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outhwire\VC\TCAS\Builder File\"/>
    </mc:Choice>
  </mc:AlternateContent>
  <xr:revisionPtr revIDLastSave="0" documentId="13_ncr:1_{114A8778-846F-4778-9EE7-F34140A96CD1}" xr6:coauthVersionLast="47" xr6:coauthVersionMax="47" xr10:uidLastSave="{00000000-0000-0000-0000-000000000000}"/>
  <bookViews>
    <workbookView xWindow="19080" yWindow="-14925" windowWidth="21600" windowHeight="14190" xr2:uid="{DCA8DED6-D760-4900-A0C9-6FBEA9C564EF}"/>
  </bookViews>
  <sheets>
    <sheet name="Tab 1" sheetId="4" r:id="rId1"/>
    <sheet name="Builder" sheetId="1" r:id="rId2"/>
    <sheet name="Info" sheetId="3" r:id="rId3"/>
  </sheets>
  <definedNames>
    <definedName name="_xlnm._FilterDatabase" localSheetId="1" hidden="1">Builder!$AL$19:$AQ$3019</definedName>
    <definedName name="_xlnm._FilterDatabase" localSheetId="2" hidden="1">Info!$B$4:$L$261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1" i="1" l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AA20" i="1"/>
  <c r="X20" i="1"/>
  <c r="P20" i="1"/>
  <c r="M20" i="1"/>
  <c r="J19" i="1"/>
  <c r="I19" i="1"/>
  <c r="H19" i="1"/>
  <c r="G19" i="1"/>
  <c r="F19" i="1"/>
  <c r="E19" i="1"/>
  <c r="D19" i="1"/>
  <c r="C19" i="1"/>
  <c r="B19" i="1"/>
  <c r="T20" i="1" l="1"/>
  <c r="K20" i="1" a="1"/>
  <c r="K20" i="1" s="1"/>
  <c r="O20" i="1" s="1"/>
  <c r="K21" i="1" a="1"/>
  <c r="K21" i="1" s="1"/>
  <c r="K22" i="1" a="1"/>
  <c r="K22" i="1" s="1"/>
  <c r="K23" i="1" a="1"/>
  <c r="K23" i="1" s="1"/>
  <c r="N20" i="1"/>
  <c r="P24" i="1"/>
  <c r="K24" i="1" a="1"/>
  <c r="K24" i="1" s="1"/>
  <c r="P21" i="1"/>
  <c r="P22" i="1"/>
  <c r="P23" i="1"/>
  <c r="N21" i="1"/>
  <c r="N22" i="1"/>
  <c r="N23" i="1"/>
  <c r="AC20" i="1" l="1"/>
  <c r="Z20" i="1"/>
  <c r="AB20" i="1"/>
  <c r="Q20" i="1"/>
  <c r="AL21" i="1" a="1"/>
  <c r="AL21" i="1" s="1"/>
  <c r="AL22" i="1" a="1"/>
  <c r="AL22" i="1" s="1"/>
  <c r="AL23" i="1" a="1"/>
  <c r="AL23" i="1" s="1"/>
  <c r="AL24" i="1" a="1"/>
  <c r="AL24" i="1" s="1"/>
  <c r="AL25" i="1" a="1"/>
  <c r="AL25" i="1" s="1"/>
  <c r="AL26" i="1" a="1"/>
  <c r="AL26" i="1" s="1"/>
  <c r="AL27" i="1" a="1"/>
  <c r="AL27" i="1" s="1"/>
  <c r="AL28" i="1" a="1"/>
  <c r="AL28" i="1" s="1"/>
  <c r="AL29" i="1" a="1"/>
  <c r="AL29" i="1" s="1"/>
  <c r="AL30" i="1" a="1"/>
  <c r="AL30" i="1" s="1"/>
  <c r="AL31" i="1" a="1"/>
  <c r="AL31" i="1" s="1"/>
  <c r="AL32" i="1" a="1"/>
  <c r="AL32" i="1" s="1"/>
  <c r="AL33" i="1" a="1"/>
  <c r="AL33" i="1" s="1"/>
  <c r="AL34" i="1" a="1"/>
  <c r="AL34" i="1" s="1"/>
  <c r="AL35" i="1" a="1"/>
  <c r="AL35" i="1" s="1"/>
  <c r="AL36" i="1" a="1"/>
  <c r="AL36" i="1" s="1"/>
  <c r="AL37" i="1" a="1"/>
  <c r="AL37" i="1" s="1"/>
  <c r="AL38" i="1" a="1"/>
  <c r="AL38" i="1" s="1"/>
  <c r="AL39" i="1" a="1"/>
  <c r="AL39" i="1" s="1"/>
  <c r="AL40" i="1" a="1"/>
  <c r="AL40" i="1" s="1"/>
  <c r="AL41" i="1" a="1"/>
  <c r="AL41" i="1" s="1"/>
  <c r="AL42" i="1" a="1"/>
  <c r="AL42" i="1" s="1"/>
  <c r="AL43" i="1" a="1"/>
  <c r="AL43" i="1" s="1"/>
  <c r="AL44" i="1" a="1"/>
  <c r="AL44" i="1" s="1"/>
  <c r="AL45" i="1" a="1"/>
  <c r="AL45" i="1" s="1"/>
  <c r="AL46" i="1" a="1"/>
  <c r="AL46" i="1" s="1"/>
  <c r="AL47" i="1" a="1"/>
  <c r="AL47" i="1" s="1"/>
  <c r="AL48" i="1" a="1"/>
  <c r="AL48" i="1" s="1"/>
  <c r="AL49" i="1" a="1"/>
  <c r="AL49" i="1" s="1"/>
  <c r="AL50" i="1" a="1"/>
  <c r="AL50" i="1" s="1"/>
  <c r="AL51" i="1" a="1"/>
  <c r="AL51" i="1" s="1"/>
  <c r="AL52" i="1" a="1"/>
  <c r="AL52" i="1" s="1"/>
  <c r="AL53" i="1" a="1"/>
  <c r="AL53" i="1" s="1"/>
  <c r="AL54" i="1" a="1"/>
  <c r="AL54" i="1" s="1"/>
  <c r="AL55" i="1" a="1"/>
  <c r="AL55" i="1" s="1"/>
  <c r="AL56" i="1" a="1"/>
  <c r="AL56" i="1" s="1"/>
  <c r="AL57" i="1" a="1"/>
  <c r="AL57" i="1" s="1"/>
  <c r="AL58" i="1" a="1"/>
  <c r="AL58" i="1" s="1"/>
  <c r="AL59" i="1" a="1"/>
  <c r="AL59" i="1" s="1"/>
  <c r="AL60" i="1" a="1"/>
  <c r="AL60" i="1" s="1"/>
  <c r="AL61" i="1" a="1"/>
  <c r="AL61" i="1" s="1"/>
  <c r="AL62" i="1" a="1"/>
  <c r="AL62" i="1" s="1"/>
  <c r="AL63" i="1" a="1"/>
  <c r="AL63" i="1" s="1"/>
  <c r="AL64" i="1" a="1"/>
  <c r="AL64" i="1" s="1"/>
  <c r="AL65" i="1" a="1"/>
  <c r="AL65" i="1" s="1"/>
  <c r="AL66" i="1" a="1"/>
  <c r="AL66" i="1" s="1"/>
  <c r="AL67" i="1" a="1"/>
  <c r="AL67" i="1" s="1"/>
  <c r="AL68" i="1" a="1"/>
  <c r="AL68" i="1" s="1"/>
  <c r="AL69" i="1" a="1"/>
  <c r="AL69" i="1" s="1"/>
  <c r="AL70" i="1" a="1"/>
  <c r="AL70" i="1" s="1"/>
  <c r="AL71" i="1" a="1"/>
  <c r="AL71" i="1" s="1"/>
  <c r="AL72" i="1" a="1"/>
  <c r="AL72" i="1" s="1"/>
  <c r="AL73" i="1" a="1"/>
  <c r="AL73" i="1" s="1"/>
  <c r="AL74" i="1" a="1"/>
  <c r="AL74" i="1" s="1"/>
  <c r="AL75" i="1" a="1"/>
  <c r="AL75" i="1" s="1"/>
  <c r="AL76" i="1" a="1"/>
  <c r="AL76" i="1" s="1"/>
  <c r="AL77" i="1" a="1"/>
  <c r="AL77" i="1" s="1"/>
  <c r="AL78" i="1" a="1"/>
  <c r="AL78" i="1" s="1"/>
  <c r="AL79" i="1" a="1"/>
  <c r="AL79" i="1" s="1"/>
  <c r="AL80" i="1" a="1"/>
  <c r="AL80" i="1" s="1"/>
  <c r="AL81" i="1" a="1"/>
  <c r="AL81" i="1" s="1"/>
  <c r="AL82" i="1" a="1"/>
  <c r="AL82" i="1" s="1"/>
  <c r="AL83" i="1" a="1"/>
  <c r="AL83" i="1" s="1"/>
  <c r="AL84" i="1" a="1"/>
  <c r="AL84" i="1" s="1"/>
  <c r="AL85" i="1" a="1"/>
  <c r="AL85" i="1" s="1"/>
  <c r="AL86" i="1" a="1"/>
  <c r="AL86" i="1" s="1"/>
  <c r="AL87" i="1" a="1"/>
  <c r="AL87" i="1" s="1"/>
  <c r="AL88" i="1" a="1"/>
  <c r="AL88" i="1" s="1"/>
  <c r="AL89" i="1" a="1"/>
  <c r="AL89" i="1" s="1"/>
  <c r="AL90" i="1" a="1"/>
  <c r="AL90" i="1" s="1"/>
  <c r="AL91" i="1" a="1"/>
  <c r="AL91" i="1" s="1"/>
  <c r="AL92" i="1" a="1"/>
  <c r="AL92" i="1" s="1"/>
  <c r="AL93" i="1" a="1"/>
  <c r="AL93" i="1" s="1"/>
  <c r="AL94" i="1" a="1"/>
  <c r="AL94" i="1" s="1"/>
  <c r="AL95" i="1" a="1"/>
  <c r="AL95" i="1" s="1"/>
  <c r="AL96" i="1" a="1"/>
  <c r="AL96" i="1" s="1"/>
  <c r="AL97" i="1" a="1"/>
  <c r="AL97" i="1" s="1"/>
  <c r="AL98" i="1" a="1"/>
  <c r="AL98" i="1" s="1"/>
  <c r="AL99" i="1" a="1"/>
  <c r="AL99" i="1" s="1"/>
  <c r="AL100" i="1" a="1"/>
  <c r="AL100" i="1" s="1"/>
  <c r="AL101" i="1" a="1"/>
  <c r="AL101" i="1" s="1"/>
  <c r="AL102" i="1" a="1"/>
  <c r="AL102" i="1" s="1"/>
  <c r="AL103" i="1" a="1"/>
  <c r="AL103" i="1" s="1"/>
  <c r="AL104" i="1" a="1"/>
  <c r="AL104" i="1" s="1"/>
  <c r="AL105" i="1" a="1"/>
  <c r="AL105" i="1" s="1"/>
  <c r="AL106" i="1" a="1"/>
  <c r="AL106" i="1" s="1"/>
  <c r="AL107" i="1" a="1"/>
  <c r="AL107" i="1" s="1"/>
  <c r="AL108" i="1" a="1"/>
  <c r="AL108" i="1" s="1"/>
  <c r="AL109" i="1" a="1"/>
  <c r="AL109" i="1" s="1"/>
  <c r="AL110" i="1" a="1"/>
  <c r="AL110" i="1" s="1"/>
  <c r="AL111" i="1" a="1"/>
  <c r="AL111" i="1" s="1"/>
  <c r="AL112" i="1" a="1"/>
  <c r="AL112" i="1" s="1"/>
  <c r="AL113" i="1" a="1"/>
  <c r="AL113" i="1" s="1"/>
  <c r="AL114" i="1" a="1"/>
  <c r="AL114" i="1" s="1"/>
  <c r="AL115" i="1" a="1"/>
  <c r="AL115" i="1" s="1"/>
  <c r="AL116" i="1" a="1"/>
  <c r="AL116" i="1" s="1"/>
  <c r="AL117" i="1" a="1"/>
  <c r="AL117" i="1" s="1"/>
  <c r="AL118" i="1" a="1"/>
  <c r="AL118" i="1" s="1"/>
  <c r="AL119" i="1" a="1"/>
  <c r="AL119" i="1" s="1"/>
  <c r="AL120" i="1" a="1"/>
  <c r="AL120" i="1" s="1"/>
  <c r="AL121" i="1" a="1"/>
  <c r="AL121" i="1" s="1"/>
  <c r="AL122" i="1" a="1"/>
  <c r="AL122" i="1" s="1"/>
  <c r="AL123" i="1" a="1"/>
  <c r="AL123" i="1" s="1"/>
  <c r="AL124" i="1" a="1"/>
  <c r="AL124" i="1" s="1"/>
  <c r="AL125" i="1" a="1"/>
  <c r="AL125" i="1" s="1"/>
  <c r="AL126" i="1" a="1"/>
  <c r="AL126" i="1" s="1"/>
  <c r="AL127" i="1" a="1"/>
  <c r="AL127" i="1" s="1"/>
  <c r="AL128" i="1" a="1"/>
  <c r="AL128" i="1" s="1"/>
  <c r="AL129" i="1" a="1"/>
  <c r="AL129" i="1" s="1"/>
  <c r="AL130" i="1" a="1"/>
  <c r="AL130" i="1" s="1"/>
  <c r="AL131" i="1" a="1"/>
  <c r="AL131" i="1" s="1"/>
  <c r="AL132" i="1" a="1"/>
  <c r="AL132" i="1" s="1"/>
  <c r="AL133" i="1" a="1"/>
  <c r="AL133" i="1" s="1"/>
  <c r="AL134" i="1" a="1"/>
  <c r="AL134" i="1" s="1"/>
  <c r="AL135" i="1" a="1"/>
  <c r="AL135" i="1" s="1"/>
  <c r="AL136" i="1" a="1"/>
  <c r="AL136" i="1" s="1"/>
  <c r="AL137" i="1" a="1"/>
  <c r="AL137" i="1" s="1"/>
  <c r="AL138" i="1" a="1"/>
  <c r="AL138" i="1" s="1"/>
  <c r="AL139" i="1" a="1"/>
  <c r="AL139" i="1" s="1"/>
  <c r="AL140" i="1" a="1"/>
  <c r="AL140" i="1" s="1"/>
  <c r="AL141" i="1" a="1"/>
  <c r="AL141" i="1" s="1"/>
  <c r="AL142" i="1" a="1"/>
  <c r="AL142" i="1" s="1"/>
  <c r="AL143" i="1" a="1"/>
  <c r="AL143" i="1" s="1"/>
  <c r="AL144" i="1" a="1"/>
  <c r="AL144" i="1" s="1"/>
  <c r="AL145" i="1" a="1"/>
  <c r="AL145" i="1" s="1"/>
  <c r="AL146" i="1" a="1"/>
  <c r="AL146" i="1" s="1"/>
  <c r="AL147" i="1" a="1"/>
  <c r="AL147" i="1" s="1"/>
  <c r="AL148" i="1" a="1"/>
  <c r="AL148" i="1" s="1"/>
  <c r="AL149" i="1" a="1"/>
  <c r="AL149" i="1" s="1"/>
  <c r="AL150" i="1" a="1"/>
  <c r="AL150" i="1" s="1"/>
  <c r="AL151" i="1" a="1"/>
  <c r="AL151" i="1" s="1"/>
  <c r="AL152" i="1" a="1"/>
  <c r="AL152" i="1" s="1"/>
  <c r="AL153" i="1" a="1"/>
  <c r="AL153" i="1" s="1"/>
  <c r="AL154" i="1" a="1"/>
  <c r="AL154" i="1" s="1"/>
  <c r="AL155" i="1" a="1"/>
  <c r="AL155" i="1" s="1"/>
  <c r="AL156" i="1" a="1"/>
  <c r="AL156" i="1" s="1"/>
  <c r="AL157" i="1" a="1"/>
  <c r="AL157" i="1" s="1"/>
  <c r="AL158" i="1" a="1"/>
  <c r="AL158" i="1" s="1"/>
  <c r="AL159" i="1" a="1"/>
  <c r="AL159" i="1" s="1"/>
  <c r="AL160" i="1" a="1"/>
  <c r="AL160" i="1" s="1"/>
  <c r="AL161" i="1" a="1"/>
  <c r="AL161" i="1" s="1"/>
  <c r="AL162" i="1" a="1"/>
  <c r="AL162" i="1" s="1"/>
  <c r="AL163" i="1" a="1"/>
  <c r="AL163" i="1" s="1"/>
  <c r="AL164" i="1" a="1"/>
  <c r="AL164" i="1" s="1"/>
  <c r="AL165" i="1" a="1"/>
  <c r="AL165" i="1" s="1"/>
  <c r="AL166" i="1" a="1"/>
  <c r="AL166" i="1" s="1"/>
  <c r="AL167" i="1" a="1"/>
  <c r="AL167" i="1" s="1"/>
  <c r="AL168" i="1" a="1"/>
  <c r="AL168" i="1" s="1"/>
  <c r="AL169" i="1" a="1"/>
  <c r="AL169" i="1" s="1"/>
  <c r="AL170" i="1" a="1"/>
  <c r="AL170" i="1" s="1"/>
  <c r="AL171" i="1" a="1"/>
  <c r="AL171" i="1" s="1"/>
  <c r="AL172" i="1" a="1"/>
  <c r="AL172" i="1" s="1"/>
  <c r="AL173" i="1" a="1"/>
  <c r="AL173" i="1" s="1"/>
  <c r="AL174" i="1" a="1"/>
  <c r="AL174" i="1" s="1"/>
  <c r="AL175" i="1" a="1"/>
  <c r="AL175" i="1" s="1"/>
  <c r="AL176" i="1" a="1"/>
  <c r="AL176" i="1" s="1"/>
  <c r="AL177" i="1" a="1"/>
  <c r="AL177" i="1" s="1"/>
  <c r="AL178" i="1" a="1"/>
  <c r="AL178" i="1" s="1"/>
  <c r="AL179" i="1" a="1"/>
  <c r="AL179" i="1" s="1"/>
  <c r="AL180" i="1" a="1"/>
  <c r="AL180" i="1" s="1"/>
  <c r="AL181" i="1" a="1"/>
  <c r="AL181" i="1" s="1"/>
  <c r="AL182" i="1" a="1"/>
  <c r="AL182" i="1" s="1"/>
  <c r="AL183" i="1" a="1"/>
  <c r="AL183" i="1" s="1"/>
  <c r="AL184" i="1" a="1"/>
  <c r="AL184" i="1" s="1"/>
  <c r="AL185" i="1" a="1"/>
  <c r="AL185" i="1" s="1"/>
  <c r="AL186" i="1" a="1"/>
  <c r="AL186" i="1" s="1"/>
  <c r="AL187" i="1" a="1"/>
  <c r="AL187" i="1" s="1"/>
  <c r="AL188" i="1" a="1"/>
  <c r="AL188" i="1" s="1"/>
  <c r="AL189" i="1" a="1"/>
  <c r="AL189" i="1" s="1"/>
  <c r="AL190" i="1" a="1"/>
  <c r="AL190" i="1" s="1"/>
  <c r="AL191" i="1" a="1"/>
  <c r="AL191" i="1" s="1"/>
  <c r="AL192" i="1" a="1"/>
  <c r="AL192" i="1" s="1"/>
  <c r="AL193" i="1" a="1"/>
  <c r="AL193" i="1" s="1"/>
  <c r="AL194" i="1" a="1"/>
  <c r="AL194" i="1" s="1"/>
  <c r="AL195" i="1" a="1"/>
  <c r="AL195" i="1" s="1"/>
  <c r="AL196" i="1" a="1"/>
  <c r="AL196" i="1" s="1"/>
  <c r="AL197" i="1" a="1"/>
  <c r="AL197" i="1" s="1"/>
  <c r="AL198" i="1" a="1"/>
  <c r="AL198" i="1" s="1"/>
  <c r="AL199" i="1" a="1"/>
  <c r="AL199" i="1" s="1"/>
  <c r="AL200" i="1" a="1"/>
  <c r="AL200" i="1" s="1"/>
  <c r="AL201" i="1" a="1"/>
  <c r="AL201" i="1" s="1"/>
  <c r="AL202" i="1" a="1"/>
  <c r="AL202" i="1" s="1"/>
  <c r="AL203" i="1" a="1"/>
  <c r="AL203" i="1" s="1"/>
  <c r="AL204" i="1" a="1"/>
  <c r="AL204" i="1" s="1"/>
  <c r="AL205" i="1" a="1"/>
  <c r="AL205" i="1" s="1"/>
  <c r="AL206" i="1" a="1"/>
  <c r="AL206" i="1" s="1"/>
  <c r="AL207" i="1" a="1"/>
  <c r="AL207" i="1" s="1"/>
  <c r="AL208" i="1" a="1"/>
  <c r="AL208" i="1" s="1"/>
  <c r="AL209" i="1" a="1"/>
  <c r="AL209" i="1" s="1"/>
  <c r="AL210" i="1" a="1"/>
  <c r="AL210" i="1" s="1"/>
  <c r="AL211" i="1" a="1"/>
  <c r="AL211" i="1" s="1"/>
  <c r="AL212" i="1" a="1"/>
  <c r="AL212" i="1" s="1"/>
  <c r="AL213" i="1" a="1"/>
  <c r="AL213" i="1" s="1"/>
  <c r="AL214" i="1" a="1"/>
  <c r="AL214" i="1" s="1"/>
  <c r="AL215" i="1" a="1"/>
  <c r="AL215" i="1" s="1"/>
  <c r="AL216" i="1" a="1"/>
  <c r="AL216" i="1" s="1"/>
  <c r="AL217" i="1" a="1"/>
  <c r="AL217" i="1" s="1"/>
  <c r="AL218" i="1" a="1"/>
  <c r="AL218" i="1" s="1"/>
  <c r="AL219" i="1" a="1"/>
  <c r="AL219" i="1" s="1"/>
  <c r="AL220" i="1" a="1"/>
  <c r="AL220" i="1" s="1"/>
  <c r="AL221" i="1" a="1"/>
  <c r="AL221" i="1" s="1"/>
  <c r="AL222" i="1" a="1"/>
  <c r="AL222" i="1" s="1"/>
  <c r="AL223" i="1" a="1"/>
  <c r="AL223" i="1" s="1"/>
  <c r="AL224" i="1" a="1"/>
  <c r="AL224" i="1" s="1"/>
  <c r="AL225" i="1" a="1"/>
  <c r="AL225" i="1" s="1"/>
  <c r="AL226" i="1" a="1"/>
  <c r="AL226" i="1" s="1"/>
  <c r="AL227" i="1" a="1"/>
  <c r="AL227" i="1" s="1"/>
  <c r="AL228" i="1" a="1"/>
  <c r="AL228" i="1" s="1"/>
  <c r="AL229" i="1" a="1"/>
  <c r="AL229" i="1" s="1"/>
  <c r="AL230" i="1" a="1"/>
  <c r="AL230" i="1" s="1"/>
  <c r="AL231" i="1" a="1"/>
  <c r="AL231" i="1" s="1"/>
  <c r="AL232" i="1" a="1"/>
  <c r="AL232" i="1" s="1"/>
  <c r="AL233" i="1" a="1"/>
  <c r="AL233" i="1" s="1"/>
  <c r="AL234" i="1" a="1"/>
  <c r="AL234" i="1" s="1"/>
  <c r="AL235" i="1" a="1"/>
  <c r="AL235" i="1" s="1"/>
  <c r="AL236" i="1" a="1"/>
  <c r="AL236" i="1" s="1"/>
  <c r="AL237" i="1" a="1"/>
  <c r="AL237" i="1" s="1"/>
  <c r="AL238" i="1" a="1"/>
  <c r="AL238" i="1" s="1"/>
  <c r="AL239" i="1" a="1"/>
  <c r="AL239" i="1" s="1"/>
  <c r="AL240" i="1" a="1"/>
  <c r="AL240" i="1" s="1"/>
  <c r="AL241" i="1" a="1"/>
  <c r="AL241" i="1" s="1"/>
  <c r="AL242" i="1" a="1"/>
  <c r="AL242" i="1" s="1"/>
  <c r="AL243" i="1" a="1"/>
  <c r="AL243" i="1" s="1"/>
  <c r="AL244" i="1" a="1"/>
  <c r="AL244" i="1" s="1"/>
  <c r="AL245" i="1" a="1"/>
  <c r="AL245" i="1" s="1"/>
  <c r="AL246" i="1" a="1"/>
  <c r="AL246" i="1" s="1"/>
  <c r="AL247" i="1" a="1"/>
  <c r="AL247" i="1" s="1"/>
  <c r="AL248" i="1" a="1"/>
  <c r="AL248" i="1" s="1"/>
  <c r="AL249" i="1" a="1"/>
  <c r="AL249" i="1" s="1"/>
  <c r="AL250" i="1" a="1"/>
  <c r="AL250" i="1" s="1"/>
  <c r="AL251" i="1" a="1"/>
  <c r="AL251" i="1" s="1"/>
  <c r="AL252" i="1" a="1"/>
  <c r="AL252" i="1" s="1"/>
  <c r="AL253" i="1" a="1"/>
  <c r="AL253" i="1" s="1"/>
  <c r="AL254" i="1" a="1"/>
  <c r="AL254" i="1" s="1"/>
  <c r="AL255" i="1" a="1"/>
  <c r="AL255" i="1" s="1"/>
  <c r="AL256" i="1" a="1"/>
  <c r="AL256" i="1" s="1"/>
  <c r="AL257" i="1" a="1"/>
  <c r="AL257" i="1" s="1"/>
  <c r="AL258" i="1" a="1"/>
  <c r="AL258" i="1" s="1"/>
  <c r="AL259" i="1" a="1"/>
  <c r="AL259" i="1" s="1"/>
  <c r="AL260" i="1" a="1"/>
  <c r="AL260" i="1" s="1"/>
  <c r="AL261" i="1" a="1"/>
  <c r="AL261" i="1" s="1"/>
  <c r="AL262" i="1" a="1"/>
  <c r="AL262" i="1" s="1"/>
  <c r="AL263" i="1" a="1"/>
  <c r="AL263" i="1" s="1"/>
  <c r="AL264" i="1" a="1"/>
  <c r="AL264" i="1" s="1"/>
  <c r="AL265" i="1" a="1"/>
  <c r="AL265" i="1" s="1"/>
  <c r="AL266" i="1" a="1"/>
  <c r="AL266" i="1" s="1"/>
  <c r="AL267" i="1" a="1"/>
  <c r="AL267" i="1" s="1"/>
  <c r="AL268" i="1" a="1"/>
  <c r="AL268" i="1" s="1"/>
  <c r="AL269" i="1" a="1"/>
  <c r="AL269" i="1" s="1"/>
  <c r="AL270" i="1" a="1"/>
  <c r="AL270" i="1" s="1"/>
  <c r="AL271" i="1" a="1"/>
  <c r="AL271" i="1" s="1"/>
  <c r="AL272" i="1" a="1"/>
  <c r="AL272" i="1" s="1"/>
  <c r="AL273" i="1" a="1"/>
  <c r="AL273" i="1" s="1"/>
  <c r="AL274" i="1" a="1"/>
  <c r="AL274" i="1" s="1"/>
  <c r="AL275" i="1" a="1"/>
  <c r="AL275" i="1" s="1"/>
  <c r="AL276" i="1" a="1"/>
  <c r="AL276" i="1" s="1"/>
  <c r="AL277" i="1" a="1"/>
  <c r="AL277" i="1" s="1"/>
  <c r="AL278" i="1" a="1"/>
  <c r="AL278" i="1" s="1"/>
  <c r="AL279" i="1" a="1"/>
  <c r="AL279" i="1" s="1"/>
  <c r="AL280" i="1" a="1"/>
  <c r="AL280" i="1" s="1"/>
  <c r="AL281" i="1" a="1"/>
  <c r="AL281" i="1" s="1"/>
  <c r="AL282" i="1" a="1"/>
  <c r="AL282" i="1" s="1"/>
  <c r="AL283" i="1" a="1"/>
  <c r="AL283" i="1" s="1"/>
  <c r="AL284" i="1" a="1"/>
  <c r="AL284" i="1" s="1"/>
  <c r="AL285" i="1" a="1"/>
  <c r="AL285" i="1" s="1"/>
  <c r="AL286" i="1" a="1"/>
  <c r="AL286" i="1" s="1"/>
  <c r="AL287" i="1" a="1"/>
  <c r="AL287" i="1" s="1"/>
  <c r="AL288" i="1" a="1"/>
  <c r="AL288" i="1" s="1"/>
  <c r="AL289" i="1" a="1"/>
  <c r="AL289" i="1" s="1"/>
  <c r="AL290" i="1" a="1"/>
  <c r="AL290" i="1" s="1"/>
  <c r="AL291" i="1" a="1"/>
  <c r="AL291" i="1" s="1"/>
  <c r="AL292" i="1" a="1"/>
  <c r="AL292" i="1" s="1"/>
  <c r="AL293" i="1" a="1"/>
  <c r="AL293" i="1" s="1"/>
  <c r="AL294" i="1" a="1"/>
  <c r="AL294" i="1" s="1"/>
  <c r="AL295" i="1" a="1"/>
  <c r="AL295" i="1" s="1"/>
  <c r="AL296" i="1" a="1"/>
  <c r="AL296" i="1" s="1"/>
  <c r="AL297" i="1" a="1"/>
  <c r="AL297" i="1" s="1"/>
  <c r="AL298" i="1" a="1"/>
  <c r="AL298" i="1" s="1"/>
  <c r="AL299" i="1" a="1"/>
  <c r="AL299" i="1" s="1"/>
  <c r="AL300" i="1" a="1"/>
  <c r="AL300" i="1" s="1"/>
  <c r="AL301" i="1" a="1"/>
  <c r="AL301" i="1" s="1"/>
  <c r="AL302" i="1" a="1"/>
  <c r="AL302" i="1" s="1"/>
  <c r="AL303" i="1" a="1"/>
  <c r="AL303" i="1" s="1"/>
  <c r="AL304" i="1" a="1"/>
  <c r="AL304" i="1" s="1"/>
  <c r="AL305" i="1" a="1"/>
  <c r="AL305" i="1" s="1"/>
  <c r="AL306" i="1" a="1"/>
  <c r="AL306" i="1" s="1"/>
  <c r="AL307" i="1" a="1"/>
  <c r="AL307" i="1" s="1"/>
  <c r="AL308" i="1" a="1"/>
  <c r="AL308" i="1" s="1"/>
  <c r="AL309" i="1" a="1"/>
  <c r="AL309" i="1" s="1"/>
  <c r="AL310" i="1" a="1"/>
  <c r="AL310" i="1" s="1"/>
  <c r="AL311" i="1" a="1"/>
  <c r="AL311" i="1" s="1"/>
  <c r="AL312" i="1" a="1"/>
  <c r="AL312" i="1" s="1"/>
  <c r="AL313" i="1" a="1"/>
  <c r="AL313" i="1" s="1"/>
  <c r="AL314" i="1" a="1"/>
  <c r="AL314" i="1" s="1"/>
  <c r="AL315" i="1" a="1"/>
  <c r="AL315" i="1" s="1"/>
  <c r="AL316" i="1" a="1"/>
  <c r="AL316" i="1" s="1"/>
  <c r="AL317" i="1" a="1"/>
  <c r="AL317" i="1" s="1"/>
  <c r="AL318" i="1" a="1"/>
  <c r="AL318" i="1" s="1"/>
  <c r="AL319" i="1" a="1"/>
  <c r="AL319" i="1" s="1"/>
  <c r="AL320" i="1" a="1"/>
  <c r="AL320" i="1" s="1"/>
  <c r="AL321" i="1" a="1"/>
  <c r="AL321" i="1" s="1"/>
  <c r="AL322" i="1" a="1"/>
  <c r="AL322" i="1" s="1"/>
  <c r="AL323" i="1" a="1"/>
  <c r="AL323" i="1" s="1"/>
  <c r="AL324" i="1" a="1"/>
  <c r="AL324" i="1" s="1"/>
  <c r="AL325" i="1" a="1"/>
  <c r="AL325" i="1" s="1"/>
  <c r="AL326" i="1" a="1"/>
  <c r="AL326" i="1" s="1"/>
  <c r="AL327" i="1" a="1"/>
  <c r="AL327" i="1" s="1"/>
  <c r="AL328" i="1" a="1"/>
  <c r="AL328" i="1" s="1"/>
  <c r="AL329" i="1" a="1"/>
  <c r="AL329" i="1" s="1"/>
  <c r="AL330" i="1" a="1"/>
  <c r="AL330" i="1" s="1"/>
  <c r="AL331" i="1" a="1"/>
  <c r="AL331" i="1" s="1"/>
  <c r="AL332" i="1" a="1"/>
  <c r="AL332" i="1" s="1"/>
  <c r="AL333" i="1" a="1"/>
  <c r="AL333" i="1" s="1"/>
  <c r="AL334" i="1" a="1"/>
  <c r="AL334" i="1" s="1"/>
  <c r="AL335" i="1" a="1"/>
  <c r="AL335" i="1" s="1"/>
  <c r="AL336" i="1" a="1"/>
  <c r="AL336" i="1" s="1"/>
  <c r="AL337" i="1" a="1"/>
  <c r="AL337" i="1" s="1"/>
  <c r="AL338" i="1" a="1"/>
  <c r="AL338" i="1" s="1"/>
  <c r="AL339" i="1" a="1"/>
  <c r="AL339" i="1" s="1"/>
  <c r="AL340" i="1" a="1"/>
  <c r="AL340" i="1" s="1"/>
  <c r="AL341" i="1" a="1"/>
  <c r="AL341" i="1" s="1"/>
  <c r="AL342" i="1" a="1"/>
  <c r="AL342" i="1" s="1"/>
  <c r="AL343" i="1" a="1"/>
  <c r="AL343" i="1" s="1"/>
  <c r="AL344" i="1" a="1"/>
  <c r="AL344" i="1" s="1"/>
  <c r="AL345" i="1" a="1"/>
  <c r="AL345" i="1" s="1"/>
  <c r="AL346" i="1" a="1"/>
  <c r="AL346" i="1" s="1"/>
  <c r="AL347" i="1" a="1"/>
  <c r="AL347" i="1" s="1"/>
  <c r="AL348" i="1" a="1"/>
  <c r="AL348" i="1" s="1"/>
  <c r="AL349" i="1" a="1"/>
  <c r="AL349" i="1" s="1"/>
  <c r="AL350" i="1" a="1"/>
  <c r="AL350" i="1" s="1"/>
  <c r="AL351" i="1" a="1"/>
  <c r="AL351" i="1" s="1"/>
  <c r="AL352" i="1" a="1"/>
  <c r="AL352" i="1" s="1"/>
  <c r="AL353" i="1" a="1"/>
  <c r="AL353" i="1" s="1"/>
  <c r="AL354" i="1" a="1"/>
  <c r="AL354" i="1" s="1"/>
  <c r="AL355" i="1" a="1"/>
  <c r="AL355" i="1" s="1"/>
  <c r="AL356" i="1" a="1"/>
  <c r="AL356" i="1" s="1"/>
  <c r="AL357" i="1" a="1"/>
  <c r="AL357" i="1" s="1"/>
  <c r="AL358" i="1" a="1"/>
  <c r="AL358" i="1" s="1"/>
  <c r="AL359" i="1" a="1"/>
  <c r="AL359" i="1" s="1"/>
  <c r="AL360" i="1" a="1"/>
  <c r="AL360" i="1" s="1"/>
  <c r="AL361" i="1" a="1"/>
  <c r="AL361" i="1" s="1"/>
  <c r="AL362" i="1" a="1"/>
  <c r="AL362" i="1" s="1"/>
  <c r="AL363" i="1" a="1"/>
  <c r="AL363" i="1" s="1"/>
  <c r="AL364" i="1" a="1"/>
  <c r="AL364" i="1" s="1"/>
  <c r="AL365" i="1" a="1"/>
  <c r="AL365" i="1" s="1"/>
  <c r="AL366" i="1" a="1"/>
  <c r="AL366" i="1" s="1"/>
  <c r="AL367" i="1" a="1"/>
  <c r="AL367" i="1" s="1"/>
  <c r="AL368" i="1" a="1"/>
  <c r="AL368" i="1" s="1"/>
  <c r="AL369" i="1" a="1"/>
  <c r="AL369" i="1" s="1"/>
  <c r="AL370" i="1" a="1"/>
  <c r="AL370" i="1" s="1"/>
  <c r="AL371" i="1" a="1"/>
  <c r="AL371" i="1" s="1"/>
  <c r="AL372" i="1" a="1"/>
  <c r="AL372" i="1" s="1"/>
  <c r="AL373" i="1" a="1"/>
  <c r="AL373" i="1" s="1"/>
  <c r="AL374" i="1" a="1"/>
  <c r="AL374" i="1" s="1"/>
  <c r="AL375" i="1" a="1"/>
  <c r="AL375" i="1" s="1"/>
  <c r="AL376" i="1" a="1"/>
  <c r="AL376" i="1" s="1"/>
  <c r="AL377" i="1" a="1"/>
  <c r="AL377" i="1" s="1"/>
  <c r="AL378" i="1" a="1"/>
  <c r="AL378" i="1" s="1"/>
  <c r="AL379" i="1" a="1"/>
  <c r="AL379" i="1" s="1"/>
  <c r="AL380" i="1" a="1"/>
  <c r="AL380" i="1" s="1"/>
  <c r="AL381" i="1" a="1"/>
  <c r="AL381" i="1" s="1"/>
  <c r="AL382" i="1" a="1"/>
  <c r="AL382" i="1" s="1"/>
  <c r="AL383" i="1" a="1"/>
  <c r="AL383" i="1" s="1"/>
  <c r="AL384" i="1" a="1"/>
  <c r="AL384" i="1" s="1"/>
  <c r="AL385" i="1" a="1"/>
  <c r="AL385" i="1" s="1"/>
  <c r="AL386" i="1" a="1"/>
  <c r="AL386" i="1" s="1"/>
  <c r="AL387" i="1" a="1"/>
  <c r="AL387" i="1" s="1"/>
  <c r="AL388" i="1" a="1"/>
  <c r="AL388" i="1" s="1"/>
  <c r="AL389" i="1" a="1"/>
  <c r="AL389" i="1" s="1"/>
  <c r="AL390" i="1" a="1"/>
  <c r="AL390" i="1" s="1"/>
  <c r="AL391" i="1" a="1"/>
  <c r="AL391" i="1" s="1"/>
  <c r="AL392" i="1" a="1"/>
  <c r="AL392" i="1" s="1"/>
  <c r="AL393" i="1" a="1"/>
  <c r="AL393" i="1" s="1"/>
  <c r="AL394" i="1" a="1"/>
  <c r="AL394" i="1" s="1"/>
  <c r="AL395" i="1" a="1"/>
  <c r="AL395" i="1" s="1"/>
  <c r="AL396" i="1" a="1"/>
  <c r="AL396" i="1" s="1"/>
  <c r="AL397" i="1" a="1"/>
  <c r="AL397" i="1" s="1"/>
  <c r="AL398" i="1" a="1"/>
  <c r="AL398" i="1" s="1"/>
  <c r="AL399" i="1" a="1"/>
  <c r="AL399" i="1" s="1"/>
  <c r="AL400" i="1" a="1"/>
  <c r="AL400" i="1" s="1"/>
  <c r="AL401" i="1" a="1"/>
  <c r="AL401" i="1" s="1"/>
  <c r="AL402" i="1" a="1"/>
  <c r="AL402" i="1" s="1"/>
  <c r="AL403" i="1" a="1"/>
  <c r="AL403" i="1" s="1"/>
  <c r="AL404" i="1" a="1"/>
  <c r="AL404" i="1" s="1"/>
  <c r="AL405" i="1" a="1"/>
  <c r="AL405" i="1" s="1"/>
  <c r="AL406" i="1" a="1"/>
  <c r="AL406" i="1" s="1"/>
  <c r="AL407" i="1" a="1"/>
  <c r="AL407" i="1" s="1"/>
  <c r="AL408" i="1" a="1"/>
  <c r="AL408" i="1" s="1"/>
  <c r="AL409" i="1" a="1"/>
  <c r="AL409" i="1" s="1"/>
  <c r="AL410" i="1" a="1"/>
  <c r="AL410" i="1" s="1"/>
  <c r="AL411" i="1" a="1"/>
  <c r="AL411" i="1" s="1"/>
  <c r="AL412" i="1" a="1"/>
  <c r="AL412" i="1" s="1"/>
  <c r="AL413" i="1" a="1"/>
  <c r="AL413" i="1" s="1"/>
  <c r="AL414" i="1" a="1"/>
  <c r="AL414" i="1" s="1"/>
  <c r="AL415" i="1" a="1"/>
  <c r="AL415" i="1" s="1"/>
  <c r="AL416" i="1" a="1"/>
  <c r="AL416" i="1" s="1"/>
  <c r="AL417" i="1" a="1"/>
  <c r="AL417" i="1" s="1"/>
  <c r="AL418" i="1" a="1"/>
  <c r="AL418" i="1" s="1"/>
  <c r="AL419" i="1" a="1"/>
  <c r="AL419" i="1" s="1"/>
  <c r="AL420" i="1" a="1"/>
  <c r="AL420" i="1" s="1"/>
  <c r="AL421" i="1" a="1"/>
  <c r="AL421" i="1" s="1"/>
  <c r="AL422" i="1" a="1"/>
  <c r="AL422" i="1" s="1"/>
  <c r="AL423" i="1" a="1"/>
  <c r="AL423" i="1" s="1"/>
  <c r="AL424" i="1" a="1"/>
  <c r="AL424" i="1" s="1"/>
  <c r="AL425" i="1" a="1"/>
  <c r="AL425" i="1" s="1"/>
  <c r="AL426" i="1" a="1"/>
  <c r="AL426" i="1" s="1"/>
  <c r="AL427" i="1" a="1"/>
  <c r="AL427" i="1" s="1"/>
  <c r="AL428" i="1" a="1"/>
  <c r="AL428" i="1" s="1"/>
  <c r="AL429" i="1" a="1"/>
  <c r="AL429" i="1" s="1"/>
  <c r="AL430" i="1" a="1"/>
  <c r="AL430" i="1" s="1"/>
  <c r="AL431" i="1" a="1"/>
  <c r="AL431" i="1" s="1"/>
  <c r="AL432" i="1" a="1"/>
  <c r="AL432" i="1" s="1"/>
  <c r="AL433" i="1" a="1"/>
  <c r="AL433" i="1" s="1"/>
  <c r="AL434" i="1" a="1"/>
  <c r="AL434" i="1" s="1"/>
  <c r="AL435" i="1" a="1"/>
  <c r="AL435" i="1" s="1"/>
  <c r="AL436" i="1" a="1"/>
  <c r="AL436" i="1" s="1"/>
  <c r="AL437" i="1" a="1"/>
  <c r="AL437" i="1" s="1"/>
  <c r="AL438" i="1" a="1"/>
  <c r="AL438" i="1" s="1"/>
  <c r="AL439" i="1" a="1"/>
  <c r="AL439" i="1" s="1"/>
  <c r="AL440" i="1" a="1"/>
  <c r="AL440" i="1" s="1"/>
  <c r="AL441" i="1" a="1"/>
  <c r="AL441" i="1" s="1"/>
  <c r="AL442" i="1" a="1"/>
  <c r="AL442" i="1" s="1"/>
  <c r="AL443" i="1" a="1"/>
  <c r="AL443" i="1" s="1"/>
  <c r="AL444" i="1" a="1"/>
  <c r="AL444" i="1" s="1"/>
  <c r="AL445" i="1" a="1"/>
  <c r="AL445" i="1" s="1"/>
  <c r="AL446" i="1" a="1"/>
  <c r="AL446" i="1" s="1"/>
  <c r="AL447" i="1" a="1"/>
  <c r="AL447" i="1" s="1"/>
  <c r="AL448" i="1" a="1"/>
  <c r="AL448" i="1" s="1"/>
  <c r="AL449" i="1" a="1"/>
  <c r="AL449" i="1" s="1"/>
  <c r="AL450" i="1" a="1"/>
  <c r="AL450" i="1" s="1"/>
  <c r="AL451" i="1" a="1"/>
  <c r="AL451" i="1" s="1"/>
  <c r="AL452" i="1" a="1"/>
  <c r="AL452" i="1" s="1"/>
  <c r="AL453" i="1" a="1"/>
  <c r="AL453" i="1" s="1"/>
  <c r="AL454" i="1" a="1"/>
  <c r="AL454" i="1" s="1"/>
  <c r="AL455" i="1" a="1"/>
  <c r="AL455" i="1" s="1"/>
  <c r="AL456" i="1" a="1"/>
  <c r="AL456" i="1" s="1"/>
  <c r="AL457" i="1" a="1"/>
  <c r="AL457" i="1" s="1"/>
  <c r="AL458" i="1" a="1"/>
  <c r="AL458" i="1" s="1"/>
  <c r="AL459" i="1" a="1"/>
  <c r="AL459" i="1" s="1"/>
  <c r="AL460" i="1" a="1"/>
  <c r="AL460" i="1" s="1"/>
  <c r="AL461" i="1" a="1"/>
  <c r="AL461" i="1" s="1"/>
  <c r="AL462" i="1" a="1"/>
  <c r="AL462" i="1" s="1"/>
  <c r="AL463" i="1" a="1"/>
  <c r="AL463" i="1" s="1"/>
  <c r="AL464" i="1" a="1"/>
  <c r="AL464" i="1" s="1"/>
  <c r="AL465" i="1" a="1"/>
  <c r="AL465" i="1" s="1"/>
  <c r="AL466" i="1" a="1"/>
  <c r="AL466" i="1" s="1"/>
  <c r="AL467" i="1" a="1"/>
  <c r="AL467" i="1" s="1"/>
  <c r="AL468" i="1" a="1"/>
  <c r="AL468" i="1" s="1"/>
  <c r="AL469" i="1" a="1"/>
  <c r="AL469" i="1" s="1"/>
  <c r="AL470" i="1" a="1"/>
  <c r="AL470" i="1" s="1"/>
  <c r="AL471" i="1" a="1"/>
  <c r="AL471" i="1" s="1"/>
  <c r="AL472" i="1" a="1"/>
  <c r="AL472" i="1" s="1"/>
  <c r="AL473" i="1" a="1"/>
  <c r="AL473" i="1" s="1"/>
  <c r="AL474" i="1" a="1"/>
  <c r="AL474" i="1" s="1"/>
  <c r="AL475" i="1" a="1"/>
  <c r="AL475" i="1" s="1"/>
  <c r="AL476" i="1" a="1"/>
  <c r="AL476" i="1" s="1"/>
  <c r="AL477" i="1" a="1"/>
  <c r="AL477" i="1" s="1"/>
  <c r="AL478" i="1" a="1"/>
  <c r="AL478" i="1" s="1"/>
  <c r="AL479" i="1" a="1"/>
  <c r="AL479" i="1" s="1"/>
  <c r="AL480" i="1" a="1"/>
  <c r="AL480" i="1" s="1"/>
  <c r="AL481" i="1" a="1"/>
  <c r="AL481" i="1" s="1"/>
  <c r="AL482" i="1" a="1"/>
  <c r="AL482" i="1" s="1"/>
  <c r="AL483" i="1" a="1"/>
  <c r="AL483" i="1" s="1"/>
  <c r="AL484" i="1" a="1"/>
  <c r="AL484" i="1" s="1"/>
  <c r="AL485" i="1" a="1"/>
  <c r="AL485" i="1" s="1"/>
  <c r="AL486" i="1" a="1"/>
  <c r="AL486" i="1" s="1"/>
  <c r="AL487" i="1" a="1"/>
  <c r="AL487" i="1" s="1"/>
  <c r="AL488" i="1" a="1"/>
  <c r="AL488" i="1" s="1"/>
  <c r="AL489" i="1" a="1"/>
  <c r="AL489" i="1" s="1"/>
  <c r="AL490" i="1" a="1"/>
  <c r="AL490" i="1" s="1"/>
  <c r="AL491" i="1" a="1"/>
  <c r="AL491" i="1" s="1"/>
  <c r="AL492" i="1" a="1"/>
  <c r="AL492" i="1" s="1"/>
  <c r="AL493" i="1" a="1"/>
  <c r="AL493" i="1" s="1"/>
  <c r="AL494" i="1" a="1"/>
  <c r="AL494" i="1" s="1"/>
  <c r="AL495" i="1" a="1"/>
  <c r="AL495" i="1" s="1"/>
  <c r="AL496" i="1" a="1"/>
  <c r="AL496" i="1" s="1"/>
  <c r="AL497" i="1" a="1"/>
  <c r="AL497" i="1" s="1"/>
  <c r="AL498" i="1" a="1"/>
  <c r="AL498" i="1" s="1"/>
  <c r="AL499" i="1" a="1"/>
  <c r="AL499" i="1" s="1"/>
  <c r="AL500" i="1" a="1"/>
  <c r="AL500" i="1" s="1"/>
  <c r="AL501" i="1" a="1"/>
  <c r="AL501" i="1" s="1"/>
  <c r="AL502" i="1" a="1"/>
  <c r="AL502" i="1" s="1"/>
  <c r="AL503" i="1" a="1"/>
  <c r="AL503" i="1" s="1"/>
  <c r="AL504" i="1" a="1"/>
  <c r="AL504" i="1" s="1"/>
  <c r="AL505" i="1" a="1"/>
  <c r="AL505" i="1" s="1"/>
  <c r="AL506" i="1" a="1"/>
  <c r="AL506" i="1" s="1"/>
  <c r="AL507" i="1" a="1"/>
  <c r="AL507" i="1" s="1"/>
  <c r="AL508" i="1" a="1"/>
  <c r="AL508" i="1" s="1"/>
  <c r="AL509" i="1" a="1"/>
  <c r="AL509" i="1" s="1"/>
  <c r="AL510" i="1" a="1"/>
  <c r="AL510" i="1" s="1"/>
  <c r="AL511" i="1" a="1"/>
  <c r="AL511" i="1" s="1"/>
  <c r="AL512" i="1" a="1"/>
  <c r="AL512" i="1" s="1"/>
  <c r="AL513" i="1" a="1"/>
  <c r="AL513" i="1" s="1"/>
  <c r="AL514" i="1" a="1"/>
  <c r="AL514" i="1" s="1"/>
  <c r="AL515" i="1" a="1"/>
  <c r="AL515" i="1" s="1"/>
  <c r="AL516" i="1" a="1"/>
  <c r="AL516" i="1" s="1"/>
  <c r="AL517" i="1" a="1"/>
  <c r="AL517" i="1" s="1"/>
  <c r="AL518" i="1" a="1"/>
  <c r="AL518" i="1" s="1"/>
  <c r="AL519" i="1" a="1"/>
  <c r="AL519" i="1" s="1"/>
  <c r="AL520" i="1" a="1"/>
  <c r="AL520" i="1" s="1"/>
  <c r="AL521" i="1" a="1"/>
  <c r="AL521" i="1" s="1"/>
  <c r="AL522" i="1" a="1"/>
  <c r="AL522" i="1" s="1"/>
  <c r="AL523" i="1" a="1"/>
  <c r="AL523" i="1" s="1"/>
  <c r="AL524" i="1" a="1"/>
  <c r="AL524" i="1" s="1"/>
  <c r="AL525" i="1" a="1"/>
  <c r="AL525" i="1" s="1"/>
  <c r="AL526" i="1" a="1"/>
  <c r="AL526" i="1" s="1"/>
  <c r="AL527" i="1" a="1"/>
  <c r="AL527" i="1" s="1"/>
  <c r="AL528" i="1" a="1"/>
  <c r="AL528" i="1" s="1"/>
  <c r="AL529" i="1" a="1"/>
  <c r="AL529" i="1" s="1"/>
  <c r="AL530" i="1" a="1"/>
  <c r="AL530" i="1" s="1"/>
  <c r="AL531" i="1" a="1"/>
  <c r="AL531" i="1" s="1"/>
  <c r="AL532" i="1" a="1"/>
  <c r="AL532" i="1" s="1"/>
  <c r="AL533" i="1" a="1"/>
  <c r="AL533" i="1" s="1"/>
  <c r="AL534" i="1" a="1"/>
  <c r="AL534" i="1" s="1"/>
  <c r="AL535" i="1" a="1"/>
  <c r="AL535" i="1" s="1"/>
  <c r="AL536" i="1" a="1"/>
  <c r="AL536" i="1" s="1"/>
  <c r="AL537" i="1" a="1"/>
  <c r="AL537" i="1" s="1"/>
  <c r="AL538" i="1" a="1"/>
  <c r="AL538" i="1" s="1"/>
  <c r="AL539" i="1" a="1"/>
  <c r="AL539" i="1" s="1"/>
  <c r="AL540" i="1" a="1"/>
  <c r="AL540" i="1" s="1"/>
  <c r="AL541" i="1" a="1"/>
  <c r="AL541" i="1" s="1"/>
  <c r="AL542" i="1" a="1"/>
  <c r="AL542" i="1" s="1"/>
  <c r="AL543" i="1" a="1"/>
  <c r="AL543" i="1" s="1"/>
  <c r="AL544" i="1" a="1"/>
  <c r="AL544" i="1" s="1"/>
  <c r="AL545" i="1" a="1"/>
  <c r="AL545" i="1" s="1"/>
  <c r="AL546" i="1" a="1"/>
  <c r="AL546" i="1" s="1"/>
  <c r="AL547" i="1" a="1"/>
  <c r="AL547" i="1" s="1"/>
  <c r="AL548" i="1" a="1"/>
  <c r="AL548" i="1" s="1"/>
  <c r="AL549" i="1" a="1"/>
  <c r="AL549" i="1" s="1"/>
  <c r="AL550" i="1" a="1"/>
  <c r="AL550" i="1" s="1"/>
  <c r="AL551" i="1" a="1"/>
  <c r="AL551" i="1" s="1"/>
  <c r="AL552" i="1" a="1"/>
  <c r="AL552" i="1" s="1"/>
  <c r="AL553" i="1" a="1"/>
  <c r="AL553" i="1" s="1"/>
  <c r="AL554" i="1" a="1"/>
  <c r="AL554" i="1" s="1"/>
  <c r="AL555" i="1" a="1"/>
  <c r="AL555" i="1" s="1"/>
  <c r="AL556" i="1" a="1"/>
  <c r="AL556" i="1" s="1"/>
  <c r="AL557" i="1" a="1"/>
  <c r="AL557" i="1" s="1"/>
  <c r="AL558" i="1" a="1"/>
  <c r="AL558" i="1" s="1"/>
  <c r="AL559" i="1" a="1"/>
  <c r="AL559" i="1" s="1"/>
  <c r="AL560" i="1" a="1"/>
  <c r="AL560" i="1" s="1"/>
  <c r="AL561" i="1" a="1"/>
  <c r="AL561" i="1" s="1"/>
  <c r="AL562" i="1" a="1"/>
  <c r="AL562" i="1" s="1"/>
  <c r="AL563" i="1" a="1"/>
  <c r="AL563" i="1" s="1"/>
  <c r="AL564" i="1" a="1"/>
  <c r="AL564" i="1" s="1"/>
  <c r="AL565" i="1" a="1"/>
  <c r="AL565" i="1" s="1"/>
  <c r="AL566" i="1" a="1"/>
  <c r="AL566" i="1" s="1"/>
  <c r="AL567" i="1" a="1"/>
  <c r="AL567" i="1" s="1"/>
  <c r="AL568" i="1" a="1"/>
  <c r="AL568" i="1" s="1"/>
  <c r="AL569" i="1" a="1"/>
  <c r="AL569" i="1" s="1"/>
  <c r="AL570" i="1" a="1"/>
  <c r="AL570" i="1" s="1"/>
  <c r="AL571" i="1" a="1"/>
  <c r="AL571" i="1" s="1"/>
  <c r="AL572" i="1" a="1"/>
  <c r="AL572" i="1" s="1"/>
  <c r="AL573" i="1" a="1"/>
  <c r="AL573" i="1" s="1"/>
  <c r="AL574" i="1" a="1"/>
  <c r="AL574" i="1" s="1"/>
  <c r="AL575" i="1" a="1"/>
  <c r="AL575" i="1" s="1"/>
  <c r="AL576" i="1" a="1"/>
  <c r="AL576" i="1" s="1"/>
  <c r="AL577" i="1" a="1"/>
  <c r="AL577" i="1" s="1"/>
  <c r="AL578" i="1" a="1"/>
  <c r="AL578" i="1" s="1"/>
  <c r="AL579" i="1" a="1"/>
  <c r="AL579" i="1" s="1"/>
  <c r="AL580" i="1" a="1"/>
  <c r="AL580" i="1" s="1"/>
  <c r="AL581" i="1" a="1"/>
  <c r="AL581" i="1" s="1"/>
  <c r="AL582" i="1" a="1"/>
  <c r="AL582" i="1" s="1"/>
  <c r="AL583" i="1" a="1"/>
  <c r="AL583" i="1" s="1"/>
  <c r="AL584" i="1" a="1"/>
  <c r="AL584" i="1" s="1"/>
  <c r="AL585" i="1" a="1"/>
  <c r="AL585" i="1" s="1"/>
  <c r="AL586" i="1" a="1"/>
  <c r="AL586" i="1" s="1"/>
  <c r="AL587" i="1" a="1"/>
  <c r="AL587" i="1" s="1"/>
  <c r="AL588" i="1" a="1"/>
  <c r="AL588" i="1" s="1"/>
  <c r="AL589" i="1" a="1"/>
  <c r="AL589" i="1" s="1"/>
  <c r="AL590" i="1" a="1"/>
  <c r="AL590" i="1" s="1"/>
  <c r="AL591" i="1" a="1"/>
  <c r="AL591" i="1" s="1"/>
  <c r="AL592" i="1" a="1"/>
  <c r="AL592" i="1" s="1"/>
  <c r="AL593" i="1" a="1"/>
  <c r="AL593" i="1" s="1"/>
  <c r="AL594" i="1" a="1"/>
  <c r="AL594" i="1" s="1"/>
  <c r="AL595" i="1" a="1"/>
  <c r="AL595" i="1" s="1"/>
  <c r="AL596" i="1" a="1"/>
  <c r="AL596" i="1" s="1"/>
  <c r="AL597" i="1" a="1"/>
  <c r="AL597" i="1" s="1"/>
  <c r="AL598" i="1" a="1"/>
  <c r="AL598" i="1" s="1"/>
  <c r="AL599" i="1" a="1"/>
  <c r="AL599" i="1" s="1"/>
  <c r="AL600" i="1" a="1"/>
  <c r="AL600" i="1" s="1"/>
  <c r="AL601" i="1" a="1"/>
  <c r="AL601" i="1" s="1"/>
  <c r="AL602" i="1" a="1"/>
  <c r="AL602" i="1" s="1"/>
  <c r="AL603" i="1" a="1"/>
  <c r="AL603" i="1" s="1"/>
  <c r="AL604" i="1" a="1"/>
  <c r="AL604" i="1" s="1"/>
  <c r="AL605" i="1" a="1"/>
  <c r="AL605" i="1" s="1"/>
  <c r="AL606" i="1" a="1"/>
  <c r="AL606" i="1" s="1"/>
  <c r="AL607" i="1" a="1"/>
  <c r="AL607" i="1" s="1"/>
  <c r="AL608" i="1" a="1"/>
  <c r="AL608" i="1" s="1"/>
  <c r="AL609" i="1" a="1"/>
  <c r="AL609" i="1" s="1"/>
  <c r="AL610" i="1" a="1"/>
  <c r="AL610" i="1" s="1"/>
  <c r="AL611" i="1" a="1"/>
  <c r="AL611" i="1" s="1"/>
  <c r="AL612" i="1" a="1"/>
  <c r="AL612" i="1" s="1"/>
  <c r="AL613" i="1" a="1"/>
  <c r="AL613" i="1" s="1"/>
  <c r="AL614" i="1" a="1"/>
  <c r="AL614" i="1" s="1"/>
  <c r="AL615" i="1" a="1"/>
  <c r="AL615" i="1" s="1"/>
  <c r="AL616" i="1" a="1"/>
  <c r="AL616" i="1" s="1"/>
  <c r="AL617" i="1" a="1"/>
  <c r="AL617" i="1" s="1"/>
  <c r="AL618" i="1" a="1"/>
  <c r="AL618" i="1" s="1"/>
  <c r="AL619" i="1" a="1"/>
  <c r="AL619" i="1" s="1"/>
  <c r="AL620" i="1" a="1"/>
  <c r="AL620" i="1" s="1"/>
  <c r="AL621" i="1" a="1"/>
  <c r="AL621" i="1" s="1"/>
  <c r="AL622" i="1" a="1"/>
  <c r="AL622" i="1" s="1"/>
  <c r="AL623" i="1" a="1"/>
  <c r="AL623" i="1" s="1"/>
  <c r="AL624" i="1" a="1"/>
  <c r="AL624" i="1" s="1"/>
  <c r="AL625" i="1" a="1"/>
  <c r="AL625" i="1" s="1"/>
  <c r="AL626" i="1" a="1"/>
  <c r="AL626" i="1" s="1"/>
  <c r="AL627" i="1" a="1"/>
  <c r="AL627" i="1" s="1"/>
  <c r="AL628" i="1" a="1"/>
  <c r="AL628" i="1" s="1"/>
  <c r="AL629" i="1" a="1"/>
  <c r="AL629" i="1" s="1"/>
  <c r="AL630" i="1" a="1"/>
  <c r="AL630" i="1" s="1"/>
  <c r="AL631" i="1" a="1"/>
  <c r="AL631" i="1" s="1"/>
  <c r="AL632" i="1" a="1"/>
  <c r="AL632" i="1" s="1"/>
  <c r="AL633" i="1" a="1"/>
  <c r="AL633" i="1" s="1"/>
  <c r="AL634" i="1" a="1"/>
  <c r="AL634" i="1" s="1"/>
  <c r="AL635" i="1" a="1"/>
  <c r="AL635" i="1" s="1"/>
  <c r="AL636" i="1" a="1"/>
  <c r="AL636" i="1" s="1"/>
  <c r="AL637" i="1" a="1"/>
  <c r="AL637" i="1" s="1"/>
  <c r="AL638" i="1" a="1"/>
  <c r="AL638" i="1" s="1"/>
  <c r="AL639" i="1" a="1"/>
  <c r="AL639" i="1" s="1"/>
  <c r="AL640" i="1" a="1"/>
  <c r="AL640" i="1" s="1"/>
  <c r="AL641" i="1" a="1"/>
  <c r="AL641" i="1" s="1"/>
  <c r="AL642" i="1" a="1"/>
  <c r="AL642" i="1" s="1"/>
  <c r="AL643" i="1" a="1"/>
  <c r="AL643" i="1" s="1"/>
  <c r="AL644" i="1" a="1"/>
  <c r="AL644" i="1" s="1"/>
  <c r="AL645" i="1" a="1"/>
  <c r="AL645" i="1" s="1"/>
  <c r="AL646" i="1" a="1"/>
  <c r="AL646" i="1" s="1"/>
  <c r="AL647" i="1" a="1"/>
  <c r="AL647" i="1" s="1"/>
  <c r="AL648" i="1" a="1"/>
  <c r="AL648" i="1" s="1"/>
  <c r="AL649" i="1" a="1"/>
  <c r="AL649" i="1" s="1"/>
  <c r="AL650" i="1" a="1"/>
  <c r="AL650" i="1" s="1"/>
  <c r="AL651" i="1" a="1"/>
  <c r="AL651" i="1" s="1"/>
  <c r="AL652" i="1" a="1"/>
  <c r="AL652" i="1" s="1"/>
  <c r="AL653" i="1" a="1"/>
  <c r="AL653" i="1" s="1"/>
  <c r="AL654" i="1" a="1"/>
  <c r="AL654" i="1" s="1"/>
  <c r="AL655" i="1" a="1"/>
  <c r="AL655" i="1" s="1"/>
  <c r="AL656" i="1" a="1"/>
  <c r="AL656" i="1" s="1"/>
  <c r="AL657" i="1" a="1"/>
  <c r="AL657" i="1" s="1"/>
  <c r="AL658" i="1" a="1"/>
  <c r="AL658" i="1" s="1"/>
  <c r="AL659" i="1" a="1"/>
  <c r="AL659" i="1" s="1"/>
  <c r="AL660" i="1" a="1"/>
  <c r="AL660" i="1" s="1"/>
  <c r="AL661" i="1" a="1"/>
  <c r="AL661" i="1" s="1"/>
  <c r="AL662" i="1" a="1"/>
  <c r="AL662" i="1" s="1"/>
  <c r="AL663" i="1" a="1"/>
  <c r="AL663" i="1" s="1"/>
  <c r="AL664" i="1" a="1"/>
  <c r="AL664" i="1" s="1"/>
  <c r="AL665" i="1" a="1"/>
  <c r="AL665" i="1" s="1"/>
  <c r="AL666" i="1" a="1"/>
  <c r="AL666" i="1" s="1"/>
  <c r="AL667" i="1" a="1"/>
  <c r="AL667" i="1" s="1"/>
  <c r="AL668" i="1" a="1"/>
  <c r="AL668" i="1" s="1"/>
  <c r="AL669" i="1" a="1"/>
  <c r="AL669" i="1" s="1"/>
  <c r="AL670" i="1" a="1"/>
  <c r="AL670" i="1" s="1"/>
  <c r="AL671" i="1" a="1"/>
  <c r="AL671" i="1" s="1"/>
  <c r="AL672" i="1" a="1"/>
  <c r="AL672" i="1" s="1"/>
  <c r="AL673" i="1" a="1"/>
  <c r="AL673" i="1" s="1"/>
  <c r="AL674" i="1" a="1"/>
  <c r="AL674" i="1" s="1"/>
  <c r="AL675" i="1" a="1"/>
  <c r="AL675" i="1" s="1"/>
  <c r="AL676" i="1" a="1"/>
  <c r="AL676" i="1" s="1"/>
  <c r="AL677" i="1" a="1"/>
  <c r="AL677" i="1" s="1"/>
  <c r="AL678" i="1" a="1"/>
  <c r="AL678" i="1" s="1"/>
  <c r="AL679" i="1" a="1"/>
  <c r="AL679" i="1" s="1"/>
  <c r="AL680" i="1" a="1"/>
  <c r="AL680" i="1" s="1"/>
  <c r="AL681" i="1" a="1"/>
  <c r="AL681" i="1" s="1"/>
  <c r="AL682" i="1" a="1"/>
  <c r="AL682" i="1" s="1"/>
  <c r="AL683" i="1" a="1"/>
  <c r="AL683" i="1" s="1"/>
  <c r="AL684" i="1" a="1"/>
  <c r="AL684" i="1" s="1"/>
  <c r="AL685" i="1" a="1"/>
  <c r="AL685" i="1" s="1"/>
  <c r="AL686" i="1" a="1"/>
  <c r="AL686" i="1" s="1"/>
  <c r="AL687" i="1" a="1"/>
  <c r="AL687" i="1" s="1"/>
  <c r="AL688" i="1" a="1"/>
  <c r="AL688" i="1" s="1"/>
  <c r="AL689" i="1" a="1"/>
  <c r="AL689" i="1" s="1"/>
  <c r="AL690" i="1" a="1"/>
  <c r="AL690" i="1" s="1"/>
  <c r="AL691" i="1" a="1"/>
  <c r="AL691" i="1" s="1"/>
  <c r="AL692" i="1" a="1"/>
  <c r="AL692" i="1" s="1"/>
  <c r="AL693" i="1" a="1"/>
  <c r="AL693" i="1" s="1"/>
  <c r="AL694" i="1" a="1"/>
  <c r="AL694" i="1" s="1"/>
  <c r="AL695" i="1" a="1"/>
  <c r="AL695" i="1" s="1"/>
  <c r="AL696" i="1" a="1"/>
  <c r="AL696" i="1" s="1"/>
  <c r="AL697" i="1" a="1"/>
  <c r="AL697" i="1" s="1"/>
  <c r="AL698" i="1" a="1"/>
  <c r="AL698" i="1" s="1"/>
  <c r="AL699" i="1" a="1"/>
  <c r="AL699" i="1" s="1"/>
  <c r="AL700" i="1" a="1"/>
  <c r="AL700" i="1" s="1"/>
  <c r="AL701" i="1" a="1"/>
  <c r="AL701" i="1" s="1"/>
  <c r="AL702" i="1" a="1"/>
  <c r="AL702" i="1" s="1"/>
  <c r="AL703" i="1" a="1"/>
  <c r="AL703" i="1" s="1"/>
  <c r="AL704" i="1" a="1"/>
  <c r="AL704" i="1" s="1"/>
  <c r="AL705" i="1" a="1"/>
  <c r="AL705" i="1" s="1"/>
  <c r="AL706" i="1" a="1"/>
  <c r="AL706" i="1" s="1"/>
  <c r="AL707" i="1" a="1"/>
  <c r="AL707" i="1" s="1"/>
  <c r="AL708" i="1" a="1"/>
  <c r="AL708" i="1" s="1"/>
  <c r="AL709" i="1" a="1"/>
  <c r="AL709" i="1" s="1"/>
  <c r="AL710" i="1" a="1"/>
  <c r="AL710" i="1" s="1"/>
  <c r="AL711" i="1" a="1"/>
  <c r="AL711" i="1" s="1"/>
  <c r="AL712" i="1" a="1"/>
  <c r="AL712" i="1" s="1"/>
  <c r="AL713" i="1" a="1"/>
  <c r="AL713" i="1" s="1"/>
  <c r="AL714" i="1" a="1"/>
  <c r="AL714" i="1" s="1"/>
  <c r="AL715" i="1" a="1"/>
  <c r="AL715" i="1" s="1"/>
  <c r="AL716" i="1" a="1"/>
  <c r="AL716" i="1" s="1"/>
  <c r="AL717" i="1" a="1"/>
  <c r="AL717" i="1" s="1"/>
  <c r="AL718" i="1" a="1"/>
  <c r="AL718" i="1" s="1"/>
  <c r="AL719" i="1" a="1"/>
  <c r="AL719" i="1" s="1"/>
  <c r="AL720" i="1" a="1"/>
  <c r="AL720" i="1" s="1"/>
  <c r="AL721" i="1" a="1"/>
  <c r="AL721" i="1" s="1"/>
  <c r="AL722" i="1" a="1"/>
  <c r="AL722" i="1" s="1"/>
  <c r="AL723" i="1" a="1"/>
  <c r="AL723" i="1" s="1"/>
  <c r="AL724" i="1" a="1"/>
  <c r="AL724" i="1" s="1"/>
  <c r="AL725" i="1" a="1"/>
  <c r="AL725" i="1" s="1"/>
  <c r="AL726" i="1" a="1"/>
  <c r="AL726" i="1" s="1"/>
  <c r="AL727" i="1" a="1"/>
  <c r="AL727" i="1" s="1"/>
  <c r="AL728" i="1" a="1"/>
  <c r="AL728" i="1" s="1"/>
  <c r="AL729" i="1" a="1"/>
  <c r="AL729" i="1" s="1"/>
  <c r="AL730" i="1" a="1"/>
  <c r="AL730" i="1" s="1"/>
  <c r="AL731" i="1" a="1"/>
  <c r="AL731" i="1" s="1"/>
  <c r="AL732" i="1" a="1"/>
  <c r="AL732" i="1" s="1"/>
  <c r="AL733" i="1" a="1"/>
  <c r="AL733" i="1" s="1"/>
  <c r="AL734" i="1" a="1"/>
  <c r="AL734" i="1" s="1"/>
  <c r="AL735" i="1" a="1"/>
  <c r="AL735" i="1" s="1"/>
  <c r="AL736" i="1" a="1"/>
  <c r="AL736" i="1" s="1"/>
  <c r="AL737" i="1" a="1"/>
  <c r="AL737" i="1" s="1"/>
  <c r="AL738" i="1" a="1"/>
  <c r="AL738" i="1" s="1"/>
  <c r="AL739" i="1" a="1"/>
  <c r="AL739" i="1" s="1"/>
  <c r="AL740" i="1" a="1"/>
  <c r="AL740" i="1" s="1"/>
  <c r="AL741" i="1" a="1"/>
  <c r="AL741" i="1" s="1"/>
  <c r="AL742" i="1" a="1"/>
  <c r="AL742" i="1" s="1"/>
  <c r="AL743" i="1" a="1"/>
  <c r="AL743" i="1" s="1"/>
  <c r="AL744" i="1" a="1"/>
  <c r="AL744" i="1" s="1"/>
  <c r="AL745" i="1" a="1"/>
  <c r="AL745" i="1" s="1"/>
  <c r="AL746" i="1" a="1"/>
  <c r="AL746" i="1" s="1"/>
  <c r="AL747" i="1" a="1"/>
  <c r="AL747" i="1" s="1"/>
  <c r="AL748" i="1" a="1"/>
  <c r="AL748" i="1" s="1"/>
  <c r="AL749" i="1" a="1"/>
  <c r="AL749" i="1" s="1"/>
  <c r="AL750" i="1" a="1"/>
  <c r="AL750" i="1" s="1"/>
  <c r="AL751" i="1" a="1"/>
  <c r="AL751" i="1" s="1"/>
  <c r="AL752" i="1" a="1"/>
  <c r="AL752" i="1" s="1"/>
  <c r="AL753" i="1" a="1"/>
  <c r="AL753" i="1" s="1"/>
  <c r="AL754" i="1" a="1"/>
  <c r="AL754" i="1" s="1"/>
  <c r="AL755" i="1" a="1"/>
  <c r="AL755" i="1" s="1"/>
  <c r="AL756" i="1" a="1"/>
  <c r="AL756" i="1" s="1"/>
  <c r="AL757" i="1" a="1"/>
  <c r="AL757" i="1" s="1"/>
  <c r="AL758" i="1" a="1"/>
  <c r="AL758" i="1" s="1"/>
  <c r="AL759" i="1" a="1"/>
  <c r="AL759" i="1" s="1"/>
  <c r="AL760" i="1" a="1"/>
  <c r="AL760" i="1" s="1"/>
  <c r="AL761" i="1" a="1"/>
  <c r="AL761" i="1" s="1"/>
  <c r="AL762" i="1" a="1"/>
  <c r="AL762" i="1" s="1"/>
  <c r="AL763" i="1" a="1"/>
  <c r="AL763" i="1" s="1"/>
  <c r="AL764" i="1" a="1"/>
  <c r="AL764" i="1" s="1"/>
  <c r="AL765" i="1" a="1"/>
  <c r="AL765" i="1" s="1"/>
  <c r="AL766" i="1" a="1"/>
  <c r="AL766" i="1" s="1"/>
  <c r="AL767" i="1" a="1"/>
  <c r="AL767" i="1" s="1"/>
  <c r="AL768" i="1" a="1"/>
  <c r="AL768" i="1" s="1"/>
  <c r="AL769" i="1" a="1"/>
  <c r="AL769" i="1" s="1"/>
  <c r="AL770" i="1" a="1"/>
  <c r="AL770" i="1" s="1"/>
  <c r="AL771" i="1" a="1"/>
  <c r="AL771" i="1" s="1"/>
  <c r="AL772" i="1" a="1"/>
  <c r="AL772" i="1" s="1"/>
  <c r="AL773" i="1" a="1"/>
  <c r="AL773" i="1" s="1"/>
  <c r="AL774" i="1" a="1"/>
  <c r="AL774" i="1" s="1"/>
  <c r="AL775" i="1" a="1"/>
  <c r="AL775" i="1" s="1"/>
  <c r="AL776" i="1" a="1"/>
  <c r="AL776" i="1" s="1"/>
  <c r="AL777" i="1" a="1"/>
  <c r="AL777" i="1" s="1"/>
  <c r="AL778" i="1" a="1"/>
  <c r="AL778" i="1" s="1"/>
  <c r="AL779" i="1" a="1"/>
  <c r="AL779" i="1" s="1"/>
  <c r="AL780" i="1" a="1"/>
  <c r="AL780" i="1" s="1"/>
  <c r="AL781" i="1" a="1"/>
  <c r="AL781" i="1" s="1"/>
  <c r="AL782" i="1" a="1"/>
  <c r="AL782" i="1" s="1"/>
  <c r="AL783" i="1" a="1"/>
  <c r="AL783" i="1" s="1"/>
  <c r="AL784" i="1" a="1"/>
  <c r="AL784" i="1" s="1"/>
  <c r="AL785" i="1" a="1"/>
  <c r="AL785" i="1" s="1"/>
  <c r="AL786" i="1" a="1"/>
  <c r="AL786" i="1" s="1"/>
  <c r="AL787" i="1" a="1"/>
  <c r="AL787" i="1" s="1"/>
  <c r="AL788" i="1" a="1"/>
  <c r="AL788" i="1" s="1"/>
  <c r="AL789" i="1" a="1"/>
  <c r="AL789" i="1" s="1"/>
  <c r="AL790" i="1" a="1"/>
  <c r="AL790" i="1" s="1"/>
  <c r="AL791" i="1" a="1"/>
  <c r="AL791" i="1" s="1"/>
  <c r="AL792" i="1" a="1"/>
  <c r="AL792" i="1" s="1"/>
  <c r="AL793" i="1" a="1"/>
  <c r="AL793" i="1" s="1"/>
  <c r="AL794" i="1" a="1"/>
  <c r="AL794" i="1" s="1"/>
  <c r="AL795" i="1" a="1"/>
  <c r="AL795" i="1" s="1"/>
  <c r="AL796" i="1" a="1"/>
  <c r="AL796" i="1" s="1"/>
  <c r="AL797" i="1" a="1"/>
  <c r="AL797" i="1" s="1"/>
  <c r="AL798" i="1" a="1"/>
  <c r="AL798" i="1" s="1"/>
  <c r="AL799" i="1" a="1"/>
  <c r="AL799" i="1" s="1"/>
  <c r="AL800" i="1" a="1"/>
  <c r="AL800" i="1" s="1"/>
  <c r="AL801" i="1" a="1"/>
  <c r="AL801" i="1" s="1"/>
  <c r="AL802" i="1" a="1"/>
  <c r="AL802" i="1" s="1"/>
  <c r="AL803" i="1" a="1"/>
  <c r="AL803" i="1" s="1"/>
  <c r="AL804" i="1" a="1"/>
  <c r="AL804" i="1" s="1"/>
  <c r="AL805" i="1" a="1"/>
  <c r="AL805" i="1" s="1"/>
  <c r="AL806" i="1" a="1"/>
  <c r="AL806" i="1" s="1"/>
  <c r="AL807" i="1" a="1"/>
  <c r="AL807" i="1" s="1"/>
  <c r="AL808" i="1" a="1"/>
  <c r="AL808" i="1" s="1"/>
  <c r="AL809" i="1" a="1"/>
  <c r="AL809" i="1" s="1"/>
  <c r="AL810" i="1" a="1"/>
  <c r="AL810" i="1" s="1"/>
  <c r="AL811" i="1" a="1"/>
  <c r="AL811" i="1" s="1"/>
  <c r="AL812" i="1" a="1"/>
  <c r="AL812" i="1" s="1"/>
  <c r="AL813" i="1" a="1"/>
  <c r="AL813" i="1" s="1"/>
  <c r="AL814" i="1" a="1"/>
  <c r="AL814" i="1" s="1"/>
  <c r="AL815" i="1" a="1"/>
  <c r="AL815" i="1" s="1"/>
  <c r="AL816" i="1" a="1"/>
  <c r="AL816" i="1" s="1"/>
  <c r="AL817" i="1" a="1"/>
  <c r="AL817" i="1" s="1"/>
  <c r="AL818" i="1" a="1"/>
  <c r="AL818" i="1" s="1"/>
  <c r="AL819" i="1" a="1"/>
  <c r="AL819" i="1" s="1"/>
  <c r="AL820" i="1" a="1"/>
  <c r="AL820" i="1" s="1"/>
  <c r="AL821" i="1" a="1"/>
  <c r="AL821" i="1" s="1"/>
  <c r="AL822" i="1" a="1"/>
  <c r="AL822" i="1" s="1"/>
  <c r="AL823" i="1" a="1"/>
  <c r="AL823" i="1" s="1"/>
  <c r="AL824" i="1" a="1"/>
  <c r="AL824" i="1" s="1"/>
  <c r="AL825" i="1" a="1"/>
  <c r="AL825" i="1" s="1"/>
  <c r="AL826" i="1" a="1"/>
  <c r="AL826" i="1" s="1"/>
  <c r="AL827" i="1" a="1"/>
  <c r="AL827" i="1" s="1"/>
  <c r="AL828" i="1" a="1"/>
  <c r="AL828" i="1" s="1"/>
  <c r="AL829" i="1" a="1"/>
  <c r="AL829" i="1" s="1"/>
  <c r="AL830" i="1" a="1"/>
  <c r="AL830" i="1" s="1"/>
  <c r="AL831" i="1" a="1"/>
  <c r="AL831" i="1" s="1"/>
  <c r="AL832" i="1" a="1"/>
  <c r="AL832" i="1" s="1"/>
  <c r="AL833" i="1" a="1"/>
  <c r="AL833" i="1" s="1"/>
  <c r="AL834" i="1" a="1"/>
  <c r="AL834" i="1" s="1"/>
  <c r="AL835" i="1" a="1"/>
  <c r="AL835" i="1" s="1"/>
  <c r="AL836" i="1" a="1"/>
  <c r="AL836" i="1" s="1"/>
  <c r="AL837" i="1" a="1"/>
  <c r="AL837" i="1" s="1"/>
  <c r="AL838" i="1" a="1"/>
  <c r="AL838" i="1" s="1"/>
  <c r="AL839" i="1" a="1"/>
  <c r="AL839" i="1" s="1"/>
  <c r="AL840" i="1" a="1"/>
  <c r="AL840" i="1" s="1"/>
  <c r="AL841" i="1" a="1"/>
  <c r="AL841" i="1" s="1"/>
  <c r="AL842" i="1" a="1"/>
  <c r="AL842" i="1" s="1"/>
  <c r="AL843" i="1" a="1"/>
  <c r="AL843" i="1" s="1"/>
  <c r="AL844" i="1" a="1"/>
  <c r="AL844" i="1" s="1"/>
  <c r="AL845" i="1" a="1"/>
  <c r="AL845" i="1" s="1"/>
  <c r="AL846" i="1" a="1"/>
  <c r="AL846" i="1" s="1"/>
  <c r="AL847" i="1" a="1"/>
  <c r="AL847" i="1" s="1"/>
  <c r="AL848" i="1" a="1"/>
  <c r="AL848" i="1" s="1"/>
  <c r="AL849" i="1" a="1"/>
  <c r="AL849" i="1" s="1"/>
  <c r="AL850" i="1" a="1"/>
  <c r="AL850" i="1" s="1"/>
  <c r="AL851" i="1" a="1"/>
  <c r="AL851" i="1" s="1"/>
  <c r="AL852" i="1" a="1"/>
  <c r="AL852" i="1" s="1"/>
  <c r="AL853" i="1" a="1"/>
  <c r="AL853" i="1" s="1"/>
  <c r="AL854" i="1" a="1"/>
  <c r="AL854" i="1" s="1"/>
  <c r="AL855" i="1" a="1"/>
  <c r="AL855" i="1" s="1"/>
  <c r="AL856" i="1" a="1"/>
  <c r="AL856" i="1" s="1"/>
  <c r="AL857" i="1" a="1"/>
  <c r="AL857" i="1" s="1"/>
  <c r="AL858" i="1" a="1"/>
  <c r="AL858" i="1" s="1"/>
  <c r="AL859" i="1" a="1"/>
  <c r="AL859" i="1" s="1"/>
  <c r="AL860" i="1" a="1"/>
  <c r="AL860" i="1" s="1"/>
  <c r="AL861" i="1" a="1"/>
  <c r="AL861" i="1" s="1"/>
  <c r="AL862" i="1" a="1"/>
  <c r="AL862" i="1" s="1"/>
  <c r="AL863" i="1" a="1"/>
  <c r="AL863" i="1" s="1"/>
  <c r="AL864" i="1" a="1"/>
  <c r="AL864" i="1" s="1"/>
  <c r="AL865" i="1" a="1"/>
  <c r="AL865" i="1" s="1"/>
  <c r="AL866" i="1" a="1"/>
  <c r="AL866" i="1" s="1"/>
  <c r="AL867" i="1" a="1"/>
  <c r="AL867" i="1" s="1"/>
  <c r="AL868" i="1" a="1"/>
  <c r="AL868" i="1" s="1"/>
  <c r="AL869" i="1" a="1"/>
  <c r="AL869" i="1" s="1"/>
  <c r="AL870" i="1" a="1"/>
  <c r="AL870" i="1" s="1"/>
  <c r="AL871" i="1" a="1"/>
  <c r="AL871" i="1" s="1"/>
  <c r="AL872" i="1" a="1"/>
  <c r="AL872" i="1" s="1"/>
  <c r="AL873" i="1" a="1"/>
  <c r="AL873" i="1" s="1"/>
  <c r="AL874" i="1" a="1"/>
  <c r="AL874" i="1" s="1"/>
  <c r="AL875" i="1" a="1"/>
  <c r="AL875" i="1" s="1"/>
  <c r="AL876" i="1" a="1"/>
  <c r="AL876" i="1" s="1"/>
  <c r="AL877" i="1" a="1"/>
  <c r="AL877" i="1" s="1"/>
  <c r="AL878" i="1" a="1"/>
  <c r="AL878" i="1" s="1"/>
  <c r="AL879" i="1" a="1"/>
  <c r="AL879" i="1" s="1"/>
  <c r="AL880" i="1" a="1"/>
  <c r="AL880" i="1" s="1"/>
  <c r="AL881" i="1" a="1"/>
  <c r="AL881" i="1" s="1"/>
  <c r="AL882" i="1" a="1"/>
  <c r="AL882" i="1" s="1"/>
  <c r="AL883" i="1" a="1"/>
  <c r="AL883" i="1" s="1"/>
  <c r="AL884" i="1" a="1"/>
  <c r="AL884" i="1" s="1"/>
  <c r="AL885" i="1" a="1"/>
  <c r="AL885" i="1" s="1"/>
  <c r="AL886" i="1" a="1"/>
  <c r="AL886" i="1" s="1"/>
  <c r="AL887" i="1" a="1"/>
  <c r="AL887" i="1" s="1"/>
  <c r="AL888" i="1" a="1"/>
  <c r="AL888" i="1" s="1"/>
  <c r="AL889" i="1" a="1"/>
  <c r="AL889" i="1" s="1"/>
  <c r="AL890" i="1" a="1"/>
  <c r="AL890" i="1" s="1"/>
  <c r="AL891" i="1" a="1"/>
  <c r="AL891" i="1" s="1"/>
  <c r="AL892" i="1" a="1"/>
  <c r="AL892" i="1" s="1"/>
  <c r="AL893" i="1" a="1"/>
  <c r="AL893" i="1" s="1"/>
  <c r="AL894" i="1" a="1"/>
  <c r="AL894" i="1" s="1"/>
  <c r="AL895" i="1" a="1"/>
  <c r="AL895" i="1" s="1"/>
  <c r="AL896" i="1" a="1"/>
  <c r="AL896" i="1" s="1"/>
  <c r="AL897" i="1" a="1"/>
  <c r="AL897" i="1" s="1"/>
  <c r="AL898" i="1" a="1"/>
  <c r="AL898" i="1" s="1"/>
  <c r="AL899" i="1" a="1"/>
  <c r="AL899" i="1" s="1"/>
  <c r="AL900" i="1" a="1"/>
  <c r="AL900" i="1" s="1"/>
  <c r="AL901" i="1" a="1"/>
  <c r="AL901" i="1" s="1"/>
  <c r="AL902" i="1" a="1"/>
  <c r="AL902" i="1" s="1"/>
  <c r="AL903" i="1" a="1"/>
  <c r="AL903" i="1" s="1"/>
  <c r="AL904" i="1" a="1"/>
  <c r="AL904" i="1" s="1"/>
  <c r="AL905" i="1" a="1"/>
  <c r="AL905" i="1" s="1"/>
  <c r="AL906" i="1" a="1"/>
  <c r="AL906" i="1" s="1"/>
  <c r="AL907" i="1" a="1"/>
  <c r="AL907" i="1" s="1"/>
  <c r="AL908" i="1" a="1"/>
  <c r="AL908" i="1" s="1"/>
  <c r="AL909" i="1" a="1"/>
  <c r="AL909" i="1" s="1"/>
  <c r="AL910" i="1" a="1"/>
  <c r="AL910" i="1" s="1"/>
  <c r="AL911" i="1" a="1"/>
  <c r="AL911" i="1" s="1"/>
  <c r="AL912" i="1" a="1"/>
  <c r="AL912" i="1" s="1"/>
  <c r="AL913" i="1" a="1"/>
  <c r="AL913" i="1" s="1"/>
  <c r="AL914" i="1" a="1"/>
  <c r="AL914" i="1" s="1"/>
  <c r="AL915" i="1" a="1"/>
  <c r="AL915" i="1" s="1"/>
  <c r="AL916" i="1" a="1"/>
  <c r="AL916" i="1" s="1"/>
  <c r="AL917" i="1" a="1"/>
  <c r="AL917" i="1" s="1"/>
  <c r="AL918" i="1" a="1"/>
  <c r="AL918" i="1" s="1"/>
  <c r="AL919" i="1" a="1"/>
  <c r="AL919" i="1" s="1"/>
  <c r="AL920" i="1" a="1"/>
  <c r="AL920" i="1" s="1"/>
  <c r="AL921" i="1" a="1"/>
  <c r="AL921" i="1" s="1"/>
  <c r="AL922" i="1" a="1"/>
  <c r="AL922" i="1" s="1"/>
  <c r="AL923" i="1" a="1"/>
  <c r="AL923" i="1" s="1"/>
  <c r="AL924" i="1" a="1"/>
  <c r="AL924" i="1" s="1"/>
  <c r="AL925" i="1" a="1"/>
  <c r="AL925" i="1" s="1"/>
  <c r="AL926" i="1" a="1"/>
  <c r="AL926" i="1" s="1"/>
  <c r="AL927" i="1" a="1"/>
  <c r="AL927" i="1" s="1"/>
  <c r="AL928" i="1" a="1"/>
  <c r="AL928" i="1" s="1"/>
  <c r="AL929" i="1" a="1"/>
  <c r="AL929" i="1" s="1"/>
  <c r="AL930" i="1" a="1"/>
  <c r="AL930" i="1" s="1"/>
  <c r="AL931" i="1" a="1"/>
  <c r="AL931" i="1" s="1"/>
  <c r="AL932" i="1" a="1"/>
  <c r="AL932" i="1" s="1"/>
  <c r="AL933" i="1" a="1"/>
  <c r="AL933" i="1" s="1"/>
  <c r="AL934" i="1" a="1"/>
  <c r="AL934" i="1" s="1"/>
  <c r="AL935" i="1" a="1"/>
  <c r="AL935" i="1" s="1"/>
  <c r="AL936" i="1" a="1"/>
  <c r="AL936" i="1" s="1"/>
  <c r="AL937" i="1" a="1"/>
  <c r="AL937" i="1" s="1"/>
  <c r="AL938" i="1" a="1"/>
  <c r="AL938" i="1" s="1"/>
  <c r="AL939" i="1" a="1"/>
  <c r="AL939" i="1" s="1"/>
  <c r="AL940" i="1" a="1"/>
  <c r="AL940" i="1" s="1"/>
  <c r="AL941" i="1" a="1"/>
  <c r="AL941" i="1" s="1"/>
  <c r="AL942" i="1" a="1"/>
  <c r="AL942" i="1" s="1"/>
  <c r="AL943" i="1" a="1"/>
  <c r="AL943" i="1" s="1"/>
  <c r="AL944" i="1" a="1"/>
  <c r="AL944" i="1" s="1"/>
  <c r="AL945" i="1" a="1"/>
  <c r="AL945" i="1" s="1"/>
  <c r="AL946" i="1" a="1"/>
  <c r="AL946" i="1" s="1"/>
  <c r="AL947" i="1" a="1"/>
  <c r="AL947" i="1" s="1"/>
  <c r="AL948" i="1" a="1"/>
  <c r="AL948" i="1" s="1"/>
  <c r="AL949" i="1" a="1"/>
  <c r="AL949" i="1" s="1"/>
  <c r="AL950" i="1" a="1"/>
  <c r="AL950" i="1" s="1"/>
  <c r="AL951" i="1" a="1"/>
  <c r="AL951" i="1" s="1"/>
  <c r="AL952" i="1" a="1"/>
  <c r="AL952" i="1" s="1"/>
  <c r="AL953" i="1" a="1"/>
  <c r="AL953" i="1" s="1"/>
  <c r="AL954" i="1" a="1"/>
  <c r="AL954" i="1" s="1"/>
  <c r="AL955" i="1" a="1"/>
  <c r="AL955" i="1" s="1"/>
  <c r="AL956" i="1" a="1"/>
  <c r="AL956" i="1" s="1"/>
  <c r="AL957" i="1" a="1"/>
  <c r="AL957" i="1" s="1"/>
  <c r="AL958" i="1" a="1"/>
  <c r="AL958" i="1" s="1"/>
  <c r="AL959" i="1" a="1"/>
  <c r="AL959" i="1" s="1"/>
  <c r="AL960" i="1" a="1"/>
  <c r="AL960" i="1" s="1"/>
  <c r="AL961" i="1" a="1"/>
  <c r="AL961" i="1" s="1"/>
  <c r="AL962" i="1" a="1"/>
  <c r="AL962" i="1" s="1"/>
  <c r="AL963" i="1" a="1"/>
  <c r="AL963" i="1" s="1"/>
  <c r="AL964" i="1" a="1"/>
  <c r="AL964" i="1" s="1"/>
  <c r="AL965" i="1" a="1"/>
  <c r="AL965" i="1" s="1"/>
  <c r="AL966" i="1" a="1"/>
  <c r="AL966" i="1" s="1"/>
  <c r="AL967" i="1" a="1"/>
  <c r="AL967" i="1" s="1"/>
  <c r="AL968" i="1" a="1"/>
  <c r="AL968" i="1" s="1"/>
  <c r="AL969" i="1" a="1"/>
  <c r="AL969" i="1" s="1"/>
  <c r="AL970" i="1" a="1"/>
  <c r="AL970" i="1" s="1"/>
  <c r="AL971" i="1" a="1"/>
  <c r="AL971" i="1" s="1"/>
  <c r="AL972" i="1" a="1"/>
  <c r="AL972" i="1" s="1"/>
  <c r="AL973" i="1" a="1"/>
  <c r="AL973" i="1" s="1"/>
  <c r="AL974" i="1" a="1"/>
  <c r="AL974" i="1" s="1"/>
  <c r="AL975" i="1" a="1"/>
  <c r="AL975" i="1" s="1"/>
  <c r="AL976" i="1" a="1"/>
  <c r="AL976" i="1" s="1"/>
  <c r="AL977" i="1" a="1"/>
  <c r="AL977" i="1" s="1"/>
  <c r="AL978" i="1" a="1"/>
  <c r="AL978" i="1" s="1"/>
  <c r="AL979" i="1" a="1"/>
  <c r="AL979" i="1" s="1"/>
  <c r="AL980" i="1" a="1"/>
  <c r="AL980" i="1" s="1"/>
  <c r="AL981" i="1" a="1"/>
  <c r="AL981" i="1" s="1"/>
  <c r="AL982" i="1" a="1"/>
  <c r="AL982" i="1" s="1"/>
  <c r="AL983" i="1" a="1"/>
  <c r="AL983" i="1" s="1"/>
  <c r="AL984" i="1" a="1"/>
  <c r="AL984" i="1" s="1"/>
  <c r="AL985" i="1" a="1"/>
  <c r="AL985" i="1" s="1"/>
  <c r="AL986" i="1" a="1"/>
  <c r="AL986" i="1" s="1"/>
  <c r="AL987" i="1" a="1"/>
  <c r="AL987" i="1" s="1"/>
  <c r="AL988" i="1" a="1"/>
  <c r="AL988" i="1" s="1"/>
  <c r="AL989" i="1" a="1"/>
  <c r="AL989" i="1" s="1"/>
  <c r="AL990" i="1" a="1"/>
  <c r="AL990" i="1" s="1"/>
  <c r="AL991" i="1" a="1"/>
  <c r="AL991" i="1" s="1"/>
  <c r="AL992" i="1" a="1"/>
  <c r="AL992" i="1" s="1"/>
  <c r="AL993" i="1" a="1"/>
  <c r="AL993" i="1" s="1"/>
  <c r="AL994" i="1" a="1"/>
  <c r="AL994" i="1" s="1"/>
  <c r="AL995" i="1" a="1"/>
  <c r="AL995" i="1" s="1"/>
  <c r="AL996" i="1" a="1"/>
  <c r="AL996" i="1" s="1"/>
  <c r="AL997" i="1" a="1"/>
  <c r="AL997" i="1" s="1"/>
  <c r="AL998" i="1" a="1"/>
  <c r="AL998" i="1" s="1"/>
  <c r="AL999" i="1" a="1"/>
  <c r="AL999" i="1" s="1"/>
  <c r="AL1000" i="1" a="1"/>
  <c r="AL1000" i="1" s="1"/>
  <c r="AL1001" i="1" a="1"/>
  <c r="AL1001" i="1" s="1"/>
  <c r="AL1002" i="1" a="1"/>
  <c r="AL1002" i="1" s="1"/>
  <c r="AL1003" i="1" a="1"/>
  <c r="AL1003" i="1" s="1"/>
  <c r="AL1004" i="1" a="1"/>
  <c r="AL1004" i="1" s="1"/>
  <c r="AL1005" i="1" a="1"/>
  <c r="AL1005" i="1" s="1"/>
  <c r="AL1006" i="1" a="1"/>
  <c r="AL1006" i="1" s="1"/>
  <c r="AL1007" i="1" a="1"/>
  <c r="AL1007" i="1" s="1"/>
  <c r="AL1008" i="1" a="1"/>
  <c r="AL1008" i="1" s="1"/>
  <c r="AL1009" i="1" a="1"/>
  <c r="AL1009" i="1" s="1"/>
  <c r="AL1010" i="1" a="1"/>
  <c r="AL1010" i="1" s="1"/>
  <c r="AL1011" i="1" a="1"/>
  <c r="AL1011" i="1" s="1"/>
  <c r="AL1012" i="1" a="1"/>
  <c r="AL1012" i="1" s="1"/>
  <c r="AL1013" i="1" a="1"/>
  <c r="AL1013" i="1" s="1"/>
  <c r="AL1014" i="1" a="1"/>
  <c r="AL1014" i="1" s="1"/>
  <c r="AL1015" i="1" a="1"/>
  <c r="AL1015" i="1" s="1"/>
  <c r="AL1016" i="1" a="1"/>
  <c r="AL1016" i="1" s="1"/>
  <c r="AL1017" i="1" a="1"/>
  <c r="AL1017" i="1" s="1"/>
  <c r="AL1018" i="1" a="1"/>
  <c r="AL1018" i="1" s="1"/>
  <c r="AL1019" i="1" a="1"/>
  <c r="AL1019" i="1" s="1"/>
  <c r="AL1020" i="1" a="1"/>
  <c r="AL1020" i="1" s="1"/>
  <c r="AL1021" i="1" a="1"/>
  <c r="AL1021" i="1" s="1"/>
  <c r="AL1022" i="1" a="1"/>
  <c r="AL1022" i="1" s="1"/>
  <c r="AL1023" i="1" a="1"/>
  <c r="AL1023" i="1" s="1"/>
  <c r="AL1024" i="1" a="1"/>
  <c r="AL1024" i="1" s="1"/>
  <c r="AL1025" i="1" a="1"/>
  <c r="AL1025" i="1" s="1"/>
  <c r="AL1026" i="1" a="1"/>
  <c r="AL1026" i="1" s="1"/>
  <c r="AL1027" i="1" a="1"/>
  <c r="AL1027" i="1" s="1"/>
  <c r="AL1028" i="1" a="1"/>
  <c r="AL1028" i="1" s="1"/>
  <c r="AL1029" i="1" a="1"/>
  <c r="AL1029" i="1" s="1"/>
  <c r="AL1030" i="1" a="1"/>
  <c r="AL1030" i="1" s="1"/>
  <c r="AL1031" i="1" a="1"/>
  <c r="AL1031" i="1" s="1"/>
  <c r="AL1032" i="1" a="1"/>
  <c r="AL1032" i="1" s="1"/>
  <c r="AL1033" i="1" a="1"/>
  <c r="AL1033" i="1" s="1"/>
  <c r="AL1034" i="1" a="1"/>
  <c r="AL1034" i="1" s="1"/>
  <c r="AL1035" i="1" a="1"/>
  <c r="AL1035" i="1" s="1"/>
  <c r="AL1036" i="1" a="1"/>
  <c r="AL1036" i="1" s="1"/>
  <c r="AL1037" i="1" a="1"/>
  <c r="AL1037" i="1" s="1"/>
  <c r="AL1038" i="1" a="1"/>
  <c r="AL1038" i="1" s="1"/>
  <c r="AL1039" i="1" a="1"/>
  <c r="AL1039" i="1" s="1"/>
  <c r="AL1040" i="1" a="1"/>
  <c r="AL1040" i="1" s="1"/>
  <c r="AL1041" i="1" a="1"/>
  <c r="AL1041" i="1" s="1"/>
  <c r="AL1042" i="1" a="1"/>
  <c r="AL1042" i="1" s="1"/>
  <c r="AL1043" i="1" a="1"/>
  <c r="AL1043" i="1" s="1"/>
  <c r="AL1044" i="1" a="1"/>
  <c r="AL1044" i="1" s="1"/>
  <c r="AL1045" i="1" a="1"/>
  <c r="AL1045" i="1" s="1"/>
  <c r="AL1046" i="1" a="1"/>
  <c r="AL1046" i="1" s="1"/>
  <c r="AL1047" i="1" a="1"/>
  <c r="AL1047" i="1" s="1"/>
  <c r="AL1048" i="1" a="1"/>
  <c r="AL1048" i="1" s="1"/>
  <c r="AL1049" i="1" a="1"/>
  <c r="AL1049" i="1" s="1"/>
  <c r="AL1050" i="1" a="1"/>
  <c r="AL1050" i="1" s="1"/>
  <c r="AL1051" i="1" a="1"/>
  <c r="AL1051" i="1" s="1"/>
  <c r="AL1052" i="1" a="1"/>
  <c r="AL1052" i="1" s="1"/>
  <c r="AL1053" i="1" a="1"/>
  <c r="AL1053" i="1" s="1"/>
  <c r="AL1054" i="1" a="1"/>
  <c r="AL1054" i="1" s="1"/>
  <c r="AL1055" i="1" a="1"/>
  <c r="AL1055" i="1" s="1"/>
  <c r="AL1056" i="1" a="1"/>
  <c r="AL1056" i="1" s="1"/>
  <c r="AL1057" i="1" a="1"/>
  <c r="AL1057" i="1" s="1"/>
  <c r="AL1058" i="1" a="1"/>
  <c r="AL1058" i="1" s="1"/>
  <c r="AL1059" i="1" a="1"/>
  <c r="AL1059" i="1" s="1"/>
  <c r="AL1060" i="1" a="1"/>
  <c r="AL1060" i="1" s="1"/>
  <c r="AL1061" i="1" a="1"/>
  <c r="AL1061" i="1" s="1"/>
  <c r="AL1062" i="1" a="1"/>
  <c r="AL1062" i="1" s="1"/>
  <c r="AL1063" i="1" a="1"/>
  <c r="AL1063" i="1" s="1"/>
  <c r="AL1064" i="1" a="1"/>
  <c r="AL1064" i="1" s="1"/>
  <c r="AL1065" i="1" a="1"/>
  <c r="AL1065" i="1" s="1"/>
  <c r="AL1066" i="1" a="1"/>
  <c r="AL1066" i="1" s="1"/>
  <c r="AL1067" i="1" a="1"/>
  <c r="AL1067" i="1" s="1"/>
  <c r="AL1068" i="1" a="1"/>
  <c r="AL1068" i="1" s="1"/>
  <c r="AL1069" i="1" a="1"/>
  <c r="AL1069" i="1" s="1"/>
  <c r="AL1070" i="1" a="1"/>
  <c r="AL1070" i="1" s="1"/>
  <c r="AL1071" i="1" a="1"/>
  <c r="AL1071" i="1" s="1"/>
  <c r="AL1072" i="1" a="1"/>
  <c r="AL1072" i="1" s="1"/>
  <c r="AL1073" i="1" a="1"/>
  <c r="AL1073" i="1" s="1"/>
  <c r="AL1074" i="1" a="1"/>
  <c r="AL1074" i="1" s="1"/>
  <c r="AL1075" i="1" a="1"/>
  <c r="AL1075" i="1" s="1"/>
  <c r="AL1076" i="1" a="1"/>
  <c r="AL1076" i="1" s="1"/>
  <c r="AL1077" i="1" a="1"/>
  <c r="AL1077" i="1" s="1"/>
  <c r="AL1078" i="1" a="1"/>
  <c r="AL1078" i="1" s="1"/>
  <c r="AL1079" i="1" a="1"/>
  <c r="AL1079" i="1" s="1"/>
  <c r="AL1080" i="1" a="1"/>
  <c r="AL1080" i="1" s="1"/>
  <c r="AL1081" i="1" a="1"/>
  <c r="AL1081" i="1" s="1"/>
  <c r="AL1082" i="1" a="1"/>
  <c r="AL1082" i="1" s="1"/>
  <c r="AL1083" i="1" a="1"/>
  <c r="AL1083" i="1" s="1"/>
  <c r="AL1084" i="1" a="1"/>
  <c r="AL1084" i="1" s="1"/>
  <c r="AL1085" i="1" a="1"/>
  <c r="AL1085" i="1" s="1"/>
  <c r="AL1086" i="1" a="1"/>
  <c r="AL1086" i="1" s="1"/>
  <c r="AL1087" i="1" a="1"/>
  <c r="AL1087" i="1" s="1"/>
  <c r="AL1088" i="1" a="1"/>
  <c r="AL1088" i="1" s="1"/>
  <c r="AL1089" i="1" a="1"/>
  <c r="AL1089" i="1" s="1"/>
  <c r="AL1090" i="1" a="1"/>
  <c r="AL1090" i="1" s="1"/>
  <c r="AL1091" i="1" a="1"/>
  <c r="AL1091" i="1" s="1"/>
  <c r="AL1092" i="1" a="1"/>
  <c r="AL1092" i="1" s="1"/>
  <c r="AL1093" i="1" a="1"/>
  <c r="AL1093" i="1" s="1"/>
  <c r="AL1094" i="1" a="1"/>
  <c r="AL1094" i="1" s="1"/>
  <c r="AL1095" i="1" a="1"/>
  <c r="AL1095" i="1" s="1"/>
  <c r="AL1096" i="1" a="1"/>
  <c r="AL1096" i="1" s="1"/>
  <c r="AL1097" i="1" a="1"/>
  <c r="AL1097" i="1" s="1"/>
  <c r="AL1098" i="1" a="1"/>
  <c r="AL1098" i="1" s="1"/>
  <c r="AL1099" i="1" a="1"/>
  <c r="AL1099" i="1" s="1"/>
  <c r="AL1100" i="1" a="1"/>
  <c r="AL1100" i="1" s="1"/>
  <c r="AL1101" i="1" a="1"/>
  <c r="AL1101" i="1" s="1"/>
  <c r="AL1102" i="1" a="1"/>
  <c r="AL1102" i="1" s="1"/>
  <c r="AL1103" i="1" a="1"/>
  <c r="AL1103" i="1" s="1"/>
  <c r="AL1104" i="1" a="1"/>
  <c r="AL1104" i="1" s="1"/>
  <c r="AL1105" i="1" a="1"/>
  <c r="AL1105" i="1" s="1"/>
  <c r="AL1106" i="1" a="1"/>
  <c r="AL1106" i="1" s="1"/>
  <c r="AL1107" i="1" a="1"/>
  <c r="AL1107" i="1" s="1"/>
  <c r="AL1108" i="1" a="1"/>
  <c r="AL1108" i="1" s="1"/>
  <c r="AL1109" i="1" a="1"/>
  <c r="AL1109" i="1" s="1"/>
  <c r="AL1110" i="1" a="1"/>
  <c r="AL1110" i="1" s="1"/>
  <c r="AL1111" i="1" a="1"/>
  <c r="AL1111" i="1" s="1"/>
  <c r="AL1112" i="1" a="1"/>
  <c r="AL1112" i="1" s="1"/>
  <c r="AL1113" i="1" a="1"/>
  <c r="AL1113" i="1" s="1"/>
  <c r="AL1114" i="1" a="1"/>
  <c r="AL1114" i="1" s="1"/>
  <c r="AL1115" i="1" a="1"/>
  <c r="AL1115" i="1" s="1"/>
  <c r="AL1116" i="1" a="1"/>
  <c r="AL1116" i="1" s="1"/>
  <c r="AL1117" i="1" a="1"/>
  <c r="AL1117" i="1" s="1"/>
  <c r="AL1118" i="1" a="1"/>
  <c r="AL1118" i="1" s="1"/>
  <c r="AL1119" i="1" a="1"/>
  <c r="AL1119" i="1" s="1"/>
  <c r="AL1120" i="1" a="1"/>
  <c r="AL1120" i="1" s="1"/>
  <c r="AL1121" i="1" a="1"/>
  <c r="AL1121" i="1" s="1"/>
  <c r="AL1122" i="1" a="1"/>
  <c r="AL1122" i="1" s="1"/>
  <c r="AL1123" i="1" a="1"/>
  <c r="AL1123" i="1" s="1"/>
  <c r="AL1124" i="1" a="1"/>
  <c r="AL1124" i="1" s="1"/>
  <c r="AL1125" i="1" a="1"/>
  <c r="AL1125" i="1" s="1"/>
  <c r="AL1126" i="1" a="1"/>
  <c r="AL1126" i="1" s="1"/>
  <c r="AL1127" i="1" a="1"/>
  <c r="AL1127" i="1" s="1"/>
  <c r="AL1128" i="1" a="1"/>
  <c r="AL1128" i="1" s="1"/>
  <c r="AL1129" i="1" a="1"/>
  <c r="AL1129" i="1" s="1"/>
  <c r="AL1130" i="1" a="1"/>
  <c r="AL1130" i="1" s="1"/>
  <c r="AL1131" i="1" a="1"/>
  <c r="AL1131" i="1" s="1"/>
  <c r="AL1132" i="1" a="1"/>
  <c r="AL1132" i="1" s="1"/>
  <c r="AL1133" i="1" a="1"/>
  <c r="AL1133" i="1" s="1"/>
  <c r="AL1134" i="1" a="1"/>
  <c r="AL1134" i="1" s="1"/>
  <c r="AL1135" i="1" a="1"/>
  <c r="AL1135" i="1" s="1"/>
  <c r="AL1136" i="1" a="1"/>
  <c r="AL1136" i="1" s="1"/>
  <c r="AL1137" i="1" a="1"/>
  <c r="AL1137" i="1" s="1"/>
  <c r="AL1138" i="1" a="1"/>
  <c r="AL1138" i="1" s="1"/>
  <c r="AL1139" i="1" a="1"/>
  <c r="AL1139" i="1" s="1"/>
  <c r="AL1140" i="1" a="1"/>
  <c r="AL1140" i="1" s="1"/>
  <c r="AL1141" i="1" a="1"/>
  <c r="AL1141" i="1" s="1"/>
  <c r="AL1142" i="1" a="1"/>
  <c r="AL1142" i="1" s="1"/>
  <c r="AL1143" i="1" a="1"/>
  <c r="AL1143" i="1" s="1"/>
  <c r="AL1144" i="1" a="1"/>
  <c r="AL1144" i="1" s="1"/>
  <c r="AL1145" i="1" a="1"/>
  <c r="AL1145" i="1" s="1"/>
  <c r="AL1146" i="1" a="1"/>
  <c r="AL1146" i="1" s="1"/>
  <c r="AL1147" i="1" a="1"/>
  <c r="AL1147" i="1" s="1"/>
  <c r="AL1148" i="1" a="1"/>
  <c r="AL1148" i="1" s="1"/>
  <c r="AL1149" i="1" a="1"/>
  <c r="AL1149" i="1" s="1"/>
  <c r="AL1150" i="1" a="1"/>
  <c r="AL1150" i="1" s="1"/>
  <c r="AL1151" i="1" a="1"/>
  <c r="AL1151" i="1" s="1"/>
  <c r="AL1152" i="1" a="1"/>
  <c r="AL1152" i="1" s="1"/>
  <c r="AL1153" i="1" a="1"/>
  <c r="AL1153" i="1" s="1"/>
  <c r="AL1154" i="1" a="1"/>
  <c r="AL1154" i="1" s="1"/>
  <c r="AL1155" i="1" a="1"/>
  <c r="AL1155" i="1" s="1"/>
  <c r="AL1156" i="1" a="1"/>
  <c r="AL1156" i="1" s="1"/>
  <c r="AL1157" i="1" a="1"/>
  <c r="AL1157" i="1" s="1"/>
  <c r="AL1158" i="1" a="1"/>
  <c r="AL1158" i="1" s="1"/>
  <c r="AL1159" i="1" a="1"/>
  <c r="AL1159" i="1" s="1"/>
  <c r="AL1160" i="1" a="1"/>
  <c r="AL1160" i="1" s="1"/>
  <c r="AL1161" i="1" a="1"/>
  <c r="AL1161" i="1" s="1"/>
  <c r="AL1162" i="1" a="1"/>
  <c r="AL1162" i="1" s="1"/>
  <c r="AL1163" i="1" a="1"/>
  <c r="AL1163" i="1" s="1"/>
  <c r="AL1164" i="1" a="1"/>
  <c r="AL1164" i="1" s="1"/>
  <c r="AL1165" i="1" a="1"/>
  <c r="AL1165" i="1" s="1"/>
  <c r="AL1166" i="1" a="1"/>
  <c r="AL1166" i="1" s="1"/>
  <c r="AL1167" i="1" a="1"/>
  <c r="AL1167" i="1" s="1"/>
  <c r="AL1168" i="1" a="1"/>
  <c r="AL1168" i="1" s="1"/>
  <c r="AL1169" i="1" a="1"/>
  <c r="AL1169" i="1" s="1"/>
  <c r="AL1170" i="1" a="1"/>
  <c r="AL1170" i="1" s="1"/>
  <c r="AL1171" i="1" a="1"/>
  <c r="AL1171" i="1" s="1"/>
  <c r="AL1172" i="1" a="1"/>
  <c r="AL1172" i="1" s="1"/>
  <c r="AL1173" i="1" a="1"/>
  <c r="AL1173" i="1" s="1"/>
  <c r="AL1174" i="1" a="1"/>
  <c r="AL1174" i="1" s="1"/>
  <c r="AL1175" i="1" a="1"/>
  <c r="AL1175" i="1" s="1"/>
  <c r="AL1176" i="1" a="1"/>
  <c r="AL1176" i="1" s="1"/>
  <c r="AL1177" i="1" a="1"/>
  <c r="AL1177" i="1" s="1"/>
  <c r="AL1178" i="1" a="1"/>
  <c r="AL1178" i="1" s="1"/>
  <c r="AL1179" i="1" a="1"/>
  <c r="AL1179" i="1" s="1"/>
  <c r="AL1180" i="1" a="1"/>
  <c r="AL1180" i="1" s="1"/>
  <c r="AL1181" i="1" a="1"/>
  <c r="AL1181" i="1" s="1"/>
  <c r="AL1182" i="1" a="1"/>
  <c r="AL1182" i="1" s="1"/>
  <c r="AL1183" i="1" a="1"/>
  <c r="AL1183" i="1" s="1"/>
  <c r="AL1184" i="1" a="1"/>
  <c r="AL1184" i="1" s="1"/>
  <c r="AL1185" i="1" a="1"/>
  <c r="AL1185" i="1" s="1"/>
  <c r="AL1186" i="1" a="1"/>
  <c r="AL1186" i="1" s="1"/>
  <c r="AL1187" i="1" a="1"/>
  <c r="AL1187" i="1" s="1"/>
  <c r="AL1188" i="1" a="1"/>
  <c r="AL1188" i="1" s="1"/>
  <c r="AL1189" i="1" a="1"/>
  <c r="AL1189" i="1" s="1"/>
  <c r="AL1190" i="1" a="1"/>
  <c r="AL1190" i="1" s="1"/>
  <c r="AL1191" i="1" a="1"/>
  <c r="AL1191" i="1" s="1"/>
  <c r="AL1192" i="1" a="1"/>
  <c r="AL1192" i="1" s="1"/>
  <c r="AL1193" i="1" a="1"/>
  <c r="AL1193" i="1" s="1"/>
  <c r="AL1194" i="1" a="1"/>
  <c r="AL1194" i="1" s="1"/>
  <c r="AL1195" i="1" a="1"/>
  <c r="AL1195" i="1" s="1"/>
  <c r="AL1196" i="1" a="1"/>
  <c r="AL1196" i="1" s="1"/>
  <c r="AL1197" i="1" a="1"/>
  <c r="AL1197" i="1" s="1"/>
  <c r="AL1198" i="1" a="1"/>
  <c r="AL1198" i="1" s="1"/>
  <c r="AL1199" i="1" a="1"/>
  <c r="AL1199" i="1" s="1"/>
  <c r="AL1200" i="1" a="1"/>
  <c r="AL1200" i="1" s="1"/>
  <c r="AL1201" i="1" a="1"/>
  <c r="AL1201" i="1" s="1"/>
  <c r="AL1202" i="1" a="1"/>
  <c r="AL1202" i="1" s="1"/>
  <c r="AL1203" i="1" a="1"/>
  <c r="AL1203" i="1" s="1"/>
  <c r="AL1204" i="1" a="1"/>
  <c r="AL1204" i="1" s="1"/>
  <c r="AL1205" i="1" a="1"/>
  <c r="AL1205" i="1" s="1"/>
  <c r="AL1206" i="1" a="1"/>
  <c r="AL1206" i="1" s="1"/>
  <c r="AL1207" i="1" a="1"/>
  <c r="AL1207" i="1" s="1"/>
  <c r="AL1208" i="1" a="1"/>
  <c r="AL1208" i="1" s="1"/>
  <c r="AL1209" i="1" a="1"/>
  <c r="AL1209" i="1" s="1"/>
  <c r="AL1210" i="1" a="1"/>
  <c r="AL1210" i="1" s="1"/>
  <c r="AL1211" i="1" a="1"/>
  <c r="AL1211" i="1" s="1"/>
  <c r="AL1212" i="1" a="1"/>
  <c r="AL1212" i="1" s="1"/>
  <c r="AL1213" i="1" a="1"/>
  <c r="AL1213" i="1" s="1"/>
  <c r="AL1214" i="1" a="1"/>
  <c r="AL1214" i="1" s="1"/>
  <c r="AL1215" i="1" a="1"/>
  <c r="AL1215" i="1" s="1"/>
  <c r="AL1216" i="1" a="1"/>
  <c r="AL1216" i="1" s="1"/>
  <c r="AL1217" i="1" a="1"/>
  <c r="AL1217" i="1" s="1"/>
  <c r="AL1218" i="1" a="1"/>
  <c r="AL1218" i="1" s="1"/>
  <c r="AL1219" i="1" a="1"/>
  <c r="AL1219" i="1" s="1"/>
  <c r="AL1220" i="1" a="1"/>
  <c r="AL1220" i="1" s="1"/>
  <c r="AL1221" i="1" a="1"/>
  <c r="AL1221" i="1" s="1"/>
  <c r="AL1222" i="1" a="1"/>
  <c r="AL1222" i="1" s="1"/>
  <c r="AL1223" i="1" a="1"/>
  <c r="AL1223" i="1" s="1"/>
  <c r="AL1224" i="1" a="1"/>
  <c r="AL1224" i="1" s="1"/>
  <c r="AL1225" i="1" a="1"/>
  <c r="AL1225" i="1" s="1"/>
  <c r="AL1226" i="1" a="1"/>
  <c r="AL1226" i="1" s="1"/>
  <c r="AL1227" i="1" a="1"/>
  <c r="AL1227" i="1" s="1"/>
  <c r="AL1228" i="1" a="1"/>
  <c r="AL1228" i="1" s="1"/>
  <c r="AL1229" i="1" a="1"/>
  <c r="AL1229" i="1" s="1"/>
  <c r="AL1230" i="1" a="1"/>
  <c r="AL1230" i="1" s="1"/>
  <c r="AL1231" i="1" a="1"/>
  <c r="AL1231" i="1" s="1"/>
  <c r="AL1232" i="1" a="1"/>
  <c r="AL1232" i="1" s="1"/>
  <c r="AL1233" i="1" a="1"/>
  <c r="AL1233" i="1" s="1"/>
  <c r="AL1234" i="1" a="1"/>
  <c r="AL1234" i="1" s="1"/>
  <c r="AL1235" i="1" a="1"/>
  <c r="AL1235" i="1" s="1"/>
  <c r="AL1236" i="1" a="1"/>
  <c r="AL1236" i="1" s="1"/>
  <c r="AL1237" i="1" a="1"/>
  <c r="AL1237" i="1" s="1"/>
  <c r="AL1238" i="1" a="1"/>
  <c r="AL1238" i="1" s="1"/>
  <c r="AL1239" i="1" a="1"/>
  <c r="AL1239" i="1" s="1"/>
  <c r="AL1240" i="1" a="1"/>
  <c r="AL1240" i="1" s="1"/>
  <c r="AL1241" i="1" a="1"/>
  <c r="AL1241" i="1" s="1"/>
  <c r="AL1242" i="1" a="1"/>
  <c r="AL1242" i="1" s="1"/>
  <c r="AL1243" i="1" a="1"/>
  <c r="AL1243" i="1" s="1"/>
  <c r="AL1244" i="1" a="1"/>
  <c r="AL1244" i="1" s="1"/>
  <c r="AL1245" i="1" a="1"/>
  <c r="AL1245" i="1" s="1"/>
  <c r="AL1246" i="1" a="1"/>
  <c r="AL1246" i="1" s="1"/>
  <c r="AL1247" i="1" a="1"/>
  <c r="AL1247" i="1" s="1"/>
  <c r="AL1248" i="1" a="1"/>
  <c r="AL1248" i="1" s="1"/>
  <c r="AL1249" i="1" a="1"/>
  <c r="AL1249" i="1" s="1"/>
  <c r="AL1250" i="1" a="1"/>
  <c r="AL1250" i="1" s="1"/>
  <c r="AL1251" i="1" a="1"/>
  <c r="AL1251" i="1" s="1"/>
  <c r="AL1252" i="1" a="1"/>
  <c r="AL1252" i="1" s="1"/>
  <c r="AL1253" i="1" a="1"/>
  <c r="AL1253" i="1" s="1"/>
  <c r="AL1254" i="1" a="1"/>
  <c r="AL1254" i="1" s="1"/>
  <c r="AL1255" i="1" a="1"/>
  <c r="AL1255" i="1" s="1"/>
  <c r="AL1256" i="1" a="1"/>
  <c r="AL1256" i="1" s="1"/>
  <c r="AL1257" i="1" a="1"/>
  <c r="AL1257" i="1" s="1"/>
  <c r="AL1258" i="1" a="1"/>
  <c r="AL1258" i="1" s="1"/>
  <c r="AL1259" i="1" a="1"/>
  <c r="AL1259" i="1" s="1"/>
  <c r="AL1260" i="1" a="1"/>
  <c r="AL1260" i="1" s="1"/>
  <c r="AL1261" i="1" a="1"/>
  <c r="AL1261" i="1" s="1"/>
  <c r="AL1262" i="1" a="1"/>
  <c r="AL1262" i="1" s="1"/>
  <c r="AL1263" i="1" a="1"/>
  <c r="AL1263" i="1" s="1"/>
  <c r="AL1264" i="1" a="1"/>
  <c r="AL1264" i="1" s="1"/>
  <c r="AL1265" i="1" a="1"/>
  <c r="AL1265" i="1" s="1"/>
  <c r="AL1266" i="1" a="1"/>
  <c r="AL1266" i="1" s="1"/>
  <c r="AL1267" i="1" a="1"/>
  <c r="AL1267" i="1" s="1"/>
  <c r="AL1268" i="1" a="1"/>
  <c r="AL1268" i="1" s="1"/>
  <c r="AL1269" i="1" a="1"/>
  <c r="AL1269" i="1" s="1"/>
  <c r="AL1270" i="1" a="1"/>
  <c r="AL1270" i="1" s="1"/>
  <c r="AL1271" i="1" a="1"/>
  <c r="AL1271" i="1" s="1"/>
  <c r="AL1272" i="1" a="1"/>
  <c r="AL1272" i="1" s="1"/>
  <c r="AL1273" i="1" a="1"/>
  <c r="AL1273" i="1" s="1"/>
  <c r="AL1274" i="1" a="1"/>
  <c r="AL1274" i="1" s="1"/>
  <c r="AL1275" i="1" a="1"/>
  <c r="AL1275" i="1" s="1"/>
  <c r="AL1276" i="1" a="1"/>
  <c r="AL1276" i="1" s="1"/>
  <c r="AL1277" i="1" a="1"/>
  <c r="AL1277" i="1" s="1"/>
  <c r="AL1278" i="1" a="1"/>
  <c r="AL1278" i="1" s="1"/>
  <c r="AL1279" i="1" a="1"/>
  <c r="AL1279" i="1" s="1"/>
  <c r="AL1280" i="1" a="1"/>
  <c r="AL1280" i="1" s="1"/>
  <c r="AL1281" i="1" a="1"/>
  <c r="AL1281" i="1" s="1"/>
  <c r="AL1282" i="1" a="1"/>
  <c r="AL1282" i="1" s="1"/>
  <c r="AL1283" i="1" a="1"/>
  <c r="AL1283" i="1" s="1"/>
  <c r="AL1284" i="1" a="1"/>
  <c r="AL1284" i="1" s="1"/>
  <c r="AL1285" i="1" a="1"/>
  <c r="AL1285" i="1" s="1"/>
  <c r="AL1286" i="1" a="1"/>
  <c r="AL1286" i="1" s="1"/>
  <c r="AL1287" i="1" a="1"/>
  <c r="AL1287" i="1" s="1"/>
  <c r="AL1288" i="1" a="1"/>
  <c r="AL1288" i="1" s="1"/>
  <c r="AL1289" i="1" a="1"/>
  <c r="AL1289" i="1" s="1"/>
  <c r="AL1290" i="1" a="1"/>
  <c r="AL1290" i="1" s="1"/>
  <c r="AL1291" i="1" a="1"/>
  <c r="AL1291" i="1" s="1"/>
  <c r="AL1292" i="1" a="1"/>
  <c r="AL1292" i="1" s="1"/>
  <c r="AL1293" i="1" a="1"/>
  <c r="AL1293" i="1" s="1"/>
  <c r="AL1294" i="1" a="1"/>
  <c r="AL1294" i="1" s="1"/>
  <c r="AL1295" i="1" a="1"/>
  <c r="AL1295" i="1" s="1"/>
  <c r="AL1296" i="1" a="1"/>
  <c r="AL1296" i="1" s="1"/>
  <c r="AL1297" i="1" a="1"/>
  <c r="AL1297" i="1" s="1"/>
  <c r="AL1298" i="1" a="1"/>
  <c r="AL1298" i="1" s="1"/>
  <c r="AL1299" i="1" a="1"/>
  <c r="AL1299" i="1" s="1"/>
  <c r="AL1300" i="1" a="1"/>
  <c r="AL1300" i="1" s="1"/>
  <c r="AL1301" i="1" a="1"/>
  <c r="AL1301" i="1" s="1"/>
  <c r="AL1302" i="1" a="1"/>
  <c r="AL1302" i="1" s="1"/>
  <c r="AL1303" i="1" a="1"/>
  <c r="AL1303" i="1" s="1"/>
  <c r="AL1304" i="1" a="1"/>
  <c r="AL1304" i="1" s="1"/>
  <c r="AL1305" i="1" a="1"/>
  <c r="AL1305" i="1" s="1"/>
  <c r="AL1306" i="1" a="1"/>
  <c r="AL1306" i="1" s="1"/>
  <c r="AL1307" i="1" a="1"/>
  <c r="AL1307" i="1" s="1"/>
  <c r="AL1308" i="1" a="1"/>
  <c r="AL1308" i="1" s="1"/>
  <c r="AL1309" i="1" a="1"/>
  <c r="AL1309" i="1" s="1"/>
  <c r="AL1310" i="1" a="1"/>
  <c r="AL1310" i="1" s="1"/>
  <c r="AL1311" i="1" a="1"/>
  <c r="AL1311" i="1" s="1"/>
  <c r="AL1312" i="1" a="1"/>
  <c r="AL1312" i="1" s="1"/>
  <c r="AL1313" i="1" a="1"/>
  <c r="AL1313" i="1" s="1"/>
  <c r="AL1314" i="1" a="1"/>
  <c r="AL1314" i="1" s="1"/>
  <c r="AL1315" i="1" a="1"/>
  <c r="AL1315" i="1" s="1"/>
  <c r="AL1316" i="1" a="1"/>
  <c r="AL1316" i="1" s="1"/>
  <c r="AL1317" i="1" a="1"/>
  <c r="AL1317" i="1" s="1"/>
  <c r="AL1318" i="1" a="1"/>
  <c r="AL1318" i="1" s="1"/>
  <c r="AL1319" i="1" a="1"/>
  <c r="AL1319" i="1" s="1"/>
  <c r="AL1320" i="1" a="1"/>
  <c r="AL1320" i="1" s="1"/>
  <c r="AL1321" i="1" a="1"/>
  <c r="AL1321" i="1" s="1"/>
  <c r="AL1322" i="1" a="1"/>
  <c r="AL1322" i="1" s="1"/>
  <c r="AL1323" i="1" a="1"/>
  <c r="AL1323" i="1" s="1"/>
  <c r="AL1324" i="1" a="1"/>
  <c r="AL1324" i="1" s="1"/>
  <c r="AL1325" i="1" a="1"/>
  <c r="AL1325" i="1" s="1"/>
  <c r="AL1326" i="1" a="1"/>
  <c r="AL1326" i="1" s="1"/>
  <c r="AL1327" i="1" a="1"/>
  <c r="AL1327" i="1" s="1"/>
  <c r="AL1328" i="1" a="1"/>
  <c r="AL1328" i="1" s="1"/>
  <c r="AL1329" i="1" a="1"/>
  <c r="AL1329" i="1" s="1"/>
  <c r="AL1330" i="1" a="1"/>
  <c r="AL1330" i="1" s="1"/>
  <c r="AL1331" i="1" a="1"/>
  <c r="AL1331" i="1" s="1"/>
  <c r="AL1332" i="1" a="1"/>
  <c r="AL1332" i="1" s="1"/>
  <c r="AL1333" i="1" a="1"/>
  <c r="AL1333" i="1" s="1"/>
  <c r="AL1334" i="1" a="1"/>
  <c r="AL1334" i="1" s="1"/>
  <c r="AL1335" i="1" a="1"/>
  <c r="AL1335" i="1" s="1"/>
  <c r="AL1336" i="1" a="1"/>
  <c r="AL1336" i="1" s="1"/>
  <c r="AL1337" i="1" a="1"/>
  <c r="AL1337" i="1" s="1"/>
  <c r="AL1338" i="1" a="1"/>
  <c r="AL1338" i="1" s="1"/>
  <c r="AL1339" i="1" a="1"/>
  <c r="AL1339" i="1" s="1"/>
  <c r="AL1340" i="1" a="1"/>
  <c r="AL1340" i="1" s="1"/>
  <c r="AL1341" i="1" a="1"/>
  <c r="AL1341" i="1" s="1"/>
  <c r="AL1342" i="1" a="1"/>
  <c r="AL1342" i="1" s="1"/>
  <c r="AL1343" i="1" a="1"/>
  <c r="AL1343" i="1" s="1"/>
  <c r="AL1344" i="1" a="1"/>
  <c r="AL1344" i="1" s="1"/>
  <c r="AL1345" i="1" a="1"/>
  <c r="AL1345" i="1" s="1"/>
  <c r="AL1346" i="1" a="1"/>
  <c r="AL1346" i="1" s="1"/>
  <c r="AL1347" i="1" a="1"/>
  <c r="AL1347" i="1" s="1"/>
  <c r="AL1348" i="1" a="1"/>
  <c r="AL1348" i="1" s="1"/>
  <c r="AL1349" i="1" a="1"/>
  <c r="AL1349" i="1" s="1"/>
  <c r="AL1350" i="1" a="1"/>
  <c r="AL1350" i="1" s="1"/>
  <c r="AL1351" i="1" a="1"/>
  <c r="AL1351" i="1" s="1"/>
  <c r="AL1352" i="1" a="1"/>
  <c r="AL1352" i="1" s="1"/>
  <c r="AL1353" i="1" a="1"/>
  <c r="AL1353" i="1" s="1"/>
  <c r="AL1354" i="1" a="1"/>
  <c r="AL1354" i="1" s="1"/>
  <c r="AL1355" i="1" a="1"/>
  <c r="AL1355" i="1" s="1"/>
  <c r="AL1356" i="1" a="1"/>
  <c r="AL1356" i="1" s="1"/>
  <c r="AL1357" i="1" a="1"/>
  <c r="AL1357" i="1" s="1"/>
  <c r="AL1358" i="1" a="1"/>
  <c r="AL1358" i="1" s="1"/>
  <c r="AL1359" i="1" a="1"/>
  <c r="AL1359" i="1" s="1"/>
  <c r="AL1360" i="1" a="1"/>
  <c r="AL1360" i="1" s="1"/>
  <c r="AL1361" i="1" a="1"/>
  <c r="AL1361" i="1" s="1"/>
  <c r="AL1362" i="1" a="1"/>
  <c r="AL1362" i="1" s="1"/>
  <c r="AL1363" i="1" a="1"/>
  <c r="AL1363" i="1" s="1"/>
  <c r="AL1364" i="1" a="1"/>
  <c r="AL1364" i="1" s="1"/>
  <c r="AL1365" i="1" a="1"/>
  <c r="AL1365" i="1" s="1"/>
  <c r="AL1366" i="1" a="1"/>
  <c r="AL1366" i="1" s="1"/>
  <c r="AL1367" i="1" a="1"/>
  <c r="AL1367" i="1" s="1"/>
  <c r="AL1368" i="1" a="1"/>
  <c r="AL1368" i="1" s="1"/>
  <c r="AL1369" i="1" a="1"/>
  <c r="AL1369" i="1" s="1"/>
  <c r="AL1370" i="1" a="1"/>
  <c r="AL1370" i="1" s="1"/>
  <c r="AL1371" i="1" a="1"/>
  <c r="AL1371" i="1" s="1"/>
  <c r="AL1372" i="1" a="1"/>
  <c r="AL1372" i="1" s="1"/>
  <c r="AL1373" i="1" a="1"/>
  <c r="AL1373" i="1" s="1"/>
  <c r="AL1374" i="1" a="1"/>
  <c r="AL1374" i="1" s="1"/>
  <c r="AL1375" i="1" a="1"/>
  <c r="AL1375" i="1" s="1"/>
  <c r="AL1376" i="1" a="1"/>
  <c r="AL1376" i="1" s="1"/>
  <c r="AL1377" i="1" a="1"/>
  <c r="AL1377" i="1" s="1"/>
  <c r="AL1378" i="1" a="1"/>
  <c r="AL1378" i="1" s="1"/>
  <c r="AL1379" i="1" a="1"/>
  <c r="AL1379" i="1" s="1"/>
  <c r="AL1380" i="1" a="1"/>
  <c r="AL1380" i="1" s="1"/>
  <c r="AL1381" i="1" a="1"/>
  <c r="AL1381" i="1" s="1"/>
  <c r="AL1382" i="1" a="1"/>
  <c r="AL1382" i="1" s="1"/>
  <c r="AL1383" i="1" a="1"/>
  <c r="AL1383" i="1" s="1"/>
  <c r="AL1384" i="1" a="1"/>
  <c r="AL1384" i="1" s="1"/>
  <c r="AL1385" i="1" a="1"/>
  <c r="AL1385" i="1" s="1"/>
  <c r="AL1386" i="1" a="1"/>
  <c r="AL1386" i="1" s="1"/>
  <c r="AL1387" i="1" a="1"/>
  <c r="AL1387" i="1" s="1"/>
  <c r="AL1388" i="1" a="1"/>
  <c r="AL1388" i="1" s="1"/>
  <c r="AL1389" i="1" a="1"/>
  <c r="AL1389" i="1" s="1"/>
  <c r="AL1390" i="1" a="1"/>
  <c r="AL1390" i="1" s="1"/>
  <c r="AL1391" i="1" a="1"/>
  <c r="AL1391" i="1" s="1"/>
  <c r="AL1392" i="1" a="1"/>
  <c r="AL1392" i="1" s="1"/>
  <c r="AL1393" i="1" a="1"/>
  <c r="AL1393" i="1" s="1"/>
  <c r="AL1394" i="1" a="1"/>
  <c r="AL1394" i="1" s="1"/>
  <c r="AL1395" i="1" a="1"/>
  <c r="AL1395" i="1" s="1"/>
  <c r="AL1396" i="1" a="1"/>
  <c r="AL1396" i="1" s="1"/>
  <c r="AL1397" i="1" a="1"/>
  <c r="AL1397" i="1" s="1"/>
  <c r="AL1398" i="1" a="1"/>
  <c r="AL1398" i="1" s="1"/>
  <c r="AL1399" i="1" a="1"/>
  <c r="AL1399" i="1" s="1"/>
  <c r="AL1400" i="1" a="1"/>
  <c r="AL1400" i="1" s="1"/>
  <c r="AL1401" i="1" a="1"/>
  <c r="AL1401" i="1" s="1"/>
  <c r="AL1402" i="1" a="1"/>
  <c r="AL1402" i="1" s="1"/>
  <c r="AL1403" i="1" a="1"/>
  <c r="AL1403" i="1" s="1"/>
  <c r="AL1404" i="1" a="1"/>
  <c r="AL1404" i="1" s="1"/>
  <c r="AL1405" i="1" a="1"/>
  <c r="AL1405" i="1" s="1"/>
  <c r="AL1406" i="1" a="1"/>
  <c r="AL1406" i="1" s="1"/>
  <c r="AL1407" i="1" a="1"/>
  <c r="AL1407" i="1" s="1"/>
  <c r="AL1408" i="1" a="1"/>
  <c r="AL1408" i="1" s="1"/>
  <c r="AL1409" i="1" a="1"/>
  <c r="AL1409" i="1" s="1"/>
  <c r="AL1410" i="1" a="1"/>
  <c r="AL1410" i="1" s="1"/>
  <c r="AL1411" i="1" a="1"/>
  <c r="AL1411" i="1" s="1"/>
  <c r="AL1412" i="1" a="1"/>
  <c r="AL1412" i="1" s="1"/>
  <c r="AL1413" i="1" a="1"/>
  <c r="AL1413" i="1" s="1"/>
  <c r="AL1414" i="1" a="1"/>
  <c r="AL1414" i="1" s="1"/>
  <c r="AL1415" i="1" a="1"/>
  <c r="AL1415" i="1" s="1"/>
  <c r="AL1416" i="1" a="1"/>
  <c r="AL1416" i="1" s="1"/>
  <c r="AL1417" i="1" a="1"/>
  <c r="AL1417" i="1" s="1"/>
  <c r="AL1418" i="1" a="1"/>
  <c r="AL1418" i="1" s="1"/>
  <c r="AL1419" i="1" a="1"/>
  <c r="AL1419" i="1" s="1"/>
  <c r="AL1420" i="1" a="1"/>
  <c r="AL1420" i="1" s="1"/>
  <c r="AL1421" i="1" a="1"/>
  <c r="AL1421" i="1" s="1"/>
  <c r="AL1422" i="1" a="1"/>
  <c r="AL1422" i="1" s="1"/>
  <c r="AL1423" i="1" a="1"/>
  <c r="AL1423" i="1" s="1"/>
  <c r="AL1424" i="1" a="1"/>
  <c r="AL1424" i="1" s="1"/>
  <c r="AL1425" i="1" a="1"/>
  <c r="AL1425" i="1" s="1"/>
  <c r="AL1426" i="1" a="1"/>
  <c r="AL1426" i="1" s="1"/>
  <c r="AL1427" i="1" a="1"/>
  <c r="AL1427" i="1" s="1"/>
  <c r="AL1428" i="1" a="1"/>
  <c r="AL1428" i="1" s="1"/>
  <c r="AL1429" i="1" a="1"/>
  <c r="AL1429" i="1" s="1"/>
  <c r="AL1430" i="1" a="1"/>
  <c r="AL1430" i="1" s="1"/>
  <c r="AL1431" i="1" a="1"/>
  <c r="AL1431" i="1" s="1"/>
  <c r="AL1432" i="1" a="1"/>
  <c r="AL1432" i="1" s="1"/>
  <c r="AL1433" i="1" a="1"/>
  <c r="AL1433" i="1" s="1"/>
  <c r="AL1434" i="1" a="1"/>
  <c r="AL1434" i="1" s="1"/>
  <c r="AL1435" i="1" a="1"/>
  <c r="AL1435" i="1" s="1"/>
  <c r="AL1436" i="1" a="1"/>
  <c r="AL1436" i="1" s="1"/>
  <c r="AL1437" i="1" a="1"/>
  <c r="AL1437" i="1" s="1"/>
  <c r="AL1438" i="1" a="1"/>
  <c r="AL1438" i="1" s="1"/>
  <c r="AL1439" i="1" a="1"/>
  <c r="AL1439" i="1" s="1"/>
  <c r="AL1440" i="1" a="1"/>
  <c r="AL1440" i="1" s="1"/>
  <c r="AL1441" i="1" a="1"/>
  <c r="AL1441" i="1" s="1"/>
  <c r="AL1442" i="1" a="1"/>
  <c r="AL1442" i="1" s="1"/>
  <c r="AL1443" i="1" a="1"/>
  <c r="AL1443" i="1" s="1"/>
  <c r="AL1444" i="1" a="1"/>
  <c r="AL1444" i="1" s="1"/>
  <c r="AL1445" i="1" a="1"/>
  <c r="AL1445" i="1" s="1"/>
  <c r="AL1446" i="1" a="1"/>
  <c r="AL1446" i="1" s="1"/>
  <c r="AL1447" i="1" a="1"/>
  <c r="AL1447" i="1" s="1"/>
  <c r="AL1448" i="1" a="1"/>
  <c r="AL1448" i="1" s="1"/>
  <c r="AL1449" i="1" a="1"/>
  <c r="AL1449" i="1" s="1"/>
  <c r="AL1450" i="1" a="1"/>
  <c r="AL1450" i="1" s="1"/>
  <c r="AL1451" i="1" a="1"/>
  <c r="AL1451" i="1" s="1"/>
  <c r="AL1452" i="1" a="1"/>
  <c r="AL1452" i="1" s="1"/>
  <c r="AL1453" i="1" a="1"/>
  <c r="AL1453" i="1" s="1"/>
  <c r="AL1454" i="1" a="1"/>
  <c r="AL1454" i="1" s="1"/>
  <c r="AL1455" i="1" a="1"/>
  <c r="AL1455" i="1" s="1"/>
  <c r="AL1456" i="1" a="1"/>
  <c r="AL1456" i="1" s="1"/>
  <c r="AL1457" i="1" a="1"/>
  <c r="AL1457" i="1" s="1"/>
  <c r="AL1458" i="1" a="1"/>
  <c r="AL1458" i="1" s="1"/>
  <c r="AL1459" i="1" a="1"/>
  <c r="AL1459" i="1" s="1"/>
  <c r="AL1460" i="1" a="1"/>
  <c r="AL1460" i="1" s="1"/>
  <c r="AL1461" i="1" a="1"/>
  <c r="AL1461" i="1" s="1"/>
  <c r="AL1462" i="1" a="1"/>
  <c r="AL1462" i="1" s="1"/>
  <c r="AL1463" i="1" a="1"/>
  <c r="AL1463" i="1" s="1"/>
  <c r="AL1464" i="1" a="1"/>
  <c r="AL1464" i="1" s="1"/>
  <c r="AL1465" i="1" a="1"/>
  <c r="AL1465" i="1" s="1"/>
  <c r="AL1466" i="1" a="1"/>
  <c r="AL1466" i="1" s="1"/>
  <c r="AL1467" i="1" a="1"/>
  <c r="AL1467" i="1" s="1"/>
  <c r="AL1468" i="1" a="1"/>
  <c r="AL1468" i="1" s="1"/>
  <c r="AL1469" i="1" a="1"/>
  <c r="AL1469" i="1" s="1"/>
  <c r="AL1470" i="1" a="1"/>
  <c r="AL1470" i="1" s="1"/>
  <c r="AL1471" i="1" a="1"/>
  <c r="AL1471" i="1" s="1"/>
  <c r="AL1472" i="1" a="1"/>
  <c r="AL1472" i="1" s="1"/>
  <c r="AL1473" i="1" a="1"/>
  <c r="AL1473" i="1" s="1"/>
  <c r="AL1474" i="1" a="1"/>
  <c r="AL1474" i="1" s="1"/>
  <c r="AL1475" i="1" a="1"/>
  <c r="AL1475" i="1" s="1"/>
  <c r="AL1476" i="1" a="1"/>
  <c r="AL1476" i="1" s="1"/>
  <c r="AL1477" i="1" a="1"/>
  <c r="AL1477" i="1" s="1"/>
  <c r="AL1478" i="1" a="1"/>
  <c r="AL1478" i="1" s="1"/>
  <c r="AL1479" i="1" a="1"/>
  <c r="AL1479" i="1" s="1"/>
  <c r="AL1480" i="1" a="1"/>
  <c r="AL1480" i="1" s="1"/>
  <c r="AL1481" i="1" a="1"/>
  <c r="AL1481" i="1" s="1"/>
  <c r="AL1482" i="1" a="1"/>
  <c r="AL1482" i="1" s="1"/>
  <c r="AL1483" i="1" a="1"/>
  <c r="AL1483" i="1" s="1"/>
  <c r="AL1484" i="1" a="1"/>
  <c r="AL1484" i="1" s="1"/>
  <c r="AL1485" i="1" a="1"/>
  <c r="AL1485" i="1" s="1"/>
  <c r="AL1486" i="1" a="1"/>
  <c r="AL1486" i="1" s="1"/>
  <c r="AL1487" i="1" a="1"/>
  <c r="AL1487" i="1" s="1"/>
  <c r="AL1488" i="1" a="1"/>
  <c r="AL1488" i="1" s="1"/>
  <c r="AL1489" i="1" a="1"/>
  <c r="AL1489" i="1" s="1"/>
  <c r="AL1490" i="1" a="1"/>
  <c r="AL1490" i="1" s="1"/>
  <c r="AL1491" i="1" a="1"/>
  <c r="AL1491" i="1" s="1"/>
  <c r="AL1492" i="1" a="1"/>
  <c r="AL1492" i="1" s="1"/>
  <c r="AL1493" i="1" a="1"/>
  <c r="AL1493" i="1" s="1"/>
  <c r="AL1494" i="1" a="1"/>
  <c r="AL1494" i="1" s="1"/>
  <c r="AL1495" i="1" a="1"/>
  <c r="AL1495" i="1" s="1"/>
  <c r="AL1496" i="1" a="1"/>
  <c r="AL1496" i="1" s="1"/>
  <c r="AL1497" i="1" a="1"/>
  <c r="AL1497" i="1" s="1"/>
  <c r="AL1498" i="1" a="1"/>
  <c r="AL1498" i="1" s="1"/>
  <c r="AL1499" i="1" a="1"/>
  <c r="AL1499" i="1" s="1"/>
  <c r="AL1500" i="1" a="1"/>
  <c r="AL1500" i="1" s="1"/>
  <c r="AL1501" i="1" a="1"/>
  <c r="AL1501" i="1" s="1"/>
  <c r="AL1502" i="1" a="1"/>
  <c r="AL1502" i="1" s="1"/>
  <c r="AL1503" i="1" a="1"/>
  <c r="AL1503" i="1" s="1"/>
  <c r="AL1504" i="1" a="1"/>
  <c r="AL1504" i="1" s="1"/>
  <c r="AL1505" i="1" a="1"/>
  <c r="AL1505" i="1" s="1"/>
  <c r="AL1506" i="1" a="1"/>
  <c r="AL1506" i="1" s="1"/>
  <c r="AL1507" i="1" a="1"/>
  <c r="AL1507" i="1" s="1"/>
  <c r="AL1508" i="1" a="1"/>
  <c r="AL1508" i="1" s="1"/>
  <c r="AL1509" i="1" a="1"/>
  <c r="AL1509" i="1" s="1"/>
  <c r="AL1510" i="1" a="1"/>
  <c r="AL1510" i="1" s="1"/>
  <c r="AL1511" i="1" a="1"/>
  <c r="AL1511" i="1" s="1"/>
  <c r="AL1512" i="1" a="1"/>
  <c r="AL1512" i="1" s="1"/>
  <c r="AL1513" i="1" a="1"/>
  <c r="AL1513" i="1" s="1"/>
  <c r="AL1514" i="1" a="1"/>
  <c r="AL1514" i="1" s="1"/>
  <c r="AL1515" i="1" a="1"/>
  <c r="AL1515" i="1" s="1"/>
  <c r="AL1516" i="1" a="1"/>
  <c r="AL1516" i="1" s="1"/>
  <c r="AL1517" i="1" a="1"/>
  <c r="AL1517" i="1" s="1"/>
  <c r="AL1518" i="1" a="1"/>
  <c r="AL1518" i="1" s="1"/>
  <c r="AL1519" i="1" a="1"/>
  <c r="AL1519" i="1" s="1"/>
  <c r="AL1520" i="1" a="1"/>
  <c r="AL1520" i="1" s="1"/>
  <c r="AL1521" i="1" a="1"/>
  <c r="AL1521" i="1" s="1"/>
  <c r="AL1522" i="1" a="1"/>
  <c r="AL1522" i="1" s="1"/>
  <c r="AL1523" i="1" a="1"/>
  <c r="AL1523" i="1" s="1"/>
  <c r="AL1524" i="1" a="1"/>
  <c r="AL1524" i="1" s="1"/>
  <c r="AL1525" i="1" a="1"/>
  <c r="AL1525" i="1" s="1"/>
  <c r="AL1526" i="1" a="1"/>
  <c r="AL1526" i="1" s="1"/>
  <c r="AL1527" i="1" a="1"/>
  <c r="AL1527" i="1" s="1"/>
  <c r="AL1528" i="1" a="1"/>
  <c r="AL1528" i="1" s="1"/>
  <c r="AL1529" i="1" a="1"/>
  <c r="AL1529" i="1" s="1"/>
  <c r="AL1530" i="1" a="1"/>
  <c r="AL1530" i="1" s="1"/>
  <c r="AL1531" i="1" a="1"/>
  <c r="AL1531" i="1" s="1"/>
  <c r="AL1532" i="1" a="1"/>
  <c r="AL1532" i="1" s="1"/>
  <c r="AL1533" i="1" a="1"/>
  <c r="AL1533" i="1" s="1"/>
  <c r="AL1534" i="1" a="1"/>
  <c r="AL1534" i="1" s="1"/>
  <c r="AL1535" i="1" a="1"/>
  <c r="AL1535" i="1" s="1"/>
  <c r="AL1536" i="1" a="1"/>
  <c r="AL1536" i="1" s="1"/>
  <c r="AL1537" i="1" a="1"/>
  <c r="AL1537" i="1" s="1"/>
  <c r="AL1538" i="1" a="1"/>
  <c r="AL1538" i="1" s="1"/>
  <c r="AL1539" i="1" a="1"/>
  <c r="AL1539" i="1" s="1"/>
  <c r="AL1540" i="1" a="1"/>
  <c r="AL1540" i="1" s="1"/>
  <c r="AL1541" i="1" a="1"/>
  <c r="AL1541" i="1" s="1"/>
  <c r="AL1542" i="1" a="1"/>
  <c r="AL1542" i="1" s="1"/>
  <c r="AL1543" i="1" a="1"/>
  <c r="AL1543" i="1" s="1"/>
  <c r="AL1544" i="1" a="1"/>
  <c r="AL1544" i="1" s="1"/>
  <c r="AL1545" i="1" a="1"/>
  <c r="AL1545" i="1" s="1"/>
  <c r="AL1546" i="1" a="1"/>
  <c r="AL1546" i="1" s="1"/>
  <c r="AL1547" i="1" a="1"/>
  <c r="AL1547" i="1" s="1"/>
  <c r="AL1548" i="1" a="1"/>
  <c r="AL1548" i="1" s="1"/>
  <c r="AL1549" i="1" a="1"/>
  <c r="AL1549" i="1" s="1"/>
  <c r="AL1550" i="1" a="1"/>
  <c r="AL1550" i="1" s="1"/>
  <c r="AL1551" i="1" a="1"/>
  <c r="AL1551" i="1" s="1"/>
  <c r="AL1552" i="1" a="1"/>
  <c r="AL1552" i="1" s="1"/>
  <c r="AL1553" i="1" a="1"/>
  <c r="AL1553" i="1" s="1"/>
  <c r="AL1554" i="1" a="1"/>
  <c r="AL1554" i="1" s="1"/>
  <c r="AL1555" i="1" a="1"/>
  <c r="AL1555" i="1" s="1"/>
  <c r="AL1556" i="1" a="1"/>
  <c r="AL1556" i="1" s="1"/>
  <c r="AL1557" i="1" a="1"/>
  <c r="AL1557" i="1" s="1"/>
  <c r="AL1558" i="1" a="1"/>
  <c r="AL1558" i="1" s="1"/>
  <c r="AL1559" i="1" a="1"/>
  <c r="AL1559" i="1" s="1"/>
  <c r="AL1560" i="1" a="1"/>
  <c r="AL1560" i="1" s="1"/>
  <c r="AL1561" i="1" a="1"/>
  <c r="AL1561" i="1" s="1"/>
  <c r="AL1562" i="1" a="1"/>
  <c r="AL1562" i="1" s="1"/>
  <c r="AL1563" i="1" a="1"/>
  <c r="AL1563" i="1" s="1"/>
  <c r="AL1564" i="1" a="1"/>
  <c r="AL1564" i="1" s="1"/>
  <c r="AL1565" i="1" a="1"/>
  <c r="AL1565" i="1" s="1"/>
  <c r="AL1566" i="1" a="1"/>
  <c r="AL1566" i="1" s="1"/>
  <c r="AL1567" i="1" a="1"/>
  <c r="AL1567" i="1" s="1"/>
  <c r="AL1568" i="1" a="1"/>
  <c r="AL1568" i="1" s="1"/>
  <c r="AL1569" i="1" a="1"/>
  <c r="AL1569" i="1" s="1"/>
  <c r="AL1570" i="1" a="1"/>
  <c r="AL1570" i="1" s="1"/>
  <c r="AL1571" i="1" a="1"/>
  <c r="AL1571" i="1" s="1"/>
  <c r="AL1572" i="1" a="1"/>
  <c r="AL1572" i="1" s="1"/>
  <c r="AL1573" i="1" a="1"/>
  <c r="AL1573" i="1" s="1"/>
  <c r="AL1574" i="1" a="1"/>
  <c r="AL1574" i="1" s="1"/>
  <c r="AL1575" i="1" a="1"/>
  <c r="AL1575" i="1" s="1"/>
  <c r="AL1576" i="1" a="1"/>
  <c r="AL1576" i="1" s="1"/>
  <c r="AL1577" i="1" a="1"/>
  <c r="AL1577" i="1" s="1"/>
  <c r="AL1578" i="1" a="1"/>
  <c r="AL1578" i="1" s="1"/>
  <c r="AL1579" i="1" a="1"/>
  <c r="AL1579" i="1" s="1"/>
  <c r="AL1580" i="1" a="1"/>
  <c r="AL1580" i="1" s="1"/>
  <c r="AL1581" i="1" a="1"/>
  <c r="AL1581" i="1" s="1"/>
  <c r="AL1582" i="1" a="1"/>
  <c r="AL1582" i="1" s="1"/>
  <c r="AL1583" i="1" a="1"/>
  <c r="AL1583" i="1" s="1"/>
  <c r="AL1584" i="1" a="1"/>
  <c r="AL1584" i="1" s="1"/>
  <c r="AL1585" i="1" a="1"/>
  <c r="AL1585" i="1" s="1"/>
  <c r="AL1586" i="1" a="1"/>
  <c r="AL1586" i="1" s="1"/>
  <c r="AL1587" i="1" a="1"/>
  <c r="AL1587" i="1" s="1"/>
  <c r="AL1588" i="1" a="1"/>
  <c r="AL1588" i="1" s="1"/>
  <c r="AL1589" i="1" a="1"/>
  <c r="AL1589" i="1" s="1"/>
  <c r="AL1590" i="1" a="1"/>
  <c r="AL1590" i="1" s="1"/>
  <c r="AL1591" i="1" a="1"/>
  <c r="AL1591" i="1" s="1"/>
  <c r="AL1592" i="1" a="1"/>
  <c r="AL1592" i="1" s="1"/>
  <c r="AL1593" i="1" a="1"/>
  <c r="AL1593" i="1" s="1"/>
  <c r="AL1594" i="1" a="1"/>
  <c r="AL1594" i="1" s="1"/>
  <c r="AL1595" i="1" a="1"/>
  <c r="AL1595" i="1" s="1"/>
  <c r="AL1596" i="1" a="1"/>
  <c r="AL1596" i="1" s="1"/>
  <c r="AL1597" i="1" a="1"/>
  <c r="AL1597" i="1" s="1"/>
  <c r="AL1598" i="1" a="1"/>
  <c r="AL1598" i="1" s="1"/>
  <c r="AL1599" i="1" a="1"/>
  <c r="AL1599" i="1" s="1"/>
  <c r="AL1600" i="1" a="1"/>
  <c r="AL1600" i="1" s="1"/>
  <c r="AL1601" i="1" a="1"/>
  <c r="AL1601" i="1" s="1"/>
  <c r="AL1602" i="1" a="1"/>
  <c r="AL1602" i="1" s="1"/>
  <c r="AL1603" i="1" a="1"/>
  <c r="AL1603" i="1" s="1"/>
  <c r="AL1604" i="1" a="1"/>
  <c r="AL1604" i="1" s="1"/>
  <c r="AL1605" i="1" a="1"/>
  <c r="AL1605" i="1" s="1"/>
  <c r="AL1606" i="1" a="1"/>
  <c r="AL1606" i="1" s="1"/>
  <c r="AL1607" i="1" a="1"/>
  <c r="AL1607" i="1" s="1"/>
  <c r="AL1608" i="1" a="1"/>
  <c r="AL1608" i="1" s="1"/>
  <c r="AL1609" i="1" a="1"/>
  <c r="AL1609" i="1" s="1"/>
  <c r="AL1610" i="1" a="1"/>
  <c r="AL1610" i="1" s="1"/>
  <c r="AL1611" i="1" a="1"/>
  <c r="AL1611" i="1" s="1"/>
  <c r="AL1612" i="1" a="1"/>
  <c r="AL1612" i="1" s="1"/>
  <c r="AL1613" i="1" a="1"/>
  <c r="AL1613" i="1" s="1"/>
  <c r="AL1614" i="1" a="1"/>
  <c r="AL1614" i="1" s="1"/>
  <c r="AL1615" i="1" a="1"/>
  <c r="AL1615" i="1" s="1"/>
  <c r="AL1616" i="1" a="1"/>
  <c r="AL1616" i="1" s="1"/>
  <c r="AL1617" i="1" a="1"/>
  <c r="AL1617" i="1" s="1"/>
  <c r="AL1618" i="1" a="1"/>
  <c r="AL1618" i="1" s="1"/>
  <c r="AL1619" i="1" a="1"/>
  <c r="AL1619" i="1" s="1"/>
  <c r="AL1620" i="1" a="1"/>
  <c r="AL1620" i="1" s="1"/>
  <c r="AL1621" i="1" a="1"/>
  <c r="AL1621" i="1" s="1"/>
  <c r="AL1622" i="1" a="1"/>
  <c r="AL1622" i="1" s="1"/>
  <c r="AL1623" i="1" a="1"/>
  <c r="AL1623" i="1" s="1"/>
  <c r="AL1624" i="1" a="1"/>
  <c r="AL1624" i="1" s="1"/>
  <c r="AL1625" i="1" a="1"/>
  <c r="AL1625" i="1" s="1"/>
  <c r="AL1626" i="1" a="1"/>
  <c r="AL1626" i="1" s="1"/>
  <c r="AL1627" i="1" a="1"/>
  <c r="AL1627" i="1" s="1"/>
  <c r="AL1628" i="1" a="1"/>
  <c r="AL1628" i="1" s="1"/>
  <c r="AL1629" i="1" a="1"/>
  <c r="AL1629" i="1" s="1"/>
  <c r="AL1630" i="1" a="1"/>
  <c r="AL1630" i="1" s="1"/>
  <c r="AL1631" i="1" a="1"/>
  <c r="AL1631" i="1" s="1"/>
  <c r="AL1632" i="1" a="1"/>
  <c r="AL1632" i="1" s="1"/>
  <c r="AL1633" i="1" a="1"/>
  <c r="AL1633" i="1" s="1"/>
  <c r="AL1634" i="1" a="1"/>
  <c r="AL1634" i="1" s="1"/>
  <c r="AL1635" i="1" a="1"/>
  <c r="AL1635" i="1" s="1"/>
  <c r="AL1636" i="1" a="1"/>
  <c r="AL1636" i="1" s="1"/>
  <c r="AL1637" i="1" a="1"/>
  <c r="AL1637" i="1" s="1"/>
  <c r="AL1638" i="1" a="1"/>
  <c r="AL1638" i="1" s="1"/>
  <c r="AL1639" i="1" a="1"/>
  <c r="AL1639" i="1" s="1"/>
  <c r="AL1640" i="1" a="1"/>
  <c r="AL1640" i="1" s="1"/>
  <c r="AL1641" i="1" a="1"/>
  <c r="AL1641" i="1" s="1"/>
  <c r="AL1642" i="1" a="1"/>
  <c r="AL1642" i="1" s="1"/>
  <c r="AL1643" i="1" a="1"/>
  <c r="AL1643" i="1" s="1"/>
  <c r="AL1644" i="1" a="1"/>
  <c r="AL1644" i="1" s="1"/>
  <c r="AL1645" i="1" a="1"/>
  <c r="AL1645" i="1" s="1"/>
  <c r="AL1646" i="1" a="1"/>
  <c r="AL1646" i="1" s="1"/>
  <c r="AL1647" i="1" a="1"/>
  <c r="AL1647" i="1" s="1"/>
  <c r="AL1648" i="1" a="1"/>
  <c r="AL1648" i="1" s="1"/>
  <c r="AL1649" i="1" a="1"/>
  <c r="AL1649" i="1" s="1"/>
  <c r="AL1650" i="1" a="1"/>
  <c r="AL1650" i="1" s="1"/>
  <c r="AL1651" i="1" a="1"/>
  <c r="AL1651" i="1" s="1"/>
  <c r="AL1652" i="1" a="1"/>
  <c r="AL1652" i="1" s="1"/>
  <c r="AL1653" i="1" a="1"/>
  <c r="AL1653" i="1" s="1"/>
  <c r="AL1654" i="1" a="1"/>
  <c r="AL1654" i="1" s="1"/>
  <c r="AL1655" i="1" a="1"/>
  <c r="AL1655" i="1" s="1"/>
  <c r="AL1656" i="1" a="1"/>
  <c r="AL1656" i="1" s="1"/>
  <c r="AL1657" i="1" a="1"/>
  <c r="AL1657" i="1" s="1"/>
  <c r="AL1658" i="1" a="1"/>
  <c r="AL1658" i="1" s="1"/>
  <c r="AL1659" i="1" a="1"/>
  <c r="AL1659" i="1" s="1"/>
  <c r="AL1660" i="1" a="1"/>
  <c r="AL1660" i="1" s="1"/>
  <c r="AL1661" i="1" a="1"/>
  <c r="AL1661" i="1" s="1"/>
  <c r="AL1662" i="1" a="1"/>
  <c r="AL1662" i="1" s="1"/>
  <c r="AL1663" i="1" a="1"/>
  <c r="AL1663" i="1" s="1"/>
  <c r="AL1664" i="1" a="1"/>
  <c r="AL1664" i="1" s="1"/>
  <c r="AL1665" i="1" a="1"/>
  <c r="AL1665" i="1" s="1"/>
  <c r="AL1666" i="1" a="1"/>
  <c r="AL1666" i="1" s="1"/>
  <c r="AL1667" i="1" a="1"/>
  <c r="AL1667" i="1" s="1"/>
  <c r="AL1668" i="1" a="1"/>
  <c r="AL1668" i="1" s="1"/>
  <c r="AL1669" i="1" a="1"/>
  <c r="AL1669" i="1" s="1"/>
  <c r="AL1670" i="1" a="1"/>
  <c r="AL1670" i="1" s="1"/>
  <c r="AL1671" i="1" a="1"/>
  <c r="AL1671" i="1" s="1"/>
  <c r="AL1672" i="1" a="1"/>
  <c r="AL1672" i="1" s="1"/>
  <c r="AL1673" i="1" a="1"/>
  <c r="AL1673" i="1" s="1"/>
  <c r="AL1674" i="1" a="1"/>
  <c r="AL1674" i="1" s="1"/>
  <c r="AL1675" i="1" a="1"/>
  <c r="AL1675" i="1" s="1"/>
  <c r="AL1676" i="1" a="1"/>
  <c r="AL1676" i="1" s="1"/>
  <c r="AL1677" i="1" a="1"/>
  <c r="AL1677" i="1" s="1"/>
  <c r="AL1678" i="1" a="1"/>
  <c r="AL1678" i="1" s="1"/>
  <c r="AL1679" i="1" a="1"/>
  <c r="AL1679" i="1" s="1"/>
  <c r="AL1680" i="1" a="1"/>
  <c r="AL1680" i="1" s="1"/>
  <c r="AL1681" i="1" a="1"/>
  <c r="AL1681" i="1" s="1"/>
  <c r="AL1682" i="1" a="1"/>
  <c r="AL1682" i="1" s="1"/>
  <c r="AL1683" i="1" a="1"/>
  <c r="AL1683" i="1" s="1"/>
  <c r="AL1684" i="1" a="1"/>
  <c r="AL1684" i="1" s="1"/>
  <c r="AL1685" i="1" a="1"/>
  <c r="AL1685" i="1" s="1"/>
  <c r="AL1686" i="1" a="1"/>
  <c r="AL1686" i="1" s="1"/>
  <c r="AL1687" i="1" a="1"/>
  <c r="AL1687" i="1" s="1"/>
  <c r="AL1688" i="1" a="1"/>
  <c r="AL1688" i="1" s="1"/>
  <c r="AL1689" i="1" a="1"/>
  <c r="AL1689" i="1" s="1"/>
  <c r="AL1690" i="1" a="1"/>
  <c r="AL1690" i="1" s="1"/>
  <c r="AL1691" i="1" a="1"/>
  <c r="AL1691" i="1" s="1"/>
  <c r="AL1692" i="1" a="1"/>
  <c r="AL1692" i="1" s="1"/>
  <c r="AL1693" i="1" a="1"/>
  <c r="AL1693" i="1" s="1"/>
  <c r="AL1694" i="1" a="1"/>
  <c r="AL1694" i="1" s="1"/>
  <c r="AL1695" i="1" a="1"/>
  <c r="AL1695" i="1" s="1"/>
  <c r="AL1696" i="1" a="1"/>
  <c r="AL1696" i="1" s="1"/>
  <c r="AL1697" i="1" a="1"/>
  <c r="AL1697" i="1" s="1"/>
  <c r="AL1698" i="1" a="1"/>
  <c r="AL1698" i="1" s="1"/>
  <c r="AL1699" i="1" a="1"/>
  <c r="AL1699" i="1" s="1"/>
  <c r="AL1700" i="1" a="1"/>
  <c r="AL1700" i="1" s="1"/>
  <c r="AL1701" i="1" a="1"/>
  <c r="AL1701" i="1" s="1"/>
  <c r="AL1702" i="1" a="1"/>
  <c r="AL1702" i="1" s="1"/>
  <c r="AL1703" i="1" a="1"/>
  <c r="AL1703" i="1" s="1"/>
  <c r="AL1704" i="1" a="1"/>
  <c r="AL1704" i="1" s="1"/>
  <c r="AL1705" i="1" a="1"/>
  <c r="AL1705" i="1" s="1"/>
  <c r="AL1706" i="1" a="1"/>
  <c r="AL1706" i="1" s="1"/>
  <c r="AL1707" i="1" a="1"/>
  <c r="AL1707" i="1" s="1"/>
  <c r="AL1708" i="1" a="1"/>
  <c r="AL1708" i="1" s="1"/>
  <c r="AL1709" i="1" a="1"/>
  <c r="AL1709" i="1" s="1"/>
  <c r="AL1710" i="1" a="1"/>
  <c r="AL1710" i="1" s="1"/>
  <c r="AL1711" i="1" a="1"/>
  <c r="AL1711" i="1" s="1"/>
  <c r="AL1712" i="1" a="1"/>
  <c r="AL1712" i="1" s="1"/>
  <c r="AL1713" i="1" a="1"/>
  <c r="AL1713" i="1" s="1"/>
  <c r="AL1714" i="1" a="1"/>
  <c r="AL1714" i="1" s="1"/>
  <c r="AL1715" i="1" a="1"/>
  <c r="AL1715" i="1" s="1"/>
  <c r="AL1716" i="1" a="1"/>
  <c r="AL1716" i="1" s="1"/>
  <c r="AL1717" i="1" a="1"/>
  <c r="AL1717" i="1" s="1"/>
  <c r="AL1718" i="1" a="1"/>
  <c r="AL1718" i="1" s="1"/>
  <c r="AL1719" i="1" a="1"/>
  <c r="AL1719" i="1" s="1"/>
  <c r="AL1720" i="1" a="1"/>
  <c r="AL1720" i="1" s="1"/>
  <c r="AL1721" i="1" a="1"/>
  <c r="AL1721" i="1" s="1"/>
  <c r="AL1722" i="1" a="1"/>
  <c r="AL1722" i="1" s="1"/>
  <c r="AL1723" i="1" a="1"/>
  <c r="AL1723" i="1" s="1"/>
  <c r="AL1724" i="1" a="1"/>
  <c r="AL1724" i="1" s="1"/>
  <c r="AL1725" i="1" a="1"/>
  <c r="AL1725" i="1" s="1"/>
  <c r="AL1726" i="1" a="1"/>
  <c r="AL1726" i="1" s="1"/>
  <c r="AL1727" i="1" a="1"/>
  <c r="AL1727" i="1" s="1"/>
  <c r="AL1728" i="1" a="1"/>
  <c r="AL1728" i="1" s="1"/>
  <c r="AL1729" i="1" a="1"/>
  <c r="AL1729" i="1" s="1"/>
  <c r="AL1730" i="1" a="1"/>
  <c r="AL1730" i="1" s="1"/>
  <c r="AL1731" i="1" a="1"/>
  <c r="AL1731" i="1" s="1"/>
  <c r="AL1732" i="1" a="1"/>
  <c r="AL1732" i="1" s="1"/>
  <c r="AL1733" i="1" a="1"/>
  <c r="AL1733" i="1" s="1"/>
  <c r="AL1734" i="1" a="1"/>
  <c r="AL1734" i="1" s="1"/>
  <c r="AL1735" i="1" a="1"/>
  <c r="AL1735" i="1" s="1"/>
  <c r="AL1736" i="1" a="1"/>
  <c r="AL1736" i="1" s="1"/>
  <c r="AL1737" i="1" a="1"/>
  <c r="AL1737" i="1" s="1"/>
  <c r="AL1738" i="1" a="1"/>
  <c r="AL1738" i="1" s="1"/>
  <c r="AL1739" i="1" a="1"/>
  <c r="AL1739" i="1" s="1"/>
  <c r="AL1740" i="1" a="1"/>
  <c r="AL1740" i="1" s="1"/>
  <c r="AL1741" i="1" a="1"/>
  <c r="AL1741" i="1" s="1"/>
  <c r="AL1742" i="1" a="1"/>
  <c r="AL1742" i="1" s="1"/>
  <c r="AL1743" i="1" a="1"/>
  <c r="AL1743" i="1" s="1"/>
  <c r="AL1744" i="1" a="1"/>
  <c r="AL1744" i="1" s="1"/>
  <c r="AL1745" i="1" a="1"/>
  <c r="AL1745" i="1" s="1"/>
  <c r="AL1746" i="1" a="1"/>
  <c r="AL1746" i="1" s="1"/>
  <c r="AL1747" i="1" a="1"/>
  <c r="AL1747" i="1" s="1"/>
  <c r="AL1748" i="1" a="1"/>
  <c r="AL1748" i="1" s="1"/>
  <c r="AL1749" i="1" a="1"/>
  <c r="AL1749" i="1" s="1"/>
  <c r="AL1750" i="1" a="1"/>
  <c r="AL1750" i="1" s="1"/>
  <c r="AL1751" i="1" a="1"/>
  <c r="AL1751" i="1" s="1"/>
  <c r="AL1752" i="1" a="1"/>
  <c r="AL1752" i="1" s="1"/>
  <c r="AL1753" i="1" a="1"/>
  <c r="AL1753" i="1" s="1"/>
  <c r="AL1754" i="1" a="1"/>
  <c r="AL1754" i="1" s="1"/>
  <c r="AL1755" i="1" a="1"/>
  <c r="AL1755" i="1" s="1"/>
  <c r="AL1756" i="1" a="1"/>
  <c r="AL1756" i="1" s="1"/>
  <c r="AL1757" i="1" a="1"/>
  <c r="AL1757" i="1" s="1"/>
  <c r="AL1758" i="1" a="1"/>
  <c r="AL1758" i="1" s="1"/>
  <c r="AL1759" i="1" a="1"/>
  <c r="AL1759" i="1" s="1"/>
  <c r="AL1760" i="1" a="1"/>
  <c r="AL1760" i="1" s="1"/>
  <c r="AL1761" i="1" a="1"/>
  <c r="AL1761" i="1" s="1"/>
  <c r="AL1762" i="1" a="1"/>
  <c r="AL1762" i="1" s="1"/>
  <c r="AL1763" i="1" a="1"/>
  <c r="AL1763" i="1" s="1"/>
  <c r="AL1764" i="1" a="1"/>
  <c r="AL1764" i="1" s="1"/>
  <c r="AL1765" i="1" a="1"/>
  <c r="AL1765" i="1" s="1"/>
  <c r="AL1766" i="1" a="1"/>
  <c r="AL1766" i="1" s="1"/>
  <c r="AL1767" i="1" a="1"/>
  <c r="AL1767" i="1" s="1"/>
  <c r="AL1768" i="1" a="1"/>
  <c r="AL1768" i="1" s="1"/>
  <c r="AL1769" i="1" a="1"/>
  <c r="AL1769" i="1" s="1"/>
  <c r="AL1770" i="1" a="1"/>
  <c r="AL1770" i="1" s="1"/>
  <c r="AL1771" i="1" a="1"/>
  <c r="AL1771" i="1" s="1"/>
  <c r="AL1772" i="1" a="1"/>
  <c r="AL1772" i="1" s="1"/>
  <c r="AL1773" i="1" a="1"/>
  <c r="AL1773" i="1" s="1"/>
  <c r="AL1774" i="1" a="1"/>
  <c r="AL1774" i="1" s="1"/>
  <c r="AL1775" i="1" a="1"/>
  <c r="AL1775" i="1" s="1"/>
  <c r="AL1776" i="1" a="1"/>
  <c r="AL1776" i="1" s="1"/>
  <c r="AL1777" i="1" a="1"/>
  <c r="AL1777" i="1" s="1"/>
  <c r="AL1778" i="1" a="1"/>
  <c r="AL1778" i="1" s="1"/>
  <c r="AL1779" i="1" a="1"/>
  <c r="AL1779" i="1" s="1"/>
  <c r="AL1780" i="1" a="1"/>
  <c r="AL1780" i="1" s="1"/>
  <c r="AL1781" i="1" a="1"/>
  <c r="AL1781" i="1" s="1"/>
  <c r="AL1782" i="1" a="1"/>
  <c r="AL1782" i="1" s="1"/>
  <c r="AL1783" i="1" a="1"/>
  <c r="AL1783" i="1" s="1"/>
  <c r="AL1784" i="1" a="1"/>
  <c r="AL1784" i="1" s="1"/>
  <c r="AL1785" i="1" a="1"/>
  <c r="AL1785" i="1" s="1"/>
  <c r="AL1786" i="1" a="1"/>
  <c r="AL1786" i="1" s="1"/>
  <c r="AL1787" i="1" a="1"/>
  <c r="AL1787" i="1" s="1"/>
  <c r="AL1788" i="1" a="1"/>
  <c r="AL1788" i="1" s="1"/>
  <c r="AL1789" i="1" a="1"/>
  <c r="AL1789" i="1" s="1"/>
  <c r="AL1790" i="1" a="1"/>
  <c r="AL1790" i="1" s="1"/>
  <c r="AL1791" i="1" a="1"/>
  <c r="AL1791" i="1" s="1"/>
  <c r="AL1792" i="1" a="1"/>
  <c r="AL1792" i="1" s="1"/>
  <c r="AL1793" i="1" a="1"/>
  <c r="AL1793" i="1" s="1"/>
  <c r="AL1794" i="1" a="1"/>
  <c r="AL1794" i="1" s="1"/>
  <c r="AL1795" i="1" a="1"/>
  <c r="AL1795" i="1" s="1"/>
  <c r="AL1796" i="1" a="1"/>
  <c r="AL1796" i="1" s="1"/>
  <c r="AL1797" i="1" a="1"/>
  <c r="AL1797" i="1" s="1"/>
  <c r="AL1798" i="1" a="1"/>
  <c r="AL1798" i="1" s="1"/>
  <c r="AL1799" i="1" a="1"/>
  <c r="AL1799" i="1" s="1"/>
  <c r="AL1800" i="1" a="1"/>
  <c r="AL1800" i="1" s="1"/>
  <c r="AL1801" i="1" a="1"/>
  <c r="AL1801" i="1" s="1"/>
  <c r="AL1802" i="1" a="1"/>
  <c r="AL1802" i="1" s="1"/>
  <c r="AL1803" i="1" a="1"/>
  <c r="AL1803" i="1" s="1"/>
  <c r="AL1804" i="1" a="1"/>
  <c r="AL1804" i="1" s="1"/>
  <c r="AL1805" i="1" a="1"/>
  <c r="AL1805" i="1" s="1"/>
  <c r="AL1806" i="1" a="1"/>
  <c r="AL1806" i="1" s="1"/>
  <c r="AL1807" i="1" a="1"/>
  <c r="AL1807" i="1" s="1"/>
  <c r="AL1808" i="1" a="1"/>
  <c r="AL1808" i="1" s="1"/>
  <c r="AL1809" i="1" a="1"/>
  <c r="AL1809" i="1" s="1"/>
  <c r="AL1810" i="1" a="1"/>
  <c r="AL1810" i="1" s="1"/>
  <c r="AL1811" i="1" a="1"/>
  <c r="AL1811" i="1" s="1"/>
  <c r="AL1812" i="1" a="1"/>
  <c r="AL1812" i="1" s="1"/>
  <c r="AL1813" i="1" a="1"/>
  <c r="AL1813" i="1" s="1"/>
  <c r="AL1814" i="1" a="1"/>
  <c r="AL1814" i="1" s="1"/>
  <c r="AL1815" i="1" a="1"/>
  <c r="AL1815" i="1" s="1"/>
  <c r="AL1816" i="1" a="1"/>
  <c r="AL1816" i="1" s="1"/>
  <c r="AL1817" i="1" a="1"/>
  <c r="AL1817" i="1" s="1"/>
  <c r="AL1818" i="1" a="1"/>
  <c r="AL1818" i="1" s="1"/>
  <c r="AL1819" i="1" a="1"/>
  <c r="AL1819" i="1" s="1"/>
  <c r="AL1820" i="1" a="1"/>
  <c r="AL1820" i="1" s="1"/>
  <c r="AL1821" i="1" a="1"/>
  <c r="AL1821" i="1" s="1"/>
  <c r="AL1822" i="1" a="1"/>
  <c r="AL1822" i="1" s="1"/>
  <c r="AL1823" i="1" a="1"/>
  <c r="AL1823" i="1" s="1"/>
  <c r="AL1824" i="1" a="1"/>
  <c r="AL1824" i="1" s="1"/>
  <c r="AL1825" i="1" a="1"/>
  <c r="AL1825" i="1" s="1"/>
  <c r="AL1826" i="1" a="1"/>
  <c r="AL1826" i="1" s="1"/>
  <c r="AL1827" i="1" a="1"/>
  <c r="AL1827" i="1" s="1"/>
  <c r="AL1828" i="1" a="1"/>
  <c r="AL1828" i="1" s="1"/>
  <c r="AL1829" i="1" a="1"/>
  <c r="AL1829" i="1" s="1"/>
  <c r="AL1830" i="1" a="1"/>
  <c r="AL1830" i="1" s="1"/>
  <c r="AL1831" i="1" a="1"/>
  <c r="AL1831" i="1" s="1"/>
  <c r="AL1832" i="1" a="1"/>
  <c r="AL1832" i="1" s="1"/>
  <c r="AL1833" i="1" a="1"/>
  <c r="AL1833" i="1" s="1"/>
  <c r="AL1834" i="1" a="1"/>
  <c r="AL1834" i="1" s="1"/>
  <c r="AL1835" i="1" a="1"/>
  <c r="AL1835" i="1" s="1"/>
  <c r="AL1836" i="1" a="1"/>
  <c r="AL1836" i="1" s="1"/>
  <c r="AL1837" i="1" a="1"/>
  <c r="AL1837" i="1" s="1"/>
  <c r="AL1838" i="1" a="1"/>
  <c r="AL1838" i="1" s="1"/>
  <c r="AL1839" i="1" a="1"/>
  <c r="AL1839" i="1" s="1"/>
  <c r="AL1840" i="1" a="1"/>
  <c r="AL1840" i="1" s="1"/>
  <c r="AL1841" i="1" a="1"/>
  <c r="AL1841" i="1" s="1"/>
  <c r="AL1842" i="1" a="1"/>
  <c r="AL1842" i="1" s="1"/>
  <c r="AL1843" i="1" a="1"/>
  <c r="AL1843" i="1" s="1"/>
  <c r="AL1844" i="1" a="1"/>
  <c r="AL1844" i="1" s="1"/>
  <c r="AL1845" i="1" a="1"/>
  <c r="AL1845" i="1" s="1"/>
  <c r="AL1846" i="1" a="1"/>
  <c r="AL1846" i="1" s="1"/>
  <c r="AL1847" i="1" a="1"/>
  <c r="AL1847" i="1" s="1"/>
  <c r="AL1848" i="1" a="1"/>
  <c r="AL1848" i="1" s="1"/>
  <c r="AL1849" i="1" a="1"/>
  <c r="AL1849" i="1" s="1"/>
  <c r="AL1850" i="1" a="1"/>
  <c r="AL1850" i="1" s="1"/>
  <c r="AL1851" i="1" a="1"/>
  <c r="AL1851" i="1" s="1"/>
  <c r="AL1852" i="1" a="1"/>
  <c r="AL1852" i="1" s="1"/>
  <c r="AL1853" i="1" a="1"/>
  <c r="AL1853" i="1" s="1"/>
  <c r="AL1854" i="1" a="1"/>
  <c r="AL1854" i="1" s="1"/>
  <c r="AL1855" i="1" a="1"/>
  <c r="AL1855" i="1" s="1"/>
  <c r="AL1856" i="1" a="1"/>
  <c r="AL1856" i="1" s="1"/>
  <c r="AL1857" i="1" a="1"/>
  <c r="AL1857" i="1" s="1"/>
  <c r="AL1858" i="1" a="1"/>
  <c r="AL1858" i="1" s="1"/>
  <c r="AL1859" i="1" a="1"/>
  <c r="AL1859" i="1" s="1"/>
  <c r="AL1860" i="1" a="1"/>
  <c r="AL1860" i="1" s="1"/>
  <c r="AL1861" i="1" a="1"/>
  <c r="AL1861" i="1" s="1"/>
  <c r="AL1862" i="1" a="1"/>
  <c r="AL1862" i="1" s="1"/>
  <c r="AL1863" i="1" a="1"/>
  <c r="AL1863" i="1" s="1"/>
  <c r="AL1864" i="1" a="1"/>
  <c r="AL1864" i="1" s="1"/>
  <c r="AL1865" i="1" a="1"/>
  <c r="AL1865" i="1" s="1"/>
  <c r="AL1866" i="1" a="1"/>
  <c r="AL1866" i="1" s="1"/>
  <c r="AL1867" i="1" a="1"/>
  <c r="AL1867" i="1" s="1"/>
  <c r="AL1868" i="1" a="1"/>
  <c r="AL1868" i="1" s="1"/>
  <c r="AL1869" i="1" a="1"/>
  <c r="AL1869" i="1" s="1"/>
  <c r="AL1870" i="1" a="1"/>
  <c r="AL1870" i="1" s="1"/>
  <c r="AL1871" i="1" a="1"/>
  <c r="AL1871" i="1" s="1"/>
  <c r="AL1872" i="1" a="1"/>
  <c r="AL1872" i="1" s="1"/>
  <c r="AL1873" i="1" a="1"/>
  <c r="AL1873" i="1" s="1"/>
  <c r="AL1874" i="1" a="1"/>
  <c r="AL1874" i="1" s="1"/>
  <c r="AL1875" i="1" a="1"/>
  <c r="AL1875" i="1" s="1"/>
  <c r="AL1876" i="1" a="1"/>
  <c r="AL1876" i="1" s="1"/>
  <c r="AL1877" i="1" a="1"/>
  <c r="AL1877" i="1" s="1"/>
  <c r="AL1878" i="1" a="1"/>
  <c r="AL1878" i="1" s="1"/>
  <c r="AL1879" i="1" a="1"/>
  <c r="AL1879" i="1" s="1"/>
  <c r="AL1880" i="1" a="1"/>
  <c r="AL1880" i="1" s="1"/>
  <c r="AL1881" i="1" a="1"/>
  <c r="AL1881" i="1" s="1"/>
  <c r="AL1882" i="1" a="1"/>
  <c r="AL1882" i="1" s="1"/>
  <c r="AL1883" i="1" a="1"/>
  <c r="AL1883" i="1" s="1"/>
  <c r="AL1884" i="1" a="1"/>
  <c r="AL1884" i="1" s="1"/>
  <c r="AL1885" i="1" a="1"/>
  <c r="AL1885" i="1" s="1"/>
  <c r="AL1886" i="1" a="1"/>
  <c r="AL1886" i="1" s="1"/>
  <c r="AL1887" i="1" a="1"/>
  <c r="AL1887" i="1" s="1"/>
  <c r="AL1888" i="1" a="1"/>
  <c r="AL1888" i="1" s="1"/>
  <c r="AL1889" i="1" a="1"/>
  <c r="AL1889" i="1" s="1"/>
  <c r="AL1890" i="1" a="1"/>
  <c r="AL1890" i="1" s="1"/>
  <c r="AL1891" i="1" a="1"/>
  <c r="AL1891" i="1" s="1"/>
  <c r="AL1892" i="1" a="1"/>
  <c r="AL1892" i="1" s="1"/>
  <c r="AL1893" i="1" a="1"/>
  <c r="AL1893" i="1" s="1"/>
  <c r="AL1894" i="1" a="1"/>
  <c r="AL1894" i="1" s="1"/>
  <c r="AL1895" i="1" a="1"/>
  <c r="AL1895" i="1" s="1"/>
  <c r="AL1896" i="1" a="1"/>
  <c r="AL1896" i="1" s="1"/>
  <c r="AL1897" i="1" a="1"/>
  <c r="AL1897" i="1" s="1"/>
  <c r="AL1898" i="1" a="1"/>
  <c r="AL1898" i="1" s="1"/>
  <c r="AL1899" i="1" a="1"/>
  <c r="AL1899" i="1" s="1"/>
  <c r="AL1900" i="1" a="1"/>
  <c r="AL1900" i="1" s="1"/>
  <c r="AL1901" i="1" a="1"/>
  <c r="AL1901" i="1" s="1"/>
  <c r="AL1902" i="1" a="1"/>
  <c r="AL1902" i="1" s="1"/>
  <c r="AL1903" i="1" a="1"/>
  <c r="AL1903" i="1" s="1"/>
  <c r="AL1904" i="1" a="1"/>
  <c r="AL1904" i="1" s="1"/>
  <c r="AL1905" i="1" a="1"/>
  <c r="AL1905" i="1" s="1"/>
  <c r="AL1906" i="1" a="1"/>
  <c r="AL1906" i="1" s="1"/>
  <c r="AL1907" i="1" a="1"/>
  <c r="AL1907" i="1" s="1"/>
  <c r="AL1908" i="1" a="1"/>
  <c r="AL1908" i="1" s="1"/>
  <c r="AL1909" i="1" a="1"/>
  <c r="AL1909" i="1" s="1"/>
  <c r="AL1910" i="1" a="1"/>
  <c r="AL1910" i="1" s="1"/>
  <c r="AL1911" i="1" a="1"/>
  <c r="AL1911" i="1" s="1"/>
  <c r="AL1912" i="1" a="1"/>
  <c r="AL1912" i="1" s="1"/>
  <c r="AL1913" i="1" a="1"/>
  <c r="AL1913" i="1" s="1"/>
  <c r="AL1914" i="1" a="1"/>
  <c r="AL1914" i="1" s="1"/>
  <c r="AL1915" i="1" a="1"/>
  <c r="AL1915" i="1" s="1"/>
  <c r="AL1916" i="1" a="1"/>
  <c r="AL1916" i="1" s="1"/>
  <c r="AL1917" i="1" a="1"/>
  <c r="AL1917" i="1" s="1"/>
  <c r="AL1918" i="1" a="1"/>
  <c r="AL1918" i="1" s="1"/>
  <c r="AL1919" i="1" a="1"/>
  <c r="AL1919" i="1" s="1"/>
  <c r="AL1920" i="1" a="1"/>
  <c r="AL1920" i="1" s="1"/>
  <c r="AL1921" i="1" a="1"/>
  <c r="AL1921" i="1" s="1"/>
  <c r="AL1922" i="1" a="1"/>
  <c r="AL1922" i="1" s="1"/>
  <c r="AL1923" i="1" a="1"/>
  <c r="AL1923" i="1" s="1"/>
  <c r="AL1924" i="1" a="1"/>
  <c r="AL1924" i="1" s="1"/>
  <c r="AL1925" i="1" a="1"/>
  <c r="AL1925" i="1" s="1"/>
  <c r="AL1926" i="1" a="1"/>
  <c r="AL1926" i="1" s="1"/>
  <c r="AL1927" i="1" a="1"/>
  <c r="AL1927" i="1" s="1"/>
  <c r="AL1928" i="1" a="1"/>
  <c r="AL1928" i="1" s="1"/>
  <c r="AL1929" i="1" a="1"/>
  <c r="AL1929" i="1" s="1"/>
  <c r="AL1930" i="1" a="1"/>
  <c r="AL1930" i="1" s="1"/>
  <c r="AL1931" i="1" a="1"/>
  <c r="AL1931" i="1" s="1"/>
  <c r="AL1932" i="1" a="1"/>
  <c r="AL1932" i="1" s="1"/>
  <c r="AL1933" i="1" a="1"/>
  <c r="AL1933" i="1" s="1"/>
  <c r="AL1934" i="1" a="1"/>
  <c r="AL1934" i="1" s="1"/>
  <c r="AL1935" i="1" a="1"/>
  <c r="AL1935" i="1" s="1"/>
  <c r="AL1936" i="1" a="1"/>
  <c r="AL1936" i="1" s="1"/>
  <c r="AL1937" i="1" a="1"/>
  <c r="AL1937" i="1" s="1"/>
  <c r="AL1938" i="1" a="1"/>
  <c r="AL1938" i="1" s="1"/>
  <c r="AL1939" i="1" a="1"/>
  <c r="AL1939" i="1" s="1"/>
  <c r="AL1940" i="1" a="1"/>
  <c r="AL1940" i="1" s="1"/>
  <c r="AL1941" i="1" a="1"/>
  <c r="AL1941" i="1" s="1"/>
  <c r="AL1942" i="1" a="1"/>
  <c r="AL1942" i="1" s="1"/>
  <c r="AL1943" i="1" a="1"/>
  <c r="AL1943" i="1" s="1"/>
  <c r="AL1944" i="1" a="1"/>
  <c r="AL1944" i="1" s="1"/>
  <c r="AL1945" i="1" a="1"/>
  <c r="AL1945" i="1" s="1"/>
  <c r="AL1946" i="1" a="1"/>
  <c r="AL1946" i="1" s="1"/>
  <c r="AL1947" i="1" a="1"/>
  <c r="AL1947" i="1" s="1"/>
  <c r="AL1948" i="1" a="1"/>
  <c r="AL1948" i="1" s="1"/>
  <c r="AL1949" i="1" a="1"/>
  <c r="AL1949" i="1" s="1"/>
  <c r="AL1950" i="1" a="1"/>
  <c r="AL1950" i="1" s="1"/>
  <c r="AL1951" i="1" a="1"/>
  <c r="AL1951" i="1" s="1"/>
  <c r="AL1952" i="1" a="1"/>
  <c r="AL1952" i="1" s="1"/>
  <c r="AL1953" i="1" a="1"/>
  <c r="AL1953" i="1" s="1"/>
  <c r="AL1954" i="1" a="1"/>
  <c r="AL1954" i="1" s="1"/>
  <c r="AL1955" i="1" a="1"/>
  <c r="AL1955" i="1" s="1"/>
  <c r="AL1956" i="1" a="1"/>
  <c r="AL1956" i="1" s="1"/>
  <c r="AL1957" i="1" a="1"/>
  <c r="AL1957" i="1" s="1"/>
  <c r="AL1958" i="1" a="1"/>
  <c r="AL1958" i="1" s="1"/>
  <c r="AL1959" i="1" a="1"/>
  <c r="AL1959" i="1" s="1"/>
  <c r="AL1960" i="1" a="1"/>
  <c r="AL1960" i="1" s="1"/>
  <c r="AL1961" i="1" a="1"/>
  <c r="AL1961" i="1" s="1"/>
  <c r="AL1962" i="1" a="1"/>
  <c r="AL1962" i="1" s="1"/>
  <c r="AL1963" i="1" a="1"/>
  <c r="AL1963" i="1" s="1"/>
  <c r="AL1964" i="1" a="1"/>
  <c r="AL1964" i="1" s="1"/>
  <c r="AL1965" i="1" a="1"/>
  <c r="AL1965" i="1" s="1"/>
  <c r="AL1966" i="1" a="1"/>
  <c r="AL1966" i="1" s="1"/>
  <c r="AL1967" i="1" a="1"/>
  <c r="AL1967" i="1" s="1"/>
  <c r="AL1968" i="1" a="1"/>
  <c r="AL1968" i="1" s="1"/>
  <c r="AL1969" i="1" a="1"/>
  <c r="AL1969" i="1" s="1"/>
  <c r="AL1970" i="1" a="1"/>
  <c r="AL1970" i="1" s="1"/>
  <c r="AL1971" i="1" a="1"/>
  <c r="AL1971" i="1" s="1"/>
  <c r="AL1972" i="1" a="1"/>
  <c r="AL1972" i="1" s="1"/>
  <c r="AL1973" i="1" a="1"/>
  <c r="AL1973" i="1" s="1"/>
  <c r="AL1974" i="1" a="1"/>
  <c r="AL1974" i="1" s="1"/>
  <c r="AL1975" i="1" a="1"/>
  <c r="AL1975" i="1" s="1"/>
  <c r="AL1976" i="1" a="1"/>
  <c r="AL1976" i="1" s="1"/>
  <c r="AL1977" i="1" a="1"/>
  <c r="AL1977" i="1" s="1"/>
  <c r="AL1978" i="1" a="1"/>
  <c r="AL1978" i="1" s="1"/>
  <c r="AL1979" i="1" a="1"/>
  <c r="AL1979" i="1" s="1"/>
  <c r="AL1980" i="1" a="1"/>
  <c r="AL1980" i="1" s="1"/>
  <c r="AL1981" i="1" a="1"/>
  <c r="AL1981" i="1" s="1"/>
  <c r="AL1982" i="1" a="1"/>
  <c r="AL1982" i="1" s="1"/>
  <c r="AL1983" i="1" a="1"/>
  <c r="AL1983" i="1" s="1"/>
  <c r="AL1984" i="1" a="1"/>
  <c r="AL1984" i="1" s="1"/>
  <c r="AL1985" i="1" a="1"/>
  <c r="AL1985" i="1" s="1"/>
  <c r="AL1986" i="1" a="1"/>
  <c r="AL1986" i="1" s="1"/>
  <c r="AL1987" i="1" a="1"/>
  <c r="AL1987" i="1" s="1"/>
  <c r="AL1988" i="1" a="1"/>
  <c r="AL1988" i="1" s="1"/>
  <c r="AL1989" i="1" a="1"/>
  <c r="AL1989" i="1" s="1"/>
  <c r="AL1990" i="1" a="1"/>
  <c r="AL1990" i="1" s="1"/>
  <c r="AL1991" i="1" a="1"/>
  <c r="AL1991" i="1" s="1"/>
  <c r="AL1992" i="1" a="1"/>
  <c r="AL1992" i="1" s="1"/>
  <c r="AL1993" i="1" a="1"/>
  <c r="AL1993" i="1" s="1"/>
  <c r="AL1994" i="1" a="1"/>
  <c r="AL1994" i="1" s="1"/>
  <c r="AL1995" i="1" a="1"/>
  <c r="AL1995" i="1" s="1"/>
  <c r="AL1996" i="1" a="1"/>
  <c r="AL1996" i="1" s="1"/>
  <c r="AL1997" i="1" a="1"/>
  <c r="AL1997" i="1" s="1"/>
  <c r="AL1998" i="1" a="1"/>
  <c r="AL1998" i="1" s="1"/>
  <c r="AL1999" i="1" a="1"/>
  <c r="AL1999" i="1" s="1"/>
  <c r="AL2000" i="1" a="1"/>
  <c r="AL2000" i="1" s="1"/>
  <c r="AL2001" i="1" a="1"/>
  <c r="AL2001" i="1" s="1"/>
  <c r="AL2002" i="1" a="1"/>
  <c r="AL2002" i="1" s="1"/>
  <c r="AL2003" i="1" a="1"/>
  <c r="AL2003" i="1" s="1"/>
  <c r="AL2004" i="1" a="1"/>
  <c r="AL2004" i="1" s="1"/>
  <c r="AL2005" i="1" a="1"/>
  <c r="AL2005" i="1" s="1"/>
  <c r="AL2006" i="1" a="1"/>
  <c r="AL2006" i="1" s="1"/>
  <c r="AL2007" i="1" a="1"/>
  <c r="AL2007" i="1" s="1"/>
  <c r="AL2008" i="1" a="1"/>
  <c r="AL2008" i="1" s="1"/>
  <c r="AL2009" i="1" a="1"/>
  <c r="AL2009" i="1" s="1"/>
  <c r="AL2010" i="1" a="1"/>
  <c r="AL2010" i="1" s="1"/>
  <c r="AL2011" i="1" a="1"/>
  <c r="AL2011" i="1" s="1"/>
  <c r="AL2012" i="1" a="1"/>
  <c r="AL2012" i="1" s="1"/>
  <c r="AL2013" i="1" a="1"/>
  <c r="AL2013" i="1" s="1"/>
  <c r="AL2014" i="1" a="1"/>
  <c r="AL2014" i="1" s="1"/>
  <c r="AL2015" i="1" a="1"/>
  <c r="AL2015" i="1" s="1"/>
  <c r="AL2016" i="1" a="1"/>
  <c r="AL2016" i="1" s="1"/>
  <c r="AL2017" i="1" a="1"/>
  <c r="AL2017" i="1" s="1"/>
  <c r="AL2018" i="1" a="1"/>
  <c r="AL2018" i="1" s="1"/>
  <c r="AL2019" i="1" a="1"/>
  <c r="AL2019" i="1" s="1"/>
  <c r="AL2020" i="1" a="1"/>
  <c r="AL2020" i="1" s="1"/>
  <c r="AL2021" i="1" a="1"/>
  <c r="AL2021" i="1" s="1"/>
  <c r="AL2022" i="1" a="1"/>
  <c r="AL2022" i="1" s="1"/>
  <c r="AL2023" i="1" a="1"/>
  <c r="AL2023" i="1" s="1"/>
  <c r="AL2024" i="1" a="1"/>
  <c r="AL2024" i="1" s="1"/>
  <c r="AL2025" i="1" a="1"/>
  <c r="AL2025" i="1" s="1"/>
  <c r="AL2026" i="1" a="1"/>
  <c r="AL2026" i="1" s="1"/>
  <c r="AL2027" i="1" a="1"/>
  <c r="AL2027" i="1" s="1"/>
  <c r="AL2028" i="1" a="1"/>
  <c r="AL2028" i="1" s="1"/>
  <c r="AL2029" i="1" a="1"/>
  <c r="AL2029" i="1" s="1"/>
  <c r="AL2030" i="1" a="1"/>
  <c r="AL2030" i="1" s="1"/>
  <c r="AL2031" i="1" a="1"/>
  <c r="AL2031" i="1" s="1"/>
  <c r="AL2032" i="1" a="1"/>
  <c r="AL2032" i="1" s="1"/>
  <c r="AL2033" i="1" a="1"/>
  <c r="AL2033" i="1" s="1"/>
  <c r="AL2034" i="1" a="1"/>
  <c r="AL2034" i="1" s="1"/>
  <c r="AL2035" i="1" a="1"/>
  <c r="AL2035" i="1" s="1"/>
  <c r="AL2036" i="1" a="1"/>
  <c r="AL2036" i="1" s="1"/>
  <c r="AL2037" i="1" a="1"/>
  <c r="AL2037" i="1" s="1"/>
  <c r="AL2038" i="1" a="1"/>
  <c r="AL2038" i="1" s="1"/>
  <c r="AL2039" i="1" a="1"/>
  <c r="AL2039" i="1" s="1"/>
  <c r="AL2040" i="1" a="1"/>
  <c r="AL2040" i="1" s="1"/>
  <c r="AL2041" i="1" a="1"/>
  <c r="AL2041" i="1" s="1"/>
  <c r="AL2042" i="1" a="1"/>
  <c r="AL2042" i="1" s="1"/>
  <c r="AL2043" i="1" a="1"/>
  <c r="AL2043" i="1" s="1"/>
  <c r="AL2044" i="1" a="1"/>
  <c r="AL2044" i="1" s="1"/>
  <c r="AL2045" i="1" a="1"/>
  <c r="AL2045" i="1" s="1"/>
  <c r="AL2046" i="1" a="1"/>
  <c r="AL2046" i="1" s="1"/>
  <c r="AL2047" i="1" a="1"/>
  <c r="AL2047" i="1" s="1"/>
  <c r="AL2048" i="1" a="1"/>
  <c r="AL2048" i="1" s="1"/>
  <c r="AL2049" i="1" a="1"/>
  <c r="AL2049" i="1" s="1"/>
  <c r="AL2050" i="1" a="1"/>
  <c r="AL2050" i="1" s="1"/>
  <c r="AL2051" i="1" a="1"/>
  <c r="AL2051" i="1" s="1"/>
  <c r="AL2052" i="1" a="1"/>
  <c r="AL2052" i="1" s="1"/>
  <c r="AL2053" i="1" a="1"/>
  <c r="AL2053" i="1" s="1"/>
  <c r="AL2054" i="1" a="1"/>
  <c r="AL2054" i="1" s="1"/>
  <c r="AL2055" i="1" a="1"/>
  <c r="AL2055" i="1" s="1"/>
  <c r="AL2056" i="1" a="1"/>
  <c r="AL2056" i="1" s="1"/>
  <c r="AL2057" i="1" a="1"/>
  <c r="AL2057" i="1" s="1"/>
  <c r="AL2058" i="1" a="1"/>
  <c r="AL2058" i="1" s="1"/>
  <c r="AL2059" i="1" a="1"/>
  <c r="AL2059" i="1" s="1"/>
  <c r="AL2060" i="1" a="1"/>
  <c r="AL2060" i="1" s="1"/>
  <c r="AL2061" i="1" a="1"/>
  <c r="AL2061" i="1" s="1"/>
  <c r="AL2062" i="1" a="1"/>
  <c r="AL2062" i="1" s="1"/>
  <c r="AL2063" i="1" a="1"/>
  <c r="AL2063" i="1" s="1"/>
  <c r="AL2064" i="1" a="1"/>
  <c r="AL2064" i="1" s="1"/>
  <c r="AL2065" i="1" a="1"/>
  <c r="AL2065" i="1" s="1"/>
  <c r="AL2066" i="1" a="1"/>
  <c r="AL2066" i="1" s="1"/>
  <c r="AL2067" i="1" a="1"/>
  <c r="AL2067" i="1" s="1"/>
  <c r="AL2068" i="1" a="1"/>
  <c r="AL2068" i="1" s="1"/>
  <c r="AL2069" i="1" a="1"/>
  <c r="AL2069" i="1" s="1"/>
  <c r="AL2070" i="1" a="1"/>
  <c r="AL2070" i="1" s="1"/>
  <c r="AL2071" i="1" a="1"/>
  <c r="AL2071" i="1" s="1"/>
  <c r="AL2072" i="1" a="1"/>
  <c r="AL2072" i="1" s="1"/>
  <c r="AL2073" i="1" a="1"/>
  <c r="AL2073" i="1" s="1"/>
  <c r="AL2074" i="1" a="1"/>
  <c r="AL2074" i="1" s="1"/>
  <c r="AL2075" i="1" a="1"/>
  <c r="AL2075" i="1" s="1"/>
  <c r="AL2076" i="1" a="1"/>
  <c r="AL2076" i="1" s="1"/>
  <c r="AL2077" i="1" a="1"/>
  <c r="AL2077" i="1" s="1"/>
  <c r="AL2078" i="1" a="1"/>
  <c r="AL2078" i="1" s="1"/>
  <c r="AL2079" i="1" a="1"/>
  <c r="AL2079" i="1" s="1"/>
  <c r="AL2080" i="1" a="1"/>
  <c r="AL2080" i="1" s="1"/>
  <c r="AL2081" i="1" a="1"/>
  <c r="AL2081" i="1" s="1"/>
  <c r="AL2082" i="1" a="1"/>
  <c r="AL2082" i="1" s="1"/>
  <c r="AL2083" i="1" a="1"/>
  <c r="AL2083" i="1" s="1"/>
  <c r="AL2084" i="1" a="1"/>
  <c r="AL2084" i="1" s="1"/>
  <c r="AL2085" i="1" a="1"/>
  <c r="AL2085" i="1" s="1"/>
  <c r="AL2086" i="1" a="1"/>
  <c r="AL2086" i="1" s="1"/>
  <c r="AL2087" i="1" a="1"/>
  <c r="AL2087" i="1" s="1"/>
  <c r="AL2088" i="1" a="1"/>
  <c r="AL2088" i="1" s="1"/>
  <c r="AL2089" i="1" a="1"/>
  <c r="AL2089" i="1" s="1"/>
  <c r="AL2090" i="1" a="1"/>
  <c r="AL2090" i="1" s="1"/>
  <c r="AL2091" i="1" a="1"/>
  <c r="AL2091" i="1" s="1"/>
  <c r="AL2092" i="1" a="1"/>
  <c r="AL2092" i="1" s="1"/>
  <c r="AL2093" i="1" a="1"/>
  <c r="AL2093" i="1" s="1"/>
  <c r="AL2094" i="1" a="1"/>
  <c r="AL2094" i="1" s="1"/>
  <c r="AL2095" i="1" a="1"/>
  <c r="AL2095" i="1" s="1"/>
  <c r="AL2096" i="1" a="1"/>
  <c r="AL2096" i="1" s="1"/>
  <c r="AL2097" i="1" a="1"/>
  <c r="AL2097" i="1" s="1"/>
  <c r="AL2098" i="1" a="1"/>
  <c r="AL2098" i="1" s="1"/>
  <c r="AL2099" i="1" a="1"/>
  <c r="AL2099" i="1" s="1"/>
  <c r="AL2100" i="1" a="1"/>
  <c r="AL2100" i="1" s="1"/>
  <c r="AL2101" i="1" a="1"/>
  <c r="AL2101" i="1" s="1"/>
  <c r="AL2102" i="1" a="1"/>
  <c r="AL2102" i="1" s="1"/>
  <c r="AL2103" i="1" a="1"/>
  <c r="AL2103" i="1" s="1"/>
  <c r="AL2104" i="1" a="1"/>
  <c r="AL2104" i="1" s="1"/>
  <c r="AL2105" i="1" a="1"/>
  <c r="AL2105" i="1" s="1"/>
  <c r="AL2106" i="1" a="1"/>
  <c r="AL2106" i="1" s="1"/>
  <c r="AL2107" i="1" a="1"/>
  <c r="AL2107" i="1" s="1"/>
  <c r="AL2108" i="1" a="1"/>
  <c r="AL2108" i="1" s="1"/>
  <c r="AL2109" i="1" a="1"/>
  <c r="AL2109" i="1" s="1"/>
  <c r="AL2110" i="1" a="1"/>
  <c r="AL2110" i="1" s="1"/>
  <c r="AL2111" i="1" a="1"/>
  <c r="AL2111" i="1" s="1"/>
  <c r="AL2112" i="1" a="1"/>
  <c r="AL2112" i="1" s="1"/>
  <c r="AL2113" i="1" a="1"/>
  <c r="AL2113" i="1" s="1"/>
  <c r="AL2114" i="1" a="1"/>
  <c r="AL2114" i="1" s="1"/>
  <c r="AL2115" i="1" a="1"/>
  <c r="AL2115" i="1" s="1"/>
  <c r="AL2116" i="1" a="1"/>
  <c r="AL2116" i="1" s="1"/>
  <c r="AL2117" i="1" a="1"/>
  <c r="AL2117" i="1" s="1"/>
  <c r="AL2118" i="1" a="1"/>
  <c r="AL2118" i="1" s="1"/>
  <c r="AL2119" i="1" a="1"/>
  <c r="AL2119" i="1" s="1"/>
  <c r="AL2120" i="1" a="1"/>
  <c r="AL2120" i="1" s="1"/>
  <c r="AL2121" i="1" a="1"/>
  <c r="AL2121" i="1" s="1"/>
  <c r="AL2122" i="1" a="1"/>
  <c r="AL2122" i="1" s="1"/>
  <c r="AL2123" i="1" a="1"/>
  <c r="AL2123" i="1" s="1"/>
  <c r="AL2124" i="1" a="1"/>
  <c r="AL2124" i="1" s="1"/>
  <c r="AL2125" i="1" a="1"/>
  <c r="AL2125" i="1" s="1"/>
  <c r="AL2126" i="1" a="1"/>
  <c r="AL2126" i="1" s="1"/>
  <c r="AL2127" i="1" a="1"/>
  <c r="AL2127" i="1" s="1"/>
  <c r="AL2128" i="1" a="1"/>
  <c r="AL2128" i="1" s="1"/>
  <c r="AL2129" i="1" a="1"/>
  <c r="AL2129" i="1" s="1"/>
  <c r="AL2130" i="1" a="1"/>
  <c r="AL2130" i="1" s="1"/>
  <c r="AL2131" i="1" a="1"/>
  <c r="AL2131" i="1" s="1"/>
  <c r="AL2132" i="1" a="1"/>
  <c r="AL2132" i="1" s="1"/>
  <c r="AL2133" i="1" a="1"/>
  <c r="AL2133" i="1" s="1"/>
  <c r="AL2134" i="1" a="1"/>
  <c r="AL2134" i="1" s="1"/>
  <c r="AL2135" i="1" a="1"/>
  <c r="AL2135" i="1" s="1"/>
  <c r="AL2136" i="1" a="1"/>
  <c r="AL2136" i="1" s="1"/>
  <c r="AL2137" i="1" a="1"/>
  <c r="AL2137" i="1" s="1"/>
  <c r="AL2138" i="1" a="1"/>
  <c r="AL2138" i="1" s="1"/>
  <c r="AL2139" i="1" a="1"/>
  <c r="AL2139" i="1" s="1"/>
  <c r="AL2140" i="1" a="1"/>
  <c r="AL2140" i="1" s="1"/>
  <c r="AL2141" i="1" a="1"/>
  <c r="AL2141" i="1" s="1"/>
  <c r="AL2142" i="1" a="1"/>
  <c r="AL2142" i="1" s="1"/>
  <c r="AL2143" i="1" a="1"/>
  <c r="AL2143" i="1" s="1"/>
  <c r="AL2144" i="1" a="1"/>
  <c r="AL2144" i="1" s="1"/>
  <c r="AL2145" i="1" a="1"/>
  <c r="AL2145" i="1" s="1"/>
  <c r="AL2146" i="1" a="1"/>
  <c r="AL2146" i="1" s="1"/>
  <c r="AL2147" i="1" a="1"/>
  <c r="AL2147" i="1" s="1"/>
  <c r="AL2148" i="1" a="1"/>
  <c r="AL2148" i="1" s="1"/>
  <c r="AL2149" i="1" a="1"/>
  <c r="AL2149" i="1" s="1"/>
  <c r="AL2150" i="1" a="1"/>
  <c r="AL2150" i="1" s="1"/>
  <c r="AL2151" i="1" a="1"/>
  <c r="AL2151" i="1" s="1"/>
  <c r="AL2152" i="1" a="1"/>
  <c r="AL2152" i="1" s="1"/>
  <c r="AL2153" i="1" a="1"/>
  <c r="AL2153" i="1" s="1"/>
  <c r="AL2154" i="1" a="1"/>
  <c r="AL2154" i="1" s="1"/>
  <c r="AL2155" i="1" a="1"/>
  <c r="AL2155" i="1" s="1"/>
  <c r="AL2156" i="1" a="1"/>
  <c r="AL2156" i="1" s="1"/>
  <c r="AL2157" i="1" a="1"/>
  <c r="AL2157" i="1" s="1"/>
  <c r="AL2158" i="1" a="1"/>
  <c r="AL2158" i="1" s="1"/>
  <c r="AL2159" i="1" a="1"/>
  <c r="AL2159" i="1" s="1"/>
  <c r="AL2160" i="1" a="1"/>
  <c r="AL2160" i="1" s="1"/>
  <c r="AL2161" i="1" a="1"/>
  <c r="AL2161" i="1" s="1"/>
  <c r="AL2162" i="1" a="1"/>
  <c r="AL2162" i="1" s="1"/>
  <c r="AL2163" i="1" a="1"/>
  <c r="AL2163" i="1" s="1"/>
  <c r="AL2164" i="1" a="1"/>
  <c r="AL2164" i="1" s="1"/>
  <c r="AL2165" i="1" a="1"/>
  <c r="AL2165" i="1" s="1"/>
  <c r="AL2166" i="1" a="1"/>
  <c r="AL2166" i="1" s="1"/>
  <c r="AL2167" i="1" a="1"/>
  <c r="AL2167" i="1" s="1"/>
  <c r="AL2168" i="1" a="1"/>
  <c r="AL2168" i="1" s="1"/>
  <c r="AL2169" i="1" a="1"/>
  <c r="AL2169" i="1" s="1"/>
  <c r="AL2170" i="1" a="1"/>
  <c r="AL2170" i="1" s="1"/>
  <c r="AL2171" i="1" a="1"/>
  <c r="AL2171" i="1" s="1"/>
  <c r="AL2172" i="1" a="1"/>
  <c r="AL2172" i="1" s="1"/>
  <c r="AL2173" i="1" a="1"/>
  <c r="AL2173" i="1" s="1"/>
  <c r="AL2174" i="1" a="1"/>
  <c r="AL2174" i="1" s="1"/>
  <c r="AL2175" i="1" a="1"/>
  <c r="AL2175" i="1" s="1"/>
  <c r="AL2176" i="1" a="1"/>
  <c r="AL2176" i="1" s="1"/>
  <c r="AL2177" i="1" a="1"/>
  <c r="AL2177" i="1" s="1"/>
  <c r="AL2178" i="1" a="1"/>
  <c r="AL2178" i="1" s="1"/>
  <c r="AL2179" i="1" a="1"/>
  <c r="AL2179" i="1" s="1"/>
  <c r="AL2180" i="1" a="1"/>
  <c r="AL2180" i="1" s="1"/>
  <c r="AL2181" i="1" a="1"/>
  <c r="AL2181" i="1" s="1"/>
  <c r="AL2182" i="1" a="1"/>
  <c r="AL2182" i="1" s="1"/>
  <c r="AL2183" i="1" a="1"/>
  <c r="AL2183" i="1" s="1"/>
  <c r="AL2184" i="1" a="1"/>
  <c r="AL2184" i="1" s="1"/>
  <c r="AL2185" i="1" a="1"/>
  <c r="AL2185" i="1" s="1"/>
  <c r="AL2186" i="1" a="1"/>
  <c r="AL2186" i="1" s="1"/>
  <c r="AL2187" i="1" a="1"/>
  <c r="AL2187" i="1" s="1"/>
  <c r="AL2188" i="1" a="1"/>
  <c r="AL2188" i="1" s="1"/>
  <c r="AL2189" i="1" a="1"/>
  <c r="AL2189" i="1" s="1"/>
  <c r="AL2190" i="1" a="1"/>
  <c r="AL2190" i="1" s="1"/>
  <c r="AL2191" i="1" a="1"/>
  <c r="AL2191" i="1" s="1"/>
  <c r="AL2192" i="1" a="1"/>
  <c r="AL2192" i="1" s="1"/>
  <c r="AL2193" i="1" a="1"/>
  <c r="AL2193" i="1" s="1"/>
  <c r="AL2194" i="1" a="1"/>
  <c r="AL2194" i="1" s="1"/>
  <c r="AL2195" i="1" a="1"/>
  <c r="AL2195" i="1" s="1"/>
  <c r="AL2196" i="1" a="1"/>
  <c r="AL2196" i="1" s="1"/>
  <c r="AL2197" i="1" a="1"/>
  <c r="AL2197" i="1" s="1"/>
  <c r="AL2198" i="1" a="1"/>
  <c r="AL2198" i="1" s="1"/>
  <c r="AL2199" i="1" a="1"/>
  <c r="AL2199" i="1" s="1"/>
  <c r="AL2200" i="1" a="1"/>
  <c r="AL2200" i="1" s="1"/>
  <c r="AL2201" i="1" a="1"/>
  <c r="AL2201" i="1" s="1"/>
  <c r="AL2202" i="1" a="1"/>
  <c r="AL2202" i="1" s="1"/>
  <c r="AL2203" i="1" a="1"/>
  <c r="AL2203" i="1" s="1"/>
  <c r="AL2204" i="1" a="1"/>
  <c r="AL2204" i="1" s="1"/>
  <c r="AL2205" i="1" a="1"/>
  <c r="AL2205" i="1" s="1"/>
  <c r="AL2206" i="1" a="1"/>
  <c r="AL2206" i="1" s="1"/>
  <c r="AL2207" i="1" a="1"/>
  <c r="AL2207" i="1" s="1"/>
  <c r="AL2208" i="1" a="1"/>
  <c r="AL2208" i="1" s="1"/>
  <c r="AL2209" i="1" a="1"/>
  <c r="AL2209" i="1" s="1"/>
  <c r="AL2210" i="1" a="1"/>
  <c r="AL2210" i="1" s="1"/>
  <c r="AL2211" i="1" a="1"/>
  <c r="AL2211" i="1" s="1"/>
  <c r="AL2212" i="1" a="1"/>
  <c r="AL2212" i="1" s="1"/>
  <c r="AL2213" i="1" a="1"/>
  <c r="AL2213" i="1" s="1"/>
  <c r="AL2214" i="1" a="1"/>
  <c r="AL2214" i="1" s="1"/>
  <c r="AL2215" i="1" a="1"/>
  <c r="AL2215" i="1" s="1"/>
  <c r="AL2216" i="1" a="1"/>
  <c r="AL2216" i="1" s="1"/>
  <c r="AL2217" i="1" a="1"/>
  <c r="AL2217" i="1" s="1"/>
  <c r="AL2218" i="1" a="1"/>
  <c r="AL2218" i="1" s="1"/>
  <c r="AL2219" i="1" a="1"/>
  <c r="AL2219" i="1" s="1"/>
  <c r="AL2220" i="1" a="1"/>
  <c r="AL2220" i="1" s="1"/>
  <c r="AL2221" i="1" a="1"/>
  <c r="AL2221" i="1" s="1"/>
  <c r="AL2222" i="1" a="1"/>
  <c r="AL2222" i="1" s="1"/>
  <c r="AL2223" i="1" a="1"/>
  <c r="AL2223" i="1" s="1"/>
  <c r="AL2224" i="1" a="1"/>
  <c r="AL2224" i="1" s="1"/>
  <c r="AL2225" i="1" a="1"/>
  <c r="AL2225" i="1" s="1"/>
  <c r="AL2226" i="1" a="1"/>
  <c r="AL2226" i="1" s="1"/>
  <c r="AL2227" i="1" a="1"/>
  <c r="AL2227" i="1" s="1"/>
  <c r="AL2228" i="1" a="1"/>
  <c r="AL2228" i="1" s="1"/>
  <c r="AL2229" i="1" a="1"/>
  <c r="AL2229" i="1" s="1"/>
  <c r="AL2230" i="1" a="1"/>
  <c r="AL2230" i="1" s="1"/>
  <c r="AL2231" i="1" a="1"/>
  <c r="AL2231" i="1" s="1"/>
  <c r="AL2232" i="1" a="1"/>
  <c r="AL2232" i="1" s="1"/>
  <c r="AL2233" i="1" a="1"/>
  <c r="AL2233" i="1" s="1"/>
  <c r="AL2234" i="1" a="1"/>
  <c r="AL2234" i="1" s="1"/>
  <c r="AL2235" i="1" a="1"/>
  <c r="AL2235" i="1" s="1"/>
  <c r="AL2236" i="1" a="1"/>
  <c r="AL2236" i="1" s="1"/>
  <c r="AL2237" i="1" a="1"/>
  <c r="AL2237" i="1" s="1"/>
  <c r="AL2238" i="1" a="1"/>
  <c r="AL2238" i="1" s="1"/>
  <c r="AL2239" i="1" a="1"/>
  <c r="AL2239" i="1" s="1"/>
  <c r="AL2240" i="1" a="1"/>
  <c r="AL2240" i="1" s="1"/>
  <c r="AL2241" i="1" a="1"/>
  <c r="AL2241" i="1" s="1"/>
  <c r="AL2242" i="1" a="1"/>
  <c r="AL2242" i="1" s="1"/>
  <c r="AL2243" i="1" a="1"/>
  <c r="AL2243" i="1" s="1"/>
  <c r="AL2244" i="1" a="1"/>
  <c r="AL2244" i="1" s="1"/>
  <c r="AL2245" i="1" a="1"/>
  <c r="AL2245" i="1" s="1"/>
  <c r="AL2246" i="1" a="1"/>
  <c r="AL2246" i="1" s="1"/>
  <c r="AL2247" i="1" a="1"/>
  <c r="AL2247" i="1" s="1"/>
  <c r="AL2248" i="1" a="1"/>
  <c r="AL2248" i="1" s="1"/>
  <c r="AL2249" i="1" a="1"/>
  <c r="AL2249" i="1" s="1"/>
  <c r="AL2250" i="1" a="1"/>
  <c r="AL2250" i="1" s="1"/>
  <c r="AL2251" i="1" a="1"/>
  <c r="AL2251" i="1" s="1"/>
  <c r="AL2252" i="1" a="1"/>
  <c r="AL2252" i="1" s="1"/>
  <c r="AL2253" i="1" a="1"/>
  <c r="AL2253" i="1" s="1"/>
  <c r="AL2254" i="1" a="1"/>
  <c r="AL2254" i="1" s="1"/>
  <c r="AL2255" i="1" a="1"/>
  <c r="AL2255" i="1" s="1"/>
  <c r="AL2256" i="1" a="1"/>
  <c r="AL2256" i="1" s="1"/>
  <c r="AL2257" i="1" a="1"/>
  <c r="AL2257" i="1" s="1"/>
  <c r="AL2258" i="1" a="1"/>
  <c r="AL2258" i="1" s="1"/>
  <c r="AL2259" i="1" a="1"/>
  <c r="AL2259" i="1" s="1"/>
  <c r="AL2260" i="1" a="1"/>
  <c r="AL2260" i="1" s="1"/>
  <c r="AL2261" i="1" a="1"/>
  <c r="AL2261" i="1" s="1"/>
  <c r="AL2262" i="1" a="1"/>
  <c r="AL2262" i="1" s="1"/>
  <c r="AL2263" i="1" a="1"/>
  <c r="AL2263" i="1" s="1"/>
  <c r="AL2264" i="1" a="1"/>
  <c r="AL2264" i="1" s="1"/>
  <c r="AL2265" i="1" a="1"/>
  <c r="AL2265" i="1" s="1"/>
  <c r="AL2266" i="1" a="1"/>
  <c r="AL2266" i="1" s="1"/>
  <c r="AL2267" i="1" a="1"/>
  <c r="AL2267" i="1" s="1"/>
  <c r="AL2268" i="1" a="1"/>
  <c r="AL2268" i="1" s="1"/>
  <c r="AL2269" i="1" a="1"/>
  <c r="AL2269" i="1" s="1"/>
  <c r="AL2270" i="1" a="1"/>
  <c r="AL2270" i="1" s="1"/>
  <c r="AL2271" i="1" a="1"/>
  <c r="AL2271" i="1" s="1"/>
  <c r="AL2272" i="1" a="1"/>
  <c r="AL2272" i="1" s="1"/>
  <c r="AL2273" i="1" a="1"/>
  <c r="AL2273" i="1" s="1"/>
  <c r="AL2274" i="1" a="1"/>
  <c r="AL2274" i="1" s="1"/>
  <c r="AL2275" i="1" a="1"/>
  <c r="AL2275" i="1" s="1"/>
  <c r="AL2276" i="1" a="1"/>
  <c r="AL2276" i="1" s="1"/>
  <c r="AL2277" i="1" a="1"/>
  <c r="AL2277" i="1" s="1"/>
  <c r="AL2278" i="1" a="1"/>
  <c r="AL2278" i="1" s="1"/>
  <c r="AL2279" i="1" a="1"/>
  <c r="AL2279" i="1" s="1"/>
  <c r="AL2280" i="1" a="1"/>
  <c r="AL2280" i="1" s="1"/>
  <c r="AL2281" i="1" a="1"/>
  <c r="AL2281" i="1" s="1"/>
  <c r="AL2282" i="1" a="1"/>
  <c r="AL2282" i="1" s="1"/>
  <c r="AL2283" i="1" a="1"/>
  <c r="AL2283" i="1" s="1"/>
  <c r="AL2284" i="1" a="1"/>
  <c r="AL2284" i="1" s="1"/>
  <c r="AL2285" i="1" a="1"/>
  <c r="AL2285" i="1" s="1"/>
  <c r="AL2286" i="1" a="1"/>
  <c r="AL2286" i="1" s="1"/>
  <c r="AL2287" i="1" a="1"/>
  <c r="AL2287" i="1" s="1"/>
  <c r="AL2288" i="1" a="1"/>
  <c r="AL2288" i="1" s="1"/>
  <c r="AL2289" i="1" a="1"/>
  <c r="AL2289" i="1" s="1"/>
  <c r="AL2290" i="1" a="1"/>
  <c r="AL2290" i="1" s="1"/>
  <c r="AL2291" i="1" a="1"/>
  <c r="AL2291" i="1" s="1"/>
  <c r="AL2292" i="1" a="1"/>
  <c r="AL2292" i="1" s="1"/>
  <c r="AL2293" i="1" a="1"/>
  <c r="AL2293" i="1" s="1"/>
  <c r="AL2294" i="1" a="1"/>
  <c r="AL2294" i="1" s="1"/>
  <c r="AL2295" i="1" a="1"/>
  <c r="AL2295" i="1" s="1"/>
  <c r="AL2296" i="1" a="1"/>
  <c r="AL2296" i="1" s="1"/>
  <c r="AL2297" i="1" a="1"/>
  <c r="AL2297" i="1" s="1"/>
  <c r="AL2298" i="1" a="1"/>
  <c r="AL2298" i="1" s="1"/>
  <c r="AL2299" i="1" a="1"/>
  <c r="AL2299" i="1" s="1"/>
  <c r="AL2300" i="1" a="1"/>
  <c r="AL2300" i="1" s="1"/>
  <c r="AL2301" i="1" a="1"/>
  <c r="AL2301" i="1" s="1"/>
  <c r="AL2302" i="1" a="1"/>
  <c r="AL2302" i="1" s="1"/>
  <c r="AL2303" i="1" a="1"/>
  <c r="AL2303" i="1" s="1"/>
  <c r="AL2304" i="1" a="1"/>
  <c r="AL2304" i="1" s="1"/>
  <c r="AL2305" i="1" a="1"/>
  <c r="AL2305" i="1" s="1"/>
  <c r="AL2306" i="1" a="1"/>
  <c r="AL2306" i="1" s="1"/>
  <c r="AL2307" i="1" a="1"/>
  <c r="AL2307" i="1" s="1"/>
  <c r="AL2308" i="1" a="1"/>
  <c r="AL2308" i="1" s="1"/>
  <c r="AL2309" i="1" a="1"/>
  <c r="AL2309" i="1" s="1"/>
  <c r="AL2310" i="1" a="1"/>
  <c r="AL2310" i="1" s="1"/>
  <c r="AL2311" i="1" a="1"/>
  <c r="AL2311" i="1" s="1"/>
  <c r="AL2312" i="1" a="1"/>
  <c r="AL2312" i="1" s="1"/>
  <c r="AL2313" i="1" a="1"/>
  <c r="AL2313" i="1" s="1"/>
  <c r="AL2314" i="1" a="1"/>
  <c r="AL2314" i="1" s="1"/>
  <c r="AL2315" i="1" a="1"/>
  <c r="AL2315" i="1" s="1"/>
  <c r="AL2316" i="1" a="1"/>
  <c r="AL2316" i="1" s="1"/>
  <c r="AL2317" i="1" a="1"/>
  <c r="AL2317" i="1" s="1"/>
  <c r="AL2318" i="1" a="1"/>
  <c r="AL2318" i="1" s="1"/>
  <c r="AL2319" i="1" a="1"/>
  <c r="AL2319" i="1" s="1"/>
  <c r="AL2320" i="1" a="1"/>
  <c r="AL2320" i="1" s="1"/>
  <c r="AL2321" i="1" a="1"/>
  <c r="AL2321" i="1" s="1"/>
  <c r="AL2322" i="1" a="1"/>
  <c r="AL2322" i="1" s="1"/>
  <c r="AL2323" i="1" a="1"/>
  <c r="AL2323" i="1" s="1"/>
  <c r="AL2324" i="1" a="1"/>
  <c r="AL2324" i="1" s="1"/>
  <c r="AL2325" i="1" a="1"/>
  <c r="AL2325" i="1" s="1"/>
  <c r="AL2326" i="1" a="1"/>
  <c r="AL2326" i="1" s="1"/>
  <c r="AL2327" i="1" a="1"/>
  <c r="AL2327" i="1" s="1"/>
  <c r="AL2328" i="1" a="1"/>
  <c r="AL2328" i="1" s="1"/>
  <c r="AL2329" i="1" a="1"/>
  <c r="AL2329" i="1" s="1"/>
  <c r="AL2330" i="1" a="1"/>
  <c r="AL2330" i="1" s="1"/>
  <c r="AL2331" i="1" a="1"/>
  <c r="AL2331" i="1" s="1"/>
  <c r="AL2332" i="1" a="1"/>
  <c r="AL2332" i="1" s="1"/>
  <c r="AL2333" i="1" a="1"/>
  <c r="AL2333" i="1" s="1"/>
  <c r="AL2334" i="1" a="1"/>
  <c r="AL2334" i="1" s="1"/>
  <c r="AL2335" i="1" a="1"/>
  <c r="AL2335" i="1" s="1"/>
  <c r="AL2336" i="1" a="1"/>
  <c r="AL2336" i="1" s="1"/>
  <c r="AL2337" i="1" a="1"/>
  <c r="AL2337" i="1" s="1"/>
  <c r="AL2338" i="1" a="1"/>
  <c r="AL2338" i="1" s="1"/>
  <c r="AL2339" i="1" a="1"/>
  <c r="AL2339" i="1" s="1"/>
  <c r="AL2340" i="1" a="1"/>
  <c r="AL2340" i="1" s="1"/>
  <c r="AL2341" i="1" a="1"/>
  <c r="AL2341" i="1" s="1"/>
  <c r="AL2342" i="1" a="1"/>
  <c r="AL2342" i="1" s="1"/>
  <c r="AL2343" i="1" a="1"/>
  <c r="AL2343" i="1" s="1"/>
  <c r="AL2344" i="1" a="1"/>
  <c r="AL2344" i="1" s="1"/>
  <c r="AL2345" i="1" a="1"/>
  <c r="AL2345" i="1" s="1"/>
  <c r="AL2346" i="1" a="1"/>
  <c r="AL2346" i="1" s="1"/>
  <c r="AL2347" i="1" a="1"/>
  <c r="AL2347" i="1" s="1"/>
  <c r="AL2348" i="1" a="1"/>
  <c r="AL2348" i="1" s="1"/>
  <c r="AL2349" i="1" a="1"/>
  <c r="AL2349" i="1" s="1"/>
  <c r="AL2350" i="1" a="1"/>
  <c r="AL2350" i="1" s="1"/>
  <c r="AL2351" i="1" a="1"/>
  <c r="AL2351" i="1" s="1"/>
  <c r="AL2352" i="1" a="1"/>
  <c r="AL2352" i="1" s="1"/>
  <c r="AL2353" i="1" a="1"/>
  <c r="AL2353" i="1" s="1"/>
  <c r="AL2354" i="1" a="1"/>
  <c r="AL2354" i="1" s="1"/>
  <c r="AL2355" i="1" a="1"/>
  <c r="AL2355" i="1" s="1"/>
  <c r="AL2356" i="1" a="1"/>
  <c r="AL2356" i="1" s="1"/>
  <c r="AL2357" i="1" a="1"/>
  <c r="AL2357" i="1" s="1"/>
  <c r="AL2358" i="1" a="1"/>
  <c r="AL2358" i="1" s="1"/>
  <c r="AL2359" i="1" a="1"/>
  <c r="AL2359" i="1" s="1"/>
  <c r="AL2360" i="1" a="1"/>
  <c r="AL2360" i="1" s="1"/>
  <c r="AL2361" i="1" a="1"/>
  <c r="AL2361" i="1" s="1"/>
  <c r="AL2362" i="1" a="1"/>
  <c r="AL2362" i="1" s="1"/>
  <c r="AL2363" i="1" a="1"/>
  <c r="AL2363" i="1" s="1"/>
  <c r="AL2364" i="1" a="1"/>
  <c r="AL2364" i="1" s="1"/>
  <c r="AL2365" i="1" a="1"/>
  <c r="AL2365" i="1" s="1"/>
  <c r="AL2366" i="1" a="1"/>
  <c r="AL2366" i="1" s="1"/>
  <c r="AL2367" i="1" a="1"/>
  <c r="AL2367" i="1" s="1"/>
  <c r="AL2368" i="1" a="1"/>
  <c r="AL2368" i="1" s="1"/>
  <c r="AL2369" i="1" a="1"/>
  <c r="AL2369" i="1" s="1"/>
  <c r="AL2370" i="1" a="1"/>
  <c r="AL2370" i="1" s="1"/>
  <c r="AL2371" i="1" a="1"/>
  <c r="AL2371" i="1" s="1"/>
  <c r="AL2372" i="1" a="1"/>
  <c r="AL2372" i="1" s="1"/>
  <c r="AL2373" i="1" a="1"/>
  <c r="AL2373" i="1" s="1"/>
  <c r="AL2374" i="1" a="1"/>
  <c r="AL2374" i="1" s="1"/>
  <c r="AL2375" i="1" a="1"/>
  <c r="AL2375" i="1" s="1"/>
  <c r="AL2376" i="1" a="1"/>
  <c r="AL2376" i="1" s="1"/>
  <c r="AL2377" i="1" a="1"/>
  <c r="AL2377" i="1" s="1"/>
  <c r="AL2378" i="1" a="1"/>
  <c r="AL2378" i="1" s="1"/>
  <c r="AL2379" i="1" a="1"/>
  <c r="AL2379" i="1" s="1"/>
  <c r="AL2380" i="1" a="1"/>
  <c r="AL2380" i="1" s="1"/>
  <c r="AL2381" i="1" a="1"/>
  <c r="AL2381" i="1" s="1"/>
  <c r="AL2382" i="1" a="1"/>
  <c r="AL2382" i="1" s="1"/>
  <c r="AL2383" i="1" a="1"/>
  <c r="AL2383" i="1" s="1"/>
  <c r="AL2384" i="1" a="1"/>
  <c r="AL2384" i="1" s="1"/>
  <c r="AL2385" i="1" a="1"/>
  <c r="AL2385" i="1" s="1"/>
  <c r="AL2386" i="1" a="1"/>
  <c r="AL2386" i="1" s="1"/>
  <c r="AL2387" i="1" a="1"/>
  <c r="AL2387" i="1" s="1"/>
  <c r="AL2388" i="1" a="1"/>
  <c r="AL2388" i="1" s="1"/>
  <c r="AL2389" i="1" a="1"/>
  <c r="AL2389" i="1" s="1"/>
  <c r="AL2390" i="1" a="1"/>
  <c r="AL2390" i="1" s="1"/>
  <c r="AL2391" i="1" a="1"/>
  <c r="AL2391" i="1" s="1"/>
  <c r="AL2392" i="1" a="1"/>
  <c r="AL2392" i="1" s="1"/>
  <c r="AL2393" i="1" a="1"/>
  <c r="AL2393" i="1" s="1"/>
  <c r="AL2394" i="1" a="1"/>
  <c r="AL2394" i="1" s="1"/>
  <c r="AL2395" i="1" a="1"/>
  <c r="AL2395" i="1" s="1"/>
  <c r="AL2396" i="1" a="1"/>
  <c r="AL2396" i="1" s="1"/>
  <c r="AL2397" i="1" a="1"/>
  <c r="AL2397" i="1" s="1"/>
  <c r="AL2398" i="1" a="1"/>
  <c r="AL2398" i="1" s="1"/>
  <c r="AL2399" i="1" a="1"/>
  <c r="AL2399" i="1" s="1"/>
  <c r="AL2400" i="1" a="1"/>
  <c r="AL2400" i="1" s="1"/>
  <c r="AL2401" i="1" a="1"/>
  <c r="AL2401" i="1" s="1"/>
  <c r="AL2402" i="1" a="1"/>
  <c r="AL2402" i="1" s="1"/>
  <c r="AL2403" i="1" a="1"/>
  <c r="AL2403" i="1" s="1"/>
  <c r="AL2404" i="1" a="1"/>
  <c r="AL2404" i="1" s="1"/>
  <c r="AL2405" i="1" a="1"/>
  <c r="AL2405" i="1" s="1"/>
  <c r="AL2406" i="1" a="1"/>
  <c r="AL2406" i="1" s="1"/>
  <c r="AL2407" i="1" a="1"/>
  <c r="AL2407" i="1" s="1"/>
  <c r="AL2408" i="1" a="1"/>
  <c r="AL2408" i="1" s="1"/>
  <c r="AL2409" i="1" a="1"/>
  <c r="AL2409" i="1" s="1"/>
  <c r="AL2410" i="1" a="1"/>
  <c r="AL2410" i="1" s="1"/>
  <c r="AL2411" i="1" a="1"/>
  <c r="AL2411" i="1" s="1"/>
  <c r="AL2412" i="1" a="1"/>
  <c r="AL2412" i="1" s="1"/>
  <c r="AL2413" i="1" a="1"/>
  <c r="AL2413" i="1" s="1"/>
  <c r="AL2414" i="1" a="1"/>
  <c r="AL2414" i="1" s="1"/>
  <c r="AL2415" i="1" a="1"/>
  <c r="AL2415" i="1" s="1"/>
  <c r="AL2416" i="1" a="1"/>
  <c r="AL2416" i="1" s="1"/>
  <c r="AL2417" i="1" a="1"/>
  <c r="AL2417" i="1" s="1"/>
  <c r="AL2418" i="1" a="1"/>
  <c r="AL2418" i="1" s="1"/>
  <c r="AL2419" i="1" a="1"/>
  <c r="AL2419" i="1" s="1"/>
  <c r="AL2420" i="1" a="1"/>
  <c r="AL2420" i="1" s="1"/>
  <c r="AL2421" i="1" a="1"/>
  <c r="AL2421" i="1" s="1"/>
  <c r="AL2422" i="1" a="1"/>
  <c r="AL2422" i="1" s="1"/>
  <c r="AL2423" i="1" a="1"/>
  <c r="AL2423" i="1" s="1"/>
  <c r="AL2424" i="1" a="1"/>
  <c r="AL2424" i="1" s="1"/>
  <c r="AL2425" i="1" a="1"/>
  <c r="AL2425" i="1" s="1"/>
  <c r="AL2426" i="1" a="1"/>
  <c r="AL2426" i="1" s="1"/>
  <c r="AL2427" i="1" a="1"/>
  <c r="AL2427" i="1" s="1"/>
  <c r="AL2428" i="1" a="1"/>
  <c r="AL2428" i="1" s="1"/>
  <c r="AL2429" i="1" a="1"/>
  <c r="AL2429" i="1" s="1"/>
  <c r="AL2430" i="1" a="1"/>
  <c r="AL2430" i="1" s="1"/>
  <c r="AL2431" i="1" a="1"/>
  <c r="AL2431" i="1" s="1"/>
  <c r="AL2432" i="1" a="1"/>
  <c r="AL2432" i="1" s="1"/>
  <c r="AL2433" i="1" a="1"/>
  <c r="AL2433" i="1" s="1"/>
  <c r="AL2434" i="1" a="1"/>
  <c r="AL2434" i="1" s="1"/>
  <c r="AL2435" i="1" a="1"/>
  <c r="AL2435" i="1" s="1"/>
  <c r="AL2436" i="1" a="1"/>
  <c r="AL2436" i="1" s="1"/>
  <c r="AL2437" i="1" a="1"/>
  <c r="AL2437" i="1" s="1"/>
  <c r="AL2438" i="1" a="1"/>
  <c r="AL2438" i="1" s="1"/>
  <c r="AL2439" i="1" a="1"/>
  <c r="AL2439" i="1" s="1"/>
  <c r="AL2440" i="1" a="1"/>
  <c r="AL2440" i="1" s="1"/>
  <c r="AL2441" i="1" a="1"/>
  <c r="AL2441" i="1" s="1"/>
  <c r="AL2442" i="1" a="1"/>
  <c r="AL2442" i="1" s="1"/>
  <c r="AL2443" i="1" a="1"/>
  <c r="AL2443" i="1" s="1"/>
  <c r="AL2444" i="1" a="1"/>
  <c r="AL2444" i="1" s="1"/>
  <c r="AL2445" i="1" a="1"/>
  <c r="AL2445" i="1" s="1"/>
  <c r="AL2446" i="1" a="1"/>
  <c r="AL2446" i="1" s="1"/>
  <c r="AL2447" i="1" a="1"/>
  <c r="AL2447" i="1" s="1"/>
  <c r="AL2448" i="1" a="1"/>
  <c r="AL2448" i="1" s="1"/>
  <c r="AL2449" i="1" a="1"/>
  <c r="AL2449" i="1" s="1"/>
  <c r="AL2450" i="1" a="1"/>
  <c r="AL2450" i="1" s="1"/>
  <c r="AL2451" i="1" a="1"/>
  <c r="AL2451" i="1" s="1"/>
  <c r="AL2452" i="1" a="1"/>
  <c r="AL2452" i="1" s="1"/>
  <c r="AL2453" i="1" a="1"/>
  <c r="AL2453" i="1" s="1"/>
  <c r="AL2454" i="1" a="1"/>
  <c r="AL2454" i="1" s="1"/>
  <c r="AL2455" i="1" a="1"/>
  <c r="AL2455" i="1" s="1"/>
  <c r="AL2456" i="1" a="1"/>
  <c r="AL2456" i="1" s="1"/>
  <c r="AL2457" i="1" a="1"/>
  <c r="AL2457" i="1" s="1"/>
  <c r="AL2458" i="1" a="1"/>
  <c r="AL2458" i="1" s="1"/>
  <c r="AL2459" i="1" a="1"/>
  <c r="AL2459" i="1" s="1"/>
  <c r="AL2460" i="1" a="1"/>
  <c r="AL2460" i="1" s="1"/>
  <c r="AL2461" i="1" a="1"/>
  <c r="AL2461" i="1" s="1"/>
  <c r="AL2462" i="1" a="1"/>
  <c r="AL2462" i="1" s="1"/>
  <c r="AL2463" i="1" a="1"/>
  <c r="AL2463" i="1" s="1"/>
  <c r="AL2464" i="1" a="1"/>
  <c r="AL2464" i="1" s="1"/>
  <c r="AL2465" i="1" a="1"/>
  <c r="AL2465" i="1" s="1"/>
  <c r="AL2466" i="1" a="1"/>
  <c r="AL2466" i="1" s="1"/>
  <c r="AL2467" i="1" a="1"/>
  <c r="AL2467" i="1" s="1"/>
  <c r="AL2468" i="1" a="1"/>
  <c r="AL2468" i="1" s="1"/>
  <c r="AL2469" i="1" a="1"/>
  <c r="AL2469" i="1" s="1"/>
  <c r="AL2470" i="1" a="1"/>
  <c r="AL2470" i="1" s="1"/>
  <c r="AL2471" i="1" a="1"/>
  <c r="AL2471" i="1" s="1"/>
  <c r="AL2472" i="1" a="1"/>
  <c r="AL2472" i="1" s="1"/>
  <c r="AL2473" i="1" a="1"/>
  <c r="AL2473" i="1" s="1"/>
  <c r="AL2474" i="1" a="1"/>
  <c r="AL2474" i="1" s="1"/>
  <c r="AL2475" i="1" a="1"/>
  <c r="AL2475" i="1" s="1"/>
  <c r="AL2476" i="1" a="1"/>
  <c r="AL2476" i="1" s="1"/>
  <c r="AL2477" i="1" a="1"/>
  <c r="AL2477" i="1" s="1"/>
  <c r="AL2478" i="1" a="1"/>
  <c r="AL2478" i="1" s="1"/>
  <c r="AL2479" i="1" a="1"/>
  <c r="AL2479" i="1" s="1"/>
  <c r="AL2480" i="1" a="1"/>
  <c r="AL2480" i="1" s="1"/>
  <c r="AL2481" i="1" a="1"/>
  <c r="AL2481" i="1" s="1"/>
  <c r="AL2482" i="1" a="1"/>
  <c r="AL2482" i="1" s="1"/>
  <c r="AL2483" i="1" a="1"/>
  <c r="AL2483" i="1" s="1"/>
  <c r="AL2484" i="1" a="1"/>
  <c r="AL2484" i="1" s="1"/>
  <c r="AL2485" i="1" a="1"/>
  <c r="AL2485" i="1" s="1"/>
  <c r="AL2486" i="1" a="1"/>
  <c r="AL2486" i="1" s="1"/>
  <c r="AL2487" i="1" a="1"/>
  <c r="AL2487" i="1" s="1"/>
  <c r="AL2488" i="1" a="1"/>
  <c r="AL2488" i="1" s="1"/>
  <c r="AL2489" i="1" a="1"/>
  <c r="AL2489" i="1" s="1"/>
  <c r="AL2490" i="1" a="1"/>
  <c r="AL2490" i="1" s="1"/>
  <c r="AL2491" i="1" a="1"/>
  <c r="AL2491" i="1" s="1"/>
  <c r="AL2492" i="1" a="1"/>
  <c r="AL2492" i="1" s="1"/>
  <c r="AL2493" i="1" a="1"/>
  <c r="AL2493" i="1" s="1"/>
  <c r="AL2494" i="1" a="1"/>
  <c r="AL2494" i="1" s="1"/>
  <c r="AL2495" i="1" a="1"/>
  <c r="AL2495" i="1" s="1"/>
  <c r="AL2496" i="1" a="1"/>
  <c r="AL2496" i="1" s="1"/>
  <c r="AL2497" i="1" a="1"/>
  <c r="AL2497" i="1" s="1"/>
  <c r="AL2498" i="1" a="1"/>
  <c r="AL2498" i="1" s="1"/>
  <c r="AL2499" i="1" a="1"/>
  <c r="AL2499" i="1" s="1"/>
  <c r="AL2500" i="1" a="1"/>
  <c r="AL2500" i="1" s="1"/>
  <c r="AL2501" i="1" a="1"/>
  <c r="AL2501" i="1" s="1"/>
  <c r="AL2502" i="1" a="1"/>
  <c r="AL2502" i="1" s="1"/>
  <c r="AL2503" i="1" a="1"/>
  <c r="AL2503" i="1" s="1"/>
  <c r="AL2504" i="1" a="1"/>
  <c r="AL2504" i="1" s="1"/>
  <c r="AL2505" i="1" a="1"/>
  <c r="AL2505" i="1" s="1"/>
  <c r="AL2506" i="1" a="1"/>
  <c r="AL2506" i="1" s="1"/>
  <c r="AL2507" i="1" a="1"/>
  <c r="AL2507" i="1" s="1"/>
  <c r="AL2508" i="1" a="1"/>
  <c r="AL2508" i="1" s="1"/>
  <c r="AL2509" i="1" a="1"/>
  <c r="AL2509" i="1" s="1"/>
  <c r="AL2510" i="1" a="1"/>
  <c r="AL2510" i="1" s="1"/>
  <c r="AL2511" i="1" a="1"/>
  <c r="AL2511" i="1" s="1"/>
  <c r="AL2512" i="1" a="1"/>
  <c r="AL2512" i="1" s="1"/>
  <c r="AL2513" i="1" a="1"/>
  <c r="AL2513" i="1" s="1"/>
  <c r="AL2514" i="1" a="1"/>
  <c r="AL2514" i="1" s="1"/>
  <c r="AL2515" i="1" a="1"/>
  <c r="AL2515" i="1" s="1"/>
  <c r="AL2516" i="1" a="1"/>
  <c r="AL2516" i="1" s="1"/>
  <c r="AL2517" i="1" a="1"/>
  <c r="AL2517" i="1" s="1"/>
  <c r="AL2518" i="1" a="1"/>
  <c r="AL2518" i="1" s="1"/>
  <c r="AL2519" i="1" a="1"/>
  <c r="AL2519" i="1" s="1"/>
  <c r="AL2520" i="1" a="1"/>
  <c r="AL2520" i="1" s="1"/>
  <c r="AL2521" i="1" a="1"/>
  <c r="AL2521" i="1" s="1"/>
  <c r="AL2522" i="1" a="1"/>
  <c r="AL2522" i="1" s="1"/>
  <c r="AL2523" i="1" a="1"/>
  <c r="AL2523" i="1" s="1"/>
  <c r="AL2524" i="1" a="1"/>
  <c r="AL2524" i="1" s="1"/>
  <c r="AL2525" i="1" a="1"/>
  <c r="AL2525" i="1" s="1"/>
  <c r="AL2526" i="1" a="1"/>
  <c r="AL2526" i="1" s="1"/>
  <c r="AL2527" i="1" a="1"/>
  <c r="AL2527" i="1" s="1"/>
  <c r="AL2528" i="1" a="1"/>
  <c r="AL2528" i="1" s="1"/>
  <c r="AL2529" i="1" a="1"/>
  <c r="AL2529" i="1" s="1"/>
  <c r="AL2530" i="1" a="1"/>
  <c r="AL2530" i="1" s="1"/>
  <c r="AL2531" i="1" a="1"/>
  <c r="AL2531" i="1" s="1"/>
  <c r="AL2532" i="1" a="1"/>
  <c r="AL2532" i="1" s="1"/>
  <c r="AL2533" i="1" a="1"/>
  <c r="AL2533" i="1" s="1"/>
  <c r="AL2534" i="1" a="1"/>
  <c r="AL2534" i="1" s="1"/>
  <c r="AL2535" i="1" a="1"/>
  <c r="AL2535" i="1" s="1"/>
  <c r="AL2536" i="1" a="1"/>
  <c r="AL2536" i="1" s="1"/>
  <c r="AL2537" i="1" a="1"/>
  <c r="AL2537" i="1" s="1"/>
  <c r="AL2538" i="1" a="1"/>
  <c r="AL2538" i="1" s="1"/>
  <c r="AL2539" i="1" a="1"/>
  <c r="AL2539" i="1" s="1"/>
  <c r="AL2540" i="1" a="1"/>
  <c r="AL2540" i="1" s="1"/>
  <c r="AL2541" i="1" a="1"/>
  <c r="AL2541" i="1" s="1"/>
  <c r="AL2542" i="1" a="1"/>
  <c r="AL2542" i="1" s="1"/>
  <c r="AL2543" i="1" a="1"/>
  <c r="AL2543" i="1" s="1"/>
  <c r="AL2544" i="1" a="1"/>
  <c r="AL2544" i="1" s="1"/>
  <c r="AL2545" i="1" a="1"/>
  <c r="AL2545" i="1" s="1"/>
  <c r="AL2546" i="1" a="1"/>
  <c r="AL2546" i="1" s="1"/>
  <c r="AL2547" i="1" a="1"/>
  <c r="AL2547" i="1" s="1"/>
  <c r="AL2548" i="1" a="1"/>
  <c r="AL2548" i="1" s="1"/>
  <c r="AL2549" i="1" a="1"/>
  <c r="AL2549" i="1" s="1"/>
  <c r="AL2550" i="1" a="1"/>
  <c r="AL2550" i="1" s="1"/>
  <c r="AL2551" i="1" a="1"/>
  <c r="AL2551" i="1" s="1"/>
  <c r="AL2552" i="1" a="1"/>
  <c r="AL2552" i="1" s="1"/>
  <c r="AL2553" i="1" a="1"/>
  <c r="AL2553" i="1" s="1"/>
  <c r="AL2554" i="1" a="1"/>
  <c r="AL2554" i="1" s="1"/>
  <c r="AL2555" i="1" a="1"/>
  <c r="AL2555" i="1" s="1"/>
  <c r="AL2556" i="1" a="1"/>
  <c r="AL2556" i="1" s="1"/>
  <c r="AL2557" i="1" a="1"/>
  <c r="AL2557" i="1" s="1"/>
  <c r="AL2558" i="1" a="1"/>
  <c r="AL2558" i="1" s="1"/>
  <c r="AL2559" i="1" a="1"/>
  <c r="AL2559" i="1" s="1"/>
  <c r="AL2560" i="1" a="1"/>
  <c r="AL2560" i="1" s="1"/>
  <c r="AL2561" i="1" a="1"/>
  <c r="AL2561" i="1" s="1"/>
  <c r="AL2562" i="1" a="1"/>
  <c r="AL2562" i="1" s="1"/>
  <c r="AL2563" i="1" a="1"/>
  <c r="AL2563" i="1" s="1"/>
  <c r="AL2564" i="1" a="1"/>
  <c r="AL2564" i="1" s="1"/>
  <c r="AL2565" i="1" a="1"/>
  <c r="AL2565" i="1" s="1"/>
  <c r="AL2566" i="1" a="1"/>
  <c r="AL2566" i="1" s="1"/>
  <c r="AL2567" i="1" a="1"/>
  <c r="AL2567" i="1" s="1"/>
  <c r="AL2568" i="1" a="1"/>
  <c r="AL2568" i="1" s="1"/>
  <c r="AL2569" i="1" a="1"/>
  <c r="AL2569" i="1" s="1"/>
  <c r="AL2570" i="1" a="1"/>
  <c r="AL2570" i="1" s="1"/>
  <c r="AL2571" i="1" a="1"/>
  <c r="AL2571" i="1" s="1"/>
  <c r="AL2572" i="1" a="1"/>
  <c r="AL2572" i="1" s="1"/>
  <c r="AL2573" i="1" a="1"/>
  <c r="AL2573" i="1" s="1"/>
  <c r="AL2574" i="1" a="1"/>
  <c r="AL2574" i="1" s="1"/>
  <c r="AL2575" i="1" a="1"/>
  <c r="AL2575" i="1" s="1"/>
  <c r="AL2576" i="1" a="1"/>
  <c r="AL2576" i="1" s="1"/>
  <c r="AL2577" i="1" a="1"/>
  <c r="AL2577" i="1" s="1"/>
  <c r="AL2578" i="1" a="1"/>
  <c r="AL2578" i="1" s="1"/>
  <c r="AL2579" i="1" a="1"/>
  <c r="AL2579" i="1" s="1"/>
  <c r="AL2580" i="1" a="1"/>
  <c r="AL2580" i="1" s="1"/>
  <c r="AL2581" i="1" a="1"/>
  <c r="AL2581" i="1" s="1"/>
  <c r="AL2582" i="1" a="1"/>
  <c r="AL2582" i="1" s="1"/>
  <c r="AL2583" i="1" a="1"/>
  <c r="AL2583" i="1" s="1"/>
  <c r="AL2584" i="1" a="1"/>
  <c r="AL2584" i="1" s="1"/>
  <c r="AL2585" i="1" a="1"/>
  <c r="AL2585" i="1" s="1"/>
  <c r="AL2586" i="1" a="1"/>
  <c r="AL2586" i="1" s="1"/>
  <c r="AL2587" i="1" a="1"/>
  <c r="AL2587" i="1" s="1"/>
  <c r="AL2588" i="1" a="1"/>
  <c r="AL2588" i="1" s="1"/>
  <c r="AL2589" i="1" a="1"/>
  <c r="AL2589" i="1" s="1"/>
  <c r="AL2590" i="1" a="1"/>
  <c r="AL2590" i="1" s="1"/>
  <c r="AL2591" i="1" a="1"/>
  <c r="AL2591" i="1" s="1"/>
  <c r="AL2592" i="1" a="1"/>
  <c r="AL2592" i="1" s="1"/>
  <c r="AL2593" i="1" a="1"/>
  <c r="AL2593" i="1" s="1"/>
  <c r="AL2594" i="1" a="1"/>
  <c r="AL2594" i="1" s="1"/>
  <c r="AL2595" i="1" a="1"/>
  <c r="AL2595" i="1" s="1"/>
  <c r="AL2596" i="1" a="1"/>
  <c r="AL2596" i="1" s="1"/>
  <c r="AL2597" i="1" a="1"/>
  <c r="AL2597" i="1" s="1"/>
  <c r="AL2598" i="1" a="1"/>
  <c r="AL2598" i="1" s="1"/>
  <c r="AL2599" i="1" a="1"/>
  <c r="AL2599" i="1" s="1"/>
  <c r="AL2600" i="1" a="1"/>
  <c r="AL2600" i="1" s="1"/>
  <c r="AL2601" i="1" a="1"/>
  <c r="AL2601" i="1" s="1"/>
  <c r="AL2602" i="1" a="1"/>
  <c r="AL2602" i="1" s="1"/>
  <c r="AL2603" i="1" a="1"/>
  <c r="AL2603" i="1" s="1"/>
  <c r="AL2604" i="1" a="1"/>
  <c r="AL2604" i="1" s="1"/>
  <c r="AL2605" i="1" a="1"/>
  <c r="AL2605" i="1" s="1"/>
  <c r="AL2606" i="1" a="1"/>
  <c r="AL2606" i="1" s="1"/>
  <c r="AL2607" i="1" a="1"/>
  <c r="AL2607" i="1" s="1"/>
  <c r="AL2608" i="1" a="1"/>
  <c r="AL2608" i="1" s="1"/>
  <c r="AL2609" i="1" a="1"/>
  <c r="AL2609" i="1" s="1"/>
  <c r="AL2610" i="1" a="1"/>
  <c r="AL2610" i="1" s="1"/>
  <c r="AL2611" i="1" a="1"/>
  <c r="AL2611" i="1" s="1"/>
  <c r="AL2612" i="1" a="1"/>
  <c r="AL2612" i="1" s="1"/>
  <c r="AL2613" i="1" a="1"/>
  <c r="AL2613" i="1" s="1"/>
  <c r="AL2614" i="1" a="1"/>
  <c r="AL2614" i="1" s="1"/>
  <c r="AL2615" i="1" a="1"/>
  <c r="AL2615" i="1" s="1"/>
  <c r="AL2616" i="1" a="1"/>
  <c r="AL2616" i="1" s="1"/>
  <c r="AL2617" i="1" a="1"/>
  <c r="AL2617" i="1" s="1"/>
  <c r="AL2618" i="1" a="1"/>
  <c r="AL2618" i="1" s="1"/>
  <c r="AL2619" i="1" a="1"/>
  <c r="AL2619" i="1" s="1"/>
  <c r="AL2620" i="1" a="1"/>
  <c r="AL2620" i="1" s="1"/>
  <c r="AL2621" i="1" a="1"/>
  <c r="AL2621" i="1" s="1"/>
  <c r="AL2622" i="1" a="1"/>
  <c r="AL2622" i="1" s="1"/>
  <c r="AL2623" i="1" a="1"/>
  <c r="AL2623" i="1" s="1"/>
  <c r="AL2624" i="1" a="1"/>
  <c r="AL2624" i="1" s="1"/>
  <c r="AL2625" i="1" a="1"/>
  <c r="AL2625" i="1" s="1"/>
  <c r="AL2626" i="1" a="1"/>
  <c r="AL2626" i="1" s="1"/>
  <c r="AL2627" i="1" a="1"/>
  <c r="AL2627" i="1" s="1"/>
  <c r="AL2628" i="1" a="1"/>
  <c r="AL2628" i="1" s="1"/>
  <c r="AL2629" i="1" a="1"/>
  <c r="AL2629" i="1" s="1"/>
  <c r="AL2630" i="1" a="1"/>
  <c r="AL2630" i="1" s="1"/>
  <c r="AL2631" i="1" a="1"/>
  <c r="AL2631" i="1" s="1"/>
  <c r="AL2632" i="1" a="1"/>
  <c r="AL2632" i="1" s="1"/>
  <c r="AL2633" i="1" a="1"/>
  <c r="AL2633" i="1" s="1"/>
  <c r="AL2634" i="1" a="1"/>
  <c r="AL2634" i="1" s="1"/>
  <c r="AL2635" i="1" a="1"/>
  <c r="AL2635" i="1" s="1"/>
  <c r="AL2636" i="1" a="1"/>
  <c r="AL2636" i="1" s="1"/>
  <c r="AL2637" i="1" a="1"/>
  <c r="AL2637" i="1" s="1"/>
  <c r="AL2638" i="1" a="1"/>
  <c r="AL2638" i="1" s="1"/>
  <c r="AL2639" i="1" a="1"/>
  <c r="AL2639" i="1" s="1"/>
  <c r="AL2640" i="1" a="1"/>
  <c r="AL2640" i="1" s="1"/>
  <c r="AL2641" i="1" a="1"/>
  <c r="AL2641" i="1" s="1"/>
  <c r="AL2642" i="1" a="1"/>
  <c r="AL2642" i="1" s="1"/>
  <c r="AL2643" i="1" a="1"/>
  <c r="AL2643" i="1" s="1"/>
  <c r="AL2644" i="1" a="1"/>
  <c r="AL2644" i="1" s="1"/>
  <c r="AL2645" i="1" a="1"/>
  <c r="AL2645" i="1" s="1"/>
  <c r="AL2646" i="1" a="1"/>
  <c r="AL2646" i="1" s="1"/>
  <c r="AL2647" i="1" a="1"/>
  <c r="AL2647" i="1" s="1"/>
  <c r="AL2648" i="1" a="1"/>
  <c r="AL2648" i="1" s="1"/>
  <c r="AL2649" i="1" a="1"/>
  <c r="AL2649" i="1" s="1"/>
  <c r="AL2650" i="1" a="1"/>
  <c r="AL2650" i="1" s="1"/>
  <c r="AL2651" i="1" a="1"/>
  <c r="AL2651" i="1" s="1"/>
  <c r="AL2652" i="1" a="1"/>
  <c r="AL2652" i="1" s="1"/>
  <c r="AL2653" i="1" a="1"/>
  <c r="AL2653" i="1" s="1"/>
  <c r="AL2654" i="1" a="1"/>
  <c r="AL2654" i="1" s="1"/>
  <c r="AL2655" i="1" a="1"/>
  <c r="AL2655" i="1" s="1"/>
  <c r="AL2656" i="1" a="1"/>
  <c r="AL2656" i="1" s="1"/>
  <c r="AL2657" i="1" a="1"/>
  <c r="AL2657" i="1" s="1"/>
  <c r="AL2658" i="1" a="1"/>
  <c r="AL2658" i="1" s="1"/>
  <c r="AL2659" i="1" a="1"/>
  <c r="AL2659" i="1" s="1"/>
  <c r="AL2660" i="1" a="1"/>
  <c r="AL2660" i="1" s="1"/>
  <c r="AL2661" i="1" a="1"/>
  <c r="AL2661" i="1" s="1"/>
  <c r="AL2662" i="1" a="1"/>
  <c r="AL2662" i="1" s="1"/>
  <c r="AL2663" i="1" a="1"/>
  <c r="AL2663" i="1" s="1"/>
  <c r="AL2664" i="1" a="1"/>
  <c r="AL2664" i="1" s="1"/>
  <c r="AL2665" i="1" a="1"/>
  <c r="AL2665" i="1" s="1"/>
  <c r="AL2666" i="1" a="1"/>
  <c r="AL2666" i="1" s="1"/>
  <c r="AL2667" i="1" a="1"/>
  <c r="AL2667" i="1" s="1"/>
  <c r="AL2668" i="1" a="1"/>
  <c r="AL2668" i="1" s="1"/>
  <c r="AL2669" i="1" a="1"/>
  <c r="AL2669" i="1" s="1"/>
  <c r="AL2670" i="1" a="1"/>
  <c r="AL2670" i="1" s="1"/>
  <c r="AL2671" i="1" a="1"/>
  <c r="AL2671" i="1" s="1"/>
  <c r="AL2672" i="1" a="1"/>
  <c r="AL2672" i="1" s="1"/>
  <c r="AL2673" i="1" a="1"/>
  <c r="AL2673" i="1" s="1"/>
  <c r="AL2674" i="1" a="1"/>
  <c r="AL2674" i="1" s="1"/>
  <c r="AL2675" i="1" a="1"/>
  <c r="AL2675" i="1" s="1"/>
  <c r="AL2676" i="1" a="1"/>
  <c r="AL2676" i="1" s="1"/>
  <c r="AL2677" i="1" a="1"/>
  <c r="AL2677" i="1" s="1"/>
  <c r="AL2678" i="1" a="1"/>
  <c r="AL2678" i="1" s="1"/>
  <c r="AL2679" i="1" a="1"/>
  <c r="AL2679" i="1" s="1"/>
  <c r="AL2680" i="1" a="1"/>
  <c r="AL2680" i="1" s="1"/>
  <c r="AL2681" i="1" a="1"/>
  <c r="AL2681" i="1" s="1"/>
  <c r="AL2682" i="1" a="1"/>
  <c r="AL2682" i="1" s="1"/>
  <c r="AL2683" i="1" a="1"/>
  <c r="AL2683" i="1" s="1"/>
  <c r="AL2684" i="1" a="1"/>
  <c r="AL2684" i="1" s="1"/>
  <c r="AL2685" i="1" a="1"/>
  <c r="AL2685" i="1" s="1"/>
  <c r="AL2686" i="1" a="1"/>
  <c r="AL2686" i="1" s="1"/>
  <c r="AL2687" i="1" a="1"/>
  <c r="AL2687" i="1" s="1"/>
  <c r="AL2688" i="1" a="1"/>
  <c r="AL2688" i="1" s="1"/>
  <c r="AL2689" i="1" a="1"/>
  <c r="AL2689" i="1" s="1"/>
  <c r="AL2690" i="1" a="1"/>
  <c r="AL2690" i="1" s="1"/>
  <c r="AL2691" i="1" a="1"/>
  <c r="AL2691" i="1" s="1"/>
  <c r="AL2692" i="1" a="1"/>
  <c r="AL2692" i="1" s="1"/>
  <c r="AL2693" i="1" a="1"/>
  <c r="AL2693" i="1" s="1"/>
  <c r="AL2694" i="1" a="1"/>
  <c r="AL2694" i="1" s="1"/>
  <c r="AL2695" i="1" a="1"/>
  <c r="AL2695" i="1" s="1"/>
  <c r="AL2696" i="1" a="1"/>
  <c r="AL2696" i="1" s="1"/>
  <c r="AL2697" i="1" a="1"/>
  <c r="AL2697" i="1" s="1"/>
  <c r="AL2698" i="1" a="1"/>
  <c r="AL2698" i="1" s="1"/>
  <c r="AL2699" i="1" a="1"/>
  <c r="AL2699" i="1" s="1"/>
  <c r="AL2700" i="1" a="1"/>
  <c r="AL2700" i="1" s="1"/>
  <c r="AL2701" i="1" a="1"/>
  <c r="AL2701" i="1" s="1"/>
  <c r="AL2702" i="1" a="1"/>
  <c r="AL2702" i="1" s="1"/>
  <c r="AL2703" i="1" a="1"/>
  <c r="AL2703" i="1" s="1"/>
  <c r="AL2704" i="1" a="1"/>
  <c r="AL2704" i="1" s="1"/>
  <c r="AL2705" i="1" a="1"/>
  <c r="AL2705" i="1" s="1"/>
  <c r="AL2706" i="1" a="1"/>
  <c r="AL2706" i="1" s="1"/>
  <c r="AL2707" i="1" a="1"/>
  <c r="AL2707" i="1" s="1"/>
  <c r="AL2708" i="1" a="1"/>
  <c r="AL2708" i="1" s="1"/>
  <c r="AL2709" i="1" a="1"/>
  <c r="AL2709" i="1" s="1"/>
  <c r="AL2710" i="1" a="1"/>
  <c r="AL2710" i="1" s="1"/>
  <c r="AL2711" i="1" a="1"/>
  <c r="AL2711" i="1" s="1"/>
  <c r="AL2712" i="1" a="1"/>
  <c r="AL2712" i="1" s="1"/>
  <c r="AL2713" i="1" a="1"/>
  <c r="AL2713" i="1" s="1"/>
  <c r="AL2714" i="1" a="1"/>
  <c r="AL2714" i="1" s="1"/>
  <c r="AL2715" i="1" a="1"/>
  <c r="AL2715" i="1" s="1"/>
  <c r="AL2716" i="1" a="1"/>
  <c r="AL2716" i="1" s="1"/>
  <c r="AL2717" i="1" a="1"/>
  <c r="AL2717" i="1" s="1"/>
  <c r="AL2718" i="1" a="1"/>
  <c r="AL2718" i="1" s="1"/>
  <c r="AL2719" i="1" a="1"/>
  <c r="AL2719" i="1" s="1"/>
  <c r="AL2720" i="1" a="1"/>
  <c r="AL2720" i="1" s="1"/>
  <c r="AL2721" i="1" a="1"/>
  <c r="AL2721" i="1" s="1"/>
  <c r="AL2722" i="1" a="1"/>
  <c r="AL2722" i="1" s="1"/>
  <c r="AL2723" i="1" a="1"/>
  <c r="AL2723" i="1" s="1"/>
  <c r="AL2724" i="1" a="1"/>
  <c r="AL2724" i="1" s="1"/>
  <c r="AL2725" i="1" a="1"/>
  <c r="AL2725" i="1" s="1"/>
  <c r="AL2726" i="1" a="1"/>
  <c r="AL2726" i="1" s="1"/>
  <c r="AL2727" i="1" a="1"/>
  <c r="AL2727" i="1" s="1"/>
  <c r="AL2728" i="1" a="1"/>
  <c r="AL2728" i="1" s="1"/>
  <c r="AL2729" i="1" a="1"/>
  <c r="AL2729" i="1" s="1"/>
  <c r="AL2730" i="1" a="1"/>
  <c r="AL2730" i="1" s="1"/>
  <c r="AL2731" i="1" a="1"/>
  <c r="AL2731" i="1" s="1"/>
  <c r="AL2732" i="1" a="1"/>
  <c r="AL2732" i="1" s="1"/>
  <c r="AL2733" i="1" a="1"/>
  <c r="AL2733" i="1" s="1"/>
  <c r="AL2734" i="1" a="1"/>
  <c r="AL2734" i="1" s="1"/>
  <c r="AL2735" i="1" a="1"/>
  <c r="AL2735" i="1" s="1"/>
  <c r="AL2736" i="1" a="1"/>
  <c r="AL2736" i="1" s="1"/>
  <c r="AL2737" i="1" a="1"/>
  <c r="AL2737" i="1" s="1"/>
  <c r="AL2738" i="1" a="1"/>
  <c r="AL2738" i="1" s="1"/>
  <c r="AL2739" i="1" a="1"/>
  <c r="AL2739" i="1" s="1"/>
  <c r="AL2740" i="1" a="1"/>
  <c r="AL2740" i="1" s="1"/>
  <c r="AL2741" i="1" a="1"/>
  <c r="AL2741" i="1" s="1"/>
  <c r="AL2742" i="1" a="1"/>
  <c r="AL2742" i="1" s="1"/>
  <c r="AL2743" i="1" a="1"/>
  <c r="AL2743" i="1" s="1"/>
  <c r="AL2744" i="1" a="1"/>
  <c r="AL2744" i="1" s="1"/>
  <c r="AL2745" i="1" a="1"/>
  <c r="AL2745" i="1" s="1"/>
  <c r="AL2746" i="1" a="1"/>
  <c r="AL2746" i="1" s="1"/>
  <c r="AL2747" i="1" a="1"/>
  <c r="AL2747" i="1" s="1"/>
  <c r="AL2748" i="1" a="1"/>
  <c r="AL2748" i="1" s="1"/>
  <c r="AL2749" i="1" a="1"/>
  <c r="AL2749" i="1" s="1"/>
  <c r="AL2750" i="1" a="1"/>
  <c r="AL2750" i="1" s="1"/>
  <c r="AL2751" i="1" a="1"/>
  <c r="AL2751" i="1" s="1"/>
  <c r="AL2752" i="1" a="1"/>
  <c r="AL2752" i="1" s="1"/>
  <c r="AL2753" i="1" a="1"/>
  <c r="AL2753" i="1" s="1"/>
  <c r="AL2754" i="1" a="1"/>
  <c r="AL2754" i="1" s="1"/>
  <c r="AL2755" i="1" a="1"/>
  <c r="AL2755" i="1" s="1"/>
  <c r="AL2756" i="1" a="1"/>
  <c r="AL2756" i="1" s="1"/>
  <c r="AL2757" i="1" a="1"/>
  <c r="AL2757" i="1" s="1"/>
  <c r="AL2758" i="1" a="1"/>
  <c r="AL2758" i="1" s="1"/>
  <c r="AL2759" i="1" a="1"/>
  <c r="AL2759" i="1" s="1"/>
  <c r="AL2760" i="1" a="1"/>
  <c r="AL2760" i="1" s="1"/>
  <c r="AL2761" i="1" a="1"/>
  <c r="AL2761" i="1" s="1"/>
  <c r="AL2762" i="1" a="1"/>
  <c r="AL2762" i="1" s="1"/>
  <c r="AL2763" i="1" a="1"/>
  <c r="AL2763" i="1" s="1"/>
  <c r="AL2764" i="1" a="1"/>
  <c r="AL2764" i="1" s="1"/>
  <c r="AL2765" i="1" a="1"/>
  <c r="AL2765" i="1" s="1"/>
  <c r="AL2766" i="1" a="1"/>
  <c r="AL2766" i="1" s="1"/>
  <c r="AL2767" i="1" a="1"/>
  <c r="AL2767" i="1" s="1"/>
  <c r="AL2768" i="1" a="1"/>
  <c r="AL2768" i="1" s="1"/>
  <c r="AL2769" i="1" a="1"/>
  <c r="AL2769" i="1" s="1"/>
  <c r="AL2770" i="1" a="1"/>
  <c r="AL2770" i="1" s="1"/>
  <c r="AL2771" i="1" a="1"/>
  <c r="AL2771" i="1" s="1"/>
  <c r="AL2772" i="1" a="1"/>
  <c r="AL2772" i="1" s="1"/>
  <c r="AL2773" i="1" a="1"/>
  <c r="AL2773" i="1" s="1"/>
  <c r="AL2774" i="1" a="1"/>
  <c r="AL2774" i="1" s="1"/>
  <c r="AL2775" i="1" a="1"/>
  <c r="AL2775" i="1" s="1"/>
  <c r="AL2776" i="1" a="1"/>
  <c r="AL2776" i="1" s="1"/>
  <c r="AL2777" i="1" a="1"/>
  <c r="AL2777" i="1" s="1"/>
  <c r="AL2778" i="1" a="1"/>
  <c r="AL2778" i="1" s="1"/>
  <c r="AL2779" i="1" a="1"/>
  <c r="AL2779" i="1" s="1"/>
  <c r="AL2780" i="1" a="1"/>
  <c r="AL2780" i="1" s="1"/>
  <c r="AL2781" i="1" a="1"/>
  <c r="AL2781" i="1" s="1"/>
  <c r="AL2782" i="1" a="1"/>
  <c r="AL2782" i="1" s="1"/>
  <c r="AL2783" i="1" a="1"/>
  <c r="AL2783" i="1" s="1"/>
  <c r="AL2784" i="1" a="1"/>
  <c r="AL2784" i="1" s="1"/>
  <c r="AL2785" i="1" a="1"/>
  <c r="AL2785" i="1" s="1"/>
  <c r="AL2786" i="1" a="1"/>
  <c r="AL2786" i="1" s="1"/>
  <c r="AL2787" i="1" a="1"/>
  <c r="AL2787" i="1" s="1"/>
  <c r="AL2788" i="1" a="1"/>
  <c r="AL2788" i="1" s="1"/>
  <c r="AL2789" i="1" a="1"/>
  <c r="AL2789" i="1" s="1"/>
  <c r="AL2790" i="1" a="1"/>
  <c r="AL2790" i="1" s="1"/>
  <c r="AL2791" i="1" a="1"/>
  <c r="AL2791" i="1" s="1"/>
  <c r="AL2792" i="1" a="1"/>
  <c r="AL2792" i="1" s="1"/>
  <c r="AL2793" i="1" a="1"/>
  <c r="AL2793" i="1" s="1"/>
  <c r="AL2794" i="1" a="1"/>
  <c r="AL2794" i="1" s="1"/>
  <c r="AL2795" i="1" a="1"/>
  <c r="AL2795" i="1" s="1"/>
  <c r="AL2796" i="1" a="1"/>
  <c r="AL2796" i="1" s="1"/>
  <c r="AL2797" i="1" a="1"/>
  <c r="AL2797" i="1" s="1"/>
  <c r="AL2798" i="1" a="1"/>
  <c r="AL2798" i="1" s="1"/>
  <c r="AL2799" i="1" a="1"/>
  <c r="AL2799" i="1" s="1"/>
  <c r="AL2800" i="1" a="1"/>
  <c r="AL2800" i="1" s="1"/>
  <c r="AL2801" i="1" a="1"/>
  <c r="AL2801" i="1" s="1"/>
  <c r="AL2802" i="1" a="1"/>
  <c r="AL2802" i="1" s="1"/>
  <c r="AL2803" i="1" a="1"/>
  <c r="AL2803" i="1" s="1"/>
  <c r="AL2804" i="1" a="1"/>
  <c r="AL2804" i="1" s="1"/>
  <c r="AL2805" i="1" a="1"/>
  <c r="AL2805" i="1" s="1"/>
  <c r="AL2806" i="1" a="1"/>
  <c r="AL2806" i="1" s="1"/>
  <c r="AL2807" i="1" a="1"/>
  <c r="AL2807" i="1" s="1"/>
  <c r="AL2808" i="1" a="1"/>
  <c r="AL2808" i="1" s="1"/>
  <c r="AL2809" i="1" a="1"/>
  <c r="AL2809" i="1" s="1"/>
  <c r="AL2810" i="1" a="1"/>
  <c r="AL2810" i="1" s="1"/>
  <c r="AL2811" i="1" a="1"/>
  <c r="AL2811" i="1" s="1"/>
  <c r="AL2812" i="1" a="1"/>
  <c r="AL2812" i="1" s="1"/>
  <c r="AL2813" i="1" a="1"/>
  <c r="AL2813" i="1" s="1"/>
  <c r="AL2814" i="1" a="1"/>
  <c r="AL2814" i="1" s="1"/>
  <c r="AL2815" i="1" a="1"/>
  <c r="AL2815" i="1" s="1"/>
  <c r="AL2816" i="1" a="1"/>
  <c r="AL2816" i="1" s="1"/>
  <c r="AL2817" i="1" a="1"/>
  <c r="AL2817" i="1" s="1"/>
  <c r="AL2818" i="1" a="1"/>
  <c r="AL2818" i="1" s="1"/>
  <c r="AL2819" i="1" a="1"/>
  <c r="AL2819" i="1" s="1"/>
  <c r="AL2820" i="1" a="1"/>
  <c r="AL2820" i="1" s="1"/>
  <c r="AL2821" i="1" a="1"/>
  <c r="AL2821" i="1" s="1"/>
  <c r="AL2822" i="1" a="1"/>
  <c r="AL2822" i="1" s="1"/>
  <c r="AL2823" i="1" a="1"/>
  <c r="AL2823" i="1" s="1"/>
  <c r="AL2824" i="1" a="1"/>
  <c r="AL2824" i="1" s="1"/>
  <c r="AL2825" i="1" a="1"/>
  <c r="AL2825" i="1" s="1"/>
  <c r="AL2826" i="1" a="1"/>
  <c r="AL2826" i="1" s="1"/>
  <c r="AL2827" i="1" a="1"/>
  <c r="AL2827" i="1" s="1"/>
  <c r="AL2828" i="1" a="1"/>
  <c r="AL2828" i="1" s="1"/>
  <c r="AL2829" i="1" a="1"/>
  <c r="AL2829" i="1" s="1"/>
  <c r="AL2830" i="1" a="1"/>
  <c r="AL2830" i="1" s="1"/>
  <c r="AL2831" i="1" a="1"/>
  <c r="AL2831" i="1" s="1"/>
  <c r="AL2832" i="1" a="1"/>
  <c r="AL2832" i="1" s="1"/>
  <c r="AL2833" i="1" a="1"/>
  <c r="AL2833" i="1" s="1"/>
  <c r="AL2834" i="1" a="1"/>
  <c r="AL2834" i="1" s="1"/>
  <c r="AL2835" i="1" a="1"/>
  <c r="AL2835" i="1" s="1"/>
  <c r="AL2836" i="1" a="1"/>
  <c r="AL2836" i="1" s="1"/>
  <c r="AL2837" i="1" a="1"/>
  <c r="AL2837" i="1" s="1"/>
  <c r="AL2838" i="1" a="1"/>
  <c r="AL2838" i="1" s="1"/>
  <c r="AL2839" i="1" a="1"/>
  <c r="AL2839" i="1" s="1"/>
  <c r="AL2840" i="1" a="1"/>
  <c r="AL2840" i="1" s="1"/>
  <c r="AL2841" i="1" a="1"/>
  <c r="AL2841" i="1" s="1"/>
  <c r="AL2842" i="1" a="1"/>
  <c r="AL2842" i="1" s="1"/>
  <c r="AL2843" i="1" a="1"/>
  <c r="AL2843" i="1" s="1"/>
  <c r="AL2844" i="1" a="1"/>
  <c r="AL2844" i="1" s="1"/>
  <c r="AL2845" i="1" a="1"/>
  <c r="AL2845" i="1" s="1"/>
  <c r="AL2846" i="1" a="1"/>
  <c r="AL2846" i="1" s="1"/>
  <c r="AL2847" i="1" a="1"/>
  <c r="AL2847" i="1" s="1"/>
  <c r="AL2848" i="1" a="1"/>
  <c r="AL2848" i="1" s="1"/>
  <c r="AL2849" i="1" a="1"/>
  <c r="AL2849" i="1" s="1"/>
  <c r="AL2850" i="1" a="1"/>
  <c r="AL2850" i="1" s="1"/>
  <c r="AL2851" i="1" a="1"/>
  <c r="AL2851" i="1" s="1"/>
  <c r="AL2852" i="1" a="1"/>
  <c r="AL2852" i="1" s="1"/>
  <c r="AL2853" i="1" a="1"/>
  <c r="AL2853" i="1" s="1"/>
  <c r="AL2854" i="1" a="1"/>
  <c r="AL2854" i="1" s="1"/>
  <c r="AL2855" i="1" a="1"/>
  <c r="AL2855" i="1" s="1"/>
  <c r="AL2856" i="1" a="1"/>
  <c r="AL2856" i="1" s="1"/>
  <c r="AL2857" i="1" a="1"/>
  <c r="AL2857" i="1" s="1"/>
  <c r="AL2858" i="1" a="1"/>
  <c r="AL2858" i="1" s="1"/>
  <c r="AL2859" i="1" a="1"/>
  <c r="AL2859" i="1" s="1"/>
  <c r="AL2860" i="1" a="1"/>
  <c r="AL2860" i="1" s="1"/>
  <c r="AL2861" i="1" a="1"/>
  <c r="AL2861" i="1" s="1"/>
  <c r="AL2862" i="1" a="1"/>
  <c r="AL2862" i="1" s="1"/>
  <c r="AL2863" i="1" a="1"/>
  <c r="AL2863" i="1" s="1"/>
  <c r="AL2864" i="1" a="1"/>
  <c r="AL2864" i="1" s="1"/>
  <c r="AL2865" i="1" a="1"/>
  <c r="AL2865" i="1" s="1"/>
  <c r="AL2866" i="1" a="1"/>
  <c r="AL2866" i="1" s="1"/>
  <c r="AL2867" i="1" a="1"/>
  <c r="AL2867" i="1" s="1"/>
  <c r="AL2868" i="1" a="1"/>
  <c r="AL2868" i="1" s="1"/>
  <c r="AL2869" i="1" a="1"/>
  <c r="AL2869" i="1" s="1"/>
  <c r="AL2870" i="1" a="1"/>
  <c r="AL2870" i="1" s="1"/>
  <c r="AL2871" i="1" a="1"/>
  <c r="AL2871" i="1" s="1"/>
  <c r="AL2872" i="1" a="1"/>
  <c r="AL2872" i="1" s="1"/>
  <c r="AL2873" i="1" a="1"/>
  <c r="AL2873" i="1" s="1"/>
  <c r="AL2874" i="1" a="1"/>
  <c r="AL2874" i="1" s="1"/>
  <c r="AL2875" i="1" a="1"/>
  <c r="AL2875" i="1" s="1"/>
  <c r="AL2876" i="1" a="1"/>
  <c r="AL2876" i="1" s="1"/>
  <c r="AL2877" i="1" a="1"/>
  <c r="AL2877" i="1" s="1"/>
  <c r="AL2878" i="1" a="1"/>
  <c r="AL2878" i="1" s="1"/>
  <c r="AL2879" i="1" a="1"/>
  <c r="AL2879" i="1" s="1"/>
  <c r="AL2880" i="1" a="1"/>
  <c r="AL2880" i="1" s="1"/>
  <c r="AL2881" i="1" a="1"/>
  <c r="AL2881" i="1" s="1"/>
  <c r="AL2882" i="1" a="1"/>
  <c r="AL2882" i="1" s="1"/>
  <c r="AL2883" i="1" a="1"/>
  <c r="AL2883" i="1" s="1"/>
  <c r="AL2884" i="1" a="1"/>
  <c r="AL2884" i="1" s="1"/>
  <c r="AL2885" i="1" a="1"/>
  <c r="AL2885" i="1" s="1"/>
  <c r="AL2886" i="1" a="1"/>
  <c r="AL2886" i="1" s="1"/>
  <c r="AL2887" i="1" a="1"/>
  <c r="AL2887" i="1" s="1"/>
  <c r="AL2888" i="1" a="1"/>
  <c r="AL2888" i="1" s="1"/>
  <c r="AL2889" i="1" a="1"/>
  <c r="AL2889" i="1" s="1"/>
  <c r="AL2890" i="1" a="1"/>
  <c r="AL2890" i="1" s="1"/>
  <c r="AL2891" i="1" a="1"/>
  <c r="AL2891" i="1" s="1"/>
  <c r="AL2892" i="1" a="1"/>
  <c r="AL2892" i="1" s="1"/>
  <c r="AL2893" i="1" a="1"/>
  <c r="AL2893" i="1" s="1"/>
  <c r="AL2894" i="1" a="1"/>
  <c r="AL2894" i="1" s="1"/>
  <c r="AL2895" i="1" a="1"/>
  <c r="AL2895" i="1" s="1"/>
  <c r="AL2896" i="1" a="1"/>
  <c r="AL2896" i="1" s="1"/>
  <c r="AL2897" i="1" a="1"/>
  <c r="AL2897" i="1" s="1"/>
  <c r="AL2898" i="1" a="1"/>
  <c r="AL2898" i="1" s="1"/>
  <c r="AL2899" i="1" a="1"/>
  <c r="AL2899" i="1" s="1"/>
  <c r="AL2900" i="1" a="1"/>
  <c r="AL2900" i="1" s="1"/>
  <c r="AL2901" i="1" a="1"/>
  <c r="AL2901" i="1" s="1"/>
  <c r="AL2902" i="1" a="1"/>
  <c r="AL2902" i="1" s="1"/>
  <c r="AL2903" i="1" a="1"/>
  <c r="AL2903" i="1" s="1"/>
  <c r="AL2904" i="1" a="1"/>
  <c r="AL2904" i="1" s="1"/>
  <c r="AL2905" i="1" a="1"/>
  <c r="AL2905" i="1" s="1"/>
  <c r="AL2906" i="1" a="1"/>
  <c r="AL2906" i="1" s="1"/>
  <c r="AL2907" i="1" a="1"/>
  <c r="AL2907" i="1" s="1"/>
  <c r="AL2908" i="1" a="1"/>
  <c r="AL2908" i="1" s="1"/>
  <c r="AL2909" i="1" a="1"/>
  <c r="AL2909" i="1" s="1"/>
  <c r="AL2910" i="1" a="1"/>
  <c r="AL2910" i="1" s="1"/>
  <c r="AL2911" i="1" a="1"/>
  <c r="AL2911" i="1" s="1"/>
  <c r="AL2912" i="1" a="1"/>
  <c r="AL2912" i="1" s="1"/>
  <c r="AL2913" i="1" a="1"/>
  <c r="AL2913" i="1" s="1"/>
  <c r="AL2914" i="1" a="1"/>
  <c r="AL2914" i="1" s="1"/>
  <c r="AL2915" i="1" a="1"/>
  <c r="AL2915" i="1" s="1"/>
  <c r="AL2916" i="1" a="1"/>
  <c r="AL2916" i="1" s="1"/>
  <c r="AL2917" i="1" a="1"/>
  <c r="AL2917" i="1" s="1"/>
  <c r="AL2918" i="1" a="1"/>
  <c r="AL2918" i="1" s="1"/>
  <c r="AL2919" i="1" a="1"/>
  <c r="AL2919" i="1" s="1"/>
  <c r="AL2920" i="1" a="1"/>
  <c r="AL2920" i="1" s="1"/>
  <c r="AL2921" i="1" a="1"/>
  <c r="AL2921" i="1" s="1"/>
  <c r="AL2922" i="1" a="1"/>
  <c r="AL2922" i="1" s="1"/>
  <c r="AL2923" i="1" a="1"/>
  <c r="AL2923" i="1" s="1"/>
  <c r="AL2924" i="1" a="1"/>
  <c r="AL2924" i="1" s="1"/>
  <c r="AL2925" i="1" a="1"/>
  <c r="AL2925" i="1" s="1"/>
  <c r="AL2926" i="1" a="1"/>
  <c r="AL2926" i="1" s="1"/>
  <c r="AL2927" i="1" a="1"/>
  <c r="AL2927" i="1" s="1"/>
  <c r="AL2928" i="1" a="1"/>
  <c r="AL2928" i="1" s="1"/>
  <c r="AL2929" i="1" a="1"/>
  <c r="AL2929" i="1" s="1"/>
  <c r="AL2930" i="1" a="1"/>
  <c r="AL2930" i="1" s="1"/>
  <c r="AL2931" i="1" a="1"/>
  <c r="AL2931" i="1" s="1"/>
  <c r="AL2932" i="1" a="1"/>
  <c r="AL2932" i="1" s="1"/>
  <c r="AL2933" i="1" a="1"/>
  <c r="AL2933" i="1" s="1"/>
  <c r="AL2934" i="1" a="1"/>
  <c r="AL2934" i="1" s="1"/>
  <c r="AL2935" i="1" a="1"/>
  <c r="AL2935" i="1" s="1"/>
  <c r="AL2936" i="1" a="1"/>
  <c r="AL2936" i="1" s="1"/>
  <c r="AL2937" i="1" a="1"/>
  <c r="AL2937" i="1" s="1"/>
  <c r="AL2938" i="1" a="1"/>
  <c r="AL2938" i="1" s="1"/>
  <c r="AL2939" i="1" a="1"/>
  <c r="AL2939" i="1" s="1"/>
  <c r="AL2940" i="1" a="1"/>
  <c r="AL2940" i="1" s="1"/>
  <c r="AL2941" i="1" a="1"/>
  <c r="AL2941" i="1" s="1"/>
  <c r="AL2942" i="1" a="1"/>
  <c r="AL2942" i="1" s="1"/>
  <c r="AL2943" i="1" a="1"/>
  <c r="AL2943" i="1" s="1"/>
  <c r="AL2944" i="1" a="1"/>
  <c r="AL2944" i="1" s="1"/>
  <c r="AL2945" i="1" a="1"/>
  <c r="AL2945" i="1" s="1"/>
  <c r="AL2946" i="1" a="1"/>
  <c r="AL2946" i="1" s="1"/>
  <c r="AL2947" i="1" a="1"/>
  <c r="AL2947" i="1" s="1"/>
  <c r="AL2948" i="1" a="1"/>
  <c r="AL2948" i="1" s="1"/>
  <c r="AL2949" i="1" a="1"/>
  <c r="AL2949" i="1" s="1"/>
  <c r="AL2950" i="1" a="1"/>
  <c r="AL2950" i="1" s="1"/>
  <c r="AL2951" i="1" a="1"/>
  <c r="AL2951" i="1" s="1"/>
  <c r="AL2952" i="1" a="1"/>
  <c r="AL2952" i="1" s="1"/>
  <c r="AL2953" i="1" a="1"/>
  <c r="AL2953" i="1" s="1"/>
  <c r="AL2954" i="1" a="1"/>
  <c r="AL2954" i="1" s="1"/>
  <c r="AL2955" i="1" a="1"/>
  <c r="AL2955" i="1" s="1"/>
  <c r="AL2956" i="1" a="1"/>
  <c r="AL2956" i="1" s="1"/>
  <c r="AL2957" i="1" a="1"/>
  <c r="AL2957" i="1" s="1"/>
  <c r="AL2958" i="1" a="1"/>
  <c r="AL2958" i="1" s="1"/>
  <c r="AL2959" i="1" a="1"/>
  <c r="AL2959" i="1" s="1"/>
  <c r="AL2960" i="1" a="1"/>
  <c r="AL2960" i="1" s="1"/>
  <c r="AL2961" i="1" a="1"/>
  <c r="AL2961" i="1" s="1"/>
  <c r="AL2962" i="1" a="1"/>
  <c r="AL2962" i="1" s="1"/>
  <c r="AL2963" i="1" a="1"/>
  <c r="AL2963" i="1" s="1"/>
  <c r="AL2964" i="1" a="1"/>
  <c r="AL2964" i="1" s="1"/>
  <c r="AL2965" i="1" a="1"/>
  <c r="AL2965" i="1" s="1"/>
  <c r="AL2966" i="1" a="1"/>
  <c r="AL2966" i="1" s="1"/>
  <c r="AL2967" i="1" a="1"/>
  <c r="AL2967" i="1" s="1"/>
  <c r="AL2968" i="1" a="1"/>
  <c r="AL2968" i="1" s="1"/>
  <c r="AL2969" i="1" a="1"/>
  <c r="AL2969" i="1" s="1"/>
  <c r="AL2970" i="1" a="1"/>
  <c r="AL2970" i="1" s="1"/>
  <c r="AL2971" i="1" a="1"/>
  <c r="AL2971" i="1" s="1"/>
  <c r="AL2972" i="1" a="1"/>
  <c r="AL2972" i="1" s="1"/>
  <c r="AL2973" i="1" a="1"/>
  <c r="AL2973" i="1" s="1"/>
  <c r="AL2974" i="1" a="1"/>
  <c r="AL2974" i="1" s="1"/>
  <c r="AL2975" i="1" a="1"/>
  <c r="AL2975" i="1" s="1"/>
  <c r="AL2976" i="1" a="1"/>
  <c r="AL2976" i="1" s="1"/>
  <c r="AL2977" i="1" a="1"/>
  <c r="AL2977" i="1" s="1"/>
  <c r="AL2978" i="1" a="1"/>
  <c r="AL2978" i="1" s="1"/>
  <c r="AL2979" i="1" a="1"/>
  <c r="AL2979" i="1" s="1"/>
  <c r="AL2980" i="1" a="1"/>
  <c r="AL2980" i="1" s="1"/>
  <c r="AL2981" i="1" a="1"/>
  <c r="AL2981" i="1" s="1"/>
  <c r="AL2982" i="1" a="1"/>
  <c r="AL2982" i="1" s="1"/>
  <c r="AL2983" i="1" a="1"/>
  <c r="AL2983" i="1" s="1"/>
  <c r="AL2984" i="1" a="1"/>
  <c r="AL2984" i="1" s="1"/>
  <c r="AL2985" i="1" a="1"/>
  <c r="AL2985" i="1" s="1"/>
  <c r="AL2986" i="1" a="1"/>
  <c r="AL2986" i="1" s="1"/>
  <c r="AL2987" i="1" a="1"/>
  <c r="AL2987" i="1" s="1"/>
  <c r="AL2988" i="1" a="1"/>
  <c r="AL2988" i="1" s="1"/>
  <c r="AL2989" i="1" a="1"/>
  <c r="AL2989" i="1" s="1"/>
  <c r="AL2990" i="1" a="1"/>
  <c r="AL2990" i="1" s="1"/>
  <c r="AL2991" i="1" a="1"/>
  <c r="AL2991" i="1" s="1"/>
  <c r="AL2992" i="1" a="1"/>
  <c r="AL2992" i="1" s="1"/>
  <c r="AL2993" i="1" a="1"/>
  <c r="AL2993" i="1" s="1"/>
  <c r="AL2994" i="1" a="1"/>
  <c r="AL2994" i="1" s="1"/>
  <c r="AL2995" i="1" a="1"/>
  <c r="AL2995" i="1" s="1"/>
  <c r="AL2996" i="1" a="1"/>
  <c r="AL2996" i="1" s="1"/>
  <c r="AL2997" i="1" a="1"/>
  <c r="AL2997" i="1" s="1"/>
  <c r="AL2998" i="1" a="1"/>
  <c r="AL2998" i="1" s="1"/>
  <c r="AL2999" i="1" a="1"/>
  <c r="AL2999" i="1" s="1"/>
  <c r="AL3000" i="1" a="1"/>
  <c r="AL3000" i="1" s="1"/>
  <c r="AL3001" i="1" a="1"/>
  <c r="AL3001" i="1" s="1"/>
  <c r="AL3002" i="1" a="1"/>
  <c r="AL3002" i="1" s="1"/>
  <c r="AL3003" i="1" a="1"/>
  <c r="AL3003" i="1" s="1"/>
  <c r="AL3004" i="1" a="1"/>
  <c r="AL3004" i="1" s="1"/>
  <c r="AL3005" i="1" a="1"/>
  <c r="AL3005" i="1" s="1"/>
  <c r="AL3006" i="1" a="1"/>
  <c r="AL3006" i="1" s="1"/>
  <c r="AL3007" i="1" a="1"/>
  <c r="AL3007" i="1" s="1"/>
  <c r="AL3008" i="1" a="1"/>
  <c r="AL3008" i="1" s="1"/>
  <c r="AL3009" i="1" a="1"/>
  <c r="AL3009" i="1" s="1"/>
  <c r="AL3010" i="1" a="1"/>
  <c r="AL3010" i="1" s="1"/>
  <c r="AL3011" i="1" a="1"/>
  <c r="AL3011" i="1" s="1"/>
  <c r="AL3012" i="1" a="1"/>
  <c r="AL3012" i="1" s="1"/>
  <c r="AL3013" i="1" a="1"/>
  <c r="AL3013" i="1" s="1"/>
  <c r="AL3014" i="1" a="1"/>
  <c r="AL3014" i="1" s="1"/>
  <c r="AL3015" i="1" a="1"/>
  <c r="AL3015" i="1" s="1"/>
  <c r="AL3016" i="1" a="1"/>
  <c r="AL3016" i="1" s="1"/>
  <c r="AL3017" i="1" a="1"/>
  <c r="AL3017" i="1" s="1"/>
  <c r="AL3018" i="1" a="1"/>
  <c r="AL3018" i="1" s="1"/>
  <c r="AL3019" i="1" a="1"/>
  <c r="AL3019" i="1" s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21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S43" i="1"/>
  <c r="S55" i="1"/>
  <c r="S91" i="1"/>
  <c r="S115" i="1"/>
  <c r="S127" i="1"/>
  <c r="S223" i="1"/>
  <c r="S235" i="1"/>
  <c r="S403" i="1"/>
  <c r="S475" i="1"/>
  <c r="S494" i="1"/>
  <c r="S495" i="1"/>
  <c r="S496" i="1"/>
  <c r="S515" i="1"/>
  <c r="S526" i="1"/>
  <c r="S527" i="1"/>
  <c r="S528" i="1"/>
  <c r="S530" i="1"/>
  <c r="S533" i="1"/>
  <c r="S558" i="1"/>
  <c r="S559" i="1"/>
  <c r="S574" i="1"/>
  <c r="S575" i="1"/>
  <c r="S577" i="1"/>
  <c r="S578" i="1"/>
  <c r="S579" i="1"/>
  <c r="S580" i="1"/>
  <c r="S591" i="1"/>
  <c r="S593" i="1"/>
  <c r="S607" i="1"/>
  <c r="S609" i="1"/>
  <c r="S611" i="1"/>
  <c r="S614" i="1"/>
  <c r="S638" i="1"/>
  <c r="S640" i="1"/>
  <c r="S641" i="1"/>
  <c r="S643" i="1"/>
  <c r="S644" i="1"/>
  <c r="S649" i="1"/>
  <c r="S654" i="1"/>
  <c r="S657" i="1"/>
  <c r="S662" i="1"/>
  <c r="S677" i="1"/>
  <c r="S688" i="1"/>
  <c r="S692" i="1"/>
  <c r="S694" i="1"/>
  <c r="S696" i="1"/>
  <c r="S698" i="1"/>
  <c r="S702" i="1"/>
  <c r="S707" i="1"/>
  <c r="S718" i="1"/>
  <c r="S726" i="1"/>
  <c r="S735" i="1"/>
  <c r="S736" i="1"/>
  <c r="S743" i="1"/>
  <c r="S751" i="1"/>
  <c r="S752" i="1"/>
  <c r="S756" i="1"/>
  <c r="S758" i="1"/>
  <c r="S768" i="1"/>
  <c r="S769" i="1"/>
  <c r="S782" i="1"/>
  <c r="S783" i="1"/>
  <c r="S784" i="1"/>
  <c r="S785" i="1"/>
  <c r="S786" i="1"/>
  <c r="S787" i="1"/>
  <c r="S790" i="1"/>
  <c r="S803" i="1"/>
  <c r="S807" i="1"/>
  <c r="S814" i="1"/>
  <c r="S815" i="1"/>
  <c r="S816" i="1"/>
  <c r="S849" i="1"/>
  <c r="S850" i="1"/>
  <c r="S852" i="1"/>
  <c r="S853" i="1"/>
  <c r="S854" i="1"/>
  <c r="S855" i="1"/>
  <c r="S863" i="1"/>
  <c r="S866" i="1"/>
  <c r="S879" i="1"/>
  <c r="S880" i="1"/>
  <c r="S883" i="1"/>
  <c r="S885" i="1"/>
  <c r="S896" i="1"/>
  <c r="S900" i="1"/>
  <c r="S903" i="1"/>
  <c r="S912" i="1"/>
  <c r="S913" i="1"/>
  <c r="S916" i="1"/>
  <c r="S917" i="1"/>
  <c r="S931" i="1"/>
  <c r="S944" i="1"/>
  <c r="S947" i="1"/>
  <c r="S963" i="1"/>
  <c r="S964" i="1"/>
  <c r="S967" i="1"/>
  <c r="S971" i="1"/>
  <c r="S972" i="1"/>
  <c r="S975" i="1"/>
  <c r="S991" i="1"/>
  <c r="S992" i="1"/>
  <c r="S1006" i="1"/>
  <c r="S1008" i="1"/>
  <c r="S1009" i="1"/>
  <c r="S1012" i="1"/>
  <c r="S1014" i="1"/>
  <c r="S1015" i="1"/>
  <c r="S1016" i="1"/>
  <c r="S1022" i="1"/>
  <c r="S1024" i="1"/>
  <c r="S1038" i="1"/>
  <c r="S1039" i="1"/>
  <c r="S1040" i="1"/>
  <c r="S1041" i="1"/>
  <c r="S1042" i="1"/>
  <c r="S1043" i="1"/>
  <c r="S1059" i="1"/>
  <c r="S1063" i="1"/>
  <c r="S1071" i="1"/>
  <c r="S1072" i="1"/>
  <c r="S1074" i="1"/>
  <c r="S1075" i="1"/>
  <c r="S1102" i="1"/>
  <c r="S1104" i="1"/>
  <c r="S1107" i="1"/>
  <c r="S1110" i="1"/>
  <c r="S1111" i="1"/>
  <c r="S1123" i="1"/>
  <c r="S1125" i="1"/>
  <c r="S1134" i="1"/>
  <c r="S1135" i="1"/>
  <c r="S1139" i="1"/>
  <c r="S1152" i="1"/>
  <c r="S1153" i="1"/>
  <c r="S1158" i="1"/>
  <c r="S1166" i="1"/>
  <c r="S1168" i="1"/>
  <c r="S1169" i="1"/>
  <c r="S1170" i="1"/>
  <c r="S1172" i="1"/>
  <c r="S1173" i="1"/>
  <c r="S1174" i="1"/>
  <c r="S1175" i="1"/>
  <c r="S1189" i="1"/>
  <c r="S1200" i="1"/>
  <c r="S1203" i="1"/>
  <c r="S1219" i="1"/>
  <c r="S1220" i="1"/>
  <c r="S1223" i="1"/>
  <c r="S1230" i="1"/>
  <c r="S1234" i="1"/>
  <c r="S1238" i="1"/>
  <c r="S1247" i="1"/>
  <c r="S1248" i="1"/>
  <c r="S1254" i="1"/>
  <c r="S1263" i="1"/>
  <c r="S1264" i="1"/>
  <c r="S1270" i="1"/>
  <c r="S1271" i="1"/>
  <c r="S1272" i="1"/>
  <c r="S1280" i="1"/>
  <c r="S1281" i="1"/>
  <c r="S1285" i="1"/>
  <c r="S1294" i="1"/>
  <c r="S1295" i="1"/>
  <c r="S1297" i="1"/>
  <c r="S1311" i="1"/>
  <c r="S1326" i="1"/>
  <c r="S1327" i="1"/>
  <c r="S1328" i="1"/>
  <c r="S1329" i="1"/>
  <c r="S1330" i="1"/>
  <c r="S1331" i="1"/>
  <c r="S1332" i="1"/>
  <c r="S1347" i="1"/>
  <c r="S1358" i="1"/>
  <c r="S1360" i="1"/>
  <c r="S1361" i="1"/>
  <c r="S1366" i="1"/>
  <c r="S1378" i="1"/>
  <c r="S1380" i="1"/>
  <c r="S1383" i="1"/>
  <c r="S1393" i="1"/>
  <c r="S1407" i="1"/>
  <c r="S1422" i="1"/>
  <c r="S1424" i="1"/>
  <c r="S1425" i="1"/>
  <c r="S1426" i="1"/>
  <c r="S1427" i="1"/>
  <c r="S1442" i="1"/>
  <c r="S1446" i="1"/>
  <c r="S1456" i="1"/>
  <c r="S1470" i="1"/>
  <c r="S1473" i="1"/>
  <c r="S1477" i="1"/>
  <c r="S1478" i="1"/>
  <c r="S1479" i="1"/>
  <c r="S1480" i="1"/>
  <c r="S1482" i="1"/>
  <c r="S1483" i="1"/>
  <c r="S1486" i="1"/>
  <c r="S1502" i="1"/>
  <c r="S1503" i="1"/>
  <c r="S1504" i="1"/>
  <c r="S1507" i="1"/>
  <c r="S1518" i="1"/>
  <c r="S1526" i="1"/>
  <c r="S1528" i="1"/>
  <c r="S1535" i="1"/>
  <c r="S1537" i="1"/>
  <c r="S1541" i="1"/>
  <c r="S1543" i="1"/>
  <c r="S1551" i="1"/>
  <c r="S1552" i="1"/>
  <c r="S1566" i="1"/>
  <c r="S1567" i="1"/>
  <c r="S1568" i="1"/>
  <c r="S1569" i="1"/>
  <c r="S1570" i="1"/>
  <c r="S1571" i="1"/>
  <c r="S1582" i="1"/>
  <c r="S1583" i="1"/>
  <c r="S1586" i="1"/>
  <c r="S1587" i="1"/>
  <c r="S1598" i="1"/>
  <c r="S1599" i="1"/>
  <c r="S1600" i="1"/>
  <c r="S1614" i="1"/>
  <c r="S1615" i="1"/>
  <c r="S1617" i="1"/>
  <c r="S1618" i="1"/>
  <c r="S1619" i="1"/>
  <c r="S1620" i="1"/>
  <c r="S1621" i="1"/>
  <c r="S1630" i="1"/>
  <c r="S1648" i="1"/>
  <c r="S1649" i="1"/>
  <c r="S1653" i="1"/>
  <c r="S1655" i="1"/>
  <c r="S1656" i="1"/>
  <c r="S1663" i="1"/>
  <c r="S1664" i="1"/>
  <c r="S1666" i="1"/>
  <c r="S1675" i="1"/>
  <c r="S1678" i="1"/>
  <c r="S1680" i="1"/>
  <c r="S1681" i="1"/>
  <c r="S1683" i="1"/>
  <c r="S1699" i="1"/>
  <c r="S1701" i="1"/>
  <c r="S1702" i="1"/>
  <c r="S1703" i="1"/>
  <c r="S1704" i="1"/>
  <c r="S1706" i="1"/>
  <c r="S1707" i="1"/>
  <c r="S1708" i="1"/>
  <c r="S1726" i="1"/>
  <c r="S1727" i="1"/>
  <c r="S1731" i="1"/>
  <c r="S1734" i="1"/>
  <c r="S1744" i="1"/>
  <c r="S1746" i="1"/>
  <c r="S1750" i="1"/>
  <c r="S1759" i="1"/>
  <c r="S1760" i="1"/>
  <c r="S1763" i="1"/>
  <c r="S1774" i="1"/>
  <c r="S1776" i="1"/>
  <c r="S1777" i="1"/>
  <c r="S1790" i="1"/>
  <c r="S1792" i="1"/>
  <c r="S1793" i="1"/>
  <c r="S1800" i="1"/>
  <c r="S1808" i="1"/>
  <c r="S1809" i="1"/>
  <c r="S1811" i="1"/>
  <c r="S1827" i="1"/>
  <c r="S1838" i="1"/>
  <c r="S1839" i="1"/>
  <c r="S1840" i="1"/>
  <c r="S1841" i="1"/>
  <c r="S1842" i="1"/>
  <c r="S1843" i="1"/>
  <c r="S1856" i="1"/>
  <c r="S1857" i="1"/>
  <c r="S1859" i="1"/>
  <c r="S1871" i="1"/>
  <c r="S1872" i="1"/>
  <c r="S1874" i="1"/>
  <c r="S1875" i="1"/>
  <c r="S1880" i="1"/>
  <c r="S1887" i="1"/>
  <c r="S1890" i="1"/>
  <c r="S1891" i="1"/>
  <c r="S1904" i="1"/>
  <c r="S1905" i="1"/>
  <c r="S1918" i="1"/>
  <c r="S1919" i="1"/>
  <c r="S1921" i="1"/>
  <c r="S1922" i="1"/>
  <c r="S1935" i="1"/>
  <c r="S1936" i="1"/>
  <c r="S1939" i="1"/>
  <c r="S1955" i="1"/>
  <c r="S1957" i="1"/>
  <c r="S1960" i="1"/>
  <c r="S1962" i="1"/>
  <c r="S1963" i="1"/>
  <c r="S1967" i="1"/>
  <c r="S1969" i="1"/>
  <c r="S1982" i="1"/>
  <c r="S1983" i="1"/>
  <c r="S1987" i="1"/>
  <c r="S1989" i="1"/>
  <c r="S1991" i="1"/>
  <c r="S1992" i="1"/>
  <c r="S1999" i="1"/>
  <c r="S2000" i="1"/>
  <c r="S2003" i="1"/>
  <c r="S2014" i="1"/>
  <c r="S2015" i="1"/>
  <c r="S2016" i="1"/>
  <c r="S2017" i="1"/>
  <c r="S2030" i="1"/>
  <c r="S2031" i="1"/>
  <c r="S2032" i="1"/>
  <c r="S2033" i="1"/>
  <c r="S2034" i="1"/>
  <c r="S2035" i="1"/>
  <c r="S2037" i="1"/>
  <c r="S2062" i="1"/>
  <c r="S2065" i="1"/>
  <c r="S2066" i="1"/>
  <c r="S2078" i="1"/>
  <c r="S2079" i="1"/>
  <c r="S2080" i="1"/>
  <c r="S2081" i="1"/>
  <c r="S2096" i="1"/>
  <c r="S2097" i="1"/>
  <c r="S2099" i="1"/>
  <c r="S2110" i="1"/>
  <c r="S2111" i="1"/>
  <c r="S2112" i="1"/>
  <c r="S2113" i="1"/>
  <c r="S2126" i="1"/>
  <c r="S2128" i="1"/>
  <c r="S2129" i="1"/>
  <c r="S2131" i="1"/>
  <c r="S2134" i="1"/>
  <c r="S2135" i="1"/>
  <c r="S2136" i="1"/>
  <c r="S2144" i="1"/>
  <c r="S2146" i="1"/>
  <c r="S2148" i="1"/>
  <c r="S2151" i="1"/>
  <c r="S2158" i="1"/>
  <c r="S2161" i="1"/>
  <c r="S2174" i="1"/>
  <c r="S2175" i="1"/>
  <c r="S2176" i="1"/>
  <c r="S2179" i="1"/>
  <c r="S2180" i="1"/>
  <c r="S2182" i="1"/>
  <c r="S2183" i="1"/>
  <c r="S2192" i="1"/>
  <c r="S2193" i="1"/>
  <c r="S2211" i="1"/>
  <c r="S2215" i="1"/>
  <c r="S2222" i="1"/>
  <c r="S2223" i="1"/>
  <c r="S2225" i="1"/>
  <c r="S2227" i="1"/>
  <c r="S2238" i="1"/>
  <c r="S2239" i="1"/>
  <c r="S2240" i="1"/>
  <c r="S2241" i="1"/>
  <c r="S2243" i="1"/>
  <c r="S2244" i="1"/>
  <c r="S2245" i="1"/>
  <c r="S2246" i="1"/>
  <c r="S2247" i="1"/>
  <c r="S2255" i="1"/>
  <c r="S2256" i="1"/>
  <c r="S2258" i="1"/>
  <c r="S2259" i="1"/>
  <c r="S2271" i="1"/>
  <c r="S2275" i="1"/>
  <c r="S2276" i="1"/>
  <c r="S2278" i="1"/>
  <c r="S2286" i="1"/>
  <c r="S2288" i="1"/>
  <c r="S2289" i="1"/>
  <c r="S2291" i="1"/>
  <c r="S2302" i="1"/>
  <c r="S2303" i="1"/>
  <c r="S2305" i="1"/>
  <c r="S2307" i="1"/>
  <c r="S2308" i="1"/>
  <c r="S2309" i="1"/>
  <c r="S2310" i="1"/>
  <c r="S2311" i="1"/>
  <c r="S2319" i="1"/>
  <c r="S2322" i="1"/>
  <c r="S2323" i="1"/>
  <c r="S2339" i="1"/>
  <c r="S2342" i="1"/>
  <c r="S2350" i="1"/>
  <c r="S2353" i="1"/>
  <c r="S2366" i="1"/>
  <c r="S2367" i="1"/>
  <c r="S2371" i="1"/>
  <c r="S2383" i="1"/>
  <c r="S2384" i="1"/>
  <c r="S2387" i="1"/>
  <c r="S2388" i="1"/>
  <c r="S2390" i="1"/>
  <c r="S2400" i="1"/>
  <c r="S2401" i="1"/>
  <c r="S2414" i="1"/>
  <c r="S2415" i="1"/>
  <c r="S2416" i="1"/>
  <c r="S2422" i="1"/>
  <c r="S2430" i="1"/>
  <c r="S2431" i="1"/>
  <c r="S2432" i="1"/>
  <c r="S2433" i="1"/>
  <c r="S2434" i="1"/>
  <c r="S2435" i="1"/>
  <c r="S2446" i="1"/>
  <c r="S2447" i="1"/>
  <c r="S2448" i="1"/>
  <c r="S2449" i="1"/>
  <c r="S2450" i="1"/>
  <c r="S2451" i="1"/>
  <c r="S2462" i="1"/>
  <c r="S2464" i="1"/>
  <c r="S2465" i="1"/>
  <c r="S2467" i="1"/>
  <c r="S2480" i="1"/>
  <c r="S2481" i="1"/>
  <c r="S2483" i="1"/>
  <c r="S2494" i="1"/>
  <c r="S2495" i="1"/>
  <c r="S2499" i="1"/>
  <c r="S2502" i="1"/>
  <c r="S2510" i="1"/>
  <c r="S2511" i="1"/>
  <c r="S2512" i="1"/>
  <c r="S2513" i="1"/>
  <c r="S2527" i="1"/>
  <c r="S2528" i="1"/>
  <c r="S2529" i="1"/>
  <c r="S2530" i="1"/>
  <c r="S2531" i="1"/>
  <c r="S2533" i="1"/>
  <c r="S2542" i="1"/>
  <c r="S2544" i="1"/>
  <c r="S2545" i="1"/>
  <c r="S2546" i="1"/>
  <c r="S2547" i="1"/>
  <c r="S2558" i="1"/>
  <c r="S2559" i="1"/>
  <c r="S2563" i="1"/>
  <c r="S2565" i="1"/>
  <c r="S2566" i="1"/>
  <c r="S2567" i="1"/>
  <c r="S2568" i="1"/>
  <c r="S2570" i="1"/>
  <c r="S2571" i="1"/>
  <c r="S2572" i="1"/>
  <c r="S2579" i="1"/>
  <c r="S2591" i="1"/>
  <c r="S2592" i="1"/>
  <c r="S2598" i="1"/>
  <c r="S2606" i="1"/>
  <c r="S2608" i="1"/>
  <c r="S2609" i="1"/>
  <c r="S2622" i="1"/>
  <c r="S2623" i="1"/>
  <c r="S2625" i="1"/>
  <c r="S2627" i="1"/>
  <c r="S2629" i="1"/>
  <c r="S2630" i="1"/>
  <c r="S2631" i="1"/>
  <c r="S2639" i="1"/>
  <c r="S2640" i="1"/>
  <c r="S2643" i="1"/>
  <c r="S2655" i="1"/>
  <c r="S2656" i="1"/>
  <c r="S2659" i="1"/>
  <c r="S2670" i="1"/>
  <c r="S2686" i="1"/>
  <c r="S2687" i="1"/>
  <c r="S2688" i="1"/>
  <c r="S2689" i="1"/>
  <c r="S2702" i="1"/>
  <c r="S2703" i="1"/>
  <c r="S2704" i="1"/>
  <c r="S2705" i="1"/>
  <c r="S2706" i="1"/>
  <c r="S2707" i="1"/>
  <c r="S2718" i="1"/>
  <c r="S2719" i="1"/>
  <c r="S2720" i="1"/>
  <c r="S2721" i="1"/>
  <c r="S2723" i="1"/>
  <c r="S2724" i="1"/>
  <c r="S2725" i="1"/>
  <c r="S2727" i="1"/>
  <c r="S2728" i="1"/>
  <c r="S2734" i="1"/>
  <c r="S2735" i="1"/>
  <c r="S2737" i="1"/>
  <c r="S2739" i="1"/>
  <c r="S2756" i="1"/>
  <c r="S2759" i="1"/>
  <c r="S2766" i="1"/>
  <c r="S2767" i="1"/>
  <c r="S2768" i="1"/>
  <c r="S2783" i="1"/>
  <c r="S2784" i="1"/>
  <c r="S2785" i="1"/>
  <c r="S2787" i="1"/>
  <c r="S2798" i="1"/>
  <c r="S2800" i="1"/>
  <c r="S2801" i="1"/>
  <c r="S2802" i="1"/>
  <c r="S2803" i="1"/>
  <c r="S2815" i="1"/>
  <c r="S2817" i="1"/>
  <c r="S2819" i="1"/>
  <c r="S2821" i="1"/>
  <c r="S2822" i="1"/>
  <c r="S2823" i="1"/>
  <c r="S2824" i="1"/>
  <c r="S2826" i="1"/>
  <c r="S2831" i="1"/>
  <c r="S2832" i="1"/>
  <c r="S2835" i="1"/>
  <c r="S2851" i="1"/>
  <c r="S2852" i="1"/>
  <c r="S2854" i="1"/>
  <c r="S2862" i="1"/>
  <c r="S2864" i="1"/>
  <c r="S2865" i="1"/>
  <c r="S2878" i="1"/>
  <c r="S2879" i="1"/>
  <c r="S2881" i="1"/>
  <c r="S2883" i="1"/>
  <c r="S2885" i="1"/>
  <c r="S2894" i="1"/>
  <c r="S2895" i="1"/>
  <c r="S2896" i="1"/>
  <c r="S2899" i="1"/>
  <c r="S2910" i="1"/>
  <c r="S2912" i="1"/>
  <c r="S2913" i="1"/>
  <c r="S2915" i="1"/>
  <c r="S2916" i="1"/>
  <c r="S2917" i="1"/>
  <c r="S2919" i="1"/>
  <c r="S2920" i="1"/>
  <c r="S2922" i="1"/>
  <c r="S2923" i="1"/>
  <c r="S2928" i="1"/>
  <c r="S2929" i="1"/>
  <c r="S2942" i="1"/>
  <c r="S2943" i="1"/>
  <c r="S2947" i="1"/>
  <c r="S2949" i="1"/>
  <c r="S2951" i="1"/>
  <c r="S2958" i="1"/>
  <c r="S2959" i="1"/>
  <c r="S2960" i="1"/>
  <c r="S2961" i="1"/>
  <c r="S2974" i="1"/>
  <c r="S2975" i="1"/>
  <c r="S2976" i="1"/>
  <c r="S2977" i="1"/>
  <c r="S2978" i="1"/>
  <c r="S2979" i="1"/>
  <c r="S2980" i="1"/>
  <c r="S2981" i="1"/>
  <c r="S2991" i="1"/>
  <c r="S2992" i="1"/>
  <c r="S2993" i="1"/>
  <c r="S2995" i="1"/>
  <c r="S2997" i="1"/>
  <c r="S3007" i="1"/>
  <c r="S3008" i="1"/>
  <c r="S3010" i="1"/>
  <c r="S3011" i="1"/>
  <c r="S3013" i="1"/>
  <c r="S3014" i="1"/>
  <c r="O21" i="1"/>
  <c r="O22" i="1"/>
  <c r="O23" i="1"/>
  <c r="O24" i="1"/>
  <c r="K25" i="1" a="1"/>
  <c r="K25" i="1" s="1"/>
  <c r="K26" i="1" a="1"/>
  <c r="K26" i="1" s="1"/>
  <c r="K27" i="1" a="1"/>
  <c r="K27" i="1" s="1"/>
  <c r="K28" i="1" a="1"/>
  <c r="K28" i="1" s="1"/>
  <c r="K29" i="1" a="1"/>
  <c r="K29" i="1" s="1"/>
  <c r="O29" i="1" s="1"/>
  <c r="AC29" i="1" s="1"/>
  <c r="K30" i="1" a="1"/>
  <c r="K30" i="1" s="1"/>
  <c r="O30" i="1" s="1"/>
  <c r="AC30" i="1" s="1"/>
  <c r="K31" i="1" a="1"/>
  <c r="K31" i="1" s="1"/>
  <c r="K32" i="1" a="1"/>
  <c r="K32" i="1" s="1"/>
  <c r="K33" i="1" a="1"/>
  <c r="K33" i="1" s="1"/>
  <c r="K34" i="1" a="1"/>
  <c r="K34" i="1" s="1"/>
  <c r="K35" i="1" a="1"/>
  <c r="K35" i="1" s="1"/>
  <c r="K36" i="1" a="1"/>
  <c r="K36" i="1" s="1"/>
  <c r="K37" i="1" a="1"/>
  <c r="K37" i="1" s="1"/>
  <c r="K38" i="1" a="1"/>
  <c r="K38" i="1" s="1"/>
  <c r="K39" i="1" a="1"/>
  <c r="K39" i="1" s="1"/>
  <c r="K40" i="1" a="1"/>
  <c r="K40" i="1" s="1"/>
  <c r="K41" i="1" a="1"/>
  <c r="K41" i="1" s="1"/>
  <c r="O41" i="1" s="1"/>
  <c r="AC41" i="1" s="1"/>
  <c r="K42" i="1" a="1"/>
  <c r="K42" i="1" s="1"/>
  <c r="K43" i="1" a="1"/>
  <c r="K43" i="1" s="1"/>
  <c r="K44" i="1" a="1"/>
  <c r="K44" i="1" s="1"/>
  <c r="K45" i="1" a="1"/>
  <c r="K45" i="1" s="1"/>
  <c r="K46" i="1" a="1"/>
  <c r="K46" i="1" s="1"/>
  <c r="K47" i="1" a="1"/>
  <c r="K47" i="1" s="1"/>
  <c r="K48" i="1" a="1"/>
  <c r="K48" i="1" s="1"/>
  <c r="K49" i="1" a="1"/>
  <c r="K49" i="1" s="1"/>
  <c r="K50" i="1" a="1"/>
  <c r="K50" i="1" s="1"/>
  <c r="K51" i="1" a="1"/>
  <c r="K51" i="1" s="1"/>
  <c r="K52" i="1" a="1"/>
  <c r="K52" i="1" s="1"/>
  <c r="K53" i="1" a="1"/>
  <c r="K53" i="1" s="1"/>
  <c r="O53" i="1" s="1"/>
  <c r="AC53" i="1" s="1"/>
  <c r="K54" i="1" a="1"/>
  <c r="K54" i="1" s="1"/>
  <c r="O54" i="1" s="1"/>
  <c r="AC54" i="1" s="1"/>
  <c r="K55" i="1" a="1"/>
  <c r="K55" i="1" s="1"/>
  <c r="K56" i="1" a="1"/>
  <c r="K56" i="1" s="1"/>
  <c r="K57" i="1" a="1"/>
  <c r="K57" i="1" s="1"/>
  <c r="K58" i="1" a="1"/>
  <c r="K58" i="1" s="1"/>
  <c r="K59" i="1" a="1"/>
  <c r="K59" i="1" s="1"/>
  <c r="K60" i="1" a="1"/>
  <c r="K60" i="1" s="1"/>
  <c r="K61" i="1" a="1"/>
  <c r="K61" i="1" s="1"/>
  <c r="K62" i="1" a="1"/>
  <c r="K62" i="1" s="1"/>
  <c r="K63" i="1" a="1"/>
  <c r="K63" i="1" s="1"/>
  <c r="K64" i="1" a="1"/>
  <c r="K64" i="1" s="1"/>
  <c r="K65" i="1" a="1"/>
  <c r="K65" i="1" s="1"/>
  <c r="O65" i="1" s="1"/>
  <c r="AC65" i="1" s="1"/>
  <c r="K66" i="1" a="1"/>
  <c r="K66" i="1" s="1"/>
  <c r="O66" i="1" s="1"/>
  <c r="AC66" i="1" s="1"/>
  <c r="K67" i="1" a="1"/>
  <c r="K67" i="1" s="1"/>
  <c r="K68" i="1" a="1"/>
  <c r="K68" i="1" s="1"/>
  <c r="K69" i="1" a="1"/>
  <c r="K69" i="1" s="1"/>
  <c r="K70" i="1" a="1"/>
  <c r="K70" i="1" s="1"/>
  <c r="K71" i="1" a="1"/>
  <c r="K71" i="1" s="1"/>
  <c r="K72" i="1" a="1"/>
  <c r="K72" i="1" s="1"/>
  <c r="K73" i="1" a="1"/>
  <c r="K73" i="1" s="1"/>
  <c r="K74" i="1" a="1"/>
  <c r="K74" i="1" s="1"/>
  <c r="K75" i="1" a="1"/>
  <c r="K75" i="1" s="1"/>
  <c r="K76" i="1" a="1"/>
  <c r="K76" i="1" s="1"/>
  <c r="K77" i="1" a="1"/>
  <c r="K77" i="1" s="1"/>
  <c r="O77" i="1" s="1"/>
  <c r="AC77" i="1" s="1"/>
  <c r="K78" i="1" a="1"/>
  <c r="K78" i="1" s="1"/>
  <c r="O78" i="1" s="1"/>
  <c r="AC78" i="1" s="1"/>
  <c r="K79" i="1" a="1"/>
  <c r="K79" i="1" s="1"/>
  <c r="K80" i="1" a="1"/>
  <c r="K80" i="1" s="1"/>
  <c r="K81" i="1" a="1"/>
  <c r="K81" i="1" s="1"/>
  <c r="K82" i="1" a="1"/>
  <c r="K82" i="1" s="1"/>
  <c r="K83" i="1" a="1"/>
  <c r="K83" i="1" s="1"/>
  <c r="K84" i="1" a="1"/>
  <c r="K84" i="1" s="1"/>
  <c r="K85" i="1" a="1"/>
  <c r="K85" i="1" s="1"/>
  <c r="K86" i="1" a="1"/>
  <c r="K86" i="1" s="1"/>
  <c r="K87" i="1" a="1"/>
  <c r="K87" i="1" s="1"/>
  <c r="K88" i="1" a="1"/>
  <c r="K88" i="1" s="1"/>
  <c r="K89" i="1" a="1"/>
  <c r="K89" i="1" s="1"/>
  <c r="K90" i="1" a="1"/>
  <c r="K90" i="1" s="1"/>
  <c r="O90" i="1" s="1"/>
  <c r="AC90" i="1" s="1"/>
  <c r="K91" i="1" a="1"/>
  <c r="K91" i="1" s="1"/>
  <c r="K92" i="1" a="1"/>
  <c r="K92" i="1" s="1"/>
  <c r="K93" i="1" a="1"/>
  <c r="K93" i="1" s="1"/>
  <c r="K94" i="1" a="1"/>
  <c r="K94" i="1" s="1"/>
  <c r="K95" i="1" a="1"/>
  <c r="K95" i="1" s="1"/>
  <c r="K96" i="1" a="1"/>
  <c r="K96" i="1" s="1"/>
  <c r="K97" i="1" a="1"/>
  <c r="K97" i="1" s="1"/>
  <c r="K98" i="1" a="1"/>
  <c r="K98" i="1" s="1"/>
  <c r="K99" i="1" a="1"/>
  <c r="K99" i="1" s="1"/>
  <c r="K100" i="1" a="1"/>
  <c r="K100" i="1" s="1"/>
  <c r="K101" i="1" a="1"/>
  <c r="K101" i="1" s="1"/>
  <c r="O101" i="1" s="1"/>
  <c r="AC101" i="1" s="1"/>
  <c r="K102" i="1" a="1"/>
  <c r="K102" i="1" s="1"/>
  <c r="K103" i="1" a="1"/>
  <c r="K103" i="1" s="1"/>
  <c r="K104" i="1" a="1"/>
  <c r="K104" i="1" s="1"/>
  <c r="K105" i="1" a="1"/>
  <c r="K105" i="1" s="1"/>
  <c r="K106" i="1" a="1"/>
  <c r="K106" i="1" s="1"/>
  <c r="K107" i="1" a="1"/>
  <c r="K107" i="1" s="1"/>
  <c r="K108" i="1" a="1"/>
  <c r="K108" i="1" s="1"/>
  <c r="K109" i="1" a="1"/>
  <c r="K109" i="1" s="1"/>
  <c r="K110" i="1" a="1"/>
  <c r="K110" i="1" s="1"/>
  <c r="K111" i="1" a="1"/>
  <c r="K111" i="1" s="1"/>
  <c r="K112" i="1" a="1"/>
  <c r="K112" i="1" s="1"/>
  <c r="K113" i="1" a="1"/>
  <c r="K113" i="1" s="1"/>
  <c r="O113" i="1" s="1"/>
  <c r="AC113" i="1" s="1"/>
  <c r="K114" i="1" a="1"/>
  <c r="K114" i="1" s="1"/>
  <c r="O114" i="1" s="1"/>
  <c r="AC114" i="1" s="1"/>
  <c r="K115" i="1" a="1"/>
  <c r="K115" i="1" s="1"/>
  <c r="K116" i="1" a="1"/>
  <c r="K116" i="1" s="1"/>
  <c r="K117" i="1" a="1"/>
  <c r="K117" i="1" s="1"/>
  <c r="K118" i="1" a="1"/>
  <c r="K118" i="1" s="1"/>
  <c r="K119" i="1" a="1"/>
  <c r="K119" i="1" s="1"/>
  <c r="K120" i="1" a="1"/>
  <c r="K120" i="1" s="1"/>
  <c r="K121" i="1" a="1"/>
  <c r="K121" i="1" s="1"/>
  <c r="K122" i="1" a="1"/>
  <c r="K122" i="1" s="1"/>
  <c r="K123" i="1" a="1"/>
  <c r="K123" i="1" s="1"/>
  <c r="K124" i="1" a="1"/>
  <c r="K124" i="1" s="1"/>
  <c r="K125" i="1" a="1"/>
  <c r="K125" i="1" s="1"/>
  <c r="O125" i="1" s="1"/>
  <c r="AC125" i="1" s="1"/>
  <c r="K126" i="1" a="1"/>
  <c r="K126" i="1" s="1"/>
  <c r="O126" i="1" s="1"/>
  <c r="AC126" i="1" s="1"/>
  <c r="K127" i="1" a="1"/>
  <c r="K127" i="1" s="1"/>
  <c r="K128" i="1" a="1"/>
  <c r="K128" i="1" s="1"/>
  <c r="K129" i="1" a="1"/>
  <c r="K129" i="1" s="1"/>
  <c r="K130" i="1" a="1"/>
  <c r="K130" i="1" s="1"/>
  <c r="K131" i="1" a="1"/>
  <c r="K131" i="1" s="1"/>
  <c r="K132" i="1" a="1"/>
  <c r="K132" i="1" s="1"/>
  <c r="K133" i="1" a="1"/>
  <c r="K133" i="1" s="1"/>
  <c r="K134" i="1" a="1"/>
  <c r="K134" i="1" s="1"/>
  <c r="K135" i="1" a="1"/>
  <c r="K135" i="1" s="1"/>
  <c r="K136" i="1" a="1"/>
  <c r="K136" i="1" s="1"/>
  <c r="K137" i="1" a="1"/>
  <c r="K137" i="1" s="1"/>
  <c r="O137" i="1" s="1"/>
  <c r="AC137" i="1" s="1"/>
  <c r="K138" i="1" a="1"/>
  <c r="K138" i="1" s="1"/>
  <c r="O138" i="1" s="1"/>
  <c r="AC138" i="1" s="1"/>
  <c r="K139" i="1" a="1"/>
  <c r="K139" i="1" s="1"/>
  <c r="K140" i="1" a="1"/>
  <c r="K140" i="1" s="1"/>
  <c r="K141" i="1" a="1"/>
  <c r="K141" i="1" s="1"/>
  <c r="K142" i="1" a="1"/>
  <c r="K142" i="1" s="1"/>
  <c r="K143" i="1" a="1"/>
  <c r="K143" i="1" s="1"/>
  <c r="K144" i="1" a="1"/>
  <c r="K144" i="1" s="1"/>
  <c r="K145" i="1" a="1"/>
  <c r="K145" i="1" s="1"/>
  <c r="K146" i="1" a="1"/>
  <c r="K146" i="1" s="1"/>
  <c r="K147" i="1" a="1"/>
  <c r="K147" i="1" s="1"/>
  <c r="K148" i="1" a="1"/>
  <c r="K148" i="1" s="1"/>
  <c r="K149" i="1" a="1"/>
  <c r="K149" i="1" s="1"/>
  <c r="O149" i="1" s="1"/>
  <c r="AC149" i="1" s="1"/>
  <c r="K150" i="1" a="1"/>
  <c r="K150" i="1" s="1"/>
  <c r="O150" i="1" s="1"/>
  <c r="AC150" i="1" s="1"/>
  <c r="K151" i="1" a="1"/>
  <c r="K151" i="1" s="1"/>
  <c r="K152" i="1" a="1"/>
  <c r="K152" i="1" s="1"/>
  <c r="K153" i="1" a="1"/>
  <c r="K153" i="1" s="1"/>
  <c r="K154" i="1" a="1"/>
  <c r="K154" i="1" s="1"/>
  <c r="K155" i="1" a="1"/>
  <c r="K155" i="1" s="1"/>
  <c r="K156" i="1" a="1"/>
  <c r="K156" i="1" s="1"/>
  <c r="K157" i="1" a="1"/>
  <c r="K157" i="1" s="1"/>
  <c r="K158" i="1" a="1"/>
  <c r="K158" i="1" s="1"/>
  <c r="K159" i="1" a="1"/>
  <c r="K159" i="1" s="1"/>
  <c r="K160" i="1" a="1"/>
  <c r="K160" i="1" s="1"/>
  <c r="K161" i="1" a="1"/>
  <c r="K161" i="1" s="1"/>
  <c r="K162" i="1" a="1"/>
  <c r="K162" i="1" s="1"/>
  <c r="O162" i="1" s="1"/>
  <c r="AC162" i="1" s="1"/>
  <c r="K163" i="1" a="1"/>
  <c r="K163" i="1" s="1"/>
  <c r="K164" i="1" a="1"/>
  <c r="K164" i="1" s="1"/>
  <c r="K165" i="1" a="1"/>
  <c r="K165" i="1" s="1"/>
  <c r="K166" i="1" a="1"/>
  <c r="K166" i="1" s="1"/>
  <c r="K167" i="1" a="1"/>
  <c r="K167" i="1" s="1"/>
  <c r="K168" i="1" a="1"/>
  <c r="K168" i="1" s="1"/>
  <c r="K169" i="1" a="1"/>
  <c r="K169" i="1" s="1"/>
  <c r="K170" i="1" a="1"/>
  <c r="K170" i="1" s="1"/>
  <c r="K171" i="1" a="1"/>
  <c r="K171" i="1" s="1"/>
  <c r="K172" i="1" a="1"/>
  <c r="K172" i="1" s="1"/>
  <c r="K173" i="1" a="1"/>
  <c r="K173" i="1" s="1"/>
  <c r="O173" i="1" s="1"/>
  <c r="AC173" i="1" s="1"/>
  <c r="K174" i="1" a="1"/>
  <c r="K174" i="1" s="1"/>
  <c r="K175" i="1" a="1"/>
  <c r="K175" i="1" s="1"/>
  <c r="K176" i="1" a="1"/>
  <c r="K176" i="1" s="1"/>
  <c r="K177" i="1" a="1"/>
  <c r="K177" i="1" s="1"/>
  <c r="K178" i="1" a="1"/>
  <c r="K178" i="1" s="1"/>
  <c r="K179" i="1" a="1"/>
  <c r="K179" i="1" s="1"/>
  <c r="K180" i="1" a="1"/>
  <c r="K180" i="1" s="1"/>
  <c r="K181" i="1" a="1"/>
  <c r="K181" i="1" s="1"/>
  <c r="K182" i="1" a="1"/>
  <c r="K182" i="1" s="1"/>
  <c r="K183" i="1" a="1"/>
  <c r="K183" i="1" s="1"/>
  <c r="K184" i="1" a="1"/>
  <c r="K184" i="1" s="1"/>
  <c r="K185" i="1" a="1"/>
  <c r="K185" i="1" s="1"/>
  <c r="O185" i="1" s="1"/>
  <c r="AC185" i="1" s="1"/>
  <c r="K186" i="1" a="1"/>
  <c r="K186" i="1" s="1"/>
  <c r="O186" i="1" s="1"/>
  <c r="AC186" i="1" s="1"/>
  <c r="K187" i="1" a="1"/>
  <c r="K187" i="1" s="1"/>
  <c r="K188" i="1" a="1"/>
  <c r="K188" i="1" s="1"/>
  <c r="K189" i="1" a="1"/>
  <c r="K189" i="1" s="1"/>
  <c r="K190" i="1" a="1"/>
  <c r="K190" i="1" s="1"/>
  <c r="K191" i="1" a="1"/>
  <c r="K191" i="1" s="1"/>
  <c r="K192" i="1" a="1"/>
  <c r="K192" i="1" s="1"/>
  <c r="K193" i="1" a="1"/>
  <c r="K193" i="1" s="1"/>
  <c r="K194" i="1" a="1"/>
  <c r="K194" i="1" s="1"/>
  <c r="K195" i="1" a="1"/>
  <c r="K195" i="1" s="1"/>
  <c r="K196" i="1" a="1"/>
  <c r="K196" i="1" s="1"/>
  <c r="K197" i="1" a="1"/>
  <c r="K197" i="1" s="1"/>
  <c r="O197" i="1" s="1"/>
  <c r="AC197" i="1" s="1"/>
  <c r="K198" i="1" a="1"/>
  <c r="K198" i="1" s="1"/>
  <c r="O198" i="1" s="1"/>
  <c r="AC198" i="1" s="1"/>
  <c r="K199" i="1" a="1"/>
  <c r="K199" i="1" s="1"/>
  <c r="K200" i="1" a="1"/>
  <c r="K200" i="1" s="1"/>
  <c r="K201" i="1" a="1"/>
  <c r="K201" i="1" s="1"/>
  <c r="K202" i="1" a="1"/>
  <c r="K202" i="1" s="1"/>
  <c r="K203" i="1" a="1"/>
  <c r="K203" i="1" s="1"/>
  <c r="K204" i="1" a="1"/>
  <c r="K204" i="1" s="1"/>
  <c r="K205" i="1" a="1"/>
  <c r="K205" i="1" s="1"/>
  <c r="K206" i="1" a="1"/>
  <c r="K206" i="1" s="1"/>
  <c r="K207" i="1" a="1"/>
  <c r="K207" i="1" s="1"/>
  <c r="K208" i="1" a="1"/>
  <c r="K208" i="1" s="1"/>
  <c r="K209" i="1" a="1"/>
  <c r="K209" i="1" s="1"/>
  <c r="O209" i="1" s="1"/>
  <c r="AC209" i="1" s="1"/>
  <c r="K210" i="1" a="1"/>
  <c r="K210" i="1" s="1"/>
  <c r="O210" i="1" s="1"/>
  <c r="AC210" i="1" s="1"/>
  <c r="K211" i="1" a="1"/>
  <c r="K211" i="1" s="1"/>
  <c r="K212" i="1" a="1"/>
  <c r="K212" i="1" s="1"/>
  <c r="K213" i="1" a="1"/>
  <c r="K213" i="1" s="1"/>
  <c r="K214" i="1" a="1"/>
  <c r="K214" i="1" s="1"/>
  <c r="K215" i="1" a="1"/>
  <c r="K215" i="1" s="1"/>
  <c r="K216" i="1" a="1"/>
  <c r="K216" i="1" s="1"/>
  <c r="K217" i="1" a="1"/>
  <c r="K217" i="1" s="1"/>
  <c r="K218" i="1" a="1"/>
  <c r="K218" i="1" s="1"/>
  <c r="K219" i="1" a="1"/>
  <c r="K219" i="1" s="1"/>
  <c r="K220" i="1" a="1"/>
  <c r="K220" i="1" s="1"/>
  <c r="K221" i="1" a="1"/>
  <c r="K221" i="1" s="1"/>
  <c r="O221" i="1" s="1"/>
  <c r="AC221" i="1" s="1"/>
  <c r="K222" i="1" a="1"/>
  <c r="K222" i="1" s="1"/>
  <c r="O222" i="1" s="1"/>
  <c r="AC222" i="1" s="1"/>
  <c r="K223" i="1" a="1"/>
  <c r="K223" i="1" s="1"/>
  <c r="K224" i="1" a="1"/>
  <c r="K224" i="1" s="1"/>
  <c r="K225" i="1" a="1"/>
  <c r="K225" i="1" s="1"/>
  <c r="K226" i="1" a="1"/>
  <c r="K226" i="1" s="1"/>
  <c r="K227" i="1" a="1"/>
  <c r="K227" i="1" s="1"/>
  <c r="K228" i="1" a="1"/>
  <c r="K228" i="1" s="1"/>
  <c r="K229" i="1" a="1"/>
  <c r="K229" i="1" s="1"/>
  <c r="K230" i="1" a="1"/>
  <c r="K230" i="1" s="1"/>
  <c r="K231" i="1" a="1"/>
  <c r="K231" i="1" s="1"/>
  <c r="K232" i="1" a="1"/>
  <c r="K232" i="1" s="1"/>
  <c r="K233" i="1" a="1"/>
  <c r="K233" i="1" s="1"/>
  <c r="O233" i="1" s="1"/>
  <c r="AC233" i="1" s="1"/>
  <c r="K234" i="1" a="1"/>
  <c r="K234" i="1" s="1"/>
  <c r="O234" i="1" s="1"/>
  <c r="AC234" i="1" s="1"/>
  <c r="K235" i="1" a="1"/>
  <c r="K235" i="1" s="1"/>
  <c r="K236" i="1" a="1"/>
  <c r="K236" i="1" s="1"/>
  <c r="K237" i="1" a="1"/>
  <c r="K237" i="1" s="1"/>
  <c r="K238" i="1" a="1"/>
  <c r="K238" i="1" s="1"/>
  <c r="K239" i="1" a="1"/>
  <c r="K239" i="1" s="1"/>
  <c r="K240" i="1" a="1"/>
  <c r="K240" i="1" s="1"/>
  <c r="K241" i="1" a="1"/>
  <c r="K241" i="1" s="1"/>
  <c r="K242" i="1" a="1"/>
  <c r="K242" i="1" s="1"/>
  <c r="K243" i="1" a="1"/>
  <c r="K243" i="1" s="1"/>
  <c r="K244" i="1" a="1"/>
  <c r="K244" i="1" s="1"/>
  <c r="K245" i="1" a="1"/>
  <c r="K245" i="1" s="1"/>
  <c r="O245" i="1" s="1"/>
  <c r="AC245" i="1" s="1"/>
  <c r="K246" i="1" a="1"/>
  <c r="K246" i="1" s="1"/>
  <c r="K247" i="1" a="1"/>
  <c r="K247" i="1" s="1"/>
  <c r="K248" i="1" a="1"/>
  <c r="K248" i="1" s="1"/>
  <c r="K249" i="1" a="1"/>
  <c r="K249" i="1" s="1"/>
  <c r="K250" i="1" a="1"/>
  <c r="K250" i="1" s="1"/>
  <c r="K251" i="1" a="1"/>
  <c r="K251" i="1" s="1"/>
  <c r="K252" i="1" a="1"/>
  <c r="K252" i="1" s="1"/>
  <c r="K253" i="1" a="1"/>
  <c r="K253" i="1" s="1"/>
  <c r="K254" i="1" a="1"/>
  <c r="K254" i="1" s="1"/>
  <c r="K255" i="1" a="1"/>
  <c r="K255" i="1" s="1"/>
  <c r="K256" i="1" a="1"/>
  <c r="K256" i="1" s="1"/>
  <c r="K257" i="1" a="1"/>
  <c r="K257" i="1" s="1"/>
  <c r="O257" i="1" s="1"/>
  <c r="AC257" i="1" s="1"/>
  <c r="K258" i="1" a="1"/>
  <c r="K258" i="1" s="1"/>
  <c r="O258" i="1" s="1"/>
  <c r="AC258" i="1" s="1"/>
  <c r="K259" i="1" a="1"/>
  <c r="K259" i="1" s="1"/>
  <c r="K260" i="1" a="1"/>
  <c r="K260" i="1" s="1"/>
  <c r="K261" i="1" a="1"/>
  <c r="K261" i="1" s="1"/>
  <c r="K262" i="1" a="1"/>
  <c r="K262" i="1" s="1"/>
  <c r="K263" i="1" a="1"/>
  <c r="K263" i="1" s="1"/>
  <c r="K264" i="1" a="1"/>
  <c r="K264" i="1" s="1"/>
  <c r="K265" i="1" a="1"/>
  <c r="K265" i="1" s="1"/>
  <c r="K266" i="1" a="1"/>
  <c r="K266" i="1" s="1"/>
  <c r="K267" i="1" a="1"/>
  <c r="K267" i="1" s="1"/>
  <c r="K268" i="1" a="1"/>
  <c r="K268" i="1" s="1"/>
  <c r="K269" i="1" a="1"/>
  <c r="K269" i="1" s="1"/>
  <c r="O269" i="1" s="1"/>
  <c r="AC269" i="1" s="1"/>
  <c r="K270" i="1" a="1"/>
  <c r="K270" i="1" s="1"/>
  <c r="O270" i="1" s="1"/>
  <c r="AC270" i="1" s="1"/>
  <c r="K271" i="1" a="1"/>
  <c r="K271" i="1" s="1"/>
  <c r="K272" i="1" a="1"/>
  <c r="K272" i="1" s="1"/>
  <c r="K273" i="1" a="1"/>
  <c r="K273" i="1" s="1"/>
  <c r="K274" i="1" a="1"/>
  <c r="K274" i="1" s="1"/>
  <c r="K275" i="1" a="1"/>
  <c r="K275" i="1" s="1"/>
  <c r="K276" i="1" a="1"/>
  <c r="K276" i="1" s="1"/>
  <c r="K277" i="1" a="1"/>
  <c r="K277" i="1" s="1"/>
  <c r="K278" i="1" a="1"/>
  <c r="K278" i="1" s="1"/>
  <c r="K279" i="1" a="1"/>
  <c r="K279" i="1" s="1"/>
  <c r="K280" i="1" a="1"/>
  <c r="K280" i="1" s="1"/>
  <c r="K281" i="1" a="1"/>
  <c r="K281" i="1" s="1"/>
  <c r="O281" i="1" s="1"/>
  <c r="AC281" i="1" s="1"/>
  <c r="K282" i="1" a="1"/>
  <c r="K282" i="1" s="1"/>
  <c r="O282" i="1" s="1"/>
  <c r="AC282" i="1" s="1"/>
  <c r="K283" i="1" a="1"/>
  <c r="K283" i="1" s="1"/>
  <c r="K284" i="1" a="1"/>
  <c r="K284" i="1" s="1"/>
  <c r="K285" i="1" a="1"/>
  <c r="K285" i="1" s="1"/>
  <c r="K286" i="1" a="1"/>
  <c r="K286" i="1" s="1"/>
  <c r="K287" i="1" a="1"/>
  <c r="K287" i="1" s="1"/>
  <c r="K288" i="1" a="1"/>
  <c r="K288" i="1" s="1"/>
  <c r="K289" i="1" a="1"/>
  <c r="K289" i="1" s="1"/>
  <c r="K290" i="1" a="1"/>
  <c r="K290" i="1" s="1"/>
  <c r="K291" i="1" a="1"/>
  <c r="K291" i="1" s="1"/>
  <c r="K292" i="1" a="1"/>
  <c r="K292" i="1" s="1"/>
  <c r="K293" i="1" a="1"/>
  <c r="K293" i="1" s="1"/>
  <c r="O293" i="1" s="1"/>
  <c r="AC293" i="1" s="1"/>
  <c r="K294" i="1" a="1"/>
  <c r="K294" i="1" s="1"/>
  <c r="O294" i="1" s="1"/>
  <c r="AC294" i="1" s="1"/>
  <c r="K295" i="1" a="1"/>
  <c r="K295" i="1" s="1"/>
  <c r="K296" i="1" a="1"/>
  <c r="K296" i="1" s="1"/>
  <c r="K297" i="1" a="1"/>
  <c r="K297" i="1" s="1"/>
  <c r="K298" i="1" a="1"/>
  <c r="K298" i="1" s="1"/>
  <c r="K299" i="1" a="1"/>
  <c r="K299" i="1" s="1"/>
  <c r="K300" i="1" a="1"/>
  <c r="K300" i="1" s="1"/>
  <c r="K301" i="1" a="1"/>
  <c r="K301" i="1" s="1"/>
  <c r="K302" i="1" a="1"/>
  <c r="K302" i="1" s="1"/>
  <c r="K303" i="1" a="1"/>
  <c r="K303" i="1" s="1"/>
  <c r="K304" i="1" a="1"/>
  <c r="K304" i="1" s="1"/>
  <c r="K305" i="1" a="1"/>
  <c r="K305" i="1" s="1"/>
  <c r="O305" i="1" s="1"/>
  <c r="AC305" i="1" s="1"/>
  <c r="K306" i="1" a="1"/>
  <c r="K306" i="1" s="1"/>
  <c r="O306" i="1" s="1"/>
  <c r="AC306" i="1" s="1"/>
  <c r="K307" i="1" a="1"/>
  <c r="K307" i="1" s="1"/>
  <c r="K308" i="1" a="1"/>
  <c r="K308" i="1" s="1"/>
  <c r="K309" i="1" a="1"/>
  <c r="K309" i="1" s="1"/>
  <c r="K310" i="1" a="1"/>
  <c r="K310" i="1" s="1"/>
  <c r="K311" i="1" a="1"/>
  <c r="K311" i="1" s="1"/>
  <c r="K312" i="1" a="1"/>
  <c r="K312" i="1" s="1"/>
  <c r="K313" i="1" a="1"/>
  <c r="K313" i="1" s="1"/>
  <c r="K314" i="1" a="1"/>
  <c r="K314" i="1" s="1"/>
  <c r="K315" i="1" a="1"/>
  <c r="K315" i="1" s="1"/>
  <c r="K316" i="1" a="1"/>
  <c r="K316" i="1" s="1"/>
  <c r="K317" i="1" a="1"/>
  <c r="K317" i="1" s="1"/>
  <c r="O317" i="1" s="1"/>
  <c r="AC317" i="1" s="1"/>
  <c r="K318" i="1" a="1"/>
  <c r="K318" i="1" s="1"/>
  <c r="K319" i="1" a="1"/>
  <c r="K319" i="1" s="1"/>
  <c r="K320" i="1" a="1"/>
  <c r="K320" i="1" s="1"/>
  <c r="K321" i="1" a="1"/>
  <c r="K321" i="1" s="1"/>
  <c r="K322" i="1" a="1"/>
  <c r="K322" i="1" s="1"/>
  <c r="K323" i="1" a="1"/>
  <c r="K323" i="1" s="1"/>
  <c r="K324" i="1" a="1"/>
  <c r="K324" i="1" s="1"/>
  <c r="K325" i="1" a="1"/>
  <c r="K325" i="1" s="1"/>
  <c r="K326" i="1" a="1"/>
  <c r="K326" i="1" s="1"/>
  <c r="K327" i="1" a="1"/>
  <c r="K327" i="1" s="1"/>
  <c r="K328" i="1" a="1"/>
  <c r="K328" i="1" s="1"/>
  <c r="K329" i="1" a="1"/>
  <c r="K329" i="1" s="1"/>
  <c r="O329" i="1" s="1"/>
  <c r="AC329" i="1" s="1"/>
  <c r="K330" i="1" a="1"/>
  <c r="K330" i="1" s="1"/>
  <c r="O330" i="1" s="1"/>
  <c r="AC330" i="1" s="1"/>
  <c r="K331" i="1" a="1"/>
  <c r="K331" i="1" s="1"/>
  <c r="K332" i="1" a="1"/>
  <c r="K332" i="1" s="1"/>
  <c r="K333" i="1" a="1"/>
  <c r="K333" i="1" s="1"/>
  <c r="K334" i="1" a="1"/>
  <c r="K334" i="1" s="1"/>
  <c r="K335" i="1" a="1"/>
  <c r="K335" i="1" s="1"/>
  <c r="K336" i="1" a="1"/>
  <c r="K336" i="1" s="1"/>
  <c r="K337" i="1" a="1"/>
  <c r="K337" i="1" s="1"/>
  <c r="K338" i="1" a="1"/>
  <c r="K338" i="1" s="1"/>
  <c r="K339" i="1" a="1"/>
  <c r="K339" i="1" s="1"/>
  <c r="K340" i="1" a="1"/>
  <c r="K340" i="1" s="1"/>
  <c r="K341" i="1" a="1"/>
  <c r="K341" i="1" s="1"/>
  <c r="O341" i="1" s="1"/>
  <c r="AC341" i="1" s="1"/>
  <c r="K342" i="1" a="1"/>
  <c r="K342" i="1" s="1"/>
  <c r="O342" i="1" s="1"/>
  <c r="AC342" i="1" s="1"/>
  <c r="K343" i="1" a="1"/>
  <c r="K343" i="1" s="1"/>
  <c r="K344" i="1" a="1"/>
  <c r="K344" i="1" s="1"/>
  <c r="K345" i="1" a="1"/>
  <c r="K345" i="1" s="1"/>
  <c r="K346" i="1" a="1"/>
  <c r="K346" i="1" s="1"/>
  <c r="K347" i="1" a="1"/>
  <c r="K347" i="1" s="1"/>
  <c r="K348" i="1" a="1"/>
  <c r="K348" i="1" s="1"/>
  <c r="K349" i="1" a="1"/>
  <c r="K349" i="1" s="1"/>
  <c r="K350" i="1" a="1"/>
  <c r="K350" i="1" s="1"/>
  <c r="K351" i="1" a="1"/>
  <c r="K351" i="1" s="1"/>
  <c r="K352" i="1" a="1"/>
  <c r="K352" i="1" s="1"/>
  <c r="K353" i="1" a="1"/>
  <c r="K353" i="1" s="1"/>
  <c r="O353" i="1" s="1"/>
  <c r="AC353" i="1" s="1"/>
  <c r="K354" i="1" a="1"/>
  <c r="K354" i="1" s="1"/>
  <c r="O354" i="1" s="1"/>
  <c r="AC354" i="1" s="1"/>
  <c r="K355" i="1" a="1"/>
  <c r="K355" i="1" s="1"/>
  <c r="K356" i="1" a="1"/>
  <c r="K356" i="1" s="1"/>
  <c r="K357" i="1" a="1"/>
  <c r="K357" i="1" s="1"/>
  <c r="K358" i="1" a="1"/>
  <c r="K358" i="1" s="1"/>
  <c r="K359" i="1" a="1"/>
  <c r="K359" i="1" s="1"/>
  <c r="K360" i="1" a="1"/>
  <c r="K360" i="1" s="1"/>
  <c r="K361" i="1" a="1"/>
  <c r="K361" i="1" s="1"/>
  <c r="K362" i="1" a="1"/>
  <c r="K362" i="1" s="1"/>
  <c r="K363" i="1" a="1"/>
  <c r="K363" i="1" s="1"/>
  <c r="K364" i="1" a="1"/>
  <c r="K364" i="1" s="1"/>
  <c r="K365" i="1" a="1"/>
  <c r="K365" i="1" s="1"/>
  <c r="O365" i="1" s="1"/>
  <c r="AC365" i="1" s="1"/>
  <c r="K366" i="1" a="1"/>
  <c r="K366" i="1" s="1"/>
  <c r="O366" i="1" s="1"/>
  <c r="AC366" i="1" s="1"/>
  <c r="K367" i="1" a="1"/>
  <c r="K367" i="1" s="1"/>
  <c r="K368" i="1" a="1"/>
  <c r="K368" i="1" s="1"/>
  <c r="K369" i="1" a="1"/>
  <c r="K369" i="1" s="1"/>
  <c r="K370" i="1" a="1"/>
  <c r="K370" i="1" s="1"/>
  <c r="K371" i="1" a="1"/>
  <c r="K371" i="1" s="1"/>
  <c r="K372" i="1" a="1"/>
  <c r="K372" i="1" s="1"/>
  <c r="K373" i="1" a="1"/>
  <c r="K373" i="1" s="1"/>
  <c r="K374" i="1" a="1"/>
  <c r="K374" i="1" s="1"/>
  <c r="K375" i="1" a="1"/>
  <c r="K375" i="1" s="1"/>
  <c r="K376" i="1" a="1"/>
  <c r="K376" i="1" s="1"/>
  <c r="K377" i="1" a="1"/>
  <c r="K377" i="1" s="1"/>
  <c r="K378" i="1" a="1"/>
  <c r="K378" i="1" s="1"/>
  <c r="O378" i="1" s="1"/>
  <c r="AC378" i="1" s="1"/>
  <c r="K379" i="1" a="1"/>
  <c r="K379" i="1" s="1"/>
  <c r="K380" i="1" a="1"/>
  <c r="K380" i="1" s="1"/>
  <c r="K381" i="1" a="1"/>
  <c r="K381" i="1" s="1"/>
  <c r="K382" i="1" a="1"/>
  <c r="K382" i="1" s="1"/>
  <c r="K383" i="1" a="1"/>
  <c r="K383" i="1" s="1"/>
  <c r="K384" i="1" a="1"/>
  <c r="K384" i="1" s="1"/>
  <c r="K385" i="1" a="1"/>
  <c r="K385" i="1" s="1"/>
  <c r="K386" i="1" a="1"/>
  <c r="K386" i="1" s="1"/>
  <c r="K387" i="1" a="1"/>
  <c r="K387" i="1" s="1"/>
  <c r="K388" i="1" a="1"/>
  <c r="K388" i="1" s="1"/>
  <c r="K389" i="1" a="1"/>
  <c r="K389" i="1" s="1"/>
  <c r="O389" i="1" s="1"/>
  <c r="AC389" i="1" s="1"/>
  <c r="K390" i="1" a="1"/>
  <c r="K390" i="1" s="1"/>
  <c r="K391" i="1" a="1"/>
  <c r="K391" i="1" s="1"/>
  <c r="K392" i="1" a="1"/>
  <c r="K392" i="1" s="1"/>
  <c r="K393" i="1" a="1"/>
  <c r="K393" i="1" s="1"/>
  <c r="K394" i="1" a="1"/>
  <c r="K394" i="1" s="1"/>
  <c r="K395" i="1" a="1"/>
  <c r="K395" i="1" s="1"/>
  <c r="K396" i="1" a="1"/>
  <c r="K396" i="1" s="1"/>
  <c r="K397" i="1" a="1"/>
  <c r="K397" i="1" s="1"/>
  <c r="K398" i="1" a="1"/>
  <c r="K398" i="1" s="1"/>
  <c r="K399" i="1" a="1"/>
  <c r="K399" i="1" s="1"/>
  <c r="K400" i="1" a="1"/>
  <c r="K400" i="1" s="1"/>
  <c r="K401" i="1" a="1"/>
  <c r="K401" i="1" s="1"/>
  <c r="O401" i="1" s="1"/>
  <c r="AC401" i="1" s="1"/>
  <c r="K402" i="1" a="1"/>
  <c r="K402" i="1" s="1"/>
  <c r="O402" i="1" s="1"/>
  <c r="AC402" i="1" s="1"/>
  <c r="K403" i="1" a="1"/>
  <c r="K403" i="1" s="1"/>
  <c r="K404" i="1" a="1"/>
  <c r="K404" i="1" s="1"/>
  <c r="K405" i="1" a="1"/>
  <c r="K405" i="1" s="1"/>
  <c r="K406" i="1" a="1"/>
  <c r="K406" i="1" s="1"/>
  <c r="K407" i="1" a="1"/>
  <c r="K407" i="1" s="1"/>
  <c r="K408" i="1" a="1"/>
  <c r="K408" i="1" s="1"/>
  <c r="K409" i="1" a="1"/>
  <c r="K409" i="1" s="1"/>
  <c r="K410" i="1" a="1"/>
  <c r="K410" i="1" s="1"/>
  <c r="K411" i="1" a="1"/>
  <c r="K411" i="1" s="1"/>
  <c r="K412" i="1" a="1"/>
  <c r="K412" i="1" s="1"/>
  <c r="K413" i="1" a="1"/>
  <c r="K413" i="1" s="1"/>
  <c r="O413" i="1" s="1"/>
  <c r="AC413" i="1" s="1"/>
  <c r="K414" i="1" a="1"/>
  <c r="K414" i="1" s="1"/>
  <c r="O414" i="1" s="1"/>
  <c r="AC414" i="1" s="1"/>
  <c r="K415" i="1" a="1"/>
  <c r="K415" i="1" s="1"/>
  <c r="K416" i="1" a="1"/>
  <c r="K416" i="1" s="1"/>
  <c r="K417" i="1" a="1"/>
  <c r="K417" i="1" s="1"/>
  <c r="K418" i="1" a="1"/>
  <c r="K418" i="1" s="1"/>
  <c r="K419" i="1" a="1"/>
  <c r="K419" i="1" s="1"/>
  <c r="K420" i="1" a="1"/>
  <c r="K420" i="1" s="1"/>
  <c r="K421" i="1" a="1"/>
  <c r="K421" i="1" s="1"/>
  <c r="K422" i="1" a="1"/>
  <c r="K422" i="1" s="1"/>
  <c r="K423" i="1" a="1"/>
  <c r="K423" i="1" s="1"/>
  <c r="K424" i="1" a="1"/>
  <c r="K424" i="1" s="1"/>
  <c r="K425" i="1" a="1"/>
  <c r="K425" i="1" s="1"/>
  <c r="O425" i="1" s="1"/>
  <c r="AC425" i="1" s="1"/>
  <c r="K426" i="1" a="1"/>
  <c r="K426" i="1" s="1"/>
  <c r="O426" i="1" s="1"/>
  <c r="AC426" i="1" s="1"/>
  <c r="K427" i="1" a="1"/>
  <c r="K427" i="1" s="1"/>
  <c r="K428" i="1" a="1"/>
  <c r="K428" i="1" s="1"/>
  <c r="K429" i="1" a="1"/>
  <c r="K429" i="1" s="1"/>
  <c r="K430" i="1" a="1"/>
  <c r="K430" i="1" s="1"/>
  <c r="K431" i="1" a="1"/>
  <c r="K431" i="1" s="1"/>
  <c r="K432" i="1" a="1"/>
  <c r="K432" i="1" s="1"/>
  <c r="K433" i="1" a="1"/>
  <c r="K433" i="1" s="1"/>
  <c r="K434" i="1" a="1"/>
  <c r="K434" i="1" s="1"/>
  <c r="K435" i="1" a="1"/>
  <c r="K435" i="1" s="1"/>
  <c r="K436" i="1" a="1"/>
  <c r="K436" i="1" s="1"/>
  <c r="K437" i="1" a="1"/>
  <c r="K437" i="1" s="1"/>
  <c r="O437" i="1" s="1"/>
  <c r="AC437" i="1" s="1"/>
  <c r="K438" i="1" a="1"/>
  <c r="K438" i="1" s="1"/>
  <c r="O438" i="1" s="1"/>
  <c r="AC438" i="1" s="1"/>
  <c r="K439" i="1" a="1"/>
  <c r="K439" i="1" s="1"/>
  <c r="K440" i="1" a="1"/>
  <c r="K440" i="1" s="1"/>
  <c r="K441" i="1" a="1"/>
  <c r="K441" i="1" s="1"/>
  <c r="K442" i="1" a="1"/>
  <c r="K442" i="1" s="1"/>
  <c r="K443" i="1" a="1"/>
  <c r="K443" i="1" s="1"/>
  <c r="K444" i="1" a="1"/>
  <c r="K444" i="1" s="1"/>
  <c r="K445" i="1" a="1"/>
  <c r="K445" i="1" s="1"/>
  <c r="K446" i="1" a="1"/>
  <c r="K446" i="1" s="1"/>
  <c r="K447" i="1" a="1"/>
  <c r="K447" i="1" s="1"/>
  <c r="K448" i="1" a="1"/>
  <c r="K448" i="1" s="1"/>
  <c r="K449" i="1" a="1"/>
  <c r="K449" i="1" s="1"/>
  <c r="O449" i="1" s="1"/>
  <c r="AC449" i="1" s="1"/>
  <c r="K450" i="1" a="1"/>
  <c r="K450" i="1" s="1"/>
  <c r="O450" i="1" s="1"/>
  <c r="AC450" i="1" s="1"/>
  <c r="K451" i="1" a="1"/>
  <c r="K451" i="1" s="1"/>
  <c r="K452" i="1" a="1"/>
  <c r="K452" i="1" s="1"/>
  <c r="K453" i="1" a="1"/>
  <c r="K453" i="1" s="1"/>
  <c r="K454" i="1" a="1"/>
  <c r="K454" i="1" s="1"/>
  <c r="K455" i="1" a="1"/>
  <c r="K455" i="1" s="1"/>
  <c r="K456" i="1" a="1"/>
  <c r="K456" i="1" s="1"/>
  <c r="K457" i="1" a="1"/>
  <c r="K457" i="1" s="1"/>
  <c r="K458" i="1" a="1"/>
  <c r="K458" i="1" s="1"/>
  <c r="K459" i="1" a="1"/>
  <c r="K459" i="1" s="1"/>
  <c r="K460" i="1" a="1"/>
  <c r="K460" i="1" s="1"/>
  <c r="K461" i="1" a="1"/>
  <c r="K461" i="1" s="1"/>
  <c r="O461" i="1" s="1"/>
  <c r="AC461" i="1" s="1"/>
  <c r="K462" i="1" a="1"/>
  <c r="K462" i="1" s="1"/>
  <c r="O462" i="1" s="1"/>
  <c r="AC462" i="1" s="1"/>
  <c r="K463" i="1" a="1"/>
  <c r="K463" i="1" s="1"/>
  <c r="K464" i="1" a="1"/>
  <c r="K464" i="1" s="1"/>
  <c r="K465" i="1" a="1"/>
  <c r="K465" i="1" s="1"/>
  <c r="K466" i="1" a="1"/>
  <c r="K466" i="1" s="1"/>
  <c r="K467" i="1" a="1"/>
  <c r="K467" i="1" s="1"/>
  <c r="K468" i="1" a="1"/>
  <c r="K468" i="1" s="1"/>
  <c r="K469" i="1" a="1"/>
  <c r="K469" i="1" s="1"/>
  <c r="K470" i="1" a="1"/>
  <c r="K470" i="1" s="1"/>
  <c r="K471" i="1" a="1"/>
  <c r="K471" i="1" s="1"/>
  <c r="K472" i="1" a="1"/>
  <c r="K472" i="1" s="1"/>
  <c r="K473" i="1" a="1"/>
  <c r="K473" i="1" s="1"/>
  <c r="O473" i="1" s="1"/>
  <c r="AC473" i="1" s="1"/>
  <c r="K474" i="1" a="1"/>
  <c r="K474" i="1" s="1"/>
  <c r="O474" i="1" s="1"/>
  <c r="AC474" i="1" s="1"/>
  <c r="K475" i="1" a="1"/>
  <c r="K475" i="1" s="1"/>
  <c r="K476" i="1" a="1"/>
  <c r="K476" i="1" s="1"/>
  <c r="K477" i="1" a="1"/>
  <c r="K477" i="1" s="1"/>
  <c r="K478" i="1" a="1"/>
  <c r="K478" i="1" s="1"/>
  <c r="K479" i="1" a="1"/>
  <c r="K479" i="1" s="1"/>
  <c r="K480" i="1" a="1"/>
  <c r="K480" i="1" s="1"/>
  <c r="K481" i="1" a="1"/>
  <c r="K481" i="1" s="1"/>
  <c r="K482" i="1" a="1"/>
  <c r="K482" i="1" s="1"/>
  <c r="K483" i="1" a="1"/>
  <c r="K483" i="1" s="1"/>
  <c r="K484" i="1" a="1"/>
  <c r="K484" i="1" s="1"/>
  <c r="K485" i="1" a="1"/>
  <c r="K485" i="1" s="1"/>
  <c r="K486" i="1" a="1"/>
  <c r="K486" i="1" s="1"/>
  <c r="K487" i="1" a="1"/>
  <c r="K487" i="1" s="1"/>
  <c r="K488" i="1" a="1"/>
  <c r="K488" i="1" s="1"/>
  <c r="K489" i="1" a="1"/>
  <c r="K489" i="1" s="1"/>
  <c r="K490" i="1" a="1"/>
  <c r="K490" i="1" s="1"/>
  <c r="K491" i="1" a="1"/>
  <c r="K491" i="1" s="1"/>
  <c r="K492" i="1" a="1"/>
  <c r="K492" i="1" s="1"/>
  <c r="K493" i="1" a="1"/>
  <c r="K493" i="1" s="1"/>
  <c r="K494" i="1" a="1"/>
  <c r="K494" i="1" s="1"/>
  <c r="K495" i="1" a="1"/>
  <c r="K495" i="1" s="1"/>
  <c r="K496" i="1" a="1"/>
  <c r="K496" i="1" s="1"/>
  <c r="K497" i="1" a="1"/>
  <c r="K497" i="1" s="1"/>
  <c r="K498" i="1" a="1"/>
  <c r="K498" i="1" s="1"/>
  <c r="K499" i="1" a="1"/>
  <c r="K499" i="1" s="1"/>
  <c r="K500" i="1" a="1"/>
  <c r="K500" i="1" s="1"/>
  <c r="K501" i="1" a="1"/>
  <c r="K501" i="1" s="1"/>
  <c r="K502" i="1" a="1"/>
  <c r="K502" i="1" s="1"/>
  <c r="K503" i="1" a="1"/>
  <c r="K503" i="1" s="1"/>
  <c r="K504" i="1" a="1"/>
  <c r="K504" i="1" s="1"/>
  <c r="K505" i="1" a="1"/>
  <c r="K505" i="1" s="1"/>
  <c r="K506" i="1" a="1"/>
  <c r="K506" i="1" s="1"/>
  <c r="K507" i="1" a="1"/>
  <c r="K507" i="1" s="1"/>
  <c r="K508" i="1" a="1"/>
  <c r="K508" i="1" s="1"/>
  <c r="K509" i="1" a="1"/>
  <c r="K509" i="1" s="1"/>
  <c r="K510" i="1" a="1"/>
  <c r="K510" i="1" s="1"/>
  <c r="K511" i="1" a="1"/>
  <c r="K511" i="1" s="1"/>
  <c r="K512" i="1" a="1"/>
  <c r="K512" i="1" s="1"/>
  <c r="K513" i="1" a="1"/>
  <c r="K513" i="1" s="1"/>
  <c r="K514" i="1" a="1"/>
  <c r="K514" i="1" s="1"/>
  <c r="K515" i="1" a="1"/>
  <c r="K515" i="1" s="1"/>
  <c r="K516" i="1" a="1"/>
  <c r="K516" i="1" s="1"/>
  <c r="K517" i="1" a="1"/>
  <c r="K517" i="1" s="1"/>
  <c r="K518" i="1" a="1"/>
  <c r="K518" i="1" s="1"/>
  <c r="K519" i="1" a="1"/>
  <c r="K519" i="1" s="1"/>
  <c r="K520" i="1" a="1"/>
  <c r="K520" i="1" s="1"/>
  <c r="K521" i="1" a="1"/>
  <c r="K521" i="1" s="1"/>
  <c r="K522" i="1" a="1"/>
  <c r="K522" i="1" s="1"/>
  <c r="K523" i="1" a="1"/>
  <c r="K523" i="1" s="1"/>
  <c r="K524" i="1" a="1"/>
  <c r="K524" i="1" s="1"/>
  <c r="K525" i="1" a="1"/>
  <c r="K525" i="1" s="1"/>
  <c r="K526" i="1" a="1"/>
  <c r="K526" i="1" s="1"/>
  <c r="K527" i="1" a="1"/>
  <c r="K527" i="1" s="1"/>
  <c r="K528" i="1" a="1"/>
  <c r="K528" i="1" s="1"/>
  <c r="K529" i="1" a="1"/>
  <c r="K529" i="1" s="1"/>
  <c r="K530" i="1" a="1"/>
  <c r="K530" i="1" s="1"/>
  <c r="K531" i="1" a="1"/>
  <c r="K531" i="1" s="1"/>
  <c r="K532" i="1" a="1"/>
  <c r="K532" i="1" s="1"/>
  <c r="K533" i="1" a="1"/>
  <c r="K533" i="1" s="1"/>
  <c r="K534" i="1" a="1"/>
  <c r="K534" i="1" s="1"/>
  <c r="K535" i="1" a="1"/>
  <c r="K535" i="1" s="1"/>
  <c r="K536" i="1" a="1"/>
  <c r="K536" i="1" s="1"/>
  <c r="K537" i="1" a="1"/>
  <c r="K537" i="1" s="1"/>
  <c r="K538" i="1" a="1"/>
  <c r="K538" i="1" s="1"/>
  <c r="K539" i="1" a="1"/>
  <c r="K539" i="1" s="1"/>
  <c r="K540" i="1" a="1"/>
  <c r="K540" i="1" s="1"/>
  <c r="K541" i="1" a="1"/>
  <c r="K541" i="1" s="1"/>
  <c r="K542" i="1" a="1"/>
  <c r="K542" i="1" s="1"/>
  <c r="K543" i="1" a="1"/>
  <c r="K543" i="1" s="1"/>
  <c r="K544" i="1" a="1"/>
  <c r="K544" i="1" s="1"/>
  <c r="K545" i="1" a="1"/>
  <c r="K545" i="1" s="1"/>
  <c r="K546" i="1" a="1"/>
  <c r="K546" i="1" s="1"/>
  <c r="K547" i="1" a="1"/>
  <c r="K547" i="1" s="1"/>
  <c r="K548" i="1" a="1"/>
  <c r="K548" i="1" s="1"/>
  <c r="K549" i="1" a="1"/>
  <c r="K549" i="1" s="1"/>
  <c r="K550" i="1" a="1"/>
  <c r="K550" i="1" s="1"/>
  <c r="K551" i="1" a="1"/>
  <c r="K551" i="1" s="1"/>
  <c r="K552" i="1" a="1"/>
  <c r="K552" i="1" s="1"/>
  <c r="K553" i="1" a="1"/>
  <c r="K553" i="1" s="1"/>
  <c r="K554" i="1" a="1"/>
  <c r="K554" i="1" s="1"/>
  <c r="K555" i="1" a="1"/>
  <c r="K555" i="1" s="1"/>
  <c r="K556" i="1" a="1"/>
  <c r="K556" i="1" s="1"/>
  <c r="K557" i="1" a="1"/>
  <c r="K557" i="1" s="1"/>
  <c r="K558" i="1" a="1"/>
  <c r="K558" i="1" s="1"/>
  <c r="K559" i="1" a="1"/>
  <c r="K559" i="1" s="1"/>
  <c r="K560" i="1" a="1"/>
  <c r="K560" i="1" s="1"/>
  <c r="K561" i="1" a="1"/>
  <c r="K561" i="1" s="1"/>
  <c r="K562" i="1" a="1"/>
  <c r="K562" i="1" s="1"/>
  <c r="K563" i="1" a="1"/>
  <c r="K563" i="1" s="1"/>
  <c r="K564" i="1" a="1"/>
  <c r="K564" i="1" s="1"/>
  <c r="K565" i="1" a="1"/>
  <c r="K565" i="1" s="1"/>
  <c r="K566" i="1" a="1"/>
  <c r="K566" i="1" s="1"/>
  <c r="K567" i="1" a="1"/>
  <c r="K567" i="1" s="1"/>
  <c r="K568" i="1" a="1"/>
  <c r="K568" i="1" s="1"/>
  <c r="K569" i="1" a="1"/>
  <c r="K569" i="1" s="1"/>
  <c r="K570" i="1" a="1"/>
  <c r="K570" i="1" s="1"/>
  <c r="K571" i="1" a="1"/>
  <c r="K571" i="1" s="1"/>
  <c r="K572" i="1" a="1"/>
  <c r="K572" i="1" s="1"/>
  <c r="K573" i="1" a="1"/>
  <c r="K573" i="1" s="1"/>
  <c r="K574" i="1" a="1"/>
  <c r="K574" i="1" s="1"/>
  <c r="K575" i="1" a="1"/>
  <c r="K575" i="1" s="1"/>
  <c r="K576" i="1" a="1"/>
  <c r="K576" i="1" s="1"/>
  <c r="K577" i="1" a="1"/>
  <c r="K577" i="1" s="1"/>
  <c r="K578" i="1" a="1"/>
  <c r="K578" i="1" s="1"/>
  <c r="K579" i="1" a="1"/>
  <c r="K579" i="1" s="1"/>
  <c r="K580" i="1" a="1"/>
  <c r="K580" i="1" s="1"/>
  <c r="K581" i="1" a="1"/>
  <c r="K581" i="1" s="1"/>
  <c r="K582" i="1" a="1"/>
  <c r="K582" i="1" s="1"/>
  <c r="K583" i="1" a="1"/>
  <c r="K583" i="1" s="1"/>
  <c r="K584" i="1" a="1"/>
  <c r="K584" i="1" s="1"/>
  <c r="K585" i="1" a="1"/>
  <c r="K585" i="1" s="1"/>
  <c r="K586" i="1" a="1"/>
  <c r="K586" i="1" s="1"/>
  <c r="K587" i="1" a="1"/>
  <c r="K587" i="1" s="1"/>
  <c r="K588" i="1" a="1"/>
  <c r="K588" i="1" s="1"/>
  <c r="K589" i="1" a="1"/>
  <c r="K589" i="1" s="1"/>
  <c r="K590" i="1" a="1"/>
  <c r="K590" i="1" s="1"/>
  <c r="K591" i="1" a="1"/>
  <c r="K591" i="1" s="1"/>
  <c r="K592" i="1" a="1"/>
  <c r="K592" i="1" s="1"/>
  <c r="K593" i="1" a="1"/>
  <c r="K593" i="1" s="1"/>
  <c r="K594" i="1" a="1"/>
  <c r="K594" i="1" s="1"/>
  <c r="K595" i="1" a="1"/>
  <c r="K595" i="1" s="1"/>
  <c r="K596" i="1" a="1"/>
  <c r="K596" i="1" s="1"/>
  <c r="K597" i="1" a="1"/>
  <c r="K597" i="1" s="1"/>
  <c r="K598" i="1" a="1"/>
  <c r="K598" i="1" s="1"/>
  <c r="K599" i="1" a="1"/>
  <c r="K599" i="1" s="1"/>
  <c r="K600" i="1" a="1"/>
  <c r="K600" i="1" s="1"/>
  <c r="K601" i="1" a="1"/>
  <c r="K601" i="1" s="1"/>
  <c r="K602" i="1" a="1"/>
  <c r="K602" i="1" s="1"/>
  <c r="K603" i="1" a="1"/>
  <c r="K603" i="1" s="1"/>
  <c r="K604" i="1" a="1"/>
  <c r="K604" i="1" s="1"/>
  <c r="K605" i="1" a="1"/>
  <c r="K605" i="1" s="1"/>
  <c r="K606" i="1" a="1"/>
  <c r="K606" i="1" s="1"/>
  <c r="K607" i="1" a="1"/>
  <c r="K607" i="1" s="1"/>
  <c r="K608" i="1" a="1"/>
  <c r="K608" i="1" s="1"/>
  <c r="K609" i="1" a="1"/>
  <c r="K609" i="1" s="1"/>
  <c r="K610" i="1" a="1"/>
  <c r="K610" i="1" s="1"/>
  <c r="K611" i="1" a="1"/>
  <c r="K611" i="1" s="1"/>
  <c r="K612" i="1" a="1"/>
  <c r="K612" i="1" s="1"/>
  <c r="K613" i="1" a="1"/>
  <c r="K613" i="1" s="1"/>
  <c r="K614" i="1" a="1"/>
  <c r="K614" i="1" s="1"/>
  <c r="K615" i="1" a="1"/>
  <c r="K615" i="1" s="1"/>
  <c r="K616" i="1" a="1"/>
  <c r="K616" i="1" s="1"/>
  <c r="K617" i="1" a="1"/>
  <c r="K617" i="1" s="1"/>
  <c r="K618" i="1" a="1"/>
  <c r="K618" i="1" s="1"/>
  <c r="K619" i="1" a="1"/>
  <c r="K619" i="1" s="1"/>
  <c r="K620" i="1" a="1"/>
  <c r="K620" i="1" s="1"/>
  <c r="K621" i="1" a="1"/>
  <c r="K621" i="1" s="1"/>
  <c r="K622" i="1" a="1"/>
  <c r="K622" i="1" s="1"/>
  <c r="K623" i="1" a="1"/>
  <c r="K623" i="1" s="1"/>
  <c r="K624" i="1" a="1"/>
  <c r="K624" i="1" s="1"/>
  <c r="K625" i="1" a="1"/>
  <c r="K625" i="1" s="1"/>
  <c r="K626" i="1" a="1"/>
  <c r="K626" i="1" s="1"/>
  <c r="K627" i="1" a="1"/>
  <c r="K627" i="1" s="1"/>
  <c r="K628" i="1" a="1"/>
  <c r="K628" i="1" s="1"/>
  <c r="K629" i="1" a="1"/>
  <c r="K629" i="1" s="1"/>
  <c r="K630" i="1" a="1"/>
  <c r="K630" i="1" s="1"/>
  <c r="K631" i="1" a="1"/>
  <c r="K631" i="1" s="1"/>
  <c r="K632" i="1" a="1"/>
  <c r="K632" i="1" s="1"/>
  <c r="K633" i="1" a="1"/>
  <c r="K633" i="1" s="1"/>
  <c r="K634" i="1" a="1"/>
  <c r="K634" i="1" s="1"/>
  <c r="K635" i="1" a="1"/>
  <c r="K635" i="1" s="1"/>
  <c r="K636" i="1" a="1"/>
  <c r="K636" i="1" s="1"/>
  <c r="K637" i="1" a="1"/>
  <c r="K637" i="1" s="1"/>
  <c r="K638" i="1" a="1"/>
  <c r="K638" i="1" s="1"/>
  <c r="K639" i="1" a="1"/>
  <c r="K639" i="1" s="1"/>
  <c r="K640" i="1" a="1"/>
  <c r="K640" i="1" s="1"/>
  <c r="K641" i="1" a="1"/>
  <c r="K641" i="1" s="1"/>
  <c r="K642" i="1" a="1"/>
  <c r="K642" i="1" s="1"/>
  <c r="K643" i="1" a="1"/>
  <c r="K643" i="1" s="1"/>
  <c r="K644" i="1" a="1"/>
  <c r="K644" i="1" s="1"/>
  <c r="K645" i="1" a="1"/>
  <c r="K645" i="1" s="1"/>
  <c r="K646" i="1" a="1"/>
  <c r="K646" i="1" s="1"/>
  <c r="K647" i="1" a="1"/>
  <c r="K647" i="1" s="1"/>
  <c r="K648" i="1" a="1"/>
  <c r="K648" i="1" s="1"/>
  <c r="K649" i="1" a="1"/>
  <c r="K649" i="1" s="1"/>
  <c r="K650" i="1" a="1"/>
  <c r="K650" i="1" s="1"/>
  <c r="K651" i="1" a="1"/>
  <c r="K651" i="1" s="1"/>
  <c r="K652" i="1" a="1"/>
  <c r="K652" i="1" s="1"/>
  <c r="K653" i="1" a="1"/>
  <c r="K653" i="1" s="1"/>
  <c r="K654" i="1" a="1"/>
  <c r="K654" i="1" s="1"/>
  <c r="K655" i="1" a="1"/>
  <c r="K655" i="1" s="1"/>
  <c r="K656" i="1" a="1"/>
  <c r="K656" i="1" s="1"/>
  <c r="K657" i="1" a="1"/>
  <c r="K657" i="1" s="1"/>
  <c r="K658" i="1" a="1"/>
  <c r="K658" i="1" s="1"/>
  <c r="K659" i="1" a="1"/>
  <c r="K659" i="1" s="1"/>
  <c r="K660" i="1" a="1"/>
  <c r="K660" i="1" s="1"/>
  <c r="K661" i="1" a="1"/>
  <c r="K661" i="1" s="1"/>
  <c r="K662" i="1" a="1"/>
  <c r="K662" i="1" s="1"/>
  <c r="K663" i="1" a="1"/>
  <c r="K663" i="1" s="1"/>
  <c r="K664" i="1" a="1"/>
  <c r="K664" i="1" s="1"/>
  <c r="K665" i="1" a="1"/>
  <c r="K665" i="1" s="1"/>
  <c r="K666" i="1" a="1"/>
  <c r="K666" i="1" s="1"/>
  <c r="K667" i="1" a="1"/>
  <c r="K667" i="1" s="1"/>
  <c r="K668" i="1" a="1"/>
  <c r="K668" i="1" s="1"/>
  <c r="K669" i="1" a="1"/>
  <c r="K669" i="1" s="1"/>
  <c r="K670" i="1" a="1"/>
  <c r="K670" i="1" s="1"/>
  <c r="K671" i="1" a="1"/>
  <c r="K671" i="1" s="1"/>
  <c r="K672" i="1" a="1"/>
  <c r="K672" i="1" s="1"/>
  <c r="K673" i="1" a="1"/>
  <c r="K673" i="1" s="1"/>
  <c r="K674" i="1" a="1"/>
  <c r="K674" i="1" s="1"/>
  <c r="K675" i="1" a="1"/>
  <c r="K675" i="1" s="1"/>
  <c r="K676" i="1" a="1"/>
  <c r="K676" i="1" s="1"/>
  <c r="K677" i="1" a="1"/>
  <c r="K677" i="1" s="1"/>
  <c r="K678" i="1" a="1"/>
  <c r="K678" i="1" s="1"/>
  <c r="K679" i="1" a="1"/>
  <c r="K679" i="1" s="1"/>
  <c r="K680" i="1" a="1"/>
  <c r="K680" i="1" s="1"/>
  <c r="K681" i="1" a="1"/>
  <c r="K681" i="1" s="1"/>
  <c r="K682" i="1" a="1"/>
  <c r="K682" i="1" s="1"/>
  <c r="K683" i="1" a="1"/>
  <c r="K683" i="1" s="1"/>
  <c r="K684" i="1" a="1"/>
  <c r="K684" i="1" s="1"/>
  <c r="K685" i="1" a="1"/>
  <c r="K685" i="1" s="1"/>
  <c r="K686" i="1" a="1"/>
  <c r="K686" i="1" s="1"/>
  <c r="K687" i="1" a="1"/>
  <c r="K687" i="1" s="1"/>
  <c r="K688" i="1" a="1"/>
  <c r="K688" i="1" s="1"/>
  <c r="K689" i="1" a="1"/>
  <c r="K689" i="1" s="1"/>
  <c r="K690" i="1" a="1"/>
  <c r="K690" i="1" s="1"/>
  <c r="K691" i="1" a="1"/>
  <c r="K691" i="1" s="1"/>
  <c r="K692" i="1" a="1"/>
  <c r="K692" i="1" s="1"/>
  <c r="K693" i="1" a="1"/>
  <c r="K693" i="1" s="1"/>
  <c r="K694" i="1" a="1"/>
  <c r="K694" i="1" s="1"/>
  <c r="K695" i="1" a="1"/>
  <c r="K695" i="1" s="1"/>
  <c r="K696" i="1" a="1"/>
  <c r="K696" i="1" s="1"/>
  <c r="K697" i="1" a="1"/>
  <c r="K697" i="1" s="1"/>
  <c r="K698" i="1" a="1"/>
  <c r="K698" i="1" s="1"/>
  <c r="K699" i="1" a="1"/>
  <c r="K699" i="1" s="1"/>
  <c r="K700" i="1" a="1"/>
  <c r="K700" i="1" s="1"/>
  <c r="K701" i="1" a="1"/>
  <c r="K701" i="1" s="1"/>
  <c r="K702" i="1" a="1"/>
  <c r="K702" i="1" s="1"/>
  <c r="K703" i="1" a="1"/>
  <c r="K703" i="1" s="1"/>
  <c r="K704" i="1" a="1"/>
  <c r="K704" i="1" s="1"/>
  <c r="K705" i="1" a="1"/>
  <c r="K705" i="1" s="1"/>
  <c r="K706" i="1" a="1"/>
  <c r="K706" i="1" s="1"/>
  <c r="K707" i="1" a="1"/>
  <c r="K707" i="1" s="1"/>
  <c r="K708" i="1" a="1"/>
  <c r="K708" i="1" s="1"/>
  <c r="K709" i="1" a="1"/>
  <c r="K709" i="1" s="1"/>
  <c r="K710" i="1" a="1"/>
  <c r="K710" i="1" s="1"/>
  <c r="K711" i="1" a="1"/>
  <c r="K711" i="1" s="1"/>
  <c r="K712" i="1" a="1"/>
  <c r="K712" i="1" s="1"/>
  <c r="K713" i="1" a="1"/>
  <c r="K713" i="1" s="1"/>
  <c r="K714" i="1" a="1"/>
  <c r="K714" i="1" s="1"/>
  <c r="K715" i="1" a="1"/>
  <c r="K715" i="1" s="1"/>
  <c r="K716" i="1" a="1"/>
  <c r="K716" i="1" s="1"/>
  <c r="K717" i="1" a="1"/>
  <c r="K717" i="1" s="1"/>
  <c r="K718" i="1" a="1"/>
  <c r="K718" i="1" s="1"/>
  <c r="K719" i="1" a="1"/>
  <c r="K719" i="1" s="1"/>
  <c r="K720" i="1" a="1"/>
  <c r="K720" i="1" s="1"/>
  <c r="K721" i="1" a="1"/>
  <c r="K721" i="1" s="1"/>
  <c r="K722" i="1" a="1"/>
  <c r="K722" i="1" s="1"/>
  <c r="K723" i="1" a="1"/>
  <c r="K723" i="1" s="1"/>
  <c r="K724" i="1" a="1"/>
  <c r="K724" i="1" s="1"/>
  <c r="K725" i="1" a="1"/>
  <c r="K725" i="1" s="1"/>
  <c r="K726" i="1" a="1"/>
  <c r="K726" i="1" s="1"/>
  <c r="K727" i="1" a="1"/>
  <c r="K727" i="1" s="1"/>
  <c r="K728" i="1" a="1"/>
  <c r="K728" i="1" s="1"/>
  <c r="K729" i="1" a="1"/>
  <c r="K729" i="1" s="1"/>
  <c r="K730" i="1" a="1"/>
  <c r="K730" i="1" s="1"/>
  <c r="K731" i="1" a="1"/>
  <c r="K731" i="1" s="1"/>
  <c r="K732" i="1" a="1"/>
  <c r="K732" i="1" s="1"/>
  <c r="K733" i="1" a="1"/>
  <c r="K733" i="1" s="1"/>
  <c r="K734" i="1" a="1"/>
  <c r="K734" i="1" s="1"/>
  <c r="K735" i="1" a="1"/>
  <c r="K735" i="1" s="1"/>
  <c r="K736" i="1" a="1"/>
  <c r="K736" i="1" s="1"/>
  <c r="K737" i="1" a="1"/>
  <c r="K737" i="1" s="1"/>
  <c r="K738" i="1" a="1"/>
  <c r="K738" i="1" s="1"/>
  <c r="K739" i="1" a="1"/>
  <c r="K739" i="1" s="1"/>
  <c r="K740" i="1" a="1"/>
  <c r="K740" i="1" s="1"/>
  <c r="K741" i="1" a="1"/>
  <c r="K741" i="1" s="1"/>
  <c r="K742" i="1" a="1"/>
  <c r="K742" i="1" s="1"/>
  <c r="K743" i="1" a="1"/>
  <c r="K743" i="1" s="1"/>
  <c r="K744" i="1" a="1"/>
  <c r="K744" i="1" s="1"/>
  <c r="K745" i="1" a="1"/>
  <c r="K745" i="1" s="1"/>
  <c r="K746" i="1" a="1"/>
  <c r="K746" i="1" s="1"/>
  <c r="K747" i="1" a="1"/>
  <c r="K747" i="1" s="1"/>
  <c r="K748" i="1" a="1"/>
  <c r="K748" i="1" s="1"/>
  <c r="K749" i="1" a="1"/>
  <c r="K749" i="1" s="1"/>
  <c r="K750" i="1" a="1"/>
  <c r="K750" i="1" s="1"/>
  <c r="K751" i="1" a="1"/>
  <c r="K751" i="1" s="1"/>
  <c r="K752" i="1" a="1"/>
  <c r="K752" i="1" s="1"/>
  <c r="K753" i="1" a="1"/>
  <c r="K753" i="1" s="1"/>
  <c r="K754" i="1" a="1"/>
  <c r="K754" i="1" s="1"/>
  <c r="K755" i="1" a="1"/>
  <c r="K755" i="1" s="1"/>
  <c r="K756" i="1" a="1"/>
  <c r="K756" i="1" s="1"/>
  <c r="K757" i="1" a="1"/>
  <c r="K757" i="1" s="1"/>
  <c r="K758" i="1" a="1"/>
  <c r="K758" i="1" s="1"/>
  <c r="K759" i="1" a="1"/>
  <c r="K759" i="1" s="1"/>
  <c r="K760" i="1" a="1"/>
  <c r="K760" i="1" s="1"/>
  <c r="K761" i="1" a="1"/>
  <c r="K761" i="1" s="1"/>
  <c r="K762" i="1" a="1"/>
  <c r="K762" i="1" s="1"/>
  <c r="K763" i="1" a="1"/>
  <c r="K763" i="1" s="1"/>
  <c r="K764" i="1" a="1"/>
  <c r="K764" i="1" s="1"/>
  <c r="K765" i="1" a="1"/>
  <c r="K765" i="1" s="1"/>
  <c r="K766" i="1" a="1"/>
  <c r="K766" i="1" s="1"/>
  <c r="K767" i="1" a="1"/>
  <c r="K767" i="1" s="1"/>
  <c r="K768" i="1" a="1"/>
  <c r="K768" i="1" s="1"/>
  <c r="K769" i="1" a="1"/>
  <c r="K769" i="1" s="1"/>
  <c r="K770" i="1" a="1"/>
  <c r="K770" i="1" s="1"/>
  <c r="K771" i="1" a="1"/>
  <c r="K771" i="1" s="1"/>
  <c r="K772" i="1" a="1"/>
  <c r="K772" i="1" s="1"/>
  <c r="K773" i="1" a="1"/>
  <c r="K773" i="1" s="1"/>
  <c r="K774" i="1" a="1"/>
  <c r="K774" i="1" s="1"/>
  <c r="K775" i="1" a="1"/>
  <c r="K775" i="1" s="1"/>
  <c r="K776" i="1" a="1"/>
  <c r="K776" i="1" s="1"/>
  <c r="K777" i="1" a="1"/>
  <c r="K777" i="1" s="1"/>
  <c r="K778" i="1" a="1"/>
  <c r="K778" i="1" s="1"/>
  <c r="K779" i="1" a="1"/>
  <c r="K779" i="1" s="1"/>
  <c r="K780" i="1" a="1"/>
  <c r="K780" i="1" s="1"/>
  <c r="K781" i="1" a="1"/>
  <c r="K781" i="1" s="1"/>
  <c r="K782" i="1" a="1"/>
  <c r="K782" i="1" s="1"/>
  <c r="K783" i="1" a="1"/>
  <c r="K783" i="1" s="1"/>
  <c r="K784" i="1" a="1"/>
  <c r="K784" i="1" s="1"/>
  <c r="K785" i="1" a="1"/>
  <c r="K785" i="1" s="1"/>
  <c r="K786" i="1" a="1"/>
  <c r="K786" i="1" s="1"/>
  <c r="K787" i="1" a="1"/>
  <c r="K787" i="1" s="1"/>
  <c r="K788" i="1" a="1"/>
  <c r="K788" i="1" s="1"/>
  <c r="K789" i="1" a="1"/>
  <c r="K789" i="1" s="1"/>
  <c r="K790" i="1" a="1"/>
  <c r="K790" i="1" s="1"/>
  <c r="K791" i="1" a="1"/>
  <c r="K791" i="1" s="1"/>
  <c r="K792" i="1" a="1"/>
  <c r="K792" i="1" s="1"/>
  <c r="K793" i="1" a="1"/>
  <c r="K793" i="1" s="1"/>
  <c r="K794" i="1" a="1"/>
  <c r="K794" i="1" s="1"/>
  <c r="K795" i="1" a="1"/>
  <c r="K795" i="1" s="1"/>
  <c r="K796" i="1" a="1"/>
  <c r="K796" i="1" s="1"/>
  <c r="K797" i="1" a="1"/>
  <c r="K797" i="1" s="1"/>
  <c r="K798" i="1" a="1"/>
  <c r="K798" i="1" s="1"/>
  <c r="K799" i="1" a="1"/>
  <c r="K799" i="1" s="1"/>
  <c r="K800" i="1" a="1"/>
  <c r="K800" i="1" s="1"/>
  <c r="K801" i="1" a="1"/>
  <c r="K801" i="1" s="1"/>
  <c r="K802" i="1" a="1"/>
  <c r="K802" i="1" s="1"/>
  <c r="K803" i="1" a="1"/>
  <c r="K803" i="1" s="1"/>
  <c r="K804" i="1" a="1"/>
  <c r="K804" i="1" s="1"/>
  <c r="K805" i="1" a="1"/>
  <c r="K805" i="1" s="1"/>
  <c r="K806" i="1" a="1"/>
  <c r="K806" i="1" s="1"/>
  <c r="K807" i="1" a="1"/>
  <c r="K807" i="1" s="1"/>
  <c r="K808" i="1" a="1"/>
  <c r="K808" i="1" s="1"/>
  <c r="K809" i="1" a="1"/>
  <c r="K809" i="1" s="1"/>
  <c r="K810" i="1" a="1"/>
  <c r="K810" i="1" s="1"/>
  <c r="K811" i="1" a="1"/>
  <c r="K811" i="1" s="1"/>
  <c r="K812" i="1" a="1"/>
  <c r="K812" i="1" s="1"/>
  <c r="K813" i="1" a="1"/>
  <c r="K813" i="1" s="1"/>
  <c r="K814" i="1" a="1"/>
  <c r="K814" i="1" s="1"/>
  <c r="K815" i="1" a="1"/>
  <c r="K815" i="1" s="1"/>
  <c r="K816" i="1" a="1"/>
  <c r="K816" i="1" s="1"/>
  <c r="K817" i="1" a="1"/>
  <c r="K817" i="1" s="1"/>
  <c r="K818" i="1" a="1"/>
  <c r="K818" i="1" s="1"/>
  <c r="K819" i="1" a="1"/>
  <c r="K819" i="1" s="1"/>
  <c r="K820" i="1" a="1"/>
  <c r="K820" i="1" s="1"/>
  <c r="K821" i="1" a="1"/>
  <c r="K821" i="1" s="1"/>
  <c r="K822" i="1" a="1"/>
  <c r="K822" i="1" s="1"/>
  <c r="K823" i="1" a="1"/>
  <c r="K823" i="1" s="1"/>
  <c r="K824" i="1" a="1"/>
  <c r="K824" i="1" s="1"/>
  <c r="K825" i="1" a="1"/>
  <c r="K825" i="1" s="1"/>
  <c r="K826" i="1" a="1"/>
  <c r="K826" i="1" s="1"/>
  <c r="K827" i="1" a="1"/>
  <c r="K827" i="1" s="1"/>
  <c r="K828" i="1" a="1"/>
  <c r="K828" i="1" s="1"/>
  <c r="K829" i="1" a="1"/>
  <c r="K829" i="1" s="1"/>
  <c r="K830" i="1" a="1"/>
  <c r="K830" i="1" s="1"/>
  <c r="K831" i="1" a="1"/>
  <c r="K831" i="1" s="1"/>
  <c r="K832" i="1" a="1"/>
  <c r="K832" i="1" s="1"/>
  <c r="K833" i="1" a="1"/>
  <c r="K833" i="1" s="1"/>
  <c r="K834" i="1" a="1"/>
  <c r="K834" i="1" s="1"/>
  <c r="K835" i="1" a="1"/>
  <c r="K835" i="1" s="1"/>
  <c r="K836" i="1" a="1"/>
  <c r="K836" i="1" s="1"/>
  <c r="K837" i="1" a="1"/>
  <c r="K837" i="1" s="1"/>
  <c r="K838" i="1" a="1"/>
  <c r="K838" i="1" s="1"/>
  <c r="K839" i="1" a="1"/>
  <c r="K839" i="1" s="1"/>
  <c r="K840" i="1" a="1"/>
  <c r="K840" i="1" s="1"/>
  <c r="K841" i="1" a="1"/>
  <c r="K841" i="1" s="1"/>
  <c r="K842" i="1" a="1"/>
  <c r="K842" i="1" s="1"/>
  <c r="K843" i="1" a="1"/>
  <c r="K843" i="1" s="1"/>
  <c r="K844" i="1" a="1"/>
  <c r="K844" i="1" s="1"/>
  <c r="K845" i="1" a="1"/>
  <c r="K845" i="1" s="1"/>
  <c r="K846" i="1" a="1"/>
  <c r="K846" i="1" s="1"/>
  <c r="K847" i="1" a="1"/>
  <c r="K847" i="1" s="1"/>
  <c r="K848" i="1" a="1"/>
  <c r="K848" i="1" s="1"/>
  <c r="K849" i="1" a="1"/>
  <c r="K849" i="1" s="1"/>
  <c r="K850" i="1" a="1"/>
  <c r="K850" i="1" s="1"/>
  <c r="K851" i="1" a="1"/>
  <c r="K851" i="1" s="1"/>
  <c r="K852" i="1" a="1"/>
  <c r="K852" i="1" s="1"/>
  <c r="K853" i="1" a="1"/>
  <c r="K853" i="1" s="1"/>
  <c r="K854" i="1" a="1"/>
  <c r="K854" i="1" s="1"/>
  <c r="K855" i="1" a="1"/>
  <c r="K855" i="1" s="1"/>
  <c r="K856" i="1" a="1"/>
  <c r="K856" i="1" s="1"/>
  <c r="K857" i="1" a="1"/>
  <c r="K857" i="1" s="1"/>
  <c r="K858" i="1" a="1"/>
  <c r="K858" i="1" s="1"/>
  <c r="K859" i="1" a="1"/>
  <c r="K859" i="1" s="1"/>
  <c r="K860" i="1" a="1"/>
  <c r="K860" i="1" s="1"/>
  <c r="K861" i="1" a="1"/>
  <c r="K861" i="1" s="1"/>
  <c r="K862" i="1" a="1"/>
  <c r="K862" i="1" s="1"/>
  <c r="K863" i="1" a="1"/>
  <c r="K863" i="1" s="1"/>
  <c r="K864" i="1" a="1"/>
  <c r="K864" i="1" s="1"/>
  <c r="K865" i="1" a="1"/>
  <c r="K865" i="1" s="1"/>
  <c r="K866" i="1" a="1"/>
  <c r="K866" i="1" s="1"/>
  <c r="K867" i="1" a="1"/>
  <c r="K867" i="1" s="1"/>
  <c r="K868" i="1" a="1"/>
  <c r="K868" i="1" s="1"/>
  <c r="K869" i="1" a="1"/>
  <c r="K869" i="1" s="1"/>
  <c r="K870" i="1" a="1"/>
  <c r="K870" i="1" s="1"/>
  <c r="K871" i="1" a="1"/>
  <c r="K871" i="1" s="1"/>
  <c r="K872" i="1" a="1"/>
  <c r="K872" i="1" s="1"/>
  <c r="K873" i="1" a="1"/>
  <c r="K873" i="1" s="1"/>
  <c r="K874" i="1" a="1"/>
  <c r="K874" i="1" s="1"/>
  <c r="K875" i="1" a="1"/>
  <c r="K875" i="1" s="1"/>
  <c r="K876" i="1" a="1"/>
  <c r="K876" i="1" s="1"/>
  <c r="K877" i="1" a="1"/>
  <c r="K877" i="1" s="1"/>
  <c r="K878" i="1" a="1"/>
  <c r="K878" i="1" s="1"/>
  <c r="K879" i="1" a="1"/>
  <c r="K879" i="1" s="1"/>
  <c r="K880" i="1" a="1"/>
  <c r="K880" i="1" s="1"/>
  <c r="K881" i="1" a="1"/>
  <c r="K881" i="1" s="1"/>
  <c r="K882" i="1" a="1"/>
  <c r="K882" i="1" s="1"/>
  <c r="K883" i="1" a="1"/>
  <c r="K883" i="1" s="1"/>
  <c r="K884" i="1" a="1"/>
  <c r="K884" i="1" s="1"/>
  <c r="K885" i="1" a="1"/>
  <c r="K885" i="1" s="1"/>
  <c r="K886" i="1" a="1"/>
  <c r="K886" i="1" s="1"/>
  <c r="K887" i="1" a="1"/>
  <c r="K887" i="1" s="1"/>
  <c r="K888" i="1" a="1"/>
  <c r="K888" i="1" s="1"/>
  <c r="K889" i="1" a="1"/>
  <c r="K889" i="1" s="1"/>
  <c r="K890" i="1" a="1"/>
  <c r="K890" i="1" s="1"/>
  <c r="K891" i="1" a="1"/>
  <c r="K891" i="1" s="1"/>
  <c r="K892" i="1" a="1"/>
  <c r="K892" i="1" s="1"/>
  <c r="K893" i="1" a="1"/>
  <c r="K893" i="1" s="1"/>
  <c r="K894" i="1" a="1"/>
  <c r="K894" i="1" s="1"/>
  <c r="K895" i="1" a="1"/>
  <c r="K895" i="1" s="1"/>
  <c r="K896" i="1" a="1"/>
  <c r="K896" i="1" s="1"/>
  <c r="K897" i="1" a="1"/>
  <c r="K897" i="1" s="1"/>
  <c r="K898" i="1" a="1"/>
  <c r="K898" i="1" s="1"/>
  <c r="K899" i="1" a="1"/>
  <c r="K899" i="1" s="1"/>
  <c r="K900" i="1" a="1"/>
  <c r="K900" i="1" s="1"/>
  <c r="K901" i="1" a="1"/>
  <c r="K901" i="1" s="1"/>
  <c r="K902" i="1" a="1"/>
  <c r="K902" i="1" s="1"/>
  <c r="K903" i="1" a="1"/>
  <c r="K903" i="1" s="1"/>
  <c r="K904" i="1" a="1"/>
  <c r="K904" i="1" s="1"/>
  <c r="K905" i="1" a="1"/>
  <c r="K905" i="1" s="1"/>
  <c r="K906" i="1" a="1"/>
  <c r="K906" i="1" s="1"/>
  <c r="K907" i="1" a="1"/>
  <c r="K907" i="1" s="1"/>
  <c r="K908" i="1" a="1"/>
  <c r="K908" i="1" s="1"/>
  <c r="K909" i="1" a="1"/>
  <c r="K909" i="1" s="1"/>
  <c r="K910" i="1" a="1"/>
  <c r="K910" i="1" s="1"/>
  <c r="K911" i="1" a="1"/>
  <c r="K911" i="1" s="1"/>
  <c r="K912" i="1" a="1"/>
  <c r="K912" i="1" s="1"/>
  <c r="K913" i="1" a="1"/>
  <c r="K913" i="1" s="1"/>
  <c r="K914" i="1" a="1"/>
  <c r="K914" i="1" s="1"/>
  <c r="K915" i="1" a="1"/>
  <c r="K915" i="1" s="1"/>
  <c r="K916" i="1" a="1"/>
  <c r="K916" i="1" s="1"/>
  <c r="K917" i="1" a="1"/>
  <c r="K917" i="1" s="1"/>
  <c r="K918" i="1" a="1"/>
  <c r="K918" i="1" s="1"/>
  <c r="K919" i="1" a="1"/>
  <c r="K919" i="1" s="1"/>
  <c r="K920" i="1" a="1"/>
  <c r="K920" i="1" s="1"/>
  <c r="K921" i="1" a="1"/>
  <c r="K921" i="1" s="1"/>
  <c r="K922" i="1" a="1"/>
  <c r="K922" i="1" s="1"/>
  <c r="K923" i="1" a="1"/>
  <c r="K923" i="1" s="1"/>
  <c r="K924" i="1" a="1"/>
  <c r="K924" i="1" s="1"/>
  <c r="K925" i="1" a="1"/>
  <c r="K925" i="1" s="1"/>
  <c r="K926" i="1" a="1"/>
  <c r="K926" i="1" s="1"/>
  <c r="K927" i="1" a="1"/>
  <c r="K927" i="1" s="1"/>
  <c r="K928" i="1" a="1"/>
  <c r="K928" i="1" s="1"/>
  <c r="K929" i="1" a="1"/>
  <c r="K929" i="1" s="1"/>
  <c r="K930" i="1" a="1"/>
  <c r="K930" i="1" s="1"/>
  <c r="K931" i="1" a="1"/>
  <c r="K931" i="1" s="1"/>
  <c r="K932" i="1" a="1"/>
  <c r="K932" i="1" s="1"/>
  <c r="K933" i="1" a="1"/>
  <c r="K933" i="1" s="1"/>
  <c r="K934" i="1" a="1"/>
  <c r="K934" i="1" s="1"/>
  <c r="K935" i="1" a="1"/>
  <c r="K935" i="1" s="1"/>
  <c r="K936" i="1" a="1"/>
  <c r="K936" i="1" s="1"/>
  <c r="K937" i="1" a="1"/>
  <c r="K937" i="1" s="1"/>
  <c r="K938" i="1" a="1"/>
  <c r="K938" i="1" s="1"/>
  <c r="K939" i="1" a="1"/>
  <c r="K939" i="1" s="1"/>
  <c r="K940" i="1" a="1"/>
  <c r="K940" i="1" s="1"/>
  <c r="K941" i="1" a="1"/>
  <c r="K941" i="1" s="1"/>
  <c r="K942" i="1" a="1"/>
  <c r="K942" i="1" s="1"/>
  <c r="K943" i="1" a="1"/>
  <c r="K943" i="1" s="1"/>
  <c r="K944" i="1" a="1"/>
  <c r="K944" i="1" s="1"/>
  <c r="K945" i="1" a="1"/>
  <c r="K945" i="1" s="1"/>
  <c r="K946" i="1" a="1"/>
  <c r="K946" i="1" s="1"/>
  <c r="K947" i="1" a="1"/>
  <c r="K947" i="1" s="1"/>
  <c r="K948" i="1" a="1"/>
  <c r="K948" i="1" s="1"/>
  <c r="K949" i="1" a="1"/>
  <c r="K949" i="1" s="1"/>
  <c r="K950" i="1" a="1"/>
  <c r="K950" i="1" s="1"/>
  <c r="K951" i="1" a="1"/>
  <c r="K951" i="1" s="1"/>
  <c r="K952" i="1" a="1"/>
  <c r="K952" i="1" s="1"/>
  <c r="K953" i="1" a="1"/>
  <c r="K953" i="1" s="1"/>
  <c r="K954" i="1" a="1"/>
  <c r="K954" i="1" s="1"/>
  <c r="K955" i="1" a="1"/>
  <c r="K955" i="1" s="1"/>
  <c r="K956" i="1" a="1"/>
  <c r="K956" i="1" s="1"/>
  <c r="K957" i="1" a="1"/>
  <c r="K957" i="1" s="1"/>
  <c r="K958" i="1" a="1"/>
  <c r="K958" i="1" s="1"/>
  <c r="K959" i="1" a="1"/>
  <c r="K959" i="1" s="1"/>
  <c r="K960" i="1" a="1"/>
  <c r="K960" i="1" s="1"/>
  <c r="K961" i="1" a="1"/>
  <c r="K961" i="1" s="1"/>
  <c r="K962" i="1" a="1"/>
  <c r="K962" i="1" s="1"/>
  <c r="K963" i="1" a="1"/>
  <c r="K963" i="1" s="1"/>
  <c r="K964" i="1" a="1"/>
  <c r="K964" i="1" s="1"/>
  <c r="K965" i="1" a="1"/>
  <c r="K965" i="1" s="1"/>
  <c r="K966" i="1" a="1"/>
  <c r="K966" i="1" s="1"/>
  <c r="K967" i="1" a="1"/>
  <c r="K967" i="1" s="1"/>
  <c r="K968" i="1" a="1"/>
  <c r="K968" i="1" s="1"/>
  <c r="K969" i="1" a="1"/>
  <c r="K969" i="1" s="1"/>
  <c r="K970" i="1" a="1"/>
  <c r="K970" i="1" s="1"/>
  <c r="K971" i="1" a="1"/>
  <c r="K971" i="1" s="1"/>
  <c r="K972" i="1" a="1"/>
  <c r="K972" i="1" s="1"/>
  <c r="K973" i="1" a="1"/>
  <c r="K973" i="1" s="1"/>
  <c r="K974" i="1" a="1"/>
  <c r="K974" i="1" s="1"/>
  <c r="K975" i="1" a="1"/>
  <c r="K975" i="1" s="1"/>
  <c r="K976" i="1" a="1"/>
  <c r="K976" i="1" s="1"/>
  <c r="K977" i="1" a="1"/>
  <c r="K977" i="1" s="1"/>
  <c r="K978" i="1" a="1"/>
  <c r="K978" i="1" s="1"/>
  <c r="K979" i="1" a="1"/>
  <c r="K979" i="1" s="1"/>
  <c r="K980" i="1" a="1"/>
  <c r="K980" i="1" s="1"/>
  <c r="K981" i="1" a="1"/>
  <c r="K981" i="1" s="1"/>
  <c r="K982" i="1" a="1"/>
  <c r="K982" i="1" s="1"/>
  <c r="K983" i="1" a="1"/>
  <c r="K983" i="1" s="1"/>
  <c r="K984" i="1" a="1"/>
  <c r="K984" i="1" s="1"/>
  <c r="K985" i="1" a="1"/>
  <c r="K985" i="1" s="1"/>
  <c r="K986" i="1" a="1"/>
  <c r="K986" i="1" s="1"/>
  <c r="K987" i="1" a="1"/>
  <c r="K987" i="1" s="1"/>
  <c r="K988" i="1" a="1"/>
  <c r="K988" i="1" s="1"/>
  <c r="K989" i="1" a="1"/>
  <c r="K989" i="1" s="1"/>
  <c r="K990" i="1" a="1"/>
  <c r="K990" i="1" s="1"/>
  <c r="K991" i="1" a="1"/>
  <c r="K991" i="1" s="1"/>
  <c r="K992" i="1" a="1"/>
  <c r="K992" i="1" s="1"/>
  <c r="K993" i="1" a="1"/>
  <c r="K993" i="1" s="1"/>
  <c r="K994" i="1" a="1"/>
  <c r="K994" i="1" s="1"/>
  <c r="K995" i="1" a="1"/>
  <c r="K995" i="1" s="1"/>
  <c r="K996" i="1" a="1"/>
  <c r="K996" i="1" s="1"/>
  <c r="K997" i="1" a="1"/>
  <c r="K997" i="1" s="1"/>
  <c r="K998" i="1" a="1"/>
  <c r="K998" i="1" s="1"/>
  <c r="K999" i="1" a="1"/>
  <c r="K999" i="1" s="1"/>
  <c r="K1000" i="1" a="1"/>
  <c r="K1000" i="1" s="1"/>
  <c r="K1001" i="1" a="1"/>
  <c r="K1001" i="1" s="1"/>
  <c r="K1002" i="1" a="1"/>
  <c r="K1002" i="1" s="1"/>
  <c r="K1003" i="1" a="1"/>
  <c r="K1003" i="1" s="1"/>
  <c r="K1004" i="1" a="1"/>
  <c r="K1004" i="1" s="1"/>
  <c r="K1005" i="1" a="1"/>
  <c r="K1005" i="1" s="1"/>
  <c r="K1006" i="1" a="1"/>
  <c r="K1006" i="1" s="1"/>
  <c r="K1007" i="1" a="1"/>
  <c r="K1007" i="1" s="1"/>
  <c r="K1008" i="1" a="1"/>
  <c r="K1008" i="1" s="1"/>
  <c r="K1009" i="1" a="1"/>
  <c r="K1009" i="1" s="1"/>
  <c r="K1010" i="1" a="1"/>
  <c r="K1010" i="1" s="1"/>
  <c r="K1011" i="1" a="1"/>
  <c r="K1011" i="1" s="1"/>
  <c r="K1012" i="1" a="1"/>
  <c r="K1012" i="1" s="1"/>
  <c r="K1013" i="1" a="1"/>
  <c r="K1013" i="1" s="1"/>
  <c r="K1014" i="1" a="1"/>
  <c r="K1014" i="1" s="1"/>
  <c r="K1015" i="1" a="1"/>
  <c r="K1015" i="1" s="1"/>
  <c r="K1016" i="1" a="1"/>
  <c r="K1016" i="1" s="1"/>
  <c r="K1017" i="1" a="1"/>
  <c r="K1017" i="1" s="1"/>
  <c r="K1018" i="1" a="1"/>
  <c r="K1018" i="1" s="1"/>
  <c r="K1019" i="1" a="1"/>
  <c r="K1019" i="1" s="1"/>
  <c r="K1020" i="1" a="1"/>
  <c r="K1020" i="1" s="1"/>
  <c r="K1021" i="1" a="1"/>
  <c r="K1021" i="1" s="1"/>
  <c r="K1022" i="1" a="1"/>
  <c r="K1022" i="1" s="1"/>
  <c r="K1023" i="1" a="1"/>
  <c r="K1023" i="1" s="1"/>
  <c r="K1024" i="1" a="1"/>
  <c r="K1024" i="1" s="1"/>
  <c r="K1025" i="1" a="1"/>
  <c r="K1025" i="1" s="1"/>
  <c r="K1026" i="1" a="1"/>
  <c r="K1026" i="1" s="1"/>
  <c r="K1027" i="1" a="1"/>
  <c r="K1027" i="1" s="1"/>
  <c r="K1028" i="1" a="1"/>
  <c r="K1028" i="1" s="1"/>
  <c r="K1029" i="1" a="1"/>
  <c r="K1029" i="1" s="1"/>
  <c r="K1030" i="1" a="1"/>
  <c r="K1030" i="1" s="1"/>
  <c r="K1031" i="1" a="1"/>
  <c r="K1031" i="1" s="1"/>
  <c r="K1032" i="1" a="1"/>
  <c r="K1032" i="1" s="1"/>
  <c r="K1033" i="1" a="1"/>
  <c r="K1033" i="1" s="1"/>
  <c r="K1034" i="1" a="1"/>
  <c r="K1034" i="1" s="1"/>
  <c r="K1035" i="1" a="1"/>
  <c r="K1035" i="1" s="1"/>
  <c r="K1036" i="1" a="1"/>
  <c r="K1036" i="1" s="1"/>
  <c r="K1037" i="1" a="1"/>
  <c r="K1037" i="1" s="1"/>
  <c r="K1038" i="1" a="1"/>
  <c r="K1038" i="1" s="1"/>
  <c r="K1039" i="1" a="1"/>
  <c r="K1039" i="1" s="1"/>
  <c r="K1040" i="1" a="1"/>
  <c r="K1040" i="1" s="1"/>
  <c r="K1041" i="1" a="1"/>
  <c r="K1041" i="1" s="1"/>
  <c r="K1042" i="1" a="1"/>
  <c r="K1042" i="1" s="1"/>
  <c r="K1043" i="1" a="1"/>
  <c r="K1043" i="1" s="1"/>
  <c r="K1044" i="1" a="1"/>
  <c r="K1044" i="1" s="1"/>
  <c r="K1045" i="1" a="1"/>
  <c r="K1045" i="1" s="1"/>
  <c r="K1046" i="1" a="1"/>
  <c r="K1046" i="1" s="1"/>
  <c r="K1047" i="1" a="1"/>
  <c r="K1047" i="1" s="1"/>
  <c r="K1048" i="1" a="1"/>
  <c r="K1048" i="1" s="1"/>
  <c r="K1049" i="1" a="1"/>
  <c r="K1049" i="1" s="1"/>
  <c r="K1050" i="1" a="1"/>
  <c r="K1050" i="1" s="1"/>
  <c r="K1051" i="1" a="1"/>
  <c r="K1051" i="1" s="1"/>
  <c r="K1052" i="1" a="1"/>
  <c r="K1052" i="1" s="1"/>
  <c r="K1053" i="1" a="1"/>
  <c r="K1053" i="1" s="1"/>
  <c r="K1054" i="1" a="1"/>
  <c r="K1054" i="1" s="1"/>
  <c r="K1055" i="1" a="1"/>
  <c r="K1055" i="1" s="1"/>
  <c r="K1056" i="1" a="1"/>
  <c r="K1056" i="1" s="1"/>
  <c r="K1057" i="1" a="1"/>
  <c r="K1057" i="1" s="1"/>
  <c r="K1058" i="1" a="1"/>
  <c r="K1058" i="1" s="1"/>
  <c r="K1059" i="1" a="1"/>
  <c r="K1059" i="1" s="1"/>
  <c r="K1060" i="1" a="1"/>
  <c r="K1060" i="1" s="1"/>
  <c r="K1061" i="1" a="1"/>
  <c r="K1061" i="1" s="1"/>
  <c r="K1062" i="1" a="1"/>
  <c r="K1062" i="1" s="1"/>
  <c r="K1063" i="1" a="1"/>
  <c r="K1063" i="1" s="1"/>
  <c r="K1064" i="1" a="1"/>
  <c r="K1064" i="1" s="1"/>
  <c r="K1065" i="1" a="1"/>
  <c r="K1065" i="1" s="1"/>
  <c r="K1066" i="1" a="1"/>
  <c r="K1066" i="1" s="1"/>
  <c r="K1067" i="1" a="1"/>
  <c r="K1067" i="1" s="1"/>
  <c r="K1068" i="1" a="1"/>
  <c r="K1068" i="1" s="1"/>
  <c r="K1069" i="1" a="1"/>
  <c r="K1069" i="1" s="1"/>
  <c r="K1070" i="1" a="1"/>
  <c r="K1070" i="1" s="1"/>
  <c r="K1071" i="1" a="1"/>
  <c r="K1071" i="1" s="1"/>
  <c r="K1072" i="1" a="1"/>
  <c r="K1072" i="1" s="1"/>
  <c r="K1073" i="1" a="1"/>
  <c r="K1073" i="1" s="1"/>
  <c r="K1074" i="1" a="1"/>
  <c r="K1074" i="1" s="1"/>
  <c r="K1075" i="1" a="1"/>
  <c r="K1075" i="1" s="1"/>
  <c r="K1076" i="1" a="1"/>
  <c r="K1076" i="1" s="1"/>
  <c r="K1077" i="1" a="1"/>
  <c r="K1077" i="1" s="1"/>
  <c r="K1078" i="1" a="1"/>
  <c r="K1078" i="1" s="1"/>
  <c r="K1079" i="1" a="1"/>
  <c r="K1079" i="1" s="1"/>
  <c r="K1080" i="1" a="1"/>
  <c r="K1080" i="1" s="1"/>
  <c r="K1081" i="1" a="1"/>
  <c r="K1081" i="1" s="1"/>
  <c r="K1082" i="1" a="1"/>
  <c r="K1082" i="1" s="1"/>
  <c r="K1083" i="1" a="1"/>
  <c r="K1083" i="1" s="1"/>
  <c r="K1084" i="1" a="1"/>
  <c r="K1084" i="1" s="1"/>
  <c r="K1085" i="1" a="1"/>
  <c r="K1085" i="1" s="1"/>
  <c r="K1086" i="1" a="1"/>
  <c r="K1086" i="1" s="1"/>
  <c r="K1087" i="1" a="1"/>
  <c r="K1087" i="1" s="1"/>
  <c r="K1088" i="1" a="1"/>
  <c r="K1088" i="1" s="1"/>
  <c r="K1089" i="1" a="1"/>
  <c r="K1089" i="1" s="1"/>
  <c r="K1090" i="1" a="1"/>
  <c r="K1090" i="1" s="1"/>
  <c r="K1091" i="1" a="1"/>
  <c r="K1091" i="1" s="1"/>
  <c r="K1092" i="1" a="1"/>
  <c r="K1092" i="1" s="1"/>
  <c r="K1093" i="1" a="1"/>
  <c r="K1093" i="1" s="1"/>
  <c r="K1094" i="1" a="1"/>
  <c r="K1094" i="1" s="1"/>
  <c r="K1095" i="1" a="1"/>
  <c r="K1095" i="1" s="1"/>
  <c r="K1096" i="1" a="1"/>
  <c r="K1096" i="1" s="1"/>
  <c r="K1097" i="1" a="1"/>
  <c r="K1097" i="1" s="1"/>
  <c r="K1098" i="1" a="1"/>
  <c r="K1098" i="1" s="1"/>
  <c r="K1099" i="1" a="1"/>
  <c r="K1099" i="1" s="1"/>
  <c r="K1100" i="1" a="1"/>
  <c r="K1100" i="1" s="1"/>
  <c r="K1101" i="1" a="1"/>
  <c r="K1101" i="1" s="1"/>
  <c r="K1102" i="1" a="1"/>
  <c r="K1102" i="1" s="1"/>
  <c r="K1103" i="1" a="1"/>
  <c r="K1103" i="1" s="1"/>
  <c r="K1104" i="1" a="1"/>
  <c r="K1104" i="1" s="1"/>
  <c r="K1105" i="1" a="1"/>
  <c r="K1105" i="1" s="1"/>
  <c r="K1106" i="1" a="1"/>
  <c r="K1106" i="1" s="1"/>
  <c r="K1107" i="1" a="1"/>
  <c r="K1107" i="1" s="1"/>
  <c r="K1108" i="1" a="1"/>
  <c r="K1108" i="1" s="1"/>
  <c r="K1109" i="1" a="1"/>
  <c r="K1109" i="1" s="1"/>
  <c r="K1110" i="1" a="1"/>
  <c r="K1110" i="1" s="1"/>
  <c r="K1111" i="1" a="1"/>
  <c r="K1111" i="1" s="1"/>
  <c r="K1112" i="1" a="1"/>
  <c r="K1112" i="1" s="1"/>
  <c r="K1113" i="1" a="1"/>
  <c r="K1113" i="1" s="1"/>
  <c r="K1114" i="1" a="1"/>
  <c r="K1114" i="1" s="1"/>
  <c r="K1115" i="1" a="1"/>
  <c r="K1115" i="1" s="1"/>
  <c r="K1116" i="1" a="1"/>
  <c r="K1116" i="1" s="1"/>
  <c r="K1117" i="1" a="1"/>
  <c r="K1117" i="1" s="1"/>
  <c r="K1118" i="1" a="1"/>
  <c r="K1118" i="1" s="1"/>
  <c r="K1119" i="1" a="1"/>
  <c r="K1119" i="1" s="1"/>
  <c r="K1120" i="1" a="1"/>
  <c r="K1120" i="1" s="1"/>
  <c r="K1121" i="1" a="1"/>
  <c r="K1121" i="1" s="1"/>
  <c r="K1122" i="1" a="1"/>
  <c r="K1122" i="1" s="1"/>
  <c r="K1123" i="1" a="1"/>
  <c r="K1123" i="1" s="1"/>
  <c r="K1124" i="1" a="1"/>
  <c r="K1124" i="1" s="1"/>
  <c r="K1125" i="1" a="1"/>
  <c r="K1125" i="1" s="1"/>
  <c r="K1126" i="1" a="1"/>
  <c r="K1126" i="1" s="1"/>
  <c r="K1127" i="1" a="1"/>
  <c r="K1127" i="1" s="1"/>
  <c r="K1128" i="1" a="1"/>
  <c r="K1128" i="1" s="1"/>
  <c r="K1129" i="1" a="1"/>
  <c r="K1129" i="1" s="1"/>
  <c r="K1130" i="1" a="1"/>
  <c r="K1130" i="1" s="1"/>
  <c r="K1131" i="1" a="1"/>
  <c r="K1131" i="1" s="1"/>
  <c r="K1132" i="1" a="1"/>
  <c r="K1132" i="1" s="1"/>
  <c r="K1133" i="1" a="1"/>
  <c r="K1133" i="1" s="1"/>
  <c r="K1134" i="1" a="1"/>
  <c r="K1134" i="1" s="1"/>
  <c r="K1135" i="1" a="1"/>
  <c r="K1135" i="1" s="1"/>
  <c r="K1136" i="1" a="1"/>
  <c r="K1136" i="1" s="1"/>
  <c r="K1137" i="1" a="1"/>
  <c r="K1137" i="1" s="1"/>
  <c r="K1138" i="1" a="1"/>
  <c r="K1138" i="1" s="1"/>
  <c r="K1139" i="1" a="1"/>
  <c r="K1139" i="1" s="1"/>
  <c r="K1140" i="1" a="1"/>
  <c r="K1140" i="1" s="1"/>
  <c r="K1141" i="1" a="1"/>
  <c r="K1141" i="1" s="1"/>
  <c r="K1142" i="1" a="1"/>
  <c r="K1142" i="1" s="1"/>
  <c r="K1143" i="1" a="1"/>
  <c r="K1143" i="1" s="1"/>
  <c r="K1144" i="1" a="1"/>
  <c r="K1144" i="1" s="1"/>
  <c r="K1145" i="1" a="1"/>
  <c r="K1145" i="1" s="1"/>
  <c r="K1146" i="1" a="1"/>
  <c r="K1146" i="1" s="1"/>
  <c r="K1147" i="1" a="1"/>
  <c r="K1147" i="1" s="1"/>
  <c r="K1148" i="1" a="1"/>
  <c r="K1148" i="1" s="1"/>
  <c r="K1149" i="1" a="1"/>
  <c r="K1149" i="1" s="1"/>
  <c r="K1150" i="1" a="1"/>
  <c r="K1150" i="1" s="1"/>
  <c r="K1151" i="1" a="1"/>
  <c r="K1151" i="1" s="1"/>
  <c r="K1152" i="1" a="1"/>
  <c r="K1152" i="1" s="1"/>
  <c r="K1153" i="1" a="1"/>
  <c r="K1153" i="1" s="1"/>
  <c r="K1154" i="1" a="1"/>
  <c r="K1154" i="1" s="1"/>
  <c r="K1155" i="1" a="1"/>
  <c r="K1155" i="1" s="1"/>
  <c r="K1156" i="1" a="1"/>
  <c r="K1156" i="1" s="1"/>
  <c r="K1157" i="1" a="1"/>
  <c r="K1157" i="1" s="1"/>
  <c r="K1158" i="1" a="1"/>
  <c r="K1158" i="1" s="1"/>
  <c r="K1159" i="1" a="1"/>
  <c r="K1159" i="1" s="1"/>
  <c r="K1160" i="1" a="1"/>
  <c r="K1160" i="1" s="1"/>
  <c r="K1161" i="1" a="1"/>
  <c r="K1161" i="1" s="1"/>
  <c r="K1162" i="1" a="1"/>
  <c r="K1162" i="1" s="1"/>
  <c r="K1163" i="1" a="1"/>
  <c r="K1163" i="1" s="1"/>
  <c r="K1164" i="1" a="1"/>
  <c r="K1164" i="1" s="1"/>
  <c r="K1165" i="1" a="1"/>
  <c r="K1165" i="1" s="1"/>
  <c r="K1166" i="1" a="1"/>
  <c r="K1166" i="1" s="1"/>
  <c r="K1167" i="1" a="1"/>
  <c r="K1167" i="1" s="1"/>
  <c r="K1168" i="1" a="1"/>
  <c r="K1168" i="1" s="1"/>
  <c r="K1169" i="1" a="1"/>
  <c r="K1169" i="1" s="1"/>
  <c r="K1170" i="1" a="1"/>
  <c r="K1170" i="1" s="1"/>
  <c r="K1171" i="1" a="1"/>
  <c r="K1171" i="1" s="1"/>
  <c r="K1172" i="1" a="1"/>
  <c r="K1172" i="1" s="1"/>
  <c r="K1173" i="1" a="1"/>
  <c r="K1173" i="1" s="1"/>
  <c r="K1174" i="1" a="1"/>
  <c r="K1174" i="1" s="1"/>
  <c r="K1175" i="1" a="1"/>
  <c r="K1175" i="1" s="1"/>
  <c r="K1176" i="1" a="1"/>
  <c r="K1176" i="1" s="1"/>
  <c r="K1177" i="1" a="1"/>
  <c r="K1177" i="1" s="1"/>
  <c r="K1178" i="1" a="1"/>
  <c r="K1178" i="1" s="1"/>
  <c r="K1179" i="1" a="1"/>
  <c r="K1179" i="1" s="1"/>
  <c r="K1180" i="1" a="1"/>
  <c r="K1180" i="1" s="1"/>
  <c r="K1181" i="1" a="1"/>
  <c r="K1181" i="1" s="1"/>
  <c r="K1182" i="1" a="1"/>
  <c r="K1182" i="1" s="1"/>
  <c r="K1183" i="1" a="1"/>
  <c r="K1183" i="1" s="1"/>
  <c r="K1184" i="1" a="1"/>
  <c r="K1184" i="1" s="1"/>
  <c r="K1185" i="1" a="1"/>
  <c r="K1185" i="1" s="1"/>
  <c r="K1186" i="1" a="1"/>
  <c r="K1186" i="1" s="1"/>
  <c r="K1187" i="1" a="1"/>
  <c r="K1187" i="1" s="1"/>
  <c r="K1188" i="1" a="1"/>
  <c r="K1188" i="1" s="1"/>
  <c r="K1189" i="1" a="1"/>
  <c r="K1189" i="1" s="1"/>
  <c r="K1190" i="1" a="1"/>
  <c r="K1190" i="1" s="1"/>
  <c r="K1191" i="1" a="1"/>
  <c r="K1191" i="1" s="1"/>
  <c r="K1192" i="1" a="1"/>
  <c r="K1192" i="1" s="1"/>
  <c r="K1193" i="1" a="1"/>
  <c r="K1193" i="1" s="1"/>
  <c r="K1194" i="1" a="1"/>
  <c r="K1194" i="1" s="1"/>
  <c r="K1195" i="1" a="1"/>
  <c r="K1195" i="1" s="1"/>
  <c r="K1196" i="1" a="1"/>
  <c r="K1196" i="1" s="1"/>
  <c r="K1197" i="1" a="1"/>
  <c r="K1197" i="1" s="1"/>
  <c r="K1198" i="1" a="1"/>
  <c r="K1198" i="1" s="1"/>
  <c r="K1199" i="1" a="1"/>
  <c r="K1199" i="1" s="1"/>
  <c r="K1200" i="1" a="1"/>
  <c r="K1200" i="1" s="1"/>
  <c r="K1201" i="1" a="1"/>
  <c r="K1201" i="1" s="1"/>
  <c r="K1202" i="1" a="1"/>
  <c r="K1202" i="1" s="1"/>
  <c r="K1203" i="1" a="1"/>
  <c r="K1203" i="1" s="1"/>
  <c r="K1204" i="1" a="1"/>
  <c r="K1204" i="1" s="1"/>
  <c r="K1205" i="1" a="1"/>
  <c r="K1205" i="1" s="1"/>
  <c r="K1206" i="1" a="1"/>
  <c r="K1206" i="1" s="1"/>
  <c r="K1207" i="1" a="1"/>
  <c r="K1207" i="1" s="1"/>
  <c r="K1208" i="1" a="1"/>
  <c r="K1208" i="1" s="1"/>
  <c r="K1209" i="1" a="1"/>
  <c r="K1209" i="1" s="1"/>
  <c r="K1210" i="1" a="1"/>
  <c r="K1210" i="1" s="1"/>
  <c r="K1211" i="1" a="1"/>
  <c r="K1211" i="1" s="1"/>
  <c r="K1212" i="1" a="1"/>
  <c r="K1212" i="1" s="1"/>
  <c r="K1213" i="1" a="1"/>
  <c r="K1213" i="1" s="1"/>
  <c r="K1214" i="1" a="1"/>
  <c r="K1214" i="1" s="1"/>
  <c r="K1215" i="1" a="1"/>
  <c r="K1215" i="1" s="1"/>
  <c r="K1216" i="1" a="1"/>
  <c r="K1216" i="1" s="1"/>
  <c r="K1217" i="1" a="1"/>
  <c r="K1217" i="1" s="1"/>
  <c r="K1218" i="1" a="1"/>
  <c r="K1218" i="1" s="1"/>
  <c r="K1219" i="1" a="1"/>
  <c r="K1219" i="1" s="1"/>
  <c r="K1220" i="1" a="1"/>
  <c r="K1220" i="1" s="1"/>
  <c r="K1221" i="1" a="1"/>
  <c r="K1221" i="1" s="1"/>
  <c r="K1222" i="1" a="1"/>
  <c r="K1222" i="1" s="1"/>
  <c r="K1223" i="1" a="1"/>
  <c r="K1223" i="1" s="1"/>
  <c r="K1224" i="1" a="1"/>
  <c r="K1224" i="1" s="1"/>
  <c r="K1225" i="1" a="1"/>
  <c r="K1225" i="1" s="1"/>
  <c r="K1226" i="1" a="1"/>
  <c r="K1226" i="1" s="1"/>
  <c r="K1227" i="1" a="1"/>
  <c r="K1227" i="1" s="1"/>
  <c r="K1228" i="1" a="1"/>
  <c r="K1228" i="1" s="1"/>
  <c r="K1229" i="1" a="1"/>
  <c r="K1229" i="1" s="1"/>
  <c r="K1230" i="1" a="1"/>
  <c r="K1230" i="1" s="1"/>
  <c r="K1231" i="1" a="1"/>
  <c r="K1231" i="1" s="1"/>
  <c r="K1232" i="1" a="1"/>
  <c r="K1232" i="1" s="1"/>
  <c r="K1233" i="1" a="1"/>
  <c r="K1233" i="1" s="1"/>
  <c r="K1234" i="1" a="1"/>
  <c r="K1234" i="1" s="1"/>
  <c r="K1235" i="1" a="1"/>
  <c r="K1235" i="1" s="1"/>
  <c r="K1236" i="1" a="1"/>
  <c r="K1236" i="1" s="1"/>
  <c r="K1237" i="1" a="1"/>
  <c r="K1237" i="1" s="1"/>
  <c r="K1238" i="1" a="1"/>
  <c r="K1238" i="1" s="1"/>
  <c r="K1239" i="1" a="1"/>
  <c r="K1239" i="1" s="1"/>
  <c r="K1240" i="1" a="1"/>
  <c r="K1240" i="1" s="1"/>
  <c r="K1241" i="1" a="1"/>
  <c r="K1241" i="1" s="1"/>
  <c r="K1242" i="1" a="1"/>
  <c r="K1242" i="1" s="1"/>
  <c r="K1243" i="1" a="1"/>
  <c r="K1243" i="1" s="1"/>
  <c r="K1244" i="1" a="1"/>
  <c r="K1244" i="1" s="1"/>
  <c r="K1245" i="1" a="1"/>
  <c r="K1245" i="1" s="1"/>
  <c r="K1246" i="1" a="1"/>
  <c r="K1246" i="1" s="1"/>
  <c r="K1247" i="1" a="1"/>
  <c r="K1247" i="1" s="1"/>
  <c r="K1248" i="1" a="1"/>
  <c r="K1248" i="1" s="1"/>
  <c r="K1249" i="1" a="1"/>
  <c r="K1249" i="1" s="1"/>
  <c r="K1250" i="1" a="1"/>
  <c r="K1250" i="1" s="1"/>
  <c r="K1251" i="1" a="1"/>
  <c r="K1251" i="1" s="1"/>
  <c r="K1252" i="1" a="1"/>
  <c r="K1252" i="1" s="1"/>
  <c r="K1253" i="1" a="1"/>
  <c r="K1253" i="1" s="1"/>
  <c r="K1254" i="1" a="1"/>
  <c r="K1254" i="1" s="1"/>
  <c r="K1255" i="1" a="1"/>
  <c r="K1255" i="1" s="1"/>
  <c r="K1256" i="1" a="1"/>
  <c r="K1256" i="1" s="1"/>
  <c r="K1257" i="1" a="1"/>
  <c r="K1257" i="1" s="1"/>
  <c r="K1258" i="1" a="1"/>
  <c r="K1258" i="1" s="1"/>
  <c r="K1259" i="1" a="1"/>
  <c r="K1259" i="1" s="1"/>
  <c r="K1260" i="1" a="1"/>
  <c r="K1260" i="1" s="1"/>
  <c r="K1261" i="1" a="1"/>
  <c r="K1261" i="1" s="1"/>
  <c r="K1262" i="1" a="1"/>
  <c r="K1262" i="1" s="1"/>
  <c r="K1263" i="1" a="1"/>
  <c r="K1263" i="1" s="1"/>
  <c r="K1264" i="1" a="1"/>
  <c r="K1264" i="1" s="1"/>
  <c r="K1265" i="1" a="1"/>
  <c r="K1265" i="1" s="1"/>
  <c r="K1266" i="1" a="1"/>
  <c r="K1266" i="1" s="1"/>
  <c r="K1267" i="1" a="1"/>
  <c r="K1267" i="1" s="1"/>
  <c r="K1268" i="1" a="1"/>
  <c r="K1268" i="1" s="1"/>
  <c r="K1269" i="1" a="1"/>
  <c r="K1269" i="1" s="1"/>
  <c r="K1270" i="1" a="1"/>
  <c r="K1270" i="1" s="1"/>
  <c r="K1271" i="1" a="1"/>
  <c r="K1271" i="1" s="1"/>
  <c r="K1272" i="1" a="1"/>
  <c r="K1272" i="1" s="1"/>
  <c r="K1273" i="1" a="1"/>
  <c r="K1273" i="1" s="1"/>
  <c r="K1274" i="1" a="1"/>
  <c r="K1274" i="1" s="1"/>
  <c r="K1275" i="1" a="1"/>
  <c r="K1275" i="1" s="1"/>
  <c r="K1276" i="1" a="1"/>
  <c r="K1276" i="1" s="1"/>
  <c r="K1277" i="1" a="1"/>
  <c r="K1277" i="1" s="1"/>
  <c r="K1278" i="1" a="1"/>
  <c r="K1278" i="1" s="1"/>
  <c r="K1279" i="1" a="1"/>
  <c r="K1279" i="1" s="1"/>
  <c r="K1280" i="1" a="1"/>
  <c r="K1280" i="1" s="1"/>
  <c r="K1281" i="1" a="1"/>
  <c r="K1281" i="1" s="1"/>
  <c r="K1282" i="1" a="1"/>
  <c r="K1282" i="1" s="1"/>
  <c r="K1283" i="1" a="1"/>
  <c r="K1283" i="1" s="1"/>
  <c r="K1284" i="1" a="1"/>
  <c r="K1284" i="1" s="1"/>
  <c r="K1285" i="1" a="1"/>
  <c r="K1285" i="1" s="1"/>
  <c r="K1286" i="1" a="1"/>
  <c r="K1286" i="1" s="1"/>
  <c r="K1287" i="1" a="1"/>
  <c r="K1287" i="1" s="1"/>
  <c r="K1288" i="1" a="1"/>
  <c r="K1288" i="1" s="1"/>
  <c r="K1289" i="1" a="1"/>
  <c r="K1289" i="1" s="1"/>
  <c r="K1290" i="1" a="1"/>
  <c r="K1290" i="1" s="1"/>
  <c r="K1291" i="1" a="1"/>
  <c r="K1291" i="1" s="1"/>
  <c r="K1292" i="1" a="1"/>
  <c r="K1292" i="1" s="1"/>
  <c r="K1293" i="1" a="1"/>
  <c r="K1293" i="1" s="1"/>
  <c r="K1294" i="1" a="1"/>
  <c r="K1294" i="1" s="1"/>
  <c r="K1295" i="1" a="1"/>
  <c r="K1295" i="1" s="1"/>
  <c r="K1296" i="1" a="1"/>
  <c r="K1296" i="1" s="1"/>
  <c r="K1297" i="1" a="1"/>
  <c r="K1297" i="1" s="1"/>
  <c r="K1298" i="1" a="1"/>
  <c r="K1298" i="1" s="1"/>
  <c r="K1299" i="1" a="1"/>
  <c r="K1299" i="1" s="1"/>
  <c r="K1300" i="1" a="1"/>
  <c r="K1300" i="1" s="1"/>
  <c r="K1301" i="1" a="1"/>
  <c r="K1301" i="1" s="1"/>
  <c r="K1302" i="1" a="1"/>
  <c r="K1302" i="1" s="1"/>
  <c r="K1303" i="1" a="1"/>
  <c r="K1303" i="1" s="1"/>
  <c r="K1304" i="1" a="1"/>
  <c r="K1304" i="1" s="1"/>
  <c r="K1305" i="1" a="1"/>
  <c r="K1305" i="1" s="1"/>
  <c r="K1306" i="1" a="1"/>
  <c r="K1306" i="1" s="1"/>
  <c r="K1307" i="1" a="1"/>
  <c r="K1307" i="1" s="1"/>
  <c r="K1308" i="1" a="1"/>
  <c r="K1308" i="1" s="1"/>
  <c r="K1309" i="1" a="1"/>
  <c r="K1309" i="1" s="1"/>
  <c r="K1310" i="1" a="1"/>
  <c r="K1310" i="1" s="1"/>
  <c r="K1311" i="1" a="1"/>
  <c r="K1311" i="1" s="1"/>
  <c r="K1312" i="1" a="1"/>
  <c r="K1312" i="1" s="1"/>
  <c r="K1313" i="1" a="1"/>
  <c r="K1313" i="1" s="1"/>
  <c r="K1314" i="1" a="1"/>
  <c r="K1314" i="1" s="1"/>
  <c r="K1315" i="1" a="1"/>
  <c r="K1315" i="1" s="1"/>
  <c r="K1316" i="1" a="1"/>
  <c r="K1316" i="1" s="1"/>
  <c r="K1317" i="1" a="1"/>
  <c r="K1317" i="1" s="1"/>
  <c r="K1318" i="1" a="1"/>
  <c r="K1318" i="1" s="1"/>
  <c r="K1319" i="1" a="1"/>
  <c r="K1319" i="1" s="1"/>
  <c r="K1320" i="1" a="1"/>
  <c r="K1320" i="1" s="1"/>
  <c r="K1321" i="1" a="1"/>
  <c r="K1321" i="1" s="1"/>
  <c r="K1322" i="1" a="1"/>
  <c r="K1322" i="1" s="1"/>
  <c r="K1323" i="1" a="1"/>
  <c r="K1323" i="1" s="1"/>
  <c r="K1324" i="1" a="1"/>
  <c r="K1324" i="1" s="1"/>
  <c r="K1325" i="1" a="1"/>
  <c r="K1325" i="1" s="1"/>
  <c r="K1326" i="1" a="1"/>
  <c r="K1326" i="1" s="1"/>
  <c r="K1327" i="1" a="1"/>
  <c r="K1327" i="1" s="1"/>
  <c r="K1328" i="1" a="1"/>
  <c r="K1328" i="1" s="1"/>
  <c r="K1329" i="1" a="1"/>
  <c r="K1329" i="1" s="1"/>
  <c r="K1330" i="1" a="1"/>
  <c r="K1330" i="1" s="1"/>
  <c r="K1331" i="1" a="1"/>
  <c r="K1331" i="1" s="1"/>
  <c r="K1332" i="1" a="1"/>
  <c r="K1332" i="1" s="1"/>
  <c r="K1333" i="1" a="1"/>
  <c r="K1333" i="1" s="1"/>
  <c r="K1334" i="1" a="1"/>
  <c r="K1334" i="1" s="1"/>
  <c r="K1335" i="1" a="1"/>
  <c r="K1335" i="1" s="1"/>
  <c r="K1336" i="1" a="1"/>
  <c r="K1336" i="1" s="1"/>
  <c r="K1337" i="1" a="1"/>
  <c r="K1337" i="1" s="1"/>
  <c r="K1338" i="1" a="1"/>
  <c r="K1338" i="1" s="1"/>
  <c r="K1339" i="1" a="1"/>
  <c r="K1339" i="1" s="1"/>
  <c r="K1340" i="1" a="1"/>
  <c r="K1340" i="1" s="1"/>
  <c r="K1341" i="1" a="1"/>
  <c r="K1341" i="1" s="1"/>
  <c r="K1342" i="1" a="1"/>
  <c r="K1342" i="1" s="1"/>
  <c r="K1343" i="1" a="1"/>
  <c r="K1343" i="1" s="1"/>
  <c r="K1344" i="1" a="1"/>
  <c r="K1344" i="1" s="1"/>
  <c r="K1345" i="1" a="1"/>
  <c r="K1345" i="1" s="1"/>
  <c r="K1346" i="1" a="1"/>
  <c r="K1346" i="1" s="1"/>
  <c r="K1347" i="1" a="1"/>
  <c r="K1347" i="1" s="1"/>
  <c r="K1348" i="1" a="1"/>
  <c r="K1348" i="1" s="1"/>
  <c r="K1349" i="1" a="1"/>
  <c r="K1349" i="1" s="1"/>
  <c r="K1350" i="1" a="1"/>
  <c r="K1350" i="1" s="1"/>
  <c r="K1351" i="1" a="1"/>
  <c r="K1351" i="1" s="1"/>
  <c r="K1352" i="1" a="1"/>
  <c r="K1352" i="1" s="1"/>
  <c r="K1353" i="1" a="1"/>
  <c r="K1353" i="1" s="1"/>
  <c r="K1354" i="1" a="1"/>
  <c r="K1354" i="1" s="1"/>
  <c r="K1355" i="1" a="1"/>
  <c r="K1355" i="1" s="1"/>
  <c r="K1356" i="1" a="1"/>
  <c r="K1356" i="1" s="1"/>
  <c r="K1357" i="1" a="1"/>
  <c r="K1357" i="1" s="1"/>
  <c r="K1358" i="1" a="1"/>
  <c r="K1358" i="1" s="1"/>
  <c r="K1359" i="1" a="1"/>
  <c r="K1359" i="1" s="1"/>
  <c r="K1360" i="1" a="1"/>
  <c r="K1360" i="1" s="1"/>
  <c r="K1361" i="1" a="1"/>
  <c r="K1361" i="1" s="1"/>
  <c r="K1362" i="1" a="1"/>
  <c r="K1362" i="1" s="1"/>
  <c r="K1363" i="1" a="1"/>
  <c r="K1363" i="1" s="1"/>
  <c r="K1364" i="1" a="1"/>
  <c r="K1364" i="1" s="1"/>
  <c r="K1365" i="1" a="1"/>
  <c r="K1365" i="1" s="1"/>
  <c r="K1366" i="1" a="1"/>
  <c r="K1366" i="1" s="1"/>
  <c r="K1367" i="1" a="1"/>
  <c r="K1367" i="1" s="1"/>
  <c r="K1368" i="1" a="1"/>
  <c r="K1368" i="1" s="1"/>
  <c r="K1369" i="1" a="1"/>
  <c r="K1369" i="1" s="1"/>
  <c r="K1370" i="1" a="1"/>
  <c r="K1370" i="1" s="1"/>
  <c r="K1371" i="1" a="1"/>
  <c r="K1371" i="1" s="1"/>
  <c r="K1372" i="1" a="1"/>
  <c r="K1372" i="1" s="1"/>
  <c r="K1373" i="1" a="1"/>
  <c r="K1373" i="1" s="1"/>
  <c r="K1374" i="1" a="1"/>
  <c r="K1374" i="1" s="1"/>
  <c r="K1375" i="1" a="1"/>
  <c r="K1375" i="1" s="1"/>
  <c r="K1376" i="1" a="1"/>
  <c r="K1376" i="1" s="1"/>
  <c r="K1377" i="1" a="1"/>
  <c r="K1377" i="1" s="1"/>
  <c r="K1378" i="1" a="1"/>
  <c r="K1378" i="1" s="1"/>
  <c r="K1379" i="1" a="1"/>
  <c r="K1379" i="1" s="1"/>
  <c r="K1380" i="1" a="1"/>
  <c r="K1380" i="1" s="1"/>
  <c r="K1381" i="1" a="1"/>
  <c r="K1381" i="1" s="1"/>
  <c r="K1382" i="1" a="1"/>
  <c r="K1382" i="1" s="1"/>
  <c r="K1383" i="1" a="1"/>
  <c r="K1383" i="1" s="1"/>
  <c r="K1384" i="1" a="1"/>
  <c r="K1384" i="1" s="1"/>
  <c r="K1385" i="1" a="1"/>
  <c r="K1385" i="1" s="1"/>
  <c r="K1386" i="1" a="1"/>
  <c r="K1386" i="1" s="1"/>
  <c r="K1387" i="1" a="1"/>
  <c r="K1387" i="1" s="1"/>
  <c r="K1388" i="1" a="1"/>
  <c r="K1388" i="1" s="1"/>
  <c r="K1389" i="1" a="1"/>
  <c r="K1389" i="1" s="1"/>
  <c r="K1390" i="1" a="1"/>
  <c r="K1390" i="1" s="1"/>
  <c r="K1391" i="1" a="1"/>
  <c r="K1391" i="1" s="1"/>
  <c r="K1392" i="1" a="1"/>
  <c r="K1392" i="1" s="1"/>
  <c r="K1393" i="1" a="1"/>
  <c r="K1393" i="1" s="1"/>
  <c r="K1394" i="1" a="1"/>
  <c r="K1394" i="1" s="1"/>
  <c r="K1395" i="1" a="1"/>
  <c r="K1395" i="1" s="1"/>
  <c r="K1396" i="1" a="1"/>
  <c r="K1396" i="1" s="1"/>
  <c r="K1397" i="1" a="1"/>
  <c r="K1397" i="1" s="1"/>
  <c r="K1398" i="1" a="1"/>
  <c r="K1398" i="1" s="1"/>
  <c r="K1399" i="1" a="1"/>
  <c r="K1399" i="1" s="1"/>
  <c r="K1400" i="1" a="1"/>
  <c r="K1400" i="1" s="1"/>
  <c r="K1401" i="1" a="1"/>
  <c r="K1401" i="1" s="1"/>
  <c r="K1402" i="1" a="1"/>
  <c r="K1402" i="1" s="1"/>
  <c r="K1403" i="1" a="1"/>
  <c r="K1403" i="1" s="1"/>
  <c r="K1404" i="1" a="1"/>
  <c r="K1404" i="1" s="1"/>
  <c r="K1405" i="1" a="1"/>
  <c r="K1405" i="1" s="1"/>
  <c r="K1406" i="1" a="1"/>
  <c r="K1406" i="1" s="1"/>
  <c r="K1407" i="1" a="1"/>
  <c r="K1407" i="1" s="1"/>
  <c r="K1408" i="1" a="1"/>
  <c r="K1408" i="1" s="1"/>
  <c r="K1409" i="1" a="1"/>
  <c r="K1409" i="1" s="1"/>
  <c r="K1410" i="1" a="1"/>
  <c r="K1410" i="1" s="1"/>
  <c r="K1411" i="1" a="1"/>
  <c r="K1411" i="1" s="1"/>
  <c r="K1412" i="1" a="1"/>
  <c r="K1412" i="1" s="1"/>
  <c r="K1413" i="1" a="1"/>
  <c r="K1413" i="1" s="1"/>
  <c r="K1414" i="1" a="1"/>
  <c r="K1414" i="1" s="1"/>
  <c r="K1415" i="1" a="1"/>
  <c r="K1415" i="1" s="1"/>
  <c r="K1416" i="1" a="1"/>
  <c r="K1416" i="1" s="1"/>
  <c r="K1417" i="1" a="1"/>
  <c r="K1417" i="1" s="1"/>
  <c r="K1418" i="1" a="1"/>
  <c r="K1418" i="1" s="1"/>
  <c r="K1419" i="1" a="1"/>
  <c r="K1419" i="1" s="1"/>
  <c r="K1420" i="1" a="1"/>
  <c r="K1420" i="1" s="1"/>
  <c r="K1421" i="1" a="1"/>
  <c r="K1421" i="1" s="1"/>
  <c r="K1422" i="1" a="1"/>
  <c r="K1422" i="1" s="1"/>
  <c r="K1423" i="1" a="1"/>
  <c r="K1423" i="1" s="1"/>
  <c r="K1424" i="1" a="1"/>
  <c r="K1424" i="1" s="1"/>
  <c r="K1425" i="1" a="1"/>
  <c r="K1425" i="1" s="1"/>
  <c r="K1426" i="1" a="1"/>
  <c r="K1426" i="1" s="1"/>
  <c r="K1427" i="1" a="1"/>
  <c r="K1427" i="1" s="1"/>
  <c r="K1428" i="1" a="1"/>
  <c r="K1428" i="1" s="1"/>
  <c r="K1429" i="1" a="1"/>
  <c r="K1429" i="1" s="1"/>
  <c r="K1430" i="1" a="1"/>
  <c r="K1430" i="1" s="1"/>
  <c r="K1431" i="1" a="1"/>
  <c r="K1431" i="1" s="1"/>
  <c r="K1432" i="1" a="1"/>
  <c r="K1432" i="1" s="1"/>
  <c r="K1433" i="1" a="1"/>
  <c r="K1433" i="1" s="1"/>
  <c r="K1434" i="1" a="1"/>
  <c r="K1434" i="1" s="1"/>
  <c r="K1435" i="1" a="1"/>
  <c r="K1435" i="1" s="1"/>
  <c r="K1436" i="1" a="1"/>
  <c r="K1436" i="1" s="1"/>
  <c r="K1437" i="1" a="1"/>
  <c r="K1437" i="1" s="1"/>
  <c r="K1438" i="1" a="1"/>
  <c r="K1438" i="1" s="1"/>
  <c r="K1439" i="1" a="1"/>
  <c r="K1439" i="1" s="1"/>
  <c r="K1440" i="1" a="1"/>
  <c r="K1440" i="1" s="1"/>
  <c r="K1441" i="1" a="1"/>
  <c r="K1441" i="1" s="1"/>
  <c r="K1442" i="1" a="1"/>
  <c r="K1442" i="1" s="1"/>
  <c r="K1443" i="1" a="1"/>
  <c r="K1443" i="1" s="1"/>
  <c r="K1444" i="1" a="1"/>
  <c r="K1444" i="1" s="1"/>
  <c r="K1445" i="1" a="1"/>
  <c r="K1445" i="1" s="1"/>
  <c r="K1446" i="1" a="1"/>
  <c r="K1446" i="1" s="1"/>
  <c r="K1447" i="1" a="1"/>
  <c r="K1447" i="1" s="1"/>
  <c r="K1448" i="1" a="1"/>
  <c r="K1448" i="1" s="1"/>
  <c r="K1449" i="1" a="1"/>
  <c r="K1449" i="1" s="1"/>
  <c r="K1450" i="1" a="1"/>
  <c r="K1450" i="1" s="1"/>
  <c r="K1451" i="1" a="1"/>
  <c r="K1451" i="1" s="1"/>
  <c r="K1452" i="1" a="1"/>
  <c r="K1452" i="1" s="1"/>
  <c r="K1453" i="1" a="1"/>
  <c r="K1453" i="1" s="1"/>
  <c r="K1454" i="1" a="1"/>
  <c r="K1454" i="1" s="1"/>
  <c r="K1455" i="1" a="1"/>
  <c r="K1455" i="1" s="1"/>
  <c r="K1456" i="1" a="1"/>
  <c r="K1456" i="1" s="1"/>
  <c r="K1457" i="1" a="1"/>
  <c r="K1457" i="1" s="1"/>
  <c r="K1458" i="1" a="1"/>
  <c r="K1458" i="1" s="1"/>
  <c r="K1459" i="1" a="1"/>
  <c r="K1459" i="1" s="1"/>
  <c r="K1460" i="1" a="1"/>
  <c r="K1460" i="1" s="1"/>
  <c r="K1461" i="1" a="1"/>
  <c r="K1461" i="1" s="1"/>
  <c r="K1462" i="1" a="1"/>
  <c r="K1462" i="1" s="1"/>
  <c r="K1463" i="1" a="1"/>
  <c r="K1463" i="1" s="1"/>
  <c r="K1464" i="1" a="1"/>
  <c r="K1464" i="1" s="1"/>
  <c r="K1465" i="1" a="1"/>
  <c r="K1465" i="1" s="1"/>
  <c r="K1466" i="1" a="1"/>
  <c r="K1466" i="1" s="1"/>
  <c r="K1467" i="1" a="1"/>
  <c r="K1467" i="1" s="1"/>
  <c r="K1468" i="1" a="1"/>
  <c r="K1468" i="1" s="1"/>
  <c r="K1469" i="1" a="1"/>
  <c r="K1469" i="1" s="1"/>
  <c r="K1470" i="1" a="1"/>
  <c r="K1470" i="1" s="1"/>
  <c r="K1471" i="1" a="1"/>
  <c r="K1471" i="1" s="1"/>
  <c r="K1472" i="1" a="1"/>
  <c r="K1472" i="1" s="1"/>
  <c r="K1473" i="1" a="1"/>
  <c r="K1473" i="1" s="1"/>
  <c r="K1474" i="1" a="1"/>
  <c r="K1474" i="1" s="1"/>
  <c r="K1475" i="1" a="1"/>
  <c r="K1475" i="1" s="1"/>
  <c r="K1476" i="1" a="1"/>
  <c r="K1476" i="1" s="1"/>
  <c r="K1477" i="1" a="1"/>
  <c r="K1477" i="1" s="1"/>
  <c r="K1478" i="1" a="1"/>
  <c r="K1478" i="1" s="1"/>
  <c r="K1479" i="1" a="1"/>
  <c r="K1479" i="1" s="1"/>
  <c r="K1480" i="1" a="1"/>
  <c r="K1480" i="1" s="1"/>
  <c r="K1481" i="1" a="1"/>
  <c r="K1481" i="1" s="1"/>
  <c r="K1482" i="1" a="1"/>
  <c r="K1482" i="1" s="1"/>
  <c r="K1483" i="1" a="1"/>
  <c r="K1483" i="1" s="1"/>
  <c r="K1484" i="1" a="1"/>
  <c r="K1484" i="1" s="1"/>
  <c r="K1485" i="1" a="1"/>
  <c r="K1485" i="1" s="1"/>
  <c r="K1486" i="1" a="1"/>
  <c r="K1486" i="1" s="1"/>
  <c r="K1487" i="1" a="1"/>
  <c r="K1487" i="1" s="1"/>
  <c r="K1488" i="1" a="1"/>
  <c r="K1488" i="1" s="1"/>
  <c r="K1489" i="1" a="1"/>
  <c r="K1489" i="1" s="1"/>
  <c r="K1490" i="1" a="1"/>
  <c r="K1490" i="1" s="1"/>
  <c r="K1491" i="1" a="1"/>
  <c r="K1491" i="1" s="1"/>
  <c r="K1492" i="1" a="1"/>
  <c r="K1492" i="1" s="1"/>
  <c r="K1493" i="1" a="1"/>
  <c r="K1493" i="1" s="1"/>
  <c r="K1494" i="1" a="1"/>
  <c r="K1494" i="1" s="1"/>
  <c r="K1495" i="1" a="1"/>
  <c r="K1495" i="1" s="1"/>
  <c r="K1496" i="1" a="1"/>
  <c r="K1496" i="1" s="1"/>
  <c r="K1497" i="1" a="1"/>
  <c r="K1497" i="1" s="1"/>
  <c r="K1498" i="1" a="1"/>
  <c r="K1498" i="1" s="1"/>
  <c r="K1499" i="1" a="1"/>
  <c r="K1499" i="1" s="1"/>
  <c r="K1500" i="1" a="1"/>
  <c r="K1500" i="1" s="1"/>
  <c r="K1501" i="1" a="1"/>
  <c r="K1501" i="1" s="1"/>
  <c r="K1502" i="1" a="1"/>
  <c r="K1502" i="1" s="1"/>
  <c r="K1503" i="1" a="1"/>
  <c r="K1503" i="1" s="1"/>
  <c r="K1504" i="1" a="1"/>
  <c r="K1504" i="1" s="1"/>
  <c r="K1505" i="1" a="1"/>
  <c r="K1505" i="1" s="1"/>
  <c r="K1506" i="1" a="1"/>
  <c r="K1506" i="1" s="1"/>
  <c r="K1507" i="1" a="1"/>
  <c r="K1507" i="1" s="1"/>
  <c r="K1508" i="1" a="1"/>
  <c r="K1508" i="1" s="1"/>
  <c r="K1509" i="1" a="1"/>
  <c r="K1509" i="1" s="1"/>
  <c r="K1510" i="1" a="1"/>
  <c r="K1510" i="1" s="1"/>
  <c r="K1511" i="1" a="1"/>
  <c r="K1511" i="1" s="1"/>
  <c r="K1512" i="1" a="1"/>
  <c r="K1512" i="1" s="1"/>
  <c r="K1513" i="1" a="1"/>
  <c r="K1513" i="1" s="1"/>
  <c r="K1514" i="1" a="1"/>
  <c r="K1514" i="1" s="1"/>
  <c r="K1515" i="1" a="1"/>
  <c r="K1515" i="1" s="1"/>
  <c r="K1516" i="1" a="1"/>
  <c r="K1516" i="1" s="1"/>
  <c r="K1517" i="1" a="1"/>
  <c r="K1517" i="1" s="1"/>
  <c r="K1518" i="1" a="1"/>
  <c r="K1518" i="1" s="1"/>
  <c r="K1519" i="1" a="1"/>
  <c r="K1519" i="1" s="1"/>
  <c r="K1520" i="1" a="1"/>
  <c r="K1520" i="1" s="1"/>
  <c r="K1521" i="1" a="1"/>
  <c r="K1521" i="1" s="1"/>
  <c r="K1522" i="1" a="1"/>
  <c r="K1522" i="1" s="1"/>
  <c r="K1523" i="1" a="1"/>
  <c r="K1523" i="1" s="1"/>
  <c r="K1524" i="1" a="1"/>
  <c r="K1524" i="1" s="1"/>
  <c r="K1525" i="1" a="1"/>
  <c r="K1525" i="1" s="1"/>
  <c r="K1526" i="1" a="1"/>
  <c r="K1526" i="1" s="1"/>
  <c r="K1527" i="1" a="1"/>
  <c r="K1527" i="1" s="1"/>
  <c r="K1528" i="1" a="1"/>
  <c r="K1528" i="1" s="1"/>
  <c r="K1529" i="1" a="1"/>
  <c r="K1529" i="1" s="1"/>
  <c r="K1530" i="1" a="1"/>
  <c r="K1530" i="1" s="1"/>
  <c r="K1531" i="1" a="1"/>
  <c r="K1531" i="1" s="1"/>
  <c r="K1532" i="1" a="1"/>
  <c r="K1532" i="1" s="1"/>
  <c r="K1533" i="1" a="1"/>
  <c r="K1533" i="1" s="1"/>
  <c r="K1534" i="1" a="1"/>
  <c r="K1534" i="1" s="1"/>
  <c r="K1535" i="1" a="1"/>
  <c r="K1535" i="1" s="1"/>
  <c r="K1536" i="1" a="1"/>
  <c r="K1536" i="1" s="1"/>
  <c r="K1537" i="1" a="1"/>
  <c r="K1537" i="1" s="1"/>
  <c r="K1538" i="1" a="1"/>
  <c r="K1538" i="1" s="1"/>
  <c r="K1539" i="1" a="1"/>
  <c r="K1539" i="1" s="1"/>
  <c r="K1540" i="1" a="1"/>
  <c r="K1540" i="1" s="1"/>
  <c r="K1541" i="1" a="1"/>
  <c r="K1541" i="1" s="1"/>
  <c r="K1542" i="1" a="1"/>
  <c r="K1542" i="1" s="1"/>
  <c r="K1543" i="1" a="1"/>
  <c r="K1543" i="1" s="1"/>
  <c r="K1544" i="1" a="1"/>
  <c r="K1544" i="1" s="1"/>
  <c r="K1545" i="1" a="1"/>
  <c r="K1545" i="1" s="1"/>
  <c r="K1546" i="1" a="1"/>
  <c r="K1546" i="1" s="1"/>
  <c r="K1547" i="1" a="1"/>
  <c r="K1547" i="1" s="1"/>
  <c r="K1548" i="1" a="1"/>
  <c r="K1548" i="1" s="1"/>
  <c r="K1549" i="1" a="1"/>
  <c r="K1549" i="1" s="1"/>
  <c r="K1550" i="1" a="1"/>
  <c r="K1550" i="1" s="1"/>
  <c r="K1551" i="1" a="1"/>
  <c r="K1551" i="1" s="1"/>
  <c r="K1552" i="1" a="1"/>
  <c r="K1552" i="1" s="1"/>
  <c r="K1553" i="1" a="1"/>
  <c r="K1553" i="1" s="1"/>
  <c r="K1554" i="1" a="1"/>
  <c r="K1554" i="1" s="1"/>
  <c r="K1555" i="1" a="1"/>
  <c r="K1555" i="1" s="1"/>
  <c r="K1556" i="1" a="1"/>
  <c r="K1556" i="1" s="1"/>
  <c r="K1557" i="1" a="1"/>
  <c r="K1557" i="1" s="1"/>
  <c r="K1558" i="1" a="1"/>
  <c r="K1558" i="1" s="1"/>
  <c r="K1559" i="1" a="1"/>
  <c r="K1559" i="1" s="1"/>
  <c r="K1560" i="1" a="1"/>
  <c r="K1560" i="1" s="1"/>
  <c r="K1561" i="1" a="1"/>
  <c r="K1561" i="1" s="1"/>
  <c r="K1562" i="1" a="1"/>
  <c r="K1562" i="1" s="1"/>
  <c r="K1563" i="1" a="1"/>
  <c r="K1563" i="1" s="1"/>
  <c r="K1564" i="1" a="1"/>
  <c r="K1564" i="1" s="1"/>
  <c r="K1565" i="1" a="1"/>
  <c r="K1565" i="1" s="1"/>
  <c r="K1566" i="1" a="1"/>
  <c r="K1566" i="1" s="1"/>
  <c r="K1567" i="1" a="1"/>
  <c r="K1567" i="1" s="1"/>
  <c r="K1568" i="1" a="1"/>
  <c r="K1568" i="1" s="1"/>
  <c r="K1569" i="1" a="1"/>
  <c r="K1569" i="1" s="1"/>
  <c r="K1570" i="1" a="1"/>
  <c r="K1570" i="1" s="1"/>
  <c r="K1571" i="1" a="1"/>
  <c r="K1571" i="1" s="1"/>
  <c r="K1572" i="1" a="1"/>
  <c r="K1572" i="1" s="1"/>
  <c r="K1573" i="1" a="1"/>
  <c r="K1573" i="1" s="1"/>
  <c r="K1574" i="1" a="1"/>
  <c r="K1574" i="1" s="1"/>
  <c r="K1575" i="1" a="1"/>
  <c r="K1575" i="1" s="1"/>
  <c r="K1576" i="1" a="1"/>
  <c r="K1576" i="1" s="1"/>
  <c r="K1577" i="1" a="1"/>
  <c r="K1577" i="1" s="1"/>
  <c r="K1578" i="1" a="1"/>
  <c r="K1578" i="1" s="1"/>
  <c r="K1579" i="1" a="1"/>
  <c r="K1579" i="1" s="1"/>
  <c r="K1580" i="1" a="1"/>
  <c r="K1580" i="1" s="1"/>
  <c r="K1581" i="1" a="1"/>
  <c r="K1581" i="1" s="1"/>
  <c r="K1582" i="1" a="1"/>
  <c r="K1582" i="1" s="1"/>
  <c r="K1583" i="1" a="1"/>
  <c r="K1583" i="1" s="1"/>
  <c r="K1584" i="1" a="1"/>
  <c r="K1584" i="1" s="1"/>
  <c r="K1585" i="1" a="1"/>
  <c r="K1585" i="1" s="1"/>
  <c r="K1586" i="1" a="1"/>
  <c r="K1586" i="1" s="1"/>
  <c r="K1587" i="1" a="1"/>
  <c r="K1587" i="1" s="1"/>
  <c r="K1588" i="1" a="1"/>
  <c r="K1588" i="1" s="1"/>
  <c r="K1589" i="1" a="1"/>
  <c r="K1589" i="1" s="1"/>
  <c r="K1590" i="1" a="1"/>
  <c r="K1590" i="1" s="1"/>
  <c r="K1591" i="1" a="1"/>
  <c r="K1591" i="1" s="1"/>
  <c r="K1592" i="1" a="1"/>
  <c r="K1592" i="1" s="1"/>
  <c r="K1593" i="1" a="1"/>
  <c r="K1593" i="1" s="1"/>
  <c r="K1594" i="1" a="1"/>
  <c r="K1594" i="1" s="1"/>
  <c r="K1595" i="1" a="1"/>
  <c r="K1595" i="1" s="1"/>
  <c r="K1596" i="1" a="1"/>
  <c r="K1596" i="1" s="1"/>
  <c r="K1597" i="1" a="1"/>
  <c r="K1597" i="1" s="1"/>
  <c r="K1598" i="1" a="1"/>
  <c r="K1598" i="1" s="1"/>
  <c r="K1599" i="1" a="1"/>
  <c r="K1599" i="1" s="1"/>
  <c r="K1600" i="1" a="1"/>
  <c r="K1600" i="1" s="1"/>
  <c r="K1601" i="1" a="1"/>
  <c r="K1601" i="1" s="1"/>
  <c r="K1602" i="1" a="1"/>
  <c r="K1602" i="1" s="1"/>
  <c r="K1603" i="1" a="1"/>
  <c r="K1603" i="1" s="1"/>
  <c r="K1604" i="1" a="1"/>
  <c r="K1604" i="1" s="1"/>
  <c r="K1605" i="1" a="1"/>
  <c r="K1605" i="1" s="1"/>
  <c r="K1606" i="1" a="1"/>
  <c r="K1606" i="1" s="1"/>
  <c r="K1607" i="1" a="1"/>
  <c r="K1607" i="1" s="1"/>
  <c r="K1608" i="1" a="1"/>
  <c r="K1608" i="1" s="1"/>
  <c r="K1609" i="1" a="1"/>
  <c r="K1609" i="1" s="1"/>
  <c r="K1610" i="1" a="1"/>
  <c r="K1610" i="1" s="1"/>
  <c r="K1611" i="1" a="1"/>
  <c r="K1611" i="1" s="1"/>
  <c r="K1612" i="1" a="1"/>
  <c r="K1612" i="1" s="1"/>
  <c r="K1613" i="1" a="1"/>
  <c r="K1613" i="1" s="1"/>
  <c r="K1614" i="1" a="1"/>
  <c r="K1614" i="1" s="1"/>
  <c r="K1615" i="1" a="1"/>
  <c r="K1615" i="1" s="1"/>
  <c r="K1616" i="1" a="1"/>
  <c r="K1616" i="1" s="1"/>
  <c r="K1617" i="1" a="1"/>
  <c r="K1617" i="1" s="1"/>
  <c r="K1618" i="1" a="1"/>
  <c r="K1618" i="1" s="1"/>
  <c r="K1619" i="1" a="1"/>
  <c r="K1619" i="1" s="1"/>
  <c r="K1620" i="1" a="1"/>
  <c r="K1620" i="1" s="1"/>
  <c r="K1621" i="1" a="1"/>
  <c r="K1621" i="1" s="1"/>
  <c r="K1622" i="1" a="1"/>
  <c r="K1622" i="1" s="1"/>
  <c r="K1623" i="1" a="1"/>
  <c r="K1623" i="1" s="1"/>
  <c r="K1624" i="1" a="1"/>
  <c r="K1624" i="1" s="1"/>
  <c r="K1625" i="1" a="1"/>
  <c r="K1625" i="1" s="1"/>
  <c r="K1626" i="1" a="1"/>
  <c r="K1626" i="1" s="1"/>
  <c r="K1627" i="1" a="1"/>
  <c r="K1627" i="1" s="1"/>
  <c r="K1628" i="1" a="1"/>
  <c r="K1628" i="1" s="1"/>
  <c r="K1629" i="1" a="1"/>
  <c r="K1629" i="1" s="1"/>
  <c r="K1630" i="1" a="1"/>
  <c r="K1630" i="1" s="1"/>
  <c r="K1631" i="1" a="1"/>
  <c r="K1631" i="1" s="1"/>
  <c r="K1632" i="1" a="1"/>
  <c r="K1632" i="1" s="1"/>
  <c r="K1633" i="1" a="1"/>
  <c r="K1633" i="1" s="1"/>
  <c r="K1634" i="1" a="1"/>
  <c r="K1634" i="1" s="1"/>
  <c r="K1635" i="1" a="1"/>
  <c r="K1635" i="1" s="1"/>
  <c r="K1636" i="1" a="1"/>
  <c r="K1636" i="1" s="1"/>
  <c r="K1637" i="1" a="1"/>
  <c r="K1637" i="1" s="1"/>
  <c r="K1638" i="1" a="1"/>
  <c r="K1638" i="1" s="1"/>
  <c r="K1639" i="1" a="1"/>
  <c r="K1639" i="1" s="1"/>
  <c r="K1640" i="1" a="1"/>
  <c r="K1640" i="1" s="1"/>
  <c r="K1641" i="1" a="1"/>
  <c r="K1641" i="1" s="1"/>
  <c r="K1642" i="1" a="1"/>
  <c r="K1642" i="1" s="1"/>
  <c r="K1643" i="1" a="1"/>
  <c r="K1643" i="1" s="1"/>
  <c r="K1644" i="1" a="1"/>
  <c r="K1644" i="1" s="1"/>
  <c r="K1645" i="1" a="1"/>
  <c r="K1645" i="1" s="1"/>
  <c r="K1646" i="1" a="1"/>
  <c r="K1646" i="1" s="1"/>
  <c r="K1647" i="1" a="1"/>
  <c r="K1647" i="1" s="1"/>
  <c r="K1648" i="1" a="1"/>
  <c r="K1648" i="1" s="1"/>
  <c r="K1649" i="1" a="1"/>
  <c r="K1649" i="1" s="1"/>
  <c r="K1650" i="1" a="1"/>
  <c r="K1650" i="1" s="1"/>
  <c r="K1651" i="1" a="1"/>
  <c r="K1651" i="1" s="1"/>
  <c r="K1652" i="1" a="1"/>
  <c r="K1652" i="1" s="1"/>
  <c r="K1653" i="1" a="1"/>
  <c r="K1653" i="1" s="1"/>
  <c r="K1654" i="1" a="1"/>
  <c r="K1654" i="1" s="1"/>
  <c r="K1655" i="1" a="1"/>
  <c r="K1655" i="1" s="1"/>
  <c r="K1656" i="1" a="1"/>
  <c r="K1656" i="1" s="1"/>
  <c r="K1657" i="1" a="1"/>
  <c r="K1657" i="1" s="1"/>
  <c r="K1658" i="1" a="1"/>
  <c r="K1658" i="1" s="1"/>
  <c r="K1659" i="1" a="1"/>
  <c r="K1659" i="1" s="1"/>
  <c r="K1660" i="1" a="1"/>
  <c r="K1660" i="1" s="1"/>
  <c r="K1661" i="1" a="1"/>
  <c r="K1661" i="1" s="1"/>
  <c r="K1662" i="1" a="1"/>
  <c r="K1662" i="1" s="1"/>
  <c r="K1663" i="1" a="1"/>
  <c r="K1663" i="1" s="1"/>
  <c r="K1664" i="1" a="1"/>
  <c r="K1664" i="1" s="1"/>
  <c r="K1665" i="1" a="1"/>
  <c r="K1665" i="1" s="1"/>
  <c r="K1666" i="1" a="1"/>
  <c r="K1666" i="1" s="1"/>
  <c r="K1667" i="1" a="1"/>
  <c r="K1667" i="1" s="1"/>
  <c r="K1668" i="1" a="1"/>
  <c r="K1668" i="1" s="1"/>
  <c r="K1669" i="1" a="1"/>
  <c r="K1669" i="1" s="1"/>
  <c r="K1670" i="1" a="1"/>
  <c r="K1670" i="1" s="1"/>
  <c r="K1671" i="1" a="1"/>
  <c r="K1671" i="1" s="1"/>
  <c r="K1672" i="1" a="1"/>
  <c r="K1672" i="1" s="1"/>
  <c r="K1673" i="1" a="1"/>
  <c r="K1673" i="1" s="1"/>
  <c r="K1674" i="1" a="1"/>
  <c r="K1674" i="1" s="1"/>
  <c r="K1675" i="1" a="1"/>
  <c r="K1675" i="1" s="1"/>
  <c r="K1676" i="1" a="1"/>
  <c r="K1676" i="1" s="1"/>
  <c r="K1677" i="1" a="1"/>
  <c r="K1677" i="1" s="1"/>
  <c r="K1678" i="1" a="1"/>
  <c r="K1678" i="1" s="1"/>
  <c r="K1679" i="1" a="1"/>
  <c r="K1679" i="1" s="1"/>
  <c r="K1680" i="1" a="1"/>
  <c r="K1680" i="1" s="1"/>
  <c r="K1681" i="1" a="1"/>
  <c r="K1681" i="1" s="1"/>
  <c r="K1682" i="1" a="1"/>
  <c r="K1682" i="1" s="1"/>
  <c r="K1683" i="1" a="1"/>
  <c r="K1683" i="1" s="1"/>
  <c r="K1684" i="1" a="1"/>
  <c r="K1684" i="1" s="1"/>
  <c r="K1685" i="1" a="1"/>
  <c r="K1685" i="1" s="1"/>
  <c r="K1686" i="1" a="1"/>
  <c r="K1686" i="1" s="1"/>
  <c r="K1687" i="1" a="1"/>
  <c r="K1687" i="1" s="1"/>
  <c r="K1688" i="1" a="1"/>
  <c r="K1688" i="1" s="1"/>
  <c r="K1689" i="1" a="1"/>
  <c r="K1689" i="1" s="1"/>
  <c r="K1690" i="1" a="1"/>
  <c r="K1690" i="1" s="1"/>
  <c r="K1691" i="1" a="1"/>
  <c r="K1691" i="1" s="1"/>
  <c r="K1692" i="1" a="1"/>
  <c r="K1692" i="1" s="1"/>
  <c r="K1693" i="1" a="1"/>
  <c r="K1693" i="1" s="1"/>
  <c r="K1694" i="1" a="1"/>
  <c r="K1694" i="1" s="1"/>
  <c r="K1695" i="1" a="1"/>
  <c r="K1695" i="1" s="1"/>
  <c r="K1696" i="1" a="1"/>
  <c r="K1696" i="1" s="1"/>
  <c r="K1697" i="1" a="1"/>
  <c r="K1697" i="1" s="1"/>
  <c r="K1698" i="1" a="1"/>
  <c r="K1698" i="1" s="1"/>
  <c r="K1699" i="1" a="1"/>
  <c r="K1699" i="1" s="1"/>
  <c r="K1700" i="1" a="1"/>
  <c r="K1700" i="1" s="1"/>
  <c r="K1701" i="1" a="1"/>
  <c r="K1701" i="1" s="1"/>
  <c r="K1702" i="1" a="1"/>
  <c r="K1702" i="1" s="1"/>
  <c r="K1703" i="1" a="1"/>
  <c r="K1703" i="1" s="1"/>
  <c r="K1704" i="1" a="1"/>
  <c r="K1704" i="1" s="1"/>
  <c r="K1705" i="1" a="1"/>
  <c r="K1705" i="1" s="1"/>
  <c r="K1706" i="1" a="1"/>
  <c r="K1706" i="1" s="1"/>
  <c r="K1707" i="1" a="1"/>
  <c r="K1707" i="1" s="1"/>
  <c r="K1708" i="1" a="1"/>
  <c r="K1708" i="1" s="1"/>
  <c r="K1709" i="1" a="1"/>
  <c r="K1709" i="1" s="1"/>
  <c r="K1710" i="1" a="1"/>
  <c r="K1710" i="1" s="1"/>
  <c r="K1711" i="1" a="1"/>
  <c r="K1711" i="1" s="1"/>
  <c r="K1712" i="1" a="1"/>
  <c r="K1712" i="1" s="1"/>
  <c r="K1713" i="1" a="1"/>
  <c r="K1713" i="1" s="1"/>
  <c r="K1714" i="1" a="1"/>
  <c r="K1714" i="1" s="1"/>
  <c r="K1715" i="1" a="1"/>
  <c r="K1715" i="1" s="1"/>
  <c r="K1716" i="1" a="1"/>
  <c r="K1716" i="1" s="1"/>
  <c r="K1717" i="1" a="1"/>
  <c r="K1717" i="1" s="1"/>
  <c r="K1718" i="1" a="1"/>
  <c r="K1718" i="1" s="1"/>
  <c r="K1719" i="1" a="1"/>
  <c r="K1719" i="1" s="1"/>
  <c r="K1720" i="1" a="1"/>
  <c r="K1720" i="1" s="1"/>
  <c r="K1721" i="1" a="1"/>
  <c r="K1721" i="1" s="1"/>
  <c r="K1722" i="1" a="1"/>
  <c r="K1722" i="1" s="1"/>
  <c r="K1723" i="1" a="1"/>
  <c r="K1723" i="1" s="1"/>
  <c r="K1724" i="1" a="1"/>
  <c r="K1724" i="1" s="1"/>
  <c r="K1725" i="1" a="1"/>
  <c r="K1725" i="1" s="1"/>
  <c r="K1726" i="1" a="1"/>
  <c r="K1726" i="1" s="1"/>
  <c r="K1727" i="1" a="1"/>
  <c r="K1727" i="1" s="1"/>
  <c r="K1728" i="1" a="1"/>
  <c r="K1728" i="1" s="1"/>
  <c r="K1729" i="1" a="1"/>
  <c r="K1729" i="1" s="1"/>
  <c r="K1730" i="1" a="1"/>
  <c r="K1730" i="1" s="1"/>
  <c r="K1731" i="1" a="1"/>
  <c r="K1731" i="1" s="1"/>
  <c r="K1732" i="1" a="1"/>
  <c r="K1732" i="1" s="1"/>
  <c r="K1733" i="1" a="1"/>
  <c r="K1733" i="1" s="1"/>
  <c r="K1734" i="1" a="1"/>
  <c r="K1734" i="1" s="1"/>
  <c r="K1735" i="1" a="1"/>
  <c r="K1735" i="1" s="1"/>
  <c r="K1736" i="1" a="1"/>
  <c r="K1736" i="1" s="1"/>
  <c r="K1737" i="1" a="1"/>
  <c r="K1737" i="1" s="1"/>
  <c r="K1738" i="1" a="1"/>
  <c r="K1738" i="1" s="1"/>
  <c r="K1739" i="1" a="1"/>
  <c r="K1739" i="1" s="1"/>
  <c r="K1740" i="1" a="1"/>
  <c r="K1740" i="1" s="1"/>
  <c r="K1741" i="1" a="1"/>
  <c r="K1741" i="1" s="1"/>
  <c r="K1742" i="1" a="1"/>
  <c r="K1742" i="1" s="1"/>
  <c r="K1743" i="1" a="1"/>
  <c r="K1743" i="1" s="1"/>
  <c r="K1744" i="1" a="1"/>
  <c r="K1744" i="1" s="1"/>
  <c r="K1745" i="1" a="1"/>
  <c r="K1745" i="1" s="1"/>
  <c r="K1746" i="1" a="1"/>
  <c r="K1746" i="1" s="1"/>
  <c r="K1747" i="1" a="1"/>
  <c r="K1747" i="1" s="1"/>
  <c r="K1748" i="1" a="1"/>
  <c r="K1748" i="1" s="1"/>
  <c r="K1749" i="1" a="1"/>
  <c r="K1749" i="1" s="1"/>
  <c r="K1750" i="1" a="1"/>
  <c r="K1750" i="1" s="1"/>
  <c r="K1751" i="1" a="1"/>
  <c r="K1751" i="1" s="1"/>
  <c r="K1752" i="1" a="1"/>
  <c r="K1752" i="1" s="1"/>
  <c r="K1753" i="1" a="1"/>
  <c r="K1753" i="1" s="1"/>
  <c r="K1754" i="1" a="1"/>
  <c r="K1754" i="1" s="1"/>
  <c r="K1755" i="1" a="1"/>
  <c r="K1755" i="1" s="1"/>
  <c r="K1756" i="1" a="1"/>
  <c r="K1756" i="1" s="1"/>
  <c r="K1757" i="1" a="1"/>
  <c r="K1757" i="1" s="1"/>
  <c r="K1758" i="1" a="1"/>
  <c r="K1758" i="1" s="1"/>
  <c r="K1759" i="1" a="1"/>
  <c r="K1759" i="1" s="1"/>
  <c r="K1760" i="1" a="1"/>
  <c r="K1760" i="1" s="1"/>
  <c r="K1761" i="1" a="1"/>
  <c r="K1761" i="1" s="1"/>
  <c r="K1762" i="1" a="1"/>
  <c r="K1762" i="1" s="1"/>
  <c r="K1763" i="1" a="1"/>
  <c r="K1763" i="1" s="1"/>
  <c r="K1764" i="1" a="1"/>
  <c r="K1764" i="1" s="1"/>
  <c r="K1765" i="1" a="1"/>
  <c r="K1765" i="1" s="1"/>
  <c r="K1766" i="1" a="1"/>
  <c r="K1766" i="1" s="1"/>
  <c r="K1767" i="1" a="1"/>
  <c r="K1767" i="1" s="1"/>
  <c r="K1768" i="1" a="1"/>
  <c r="K1768" i="1" s="1"/>
  <c r="K1769" i="1" a="1"/>
  <c r="K1769" i="1" s="1"/>
  <c r="K1770" i="1" a="1"/>
  <c r="K1770" i="1" s="1"/>
  <c r="K1771" i="1" a="1"/>
  <c r="K1771" i="1" s="1"/>
  <c r="K1772" i="1" a="1"/>
  <c r="K1772" i="1" s="1"/>
  <c r="K1773" i="1" a="1"/>
  <c r="K1773" i="1" s="1"/>
  <c r="K1774" i="1" a="1"/>
  <c r="K1774" i="1" s="1"/>
  <c r="K1775" i="1" a="1"/>
  <c r="K1775" i="1" s="1"/>
  <c r="K1776" i="1" a="1"/>
  <c r="K1776" i="1" s="1"/>
  <c r="K1777" i="1" a="1"/>
  <c r="K1777" i="1" s="1"/>
  <c r="K1778" i="1" a="1"/>
  <c r="K1778" i="1" s="1"/>
  <c r="K1779" i="1" a="1"/>
  <c r="K1779" i="1" s="1"/>
  <c r="K1780" i="1" a="1"/>
  <c r="K1780" i="1" s="1"/>
  <c r="K1781" i="1" a="1"/>
  <c r="K1781" i="1" s="1"/>
  <c r="K1782" i="1" a="1"/>
  <c r="K1782" i="1" s="1"/>
  <c r="K1783" i="1" a="1"/>
  <c r="K1783" i="1" s="1"/>
  <c r="K1784" i="1" a="1"/>
  <c r="K1784" i="1" s="1"/>
  <c r="K1785" i="1" a="1"/>
  <c r="K1785" i="1" s="1"/>
  <c r="K1786" i="1" a="1"/>
  <c r="K1786" i="1" s="1"/>
  <c r="K1787" i="1" a="1"/>
  <c r="K1787" i="1" s="1"/>
  <c r="K1788" i="1" a="1"/>
  <c r="K1788" i="1" s="1"/>
  <c r="K1789" i="1" a="1"/>
  <c r="K1789" i="1" s="1"/>
  <c r="K1790" i="1" a="1"/>
  <c r="K1790" i="1" s="1"/>
  <c r="K1791" i="1" a="1"/>
  <c r="K1791" i="1" s="1"/>
  <c r="K1792" i="1" a="1"/>
  <c r="K1792" i="1" s="1"/>
  <c r="K1793" i="1" a="1"/>
  <c r="K1793" i="1" s="1"/>
  <c r="K1794" i="1" a="1"/>
  <c r="K1794" i="1" s="1"/>
  <c r="K1795" i="1" a="1"/>
  <c r="K1795" i="1" s="1"/>
  <c r="K1796" i="1" a="1"/>
  <c r="K1796" i="1" s="1"/>
  <c r="K1797" i="1" a="1"/>
  <c r="K1797" i="1" s="1"/>
  <c r="K1798" i="1" a="1"/>
  <c r="K1798" i="1" s="1"/>
  <c r="K1799" i="1" a="1"/>
  <c r="K1799" i="1" s="1"/>
  <c r="K1800" i="1" a="1"/>
  <c r="K1800" i="1" s="1"/>
  <c r="K1801" i="1" a="1"/>
  <c r="K1801" i="1" s="1"/>
  <c r="K1802" i="1" a="1"/>
  <c r="K1802" i="1" s="1"/>
  <c r="K1803" i="1" a="1"/>
  <c r="K1803" i="1" s="1"/>
  <c r="K1804" i="1" a="1"/>
  <c r="K1804" i="1" s="1"/>
  <c r="K1805" i="1" a="1"/>
  <c r="K1805" i="1" s="1"/>
  <c r="K1806" i="1" a="1"/>
  <c r="K1806" i="1" s="1"/>
  <c r="K1807" i="1" a="1"/>
  <c r="K1807" i="1" s="1"/>
  <c r="K1808" i="1" a="1"/>
  <c r="K1808" i="1" s="1"/>
  <c r="K1809" i="1" a="1"/>
  <c r="K1809" i="1" s="1"/>
  <c r="K1810" i="1" a="1"/>
  <c r="K1810" i="1" s="1"/>
  <c r="K1811" i="1" a="1"/>
  <c r="K1811" i="1" s="1"/>
  <c r="K1812" i="1" a="1"/>
  <c r="K1812" i="1" s="1"/>
  <c r="K1813" i="1" a="1"/>
  <c r="K1813" i="1" s="1"/>
  <c r="K1814" i="1" a="1"/>
  <c r="K1814" i="1" s="1"/>
  <c r="K1815" i="1" a="1"/>
  <c r="K1815" i="1" s="1"/>
  <c r="K1816" i="1" a="1"/>
  <c r="K1816" i="1" s="1"/>
  <c r="K1817" i="1" a="1"/>
  <c r="K1817" i="1" s="1"/>
  <c r="K1818" i="1" a="1"/>
  <c r="K1818" i="1" s="1"/>
  <c r="K1819" i="1" a="1"/>
  <c r="K1819" i="1" s="1"/>
  <c r="K1820" i="1" a="1"/>
  <c r="K1820" i="1" s="1"/>
  <c r="K1821" i="1" a="1"/>
  <c r="K1821" i="1" s="1"/>
  <c r="K1822" i="1" a="1"/>
  <c r="K1822" i="1" s="1"/>
  <c r="K1823" i="1" a="1"/>
  <c r="K1823" i="1" s="1"/>
  <c r="K1824" i="1" a="1"/>
  <c r="K1824" i="1" s="1"/>
  <c r="K1825" i="1" a="1"/>
  <c r="K1825" i="1" s="1"/>
  <c r="K1826" i="1" a="1"/>
  <c r="K1826" i="1" s="1"/>
  <c r="K1827" i="1" a="1"/>
  <c r="K1827" i="1" s="1"/>
  <c r="K1828" i="1" a="1"/>
  <c r="K1828" i="1" s="1"/>
  <c r="K1829" i="1" a="1"/>
  <c r="K1829" i="1" s="1"/>
  <c r="K1830" i="1" a="1"/>
  <c r="K1830" i="1" s="1"/>
  <c r="K1831" i="1" a="1"/>
  <c r="K1831" i="1" s="1"/>
  <c r="K1832" i="1" a="1"/>
  <c r="K1832" i="1" s="1"/>
  <c r="K1833" i="1" a="1"/>
  <c r="K1833" i="1" s="1"/>
  <c r="K1834" i="1" a="1"/>
  <c r="K1834" i="1" s="1"/>
  <c r="K1835" i="1" a="1"/>
  <c r="K1835" i="1" s="1"/>
  <c r="K1836" i="1" a="1"/>
  <c r="K1836" i="1" s="1"/>
  <c r="K1837" i="1" a="1"/>
  <c r="K1837" i="1" s="1"/>
  <c r="K1838" i="1" a="1"/>
  <c r="K1838" i="1" s="1"/>
  <c r="K1839" i="1" a="1"/>
  <c r="K1839" i="1" s="1"/>
  <c r="K1840" i="1" a="1"/>
  <c r="K1840" i="1" s="1"/>
  <c r="K1841" i="1" a="1"/>
  <c r="K1841" i="1" s="1"/>
  <c r="K1842" i="1" a="1"/>
  <c r="K1842" i="1" s="1"/>
  <c r="K1843" i="1" a="1"/>
  <c r="K1843" i="1" s="1"/>
  <c r="K1844" i="1" a="1"/>
  <c r="K1844" i="1" s="1"/>
  <c r="K1845" i="1" a="1"/>
  <c r="K1845" i="1" s="1"/>
  <c r="K1846" i="1" a="1"/>
  <c r="K1846" i="1" s="1"/>
  <c r="K1847" i="1" a="1"/>
  <c r="K1847" i="1" s="1"/>
  <c r="K1848" i="1" a="1"/>
  <c r="K1848" i="1" s="1"/>
  <c r="K1849" i="1" a="1"/>
  <c r="K1849" i="1" s="1"/>
  <c r="K1850" i="1" a="1"/>
  <c r="K1850" i="1" s="1"/>
  <c r="K1851" i="1" a="1"/>
  <c r="K1851" i="1" s="1"/>
  <c r="K1852" i="1" a="1"/>
  <c r="K1852" i="1" s="1"/>
  <c r="K1853" i="1" a="1"/>
  <c r="K1853" i="1" s="1"/>
  <c r="K1854" i="1" a="1"/>
  <c r="K1854" i="1" s="1"/>
  <c r="K1855" i="1" a="1"/>
  <c r="K1855" i="1" s="1"/>
  <c r="K1856" i="1" a="1"/>
  <c r="K1856" i="1" s="1"/>
  <c r="K1857" i="1" a="1"/>
  <c r="K1857" i="1" s="1"/>
  <c r="K1858" i="1" a="1"/>
  <c r="K1858" i="1" s="1"/>
  <c r="K1859" i="1" a="1"/>
  <c r="K1859" i="1" s="1"/>
  <c r="K1860" i="1" a="1"/>
  <c r="K1860" i="1" s="1"/>
  <c r="K1861" i="1" a="1"/>
  <c r="K1861" i="1" s="1"/>
  <c r="K1862" i="1" a="1"/>
  <c r="K1862" i="1" s="1"/>
  <c r="K1863" i="1" a="1"/>
  <c r="K1863" i="1" s="1"/>
  <c r="K1864" i="1" a="1"/>
  <c r="K1864" i="1" s="1"/>
  <c r="K1865" i="1" a="1"/>
  <c r="K1865" i="1" s="1"/>
  <c r="K1866" i="1" a="1"/>
  <c r="K1866" i="1" s="1"/>
  <c r="K1867" i="1" a="1"/>
  <c r="K1867" i="1" s="1"/>
  <c r="K1868" i="1" a="1"/>
  <c r="K1868" i="1" s="1"/>
  <c r="K1869" i="1" a="1"/>
  <c r="K1869" i="1" s="1"/>
  <c r="K1870" i="1" a="1"/>
  <c r="K1870" i="1" s="1"/>
  <c r="K1871" i="1" a="1"/>
  <c r="K1871" i="1" s="1"/>
  <c r="K1872" i="1" a="1"/>
  <c r="K1872" i="1" s="1"/>
  <c r="K1873" i="1" a="1"/>
  <c r="K1873" i="1" s="1"/>
  <c r="K1874" i="1" a="1"/>
  <c r="K1874" i="1" s="1"/>
  <c r="K1875" i="1" a="1"/>
  <c r="K1875" i="1" s="1"/>
  <c r="K1876" i="1" a="1"/>
  <c r="K1876" i="1" s="1"/>
  <c r="K1877" i="1" a="1"/>
  <c r="K1877" i="1" s="1"/>
  <c r="K1878" i="1" a="1"/>
  <c r="K1878" i="1" s="1"/>
  <c r="K1879" i="1" a="1"/>
  <c r="K1879" i="1" s="1"/>
  <c r="K1880" i="1" a="1"/>
  <c r="K1880" i="1" s="1"/>
  <c r="K1881" i="1" a="1"/>
  <c r="K1881" i="1" s="1"/>
  <c r="K1882" i="1" a="1"/>
  <c r="K1882" i="1" s="1"/>
  <c r="K1883" i="1" a="1"/>
  <c r="K1883" i="1" s="1"/>
  <c r="K1884" i="1" a="1"/>
  <c r="K1884" i="1" s="1"/>
  <c r="K1885" i="1" a="1"/>
  <c r="K1885" i="1" s="1"/>
  <c r="K1886" i="1" a="1"/>
  <c r="K1886" i="1" s="1"/>
  <c r="K1887" i="1" a="1"/>
  <c r="K1887" i="1" s="1"/>
  <c r="K1888" i="1" a="1"/>
  <c r="K1888" i="1" s="1"/>
  <c r="K1889" i="1" a="1"/>
  <c r="K1889" i="1" s="1"/>
  <c r="K1890" i="1" a="1"/>
  <c r="K1890" i="1" s="1"/>
  <c r="K1891" i="1" a="1"/>
  <c r="K1891" i="1" s="1"/>
  <c r="K1892" i="1" a="1"/>
  <c r="K1892" i="1" s="1"/>
  <c r="K1893" i="1" a="1"/>
  <c r="K1893" i="1" s="1"/>
  <c r="K1894" i="1" a="1"/>
  <c r="K1894" i="1" s="1"/>
  <c r="K1895" i="1" a="1"/>
  <c r="K1895" i="1" s="1"/>
  <c r="K1896" i="1" a="1"/>
  <c r="K1896" i="1" s="1"/>
  <c r="K1897" i="1" a="1"/>
  <c r="K1897" i="1" s="1"/>
  <c r="K1898" i="1" a="1"/>
  <c r="K1898" i="1" s="1"/>
  <c r="K1899" i="1" a="1"/>
  <c r="K1899" i="1" s="1"/>
  <c r="K1900" i="1" a="1"/>
  <c r="K1900" i="1" s="1"/>
  <c r="K1901" i="1" a="1"/>
  <c r="K1901" i="1" s="1"/>
  <c r="K1902" i="1" a="1"/>
  <c r="K1902" i="1" s="1"/>
  <c r="K1903" i="1" a="1"/>
  <c r="K1903" i="1" s="1"/>
  <c r="K1904" i="1" a="1"/>
  <c r="K1904" i="1" s="1"/>
  <c r="K1905" i="1" a="1"/>
  <c r="K1905" i="1" s="1"/>
  <c r="K1906" i="1" a="1"/>
  <c r="K1906" i="1" s="1"/>
  <c r="K1907" i="1" a="1"/>
  <c r="K1907" i="1" s="1"/>
  <c r="K1908" i="1" a="1"/>
  <c r="K1908" i="1" s="1"/>
  <c r="K1909" i="1" a="1"/>
  <c r="K1909" i="1" s="1"/>
  <c r="K1910" i="1" a="1"/>
  <c r="K1910" i="1" s="1"/>
  <c r="K1911" i="1" a="1"/>
  <c r="K1911" i="1" s="1"/>
  <c r="K1912" i="1" a="1"/>
  <c r="K1912" i="1" s="1"/>
  <c r="K1913" i="1" a="1"/>
  <c r="K1913" i="1" s="1"/>
  <c r="K1914" i="1" a="1"/>
  <c r="K1914" i="1" s="1"/>
  <c r="K1915" i="1" a="1"/>
  <c r="K1915" i="1" s="1"/>
  <c r="K1916" i="1" a="1"/>
  <c r="K1916" i="1" s="1"/>
  <c r="K1917" i="1" a="1"/>
  <c r="K1917" i="1" s="1"/>
  <c r="K1918" i="1" a="1"/>
  <c r="K1918" i="1" s="1"/>
  <c r="K1919" i="1" a="1"/>
  <c r="K1919" i="1" s="1"/>
  <c r="K1920" i="1" a="1"/>
  <c r="K1920" i="1" s="1"/>
  <c r="K1921" i="1" a="1"/>
  <c r="K1921" i="1" s="1"/>
  <c r="K1922" i="1" a="1"/>
  <c r="K1922" i="1" s="1"/>
  <c r="K1923" i="1" a="1"/>
  <c r="K1923" i="1" s="1"/>
  <c r="K1924" i="1" a="1"/>
  <c r="K1924" i="1" s="1"/>
  <c r="K1925" i="1" a="1"/>
  <c r="K1925" i="1" s="1"/>
  <c r="K1926" i="1" a="1"/>
  <c r="K1926" i="1" s="1"/>
  <c r="K1927" i="1" a="1"/>
  <c r="K1927" i="1" s="1"/>
  <c r="K1928" i="1" a="1"/>
  <c r="K1928" i="1" s="1"/>
  <c r="K1929" i="1" a="1"/>
  <c r="K1929" i="1" s="1"/>
  <c r="K1930" i="1" a="1"/>
  <c r="K1930" i="1" s="1"/>
  <c r="K1931" i="1" a="1"/>
  <c r="K1931" i="1" s="1"/>
  <c r="K1932" i="1" a="1"/>
  <c r="K1932" i="1" s="1"/>
  <c r="K1933" i="1" a="1"/>
  <c r="K1933" i="1" s="1"/>
  <c r="K1934" i="1" a="1"/>
  <c r="K1934" i="1" s="1"/>
  <c r="K1935" i="1" a="1"/>
  <c r="K1935" i="1" s="1"/>
  <c r="K1936" i="1" a="1"/>
  <c r="K1936" i="1" s="1"/>
  <c r="K1937" i="1" a="1"/>
  <c r="K1937" i="1" s="1"/>
  <c r="K1938" i="1" a="1"/>
  <c r="K1938" i="1" s="1"/>
  <c r="K1939" i="1" a="1"/>
  <c r="K1939" i="1" s="1"/>
  <c r="K1940" i="1" a="1"/>
  <c r="K1940" i="1" s="1"/>
  <c r="K1941" i="1" a="1"/>
  <c r="K1941" i="1" s="1"/>
  <c r="K1942" i="1" a="1"/>
  <c r="K1942" i="1" s="1"/>
  <c r="K1943" i="1" a="1"/>
  <c r="K1943" i="1" s="1"/>
  <c r="K1944" i="1" a="1"/>
  <c r="K1944" i="1" s="1"/>
  <c r="K1945" i="1" a="1"/>
  <c r="K1945" i="1" s="1"/>
  <c r="K1946" i="1" a="1"/>
  <c r="K1946" i="1" s="1"/>
  <c r="K1947" i="1" a="1"/>
  <c r="K1947" i="1" s="1"/>
  <c r="K1948" i="1" a="1"/>
  <c r="K1948" i="1" s="1"/>
  <c r="K1949" i="1" a="1"/>
  <c r="K1949" i="1" s="1"/>
  <c r="K1950" i="1" a="1"/>
  <c r="K1950" i="1" s="1"/>
  <c r="K1951" i="1" a="1"/>
  <c r="K1951" i="1" s="1"/>
  <c r="K1952" i="1" a="1"/>
  <c r="K1952" i="1" s="1"/>
  <c r="K1953" i="1" a="1"/>
  <c r="K1953" i="1" s="1"/>
  <c r="K1954" i="1" a="1"/>
  <c r="K1954" i="1" s="1"/>
  <c r="K1955" i="1" a="1"/>
  <c r="K1955" i="1" s="1"/>
  <c r="K1956" i="1" a="1"/>
  <c r="K1956" i="1" s="1"/>
  <c r="K1957" i="1" a="1"/>
  <c r="K1957" i="1" s="1"/>
  <c r="K1958" i="1" a="1"/>
  <c r="K1958" i="1" s="1"/>
  <c r="K1959" i="1" a="1"/>
  <c r="K1959" i="1" s="1"/>
  <c r="K1960" i="1" a="1"/>
  <c r="K1960" i="1" s="1"/>
  <c r="K1961" i="1" a="1"/>
  <c r="K1961" i="1" s="1"/>
  <c r="K1962" i="1" a="1"/>
  <c r="K1962" i="1" s="1"/>
  <c r="K1963" i="1" a="1"/>
  <c r="K1963" i="1" s="1"/>
  <c r="K1964" i="1" a="1"/>
  <c r="K1964" i="1" s="1"/>
  <c r="K1965" i="1" a="1"/>
  <c r="K1965" i="1" s="1"/>
  <c r="K1966" i="1" a="1"/>
  <c r="K1966" i="1" s="1"/>
  <c r="K1967" i="1" a="1"/>
  <c r="K1967" i="1" s="1"/>
  <c r="K1968" i="1" a="1"/>
  <c r="K1968" i="1" s="1"/>
  <c r="K1969" i="1" a="1"/>
  <c r="K1969" i="1" s="1"/>
  <c r="K1970" i="1" a="1"/>
  <c r="K1970" i="1" s="1"/>
  <c r="K1971" i="1" a="1"/>
  <c r="K1971" i="1" s="1"/>
  <c r="K1972" i="1" a="1"/>
  <c r="K1972" i="1" s="1"/>
  <c r="K1973" i="1" a="1"/>
  <c r="K1973" i="1" s="1"/>
  <c r="K1974" i="1" a="1"/>
  <c r="K1974" i="1" s="1"/>
  <c r="K1975" i="1" a="1"/>
  <c r="K1975" i="1" s="1"/>
  <c r="K1976" i="1" a="1"/>
  <c r="K1976" i="1" s="1"/>
  <c r="K1977" i="1" a="1"/>
  <c r="K1977" i="1" s="1"/>
  <c r="K1978" i="1" a="1"/>
  <c r="K1978" i="1" s="1"/>
  <c r="K1979" i="1" a="1"/>
  <c r="K1979" i="1" s="1"/>
  <c r="K1980" i="1" a="1"/>
  <c r="K1980" i="1" s="1"/>
  <c r="K1981" i="1" a="1"/>
  <c r="K1981" i="1" s="1"/>
  <c r="K1982" i="1" a="1"/>
  <c r="K1982" i="1" s="1"/>
  <c r="K1983" i="1" a="1"/>
  <c r="K1983" i="1" s="1"/>
  <c r="K1984" i="1" a="1"/>
  <c r="K1984" i="1" s="1"/>
  <c r="K1985" i="1" a="1"/>
  <c r="K1985" i="1" s="1"/>
  <c r="K1986" i="1" a="1"/>
  <c r="K1986" i="1" s="1"/>
  <c r="K1987" i="1" a="1"/>
  <c r="K1987" i="1" s="1"/>
  <c r="K1988" i="1" a="1"/>
  <c r="K1988" i="1" s="1"/>
  <c r="K1989" i="1" a="1"/>
  <c r="K1989" i="1" s="1"/>
  <c r="K1990" i="1" a="1"/>
  <c r="K1990" i="1" s="1"/>
  <c r="K1991" i="1" a="1"/>
  <c r="K1991" i="1" s="1"/>
  <c r="K1992" i="1" a="1"/>
  <c r="K1992" i="1" s="1"/>
  <c r="K1993" i="1" a="1"/>
  <c r="K1993" i="1" s="1"/>
  <c r="K1994" i="1" a="1"/>
  <c r="K1994" i="1" s="1"/>
  <c r="K1995" i="1" a="1"/>
  <c r="K1995" i="1" s="1"/>
  <c r="K1996" i="1" a="1"/>
  <c r="K1996" i="1" s="1"/>
  <c r="K1997" i="1" a="1"/>
  <c r="K1997" i="1" s="1"/>
  <c r="K1998" i="1" a="1"/>
  <c r="K1998" i="1" s="1"/>
  <c r="K1999" i="1" a="1"/>
  <c r="K1999" i="1" s="1"/>
  <c r="K2000" i="1" a="1"/>
  <c r="K2000" i="1" s="1"/>
  <c r="K2001" i="1" a="1"/>
  <c r="K2001" i="1" s="1"/>
  <c r="K2002" i="1" a="1"/>
  <c r="K2002" i="1" s="1"/>
  <c r="K2003" i="1" a="1"/>
  <c r="K2003" i="1" s="1"/>
  <c r="K2004" i="1" a="1"/>
  <c r="K2004" i="1" s="1"/>
  <c r="K2005" i="1" a="1"/>
  <c r="K2005" i="1" s="1"/>
  <c r="K2006" i="1" a="1"/>
  <c r="K2006" i="1" s="1"/>
  <c r="K2007" i="1" a="1"/>
  <c r="K2007" i="1" s="1"/>
  <c r="K2008" i="1" a="1"/>
  <c r="K2008" i="1" s="1"/>
  <c r="K2009" i="1" a="1"/>
  <c r="K2009" i="1" s="1"/>
  <c r="K2010" i="1" a="1"/>
  <c r="K2010" i="1" s="1"/>
  <c r="K2011" i="1" a="1"/>
  <c r="K2011" i="1" s="1"/>
  <c r="K2012" i="1" a="1"/>
  <c r="K2012" i="1" s="1"/>
  <c r="K2013" i="1" a="1"/>
  <c r="K2013" i="1" s="1"/>
  <c r="K2014" i="1" a="1"/>
  <c r="K2014" i="1" s="1"/>
  <c r="K2015" i="1" a="1"/>
  <c r="K2015" i="1" s="1"/>
  <c r="K2016" i="1" a="1"/>
  <c r="K2016" i="1" s="1"/>
  <c r="K2017" i="1" a="1"/>
  <c r="K2017" i="1" s="1"/>
  <c r="K2018" i="1" a="1"/>
  <c r="K2018" i="1" s="1"/>
  <c r="K2019" i="1" a="1"/>
  <c r="K2019" i="1" s="1"/>
  <c r="K2020" i="1" a="1"/>
  <c r="K2020" i="1" s="1"/>
  <c r="K2021" i="1" a="1"/>
  <c r="K2021" i="1" s="1"/>
  <c r="K2022" i="1" a="1"/>
  <c r="K2022" i="1" s="1"/>
  <c r="K2023" i="1" a="1"/>
  <c r="K2023" i="1" s="1"/>
  <c r="K2024" i="1" a="1"/>
  <c r="K2024" i="1" s="1"/>
  <c r="K2025" i="1" a="1"/>
  <c r="K2025" i="1" s="1"/>
  <c r="K2026" i="1" a="1"/>
  <c r="K2026" i="1" s="1"/>
  <c r="K2027" i="1" a="1"/>
  <c r="K2027" i="1" s="1"/>
  <c r="K2028" i="1" a="1"/>
  <c r="K2028" i="1" s="1"/>
  <c r="K2029" i="1" a="1"/>
  <c r="K2029" i="1" s="1"/>
  <c r="K2030" i="1" a="1"/>
  <c r="K2030" i="1" s="1"/>
  <c r="K2031" i="1" a="1"/>
  <c r="K2031" i="1" s="1"/>
  <c r="K2032" i="1" a="1"/>
  <c r="K2032" i="1" s="1"/>
  <c r="K2033" i="1" a="1"/>
  <c r="K2033" i="1" s="1"/>
  <c r="K2034" i="1" a="1"/>
  <c r="K2034" i="1" s="1"/>
  <c r="K2035" i="1" a="1"/>
  <c r="K2035" i="1" s="1"/>
  <c r="K2036" i="1" a="1"/>
  <c r="K2036" i="1" s="1"/>
  <c r="K2037" i="1" a="1"/>
  <c r="K2037" i="1" s="1"/>
  <c r="K2038" i="1" a="1"/>
  <c r="K2038" i="1" s="1"/>
  <c r="K2039" i="1" a="1"/>
  <c r="K2039" i="1" s="1"/>
  <c r="K2040" i="1" a="1"/>
  <c r="K2040" i="1" s="1"/>
  <c r="K2041" i="1" a="1"/>
  <c r="K2041" i="1" s="1"/>
  <c r="K2042" i="1" a="1"/>
  <c r="K2042" i="1" s="1"/>
  <c r="K2043" i="1" a="1"/>
  <c r="K2043" i="1" s="1"/>
  <c r="K2044" i="1" a="1"/>
  <c r="K2044" i="1" s="1"/>
  <c r="K2045" i="1" a="1"/>
  <c r="K2045" i="1" s="1"/>
  <c r="K2046" i="1" a="1"/>
  <c r="K2046" i="1" s="1"/>
  <c r="K2047" i="1" a="1"/>
  <c r="K2047" i="1" s="1"/>
  <c r="K2048" i="1" a="1"/>
  <c r="K2048" i="1" s="1"/>
  <c r="K2049" i="1" a="1"/>
  <c r="K2049" i="1" s="1"/>
  <c r="K2050" i="1" a="1"/>
  <c r="K2050" i="1" s="1"/>
  <c r="K2051" i="1" a="1"/>
  <c r="K2051" i="1" s="1"/>
  <c r="K2052" i="1" a="1"/>
  <c r="K2052" i="1" s="1"/>
  <c r="K2053" i="1" a="1"/>
  <c r="K2053" i="1" s="1"/>
  <c r="K2054" i="1" a="1"/>
  <c r="K2054" i="1" s="1"/>
  <c r="K2055" i="1" a="1"/>
  <c r="K2055" i="1" s="1"/>
  <c r="K2056" i="1" a="1"/>
  <c r="K2056" i="1" s="1"/>
  <c r="K2057" i="1" a="1"/>
  <c r="K2057" i="1" s="1"/>
  <c r="K2058" i="1" a="1"/>
  <c r="K2058" i="1" s="1"/>
  <c r="K2059" i="1" a="1"/>
  <c r="K2059" i="1" s="1"/>
  <c r="K2060" i="1" a="1"/>
  <c r="K2060" i="1" s="1"/>
  <c r="K2061" i="1" a="1"/>
  <c r="K2061" i="1" s="1"/>
  <c r="K2062" i="1" a="1"/>
  <c r="K2062" i="1" s="1"/>
  <c r="K2063" i="1" a="1"/>
  <c r="K2063" i="1" s="1"/>
  <c r="K2064" i="1" a="1"/>
  <c r="K2064" i="1" s="1"/>
  <c r="K2065" i="1" a="1"/>
  <c r="K2065" i="1" s="1"/>
  <c r="K2066" i="1" a="1"/>
  <c r="K2066" i="1" s="1"/>
  <c r="K2067" i="1" a="1"/>
  <c r="K2067" i="1" s="1"/>
  <c r="K2068" i="1" a="1"/>
  <c r="K2068" i="1" s="1"/>
  <c r="K2069" i="1" a="1"/>
  <c r="K2069" i="1" s="1"/>
  <c r="K2070" i="1" a="1"/>
  <c r="K2070" i="1" s="1"/>
  <c r="K2071" i="1" a="1"/>
  <c r="K2071" i="1" s="1"/>
  <c r="K2072" i="1" a="1"/>
  <c r="K2072" i="1" s="1"/>
  <c r="K2073" i="1" a="1"/>
  <c r="K2073" i="1" s="1"/>
  <c r="K2074" i="1" a="1"/>
  <c r="K2074" i="1" s="1"/>
  <c r="K2075" i="1" a="1"/>
  <c r="K2075" i="1" s="1"/>
  <c r="K2076" i="1" a="1"/>
  <c r="K2076" i="1" s="1"/>
  <c r="K2077" i="1" a="1"/>
  <c r="K2077" i="1" s="1"/>
  <c r="K2078" i="1" a="1"/>
  <c r="K2078" i="1" s="1"/>
  <c r="K2079" i="1" a="1"/>
  <c r="K2079" i="1" s="1"/>
  <c r="K2080" i="1" a="1"/>
  <c r="K2080" i="1" s="1"/>
  <c r="K2081" i="1" a="1"/>
  <c r="K2081" i="1" s="1"/>
  <c r="K2082" i="1" a="1"/>
  <c r="K2082" i="1" s="1"/>
  <c r="K2083" i="1" a="1"/>
  <c r="K2083" i="1" s="1"/>
  <c r="K2084" i="1" a="1"/>
  <c r="K2084" i="1" s="1"/>
  <c r="K2085" i="1" a="1"/>
  <c r="K2085" i="1" s="1"/>
  <c r="K2086" i="1" a="1"/>
  <c r="K2086" i="1" s="1"/>
  <c r="K2087" i="1" a="1"/>
  <c r="K2087" i="1" s="1"/>
  <c r="K2088" i="1" a="1"/>
  <c r="K2088" i="1" s="1"/>
  <c r="K2089" i="1" a="1"/>
  <c r="K2089" i="1" s="1"/>
  <c r="K2090" i="1" a="1"/>
  <c r="K2090" i="1" s="1"/>
  <c r="K2091" i="1" a="1"/>
  <c r="K2091" i="1" s="1"/>
  <c r="K2092" i="1" a="1"/>
  <c r="K2092" i="1" s="1"/>
  <c r="K2093" i="1" a="1"/>
  <c r="K2093" i="1" s="1"/>
  <c r="K2094" i="1" a="1"/>
  <c r="K2094" i="1" s="1"/>
  <c r="K2095" i="1" a="1"/>
  <c r="K2095" i="1" s="1"/>
  <c r="K2096" i="1" a="1"/>
  <c r="K2096" i="1" s="1"/>
  <c r="K2097" i="1" a="1"/>
  <c r="K2097" i="1" s="1"/>
  <c r="K2098" i="1" a="1"/>
  <c r="K2098" i="1" s="1"/>
  <c r="K2099" i="1" a="1"/>
  <c r="K2099" i="1" s="1"/>
  <c r="K2100" i="1" a="1"/>
  <c r="K2100" i="1" s="1"/>
  <c r="K2101" i="1" a="1"/>
  <c r="K2101" i="1" s="1"/>
  <c r="K2102" i="1" a="1"/>
  <c r="K2102" i="1" s="1"/>
  <c r="K2103" i="1" a="1"/>
  <c r="K2103" i="1" s="1"/>
  <c r="K2104" i="1" a="1"/>
  <c r="K2104" i="1" s="1"/>
  <c r="K2105" i="1" a="1"/>
  <c r="K2105" i="1" s="1"/>
  <c r="K2106" i="1" a="1"/>
  <c r="K2106" i="1" s="1"/>
  <c r="K2107" i="1" a="1"/>
  <c r="K2107" i="1" s="1"/>
  <c r="K2108" i="1" a="1"/>
  <c r="K2108" i="1" s="1"/>
  <c r="K2109" i="1" a="1"/>
  <c r="K2109" i="1" s="1"/>
  <c r="K2110" i="1" a="1"/>
  <c r="K2110" i="1" s="1"/>
  <c r="K2111" i="1" a="1"/>
  <c r="K2111" i="1" s="1"/>
  <c r="K2112" i="1" a="1"/>
  <c r="K2112" i="1" s="1"/>
  <c r="K2113" i="1" a="1"/>
  <c r="K2113" i="1" s="1"/>
  <c r="K2114" i="1" a="1"/>
  <c r="K2114" i="1" s="1"/>
  <c r="K2115" i="1" a="1"/>
  <c r="K2115" i="1" s="1"/>
  <c r="K2116" i="1" a="1"/>
  <c r="K2116" i="1" s="1"/>
  <c r="K2117" i="1" a="1"/>
  <c r="K2117" i="1" s="1"/>
  <c r="K2118" i="1" a="1"/>
  <c r="K2118" i="1" s="1"/>
  <c r="K2119" i="1" a="1"/>
  <c r="K2119" i="1" s="1"/>
  <c r="K2120" i="1" a="1"/>
  <c r="K2120" i="1" s="1"/>
  <c r="K2121" i="1" a="1"/>
  <c r="K2121" i="1" s="1"/>
  <c r="K2122" i="1" a="1"/>
  <c r="K2122" i="1" s="1"/>
  <c r="K2123" i="1" a="1"/>
  <c r="K2123" i="1" s="1"/>
  <c r="K2124" i="1" a="1"/>
  <c r="K2124" i="1" s="1"/>
  <c r="K2125" i="1" a="1"/>
  <c r="K2125" i="1" s="1"/>
  <c r="K2126" i="1" a="1"/>
  <c r="K2126" i="1" s="1"/>
  <c r="K2127" i="1" a="1"/>
  <c r="K2127" i="1" s="1"/>
  <c r="K2128" i="1" a="1"/>
  <c r="K2128" i="1" s="1"/>
  <c r="K2129" i="1" a="1"/>
  <c r="K2129" i="1" s="1"/>
  <c r="K2130" i="1" a="1"/>
  <c r="K2130" i="1" s="1"/>
  <c r="K2131" i="1" a="1"/>
  <c r="K2131" i="1" s="1"/>
  <c r="K2132" i="1" a="1"/>
  <c r="K2132" i="1" s="1"/>
  <c r="K2133" i="1" a="1"/>
  <c r="K2133" i="1" s="1"/>
  <c r="K2134" i="1" a="1"/>
  <c r="K2134" i="1" s="1"/>
  <c r="K2135" i="1" a="1"/>
  <c r="K2135" i="1" s="1"/>
  <c r="K2136" i="1" a="1"/>
  <c r="K2136" i="1" s="1"/>
  <c r="K2137" i="1" a="1"/>
  <c r="K2137" i="1" s="1"/>
  <c r="K2138" i="1" a="1"/>
  <c r="K2138" i="1" s="1"/>
  <c r="K2139" i="1" a="1"/>
  <c r="K2139" i="1" s="1"/>
  <c r="K2140" i="1" a="1"/>
  <c r="K2140" i="1" s="1"/>
  <c r="K2141" i="1" a="1"/>
  <c r="K2141" i="1" s="1"/>
  <c r="K2142" i="1" a="1"/>
  <c r="K2142" i="1" s="1"/>
  <c r="K2143" i="1" a="1"/>
  <c r="K2143" i="1" s="1"/>
  <c r="K2144" i="1" a="1"/>
  <c r="K2144" i="1" s="1"/>
  <c r="K2145" i="1" a="1"/>
  <c r="K2145" i="1" s="1"/>
  <c r="K2146" i="1" a="1"/>
  <c r="K2146" i="1" s="1"/>
  <c r="K2147" i="1" a="1"/>
  <c r="K2147" i="1" s="1"/>
  <c r="K2148" i="1" a="1"/>
  <c r="K2148" i="1" s="1"/>
  <c r="K2149" i="1" a="1"/>
  <c r="K2149" i="1" s="1"/>
  <c r="K2150" i="1" a="1"/>
  <c r="K2150" i="1" s="1"/>
  <c r="K2151" i="1" a="1"/>
  <c r="K2151" i="1" s="1"/>
  <c r="K2152" i="1" a="1"/>
  <c r="K2152" i="1" s="1"/>
  <c r="K2153" i="1" a="1"/>
  <c r="K2153" i="1" s="1"/>
  <c r="K2154" i="1" a="1"/>
  <c r="K2154" i="1" s="1"/>
  <c r="K2155" i="1" a="1"/>
  <c r="K2155" i="1" s="1"/>
  <c r="K2156" i="1" a="1"/>
  <c r="K2156" i="1" s="1"/>
  <c r="K2157" i="1" a="1"/>
  <c r="K2157" i="1" s="1"/>
  <c r="K2158" i="1" a="1"/>
  <c r="K2158" i="1" s="1"/>
  <c r="K2159" i="1" a="1"/>
  <c r="K2159" i="1" s="1"/>
  <c r="K2160" i="1" a="1"/>
  <c r="K2160" i="1" s="1"/>
  <c r="K2161" i="1" a="1"/>
  <c r="K2161" i="1" s="1"/>
  <c r="K2162" i="1" a="1"/>
  <c r="K2162" i="1" s="1"/>
  <c r="K2163" i="1" a="1"/>
  <c r="K2163" i="1" s="1"/>
  <c r="K2164" i="1" a="1"/>
  <c r="K2164" i="1" s="1"/>
  <c r="K2165" i="1" a="1"/>
  <c r="K2165" i="1" s="1"/>
  <c r="K2166" i="1" a="1"/>
  <c r="K2166" i="1" s="1"/>
  <c r="K2167" i="1" a="1"/>
  <c r="K2167" i="1" s="1"/>
  <c r="K2168" i="1" a="1"/>
  <c r="K2168" i="1" s="1"/>
  <c r="K2169" i="1" a="1"/>
  <c r="K2169" i="1" s="1"/>
  <c r="K2170" i="1" a="1"/>
  <c r="K2170" i="1" s="1"/>
  <c r="K2171" i="1" a="1"/>
  <c r="K2171" i="1" s="1"/>
  <c r="K2172" i="1" a="1"/>
  <c r="K2172" i="1" s="1"/>
  <c r="K2173" i="1" a="1"/>
  <c r="K2173" i="1" s="1"/>
  <c r="K2174" i="1" a="1"/>
  <c r="K2174" i="1" s="1"/>
  <c r="K2175" i="1" a="1"/>
  <c r="K2175" i="1" s="1"/>
  <c r="K2176" i="1" a="1"/>
  <c r="K2176" i="1" s="1"/>
  <c r="K2177" i="1" a="1"/>
  <c r="K2177" i="1" s="1"/>
  <c r="K2178" i="1" a="1"/>
  <c r="K2178" i="1" s="1"/>
  <c r="K2179" i="1" a="1"/>
  <c r="K2179" i="1" s="1"/>
  <c r="K2180" i="1" a="1"/>
  <c r="K2180" i="1" s="1"/>
  <c r="K2181" i="1" a="1"/>
  <c r="K2181" i="1" s="1"/>
  <c r="K2182" i="1" a="1"/>
  <c r="K2182" i="1" s="1"/>
  <c r="K2183" i="1" a="1"/>
  <c r="K2183" i="1" s="1"/>
  <c r="K2184" i="1" a="1"/>
  <c r="K2184" i="1" s="1"/>
  <c r="K2185" i="1" a="1"/>
  <c r="K2185" i="1" s="1"/>
  <c r="K2186" i="1" a="1"/>
  <c r="K2186" i="1" s="1"/>
  <c r="K2187" i="1" a="1"/>
  <c r="K2187" i="1" s="1"/>
  <c r="K2188" i="1" a="1"/>
  <c r="K2188" i="1" s="1"/>
  <c r="K2189" i="1" a="1"/>
  <c r="K2189" i="1" s="1"/>
  <c r="K2190" i="1" a="1"/>
  <c r="K2190" i="1" s="1"/>
  <c r="K2191" i="1" a="1"/>
  <c r="K2191" i="1" s="1"/>
  <c r="K2192" i="1" a="1"/>
  <c r="K2192" i="1" s="1"/>
  <c r="K2193" i="1" a="1"/>
  <c r="K2193" i="1" s="1"/>
  <c r="K2194" i="1" a="1"/>
  <c r="K2194" i="1" s="1"/>
  <c r="K2195" i="1" a="1"/>
  <c r="K2195" i="1" s="1"/>
  <c r="K2196" i="1" a="1"/>
  <c r="K2196" i="1" s="1"/>
  <c r="K2197" i="1" a="1"/>
  <c r="K2197" i="1" s="1"/>
  <c r="K2198" i="1" a="1"/>
  <c r="K2198" i="1" s="1"/>
  <c r="K2199" i="1" a="1"/>
  <c r="K2199" i="1" s="1"/>
  <c r="K2200" i="1" a="1"/>
  <c r="K2200" i="1" s="1"/>
  <c r="K2201" i="1" a="1"/>
  <c r="K2201" i="1" s="1"/>
  <c r="K2202" i="1" a="1"/>
  <c r="K2202" i="1" s="1"/>
  <c r="K2203" i="1" a="1"/>
  <c r="K2203" i="1" s="1"/>
  <c r="K2204" i="1" a="1"/>
  <c r="K2204" i="1" s="1"/>
  <c r="K2205" i="1" a="1"/>
  <c r="K2205" i="1" s="1"/>
  <c r="K2206" i="1" a="1"/>
  <c r="K2206" i="1" s="1"/>
  <c r="K2207" i="1" a="1"/>
  <c r="K2207" i="1" s="1"/>
  <c r="K2208" i="1" a="1"/>
  <c r="K2208" i="1" s="1"/>
  <c r="K2209" i="1" a="1"/>
  <c r="K2209" i="1" s="1"/>
  <c r="K2210" i="1" a="1"/>
  <c r="K2210" i="1" s="1"/>
  <c r="K2211" i="1" a="1"/>
  <c r="K2211" i="1" s="1"/>
  <c r="K2212" i="1" a="1"/>
  <c r="K2212" i="1" s="1"/>
  <c r="K2213" i="1" a="1"/>
  <c r="K2213" i="1" s="1"/>
  <c r="K2214" i="1" a="1"/>
  <c r="K2214" i="1" s="1"/>
  <c r="K2215" i="1" a="1"/>
  <c r="K2215" i="1" s="1"/>
  <c r="K2216" i="1" a="1"/>
  <c r="K2216" i="1" s="1"/>
  <c r="K2217" i="1" a="1"/>
  <c r="K2217" i="1" s="1"/>
  <c r="K2218" i="1" a="1"/>
  <c r="K2218" i="1" s="1"/>
  <c r="K2219" i="1" a="1"/>
  <c r="K2219" i="1" s="1"/>
  <c r="K2220" i="1" a="1"/>
  <c r="K2220" i="1" s="1"/>
  <c r="K2221" i="1" a="1"/>
  <c r="K2221" i="1" s="1"/>
  <c r="K2222" i="1" a="1"/>
  <c r="K2222" i="1" s="1"/>
  <c r="K2223" i="1" a="1"/>
  <c r="K2223" i="1" s="1"/>
  <c r="K2224" i="1" a="1"/>
  <c r="K2224" i="1" s="1"/>
  <c r="K2225" i="1" a="1"/>
  <c r="K2225" i="1" s="1"/>
  <c r="K2226" i="1" a="1"/>
  <c r="K2226" i="1" s="1"/>
  <c r="K2227" i="1" a="1"/>
  <c r="K2227" i="1" s="1"/>
  <c r="K2228" i="1" a="1"/>
  <c r="K2228" i="1" s="1"/>
  <c r="K2229" i="1" a="1"/>
  <c r="K2229" i="1" s="1"/>
  <c r="K2230" i="1" a="1"/>
  <c r="K2230" i="1" s="1"/>
  <c r="K2231" i="1" a="1"/>
  <c r="K2231" i="1" s="1"/>
  <c r="K2232" i="1" a="1"/>
  <c r="K2232" i="1" s="1"/>
  <c r="K2233" i="1" a="1"/>
  <c r="K2233" i="1" s="1"/>
  <c r="K2234" i="1" a="1"/>
  <c r="K2234" i="1" s="1"/>
  <c r="K2235" i="1" a="1"/>
  <c r="K2235" i="1" s="1"/>
  <c r="K2236" i="1" a="1"/>
  <c r="K2236" i="1" s="1"/>
  <c r="K2237" i="1" a="1"/>
  <c r="K2237" i="1" s="1"/>
  <c r="K2238" i="1" a="1"/>
  <c r="K2238" i="1" s="1"/>
  <c r="K2239" i="1" a="1"/>
  <c r="K2239" i="1" s="1"/>
  <c r="K2240" i="1" a="1"/>
  <c r="K2240" i="1" s="1"/>
  <c r="K2241" i="1" a="1"/>
  <c r="K2241" i="1" s="1"/>
  <c r="K2242" i="1" a="1"/>
  <c r="K2242" i="1" s="1"/>
  <c r="K2243" i="1" a="1"/>
  <c r="K2243" i="1" s="1"/>
  <c r="K2244" i="1" a="1"/>
  <c r="K2244" i="1" s="1"/>
  <c r="K2245" i="1" a="1"/>
  <c r="K2245" i="1" s="1"/>
  <c r="K2246" i="1" a="1"/>
  <c r="K2246" i="1" s="1"/>
  <c r="K2247" i="1" a="1"/>
  <c r="K2247" i="1" s="1"/>
  <c r="K2248" i="1" a="1"/>
  <c r="K2248" i="1" s="1"/>
  <c r="K2249" i="1" a="1"/>
  <c r="K2249" i="1" s="1"/>
  <c r="K2250" i="1" a="1"/>
  <c r="K2250" i="1" s="1"/>
  <c r="K2251" i="1" a="1"/>
  <c r="K2251" i="1" s="1"/>
  <c r="K2252" i="1" a="1"/>
  <c r="K2252" i="1" s="1"/>
  <c r="K2253" i="1" a="1"/>
  <c r="K2253" i="1" s="1"/>
  <c r="K2254" i="1" a="1"/>
  <c r="K2254" i="1" s="1"/>
  <c r="K2255" i="1" a="1"/>
  <c r="K2255" i="1" s="1"/>
  <c r="K2256" i="1" a="1"/>
  <c r="K2256" i="1" s="1"/>
  <c r="K2257" i="1" a="1"/>
  <c r="K2257" i="1" s="1"/>
  <c r="K2258" i="1" a="1"/>
  <c r="K2258" i="1" s="1"/>
  <c r="K2259" i="1" a="1"/>
  <c r="K2259" i="1" s="1"/>
  <c r="K2260" i="1" a="1"/>
  <c r="K2260" i="1" s="1"/>
  <c r="K2261" i="1" a="1"/>
  <c r="K2261" i="1" s="1"/>
  <c r="K2262" i="1" a="1"/>
  <c r="K2262" i="1" s="1"/>
  <c r="K2263" i="1" a="1"/>
  <c r="K2263" i="1" s="1"/>
  <c r="K2264" i="1" a="1"/>
  <c r="K2264" i="1" s="1"/>
  <c r="K2265" i="1" a="1"/>
  <c r="K2265" i="1" s="1"/>
  <c r="K2266" i="1" a="1"/>
  <c r="K2266" i="1" s="1"/>
  <c r="K2267" i="1" a="1"/>
  <c r="K2267" i="1" s="1"/>
  <c r="K2268" i="1" a="1"/>
  <c r="K2268" i="1" s="1"/>
  <c r="K2269" i="1" a="1"/>
  <c r="K2269" i="1" s="1"/>
  <c r="K2270" i="1" a="1"/>
  <c r="K2270" i="1" s="1"/>
  <c r="K2271" i="1" a="1"/>
  <c r="K2271" i="1" s="1"/>
  <c r="K2272" i="1" a="1"/>
  <c r="K2272" i="1" s="1"/>
  <c r="K2273" i="1" a="1"/>
  <c r="K2273" i="1" s="1"/>
  <c r="K2274" i="1" a="1"/>
  <c r="K2274" i="1" s="1"/>
  <c r="K2275" i="1" a="1"/>
  <c r="K2275" i="1" s="1"/>
  <c r="K2276" i="1" a="1"/>
  <c r="K2276" i="1" s="1"/>
  <c r="K2277" i="1" a="1"/>
  <c r="K2277" i="1" s="1"/>
  <c r="K2278" i="1" a="1"/>
  <c r="K2278" i="1" s="1"/>
  <c r="K2279" i="1" a="1"/>
  <c r="K2279" i="1" s="1"/>
  <c r="K2280" i="1" a="1"/>
  <c r="K2280" i="1" s="1"/>
  <c r="K2281" i="1" a="1"/>
  <c r="K2281" i="1" s="1"/>
  <c r="K2282" i="1" a="1"/>
  <c r="K2282" i="1" s="1"/>
  <c r="K2283" i="1" a="1"/>
  <c r="K2283" i="1" s="1"/>
  <c r="K2284" i="1" a="1"/>
  <c r="K2284" i="1" s="1"/>
  <c r="K2285" i="1" a="1"/>
  <c r="K2285" i="1" s="1"/>
  <c r="K2286" i="1" a="1"/>
  <c r="K2286" i="1" s="1"/>
  <c r="K2287" i="1" a="1"/>
  <c r="K2287" i="1" s="1"/>
  <c r="K2288" i="1" a="1"/>
  <c r="K2288" i="1" s="1"/>
  <c r="K2289" i="1" a="1"/>
  <c r="K2289" i="1" s="1"/>
  <c r="K2290" i="1" a="1"/>
  <c r="K2290" i="1" s="1"/>
  <c r="K2291" i="1" a="1"/>
  <c r="K2291" i="1" s="1"/>
  <c r="K2292" i="1" a="1"/>
  <c r="K2292" i="1" s="1"/>
  <c r="K2293" i="1" a="1"/>
  <c r="K2293" i="1" s="1"/>
  <c r="K2294" i="1" a="1"/>
  <c r="K2294" i="1" s="1"/>
  <c r="K2295" i="1" a="1"/>
  <c r="K2295" i="1" s="1"/>
  <c r="K2296" i="1" a="1"/>
  <c r="K2296" i="1" s="1"/>
  <c r="K2297" i="1" a="1"/>
  <c r="K2297" i="1" s="1"/>
  <c r="K2298" i="1" a="1"/>
  <c r="K2298" i="1" s="1"/>
  <c r="K2299" i="1" a="1"/>
  <c r="K2299" i="1" s="1"/>
  <c r="K2300" i="1" a="1"/>
  <c r="K2300" i="1" s="1"/>
  <c r="K2301" i="1" a="1"/>
  <c r="K2301" i="1" s="1"/>
  <c r="K2302" i="1" a="1"/>
  <c r="K2302" i="1" s="1"/>
  <c r="K2303" i="1" a="1"/>
  <c r="K2303" i="1" s="1"/>
  <c r="K2304" i="1" a="1"/>
  <c r="K2304" i="1" s="1"/>
  <c r="K2305" i="1" a="1"/>
  <c r="K2305" i="1" s="1"/>
  <c r="K2306" i="1" a="1"/>
  <c r="K2306" i="1" s="1"/>
  <c r="K2307" i="1" a="1"/>
  <c r="K2307" i="1" s="1"/>
  <c r="K2308" i="1" a="1"/>
  <c r="K2308" i="1" s="1"/>
  <c r="K2309" i="1" a="1"/>
  <c r="K2309" i="1" s="1"/>
  <c r="K2310" i="1" a="1"/>
  <c r="K2310" i="1" s="1"/>
  <c r="K2311" i="1" a="1"/>
  <c r="K2311" i="1" s="1"/>
  <c r="K2312" i="1" a="1"/>
  <c r="K2312" i="1" s="1"/>
  <c r="K2313" i="1" a="1"/>
  <c r="K2313" i="1" s="1"/>
  <c r="K2314" i="1" a="1"/>
  <c r="K2314" i="1" s="1"/>
  <c r="K2315" i="1" a="1"/>
  <c r="K2315" i="1" s="1"/>
  <c r="K2316" i="1" a="1"/>
  <c r="K2316" i="1" s="1"/>
  <c r="K2317" i="1" a="1"/>
  <c r="K2317" i="1" s="1"/>
  <c r="K2318" i="1" a="1"/>
  <c r="K2318" i="1" s="1"/>
  <c r="K2319" i="1" a="1"/>
  <c r="K2319" i="1" s="1"/>
  <c r="K2320" i="1" a="1"/>
  <c r="K2320" i="1" s="1"/>
  <c r="K2321" i="1" a="1"/>
  <c r="K2321" i="1" s="1"/>
  <c r="K2322" i="1" a="1"/>
  <c r="K2322" i="1" s="1"/>
  <c r="K2323" i="1" a="1"/>
  <c r="K2323" i="1" s="1"/>
  <c r="K2324" i="1" a="1"/>
  <c r="K2324" i="1" s="1"/>
  <c r="K2325" i="1" a="1"/>
  <c r="K2325" i="1" s="1"/>
  <c r="K2326" i="1" a="1"/>
  <c r="K2326" i="1" s="1"/>
  <c r="K2327" i="1" a="1"/>
  <c r="K2327" i="1" s="1"/>
  <c r="K2328" i="1" a="1"/>
  <c r="K2328" i="1" s="1"/>
  <c r="K2329" i="1" a="1"/>
  <c r="K2329" i="1" s="1"/>
  <c r="K2330" i="1" a="1"/>
  <c r="K2330" i="1" s="1"/>
  <c r="K2331" i="1" a="1"/>
  <c r="K2331" i="1" s="1"/>
  <c r="K2332" i="1" a="1"/>
  <c r="K2332" i="1" s="1"/>
  <c r="K2333" i="1" a="1"/>
  <c r="K2333" i="1" s="1"/>
  <c r="K2334" i="1" a="1"/>
  <c r="K2334" i="1" s="1"/>
  <c r="K2335" i="1" a="1"/>
  <c r="K2335" i="1" s="1"/>
  <c r="K2336" i="1" a="1"/>
  <c r="K2336" i="1" s="1"/>
  <c r="K2337" i="1" a="1"/>
  <c r="K2337" i="1" s="1"/>
  <c r="K2338" i="1" a="1"/>
  <c r="K2338" i="1" s="1"/>
  <c r="K2339" i="1" a="1"/>
  <c r="K2339" i="1" s="1"/>
  <c r="K2340" i="1" a="1"/>
  <c r="K2340" i="1" s="1"/>
  <c r="K2341" i="1" a="1"/>
  <c r="K2341" i="1" s="1"/>
  <c r="K2342" i="1" a="1"/>
  <c r="K2342" i="1" s="1"/>
  <c r="K2343" i="1" a="1"/>
  <c r="K2343" i="1" s="1"/>
  <c r="K2344" i="1" a="1"/>
  <c r="K2344" i="1" s="1"/>
  <c r="K2345" i="1" a="1"/>
  <c r="K2345" i="1" s="1"/>
  <c r="K2346" i="1" a="1"/>
  <c r="K2346" i="1" s="1"/>
  <c r="K2347" i="1" a="1"/>
  <c r="K2347" i="1" s="1"/>
  <c r="K2348" i="1" a="1"/>
  <c r="K2348" i="1" s="1"/>
  <c r="K2349" i="1" a="1"/>
  <c r="K2349" i="1" s="1"/>
  <c r="K2350" i="1" a="1"/>
  <c r="K2350" i="1" s="1"/>
  <c r="K2351" i="1" a="1"/>
  <c r="K2351" i="1" s="1"/>
  <c r="K2352" i="1" a="1"/>
  <c r="K2352" i="1" s="1"/>
  <c r="K2353" i="1" a="1"/>
  <c r="K2353" i="1" s="1"/>
  <c r="K2354" i="1" a="1"/>
  <c r="K2354" i="1" s="1"/>
  <c r="K2355" i="1" a="1"/>
  <c r="K2355" i="1" s="1"/>
  <c r="K2356" i="1" a="1"/>
  <c r="K2356" i="1" s="1"/>
  <c r="K2357" i="1" a="1"/>
  <c r="K2357" i="1" s="1"/>
  <c r="K2358" i="1" a="1"/>
  <c r="K2358" i="1" s="1"/>
  <c r="K2359" i="1" a="1"/>
  <c r="K2359" i="1" s="1"/>
  <c r="K2360" i="1" a="1"/>
  <c r="K2360" i="1" s="1"/>
  <c r="K2361" i="1" a="1"/>
  <c r="K2361" i="1" s="1"/>
  <c r="K2362" i="1" a="1"/>
  <c r="K2362" i="1" s="1"/>
  <c r="K2363" i="1" a="1"/>
  <c r="K2363" i="1" s="1"/>
  <c r="K2364" i="1" a="1"/>
  <c r="K2364" i="1" s="1"/>
  <c r="K2365" i="1" a="1"/>
  <c r="K2365" i="1" s="1"/>
  <c r="K2366" i="1" a="1"/>
  <c r="K2366" i="1" s="1"/>
  <c r="K2367" i="1" a="1"/>
  <c r="K2367" i="1" s="1"/>
  <c r="K2368" i="1" a="1"/>
  <c r="K2368" i="1" s="1"/>
  <c r="K2369" i="1" a="1"/>
  <c r="K2369" i="1" s="1"/>
  <c r="K2370" i="1" a="1"/>
  <c r="K2370" i="1" s="1"/>
  <c r="K2371" i="1" a="1"/>
  <c r="K2371" i="1" s="1"/>
  <c r="K2372" i="1" a="1"/>
  <c r="K2372" i="1" s="1"/>
  <c r="K2373" i="1" a="1"/>
  <c r="K2373" i="1" s="1"/>
  <c r="K2374" i="1" a="1"/>
  <c r="K2374" i="1" s="1"/>
  <c r="K2375" i="1" a="1"/>
  <c r="K2375" i="1" s="1"/>
  <c r="K2376" i="1" a="1"/>
  <c r="K2376" i="1" s="1"/>
  <c r="K2377" i="1" a="1"/>
  <c r="K2377" i="1" s="1"/>
  <c r="K2378" i="1" a="1"/>
  <c r="K2378" i="1" s="1"/>
  <c r="K2379" i="1" a="1"/>
  <c r="K2379" i="1" s="1"/>
  <c r="K2380" i="1" a="1"/>
  <c r="K2380" i="1" s="1"/>
  <c r="K2381" i="1" a="1"/>
  <c r="K2381" i="1" s="1"/>
  <c r="K2382" i="1" a="1"/>
  <c r="K2382" i="1" s="1"/>
  <c r="K2383" i="1" a="1"/>
  <c r="K2383" i="1" s="1"/>
  <c r="K2384" i="1" a="1"/>
  <c r="K2384" i="1" s="1"/>
  <c r="K2385" i="1" a="1"/>
  <c r="K2385" i="1" s="1"/>
  <c r="K2386" i="1" a="1"/>
  <c r="K2386" i="1" s="1"/>
  <c r="K2387" i="1" a="1"/>
  <c r="K2387" i="1" s="1"/>
  <c r="K2388" i="1" a="1"/>
  <c r="K2388" i="1" s="1"/>
  <c r="K2389" i="1" a="1"/>
  <c r="K2389" i="1" s="1"/>
  <c r="K2390" i="1" a="1"/>
  <c r="K2390" i="1" s="1"/>
  <c r="K2391" i="1" a="1"/>
  <c r="K2391" i="1" s="1"/>
  <c r="K2392" i="1" a="1"/>
  <c r="K2392" i="1" s="1"/>
  <c r="K2393" i="1" a="1"/>
  <c r="K2393" i="1" s="1"/>
  <c r="K2394" i="1" a="1"/>
  <c r="K2394" i="1" s="1"/>
  <c r="K2395" i="1" a="1"/>
  <c r="K2395" i="1" s="1"/>
  <c r="K2396" i="1" a="1"/>
  <c r="K2396" i="1" s="1"/>
  <c r="K2397" i="1" a="1"/>
  <c r="K2397" i="1" s="1"/>
  <c r="K2398" i="1" a="1"/>
  <c r="K2398" i="1" s="1"/>
  <c r="K2399" i="1" a="1"/>
  <c r="K2399" i="1" s="1"/>
  <c r="K2400" i="1" a="1"/>
  <c r="K2400" i="1" s="1"/>
  <c r="K2401" i="1" a="1"/>
  <c r="K2401" i="1" s="1"/>
  <c r="K2402" i="1" a="1"/>
  <c r="K2402" i="1" s="1"/>
  <c r="K2403" i="1" a="1"/>
  <c r="K2403" i="1" s="1"/>
  <c r="K2404" i="1" a="1"/>
  <c r="K2404" i="1" s="1"/>
  <c r="K2405" i="1" a="1"/>
  <c r="K2405" i="1" s="1"/>
  <c r="K2406" i="1" a="1"/>
  <c r="K2406" i="1" s="1"/>
  <c r="K2407" i="1" a="1"/>
  <c r="K2407" i="1" s="1"/>
  <c r="K2408" i="1" a="1"/>
  <c r="K2408" i="1" s="1"/>
  <c r="K2409" i="1" a="1"/>
  <c r="K2409" i="1" s="1"/>
  <c r="K2410" i="1" a="1"/>
  <c r="K2410" i="1" s="1"/>
  <c r="K2411" i="1" a="1"/>
  <c r="K2411" i="1" s="1"/>
  <c r="K2412" i="1" a="1"/>
  <c r="K2412" i="1" s="1"/>
  <c r="K2413" i="1" a="1"/>
  <c r="K2413" i="1" s="1"/>
  <c r="K2414" i="1" a="1"/>
  <c r="K2414" i="1" s="1"/>
  <c r="K2415" i="1" a="1"/>
  <c r="K2415" i="1" s="1"/>
  <c r="K2416" i="1" a="1"/>
  <c r="K2416" i="1" s="1"/>
  <c r="K2417" i="1" a="1"/>
  <c r="K2417" i="1" s="1"/>
  <c r="K2418" i="1" a="1"/>
  <c r="K2418" i="1" s="1"/>
  <c r="K2419" i="1" a="1"/>
  <c r="K2419" i="1" s="1"/>
  <c r="K2420" i="1" a="1"/>
  <c r="K2420" i="1" s="1"/>
  <c r="K2421" i="1" a="1"/>
  <c r="K2421" i="1" s="1"/>
  <c r="K2422" i="1" a="1"/>
  <c r="K2422" i="1" s="1"/>
  <c r="K2423" i="1" a="1"/>
  <c r="K2423" i="1" s="1"/>
  <c r="K2424" i="1" a="1"/>
  <c r="K2424" i="1" s="1"/>
  <c r="K2425" i="1" a="1"/>
  <c r="K2425" i="1" s="1"/>
  <c r="K2426" i="1" a="1"/>
  <c r="K2426" i="1" s="1"/>
  <c r="K2427" i="1" a="1"/>
  <c r="K2427" i="1" s="1"/>
  <c r="K2428" i="1" a="1"/>
  <c r="K2428" i="1" s="1"/>
  <c r="K2429" i="1" a="1"/>
  <c r="K2429" i="1" s="1"/>
  <c r="K2430" i="1" a="1"/>
  <c r="K2430" i="1" s="1"/>
  <c r="K2431" i="1" a="1"/>
  <c r="K2431" i="1" s="1"/>
  <c r="K2432" i="1" a="1"/>
  <c r="K2432" i="1" s="1"/>
  <c r="K2433" i="1" a="1"/>
  <c r="K2433" i="1" s="1"/>
  <c r="K2434" i="1" a="1"/>
  <c r="K2434" i="1" s="1"/>
  <c r="K2435" i="1" a="1"/>
  <c r="K2435" i="1" s="1"/>
  <c r="K2436" i="1" a="1"/>
  <c r="K2436" i="1" s="1"/>
  <c r="K2437" i="1" a="1"/>
  <c r="K2437" i="1" s="1"/>
  <c r="K2438" i="1" a="1"/>
  <c r="K2438" i="1" s="1"/>
  <c r="K2439" i="1" a="1"/>
  <c r="K2439" i="1" s="1"/>
  <c r="K2440" i="1" a="1"/>
  <c r="K2440" i="1" s="1"/>
  <c r="K2441" i="1" a="1"/>
  <c r="K2441" i="1" s="1"/>
  <c r="K2442" i="1" a="1"/>
  <c r="K2442" i="1" s="1"/>
  <c r="K2443" i="1" a="1"/>
  <c r="K2443" i="1" s="1"/>
  <c r="K2444" i="1" a="1"/>
  <c r="K2444" i="1" s="1"/>
  <c r="K2445" i="1" a="1"/>
  <c r="K2445" i="1" s="1"/>
  <c r="K2446" i="1" a="1"/>
  <c r="K2446" i="1" s="1"/>
  <c r="K2447" i="1" a="1"/>
  <c r="K2447" i="1" s="1"/>
  <c r="K2448" i="1" a="1"/>
  <c r="K2448" i="1" s="1"/>
  <c r="K2449" i="1" a="1"/>
  <c r="K2449" i="1" s="1"/>
  <c r="K2450" i="1" a="1"/>
  <c r="K2450" i="1" s="1"/>
  <c r="K2451" i="1" a="1"/>
  <c r="K2451" i="1" s="1"/>
  <c r="K2452" i="1" a="1"/>
  <c r="K2452" i="1" s="1"/>
  <c r="K2453" i="1" a="1"/>
  <c r="K2453" i="1" s="1"/>
  <c r="K2454" i="1" a="1"/>
  <c r="K2454" i="1" s="1"/>
  <c r="K2455" i="1" a="1"/>
  <c r="K2455" i="1" s="1"/>
  <c r="K2456" i="1" a="1"/>
  <c r="K2456" i="1" s="1"/>
  <c r="K2457" i="1" a="1"/>
  <c r="K2457" i="1" s="1"/>
  <c r="K2458" i="1" a="1"/>
  <c r="K2458" i="1" s="1"/>
  <c r="K2459" i="1" a="1"/>
  <c r="K2459" i="1" s="1"/>
  <c r="K2460" i="1" a="1"/>
  <c r="K2460" i="1" s="1"/>
  <c r="K2461" i="1" a="1"/>
  <c r="K2461" i="1" s="1"/>
  <c r="K2462" i="1" a="1"/>
  <c r="K2462" i="1" s="1"/>
  <c r="K2463" i="1" a="1"/>
  <c r="K2463" i="1" s="1"/>
  <c r="K2464" i="1" a="1"/>
  <c r="K2464" i="1" s="1"/>
  <c r="K2465" i="1" a="1"/>
  <c r="K2465" i="1" s="1"/>
  <c r="K2466" i="1" a="1"/>
  <c r="K2466" i="1" s="1"/>
  <c r="K2467" i="1" a="1"/>
  <c r="K2467" i="1" s="1"/>
  <c r="K2468" i="1" a="1"/>
  <c r="K2468" i="1" s="1"/>
  <c r="K2469" i="1" a="1"/>
  <c r="K2469" i="1" s="1"/>
  <c r="K2470" i="1" a="1"/>
  <c r="K2470" i="1" s="1"/>
  <c r="K2471" i="1" a="1"/>
  <c r="K2471" i="1" s="1"/>
  <c r="K2472" i="1" a="1"/>
  <c r="K2472" i="1" s="1"/>
  <c r="K2473" i="1" a="1"/>
  <c r="K2473" i="1" s="1"/>
  <c r="K2474" i="1" a="1"/>
  <c r="K2474" i="1" s="1"/>
  <c r="K2475" i="1" a="1"/>
  <c r="K2475" i="1" s="1"/>
  <c r="K2476" i="1" a="1"/>
  <c r="K2476" i="1" s="1"/>
  <c r="K2477" i="1" a="1"/>
  <c r="K2477" i="1" s="1"/>
  <c r="K2478" i="1" a="1"/>
  <c r="K2478" i="1" s="1"/>
  <c r="K2479" i="1" a="1"/>
  <c r="K2479" i="1" s="1"/>
  <c r="K2480" i="1" a="1"/>
  <c r="K2480" i="1" s="1"/>
  <c r="K2481" i="1" a="1"/>
  <c r="K2481" i="1" s="1"/>
  <c r="K2482" i="1" a="1"/>
  <c r="K2482" i="1" s="1"/>
  <c r="K2483" i="1" a="1"/>
  <c r="K2483" i="1" s="1"/>
  <c r="K2484" i="1" a="1"/>
  <c r="K2484" i="1" s="1"/>
  <c r="K2485" i="1" a="1"/>
  <c r="K2485" i="1" s="1"/>
  <c r="K2486" i="1" a="1"/>
  <c r="K2486" i="1" s="1"/>
  <c r="K2487" i="1" a="1"/>
  <c r="K2487" i="1" s="1"/>
  <c r="K2488" i="1" a="1"/>
  <c r="K2488" i="1" s="1"/>
  <c r="K2489" i="1" a="1"/>
  <c r="K2489" i="1" s="1"/>
  <c r="K2490" i="1" a="1"/>
  <c r="K2490" i="1" s="1"/>
  <c r="K2491" i="1" a="1"/>
  <c r="K2491" i="1" s="1"/>
  <c r="K2492" i="1" a="1"/>
  <c r="K2492" i="1" s="1"/>
  <c r="K2493" i="1" a="1"/>
  <c r="K2493" i="1" s="1"/>
  <c r="K2494" i="1" a="1"/>
  <c r="K2494" i="1" s="1"/>
  <c r="K2495" i="1" a="1"/>
  <c r="K2495" i="1" s="1"/>
  <c r="K2496" i="1" a="1"/>
  <c r="K2496" i="1" s="1"/>
  <c r="K2497" i="1" a="1"/>
  <c r="K2497" i="1" s="1"/>
  <c r="K2498" i="1" a="1"/>
  <c r="K2498" i="1" s="1"/>
  <c r="K2499" i="1" a="1"/>
  <c r="K2499" i="1" s="1"/>
  <c r="K2500" i="1" a="1"/>
  <c r="K2500" i="1" s="1"/>
  <c r="K2501" i="1" a="1"/>
  <c r="K2501" i="1" s="1"/>
  <c r="K2502" i="1" a="1"/>
  <c r="K2502" i="1" s="1"/>
  <c r="K2503" i="1" a="1"/>
  <c r="K2503" i="1" s="1"/>
  <c r="K2504" i="1" a="1"/>
  <c r="K2504" i="1" s="1"/>
  <c r="K2505" i="1" a="1"/>
  <c r="K2505" i="1" s="1"/>
  <c r="K2506" i="1" a="1"/>
  <c r="K2506" i="1" s="1"/>
  <c r="K2507" i="1" a="1"/>
  <c r="K2507" i="1" s="1"/>
  <c r="K2508" i="1" a="1"/>
  <c r="K2508" i="1" s="1"/>
  <c r="K2509" i="1" a="1"/>
  <c r="K2509" i="1" s="1"/>
  <c r="K2510" i="1" a="1"/>
  <c r="K2510" i="1" s="1"/>
  <c r="K2511" i="1" a="1"/>
  <c r="K2511" i="1" s="1"/>
  <c r="K2512" i="1" a="1"/>
  <c r="K2512" i="1" s="1"/>
  <c r="K2513" i="1" a="1"/>
  <c r="K2513" i="1" s="1"/>
  <c r="K2514" i="1" a="1"/>
  <c r="K2514" i="1" s="1"/>
  <c r="K2515" i="1" a="1"/>
  <c r="K2515" i="1" s="1"/>
  <c r="K2516" i="1" a="1"/>
  <c r="K2516" i="1" s="1"/>
  <c r="K2517" i="1" a="1"/>
  <c r="K2517" i="1" s="1"/>
  <c r="K2518" i="1" a="1"/>
  <c r="K2518" i="1" s="1"/>
  <c r="K2519" i="1" a="1"/>
  <c r="K2519" i="1" s="1"/>
  <c r="K2520" i="1" a="1"/>
  <c r="K2520" i="1" s="1"/>
  <c r="K2521" i="1" a="1"/>
  <c r="K2521" i="1" s="1"/>
  <c r="K2522" i="1" a="1"/>
  <c r="K2522" i="1" s="1"/>
  <c r="K2523" i="1" a="1"/>
  <c r="K2523" i="1" s="1"/>
  <c r="K2524" i="1" a="1"/>
  <c r="K2524" i="1" s="1"/>
  <c r="K2525" i="1" a="1"/>
  <c r="K2525" i="1" s="1"/>
  <c r="K2526" i="1" a="1"/>
  <c r="K2526" i="1" s="1"/>
  <c r="K2527" i="1" a="1"/>
  <c r="K2527" i="1" s="1"/>
  <c r="K2528" i="1" a="1"/>
  <c r="K2528" i="1" s="1"/>
  <c r="K2529" i="1" a="1"/>
  <c r="K2529" i="1" s="1"/>
  <c r="K2530" i="1" a="1"/>
  <c r="K2530" i="1" s="1"/>
  <c r="K2531" i="1" a="1"/>
  <c r="K2531" i="1" s="1"/>
  <c r="K2532" i="1" a="1"/>
  <c r="K2532" i="1" s="1"/>
  <c r="K2533" i="1" a="1"/>
  <c r="K2533" i="1" s="1"/>
  <c r="K2534" i="1" a="1"/>
  <c r="K2534" i="1" s="1"/>
  <c r="K2535" i="1" a="1"/>
  <c r="K2535" i="1" s="1"/>
  <c r="K2536" i="1" a="1"/>
  <c r="K2536" i="1" s="1"/>
  <c r="K2537" i="1" a="1"/>
  <c r="K2537" i="1" s="1"/>
  <c r="K2538" i="1" a="1"/>
  <c r="K2538" i="1" s="1"/>
  <c r="K2539" i="1" a="1"/>
  <c r="K2539" i="1" s="1"/>
  <c r="K2540" i="1" a="1"/>
  <c r="K2540" i="1" s="1"/>
  <c r="K2541" i="1" a="1"/>
  <c r="K2541" i="1" s="1"/>
  <c r="K2542" i="1" a="1"/>
  <c r="K2542" i="1" s="1"/>
  <c r="K2543" i="1" a="1"/>
  <c r="K2543" i="1" s="1"/>
  <c r="K2544" i="1" a="1"/>
  <c r="K2544" i="1" s="1"/>
  <c r="K2545" i="1" a="1"/>
  <c r="K2545" i="1" s="1"/>
  <c r="K2546" i="1" a="1"/>
  <c r="K2546" i="1" s="1"/>
  <c r="K2547" i="1" a="1"/>
  <c r="K2547" i="1" s="1"/>
  <c r="K2548" i="1" a="1"/>
  <c r="K2548" i="1" s="1"/>
  <c r="K2549" i="1" a="1"/>
  <c r="K2549" i="1" s="1"/>
  <c r="K2550" i="1" a="1"/>
  <c r="K2550" i="1" s="1"/>
  <c r="K2551" i="1" a="1"/>
  <c r="K2551" i="1" s="1"/>
  <c r="K2552" i="1" a="1"/>
  <c r="K2552" i="1" s="1"/>
  <c r="K2553" i="1" a="1"/>
  <c r="K2553" i="1" s="1"/>
  <c r="K2554" i="1" a="1"/>
  <c r="K2554" i="1" s="1"/>
  <c r="K2555" i="1" a="1"/>
  <c r="K2555" i="1" s="1"/>
  <c r="K2556" i="1" a="1"/>
  <c r="K2556" i="1" s="1"/>
  <c r="K2557" i="1" a="1"/>
  <c r="K2557" i="1" s="1"/>
  <c r="K2558" i="1" a="1"/>
  <c r="K2558" i="1" s="1"/>
  <c r="K2559" i="1" a="1"/>
  <c r="K2559" i="1" s="1"/>
  <c r="K2560" i="1" a="1"/>
  <c r="K2560" i="1" s="1"/>
  <c r="K2561" i="1" a="1"/>
  <c r="K2561" i="1" s="1"/>
  <c r="K2562" i="1" a="1"/>
  <c r="K2562" i="1" s="1"/>
  <c r="K2563" i="1" a="1"/>
  <c r="K2563" i="1" s="1"/>
  <c r="K2564" i="1" a="1"/>
  <c r="K2564" i="1" s="1"/>
  <c r="K2565" i="1" a="1"/>
  <c r="K2565" i="1" s="1"/>
  <c r="K2566" i="1" a="1"/>
  <c r="K2566" i="1" s="1"/>
  <c r="K2567" i="1" a="1"/>
  <c r="K2567" i="1" s="1"/>
  <c r="K2568" i="1" a="1"/>
  <c r="K2568" i="1" s="1"/>
  <c r="K2569" i="1" a="1"/>
  <c r="K2569" i="1" s="1"/>
  <c r="K2570" i="1" a="1"/>
  <c r="K2570" i="1" s="1"/>
  <c r="K2571" i="1" a="1"/>
  <c r="K2571" i="1" s="1"/>
  <c r="K2572" i="1" a="1"/>
  <c r="K2572" i="1" s="1"/>
  <c r="K2573" i="1" a="1"/>
  <c r="K2573" i="1" s="1"/>
  <c r="K2574" i="1" a="1"/>
  <c r="K2574" i="1" s="1"/>
  <c r="K2575" i="1" a="1"/>
  <c r="K2575" i="1" s="1"/>
  <c r="K2576" i="1" a="1"/>
  <c r="K2576" i="1" s="1"/>
  <c r="K2577" i="1" a="1"/>
  <c r="K2577" i="1" s="1"/>
  <c r="K2578" i="1" a="1"/>
  <c r="K2578" i="1" s="1"/>
  <c r="K2579" i="1" a="1"/>
  <c r="K2579" i="1" s="1"/>
  <c r="K2580" i="1" a="1"/>
  <c r="K2580" i="1" s="1"/>
  <c r="K2581" i="1" a="1"/>
  <c r="K2581" i="1" s="1"/>
  <c r="K2582" i="1" a="1"/>
  <c r="K2582" i="1" s="1"/>
  <c r="K2583" i="1" a="1"/>
  <c r="K2583" i="1" s="1"/>
  <c r="K2584" i="1" a="1"/>
  <c r="K2584" i="1" s="1"/>
  <c r="K2585" i="1" a="1"/>
  <c r="K2585" i="1" s="1"/>
  <c r="K2586" i="1" a="1"/>
  <c r="K2586" i="1" s="1"/>
  <c r="K2587" i="1" a="1"/>
  <c r="K2587" i="1" s="1"/>
  <c r="K2588" i="1" a="1"/>
  <c r="K2588" i="1" s="1"/>
  <c r="K2589" i="1" a="1"/>
  <c r="K2589" i="1" s="1"/>
  <c r="K2590" i="1" a="1"/>
  <c r="K2590" i="1" s="1"/>
  <c r="K2591" i="1" a="1"/>
  <c r="K2591" i="1" s="1"/>
  <c r="K2592" i="1" a="1"/>
  <c r="K2592" i="1" s="1"/>
  <c r="K2593" i="1" a="1"/>
  <c r="K2593" i="1" s="1"/>
  <c r="K2594" i="1" a="1"/>
  <c r="K2594" i="1" s="1"/>
  <c r="K2595" i="1" a="1"/>
  <c r="K2595" i="1" s="1"/>
  <c r="K2596" i="1" a="1"/>
  <c r="K2596" i="1" s="1"/>
  <c r="K2597" i="1" a="1"/>
  <c r="K2597" i="1" s="1"/>
  <c r="K2598" i="1" a="1"/>
  <c r="K2598" i="1" s="1"/>
  <c r="K2599" i="1" a="1"/>
  <c r="K2599" i="1" s="1"/>
  <c r="K2600" i="1" a="1"/>
  <c r="K2600" i="1" s="1"/>
  <c r="K2601" i="1" a="1"/>
  <c r="K2601" i="1" s="1"/>
  <c r="K2602" i="1" a="1"/>
  <c r="K2602" i="1" s="1"/>
  <c r="K2603" i="1" a="1"/>
  <c r="K2603" i="1" s="1"/>
  <c r="K2604" i="1" a="1"/>
  <c r="K2604" i="1" s="1"/>
  <c r="K2605" i="1" a="1"/>
  <c r="K2605" i="1" s="1"/>
  <c r="K2606" i="1" a="1"/>
  <c r="K2606" i="1" s="1"/>
  <c r="K2607" i="1" a="1"/>
  <c r="K2607" i="1" s="1"/>
  <c r="K2608" i="1" a="1"/>
  <c r="K2608" i="1" s="1"/>
  <c r="K2609" i="1" a="1"/>
  <c r="K2609" i="1" s="1"/>
  <c r="K2610" i="1" a="1"/>
  <c r="K2610" i="1" s="1"/>
  <c r="K2611" i="1" a="1"/>
  <c r="K2611" i="1" s="1"/>
  <c r="K2612" i="1" a="1"/>
  <c r="K2612" i="1" s="1"/>
  <c r="K2613" i="1" a="1"/>
  <c r="K2613" i="1" s="1"/>
  <c r="K2614" i="1" a="1"/>
  <c r="K2614" i="1" s="1"/>
  <c r="K2615" i="1" a="1"/>
  <c r="K2615" i="1" s="1"/>
  <c r="K2616" i="1" a="1"/>
  <c r="K2616" i="1" s="1"/>
  <c r="K2617" i="1" a="1"/>
  <c r="K2617" i="1" s="1"/>
  <c r="K2618" i="1" a="1"/>
  <c r="K2618" i="1" s="1"/>
  <c r="K2619" i="1" a="1"/>
  <c r="K2619" i="1" s="1"/>
  <c r="K2620" i="1" a="1"/>
  <c r="K2620" i="1" s="1"/>
  <c r="K2621" i="1" a="1"/>
  <c r="K2621" i="1" s="1"/>
  <c r="K2622" i="1" a="1"/>
  <c r="K2622" i="1" s="1"/>
  <c r="K2623" i="1" a="1"/>
  <c r="K2623" i="1" s="1"/>
  <c r="K2624" i="1" a="1"/>
  <c r="K2624" i="1" s="1"/>
  <c r="K2625" i="1" a="1"/>
  <c r="K2625" i="1" s="1"/>
  <c r="K2626" i="1" a="1"/>
  <c r="K2626" i="1" s="1"/>
  <c r="K2627" i="1" a="1"/>
  <c r="K2627" i="1" s="1"/>
  <c r="K2628" i="1" a="1"/>
  <c r="K2628" i="1" s="1"/>
  <c r="K2629" i="1" a="1"/>
  <c r="K2629" i="1" s="1"/>
  <c r="K2630" i="1" a="1"/>
  <c r="K2630" i="1" s="1"/>
  <c r="K2631" i="1" a="1"/>
  <c r="K2631" i="1" s="1"/>
  <c r="K2632" i="1" a="1"/>
  <c r="K2632" i="1" s="1"/>
  <c r="K2633" i="1" a="1"/>
  <c r="K2633" i="1" s="1"/>
  <c r="K2634" i="1" a="1"/>
  <c r="K2634" i="1" s="1"/>
  <c r="K2635" i="1" a="1"/>
  <c r="K2635" i="1" s="1"/>
  <c r="K2636" i="1" a="1"/>
  <c r="K2636" i="1" s="1"/>
  <c r="K2637" i="1" a="1"/>
  <c r="K2637" i="1" s="1"/>
  <c r="K2638" i="1" a="1"/>
  <c r="K2638" i="1" s="1"/>
  <c r="K2639" i="1" a="1"/>
  <c r="K2639" i="1" s="1"/>
  <c r="K2640" i="1" a="1"/>
  <c r="K2640" i="1" s="1"/>
  <c r="K2641" i="1" a="1"/>
  <c r="K2641" i="1" s="1"/>
  <c r="K2642" i="1" a="1"/>
  <c r="K2642" i="1" s="1"/>
  <c r="K2643" i="1" a="1"/>
  <c r="K2643" i="1" s="1"/>
  <c r="K2644" i="1" a="1"/>
  <c r="K2644" i="1" s="1"/>
  <c r="K2645" i="1" a="1"/>
  <c r="K2645" i="1" s="1"/>
  <c r="K2646" i="1" a="1"/>
  <c r="K2646" i="1" s="1"/>
  <c r="K2647" i="1" a="1"/>
  <c r="K2647" i="1" s="1"/>
  <c r="K2648" i="1" a="1"/>
  <c r="K2648" i="1" s="1"/>
  <c r="K2649" i="1" a="1"/>
  <c r="K2649" i="1" s="1"/>
  <c r="K2650" i="1" a="1"/>
  <c r="K2650" i="1" s="1"/>
  <c r="K2651" i="1" a="1"/>
  <c r="K2651" i="1" s="1"/>
  <c r="K2652" i="1" a="1"/>
  <c r="K2652" i="1" s="1"/>
  <c r="K2653" i="1" a="1"/>
  <c r="K2653" i="1" s="1"/>
  <c r="K2654" i="1" a="1"/>
  <c r="K2654" i="1" s="1"/>
  <c r="K2655" i="1" a="1"/>
  <c r="K2655" i="1" s="1"/>
  <c r="K2656" i="1" a="1"/>
  <c r="K2656" i="1" s="1"/>
  <c r="K2657" i="1" a="1"/>
  <c r="K2657" i="1" s="1"/>
  <c r="K2658" i="1" a="1"/>
  <c r="K2658" i="1" s="1"/>
  <c r="K2659" i="1" a="1"/>
  <c r="K2659" i="1" s="1"/>
  <c r="K2660" i="1" a="1"/>
  <c r="K2660" i="1" s="1"/>
  <c r="K2661" i="1" a="1"/>
  <c r="K2661" i="1" s="1"/>
  <c r="K2662" i="1" a="1"/>
  <c r="K2662" i="1" s="1"/>
  <c r="K2663" i="1" a="1"/>
  <c r="K2663" i="1" s="1"/>
  <c r="K2664" i="1" a="1"/>
  <c r="K2664" i="1" s="1"/>
  <c r="K2665" i="1" a="1"/>
  <c r="K2665" i="1" s="1"/>
  <c r="K2666" i="1" a="1"/>
  <c r="K2666" i="1" s="1"/>
  <c r="K2667" i="1" a="1"/>
  <c r="K2667" i="1" s="1"/>
  <c r="K2668" i="1" a="1"/>
  <c r="K2668" i="1" s="1"/>
  <c r="K2669" i="1" a="1"/>
  <c r="K2669" i="1" s="1"/>
  <c r="K2670" i="1" a="1"/>
  <c r="K2670" i="1" s="1"/>
  <c r="K2671" i="1" a="1"/>
  <c r="K2671" i="1" s="1"/>
  <c r="K2672" i="1" a="1"/>
  <c r="K2672" i="1" s="1"/>
  <c r="K2673" i="1" a="1"/>
  <c r="K2673" i="1" s="1"/>
  <c r="K2674" i="1" a="1"/>
  <c r="K2674" i="1" s="1"/>
  <c r="K2675" i="1" a="1"/>
  <c r="K2675" i="1" s="1"/>
  <c r="K2676" i="1" a="1"/>
  <c r="K2676" i="1" s="1"/>
  <c r="K2677" i="1" a="1"/>
  <c r="K2677" i="1" s="1"/>
  <c r="K2678" i="1" a="1"/>
  <c r="K2678" i="1" s="1"/>
  <c r="K2679" i="1" a="1"/>
  <c r="K2679" i="1" s="1"/>
  <c r="K2680" i="1" a="1"/>
  <c r="K2680" i="1" s="1"/>
  <c r="K2681" i="1" a="1"/>
  <c r="K2681" i="1" s="1"/>
  <c r="K2682" i="1" a="1"/>
  <c r="K2682" i="1" s="1"/>
  <c r="K2683" i="1" a="1"/>
  <c r="K2683" i="1" s="1"/>
  <c r="K2684" i="1" a="1"/>
  <c r="K2684" i="1" s="1"/>
  <c r="K2685" i="1" a="1"/>
  <c r="K2685" i="1" s="1"/>
  <c r="K2686" i="1" a="1"/>
  <c r="K2686" i="1" s="1"/>
  <c r="K2687" i="1" a="1"/>
  <c r="K2687" i="1" s="1"/>
  <c r="K2688" i="1" a="1"/>
  <c r="K2688" i="1" s="1"/>
  <c r="K2689" i="1" a="1"/>
  <c r="K2689" i="1" s="1"/>
  <c r="K2690" i="1" a="1"/>
  <c r="K2690" i="1" s="1"/>
  <c r="K2691" i="1" a="1"/>
  <c r="K2691" i="1" s="1"/>
  <c r="K2692" i="1" a="1"/>
  <c r="K2692" i="1" s="1"/>
  <c r="K2693" i="1" a="1"/>
  <c r="K2693" i="1" s="1"/>
  <c r="K2694" i="1" a="1"/>
  <c r="K2694" i="1" s="1"/>
  <c r="K2695" i="1" a="1"/>
  <c r="K2695" i="1" s="1"/>
  <c r="K2696" i="1" a="1"/>
  <c r="K2696" i="1" s="1"/>
  <c r="K2697" i="1" a="1"/>
  <c r="K2697" i="1" s="1"/>
  <c r="K2698" i="1" a="1"/>
  <c r="K2698" i="1" s="1"/>
  <c r="K2699" i="1" a="1"/>
  <c r="K2699" i="1" s="1"/>
  <c r="K2700" i="1" a="1"/>
  <c r="K2700" i="1" s="1"/>
  <c r="K2701" i="1" a="1"/>
  <c r="K2701" i="1" s="1"/>
  <c r="K2702" i="1" a="1"/>
  <c r="K2702" i="1" s="1"/>
  <c r="K2703" i="1" a="1"/>
  <c r="K2703" i="1" s="1"/>
  <c r="K2704" i="1" a="1"/>
  <c r="K2704" i="1" s="1"/>
  <c r="K2705" i="1" a="1"/>
  <c r="K2705" i="1" s="1"/>
  <c r="K2706" i="1" a="1"/>
  <c r="K2706" i="1" s="1"/>
  <c r="K2707" i="1" a="1"/>
  <c r="K2707" i="1" s="1"/>
  <c r="K2708" i="1" a="1"/>
  <c r="K2708" i="1" s="1"/>
  <c r="K2709" i="1" a="1"/>
  <c r="K2709" i="1" s="1"/>
  <c r="K2710" i="1" a="1"/>
  <c r="K2710" i="1" s="1"/>
  <c r="K2711" i="1" a="1"/>
  <c r="K2711" i="1" s="1"/>
  <c r="K2712" i="1" a="1"/>
  <c r="K2712" i="1" s="1"/>
  <c r="K2713" i="1" a="1"/>
  <c r="K2713" i="1" s="1"/>
  <c r="K2714" i="1" a="1"/>
  <c r="K2714" i="1" s="1"/>
  <c r="K2715" i="1" a="1"/>
  <c r="K2715" i="1" s="1"/>
  <c r="K2716" i="1" a="1"/>
  <c r="K2716" i="1" s="1"/>
  <c r="K2717" i="1" a="1"/>
  <c r="K2717" i="1" s="1"/>
  <c r="K2718" i="1" a="1"/>
  <c r="K2718" i="1" s="1"/>
  <c r="K2719" i="1" a="1"/>
  <c r="K2719" i="1" s="1"/>
  <c r="K2720" i="1" a="1"/>
  <c r="K2720" i="1" s="1"/>
  <c r="K2721" i="1" a="1"/>
  <c r="K2721" i="1" s="1"/>
  <c r="K2722" i="1" a="1"/>
  <c r="K2722" i="1" s="1"/>
  <c r="K2723" i="1" a="1"/>
  <c r="K2723" i="1" s="1"/>
  <c r="K2724" i="1" a="1"/>
  <c r="K2724" i="1" s="1"/>
  <c r="K2725" i="1" a="1"/>
  <c r="K2725" i="1" s="1"/>
  <c r="K2726" i="1" a="1"/>
  <c r="K2726" i="1" s="1"/>
  <c r="K2727" i="1" a="1"/>
  <c r="K2727" i="1" s="1"/>
  <c r="K2728" i="1" a="1"/>
  <c r="K2728" i="1" s="1"/>
  <c r="K2729" i="1" a="1"/>
  <c r="K2729" i="1" s="1"/>
  <c r="K2730" i="1" a="1"/>
  <c r="K2730" i="1" s="1"/>
  <c r="K2731" i="1" a="1"/>
  <c r="K2731" i="1" s="1"/>
  <c r="K2732" i="1" a="1"/>
  <c r="K2732" i="1" s="1"/>
  <c r="K2733" i="1" a="1"/>
  <c r="K2733" i="1" s="1"/>
  <c r="K2734" i="1" a="1"/>
  <c r="K2734" i="1" s="1"/>
  <c r="K2735" i="1" a="1"/>
  <c r="K2735" i="1" s="1"/>
  <c r="K2736" i="1" a="1"/>
  <c r="K2736" i="1" s="1"/>
  <c r="K2737" i="1" a="1"/>
  <c r="K2737" i="1" s="1"/>
  <c r="K2738" i="1" a="1"/>
  <c r="K2738" i="1" s="1"/>
  <c r="K2739" i="1" a="1"/>
  <c r="K2739" i="1" s="1"/>
  <c r="K2740" i="1" a="1"/>
  <c r="K2740" i="1" s="1"/>
  <c r="K2741" i="1" a="1"/>
  <c r="K2741" i="1" s="1"/>
  <c r="K2742" i="1" a="1"/>
  <c r="K2742" i="1" s="1"/>
  <c r="K2743" i="1" a="1"/>
  <c r="K2743" i="1" s="1"/>
  <c r="K2744" i="1" a="1"/>
  <c r="K2744" i="1" s="1"/>
  <c r="K2745" i="1" a="1"/>
  <c r="K2745" i="1" s="1"/>
  <c r="K2746" i="1" a="1"/>
  <c r="K2746" i="1" s="1"/>
  <c r="K2747" i="1" a="1"/>
  <c r="K2747" i="1" s="1"/>
  <c r="K2748" i="1" a="1"/>
  <c r="K2748" i="1" s="1"/>
  <c r="K2749" i="1" a="1"/>
  <c r="K2749" i="1" s="1"/>
  <c r="K2750" i="1" a="1"/>
  <c r="K2750" i="1" s="1"/>
  <c r="K2751" i="1" a="1"/>
  <c r="K2751" i="1" s="1"/>
  <c r="K2752" i="1" a="1"/>
  <c r="K2752" i="1" s="1"/>
  <c r="K2753" i="1" a="1"/>
  <c r="K2753" i="1" s="1"/>
  <c r="K2754" i="1" a="1"/>
  <c r="K2754" i="1" s="1"/>
  <c r="K2755" i="1" a="1"/>
  <c r="K2755" i="1" s="1"/>
  <c r="K2756" i="1" a="1"/>
  <c r="K2756" i="1" s="1"/>
  <c r="K2757" i="1" a="1"/>
  <c r="K2757" i="1" s="1"/>
  <c r="K2758" i="1" a="1"/>
  <c r="K2758" i="1" s="1"/>
  <c r="K2759" i="1" a="1"/>
  <c r="K2759" i="1" s="1"/>
  <c r="K2760" i="1" a="1"/>
  <c r="K2760" i="1" s="1"/>
  <c r="K2761" i="1" a="1"/>
  <c r="K2761" i="1" s="1"/>
  <c r="K2762" i="1" a="1"/>
  <c r="K2762" i="1" s="1"/>
  <c r="K2763" i="1" a="1"/>
  <c r="K2763" i="1" s="1"/>
  <c r="K2764" i="1" a="1"/>
  <c r="K2764" i="1" s="1"/>
  <c r="K2765" i="1" a="1"/>
  <c r="K2765" i="1" s="1"/>
  <c r="K2766" i="1" a="1"/>
  <c r="K2766" i="1" s="1"/>
  <c r="K2767" i="1" a="1"/>
  <c r="K2767" i="1" s="1"/>
  <c r="K2768" i="1" a="1"/>
  <c r="K2768" i="1" s="1"/>
  <c r="K2769" i="1" a="1"/>
  <c r="K2769" i="1" s="1"/>
  <c r="K2770" i="1" a="1"/>
  <c r="K2770" i="1" s="1"/>
  <c r="K2771" i="1" a="1"/>
  <c r="K2771" i="1" s="1"/>
  <c r="K2772" i="1" a="1"/>
  <c r="K2772" i="1" s="1"/>
  <c r="K2773" i="1" a="1"/>
  <c r="K2773" i="1" s="1"/>
  <c r="K2774" i="1" a="1"/>
  <c r="K2774" i="1" s="1"/>
  <c r="K2775" i="1" a="1"/>
  <c r="K2775" i="1" s="1"/>
  <c r="K2776" i="1" a="1"/>
  <c r="K2776" i="1" s="1"/>
  <c r="K2777" i="1" a="1"/>
  <c r="K2777" i="1" s="1"/>
  <c r="K2778" i="1" a="1"/>
  <c r="K2778" i="1" s="1"/>
  <c r="K2779" i="1" a="1"/>
  <c r="K2779" i="1" s="1"/>
  <c r="K2780" i="1" a="1"/>
  <c r="K2780" i="1" s="1"/>
  <c r="K2781" i="1" a="1"/>
  <c r="K2781" i="1" s="1"/>
  <c r="K2782" i="1" a="1"/>
  <c r="K2782" i="1" s="1"/>
  <c r="K2783" i="1" a="1"/>
  <c r="K2783" i="1" s="1"/>
  <c r="K2784" i="1" a="1"/>
  <c r="K2784" i="1" s="1"/>
  <c r="K2785" i="1" a="1"/>
  <c r="K2785" i="1" s="1"/>
  <c r="K2786" i="1" a="1"/>
  <c r="K2786" i="1" s="1"/>
  <c r="K2787" i="1" a="1"/>
  <c r="K2787" i="1" s="1"/>
  <c r="K2788" i="1" a="1"/>
  <c r="K2788" i="1" s="1"/>
  <c r="K2789" i="1" a="1"/>
  <c r="K2789" i="1" s="1"/>
  <c r="K2790" i="1" a="1"/>
  <c r="K2790" i="1" s="1"/>
  <c r="K2791" i="1" a="1"/>
  <c r="K2791" i="1" s="1"/>
  <c r="K2792" i="1" a="1"/>
  <c r="K2792" i="1" s="1"/>
  <c r="K2793" i="1" a="1"/>
  <c r="K2793" i="1" s="1"/>
  <c r="K2794" i="1" a="1"/>
  <c r="K2794" i="1" s="1"/>
  <c r="K2795" i="1" a="1"/>
  <c r="K2795" i="1" s="1"/>
  <c r="K2796" i="1" a="1"/>
  <c r="K2796" i="1" s="1"/>
  <c r="K2797" i="1" a="1"/>
  <c r="K2797" i="1" s="1"/>
  <c r="K2798" i="1" a="1"/>
  <c r="K2798" i="1" s="1"/>
  <c r="K2799" i="1" a="1"/>
  <c r="K2799" i="1" s="1"/>
  <c r="K2800" i="1" a="1"/>
  <c r="K2800" i="1" s="1"/>
  <c r="K2801" i="1" a="1"/>
  <c r="K2801" i="1" s="1"/>
  <c r="K2802" i="1" a="1"/>
  <c r="K2802" i="1" s="1"/>
  <c r="K2803" i="1" a="1"/>
  <c r="K2803" i="1" s="1"/>
  <c r="K2804" i="1" a="1"/>
  <c r="K2804" i="1" s="1"/>
  <c r="K2805" i="1" a="1"/>
  <c r="K2805" i="1" s="1"/>
  <c r="K2806" i="1" a="1"/>
  <c r="K2806" i="1" s="1"/>
  <c r="K2807" i="1" a="1"/>
  <c r="K2807" i="1" s="1"/>
  <c r="K2808" i="1" a="1"/>
  <c r="K2808" i="1" s="1"/>
  <c r="K2809" i="1" a="1"/>
  <c r="K2809" i="1" s="1"/>
  <c r="K2810" i="1" a="1"/>
  <c r="K2810" i="1" s="1"/>
  <c r="K2811" i="1" a="1"/>
  <c r="K2811" i="1" s="1"/>
  <c r="K2812" i="1" a="1"/>
  <c r="K2812" i="1" s="1"/>
  <c r="K2813" i="1" a="1"/>
  <c r="K2813" i="1" s="1"/>
  <c r="K2814" i="1" a="1"/>
  <c r="K2814" i="1" s="1"/>
  <c r="K2815" i="1" a="1"/>
  <c r="K2815" i="1" s="1"/>
  <c r="K2816" i="1" a="1"/>
  <c r="K2816" i="1" s="1"/>
  <c r="K2817" i="1" a="1"/>
  <c r="K2817" i="1" s="1"/>
  <c r="K2818" i="1" a="1"/>
  <c r="K2818" i="1" s="1"/>
  <c r="K2819" i="1" a="1"/>
  <c r="K2819" i="1" s="1"/>
  <c r="K2820" i="1" a="1"/>
  <c r="K2820" i="1" s="1"/>
  <c r="K2821" i="1" a="1"/>
  <c r="K2821" i="1" s="1"/>
  <c r="K2822" i="1" a="1"/>
  <c r="K2822" i="1" s="1"/>
  <c r="K2823" i="1" a="1"/>
  <c r="K2823" i="1" s="1"/>
  <c r="K2824" i="1" a="1"/>
  <c r="K2824" i="1" s="1"/>
  <c r="K2825" i="1" a="1"/>
  <c r="K2825" i="1" s="1"/>
  <c r="K2826" i="1" a="1"/>
  <c r="K2826" i="1" s="1"/>
  <c r="K2827" i="1" a="1"/>
  <c r="K2827" i="1" s="1"/>
  <c r="K2828" i="1" a="1"/>
  <c r="K2828" i="1" s="1"/>
  <c r="K2829" i="1" a="1"/>
  <c r="K2829" i="1" s="1"/>
  <c r="K2830" i="1" a="1"/>
  <c r="K2830" i="1" s="1"/>
  <c r="K2831" i="1" a="1"/>
  <c r="K2831" i="1" s="1"/>
  <c r="K2832" i="1" a="1"/>
  <c r="K2832" i="1" s="1"/>
  <c r="K2833" i="1" a="1"/>
  <c r="K2833" i="1" s="1"/>
  <c r="K2834" i="1" a="1"/>
  <c r="K2834" i="1" s="1"/>
  <c r="K2835" i="1" a="1"/>
  <c r="K2835" i="1" s="1"/>
  <c r="K2836" i="1" a="1"/>
  <c r="K2836" i="1" s="1"/>
  <c r="K2837" i="1" a="1"/>
  <c r="K2837" i="1" s="1"/>
  <c r="K2838" i="1" a="1"/>
  <c r="K2838" i="1" s="1"/>
  <c r="K2839" i="1" a="1"/>
  <c r="K2839" i="1" s="1"/>
  <c r="K2840" i="1" a="1"/>
  <c r="K2840" i="1" s="1"/>
  <c r="K2841" i="1" a="1"/>
  <c r="K2841" i="1" s="1"/>
  <c r="K2842" i="1" a="1"/>
  <c r="K2842" i="1" s="1"/>
  <c r="K2843" i="1" a="1"/>
  <c r="K2843" i="1" s="1"/>
  <c r="K2844" i="1" a="1"/>
  <c r="K2844" i="1" s="1"/>
  <c r="K2845" i="1" a="1"/>
  <c r="K2845" i="1" s="1"/>
  <c r="K2846" i="1" a="1"/>
  <c r="K2846" i="1" s="1"/>
  <c r="K2847" i="1" a="1"/>
  <c r="K2847" i="1" s="1"/>
  <c r="K2848" i="1" a="1"/>
  <c r="K2848" i="1" s="1"/>
  <c r="K2849" i="1" a="1"/>
  <c r="K2849" i="1" s="1"/>
  <c r="K2850" i="1" a="1"/>
  <c r="K2850" i="1" s="1"/>
  <c r="K2851" i="1" a="1"/>
  <c r="K2851" i="1" s="1"/>
  <c r="K2852" i="1" a="1"/>
  <c r="K2852" i="1" s="1"/>
  <c r="K2853" i="1" a="1"/>
  <c r="K2853" i="1" s="1"/>
  <c r="K2854" i="1" a="1"/>
  <c r="K2854" i="1" s="1"/>
  <c r="K2855" i="1" a="1"/>
  <c r="K2855" i="1" s="1"/>
  <c r="K2856" i="1" a="1"/>
  <c r="K2856" i="1" s="1"/>
  <c r="K2857" i="1" a="1"/>
  <c r="K2857" i="1" s="1"/>
  <c r="K2858" i="1" a="1"/>
  <c r="K2858" i="1" s="1"/>
  <c r="K2859" i="1" a="1"/>
  <c r="K2859" i="1" s="1"/>
  <c r="K2860" i="1" a="1"/>
  <c r="K2860" i="1" s="1"/>
  <c r="K2861" i="1" a="1"/>
  <c r="K2861" i="1" s="1"/>
  <c r="K2862" i="1" a="1"/>
  <c r="K2862" i="1" s="1"/>
  <c r="K2863" i="1" a="1"/>
  <c r="K2863" i="1" s="1"/>
  <c r="K2864" i="1" a="1"/>
  <c r="K2864" i="1" s="1"/>
  <c r="K2865" i="1" a="1"/>
  <c r="K2865" i="1" s="1"/>
  <c r="K2866" i="1" a="1"/>
  <c r="K2866" i="1" s="1"/>
  <c r="K2867" i="1" a="1"/>
  <c r="K2867" i="1" s="1"/>
  <c r="K2868" i="1" a="1"/>
  <c r="K2868" i="1" s="1"/>
  <c r="K2869" i="1" a="1"/>
  <c r="K2869" i="1" s="1"/>
  <c r="K2870" i="1" a="1"/>
  <c r="K2870" i="1" s="1"/>
  <c r="K2871" i="1" a="1"/>
  <c r="K2871" i="1" s="1"/>
  <c r="K2872" i="1" a="1"/>
  <c r="K2872" i="1" s="1"/>
  <c r="K2873" i="1" a="1"/>
  <c r="K2873" i="1" s="1"/>
  <c r="K2874" i="1" a="1"/>
  <c r="K2874" i="1" s="1"/>
  <c r="K2875" i="1" a="1"/>
  <c r="K2875" i="1" s="1"/>
  <c r="K2876" i="1" a="1"/>
  <c r="K2876" i="1" s="1"/>
  <c r="K2877" i="1" a="1"/>
  <c r="K2877" i="1" s="1"/>
  <c r="K2878" i="1" a="1"/>
  <c r="K2878" i="1" s="1"/>
  <c r="K2879" i="1" a="1"/>
  <c r="K2879" i="1" s="1"/>
  <c r="K2880" i="1" a="1"/>
  <c r="K2880" i="1" s="1"/>
  <c r="K2881" i="1" a="1"/>
  <c r="K2881" i="1" s="1"/>
  <c r="K2882" i="1" a="1"/>
  <c r="K2882" i="1" s="1"/>
  <c r="K2883" i="1" a="1"/>
  <c r="K2883" i="1" s="1"/>
  <c r="K2884" i="1" a="1"/>
  <c r="K2884" i="1" s="1"/>
  <c r="K2885" i="1" a="1"/>
  <c r="K2885" i="1" s="1"/>
  <c r="K2886" i="1" a="1"/>
  <c r="K2886" i="1" s="1"/>
  <c r="K2887" i="1" a="1"/>
  <c r="K2887" i="1" s="1"/>
  <c r="K2888" i="1" a="1"/>
  <c r="K2888" i="1" s="1"/>
  <c r="K2889" i="1" a="1"/>
  <c r="K2889" i="1" s="1"/>
  <c r="K2890" i="1" a="1"/>
  <c r="K2890" i="1" s="1"/>
  <c r="K2891" i="1" a="1"/>
  <c r="K2891" i="1" s="1"/>
  <c r="K2892" i="1" a="1"/>
  <c r="K2892" i="1" s="1"/>
  <c r="K2893" i="1" a="1"/>
  <c r="K2893" i="1" s="1"/>
  <c r="K2894" i="1" a="1"/>
  <c r="K2894" i="1" s="1"/>
  <c r="K2895" i="1" a="1"/>
  <c r="K2895" i="1" s="1"/>
  <c r="K2896" i="1" a="1"/>
  <c r="K2896" i="1" s="1"/>
  <c r="K2897" i="1" a="1"/>
  <c r="K2897" i="1" s="1"/>
  <c r="K2898" i="1" a="1"/>
  <c r="K2898" i="1" s="1"/>
  <c r="K2899" i="1" a="1"/>
  <c r="K2899" i="1" s="1"/>
  <c r="K2900" i="1" a="1"/>
  <c r="K2900" i="1" s="1"/>
  <c r="K2901" i="1" a="1"/>
  <c r="K2901" i="1" s="1"/>
  <c r="K2902" i="1" a="1"/>
  <c r="K2902" i="1" s="1"/>
  <c r="K2903" i="1" a="1"/>
  <c r="K2903" i="1" s="1"/>
  <c r="K2904" i="1" a="1"/>
  <c r="K2904" i="1" s="1"/>
  <c r="K2905" i="1" a="1"/>
  <c r="K2905" i="1" s="1"/>
  <c r="K2906" i="1" a="1"/>
  <c r="K2906" i="1" s="1"/>
  <c r="K2907" i="1" a="1"/>
  <c r="K2907" i="1" s="1"/>
  <c r="K2908" i="1" a="1"/>
  <c r="K2908" i="1" s="1"/>
  <c r="K2909" i="1" a="1"/>
  <c r="K2909" i="1" s="1"/>
  <c r="K2910" i="1" a="1"/>
  <c r="K2910" i="1" s="1"/>
  <c r="K2911" i="1" a="1"/>
  <c r="K2911" i="1" s="1"/>
  <c r="K2912" i="1" a="1"/>
  <c r="K2912" i="1" s="1"/>
  <c r="K2913" i="1" a="1"/>
  <c r="K2913" i="1" s="1"/>
  <c r="K2914" i="1" a="1"/>
  <c r="K2914" i="1" s="1"/>
  <c r="K2915" i="1" a="1"/>
  <c r="K2915" i="1" s="1"/>
  <c r="K2916" i="1" a="1"/>
  <c r="K2916" i="1" s="1"/>
  <c r="K2917" i="1" a="1"/>
  <c r="K2917" i="1" s="1"/>
  <c r="K2918" i="1" a="1"/>
  <c r="K2918" i="1" s="1"/>
  <c r="K2919" i="1" a="1"/>
  <c r="K2919" i="1" s="1"/>
  <c r="K2920" i="1" a="1"/>
  <c r="K2920" i="1" s="1"/>
  <c r="K2921" i="1" a="1"/>
  <c r="K2921" i="1" s="1"/>
  <c r="K2922" i="1" a="1"/>
  <c r="K2922" i="1" s="1"/>
  <c r="K2923" i="1" a="1"/>
  <c r="K2923" i="1" s="1"/>
  <c r="K2924" i="1" a="1"/>
  <c r="K2924" i="1" s="1"/>
  <c r="K2925" i="1" a="1"/>
  <c r="K2925" i="1" s="1"/>
  <c r="K2926" i="1" a="1"/>
  <c r="K2926" i="1" s="1"/>
  <c r="K2927" i="1" a="1"/>
  <c r="K2927" i="1" s="1"/>
  <c r="K2928" i="1" a="1"/>
  <c r="K2928" i="1" s="1"/>
  <c r="K2929" i="1" a="1"/>
  <c r="K2929" i="1" s="1"/>
  <c r="K2930" i="1" a="1"/>
  <c r="K2930" i="1" s="1"/>
  <c r="K2931" i="1" a="1"/>
  <c r="K2931" i="1" s="1"/>
  <c r="K2932" i="1" a="1"/>
  <c r="K2932" i="1" s="1"/>
  <c r="K2933" i="1" a="1"/>
  <c r="K2933" i="1" s="1"/>
  <c r="K2934" i="1" a="1"/>
  <c r="K2934" i="1" s="1"/>
  <c r="K2935" i="1" a="1"/>
  <c r="K2935" i="1" s="1"/>
  <c r="K2936" i="1" a="1"/>
  <c r="K2936" i="1" s="1"/>
  <c r="K2937" i="1" a="1"/>
  <c r="K2937" i="1" s="1"/>
  <c r="K2938" i="1" a="1"/>
  <c r="K2938" i="1" s="1"/>
  <c r="K2939" i="1" a="1"/>
  <c r="K2939" i="1" s="1"/>
  <c r="K2940" i="1" a="1"/>
  <c r="K2940" i="1" s="1"/>
  <c r="K2941" i="1" a="1"/>
  <c r="K2941" i="1" s="1"/>
  <c r="K2942" i="1" a="1"/>
  <c r="K2942" i="1" s="1"/>
  <c r="K2943" i="1" a="1"/>
  <c r="K2943" i="1" s="1"/>
  <c r="K2944" i="1" a="1"/>
  <c r="K2944" i="1" s="1"/>
  <c r="K2945" i="1" a="1"/>
  <c r="K2945" i="1" s="1"/>
  <c r="K2946" i="1" a="1"/>
  <c r="K2946" i="1" s="1"/>
  <c r="K2947" i="1" a="1"/>
  <c r="K2947" i="1" s="1"/>
  <c r="K2948" i="1" a="1"/>
  <c r="K2948" i="1" s="1"/>
  <c r="K2949" i="1" a="1"/>
  <c r="K2949" i="1" s="1"/>
  <c r="K2950" i="1" a="1"/>
  <c r="K2950" i="1" s="1"/>
  <c r="K2951" i="1" a="1"/>
  <c r="K2951" i="1" s="1"/>
  <c r="K2952" i="1" a="1"/>
  <c r="K2952" i="1" s="1"/>
  <c r="K2953" i="1" a="1"/>
  <c r="K2953" i="1" s="1"/>
  <c r="K2954" i="1" a="1"/>
  <c r="K2954" i="1" s="1"/>
  <c r="K2955" i="1" a="1"/>
  <c r="K2955" i="1" s="1"/>
  <c r="K2956" i="1" a="1"/>
  <c r="K2956" i="1" s="1"/>
  <c r="K2957" i="1" a="1"/>
  <c r="K2957" i="1" s="1"/>
  <c r="K2958" i="1" a="1"/>
  <c r="K2958" i="1" s="1"/>
  <c r="K2959" i="1" a="1"/>
  <c r="K2959" i="1" s="1"/>
  <c r="K2960" i="1" a="1"/>
  <c r="K2960" i="1" s="1"/>
  <c r="K2961" i="1" a="1"/>
  <c r="K2961" i="1" s="1"/>
  <c r="K2962" i="1" a="1"/>
  <c r="K2962" i="1" s="1"/>
  <c r="K2963" i="1" a="1"/>
  <c r="K2963" i="1" s="1"/>
  <c r="K2964" i="1" a="1"/>
  <c r="K2964" i="1" s="1"/>
  <c r="K2965" i="1" a="1"/>
  <c r="K2965" i="1" s="1"/>
  <c r="K2966" i="1" a="1"/>
  <c r="K2966" i="1" s="1"/>
  <c r="K2967" i="1" a="1"/>
  <c r="K2967" i="1" s="1"/>
  <c r="K2968" i="1" a="1"/>
  <c r="K2968" i="1" s="1"/>
  <c r="K2969" i="1" a="1"/>
  <c r="K2969" i="1" s="1"/>
  <c r="K2970" i="1" a="1"/>
  <c r="K2970" i="1" s="1"/>
  <c r="K2971" i="1" a="1"/>
  <c r="K2971" i="1" s="1"/>
  <c r="K2972" i="1" a="1"/>
  <c r="K2972" i="1" s="1"/>
  <c r="K2973" i="1" a="1"/>
  <c r="K2973" i="1" s="1"/>
  <c r="K2974" i="1" a="1"/>
  <c r="K2974" i="1" s="1"/>
  <c r="K2975" i="1" a="1"/>
  <c r="K2975" i="1" s="1"/>
  <c r="K2976" i="1" a="1"/>
  <c r="K2976" i="1" s="1"/>
  <c r="K2977" i="1" a="1"/>
  <c r="K2977" i="1" s="1"/>
  <c r="K2978" i="1" a="1"/>
  <c r="K2978" i="1" s="1"/>
  <c r="K2979" i="1" a="1"/>
  <c r="K2979" i="1" s="1"/>
  <c r="K2980" i="1" a="1"/>
  <c r="K2980" i="1" s="1"/>
  <c r="K2981" i="1" a="1"/>
  <c r="K2981" i="1" s="1"/>
  <c r="K2982" i="1" a="1"/>
  <c r="K2982" i="1" s="1"/>
  <c r="K2983" i="1" a="1"/>
  <c r="K2983" i="1" s="1"/>
  <c r="K2984" i="1" a="1"/>
  <c r="K2984" i="1" s="1"/>
  <c r="K2985" i="1" a="1"/>
  <c r="K2985" i="1" s="1"/>
  <c r="K2986" i="1" a="1"/>
  <c r="K2986" i="1" s="1"/>
  <c r="K2987" i="1" a="1"/>
  <c r="K2987" i="1" s="1"/>
  <c r="K2988" i="1" a="1"/>
  <c r="K2988" i="1" s="1"/>
  <c r="K2989" i="1" a="1"/>
  <c r="K2989" i="1" s="1"/>
  <c r="K2990" i="1" a="1"/>
  <c r="K2990" i="1" s="1"/>
  <c r="K2991" i="1" a="1"/>
  <c r="K2991" i="1" s="1"/>
  <c r="K2992" i="1" a="1"/>
  <c r="K2992" i="1" s="1"/>
  <c r="K2993" i="1" a="1"/>
  <c r="K2993" i="1" s="1"/>
  <c r="K2994" i="1" a="1"/>
  <c r="K2994" i="1" s="1"/>
  <c r="K2995" i="1" a="1"/>
  <c r="K2995" i="1" s="1"/>
  <c r="K2996" i="1" a="1"/>
  <c r="K2996" i="1" s="1"/>
  <c r="K2997" i="1" a="1"/>
  <c r="K2997" i="1" s="1"/>
  <c r="K2998" i="1" a="1"/>
  <c r="K2998" i="1" s="1"/>
  <c r="K2999" i="1" a="1"/>
  <c r="K2999" i="1" s="1"/>
  <c r="K3000" i="1" a="1"/>
  <c r="K3000" i="1" s="1"/>
  <c r="K3001" i="1" a="1"/>
  <c r="K3001" i="1" s="1"/>
  <c r="K3002" i="1" a="1"/>
  <c r="K3002" i="1" s="1"/>
  <c r="K3003" i="1" a="1"/>
  <c r="K3003" i="1" s="1"/>
  <c r="K3004" i="1" a="1"/>
  <c r="K3004" i="1" s="1"/>
  <c r="K3005" i="1" a="1"/>
  <c r="K3005" i="1" s="1"/>
  <c r="K3006" i="1" a="1"/>
  <c r="K3006" i="1" s="1"/>
  <c r="K3007" i="1" a="1"/>
  <c r="K3007" i="1" s="1"/>
  <c r="K3008" i="1" a="1"/>
  <c r="K3008" i="1" s="1"/>
  <c r="K3009" i="1" a="1"/>
  <c r="K3009" i="1" s="1"/>
  <c r="K3010" i="1" a="1"/>
  <c r="K3010" i="1" s="1"/>
  <c r="K3011" i="1" a="1"/>
  <c r="K3011" i="1" s="1"/>
  <c r="K3012" i="1" a="1"/>
  <c r="K3012" i="1" s="1"/>
  <c r="K3013" i="1" a="1"/>
  <c r="K3013" i="1" s="1"/>
  <c r="K3014" i="1" a="1"/>
  <c r="K3014" i="1" s="1"/>
  <c r="K3015" i="1" a="1"/>
  <c r="K3015" i="1" s="1"/>
  <c r="K3016" i="1" a="1"/>
  <c r="K3016" i="1" s="1"/>
  <c r="K3017" i="1" a="1"/>
  <c r="K3017" i="1" s="1"/>
  <c r="K3018" i="1" a="1"/>
  <c r="K3018" i="1" s="1"/>
  <c r="K3019" i="1" a="1"/>
  <c r="K3019" i="1" s="1"/>
  <c r="S23" i="1"/>
  <c r="S21" i="1"/>
  <c r="S22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4" i="1"/>
  <c r="S45" i="1"/>
  <c r="S46" i="1"/>
  <c r="S47" i="1"/>
  <c r="S48" i="1"/>
  <c r="S49" i="1"/>
  <c r="S50" i="1"/>
  <c r="S51" i="1"/>
  <c r="S52" i="1"/>
  <c r="S53" i="1"/>
  <c r="S54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6" i="1"/>
  <c r="S117" i="1"/>
  <c r="S118" i="1"/>
  <c r="S119" i="1"/>
  <c r="S120" i="1"/>
  <c r="S121" i="1"/>
  <c r="S122" i="1"/>
  <c r="S123" i="1"/>
  <c r="S124" i="1"/>
  <c r="S125" i="1"/>
  <c r="S126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4" i="1"/>
  <c r="S225" i="1"/>
  <c r="S226" i="1"/>
  <c r="S227" i="1"/>
  <c r="S228" i="1"/>
  <c r="S229" i="1"/>
  <c r="S230" i="1"/>
  <c r="S231" i="1"/>
  <c r="S232" i="1"/>
  <c r="S233" i="1"/>
  <c r="S234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6" i="1"/>
  <c r="S517" i="1"/>
  <c r="S518" i="1"/>
  <c r="S519" i="1"/>
  <c r="S520" i="1"/>
  <c r="S521" i="1"/>
  <c r="S522" i="1"/>
  <c r="S523" i="1"/>
  <c r="S524" i="1"/>
  <c r="S525" i="1"/>
  <c r="S529" i="1"/>
  <c r="S531" i="1"/>
  <c r="S532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6" i="1"/>
  <c r="S581" i="1"/>
  <c r="S582" i="1"/>
  <c r="S583" i="1"/>
  <c r="S584" i="1"/>
  <c r="S585" i="1"/>
  <c r="S586" i="1"/>
  <c r="S587" i="1"/>
  <c r="S588" i="1"/>
  <c r="S589" i="1"/>
  <c r="S590" i="1"/>
  <c r="S592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8" i="1"/>
  <c r="S610" i="1"/>
  <c r="S612" i="1"/>
  <c r="S613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9" i="1"/>
  <c r="S642" i="1"/>
  <c r="S645" i="1"/>
  <c r="S646" i="1"/>
  <c r="S647" i="1"/>
  <c r="S648" i="1"/>
  <c r="S650" i="1"/>
  <c r="S651" i="1"/>
  <c r="S652" i="1"/>
  <c r="S653" i="1"/>
  <c r="S655" i="1"/>
  <c r="S656" i="1"/>
  <c r="S658" i="1"/>
  <c r="S659" i="1"/>
  <c r="S660" i="1"/>
  <c r="S661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8" i="1"/>
  <c r="S679" i="1"/>
  <c r="S680" i="1"/>
  <c r="S681" i="1"/>
  <c r="S682" i="1"/>
  <c r="S683" i="1"/>
  <c r="S684" i="1"/>
  <c r="S685" i="1"/>
  <c r="S686" i="1"/>
  <c r="S687" i="1"/>
  <c r="S689" i="1"/>
  <c r="S690" i="1"/>
  <c r="S691" i="1"/>
  <c r="S693" i="1"/>
  <c r="S695" i="1"/>
  <c r="S697" i="1"/>
  <c r="S699" i="1"/>
  <c r="S700" i="1"/>
  <c r="S701" i="1"/>
  <c r="S703" i="1"/>
  <c r="S704" i="1"/>
  <c r="S705" i="1"/>
  <c r="S706" i="1"/>
  <c r="S708" i="1"/>
  <c r="S709" i="1"/>
  <c r="S710" i="1"/>
  <c r="S711" i="1"/>
  <c r="S712" i="1"/>
  <c r="S713" i="1"/>
  <c r="S714" i="1"/>
  <c r="S715" i="1"/>
  <c r="S716" i="1"/>
  <c r="S717" i="1"/>
  <c r="S719" i="1"/>
  <c r="S720" i="1"/>
  <c r="S721" i="1"/>
  <c r="S722" i="1"/>
  <c r="S723" i="1"/>
  <c r="S724" i="1"/>
  <c r="S725" i="1"/>
  <c r="S727" i="1"/>
  <c r="S728" i="1"/>
  <c r="S729" i="1"/>
  <c r="S730" i="1"/>
  <c r="S731" i="1"/>
  <c r="S732" i="1"/>
  <c r="S733" i="1"/>
  <c r="S734" i="1"/>
  <c r="S737" i="1"/>
  <c r="S738" i="1"/>
  <c r="S739" i="1"/>
  <c r="S740" i="1"/>
  <c r="S741" i="1"/>
  <c r="S742" i="1"/>
  <c r="S744" i="1"/>
  <c r="S745" i="1"/>
  <c r="S746" i="1"/>
  <c r="S747" i="1"/>
  <c r="S748" i="1"/>
  <c r="S749" i="1"/>
  <c r="S750" i="1"/>
  <c r="S753" i="1"/>
  <c r="S754" i="1"/>
  <c r="S755" i="1"/>
  <c r="S757" i="1"/>
  <c r="S759" i="1"/>
  <c r="S760" i="1"/>
  <c r="S761" i="1"/>
  <c r="S762" i="1"/>
  <c r="S763" i="1"/>
  <c r="S764" i="1"/>
  <c r="S765" i="1"/>
  <c r="S766" i="1"/>
  <c r="S767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8" i="1"/>
  <c r="S789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4" i="1"/>
  <c r="S805" i="1"/>
  <c r="S806" i="1"/>
  <c r="S808" i="1"/>
  <c r="S809" i="1"/>
  <c r="S810" i="1"/>
  <c r="S811" i="1"/>
  <c r="S812" i="1"/>
  <c r="S813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51" i="1"/>
  <c r="S856" i="1"/>
  <c r="S857" i="1"/>
  <c r="S858" i="1"/>
  <c r="S859" i="1"/>
  <c r="S860" i="1"/>
  <c r="S861" i="1"/>
  <c r="S862" i="1"/>
  <c r="S864" i="1"/>
  <c r="S865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81" i="1"/>
  <c r="S882" i="1"/>
  <c r="S884" i="1"/>
  <c r="S886" i="1"/>
  <c r="S887" i="1"/>
  <c r="S888" i="1"/>
  <c r="S889" i="1"/>
  <c r="S890" i="1"/>
  <c r="S891" i="1"/>
  <c r="S892" i="1"/>
  <c r="S893" i="1"/>
  <c r="S894" i="1"/>
  <c r="S895" i="1"/>
  <c r="S897" i="1"/>
  <c r="S898" i="1"/>
  <c r="S899" i="1"/>
  <c r="S901" i="1"/>
  <c r="S902" i="1"/>
  <c r="S904" i="1"/>
  <c r="S905" i="1"/>
  <c r="S906" i="1"/>
  <c r="S907" i="1"/>
  <c r="S908" i="1"/>
  <c r="S909" i="1"/>
  <c r="S910" i="1"/>
  <c r="S911" i="1"/>
  <c r="S914" i="1"/>
  <c r="S915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5" i="1"/>
  <c r="S946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5" i="1"/>
  <c r="S966" i="1"/>
  <c r="S968" i="1"/>
  <c r="S969" i="1"/>
  <c r="S970" i="1"/>
  <c r="S973" i="1"/>
  <c r="S974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7" i="1"/>
  <c r="S1010" i="1"/>
  <c r="S1011" i="1"/>
  <c r="S1013" i="1"/>
  <c r="S1017" i="1"/>
  <c r="S1018" i="1"/>
  <c r="S1019" i="1"/>
  <c r="S1020" i="1"/>
  <c r="S1021" i="1"/>
  <c r="S1023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60" i="1"/>
  <c r="S1061" i="1"/>
  <c r="S1062" i="1"/>
  <c r="S1064" i="1"/>
  <c r="S1065" i="1"/>
  <c r="S1066" i="1"/>
  <c r="S1067" i="1"/>
  <c r="S1068" i="1"/>
  <c r="S1069" i="1"/>
  <c r="S1070" i="1"/>
  <c r="S1073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3" i="1"/>
  <c r="S1105" i="1"/>
  <c r="S1106" i="1"/>
  <c r="S1108" i="1"/>
  <c r="S1109" i="1"/>
  <c r="S1112" i="1"/>
  <c r="S1113" i="1"/>
  <c r="S1114" i="1"/>
  <c r="S1115" i="1"/>
  <c r="S1116" i="1"/>
  <c r="S1117" i="1"/>
  <c r="S1118" i="1"/>
  <c r="S1119" i="1"/>
  <c r="S1120" i="1"/>
  <c r="S1121" i="1"/>
  <c r="S1122" i="1"/>
  <c r="S1124" i="1"/>
  <c r="S1126" i="1"/>
  <c r="S1127" i="1"/>
  <c r="S1128" i="1"/>
  <c r="S1129" i="1"/>
  <c r="S1130" i="1"/>
  <c r="S1131" i="1"/>
  <c r="S1132" i="1"/>
  <c r="S1133" i="1"/>
  <c r="S1136" i="1"/>
  <c r="S1137" i="1"/>
  <c r="S1138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4" i="1"/>
  <c r="S1155" i="1"/>
  <c r="S1156" i="1"/>
  <c r="S1157" i="1"/>
  <c r="S1159" i="1"/>
  <c r="S1160" i="1"/>
  <c r="S1161" i="1"/>
  <c r="S1162" i="1"/>
  <c r="S1163" i="1"/>
  <c r="S1164" i="1"/>
  <c r="S1165" i="1"/>
  <c r="S1167" i="1"/>
  <c r="S1171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90" i="1"/>
  <c r="S1191" i="1"/>
  <c r="S1192" i="1"/>
  <c r="S1193" i="1"/>
  <c r="S1194" i="1"/>
  <c r="S1195" i="1"/>
  <c r="S1196" i="1"/>
  <c r="S1197" i="1"/>
  <c r="S1198" i="1"/>
  <c r="S1199" i="1"/>
  <c r="S1201" i="1"/>
  <c r="S1202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21" i="1"/>
  <c r="S1222" i="1"/>
  <c r="S1224" i="1"/>
  <c r="S1225" i="1"/>
  <c r="S1226" i="1"/>
  <c r="S1227" i="1"/>
  <c r="S1228" i="1"/>
  <c r="S1229" i="1"/>
  <c r="S1231" i="1"/>
  <c r="S1232" i="1"/>
  <c r="S1233" i="1"/>
  <c r="S1235" i="1"/>
  <c r="S1236" i="1"/>
  <c r="S1237" i="1"/>
  <c r="S1239" i="1"/>
  <c r="S1240" i="1"/>
  <c r="S1241" i="1"/>
  <c r="S1242" i="1"/>
  <c r="S1243" i="1"/>
  <c r="S1244" i="1"/>
  <c r="S1245" i="1"/>
  <c r="S1246" i="1"/>
  <c r="S1249" i="1"/>
  <c r="S1250" i="1"/>
  <c r="S1251" i="1"/>
  <c r="S1252" i="1"/>
  <c r="S1253" i="1"/>
  <c r="S1255" i="1"/>
  <c r="S1256" i="1"/>
  <c r="S1257" i="1"/>
  <c r="S1258" i="1"/>
  <c r="S1259" i="1"/>
  <c r="S1260" i="1"/>
  <c r="S1261" i="1"/>
  <c r="S1262" i="1"/>
  <c r="S1265" i="1"/>
  <c r="S1266" i="1"/>
  <c r="S1267" i="1"/>
  <c r="S1268" i="1"/>
  <c r="S1269" i="1"/>
  <c r="S1273" i="1"/>
  <c r="S1274" i="1"/>
  <c r="S1275" i="1"/>
  <c r="S1276" i="1"/>
  <c r="S1277" i="1"/>
  <c r="S1278" i="1"/>
  <c r="S1279" i="1"/>
  <c r="S1282" i="1"/>
  <c r="S1283" i="1"/>
  <c r="S1284" i="1"/>
  <c r="S1286" i="1"/>
  <c r="S1287" i="1"/>
  <c r="S1288" i="1"/>
  <c r="S1289" i="1"/>
  <c r="S1290" i="1"/>
  <c r="S1291" i="1"/>
  <c r="S1292" i="1"/>
  <c r="S1293" i="1"/>
  <c r="S1296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8" i="1"/>
  <c r="S1349" i="1"/>
  <c r="S1350" i="1"/>
  <c r="S1351" i="1"/>
  <c r="S1352" i="1"/>
  <c r="S1353" i="1"/>
  <c r="S1354" i="1"/>
  <c r="S1355" i="1"/>
  <c r="S1356" i="1"/>
  <c r="S1357" i="1"/>
  <c r="S1359" i="1"/>
  <c r="S1362" i="1"/>
  <c r="S1363" i="1"/>
  <c r="S1364" i="1"/>
  <c r="S1365" i="1"/>
  <c r="S1367" i="1"/>
  <c r="S1368" i="1"/>
  <c r="S1369" i="1"/>
  <c r="S1370" i="1"/>
  <c r="S1371" i="1"/>
  <c r="S1372" i="1"/>
  <c r="S1373" i="1"/>
  <c r="S1374" i="1"/>
  <c r="S1375" i="1"/>
  <c r="S1376" i="1"/>
  <c r="S1377" i="1"/>
  <c r="S1379" i="1"/>
  <c r="S1381" i="1"/>
  <c r="S1382" i="1"/>
  <c r="S1384" i="1"/>
  <c r="S1385" i="1"/>
  <c r="S1386" i="1"/>
  <c r="S1387" i="1"/>
  <c r="S1388" i="1"/>
  <c r="S1389" i="1"/>
  <c r="S1390" i="1"/>
  <c r="S1391" i="1"/>
  <c r="S1392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3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3" i="1"/>
  <c r="S1444" i="1"/>
  <c r="S1445" i="1"/>
  <c r="S1447" i="1"/>
  <c r="S1448" i="1"/>
  <c r="S1449" i="1"/>
  <c r="S1450" i="1"/>
  <c r="S1451" i="1"/>
  <c r="S1452" i="1"/>
  <c r="S1453" i="1"/>
  <c r="S1454" i="1"/>
  <c r="S1455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1" i="1"/>
  <c r="S1472" i="1"/>
  <c r="S1474" i="1"/>
  <c r="S1475" i="1"/>
  <c r="S1476" i="1"/>
  <c r="S1481" i="1"/>
  <c r="S1484" i="1"/>
  <c r="S1485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5" i="1"/>
  <c r="S1506" i="1"/>
  <c r="S1508" i="1"/>
  <c r="S1509" i="1"/>
  <c r="S1510" i="1"/>
  <c r="S1511" i="1"/>
  <c r="S1512" i="1"/>
  <c r="S1513" i="1"/>
  <c r="S1514" i="1"/>
  <c r="S1515" i="1"/>
  <c r="S1516" i="1"/>
  <c r="S1517" i="1"/>
  <c r="S1519" i="1"/>
  <c r="S1520" i="1"/>
  <c r="S1521" i="1"/>
  <c r="S1522" i="1"/>
  <c r="S1523" i="1"/>
  <c r="S1524" i="1"/>
  <c r="S1525" i="1"/>
  <c r="S1527" i="1"/>
  <c r="S1529" i="1"/>
  <c r="S1530" i="1"/>
  <c r="S1531" i="1"/>
  <c r="S1532" i="1"/>
  <c r="S1533" i="1"/>
  <c r="S1534" i="1"/>
  <c r="S1536" i="1"/>
  <c r="S1538" i="1"/>
  <c r="S1539" i="1"/>
  <c r="S1540" i="1"/>
  <c r="S1542" i="1"/>
  <c r="S1544" i="1"/>
  <c r="S1545" i="1"/>
  <c r="S1546" i="1"/>
  <c r="S1547" i="1"/>
  <c r="S1548" i="1"/>
  <c r="S1549" i="1"/>
  <c r="S1550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72" i="1"/>
  <c r="S1573" i="1"/>
  <c r="S1574" i="1"/>
  <c r="S1575" i="1"/>
  <c r="S1576" i="1"/>
  <c r="S1577" i="1"/>
  <c r="S1578" i="1"/>
  <c r="S1579" i="1"/>
  <c r="S1580" i="1"/>
  <c r="S1581" i="1"/>
  <c r="S1584" i="1"/>
  <c r="S1585" i="1"/>
  <c r="S1588" i="1"/>
  <c r="S1589" i="1"/>
  <c r="S1590" i="1"/>
  <c r="S1591" i="1"/>
  <c r="S1592" i="1"/>
  <c r="S1593" i="1"/>
  <c r="S1594" i="1"/>
  <c r="S1595" i="1"/>
  <c r="S1596" i="1"/>
  <c r="S1597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6" i="1"/>
  <c r="S1622" i="1"/>
  <c r="S1623" i="1"/>
  <c r="S1624" i="1"/>
  <c r="S1625" i="1"/>
  <c r="S1626" i="1"/>
  <c r="S1627" i="1"/>
  <c r="S1628" i="1"/>
  <c r="S1629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50" i="1"/>
  <c r="S1651" i="1"/>
  <c r="S1652" i="1"/>
  <c r="S1654" i="1"/>
  <c r="S1657" i="1"/>
  <c r="S1658" i="1"/>
  <c r="S1659" i="1"/>
  <c r="S1660" i="1"/>
  <c r="S1661" i="1"/>
  <c r="S1662" i="1"/>
  <c r="S1665" i="1"/>
  <c r="S1667" i="1"/>
  <c r="S1668" i="1"/>
  <c r="S1669" i="1"/>
  <c r="S1670" i="1"/>
  <c r="S1671" i="1"/>
  <c r="S1672" i="1"/>
  <c r="S1673" i="1"/>
  <c r="S1674" i="1"/>
  <c r="S1676" i="1"/>
  <c r="S1677" i="1"/>
  <c r="S1679" i="1"/>
  <c r="S1682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700" i="1"/>
  <c r="S1705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8" i="1"/>
  <c r="S1729" i="1"/>
  <c r="S1730" i="1"/>
  <c r="S1732" i="1"/>
  <c r="S1733" i="1"/>
  <c r="S1735" i="1"/>
  <c r="S1736" i="1"/>
  <c r="S1737" i="1"/>
  <c r="S1738" i="1"/>
  <c r="S1739" i="1"/>
  <c r="S1740" i="1"/>
  <c r="S1741" i="1"/>
  <c r="S1742" i="1"/>
  <c r="S1743" i="1"/>
  <c r="S1745" i="1"/>
  <c r="S1747" i="1"/>
  <c r="S1748" i="1"/>
  <c r="S1749" i="1"/>
  <c r="S1751" i="1"/>
  <c r="S1752" i="1"/>
  <c r="S1753" i="1"/>
  <c r="S1754" i="1"/>
  <c r="S1755" i="1"/>
  <c r="S1756" i="1"/>
  <c r="S1757" i="1"/>
  <c r="S1758" i="1"/>
  <c r="S1761" i="1"/>
  <c r="S1762" i="1"/>
  <c r="S1764" i="1"/>
  <c r="S1765" i="1"/>
  <c r="S1766" i="1"/>
  <c r="S1767" i="1"/>
  <c r="S1768" i="1"/>
  <c r="S1769" i="1"/>
  <c r="S1770" i="1"/>
  <c r="S1771" i="1"/>
  <c r="S1772" i="1"/>
  <c r="S1773" i="1"/>
  <c r="S1775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1" i="1"/>
  <c r="S1794" i="1"/>
  <c r="S1795" i="1"/>
  <c r="S1796" i="1"/>
  <c r="S1797" i="1"/>
  <c r="S1798" i="1"/>
  <c r="S1799" i="1"/>
  <c r="S1801" i="1"/>
  <c r="S1802" i="1"/>
  <c r="S1803" i="1"/>
  <c r="S1804" i="1"/>
  <c r="S1805" i="1"/>
  <c r="S1806" i="1"/>
  <c r="S1807" i="1"/>
  <c r="S1810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8" i="1"/>
  <c r="S1829" i="1"/>
  <c r="S1830" i="1"/>
  <c r="S1831" i="1"/>
  <c r="S1832" i="1"/>
  <c r="S1833" i="1"/>
  <c r="S1834" i="1"/>
  <c r="S1835" i="1"/>
  <c r="S1836" i="1"/>
  <c r="S1837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8" i="1"/>
  <c r="S1860" i="1"/>
  <c r="S1861" i="1"/>
  <c r="S1862" i="1"/>
  <c r="S1863" i="1"/>
  <c r="S1864" i="1"/>
  <c r="S1865" i="1"/>
  <c r="S1866" i="1"/>
  <c r="S1867" i="1"/>
  <c r="S1868" i="1"/>
  <c r="S1869" i="1"/>
  <c r="S1870" i="1"/>
  <c r="S1873" i="1"/>
  <c r="S1876" i="1"/>
  <c r="S1877" i="1"/>
  <c r="S1878" i="1"/>
  <c r="S1879" i="1"/>
  <c r="S1881" i="1"/>
  <c r="S1882" i="1"/>
  <c r="S1883" i="1"/>
  <c r="S1884" i="1"/>
  <c r="S1885" i="1"/>
  <c r="S1886" i="1"/>
  <c r="S1888" i="1"/>
  <c r="S1889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20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7" i="1"/>
  <c r="S1938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6" i="1"/>
  <c r="S1958" i="1"/>
  <c r="S1959" i="1"/>
  <c r="S1961" i="1"/>
  <c r="S1964" i="1"/>
  <c r="S1965" i="1"/>
  <c r="S1966" i="1"/>
  <c r="S1968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4" i="1"/>
  <c r="S1985" i="1"/>
  <c r="S1986" i="1"/>
  <c r="S1988" i="1"/>
  <c r="S1990" i="1"/>
  <c r="S1993" i="1"/>
  <c r="S1994" i="1"/>
  <c r="S1995" i="1"/>
  <c r="S1996" i="1"/>
  <c r="S1997" i="1"/>
  <c r="S1998" i="1"/>
  <c r="S2001" i="1"/>
  <c r="S2002" i="1"/>
  <c r="S2004" i="1"/>
  <c r="S2005" i="1"/>
  <c r="S2006" i="1"/>
  <c r="S2007" i="1"/>
  <c r="S2008" i="1"/>
  <c r="S2009" i="1"/>
  <c r="S2010" i="1"/>
  <c r="S2011" i="1"/>
  <c r="S2012" i="1"/>
  <c r="S2013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6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3" i="1"/>
  <c r="S2064" i="1"/>
  <c r="S2067" i="1"/>
  <c r="S2068" i="1"/>
  <c r="S2069" i="1"/>
  <c r="S2070" i="1"/>
  <c r="S2071" i="1"/>
  <c r="S2072" i="1"/>
  <c r="S2073" i="1"/>
  <c r="S2074" i="1"/>
  <c r="S2075" i="1"/>
  <c r="S2076" i="1"/>
  <c r="S2077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8" i="1"/>
  <c r="S2100" i="1"/>
  <c r="S2101" i="1"/>
  <c r="S2102" i="1"/>
  <c r="S2103" i="1"/>
  <c r="S2104" i="1"/>
  <c r="S2105" i="1"/>
  <c r="S2106" i="1"/>
  <c r="S2107" i="1"/>
  <c r="S2108" i="1"/>
  <c r="S2109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7" i="1"/>
  <c r="S2130" i="1"/>
  <c r="S2132" i="1"/>
  <c r="S2133" i="1"/>
  <c r="S2137" i="1"/>
  <c r="S2138" i="1"/>
  <c r="S2139" i="1"/>
  <c r="S2140" i="1"/>
  <c r="S2141" i="1"/>
  <c r="S2142" i="1"/>
  <c r="S2143" i="1"/>
  <c r="S2145" i="1"/>
  <c r="S2147" i="1"/>
  <c r="S2149" i="1"/>
  <c r="S2150" i="1"/>
  <c r="S2152" i="1"/>
  <c r="S2153" i="1"/>
  <c r="S2154" i="1"/>
  <c r="S2155" i="1"/>
  <c r="S2156" i="1"/>
  <c r="S2157" i="1"/>
  <c r="S2159" i="1"/>
  <c r="S2160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7" i="1"/>
  <c r="S2178" i="1"/>
  <c r="S2181" i="1"/>
  <c r="S2184" i="1"/>
  <c r="S2185" i="1"/>
  <c r="S2186" i="1"/>
  <c r="S2187" i="1"/>
  <c r="S2188" i="1"/>
  <c r="S2189" i="1"/>
  <c r="S2190" i="1"/>
  <c r="S2191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2" i="1"/>
  <c r="S2213" i="1"/>
  <c r="S2214" i="1"/>
  <c r="S2216" i="1"/>
  <c r="S2217" i="1"/>
  <c r="S2218" i="1"/>
  <c r="S2219" i="1"/>
  <c r="S2220" i="1"/>
  <c r="S2221" i="1"/>
  <c r="S2224" i="1"/>
  <c r="S2226" i="1"/>
  <c r="S2228" i="1"/>
  <c r="S2229" i="1"/>
  <c r="S2230" i="1"/>
  <c r="S2231" i="1"/>
  <c r="S2232" i="1"/>
  <c r="S2233" i="1"/>
  <c r="S2234" i="1"/>
  <c r="S2235" i="1"/>
  <c r="S2236" i="1"/>
  <c r="S2237" i="1"/>
  <c r="S2242" i="1"/>
  <c r="S2248" i="1"/>
  <c r="S2249" i="1"/>
  <c r="S2250" i="1"/>
  <c r="S2251" i="1"/>
  <c r="S2252" i="1"/>
  <c r="S2253" i="1"/>
  <c r="S2254" i="1"/>
  <c r="S2257" i="1"/>
  <c r="S2260" i="1"/>
  <c r="S2261" i="1"/>
  <c r="S2262" i="1"/>
  <c r="S2263" i="1"/>
  <c r="S2264" i="1"/>
  <c r="S2265" i="1"/>
  <c r="S2266" i="1"/>
  <c r="S2267" i="1"/>
  <c r="S2268" i="1"/>
  <c r="S2269" i="1"/>
  <c r="S2270" i="1"/>
  <c r="S2272" i="1"/>
  <c r="S2273" i="1"/>
  <c r="S2274" i="1"/>
  <c r="S2277" i="1"/>
  <c r="S2279" i="1"/>
  <c r="S2280" i="1"/>
  <c r="S2281" i="1"/>
  <c r="S2282" i="1"/>
  <c r="S2283" i="1"/>
  <c r="S2284" i="1"/>
  <c r="S2285" i="1"/>
  <c r="S2287" i="1"/>
  <c r="S2290" i="1"/>
  <c r="S2292" i="1"/>
  <c r="S2293" i="1"/>
  <c r="S2294" i="1"/>
  <c r="S2295" i="1"/>
  <c r="S2296" i="1"/>
  <c r="S2297" i="1"/>
  <c r="S2298" i="1"/>
  <c r="S2299" i="1"/>
  <c r="S2300" i="1"/>
  <c r="S2301" i="1"/>
  <c r="S2304" i="1"/>
  <c r="S2306" i="1"/>
  <c r="S2312" i="1"/>
  <c r="S2313" i="1"/>
  <c r="S2314" i="1"/>
  <c r="S2315" i="1"/>
  <c r="S2316" i="1"/>
  <c r="S2317" i="1"/>
  <c r="S2318" i="1"/>
  <c r="S2320" i="1"/>
  <c r="S2321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40" i="1"/>
  <c r="S2341" i="1"/>
  <c r="S2343" i="1"/>
  <c r="S2344" i="1"/>
  <c r="S2345" i="1"/>
  <c r="S2346" i="1"/>
  <c r="S2347" i="1"/>
  <c r="S2348" i="1"/>
  <c r="S2349" i="1"/>
  <c r="S2351" i="1"/>
  <c r="S2352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8" i="1"/>
  <c r="S2369" i="1"/>
  <c r="S2370" i="1"/>
  <c r="S2372" i="1"/>
  <c r="S2373" i="1"/>
  <c r="S2374" i="1"/>
  <c r="S2375" i="1"/>
  <c r="S2376" i="1"/>
  <c r="S2377" i="1"/>
  <c r="S2378" i="1"/>
  <c r="S2379" i="1"/>
  <c r="S2380" i="1"/>
  <c r="S2381" i="1"/>
  <c r="S2382" i="1"/>
  <c r="S2385" i="1"/>
  <c r="S2386" i="1"/>
  <c r="S2389" i="1"/>
  <c r="S2391" i="1"/>
  <c r="S2392" i="1"/>
  <c r="S2393" i="1"/>
  <c r="S2394" i="1"/>
  <c r="S2395" i="1"/>
  <c r="S2396" i="1"/>
  <c r="S2397" i="1"/>
  <c r="S2398" i="1"/>
  <c r="S2399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7" i="1"/>
  <c r="S2418" i="1"/>
  <c r="S2419" i="1"/>
  <c r="S2420" i="1"/>
  <c r="S2421" i="1"/>
  <c r="S2423" i="1"/>
  <c r="S2424" i="1"/>
  <c r="S2425" i="1"/>
  <c r="S2426" i="1"/>
  <c r="S2427" i="1"/>
  <c r="S2428" i="1"/>
  <c r="S2429" i="1"/>
  <c r="S2436" i="1"/>
  <c r="S2437" i="1"/>
  <c r="S2438" i="1"/>
  <c r="S2439" i="1"/>
  <c r="S2440" i="1"/>
  <c r="S2441" i="1"/>
  <c r="S2442" i="1"/>
  <c r="S2443" i="1"/>
  <c r="S2444" i="1"/>
  <c r="S2445" i="1"/>
  <c r="S2452" i="1"/>
  <c r="S2453" i="1"/>
  <c r="S2454" i="1"/>
  <c r="S2455" i="1"/>
  <c r="S2456" i="1"/>
  <c r="S2457" i="1"/>
  <c r="S2458" i="1"/>
  <c r="S2459" i="1"/>
  <c r="S2460" i="1"/>
  <c r="S2461" i="1"/>
  <c r="S2463" i="1"/>
  <c r="S2466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2" i="1"/>
  <c r="S2484" i="1"/>
  <c r="S2485" i="1"/>
  <c r="S2486" i="1"/>
  <c r="S2487" i="1"/>
  <c r="S2488" i="1"/>
  <c r="S2489" i="1"/>
  <c r="S2490" i="1"/>
  <c r="S2491" i="1"/>
  <c r="S2492" i="1"/>
  <c r="S2493" i="1"/>
  <c r="S2496" i="1"/>
  <c r="S2497" i="1"/>
  <c r="S2498" i="1"/>
  <c r="S2500" i="1"/>
  <c r="S2501" i="1"/>
  <c r="S2503" i="1"/>
  <c r="S2504" i="1"/>
  <c r="S2505" i="1"/>
  <c r="S2506" i="1"/>
  <c r="S2507" i="1"/>
  <c r="S2508" i="1"/>
  <c r="S2509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32" i="1"/>
  <c r="S2534" i="1"/>
  <c r="S2535" i="1"/>
  <c r="S2536" i="1"/>
  <c r="S2537" i="1"/>
  <c r="S2538" i="1"/>
  <c r="S2539" i="1"/>
  <c r="S2540" i="1"/>
  <c r="S2541" i="1"/>
  <c r="S2543" i="1"/>
  <c r="S2548" i="1"/>
  <c r="S2549" i="1"/>
  <c r="S2550" i="1"/>
  <c r="S2551" i="1"/>
  <c r="S2552" i="1"/>
  <c r="S2553" i="1"/>
  <c r="S2554" i="1"/>
  <c r="S2555" i="1"/>
  <c r="S2556" i="1"/>
  <c r="S2557" i="1"/>
  <c r="S2560" i="1"/>
  <c r="S2561" i="1"/>
  <c r="S2562" i="1"/>
  <c r="S2564" i="1"/>
  <c r="S2569" i="1"/>
  <c r="S2573" i="1"/>
  <c r="S2574" i="1"/>
  <c r="S2575" i="1"/>
  <c r="S2576" i="1"/>
  <c r="S2577" i="1"/>
  <c r="S2578" i="1"/>
  <c r="S2580" i="1"/>
  <c r="S2581" i="1"/>
  <c r="S2582" i="1"/>
  <c r="S2583" i="1"/>
  <c r="S2584" i="1"/>
  <c r="S2585" i="1"/>
  <c r="S2586" i="1"/>
  <c r="S2587" i="1"/>
  <c r="S2588" i="1"/>
  <c r="S2589" i="1"/>
  <c r="S2590" i="1"/>
  <c r="S2593" i="1"/>
  <c r="S2594" i="1"/>
  <c r="S2595" i="1"/>
  <c r="S2596" i="1"/>
  <c r="S2597" i="1"/>
  <c r="S2599" i="1"/>
  <c r="S2600" i="1"/>
  <c r="S2601" i="1"/>
  <c r="S2602" i="1"/>
  <c r="S2603" i="1"/>
  <c r="S2604" i="1"/>
  <c r="S2605" i="1"/>
  <c r="S2607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4" i="1"/>
  <c r="S2626" i="1"/>
  <c r="S2628" i="1"/>
  <c r="S2632" i="1"/>
  <c r="S2633" i="1"/>
  <c r="S2634" i="1"/>
  <c r="S2635" i="1"/>
  <c r="S2636" i="1"/>
  <c r="S2637" i="1"/>
  <c r="S2638" i="1"/>
  <c r="S2641" i="1"/>
  <c r="S2642" i="1"/>
  <c r="S2644" i="1"/>
  <c r="S2645" i="1"/>
  <c r="S2646" i="1"/>
  <c r="S2647" i="1"/>
  <c r="S2648" i="1"/>
  <c r="S2649" i="1"/>
  <c r="S2650" i="1"/>
  <c r="S2651" i="1"/>
  <c r="S2652" i="1"/>
  <c r="S2653" i="1"/>
  <c r="S2654" i="1"/>
  <c r="S2657" i="1"/>
  <c r="S2658" i="1"/>
  <c r="S2660" i="1"/>
  <c r="S2661" i="1"/>
  <c r="S2662" i="1"/>
  <c r="S2663" i="1"/>
  <c r="S2664" i="1"/>
  <c r="S2665" i="1"/>
  <c r="S2666" i="1"/>
  <c r="S2667" i="1"/>
  <c r="S2668" i="1"/>
  <c r="S2669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8" i="1"/>
  <c r="S2709" i="1"/>
  <c r="S2710" i="1"/>
  <c r="S2711" i="1"/>
  <c r="S2712" i="1"/>
  <c r="S2713" i="1"/>
  <c r="S2714" i="1"/>
  <c r="S2715" i="1"/>
  <c r="S2716" i="1"/>
  <c r="S2717" i="1"/>
  <c r="S2722" i="1"/>
  <c r="S2726" i="1"/>
  <c r="S2729" i="1"/>
  <c r="S2730" i="1"/>
  <c r="S2731" i="1"/>
  <c r="S2732" i="1"/>
  <c r="S2733" i="1"/>
  <c r="S2736" i="1"/>
  <c r="S2738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7" i="1"/>
  <c r="S2758" i="1"/>
  <c r="S2760" i="1"/>
  <c r="S2761" i="1"/>
  <c r="S2762" i="1"/>
  <c r="S2763" i="1"/>
  <c r="S2764" i="1"/>
  <c r="S2765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6" i="1"/>
  <c r="S2788" i="1"/>
  <c r="S2789" i="1"/>
  <c r="S2790" i="1"/>
  <c r="S2791" i="1"/>
  <c r="S2792" i="1"/>
  <c r="S2793" i="1"/>
  <c r="S2794" i="1"/>
  <c r="S2795" i="1"/>
  <c r="S2796" i="1"/>
  <c r="S2797" i="1"/>
  <c r="S2799" i="1"/>
  <c r="S2804" i="1"/>
  <c r="S2805" i="1"/>
  <c r="S2806" i="1"/>
  <c r="S2807" i="1"/>
  <c r="S2808" i="1"/>
  <c r="S2809" i="1"/>
  <c r="S2810" i="1"/>
  <c r="S2811" i="1"/>
  <c r="S2812" i="1"/>
  <c r="S2813" i="1"/>
  <c r="S2814" i="1"/>
  <c r="S2816" i="1"/>
  <c r="S2818" i="1"/>
  <c r="S2820" i="1"/>
  <c r="S2825" i="1"/>
  <c r="S2827" i="1"/>
  <c r="S2828" i="1"/>
  <c r="S2829" i="1"/>
  <c r="S2830" i="1"/>
  <c r="S2833" i="1"/>
  <c r="S2834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3" i="1"/>
  <c r="S2855" i="1"/>
  <c r="S2856" i="1"/>
  <c r="S2857" i="1"/>
  <c r="S2858" i="1"/>
  <c r="S2859" i="1"/>
  <c r="S2860" i="1"/>
  <c r="S2861" i="1"/>
  <c r="S2863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80" i="1"/>
  <c r="S2882" i="1"/>
  <c r="S2884" i="1"/>
  <c r="S2886" i="1"/>
  <c r="S2887" i="1"/>
  <c r="S2888" i="1"/>
  <c r="S2889" i="1"/>
  <c r="S2890" i="1"/>
  <c r="S2891" i="1"/>
  <c r="S2892" i="1"/>
  <c r="S2893" i="1"/>
  <c r="S2897" i="1"/>
  <c r="S2898" i="1"/>
  <c r="S2900" i="1"/>
  <c r="S2901" i="1"/>
  <c r="S2902" i="1"/>
  <c r="S2903" i="1"/>
  <c r="S2904" i="1"/>
  <c r="S2905" i="1"/>
  <c r="S2906" i="1"/>
  <c r="S2907" i="1"/>
  <c r="S2908" i="1"/>
  <c r="S2909" i="1"/>
  <c r="S2911" i="1"/>
  <c r="S2914" i="1"/>
  <c r="S2918" i="1"/>
  <c r="S2921" i="1"/>
  <c r="S2924" i="1"/>
  <c r="S2925" i="1"/>
  <c r="S2926" i="1"/>
  <c r="S2927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4" i="1"/>
  <c r="S2945" i="1"/>
  <c r="S2946" i="1"/>
  <c r="S2948" i="1"/>
  <c r="S2950" i="1"/>
  <c r="S2952" i="1"/>
  <c r="S2953" i="1"/>
  <c r="S2954" i="1"/>
  <c r="S2955" i="1"/>
  <c r="S2956" i="1"/>
  <c r="S2957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82" i="1"/>
  <c r="S2983" i="1"/>
  <c r="S2984" i="1"/>
  <c r="S2985" i="1"/>
  <c r="S2986" i="1"/>
  <c r="S2987" i="1"/>
  <c r="S2988" i="1"/>
  <c r="S2989" i="1"/>
  <c r="S2990" i="1"/>
  <c r="S2994" i="1"/>
  <c r="S2996" i="1"/>
  <c r="S2998" i="1"/>
  <c r="S2999" i="1"/>
  <c r="S3000" i="1"/>
  <c r="S3001" i="1"/>
  <c r="S3002" i="1"/>
  <c r="S3003" i="1"/>
  <c r="S3004" i="1"/>
  <c r="S3005" i="1"/>
  <c r="S3006" i="1"/>
  <c r="S3009" i="1"/>
  <c r="S3012" i="1"/>
  <c r="S3015" i="1"/>
  <c r="S3016" i="1"/>
  <c r="S3017" i="1"/>
  <c r="S3018" i="1"/>
  <c r="S3019" i="1"/>
  <c r="AP20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M20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B6" i="1"/>
  <c r="A21" i="1"/>
  <c r="AP21" i="1"/>
  <c r="AQ27" i="1"/>
  <c r="AQ28" i="1"/>
  <c r="AQ29" i="1"/>
  <c r="AQ30" i="1"/>
  <c r="AQ31" i="1"/>
  <c r="AQ32" i="1"/>
  <c r="AQ33" i="1"/>
  <c r="AQ34" i="1"/>
  <c r="AQ35" i="1"/>
  <c r="AN21" i="1"/>
  <c r="AN101" i="1"/>
  <c r="AN171" i="1"/>
  <c r="AN66" i="1"/>
  <c r="AN116" i="1"/>
  <c r="AN72" i="1"/>
  <c r="AN103" i="1"/>
  <c r="AN81" i="1"/>
  <c r="AN207" i="1"/>
  <c r="AN178" i="1"/>
  <c r="AN144" i="1"/>
  <c r="AN130" i="1"/>
  <c r="AN123" i="1"/>
  <c r="AN149" i="1"/>
  <c r="AN170" i="1"/>
  <c r="AN114" i="1"/>
  <c r="AN39" i="1"/>
  <c r="AN151" i="1"/>
  <c r="AN118" i="1"/>
  <c r="AN32" i="1"/>
  <c r="AN211" i="1"/>
  <c r="AN146" i="1"/>
  <c r="AN78" i="1"/>
  <c r="AN67" i="1"/>
  <c r="AN168" i="1"/>
  <c r="AN199" i="1"/>
  <c r="AN177" i="1"/>
  <c r="AN121" i="1"/>
  <c r="AN198" i="1"/>
  <c r="AN158" i="1"/>
  <c r="AN56" i="1"/>
  <c r="AN197" i="1"/>
  <c r="AN43" i="1"/>
  <c r="AN163" i="1"/>
  <c r="AN85" i="1"/>
  <c r="AN119" i="1"/>
  <c r="AN152" i="1"/>
  <c r="AN135" i="1"/>
  <c r="AN91" i="1"/>
  <c r="AN216" i="1"/>
  <c r="AN59" i="1"/>
  <c r="AN107" i="1"/>
  <c r="AN60" i="1"/>
  <c r="AN104" i="1"/>
  <c r="AN57" i="1"/>
  <c r="AN183" i="1"/>
  <c r="AN139" i="1"/>
  <c r="AN74" i="1"/>
  <c r="AN76" i="1"/>
  <c r="AN106" i="1"/>
  <c r="AN108" i="1"/>
  <c r="AN200" i="1"/>
  <c r="AN105" i="1"/>
  <c r="AN61" i="1"/>
  <c r="AN187" i="1"/>
  <c r="AN122" i="1"/>
  <c r="AN47" i="1"/>
  <c r="AN124" i="1"/>
  <c r="AN51" i="1"/>
  <c r="AN128" i="1"/>
  <c r="AN214" i="1"/>
  <c r="AN31" i="1"/>
  <c r="AN156" i="1"/>
  <c r="AN58" i="1"/>
  <c r="AN64" i="1"/>
  <c r="AN153" i="1"/>
  <c r="AN174" i="1"/>
  <c r="AN109" i="1"/>
  <c r="AN95" i="1"/>
  <c r="AN172" i="1"/>
  <c r="AN189" i="1"/>
  <c r="AN99" i="1"/>
  <c r="AN176" i="1"/>
  <c r="AN54" i="1"/>
  <c r="AN155" i="1"/>
  <c r="AN42" i="1"/>
  <c r="AN44" i="1"/>
  <c r="AN181" i="1"/>
  <c r="AN218" i="1"/>
  <c r="AN41" i="1"/>
  <c r="AN167" i="1"/>
  <c r="AN145" i="1"/>
  <c r="AN161" i="1"/>
  <c r="AN193" i="1"/>
  <c r="AN179" i="1"/>
  <c r="AN25" i="1"/>
  <c r="AN209" i="1"/>
  <c r="AN213" i="1"/>
  <c r="AN55" i="1"/>
  <c r="AN159" i="1"/>
  <c r="AN96" i="1"/>
  <c r="AN138" i="1"/>
  <c r="AN87" i="1"/>
  <c r="AN100" i="1"/>
  <c r="AN126" i="1"/>
  <c r="AN184" i="1"/>
  <c r="AN71" i="1"/>
  <c r="AN79" i="1"/>
  <c r="AN204" i="1"/>
  <c r="AN62" i="1"/>
  <c r="AN112" i="1"/>
  <c r="AN201" i="1"/>
  <c r="AN157" i="1"/>
  <c r="AN182" i="1"/>
  <c r="AN143" i="1"/>
  <c r="AN147" i="1"/>
  <c r="AN141" i="1"/>
  <c r="AN77" i="1"/>
  <c r="AN203" i="1"/>
  <c r="AN90" i="1"/>
  <c r="AN92" i="1"/>
  <c r="AN89" i="1"/>
  <c r="AN215" i="1"/>
  <c r="AN75" i="1"/>
  <c r="AN27" i="1"/>
  <c r="AN102" i="1"/>
  <c r="AN33" i="1"/>
  <c r="AN94" i="1"/>
  <c r="AN40" i="1"/>
  <c r="AN52" i="1"/>
  <c r="AN70" i="1"/>
  <c r="AN38" i="1"/>
  <c r="AN210" i="1"/>
  <c r="AN28" i="1"/>
  <c r="AN86" i="1"/>
  <c r="AN37" i="1"/>
  <c r="AN80" i="1"/>
  <c r="AN45" i="1"/>
  <c r="AN217" i="1"/>
  <c r="AN49" i="1"/>
  <c r="AN127" i="1"/>
  <c r="AN110" i="1"/>
  <c r="AN35" i="1"/>
  <c r="AN160" i="1"/>
  <c r="AN205" i="1"/>
  <c r="AN65" i="1"/>
  <c r="AN191" i="1"/>
  <c r="AN69" i="1"/>
  <c r="AN195" i="1"/>
  <c r="AN30" i="1"/>
  <c r="AN36" i="1"/>
  <c r="AN125" i="1"/>
  <c r="AN134" i="1"/>
  <c r="AN166" i="1"/>
  <c r="AN140" i="1"/>
  <c r="AN93" i="1"/>
  <c r="AN137" i="1"/>
  <c r="AN150" i="1"/>
  <c r="AN82" i="1"/>
  <c r="AN111" i="1"/>
  <c r="AN48" i="1"/>
  <c r="AN219" i="1"/>
  <c r="AN53" i="1"/>
  <c r="AN186" i="1"/>
  <c r="AN194" i="1"/>
  <c r="AN180" i="1"/>
  <c r="AN164" i="1"/>
  <c r="AN129" i="1"/>
  <c r="AN192" i="1"/>
  <c r="AN88" i="1"/>
  <c r="AN115" i="1"/>
  <c r="AN26" i="1"/>
  <c r="AN148" i="1"/>
  <c r="AN154" i="1"/>
  <c r="AN196" i="1"/>
  <c r="AN29" i="1"/>
  <c r="AN133" i="1"/>
  <c r="AN97" i="1"/>
  <c r="AN175" i="1"/>
  <c r="AN83" i="1"/>
  <c r="AN208" i="1"/>
  <c r="AN202" i="1"/>
  <c r="AN113" i="1"/>
  <c r="AN117" i="1"/>
  <c r="AN34" i="1"/>
  <c r="AN84" i="1"/>
  <c r="AN173" i="1"/>
  <c r="AN206" i="1"/>
  <c r="AN63" i="1"/>
  <c r="AN188" i="1"/>
  <c r="AN185" i="1"/>
  <c r="AN131" i="1"/>
  <c r="AN165" i="1"/>
  <c r="AN132" i="1"/>
  <c r="AN46" i="1"/>
  <c r="AN162" i="1"/>
  <c r="AN68" i="1"/>
  <c r="AN142" i="1"/>
  <c r="AN120" i="1"/>
  <c r="AN50" i="1"/>
  <c r="AN212" i="1"/>
  <c r="AN73" i="1"/>
  <c r="AN98" i="1"/>
  <c r="AN136" i="1"/>
  <c r="AN190" i="1"/>
  <c r="AN169" i="1"/>
  <c r="AQ26" i="1"/>
  <c r="AP22" i="1"/>
  <c r="AN232" i="1"/>
  <c r="AN246" i="1"/>
  <c r="AN271" i="1"/>
  <c r="AN318" i="1"/>
  <c r="AN281" i="1"/>
  <c r="AN247" i="1"/>
  <c r="AN226" i="1"/>
  <c r="AN239" i="1"/>
  <c r="AN310" i="1"/>
  <c r="AN228" i="1"/>
  <c r="AN288" i="1"/>
  <c r="AN230" i="1"/>
  <c r="AN263" i="1"/>
  <c r="AN294" i="1"/>
  <c r="AN316" i="1"/>
  <c r="AN241" i="1"/>
  <c r="AN237" i="1"/>
  <c r="AN295" i="1"/>
  <c r="AN260" i="1"/>
  <c r="AN264" i="1"/>
  <c r="AN283" i="1"/>
  <c r="AN298" i="1"/>
  <c r="AN266" i="1"/>
  <c r="AN249" i="1"/>
  <c r="AN299" i="1"/>
  <c r="AN280" i="1"/>
  <c r="AN290" i="1"/>
  <c r="AN319" i="1"/>
  <c r="AN317" i="1"/>
  <c r="AN309" i="1"/>
  <c r="AN250" i="1"/>
  <c r="AN291" i="1"/>
  <c r="AN252" i="1"/>
  <c r="AN254" i="1"/>
  <c r="AN251" i="1"/>
  <c r="AN222" i="1"/>
  <c r="AN276" i="1"/>
  <c r="AN243" i="1"/>
  <c r="AN274" i="1"/>
  <c r="AN278" i="1"/>
  <c r="AN240" i="1"/>
  <c r="AN304" i="1"/>
  <c r="AN253" i="1"/>
  <c r="AN272" i="1"/>
  <c r="AN300" i="1"/>
  <c r="AN312" i="1"/>
  <c r="AN284" i="1"/>
  <c r="AN234" i="1"/>
  <c r="AN225" i="1"/>
  <c r="AN248" i="1"/>
  <c r="AN296" i="1"/>
  <c r="AN285" i="1"/>
  <c r="AN223" i="1"/>
  <c r="AN275" i="1"/>
  <c r="AN262" i="1"/>
  <c r="AN315" i="1"/>
  <c r="AN257" i="1"/>
  <c r="AN255" i="1"/>
  <c r="AN242" i="1"/>
  <c r="AN293" i="1"/>
  <c r="AN307" i="1"/>
  <c r="AN301" i="1"/>
  <c r="AN256" i="1"/>
  <c r="AN297" i="1"/>
  <c r="AN233" i="1"/>
  <c r="AN306" i="1"/>
  <c r="AN289" i="1"/>
  <c r="AN270" i="1"/>
  <c r="AN279" i="1"/>
  <c r="AN265" i="1"/>
  <c r="AN236" i="1"/>
  <c r="AN220" i="1"/>
  <c r="AN287" i="1"/>
  <c r="AN268" i="1"/>
  <c r="AN238" i="1"/>
  <c r="AN261" i="1"/>
  <c r="AN282" i="1"/>
  <c r="AN229" i="1"/>
  <c r="AN277" i="1"/>
  <c r="AN269" i="1"/>
  <c r="AN286" i="1"/>
  <c r="AN308" i="1"/>
  <c r="AN313" i="1"/>
  <c r="AN227" i="1"/>
  <c r="AN258" i="1"/>
  <c r="AN267" i="1"/>
  <c r="AN273" i="1"/>
  <c r="AN231" i="1"/>
  <c r="AN259" i="1"/>
  <c r="AN305" i="1"/>
  <c r="AN245" i="1"/>
  <c r="AN311" i="1"/>
  <c r="AN244" i="1"/>
  <c r="AN235" i="1"/>
  <c r="AN314" i="1"/>
  <c r="AN303" i="1"/>
  <c r="AN292" i="1"/>
  <c r="AN224" i="1"/>
  <c r="AN302" i="1"/>
  <c r="AN221" i="1"/>
  <c r="AN22" i="1"/>
  <c r="AP23" i="1"/>
  <c r="AN23" i="1"/>
  <c r="AN415" i="1"/>
  <c r="AN382" i="1"/>
  <c r="AN394" i="1"/>
  <c r="AN322" i="1"/>
  <c r="AN408" i="1"/>
  <c r="AN333" i="1"/>
  <c r="AN378" i="1"/>
  <c r="AN329" i="1"/>
  <c r="AN376" i="1"/>
  <c r="AN321" i="1"/>
  <c r="AN389" i="1"/>
  <c r="AN369" i="1"/>
  <c r="AN353" i="1"/>
  <c r="AN358" i="1"/>
  <c r="AN400" i="1"/>
  <c r="AN351" i="1"/>
  <c r="AN336" i="1"/>
  <c r="AN348" i="1"/>
  <c r="AN346" i="1"/>
  <c r="AN397" i="1"/>
  <c r="AN341" i="1"/>
  <c r="AN331" i="1"/>
  <c r="AN330" i="1"/>
  <c r="AN416" i="1"/>
  <c r="AN395" i="1"/>
  <c r="AN413" i="1"/>
  <c r="AN370" i="1"/>
  <c r="AN392" i="1"/>
  <c r="AN406" i="1"/>
  <c r="AN328" i="1"/>
  <c r="AN339" i="1"/>
  <c r="AN381" i="1"/>
  <c r="AN399" i="1"/>
  <c r="AN320" i="1"/>
  <c r="AN344" i="1"/>
  <c r="AN361" i="1"/>
  <c r="AN386" i="1"/>
  <c r="AN343" i="1"/>
  <c r="AN323" i="1"/>
  <c r="AN385" i="1"/>
  <c r="AN372" i="1"/>
  <c r="AN325" i="1"/>
  <c r="AN335" i="1"/>
  <c r="AN326" i="1"/>
  <c r="AN327" i="1"/>
  <c r="AN362" i="1"/>
  <c r="AN404" i="1"/>
  <c r="AN367" i="1"/>
  <c r="AN347" i="1"/>
  <c r="AN393" i="1"/>
  <c r="AN383" i="1"/>
  <c r="AN363" i="1"/>
  <c r="AN401" i="1"/>
  <c r="AN419" i="1"/>
  <c r="AN398" i="1"/>
  <c r="AN366" i="1"/>
  <c r="AN417" i="1"/>
  <c r="AN409" i="1"/>
  <c r="AN412" i="1"/>
  <c r="AN324" i="1"/>
  <c r="AN357" i="1"/>
  <c r="AN414" i="1"/>
  <c r="AN364" i="1"/>
  <c r="AN402" i="1"/>
  <c r="AN387" i="1"/>
  <c r="AN371" i="1"/>
  <c r="AN365" i="1"/>
  <c r="AN379" i="1"/>
  <c r="AN334" i="1"/>
  <c r="AN340" i="1"/>
  <c r="AN373" i="1"/>
  <c r="AN350" i="1"/>
  <c r="AN375" i="1"/>
  <c r="AN407" i="1"/>
  <c r="AN411" i="1"/>
  <c r="AN354" i="1"/>
  <c r="AN380" i="1"/>
  <c r="AN391" i="1"/>
  <c r="AN418" i="1"/>
  <c r="AN368" i="1"/>
  <c r="AN388" i="1"/>
  <c r="AN384" i="1"/>
  <c r="AN410" i="1"/>
  <c r="AN332" i="1"/>
  <c r="AN342" i="1"/>
  <c r="AN338" i="1"/>
  <c r="AN374" i="1"/>
  <c r="AN390" i="1"/>
  <c r="AN405" i="1"/>
  <c r="AN403" i="1"/>
  <c r="AN349" i="1"/>
  <c r="AN359" i="1"/>
  <c r="AN345" i="1"/>
  <c r="AN352" i="1"/>
  <c r="AN356" i="1"/>
  <c r="AN396" i="1"/>
  <c r="AN360" i="1"/>
  <c r="AN355" i="1"/>
  <c r="AN337" i="1"/>
  <c r="AN377" i="1"/>
  <c r="AP24" i="1"/>
  <c r="AN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N461" i="1"/>
  <c r="AN434" i="1"/>
  <c r="AN438" i="1"/>
  <c r="AN429" i="1"/>
  <c r="AN439" i="1"/>
  <c r="AN450" i="1"/>
  <c r="AN433" i="1"/>
  <c r="AN432" i="1"/>
  <c r="AN448" i="1"/>
  <c r="AN435" i="1"/>
  <c r="AN477" i="1"/>
  <c r="AN455" i="1"/>
  <c r="AN431" i="1"/>
  <c r="AN426" i="1"/>
  <c r="AN483" i="1"/>
  <c r="AN480" i="1"/>
  <c r="AN430" i="1"/>
  <c r="AN442" i="1"/>
  <c r="AN421" i="1"/>
  <c r="AN427" i="1"/>
  <c r="AN420" i="1"/>
  <c r="AN472" i="1"/>
  <c r="AN467" i="1"/>
  <c r="AN462" i="1"/>
  <c r="AN476" i="1"/>
  <c r="AN456" i="1"/>
  <c r="AN436" i="1"/>
  <c r="AN452" i="1"/>
  <c r="AN478" i="1"/>
  <c r="AN457" i="1"/>
  <c r="AN425" i="1"/>
  <c r="AN481" i="1"/>
  <c r="AN443" i="1"/>
  <c r="AN449" i="1"/>
  <c r="AN428" i="1"/>
  <c r="AN468" i="1"/>
  <c r="AN454" i="1"/>
  <c r="AN473" i="1"/>
  <c r="AN463" i="1"/>
  <c r="AN451" i="1"/>
  <c r="AN464" i="1"/>
  <c r="AN424" i="1"/>
  <c r="AN440" i="1"/>
  <c r="AN437" i="1"/>
  <c r="AN465" i="1"/>
  <c r="AN471" i="1"/>
  <c r="AN475" i="1"/>
  <c r="AN423" i="1"/>
  <c r="AN482" i="1"/>
  <c r="AN447" i="1"/>
  <c r="AN422" i="1"/>
  <c r="AN446" i="1"/>
  <c r="AN453" i="1"/>
  <c r="AN444" i="1"/>
  <c r="AN460" i="1"/>
  <c r="AN458" i="1"/>
  <c r="AN479" i="1"/>
  <c r="AN474" i="1"/>
  <c r="AN445" i="1"/>
  <c r="AN441" i="1"/>
  <c r="AN470" i="1"/>
  <c r="AN466" i="1"/>
  <c r="AN469" i="1"/>
  <c r="AN459" i="1"/>
  <c r="O2936" i="1" l="1"/>
  <c r="AC2936" i="1" s="1"/>
  <c r="O2776" i="1"/>
  <c r="AC2776" i="1" s="1"/>
  <c r="O2616" i="1"/>
  <c r="AC2616" i="1" s="1"/>
  <c r="O2440" i="1"/>
  <c r="AC2440" i="1" s="1"/>
  <c r="O2296" i="1"/>
  <c r="AC2296" i="1" s="1"/>
  <c r="O2104" i="1"/>
  <c r="AC2104" i="1" s="1"/>
  <c r="O1912" i="1"/>
  <c r="AC1912" i="1" s="1"/>
  <c r="O1752" i="1"/>
  <c r="AC1752" i="1" s="1"/>
  <c r="O1528" i="1"/>
  <c r="AC1528" i="1" s="1"/>
  <c r="O1368" i="1"/>
  <c r="AC1368" i="1" s="1"/>
  <c r="O1240" i="1"/>
  <c r="AC1240" i="1" s="1"/>
  <c r="O1112" i="1"/>
  <c r="AC1112" i="1" s="1"/>
  <c r="AH1112" i="1" s="1" a="1"/>
  <c r="AH1112" i="1" s="1"/>
  <c r="O936" i="1"/>
  <c r="AC936" i="1" s="1"/>
  <c r="O792" i="1"/>
  <c r="AC792" i="1" s="1"/>
  <c r="O664" i="1"/>
  <c r="AC664" i="1" s="1"/>
  <c r="AH664" i="1" s="1" a="1"/>
  <c r="AH664" i="1" s="1"/>
  <c r="O504" i="1"/>
  <c r="AC504" i="1" s="1"/>
  <c r="O344" i="1"/>
  <c r="AC344" i="1" s="1"/>
  <c r="O136" i="1"/>
  <c r="AC136" i="1" s="1"/>
  <c r="O2983" i="1"/>
  <c r="AC2983" i="1" s="1"/>
  <c r="O2759" i="1"/>
  <c r="AC2759" i="1" s="1"/>
  <c r="O2567" i="1"/>
  <c r="AC2567" i="1" s="1"/>
  <c r="O2359" i="1"/>
  <c r="AC2359" i="1" s="1"/>
  <c r="O2135" i="1"/>
  <c r="AC2135" i="1" s="1"/>
  <c r="O1911" i="1"/>
  <c r="AC1911" i="1" s="1"/>
  <c r="O1703" i="1"/>
  <c r="AC1703" i="1" s="1"/>
  <c r="O1495" i="1"/>
  <c r="AC1495" i="1" s="1"/>
  <c r="O1335" i="1"/>
  <c r="AC1335" i="1" s="1"/>
  <c r="O1191" i="1"/>
  <c r="AC1191" i="1" s="1"/>
  <c r="O1015" i="1"/>
  <c r="AC1015" i="1" s="1"/>
  <c r="O871" i="1"/>
  <c r="AC871" i="1" s="1"/>
  <c r="O695" i="1"/>
  <c r="AC695" i="1" s="1"/>
  <c r="O519" i="1"/>
  <c r="AC519" i="1" s="1"/>
  <c r="O439" i="1"/>
  <c r="AC439" i="1" s="1"/>
  <c r="O311" i="1"/>
  <c r="AC311" i="1" s="1"/>
  <c r="O183" i="1"/>
  <c r="AC183" i="1" s="1"/>
  <c r="O3018" i="1"/>
  <c r="AC3018" i="1" s="1"/>
  <c r="O3002" i="1"/>
  <c r="AC3002" i="1" s="1"/>
  <c r="O2986" i="1"/>
  <c r="AC2986" i="1" s="1"/>
  <c r="O2970" i="1"/>
  <c r="AC2970" i="1" s="1"/>
  <c r="O2954" i="1"/>
  <c r="AC2954" i="1" s="1"/>
  <c r="O2938" i="1"/>
  <c r="AC2938" i="1" s="1"/>
  <c r="O2922" i="1"/>
  <c r="AC2922" i="1" s="1"/>
  <c r="O2906" i="1"/>
  <c r="O2890" i="1"/>
  <c r="AC2890" i="1" s="1"/>
  <c r="O2874" i="1"/>
  <c r="AC2874" i="1" s="1"/>
  <c r="O2858" i="1"/>
  <c r="AC2858" i="1" s="1"/>
  <c r="O2842" i="1"/>
  <c r="AC2842" i="1" s="1"/>
  <c r="AH2842" i="1" s="1" a="1"/>
  <c r="AH2842" i="1" s="1"/>
  <c r="O2826" i="1"/>
  <c r="AC2826" i="1" s="1"/>
  <c r="O2810" i="1"/>
  <c r="AC2810" i="1" s="1"/>
  <c r="O2794" i="1"/>
  <c r="AC2794" i="1" s="1"/>
  <c r="O2778" i="1"/>
  <c r="AC2778" i="1" s="1"/>
  <c r="O2762" i="1"/>
  <c r="AC2762" i="1" s="1"/>
  <c r="O2746" i="1"/>
  <c r="AC2746" i="1" s="1"/>
  <c r="O2730" i="1"/>
  <c r="AC2730" i="1" s="1"/>
  <c r="O2714" i="1"/>
  <c r="AC2714" i="1" s="1"/>
  <c r="O2698" i="1"/>
  <c r="AC2698" i="1" s="1"/>
  <c r="O2682" i="1"/>
  <c r="AC2682" i="1" s="1"/>
  <c r="O2666" i="1"/>
  <c r="O2650" i="1"/>
  <c r="AC2650" i="1" s="1"/>
  <c r="O2634" i="1"/>
  <c r="AC2634" i="1" s="1"/>
  <c r="O2618" i="1"/>
  <c r="AC2618" i="1" s="1"/>
  <c r="O2602" i="1"/>
  <c r="AC2602" i="1" s="1"/>
  <c r="O2586" i="1"/>
  <c r="AC2586" i="1" s="1"/>
  <c r="O2570" i="1"/>
  <c r="AC2570" i="1" s="1"/>
  <c r="O2554" i="1"/>
  <c r="AC2554" i="1" s="1"/>
  <c r="O2538" i="1"/>
  <c r="AC2538" i="1" s="1"/>
  <c r="O2522" i="1"/>
  <c r="AC2522" i="1" s="1"/>
  <c r="O2506" i="1"/>
  <c r="AC2506" i="1" s="1"/>
  <c r="O2490" i="1"/>
  <c r="AC2490" i="1" s="1"/>
  <c r="O2474" i="1"/>
  <c r="AC2474" i="1" s="1"/>
  <c r="O2458" i="1"/>
  <c r="AC2458" i="1" s="1"/>
  <c r="O2442" i="1"/>
  <c r="AC2442" i="1" s="1"/>
  <c r="O2426" i="1"/>
  <c r="AC2426" i="1" s="1"/>
  <c r="O2410" i="1"/>
  <c r="O2394" i="1"/>
  <c r="AC2394" i="1" s="1"/>
  <c r="O2378" i="1"/>
  <c r="AC2378" i="1" s="1"/>
  <c r="O2362" i="1"/>
  <c r="AC2362" i="1" s="1"/>
  <c r="O2346" i="1"/>
  <c r="AC2346" i="1" s="1"/>
  <c r="O2330" i="1"/>
  <c r="AC2330" i="1" s="1"/>
  <c r="O2314" i="1"/>
  <c r="AC2314" i="1" s="1"/>
  <c r="O2298" i="1"/>
  <c r="AC2298" i="1" s="1"/>
  <c r="O2282" i="1"/>
  <c r="AC2282" i="1" s="1"/>
  <c r="O2266" i="1"/>
  <c r="AC2266" i="1" s="1"/>
  <c r="O2250" i="1"/>
  <c r="AC2250" i="1" s="1"/>
  <c r="O2234" i="1"/>
  <c r="AC2234" i="1" s="1"/>
  <c r="O2218" i="1"/>
  <c r="AC2218" i="1" s="1"/>
  <c r="O2202" i="1"/>
  <c r="AC2202" i="1" s="1"/>
  <c r="O2186" i="1"/>
  <c r="AC2186" i="1" s="1"/>
  <c r="O2170" i="1"/>
  <c r="AC2170" i="1" s="1"/>
  <c r="O2154" i="1"/>
  <c r="AC2154" i="1" s="1"/>
  <c r="O2138" i="1"/>
  <c r="AC2138" i="1" s="1"/>
  <c r="O2122" i="1"/>
  <c r="AC2122" i="1" s="1"/>
  <c r="O2106" i="1"/>
  <c r="AC2106" i="1" s="1"/>
  <c r="O2090" i="1"/>
  <c r="AC2090" i="1" s="1"/>
  <c r="O2074" i="1"/>
  <c r="O2058" i="1"/>
  <c r="AC2058" i="1" s="1"/>
  <c r="O2042" i="1"/>
  <c r="AC2042" i="1" s="1"/>
  <c r="O2026" i="1"/>
  <c r="AC2026" i="1" s="1"/>
  <c r="O2010" i="1"/>
  <c r="AC2010" i="1" s="1"/>
  <c r="O1994" i="1"/>
  <c r="AC1994" i="1" s="1"/>
  <c r="O1978" i="1"/>
  <c r="AC1978" i="1" s="1"/>
  <c r="O1962" i="1"/>
  <c r="AC1962" i="1" s="1"/>
  <c r="O1946" i="1"/>
  <c r="AC1946" i="1" s="1"/>
  <c r="AH1946" i="1" s="1" a="1"/>
  <c r="AH1946" i="1" s="1"/>
  <c r="O1930" i="1"/>
  <c r="O1914" i="1"/>
  <c r="AC1914" i="1" s="1"/>
  <c r="O1898" i="1"/>
  <c r="AC1898" i="1" s="1"/>
  <c r="O1882" i="1"/>
  <c r="AC1882" i="1" s="1"/>
  <c r="O1866" i="1"/>
  <c r="AC1866" i="1" s="1"/>
  <c r="O1850" i="1"/>
  <c r="AC1850" i="1" s="1"/>
  <c r="O1834" i="1"/>
  <c r="AC1834" i="1" s="1"/>
  <c r="O1818" i="1"/>
  <c r="AC1818" i="1" s="1"/>
  <c r="O1802" i="1"/>
  <c r="AC1802" i="1" s="1"/>
  <c r="O1786" i="1"/>
  <c r="AC1786" i="1" s="1"/>
  <c r="O1770" i="1"/>
  <c r="AC1770" i="1" s="1"/>
  <c r="O1754" i="1"/>
  <c r="AC1754" i="1" s="1"/>
  <c r="O1738" i="1"/>
  <c r="AC1738" i="1" s="1"/>
  <c r="O1722" i="1"/>
  <c r="AC1722" i="1" s="1"/>
  <c r="O1706" i="1"/>
  <c r="AC1706" i="1" s="1"/>
  <c r="O1690" i="1"/>
  <c r="O1674" i="1"/>
  <c r="AC1674" i="1" s="1"/>
  <c r="O1658" i="1"/>
  <c r="AC1658" i="1" s="1"/>
  <c r="O1642" i="1"/>
  <c r="AC1642" i="1" s="1"/>
  <c r="O1626" i="1"/>
  <c r="AC1626" i="1" s="1"/>
  <c r="O1610" i="1"/>
  <c r="AC1610" i="1" s="1"/>
  <c r="O1594" i="1"/>
  <c r="AC1594" i="1" s="1"/>
  <c r="O1578" i="1"/>
  <c r="AC1578" i="1" s="1"/>
  <c r="O1562" i="1"/>
  <c r="AC1562" i="1" s="1"/>
  <c r="O1546" i="1"/>
  <c r="AC1546" i="1" s="1"/>
  <c r="O1530" i="1"/>
  <c r="AC1530" i="1" s="1"/>
  <c r="O1514" i="1"/>
  <c r="AC1514" i="1" s="1"/>
  <c r="O1498" i="1"/>
  <c r="AC1498" i="1" s="1"/>
  <c r="O1482" i="1"/>
  <c r="AC1482" i="1" s="1"/>
  <c r="O1466" i="1"/>
  <c r="AC1466" i="1" s="1"/>
  <c r="O1450" i="1"/>
  <c r="O1434" i="1"/>
  <c r="AC1434" i="1" s="1"/>
  <c r="AH1434" i="1" s="1" a="1"/>
  <c r="AH1434" i="1" s="1"/>
  <c r="O1418" i="1"/>
  <c r="AC1418" i="1" s="1"/>
  <c r="O1402" i="1"/>
  <c r="AC1402" i="1" s="1"/>
  <c r="O1386" i="1"/>
  <c r="AC1386" i="1" s="1"/>
  <c r="O1370" i="1"/>
  <c r="AC1370" i="1" s="1"/>
  <c r="O1354" i="1"/>
  <c r="AC1354" i="1" s="1"/>
  <c r="O1338" i="1"/>
  <c r="AC1338" i="1" s="1"/>
  <c r="O1322" i="1"/>
  <c r="AC1322" i="1" s="1"/>
  <c r="O1306" i="1"/>
  <c r="AC1306" i="1" s="1"/>
  <c r="AH1306" i="1" s="1" a="1"/>
  <c r="AH1306" i="1" s="1"/>
  <c r="O1290" i="1"/>
  <c r="AC1290" i="1" s="1"/>
  <c r="O1274" i="1"/>
  <c r="AC1274" i="1" s="1"/>
  <c r="O1258" i="1"/>
  <c r="AC1258" i="1" s="1"/>
  <c r="O1242" i="1"/>
  <c r="AC1242" i="1" s="1"/>
  <c r="O1226" i="1"/>
  <c r="O1210" i="1"/>
  <c r="AC1210" i="1" s="1"/>
  <c r="O1194" i="1"/>
  <c r="AC1194" i="1" s="1"/>
  <c r="O1178" i="1"/>
  <c r="AC1178" i="1" s="1"/>
  <c r="O1162" i="1"/>
  <c r="AC1162" i="1" s="1"/>
  <c r="O1146" i="1"/>
  <c r="AC1146" i="1" s="1"/>
  <c r="O1130" i="1"/>
  <c r="AC1130" i="1" s="1"/>
  <c r="O1114" i="1"/>
  <c r="AC1114" i="1" s="1"/>
  <c r="O1098" i="1"/>
  <c r="AC1098" i="1" s="1"/>
  <c r="O1082" i="1"/>
  <c r="AC1082" i="1" s="1"/>
  <c r="O1066" i="1"/>
  <c r="AC1066" i="1" s="1"/>
  <c r="O1050" i="1"/>
  <c r="AC1050" i="1" s="1"/>
  <c r="O1034" i="1"/>
  <c r="AC1034" i="1" s="1"/>
  <c r="O1018" i="1"/>
  <c r="AC1018" i="1" s="1"/>
  <c r="O1002" i="1"/>
  <c r="AC1002" i="1" s="1"/>
  <c r="O986" i="1"/>
  <c r="AC986" i="1" s="1"/>
  <c r="O970" i="1"/>
  <c r="O954" i="1"/>
  <c r="AC954" i="1" s="1"/>
  <c r="O938" i="1"/>
  <c r="AC938" i="1" s="1"/>
  <c r="O922" i="1"/>
  <c r="AC922" i="1" s="1"/>
  <c r="O906" i="1"/>
  <c r="AC906" i="1" s="1"/>
  <c r="O890" i="1"/>
  <c r="AC890" i="1" s="1"/>
  <c r="O874" i="1"/>
  <c r="AC874" i="1" s="1"/>
  <c r="O858" i="1"/>
  <c r="AC858" i="1" s="1"/>
  <c r="O842" i="1"/>
  <c r="AC842" i="1" s="1"/>
  <c r="O826" i="1"/>
  <c r="AC826" i="1" s="1"/>
  <c r="O810" i="1"/>
  <c r="AC810" i="1" s="1"/>
  <c r="O794" i="1"/>
  <c r="AC794" i="1" s="1"/>
  <c r="AH794" i="1" s="1" a="1"/>
  <c r="AH794" i="1" s="1"/>
  <c r="O778" i="1"/>
  <c r="AC778" i="1" s="1"/>
  <c r="O762" i="1"/>
  <c r="AC762" i="1" s="1"/>
  <c r="O746" i="1"/>
  <c r="AC746" i="1" s="1"/>
  <c r="O730" i="1"/>
  <c r="O714" i="1"/>
  <c r="AC714" i="1" s="1"/>
  <c r="O698" i="1"/>
  <c r="AC698" i="1" s="1"/>
  <c r="O682" i="1"/>
  <c r="AC682" i="1" s="1"/>
  <c r="O666" i="1"/>
  <c r="AC666" i="1" s="1"/>
  <c r="AH666" i="1" s="1" a="1"/>
  <c r="AH666" i="1" s="1"/>
  <c r="O650" i="1"/>
  <c r="AC650" i="1" s="1"/>
  <c r="O634" i="1"/>
  <c r="AC634" i="1" s="1"/>
  <c r="O618" i="1"/>
  <c r="AC618" i="1" s="1"/>
  <c r="O602" i="1"/>
  <c r="AC602" i="1" s="1"/>
  <c r="O586" i="1"/>
  <c r="AC586" i="1" s="1"/>
  <c r="O570" i="1"/>
  <c r="AC570" i="1" s="1"/>
  <c r="O554" i="1"/>
  <c r="AC554" i="1" s="1"/>
  <c r="O538" i="1"/>
  <c r="AC538" i="1" s="1"/>
  <c r="O522" i="1"/>
  <c r="AC522" i="1" s="1"/>
  <c r="O506" i="1"/>
  <c r="AC506" i="1" s="1"/>
  <c r="O490" i="1"/>
  <c r="AC490" i="1" s="1"/>
  <c r="AH490" i="1" s="1" a="1"/>
  <c r="AH490" i="1" s="1"/>
  <c r="O458" i="1"/>
  <c r="AC458" i="1" s="1"/>
  <c r="O442" i="1"/>
  <c r="AC442" i="1" s="1"/>
  <c r="O410" i="1"/>
  <c r="AC410" i="1" s="1"/>
  <c r="O394" i="1"/>
  <c r="AC394" i="1" s="1"/>
  <c r="O362" i="1"/>
  <c r="AC362" i="1" s="1"/>
  <c r="O346" i="1"/>
  <c r="AC346" i="1" s="1"/>
  <c r="O314" i="1"/>
  <c r="AC314" i="1" s="1"/>
  <c r="O298" i="1"/>
  <c r="AC298" i="1" s="1"/>
  <c r="O266" i="1"/>
  <c r="AC266" i="1" s="1"/>
  <c r="O250" i="1"/>
  <c r="AC250" i="1" s="1"/>
  <c r="O218" i="1"/>
  <c r="AC218" i="1" s="1"/>
  <c r="O202" i="1"/>
  <c r="AC202" i="1" s="1"/>
  <c r="O170" i="1"/>
  <c r="AC170" i="1" s="1"/>
  <c r="O154" i="1"/>
  <c r="AC154" i="1" s="1"/>
  <c r="O122" i="1"/>
  <c r="AC122" i="1" s="1"/>
  <c r="O106" i="1"/>
  <c r="O74" i="1"/>
  <c r="AC74" i="1" s="1"/>
  <c r="O58" i="1"/>
  <c r="AC58" i="1" s="1"/>
  <c r="O42" i="1"/>
  <c r="AC42" i="1" s="1"/>
  <c r="O26" i="1"/>
  <c r="AC26" i="1" s="1"/>
  <c r="O2888" i="1"/>
  <c r="AC2888" i="1" s="1"/>
  <c r="O2696" i="1"/>
  <c r="AC2696" i="1" s="1"/>
  <c r="O2520" i="1"/>
  <c r="AC2520" i="1" s="1"/>
  <c r="O2312" i="1"/>
  <c r="AC2312" i="1" s="1"/>
  <c r="O2184" i="1"/>
  <c r="AC2184" i="1" s="1"/>
  <c r="O1992" i="1"/>
  <c r="AC1992" i="1" s="1"/>
  <c r="O1848" i="1"/>
  <c r="AC1848" i="1" s="1"/>
  <c r="O1672" i="1"/>
  <c r="AC1672" i="1" s="1"/>
  <c r="O1480" i="1"/>
  <c r="AC1480" i="1" s="1"/>
  <c r="AH1480" i="1" s="1" a="1"/>
  <c r="AH1480" i="1" s="1"/>
  <c r="O1320" i="1"/>
  <c r="AC1320" i="1" s="1"/>
  <c r="O1208" i="1"/>
  <c r="AC1208" i="1" s="1"/>
  <c r="AH1208" i="1" s="1" a="1"/>
  <c r="AH1208" i="1" s="1"/>
  <c r="O1064" i="1"/>
  <c r="AC1064" i="1" s="1"/>
  <c r="O856" i="1"/>
  <c r="AC856" i="1" s="1"/>
  <c r="O712" i="1"/>
  <c r="AC712" i="1" s="1"/>
  <c r="O600" i="1"/>
  <c r="AC600" i="1" s="1"/>
  <c r="O520" i="1"/>
  <c r="AC520" i="1" s="1"/>
  <c r="O392" i="1"/>
  <c r="AC392" i="1" s="1"/>
  <c r="AH392" i="1" s="1" a="1"/>
  <c r="AH392" i="1" s="1"/>
  <c r="O296" i="1"/>
  <c r="AC296" i="1" s="1"/>
  <c r="O200" i="1"/>
  <c r="AC200" i="1" s="1"/>
  <c r="O56" i="1"/>
  <c r="AC56" i="1" s="1"/>
  <c r="O2871" i="1"/>
  <c r="AC2871" i="1" s="1"/>
  <c r="O2679" i="1"/>
  <c r="AC2679" i="1" s="1"/>
  <c r="O2455" i="1"/>
  <c r="AC2455" i="1" s="1"/>
  <c r="O2311" i="1"/>
  <c r="AC2311" i="1" s="1"/>
  <c r="O2103" i="1"/>
  <c r="AC2103" i="1" s="1"/>
  <c r="O1895" i="1"/>
  <c r="AC1895" i="1" s="1"/>
  <c r="AH1895" i="1" s="1" a="1"/>
  <c r="AH1895" i="1" s="1"/>
  <c r="O1671" i="1"/>
  <c r="AC1671" i="1" s="1"/>
  <c r="O1463" i="1"/>
  <c r="AC1463" i="1" s="1"/>
  <c r="O1287" i="1"/>
  <c r="AC1287" i="1" s="1"/>
  <c r="O1063" i="1"/>
  <c r="AC1063" i="1" s="1"/>
  <c r="O903" i="1"/>
  <c r="AC903" i="1" s="1"/>
  <c r="O759" i="1"/>
  <c r="AC759" i="1" s="1"/>
  <c r="O631" i="1"/>
  <c r="AC631" i="1" s="1"/>
  <c r="AH631" i="1" s="1" a="1"/>
  <c r="AH631" i="1" s="1"/>
  <c r="O503" i="1"/>
  <c r="AC503" i="1" s="1"/>
  <c r="O343" i="1"/>
  <c r="AC343" i="1" s="1"/>
  <c r="O247" i="1"/>
  <c r="AC247" i="1" s="1"/>
  <c r="O39" i="1"/>
  <c r="AC39" i="1" s="1"/>
  <c r="O3017" i="1"/>
  <c r="AC3017" i="1" s="1"/>
  <c r="O3001" i="1"/>
  <c r="AC3001" i="1" s="1"/>
  <c r="O2985" i="1"/>
  <c r="AC2985" i="1" s="1"/>
  <c r="O2969" i="1"/>
  <c r="AC2969" i="1" s="1"/>
  <c r="AH2969" i="1" s="1" a="1"/>
  <c r="AH2969" i="1" s="1"/>
  <c r="O2953" i="1"/>
  <c r="AC2953" i="1" s="1"/>
  <c r="O2937" i="1"/>
  <c r="AC2937" i="1" s="1"/>
  <c r="O2921" i="1"/>
  <c r="AC2921" i="1" s="1"/>
  <c r="O2905" i="1"/>
  <c r="AC2905" i="1" s="1"/>
  <c r="O2889" i="1"/>
  <c r="AC2889" i="1" s="1"/>
  <c r="O2873" i="1"/>
  <c r="AC2873" i="1" s="1"/>
  <c r="O2857" i="1"/>
  <c r="AC2857" i="1" s="1"/>
  <c r="O2841" i="1"/>
  <c r="AC2841" i="1" s="1"/>
  <c r="AH2841" i="1" s="1" a="1"/>
  <c r="AH2841" i="1" s="1"/>
  <c r="O2825" i="1"/>
  <c r="AC2825" i="1" s="1"/>
  <c r="O2809" i="1"/>
  <c r="AC2809" i="1" s="1"/>
  <c r="O2793" i="1"/>
  <c r="AC2793" i="1" s="1"/>
  <c r="O2777" i="1"/>
  <c r="AC2777" i="1" s="1"/>
  <c r="O2761" i="1"/>
  <c r="AC2761" i="1" s="1"/>
  <c r="O2745" i="1"/>
  <c r="O2729" i="1"/>
  <c r="AC2729" i="1" s="1"/>
  <c r="O2713" i="1"/>
  <c r="AC2713" i="1" s="1"/>
  <c r="AH2713" i="1" s="1" a="1"/>
  <c r="AH2713" i="1" s="1"/>
  <c r="O2697" i="1"/>
  <c r="AC2697" i="1" s="1"/>
  <c r="O2681" i="1"/>
  <c r="AC2681" i="1" s="1"/>
  <c r="O2665" i="1"/>
  <c r="AC2665" i="1" s="1"/>
  <c r="O2649" i="1"/>
  <c r="AC2649" i="1" s="1"/>
  <c r="O2633" i="1"/>
  <c r="AC2633" i="1" s="1"/>
  <c r="O2617" i="1"/>
  <c r="AC2617" i="1" s="1"/>
  <c r="O2601" i="1"/>
  <c r="AC2601" i="1" s="1"/>
  <c r="O2585" i="1"/>
  <c r="AC2585" i="1" s="1"/>
  <c r="O2569" i="1"/>
  <c r="AC2569" i="1" s="1"/>
  <c r="O2553" i="1"/>
  <c r="AC2553" i="1" s="1"/>
  <c r="O2537" i="1"/>
  <c r="AC2537" i="1" s="1"/>
  <c r="O2521" i="1"/>
  <c r="AC2521" i="1" s="1"/>
  <c r="O2505" i="1"/>
  <c r="O2489" i="1"/>
  <c r="AC2489" i="1" s="1"/>
  <c r="O2473" i="1"/>
  <c r="AC2473" i="1" s="1"/>
  <c r="O2457" i="1"/>
  <c r="AC2457" i="1" s="1"/>
  <c r="O2441" i="1"/>
  <c r="AC2441" i="1" s="1"/>
  <c r="O2425" i="1"/>
  <c r="AC2425" i="1" s="1"/>
  <c r="O2409" i="1"/>
  <c r="AC2409" i="1" s="1"/>
  <c r="O2393" i="1"/>
  <c r="AC2393" i="1" s="1"/>
  <c r="O2377" i="1"/>
  <c r="AC2377" i="1" s="1"/>
  <c r="O2361" i="1"/>
  <c r="AC2361" i="1" s="1"/>
  <c r="O2345" i="1"/>
  <c r="AC2345" i="1" s="1"/>
  <c r="O2329" i="1"/>
  <c r="AC2329" i="1" s="1"/>
  <c r="O2313" i="1"/>
  <c r="AC2313" i="1" s="1"/>
  <c r="O2297" i="1"/>
  <c r="AC2297" i="1" s="1"/>
  <c r="O2281" i="1"/>
  <c r="AC2281" i="1" s="1"/>
  <c r="O2265" i="1"/>
  <c r="AC2265" i="1" s="1"/>
  <c r="O2249" i="1"/>
  <c r="O2233" i="1"/>
  <c r="AC2233" i="1" s="1"/>
  <c r="O2217" i="1"/>
  <c r="AC2217" i="1" s="1"/>
  <c r="O2201" i="1"/>
  <c r="AC2201" i="1" s="1"/>
  <c r="AH2201" i="1" s="1" a="1"/>
  <c r="AH2201" i="1" s="1"/>
  <c r="O2185" i="1"/>
  <c r="AC2185" i="1" s="1"/>
  <c r="O2169" i="1"/>
  <c r="AC2169" i="1" s="1"/>
  <c r="O2153" i="1"/>
  <c r="AC2153" i="1" s="1"/>
  <c r="O2137" i="1"/>
  <c r="AC2137" i="1" s="1"/>
  <c r="O2121" i="1"/>
  <c r="AC2121" i="1" s="1"/>
  <c r="O2105" i="1"/>
  <c r="AC2105" i="1" s="1"/>
  <c r="O2089" i="1"/>
  <c r="AC2089" i="1" s="1"/>
  <c r="O2073" i="1"/>
  <c r="AC2073" i="1" s="1"/>
  <c r="O2057" i="1"/>
  <c r="AC2057" i="1" s="1"/>
  <c r="O2041" i="1"/>
  <c r="AC2041" i="1" s="1"/>
  <c r="O2025" i="1"/>
  <c r="AC2025" i="1" s="1"/>
  <c r="O2009" i="1"/>
  <c r="O1993" i="1"/>
  <c r="AC1993" i="1" s="1"/>
  <c r="O1977" i="1"/>
  <c r="AC1977" i="1" s="1"/>
  <c r="O1961" i="1"/>
  <c r="AC1961" i="1" s="1"/>
  <c r="O1945" i="1"/>
  <c r="AC1945" i="1" s="1"/>
  <c r="O1929" i="1"/>
  <c r="AC1929" i="1" s="1"/>
  <c r="O1913" i="1"/>
  <c r="AC1913" i="1" s="1"/>
  <c r="O1897" i="1"/>
  <c r="AC1897" i="1" s="1"/>
  <c r="O1881" i="1"/>
  <c r="AC1881" i="1" s="1"/>
  <c r="O1865" i="1"/>
  <c r="AC1865" i="1" s="1"/>
  <c r="O1849" i="1"/>
  <c r="AC1849" i="1" s="1"/>
  <c r="O1833" i="1"/>
  <c r="AC1833" i="1" s="1"/>
  <c r="O1817" i="1"/>
  <c r="AC1817" i="1" s="1"/>
  <c r="O1801" i="1"/>
  <c r="AC1801" i="1" s="1"/>
  <c r="O1785" i="1"/>
  <c r="AC1785" i="1" s="1"/>
  <c r="O1769" i="1"/>
  <c r="AC1769" i="1" s="1"/>
  <c r="O1753" i="1"/>
  <c r="O1737" i="1"/>
  <c r="AC1737" i="1" s="1"/>
  <c r="O1721" i="1"/>
  <c r="AC1721" i="1" s="1"/>
  <c r="O1705" i="1"/>
  <c r="AC1705" i="1" s="1"/>
  <c r="O1689" i="1"/>
  <c r="AC1689" i="1" s="1"/>
  <c r="O1673" i="1"/>
  <c r="AC1673" i="1" s="1"/>
  <c r="O1657" i="1"/>
  <c r="AC1657" i="1" s="1"/>
  <c r="O1641" i="1"/>
  <c r="AC1641" i="1" s="1"/>
  <c r="O1625" i="1"/>
  <c r="AC1625" i="1" s="1"/>
  <c r="O1609" i="1"/>
  <c r="AC1609" i="1" s="1"/>
  <c r="O1593" i="1"/>
  <c r="AC1593" i="1" s="1"/>
  <c r="O1577" i="1"/>
  <c r="AC1577" i="1" s="1"/>
  <c r="O1561" i="1"/>
  <c r="AC1561" i="1" s="1"/>
  <c r="O1545" i="1"/>
  <c r="AC1545" i="1" s="1"/>
  <c r="O1529" i="1"/>
  <c r="AC1529" i="1" s="1"/>
  <c r="O1513" i="1"/>
  <c r="O1497" i="1"/>
  <c r="AC1497" i="1" s="1"/>
  <c r="O1481" i="1"/>
  <c r="AC1481" i="1" s="1"/>
  <c r="O1465" i="1"/>
  <c r="AC1465" i="1" s="1"/>
  <c r="O1449" i="1"/>
  <c r="AC1449" i="1" s="1"/>
  <c r="O1433" i="1"/>
  <c r="AC1433" i="1" s="1"/>
  <c r="AH1433" i="1" s="1" a="1"/>
  <c r="AH1433" i="1" s="1"/>
  <c r="O1417" i="1"/>
  <c r="AC1417" i="1" s="1"/>
  <c r="O1401" i="1"/>
  <c r="AC1401" i="1" s="1"/>
  <c r="O1385" i="1"/>
  <c r="AC1385" i="1" s="1"/>
  <c r="O1369" i="1"/>
  <c r="AC1369" i="1" s="1"/>
  <c r="O1353" i="1"/>
  <c r="AC1353" i="1" s="1"/>
  <c r="O1337" i="1"/>
  <c r="AC1337" i="1" s="1"/>
  <c r="O1321" i="1"/>
  <c r="AC1321" i="1" s="1"/>
  <c r="O1305" i="1"/>
  <c r="AC1305" i="1" s="1"/>
  <c r="AH1305" i="1" s="1" a="1"/>
  <c r="AH1305" i="1" s="1"/>
  <c r="O1289" i="1"/>
  <c r="AC1289" i="1" s="1"/>
  <c r="O1273" i="1"/>
  <c r="AC1273" i="1" s="1"/>
  <c r="O1257" i="1"/>
  <c r="AC1257" i="1" s="1"/>
  <c r="O1241" i="1"/>
  <c r="AC1241" i="1" s="1"/>
  <c r="O1225" i="1"/>
  <c r="AC1225" i="1" s="1"/>
  <c r="O1209" i="1"/>
  <c r="AC1209" i="1" s="1"/>
  <c r="O1193" i="1"/>
  <c r="AC1193" i="1" s="1"/>
  <c r="O1177" i="1"/>
  <c r="AC1177" i="1" s="1"/>
  <c r="O1161" i="1"/>
  <c r="AC1161" i="1" s="1"/>
  <c r="O1145" i="1"/>
  <c r="AC1145" i="1" s="1"/>
  <c r="O1129" i="1"/>
  <c r="AC1129" i="1" s="1"/>
  <c r="O1113" i="1"/>
  <c r="AC1113" i="1" s="1"/>
  <c r="O1097" i="1"/>
  <c r="AC1097" i="1" s="1"/>
  <c r="O1081" i="1"/>
  <c r="AC1081" i="1" s="1"/>
  <c r="O1065" i="1"/>
  <c r="AC1065" i="1" s="1"/>
  <c r="O1049" i="1"/>
  <c r="O1033" i="1"/>
  <c r="AC1033" i="1" s="1"/>
  <c r="O1017" i="1"/>
  <c r="AC1017" i="1" s="1"/>
  <c r="O1001" i="1"/>
  <c r="AC1001" i="1" s="1"/>
  <c r="O985" i="1"/>
  <c r="AC985" i="1" s="1"/>
  <c r="O969" i="1"/>
  <c r="AC969" i="1" s="1"/>
  <c r="O953" i="1"/>
  <c r="AC953" i="1" s="1"/>
  <c r="O937" i="1"/>
  <c r="AC937" i="1" s="1"/>
  <c r="O921" i="1"/>
  <c r="AC921" i="1" s="1"/>
  <c r="AH921" i="1" s="1" a="1"/>
  <c r="AH921" i="1" s="1"/>
  <c r="O905" i="1"/>
  <c r="AC905" i="1" s="1"/>
  <c r="O889" i="1"/>
  <c r="AC889" i="1" s="1"/>
  <c r="O873" i="1"/>
  <c r="AC873" i="1" s="1"/>
  <c r="O857" i="1"/>
  <c r="AC857" i="1" s="1"/>
  <c r="O841" i="1"/>
  <c r="AC841" i="1" s="1"/>
  <c r="O825" i="1"/>
  <c r="AC825" i="1" s="1"/>
  <c r="O809" i="1"/>
  <c r="AC809" i="1" s="1"/>
  <c r="O793" i="1"/>
  <c r="AC793" i="1" s="1"/>
  <c r="AH793" i="1" s="1" a="1"/>
  <c r="AH793" i="1" s="1"/>
  <c r="O777" i="1"/>
  <c r="AC777" i="1" s="1"/>
  <c r="O761" i="1"/>
  <c r="AC761" i="1" s="1"/>
  <c r="O745" i="1"/>
  <c r="AC745" i="1" s="1"/>
  <c r="O729" i="1"/>
  <c r="AC729" i="1" s="1"/>
  <c r="O713" i="1"/>
  <c r="AC713" i="1" s="1"/>
  <c r="O697" i="1"/>
  <c r="AC697" i="1" s="1"/>
  <c r="O681" i="1"/>
  <c r="AC681" i="1" s="1"/>
  <c r="O665" i="1"/>
  <c r="AC665" i="1" s="1"/>
  <c r="AH665" i="1" s="1" a="1"/>
  <c r="AH665" i="1" s="1"/>
  <c r="O649" i="1"/>
  <c r="AC649" i="1" s="1"/>
  <c r="O633" i="1"/>
  <c r="AC633" i="1" s="1"/>
  <c r="O617" i="1"/>
  <c r="AC617" i="1" s="1"/>
  <c r="O601" i="1"/>
  <c r="AC601" i="1" s="1"/>
  <c r="O585" i="1"/>
  <c r="O569" i="1"/>
  <c r="AC569" i="1" s="1"/>
  <c r="O553" i="1"/>
  <c r="AC553" i="1" s="1"/>
  <c r="O537" i="1"/>
  <c r="AC537" i="1" s="1"/>
  <c r="O521" i="1"/>
  <c r="AC521" i="1" s="1"/>
  <c r="O505" i="1"/>
  <c r="AC505" i="1" s="1"/>
  <c r="O489" i="1"/>
  <c r="AC489" i="1" s="1"/>
  <c r="O457" i="1"/>
  <c r="AC457" i="1" s="1"/>
  <c r="O441" i="1"/>
  <c r="AC441" i="1" s="1"/>
  <c r="O409" i="1"/>
  <c r="AC409" i="1" s="1"/>
  <c r="O393" i="1"/>
  <c r="AC393" i="1" s="1"/>
  <c r="O377" i="1"/>
  <c r="AC377" i="1" s="1"/>
  <c r="O361" i="1"/>
  <c r="AC361" i="1" s="1"/>
  <c r="O345" i="1"/>
  <c r="AC345" i="1" s="1"/>
  <c r="O313" i="1"/>
  <c r="AC313" i="1" s="1"/>
  <c r="O297" i="1"/>
  <c r="AC297" i="1" s="1"/>
  <c r="O265" i="1"/>
  <c r="O249" i="1"/>
  <c r="AC249" i="1" s="1"/>
  <c r="O217" i="1"/>
  <c r="AC217" i="1" s="1"/>
  <c r="O201" i="1"/>
  <c r="AC201" i="1" s="1"/>
  <c r="O169" i="1"/>
  <c r="AC169" i="1" s="1"/>
  <c r="O153" i="1"/>
  <c r="AC153" i="1" s="1"/>
  <c r="O121" i="1"/>
  <c r="AC121" i="1" s="1"/>
  <c r="O105" i="1"/>
  <c r="AC105" i="1" s="1"/>
  <c r="O89" i="1"/>
  <c r="AC89" i="1" s="1"/>
  <c r="O73" i="1"/>
  <c r="AC73" i="1" s="1"/>
  <c r="O57" i="1"/>
  <c r="AC57" i="1" s="1"/>
  <c r="O25" i="1"/>
  <c r="O2728" i="1"/>
  <c r="AC2728" i="1" s="1"/>
  <c r="O2456" i="1"/>
  <c r="AC2456" i="1" s="1"/>
  <c r="O2136" i="1"/>
  <c r="AC2136" i="1" s="1"/>
  <c r="O1640" i="1"/>
  <c r="O984" i="1"/>
  <c r="AC984" i="1" s="1"/>
  <c r="O2935" i="1"/>
  <c r="AC2935" i="1" s="1"/>
  <c r="O2743" i="1"/>
  <c r="AC2743" i="1" s="1"/>
  <c r="O2551" i="1"/>
  <c r="AC2551" i="1" s="1"/>
  <c r="O2391" i="1"/>
  <c r="AC2391" i="1" s="1"/>
  <c r="O2183" i="1"/>
  <c r="AC2183" i="1" s="1"/>
  <c r="O1959" i="1"/>
  <c r="AC1959" i="1" s="1"/>
  <c r="O1767" i="1"/>
  <c r="AC1767" i="1" s="1"/>
  <c r="O1543" i="1"/>
  <c r="AC1543" i="1" s="1"/>
  <c r="O1255" i="1"/>
  <c r="AC1255" i="1" s="1"/>
  <c r="O855" i="1"/>
  <c r="AC855" i="1" s="1"/>
  <c r="O295" i="1"/>
  <c r="AC295" i="1" s="1"/>
  <c r="O3014" i="1"/>
  <c r="AC3014" i="1" s="1"/>
  <c r="O2998" i="1"/>
  <c r="AC2998" i="1" s="1"/>
  <c r="O2982" i="1"/>
  <c r="AC2982" i="1" s="1"/>
  <c r="O2966" i="1"/>
  <c r="O2950" i="1"/>
  <c r="AC2950" i="1" s="1"/>
  <c r="O2934" i="1"/>
  <c r="AC2934" i="1" s="1"/>
  <c r="O2918" i="1"/>
  <c r="AC2918" i="1" s="1"/>
  <c r="O2902" i="1"/>
  <c r="AC2902" i="1" s="1"/>
  <c r="AH2902" i="1" s="1" a="1"/>
  <c r="AH2902" i="1" s="1"/>
  <c r="O2886" i="1"/>
  <c r="AC2886" i="1" s="1"/>
  <c r="O2870" i="1"/>
  <c r="AC2870" i="1" s="1"/>
  <c r="O2854" i="1"/>
  <c r="AC2854" i="1" s="1"/>
  <c r="O2838" i="1"/>
  <c r="AC2838" i="1" s="1"/>
  <c r="O2822" i="1"/>
  <c r="AC2822" i="1" s="1"/>
  <c r="O2806" i="1"/>
  <c r="AC2806" i="1" s="1"/>
  <c r="O2790" i="1"/>
  <c r="AC2790" i="1" s="1"/>
  <c r="O2774" i="1"/>
  <c r="AC2774" i="1" s="1"/>
  <c r="AH2774" i="1" s="1" a="1"/>
  <c r="AH2774" i="1" s="1"/>
  <c r="O2758" i="1"/>
  <c r="AC2758" i="1" s="1"/>
  <c r="O2742" i="1"/>
  <c r="AC2742" i="1" s="1"/>
  <c r="O2726" i="1"/>
  <c r="AC2726" i="1" s="1"/>
  <c r="O2710" i="1"/>
  <c r="AC2710" i="1" s="1"/>
  <c r="O2694" i="1"/>
  <c r="AC2694" i="1" s="1"/>
  <c r="O2678" i="1"/>
  <c r="AC2678" i="1" s="1"/>
  <c r="O2662" i="1"/>
  <c r="AC2662" i="1" s="1"/>
  <c r="O2646" i="1"/>
  <c r="AC2646" i="1" s="1"/>
  <c r="AH2646" i="1" s="1" a="1"/>
  <c r="AH2646" i="1" s="1"/>
  <c r="O2630" i="1"/>
  <c r="AC2630" i="1" s="1"/>
  <c r="O2614" i="1"/>
  <c r="AC2614" i="1" s="1"/>
  <c r="O2598" i="1"/>
  <c r="AC2598" i="1" s="1"/>
  <c r="O2582" i="1"/>
  <c r="AC2582" i="1" s="1"/>
  <c r="O2566" i="1"/>
  <c r="AC2566" i="1" s="1"/>
  <c r="O2550" i="1"/>
  <c r="AC2550" i="1" s="1"/>
  <c r="O2534" i="1"/>
  <c r="AC2534" i="1" s="1"/>
  <c r="O2518" i="1"/>
  <c r="O2502" i="1"/>
  <c r="AC2502" i="1" s="1"/>
  <c r="O2486" i="1"/>
  <c r="AC2486" i="1" s="1"/>
  <c r="O2470" i="1"/>
  <c r="AC2470" i="1" s="1"/>
  <c r="O2454" i="1"/>
  <c r="AC2454" i="1" s="1"/>
  <c r="O2438" i="1"/>
  <c r="AC2438" i="1" s="1"/>
  <c r="O2422" i="1"/>
  <c r="AC2422" i="1" s="1"/>
  <c r="O2406" i="1"/>
  <c r="AC2406" i="1" s="1"/>
  <c r="O2390" i="1"/>
  <c r="AC2390" i="1" s="1"/>
  <c r="AH2390" i="1" s="1" a="1"/>
  <c r="AH2390" i="1" s="1"/>
  <c r="O2374" i="1"/>
  <c r="AC2374" i="1" s="1"/>
  <c r="O2358" i="1"/>
  <c r="AC2358" i="1" s="1"/>
  <c r="O2342" i="1"/>
  <c r="AC2342" i="1" s="1"/>
  <c r="O2326" i="1"/>
  <c r="AC2326" i="1" s="1"/>
  <c r="O2310" i="1"/>
  <c r="AC2310" i="1" s="1"/>
  <c r="O2294" i="1"/>
  <c r="AC2294" i="1" s="1"/>
  <c r="O2278" i="1"/>
  <c r="O2262" i="1"/>
  <c r="AC2262" i="1" s="1"/>
  <c r="O2246" i="1"/>
  <c r="AC2246" i="1" s="1"/>
  <c r="O2230" i="1"/>
  <c r="AC2230" i="1" s="1"/>
  <c r="O2214" i="1"/>
  <c r="AC2214" i="1" s="1"/>
  <c r="O2198" i="1"/>
  <c r="AC2198" i="1" s="1"/>
  <c r="O2182" i="1"/>
  <c r="AC2182" i="1" s="1"/>
  <c r="O2166" i="1"/>
  <c r="AC2166" i="1" s="1"/>
  <c r="O2150" i="1"/>
  <c r="AC2150" i="1" s="1"/>
  <c r="O2134" i="1"/>
  <c r="AC2134" i="1" s="1"/>
  <c r="AH2134" i="1" s="1" a="1"/>
  <c r="AH2134" i="1" s="1"/>
  <c r="O2118" i="1"/>
  <c r="AC2118" i="1" s="1"/>
  <c r="O2102" i="1"/>
  <c r="AC2102" i="1" s="1"/>
  <c r="O2086" i="1"/>
  <c r="AC2086" i="1" s="1"/>
  <c r="O2070" i="1"/>
  <c r="AC2070" i="1" s="1"/>
  <c r="AH2070" i="1" s="1" a="1"/>
  <c r="AH2070" i="1" s="1"/>
  <c r="O2054" i="1"/>
  <c r="AC2054" i="1" s="1"/>
  <c r="O2038" i="1"/>
  <c r="O2022" i="1"/>
  <c r="AC2022" i="1" s="1"/>
  <c r="O2006" i="1"/>
  <c r="AC2006" i="1" s="1"/>
  <c r="AH2006" i="1" s="1" a="1"/>
  <c r="AH2006" i="1" s="1"/>
  <c r="O1990" i="1"/>
  <c r="AC1990" i="1" s="1"/>
  <c r="O1974" i="1"/>
  <c r="AC1974" i="1" s="1"/>
  <c r="O1958" i="1"/>
  <c r="AC1958" i="1" s="1"/>
  <c r="O1942" i="1"/>
  <c r="AC1942" i="1" s="1"/>
  <c r="O1926" i="1"/>
  <c r="AC1926" i="1" s="1"/>
  <c r="O1910" i="1"/>
  <c r="AC1910" i="1" s="1"/>
  <c r="O1894" i="1"/>
  <c r="AC1894" i="1" s="1"/>
  <c r="O1878" i="1"/>
  <c r="AC1878" i="1" s="1"/>
  <c r="O1862" i="1"/>
  <c r="AC1862" i="1" s="1"/>
  <c r="O1846" i="1"/>
  <c r="AC1846" i="1" s="1"/>
  <c r="O1830" i="1"/>
  <c r="AC1830" i="1" s="1"/>
  <c r="O1814" i="1"/>
  <c r="AC1814" i="1" s="1"/>
  <c r="O1798" i="1"/>
  <c r="O1782" i="1"/>
  <c r="AC1782" i="1" s="1"/>
  <c r="O1766" i="1"/>
  <c r="AC1766" i="1" s="1"/>
  <c r="O1750" i="1"/>
  <c r="AC1750" i="1" s="1"/>
  <c r="O1734" i="1"/>
  <c r="AC1734" i="1" s="1"/>
  <c r="O1718" i="1"/>
  <c r="AC1718" i="1" s="1"/>
  <c r="O1702" i="1"/>
  <c r="AC1702" i="1" s="1"/>
  <c r="O1686" i="1"/>
  <c r="AC1686" i="1" s="1"/>
  <c r="O1670" i="1"/>
  <c r="AC1670" i="1" s="1"/>
  <c r="O1654" i="1"/>
  <c r="AC1654" i="1" s="1"/>
  <c r="O1638" i="1"/>
  <c r="AC1638" i="1" s="1"/>
  <c r="O1622" i="1"/>
  <c r="AC1622" i="1" s="1"/>
  <c r="O1606" i="1"/>
  <c r="AC1606" i="1" s="1"/>
  <c r="O1590" i="1"/>
  <c r="AC1590" i="1" s="1"/>
  <c r="O1574" i="1"/>
  <c r="AC1574" i="1" s="1"/>
  <c r="O1558" i="1"/>
  <c r="O1542" i="1"/>
  <c r="AC1542" i="1" s="1"/>
  <c r="O1526" i="1"/>
  <c r="AC1526" i="1" s="1"/>
  <c r="O1510" i="1"/>
  <c r="AC1510" i="1" s="1"/>
  <c r="O1494" i="1"/>
  <c r="AC1494" i="1" s="1"/>
  <c r="O1478" i="1"/>
  <c r="AC1478" i="1" s="1"/>
  <c r="O1462" i="1"/>
  <c r="AC1462" i="1" s="1"/>
  <c r="O1446" i="1"/>
  <c r="AC1446" i="1" s="1"/>
  <c r="O1430" i="1"/>
  <c r="AC1430" i="1" s="1"/>
  <c r="O1414" i="1"/>
  <c r="AC1414" i="1" s="1"/>
  <c r="O1398" i="1"/>
  <c r="AC1398" i="1" s="1"/>
  <c r="O1382" i="1"/>
  <c r="AC1382" i="1" s="1"/>
  <c r="O1366" i="1"/>
  <c r="AC1366" i="1" s="1"/>
  <c r="O1350" i="1"/>
  <c r="AC1350" i="1" s="1"/>
  <c r="O1334" i="1"/>
  <c r="AC1334" i="1" s="1"/>
  <c r="O1318" i="1"/>
  <c r="AC1318" i="1" s="1"/>
  <c r="O1302" i="1"/>
  <c r="AC1302" i="1" s="1"/>
  <c r="O1286" i="1"/>
  <c r="AC1286" i="1" s="1"/>
  <c r="O1270" i="1"/>
  <c r="AC1270" i="1" s="1"/>
  <c r="O1254" i="1"/>
  <c r="AC1254" i="1" s="1"/>
  <c r="O1238" i="1"/>
  <c r="AC1238" i="1" s="1"/>
  <c r="O1222" i="1"/>
  <c r="AC1222" i="1" s="1"/>
  <c r="O1206" i="1"/>
  <c r="AC1206" i="1" s="1"/>
  <c r="O1190" i="1"/>
  <c r="AC1190" i="1" s="1"/>
  <c r="O1174" i="1"/>
  <c r="AC1174" i="1" s="1"/>
  <c r="O1158" i="1"/>
  <c r="AC1158" i="1" s="1"/>
  <c r="O1142" i="1"/>
  <c r="AC1142" i="1" s="1"/>
  <c r="O1126" i="1"/>
  <c r="AC1126" i="1" s="1"/>
  <c r="O1110" i="1"/>
  <c r="AC1110" i="1" s="1"/>
  <c r="AH1110" i="1" s="1" a="1"/>
  <c r="AH1110" i="1" s="1"/>
  <c r="O1094" i="1"/>
  <c r="AC1094" i="1" s="1"/>
  <c r="O1078" i="1"/>
  <c r="AC1078" i="1" s="1"/>
  <c r="O1062" i="1"/>
  <c r="O1046" i="1"/>
  <c r="AC1046" i="1" s="1"/>
  <c r="O1030" i="1"/>
  <c r="AC1030" i="1" s="1"/>
  <c r="O1014" i="1"/>
  <c r="AC1014" i="1" s="1"/>
  <c r="O998" i="1"/>
  <c r="AC998" i="1" s="1"/>
  <c r="O982" i="1"/>
  <c r="AC982" i="1" s="1"/>
  <c r="O966" i="1"/>
  <c r="AC966" i="1" s="1"/>
  <c r="O950" i="1"/>
  <c r="AC950" i="1" s="1"/>
  <c r="O934" i="1"/>
  <c r="AC934" i="1" s="1"/>
  <c r="O918" i="1"/>
  <c r="AC918" i="1" s="1"/>
  <c r="O902" i="1"/>
  <c r="AC902" i="1" s="1"/>
  <c r="O886" i="1"/>
  <c r="AC886" i="1" s="1"/>
  <c r="O870" i="1"/>
  <c r="AC870" i="1" s="1"/>
  <c r="O854" i="1"/>
  <c r="AC854" i="1" s="1"/>
  <c r="AH854" i="1" s="1" a="1"/>
  <c r="AH854" i="1" s="1"/>
  <c r="O838" i="1"/>
  <c r="AC838" i="1" s="1"/>
  <c r="O822" i="1"/>
  <c r="O806" i="1"/>
  <c r="AC806" i="1" s="1"/>
  <c r="O790" i="1"/>
  <c r="AC790" i="1" s="1"/>
  <c r="O774" i="1"/>
  <c r="AC774" i="1" s="1"/>
  <c r="O758" i="1"/>
  <c r="AC758" i="1" s="1"/>
  <c r="O742" i="1"/>
  <c r="AC742" i="1" s="1"/>
  <c r="O726" i="1"/>
  <c r="AC726" i="1" s="1"/>
  <c r="O710" i="1"/>
  <c r="AC710" i="1" s="1"/>
  <c r="O694" i="1"/>
  <c r="AC694" i="1" s="1"/>
  <c r="O678" i="1"/>
  <c r="AC678" i="1" s="1"/>
  <c r="O662" i="1"/>
  <c r="AC662" i="1" s="1"/>
  <c r="O646" i="1"/>
  <c r="AC646" i="1" s="1"/>
  <c r="O630" i="1"/>
  <c r="AC630" i="1" s="1"/>
  <c r="O614" i="1"/>
  <c r="AC614" i="1" s="1"/>
  <c r="O598" i="1"/>
  <c r="AC598" i="1" s="1"/>
  <c r="O582" i="1"/>
  <c r="AC582" i="1" s="1"/>
  <c r="O566" i="1"/>
  <c r="AC566" i="1" s="1"/>
  <c r="O550" i="1"/>
  <c r="AC550" i="1" s="1"/>
  <c r="O534" i="1"/>
  <c r="AC534" i="1" s="1"/>
  <c r="O518" i="1"/>
  <c r="AC518" i="1" s="1"/>
  <c r="O502" i="1"/>
  <c r="AC502" i="1" s="1"/>
  <c r="O486" i="1"/>
  <c r="AC486" i="1" s="1"/>
  <c r="O470" i="1"/>
  <c r="AC470" i="1" s="1"/>
  <c r="AH470" i="1" s="1" a="1"/>
  <c r="AH470" i="1" s="1"/>
  <c r="O454" i="1"/>
  <c r="AC454" i="1" s="1"/>
  <c r="O422" i="1"/>
  <c r="AC422" i="1" s="1"/>
  <c r="O406" i="1"/>
  <c r="AC406" i="1" s="1"/>
  <c r="O390" i="1"/>
  <c r="AC390" i="1" s="1"/>
  <c r="O374" i="1"/>
  <c r="AC374" i="1" s="1"/>
  <c r="O358" i="1"/>
  <c r="AC358" i="1" s="1"/>
  <c r="O326" i="1"/>
  <c r="AC326" i="1" s="1"/>
  <c r="O310" i="1"/>
  <c r="O278" i="1"/>
  <c r="AC278" i="1" s="1"/>
  <c r="O262" i="1"/>
  <c r="AC262" i="1" s="1"/>
  <c r="O246" i="1"/>
  <c r="AC246" i="1" s="1"/>
  <c r="O230" i="1"/>
  <c r="AC230" i="1" s="1"/>
  <c r="O214" i="1"/>
  <c r="AC214" i="1" s="1"/>
  <c r="O182" i="1"/>
  <c r="AC182" i="1" s="1"/>
  <c r="O166" i="1"/>
  <c r="AC166" i="1" s="1"/>
  <c r="O134" i="1"/>
  <c r="AC134" i="1" s="1"/>
  <c r="O118" i="1"/>
  <c r="AC118" i="1" s="1"/>
  <c r="O102" i="1"/>
  <c r="AC102" i="1" s="1"/>
  <c r="O86" i="1"/>
  <c r="AC86" i="1" s="1"/>
  <c r="O70" i="1"/>
  <c r="AC70" i="1" s="1"/>
  <c r="O38" i="1"/>
  <c r="AC38" i="1" s="1"/>
  <c r="O2664" i="1"/>
  <c r="AC2664" i="1" s="1"/>
  <c r="O1576" i="1"/>
  <c r="AC1576" i="1" s="1"/>
  <c r="O2807" i="1"/>
  <c r="O2519" i="1"/>
  <c r="AC2519" i="1" s="1"/>
  <c r="O2247" i="1"/>
  <c r="AC2247" i="1" s="1"/>
  <c r="O1991" i="1"/>
  <c r="AC1991" i="1" s="1"/>
  <c r="O1639" i="1"/>
  <c r="AC1639" i="1" s="1"/>
  <c r="O1143" i="1"/>
  <c r="AC1143" i="1" s="1"/>
  <c r="O359" i="1"/>
  <c r="AC359" i="1" s="1"/>
  <c r="O3013" i="1"/>
  <c r="AC3013" i="1" s="1"/>
  <c r="O2997" i="1"/>
  <c r="AC2997" i="1" s="1"/>
  <c r="AH2997" i="1" s="1" a="1"/>
  <c r="AH2997" i="1" s="1"/>
  <c r="O2981" i="1"/>
  <c r="AC2981" i="1" s="1"/>
  <c r="O2965" i="1"/>
  <c r="AC2965" i="1" s="1"/>
  <c r="O2949" i="1"/>
  <c r="AC2949" i="1" s="1"/>
  <c r="O2933" i="1"/>
  <c r="AC2933" i="1" s="1"/>
  <c r="O2917" i="1"/>
  <c r="AC2917" i="1" s="1"/>
  <c r="O2901" i="1"/>
  <c r="AC2901" i="1" s="1"/>
  <c r="O2885" i="1"/>
  <c r="AC2885" i="1" s="1"/>
  <c r="AH2885" i="1" s="1" a="1"/>
  <c r="AH2885" i="1" s="1"/>
  <c r="O2869" i="1"/>
  <c r="AC2869" i="1" s="1"/>
  <c r="O2853" i="1"/>
  <c r="AC2853" i="1" s="1"/>
  <c r="O2837" i="1"/>
  <c r="AC2837" i="1" s="1"/>
  <c r="O2821" i="1"/>
  <c r="AC2821" i="1" s="1"/>
  <c r="O2805" i="1"/>
  <c r="AC2805" i="1" s="1"/>
  <c r="O2789" i="1"/>
  <c r="AC2789" i="1" s="1"/>
  <c r="O2773" i="1"/>
  <c r="AC2773" i="1" s="1"/>
  <c r="O2757" i="1"/>
  <c r="AC2757" i="1" s="1"/>
  <c r="O2741" i="1"/>
  <c r="AC2741" i="1" s="1"/>
  <c r="O2725" i="1"/>
  <c r="AC2725" i="1" s="1"/>
  <c r="O2709" i="1"/>
  <c r="AC2709" i="1" s="1"/>
  <c r="O2693" i="1"/>
  <c r="AC2693" i="1" s="1"/>
  <c r="O2677" i="1"/>
  <c r="AC2677" i="1" s="1"/>
  <c r="O2661" i="1"/>
  <c r="AC2661" i="1" s="1"/>
  <c r="O2645" i="1"/>
  <c r="AC2645" i="1" s="1"/>
  <c r="O2629" i="1"/>
  <c r="AC2629" i="1" s="1"/>
  <c r="AH2629" i="1" s="1" a="1"/>
  <c r="AH2629" i="1" s="1"/>
  <c r="O2613" i="1"/>
  <c r="AC2613" i="1" s="1"/>
  <c r="O2597" i="1"/>
  <c r="AC2597" i="1" s="1"/>
  <c r="O2581" i="1"/>
  <c r="AC2581" i="1" s="1"/>
  <c r="O2565" i="1"/>
  <c r="AC2565" i="1" s="1"/>
  <c r="O2549" i="1"/>
  <c r="AC2549" i="1" s="1"/>
  <c r="O2533" i="1"/>
  <c r="AC2533" i="1" s="1"/>
  <c r="O2517" i="1"/>
  <c r="AC2517" i="1" s="1"/>
  <c r="O2501" i="1"/>
  <c r="AC2501" i="1" s="1"/>
  <c r="AH2501" i="1" s="1" a="1"/>
  <c r="AH2501" i="1" s="1"/>
  <c r="O2485" i="1"/>
  <c r="AC2485" i="1" s="1"/>
  <c r="O2469" i="1"/>
  <c r="AC2469" i="1" s="1"/>
  <c r="O2453" i="1"/>
  <c r="AC2453" i="1" s="1"/>
  <c r="O2437" i="1"/>
  <c r="AC2437" i="1" s="1"/>
  <c r="O2421" i="1"/>
  <c r="AC2421" i="1" s="1"/>
  <c r="O2405" i="1"/>
  <c r="AC2405" i="1" s="1"/>
  <c r="O2389" i="1"/>
  <c r="AC2389" i="1" s="1"/>
  <c r="O2373" i="1"/>
  <c r="AC2373" i="1" s="1"/>
  <c r="AH2373" i="1" s="1" a="1"/>
  <c r="AH2373" i="1" s="1"/>
  <c r="O2357" i="1"/>
  <c r="AC2357" i="1" s="1"/>
  <c r="AH2357" i="1" s="1" a="1"/>
  <c r="AH2357" i="1" s="1"/>
  <c r="O2341" i="1"/>
  <c r="AC2341" i="1" s="1"/>
  <c r="O2325" i="1"/>
  <c r="AC2325" i="1" s="1"/>
  <c r="O2309" i="1"/>
  <c r="AC2309" i="1" s="1"/>
  <c r="AH2309" i="1" s="1" a="1"/>
  <c r="AH2309" i="1" s="1"/>
  <c r="O2293" i="1"/>
  <c r="AC2293" i="1" s="1"/>
  <c r="O2277" i="1"/>
  <c r="AC2277" i="1" s="1"/>
  <c r="O2261" i="1"/>
  <c r="AC2261" i="1" s="1"/>
  <c r="O2245" i="1"/>
  <c r="AC2245" i="1" s="1"/>
  <c r="AH2245" i="1" s="1" a="1"/>
  <c r="AH2245" i="1" s="1"/>
  <c r="O2229" i="1"/>
  <c r="AC2229" i="1" s="1"/>
  <c r="O2213" i="1"/>
  <c r="AC2213" i="1" s="1"/>
  <c r="AH2213" i="1" s="1" a="1"/>
  <c r="AH2213" i="1" s="1"/>
  <c r="O2197" i="1"/>
  <c r="AC2197" i="1" s="1"/>
  <c r="AH2197" i="1" s="1" a="1"/>
  <c r="AH2197" i="1" s="1"/>
  <c r="O2181" i="1"/>
  <c r="AC2181" i="1" s="1"/>
  <c r="O2165" i="1"/>
  <c r="AC2165" i="1" s="1"/>
  <c r="AH2165" i="1" s="1" a="1"/>
  <c r="AH2165" i="1" s="1"/>
  <c r="O2149" i="1"/>
  <c r="AC2149" i="1" s="1"/>
  <c r="O2133" i="1"/>
  <c r="AC2133" i="1" s="1"/>
  <c r="O2117" i="1"/>
  <c r="AC2117" i="1" s="1"/>
  <c r="AH2117" i="1" s="1" a="1"/>
  <c r="AH2117" i="1" s="1"/>
  <c r="O2101" i="1"/>
  <c r="AC2101" i="1" s="1"/>
  <c r="O2085" i="1"/>
  <c r="AC2085" i="1" s="1"/>
  <c r="AH2085" i="1" s="1" a="1"/>
  <c r="AH2085" i="1" s="1"/>
  <c r="O2069" i="1"/>
  <c r="AC2069" i="1" s="1"/>
  <c r="AH2069" i="1" s="1" a="1"/>
  <c r="AH2069" i="1" s="1"/>
  <c r="O2053" i="1"/>
  <c r="AC2053" i="1" s="1"/>
  <c r="O2037" i="1"/>
  <c r="AC2037" i="1" s="1"/>
  <c r="AH2037" i="1" s="1" a="1"/>
  <c r="AH2037" i="1" s="1"/>
  <c r="O2021" i="1"/>
  <c r="AC2021" i="1" s="1"/>
  <c r="AH2021" i="1" s="1" a="1"/>
  <c r="AH2021" i="1" s="1"/>
  <c r="O2005" i="1"/>
  <c r="AC2005" i="1" s="1"/>
  <c r="O1989" i="1"/>
  <c r="AC1989" i="1" s="1"/>
  <c r="AH1989" i="1" s="1" a="1"/>
  <c r="AH1989" i="1" s="1"/>
  <c r="O1973" i="1"/>
  <c r="AC1973" i="1" s="1"/>
  <c r="O1957" i="1"/>
  <c r="AC1957" i="1" s="1"/>
  <c r="AH1957" i="1" s="1" a="1"/>
  <c r="AH1957" i="1" s="1"/>
  <c r="O1941" i="1"/>
  <c r="AC1941" i="1" s="1"/>
  <c r="O1925" i="1"/>
  <c r="AC1925" i="1" s="1"/>
  <c r="O1909" i="1"/>
  <c r="AC1909" i="1" s="1"/>
  <c r="AH1909" i="1" s="1" a="1"/>
  <c r="AH1909" i="1" s="1"/>
  <c r="O1893" i="1"/>
  <c r="AC1893" i="1" s="1"/>
  <c r="O1877" i="1"/>
  <c r="AC1877" i="1" s="1"/>
  <c r="O1861" i="1"/>
  <c r="AC1861" i="1" s="1"/>
  <c r="O1845" i="1"/>
  <c r="AC1845" i="1" s="1"/>
  <c r="O1829" i="1"/>
  <c r="AC1829" i="1" s="1"/>
  <c r="O1813" i="1"/>
  <c r="AC1813" i="1" s="1"/>
  <c r="O1797" i="1"/>
  <c r="AC1797" i="1" s="1"/>
  <c r="O1781" i="1"/>
  <c r="AC1781" i="1" s="1"/>
  <c r="O1765" i="1"/>
  <c r="AC1765" i="1" s="1"/>
  <c r="O1749" i="1"/>
  <c r="AC1749" i="1" s="1"/>
  <c r="O1733" i="1"/>
  <c r="O1717" i="1"/>
  <c r="AC1717" i="1" s="1"/>
  <c r="O1701" i="1"/>
  <c r="AC1701" i="1" s="1"/>
  <c r="AH1701" i="1" s="1" a="1"/>
  <c r="AH1701" i="1" s="1"/>
  <c r="O1685" i="1"/>
  <c r="AC1685" i="1" s="1"/>
  <c r="O1669" i="1"/>
  <c r="AC1669" i="1" s="1"/>
  <c r="O1653" i="1"/>
  <c r="AC1653" i="1" s="1"/>
  <c r="O1637" i="1"/>
  <c r="AC1637" i="1" s="1"/>
  <c r="AH1637" i="1" s="1" a="1"/>
  <c r="AH1637" i="1" s="1"/>
  <c r="O1621" i="1"/>
  <c r="AC1621" i="1" s="1"/>
  <c r="AH1621" i="1" s="1" a="1"/>
  <c r="AH1621" i="1" s="1"/>
  <c r="O1605" i="1"/>
  <c r="AC1605" i="1" s="1"/>
  <c r="AH1605" i="1" s="1" a="1"/>
  <c r="AH1605" i="1" s="1"/>
  <c r="O1589" i="1"/>
  <c r="AC1589" i="1" s="1"/>
  <c r="O1573" i="1"/>
  <c r="AC1573" i="1" s="1"/>
  <c r="AH1573" i="1" s="1" a="1"/>
  <c r="AH1573" i="1" s="1"/>
  <c r="O1557" i="1"/>
  <c r="AC1557" i="1" s="1"/>
  <c r="O1541" i="1"/>
  <c r="AC1541" i="1" s="1"/>
  <c r="O1525" i="1"/>
  <c r="AC1525" i="1" s="1"/>
  <c r="AH1525" i="1" s="1" a="1"/>
  <c r="AH1525" i="1" s="1"/>
  <c r="O1509" i="1"/>
  <c r="AC1509" i="1" s="1"/>
  <c r="AH1509" i="1" s="1" a="1"/>
  <c r="AH1509" i="1" s="1"/>
  <c r="O1493" i="1"/>
  <c r="AC1493" i="1" s="1"/>
  <c r="O1477" i="1"/>
  <c r="AC1477" i="1" s="1"/>
  <c r="O1461" i="1"/>
  <c r="AC1461" i="1" s="1"/>
  <c r="O1445" i="1"/>
  <c r="AC1445" i="1" s="1"/>
  <c r="AH1445" i="1" s="1" a="1"/>
  <c r="AH1445" i="1" s="1"/>
  <c r="O1429" i="1"/>
  <c r="AC1429" i="1" s="1"/>
  <c r="O1413" i="1"/>
  <c r="AC1413" i="1" s="1"/>
  <c r="O1397" i="1"/>
  <c r="AC1397" i="1" s="1"/>
  <c r="AH1397" i="1" s="1" a="1"/>
  <c r="AH1397" i="1" s="1"/>
  <c r="O1381" i="1"/>
  <c r="AC1381" i="1" s="1"/>
  <c r="O1365" i="1"/>
  <c r="AC1365" i="1" s="1"/>
  <c r="O1349" i="1"/>
  <c r="AC1349" i="1" s="1"/>
  <c r="O1333" i="1"/>
  <c r="AC1333" i="1" s="1"/>
  <c r="O1317" i="1"/>
  <c r="AC1317" i="1" s="1"/>
  <c r="O1301" i="1"/>
  <c r="AC1301" i="1" s="1"/>
  <c r="O1285" i="1"/>
  <c r="AC1285" i="1" s="1"/>
  <c r="O1269" i="1"/>
  <c r="AC1269" i="1" s="1"/>
  <c r="O1253" i="1"/>
  <c r="AC1253" i="1" s="1"/>
  <c r="O1237" i="1"/>
  <c r="AC1237" i="1" s="1"/>
  <c r="O1221" i="1"/>
  <c r="AC1221" i="1" s="1"/>
  <c r="AH1221" i="1" s="1" a="1"/>
  <c r="AH1221" i="1" s="1"/>
  <c r="O1205" i="1"/>
  <c r="AC1205" i="1" s="1"/>
  <c r="O1189" i="1"/>
  <c r="AC1189" i="1" s="1"/>
  <c r="AH1189" i="1" s="1" a="1"/>
  <c r="AH1189" i="1" s="1"/>
  <c r="O1173" i="1"/>
  <c r="AC1173" i="1" s="1"/>
  <c r="O1157" i="1"/>
  <c r="AC1157" i="1" s="1"/>
  <c r="O1141" i="1"/>
  <c r="AC1141" i="1" s="1"/>
  <c r="AH1141" i="1" s="1" a="1"/>
  <c r="AH1141" i="1" s="1"/>
  <c r="O1125" i="1"/>
  <c r="AC1125" i="1" s="1"/>
  <c r="AH1125" i="1" s="1" a="1"/>
  <c r="AH1125" i="1" s="1"/>
  <c r="O1109" i="1"/>
  <c r="AC1109" i="1" s="1"/>
  <c r="AH1109" i="1" s="1" a="1"/>
  <c r="AH1109" i="1" s="1"/>
  <c r="O1093" i="1"/>
  <c r="AC1093" i="1" s="1"/>
  <c r="AH1093" i="1" s="1" a="1"/>
  <c r="AH1093" i="1" s="1"/>
  <c r="O1077" i="1"/>
  <c r="AC1077" i="1" s="1"/>
  <c r="O1061" i="1"/>
  <c r="AC1061" i="1" s="1"/>
  <c r="AH1061" i="1" s="1" a="1"/>
  <c r="AH1061" i="1" s="1"/>
  <c r="O1045" i="1"/>
  <c r="AC1045" i="1" s="1"/>
  <c r="O1029" i="1"/>
  <c r="AC1029" i="1" s="1"/>
  <c r="O1013" i="1"/>
  <c r="AC1013" i="1" s="1"/>
  <c r="AH1013" i="1" s="1" a="1"/>
  <c r="AH1013" i="1" s="1"/>
  <c r="O997" i="1"/>
  <c r="AC997" i="1" s="1"/>
  <c r="AH997" i="1" s="1" a="1"/>
  <c r="AH997" i="1" s="1"/>
  <c r="O981" i="1"/>
  <c r="AC981" i="1" s="1"/>
  <c r="O965" i="1"/>
  <c r="AC965" i="1" s="1"/>
  <c r="AH965" i="1" s="1" a="1"/>
  <c r="AH965" i="1" s="1"/>
  <c r="O949" i="1"/>
  <c r="AC949" i="1" s="1"/>
  <c r="O933" i="1"/>
  <c r="AC933" i="1" s="1"/>
  <c r="AH933" i="1" s="1" a="1"/>
  <c r="AH933" i="1" s="1"/>
  <c r="O917" i="1"/>
  <c r="AC917" i="1" s="1"/>
  <c r="O901" i="1"/>
  <c r="AC901" i="1" s="1"/>
  <c r="O885" i="1"/>
  <c r="AC885" i="1" s="1"/>
  <c r="AH885" i="1" s="1" a="1"/>
  <c r="AH885" i="1" s="1"/>
  <c r="O869" i="1"/>
  <c r="AC869" i="1" s="1"/>
  <c r="O853" i="1"/>
  <c r="AC853" i="1" s="1"/>
  <c r="O837" i="1"/>
  <c r="AC837" i="1" s="1"/>
  <c r="O821" i="1"/>
  <c r="AC821" i="1" s="1"/>
  <c r="O805" i="1"/>
  <c r="AC805" i="1" s="1"/>
  <c r="AH805" i="1" s="1" a="1"/>
  <c r="AH805" i="1" s="1"/>
  <c r="O789" i="1"/>
  <c r="AC789" i="1" s="1"/>
  <c r="O773" i="1"/>
  <c r="AC773" i="1" s="1"/>
  <c r="O757" i="1"/>
  <c r="AC757" i="1" s="1"/>
  <c r="O741" i="1"/>
  <c r="AC741" i="1" s="1"/>
  <c r="O725" i="1"/>
  <c r="AC725" i="1" s="1"/>
  <c r="O709" i="1"/>
  <c r="AC709" i="1" s="1"/>
  <c r="AH709" i="1" s="1" a="1"/>
  <c r="AH709" i="1" s="1"/>
  <c r="O693" i="1"/>
  <c r="AC693" i="1" s="1"/>
  <c r="O677" i="1"/>
  <c r="AC677" i="1" s="1"/>
  <c r="AH677" i="1" s="1" a="1"/>
  <c r="AH677" i="1" s="1"/>
  <c r="O661" i="1"/>
  <c r="AC661" i="1" s="1"/>
  <c r="O645" i="1"/>
  <c r="AC645" i="1" s="1"/>
  <c r="O629" i="1"/>
  <c r="AC629" i="1" s="1"/>
  <c r="AH629" i="1" s="1" a="1"/>
  <c r="AH629" i="1" s="1"/>
  <c r="O613" i="1"/>
  <c r="AC613" i="1" s="1"/>
  <c r="AH613" i="1" s="1" a="1"/>
  <c r="AH613" i="1" s="1"/>
  <c r="O597" i="1"/>
  <c r="AC597" i="1" s="1"/>
  <c r="O581" i="1"/>
  <c r="AC581" i="1" s="1"/>
  <c r="AH581" i="1" s="1" a="1"/>
  <c r="AH581" i="1" s="1"/>
  <c r="O565" i="1"/>
  <c r="AC565" i="1" s="1"/>
  <c r="O549" i="1"/>
  <c r="AC549" i="1" s="1"/>
  <c r="AH549" i="1" s="1" a="1"/>
  <c r="AH549" i="1" s="1"/>
  <c r="O533" i="1"/>
  <c r="AC533" i="1" s="1"/>
  <c r="O517" i="1"/>
  <c r="AC517" i="1" s="1"/>
  <c r="O501" i="1"/>
  <c r="AC501" i="1" s="1"/>
  <c r="AH501" i="1" s="1" a="1"/>
  <c r="AH501" i="1" s="1"/>
  <c r="O485" i="1"/>
  <c r="AC485" i="1" s="1"/>
  <c r="AH485" i="1" s="1" a="1"/>
  <c r="AH485" i="1" s="1"/>
  <c r="O469" i="1"/>
  <c r="AC469" i="1" s="1"/>
  <c r="O453" i="1"/>
  <c r="AC453" i="1" s="1"/>
  <c r="O421" i="1"/>
  <c r="AC421" i="1" s="1"/>
  <c r="O405" i="1"/>
  <c r="AC405" i="1" s="1"/>
  <c r="AH405" i="1" s="1" a="1"/>
  <c r="AH405" i="1" s="1"/>
  <c r="O373" i="1"/>
  <c r="AC373" i="1" s="1"/>
  <c r="O357" i="1"/>
  <c r="AC357" i="1" s="1"/>
  <c r="O325" i="1"/>
  <c r="AC325" i="1" s="1"/>
  <c r="AH325" i="1" s="1" a="1"/>
  <c r="AH325" i="1" s="1"/>
  <c r="O309" i="1"/>
  <c r="AC309" i="1" s="1"/>
  <c r="O277" i="1"/>
  <c r="AC277" i="1" s="1"/>
  <c r="O261" i="1"/>
  <c r="AC261" i="1" s="1"/>
  <c r="O229" i="1"/>
  <c r="AC229" i="1" s="1"/>
  <c r="O213" i="1"/>
  <c r="AC213" i="1" s="1"/>
  <c r="AH213" i="1" s="1" a="1"/>
  <c r="AH213" i="1" s="1"/>
  <c r="O181" i="1"/>
  <c r="AC181" i="1" s="1"/>
  <c r="O165" i="1"/>
  <c r="AC165" i="1" s="1"/>
  <c r="O133" i="1"/>
  <c r="AC133" i="1" s="1"/>
  <c r="AH133" i="1" s="1" a="1"/>
  <c r="AH133" i="1" s="1"/>
  <c r="O117" i="1"/>
  <c r="AC117" i="1" s="1"/>
  <c r="O85" i="1"/>
  <c r="AC85" i="1" s="1"/>
  <c r="O69" i="1"/>
  <c r="AC69" i="1" s="1"/>
  <c r="AH69" i="1" s="1" a="1"/>
  <c r="AH69" i="1" s="1"/>
  <c r="O37" i="1"/>
  <c r="AC37" i="1" s="1"/>
  <c r="O2840" i="1"/>
  <c r="AC2840" i="1" s="1"/>
  <c r="AH2840" i="1" s="1" a="1"/>
  <c r="AH2840" i="1" s="1"/>
  <c r="O2488" i="1"/>
  <c r="AC2488" i="1" s="1"/>
  <c r="O2120" i="1"/>
  <c r="AC2120" i="1" s="1"/>
  <c r="O1656" i="1"/>
  <c r="AC1656" i="1" s="1"/>
  <c r="AH1656" i="1" s="1" a="1"/>
  <c r="AH1656" i="1" s="1"/>
  <c r="O888" i="1"/>
  <c r="AC888" i="1" s="1"/>
  <c r="AH888" i="1" s="1" a="1"/>
  <c r="AH888" i="1" s="1"/>
  <c r="O2919" i="1"/>
  <c r="AC2919" i="1" s="1"/>
  <c r="O2695" i="1"/>
  <c r="AC2695" i="1" s="1"/>
  <c r="AH2695" i="1" s="1" a="1"/>
  <c r="AH2695" i="1" s="1"/>
  <c r="O2487" i="1"/>
  <c r="AC2487" i="1" s="1"/>
  <c r="O2263" i="1"/>
  <c r="AC2263" i="1" s="1"/>
  <c r="AH2263" i="1" s="1" a="1"/>
  <c r="AH2263" i="1" s="1"/>
  <c r="O2087" i="1"/>
  <c r="AC2087" i="1" s="1"/>
  <c r="O1863" i="1"/>
  <c r="AC1863" i="1" s="1"/>
  <c r="O1687" i="1"/>
  <c r="AC1687" i="1" s="1"/>
  <c r="AH1687" i="1" s="1" a="1"/>
  <c r="AH1687" i="1" s="1"/>
  <c r="O1447" i="1"/>
  <c r="AC1447" i="1" s="1"/>
  <c r="AH1447" i="1" s="1" a="1"/>
  <c r="AH1447" i="1" s="1"/>
  <c r="O1159" i="1"/>
  <c r="AC1159" i="1" s="1"/>
  <c r="O743" i="1"/>
  <c r="AC743" i="1" s="1"/>
  <c r="AH743" i="1" s="1" a="1"/>
  <c r="AH743" i="1" s="1"/>
  <c r="O103" i="1"/>
  <c r="AC103" i="1" s="1"/>
  <c r="O3012" i="1"/>
  <c r="AC3012" i="1" s="1"/>
  <c r="AH3012" i="1" s="1" a="1"/>
  <c r="AH3012" i="1" s="1"/>
  <c r="O2996" i="1"/>
  <c r="AC2996" i="1" s="1"/>
  <c r="O2980" i="1"/>
  <c r="O2964" i="1"/>
  <c r="AC2964" i="1" s="1"/>
  <c r="AH2964" i="1" s="1" a="1"/>
  <c r="AH2964" i="1" s="1"/>
  <c r="O2948" i="1"/>
  <c r="AC2948" i="1" s="1"/>
  <c r="AH2948" i="1" s="1" a="1"/>
  <c r="AH2948" i="1" s="1"/>
  <c r="O2932" i="1"/>
  <c r="AC2932" i="1" s="1"/>
  <c r="O2916" i="1"/>
  <c r="AC2916" i="1" s="1"/>
  <c r="AH2916" i="1" s="1" a="1"/>
  <c r="AH2916" i="1" s="1"/>
  <c r="O2900" i="1"/>
  <c r="AC2900" i="1" s="1"/>
  <c r="O2884" i="1"/>
  <c r="AC2884" i="1" s="1"/>
  <c r="AH2884" i="1" s="1" a="1"/>
  <c r="AH2884" i="1" s="1"/>
  <c r="O2868" i="1"/>
  <c r="AC2868" i="1" s="1"/>
  <c r="O2852" i="1"/>
  <c r="AC2852" i="1" s="1"/>
  <c r="O2836" i="1"/>
  <c r="AC2836" i="1" s="1"/>
  <c r="AH2836" i="1" s="1" a="1"/>
  <c r="AH2836" i="1" s="1"/>
  <c r="O2820" i="1"/>
  <c r="O2804" i="1"/>
  <c r="AC2804" i="1" s="1"/>
  <c r="O2788" i="1"/>
  <c r="AC2788" i="1" s="1"/>
  <c r="AH2788" i="1" s="1" a="1"/>
  <c r="AH2788" i="1" s="1"/>
  <c r="O2772" i="1"/>
  <c r="AC2772" i="1" s="1"/>
  <c r="O2756" i="1"/>
  <c r="AC2756" i="1" s="1"/>
  <c r="AH2756" i="1" s="1" a="1"/>
  <c r="AH2756" i="1" s="1"/>
  <c r="O2740" i="1"/>
  <c r="AC2740" i="1" s="1"/>
  <c r="O2724" i="1"/>
  <c r="AC2724" i="1" s="1"/>
  <c r="O2708" i="1"/>
  <c r="AC2708" i="1" s="1"/>
  <c r="AH2708" i="1" s="1" a="1"/>
  <c r="AH2708" i="1" s="1"/>
  <c r="O2692" i="1"/>
  <c r="AC2692" i="1" s="1"/>
  <c r="AH2692" i="1" s="1" a="1"/>
  <c r="AH2692" i="1" s="1"/>
  <c r="O2676" i="1"/>
  <c r="AC2676" i="1" s="1"/>
  <c r="AH2676" i="1" s="1" a="1"/>
  <c r="AH2676" i="1" s="1"/>
  <c r="O2660" i="1"/>
  <c r="AC2660" i="1" s="1"/>
  <c r="AH2660" i="1" s="1" a="1"/>
  <c r="AH2660" i="1" s="1"/>
  <c r="O2644" i="1"/>
  <c r="O2628" i="1"/>
  <c r="AC2628" i="1" s="1"/>
  <c r="AH2628" i="1" s="1" a="1"/>
  <c r="AH2628" i="1" s="1"/>
  <c r="O2612" i="1"/>
  <c r="AC2612" i="1" s="1"/>
  <c r="O2596" i="1"/>
  <c r="AC2596" i="1" s="1"/>
  <c r="O2580" i="1"/>
  <c r="AC2580" i="1" s="1"/>
  <c r="AH2580" i="1" s="1" a="1"/>
  <c r="AH2580" i="1" s="1"/>
  <c r="O2564" i="1"/>
  <c r="AC2564" i="1" s="1"/>
  <c r="AH2564" i="1" s="1" a="1"/>
  <c r="AH2564" i="1" s="1"/>
  <c r="O2548" i="1"/>
  <c r="AC2548" i="1" s="1"/>
  <c r="O2532" i="1"/>
  <c r="AC2532" i="1" s="1"/>
  <c r="AH2532" i="1" s="1" a="1"/>
  <c r="AH2532" i="1" s="1"/>
  <c r="O2516" i="1"/>
  <c r="AC2516" i="1" s="1"/>
  <c r="O2500" i="1"/>
  <c r="AC2500" i="1" s="1"/>
  <c r="AH2500" i="1" s="1" a="1"/>
  <c r="AH2500" i="1" s="1"/>
  <c r="O2484" i="1"/>
  <c r="AC2484" i="1" s="1"/>
  <c r="O2468" i="1"/>
  <c r="O2452" i="1"/>
  <c r="AC2452" i="1" s="1"/>
  <c r="AH2452" i="1" s="1" a="1"/>
  <c r="AH2452" i="1" s="1"/>
  <c r="O2436" i="1"/>
  <c r="AC2436" i="1" s="1"/>
  <c r="AH2436" i="1" s="1" a="1"/>
  <c r="AH2436" i="1" s="1"/>
  <c r="O2420" i="1"/>
  <c r="AC2420" i="1" s="1"/>
  <c r="O2404" i="1"/>
  <c r="AC2404" i="1" s="1"/>
  <c r="AH2404" i="1" s="1" a="1"/>
  <c r="AH2404" i="1" s="1"/>
  <c r="O2388" i="1"/>
  <c r="AC2388" i="1" s="1"/>
  <c r="O2372" i="1"/>
  <c r="AC2372" i="1" s="1"/>
  <c r="AH2372" i="1" s="1" a="1"/>
  <c r="AH2372" i="1" s="1"/>
  <c r="O2356" i="1"/>
  <c r="AC2356" i="1" s="1"/>
  <c r="O2340" i="1"/>
  <c r="AC2340" i="1" s="1"/>
  <c r="O2324" i="1"/>
  <c r="AC2324" i="1" s="1"/>
  <c r="AH2324" i="1" s="1" a="1"/>
  <c r="AH2324" i="1" s="1"/>
  <c r="O2308" i="1"/>
  <c r="O2292" i="1"/>
  <c r="AC2292" i="1" s="1"/>
  <c r="O2276" i="1"/>
  <c r="AC2276" i="1" s="1"/>
  <c r="AH2276" i="1" s="1" a="1"/>
  <c r="AH2276" i="1" s="1"/>
  <c r="O2260" i="1"/>
  <c r="AC2260" i="1" s="1"/>
  <c r="O2244" i="1"/>
  <c r="AC2244" i="1" s="1"/>
  <c r="AH2244" i="1" s="1" a="1"/>
  <c r="AH2244" i="1" s="1"/>
  <c r="O2228" i="1"/>
  <c r="AC2228" i="1" s="1"/>
  <c r="O2212" i="1"/>
  <c r="AC2212" i="1" s="1"/>
  <c r="O2196" i="1"/>
  <c r="AC2196" i="1" s="1"/>
  <c r="AH2196" i="1" s="1" a="1"/>
  <c r="AH2196" i="1" s="1"/>
  <c r="O2180" i="1"/>
  <c r="AC2180" i="1" s="1"/>
  <c r="AH2180" i="1" s="1" a="1"/>
  <c r="AH2180" i="1" s="1"/>
  <c r="O2164" i="1"/>
  <c r="AC2164" i="1" s="1"/>
  <c r="AH2164" i="1" s="1" a="1"/>
  <c r="AH2164" i="1" s="1"/>
  <c r="O2148" i="1"/>
  <c r="AC2148" i="1" s="1"/>
  <c r="AH2148" i="1" s="1" a="1"/>
  <c r="AH2148" i="1" s="1"/>
  <c r="O2132" i="1"/>
  <c r="O2116" i="1"/>
  <c r="AC2116" i="1" s="1"/>
  <c r="AH2116" i="1" s="1" a="1"/>
  <c r="AH2116" i="1" s="1"/>
  <c r="O2100" i="1"/>
  <c r="AC2100" i="1" s="1"/>
  <c r="O2084" i="1"/>
  <c r="AC2084" i="1" s="1"/>
  <c r="O2068" i="1"/>
  <c r="AC2068" i="1" s="1"/>
  <c r="AH2068" i="1" s="1" a="1"/>
  <c r="AH2068" i="1" s="1"/>
  <c r="O2052" i="1"/>
  <c r="AC2052" i="1" s="1"/>
  <c r="AH2052" i="1" s="1" a="1"/>
  <c r="AH2052" i="1" s="1"/>
  <c r="O2036" i="1"/>
  <c r="AC2036" i="1" s="1"/>
  <c r="O2020" i="1"/>
  <c r="AC2020" i="1" s="1"/>
  <c r="AH2020" i="1" s="1" a="1"/>
  <c r="AH2020" i="1" s="1"/>
  <c r="O2004" i="1"/>
  <c r="AC2004" i="1" s="1"/>
  <c r="O1988" i="1"/>
  <c r="AC1988" i="1" s="1"/>
  <c r="AH1988" i="1" s="1" a="1"/>
  <c r="AH1988" i="1" s="1"/>
  <c r="O1972" i="1"/>
  <c r="AC1972" i="1" s="1"/>
  <c r="O1956" i="1"/>
  <c r="AC1956" i="1" s="1"/>
  <c r="O1940" i="1"/>
  <c r="AC1940" i="1" s="1"/>
  <c r="AH1940" i="1" s="1" a="1"/>
  <c r="AH1940" i="1" s="1"/>
  <c r="O1924" i="1"/>
  <c r="AC1924" i="1" s="1"/>
  <c r="AH1924" i="1" s="1" a="1"/>
  <c r="AH1924" i="1" s="1"/>
  <c r="O1908" i="1"/>
  <c r="AC1908" i="1" s="1"/>
  <c r="O1892" i="1"/>
  <c r="AC1892" i="1" s="1"/>
  <c r="AH1892" i="1" s="1" a="1"/>
  <c r="AH1892" i="1" s="1"/>
  <c r="O1876" i="1"/>
  <c r="AC1876" i="1" s="1"/>
  <c r="O1860" i="1"/>
  <c r="AC1860" i="1" s="1"/>
  <c r="AH1860" i="1" s="1" a="1"/>
  <c r="AH1860" i="1" s="1"/>
  <c r="O1844" i="1"/>
  <c r="AC1844" i="1" s="1"/>
  <c r="O1828" i="1"/>
  <c r="AC1828" i="1" s="1"/>
  <c r="O1812" i="1"/>
  <c r="AC1812" i="1" s="1"/>
  <c r="AH1812" i="1" s="1" a="1"/>
  <c r="AH1812" i="1" s="1"/>
  <c r="O1796" i="1"/>
  <c r="AC1796" i="1" s="1"/>
  <c r="O1780" i="1"/>
  <c r="AC1780" i="1" s="1"/>
  <c r="O1764" i="1"/>
  <c r="AC1764" i="1" s="1"/>
  <c r="AH1764" i="1" s="1" a="1"/>
  <c r="AH1764" i="1" s="1"/>
  <c r="O1748" i="1"/>
  <c r="AC1748" i="1" s="1"/>
  <c r="O1732" i="1"/>
  <c r="AC1732" i="1" s="1"/>
  <c r="AH1732" i="1" s="1" a="1"/>
  <c r="AH1732" i="1" s="1"/>
  <c r="O1716" i="1"/>
  <c r="AC1716" i="1" s="1"/>
  <c r="O1700" i="1"/>
  <c r="AC1700" i="1" s="1"/>
  <c r="O1684" i="1"/>
  <c r="AC1684" i="1" s="1"/>
  <c r="AH1684" i="1" s="1" a="1"/>
  <c r="AH1684" i="1" s="1"/>
  <c r="O1668" i="1"/>
  <c r="AC1668" i="1" s="1"/>
  <c r="AH1668" i="1" s="1" a="1"/>
  <c r="AH1668" i="1" s="1"/>
  <c r="O1652" i="1"/>
  <c r="AC1652" i="1" s="1"/>
  <c r="AH1652" i="1" s="1" a="1"/>
  <c r="AH1652" i="1" s="1"/>
  <c r="O1636" i="1"/>
  <c r="AC1636" i="1" s="1"/>
  <c r="AH1636" i="1" s="1" a="1"/>
  <c r="AH1636" i="1" s="1"/>
  <c r="O1620" i="1"/>
  <c r="O1604" i="1"/>
  <c r="AC1604" i="1" s="1"/>
  <c r="AH1604" i="1" s="1" a="1"/>
  <c r="AH1604" i="1" s="1"/>
  <c r="O1588" i="1"/>
  <c r="AC1588" i="1" s="1"/>
  <c r="O1572" i="1"/>
  <c r="AC1572" i="1" s="1"/>
  <c r="O1556" i="1"/>
  <c r="AC1556" i="1" s="1"/>
  <c r="AH1556" i="1" s="1" a="1"/>
  <c r="AH1556" i="1" s="1"/>
  <c r="O1540" i="1"/>
  <c r="AC1540" i="1" s="1"/>
  <c r="AH1540" i="1" s="1" a="1"/>
  <c r="AH1540" i="1" s="1"/>
  <c r="O1524" i="1"/>
  <c r="AC1524" i="1" s="1"/>
  <c r="O1508" i="1"/>
  <c r="AC1508" i="1" s="1"/>
  <c r="AH1508" i="1" s="1" a="1"/>
  <c r="AH1508" i="1" s="1"/>
  <c r="O1492" i="1"/>
  <c r="O1476" i="1"/>
  <c r="AC1476" i="1" s="1"/>
  <c r="AH1476" i="1" s="1" a="1"/>
  <c r="AH1476" i="1" s="1"/>
  <c r="O1460" i="1"/>
  <c r="AC1460" i="1" s="1"/>
  <c r="O1444" i="1"/>
  <c r="O1428" i="1"/>
  <c r="AC1428" i="1" s="1"/>
  <c r="AH1428" i="1" s="1" a="1"/>
  <c r="AH1428" i="1" s="1"/>
  <c r="O1412" i="1"/>
  <c r="AC1412" i="1" s="1"/>
  <c r="AH1412" i="1" s="1" a="1"/>
  <c r="AH1412" i="1" s="1"/>
  <c r="O1396" i="1"/>
  <c r="AC1396" i="1" s="1"/>
  <c r="O1380" i="1"/>
  <c r="AC1380" i="1" s="1"/>
  <c r="AH1380" i="1" s="1" a="1"/>
  <c r="AH1380" i="1" s="1"/>
  <c r="O1364" i="1"/>
  <c r="AC1364" i="1" s="1"/>
  <c r="AH1364" i="1" s="1" a="1"/>
  <c r="AH1364" i="1" s="1"/>
  <c r="O1348" i="1"/>
  <c r="AC1348" i="1" s="1"/>
  <c r="AH1348" i="1" s="1" a="1"/>
  <c r="AH1348" i="1" s="1"/>
  <c r="O1332" i="1"/>
  <c r="AC1332" i="1" s="1"/>
  <c r="AH1332" i="1" s="1" a="1"/>
  <c r="AH1332" i="1" s="1"/>
  <c r="O1316" i="1"/>
  <c r="AC1316" i="1" s="1"/>
  <c r="O1300" i="1"/>
  <c r="AC1300" i="1" s="1"/>
  <c r="AH1300" i="1" s="1" a="1"/>
  <c r="AH1300" i="1" s="1"/>
  <c r="O1284" i="1"/>
  <c r="AC1284" i="1" s="1"/>
  <c r="AH1284" i="1" s="1" a="1"/>
  <c r="AH1284" i="1" s="1"/>
  <c r="O1268" i="1"/>
  <c r="AC1268" i="1" s="1"/>
  <c r="O1252" i="1"/>
  <c r="AC1252" i="1" s="1"/>
  <c r="O1236" i="1"/>
  <c r="AC1236" i="1" s="1"/>
  <c r="O1220" i="1"/>
  <c r="AC1220" i="1" s="1"/>
  <c r="AH1220" i="1" s="1" a="1"/>
  <c r="AH1220" i="1" s="1"/>
  <c r="O1204" i="1"/>
  <c r="AC1204" i="1" s="1"/>
  <c r="O1188" i="1"/>
  <c r="AC1188" i="1" s="1"/>
  <c r="O1172" i="1"/>
  <c r="AC1172" i="1" s="1"/>
  <c r="AH1172" i="1" s="1" a="1"/>
  <c r="AH1172" i="1" s="1"/>
  <c r="O1156" i="1"/>
  <c r="AC1156" i="1" s="1"/>
  <c r="AH1156" i="1" s="1" a="1"/>
  <c r="AH1156" i="1" s="1"/>
  <c r="O1140" i="1"/>
  <c r="AC1140" i="1" s="1"/>
  <c r="O1124" i="1"/>
  <c r="O1108" i="1"/>
  <c r="AC1108" i="1" s="1"/>
  <c r="AH1108" i="1" s="1" a="1"/>
  <c r="AH1108" i="1" s="1"/>
  <c r="O1092" i="1"/>
  <c r="AC1092" i="1" s="1"/>
  <c r="O1076" i="1"/>
  <c r="AC1076" i="1" s="1"/>
  <c r="O1060" i="1"/>
  <c r="AC1060" i="1" s="1"/>
  <c r="O1044" i="1"/>
  <c r="AC1044" i="1" s="1"/>
  <c r="AH1044" i="1" s="1" a="1"/>
  <c r="AH1044" i="1" s="1"/>
  <c r="O1028" i="1"/>
  <c r="AC1028" i="1" s="1"/>
  <c r="AH1028" i="1" s="1" a="1"/>
  <c r="AH1028" i="1" s="1"/>
  <c r="O1012" i="1"/>
  <c r="AC1012" i="1" s="1"/>
  <c r="O996" i="1"/>
  <c r="AC996" i="1" s="1"/>
  <c r="AH996" i="1" s="1" a="1"/>
  <c r="AH996" i="1" s="1"/>
  <c r="O980" i="1"/>
  <c r="AC980" i="1" s="1"/>
  <c r="AH980" i="1" s="1" a="1"/>
  <c r="AH980" i="1" s="1"/>
  <c r="O964" i="1"/>
  <c r="AC964" i="1" s="1"/>
  <c r="AH964" i="1" s="1" a="1"/>
  <c r="AH964" i="1" s="1"/>
  <c r="O948" i="1"/>
  <c r="AC948" i="1" s="1"/>
  <c r="O932" i="1"/>
  <c r="AC932" i="1" s="1"/>
  <c r="O916" i="1"/>
  <c r="AC916" i="1" s="1"/>
  <c r="AH916" i="1" s="1" a="1"/>
  <c r="AH916" i="1" s="1"/>
  <c r="O900" i="1"/>
  <c r="AC900" i="1" s="1"/>
  <c r="AH900" i="1" s="1" a="1"/>
  <c r="AH900" i="1" s="1"/>
  <c r="O884" i="1"/>
  <c r="AC884" i="1" s="1"/>
  <c r="O868" i="1"/>
  <c r="AC868" i="1" s="1"/>
  <c r="AH868" i="1" s="1" a="1"/>
  <c r="AH868" i="1" s="1"/>
  <c r="O852" i="1"/>
  <c r="AC852" i="1" s="1"/>
  <c r="O836" i="1"/>
  <c r="AC836" i="1" s="1"/>
  <c r="AH836" i="1" s="1" a="1"/>
  <c r="AH836" i="1" s="1"/>
  <c r="O820" i="1"/>
  <c r="AC820" i="1" s="1"/>
  <c r="O804" i="1"/>
  <c r="AC804" i="1" s="1"/>
  <c r="O788" i="1"/>
  <c r="AC788" i="1" s="1"/>
  <c r="AH788" i="1" s="1" a="1"/>
  <c r="AH788" i="1" s="1"/>
  <c r="O772" i="1"/>
  <c r="AC772" i="1" s="1"/>
  <c r="AH772" i="1" s="1" a="1"/>
  <c r="AH772" i="1" s="1"/>
  <c r="O756" i="1"/>
  <c r="AC756" i="1" s="1"/>
  <c r="O740" i="1"/>
  <c r="AC740" i="1" s="1"/>
  <c r="AH740" i="1" s="1" a="1"/>
  <c r="AH740" i="1" s="1"/>
  <c r="O724" i="1"/>
  <c r="AC724" i="1" s="1"/>
  <c r="O708" i="1"/>
  <c r="AC708" i="1" s="1"/>
  <c r="AH708" i="1" s="1" a="1"/>
  <c r="AH708" i="1" s="1"/>
  <c r="O692" i="1"/>
  <c r="AC692" i="1" s="1"/>
  <c r="O676" i="1"/>
  <c r="AC676" i="1" s="1"/>
  <c r="O660" i="1"/>
  <c r="AC660" i="1" s="1"/>
  <c r="AH660" i="1" s="1" a="1"/>
  <c r="AH660" i="1" s="1"/>
  <c r="O644" i="1"/>
  <c r="O628" i="1"/>
  <c r="AC628" i="1" s="1"/>
  <c r="O612" i="1"/>
  <c r="AC612" i="1" s="1"/>
  <c r="AH612" i="1" s="1" a="1"/>
  <c r="AH612" i="1" s="1"/>
  <c r="O596" i="1"/>
  <c r="AC596" i="1" s="1"/>
  <c r="O580" i="1"/>
  <c r="AC580" i="1" s="1"/>
  <c r="AH580" i="1" s="1" a="1"/>
  <c r="AH580" i="1" s="1"/>
  <c r="O564" i="1"/>
  <c r="AC564" i="1" s="1"/>
  <c r="O548" i="1"/>
  <c r="AC548" i="1" s="1"/>
  <c r="O532" i="1"/>
  <c r="AC532" i="1" s="1"/>
  <c r="AH532" i="1" s="1" a="1"/>
  <c r="AH532" i="1" s="1"/>
  <c r="O516" i="1"/>
  <c r="AC516" i="1" s="1"/>
  <c r="AH516" i="1" s="1" a="1"/>
  <c r="AH516" i="1" s="1"/>
  <c r="O500" i="1"/>
  <c r="AC500" i="1" s="1"/>
  <c r="O484" i="1"/>
  <c r="AC484" i="1" s="1"/>
  <c r="AH484" i="1" s="1" a="1"/>
  <c r="AH484" i="1" s="1"/>
  <c r="O468" i="1"/>
  <c r="AC468" i="1" s="1"/>
  <c r="AH468" i="1" s="1" a="1"/>
  <c r="AH468" i="1" s="1"/>
  <c r="O452" i="1"/>
  <c r="AC452" i="1" s="1"/>
  <c r="AH452" i="1" s="1" a="1"/>
  <c r="AH452" i="1" s="1"/>
  <c r="O436" i="1"/>
  <c r="AC436" i="1" s="1"/>
  <c r="O420" i="1"/>
  <c r="AC420" i="1" s="1"/>
  <c r="O404" i="1"/>
  <c r="AC404" i="1" s="1"/>
  <c r="O388" i="1"/>
  <c r="AC388" i="1" s="1"/>
  <c r="AH388" i="1" s="1" a="1"/>
  <c r="AH388" i="1" s="1"/>
  <c r="O372" i="1"/>
  <c r="AC372" i="1" s="1"/>
  <c r="O356" i="1"/>
  <c r="AC356" i="1" s="1"/>
  <c r="AH356" i="1" s="1" a="1"/>
  <c r="AH356" i="1" s="1"/>
  <c r="O340" i="1"/>
  <c r="AC340" i="1" s="1"/>
  <c r="O324" i="1"/>
  <c r="AC324" i="1" s="1"/>
  <c r="AH324" i="1" s="1" a="1"/>
  <c r="AH324" i="1" s="1"/>
  <c r="O308" i="1"/>
  <c r="O292" i="1"/>
  <c r="AC292" i="1" s="1"/>
  <c r="O276" i="1"/>
  <c r="O260" i="1"/>
  <c r="AC260" i="1" s="1"/>
  <c r="AH260" i="1" s="1" a="1"/>
  <c r="AH260" i="1" s="1"/>
  <c r="O244" i="1"/>
  <c r="AC244" i="1" s="1"/>
  <c r="O228" i="1"/>
  <c r="AC228" i="1" s="1"/>
  <c r="AH228" i="1" s="1" a="1"/>
  <c r="AH228" i="1" s="1"/>
  <c r="O212" i="1"/>
  <c r="AC212" i="1" s="1"/>
  <c r="O196" i="1"/>
  <c r="AC196" i="1" s="1"/>
  <c r="AH196" i="1" s="1" a="1"/>
  <c r="AH196" i="1" s="1"/>
  <c r="O180" i="1"/>
  <c r="AC180" i="1" s="1"/>
  <c r="O164" i="1"/>
  <c r="AC164" i="1" s="1"/>
  <c r="O148" i="1"/>
  <c r="AC148" i="1" s="1"/>
  <c r="AH148" i="1" s="1" a="1"/>
  <c r="AH148" i="1" s="1"/>
  <c r="O132" i="1"/>
  <c r="AC132" i="1" s="1"/>
  <c r="AH132" i="1" s="1" a="1"/>
  <c r="AH132" i="1" s="1"/>
  <c r="O116" i="1"/>
  <c r="AC116" i="1" s="1"/>
  <c r="O100" i="1"/>
  <c r="AC100" i="1" s="1"/>
  <c r="AH100" i="1" s="1" a="1"/>
  <c r="AH100" i="1" s="1"/>
  <c r="O84" i="1"/>
  <c r="AC84" i="1" s="1"/>
  <c r="AH84" i="1" s="1" a="1"/>
  <c r="AH84" i="1" s="1"/>
  <c r="O68" i="1"/>
  <c r="AC68" i="1" s="1"/>
  <c r="AH68" i="1" s="1" a="1"/>
  <c r="AH68" i="1" s="1"/>
  <c r="O52" i="1"/>
  <c r="AC52" i="1" s="1"/>
  <c r="O36" i="1"/>
  <c r="AC36" i="1" s="1"/>
  <c r="O2920" i="1"/>
  <c r="AC2920" i="1" s="1"/>
  <c r="O2744" i="1"/>
  <c r="AC2744" i="1" s="1"/>
  <c r="AH2744" i="1" s="1" a="1"/>
  <c r="AH2744" i="1" s="1"/>
  <c r="O2568" i="1"/>
  <c r="AC2568" i="1" s="1"/>
  <c r="O2376" i="1"/>
  <c r="O2232" i="1"/>
  <c r="AC2232" i="1" s="1"/>
  <c r="AH2232" i="1" s="1" a="1"/>
  <c r="AH2232" i="1" s="1"/>
  <c r="O2072" i="1"/>
  <c r="AC2072" i="1" s="1"/>
  <c r="O1896" i="1"/>
  <c r="AC1896" i="1" s="1"/>
  <c r="O1768" i="1"/>
  <c r="AC1768" i="1" s="1"/>
  <c r="O1592" i="1"/>
  <c r="AC1592" i="1" s="1"/>
  <c r="AH1592" i="1" s="1" a="1"/>
  <c r="AH1592" i="1" s="1"/>
  <c r="O1432" i="1"/>
  <c r="AC1432" i="1" s="1"/>
  <c r="AH1432" i="1" s="1" a="1"/>
  <c r="AH1432" i="1" s="1"/>
  <c r="O1304" i="1"/>
  <c r="AC1304" i="1" s="1"/>
  <c r="O1176" i="1"/>
  <c r="AC1176" i="1" s="1"/>
  <c r="AH1176" i="1" s="1" a="1"/>
  <c r="AH1176" i="1" s="1"/>
  <c r="O1080" i="1"/>
  <c r="AC1080" i="1" s="1"/>
  <c r="O952" i="1"/>
  <c r="O824" i="1"/>
  <c r="AC824" i="1" s="1"/>
  <c r="O696" i="1"/>
  <c r="AC696" i="1" s="1"/>
  <c r="O568" i="1"/>
  <c r="AC568" i="1" s="1"/>
  <c r="AH568" i="1" s="1" a="1"/>
  <c r="AH568" i="1" s="1"/>
  <c r="O472" i="1"/>
  <c r="AC472" i="1" s="1"/>
  <c r="AH472" i="1" s="1" a="1"/>
  <c r="AH472" i="1" s="1"/>
  <c r="O376" i="1"/>
  <c r="AC376" i="1" s="1"/>
  <c r="O280" i="1"/>
  <c r="AC280" i="1" s="1"/>
  <c r="AH280" i="1" s="1" a="1"/>
  <c r="AH280" i="1" s="1"/>
  <c r="O232" i="1"/>
  <c r="AC232" i="1" s="1"/>
  <c r="AH232" i="1" s="1" a="1"/>
  <c r="AH232" i="1" s="1"/>
  <c r="O168" i="1"/>
  <c r="AC168" i="1" s="1"/>
  <c r="AH168" i="1" s="1" a="1"/>
  <c r="AH168" i="1" s="1"/>
  <c r="O72" i="1"/>
  <c r="AC72" i="1" s="1"/>
  <c r="O2839" i="1"/>
  <c r="AC2839" i="1" s="1"/>
  <c r="O2631" i="1"/>
  <c r="AC2631" i="1" s="1"/>
  <c r="AH2631" i="1" s="1" a="1"/>
  <c r="AH2631" i="1" s="1"/>
  <c r="O2407" i="1"/>
  <c r="AC2407" i="1" s="1"/>
  <c r="AH2407" i="1" s="1" a="1"/>
  <c r="AH2407" i="1" s="1"/>
  <c r="O2199" i="1"/>
  <c r="AC2199" i="1" s="1"/>
  <c r="O1975" i="1"/>
  <c r="AC1975" i="1" s="1"/>
  <c r="AH1975" i="1" s="1" a="1"/>
  <c r="AH1975" i="1" s="1"/>
  <c r="O1783" i="1"/>
  <c r="AC1783" i="1" s="1"/>
  <c r="O1559" i="1"/>
  <c r="AC1559" i="1" s="1"/>
  <c r="AH1559" i="1" s="1" a="1"/>
  <c r="AH1559" i="1" s="1"/>
  <c r="O1351" i="1"/>
  <c r="AC1351" i="1" s="1"/>
  <c r="O1079" i="1"/>
  <c r="AC1079" i="1" s="1"/>
  <c r="O919" i="1"/>
  <c r="AC919" i="1" s="1"/>
  <c r="O775" i="1"/>
  <c r="AC775" i="1" s="1"/>
  <c r="AH775" i="1" s="1" a="1"/>
  <c r="AH775" i="1" s="1"/>
  <c r="O599" i="1"/>
  <c r="O455" i="1"/>
  <c r="AC455" i="1" s="1"/>
  <c r="O263" i="1"/>
  <c r="AC263" i="1" s="1"/>
  <c r="AH263" i="1" s="1" a="1"/>
  <c r="AH263" i="1" s="1"/>
  <c r="O151" i="1"/>
  <c r="AC151" i="1" s="1"/>
  <c r="AH151" i="1" s="1" a="1"/>
  <c r="AH151" i="1" s="1"/>
  <c r="O3011" i="1"/>
  <c r="AC3011" i="1" s="1"/>
  <c r="O2995" i="1"/>
  <c r="AC2995" i="1" s="1"/>
  <c r="O2979" i="1"/>
  <c r="AC2979" i="1" s="1"/>
  <c r="AH2979" i="1" s="1" a="1"/>
  <c r="AH2979" i="1" s="1"/>
  <c r="O2963" i="1"/>
  <c r="AC2963" i="1" s="1"/>
  <c r="AH2963" i="1" s="1" a="1"/>
  <c r="AH2963" i="1" s="1"/>
  <c r="O2947" i="1"/>
  <c r="AC2947" i="1" s="1"/>
  <c r="O2931" i="1"/>
  <c r="AC2931" i="1" s="1"/>
  <c r="AH2931" i="1" s="1" a="1"/>
  <c r="AH2931" i="1" s="1"/>
  <c r="O2915" i="1"/>
  <c r="AC2915" i="1" s="1"/>
  <c r="AH2915" i="1" s="1" a="1"/>
  <c r="AH2915" i="1" s="1"/>
  <c r="O2899" i="1"/>
  <c r="AC2899" i="1" s="1"/>
  <c r="AH2899" i="1" s="1" a="1"/>
  <c r="AH2899" i="1" s="1"/>
  <c r="O2883" i="1"/>
  <c r="AC2883" i="1" s="1"/>
  <c r="O2867" i="1"/>
  <c r="AC2867" i="1" s="1"/>
  <c r="O2851" i="1"/>
  <c r="AC2851" i="1" s="1"/>
  <c r="AH2851" i="1" s="1" a="1"/>
  <c r="AH2851" i="1" s="1"/>
  <c r="O2835" i="1"/>
  <c r="AC2835" i="1" s="1"/>
  <c r="AH2835" i="1" s="1" a="1"/>
  <c r="AH2835" i="1" s="1"/>
  <c r="O2819" i="1"/>
  <c r="AC2819" i="1" s="1"/>
  <c r="O2803" i="1"/>
  <c r="AC2803" i="1" s="1"/>
  <c r="AH2803" i="1" s="1" a="1"/>
  <c r="AH2803" i="1" s="1"/>
  <c r="O2787" i="1"/>
  <c r="AC2787" i="1" s="1"/>
  <c r="AH2787" i="1" s="1" a="1"/>
  <c r="AH2787" i="1" s="1"/>
  <c r="O2771" i="1"/>
  <c r="AC2771" i="1" s="1"/>
  <c r="O2755" i="1"/>
  <c r="AC2755" i="1" s="1"/>
  <c r="O2739" i="1"/>
  <c r="AC2739" i="1" s="1"/>
  <c r="O2723" i="1"/>
  <c r="AC2723" i="1" s="1"/>
  <c r="AH2723" i="1" s="1" a="1"/>
  <c r="AH2723" i="1" s="1"/>
  <c r="O2707" i="1"/>
  <c r="AC2707" i="1" s="1"/>
  <c r="AH2707" i="1" s="1" a="1"/>
  <c r="AH2707" i="1" s="1"/>
  <c r="O2691" i="1"/>
  <c r="AC2691" i="1" s="1"/>
  <c r="O2675" i="1"/>
  <c r="AC2675" i="1" s="1"/>
  <c r="O2659" i="1"/>
  <c r="AC2659" i="1" s="1"/>
  <c r="AH2659" i="1" s="1" a="1"/>
  <c r="AH2659" i="1" s="1"/>
  <c r="O2643" i="1"/>
  <c r="AC2643" i="1" s="1"/>
  <c r="AH2643" i="1" s="1" a="1"/>
  <c r="AH2643" i="1" s="1"/>
  <c r="O2627" i="1"/>
  <c r="AC2627" i="1" s="1"/>
  <c r="O2611" i="1"/>
  <c r="AC2611" i="1" s="1"/>
  <c r="O2595" i="1"/>
  <c r="AC2595" i="1" s="1"/>
  <c r="O2579" i="1"/>
  <c r="AC2579" i="1" s="1"/>
  <c r="AH2579" i="1" s="1" a="1"/>
  <c r="AH2579" i="1" s="1"/>
  <c r="O2563" i="1"/>
  <c r="AC2563" i="1" s="1"/>
  <c r="O2547" i="1"/>
  <c r="AC2547" i="1" s="1"/>
  <c r="O2531" i="1"/>
  <c r="AC2531" i="1" s="1"/>
  <c r="AH2531" i="1" s="1" a="1"/>
  <c r="AH2531" i="1" s="1"/>
  <c r="O2515" i="1"/>
  <c r="AC2515" i="1" s="1"/>
  <c r="O2499" i="1"/>
  <c r="AC2499" i="1" s="1"/>
  <c r="O2483" i="1"/>
  <c r="AC2483" i="1" s="1"/>
  <c r="O2467" i="1"/>
  <c r="AC2467" i="1" s="1"/>
  <c r="AH2467" i="1" s="1" a="1"/>
  <c r="AH2467" i="1" s="1"/>
  <c r="O2451" i="1"/>
  <c r="AC2451" i="1" s="1"/>
  <c r="AH2451" i="1" s="1" a="1"/>
  <c r="AH2451" i="1" s="1"/>
  <c r="O2435" i="1"/>
  <c r="AC2435" i="1" s="1"/>
  <c r="O2419" i="1"/>
  <c r="AC2419" i="1" s="1"/>
  <c r="AH2419" i="1" s="1" a="1"/>
  <c r="AH2419" i="1" s="1"/>
  <c r="O2403" i="1"/>
  <c r="AC2403" i="1" s="1"/>
  <c r="AH2403" i="1" s="1" a="1"/>
  <c r="AH2403" i="1" s="1"/>
  <c r="O2387" i="1"/>
  <c r="AC2387" i="1" s="1"/>
  <c r="AH2387" i="1" s="1" a="1"/>
  <c r="AH2387" i="1" s="1"/>
  <c r="O2371" i="1"/>
  <c r="AC2371" i="1" s="1"/>
  <c r="O2355" i="1"/>
  <c r="AC2355" i="1" s="1"/>
  <c r="O2339" i="1"/>
  <c r="AC2339" i="1" s="1"/>
  <c r="AH2339" i="1" s="1" a="1"/>
  <c r="AH2339" i="1" s="1"/>
  <c r="O2323" i="1"/>
  <c r="AC2323" i="1" s="1"/>
  <c r="AH2323" i="1" s="1" a="1"/>
  <c r="AH2323" i="1" s="1"/>
  <c r="O2307" i="1"/>
  <c r="AC2307" i="1" s="1"/>
  <c r="O2291" i="1"/>
  <c r="AC2291" i="1" s="1"/>
  <c r="O2275" i="1"/>
  <c r="AC2275" i="1" s="1"/>
  <c r="O2259" i="1"/>
  <c r="AC2259" i="1" s="1"/>
  <c r="AH2259" i="1" s="1" a="1"/>
  <c r="AH2259" i="1" s="1"/>
  <c r="O2243" i="1"/>
  <c r="AC2243" i="1" s="1"/>
  <c r="O2227" i="1"/>
  <c r="AC2227" i="1" s="1"/>
  <c r="O2211" i="1"/>
  <c r="AC2211" i="1" s="1"/>
  <c r="AH2211" i="1" s="1" a="1"/>
  <c r="AH2211" i="1" s="1"/>
  <c r="O2195" i="1"/>
  <c r="AC2195" i="1" s="1"/>
  <c r="O2179" i="1"/>
  <c r="AC2179" i="1" s="1"/>
  <c r="O2163" i="1"/>
  <c r="AC2163" i="1" s="1"/>
  <c r="O2147" i="1"/>
  <c r="AC2147" i="1" s="1"/>
  <c r="O2131" i="1"/>
  <c r="AC2131" i="1" s="1"/>
  <c r="AH2131" i="1" s="1" a="1"/>
  <c r="AH2131" i="1" s="1"/>
  <c r="O2115" i="1"/>
  <c r="AC2115" i="1" s="1"/>
  <c r="O2099" i="1"/>
  <c r="AC2099" i="1" s="1"/>
  <c r="O2083" i="1"/>
  <c r="AC2083" i="1" s="1"/>
  <c r="AH2083" i="1" s="1" a="1"/>
  <c r="AH2083" i="1" s="1"/>
  <c r="O2067" i="1"/>
  <c r="AC2067" i="1" s="1"/>
  <c r="O2051" i="1"/>
  <c r="AC2051" i="1" s="1"/>
  <c r="O2035" i="1"/>
  <c r="AC2035" i="1" s="1"/>
  <c r="AH2035" i="1" s="1" a="1"/>
  <c r="AH2035" i="1" s="1"/>
  <c r="O2019" i="1"/>
  <c r="AC2019" i="1" s="1"/>
  <c r="O2003" i="1"/>
  <c r="AC2003" i="1" s="1"/>
  <c r="AH2003" i="1" s="1" a="1"/>
  <c r="AH2003" i="1" s="1"/>
  <c r="O1987" i="1"/>
  <c r="AC1987" i="1" s="1"/>
  <c r="O1971" i="1"/>
  <c r="AC1971" i="1" s="1"/>
  <c r="O1955" i="1"/>
  <c r="AC1955" i="1" s="1"/>
  <c r="AH1955" i="1" s="1" a="1"/>
  <c r="AH1955" i="1" s="1"/>
  <c r="O1939" i="1"/>
  <c r="AC1939" i="1" s="1"/>
  <c r="AH1939" i="1" s="1" a="1"/>
  <c r="AH1939" i="1" s="1"/>
  <c r="O1923" i="1"/>
  <c r="AC1923" i="1" s="1"/>
  <c r="O1907" i="1"/>
  <c r="AC1907" i="1" s="1"/>
  <c r="AH1907" i="1" s="1" a="1"/>
  <c r="AH1907" i="1" s="1"/>
  <c r="O1891" i="1"/>
  <c r="AC1891" i="1" s="1"/>
  <c r="AH1891" i="1" s="1" a="1"/>
  <c r="AH1891" i="1" s="1"/>
  <c r="O1875" i="1"/>
  <c r="AC1875" i="1" s="1"/>
  <c r="AH1875" i="1" s="1" a="1"/>
  <c r="AH1875" i="1" s="1"/>
  <c r="O1859" i="1"/>
  <c r="AC1859" i="1" s="1"/>
  <c r="O1843" i="1"/>
  <c r="AC1843" i="1" s="1"/>
  <c r="O1827" i="1"/>
  <c r="AC1827" i="1" s="1"/>
  <c r="AH1827" i="1" s="1" a="1"/>
  <c r="AH1827" i="1" s="1"/>
  <c r="O1811" i="1"/>
  <c r="AC1811" i="1" s="1"/>
  <c r="O1795" i="1"/>
  <c r="AC1795" i="1" s="1"/>
  <c r="O1779" i="1"/>
  <c r="AC1779" i="1" s="1"/>
  <c r="AH1779" i="1" s="1" a="1"/>
  <c r="AH1779" i="1" s="1"/>
  <c r="O1763" i="1"/>
  <c r="AC1763" i="1" s="1"/>
  <c r="AH1763" i="1" s="1" a="1"/>
  <c r="AH1763" i="1" s="1"/>
  <c r="O1747" i="1"/>
  <c r="AC1747" i="1" s="1"/>
  <c r="O1731" i="1"/>
  <c r="AC1731" i="1" s="1"/>
  <c r="O1715" i="1"/>
  <c r="AC1715" i="1" s="1"/>
  <c r="O1699" i="1"/>
  <c r="AC1699" i="1" s="1"/>
  <c r="AH1699" i="1" s="1" a="1"/>
  <c r="AH1699" i="1" s="1"/>
  <c r="O1683" i="1"/>
  <c r="AC1683" i="1" s="1"/>
  <c r="AH1683" i="1" s="1" a="1"/>
  <c r="AH1683" i="1" s="1"/>
  <c r="O1667" i="1"/>
  <c r="AC1667" i="1" s="1"/>
  <c r="O1651" i="1"/>
  <c r="AC1651" i="1" s="1"/>
  <c r="AH1651" i="1" s="1" a="1"/>
  <c r="AH1651" i="1" s="1"/>
  <c r="O1635" i="1"/>
  <c r="AC1635" i="1" s="1"/>
  <c r="AH1635" i="1" s="1" a="1"/>
  <c r="AH1635" i="1" s="1"/>
  <c r="O1619" i="1"/>
  <c r="O1603" i="1"/>
  <c r="AC1603" i="1" s="1"/>
  <c r="O1587" i="1"/>
  <c r="AC1587" i="1" s="1"/>
  <c r="O1571" i="1"/>
  <c r="AC1571" i="1" s="1"/>
  <c r="O1555" i="1"/>
  <c r="AC1555" i="1" s="1"/>
  <c r="O1539" i="1"/>
  <c r="AC1539" i="1" s="1"/>
  <c r="O1523" i="1"/>
  <c r="AC1523" i="1" s="1"/>
  <c r="O1507" i="1"/>
  <c r="AC1507" i="1" s="1"/>
  <c r="AH1507" i="1" s="1" a="1"/>
  <c r="AH1507" i="1" s="1"/>
  <c r="O1491" i="1"/>
  <c r="AC1491" i="1" s="1"/>
  <c r="O1475" i="1"/>
  <c r="AC1475" i="1" s="1"/>
  <c r="O1459" i="1"/>
  <c r="AC1459" i="1" s="1"/>
  <c r="O1443" i="1"/>
  <c r="AC1443" i="1" s="1"/>
  <c r="AH1443" i="1" s="1" a="1"/>
  <c r="AH1443" i="1" s="1"/>
  <c r="O1427" i="1"/>
  <c r="AC1427" i="1" s="1"/>
  <c r="AH1427" i="1" s="1" a="1"/>
  <c r="AH1427" i="1" s="1"/>
  <c r="O1411" i="1"/>
  <c r="AC1411" i="1" s="1"/>
  <c r="O1395" i="1"/>
  <c r="AC1395" i="1" s="1"/>
  <c r="AH1395" i="1" s="1" a="1"/>
  <c r="AH1395" i="1" s="1"/>
  <c r="O1379" i="1"/>
  <c r="AC1379" i="1" s="1"/>
  <c r="O1363" i="1"/>
  <c r="AC1363" i="1" s="1"/>
  <c r="AH1363" i="1" s="1" a="1"/>
  <c r="AH1363" i="1" s="1"/>
  <c r="O1347" i="1"/>
  <c r="AC1347" i="1" s="1"/>
  <c r="O1331" i="1"/>
  <c r="AC1331" i="1" s="1"/>
  <c r="O1315" i="1"/>
  <c r="AC1315" i="1" s="1"/>
  <c r="O1299" i="1"/>
  <c r="AC1299" i="1" s="1"/>
  <c r="O1283" i="1"/>
  <c r="AC1283" i="1" s="1"/>
  <c r="O1267" i="1"/>
  <c r="AC1267" i="1" s="1"/>
  <c r="O1251" i="1"/>
  <c r="AC1251" i="1" s="1"/>
  <c r="AH1251" i="1" s="1" a="1"/>
  <c r="AH1251" i="1" s="1"/>
  <c r="O1235" i="1"/>
  <c r="AC1235" i="1" s="1"/>
  <c r="AH1235" i="1" s="1" a="1"/>
  <c r="AH1235" i="1" s="1"/>
  <c r="O1219" i="1"/>
  <c r="AC1219" i="1" s="1"/>
  <c r="O1203" i="1"/>
  <c r="AC1203" i="1" s="1"/>
  <c r="O1187" i="1"/>
  <c r="AC1187" i="1" s="1"/>
  <c r="AH1187" i="1" s="1" a="1"/>
  <c r="AH1187" i="1" s="1"/>
  <c r="O1171" i="1"/>
  <c r="AC1171" i="1" s="1"/>
  <c r="O1155" i="1"/>
  <c r="AC1155" i="1" s="1"/>
  <c r="O1139" i="1"/>
  <c r="AC1139" i="1" s="1"/>
  <c r="AH1139" i="1" s="1" a="1"/>
  <c r="AH1139" i="1" s="1"/>
  <c r="O1123" i="1"/>
  <c r="AC1123" i="1" s="1"/>
  <c r="O1107" i="1"/>
  <c r="AC1107" i="1" s="1"/>
  <c r="AH1107" i="1" s="1" a="1"/>
  <c r="AH1107" i="1" s="1"/>
  <c r="O1091" i="1"/>
  <c r="AC1091" i="1" s="1"/>
  <c r="O1075" i="1"/>
  <c r="AC1075" i="1" s="1"/>
  <c r="O1059" i="1"/>
  <c r="AC1059" i="1" s="1"/>
  <c r="AH1059" i="1" s="1" a="1"/>
  <c r="AH1059" i="1" s="1"/>
  <c r="O1043" i="1"/>
  <c r="O1027" i="1"/>
  <c r="AC1027" i="1" s="1"/>
  <c r="O1011" i="1"/>
  <c r="AC1011" i="1" s="1"/>
  <c r="O995" i="1"/>
  <c r="AC995" i="1" s="1"/>
  <c r="AH995" i="1" s="1" a="1"/>
  <c r="AH995" i="1" s="1"/>
  <c r="O979" i="1"/>
  <c r="AC979" i="1" s="1"/>
  <c r="O963" i="1"/>
  <c r="AC963" i="1" s="1"/>
  <c r="O947" i="1"/>
  <c r="AC947" i="1" s="1"/>
  <c r="O931" i="1"/>
  <c r="AC931" i="1" s="1"/>
  <c r="AH931" i="1" s="1" a="1"/>
  <c r="AH931" i="1" s="1"/>
  <c r="O915" i="1"/>
  <c r="AC915" i="1" s="1"/>
  <c r="AH915" i="1" s="1" a="1"/>
  <c r="AH915" i="1" s="1"/>
  <c r="O899" i="1"/>
  <c r="AC899" i="1" s="1"/>
  <c r="O883" i="1"/>
  <c r="AC883" i="1" s="1"/>
  <c r="AH883" i="1" s="1" a="1"/>
  <c r="AH883" i="1" s="1"/>
  <c r="O867" i="1"/>
  <c r="AC867" i="1" s="1"/>
  <c r="AH867" i="1" s="1" a="1"/>
  <c r="AH867" i="1" s="1"/>
  <c r="O851" i="1"/>
  <c r="AC851" i="1" s="1"/>
  <c r="AH851" i="1" s="1" a="1"/>
  <c r="AH851" i="1" s="1"/>
  <c r="O835" i="1"/>
  <c r="AC835" i="1" s="1"/>
  <c r="O819" i="1"/>
  <c r="AC819" i="1" s="1"/>
  <c r="O803" i="1"/>
  <c r="AC803" i="1" s="1"/>
  <c r="AH803" i="1" s="1" a="1"/>
  <c r="AH803" i="1" s="1"/>
  <c r="O787" i="1"/>
  <c r="AC787" i="1" s="1"/>
  <c r="AH787" i="1" s="1" a="1"/>
  <c r="AH787" i="1" s="1"/>
  <c r="O771" i="1"/>
  <c r="AC771" i="1" s="1"/>
  <c r="O755" i="1"/>
  <c r="AC755" i="1" s="1"/>
  <c r="O739" i="1"/>
  <c r="AC739" i="1" s="1"/>
  <c r="O723" i="1"/>
  <c r="AC723" i="1" s="1"/>
  <c r="AH723" i="1" s="1" a="1"/>
  <c r="AH723" i="1" s="1"/>
  <c r="O707" i="1"/>
  <c r="AC707" i="1" s="1"/>
  <c r="O691" i="1"/>
  <c r="AC691" i="1" s="1"/>
  <c r="O675" i="1"/>
  <c r="AC675" i="1" s="1"/>
  <c r="AH675" i="1" s="1" a="1"/>
  <c r="AH675" i="1" s="1"/>
  <c r="O659" i="1"/>
  <c r="AC659" i="1" s="1"/>
  <c r="O643" i="1"/>
  <c r="AC643" i="1" s="1"/>
  <c r="O627" i="1"/>
  <c r="AC627" i="1" s="1"/>
  <c r="O611" i="1"/>
  <c r="AC611" i="1" s="1"/>
  <c r="O595" i="1"/>
  <c r="AC595" i="1" s="1"/>
  <c r="AH595" i="1" s="1" a="1"/>
  <c r="AH595" i="1" s="1"/>
  <c r="O579" i="1"/>
  <c r="AC579" i="1" s="1"/>
  <c r="O563" i="1"/>
  <c r="AC563" i="1" s="1"/>
  <c r="O547" i="1"/>
  <c r="AC547" i="1" s="1"/>
  <c r="AH547" i="1" s="1" a="1"/>
  <c r="AH547" i="1" s="1"/>
  <c r="O531" i="1"/>
  <c r="AC531" i="1" s="1"/>
  <c r="AH531" i="1" s="1" a="1"/>
  <c r="AH531" i="1" s="1"/>
  <c r="O515" i="1"/>
  <c r="O499" i="1"/>
  <c r="AC499" i="1" s="1"/>
  <c r="O483" i="1"/>
  <c r="AC483" i="1" s="1"/>
  <c r="O467" i="1"/>
  <c r="AC467" i="1" s="1"/>
  <c r="AH467" i="1" s="1" a="1"/>
  <c r="AH467" i="1" s="1"/>
  <c r="O451" i="1"/>
  <c r="AC451" i="1" s="1"/>
  <c r="O435" i="1"/>
  <c r="AC435" i="1" s="1"/>
  <c r="O419" i="1"/>
  <c r="AC419" i="1" s="1"/>
  <c r="AH419" i="1" s="1" a="1"/>
  <c r="AH419" i="1" s="1"/>
  <c r="O403" i="1"/>
  <c r="AC403" i="1" s="1"/>
  <c r="AH403" i="1" s="1" a="1"/>
  <c r="AH403" i="1" s="1"/>
  <c r="O387" i="1"/>
  <c r="AC387" i="1" s="1"/>
  <c r="O371" i="1"/>
  <c r="AC371" i="1" s="1"/>
  <c r="AH371" i="1" s="1" a="1"/>
  <c r="AH371" i="1" s="1"/>
  <c r="O355" i="1"/>
  <c r="O339" i="1"/>
  <c r="AC339" i="1" s="1"/>
  <c r="AH339" i="1" s="1" a="1"/>
  <c r="AH339" i="1" s="1"/>
  <c r="O323" i="1"/>
  <c r="AC323" i="1" s="1"/>
  <c r="O307" i="1"/>
  <c r="AC307" i="1" s="1"/>
  <c r="O291" i="1"/>
  <c r="AC291" i="1" s="1"/>
  <c r="AH291" i="1" s="1" a="1"/>
  <c r="AH291" i="1" s="1"/>
  <c r="O275" i="1"/>
  <c r="AC275" i="1" s="1"/>
  <c r="AH275" i="1" s="1" a="1"/>
  <c r="AH275" i="1" s="1"/>
  <c r="O259" i="1"/>
  <c r="AC259" i="1" s="1"/>
  <c r="O243" i="1"/>
  <c r="AC243" i="1" s="1"/>
  <c r="AH243" i="1" s="1" a="1"/>
  <c r="AH243" i="1" s="1"/>
  <c r="O227" i="1"/>
  <c r="AC227" i="1" s="1"/>
  <c r="O211" i="1"/>
  <c r="AC211" i="1" s="1"/>
  <c r="AH211" i="1" s="1" a="1"/>
  <c r="AH211" i="1" s="1"/>
  <c r="O195" i="1"/>
  <c r="AC195" i="1" s="1"/>
  <c r="O179" i="1"/>
  <c r="O163" i="1"/>
  <c r="AC163" i="1" s="1"/>
  <c r="AH163" i="1" s="1" a="1"/>
  <c r="AH163" i="1" s="1"/>
  <c r="O147" i="1"/>
  <c r="AC147" i="1" s="1"/>
  <c r="AH147" i="1" s="1" a="1"/>
  <c r="AH147" i="1" s="1"/>
  <c r="O131" i="1"/>
  <c r="AC131" i="1" s="1"/>
  <c r="O115" i="1"/>
  <c r="AC115" i="1" s="1"/>
  <c r="AH115" i="1" s="1" a="1"/>
  <c r="AH115" i="1" s="1"/>
  <c r="O99" i="1"/>
  <c r="AC99" i="1" s="1"/>
  <c r="O83" i="1"/>
  <c r="AC83" i="1" s="1"/>
  <c r="AH83" i="1" s="1" a="1"/>
  <c r="AH83" i="1" s="1"/>
  <c r="O67" i="1"/>
  <c r="AC67" i="1" s="1"/>
  <c r="AH67" i="1" s="1" a="1"/>
  <c r="AH67" i="1" s="1"/>
  <c r="O51" i="1"/>
  <c r="AC51" i="1" s="1"/>
  <c r="O35" i="1"/>
  <c r="AC35" i="1" s="1"/>
  <c r="AH35" i="1" s="1" a="1"/>
  <c r="AH35" i="1" s="1"/>
  <c r="O2952" i="1"/>
  <c r="O2712" i="1"/>
  <c r="AC2712" i="1" s="1"/>
  <c r="O2504" i="1"/>
  <c r="AC2504" i="1" s="1"/>
  <c r="AH2504" i="1" s="1" a="1"/>
  <c r="AH2504" i="1" s="1"/>
  <c r="O2344" i="1"/>
  <c r="AC2344" i="1" s="1"/>
  <c r="AH2344" i="1" s="1" a="1"/>
  <c r="AH2344" i="1" s="1"/>
  <c r="O2168" i="1"/>
  <c r="AC2168" i="1" s="1"/>
  <c r="AH2168" i="1" s="1" a="1"/>
  <c r="AH2168" i="1" s="1"/>
  <c r="O1960" i="1"/>
  <c r="AC1960" i="1" s="1"/>
  <c r="O1832" i="1"/>
  <c r="AC1832" i="1" s="1"/>
  <c r="O1688" i="1"/>
  <c r="AC1688" i="1" s="1"/>
  <c r="AH1688" i="1" s="1" a="1"/>
  <c r="AH1688" i="1" s="1"/>
  <c r="O1496" i="1"/>
  <c r="AC1496" i="1" s="1"/>
  <c r="AH1496" i="1" s="1" a="1"/>
  <c r="AH1496" i="1" s="1"/>
  <c r="O1400" i="1"/>
  <c r="AC1400" i="1" s="1"/>
  <c r="O1288" i="1"/>
  <c r="AC1288" i="1" s="1"/>
  <c r="O1128" i="1"/>
  <c r="O968" i="1"/>
  <c r="AC968" i="1" s="1"/>
  <c r="AH968" i="1" s="1" a="1"/>
  <c r="AH968" i="1" s="1"/>
  <c r="O744" i="1"/>
  <c r="AC744" i="1" s="1"/>
  <c r="O584" i="1"/>
  <c r="AC584" i="1" s="1"/>
  <c r="O424" i="1"/>
  <c r="AC424" i="1" s="1"/>
  <c r="AH424" i="1" s="1" a="1"/>
  <c r="AH424" i="1" s="1"/>
  <c r="O120" i="1"/>
  <c r="AC120" i="1" s="1"/>
  <c r="AH120" i="1" s="1" a="1"/>
  <c r="AH120" i="1" s="1"/>
  <c r="O2951" i="1"/>
  <c r="AC2951" i="1" s="1"/>
  <c r="AH2951" i="1" s="1" a="1"/>
  <c r="AH2951" i="1" s="1"/>
  <c r="O2727" i="1"/>
  <c r="O2503" i="1"/>
  <c r="AC2503" i="1" s="1"/>
  <c r="O2343" i="1"/>
  <c r="AC2343" i="1" s="1"/>
  <c r="AH2343" i="1" s="1" a="1"/>
  <c r="AH2343" i="1" s="1"/>
  <c r="O2119" i="1"/>
  <c r="AC2119" i="1" s="1"/>
  <c r="O1847" i="1"/>
  <c r="AC1847" i="1" s="1"/>
  <c r="O1607" i="1"/>
  <c r="AC1607" i="1" s="1"/>
  <c r="AH1607" i="1" s="1" a="1"/>
  <c r="AH1607" i="1" s="1"/>
  <c r="O1399" i="1"/>
  <c r="AC1399" i="1" s="1"/>
  <c r="AH1399" i="1" s="1" a="1"/>
  <c r="AH1399" i="1" s="1"/>
  <c r="O1207" i="1"/>
  <c r="AC1207" i="1" s="1"/>
  <c r="O983" i="1"/>
  <c r="AC983" i="1" s="1"/>
  <c r="AH983" i="1" s="1" a="1"/>
  <c r="AH983" i="1" s="1"/>
  <c r="O807" i="1"/>
  <c r="O567" i="1"/>
  <c r="AC567" i="1" s="1"/>
  <c r="AH567" i="1" s="1" a="1"/>
  <c r="AH567" i="1" s="1"/>
  <c r="O391" i="1"/>
  <c r="AC391" i="1" s="1"/>
  <c r="O119" i="1"/>
  <c r="AC119" i="1" s="1"/>
  <c r="O3010" i="1"/>
  <c r="AC3010" i="1" s="1"/>
  <c r="AH3010" i="1" s="1" a="1"/>
  <c r="AH3010" i="1" s="1"/>
  <c r="O2994" i="1"/>
  <c r="AC2994" i="1" s="1"/>
  <c r="AH2994" i="1" s="1" a="1"/>
  <c r="AH2994" i="1" s="1"/>
  <c r="O2978" i="1"/>
  <c r="O2962" i="1"/>
  <c r="AC2962" i="1" s="1"/>
  <c r="O2946" i="1"/>
  <c r="AC2946" i="1" s="1"/>
  <c r="O2930" i="1"/>
  <c r="AC2930" i="1" s="1"/>
  <c r="O2914" i="1"/>
  <c r="AC2914" i="1" s="1"/>
  <c r="O2898" i="1"/>
  <c r="AC2898" i="1" s="1"/>
  <c r="O2882" i="1"/>
  <c r="AC2882" i="1" s="1"/>
  <c r="AH2882" i="1" s="1" a="1"/>
  <c r="AH2882" i="1" s="1"/>
  <c r="O2866" i="1"/>
  <c r="AC2866" i="1" s="1"/>
  <c r="AH2866" i="1" s="1" a="1"/>
  <c r="AH2866" i="1" s="1"/>
  <c r="O2850" i="1"/>
  <c r="AC2850" i="1" s="1"/>
  <c r="O2834" i="1"/>
  <c r="AC2834" i="1" s="1"/>
  <c r="AH2834" i="1" s="1" a="1"/>
  <c r="AH2834" i="1" s="1"/>
  <c r="O2818" i="1"/>
  <c r="AC2818" i="1" s="1"/>
  <c r="O2802" i="1"/>
  <c r="AC2802" i="1" s="1"/>
  <c r="AH2802" i="1" s="1" a="1"/>
  <c r="AH2802" i="1" s="1"/>
  <c r="O2786" i="1"/>
  <c r="AC2786" i="1" s="1"/>
  <c r="O2770" i="1"/>
  <c r="AC2770" i="1" s="1"/>
  <c r="O2754" i="1"/>
  <c r="AC2754" i="1" s="1"/>
  <c r="AH2754" i="1" s="1" a="1"/>
  <c r="AH2754" i="1" s="1"/>
  <c r="O2738" i="1"/>
  <c r="AC2738" i="1" s="1"/>
  <c r="AH2738" i="1" s="1" a="1"/>
  <c r="AH2738" i="1" s="1"/>
  <c r="O2722" i="1"/>
  <c r="AC2722" i="1" s="1"/>
  <c r="O2706" i="1"/>
  <c r="AC2706" i="1" s="1"/>
  <c r="AH2706" i="1" s="1" a="1"/>
  <c r="AH2706" i="1" s="1"/>
  <c r="O2690" i="1"/>
  <c r="AC2690" i="1" s="1"/>
  <c r="AH2690" i="1" s="1" a="1"/>
  <c r="AH2690" i="1" s="1"/>
  <c r="O2674" i="1"/>
  <c r="AC2674" i="1" s="1"/>
  <c r="AH2674" i="1" s="1" a="1"/>
  <c r="AH2674" i="1" s="1"/>
  <c r="O2658" i="1"/>
  <c r="AC2658" i="1" s="1"/>
  <c r="O2642" i="1"/>
  <c r="O2626" i="1"/>
  <c r="AC2626" i="1" s="1"/>
  <c r="AH2626" i="1" s="1" a="1"/>
  <c r="AH2626" i="1" s="1"/>
  <c r="O2610" i="1"/>
  <c r="AC2610" i="1" s="1"/>
  <c r="AH2610" i="1" s="1" a="1"/>
  <c r="AH2610" i="1" s="1"/>
  <c r="O2594" i="1"/>
  <c r="AC2594" i="1" s="1"/>
  <c r="O2578" i="1"/>
  <c r="AC2578" i="1" s="1"/>
  <c r="AH2578" i="1" s="1" a="1"/>
  <c r="AH2578" i="1" s="1"/>
  <c r="O2562" i="1"/>
  <c r="AC2562" i="1" s="1"/>
  <c r="O2546" i="1"/>
  <c r="AC2546" i="1" s="1"/>
  <c r="AH2546" i="1" s="1" a="1"/>
  <c r="AH2546" i="1" s="1"/>
  <c r="O2530" i="1"/>
  <c r="AC2530" i="1" s="1"/>
  <c r="O2514" i="1"/>
  <c r="AC2514" i="1" s="1"/>
  <c r="O2498" i="1"/>
  <c r="AC2498" i="1" s="1"/>
  <c r="AH2498" i="1" s="1" a="1"/>
  <c r="AH2498" i="1" s="1"/>
  <c r="O2482" i="1"/>
  <c r="O2466" i="1"/>
  <c r="AC2466" i="1" s="1"/>
  <c r="O2450" i="1"/>
  <c r="AC2450" i="1" s="1"/>
  <c r="O2434" i="1"/>
  <c r="AC2434" i="1" s="1"/>
  <c r="AH2434" i="1" s="1" a="1"/>
  <c r="AH2434" i="1" s="1"/>
  <c r="O2418" i="1"/>
  <c r="AC2418" i="1" s="1"/>
  <c r="AH2418" i="1" s="1" a="1"/>
  <c r="AH2418" i="1" s="1"/>
  <c r="O2402" i="1"/>
  <c r="AC2402" i="1" s="1"/>
  <c r="O2386" i="1"/>
  <c r="AC2386" i="1" s="1"/>
  <c r="O2370" i="1"/>
  <c r="AC2370" i="1" s="1"/>
  <c r="AH2370" i="1" s="1" a="1"/>
  <c r="AH2370" i="1" s="1"/>
  <c r="O2354" i="1"/>
  <c r="AC2354" i="1" s="1"/>
  <c r="AH2354" i="1" s="1" a="1"/>
  <c r="AH2354" i="1" s="1"/>
  <c r="O2338" i="1"/>
  <c r="AC2338" i="1" s="1"/>
  <c r="O2322" i="1"/>
  <c r="AC2322" i="1" s="1"/>
  <c r="AH2322" i="1" s="1" a="1"/>
  <c r="AH2322" i="1" s="1"/>
  <c r="O2306" i="1"/>
  <c r="AC2306" i="1" s="1"/>
  <c r="O2290" i="1"/>
  <c r="AC2290" i="1" s="1"/>
  <c r="AH2290" i="1" s="1" a="1"/>
  <c r="AH2290" i="1" s="1"/>
  <c r="O2274" i="1"/>
  <c r="AC2274" i="1" s="1"/>
  <c r="O2258" i="1"/>
  <c r="AC2258" i="1" s="1"/>
  <c r="O2242" i="1"/>
  <c r="AC2242" i="1" s="1"/>
  <c r="AH2242" i="1" s="1" a="1"/>
  <c r="AH2242" i="1" s="1"/>
  <c r="O2226" i="1"/>
  <c r="AC2226" i="1" s="1"/>
  <c r="AH2226" i="1" s="1" a="1"/>
  <c r="AH2226" i="1" s="1"/>
  <c r="O2210" i="1"/>
  <c r="AC2210" i="1" s="1"/>
  <c r="O2194" i="1"/>
  <c r="AC2194" i="1" s="1"/>
  <c r="AH2194" i="1" s="1" a="1"/>
  <c r="AH2194" i="1" s="1"/>
  <c r="O2178" i="1"/>
  <c r="AC2178" i="1" s="1"/>
  <c r="O2162" i="1"/>
  <c r="AC2162" i="1" s="1"/>
  <c r="AH2162" i="1" s="1" a="1"/>
  <c r="AH2162" i="1" s="1"/>
  <c r="O2146" i="1"/>
  <c r="AC2146" i="1" s="1"/>
  <c r="O2130" i="1"/>
  <c r="AC2130" i="1" s="1"/>
  <c r="O2114" i="1"/>
  <c r="AC2114" i="1" s="1"/>
  <c r="AH2114" i="1" s="1" a="1"/>
  <c r="AH2114" i="1" s="1"/>
  <c r="O2098" i="1"/>
  <c r="AC2098" i="1" s="1"/>
  <c r="AH2098" i="1" s="1" a="1"/>
  <c r="AH2098" i="1" s="1"/>
  <c r="O2082" i="1"/>
  <c r="AC2082" i="1" s="1"/>
  <c r="O2066" i="1"/>
  <c r="AC2066" i="1" s="1"/>
  <c r="O2050" i="1"/>
  <c r="AC2050" i="1" s="1"/>
  <c r="AH2050" i="1" s="1" a="1"/>
  <c r="AH2050" i="1" s="1"/>
  <c r="O2034" i="1"/>
  <c r="AC2034" i="1" s="1"/>
  <c r="AH2034" i="1" s="1" a="1"/>
  <c r="AH2034" i="1" s="1"/>
  <c r="O2018" i="1"/>
  <c r="AC2018" i="1" s="1"/>
  <c r="O2002" i="1"/>
  <c r="AC2002" i="1" s="1"/>
  <c r="O1986" i="1"/>
  <c r="AC1986" i="1" s="1"/>
  <c r="O1970" i="1"/>
  <c r="AC1970" i="1" s="1"/>
  <c r="AH1970" i="1" s="1" a="1"/>
  <c r="AH1970" i="1" s="1"/>
  <c r="O1954" i="1"/>
  <c r="AC1954" i="1" s="1"/>
  <c r="O1938" i="1"/>
  <c r="O1922" i="1"/>
  <c r="AC1922" i="1" s="1"/>
  <c r="AH1922" i="1" s="1" a="1"/>
  <c r="AH1922" i="1" s="1"/>
  <c r="O1906" i="1"/>
  <c r="AC1906" i="1" s="1"/>
  <c r="AH1906" i="1" s="1" a="1"/>
  <c r="AH1906" i="1" s="1"/>
  <c r="O1890" i="1"/>
  <c r="AC1890" i="1" s="1"/>
  <c r="O1874" i="1"/>
  <c r="AC1874" i="1" s="1"/>
  <c r="O1858" i="1"/>
  <c r="AC1858" i="1" s="1"/>
  <c r="AH1858" i="1" s="1" a="1"/>
  <c r="AH1858" i="1" s="1"/>
  <c r="O1842" i="1"/>
  <c r="AC1842" i="1" s="1"/>
  <c r="AH1842" i="1" s="1" a="1"/>
  <c r="AH1842" i="1" s="1"/>
  <c r="O1826" i="1"/>
  <c r="AC1826" i="1" s="1"/>
  <c r="O1810" i="1"/>
  <c r="AC1810" i="1" s="1"/>
  <c r="AH1810" i="1" s="1" a="1"/>
  <c r="AH1810" i="1" s="1"/>
  <c r="O1794" i="1"/>
  <c r="AC1794" i="1" s="1"/>
  <c r="O1778" i="1"/>
  <c r="AC1778" i="1" s="1"/>
  <c r="O1762" i="1"/>
  <c r="AC1762" i="1" s="1"/>
  <c r="O1746" i="1"/>
  <c r="AC1746" i="1" s="1"/>
  <c r="O1730" i="1"/>
  <c r="AC1730" i="1" s="1"/>
  <c r="AH1730" i="1" s="1" a="1"/>
  <c r="AH1730" i="1" s="1"/>
  <c r="O1714" i="1"/>
  <c r="AC1714" i="1" s="1"/>
  <c r="AH1714" i="1" s="1" a="1"/>
  <c r="AH1714" i="1" s="1"/>
  <c r="O1698" i="1"/>
  <c r="AC1698" i="1" s="1"/>
  <c r="O1682" i="1"/>
  <c r="AC1682" i="1" s="1"/>
  <c r="AH1682" i="1" s="1" a="1"/>
  <c r="AH1682" i="1" s="1"/>
  <c r="O1666" i="1"/>
  <c r="AC1666" i="1" s="1"/>
  <c r="O1650" i="1"/>
  <c r="AC1650" i="1" s="1"/>
  <c r="AH1650" i="1" s="1" a="1"/>
  <c r="AH1650" i="1" s="1"/>
  <c r="O1634" i="1"/>
  <c r="AC1634" i="1" s="1"/>
  <c r="O1618" i="1"/>
  <c r="AC1618" i="1" s="1"/>
  <c r="O1602" i="1"/>
  <c r="AC1602" i="1" s="1"/>
  <c r="AH1602" i="1" s="1" a="1"/>
  <c r="AH1602" i="1" s="1"/>
  <c r="O1586" i="1"/>
  <c r="O1570" i="1"/>
  <c r="AC1570" i="1" s="1"/>
  <c r="O1554" i="1"/>
  <c r="AC1554" i="1" s="1"/>
  <c r="O1538" i="1"/>
  <c r="AC1538" i="1" s="1"/>
  <c r="O1522" i="1"/>
  <c r="AC1522" i="1" s="1"/>
  <c r="AH1522" i="1" s="1" a="1"/>
  <c r="AH1522" i="1" s="1"/>
  <c r="O1506" i="1"/>
  <c r="AC1506" i="1" s="1"/>
  <c r="O1490" i="1"/>
  <c r="AC1490" i="1" s="1"/>
  <c r="O1474" i="1"/>
  <c r="AC1474" i="1" s="1"/>
  <c r="AH1474" i="1" s="1" a="1"/>
  <c r="AH1474" i="1" s="1"/>
  <c r="O1458" i="1"/>
  <c r="AC1458" i="1" s="1"/>
  <c r="O1442" i="1"/>
  <c r="AC1442" i="1" s="1"/>
  <c r="O1426" i="1"/>
  <c r="AC1426" i="1" s="1"/>
  <c r="AH1426" i="1" s="1" a="1"/>
  <c r="AH1426" i="1" s="1"/>
  <c r="O1410" i="1"/>
  <c r="AC1410" i="1" s="1"/>
  <c r="AH1410" i="1" s="1" a="1"/>
  <c r="AH1410" i="1" s="1"/>
  <c r="O1394" i="1"/>
  <c r="AC1394" i="1" s="1"/>
  <c r="O1378" i="1"/>
  <c r="O1362" i="1"/>
  <c r="AC1362" i="1" s="1"/>
  <c r="O1346" i="1"/>
  <c r="AC1346" i="1" s="1"/>
  <c r="O1330" i="1"/>
  <c r="O1314" i="1"/>
  <c r="AC1314" i="1" s="1"/>
  <c r="O1298" i="1"/>
  <c r="AC1298" i="1" s="1"/>
  <c r="O1282" i="1"/>
  <c r="AC1282" i="1" s="1"/>
  <c r="O1266" i="1"/>
  <c r="AC1266" i="1" s="1"/>
  <c r="AH1266" i="1" s="1" a="1"/>
  <c r="AH1266" i="1" s="1"/>
  <c r="O1250" i="1"/>
  <c r="AC1250" i="1" s="1"/>
  <c r="O1234" i="1"/>
  <c r="AC1234" i="1" s="1"/>
  <c r="O1218" i="1"/>
  <c r="AC1218" i="1" s="1"/>
  <c r="O1202" i="1"/>
  <c r="AC1202" i="1" s="1"/>
  <c r="AH1202" i="1" s="1" a="1"/>
  <c r="AH1202" i="1" s="1"/>
  <c r="O1186" i="1"/>
  <c r="AC1186" i="1" s="1"/>
  <c r="O1170" i="1"/>
  <c r="AC1170" i="1" s="1"/>
  <c r="O1154" i="1"/>
  <c r="O1138" i="1"/>
  <c r="AC1138" i="1" s="1"/>
  <c r="AH1138" i="1" s="1" a="1"/>
  <c r="AH1138" i="1" s="1"/>
  <c r="O1122" i="1"/>
  <c r="AC1122" i="1" s="1"/>
  <c r="AH1122" i="1" s="1" a="1"/>
  <c r="AH1122" i="1" s="1"/>
  <c r="O1106" i="1"/>
  <c r="AC1106" i="1" s="1"/>
  <c r="O1090" i="1"/>
  <c r="AC1090" i="1" s="1"/>
  <c r="AH1090" i="1" s="1" a="1"/>
  <c r="AH1090" i="1" s="1"/>
  <c r="O1074" i="1"/>
  <c r="AC1074" i="1" s="1"/>
  <c r="O1058" i="1"/>
  <c r="AC1058" i="1" s="1"/>
  <c r="O1042" i="1"/>
  <c r="AC1042" i="1" s="1"/>
  <c r="AH1042" i="1" s="1" a="1"/>
  <c r="AH1042" i="1" s="1"/>
  <c r="O1026" i="1"/>
  <c r="AC1026" i="1" s="1"/>
  <c r="O1010" i="1"/>
  <c r="AC1010" i="1" s="1"/>
  <c r="O994" i="1"/>
  <c r="AC994" i="1" s="1"/>
  <c r="AH994" i="1" s="1" a="1"/>
  <c r="AH994" i="1" s="1"/>
  <c r="O978" i="1"/>
  <c r="AC978" i="1" s="1"/>
  <c r="O962" i="1"/>
  <c r="AC962" i="1" s="1"/>
  <c r="O946" i="1"/>
  <c r="AC946" i="1" s="1"/>
  <c r="AH946" i="1" s="1" a="1"/>
  <c r="AH946" i="1" s="1"/>
  <c r="O930" i="1"/>
  <c r="AC930" i="1" s="1"/>
  <c r="O914" i="1"/>
  <c r="AC914" i="1" s="1"/>
  <c r="AH914" i="1" s="1" a="1"/>
  <c r="AH914" i="1" s="1"/>
  <c r="O898" i="1"/>
  <c r="AC898" i="1" s="1"/>
  <c r="AH898" i="1" s="1" a="1"/>
  <c r="AH898" i="1" s="1"/>
  <c r="O882" i="1"/>
  <c r="AC882" i="1" s="1"/>
  <c r="AH882" i="1" s="1" a="1"/>
  <c r="AH882" i="1" s="1"/>
  <c r="O866" i="1"/>
  <c r="AC866" i="1" s="1"/>
  <c r="AH866" i="1" s="1" a="1"/>
  <c r="AH866" i="1" s="1"/>
  <c r="O850" i="1"/>
  <c r="AC850" i="1" s="1"/>
  <c r="AH850" i="1" s="1" a="1"/>
  <c r="AH850" i="1" s="1"/>
  <c r="O834" i="1"/>
  <c r="AC834" i="1" s="1"/>
  <c r="O818" i="1"/>
  <c r="AC818" i="1" s="1"/>
  <c r="AH818" i="1" s="1" a="1"/>
  <c r="AH818" i="1" s="1"/>
  <c r="O802" i="1"/>
  <c r="O786" i="1"/>
  <c r="O770" i="1"/>
  <c r="AC770" i="1" s="1"/>
  <c r="AH770" i="1" s="1" a="1"/>
  <c r="AH770" i="1" s="1"/>
  <c r="O754" i="1"/>
  <c r="AC754" i="1" s="1"/>
  <c r="O738" i="1"/>
  <c r="AC738" i="1" s="1"/>
  <c r="AH738" i="1" s="1" a="1"/>
  <c r="AH738" i="1" s="1"/>
  <c r="O722" i="1"/>
  <c r="AC722" i="1" s="1"/>
  <c r="AH722" i="1" s="1" a="1"/>
  <c r="AH722" i="1" s="1"/>
  <c r="O706" i="1"/>
  <c r="AC706" i="1" s="1"/>
  <c r="O690" i="1"/>
  <c r="AC690" i="1" s="1"/>
  <c r="O674" i="1"/>
  <c r="AC674" i="1" s="1"/>
  <c r="O658" i="1"/>
  <c r="AC658" i="1" s="1"/>
  <c r="O642" i="1"/>
  <c r="AC642" i="1" s="1"/>
  <c r="O626" i="1"/>
  <c r="AC626" i="1" s="1"/>
  <c r="O610" i="1"/>
  <c r="O594" i="1"/>
  <c r="O578" i="1"/>
  <c r="AC578" i="1" s="1"/>
  <c r="O562" i="1"/>
  <c r="AC562" i="1" s="1"/>
  <c r="AH562" i="1" s="1" a="1"/>
  <c r="AH562" i="1" s="1"/>
  <c r="O546" i="1"/>
  <c r="AC546" i="1" s="1"/>
  <c r="O530" i="1"/>
  <c r="AC530" i="1" s="1"/>
  <c r="O514" i="1"/>
  <c r="AC514" i="1" s="1"/>
  <c r="AH514" i="1" s="1" a="1"/>
  <c r="AH514" i="1" s="1"/>
  <c r="O498" i="1"/>
  <c r="AC498" i="1" s="1"/>
  <c r="O482" i="1"/>
  <c r="AC482" i="1" s="1"/>
  <c r="O466" i="1"/>
  <c r="AC466" i="1" s="1"/>
  <c r="O434" i="1"/>
  <c r="AC434" i="1" s="1"/>
  <c r="AH434" i="1" s="1" a="1"/>
  <c r="AH434" i="1" s="1"/>
  <c r="O418" i="1"/>
  <c r="AC418" i="1" s="1"/>
  <c r="AH418" i="1" s="1" a="1"/>
  <c r="AH418" i="1" s="1"/>
  <c r="O386" i="1"/>
  <c r="AC386" i="1" s="1"/>
  <c r="O370" i="1"/>
  <c r="AC370" i="1" s="1"/>
  <c r="O338" i="1"/>
  <c r="AC338" i="1" s="1"/>
  <c r="O322" i="1"/>
  <c r="AC322" i="1" s="1"/>
  <c r="AH322" i="1" s="1" a="1"/>
  <c r="AH322" i="1" s="1"/>
  <c r="O290" i="1"/>
  <c r="AC290" i="1" s="1"/>
  <c r="O274" i="1"/>
  <c r="AC274" i="1" s="1"/>
  <c r="AH274" i="1" s="1" a="1"/>
  <c r="AH274" i="1" s="1"/>
  <c r="O242" i="1"/>
  <c r="AC242" i="1" s="1"/>
  <c r="AH242" i="1" s="1" a="1"/>
  <c r="AH242" i="1" s="1"/>
  <c r="O226" i="1"/>
  <c r="AC226" i="1" s="1"/>
  <c r="AH226" i="1" s="1" a="1"/>
  <c r="AH226" i="1" s="1"/>
  <c r="O194" i="1"/>
  <c r="AC194" i="1" s="1"/>
  <c r="O178" i="1"/>
  <c r="AC178" i="1" s="1"/>
  <c r="O146" i="1"/>
  <c r="O130" i="1"/>
  <c r="O98" i="1"/>
  <c r="AC98" i="1" s="1"/>
  <c r="AH98" i="1" s="1" a="1"/>
  <c r="AH98" i="1" s="1"/>
  <c r="O82" i="1"/>
  <c r="AC82" i="1" s="1"/>
  <c r="O50" i="1"/>
  <c r="AC50" i="1" s="1"/>
  <c r="O34" i="1"/>
  <c r="AC34" i="1" s="1"/>
  <c r="AH34" i="1" s="1" a="1"/>
  <c r="AH34" i="1" s="1"/>
  <c r="O2968" i="1"/>
  <c r="AC2968" i="1" s="1"/>
  <c r="O2792" i="1"/>
  <c r="AC2792" i="1" s="1"/>
  <c r="O2632" i="1"/>
  <c r="AC2632" i="1" s="1"/>
  <c r="O2472" i="1"/>
  <c r="AC2472" i="1" s="1"/>
  <c r="O2280" i="1"/>
  <c r="AC2280" i="1" s="1"/>
  <c r="AH2280" i="1" s="1" a="1"/>
  <c r="AH2280" i="1" s="1"/>
  <c r="O2088" i="1"/>
  <c r="AC2088" i="1" s="1"/>
  <c r="O1928" i="1"/>
  <c r="O1704" i="1"/>
  <c r="AC1704" i="1" s="1"/>
  <c r="AH1704" i="1" s="1" a="1"/>
  <c r="AH1704" i="1" s="1"/>
  <c r="O1512" i="1"/>
  <c r="AC1512" i="1" s="1"/>
  <c r="O1384" i="1"/>
  <c r="AC1384" i="1" s="1"/>
  <c r="AH1384" i="1" s="1" a="1"/>
  <c r="AH1384" i="1" s="1"/>
  <c r="O1256" i="1"/>
  <c r="AC1256" i="1" s="1"/>
  <c r="O1144" i="1"/>
  <c r="AC1144" i="1" s="1"/>
  <c r="AH1144" i="1" s="1" a="1"/>
  <c r="AH1144" i="1" s="1"/>
  <c r="O1000" i="1"/>
  <c r="AC1000" i="1" s="1"/>
  <c r="AH1000" i="1" s="1" a="1"/>
  <c r="AH1000" i="1" s="1"/>
  <c r="O808" i="1"/>
  <c r="AC808" i="1" s="1"/>
  <c r="AH808" i="1" s="1" a="1"/>
  <c r="AH808" i="1" s="1"/>
  <c r="O616" i="1"/>
  <c r="AC616" i="1" s="1"/>
  <c r="O488" i="1"/>
  <c r="AC488" i="1" s="1"/>
  <c r="O328" i="1"/>
  <c r="AC328" i="1" s="1"/>
  <c r="O184" i="1"/>
  <c r="O2999" i="1"/>
  <c r="AC2999" i="1" s="1"/>
  <c r="O2775" i="1"/>
  <c r="AC2775" i="1" s="1"/>
  <c r="AH2775" i="1" s="1" a="1"/>
  <c r="AH2775" i="1" s="1"/>
  <c r="O2583" i="1"/>
  <c r="AC2583" i="1" s="1"/>
  <c r="O2375" i="1"/>
  <c r="AC2375" i="1" s="1"/>
  <c r="AH2375" i="1" s="1" a="1"/>
  <c r="AH2375" i="1" s="1"/>
  <c r="O2151" i="1"/>
  <c r="AC2151" i="1" s="1"/>
  <c r="O1927" i="1"/>
  <c r="AC1927" i="1" s="1"/>
  <c r="AH1927" i="1" s="1" a="1"/>
  <c r="AH1927" i="1" s="1"/>
  <c r="O1719" i="1"/>
  <c r="AC1719" i="1" s="1"/>
  <c r="O1479" i="1"/>
  <c r="AC1479" i="1" s="1"/>
  <c r="AH1479" i="1" s="1" a="1"/>
  <c r="AH1479" i="1" s="1"/>
  <c r="O1319" i="1"/>
  <c r="AC1319" i="1" s="1"/>
  <c r="AH1319" i="1" s="1" a="1"/>
  <c r="AH1319" i="1" s="1"/>
  <c r="O1127" i="1"/>
  <c r="AC1127" i="1" s="1"/>
  <c r="AH1127" i="1" s="1" a="1"/>
  <c r="AH1127" i="1" s="1"/>
  <c r="O999" i="1"/>
  <c r="AC999" i="1" s="1"/>
  <c r="AH999" i="1" s="1" a="1"/>
  <c r="AH999" i="1" s="1"/>
  <c r="O887" i="1"/>
  <c r="O711" i="1"/>
  <c r="AC711" i="1" s="1"/>
  <c r="AH711" i="1" s="1" a="1"/>
  <c r="AH711" i="1" s="1"/>
  <c r="O535" i="1"/>
  <c r="AC535" i="1" s="1"/>
  <c r="O423" i="1"/>
  <c r="AC423" i="1" s="1"/>
  <c r="O279" i="1"/>
  <c r="AC279" i="1" s="1"/>
  <c r="AH279" i="1" s="1" a="1"/>
  <c r="AH279" i="1" s="1"/>
  <c r="O215" i="1"/>
  <c r="AC215" i="1" s="1"/>
  <c r="AH215" i="1" s="1" a="1"/>
  <c r="AH215" i="1" s="1"/>
  <c r="O55" i="1"/>
  <c r="AC55" i="1" s="1"/>
  <c r="O3009" i="1"/>
  <c r="AC3009" i="1" s="1"/>
  <c r="O2993" i="1"/>
  <c r="AC2993" i="1" s="1"/>
  <c r="O2977" i="1"/>
  <c r="AC2977" i="1" s="1"/>
  <c r="AH2977" i="1" s="1" a="1"/>
  <c r="AH2977" i="1" s="1"/>
  <c r="O2961" i="1"/>
  <c r="AC2961" i="1" s="1"/>
  <c r="AH2961" i="1" s="1" a="1"/>
  <c r="AH2961" i="1" s="1"/>
  <c r="O2945" i="1"/>
  <c r="AC2945" i="1" s="1"/>
  <c r="O2929" i="1"/>
  <c r="AC2929" i="1" s="1"/>
  <c r="AH2929" i="1" s="1" a="1"/>
  <c r="AH2929" i="1" s="1"/>
  <c r="O2913" i="1"/>
  <c r="O2897" i="1"/>
  <c r="AC2897" i="1" s="1"/>
  <c r="AH2897" i="1" s="1" a="1"/>
  <c r="AH2897" i="1" s="1"/>
  <c r="O2881" i="1"/>
  <c r="AC2881" i="1" s="1"/>
  <c r="O2865" i="1"/>
  <c r="AC2865" i="1" s="1"/>
  <c r="AH2865" i="1" s="1" a="1"/>
  <c r="AH2865" i="1" s="1"/>
  <c r="O2849" i="1"/>
  <c r="AC2849" i="1" s="1"/>
  <c r="AH2849" i="1" s="1" a="1"/>
  <c r="AH2849" i="1" s="1"/>
  <c r="O2833" i="1"/>
  <c r="AC2833" i="1" s="1"/>
  <c r="AH2833" i="1" s="1" a="1"/>
  <c r="AH2833" i="1" s="1"/>
  <c r="O2817" i="1"/>
  <c r="AC2817" i="1" s="1"/>
  <c r="AH2817" i="1" s="1" a="1"/>
  <c r="AH2817" i="1" s="1"/>
  <c r="O2801" i="1"/>
  <c r="AC2801" i="1" s="1"/>
  <c r="O2785" i="1"/>
  <c r="AC2785" i="1" s="1"/>
  <c r="AH2785" i="1" s="1" a="1"/>
  <c r="AH2785" i="1" s="1"/>
  <c r="O2769" i="1"/>
  <c r="O2753" i="1"/>
  <c r="AC2753" i="1" s="1"/>
  <c r="O2737" i="1"/>
  <c r="AC2737" i="1" s="1"/>
  <c r="AH2737" i="1" s="1" a="1"/>
  <c r="AH2737" i="1" s="1"/>
  <c r="O2721" i="1"/>
  <c r="AC2721" i="1" s="1"/>
  <c r="AH2721" i="1" s="1" a="1"/>
  <c r="AH2721" i="1" s="1"/>
  <c r="O2705" i="1"/>
  <c r="AC2705" i="1" s="1"/>
  <c r="AH2705" i="1" s="1" a="1"/>
  <c r="AH2705" i="1" s="1"/>
  <c r="O2689" i="1"/>
  <c r="AC2689" i="1" s="1"/>
  <c r="O2673" i="1"/>
  <c r="AC2673" i="1" s="1"/>
  <c r="O2657" i="1"/>
  <c r="AC2657" i="1" s="1"/>
  <c r="AH2657" i="1" s="1" a="1"/>
  <c r="AH2657" i="1" s="1"/>
  <c r="O2641" i="1"/>
  <c r="AC2641" i="1" s="1"/>
  <c r="AH2641" i="1" s="1" a="1"/>
  <c r="AH2641" i="1" s="1"/>
  <c r="O2625" i="1"/>
  <c r="AC2625" i="1" s="1"/>
  <c r="O2609" i="1"/>
  <c r="AC2609" i="1" s="1"/>
  <c r="AH2609" i="1" s="1" a="1"/>
  <c r="AH2609" i="1" s="1"/>
  <c r="O2593" i="1"/>
  <c r="AC2593" i="1" s="1"/>
  <c r="AH2593" i="1" s="1" a="1"/>
  <c r="AH2593" i="1" s="1"/>
  <c r="O2577" i="1"/>
  <c r="AC2577" i="1" s="1"/>
  <c r="AH2577" i="1" s="1" a="1"/>
  <c r="AH2577" i="1" s="1"/>
  <c r="O2561" i="1"/>
  <c r="AC2561" i="1" s="1"/>
  <c r="O2545" i="1"/>
  <c r="AC2545" i="1" s="1"/>
  <c r="O2529" i="1"/>
  <c r="AC2529" i="1" s="1"/>
  <c r="AH2529" i="1" s="1" a="1"/>
  <c r="AH2529" i="1" s="1"/>
  <c r="O2513" i="1"/>
  <c r="AC2513" i="1" s="1"/>
  <c r="AH2513" i="1" s="1" a="1"/>
  <c r="AH2513" i="1" s="1"/>
  <c r="O2497" i="1"/>
  <c r="AC2497" i="1" s="1"/>
  <c r="AH2497" i="1" s="1" a="1"/>
  <c r="AH2497" i="1" s="1"/>
  <c r="O2481" i="1"/>
  <c r="AC2481" i="1" s="1"/>
  <c r="AH2481" i="1" s="1" a="1"/>
  <c r="AH2481" i="1" s="1"/>
  <c r="O2465" i="1"/>
  <c r="O2449" i="1"/>
  <c r="AC2449" i="1" s="1"/>
  <c r="AH2449" i="1" s="1" a="1"/>
  <c r="AH2449" i="1" s="1"/>
  <c r="O2433" i="1"/>
  <c r="AC2433" i="1" s="1"/>
  <c r="O2417" i="1"/>
  <c r="AC2417" i="1" s="1"/>
  <c r="O2401" i="1"/>
  <c r="AC2401" i="1" s="1"/>
  <c r="AH2401" i="1" s="1" a="1"/>
  <c r="AH2401" i="1" s="1"/>
  <c r="O2385" i="1"/>
  <c r="AC2385" i="1" s="1"/>
  <c r="AH2385" i="1" s="1" a="1"/>
  <c r="AH2385" i="1" s="1"/>
  <c r="O2369" i="1"/>
  <c r="AC2369" i="1" s="1"/>
  <c r="O2353" i="1"/>
  <c r="AC2353" i="1" s="1"/>
  <c r="O2337" i="1"/>
  <c r="AC2337" i="1" s="1"/>
  <c r="AH2337" i="1" s="1" a="1"/>
  <c r="AH2337" i="1" s="1"/>
  <c r="O2321" i="1"/>
  <c r="AC2321" i="1" s="1"/>
  <c r="AH2321" i="1" s="1" a="1"/>
  <c r="AH2321" i="1" s="1"/>
  <c r="O2305" i="1"/>
  <c r="AC2305" i="1" s="1"/>
  <c r="AH2305" i="1" s="1" a="1"/>
  <c r="AH2305" i="1" s="1"/>
  <c r="O2289" i="1"/>
  <c r="AC2289" i="1" s="1"/>
  <c r="O2273" i="1"/>
  <c r="AC2273" i="1" s="1"/>
  <c r="O2257" i="1"/>
  <c r="AC2257" i="1" s="1"/>
  <c r="AH2257" i="1" s="1" a="1"/>
  <c r="AH2257" i="1" s="1"/>
  <c r="O2241" i="1"/>
  <c r="AC2241" i="1" s="1"/>
  <c r="O2225" i="1"/>
  <c r="AC2225" i="1" s="1"/>
  <c r="O2209" i="1"/>
  <c r="AC2209" i="1" s="1"/>
  <c r="AH2209" i="1" s="1" a="1"/>
  <c r="AH2209" i="1" s="1"/>
  <c r="O2193" i="1"/>
  <c r="AC2193" i="1" s="1"/>
  <c r="AH2193" i="1" s="1" a="1"/>
  <c r="AH2193" i="1" s="1"/>
  <c r="O2177" i="1"/>
  <c r="AC2177" i="1" s="1"/>
  <c r="O2161" i="1"/>
  <c r="AC2161" i="1" s="1"/>
  <c r="AH2161" i="1" s="1" a="1"/>
  <c r="AH2161" i="1" s="1"/>
  <c r="O2145" i="1"/>
  <c r="AC2145" i="1" s="1"/>
  <c r="AH2145" i="1" s="1" a="1"/>
  <c r="AH2145" i="1" s="1"/>
  <c r="O2129" i="1"/>
  <c r="AC2129" i="1" s="1"/>
  <c r="O2113" i="1"/>
  <c r="AC2113" i="1" s="1"/>
  <c r="O2097" i="1"/>
  <c r="O2081" i="1"/>
  <c r="AC2081" i="1" s="1"/>
  <c r="AH2081" i="1" s="1" a="1"/>
  <c r="AH2081" i="1" s="1"/>
  <c r="O2065" i="1"/>
  <c r="AC2065" i="1" s="1"/>
  <c r="AH2065" i="1" s="1" a="1"/>
  <c r="AH2065" i="1" s="1"/>
  <c r="O2049" i="1"/>
  <c r="AC2049" i="1" s="1"/>
  <c r="O2033" i="1"/>
  <c r="AC2033" i="1" s="1"/>
  <c r="O2017" i="1"/>
  <c r="AC2017" i="1" s="1"/>
  <c r="AH2017" i="1" s="1" a="1"/>
  <c r="AH2017" i="1" s="1"/>
  <c r="O2001" i="1"/>
  <c r="AC2001" i="1" s="1"/>
  <c r="O1985" i="1"/>
  <c r="AC1985" i="1" s="1"/>
  <c r="AH1985" i="1" s="1" a="1"/>
  <c r="AH1985" i="1" s="1"/>
  <c r="O1969" i="1"/>
  <c r="AC1969" i="1" s="1"/>
  <c r="AH1969" i="1" s="1" a="1"/>
  <c r="AH1969" i="1" s="1"/>
  <c r="O1953" i="1"/>
  <c r="AC1953" i="1" s="1"/>
  <c r="AH1953" i="1" s="1" a="1"/>
  <c r="AH1953" i="1" s="1"/>
  <c r="O1937" i="1"/>
  <c r="AC1937" i="1" s="1"/>
  <c r="AH1937" i="1" s="1" a="1"/>
  <c r="AH1937" i="1" s="1"/>
  <c r="O1921" i="1"/>
  <c r="AC1921" i="1" s="1"/>
  <c r="O1905" i="1"/>
  <c r="AC1905" i="1" s="1"/>
  <c r="O1889" i="1"/>
  <c r="O1873" i="1"/>
  <c r="AC1873" i="1" s="1"/>
  <c r="O1857" i="1"/>
  <c r="AC1857" i="1" s="1"/>
  <c r="O1841" i="1"/>
  <c r="AC1841" i="1" s="1"/>
  <c r="AH1841" i="1" s="1" a="1"/>
  <c r="AH1841" i="1" s="1"/>
  <c r="O1825" i="1"/>
  <c r="O1809" i="1"/>
  <c r="AC1809" i="1" s="1"/>
  <c r="AH1809" i="1" s="1" a="1"/>
  <c r="AH1809" i="1" s="1"/>
  <c r="O1793" i="1"/>
  <c r="AC1793" i="1" s="1"/>
  <c r="O1777" i="1"/>
  <c r="AC1777" i="1" s="1"/>
  <c r="O1761" i="1"/>
  <c r="AC1761" i="1" s="1"/>
  <c r="AH1761" i="1" s="1" a="1"/>
  <c r="AH1761" i="1" s="1"/>
  <c r="O1745" i="1"/>
  <c r="AC1745" i="1" s="1"/>
  <c r="O1729" i="1"/>
  <c r="AC1729" i="1" s="1"/>
  <c r="O1713" i="1"/>
  <c r="AC1713" i="1" s="1"/>
  <c r="AH1713" i="1" s="1" a="1"/>
  <c r="AH1713" i="1" s="1"/>
  <c r="O1697" i="1"/>
  <c r="AC1697" i="1" s="1"/>
  <c r="O1681" i="1"/>
  <c r="AC1681" i="1" s="1"/>
  <c r="AH1681" i="1" s="1" a="1"/>
  <c r="AH1681" i="1" s="1"/>
  <c r="O1665" i="1"/>
  <c r="AC1665" i="1" s="1"/>
  <c r="O1649" i="1"/>
  <c r="AC1649" i="1" s="1"/>
  <c r="AH1649" i="1" s="1" a="1"/>
  <c r="AH1649" i="1" s="1"/>
  <c r="O1633" i="1"/>
  <c r="AC1633" i="1" s="1"/>
  <c r="AH1633" i="1" s="1" a="1"/>
  <c r="AH1633" i="1" s="1"/>
  <c r="O1617" i="1"/>
  <c r="AC1617" i="1" s="1"/>
  <c r="O1601" i="1"/>
  <c r="AC1601" i="1" s="1"/>
  <c r="O1585" i="1"/>
  <c r="AC1585" i="1" s="1"/>
  <c r="AH1585" i="1" s="1" a="1"/>
  <c r="AH1585" i="1" s="1"/>
  <c r="O1569" i="1"/>
  <c r="AC1569" i="1" s="1"/>
  <c r="AH1569" i="1" s="1" a="1"/>
  <c r="AH1569" i="1" s="1"/>
  <c r="O1553" i="1"/>
  <c r="O1537" i="1"/>
  <c r="AC1537" i="1" s="1"/>
  <c r="O1521" i="1"/>
  <c r="AC1521" i="1" s="1"/>
  <c r="O1505" i="1"/>
  <c r="AC1505" i="1" s="1"/>
  <c r="AH1505" i="1" s="1" a="1"/>
  <c r="AH1505" i="1" s="1"/>
  <c r="O1489" i="1"/>
  <c r="AC1489" i="1" s="1"/>
  <c r="O1473" i="1"/>
  <c r="AC1473" i="1" s="1"/>
  <c r="AH1473" i="1" s="1" a="1"/>
  <c r="AH1473" i="1" s="1"/>
  <c r="O1457" i="1"/>
  <c r="AC1457" i="1" s="1"/>
  <c r="AH1457" i="1" s="1" a="1"/>
  <c r="AH1457" i="1" s="1"/>
  <c r="O1441" i="1"/>
  <c r="AC1441" i="1" s="1"/>
  <c r="AH1441" i="1" s="1" a="1"/>
  <c r="AH1441" i="1" s="1"/>
  <c r="O1425" i="1"/>
  <c r="AC1425" i="1" s="1"/>
  <c r="O1409" i="1"/>
  <c r="AC1409" i="1" s="1"/>
  <c r="O1393" i="1"/>
  <c r="AC1393" i="1" s="1"/>
  <c r="O1377" i="1"/>
  <c r="AC1377" i="1" s="1"/>
  <c r="O1361" i="1"/>
  <c r="O1345" i="1"/>
  <c r="AC1345" i="1" s="1"/>
  <c r="O1329" i="1"/>
  <c r="AC1329" i="1" s="1"/>
  <c r="AH1329" i="1" s="1" a="1"/>
  <c r="AH1329" i="1" s="1"/>
  <c r="O1313" i="1"/>
  <c r="O1297" i="1"/>
  <c r="AC1297" i="1" s="1"/>
  <c r="AH1297" i="1" s="1" a="1"/>
  <c r="AH1297" i="1" s="1"/>
  <c r="O1281" i="1"/>
  <c r="AC1281" i="1" s="1"/>
  <c r="O1265" i="1"/>
  <c r="AC1265" i="1" s="1"/>
  <c r="O1249" i="1"/>
  <c r="AC1249" i="1" s="1"/>
  <c r="AH1249" i="1" s="1" a="1"/>
  <c r="AH1249" i="1" s="1"/>
  <c r="O1233" i="1"/>
  <c r="AC1233" i="1" s="1"/>
  <c r="O1217" i="1"/>
  <c r="AC1217" i="1" s="1"/>
  <c r="O1201" i="1"/>
  <c r="AC1201" i="1" s="1"/>
  <c r="AH1201" i="1" s="1" a="1"/>
  <c r="AH1201" i="1" s="1"/>
  <c r="O1185" i="1"/>
  <c r="O1169" i="1"/>
  <c r="AC1169" i="1" s="1"/>
  <c r="O1153" i="1"/>
  <c r="AC1153" i="1" s="1"/>
  <c r="O1137" i="1"/>
  <c r="AC1137" i="1" s="1"/>
  <c r="AH1137" i="1" s="1" a="1"/>
  <c r="AH1137" i="1" s="1"/>
  <c r="O1121" i="1"/>
  <c r="AC1121" i="1" s="1"/>
  <c r="AH1121" i="1" s="1" a="1"/>
  <c r="AH1121" i="1" s="1"/>
  <c r="O1105" i="1"/>
  <c r="AC1105" i="1" s="1"/>
  <c r="O1089" i="1"/>
  <c r="AC1089" i="1" s="1"/>
  <c r="O1073" i="1"/>
  <c r="AC1073" i="1" s="1"/>
  <c r="O1057" i="1"/>
  <c r="AC1057" i="1" s="1"/>
  <c r="AH1057" i="1" s="1" a="1"/>
  <c r="AH1057" i="1" s="1"/>
  <c r="O1041" i="1"/>
  <c r="AC1041" i="1" s="1"/>
  <c r="AH1041" i="1" s="1" a="1"/>
  <c r="AH1041" i="1" s="1"/>
  <c r="O1025" i="1"/>
  <c r="AC1025" i="1" s="1"/>
  <c r="O1009" i="1"/>
  <c r="AC1009" i="1" s="1"/>
  <c r="O993" i="1"/>
  <c r="AC993" i="1" s="1"/>
  <c r="AH993" i="1" s="1" a="1"/>
  <c r="AH993" i="1" s="1"/>
  <c r="O977" i="1"/>
  <c r="AC977" i="1" s="1"/>
  <c r="O961" i="1"/>
  <c r="AC961" i="1" s="1"/>
  <c r="AH961" i="1" s="1" a="1"/>
  <c r="AH961" i="1" s="1"/>
  <c r="O945" i="1"/>
  <c r="AC945" i="1" s="1"/>
  <c r="AH945" i="1" s="1" a="1"/>
  <c r="AH945" i="1" s="1"/>
  <c r="O929" i="1"/>
  <c r="AC929" i="1" s="1"/>
  <c r="AH929" i="1" s="1" a="1"/>
  <c r="AH929" i="1" s="1"/>
  <c r="O913" i="1"/>
  <c r="AC913" i="1" s="1"/>
  <c r="AH913" i="1" s="1" a="1"/>
  <c r="AH913" i="1" s="1"/>
  <c r="O897" i="1"/>
  <c r="AC897" i="1" s="1"/>
  <c r="O881" i="1"/>
  <c r="AC881" i="1" s="1"/>
  <c r="O865" i="1"/>
  <c r="AC865" i="1" s="1"/>
  <c r="O849" i="1"/>
  <c r="AC849" i="1" s="1"/>
  <c r="O833" i="1"/>
  <c r="AC833" i="1" s="1"/>
  <c r="O817" i="1"/>
  <c r="O801" i="1"/>
  <c r="O785" i="1"/>
  <c r="AC785" i="1" s="1"/>
  <c r="AH785" i="1" s="1" a="1"/>
  <c r="AH785" i="1" s="1"/>
  <c r="O769" i="1"/>
  <c r="AC769" i="1" s="1"/>
  <c r="O753" i="1"/>
  <c r="AC753" i="1" s="1"/>
  <c r="O737" i="1"/>
  <c r="AC737" i="1" s="1"/>
  <c r="AH737" i="1" s="1" a="1"/>
  <c r="AH737" i="1" s="1"/>
  <c r="O721" i="1"/>
  <c r="AC721" i="1" s="1"/>
  <c r="O705" i="1"/>
  <c r="AC705" i="1" s="1"/>
  <c r="O689" i="1"/>
  <c r="AC689" i="1" s="1"/>
  <c r="AH689" i="1" s="1" a="1"/>
  <c r="AH689" i="1" s="1"/>
  <c r="O673" i="1"/>
  <c r="AC673" i="1" s="1"/>
  <c r="AH673" i="1" s="1" a="1"/>
  <c r="AH673" i="1" s="1"/>
  <c r="O657" i="1"/>
  <c r="AC657" i="1" s="1"/>
  <c r="AH657" i="1" s="1" a="1"/>
  <c r="AH657" i="1" s="1"/>
  <c r="O641" i="1"/>
  <c r="O625" i="1"/>
  <c r="AC625" i="1" s="1"/>
  <c r="AH625" i="1" s="1" a="1"/>
  <c r="AH625" i="1" s="1"/>
  <c r="O609" i="1"/>
  <c r="AC609" i="1" s="1"/>
  <c r="AH609" i="1" s="1" a="1"/>
  <c r="AH609" i="1" s="1"/>
  <c r="O593" i="1"/>
  <c r="AC593" i="1" s="1"/>
  <c r="O577" i="1"/>
  <c r="AC577" i="1" s="1"/>
  <c r="O561" i="1"/>
  <c r="AC561" i="1" s="1"/>
  <c r="AH561" i="1" s="1" a="1"/>
  <c r="AH561" i="1" s="1"/>
  <c r="O545" i="1"/>
  <c r="AC545" i="1" s="1"/>
  <c r="AH545" i="1" s="1" a="1"/>
  <c r="AH545" i="1" s="1"/>
  <c r="O529" i="1"/>
  <c r="AC529" i="1" s="1"/>
  <c r="AH529" i="1" s="1" a="1"/>
  <c r="AH529" i="1" s="1"/>
  <c r="O513" i="1"/>
  <c r="AC513" i="1" s="1"/>
  <c r="O497" i="1"/>
  <c r="AC497" i="1" s="1"/>
  <c r="O481" i="1"/>
  <c r="AC481" i="1" s="1"/>
  <c r="AH481" i="1" s="1" a="1"/>
  <c r="AH481" i="1" s="1"/>
  <c r="O465" i="1"/>
  <c r="AC465" i="1" s="1"/>
  <c r="O433" i="1"/>
  <c r="O417" i="1"/>
  <c r="AC417" i="1" s="1"/>
  <c r="AH417" i="1" s="1" a="1"/>
  <c r="AH417" i="1" s="1"/>
  <c r="O385" i="1"/>
  <c r="AC385" i="1" s="1"/>
  <c r="AH385" i="1" s="1" a="1"/>
  <c r="AH385" i="1" s="1"/>
  <c r="O369" i="1"/>
  <c r="AC369" i="1" s="1"/>
  <c r="AH369" i="1" s="1" a="1"/>
  <c r="AH369" i="1" s="1"/>
  <c r="O337" i="1"/>
  <c r="AC337" i="1" s="1"/>
  <c r="O321" i="1"/>
  <c r="AC321" i="1" s="1"/>
  <c r="O289" i="1"/>
  <c r="AC289" i="1" s="1"/>
  <c r="AH289" i="1" s="1" a="1"/>
  <c r="AH289" i="1" s="1"/>
  <c r="O273" i="1"/>
  <c r="AC273" i="1" s="1"/>
  <c r="O241" i="1"/>
  <c r="AC241" i="1" s="1"/>
  <c r="O225" i="1"/>
  <c r="AC225" i="1" s="1"/>
  <c r="AH225" i="1" s="1" a="1"/>
  <c r="AH225" i="1" s="1"/>
  <c r="O193" i="1"/>
  <c r="O177" i="1"/>
  <c r="O161" i="1"/>
  <c r="AC161" i="1" s="1"/>
  <c r="O145" i="1"/>
  <c r="AC145" i="1" s="1"/>
  <c r="O129" i="1"/>
  <c r="AC129" i="1" s="1"/>
  <c r="AH129" i="1" s="1" a="1"/>
  <c r="AH129" i="1" s="1"/>
  <c r="O97" i="1"/>
  <c r="AC97" i="1" s="1"/>
  <c r="O81" i="1"/>
  <c r="AC81" i="1" s="1"/>
  <c r="O49" i="1"/>
  <c r="AC49" i="1" s="1"/>
  <c r="AH49" i="1" s="1" a="1"/>
  <c r="AH49" i="1" s="1"/>
  <c r="O33" i="1"/>
  <c r="AC33" i="1" s="1"/>
  <c r="AH33" i="1" s="1" a="1"/>
  <c r="AH33" i="1" s="1"/>
  <c r="O3000" i="1"/>
  <c r="AC3000" i="1" s="1"/>
  <c r="AH3000" i="1" s="1" a="1"/>
  <c r="AH3000" i="1" s="1"/>
  <c r="O2824" i="1"/>
  <c r="AC2824" i="1" s="1"/>
  <c r="O2600" i="1"/>
  <c r="AC2600" i="1" s="1"/>
  <c r="AH2600" i="1" s="1" a="1"/>
  <c r="AH2600" i="1" s="1"/>
  <c r="O2408" i="1"/>
  <c r="O2264" i="1"/>
  <c r="AC2264" i="1" s="1"/>
  <c r="O2040" i="1"/>
  <c r="AC2040" i="1" s="1"/>
  <c r="O1800" i="1"/>
  <c r="AC1800" i="1" s="1"/>
  <c r="O1448" i="1"/>
  <c r="AC1448" i="1" s="1"/>
  <c r="AH1448" i="1" s="1" a="1"/>
  <c r="AH1448" i="1" s="1"/>
  <c r="O840" i="1"/>
  <c r="AC840" i="1" s="1"/>
  <c r="AH840" i="1" s="1" a="1"/>
  <c r="AH840" i="1" s="1"/>
  <c r="O3015" i="1"/>
  <c r="AC3015" i="1" s="1"/>
  <c r="O2791" i="1"/>
  <c r="AC2791" i="1" s="1"/>
  <c r="O2535" i="1"/>
  <c r="AC2535" i="1" s="1"/>
  <c r="AH2535" i="1" s="1" a="1"/>
  <c r="AH2535" i="1" s="1"/>
  <c r="O2295" i="1"/>
  <c r="AC2295" i="1" s="1"/>
  <c r="O2055" i="1"/>
  <c r="AC2055" i="1" s="1"/>
  <c r="AH2055" i="1" s="1" a="1"/>
  <c r="AH2055" i="1" s="1"/>
  <c r="O1815" i="1"/>
  <c r="AC1815" i="1" s="1"/>
  <c r="AH1815" i="1" s="1" a="1"/>
  <c r="AH1815" i="1" s="1"/>
  <c r="O1575" i="1"/>
  <c r="AC1575" i="1" s="1"/>
  <c r="AH1575" i="1" s="1" a="1"/>
  <c r="AH1575" i="1" s="1"/>
  <c r="O1415" i="1"/>
  <c r="AC1415" i="1" s="1"/>
  <c r="AH1415" i="1" s="1" a="1"/>
  <c r="AH1415" i="1" s="1"/>
  <c r="O1223" i="1"/>
  <c r="AC1223" i="1" s="1"/>
  <c r="O1031" i="1"/>
  <c r="AC1031" i="1" s="1"/>
  <c r="O839" i="1"/>
  <c r="AC839" i="1" s="1"/>
  <c r="AH839" i="1" s="1" a="1"/>
  <c r="AH839" i="1" s="1"/>
  <c r="O663" i="1"/>
  <c r="AC663" i="1" s="1"/>
  <c r="O471" i="1"/>
  <c r="AC471" i="1" s="1"/>
  <c r="O199" i="1"/>
  <c r="AC199" i="1" s="1"/>
  <c r="AH199" i="1" s="1" a="1"/>
  <c r="AH199" i="1" s="1"/>
  <c r="O3008" i="1"/>
  <c r="AC3008" i="1" s="1"/>
  <c r="AH3008" i="1" s="1" a="1"/>
  <c r="AH3008" i="1" s="1"/>
  <c r="O2992" i="1"/>
  <c r="AC2992" i="1" s="1"/>
  <c r="O2976" i="1"/>
  <c r="AC2976" i="1" s="1"/>
  <c r="O2960" i="1"/>
  <c r="AC2960" i="1" s="1"/>
  <c r="O2944" i="1"/>
  <c r="AC2944" i="1" s="1"/>
  <c r="O2928" i="1"/>
  <c r="AC2928" i="1" s="1"/>
  <c r="O2912" i="1"/>
  <c r="AC2912" i="1" s="1"/>
  <c r="O2896" i="1"/>
  <c r="AC2896" i="1" s="1"/>
  <c r="O2880" i="1"/>
  <c r="AC2880" i="1" s="1"/>
  <c r="O2864" i="1"/>
  <c r="AC2864" i="1" s="1"/>
  <c r="AH2864" i="1" s="1" a="1"/>
  <c r="AH2864" i="1" s="1"/>
  <c r="O2848" i="1"/>
  <c r="AC2848" i="1" s="1"/>
  <c r="O2832" i="1"/>
  <c r="AC2832" i="1" s="1"/>
  <c r="AH2832" i="1" s="1" a="1"/>
  <c r="AH2832" i="1" s="1"/>
  <c r="O2816" i="1"/>
  <c r="AC2816" i="1" s="1"/>
  <c r="AH2816" i="1" s="1" a="1"/>
  <c r="AH2816" i="1" s="1"/>
  <c r="O2800" i="1"/>
  <c r="AC2800" i="1" s="1"/>
  <c r="O2784" i="1"/>
  <c r="AC2784" i="1" s="1"/>
  <c r="O2768" i="1"/>
  <c r="AC2768" i="1" s="1"/>
  <c r="AH2768" i="1" s="1" a="1"/>
  <c r="AH2768" i="1" s="1"/>
  <c r="O2752" i="1"/>
  <c r="AC2752" i="1" s="1"/>
  <c r="AH2752" i="1" s="1" a="1"/>
  <c r="AH2752" i="1" s="1"/>
  <c r="O2736" i="1"/>
  <c r="AC2736" i="1" s="1"/>
  <c r="AH2736" i="1" s="1" a="1"/>
  <c r="AH2736" i="1" s="1"/>
  <c r="O2720" i="1"/>
  <c r="AC2720" i="1" s="1"/>
  <c r="O2704" i="1"/>
  <c r="AC2704" i="1" s="1"/>
  <c r="O2688" i="1"/>
  <c r="AC2688" i="1" s="1"/>
  <c r="AH2688" i="1" s="1" a="1"/>
  <c r="AH2688" i="1" s="1"/>
  <c r="O2672" i="1"/>
  <c r="AC2672" i="1" s="1"/>
  <c r="O2656" i="1"/>
  <c r="AC2656" i="1" s="1"/>
  <c r="AH2656" i="1" s="1" a="1"/>
  <c r="AH2656" i="1" s="1"/>
  <c r="O2640" i="1"/>
  <c r="AC2640" i="1" s="1"/>
  <c r="AH2640" i="1" s="1" a="1"/>
  <c r="AH2640" i="1" s="1"/>
  <c r="O2624" i="1"/>
  <c r="AC2624" i="1" s="1"/>
  <c r="AH2624" i="1" s="1" a="1"/>
  <c r="AH2624" i="1" s="1"/>
  <c r="O2608" i="1"/>
  <c r="AC2608" i="1" s="1"/>
  <c r="AH2608" i="1" s="1" a="1"/>
  <c r="AH2608" i="1" s="1"/>
  <c r="O2592" i="1"/>
  <c r="O2576" i="1"/>
  <c r="AC2576" i="1" s="1"/>
  <c r="O2560" i="1"/>
  <c r="AC2560" i="1" s="1"/>
  <c r="AH2560" i="1" s="1" a="1"/>
  <c r="AH2560" i="1" s="1"/>
  <c r="O2544" i="1"/>
  <c r="AC2544" i="1" s="1"/>
  <c r="O2528" i="1"/>
  <c r="AC2528" i="1" s="1"/>
  <c r="O2512" i="1"/>
  <c r="AC2512" i="1" s="1"/>
  <c r="AH2512" i="1" s="1" a="1"/>
  <c r="AH2512" i="1" s="1"/>
  <c r="O2496" i="1"/>
  <c r="AC2496" i="1" s="1"/>
  <c r="O2480" i="1"/>
  <c r="O2464" i="1"/>
  <c r="AC2464" i="1" s="1"/>
  <c r="O2448" i="1"/>
  <c r="AC2448" i="1" s="1"/>
  <c r="O2432" i="1"/>
  <c r="AC2432" i="1" s="1"/>
  <c r="AH2432" i="1" s="1" a="1"/>
  <c r="AH2432" i="1" s="1"/>
  <c r="O2416" i="1"/>
  <c r="AC2416" i="1" s="1"/>
  <c r="O2400" i="1"/>
  <c r="O2384" i="1"/>
  <c r="AC2384" i="1" s="1"/>
  <c r="O2368" i="1"/>
  <c r="AC2368" i="1" s="1"/>
  <c r="AH2368" i="1" s="1" a="1"/>
  <c r="AH2368" i="1" s="1"/>
  <c r="O2352" i="1"/>
  <c r="AC2352" i="1" s="1"/>
  <c r="AH2352" i="1" s="1" a="1"/>
  <c r="AH2352" i="1" s="1"/>
  <c r="O2336" i="1"/>
  <c r="AC2336" i="1" s="1"/>
  <c r="O2320" i="1"/>
  <c r="AC2320" i="1" s="1"/>
  <c r="AH2320" i="1" s="1" a="1"/>
  <c r="AH2320" i="1" s="1"/>
  <c r="O2304" i="1"/>
  <c r="AC2304" i="1" s="1"/>
  <c r="AH2304" i="1" s="1" a="1"/>
  <c r="AH2304" i="1" s="1"/>
  <c r="O2288" i="1"/>
  <c r="AC2288" i="1" s="1"/>
  <c r="O2272" i="1"/>
  <c r="AC2272" i="1" s="1"/>
  <c r="O2256" i="1"/>
  <c r="AC2256" i="1" s="1"/>
  <c r="AH2256" i="1" s="1" a="1"/>
  <c r="AH2256" i="1" s="1"/>
  <c r="O2240" i="1"/>
  <c r="AC2240" i="1" s="1"/>
  <c r="AH2240" i="1" s="1" a="1"/>
  <c r="AH2240" i="1" s="1"/>
  <c r="O2224" i="1"/>
  <c r="AC2224" i="1" s="1"/>
  <c r="AH2224" i="1" s="1" a="1"/>
  <c r="AH2224" i="1" s="1"/>
  <c r="O2208" i="1"/>
  <c r="AC2208" i="1" s="1"/>
  <c r="O2192" i="1"/>
  <c r="AC2192" i="1" s="1"/>
  <c r="O2176" i="1"/>
  <c r="AC2176" i="1" s="1"/>
  <c r="AH2176" i="1" s="1" a="1"/>
  <c r="AH2176" i="1" s="1"/>
  <c r="O2160" i="1"/>
  <c r="AC2160" i="1" s="1"/>
  <c r="O2144" i="1"/>
  <c r="AC2144" i="1" s="1"/>
  <c r="AH2144" i="1" s="1" a="1"/>
  <c r="AH2144" i="1" s="1"/>
  <c r="O2128" i="1"/>
  <c r="AC2128" i="1" s="1"/>
  <c r="AH2128" i="1" s="1" a="1"/>
  <c r="AH2128" i="1" s="1"/>
  <c r="O2112" i="1"/>
  <c r="AC2112" i="1" s="1"/>
  <c r="AH2112" i="1" s="1" a="1"/>
  <c r="AH2112" i="1" s="1"/>
  <c r="O2096" i="1"/>
  <c r="AC2096" i="1" s="1"/>
  <c r="AH2096" i="1" s="1" a="1"/>
  <c r="AH2096" i="1" s="1"/>
  <c r="O2080" i="1"/>
  <c r="AC2080" i="1" s="1"/>
  <c r="O2064" i="1"/>
  <c r="AC2064" i="1" s="1"/>
  <c r="O2048" i="1"/>
  <c r="AC2048" i="1" s="1"/>
  <c r="O2032" i="1"/>
  <c r="AC2032" i="1" s="1"/>
  <c r="O2016" i="1"/>
  <c r="AC2016" i="1" s="1"/>
  <c r="O2000" i="1"/>
  <c r="AC2000" i="1" s="1"/>
  <c r="AH2000" i="1" s="1" a="1"/>
  <c r="AH2000" i="1" s="1"/>
  <c r="O1984" i="1"/>
  <c r="O1968" i="1"/>
  <c r="AC1968" i="1" s="1"/>
  <c r="O1952" i="1"/>
  <c r="AC1952" i="1" s="1"/>
  <c r="O1936" i="1"/>
  <c r="AC1936" i="1" s="1"/>
  <c r="O1920" i="1"/>
  <c r="AC1920" i="1" s="1"/>
  <c r="O1904" i="1"/>
  <c r="AC1904" i="1" s="1"/>
  <c r="O1888" i="1"/>
  <c r="AC1888" i="1" s="1"/>
  <c r="O1872" i="1"/>
  <c r="AC1872" i="1" s="1"/>
  <c r="O1856" i="1"/>
  <c r="AC1856" i="1" s="1"/>
  <c r="AH1856" i="1" s="1" a="1"/>
  <c r="AH1856" i="1" s="1"/>
  <c r="O1840" i="1"/>
  <c r="AC1840" i="1" s="1"/>
  <c r="AH1840" i="1" s="1" a="1"/>
  <c r="AH1840" i="1" s="1"/>
  <c r="O1824" i="1"/>
  <c r="AC1824" i="1" s="1"/>
  <c r="O1808" i="1"/>
  <c r="AC1808" i="1" s="1"/>
  <c r="AH1808" i="1" s="1" a="1"/>
  <c r="AH1808" i="1" s="1"/>
  <c r="O1792" i="1"/>
  <c r="AC1792" i="1" s="1"/>
  <c r="O1776" i="1"/>
  <c r="AC1776" i="1" s="1"/>
  <c r="O1760" i="1"/>
  <c r="AC1760" i="1" s="1"/>
  <c r="O1744" i="1"/>
  <c r="AC1744" i="1" s="1"/>
  <c r="AH1744" i="1" s="1" a="1"/>
  <c r="AH1744" i="1" s="1"/>
  <c r="O1728" i="1"/>
  <c r="AC1728" i="1" s="1"/>
  <c r="AH1728" i="1" s="1" a="1"/>
  <c r="AH1728" i="1" s="1"/>
  <c r="O1712" i="1"/>
  <c r="AC1712" i="1" s="1"/>
  <c r="AH1712" i="1" s="1" a="1"/>
  <c r="AH1712" i="1" s="1"/>
  <c r="O1696" i="1"/>
  <c r="AC1696" i="1" s="1"/>
  <c r="O1680" i="1"/>
  <c r="AC1680" i="1" s="1"/>
  <c r="O1664" i="1"/>
  <c r="AC1664" i="1" s="1"/>
  <c r="AH1664" i="1" s="1" a="1"/>
  <c r="AH1664" i="1" s="1"/>
  <c r="O1648" i="1"/>
  <c r="AC1648" i="1" s="1"/>
  <c r="O1632" i="1"/>
  <c r="AC1632" i="1" s="1"/>
  <c r="AH1632" i="1" s="1" a="1"/>
  <c r="AH1632" i="1" s="1"/>
  <c r="O1616" i="1"/>
  <c r="O1600" i="1"/>
  <c r="AC1600" i="1" s="1"/>
  <c r="AH1600" i="1" s="1" a="1"/>
  <c r="AH1600" i="1" s="1"/>
  <c r="O1584" i="1"/>
  <c r="AC1584" i="1" s="1"/>
  <c r="AH1584" i="1" s="1" a="1"/>
  <c r="AH1584" i="1" s="1"/>
  <c r="O1568" i="1"/>
  <c r="AC1568" i="1" s="1"/>
  <c r="O1552" i="1"/>
  <c r="AC1552" i="1" s="1"/>
  <c r="O1536" i="1"/>
  <c r="AC1536" i="1" s="1"/>
  <c r="AH1536" i="1" s="1" a="1"/>
  <c r="AH1536" i="1" s="1"/>
  <c r="O1520" i="1"/>
  <c r="AC1520" i="1" s="1"/>
  <c r="O1504" i="1"/>
  <c r="AC1504" i="1" s="1"/>
  <c r="O1488" i="1"/>
  <c r="AC1488" i="1" s="1"/>
  <c r="AH1488" i="1" s="1" a="1"/>
  <c r="AH1488" i="1" s="1"/>
  <c r="O1472" i="1"/>
  <c r="O1456" i="1"/>
  <c r="AC1456" i="1" s="1"/>
  <c r="O1440" i="1"/>
  <c r="AC1440" i="1" s="1"/>
  <c r="O1424" i="1"/>
  <c r="AC1424" i="1" s="1"/>
  <c r="O1408" i="1"/>
  <c r="AC1408" i="1" s="1"/>
  <c r="AH1408" i="1" s="1" a="1"/>
  <c r="AH1408" i="1" s="1"/>
  <c r="O1392" i="1"/>
  <c r="AC1392" i="1" s="1"/>
  <c r="O1376" i="1"/>
  <c r="AC1376" i="1" s="1"/>
  <c r="O1360" i="1"/>
  <c r="AC1360" i="1" s="1"/>
  <c r="AH1360" i="1" s="1" a="1"/>
  <c r="AH1360" i="1" s="1"/>
  <c r="O1344" i="1"/>
  <c r="AC1344" i="1" s="1"/>
  <c r="AH1344" i="1" s="1" a="1"/>
  <c r="AH1344" i="1" s="1"/>
  <c r="O1328" i="1"/>
  <c r="O1312" i="1"/>
  <c r="AC1312" i="1" s="1"/>
  <c r="O1296" i="1"/>
  <c r="AC1296" i="1" s="1"/>
  <c r="AH1296" i="1" s="1" a="1"/>
  <c r="AH1296" i="1" s="1"/>
  <c r="O1280" i="1"/>
  <c r="AC1280" i="1" s="1"/>
  <c r="AH1280" i="1" s="1" a="1"/>
  <c r="AH1280" i="1" s="1"/>
  <c r="O1264" i="1"/>
  <c r="AC1264" i="1" s="1"/>
  <c r="O1248" i="1"/>
  <c r="AC1248" i="1" s="1"/>
  <c r="O1232" i="1"/>
  <c r="AC1232" i="1" s="1"/>
  <c r="AH1232" i="1" s="1" a="1"/>
  <c r="AH1232" i="1" s="1"/>
  <c r="O1216" i="1"/>
  <c r="AC1216" i="1" s="1"/>
  <c r="AH1216" i="1" s="1" a="1"/>
  <c r="AH1216" i="1" s="1"/>
  <c r="O1200" i="1"/>
  <c r="AC1200" i="1" s="1"/>
  <c r="AH1200" i="1" s="1" a="1"/>
  <c r="AH1200" i="1" s="1"/>
  <c r="O1184" i="1"/>
  <c r="AC1184" i="1" s="1"/>
  <c r="O1168" i="1"/>
  <c r="AC1168" i="1" s="1"/>
  <c r="O1152" i="1"/>
  <c r="AC1152" i="1" s="1"/>
  <c r="AH1152" i="1" s="1" a="1"/>
  <c r="AH1152" i="1" s="1"/>
  <c r="O1136" i="1"/>
  <c r="O1120" i="1"/>
  <c r="AC1120" i="1" s="1"/>
  <c r="AH1120" i="1" s="1" a="1"/>
  <c r="AH1120" i="1" s="1"/>
  <c r="O1104" i="1"/>
  <c r="AC1104" i="1" s="1"/>
  <c r="AH1104" i="1" s="1" a="1"/>
  <c r="AH1104" i="1" s="1"/>
  <c r="O1088" i="1"/>
  <c r="AC1088" i="1" s="1"/>
  <c r="AH1088" i="1" s="1" a="1"/>
  <c r="AH1088" i="1" s="1"/>
  <c r="O1072" i="1"/>
  <c r="AC1072" i="1" s="1"/>
  <c r="AH1072" i="1" s="1" a="1"/>
  <c r="AH1072" i="1" s="1"/>
  <c r="O1056" i="1"/>
  <c r="AC1056" i="1" s="1"/>
  <c r="O1040" i="1"/>
  <c r="AC1040" i="1" s="1"/>
  <c r="O1024" i="1"/>
  <c r="AC1024" i="1" s="1"/>
  <c r="AH1024" i="1" s="1" a="1"/>
  <c r="AH1024" i="1" s="1"/>
  <c r="O1008" i="1"/>
  <c r="AC1008" i="1" s="1"/>
  <c r="O992" i="1"/>
  <c r="AC992" i="1" s="1"/>
  <c r="O976" i="1"/>
  <c r="AC976" i="1" s="1"/>
  <c r="O960" i="1"/>
  <c r="AC960" i="1" s="1"/>
  <c r="O944" i="1"/>
  <c r="AC944" i="1" s="1"/>
  <c r="AH944" i="1" s="1" a="1"/>
  <c r="AH944" i="1" s="1"/>
  <c r="O928" i="1"/>
  <c r="AC928" i="1" s="1"/>
  <c r="AH928" i="1" s="1" a="1"/>
  <c r="AH928" i="1" s="1"/>
  <c r="O912" i="1"/>
  <c r="AC912" i="1" s="1"/>
  <c r="O896" i="1"/>
  <c r="AC896" i="1" s="1"/>
  <c r="O880" i="1"/>
  <c r="AC880" i="1" s="1"/>
  <c r="O864" i="1"/>
  <c r="AC864" i="1" s="1"/>
  <c r="O848" i="1"/>
  <c r="AC848" i="1" s="1"/>
  <c r="O832" i="1"/>
  <c r="AC832" i="1" s="1"/>
  <c r="AH832" i="1" s="1" a="1"/>
  <c r="AH832" i="1" s="1"/>
  <c r="O816" i="1"/>
  <c r="AC816" i="1" s="1"/>
  <c r="AH816" i="1" s="1" a="1"/>
  <c r="AH816" i="1" s="1"/>
  <c r="O800" i="1"/>
  <c r="AC800" i="1" s="1"/>
  <c r="O784" i="1"/>
  <c r="AC784" i="1" s="1"/>
  <c r="O768" i="1"/>
  <c r="O752" i="1"/>
  <c r="AC752" i="1" s="1"/>
  <c r="O736" i="1"/>
  <c r="AC736" i="1" s="1"/>
  <c r="AH736" i="1" s="1" a="1"/>
  <c r="AH736" i="1" s="1"/>
  <c r="O720" i="1"/>
  <c r="AC720" i="1" s="1"/>
  <c r="O704" i="1"/>
  <c r="AC704" i="1" s="1"/>
  <c r="AH704" i="1" s="1" a="1"/>
  <c r="AH704" i="1" s="1"/>
  <c r="O688" i="1"/>
  <c r="AC688" i="1" s="1"/>
  <c r="AH688" i="1" s="1" a="1"/>
  <c r="AH688" i="1" s="1"/>
  <c r="O672" i="1"/>
  <c r="AC672" i="1" s="1"/>
  <c r="O656" i="1"/>
  <c r="AC656" i="1" s="1"/>
  <c r="O640" i="1"/>
  <c r="AC640" i="1" s="1"/>
  <c r="AH640" i="1" s="1" a="1"/>
  <c r="AH640" i="1" s="1"/>
  <c r="O624" i="1"/>
  <c r="AC624" i="1" s="1"/>
  <c r="O608" i="1"/>
  <c r="AC608" i="1" s="1"/>
  <c r="O592" i="1"/>
  <c r="AC592" i="1" s="1"/>
  <c r="AH592" i="1" s="1" a="1"/>
  <c r="AH592" i="1" s="1"/>
  <c r="O576" i="1"/>
  <c r="O560" i="1"/>
  <c r="O544" i="1"/>
  <c r="AC544" i="1" s="1"/>
  <c r="O528" i="1"/>
  <c r="AC528" i="1" s="1"/>
  <c r="O512" i="1"/>
  <c r="AC512" i="1" s="1"/>
  <c r="AH512" i="1" s="1" a="1"/>
  <c r="AH512" i="1" s="1"/>
  <c r="O496" i="1"/>
  <c r="AC496" i="1" s="1"/>
  <c r="O480" i="1"/>
  <c r="AC480" i="1" s="1"/>
  <c r="O464" i="1"/>
  <c r="AC464" i="1" s="1"/>
  <c r="O448" i="1"/>
  <c r="AC448" i="1" s="1"/>
  <c r="AH448" i="1" s="1" a="1"/>
  <c r="AH448" i="1" s="1"/>
  <c r="O432" i="1"/>
  <c r="AC432" i="1" s="1"/>
  <c r="AH432" i="1" s="1" a="1"/>
  <c r="AH432" i="1" s="1"/>
  <c r="O416" i="1"/>
  <c r="AC416" i="1" s="1"/>
  <c r="AH416" i="1" s="1" a="1"/>
  <c r="AH416" i="1" s="1"/>
  <c r="O400" i="1"/>
  <c r="AC400" i="1" s="1"/>
  <c r="O384" i="1"/>
  <c r="AC384" i="1" s="1"/>
  <c r="AH384" i="1" s="1" a="1"/>
  <c r="AH384" i="1" s="1"/>
  <c r="O368" i="1"/>
  <c r="AC368" i="1" s="1"/>
  <c r="AH368" i="1" s="1" a="1"/>
  <c r="AH368" i="1" s="1"/>
  <c r="O352" i="1"/>
  <c r="O336" i="1"/>
  <c r="AC336" i="1" s="1"/>
  <c r="O320" i="1"/>
  <c r="AC320" i="1" s="1"/>
  <c r="AH320" i="1" s="1" a="1"/>
  <c r="AH320" i="1" s="1"/>
  <c r="O304" i="1"/>
  <c r="AC304" i="1" s="1"/>
  <c r="AH304" i="1" s="1" a="1"/>
  <c r="AH304" i="1" s="1"/>
  <c r="O288" i="1"/>
  <c r="AC288" i="1" s="1"/>
  <c r="O272" i="1"/>
  <c r="AC272" i="1" s="1"/>
  <c r="O256" i="1"/>
  <c r="AC256" i="1" s="1"/>
  <c r="AH256" i="1" s="1" a="1"/>
  <c r="AH256" i="1" s="1"/>
  <c r="O240" i="1"/>
  <c r="AC240" i="1" s="1"/>
  <c r="O224" i="1"/>
  <c r="AC224" i="1" s="1"/>
  <c r="AH224" i="1" s="1" a="1"/>
  <c r="AH224" i="1" s="1"/>
  <c r="O208" i="1"/>
  <c r="AC208" i="1" s="1"/>
  <c r="O192" i="1"/>
  <c r="AC192" i="1" s="1"/>
  <c r="O176" i="1"/>
  <c r="AC176" i="1" s="1"/>
  <c r="AH176" i="1" s="1" a="1"/>
  <c r="AH176" i="1" s="1"/>
  <c r="O160" i="1"/>
  <c r="AC160" i="1" s="1"/>
  <c r="O144" i="1"/>
  <c r="AC144" i="1" s="1"/>
  <c r="O128" i="1"/>
  <c r="AC128" i="1" s="1"/>
  <c r="O112" i="1"/>
  <c r="AC112" i="1" s="1"/>
  <c r="O96" i="1"/>
  <c r="AC96" i="1" s="1"/>
  <c r="O80" i="1"/>
  <c r="AC80" i="1" s="1"/>
  <c r="O64" i="1"/>
  <c r="AC64" i="1" s="1"/>
  <c r="O48" i="1"/>
  <c r="AC48" i="1" s="1"/>
  <c r="AH48" i="1" s="1" a="1"/>
  <c r="AH48" i="1" s="1"/>
  <c r="O32" i="1"/>
  <c r="AC32" i="1" s="1"/>
  <c r="O2904" i="1"/>
  <c r="AC2904" i="1" s="1"/>
  <c r="AH2904" i="1" s="1" a="1"/>
  <c r="AH2904" i="1" s="1"/>
  <c r="O2760" i="1"/>
  <c r="AC2760" i="1" s="1"/>
  <c r="AH2760" i="1" s="1" a="1"/>
  <c r="AH2760" i="1" s="1"/>
  <c r="O2552" i="1"/>
  <c r="O2392" i="1"/>
  <c r="AC2392" i="1" s="1"/>
  <c r="O2200" i="1"/>
  <c r="AC2200" i="1" s="1"/>
  <c r="O2024" i="1"/>
  <c r="AC2024" i="1" s="1"/>
  <c r="AH2024" i="1" s="1" a="1"/>
  <c r="AH2024" i="1" s="1"/>
  <c r="O1880" i="1"/>
  <c r="AC1880" i="1" s="1"/>
  <c r="AH1880" i="1" s="1" a="1"/>
  <c r="AH1880" i="1" s="1"/>
  <c r="O1736" i="1"/>
  <c r="AC1736" i="1" s="1"/>
  <c r="O1544" i="1"/>
  <c r="AC1544" i="1" s="1"/>
  <c r="O1336" i="1"/>
  <c r="AC1336" i="1" s="1"/>
  <c r="AH1336" i="1" s="1" a="1"/>
  <c r="AH1336" i="1" s="1"/>
  <c r="O1192" i="1"/>
  <c r="AC1192" i="1" s="1"/>
  <c r="O1048" i="1"/>
  <c r="AC1048" i="1" s="1"/>
  <c r="O872" i="1"/>
  <c r="AC872" i="1" s="1"/>
  <c r="O728" i="1"/>
  <c r="O648" i="1"/>
  <c r="AC648" i="1" s="1"/>
  <c r="AH648" i="1" s="1" a="1"/>
  <c r="AH648" i="1" s="1"/>
  <c r="O536" i="1"/>
  <c r="AC536" i="1" s="1"/>
  <c r="O408" i="1"/>
  <c r="AC408" i="1" s="1"/>
  <c r="O312" i="1"/>
  <c r="AC312" i="1" s="1"/>
  <c r="AH312" i="1" s="1" a="1"/>
  <c r="AH312" i="1" s="1"/>
  <c r="O216" i="1"/>
  <c r="AC216" i="1" s="1"/>
  <c r="O104" i="1"/>
  <c r="AC104" i="1" s="1"/>
  <c r="O2887" i="1"/>
  <c r="AC2887" i="1" s="1"/>
  <c r="O2663" i="1"/>
  <c r="O2439" i="1"/>
  <c r="AC2439" i="1" s="1"/>
  <c r="AH2439" i="1" s="1" a="1"/>
  <c r="AH2439" i="1" s="1"/>
  <c r="O2215" i="1"/>
  <c r="AC2215" i="1" s="1"/>
  <c r="O2039" i="1"/>
  <c r="AC2039" i="1" s="1"/>
  <c r="O1879" i="1"/>
  <c r="AC1879" i="1" s="1"/>
  <c r="AH1879" i="1" s="1" a="1"/>
  <c r="AH1879" i="1" s="1"/>
  <c r="O1735" i="1"/>
  <c r="AC1735" i="1" s="1"/>
  <c r="O1527" i="1"/>
  <c r="O1367" i="1"/>
  <c r="AC1367" i="1" s="1"/>
  <c r="O1111" i="1"/>
  <c r="AC1111" i="1" s="1"/>
  <c r="AH1111" i="1" s="1" a="1"/>
  <c r="AH1111" i="1" s="1"/>
  <c r="O951" i="1"/>
  <c r="AC951" i="1" s="1"/>
  <c r="AH951" i="1" s="1" a="1"/>
  <c r="AH951" i="1" s="1"/>
  <c r="O791" i="1"/>
  <c r="AC791" i="1" s="1"/>
  <c r="O647" i="1"/>
  <c r="AC647" i="1" s="1"/>
  <c r="O487" i="1"/>
  <c r="AC487" i="1" s="1"/>
  <c r="AH487" i="1" s="1" a="1"/>
  <c r="AH487" i="1" s="1"/>
  <c r="O327" i="1"/>
  <c r="AC327" i="1" s="1"/>
  <c r="O231" i="1"/>
  <c r="AC231" i="1" s="1"/>
  <c r="AH231" i="1" s="1" a="1"/>
  <c r="AH231" i="1" s="1"/>
  <c r="O87" i="1"/>
  <c r="AC87" i="1" s="1"/>
  <c r="O3007" i="1"/>
  <c r="AC3007" i="1" s="1"/>
  <c r="AH3007" i="1" s="1" a="1"/>
  <c r="AH3007" i="1" s="1"/>
  <c r="O2991" i="1"/>
  <c r="AC2991" i="1" s="1"/>
  <c r="O2975" i="1"/>
  <c r="O2959" i="1"/>
  <c r="AC2959" i="1" s="1"/>
  <c r="O2943" i="1"/>
  <c r="AC2943" i="1" s="1"/>
  <c r="AH2943" i="1" s="1" a="1"/>
  <c r="AH2943" i="1" s="1"/>
  <c r="O2927" i="1"/>
  <c r="AC2927" i="1" s="1"/>
  <c r="O2911" i="1"/>
  <c r="AC2911" i="1" s="1"/>
  <c r="O2895" i="1"/>
  <c r="AC2895" i="1" s="1"/>
  <c r="O2879" i="1"/>
  <c r="AC2879" i="1" s="1"/>
  <c r="AH2879" i="1" s="1" a="1"/>
  <c r="AH2879" i="1" s="1"/>
  <c r="O2863" i="1"/>
  <c r="AC2863" i="1" s="1"/>
  <c r="AH2863" i="1" s="1" a="1"/>
  <c r="AH2863" i="1" s="1"/>
  <c r="O2847" i="1"/>
  <c r="AC2847" i="1" s="1"/>
  <c r="O2831" i="1"/>
  <c r="AC2831" i="1" s="1"/>
  <c r="AH2831" i="1" s="1" a="1"/>
  <c r="AH2831" i="1" s="1"/>
  <c r="O2815" i="1"/>
  <c r="AC2815" i="1" s="1"/>
  <c r="AH2815" i="1" s="1" a="1"/>
  <c r="AH2815" i="1" s="1"/>
  <c r="O2799" i="1"/>
  <c r="AC2799" i="1" s="1"/>
  <c r="O2783" i="1"/>
  <c r="AC2783" i="1" s="1"/>
  <c r="O2767" i="1"/>
  <c r="O2751" i="1"/>
  <c r="AC2751" i="1" s="1"/>
  <c r="AH2751" i="1" s="1" a="1"/>
  <c r="AH2751" i="1" s="1"/>
  <c r="O2735" i="1"/>
  <c r="AC2735" i="1" s="1"/>
  <c r="AH2735" i="1" s="1" a="1"/>
  <c r="AH2735" i="1" s="1"/>
  <c r="O2719" i="1"/>
  <c r="AC2719" i="1" s="1"/>
  <c r="O2703" i="1"/>
  <c r="AC2703" i="1" s="1"/>
  <c r="O2687" i="1"/>
  <c r="AC2687" i="1" s="1"/>
  <c r="AH2687" i="1" s="1" a="1"/>
  <c r="AH2687" i="1" s="1"/>
  <c r="O2671" i="1"/>
  <c r="AC2671" i="1" s="1"/>
  <c r="AH2671" i="1" s="1" a="1"/>
  <c r="AH2671" i="1" s="1"/>
  <c r="O2655" i="1"/>
  <c r="AC2655" i="1" s="1"/>
  <c r="AH2655" i="1" s="1" a="1"/>
  <c r="AH2655" i="1" s="1"/>
  <c r="O2639" i="1"/>
  <c r="AC2639" i="1" s="1"/>
  <c r="AH2639" i="1" s="1" a="1"/>
  <c r="AH2639" i="1" s="1"/>
  <c r="O2623" i="1"/>
  <c r="AC2623" i="1" s="1"/>
  <c r="AH2623" i="1" s="1" a="1"/>
  <c r="AH2623" i="1" s="1"/>
  <c r="O2607" i="1"/>
  <c r="AC2607" i="1" s="1"/>
  <c r="AH2607" i="1" s="1" a="1"/>
  <c r="AH2607" i="1" s="1"/>
  <c r="O2591" i="1"/>
  <c r="AC2591" i="1" s="1"/>
  <c r="O2575" i="1"/>
  <c r="O2559" i="1"/>
  <c r="AC2559" i="1" s="1"/>
  <c r="O2543" i="1"/>
  <c r="AC2543" i="1" s="1"/>
  <c r="O2527" i="1"/>
  <c r="AC2527" i="1" s="1"/>
  <c r="O2511" i="1"/>
  <c r="AC2511" i="1" s="1"/>
  <c r="O2495" i="1"/>
  <c r="AC2495" i="1" s="1"/>
  <c r="AH2495" i="1" s="1" a="1"/>
  <c r="AH2495" i="1" s="1"/>
  <c r="O2479" i="1"/>
  <c r="AC2479" i="1" s="1"/>
  <c r="AH2479" i="1" s="1" a="1"/>
  <c r="AH2479" i="1" s="1"/>
  <c r="O2463" i="1"/>
  <c r="AC2463" i="1" s="1"/>
  <c r="AH2463" i="1" s="1" a="1"/>
  <c r="AH2463" i="1" s="1"/>
  <c r="O2447" i="1"/>
  <c r="AC2447" i="1" s="1"/>
  <c r="O2431" i="1"/>
  <c r="AC2431" i="1" s="1"/>
  <c r="AH2431" i="1" s="1" a="1"/>
  <c r="AH2431" i="1" s="1"/>
  <c r="O2415" i="1"/>
  <c r="AC2415" i="1" s="1"/>
  <c r="O2399" i="1"/>
  <c r="AC2399" i="1" s="1"/>
  <c r="O2383" i="1"/>
  <c r="O2367" i="1"/>
  <c r="AC2367" i="1" s="1"/>
  <c r="AH2367" i="1" s="1" a="1"/>
  <c r="AH2367" i="1" s="1"/>
  <c r="O2351" i="1"/>
  <c r="AC2351" i="1" s="1"/>
  <c r="AH2351" i="1" s="1" a="1"/>
  <c r="AH2351" i="1" s="1"/>
  <c r="O2335" i="1"/>
  <c r="AC2335" i="1" s="1"/>
  <c r="O2319" i="1"/>
  <c r="AC2319" i="1" s="1"/>
  <c r="AH2319" i="1" s="1" a="1"/>
  <c r="AH2319" i="1" s="1"/>
  <c r="O2303" i="1"/>
  <c r="AC2303" i="1" s="1"/>
  <c r="AH2303" i="1" s="1" a="1"/>
  <c r="AH2303" i="1" s="1"/>
  <c r="O2287" i="1"/>
  <c r="AC2287" i="1" s="1"/>
  <c r="AH2287" i="1" s="1" a="1"/>
  <c r="AH2287" i="1" s="1"/>
  <c r="O2271" i="1"/>
  <c r="AC2271" i="1" s="1"/>
  <c r="AH2271" i="1" s="1" a="1"/>
  <c r="AH2271" i="1" s="1"/>
  <c r="O2255" i="1"/>
  <c r="AC2255" i="1" s="1"/>
  <c r="O2239" i="1"/>
  <c r="AC2239" i="1" s="1"/>
  <c r="AH2239" i="1" s="1" a="1"/>
  <c r="AH2239" i="1" s="1"/>
  <c r="O2223" i="1"/>
  <c r="AC2223" i="1" s="1"/>
  <c r="AH2223" i="1" s="1" a="1"/>
  <c r="AH2223" i="1" s="1"/>
  <c r="O2207" i="1"/>
  <c r="AC2207" i="1" s="1"/>
  <c r="O2191" i="1"/>
  <c r="O2175" i="1"/>
  <c r="AC2175" i="1" s="1"/>
  <c r="AH2175" i="1" s="1" a="1"/>
  <c r="AH2175" i="1" s="1"/>
  <c r="O2159" i="1"/>
  <c r="AC2159" i="1" s="1"/>
  <c r="O2143" i="1"/>
  <c r="AC2143" i="1" s="1"/>
  <c r="O2127" i="1"/>
  <c r="AC2127" i="1" s="1"/>
  <c r="AH2127" i="1" s="1" a="1"/>
  <c r="AH2127" i="1" s="1"/>
  <c r="O2111" i="1"/>
  <c r="AC2111" i="1" s="1"/>
  <c r="O2095" i="1"/>
  <c r="AC2095" i="1" s="1"/>
  <c r="AH2095" i="1" s="1" a="1"/>
  <c r="AH2095" i="1" s="1"/>
  <c r="O2079" i="1"/>
  <c r="AC2079" i="1" s="1"/>
  <c r="O2063" i="1"/>
  <c r="AC2063" i="1" s="1"/>
  <c r="O2047" i="1"/>
  <c r="AC2047" i="1" s="1"/>
  <c r="AH2047" i="1" s="1" a="1"/>
  <c r="AH2047" i="1" s="1"/>
  <c r="O2031" i="1"/>
  <c r="AC2031" i="1" s="1"/>
  <c r="O2015" i="1"/>
  <c r="AC2015" i="1" s="1"/>
  <c r="O1999" i="1"/>
  <c r="AC1999" i="1" s="1"/>
  <c r="O1983" i="1"/>
  <c r="AC1983" i="1" s="1"/>
  <c r="AH1983" i="1" s="1" a="1"/>
  <c r="AH1983" i="1" s="1"/>
  <c r="O1967" i="1"/>
  <c r="AC1967" i="1" s="1"/>
  <c r="AH1967" i="1" s="1" a="1"/>
  <c r="AH1967" i="1" s="1"/>
  <c r="O1951" i="1"/>
  <c r="AC1951" i="1" s="1"/>
  <c r="AH1951" i="1" s="1" a="1"/>
  <c r="AH1951" i="1" s="1"/>
  <c r="O1935" i="1"/>
  <c r="AC1935" i="1" s="1"/>
  <c r="O1919" i="1"/>
  <c r="AC1919" i="1" s="1"/>
  <c r="AH1919" i="1" s="1" a="1"/>
  <c r="AH1919" i="1" s="1"/>
  <c r="O1903" i="1"/>
  <c r="AC1903" i="1" s="1"/>
  <c r="AH1903" i="1" s="1" a="1"/>
  <c r="AH1903" i="1" s="1"/>
  <c r="O1887" i="1"/>
  <c r="AC1887" i="1" s="1"/>
  <c r="O1871" i="1"/>
  <c r="AC1871" i="1" s="1"/>
  <c r="O1855" i="1"/>
  <c r="AC1855" i="1" s="1"/>
  <c r="AH1855" i="1" s="1" a="1"/>
  <c r="AH1855" i="1" s="1"/>
  <c r="O1839" i="1"/>
  <c r="AC1839" i="1" s="1"/>
  <c r="AH1839" i="1" s="1" a="1"/>
  <c r="AH1839" i="1" s="1"/>
  <c r="O1823" i="1"/>
  <c r="AC1823" i="1" s="1"/>
  <c r="O1807" i="1"/>
  <c r="AC1807" i="1" s="1"/>
  <c r="AH1807" i="1" s="1" a="1"/>
  <c r="AH1807" i="1" s="1"/>
  <c r="O1791" i="1"/>
  <c r="AC1791" i="1" s="1"/>
  <c r="AH1791" i="1" s="1" a="1"/>
  <c r="AH1791" i="1" s="1"/>
  <c r="O1775" i="1"/>
  <c r="AC1775" i="1" s="1"/>
  <c r="O1759" i="1"/>
  <c r="AC1759" i="1" s="1"/>
  <c r="AH1759" i="1" s="1" a="1"/>
  <c r="AH1759" i="1" s="1"/>
  <c r="O1743" i="1"/>
  <c r="AC1743" i="1" s="1"/>
  <c r="O1727" i="1"/>
  <c r="AC1727" i="1" s="1"/>
  <c r="O1711" i="1"/>
  <c r="AC1711" i="1" s="1"/>
  <c r="AH1711" i="1" s="1" a="1"/>
  <c r="AH1711" i="1" s="1"/>
  <c r="O1695" i="1"/>
  <c r="AC1695" i="1" s="1"/>
  <c r="O1679" i="1"/>
  <c r="AC1679" i="1" s="1"/>
  <c r="O1663" i="1"/>
  <c r="O1647" i="1"/>
  <c r="AC1647" i="1" s="1"/>
  <c r="O1631" i="1"/>
  <c r="AC1631" i="1" s="1"/>
  <c r="O1615" i="1"/>
  <c r="AC1615" i="1" s="1"/>
  <c r="O1599" i="1"/>
  <c r="AC1599" i="1" s="1"/>
  <c r="AH1599" i="1" s="1" a="1"/>
  <c r="AH1599" i="1" s="1"/>
  <c r="O1583" i="1"/>
  <c r="AC1583" i="1" s="1"/>
  <c r="AH1583" i="1" s="1" a="1"/>
  <c r="AH1583" i="1" s="1"/>
  <c r="O1567" i="1"/>
  <c r="AC1567" i="1" s="1"/>
  <c r="O1551" i="1"/>
  <c r="AC1551" i="1" s="1"/>
  <c r="AH1551" i="1" s="1" a="1"/>
  <c r="AH1551" i="1" s="1"/>
  <c r="O1535" i="1"/>
  <c r="AC1535" i="1" s="1"/>
  <c r="O1519" i="1"/>
  <c r="AC1519" i="1" s="1"/>
  <c r="O1503" i="1"/>
  <c r="AC1503" i="1" s="1"/>
  <c r="O1487" i="1"/>
  <c r="AC1487" i="1" s="1"/>
  <c r="O1471" i="1"/>
  <c r="AC1471" i="1" s="1"/>
  <c r="AH1471" i="1" s="1" a="1"/>
  <c r="AH1471" i="1" s="1"/>
  <c r="O1455" i="1"/>
  <c r="AC1455" i="1" s="1"/>
  <c r="AH1455" i="1" s="1" a="1"/>
  <c r="AH1455" i="1" s="1"/>
  <c r="O1439" i="1"/>
  <c r="AC1439" i="1" s="1"/>
  <c r="O1423" i="1"/>
  <c r="AC1423" i="1" s="1"/>
  <c r="O1407" i="1"/>
  <c r="AC1407" i="1" s="1"/>
  <c r="AH1407" i="1" s="1" a="1"/>
  <c r="AH1407" i="1" s="1"/>
  <c r="O1391" i="1"/>
  <c r="AC1391" i="1" s="1"/>
  <c r="O1375" i="1"/>
  <c r="AC1375" i="1" s="1"/>
  <c r="O1359" i="1"/>
  <c r="AC1359" i="1" s="1"/>
  <c r="AH1359" i="1" s="1" a="1"/>
  <c r="AH1359" i="1" s="1"/>
  <c r="O1343" i="1"/>
  <c r="AC1343" i="1" s="1"/>
  <c r="O1327" i="1"/>
  <c r="AC1327" i="1" s="1"/>
  <c r="AH1327" i="1" s="1" a="1"/>
  <c r="AH1327" i="1" s="1"/>
  <c r="O1311" i="1"/>
  <c r="AC1311" i="1" s="1"/>
  <c r="O1295" i="1"/>
  <c r="AC1295" i="1" s="1"/>
  <c r="O1279" i="1"/>
  <c r="AC1279" i="1" s="1"/>
  <c r="AH1279" i="1" s="1" a="1"/>
  <c r="AH1279" i="1" s="1"/>
  <c r="O1263" i="1"/>
  <c r="AC1263" i="1" s="1"/>
  <c r="AH1263" i="1" s="1" a="1"/>
  <c r="AH1263" i="1" s="1"/>
  <c r="O1247" i="1"/>
  <c r="AC1247" i="1" s="1"/>
  <c r="O1231" i="1"/>
  <c r="AC1231" i="1" s="1"/>
  <c r="O1215" i="1"/>
  <c r="O1199" i="1"/>
  <c r="AC1199" i="1" s="1"/>
  <c r="AH1199" i="1" s="1" a="1"/>
  <c r="AH1199" i="1" s="1"/>
  <c r="O1183" i="1"/>
  <c r="AC1183" i="1" s="1"/>
  <c r="AH1183" i="1" s="1" a="1"/>
  <c r="AH1183" i="1" s="1"/>
  <c r="O1167" i="1"/>
  <c r="AC1167" i="1" s="1"/>
  <c r="AH1167" i="1" s="1" a="1"/>
  <c r="AH1167" i="1" s="1"/>
  <c r="O1151" i="1"/>
  <c r="AC1151" i="1" s="1"/>
  <c r="AH1151" i="1" s="1" a="1"/>
  <c r="AH1151" i="1" s="1"/>
  <c r="O1135" i="1"/>
  <c r="AC1135" i="1" s="1"/>
  <c r="O1119" i="1"/>
  <c r="AC1119" i="1" s="1"/>
  <c r="O1103" i="1"/>
  <c r="AC1103" i="1" s="1"/>
  <c r="O1087" i="1"/>
  <c r="AC1087" i="1" s="1"/>
  <c r="AH1087" i="1" s="1" a="1"/>
  <c r="AH1087" i="1" s="1"/>
  <c r="O1071" i="1"/>
  <c r="AC1071" i="1" s="1"/>
  <c r="O1055" i="1"/>
  <c r="AC1055" i="1" s="1"/>
  <c r="O1039" i="1"/>
  <c r="AC1039" i="1" s="1"/>
  <c r="O1023" i="1"/>
  <c r="O1007" i="1"/>
  <c r="AC1007" i="1" s="1"/>
  <c r="O991" i="1"/>
  <c r="AC991" i="1" s="1"/>
  <c r="AH991" i="1" s="1" a="1"/>
  <c r="AH991" i="1" s="1"/>
  <c r="O975" i="1"/>
  <c r="AC975" i="1" s="1"/>
  <c r="AH975" i="1" s="1" a="1"/>
  <c r="AH975" i="1" s="1"/>
  <c r="O959" i="1"/>
  <c r="AC959" i="1" s="1"/>
  <c r="AH959" i="1" s="1" a="1"/>
  <c r="AH959" i="1" s="1"/>
  <c r="O943" i="1"/>
  <c r="AC943" i="1" s="1"/>
  <c r="AH943" i="1" s="1" a="1"/>
  <c r="AH943" i="1" s="1"/>
  <c r="O927" i="1"/>
  <c r="AC927" i="1" s="1"/>
  <c r="O911" i="1"/>
  <c r="AC911" i="1" s="1"/>
  <c r="O895" i="1"/>
  <c r="AC895" i="1" s="1"/>
  <c r="O879" i="1"/>
  <c r="AC879" i="1" s="1"/>
  <c r="O863" i="1"/>
  <c r="AC863" i="1" s="1"/>
  <c r="O847" i="1"/>
  <c r="AC847" i="1" s="1"/>
  <c r="O831" i="1"/>
  <c r="O815" i="1"/>
  <c r="AC815" i="1" s="1"/>
  <c r="AH815" i="1" s="1" a="1"/>
  <c r="AH815" i="1" s="1"/>
  <c r="O799" i="1"/>
  <c r="AC799" i="1" s="1"/>
  <c r="AH799" i="1" s="1" a="1"/>
  <c r="AH799" i="1" s="1"/>
  <c r="O783" i="1"/>
  <c r="AC783" i="1" s="1"/>
  <c r="AH783" i="1" s="1" a="1"/>
  <c r="AH783" i="1" s="1"/>
  <c r="O767" i="1"/>
  <c r="AC767" i="1" s="1"/>
  <c r="AH767" i="1" s="1" a="1"/>
  <c r="AH767" i="1" s="1"/>
  <c r="O751" i="1"/>
  <c r="AC751" i="1" s="1"/>
  <c r="O735" i="1"/>
  <c r="AC735" i="1" s="1"/>
  <c r="O719" i="1"/>
  <c r="AC719" i="1" s="1"/>
  <c r="O703" i="1"/>
  <c r="AC703" i="1" s="1"/>
  <c r="AH703" i="1" s="1" a="1"/>
  <c r="AH703" i="1" s="1"/>
  <c r="O687" i="1"/>
  <c r="AC687" i="1" s="1"/>
  <c r="AH687" i="1" s="1" a="1"/>
  <c r="AH687" i="1" s="1"/>
  <c r="O671" i="1"/>
  <c r="AC671" i="1" s="1"/>
  <c r="O655" i="1"/>
  <c r="AC655" i="1" s="1"/>
  <c r="O639" i="1"/>
  <c r="O623" i="1"/>
  <c r="AC623" i="1" s="1"/>
  <c r="O607" i="1"/>
  <c r="AC607" i="1" s="1"/>
  <c r="O591" i="1"/>
  <c r="AC591" i="1" s="1"/>
  <c r="AH591" i="1" s="1" a="1"/>
  <c r="AH591" i="1" s="1"/>
  <c r="O575" i="1"/>
  <c r="AC575" i="1" s="1"/>
  <c r="AH575" i="1" s="1" a="1"/>
  <c r="AH575" i="1" s="1"/>
  <c r="O559" i="1"/>
  <c r="AC559" i="1" s="1"/>
  <c r="AH559" i="1" s="1" a="1"/>
  <c r="AH559" i="1" s="1"/>
  <c r="O543" i="1"/>
  <c r="AC543" i="1" s="1"/>
  <c r="O527" i="1"/>
  <c r="AC527" i="1" s="1"/>
  <c r="O511" i="1"/>
  <c r="AC511" i="1" s="1"/>
  <c r="AH511" i="1" s="1" a="1"/>
  <c r="AH511" i="1" s="1"/>
  <c r="O495" i="1"/>
  <c r="AC495" i="1" s="1"/>
  <c r="O479" i="1"/>
  <c r="AC479" i="1" s="1"/>
  <c r="O463" i="1"/>
  <c r="AC463" i="1" s="1"/>
  <c r="O447" i="1"/>
  <c r="AC447" i="1" s="1"/>
  <c r="AH447" i="1" s="1" a="1"/>
  <c r="AH447" i="1" s="1"/>
  <c r="O431" i="1"/>
  <c r="AC431" i="1" s="1"/>
  <c r="AH431" i="1" s="1" a="1"/>
  <c r="AH431" i="1" s="1"/>
  <c r="O415" i="1"/>
  <c r="AC415" i="1" s="1"/>
  <c r="AH415" i="1" s="1" a="1"/>
  <c r="AH415" i="1" s="1"/>
  <c r="O399" i="1"/>
  <c r="AC399" i="1" s="1"/>
  <c r="O383" i="1"/>
  <c r="AC383" i="1" s="1"/>
  <c r="AH383" i="1" s="1" a="1"/>
  <c r="AH383" i="1" s="1"/>
  <c r="O367" i="1"/>
  <c r="AC367" i="1" s="1"/>
  <c r="O351" i="1"/>
  <c r="AC351" i="1" s="1"/>
  <c r="O335" i="1"/>
  <c r="AC335" i="1" s="1"/>
  <c r="O319" i="1"/>
  <c r="AC319" i="1" s="1"/>
  <c r="AH319" i="1" s="1" a="1"/>
  <c r="AH319" i="1" s="1"/>
  <c r="O303" i="1"/>
  <c r="AC303" i="1" s="1"/>
  <c r="AH303" i="1" s="1" a="1"/>
  <c r="AH303" i="1" s="1"/>
  <c r="O287" i="1"/>
  <c r="AC287" i="1" s="1"/>
  <c r="O271" i="1"/>
  <c r="AC271" i="1" s="1"/>
  <c r="AH271" i="1" s="1" a="1"/>
  <c r="AH271" i="1" s="1"/>
  <c r="O255" i="1"/>
  <c r="AC255" i="1" s="1"/>
  <c r="AH255" i="1" s="1" a="1"/>
  <c r="AH255" i="1" s="1"/>
  <c r="O239" i="1"/>
  <c r="AC239" i="1" s="1"/>
  <c r="O223" i="1"/>
  <c r="AC223" i="1" s="1"/>
  <c r="AH223" i="1" s="1" a="1"/>
  <c r="AH223" i="1" s="1"/>
  <c r="O207" i="1"/>
  <c r="AC207" i="1" s="1"/>
  <c r="O191" i="1"/>
  <c r="AC191" i="1" s="1"/>
  <c r="AH191" i="1" s="1" a="1"/>
  <c r="AH191" i="1" s="1"/>
  <c r="O175" i="1"/>
  <c r="AC175" i="1" s="1"/>
  <c r="AH175" i="1" s="1" a="1"/>
  <c r="AH175" i="1" s="1"/>
  <c r="O159" i="1"/>
  <c r="AC159" i="1" s="1"/>
  <c r="O143" i="1"/>
  <c r="AC143" i="1" s="1"/>
  <c r="O127" i="1"/>
  <c r="AC127" i="1" s="1"/>
  <c r="AH127" i="1" s="1" a="1"/>
  <c r="AH127" i="1" s="1"/>
  <c r="O111" i="1"/>
  <c r="AC111" i="1" s="1"/>
  <c r="O95" i="1"/>
  <c r="AC95" i="1" s="1"/>
  <c r="O79" i="1"/>
  <c r="AC79" i="1" s="1"/>
  <c r="AH79" i="1" s="1" a="1"/>
  <c r="AH79" i="1" s="1"/>
  <c r="O63" i="1"/>
  <c r="O47" i="1"/>
  <c r="AC47" i="1" s="1"/>
  <c r="AH47" i="1" s="1" a="1"/>
  <c r="AH47" i="1" s="1"/>
  <c r="O31" i="1"/>
  <c r="AC31" i="1" s="1"/>
  <c r="AH31" i="1" s="1" a="1"/>
  <c r="AH31" i="1" s="1"/>
  <c r="O2680" i="1"/>
  <c r="AC2680" i="1" s="1"/>
  <c r="O1624" i="1"/>
  <c r="AC1624" i="1" s="1"/>
  <c r="AH1624" i="1" s="1" a="1"/>
  <c r="AH1624" i="1" s="1"/>
  <c r="O2903" i="1"/>
  <c r="AC2903" i="1" s="1"/>
  <c r="O2615" i="1"/>
  <c r="AC2615" i="1" s="1"/>
  <c r="O2279" i="1"/>
  <c r="AC2279" i="1" s="1"/>
  <c r="O2007" i="1"/>
  <c r="AC2007" i="1" s="1"/>
  <c r="AH2007" i="1" s="1" a="1"/>
  <c r="AH2007" i="1" s="1"/>
  <c r="O1655" i="1"/>
  <c r="AC1655" i="1" s="1"/>
  <c r="O1271" i="1"/>
  <c r="AC1271" i="1" s="1"/>
  <c r="AH1271" i="1" s="1" a="1"/>
  <c r="AH1271" i="1" s="1"/>
  <c r="O615" i="1"/>
  <c r="AC615" i="1" s="1"/>
  <c r="O3006" i="1"/>
  <c r="AC3006" i="1" s="1"/>
  <c r="AH3006" i="1" s="1" a="1"/>
  <c r="AH3006" i="1" s="1"/>
  <c r="O2990" i="1"/>
  <c r="AC2990" i="1" s="1"/>
  <c r="AH2990" i="1" s="1" a="1"/>
  <c r="AH2990" i="1" s="1"/>
  <c r="O2974" i="1"/>
  <c r="AC2974" i="1" s="1"/>
  <c r="O2958" i="1"/>
  <c r="AC2958" i="1" s="1"/>
  <c r="O2942" i="1"/>
  <c r="AC2942" i="1" s="1"/>
  <c r="AH2942" i="1" s="1" a="1"/>
  <c r="AH2942" i="1" s="1"/>
  <c r="O2926" i="1"/>
  <c r="AC2926" i="1" s="1"/>
  <c r="AH2926" i="1" s="1" a="1"/>
  <c r="AH2926" i="1" s="1"/>
  <c r="O2910" i="1"/>
  <c r="AC2910" i="1" s="1"/>
  <c r="O2894" i="1"/>
  <c r="AC2894" i="1" s="1"/>
  <c r="O2878" i="1"/>
  <c r="AC2878" i="1" s="1"/>
  <c r="AH2878" i="1" s="1" a="1"/>
  <c r="AH2878" i="1" s="1"/>
  <c r="O2862" i="1"/>
  <c r="AC2862" i="1" s="1"/>
  <c r="O2846" i="1"/>
  <c r="AC2846" i="1" s="1"/>
  <c r="AH2846" i="1" s="1" a="1"/>
  <c r="AH2846" i="1" s="1"/>
  <c r="O2830" i="1"/>
  <c r="AC2830" i="1" s="1"/>
  <c r="O2814" i="1"/>
  <c r="AC2814" i="1" s="1"/>
  <c r="AH2814" i="1" s="1" a="1"/>
  <c r="AH2814" i="1" s="1"/>
  <c r="O2798" i="1"/>
  <c r="AC2798" i="1" s="1"/>
  <c r="AH2798" i="1" s="1" a="1"/>
  <c r="AH2798" i="1" s="1"/>
  <c r="O2782" i="1"/>
  <c r="AC2782" i="1" s="1"/>
  <c r="O2766" i="1"/>
  <c r="AC2766" i="1" s="1"/>
  <c r="O2750" i="1"/>
  <c r="AC2750" i="1" s="1"/>
  <c r="AH2750" i="1" s="1" a="1"/>
  <c r="AH2750" i="1" s="1"/>
  <c r="O2734" i="1"/>
  <c r="AC2734" i="1" s="1"/>
  <c r="O2718" i="1"/>
  <c r="AC2718" i="1" s="1"/>
  <c r="O2702" i="1"/>
  <c r="AC2702" i="1" s="1"/>
  <c r="O2686" i="1"/>
  <c r="AC2686" i="1" s="1"/>
  <c r="AH2686" i="1" s="1" a="1"/>
  <c r="AH2686" i="1" s="1"/>
  <c r="O2670" i="1"/>
  <c r="AC2670" i="1" s="1"/>
  <c r="AH2670" i="1" s="1" a="1"/>
  <c r="AH2670" i="1" s="1"/>
  <c r="O2654" i="1"/>
  <c r="AC2654" i="1" s="1"/>
  <c r="O2638" i="1"/>
  <c r="AC2638" i="1" s="1"/>
  <c r="AH2638" i="1" s="1" a="1"/>
  <c r="AH2638" i="1" s="1"/>
  <c r="O2622" i="1"/>
  <c r="O2606" i="1"/>
  <c r="AC2606" i="1" s="1"/>
  <c r="O2590" i="1"/>
  <c r="AC2590" i="1" s="1"/>
  <c r="O2574" i="1"/>
  <c r="AC2574" i="1" s="1"/>
  <c r="O2558" i="1"/>
  <c r="AC2558" i="1" s="1"/>
  <c r="AH2558" i="1" s="1" a="1"/>
  <c r="AH2558" i="1" s="1"/>
  <c r="O2542" i="1"/>
  <c r="AC2542" i="1" s="1"/>
  <c r="AH2542" i="1" s="1" a="1"/>
  <c r="AH2542" i="1" s="1"/>
  <c r="O2526" i="1"/>
  <c r="AC2526" i="1" s="1"/>
  <c r="O2510" i="1"/>
  <c r="AC2510" i="1" s="1"/>
  <c r="O2494" i="1"/>
  <c r="AC2494" i="1" s="1"/>
  <c r="AH2494" i="1" s="1" a="1"/>
  <c r="AH2494" i="1" s="1"/>
  <c r="O2478" i="1"/>
  <c r="AC2478" i="1" s="1"/>
  <c r="AH2478" i="1" s="1" a="1"/>
  <c r="AH2478" i="1" s="1"/>
  <c r="O2462" i="1"/>
  <c r="AC2462" i="1" s="1"/>
  <c r="O2446" i="1"/>
  <c r="AC2446" i="1" s="1"/>
  <c r="AH2446" i="1" s="1" a="1"/>
  <c r="AH2446" i="1" s="1"/>
  <c r="O2430" i="1"/>
  <c r="O2414" i="1"/>
  <c r="O2398" i="1"/>
  <c r="AC2398" i="1" s="1"/>
  <c r="O2382" i="1"/>
  <c r="AC2382" i="1" s="1"/>
  <c r="O2366" i="1"/>
  <c r="AC2366" i="1" s="1"/>
  <c r="AH2366" i="1" s="1" a="1"/>
  <c r="AH2366" i="1" s="1"/>
  <c r="O2350" i="1"/>
  <c r="AC2350" i="1" s="1"/>
  <c r="O2334" i="1"/>
  <c r="AC2334" i="1" s="1"/>
  <c r="O2318" i="1"/>
  <c r="AC2318" i="1" s="1"/>
  <c r="O2302" i="1"/>
  <c r="AC2302" i="1" s="1"/>
  <c r="AH2302" i="1" s="1" a="1"/>
  <c r="AH2302" i="1" s="1"/>
  <c r="O2286" i="1"/>
  <c r="AC2286" i="1" s="1"/>
  <c r="AH2286" i="1" s="1" a="1"/>
  <c r="AH2286" i="1" s="1"/>
  <c r="O2270" i="1"/>
  <c r="AC2270" i="1" s="1"/>
  <c r="AH2270" i="1" s="1" a="1"/>
  <c r="AH2270" i="1" s="1"/>
  <c r="O2254" i="1"/>
  <c r="AC2254" i="1" s="1"/>
  <c r="O2238" i="1"/>
  <c r="AC2238" i="1" s="1"/>
  <c r="AH2238" i="1" s="1" a="1"/>
  <c r="AH2238" i="1" s="1"/>
  <c r="O2222" i="1"/>
  <c r="O2206" i="1"/>
  <c r="AC2206" i="1" s="1"/>
  <c r="O2190" i="1"/>
  <c r="AC2190" i="1" s="1"/>
  <c r="O2174" i="1"/>
  <c r="AC2174" i="1" s="1"/>
  <c r="AH2174" i="1" s="1" a="1"/>
  <c r="AH2174" i="1" s="1"/>
  <c r="O2158" i="1"/>
  <c r="AC2158" i="1" s="1"/>
  <c r="AH2158" i="1" s="1" a="1"/>
  <c r="AH2158" i="1" s="1"/>
  <c r="O2142" i="1"/>
  <c r="AC2142" i="1" s="1"/>
  <c r="O2126" i="1"/>
  <c r="AC2126" i="1" s="1"/>
  <c r="O2110" i="1"/>
  <c r="AC2110" i="1" s="1"/>
  <c r="AH2110" i="1" s="1" a="1"/>
  <c r="AH2110" i="1" s="1"/>
  <c r="O2094" i="1"/>
  <c r="AC2094" i="1" s="1"/>
  <c r="O2078" i="1"/>
  <c r="AC2078" i="1" s="1"/>
  <c r="AH2078" i="1" s="1" a="1"/>
  <c r="AH2078" i="1" s="1"/>
  <c r="O2062" i="1"/>
  <c r="AC2062" i="1" s="1"/>
  <c r="O2046" i="1"/>
  <c r="AC2046" i="1" s="1"/>
  <c r="AH2046" i="1" s="1" a="1"/>
  <c r="AH2046" i="1" s="1"/>
  <c r="O2030" i="1"/>
  <c r="O2014" i="1"/>
  <c r="AC2014" i="1" s="1"/>
  <c r="O1998" i="1"/>
  <c r="AC1998" i="1" s="1"/>
  <c r="O1982" i="1"/>
  <c r="AC1982" i="1" s="1"/>
  <c r="AH1982" i="1" s="1" a="1"/>
  <c r="AH1982" i="1" s="1"/>
  <c r="O1966" i="1"/>
  <c r="AC1966" i="1" s="1"/>
  <c r="O1950" i="1"/>
  <c r="AC1950" i="1" s="1"/>
  <c r="O1934" i="1"/>
  <c r="AC1934" i="1" s="1"/>
  <c r="O1918" i="1"/>
  <c r="O1902" i="1"/>
  <c r="AC1902" i="1" s="1"/>
  <c r="AH1902" i="1" s="1" a="1"/>
  <c r="AH1902" i="1" s="1"/>
  <c r="O1886" i="1"/>
  <c r="AC1886" i="1" s="1"/>
  <c r="O1870" i="1"/>
  <c r="AC1870" i="1" s="1"/>
  <c r="AH1870" i="1" s="1" a="1"/>
  <c r="AH1870" i="1" s="1"/>
  <c r="O1854" i="1"/>
  <c r="AC1854" i="1" s="1"/>
  <c r="AH1854" i="1" s="1" a="1"/>
  <c r="AH1854" i="1" s="1"/>
  <c r="O1838" i="1"/>
  <c r="AC1838" i="1" s="1"/>
  <c r="O1822" i="1"/>
  <c r="O1806" i="1"/>
  <c r="AC1806" i="1" s="1"/>
  <c r="O1790" i="1"/>
  <c r="AC1790" i="1" s="1"/>
  <c r="AH1790" i="1" s="1" a="1"/>
  <c r="AH1790" i="1" s="1"/>
  <c r="O1774" i="1"/>
  <c r="AC1774" i="1" s="1"/>
  <c r="O1758" i="1"/>
  <c r="AC1758" i="1" s="1"/>
  <c r="O1742" i="1"/>
  <c r="AC1742" i="1" s="1"/>
  <c r="O1726" i="1"/>
  <c r="AC1726" i="1" s="1"/>
  <c r="AH1726" i="1" s="1" a="1"/>
  <c r="AH1726" i="1" s="1"/>
  <c r="O1710" i="1"/>
  <c r="AC1710" i="1" s="1"/>
  <c r="AH1710" i="1" s="1" a="1"/>
  <c r="AH1710" i="1" s="1"/>
  <c r="O1694" i="1"/>
  <c r="AC1694" i="1" s="1"/>
  <c r="O1678" i="1"/>
  <c r="AC1678" i="1" s="1"/>
  <c r="AH1678" i="1" s="1" a="1"/>
  <c r="AH1678" i="1" s="1"/>
  <c r="O1662" i="1"/>
  <c r="AC1662" i="1" s="1"/>
  <c r="AH1662" i="1" s="1" a="1"/>
  <c r="AH1662" i="1" s="1"/>
  <c r="O1646" i="1"/>
  <c r="AC1646" i="1" s="1"/>
  <c r="AH1646" i="1" s="1" a="1"/>
  <c r="AH1646" i="1" s="1"/>
  <c r="O1630" i="1"/>
  <c r="O1614" i="1"/>
  <c r="AC1614" i="1" s="1"/>
  <c r="O1598" i="1"/>
  <c r="AC1598" i="1" s="1"/>
  <c r="AH1598" i="1" s="1" a="1"/>
  <c r="AH1598" i="1" s="1"/>
  <c r="O1582" i="1"/>
  <c r="AC1582" i="1" s="1"/>
  <c r="O1566" i="1"/>
  <c r="AC1566" i="1" s="1"/>
  <c r="O1550" i="1"/>
  <c r="AC1550" i="1" s="1"/>
  <c r="O1534" i="1"/>
  <c r="AC1534" i="1" s="1"/>
  <c r="AH1534" i="1" s="1" a="1"/>
  <c r="AH1534" i="1" s="1"/>
  <c r="O1518" i="1"/>
  <c r="AC1518" i="1" s="1"/>
  <c r="AH1518" i="1" s="1" a="1"/>
  <c r="AH1518" i="1" s="1"/>
  <c r="O1502" i="1"/>
  <c r="AC1502" i="1" s="1"/>
  <c r="AH1502" i="1" s="1" a="1"/>
  <c r="AH1502" i="1" s="1"/>
  <c r="O1486" i="1"/>
  <c r="AC1486" i="1" s="1"/>
  <c r="O1470" i="1"/>
  <c r="AC1470" i="1" s="1"/>
  <c r="AH1470" i="1" s="1" a="1"/>
  <c r="AH1470" i="1" s="1"/>
  <c r="O1454" i="1"/>
  <c r="AC1454" i="1" s="1"/>
  <c r="O1438" i="1"/>
  <c r="O1422" i="1"/>
  <c r="AC1422" i="1" s="1"/>
  <c r="O1406" i="1"/>
  <c r="AC1406" i="1" s="1"/>
  <c r="AH1406" i="1" s="1" a="1"/>
  <c r="AH1406" i="1" s="1"/>
  <c r="O1390" i="1"/>
  <c r="AC1390" i="1" s="1"/>
  <c r="O1374" i="1"/>
  <c r="AC1374" i="1" s="1"/>
  <c r="AH1374" i="1" s="1" a="1"/>
  <c r="AH1374" i="1" s="1"/>
  <c r="O1358" i="1"/>
  <c r="AC1358" i="1" s="1"/>
  <c r="AH1358" i="1" s="1" a="1"/>
  <c r="AH1358" i="1" s="1"/>
  <c r="O1342" i="1"/>
  <c r="AC1342" i="1" s="1"/>
  <c r="O1326" i="1"/>
  <c r="AC1326" i="1" s="1"/>
  <c r="AH1326" i="1" s="1" a="1"/>
  <c r="AH1326" i="1" s="1"/>
  <c r="O1310" i="1"/>
  <c r="AC1310" i="1" s="1"/>
  <c r="AH1310" i="1" s="1" a="1"/>
  <c r="AH1310" i="1" s="1"/>
  <c r="O1294" i="1"/>
  <c r="AC1294" i="1" s="1"/>
  <c r="O1278" i="1"/>
  <c r="AC1278" i="1" s="1"/>
  <c r="AH1278" i="1" s="1" a="1"/>
  <c r="AH1278" i="1" s="1"/>
  <c r="O1262" i="1"/>
  <c r="AC1262" i="1" s="1"/>
  <c r="AH1262" i="1" s="1" a="1"/>
  <c r="AH1262" i="1" s="1"/>
  <c r="O1246" i="1"/>
  <c r="O1230" i="1"/>
  <c r="AC1230" i="1" s="1"/>
  <c r="O1214" i="1"/>
  <c r="AC1214" i="1" s="1"/>
  <c r="AH1214" i="1" s="1" a="1"/>
  <c r="AH1214" i="1" s="1"/>
  <c r="O1198" i="1"/>
  <c r="AC1198" i="1" s="1"/>
  <c r="O1182" i="1"/>
  <c r="AC1182" i="1" s="1"/>
  <c r="O1166" i="1"/>
  <c r="AC1166" i="1" s="1"/>
  <c r="AH1166" i="1" s="1" a="1"/>
  <c r="AH1166" i="1" s="1"/>
  <c r="O1150" i="1"/>
  <c r="AC1150" i="1" s="1"/>
  <c r="O1134" i="1"/>
  <c r="AC1134" i="1" s="1"/>
  <c r="AH1134" i="1" s="1" a="1"/>
  <c r="AH1134" i="1" s="1"/>
  <c r="O1118" i="1"/>
  <c r="AC1118" i="1" s="1"/>
  <c r="O1102" i="1"/>
  <c r="AC1102" i="1" s="1"/>
  <c r="O1086" i="1"/>
  <c r="AC1086" i="1" s="1"/>
  <c r="AH1086" i="1" s="1" a="1"/>
  <c r="AH1086" i="1" s="1"/>
  <c r="O1070" i="1"/>
  <c r="AC1070" i="1" s="1"/>
  <c r="O1054" i="1"/>
  <c r="AC1054" i="1" s="1"/>
  <c r="O1038" i="1"/>
  <c r="O1022" i="1"/>
  <c r="AC1022" i="1" s="1"/>
  <c r="AH1022" i="1" s="1" a="1"/>
  <c r="AH1022" i="1" s="1"/>
  <c r="O1006" i="1"/>
  <c r="AC1006" i="1" s="1"/>
  <c r="AH1006" i="1" s="1" a="1"/>
  <c r="AH1006" i="1" s="1"/>
  <c r="O990" i="1"/>
  <c r="AC990" i="1" s="1"/>
  <c r="O974" i="1"/>
  <c r="AC974" i="1" s="1"/>
  <c r="O958" i="1"/>
  <c r="AC958" i="1" s="1"/>
  <c r="AH958" i="1" s="1" a="1"/>
  <c r="AH958" i="1" s="1"/>
  <c r="O942" i="1"/>
  <c r="AC942" i="1" s="1"/>
  <c r="AH942" i="1" s="1" a="1"/>
  <c r="AH942" i="1" s="1"/>
  <c r="O926" i="1"/>
  <c r="AC926" i="1" s="1"/>
  <c r="O910" i="1"/>
  <c r="AC910" i="1" s="1"/>
  <c r="O894" i="1"/>
  <c r="AC894" i="1" s="1"/>
  <c r="AH894" i="1" s="1" a="1"/>
  <c r="AH894" i="1" s="1"/>
  <c r="O878" i="1"/>
  <c r="AC878" i="1" s="1"/>
  <c r="AH878" i="1" s="1" a="1"/>
  <c r="AH878" i="1" s="1"/>
  <c r="O862" i="1"/>
  <c r="AC862" i="1" s="1"/>
  <c r="O846" i="1"/>
  <c r="O830" i="1"/>
  <c r="AC830" i="1" s="1"/>
  <c r="AH830" i="1" s="1" a="1"/>
  <c r="AH830" i="1" s="1"/>
  <c r="O814" i="1"/>
  <c r="AC814" i="1" s="1"/>
  <c r="O798" i="1"/>
  <c r="AC798" i="1" s="1"/>
  <c r="AH798" i="1" s="1" a="1"/>
  <c r="AH798" i="1" s="1"/>
  <c r="O782" i="1"/>
  <c r="AC782" i="1" s="1"/>
  <c r="O766" i="1"/>
  <c r="AC766" i="1" s="1"/>
  <c r="AH766" i="1" s="1" a="1"/>
  <c r="AH766" i="1" s="1"/>
  <c r="O750" i="1"/>
  <c r="AC750" i="1" s="1"/>
  <c r="AH750" i="1" s="1" a="1"/>
  <c r="AH750" i="1" s="1"/>
  <c r="O734" i="1"/>
  <c r="AC734" i="1" s="1"/>
  <c r="O718" i="1"/>
  <c r="AC718" i="1" s="1"/>
  <c r="O702" i="1"/>
  <c r="AC702" i="1" s="1"/>
  <c r="O686" i="1"/>
  <c r="AC686" i="1" s="1"/>
  <c r="O670" i="1"/>
  <c r="AC670" i="1" s="1"/>
  <c r="O654" i="1"/>
  <c r="O638" i="1"/>
  <c r="AC638" i="1" s="1"/>
  <c r="AH638" i="1" s="1" a="1"/>
  <c r="AH638" i="1" s="1"/>
  <c r="O622" i="1"/>
  <c r="AC622" i="1" s="1"/>
  <c r="AH622" i="1" s="1" a="1"/>
  <c r="AH622" i="1" s="1"/>
  <c r="O606" i="1"/>
  <c r="AC606" i="1" s="1"/>
  <c r="O590" i="1"/>
  <c r="AC590" i="1" s="1"/>
  <c r="O574" i="1"/>
  <c r="AC574" i="1" s="1"/>
  <c r="AH574" i="1" s="1" a="1"/>
  <c r="AH574" i="1" s="1"/>
  <c r="O558" i="1"/>
  <c r="AC558" i="1" s="1"/>
  <c r="O542" i="1"/>
  <c r="AC542" i="1" s="1"/>
  <c r="O526" i="1"/>
  <c r="AC526" i="1" s="1"/>
  <c r="O510" i="1"/>
  <c r="AC510" i="1" s="1"/>
  <c r="AH510" i="1" s="1" a="1"/>
  <c r="AH510" i="1" s="1"/>
  <c r="O494" i="1"/>
  <c r="AC494" i="1" s="1"/>
  <c r="AH494" i="1" s="1" a="1"/>
  <c r="AH494" i="1" s="1"/>
  <c r="O478" i="1"/>
  <c r="AC478" i="1" s="1"/>
  <c r="O446" i="1"/>
  <c r="AC446" i="1" s="1"/>
  <c r="O430" i="1"/>
  <c r="AC430" i="1" s="1"/>
  <c r="AH430" i="1" s="1" a="1"/>
  <c r="AH430" i="1" s="1"/>
  <c r="O398" i="1"/>
  <c r="AC398" i="1" s="1"/>
  <c r="AH398" i="1" s="1" a="1"/>
  <c r="AH398" i="1" s="1"/>
  <c r="O382" i="1"/>
  <c r="AC382" i="1" s="1"/>
  <c r="O350" i="1"/>
  <c r="AC350" i="1" s="1"/>
  <c r="AH350" i="1" s="1" a="1"/>
  <c r="AH350" i="1" s="1"/>
  <c r="O334" i="1"/>
  <c r="O318" i="1"/>
  <c r="AC318" i="1" s="1"/>
  <c r="AH318" i="1" s="1" a="1"/>
  <c r="AH318" i="1" s="1"/>
  <c r="O302" i="1"/>
  <c r="AC302" i="1" s="1"/>
  <c r="O286" i="1"/>
  <c r="AC286" i="1" s="1"/>
  <c r="O254" i="1"/>
  <c r="AC254" i="1" s="1"/>
  <c r="O238" i="1"/>
  <c r="AC238" i="1" s="1"/>
  <c r="O206" i="1"/>
  <c r="AC206" i="1" s="1"/>
  <c r="O190" i="1"/>
  <c r="AC190" i="1" s="1"/>
  <c r="O174" i="1"/>
  <c r="AC174" i="1" s="1"/>
  <c r="AH174" i="1" s="1" a="1"/>
  <c r="AH174" i="1" s="1"/>
  <c r="O158" i="1"/>
  <c r="AC158" i="1" s="1"/>
  <c r="AH158" i="1" s="1" a="1"/>
  <c r="AH158" i="1" s="1"/>
  <c r="O142" i="1"/>
  <c r="AC142" i="1" s="1"/>
  <c r="O110" i="1"/>
  <c r="AC110" i="1" s="1"/>
  <c r="O94" i="1"/>
  <c r="AC94" i="1" s="1"/>
  <c r="AH94" i="1" s="1" a="1"/>
  <c r="AH94" i="1" s="1"/>
  <c r="O62" i="1"/>
  <c r="AC62" i="1" s="1"/>
  <c r="O46" i="1"/>
  <c r="AC46" i="1" s="1"/>
  <c r="O3016" i="1"/>
  <c r="AC3016" i="1" s="1"/>
  <c r="O2872" i="1"/>
  <c r="AC2872" i="1" s="1"/>
  <c r="AH2872" i="1" s="1" a="1"/>
  <c r="AH2872" i="1" s="1"/>
  <c r="O2648" i="1"/>
  <c r="AC2648" i="1" s="1"/>
  <c r="AH2648" i="1" s="1" a="1"/>
  <c r="AH2648" i="1" s="1"/>
  <c r="O2424" i="1"/>
  <c r="AC2424" i="1" s="1"/>
  <c r="O2248" i="1"/>
  <c r="AC2248" i="1" s="1"/>
  <c r="O2008" i="1"/>
  <c r="AC2008" i="1" s="1"/>
  <c r="AH2008" i="1" s="1" a="1"/>
  <c r="AH2008" i="1" s="1"/>
  <c r="O1816" i="1"/>
  <c r="AC1816" i="1" s="1"/>
  <c r="O1464" i="1"/>
  <c r="AC1464" i="1" s="1"/>
  <c r="AH1464" i="1" s="1" a="1"/>
  <c r="AH1464" i="1" s="1"/>
  <c r="O1016" i="1"/>
  <c r="AC1016" i="1" s="1"/>
  <c r="AH1016" i="1" s="1" a="1"/>
  <c r="AH1016" i="1" s="1"/>
  <c r="O2823" i="1"/>
  <c r="AC2823" i="1" s="1"/>
  <c r="AH2823" i="1" s="1" a="1"/>
  <c r="AH2823" i="1" s="1"/>
  <c r="O2599" i="1"/>
  <c r="AC2599" i="1" s="1"/>
  <c r="AH2599" i="1" s="1" a="1"/>
  <c r="AH2599" i="1" s="1"/>
  <c r="O2327" i="1"/>
  <c r="AC2327" i="1" s="1"/>
  <c r="O2071" i="1"/>
  <c r="AC2071" i="1" s="1"/>
  <c r="O1799" i="1"/>
  <c r="AC1799" i="1" s="1"/>
  <c r="AH1799" i="1" s="1" a="1"/>
  <c r="AH1799" i="1" s="1"/>
  <c r="O1591" i="1"/>
  <c r="AC1591" i="1" s="1"/>
  <c r="O1431" i="1"/>
  <c r="AC1431" i="1" s="1"/>
  <c r="O1239" i="1"/>
  <c r="AC1239" i="1" s="1"/>
  <c r="O1047" i="1"/>
  <c r="AC1047" i="1" s="1"/>
  <c r="O823" i="1"/>
  <c r="AC823" i="1" s="1"/>
  <c r="O583" i="1"/>
  <c r="AC583" i="1" s="1"/>
  <c r="O407" i="1"/>
  <c r="AC407" i="1" s="1"/>
  <c r="O71" i="1"/>
  <c r="O3005" i="1"/>
  <c r="AC3005" i="1" s="1"/>
  <c r="O2989" i="1"/>
  <c r="AC2989" i="1" s="1"/>
  <c r="O2973" i="1"/>
  <c r="AC2973" i="1" s="1"/>
  <c r="O2957" i="1"/>
  <c r="AC2957" i="1" s="1"/>
  <c r="O2941" i="1"/>
  <c r="AC2941" i="1" s="1"/>
  <c r="AH2941" i="1" s="1" a="1"/>
  <c r="AH2941" i="1" s="1"/>
  <c r="O2925" i="1"/>
  <c r="AC2925" i="1" s="1"/>
  <c r="O2909" i="1"/>
  <c r="AC2909" i="1" s="1"/>
  <c r="O2893" i="1"/>
  <c r="AC2893" i="1" s="1"/>
  <c r="AH2893" i="1" s="1" a="1"/>
  <c r="AH2893" i="1" s="1"/>
  <c r="O2877" i="1"/>
  <c r="AC2877" i="1" s="1"/>
  <c r="AH2877" i="1" s="1" a="1"/>
  <c r="AH2877" i="1" s="1"/>
  <c r="O2861" i="1"/>
  <c r="AC2861" i="1" s="1"/>
  <c r="O2845" i="1"/>
  <c r="AC2845" i="1" s="1"/>
  <c r="AH2845" i="1" s="1" a="1"/>
  <c r="AH2845" i="1" s="1"/>
  <c r="O2829" i="1"/>
  <c r="AC2829" i="1" s="1"/>
  <c r="AH2829" i="1" s="1" a="1"/>
  <c r="AH2829" i="1" s="1"/>
  <c r="O2813" i="1"/>
  <c r="AC2813" i="1" s="1"/>
  <c r="O2797" i="1"/>
  <c r="AC2797" i="1" s="1"/>
  <c r="O2781" i="1"/>
  <c r="AC2781" i="1" s="1"/>
  <c r="O2765" i="1"/>
  <c r="AC2765" i="1" s="1"/>
  <c r="O2749" i="1"/>
  <c r="AC2749" i="1" s="1"/>
  <c r="O2733" i="1"/>
  <c r="AC2733" i="1" s="1"/>
  <c r="O2717" i="1"/>
  <c r="AC2717" i="1" s="1"/>
  <c r="O2701" i="1"/>
  <c r="AC2701" i="1" s="1"/>
  <c r="AH2701" i="1" s="1" a="1"/>
  <c r="AH2701" i="1" s="1"/>
  <c r="O2685" i="1"/>
  <c r="AC2685" i="1" s="1"/>
  <c r="AH2685" i="1" s="1" a="1"/>
  <c r="AH2685" i="1" s="1"/>
  <c r="O2669" i="1"/>
  <c r="AC2669" i="1" s="1"/>
  <c r="O2653" i="1"/>
  <c r="AC2653" i="1" s="1"/>
  <c r="O2637" i="1"/>
  <c r="AC2637" i="1" s="1"/>
  <c r="AH2637" i="1" s="1" a="1"/>
  <c r="AH2637" i="1" s="1"/>
  <c r="O2621" i="1"/>
  <c r="AC2621" i="1" s="1"/>
  <c r="O2605" i="1"/>
  <c r="AC2605" i="1" s="1"/>
  <c r="O2589" i="1"/>
  <c r="AC2589" i="1" s="1"/>
  <c r="O2573" i="1"/>
  <c r="AC2573" i="1" s="1"/>
  <c r="O2557" i="1"/>
  <c r="AC2557" i="1" s="1"/>
  <c r="O2541" i="1"/>
  <c r="AC2541" i="1" s="1"/>
  <c r="O2525" i="1"/>
  <c r="AC2525" i="1" s="1"/>
  <c r="O2509" i="1"/>
  <c r="AC2509" i="1" s="1"/>
  <c r="AH2509" i="1" s="1" a="1"/>
  <c r="AH2509" i="1" s="1"/>
  <c r="O2493" i="1"/>
  <c r="AC2493" i="1" s="1"/>
  <c r="O2477" i="1"/>
  <c r="AC2477" i="1" s="1"/>
  <c r="AH2477" i="1" s="1" a="1"/>
  <c r="AH2477" i="1" s="1"/>
  <c r="O2461" i="1"/>
  <c r="AC2461" i="1" s="1"/>
  <c r="O2445" i="1"/>
  <c r="AC2445" i="1" s="1"/>
  <c r="AH2445" i="1" s="1" a="1"/>
  <c r="AH2445" i="1" s="1"/>
  <c r="O2429" i="1"/>
  <c r="AC2429" i="1" s="1"/>
  <c r="O2413" i="1"/>
  <c r="AC2413" i="1" s="1"/>
  <c r="O2397" i="1"/>
  <c r="AC2397" i="1" s="1"/>
  <c r="O2381" i="1"/>
  <c r="AC2381" i="1" s="1"/>
  <c r="O2365" i="1"/>
  <c r="AC2365" i="1" s="1"/>
  <c r="O2349" i="1"/>
  <c r="AC2349" i="1" s="1"/>
  <c r="O2333" i="1"/>
  <c r="AC2333" i="1" s="1"/>
  <c r="AH2333" i="1" s="1" a="1"/>
  <c r="AH2333" i="1" s="1"/>
  <c r="O2317" i="1"/>
  <c r="AC2317" i="1" s="1"/>
  <c r="O2301" i="1"/>
  <c r="AC2301" i="1" s="1"/>
  <c r="AH2301" i="1" s="1" a="1"/>
  <c r="AH2301" i="1" s="1"/>
  <c r="O2285" i="1"/>
  <c r="AC2285" i="1" s="1"/>
  <c r="O2269" i="1"/>
  <c r="AC2269" i="1" s="1"/>
  <c r="O2253" i="1"/>
  <c r="AC2253" i="1" s="1"/>
  <c r="AH2253" i="1" s="1" a="1"/>
  <c r="AH2253" i="1" s="1"/>
  <c r="O2237" i="1"/>
  <c r="AC2237" i="1" s="1"/>
  <c r="O2221" i="1"/>
  <c r="AC2221" i="1" s="1"/>
  <c r="O2205" i="1"/>
  <c r="AC2205" i="1" s="1"/>
  <c r="O2189" i="1"/>
  <c r="AC2189" i="1" s="1"/>
  <c r="AH2189" i="1" s="1" a="1"/>
  <c r="AH2189" i="1" s="1"/>
  <c r="O2173" i="1"/>
  <c r="AC2173" i="1" s="1"/>
  <c r="O2157" i="1"/>
  <c r="AC2157" i="1" s="1"/>
  <c r="O2141" i="1"/>
  <c r="AC2141" i="1" s="1"/>
  <c r="O2125" i="1"/>
  <c r="AC2125" i="1" s="1"/>
  <c r="AH2125" i="1" s="1" a="1"/>
  <c r="AH2125" i="1" s="1"/>
  <c r="O2109" i="1"/>
  <c r="AC2109" i="1" s="1"/>
  <c r="AH2109" i="1" s="1" a="1"/>
  <c r="AH2109" i="1" s="1"/>
  <c r="O2093" i="1"/>
  <c r="AC2093" i="1" s="1"/>
  <c r="O2077" i="1"/>
  <c r="AC2077" i="1" s="1"/>
  <c r="O2061" i="1"/>
  <c r="AC2061" i="1" s="1"/>
  <c r="AH2061" i="1" s="1" a="1"/>
  <c r="AH2061" i="1" s="1"/>
  <c r="O2045" i="1"/>
  <c r="AC2045" i="1" s="1"/>
  <c r="AH2045" i="1" s="1" a="1"/>
  <c r="AH2045" i="1" s="1"/>
  <c r="O2029" i="1"/>
  <c r="AC2029" i="1" s="1"/>
  <c r="O2013" i="1"/>
  <c r="AC2013" i="1" s="1"/>
  <c r="O1997" i="1"/>
  <c r="AC1997" i="1" s="1"/>
  <c r="O1981" i="1"/>
  <c r="AC1981" i="1" s="1"/>
  <c r="O1965" i="1"/>
  <c r="AC1965" i="1" s="1"/>
  <c r="AH1965" i="1" s="1" a="1"/>
  <c r="AH1965" i="1" s="1"/>
  <c r="O1949" i="1"/>
  <c r="AC1949" i="1" s="1"/>
  <c r="O1933" i="1"/>
  <c r="AC1933" i="1" s="1"/>
  <c r="AH1933" i="1" s="1" a="1"/>
  <c r="AH1933" i="1" s="1"/>
  <c r="O1917" i="1"/>
  <c r="AC1917" i="1" s="1"/>
  <c r="AH1917" i="1" s="1" a="1"/>
  <c r="AH1917" i="1" s="1"/>
  <c r="O1901" i="1"/>
  <c r="AC1901" i="1" s="1"/>
  <c r="O1885" i="1"/>
  <c r="AC1885" i="1" s="1"/>
  <c r="O1869" i="1"/>
  <c r="AC1869" i="1" s="1"/>
  <c r="O1853" i="1"/>
  <c r="AC1853" i="1" s="1"/>
  <c r="O1837" i="1"/>
  <c r="AC1837" i="1" s="1"/>
  <c r="O1821" i="1"/>
  <c r="AC1821" i="1" s="1"/>
  <c r="O1805" i="1"/>
  <c r="AC1805" i="1" s="1"/>
  <c r="O1789" i="1"/>
  <c r="AC1789" i="1" s="1"/>
  <c r="AH1789" i="1" s="1" a="1"/>
  <c r="AH1789" i="1" s="1"/>
  <c r="O1773" i="1"/>
  <c r="AC1773" i="1" s="1"/>
  <c r="O1757" i="1"/>
  <c r="AC1757" i="1" s="1"/>
  <c r="O1741" i="1"/>
  <c r="AC1741" i="1" s="1"/>
  <c r="O1725" i="1"/>
  <c r="AC1725" i="1" s="1"/>
  <c r="O1709" i="1"/>
  <c r="AC1709" i="1" s="1"/>
  <c r="O1693" i="1"/>
  <c r="AC1693" i="1" s="1"/>
  <c r="O1677" i="1"/>
  <c r="AC1677" i="1" s="1"/>
  <c r="AH1677" i="1" s="1" a="1"/>
  <c r="AH1677" i="1" s="1"/>
  <c r="O1661" i="1"/>
  <c r="AC1661" i="1" s="1"/>
  <c r="AH1661" i="1" s="1" a="1"/>
  <c r="AH1661" i="1" s="1"/>
  <c r="O1645" i="1"/>
  <c r="AC1645" i="1" s="1"/>
  <c r="O1629" i="1"/>
  <c r="AC1629" i="1" s="1"/>
  <c r="O1613" i="1"/>
  <c r="AC1613" i="1" s="1"/>
  <c r="O1597" i="1"/>
  <c r="AC1597" i="1" s="1"/>
  <c r="O1581" i="1"/>
  <c r="AC1581" i="1" s="1"/>
  <c r="O1565" i="1"/>
  <c r="AC1565" i="1" s="1"/>
  <c r="AH1565" i="1" s="1" a="1"/>
  <c r="AH1565" i="1" s="1"/>
  <c r="O1549" i="1"/>
  <c r="O1533" i="1"/>
  <c r="AC1533" i="1" s="1"/>
  <c r="O1517" i="1"/>
  <c r="AC1517" i="1" s="1"/>
  <c r="O1501" i="1"/>
  <c r="AC1501" i="1" s="1"/>
  <c r="O1485" i="1"/>
  <c r="AC1485" i="1" s="1"/>
  <c r="AH1485" i="1" s="1" a="1"/>
  <c r="AH1485" i="1" s="1"/>
  <c r="O1469" i="1"/>
  <c r="AC1469" i="1" s="1"/>
  <c r="O1453" i="1"/>
  <c r="AC1453" i="1" s="1"/>
  <c r="O1437" i="1"/>
  <c r="AC1437" i="1" s="1"/>
  <c r="O1421" i="1"/>
  <c r="AC1421" i="1" s="1"/>
  <c r="AH1421" i="1" s="1" a="1"/>
  <c r="AH1421" i="1" s="1"/>
  <c r="O1405" i="1"/>
  <c r="AC1405" i="1" s="1"/>
  <c r="AH1405" i="1" s="1" a="1"/>
  <c r="AH1405" i="1" s="1"/>
  <c r="O1389" i="1"/>
  <c r="AC1389" i="1" s="1"/>
  <c r="O1373" i="1"/>
  <c r="AC1373" i="1" s="1"/>
  <c r="O1357" i="1"/>
  <c r="AC1357" i="1" s="1"/>
  <c r="AH1357" i="1" s="1" a="1"/>
  <c r="AH1357" i="1" s="1"/>
  <c r="O1341" i="1"/>
  <c r="AC1341" i="1" s="1"/>
  <c r="O1325" i="1"/>
  <c r="AC1325" i="1" s="1"/>
  <c r="O1309" i="1"/>
  <c r="AC1309" i="1" s="1"/>
  <c r="O1293" i="1"/>
  <c r="AC1293" i="1" s="1"/>
  <c r="AH1293" i="1" s="1" a="1"/>
  <c r="AH1293" i="1" s="1"/>
  <c r="O1277" i="1"/>
  <c r="AC1277" i="1" s="1"/>
  <c r="O1261" i="1"/>
  <c r="AC1261" i="1" s="1"/>
  <c r="O1245" i="1"/>
  <c r="AC1245" i="1" s="1"/>
  <c r="O1229" i="1"/>
  <c r="AC1229" i="1" s="1"/>
  <c r="AH1229" i="1" s="1" a="1"/>
  <c r="AH1229" i="1" s="1"/>
  <c r="O1213" i="1"/>
  <c r="AC1213" i="1" s="1"/>
  <c r="O1197" i="1"/>
  <c r="AC1197" i="1" s="1"/>
  <c r="AH1197" i="1" s="1" a="1"/>
  <c r="AH1197" i="1" s="1"/>
  <c r="O1181" i="1"/>
  <c r="AC1181" i="1" s="1"/>
  <c r="O1165" i="1"/>
  <c r="AC1165" i="1" s="1"/>
  <c r="AH1165" i="1" s="1" a="1"/>
  <c r="AH1165" i="1" s="1"/>
  <c r="O1149" i="1"/>
  <c r="AC1149" i="1" s="1"/>
  <c r="O1133" i="1"/>
  <c r="AC1133" i="1" s="1"/>
  <c r="O1117" i="1"/>
  <c r="AC1117" i="1" s="1"/>
  <c r="O1101" i="1"/>
  <c r="AC1101" i="1" s="1"/>
  <c r="AH1101" i="1" s="1" a="1"/>
  <c r="AH1101" i="1" s="1"/>
  <c r="O1085" i="1"/>
  <c r="AC1085" i="1" s="1"/>
  <c r="O1069" i="1"/>
  <c r="AC1069" i="1" s="1"/>
  <c r="O1053" i="1"/>
  <c r="AC1053" i="1" s="1"/>
  <c r="O1037" i="1"/>
  <c r="O1021" i="1"/>
  <c r="AC1021" i="1" s="1"/>
  <c r="O1005" i="1"/>
  <c r="AC1005" i="1" s="1"/>
  <c r="O989" i="1"/>
  <c r="AC989" i="1" s="1"/>
  <c r="O973" i="1"/>
  <c r="AC973" i="1" s="1"/>
  <c r="AH973" i="1" s="1" a="1"/>
  <c r="AH973" i="1" s="1"/>
  <c r="O957" i="1"/>
  <c r="AC957" i="1" s="1"/>
  <c r="O941" i="1"/>
  <c r="AC941" i="1" s="1"/>
  <c r="O925" i="1"/>
  <c r="AC925" i="1" s="1"/>
  <c r="O909" i="1"/>
  <c r="AC909" i="1" s="1"/>
  <c r="O893" i="1"/>
  <c r="AC893" i="1" s="1"/>
  <c r="O877" i="1"/>
  <c r="AC877" i="1" s="1"/>
  <c r="O861" i="1"/>
  <c r="AC861" i="1" s="1"/>
  <c r="O845" i="1"/>
  <c r="AC845" i="1" s="1"/>
  <c r="O829" i="1"/>
  <c r="AC829" i="1" s="1"/>
  <c r="AH829" i="1" s="1" a="1"/>
  <c r="AH829" i="1" s="1"/>
  <c r="O813" i="1"/>
  <c r="AC813" i="1" s="1"/>
  <c r="O797" i="1"/>
  <c r="AC797" i="1" s="1"/>
  <c r="AH797" i="1" s="1" a="1"/>
  <c r="AH797" i="1" s="1"/>
  <c r="O781" i="1"/>
  <c r="AC781" i="1" s="1"/>
  <c r="AH781" i="1" s="1" a="1"/>
  <c r="AH781" i="1" s="1"/>
  <c r="O765" i="1"/>
  <c r="AC765" i="1" s="1"/>
  <c r="AH765" i="1" s="1" a="1"/>
  <c r="AH765" i="1" s="1"/>
  <c r="O749" i="1"/>
  <c r="AC749" i="1" s="1"/>
  <c r="O733" i="1"/>
  <c r="AC733" i="1" s="1"/>
  <c r="O717" i="1"/>
  <c r="AC717" i="1" s="1"/>
  <c r="AH717" i="1" s="1" a="1"/>
  <c r="AH717" i="1" s="1"/>
  <c r="O701" i="1"/>
  <c r="AC701" i="1" s="1"/>
  <c r="O685" i="1"/>
  <c r="AC685" i="1" s="1"/>
  <c r="O669" i="1"/>
  <c r="AC669" i="1" s="1"/>
  <c r="O653" i="1"/>
  <c r="AC653" i="1" s="1"/>
  <c r="AH653" i="1" s="1" a="1"/>
  <c r="AH653" i="1" s="1"/>
  <c r="O637" i="1"/>
  <c r="AC637" i="1" s="1"/>
  <c r="AH637" i="1" s="1" a="1"/>
  <c r="AH637" i="1" s="1"/>
  <c r="O621" i="1"/>
  <c r="AC621" i="1" s="1"/>
  <c r="O605" i="1"/>
  <c r="AC605" i="1" s="1"/>
  <c r="O589" i="1"/>
  <c r="AC589" i="1" s="1"/>
  <c r="AH589" i="1" s="1" a="1"/>
  <c r="AH589" i="1" s="1"/>
  <c r="O573" i="1"/>
  <c r="AC573" i="1" s="1"/>
  <c r="O557" i="1"/>
  <c r="AC557" i="1" s="1"/>
  <c r="O541" i="1"/>
  <c r="AC541" i="1" s="1"/>
  <c r="O525" i="1"/>
  <c r="AC525" i="1" s="1"/>
  <c r="O509" i="1"/>
  <c r="AC509" i="1" s="1"/>
  <c r="O493" i="1"/>
  <c r="AC493" i="1" s="1"/>
  <c r="O477" i="1"/>
  <c r="AC477" i="1" s="1"/>
  <c r="O445" i="1"/>
  <c r="AC445" i="1" s="1"/>
  <c r="AH445" i="1" s="1" a="1"/>
  <c r="AH445" i="1" s="1"/>
  <c r="O429" i="1"/>
  <c r="AC429" i="1" s="1"/>
  <c r="O397" i="1"/>
  <c r="AC397" i="1" s="1"/>
  <c r="O381" i="1"/>
  <c r="AC381" i="1" s="1"/>
  <c r="O349" i="1"/>
  <c r="AC349" i="1" s="1"/>
  <c r="AH349" i="1" s="1" a="1"/>
  <c r="AH349" i="1" s="1"/>
  <c r="O333" i="1"/>
  <c r="AC333" i="1" s="1"/>
  <c r="AH333" i="1" s="1" a="1"/>
  <c r="AH333" i="1" s="1"/>
  <c r="O301" i="1"/>
  <c r="AC301" i="1" s="1"/>
  <c r="O285" i="1"/>
  <c r="AC285" i="1" s="1"/>
  <c r="O253" i="1"/>
  <c r="AC253" i="1" s="1"/>
  <c r="O237" i="1"/>
  <c r="AC237" i="1" s="1"/>
  <c r="O205" i="1"/>
  <c r="AC205" i="1" s="1"/>
  <c r="O189" i="1"/>
  <c r="AC189" i="1" s="1"/>
  <c r="AH189" i="1" s="1" a="1"/>
  <c r="AH189" i="1" s="1"/>
  <c r="O157" i="1"/>
  <c r="O141" i="1"/>
  <c r="AC141" i="1" s="1"/>
  <c r="AH141" i="1" s="1" a="1"/>
  <c r="AH141" i="1" s="1"/>
  <c r="O109" i="1"/>
  <c r="AC109" i="1" s="1"/>
  <c r="O93" i="1"/>
  <c r="AC93" i="1" s="1"/>
  <c r="O61" i="1"/>
  <c r="AC61" i="1" s="1"/>
  <c r="O45" i="1"/>
  <c r="AC45" i="1" s="1"/>
  <c r="O2984" i="1"/>
  <c r="AC2984" i="1" s="1"/>
  <c r="O2808" i="1"/>
  <c r="O2536" i="1"/>
  <c r="AC2536" i="1" s="1"/>
  <c r="AH2536" i="1" s="1" a="1"/>
  <c r="AH2536" i="1" s="1"/>
  <c r="O2328" i="1"/>
  <c r="AC2328" i="1" s="1"/>
  <c r="AH2328" i="1" s="1" a="1"/>
  <c r="AH2328" i="1" s="1"/>
  <c r="O2152" i="1"/>
  <c r="AC2152" i="1" s="1"/>
  <c r="O1976" i="1"/>
  <c r="AC1976" i="1" s="1"/>
  <c r="O1864" i="1"/>
  <c r="AC1864" i="1" s="1"/>
  <c r="AH1864" i="1" s="1" a="1"/>
  <c r="AH1864" i="1" s="1"/>
  <c r="O1720" i="1"/>
  <c r="AC1720" i="1" s="1"/>
  <c r="AH1720" i="1" s="1" a="1"/>
  <c r="AH1720" i="1" s="1"/>
  <c r="O1560" i="1"/>
  <c r="AC1560" i="1" s="1"/>
  <c r="O1352" i="1"/>
  <c r="AC1352" i="1" s="1"/>
  <c r="O1224" i="1"/>
  <c r="AC1224" i="1" s="1"/>
  <c r="AH1224" i="1" s="1" a="1"/>
  <c r="AH1224" i="1" s="1"/>
  <c r="O1096" i="1"/>
  <c r="AC1096" i="1" s="1"/>
  <c r="AH1096" i="1" s="1" a="1"/>
  <c r="AH1096" i="1" s="1"/>
  <c r="O920" i="1"/>
  <c r="AC920" i="1" s="1"/>
  <c r="O776" i="1"/>
  <c r="AC776" i="1" s="1"/>
  <c r="O632" i="1"/>
  <c r="AC632" i="1" s="1"/>
  <c r="AH632" i="1" s="1" a="1"/>
  <c r="AH632" i="1" s="1"/>
  <c r="O440" i="1"/>
  <c r="AC440" i="1" s="1"/>
  <c r="O88" i="1"/>
  <c r="AC88" i="1" s="1"/>
  <c r="O2967" i="1"/>
  <c r="AC2967" i="1" s="1"/>
  <c r="O2711" i="1"/>
  <c r="AC2711" i="1" s="1"/>
  <c r="AH2711" i="1" s="1" a="1"/>
  <c r="AH2711" i="1" s="1"/>
  <c r="O2471" i="1"/>
  <c r="AC2471" i="1" s="1"/>
  <c r="AH2471" i="1" s="1" a="1"/>
  <c r="AH2471" i="1" s="1"/>
  <c r="O2231" i="1"/>
  <c r="AC2231" i="1" s="1"/>
  <c r="O2023" i="1"/>
  <c r="AC2023" i="1" s="1"/>
  <c r="O1831" i="1"/>
  <c r="AC1831" i="1" s="1"/>
  <c r="AH1831" i="1" s="1" a="1"/>
  <c r="AH1831" i="1" s="1"/>
  <c r="O1623" i="1"/>
  <c r="AC1623" i="1" s="1"/>
  <c r="O1383" i="1"/>
  <c r="AC1383" i="1" s="1"/>
  <c r="O1175" i="1"/>
  <c r="O967" i="1"/>
  <c r="AC967" i="1" s="1"/>
  <c r="AH967" i="1" s="1" a="1"/>
  <c r="AH967" i="1" s="1"/>
  <c r="O727" i="1"/>
  <c r="AC727" i="1" s="1"/>
  <c r="AH727" i="1" s="1" a="1"/>
  <c r="AH727" i="1" s="1"/>
  <c r="O551" i="1"/>
  <c r="AC551" i="1" s="1"/>
  <c r="O375" i="1"/>
  <c r="AC375" i="1" s="1"/>
  <c r="O135" i="1"/>
  <c r="AC135" i="1" s="1"/>
  <c r="AH135" i="1" s="1" a="1"/>
  <c r="AH135" i="1" s="1"/>
  <c r="O3004" i="1"/>
  <c r="AC3004" i="1" s="1"/>
  <c r="O2988" i="1"/>
  <c r="AC2988" i="1" s="1"/>
  <c r="O2972" i="1"/>
  <c r="AC2972" i="1" s="1"/>
  <c r="O2956" i="1"/>
  <c r="AC2956" i="1" s="1"/>
  <c r="AH2956" i="1" s="1" a="1"/>
  <c r="AH2956" i="1" s="1"/>
  <c r="O2940" i="1"/>
  <c r="AC2940" i="1" s="1"/>
  <c r="AH2940" i="1" s="1" a="1"/>
  <c r="AH2940" i="1" s="1"/>
  <c r="O2924" i="1"/>
  <c r="AC2924" i="1" s="1"/>
  <c r="O2908" i="1"/>
  <c r="AC2908" i="1" s="1"/>
  <c r="O2892" i="1"/>
  <c r="AC2892" i="1" s="1"/>
  <c r="AH2892" i="1" s="1" a="1"/>
  <c r="AH2892" i="1" s="1"/>
  <c r="O2876" i="1"/>
  <c r="AC2876" i="1" s="1"/>
  <c r="AH2876" i="1" s="1" a="1"/>
  <c r="AH2876" i="1" s="1"/>
  <c r="O2860" i="1"/>
  <c r="AC2860" i="1" s="1"/>
  <c r="O2844" i="1"/>
  <c r="AC2844" i="1" s="1"/>
  <c r="O2828" i="1"/>
  <c r="O2812" i="1"/>
  <c r="AC2812" i="1" s="1"/>
  <c r="AH2812" i="1" s="1" a="1"/>
  <c r="AH2812" i="1" s="1"/>
  <c r="O2796" i="1"/>
  <c r="AC2796" i="1" s="1"/>
  <c r="O2780" i="1"/>
  <c r="AC2780" i="1" s="1"/>
  <c r="O2764" i="1"/>
  <c r="AC2764" i="1" s="1"/>
  <c r="AH2764" i="1" s="1" a="1"/>
  <c r="AH2764" i="1" s="1"/>
  <c r="O2748" i="1"/>
  <c r="AC2748" i="1" s="1"/>
  <c r="O2732" i="1"/>
  <c r="AC2732" i="1" s="1"/>
  <c r="O2716" i="1"/>
  <c r="AC2716" i="1" s="1"/>
  <c r="O2700" i="1"/>
  <c r="AC2700" i="1" s="1"/>
  <c r="AH2700" i="1" s="1" a="1"/>
  <c r="AH2700" i="1" s="1"/>
  <c r="O2684" i="1"/>
  <c r="AC2684" i="1" s="1"/>
  <c r="AH2684" i="1" s="1" a="1"/>
  <c r="AH2684" i="1" s="1"/>
  <c r="O2668" i="1"/>
  <c r="AC2668" i="1" s="1"/>
  <c r="O2652" i="1"/>
  <c r="AC2652" i="1" s="1"/>
  <c r="O2636" i="1"/>
  <c r="AC2636" i="1" s="1"/>
  <c r="AH2636" i="1" s="1" a="1"/>
  <c r="AH2636" i="1" s="1"/>
  <c r="O2620" i="1"/>
  <c r="AC2620" i="1" s="1"/>
  <c r="O2604" i="1"/>
  <c r="AC2604" i="1" s="1"/>
  <c r="O2588" i="1"/>
  <c r="AC2588" i="1" s="1"/>
  <c r="O2572" i="1"/>
  <c r="AC2572" i="1" s="1"/>
  <c r="AH2572" i="1" s="1" a="1"/>
  <c r="AH2572" i="1" s="1"/>
  <c r="O2556" i="1"/>
  <c r="AC2556" i="1" s="1"/>
  <c r="O2540" i="1"/>
  <c r="AC2540" i="1" s="1"/>
  <c r="O2524" i="1"/>
  <c r="AC2524" i="1" s="1"/>
  <c r="O2508" i="1"/>
  <c r="AC2508" i="1" s="1"/>
  <c r="AH2508" i="1" s="1" a="1"/>
  <c r="AH2508" i="1" s="1"/>
  <c r="O2492" i="1"/>
  <c r="AC2492" i="1" s="1"/>
  <c r="O2476" i="1"/>
  <c r="AC2476" i="1" s="1"/>
  <c r="O2460" i="1"/>
  <c r="AC2460" i="1" s="1"/>
  <c r="O2444" i="1"/>
  <c r="AC2444" i="1" s="1"/>
  <c r="AH2444" i="1" s="1" a="1"/>
  <c r="AH2444" i="1" s="1"/>
  <c r="O2428" i="1"/>
  <c r="AC2428" i="1" s="1"/>
  <c r="AH2428" i="1" s="1" a="1"/>
  <c r="AH2428" i="1" s="1"/>
  <c r="O2412" i="1"/>
  <c r="AC2412" i="1" s="1"/>
  <c r="O2396" i="1"/>
  <c r="AC2396" i="1" s="1"/>
  <c r="O2380" i="1"/>
  <c r="AC2380" i="1" s="1"/>
  <c r="O2364" i="1"/>
  <c r="AC2364" i="1" s="1"/>
  <c r="O2348" i="1"/>
  <c r="AC2348" i="1" s="1"/>
  <c r="O2332" i="1"/>
  <c r="AC2332" i="1" s="1"/>
  <c r="O2316" i="1"/>
  <c r="O2300" i="1"/>
  <c r="O2284" i="1"/>
  <c r="AC2284" i="1" s="1"/>
  <c r="O2268" i="1"/>
  <c r="AC2268" i="1" s="1"/>
  <c r="O2252" i="1"/>
  <c r="AC2252" i="1" s="1"/>
  <c r="AH2252" i="1" s="1" a="1"/>
  <c r="AH2252" i="1" s="1"/>
  <c r="O2236" i="1"/>
  <c r="AC2236" i="1" s="1"/>
  <c r="O2220" i="1"/>
  <c r="AC2220" i="1" s="1"/>
  <c r="O2204" i="1"/>
  <c r="AC2204" i="1" s="1"/>
  <c r="O2188" i="1"/>
  <c r="AC2188" i="1" s="1"/>
  <c r="AH2188" i="1" s="1" a="1"/>
  <c r="AH2188" i="1" s="1"/>
  <c r="O2172" i="1"/>
  <c r="AC2172" i="1" s="1"/>
  <c r="AH2172" i="1" s="1" a="1"/>
  <c r="AH2172" i="1" s="1"/>
  <c r="O2156" i="1"/>
  <c r="AC2156" i="1" s="1"/>
  <c r="O2140" i="1"/>
  <c r="AC2140" i="1" s="1"/>
  <c r="O2124" i="1"/>
  <c r="AC2124" i="1" s="1"/>
  <c r="AH2124" i="1" s="1" a="1"/>
  <c r="AH2124" i="1" s="1"/>
  <c r="O2108" i="1"/>
  <c r="AC2108" i="1" s="1"/>
  <c r="O2092" i="1"/>
  <c r="AC2092" i="1" s="1"/>
  <c r="O2076" i="1"/>
  <c r="AC2076" i="1" s="1"/>
  <c r="O2060" i="1"/>
  <c r="AC2060" i="1" s="1"/>
  <c r="AH2060" i="1" s="1" a="1"/>
  <c r="AH2060" i="1" s="1"/>
  <c r="O2044" i="1"/>
  <c r="AC2044" i="1" s="1"/>
  <c r="AH2044" i="1" s="1" a="1"/>
  <c r="AH2044" i="1" s="1"/>
  <c r="O2028" i="1"/>
  <c r="AC2028" i="1" s="1"/>
  <c r="O2012" i="1"/>
  <c r="AC2012" i="1" s="1"/>
  <c r="O1996" i="1"/>
  <c r="AC1996" i="1" s="1"/>
  <c r="AH1996" i="1" s="1" a="1"/>
  <c r="AH1996" i="1" s="1"/>
  <c r="O1980" i="1"/>
  <c r="AC1980" i="1" s="1"/>
  <c r="O1964" i="1"/>
  <c r="AC1964" i="1" s="1"/>
  <c r="O1948" i="1"/>
  <c r="AC1948" i="1" s="1"/>
  <c r="O1932" i="1"/>
  <c r="AC1932" i="1" s="1"/>
  <c r="O1916" i="1"/>
  <c r="AC1916" i="1" s="1"/>
  <c r="AH1916" i="1" s="1" a="1"/>
  <c r="AH1916" i="1" s="1"/>
  <c r="O1900" i="1"/>
  <c r="AC1900" i="1" s="1"/>
  <c r="O1884" i="1"/>
  <c r="AC1884" i="1" s="1"/>
  <c r="O1868" i="1"/>
  <c r="AC1868" i="1" s="1"/>
  <c r="O1852" i="1"/>
  <c r="AC1852" i="1" s="1"/>
  <c r="O1836" i="1"/>
  <c r="AC1836" i="1" s="1"/>
  <c r="O1820" i="1"/>
  <c r="AC1820" i="1" s="1"/>
  <c r="O1804" i="1"/>
  <c r="AC1804" i="1" s="1"/>
  <c r="AH1804" i="1" s="1" a="1"/>
  <c r="AH1804" i="1" s="1"/>
  <c r="O1788" i="1"/>
  <c r="AC1788" i="1" s="1"/>
  <c r="O1772" i="1"/>
  <c r="AC1772" i="1" s="1"/>
  <c r="O1756" i="1"/>
  <c r="AC1756" i="1" s="1"/>
  <c r="O1740" i="1"/>
  <c r="AC1740" i="1" s="1"/>
  <c r="AH1740" i="1" s="1" a="1"/>
  <c r="AH1740" i="1" s="1"/>
  <c r="O1724" i="1"/>
  <c r="AC1724" i="1" s="1"/>
  <c r="O1708" i="1"/>
  <c r="AC1708" i="1" s="1"/>
  <c r="O1692" i="1"/>
  <c r="AC1692" i="1" s="1"/>
  <c r="O1676" i="1"/>
  <c r="AC1676" i="1" s="1"/>
  <c r="AH1676" i="1" s="1" a="1"/>
  <c r="AH1676" i="1" s="1"/>
  <c r="O1660" i="1"/>
  <c r="AC1660" i="1" s="1"/>
  <c r="AH1660" i="1" s="1" a="1"/>
  <c r="AH1660" i="1" s="1"/>
  <c r="O1644" i="1"/>
  <c r="AC1644" i="1" s="1"/>
  <c r="O1628" i="1"/>
  <c r="AC1628" i="1" s="1"/>
  <c r="O1612" i="1"/>
  <c r="AC1612" i="1" s="1"/>
  <c r="AH1612" i="1" s="1" a="1"/>
  <c r="AH1612" i="1" s="1"/>
  <c r="O1596" i="1"/>
  <c r="AC1596" i="1" s="1"/>
  <c r="O1580" i="1"/>
  <c r="AC1580" i="1" s="1"/>
  <c r="O1564" i="1"/>
  <c r="AC1564" i="1" s="1"/>
  <c r="O1548" i="1"/>
  <c r="O1532" i="1"/>
  <c r="O1516" i="1"/>
  <c r="AC1516" i="1" s="1"/>
  <c r="O1500" i="1"/>
  <c r="AC1500" i="1" s="1"/>
  <c r="O1484" i="1"/>
  <c r="O1468" i="1"/>
  <c r="AC1468" i="1" s="1"/>
  <c r="O1452" i="1"/>
  <c r="AC1452" i="1" s="1"/>
  <c r="O1436" i="1"/>
  <c r="AC1436" i="1" s="1"/>
  <c r="O1420" i="1"/>
  <c r="AC1420" i="1" s="1"/>
  <c r="AH1420" i="1" s="1" a="1"/>
  <c r="AH1420" i="1" s="1"/>
  <c r="O1404" i="1"/>
  <c r="AC1404" i="1" s="1"/>
  <c r="O1388" i="1"/>
  <c r="AC1388" i="1" s="1"/>
  <c r="O1372" i="1"/>
  <c r="AC1372" i="1" s="1"/>
  <c r="O1356" i="1"/>
  <c r="AC1356" i="1" s="1"/>
  <c r="AH1356" i="1" s="1" a="1"/>
  <c r="AH1356" i="1" s="1"/>
  <c r="O1340" i="1"/>
  <c r="AC1340" i="1" s="1"/>
  <c r="O1324" i="1"/>
  <c r="AC1324" i="1" s="1"/>
  <c r="O1308" i="1"/>
  <c r="AC1308" i="1" s="1"/>
  <c r="O1292" i="1"/>
  <c r="AC1292" i="1" s="1"/>
  <c r="AH1292" i="1" s="1" a="1"/>
  <c r="AH1292" i="1" s="1"/>
  <c r="O1276" i="1"/>
  <c r="AC1276" i="1" s="1"/>
  <c r="AH1276" i="1" s="1" a="1"/>
  <c r="AH1276" i="1" s="1"/>
  <c r="O1260" i="1"/>
  <c r="AC1260" i="1" s="1"/>
  <c r="O1244" i="1"/>
  <c r="AC1244" i="1" s="1"/>
  <c r="O1228" i="1"/>
  <c r="AC1228" i="1" s="1"/>
  <c r="O1212" i="1"/>
  <c r="AC1212" i="1" s="1"/>
  <c r="O1196" i="1"/>
  <c r="AC1196" i="1" s="1"/>
  <c r="O1180" i="1"/>
  <c r="AC1180" i="1" s="1"/>
  <c r="O1164" i="1"/>
  <c r="AC1164" i="1" s="1"/>
  <c r="AH1164" i="1" s="1" a="1"/>
  <c r="AH1164" i="1" s="1"/>
  <c r="O1148" i="1"/>
  <c r="AC1148" i="1" s="1"/>
  <c r="AH1148" i="1" s="1" a="1"/>
  <c r="AH1148" i="1" s="1"/>
  <c r="O1132" i="1"/>
  <c r="AC1132" i="1" s="1"/>
  <c r="O1116" i="1"/>
  <c r="AC1116" i="1" s="1"/>
  <c r="O1100" i="1"/>
  <c r="AC1100" i="1" s="1"/>
  <c r="AH1100" i="1" s="1" a="1"/>
  <c r="AH1100" i="1" s="1"/>
  <c r="O1084" i="1"/>
  <c r="AC1084" i="1" s="1"/>
  <c r="O1068" i="1"/>
  <c r="AC1068" i="1" s="1"/>
  <c r="O1052" i="1"/>
  <c r="O1036" i="1"/>
  <c r="AC1036" i="1" s="1"/>
  <c r="AH1036" i="1" s="1" a="1"/>
  <c r="AH1036" i="1" s="1"/>
  <c r="O1020" i="1"/>
  <c r="AC1020" i="1" s="1"/>
  <c r="AH1020" i="1" s="1" a="1"/>
  <c r="AH1020" i="1" s="1"/>
  <c r="O1004" i="1"/>
  <c r="AC1004" i="1" s="1"/>
  <c r="O988" i="1"/>
  <c r="O972" i="1"/>
  <c r="AC972" i="1" s="1"/>
  <c r="AH972" i="1" s="1" a="1"/>
  <c r="AH972" i="1" s="1"/>
  <c r="O956" i="1"/>
  <c r="O940" i="1"/>
  <c r="AC940" i="1" s="1"/>
  <c r="O924" i="1"/>
  <c r="AC924" i="1" s="1"/>
  <c r="AH924" i="1" s="1" a="1"/>
  <c r="AH924" i="1" s="1"/>
  <c r="O908" i="1"/>
  <c r="AC908" i="1" s="1"/>
  <c r="AH908" i="1" s="1" a="1"/>
  <c r="AH908" i="1" s="1"/>
  <c r="O892" i="1"/>
  <c r="AC892" i="1" s="1"/>
  <c r="AH892" i="1" s="1" a="1"/>
  <c r="AH892" i="1" s="1"/>
  <c r="O876" i="1"/>
  <c r="AC876" i="1" s="1"/>
  <c r="AH876" i="1" s="1" a="1"/>
  <c r="AH876" i="1" s="1"/>
  <c r="O860" i="1"/>
  <c r="AC860" i="1" s="1"/>
  <c r="AH860" i="1" s="1" a="1"/>
  <c r="AH860" i="1" s="1"/>
  <c r="O844" i="1"/>
  <c r="AC844" i="1" s="1"/>
  <c r="AH844" i="1" s="1" a="1"/>
  <c r="AH844" i="1" s="1"/>
  <c r="O828" i="1"/>
  <c r="AC828" i="1" s="1"/>
  <c r="AH828" i="1" s="1" a="1"/>
  <c r="AH828" i="1" s="1"/>
  <c r="O812" i="1"/>
  <c r="AC812" i="1" s="1"/>
  <c r="O796" i="1"/>
  <c r="AC796" i="1" s="1"/>
  <c r="AH796" i="1" s="1" a="1"/>
  <c r="AH796" i="1" s="1"/>
  <c r="O780" i="1"/>
  <c r="AC780" i="1" s="1"/>
  <c r="AH780" i="1" s="1" a="1"/>
  <c r="AH780" i="1" s="1"/>
  <c r="O764" i="1"/>
  <c r="AC764" i="1" s="1"/>
  <c r="AH764" i="1" s="1" a="1"/>
  <c r="AH764" i="1" s="1"/>
  <c r="O748" i="1"/>
  <c r="O732" i="1"/>
  <c r="AC732" i="1" s="1"/>
  <c r="O716" i="1"/>
  <c r="O700" i="1"/>
  <c r="AC700" i="1" s="1"/>
  <c r="AH700" i="1" s="1" a="1"/>
  <c r="AH700" i="1" s="1"/>
  <c r="O684" i="1"/>
  <c r="AC684" i="1" s="1"/>
  <c r="O668" i="1"/>
  <c r="AC668" i="1" s="1"/>
  <c r="AH668" i="1" s="1" a="1"/>
  <c r="AH668" i="1" s="1"/>
  <c r="O652" i="1"/>
  <c r="AC652" i="1" s="1"/>
  <c r="AH652" i="1" s="1" a="1"/>
  <c r="AH652" i="1" s="1"/>
  <c r="O636" i="1"/>
  <c r="AC636" i="1" s="1"/>
  <c r="AH636" i="1" s="1" a="1"/>
  <c r="AH636" i="1" s="1"/>
  <c r="O620" i="1"/>
  <c r="AC620" i="1" s="1"/>
  <c r="O604" i="1"/>
  <c r="AC604" i="1" s="1"/>
  <c r="AH604" i="1" s="1" a="1"/>
  <c r="AH604" i="1" s="1"/>
  <c r="O588" i="1"/>
  <c r="AC588" i="1" s="1"/>
  <c r="AH588" i="1" s="1" a="1"/>
  <c r="AH588" i="1" s="1"/>
  <c r="O572" i="1"/>
  <c r="AC572" i="1" s="1"/>
  <c r="AH572" i="1" s="1" a="1"/>
  <c r="AH572" i="1" s="1"/>
  <c r="O556" i="1"/>
  <c r="AC556" i="1" s="1"/>
  <c r="O540" i="1"/>
  <c r="AC540" i="1" s="1"/>
  <c r="O524" i="1"/>
  <c r="AC524" i="1" s="1"/>
  <c r="AH524" i="1" s="1" a="1"/>
  <c r="AH524" i="1" s="1"/>
  <c r="O508" i="1"/>
  <c r="AC508" i="1" s="1"/>
  <c r="AH508" i="1" s="1" a="1"/>
  <c r="AH508" i="1" s="1"/>
  <c r="O492" i="1"/>
  <c r="AC492" i="1" s="1"/>
  <c r="O476" i="1"/>
  <c r="O460" i="1"/>
  <c r="O444" i="1"/>
  <c r="O428" i="1"/>
  <c r="AC428" i="1" s="1"/>
  <c r="O412" i="1"/>
  <c r="AC412" i="1" s="1"/>
  <c r="AH412" i="1" s="1" a="1"/>
  <c r="AH412" i="1" s="1"/>
  <c r="O396" i="1"/>
  <c r="AC396" i="1" s="1"/>
  <c r="AH396" i="1" s="1" a="1"/>
  <c r="AH396" i="1" s="1"/>
  <c r="O380" i="1"/>
  <c r="AC380" i="1" s="1"/>
  <c r="AH380" i="1" s="1" a="1"/>
  <c r="AH380" i="1" s="1"/>
  <c r="O364" i="1"/>
  <c r="AC364" i="1" s="1"/>
  <c r="AH364" i="1" s="1" a="1"/>
  <c r="AH364" i="1" s="1"/>
  <c r="O348" i="1"/>
  <c r="AC348" i="1" s="1"/>
  <c r="O332" i="1"/>
  <c r="AC332" i="1" s="1"/>
  <c r="AH332" i="1" s="1" a="1"/>
  <c r="AH332" i="1" s="1"/>
  <c r="O316" i="1"/>
  <c r="AC316" i="1" s="1"/>
  <c r="AH316" i="1" s="1" a="1"/>
  <c r="AH316" i="1" s="1"/>
  <c r="O300" i="1"/>
  <c r="AC300" i="1" s="1"/>
  <c r="O284" i="1"/>
  <c r="AC284" i="1" s="1"/>
  <c r="AH284" i="1" s="1" a="1"/>
  <c r="AH284" i="1" s="1"/>
  <c r="O268" i="1"/>
  <c r="AC268" i="1" s="1"/>
  <c r="AH268" i="1" s="1" a="1"/>
  <c r="AH268" i="1" s="1"/>
  <c r="O252" i="1"/>
  <c r="AC252" i="1" s="1"/>
  <c r="AH252" i="1" s="1" a="1"/>
  <c r="AH252" i="1" s="1"/>
  <c r="O236" i="1"/>
  <c r="AC236" i="1" s="1"/>
  <c r="O220" i="1"/>
  <c r="AC220" i="1" s="1"/>
  <c r="O204" i="1"/>
  <c r="AC204" i="1" s="1"/>
  <c r="O188" i="1"/>
  <c r="O172" i="1"/>
  <c r="O156" i="1"/>
  <c r="AC156" i="1" s="1"/>
  <c r="AH156" i="1" s="1" a="1"/>
  <c r="AH156" i="1" s="1"/>
  <c r="O140" i="1"/>
  <c r="AC140" i="1" s="1"/>
  <c r="AH140" i="1" s="1" a="1"/>
  <c r="AH140" i="1" s="1"/>
  <c r="O124" i="1"/>
  <c r="AC124" i="1" s="1"/>
  <c r="AH124" i="1" s="1" a="1"/>
  <c r="AH124" i="1" s="1"/>
  <c r="O108" i="1"/>
  <c r="AC108" i="1" s="1"/>
  <c r="AH108" i="1" s="1" a="1"/>
  <c r="AH108" i="1" s="1"/>
  <c r="O92" i="1"/>
  <c r="AC92" i="1" s="1"/>
  <c r="AH92" i="1" s="1" a="1"/>
  <c r="AH92" i="1" s="1"/>
  <c r="O76" i="1"/>
  <c r="AC76" i="1" s="1"/>
  <c r="AH76" i="1" s="1" a="1"/>
  <c r="AH76" i="1" s="1"/>
  <c r="O60" i="1"/>
  <c r="AC60" i="1" s="1"/>
  <c r="AH60" i="1" s="1" a="1"/>
  <c r="AH60" i="1" s="1"/>
  <c r="O44" i="1"/>
  <c r="AC44" i="1" s="1"/>
  <c r="O28" i="1"/>
  <c r="AC28" i="1" s="1"/>
  <c r="O2856" i="1"/>
  <c r="AC2856" i="1" s="1"/>
  <c r="AH2856" i="1" s="1" a="1"/>
  <c r="AH2856" i="1" s="1"/>
  <c r="O2584" i="1"/>
  <c r="O2360" i="1"/>
  <c r="AC2360" i="1" s="1"/>
  <c r="AH2360" i="1" s="1" a="1"/>
  <c r="AH2360" i="1" s="1"/>
  <c r="O2216" i="1"/>
  <c r="AC2216" i="1" s="1"/>
  <c r="AH2216" i="1" s="1" a="1"/>
  <c r="AH2216" i="1" s="1"/>
  <c r="O2056" i="1"/>
  <c r="AC2056" i="1" s="1"/>
  <c r="AH2056" i="1" s="1" a="1"/>
  <c r="AH2056" i="1" s="1"/>
  <c r="O1944" i="1"/>
  <c r="AC1944" i="1" s="1"/>
  <c r="O1784" i="1"/>
  <c r="AC1784" i="1" s="1"/>
  <c r="O1608" i="1"/>
  <c r="AC1608" i="1" s="1"/>
  <c r="AH1608" i="1" s="1" a="1"/>
  <c r="AH1608" i="1" s="1"/>
  <c r="O1416" i="1"/>
  <c r="AC1416" i="1" s="1"/>
  <c r="AH1416" i="1" s="1" a="1"/>
  <c r="AH1416" i="1" s="1"/>
  <c r="O1272" i="1"/>
  <c r="AC1272" i="1" s="1"/>
  <c r="AH1272" i="1" s="1" a="1"/>
  <c r="AH1272" i="1" s="1"/>
  <c r="O1160" i="1"/>
  <c r="AC1160" i="1" s="1"/>
  <c r="AH1160" i="1" s="1" a="1"/>
  <c r="AH1160" i="1" s="1"/>
  <c r="O1032" i="1"/>
  <c r="AC1032" i="1" s="1"/>
  <c r="AH1032" i="1" s="1" a="1"/>
  <c r="AH1032" i="1" s="1"/>
  <c r="O904" i="1"/>
  <c r="AC904" i="1" s="1"/>
  <c r="AH904" i="1" s="1" a="1"/>
  <c r="AH904" i="1" s="1"/>
  <c r="O760" i="1"/>
  <c r="AC760" i="1" s="1"/>
  <c r="AH760" i="1" s="1" a="1"/>
  <c r="AH760" i="1" s="1"/>
  <c r="O680" i="1"/>
  <c r="AC680" i="1" s="1"/>
  <c r="O552" i="1"/>
  <c r="O456" i="1"/>
  <c r="AC456" i="1" s="1"/>
  <c r="O360" i="1"/>
  <c r="AC360" i="1" s="1"/>
  <c r="AH360" i="1" s="1" a="1"/>
  <c r="AH360" i="1" s="1"/>
  <c r="O264" i="1"/>
  <c r="AC264" i="1" s="1"/>
  <c r="AH264" i="1" s="1" a="1"/>
  <c r="AH264" i="1" s="1"/>
  <c r="O248" i="1"/>
  <c r="AC248" i="1" s="1"/>
  <c r="AH248" i="1" s="1" a="1"/>
  <c r="AH248" i="1" s="1"/>
  <c r="O152" i="1"/>
  <c r="AC152" i="1" s="1"/>
  <c r="AH152" i="1" s="1" a="1"/>
  <c r="AH152" i="1" s="1"/>
  <c r="O40" i="1"/>
  <c r="AC40" i="1" s="1"/>
  <c r="AH40" i="1" s="1" a="1"/>
  <c r="AH40" i="1" s="1"/>
  <c r="O2855" i="1"/>
  <c r="AC2855" i="1" s="1"/>
  <c r="O2647" i="1"/>
  <c r="AC2647" i="1" s="1"/>
  <c r="AH2647" i="1" s="1" a="1"/>
  <c r="AH2647" i="1" s="1"/>
  <c r="O2423" i="1"/>
  <c r="AC2423" i="1" s="1"/>
  <c r="AH2423" i="1" s="1" a="1"/>
  <c r="AH2423" i="1" s="1"/>
  <c r="O2167" i="1"/>
  <c r="AC2167" i="1" s="1"/>
  <c r="AH2167" i="1" s="1" a="1"/>
  <c r="AH2167" i="1" s="1"/>
  <c r="O1943" i="1"/>
  <c r="AC1943" i="1" s="1"/>
  <c r="AH1943" i="1" s="1" a="1"/>
  <c r="AH1943" i="1" s="1"/>
  <c r="O1751" i="1"/>
  <c r="AC1751" i="1" s="1"/>
  <c r="AH1751" i="1" s="1" a="1"/>
  <c r="AH1751" i="1" s="1"/>
  <c r="O1511" i="1"/>
  <c r="O1303" i="1"/>
  <c r="AC1303" i="1" s="1"/>
  <c r="AH1303" i="1" s="1" a="1"/>
  <c r="AH1303" i="1" s="1"/>
  <c r="O1095" i="1"/>
  <c r="AC1095" i="1" s="1"/>
  <c r="O935" i="1"/>
  <c r="O679" i="1"/>
  <c r="AC679" i="1" s="1"/>
  <c r="O167" i="1"/>
  <c r="O3019" i="1"/>
  <c r="AC3019" i="1" s="1"/>
  <c r="AH3019" i="1" s="1" a="1"/>
  <c r="AH3019" i="1" s="1"/>
  <c r="O3003" i="1"/>
  <c r="O2987" i="1"/>
  <c r="AC2987" i="1" s="1"/>
  <c r="AH2987" i="1" s="1" a="1"/>
  <c r="AH2987" i="1" s="1"/>
  <c r="O2971" i="1"/>
  <c r="AC2971" i="1" s="1"/>
  <c r="AH2971" i="1" s="1" a="1"/>
  <c r="AH2971" i="1" s="1"/>
  <c r="O2955" i="1"/>
  <c r="AC2955" i="1" s="1"/>
  <c r="O2939" i="1"/>
  <c r="AC2939" i="1" s="1"/>
  <c r="AH2939" i="1" s="1" a="1"/>
  <c r="AH2939" i="1" s="1"/>
  <c r="O2923" i="1"/>
  <c r="AC2923" i="1" s="1"/>
  <c r="AH2923" i="1" s="1" a="1"/>
  <c r="AH2923" i="1" s="1"/>
  <c r="O2907" i="1"/>
  <c r="AC2907" i="1" s="1"/>
  <c r="AH2907" i="1" s="1" a="1"/>
  <c r="AH2907" i="1" s="1"/>
  <c r="O2891" i="1"/>
  <c r="AC2891" i="1" s="1"/>
  <c r="AH2891" i="1" s="1" a="1"/>
  <c r="AH2891" i="1" s="1"/>
  <c r="O2875" i="1"/>
  <c r="AC2875" i="1" s="1"/>
  <c r="AH2875" i="1" s="1" a="1"/>
  <c r="AH2875" i="1" s="1"/>
  <c r="O2859" i="1"/>
  <c r="AC2859" i="1" s="1"/>
  <c r="AH2859" i="1" s="1" a="1"/>
  <c r="AH2859" i="1" s="1"/>
  <c r="O2843" i="1"/>
  <c r="O2827" i="1"/>
  <c r="AC2827" i="1" s="1"/>
  <c r="O2811" i="1"/>
  <c r="AC2811" i="1" s="1"/>
  <c r="AH2811" i="1" s="1" a="1"/>
  <c r="AH2811" i="1" s="1"/>
  <c r="O2795" i="1"/>
  <c r="AC2795" i="1" s="1"/>
  <c r="O2779" i="1"/>
  <c r="AC2779" i="1" s="1"/>
  <c r="O2763" i="1"/>
  <c r="O2747" i="1"/>
  <c r="AC2747" i="1" s="1"/>
  <c r="AH2747" i="1" s="1" a="1"/>
  <c r="AH2747" i="1" s="1"/>
  <c r="O2731" i="1"/>
  <c r="AC2731" i="1" s="1"/>
  <c r="AH2731" i="1" s="1" a="1"/>
  <c r="AH2731" i="1" s="1"/>
  <c r="O2715" i="1"/>
  <c r="AC2715" i="1" s="1"/>
  <c r="AH2715" i="1" s="1" a="1"/>
  <c r="AH2715" i="1" s="1"/>
  <c r="O2699" i="1"/>
  <c r="AC2699" i="1" s="1"/>
  <c r="AH2699" i="1" s="1" a="1"/>
  <c r="AH2699" i="1" s="1"/>
  <c r="O2683" i="1"/>
  <c r="AC2683" i="1" s="1"/>
  <c r="AH2683" i="1" s="1" a="1"/>
  <c r="AH2683" i="1" s="1"/>
  <c r="O2667" i="1"/>
  <c r="O2651" i="1"/>
  <c r="O2635" i="1"/>
  <c r="O2619" i="1"/>
  <c r="AC2619" i="1" s="1"/>
  <c r="AH2619" i="1" s="1" a="1"/>
  <c r="AH2619" i="1" s="1"/>
  <c r="O2603" i="1"/>
  <c r="AC2603" i="1" s="1"/>
  <c r="AH2603" i="1" s="1" a="1"/>
  <c r="AH2603" i="1" s="1"/>
  <c r="O2587" i="1"/>
  <c r="AC2587" i="1" s="1"/>
  <c r="AH2587" i="1" s="1" a="1"/>
  <c r="AH2587" i="1" s="1"/>
  <c r="O2571" i="1"/>
  <c r="AC2571" i="1" s="1"/>
  <c r="AH2571" i="1" s="1" a="1"/>
  <c r="AH2571" i="1" s="1"/>
  <c r="O2555" i="1"/>
  <c r="AC2555" i="1" s="1"/>
  <c r="O2539" i="1"/>
  <c r="AC2539" i="1" s="1"/>
  <c r="O2523" i="1"/>
  <c r="O2507" i="1"/>
  <c r="O2491" i="1"/>
  <c r="AC2491" i="1" s="1"/>
  <c r="AH2491" i="1" s="1" a="1"/>
  <c r="AH2491" i="1" s="1"/>
  <c r="O2475" i="1"/>
  <c r="AC2475" i="1" s="1"/>
  <c r="AH2475" i="1" s="1" a="1"/>
  <c r="AH2475" i="1" s="1"/>
  <c r="O2459" i="1"/>
  <c r="AC2459" i="1" s="1"/>
  <c r="AH2459" i="1" s="1" a="1"/>
  <c r="AH2459" i="1" s="1"/>
  <c r="O2443" i="1"/>
  <c r="AC2443" i="1" s="1"/>
  <c r="AH2443" i="1" s="1" a="1"/>
  <c r="AH2443" i="1" s="1"/>
  <c r="O2427" i="1"/>
  <c r="AC2427" i="1" s="1"/>
  <c r="AH2427" i="1" s="1" a="1"/>
  <c r="AH2427" i="1" s="1"/>
  <c r="O2411" i="1"/>
  <c r="AC2411" i="1" s="1"/>
  <c r="AH2411" i="1" s="1" a="1"/>
  <c r="AH2411" i="1" s="1"/>
  <c r="O2395" i="1"/>
  <c r="O2379" i="1"/>
  <c r="AC2379" i="1" s="1"/>
  <c r="O2363" i="1"/>
  <c r="AC2363" i="1" s="1"/>
  <c r="AH2363" i="1" s="1" a="1"/>
  <c r="AH2363" i="1" s="1"/>
  <c r="O2347" i="1"/>
  <c r="AC2347" i="1" s="1"/>
  <c r="AH2347" i="1" s="1" a="1"/>
  <c r="AH2347" i="1" s="1"/>
  <c r="O2331" i="1"/>
  <c r="AC2331" i="1" s="1"/>
  <c r="AH2331" i="1" s="1" a="1"/>
  <c r="AH2331" i="1" s="1"/>
  <c r="O2315" i="1"/>
  <c r="AC2315" i="1" s="1"/>
  <c r="AH2315" i="1" s="1" a="1"/>
  <c r="AH2315" i="1" s="1"/>
  <c r="O2299" i="1"/>
  <c r="AC2299" i="1" s="1"/>
  <c r="AH2299" i="1" s="1" a="1"/>
  <c r="AH2299" i="1" s="1"/>
  <c r="O2283" i="1"/>
  <c r="O2267" i="1"/>
  <c r="O2251" i="1"/>
  <c r="AC2251" i="1" s="1"/>
  <c r="AH2251" i="1" s="1" a="1"/>
  <c r="AH2251" i="1" s="1"/>
  <c r="O2235" i="1"/>
  <c r="AC2235" i="1" s="1"/>
  <c r="AH2235" i="1" s="1" a="1"/>
  <c r="AH2235" i="1" s="1"/>
  <c r="O2219" i="1"/>
  <c r="AC2219" i="1" s="1"/>
  <c r="AH2219" i="1" s="1" a="1"/>
  <c r="AH2219" i="1" s="1"/>
  <c r="O2203" i="1"/>
  <c r="AC2203" i="1" s="1"/>
  <c r="AH2203" i="1" s="1" a="1"/>
  <c r="AH2203" i="1" s="1"/>
  <c r="O2187" i="1"/>
  <c r="AC2187" i="1" s="1"/>
  <c r="AH2187" i="1" s="1" a="1"/>
  <c r="AH2187" i="1" s="1"/>
  <c r="O2171" i="1"/>
  <c r="AC2171" i="1" s="1"/>
  <c r="AH2171" i="1" s="1" a="1"/>
  <c r="AH2171" i="1" s="1"/>
  <c r="O2155" i="1"/>
  <c r="AC2155" i="1" s="1"/>
  <c r="O2139" i="1"/>
  <c r="AC2139" i="1" s="1"/>
  <c r="O2123" i="1"/>
  <c r="O2107" i="1"/>
  <c r="AC2107" i="1" s="1"/>
  <c r="AH2107" i="1" s="1" a="1"/>
  <c r="AH2107" i="1" s="1"/>
  <c r="O2091" i="1"/>
  <c r="O2075" i="1"/>
  <c r="AC2075" i="1" s="1"/>
  <c r="AH2075" i="1" s="1" a="1"/>
  <c r="AH2075" i="1" s="1"/>
  <c r="O2059" i="1"/>
  <c r="AC2059" i="1" s="1"/>
  <c r="AH2059" i="1" s="1" a="1"/>
  <c r="AH2059" i="1" s="1"/>
  <c r="O2043" i="1"/>
  <c r="AC2043" i="1" s="1"/>
  <c r="O2027" i="1"/>
  <c r="O2011" i="1"/>
  <c r="O1995" i="1"/>
  <c r="O1979" i="1"/>
  <c r="AC1979" i="1" s="1"/>
  <c r="AH1979" i="1" s="1" a="1"/>
  <c r="AH1979" i="1" s="1"/>
  <c r="O1963" i="1"/>
  <c r="AC1963" i="1" s="1"/>
  <c r="AH1963" i="1" s="1" a="1"/>
  <c r="AH1963" i="1" s="1"/>
  <c r="O1947" i="1"/>
  <c r="AC1947" i="1" s="1"/>
  <c r="AH1947" i="1" s="1" a="1"/>
  <c r="AH1947" i="1" s="1"/>
  <c r="O1931" i="1"/>
  <c r="AC1931" i="1" s="1"/>
  <c r="AH1931" i="1" s="1" a="1"/>
  <c r="AH1931" i="1" s="1"/>
  <c r="O1915" i="1"/>
  <c r="O1899" i="1"/>
  <c r="AC1899" i="1" s="1"/>
  <c r="O1883" i="1"/>
  <c r="AC1883" i="1" s="1"/>
  <c r="AH1883" i="1" s="1" a="1"/>
  <c r="AH1883" i="1" s="1"/>
  <c r="O1867" i="1"/>
  <c r="AC1867" i="1" s="1"/>
  <c r="O1851" i="1"/>
  <c r="AC1851" i="1" s="1"/>
  <c r="AH1851" i="1" s="1" a="1"/>
  <c r="AH1851" i="1" s="1"/>
  <c r="O1835" i="1"/>
  <c r="AC1835" i="1" s="1"/>
  <c r="AH1835" i="1" s="1" a="1"/>
  <c r="AH1835" i="1" s="1"/>
  <c r="O1819" i="1"/>
  <c r="AC1819" i="1" s="1"/>
  <c r="AH1819" i="1" s="1" a="1"/>
  <c r="AH1819" i="1" s="1"/>
  <c r="O1803" i="1"/>
  <c r="AC1803" i="1" s="1"/>
  <c r="AH1803" i="1" s="1" a="1"/>
  <c r="AH1803" i="1" s="1"/>
  <c r="O1787" i="1"/>
  <c r="AC1787" i="1" s="1"/>
  <c r="AH1787" i="1" s="1" a="1"/>
  <c r="AH1787" i="1" s="1"/>
  <c r="O1771" i="1"/>
  <c r="AC1771" i="1" s="1"/>
  <c r="AH1771" i="1" s="1" a="1"/>
  <c r="AH1771" i="1" s="1"/>
  <c r="O1755" i="1"/>
  <c r="AC1755" i="1" s="1"/>
  <c r="O1739" i="1"/>
  <c r="O1723" i="1"/>
  <c r="AC1723" i="1" s="1"/>
  <c r="AH1723" i="1" s="1" a="1"/>
  <c r="AH1723" i="1" s="1"/>
  <c r="O1707" i="1"/>
  <c r="AC1707" i="1" s="1"/>
  <c r="AH1707" i="1" s="1" a="1"/>
  <c r="AH1707" i="1" s="1"/>
  <c r="O1691" i="1"/>
  <c r="AC1691" i="1" s="1"/>
  <c r="AH1691" i="1" s="1" a="1"/>
  <c r="AH1691" i="1" s="1"/>
  <c r="O1675" i="1"/>
  <c r="AC1675" i="1" s="1"/>
  <c r="AH1675" i="1" s="1" a="1"/>
  <c r="AH1675" i="1" s="1"/>
  <c r="O1659" i="1"/>
  <c r="AC1659" i="1" s="1"/>
  <c r="AH1659" i="1" s="1" a="1"/>
  <c r="AH1659" i="1" s="1"/>
  <c r="O1643" i="1"/>
  <c r="AC1643" i="1" s="1"/>
  <c r="O1627" i="1"/>
  <c r="AC1627" i="1" s="1"/>
  <c r="O1611" i="1"/>
  <c r="AC1611" i="1" s="1"/>
  <c r="O1595" i="1"/>
  <c r="AC1595" i="1" s="1"/>
  <c r="AH1595" i="1" s="1" a="1"/>
  <c r="AH1595" i="1" s="1"/>
  <c r="O1579" i="1"/>
  <c r="AC1579" i="1" s="1"/>
  <c r="AH1579" i="1" s="1" a="1"/>
  <c r="AH1579" i="1" s="1"/>
  <c r="O1563" i="1"/>
  <c r="AC1563" i="1" s="1"/>
  <c r="AH1563" i="1" s="1" a="1"/>
  <c r="AH1563" i="1" s="1"/>
  <c r="O1547" i="1"/>
  <c r="AC1547" i="1" s="1"/>
  <c r="AH1547" i="1" s="1" a="1"/>
  <c r="AH1547" i="1" s="1"/>
  <c r="O1531" i="1"/>
  <c r="AC1531" i="1" s="1"/>
  <c r="AH1531" i="1" s="1" a="1"/>
  <c r="AH1531" i="1" s="1"/>
  <c r="O1515" i="1"/>
  <c r="AC1515" i="1" s="1"/>
  <c r="O1499" i="1"/>
  <c r="AC1499" i="1" s="1"/>
  <c r="AH1499" i="1" s="1" a="1"/>
  <c r="AH1499" i="1" s="1"/>
  <c r="O1483" i="1"/>
  <c r="AC1483" i="1" s="1"/>
  <c r="O1467" i="1"/>
  <c r="AC1467" i="1" s="1"/>
  <c r="AH1467" i="1" s="1" a="1"/>
  <c r="AH1467" i="1" s="1"/>
  <c r="O1451" i="1"/>
  <c r="AC1451" i="1" s="1"/>
  <c r="AH1451" i="1" s="1" a="1"/>
  <c r="AH1451" i="1" s="1"/>
  <c r="O1435" i="1"/>
  <c r="AC1435" i="1" s="1"/>
  <c r="AH1435" i="1" s="1" a="1"/>
  <c r="AH1435" i="1" s="1"/>
  <c r="O1419" i="1"/>
  <c r="AC1419" i="1" s="1"/>
  <c r="AH1419" i="1" s="1" a="1"/>
  <c r="AH1419" i="1" s="1"/>
  <c r="O1403" i="1"/>
  <c r="AC1403" i="1" s="1"/>
  <c r="AH1403" i="1" s="1" a="1"/>
  <c r="AH1403" i="1" s="1"/>
  <c r="O1387" i="1"/>
  <c r="O1371" i="1"/>
  <c r="O1355" i="1"/>
  <c r="O1339" i="1"/>
  <c r="AC1339" i="1" s="1"/>
  <c r="AH1339" i="1" s="1" a="1"/>
  <c r="AH1339" i="1" s="1"/>
  <c r="O1323" i="1"/>
  <c r="AC1323" i="1" s="1"/>
  <c r="AH1323" i="1" s="1" a="1"/>
  <c r="AH1323" i="1" s="1"/>
  <c r="O1307" i="1"/>
  <c r="AC1307" i="1" s="1"/>
  <c r="AH1307" i="1" s="1" a="1"/>
  <c r="AH1307" i="1" s="1"/>
  <c r="O1291" i="1"/>
  <c r="AC1291" i="1" s="1"/>
  <c r="O1275" i="1"/>
  <c r="AC1275" i="1" s="1"/>
  <c r="AH1275" i="1" s="1" a="1"/>
  <c r="AH1275" i="1" s="1"/>
  <c r="O1259" i="1"/>
  <c r="AC1259" i="1" s="1"/>
  <c r="O1243" i="1"/>
  <c r="AC1243" i="1" s="1"/>
  <c r="AH1243" i="1" s="1" a="1"/>
  <c r="AH1243" i="1" s="1"/>
  <c r="O1227" i="1"/>
  <c r="AC1227" i="1" s="1"/>
  <c r="O1211" i="1"/>
  <c r="AC1211" i="1" s="1"/>
  <c r="AH1211" i="1" s="1" a="1"/>
  <c r="AH1211" i="1" s="1"/>
  <c r="O1195" i="1"/>
  <c r="AC1195" i="1" s="1"/>
  <c r="AH1195" i="1" s="1" a="1"/>
  <c r="AH1195" i="1" s="1"/>
  <c r="O1179" i="1"/>
  <c r="AC1179" i="1" s="1"/>
  <c r="AH1179" i="1" s="1" a="1"/>
  <c r="AH1179" i="1" s="1"/>
  <c r="O1163" i="1"/>
  <c r="O1147" i="1"/>
  <c r="AC1147" i="1" s="1"/>
  <c r="AH1147" i="1" s="1" a="1"/>
  <c r="AH1147" i="1" s="1"/>
  <c r="O1131" i="1"/>
  <c r="O1115" i="1"/>
  <c r="O1099" i="1"/>
  <c r="O1083" i="1"/>
  <c r="AC1083" i="1" s="1"/>
  <c r="AH1083" i="1" s="1" a="1"/>
  <c r="AH1083" i="1" s="1"/>
  <c r="O1067" i="1"/>
  <c r="AC1067" i="1" s="1"/>
  <c r="AH1067" i="1" s="1" a="1"/>
  <c r="AH1067" i="1" s="1"/>
  <c r="O1051" i="1"/>
  <c r="AC1051" i="1" s="1"/>
  <c r="AH1051" i="1" s="1" a="1"/>
  <c r="AH1051" i="1" s="1"/>
  <c r="O1035" i="1"/>
  <c r="AC1035" i="1" s="1"/>
  <c r="AH1035" i="1" s="1" a="1"/>
  <c r="AH1035" i="1" s="1"/>
  <c r="O1019" i="1"/>
  <c r="AC1019" i="1" s="1"/>
  <c r="AH1019" i="1" s="1" a="1"/>
  <c r="AH1019" i="1" s="1"/>
  <c r="O1003" i="1"/>
  <c r="O987" i="1"/>
  <c r="O971" i="1"/>
  <c r="AC971" i="1" s="1"/>
  <c r="AH971" i="1" s="1" a="1"/>
  <c r="AH971" i="1" s="1"/>
  <c r="O955" i="1"/>
  <c r="AC955" i="1" s="1"/>
  <c r="AH955" i="1" s="1" a="1"/>
  <c r="AH955" i="1" s="1"/>
  <c r="O939" i="1"/>
  <c r="AC939" i="1" s="1"/>
  <c r="AH939" i="1" s="1" a="1"/>
  <c r="AH939" i="1" s="1"/>
  <c r="O923" i="1"/>
  <c r="AC923" i="1" s="1"/>
  <c r="AH923" i="1" s="1" a="1"/>
  <c r="AH923" i="1" s="1"/>
  <c r="O907" i="1"/>
  <c r="AC907" i="1" s="1"/>
  <c r="AH907" i="1" s="1" a="1"/>
  <c r="AH907" i="1" s="1"/>
  <c r="O891" i="1"/>
  <c r="AC891" i="1" s="1"/>
  <c r="AH891" i="1" s="1" a="1"/>
  <c r="AH891" i="1" s="1"/>
  <c r="O875" i="1"/>
  <c r="AC875" i="1" s="1"/>
  <c r="AH875" i="1" s="1" a="1"/>
  <c r="AH875" i="1" s="1"/>
  <c r="O859" i="1"/>
  <c r="O843" i="1"/>
  <c r="O827" i="1"/>
  <c r="AC827" i="1" s="1"/>
  <c r="AH827" i="1" s="1" a="1"/>
  <c r="AH827" i="1" s="1"/>
  <c r="O811" i="1"/>
  <c r="AC811" i="1" s="1"/>
  <c r="AH811" i="1" s="1" a="1"/>
  <c r="AH811" i="1" s="1"/>
  <c r="O795" i="1"/>
  <c r="AC795" i="1" s="1"/>
  <c r="AH795" i="1" s="1" a="1"/>
  <c r="AH795" i="1" s="1"/>
  <c r="O779" i="1"/>
  <c r="AC779" i="1" s="1"/>
  <c r="AH779" i="1" s="1" a="1"/>
  <c r="AH779" i="1" s="1"/>
  <c r="O763" i="1"/>
  <c r="AC763" i="1" s="1"/>
  <c r="O747" i="1"/>
  <c r="AC747" i="1" s="1"/>
  <c r="O731" i="1"/>
  <c r="O715" i="1"/>
  <c r="AC715" i="1" s="1"/>
  <c r="O699" i="1"/>
  <c r="AC699" i="1" s="1"/>
  <c r="AH699" i="1" s="1" a="1"/>
  <c r="AH699" i="1" s="1"/>
  <c r="O683" i="1"/>
  <c r="AC683" i="1" s="1"/>
  <c r="AH683" i="1" s="1" a="1"/>
  <c r="AH683" i="1" s="1"/>
  <c r="O667" i="1"/>
  <c r="AC667" i="1" s="1"/>
  <c r="AH667" i="1" s="1" a="1"/>
  <c r="AH667" i="1" s="1"/>
  <c r="O651" i="1"/>
  <c r="AC651" i="1" s="1"/>
  <c r="AH651" i="1" s="1" a="1"/>
  <c r="AH651" i="1" s="1"/>
  <c r="O635" i="1"/>
  <c r="AC635" i="1" s="1"/>
  <c r="AH635" i="1" s="1" a="1"/>
  <c r="AH635" i="1" s="1"/>
  <c r="O619" i="1"/>
  <c r="AC619" i="1" s="1"/>
  <c r="AH619" i="1" s="1" a="1"/>
  <c r="AH619" i="1" s="1"/>
  <c r="O603" i="1"/>
  <c r="O587" i="1"/>
  <c r="O571" i="1"/>
  <c r="AC571" i="1" s="1"/>
  <c r="AH571" i="1" s="1" a="1"/>
  <c r="AH571" i="1" s="1"/>
  <c r="O555" i="1"/>
  <c r="AC555" i="1" s="1"/>
  <c r="AH555" i="1" s="1" a="1"/>
  <c r="AH555" i="1" s="1"/>
  <c r="O539" i="1"/>
  <c r="AC539" i="1" s="1"/>
  <c r="AH539" i="1" s="1" a="1"/>
  <c r="AH539" i="1" s="1"/>
  <c r="O523" i="1"/>
  <c r="AC523" i="1" s="1"/>
  <c r="AH523" i="1" s="1" a="1"/>
  <c r="AH523" i="1" s="1"/>
  <c r="O507" i="1"/>
  <c r="AC507" i="1" s="1"/>
  <c r="AH507" i="1" s="1" a="1"/>
  <c r="AH507" i="1" s="1"/>
  <c r="O491" i="1"/>
  <c r="AC491" i="1" s="1"/>
  <c r="O475" i="1"/>
  <c r="O459" i="1"/>
  <c r="O443" i="1"/>
  <c r="AC443" i="1" s="1"/>
  <c r="AH443" i="1" s="1" a="1"/>
  <c r="AH443" i="1" s="1"/>
  <c r="O427" i="1"/>
  <c r="AC427" i="1" s="1"/>
  <c r="AH427" i="1" s="1" a="1"/>
  <c r="AH427" i="1" s="1"/>
  <c r="O411" i="1"/>
  <c r="AC411" i="1" s="1"/>
  <c r="AH411" i="1" s="1" a="1"/>
  <c r="AH411" i="1" s="1"/>
  <c r="O395" i="1"/>
  <c r="AC395" i="1" s="1"/>
  <c r="AH395" i="1" s="1" a="1"/>
  <c r="AH395" i="1" s="1"/>
  <c r="O379" i="1"/>
  <c r="AC379" i="1" s="1"/>
  <c r="AH379" i="1" s="1" a="1"/>
  <c r="AH379" i="1" s="1"/>
  <c r="O363" i="1"/>
  <c r="AC363" i="1" s="1"/>
  <c r="O347" i="1"/>
  <c r="AC347" i="1" s="1"/>
  <c r="O331" i="1"/>
  <c r="O315" i="1"/>
  <c r="AC315" i="1" s="1"/>
  <c r="AH315" i="1" s="1" a="1"/>
  <c r="AH315" i="1" s="1"/>
  <c r="O299" i="1"/>
  <c r="AC299" i="1" s="1"/>
  <c r="AH299" i="1" s="1" a="1"/>
  <c r="AH299" i="1" s="1"/>
  <c r="O283" i="1"/>
  <c r="AC283" i="1" s="1"/>
  <c r="AH283" i="1" s="1" a="1"/>
  <c r="AH283" i="1" s="1"/>
  <c r="O267" i="1"/>
  <c r="AC267" i="1" s="1"/>
  <c r="AH267" i="1" s="1" a="1"/>
  <c r="AH267" i="1" s="1"/>
  <c r="O251" i="1"/>
  <c r="AC251" i="1" s="1"/>
  <c r="AH251" i="1" s="1" a="1"/>
  <c r="AH251" i="1" s="1"/>
  <c r="O235" i="1"/>
  <c r="AC235" i="1" s="1"/>
  <c r="O219" i="1"/>
  <c r="O203" i="1"/>
  <c r="O187" i="1"/>
  <c r="AC187" i="1" s="1"/>
  <c r="AH187" i="1" s="1" a="1"/>
  <c r="AH187" i="1" s="1"/>
  <c r="O171" i="1"/>
  <c r="AC171" i="1" s="1"/>
  <c r="AH171" i="1" s="1" a="1"/>
  <c r="AH171" i="1" s="1"/>
  <c r="O155" i="1"/>
  <c r="AC155" i="1" s="1"/>
  <c r="AH155" i="1" s="1" a="1"/>
  <c r="AH155" i="1" s="1"/>
  <c r="O139" i="1"/>
  <c r="AC139" i="1" s="1"/>
  <c r="AH139" i="1" s="1" a="1"/>
  <c r="AH139" i="1" s="1"/>
  <c r="O123" i="1"/>
  <c r="AC123" i="1" s="1"/>
  <c r="AH123" i="1" s="1" a="1"/>
  <c r="AH123" i="1" s="1"/>
  <c r="O107" i="1"/>
  <c r="AC107" i="1" s="1"/>
  <c r="O91" i="1"/>
  <c r="AC91" i="1" s="1"/>
  <c r="O75" i="1"/>
  <c r="O59" i="1"/>
  <c r="AC59" i="1" s="1"/>
  <c r="AH59" i="1" s="1" a="1"/>
  <c r="AH59" i="1" s="1"/>
  <c r="O43" i="1"/>
  <c r="O27" i="1"/>
  <c r="AC27" i="1" s="1"/>
  <c r="AH27" i="1" s="1" a="1"/>
  <c r="AH27" i="1" s="1"/>
  <c r="AC24" i="1"/>
  <c r="AH24" i="1" s="1" a="1"/>
  <c r="AH24" i="1" s="1"/>
  <c r="AC23" i="1"/>
  <c r="AH23" i="1" s="1" a="1"/>
  <c r="AH23" i="1" s="1"/>
  <c r="AC22" i="1"/>
  <c r="AC21" i="1"/>
  <c r="AH21" i="1" s="1" a="1"/>
  <c r="AH21" i="1" s="1"/>
  <c r="AM1187" i="1"/>
  <c r="AM675" i="1"/>
  <c r="AM849" i="1"/>
  <c r="AM2625" i="1"/>
  <c r="AM321" i="1"/>
  <c r="AM1809" i="1"/>
  <c r="AM449" i="1"/>
  <c r="AM273" i="1"/>
  <c r="AM129" i="1"/>
  <c r="AM1569" i="1"/>
  <c r="AM1425" i="1"/>
  <c r="AM1041" i="1"/>
  <c r="AM2673" i="1"/>
  <c r="AM1905" i="1"/>
  <c r="AM1473" i="1"/>
  <c r="AM1089" i="1"/>
  <c r="AM2097" i="1"/>
  <c r="AM1617" i="1"/>
  <c r="AM1414" i="1"/>
  <c r="AM2961" i="1"/>
  <c r="AM2913" i="1"/>
  <c r="AM2865" i="1"/>
  <c r="AM2817" i="1"/>
  <c r="AM2721" i="1"/>
  <c r="AM2529" i="1"/>
  <c r="AM2433" i="1"/>
  <c r="AM2145" i="1"/>
  <c r="AM2001" i="1"/>
  <c r="AM1761" i="1"/>
  <c r="AM1377" i="1"/>
  <c r="AM1233" i="1"/>
  <c r="AM1096" i="1"/>
  <c r="AM1000" i="1"/>
  <c r="AM952" i="1"/>
  <c r="AM904" i="1"/>
  <c r="AM856" i="1"/>
  <c r="AM808" i="1"/>
  <c r="AM760" i="1"/>
  <c r="AM712" i="1"/>
  <c r="AM664" i="1"/>
  <c r="AM616" i="1"/>
  <c r="AM568" i="1"/>
  <c r="AM472" i="1"/>
  <c r="AM424" i="1"/>
  <c r="AM376" i="1"/>
  <c r="AM232" i="1"/>
  <c r="AM184" i="1"/>
  <c r="AM136" i="1"/>
  <c r="AM88" i="1"/>
  <c r="AM2883" i="1"/>
  <c r="AM1432" i="1"/>
  <c r="AM1240" i="1"/>
  <c r="AM2387" i="1"/>
  <c r="AM2936" i="1"/>
  <c r="AM2888" i="1"/>
  <c r="AM2840" i="1"/>
  <c r="AM2696" i="1"/>
  <c r="AM2600" i="1"/>
  <c r="AM2408" i="1"/>
  <c r="AM2360" i="1"/>
  <c r="AM2312" i="1"/>
  <c r="AM2264" i="1"/>
  <c r="AM2216" i="1"/>
  <c r="AM2168" i="1"/>
  <c r="AM2072" i="1"/>
  <c r="AM2024" i="1"/>
  <c r="AM1976" i="1"/>
  <c r="AM1880" i="1"/>
  <c r="AM1784" i="1"/>
  <c r="AM1736" i="1"/>
  <c r="AM1688" i="1"/>
  <c r="AM1592" i="1"/>
  <c r="AM1496" i="1"/>
  <c r="AM1448" i="1"/>
  <c r="AM1400" i="1"/>
  <c r="AM1064" i="1"/>
  <c r="AM968" i="1"/>
  <c r="AM920" i="1"/>
  <c r="AM824" i="1"/>
  <c r="AM776" i="1"/>
  <c r="AM680" i="1"/>
  <c r="AM632" i="1"/>
  <c r="AM584" i="1"/>
  <c r="AM536" i="1"/>
  <c r="AM344" i="1"/>
  <c r="AM296" i="1"/>
  <c r="AM200" i="1"/>
  <c r="AM56" i="1"/>
  <c r="AM2920" i="1"/>
  <c r="AM2344" i="1"/>
  <c r="AM2296" i="1"/>
  <c r="AM2008" i="1"/>
  <c r="AM1816" i="1"/>
  <c r="AM1576" i="1"/>
  <c r="AM2872" i="1"/>
  <c r="AM2776" i="1"/>
  <c r="AM2488" i="1"/>
  <c r="AM2248" i="1"/>
  <c r="AM2152" i="1"/>
  <c r="AM1912" i="1"/>
  <c r="AM3016" i="1"/>
  <c r="AM2104" i="1"/>
  <c r="AM1864" i="1"/>
  <c r="AM2881" i="1"/>
  <c r="AM2824" i="1"/>
  <c r="AM2632" i="1"/>
  <c r="AM2584" i="1"/>
  <c r="AM2536" i="1"/>
  <c r="AM1672" i="1"/>
  <c r="AM2728" i="1"/>
  <c r="AM2392" i="1"/>
  <c r="AM2200" i="1"/>
  <c r="AM3007" i="1"/>
  <c r="AM2959" i="1"/>
  <c r="AM2947" i="1"/>
  <c r="AM2863" i="1"/>
  <c r="AM2851" i="1"/>
  <c r="AM2815" i="1"/>
  <c r="AM2803" i="1"/>
  <c r="AM2767" i="1"/>
  <c r="AM2659" i="1"/>
  <c r="AM2563" i="1"/>
  <c r="AM2419" i="1"/>
  <c r="AM2323" i="1"/>
  <c r="AM2179" i="1"/>
  <c r="AM2035" i="1"/>
  <c r="AM1987" i="1"/>
  <c r="AM1891" i="1"/>
  <c r="AM1843" i="1"/>
  <c r="AM1807" i="1"/>
  <c r="AM1795" i="1"/>
  <c r="AM1699" i="1"/>
  <c r="AM1603" i="1"/>
  <c r="AM1315" i="1"/>
  <c r="AM1231" i="1"/>
  <c r="AM1171" i="1"/>
  <c r="AM1123" i="1"/>
  <c r="AM1075" i="1"/>
  <c r="AM1027" i="1"/>
  <c r="AM931" i="1"/>
  <c r="AM643" i="1"/>
  <c r="AM547" i="1"/>
  <c r="AM307" i="1"/>
  <c r="AM259" i="1"/>
  <c r="AM35" i="1"/>
  <c r="AH422" i="1" a="1"/>
  <c r="AH422" i="1" s="1"/>
  <c r="AH278" i="1" a="1"/>
  <c r="AH278" i="1" s="1"/>
  <c r="AM1971" i="1"/>
  <c r="AM1731" i="1"/>
  <c r="AM1443" i="1"/>
  <c r="AM1395" i="1"/>
  <c r="AM483" i="1"/>
  <c r="A22" i="1"/>
  <c r="AM291" i="1"/>
  <c r="AM1766" i="1"/>
  <c r="AM742" i="1"/>
  <c r="AM2147" i="1"/>
  <c r="AM1270" i="1"/>
  <c r="AM435" i="1"/>
  <c r="AM193" i="1"/>
  <c r="AM1734" i="1"/>
  <c r="AM1686" i="1"/>
  <c r="AM1470" i="1"/>
  <c r="AM510" i="1"/>
  <c r="AM399" i="1"/>
  <c r="AM1345" i="1"/>
  <c r="AM2291" i="1"/>
  <c r="AM899" i="1"/>
  <c r="AM863" i="1"/>
  <c r="AM99" i="1"/>
  <c r="AM2678" i="1"/>
  <c r="AM470" i="1"/>
  <c r="AM278" i="1"/>
  <c r="AM2833" i="1"/>
  <c r="AM707" i="1"/>
  <c r="AM83" i="1"/>
  <c r="AM2723" i="1"/>
  <c r="AM2531" i="1"/>
  <c r="AM1715" i="1"/>
  <c r="AM1427" i="1"/>
  <c r="AM755" i="1"/>
  <c r="AM179" i="1"/>
  <c r="AM550" i="1"/>
  <c r="AM334" i="1"/>
  <c r="AM513" i="1"/>
  <c r="AM209" i="1"/>
  <c r="AM2499" i="1"/>
  <c r="AM1155" i="1"/>
  <c r="AM387" i="1"/>
  <c r="AM398" i="1"/>
  <c r="AM2353" i="1"/>
  <c r="AM1969" i="1"/>
  <c r="AM1729" i="1"/>
  <c r="AM1393" i="1"/>
  <c r="AM1009" i="1"/>
  <c r="AM817" i="1"/>
  <c r="AM769" i="1"/>
  <c r="AM529" i="1"/>
  <c r="AM2675" i="1"/>
  <c r="AM1523" i="1"/>
  <c r="AM1379" i="1"/>
  <c r="AM563" i="1"/>
  <c r="AM227" i="1"/>
  <c r="AM1582" i="1"/>
  <c r="AM262" i="1"/>
  <c r="AM1683" i="1"/>
  <c r="AM1023" i="1"/>
  <c r="AM806" i="1"/>
  <c r="AM2904" i="1"/>
  <c r="AM2856" i="1"/>
  <c r="AM2760" i="1"/>
  <c r="AM2616" i="1"/>
  <c r="AM2520" i="1"/>
  <c r="AM2424" i="1"/>
  <c r="AM2376" i="1"/>
  <c r="AM2328" i="1"/>
  <c r="AM2280" i="1"/>
  <c r="AM2232" i="1"/>
  <c r="AM2184" i="1"/>
  <c r="AM2136" i="1"/>
  <c r="AM2040" i="1"/>
  <c r="AM1992" i="1"/>
  <c r="AM1944" i="1"/>
  <c r="AM1896" i="1"/>
  <c r="AM1848" i="1"/>
  <c r="AM1800" i="1"/>
  <c r="AM1704" i="1"/>
  <c r="AM1656" i="1"/>
  <c r="AM1560" i="1"/>
  <c r="AM1512" i="1"/>
  <c r="AM1272" i="1"/>
  <c r="AM1032" i="1"/>
  <c r="AM984" i="1"/>
  <c r="AM936" i="1"/>
  <c r="AM888" i="1"/>
  <c r="AM840" i="1"/>
  <c r="AM792" i="1"/>
  <c r="AM744" i="1"/>
  <c r="AM696" i="1"/>
  <c r="AM648" i="1"/>
  <c r="AM600" i="1"/>
  <c r="AM504" i="1"/>
  <c r="AM408" i="1"/>
  <c r="AM360" i="1"/>
  <c r="AM168" i="1"/>
  <c r="AM120" i="1"/>
  <c r="AM72" i="1"/>
  <c r="AM24" i="1"/>
  <c r="AM2867" i="1"/>
  <c r="AM2051" i="1"/>
  <c r="AM371" i="1"/>
  <c r="AM131" i="1"/>
  <c r="AM465" i="1"/>
  <c r="AM739" i="1"/>
  <c r="AM2979" i="1"/>
  <c r="AM2931" i="1"/>
  <c r="AM2787" i="1"/>
  <c r="AM2643" i="1"/>
  <c r="AM2595" i="1"/>
  <c r="AM2547" i="1"/>
  <c r="AM2307" i="1"/>
  <c r="AM2259" i="1"/>
  <c r="AM1923" i="1"/>
  <c r="AM1587" i="1"/>
  <c r="AM1491" i="1"/>
  <c r="AM1251" i="1"/>
  <c r="AM1203" i="1"/>
  <c r="AM1119" i="1"/>
  <c r="AM963" i="1"/>
  <c r="AM915" i="1"/>
  <c r="AM723" i="1"/>
  <c r="AM339" i="1"/>
  <c r="AM147" i="1"/>
  <c r="AM2918" i="1"/>
  <c r="AM710" i="1"/>
  <c r="AM38" i="1"/>
  <c r="AM2065" i="1"/>
  <c r="AM241" i="1"/>
  <c r="AM3011" i="1"/>
  <c r="AM2243" i="1"/>
  <c r="AM2003" i="1"/>
  <c r="AM1955" i="1"/>
  <c r="AM1763" i="1"/>
  <c r="AM1667" i="1"/>
  <c r="AM1475" i="1"/>
  <c r="AM995" i="1"/>
  <c r="AM911" i="1"/>
  <c r="AM719" i="1"/>
  <c r="AM515" i="1"/>
  <c r="AM467" i="1"/>
  <c r="AM323" i="1"/>
  <c r="AM1665" i="1"/>
  <c r="AM1281" i="1"/>
  <c r="AM993" i="1"/>
  <c r="AM225" i="1"/>
  <c r="AM3018" i="1"/>
  <c r="AM3006" i="1"/>
  <c r="AM2970" i="1"/>
  <c r="AM2958" i="1"/>
  <c r="AM2910" i="1"/>
  <c r="AM2874" i="1"/>
  <c r="AM2826" i="1"/>
  <c r="AM2814" i="1"/>
  <c r="AM2766" i="1"/>
  <c r="AM2730" i="1"/>
  <c r="AM2718" i="1"/>
  <c r="AM2682" i="1"/>
  <c r="AM2670" i="1"/>
  <c r="AM2622" i="1"/>
  <c r="AM2586" i="1"/>
  <c r="AM2574" i="1"/>
  <c r="AM2538" i="1"/>
  <c r="AM2526" i="1"/>
  <c r="AM2490" i="1"/>
  <c r="AM2478" i="1"/>
  <c r="AM2442" i="1"/>
  <c r="AM2430" i="1"/>
  <c r="AM2382" i="1"/>
  <c r="AM2334" i="1"/>
  <c r="AM2262" i="1"/>
  <c r="AM2154" i="1"/>
  <c r="AM2106" i="1"/>
  <c r="AM2058" i="1"/>
  <c r="AM2046" i="1"/>
  <c r="AM1926" i="1"/>
  <c r="AM1866" i="1"/>
  <c r="AM1770" i="1"/>
  <c r="AM1722" i="1"/>
  <c r="AM1674" i="1"/>
  <c r="AM1662" i="1"/>
  <c r="AM1626" i="1"/>
  <c r="AM1590" i="1"/>
  <c r="AM1566" i="1"/>
  <c r="AM1530" i="1"/>
  <c r="AM1482" i="1"/>
  <c r="AM1422" i="1"/>
  <c r="AM1374" i="1"/>
  <c r="AM1290" i="1"/>
  <c r="AM1278" i="1"/>
  <c r="AM1182" i="1"/>
  <c r="AM1134" i="1"/>
  <c r="AM1098" i="1"/>
  <c r="AM1086" i="1"/>
  <c r="AM1062" i="1"/>
  <c r="AM1002" i="1"/>
  <c r="AM954" i="1"/>
  <c r="AM942" i="1"/>
  <c r="AM906" i="1"/>
  <c r="AM870" i="1"/>
  <c r="AM858" i="1"/>
  <c r="AM798" i="1"/>
  <c r="AM726" i="1"/>
  <c r="AM714" i="1"/>
  <c r="AM702" i="1"/>
  <c r="AM678" i="1"/>
  <c r="AM666" i="1"/>
  <c r="AM630" i="1"/>
  <c r="AM618" i="1"/>
  <c r="AM570" i="1"/>
  <c r="AM558" i="1"/>
  <c r="AM534" i="1"/>
  <c r="AM474" i="1"/>
  <c r="AM462" i="1"/>
  <c r="AM438" i="1"/>
  <c r="AM378" i="1"/>
  <c r="AM366" i="1"/>
  <c r="AM330" i="1"/>
  <c r="AM294" i="1"/>
  <c r="AM282" i="1"/>
  <c r="AM270" i="1"/>
  <c r="AM234" i="1"/>
  <c r="AM222" i="1"/>
  <c r="AM174" i="1"/>
  <c r="AM138" i="1"/>
  <c r="AM78" i="1"/>
  <c r="AM54" i="1"/>
  <c r="AM42" i="1"/>
  <c r="AM30" i="1"/>
  <c r="AM1846" i="1"/>
  <c r="AM1822" i="1"/>
  <c r="AM1462" i="1"/>
  <c r="AM958" i="1"/>
  <c r="AM574" i="1"/>
  <c r="AM358" i="1"/>
  <c r="AM822" i="1"/>
  <c r="AH102" i="1" a="1"/>
  <c r="AH102" i="1" s="1"/>
  <c r="AM2897" i="1"/>
  <c r="AM2657" i="1"/>
  <c r="AM2513" i="1"/>
  <c r="AM2417" i="1"/>
  <c r="AM2369" i="1"/>
  <c r="AM2321" i="1"/>
  <c r="AM2225" i="1"/>
  <c r="AM2081" i="1"/>
  <c r="AM2033" i="1"/>
  <c r="AM1985" i="1"/>
  <c r="AM1937" i="1"/>
  <c r="AM1889" i="1"/>
  <c r="AM1745" i="1"/>
  <c r="AM1697" i="1"/>
  <c r="AM1601" i="1"/>
  <c r="AM1505" i="1"/>
  <c r="AM1409" i="1"/>
  <c r="AM1361" i="1"/>
  <c r="AM1313" i="1"/>
  <c r="AM1217" i="1"/>
  <c r="AM1169" i="1"/>
  <c r="AM1121" i="1"/>
  <c r="AM1073" i="1"/>
  <c r="AM929" i="1"/>
  <c r="AM785" i="1"/>
  <c r="AM737" i="1"/>
  <c r="AM689" i="1"/>
  <c r="AM641" i="1"/>
  <c r="AM593" i="1"/>
  <c r="AM545" i="1"/>
  <c r="AM401" i="1"/>
  <c r="AM353" i="1"/>
  <c r="AM257" i="1"/>
  <c r="AM161" i="1"/>
  <c r="AM65" i="1"/>
  <c r="AH1411" i="1" a="1"/>
  <c r="AH1411" i="1" s="1"/>
  <c r="AM2211" i="1"/>
  <c r="AM1347" i="1"/>
  <c r="AM819" i="1"/>
  <c r="AM531" i="1"/>
  <c r="AM195" i="1"/>
  <c r="AM1382" i="1"/>
  <c r="AM2017" i="1"/>
  <c r="AM2518" i="1"/>
  <c r="AM166" i="1"/>
  <c r="AM2385" i="1"/>
  <c r="AM801" i="1"/>
  <c r="AM705" i="1"/>
  <c r="AM2849" i="1"/>
  <c r="AM2801" i="1"/>
  <c r="AM2705" i="1"/>
  <c r="AM1649" i="1"/>
  <c r="AM1025" i="1"/>
  <c r="AM497" i="1"/>
  <c r="AM2401" i="1"/>
  <c r="AM1777" i="1"/>
  <c r="AM961" i="1"/>
  <c r="AM433" i="1"/>
  <c r="AM2926" i="1"/>
  <c r="AM2206" i="1"/>
  <c r="AM646" i="1"/>
  <c r="AM502" i="1"/>
  <c r="AM2899" i="1"/>
  <c r="AM2275" i="1"/>
  <c r="AM463" i="1"/>
  <c r="AM163" i="1"/>
  <c r="AH113" i="1" a="1"/>
  <c r="AH113" i="1" s="1"/>
  <c r="AH257" i="1" a="1"/>
  <c r="AH257" i="1" s="1"/>
  <c r="AH401" i="1" a="1"/>
  <c r="AH401" i="1" s="1"/>
  <c r="AM2214" i="1"/>
  <c r="AM2945" i="1"/>
  <c r="AM2609" i="1"/>
  <c r="AM1793" i="1"/>
  <c r="AM1553" i="1"/>
  <c r="AM1457" i="1"/>
  <c r="AM1265" i="1"/>
  <c r="AM977" i="1"/>
  <c r="AM881" i="1"/>
  <c r="AM833" i="1"/>
  <c r="AM305" i="1"/>
  <c r="AM113" i="1"/>
  <c r="AM2465" i="1"/>
  <c r="AM2273" i="1"/>
  <c r="AM2177" i="1"/>
  <c r="AM2895" i="1"/>
  <c r="AM2847" i="1"/>
  <c r="AM2835" i="1"/>
  <c r="AM2691" i="1"/>
  <c r="AM2451" i="1"/>
  <c r="AM2403" i="1"/>
  <c r="AM2163" i="1"/>
  <c r="AM2115" i="1"/>
  <c r="AM2067" i="1"/>
  <c r="AM2019" i="1"/>
  <c r="AM1875" i="1"/>
  <c r="AM1827" i="1"/>
  <c r="AM1779" i="1"/>
  <c r="AM1635" i="1"/>
  <c r="AM1539" i="1"/>
  <c r="AM1299" i="1"/>
  <c r="AM1107" i="1"/>
  <c r="AM1071" i="1"/>
  <c r="AM1059" i="1"/>
  <c r="AM1011" i="1"/>
  <c r="AM867" i="1"/>
  <c r="AM771" i="1"/>
  <c r="AM627" i="1"/>
  <c r="AM579" i="1"/>
  <c r="AM255" i="1"/>
  <c r="AM243" i="1"/>
  <c r="AM51" i="1"/>
  <c r="AM3002" i="1"/>
  <c r="AM2954" i="1"/>
  <c r="AM2942" i="1"/>
  <c r="AM2858" i="1"/>
  <c r="AM2846" i="1"/>
  <c r="AM2810" i="1"/>
  <c r="AM2798" i="1"/>
  <c r="AM2762" i="1"/>
  <c r="AM2750" i="1"/>
  <c r="AM2714" i="1"/>
  <c r="AM2702" i="1"/>
  <c r="AM2654" i="1"/>
  <c r="AM2618" i="1"/>
  <c r="AM2606" i="1"/>
  <c r="AM2570" i="1"/>
  <c r="AH262" i="1" a="1"/>
  <c r="AH262" i="1" s="1"/>
  <c r="AM2987" i="1"/>
  <c r="AM2975" i="1"/>
  <c r="AM2963" i="1"/>
  <c r="AM2927" i="1"/>
  <c r="AM2915" i="1"/>
  <c r="AM2879" i="1"/>
  <c r="AM2831" i="1"/>
  <c r="AM2783" i="1"/>
  <c r="AM2735" i="1"/>
  <c r="AM2687" i="1"/>
  <c r="AM2627" i="1"/>
  <c r="AM2483" i="1"/>
  <c r="AM2577" i="1"/>
  <c r="AM2481" i="1"/>
  <c r="AM2289" i="1"/>
  <c r="AM2193" i="1"/>
  <c r="AM1953" i="1"/>
  <c r="AM1857" i="1"/>
  <c r="AM1185" i="1"/>
  <c r="AM897" i="1"/>
  <c r="AM657" i="1"/>
  <c r="AM609" i="1"/>
  <c r="AM417" i="1"/>
  <c r="AM81" i="1"/>
  <c r="AM2995" i="1"/>
  <c r="AM2755" i="1"/>
  <c r="AM2719" i="1"/>
  <c r="AM2515" i="1"/>
  <c r="AM2467" i="1"/>
  <c r="AM2371" i="1"/>
  <c r="AM1555" i="1"/>
  <c r="AM1507" i="1"/>
  <c r="AM1363" i="1"/>
  <c r="AM883" i="1"/>
  <c r="AM835" i="1"/>
  <c r="AM559" i="1"/>
  <c r="AM451" i="1"/>
  <c r="AM403" i="1"/>
  <c r="AM211" i="1"/>
  <c r="AM67" i="1"/>
  <c r="AM2707" i="1"/>
  <c r="AM2083" i="1"/>
  <c r="AM2886" i="1"/>
  <c r="AM2454" i="1"/>
  <c r="AM1974" i="1"/>
  <c r="AM342" i="1"/>
  <c r="AM2558" i="1"/>
  <c r="AM2522" i="1"/>
  <c r="AM2510" i="1"/>
  <c r="AM2474" i="1"/>
  <c r="AM2426" i="1"/>
  <c r="AM2414" i="1"/>
  <c r="AM2318" i="1"/>
  <c r="AM2282" i="1"/>
  <c r="AM2234" i="1"/>
  <c r="AM2090" i="1"/>
  <c r="AM2042" i="1"/>
  <c r="AM1994" i="1"/>
  <c r="AM1946" i="1"/>
  <c r="AM1754" i="1"/>
  <c r="AM1706" i="1"/>
  <c r="AM1694" i="1"/>
  <c r="AM1658" i="1"/>
  <c r="AM1610" i="1"/>
  <c r="AM1574" i="1"/>
  <c r="AM1562" i="1"/>
  <c r="AM1550" i="1"/>
  <c r="AM1502" i="1"/>
  <c r="AM1466" i="1"/>
  <c r="AM1454" i="1"/>
  <c r="AM1418" i="1"/>
  <c r="AM1310" i="1"/>
  <c r="AM1214" i="1"/>
  <c r="AM1166" i="1"/>
  <c r="AM1118" i="1"/>
  <c r="AM1082" i="1"/>
  <c r="AM1034" i="1"/>
  <c r="AM1022" i="1"/>
  <c r="AM986" i="1"/>
  <c r="AM938" i="1"/>
  <c r="AM926" i="1"/>
  <c r="AM890" i="1"/>
  <c r="AM878" i="1"/>
  <c r="AM842" i="1"/>
  <c r="AM830" i="1"/>
  <c r="AM794" i="1"/>
  <c r="AM746" i="1"/>
  <c r="AM686" i="1"/>
  <c r="AM650" i="1"/>
  <c r="AM638" i="1"/>
  <c r="AM602" i="1"/>
  <c r="AM554" i="1"/>
  <c r="AM542" i="1"/>
  <c r="AM506" i="1"/>
  <c r="AM458" i="1"/>
  <c r="AM446" i="1"/>
  <c r="AM410" i="1"/>
  <c r="AM350" i="1"/>
  <c r="AM314" i="1"/>
  <c r="AM266" i="1"/>
  <c r="AM158" i="1"/>
  <c r="AM62" i="1"/>
  <c r="AM2246" i="1"/>
  <c r="AM1286" i="1"/>
  <c r="AM1142" i="1"/>
  <c r="AM1070" i="1"/>
  <c r="AM1046" i="1"/>
  <c r="AM254" i="1"/>
  <c r="AM182" i="1"/>
  <c r="AM2929" i="1"/>
  <c r="AM2689" i="1"/>
  <c r="AM2641" i="1"/>
  <c r="AM2593" i="1"/>
  <c r="AM2449" i="1"/>
  <c r="AM2209" i="1"/>
  <c r="AM2161" i="1"/>
  <c r="AM1921" i="1"/>
  <c r="AM1873" i="1"/>
  <c r="AM1633" i="1"/>
  <c r="AM1585" i="1"/>
  <c r="AM1537" i="1"/>
  <c r="AM1441" i="1"/>
  <c r="AM1249" i="1"/>
  <c r="AM1201" i="1"/>
  <c r="AM1153" i="1"/>
  <c r="AM625" i="1"/>
  <c r="AM577" i="1"/>
  <c r="AM385" i="1"/>
  <c r="AM337" i="1"/>
  <c r="AM145" i="1"/>
  <c r="AM49" i="1"/>
  <c r="AM2771" i="1"/>
  <c r="AM2435" i="1"/>
  <c r="AM2099" i="1"/>
  <c r="AM1907" i="1"/>
  <c r="AM1859" i="1"/>
  <c r="AM1571" i="1"/>
  <c r="AM1283" i="1"/>
  <c r="AM1235" i="1"/>
  <c r="AM1091" i="1"/>
  <c r="AM851" i="1"/>
  <c r="AM659" i="1"/>
  <c r="AM419" i="1"/>
  <c r="AM395" i="1"/>
  <c r="AM275" i="1"/>
  <c r="AM95" i="1"/>
  <c r="AM2686" i="1"/>
  <c r="AM2638" i="1"/>
  <c r="AM2494" i="1"/>
  <c r="AM2470" i="1"/>
  <c r="AM2086" i="1"/>
  <c r="AM2038" i="1"/>
  <c r="AM1198" i="1"/>
  <c r="AM934" i="1"/>
  <c r="AM886" i="1"/>
  <c r="AM694" i="1"/>
  <c r="AM310" i="1"/>
  <c r="AM118" i="1"/>
  <c r="AM70" i="1"/>
  <c r="AM150" i="1"/>
  <c r="AM2561" i="1"/>
  <c r="AM2129" i="1"/>
  <c r="AM1841" i="1"/>
  <c r="AM2993" i="1"/>
  <c r="AM2753" i="1"/>
  <c r="AM33" i="1"/>
  <c r="AM2342" i="1"/>
  <c r="AM950" i="1"/>
  <c r="AM590" i="1"/>
  <c r="AM2078" i="1"/>
  <c r="AM326" i="1"/>
  <c r="AH150" i="1" a="1"/>
  <c r="AH150" i="1" s="1"/>
  <c r="AH294" i="1" a="1"/>
  <c r="AH294" i="1" s="1"/>
  <c r="AH326" i="1" a="1"/>
  <c r="AH326" i="1" s="1"/>
  <c r="AM2977" i="1"/>
  <c r="AM2785" i="1"/>
  <c r="AM2737" i="1"/>
  <c r="AM2545" i="1"/>
  <c r="AM2497" i="1"/>
  <c r="AM2305" i="1"/>
  <c r="AM2257" i="1"/>
  <c r="AM2113" i="1"/>
  <c r="AM1825" i="1"/>
  <c r="AM1681" i="1"/>
  <c r="AM1489" i="1"/>
  <c r="AM1297" i="1"/>
  <c r="AM1105" i="1"/>
  <c r="AM913" i="1"/>
  <c r="AM721" i="1"/>
  <c r="AM1057" i="1"/>
  <c r="AM865" i="1"/>
  <c r="AM673" i="1"/>
  <c r="AM481" i="1"/>
  <c r="AM289" i="1"/>
  <c r="AM97" i="1"/>
  <c r="AM1622" i="1"/>
  <c r="AM1358" i="1"/>
  <c r="AM758" i="1"/>
  <c r="AM2339" i="1"/>
  <c r="AM2819" i="1"/>
  <c r="AM2579" i="1"/>
  <c r="AM1811" i="1"/>
  <c r="AM1619" i="1"/>
  <c r="AM1331" i="1"/>
  <c r="AM1139" i="1"/>
  <c r="AM1043" i="1"/>
  <c r="AM803" i="1"/>
  <c r="AM287" i="1"/>
  <c r="AM3009" i="1"/>
  <c r="AM2769" i="1"/>
  <c r="AM2337" i="1"/>
  <c r="AM2241" i="1"/>
  <c r="AM2049" i="1"/>
  <c r="AM1713" i="1"/>
  <c r="AM1521" i="1"/>
  <c r="AM1329" i="1"/>
  <c r="AM1137" i="1"/>
  <c r="AM945" i="1"/>
  <c r="AM753" i="1"/>
  <c r="AM561" i="1"/>
  <c r="AM369" i="1"/>
  <c r="AM177" i="1"/>
  <c r="AM2227" i="1"/>
  <c r="AM2131" i="1"/>
  <c r="AM1939" i="1"/>
  <c r="AM1747" i="1"/>
  <c r="AM1411" i="1"/>
  <c r="AM1219" i="1"/>
  <c r="AM979" i="1"/>
  <c r="AM691" i="1"/>
  <c r="AM499" i="1"/>
  <c r="AM595" i="1"/>
  <c r="AM355" i="1"/>
  <c r="AM115" i="1"/>
  <c r="AH305" i="1" a="1"/>
  <c r="AH305" i="1" s="1"/>
  <c r="AH449" i="1" a="1"/>
  <c r="AH449" i="1" s="1"/>
  <c r="AM2726" i="1"/>
  <c r="AM1886" i="1"/>
  <c r="AM1262" i="1"/>
  <c r="AM518" i="1"/>
  <c r="AM134" i="1"/>
  <c r="AH241" i="1" a="1"/>
  <c r="AH241" i="1" s="1"/>
  <c r="AM2195" i="1"/>
  <c r="AM2015" i="1"/>
  <c r="AM947" i="1"/>
  <c r="AM611" i="1"/>
  <c r="AH65" i="1" a="1"/>
  <c r="AH65" i="1" s="1"/>
  <c r="AH353" i="1" a="1"/>
  <c r="AH353" i="1" s="1"/>
  <c r="AM2611" i="1"/>
  <c r="AM1651" i="1"/>
  <c r="AM1459" i="1"/>
  <c r="AM1267" i="1"/>
  <c r="AM787" i="1"/>
  <c r="AH1923" i="1" a="1"/>
  <c r="AH1923" i="1" s="1"/>
  <c r="AM2991" i="1"/>
  <c r="AM2943" i="1"/>
  <c r="AM2751" i="1"/>
  <c r="AM2739" i="1"/>
  <c r="AM2703" i="1"/>
  <c r="AM2355" i="1"/>
  <c r="AM2986" i="1"/>
  <c r="AM2974" i="1"/>
  <c r="AM2938" i="1"/>
  <c r="AM2890" i="1"/>
  <c r="AM2878" i="1"/>
  <c r="AM2842" i="1"/>
  <c r="AM2794" i="1"/>
  <c r="AM2746" i="1"/>
  <c r="AM2734" i="1"/>
  <c r="AM2506" i="1"/>
  <c r="AM2458" i="1"/>
  <c r="AM2350" i="1"/>
  <c r="AM2170" i="1"/>
  <c r="AM2122" i="1"/>
  <c r="AM2074" i="1"/>
  <c r="AM2062" i="1"/>
  <c r="AM2026" i="1"/>
  <c r="AM1930" i="1"/>
  <c r="AM1882" i="1"/>
  <c r="AM1870" i="1"/>
  <c r="AM1834" i="1"/>
  <c r="AM1786" i="1"/>
  <c r="AM1738" i="1"/>
  <c r="AM1690" i="1"/>
  <c r="AM1678" i="1"/>
  <c r="AM1642" i="1"/>
  <c r="AM1594" i="1"/>
  <c r="AM1498" i="1"/>
  <c r="AM1486" i="1"/>
  <c r="AM1450" i="1"/>
  <c r="AM1438" i="1"/>
  <c r="AM1402" i="1"/>
  <c r="AM1342" i="1"/>
  <c r="AM1294" i="1"/>
  <c r="AM1114" i="1"/>
  <c r="AM1102" i="1"/>
  <c r="AM1066" i="1"/>
  <c r="AM1054" i="1"/>
  <c r="AM1018" i="1"/>
  <c r="AM970" i="1"/>
  <c r="AM922" i="1"/>
  <c r="AM910" i="1"/>
  <c r="AM874" i="1"/>
  <c r="AM826" i="1"/>
  <c r="AM814" i="1"/>
  <c r="AM718" i="1"/>
  <c r="AM670" i="1"/>
  <c r="AM526" i="1"/>
  <c r="AM490" i="1"/>
  <c r="AM442" i="1"/>
  <c r="AM394" i="1"/>
  <c r="AM346" i="1"/>
  <c r="AM286" i="1"/>
  <c r="AM250" i="1"/>
  <c r="AM202" i="1"/>
  <c r="AM190" i="1"/>
  <c r="AM142" i="1"/>
  <c r="AM106" i="1"/>
  <c r="AM94" i="1"/>
  <c r="AM58" i="1"/>
  <c r="AM2655" i="1"/>
  <c r="AM2639" i="1"/>
  <c r="AM2623" i="1"/>
  <c r="AM2607" i="1"/>
  <c r="AM2591" i="1"/>
  <c r="AM2575" i="1"/>
  <c r="AM2543" i="1"/>
  <c r="AM2527" i="1"/>
  <c r="AM2511" i="1"/>
  <c r="AM2495" i="1"/>
  <c r="AM2479" i="1"/>
  <c r="AM2463" i="1"/>
  <c r="AM2447" i="1"/>
  <c r="AM2431" i="1"/>
  <c r="AM2415" i="1"/>
  <c r="AM2399" i="1"/>
  <c r="AM2383" i="1"/>
  <c r="AM2367" i="1"/>
  <c r="AM2351" i="1"/>
  <c r="AM2335" i="1"/>
  <c r="AM2319" i="1"/>
  <c r="AM2303" i="1"/>
  <c r="AM2287" i="1"/>
  <c r="AM2271" i="1"/>
  <c r="AM2255" i="1"/>
  <c r="AM2239" i="1"/>
  <c r="AM2223" i="1"/>
  <c r="AM2207" i="1"/>
  <c r="AM2175" i="1"/>
  <c r="AM2159" i="1"/>
  <c r="AM2143" i="1"/>
  <c r="AM2127" i="1"/>
  <c r="AM2111" i="1"/>
  <c r="AM2079" i="1"/>
  <c r="AM2063" i="1"/>
  <c r="AM2047" i="1"/>
  <c r="AM2031" i="1"/>
  <c r="AM1999" i="1"/>
  <c r="AM1967" i="1"/>
  <c r="AM1951" i="1"/>
  <c r="AM1935" i="1"/>
  <c r="AM1919" i="1"/>
  <c r="AM1903" i="1"/>
  <c r="AM1887" i="1"/>
  <c r="AM1855" i="1"/>
  <c r="AM1839" i="1"/>
  <c r="AM1823" i="1"/>
  <c r="AM1791" i="1"/>
  <c r="AM1775" i="1"/>
  <c r="AM1759" i="1"/>
  <c r="AM1743" i="1"/>
  <c r="AM1727" i="1"/>
  <c r="AM1711" i="1"/>
  <c r="AM1695" i="1"/>
  <c r="AM1679" i="1"/>
  <c r="AM1663" i="1"/>
  <c r="AM1647" i="1"/>
  <c r="AM1631" i="1"/>
  <c r="AM1615" i="1"/>
  <c r="AM1599" i="1"/>
  <c r="AM1583" i="1"/>
  <c r="AM1567" i="1"/>
  <c r="AM1551" i="1"/>
  <c r="AM1535" i="1"/>
  <c r="AM1519" i="1"/>
  <c r="AM1503" i="1"/>
  <c r="AM1487" i="1"/>
  <c r="AM1471" i="1"/>
  <c r="AM1455" i="1"/>
  <c r="AM1439" i="1"/>
  <c r="AM1423" i="1"/>
  <c r="AM1407" i="1"/>
  <c r="AM1391" i="1"/>
  <c r="AM1375" i="1"/>
  <c r="AM1359" i="1"/>
  <c r="AM1343" i="1"/>
  <c r="AM1327" i="1"/>
  <c r="AM1311" i="1"/>
  <c r="AM1295" i="1"/>
  <c r="AM1279" i="1"/>
  <c r="AM1263" i="1"/>
  <c r="AM1247" i="1"/>
  <c r="AM1215" i="1"/>
  <c r="AM1199" i="1"/>
  <c r="AM1183" i="1"/>
  <c r="AM1167" i="1"/>
  <c r="AM1151" i="1"/>
  <c r="AM1135" i="1"/>
  <c r="AM1103" i="1"/>
  <c r="AM1087" i="1"/>
  <c r="AM1055" i="1"/>
  <c r="AM1039" i="1"/>
  <c r="AM1007" i="1"/>
  <c r="AM991" i="1"/>
  <c r="AM975" i="1"/>
  <c r="AM959" i="1"/>
  <c r="AM943" i="1"/>
  <c r="AM927" i="1"/>
  <c r="AM879" i="1"/>
  <c r="AM847" i="1"/>
  <c r="AM831" i="1"/>
  <c r="AM815" i="1"/>
  <c r="AM767" i="1"/>
  <c r="AM751" i="1"/>
  <c r="AM735" i="1"/>
  <c r="AM703" i="1"/>
  <c r="AM687" i="1"/>
  <c r="AM671" i="1"/>
  <c r="AM655" i="1"/>
  <c r="AM639" i="1"/>
  <c r="AM623" i="1"/>
  <c r="AM607" i="1"/>
  <c r="AM591" i="1"/>
  <c r="AM575" i="1"/>
  <c r="AM543" i="1"/>
  <c r="AM527" i="1"/>
  <c r="AM511" i="1"/>
  <c r="AM495" i="1"/>
  <c r="AM447" i="1"/>
  <c r="AM431" i="1"/>
  <c r="AM415" i="1"/>
  <c r="AM383" i="1"/>
  <c r="AM367" i="1"/>
  <c r="AM351" i="1"/>
  <c r="AM335" i="1"/>
  <c r="AM319" i="1"/>
  <c r="AM303" i="1"/>
  <c r="AM271" i="1"/>
  <c r="AM239" i="1"/>
  <c r="AM223" i="1"/>
  <c r="AM207" i="1"/>
  <c r="AM191" i="1"/>
  <c r="AM175" i="1"/>
  <c r="AM159" i="1"/>
  <c r="AM143" i="1"/>
  <c r="AM127" i="1"/>
  <c r="AM111" i="1"/>
  <c r="AM79" i="1"/>
  <c r="AM63" i="1"/>
  <c r="AM47" i="1"/>
  <c r="AM31" i="1"/>
  <c r="AM2998" i="1"/>
  <c r="AM2982" i="1"/>
  <c r="AM2934" i="1"/>
  <c r="AM2902" i="1"/>
  <c r="AM2870" i="1"/>
  <c r="AM2854" i="1"/>
  <c r="AM2838" i="1"/>
  <c r="AM2822" i="1"/>
  <c r="AM2806" i="1"/>
  <c r="AM2790" i="1"/>
  <c r="AM2774" i="1"/>
  <c r="AM2742" i="1"/>
  <c r="AM2710" i="1"/>
  <c r="AM2662" i="1"/>
  <c r="AM2646" i="1"/>
  <c r="AM2630" i="1"/>
  <c r="AM2614" i="1"/>
  <c r="AM2598" i="1"/>
  <c r="AM2582" i="1"/>
  <c r="AM2566" i="1"/>
  <c r="AM2550" i="1"/>
  <c r="AM2534" i="1"/>
  <c r="AM2502" i="1"/>
  <c r="AM2486" i="1"/>
  <c r="AM2438" i="1"/>
  <c r="AM2422" i="1"/>
  <c r="AM2390" i="1"/>
  <c r="AM2374" i="1"/>
  <c r="AM2358" i="1"/>
  <c r="AM2326" i="1"/>
  <c r="AM2310" i="1"/>
  <c r="AM2294" i="1"/>
  <c r="AM660" i="1"/>
  <c r="AM1911" i="1"/>
  <c r="AM2894" i="1"/>
  <c r="AM2590" i="1"/>
  <c r="AM2446" i="1"/>
  <c r="AM2366" i="1"/>
  <c r="AM2286" i="1"/>
  <c r="AM2270" i="1"/>
  <c r="AM2254" i="1"/>
  <c r="AM2142" i="1"/>
  <c r="AM2126" i="1"/>
  <c r="AM2110" i="1"/>
  <c r="AM1966" i="1"/>
  <c r="AM1950" i="1"/>
  <c r="AM1854" i="1"/>
  <c r="AM1758" i="1"/>
  <c r="AM1742" i="1"/>
  <c r="AM1726" i="1"/>
  <c r="AM2278" i="1"/>
  <c r="AM2230" i="1"/>
  <c r="AM2182" i="1"/>
  <c r="AM2166" i="1"/>
  <c r="AM2150" i="1"/>
  <c r="AM2134" i="1"/>
  <c r="AM2118" i="1"/>
  <c r="AM2102" i="1"/>
  <c r="AM2070" i="1"/>
  <c r="AM2054" i="1"/>
  <c r="AM2022" i="1"/>
  <c r="AM2006" i="1"/>
  <c r="AM1990" i="1"/>
  <c r="AM1958" i="1"/>
  <c r="AM1942" i="1"/>
  <c r="AM1910" i="1"/>
  <c r="AM1894" i="1"/>
  <c r="AM1878" i="1"/>
  <c r="AM1862" i="1"/>
  <c r="AM1830" i="1"/>
  <c r="AM1814" i="1"/>
  <c r="AM1798" i="1"/>
  <c r="AM1782" i="1"/>
  <c r="AM1750" i="1"/>
  <c r="AM1718" i="1"/>
  <c r="AM1702" i="1"/>
  <c r="AM1670" i="1"/>
  <c r="AM1654" i="1"/>
  <c r="AM1638" i="1"/>
  <c r="AM1606" i="1"/>
  <c r="AM1558" i="1"/>
  <c r="AM1542" i="1"/>
  <c r="AM1526" i="1"/>
  <c r="AM1510" i="1"/>
  <c r="AM1494" i="1"/>
  <c r="AM1478" i="1"/>
  <c r="AM1446" i="1"/>
  <c r="AM1430" i="1"/>
  <c r="AM1398" i="1"/>
  <c r="AM1366" i="1"/>
  <c r="AM1350" i="1"/>
  <c r="AM1334" i="1"/>
  <c r="AM1318" i="1"/>
  <c r="AM1302" i="1"/>
  <c r="AM1254" i="1"/>
  <c r="AM1238" i="1"/>
  <c r="AM1222" i="1"/>
  <c r="AM1206" i="1"/>
  <c r="AM1190" i="1"/>
  <c r="AM1174" i="1"/>
  <c r="AM1158" i="1"/>
  <c r="AM1126" i="1"/>
  <c r="AM1110" i="1"/>
  <c r="AM1094" i="1"/>
  <c r="AM1078" i="1"/>
  <c r="AM1030" i="1"/>
  <c r="AM1014" i="1"/>
  <c r="AM998" i="1"/>
  <c r="AM982" i="1"/>
  <c r="AM966" i="1"/>
  <c r="AM918" i="1"/>
  <c r="AM902" i="1"/>
  <c r="AM854" i="1"/>
  <c r="AM838" i="1"/>
  <c r="AM790" i="1"/>
  <c r="AM774" i="1"/>
  <c r="AM662" i="1"/>
  <c r="AM614" i="1"/>
  <c r="AM598" i="1"/>
  <c r="AM582" i="1"/>
  <c r="AM566" i="1"/>
  <c r="AM486" i="1"/>
  <c r="AM454" i="1"/>
  <c r="AM422" i="1"/>
  <c r="AM406" i="1"/>
  <c r="AM390" i="1"/>
  <c r="AM374" i="1"/>
  <c r="AM246" i="1"/>
  <c r="AM230" i="1"/>
  <c r="AM214" i="1"/>
  <c r="AM198" i="1"/>
  <c r="AM102" i="1"/>
  <c r="AM86" i="1"/>
  <c r="AM22" i="1"/>
  <c r="AM1871" i="1"/>
  <c r="AM783" i="1"/>
  <c r="AM479" i="1"/>
  <c r="AH390" i="1" a="1"/>
  <c r="AH390" i="1" s="1"/>
  <c r="AM430" i="1"/>
  <c r="AM46" i="1"/>
  <c r="AH78" i="1" a="1"/>
  <c r="AH78" i="1" s="1"/>
  <c r="AH462" i="1" a="1"/>
  <c r="AH462" i="1" s="1"/>
  <c r="AM799" i="1"/>
  <c r="AM2990" i="1"/>
  <c r="AM2862" i="1"/>
  <c r="AM2830" i="1"/>
  <c r="AM2782" i="1"/>
  <c r="AM2542" i="1"/>
  <c r="AM2462" i="1"/>
  <c r="AM2398" i="1"/>
  <c r="AM2302" i="1"/>
  <c r="AM2238" i="1"/>
  <c r="AM2222" i="1"/>
  <c r="AM2190" i="1"/>
  <c r="AM2174" i="1"/>
  <c r="AM2158" i="1"/>
  <c r="AM2094" i="1"/>
  <c r="AM2030" i="1"/>
  <c r="AM2014" i="1"/>
  <c r="AM1998" i="1"/>
  <c r="AM1982" i="1"/>
  <c r="AM1918" i="1"/>
  <c r="AM1902" i="1"/>
  <c r="AM1838" i="1"/>
  <c r="AM1806" i="1"/>
  <c r="AM1790" i="1"/>
  <c r="AM1774" i="1"/>
  <c r="AM1710" i="1"/>
  <c r="AM1646" i="1"/>
  <c r="AM1630" i="1"/>
  <c r="AM1614" i="1"/>
  <c r="AM1598" i="1"/>
  <c r="AM1534" i="1"/>
  <c r="AM1518" i="1"/>
  <c r="AM1406" i="1"/>
  <c r="AM1390" i="1"/>
  <c r="AM1326" i="1"/>
  <c r="AM1246" i="1"/>
  <c r="AM1230" i="1"/>
  <c r="AM1150" i="1"/>
  <c r="AM1038" i="1"/>
  <c r="AM1006" i="1"/>
  <c r="AM990" i="1"/>
  <c r="AM974" i="1"/>
  <c r="AM894" i="1"/>
  <c r="AM862" i="1"/>
  <c r="AM846" i="1"/>
  <c r="AM782" i="1"/>
  <c r="AM766" i="1"/>
  <c r="AM750" i="1"/>
  <c r="AM734" i="1"/>
  <c r="AM654" i="1"/>
  <c r="AM622" i="1"/>
  <c r="AM606" i="1"/>
  <c r="AM494" i="1"/>
  <c r="AM478" i="1"/>
  <c r="AM414" i="1"/>
  <c r="AM382" i="1"/>
  <c r="AM318" i="1"/>
  <c r="AM302" i="1"/>
  <c r="AM238" i="1"/>
  <c r="AM206" i="1"/>
  <c r="AM126" i="1"/>
  <c r="AM110" i="1"/>
  <c r="AH358" i="1" a="1"/>
  <c r="AH358" i="1" s="1"/>
  <c r="AM1934" i="1"/>
  <c r="AM2877" i="1"/>
  <c r="AM2733" i="1"/>
  <c r="AM2237" i="1"/>
  <c r="AM1965" i="1"/>
  <c r="AM1693" i="1"/>
  <c r="AM895" i="1"/>
  <c r="AH70" i="1" a="1"/>
  <c r="AH70" i="1" s="1"/>
  <c r="AH366" i="1" a="1"/>
  <c r="AH366" i="1" s="1"/>
  <c r="AH2079" i="1" a="1"/>
  <c r="AH2079" i="1" s="1"/>
  <c r="AH1775" i="1" a="1"/>
  <c r="AH1775" i="1" s="1"/>
  <c r="AH495" i="1" a="1"/>
  <c r="AH495" i="1" s="1"/>
  <c r="AM3014" i="1"/>
  <c r="AM2966" i="1"/>
  <c r="AM2950" i="1"/>
  <c r="AM2758" i="1"/>
  <c r="AM2694" i="1"/>
  <c r="AM2406" i="1"/>
  <c r="AM2198" i="1"/>
  <c r="AH30" i="1" a="1"/>
  <c r="AH30" i="1" s="1"/>
  <c r="AH222" i="1" a="1"/>
  <c r="AH222" i="1" s="1"/>
  <c r="AH414" i="1" a="1"/>
  <c r="AH414" i="1" s="1"/>
  <c r="AH54" i="1" a="1"/>
  <c r="AH54" i="1" s="1"/>
  <c r="AH246" i="1" a="1"/>
  <c r="AH246" i="1" s="1"/>
  <c r="AM1421" i="1"/>
  <c r="AM1357" i="1"/>
  <c r="AM1293" i="1"/>
  <c r="AM1229" i="1"/>
  <c r="AM1165" i="1"/>
  <c r="AM1101" i="1"/>
  <c r="AM1037" i="1"/>
  <c r="AM973" i="1"/>
  <c r="AM909" i="1"/>
  <c r="AM845" i="1"/>
  <c r="AM781" i="1"/>
  <c r="AM717" i="1"/>
  <c r="AM653" i="1"/>
  <c r="AM589" i="1"/>
  <c r="AM525" i="1"/>
  <c r="AM461" i="1"/>
  <c r="AM397" i="1"/>
  <c r="AM333" i="1"/>
  <c r="AM269" i="1"/>
  <c r="AM205" i="1"/>
  <c r="AM141" i="1"/>
  <c r="AM77" i="1"/>
  <c r="AH126" i="1" a="1"/>
  <c r="AH126" i="1" s="1"/>
  <c r="AH2998" i="1" a="1"/>
  <c r="AH2998" i="1" s="1"/>
  <c r="AH2934" i="1" a="1"/>
  <c r="AH2934" i="1" s="1"/>
  <c r="AH2806" i="1" a="1"/>
  <c r="AH2806" i="1" s="1"/>
  <c r="AH2710" i="1" a="1"/>
  <c r="AH2710" i="1" s="1"/>
  <c r="AH2662" i="1" a="1"/>
  <c r="AH2662" i="1" s="1"/>
  <c r="AH2454" i="1" a="1"/>
  <c r="AH2454" i="1" s="1"/>
  <c r="AH2150" i="1" a="1"/>
  <c r="AH2150" i="1" s="1"/>
  <c r="AH2118" i="1" a="1"/>
  <c r="AH2118" i="1" s="1"/>
  <c r="AH2102" i="1" a="1"/>
  <c r="AH2102" i="1" s="1"/>
  <c r="AH1974" i="1" a="1"/>
  <c r="AH1974" i="1" s="1"/>
  <c r="AH1910" i="1" a="1"/>
  <c r="AH1910" i="1" s="1"/>
  <c r="AH1894" i="1" a="1"/>
  <c r="AH1894" i="1" s="1"/>
  <c r="AH1862" i="1" a="1"/>
  <c r="AH1862" i="1" s="1"/>
  <c r="AH1846" i="1" a="1"/>
  <c r="AH1846" i="1" s="1"/>
  <c r="AH1782" i="1" a="1"/>
  <c r="AH1782" i="1" s="1"/>
  <c r="AH1718" i="1" a="1"/>
  <c r="AH1718" i="1" s="1"/>
  <c r="AH1462" i="1" a="1"/>
  <c r="AH1462" i="1" s="1"/>
  <c r="AH1398" i="1" a="1"/>
  <c r="AH1398" i="1" s="1"/>
  <c r="AH1382" i="1" a="1"/>
  <c r="AH1382" i="1" s="1"/>
  <c r="AH1126" i="1" a="1"/>
  <c r="AH1126" i="1" s="1"/>
  <c r="AH1094" i="1" a="1"/>
  <c r="AH1094" i="1" s="1"/>
  <c r="AH1078" i="1" a="1"/>
  <c r="AH1078" i="1" s="1"/>
  <c r="AH950" i="1" a="1"/>
  <c r="AH950" i="1" s="1"/>
  <c r="AH918" i="1" a="1"/>
  <c r="AH918" i="1" s="1"/>
  <c r="AH838" i="1" a="1"/>
  <c r="AH838" i="1" s="1"/>
  <c r="AH758" i="1" a="1"/>
  <c r="AH758" i="1" s="1"/>
  <c r="AH694" i="1" a="1"/>
  <c r="AH694" i="1" s="1"/>
  <c r="AM2964" i="1"/>
  <c r="AM2804" i="1"/>
  <c r="AM2740" i="1"/>
  <c r="AM2548" i="1"/>
  <c r="AM2116" i="1"/>
  <c r="AM2084" i="1"/>
  <c r="AM1636" i="1"/>
  <c r="AM1348" i="1"/>
  <c r="AM1316" i="1"/>
  <c r="AM1140" i="1"/>
  <c r="AM1044" i="1"/>
  <c r="AM612" i="1"/>
  <c r="AM452" i="1"/>
  <c r="AM244" i="1"/>
  <c r="AM196" i="1"/>
  <c r="AM2907" i="1"/>
  <c r="AM2827" i="1"/>
  <c r="AM2667" i="1"/>
  <c r="AM2587" i="1"/>
  <c r="AM2523" i="1"/>
  <c r="AM2187" i="1"/>
  <c r="AM2171" i="1"/>
  <c r="AM2107" i="1"/>
  <c r="AM1995" i="1"/>
  <c r="AM1675" i="1"/>
  <c r="AM1419" i="1"/>
  <c r="AM1307" i="1"/>
  <c r="AM1163" i="1"/>
  <c r="AM1051" i="1"/>
  <c r="AM987" i="1"/>
  <c r="AM907" i="1"/>
  <c r="AM795" i="1"/>
  <c r="AM731" i="1"/>
  <c r="AM475" i="1"/>
  <c r="AM283" i="1"/>
  <c r="AM1904" i="1"/>
  <c r="AM1888" i="1"/>
  <c r="AM1792" i="1"/>
  <c r="AM1424" i="1"/>
  <c r="AM1408" i="1"/>
  <c r="AM1312" i="1"/>
  <c r="AM1104" i="1"/>
  <c r="AM1088" i="1"/>
  <c r="AM800" i="1"/>
  <c r="AM720" i="1"/>
  <c r="AM2311" i="1"/>
  <c r="AH2678" i="1" a="1"/>
  <c r="AH2678" i="1" s="1"/>
  <c r="AH2486" i="1" a="1"/>
  <c r="AH2486" i="1" s="1"/>
  <c r="AM3010" i="1"/>
  <c r="AM2994" i="1"/>
  <c r="AM2978" i="1"/>
  <c r="AM2962" i="1"/>
  <c r="AM2946" i="1"/>
  <c r="AM2930" i="1"/>
  <c r="AM2914" i="1"/>
  <c r="AM2898" i="1"/>
  <c r="AM2882" i="1"/>
  <c r="AM2866" i="1"/>
  <c r="AM2850" i="1"/>
  <c r="AM2834" i="1"/>
  <c r="AM2818" i="1"/>
  <c r="AM2802" i="1"/>
  <c r="AM2786" i="1"/>
  <c r="AM2770" i="1"/>
  <c r="AM2754" i="1"/>
  <c r="AM2738" i="1"/>
  <c r="AM2722" i="1"/>
  <c r="AM2674" i="1"/>
  <c r="AM2658" i="1"/>
  <c r="AM2642" i="1"/>
  <c r="AM2626" i="1"/>
  <c r="AM2610" i="1"/>
  <c r="AM2562" i="1"/>
  <c r="AM2546" i="1"/>
  <c r="AM2530" i="1"/>
  <c r="AM2514" i="1"/>
  <c r="AM2466" i="1"/>
  <c r="AM2450" i="1"/>
  <c r="AM2434" i="1"/>
  <c r="AM2402" i="1"/>
  <c r="AM2386" i="1"/>
  <c r="AM2370" i="1"/>
  <c r="AM2354" i="1"/>
  <c r="AM2338" i="1"/>
  <c r="AM2322" i="1"/>
  <c r="AM2306" i="1"/>
  <c r="AM2290" i="1"/>
  <c r="AM2274" i="1"/>
  <c r="AM2258" i="1"/>
  <c r="AM2242" i="1"/>
  <c r="AM2226" i="1"/>
  <c r="AM2210" i="1"/>
  <c r="AM2194" i="1"/>
  <c r="AM2178" i="1"/>
  <c r="AM2162" i="1"/>
  <c r="AM2130" i="1"/>
  <c r="AM2098" i="1"/>
  <c r="AM2082" i="1"/>
  <c r="AM2066" i="1"/>
  <c r="AM2050" i="1"/>
  <c r="AM2018" i="1"/>
  <c r="AM2002" i="1"/>
  <c r="AM1986" i="1"/>
  <c r="AM1970" i="1"/>
  <c r="AM1954" i="1"/>
  <c r="AM1938" i="1"/>
  <c r="AM1922" i="1"/>
  <c r="AM1890" i="1"/>
  <c r="AM1874" i="1"/>
  <c r="AM1858" i="1"/>
  <c r="AM1826" i="1"/>
  <c r="AM1810" i="1"/>
  <c r="AM1794" i="1"/>
  <c r="AM1778" i="1"/>
  <c r="AM1762" i="1"/>
  <c r="AM1746" i="1"/>
  <c r="AM1714" i="1"/>
  <c r="AM1698" i="1"/>
  <c r="AM1682" i="1"/>
  <c r="AM1666" i="1"/>
  <c r="AM1618" i="1"/>
  <c r="AM1602" i="1"/>
  <c r="AM1586" i="1"/>
  <c r="AM1570" i="1"/>
  <c r="AM1554" i="1"/>
  <c r="AM1538" i="1"/>
  <c r="AM1506" i="1"/>
  <c r="AM1474" i="1"/>
  <c r="AM1458" i="1"/>
  <c r="AM1442" i="1"/>
  <c r="AM1394" i="1"/>
  <c r="AM1362" i="1"/>
  <c r="AM2935" i="1"/>
  <c r="AM2791" i="1"/>
  <c r="AM2663" i="1"/>
  <c r="AM2183" i="1"/>
  <c r="AM2039" i="1"/>
  <c r="AM1767" i="1"/>
  <c r="AM1639" i="1"/>
  <c r="AM2949" i="1"/>
  <c r="AM2373" i="1"/>
  <c r="AM1346" i="1"/>
  <c r="AM1330" i="1"/>
  <c r="AM1314" i="1"/>
  <c r="AM1298" i="1"/>
  <c r="AM1250" i="1"/>
  <c r="AM1234" i="1"/>
  <c r="AM1218" i="1"/>
  <c r="AM1202" i="1"/>
  <c r="AM1186" i="1"/>
  <c r="AM1154" i="1"/>
  <c r="AM1138" i="1"/>
  <c r="AM1122" i="1"/>
  <c r="AM1106" i="1"/>
  <c r="AM1090" i="1"/>
  <c r="AM1074" i="1"/>
  <c r="AM1058" i="1"/>
  <c r="AM1042" i="1"/>
  <c r="AM1026" i="1"/>
  <c r="AM1010" i="1"/>
  <c r="AM994" i="1"/>
  <c r="AM978" i="1"/>
  <c r="AM962" i="1"/>
  <c r="AM946" i="1"/>
  <c r="AM930" i="1"/>
  <c r="AM914" i="1"/>
  <c r="AM898" i="1"/>
  <c r="AM882" i="1"/>
  <c r="AM866" i="1"/>
  <c r="AM850" i="1"/>
  <c r="AM834" i="1"/>
  <c r="AM786" i="1"/>
  <c r="AM770" i="1"/>
  <c r="AM754" i="1"/>
  <c r="AM738" i="1"/>
  <c r="AM722" i="1"/>
  <c r="AM706" i="1"/>
  <c r="AM690" i="1"/>
  <c r="AM626" i="1"/>
  <c r="AM578" i="1"/>
  <c r="AM546" i="1"/>
  <c r="AM514" i="1"/>
  <c r="AM498" i="1"/>
  <c r="AM466" i="1"/>
  <c r="AM450" i="1"/>
  <c r="AM402" i="1"/>
  <c r="AM386" i="1"/>
  <c r="AM354" i="1"/>
  <c r="AM338" i="1"/>
  <c r="AM322" i="1"/>
  <c r="AM306" i="1"/>
  <c r="AM274" i="1"/>
  <c r="AM226" i="1"/>
  <c r="AM210" i="1"/>
  <c r="AM194" i="1"/>
  <c r="AM178" i="1"/>
  <c r="AM162" i="1"/>
  <c r="AM146" i="1"/>
  <c r="AM114" i="1"/>
  <c r="AM50" i="1"/>
  <c r="AM34" i="1"/>
  <c r="AM2969" i="1"/>
  <c r="AM2857" i="1"/>
  <c r="AM2601" i="1"/>
  <c r="AM2473" i="1"/>
  <c r="AM2249" i="1"/>
  <c r="AM2233" i="1"/>
  <c r="AM2105" i="1"/>
  <c r="AM2009" i="1"/>
  <c r="AM1865" i="1"/>
  <c r="AM1769" i="1"/>
  <c r="AM1625" i="1"/>
  <c r="AM1529" i="1"/>
  <c r="AM1385" i="1"/>
  <c r="AM1273" i="1"/>
  <c r="AM1177" i="1"/>
  <c r="AM1161" i="1"/>
  <c r="AM1065" i="1"/>
  <c r="AM953" i="1"/>
  <c r="AM841" i="1"/>
  <c r="AM473" i="1"/>
  <c r="AM361" i="1"/>
  <c r="AM249" i="1"/>
  <c r="AM153" i="1"/>
  <c r="AM137" i="1"/>
  <c r="AM41" i="1"/>
  <c r="AH1654" i="1" a="1"/>
  <c r="AH1654" i="1" s="1"/>
  <c r="AH1430" i="1" a="1"/>
  <c r="AH1430" i="1" s="1"/>
  <c r="AH899" i="1" a="1"/>
  <c r="AH899" i="1" s="1"/>
  <c r="AH2433" i="1" a="1"/>
  <c r="AH2433" i="1" s="1"/>
  <c r="AM2911" i="1"/>
  <c r="AM2799" i="1"/>
  <c r="AM2671" i="1"/>
  <c r="AM2559" i="1"/>
  <c r="AM2191" i="1"/>
  <c r="AM2095" i="1"/>
  <c r="AM1983" i="1"/>
  <c r="AH2947" i="1" a="1"/>
  <c r="AH2947" i="1" s="1"/>
  <c r="AH1921" i="1" a="1"/>
  <c r="AH1921" i="1" s="1"/>
  <c r="AH582" i="1" a="1"/>
  <c r="AH582" i="1" s="1"/>
  <c r="AM1132" i="1"/>
  <c r="AM780" i="1"/>
  <c r="AM636" i="1"/>
  <c r="AM524" i="1"/>
  <c r="AM508" i="1"/>
  <c r="AH1145" i="1" a="1"/>
  <c r="AH1145" i="1" s="1"/>
  <c r="AH1113" i="1" a="1"/>
  <c r="AH1113" i="1" s="1"/>
  <c r="AH1001" i="1" a="1"/>
  <c r="AH1001" i="1" s="1"/>
  <c r="AH169" i="1" a="1"/>
  <c r="AH169" i="1" s="1"/>
  <c r="AH2198" i="1" a="1"/>
  <c r="AH2198" i="1" s="1"/>
  <c r="AH2870" i="1" a="1"/>
  <c r="AH2870" i="1" s="1"/>
  <c r="AH2166" i="1" a="1"/>
  <c r="AH2166" i="1" s="1"/>
  <c r="AH2406" i="1" a="1"/>
  <c r="AH2406" i="1" s="1"/>
  <c r="AH1823" i="1" a="1"/>
  <c r="AH1823" i="1" s="1"/>
  <c r="AH1686" i="1" a="1"/>
  <c r="AH1686" i="1" s="1"/>
  <c r="AH1638" i="1" a="1"/>
  <c r="AH1638" i="1" s="1"/>
  <c r="AH1606" i="1" a="1"/>
  <c r="AH1606" i="1" s="1"/>
  <c r="AH2358" i="1" a="1"/>
  <c r="AH2358" i="1" s="1"/>
  <c r="AH2230" i="1" a="1"/>
  <c r="AH2230" i="1" s="1"/>
  <c r="AH270" i="1" a="1"/>
  <c r="AH270" i="1" s="1"/>
  <c r="AM3008" i="1"/>
  <c r="AM2992" i="1"/>
  <c r="AM2976" i="1"/>
  <c r="AM2960" i="1"/>
  <c r="AM2944" i="1"/>
  <c r="AM2912" i="1"/>
  <c r="AM2896" i="1"/>
  <c r="AM2880" i="1"/>
  <c r="AM2864" i="1"/>
  <c r="AM2848" i="1"/>
  <c r="AM2832" i="1"/>
  <c r="AM2816" i="1"/>
  <c r="AM2800" i="1"/>
  <c r="AM2784" i="1"/>
  <c r="AM2768" i="1"/>
  <c r="AM2736" i="1"/>
  <c r="AM2720" i="1"/>
  <c r="AM2704" i="1"/>
  <c r="AM2688" i="1"/>
  <c r="AM2672" i="1"/>
  <c r="AM2656" i="1"/>
  <c r="AM2576" i="1"/>
  <c r="AM2560" i="1"/>
  <c r="AM2544" i="1"/>
  <c r="AM2528" i="1"/>
  <c r="AM2496" i="1"/>
  <c r="AM2480" i="1"/>
  <c r="AM2464" i="1"/>
  <c r="AM2432" i="1"/>
  <c r="AH1545" i="1" a="1"/>
  <c r="AH1545" i="1" s="1"/>
  <c r="AH1273" i="1" a="1"/>
  <c r="AH1273" i="1" s="1"/>
  <c r="AH185" i="1" a="1"/>
  <c r="AH185" i="1" s="1"/>
  <c r="AH1567" i="1" a="1"/>
  <c r="AH1567" i="1" s="1"/>
  <c r="AH1311" i="1" a="1"/>
  <c r="AH1311" i="1" s="1"/>
  <c r="AH1055" i="1" a="1"/>
  <c r="AH1055" i="1" s="1"/>
  <c r="AH886" i="1" a="1"/>
  <c r="AH886" i="1" s="1"/>
  <c r="AH870" i="1" a="1"/>
  <c r="AH870" i="1" s="1"/>
  <c r="AH41" i="1" a="1"/>
  <c r="AH41" i="1" s="1"/>
  <c r="AH543" i="1" a="1"/>
  <c r="AH543" i="1" s="1"/>
  <c r="AM3012" i="1"/>
  <c r="AM2996" i="1"/>
  <c r="AM2980" i="1"/>
  <c r="AM2948" i="1"/>
  <c r="AH2932" i="1" a="1"/>
  <c r="AH2932" i="1" s="1"/>
  <c r="AM2916" i="1"/>
  <c r="AM2900" i="1"/>
  <c r="AM2884" i="1"/>
  <c r="AM2868" i="1"/>
  <c r="AM2852" i="1"/>
  <c r="AM2836" i="1"/>
  <c r="AM2820" i="1"/>
  <c r="AM2788" i="1"/>
  <c r="AM2772" i="1"/>
  <c r="AM2756" i="1"/>
  <c r="AM2724" i="1"/>
  <c r="AM2692" i="1"/>
  <c r="AM2676" i="1"/>
  <c r="AM2660" i="1"/>
  <c r="AM2644" i="1"/>
  <c r="AM2628" i="1"/>
  <c r="AM2612" i="1"/>
  <c r="AM2596" i="1"/>
  <c r="AM2580" i="1"/>
  <c r="AM2564" i="1"/>
  <c r="AM2532" i="1"/>
  <c r="AM2516" i="1"/>
  <c r="AM2500" i="1"/>
  <c r="AM2468" i="1"/>
  <c r="AM2452" i="1"/>
  <c r="AM2436" i="1"/>
  <c r="AM2420" i="1"/>
  <c r="AM2404" i="1"/>
  <c r="AM2388" i="1"/>
  <c r="AM2372" i="1"/>
  <c r="AM2356" i="1"/>
  <c r="AM2340" i="1"/>
  <c r="AM2324" i="1"/>
  <c r="AM2308" i="1"/>
  <c r="AM2292" i="1"/>
  <c r="AM2276" i="1"/>
  <c r="AM2260" i="1"/>
  <c r="AM2244" i="1"/>
  <c r="AM2228" i="1"/>
  <c r="AM2212" i="1"/>
  <c r="AM2196" i="1"/>
  <c r="AM2180" i="1"/>
  <c r="AM2164" i="1"/>
  <c r="AM2148" i="1"/>
  <c r="AM2132" i="1"/>
  <c r="AM2100" i="1"/>
  <c r="AM2068" i="1"/>
  <c r="AM2052" i="1"/>
  <c r="AM2036" i="1"/>
  <c r="AM2020" i="1"/>
  <c r="AM2004" i="1"/>
  <c r="AM1988" i="1"/>
  <c r="AM1972" i="1"/>
  <c r="AM1956" i="1"/>
  <c r="AM1940" i="1"/>
  <c r="AM2400" i="1"/>
  <c r="AM2272" i="1"/>
  <c r="AM2160" i="1"/>
  <c r="AM2144" i="1"/>
  <c r="AM2128" i="1"/>
  <c r="AM2096" i="1"/>
  <c r="AM2048" i="1"/>
  <c r="AM1924" i="1"/>
  <c r="AM1908" i="1"/>
  <c r="AM1892" i="1"/>
  <c r="AM1876" i="1"/>
  <c r="AM1860" i="1"/>
  <c r="AM1844" i="1"/>
  <c r="AM1828" i="1"/>
  <c r="AM1812" i="1"/>
  <c r="AM1796" i="1"/>
  <c r="AM1780" i="1"/>
  <c r="AM1764" i="1"/>
  <c r="AM1748" i="1"/>
  <c r="AM1732" i="1"/>
  <c r="AM1716" i="1"/>
  <c r="AM1700" i="1"/>
  <c r="AM1684" i="1"/>
  <c r="AM1668" i="1"/>
  <c r="AM1652" i="1"/>
  <c r="AM1620" i="1"/>
  <c r="AM1604" i="1"/>
  <c r="AM1588" i="1"/>
  <c r="AM1556" i="1"/>
  <c r="AM1540" i="1"/>
  <c r="AM1524" i="1"/>
  <c r="AM1508" i="1"/>
  <c r="AM1492" i="1"/>
  <c r="AM1476" i="1"/>
  <c r="AM1460" i="1"/>
  <c r="AM1444" i="1"/>
  <c r="AM1428" i="1"/>
  <c r="AM1412" i="1"/>
  <c r="AM1396" i="1"/>
  <c r="AM1380" i="1"/>
  <c r="AM1364" i="1"/>
  <c r="AM1332" i="1"/>
  <c r="AM1300" i="1"/>
  <c r="AM1284" i="1"/>
  <c r="AM1268" i="1"/>
  <c r="AM1252" i="1"/>
  <c r="AM1236" i="1"/>
  <c r="AM1220" i="1"/>
  <c r="AM1204" i="1"/>
  <c r="AM1188" i="1"/>
  <c r="AM1172" i="1"/>
  <c r="AM1156" i="1"/>
  <c r="AM1124" i="1"/>
  <c r="AM1108" i="1"/>
  <c r="AM1092" i="1"/>
  <c r="AM1076" i="1"/>
  <c r="AM1060" i="1"/>
  <c r="AM1028" i="1"/>
  <c r="AM1012" i="1"/>
  <c r="AM996" i="1"/>
  <c r="AM964" i="1"/>
  <c r="AM948" i="1"/>
  <c r="AM916" i="1"/>
  <c r="AM900" i="1"/>
  <c r="AM884" i="1"/>
  <c r="AM868" i="1"/>
  <c r="AM836" i="1"/>
  <c r="AM820" i="1"/>
  <c r="AM804" i="1"/>
  <c r="AM788" i="1"/>
  <c r="AM772" i="1"/>
  <c r="AM756" i="1"/>
  <c r="AM724" i="1"/>
  <c r="AM708" i="1"/>
  <c r="AM692" i="1"/>
  <c r="AM676" i="1"/>
  <c r="AM644" i="1"/>
  <c r="AM628" i="1"/>
  <c r="AM596" i="1"/>
  <c r="AM580" i="1"/>
  <c r="AM564" i="1"/>
  <c r="AM532" i="1"/>
  <c r="AM516" i="1"/>
  <c r="AM500" i="1"/>
  <c r="AM468" i="1"/>
  <c r="AM436" i="1"/>
  <c r="AM420" i="1"/>
  <c r="AM404" i="1"/>
  <c r="AM372" i="1"/>
  <c r="AM356" i="1"/>
  <c r="AM340" i="1"/>
  <c r="AM324" i="1"/>
  <c r="AM308" i="1"/>
  <c r="AM292" i="1"/>
  <c r="AM276" i="1"/>
  <c r="AM260" i="1"/>
  <c r="AM228" i="1"/>
  <c r="AM212" i="1"/>
  <c r="AM180" i="1"/>
  <c r="AM164" i="1"/>
  <c r="AM148" i="1"/>
  <c r="AM132" i="1"/>
  <c r="AM116" i="1"/>
  <c r="AM100" i="1"/>
  <c r="AM84" i="1"/>
  <c r="AM68" i="1"/>
  <c r="AM52" i="1"/>
  <c r="AM3019" i="1"/>
  <c r="AM3003" i="1"/>
  <c r="AM2971" i="1"/>
  <c r="AM2955" i="1"/>
  <c r="AM2939" i="1"/>
  <c r="AM2923" i="1"/>
  <c r="AM2891" i="1"/>
  <c r="AM2875" i="1"/>
  <c r="AM2859" i="1"/>
  <c r="AM2811" i="1"/>
  <c r="AM2795" i="1"/>
  <c r="AM2779" i="1"/>
  <c r="AM2763" i="1"/>
  <c r="AM2747" i="1"/>
  <c r="AM2715" i="1"/>
  <c r="AM2699" i="1"/>
  <c r="AM2683" i="1"/>
  <c r="AM2651" i="1"/>
  <c r="AM2619" i="1"/>
  <c r="AM2603" i="1"/>
  <c r="AM2571" i="1"/>
  <c r="AM2555" i="1"/>
  <c r="AM2539" i="1"/>
  <c r="AM2507" i="1"/>
  <c r="AM2491" i="1"/>
  <c r="AM2475" i="1"/>
  <c r="AM2459" i="1"/>
  <c r="AM2443" i="1"/>
  <c r="AM2395" i="1"/>
  <c r="AM2379" i="1"/>
  <c r="AM2363" i="1"/>
  <c r="AM2251" i="1"/>
  <c r="AM2235" i="1"/>
  <c r="AM2139" i="1"/>
  <c r="AM2123" i="1"/>
  <c r="AM2091" i="1"/>
  <c r="AM2075" i="1"/>
  <c r="AM2059" i="1"/>
  <c r="AM2043" i="1"/>
  <c r="AM2027" i="1"/>
  <c r="AM2011" i="1"/>
  <c r="AM1979" i="1"/>
  <c r="AM1963" i="1"/>
  <c r="AM1947" i="1"/>
  <c r="AM1931" i="1"/>
  <c r="AM1915" i="1"/>
  <c r="AM1899" i="1"/>
  <c r="AM1883" i="1"/>
  <c r="AM1867" i="1"/>
  <c r="AM1851" i="1"/>
  <c r="AM1835" i="1"/>
  <c r="AM1819" i="1"/>
  <c r="AM1803" i="1"/>
  <c r="AM1771" i="1"/>
  <c r="AM1755" i="1"/>
  <c r="AM1739" i="1"/>
  <c r="AM1723" i="1"/>
  <c r="AM1707" i="1"/>
  <c r="AM1691" i="1"/>
  <c r="AM1659" i="1"/>
  <c r="AM1643" i="1"/>
  <c r="AM1627" i="1"/>
  <c r="AM1611" i="1"/>
  <c r="AM1595" i="1"/>
  <c r="AM1579" i="1"/>
  <c r="AM1547" i="1"/>
  <c r="AM1531" i="1"/>
  <c r="AM1515" i="1"/>
  <c r="AM1499" i="1"/>
  <c r="AM1483" i="1"/>
  <c r="AM1467" i="1"/>
  <c r="AM1451" i="1"/>
  <c r="AM1435" i="1"/>
  <c r="AM1403" i="1"/>
  <c r="AM1387" i="1"/>
  <c r="AM1371" i="1"/>
  <c r="AM1355" i="1"/>
  <c r="AM1339" i="1"/>
  <c r="AM1323" i="1"/>
  <c r="AM1291" i="1"/>
  <c r="AM1275" i="1"/>
  <c r="AM1259" i="1"/>
  <c r="AM1243" i="1"/>
  <c r="AM1227" i="1"/>
  <c r="AM1211" i="1"/>
  <c r="AM1195" i="1"/>
  <c r="AM1179" i="1"/>
  <c r="AM1147" i="1"/>
  <c r="AM1131" i="1"/>
  <c r="AM1115" i="1"/>
  <c r="AM1099" i="1"/>
  <c r="AM1083" i="1"/>
  <c r="AM1067" i="1"/>
  <c r="AM1035" i="1"/>
  <c r="AM1019" i="1"/>
  <c r="AM1003" i="1"/>
  <c r="AM971" i="1"/>
  <c r="AM955" i="1"/>
  <c r="AM923" i="1"/>
  <c r="AM891" i="1"/>
  <c r="AM875" i="1"/>
  <c r="AM859" i="1"/>
  <c r="AM811" i="1"/>
  <c r="AM779" i="1"/>
  <c r="AM747" i="1"/>
  <c r="AM715" i="1"/>
  <c r="AM699" i="1"/>
  <c r="AM603" i="1"/>
  <c r="AM587" i="1"/>
  <c r="AM571" i="1"/>
  <c r="AM555" i="1"/>
  <c r="AM539" i="1"/>
  <c r="AM523" i="1"/>
  <c r="AM507" i="1"/>
  <c r="AM491" i="1"/>
  <c r="AM459" i="1"/>
  <c r="AM443" i="1"/>
  <c r="AM427" i="1"/>
  <c r="AM411" i="1"/>
  <c r="AM379" i="1"/>
  <c r="AM347" i="1"/>
  <c r="AM315" i="1"/>
  <c r="AM299" i="1"/>
  <c r="AM267" i="1"/>
  <c r="AM235" i="1"/>
  <c r="AM219" i="1"/>
  <c r="AM203" i="1"/>
  <c r="AM187" i="1"/>
  <c r="AM171" i="1"/>
  <c r="AM155" i="1"/>
  <c r="AM123" i="1"/>
  <c r="AM107" i="1"/>
  <c r="AM91" i="1"/>
  <c r="AM75" i="1"/>
  <c r="AM43" i="1"/>
  <c r="AM2315" i="1"/>
  <c r="AM2203" i="1"/>
  <c r="AM1787" i="1"/>
  <c r="AM619" i="1"/>
  <c r="AM331" i="1"/>
  <c r="AM1563" i="1"/>
  <c r="AM2708" i="1"/>
  <c r="AM2635" i="1"/>
  <c r="AM2299" i="1"/>
  <c r="AM2155" i="1"/>
  <c r="AM59" i="1"/>
  <c r="AH1942" i="1" a="1"/>
  <c r="AH1942" i="1" s="1"/>
  <c r="AH777" i="1" a="1"/>
  <c r="AH777" i="1" s="1"/>
  <c r="AM827" i="1"/>
  <c r="AM2411" i="1"/>
  <c r="AM1572" i="1"/>
  <c r="AM2843" i="1"/>
  <c r="AH2918" i="1" a="1"/>
  <c r="AH2918" i="1" s="1"/>
  <c r="AM2427" i="1"/>
  <c r="AM740" i="1"/>
  <c r="AM2219" i="1"/>
  <c r="AM2331" i="1"/>
  <c r="AH1401" i="1" a="1"/>
  <c r="AH1401" i="1" s="1"/>
  <c r="AH1396" i="1" a="1"/>
  <c r="AH1396" i="1" s="1"/>
  <c r="AM651" i="1"/>
  <c r="AM763" i="1"/>
  <c r="AH1140" i="1" a="1"/>
  <c r="AH1140" i="1" s="1"/>
  <c r="AM667" i="1"/>
  <c r="AM27" i="1"/>
  <c r="AM139" i="1"/>
  <c r="AM388" i="1"/>
  <c r="AM2932" i="1"/>
  <c r="AH2847" i="1" a="1"/>
  <c r="AH2847" i="1" s="1"/>
  <c r="AM251" i="1"/>
  <c r="AM2484" i="1"/>
  <c r="AM980" i="1"/>
  <c r="AM852" i="1"/>
  <c r="AM548" i="1"/>
  <c r="AM2731" i="1"/>
  <c r="AM2347" i="1"/>
  <c r="AM2283" i="1"/>
  <c r="AM939" i="1"/>
  <c r="AM843" i="1"/>
  <c r="AM683" i="1"/>
  <c r="AM635" i="1"/>
  <c r="AM363" i="1"/>
  <c r="AM932" i="1"/>
  <c r="AM484" i="1"/>
  <c r="AM36" i="1"/>
  <c r="AM2267" i="1"/>
  <c r="AM3017" i="1"/>
  <c r="AM2985" i="1"/>
  <c r="AM2953" i="1"/>
  <c r="AM2937" i="1"/>
  <c r="AM2905" i="1"/>
  <c r="AM2889" i="1"/>
  <c r="AM2873" i="1"/>
  <c r="AM2841" i="1"/>
  <c r="AM2825" i="1"/>
  <c r="AM2809" i="1"/>
  <c r="AM2793" i="1"/>
  <c r="AM2777" i="1"/>
  <c r="AM2761" i="1"/>
  <c r="AM2745" i="1"/>
  <c r="AM2729" i="1"/>
  <c r="AM2713" i="1"/>
  <c r="AM2697" i="1"/>
  <c r="AM2665" i="1"/>
  <c r="AM2649" i="1"/>
  <c r="AM2633" i="1"/>
  <c r="AM2617" i="1"/>
  <c r="AM2585" i="1"/>
  <c r="AM2569" i="1"/>
  <c r="AM2553" i="1"/>
  <c r="AM2537" i="1"/>
  <c r="AM2521" i="1"/>
  <c r="AM2505" i="1"/>
  <c r="AM2489" i="1"/>
  <c r="AM2457" i="1"/>
  <c r="AM2441" i="1"/>
  <c r="AM2425" i="1"/>
  <c r="AM2409" i="1"/>
  <c r="AM2393" i="1"/>
  <c r="AM2377" i="1"/>
  <c r="AM2361" i="1"/>
  <c r="AM2345" i="1"/>
  <c r="AM2329" i="1"/>
  <c r="AM2313" i="1"/>
  <c r="AM2297" i="1"/>
  <c r="AM2281" i="1"/>
  <c r="AM2265" i="1"/>
  <c r="AM2217" i="1"/>
  <c r="AM2201" i="1"/>
  <c r="AM2185" i="1"/>
  <c r="AM2169" i="1"/>
  <c r="AM2153" i="1"/>
  <c r="AM2137" i="1"/>
  <c r="AM2121" i="1"/>
  <c r="AM2089" i="1"/>
  <c r="AM2073" i="1"/>
  <c r="AM2057" i="1"/>
  <c r="AM2041" i="1"/>
  <c r="AM1993" i="1"/>
  <c r="AM1977" i="1"/>
  <c r="AM1961" i="1"/>
  <c r="AM1945" i="1"/>
  <c r="AM1929" i="1"/>
  <c r="AM1913" i="1"/>
  <c r="AM1881" i="1"/>
  <c r="AM1849" i="1"/>
  <c r="AM1833" i="1"/>
  <c r="AM1817" i="1"/>
  <c r="AM1785" i="1"/>
  <c r="AM1753" i="1"/>
  <c r="AM1737" i="1"/>
  <c r="AM1721" i="1"/>
  <c r="AM1705" i="1"/>
  <c r="AM1689" i="1"/>
  <c r="AM1673" i="1"/>
  <c r="AM1657" i="1"/>
  <c r="AM1641" i="1"/>
  <c r="AM1609" i="1"/>
  <c r="AM1593" i="1"/>
  <c r="AM1577" i="1"/>
  <c r="AM1561" i="1"/>
  <c r="AM1545" i="1"/>
  <c r="AM1513" i="1"/>
  <c r="AM1497" i="1"/>
  <c r="AM1481" i="1"/>
  <c r="AM1465" i="1"/>
  <c r="AM1449" i="1"/>
  <c r="AM1433" i="1"/>
  <c r="AM1417" i="1"/>
  <c r="AH372" i="1" a="1"/>
  <c r="AH372" i="1" s="1"/>
  <c r="AH1908" i="1" a="1"/>
  <c r="AH1908" i="1" s="1"/>
  <c r="AH884" i="1" a="1"/>
  <c r="AH884" i="1" s="1"/>
  <c r="AH2596" i="1" a="1"/>
  <c r="AH2596" i="1" s="1"/>
  <c r="AH1828" i="1" a="1"/>
  <c r="AH1828" i="1" s="1"/>
  <c r="AH862" i="1" a="1"/>
  <c r="AH862" i="1" s="1"/>
  <c r="AH628" i="1" a="1"/>
  <c r="AH628" i="1" s="1"/>
  <c r="AM2805" i="1"/>
  <c r="AM2661" i="1"/>
  <c r="AH2084" i="1" a="1"/>
  <c r="AH2084" i="1" s="1"/>
  <c r="AM1401" i="1"/>
  <c r="AM1369" i="1"/>
  <c r="AM1353" i="1"/>
  <c r="AM1337" i="1"/>
  <c r="AM1321" i="1"/>
  <c r="AM1305" i="1"/>
  <c r="AM1289" i="1"/>
  <c r="AM1257" i="1"/>
  <c r="AM1241" i="1"/>
  <c r="AM1225" i="1"/>
  <c r="AM1209" i="1"/>
  <c r="AM1193" i="1"/>
  <c r="AM1145" i="1"/>
  <c r="AM1129" i="1"/>
  <c r="AM1113" i="1"/>
  <c r="AM1097" i="1"/>
  <c r="AM1081" i="1"/>
  <c r="AM1049" i="1"/>
  <c r="AM1033" i="1"/>
  <c r="AM1017" i="1"/>
  <c r="AM1001" i="1"/>
  <c r="AM985" i="1"/>
  <c r="AM969" i="1"/>
  <c r="AM937" i="1"/>
  <c r="AM921" i="1"/>
  <c r="AM905" i="1"/>
  <c r="AM889" i="1"/>
  <c r="AM873" i="1"/>
  <c r="AM825" i="1"/>
  <c r="AM809" i="1"/>
  <c r="AM777" i="1"/>
  <c r="AM761" i="1"/>
  <c r="AM745" i="1"/>
  <c r="AM729" i="1"/>
  <c r="AM713" i="1"/>
  <c r="AM697" i="1"/>
  <c r="AM681" i="1"/>
  <c r="AM633" i="1"/>
  <c r="AM617" i="1"/>
  <c r="AM601" i="1"/>
  <c r="AM585" i="1"/>
  <c r="AM569" i="1"/>
  <c r="AM553" i="1"/>
  <c r="AM537" i="1"/>
  <c r="AM521" i="1"/>
  <c r="AM505" i="1"/>
  <c r="AM489" i="1"/>
  <c r="AM457" i="1"/>
  <c r="AM441" i="1"/>
  <c r="AM425" i="1"/>
  <c r="AM409" i="1"/>
  <c r="AM393" i="1"/>
  <c r="AM377" i="1"/>
  <c r="AM345" i="1"/>
  <c r="AM329" i="1"/>
  <c r="AM313" i="1"/>
  <c r="AM297" i="1"/>
  <c r="AM281" i="1"/>
  <c r="AM265" i="1"/>
  <c r="AM217" i="1"/>
  <c r="AM201" i="1"/>
  <c r="AM185" i="1"/>
  <c r="AM169" i="1"/>
  <c r="AM121" i="1"/>
  <c r="AM89" i="1"/>
  <c r="AM73" i="1"/>
  <c r="AM57" i="1"/>
  <c r="AM25" i="1"/>
  <c r="AM2032" i="1"/>
  <c r="AM2016" i="1"/>
  <c r="AM1984" i="1"/>
  <c r="AM1968" i="1"/>
  <c r="AM1952" i="1"/>
  <c r="AM1936" i="1"/>
  <c r="AM1920" i="1"/>
  <c r="AM1872" i="1"/>
  <c r="AM1856" i="1"/>
  <c r="AM1840" i="1"/>
  <c r="AM1824" i="1"/>
  <c r="AM1808" i="1"/>
  <c r="AM1760" i="1"/>
  <c r="AM1744" i="1"/>
  <c r="AM1712" i="1"/>
  <c r="AM1680" i="1"/>
  <c r="AM1648" i="1"/>
  <c r="AM1632" i="1"/>
  <c r="AM1616" i="1"/>
  <c r="AM1600" i="1"/>
  <c r="AM1552" i="1"/>
  <c r="AM1536" i="1"/>
  <c r="AM1520" i="1"/>
  <c r="AM1504" i="1"/>
  <c r="AM1488" i="1"/>
  <c r="AM1472" i="1"/>
  <c r="AM1456" i="1"/>
  <c r="AM1392" i="1"/>
  <c r="AM1376" i="1"/>
  <c r="AM1344" i="1"/>
  <c r="AM1296" i="1"/>
  <c r="AM1264" i="1"/>
  <c r="AM1248" i="1"/>
  <c r="AM1216" i="1"/>
  <c r="AM1200" i="1"/>
  <c r="AM1136" i="1"/>
  <c r="AM1120" i="1"/>
  <c r="AM1056" i="1"/>
  <c r="AM1024" i="1"/>
  <c r="AM1008" i="1"/>
  <c r="AM992" i="1"/>
  <c r="AM976" i="1"/>
  <c r="AM960" i="1"/>
  <c r="AM944" i="1"/>
  <c r="AM928" i="1"/>
  <c r="AM912" i="1"/>
  <c r="AM896" i="1"/>
  <c r="AM880" i="1"/>
  <c r="AM864" i="1"/>
  <c r="AM848" i="1"/>
  <c r="AM832" i="1"/>
  <c r="AM816" i="1"/>
  <c r="AM784" i="1"/>
  <c r="AM752" i="1"/>
  <c r="AM736" i="1"/>
  <c r="AM704" i="1"/>
  <c r="AM688" i="1"/>
  <c r="AM608" i="1"/>
  <c r="AM592" i="1"/>
  <c r="AM576" i="1"/>
  <c r="AM544" i="1"/>
  <c r="AM528" i="1"/>
  <c r="AM512" i="1"/>
  <c r="AM496" i="1"/>
  <c r="AM464" i="1"/>
  <c r="AM448" i="1"/>
  <c r="AM432" i="1"/>
  <c r="AM416" i="1"/>
  <c r="AM400" i="1"/>
  <c r="AM352" i="1"/>
  <c r="AM336" i="1"/>
  <c r="AM320" i="1"/>
  <c r="AM288" i="1"/>
  <c r="AM272" i="1"/>
  <c r="AM256" i="1"/>
  <c r="AM240" i="1"/>
  <c r="AM224" i="1"/>
  <c r="AM208" i="1"/>
  <c r="AM192" i="1"/>
  <c r="AM176" i="1"/>
  <c r="AM144" i="1"/>
  <c r="AM128" i="1"/>
  <c r="AM112" i="1"/>
  <c r="AM96" i="1"/>
  <c r="AM80" i="1"/>
  <c r="AM2101" i="1"/>
  <c r="AM1829" i="1"/>
  <c r="AM1557" i="1"/>
  <c r="AM2316" i="1"/>
  <c r="AM2188" i="1"/>
  <c r="AM1676" i="1"/>
  <c r="AM1260" i="1"/>
  <c r="AM1196" i="1"/>
  <c r="AM1148" i="1"/>
  <c r="AM1084" i="1"/>
  <c r="AM1068" i="1"/>
  <c r="AM1036" i="1"/>
  <c r="AM1020" i="1"/>
  <c r="AM972" i="1"/>
  <c r="AM956" i="1"/>
  <c r="AM908" i="1"/>
  <c r="AM892" i="1"/>
  <c r="AM844" i="1"/>
  <c r="AM828" i="1"/>
  <c r="AM764" i="1"/>
  <c r="AM716" i="1"/>
  <c r="AM700" i="1"/>
  <c r="AM652" i="1"/>
  <c r="AM588" i="1"/>
  <c r="AM572" i="1"/>
  <c r="AM460" i="1"/>
  <c r="AM444" i="1"/>
  <c r="AM396" i="1"/>
  <c r="AM316" i="1"/>
  <c r="AM252" i="1"/>
  <c r="AM188" i="1"/>
  <c r="AM124" i="1"/>
  <c r="AM60" i="1"/>
  <c r="AH2650" i="1" a="1"/>
  <c r="AH2650" i="1" s="1"/>
  <c r="AH2554" i="1" a="1"/>
  <c r="AH2554" i="1" s="1"/>
  <c r="AH2266" i="1" a="1"/>
  <c r="AH2266" i="1" s="1"/>
  <c r="AH2218" i="1" a="1"/>
  <c r="AH2218" i="1" s="1"/>
  <c r="AH2138" i="1" a="1"/>
  <c r="AH2138" i="1" s="1"/>
  <c r="AH1978" i="1" a="1"/>
  <c r="AH1978" i="1" s="1"/>
  <c r="AH1962" i="1" a="1"/>
  <c r="AH1962" i="1" s="1"/>
  <c r="AH1850" i="1" a="1"/>
  <c r="AH1850" i="1" s="1"/>
  <c r="AH1386" i="1" a="1"/>
  <c r="AH1386" i="1" s="1"/>
  <c r="AH1274" i="1" a="1"/>
  <c r="AH1274" i="1" s="1"/>
  <c r="AH1258" i="1" a="1"/>
  <c r="AH1258" i="1" s="1"/>
  <c r="AH1210" i="1" a="1"/>
  <c r="AH1210" i="1" s="1"/>
  <c r="AH1194" i="1" a="1"/>
  <c r="AH1194" i="1" s="1"/>
  <c r="AH1162" i="1" a="1"/>
  <c r="AH1162" i="1" s="1"/>
  <c r="AH762" i="1" a="1"/>
  <c r="AH762" i="1" s="1"/>
  <c r="AH682" i="1" a="1"/>
  <c r="AH682" i="1" s="1"/>
  <c r="AH634" i="1" a="1"/>
  <c r="AH634" i="1" s="1"/>
  <c r="AH426" i="1" a="1"/>
  <c r="AH426" i="1" s="1"/>
  <c r="AH122" i="1" a="1"/>
  <c r="AH122" i="1" s="1"/>
  <c r="AH90" i="1" a="1"/>
  <c r="AH90" i="1" s="1"/>
  <c r="AH74" i="1" a="1"/>
  <c r="AH74" i="1" s="1"/>
  <c r="AH26" i="1" a="1"/>
  <c r="AH26" i="1" s="1"/>
  <c r="AH2594" i="1" a="1"/>
  <c r="AH2594" i="1" s="1"/>
  <c r="AH258" i="1" a="1"/>
  <c r="AH258" i="1" s="1"/>
  <c r="AH82" i="1" a="1"/>
  <c r="AH82" i="1" s="1"/>
  <c r="AH66" i="1" a="1"/>
  <c r="AH66" i="1" s="1"/>
  <c r="AH1801" i="1" a="1"/>
  <c r="AH1801" i="1" s="1"/>
  <c r="AH857" i="1" a="1"/>
  <c r="AH857" i="1" s="1"/>
  <c r="AH249" i="1" a="1"/>
  <c r="AH249" i="1" s="1"/>
  <c r="AH153" i="1" a="1"/>
  <c r="AH153" i="1" s="1"/>
  <c r="AH2681" i="1" a="1"/>
  <c r="AH2681" i="1" s="1"/>
  <c r="AH233" i="1" a="1"/>
  <c r="AH233" i="1" s="1"/>
  <c r="AH2664" i="1" a="1"/>
  <c r="AH2664" i="1" s="1"/>
  <c r="AH2568" i="1" a="1"/>
  <c r="AH2568" i="1" s="1"/>
  <c r="AH1368" i="1" a="1"/>
  <c r="AH1368" i="1" s="1"/>
  <c r="AH1304" i="1" a="1"/>
  <c r="AH1304" i="1" s="1"/>
  <c r="AH1288" i="1" a="1"/>
  <c r="AH1288" i="1" s="1"/>
  <c r="AH216" i="1" a="1"/>
  <c r="AH216" i="1" s="1"/>
  <c r="AH1312" i="1" a="1"/>
  <c r="AH1312" i="1" s="1"/>
  <c r="AH32" i="1" a="1"/>
  <c r="AH32" i="1" s="1"/>
  <c r="AH473" i="1" a="1"/>
  <c r="AH473" i="1" s="1"/>
  <c r="AH1065" i="1" a="1"/>
  <c r="AH1065" i="1" s="1"/>
  <c r="AH298" i="1" a="1"/>
  <c r="AH298" i="1" s="1"/>
  <c r="AM1897" i="1"/>
  <c r="AH1593" i="1" a="1"/>
  <c r="AH1593" i="1" s="1"/>
  <c r="AH425" i="1" a="1"/>
  <c r="AH425" i="1" s="1"/>
  <c r="AH1833" i="1" a="1"/>
  <c r="AH1833" i="1" s="1"/>
  <c r="AH553" i="1" a="1"/>
  <c r="AH553" i="1" s="1"/>
  <c r="AH2456" i="1" a="1"/>
  <c r="AH2456" i="1" s="1"/>
  <c r="AM3015" i="1"/>
  <c r="AH2983" i="1" a="1"/>
  <c r="AH2983" i="1" s="1"/>
  <c r="AM2919" i="1"/>
  <c r="AM2903" i="1"/>
  <c r="AM2887" i="1"/>
  <c r="AM2871" i="1"/>
  <c r="AM2839" i="1"/>
  <c r="AM2823" i="1"/>
  <c r="AM2775" i="1"/>
  <c r="AH2743" i="1" a="1"/>
  <c r="AH2743" i="1" s="1"/>
  <c r="AM2711" i="1"/>
  <c r="AM2679" i="1"/>
  <c r="AM2647" i="1"/>
  <c r="AM2631" i="1"/>
  <c r="AM2599" i="1"/>
  <c r="AM2583" i="1"/>
  <c r="AM2567" i="1"/>
  <c r="AM2551" i="1"/>
  <c r="AM2535" i="1"/>
  <c r="AM2519" i="1"/>
  <c r="AM2503" i="1"/>
  <c r="AM2487" i="1"/>
  <c r="AM2471" i="1"/>
  <c r="AM2439" i="1"/>
  <c r="AM2423" i="1"/>
  <c r="AM2407" i="1"/>
  <c r="AM2391" i="1"/>
  <c r="AH2359" i="1" a="1"/>
  <c r="AH2359" i="1" s="1"/>
  <c r="AM2343" i="1"/>
  <c r="AH2247" i="1" a="1"/>
  <c r="AH2247" i="1" s="1"/>
  <c r="AH2183" i="1" a="1"/>
  <c r="AH2183" i="1" s="1"/>
  <c r="AM2151" i="1"/>
  <c r="AM2135" i="1"/>
  <c r="AM2119" i="1"/>
  <c r="AM2087" i="1"/>
  <c r="AM2055" i="1"/>
  <c r="AM2023" i="1"/>
  <c r="AM2007" i="1"/>
  <c r="AM1991" i="1"/>
  <c r="AM1959" i="1"/>
  <c r="AM1943" i="1"/>
  <c r="AM1927" i="1"/>
  <c r="AH1911" i="1" a="1"/>
  <c r="AH1911" i="1" s="1"/>
  <c r="AM1895" i="1"/>
  <c r="AM1863" i="1"/>
  <c r="AM1847" i="1"/>
  <c r="AM1831" i="1"/>
  <c r="AM1799" i="1"/>
  <c r="AM1783" i="1"/>
  <c r="AM1751" i="1"/>
  <c r="AM1735" i="1"/>
  <c r="AM1719" i="1"/>
  <c r="AM1703" i="1"/>
  <c r="AM1671" i="1"/>
  <c r="AM1655" i="1"/>
  <c r="AM1623" i="1"/>
  <c r="AM1607" i="1"/>
  <c r="AM1591" i="1"/>
  <c r="AM1575" i="1"/>
  <c r="AM1559" i="1"/>
  <c r="AM1543" i="1"/>
  <c r="AM1511" i="1"/>
  <c r="AM1479" i="1"/>
  <c r="AH1463" i="1" a="1"/>
  <c r="AH1463" i="1" s="1"/>
  <c r="AM1447" i="1"/>
  <c r="AM1431" i="1"/>
  <c r="AM1383" i="1"/>
  <c r="AH1785" i="1" a="1"/>
  <c r="AH1785" i="1" s="1"/>
  <c r="AH630" i="1" a="1"/>
  <c r="AH630" i="1" s="1"/>
  <c r="AH2617" i="1" a="1"/>
  <c r="AH2617" i="1" s="1"/>
  <c r="AH2089" i="1" a="1"/>
  <c r="AH2089" i="1" s="1"/>
  <c r="AM1426" i="1"/>
  <c r="AM1801" i="1"/>
  <c r="AM3001" i="1"/>
  <c r="AM380" i="1"/>
  <c r="AM2664" i="1"/>
  <c r="AH745" i="1" a="1"/>
  <c r="AH745" i="1" s="1"/>
  <c r="AH633" i="1" a="1"/>
  <c r="AH633" i="1" s="1"/>
  <c r="AH2937" i="1" a="1"/>
  <c r="AH2937" i="1" s="1"/>
  <c r="AM649" i="1"/>
  <c r="AH614" i="1" a="1"/>
  <c r="AH614" i="1" s="1"/>
  <c r="AH1017" i="1" a="1"/>
  <c r="AH1017" i="1" s="1"/>
  <c r="AH281" i="1" a="1"/>
  <c r="AH281" i="1" s="1"/>
  <c r="AH2569" i="1" a="1"/>
  <c r="AH2569" i="1" s="1"/>
  <c r="AH601" i="1" a="1"/>
  <c r="AH601" i="1" s="1"/>
  <c r="AH569" i="1" a="1"/>
  <c r="AH569" i="1" s="1"/>
  <c r="AH313" i="1" a="1"/>
  <c r="AH313" i="1" s="1"/>
  <c r="AH2698" i="1" a="1"/>
  <c r="AH2698" i="1" s="1"/>
  <c r="AM857" i="1"/>
  <c r="AH1289" i="1" a="1"/>
  <c r="AH1289" i="1" s="1"/>
  <c r="AM778" i="1"/>
  <c r="AH2553" i="1" a="1"/>
  <c r="AH2553" i="1" s="1"/>
  <c r="AH217" i="1" a="1"/>
  <c r="AH217" i="1" s="1"/>
  <c r="AM2034" i="1"/>
  <c r="AH1321" i="1" a="1"/>
  <c r="AH1321" i="1" s="1"/>
  <c r="AH2537" i="1" a="1"/>
  <c r="AH2537" i="1" s="1"/>
  <c r="AH1625" i="1" a="1"/>
  <c r="AH1625" i="1" s="1"/>
  <c r="AH1881" i="1" a="1"/>
  <c r="AH1881" i="1" s="1"/>
  <c r="AM665" i="1"/>
  <c r="AM2681" i="1"/>
  <c r="AH593" i="1" a="1"/>
  <c r="AH593" i="1" s="1"/>
  <c r="AM2025" i="1"/>
  <c r="AM105" i="1"/>
  <c r="AM2921" i="1"/>
  <c r="AH2873" i="1" a="1"/>
  <c r="AH2873" i="1" s="1"/>
  <c r="AH2857" i="1" a="1"/>
  <c r="AH2857" i="1" s="1"/>
  <c r="AH889" i="1" a="1"/>
  <c r="AH889" i="1" s="1"/>
  <c r="AM1210" i="1"/>
  <c r="AM793" i="1"/>
  <c r="AH121" i="1" a="1"/>
  <c r="AH121" i="1" s="1"/>
  <c r="AH2057" i="1" a="1"/>
  <c r="AH2057" i="1" s="1"/>
  <c r="AH662" i="1" a="1"/>
  <c r="AH662" i="1" s="1"/>
  <c r="AH2809" i="1" a="1"/>
  <c r="AH2809" i="1" s="1"/>
  <c r="AH2793" i="1" a="1"/>
  <c r="AH2793" i="1" s="1"/>
  <c r="AH2425" i="1" a="1"/>
  <c r="AH2425" i="1" s="1"/>
  <c r="AH1081" i="1" a="1"/>
  <c r="AH1081" i="1" s="1"/>
  <c r="AM2314" i="1"/>
  <c r="AM233" i="1"/>
  <c r="AH2393" i="1" a="1"/>
  <c r="AH2393" i="1" s="1"/>
  <c r="AH698" i="1" a="1"/>
  <c r="AH698" i="1" s="1"/>
  <c r="AM2504" i="1"/>
  <c r="AH521" i="1" a="1"/>
  <c r="AH521" i="1" s="1"/>
  <c r="AH2361" i="1" a="1"/>
  <c r="AH2361" i="1" s="1"/>
  <c r="AH2313" i="1" a="1"/>
  <c r="AH2313" i="1" s="1"/>
  <c r="AH2297" i="1" a="1"/>
  <c r="AH2297" i="1" s="1"/>
  <c r="AH2281" i="1" a="1"/>
  <c r="AH2281" i="1" s="1"/>
  <c r="AH2153" i="1" a="1"/>
  <c r="AH2153" i="1" s="1"/>
  <c r="AH2318" i="1" a="1"/>
  <c r="AH2318" i="1" s="1"/>
  <c r="AM434" i="1"/>
  <c r="AH1369" i="1" a="1"/>
  <c r="AH1369" i="1" s="1"/>
  <c r="AH116" i="1" a="1"/>
  <c r="AH116" i="1" s="1"/>
  <c r="AH2137" i="1" a="1"/>
  <c r="AH2137" i="1" s="1"/>
  <c r="AH297" i="1" a="1"/>
  <c r="AH297" i="1" s="1"/>
  <c r="AH1337" i="1" a="1"/>
  <c r="AH1337" i="1" s="1"/>
  <c r="AH413" i="1" a="1"/>
  <c r="AH413" i="1" s="1"/>
  <c r="AH2945" i="1" a="1"/>
  <c r="AH2945" i="1" s="1"/>
  <c r="AH1849" i="1" a="1"/>
  <c r="AH1849" i="1" s="1"/>
  <c r="AH825" i="1" a="1"/>
  <c r="AH825" i="1" s="1"/>
  <c r="AM1351" i="1"/>
  <c r="AM1335" i="1"/>
  <c r="AM1319" i="1"/>
  <c r="AM1303" i="1"/>
  <c r="AH1287" i="1" a="1"/>
  <c r="AH1287" i="1" s="1"/>
  <c r="AM1271" i="1"/>
  <c r="AM1255" i="1"/>
  <c r="AM1239" i="1"/>
  <c r="AM1223" i="1"/>
  <c r="AH1207" i="1" a="1"/>
  <c r="AH1207" i="1" s="1"/>
  <c r="AM1191" i="1"/>
  <c r="AM1175" i="1"/>
  <c r="AM1159" i="1"/>
  <c r="AM1127" i="1"/>
  <c r="AM1111" i="1"/>
  <c r="AM1095" i="1"/>
  <c r="AM1079" i="1"/>
  <c r="AM1047" i="1"/>
  <c r="AM1031" i="1"/>
  <c r="AM1015" i="1"/>
  <c r="AM999" i="1"/>
  <c r="AM967" i="1"/>
  <c r="AM951" i="1"/>
  <c r="AM935" i="1"/>
  <c r="AM903" i="1"/>
  <c r="AM855" i="1"/>
  <c r="AM807" i="1"/>
  <c r="AH791" i="1" a="1"/>
  <c r="AH791" i="1" s="1"/>
  <c r="AM759" i="1"/>
  <c r="AM743" i="1"/>
  <c r="AM727" i="1"/>
  <c r="AM711" i="1"/>
  <c r="AM679" i="1"/>
  <c r="AH663" i="1" a="1"/>
  <c r="AH663" i="1" s="1"/>
  <c r="AM647" i="1"/>
  <c r="AM631" i="1"/>
  <c r="AM615" i="1"/>
  <c r="AM599" i="1"/>
  <c r="AM567" i="1"/>
  <c r="AM551" i="1"/>
  <c r="AM535" i="1"/>
  <c r="AM519" i="1"/>
  <c r="AM503" i="1"/>
  <c r="AM487" i="1"/>
  <c r="AM471" i="1"/>
  <c r="AM455" i="1"/>
  <c r="AM439" i="1"/>
  <c r="AM391" i="1"/>
  <c r="AM375" i="1"/>
  <c r="AM359" i="1"/>
  <c r="AM343" i="1"/>
  <c r="AM327" i="1"/>
  <c r="AH311" i="1" a="1"/>
  <c r="AH311" i="1" s="1"/>
  <c r="AM295" i="1"/>
  <c r="AM263" i="1"/>
  <c r="AM247" i="1"/>
  <c r="AM199" i="1"/>
  <c r="AM183" i="1"/>
  <c r="AM119" i="1"/>
  <c r="AM103" i="1"/>
  <c r="AM71" i="1"/>
  <c r="AM39" i="1"/>
  <c r="AM23" i="1"/>
  <c r="AH1898" i="1" a="1"/>
  <c r="AH1898" i="1" s="1"/>
  <c r="AM1898" i="1"/>
  <c r="AM1226" i="1"/>
  <c r="AM1730" i="1"/>
  <c r="AM1634" i="1"/>
  <c r="AM1282" i="1"/>
  <c r="AM562" i="1"/>
  <c r="AM370" i="1"/>
  <c r="AM242" i="1"/>
  <c r="AM130" i="1"/>
  <c r="AM122" i="1"/>
  <c r="AM810" i="1"/>
  <c r="AM87" i="1"/>
  <c r="AM151" i="1"/>
  <c r="AM215" i="1"/>
  <c r="AM279" i="1"/>
  <c r="AM407" i="1"/>
  <c r="AM663" i="1"/>
  <c r="AM791" i="1"/>
  <c r="AM919" i="1"/>
  <c r="AM983" i="1"/>
  <c r="AM1367" i="1"/>
  <c r="AM1975" i="1"/>
  <c r="AM2247" i="1"/>
  <c r="AM2727" i="1"/>
  <c r="AM2999" i="1"/>
  <c r="AM304" i="1"/>
  <c r="AM290" i="1"/>
  <c r="AM1016" i="1"/>
  <c r="AM1304" i="1"/>
  <c r="AM1640" i="1"/>
  <c r="AM2330" i="1"/>
  <c r="AM2666" i="1"/>
  <c r="AH2170" i="1" a="1"/>
  <c r="AH2170" i="1" s="1"/>
  <c r="AH1264" i="1" a="1"/>
  <c r="AH1264" i="1" s="1"/>
  <c r="AH1554" i="1" a="1"/>
  <c r="AH1554" i="1" s="1"/>
  <c r="AM2346" i="1"/>
  <c r="AH1514" i="1" a="1"/>
  <c r="AH1514" i="1" s="1"/>
  <c r="AM1514" i="1"/>
  <c r="AM1050" i="1"/>
  <c r="AM2648" i="1"/>
  <c r="AM2752" i="1"/>
  <c r="AM2336" i="1"/>
  <c r="AM368" i="1"/>
  <c r="AM2327" i="1"/>
  <c r="AH2199" i="1" a="1"/>
  <c r="AH2199" i="1" s="1"/>
  <c r="AM2199" i="1"/>
  <c r="AM1687" i="1"/>
  <c r="AH1146" i="1" a="1"/>
  <c r="AH1146" i="1" s="1"/>
  <c r="AM1146" i="1"/>
  <c r="AM170" i="1"/>
  <c r="AM2744" i="1"/>
  <c r="AM1464" i="1"/>
  <c r="AM1776" i="1"/>
  <c r="AH1776" i="1" a="1"/>
  <c r="AH1776" i="1" s="1"/>
  <c r="AM66" i="1"/>
  <c r="AM154" i="1"/>
  <c r="AM216" i="1"/>
  <c r="AM312" i="1"/>
  <c r="AM1208" i="1"/>
  <c r="AM1578" i="1"/>
  <c r="AH186" i="1" a="1"/>
  <c r="AH186" i="1" s="1"/>
  <c r="AM186" i="1"/>
  <c r="AM2482" i="1"/>
  <c r="AM3000" i="1"/>
  <c r="AM2792" i="1"/>
  <c r="AM1384" i="1"/>
  <c r="AM488" i="1"/>
  <c r="AM2624" i="1"/>
  <c r="AM1184" i="1"/>
  <c r="AM384" i="1"/>
  <c r="AM610" i="1"/>
  <c r="AM1258" i="1"/>
  <c r="AM2146" i="1"/>
  <c r="AM2362" i="1"/>
  <c r="AM2578" i="1"/>
  <c r="AM2807" i="1"/>
  <c r="AM640" i="1"/>
  <c r="AM728" i="1"/>
  <c r="AM1320" i="1"/>
  <c r="AM2056" i="1"/>
  <c r="AM2304" i="1"/>
  <c r="AM1650" i="1"/>
  <c r="AM2394" i="1"/>
  <c r="AH2394" i="1" a="1"/>
  <c r="AH2394" i="1" s="1"/>
  <c r="AM2202" i="1"/>
  <c r="AH2202" i="1" a="1"/>
  <c r="AH2202" i="1" s="1"/>
  <c r="AH1338" i="1" a="1"/>
  <c r="AH1338" i="1" s="1"/>
  <c r="AM1338" i="1"/>
  <c r="AH1130" i="1" a="1"/>
  <c r="AH1130" i="1" s="1"/>
  <c r="AM1130" i="1"/>
  <c r="AM2968" i="1"/>
  <c r="AM2088" i="1"/>
  <c r="AM1584" i="1"/>
  <c r="AM768" i="1"/>
  <c r="AM624" i="1"/>
  <c r="AM2263" i="1"/>
  <c r="AM74" i="1"/>
  <c r="AM642" i="1"/>
  <c r="AM167" i="1"/>
  <c r="AM231" i="1"/>
  <c r="AM423" i="1"/>
  <c r="AM871" i="1"/>
  <c r="AM1063" i="1"/>
  <c r="AM2743" i="1"/>
  <c r="AM482" i="1"/>
  <c r="AM594" i="1"/>
  <c r="AM1224" i="1"/>
  <c r="AM1328" i="1"/>
  <c r="AM1544" i="1"/>
  <c r="AM2064" i="1"/>
  <c r="AM2440" i="1"/>
  <c r="AM2498" i="1"/>
  <c r="AM1818" i="1"/>
  <c r="AM1322" i="1"/>
  <c r="AM818" i="1"/>
  <c r="AM1832" i="1"/>
  <c r="AM1112" i="1"/>
  <c r="AM2967" i="1"/>
  <c r="AM2071" i="1"/>
  <c r="AM418" i="1"/>
  <c r="AM634" i="1"/>
  <c r="AM2602" i="1"/>
  <c r="AM2951" i="1"/>
  <c r="AM440" i="1"/>
  <c r="AM552" i="1"/>
  <c r="AM1232" i="1"/>
  <c r="AM1370" i="1"/>
  <c r="AM2192" i="1"/>
  <c r="AM2448" i="1"/>
  <c r="AM2256" i="1"/>
  <c r="AM82" i="1"/>
  <c r="AM1306" i="1"/>
  <c r="AM2615" i="1"/>
  <c r="AM32" i="1"/>
  <c r="AM328" i="1"/>
  <c r="AM560" i="1"/>
  <c r="AM1336" i="1"/>
  <c r="AM1490" i="1"/>
  <c r="AM2456" i="1"/>
  <c r="AM2378" i="1"/>
  <c r="AH2746" i="1" a="1"/>
  <c r="AH2746" i="1" s="1"/>
  <c r="AH2778" i="1" a="1"/>
  <c r="AH2778" i="1" s="1"/>
  <c r="AM2778" i="1"/>
  <c r="AM1906" i="1"/>
  <c r="AM2952" i="1"/>
  <c r="AM2808" i="1"/>
  <c r="AM1128" i="1"/>
  <c r="AM2512" i="1"/>
  <c r="AM1696" i="1"/>
  <c r="AM1978" i="1"/>
  <c r="AM2279" i="1"/>
  <c r="AM656" i="1"/>
  <c r="AM1144" i="1"/>
  <c r="AM1480" i="1"/>
  <c r="AM1266" i="1"/>
  <c r="AM1568" i="1"/>
  <c r="AM1960" i="1"/>
  <c r="AM2208" i="1"/>
  <c r="AM2320" i="1"/>
  <c r="AM2114" i="1"/>
  <c r="AM2568" i="1"/>
  <c r="AH2282" i="1" a="1"/>
  <c r="AH2282" i="1" s="1"/>
  <c r="AH2186" i="1" a="1"/>
  <c r="AH2186" i="1" s="1"/>
  <c r="AM2186" i="1"/>
  <c r="AM2010" i="1"/>
  <c r="AH2010" i="1" a="1"/>
  <c r="AH2010" i="1" s="1"/>
  <c r="AM1802" i="1"/>
  <c r="AH1242" i="1" a="1"/>
  <c r="AH1242" i="1" s="1"/>
  <c r="AM1242" i="1"/>
  <c r="AM2984" i="1"/>
  <c r="AM1928" i="1"/>
  <c r="AM392" i="1"/>
  <c r="AM1040" i="1"/>
  <c r="AH1495" i="1" a="1"/>
  <c r="AH1495" i="1" s="1"/>
  <c r="AM1495" i="1"/>
  <c r="AM658" i="1"/>
  <c r="AM1546" i="1"/>
  <c r="AM2410" i="1"/>
  <c r="AM1527" i="1"/>
  <c r="AM26" i="1"/>
  <c r="AM90" i="1"/>
  <c r="AM2650" i="1"/>
  <c r="AM762" i="1"/>
  <c r="AM55" i="1"/>
  <c r="AM311" i="1"/>
  <c r="AM695" i="1"/>
  <c r="AM823" i="1"/>
  <c r="AM887" i="1"/>
  <c r="AM1143" i="1"/>
  <c r="AM1207" i="1"/>
  <c r="AM1399" i="1"/>
  <c r="AM1463" i="1"/>
  <c r="AM2215" i="1"/>
  <c r="AM2759" i="1"/>
  <c r="AM248" i="1"/>
  <c r="AM1274" i="1"/>
  <c r="AM1386" i="1"/>
  <c r="AM1962" i="1"/>
  <c r="AM2250" i="1"/>
  <c r="AM2928" i="1"/>
  <c r="AH1058" i="1" a="1"/>
  <c r="AH1058" i="1" s="1"/>
  <c r="AM682" i="1"/>
  <c r="AM1354" i="1"/>
  <c r="AM674" i="1"/>
  <c r="AM2695" i="1"/>
  <c r="AM152" i="1"/>
  <c r="AM362" i="1"/>
  <c r="AM672" i="1"/>
  <c r="AM1152" i="1"/>
  <c r="AM1368" i="1"/>
  <c r="AM2472" i="1"/>
  <c r="AM1842" i="1"/>
  <c r="AH2936" i="1" a="1"/>
  <c r="AH2936" i="1" s="1"/>
  <c r="AH2777" i="1" a="1"/>
  <c r="AH2777" i="1" s="1"/>
  <c r="AM1434" i="1"/>
  <c r="AM2418" i="1"/>
  <c r="AM1752" i="1"/>
  <c r="AH1752" i="1" a="1"/>
  <c r="AH1752" i="1" s="1"/>
  <c r="AM1608" i="1"/>
  <c r="AM1416" i="1"/>
  <c r="AM1048" i="1"/>
  <c r="AM456" i="1"/>
  <c r="AM2368" i="1"/>
  <c r="AM2176" i="1"/>
  <c r="AM1664" i="1"/>
  <c r="AM2218" i="1"/>
  <c r="AM98" i="1"/>
  <c r="AM2359" i="1"/>
  <c r="AM64" i="1"/>
  <c r="AM160" i="1"/>
  <c r="AM480" i="1"/>
  <c r="AM1256" i="1"/>
  <c r="AM1170" i="1"/>
  <c r="AM1720" i="1"/>
  <c r="AM2112" i="1"/>
  <c r="AM2224" i="1"/>
  <c r="AM2352" i="1"/>
  <c r="AM1850" i="1"/>
  <c r="AM2138" i="1"/>
  <c r="AM2906" i="1"/>
  <c r="AM2690" i="1"/>
  <c r="AM802" i="1"/>
  <c r="AH314" i="1" a="1"/>
  <c r="AH314" i="1" s="1"/>
  <c r="AM2680" i="1"/>
  <c r="AM1192" i="1"/>
  <c r="AM104" i="1"/>
  <c r="AM2640" i="1"/>
  <c r="AM2000" i="1"/>
  <c r="AM48" i="1"/>
  <c r="AM1879" i="1"/>
  <c r="AM2295" i="1"/>
  <c r="AM872" i="1"/>
  <c r="AM522" i="1"/>
  <c r="AM1072" i="1"/>
  <c r="AM1160" i="1"/>
  <c r="AM1178" i="1"/>
  <c r="AH2234" i="1" a="1"/>
  <c r="AH2234" i="1" s="1"/>
  <c r="AH2922" i="1" a="1"/>
  <c r="AH2922" i="1" s="1"/>
  <c r="AM2922" i="1"/>
  <c r="AM218" i="1"/>
  <c r="AM2706" i="1"/>
  <c r="AM2552" i="1"/>
  <c r="AM280" i="1"/>
  <c r="AM40" i="1"/>
  <c r="AM2608" i="1"/>
  <c r="AM2416" i="1"/>
  <c r="AH2080" i="1" a="1"/>
  <c r="AH2080" i="1" s="1"/>
  <c r="AM2080" i="1"/>
  <c r="AM2455" i="1"/>
  <c r="AM1815" i="1"/>
  <c r="AM1162" i="1"/>
  <c r="AM1378" i="1"/>
  <c r="AM2698" i="1"/>
  <c r="AM730" i="1"/>
  <c r="AM2266" i="1"/>
  <c r="AM135" i="1"/>
  <c r="AM583" i="1"/>
  <c r="AM775" i="1"/>
  <c r="AM839" i="1"/>
  <c r="AM1287" i="1"/>
  <c r="AM1415" i="1"/>
  <c r="AM2231" i="1"/>
  <c r="AM2983" i="1"/>
  <c r="AM264" i="1"/>
  <c r="AM258" i="1"/>
  <c r="AM530" i="1"/>
  <c r="AM1168" i="1"/>
  <c r="AM1410" i="1"/>
  <c r="AM2240" i="1"/>
  <c r="AM2634" i="1"/>
  <c r="AH954" i="1" a="1"/>
  <c r="AH954" i="1" s="1"/>
  <c r="AM586" i="1"/>
  <c r="AM2712" i="1"/>
  <c r="AM1352" i="1"/>
  <c r="AM1440" i="1"/>
  <c r="AM1280" i="1"/>
  <c r="AM298" i="1"/>
  <c r="AM698" i="1"/>
  <c r="AM2167" i="1"/>
  <c r="AM1080" i="1"/>
  <c r="AM1624" i="1"/>
  <c r="AM2594" i="1"/>
  <c r="AH1056" i="1" a="1"/>
  <c r="AH1056" i="1" s="1"/>
  <c r="AM2298" i="1"/>
  <c r="AH2298" i="1" a="1"/>
  <c r="AH2298" i="1" s="1"/>
  <c r="AH1914" i="1" a="1"/>
  <c r="AH1914" i="1" s="1"/>
  <c r="AM1914" i="1"/>
  <c r="AM1522" i="1"/>
  <c r="AM2554" i="1"/>
  <c r="AH1402" i="1" a="1"/>
  <c r="AH1402" i="1" s="1"/>
  <c r="AM2120" i="1"/>
  <c r="AH1528" i="1" a="1"/>
  <c r="AH1528" i="1" s="1"/>
  <c r="AM1528" i="1"/>
  <c r="AH520" i="1" a="1"/>
  <c r="AH520" i="1" s="1"/>
  <c r="AM520" i="1"/>
  <c r="AM2592" i="1"/>
  <c r="AH2288" i="1" a="1"/>
  <c r="AH2288" i="1" s="1"/>
  <c r="AM2288" i="1"/>
  <c r="AM1728" i="1"/>
  <c r="AM1360" i="1"/>
  <c r="AM538" i="1"/>
  <c r="AM2103" i="1"/>
  <c r="AM2375" i="1"/>
  <c r="AM2855" i="1"/>
  <c r="AM426" i="1"/>
  <c r="AM1176" i="1"/>
  <c r="AM1288" i="1"/>
  <c r="AM1194" i="1"/>
  <c r="AM1768" i="1"/>
  <c r="AM2384" i="1"/>
  <c r="AH2538" i="1" a="1"/>
  <c r="AH2538" i="1" s="1"/>
  <c r="AH2616" i="1" a="1"/>
  <c r="AH2616" i="1" s="1"/>
  <c r="AH2522" i="1" a="1"/>
  <c r="AH2522" i="1" s="1"/>
  <c r="AH2490" i="1" a="1"/>
  <c r="AH2490" i="1" s="1"/>
  <c r="AH1786" i="1" a="1"/>
  <c r="AH1786" i="1" s="1"/>
  <c r="AH1642" i="1" a="1"/>
  <c r="AH1642" i="1" s="1"/>
  <c r="AH1590" i="1" a="1"/>
  <c r="AH1590" i="1" s="1"/>
  <c r="AH650" i="1" a="1"/>
  <c r="AH650" i="1" s="1"/>
  <c r="AH343" i="1" a="1"/>
  <c r="AH343" i="1" s="1"/>
  <c r="AH2458" i="1" a="1"/>
  <c r="AH2458" i="1" s="1"/>
  <c r="AH2442" i="1" a="1"/>
  <c r="AH2442" i="1" s="1"/>
  <c r="AH2426" i="1" a="1"/>
  <c r="AH2426" i="1" s="1"/>
  <c r="AH2730" i="1" a="1"/>
  <c r="AH2730" i="1" s="1"/>
  <c r="AH2082" i="1" a="1"/>
  <c r="AH2082" i="1" s="1"/>
  <c r="AH1754" i="1" a="1"/>
  <c r="AH1754" i="1" s="1"/>
  <c r="AH1698" i="1" a="1"/>
  <c r="AH1698" i="1" s="1"/>
  <c r="AH1657" i="1" a="1"/>
  <c r="AH1657" i="1" s="1"/>
  <c r="AH2018" i="1" a="1"/>
  <c r="AH2018" i="1" s="1"/>
  <c r="AH890" i="1" a="1"/>
  <c r="AH890" i="1" s="1"/>
  <c r="AH874" i="1" a="1"/>
  <c r="AH874" i="1" s="1"/>
  <c r="AH2714" i="1" a="1"/>
  <c r="AH2714" i="1" s="1"/>
  <c r="AH2776" i="1" a="1"/>
  <c r="AH2776" i="1" s="1"/>
  <c r="AH936" i="1" a="1"/>
  <c r="AH936" i="1" s="1"/>
  <c r="AH759" i="1" a="1"/>
  <c r="AH759" i="1" s="1"/>
  <c r="AH706" i="1" a="1"/>
  <c r="AH706" i="1" s="1"/>
  <c r="AH600" i="1" a="1"/>
  <c r="AH600" i="1" s="1"/>
  <c r="AH584" i="1" a="1"/>
  <c r="AH584" i="1" s="1"/>
  <c r="AH563" i="1" a="1"/>
  <c r="AH563" i="1" s="1"/>
  <c r="AH200" i="1" a="1"/>
  <c r="AH200" i="1" s="1"/>
  <c r="AH194" i="1" a="1"/>
  <c r="AH194" i="1" s="1"/>
  <c r="AH2850" i="1" a="1"/>
  <c r="AH2850" i="1" s="1"/>
  <c r="AH2424" i="1" a="1"/>
  <c r="AH2424" i="1" s="1"/>
  <c r="AH1530" i="1" a="1"/>
  <c r="AH1530" i="1" s="1"/>
  <c r="AH2106" i="1" a="1"/>
  <c r="AH2106" i="1" s="1"/>
  <c r="AH162" i="1" a="1"/>
  <c r="AH162" i="1" s="1"/>
  <c r="AH354" i="1" a="1"/>
  <c r="AH354" i="1" s="1"/>
  <c r="AH2312" i="1" a="1"/>
  <c r="AH2312" i="1" s="1"/>
  <c r="AH2296" i="1" a="1"/>
  <c r="AH2296" i="1" s="1"/>
  <c r="AH2184" i="1" a="1"/>
  <c r="AH2184" i="1" s="1"/>
  <c r="AH800" i="1" a="1"/>
  <c r="AH800" i="1" s="1"/>
  <c r="AH345" i="1" a="1"/>
  <c r="AH345" i="1" s="1"/>
  <c r="AH1576" i="1" a="1"/>
  <c r="AH1576" i="1" s="1"/>
  <c r="AH1002" i="1" a="1"/>
  <c r="AH1002" i="1" s="1"/>
  <c r="AH2338" i="1" a="1"/>
  <c r="AH2338" i="1" s="1"/>
  <c r="AH2258" i="1" a="1"/>
  <c r="AH2258" i="1" s="1"/>
  <c r="AH2696" i="1" a="1"/>
  <c r="AH2696" i="1" s="1"/>
  <c r="AH1314" i="1" a="1"/>
  <c r="AH1314" i="1" s="1"/>
  <c r="AH1234" i="1" a="1"/>
  <c r="AH1234" i="1" s="1"/>
  <c r="AH210" i="1" a="1"/>
  <c r="AH210" i="1" s="1"/>
  <c r="AH402" i="1" a="1"/>
  <c r="AH402" i="1" s="1"/>
  <c r="AH3002" i="1" a="1"/>
  <c r="AH3002" i="1" s="1"/>
  <c r="AH2986" i="1" a="1"/>
  <c r="AH2986" i="1" s="1"/>
  <c r="AH2970" i="1" a="1"/>
  <c r="AH2970" i="1" s="1"/>
  <c r="AH2954" i="1" a="1"/>
  <c r="AH2954" i="1" s="1"/>
  <c r="AH2422" i="1" a="1"/>
  <c r="AH2422" i="1" s="1"/>
  <c r="AH1674" i="1" a="1"/>
  <c r="AH1674" i="1" s="1"/>
  <c r="AH986" i="1" a="1"/>
  <c r="AH986" i="1" s="1"/>
  <c r="AH566" i="1" a="1"/>
  <c r="AH566" i="1" s="1"/>
  <c r="AH288" i="1" a="1"/>
  <c r="AH288" i="1" s="1"/>
  <c r="AH266" i="1" a="1"/>
  <c r="AH266" i="1" s="1"/>
  <c r="AH1529" i="1" a="1"/>
  <c r="AH1529" i="1" s="1"/>
  <c r="AH1498" i="1" a="1"/>
  <c r="AH1498" i="1" s="1"/>
  <c r="AH809" i="1" a="1"/>
  <c r="AH809" i="1" s="1"/>
  <c r="AH56" i="1" a="1"/>
  <c r="AH56" i="1" s="1"/>
  <c r="AH2105" i="1" a="1"/>
  <c r="AH2105" i="1" s="1"/>
  <c r="AH1722" i="1" a="1"/>
  <c r="AH1722" i="1" s="1"/>
  <c r="AH1114" i="1" a="1"/>
  <c r="AH1114" i="1" s="1"/>
  <c r="AH824" i="1" a="1"/>
  <c r="AH824" i="1" s="1"/>
  <c r="AH506" i="1" a="1"/>
  <c r="AH506" i="1" s="1"/>
  <c r="AH458" i="1" a="1"/>
  <c r="AH458" i="1" s="1"/>
  <c r="AH183" i="1" a="1"/>
  <c r="AH183" i="1" s="1"/>
  <c r="AH2567" i="1" a="1"/>
  <c r="AH2567" i="1" s="1"/>
  <c r="AH2520" i="1" a="1"/>
  <c r="AH2520" i="1" s="1"/>
  <c r="AH2770" i="1" a="1"/>
  <c r="AH2770" i="1" s="1"/>
  <c r="AH2135" i="1" a="1"/>
  <c r="AH2135" i="1" s="1"/>
  <c r="AH2104" i="1" a="1"/>
  <c r="AH2104" i="1" s="1"/>
  <c r="AH1706" i="1" a="1"/>
  <c r="AH1706" i="1" s="1"/>
  <c r="AH1400" i="1" a="1"/>
  <c r="AH1400" i="1" s="1"/>
  <c r="AH2682" i="1" a="1"/>
  <c r="AH2682" i="1" s="1"/>
  <c r="AH2041" i="1" a="1"/>
  <c r="AH2041" i="1" s="1"/>
  <c r="AH2026" i="1" a="1"/>
  <c r="AH2026" i="1" s="1"/>
  <c r="AH1609" i="1" a="1"/>
  <c r="AH1609" i="1" s="1"/>
  <c r="AH1512" i="1" a="1"/>
  <c r="AH1512" i="1" s="1"/>
  <c r="AH1466" i="1" a="1"/>
  <c r="AH1466" i="1" s="1"/>
  <c r="AH746" i="1" a="1"/>
  <c r="AH746" i="1" s="1"/>
  <c r="AH450" i="1" a="1"/>
  <c r="AH450" i="1" s="1"/>
  <c r="AH1770" i="1" a="1"/>
  <c r="AH1770" i="1" s="1"/>
  <c r="AH903" i="1" a="1"/>
  <c r="AH903" i="1" s="1"/>
  <c r="AH858" i="1" a="1"/>
  <c r="AH858" i="1" s="1"/>
  <c r="AH536" i="1" a="1"/>
  <c r="AH536" i="1" s="1"/>
  <c r="AH489" i="1" a="1"/>
  <c r="AH489" i="1" s="1"/>
  <c r="AH346" i="1" a="1"/>
  <c r="AH346" i="1" s="1"/>
  <c r="AH474" i="1" a="1"/>
  <c r="AH474" i="1" s="1"/>
  <c r="AH2154" i="1" a="1"/>
  <c r="AH2154" i="1" s="1"/>
  <c r="AH1800" i="1" a="1"/>
  <c r="AH1800" i="1" s="1"/>
  <c r="AH546" i="1" a="1"/>
  <c r="AH546" i="1" s="1"/>
  <c r="AH296" i="1" a="1"/>
  <c r="AH296" i="1" s="1"/>
  <c r="AH247" i="1" a="1"/>
  <c r="AH247" i="1" s="1"/>
  <c r="AH282" i="1" a="1"/>
  <c r="AH282" i="1" s="1"/>
  <c r="AH938" i="1" a="1"/>
  <c r="AH938" i="1" s="1"/>
  <c r="AH136" i="1" a="1"/>
  <c r="AH136" i="1" s="1"/>
  <c r="AH114" i="1" a="1"/>
  <c r="AH114" i="1" s="1"/>
  <c r="AH2910" i="1" a="1"/>
  <c r="AH2910" i="1" s="1"/>
  <c r="AH2810" i="1" a="1"/>
  <c r="AH2810" i="1" s="1"/>
  <c r="AH1784" i="1" a="1"/>
  <c r="AH1784" i="1" s="1"/>
  <c r="AH1018" i="1" a="1"/>
  <c r="AH1018" i="1" s="1"/>
  <c r="AH978" i="1" a="1"/>
  <c r="AH978" i="1" s="1"/>
  <c r="AH922" i="1" a="1"/>
  <c r="AH922" i="1" s="1"/>
  <c r="AH618" i="1" a="1"/>
  <c r="AH618" i="1" s="1"/>
  <c r="AH503" i="1" a="1"/>
  <c r="AH503" i="1" s="1"/>
  <c r="AH119" i="1" a="1"/>
  <c r="AH119" i="1" s="1"/>
  <c r="AM2973" i="1"/>
  <c r="AM2957" i="1"/>
  <c r="AM2925" i="1"/>
  <c r="AM2909" i="1"/>
  <c r="AM2845" i="1"/>
  <c r="AM2765" i="1"/>
  <c r="AM2749" i="1"/>
  <c r="AM2717" i="1"/>
  <c r="AM2701" i="1"/>
  <c r="AM2637" i="1"/>
  <c r="AM2541" i="1"/>
  <c r="AM2525" i="1"/>
  <c r="AM2493" i="1"/>
  <c r="AM2461" i="1"/>
  <c r="AM2445" i="1"/>
  <c r="AM2429" i="1"/>
  <c r="AM2397" i="1"/>
  <c r="AM2349" i="1"/>
  <c r="AM2189" i="1"/>
  <c r="AM2157" i="1"/>
  <c r="AM2141" i="1"/>
  <c r="AM2125" i="1"/>
  <c r="AM2093" i="1"/>
  <c r="AM2029" i="1"/>
  <c r="AH2794" i="1" a="1"/>
  <c r="AH2794" i="1" s="1"/>
  <c r="AH2601" i="1" a="1"/>
  <c r="AH2601" i="1" s="1"/>
  <c r="AH1418" i="1" a="1"/>
  <c r="AH1418" i="1" s="1"/>
  <c r="AH1033" i="1" a="1"/>
  <c r="AH1033" i="1" s="1"/>
  <c r="AH466" i="1" a="1"/>
  <c r="AH466" i="1" s="1"/>
  <c r="AH394" i="1" a="1"/>
  <c r="AH394" i="1" s="1"/>
  <c r="AH327" i="1" a="1"/>
  <c r="AH327" i="1" s="1"/>
  <c r="AH1012" i="1" a="1"/>
  <c r="AH1012" i="1" s="1"/>
  <c r="AH2935" i="1" a="1"/>
  <c r="AH2935" i="1" s="1"/>
  <c r="AH2825" i="1" a="1"/>
  <c r="AH2825" i="1" s="1"/>
  <c r="AH1658" i="1" a="1"/>
  <c r="AH1658" i="1" s="1"/>
  <c r="AH906" i="1" a="1"/>
  <c r="AH906" i="1" s="1"/>
  <c r="AH856" i="1" a="1"/>
  <c r="AH856" i="1" s="1"/>
  <c r="AH344" i="1" a="1"/>
  <c r="AH344" i="1" s="1"/>
  <c r="AM2013" i="1"/>
  <c r="AM1997" i="1"/>
  <c r="AM1917" i="1"/>
  <c r="AM1901" i="1"/>
  <c r="AM1837" i="1"/>
  <c r="AM1821" i="1"/>
  <c r="AM1805" i="1"/>
  <c r="AM1789" i="1"/>
  <c r="AM1773" i="1"/>
  <c r="AM1757" i="1"/>
  <c r="AM1741" i="1"/>
  <c r="AM1725" i="1"/>
  <c r="AM1709" i="1"/>
  <c r="AM1661" i="1"/>
  <c r="AM1645" i="1"/>
  <c r="AM1629" i="1"/>
  <c r="AM1597" i="1"/>
  <c r="AM1581" i="1"/>
  <c r="AM1565" i="1"/>
  <c r="AM1549" i="1"/>
  <c r="AM1533" i="1"/>
  <c r="AM1517" i="1"/>
  <c r="AM1501" i="1"/>
  <c r="AM1485" i="1"/>
  <c r="AM1453" i="1"/>
  <c r="AM1437" i="1"/>
  <c r="AM1373" i="1"/>
  <c r="AM1341" i="1"/>
  <c r="AM1325" i="1"/>
  <c r="AM1309" i="1"/>
  <c r="AM1277" i="1"/>
  <c r="AM1261" i="1"/>
  <c r="AM1245" i="1"/>
  <c r="AM1213" i="1"/>
  <c r="AM1197" i="1"/>
  <c r="AM1181" i="1"/>
  <c r="AM1149" i="1"/>
  <c r="AM1133" i="1"/>
  <c r="AM1117" i="1"/>
  <c r="AM1005" i="1"/>
  <c r="AM957" i="1"/>
  <c r="AM941" i="1"/>
  <c r="AM829" i="1"/>
  <c r="AM749" i="1"/>
  <c r="AM733" i="1"/>
  <c r="AM685" i="1"/>
  <c r="AM637" i="1"/>
  <c r="AM605" i="1"/>
  <c r="AM573" i="1"/>
  <c r="AM541" i="1"/>
  <c r="AM509" i="1"/>
  <c r="AM493" i="1"/>
  <c r="AM477" i="1"/>
  <c r="AM429" i="1"/>
  <c r="AM413" i="1"/>
  <c r="AM381" i="1"/>
  <c r="AM365" i="1"/>
  <c r="AM349" i="1"/>
  <c r="AM301" i="1"/>
  <c r="AM285" i="1"/>
  <c r="AM253" i="1"/>
  <c r="AM237" i="1"/>
  <c r="AM221" i="1"/>
  <c r="AM189" i="1"/>
  <c r="AM173" i="1"/>
  <c r="AM125" i="1"/>
  <c r="AM45" i="1"/>
  <c r="AM29" i="1"/>
  <c r="AM2997" i="1"/>
  <c r="AM2981" i="1"/>
  <c r="AM2965" i="1"/>
  <c r="AM2933" i="1"/>
  <c r="AM2869" i="1"/>
  <c r="AM2853" i="1"/>
  <c r="AM2837" i="1"/>
  <c r="AM2789" i="1"/>
  <c r="AM2709" i="1"/>
  <c r="AM2693" i="1"/>
  <c r="AM2677" i="1"/>
  <c r="AM2645" i="1"/>
  <c r="AM2613" i="1"/>
  <c r="AM2597" i="1"/>
  <c r="AM2581" i="1"/>
  <c r="AM2565" i="1"/>
  <c r="AM2549" i="1"/>
  <c r="AM2501" i="1"/>
  <c r="AM2469" i="1"/>
  <c r="AM2453" i="1"/>
  <c r="AM2405" i="1"/>
  <c r="AM2357" i="1"/>
  <c r="AM2293" i="1"/>
  <c r="AM2277" i="1"/>
  <c r="AM2261" i="1"/>
  <c r="AM2181" i="1"/>
  <c r="AM2165" i="1"/>
  <c r="AM2133" i="1"/>
  <c r="AM2117" i="1"/>
  <c r="AM2085" i="1"/>
  <c r="AM2069" i="1"/>
  <c r="AM2053" i="1"/>
  <c r="AM2021" i="1"/>
  <c r="AM1957" i="1"/>
  <c r="AM1941" i="1"/>
  <c r="AM1925" i="1"/>
  <c r="AM1909" i="1"/>
  <c r="AM1877" i="1"/>
  <c r="AM1845" i="1"/>
  <c r="AM1797" i="1"/>
  <c r="AM1781" i="1"/>
  <c r="AM1765" i="1"/>
  <c r="AM1749" i="1"/>
  <c r="AM1717" i="1"/>
  <c r="AM1701" i="1"/>
  <c r="AM1685" i="1"/>
  <c r="AM1653" i="1"/>
  <c r="AM1637" i="1"/>
  <c r="AM1621" i="1"/>
  <c r="AM1605" i="1"/>
  <c r="AM1589" i="1"/>
  <c r="AM1541" i="1"/>
  <c r="AM1445" i="1"/>
  <c r="AM1413" i="1"/>
  <c r="AM1365" i="1"/>
  <c r="AM1285" i="1"/>
  <c r="AM1157" i="1"/>
  <c r="AM1125" i="1"/>
  <c r="AM1109" i="1"/>
  <c r="AM1093" i="1"/>
  <c r="AM1029" i="1"/>
  <c r="AM1013" i="1"/>
  <c r="AM997" i="1"/>
  <c r="AM965" i="1"/>
  <c r="AM901" i="1"/>
  <c r="AM869" i="1"/>
  <c r="AM853" i="1"/>
  <c r="AM837" i="1"/>
  <c r="AM789" i="1"/>
  <c r="AM757" i="1"/>
  <c r="AM741" i="1"/>
  <c r="AM709" i="1"/>
  <c r="AM693" i="1"/>
  <c r="AM629" i="1"/>
  <c r="AM613" i="1"/>
  <c r="AM597" i="1"/>
  <c r="AM581" i="1"/>
  <c r="AM565" i="1"/>
  <c r="AM549" i="1"/>
  <c r="AM517" i="1"/>
  <c r="AM501" i="1"/>
  <c r="AM485" i="1"/>
  <c r="AM469" i="1"/>
  <c r="AM437" i="1"/>
  <c r="AM389" i="1"/>
  <c r="AM341" i="1"/>
  <c r="AM293" i="1"/>
  <c r="AM261" i="1"/>
  <c r="AM245" i="1"/>
  <c r="AM213" i="1"/>
  <c r="AM149" i="1"/>
  <c r="AM133" i="1"/>
  <c r="AM85" i="1"/>
  <c r="AM53" i="1"/>
  <c r="AM3004" i="1"/>
  <c r="AM2972" i="1"/>
  <c r="AM2940" i="1"/>
  <c r="AM2924" i="1"/>
  <c r="AM2908" i="1"/>
  <c r="AM2892" i="1"/>
  <c r="AM2844" i="1"/>
  <c r="AM2812" i="1"/>
  <c r="AM2796" i="1"/>
  <c r="AM2780" i="1"/>
  <c r="AM2764" i="1"/>
  <c r="AM2748" i="1"/>
  <c r="AM2716" i="1"/>
  <c r="AM2668" i="1"/>
  <c r="AM2652" i="1"/>
  <c r="AM2604" i="1"/>
  <c r="AM2556" i="1"/>
  <c r="AM2540" i="1"/>
  <c r="AM2524" i="1"/>
  <c r="AM2476" i="1"/>
  <c r="AM2460" i="1"/>
  <c r="AM2428" i="1"/>
  <c r="AM2412" i="1"/>
  <c r="AM2396" i="1"/>
  <c r="AM2380" i="1"/>
  <c r="AM2364" i="1"/>
  <c r="AM2348" i="1"/>
  <c r="AM2332" i="1"/>
  <c r="AM2300" i="1"/>
  <c r="AM2284" i="1"/>
  <c r="AM2268" i="1"/>
  <c r="AM2252" i="1"/>
  <c r="AM2236" i="1"/>
  <c r="AM2220" i="1"/>
  <c r="AM2204" i="1"/>
  <c r="AM2140" i="1"/>
  <c r="AM2124" i="1"/>
  <c r="AM2092" i="1"/>
  <c r="AM2060" i="1"/>
  <c r="AM2028" i="1"/>
  <c r="AM2012" i="1"/>
  <c r="AM1996" i="1"/>
  <c r="AM1980" i="1"/>
  <c r="AM1964" i="1"/>
  <c r="AM1948" i="1"/>
  <c r="AM1932" i="1"/>
  <c r="AM1916" i="1"/>
  <c r="AM1900" i="1"/>
  <c r="AM1884" i="1"/>
  <c r="AM1868" i="1"/>
  <c r="AM1852" i="1"/>
  <c r="AM1836" i="1"/>
  <c r="AM1820" i="1"/>
  <c r="AM1772" i="1"/>
  <c r="AM1740" i="1"/>
  <c r="AM1724" i="1"/>
  <c r="AM1708" i="1"/>
  <c r="AM1692" i="1"/>
  <c r="AM1644" i="1"/>
  <c r="AM1628" i="1"/>
  <c r="AM1612" i="1"/>
  <c r="AM1580" i="1"/>
  <c r="AM1516" i="1"/>
  <c r="AM1452" i="1"/>
  <c r="AM1436" i="1"/>
  <c r="AM1388" i="1"/>
  <c r="AM1356" i="1"/>
  <c r="AM1292" i="1"/>
  <c r="AM1164" i="1"/>
  <c r="AM1052" i="1"/>
  <c r="AM1004" i="1"/>
  <c r="AM988" i="1"/>
  <c r="AM940" i="1"/>
  <c r="AM924" i="1"/>
  <c r="AM876" i="1"/>
  <c r="AM860" i="1"/>
  <c r="AM812" i="1"/>
  <c r="AM796" i="1"/>
  <c r="AM748" i="1"/>
  <c r="AM684" i="1"/>
  <c r="AM540" i="1"/>
  <c r="AM492" i="1"/>
  <c r="AM428" i="1"/>
  <c r="AM364" i="1"/>
  <c r="AM348" i="1"/>
  <c r="AM332" i="1"/>
  <c r="AM300" i="1"/>
  <c r="AM204" i="1"/>
  <c r="AM172" i="1"/>
  <c r="AM156" i="1"/>
  <c r="AM92" i="1"/>
  <c r="AM44" i="1"/>
  <c r="AM28" i="1"/>
  <c r="AH701" i="1" a="1"/>
  <c r="AH701" i="1" s="1"/>
  <c r="AH3005" i="1" a="1"/>
  <c r="AH3005" i="1" s="1"/>
  <c r="AH2861" i="1" a="1"/>
  <c r="AH2861" i="1" s="1"/>
  <c r="AH317" i="1" a="1"/>
  <c r="AH317" i="1" s="1"/>
  <c r="AH2901" i="1" a="1"/>
  <c r="AH2901" i="1" s="1"/>
  <c r="AH2821" i="1" a="1"/>
  <c r="AH2821" i="1" s="1"/>
  <c r="AH2421" i="1" a="1"/>
  <c r="AH2421" i="1" s="1"/>
  <c r="AH2389" i="1" a="1"/>
  <c r="AH2389" i="1" s="1"/>
  <c r="AH2341" i="1" a="1"/>
  <c r="AH2341" i="1" s="1"/>
  <c r="AH2005" i="1" a="1"/>
  <c r="AH2005" i="1" s="1"/>
  <c r="AH1893" i="1" a="1"/>
  <c r="AH1893" i="1" s="1"/>
  <c r="AH1829" i="1" a="1"/>
  <c r="AH1829" i="1" s="1"/>
  <c r="AH1557" i="1" a="1"/>
  <c r="AH1557" i="1" s="1"/>
  <c r="AH773" i="1" a="1"/>
  <c r="AH773" i="1" s="1"/>
  <c r="AH277" i="1" a="1"/>
  <c r="AH277" i="1" s="1"/>
  <c r="AH197" i="1" a="1"/>
  <c r="AH197" i="1" s="1"/>
  <c r="AH101" i="1" a="1"/>
  <c r="AH101" i="1" s="1"/>
  <c r="AH1212" i="1" a="1"/>
  <c r="AH1212" i="1" s="1"/>
  <c r="AH1068" i="1" a="1"/>
  <c r="AH1068" i="1" s="1"/>
  <c r="AM2317" i="1"/>
  <c r="AM2045" i="1"/>
  <c r="AM2389" i="1"/>
  <c r="AM1276" i="1"/>
  <c r="AH389" i="1" a="1"/>
  <c r="AH389" i="1" s="1"/>
  <c r="AH437" i="1" a="1"/>
  <c r="AH437" i="1" s="1"/>
  <c r="AH1350" i="1" a="1"/>
  <c r="AH1350" i="1" s="1"/>
  <c r="AH1334" i="1" a="1"/>
  <c r="AH1334" i="1" s="1"/>
  <c r="AH1302" i="1" a="1"/>
  <c r="AH1302" i="1" s="1"/>
  <c r="AH1206" i="1" a="1"/>
  <c r="AH1206" i="1" s="1"/>
  <c r="AH1174" i="1" a="1"/>
  <c r="AH1174" i="1" s="1"/>
  <c r="AH1142" i="1" a="1"/>
  <c r="AH1142" i="1" s="1"/>
  <c r="AH1105" i="1" a="1"/>
  <c r="AH1105" i="1" s="1"/>
  <c r="AH410" i="1" a="1"/>
  <c r="AH410" i="1" s="1"/>
  <c r="AM2781" i="1"/>
  <c r="AM2061" i="1"/>
  <c r="AM93" i="1"/>
  <c r="AM157" i="1"/>
  <c r="AM669" i="1"/>
  <c r="AM797" i="1"/>
  <c r="AM861" i="1"/>
  <c r="AM925" i="1"/>
  <c r="AM989" i="1"/>
  <c r="AM1053" i="1"/>
  <c r="AM1573" i="1"/>
  <c r="AM1981" i="1"/>
  <c r="AM2325" i="1"/>
  <c r="AM2533" i="1"/>
  <c r="AM2605" i="1"/>
  <c r="AM2821" i="1"/>
  <c r="AM1548" i="1"/>
  <c r="AH77" i="1" a="1"/>
  <c r="AH77" i="1" s="1"/>
  <c r="AM1509" i="1"/>
  <c r="AM2901" i="1"/>
  <c r="AM1212" i="1"/>
  <c r="AH1805" i="1" a="1"/>
  <c r="AH1805" i="1" s="1"/>
  <c r="AM2829" i="1"/>
  <c r="AM1613" i="1"/>
  <c r="AM101" i="1"/>
  <c r="AM421" i="1"/>
  <c r="AM677" i="1"/>
  <c r="AM1317" i="1"/>
  <c r="AM2757" i="1"/>
  <c r="AH2474" i="1" a="1"/>
  <c r="AH2474" i="1" s="1"/>
  <c r="AM2253" i="1"/>
  <c r="AM229" i="1"/>
  <c r="AM1189" i="1"/>
  <c r="AM1381" i="1"/>
  <c r="AM2333" i="1"/>
  <c r="AM2685" i="1"/>
  <c r="AM2269" i="1"/>
  <c r="AH2597" i="1" a="1"/>
  <c r="AH2597" i="1" s="1"/>
  <c r="AH439" i="1" a="1"/>
  <c r="AH439" i="1" s="1"/>
  <c r="AH2573" i="1" a="1"/>
  <c r="AH2573" i="1" s="1"/>
  <c r="AM2573" i="1"/>
  <c r="AM1869" i="1"/>
  <c r="AM109" i="1"/>
  <c r="AM557" i="1"/>
  <c r="AM621" i="1"/>
  <c r="AM813" i="1"/>
  <c r="AM877" i="1"/>
  <c r="AM1069" i="1"/>
  <c r="AM1389" i="1"/>
  <c r="AM1861" i="1"/>
  <c r="AM2205" i="1"/>
  <c r="AM2341" i="1"/>
  <c r="AM2477" i="1"/>
  <c r="AM2621" i="1"/>
  <c r="AM2917" i="1"/>
  <c r="AM2989" i="1"/>
  <c r="AM1804" i="1"/>
  <c r="AM2700" i="1"/>
  <c r="AH2042" i="1" a="1"/>
  <c r="AH2042" i="1" s="1"/>
  <c r="AH2742" i="1" a="1"/>
  <c r="AH2742" i="1" s="1"/>
  <c r="AM2381" i="1"/>
  <c r="AM1933" i="1"/>
  <c r="AM2860" i="1"/>
  <c r="AM1525" i="1"/>
  <c r="AM2005" i="1"/>
  <c r="AM2413" i="1"/>
  <c r="AM2773" i="1"/>
  <c r="AH2614" i="1" a="1"/>
  <c r="AH2614" i="1" s="1"/>
  <c r="AM2653" i="1"/>
  <c r="AM357" i="1"/>
  <c r="AM1853" i="1"/>
  <c r="AM117" i="1"/>
  <c r="AM181" i="1"/>
  <c r="AM309" i="1"/>
  <c r="AM373" i="1"/>
  <c r="AM821" i="1"/>
  <c r="AM885" i="1"/>
  <c r="AM949" i="1"/>
  <c r="AM1077" i="1"/>
  <c r="AM1141" i="1"/>
  <c r="AM1205" i="1"/>
  <c r="AM1269" i="1"/>
  <c r="AM1333" i="1"/>
  <c r="AM1397" i="1"/>
  <c r="AM1461" i="1"/>
  <c r="AM1733" i="1"/>
  <c r="AM2077" i="1"/>
  <c r="AM2213" i="1"/>
  <c r="AM2485" i="1"/>
  <c r="AM2557" i="1"/>
  <c r="AM2629" i="1"/>
  <c r="AM2444" i="1"/>
  <c r="AH234" i="1" a="1"/>
  <c r="AH234" i="1" s="1"/>
  <c r="AH2645" i="1" a="1"/>
  <c r="AH2645" i="1" s="1"/>
  <c r="AM2893" i="1"/>
  <c r="AM2876" i="1"/>
  <c r="AM933" i="1"/>
  <c r="AM2197" i="1"/>
  <c r="AM1669" i="1"/>
  <c r="AM2149" i="1"/>
  <c r="AM2285" i="1"/>
  <c r="AM2421" i="1"/>
  <c r="AM1532" i="1"/>
  <c r="AM2636" i="1"/>
  <c r="AH438" i="1" a="1"/>
  <c r="AH438" i="1" s="1"/>
  <c r="AM2589" i="1"/>
  <c r="AM165" i="1"/>
  <c r="AM61" i="1"/>
  <c r="AM317" i="1"/>
  <c r="AM445" i="1"/>
  <c r="AM701" i="1"/>
  <c r="AM765" i="1"/>
  <c r="AM893" i="1"/>
  <c r="AM1021" i="1"/>
  <c r="AM1085" i="1"/>
  <c r="AM1405" i="1"/>
  <c r="AM1469" i="1"/>
  <c r="AM1813" i="1"/>
  <c r="AM1949" i="1"/>
  <c r="AM2221" i="1"/>
  <c r="AM2861" i="1"/>
  <c r="AM3005" i="1"/>
  <c r="AH1577" i="1" a="1"/>
  <c r="AH1577" i="1" s="1"/>
  <c r="AH173" i="1" a="1"/>
  <c r="AH173" i="1" s="1"/>
  <c r="AH365" i="1" a="1"/>
  <c r="AH365" i="1" s="1"/>
  <c r="AM1885" i="1"/>
  <c r="AM1324" i="1"/>
  <c r="AM1468" i="1"/>
  <c r="AM773" i="1"/>
  <c r="AM2229" i="1"/>
  <c r="AM2572" i="1"/>
  <c r="AH2649" i="1" a="1"/>
  <c r="AH2649" i="1" s="1"/>
  <c r="AM37" i="1"/>
  <c r="AM805" i="1"/>
  <c r="AM1061" i="1"/>
  <c r="AM1253" i="1"/>
  <c r="AM1989" i="1"/>
  <c r="AM69" i="1"/>
  <c r="AM197" i="1"/>
  <c r="AM325" i="1"/>
  <c r="AM453" i="1"/>
  <c r="AM645" i="1"/>
  <c r="AM1221" i="1"/>
  <c r="AM1349" i="1"/>
  <c r="AM1477" i="1"/>
  <c r="AM2365" i="1"/>
  <c r="AM2725" i="1"/>
  <c r="AM2797" i="1"/>
  <c r="AM2941" i="1"/>
  <c r="AM3013" i="1"/>
  <c r="AM1893" i="1"/>
  <c r="AM2301" i="1"/>
  <c r="AM2437" i="1"/>
  <c r="AM1404" i="1"/>
  <c r="AH1365" i="1" a="1"/>
  <c r="AH1365" i="1" s="1"/>
  <c r="AH209" i="1" a="1"/>
  <c r="AH209" i="1" s="1"/>
  <c r="AH2654" i="1" a="1"/>
  <c r="AH2654" i="1" s="1"/>
  <c r="AM1677" i="1"/>
  <c r="AM2988" i="1"/>
  <c r="AM2732" i="1"/>
  <c r="AM2684" i="1"/>
  <c r="AM2620" i="1"/>
  <c r="AM2588" i="1"/>
  <c r="AM2492" i="1"/>
  <c r="AM2172" i="1"/>
  <c r="AM2156" i="1"/>
  <c r="AM2108" i="1"/>
  <c r="AM2076" i="1"/>
  <c r="AM2044" i="1"/>
  <c r="AM1788" i="1"/>
  <c r="AM1756" i="1"/>
  <c r="AM1660" i="1"/>
  <c r="AM1596" i="1"/>
  <c r="AM1564" i="1"/>
  <c r="AM1500" i="1"/>
  <c r="AM1484" i="1"/>
  <c r="AM1420" i="1"/>
  <c r="AM1372" i="1"/>
  <c r="AM1308" i="1"/>
  <c r="AM1244" i="1"/>
  <c r="AM1228" i="1"/>
  <c r="AM1180" i="1"/>
  <c r="AM1116" i="1"/>
  <c r="AM1100" i="1"/>
  <c r="AM732" i="1"/>
  <c r="AM668" i="1"/>
  <c r="AM620" i="1"/>
  <c r="AM604" i="1"/>
  <c r="AM556" i="1"/>
  <c r="AM476" i="1"/>
  <c r="AM412" i="1"/>
  <c r="AM284" i="1"/>
  <c r="AM268" i="1"/>
  <c r="AM236" i="1"/>
  <c r="AM220" i="1"/>
  <c r="AM140" i="1"/>
  <c r="AM108" i="1"/>
  <c r="AM76" i="1"/>
  <c r="AM2509" i="1"/>
  <c r="AM1493" i="1"/>
  <c r="AM2037" i="1"/>
  <c r="AM2173" i="1"/>
  <c r="AM2309" i="1"/>
  <c r="AM2517" i="1"/>
  <c r="AM1340" i="1"/>
  <c r="AM2508" i="1"/>
  <c r="AM21" i="1"/>
  <c r="AM277" i="1"/>
  <c r="AM405" i="1"/>
  <c r="AM533" i="1"/>
  <c r="AM661" i="1"/>
  <c r="AM725" i="1"/>
  <c r="AM917" i="1"/>
  <c r="AM981" i="1"/>
  <c r="AM1045" i="1"/>
  <c r="AM1173" i="1"/>
  <c r="AM1237" i="1"/>
  <c r="AM1301" i="1"/>
  <c r="AM1429" i="1"/>
  <c r="AM1973" i="1"/>
  <c r="AM2109" i="1"/>
  <c r="AM2245" i="1"/>
  <c r="AM2669" i="1"/>
  <c r="AM2741" i="1"/>
  <c r="AM2813" i="1"/>
  <c r="AM2885" i="1"/>
  <c r="AM2828" i="1"/>
  <c r="AM2956" i="1"/>
  <c r="AH1912" i="1" a="1"/>
  <c r="AH1912" i="1" s="1"/>
  <c r="AH42" i="1" a="1"/>
  <c r="AH42" i="1" s="1"/>
  <c r="AH53" i="1" a="1"/>
  <c r="AH53" i="1" s="1"/>
  <c r="AH221" i="1" a="1"/>
  <c r="AH221" i="1" s="1"/>
  <c r="AH1692" i="1" a="1"/>
  <c r="AH1692" i="1" s="1"/>
  <c r="AH1581" i="1" a="1"/>
  <c r="AH1581" i="1" s="1"/>
  <c r="AH2938" i="1" a="1"/>
  <c r="AH2938" i="1" s="1"/>
  <c r="AH2933" i="1" a="1"/>
  <c r="AH2933" i="1" s="1"/>
  <c r="AH245" i="1" a="1"/>
  <c r="AH245" i="1" s="1"/>
  <c r="AH2565" i="1" a="1"/>
  <c r="AH2565" i="1" s="1"/>
  <c r="AH1836" i="1" a="1"/>
  <c r="AH1836" i="1" s="1"/>
  <c r="AH342" i="1" a="1"/>
  <c r="AH342" i="1" s="1"/>
  <c r="AH137" i="1" a="1"/>
  <c r="AH137" i="1" s="1"/>
  <c r="AH461" i="1" a="1"/>
  <c r="AH461" i="1" s="1"/>
  <c r="AH2853" i="1" a="1"/>
  <c r="AH2853" i="1" s="1"/>
  <c r="AH2133" i="1" a="1"/>
  <c r="AH2133" i="1" s="1"/>
  <c r="AH2709" i="1" a="1"/>
  <c r="AH2709" i="1" s="1"/>
  <c r="AH125" i="1" a="1"/>
  <c r="AH125" i="1" s="1"/>
  <c r="AH2749" i="1" a="1"/>
  <c r="AH2749" i="1" s="1"/>
  <c r="AH2179" i="1" a="1"/>
  <c r="AH2179" i="1" s="1"/>
  <c r="AH2677" i="1" a="1"/>
  <c r="AH2677" i="1" s="1"/>
  <c r="AH837" i="1" a="1"/>
  <c r="AH837" i="1" s="1"/>
  <c r="AH2345" i="1" a="1"/>
  <c r="AH2345" i="1" s="1"/>
  <c r="AH2169" i="1" a="1"/>
  <c r="AH2169" i="1" s="1"/>
  <c r="AH149" i="1" a="1"/>
  <c r="AH149" i="1" s="1"/>
  <c r="AH341" i="1" a="1"/>
  <c r="AH341" i="1" s="1"/>
  <c r="AH378" i="1" a="1"/>
  <c r="AH378" i="1" s="1"/>
  <c r="AH2453" i="1" a="1"/>
  <c r="AH2453" i="1" s="1"/>
  <c r="AH2053" i="1" a="1"/>
  <c r="AH2053" i="1" s="1"/>
  <c r="AH1653" i="1" a="1"/>
  <c r="AH1653" i="1" s="1"/>
  <c r="AH597" i="1" a="1"/>
  <c r="AH597" i="1" s="1"/>
  <c r="AH293" i="1" a="1"/>
  <c r="AH293" i="1" s="1"/>
  <c r="AH1092" i="1" a="1"/>
  <c r="AH1092" i="1" s="1"/>
  <c r="AH29" i="1" a="1"/>
  <c r="AH29" i="1" s="1"/>
  <c r="AH2965" i="1" a="1"/>
  <c r="AH2965" i="1" s="1"/>
  <c r="AH2691" i="1" a="1"/>
  <c r="AH2691" i="1" s="1"/>
  <c r="AH2028" i="1" a="1"/>
  <c r="AH2028" i="1" s="1"/>
  <c r="AH643" i="1" a="1"/>
  <c r="AH643" i="1" s="1"/>
  <c r="AH2519" i="1" a="1"/>
  <c r="AH2519" i="1" s="1"/>
  <c r="AH1959" i="1" a="1"/>
  <c r="AH1959" i="1" s="1"/>
  <c r="AH1797" i="1" a="1"/>
  <c r="AH1797" i="1" s="1"/>
  <c r="AH1719" i="1" a="1"/>
  <c r="AH1719" i="1" s="1"/>
  <c r="AH1667" i="1" a="1"/>
  <c r="AH1667" i="1" s="1"/>
  <c r="AH1213" i="1" a="1"/>
  <c r="AH1213" i="1" s="1"/>
  <c r="AH853" i="1" a="1"/>
  <c r="AH853" i="1" s="1"/>
  <c r="AH1671" i="1" a="1"/>
  <c r="AH1671" i="1" s="1"/>
  <c r="AH544" i="1" a="1"/>
  <c r="AH544" i="1" s="1"/>
  <c r="AH2896" i="1" a="1"/>
  <c r="AH2896" i="1" s="1"/>
  <c r="AH2435" i="1" a="1"/>
  <c r="AH2435" i="1" s="1"/>
  <c r="AH1863" i="1" a="1"/>
  <c r="AH1863" i="1" s="1"/>
  <c r="AH1948" i="1" a="1"/>
  <c r="AH1948" i="1" s="1"/>
  <c r="AH784" i="1" a="1"/>
  <c r="AH784" i="1" s="1"/>
  <c r="AH1703" i="1" a="1"/>
  <c r="AH1703" i="1" s="1"/>
  <c r="AH517" i="1" a="1"/>
  <c r="AH517" i="1" s="1"/>
  <c r="AH131" i="1" a="1"/>
  <c r="AH131" i="1" s="1"/>
  <c r="AH1877" i="1" a="1"/>
  <c r="AH1877" i="1" s="1"/>
  <c r="AH387" i="1" a="1"/>
  <c r="AH387" i="1" s="1"/>
  <c r="AH2919" i="1" a="1"/>
  <c r="AH2919" i="1" s="1"/>
  <c r="AH138" i="1" a="1"/>
  <c r="AH138" i="1" s="1"/>
  <c r="AH2032" i="1" a="1"/>
  <c r="AH2032" i="1" s="1"/>
  <c r="AH329" i="1" a="1"/>
  <c r="AH329" i="1" s="1"/>
  <c r="AH2177" i="1" a="1"/>
  <c r="AH2177" i="1" s="1"/>
  <c r="AH330" i="1" a="1"/>
  <c r="AH330" i="1" s="1"/>
  <c r="AH1155" i="1" a="1"/>
  <c r="AH1155" i="1" s="1"/>
  <c r="AH1331" i="1" a="1"/>
  <c r="AH1331" i="1" s="1"/>
  <c r="AH198" i="1" a="1"/>
  <c r="AH198" i="1" s="1"/>
  <c r="AH1219" i="1" a="1"/>
  <c r="AH1219" i="1" s="1"/>
  <c r="AH2353" i="1" a="1"/>
  <c r="AH2353" i="1" s="1"/>
  <c r="AH1315" i="1" a="1"/>
  <c r="AH1315" i="1" s="1"/>
  <c r="AH2460" i="1" a="1"/>
  <c r="AH2460" i="1" s="1"/>
  <c r="AH1913" i="1" a="1"/>
  <c r="AH1913" i="1" s="1"/>
  <c r="AH2905" i="1" a="1"/>
  <c r="AH2905" i="1" s="1"/>
  <c r="AH269" i="1" a="1"/>
  <c r="AH269" i="1" s="1"/>
  <c r="AH306" i="1" a="1"/>
  <c r="AH306" i="1" s="1"/>
  <c r="AH408" i="1" l="1" a="1"/>
  <c r="AH408" i="1" s="1"/>
  <c r="AH1040" i="1" a="1"/>
  <c r="AH1040" i="1" s="1"/>
  <c r="AH1080" i="1" a="1"/>
  <c r="AH1080" i="1" s="1"/>
  <c r="AH1077" i="1" a="1"/>
  <c r="AH1077" i="1" s="1"/>
  <c r="AH2900" i="1" a="1"/>
  <c r="AH2900" i="1" s="1"/>
  <c r="AH647" i="1" a="1"/>
  <c r="AH647" i="1" s="1"/>
  <c r="AH537" i="1" a="1"/>
  <c r="AH537" i="1" s="1"/>
  <c r="AH2551" i="1" a="1"/>
  <c r="AH2551" i="1" s="1"/>
  <c r="AH611" i="1" a="1"/>
  <c r="AH611" i="1" s="1"/>
  <c r="AH1589" i="1" a="1"/>
  <c r="AH1589" i="1" s="1"/>
  <c r="AH2613" i="1" a="1"/>
  <c r="AH2613" i="1" s="1"/>
  <c r="AH1244" i="1" a="1"/>
  <c r="AH1244" i="1" s="1"/>
  <c r="AH2012" i="1" a="1"/>
  <c r="AH2012" i="1" s="1"/>
  <c r="AH2585" i="1" a="1"/>
  <c r="AH2585" i="1" s="1"/>
  <c r="AH528" i="1" a="1"/>
  <c r="AH528" i="1" s="1"/>
  <c r="AH1178" i="1" a="1"/>
  <c r="AH1178" i="1" s="1"/>
  <c r="AH1333" i="1" a="1"/>
  <c r="AH1333" i="1" s="1"/>
  <c r="AH1861" i="1" a="1"/>
  <c r="AH1861" i="1" s="1"/>
  <c r="AH178" i="1" a="1"/>
  <c r="AH178" i="1" s="1"/>
  <c r="AH2163" i="1" a="1"/>
  <c r="AH2163" i="1" s="1"/>
  <c r="AH2329" i="1" a="1"/>
  <c r="AH2329" i="1" s="1"/>
  <c r="AH527" i="1" a="1"/>
  <c r="AH527" i="1" s="1"/>
  <c r="AH2064" i="1" a="1"/>
  <c r="AH2064" i="1" s="1"/>
  <c r="AH1379" i="1" a="1"/>
  <c r="AH1379" i="1" s="1"/>
  <c r="AH1123" i="1" a="1"/>
  <c r="AH1123" i="1" s="1"/>
  <c r="AH2869" i="1" a="1"/>
  <c r="AH2869" i="1" s="1"/>
  <c r="AH627" i="1" a="1"/>
  <c r="AH627" i="1" s="1"/>
  <c r="AH1500" i="1" a="1"/>
  <c r="AH1500" i="1" s="1"/>
  <c r="AH2073" i="1" a="1"/>
  <c r="AH2073" i="1" s="1"/>
  <c r="AH2680" i="1" a="1"/>
  <c r="AH2680" i="1" s="1"/>
  <c r="AH2382" i="1" a="1"/>
  <c r="AH2382" i="1" s="1"/>
  <c r="AH229" i="1" a="1"/>
  <c r="AH229" i="1" s="1"/>
  <c r="AH1561" i="1" a="1"/>
  <c r="AH1561" i="1" s="1"/>
  <c r="AH1614" i="1" a="1"/>
  <c r="AH1614" i="1" s="1"/>
  <c r="AH2888" i="1" a="1"/>
  <c r="AH2888" i="1" s="1"/>
  <c r="AH1817" i="1" a="1"/>
  <c r="AH1817" i="1" s="1"/>
  <c r="AH362" i="1" a="1"/>
  <c r="AH362" i="1" s="1"/>
  <c r="AH2675" i="1" a="1"/>
  <c r="AH2675" i="1" s="1"/>
  <c r="AH821" i="1" a="1"/>
  <c r="AH821" i="1" s="1"/>
  <c r="AH2894" i="1" a="1"/>
  <c r="AH2894" i="1" s="1"/>
  <c r="AH1298" i="1" a="1"/>
  <c r="AH1298" i="1" s="1"/>
  <c r="AH2388" i="1" a="1"/>
  <c r="AH2388" i="1" s="1"/>
  <c r="AH2417" i="1" a="1"/>
  <c r="AH2417" i="1" s="1"/>
  <c r="AH1102" i="1" a="1"/>
  <c r="AH1102" i="1" s="1"/>
  <c r="AH2126" i="1" a="1"/>
  <c r="AH2126" i="1" s="1"/>
  <c r="AH201" i="1" a="1"/>
  <c r="AH201" i="1" s="1"/>
  <c r="AH286" i="1" a="1"/>
  <c r="AH286" i="1" s="1"/>
  <c r="AH2818" i="1" a="1"/>
  <c r="AH2818" i="1" s="1"/>
  <c r="AH1377" i="1" a="1"/>
  <c r="AH1377" i="1" s="1"/>
  <c r="AH340" i="1" a="1"/>
  <c r="AH340" i="1" s="1"/>
  <c r="AH2147" i="1" a="1"/>
  <c r="AH2147" i="1" s="1"/>
  <c r="AH598" i="1" a="1"/>
  <c r="AH598" i="1" s="1"/>
  <c r="AH596" i="1" a="1"/>
  <c r="AH596" i="1" s="1"/>
  <c r="AH99" i="1" a="1"/>
  <c r="AH99" i="1" s="1"/>
  <c r="AH1335" i="1" a="1"/>
  <c r="AH1335" i="1" s="1"/>
  <c r="AH919" i="1" a="1"/>
  <c r="AH919" i="1" s="1"/>
  <c r="AH790" i="1" a="1"/>
  <c r="AH790" i="1" s="1"/>
  <c r="AH1269" i="1" a="1"/>
  <c r="AH1269" i="1" s="1"/>
  <c r="AH2920" i="1" a="1"/>
  <c r="AH2920" i="1" s="1"/>
  <c r="AH1241" i="1" a="1"/>
  <c r="AH1241" i="1" s="1"/>
  <c r="AH2326" i="1" a="1"/>
  <c r="AH2326" i="1" s="1"/>
  <c r="AH2591" i="1" a="1"/>
  <c r="AH2591" i="1" s="1"/>
  <c r="AH2293" i="1" a="1"/>
  <c r="AH2293" i="1" s="1"/>
  <c r="AH1626" i="1" a="1"/>
  <c r="AH1626" i="1" s="1"/>
  <c r="AH1370" i="1" a="1"/>
  <c r="AH1370" i="1" s="1"/>
  <c r="AH2805" i="1" a="1"/>
  <c r="AH2805" i="1" s="1"/>
  <c r="AH1497" i="1" a="1"/>
  <c r="AH1497" i="1" s="1"/>
  <c r="AH2871" i="1" a="1"/>
  <c r="AH2871" i="1" s="1"/>
  <c r="AH1882" i="1" a="1"/>
  <c r="AH1882" i="1" s="1"/>
  <c r="AH1240" i="1" a="1"/>
  <c r="AH1240" i="1" s="1"/>
  <c r="AH534" i="1" a="1"/>
  <c r="AH534" i="1" s="1"/>
  <c r="AH230" i="1" a="1"/>
  <c r="AH230" i="1" s="1"/>
  <c r="AH2595" i="1" a="1"/>
  <c r="AH2595" i="1" s="1"/>
  <c r="AH39" i="1" a="1"/>
  <c r="AH39" i="1" s="1"/>
  <c r="AH1571" i="1" a="1"/>
  <c r="AH1571" i="1" s="1"/>
  <c r="AH2838" i="1" a="1"/>
  <c r="AH2838" i="1" s="1"/>
  <c r="AH2582" i="1" a="1"/>
  <c r="AH2582" i="1" s="1"/>
  <c r="AH1814" i="1" a="1"/>
  <c r="AH1814" i="1" s="1"/>
  <c r="AH602" i="1" a="1"/>
  <c r="AH602" i="1" s="1"/>
  <c r="AH1639" i="1" a="1"/>
  <c r="AH1639" i="1" s="1"/>
  <c r="AH1767" i="1" a="1"/>
  <c r="AH1767" i="1" s="1"/>
  <c r="AH2549" i="1" a="1"/>
  <c r="AH2549" i="1" s="1"/>
  <c r="AH985" i="1" a="1"/>
  <c r="AH985" i="1" s="1"/>
  <c r="AH1503" i="1" a="1"/>
  <c r="AH1503" i="1" s="1"/>
  <c r="AH533" i="1" a="1"/>
  <c r="AH533" i="1" s="1"/>
  <c r="AH564" i="1" a="1"/>
  <c r="AH564" i="1" s="1"/>
  <c r="AH769" i="1" a="1"/>
  <c r="AH769" i="1" s="1"/>
  <c r="AH2625" i="1" a="1"/>
  <c r="AH2625" i="1" s="1"/>
  <c r="AH2369" i="1" a="1"/>
  <c r="AH2369" i="1" s="1"/>
  <c r="AH2220" i="1" a="1"/>
  <c r="AH2220" i="1" s="1"/>
  <c r="AH1351" i="1" a="1"/>
  <c r="AH1351" i="1" s="1"/>
  <c r="AH2868" i="1" a="1"/>
  <c r="AH2868" i="1" s="1"/>
  <c r="AH2392" i="1" a="1"/>
  <c r="AH2392" i="1" s="1"/>
  <c r="AH1762" i="1" a="1"/>
  <c r="AH1762" i="1" s="1"/>
  <c r="AH1186" i="1" a="1"/>
  <c r="AH1186" i="1" s="1"/>
  <c r="AH2720" i="1" a="1"/>
  <c r="AH2720" i="1" s="1"/>
  <c r="AH2464" i="1" a="1"/>
  <c r="AH2464" i="1" s="1"/>
  <c r="AH1442" i="1" a="1"/>
  <c r="AH1442" i="1" s="1"/>
  <c r="AH1250" i="1" a="1"/>
  <c r="AH1250" i="1" s="1"/>
  <c r="AH820" i="1" a="1"/>
  <c r="AH820" i="1" s="1"/>
  <c r="AH1696" i="1" a="1"/>
  <c r="AH1696" i="1" s="1"/>
  <c r="AH321" i="1" a="1"/>
  <c r="AH321" i="1" s="1"/>
  <c r="AH1039" i="1" a="1"/>
  <c r="AH1039" i="1" s="1"/>
  <c r="AH1886" i="1" a="1"/>
  <c r="AH1886" i="1" s="1"/>
  <c r="AH2272" i="1" a="1"/>
  <c r="AH2272" i="1" s="1"/>
  <c r="AH1046" i="1" a="1"/>
  <c r="AH1046" i="1" s="1"/>
  <c r="AH871" i="1" a="1"/>
  <c r="AH871" i="1" s="1"/>
  <c r="AH1792" i="1" a="1"/>
  <c r="AH1792" i="1" s="1"/>
  <c r="AH2716" i="1" a="1"/>
  <c r="AH2716" i="1" s="1"/>
  <c r="AH2528" i="1" a="1"/>
  <c r="AH2528" i="1" s="1"/>
  <c r="AH2612" i="1" a="1"/>
  <c r="AH2612" i="1" s="1"/>
  <c r="AH2492" i="1" a="1"/>
  <c r="AH2492" i="1" s="1"/>
  <c r="AH181" i="1" a="1"/>
  <c r="AH181" i="1" s="1"/>
  <c r="AH1469" i="1" a="1"/>
  <c r="AH1469" i="1" s="1"/>
  <c r="AH2040" i="1" a="1"/>
  <c r="AH2040" i="1" s="1"/>
  <c r="AH2002" i="1" a="1"/>
  <c r="AH2002" i="1" s="1"/>
  <c r="AH1367" i="1" a="1"/>
  <c r="AH1367" i="1" s="1"/>
  <c r="AH735" i="1" a="1"/>
  <c r="AH735" i="1" s="1"/>
  <c r="AH164" i="1" a="1"/>
  <c r="AH164" i="1" s="1"/>
  <c r="AH52" i="1" a="1"/>
  <c r="AH52" i="1" s="1"/>
  <c r="AH2955" i="1" a="1"/>
  <c r="AH2955" i="1" s="1"/>
  <c r="AH307" i="1" a="1"/>
  <c r="AH307" i="1" s="1"/>
  <c r="AH2786" i="1" a="1"/>
  <c r="AH2786" i="1" s="1"/>
  <c r="AH2221" i="1" a="1"/>
  <c r="AH2221" i="1" s="1"/>
  <c r="AH496" i="1" a="1"/>
  <c r="AH496" i="1" s="1"/>
  <c r="AH992" i="1" a="1"/>
  <c r="AH992" i="1" s="1"/>
  <c r="AH1504" i="1" a="1"/>
  <c r="AH1504" i="1" s="1"/>
  <c r="AH104" i="1" a="1"/>
  <c r="AH104" i="1" s="1"/>
  <c r="AH2855" i="1" a="1"/>
  <c r="AH2855" i="1" s="1"/>
  <c r="AH1857" i="1" a="1"/>
  <c r="AH1857" i="1" s="1"/>
  <c r="AH471" i="1" a="1"/>
  <c r="AH471" i="1" s="1"/>
  <c r="AH1760" i="1" a="1"/>
  <c r="AH1760" i="1" s="1"/>
  <c r="AH1617" i="1" a="1"/>
  <c r="AH1617" i="1" s="1"/>
  <c r="AH1247" i="1" a="1"/>
  <c r="AH1247" i="1" s="1"/>
  <c r="AH429" i="1" a="1"/>
  <c r="AH429" i="1" s="1"/>
  <c r="AH1964" i="1" a="1"/>
  <c r="AH1964" i="1" s="1"/>
  <c r="AH2355" i="1" a="1"/>
  <c r="AH2355" i="1" s="1"/>
  <c r="AH1601" i="1" a="1"/>
  <c r="AH1601" i="1" s="1"/>
  <c r="AH1008" i="1" a="1"/>
  <c r="AH1008" i="1" s="1"/>
  <c r="AH1838" i="1" a="1"/>
  <c r="AH1838" i="1" s="1"/>
  <c r="AH1075" i="1" a="1"/>
  <c r="AH1075" i="1" s="1"/>
  <c r="AH940" i="1" a="1"/>
  <c r="AH940" i="1" s="1"/>
  <c r="AH509" i="1" a="1"/>
  <c r="AH509" i="1" s="1"/>
  <c r="AH1453" i="1" a="1"/>
  <c r="AH1453" i="1" s="1"/>
  <c r="AH2748" i="1" a="1"/>
  <c r="AH2748" i="1" s="1"/>
  <c r="AH957" i="1" a="1"/>
  <c r="AH957" i="1" s="1"/>
  <c r="AH1506" i="1" a="1"/>
  <c r="AH1506" i="1" s="1"/>
  <c r="AH1746" i="1" a="1"/>
  <c r="AH1746" i="1" s="1"/>
  <c r="AH1897" i="1" a="1"/>
  <c r="AH1897" i="1" s="1"/>
  <c r="AH1843" i="1" a="1"/>
  <c r="AH1843" i="1" s="1"/>
  <c r="AH2099" i="1" a="1"/>
  <c r="AH2099" i="1" s="1"/>
  <c r="AH2113" i="1" a="1"/>
  <c r="AH2113" i="1" s="1"/>
  <c r="AH1844" i="1" a="1"/>
  <c r="AH1844" i="1" s="1"/>
  <c r="AH2087" i="1" a="1"/>
  <c r="AH2087" i="1" s="1"/>
  <c r="AH1301" i="1" a="1"/>
  <c r="AH1301" i="1" s="1"/>
  <c r="AH2544" i="1" a="1"/>
  <c r="AH2544" i="1" s="1"/>
  <c r="AH391" i="1" a="1"/>
  <c r="AH391" i="1" s="1"/>
  <c r="AH2264" i="1" a="1"/>
  <c r="AH2264" i="1" s="1"/>
  <c r="AH1248" i="1" a="1"/>
  <c r="AH1248" i="1" s="1"/>
  <c r="AH440" i="1" a="1"/>
  <c r="AH440" i="1" s="1"/>
  <c r="AH482" i="1" a="1"/>
  <c r="AH482" i="1" s="1"/>
  <c r="AH238" i="1" a="1"/>
  <c r="AH238" i="1" s="1"/>
  <c r="AH2015" i="1" a="1"/>
  <c r="AH2015" i="1" s="1"/>
  <c r="AH1089" i="1" a="1"/>
  <c r="AH1089" i="1" s="1"/>
  <c r="AH45" i="1" a="1"/>
  <c r="AH45" i="1" s="1"/>
  <c r="AH1587" i="1" a="1"/>
  <c r="AH1587" i="1" s="1"/>
  <c r="AH1029" i="1" a="1"/>
  <c r="AH1029" i="1" s="1"/>
  <c r="AH2665" i="1" a="1"/>
  <c r="AH2665" i="1" s="1"/>
  <c r="AH2340" i="1" a="1"/>
  <c r="AH2340" i="1" s="1"/>
  <c r="AH849" i="1" a="1"/>
  <c r="AH849" i="1" s="1"/>
  <c r="AH2733" i="1" a="1"/>
  <c r="AH2733" i="1" s="1"/>
  <c r="AH789" i="1" a="1"/>
  <c r="AH789" i="1" s="1"/>
  <c r="AH2813" i="1" a="1"/>
  <c r="AH2813" i="1" s="1"/>
  <c r="AH2543" i="1" a="1"/>
  <c r="AH2543" i="1" s="1"/>
  <c r="AH1520" i="1" a="1"/>
  <c r="AH1520" i="1" s="1"/>
  <c r="AH782" i="1" a="1"/>
  <c r="AH782" i="1" s="1"/>
  <c r="AH2784" i="1" a="1"/>
  <c r="AH2784" i="1" s="1"/>
  <c r="AH1317" i="1" a="1"/>
  <c r="AH1317" i="1" s="1"/>
  <c r="AH526" i="1" a="1"/>
  <c r="AH526" i="1" s="1"/>
  <c r="AH1362" i="1" a="1"/>
  <c r="AH1362" i="1" s="1"/>
  <c r="AH1709" i="1" a="1"/>
  <c r="AH1709" i="1" s="1"/>
  <c r="AH819" i="1" a="1"/>
  <c r="AH819" i="1" s="1"/>
  <c r="AH752" i="1" a="1"/>
  <c r="AH752" i="1" s="1"/>
  <c r="AH1180" i="1" a="1"/>
  <c r="AH1180" i="1" s="1"/>
  <c r="AH3004" i="1" a="1"/>
  <c r="AH3004" i="1" s="1"/>
  <c r="AH2989" i="1" a="1"/>
  <c r="AH2989" i="1" s="1"/>
  <c r="AH240" i="1" a="1"/>
  <c r="AH240" i="1" s="1"/>
  <c r="AH1010" i="1" a="1"/>
  <c r="AH1010" i="1" s="1"/>
  <c r="AH2800" i="1" a="1"/>
  <c r="AH2800" i="1" s="1"/>
  <c r="AH2852" i="1" a="1"/>
  <c r="AH2852" i="1" s="1"/>
  <c r="AH2356" i="1" a="1"/>
  <c r="AH2356" i="1" s="1"/>
  <c r="AH2129" i="1" a="1"/>
  <c r="AH2129" i="1" s="1"/>
  <c r="AH542" i="1" a="1"/>
  <c r="AH542" i="1" s="1"/>
  <c r="AH2527" i="1" a="1"/>
  <c r="AH2527" i="1" s="1"/>
  <c r="AH479" i="1" a="1"/>
  <c r="AH479" i="1" s="1"/>
  <c r="AH2016" i="1" a="1"/>
  <c r="AH2016" i="1" s="1"/>
  <c r="AH1181" i="1" a="1"/>
  <c r="AH1181" i="1" s="1"/>
  <c r="AH498" i="1" a="1"/>
  <c r="AH498" i="1" s="1"/>
  <c r="AH1468" i="1" a="1"/>
  <c r="AH1468" i="1" s="1"/>
  <c r="AH1813" i="1" a="1"/>
  <c r="AH1813" i="1" s="1"/>
  <c r="AH669" i="1" a="1"/>
  <c r="AH669" i="1" s="1"/>
  <c r="AH86" i="1" a="1"/>
  <c r="AH86" i="1" s="1"/>
  <c r="AH2867" i="1" a="1"/>
  <c r="AH2867" i="1" s="1"/>
  <c r="AH2881" i="1" a="1"/>
  <c r="AH2881" i="1" s="1"/>
  <c r="AH2214" i="1" a="1"/>
  <c r="AH2214" i="1" s="1"/>
  <c r="AH2783" i="1" a="1"/>
  <c r="AH2783" i="1" s="1"/>
  <c r="AH1452" i="1" a="1"/>
  <c r="AH1452" i="1" s="1"/>
  <c r="AH1588" i="1" a="1"/>
  <c r="AH1588" i="1" s="1"/>
  <c r="AH2995" i="1" a="1"/>
  <c r="AH2995" i="1" s="1"/>
  <c r="AH165" i="1" a="1"/>
  <c r="AH165" i="1" s="1"/>
  <c r="AH925" i="1" a="1"/>
  <c r="AH925" i="1" s="1"/>
  <c r="AH1806" i="1" a="1"/>
  <c r="AH1806" i="1" s="1"/>
  <c r="AH2274" i="1" a="1"/>
  <c r="AH2274" i="1" s="1"/>
  <c r="AH1873" i="1" a="1"/>
  <c r="AH1873" i="1" s="1"/>
  <c r="AH812" i="1" a="1"/>
  <c r="AH812" i="1" s="1"/>
  <c r="AH1431" i="1" a="1"/>
  <c r="AH1431" i="1" s="1"/>
  <c r="AH2093" i="1" a="1"/>
  <c r="AH2093" i="1" s="1"/>
  <c r="AH2399" i="1" a="1"/>
  <c r="AH2399" i="1" s="1"/>
  <c r="AH2718" i="1" a="1"/>
  <c r="AH2718" i="1" s="1"/>
  <c r="AH300" i="1" a="1"/>
  <c r="AH300" i="1" s="1"/>
  <c r="AH556" i="1" a="1"/>
  <c r="AH556" i="1" s="1"/>
  <c r="AH2462" i="1" a="1"/>
  <c r="AH2462" i="1" s="1"/>
  <c r="AH1694" i="1" a="1"/>
  <c r="AH1694" i="1" s="1"/>
  <c r="AH2974" i="1" a="1"/>
  <c r="AH2974" i="1" s="1"/>
  <c r="AH2143" i="1" a="1"/>
  <c r="AH2143" i="1" s="1"/>
  <c r="AH1095" i="1" a="1"/>
  <c r="AH1095" i="1" s="1"/>
  <c r="AH2349" i="1" a="1"/>
  <c r="AH2349" i="1" s="1"/>
  <c r="AH205" i="1" a="1"/>
  <c r="AH205" i="1" s="1"/>
  <c r="AH2605" i="1" a="1"/>
  <c r="AH2605" i="1" s="1"/>
  <c r="AH1325" i="1" a="1"/>
  <c r="AH1325" i="1" s="1"/>
  <c r="AH1580" i="1" a="1"/>
  <c r="AH1580" i="1" s="1"/>
  <c r="AH705" i="1" a="1"/>
  <c r="AH705" i="1" s="1"/>
  <c r="AH1436" i="1" a="1"/>
  <c r="AH1436" i="1" s="1"/>
  <c r="AH2062" i="1" a="1"/>
  <c r="AH2062" i="1" s="1"/>
  <c r="AH2611" i="1" a="1"/>
  <c r="AH2611" i="1" s="1"/>
  <c r="AH2972" i="1" a="1"/>
  <c r="AH2972" i="1" s="1"/>
  <c r="AH2967" i="1" a="1"/>
  <c r="AH2967" i="1" s="1"/>
  <c r="AH1413" i="1" a="1"/>
  <c r="AH1413" i="1" s="1"/>
  <c r="AH1106" i="1" a="1"/>
  <c r="AH1106" i="1" s="1"/>
  <c r="AH420" i="1" a="1"/>
  <c r="AH420" i="1" s="1"/>
  <c r="AH847" i="1" a="1"/>
  <c r="AH847" i="1" s="1"/>
  <c r="AH2693" i="1" a="1"/>
  <c r="AH2693" i="1" s="1"/>
  <c r="AH2949" i="1" a="1"/>
  <c r="AH2949" i="1" s="1"/>
  <c r="AH1190" i="1" a="1"/>
  <c r="AH1190" i="1" s="1"/>
  <c r="AH2130" i="1" a="1"/>
  <c r="AH2130" i="1" s="1"/>
  <c r="AH2136" i="1" a="1"/>
  <c r="AH2136" i="1" s="1"/>
  <c r="AH1064" i="1" a="1"/>
  <c r="AH1064" i="1" s="1"/>
  <c r="AH336" i="1" a="1"/>
  <c r="AH336" i="1" s="1"/>
  <c r="AH932" i="1" a="1"/>
  <c r="AH932" i="1" s="1"/>
  <c r="AH1615" i="1" a="1"/>
  <c r="AH1615" i="1" s="1"/>
  <c r="AH2895" i="1" a="1"/>
  <c r="AH2895" i="1" s="1"/>
  <c r="AH1715" i="1" a="1"/>
  <c r="AH1715" i="1" s="1"/>
  <c r="AH2470" i="1" a="1"/>
  <c r="AH2470" i="1" s="1"/>
  <c r="AH406" i="1" a="1"/>
  <c r="AH406" i="1" s="1"/>
  <c r="AH1871" i="1" a="1"/>
  <c r="AH1871" i="1" s="1"/>
  <c r="AH2993" i="1" a="1"/>
  <c r="AH2993" i="1" s="1"/>
  <c r="AH1669" i="1" a="1"/>
  <c r="AH1669" i="1" s="1"/>
  <c r="AH1874" i="1" a="1"/>
  <c r="AH1874" i="1" s="1"/>
  <c r="AH2839" i="1" a="1"/>
  <c r="AH2839" i="1" s="1"/>
  <c r="AH1832" i="1" a="1"/>
  <c r="AH1832" i="1" s="1"/>
  <c r="AH1768" i="1" a="1"/>
  <c r="AH1768" i="1" s="1"/>
  <c r="AH1459" i="1" a="1"/>
  <c r="AH1459" i="1" s="1"/>
  <c r="AH1872" i="1" a="1"/>
  <c r="AH1872" i="1" s="1"/>
  <c r="AH80" i="1" a="1"/>
  <c r="AH80" i="1" s="1"/>
  <c r="AH2386" i="1" a="1"/>
  <c r="AH2386" i="1" s="1"/>
  <c r="AH2724" i="1" a="1"/>
  <c r="AH2724" i="1" s="1"/>
  <c r="AH1702" i="1" a="1"/>
  <c r="AH1702" i="1" s="1"/>
  <c r="AH2726" i="1" a="1"/>
  <c r="AH2726" i="1" s="1"/>
  <c r="AH901" i="1" a="1"/>
  <c r="AH901" i="1" s="1"/>
  <c r="AH1925" i="1" a="1"/>
  <c r="AH1925" i="1" s="1"/>
  <c r="AH1203" i="1" a="1"/>
  <c r="AH1203" i="1" s="1"/>
  <c r="AH2332" i="1" a="1"/>
  <c r="AH2332" i="1" s="1"/>
  <c r="AH1971" i="1" a="1"/>
  <c r="AH1971" i="1" s="1"/>
  <c r="AH1956" i="1" a="1"/>
  <c r="AH1956" i="1" s="1"/>
  <c r="AH1847" i="1" a="1"/>
  <c r="AH1847" i="1" s="1"/>
  <c r="AH2120" i="1" a="1"/>
  <c r="AH2120" i="1" s="1"/>
  <c r="AH678" i="1" a="1"/>
  <c r="AH678" i="1" s="1"/>
  <c r="AH2982" i="1" a="1"/>
  <c r="AH2982" i="1" s="1"/>
  <c r="AH357" i="1" a="1"/>
  <c r="AH357" i="1" s="1"/>
  <c r="AH2409" i="1" a="1"/>
  <c r="AH2409" i="1" s="1"/>
  <c r="AH1129" i="1" a="1"/>
  <c r="AH1129" i="1" s="1"/>
  <c r="AH1700" i="1" a="1"/>
  <c r="AH1700" i="1" s="1"/>
  <c r="AH1958" i="1" a="1"/>
  <c r="AH1958" i="1" s="1"/>
  <c r="AH873" i="1" a="1"/>
  <c r="AH873" i="1" s="1"/>
  <c r="AH645" i="1" a="1"/>
  <c r="AH645" i="1" s="1"/>
  <c r="AH2212" i="1" a="1"/>
  <c r="AH2212" i="1" s="1"/>
  <c r="AH1157" i="1" a="1"/>
  <c r="AH1157" i="1" s="1"/>
  <c r="AH1641" i="1" a="1"/>
  <c r="AH1641" i="1" s="1"/>
  <c r="AH1385" i="1" a="1"/>
  <c r="AH1385" i="1" s="1"/>
  <c r="AH676" i="1" a="1"/>
  <c r="AH676" i="1" s="1"/>
  <c r="AH2225" i="1" a="1"/>
  <c r="AH2225" i="1" s="1"/>
  <c r="AH848" i="1" a="1"/>
  <c r="AH848" i="1" s="1"/>
  <c r="AH2227" i="1" a="1"/>
  <c r="AH2227" i="1" s="1"/>
  <c r="AH2437" i="1" a="1"/>
  <c r="AH2437" i="1" s="1"/>
  <c r="AH1618" i="1" a="1"/>
  <c r="AH1618" i="1" s="1"/>
  <c r="AH617" i="1" a="1"/>
  <c r="AH617" i="1" s="1"/>
  <c r="AH934" i="1" a="1"/>
  <c r="AH934" i="1" s="1"/>
  <c r="AH947" i="1" a="1"/>
  <c r="AH947" i="1" s="1"/>
  <c r="AH2921" i="1" a="1"/>
  <c r="AH2921" i="1" s="1"/>
  <c r="AH1446" i="1" a="1"/>
  <c r="AH1446" i="1" s="1"/>
  <c r="AH1578" i="1" a="1"/>
  <c r="AH1578" i="1" s="1"/>
  <c r="AH453" i="1" a="1"/>
  <c r="AH453" i="1" s="1"/>
  <c r="AH499" i="1" a="1"/>
  <c r="AH499" i="1" s="1"/>
  <c r="AH3013" i="1" a="1"/>
  <c r="AH3013" i="1" s="1"/>
  <c r="AH1021" i="1" a="1"/>
  <c r="AH1021" i="1" s="1"/>
  <c r="AH1390" i="1" a="1"/>
  <c r="AH1390" i="1" s="1"/>
  <c r="AH2556" i="1" a="1"/>
  <c r="AH2556" i="1" s="1"/>
  <c r="AH1533" i="1" a="1"/>
  <c r="AH1533" i="1" s="1"/>
  <c r="AH85" i="1" a="1"/>
  <c r="AH85" i="1" s="1"/>
  <c r="AH981" i="1" a="1"/>
  <c r="AH981" i="1" s="1"/>
  <c r="AH1594" i="1" a="1"/>
  <c r="AH1594" i="1" s="1"/>
  <c r="AH2719" i="1" a="1"/>
  <c r="AH2719" i="1" s="1"/>
  <c r="AH182" i="1" a="1"/>
  <c r="AH182" i="1" s="1"/>
  <c r="AH2976" i="1" a="1"/>
  <c r="AH2976" i="1" s="1"/>
  <c r="AH1015" i="1" a="1"/>
  <c r="AH1015" i="1" s="1"/>
  <c r="AH1082" i="1" a="1"/>
  <c r="AH1082" i="1" s="1"/>
  <c r="AH2489" i="1" a="1"/>
  <c r="AH2489" i="1" s="1"/>
  <c r="AH1270" i="1" a="1"/>
  <c r="AH1270" i="1" s="1"/>
  <c r="AH2517" i="1" a="1"/>
  <c r="AH2517" i="1" s="1"/>
  <c r="AH2140" i="1" a="1"/>
  <c r="AH2140" i="1" s="1"/>
  <c r="AH2773" i="1" a="1"/>
  <c r="AH2773" i="1" s="1"/>
  <c r="AH2618" i="1" a="1"/>
  <c r="AH2618" i="1" s="1"/>
  <c r="AH1014" i="1" a="1"/>
  <c r="AH1014" i="1" s="1"/>
  <c r="AH1025" i="1" a="1"/>
  <c r="AH1025" i="1" s="1"/>
  <c r="AH161" i="1" a="1"/>
  <c r="AH161" i="1" s="1"/>
  <c r="AH348" i="1" a="1"/>
  <c r="AH348" i="1" s="1"/>
  <c r="AH1629" i="1" a="1"/>
  <c r="AH1629" i="1" s="1"/>
  <c r="AH826" i="1" a="1"/>
  <c r="AH826" i="1" s="1"/>
  <c r="AH2874" i="1" a="1"/>
  <c r="AH2874" i="1" s="1"/>
  <c r="AH1848" i="1" a="1"/>
  <c r="AH1848" i="1" s="1"/>
  <c r="AH1440" i="1" a="1"/>
  <c r="AH1440" i="1" s="1"/>
  <c r="AH1184" i="1" a="1"/>
  <c r="AH1184" i="1" s="1"/>
  <c r="AH2208" i="1" a="1"/>
  <c r="AH2208" i="1" s="1"/>
  <c r="AH1780" i="1" a="1"/>
  <c r="AH1780" i="1" s="1"/>
  <c r="AH513" i="1" a="1"/>
  <c r="AH513" i="1" s="1"/>
  <c r="AH672" i="1" a="1"/>
  <c r="AH672" i="1" s="1"/>
  <c r="AH570" i="1" a="1"/>
  <c r="AH570" i="1" s="1"/>
  <c r="AH2561" i="1" a="1"/>
  <c r="AH2561" i="1" s="1"/>
  <c r="AH1493" i="1" a="1"/>
  <c r="AH1493" i="1" s="1"/>
  <c r="AH1952" i="1" a="1"/>
  <c r="AH1952" i="1" s="1"/>
  <c r="AH376" i="1" a="1"/>
  <c r="AH376" i="1" s="1"/>
  <c r="AH1177" i="1" a="1"/>
  <c r="AH1177" i="1" s="1"/>
  <c r="AH2362" i="1" a="1"/>
  <c r="AH2362" i="1" s="1"/>
  <c r="AH244" i="1" a="1"/>
  <c r="AH244" i="1" s="1"/>
  <c r="AH1268" i="1" a="1"/>
  <c r="AH1268" i="1" s="1"/>
  <c r="AH2294" i="1" a="1"/>
  <c r="AH2294" i="1" s="1"/>
  <c r="AH671" i="1" a="1"/>
  <c r="AH671" i="1" s="1"/>
  <c r="AH2466" i="1" a="1"/>
  <c r="AH2466" i="1" s="1"/>
  <c r="AH930" i="1" a="1"/>
  <c r="AH930" i="1" s="1"/>
  <c r="AH359" i="1" a="1"/>
  <c r="AH359" i="1" s="1"/>
  <c r="AH2712" i="1" a="1"/>
  <c r="AH2712" i="1" s="1"/>
  <c r="AH1537" i="1" a="1"/>
  <c r="AH1537" i="1" s="1"/>
  <c r="AH328" i="1" a="1"/>
  <c r="AH328" i="1" s="1"/>
  <c r="AH2550" i="1" a="1"/>
  <c r="AH2550" i="1" s="1"/>
  <c r="AH1439" i="1" a="1"/>
  <c r="AH1439" i="1" s="1"/>
  <c r="AH1237" i="1" a="1"/>
  <c r="AH1237" i="1" s="1"/>
  <c r="AH1749" i="1" a="1"/>
  <c r="AH1749" i="1" s="1"/>
  <c r="AH2210" i="1" a="1"/>
  <c r="AH2210" i="1" s="1"/>
  <c r="AH2292" i="1" a="1"/>
  <c r="AH2292" i="1" s="1"/>
  <c r="AH2261" i="1" a="1"/>
  <c r="AH2261" i="1" s="1"/>
  <c r="AH1628" i="1" a="1"/>
  <c r="AH1628" i="1" s="1"/>
  <c r="AH1793" i="1" a="1"/>
  <c r="AH1793" i="1" s="1"/>
  <c r="AH1524" i="1" a="1"/>
  <c r="AH1524" i="1" s="1"/>
  <c r="AH1655" i="1" a="1"/>
  <c r="AH1655" i="1" s="1"/>
  <c r="AH1954" i="1" a="1"/>
  <c r="AH1954" i="1" s="1"/>
  <c r="AH218" i="1" a="1"/>
  <c r="AH218" i="1" s="1"/>
  <c r="AH1255" i="1" a="1"/>
  <c r="AH1255" i="1" s="1"/>
  <c r="AH3015" i="1" a="1"/>
  <c r="AH3015" i="1" s="1"/>
  <c r="AH2036" i="1" a="1"/>
  <c r="AH2036" i="1" s="1"/>
  <c r="AH1281" i="1" a="1"/>
  <c r="AH1281" i="1" s="1"/>
  <c r="AH502" i="1" a="1"/>
  <c r="AH502" i="1" s="1"/>
  <c r="AH1526" i="1" a="1"/>
  <c r="AH1526" i="1" s="1"/>
  <c r="AH725" i="1" a="1"/>
  <c r="AH725" i="1" s="1"/>
  <c r="AH2968" i="1" a="1"/>
  <c r="AH2968" i="1" s="1"/>
  <c r="AH674" i="1" a="1"/>
  <c r="AH674" i="1" s="1"/>
  <c r="AH1695" i="1" a="1"/>
  <c r="AH1695" i="1" s="1"/>
  <c r="AH370" i="1" a="1"/>
  <c r="AH370" i="1" s="1"/>
  <c r="AH1544" i="1" a="1"/>
  <c r="AH1544" i="1" s="1"/>
  <c r="AH393" i="1" a="1"/>
  <c r="AH393" i="1" s="1"/>
  <c r="AH145" i="1" a="1"/>
  <c r="AH145" i="1" s="1"/>
  <c r="AH400" i="1" a="1"/>
  <c r="AH400" i="1" s="1"/>
  <c r="AH2782" i="1" a="1"/>
  <c r="AH2782" i="1" s="1"/>
  <c r="AH1510" i="1" a="1"/>
  <c r="AH1510" i="1" s="1"/>
  <c r="AH605" i="1" a="1"/>
  <c r="AH605" i="1" s="1"/>
  <c r="AH2397" i="1" a="1"/>
  <c r="AH2397" i="1" s="1"/>
  <c r="AH1116" i="1" a="1"/>
  <c r="AH1116" i="1" s="1"/>
  <c r="AH2071" i="1" a="1"/>
  <c r="AH2071" i="1" s="1"/>
  <c r="AH2959" i="1" a="1"/>
  <c r="AH2959" i="1" s="1"/>
  <c r="AH861" i="1" a="1"/>
  <c r="AH861" i="1" s="1"/>
  <c r="AH285" i="1" a="1"/>
  <c r="AH285" i="1" s="1"/>
  <c r="AH655" i="1" a="1"/>
  <c r="AH655" i="1" s="1"/>
  <c r="AH1885" i="1" a="1"/>
  <c r="AH1885" i="1" s="1"/>
  <c r="AH2019" i="1" a="1"/>
  <c r="AH2019" i="1" s="1"/>
  <c r="AH642" i="1" a="1"/>
  <c r="AH642" i="1" s="1"/>
  <c r="AH2908" i="1" a="1"/>
  <c r="AH2908" i="1" s="1"/>
  <c r="AH2909" i="1" a="1"/>
  <c r="AH2909" i="1" s="1"/>
  <c r="AH2023" i="1" a="1"/>
  <c r="AH2023" i="1" s="1"/>
  <c r="AH739" i="1" a="1"/>
  <c r="AH739" i="1" s="1"/>
  <c r="AH1117" i="1" a="1"/>
  <c r="AH1117" i="1" s="1"/>
  <c r="AH2652" i="1" a="1"/>
  <c r="AH2652" i="1" s="1"/>
  <c r="AH2653" i="1" a="1"/>
  <c r="AH2653" i="1" s="1"/>
  <c r="AH1976" i="1" a="1"/>
  <c r="AH1976" i="1" s="1"/>
  <c r="AH1168" i="1" a="1"/>
  <c r="AH1168" i="1" s="1"/>
  <c r="AH1265" i="1" a="1"/>
  <c r="AH1265" i="1" s="1"/>
  <c r="AH2346" i="1" a="1"/>
  <c r="AH2346" i="1" s="1"/>
  <c r="AH1961" i="1" a="1"/>
  <c r="AH1961" i="1" s="1"/>
  <c r="AH2792" i="1" a="1"/>
  <c r="AH2792" i="1" s="1"/>
  <c r="AH1521" i="1" a="1"/>
  <c r="AH1521" i="1" s="1"/>
  <c r="AH2534" i="1" a="1"/>
  <c r="AH2534" i="1" s="1"/>
  <c r="AH57" i="1" a="1"/>
  <c r="AH57" i="1" s="1"/>
  <c r="AH912" i="1" a="1"/>
  <c r="AH912" i="1" s="1"/>
  <c r="AH2858" i="1" a="1"/>
  <c r="AH2858" i="1" s="1"/>
  <c r="AH1758" i="1" a="1"/>
  <c r="AH1758" i="1" s="1"/>
  <c r="AH2962" i="1" a="1"/>
  <c r="AH2962" i="1" s="1"/>
  <c r="AH1705" i="1" a="1"/>
  <c r="AH1705" i="1" s="1"/>
  <c r="AH2791" i="1" a="1"/>
  <c r="AH2791" i="1" s="1"/>
  <c r="AH742" i="1" a="1"/>
  <c r="AH742" i="1" s="1"/>
  <c r="AH1009" i="1" a="1"/>
  <c r="AH1009" i="1" s="1"/>
  <c r="AH1424" i="1" a="1"/>
  <c r="AH1424" i="1" s="1"/>
  <c r="AH1680" i="1" a="1"/>
  <c r="AH1680" i="1" s="1"/>
  <c r="AH1449" i="1" a="1"/>
  <c r="AH1449" i="1" s="1"/>
  <c r="AH2014" i="1" a="1"/>
  <c r="AH2014" i="1" s="1"/>
  <c r="AH1766" i="1" a="1"/>
  <c r="AH1766" i="1" s="1"/>
  <c r="AH2039" i="1" a="1"/>
  <c r="AH2039" i="1" s="1"/>
  <c r="AH2526" i="1" a="1"/>
  <c r="AH2526" i="1" s="1"/>
  <c r="AH2448" i="1" a="1"/>
  <c r="AH2448" i="1" s="1"/>
  <c r="AH2790" i="1" a="1"/>
  <c r="AH2790" i="1" s="1"/>
  <c r="AH1679" i="1" a="1"/>
  <c r="AH1679" i="1" s="1"/>
  <c r="AH144" i="1" a="1"/>
  <c r="AH144" i="1" s="1"/>
  <c r="AH1254" i="1" a="1"/>
  <c r="AH1254" i="1" s="1"/>
  <c r="AH1193" i="1" a="1"/>
  <c r="AH1193" i="1" s="1"/>
  <c r="AH2602" i="1" a="1"/>
  <c r="AH2602" i="1" s="1"/>
  <c r="AH2447" i="1" a="1"/>
  <c r="AH2447" i="1" s="1"/>
  <c r="AH998" i="1" a="1"/>
  <c r="AH998" i="1" s="1"/>
  <c r="AH792" i="1" a="1"/>
  <c r="AH792" i="1" s="1"/>
  <c r="AH2156" i="1" a="1"/>
  <c r="AH2156" i="1" s="1"/>
  <c r="AH855" i="1" a="1"/>
  <c r="AH855" i="1" s="1"/>
  <c r="AH1777" i="1" a="1"/>
  <c r="AH1777" i="1" s="1"/>
  <c r="AH497" i="1" a="1"/>
  <c r="AH497" i="1" s="1"/>
  <c r="AH2090" i="1" a="1"/>
  <c r="AH2090" i="1" s="1"/>
  <c r="AH2757" i="1" a="1"/>
  <c r="AH2757" i="1" s="1"/>
  <c r="AH1834" i="1" a="1"/>
  <c r="AH1834" i="1" s="1"/>
  <c r="AH2033" i="1" a="1"/>
  <c r="AH2033" i="1" s="1"/>
  <c r="AH166" i="1" a="1"/>
  <c r="AH166" i="1" s="1"/>
  <c r="AH2545" i="1" a="1"/>
  <c r="AH2545" i="1" s="1"/>
  <c r="AH753" i="1" a="1"/>
  <c r="AH753" i="1" s="1"/>
  <c r="AH681" i="1" a="1"/>
  <c r="AH681" i="1" s="1"/>
  <c r="AH1170" i="1" a="1"/>
  <c r="AH1170" i="1" s="1"/>
  <c r="AH1936" i="1" a="1"/>
  <c r="AH1936" i="1" s="1"/>
  <c r="AH1322" i="1" a="1"/>
  <c r="AH1322" i="1" s="1"/>
  <c r="AH937" i="1" a="1"/>
  <c r="AH937" i="1" s="1"/>
  <c r="AH656" i="1" a="1"/>
  <c r="AH656" i="1" s="1"/>
  <c r="AH2022" i="1" a="1"/>
  <c r="AH2022" i="1" s="1"/>
  <c r="AH2960" i="1" a="1"/>
  <c r="AH2960" i="1" s="1"/>
  <c r="AH2450" i="1" a="1"/>
  <c r="AH2450" i="1" s="1"/>
  <c r="AH486" i="1" a="1"/>
  <c r="AH486" i="1" s="1"/>
  <c r="AH2801" i="1" a="1"/>
  <c r="AH2801" i="1" s="1"/>
  <c r="AH1182" i="1" a="1"/>
  <c r="AH1182" i="1" s="1"/>
  <c r="AH1103" i="1" a="1"/>
  <c r="AH1103" i="1" s="1"/>
  <c r="AH351" i="1" a="1"/>
  <c r="AH351" i="1" s="1"/>
  <c r="AH46" i="1" a="1"/>
  <c r="AH46" i="1" s="1"/>
  <c r="AH2827" i="1" a="1"/>
  <c r="AH2827" i="1" s="1"/>
  <c r="AH926" i="1" a="1"/>
  <c r="AH926" i="1" s="1"/>
  <c r="AH1950" i="1" a="1"/>
  <c r="AH1950" i="1" s="1"/>
  <c r="AH95" i="1" a="1"/>
  <c r="AH95" i="1" s="1"/>
  <c r="AH2377" i="1" a="1"/>
  <c r="AH2377" i="1" s="1"/>
  <c r="AH2889" i="1" a="1"/>
  <c r="AH2889" i="1" s="1"/>
  <c r="AH1865" i="1" a="1"/>
  <c r="AH1865" i="1" s="1"/>
  <c r="AH2917" i="1" a="1"/>
  <c r="AH2917" i="1" s="1"/>
  <c r="AH442" i="1" a="1"/>
  <c r="AH442" i="1" s="1"/>
  <c r="AH712" i="1" a="1"/>
  <c r="AH712" i="1" s="1"/>
  <c r="AH1353" i="1" a="1"/>
  <c r="AH1353" i="1" s="1"/>
  <c r="AH1926" i="1" a="1"/>
  <c r="AH1926" i="1" s="1"/>
  <c r="AH1171" i="1" a="1"/>
  <c r="AH1171" i="1" s="1"/>
  <c r="AH841" i="1" a="1"/>
  <c r="AH841" i="1" s="1"/>
  <c r="AH58" i="1" a="1"/>
  <c r="AH58" i="1" s="1"/>
  <c r="AH1158" i="1" a="1"/>
  <c r="AH1158" i="1" s="1"/>
  <c r="AH2950" i="1" a="1"/>
  <c r="AH2950" i="1" s="1"/>
  <c r="AH1074" i="1" a="1"/>
  <c r="AH1074" i="1" s="1"/>
  <c r="AH714" i="1" a="1"/>
  <c r="AH714" i="1" s="1"/>
  <c r="AH2121" i="1" a="1"/>
  <c r="AH2121" i="1" s="1"/>
  <c r="AH1425" i="1" a="1"/>
  <c r="AH1425" i="1" s="1"/>
  <c r="AH2149" i="1" a="1"/>
  <c r="AH2149" i="1" s="1"/>
  <c r="AH1738" i="1" a="1"/>
  <c r="AH1738" i="1" s="1"/>
  <c r="AH1063" i="1" a="1"/>
  <c r="AH1063" i="1" s="1"/>
  <c r="AH646" i="1" a="1"/>
  <c r="AH646" i="1" s="1"/>
  <c r="AH2440" i="1" a="1"/>
  <c r="AH2440" i="1" s="1"/>
  <c r="AH2182" i="1" a="1"/>
  <c r="AH2182" i="1" s="1"/>
  <c r="AH1414" i="1" a="1"/>
  <c r="AH1414" i="1" s="1"/>
  <c r="AH117" i="1" a="1"/>
  <c r="AH117" i="1" s="1"/>
  <c r="AH38" i="1" a="1"/>
  <c r="AH38" i="1" s="1"/>
  <c r="AH374" i="1" a="1"/>
  <c r="AH374" i="1" s="1"/>
  <c r="AH2438" i="1" a="1"/>
  <c r="AH2438" i="1" s="1"/>
  <c r="AH525" i="1" a="1"/>
  <c r="AH525" i="1" s="1"/>
  <c r="AH2759" i="1" a="1"/>
  <c r="AH2759" i="1" s="1"/>
  <c r="AH902" i="1" a="1"/>
  <c r="AH902" i="1" s="1"/>
  <c r="AH2762" i="1" a="1"/>
  <c r="AH2762" i="1" s="1"/>
  <c r="AH2661" i="1" a="1"/>
  <c r="AH2661" i="1" s="1"/>
  <c r="AH1482" i="1" a="1"/>
  <c r="AH1482" i="1" s="1"/>
  <c r="AH659" i="1" a="1"/>
  <c r="AH659" i="1" s="1"/>
  <c r="AH1381" i="1" a="1"/>
  <c r="AH1381" i="1" s="1"/>
  <c r="AH3018" i="1" a="1"/>
  <c r="AH3018" i="1" s="1"/>
  <c r="AH1994" i="1" a="1"/>
  <c r="AH1994" i="1" s="1"/>
  <c r="AH2633" i="1" a="1"/>
  <c r="AH2633" i="1" s="1"/>
  <c r="AH1670" i="1" a="1"/>
  <c r="AH1670" i="1" s="1"/>
  <c r="AH2694" i="1" a="1"/>
  <c r="AH2694" i="1" s="1"/>
  <c r="AH984" i="1" a="1"/>
  <c r="AH984" i="1" s="1"/>
  <c r="AH2506" i="1" a="1"/>
  <c r="AH2506" i="1" s="1"/>
  <c r="AH2195" i="1" a="1"/>
  <c r="AH2195" i="1" s="1"/>
  <c r="AH309" i="1" a="1"/>
  <c r="AH309" i="1" s="1"/>
  <c r="AH1097" i="1" a="1"/>
  <c r="AH1097" i="1" s="1"/>
  <c r="AH2250" i="1" a="1"/>
  <c r="AH2250" i="1" s="1"/>
  <c r="AH2634" i="1" a="1"/>
  <c r="AH2634" i="1" s="1"/>
  <c r="AH1992" i="1" a="1"/>
  <c r="AH1992" i="1" s="1"/>
  <c r="AH1191" i="1" a="1"/>
  <c r="AH1191" i="1" s="1"/>
  <c r="AH2679" i="1" a="1"/>
  <c r="AH2679" i="1" s="1"/>
  <c r="AH911" i="1" a="1"/>
  <c r="AH911" i="1" s="1"/>
  <c r="AH159" i="1" a="1"/>
  <c r="AH159" i="1" s="1"/>
  <c r="AH2890" i="1" a="1"/>
  <c r="AH2890" i="1" s="1"/>
  <c r="AH1765" i="1" a="1"/>
  <c r="AH1765" i="1" s="1"/>
  <c r="AH190" i="1" a="1"/>
  <c r="AH190" i="1" s="1"/>
  <c r="AH1253" i="1" a="1"/>
  <c r="AH1253" i="1" s="1"/>
  <c r="AH2122" i="1" a="1"/>
  <c r="AH2122" i="1" s="1"/>
  <c r="AH842" i="1" a="1"/>
  <c r="AH842" i="1" s="1"/>
  <c r="AH1610" i="1" a="1"/>
  <c r="AH1610" i="1" s="1"/>
  <c r="AH441" i="1" a="1"/>
  <c r="AH441" i="1" s="1"/>
  <c r="AH1354" i="1" a="1"/>
  <c r="AH1354" i="1" s="1"/>
  <c r="AH713" i="1" a="1"/>
  <c r="AH713" i="1" s="1"/>
  <c r="AH1866" i="1" a="1"/>
  <c r="AH1866" i="1" s="1"/>
  <c r="AH586" i="1" a="1"/>
  <c r="AH586" i="1" s="1"/>
  <c r="AH250" i="1" a="1"/>
  <c r="AH250" i="1" s="1"/>
  <c r="AH3017" i="1" a="1"/>
  <c r="AH3017" i="1" s="1"/>
  <c r="AH2378" i="1" a="1"/>
  <c r="AH2378" i="1" s="1"/>
  <c r="AH1098" i="1" a="1"/>
  <c r="AH1098" i="1" s="1"/>
  <c r="AH89" i="1" a="1"/>
  <c r="AH89" i="1" s="1"/>
  <c r="AH2765" i="1" a="1"/>
  <c r="AH2765" i="1" s="1"/>
  <c r="AH1997" i="1" a="1"/>
  <c r="AH1997" i="1" s="1"/>
  <c r="AH1935" i="1" a="1"/>
  <c r="AH1935" i="1" s="1"/>
  <c r="AH751" i="1" a="1"/>
  <c r="AH751" i="1" s="1"/>
  <c r="AH1007" i="1" a="1"/>
  <c r="AH1007" i="1" s="1"/>
  <c r="AH61" i="1" a="1"/>
  <c r="AH61" i="1" s="1"/>
  <c r="AH1456" i="1" a="1"/>
  <c r="AH1456" i="1" s="1"/>
  <c r="AH1811" i="1" a="1"/>
  <c r="AH1811" i="1" s="1"/>
  <c r="AH2063" i="1" a="1"/>
  <c r="AH2063" i="1" s="1"/>
  <c r="AH1295" i="1" a="1"/>
  <c r="AH1295" i="1" s="1"/>
  <c r="AH2142" i="1" a="1"/>
  <c r="AH2142" i="1" s="1"/>
  <c r="AH881" i="1" a="1"/>
  <c r="AH881" i="1" s="1"/>
  <c r="AH1555" i="1" a="1"/>
  <c r="AH1555" i="1" s="1"/>
  <c r="AH2991" i="1" a="1"/>
  <c r="AH2991" i="1" s="1"/>
  <c r="AH690" i="1" a="1"/>
  <c r="AH690" i="1" s="1"/>
  <c r="AH2067" i="1" a="1"/>
  <c r="AH2067" i="1" s="1"/>
  <c r="AH606" i="1" a="1"/>
  <c r="AH606" i="1" s="1"/>
  <c r="AH1393" i="1" a="1"/>
  <c r="AH1393" i="1" s="1"/>
  <c r="AH1085" i="1" a="1"/>
  <c r="AH1085" i="1" s="1"/>
  <c r="AH1896" i="1" a="1"/>
  <c r="AH1896" i="1" s="1"/>
  <c r="AH2119" i="1" a="1"/>
  <c r="AH2119" i="1" s="1"/>
  <c r="AH2734" i="1" a="1"/>
  <c r="AH2734" i="1" s="1"/>
  <c r="AH1890" i="1" a="1"/>
  <c r="AH1890" i="1" s="1"/>
  <c r="AH1966" i="1" a="1"/>
  <c r="AH1966" i="1" s="1"/>
  <c r="AH1475" i="1" a="1"/>
  <c r="AH1475" i="1" s="1"/>
  <c r="AH2243" i="1" a="1"/>
  <c r="AH2243" i="1" s="1"/>
  <c r="AH573" i="1" a="1"/>
  <c r="AH573" i="1" s="1"/>
  <c r="AH2753" i="1" a="1"/>
  <c r="AH2753" i="1" s="1"/>
  <c r="AH1048" i="1" a="1"/>
  <c r="AH1048" i="1" s="1"/>
  <c r="AH2146" i="1" a="1"/>
  <c r="AH2146" i="1" s="1"/>
  <c r="AH2241" i="1" a="1"/>
  <c r="AH2241" i="1" s="1"/>
  <c r="AH2911" i="1" a="1"/>
  <c r="AH2911" i="1" s="1"/>
  <c r="AH917" i="1" a="1"/>
  <c r="AH917" i="1" s="1"/>
  <c r="AH1716" i="1" a="1"/>
  <c r="AH1716" i="1" s="1"/>
  <c r="AH1217" i="1" a="1"/>
  <c r="AH1217" i="1" s="1"/>
  <c r="AH1853" i="1" a="1"/>
  <c r="AH1853" i="1" s="1"/>
  <c r="AH81" i="1" a="1"/>
  <c r="AH81" i="1" s="1"/>
  <c r="AH1731" i="1" a="1"/>
  <c r="AH1731" i="1" s="1"/>
  <c r="AH1972" i="1" a="1"/>
  <c r="AH1972" i="1" s="1"/>
  <c r="AH180" i="1" a="1"/>
  <c r="AH180" i="1" s="1"/>
  <c r="AH237" i="1" a="1"/>
  <c r="AH237" i="1" s="1"/>
  <c r="AH1173" i="1" a="1"/>
  <c r="AH1173" i="1" s="1"/>
  <c r="AH1634" i="1" a="1"/>
  <c r="AH1634" i="1" s="1"/>
  <c r="AH1460" i="1" a="1"/>
  <c r="AH1460" i="1" s="1"/>
  <c r="AH2740" i="1" a="1"/>
  <c r="AH2740" i="1" s="1"/>
  <c r="AH436" i="1" a="1"/>
  <c r="AH436" i="1" s="1"/>
  <c r="AH2228" i="1" a="1"/>
  <c r="AH2228" i="1" s="1"/>
  <c r="AH3009" i="1" a="1"/>
  <c r="AH3009" i="1" s="1"/>
  <c r="AH1341" i="1" a="1"/>
  <c r="AH1341" i="1" s="1"/>
  <c r="AH608" i="1" a="1"/>
  <c r="AH608" i="1" s="1"/>
  <c r="AH1987" i="1" a="1"/>
  <c r="AH1987" i="1" s="1"/>
  <c r="AH1685" i="1" a="1"/>
  <c r="AH1685" i="1" s="1"/>
  <c r="AH1852" i="1" a="1"/>
  <c r="AH1852" i="1" s="1"/>
  <c r="AH686" i="1" a="1"/>
  <c r="AH686" i="1" s="1"/>
  <c r="AH692" i="1" a="1"/>
  <c r="AH692" i="1" s="1"/>
  <c r="AH864" i="1" a="1"/>
  <c r="AH864" i="1" s="1"/>
  <c r="AH451" i="1" a="1"/>
  <c r="AH451" i="1" s="1"/>
  <c r="AH3011" i="1" a="1"/>
  <c r="AH3011" i="1" s="1"/>
  <c r="AH2658" i="1" a="1"/>
  <c r="AH2658" i="1" s="1"/>
  <c r="AH62" i="1" a="1"/>
  <c r="AH62" i="1" s="1"/>
  <c r="AH2365" i="1" a="1"/>
  <c r="AH2365" i="1" s="1"/>
  <c r="AH1888" i="1" a="1"/>
  <c r="AH1888" i="1" s="1"/>
  <c r="AH373" i="1" a="1"/>
  <c r="AH373" i="1" s="1"/>
  <c r="AH1623" i="1" a="1"/>
  <c r="AH1623" i="1" s="1"/>
  <c r="AH948" i="1" a="1"/>
  <c r="AH948" i="1" s="1"/>
  <c r="AH1591" i="1" a="1"/>
  <c r="AH1591" i="1" s="1"/>
  <c r="AH1729" i="1" a="1"/>
  <c r="AH1729" i="1" s="1"/>
  <c r="AH2484" i="1" a="1"/>
  <c r="AH2484" i="1" s="1"/>
  <c r="AH2755" i="1" a="1"/>
  <c r="AH2755" i="1" s="1"/>
  <c r="AH2402" i="1" a="1"/>
  <c r="AH2402" i="1" s="1"/>
  <c r="AH2912" i="1" a="1"/>
  <c r="AH2912" i="1" s="1"/>
  <c r="AH290" i="1" a="1"/>
  <c r="AH290" i="1" s="1"/>
  <c r="AH2996" i="1" a="1"/>
  <c r="AH2996" i="1" s="1"/>
  <c r="AH707" i="1" a="1"/>
  <c r="AH707" i="1" s="1"/>
  <c r="AH1597" i="1" a="1"/>
  <c r="AH1597" i="1" s="1"/>
  <c r="AH1429" i="1" a="1"/>
  <c r="AH1429" i="1" s="1"/>
  <c r="AH1960" i="1" a="1"/>
  <c r="AH1960" i="1" s="1"/>
  <c r="AH963" i="1" a="1"/>
  <c r="AH963" i="1" s="1"/>
  <c r="AH1596" i="1" a="1"/>
  <c r="AH1596" i="1" s="1"/>
  <c r="AH1084" i="1" a="1"/>
  <c r="AH1084" i="1" s="1"/>
  <c r="AH661" i="1" a="1"/>
  <c r="AH661" i="1" s="1"/>
  <c r="AH2914" i="1" a="1"/>
  <c r="AH2914" i="1" s="1"/>
  <c r="AH72" i="1" a="1"/>
  <c r="AH72" i="1" s="1"/>
  <c r="AH96" i="1" a="1"/>
  <c r="AH96" i="1" s="1"/>
  <c r="AH2957" i="1" a="1"/>
  <c r="AH2957" i="1" s="1"/>
  <c r="AH1932" i="1" a="1"/>
  <c r="AH1932" i="1" s="1"/>
  <c r="AH909" i="1" a="1"/>
  <c r="AH909" i="1" s="1"/>
  <c r="AH3016" i="1" a="1"/>
  <c r="AH3016" i="1" s="1"/>
  <c r="AH1346" i="1" a="1"/>
  <c r="AH1346" i="1" s="1"/>
  <c r="AH1053" i="1" a="1"/>
  <c r="AH1053" i="1" s="1"/>
  <c r="AH335" i="1" a="1"/>
  <c r="AH335" i="1" s="1"/>
  <c r="AH540" i="1" a="1"/>
  <c r="AH540" i="1" s="1"/>
  <c r="AH578" i="1" a="1"/>
  <c r="AH578" i="1" s="1"/>
  <c r="AH2151" i="1" a="1"/>
  <c r="AH2151" i="1" s="1"/>
  <c r="AH1239" i="1" a="1"/>
  <c r="AH1239" i="1" s="1"/>
  <c r="AH541" i="1" a="1"/>
  <c r="AH541" i="1" s="1"/>
  <c r="AH2702" i="1" a="1"/>
  <c r="AH2702" i="1" s="1"/>
  <c r="AH2958" i="1" a="1"/>
  <c r="AH2958" i="1" s="1"/>
  <c r="AH404" i="1" a="1"/>
  <c r="AH404" i="1" s="1"/>
  <c r="AH1820" i="1" a="1"/>
  <c r="AH1820" i="1" s="1"/>
  <c r="AH2190" i="1" a="1"/>
  <c r="AH2190" i="1" s="1"/>
  <c r="AH910" i="1" a="1"/>
  <c r="AH910" i="1" s="1"/>
  <c r="AH1352" i="1" a="1"/>
  <c r="AH1352" i="1" s="1"/>
  <c r="AH1308" i="1" a="1"/>
  <c r="AH1308" i="1" s="1"/>
  <c r="AH111" i="1" a="1"/>
  <c r="AH111" i="1" s="1"/>
  <c r="AH2396" i="1" a="1"/>
  <c r="AH2396" i="1" s="1"/>
  <c r="AH1491" i="1" a="1"/>
  <c r="AH1491" i="1" s="1"/>
  <c r="AH1422" i="1" a="1"/>
  <c r="AH1422" i="1" s="1"/>
  <c r="AH626" i="1" a="1"/>
  <c r="AH626" i="1" s="1"/>
  <c r="AH702" i="1" a="1"/>
  <c r="AH702" i="1" s="1"/>
  <c r="AH2380" i="1" a="1"/>
  <c r="AH2380" i="1" s="1"/>
  <c r="AH2515" i="1" a="1"/>
  <c r="AH2515" i="1" s="1"/>
  <c r="AH1869" i="1" a="1"/>
  <c r="AH1869" i="1" s="1"/>
  <c r="AH253" i="1" a="1"/>
  <c r="AH253" i="1" s="1"/>
  <c r="AH2327" i="1" a="1"/>
  <c r="AH2327" i="1" s="1"/>
  <c r="AH1904" i="1" a="1"/>
  <c r="AH1904" i="1" s="1"/>
  <c r="AH2413" i="1" a="1"/>
  <c r="AH2413" i="1" s="1"/>
  <c r="AH2766" i="1" a="1"/>
  <c r="AH2766" i="1" s="1"/>
  <c r="AH2178" i="1" a="1"/>
  <c r="AH2178" i="1" s="1"/>
  <c r="AH2510" i="1" a="1"/>
  <c r="AH2510" i="1" s="1"/>
  <c r="AH623" i="1" a="1"/>
  <c r="AH623" i="1" s="1"/>
  <c r="AH97" i="1" a="1"/>
  <c r="AH97" i="1" s="1"/>
  <c r="AH1392" i="1" a="1"/>
  <c r="AH1392" i="1" s="1"/>
  <c r="AH1735" i="1" a="1"/>
  <c r="AH1735" i="1" s="1"/>
  <c r="AH2160" i="1" a="1"/>
  <c r="AH2160" i="1" s="1"/>
  <c r="AH1294" i="1" a="1"/>
  <c r="AH1294" i="1" s="1"/>
  <c r="AH895" i="1" a="1"/>
  <c r="AH895" i="1" s="1"/>
  <c r="AH2924" i="1" a="1"/>
  <c r="AH2924" i="1" s="1"/>
  <c r="AH2632" i="1" a="1"/>
  <c r="AH2632" i="1" s="1"/>
  <c r="AH879" i="1" a="1"/>
  <c r="AH879" i="1" s="1"/>
  <c r="AH301" i="1" a="1"/>
  <c r="AH301" i="1" s="1"/>
  <c r="AH2159" i="1" a="1"/>
  <c r="AH2159" i="1" s="1"/>
  <c r="AH1645" i="1" a="1"/>
  <c r="AH1645" i="1" s="1"/>
  <c r="AH2925" i="1" a="1"/>
  <c r="AH2925" i="1" s="1"/>
  <c r="AH2930" i="1" a="1"/>
  <c r="AH2930" i="1" s="1"/>
  <c r="AH1135" i="1" a="1"/>
  <c r="AH1135" i="1" s="1"/>
  <c r="AH2415" i="1" a="1"/>
  <c r="AH2415" i="1" s="1"/>
  <c r="AH465" i="1" a="1"/>
  <c r="AH465" i="1" s="1"/>
  <c r="AH2273" i="1" a="1"/>
  <c r="AH2273" i="1" s="1"/>
  <c r="AH1747" i="1" a="1"/>
  <c r="AH1747" i="1" s="1"/>
  <c r="AH2772" i="1" a="1"/>
  <c r="AH2772" i="1" s="1"/>
  <c r="AH977" i="1" a="1"/>
  <c r="AH977" i="1" s="1"/>
  <c r="AH2429" i="1" a="1"/>
  <c r="AH2429" i="1" s="1"/>
  <c r="AH2672" i="1" a="1"/>
  <c r="AH2672" i="1" s="1"/>
  <c r="AH338" i="1" a="1"/>
  <c r="AH338" i="1" s="1"/>
  <c r="AH2946" i="1" a="1"/>
  <c r="AH2946" i="1" s="1"/>
  <c r="AH1489" i="1" a="1"/>
  <c r="AH1489" i="1" s="1"/>
  <c r="AH1745" i="1" a="1"/>
  <c r="AH1745" i="1" s="1"/>
  <c r="AH382" i="1" a="1"/>
  <c r="AH382" i="1" s="1"/>
  <c r="AH2412" i="1" a="1"/>
  <c r="AH2412" i="1" s="1"/>
  <c r="AH2173" i="1" a="1"/>
  <c r="AH2173" i="1" s="1"/>
  <c r="AH2416" i="1" a="1"/>
  <c r="AH2416" i="1" s="1"/>
  <c r="AH724" i="1" a="1"/>
  <c r="AH724" i="1" s="1"/>
  <c r="AH1391" i="1" a="1"/>
  <c r="AH1391" i="1" s="1"/>
  <c r="AH483" i="1" a="1"/>
  <c r="AH483" i="1" s="1"/>
  <c r="AH446" i="1" a="1"/>
  <c r="AH446" i="1" s="1"/>
  <c r="AH2231" i="1" a="1"/>
  <c r="AH2231" i="1" s="1"/>
  <c r="AH170" i="1" a="1"/>
  <c r="AH170" i="1" s="1"/>
  <c r="AH2771" i="1" a="1"/>
  <c r="AH2771" i="1" s="1"/>
  <c r="AH2999" i="1" a="1"/>
  <c r="AH2999" i="1" s="1"/>
  <c r="AH2927" i="1" a="1"/>
  <c r="AH2927" i="1" s="1"/>
  <c r="AH721" i="1" a="1"/>
  <c r="AH721" i="1" s="1"/>
  <c r="AH979" i="1" a="1"/>
  <c r="AH979" i="1" s="1"/>
  <c r="AH1133" i="1" a="1"/>
  <c r="AH1133" i="1" s="1"/>
  <c r="AH1920" i="1" a="1"/>
  <c r="AH1920" i="1" s="1"/>
  <c r="AH2001" i="1" a="1"/>
  <c r="AH2001" i="1" s="1"/>
  <c r="AH1647" i="1" a="1"/>
  <c r="AH1647" i="1" s="1"/>
  <c r="AH399" i="1" a="1"/>
  <c r="AH399" i="1" s="1"/>
  <c r="AH2928" i="1" a="1"/>
  <c r="AH2928" i="1" s="1"/>
  <c r="AH1233" i="1" a="1"/>
  <c r="AH1233" i="1" s="1"/>
  <c r="AH143" i="1" a="1"/>
  <c r="AH143" i="1" s="1"/>
  <c r="AH1648" i="1" a="1"/>
  <c r="AH1648" i="1" s="1"/>
  <c r="AH1192" i="1" a="1"/>
  <c r="AH1192" i="1" s="1"/>
  <c r="AH896" i="1" a="1"/>
  <c r="AH896" i="1" s="1"/>
  <c r="AH2469" i="1" a="1"/>
  <c r="AH2469" i="1" s="1"/>
  <c r="AH2503" i="1" a="1"/>
  <c r="AH2503" i="1" s="1"/>
  <c r="AH877" i="1" a="1"/>
  <c r="AH877" i="1" s="1"/>
  <c r="AH1394" i="1" a="1"/>
  <c r="AH1394" i="1" s="1"/>
  <c r="AH1901" i="1" a="1"/>
  <c r="AH1901" i="1" s="1"/>
  <c r="AH2472" i="1" a="1"/>
  <c r="AH2472" i="1" s="1"/>
  <c r="AH227" i="1" a="1"/>
  <c r="AH227" i="1" s="1"/>
  <c r="AH2350" i="1" a="1"/>
  <c r="AH2350" i="1" s="1"/>
  <c r="AH2590" i="1" a="1"/>
  <c r="AH2590" i="1" s="1"/>
  <c r="AH1252" i="1" a="1"/>
  <c r="AH1252" i="1" s="1"/>
  <c r="AH719" i="1" a="1"/>
  <c r="AH719" i="1" s="1"/>
  <c r="AH1478" i="1" a="1"/>
  <c r="AH1478" i="1" s="1"/>
  <c r="AH1517" i="1" a="1"/>
  <c r="AH1517" i="1" s="1"/>
  <c r="AH1238" i="1" a="1"/>
  <c r="AH1238" i="1" s="1"/>
  <c r="AH421" i="1" a="1"/>
  <c r="AH421" i="1" s="1"/>
  <c r="AH455" i="1" a="1"/>
  <c r="AH455" i="1" s="1"/>
  <c r="AH239" i="1" a="1"/>
  <c r="AH239" i="1" s="1"/>
  <c r="AH2953" i="1" a="1"/>
  <c r="AH2953" i="1" s="1"/>
  <c r="AH3014" i="1" a="1"/>
  <c r="AH3014" i="1" s="1"/>
  <c r="AH236" i="1" a="1"/>
  <c r="AH236" i="1" s="1"/>
  <c r="AH1566" i="1" a="1"/>
  <c r="AH1566" i="1" s="1"/>
  <c r="AH377" i="1" a="1"/>
  <c r="AH377" i="1" s="1"/>
  <c r="AH1218" i="1" a="1"/>
  <c r="AH1218" i="1" s="1"/>
  <c r="AH962" i="1" a="1"/>
  <c r="AH962" i="1" s="1"/>
  <c r="AH2516" i="1" a="1"/>
  <c r="AH2516" i="1" s="1"/>
  <c r="AH771" i="1" a="1"/>
  <c r="AH771" i="1" s="1"/>
  <c r="AH693" i="1" a="1"/>
  <c r="AH693" i="1" s="1"/>
  <c r="AH2284" i="1" a="1"/>
  <c r="AH2284" i="1" s="1"/>
  <c r="AH493" i="1" a="1"/>
  <c r="AH493" i="1" s="1"/>
  <c r="AH1260" i="1" a="1"/>
  <c r="AH1260" i="1" s="1"/>
  <c r="AH2725" i="1" a="1"/>
  <c r="AH2725" i="1" s="1"/>
  <c r="AH2269" i="1" a="1"/>
  <c r="AH2269" i="1" s="1"/>
  <c r="AH616" i="1" a="1"/>
  <c r="AH616" i="1" s="1"/>
  <c r="AH208" i="1" a="1"/>
  <c r="AH208" i="1" s="1"/>
  <c r="AH583" i="1" a="1"/>
  <c r="AH583" i="1" s="1"/>
  <c r="AH1945" i="1" a="1"/>
  <c r="AH1945" i="1" s="1"/>
  <c r="AH254" i="1" a="1"/>
  <c r="AH254" i="1" s="1"/>
  <c r="AH720" i="1" a="1"/>
  <c r="AH720" i="1" s="1"/>
  <c r="AH2606" i="1" a="1"/>
  <c r="AH2606" i="1" s="1"/>
  <c r="AH966" i="1" a="1"/>
  <c r="AH966" i="1" s="1"/>
  <c r="AH2887" i="1" a="1"/>
  <c r="AH2887" i="1" s="1"/>
  <c r="AH2797" i="1" a="1"/>
  <c r="AH2797" i="1" s="1"/>
  <c r="AH50" i="1" a="1"/>
  <c r="AH50" i="1" s="1"/>
  <c r="AH1245" i="1" a="1"/>
  <c r="AH1245" i="1" s="1"/>
  <c r="AH1267" i="1" a="1"/>
  <c r="AH1267" i="1" s="1"/>
  <c r="AH2981" i="1" a="1"/>
  <c r="AH2981" i="1" s="1"/>
  <c r="AH2029" i="1" a="1"/>
  <c r="AH2029" i="1" s="1"/>
  <c r="AH1757" i="1" a="1"/>
  <c r="AH1757" i="1" s="1"/>
  <c r="AH2285" i="1" a="1"/>
  <c r="AH2285" i="1" s="1"/>
  <c r="AH535" i="1" a="1"/>
  <c r="AH535" i="1" s="1"/>
  <c r="AH1487" i="1" a="1"/>
  <c r="AH1487" i="1" s="1"/>
  <c r="AH1261" i="1" a="1"/>
  <c r="AH1261" i="1" s="1"/>
  <c r="AH2547" i="1" a="1"/>
  <c r="AH2547" i="1" s="1"/>
  <c r="AH755" i="1" a="1"/>
  <c r="AH755" i="1" s="1"/>
  <c r="AH37" i="1" a="1"/>
  <c r="AH37" i="1" s="1"/>
  <c r="AH93" i="1" a="1"/>
  <c r="AH93" i="1" s="1"/>
  <c r="AH920" i="1" a="1"/>
  <c r="AH920" i="1" s="1"/>
  <c r="AH2330" i="1" a="1"/>
  <c r="AH2330" i="1" s="1"/>
  <c r="AH1231" i="1" a="1"/>
  <c r="AH1231" i="1" s="1"/>
  <c r="AH710" i="1" a="1"/>
  <c r="AH710" i="1" s="1"/>
  <c r="AH2511" i="1" a="1"/>
  <c r="AH2511" i="1" s="1"/>
  <c r="AH259" i="1" a="1"/>
  <c r="AH259" i="1" s="1"/>
  <c r="AH2540" i="1" a="1"/>
  <c r="AH2540" i="1" s="1"/>
  <c r="AH464" i="1" a="1"/>
  <c r="AH464" i="1" s="1"/>
  <c r="AH976" i="1" a="1"/>
  <c r="AH976" i="1" s="1"/>
  <c r="AH2586" i="1" a="1"/>
  <c r="AH2586" i="1" s="1"/>
  <c r="AH2200" i="1" a="1"/>
  <c r="AH2200" i="1" s="1"/>
  <c r="AH1689" i="1" a="1"/>
  <c r="AH1689" i="1" s="1"/>
  <c r="AH212" i="1" a="1"/>
  <c r="AH212" i="1" s="1"/>
  <c r="AH2780" i="1" a="1"/>
  <c r="AH2780" i="1" s="1"/>
  <c r="AH1772" i="1" a="1"/>
  <c r="AH1772" i="1" s="1"/>
  <c r="AH2291" i="1" a="1"/>
  <c r="AH2291" i="1" s="1"/>
  <c r="AH2796" i="1" a="1"/>
  <c r="AH2796" i="1" s="1"/>
  <c r="AH492" i="1" a="1"/>
  <c r="AH492" i="1" s="1"/>
  <c r="AH2248" i="1" a="1"/>
  <c r="AH2248" i="1" s="1"/>
  <c r="AH2903" i="1" a="1"/>
  <c r="AH2903" i="1" s="1"/>
  <c r="AH1458" i="1" a="1"/>
  <c r="AH1458" i="1" s="1"/>
  <c r="AH2246" i="1" a="1"/>
  <c r="AH2246" i="1" s="1"/>
  <c r="AH2502" i="1" a="1"/>
  <c r="AH2502" i="1" s="1"/>
  <c r="AH1222" i="1" a="1"/>
  <c r="AH1222" i="1" s="1"/>
  <c r="AH1516" i="1" a="1"/>
  <c r="AH1516" i="1" s="1"/>
  <c r="AH1501" i="1" a="1"/>
  <c r="AH1501" i="1" s="1"/>
  <c r="AH2524" i="1" a="1"/>
  <c r="AH2524" i="1" s="1"/>
  <c r="AH558" i="1" a="1"/>
  <c r="AH558" i="1" s="1"/>
  <c r="AH2004" i="1" a="1"/>
  <c r="AH2004" i="1" s="1"/>
  <c r="AH454" i="1" a="1"/>
  <c r="AH454" i="1" s="1"/>
  <c r="AH949" i="1" a="1"/>
  <c r="AH949" i="1" s="1"/>
  <c r="AH2758" i="1" a="1"/>
  <c r="AH2758" i="1" s="1"/>
  <c r="AH118" i="1" a="1"/>
  <c r="AH118" i="1" s="1"/>
  <c r="AH960" i="1" a="1"/>
  <c r="AH960" i="1" s="1"/>
  <c r="AH749" i="1" a="1"/>
  <c r="AH749" i="1" s="1"/>
  <c r="AH2541" i="1" a="1"/>
  <c r="AH2541" i="1" s="1"/>
  <c r="AH1005" i="1" a="1"/>
  <c r="AH1005" i="1" s="1"/>
  <c r="AH1986" i="1" a="1"/>
  <c r="AH1986" i="1" s="1"/>
  <c r="AH2457" i="1" a="1"/>
  <c r="AH2457" i="1" s="1"/>
  <c r="AH695" i="1" a="1"/>
  <c r="AH695" i="1" s="1"/>
  <c r="AH1011" i="1" a="1"/>
  <c r="AH1011" i="1" s="1"/>
  <c r="AH2094" i="1" a="1"/>
  <c r="AH2094" i="1" s="1"/>
  <c r="AH1734" i="1" a="1"/>
  <c r="AH1734" i="1" s="1"/>
  <c r="AH1717" i="1" a="1"/>
  <c r="AH1717" i="1" s="1"/>
  <c r="AH2043" i="1" a="1"/>
  <c r="AH2043" i="1" s="1"/>
  <c r="AH776" i="1" a="1"/>
  <c r="AH776" i="1" s="1"/>
  <c r="AH2722" i="1" a="1"/>
  <c r="AH2722" i="1" s="1"/>
  <c r="AH2819" i="1" a="1"/>
  <c r="AH2819" i="1" s="1"/>
  <c r="AH488" i="1" a="1"/>
  <c r="AH488" i="1" s="1"/>
  <c r="AH1748" i="1" a="1"/>
  <c r="AH1748" i="1" s="1"/>
  <c r="AH1999" i="1" a="1"/>
  <c r="AH1999" i="1" s="1"/>
  <c r="AH1054" i="1" a="1"/>
  <c r="AH1054" i="1" s="1"/>
  <c r="AH1236" i="1" a="1"/>
  <c r="AH1236" i="1" s="1"/>
  <c r="AH2728" i="1" a="1"/>
  <c r="AH2728" i="1" s="1"/>
  <c r="AH1773" i="1" a="1"/>
  <c r="AH1773" i="1" s="1"/>
  <c r="AH2013" i="1" a="1"/>
  <c r="AH2013" i="1" s="1"/>
  <c r="AH87" i="1" a="1"/>
  <c r="AH87" i="1" s="1"/>
  <c r="AH1990" i="1" a="1"/>
  <c r="AH1990" i="1" s="1"/>
  <c r="AH2260" i="1" a="1"/>
  <c r="AH2260" i="1" s="1"/>
  <c r="AH1743" i="1" a="1"/>
  <c r="AH1743" i="1" s="1"/>
  <c r="AH463" i="1" a="1"/>
  <c r="AH463" i="1" s="1"/>
  <c r="AH2229" i="1" a="1"/>
  <c r="AH2229" i="1" s="1"/>
  <c r="AH134" i="1" a="1"/>
  <c r="AH134" i="1" s="1"/>
  <c r="AC1484" i="1"/>
  <c r="AH1484" i="1" s="1" a="1"/>
  <c r="AH1484" i="1" s="1"/>
  <c r="AC1733" i="1"/>
  <c r="AH1733" i="1" s="1" a="1"/>
  <c r="AH1733" i="1" s="1"/>
  <c r="AC25" i="1"/>
  <c r="AH25" i="1" s="1" a="1"/>
  <c r="AH25" i="1" s="1"/>
  <c r="AH2562" i="1" a="1"/>
  <c r="AH2562" i="1" s="1"/>
  <c r="AH1417" i="1" a="1"/>
  <c r="AH1417" i="1" s="1"/>
  <c r="AH1572" i="1" a="1"/>
  <c r="AH1572" i="1" s="1"/>
  <c r="AH685" i="1" a="1"/>
  <c r="AH685" i="1" s="1"/>
  <c r="AH1320" i="1" a="1"/>
  <c r="AH1320" i="1" s="1"/>
  <c r="AH1119" i="1" a="1"/>
  <c r="AH1119" i="1" s="1"/>
  <c r="AH1949" i="1" a="1"/>
  <c r="AH1949" i="1" s="1"/>
  <c r="AH1159" i="1" a="1"/>
  <c r="AH1159" i="1" s="1"/>
  <c r="AH2236" i="1" a="1"/>
  <c r="AH2236" i="1" s="1"/>
  <c r="AH2883" i="1" a="1"/>
  <c r="AH2883" i="1" s="1"/>
  <c r="AH1477" i="1" a="1"/>
  <c r="AH1477" i="1" s="1"/>
  <c r="AH744" i="1" a="1"/>
  <c r="AH744" i="1" s="1"/>
  <c r="AH804" i="1" a="1"/>
  <c r="AH804" i="1" s="1"/>
  <c r="AH2485" i="1" a="1"/>
  <c r="AH2485" i="1" s="1"/>
  <c r="AH1223" i="1" a="1"/>
  <c r="AH1223" i="1" s="1"/>
  <c r="AH974" i="1" a="1"/>
  <c r="AH974" i="1" s="1"/>
  <c r="AH548" i="1" a="1"/>
  <c r="AH548" i="1" s="1"/>
  <c r="AH1437" i="1" a="1"/>
  <c r="AH1437" i="1" s="1"/>
  <c r="AH2461" i="1" a="1"/>
  <c r="AH2461" i="1" s="1"/>
  <c r="AH1980" i="1" a="1"/>
  <c r="AH1980" i="1" s="1"/>
  <c r="AH1998" i="1" a="1"/>
  <c r="AH1998" i="1" s="1"/>
  <c r="AH2306" i="1" a="1"/>
  <c r="AH2306" i="1" s="1"/>
  <c r="AH1824" i="1" a="1"/>
  <c r="AH1824" i="1" s="1"/>
  <c r="AH1673" i="1" a="1"/>
  <c r="AH1673" i="1" s="1"/>
  <c r="AH1060" i="1" a="1"/>
  <c r="AH1060" i="1" s="1"/>
  <c r="AH579" i="1" a="1"/>
  <c r="AH579" i="1" s="1"/>
  <c r="AH1494" i="1" a="1"/>
  <c r="AH1494" i="1" s="1"/>
  <c r="AH1603" i="1" a="1"/>
  <c r="AH1603" i="1" s="1"/>
  <c r="AH2627" i="1" a="1"/>
  <c r="AH2627" i="1" s="1"/>
  <c r="AH607" i="1" a="1"/>
  <c r="AH607" i="1" s="1"/>
  <c r="AH1568" i="1" a="1"/>
  <c r="AH1568" i="1" s="1"/>
  <c r="AH1486" i="1" a="1"/>
  <c r="AH1486" i="1" s="1"/>
  <c r="AH1230" i="1" a="1"/>
  <c r="AH1230" i="1" s="1"/>
  <c r="AH220" i="1" a="1"/>
  <c r="AH220" i="1" s="1"/>
  <c r="AH2732" i="1" a="1"/>
  <c r="AH2732" i="1" s="1"/>
  <c r="AH2741" i="1" a="1"/>
  <c r="AH2741" i="1" s="1"/>
  <c r="AH2205" i="1" a="1"/>
  <c r="AH2205" i="1" s="1"/>
  <c r="AH1079" i="1" a="1"/>
  <c r="AH1079" i="1" s="1"/>
  <c r="AH2824" i="1" a="1"/>
  <c r="AH2824" i="1" s="1"/>
  <c r="AH2262" i="1" a="1"/>
  <c r="AH2262" i="1" s="1"/>
  <c r="AH835" i="1" a="1"/>
  <c r="AH835" i="1" s="1"/>
  <c r="AH2441" i="1" a="1"/>
  <c r="AH2441" i="1" s="1"/>
  <c r="AH323" i="1" a="1"/>
  <c r="AH323" i="1" s="1"/>
  <c r="AH2254" i="1" a="1"/>
  <c r="AH2254" i="1" s="1"/>
  <c r="AH763" i="1" a="1"/>
  <c r="AH763" i="1" s="1"/>
  <c r="AH1375" i="1" a="1"/>
  <c r="AH1375" i="1" s="1"/>
  <c r="AH897" i="1" a="1"/>
  <c r="AH897" i="1" s="1"/>
  <c r="AH295" i="1" a="1"/>
  <c r="AH295" i="1" s="1"/>
  <c r="AH905" i="1" a="1"/>
  <c r="AH905" i="1" s="1"/>
  <c r="AH361" i="1" a="1"/>
  <c r="AH361" i="1" s="1"/>
  <c r="AH1161" i="1" a="1"/>
  <c r="AH1161" i="1" s="1"/>
  <c r="AH726" i="1" a="1"/>
  <c r="AH726" i="1" s="1"/>
  <c r="AH982" i="1" a="1"/>
  <c r="AH982" i="1" s="1"/>
  <c r="AH469" i="1" a="1"/>
  <c r="AH469" i="1" s="1"/>
  <c r="AH2988" i="1" a="1"/>
  <c r="AH2988" i="1" s="1"/>
  <c r="AH1724" i="1" a="1"/>
  <c r="AH1724" i="1" s="1"/>
  <c r="AH1228" i="1" a="1"/>
  <c r="AH1228" i="1" s="1"/>
  <c r="AH2697" i="1" a="1"/>
  <c r="AH2697" i="1" s="1"/>
  <c r="AH1929" i="1" a="1"/>
  <c r="AH1929" i="1" s="1"/>
  <c r="AH292" i="1" a="1"/>
  <c r="AH292" i="1" s="1"/>
  <c r="AH1316" i="1" a="1"/>
  <c r="AH1316" i="1" s="1"/>
  <c r="AH1693" i="1" a="1"/>
  <c r="AH1693" i="1" s="1"/>
  <c r="AH2371" i="1" a="1"/>
  <c r="AH2371" i="1" s="1"/>
  <c r="AH2115" i="1" a="1"/>
  <c r="AH2115" i="1" s="1"/>
  <c r="AH1750" i="1" a="1"/>
  <c r="AH1750" i="1" s="1"/>
  <c r="AH1742" i="1" a="1"/>
  <c r="AH1742" i="1" s="1"/>
  <c r="AH337" i="1" a="1"/>
  <c r="AH337" i="1" s="1"/>
  <c r="AH1347" i="1" a="1"/>
  <c r="AH1347" i="1" s="1"/>
  <c r="AH1091" i="1" a="1"/>
  <c r="AH1091" i="1" s="1"/>
  <c r="AH2848" i="1" a="1"/>
  <c r="AH2848" i="1" s="1"/>
  <c r="AH1973" i="1" a="1"/>
  <c r="AH1973" i="1" s="1"/>
  <c r="AH2185" i="1" a="1"/>
  <c r="AH2185" i="1" s="1"/>
  <c r="AH649" i="1" a="1"/>
  <c r="AH649" i="1" s="1"/>
  <c r="AH2804" i="1" a="1"/>
  <c r="AH2804" i="1" s="1"/>
  <c r="AH1631" i="1" a="1"/>
  <c r="AH1631" i="1" s="1"/>
  <c r="AH863" i="1" a="1"/>
  <c r="AH863" i="1" s="1"/>
  <c r="AH1859" i="1" a="1"/>
  <c r="AH1859" i="1" s="1"/>
  <c r="AH2729" i="1" a="1"/>
  <c r="AH2729" i="1" s="1"/>
  <c r="AH1977" i="1" a="1"/>
  <c r="AH1977" i="1" s="1"/>
  <c r="AH1169" i="1" a="1"/>
  <c r="AH1169" i="1" s="1"/>
  <c r="AH2207" i="1" a="1"/>
  <c r="AH2207" i="1" s="1"/>
  <c r="AH1045" i="1" a="1"/>
  <c r="AH1045" i="1" s="1"/>
  <c r="AH2533" i="1" a="1"/>
  <c r="AH2533" i="1" s="1"/>
  <c r="AH302" i="1" a="1"/>
  <c r="AH302" i="1" s="1"/>
  <c r="AH1383" i="1" a="1"/>
  <c r="AH1383" i="1" s="1"/>
  <c r="AH1290" i="1" a="1"/>
  <c r="AH1290" i="1" s="1"/>
  <c r="AH2334" i="1" a="1"/>
  <c r="AH2334" i="1" s="1"/>
  <c r="AH1188" i="1" a="1"/>
  <c r="AH1188" i="1" s="1"/>
  <c r="AH1721" i="1" a="1"/>
  <c r="AH1721" i="1" s="1"/>
  <c r="AH2054" i="1" a="1"/>
  <c r="AH2054" i="1" s="1"/>
  <c r="AH2822" i="1" a="1"/>
  <c r="AH2822" i="1" s="1"/>
  <c r="AH1821" i="1" a="1"/>
  <c r="AH1821" i="1" s="1"/>
  <c r="AH2563" i="1" a="1"/>
  <c r="AH2563" i="1" s="1"/>
  <c r="AH620" i="1" a="1"/>
  <c r="AH620" i="1" s="1"/>
  <c r="AH1538" i="1" a="1"/>
  <c r="AH1538" i="1" s="1"/>
  <c r="AH1778" i="1" a="1"/>
  <c r="AH1778" i="1" s="1"/>
  <c r="AH778" i="1" a="1"/>
  <c r="AH778" i="1" s="1"/>
  <c r="AH1665" i="1" a="1"/>
  <c r="AH1665" i="1" s="1"/>
  <c r="AH697" i="1" a="1"/>
  <c r="AH697" i="1" s="1"/>
  <c r="AH2420" i="1" a="1"/>
  <c r="AH2420" i="1" s="1"/>
  <c r="AH2589" i="1" a="1"/>
  <c r="AH2589" i="1" s="1"/>
  <c r="AH112" i="1" a="1"/>
  <c r="AH112" i="1" s="1"/>
  <c r="AH2473" i="1" a="1"/>
  <c r="AH2473" i="1" s="1"/>
  <c r="AH2279" i="1" a="1"/>
  <c r="AH2279" i="1" s="1"/>
  <c r="AH2364" i="1" a="1"/>
  <c r="AH2364" i="1" s="1"/>
  <c r="AH2307" i="1" a="1"/>
  <c r="AH2307" i="1" s="1"/>
  <c r="AH214" i="1" a="1"/>
  <c r="AH214" i="1" s="1"/>
  <c r="AH2051" i="1" a="1"/>
  <c r="AH2051" i="1" s="1"/>
  <c r="AH1781" i="1" a="1"/>
  <c r="AH1781" i="1" s="1"/>
  <c r="AH2620" i="1" a="1"/>
  <c r="AH2620" i="1" s="1"/>
  <c r="AH1070" i="1" a="1"/>
  <c r="AH1070" i="1" s="1"/>
  <c r="AH1465" i="1" a="1"/>
  <c r="AH1465" i="1" s="1"/>
  <c r="AH1030" i="1" a="1"/>
  <c r="AH1030" i="1" s="1"/>
  <c r="AH2703" i="1" a="1"/>
  <c r="AH2703" i="1" s="1"/>
  <c r="AH2880" i="1" a="1"/>
  <c r="AH2880" i="1" s="1"/>
  <c r="AH1286" i="1" a="1"/>
  <c r="AH1286" i="1" s="1"/>
  <c r="AH1132" i="1" a="1"/>
  <c r="AH1132" i="1" s="1"/>
  <c r="AH1543" i="1" a="1"/>
  <c r="AH1543" i="1" s="1"/>
  <c r="AH1256" i="1" a="1"/>
  <c r="AH1256" i="1" s="1"/>
  <c r="AH1795" i="1" a="1"/>
  <c r="AH1795" i="1" s="1"/>
  <c r="AH557" i="1" a="1"/>
  <c r="AH557" i="1" s="1"/>
  <c r="AH409" i="1" a="1"/>
  <c r="AH409" i="1" s="1"/>
  <c r="AH1026" i="1" a="1"/>
  <c r="AH1026" i="1" s="1"/>
  <c r="AH953" i="1" a="1"/>
  <c r="AH953" i="1" s="1"/>
  <c r="AH518" i="1" a="1"/>
  <c r="AH518" i="1" s="1"/>
  <c r="AH1299" i="1" a="1"/>
  <c r="AH1299" i="1" s="1"/>
  <c r="AH1309" i="1" a="1"/>
  <c r="AH1309" i="1" s="1"/>
  <c r="AH207" i="1" a="1"/>
  <c r="AH207" i="1" s="1"/>
  <c r="AH1034" i="1" a="1"/>
  <c r="AH1034" i="1" s="1"/>
  <c r="AH1560" i="1" a="1"/>
  <c r="AH1560" i="1" s="1"/>
  <c r="AH1905" i="1" a="1"/>
  <c r="AH1905" i="1" s="1"/>
  <c r="AH154" i="1" a="1"/>
  <c r="AH154" i="1" s="1"/>
  <c r="AH2566" i="1" a="1"/>
  <c r="AH2566" i="1" s="1"/>
  <c r="AH2277" i="1" a="1"/>
  <c r="AH2277" i="1" s="1"/>
  <c r="AH2789" i="1" a="1"/>
  <c r="AH2789" i="1" s="1"/>
  <c r="AH1541" i="1" a="1"/>
  <c r="AH1541" i="1" s="1"/>
  <c r="AH73" i="1" a="1"/>
  <c r="AH73" i="1" s="1"/>
  <c r="AH2217" i="1" a="1"/>
  <c r="AH2217" i="1" s="1"/>
  <c r="AH2487" i="1" a="1"/>
  <c r="AH2487" i="1" s="1"/>
  <c r="AH813" i="1" a="1"/>
  <c r="AH813" i="1" s="1"/>
  <c r="AH774" i="1" a="1"/>
  <c r="AH774" i="1" s="1"/>
  <c r="AH1582" i="1" a="1"/>
  <c r="AH1582" i="1" s="1"/>
  <c r="AH814" i="1" a="1"/>
  <c r="AH814" i="1" s="1"/>
  <c r="AH1409" i="1" a="1"/>
  <c r="AH1409" i="1" s="1"/>
  <c r="AH2310" i="1" a="1"/>
  <c r="AH2310" i="1" s="1"/>
  <c r="AH2077" i="1" a="1"/>
  <c r="AH2077" i="1" s="1"/>
  <c r="AH2072" i="1" a="1"/>
  <c r="AH2072" i="1" s="1"/>
  <c r="AH2514" i="1" a="1"/>
  <c r="AH2514" i="1" s="1"/>
  <c r="AH1802" i="1" a="1"/>
  <c r="AH1802" i="1" s="1"/>
  <c r="AH2103" i="1" a="1"/>
  <c r="AH2103" i="1" s="1"/>
  <c r="AH522" i="1" a="1"/>
  <c r="AH522" i="1" s="1"/>
  <c r="AH1542" i="1" a="1"/>
  <c r="AH1542" i="1" s="1"/>
  <c r="AH1285" i="1" a="1"/>
  <c r="AH1285" i="1" s="1"/>
  <c r="AH1282" i="1" a="1"/>
  <c r="AH1282" i="1" s="1"/>
  <c r="AH1143" i="1" a="1"/>
  <c r="AH1143" i="1" s="1"/>
  <c r="AH1209" i="1" a="1"/>
  <c r="AH1209" i="1" s="1"/>
  <c r="AH2574" i="1" a="1"/>
  <c r="AH2574" i="1" s="1"/>
  <c r="AH2233" i="1" a="1"/>
  <c r="AH2233" i="1" s="1"/>
  <c r="AH2493" i="1" a="1"/>
  <c r="AH2493" i="1" s="1"/>
  <c r="AH1318" i="1" a="1"/>
  <c r="AH1318" i="1" s="1"/>
  <c r="AH718" i="1" a="1"/>
  <c r="AH718" i="1" s="1"/>
  <c r="AH2488" i="1" a="1"/>
  <c r="AH2488" i="1" s="1"/>
  <c r="AH2058" i="1" a="1"/>
  <c r="AH2058" i="1" s="1"/>
  <c r="AC1616" i="1"/>
  <c r="AH1616" i="1" s="1" a="1"/>
  <c r="AH1616" i="1" s="1"/>
  <c r="AC594" i="1"/>
  <c r="AH594" i="1" s="1" a="1"/>
  <c r="AH594" i="1" s="1"/>
  <c r="AH2598" i="1" a="1"/>
  <c r="AH2598" i="1" s="1"/>
  <c r="AH733" i="1" a="1"/>
  <c r="AH733" i="1" s="1"/>
  <c r="AH1523" i="1" a="1"/>
  <c r="AH1523" i="1" s="1"/>
  <c r="AH2581" i="1" a="1"/>
  <c r="AH2581" i="1" s="1"/>
  <c r="AH1981" i="1" a="1"/>
  <c r="AH1981" i="1" s="1"/>
  <c r="AH1993" i="1" a="1"/>
  <c r="AH1993" i="1" s="1"/>
  <c r="AH2215" i="1" a="1"/>
  <c r="AH2215" i="1" s="1"/>
  <c r="AH1076" i="1" a="1"/>
  <c r="AH1076" i="1" s="1"/>
  <c r="AH1830" i="1" a="1"/>
  <c r="AH1830" i="1" s="1"/>
  <c r="AH2086" i="1" a="1"/>
  <c r="AH2086" i="1" s="1"/>
  <c r="AH1031" i="1" a="1"/>
  <c r="AH1031" i="1" s="1"/>
  <c r="AH2854" i="1" a="1"/>
  <c r="AH2854" i="1" s="1"/>
  <c r="AH1741" i="1" a="1"/>
  <c r="AH1741" i="1" s="1"/>
  <c r="AH1372" i="1" a="1"/>
  <c r="AH1372" i="1" s="1"/>
  <c r="AH834" i="1" a="1"/>
  <c r="AH834" i="1" s="1"/>
  <c r="AH1283" i="1" a="1"/>
  <c r="AH1283" i="1" s="1"/>
  <c r="AH1027" i="1" a="1"/>
  <c r="AH1027" i="1" s="1"/>
  <c r="AH2583" i="1" a="1"/>
  <c r="AH2583" i="1" s="1"/>
  <c r="AH1349" i="1" a="1"/>
  <c r="AH1349" i="1" s="1"/>
  <c r="AH109" i="1" a="1"/>
  <c r="AH109" i="1" s="1"/>
  <c r="AH2985" i="1" a="1"/>
  <c r="AH2985" i="1" s="1"/>
  <c r="AH833" i="1" a="1"/>
  <c r="AH833" i="1" s="1"/>
  <c r="AH1845" i="1" a="1"/>
  <c r="AH1845" i="1" s="1"/>
  <c r="AH2973" i="1" a="1"/>
  <c r="AH2973" i="1" s="1"/>
  <c r="AH2837" i="1" a="1"/>
  <c r="AH2837" i="1" s="1"/>
  <c r="AH2325" i="1" a="1"/>
  <c r="AH2325" i="1" s="1"/>
  <c r="AH2237" i="1" a="1"/>
  <c r="AH2237" i="1" s="1"/>
  <c r="AH1225" i="1" a="1"/>
  <c r="AH1225" i="1" s="1"/>
  <c r="AH2311" i="1" a="1"/>
  <c r="AH2311" i="1" s="1"/>
  <c r="AH969" i="1" a="1"/>
  <c r="AH969" i="1" s="1"/>
  <c r="AH2548" i="1" a="1"/>
  <c r="AH2548" i="1" s="1"/>
  <c r="AH1574" i="1" a="1"/>
  <c r="AH1574" i="1" s="1"/>
  <c r="AH2342" i="1" a="1"/>
  <c r="AH2342" i="1" s="1"/>
  <c r="AH2255" i="1" a="1"/>
  <c r="AH2255" i="1" s="1"/>
  <c r="AH2101" i="1" a="1"/>
  <c r="AH2101" i="1" s="1"/>
  <c r="AH457" i="1" a="1"/>
  <c r="AH457" i="1" s="1"/>
  <c r="AH550" i="1" a="1"/>
  <c r="AH550" i="1" s="1"/>
  <c r="AH287" i="1" a="1"/>
  <c r="AH287" i="1" s="1"/>
  <c r="AH2336" i="1" a="1"/>
  <c r="AH2336" i="1" s="1"/>
  <c r="AH2206" i="1" a="1"/>
  <c r="AH2206" i="1" s="1"/>
  <c r="AH2031" i="1" a="1"/>
  <c r="AH2031" i="1" s="1"/>
  <c r="AH1546" i="1" a="1"/>
  <c r="AH1546" i="1" s="1"/>
  <c r="AH1570" i="1" a="1"/>
  <c r="AH1570" i="1" s="1"/>
  <c r="AH273" i="1" a="1"/>
  <c r="AH273" i="1" s="1"/>
  <c r="AH105" i="1" a="1"/>
  <c r="AH105" i="1" s="1"/>
  <c r="AH538" i="1" a="1"/>
  <c r="AH538" i="1" s="1"/>
  <c r="AH577" i="1" a="1"/>
  <c r="AH577" i="1" s="1"/>
  <c r="AH1376" i="1" a="1"/>
  <c r="AH1376" i="1" s="1"/>
  <c r="AH1481" i="1" a="1"/>
  <c r="AH1481" i="1" s="1"/>
  <c r="AH1535" i="1" a="1"/>
  <c r="AH1535" i="1" s="1"/>
  <c r="AH428" i="1" a="1"/>
  <c r="AH428" i="1" s="1"/>
  <c r="AH869" i="1" a="1"/>
  <c r="AH869" i="1" s="1"/>
  <c r="AH477" i="1" a="1"/>
  <c r="AH477" i="1" s="1"/>
  <c r="AH1794" i="1" a="1"/>
  <c r="AH1794" i="1" s="1"/>
  <c r="AH2604" i="1" a="1"/>
  <c r="AH2604" i="1" s="1"/>
  <c r="AH1737" i="1" a="1"/>
  <c r="AH1737" i="1" s="1"/>
  <c r="AH55" i="1" a="1"/>
  <c r="AH55" i="1" s="1"/>
  <c r="AH806" i="1" a="1"/>
  <c r="AH806" i="1" s="1"/>
  <c r="AH852" i="1" a="1"/>
  <c r="AH852" i="1" s="1"/>
  <c r="AH1796" i="1" a="1"/>
  <c r="AH1796" i="1" s="1"/>
  <c r="AH128" i="1" a="1"/>
  <c r="AH128" i="1" s="1"/>
  <c r="AH2499" i="1" a="1"/>
  <c r="AH2499" i="1" s="1"/>
  <c r="AH2860" i="1" a="1"/>
  <c r="AH2860" i="1" s="1"/>
  <c r="AH1991" i="1" a="1"/>
  <c r="AH1991" i="1" s="1"/>
  <c r="AH1050" i="1" a="1"/>
  <c r="AH1050" i="1" s="1"/>
  <c r="AH1868" i="1" a="1"/>
  <c r="AH1868" i="1" s="1"/>
  <c r="AH2717" i="1" a="1"/>
  <c r="AH2717" i="1" s="1"/>
  <c r="AH729" i="1" a="1"/>
  <c r="AH729" i="1" s="1"/>
  <c r="AH2944" i="1" a="1"/>
  <c r="AH2944" i="1" s="1"/>
  <c r="AH1366" i="1" a="1"/>
  <c r="AH1366" i="1" s="1"/>
  <c r="AH2521" i="1" a="1"/>
  <c r="AH2521" i="1" s="1"/>
  <c r="AH2761" i="1" a="1"/>
  <c r="AH2761" i="1" s="1"/>
  <c r="AH1257" i="1" a="1"/>
  <c r="AH1257" i="1" s="1"/>
  <c r="AH195" i="1" a="1"/>
  <c r="AH195" i="1" s="1"/>
  <c r="AH1887" i="1" a="1"/>
  <c r="AH1887" i="1" s="1"/>
  <c r="AC1511" i="1"/>
  <c r="AH1511" i="1" s="1" a="1"/>
  <c r="AH1511" i="1" s="1"/>
  <c r="AC956" i="1"/>
  <c r="AH956" i="1" s="1" a="1"/>
  <c r="AH956" i="1" s="1"/>
  <c r="AC71" i="1"/>
  <c r="AH71" i="1" s="1" a="1"/>
  <c r="AH71" i="1" s="1"/>
  <c r="AC1663" i="1"/>
  <c r="AH1663" i="1" s="1" a="1"/>
  <c r="AH1663" i="1" s="1"/>
  <c r="AC2663" i="1"/>
  <c r="AH2663" i="1" s="1" a="1"/>
  <c r="AH2663" i="1" s="1"/>
  <c r="AC2480" i="1"/>
  <c r="AH2480" i="1" s="1" a="1"/>
  <c r="AH2480" i="1" s="1"/>
  <c r="AC2913" i="1"/>
  <c r="AH2913" i="1" s="1" a="1"/>
  <c r="AH2913" i="1" s="1"/>
  <c r="AC1619" i="1"/>
  <c r="AH1619" i="1" s="1" a="1"/>
  <c r="AH1619" i="1" s="1"/>
  <c r="AC276" i="1"/>
  <c r="AH276" i="1" s="1" a="1"/>
  <c r="AH276" i="1" s="1"/>
  <c r="AC2074" i="1"/>
  <c r="AH2074" i="1" s="1" a="1"/>
  <c r="AH2074" i="1" s="1"/>
  <c r="AH1941" i="1" a="1"/>
  <c r="AH1941" i="1" s="1"/>
  <c r="AH504" i="1" a="1"/>
  <c r="AH504" i="1" s="1"/>
  <c r="AH1783" i="1" a="1"/>
  <c r="AH1783" i="1" s="1"/>
  <c r="AH658" i="1" a="1"/>
  <c r="AH658" i="1" s="1"/>
  <c r="AH1291" i="1" a="1"/>
  <c r="AH1291" i="1" s="1"/>
  <c r="AH1622" i="1" a="1"/>
  <c r="AH1622" i="1" s="1"/>
  <c r="AH734" i="1" a="1"/>
  <c r="AH734" i="1" s="1"/>
  <c r="AH1205" i="1" a="1"/>
  <c r="AH1205" i="1" s="1"/>
  <c r="AH2066" i="1" a="1"/>
  <c r="AH2066" i="1" s="1"/>
  <c r="AH624" i="1" a="1"/>
  <c r="AH624" i="1" s="1"/>
  <c r="AH2615" i="1" a="1"/>
  <c r="AH2615" i="1" s="1"/>
  <c r="AH36" i="1" a="1"/>
  <c r="AH36" i="1" s="1"/>
  <c r="AH1345" i="1" a="1"/>
  <c r="AH1345" i="1" s="1"/>
  <c r="AH2799" i="1" a="1"/>
  <c r="AH2799" i="1" s="1"/>
  <c r="AH381" i="1" a="1"/>
  <c r="AH381" i="1" s="1"/>
  <c r="AH1404" i="1" a="1"/>
  <c r="AH1404" i="1" s="1"/>
  <c r="AH551" i="1" a="1"/>
  <c r="AH551" i="1" s="1"/>
  <c r="AH2530" i="1" a="1"/>
  <c r="AH2530" i="1" s="1"/>
  <c r="AH2455" i="1" a="1"/>
  <c r="AH2455" i="1" s="1"/>
  <c r="AH1153" i="1" a="1"/>
  <c r="AH1153" i="1" s="1"/>
  <c r="AH554" i="1" a="1"/>
  <c r="AH554" i="1" s="1"/>
  <c r="AH2391" i="1" a="1"/>
  <c r="AH2391" i="1" s="1"/>
  <c r="AH2826" i="1" a="1"/>
  <c r="AH2826" i="1" s="1"/>
  <c r="AH206" i="1" a="1"/>
  <c r="AH206" i="1" s="1"/>
  <c r="AH1198" i="1" a="1"/>
  <c r="AH1198" i="1" s="1"/>
  <c r="AH1373" i="1" a="1"/>
  <c r="AH1373" i="1" s="1"/>
  <c r="AH261" i="1" a="1"/>
  <c r="AH261" i="1" s="1"/>
  <c r="AH2557" i="1" a="1"/>
  <c r="AH2557" i="1" s="1"/>
  <c r="AH761" i="1" a="1"/>
  <c r="AH761" i="1" s="1"/>
  <c r="AH1736" i="1" a="1"/>
  <c r="AH1736" i="1" s="1"/>
  <c r="AH927" i="1" a="1"/>
  <c r="AH927" i="1" s="1"/>
  <c r="AH2348" i="1" a="1"/>
  <c r="AH2348" i="1" s="1"/>
  <c r="AH2704" i="1" a="1"/>
  <c r="AH2704" i="1" s="1"/>
  <c r="AH2275" i="1" a="1"/>
  <c r="AH2275" i="1" s="1"/>
  <c r="AH202" i="1" a="1"/>
  <c r="AH202" i="1" s="1"/>
  <c r="AH1454" i="1" a="1"/>
  <c r="AH1454" i="1" s="1"/>
  <c r="AH160" i="1" a="1"/>
  <c r="AH160" i="1" s="1"/>
  <c r="AH756" i="1" a="1"/>
  <c r="AH756" i="1" s="1"/>
  <c r="AH500" i="1" a="1"/>
  <c r="AH500" i="1" s="1"/>
  <c r="AH1878" i="1" a="1"/>
  <c r="AH1878" i="1" s="1"/>
  <c r="AH2630" i="1" a="1"/>
  <c r="AH2630" i="1" s="1"/>
  <c r="AH880" i="1" a="1"/>
  <c r="AH880" i="1" s="1"/>
  <c r="AH1769" i="1" a="1"/>
  <c r="AH1769" i="1" s="1"/>
  <c r="AH893" i="1" a="1"/>
  <c r="AH893" i="1" s="1"/>
  <c r="AH2025" i="1" a="1"/>
  <c r="AH2025" i="1" s="1"/>
  <c r="AH1204" i="1" a="1"/>
  <c r="AH1204" i="1" s="1"/>
  <c r="AH2374" i="1" a="1"/>
  <c r="AH2374" i="1" s="1"/>
  <c r="AH103" i="1" a="1"/>
  <c r="AH103" i="1" s="1"/>
  <c r="AH2570" i="1" a="1"/>
  <c r="AH2570" i="1" s="1"/>
  <c r="AH1562" i="1" a="1"/>
  <c r="AH1562" i="1" s="1"/>
  <c r="AH1066" i="1" a="1"/>
  <c r="AH1066" i="1" s="1"/>
  <c r="AH2100" i="1" a="1"/>
  <c r="AH2100" i="1" s="1"/>
  <c r="AH2181" i="1" a="1"/>
  <c r="AH2181" i="1" s="1"/>
  <c r="AH435" i="1" a="1"/>
  <c r="AH435" i="1" s="1"/>
  <c r="AH1644" i="1" a="1"/>
  <c r="AH1644" i="1" s="1"/>
  <c r="AH1613" i="1" a="1"/>
  <c r="AH1613" i="1" s="1"/>
  <c r="AH3001" i="1" a="1"/>
  <c r="AH3001" i="1" s="1"/>
  <c r="AH2314" i="1" a="1"/>
  <c r="AH2314" i="1" s="1"/>
  <c r="AH2049" i="1" a="1"/>
  <c r="AH2049" i="1" s="1"/>
  <c r="AH691" i="1" a="1"/>
  <c r="AH691" i="1" s="1"/>
  <c r="AH1423" i="1" a="1"/>
  <c r="AH1423" i="1" s="1"/>
  <c r="AH1934" i="1" a="1"/>
  <c r="AH1934" i="1" s="1"/>
  <c r="AH2781" i="1" a="1"/>
  <c r="AH2781" i="1" s="1"/>
  <c r="AH519" i="1" a="1"/>
  <c r="AH519" i="1" s="1"/>
  <c r="AH386" i="1" a="1"/>
  <c r="AH386" i="1" s="1"/>
  <c r="AH1818" i="1" a="1"/>
  <c r="AH1818" i="1" s="1"/>
  <c r="AH505" i="1" a="1"/>
  <c r="AH505" i="1" s="1"/>
  <c r="AH1149" i="1" a="1"/>
  <c r="AH1149" i="1" s="1"/>
  <c r="AH2588" i="1" a="1"/>
  <c r="AH2588" i="1" s="1"/>
  <c r="AH2048" i="1" a="1"/>
  <c r="AH2048" i="1" s="1"/>
  <c r="AH1461" i="1" a="1"/>
  <c r="AH1461" i="1" s="1"/>
  <c r="AH1826" i="1" a="1"/>
  <c r="AH1826" i="1" s="1"/>
  <c r="AH1876" i="1" a="1"/>
  <c r="AH1876" i="1" s="1"/>
  <c r="AH757" i="1" a="1"/>
  <c r="AH757" i="1" s="1"/>
  <c r="AH2265" i="1" a="1"/>
  <c r="AH2265" i="1" s="1"/>
  <c r="AH1837" i="1" a="1"/>
  <c r="AH1837" i="1" s="1"/>
  <c r="AH2405" i="1" a="1"/>
  <c r="AH2405" i="1" s="1"/>
  <c r="AH696" i="1" a="1"/>
  <c r="AH696" i="1" s="1"/>
  <c r="AH2886" i="1" a="1"/>
  <c r="AH2886" i="1" s="1"/>
  <c r="AH1884" i="1" a="1"/>
  <c r="AH1884" i="1" s="1"/>
  <c r="AH2483" i="1" a="1"/>
  <c r="AH2483" i="1" s="1"/>
  <c r="AH2398" i="1" a="1"/>
  <c r="AH2398" i="1" s="1"/>
  <c r="AH1672" i="1" a="1"/>
  <c r="AH1672" i="1" s="1"/>
  <c r="AH2862" i="1" a="1"/>
  <c r="AH2862" i="1" s="1"/>
  <c r="AH810" i="1" a="1"/>
  <c r="AH810" i="1" s="1"/>
  <c r="AH2689" i="1" a="1"/>
  <c r="AH2689" i="1" s="1"/>
  <c r="AH1788" i="1" a="1"/>
  <c r="AH1788" i="1" s="1"/>
  <c r="AH754" i="1" a="1"/>
  <c r="AH754" i="1" s="1"/>
  <c r="AH1697" i="1" a="1"/>
  <c r="AH1697" i="1" s="1"/>
  <c r="AH2192" i="1" a="1"/>
  <c r="AH2192" i="1" s="1"/>
  <c r="AH1118" i="1" a="1"/>
  <c r="AH1118" i="1" s="1"/>
  <c r="AH2335" i="1" a="1"/>
  <c r="AH2335" i="1" s="1"/>
  <c r="AH367" i="1" a="1"/>
  <c r="AH367" i="1" s="1"/>
  <c r="AH1725" i="1" a="1"/>
  <c r="AH1725" i="1" s="1"/>
  <c r="AH2621" i="1" a="1"/>
  <c r="AH2621" i="1" s="1"/>
  <c r="AH823" i="1" a="1"/>
  <c r="AH823" i="1" s="1"/>
  <c r="AH2141" i="1" a="1"/>
  <c r="AH2141" i="1" s="1"/>
  <c r="AH1774" i="1" a="1"/>
  <c r="AH1774" i="1" s="1"/>
  <c r="AH2984" i="1" a="1"/>
  <c r="AH2984" i="1" s="1"/>
  <c r="AH2555" i="1" a="1"/>
  <c r="AH2555" i="1" s="1"/>
  <c r="AH2992" i="1" a="1"/>
  <c r="AH2992" i="1" s="1"/>
  <c r="AH272" i="1" a="1"/>
  <c r="AH272" i="1" s="1"/>
  <c r="AH1277" i="1" a="1"/>
  <c r="AH1277" i="1" s="1"/>
  <c r="AH684" i="1" a="1"/>
  <c r="AH684" i="1" s="1"/>
  <c r="AH1552" i="1" a="1"/>
  <c r="AH1552" i="1" s="1"/>
  <c r="AH2295" i="1" a="1"/>
  <c r="AH2295" i="1" s="1"/>
  <c r="AH2384" i="1" a="1"/>
  <c r="AH2384" i="1" s="1"/>
  <c r="AH1519" i="1" a="1"/>
  <c r="AH1519" i="1" s="1"/>
  <c r="AH2559" i="1" a="1"/>
  <c r="AH2559" i="1" s="1"/>
  <c r="AH1342" i="1" a="1"/>
  <c r="AH1342" i="1" s="1"/>
  <c r="AH2204" i="1" a="1"/>
  <c r="AH2204" i="1" s="1"/>
  <c r="AH2576" i="1" a="1"/>
  <c r="AH2576" i="1" s="1"/>
  <c r="AH1073" i="1" a="1"/>
  <c r="AH1073" i="1" s="1"/>
  <c r="AH2381" i="1" a="1"/>
  <c r="AH2381" i="1" s="1"/>
  <c r="AH845" i="1" a="1"/>
  <c r="AH845" i="1" s="1"/>
  <c r="AH1069" i="1" a="1"/>
  <c r="AH1069" i="1" s="1"/>
  <c r="AH478" i="1" a="1"/>
  <c r="AH478" i="1" s="1"/>
  <c r="AH423" i="1" a="1"/>
  <c r="AH423" i="1" s="1"/>
  <c r="AH1071" i="1" a="1"/>
  <c r="AH1071" i="1" s="1"/>
  <c r="AH64" i="1" a="1"/>
  <c r="AH64" i="1" s="1"/>
  <c r="AH1968" i="1" a="1"/>
  <c r="AH1968" i="1" s="1"/>
  <c r="AH1550" i="1" a="1"/>
  <c r="AH1550" i="1" s="1"/>
  <c r="AH2088" i="1" a="1"/>
  <c r="AH2088" i="1" s="1"/>
  <c r="AH2830" i="1" a="1"/>
  <c r="AH2830" i="1" s="1"/>
  <c r="AH2289" i="1" a="1"/>
  <c r="AH2289" i="1" s="1"/>
  <c r="AH615" i="1" a="1"/>
  <c r="AH615" i="1" s="1"/>
  <c r="AH480" i="1" a="1"/>
  <c r="AH480" i="1" s="1"/>
  <c r="AH670" i="1" a="1"/>
  <c r="AH670" i="1" s="1"/>
  <c r="AH865" i="1" a="1"/>
  <c r="AH865" i="1" s="1"/>
  <c r="AH1324" i="1" a="1"/>
  <c r="AH1324" i="1" s="1"/>
  <c r="AH1816" i="1" a="1"/>
  <c r="AH1816" i="1" s="1"/>
  <c r="AH872" i="1" a="1"/>
  <c r="AH872" i="1" s="1"/>
  <c r="AH530" i="1" a="1"/>
  <c r="AH530" i="1" s="1"/>
  <c r="AC1889" i="1"/>
  <c r="AH1889" i="1" s="1" a="1"/>
  <c r="AH1889" i="1" s="1"/>
  <c r="AH2673" i="1" a="1"/>
  <c r="AH2673" i="1" s="1"/>
  <c r="AC43" i="1"/>
  <c r="AH43" i="1" s="1" a="1"/>
  <c r="AH43" i="1" s="1"/>
  <c r="AC1175" i="1"/>
  <c r="AH1175" i="1" s="1" a="1"/>
  <c r="AH1175" i="1" s="1"/>
  <c r="AC1822" i="1"/>
  <c r="AH1822" i="1" s="1" a="1"/>
  <c r="AH1822" i="1" s="1"/>
  <c r="AC2030" i="1"/>
  <c r="AH2030" i="1" s="1" a="1"/>
  <c r="AH2030" i="1" s="1"/>
  <c r="AC639" i="1"/>
  <c r="AH639" i="1" s="1" a="1"/>
  <c r="AH639" i="1" s="1"/>
  <c r="AC1124" i="1"/>
  <c r="AH1124" i="1" s="1" a="1"/>
  <c r="AH1124" i="1" s="1"/>
  <c r="AC2308" i="1"/>
  <c r="AH2308" i="1" s="1" a="1"/>
  <c r="AH2308" i="1" s="1"/>
  <c r="AC3003" i="1"/>
  <c r="AH3003" i="1" s="1" a="1"/>
  <c r="AH3003" i="1" s="1"/>
  <c r="AC2383" i="1"/>
  <c r="AH2383" i="1" s="1" a="1"/>
  <c r="AH2383" i="1" s="1"/>
  <c r="AC768" i="1"/>
  <c r="AH768" i="1" s="1" a="1"/>
  <c r="AH768" i="1" s="1"/>
  <c r="AC433" i="1"/>
  <c r="AH433" i="1" s="1" a="1"/>
  <c r="AH433" i="1" s="1"/>
  <c r="AC802" i="1"/>
  <c r="AH802" i="1" s="1" a="1"/>
  <c r="AH802" i="1" s="1"/>
  <c r="AC2132" i="1"/>
  <c r="AH2132" i="1" s="1" a="1"/>
  <c r="AH2132" i="1" s="1"/>
  <c r="AC2966" i="1"/>
  <c r="AH2966" i="1" s="1" a="1"/>
  <c r="AH2966" i="1" s="1"/>
  <c r="AC1640" i="1"/>
  <c r="AH1640" i="1" s="1" a="1"/>
  <c r="AH1640" i="1" s="1"/>
  <c r="AC265" i="1"/>
  <c r="AH265" i="1" s="1" a="1"/>
  <c r="AH265" i="1" s="1"/>
  <c r="AC585" i="1"/>
  <c r="AH585" i="1" s="1" a="1"/>
  <c r="AH585" i="1" s="1"/>
  <c r="AC1630" i="1"/>
  <c r="AH1630" i="1" s="1" a="1"/>
  <c r="AH1630" i="1" s="1"/>
  <c r="AC2191" i="1"/>
  <c r="AH2191" i="1" s="1" a="1"/>
  <c r="AH2191" i="1" s="1"/>
  <c r="AC560" i="1"/>
  <c r="AH560" i="1" s="1" a="1"/>
  <c r="AH560" i="1" s="1"/>
  <c r="AC352" i="1"/>
  <c r="AH352" i="1" s="1" a="1"/>
  <c r="AH352" i="1" s="1"/>
  <c r="AC1553" i="1"/>
  <c r="AH1553" i="1" s="1" a="1"/>
  <c r="AH1553" i="1" s="1"/>
  <c r="AC2769" i="1"/>
  <c r="AH2769" i="1" s="1" a="1"/>
  <c r="AH2769" i="1" s="1"/>
  <c r="AC1798" i="1"/>
  <c r="AH1798" i="1" s="1" a="1"/>
  <c r="AH1798" i="1" s="1"/>
  <c r="AC2038" i="1"/>
  <c r="AH2038" i="1" s="1" a="1"/>
  <c r="AH2038" i="1" s="1"/>
  <c r="AC2278" i="1"/>
  <c r="AH2278" i="1" s="1" a="1"/>
  <c r="AH2278" i="1" s="1"/>
  <c r="AC2906" i="1"/>
  <c r="AH2906" i="1" s="1" a="1"/>
  <c r="AH2906" i="1" s="1"/>
  <c r="AC1438" i="1"/>
  <c r="AH1438" i="1" s="1" a="1"/>
  <c r="AH1438" i="1" s="1"/>
  <c r="AC610" i="1"/>
  <c r="AH610" i="1" s="1" a="1"/>
  <c r="AH610" i="1" s="1"/>
  <c r="AH2092" i="1" a="1"/>
  <c r="AH2092" i="1" s="1"/>
  <c r="AC1163" i="1"/>
  <c r="AH1163" i="1" s="1" a="1"/>
  <c r="AH1163" i="1" s="1"/>
  <c r="AC1246" i="1"/>
  <c r="AH1246" i="1" s="1" a="1"/>
  <c r="AH1246" i="1" s="1"/>
  <c r="AC2408" i="1"/>
  <c r="AH2408" i="1" s="1" a="1"/>
  <c r="AH2408" i="1" s="1"/>
  <c r="AC1361" i="1"/>
  <c r="AH1361" i="1" s="1" a="1"/>
  <c r="AH1361" i="1" s="1"/>
  <c r="AC2376" i="1"/>
  <c r="AH2376" i="1" s="1" a="1"/>
  <c r="AH2376" i="1" s="1"/>
  <c r="AC1620" i="1"/>
  <c r="AH1620" i="1" s="1" a="1"/>
  <c r="AH1620" i="1" s="1"/>
  <c r="AC1558" i="1"/>
  <c r="AH1558" i="1" s="1" a="1"/>
  <c r="AH1558" i="1" s="1"/>
  <c r="AC1930" i="1"/>
  <c r="AH1930" i="1" s="1" a="1"/>
  <c r="AH1930" i="1" s="1"/>
  <c r="AC2410" i="1"/>
  <c r="AH2410" i="1" s="1" a="1"/>
  <c r="AH2410" i="1" s="1"/>
  <c r="AC2666" i="1"/>
  <c r="AH2666" i="1" s="1" a="1"/>
  <c r="AH2666" i="1" s="1"/>
  <c r="AC2843" i="1"/>
  <c r="AH2843" i="1" s="1" a="1"/>
  <c r="AH2843" i="1" s="1"/>
  <c r="AC1185" i="1"/>
  <c r="AH1185" i="1" s="1" a="1"/>
  <c r="AH1185" i="1" s="1"/>
  <c r="AC1938" i="1"/>
  <c r="AH1938" i="1" s="1" a="1"/>
  <c r="AH1938" i="1" s="1"/>
  <c r="AC1444" i="1"/>
  <c r="AH1444" i="1" s="1" a="1"/>
  <c r="AH1444" i="1" s="1"/>
  <c r="AC1062" i="1"/>
  <c r="AH1062" i="1" s="1" a="1"/>
  <c r="AH1062" i="1" s="1"/>
  <c r="AC1690" i="1"/>
  <c r="AH1690" i="1" s="1" a="1"/>
  <c r="AH1690" i="1" s="1"/>
  <c r="AC1128" i="1"/>
  <c r="AH1128" i="1" s="1" a="1"/>
  <c r="AH1128" i="1" s="1"/>
  <c r="AC2518" i="1"/>
  <c r="AH2518" i="1" s="1" a="1"/>
  <c r="AH2518" i="1" s="1"/>
  <c r="AC172" i="1"/>
  <c r="AH172" i="1" s="1" a="1"/>
  <c r="AH172" i="1" s="1"/>
  <c r="AC1038" i="1"/>
  <c r="AH1038" i="1" s="1" a="1"/>
  <c r="AH1038" i="1" s="1"/>
  <c r="AC2552" i="1"/>
  <c r="AH2552" i="1" s="1" a="1"/>
  <c r="AH2552" i="1" s="1"/>
  <c r="AC2978" i="1"/>
  <c r="AH2978" i="1" s="1" a="1"/>
  <c r="AH2978" i="1" s="1"/>
  <c r="AC515" i="1"/>
  <c r="AH515" i="1" s="1" a="1"/>
  <c r="AH515" i="1" s="1"/>
  <c r="AC822" i="1"/>
  <c r="AH822" i="1" s="1" a="1"/>
  <c r="AH822" i="1" s="1"/>
  <c r="AC1450" i="1"/>
  <c r="AH1450" i="1" s="1" a="1"/>
  <c r="AH1450" i="1" s="1"/>
  <c r="AH565" i="1" a="1"/>
  <c r="AH565" i="1" s="1"/>
  <c r="AC1215" i="1"/>
  <c r="AH1215" i="1" s="1" a="1"/>
  <c r="AH1215" i="1" s="1"/>
  <c r="AC146" i="1"/>
  <c r="AH146" i="1" s="1" a="1"/>
  <c r="AH146" i="1" s="1"/>
  <c r="AC952" i="1"/>
  <c r="AH952" i="1" s="1" a="1"/>
  <c r="AH952" i="1" s="1"/>
  <c r="AC644" i="1"/>
  <c r="AH644" i="1" s="1" a="1"/>
  <c r="AH644" i="1" s="1"/>
  <c r="AC2980" i="1"/>
  <c r="AH2980" i="1" s="1" a="1"/>
  <c r="AH2980" i="1" s="1"/>
  <c r="AC970" i="1"/>
  <c r="AH970" i="1" s="1" a="1"/>
  <c r="AH970" i="1" s="1"/>
  <c r="AC1226" i="1"/>
  <c r="AH1226" i="1" s="1" a="1"/>
  <c r="AH1226" i="1" s="1"/>
  <c r="AC177" i="1"/>
  <c r="AH177" i="1" s="1" a="1"/>
  <c r="AH177" i="1" s="1"/>
  <c r="AH941" i="1" a="1"/>
  <c r="AH941" i="1" s="1"/>
  <c r="AC2584" i="1"/>
  <c r="AH2584" i="1" s="1" a="1"/>
  <c r="AH2584" i="1" s="1"/>
  <c r="AC1052" i="1"/>
  <c r="AH1052" i="1" s="1" a="1"/>
  <c r="AH1052" i="1" s="1"/>
  <c r="AC846" i="1"/>
  <c r="AH846" i="1" s="1" a="1"/>
  <c r="AH846" i="1" s="1"/>
  <c r="AC1023" i="1"/>
  <c r="AH1023" i="1" s="1" a="1"/>
  <c r="AH1023" i="1" s="1"/>
  <c r="AC1527" i="1"/>
  <c r="AH1527" i="1" s="1" a="1"/>
  <c r="AH1527" i="1" s="1"/>
  <c r="AC817" i="1"/>
  <c r="AH817" i="1" s="1" a="1"/>
  <c r="AH817" i="1" s="1"/>
  <c r="AC1378" i="1"/>
  <c r="AH1378" i="1" s="1" a="1"/>
  <c r="AH1378" i="1" s="1"/>
  <c r="AC1586" i="1"/>
  <c r="AH1586" i="1" s="1" a="1"/>
  <c r="AH1586" i="1" s="1"/>
  <c r="AC2807" i="1"/>
  <c r="AH2807" i="1" s="1" a="1"/>
  <c r="AH2807" i="1" s="1"/>
  <c r="AC310" i="1"/>
  <c r="AH310" i="1" s="1" a="1"/>
  <c r="AH310" i="1" s="1"/>
  <c r="AC730" i="1"/>
  <c r="AH730" i="1" s="1" a="1"/>
  <c r="AH730" i="1" s="1"/>
  <c r="AH741" i="1" a="1"/>
  <c r="AH741" i="1" s="1"/>
  <c r="AC2091" i="1"/>
  <c r="AH2091" i="1" s="1" a="1"/>
  <c r="AH2091" i="1" s="1"/>
  <c r="AC1328" i="1"/>
  <c r="AH1328" i="1" s="1" a="1"/>
  <c r="AH1328" i="1" s="1"/>
  <c r="AC1154" i="1"/>
  <c r="AH1154" i="1" s="1" a="1"/>
  <c r="AH1154" i="1" s="1"/>
  <c r="AC106" i="1"/>
  <c r="AH106" i="1" s="1" a="1"/>
  <c r="AH106" i="1" s="1"/>
  <c r="AC2808" i="1"/>
  <c r="AH2808" i="1" s="1" a="1"/>
  <c r="AH2808" i="1" s="1"/>
  <c r="AC654" i="1"/>
  <c r="AH654" i="1" s="1" a="1"/>
  <c r="AH654" i="1" s="1"/>
  <c r="AC2622" i="1"/>
  <c r="AH2622" i="1" s="1" a="1"/>
  <c r="AH2622" i="1" s="1"/>
  <c r="AC1928" i="1"/>
  <c r="AH1928" i="1" s="1" a="1"/>
  <c r="AH1928" i="1" s="1"/>
  <c r="AC355" i="1"/>
  <c r="AH355" i="1" s="1" a="1"/>
  <c r="AH355" i="1" s="1"/>
  <c r="AC2644" i="1"/>
  <c r="AH2644" i="1" s="1" a="1"/>
  <c r="AH2644" i="1" s="1"/>
  <c r="AC2820" i="1"/>
  <c r="AH2820" i="1" s="1" a="1"/>
  <c r="AH2820" i="1" s="1"/>
  <c r="AC1753" i="1"/>
  <c r="AH1753" i="1" s="1" a="1"/>
  <c r="AH1753" i="1" s="1"/>
  <c r="AC2009" i="1"/>
  <c r="AH2009" i="1" s="1" a="1"/>
  <c r="AH2009" i="1" s="1"/>
  <c r="AC2249" i="1"/>
  <c r="AH2249" i="1" s="1" a="1"/>
  <c r="AH2249" i="1" s="1"/>
  <c r="AC2505" i="1"/>
  <c r="AH2505" i="1" s="1" a="1"/>
  <c r="AH2505" i="1" s="1"/>
  <c r="AC2745" i="1"/>
  <c r="AH2745" i="1" s="1" a="1"/>
  <c r="AH2745" i="1" s="1"/>
  <c r="AC2414" i="1"/>
  <c r="AH2414" i="1" s="1" a="1"/>
  <c r="AH2414" i="1" s="1"/>
  <c r="AC2975" i="1"/>
  <c r="AH2975" i="1" s="1" a="1"/>
  <c r="AH2975" i="1" s="1"/>
  <c r="AC2097" i="1"/>
  <c r="AH2097" i="1" s="1" a="1"/>
  <c r="AH2097" i="1" s="1"/>
  <c r="AC2642" i="1"/>
  <c r="AH2642" i="1" s="1" a="1"/>
  <c r="AH2642" i="1" s="1"/>
  <c r="AC179" i="1"/>
  <c r="AH179" i="1" s="1" a="1"/>
  <c r="AH179" i="1" s="1"/>
  <c r="AC1043" i="1"/>
  <c r="AH1043" i="1" s="1" a="1"/>
  <c r="AH1043" i="1" s="1"/>
  <c r="AC2468" i="1"/>
  <c r="AH2468" i="1" s="1" a="1"/>
  <c r="AH2468" i="1" s="1"/>
  <c r="AC1513" i="1"/>
  <c r="AH1513" i="1" s="1" a="1"/>
  <c r="AH1513" i="1" s="1"/>
  <c r="AC2222" i="1"/>
  <c r="AH2222" i="1" s="1" a="1"/>
  <c r="AH2222" i="1" s="1"/>
  <c r="AC2767" i="1"/>
  <c r="AH2767" i="1" s="1" a="1"/>
  <c r="AH2767" i="1" s="1"/>
  <c r="AC1136" i="1"/>
  <c r="AH1136" i="1" s="1" a="1"/>
  <c r="AH1136" i="1" s="1"/>
  <c r="AC2592" i="1"/>
  <c r="AH2592" i="1" s="1" a="1"/>
  <c r="AH2592" i="1" s="1"/>
  <c r="AC599" i="1"/>
  <c r="AH599" i="1" s="1" a="1"/>
  <c r="AH599" i="1" s="1"/>
  <c r="AC308" i="1"/>
  <c r="AH308" i="1" s="1" a="1"/>
  <c r="AH308" i="1" s="1"/>
  <c r="AH1539" i="1" a="1"/>
  <c r="AH1539" i="1" s="1"/>
  <c r="AC1915" i="1"/>
  <c r="AH1915" i="1" s="1" a="1"/>
  <c r="AH1915" i="1" s="1"/>
  <c r="AC2575" i="1"/>
  <c r="AH2575" i="1" s="1" a="1"/>
  <c r="AH2575" i="1" s="1"/>
  <c r="AC2400" i="1"/>
  <c r="AH2400" i="1" s="1" a="1"/>
  <c r="AH2400" i="1" s="1"/>
  <c r="AC641" i="1"/>
  <c r="AH641" i="1" s="1" a="1"/>
  <c r="AH641" i="1" s="1"/>
  <c r="AC184" i="1"/>
  <c r="AH184" i="1" s="1" a="1"/>
  <c r="AH184" i="1" s="1"/>
  <c r="AC2482" i="1"/>
  <c r="AH2482" i="1" s="1" a="1"/>
  <c r="AH2482" i="1" s="1"/>
  <c r="AC2952" i="1"/>
  <c r="AH2952" i="1" s="1" a="1"/>
  <c r="AH2952" i="1" s="1"/>
  <c r="AC1049" i="1"/>
  <c r="AH1049" i="1" s="1" a="1"/>
  <c r="AH1049" i="1" s="1"/>
  <c r="AH192" i="1" a="1"/>
  <c r="AH192" i="1" s="1"/>
  <c r="AH1727" i="1" a="1"/>
  <c r="AH1727" i="1" s="1"/>
  <c r="AH347" i="1" a="1"/>
  <c r="AH347" i="1" s="1"/>
  <c r="AH1708" i="1" a="1"/>
  <c r="AH1708" i="1" s="1"/>
  <c r="AH28" i="1" a="1"/>
  <c r="AH28" i="1" s="1"/>
  <c r="AH204" i="1" a="1"/>
  <c r="AH204" i="1" s="1"/>
  <c r="AH1004" i="1" a="1"/>
  <c r="AH1004" i="1" s="1"/>
  <c r="AH2476" i="1" a="1"/>
  <c r="AH2476" i="1" s="1"/>
  <c r="AH2898" i="1" a="1"/>
  <c r="AH2898" i="1" s="1"/>
  <c r="AH491" i="1" a="1"/>
  <c r="AH491" i="1" s="1"/>
  <c r="AH2139" i="1" a="1"/>
  <c r="AH2139" i="1" s="1"/>
  <c r="AH363" i="1" a="1"/>
  <c r="AH363" i="1" s="1"/>
  <c r="AH1627" i="1" a="1"/>
  <c r="AH1627" i="1" s="1"/>
  <c r="AH2379" i="1" a="1"/>
  <c r="AH2379" i="1" s="1"/>
  <c r="AH1343" i="1" a="1"/>
  <c r="AH1343" i="1" s="1"/>
  <c r="AH1150" i="1" a="1"/>
  <c r="AH1150" i="1" s="1"/>
  <c r="AH1611" i="1" a="1"/>
  <c r="AH1611" i="1" s="1"/>
  <c r="AH2779" i="1" a="1"/>
  <c r="AH2779" i="1" s="1"/>
  <c r="AH2525" i="1" a="1"/>
  <c r="AH2525" i="1" s="1"/>
  <c r="AH44" i="1" a="1"/>
  <c r="AH44" i="1" s="1"/>
  <c r="AH1756" i="1" a="1"/>
  <c r="AH1756" i="1" s="1"/>
  <c r="AH679" i="1" a="1"/>
  <c r="AH679" i="1" s="1"/>
  <c r="AH747" i="1" a="1"/>
  <c r="AH747" i="1" s="1"/>
  <c r="AH1490" i="1" a="1"/>
  <c r="AH1490" i="1" s="1"/>
  <c r="AH1227" i="1" a="1"/>
  <c r="AH1227" i="1" s="1"/>
  <c r="AH235" i="1" a="1"/>
  <c r="AH235" i="1" s="1"/>
  <c r="AH990" i="1" a="1"/>
  <c r="AH990" i="1" s="1"/>
  <c r="AH1483" i="1" a="1"/>
  <c r="AH1483" i="1" s="1"/>
  <c r="AH1643" i="1" a="1"/>
  <c r="AH1643" i="1" s="1"/>
  <c r="AH2539" i="1" a="1"/>
  <c r="AH2539" i="1" s="1"/>
  <c r="AH1867" i="1" a="1"/>
  <c r="AH1867" i="1" s="1"/>
  <c r="AH2317" i="1" a="1"/>
  <c r="AH2317" i="1" s="1"/>
  <c r="AH88" i="1" a="1"/>
  <c r="AH88" i="1" s="1"/>
  <c r="AH456" i="1" a="1"/>
  <c r="AH456" i="1" s="1"/>
  <c r="AH715" i="1" a="1"/>
  <c r="AH715" i="1" s="1"/>
  <c r="AH1259" i="1" a="1"/>
  <c r="AH1259" i="1" s="1"/>
  <c r="AH1515" i="1" a="1"/>
  <c r="AH1515" i="1" s="1"/>
  <c r="AH91" i="1" a="1"/>
  <c r="AH91" i="1" s="1"/>
  <c r="AH2155" i="1" a="1"/>
  <c r="AH2155" i="1" s="1"/>
  <c r="AH107" i="1" a="1"/>
  <c r="AH107" i="1" s="1"/>
  <c r="AH2111" i="1" a="1"/>
  <c r="AH2111" i="1" s="1"/>
  <c r="AC75" i="1"/>
  <c r="AH75" i="1" s="1" a="1"/>
  <c r="AH75" i="1" s="1"/>
  <c r="AC203" i="1"/>
  <c r="AH203" i="1" s="1" a="1"/>
  <c r="AH203" i="1" s="1"/>
  <c r="AC331" i="1"/>
  <c r="AH331" i="1" s="1" a="1"/>
  <c r="AH331" i="1" s="1"/>
  <c r="AC459" i="1"/>
  <c r="AH459" i="1" s="1" a="1"/>
  <c r="AH459" i="1" s="1"/>
  <c r="AC587" i="1"/>
  <c r="AH587" i="1" s="1" a="1"/>
  <c r="AH587" i="1" s="1"/>
  <c r="AC843" i="1"/>
  <c r="AH843" i="1" s="1" a="1"/>
  <c r="AH843" i="1" s="1"/>
  <c r="AC1099" i="1"/>
  <c r="AH1099" i="1" s="1" a="1"/>
  <c r="AH1099" i="1" s="1"/>
  <c r="AC1355" i="1"/>
  <c r="AH1355" i="1" s="1" a="1"/>
  <c r="AH1355" i="1" s="1"/>
  <c r="AC1739" i="1"/>
  <c r="AH1739" i="1" s="1" a="1"/>
  <c r="AH1739" i="1" s="1"/>
  <c r="AC1995" i="1"/>
  <c r="AH1995" i="1" s="1" a="1"/>
  <c r="AH1995" i="1" s="1"/>
  <c r="AC2123" i="1"/>
  <c r="AH2123" i="1" s="1" a="1"/>
  <c r="AH2123" i="1" s="1"/>
  <c r="AC2507" i="1"/>
  <c r="AH2507" i="1" s="1" a="1"/>
  <c r="AH2507" i="1" s="1"/>
  <c r="AC2635" i="1"/>
  <c r="AH2635" i="1" s="1" a="1"/>
  <c r="AH2635" i="1" s="1"/>
  <c r="AC2763" i="1"/>
  <c r="AH2763" i="1" s="1" a="1"/>
  <c r="AH2763" i="1" s="1"/>
  <c r="AC167" i="1"/>
  <c r="AH167" i="1" s="1" a="1"/>
  <c r="AH167" i="1" s="1"/>
  <c r="AC444" i="1"/>
  <c r="AH444" i="1" s="1" a="1"/>
  <c r="AH444" i="1" s="1"/>
  <c r="AC716" i="1"/>
  <c r="AH716" i="1" s="1" a="1"/>
  <c r="AH716" i="1" s="1"/>
  <c r="AC988" i="1"/>
  <c r="AH988" i="1" s="1" a="1"/>
  <c r="AH988" i="1" s="1"/>
  <c r="AC1532" i="1"/>
  <c r="AH1532" i="1" s="1" a="1"/>
  <c r="AH1532" i="1" s="1"/>
  <c r="AC2828" i="1"/>
  <c r="AH2828" i="1" s="1" a="1"/>
  <c r="AH2828" i="1" s="1"/>
  <c r="AC1549" i="1"/>
  <c r="AH1549" i="1" s="1" a="1"/>
  <c r="AH1549" i="1" s="1"/>
  <c r="AC334" i="1"/>
  <c r="AH334" i="1" s="1" a="1"/>
  <c r="AH334" i="1" s="1"/>
  <c r="AC2430" i="1"/>
  <c r="AH2430" i="1" s="1" a="1"/>
  <c r="AH2430" i="1" s="1"/>
  <c r="AC728" i="1"/>
  <c r="AH728" i="1" s="1" a="1"/>
  <c r="AH728" i="1" s="1"/>
  <c r="AC2465" i="1"/>
  <c r="AH2465" i="1" s="1" a="1"/>
  <c r="AH2465" i="1" s="1"/>
  <c r="AC887" i="1"/>
  <c r="AH887" i="1" s="1" a="1"/>
  <c r="AH887" i="1" s="1"/>
  <c r="AH732" i="1" a="1"/>
  <c r="AH732" i="1" s="1"/>
  <c r="AH1196" i="1" a="1"/>
  <c r="AH1196" i="1" s="1"/>
  <c r="AH590" i="1" a="1"/>
  <c r="AH590" i="1" s="1"/>
  <c r="AH2496" i="1" a="1"/>
  <c r="AH2496" i="1" s="1"/>
  <c r="AH1755" i="1" a="1"/>
  <c r="AH1755" i="1" s="1"/>
  <c r="AC219" i="1"/>
  <c r="AH219" i="1" s="1" a="1"/>
  <c r="AH219" i="1" s="1"/>
  <c r="AC475" i="1"/>
  <c r="AH475" i="1" s="1" a="1"/>
  <c r="AH475" i="1" s="1"/>
  <c r="AC603" i="1"/>
  <c r="AH603" i="1" s="1" a="1"/>
  <c r="AH603" i="1" s="1"/>
  <c r="AC731" i="1"/>
  <c r="AH731" i="1" s="1" a="1"/>
  <c r="AH731" i="1" s="1"/>
  <c r="AC859" i="1"/>
  <c r="AH859" i="1" s="1" a="1"/>
  <c r="AH859" i="1" s="1"/>
  <c r="AC987" i="1"/>
  <c r="AH987" i="1" s="1" a="1"/>
  <c r="AH987" i="1" s="1"/>
  <c r="AC1115" i="1"/>
  <c r="AH1115" i="1" s="1" a="1"/>
  <c r="AH1115" i="1" s="1"/>
  <c r="AC1371" i="1"/>
  <c r="AH1371" i="1" s="1" a="1"/>
  <c r="AH1371" i="1" s="1"/>
  <c r="AC2011" i="1"/>
  <c r="AH2011" i="1" s="1" a="1"/>
  <c r="AH2011" i="1" s="1"/>
  <c r="AC2267" i="1"/>
  <c r="AH2267" i="1" s="1" a="1"/>
  <c r="AH2267" i="1" s="1"/>
  <c r="AC2395" i="1"/>
  <c r="AH2395" i="1" s="1" a="1"/>
  <c r="AH2395" i="1" s="1"/>
  <c r="AC2523" i="1"/>
  <c r="AH2523" i="1" s="1" a="1"/>
  <c r="AH2523" i="1" s="1"/>
  <c r="AC2651" i="1"/>
  <c r="AH2651" i="1" s="1" a="1"/>
  <c r="AH2651" i="1" s="1"/>
  <c r="AC552" i="1"/>
  <c r="AH552" i="1" s="1" a="1"/>
  <c r="AH552" i="1" s="1"/>
  <c r="AC188" i="1"/>
  <c r="AH188" i="1" s="1" a="1"/>
  <c r="AH188" i="1" s="1"/>
  <c r="AC460" i="1"/>
  <c r="AH460" i="1" s="1" a="1"/>
  <c r="AH460" i="1" s="1"/>
  <c r="AC1548" i="1"/>
  <c r="AH1548" i="1" s="1" a="1"/>
  <c r="AH1548" i="1" s="1"/>
  <c r="AC2300" i="1"/>
  <c r="AH2300" i="1" s="1" a="1"/>
  <c r="AH2300" i="1" s="1"/>
  <c r="AC157" i="1"/>
  <c r="AH157" i="1" s="1" a="1"/>
  <c r="AH157" i="1" s="1"/>
  <c r="AC63" i="1"/>
  <c r="AH63" i="1" s="1" a="1"/>
  <c r="AH63" i="1" s="1"/>
  <c r="AC576" i="1"/>
  <c r="AH576" i="1" s="1" a="1"/>
  <c r="AH576" i="1" s="1"/>
  <c r="AC1472" i="1"/>
  <c r="AH1472" i="1" s="1" a="1"/>
  <c r="AH1472" i="1" s="1"/>
  <c r="AC1984" i="1"/>
  <c r="AH1984" i="1" s="1" a="1"/>
  <c r="AH1984" i="1" s="1"/>
  <c r="AC193" i="1"/>
  <c r="AH193" i="1" s="1" a="1"/>
  <c r="AH193" i="1" s="1"/>
  <c r="AC801" i="1"/>
  <c r="AH801" i="1" s="1" a="1"/>
  <c r="AH801" i="1" s="1"/>
  <c r="AC1313" i="1"/>
  <c r="AH1313" i="1" s="1" a="1"/>
  <c r="AH1313" i="1" s="1"/>
  <c r="AC1825" i="1"/>
  <c r="AH1825" i="1" s="1" a="1"/>
  <c r="AH1825" i="1" s="1"/>
  <c r="AC130" i="1"/>
  <c r="AH130" i="1" s="1" a="1"/>
  <c r="AH130" i="1" s="1"/>
  <c r="AC2727" i="1"/>
  <c r="AH2727" i="1" s="1" a="1"/>
  <c r="AH2727" i="1" s="1"/>
  <c r="AH2668" i="1" a="1"/>
  <c r="AH2668" i="1" s="1"/>
  <c r="AH1388" i="1" a="1"/>
  <c r="AH1388" i="1" s="1"/>
  <c r="AH2844" i="1" a="1"/>
  <c r="AH2844" i="1" s="1"/>
  <c r="AH2076" i="1" a="1"/>
  <c r="AH2076" i="1" s="1"/>
  <c r="AH1944" i="1" a="1"/>
  <c r="AH1944" i="1" s="1"/>
  <c r="AH1047" i="1" a="1"/>
  <c r="AH1047" i="1" s="1"/>
  <c r="AH1666" i="1" a="1"/>
  <c r="AH1666" i="1" s="1"/>
  <c r="AH142" i="1" a="1"/>
  <c r="AH142" i="1" s="1"/>
  <c r="AH1899" i="1" a="1"/>
  <c r="AH1899" i="1" s="1"/>
  <c r="AH2795" i="1" a="1"/>
  <c r="AH2795" i="1" s="1"/>
  <c r="AC1003" i="1"/>
  <c r="AH1003" i="1" s="1" a="1"/>
  <c r="AH1003" i="1" s="1"/>
  <c r="AC1131" i="1"/>
  <c r="AH1131" i="1" s="1" a="1"/>
  <c r="AH1131" i="1" s="1"/>
  <c r="AC1387" i="1"/>
  <c r="AH1387" i="1" s="1" a="1"/>
  <c r="AH1387" i="1" s="1"/>
  <c r="AC2027" i="1"/>
  <c r="AH2027" i="1" s="1" a="1"/>
  <c r="AH2027" i="1" s="1"/>
  <c r="AC2283" i="1"/>
  <c r="AH2283" i="1" s="1" a="1"/>
  <c r="AH2283" i="1" s="1"/>
  <c r="AC2667" i="1"/>
  <c r="AH2667" i="1" s="1" a="1"/>
  <c r="AH2667" i="1" s="1"/>
  <c r="AC935" i="1"/>
  <c r="AH935" i="1" s="1" a="1"/>
  <c r="AH935" i="1" s="1"/>
  <c r="AC476" i="1"/>
  <c r="AH476" i="1" s="1" a="1"/>
  <c r="AH476" i="1" s="1"/>
  <c r="AC748" i="1"/>
  <c r="AH748" i="1" s="1" a="1"/>
  <c r="AH748" i="1" s="1"/>
  <c r="AC2316" i="1"/>
  <c r="AH2316" i="1" s="1" a="1"/>
  <c r="AH2316" i="1" s="1"/>
  <c r="AC1037" i="1"/>
  <c r="AH1037" i="1" s="1" a="1"/>
  <c r="AH1037" i="1" s="1"/>
  <c r="AC1918" i="1"/>
  <c r="AH1918" i="1" s="1" a="1"/>
  <c r="AH1918" i="1" s="1"/>
  <c r="AC831" i="1"/>
  <c r="AH831" i="1" s="1" a="1"/>
  <c r="AH831" i="1" s="1"/>
  <c r="AC786" i="1"/>
  <c r="AH786" i="1" s="1" a="1"/>
  <c r="AH786" i="1" s="1"/>
  <c r="AC1330" i="1"/>
  <c r="AH1330" i="1" s="1" a="1"/>
  <c r="AH1330" i="1" s="1"/>
  <c r="AC807" i="1"/>
  <c r="AH807" i="1" s="1" a="1"/>
  <c r="AH807" i="1" s="1"/>
  <c r="AC1492" i="1"/>
  <c r="AH1492" i="1" s="1" a="1"/>
  <c r="AH1492" i="1" s="1"/>
  <c r="AH397" i="1" a="1"/>
  <c r="AH397" i="1" s="1"/>
  <c r="AH110" i="1" a="1"/>
  <c r="AH110" i="1" s="1"/>
  <c r="AH407" i="1" a="1"/>
  <c r="AH407" i="1" s="1"/>
  <c r="AH2268" i="1" a="1"/>
  <c r="AH2268" i="1" s="1"/>
  <c r="AH2108" i="1" a="1"/>
  <c r="AH2108" i="1" s="1"/>
  <c r="AH1340" i="1" a="1"/>
  <c r="AH1340" i="1" s="1"/>
  <c r="AH375" i="1" a="1"/>
  <c r="AH375" i="1" s="1"/>
  <c r="AH2739" i="1" a="1"/>
  <c r="AH2739" i="1" s="1"/>
  <c r="AH51" i="1" a="1"/>
  <c r="AH51" i="1" s="1"/>
  <c r="AH621" i="1" a="1"/>
  <c r="AH621" i="1" s="1"/>
  <c r="AH1389" i="1" a="1"/>
  <c r="AH1389" i="1" s="1"/>
  <c r="AH1564" i="1" a="1"/>
  <c r="AH1564" i="1" s="1"/>
  <c r="AH2669" i="1" a="1"/>
  <c r="AH2669" i="1" s="1"/>
  <c r="AH989" i="1" a="1"/>
  <c r="AH989" i="1" s="1"/>
  <c r="AH1900" i="1" a="1"/>
  <c r="AH1900" i="1" s="1"/>
  <c r="AH680" i="1" a="1"/>
  <c r="AH680" i="1" s="1"/>
  <c r="AH2152" i="1" a="1"/>
  <c r="AH2152" i="1" s="1"/>
  <c r="AH2157" i="1" a="1"/>
  <c r="AH2157" i="1" s="1"/>
  <c r="AH22" i="1" a="1"/>
  <c r="AH22" i="1" s="1"/>
  <c r="AH20" i="1" a="1"/>
  <c r="AH20" i="1" s="1"/>
  <c r="A23" i="1"/>
  <c r="A24" i="1" s="1"/>
  <c r="AO20" i="1" a="1"/>
  <c r="AQ25" i="1" s="1"/>
  <c r="AQ23" i="1" l="1"/>
  <c r="AQ24" i="1"/>
  <c r="AO20" i="1"/>
  <c r="AQ20" i="1" s="1"/>
  <c r="AQ22" i="1"/>
  <c r="A25" i="1"/>
  <c r="AQ21" i="1"/>
  <c r="AN20" i="1" l="1"/>
  <c r="A26" i="1"/>
  <c r="A27" i="1" s="1"/>
  <c r="A28" i="1" l="1"/>
  <c r="A29" i="1" l="1"/>
  <c r="A30" i="1" l="1"/>
  <c r="A31" i="1" l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<sst xmlns="http://schemas.openxmlformats.org/spreadsheetml/2006/main" count="13187" uniqueCount="4574">
  <si>
    <t>Power Cable Number</t>
  </si>
  <si>
    <t>Cable Length</t>
  </si>
  <si>
    <t>Pigtail Length</t>
  </si>
  <si>
    <t>Wire</t>
  </si>
  <si>
    <t xml:space="preserve">Breaker </t>
  </si>
  <si>
    <t>Type</t>
  </si>
  <si>
    <t>Phase Count</t>
  </si>
  <si>
    <t>Volts</t>
  </si>
  <si>
    <t>Amps</t>
  </si>
  <si>
    <t>Box</t>
  </si>
  <si>
    <t>Mounting Hardware</t>
  </si>
  <si>
    <t>Wire Count</t>
  </si>
  <si>
    <t>Hot Wire Colors</t>
  </si>
  <si>
    <t>Brand / Mounting Style</t>
  </si>
  <si>
    <t>Poles</t>
  </si>
  <si>
    <t>Notes</t>
  </si>
  <si>
    <t>Cable Qty:</t>
  </si>
  <si>
    <t>Phase</t>
  </si>
  <si>
    <t>Conduit</t>
  </si>
  <si>
    <t>Brands</t>
  </si>
  <si>
    <t xml:space="preserve">Conduit </t>
  </si>
  <si>
    <t>Colors</t>
  </si>
  <si>
    <t>Size</t>
  </si>
  <si>
    <t>Qty</t>
  </si>
  <si>
    <t>Gauge</t>
  </si>
  <si>
    <t>None</t>
  </si>
  <si>
    <t>1/2"</t>
  </si>
  <si>
    <t>Blue</t>
  </si>
  <si>
    <t>L515R1</t>
  </si>
  <si>
    <t>1</t>
  </si>
  <si>
    <t>3/4"</t>
  </si>
  <si>
    <t>Gray</t>
  </si>
  <si>
    <t>L515R2</t>
  </si>
  <si>
    <t>GE THQB (Bolt-In) 10kAIC</t>
  </si>
  <si>
    <t>1"</t>
  </si>
  <si>
    <t>Orange</t>
  </si>
  <si>
    <t>L520R1</t>
  </si>
  <si>
    <t>GE THHQB (Bolt-In) 22kAIC</t>
  </si>
  <si>
    <t>1 1/4"</t>
  </si>
  <si>
    <t>Black</t>
  </si>
  <si>
    <t>CH BAB (Bolt-In)</t>
  </si>
  <si>
    <t>1 1/2"</t>
  </si>
  <si>
    <t>Red</t>
  </si>
  <si>
    <t>L520R2</t>
  </si>
  <si>
    <t>SqD QO (Plug-In)</t>
  </si>
  <si>
    <t>2 1/2"</t>
  </si>
  <si>
    <t>Yellow</t>
  </si>
  <si>
    <t>L530R1</t>
  </si>
  <si>
    <t>GE THQ (Plug-In)</t>
  </si>
  <si>
    <t>3 1/2"</t>
  </si>
  <si>
    <t>Green</t>
  </si>
  <si>
    <t>White</t>
  </si>
  <si>
    <t>L615R1</t>
  </si>
  <si>
    <t>ABB Pro Line</t>
  </si>
  <si>
    <t>Purple</t>
  </si>
  <si>
    <t>L615R2</t>
  </si>
  <si>
    <t>Pink</t>
  </si>
  <si>
    <t>L620R1</t>
  </si>
  <si>
    <t>Brown</t>
  </si>
  <si>
    <t>L630R1</t>
  </si>
  <si>
    <t>Greenfield</t>
  </si>
  <si>
    <t>L1420R1</t>
  </si>
  <si>
    <t>120/208</t>
  </si>
  <si>
    <t>L1430R1</t>
  </si>
  <si>
    <t>L1520R1</t>
  </si>
  <si>
    <t>L1530R1</t>
  </si>
  <si>
    <t>L2120R1</t>
  </si>
  <si>
    <t>L2130R1</t>
  </si>
  <si>
    <t>515R1</t>
  </si>
  <si>
    <t>515R2</t>
  </si>
  <si>
    <t>515R4</t>
  </si>
  <si>
    <t>520R1</t>
  </si>
  <si>
    <t>520R2</t>
  </si>
  <si>
    <t>520R4</t>
  </si>
  <si>
    <t>530R1</t>
  </si>
  <si>
    <t>550R1</t>
  </si>
  <si>
    <t>615R1</t>
  </si>
  <si>
    <t>615R2</t>
  </si>
  <si>
    <t>615R4</t>
  </si>
  <si>
    <t>620R1</t>
  </si>
  <si>
    <t>620R4</t>
  </si>
  <si>
    <t>630R1</t>
  </si>
  <si>
    <t>1420R1</t>
  </si>
  <si>
    <t>1430R1</t>
  </si>
  <si>
    <t>1450R1</t>
  </si>
  <si>
    <t>HBL316C6W</t>
  </si>
  <si>
    <t>HBL320C6W</t>
  </si>
  <si>
    <t>HBL330C6W</t>
  </si>
  <si>
    <t>HBL332C6W</t>
  </si>
  <si>
    <t>HBL360C6W</t>
  </si>
  <si>
    <t>HBL4100C9W</t>
  </si>
  <si>
    <t>HBL420C9W</t>
  </si>
  <si>
    <t>HBL430C9W</t>
  </si>
  <si>
    <t>HBL432C6W</t>
  </si>
  <si>
    <t>HBL516C6W</t>
  </si>
  <si>
    <t>HBL532C6W</t>
  </si>
  <si>
    <t>HBL560C9W</t>
  </si>
  <si>
    <t>HBL5100C9W</t>
  </si>
  <si>
    <t>HBL316R6W</t>
  </si>
  <si>
    <t>HBL320R6W</t>
  </si>
  <si>
    <t>HBL330R6W</t>
  </si>
  <si>
    <t>HBL332R6W</t>
  </si>
  <si>
    <t>HBL4100R9W</t>
  </si>
  <si>
    <t>HBL420R9W</t>
  </si>
  <si>
    <t>HBL430R7W</t>
  </si>
  <si>
    <t>HBL430R9W</t>
  </si>
  <si>
    <t>HBL460R9W</t>
  </si>
  <si>
    <t>HBL520C9W</t>
  </si>
  <si>
    <t>HBL532R6W</t>
  </si>
  <si>
    <t>HBL560R9W</t>
  </si>
  <si>
    <t>HBL5100R9W</t>
  </si>
  <si>
    <t>9C23U2</t>
  </si>
  <si>
    <t>9C23U3</t>
  </si>
  <si>
    <t>9C23U4</t>
  </si>
  <si>
    <t>9C23U5</t>
  </si>
  <si>
    <t>9C23U0</t>
  </si>
  <si>
    <t>9C33U1</t>
  </si>
  <si>
    <t>9C33U2</t>
  </si>
  <si>
    <t>9C33U3</t>
  </si>
  <si>
    <t>9C33U4</t>
  </si>
  <si>
    <t>9C33U5</t>
  </si>
  <si>
    <t>9C33U0</t>
  </si>
  <si>
    <t>9C53U1</t>
  </si>
  <si>
    <t>9C53U2</t>
  </si>
  <si>
    <t>9C53U3</t>
  </si>
  <si>
    <t>9C53U4</t>
  </si>
  <si>
    <t>9C53U5</t>
  </si>
  <si>
    <t>9C53U0</t>
  </si>
  <si>
    <t>9C24U1</t>
  </si>
  <si>
    <t>125/250</t>
  </si>
  <si>
    <t>9C24U2</t>
  </si>
  <si>
    <t>9C24U4</t>
  </si>
  <si>
    <t>9C24U5</t>
  </si>
  <si>
    <t>9C24U0</t>
  </si>
  <si>
    <t>9C34U1</t>
  </si>
  <si>
    <t>9C34U2</t>
  </si>
  <si>
    <t>9C34U4</t>
  </si>
  <si>
    <t>9C34U5</t>
  </si>
  <si>
    <t>9C34U0</t>
  </si>
  <si>
    <t>9C54U1</t>
  </si>
  <si>
    <t>9C54U2</t>
  </si>
  <si>
    <t>9C54U4</t>
  </si>
  <si>
    <t>9C54U5</t>
  </si>
  <si>
    <t>9C54U0</t>
  </si>
  <si>
    <t>9C63U1</t>
  </si>
  <si>
    <t>9C63U2</t>
  </si>
  <si>
    <t>9C64U1</t>
  </si>
  <si>
    <t>9C64U2</t>
  </si>
  <si>
    <t>RS 3913 (IBM A)</t>
  </si>
  <si>
    <t>RS 39130U1 (IBM A-U1)</t>
  </si>
  <si>
    <t>RS 3913-U2 (IBM A-U2)</t>
  </si>
  <si>
    <t>RS 3914 (IBM B)</t>
  </si>
  <si>
    <t>RS 3933 (IBM C)</t>
  </si>
  <si>
    <t>RS3934 (IBM D)</t>
  </si>
  <si>
    <t>RS 7428 (IBM E)</t>
  </si>
  <si>
    <t>RS JCS1034H (IBM F)</t>
  </si>
  <si>
    <t>CS8269</t>
  </si>
  <si>
    <t>CS8364L</t>
  </si>
  <si>
    <t>CS8369</t>
  </si>
  <si>
    <t>CS8369L</t>
  </si>
  <si>
    <t>IG 515R1</t>
  </si>
  <si>
    <t>IG 515R2</t>
  </si>
  <si>
    <t>IG 515R4</t>
  </si>
  <si>
    <t>IG 520R1</t>
  </si>
  <si>
    <t>IG 520R2</t>
  </si>
  <si>
    <t>IG 520R4</t>
  </si>
  <si>
    <t>IG 530R1</t>
  </si>
  <si>
    <t>IG 615R1</t>
  </si>
  <si>
    <t>IG 620R1</t>
  </si>
  <si>
    <t>IG 630R1</t>
  </si>
  <si>
    <t>IG L515R1</t>
  </si>
  <si>
    <t>IG L515R2</t>
  </si>
  <si>
    <t>IG L520R1</t>
  </si>
  <si>
    <t>IG L530R1</t>
  </si>
  <si>
    <t>IG L615R1</t>
  </si>
  <si>
    <t>IG L615R2</t>
  </si>
  <si>
    <t>IG L620R1</t>
  </si>
  <si>
    <t>IG L630R1</t>
  </si>
  <si>
    <t>IG L1420R1</t>
  </si>
  <si>
    <t>IG L1430R1</t>
  </si>
  <si>
    <t>IG L1520R1</t>
  </si>
  <si>
    <t>IG L1530R1</t>
  </si>
  <si>
    <t>IG L2120R1</t>
  </si>
  <si>
    <t>IG L2130R1</t>
  </si>
  <si>
    <t>Breaker</t>
  </si>
  <si>
    <t>Hot Wire Gauge</t>
  </si>
  <si>
    <t>Ground Wire Gauge</t>
  </si>
  <si>
    <t>Unique Value Set</t>
  </si>
  <si>
    <t>Whipset Count Check</t>
  </si>
  <si>
    <t>Box Type</t>
  </si>
  <si>
    <t>Cable Type</t>
  </si>
  <si>
    <t>Conduit/</t>
  </si>
  <si>
    <t>Control Cable</t>
  </si>
  <si>
    <t>Metallic Liquid Tight</t>
  </si>
  <si>
    <t>LSZH</t>
  </si>
  <si>
    <t>Metal Clad</t>
  </si>
  <si>
    <t>Non-Metallic Liquid Tight</t>
  </si>
  <si>
    <t>SO Cable</t>
  </si>
  <si>
    <t>TC Cable</t>
  </si>
  <si>
    <t>PVC MC</t>
  </si>
  <si>
    <t>Helukabel Cable</t>
  </si>
  <si>
    <t>BB301</t>
  </si>
  <si>
    <t>BB601</t>
  </si>
  <si>
    <t xml:space="preserve">Custom Spec Sheet for: </t>
  </si>
  <si>
    <t xml:space="preserve">Ship to Address: </t>
  </si>
  <si>
    <t xml:space="preserve">Sales Order#: </t>
  </si>
  <si>
    <t>Required By:</t>
  </si>
  <si>
    <t>Customer PO#:</t>
  </si>
  <si>
    <t>Label 6</t>
  </si>
  <si>
    <t>Label 7</t>
  </si>
  <si>
    <t>Label 8</t>
  </si>
  <si>
    <t>Label 9</t>
  </si>
  <si>
    <t>Receptacle / Connector</t>
  </si>
  <si>
    <t>Labels</t>
  </si>
  <si>
    <t>Diameter</t>
  </si>
  <si>
    <t>Conduit / Cable</t>
  </si>
  <si>
    <t>Color</t>
  </si>
  <si>
    <t>Mounting</t>
  </si>
  <si>
    <t>Hardware</t>
  </si>
  <si>
    <t>Circuit Number</t>
  </si>
  <si>
    <t>1_3</t>
  </si>
  <si>
    <t>3_5</t>
  </si>
  <si>
    <t>5_7</t>
  </si>
  <si>
    <t>7_9</t>
  </si>
  <si>
    <t>9_11</t>
  </si>
  <si>
    <t>11_13</t>
  </si>
  <si>
    <t>13_15</t>
  </si>
  <si>
    <t>15_17</t>
  </si>
  <si>
    <t>17_19</t>
  </si>
  <si>
    <t>19_21</t>
  </si>
  <si>
    <t>21_23</t>
  </si>
  <si>
    <t>23_25</t>
  </si>
  <si>
    <t>25_27</t>
  </si>
  <si>
    <t>27_29</t>
  </si>
  <si>
    <t>29_31</t>
  </si>
  <si>
    <t>31_33</t>
  </si>
  <si>
    <t>33_35</t>
  </si>
  <si>
    <t>35_37</t>
  </si>
  <si>
    <t>37_39</t>
  </si>
  <si>
    <t>39_41</t>
  </si>
  <si>
    <t>41_43</t>
  </si>
  <si>
    <t>43_45</t>
  </si>
  <si>
    <t>45_47</t>
  </si>
  <si>
    <t>47_49</t>
  </si>
  <si>
    <t>49_51</t>
  </si>
  <si>
    <t>51_53</t>
  </si>
  <si>
    <t>53_55</t>
  </si>
  <si>
    <t>55_57</t>
  </si>
  <si>
    <t>57_59</t>
  </si>
  <si>
    <t>59_61</t>
  </si>
  <si>
    <t>61_63</t>
  </si>
  <si>
    <t>63_65</t>
  </si>
  <si>
    <t>65_67</t>
  </si>
  <si>
    <t>67_69</t>
  </si>
  <si>
    <t>69_71</t>
  </si>
  <si>
    <t>2_4</t>
  </si>
  <si>
    <t>4_6</t>
  </si>
  <si>
    <t>6_8</t>
  </si>
  <si>
    <t>8_10</t>
  </si>
  <si>
    <t>10_12</t>
  </si>
  <si>
    <t>12_14</t>
  </si>
  <si>
    <t>14_16</t>
  </si>
  <si>
    <t>16_18</t>
  </si>
  <si>
    <t>18_20</t>
  </si>
  <si>
    <t>20_22</t>
  </si>
  <si>
    <t>22_24</t>
  </si>
  <si>
    <t>24_26</t>
  </si>
  <si>
    <t>26_28</t>
  </si>
  <si>
    <t>28_30</t>
  </si>
  <si>
    <t>30_32</t>
  </si>
  <si>
    <t>32_34</t>
  </si>
  <si>
    <t>34_36</t>
  </si>
  <si>
    <t>36_38</t>
  </si>
  <si>
    <t>38_40</t>
  </si>
  <si>
    <t>40_42</t>
  </si>
  <si>
    <t>42_44</t>
  </si>
  <si>
    <t>44_46</t>
  </si>
  <si>
    <t>46_48</t>
  </si>
  <si>
    <t>48_50</t>
  </si>
  <si>
    <t>50_52</t>
  </si>
  <si>
    <t>52_54</t>
  </si>
  <si>
    <t>54_56</t>
  </si>
  <si>
    <t>56_58</t>
  </si>
  <si>
    <t>58_60</t>
  </si>
  <si>
    <t>60_62</t>
  </si>
  <si>
    <t>62_64</t>
  </si>
  <si>
    <t>64_66</t>
  </si>
  <si>
    <t>66_68</t>
  </si>
  <si>
    <t>68_70</t>
  </si>
  <si>
    <t>70_72</t>
  </si>
  <si>
    <t>Hot Wire</t>
  </si>
  <si>
    <t>A</t>
  </si>
  <si>
    <t>B</t>
  </si>
  <si>
    <t>C</t>
  </si>
  <si>
    <t>AB</t>
  </si>
  <si>
    <t>BC</t>
  </si>
  <si>
    <t>CA</t>
  </si>
  <si>
    <t>ABC</t>
  </si>
  <si>
    <t>&lt;=250</t>
  </si>
  <si>
    <t>&gt;250</t>
  </si>
  <si>
    <t>Panel</t>
  </si>
  <si>
    <t>1_2</t>
  </si>
  <si>
    <t>2_3</t>
  </si>
  <si>
    <t>3_4</t>
  </si>
  <si>
    <t>4_5</t>
  </si>
  <si>
    <t>5_6</t>
  </si>
  <si>
    <t>6_7</t>
  </si>
  <si>
    <t>7_8</t>
  </si>
  <si>
    <t>8_9</t>
  </si>
  <si>
    <t>9_10</t>
  </si>
  <si>
    <t>10_11</t>
  </si>
  <si>
    <t>11_12</t>
  </si>
  <si>
    <t>12_13</t>
  </si>
  <si>
    <t>13_14</t>
  </si>
  <si>
    <t>14_15</t>
  </si>
  <si>
    <t>15_16</t>
  </si>
  <si>
    <t>16_17</t>
  </si>
  <si>
    <t>17_18</t>
  </si>
  <si>
    <t>18_19</t>
  </si>
  <si>
    <t>19_20</t>
  </si>
  <si>
    <t>20_21</t>
  </si>
  <si>
    <t>21_22</t>
  </si>
  <si>
    <t>22_23</t>
  </si>
  <si>
    <t>23_24</t>
  </si>
  <si>
    <t>24_25</t>
  </si>
  <si>
    <t>25_26</t>
  </si>
  <si>
    <t>26_27</t>
  </si>
  <si>
    <t>27_28</t>
  </si>
  <si>
    <t>28_29</t>
  </si>
  <si>
    <t>29_30</t>
  </si>
  <si>
    <t>30_31</t>
  </si>
  <si>
    <t>31_32</t>
  </si>
  <si>
    <t>32_33</t>
  </si>
  <si>
    <t>33_34</t>
  </si>
  <si>
    <t>34_35</t>
  </si>
  <si>
    <t>35_36</t>
  </si>
  <si>
    <t>36_37</t>
  </si>
  <si>
    <t>37_38</t>
  </si>
  <si>
    <t>38_39</t>
  </si>
  <si>
    <t>39_40</t>
  </si>
  <si>
    <t>40_41</t>
  </si>
  <si>
    <t>41_42</t>
  </si>
  <si>
    <t>42_43</t>
  </si>
  <si>
    <t>43_44</t>
  </si>
  <si>
    <t>44_45</t>
  </si>
  <si>
    <t>45_46</t>
  </si>
  <si>
    <t>46_47</t>
  </si>
  <si>
    <t>47_48</t>
  </si>
  <si>
    <t>48_49</t>
  </si>
  <si>
    <t>49_50</t>
  </si>
  <si>
    <t>50_51</t>
  </si>
  <si>
    <t>51_52</t>
  </si>
  <si>
    <t>52_53</t>
  </si>
  <si>
    <t>53_54</t>
  </si>
  <si>
    <t>54_55</t>
  </si>
  <si>
    <t>55_56</t>
  </si>
  <si>
    <t>56_57</t>
  </si>
  <si>
    <t>57_58</t>
  </si>
  <si>
    <t>58_59</t>
  </si>
  <si>
    <t>59_60</t>
  </si>
  <si>
    <t>60_61</t>
  </si>
  <si>
    <t>61_62</t>
  </si>
  <si>
    <t>62_63</t>
  </si>
  <si>
    <t>63_64</t>
  </si>
  <si>
    <t>64_65</t>
  </si>
  <si>
    <t>65_66</t>
  </si>
  <si>
    <t>Panel Phase</t>
  </si>
  <si>
    <t>Standard</t>
  </si>
  <si>
    <t>Vertical</t>
  </si>
  <si>
    <t>Panel Type:</t>
  </si>
  <si>
    <t>SetValue</t>
  </si>
  <si>
    <t>AHCL520C</t>
  </si>
  <si>
    <t>AHL630C</t>
  </si>
  <si>
    <t>AHL520C</t>
  </si>
  <si>
    <t>AMZL630R1</t>
  </si>
  <si>
    <t>CS8364CA34</t>
  </si>
  <si>
    <t>AMZL630R1-ABB</t>
  </si>
  <si>
    <t>AH460C9W</t>
  </si>
  <si>
    <t>AHCL620C</t>
  </si>
  <si>
    <t>CS8364C</t>
  </si>
  <si>
    <t>Walther 310306</t>
  </si>
  <si>
    <t>AHCL530C</t>
  </si>
  <si>
    <t>CWL515C</t>
  </si>
  <si>
    <t>9R54U2</t>
  </si>
  <si>
    <t>Harting 5W</t>
  </si>
  <si>
    <t>WP.5D</t>
  </si>
  <si>
    <t>WP.75.50A</t>
  </si>
  <si>
    <t>WP.5</t>
  </si>
  <si>
    <t>1 CONNS</t>
  </si>
  <si>
    <t>1.25 CONNS</t>
  </si>
  <si>
    <t>1/2 CONNS</t>
  </si>
  <si>
    <t>3/4 CONNS</t>
  </si>
  <si>
    <t>3781A</t>
  </si>
  <si>
    <t>L520R1_DC</t>
  </si>
  <si>
    <t>L530R1_DC</t>
  </si>
  <si>
    <t>2</t>
  </si>
  <si>
    <t>L620R1_DC</t>
  </si>
  <si>
    <t>L630R1_DC</t>
  </si>
  <si>
    <t>L2230R1</t>
  </si>
  <si>
    <t>520R4_DC</t>
  </si>
  <si>
    <t>HBL560R6W</t>
  </si>
  <si>
    <t>Wiring</t>
  </si>
  <si>
    <t>Combo</t>
  </si>
  <si>
    <t>WALTHER 332</t>
  </si>
  <si>
    <t>AMZL630R1-LONG</t>
  </si>
  <si>
    <t>AMZL630R2-LEFT</t>
  </si>
  <si>
    <t>AMZL630R2-VERTICAL</t>
  </si>
  <si>
    <t>AMZL630R2-LEFT-LONG</t>
  </si>
  <si>
    <t>AMZL630R2-RIGHT-LONG</t>
  </si>
  <si>
    <t>AMZL630R2-VERT-LONG</t>
  </si>
  <si>
    <t>AMZL630R1-ABB-LONG</t>
  </si>
  <si>
    <t>SetGroupNumber</t>
  </si>
  <si>
    <t>SetID</t>
  </si>
  <si>
    <t>Black,Red</t>
  </si>
  <si>
    <t>Red,Blue</t>
  </si>
  <si>
    <t>Blue,Black</t>
  </si>
  <si>
    <t>Black,Red,Blue</t>
  </si>
  <si>
    <t>Purple,Yellow,Red</t>
  </si>
  <si>
    <t>Brown,Orange</t>
  </si>
  <si>
    <t>Orange,Yellow</t>
  </si>
  <si>
    <t>Yellow,Brown</t>
  </si>
  <si>
    <t>Brown,Orange,Yellow</t>
  </si>
  <si>
    <t>Purple,Tan,Pink</t>
  </si>
  <si>
    <t>Label 1</t>
  </si>
  <si>
    <t>Label 2</t>
  </si>
  <si>
    <t>Label 4</t>
  </si>
  <si>
    <t>Label 5</t>
  </si>
  <si>
    <t>Mounting Ears</t>
  </si>
  <si>
    <t>Uni_Strut Mounting Bolt</t>
  </si>
  <si>
    <t>Strap Single EMT</t>
  </si>
  <si>
    <t>Strap Single HW</t>
  </si>
  <si>
    <t>Cast Beam Clamp</t>
  </si>
  <si>
    <t>C50 Cable Tray Bracket</t>
  </si>
  <si>
    <t>Mounting Bracket</t>
  </si>
  <si>
    <t>Dual Uni-Struct Mounting Bolt</t>
  </si>
  <si>
    <t>B-Line Conduit Hanger</t>
  </si>
  <si>
    <t>B-Line Flange Beam Clamp</t>
  </si>
  <si>
    <t>Strap Double EMT</t>
  </si>
  <si>
    <t>Strap Double HW</t>
  </si>
  <si>
    <t>BC Beam Clamp</t>
  </si>
  <si>
    <t>Job Notes:</t>
  </si>
  <si>
    <t>Validation</t>
  </si>
  <si>
    <t>BA</t>
  </si>
  <si>
    <t>Label Template:</t>
  </si>
  <si>
    <t>Label 3</t>
  </si>
  <si>
    <t>D</t>
  </si>
  <si>
    <t>E</t>
  </si>
  <si>
    <t>F</t>
  </si>
  <si>
    <t>G</t>
  </si>
  <si>
    <t>H</t>
  </si>
  <si>
    <t>I</t>
  </si>
  <si>
    <t>J</t>
  </si>
  <si>
    <t>NB</t>
  </si>
  <si>
    <t>BB201</t>
  </si>
  <si>
    <t>BB1001</t>
  </si>
  <si>
    <t>1900D</t>
  </si>
  <si>
    <t>JBOX</t>
  </si>
  <si>
    <t>PO Contact:</t>
  </si>
  <si>
    <t>Jobsite (Phone) Contact:</t>
  </si>
  <si>
    <t>Whip ID</t>
  </si>
  <si>
    <t>UPS</t>
  </si>
  <si>
    <t>PDU</t>
  </si>
  <si>
    <t>RPP</t>
  </si>
  <si>
    <t>PDU Location</t>
  </si>
  <si>
    <t>Circuit #</t>
  </si>
  <si>
    <t>Rack</t>
  </si>
  <si>
    <t>Utility Feed</t>
  </si>
  <si>
    <t>ATS</t>
  </si>
  <si>
    <t>CELL</t>
  </si>
  <si>
    <t>Equipment</t>
  </si>
  <si>
    <t>ATSC</t>
  </si>
  <si>
    <t>Other</t>
  </si>
  <si>
    <t>Case #</t>
  </si>
  <si>
    <t>Rack Designation</t>
  </si>
  <si>
    <t>Source</t>
  </si>
  <si>
    <t>Supply</t>
  </si>
  <si>
    <t>Volt/Amp</t>
  </si>
  <si>
    <t>Amazon IPN</t>
  </si>
  <si>
    <t>Cable</t>
  </si>
  <si>
    <t>Breaker #</t>
  </si>
  <si>
    <t>Eaton GHB</t>
  </si>
  <si>
    <t>Rack #</t>
  </si>
  <si>
    <t>K</t>
  </si>
  <si>
    <t>ASTS</t>
  </si>
  <si>
    <t>Cabinet</t>
  </si>
  <si>
    <t>Hardware Length</t>
  </si>
  <si>
    <t>1-1/4"</t>
  </si>
  <si>
    <t>1-1/2"</t>
  </si>
  <si>
    <t>2"</t>
  </si>
  <si>
    <t>2-1/2"</t>
  </si>
  <si>
    <t>3"</t>
  </si>
  <si>
    <t>Not Applicable</t>
  </si>
  <si>
    <t>4"</t>
  </si>
  <si>
    <t>Red,Black</t>
  </si>
  <si>
    <t>Black,Blue</t>
  </si>
  <si>
    <t>Blue,Red</t>
  </si>
  <si>
    <t>71_73</t>
  </si>
  <si>
    <t>73_75</t>
  </si>
  <si>
    <t>75_77</t>
  </si>
  <si>
    <t>77_79</t>
  </si>
  <si>
    <t>79_81</t>
  </si>
  <si>
    <t>81_83</t>
  </si>
  <si>
    <t>83_85</t>
  </si>
  <si>
    <t>85_87</t>
  </si>
  <si>
    <t>87_89</t>
  </si>
  <si>
    <t>89_91</t>
  </si>
  <si>
    <t>91_93</t>
  </si>
  <si>
    <t>93_95</t>
  </si>
  <si>
    <t>95_97</t>
  </si>
  <si>
    <t>97_99</t>
  </si>
  <si>
    <t>99_101</t>
  </si>
  <si>
    <t>101_103</t>
  </si>
  <si>
    <t>103_105</t>
  </si>
  <si>
    <t>105_107</t>
  </si>
  <si>
    <t>107_109</t>
  </si>
  <si>
    <t>109_111</t>
  </si>
  <si>
    <t>111_113</t>
  </si>
  <si>
    <t>113_115</t>
  </si>
  <si>
    <t>115_117</t>
  </si>
  <si>
    <t>117_119</t>
  </si>
  <si>
    <t>72_74</t>
  </si>
  <si>
    <t>74_76</t>
  </si>
  <si>
    <t>76_78</t>
  </si>
  <si>
    <t>78_80</t>
  </si>
  <si>
    <t>80_82</t>
  </si>
  <si>
    <t>82_84</t>
  </si>
  <si>
    <t>84_86</t>
  </si>
  <si>
    <t>86_88</t>
  </si>
  <si>
    <t>88_90</t>
  </si>
  <si>
    <t>90_92</t>
  </si>
  <si>
    <t>92_94</t>
  </si>
  <si>
    <t>94_96</t>
  </si>
  <si>
    <t>96_98</t>
  </si>
  <si>
    <t>98_100</t>
  </si>
  <si>
    <t>100_102</t>
  </si>
  <si>
    <t>102_104</t>
  </si>
  <si>
    <t>104_106</t>
  </si>
  <si>
    <t>106_108</t>
  </si>
  <si>
    <t>108_110</t>
  </si>
  <si>
    <t>110_112</t>
  </si>
  <si>
    <t>112_114</t>
  </si>
  <si>
    <t>114_116</t>
  </si>
  <si>
    <t>116_118</t>
  </si>
  <si>
    <t>118_120</t>
  </si>
  <si>
    <t>66_67</t>
  </si>
  <si>
    <t>67_68</t>
  </si>
  <si>
    <t>68_69</t>
  </si>
  <si>
    <t>69_70</t>
  </si>
  <si>
    <t>70_71</t>
  </si>
  <si>
    <t>71_72</t>
  </si>
  <si>
    <t>72_73</t>
  </si>
  <si>
    <t>73_74</t>
  </si>
  <si>
    <t>74_75</t>
  </si>
  <si>
    <t>75_76</t>
  </si>
  <si>
    <t>76_77</t>
  </si>
  <si>
    <t>77_78</t>
  </si>
  <si>
    <t>78_79</t>
  </si>
  <si>
    <t>79_80</t>
  </si>
  <si>
    <t>80_81</t>
  </si>
  <si>
    <t>81_82</t>
  </si>
  <si>
    <t>82_83</t>
  </si>
  <si>
    <t>83_84</t>
  </si>
  <si>
    <t>84_85</t>
  </si>
  <si>
    <t>85_86</t>
  </si>
  <si>
    <t>86_87</t>
  </si>
  <si>
    <t>87_88</t>
  </si>
  <si>
    <t>88_89</t>
  </si>
  <si>
    <t>89_90</t>
  </si>
  <si>
    <t>90_91</t>
  </si>
  <si>
    <t>91_92</t>
  </si>
  <si>
    <t>92_93</t>
  </si>
  <si>
    <t>93_94</t>
  </si>
  <si>
    <t>94_95</t>
  </si>
  <si>
    <t>95_96</t>
  </si>
  <si>
    <t>96_97</t>
  </si>
  <si>
    <t>97_98</t>
  </si>
  <si>
    <t>98_99</t>
  </si>
  <si>
    <t>99_100</t>
  </si>
  <si>
    <t>100_101</t>
  </si>
  <si>
    <t>101_102</t>
  </si>
  <si>
    <t>102_103</t>
  </si>
  <si>
    <t>103_104</t>
  </si>
  <si>
    <t>104_105</t>
  </si>
  <si>
    <t>105_106</t>
  </si>
  <si>
    <t>106_107</t>
  </si>
  <si>
    <t>107_108</t>
  </si>
  <si>
    <t>108_109</t>
  </si>
  <si>
    <t>109_110</t>
  </si>
  <si>
    <t>110_111</t>
  </si>
  <si>
    <t>111_112</t>
  </si>
  <si>
    <t>112_113</t>
  </si>
  <si>
    <t>113_114</t>
  </si>
  <si>
    <t>114_115</t>
  </si>
  <si>
    <t>115_116</t>
  </si>
  <si>
    <t>116_117</t>
  </si>
  <si>
    <t>117_118</t>
  </si>
  <si>
    <t>118_119</t>
  </si>
  <si>
    <t>119_120</t>
  </si>
  <si>
    <t>119_121</t>
  </si>
  <si>
    <t>121_123</t>
  </si>
  <si>
    <t>123_125</t>
  </si>
  <si>
    <t>125_127</t>
  </si>
  <si>
    <t>127_129</t>
  </si>
  <si>
    <t>129_131</t>
  </si>
  <si>
    <t>131_133</t>
  </si>
  <si>
    <t>133_135</t>
  </si>
  <si>
    <t>135_137</t>
  </si>
  <si>
    <t>137_139</t>
  </si>
  <si>
    <t>139_141</t>
  </si>
  <si>
    <t>141_143</t>
  </si>
  <si>
    <t>143_145</t>
  </si>
  <si>
    <t>145_147</t>
  </si>
  <si>
    <t>147_149</t>
  </si>
  <si>
    <t>149_151</t>
  </si>
  <si>
    <t>151_153</t>
  </si>
  <si>
    <t>153_155</t>
  </si>
  <si>
    <t>155_157</t>
  </si>
  <si>
    <t>157_159</t>
  </si>
  <si>
    <t>159_161</t>
  </si>
  <si>
    <t>161_163</t>
  </si>
  <si>
    <t>163_165</t>
  </si>
  <si>
    <t>165_167</t>
  </si>
  <si>
    <t>167_169</t>
  </si>
  <si>
    <t>169_171</t>
  </si>
  <si>
    <t>171_173</t>
  </si>
  <si>
    <t>173_175</t>
  </si>
  <si>
    <t>175_177</t>
  </si>
  <si>
    <t>177_179</t>
  </si>
  <si>
    <t>179_181</t>
  </si>
  <si>
    <t>181_183</t>
  </si>
  <si>
    <t>183_185</t>
  </si>
  <si>
    <t>185_187</t>
  </si>
  <si>
    <t>187_189</t>
  </si>
  <si>
    <t>189_191</t>
  </si>
  <si>
    <t>191_193</t>
  </si>
  <si>
    <t>193_195</t>
  </si>
  <si>
    <t>195_197</t>
  </si>
  <si>
    <t>197_199</t>
  </si>
  <si>
    <t>199_201</t>
  </si>
  <si>
    <t>201_203</t>
  </si>
  <si>
    <t>203_205</t>
  </si>
  <si>
    <t>205_207</t>
  </si>
  <si>
    <t>207_209</t>
  </si>
  <si>
    <t>209_211</t>
  </si>
  <si>
    <t>211_213</t>
  </si>
  <si>
    <t>213_215</t>
  </si>
  <si>
    <t>215_217</t>
  </si>
  <si>
    <t>217_219</t>
  </si>
  <si>
    <t>219_221</t>
  </si>
  <si>
    <t>221_223</t>
  </si>
  <si>
    <t>223_225</t>
  </si>
  <si>
    <t>225_227</t>
  </si>
  <si>
    <t>227_229</t>
  </si>
  <si>
    <t>229_231</t>
  </si>
  <si>
    <t>231_233</t>
  </si>
  <si>
    <t>233_235</t>
  </si>
  <si>
    <t>235_237</t>
  </si>
  <si>
    <t>237_239</t>
  </si>
  <si>
    <t>120_122</t>
  </si>
  <si>
    <t>122_124</t>
  </si>
  <si>
    <t>124_126</t>
  </si>
  <si>
    <t>126_128</t>
  </si>
  <si>
    <t>128_130</t>
  </si>
  <si>
    <t>130_132</t>
  </si>
  <si>
    <t>132_134</t>
  </si>
  <si>
    <t>134_136</t>
  </si>
  <si>
    <t>136_138</t>
  </si>
  <si>
    <t>138_140</t>
  </si>
  <si>
    <t>140_142</t>
  </si>
  <si>
    <t>142_144</t>
  </si>
  <si>
    <t>144_146</t>
  </si>
  <si>
    <t>146_148</t>
  </si>
  <si>
    <t>148_150</t>
  </si>
  <si>
    <t>150_152</t>
  </si>
  <si>
    <t>152_154</t>
  </si>
  <si>
    <t>154_156</t>
  </si>
  <si>
    <t>156_158</t>
  </si>
  <si>
    <t>158_160</t>
  </si>
  <si>
    <t>160_162</t>
  </si>
  <si>
    <t>162_164</t>
  </si>
  <si>
    <t>164_166</t>
  </si>
  <si>
    <t>166_168</t>
  </si>
  <si>
    <t>168_170</t>
  </si>
  <si>
    <t>170_172</t>
  </si>
  <si>
    <t>172_174</t>
  </si>
  <si>
    <t>174_176</t>
  </si>
  <si>
    <t>176_178</t>
  </si>
  <si>
    <t>178_180</t>
  </si>
  <si>
    <t>180_182</t>
  </si>
  <si>
    <t>182_184</t>
  </si>
  <si>
    <t>184_186</t>
  </si>
  <si>
    <t>186_188</t>
  </si>
  <si>
    <t>188_190</t>
  </si>
  <si>
    <t>190_192</t>
  </si>
  <si>
    <t>192_194</t>
  </si>
  <si>
    <t>194_196</t>
  </si>
  <si>
    <t>196_198</t>
  </si>
  <si>
    <t>198_200</t>
  </si>
  <si>
    <t>200_202</t>
  </si>
  <si>
    <t>202_204</t>
  </si>
  <si>
    <t>204_206</t>
  </si>
  <si>
    <t>206_208</t>
  </si>
  <si>
    <t>208_210</t>
  </si>
  <si>
    <t>210_212</t>
  </si>
  <si>
    <t>212_214</t>
  </si>
  <si>
    <t>214_216</t>
  </si>
  <si>
    <t>216_218</t>
  </si>
  <si>
    <t>218_220</t>
  </si>
  <si>
    <t>220_222</t>
  </si>
  <si>
    <t>222_224</t>
  </si>
  <si>
    <t>224_226</t>
  </si>
  <si>
    <t>226_228</t>
  </si>
  <si>
    <t>228_230</t>
  </si>
  <si>
    <t>230_232</t>
  </si>
  <si>
    <t>232_234</t>
  </si>
  <si>
    <t>234_236</t>
  </si>
  <si>
    <t>236_238</t>
  </si>
  <si>
    <t>238_240</t>
  </si>
  <si>
    <t>120_121</t>
  </si>
  <si>
    <t>121_122</t>
  </si>
  <si>
    <t>122_123</t>
  </si>
  <si>
    <t>123_124</t>
  </si>
  <si>
    <t>124_125</t>
  </si>
  <si>
    <t>125_126</t>
  </si>
  <si>
    <t>126_127</t>
  </si>
  <si>
    <t>127_128</t>
  </si>
  <si>
    <t>128_129</t>
  </si>
  <si>
    <t>129_130</t>
  </si>
  <si>
    <t>130_131</t>
  </si>
  <si>
    <t>131_132</t>
  </si>
  <si>
    <t>132_133</t>
  </si>
  <si>
    <t>133_134</t>
  </si>
  <si>
    <t>134_135</t>
  </si>
  <si>
    <t>135_136</t>
  </si>
  <si>
    <t>136_137</t>
  </si>
  <si>
    <t>137_138</t>
  </si>
  <si>
    <t>138_139</t>
  </si>
  <si>
    <t>139_140</t>
  </si>
  <si>
    <t>140_141</t>
  </si>
  <si>
    <t>141_142</t>
  </si>
  <si>
    <t>142_143</t>
  </si>
  <si>
    <t>143_144</t>
  </si>
  <si>
    <t>144_145</t>
  </si>
  <si>
    <t>145_146</t>
  </si>
  <si>
    <t>146_147</t>
  </si>
  <si>
    <t>147_148</t>
  </si>
  <si>
    <t>148_149</t>
  </si>
  <si>
    <t>149_150</t>
  </si>
  <si>
    <t>150_151</t>
  </si>
  <si>
    <t>151_152</t>
  </si>
  <si>
    <t>152_153</t>
  </si>
  <si>
    <t>153_154</t>
  </si>
  <si>
    <t>154_155</t>
  </si>
  <si>
    <t>155_156</t>
  </si>
  <si>
    <t>156_157</t>
  </si>
  <si>
    <t>157_158</t>
  </si>
  <si>
    <t>158_159</t>
  </si>
  <si>
    <t>159_160</t>
  </si>
  <si>
    <t>160_161</t>
  </si>
  <si>
    <t>161_162</t>
  </si>
  <si>
    <t>162_163</t>
  </si>
  <si>
    <t>163_164</t>
  </si>
  <si>
    <t>164_165</t>
  </si>
  <si>
    <t>165_166</t>
  </si>
  <si>
    <t>166_167</t>
  </si>
  <si>
    <t>167_168</t>
  </si>
  <si>
    <t>168_169</t>
  </si>
  <si>
    <t>169_170</t>
  </si>
  <si>
    <t>170_171</t>
  </si>
  <si>
    <t>171_172</t>
  </si>
  <si>
    <t>172_173</t>
  </si>
  <si>
    <t>173_174</t>
  </si>
  <si>
    <t>174_175</t>
  </si>
  <si>
    <t>175_176</t>
  </si>
  <si>
    <t>176_177</t>
  </si>
  <si>
    <t>177_178</t>
  </si>
  <si>
    <t>178_179</t>
  </si>
  <si>
    <t>179_180</t>
  </si>
  <si>
    <t>180_181</t>
  </si>
  <si>
    <t>181_182</t>
  </si>
  <si>
    <t>182_183</t>
  </si>
  <si>
    <t>183_184</t>
  </si>
  <si>
    <t>184_185</t>
  </si>
  <si>
    <t>185_186</t>
  </si>
  <si>
    <t>186_187</t>
  </si>
  <si>
    <t>187_188</t>
  </si>
  <si>
    <t>188_189</t>
  </si>
  <si>
    <t>189_190</t>
  </si>
  <si>
    <t>190_191</t>
  </si>
  <si>
    <t>191_192</t>
  </si>
  <si>
    <t>192_193</t>
  </si>
  <si>
    <t>193_194</t>
  </si>
  <si>
    <t>194_195</t>
  </si>
  <si>
    <t>195_196</t>
  </si>
  <si>
    <t>196_197</t>
  </si>
  <si>
    <t>197_198</t>
  </si>
  <si>
    <t>198_199</t>
  </si>
  <si>
    <t>199_200</t>
  </si>
  <si>
    <t>200_201</t>
  </si>
  <si>
    <t>201_202</t>
  </si>
  <si>
    <t>202_203</t>
  </si>
  <si>
    <t>203_204</t>
  </si>
  <si>
    <t>204_205</t>
  </si>
  <si>
    <t>205_206</t>
  </si>
  <si>
    <t>206_207</t>
  </si>
  <si>
    <t>207_208</t>
  </si>
  <si>
    <t>208_209</t>
  </si>
  <si>
    <t>209_210</t>
  </si>
  <si>
    <t>210_211</t>
  </si>
  <si>
    <t>211_212</t>
  </si>
  <si>
    <t>212_213</t>
  </si>
  <si>
    <t>213_214</t>
  </si>
  <si>
    <t>214_215</t>
  </si>
  <si>
    <t>215_216</t>
  </si>
  <si>
    <t>216_217</t>
  </si>
  <si>
    <t>217_218</t>
  </si>
  <si>
    <t>218_219</t>
  </si>
  <si>
    <t>219_220</t>
  </si>
  <si>
    <t>220_221</t>
  </si>
  <si>
    <t>221_222</t>
  </si>
  <si>
    <t>222_223</t>
  </si>
  <si>
    <t>223_224</t>
  </si>
  <si>
    <t>224_225</t>
  </si>
  <si>
    <t>225_226</t>
  </si>
  <si>
    <t>226_227</t>
  </si>
  <si>
    <t>227_228</t>
  </si>
  <si>
    <t>228_229</t>
  </si>
  <si>
    <t>229_230</t>
  </si>
  <si>
    <t>230_231</t>
  </si>
  <si>
    <t>231_232</t>
  </si>
  <si>
    <t>232_233</t>
  </si>
  <si>
    <t>233_234</t>
  </si>
  <si>
    <t>234_235</t>
  </si>
  <si>
    <t>235_236</t>
  </si>
  <si>
    <t>236_237</t>
  </si>
  <si>
    <t>237_238</t>
  </si>
  <si>
    <t>238_239</t>
  </si>
  <si>
    <t>239_240</t>
  </si>
  <si>
    <t>L</t>
  </si>
  <si>
    <t>Name</t>
  </si>
  <si>
    <t>Whip Location</t>
  </si>
  <si>
    <t>Device</t>
  </si>
  <si>
    <t>Connector Type</t>
  </si>
  <si>
    <t>Length</t>
  </si>
  <si>
    <t>Date</t>
  </si>
  <si>
    <t>`</t>
  </si>
  <si>
    <t>Pigtail</t>
  </si>
  <si>
    <t>Terminating Device</t>
  </si>
  <si>
    <t>ABB530C7W</t>
  </si>
  <si>
    <t>AH530C7W</t>
  </si>
  <si>
    <t>C530C7WA</t>
  </si>
  <si>
    <t>ME530C7W</t>
  </si>
  <si>
    <t>WAL 338519</t>
  </si>
  <si>
    <t>Molex 5W</t>
  </si>
  <si>
    <t>Image Area (Not uploaded to CPQ):</t>
  </si>
  <si>
    <t>Mounting Hardware Size</t>
  </si>
  <si>
    <t>Box Type / Conn</t>
  </si>
  <si>
    <t>Order Date:</t>
  </si>
  <si>
    <t>Job Name:</t>
  </si>
  <si>
    <t>Bill To Company:</t>
  </si>
  <si>
    <t>Panel Phase:</t>
  </si>
  <si>
    <t>Whipset Item #:</t>
  </si>
  <si>
    <t>Power Cable #:</t>
  </si>
  <si>
    <t>ABB Pro Line Left</t>
  </si>
  <si>
    <t>ABB Pro Line Right</t>
  </si>
  <si>
    <t>M</t>
  </si>
  <si>
    <t>Customer Name</t>
  </si>
  <si>
    <t>Order #</t>
  </si>
  <si>
    <t>ME530C6W</t>
  </si>
  <si>
    <t>HBL530P7W</t>
  </si>
  <si>
    <t>HBL4100P7W</t>
  </si>
  <si>
    <t>HBL460P9W</t>
  </si>
  <si>
    <t>HBL530P6W</t>
  </si>
  <si>
    <t>HBL530P9W</t>
  </si>
  <si>
    <t>HBL560P6W</t>
  </si>
  <si>
    <t>HBL560P9W</t>
  </si>
  <si>
    <t>HBL4100C7W</t>
  </si>
  <si>
    <t>HBL530R6W</t>
  </si>
  <si>
    <t>Terminating</t>
  </si>
  <si>
    <t>L2130C</t>
  </si>
  <si>
    <t>L2130P</t>
  </si>
  <si>
    <t>AHL1520C</t>
  </si>
  <si>
    <t>532C6W</t>
  </si>
  <si>
    <t>AHCL2230C</t>
  </si>
  <si>
    <t>AMZ530C7W-H2H</t>
  </si>
  <si>
    <t>HBL560C6W</t>
  </si>
  <si>
    <t>IBM HBL330C6W</t>
  </si>
  <si>
    <t>Quote #:</t>
  </si>
  <si>
    <t>L2230P</t>
  </si>
  <si>
    <t>ABB332P6SP</t>
  </si>
  <si>
    <t>ME530C7W Hart 5W</t>
  </si>
  <si>
    <t>ABB530C7W Hart 5W</t>
  </si>
  <si>
    <t>AH530C7W Hart 5W</t>
  </si>
  <si>
    <t>AH530C7W Mol 5W</t>
  </si>
  <si>
    <t>HBL530C7W Hart 5W</t>
  </si>
  <si>
    <t>WAL 338519 Hart 5W</t>
  </si>
  <si>
    <t>563C6W(40Amp)</t>
  </si>
  <si>
    <t>L515C</t>
  </si>
  <si>
    <t>L520P</t>
  </si>
  <si>
    <t>L530C</t>
  </si>
  <si>
    <t>L530P</t>
  </si>
  <si>
    <t>L615C</t>
  </si>
  <si>
    <t>L620C</t>
  </si>
  <si>
    <t>L620P</t>
  </si>
  <si>
    <t>L630C</t>
  </si>
  <si>
    <t>L630P</t>
  </si>
  <si>
    <t>Hot</t>
  </si>
  <si>
    <t>Ground</t>
  </si>
  <si>
    <t>Receptacal</t>
  </si>
  <si>
    <t>SqD EDB</t>
  </si>
  <si>
    <t>SqD EJB</t>
  </si>
  <si>
    <t>SqD QOB (Bolt-In) 10kAIC</t>
  </si>
  <si>
    <t>SqD QO-FS</t>
  </si>
  <si>
    <t>AH560C7W</t>
  </si>
  <si>
    <t>AH560P7W</t>
  </si>
  <si>
    <t>AHL2130C</t>
  </si>
  <si>
    <t>CS8264C</t>
  </si>
  <si>
    <t>HBL530R7W</t>
  </si>
  <si>
    <t>HBL530R9W</t>
  </si>
  <si>
    <t>HBL560C7W</t>
  </si>
  <si>
    <t>HBL560P7W</t>
  </si>
  <si>
    <t>LEV560C7W</t>
  </si>
  <si>
    <t>LEV560P7W</t>
  </si>
  <si>
    <t>ME560C7W</t>
  </si>
  <si>
    <t>ME560P7W</t>
  </si>
  <si>
    <t>SqD EGB</t>
  </si>
  <si>
    <t>LZ-PL</t>
  </si>
  <si>
    <t>SqD QOB-FS (Bolt-In)</t>
  </si>
  <si>
    <t>Eaton QBHW</t>
  </si>
  <si>
    <t>LZ-S</t>
  </si>
  <si>
    <t>AHL360C4W</t>
  </si>
  <si>
    <t>AMZL630C</t>
  </si>
  <si>
    <t>AMZL630P</t>
  </si>
  <si>
    <t>CS8364EX</t>
  </si>
  <si>
    <t>L2220C</t>
  </si>
  <si>
    <t>L2220P</t>
  </si>
  <si>
    <t>MLTRC63-34043</t>
  </si>
  <si>
    <t>MLTRC63-38043</t>
  </si>
  <si>
    <t>SO 8/5</t>
  </si>
  <si>
    <t>SO 6/4</t>
  </si>
  <si>
    <t>SO 10/5</t>
  </si>
  <si>
    <t>SO 10/4</t>
  </si>
  <si>
    <t>MELTRIC</t>
  </si>
  <si>
    <t>SqD QOB-VH (Bolt-In) 22kAIC</t>
  </si>
  <si>
    <t>SqD QOB-VH-FS (Bolt-In)</t>
  </si>
  <si>
    <t>Siemens</t>
  </si>
  <si>
    <t>ME560C6W</t>
  </si>
  <si>
    <t>240/415</t>
  </si>
  <si>
    <t>ME3700-26</t>
  </si>
  <si>
    <t>277/480</t>
  </si>
  <si>
    <t>L1530P</t>
  </si>
  <si>
    <t>HBL560C6WP</t>
  </si>
  <si>
    <t>AH330C6WDR</t>
  </si>
  <si>
    <t>ME460C9W</t>
  </si>
  <si>
    <t>CONNS</t>
  </si>
  <si>
    <t>RS3781A</t>
  </si>
  <si>
    <t>WP</t>
  </si>
  <si>
    <t>WPD</t>
  </si>
  <si>
    <t>AMZL630R1-KIT</t>
  </si>
  <si>
    <t>Lake Cable</t>
  </si>
  <si>
    <t>HBL520R6W</t>
  </si>
  <si>
    <t>N</t>
  </si>
  <si>
    <t>Pdu Location</t>
  </si>
  <si>
    <t>Circuit#</t>
  </si>
  <si>
    <t>Position #</t>
  </si>
  <si>
    <t>C530C6SA</t>
  </si>
  <si>
    <t>C530P6SA</t>
  </si>
  <si>
    <t>HBL4100R7W</t>
  </si>
  <si>
    <t>2 1/4"</t>
  </si>
  <si>
    <t>Tan</t>
  </si>
  <si>
    <t>208/415</t>
  </si>
  <si>
    <t>3/4" LT (6)#10</t>
  </si>
  <si>
    <t xml:space="preserve">1" LT (5)#8 </t>
  </si>
  <si>
    <t>TC 10/2</t>
  </si>
  <si>
    <t>TCER 8/5</t>
  </si>
  <si>
    <t>HBL460C9WLT</t>
  </si>
  <si>
    <t>HBL530C6WLT12</t>
  </si>
  <si>
    <t>HBL530C7WLT12</t>
  </si>
  <si>
    <t>HBL530C7W</t>
  </si>
  <si>
    <t>HBL530C6W</t>
  </si>
  <si>
    <t>HBL460C9W</t>
  </si>
  <si>
    <t>O</t>
  </si>
  <si>
    <t>Conductor Color</t>
  </si>
  <si>
    <t>PDU Panel</t>
  </si>
  <si>
    <t>Location</t>
  </si>
  <si>
    <t>Install Date</t>
  </si>
  <si>
    <t>Wire Size/Type</t>
  </si>
  <si>
    <t>Conduit Size</t>
  </si>
  <si>
    <t>Device Type</t>
  </si>
  <si>
    <t>Bare</t>
  </si>
  <si>
    <t>239_241</t>
  </si>
  <si>
    <t>241_243</t>
  </si>
  <si>
    <t>243_245</t>
  </si>
  <si>
    <t>245_247</t>
  </si>
  <si>
    <t>247_249</t>
  </si>
  <si>
    <t>249_251</t>
  </si>
  <si>
    <t>251_253</t>
  </si>
  <si>
    <t>253_255</t>
  </si>
  <si>
    <t>255_257</t>
  </si>
  <si>
    <t>257_259</t>
  </si>
  <si>
    <t>259_261</t>
  </si>
  <si>
    <t>261_263</t>
  </si>
  <si>
    <t>263_265</t>
  </si>
  <si>
    <t>265_267</t>
  </si>
  <si>
    <t>267_269</t>
  </si>
  <si>
    <t>269_271</t>
  </si>
  <si>
    <t>271_273</t>
  </si>
  <si>
    <t>273_275</t>
  </si>
  <si>
    <t>275_277</t>
  </si>
  <si>
    <t>277_279</t>
  </si>
  <si>
    <t>279_281</t>
  </si>
  <si>
    <t>281_283</t>
  </si>
  <si>
    <t>283_285</t>
  </si>
  <si>
    <t>285_287</t>
  </si>
  <si>
    <t>287_289</t>
  </si>
  <si>
    <t>289_291</t>
  </si>
  <si>
    <t>291_293</t>
  </si>
  <si>
    <t>293_295</t>
  </si>
  <si>
    <t>295_277</t>
  </si>
  <si>
    <t>297_299</t>
  </si>
  <si>
    <t>299_301</t>
  </si>
  <si>
    <t>301_303</t>
  </si>
  <si>
    <t>303_305</t>
  </si>
  <si>
    <t>305_307</t>
  </si>
  <si>
    <t>307_309</t>
  </si>
  <si>
    <t>309_311</t>
  </si>
  <si>
    <t>311_313</t>
  </si>
  <si>
    <t>313_315</t>
  </si>
  <si>
    <t>315_317</t>
  </si>
  <si>
    <t>317_319</t>
  </si>
  <si>
    <t>319_321</t>
  </si>
  <si>
    <t>321_323</t>
  </si>
  <si>
    <t>323_325</t>
  </si>
  <si>
    <t>325_327</t>
  </si>
  <si>
    <t>327_329</t>
  </si>
  <si>
    <t>329_331</t>
  </si>
  <si>
    <t>331_333</t>
  </si>
  <si>
    <t>333_335</t>
  </si>
  <si>
    <t>335_337</t>
  </si>
  <si>
    <t>337_339</t>
  </si>
  <si>
    <t>339_341</t>
  </si>
  <si>
    <t>341_343</t>
  </si>
  <si>
    <t>343_345</t>
  </si>
  <si>
    <t>345_347</t>
  </si>
  <si>
    <t>347_349</t>
  </si>
  <si>
    <t>349_351</t>
  </si>
  <si>
    <t>351_353</t>
  </si>
  <si>
    <t>353_355</t>
  </si>
  <si>
    <t>355_357</t>
  </si>
  <si>
    <t>357_359</t>
  </si>
  <si>
    <t>359_361</t>
  </si>
  <si>
    <t>997_999</t>
  </si>
  <si>
    <t>361_363</t>
  </si>
  <si>
    <t>363_365</t>
  </si>
  <si>
    <t>365_367</t>
  </si>
  <si>
    <t>367_369</t>
  </si>
  <si>
    <t>369_371</t>
  </si>
  <si>
    <t>371_373</t>
  </si>
  <si>
    <t>373_375</t>
  </si>
  <si>
    <t>375_377</t>
  </si>
  <si>
    <t>377_379</t>
  </si>
  <si>
    <t>379_381</t>
  </si>
  <si>
    <t>381_383</t>
  </si>
  <si>
    <t>383_385</t>
  </si>
  <si>
    <t>385_387</t>
  </si>
  <si>
    <t>387_389</t>
  </si>
  <si>
    <t>389_391</t>
  </si>
  <si>
    <t>391_393</t>
  </si>
  <si>
    <t>393_395</t>
  </si>
  <si>
    <t>395_397</t>
  </si>
  <si>
    <t>397_399</t>
  </si>
  <si>
    <t>399_401</t>
  </si>
  <si>
    <t>401_403</t>
  </si>
  <si>
    <t>403_405</t>
  </si>
  <si>
    <t>405_407</t>
  </si>
  <si>
    <t>407_409</t>
  </si>
  <si>
    <t>409_411</t>
  </si>
  <si>
    <t>411_413</t>
  </si>
  <si>
    <t>413_415</t>
  </si>
  <si>
    <t>415_417</t>
  </si>
  <si>
    <t>417_419</t>
  </si>
  <si>
    <t>419_421</t>
  </si>
  <si>
    <t>421_422</t>
  </si>
  <si>
    <t>421_423</t>
  </si>
  <si>
    <t>423_425</t>
  </si>
  <si>
    <t>425_427</t>
  </si>
  <si>
    <t>427_429</t>
  </si>
  <si>
    <t>429_431</t>
  </si>
  <si>
    <t>431_433</t>
  </si>
  <si>
    <t>433_435</t>
  </si>
  <si>
    <t>435_437</t>
  </si>
  <si>
    <t>437_439</t>
  </si>
  <si>
    <t>439_441</t>
  </si>
  <si>
    <t>441_443</t>
  </si>
  <si>
    <t>443_445</t>
  </si>
  <si>
    <t>445_447</t>
  </si>
  <si>
    <t>447_449</t>
  </si>
  <si>
    <t>449_451</t>
  </si>
  <si>
    <t>451_453</t>
  </si>
  <si>
    <t>453_455</t>
  </si>
  <si>
    <t>455_457</t>
  </si>
  <si>
    <t>457_459</t>
  </si>
  <si>
    <t>459_461</t>
  </si>
  <si>
    <t>461_463</t>
  </si>
  <si>
    <t>463_465</t>
  </si>
  <si>
    <t>465_467</t>
  </si>
  <si>
    <t>467_469</t>
  </si>
  <si>
    <t>469_471</t>
  </si>
  <si>
    <t>471_473</t>
  </si>
  <si>
    <t>473_475</t>
  </si>
  <si>
    <t>475_477</t>
  </si>
  <si>
    <t>477_479</t>
  </si>
  <si>
    <t>479_481</t>
  </si>
  <si>
    <t>481_483</t>
  </si>
  <si>
    <t>483_485</t>
  </si>
  <si>
    <t>485_487</t>
  </si>
  <si>
    <t>487_489</t>
  </si>
  <si>
    <t>489_491</t>
  </si>
  <si>
    <t>491_493</t>
  </si>
  <si>
    <t>493_495</t>
  </si>
  <si>
    <t>495_497</t>
  </si>
  <si>
    <t>497_499</t>
  </si>
  <si>
    <t>499_501</t>
  </si>
  <si>
    <t>501_503</t>
  </si>
  <si>
    <t>503_505</t>
  </si>
  <si>
    <t>505_507</t>
  </si>
  <si>
    <t>507_509</t>
  </si>
  <si>
    <t>509_511</t>
  </si>
  <si>
    <t>511_513</t>
  </si>
  <si>
    <t>513_515</t>
  </si>
  <si>
    <t>515_517</t>
  </si>
  <si>
    <t>517_519</t>
  </si>
  <si>
    <t>519_521</t>
  </si>
  <si>
    <t>521_523</t>
  </si>
  <si>
    <t>523_525</t>
  </si>
  <si>
    <t>525_527</t>
  </si>
  <si>
    <t>527_529</t>
  </si>
  <si>
    <t>529_531</t>
  </si>
  <si>
    <t>531_533</t>
  </si>
  <si>
    <t>533_535</t>
  </si>
  <si>
    <t>535_537</t>
  </si>
  <si>
    <t>537_539</t>
  </si>
  <si>
    <t>539_541</t>
  </si>
  <si>
    <t>541_543</t>
  </si>
  <si>
    <t>543_545</t>
  </si>
  <si>
    <t>545_547</t>
  </si>
  <si>
    <t>547_549</t>
  </si>
  <si>
    <t>549_551</t>
  </si>
  <si>
    <t>551_553</t>
  </si>
  <si>
    <t>553_555</t>
  </si>
  <si>
    <t>555_557</t>
  </si>
  <si>
    <t>557_559</t>
  </si>
  <si>
    <t>559_561</t>
  </si>
  <si>
    <t>561_563</t>
  </si>
  <si>
    <t>563_565</t>
  </si>
  <si>
    <t>565_567</t>
  </si>
  <si>
    <t>567_569</t>
  </si>
  <si>
    <t>569_571</t>
  </si>
  <si>
    <t>571_573</t>
  </si>
  <si>
    <t>573_575</t>
  </si>
  <si>
    <t>575_577</t>
  </si>
  <si>
    <t>577_579</t>
  </si>
  <si>
    <t>579_581</t>
  </si>
  <si>
    <t>581_583</t>
  </si>
  <si>
    <t>583_585</t>
  </si>
  <si>
    <t>585_587</t>
  </si>
  <si>
    <t>587_589</t>
  </si>
  <si>
    <t>589_591</t>
  </si>
  <si>
    <t>591_593</t>
  </si>
  <si>
    <t>593_595</t>
  </si>
  <si>
    <t>595_597</t>
  </si>
  <si>
    <t>597_599</t>
  </si>
  <si>
    <t>599_601</t>
  </si>
  <si>
    <t>601_603</t>
  </si>
  <si>
    <t>603_605</t>
  </si>
  <si>
    <t>605_607</t>
  </si>
  <si>
    <t>607_609</t>
  </si>
  <si>
    <t>609_611</t>
  </si>
  <si>
    <t>611_613</t>
  </si>
  <si>
    <t>613_615</t>
  </si>
  <si>
    <t>615_617</t>
  </si>
  <si>
    <t>617_619</t>
  </si>
  <si>
    <t>619_621</t>
  </si>
  <si>
    <t>621_623</t>
  </si>
  <si>
    <t>623_625</t>
  </si>
  <si>
    <t>625_627</t>
  </si>
  <si>
    <t>627_629</t>
  </si>
  <si>
    <t>629_631</t>
  </si>
  <si>
    <t>631_633</t>
  </si>
  <si>
    <t>633_635</t>
  </si>
  <si>
    <t>635_637</t>
  </si>
  <si>
    <t>637_639</t>
  </si>
  <si>
    <t>639_641</t>
  </si>
  <si>
    <t>641_643</t>
  </si>
  <si>
    <t>643_645</t>
  </si>
  <si>
    <t>645_647</t>
  </si>
  <si>
    <t>647_649</t>
  </si>
  <si>
    <t>649_651</t>
  </si>
  <si>
    <t>651_653</t>
  </si>
  <si>
    <t>653_655</t>
  </si>
  <si>
    <t>655_657</t>
  </si>
  <si>
    <t>657_659</t>
  </si>
  <si>
    <t>659_661</t>
  </si>
  <si>
    <t>661_663</t>
  </si>
  <si>
    <t>663_665</t>
  </si>
  <si>
    <t>665_667</t>
  </si>
  <si>
    <t>667_669</t>
  </si>
  <si>
    <t>669_671</t>
  </si>
  <si>
    <t>671_673</t>
  </si>
  <si>
    <t>673_675</t>
  </si>
  <si>
    <t>675_677</t>
  </si>
  <si>
    <t>677_679</t>
  </si>
  <si>
    <t>679_681</t>
  </si>
  <si>
    <t>681_683</t>
  </si>
  <si>
    <t>683_685</t>
  </si>
  <si>
    <t>685_687</t>
  </si>
  <si>
    <t>687_689</t>
  </si>
  <si>
    <t>689_691</t>
  </si>
  <si>
    <t>691_692</t>
  </si>
  <si>
    <t>691_693</t>
  </si>
  <si>
    <t>693_695</t>
  </si>
  <si>
    <t>695_697</t>
  </si>
  <si>
    <t>697_699</t>
  </si>
  <si>
    <t>699_701</t>
  </si>
  <si>
    <t>701_703</t>
  </si>
  <si>
    <t>703_705</t>
  </si>
  <si>
    <t>705_707</t>
  </si>
  <si>
    <t>707_709</t>
  </si>
  <si>
    <t>709_711</t>
  </si>
  <si>
    <t>711_713</t>
  </si>
  <si>
    <t>713_715</t>
  </si>
  <si>
    <t>715_717</t>
  </si>
  <si>
    <t>717_719</t>
  </si>
  <si>
    <t>719_721</t>
  </si>
  <si>
    <t>721_723</t>
  </si>
  <si>
    <t>723_725</t>
  </si>
  <si>
    <t>725_727</t>
  </si>
  <si>
    <t>727_729</t>
  </si>
  <si>
    <t>729_731</t>
  </si>
  <si>
    <t>731_733</t>
  </si>
  <si>
    <t>733_735</t>
  </si>
  <si>
    <t>735_737</t>
  </si>
  <si>
    <t>737_739</t>
  </si>
  <si>
    <t>739_741</t>
  </si>
  <si>
    <t>741_743</t>
  </si>
  <si>
    <t>743_745</t>
  </si>
  <si>
    <t>745_747</t>
  </si>
  <si>
    <t>747_749</t>
  </si>
  <si>
    <t>749_751</t>
  </si>
  <si>
    <t>751_753</t>
  </si>
  <si>
    <t>753_755</t>
  </si>
  <si>
    <t>755_757</t>
  </si>
  <si>
    <t>757_759</t>
  </si>
  <si>
    <t>759_761</t>
  </si>
  <si>
    <t>761_763</t>
  </si>
  <si>
    <t>763_765</t>
  </si>
  <si>
    <t>765_767</t>
  </si>
  <si>
    <t>767_769</t>
  </si>
  <si>
    <t>769_770</t>
  </si>
  <si>
    <t>769_771</t>
  </si>
  <si>
    <t>771_773</t>
  </si>
  <si>
    <t>773_775</t>
  </si>
  <si>
    <t>775_777</t>
  </si>
  <si>
    <t>777_779</t>
  </si>
  <si>
    <t>779_781</t>
  </si>
  <si>
    <t>781_783</t>
  </si>
  <si>
    <t>783_785</t>
  </si>
  <si>
    <t>785_787</t>
  </si>
  <si>
    <t>787_789</t>
  </si>
  <si>
    <t>789_791</t>
  </si>
  <si>
    <t>791_793</t>
  </si>
  <si>
    <t>793_795</t>
  </si>
  <si>
    <t>795_797</t>
  </si>
  <si>
    <t>797_799</t>
  </si>
  <si>
    <t>799_801</t>
  </si>
  <si>
    <t>801_803</t>
  </si>
  <si>
    <t>803_805</t>
  </si>
  <si>
    <t>805_807</t>
  </si>
  <si>
    <t>807_809</t>
  </si>
  <si>
    <t>809_811</t>
  </si>
  <si>
    <t>811_813</t>
  </si>
  <si>
    <t>813_815</t>
  </si>
  <si>
    <t>815_817</t>
  </si>
  <si>
    <t>817_819</t>
  </si>
  <si>
    <t>819_821</t>
  </si>
  <si>
    <t>821_823</t>
  </si>
  <si>
    <t>823_825</t>
  </si>
  <si>
    <t>825_827</t>
  </si>
  <si>
    <t>827_829</t>
  </si>
  <si>
    <t>829_831</t>
  </si>
  <si>
    <t>831_833</t>
  </si>
  <si>
    <t>833_835</t>
  </si>
  <si>
    <t>835_837</t>
  </si>
  <si>
    <t>837_839</t>
  </si>
  <si>
    <t>839_841</t>
  </si>
  <si>
    <t>841_843</t>
  </si>
  <si>
    <t>843_845</t>
  </si>
  <si>
    <t>845_847</t>
  </si>
  <si>
    <t>847_849</t>
  </si>
  <si>
    <t>849_851</t>
  </si>
  <si>
    <t>851_853</t>
  </si>
  <si>
    <t>853_855</t>
  </si>
  <si>
    <t>855_857</t>
  </si>
  <si>
    <t>857_859</t>
  </si>
  <si>
    <t>859_861</t>
  </si>
  <si>
    <t>861_863</t>
  </si>
  <si>
    <t>863_865</t>
  </si>
  <si>
    <t>865_867</t>
  </si>
  <si>
    <t>867_869</t>
  </si>
  <si>
    <t>869_871</t>
  </si>
  <si>
    <t>871_873</t>
  </si>
  <si>
    <t>873_875</t>
  </si>
  <si>
    <t>875_877</t>
  </si>
  <si>
    <t>877_879</t>
  </si>
  <si>
    <t>879_881</t>
  </si>
  <si>
    <t>881_883</t>
  </si>
  <si>
    <t>883_885</t>
  </si>
  <si>
    <t>885_887</t>
  </si>
  <si>
    <t>887_889</t>
  </si>
  <si>
    <t>889_891</t>
  </si>
  <si>
    <t>891_893</t>
  </si>
  <si>
    <t>893_895</t>
  </si>
  <si>
    <t>895_897</t>
  </si>
  <si>
    <t>897_899</t>
  </si>
  <si>
    <t>899_901</t>
  </si>
  <si>
    <t>901_903</t>
  </si>
  <si>
    <t>903_905</t>
  </si>
  <si>
    <t>905_907</t>
  </si>
  <si>
    <t>907_909</t>
  </si>
  <si>
    <t>909_911</t>
  </si>
  <si>
    <t>911_913</t>
  </si>
  <si>
    <t>913_914</t>
  </si>
  <si>
    <t>913_915</t>
  </si>
  <si>
    <t>915_917</t>
  </si>
  <si>
    <t>917_919</t>
  </si>
  <si>
    <t>919_921</t>
  </si>
  <si>
    <t>921_923</t>
  </si>
  <si>
    <t>923_925</t>
  </si>
  <si>
    <t>925_927</t>
  </si>
  <si>
    <t>927_929</t>
  </si>
  <si>
    <t>929_931</t>
  </si>
  <si>
    <t>931_933</t>
  </si>
  <si>
    <t>933_935</t>
  </si>
  <si>
    <t>935_937</t>
  </si>
  <si>
    <t>937_939</t>
  </si>
  <si>
    <t>939_941</t>
  </si>
  <si>
    <t>941_943</t>
  </si>
  <si>
    <t>943_945</t>
  </si>
  <si>
    <t>945_947</t>
  </si>
  <si>
    <t>947_949</t>
  </si>
  <si>
    <t>949_951</t>
  </si>
  <si>
    <t>951_953</t>
  </si>
  <si>
    <t>953_955</t>
  </si>
  <si>
    <t>955_957</t>
  </si>
  <si>
    <t>957_959</t>
  </si>
  <si>
    <t>959_961</t>
  </si>
  <si>
    <t>961_963</t>
  </si>
  <si>
    <t>963_965</t>
  </si>
  <si>
    <t>965_967</t>
  </si>
  <si>
    <t>967_969</t>
  </si>
  <si>
    <t>969_971</t>
  </si>
  <si>
    <t>971_973</t>
  </si>
  <si>
    <t>973_975</t>
  </si>
  <si>
    <t>975_977</t>
  </si>
  <si>
    <t>977_979</t>
  </si>
  <si>
    <t>979_981</t>
  </si>
  <si>
    <t>981_983</t>
  </si>
  <si>
    <t>983_985</t>
  </si>
  <si>
    <t>985_987</t>
  </si>
  <si>
    <t>987_989</t>
  </si>
  <si>
    <t>989_991</t>
  </si>
  <si>
    <t>991_993</t>
  </si>
  <si>
    <t>993_995</t>
  </si>
  <si>
    <t>995_997</t>
  </si>
  <si>
    <t>240_241</t>
  </si>
  <si>
    <t>241_242</t>
  </si>
  <si>
    <t>242_243</t>
  </si>
  <si>
    <t>243_244</t>
  </si>
  <si>
    <t>998_999</t>
  </si>
  <si>
    <t>997_998</t>
  </si>
  <si>
    <t>996_997</t>
  </si>
  <si>
    <t>995_996</t>
  </si>
  <si>
    <t>994_995</t>
  </si>
  <si>
    <t>993_994</t>
  </si>
  <si>
    <t>992_993</t>
  </si>
  <si>
    <t>991_992</t>
  </si>
  <si>
    <t>990_991</t>
  </si>
  <si>
    <t>989_990</t>
  </si>
  <si>
    <t>244_245</t>
  </si>
  <si>
    <t>245_246</t>
  </si>
  <si>
    <t>246_247</t>
  </si>
  <si>
    <t>247_248</t>
  </si>
  <si>
    <t>248_249</t>
  </si>
  <si>
    <t>249_250</t>
  </si>
  <si>
    <t>250_251</t>
  </si>
  <si>
    <t>251_252</t>
  </si>
  <si>
    <t>252_253</t>
  </si>
  <si>
    <t>253_254</t>
  </si>
  <si>
    <t>254_255</t>
  </si>
  <si>
    <t>255_256</t>
  </si>
  <si>
    <t>256_257</t>
  </si>
  <si>
    <t>257_258</t>
  </si>
  <si>
    <t>258_259</t>
  </si>
  <si>
    <t>259_260</t>
  </si>
  <si>
    <t>260_261</t>
  </si>
  <si>
    <t>261_262</t>
  </si>
  <si>
    <t>262_263</t>
  </si>
  <si>
    <t>263_264</t>
  </si>
  <si>
    <t>264_265</t>
  </si>
  <si>
    <t>265_266</t>
  </si>
  <si>
    <t>266_267</t>
  </si>
  <si>
    <t>267_268</t>
  </si>
  <si>
    <t>268_269</t>
  </si>
  <si>
    <t>269_270</t>
  </si>
  <si>
    <t>270_271</t>
  </si>
  <si>
    <t>271_272</t>
  </si>
  <si>
    <t>272_273</t>
  </si>
  <si>
    <t>273_274</t>
  </si>
  <si>
    <t>274_275</t>
  </si>
  <si>
    <t>275_276</t>
  </si>
  <si>
    <t>276_277</t>
  </si>
  <si>
    <t>277_278</t>
  </si>
  <si>
    <t>278_279</t>
  </si>
  <si>
    <t>279_280</t>
  </si>
  <si>
    <t>280_281</t>
  </si>
  <si>
    <t>281_282</t>
  </si>
  <si>
    <t>282_283</t>
  </si>
  <si>
    <t>283_284</t>
  </si>
  <si>
    <t>284_285</t>
  </si>
  <si>
    <t>285_286</t>
  </si>
  <si>
    <t>286_287</t>
  </si>
  <si>
    <t>287_288</t>
  </si>
  <si>
    <t>288_289</t>
  </si>
  <si>
    <t>289_290</t>
  </si>
  <si>
    <t>290_291</t>
  </si>
  <si>
    <t>291_292</t>
  </si>
  <si>
    <t>292_293</t>
  </si>
  <si>
    <t>293_294</t>
  </si>
  <si>
    <t>294_295</t>
  </si>
  <si>
    <t>295_296</t>
  </si>
  <si>
    <t>296_297</t>
  </si>
  <si>
    <t>297_298</t>
  </si>
  <si>
    <t>298_299</t>
  </si>
  <si>
    <t>299_300</t>
  </si>
  <si>
    <t>300_301</t>
  </si>
  <si>
    <t>301_302</t>
  </si>
  <si>
    <t>302_303</t>
  </si>
  <si>
    <t>303_304</t>
  </si>
  <si>
    <t>304_305</t>
  </si>
  <si>
    <t>305_306</t>
  </si>
  <si>
    <t>306_307</t>
  </si>
  <si>
    <t>307_308</t>
  </si>
  <si>
    <t>308_309</t>
  </si>
  <si>
    <t>309_310</t>
  </si>
  <si>
    <t>310_311</t>
  </si>
  <si>
    <t>311_312</t>
  </si>
  <si>
    <t>312_313</t>
  </si>
  <si>
    <t>313_314</t>
  </si>
  <si>
    <t>314_315</t>
  </si>
  <si>
    <t>315_316</t>
  </si>
  <si>
    <t>316_317</t>
  </si>
  <si>
    <t>317_318</t>
  </si>
  <si>
    <t>318_319</t>
  </si>
  <si>
    <t>319_320</t>
  </si>
  <si>
    <t>320_321</t>
  </si>
  <si>
    <t>321_322</t>
  </si>
  <si>
    <t>322_323</t>
  </si>
  <si>
    <t>323_324</t>
  </si>
  <si>
    <t>324_325</t>
  </si>
  <si>
    <t>325_326</t>
  </si>
  <si>
    <t>326_327</t>
  </si>
  <si>
    <t>327_328</t>
  </si>
  <si>
    <t>328_329</t>
  </si>
  <si>
    <t>329_330</t>
  </si>
  <si>
    <t>330_331</t>
  </si>
  <si>
    <t>331_332</t>
  </si>
  <si>
    <t>332_333</t>
  </si>
  <si>
    <t>333_334</t>
  </si>
  <si>
    <t>334_335</t>
  </si>
  <si>
    <t>335_336</t>
  </si>
  <si>
    <t>336_337</t>
  </si>
  <si>
    <t>337_338</t>
  </si>
  <si>
    <t>338_339</t>
  </si>
  <si>
    <t>339_340</t>
  </si>
  <si>
    <t>340_341</t>
  </si>
  <si>
    <t>341_342</t>
  </si>
  <si>
    <t>342_343</t>
  </si>
  <si>
    <t>343_344</t>
  </si>
  <si>
    <t>344_345</t>
  </si>
  <si>
    <t>345_346</t>
  </si>
  <si>
    <t>346_347</t>
  </si>
  <si>
    <t>347_348</t>
  </si>
  <si>
    <t>348_349</t>
  </si>
  <si>
    <t>349_350</t>
  </si>
  <si>
    <t>350_351</t>
  </si>
  <si>
    <t>351_352</t>
  </si>
  <si>
    <t>352_353</t>
  </si>
  <si>
    <t>353_354</t>
  </si>
  <si>
    <t>354_355</t>
  </si>
  <si>
    <t>355_356</t>
  </si>
  <si>
    <t>356_357</t>
  </si>
  <si>
    <t>357_358</t>
  </si>
  <si>
    <t>358_359</t>
  </si>
  <si>
    <t>359_360</t>
  </si>
  <si>
    <t>360_361</t>
  </si>
  <si>
    <t>361_362</t>
  </si>
  <si>
    <t>362_363</t>
  </si>
  <si>
    <t>363_364</t>
  </si>
  <si>
    <t>364_365</t>
  </si>
  <si>
    <t>365_366</t>
  </si>
  <si>
    <t>366_367</t>
  </si>
  <si>
    <t>367_368</t>
  </si>
  <si>
    <t>368_369</t>
  </si>
  <si>
    <t>369_370</t>
  </si>
  <si>
    <t>370_371</t>
  </si>
  <si>
    <t>371_372</t>
  </si>
  <si>
    <t>372_373</t>
  </si>
  <si>
    <t>373_374</t>
  </si>
  <si>
    <t>374_375</t>
  </si>
  <si>
    <t>375_376</t>
  </si>
  <si>
    <t>376_377</t>
  </si>
  <si>
    <t>377_378</t>
  </si>
  <si>
    <t>378_379</t>
  </si>
  <si>
    <t>379_380</t>
  </si>
  <si>
    <t>380_381</t>
  </si>
  <si>
    <t>381_382</t>
  </si>
  <si>
    <t>382_383</t>
  </si>
  <si>
    <t>383_384</t>
  </si>
  <si>
    <t>384_385</t>
  </si>
  <si>
    <t>385_386</t>
  </si>
  <si>
    <t>386_387</t>
  </si>
  <si>
    <t>387_388</t>
  </si>
  <si>
    <t>388_389</t>
  </si>
  <si>
    <t>389_390</t>
  </si>
  <si>
    <t>390_391</t>
  </si>
  <si>
    <t>391_392</t>
  </si>
  <si>
    <t>392_393</t>
  </si>
  <si>
    <t>393_394</t>
  </si>
  <si>
    <t>394_395</t>
  </si>
  <si>
    <t>395_396</t>
  </si>
  <si>
    <t>396_397</t>
  </si>
  <si>
    <t>397_398</t>
  </si>
  <si>
    <t>398_399</t>
  </si>
  <si>
    <t>399_400</t>
  </si>
  <si>
    <t>400_401</t>
  </si>
  <si>
    <t>401_402</t>
  </si>
  <si>
    <t>402_403</t>
  </si>
  <si>
    <t>403_404</t>
  </si>
  <si>
    <t>404_405</t>
  </si>
  <si>
    <t>405_406</t>
  </si>
  <si>
    <t>406_407</t>
  </si>
  <si>
    <t>407_408</t>
  </si>
  <si>
    <t>408_409</t>
  </si>
  <si>
    <t>409_410</t>
  </si>
  <si>
    <t>410_411</t>
  </si>
  <si>
    <t>411_412</t>
  </si>
  <si>
    <t>412_413</t>
  </si>
  <si>
    <t>413_414</t>
  </si>
  <si>
    <t>414_415</t>
  </si>
  <si>
    <t>415_416</t>
  </si>
  <si>
    <t>416_417</t>
  </si>
  <si>
    <t>417_418</t>
  </si>
  <si>
    <t>418_419</t>
  </si>
  <si>
    <t>419_420</t>
  </si>
  <si>
    <t>420_421</t>
  </si>
  <si>
    <t>422_423</t>
  </si>
  <si>
    <t>423_424</t>
  </si>
  <si>
    <t>424_425</t>
  </si>
  <si>
    <t>425_426</t>
  </si>
  <si>
    <t>426_427</t>
  </si>
  <si>
    <t>427_428</t>
  </si>
  <si>
    <t>428_429</t>
  </si>
  <si>
    <t>429_430</t>
  </si>
  <si>
    <t>430_431</t>
  </si>
  <si>
    <t>431_432</t>
  </si>
  <si>
    <t>432_433</t>
  </si>
  <si>
    <t>433_434</t>
  </si>
  <si>
    <t>434_435</t>
  </si>
  <si>
    <t>435_436</t>
  </si>
  <si>
    <t>436_437</t>
  </si>
  <si>
    <t>437_438</t>
  </si>
  <si>
    <t>438_439</t>
  </si>
  <si>
    <t>439_440</t>
  </si>
  <si>
    <t>440_441</t>
  </si>
  <si>
    <t>441_442</t>
  </si>
  <si>
    <t>442_443</t>
  </si>
  <si>
    <t>443_444</t>
  </si>
  <si>
    <t>444_445</t>
  </si>
  <si>
    <t>445_446</t>
  </si>
  <si>
    <t>446_447</t>
  </si>
  <si>
    <t>447_448</t>
  </si>
  <si>
    <t>448_449</t>
  </si>
  <si>
    <t>449_450</t>
  </si>
  <si>
    <t>450_451</t>
  </si>
  <si>
    <t>451_452</t>
  </si>
  <si>
    <t>452_453</t>
  </si>
  <si>
    <t>453_454</t>
  </si>
  <si>
    <t>454_455</t>
  </si>
  <si>
    <t>455_456</t>
  </si>
  <si>
    <t>456_457</t>
  </si>
  <si>
    <t>457_458</t>
  </si>
  <si>
    <t>458_459</t>
  </si>
  <si>
    <t>459_460</t>
  </si>
  <si>
    <t>460_461</t>
  </si>
  <si>
    <t>461_462</t>
  </si>
  <si>
    <t>462_463</t>
  </si>
  <si>
    <t>463_464</t>
  </si>
  <si>
    <t>464_465</t>
  </si>
  <si>
    <t>465_466</t>
  </si>
  <si>
    <t>466_467</t>
  </si>
  <si>
    <t>467_468</t>
  </si>
  <si>
    <t>468_469</t>
  </si>
  <si>
    <t>469_470</t>
  </si>
  <si>
    <t>470_471</t>
  </si>
  <si>
    <t>471_472</t>
  </si>
  <si>
    <t>472_473</t>
  </si>
  <si>
    <t>473_474</t>
  </si>
  <si>
    <t>474_475</t>
  </si>
  <si>
    <t>475_476</t>
  </si>
  <si>
    <t>476_477</t>
  </si>
  <si>
    <t>477_478</t>
  </si>
  <si>
    <t>478_479</t>
  </si>
  <si>
    <t>479_480</t>
  </si>
  <si>
    <t>480_481</t>
  </si>
  <si>
    <t>481_482</t>
  </si>
  <si>
    <t>482_483</t>
  </si>
  <si>
    <t>483_484</t>
  </si>
  <si>
    <t>484_485</t>
  </si>
  <si>
    <t>485_486</t>
  </si>
  <si>
    <t>486_487</t>
  </si>
  <si>
    <t>487_488</t>
  </si>
  <si>
    <t>488_489</t>
  </si>
  <si>
    <t>489_490</t>
  </si>
  <si>
    <t>490_491</t>
  </si>
  <si>
    <t>491_492</t>
  </si>
  <si>
    <t>492_493</t>
  </si>
  <si>
    <t>493_494</t>
  </si>
  <si>
    <t>494_495</t>
  </si>
  <si>
    <t>495_496</t>
  </si>
  <si>
    <t>496_497</t>
  </si>
  <si>
    <t>497_498</t>
  </si>
  <si>
    <t>498_499</t>
  </si>
  <si>
    <t>499_500</t>
  </si>
  <si>
    <t>500_501</t>
  </si>
  <si>
    <t>501_502</t>
  </si>
  <si>
    <t>502_503</t>
  </si>
  <si>
    <t>503_504</t>
  </si>
  <si>
    <t>504_505</t>
  </si>
  <si>
    <t>505_506</t>
  </si>
  <si>
    <t>506_507</t>
  </si>
  <si>
    <t>507_508</t>
  </si>
  <si>
    <t>508_509</t>
  </si>
  <si>
    <t>509_510</t>
  </si>
  <si>
    <t>510_511</t>
  </si>
  <si>
    <t>511_512</t>
  </si>
  <si>
    <t>512_513</t>
  </si>
  <si>
    <t>513_514</t>
  </si>
  <si>
    <t>514_515</t>
  </si>
  <si>
    <t>515_516</t>
  </si>
  <si>
    <t>516_517</t>
  </si>
  <si>
    <t>517_518</t>
  </si>
  <si>
    <t>518_519</t>
  </si>
  <si>
    <t>519_520</t>
  </si>
  <si>
    <t>520_521</t>
  </si>
  <si>
    <t>521_522</t>
  </si>
  <si>
    <t>522_523</t>
  </si>
  <si>
    <t>523_524</t>
  </si>
  <si>
    <t>524_525</t>
  </si>
  <si>
    <t>525_526</t>
  </si>
  <si>
    <t>526_527</t>
  </si>
  <si>
    <t>527_528</t>
  </si>
  <si>
    <t>528_529</t>
  </si>
  <si>
    <t>529_530</t>
  </si>
  <si>
    <t>530_531</t>
  </si>
  <si>
    <t>531_532</t>
  </si>
  <si>
    <t>532_533</t>
  </si>
  <si>
    <t>533_534</t>
  </si>
  <si>
    <t>534_535</t>
  </si>
  <si>
    <t>535_536</t>
  </si>
  <si>
    <t>536_537</t>
  </si>
  <si>
    <t>537_538</t>
  </si>
  <si>
    <t>538_539</t>
  </si>
  <si>
    <t>539_540</t>
  </si>
  <si>
    <t>540_541</t>
  </si>
  <si>
    <t>541_542</t>
  </si>
  <si>
    <t>542_543</t>
  </si>
  <si>
    <t>543_544</t>
  </si>
  <si>
    <t>544_545</t>
  </si>
  <si>
    <t>545_546</t>
  </si>
  <si>
    <t>546_547</t>
  </si>
  <si>
    <t>547_548</t>
  </si>
  <si>
    <t>548_549</t>
  </si>
  <si>
    <t>549_550</t>
  </si>
  <si>
    <t>550_551</t>
  </si>
  <si>
    <t>551_552</t>
  </si>
  <si>
    <t>552_553</t>
  </si>
  <si>
    <t>553_554</t>
  </si>
  <si>
    <t>554_555</t>
  </si>
  <si>
    <t>555_556</t>
  </si>
  <si>
    <t>556_557</t>
  </si>
  <si>
    <t>557_558</t>
  </si>
  <si>
    <t>558_559</t>
  </si>
  <si>
    <t>559_560</t>
  </si>
  <si>
    <t>560_561</t>
  </si>
  <si>
    <t>561_562</t>
  </si>
  <si>
    <t>562_563</t>
  </si>
  <si>
    <t>563_564</t>
  </si>
  <si>
    <t>564_656</t>
  </si>
  <si>
    <t>565_566</t>
  </si>
  <si>
    <t>566_567</t>
  </si>
  <si>
    <t>567_568</t>
  </si>
  <si>
    <t>568_569</t>
  </si>
  <si>
    <t>569_570</t>
  </si>
  <si>
    <t>570_571</t>
  </si>
  <si>
    <t>571_572</t>
  </si>
  <si>
    <t>572_573</t>
  </si>
  <si>
    <t>573_574</t>
  </si>
  <si>
    <t>574_575</t>
  </si>
  <si>
    <t>575_576</t>
  </si>
  <si>
    <t>576_577</t>
  </si>
  <si>
    <t>577_578</t>
  </si>
  <si>
    <t>578_789</t>
  </si>
  <si>
    <t>579_580</t>
  </si>
  <si>
    <t>580_581</t>
  </si>
  <si>
    <t>581_582</t>
  </si>
  <si>
    <t>582_583</t>
  </si>
  <si>
    <t>583_584</t>
  </si>
  <si>
    <t>584_585</t>
  </si>
  <si>
    <t>585_586</t>
  </si>
  <si>
    <t>586_587</t>
  </si>
  <si>
    <t>587_588</t>
  </si>
  <si>
    <t>588_589</t>
  </si>
  <si>
    <t>589_590</t>
  </si>
  <si>
    <t>590_591</t>
  </si>
  <si>
    <t>591_592</t>
  </si>
  <si>
    <t>592_593</t>
  </si>
  <si>
    <t>593_594</t>
  </si>
  <si>
    <t>594_595</t>
  </si>
  <si>
    <t>595_596</t>
  </si>
  <si>
    <t>596_597</t>
  </si>
  <si>
    <t>597_598</t>
  </si>
  <si>
    <t>598_599</t>
  </si>
  <si>
    <t>599_600</t>
  </si>
  <si>
    <t>600_601</t>
  </si>
  <si>
    <t>601_602</t>
  </si>
  <si>
    <t>602_603</t>
  </si>
  <si>
    <t>603_604</t>
  </si>
  <si>
    <t>604_605</t>
  </si>
  <si>
    <t>605_606</t>
  </si>
  <si>
    <t>606_607</t>
  </si>
  <si>
    <t>607_608</t>
  </si>
  <si>
    <t>608_609</t>
  </si>
  <si>
    <t>609_610</t>
  </si>
  <si>
    <t>610_611</t>
  </si>
  <si>
    <t>611_612</t>
  </si>
  <si>
    <t>612_613</t>
  </si>
  <si>
    <t>613_614</t>
  </si>
  <si>
    <t>615_616</t>
  </si>
  <si>
    <t>614_615</t>
  </si>
  <si>
    <t>616_617</t>
  </si>
  <si>
    <t>617_618</t>
  </si>
  <si>
    <t>618_619</t>
  </si>
  <si>
    <t>619_620</t>
  </si>
  <si>
    <t>620_621</t>
  </si>
  <si>
    <t>621_622</t>
  </si>
  <si>
    <t>622_623</t>
  </si>
  <si>
    <t>623_624</t>
  </si>
  <si>
    <t>624_625</t>
  </si>
  <si>
    <t>625_626</t>
  </si>
  <si>
    <t>626_627</t>
  </si>
  <si>
    <t>627_628</t>
  </si>
  <si>
    <t>628_629</t>
  </si>
  <si>
    <t>629_630</t>
  </si>
  <si>
    <t>630_631</t>
  </si>
  <si>
    <t>631_632</t>
  </si>
  <si>
    <t>632_633</t>
  </si>
  <si>
    <t>633_634</t>
  </si>
  <si>
    <t>634_635</t>
  </si>
  <si>
    <t>635_636</t>
  </si>
  <si>
    <t>636_637</t>
  </si>
  <si>
    <t>637_638</t>
  </si>
  <si>
    <t>638_639</t>
  </si>
  <si>
    <t>639_640</t>
  </si>
  <si>
    <t>640_641</t>
  </si>
  <si>
    <t>641_642</t>
  </si>
  <si>
    <t>642_643</t>
  </si>
  <si>
    <t>643_644</t>
  </si>
  <si>
    <t>644_645</t>
  </si>
  <si>
    <t>645_646</t>
  </si>
  <si>
    <t>646_647</t>
  </si>
  <si>
    <t>647_648</t>
  </si>
  <si>
    <t>648_649</t>
  </si>
  <si>
    <t>649_650</t>
  </si>
  <si>
    <t>650_651</t>
  </si>
  <si>
    <t>651_652</t>
  </si>
  <si>
    <t>652_653</t>
  </si>
  <si>
    <t>653_654</t>
  </si>
  <si>
    <t>654_655</t>
  </si>
  <si>
    <t>655_656</t>
  </si>
  <si>
    <t>656_657</t>
  </si>
  <si>
    <t>657_668</t>
  </si>
  <si>
    <t>658_659</t>
  </si>
  <si>
    <t>659_660</t>
  </si>
  <si>
    <t>660_661</t>
  </si>
  <si>
    <t>661_662</t>
  </si>
  <si>
    <t>662_663</t>
  </si>
  <si>
    <t>663_664</t>
  </si>
  <si>
    <t>664_665</t>
  </si>
  <si>
    <t>665_666</t>
  </si>
  <si>
    <t>666_667</t>
  </si>
  <si>
    <t>667_668</t>
  </si>
  <si>
    <t>668_669</t>
  </si>
  <si>
    <t>669_670</t>
  </si>
  <si>
    <t>670_671</t>
  </si>
  <si>
    <t>671_672</t>
  </si>
  <si>
    <t>672_673</t>
  </si>
  <si>
    <t>673_674</t>
  </si>
  <si>
    <t>674_675</t>
  </si>
  <si>
    <t>675_676</t>
  </si>
  <si>
    <t>676_677</t>
  </si>
  <si>
    <t>677_678</t>
  </si>
  <si>
    <t>678_679</t>
  </si>
  <si>
    <t>679_680</t>
  </si>
  <si>
    <t>680_681</t>
  </si>
  <si>
    <t>681_682</t>
  </si>
  <si>
    <t>682_683</t>
  </si>
  <si>
    <t>683_684</t>
  </si>
  <si>
    <t>684_685</t>
  </si>
  <si>
    <t>685_686</t>
  </si>
  <si>
    <t>686_687</t>
  </si>
  <si>
    <t>687_688</t>
  </si>
  <si>
    <t>688_689</t>
  </si>
  <si>
    <t>689_690</t>
  </si>
  <si>
    <t>699_691</t>
  </si>
  <si>
    <t>692_693</t>
  </si>
  <si>
    <t>693_694</t>
  </si>
  <si>
    <t>694_695</t>
  </si>
  <si>
    <t>695_696</t>
  </si>
  <si>
    <t>696_697</t>
  </si>
  <si>
    <t>697_698</t>
  </si>
  <si>
    <t>698_699</t>
  </si>
  <si>
    <t>699_700</t>
  </si>
  <si>
    <t>700_701</t>
  </si>
  <si>
    <t>701_702</t>
  </si>
  <si>
    <t>702_703</t>
  </si>
  <si>
    <t>703_704</t>
  </si>
  <si>
    <t>704_705</t>
  </si>
  <si>
    <t>705_706</t>
  </si>
  <si>
    <t>706_707</t>
  </si>
  <si>
    <t>707_708</t>
  </si>
  <si>
    <t>708_709</t>
  </si>
  <si>
    <t>709_710</t>
  </si>
  <si>
    <t>710_711</t>
  </si>
  <si>
    <t>711_712</t>
  </si>
  <si>
    <t>712_713</t>
  </si>
  <si>
    <t>713_714</t>
  </si>
  <si>
    <t>714_715</t>
  </si>
  <si>
    <t>715_716</t>
  </si>
  <si>
    <t>716_717</t>
  </si>
  <si>
    <t>717_718</t>
  </si>
  <si>
    <t>718_719</t>
  </si>
  <si>
    <t>719_720</t>
  </si>
  <si>
    <t>720_721</t>
  </si>
  <si>
    <t>721_722</t>
  </si>
  <si>
    <t>722_723</t>
  </si>
  <si>
    <t>723_724</t>
  </si>
  <si>
    <t>724_725</t>
  </si>
  <si>
    <t>725_726</t>
  </si>
  <si>
    <t>726_727</t>
  </si>
  <si>
    <t>727_728</t>
  </si>
  <si>
    <t>728_729</t>
  </si>
  <si>
    <t>729_730</t>
  </si>
  <si>
    <t>730_731</t>
  </si>
  <si>
    <t>731_732</t>
  </si>
  <si>
    <t>732_733</t>
  </si>
  <si>
    <t>733_734</t>
  </si>
  <si>
    <t>734_735</t>
  </si>
  <si>
    <t>735_736</t>
  </si>
  <si>
    <t>736_737</t>
  </si>
  <si>
    <t>737_738</t>
  </si>
  <si>
    <t>738_739</t>
  </si>
  <si>
    <t>739_740</t>
  </si>
  <si>
    <t>740_741</t>
  </si>
  <si>
    <t>741_742</t>
  </si>
  <si>
    <t>742_743</t>
  </si>
  <si>
    <t>743_744</t>
  </si>
  <si>
    <t>744_745</t>
  </si>
  <si>
    <t>745_746</t>
  </si>
  <si>
    <t>746_747</t>
  </si>
  <si>
    <t>747_748</t>
  </si>
  <si>
    <t>748_749</t>
  </si>
  <si>
    <t>749_750</t>
  </si>
  <si>
    <t>750_751</t>
  </si>
  <si>
    <t>751_752</t>
  </si>
  <si>
    <t>752_753</t>
  </si>
  <si>
    <t>753_754</t>
  </si>
  <si>
    <t>754_755</t>
  </si>
  <si>
    <t>755_756</t>
  </si>
  <si>
    <t>756_757</t>
  </si>
  <si>
    <t>757_758</t>
  </si>
  <si>
    <t>758_759</t>
  </si>
  <si>
    <t>759_760</t>
  </si>
  <si>
    <t>760_761</t>
  </si>
  <si>
    <t>761_762</t>
  </si>
  <si>
    <t>762_763</t>
  </si>
  <si>
    <t>763_764</t>
  </si>
  <si>
    <t>764_765</t>
  </si>
  <si>
    <t>765_766</t>
  </si>
  <si>
    <t>766_767</t>
  </si>
  <si>
    <t>767_768</t>
  </si>
  <si>
    <t>768_769</t>
  </si>
  <si>
    <t>770_771</t>
  </si>
  <si>
    <t>771_772</t>
  </si>
  <si>
    <t>772_773</t>
  </si>
  <si>
    <t>773_774</t>
  </si>
  <si>
    <t>774_775</t>
  </si>
  <si>
    <t>775_776</t>
  </si>
  <si>
    <t>776_777</t>
  </si>
  <si>
    <t>777_778</t>
  </si>
  <si>
    <t>778_779</t>
  </si>
  <si>
    <t>779_780</t>
  </si>
  <si>
    <t>780_781</t>
  </si>
  <si>
    <t>781_782</t>
  </si>
  <si>
    <t>782_783</t>
  </si>
  <si>
    <t>783_784</t>
  </si>
  <si>
    <t>784_785</t>
  </si>
  <si>
    <t>785_786</t>
  </si>
  <si>
    <t>786_787</t>
  </si>
  <si>
    <t>787_788</t>
  </si>
  <si>
    <t>788_789</t>
  </si>
  <si>
    <t>789_790</t>
  </si>
  <si>
    <t>790_791</t>
  </si>
  <si>
    <t>791_792</t>
  </si>
  <si>
    <t>792_793</t>
  </si>
  <si>
    <t>793_794</t>
  </si>
  <si>
    <t>794_795</t>
  </si>
  <si>
    <t>795_796</t>
  </si>
  <si>
    <t>796_797</t>
  </si>
  <si>
    <t>797_798</t>
  </si>
  <si>
    <t>798_799</t>
  </si>
  <si>
    <t>799_800</t>
  </si>
  <si>
    <t>800_801</t>
  </si>
  <si>
    <t>801_802</t>
  </si>
  <si>
    <t>802_803</t>
  </si>
  <si>
    <t>803_804</t>
  </si>
  <si>
    <t>804_805</t>
  </si>
  <si>
    <t>805_806</t>
  </si>
  <si>
    <t>806_807</t>
  </si>
  <si>
    <t>807_808</t>
  </si>
  <si>
    <t>808_809</t>
  </si>
  <si>
    <t>809_810</t>
  </si>
  <si>
    <t>810_811</t>
  </si>
  <si>
    <t>811_812</t>
  </si>
  <si>
    <t>812_813</t>
  </si>
  <si>
    <t>813_814</t>
  </si>
  <si>
    <t>814_815</t>
  </si>
  <si>
    <t>815_816</t>
  </si>
  <si>
    <t>816_817</t>
  </si>
  <si>
    <t>817_818</t>
  </si>
  <si>
    <t>818_819</t>
  </si>
  <si>
    <t>819_820</t>
  </si>
  <si>
    <t>820_821</t>
  </si>
  <si>
    <t>821_822</t>
  </si>
  <si>
    <t>822_823</t>
  </si>
  <si>
    <t>823_824</t>
  </si>
  <si>
    <t>824_825</t>
  </si>
  <si>
    <t>825_826</t>
  </si>
  <si>
    <t>826_827</t>
  </si>
  <si>
    <t>827_828</t>
  </si>
  <si>
    <t>828_829</t>
  </si>
  <si>
    <t>829_830</t>
  </si>
  <si>
    <t>830_831</t>
  </si>
  <si>
    <t>831_832</t>
  </si>
  <si>
    <t>832_833</t>
  </si>
  <si>
    <t>833_834</t>
  </si>
  <si>
    <t>834_835</t>
  </si>
  <si>
    <t>835_836</t>
  </si>
  <si>
    <t>836_837</t>
  </si>
  <si>
    <t>837_838</t>
  </si>
  <si>
    <t>838_839</t>
  </si>
  <si>
    <t>839_840</t>
  </si>
  <si>
    <t>841_842</t>
  </si>
  <si>
    <t>843_844</t>
  </si>
  <si>
    <t>840_841</t>
  </si>
  <si>
    <t>842_843</t>
  </si>
  <si>
    <t>844_845</t>
  </si>
  <si>
    <t>845_846</t>
  </si>
  <si>
    <t>846_847</t>
  </si>
  <si>
    <t>847_848</t>
  </si>
  <si>
    <t>848_849</t>
  </si>
  <si>
    <t>849_850</t>
  </si>
  <si>
    <t>850_851</t>
  </si>
  <si>
    <t>851_852</t>
  </si>
  <si>
    <t>852_853</t>
  </si>
  <si>
    <t>853_854</t>
  </si>
  <si>
    <t>854_855</t>
  </si>
  <si>
    <t>855_856</t>
  </si>
  <si>
    <t>856_857</t>
  </si>
  <si>
    <t>857_858</t>
  </si>
  <si>
    <t>858_859</t>
  </si>
  <si>
    <t>859_860</t>
  </si>
  <si>
    <t>860_861</t>
  </si>
  <si>
    <t>861_862</t>
  </si>
  <si>
    <t>862_863</t>
  </si>
  <si>
    <t>863_864</t>
  </si>
  <si>
    <t>864_865</t>
  </si>
  <si>
    <t>865_866</t>
  </si>
  <si>
    <t>866_867</t>
  </si>
  <si>
    <t>867_868</t>
  </si>
  <si>
    <t>868_869</t>
  </si>
  <si>
    <t>869_870</t>
  </si>
  <si>
    <t>870_871</t>
  </si>
  <si>
    <t>871_872</t>
  </si>
  <si>
    <t>872_873</t>
  </si>
  <si>
    <t>873_874</t>
  </si>
  <si>
    <t>874_875</t>
  </si>
  <si>
    <t>875_876</t>
  </si>
  <si>
    <t>876_877</t>
  </si>
  <si>
    <t>877_878</t>
  </si>
  <si>
    <t>878_879</t>
  </si>
  <si>
    <t>879_880</t>
  </si>
  <si>
    <t>880_881</t>
  </si>
  <si>
    <t>881_882</t>
  </si>
  <si>
    <t>882_883</t>
  </si>
  <si>
    <t>883_884</t>
  </si>
  <si>
    <t>884_885</t>
  </si>
  <si>
    <t>885_886</t>
  </si>
  <si>
    <t>886_887</t>
  </si>
  <si>
    <t>887_888</t>
  </si>
  <si>
    <t>888_889</t>
  </si>
  <si>
    <t>889_890</t>
  </si>
  <si>
    <t>890_891</t>
  </si>
  <si>
    <t>891_892</t>
  </si>
  <si>
    <t>892_893</t>
  </si>
  <si>
    <t>893_894</t>
  </si>
  <si>
    <t>894_895</t>
  </si>
  <si>
    <t>895_896</t>
  </si>
  <si>
    <t>896_897</t>
  </si>
  <si>
    <t>897_898</t>
  </si>
  <si>
    <t>898_899</t>
  </si>
  <si>
    <t>899_900</t>
  </si>
  <si>
    <t>900_901</t>
  </si>
  <si>
    <t>901_902</t>
  </si>
  <si>
    <t>902_903</t>
  </si>
  <si>
    <t>903_904</t>
  </si>
  <si>
    <t>904_905</t>
  </si>
  <si>
    <t>905_906</t>
  </si>
  <si>
    <t>906_907</t>
  </si>
  <si>
    <t>907_908</t>
  </si>
  <si>
    <t>908_909</t>
  </si>
  <si>
    <t>909_910</t>
  </si>
  <si>
    <t>910_911</t>
  </si>
  <si>
    <t>911_912</t>
  </si>
  <si>
    <t>912_913</t>
  </si>
  <si>
    <t>914_915</t>
  </si>
  <si>
    <t>915_916</t>
  </si>
  <si>
    <t>916_917</t>
  </si>
  <si>
    <t>917_918</t>
  </si>
  <si>
    <t>918_919</t>
  </si>
  <si>
    <t>919_920</t>
  </si>
  <si>
    <t>921_922</t>
  </si>
  <si>
    <t>922_923</t>
  </si>
  <si>
    <t>923_924</t>
  </si>
  <si>
    <t>924_925</t>
  </si>
  <si>
    <t>925_926</t>
  </si>
  <si>
    <t>926_927</t>
  </si>
  <si>
    <t>927_928</t>
  </si>
  <si>
    <t>928_929</t>
  </si>
  <si>
    <t>929_930</t>
  </si>
  <si>
    <t>930_931</t>
  </si>
  <si>
    <t>931_932</t>
  </si>
  <si>
    <t>932_933</t>
  </si>
  <si>
    <t>933_934</t>
  </si>
  <si>
    <t>934_935</t>
  </si>
  <si>
    <t>935_936</t>
  </si>
  <si>
    <t>936_937</t>
  </si>
  <si>
    <t>937_938</t>
  </si>
  <si>
    <t>938_939</t>
  </si>
  <si>
    <t>939_940</t>
  </si>
  <si>
    <t>940_941</t>
  </si>
  <si>
    <t>941_942</t>
  </si>
  <si>
    <t>942_943</t>
  </si>
  <si>
    <t>943_944</t>
  </si>
  <si>
    <t>944_945</t>
  </si>
  <si>
    <t>945_946</t>
  </si>
  <si>
    <t>946_947</t>
  </si>
  <si>
    <t>947_948</t>
  </si>
  <si>
    <t>948_949</t>
  </si>
  <si>
    <t>949_950</t>
  </si>
  <si>
    <t>950_951</t>
  </si>
  <si>
    <t>951_952</t>
  </si>
  <si>
    <t>952_953</t>
  </si>
  <si>
    <t>953_954</t>
  </si>
  <si>
    <t>954_955</t>
  </si>
  <si>
    <t>955_956</t>
  </si>
  <si>
    <t>956_957</t>
  </si>
  <si>
    <t>957_958</t>
  </si>
  <si>
    <t>958_959</t>
  </si>
  <si>
    <t>959_960</t>
  </si>
  <si>
    <t>960_961</t>
  </si>
  <si>
    <t>961_962</t>
  </si>
  <si>
    <t>962_963</t>
  </si>
  <si>
    <t>963_964</t>
  </si>
  <si>
    <t>964_965</t>
  </si>
  <si>
    <t>965_966</t>
  </si>
  <si>
    <t>966_967</t>
  </si>
  <si>
    <t>967_968</t>
  </si>
  <si>
    <t>968_969</t>
  </si>
  <si>
    <t>969_970</t>
  </si>
  <si>
    <t>970_971</t>
  </si>
  <si>
    <t>971_972</t>
  </si>
  <si>
    <t>972_973</t>
  </si>
  <si>
    <t>973_974</t>
  </si>
  <si>
    <t>974_975</t>
  </si>
  <si>
    <t>975_976</t>
  </si>
  <si>
    <t>976_977</t>
  </si>
  <si>
    <t>977_978</t>
  </si>
  <si>
    <t>978_979</t>
  </si>
  <si>
    <t>979_980</t>
  </si>
  <si>
    <t>980_981</t>
  </si>
  <si>
    <t>981_982</t>
  </si>
  <si>
    <t>982_983</t>
  </si>
  <si>
    <t>983_984</t>
  </si>
  <si>
    <t>984_985</t>
  </si>
  <si>
    <t>985_986</t>
  </si>
  <si>
    <t>986_987</t>
  </si>
  <si>
    <t>987_988</t>
  </si>
  <si>
    <t>988_989</t>
  </si>
  <si>
    <t>920_921</t>
  </si>
  <si>
    <t>240_242</t>
  </si>
  <si>
    <t>242_244</t>
  </si>
  <si>
    <t>244_246</t>
  </si>
  <si>
    <t>246_248</t>
  </si>
  <si>
    <t>248_250</t>
  </si>
  <si>
    <t>250_252</t>
  </si>
  <si>
    <t>252_254</t>
  </si>
  <si>
    <t>254_256</t>
  </si>
  <si>
    <t>256_258</t>
  </si>
  <si>
    <t>258_260</t>
  </si>
  <si>
    <t>260_262</t>
  </si>
  <si>
    <t>262_264</t>
  </si>
  <si>
    <t>264_266</t>
  </si>
  <si>
    <t>266_268</t>
  </si>
  <si>
    <t>268_270</t>
  </si>
  <si>
    <t>270_272</t>
  </si>
  <si>
    <t>272_274</t>
  </si>
  <si>
    <t>274_276</t>
  </si>
  <si>
    <t>276_278</t>
  </si>
  <si>
    <t>278_280</t>
  </si>
  <si>
    <t>280_282</t>
  </si>
  <si>
    <t>282_284</t>
  </si>
  <si>
    <t>284_286</t>
  </si>
  <si>
    <t>286_288</t>
  </si>
  <si>
    <t>288_290</t>
  </si>
  <si>
    <t>290_292</t>
  </si>
  <si>
    <t>292_294</t>
  </si>
  <si>
    <t>294_296</t>
  </si>
  <si>
    <t>296_298</t>
  </si>
  <si>
    <t>298_300</t>
  </si>
  <si>
    <t>300_302</t>
  </si>
  <si>
    <t>302_304</t>
  </si>
  <si>
    <t>304_306</t>
  </si>
  <si>
    <t>306_308</t>
  </si>
  <si>
    <t>308_310</t>
  </si>
  <si>
    <t>310_312</t>
  </si>
  <si>
    <t>312_314</t>
  </si>
  <si>
    <t>314_316</t>
  </si>
  <si>
    <t>316_318</t>
  </si>
  <si>
    <t>318_320</t>
  </si>
  <si>
    <t>320_322</t>
  </si>
  <si>
    <t>322_324</t>
  </si>
  <si>
    <t>324_326</t>
  </si>
  <si>
    <t>326_328</t>
  </si>
  <si>
    <t>328_330</t>
  </si>
  <si>
    <t>330_332</t>
  </si>
  <si>
    <t>332_334</t>
  </si>
  <si>
    <t>334_336</t>
  </si>
  <si>
    <t>336_338</t>
  </si>
  <si>
    <t>338_340</t>
  </si>
  <si>
    <t>340_342</t>
  </si>
  <si>
    <t>342_344</t>
  </si>
  <si>
    <t>344_346</t>
  </si>
  <si>
    <t>346_348</t>
  </si>
  <si>
    <t>348_350</t>
  </si>
  <si>
    <t>350_352</t>
  </si>
  <si>
    <t>352_354</t>
  </si>
  <si>
    <t>354_356</t>
  </si>
  <si>
    <t>356_358</t>
  </si>
  <si>
    <t>358_360</t>
  </si>
  <si>
    <t>360_362</t>
  </si>
  <si>
    <t>362_364</t>
  </si>
  <si>
    <t>364_366</t>
  </si>
  <si>
    <t>366_368</t>
  </si>
  <si>
    <t>368_370</t>
  </si>
  <si>
    <t>370_372</t>
  </si>
  <si>
    <t>372_374</t>
  </si>
  <si>
    <t>374_376</t>
  </si>
  <si>
    <t>376_378</t>
  </si>
  <si>
    <t>378_380</t>
  </si>
  <si>
    <t>380_382</t>
  </si>
  <si>
    <t>382_384</t>
  </si>
  <si>
    <t>384_386</t>
  </si>
  <si>
    <t>386_388</t>
  </si>
  <si>
    <t>388_390</t>
  </si>
  <si>
    <t>390_392</t>
  </si>
  <si>
    <t>392_394</t>
  </si>
  <si>
    <t>394_396</t>
  </si>
  <si>
    <t>396_398</t>
  </si>
  <si>
    <t>398_400</t>
  </si>
  <si>
    <t>400_402</t>
  </si>
  <si>
    <t>402_404</t>
  </si>
  <si>
    <t>404_406</t>
  </si>
  <si>
    <t>406_408</t>
  </si>
  <si>
    <t>408_410</t>
  </si>
  <si>
    <t>410_412</t>
  </si>
  <si>
    <t>412_414</t>
  </si>
  <si>
    <t>414_416</t>
  </si>
  <si>
    <t>416_418</t>
  </si>
  <si>
    <t>418_420</t>
  </si>
  <si>
    <t>420_422</t>
  </si>
  <si>
    <t>422_424</t>
  </si>
  <si>
    <t>424_426</t>
  </si>
  <si>
    <t>426_428</t>
  </si>
  <si>
    <t>428_430</t>
  </si>
  <si>
    <t>430_432</t>
  </si>
  <si>
    <t>432_434</t>
  </si>
  <si>
    <t>434_436</t>
  </si>
  <si>
    <t>436_438</t>
  </si>
  <si>
    <t>438_440</t>
  </si>
  <si>
    <t>440_442</t>
  </si>
  <si>
    <t>442_444</t>
  </si>
  <si>
    <t>444_446</t>
  </si>
  <si>
    <t>446_448</t>
  </si>
  <si>
    <t>448_450</t>
  </si>
  <si>
    <t>450_452</t>
  </si>
  <si>
    <t>452_454</t>
  </si>
  <si>
    <t>454_456</t>
  </si>
  <si>
    <t>456_458</t>
  </si>
  <si>
    <t>458_460</t>
  </si>
  <si>
    <t>460_462</t>
  </si>
  <si>
    <t>462_464</t>
  </si>
  <si>
    <t>464_466</t>
  </si>
  <si>
    <t>466_468</t>
  </si>
  <si>
    <t>468_470</t>
  </si>
  <si>
    <t>470_472</t>
  </si>
  <si>
    <t>472_474</t>
  </si>
  <si>
    <t>474_476</t>
  </si>
  <si>
    <t>476_478</t>
  </si>
  <si>
    <t>478_480</t>
  </si>
  <si>
    <t>480_482</t>
  </si>
  <si>
    <t>482_484</t>
  </si>
  <si>
    <t>484_486</t>
  </si>
  <si>
    <t>486_488</t>
  </si>
  <si>
    <t>488_490</t>
  </si>
  <si>
    <t>490_492</t>
  </si>
  <si>
    <t>492_494</t>
  </si>
  <si>
    <t>494_496</t>
  </si>
  <si>
    <t>496_498</t>
  </si>
  <si>
    <t>498_500</t>
  </si>
  <si>
    <t>500_502</t>
  </si>
  <si>
    <t>502_504</t>
  </si>
  <si>
    <t>504_506</t>
  </si>
  <si>
    <t>506_508</t>
  </si>
  <si>
    <t>508_510</t>
  </si>
  <si>
    <t>510_512</t>
  </si>
  <si>
    <t>512_514</t>
  </si>
  <si>
    <t>514_516</t>
  </si>
  <si>
    <t>516_518</t>
  </si>
  <si>
    <t>518_520</t>
  </si>
  <si>
    <t>520_522</t>
  </si>
  <si>
    <t>522_524</t>
  </si>
  <si>
    <t>524_526</t>
  </si>
  <si>
    <t>526_528</t>
  </si>
  <si>
    <t>528_530</t>
  </si>
  <si>
    <t>530_532</t>
  </si>
  <si>
    <t>532_534</t>
  </si>
  <si>
    <t>534_536</t>
  </si>
  <si>
    <t>536_538</t>
  </si>
  <si>
    <t>538_540</t>
  </si>
  <si>
    <t>540_542</t>
  </si>
  <si>
    <t>542_544</t>
  </si>
  <si>
    <t>544_546</t>
  </si>
  <si>
    <t>546_548</t>
  </si>
  <si>
    <t>548_550</t>
  </si>
  <si>
    <t>550_552</t>
  </si>
  <si>
    <t>552_554</t>
  </si>
  <si>
    <t>554_556</t>
  </si>
  <si>
    <t>556_558</t>
  </si>
  <si>
    <t>558_560</t>
  </si>
  <si>
    <t>560_562</t>
  </si>
  <si>
    <t>562_564</t>
  </si>
  <si>
    <t>564_566</t>
  </si>
  <si>
    <t>566_568</t>
  </si>
  <si>
    <t>568_570</t>
  </si>
  <si>
    <t>570_572</t>
  </si>
  <si>
    <t>572_574</t>
  </si>
  <si>
    <t>574_576</t>
  </si>
  <si>
    <t>576_578</t>
  </si>
  <si>
    <t>578_580</t>
  </si>
  <si>
    <t>580_582</t>
  </si>
  <si>
    <t>582_584</t>
  </si>
  <si>
    <t>584_586</t>
  </si>
  <si>
    <t>586_588</t>
  </si>
  <si>
    <t>588_590</t>
  </si>
  <si>
    <t>590_592</t>
  </si>
  <si>
    <t>592_594</t>
  </si>
  <si>
    <t>594_596</t>
  </si>
  <si>
    <t>596_598</t>
  </si>
  <si>
    <t>598_600</t>
  </si>
  <si>
    <t>600_602</t>
  </si>
  <si>
    <t>602_604</t>
  </si>
  <si>
    <t>604_606</t>
  </si>
  <si>
    <t>606_608</t>
  </si>
  <si>
    <t>608_610</t>
  </si>
  <si>
    <t>610_612</t>
  </si>
  <si>
    <t>612_614</t>
  </si>
  <si>
    <t>614_616</t>
  </si>
  <si>
    <t>616_618</t>
  </si>
  <si>
    <t>618_620</t>
  </si>
  <si>
    <t>620_622</t>
  </si>
  <si>
    <t>622_624</t>
  </si>
  <si>
    <t>624_626</t>
  </si>
  <si>
    <t>626_628</t>
  </si>
  <si>
    <t>628_630</t>
  </si>
  <si>
    <t>630_632</t>
  </si>
  <si>
    <t>632_634</t>
  </si>
  <si>
    <t>634_636</t>
  </si>
  <si>
    <t>636_638</t>
  </si>
  <si>
    <t>638_640</t>
  </si>
  <si>
    <t>640_642</t>
  </si>
  <si>
    <t>642_644</t>
  </si>
  <si>
    <t>644_646</t>
  </si>
  <si>
    <t>646_648</t>
  </si>
  <si>
    <t>648_650</t>
  </si>
  <si>
    <t>650_652</t>
  </si>
  <si>
    <t>652_654</t>
  </si>
  <si>
    <t>654_656</t>
  </si>
  <si>
    <t>656_658</t>
  </si>
  <si>
    <t>658_660</t>
  </si>
  <si>
    <t>660_662</t>
  </si>
  <si>
    <t>662_664</t>
  </si>
  <si>
    <t>664_666</t>
  </si>
  <si>
    <t>666_668</t>
  </si>
  <si>
    <t>668_670</t>
  </si>
  <si>
    <t>670_672</t>
  </si>
  <si>
    <t>672_674</t>
  </si>
  <si>
    <t>674_676</t>
  </si>
  <si>
    <t>676_678</t>
  </si>
  <si>
    <t>678_680</t>
  </si>
  <si>
    <t>680_682</t>
  </si>
  <si>
    <t>682_684</t>
  </si>
  <si>
    <t>684_686</t>
  </si>
  <si>
    <t>686_688</t>
  </si>
  <si>
    <t>688_690</t>
  </si>
  <si>
    <t>690_692</t>
  </si>
  <si>
    <t>692_694</t>
  </si>
  <si>
    <t>694_696</t>
  </si>
  <si>
    <t>696_698</t>
  </si>
  <si>
    <t>698_700</t>
  </si>
  <si>
    <t>700_702</t>
  </si>
  <si>
    <t>702_704</t>
  </si>
  <si>
    <t>704_706</t>
  </si>
  <si>
    <t>706_708</t>
  </si>
  <si>
    <t>708_710</t>
  </si>
  <si>
    <t>710_712</t>
  </si>
  <si>
    <t>712_714</t>
  </si>
  <si>
    <t>714_716</t>
  </si>
  <si>
    <t>716_718</t>
  </si>
  <si>
    <t>718_720</t>
  </si>
  <si>
    <t>720_722</t>
  </si>
  <si>
    <t>722_724</t>
  </si>
  <si>
    <t>724_726</t>
  </si>
  <si>
    <t>726_728</t>
  </si>
  <si>
    <t>728_730</t>
  </si>
  <si>
    <t>730_732</t>
  </si>
  <si>
    <t>732_734</t>
  </si>
  <si>
    <t>734_736</t>
  </si>
  <si>
    <t>736_738</t>
  </si>
  <si>
    <t>738_740</t>
  </si>
  <si>
    <t>740_742</t>
  </si>
  <si>
    <t>742_744</t>
  </si>
  <si>
    <t>744_746</t>
  </si>
  <si>
    <t>746_748</t>
  </si>
  <si>
    <t>748_750</t>
  </si>
  <si>
    <t>750_752</t>
  </si>
  <si>
    <t>752_754</t>
  </si>
  <si>
    <t>754_756</t>
  </si>
  <si>
    <t>756_758</t>
  </si>
  <si>
    <t>758_760</t>
  </si>
  <si>
    <t>760_762</t>
  </si>
  <si>
    <t>762_764</t>
  </si>
  <si>
    <t>764_766</t>
  </si>
  <si>
    <t>766_768</t>
  </si>
  <si>
    <t>768_770</t>
  </si>
  <si>
    <t>770_772</t>
  </si>
  <si>
    <t>772_774</t>
  </si>
  <si>
    <t>774_776</t>
  </si>
  <si>
    <t>776_778</t>
  </si>
  <si>
    <t>778_780</t>
  </si>
  <si>
    <t>780_782</t>
  </si>
  <si>
    <t>782_784</t>
  </si>
  <si>
    <t>784_786</t>
  </si>
  <si>
    <t>786_788</t>
  </si>
  <si>
    <t>788_790</t>
  </si>
  <si>
    <t>790_792</t>
  </si>
  <si>
    <t>792_794</t>
  </si>
  <si>
    <t>794_796</t>
  </si>
  <si>
    <t>796_798</t>
  </si>
  <si>
    <t>798_800</t>
  </si>
  <si>
    <t>800_802</t>
  </si>
  <si>
    <t>802_804</t>
  </si>
  <si>
    <t>804_806</t>
  </si>
  <si>
    <t>806_808</t>
  </si>
  <si>
    <t>808_810</t>
  </si>
  <si>
    <t>810_812</t>
  </si>
  <si>
    <t>812_814</t>
  </si>
  <si>
    <t>814_816</t>
  </si>
  <si>
    <t>816_818</t>
  </si>
  <si>
    <t>818_820</t>
  </si>
  <si>
    <t>820_822</t>
  </si>
  <si>
    <t>822_824</t>
  </si>
  <si>
    <t>824_826</t>
  </si>
  <si>
    <t>826_828</t>
  </si>
  <si>
    <t>828_830</t>
  </si>
  <si>
    <t>830_832</t>
  </si>
  <si>
    <t>832_834</t>
  </si>
  <si>
    <t>834_836</t>
  </si>
  <si>
    <t>836_838</t>
  </si>
  <si>
    <t>838_840</t>
  </si>
  <si>
    <t>840_842</t>
  </si>
  <si>
    <t>842_844</t>
  </si>
  <si>
    <t>844_846</t>
  </si>
  <si>
    <t>846_848</t>
  </si>
  <si>
    <t>848_850</t>
  </si>
  <si>
    <t>850_852</t>
  </si>
  <si>
    <t>852_854</t>
  </si>
  <si>
    <t>854_856</t>
  </si>
  <si>
    <t>856_858</t>
  </si>
  <si>
    <t>858_860</t>
  </si>
  <si>
    <t>860_862</t>
  </si>
  <si>
    <t>862_864</t>
  </si>
  <si>
    <t>864_866</t>
  </si>
  <si>
    <t>866_868</t>
  </si>
  <si>
    <t>868_870</t>
  </si>
  <si>
    <t>870_872</t>
  </si>
  <si>
    <t>872_874</t>
  </si>
  <si>
    <t>874_876</t>
  </si>
  <si>
    <t>876_878</t>
  </si>
  <si>
    <t>878_880</t>
  </si>
  <si>
    <t>880_882</t>
  </si>
  <si>
    <t>882_884</t>
  </si>
  <si>
    <t>884_886</t>
  </si>
  <si>
    <t>886_888</t>
  </si>
  <si>
    <t>888_890</t>
  </si>
  <si>
    <t>890_892</t>
  </si>
  <si>
    <t>892_894</t>
  </si>
  <si>
    <t>894_896</t>
  </si>
  <si>
    <t>896_898</t>
  </si>
  <si>
    <t>898_900</t>
  </si>
  <si>
    <t>900_902</t>
  </si>
  <si>
    <t>902_904</t>
  </si>
  <si>
    <t>904_906</t>
  </si>
  <si>
    <t>906_908</t>
  </si>
  <si>
    <t>908_910</t>
  </si>
  <si>
    <t>910_912</t>
  </si>
  <si>
    <t>912_914</t>
  </si>
  <si>
    <t>914_916</t>
  </si>
  <si>
    <t>916_918</t>
  </si>
  <si>
    <t>918_920</t>
  </si>
  <si>
    <t>920_922</t>
  </si>
  <si>
    <t>922_924</t>
  </si>
  <si>
    <t>924_926</t>
  </si>
  <si>
    <t>926_928</t>
  </si>
  <si>
    <t>928_930</t>
  </si>
  <si>
    <t>930_932</t>
  </si>
  <si>
    <t>932_934</t>
  </si>
  <si>
    <t>934_936</t>
  </si>
  <si>
    <t>936_938</t>
  </si>
  <si>
    <t>938_940</t>
  </si>
  <si>
    <t>940_942</t>
  </si>
  <si>
    <t>942_944</t>
  </si>
  <si>
    <t>944_946</t>
  </si>
  <si>
    <t>946_948</t>
  </si>
  <si>
    <t>948_950</t>
  </si>
  <si>
    <t>950_952</t>
  </si>
  <si>
    <t>952_954</t>
  </si>
  <si>
    <t>954_956</t>
  </si>
  <si>
    <t>956_958</t>
  </si>
  <si>
    <t>958_960</t>
  </si>
  <si>
    <t>960_962</t>
  </si>
  <si>
    <t>962_964</t>
  </si>
  <si>
    <t>964_966</t>
  </si>
  <si>
    <t>966_968</t>
  </si>
  <si>
    <t>968_970</t>
  </si>
  <si>
    <t>970_972</t>
  </si>
  <si>
    <t>972_974</t>
  </si>
  <si>
    <t>974_976</t>
  </si>
  <si>
    <t>976_978</t>
  </si>
  <si>
    <t>978_980</t>
  </si>
  <si>
    <t>980_982</t>
  </si>
  <si>
    <t>982_984</t>
  </si>
  <si>
    <t>984_986</t>
  </si>
  <si>
    <t>986_988</t>
  </si>
  <si>
    <t>988_990</t>
  </si>
  <si>
    <t>990_992</t>
  </si>
  <si>
    <t>992_994</t>
  </si>
  <si>
    <t>994_996</t>
  </si>
  <si>
    <t>996_998</t>
  </si>
  <si>
    <t>1_3_5</t>
  </si>
  <si>
    <t>3_5_7</t>
  </si>
  <si>
    <t>5_7_9</t>
  </si>
  <si>
    <t>7_9_11</t>
  </si>
  <si>
    <t>9_11_13</t>
  </si>
  <si>
    <t>11_13_15</t>
  </si>
  <si>
    <t>13_15_17</t>
  </si>
  <si>
    <t>15_17_19</t>
  </si>
  <si>
    <t>17_19_21</t>
  </si>
  <si>
    <t>19_21_23</t>
  </si>
  <si>
    <t>21_23_25</t>
  </si>
  <si>
    <t>23_25_27</t>
  </si>
  <si>
    <t>25_27_29</t>
  </si>
  <si>
    <t>27_29_31</t>
  </si>
  <si>
    <t>29_31_33</t>
  </si>
  <si>
    <t>31_33_35</t>
  </si>
  <si>
    <t>33_35_37</t>
  </si>
  <si>
    <t>35_37_39</t>
  </si>
  <si>
    <t>37_39_41</t>
  </si>
  <si>
    <t>39_41_43</t>
  </si>
  <si>
    <t>41_43_45</t>
  </si>
  <si>
    <t>43_45_47</t>
  </si>
  <si>
    <t>45_47_49</t>
  </si>
  <si>
    <t>47_49_51</t>
  </si>
  <si>
    <t>49_51_53</t>
  </si>
  <si>
    <t>51_53_55</t>
  </si>
  <si>
    <t>53_55_57</t>
  </si>
  <si>
    <t>55_57_59</t>
  </si>
  <si>
    <t>57_59_61</t>
  </si>
  <si>
    <t>59_61_63</t>
  </si>
  <si>
    <t>61_63_65</t>
  </si>
  <si>
    <t>63_65_67</t>
  </si>
  <si>
    <t>65_67_69</t>
  </si>
  <si>
    <t>67_69_71</t>
  </si>
  <si>
    <t>69_71_73</t>
  </si>
  <si>
    <t>71_73_75</t>
  </si>
  <si>
    <t>73_75_77</t>
  </si>
  <si>
    <t>75_77_79</t>
  </si>
  <si>
    <t>77_79_81</t>
  </si>
  <si>
    <t>79_81_83</t>
  </si>
  <si>
    <t>81_83_85</t>
  </si>
  <si>
    <t>83_85_87</t>
  </si>
  <si>
    <t>85_87_89</t>
  </si>
  <si>
    <t>87_89_91</t>
  </si>
  <si>
    <t>89_91_93</t>
  </si>
  <si>
    <t>91_93_95</t>
  </si>
  <si>
    <t>93_95_97</t>
  </si>
  <si>
    <t>95_97_99</t>
  </si>
  <si>
    <t>97_99_101</t>
  </si>
  <si>
    <t>99_101_103</t>
  </si>
  <si>
    <t>101_103_105</t>
  </si>
  <si>
    <t>103_105_107</t>
  </si>
  <si>
    <t>105_107_109</t>
  </si>
  <si>
    <t>107_109_111</t>
  </si>
  <si>
    <t>109_111_113</t>
  </si>
  <si>
    <t>111_113_115</t>
  </si>
  <si>
    <t>113_115_117</t>
  </si>
  <si>
    <t>115_117_119</t>
  </si>
  <si>
    <t>117_119_121</t>
  </si>
  <si>
    <t>119_121_123</t>
  </si>
  <si>
    <t>121_123_125</t>
  </si>
  <si>
    <t>123_125_127</t>
  </si>
  <si>
    <t>125_127_129</t>
  </si>
  <si>
    <t>127_129_131</t>
  </si>
  <si>
    <t>129_131_133</t>
  </si>
  <si>
    <t>131_133_135</t>
  </si>
  <si>
    <t>133_135_137</t>
  </si>
  <si>
    <t>135_137_139</t>
  </si>
  <si>
    <t>137_139_141</t>
  </si>
  <si>
    <t>139_141_143</t>
  </si>
  <si>
    <t>141_143_145</t>
  </si>
  <si>
    <t>143_145_147</t>
  </si>
  <si>
    <t>145_147_149</t>
  </si>
  <si>
    <t>147_149_151</t>
  </si>
  <si>
    <t>149_151_153</t>
  </si>
  <si>
    <t>151_153_155</t>
  </si>
  <si>
    <t>153_155_157</t>
  </si>
  <si>
    <t>155_157_159</t>
  </si>
  <si>
    <t>157_159_161</t>
  </si>
  <si>
    <t>159_161_163</t>
  </si>
  <si>
    <t>161_163_165</t>
  </si>
  <si>
    <t>163_165_167</t>
  </si>
  <si>
    <t>165_167_169</t>
  </si>
  <si>
    <t>167_169_171</t>
  </si>
  <si>
    <t>169_171_173</t>
  </si>
  <si>
    <t>171_173_175</t>
  </si>
  <si>
    <t>173_175_177</t>
  </si>
  <si>
    <t>175_177_179</t>
  </si>
  <si>
    <t>177_179_181</t>
  </si>
  <si>
    <t>179_181_183</t>
  </si>
  <si>
    <t>181_183_185</t>
  </si>
  <si>
    <t>183_185_187</t>
  </si>
  <si>
    <t>185_187_189</t>
  </si>
  <si>
    <t>187_189_191</t>
  </si>
  <si>
    <t>189_191_193</t>
  </si>
  <si>
    <t>191_193_195</t>
  </si>
  <si>
    <t>193_195_197</t>
  </si>
  <si>
    <t>195_197_199</t>
  </si>
  <si>
    <t>197_199_201</t>
  </si>
  <si>
    <t>199_201_203</t>
  </si>
  <si>
    <t>201_203_205</t>
  </si>
  <si>
    <t>203_205_207</t>
  </si>
  <si>
    <t>205_207_209</t>
  </si>
  <si>
    <t>207_209_211</t>
  </si>
  <si>
    <t>209_211_213</t>
  </si>
  <si>
    <t>211_213_215</t>
  </si>
  <si>
    <t>213_215_217</t>
  </si>
  <si>
    <t>215_217_219</t>
  </si>
  <si>
    <t>217_219_221</t>
  </si>
  <si>
    <t>219_221_223</t>
  </si>
  <si>
    <t>221_223_225</t>
  </si>
  <si>
    <t>223_225_227</t>
  </si>
  <si>
    <t>225_227_229</t>
  </si>
  <si>
    <t>227_229_231</t>
  </si>
  <si>
    <t>229_231_233</t>
  </si>
  <si>
    <t>231_233_235</t>
  </si>
  <si>
    <t>233_235_237</t>
  </si>
  <si>
    <t>235_237_239</t>
  </si>
  <si>
    <t>237_239_241</t>
  </si>
  <si>
    <t>239_241_243</t>
  </si>
  <si>
    <t>241_243_245</t>
  </si>
  <si>
    <t>243_245_247</t>
  </si>
  <si>
    <t>245_247_249</t>
  </si>
  <si>
    <t>247_249_251</t>
  </si>
  <si>
    <t>249_251_253</t>
  </si>
  <si>
    <t>251_253_255</t>
  </si>
  <si>
    <t>253_255_257</t>
  </si>
  <si>
    <t>255_257_259</t>
  </si>
  <si>
    <t>257_259_261</t>
  </si>
  <si>
    <t>259_261_263</t>
  </si>
  <si>
    <t>261_263_265</t>
  </si>
  <si>
    <t>263_265_267</t>
  </si>
  <si>
    <t>265_267_269</t>
  </si>
  <si>
    <t>267_269_271</t>
  </si>
  <si>
    <t>269_271_273</t>
  </si>
  <si>
    <t>271_273_275</t>
  </si>
  <si>
    <t>273_275_277</t>
  </si>
  <si>
    <t>275_277_279</t>
  </si>
  <si>
    <t>277_279_281</t>
  </si>
  <si>
    <t>279_281_283</t>
  </si>
  <si>
    <t>281_283_285</t>
  </si>
  <si>
    <t>283_285_287</t>
  </si>
  <si>
    <t>285_287_289</t>
  </si>
  <si>
    <t>287_289_291</t>
  </si>
  <si>
    <t>289_291_293</t>
  </si>
  <si>
    <t>291_293_295</t>
  </si>
  <si>
    <t>293_295_297</t>
  </si>
  <si>
    <t>295_297_299</t>
  </si>
  <si>
    <t>297_299_301</t>
  </si>
  <si>
    <t>299_301_303</t>
  </si>
  <si>
    <t>301_303_305</t>
  </si>
  <si>
    <t>303_305_307</t>
  </si>
  <si>
    <t>305_307_309</t>
  </si>
  <si>
    <t>307_309_311</t>
  </si>
  <si>
    <t>309_311_313</t>
  </si>
  <si>
    <t>311_313_315</t>
  </si>
  <si>
    <t>313_315_317</t>
  </si>
  <si>
    <t>315_317_319</t>
  </si>
  <si>
    <t>317_319_321</t>
  </si>
  <si>
    <t>319_321_323</t>
  </si>
  <si>
    <t>321_323_325</t>
  </si>
  <si>
    <t>323_325_327</t>
  </si>
  <si>
    <t>325_327_329</t>
  </si>
  <si>
    <t>327_329_331</t>
  </si>
  <si>
    <t>329_331_333</t>
  </si>
  <si>
    <t>331_333_335</t>
  </si>
  <si>
    <t>333_335_337</t>
  </si>
  <si>
    <t>335_337_339</t>
  </si>
  <si>
    <t>337_339_341</t>
  </si>
  <si>
    <t>339_341_343</t>
  </si>
  <si>
    <t>341_343_345</t>
  </si>
  <si>
    <t>343_345_347</t>
  </si>
  <si>
    <t>345_347_349</t>
  </si>
  <si>
    <t>347_349_351</t>
  </si>
  <si>
    <t>349_351_353</t>
  </si>
  <si>
    <t>351_353_355</t>
  </si>
  <si>
    <t>353_355_357</t>
  </si>
  <si>
    <t>355_357_359</t>
  </si>
  <si>
    <t>357_359_361</t>
  </si>
  <si>
    <t>359_361_363</t>
  </si>
  <si>
    <t>361_363_365</t>
  </si>
  <si>
    <t>363_365_367</t>
  </si>
  <si>
    <t>365_367_369</t>
  </si>
  <si>
    <t>367_369_371</t>
  </si>
  <si>
    <t>369_371_373</t>
  </si>
  <si>
    <t>371_373_375</t>
  </si>
  <si>
    <t>373_375_377</t>
  </si>
  <si>
    <t>375_377_379</t>
  </si>
  <si>
    <t>377_379_381</t>
  </si>
  <si>
    <t>379_381_383</t>
  </si>
  <si>
    <t>381_383_385</t>
  </si>
  <si>
    <t>383_385_387</t>
  </si>
  <si>
    <t>385_387_389</t>
  </si>
  <si>
    <t>387_389_391</t>
  </si>
  <si>
    <t>389_391_393</t>
  </si>
  <si>
    <t>391_393_395</t>
  </si>
  <si>
    <t>393_395_397</t>
  </si>
  <si>
    <t>395_397_399</t>
  </si>
  <si>
    <t>397_399_401</t>
  </si>
  <si>
    <t>399_401_403</t>
  </si>
  <si>
    <t>401_403_405</t>
  </si>
  <si>
    <t>403_405_407</t>
  </si>
  <si>
    <t>405_407_409</t>
  </si>
  <si>
    <t>407_409_411</t>
  </si>
  <si>
    <t>409_411_413</t>
  </si>
  <si>
    <t>411_413_415</t>
  </si>
  <si>
    <t>413_415_417</t>
  </si>
  <si>
    <t>415_417_419</t>
  </si>
  <si>
    <t>417_419_421</t>
  </si>
  <si>
    <t>419_421_423</t>
  </si>
  <si>
    <t>421_423_425</t>
  </si>
  <si>
    <t>423_425_427</t>
  </si>
  <si>
    <t>425_427_429</t>
  </si>
  <si>
    <t>427_429_431</t>
  </si>
  <si>
    <t>429_431_433</t>
  </si>
  <si>
    <t>431_433_435</t>
  </si>
  <si>
    <t>433_435_437</t>
  </si>
  <si>
    <t>435_437_439</t>
  </si>
  <si>
    <t>437_439_441</t>
  </si>
  <si>
    <t>439_441_443</t>
  </si>
  <si>
    <t>441_443_445</t>
  </si>
  <si>
    <t>443_445_447</t>
  </si>
  <si>
    <t>445_447_449</t>
  </si>
  <si>
    <t>447_449_451</t>
  </si>
  <si>
    <t>449_451_453</t>
  </si>
  <si>
    <t>451_453_455</t>
  </si>
  <si>
    <t>453_455_457</t>
  </si>
  <si>
    <t>455_457_459</t>
  </si>
  <si>
    <t>457_459_461</t>
  </si>
  <si>
    <t>459_461_463</t>
  </si>
  <si>
    <t>461_463_465</t>
  </si>
  <si>
    <t>463_465_467</t>
  </si>
  <si>
    <t>465_467_469</t>
  </si>
  <si>
    <t>467_469_471</t>
  </si>
  <si>
    <t>469_471_473</t>
  </si>
  <si>
    <t>471_473_475</t>
  </si>
  <si>
    <t>473_475_477</t>
  </si>
  <si>
    <t>475_477_479</t>
  </si>
  <si>
    <t>477_479_481</t>
  </si>
  <si>
    <t>479_481_483</t>
  </si>
  <si>
    <t>481_483_485</t>
  </si>
  <si>
    <t>483_485_487</t>
  </si>
  <si>
    <t>485_487_489</t>
  </si>
  <si>
    <t>487_489_491</t>
  </si>
  <si>
    <t>489_491_493</t>
  </si>
  <si>
    <t>491_493_495</t>
  </si>
  <si>
    <t>493_495_497</t>
  </si>
  <si>
    <t>495_497_499</t>
  </si>
  <si>
    <t>497_499_501</t>
  </si>
  <si>
    <t>499_501_503</t>
  </si>
  <si>
    <t>501_503_505</t>
  </si>
  <si>
    <t>503_505_507</t>
  </si>
  <si>
    <t>505_507_509</t>
  </si>
  <si>
    <t>507_509_511</t>
  </si>
  <si>
    <t>509_511_513</t>
  </si>
  <si>
    <t>511_513_515</t>
  </si>
  <si>
    <t>513_515_517</t>
  </si>
  <si>
    <t>515_517_519</t>
  </si>
  <si>
    <t>517_519_521</t>
  </si>
  <si>
    <t>519_521_523</t>
  </si>
  <si>
    <t>521_523_525</t>
  </si>
  <si>
    <t>523_525_527</t>
  </si>
  <si>
    <t>525_527_529</t>
  </si>
  <si>
    <t>527_529_531</t>
  </si>
  <si>
    <t>529_531_533</t>
  </si>
  <si>
    <t>531_533_535</t>
  </si>
  <si>
    <t>533_535_537</t>
  </si>
  <si>
    <t>535_537_539</t>
  </si>
  <si>
    <t>537_539_541</t>
  </si>
  <si>
    <t>539_541_543</t>
  </si>
  <si>
    <t>541_543_545</t>
  </si>
  <si>
    <t>543_545_547</t>
  </si>
  <si>
    <t>545_547_549</t>
  </si>
  <si>
    <t>547_549_551</t>
  </si>
  <si>
    <t>549_551_553</t>
  </si>
  <si>
    <t>551_553_555</t>
  </si>
  <si>
    <t>553_555_557</t>
  </si>
  <si>
    <t>555_557_559</t>
  </si>
  <si>
    <t>557_559_561</t>
  </si>
  <si>
    <t>559_561_563</t>
  </si>
  <si>
    <t>561_563_565</t>
  </si>
  <si>
    <t>563_565_567</t>
  </si>
  <si>
    <t>565_567_569</t>
  </si>
  <si>
    <t>567_569_571</t>
  </si>
  <si>
    <t>569_571_573</t>
  </si>
  <si>
    <t>571_573_575</t>
  </si>
  <si>
    <t>573_575_577</t>
  </si>
  <si>
    <t>575_577_579</t>
  </si>
  <si>
    <t>577_579_581</t>
  </si>
  <si>
    <t>579_581_583</t>
  </si>
  <si>
    <t>581_583_585</t>
  </si>
  <si>
    <t>583_585_587</t>
  </si>
  <si>
    <t>585_587_589</t>
  </si>
  <si>
    <t>587_589_591</t>
  </si>
  <si>
    <t>589_591_593</t>
  </si>
  <si>
    <t>591_593_595</t>
  </si>
  <si>
    <t>593_595_597</t>
  </si>
  <si>
    <t>595_597_599</t>
  </si>
  <si>
    <t>597_599_601</t>
  </si>
  <si>
    <t>599_601_603</t>
  </si>
  <si>
    <t>601_603_605</t>
  </si>
  <si>
    <t>603_605_607</t>
  </si>
  <si>
    <t>605_607_609</t>
  </si>
  <si>
    <t>607_609_611</t>
  </si>
  <si>
    <t>609_611_613</t>
  </si>
  <si>
    <t>611_613_615</t>
  </si>
  <si>
    <t>613_615_617</t>
  </si>
  <si>
    <t>615_617_619</t>
  </si>
  <si>
    <t>617_619_621</t>
  </si>
  <si>
    <t>619_621_623</t>
  </si>
  <si>
    <t>621_623_625</t>
  </si>
  <si>
    <t>623_625_627</t>
  </si>
  <si>
    <t>625_627_629</t>
  </si>
  <si>
    <t>627_629_631</t>
  </si>
  <si>
    <t>629_631_633</t>
  </si>
  <si>
    <t>631_633_635</t>
  </si>
  <si>
    <t>633_635_637</t>
  </si>
  <si>
    <t>635_637_639</t>
  </si>
  <si>
    <t>637_639_641</t>
  </si>
  <si>
    <t>639_641_643</t>
  </si>
  <si>
    <t>641_643_645</t>
  </si>
  <si>
    <t>643_645_647</t>
  </si>
  <si>
    <t>645_647_649</t>
  </si>
  <si>
    <t>647_649_651</t>
  </si>
  <si>
    <t>649_651_653</t>
  </si>
  <si>
    <t>651_653_655</t>
  </si>
  <si>
    <t>653_655_657</t>
  </si>
  <si>
    <t>655_657_659</t>
  </si>
  <si>
    <t>657_659_661</t>
  </si>
  <si>
    <t>659_661_663</t>
  </si>
  <si>
    <t>661_663_665</t>
  </si>
  <si>
    <t>663_665_667</t>
  </si>
  <si>
    <t>665_667_669</t>
  </si>
  <si>
    <t>667_669_671</t>
  </si>
  <si>
    <t>669_671_673</t>
  </si>
  <si>
    <t>671_673_675</t>
  </si>
  <si>
    <t>673_675_677</t>
  </si>
  <si>
    <t>675_677_679</t>
  </si>
  <si>
    <t>677_679_681</t>
  </si>
  <si>
    <t>679_681_683</t>
  </si>
  <si>
    <t>681_683_685</t>
  </si>
  <si>
    <t>683_685_687</t>
  </si>
  <si>
    <t>685_687_689</t>
  </si>
  <si>
    <t>687_689_691</t>
  </si>
  <si>
    <t>689_691_693</t>
  </si>
  <si>
    <t>691_693_695</t>
  </si>
  <si>
    <t>693_695_697</t>
  </si>
  <si>
    <t>695_697_699</t>
  </si>
  <si>
    <t>697_699_701</t>
  </si>
  <si>
    <t>699_701_703</t>
  </si>
  <si>
    <t>701_703_705</t>
  </si>
  <si>
    <t>703_705_707</t>
  </si>
  <si>
    <t>705_707_709</t>
  </si>
  <si>
    <t>707_709_711</t>
  </si>
  <si>
    <t>709_711_713</t>
  </si>
  <si>
    <t>711_713_715</t>
  </si>
  <si>
    <t>713_715_717</t>
  </si>
  <si>
    <t>715_717_719</t>
  </si>
  <si>
    <t>717_719_721</t>
  </si>
  <si>
    <t>719_721_723</t>
  </si>
  <si>
    <t>721_723_725</t>
  </si>
  <si>
    <t>723_725_727</t>
  </si>
  <si>
    <t>725_727_729</t>
  </si>
  <si>
    <t>727_729_731</t>
  </si>
  <si>
    <t>729_731_733</t>
  </si>
  <si>
    <t>731_733_735</t>
  </si>
  <si>
    <t>733_735_737</t>
  </si>
  <si>
    <t>735_737_739</t>
  </si>
  <si>
    <t>737_739_741</t>
  </si>
  <si>
    <t>739_741_743</t>
  </si>
  <si>
    <t>741_743_745</t>
  </si>
  <si>
    <t>743_745_747</t>
  </si>
  <si>
    <t>745_747_749</t>
  </si>
  <si>
    <t>747_749_751</t>
  </si>
  <si>
    <t>749_751_753</t>
  </si>
  <si>
    <t>751_753_755</t>
  </si>
  <si>
    <t>753_755_757</t>
  </si>
  <si>
    <t>755_757_759</t>
  </si>
  <si>
    <t>757_759_761</t>
  </si>
  <si>
    <t>759_761_763</t>
  </si>
  <si>
    <t>761_763_765</t>
  </si>
  <si>
    <t>763_765_767</t>
  </si>
  <si>
    <t>765_767_769</t>
  </si>
  <si>
    <t>767_769_771</t>
  </si>
  <si>
    <t>769_771_773</t>
  </si>
  <si>
    <t>771_773_775</t>
  </si>
  <si>
    <t>773_775_777</t>
  </si>
  <si>
    <t>775_777_779</t>
  </si>
  <si>
    <t>777_779_781</t>
  </si>
  <si>
    <t>779_781_783</t>
  </si>
  <si>
    <t>781_783_785</t>
  </si>
  <si>
    <t>783_785_787</t>
  </si>
  <si>
    <t>785_787_789</t>
  </si>
  <si>
    <t>787_789_791</t>
  </si>
  <si>
    <t>789_791_793</t>
  </si>
  <si>
    <t>791_793_795</t>
  </si>
  <si>
    <t>793_795_797</t>
  </si>
  <si>
    <t>795_797_799</t>
  </si>
  <si>
    <t>797_799_801</t>
  </si>
  <si>
    <t>799_801_803</t>
  </si>
  <si>
    <t>801_803_805</t>
  </si>
  <si>
    <t>803_805_807</t>
  </si>
  <si>
    <t>805_807_809</t>
  </si>
  <si>
    <t>807_809_811</t>
  </si>
  <si>
    <t>809_811_813</t>
  </si>
  <si>
    <t>811_813_815</t>
  </si>
  <si>
    <t>813_815_817</t>
  </si>
  <si>
    <t>815_817_819</t>
  </si>
  <si>
    <t>817_819_821</t>
  </si>
  <si>
    <t>819_821_823</t>
  </si>
  <si>
    <t>821_823_825</t>
  </si>
  <si>
    <t>823_825_827</t>
  </si>
  <si>
    <t>825_827_829</t>
  </si>
  <si>
    <t>827_829_831</t>
  </si>
  <si>
    <t>829_831_833</t>
  </si>
  <si>
    <t>831_833_835</t>
  </si>
  <si>
    <t>833_835_837</t>
  </si>
  <si>
    <t>835_837_839</t>
  </si>
  <si>
    <t>837_839_841</t>
  </si>
  <si>
    <t>839_841_843</t>
  </si>
  <si>
    <t>841_843_845</t>
  </si>
  <si>
    <t>843_845_847</t>
  </si>
  <si>
    <t>845_847_849</t>
  </si>
  <si>
    <t>847_849_851</t>
  </si>
  <si>
    <t>849_851_853</t>
  </si>
  <si>
    <t>851_853_855</t>
  </si>
  <si>
    <t>853_855_857</t>
  </si>
  <si>
    <t>855_857_859</t>
  </si>
  <si>
    <t>857_859_861</t>
  </si>
  <si>
    <t>859_861_863</t>
  </si>
  <si>
    <t>861_863_865</t>
  </si>
  <si>
    <t>863_865_867</t>
  </si>
  <si>
    <t>865_867_869</t>
  </si>
  <si>
    <t>867_869_871</t>
  </si>
  <si>
    <t>869_871_873</t>
  </si>
  <si>
    <t>871_873_875</t>
  </si>
  <si>
    <t>873_875_877</t>
  </si>
  <si>
    <t>875_877_879</t>
  </si>
  <si>
    <t>877_879_881</t>
  </si>
  <si>
    <t>879_881_883</t>
  </si>
  <si>
    <t>881_883_885</t>
  </si>
  <si>
    <t>883_885_887</t>
  </si>
  <si>
    <t>885_887_889</t>
  </si>
  <si>
    <t>887_889_891</t>
  </si>
  <si>
    <t>889_891_893</t>
  </si>
  <si>
    <t>891_893_895</t>
  </si>
  <si>
    <t>893_895_897</t>
  </si>
  <si>
    <t>895_897_899</t>
  </si>
  <si>
    <t>897_899_901</t>
  </si>
  <si>
    <t>899_901_903</t>
  </si>
  <si>
    <t>901_903_905</t>
  </si>
  <si>
    <t>903_905_907</t>
  </si>
  <si>
    <t>905_907_909</t>
  </si>
  <si>
    <t>907_909_911</t>
  </si>
  <si>
    <t>909_911_913</t>
  </si>
  <si>
    <t>911_913_915</t>
  </si>
  <si>
    <t>913_915_917</t>
  </si>
  <si>
    <t>915_917_919</t>
  </si>
  <si>
    <t>917_919_921</t>
  </si>
  <si>
    <t>919_921_923</t>
  </si>
  <si>
    <t>921_923_925</t>
  </si>
  <si>
    <t>923_925_927</t>
  </si>
  <si>
    <t>925_927_929</t>
  </si>
  <si>
    <t>927_929_931</t>
  </si>
  <si>
    <t>929_931_933</t>
  </si>
  <si>
    <t>931_933_935</t>
  </si>
  <si>
    <t>933_935_937</t>
  </si>
  <si>
    <t>935_937_939</t>
  </si>
  <si>
    <t>937_939_941</t>
  </si>
  <si>
    <t>939_941_943</t>
  </si>
  <si>
    <t>941_943_945</t>
  </si>
  <si>
    <t>943_945_947</t>
  </si>
  <si>
    <t>945_947_949</t>
  </si>
  <si>
    <t>947_949_951</t>
  </si>
  <si>
    <t>949_951_953</t>
  </si>
  <si>
    <t>951_953_955</t>
  </si>
  <si>
    <t>953_955_957</t>
  </si>
  <si>
    <t>955_957_959</t>
  </si>
  <si>
    <t>957_959_961</t>
  </si>
  <si>
    <t>959_961_963</t>
  </si>
  <si>
    <t>961_963_965</t>
  </si>
  <si>
    <t>963_965_967</t>
  </si>
  <si>
    <t>965_967_969</t>
  </si>
  <si>
    <t>967_969_971</t>
  </si>
  <si>
    <t>969_971_973</t>
  </si>
  <si>
    <t>971_973_975</t>
  </si>
  <si>
    <t>973_975_977</t>
  </si>
  <si>
    <t>975_977_979</t>
  </si>
  <si>
    <t>977_979_981</t>
  </si>
  <si>
    <t>979_981_983</t>
  </si>
  <si>
    <t>981_983_985</t>
  </si>
  <si>
    <t>983_985_987</t>
  </si>
  <si>
    <t>985_987_989</t>
  </si>
  <si>
    <t>987_989_991</t>
  </si>
  <si>
    <t>989_991_993</t>
  </si>
  <si>
    <t>991_993_995</t>
  </si>
  <si>
    <t>993_995_997</t>
  </si>
  <si>
    <t>995_997_999</t>
  </si>
  <si>
    <t>2_4_6</t>
  </si>
  <si>
    <t>4_6_8</t>
  </si>
  <si>
    <t>6_8_10</t>
  </si>
  <si>
    <t>8_10_12</t>
  </si>
  <si>
    <t>10_12_14</t>
  </si>
  <si>
    <t>12_14_16</t>
  </si>
  <si>
    <t>14_16_18</t>
  </si>
  <si>
    <t>16_18_20</t>
  </si>
  <si>
    <t>18_20_22</t>
  </si>
  <si>
    <t>20_22_24</t>
  </si>
  <si>
    <t>22_24_26</t>
  </si>
  <si>
    <t>24_26_28</t>
  </si>
  <si>
    <t>26_28_30</t>
  </si>
  <si>
    <t>28_30_32</t>
  </si>
  <si>
    <t>30_32_34</t>
  </si>
  <si>
    <t>32_34_36</t>
  </si>
  <si>
    <t>34_36_38</t>
  </si>
  <si>
    <t>36_38_40</t>
  </si>
  <si>
    <t>38_40_42</t>
  </si>
  <si>
    <t>40_42_44</t>
  </si>
  <si>
    <t>42_44_46</t>
  </si>
  <si>
    <t>44_46_48</t>
  </si>
  <si>
    <t>46_48_50</t>
  </si>
  <si>
    <t>48_50_52</t>
  </si>
  <si>
    <t>50_52_54</t>
  </si>
  <si>
    <t>52_54_56</t>
  </si>
  <si>
    <t>54_56_58</t>
  </si>
  <si>
    <t>56_58_60</t>
  </si>
  <si>
    <t>58_60_62</t>
  </si>
  <si>
    <t>60_62_64</t>
  </si>
  <si>
    <t>62_64_66</t>
  </si>
  <si>
    <t>64_66_68</t>
  </si>
  <si>
    <t>66_68_70</t>
  </si>
  <si>
    <t>68_70_72</t>
  </si>
  <si>
    <t>70_72_74</t>
  </si>
  <si>
    <t>72_74_76</t>
  </si>
  <si>
    <t>74_76_78</t>
  </si>
  <si>
    <t>76_78_80</t>
  </si>
  <si>
    <t>78_80_82</t>
  </si>
  <si>
    <t>80_82_84</t>
  </si>
  <si>
    <t>82_84_86</t>
  </si>
  <si>
    <t>84_86_88</t>
  </si>
  <si>
    <t>86_88_90</t>
  </si>
  <si>
    <t>88_90_92</t>
  </si>
  <si>
    <t>90_92_94</t>
  </si>
  <si>
    <t>92_94_96</t>
  </si>
  <si>
    <t>94_96_98</t>
  </si>
  <si>
    <t>96_98_100</t>
  </si>
  <si>
    <t>98_100_102</t>
  </si>
  <si>
    <t>100_102_104</t>
  </si>
  <si>
    <t>102_104_106</t>
  </si>
  <si>
    <t>104_106_108</t>
  </si>
  <si>
    <t>106_108_110</t>
  </si>
  <si>
    <t>108_110_112</t>
  </si>
  <si>
    <t>110_112_114</t>
  </si>
  <si>
    <t>112_114_116</t>
  </si>
  <si>
    <t>114_116_118</t>
  </si>
  <si>
    <t>116_118_120</t>
  </si>
  <si>
    <t>118_120_122</t>
  </si>
  <si>
    <t>120_122_124</t>
  </si>
  <si>
    <t>122_124_126</t>
  </si>
  <si>
    <t>124_126_128</t>
  </si>
  <si>
    <t>126_128_130</t>
  </si>
  <si>
    <t>128_130_132</t>
  </si>
  <si>
    <t>130_132_134</t>
  </si>
  <si>
    <t>132_134_136</t>
  </si>
  <si>
    <t>134_136_138</t>
  </si>
  <si>
    <t>136_138_140</t>
  </si>
  <si>
    <t>138_140_142</t>
  </si>
  <si>
    <t>140_142_144</t>
  </si>
  <si>
    <t>142_144_146</t>
  </si>
  <si>
    <t>144_146_148</t>
  </si>
  <si>
    <t>146_148_150</t>
  </si>
  <si>
    <t>148_150_152</t>
  </si>
  <si>
    <t>150_152_154</t>
  </si>
  <si>
    <t>152_154_156</t>
  </si>
  <si>
    <t>154_156_158</t>
  </si>
  <si>
    <t>156_158_160</t>
  </si>
  <si>
    <t>158_160_162</t>
  </si>
  <si>
    <t>160_162_164</t>
  </si>
  <si>
    <t>162_164_166</t>
  </si>
  <si>
    <t>164_166_168</t>
  </si>
  <si>
    <t>166_168_170</t>
  </si>
  <si>
    <t>168_170_172</t>
  </si>
  <si>
    <t>170_172_174</t>
  </si>
  <si>
    <t>172_174_176</t>
  </si>
  <si>
    <t>174_176_178</t>
  </si>
  <si>
    <t>176_178_180</t>
  </si>
  <si>
    <t>178_180_182</t>
  </si>
  <si>
    <t>180_182_184</t>
  </si>
  <si>
    <t>182_184_186</t>
  </si>
  <si>
    <t>184_186_188</t>
  </si>
  <si>
    <t>186_188_190</t>
  </si>
  <si>
    <t>188_190_192</t>
  </si>
  <si>
    <t>190_192_194</t>
  </si>
  <si>
    <t>192_194_196</t>
  </si>
  <si>
    <t>194_196_198</t>
  </si>
  <si>
    <t>196_198_200</t>
  </si>
  <si>
    <t>198_200_202</t>
  </si>
  <si>
    <t>200_202_204</t>
  </si>
  <si>
    <t>202_204_206</t>
  </si>
  <si>
    <t>204_206_208</t>
  </si>
  <si>
    <t>206_208_210</t>
  </si>
  <si>
    <t>208_210_212</t>
  </si>
  <si>
    <t>210_212_214</t>
  </si>
  <si>
    <t>212_214_216</t>
  </si>
  <si>
    <t>214_216_218</t>
  </si>
  <si>
    <t>216_218_220</t>
  </si>
  <si>
    <t>218_220_222</t>
  </si>
  <si>
    <t>220_222_224</t>
  </si>
  <si>
    <t>222_224_226</t>
  </si>
  <si>
    <t>224_226_228</t>
  </si>
  <si>
    <t>226_228_230</t>
  </si>
  <si>
    <t>228_230_232</t>
  </si>
  <si>
    <t>230_232_234</t>
  </si>
  <si>
    <t>232_234_236</t>
  </si>
  <si>
    <t>234_236_238</t>
  </si>
  <si>
    <t>236_238_240</t>
  </si>
  <si>
    <t>238_240_242</t>
  </si>
  <si>
    <t>240_242_244</t>
  </si>
  <si>
    <t>242_244_246</t>
  </si>
  <si>
    <t>244_246_248</t>
  </si>
  <si>
    <t>246_248_250</t>
  </si>
  <si>
    <t>248_250_252</t>
  </si>
  <si>
    <t>250_252_254</t>
  </si>
  <si>
    <t>252_254_256</t>
  </si>
  <si>
    <t>254_256_258</t>
  </si>
  <si>
    <t>256_258_260</t>
  </si>
  <si>
    <t>258_260_262</t>
  </si>
  <si>
    <t>260_262_264</t>
  </si>
  <si>
    <t>262_264_266</t>
  </si>
  <si>
    <t>264_266_268</t>
  </si>
  <si>
    <t>266_268_270</t>
  </si>
  <si>
    <t>268_270_272</t>
  </si>
  <si>
    <t>270_272_274</t>
  </si>
  <si>
    <t>272_274_276</t>
  </si>
  <si>
    <t>274_276_278</t>
  </si>
  <si>
    <t>276_278_280</t>
  </si>
  <si>
    <t>278_280_282</t>
  </si>
  <si>
    <t>280_282_284</t>
  </si>
  <si>
    <t>282_284_286</t>
  </si>
  <si>
    <t>284_286_288</t>
  </si>
  <si>
    <t>286_288_290</t>
  </si>
  <si>
    <t>288_290_292</t>
  </si>
  <si>
    <t>290_292_294</t>
  </si>
  <si>
    <t>292_294_296</t>
  </si>
  <si>
    <t>294_296_298</t>
  </si>
  <si>
    <t>296_298_300</t>
  </si>
  <si>
    <t>298_300_302</t>
  </si>
  <si>
    <t>300_302_304</t>
  </si>
  <si>
    <t>302_304_306</t>
  </si>
  <si>
    <t>304_306_308</t>
  </si>
  <si>
    <t>306_308_310</t>
  </si>
  <si>
    <t>308_310_312</t>
  </si>
  <si>
    <t>310_312_314</t>
  </si>
  <si>
    <t>312_314_316</t>
  </si>
  <si>
    <t>314_316_318</t>
  </si>
  <si>
    <t>316_318_320</t>
  </si>
  <si>
    <t>318_320_322</t>
  </si>
  <si>
    <t>320_322_324</t>
  </si>
  <si>
    <t>322_324_326</t>
  </si>
  <si>
    <t>324_326_328</t>
  </si>
  <si>
    <t>326_328_330</t>
  </si>
  <si>
    <t>328_330_332</t>
  </si>
  <si>
    <t>330_332_334</t>
  </si>
  <si>
    <t>332_334_336</t>
  </si>
  <si>
    <t>334_336_338</t>
  </si>
  <si>
    <t>336_338_340</t>
  </si>
  <si>
    <t>338_340_342</t>
  </si>
  <si>
    <t>340_342_344</t>
  </si>
  <si>
    <t>342_344_346</t>
  </si>
  <si>
    <t>344_346_348</t>
  </si>
  <si>
    <t>346_348_350</t>
  </si>
  <si>
    <t>348_350_352</t>
  </si>
  <si>
    <t>350_352_354</t>
  </si>
  <si>
    <t>352_354_356</t>
  </si>
  <si>
    <t>354_356_358</t>
  </si>
  <si>
    <t>356_358_360</t>
  </si>
  <si>
    <t>358_360_362</t>
  </si>
  <si>
    <t>360_362_364</t>
  </si>
  <si>
    <t>362_364_366</t>
  </si>
  <si>
    <t>364_366_368</t>
  </si>
  <si>
    <t>366_368_370</t>
  </si>
  <si>
    <t>368_370_372</t>
  </si>
  <si>
    <t>370_372_374</t>
  </si>
  <si>
    <t>372_374_376</t>
  </si>
  <si>
    <t>374_376_378</t>
  </si>
  <si>
    <t>376_378_380</t>
  </si>
  <si>
    <t>378_380_382</t>
  </si>
  <si>
    <t>380_382_384</t>
  </si>
  <si>
    <t>382_384_386</t>
  </si>
  <si>
    <t>384_386_388</t>
  </si>
  <si>
    <t>386_388_390</t>
  </si>
  <si>
    <t>388_390_392</t>
  </si>
  <si>
    <t>390_392_394</t>
  </si>
  <si>
    <t>392_394_396</t>
  </si>
  <si>
    <t>394_396_398</t>
  </si>
  <si>
    <t>396_398_400</t>
  </si>
  <si>
    <t>398_400_402</t>
  </si>
  <si>
    <t>400_402_404</t>
  </si>
  <si>
    <t>402_404_406</t>
  </si>
  <si>
    <t>404_406_408</t>
  </si>
  <si>
    <t>406_408_410</t>
  </si>
  <si>
    <t>408_410_412</t>
  </si>
  <si>
    <t>410_412_414</t>
  </si>
  <si>
    <t>412_414_416</t>
  </si>
  <si>
    <t>414_416_418</t>
  </si>
  <si>
    <t>416_418_420</t>
  </si>
  <si>
    <t>418_420_422</t>
  </si>
  <si>
    <t>420_422_424</t>
  </si>
  <si>
    <t>422_424_426</t>
  </si>
  <si>
    <t>424_426_428</t>
  </si>
  <si>
    <t>426_428_430</t>
  </si>
  <si>
    <t>428_430_432</t>
  </si>
  <si>
    <t>430_432_434</t>
  </si>
  <si>
    <t>432_434_436</t>
  </si>
  <si>
    <t>434_436_438</t>
  </si>
  <si>
    <t>436_438_440</t>
  </si>
  <si>
    <t>438_440_442</t>
  </si>
  <si>
    <t>440_442_444</t>
  </si>
  <si>
    <t>442_444_446</t>
  </si>
  <si>
    <t>444_446_448</t>
  </si>
  <si>
    <t>446_448_450</t>
  </si>
  <si>
    <t>448_450_452</t>
  </si>
  <si>
    <t>450_452_454</t>
  </si>
  <si>
    <t>452_454_456</t>
  </si>
  <si>
    <t>454_456_458</t>
  </si>
  <si>
    <t>456_458_460</t>
  </si>
  <si>
    <t>458_460_462</t>
  </si>
  <si>
    <t>460_462_464</t>
  </si>
  <si>
    <t>462_464_466</t>
  </si>
  <si>
    <t>464_466_468</t>
  </si>
  <si>
    <t>466_468_470</t>
  </si>
  <si>
    <t>468_470_472</t>
  </si>
  <si>
    <t>470_472_474</t>
  </si>
  <si>
    <t>472_474_476</t>
  </si>
  <si>
    <t>474_476_478</t>
  </si>
  <si>
    <t>476_478_480</t>
  </si>
  <si>
    <t>478_480_482</t>
  </si>
  <si>
    <t>480_482_484</t>
  </si>
  <si>
    <t>482_484_486</t>
  </si>
  <si>
    <t>484_486_488</t>
  </si>
  <si>
    <t>486_488_490</t>
  </si>
  <si>
    <t>488_490_492</t>
  </si>
  <si>
    <t>490_492_494</t>
  </si>
  <si>
    <t>492_494_496</t>
  </si>
  <si>
    <t>494_496_498</t>
  </si>
  <si>
    <t>496_498_500</t>
  </si>
  <si>
    <t>498_500_502</t>
  </si>
  <si>
    <t>500_502_504</t>
  </si>
  <si>
    <t>502_504_506</t>
  </si>
  <si>
    <t>504_506_508</t>
  </si>
  <si>
    <t>506_508_510</t>
  </si>
  <si>
    <t>508_510_512</t>
  </si>
  <si>
    <t>510_512_514</t>
  </si>
  <si>
    <t>512_514_516</t>
  </si>
  <si>
    <t>514_516_518</t>
  </si>
  <si>
    <t>516_518_520</t>
  </si>
  <si>
    <t>518_520_522</t>
  </si>
  <si>
    <t>520_522_524</t>
  </si>
  <si>
    <t>522_524_526</t>
  </si>
  <si>
    <t>524_526_528</t>
  </si>
  <si>
    <t>526_528_530</t>
  </si>
  <si>
    <t>528_530_532</t>
  </si>
  <si>
    <t>530_532_534</t>
  </si>
  <si>
    <t>532_534_536</t>
  </si>
  <si>
    <t>534_536_538</t>
  </si>
  <si>
    <t>536_538_540</t>
  </si>
  <si>
    <t>538_540_542</t>
  </si>
  <si>
    <t>540_542_544</t>
  </si>
  <si>
    <t>542_544_546</t>
  </si>
  <si>
    <t>544_546_548</t>
  </si>
  <si>
    <t>546_548_550</t>
  </si>
  <si>
    <t>548_550_552</t>
  </si>
  <si>
    <t>550_552_554</t>
  </si>
  <si>
    <t>552_554_556</t>
  </si>
  <si>
    <t>554_556_558</t>
  </si>
  <si>
    <t>556_558_560</t>
  </si>
  <si>
    <t>558_560_562</t>
  </si>
  <si>
    <t>560_562_564</t>
  </si>
  <si>
    <t>562_564_566</t>
  </si>
  <si>
    <t>564_566_568</t>
  </si>
  <si>
    <t>566_568_570</t>
  </si>
  <si>
    <t>568_570_572</t>
  </si>
  <si>
    <t>570_572_574</t>
  </si>
  <si>
    <t>572_574_576</t>
  </si>
  <si>
    <t>574_576_578</t>
  </si>
  <si>
    <t>576_578_580</t>
  </si>
  <si>
    <t>578_580_582</t>
  </si>
  <si>
    <t>580_582_584</t>
  </si>
  <si>
    <t>582_584_586</t>
  </si>
  <si>
    <t>584_586_588</t>
  </si>
  <si>
    <t>586_588_590</t>
  </si>
  <si>
    <t>588_590_592</t>
  </si>
  <si>
    <t>590_592_594</t>
  </si>
  <si>
    <t>592_594_596</t>
  </si>
  <si>
    <t>594_596_598</t>
  </si>
  <si>
    <t>596_598_600</t>
  </si>
  <si>
    <t>598_600_602</t>
  </si>
  <si>
    <t>600_602_604</t>
  </si>
  <si>
    <t>602_604_606</t>
  </si>
  <si>
    <t>604_606_608</t>
  </si>
  <si>
    <t>606_608_610</t>
  </si>
  <si>
    <t>608_610_612</t>
  </si>
  <si>
    <t>610_612_614</t>
  </si>
  <si>
    <t>612_614_616</t>
  </si>
  <si>
    <t>614_616_618</t>
  </si>
  <si>
    <t>616_618_620</t>
  </si>
  <si>
    <t>618_620_622</t>
  </si>
  <si>
    <t>620_622_624</t>
  </si>
  <si>
    <t>622_624_626</t>
  </si>
  <si>
    <t>624_626_628</t>
  </si>
  <si>
    <t>626_628_630</t>
  </si>
  <si>
    <t>628_630_632</t>
  </si>
  <si>
    <t>630_632_634</t>
  </si>
  <si>
    <t>632_634_636</t>
  </si>
  <si>
    <t>634_636_638</t>
  </si>
  <si>
    <t>636_638_640</t>
  </si>
  <si>
    <t>638_640_642</t>
  </si>
  <si>
    <t>640_642_644</t>
  </si>
  <si>
    <t>642_644_646</t>
  </si>
  <si>
    <t>644_646_648</t>
  </si>
  <si>
    <t>646_648_650</t>
  </si>
  <si>
    <t>648_650_652</t>
  </si>
  <si>
    <t>650_652_654</t>
  </si>
  <si>
    <t>652_654_656</t>
  </si>
  <si>
    <t>654_656_658</t>
  </si>
  <si>
    <t>656_658_660</t>
  </si>
  <si>
    <t>658_660_662</t>
  </si>
  <si>
    <t>660_662_664</t>
  </si>
  <si>
    <t>662_664_666</t>
  </si>
  <si>
    <t>664_666_668</t>
  </si>
  <si>
    <t>666_668_670</t>
  </si>
  <si>
    <t>668_670_672</t>
  </si>
  <si>
    <t>670_672_674</t>
  </si>
  <si>
    <t>672_674_676</t>
  </si>
  <si>
    <t>674_676_678</t>
  </si>
  <si>
    <t>676_678_680</t>
  </si>
  <si>
    <t>678_680_682</t>
  </si>
  <si>
    <t>680_682_684</t>
  </si>
  <si>
    <t>682_684_686</t>
  </si>
  <si>
    <t>684_686_688</t>
  </si>
  <si>
    <t>686_688_690</t>
  </si>
  <si>
    <t>688_690_692</t>
  </si>
  <si>
    <t>690_692_694</t>
  </si>
  <si>
    <t>692_694_696</t>
  </si>
  <si>
    <t>694_696_698</t>
  </si>
  <si>
    <t>696_698_700</t>
  </si>
  <si>
    <t>698_700_702</t>
  </si>
  <si>
    <t>700_702_704</t>
  </si>
  <si>
    <t>702_704_706</t>
  </si>
  <si>
    <t>704_706_708</t>
  </si>
  <si>
    <t>706_708_710</t>
  </si>
  <si>
    <t>708_710_712</t>
  </si>
  <si>
    <t>710_712_714</t>
  </si>
  <si>
    <t>712_714_716</t>
  </si>
  <si>
    <t>714_716_718</t>
  </si>
  <si>
    <t>716_718_720</t>
  </si>
  <si>
    <t>718_720_722</t>
  </si>
  <si>
    <t>720_722_724</t>
  </si>
  <si>
    <t>722_724_726</t>
  </si>
  <si>
    <t>724_726_728</t>
  </si>
  <si>
    <t>726_728_730</t>
  </si>
  <si>
    <t>728_730_732</t>
  </si>
  <si>
    <t>730_732_734</t>
  </si>
  <si>
    <t>732_734_736</t>
  </si>
  <si>
    <t>734_736_738</t>
  </si>
  <si>
    <t>736_738_740</t>
  </si>
  <si>
    <t>738_740_742</t>
  </si>
  <si>
    <t>740_742_744</t>
  </si>
  <si>
    <t>742_744_746</t>
  </si>
  <si>
    <t>744_746_748</t>
  </si>
  <si>
    <t>746_748_750</t>
  </si>
  <si>
    <t>748_750_752</t>
  </si>
  <si>
    <t>750_752_754</t>
  </si>
  <si>
    <t>752_754_756</t>
  </si>
  <si>
    <t>754_756_758</t>
  </si>
  <si>
    <t>756_758_760</t>
  </si>
  <si>
    <t>758_760_762</t>
  </si>
  <si>
    <t>760_762_764</t>
  </si>
  <si>
    <t>762_764_766</t>
  </si>
  <si>
    <t>764_766_768</t>
  </si>
  <si>
    <t>766_768_770</t>
  </si>
  <si>
    <t>768_770_772</t>
  </si>
  <si>
    <t>770_772_774</t>
  </si>
  <si>
    <t>772_774_776</t>
  </si>
  <si>
    <t>774_776_778</t>
  </si>
  <si>
    <t>776_778_780</t>
  </si>
  <si>
    <t>778_780_782</t>
  </si>
  <si>
    <t>780_782_784</t>
  </si>
  <si>
    <t>782_784_786</t>
  </si>
  <si>
    <t>784_786_788</t>
  </si>
  <si>
    <t>786_788_790</t>
  </si>
  <si>
    <t>788_790_792</t>
  </si>
  <si>
    <t>790_792_794</t>
  </si>
  <si>
    <t>792_794_796</t>
  </si>
  <si>
    <t>794_796_798</t>
  </si>
  <si>
    <t>796_798_800</t>
  </si>
  <si>
    <t>798_800_802</t>
  </si>
  <si>
    <t>800_802_804</t>
  </si>
  <si>
    <t>802_804_806</t>
  </si>
  <si>
    <t>804_806_808</t>
  </si>
  <si>
    <t>806_808_810</t>
  </si>
  <si>
    <t>808_810_812</t>
  </si>
  <si>
    <t>810_812_814</t>
  </si>
  <si>
    <t>812_814_816</t>
  </si>
  <si>
    <t>814_816_818</t>
  </si>
  <si>
    <t>816_818_820</t>
  </si>
  <si>
    <t>818_820_822</t>
  </si>
  <si>
    <t>820_822_824</t>
  </si>
  <si>
    <t>822_824_826</t>
  </si>
  <si>
    <t>824_826_828</t>
  </si>
  <si>
    <t>826_828_830</t>
  </si>
  <si>
    <t>828_830_832</t>
  </si>
  <si>
    <t>830_832_834</t>
  </si>
  <si>
    <t>832_834_836</t>
  </si>
  <si>
    <t>834_836_838</t>
  </si>
  <si>
    <t>836_838_840</t>
  </si>
  <si>
    <t>838_840_842</t>
  </si>
  <si>
    <t>840_842_844</t>
  </si>
  <si>
    <t>842_844_846</t>
  </si>
  <si>
    <t>844_846_848</t>
  </si>
  <si>
    <t>846_848_850</t>
  </si>
  <si>
    <t>848_850_852</t>
  </si>
  <si>
    <t>850_852_854</t>
  </si>
  <si>
    <t>852_854_856</t>
  </si>
  <si>
    <t>854_856_858</t>
  </si>
  <si>
    <t>856_858_860</t>
  </si>
  <si>
    <t>858_860_862</t>
  </si>
  <si>
    <t>860_862_864</t>
  </si>
  <si>
    <t>862_864_866</t>
  </si>
  <si>
    <t>864_866_868</t>
  </si>
  <si>
    <t>866_868_870</t>
  </si>
  <si>
    <t>868_870_872</t>
  </si>
  <si>
    <t>870_872_874</t>
  </si>
  <si>
    <t>872_874_876</t>
  </si>
  <si>
    <t>874_876_878</t>
  </si>
  <si>
    <t>876_878_880</t>
  </si>
  <si>
    <t>878_880_882</t>
  </si>
  <si>
    <t>880_882_884</t>
  </si>
  <si>
    <t>882_884_886</t>
  </si>
  <si>
    <t>884_886_888</t>
  </si>
  <si>
    <t>886_888_890</t>
  </si>
  <si>
    <t>888_890_892</t>
  </si>
  <si>
    <t>890_892_894</t>
  </si>
  <si>
    <t>892_894_896</t>
  </si>
  <si>
    <t>894_896_898</t>
  </si>
  <si>
    <t>896_898_900</t>
  </si>
  <si>
    <t>898_900_902</t>
  </si>
  <si>
    <t>900_902_904</t>
  </si>
  <si>
    <t>902_904_906</t>
  </si>
  <si>
    <t>904_906_908</t>
  </si>
  <si>
    <t>906_908_910</t>
  </si>
  <si>
    <t>908_910_912</t>
  </si>
  <si>
    <t>910_912_914</t>
  </si>
  <si>
    <t>912_914_916</t>
  </si>
  <si>
    <t>914_916_918</t>
  </si>
  <si>
    <t>916_918_920</t>
  </si>
  <si>
    <t>918_920_922</t>
  </si>
  <si>
    <t>920_922_924</t>
  </si>
  <si>
    <t>922_924_926</t>
  </si>
  <si>
    <t>924_926_928</t>
  </si>
  <si>
    <t>926_928_930</t>
  </si>
  <si>
    <t>928_930_932</t>
  </si>
  <si>
    <t>930_932_934</t>
  </si>
  <si>
    <t>932_934_936</t>
  </si>
  <si>
    <t>934_936_938</t>
  </si>
  <si>
    <t>936_938_940</t>
  </si>
  <si>
    <t>938_940_942</t>
  </si>
  <si>
    <t>940_942_944</t>
  </si>
  <si>
    <t>942_944_946</t>
  </si>
  <si>
    <t>944_946_948</t>
  </si>
  <si>
    <t>946_948_950</t>
  </si>
  <si>
    <t>948_950_952</t>
  </si>
  <si>
    <t>950_952_954</t>
  </si>
  <si>
    <t>952_954_956</t>
  </si>
  <si>
    <t>954_956_958</t>
  </si>
  <si>
    <t>956_958_960</t>
  </si>
  <si>
    <t>958_960_962</t>
  </si>
  <si>
    <t>960_962_964</t>
  </si>
  <si>
    <t>962_964_966</t>
  </si>
  <si>
    <t>964_966_968</t>
  </si>
  <si>
    <t>966_968_970</t>
  </si>
  <si>
    <t>968_970_972</t>
  </si>
  <si>
    <t>970_972_974</t>
  </si>
  <si>
    <t>972_974_976</t>
  </si>
  <si>
    <t>974_976_978</t>
  </si>
  <si>
    <t>976_978_980</t>
  </si>
  <si>
    <t>978_980_982</t>
  </si>
  <si>
    <t>980_982_984</t>
  </si>
  <si>
    <t>982_984_986</t>
  </si>
  <si>
    <t>984_986_988</t>
  </si>
  <si>
    <t>986_988_990</t>
  </si>
  <si>
    <t>988_990_992</t>
  </si>
  <si>
    <t>990_992_994</t>
  </si>
  <si>
    <t>992_994_996</t>
  </si>
  <si>
    <t>994_996_998</t>
  </si>
  <si>
    <t>1_2_3</t>
  </si>
  <si>
    <t>2_3_4</t>
  </si>
  <si>
    <t>3_4_5</t>
  </si>
  <si>
    <t>4_5_6</t>
  </si>
  <si>
    <t>5_6_7</t>
  </si>
  <si>
    <t>6_7_8</t>
  </si>
  <si>
    <t>7_8_9</t>
  </si>
  <si>
    <t>8_9_10</t>
  </si>
  <si>
    <t>9_10_11</t>
  </si>
  <si>
    <t>10_11_12</t>
  </si>
  <si>
    <t>11_12_13</t>
  </si>
  <si>
    <t>12_13_14</t>
  </si>
  <si>
    <t>13_14_15</t>
  </si>
  <si>
    <t>14_15_16</t>
  </si>
  <si>
    <t>15_16_17</t>
  </si>
  <si>
    <t>16_17_18</t>
  </si>
  <si>
    <t>17_18_19</t>
  </si>
  <si>
    <t>18_19_20</t>
  </si>
  <si>
    <t>19_20_21</t>
  </si>
  <si>
    <t>20_21_22</t>
  </si>
  <si>
    <t>21_22_23</t>
  </si>
  <si>
    <t>22_23_24</t>
  </si>
  <si>
    <t>23_24_25</t>
  </si>
  <si>
    <t>24_25_26</t>
  </si>
  <si>
    <t>25_26_27</t>
  </si>
  <si>
    <t>26_27_28</t>
  </si>
  <si>
    <t>27_28_29</t>
  </si>
  <si>
    <t>28_29_30</t>
  </si>
  <si>
    <t>29_30_31</t>
  </si>
  <si>
    <t>30_31_32</t>
  </si>
  <si>
    <t>31_32_33</t>
  </si>
  <si>
    <t>32_33_34</t>
  </si>
  <si>
    <t>33_34_35</t>
  </si>
  <si>
    <t>34_35_36</t>
  </si>
  <si>
    <t>35_36_37</t>
  </si>
  <si>
    <t>36_37_38</t>
  </si>
  <si>
    <t>37_38_39</t>
  </si>
  <si>
    <t>38_39_40</t>
  </si>
  <si>
    <t>39_40_41</t>
  </si>
  <si>
    <t>40_41_42</t>
  </si>
  <si>
    <t>41_42_43</t>
  </si>
  <si>
    <t>42_43_44</t>
  </si>
  <si>
    <t>43_44_45</t>
  </si>
  <si>
    <t>44_45_46</t>
  </si>
  <si>
    <t>45_46_47</t>
  </si>
  <si>
    <t>46_47_48</t>
  </si>
  <si>
    <t>47_48_49</t>
  </si>
  <si>
    <t>48_49_50</t>
  </si>
  <si>
    <t>49_50_51</t>
  </si>
  <si>
    <t>50_51_52</t>
  </si>
  <si>
    <t>51_52_53</t>
  </si>
  <si>
    <t>52_53_54</t>
  </si>
  <si>
    <t>53_54_55</t>
  </si>
  <si>
    <t>54_55_56</t>
  </si>
  <si>
    <t>55_56_57</t>
  </si>
  <si>
    <t>56_57_58</t>
  </si>
  <si>
    <t>57_58_59</t>
  </si>
  <si>
    <t>58_59_60</t>
  </si>
  <si>
    <t>59_60_61</t>
  </si>
  <si>
    <t>60_61_62</t>
  </si>
  <si>
    <t>61_62_63</t>
  </si>
  <si>
    <t>62_63_64</t>
  </si>
  <si>
    <t>63_64_65</t>
  </si>
  <si>
    <t>64_65_66</t>
  </si>
  <si>
    <t>65_66_67</t>
  </si>
  <si>
    <t>66_67_68</t>
  </si>
  <si>
    <t>67_68_69</t>
  </si>
  <si>
    <t>68_69_70</t>
  </si>
  <si>
    <t>69_70_71</t>
  </si>
  <si>
    <t>70_71_72</t>
  </si>
  <si>
    <t>71_72_73</t>
  </si>
  <si>
    <t>72_73_74</t>
  </si>
  <si>
    <t>73_74_75</t>
  </si>
  <si>
    <t>74_75_76</t>
  </si>
  <si>
    <t>75_76_77</t>
  </si>
  <si>
    <t>76_77_78</t>
  </si>
  <si>
    <t>77_78_79</t>
  </si>
  <si>
    <t>78_79_80</t>
  </si>
  <si>
    <t>79_80_81</t>
  </si>
  <si>
    <t>80_81_82</t>
  </si>
  <si>
    <t>81_82_83</t>
  </si>
  <si>
    <t>82_83_84</t>
  </si>
  <si>
    <t>83_84_85</t>
  </si>
  <si>
    <t>84_85_86</t>
  </si>
  <si>
    <t>85_86_87</t>
  </si>
  <si>
    <t>86_87_88</t>
  </si>
  <si>
    <t>87_88_89</t>
  </si>
  <si>
    <t>88_89_90</t>
  </si>
  <si>
    <t>89_90_91</t>
  </si>
  <si>
    <t>90_91_92</t>
  </si>
  <si>
    <t>91_92_93</t>
  </si>
  <si>
    <t>92_93_94</t>
  </si>
  <si>
    <t>93_94_95</t>
  </si>
  <si>
    <t>94_95_96</t>
  </si>
  <si>
    <t>95_96_97</t>
  </si>
  <si>
    <t>96_97_98</t>
  </si>
  <si>
    <t>97_98_99</t>
  </si>
  <si>
    <t>98_99_100</t>
  </si>
  <si>
    <t>99_100_101</t>
  </si>
  <si>
    <t>100_101_102</t>
  </si>
  <si>
    <t>101_102_103</t>
  </si>
  <si>
    <t>102_103_104</t>
  </si>
  <si>
    <t>103_104_105</t>
  </si>
  <si>
    <t>104_105_106</t>
  </si>
  <si>
    <t>105_106_107</t>
  </si>
  <si>
    <t>106_107_108</t>
  </si>
  <si>
    <t>107_108_109</t>
  </si>
  <si>
    <t>108_109_110</t>
  </si>
  <si>
    <t>109_110_111</t>
  </si>
  <si>
    <t>110_111_112</t>
  </si>
  <si>
    <t>111_112_113</t>
  </si>
  <si>
    <t>112_113_114</t>
  </si>
  <si>
    <t>113_114_115</t>
  </si>
  <si>
    <t>114_115_116</t>
  </si>
  <si>
    <t>115_116_117</t>
  </si>
  <si>
    <t>116_117_118</t>
  </si>
  <si>
    <t>117_118_119</t>
  </si>
  <si>
    <t>118_119_120</t>
  </si>
  <si>
    <t>119_120_121</t>
  </si>
  <si>
    <t>120_121_122</t>
  </si>
  <si>
    <t>121_122_123</t>
  </si>
  <si>
    <t>122_123_124</t>
  </si>
  <si>
    <t>123_124_125</t>
  </si>
  <si>
    <t>124_125_126</t>
  </si>
  <si>
    <t>125_126_127</t>
  </si>
  <si>
    <t>126_127_128</t>
  </si>
  <si>
    <t>127_128_129</t>
  </si>
  <si>
    <t>128_129_130</t>
  </si>
  <si>
    <t>129_130_131</t>
  </si>
  <si>
    <t>130_131_132</t>
  </si>
  <si>
    <t>131_132_133</t>
  </si>
  <si>
    <t>132_133_134</t>
  </si>
  <si>
    <t>133_134_135</t>
  </si>
  <si>
    <t>134_135_136</t>
  </si>
  <si>
    <t>135_136_137</t>
  </si>
  <si>
    <t>136_137_138</t>
  </si>
  <si>
    <t>137_138_139</t>
  </si>
  <si>
    <t>138_139_140</t>
  </si>
  <si>
    <t>139_140_141</t>
  </si>
  <si>
    <t>140_141_142</t>
  </si>
  <si>
    <t>141_142_143</t>
  </si>
  <si>
    <t>142_143_144</t>
  </si>
  <si>
    <t>143_144_145</t>
  </si>
  <si>
    <t>144_145_146</t>
  </si>
  <si>
    <t>145_146_147</t>
  </si>
  <si>
    <t>146_147_148</t>
  </si>
  <si>
    <t>147_148_149</t>
  </si>
  <si>
    <t>148_149_150</t>
  </si>
  <si>
    <t>149_150_151</t>
  </si>
  <si>
    <t>150_151_152</t>
  </si>
  <si>
    <t>151_152_153</t>
  </si>
  <si>
    <t>152_153_154</t>
  </si>
  <si>
    <t>153_154_155</t>
  </si>
  <si>
    <t>154_155_156</t>
  </si>
  <si>
    <t>155_156_157</t>
  </si>
  <si>
    <t>156_157_158</t>
  </si>
  <si>
    <t>157_158_159</t>
  </si>
  <si>
    <t>158_159_160</t>
  </si>
  <si>
    <t>159_160_161</t>
  </si>
  <si>
    <t>160_161_162</t>
  </si>
  <si>
    <t>161_162_163</t>
  </si>
  <si>
    <t>162_163_164</t>
  </si>
  <si>
    <t>163_164_165</t>
  </si>
  <si>
    <t>164_165_166</t>
  </si>
  <si>
    <t>165_166_167</t>
  </si>
  <si>
    <t>166_167_168</t>
  </si>
  <si>
    <t>167_168_169</t>
  </si>
  <si>
    <t>168_169_170</t>
  </si>
  <si>
    <t>169_170_171</t>
  </si>
  <si>
    <t>170_171_172</t>
  </si>
  <si>
    <t>171_172_173</t>
  </si>
  <si>
    <t>172_173_174</t>
  </si>
  <si>
    <t>173_174_175</t>
  </si>
  <si>
    <t>174_175_176</t>
  </si>
  <si>
    <t>175_176_177</t>
  </si>
  <si>
    <t>176_177_178</t>
  </si>
  <si>
    <t>177_178_179</t>
  </si>
  <si>
    <t>178_179_180</t>
  </si>
  <si>
    <t>179_180_181</t>
  </si>
  <si>
    <t>180_181_182</t>
  </si>
  <si>
    <t>181_182_183</t>
  </si>
  <si>
    <t>182_183_184</t>
  </si>
  <si>
    <t>183_184_185</t>
  </si>
  <si>
    <t>184_185_186</t>
  </si>
  <si>
    <t>185_186_187</t>
  </si>
  <si>
    <t>186_187_188</t>
  </si>
  <si>
    <t>187_188_189</t>
  </si>
  <si>
    <t>188_189_190</t>
  </si>
  <si>
    <t>189_190_191</t>
  </si>
  <si>
    <t>190_191_192</t>
  </si>
  <si>
    <t>191_192_193</t>
  </si>
  <si>
    <t>192_193_194</t>
  </si>
  <si>
    <t>193_194_195</t>
  </si>
  <si>
    <t>194_195_196</t>
  </si>
  <si>
    <t>195_196_197</t>
  </si>
  <si>
    <t>196_197_198</t>
  </si>
  <si>
    <t>197_198_199</t>
  </si>
  <si>
    <t>198_199_200</t>
  </si>
  <si>
    <t>199_200_201</t>
  </si>
  <si>
    <t>200_201_202</t>
  </si>
  <si>
    <t>201_202_203</t>
  </si>
  <si>
    <t>202_203_204</t>
  </si>
  <si>
    <t>203_204_205</t>
  </si>
  <si>
    <t>204_205_206</t>
  </si>
  <si>
    <t>205_206_207</t>
  </si>
  <si>
    <t>206_207_208</t>
  </si>
  <si>
    <t>207_208_209</t>
  </si>
  <si>
    <t>208_209_210</t>
  </si>
  <si>
    <t>209_210_211</t>
  </si>
  <si>
    <t>210_211_212</t>
  </si>
  <si>
    <t>211_212_213</t>
  </si>
  <si>
    <t>212_213_214</t>
  </si>
  <si>
    <t>213_214_215</t>
  </si>
  <si>
    <t>214_215_216</t>
  </si>
  <si>
    <t>215_216_217</t>
  </si>
  <si>
    <t>216_217_218</t>
  </si>
  <si>
    <t>217_218_219</t>
  </si>
  <si>
    <t>218_219_220</t>
  </si>
  <si>
    <t>219_220_221</t>
  </si>
  <si>
    <t>220_221_222</t>
  </si>
  <si>
    <t>221_222_223</t>
  </si>
  <si>
    <t>222_223_224</t>
  </si>
  <si>
    <t>223_224_225</t>
  </si>
  <si>
    <t>224_225_226</t>
  </si>
  <si>
    <t>225_226_227</t>
  </si>
  <si>
    <t>226_227_228</t>
  </si>
  <si>
    <t>227_228_229</t>
  </si>
  <si>
    <t>228_229_230</t>
  </si>
  <si>
    <t>229_230_231</t>
  </si>
  <si>
    <t>230_231_232</t>
  </si>
  <si>
    <t>231_232_233</t>
  </si>
  <si>
    <t>232_233_234</t>
  </si>
  <si>
    <t>233_234_235</t>
  </si>
  <si>
    <t>234_235_236</t>
  </si>
  <si>
    <t>235_236_237</t>
  </si>
  <si>
    <t>236_237_238</t>
  </si>
  <si>
    <t>237_238_239</t>
  </si>
  <si>
    <t>238_239_240</t>
  </si>
  <si>
    <t>239_240_241</t>
  </si>
  <si>
    <t>240_241_242</t>
  </si>
  <si>
    <t>241_242_243</t>
  </si>
  <si>
    <t>242_243_244</t>
  </si>
  <si>
    <t>243_244_245</t>
  </si>
  <si>
    <t>244_245_246</t>
  </si>
  <si>
    <t>245_246_247</t>
  </si>
  <si>
    <t>246_247_248</t>
  </si>
  <si>
    <t>247_248_249</t>
  </si>
  <si>
    <t>248_249_250</t>
  </si>
  <si>
    <t>249_250_251</t>
  </si>
  <si>
    <t>250_251_252</t>
  </si>
  <si>
    <t>251_252_253</t>
  </si>
  <si>
    <t>252_253_254</t>
  </si>
  <si>
    <t>253_254_255</t>
  </si>
  <si>
    <t>254_255_256</t>
  </si>
  <si>
    <t>255_256_257</t>
  </si>
  <si>
    <t>256_257_258</t>
  </si>
  <si>
    <t>257_258_259</t>
  </si>
  <si>
    <t>258_259_260</t>
  </si>
  <si>
    <t>259_260_261</t>
  </si>
  <si>
    <t>260_261_262</t>
  </si>
  <si>
    <t>261_262_263</t>
  </si>
  <si>
    <t>262_263_264</t>
  </si>
  <si>
    <t>263_264_265</t>
  </si>
  <si>
    <t>264_265_266</t>
  </si>
  <si>
    <t>265_266_267</t>
  </si>
  <si>
    <t>266_267_268</t>
  </si>
  <si>
    <t>267_268_269</t>
  </si>
  <si>
    <t>268_269_270</t>
  </si>
  <si>
    <t>269_270_271</t>
  </si>
  <si>
    <t>270_271_272</t>
  </si>
  <si>
    <t>271_272_273</t>
  </si>
  <si>
    <t>272_273_274</t>
  </si>
  <si>
    <t>273_274_275</t>
  </si>
  <si>
    <t>274_275_276</t>
  </si>
  <si>
    <t>275_276_277</t>
  </si>
  <si>
    <t>276_277_278</t>
  </si>
  <si>
    <t>277_278_279</t>
  </si>
  <si>
    <t>278_279_280</t>
  </si>
  <si>
    <t>279_280_281</t>
  </si>
  <si>
    <t>280_281_282</t>
  </si>
  <si>
    <t>281_282_283</t>
  </si>
  <si>
    <t>282_283_284</t>
  </si>
  <si>
    <t>283_284_285</t>
  </si>
  <si>
    <t>284_285_286</t>
  </si>
  <si>
    <t>285_286_287</t>
  </si>
  <si>
    <t>286_287_288</t>
  </si>
  <si>
    <t>287_288_289</t>
  </si>
  <si>
    <t>288_289_290</t>
  </si>
  <si>
    <t>289_290_291</t>
  </si>
  <si>
    <t>290_291_292</t>
  </si>
  <si>
    <t>291_292_293</t>
  </si>
  <si>
    <t>292_293_294</t>
  </si>
  <si>
    <t>293_294_295</t>
  </si>
  <si>
    <t>294_295_296</t>
  </si>
  <si>
    <t>295_296_297</t>
  </si>
  <si>
    <t>296_297_298</t>
  </si>
  <si>
    <t>297_298_299</t>
  </si>
  <si>
    <t>298_299_300</t>
  </si>
  <si>
    <t>299_300_301</t>
  </si>
  <si>
    <t>300_301_302</t>
  </si>
  <si>
    <t>301_302_303</t>
  </si>
  <si>
    <t>302_303_304</t>
  </si>
  <si>
    <t>303_304_305</t>
  </si>
  <si>
    <t>304_305_306</t>
  </si>
  <si>
    <t>305_306_307</t>
  </si>
  <si>
    <t>306_307_308</t>
  </si>
  <si>
    <t>307_308_309</t>
  </si>
  <si>
    <t>308_309_310</t>
  </si>
  <si>
    <t>309_310_311</t>
  </si>
  <si>
    <t>310_311_312</t>
  </si>
  <si>
    <t>311_312_313</t>
  </si>
  <si>
    <t>312_313_314</t>
  </si>
  <si>
    <t>313_314_315</t>
  </si>
  <si>
    <t>314_315_316</t>
  </si>
  <si>
    <t>315_316_317</t>
  </si>
  <si>
    <t>316_317_318</t>
  </si>
  <si>
    <t>317_318_319</t>
  </si>
  <si>
    <t>318_319_320</t>
  </si>
  <si>
    <t>319_320_321</t>
  </si>
  <si>
    <t>320_321_322</t>
  </si>
  <si>
    <t>321_322_323</t>
  </si>
  <si>
    <t>322_323_324</t>
  </si>
  <si>
    <t>323_324_325</t>
  </si>
  <si>
    <t>324_325_326</t>
  </si>
  <si>
    <t>325_326_327</t>
  </si>
  <si>
    <t>326_327_328</t>
  </si>
  <si>
    <t>327_328_329</t>
  </si>
  <si>
    <t>328_329_330</t>
  </si>
  <si>
    <t>329_330_331</t>
  </si>
  <si>
    <t>330_331_332</t>
  </si>
  <si>
    <t>331_332_333</t>
  </si>
  <si>
    <t>332_333_334</t>
  </si>
  <si>
    <t>333_334_335</t>
  </si>
  <si>
    <t>334_335_336</t>
  </si>
  <si>
    <t>335_336_337</t>
  </si>
  <si>
    <t>336_337_338</t>
  </si>
  <si>
    <t>337_338_339</t>
  </si>
  <si>
    <t>338_339_340</t>
  </si>
  <si>
    <t>339_340_341</t>
  </si>
  <si>
    <t>340_341_342</t>
  </si>
  <si>
    <t>341_342_343</t>
  </si>
  <si>
    <t>342_343_344</t>
  </si>
  <si>
    <t>343_344_345</t>
  </si>
  <si>
    <t>344_345_346</t>
  </si>
  <si>
    <t>345_346_347</t>
  </si>
  <si>
    <t>346_347_348</t>
  </si>
  <si>
    <t>347_348_349</t>
  </si>
  <si>
    <t>348_349_350</t>
  </si>
  <si>
    <t>349_350_351</t>
  </si>
  <si>
    <t>350_351_352</t>
  </si>
  <si>
    <t>351_352_353</t>
  </si>
  <si>
    <t>352_353_354</t>
  </si>
  <si>
    <t>353_354_355</t>
  </si>
  <si>
    <t>354_355_356</t>
  </si>
  <si>
    <t>355_356_357</t>
  </si>
  <si>
    <t>356_357_358</t>
  </si>
  <si>
    <t>357_358_359</t>
  </si>
  <si>
    <t>358_359_360</t>
  </si>
  <si>
    <t>359_360_361</t>
  </si>
  <si>
    <t>360_361_362</t>
  </si>
  <si>
    <t>361_362_363</t>
  </si>
  <si>
    <t>362_363_364</t>
  </si>
  <si>
    <t>363_364_365</t>
  </si>
  <si>
    <t>364_365_366</t>
  </si>
  <si>
    <t>365_366_367</t>
  </si>
  <si>
    <t>366_367_368</t>
  </si>
  <si>
    <t>367_368_369</t>
  </si>
  <si>
    <t>368_369_370</t>
  </si>
  <si>
    <t>369_370_371</t>
  </si>
  <si>
    <t>370_371_372</t>
  </si>
  <si>
    <t>371_372_373</t>
  </si>
  <si>
    <t>372_373_374</t>
  </si>
  <si>
    <t>373_374_375</t>
  </si>
  <si>
    <t>374_375_376</t>
  </si>
  <si>
    <t>375_376_377</t>
  </si>
  <si>
    <t>376_377_378</t>
  </si>
  <si>
    <t>377_378_379</t>
  </si>
  <si>
    <t>378_379_380</t>
  </si>
  <si>
    <t>379_380_381</t>
  </si>
  <si>
    <t>380_381_382</t>
  </si>
  <si>
    <t>381_382_383</t>
  </si>
  <si>
    <t>382_383_384</t>
  </si>
  <si>
    <t>383_384_385</t>
  </si>
  <si>
    <t>384_385_386</t>
  </si>
  <si>
    <t>385_386_387</t>
  </si>
  <si>
    <t>386_387_388</t>
  </si>
  <si>
    <t>387_388_389</t>
  </si>
  <si>
    <t>388_389_390</t>
  </si>
  <si>
    <t>389_390_391</t>
  </si>
  <si>
    <t>390_391_392</t>
  </si>
  <si>
    <t>391_392_393</t>
  </si>
  <si>
    <t>392_393_394</t>
  </si>
  <si>
    <t>393_394_395</t>
  </si>
  <si>
    <t>394_395_396</t>
  </si>
  <si>
    <t>395_396_397</t>
  </si>
  <si>
    <t>396_397_398</t>
  </si>
  <si>
    <t>397_398_399</t>
  </si>
  <si>
    <t>398_399_400</t>
  </si>
  <si>
    <t>399_400_401</t>
  </si>
  <si>
    <t>400_401_402</t>
  </si>
  <si>
    <t>401_402_403</t>
  </si>
  <si>
    <t>402_403_404</t>
  </si>
  <si>
    <t>403_404_405</t>
  </si>
  <si>
    <t>404_405_406</t>
  </si>
  <si>
    <t>405_406_407</t>
  </si>
  <si>
    <t>406_407_408</t>
  </si>
  <si>
    <t>407_408_409</t>
  </si>
  <si>
    <t>408_409_410</t>
  </si>
  <si>
    <t>409_410_411</t>
  </si>
  <si>
    <t>410_411_412</t>
  </si>
  <si>
    <t>411_412_413</t>
  </si>
  <si>
    <t>412_413_414</t>
  </si>
  <si>
    <t>413_414_415</t>
  </si>
  <si>
    <t>414_415_416</t>
  </si>
  <si>
    <t>415_416_417</t>
  </si>
  <si>
    <t>416_417_418</t>
  </si>
  <si>
    <t>417_418_419</t>
  </si>
  <si>
    <t>418_419_420</t>
  </si>
  <si>
    <t>419_420_421</t>
  </si>
  <si>
    <t>420_421_422</t>
  </si>
  <si>
    <t>421_422_423</t>
  </si>
  <si>
    <t>422_423_424</t>
  </si>
  <si>
    <t>423_424_425</t>
  </si>
  <si>
    <t>424_425_426</t>
  </si>
  <si>
    <t>425_426_427</t>
  </si>
  <si>
    <t>426_427_428</t>
  </si>
  <si>
    <t>427_428_429</t>
  </si>
  <si>
    <t>428_429_430</t>
  </si>
  <si>
    <t>429_430_431</t>
  </si>
  <si>
    <t>430_431_432</t>
  </si>
  <si>
    <t>431_432_433</t>
  </si>
  <si>
    <t>432_433_434</t>
  </si>
  <si>
    <t>433_434_435</t>
  </si>
  <si>
    <t>434_435_436</t>
  </si>
  <si>
    <t>435_436_437</t>
  </si>
  <si>
    <t>436_437_438</t>
  </si>
  <si>
    <t>437_438_439</t>
  </si>
  <si>
    <t>438_439_440</t>
  </si>
  <si>
    <t>439_440_441</t>
  </si>
  <si>
    <t>440_441_442</t>
  </si>
  <si>
    <t>441_442_443</t>
  </si>
  <si>
    <t>442_443_444</t>
  </si>
  <si>
    <t>443_444_445</t>
  </si>
  <si>
    <t>444_445_446</t>
  </si>
  <si>
    <t>445_446_447</t>
  </si>
  <si>
    <t>446_447_448</t>
  </si>
  <si>
    <t>447_448_449</t>
  </si>
  <si>
    <t>448_449_450</t>
  </si>
  <si>
    <t>449_450_451</t>
  </si>
  <si>
    <t>450_451_452</t>
  </si>
  <si>
    <t>451_452_453</t>
  </si>
  <si>
    <t>452_453_454</t>
  </si>
  <si>
    <t>453_454_455</t>
  </si>
  <si>
    <t>454_455_456</t>
  </si>
  <si>
    <t>455_456_457</t>
  </si>
  <si>
    <t>456_457_458</t>
  </si>
  <si>
    <t>457_458_459</t>
  </si>
  <si>
    <t>458_459_460</t>
  </si>
  <si>
    <t>459_460_461</t>
  </si>
  <si>
    <t>460_461_462</t>
  </si>
  <si>
    <t>461_462_463</t>
  </si>
  <si>
    <t>462_463_464</t>
  </si>
  <si>
    <t>463_464_465</t>
  </si>
  <si>
    <t>464_465_466</t>
  </si>
  <si>
    <t>465_466_467</t>
  </si>
  <si>
    <t>466_467_468</t>
  </si>
  <si>
    <t>467_468_469</t>
  </si>
  <si>
    <t>468_469_470</t>
  </si>
  <si>
    <t>469_470_471</t>
  </si>
  <si>
    <t>470_471_472</t>
  </si>
  <si>
    <t>471_472_473</t>
  </si>
  <si>
    <t>472_473_474</t>
  </si>
  <si>
    <t>473_474_475</t>
  </si>
  <si>
    <t>474_475_476</t>
  </si>
  <si>
    <t>475_476_477</t>
  </si>
  <si>
    <t>476_477_478</t>
  </si>
  <si>
    <t>477_478_479</t>
  </si>
  <si>
    <t>478_479_480</t>
  </si>
  <si>
    <t>479_480_481</t>
  </si>
  <si>
    <t>480_481_482</t>
  </si>
  <si>
    <t>481_482_483</t>
  </si>
  <si>
    <t>482_483_484</t>
  </si>
  <si>
    <t>483_484_485</t>
  </si>
  <si>
    <t>484_485_486</t>
  </si>
  <si>
    <t>485_486_487</t>
  </si>
  <si>
    <t>486_487_488</t>
  </si>
  <si>
    <t>487_488_489</t>
  </si>
  <si>
    <t>488_489_490</t>
  </si>
  <si>
    <t>489_490_491</t>
  </si>
  <si>
    <t>490_491_492</t>
  </si>
  <si>
    <t>491_492_493</t>
  </si>
  <si>
    <t>492_493_494</t>
  </si>
  <si>
    <t>493_494_495</t>
  </si>
  <si>
    <t>494_495_496</t>
  </si>
  <si>
    <t>495_496_497</t>
  </si>
  <si>
    <t>496_497_498</t>
  </si>
  <si>
    <t>497_498_499</t>
  </si>
  <si>
    <t>498_499_500</t>
  </si>
  <si>
    <t>499_500_501</t>
  </si>
  <si>
    <t>500_501_502</t>
  </si>
  <si>
    <t>501_502_503</t>
  </si>
  <si>
    <t>502_503_504</t>
  </si>
  <si>
    <t>503_504_505</t>
  </si>
  <si>
    <t>504_505_506</t>
  </si>
  <si>
    <t>505_506_507</t>
  </si>
  <si>
    <t>506_507_508</t>
  </si>
  <si>
    <t>507_508_509</t>
  </si>
  <si>
    <t>508_509_510</t>
  </si>
  <si>
    <t>509_510_511</t>
  </si>
  <si>
    <t>510_511_512</t>
  </si>
  <si>
    <t>511_512_513</t>
  </si>
  <si>
    <t>512_513_514</t>
  </si>
  <si>
    <t>513_514_515</t>
  </si>
  <si>
    <t>514_515_516</t>
  </si>
  <si>
    <t>515_516_517</t>
  </si>
  <si>
    <t>516_517_518</t>
  </si>
  <si>
    <t>517_518_519</t>
  </si>
  <si>
    <t>518_519_520</t>
  </si>
  <si>
    <t>519_520_521</t>
  </si>
  <si>
    <t>520_521_522</t>
  </si>
  <si>
    <t>521_522_523</t>
  </si>
  <si>
    <t>522_523_524</t>
  </si>
  <si>
    <t>523_524_525</t>
  </si>
  <si>
    <t>524_525_526</t>
  </si>
  <si>
    <t>525_526_527</t>
  </si>
  <si>
    <t>526_527_528</t>
  </si>
  <si>
    <t>527_528_529</t>
  </si>
  <si>
    <t>528_529_530</t>
  </si>
  <si>
    <t>529_530_531</t>
  </si>
  <si>
    <t>530_531_532</t>
  </si>
  <si>
    <t>531_532_533</t>
  </si>
  <si>
    <t>532_533_534</t>
  </si>
  <si>
    <t>533_534_535</t>
  </si>
  <si>
    <t>534_535_536</t>
  </si>
  <si>
    <t>535_536_537</t>
  </si>
  <si>
    <t>536_537_538</t>
  </si>
  <si>
    <t>537_538_539</t>
  </si>
  <si>
    <t>538_539_540</t>
  </si>
  <si>
    <t>539_540_541</t>
  </si>
  <si>
    <t>540_541_542</t>
  </si>
  <si>
    <t>541_542_543</t>
  </si>
  <si>
    <t>542_543_544</t>
  </si>
  <si>
    <t>543_544_545</t>
  </si>
  <si>
    <t>544_545_546</t>
  </si>
  <si>
    <t>545_546_547</t>
  </si>
  <si>
    <t>546_547_548</t>
  </si>
  <si>
    <t>547_548_549</t>
  </si>
  <si>
    <t>548_549_550</t>
  </si>
  <si>
    <t>549_550_551</t>
  </si>
  <si>
    <t>550_551_552</t>
  </si>
  <si>
    <t>551_552_553</t>
  </si>
  <si>
    <t>552_553_554</t>
  </si>
  <si>
    <t>553_554_555</t>
  </si>
  <si>
    <t>554_555_556</t>
  </si>
  <si>
    <t>555_556_557</t>
  </si>
  <si>
    <t>556_557_558</t>
  </si>
  <si>
    <t>557_558_559</t>
  </si>
  <si>
    <t>558_559_560</t>
  </si>
  <si>
    <t>559_560_561</t>
  </si>
  <si>
    <t>560_561_562</t>
  </si>
  <si>
    <t>561_562_563</t>
  </si>
  <si>
    <t>562_563_564</t>
  </si>
  <si>
    <t>563_564_565</t>
  </si>
  <si>
    <t>564_565_566</t>
  </si>
  <si>
    <t>565_566_567</t>
  </si>
  <si>
    <t>566_567_568</t>
  </si>
  <si>
    <t>567_568_569</t>
  </si>
  <si>
    <t>568_569_570</t>
  </si>
  <si>
    <t>569_570_571</t>
  </si>
  <si>
    <t>570_571_572</t>
  </si>
  <si>
    <t>571_572_573</t>
  </si>
  <si>
    <t>572_573_574</t>
  </si>
  <si>
    <t>573_574_575</t>
  </si>
  <si>
    <t>574_575_576</t>
  </si>
  <si>
    <t>575_576_577</t>
  </si>
  <si>
    <t>576_577_578</t>
  </si>
  <si>
    <t>577_578_579</t>
  </si>
  <si>
    <t>578_579_580</t>
  </si>
  <si>
    <t>579_580_581</t>
  </si>
  <si>
    <t>580_581_582</t>
  </si>
  <si>
    <t>581_582_583</t>
  </si>
  <si>
    <t>582_583_584</t>
  </si>
  <si>
    <t>583_584_585</t>
  </si>
  <si>
    <t>584_585_586</t>
  </si>
  <si>
    <t>585_586_587</t>
  </si>
  <si>
    <t>586_587_588</t>
  </si>
  <si>
    <t>587_588_589</t>
  </si>
  <si>
    <t>588_589_590</t>
  </si>
  <si>
    <t>589_590_591</t>
  </si>
  <si>
    <t>590_591_592</t>
  </si>
  <si>
    <t>591_592_593</t>
  </si>
  <si>
    <t>592_593_594</t>
  </si>
  <si>
    <t>593_594_595</t>
  </si>
  <si>
    <t>594_595_596</t>
  </si>
  <si>
    <t>595_596_597</t>
  </si>
  <si>
    <t>596_597_598</t>
  </si>
  <si>
    <t>597_598_599</t>
  </si>
  <si>
    <t>598_599_600</t>
  </si>
  <si>
    <t>599_600_601</t>
  </si>
  <si>
    <t>600_601_602</t>
  </si>
  <si>
    <t>601_602_603</t>
  </si>
  <si>
    <t>602_603_604</t>
  </si>
  <si>
    <t>603_604_605</t>
  </si>
  <si>
    <t>604_605_606</t>
  </si>
  <si>
    <t>605_606_607</t>
  </si>
  <si>
    <t>606_607_608</t>
  </si>
  <si>
    <t>607_608_609</t>
  </si>
  <si>
    <t>608_609_610</t>
  </si>
  <si>
    <t>609_610_611</t>
  </si>
  <si>
    <t>610_611_612</t>
  </si>
  <si>
    <t>611_612_613</t>
  </si>
  <si>
    <t>612_613_614</t>
  </si>
  <si>
    <t>613_614_615</t>
  </si>
  <si>
    <t>614_615_616</t>
  </si>
  <si>
    <t>615_616_617</t>
  </si>
  <si>
    <t>616_617_618</t>
  </si>
  <si>
    <t>617_618_619</t>
  </si>
  <si>
    <t>618_619_620</t>
  </si>
  <si>
    <t>619_620_621</t>
  </si>
  <si>
    <t>620_621_622</t>
  </si>
  <si>
    <t>621_622_623</t>
  </si>
  <si>
    <t>622_623_624</t>
  </si>
  <si>
    <t>623_624_625</t>
  </si>
  <si>
    <t>624_625_626</t>
  </si>
  <si>
    <t>625_626_627</t>
  </si>
  <si>
    <t>626_627_628</t>
  </si>
  <si>
    <t>627_628_629</t>
  </si>
  <si>
    <t>628_629_630</t>
  </si>
  <si>
    <t>629_630_631</t>
  </si>
  <si>
    <t>630_631_632</t>
  </si>
  <si>
    <t>631_632_633</t>
  </si>
  <si>
    <t>632_633_634</t>
  </si>
  <si>
    <t>633_634_635</t>
  </si>
  <si>
    <t>634_635_636</t>
  </si>
  <si>
    <t>635_636_637</t>
  </si>
  <si>
    <t>636_637_638</t>
  </si>
  <si>
    <t>637_638_639</t>
  </si>
  <si>
    <t>638_639_640</t>
  </si>
  <si>
    <t>639_640_641</t>
  </si>
  <si>
    <t>640_641_642</t>
  </si>
  <si>
    <t>641_642_643</t>
  </si>
  <si>
    <t>642_643_644</t>
  </si>
  <si>
    <t>643_644_645</t>
  </si>
  <si>
    <t>644_645_646</t>
  </si>
  <si>
    <t>645_646_647</t>
  </si>
  <si>
    <t>646_647_648</t>
  </si>
  <si>
    <t>647_648_649</t>
  </si>
  <si>
    <t>648_649_650</t>
  </si>
  <si>
    <t>649_650_651</t>
  </si>
  <si>
    <t>650_651_652</t>
  </si>
  <si>
    <t>651_652_653</t>
  </si>
  <si>
    <t>652_653_654</t>
  </si>
  <si>
    <t>653_654_655</t>
  </si>
  <si>
    <t>654_655_656</t>
  </si>
  <si>
    <t>655_656_657</t>
  </si>
  <si>
    <t>656_657_658</t>
  </si>
  <si>
    <t>657_658_659</t>
  </si>
  <si>
    <t>658_659_660</t>
  </si>
  <si>
    <t>659_660_661</t>
  </si>
  <si>
    <t>660_661_662</t>
  </si>
  <si>
    <t>661_662_663</t>
  </si>
  <si>
    <t>662_663_664</t>
  </si>
  <si>
    <t>663_664_665</t>
  </si>
  <si>
    <t>664_665_666</t>
  </si>
  <si>
    <t>665_666_667</t>
  </si>
  <si>
    <t>666_667_668</t>
  </si>
  <si>
    <t>667_668_669</t>
  </si>
  <si>
    <t>668_669_670</t>
  </si>
  <si>
    <t>669_670_671</t>
  </si>
  <si>
    <t>670_671_672</t>
  </si>
  <si>
    <t>671_672_673</t>
  </si>
  <si>
    <t>672_673_674</t>
  </si>
  <si>
    <t>673_674_675</t>
  </si>
  <si>
    <t>674_675_676</t>
  </si>
  <si>
    <t>675_676_677</t>
  </si>
  <si>
    <t>676_677_678</t>
  </si>
  <si>
    <t>677_678_679</t>
  </si>
  <si>
    <t>678_679_680</t>
  </si>
  <si>
    <t>679_680_681</t>
  </si>
  <si>
    <t>680_681_682</t>
  </si>
  <si>
    <t>681_682_683</t>
  </si>
  <si>
    <t>682_683_684</t>
  </si>
  <si>
    <t>683_684_685</t>
  </si>
  <si>
    <t>684_685_686</t>
  </si>
  <si>
    <t>685_686_687</t>
  </si>
  <si>
    <t>686_687_688</t>
  </si>
  <si>
    <t>687_688_689</t>
  </si>
  <si>
    <t>688_689_690</t>
  </si>
  <si>
    <t>689_690_691</t>
  </si>
  <si>
    <t>690_691_692</t>
  </si>
  <si>
    <t>691_692_693</t>
  </si>
  <si>
    <t>692_693_694</t>
  </si>
  <si>
    <t>693_694_695</t>
  </si>
  <si>
    <t>694_695_696</t>
  </si>
  <si>
    <t>695_696_697</t>
  </si>
  <si>
    <t>696_697_698</t>
  </si>
  <si>
    <t>697_698_699</t>
  </si>
  <si>
    <t>698_699_700</t>
  </si>
  <si>
    <t>699_700_701</t>
  </si>
  <si>
    <t>700_701_702</t>
  </si>
  <si>
    <t>701_702_703</t>
  </si>
  <si>
    <t>702_703_704</t>
  </si>
  <si>
    <t>703_704_705</t>
  </si>
  <si>
    <t>704_705_706</t>
  </si>
  <si>
    <t>705_706_707</t>
  </si>
  <si>
    <t>706_707_708</t>
  </si>
  <si>
    <t>707_708_709</t>
  </si>
  <si>
    <t>708_709_710</t>
  </si>
  <si>
    <t>709_710_711</t>
  </si>
  <si>
    <t>710_711_712</t>
  </si>
  <si>
    <t>711_712_713</t>
  </si>
  <si>
    <t>712_713_714</t>
  </si>
  <si>
    <t>713_714_715</t>
  </si>
  <si>
    <t>714_715_716</t>
  </si>
  <si>
    <t>715_716_717</t>
  </si>
  <si>
    <t>716_717_718</t>
  </si>
  <si>
    <t>717_718_719</t>
  </si>
  <si>
    <t>718_719_720</t>
  </si>
  <si>
    <t>719_720_721</t>
  </si>
  <si>
    <t>720_721_722</t>
  </si>
  <si>
    <t>721_722_723</t>
  </si>
  <si>
    <t>722_723_724</t>
  </si>
  <si>
    <t>723_724_725</t>
  </si>
  <si>
    <t>724_725_726</t>
  </si>
  <si>
    <t>725_726_727</t>
  </si>
  <si>
    <t>726_727_728</t>
  </si>
  <si>
    <t>727_728_729</t>
  </si>
  <si>
    <t>728_729_730</t>
  </si>
  <si>
    <t>729_730_731</t>
  </si>
  <si>
    <t>730_731_732</t>
  </si>
  <si>
    <t>731_732_733</t>
  </si>
  <si>
    <t>732_733_734</t>
  </si>
  <si>
    <t>733_734_735</t>
  </si>
  <si>
    <t>734_735_736</t>
  </si>
  <si>
    <t>735_736_737</t>
  </si>
  <si>
    <t>736_737_738</t>
  </si>
  <si>
    <t>737_738_739</t>
  </si>
  <si>
    <t>738_739_740</t>
  </si>
  <si>
    <t>739_740_741</t>
  </si>
  <si>
    <t>740_741_742</t>
  </si>
  <si>
    <t>741_742_743</t>
  </si>
  <si>
    <t>742_743_744</t>
  </si>
  <si>
    <t>743_744_745</t>
  </si>
  <si>
    <t>744_745_746</t>
  </si>
  <si>
    <t>745_746_747</t>
  </si>
  <si>
    <t>746_747_748</t>
  </si>
  <si>
    <t>747_748_749</t>
  </si>
  <si>
    <t>748_749_750</t>
  </si>
  <si>
    <t>749_750_751</t>
  </si>
  <si>
    <t>750_751_752</t>
  </si>
  <si>
    <t>751_752_753</t>
  </si>
  <si>
    <t>752_753_754</t>
  </si>
  <si>
    <t>753_754_755</t>
  </si>
  <si>
    <t>754_755_756</t>
  </si>
  <si>
    <t>755_756_757</t>
  </si>
  <si>
    <t>756_757_758</t>
  </si>
  <si>
    <t>757_758_759</t>
  </si>
  <si>
    <t>758_759_760</t>
  </si>
  <si>
    <t>759_760_761</t>
  </si>
  <si>
    <t>760_761_762</t>
  </si>
  <si>
    <t>761_762_763</t>
  </si>
  <si>
    <t>762_763_764</t>
  </si>
  <si>
    <t>763_764_765</t>
  </si>
  <si>
    <t>764_765_766</t>
  </si>
  <si>
    <t>765_766_767</t>
  </si>
  <si>
    <t>766_767_768</t>
  </si>
  <si>
    <t>767_768_769</t>
  </si>
  <si>
    <t>768_769_770</t>
  </si>
  <si>
    <t>769_770_771</t>
  </si>
  <si>
    <t>770_771_772</t>
  </si>
  <si>
    <t>771_772_773</t>
  </si>
  <si>
    <t>772_773_774</t>
  </si>
  <si>
    <t>773_774_775</t>
  </si>
  <si>
    <t>774_775_776</t>
  </si>
  <si>
    <t>775_776_777</t>
  </si>
  <si>
    <t>776_777_778</t>
  </si>
  <si>
    <t>777_778_779</t>
  </si>
  <si>
    <t>778_779_780</t>
  </si>
  <si>
    <t>779_780_781</t>
  </si>
  <si>
    <t>780_781_782</t>
  </si>
  <si>
    <t>781_782_783</t>
  </si>
  <si>
    <t>782_783_784</t>
  </si>
  <si>
    <t>783_784_785</t>
  </si>
  <si>
    <t>784_785_786</t>
  </si>
  <si>
    <t>785_786_787</t>
  </si>
  <si>
    <t>786_787_788</t>
  </si>
  <si>
    <t>787_788_789</t>
  </si>
  <si>
    <t>788_789_790</t>
  </si>
  <si>
    <t>789_790_791</t>
  </si>
  <si>
    <t>790_791_792</t>
  </si>
  <si>
    <t>791_792_793</t>
  </si>
  <si>
    <t>792_793_794</t>
  </si>
  <si>
    <t>793_794_795</t>
  </si>
  <si>
    <t>794_795_796</t>
  </si>
  <si>
    <t>795_796_797</t>
  </si>
  <si>
    <t>796_797_798</t>
  </si>
  <si>
    <t>797_798_799</t>
  </si>
  <si>
    <t>798_799_800</t>
  </si>
  <si>
    <t>799_800_801</t>
  </si>
  <si>
    <t>800_801_802</t>
  </si>
  <si>
    <t>801_802_803</t>
  </si>
  <si>
    <t>802_803_804</t>
  </si>
  <si>
    <t>803_804_805</t>
  </si>
  <si>
    <t>804_805_806</t>
  </si>
  <si>
    <t>805_806_807</t>
  </si>
  <si>
    <t>806_807_808</t>
  </si>
  <si>
    <t>807_808_809</t>
  </si>
  <si>
    <t>808_809_810</t>
  </si>
  <si>
    <t>809_810_811</t>
  </si>
  <si>
    <t>810_811_812</t>
  </si>
  <si>
    <t>811_812_813</t>
  </si>
  <si>
    <t>812_813_814</t>
  </si>
  <si>
    <t>813_814_815</t>
  </si>
  <si>
    <t>814_815_816</t>
  </si>
  <si>
    <t>815_816_817</t>
  </si>
  <si>
    <t>816_817_818</t>
  </si>
  <si>
    <t>817_818_819</t>
  </si>
  <si>
    <t>818_819_820</t>
  </si>
  <si>
    <t>819_820_821</t>
  </si>
  <si>
    <t>820_821_822</t>
  </si>
  <si>
    <t>821_822_823</t>
  </si>
  <si>
    <t>822_823_824</t>
  </si>
  <si>
    <t>823_824_825</t>
  </si>
  <si>
    <t>824_825_826</t>
  </si>
  <si>
    <t>825_826_827</t>
  </si>
  <si>
    <t>826_827_828</t>
  </si>
  <si>
    <t>827_828_829</t>
  </si>
  <si>
    <t>828_829_830</t>
  </si>
  <si>
    <t>829_830_831</t>
  </si>
  <si>
    <t>830_831_832</t>
  </si>
  <si>
    <t>831_832_833</t>
  </si>
  <si>
    <t>832_833_834</t>
  </si>
  <si>
    <t>833_834_835</t>
  </si>
  <si>
    <t>834_835_836</t>
  </si>
  <si>
    <t>835_836_837</t>
  </si>
  <si>
    <t>836_837_838</t>
  </si>
  <si>
    <t>837_838_839</t>
  </si>
  <si>
    <t>838_839_840</t>
  </si>
  <si>
    <t>839_840_841</t>
  </si>
  <si>
    <t>840_841_842</t>
  </si>
  <si>
    <t>841_842_843</t>
  </si>
  <si>
    <t>842_843_844</t>
  </si>
  <si>
    <t>843_844_845</t>
  </si>
  <si>
    <t>844_845_846</t>
  </si>
  <si>
    <t>845_846_847</t>
  </si>
  <si>
    <t>846_847_848</t>
  </si>
  <si>
    <t>847_848_849</t>
  </si>
  <si>
    <t>848_849_850</t>
  </si>
  <si>
    <t>849_850_851</t>
  </si>
  <si>
    <t>850_851_852</t>
  </si>
  <si>
    <t>851_852_853</t>
  </si>
  <si>
    <t>852_853_854</t>
  </si>
  <si>
    <t>853_854_855</t>
  </si>
  <si>
    <t>854_855_856</t>
  </si>
  <si>
    <t>855_856_857</t>
  </si>
  <si>
    <t>856_857_858</t>
  </si>
  <si>
    <t>857_858_859</t>
  </si>
  <si>
    <t>858_859_860</t>
  </si>
  <si>
    <t>859_860_861</t>
  </si>
  <si>
    <t>860_861_862</t>
  </si>
  <si>
    <t>861_862_863</t>
  </si>
  <si>
    <t>862_863_864</t>
  </si>
  <si>
    <t>863_864_865</t>
  </si>
  <si>
    <t>864_865_866</t>
  </si>
  <si>
    <t>865_866_867</t>
  </si>
  <si>
    <t>866_867_868</t>
  </si>
  <si>
    <t>867_868_869</t>
  </si>
  <si>
    <t>868_869_870</t>
  </si>
  <si>
    <t>869_870_871</t>
  </si>
  <si>
    <t>870_871_872</t>
  </si>
  <si>
    <t>871_872_873</t>
  </si>
  <si>
    <t>872_873_874</t>
  </si>
  <si>
    <t>873_874_875</t>
  </si>
  <si>
    <t>874_875_876</t>
  </si>
  <si>
    <t>875_876_877</t>
  </si>
  <si>
    <t>876_877_878</t>
  </si>
  <si>
    <t>877_878_879</t>
  </si>
  <si>
    <t>878_879_880</t>
  </si>
  <si>
    <t>879_880_881</t>
  </si>
  <si>
    <t>880_881_882</t>
  </si>
  <si>
    <t>881_882_883</t>
  </si>
  <si>
    <t>882_883_884</t>
  </si>
  <si>
    <t>883_884_885</t>
  </si>
  <si>
    <t>884_885_886</t>
  </si>
  <si>
    <t>885_886_887</t>
  </si>
  <si>
    <t>886_887_888</t>
  </si>
  <si>
    <t>887_888_889</t>
  </si>
  <si>
    <t>888_889_890</t>
  </si>
  <si>
    <t>889_890_891</t>
  </si>
  <si>
    <t>890_891_892</t>
  </si>
  <si>
    <t>891_892_893</t>
  </si>
  <si>
    <t>892_893_894</t>
  </si>
  <si>
    <t>893_894_895</t>
  </si>
  <si>
    <t>894_895_896</t>
  </si>
  <si>
    <t>895_896_897</t>
  </si>
  <si>
    <t>896_897_898</t>
  </si>
  <si>
    <t>897_898_899</t>
  </si>
  <si>
    <t>898_899_900</t>
  </si>
  <si>
    <t>899_900_901</t>
  </si>
  <si>
    <t>900_901_902</t>
  </si>
  <si>
    <t>901_902_903</t>
  </si>
  <si>
    <t>902_903_904</t>
  </si>
  <si>
    <t>903_904_905</t>
  </si>
  <si>
    <t>904_905_906</t>
  </si>
  <si>
    <t>905_906_907</t>
  </si>
  <si>
    <t>906_907_908</t>
  </si>
  <si>
    <t>907_908_909</t>
  </si>
  <si>
    <t>908_909_910</t>
  </si>
  <si>
    <t>909_910_911</t>
  </si>
  <si>
    <t>910_911_912</t>
  </si>
  <si>
    <t>911_912_913</t>
  </si>
  <si>
    <t>912_913_914</t>
  </si>
  <si>
    <t>913_914_915</t>
  </si>
  <si>
    <t>914_915_916</t>
  </si>
  <si>
    <t>915_916_917</t>
  </si>
  <si>
    <t>916_917_918</t>
  </si>
  <si>
    <t>917_918_919</t>
  </si>
  <si>
    <t>918_919_920</t>
  </si>
  <si>
    <t>919_920_921</t>
  </si>
  <si>
    <t>920_921_922</t>
  </si>
  <si>
    <t>921_922_923</t>
  </si>
  <si>
    <t>922_923_924</t>
  </si>
  <si>
    <t>923_924_925</t>
  </si>
  <si>
    <t>924_925_926</t>
  </si>
  <si>
    <t>925_926_927</t>
  </si>
  <si>
    <t>926_927_928</t>
  </si>
  <si>
    <t>927_928_929</t>
  </si>
  <si>
    <t>928_929_930</t>
  </si>
  <si>
    <t>929_930_931</t>
  </si>
  <si>
    <t>930_931_932</t>
  </si>
  <si>
    <t>931_932_933</t>
  </si>
  <si>
    <t>932_933_934</t>
  </si>
  <si>
    <t>933_934_935</t>
  </si>
  <si>
    <t>934_935_936</t>
  </si>
  <si>
    <t>935_936_937</t>
  </si>
  <si>
    <t>936_937_938</t>
  </si>
  <si>
    <t>937_938_939</t>
  </si>
  <si>
    <t>938_939_940</t>
  </si>
  <si>
    <t>939_940_941</t>
  </si>
  <si>
    <t>940_941_942</t>
  </si>
  <si>
    <t>941_942_943</t>
  </si>
  <si>
    <t>942_943_944</t>
  </si>
  <si>
    <t>943_944_945</t>
  </si>
  <si>
    <t>944_945_946</t>
  </si>
  <si>
    <t>945_946_947</t>
  </si>
  <si>
    <t>946_947_948</t>
  </si>
  <si>
    <t>947_948_949</t>
  </si>
  <si>
    <t>948_949_950</t>
  </si>
  <si>
    <t>949_950_951</t>
  </si>
  <si>
    <t>950_951_952</t>
  </si>
  <si>
    <t>951_952_953</t>
  </si>
  <si>
    <t>952_953_954</t>
  </si>
  <si>
    <t>953_954_955</t>
  </si>
  <si>
    <t>954_955_956</t>
  </si>
  <si>
    <t>955_956_957</t>
  </si>
  <si>
    <t>956_957_958</t>
  </si>
  <si>
    <t>957_958_959</t>
  </si>
  <si>
    <t>958_959_960</t>
  </si>
  <si>
    <t>959_960_961</t>
  </si>
  <si>
    <t>960_961_962</t>
  </si>
  <si>
    <t>961_962_963</t>
  </si>
  <si>
    <t>962_963_964</t>
  </si>
  <si>
    <t>963_964_965</t>
  </si>
  <si>
    <t>964_965_966</t>
  </si>
  <si>
    <t>965_966_967</t>
  </si>
  <si>
    <t>966_967_968</t>
  </si>
  <si>
    <t>967_968_969</t>
  </si>
  <si>
    <t>968_969_970</t>
  </si>
  <si>
    <t>969_970_971</t>
  </si>
  <si>
    <t>970_971_972</t>
  </si>
  <si>
    <t>971_972_973</t>
  </si>
  <si>
    <t>972_973_974</t>
  </si>
  <si>
    <t>973_974_975</t>
  </si>
  <si>
    <t>974_975_976</t>
  </si>
  <si>
    <t>975_976_977</t>
  </si>
  <si>
    <t>976_977_978</t>
  </si>
  <si>
    <t>977_978_979</t>
  </si>
  <si>
    <t>978_979_980</t>
  </si>
  <si>
    <t>979_980_981</t>
  </si>
  <si>
    <t>980_981_982</t>
  </si>
  <si>
    <t>981_982_983</t>
  </si>
  <si>
    <t>982_983_984</t>
  </si>
  <si>
    <t>983_984_985</t>
  </si>
  <si>
    <t>984_985_986</t>
  </si>
  <si>
    <t>985_986_987</t>
  </si>
  <si>
    <t>986_987_988</t>
  </si>
  <si>
    <t>987_988_989</t>
  </si>
  <si>
    <t>988_989_990</t>
  </si>
  <si>
    <t>989_990_991</t>
  </si>
  <si>
    <t>990_991_992</t>
  </si>
  <si>
    <t>991_992_993</t>
  </si>
  <si>
    <t>992_993_994</t>
  </si>
  <si>
    <t>993_994_995</t>
  </si>
  <si>
    <t>994_995_996</t>
  </si>
  <si>
    <t>995_996_997</t>
  </si>
  <si>
    <t>996_997_998</t>
  </si>
  <si>
    <t>997_998_999</t>
  </si>
  <si>
    <t>Black,White</t>
  </si>
  <si>
    <t>Black,White,Red</t>
  </si>
  <si>
    <t>Purple,Blue,Orange</t>
  </si>
  <si>
    <t>200/415</t>
  </si>
  <si>
    <t>Black,Orange,Red</t>
  </si>
  <si>
    <t>Tan,Purple,Pink</t>
  </si>
  <si>
    <t>White,Black</t>
  </si>
  <si>
    <t>Orange,Black,Red</t>
  </si>
  <si>
    <t>White,Black,Red</t>
  </si>
  <si>
    <t>Yellow,Purple,Red</t>
  </si>
  <si>
    <t>Blue,Purple,Orange</t>
  </si>
  <si>
    <t>Pink,Purple,Tan</t>
  </si>
  <si>
    <t>Purple,Pink,Tan</t>
  </si>
  <si>
    <t>FIELD_WIRE</t>
  </si>
  <si>
    <t>Allen-Bradley</t>
  </si>
  <si>
    <t>Purple,Brown,Yellow</t>
  </si>
  <si>
    <t>Brown,Purple,Yellow</t>
  </si>
  <si>
    <t>Red,Black,Blue</t>
  </si>
  <si>
    <t>Brown,Yellow</t>
  </si>
  <si>
    <t>Yellow,Orange</t>
  </si>
  <si>
    <t>Orange,Brown</t>
  </si>
  <si>
    <t>Orange,Brown,Yellow</t>
  </si>
  <si>
    <t>ME560P6W</t>
  </si>
  <si>
    <t>L2230C</t>
  </si>
  <si>
    <t>120/250</t>
  </si>
  <si>
    <t>Black,Orange,Red,White</t>
  </si>
  <si>
    <t>Orange,Black,Red,White</t>
  </si>
  <si>
    <t>BCA</t>
  </si>
  <si>
    <t>AH460C7W</t>
  </si>
  <si>
    <t>FW6010055</t>
  </si>
  <si>
    <t>HBL520C6W</t>
  </si>
  <si>
    <t>HBL560C7WLT100</t>
  </si>
  <si>
    <t>1" LT (4)#6 (1)#10</t>
  </si>
  <si>
    <t>1" LT (5)#8</t>
  </si>
  <si>
    <t>3/4" LT (4)#8 (1)#10</t>
  </si>
  <si>
    <t>3/4" LT (2)#8 (1)#10</t>
  </si>
  <si>
    <t>1/2" LT (5)#10</t>
  </si>
  <si>
    <t>3/4" LT (5)#8</t>
  </si>
  <si>
    <t>1/2" LT (4)#10</t>
  </si>
  <si>
    <t>3/4" LT (3)#8 (1)#10</t>
  </si>
  <si>
    <t>1/2" LT (3)#10</t>
  </si>
  <si>
    <t>3/4" LT (3)#6 (1)#10</t>
  </si>
  <si>
    <t>3/4" LT (2)#6 (1)#10</t>
  </si>
  <si>
    <t>1/2" LT (2)#8 (1)#10</t>
  </si>
  <si>
    <t>1/2" LT (3)#10 SOL</t>
  </si>
  <si>
    <t>1/2" LT (2)#10 (1)(#10)</t>
  </si>
  <si>
    <t>1 1/4" LT (3)#3 (1)#6</t>
  </si>
  <si>
    <t>1 1/4" LT (4)#3 (1) 6</t>
  </si>
  <si>
    <t>1/2" LT (6)#10</t>
  </si>
  <si>
    <t>1" LT (5)#6</t>
  </si>
  <si>
    <t>1/2" GF (5)#10</t>
  </si>
  <si>
    <t>P</t>
  </si>
  <si>
    <t>Receptacle ID</t>
  </si>
  <si>
    <t>Rack ID</t>
  </si>
  <si>
    <t>HBL560R7W</t>
  </si>
  <si>
    <t>1"LT (4)#6 (1)#10</t>
  </si>
  <si>
    <t>ME530P7W</t>
  </si>
  <si>
    <t>Blue w/ We Strp</t>
  </si>
  <si>
    <t>Yellow w/ We Strp</t>
  </si>
  <si>
    <t>9C54U2/C75</t>
  </si>
  <si>
    <t>HBL530C9W</t>
  </si>
  <si>
    <t>HBL320P6W</t>
  </si>
  <si>
    <t>HBL360R6W</t>
  </si>
  <si>
    <t>PXC1692236</t>
  </si>
  <si>
    <t>PXC1688040</t>
  </si>
  <si>
    <t>WALTHER 361409</t>
  </si>
  <si>
    <t>C560C6SA</t>
  </si>
  <si>
    <t>C560P6SA</t>
  </si>
  <si>
    <t>SO 6/5</t>
  </si>
  <si>
    <t>ME360R6W</t>
  </si>
  <si>
    <t>60BBW</t>
  </si>
  <si>
    <t>Email Spreadsheet to:</t>
  </si>
  <si>
    <t>CablingSolutions@Southwire.com</t>
  </si>
  <si>
    <r>
      <t>Upon Completion of the "</t>
    </r>
    <r>
      <rPr>
        <b/>
        <u/>
        <sz val="26"/>
        <color theme="0"/>
        <rFont val="Aptos Narrow"/>
        <family val="2"/>
      </rPr>
      <t>Builder</t>
    </r>
    <r>
      <rPr>
        <b/>
        <sz val="24"/>
        <color theme="0"/>
        <rFont val="Aptos Narrow"/>
        <family val="2"/>
      </rPr>
      <t>" Tab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</si>
</sst>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rgb="FF172B4D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6"/>
      <color rgb="FF000000"/>
      <name val="Aptos Narrow"/>
      <family val="2"/>
    </font>
    <font>
      <u/>
      <sz val="14"/>
      <color theme="10"/>
      <name val="Calibri"/>
      <family val="2"/>
      <scheme val="minor"/>
    </font>
    <font>
      <b/>
      <sz val="24"/>
      <color theme="0"/>
      <name val="Aptos Narrow"/>
      <family val="2"/>
    </font>
    <font>
      <b/>
      <u/>
      <sz val="26"/>
      <color theme="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</borders>
  <cellStyleXfs count="8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8" borderId="0" applyNumberFormat="0" applyBorder="0" applyAlignment="0" applyProtection="0"/>
    <xf numFmtId="0" fontId="7" fillId="0" borderId="0"/>
    <xf numFmtId="0" fontId="19" fillId="0" borderId="0" applyNumberFormat="0" applyFill="0" applyBorder="0" applyAlignment="0" applyProtection="0"/>
  </cellStyleXfs>
  <cellXfs count="173">
    <xf numFmtId="0" fontId="0" fillId="0" borderId="0" xfId="0"/>
    <xf numFmtId="0" fontId="0" fillId="0" borderId="0" xfId="0" applyProtection="1">
      <protection locked="0"/>
    </xf>
    <xf numFmtId="0" fontId="15" fillId="7" borderId="12" xfId="5" applyFont="1" applyFill="1" applyBorder="1" applyAlignment="1" applyProtection="1">
      <alignment horizontal="left" vertical="center"/>
      <protection locked="0"/>
    </xf>
    <xf numFmtId="49" fontId="0" fillId="0" borderId="0" xfId="0" applyNumberFormat="1" applyAlignment="1" applyProtection="1">
      <alignment horizontal="right" vertical="center"/>
      <protection locked="0"/>
    </xf>
    <xf numFmtId="0" fontId="9" fillId="11" borderId="24" xfId="0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5" fillId="9" borderId="0" xfId="5" applyFill="1" applyBorder="1" applyProtection="1">
      <protection locked="0"/>
    </xf>
    <xf numFmtId="0" fontId="5" fillId="9" borderId="0" xfId="5" applyFill="1" applyBorder="1" applyAlignment="1" applyProtection="1">
      <alignment horizontal="right"/>
      <protection locked="0"/>
    </xf>
    <xf numFmtId="0" fontId="5" fillId="9" borderId="0" xfId="5" applyFill="1" applyBorder="1" applyAlignment="1" applyProtection="1">
      <protection locked="0"/>
    </xf>
    <xf numFmtId="0" fontId="0" fillId="9" borderId="22" xfId="0" applyFill="1" applyBorder="1" applyProtection="1">
      <protection locked="0"/>
    </xf>
    <xf numFmtId="0" fontId="4" fillId="9" borderId="14" xfId="5" applyFont="1" applyFill="1" applyBorder="1" applyAlignment="1" applyProtection="1">
      <alignment vertical="center"/>
      <protection locked="0"/>
    </xf>
    <xf numFmtId="0" fontId="5" fillId="9" borderId="14" xfId="5" applyFill="1" applyBorder="1" applyProtection="1">
      <protection locked="0"/>
    </xf>
    <xf numFmtId="0" fontId="5" fillId="9" borderId="14" xfId="5" applyFill="1" applyBorder="1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0" fontId="3" fillId="0" borderId="7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7" borderId="6" xfId="2" applyFont="1" applyFill="1" applyBorder="1" applyAlignment="1" applyProtection="1">
      <alignment horizontal="center" vertical="center" wrapText="1"/>
    </xf>
    <xf numFmtId="0" fontId="0" fillId="7" borderId="7" xfId="2" applyFont="1" applyFill="1" applyBorder="1" applyAlignment="1" applyProtection="1">
      <alignment horizontal="center" vertical="center" wrapText="1"/>
    </xf>
    <xf numFmtId="0" fontId="0" fillId="7" borderId="8" xfId="2" applyFont="1" applyFill="1" applyBorder="1" applyAlignment="1" applyProtection="1">
      <alignment horizontal="center" vertical="center" wrapText="1"/>
    </xf>
    <xf numFmtId="0" fontId="1" fillId="6" borderId="7" xfId="4" applyFill="1" applyBorder="1" applyAlignment="1" applyProtection="1">
      <alignment horizontal="center" vertical="center" wrapText="1"/>
    </xf>
    <xf numFmtId="0" fontId="0" fillId="6" borderId="7" xfId="2" applyFont="1" applyFill="1" applyBorder="1" applyAlignment="1" applyProtection="1">
      <alignment horizontal="center" vertical="center" wrapText="1"/>
    </xf>
    <xf numFmtId="0" fontId="0" fillId="6" borderId="8" xfId="2" applyFont="1" applyFill="1" applyBorder="1" applyAlignment="1" applyProtection="1">
      <alignment horizontal="center" vertical="center" wrapText="1"/>
    </xf>
    <xf numFmtId="0" fontId="1" fillId="7" borderId="6" xfId="2" applyFont="1" applyFill="1" applyBorder="1" applyAlignment="1" applyProtection="1">
      <alignment horizontal="center" vertical="center" wrapText="1"/>
    </xf>
    <xf numFmtId="0" fontId="0" fillId="6" borderId="6" xfId="2" applyFont="1" applyFill="1" applyBorder="1" applyAlignment="1" applyProtection="1">
      <alignment horizontal="center" vertical="center" wrapText="1"/>
    </xf>
    <xf numFmtId="0" fontId="1" fillId="6" borderId="7" xfId="2" applyFont="1" applyFill="1" applyBorder="1" applyAlignment="1" applyProtection="1">
      <alignment horizontal="center" vertical="center" wrapText="1"/>
    </xf>
    <xf numFmtId="0" fontId="14" fillId="7" borderId="6" xfId="1" applyFont="1" applyFill="1" applyBorder="1" applyAlignment="1" applyProtection="1">
      <alignment horizontal="center" vertical="center" wrapText="1"/>
    </xf>
    <xf numFmtId="0" fontId="14" fillId="7" borderId="7" xfId="1" applyFont="1" applyFill="1" applyBorder="1" applyAlignment="1" applyProtection="1">
      <alignment horizontal="center" vertical="center" wrapText="1"/>
    </xf>
    <xf numFmtId="0" fontId="14" fillId="7" borderId="8" xfId="1" applyFont="1" applyFill="1" applyBorder="1" applyAlignment="1" applyProtection="1">
      <alignment horizontal="center" vertical="center" wrapText="1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9" borderId="23" xfId="0" applyFill="1" applyBorder="1" applyProtection="1">
      <protection locked="0"/>
    </xf>
    <xf numFmtId="0" fontId="0" fillId="9" borderId="14" xfId="0" applyFill="1" applyBorder="1" applyProtection="1">
      <protection locked="0"/>
    </xf>
    <xf numFmtId="0" fontId="0" fillId="9" borderId="14" xfId="0" applyFill="1" applyBorder="1" applyAlignment="1" applyProtection="1">
      <alignment horizontal="center" vertical="center"/>
      <protection locked="0"/>
    </xf>
    <xf numFmtId="0" fontId="0" fillId="9" borderId="15" xfId="0" applyFill="1" applyBorder="1" applyProtection="1">
      <protection locked="0"/>
    </xf>
    <xf numFmtId="49" fontId="0" fillId="0" borderId="0" xfId="0" applyNumberFormat="1"/>
    <xf numFmtId="49" fontId="14" fillId="0" borderId="0" xfId="6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14" fillId="0" borderId="0" xfId="6" applyNumberFormat="1" applyFont="1" applyAlignment="1">
      <alignment horizontal="left" vertical="center"/>
    </xf>
    <xf numFmtId="49" fontId="14" fillId="0" borderId="0" xfId="6" applyNumberFormat="1" applyFont="1"/>
    <xf numFmtId="49" fontId="14" fillId="0" borderId="0" xfId="6" applyNumberFormat="1" applyFont="1" applyAlignment="1">
      <alignment horizontal="right" vertical="center"/>
    </xf>
    <xf numFmtId="49" fontId="14" fillId="0" borderId="0" xfId="6" applyNumberFormat="1" applyFont="1" applyAlignment="1">
      <alignment vertical="center"/>
    </xf>
    <xf numFmtId="49" fontId="0" fillId="0" borderId="0" xfId="0" applyNumberFormat="1" applyAlignment="1">
      <alignment horizontal="right" vertical="center"/>
    </xf>
    <xf numFmtId="49" fontId="0" fillId="0" borderId="0" xfId="0" applyNumberFormat="1" applyAlignment="1">
      <alignment vertical="center"/>
    </xf>
    <xf numFmtId="49" fontId="0" fillId="0" borderId="0" xfId="0" quotePrefix="1" applyNumberFormat="1" applyAlignment="1">
      <alignment horizontal="left" vertical="center"/>
    </xf>
    <xf numFmtId="0" fontId="15" fillId="7" borderId="12" xfId="5" applyNumberFormat="1" applyFont="1" applyFill="1" applyBorder="1" applyAlignment="1" applyProtection="1">
      <alignment horizontal="left" vertical="center"/>
      <protection locked="0"/>
    </xf>
    <xf numFmtId="0" fontId="0" fillId="9" borderId="0" xfId="0" applyFill="1" applyProtection="1">
      <protection locked="0"/>
    </xf>
    <xf numFmtId="0" fontId="0" fillId="9" borderId="0" xfId="0" applyFill="1" applyAlignment="1" applyProtection="1">
      <alignment horizontal="right"/>
      <protection locked="0"/>
    </xf>
    <xf numFmtId="0" fontId="0" fillId="9" borderId="0" xfId="0" applyFill="1" applyAlignment="1" applyProtection="1">
      <alignment horizontal="center" vertical="center"/>
      <protection locked="0"/>
    </xf>
    <xf numFmtId="0" fontId="14" fillId="9" borderId="22" xfId="5" applyFont="1" applyFill="1" applyBorder="1" applyAlignment="1" applyProtection="1">
      <protection locked="0"/>
    </xf>
    <xf numFmtId="0" fontId="6" fillId="9" borderId="13" xfId="5" applyFont="1" applyFill="1" applyBorder="1" applyAlignment="1" applyProtection="1">
      <protection locked="0"/>
    </xf>
    <xf numFmtId="0" fontId="0" fillId="9" borderId="16" xfId="0" applyFill="1" applyBorder="1" applyProtection="1">
      <protection locked="0"/>
    </xf>
    <xf numFmtId="0" fontId="0" fillId="9" borderId="17" xfId="0" applyFill="1" applyBorder="1" applyProtection="1">
      <protection locked="0"/>
    </xf>
    <xf numFmtId="0" fontId="0" fillId="9" borderId="17" xfId="0" applyFill="1" applyBorder="1" applyAlignment="1" applyProtection="1">
      <alignment horizontal="right"/>
      <protection locked="0"/>
    </xf>
    <xf numFmtId="0" fontId="0" fillId="9" borderId="17" xfId="0" applyFill="1" applyBorder="1" applyAlignment="1" applyProtection="1">
      <alignment horizontal="center" vertical="center"/>
      <protection locked="0"/>
    </xf>
    <xf numFmtId="0" fontId="0" fillId="9" borderId="18" xfId="0" applyFill="1" applyBorder="1" applyProtection="1">
      <protection locked="0"/>
    </xf>
    <xf numFmtId="0" fontId="14" fillId="0" borderId="0" xfId="5" applyFont="1" applyFill="1" applyBorder="1" applyAlignment="1" applyProtection="1">
      <alignment horizontal="right" vertical="center"/>
    </xf>
    <xf numFmtId="0" fontId="6" fillId="0" borderId="0" xfId="5" applyFont="1" applyFill="1" applyBorder="1" applyAlignment="1" applyProtection="1">
      <alignment horizontal="right" vertical="center"/>
    </xf>
    <xf numFmtId="0" fontId="15" fillId="9" borderId="23" xfId="5" applyFont="1" applyFill="1" applyBorder="1" applyAlignment="1" applyProtection="1"/>
    <xf numFmtId="0" fontId="14" fillId="9" borderId="23" xfId="5" applyFont="1" applyFill="1" applyBorder="1" applyAlignment="1" applyProtection="1"/>
    <xf numFmtId="0" fontId="6" fillId="9" borderId="15" xfId="5" applyFont="1" applyFill="1" applyBorder="1" applyAlignment="1" applyProtection="1"/>
    <xf numFmtId="0" fontId="11" fillId="9" borderId="0" xfId="0" applyFont="1" applyFill="1" applyAlignment="1">
      <alignment horizontal="right" vertical="center"/>
    </xf>
    <xf numFmtId="0" fontId="0" fillId="9" borderId="0" xfId="0" applyFill="1"/>
    <xf numFmtId="0" fontId="15" fillId="9" borderId="0" xfId="5" applyFont="1" applyFill="1" applyBorder="1" applyAlignment="1" applyProtection="1">
      <alignment horizontal="right" vertical="center"/>
    </xf>
    <xf numFmtId="0" fontId="0" fillId="9" borderId="16" xfId="0" applyFill="1" applyBorder="1"/>
    <xf numFmtId="0" fontId="0" fillId="9" borderId="17" xfId="0" applyFill="1" applyBorder="1"/>
    <xf numFmtId="0" fontId="0" fillId="9" borderId="18" xfId="0" applyFill="1" applyBorder="1"/>
    <xf numFmtId="0" fontId="9" fillId="9" borderId="22" xfId="0" applyFont="1" applyFill="1" applyBorder="1" applyAlignment="1">
      <alignment horizontal="right" vertical="center"/>
    </xf>
    <xf numFmtId="0" fontId="12" fillId="9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0" fontId="11" fillId="9" borderId="23" xfId="0" applyFont="1" applyFill="1" applyBorder="1" applyAlignment="1">
      <alignment vertical="center"/>
    </xf>
    <xf numFmtId="0" fontId="8" fillId="9" borderId="22" xfId="0" applyFont="1" applyFill="1" applyBorder="1" applyAlignment="1">
      <alignment vertical="center"/>
    </xf>
    <xf numFmtId="0" fontId="10" fillId="9" borderId="0" xfId="0" applyFont="1" applyFill="1" applyAlignment="1">
      <alignment vertical="center"/>
    </xf>
    <xf numFmtId="0" fontId="0" fillId="9" borderId="23" xfId="0" applyFill="1" applyBorder="1" applyAlignment="1">
      <alignment vertical="center"/>
    </xf>
    <xf numFmtId="0" fontId="11" fillId="9" borderId="0" xfId="0" applyFont="1" applyFill="1" applyAlignment="1">
      <alignment vertical="center"/>
    </xf>
    <xf numFmtId="0" fontId="0" fillId="9" borderId="22" xfId="0" applyFill="1" applyBorder="1" applyAlignment="1">
      <alignment horizontal="right" vertical="center"/>
    </xf>
    <xf numFmtId="0" fontId="0" fillId="9" borderId="14" xfId="0" applyFill="1" applyBorder="1" applyAlignment="1">
      <alignment vertical="center"/>
    </xf>
    <xf numFmtId="0" fontId="0" fillId="9" borderId="0" xfId="0" applyFill="1" applyAlignment="1">
      <alignment horizontal="right" vertical="center"/>
    </xf>
    <xf numFmtId="0" fontId="9" fillId="9" borderId="0" xfId="0" applyFont="1" applyFill="1" applyAlignment="1">
      <alignment vertical="center"/>
    </xf>
    <xf numFmtId="0" fontId="0" fillId="9" borderId="22" xfId="0" applyFill="1" applyBorder="1"/>
    <xf numFmtId="0" fontId="0" fillId="9" borderId="23" xfId="0" applyFill="1" applyBorder="1"/>
    <xf numFmtId="0" fontId="11" fillId="9" borderId="0" xfId="0" applyFont="1" applyFill="1" applyAlignment="1">
      <alignment vertical="top" wrapText="1"/>
    </xf>
    <xf numFmtId="0" fontId="14" fillId="9" borderId="0" xfId="0" applyFont="1" applyFill="1" applyAlignment="1">
      <alignment vertical="center"/>
    </xf>
    <xf numFmtId="0" fontId="11" fillId="9" borderId="13" xfId="0" applyFont="1" applyFill="1" applyBorder="1" applyAlignment="1">
      <alignment horizontal="right" vertical="center" wrapText="1"/>
    </xf>
    <xf numFmtId="0" fontId="11" fillId="9" borderId="14" xfId="0" applyFont="1" applyFill="1" applyBorder="1" applyAlignment="1">
      <alignment horizontal="left" vertical="center"/>
    </xf>
    <xf numFmtId="0" fontId="11" fillId="9" borderId="14" xfId="0" applyFont="1" applyFill="1" applyBorder="1" applyAlignment="1">
      <alignment horizontal="right" vertical="center"/>
    </xf>
    <xf numFmtId="0" fontId="11" fillId="9" borderId="14" xfId="0" applyFont="1" applyFill="1" applyBorder="1" applyAlignment="1">
      <alignment vertical="center"/>
    </xf>
    <xf numFmtId="0" fontId="0" fillId="9" borderId="14" xfId="0" applyFill="1" applyBorder="1" applyAlignment="1">
      <alignment horizontal="left" vertical="center"/>
    </xf>
    <xf numFmtId="0" fontId="11" fillId="9" borderId="0" xfId="0" applyFont="1" applyFill="1" applyAlignment="1" applyProtection="1">
      <alignment horizontal="right" vertical="center"/>
      <protection locked="0"/>
    </xf>
    <xf numFmtId="0" fontId="11" fillId="9" borderId="0" xfId="0" applyFont="1" applyFill="1" applyAlignment="1" applyProtection="1">
      <alignment vertical="top"/>
      <protection locked="0"/>
    </xf>
    <xf numFmtId="0" fontId="9" fillId="9" borderId="22" xfId="0" applyFont="1" applyFill="1" applyBorder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/>
    <xf numFmtId="0" fontId="0" fillId="12" borderId="0" xfId="0" applyFill="1" applyProtection="1">
      <protection locked="0"/>
    </xf>
    <xf numFmtId="0" fontId="0" fillId="7" borderId="0" xfId="2" applyFont="1" applyFill="1" applyBorder="1" applyAlignment="1" applyProtection="1">
      <alignment horizontal="center" vertical="center" wrapText="1"/>
    </xf>
    <xf numFmtId="0" fontId="18" fillId="0" borderId="0" xfId="0" applyFont="1"/>
    <xf numFmtId="49" fontId="14" fillId="0" borderId="0" xfId="6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" fillId="0" borderId="0" xfId="6" applyFont="1" applyAlignment="1">
      <alignment vertical="center"/>
    </xf>
    <xf numFmtId="0" fontId="14" fillId="0" borderId="0" xfId="6" applyFont="1" applyAlignment="1">
      <alignment horizontal="center"/>
    </xf>
    <xf numFmtId="49" fontId="14" fillId="0" borderId="0" xfId="6" applyNumberFormat="1" applyFont="1" applyAlignment="1">
      <alignment horizontal="center"/>
    </xf>
    <xf numFmtId="0" fontId="14" fillId="0" borderId="0" xfId="6" applyFont="1" applyAlignment="1">
      <alignment horizontal="center" vertical="center"/>
    </xf>
    <xf numFmtId="1" fontId="0" fillId="0" borderId="0" xfId="0" applyNumberFormat="1" applyAlignment="1">
      <alignment horizontal="left" vertical="center"/>
    </xf>
    <xf numFmtId="1" fontId="14" fillId="0" borderId="0" xfId="6" applyNumberFormat="1" applyFont="1" applyAlignment="1">
      <alignment horizontal="left" vertical="center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right" vertical="center"/>
    </xf>
    <xf numFmtId="1" fontId="14" fillId="0" borderId="0" xfId="6" applyNumberFormat="1" applyFont="1" applyAlignment="1">
      <alignment horizontal="right" vertical="center"/>
    </xf>
    <xf numFmtId="1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right" vertical="center"/>
      <protection locked="0"/>
    </xf>
    <xf numFmtId="1" fontId="0" fillId="0" borderId="0" xfId="0" quotePrefix="1" applyNumberFormat="1" applyAlignment="1">
      <alignment horizontal="left" vertical="center"/>
    </xf>
    <xf numFmtId="2" fontId="0" fillId="0" borderId="0" xfId="0" applyNumberFormat="1" applyAlignment="1" applyProtection="1">
      <alignment horizontal="right" vertical="center"/>
      <protection locked="0"/>
    </xf>
    <xf numFmtId="0" fontId="21" fillId="0" borderId="0" xfId="7" applyFont="1" applyAlignment="1">
      <alignment horizontal="right" vertical="center"/>
    </xf>
    <xf numFmtId="0" fontId="22" fillId="13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11" fillId="7" borderId="19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top" wrapText="1"/>
      <protection locked="0"/>
    </xf>
    <xf numFmtId="0" fontId="11" fillId="7" borderId="18" xfId="0" applyFont="1" applyFill="1" applyBorder="1" applyAlignment="1" applyProtection="1">
      <alignment horizontal="left" vertical="top" wrapText="1"/>
      <protection locked="0"/>
    </xf>
    <xf numFmtId="0" fontId="11" fillId="7" borderId="22" xfId="0" applyFont="1" applyFill="1" applyBorder="1" applyAlignment="1" applyProtection="1">
      <alignment horizontal="left" vertical="top" wrapText="1"/>
      <protection locked="0"/>
    </xf>
    <xf numFmtId="0" fontId="11" fillId="7" borderId="0" xfId="0" applyFont="1" applyFill="1" applyAlignment="1" applyProtection="1">
      <alignment horizontal="left" vertical="top" wrapText="1"/>
      <protection locked="0"/>
    </xf>
    <xf numFmtId="0" fontId="11" fillId="7" borderId="23" xfId="0" applyFont="1" applyFill="1" applyBorder="1" applyAlignment="1" applyProtection="1">
      <alignment horizontal="left" vertical="top" wrapText="1"/>
      <protection locked="0"/>
    </xf>
    <xf numFmtId="0" fontId="11" fillId="7" borderId="13" xfId="0" applyFont="1" applyFill="1" applyBorder="1" applyAlignment="1" applyProtection="1">
      <alignment horizontal="left" vertical="top" wrapText="1"/>
      <protection locked="0"/>
    </xf>
    <xf numFmtId="0" fontId="11" fillId="7" borderId="14" xfId="0" applyFont="1" applyFill="1" applyBorder="1" applyAlignment="1" applyProtection="1">
      <alignment horizontal="left" vertical="top" wrapText="1"/>
      <protection locked="0"/>
    </xf>
    <xf numFmtId="0" fontId="11" fillId="7" borderId="15" xfId="0" applyFont="1" applyFill="1" applyBorder="1" applyAlignment="1" applyProtection="1">
      <alignment horizontal="left" vertical="top" wrapText="1"/>
      <protection locked="0"/>
    </xf>
    <xf numFmtId="0" fontId="3" fillId="10" borderId="9" xfId="0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/>
    </xf>
    <xf numFmtId="0" fontId="3" fillId="10" borderId="5" xfId="2" applyFont="1" applyFill="1" applyBorder="1" applyAlignment="1" applyProtection="1">
      <alignment horizontal="center" vertical="center" wrapText="1"/>
    </xf>
    <xf numFmtId="0" fontId="3" fillId="10" borderId="8" xfId="2" applyFont="1" applyFill="1" applyBorder="1" applyAlignment="1" applyProtection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" xfId="2" applyFont="1" applyFill="1" applyBorder="1" applyAlignment="1" applyProtection="1">
      <alignment horizontal="center" vertical="center" wrapText="1"/>
    </xf>
    <xf numFmtId="0" fontId="3" fillId="6" borderId="4" xfId="2" applyFont="1" applyFill="1" applyBorder="1" applyAlignment="1" applyProtection="1">
      <alignment horizontal="center" vertical="center" wrapText="1"/>
    </xf>
    <xf numFmtId="0" fontId="3" fillId="6" borderId="5" xfId="2" applyFont="1" applyFill="1" applyBorder="1" applyAlignment="1" applyProtection="1">
      <alignment horizontal="center" vertical="center" wrapText="1"/>
    </xf>
    <xf numFmtId="0" fontId="3" fillId="10" borderId="9" xfId="2" applyFont="1" applyFill="1" applyBorder="1" applyAlignment="1" applyProtection="1">
      <alignment horizontal="center" vertical="center" wrapText="1"/>
    </xf>
    <xf numFmtId="0" fontId="3" fillId="10" borderId="10" xfId="2" applyFont="1" applyFill="1" applyBorder="1" applyAlignment="1" applyProtection="1">
      <alignment horizontal="center" vertical="center" wrapText="1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10" borderId="11" xfId="3" applyFont="1" applyFill="1" applyBorder="1" applyAlignment="1" applyProtection="1">
      <alignment horizontal="center" vertical="center" wrapText="1"/>
    </xf>
    <xf numFmtId="0" fontId="3" fillId="10" borderId="11" xfId="0" applyFont="1" applyFill="1" applyBorder="1" applyAlignment="1">
      <alignment wrapText="1"/>
    </xf>
    <xf numFmtId="0" fontId="3" fillId="6" borderId="3" xfId="4" applyFont="1" applyFill="1" applyBorder="1" applyAlignment="1" applyProtection="1">
      <alignment horizontal="center" vertical="center" wrapText="1"/>
    </xf>
    <xf numFmtId="0" fontId="3" fillId="6" borderId="4" xfId="4" applyFont="1" applyFill="1" applyBorder="1" applyAlignment="1" applyProtection="1">
      <alignment horizontal="center" vertical="center" wrapText="1"/>
    </xf>
    <xf numFmtId="0" fontId="3" fillId="6" borderId="5" xfId="4" applyFont="1" applyFill="1" applyBorder="1" applyAlignment="1" applyProtection="1">
      <alignment horizontal="center" vertical="center" wrapText="1"/>
    </xf>
    <xf numFmtId="0" fontId="11" fillId="9" borderId="27" xfId="0" applyFont="1" applyFill="1" applyBorder="1" applyAlignment="1">
      <alignment horizontal="right" vertical="top" wrapText="1"/>
    </xf>
    <xf numFmtId="0" fontId="3" fillId="10" borderId="9" xfId="3" applyFont="1" applyFill="1" applyBorder="1" applyAlignment="1" applyProtection="1">
      <alignment horizontal="center" vertical="center" wrapText="1"/>
    </xf>
    <xf numFmtId="0" fontId="3" fillId="10" borderId="10" xfId="0" applyFont="1" applyFill="1" applyBorder="1" applyAlignment="1">
      <alignment wrapText="1"/>
    </xf>
    <xf numFmtId="0" fontId="3" fillId="10" borderId="9" xfId="3" applyNumberFormat="1" applyFont="1" applyFill="1" applyBorder="1" applyAlignment="1" applyProtection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right" vertical="center"/>
    </xf>
    <xf numFmtId="0" fontId="9" fillId="9" borderId="23" xfId="0" applyFont="1" applyFill="1" applyBorder="1" applyAlignment="1">
      <alignment horizontal="right" vertical="center"/>
    </xf>
    <xf numFmtId="0" fontId="9" fillId="11" borderId="25" xfId="0" applyFont="1" applyFill="1" applyBorder="1" applyAlignment="1" applyProtection="1">
      <alignment horizontal="left" vertical="center"/>
      <protection locked="0"/>
    </xf>
    <xf numFmtId="0" fontId="9" fillId="11" borderId="26" xfId="0" applyFont="1" applyFill="1" applyBorder="1" applyAlignment="1" applyProtection="1">
      <alignment horizontal="left" vertical="center"/>
      <protection locked="0"/>
    </xf>
    <xf numFmtId="14" fontId="9" fillId="11" borderId="25" xfId="0" applyNumberFormat="1" applyFont="1" applyFill="1" applyBorder="1" applyAlignment="1" applyProtection="1">
      <alignment horizontal="left" vertical="center"/>
      <protection locked="0"/>
    </xf>
    <xf numFmtId="14" fontId="9" fillId="11" borderId="26" xfId="0" applyNumberFormat="1" applyFont="1" applyFill="1" applyBorder="1" applyAlignment="1" applyProtection="1">
      <alignment horizontal="left" vertical="center"/>
      <protection locked="0"/>
    </xf>
    <xf numFmtId="0" fontId="12" fillId="7" borderId="19" xfId="0" applyFont="1" applyFill="1" applyBorder="1" applyAlignment="1" applyProtection="1">
      <alignment horizontal="left" vertical="center"/>
      <protection locked="0"/>
    </xf>
    <xf numFmtId="0" fontId="12" fillId="7" borderId="20" xfId="0" applyFont="1" applyFill="1" applyBorder="1" applyAlignment="1" applyProtection="1">
      <alignment horizontal="left" vertical="center"/>
      <protection locked="0"/>
    </xf>
  </cellXfs>
  <cellStyles count="8">
    <cellStyle name="20% - Accent1" xfId="3" builtinId="30"/>
    <cellStyle name="20% - Accent2" xfId="4" builtinId="34"/>
    <cellStyle name="Accent6" xfId="5" builtinId="49"/>
    <cellStyle name="Hyperlink" xfId="7" builtinId="8"/>
    <cellStyle name="Input" xfId="1" builtinId="20"/>
    <cellStyle name="Normal" xfId="0" builtinId="0"/>
    <cellStyle name="Normal 7" xfId="6" xr:uid="{A26C37A5-78A8-49B2-832F-57A0E56CA734}"/>
    <cellStyle name="Note" xfId="2" builtinId="10"/>
  </cellStyles>
  <dxfs count="20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006100"/>
      </font>
      <fill>
        <patternFill>
          <bgColor rgb="FFC6EF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fgColor theme="9"/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fgColor theme="9"/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9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7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</dxfs>
  <tableStyles count="0" defaultTableStyle="TableStyleMedium2" defaultPivotStyle="PivotStyleLight16"/>
  <colors>
    <mruColors>
      <color rgb="FF006100"/>
      <color rgb="FFC6EFCE"/>
      <color rgb="FF9C0006"/>
      <color rgb="FFFFC7C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307362</xdr:colOff>
      <xdr:row>5</xdr:row>
      <xdr:rowOff>3682</xdr:rowOff>
    </xdr:from>
    <xdr:to>
      <xdr:col>12</xdr:col>
      <xdr:colOff>720794</xdr:colOff>
      <xdr:row>7</xdr:row>
      <xdr:rowOff>193618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31391" y="1157888"/>
          <a:ext cx="2845109" cy="735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CablingSolutions@Southwire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3E17B-2074-4DDF-B789-33CBEB83A0CE}">
  <dimension ref="B2:B4"/>
  <sheetViews>
    <sheetView tabSelected="1" workbookViewId="0"/>
  </sheetViews>
  <sheetFormatPr defaultRowHeight="15" x14ac:dyDescent="0.25"/>
  <cols>
    <col min="2" max="2" width="44.5703125" customWidth="1"/>
    <col min="3" max="3" width="9.140625" customWidth="1"/>
  </cols>
  <sheetData>
    <row r="2" spans="2:2" ht="113.25" customHeight="1" x14ac:dyDescent="0.25">
      <c r="B2" s="124" t="s">
        <v>4573</v>
      </c>
    </row>
    <row r="3" spans="2:2" ht="21" x14ac:dyDescent="0.25">
      <c r="B3" s="125" t="s">
        <v>4571</v>
      </c>
    </row>
    <row r="4" spans="2:2" ht="18.75" x14ac:dyDescent="0.25">
      <c r="B4" s="123" t="s">
        <v>4572</v>
      </c>
    </row>
  </sheetData>
  <hyperlinks>
    <hyperlink ref="B4" r:id="rId1" display="mailto:CablingSolutions@Southwire.com" xr:uid="{9507E8EE-753F-4F11-A5FC-F6E6315D69B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8BF43-2B0F-49F2-A587-099B6A5BC98B}">
  <sheetPr codeName="Sheet1"/>
  <dimension ref="A1:AQ3119"/>
  <sheetViews>
    <sheetView zoomScale="85" zoomScaleNormal="85" workbookViewId="0">
      <selection activeCell="A20" sqref="A20"/>
    </sheetView>
  </sheetViews>
  <sheetFormatPr defaultRowHeight="15" x14ac:dyDescent="0.25"/>
  <cols>
    <col min="1" max="1" width="18.7109375" customWidth="1"/>
    <col min="2" max="11" width="15.7109375" customWidth="1"/>
    <col min="12" max="12" width="20.7109375" customWidth="1"/>
    <col min="13" max="13" width="15" customWidth="1"/>
    <col min="14" max="15" width="7.7109375" customWidth="1"/>
    <col min="16" max="16" width="10.140625" customWidth="1"/>
    <col min="17" max="17" width="10" customWidth="1"/>
    <col min="18" max="18" width="9.5703125" customWidth="1"/>
    <col min="19" max="19" width="9.7109375" style="14" customWidth="1"/>
    <col min="20" max="20" width="12.140625" bestFit="1" customWidth="1"/>
    <col min="21" max="22" width="19.7109375" customWidth="1"/>
    <col min="23" max="23" width="25.5703125" customWidth="1"/>
    <col min="24" max="24" width="9.7109375" customWidth="1"/>
    <col min="25" max="25" width="11.140625" bestFit="1" customWidth="1"/>
    <col min="26" max="27" width="8.7109375" style="17" customWidth="1"/>
    <col min="28" max="28" width="7.28515625" style="17" customWidth="1"/>
    <col min="29" max="29" width="22.42578125" customWidth="1"/>
    <col min="30" max="30" width="25.7109375" customWidth="1"/>
    <col min="31" max="32" width="6.7109375" customWidth="1"/>
    <col min="33" max="33" width="26.7109375" customWidth="1"/>
    <col min="34" max="34" width="12.85546875" style="16" customWidth="1"/>
    <col min="37" max="37" width="9.140625" customWidth="1"/>
    <col min="38" max="38" width="8.85546875" customWidth="1"/>
    <col min="39" max="39" width="40.140625" bestFit="1" customWidth="1"/>
    <col min="40" max="40" width="17.28515625" customWidth="1"/>
    <col min="41" max="41" width="40.140625" bestFit="1" customWidth="1"/>
    <col min="42" max="42" width="12.140625" customWidth="1"/>
    <col min="43" max="43" width="22.28515625" customWidth="1"/>
    <col min="44" max="44" width="14.140625" customWidth="1"/>
    <col min="80" max="80" width="18.7109375" customWidth="1"/>
    <col min="81" max="81" width="20.140625" customWidth="1"/>
    <col min="82" max="82" width="19.5703125" customWidth="1"/>
    <col min="83" max="83" width="13.5703125" customWidth="1"/>
    <col min="84" max="84" width="20.28515625" customWidth="1"/>
  </cols>
  <sheetData>
    <row r="1" spans="1:43" ht="6" customHeight="1" thickBot="1" x14ac:dyDescent="0.3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9"/>
      <c r="S1" s="32"/>
      <c r="T1" s="54"/>
      <c r="U1" s="55"/>
      <c r="V1" s="55" t="s">
        <v>845</v>
      </c>
      <c r="W1" s="55"/>
      <c r="X1" s="55"/>
      <c r="Y1" s="55"/>
      <c r="Z1" s="56"/>
      <c r="AA1" s="56"/>
      <c r="AB1" s="56"/>
      <c r="AC1" s="55"/>
      <c r="AD1" s="55"/>
      <c r="AE1" s="55"/>
      <c r="AF1" s="55"/>
      <c r="AG1" s="55"/>
      <c r="AH1" s="57"/>
      <c r="AI1" s="55"/>
      <c r="AJ1" s="55"/>
      <c r="AK1" s="55"/>
      <c r="AL1" s="55"/>
      <c r="AM1" s="55"/>
      <c r="AN1" s="55"/>
      <c r="AO1" s="55"/>
      <c r="AP1" s="55"/>
      <c r="AQ1" s="58"/>
    </row>
    <row r="2" spans="1:43" ht="21" customHeight="1" thickBot="1" x14ac:dyDescent="0.3">
      <c r="A2" s="165" t="s">
        <v>203</v>
      </c>
      <c r="B2" s="166"/>
      <c r="C2" s="171"/>
      <c r="D2" s="172"/>
      <c r="E2" s="172"/>
      <c r="F2" s="172"/>
      <c r="G2" s="172"/>
      <c r="H2" s="71"/>
      <c r="I2" s="64" t="s">
        <v>858</v>
      </c>
      <c r="J2" s="126"/>
      <c r="K2" s="127"/>
      <c r="L2" s="72"/>
      <c r="M2" s="64" t="s">
        <v>206</v>
      </c>
      <c r="N2" s="126"/>
      <c r="O2" s="128"/>
      <c r="P2" s="128"/>
      <c r="Q2" s="127"/>
      <c r="R2" s="73"/>
      <c r="T2" s="93" t="s">
        <v>854</v>
      </c>
      <c r="U2" s="49"/>
      <c r="V2" s="49"/>
      <c r="W2" s="49"/>
      <c r="X2" s="49"/>
      <c r="Y2" s="49"/>
      <c r="Z2" s="50"/>
      <c r="AA2" s="50"/>
      <c r="AB2" s="50"/>
      <c r="AC2" s="49"/>
      <c r="AD2" s="49"/>
      <c r="AE2" s="49"/>
      <c r="AF2" s="49"/>
      <c r="AG2" s="49"/>
      <c r="AH2" s="51"/>
      <c r="AI2" s="49"/>
      <c r="AJ2" s="49"/>
      <c r="AK2" s="49"/>
      <c r="AL2" s="49"/>
      <c r="AM2" s="49"/>
      <c r="AN2" s="49"/>
      <c r="AO2" s="49"/>
      <c r="AP2" s="49"/>
      <c r="AQ2" s="34"/>
    </row>
    <row r="3" spans="1:43" ht="21" customHeight="1" thickBot="1" x14ac:dyDescent="0.3">
      <c r="A3" s="74"/>
      <c r="B3" s="72"/>
      <c r="C3" s="72"/>
      <c r="D3" s="72"/>
      <c r="E3" s="72"/>
      <c r="F3" s="72"/>
      <c r="G3" s="72"/>
      <c r="H3" s="72"/>
      <c r="I3" s="64"/>
      <c r="J3" s="64"/>
      <c r="K3" s="64"/>
      <c r="L3" s="75"/>
      <c r="M3" s="75"/>
      <c r="N3" s="72"/>
      <c r="O3" s="72"/>
      <c r="P3" s="72"/>
      <c r="Q3" s="72"/>
      <c r="R3" s="76"/>
      <c r="S3" s="32"/>
      <c r="T3" s="10"/>
      <c r="U3" s="49"/>
      <c r="V3" s="49"/>
      <c r="W3" s="49"/>
      <c r="X3" s="49"/>
      <c r="Y3" s="49"/>
      <c r="Z3" s="50"/>
      <c r="AA3" s="50"/>
      <c r="AB3" s="50"/>
      <c r="AC3" s="49"/>
      <c r="AD3" s="49"/>
      <c r="AE3" s="49"/>
      <c r="AF3" s="49"/>
      <c r="AG3" s="49"/>
      <c r="AH3" s="51"/>
      <c r="AI3" s="49"/>
      <c r="AJ3" s="49"/>
      <c r="AK3" s="49"/>
      <c r="AL3" s="49"/>
      <c r="AM3" s="49"/>
      <c r="AN3" s="49"/>
      <c r="AO3" s="49"/>
      <c r="AP3" s="49"/>
      <c r="AQ3" s="34"/>
    </row>
    <row r="4" spans="1:43" ht="21" customHeight="1" thickTop="1" thickBot="1" x14ac:dyDescent="0.3">
      <c r="A4" s="70" t="s">
        <v>16</v>
      </c>
      <c r="B4" s="4">
        <v>1</v>
      </c>
      <c r="C4" s="65"/>
      <c r="D4" s="65"/>
      <c r="E4" s="77" t="s">
        <v>207</v>
      </c>
      <c r="F4" s="126"/>
      <c r="G4" s="127"/>
      <c r="H4" s="65"/>
      <c r="I4" s="64" t="s">
        <v>205</v>
      </c>
      <c r="J4" s="126"/>
      <c r="K4" s="127"/>
      <c r="L4" s="65"/>
      <c r="M4" s="64" t="s">
        <v>440</v>
      </c>
      <c r="N4" s="129"/>
      <c r="O4" s="130"/>
      <c r="P4" s="130"/>
      <c r="Q4" s="131"/>
      <c r="R4" s="73"/>
      <c r="T4" s="10"/>
      <c r="U4" s="49"/>
      <c r="V4" s="49"/>
      <c r="W4" s="49"/>
      <c r="X4" s="49"/>
      <c r="Y4" s="49"/>
      <c r="Z4" s="50"/>
      <c r="AA4" s="50"/>
      <c r="AB4" s="50"/>
      <c r="AC4" s="49"/>
      <c r="AD4" s="49"/>
      <c r="AE4" s="49"/>
      <c r="AF4" s="49"/>
      <c r="AG4" s="49"/>
      <c r="AH4" s="51"/>
      <c r="AI4" s="49"/>
      <c r="AJ4" s="49"/>
      <c r="AK4" s="49"/>
      <c r="AL4" s="49"/>
      <c r="AM4" s="49"/>
      <c r="AN4" s="49"/>
      <c r="AO4" s="49"/>
      <c r="AP4" s="49"/>
      <c r="AQ4" s="34"/>
    </row>
    <row r="5" spans="1:43" ht="21" customHeight="1" thickTop="1" thickBot="1" x14ac:dyDescent="0.3">
      <c r="A5" s="78"/>
      <c r="B5" s="79"/>
      <c r="C5" s="72"/>
      <c r="D5" s="65"/>
      <c r="E5" s="65"/>
      <c r="F5" s="65"/>
      <c r="G5" s="65"/>
      <c r="H5" s="65"/>
      <c r="I5" s="65"/>
      <c r="J5" s="65"/>
      <c r="K5" s="65"/>
      <c r="L5" s="65"/>
      <c r="M5" s="64"/>
      <c r="N5" s="132"/>
      <c r="O5" s="133"/>
      <c r="P5" s="133"/>
      <c r="Q5" s="134"/>
      <c r="R5" s="76"/>
      <c r="S5" s="32"/>
      <c r="T5" s="10"/>
      <c r="U5" s="49"/>
      <c r="V5" s="49"/>
      <c r="W5" s="49"/>
      <c r="X5" s="49"/>
      <c r="Y5" s="49"/>
      <c r="Z5" s="50"/>
      <c r="AA5" s="50"/>
      <c r="AB5" s="50"/>
      <c r="AC5" s="49"/>
      <c r="AD5" s="49"/>
      <c r="AE5" s="49"/>
      <c r="AF5" s="49"/>
      <c r="AG5" s="49"/>
      <c r="AH5" s="51"/>
      <c r="AI5" s="49"/>
      <c r="AJ5" s="49"/>
      <c r="AK5" s="49"/>
      <c r="AL5" s="49"/>
      <c r="AM5" s="49"/>
      <c r="AN5" s="49"/>
      <c r="AO5" s="49"/>
      <c r="AP5" s="49"/>
      <c r="AQ5" s="34"/>
    </row>
    <row r="6" spans="1:43" ht="21" customHeight="1" thickTop="1" thickBot="1" x14ac:dyDescent="0.3">
      <c r="A6" s="70" t="s">
        <v>857</v>
      </c>
      <c r="B6" s="169">
        <f ca="1">TODAY()</f>
        <v>45552</v>
      </c>
      <c r="C6" s="170"/>
      <c r="D6" s="65"/>
      <c r="E6" s="73" t="s">
        <v>204</v>
      </c>
      <c r="F6" s="129"/>
      <c r="G6" s="131"/>
      <c r="H6" s="65"/>
      <c r="I6" s="64" t="s">
        <v>862</v>
      </c>
      <c r="J6" s="5">
        <v>1</v>
      </c>
      <c r="K6" s="65"/>
      <c r="L6" s="65"/>
      <c r="M6" s="77"/>
      <c r="N6" s="132"/>
      <c r="O6" s="133"/>
      <c r="P6" s="133"/>
      <c r="Q6" s="134"/>
      <c r="R6" s="73"/>
      <c r="T6" s="10"/>
      <c r="U6" s="49"/>
      <c r="V6" s="49"/>
      <c r="W6" s="49"/>
      <c r="X6" s="49"/>
      <c r="Y6" s="49"/>
      <c r="Z6" s="50"/>
      <c r="AA6" s="50"/>
      <c r="AB6" s="50"/>
      <c r="AC6" s="49"/>
      <c r="AD6" s="49"/>
      <c r="AE6" s="49"/>
      <c r="AF6" s="49"/>
      <c r="AG6" s="49"/>
      <c r="AH6" s="51"/>
      <c r="AI6" s="49"/>
      <c r="AJ6" s="49"/>
      <c r="AK6" s="49"/>
      <c r="AL6" s="49"/>
      <c r="AM6" s="49"/>
      <c r="AN6" s="49"/>
      <c r="AO6" s="49"/>
      <c r="AP6" s="49"/>
      <c r="AQ6" s="34"/>
    </row>
    <row r="7" spans="1:43" ht="21" customHeight="1" thickTop="1" thickBot="1" x14ac:dyDescent="0.3">
      <c r="A7" s="65"/>
      <c r="B7" s="65"/>
      <c r="C7" s="65"/>
      <c r="D7" s="65"/>
      <c r="E7" s="80"/>
      <c r="F7" s="132"/>
      <c r="G7" s="134"/>
      <c r="H7" s="65"/>
      <c r="I7" s="65"/>
      <c r="J7" s="65"/>
      <c r="K7" s="65"/>
      <c r="L7" s="65"/>
      <c r="M7" s="64"/>
      <c r="N7" s="132"/>
      <c r="O7" s="133"/>
      <c r="P7" s="133"/>
      <c r="Q7" s="134"/>
      <c r="R7" s="76"/>
      <c r="S7" s="32"/>
      <c r="T7" s="10"/>
      <c r="U7" s="49"/>
      <c r="V7" s="49"/>
      <c r="W7" s="49"/>
      <c r="X7" s="49"/>
      <c r="Y7" s="49"/>
      <c r="Z7" s="50"/>
      <c r="AA7" s="50"/>
      <c r="AB7" s="50"/>
      <c r="AC7" s="49"/>
      <c r="AD7" s="49"/>
      <c r="AE7" s="49"/>
      <c r="AF7" s="49"/>
      <c r="AG7" s="49"/>
      <c r="AH7" s="51"/>
      <c r="AI7" s="49"/>
      <c r="AJ7" s="49"/>
      <c r="AK7" s="49"/>
      <c r="AL7" s="49"/>
      <c r="AM7" s="49"/>
      <c r="AN7" s="49"/>
      <c r="AO7" s="49"/>
      <c r="AP7" s="49"/>
      <c r="AQ7" s="34"/>
    </row>
    <row r="8" spans="1:43" ht="21" customHeight="1" thickTop="1" thickBot="1" x14ac:dyDescent="0.3">
      <c r="A8" s="70" t="s">
        <v>887</v>
      </c>
      <c r="B8" s="167"/>
      <c r="C8" s="168"/>
      <c r="D8" s="65"/>
      <c r="E8" s="80"/>
      <c r="F8" s="132"/>
      <c r="G8" s="134"/>
      <c r="H8" s="65"/>
      <c r="I8" s="64" t="s">
        <v>861</v>
      </c>
      <c r="J8" s="5">
        <v>1</v>
      </c>
      <c r="K8" s="65"/>
      <c r="L8" s="65"/>
      <c r="M8" s="81"/>
      <c r="N8" s="132"/>
      <c r="O8" s="133"/>
      <c r="P8" s="133"/>
      <c r="Q8" s="134"/>
      <c r="R8" s="73"/>
      <c r="T8" s="10"/>
      <c r="U8" s="49"/>
      <c r="V8" s="49"/>
      <c r="W8" s="49"/>
      <c r="X8" s="49"/>
      <c r="Y8" s="49"/>
      <c r="Z8" s="50"/>
      <c r="AA8" s="50"/>
      <c r="AB8" s="50"/>
      <c r="AC8" s="49"/>
      <c r="AD8" s="49"/>
      <c r="AE8" s="49"/>
      <c r="AF8" s="49"/>
      <c r="AG8" s="49"/>
      <c r="AH8" s="51"/>
      <c r="AI8" s="49"/>
      <c r="AJ8" s="49"/>
      <c r="AK8" s="49"/>
      <c r="AL8" s="49"/>
      <c r="AM8" s="49"/>
      <c r="AN8" s="49"/>
      <c r="AO8" s="49"/>
      <c r="AP8" s="49"/>
      <c r="AQ8" s="34"/>
    </row>
    <row r="9" spans="1:43" ht="21" customHeight="1" thickTop="1" thickBot="1" x14ac:dyDescent="0.3">
      <c r="A9" s="82"/>
      <c r="B9" s="65"/>
      <c r="C9" s="65"/>
      <c r="D9" s="65"/>
      <c r="E9" s="80"/>
      <c r="F9" s="135"/>
      <c r="G9" s="137"/>
      <c r="H9" s="65"/>
      <c r="I9" s="65"/>
      <c r="J9" s="65"/>
      <c r="K9" s="65"/>
      <c r="L9" s="65"/>
      <c r="M9" s="64"/>
      <c r="N9" s="132"/>
      <c r="O9" s="133"/>
      <c r="P9" s="133"/>
      <c r="Q9" s="134"/>
      <c r="R9" s="83"/>
      <c r="S9" s="32"/>
      <c r="T9" s="52"/>
      <c r="U9" s="91"/>
      <c r="V9" s="92"/>
      <c r="W9" s="92"/>
      <c r="X9" s="7"/>
      <c r="Y9" s="49"/>
      <c r="Z9" s="50"/>
      <c r="AA9" s="50"/>
      <c r="AB9" s="50"/>
      <c r="AC9" s="49"/>
      <c r="AD9" s="49"/>
      <c r="AE9" s="49"/>
      <c r="AF9" s="49"/>
      <c r="AG9" s="49"/>
      <c r="AH9" s="51"/>
      <c r="AI9" s="49"/>
      <c r="AJ9" s="49"/>
      <c r="AK9" s="49"/>
      <c r="AL9" s="49"/>
      <c r="AM9" s="49"/>
      <c r="AN9" s="49"/>
      <c r="AO9" s="49"/>
      <c r="AP9" s="49"/>
      <c r="AQ9" s="34"/>
    </row>
    <row r="10" spans="1:43" ht="21" customHeight="1" thickBot="1" x14ac:dyDescent="0.3">
      <c r="A10" s="158" t="s">
        <v>457</v>
      </c>
      <c r="B10" s="129"/>
      <c r="C10" s="131"/>
      <c r="D10" s="65"/>
      <c r="E10" s="80"/>
      <c r="F10" s="84"/>
      <c r="G10" s="84"/>
      <c r="H10" s="65"/>
      <c r="I10" s="64" t="s">
        <v>369</v>
      </c>
      <c r="J10" s="2" t="s">
        <v>367</v>
      </c>
      <c r="K10" s="65"/>
      <c r="L10" s="65"/>
      <c r="M10" s="77"/>
      <c r="N10" s="132"/>
      <c r="O10" s="133"/>
      <c r="P10" s="133"/>
      <c r="Q10" s="134"/>
      <c r="R10" s="61"/>
      <c r="T10" s="52"/>
      <c r="U10" s="49"/>
      <c r="V10" s="49"/>
      <c r="W10" s="49"/>
      <c r="X10" s="7"/>
      <c r="Y10" s="49"/>
      <c r="Z10" s="50"/>
      <c r="AA10" s="50"/>
      <c r="AB10" s="50"/>
      <c r="AC10" s="49"/>
      <c r="AD10" s="49"/>
      <c r="AE10" s="49"/>
      <c r="AF10" s="49"/>
      <c r="AG10" s="49"/>
      <c r="AH10" s="51"/>
      <c r="AI10" s="49"/>
      <c r="AJ10" s="49"/>
      <c r="AK10" s="49"/>
      <c r="AL10" s="49"/>
      <c r="AM10" s="49"/>
      <c r="AN10" s="49"/>
      <c r="AO10" s="49"/>
      <c r="AP10" s="49"/>
      <c r="AQ10" s="34"/>
    </row>
    <row r="11" spans="1:43" ht="21" customHeight="1" thickBot="1" x14ac:dyDescent="0.3">
      <c r="A11" s="158"/>
      <c r="B11" s="135"/>
      <c r="C11" s="137"/>
      <c r="D11" s="65"/>
      <c r="E11" s="80" t="s">
        <v>859</v>
      </c>
      <c r="F11" s="129"/>
      <c r="G11" s="131"/>
      <c r="H11" s="65"/>
      <c r="I11" s="65"/>
      <c r="J11" s="65"/>
      <c r="K11" s="65"/>
      <c r="L11" s="65"/>
      <c r="M11" s="77"/>
      <c r="N11" s="132"/>
      <c r="O11" s="133"/>
      <c r="P11" s="133"/>
      <c r="Q11" s="134"/>
      <c r="R11" s="62"/>
      <c r="S11" s="59"/>
      <c r="T11" s="52"/>
      <c r="U11" s="91"/>
      <c r="V11" s="92"/>
      <c r="W11" s="92"/>
      <c r="X11" s="7"/>
      <c r="Y11" s="49"/>
      <c r="Z11" s="50"/>
      <c r="AA11" s="50"/>
      <c r="AB11" s="50"/>
      <c r="AC11" s="49"/>
      <c r="AD11" s="49"/>
      <c r="AE11" s="49"/>
      <c r="AF11" s="49"/>
      <c r="AG11" s="49"/>
      <c r="AH11" s="51"/>
      <c r="AI11" s="49"/>
      <c r="AJ11" s="49"/>
      <c r="AK11" s="49"/>
      <c r="AL11" s="49"/>
      <c r="AM11" s="49"/>
      <c r="AN11" s="49"/>
      <c r="AO11" s="49"/>
      <c r="AP11" s="49"/>
      <c r="AQ11" s="34"/>
    </row>
    <row r="12" spans="1:43" ht="21" customHeight="1" thickBot="1" x14ac:dyDescent="0.3">
      <c r="A12" s="82"/>
      <c r="B12" s="65"/>
      <c r="C12" s="65"/>
      <c r="D12" s="65"/>
      <c r="E12" s="65"/>
      <c r="F12" s="132"/>
      <c r="G12" s="134"/>
      <c r="H12" s="65"/>
      <c r="I12" s="64" t="s">
        <v>860</v>
      </c>
      <c r="J12" s="5" t="s">
        <v>297</v>
      </c>
      <c r="K12" s="65"/>
      <c r="L12" s="65"/>
      <c r="M12" s="77"/>
      <c r="N12" s="132"/>
      <c r="O12" s="133"/>
      <c r="P12" s="133"/>
      <c r="Q12" s="134"/>
      <c r="R12" s="62"/>
      <c r="S12" s="59"/>
      <c r="T12" s="52"/>
      <c r="U12" s="49"/>
      <c r="V12" s="49"/>
      <c r="W12" s="49"/>
      <c r="X12" s="7"/>
      <c r="Y12" s="49"/>
      <c r="Z12" s="50"/>
      <c r="AA12" s="50"/>
      <c r="AB12" s="50"/>
      <c r="AC12" s="49"/>
      <c r="AD12" s="49"/>
      <c r="AE12" s="49"/>
      <c r="AF12" s="49"/>
      <c r="AG12" s="49"/>
      <c r="AH12" s="51"/>
      <c r="AI12" s="49"/>
      <c r="AJ12" s="49"/>
      <c r="AK12" s="49"/>
      <c r="AL12" s="49"/>
      <c r="AM12" s="49"/>
      <c r="AN12" s="49"/>
      <c r="AO12" s="49"/>
      <c r="AP12" s="49"/>
      <c r="AQ12" s="34"/>
    </row>
    <row r="13" spans="1:43" ht="21" customHeight="1" thickBot="1" x14ac:dyDescent="0.3">
      <c r="A13" s="158" t="s">
        <v>458</v>
      </c>
      <c r="B13" s="129"/>
      <c r="C13" s="131"/>
      <c r="D13" s="65"/>
      <c r="E13" s="65"/>
      <c r="F13" s="132"/>
      <c r="G13" s="134"/>
      <c r="H13" s="65"/>
      <c r="I13" s="65"/>
      <c r="J13" s="65"/>
      <c r="K13" s="65"/>
      <c r="L13" s="65"/>
      <c r="M13" s="72"/>
      <c r="N13" s="132"/>
      <c r="O13" s="133"/>
      <c r="P13" s="133"/>
      <c r="Q13" s="134"/>
      <c r="R13" s="62"/>
      <c r="S13" s="59"/>
      <c r="T13" s="52"/>
      <c r="U13" s="49"/>
      <c r="V13" s="49"/>
      <c r="W13" s="49"/>
      <c r="X13" s="7"/>
      <c r="Y13" s="49"/>
      <c r="Z13" s="50"/>
      <c r="AA13" s="50"/>
      <c r="AB13" s="50"/>
      <c r="AC13" s="49"/>
      <c r="AD13" s="49"/>
      <c r="AE13" s="49"/>
      <c r="AF13" s="49"/>
      <c r="AG13" s="49"/>
      <c r="AH13" s="51"/>
      <c r="AI13" s="49"/>
      <c r="AJ13" s="49"/>
      <c r="AK13" s="49"/>
      <c r="AL13" s="49"/>
      <c r="AM13" s="49"/>
      <c r="AN13" s="49"/>
      <c r="AO13" s="49"/>
      <c r="AP13" s="49"/>
      <c r="AQ13" s="34"/>
    </row>
    <row r="14" spans="1:43" ht="21" customHeight="1" thickBot="1" x14ac:dyDescent="0.3">
      <c r="A14" s="158"/>
      <c r="B14" s="135"/>
      <c r="C14" s="137"/>
      <c r="D14" s="65"/>
      <c r="E14" s="65"/>
      <c r="F14" s="135"/>
      <c r="G14" s="137"/>
      <c r="H14" s="65"/>
      <c r="I14" s="66" t="s">
        <v>443</v>
      </c>
      <c r="J14" s="48" t="s">
        <v>446</v>
      </c>
      <c r="K14" s="65"/>
      <c r="L14" s="65"/>
      <c r="M14" s="72"/>
      <c r="N14" s="135"/>
      <c r="O14" s="136"/>
      <c r="P14" s="136"/>
      <c r="Q14" s="137"/>
      <c r="R14" s="62"/>
      <c r="S14" s="59"/>
      <c r="T14" s="52"/>
      <c r="U14" s="9"/>
      <c r="V14" s="49"/>
      <c r="W14" s="49"/>
      <c r="X14" s="7"/>
      <c r="Y14" s="49"/>
      <c r="Z14" s="8"/>
      <c r="AA14" s="8"/>
      <c r="AB14" s="8"/>
      <c r="AC14" s="7"/>
      <c r="AD14" s="49"/>
      <c r="AE14" s="49"/>
      <c r="AF14" s="49"/>
      <c r="AG14" s="49"/>
      <c r="AH14" s="51"/>
      <c r="AI14" s="49"/>
      <c r="AJ14" s="49"/>
      <c r="AK14" s="49"/>
      <c r="AL14" s="49"/>
      <c r="AM14" s="49"/>
      <c r="AN14" s="49"/>
      <c r="AO14" s="49"/>
      <c r="AP14" s="49"/>
      <c r="AQ14" s="34"/>
    </row>
    <row r="15" spans="1:43" ht="21" customHeight="1" x14ac:dyDescent="0.25">
      <c r="A15" s="82"/>
      <c r="B15" s="65"/>
      <c r="C15" s="65"/>
      <c r="D15" s="65"/>
      <c r="E15" s="64"/>
      <c r="F15" s="77"/>
      <c r="G15" s="72"/>
      <c r="H15" s="72"/>
      <c r="I15" s="72"/>
      <c r="J15" s="72"/>
      <c r="K15" s="72"/>
      <c r="L15" s="72"/>
      <c r="M15" s="72"/>
      <c r="N15" s="72"/>
      <c r="O15" s="85"/>
      <c r="P15" s="85"/>
      <c r="Q15" s="85"/>
      <c r="R15" s="62"/>
      <c r="S15" s="59"/>
      <c r="T15" s="52"/>
      <c r="U15" s="9"/>
      <c r="V15" s="9"/>
      <c r="W15" s="7"/>
      <c r="X15" s="7"/>
      <c r="Y15" s="49"/>
      <c r="Z15" s="8"/>
      <c r="AA15" s="8"/>
      <c r="AB15" s="8"/>
      <c r="AC15" s="7"/>
      <c r="AD15" s="49"/>
      <c r="AE15" s="49"/>
      <c r="AF15" s="49"/>
      <c r="AG15" s="49"/>
      <c r="AH15" s="51"/>
      <c r="AI15" s="49"/>
      <c r="AJ15" s="49"/>
      <c r="AK15" s="49"/>
      <c r="AL15" s="49"/>
      <c r="AM15" s="49"/>
      <c r="AN15" s="49"/>
      <c r="AO15" s="49"/>
      <c r="AP15" s="49"/>
      <c r="AQ15" s="34"/>
    </row>
    <row r="16" spans="1:43" ht="5.45" customHeight="1" thickBot="1" x14ac:dyDescent="0.4">
      <c r="A16" s="86"/>
      <c r="B16" s="87"/>
      <c r="C16" s="88"/>
      <c r="D16" s="79"/>
      <c r="E16" s="89"/>
      <c r="F16" s="88"/>
      <c r="G16" s="87"/>
      <c r="H16" s="90"/>
      <c r="I16" s="88"/>
      <c r="J16" s="88"/>
      <c r="K16" s="88"/>
      <c r="L16" s="89"/>
      <c r="M16" s="89"/>
      <c r="N16" s="79"/>
      <c r="O16" s="79"/>
      <c r="P16" s="79"/>
      <c r="Q16" s="79"/>
      <c r="R16" s="63"/>
      <c r="S16" s="60"/>
      <c r="T16" s="53"/>
      <c r="U16" s="11"/>
      <c r="V16" s="11"/>
      <c r="W16" s="12"/>
      <c r="X16" s="12"/>
      <c r="Y16" s="35"/>
      <c r="Z16" s="13"/>
      <c r="AA16" s="13"/>
      <c r="AB16" s="13"/>
      <c r="AC16" s="12"/>
      <c r="AD16" s="35"/>
      <c r="AE16" s="35"/>
      <c r="AF16" s="35"/>
      <c r="AG16" s="35"/>
      <c r="AH16" s="36"/>
      <c r="AI16" s="35"/>
      <c r="AJ16" s="35"/>
      <c r="AK16" s="35"/>
      <c r="AL16" s="35"/>
      <c r="AM16" s="35"/>
      <c r="AN16" s="35"/>
      <c r="AO16" s="35"/>
      <c r="AP16" s="35"/>
      <c r="AQ16" s="37"/>
    </row>
    <row r="17" spans="1:43" ht="6" customHeight="1" x14ac:dyDescent="0.25">
      <c r="Z17" s="15"/>
      <c r="AA17" s="15"/>
      <c r="AB17" s="15"/>
      <c r="AC17" s="15"/>
      <c r="AM17" s="17"/>
      <c r="AN17" s="18"/>
    </row>
    <row r="18" spans="1:43" x14ac:dyDescent="0.25">
      <c r="A18" s="153" t="s">
        <v>0</v>
      </c>
      <c r="B18" s="155" t="s">
        <v>213</v>
      </c>
      <c r="C18" s="156"/>
      <c r="D18" s="156"/>
      <c r="E18" s="156"/>
      <c r="F18" s="156"/>
      <c r="G18" s="156"/>
      <c r="H18" s="156"/>
      <c r="I18" s="156"/>
      <c r="J18" s="157"/>
      <c r="K18" s="163" t="s">
        <v>212</v>
      </c>
      <c r="L18" s="163"/>
      <c r="M18" s="163"/>
      <c r="N18" s="163"/>
      <c r="O18" s="163"/>
      <c r="P18" s="163"/>
      <c r="Q18" s="164"/>
      <c r="R18" s="159" t="s">
        <v>1</v>
      </c>
      <c r="S18" s="161" t="s">
        <v>2</v>
      </c>
      <c r="T18" s="148" t="s">
        <v>856</v>
      </c>
      <c r="U18" s="148" t="s">
        <v>10</v>
      </c>
      <c r="V18" s="148" t="s">
        <v>855</v>
      </c>
      <c r="W18" s="145" t="s">
        <v>215</v>
      </c>
      <c r="X18" s="146"/>
      <c r="Y18" s="147"/>
      <c r="Z18" s="150" t="s">
        <v>3</v>
      </c>
      <c r="AA18" s="151"/>
      <c r="AB18" s="151"/>
      <c r="AC18" s="152"/>
      <c r="AD18" s="142" t="s">
        <v>4</v>
      </c>
      <c r="AE18" s="143"/>
      <c r="AF18" s="144"/>
      <c r="AG18" s="140" t="s">
        <v>15</v>
      </c>
      <c r="AH18" s="138" t="s">
        <v>441</v>
      </c>
    </row>
    <row r="19" spans="1:43" ht="45" x14ac:dyDescent="0.25">
      <c r="A19" s="154"/>
      <c r="B19" s="19" t="str">
        <f>VLOOKUP($J$14,Info!$BM$4:$BV$19,2,FALSE)</f>
        <v>PDU</v>
      </c>
      <c r="C19" s="20" t="str">
        <f>VLOOKUP($J$14,Info!$BM$4:$BV$19,3,FALSE)</f>
        <v>Panel</v>
      </c>
      <c r="D19" s="20" t="str">
        <f>VLOOKUP($J$14,Info!$BM$4:$BV$19,4,FALSE)</f>
        <v>Circuit #</v>
      </c>
      <c r="E19" s="20" t="str">
        <f>VLOOKUP($J$14,Info!$BM$4:$BV$19,5,FALSE)</f>
        <v>Equipment</v>
      </c>
      <c r="F19" s="20" t="str">
        <f>VLOOKUP($J$14,Info!$BM$4:$BV$19,6,FALSE)</f>
        <v>Other</v>
      </c>
      <c r="G19" s="20" t="str">
        <f>IF(VLOOKUP($J$14,Info!$BM$4:$BV$19,7,FALSE) = "","",VLOOKUP($J$14,Info!$BM$4:$BV$19,7,FALSE))</f>
        <v/>
      </c>
      <c r="H19" s="20" t="str">
        <f>IF(VLOOKUP($J$14,Info!$BM$4:$BV$19,8,FALSE) = "","",VLOOKUP($J$14,Info!$BM$4:$BV$19,8,FALSE))</f>
        <v/>
      </c>
      <c r="I19" s="20" t="str">
        <f>IF(VLOOKUP($J$14,Info!$BM$4:$BV$19,9,FALSE) = "","",VLOOKUP($J$14,Info!$BM$4:$BV$19,9,FALSE))</f>
        <v/>
      </c>
      <c r="J19" s="21" t="str">
        <f>IF(VLOOKUP($J$14,Info!$BM$4:$BV$19,10,FALSE) = "","",VLOOKUP($J$14,Info!$BM$4:$BV$19,10,FALSE))</f>
        <v/>
      </c>
      <c r="K19" s="22" t="s">
        <v>219</v>
      </c>
      <c r="L19" s="23" t="s">
        <v>5</v>
      </c>
      <c r="M19" s="23" t="s">
        <v>847</v>
      </c>
      <c r="N19" s="23" t="s">
        <v>6</v>
      </c>
      <c r="O19" s="23" t="s">
        <v>366</v>
      </c>
      <c r="P19" s="23" t="s">
        <v>7</v>
      </c>
      <c r="Q19" s="24" t="s">
        <v>8</v>
      </c>
      <c r="R19" s="160"/>
      <c r="S19" s="162"/>
      <c r="T19" s="149"/>
      <c r="U19" s="149"/>
      <c r="V19" s="149"/>
      <c r="W19" s="25" t="s">
        <v>5</v>
      </c>
      <c r="X19" s="100" t="s">
        <v>214</v>
      </c>
      <c r="Y19" s="21" t="s">
        <v>216</v>
      </c>
      <c r="Z19" s="26" t="s">
        <v>185</v>
      </c>
      <c r="AA19" s="27" t="s">
        <v>186</v>
      </c>
      <c r="AB19" s="23" t="s">
        <v>11</v>
      </c>
      <c r="AC19" s="23" t="s">
        <v>12</v>
      </c>
      <c r="AD19" s="28" t="s">
        <v>13</v>
      </c>
      <c r="AE19" s="29" t="s">
        <v>8</v>
      </c>
      <c r="AF19" s="30" t="s">
        <v>14</v>
      </c>
      <c r="AG19" s="141"/>
      <c r="AH19" s="139"/>
      <c r="AM19" t="s">
        <v>370</v>
      </c>
      <c r="AN19" t="s">
        <v>411</v>
      </c>
      <c r="AO19" t="s">
        <v>187</v>
      </c>
      <c r="AP19" t="s">
        <v>412</v>
      </c>
      <c r="AQ19" t="s">
        <v>188</v>
      </c>
    </row>
    <row r="20" spans="1:43" x14ac:dyDescent="0.25">
      <c r="A20" s="6">
        <v>1</v>
      </c>
      <c r="B20" s="3"/>
      <c r="C20" s="3"/>
      <c r="D20" s="122"/>
      <c r="E20" s="3"/>
      <c r="F20" s="3"/>
      <c r="G20" s="3"/>
      <c r="H20" s="3"/>
      <c r="I20" s="120"/>
      <c r="J20" s="3"/>
      <c r="K20" s="119" t="str" cm="1">
        <f t="array" ref="K20">IF(OR($J$14 = "A",$J$14 = "B",$J$14 = "C"),IF(I20="","",IF(LEN(I20)&gt;2,_xlfn.IFS(ISNUMBER(SEARCH("_",I20)),I20,ISNUMBER(SEARCH(", ",I20)),SUBSTITUTE(I20,", ","_"),ISNUMBER(SEARCH("/ ",I20)),SUBSTITUTE(I20,"/ ","_"),ISNUMBER(SEARCH(",",I20)),SUBSTITUTE(I20,",","_"),ISNUMBER(SEARCH("/",I20)),SUBSTITUTE(I20,"/","_"),ISNUMBER(SEARCH("",I20)),I20),I20)),IF(OR($J$14 = "J",$J$14 = "K"),"",IF(D20="","",IF(LEN(D20)&gt;2,_xlfn.IFS(ISNUMBER(SEARCH("_",D20)),D20,ISNUMBER(SEARCH(", ",D20)),SUBSTITUTE(D20,", ","_"),ISNUMBER(SEARCH("/ ",D20)),SUBSTITUTE(D20,"/ ","_"),ISNUMBER(SEARCH(",",D20)),SUBSTITUTE(D20,",","_"),ISNUMBER(SEARCH("/",D20)),SUBSTITUTE(D20,"/","_"),ISNUMBER(SEARCH("",D20)),D20),D20))))</f>
        <v/>
      </c>
      <c r="L20" s="1"/>
      <c r="M20" s="1" t="str">
        <f t="shared" ref="M20:M84" si="0">IF(L20="","","Pigtail")</f>
        <v/>
      </c>
      <c r="N20" s="94" t="str">
        <f>IF($L20="None","",IF(ISERROR(VLOOKUP($L20,Info!$B$4:$B$266,1,FALSE)),"",VLOOKUP($L20,Info!$B$4:$L$266,5,FALSE)))</f>
        <v/>
      </c>
      <c r="O20" s="94" t="str">
        <f>IF(K20="","",IF(AND($J$12&lt;&gt;"ABC",N20="3"),"BAC",IF(N20="3","ABC",IF($J$12&lt;&gt;"ABC",IF($J$10="Standard",VLOOKUP(K20,Info!$BE$4:$BF$481,2,FALSE),VLOOKUP(K20,Info!$BI$4:$BJ$482,2,FALSE)),IF($J$10="Standard",VLOOKUP(K20,Info!$AG$4:$AH$2994,2,FALSE),VLOOKUP(K20,Info!$AK$4:$AL$2997,2,FALSE))))))</f>
        <v/>
      </c>
      <c r="P20" s="94" t="str">
        <f>IF($L20="None","",IF(ISERROR(VLOOKUP($L20,Info!$B$4:$B$266,1,FALSE)),"",VLOOKUP($L20,Info!$B$4:$L$266,3,FALSE)))</f>
        <v/>
      </c>
      <c r="Q20" s="96" t="str">
        <f>IF($L20="None","",IF(ISERROR(VLOOKUP($L20,Info!$B$4:$B$266,1,FALSE)),"",VLOOKUP($L20,Info!$B$4:$L$266,4,FALSE)))</f>
        <v/>
      </c>
      <c r="R20" s="1"/>
      <c r="S20" s="6"/>
      <c r="T20" s="6" t="str">
        <f>IF($L20="None","",IF(ISERROR(VLOOKUP($L20,Info!$B$4:$B$266,1,FALSE)),"",VLOOKUP($L20,Info!$B$4:$L$266,11,FALSE)))</f>
        <v/>
      </c>
      <c r="U20" s="1"/>
      <c r="V20" s="1"/>
      <c r="W20" s="99"/>
      <c r="X20" s="1" t="str">
        <f>IF($L20="None","",IF(ISERROR(VLOOKUP($L20,Info!$B$4:$B$266,1,FALSE)),"",IF(OR(W20="Metallic Liquid Tight",W20="Non-Metallic Liquid Tight",W20="LSZH",W20="Greenfield"),VLOOKUP($L20,Info!$B$4:$L$266,7,FALSE),"N/A")))</f>
        <v/>
      </c>
      <c r="Y20" s="1"/>
      <c r="Z20" s="96" t="str">
        <f>IF($L20="None","",IF(ISERROR(VLOOKUP($L20,Info!$B$4:$B$266,1,FALSE)),"",VLOOKUP($L20,Info!$B$4:$L$266,9,FALSE)))</f>
        <v/>
      </c>
      <c r="AA20" s="96" t="str">
        <f>IF($L20="None","",IF(ISERROR(VLOOKUP($L20,Info!$B$4:$B$266,1,FALSE)),"",VLOOKUP($L20,Info!$B$4:$L$266,8,FALSE)))</f>
        <v/>
      </c>
      <c r="AB20" s="96" t="str">
        <f>IF($L20="None","",IF(ISERROR(VLOOKUP($L20,Info!$B$4:$B$266,1,FALSE)),"",VLOOKUP($L20,Info!$B$4:$L$266,10,FALSE)))</f>
        <v/>
      </c>
      <c r="AC20" s="1" t="str">
        <f>IF(W20="SO Cable","Black,White",IF(O20="","",IF(P20="","",IF($J$12&lt;&gt;"ABC",IF(P20&lt;="250",VLOOKUP(O20,Info!$AZ$4:$BB$22,3,FALSE),VLOOKUP(O20,Info!$AZ$23:$BB$39,3,FALSE)),IF(P20&lt;="250",VLOOKUP(O20,Info!$AO$4:$AQ$22,3,FALSE),VLOOKUP(O20,Info!$AO$23:$AP$39,3,FALSE))))))</f>
        <v/>
      </c>
      <c r="AD20" s="1"/>
      <c r="AE20" s="1" t="str">
        <f>IF($L20="None","",IF(ISERROR(VLOOKUP($L20,Info!$B$4:$B$266,1,FALSE)),"",VLOOKUP($L20,Info!$B$4:$L$266,4,FALSE)))</f>
        <v/>
      </c>
      <c r="AF20" s="1" t="str">
        <f>IF($L20="None","",IF(ISERROR(VLOOKUP($L20,Info!$B$4:$B$266,1,FALSE)),"",VLOOKUP($L20,Info!$B$4:$L$266,6,FALSE)))</f>
        <v/>
      </c>
      <c r="AG20" s="1"/>
      <c r="AH20" s="33" t="str" cm="1">
        <f t="array" ref="AH20">IF(AND(L20&lt;&gt;"",O20&lt;&gt;"",R20:S20&lt;&gt;"",W20:X20&lt;&gt;"",Z20:AA20&lt;&gt;"",AC20&lt;&gt;""),"Good","Bad")</f>
        <v>Bad</v>
      </c>
      <c r="AL20">
        <v>1</v>
      </c>
      <c r="AM20" t="str">
        <f t="shared" ref="AM20:AM83" si="1">L20&amp;Z20&amp;AA20&amp;W20&amp;X20&amp;Y20&amp;AL20</f>
        <v>1</v>
      </c>
      <c r="AN20">
        <f>_xlfn.XLOOKUP(AM20,$AO$20:$AO$3019,$AP$20:$AP$3019,0,0,1)</f>
        <v>1</v>
      </c>
      <c r="AO20" t="str" cm="1">
        <f t="array" ref="AO20:AO21">_xlfn.UNIQUE(AM$20:AM$3019)</f>
        <v>1</v>
      </c>
      <c r="AP20">
        <f>J8</f>
        <v>1</v>
      </c>
      <c r="AQ20">
        <f>IF(AO20="","",COUNTIFS(AM20:$AM$3019,AO20))</f>
        <v>1</v>
      </c>
    </row>
    <row r="21" spans="1:43" x14ac:dyDescent="0.25">
      <c r="A21" s="6" t="str">
        <f>IF(COUNT(A20)&lt;&gt;$B$4,IF(A20="","",A20+1),"")</f>
        <v/>
      </c>
      <c r="B21" s="3"/>
      <c r="C21" s="3"/>
      <c r="D21" s="122"/>
      <c r="E21" s="3"/>
      <c r="F21" s="3"/>
      <c r="G21" s="3"/>
      <c r="H21" s="3"/>
      <c r="I21" s="120"/>
      <c r="J21" s="3"/>
      <c r="K21" s="119" t="str" cm="1">
        <f t="array" ref="K21">IF(OR($J$14 = "A",$J$14 = "B",$J$14 = "C"),IF(I21="","",IF(LEN(I21)&gt;2,_xlfn.IFS(ISNUMBER(SEARCH("_",I21)),I21,ISNUMBER(SEARCH(", ",I21)),SUBSTITUTE(I21,", ","_"),ISNUMBER(SEARCH("/ ",I21)),SUBSTITUTE(I21,"/ ","_"),ISNUMBER(SEARCH(",",I21)),SUBSTITUTE(I21,",","_"),ISNUMBER(SEARCH("/",I21)),SUBSTITUTE(I21,"/","_"),ISNUMBER(SEARCH("",I21)),I21),I21)),IF(OR($J$14 = "J",$J$14 = "K"),"",IF(D21="","",IF(LEN(D21)&gt;2,_xlfn.IFS(ISNUMBER(SEARCH("_",D21)),D21,ISNUMBER(SEARCH(", ",D21)),SUBSTITUTE(D21,", ","_"),ISNUMBER(SEARCH("/ ",D21)),SUBSTITUTE(D21,"/ ","_"),ISNUMBER(SEARCH(",",D21)),SUBSTITUTE(D21,",","_"),ISNUMBER(SEARCH("/",D21)),SUBSTITUTE(D21,"/","_"),ISNUMBER(SEARCH("",D21)),D21),D21))))</f>
        <v/>
      </c>
      <c r="L21" s="1"/>
      <c r="M21" s="1" t="str">
        <f t="shared" si="0"/>
        <v/>
      </c>
      <c r="N21" s="94" t="str">
        <f>IF($L21="None","",IF(ISERROR(VLOOKUP($L21,Info!$B$4:$B$266,1,FALSE)),"",VLOOKUP($L21,Info!$B$4:$L$266,5,FALSE)))</f>
        <v/>
      </c>
      <c r="O21" s="94" t="str">
        <f>IF(K21="","",IF(AND($J$12&lt;&gt;"ABC",N21="3"),"BAC",IF(N21="3","ABC",IF($J$12&lt;&gt;"ABC",IF($J$10="Standard",VLOOKUP(K21,Info!$BE$4:$BF$481,2,FALSE),VLOOKUP(K21,Info!$BI$4:$BJ$482,2,FALSE)),IF($J$10="Standard",VLOOKUP(K21,Info!$AG$4:$AH$2994,2,FALSE),VLOOKUP(K21,Info!$AK$4:$AL$2997,2,FALSE))))))</f>
        <v/>
      </c>
      <c r="P21" s="94" t="str">
        <f>IF($L21="None","",IF(ISERROR(VLOOKUP($L21,Info!$B$4:$B$266,1,FALSE)),"",VLOOKUP($L21,Info!$B$4:$L$266,3,FALSE)))</f>
        <v/>
      </c>
      <c r="Q21" s="96" t="str">
        <f>IF($L21="None","",IF(ISERROR(VLOOKUP($L21,Info!$B$4:$B$266,1,FALSE)),"",VLOOKUP($L21,Info!$B$4:$L$266,4,FALSE)))</f>
        <v/>
      </c>
      <c r="R21" s="1"/>
      <c r="S21" s="6" t="str">
        <f t="shared" ref="S21:S84" si="2">IF(M21 = "","",IF(M21 &lt;&gt; "Pigtail","0",""))</f>
        <v/>
      </c>
      <c r="T21" s="6" t="str">
        <f>IF($L21="None","",IF(ISERROR(VLOOKUP($L21,Info!$B$4:$B$266,1,FALSE)),"",VLOOKUP($L21,Info!$B$4:$L$266,11,FALSE)))</f>
        <v/>
      </c>
      <c r="U21" s="1"/>
      <c r="V21" s="1"/>
      <c r="W21" s="1"/>
      <c r="X21" s="1" t="str">
        <f>IF($L21="None","",IF(ISERROR(VLOOKUP($L21,Info!$B$4:$B$266,1,FALSE)),"",IF(OR(W21="Metallic Liquid Tight",W21="Non-Metallic Liquid Tight",W21="LSZH",W21="Greenfield"),VLOOKUP($L21,Info!$B$4:$L$266,7,FALSE),"N/A")))</f>
        <v/>
      </c>
      <c r="Y21" s="1"/>
      <c r="Z21" s="96" t="str">
        <f>IF($L21="None","",IF(ISERROR(VLOOKUP($L21,Info!$B$4:$B$266,1,FALSE)),"",VLOOKUP($L21,Info!$B$4:$L$266,9,FALSE)))</f>
        <v/>
      </c>
      <c r="AA21" s="96" t="str">
        <f>IF($L21="None","",IF(ISERROR(VLOOKUP($L21,Info!$B$4:$B$266,1,FALSE)),"",VLOOKUP($L21,Info!$B$4:$L$266,8,FALSE)))</f>
        <v/>
      </c>
      <c r="AB21" s="96" t="str">
        <f>IF($L21="None","",IF(ISERROR(VLOOKUP($L21,Info!$B$4:$B$266,1,FALSE)),"",VLOOKUP($L21,Info!$B$4:$L$266,10,FALSE)))</f>
        <v/>
      </c>
      <c r="AC21" s="1" t="str">
        <f>IF(W21="SO Cable","Black,White",IF(O21="","",IF(P21="","",IF($J$12&lt;&gt;"ABC",IF(P21&lt;="250",VLOOKUP(O21,Info!$AZ$4:$BB$22,3,FALSE),VLOOKUP(O21,Info!$AZ$23:$BB$39,3,FALSE)),IF(P21&lt;="250",VLOOKUP(O21,Info!$AO$4:$AQ$22,3,FALSE),VLOOKUP(O21,Info!$AO$23:$AP$39,3,FALSE))))))</f>
        <v/>
      </c>
      <c r="AD21" s="1"/>
      <c r="AE21" s="1" t="str">
        <f>IF($L21="None","",IF(ISERROR(VLOOKUP($L21,Info!$B$4:$B$266,1,FALSE)),"",VLOOKUP($L21,Info!$B$4:$L$266,4,FALSE)))</f>
        <v/>
      </c>
      <c r="AF21" s="1" t="str">
        <f>IF($L21="None","",IF(ISERROR(VLOOKUP($L21,Info!$B$4:$B$266,1,FALSE)),"",VLOOKUP($L21,Info!$B$4:$L$266,6,FALSE)))</f>
        <v/>
      </c>
      <c r="AG21" s="1"/>
      <c r="AH21" s="33" t="str" cm="1">
        <f t="array" ref="AH21">IF(AND(L21&lt;&gt;"",O21&lt;&gt;"",R21:S21&lt;&gt;"",W21:X21&lt;&gt;"",Z21:AA21&lt;&gt;"",AC21&lt;&gt;""),"Good","Bad")</f>
        <v>Bad</v>
      </c>
      <c r="AL21" t="str" cm="1">
        <f t="array" ref="AL21">IF(R21&gt;0,_xlfn.IFS(COUNTIF($L$20:L21,"&lt;&gt;")&lt;101,1,COUNTIF($L$20:L21,"&lt;&gt;")&lt;201,2,COUNTIF($L$20:L21,"&lt;&gt;")&lt;301,3,COUNTIF($L$20:L21,"&lt;&gt;")&lt;401,4,COUNTIF($L$20:L21,"&lt;&gt;")&lt;501,5,COUNTIF($L$20:L21,"&lt;&gt;")&lt;601,6,COUNTIF($L$20:L21,"&lt;&gt;")&lt;701,7,COUNTIF($L$20:L21,"&lt;&gt;")&lt;801,8,COUNTIF($L$20:L21,"&lt;&gt;")&lt;901,9,COUNTIF($L$20:L21,"&lt;&gt;")&lt;1001,10,COUNTIF($L$20:L21,"&lt;&gt;")&lt;1101,11,COUNTIF($L$20:L21,"&lt;&gt;")&lt;1201,12,COUNTIF($L$20:L21,"&lt;&gt;")&lt;1301,13,COUNTIF($L$20:L21,"&lt;&gt;")&lt;1401,14,COUNTIF($L$20:L21,"&lt;&gt;")&lt;1501,15,COUNTIF($L$20:L21,"&lt;&gt;")&lt;1601,16,COUNTIF($L$20:L21,"&lt;&gt;")&lt;1701,17,COUNTIF($L$20:L21,"&lt;&gt;")&lt;1801,18,COUNTIF($L$20:L21,"&lt;&gt;")&lt;1901,19,COUNTIF($L$20:L21,"&lt;&gt;")&lt;2001,20,COUNTIF($L$20:L21,"&lt;&gt;")&lt;2101,21,COUNTIF($L$20:L21,"&lt;&gt;")&lt;2201,22,COUNTIF($L$20:L21,"&lt;&gt;")&lt;2301,23,COUNTIF($L$20:L21,"&lt;&gt;")&lt;2401,24,COUNTIF($L$20:L21,"&lt;&gt;")&lt;2501,25,COUNTIF($L$20:L21,"&lt;&gt;")&lt;2601,26,COUNTIF($L$20:L21,"&lt;&gt;")&lt;2701,27,COUNTIF($L$20:L21,"&lt;&gt;")&lt;2801,28,COUNTIF($L$20:L21,"&lt;&gt;")&lt;2901,29,COUNTIF($L$20:L21,"&lt;&gt;")&lt;3001,30),"")</f>
        <v/>
      </c>
      <c r="AM21" t="str">
        <f t="shared" si="1"/>
        <v/>
      </c>
      <c r="AN21" t="str">
        <f>IF(R21&gt;0,_xlfn.XLOOKUP(AM21,$AO$20:$AO$3019,$AP$20:$AP$3019,0,0,1),"")</f>
        <v/>
      </c>
      <c r="AO21" t="str">
        <v/>
      </c>
      <c r="AP21" t="str">
        <f>IF(R21&gt;0,AP20+1,"")</f>
        <v/>
      </c>
      <c r="AQ21" t="str">
        <f>IF(AO21="","",COUNTIFS(AM21:$AM$3019,AO21))</f>
        <v/>
      </c>
    </row>
    <row r="22" spans="1:43" x14ac:dyDescent="0.25">
      <c r="A22" s="6" t="str">
        <f>IF(COUNT($A$20:A21)&lt;&gt;$B$4,IF(A21="","",A21+1),"")</f>
        <v/>
      </c>
      <c r="B22" s="3"/>
      <c r="C22" s="3"/>
      <c r="D22" s="122"/>
      <c r="E22" s="3"/>
      <c r="F22" s="3"/>
      <c r="G22" s="3"/>
      <c r="H22" s="3"/>
      <c r="I22" s="120"/>
      <c r="J22" s="3"/>
      <c r="K22" s="119" t="str" cm="1">
        <f t="array" ref="K22">IF(OR($J$14 = "A",$J$14 = "B",$J$14 = "C"),IF(I22="","",IF(LEN(I22)&gt;2,_xlfn.IFS(ISNUMBER(SEARCH("_",I22)),I22,ISNUMBER(SEARCH(", ",I22)),SUBSTITUTE(I22,", ","_"),ISNUMBER(SEARCH("/ ",I22)),SUBSTITUTE(I22,"/ ","_"),ISNUMBER(SEARCH(",",I22)),SUBSTITUTE(I22,",","_"),ISNUMBER(SEARCH("/",I22)),SUBSTITUTE(I22,"/","_"),ISNUMBER(SEARCH("",I22)),I22),I22)),IF(OR($J$14 = "J",$J$14 = "K"),"",IF(D22="","",IF(LEN(D22)&gt;2,_xlfn.IFS(ISNUMBER(SEARCH("_",D22)),D22,ISNUMBER(SEARCH(", ",D22)),SUBSTITUTE(D22,", ","_"),ISNUMBER(SEARCH("/ ",D22)),SUBSTITUTE(D22,"/ ","_"),ISNUMBER(SEARCH(",",D22)),SUBSTITUTE(D22,",","_"),ISNUMBER(SEARCH("/",D22)),SUBSTITUTE(D22,"/","_"),ISNUMBER(SEARCH("",D22)),D22),D22))))</f>
        <v/>
      </c>
      <c r="L22" s="1"/>
      <c r="M22" s="1" t="str">
        <f t="shared" si="0"/>
        <v/>
      </c>
      <c r="N22" s="94" t="str">
        <f>IF($L22="None","",IF(ISERROR(VLOOKUP($L22,Info!$B$4:$B$266,1,FALSE)),"",VLOOKUP($L22,Info!$B$4:$L$266,5,FALSE)))</f>
        <v/>
      </c>
      <c r="O22" s="94" t="str">
        <f>IF(K22="","",IF(AND($J$12&lt;&gt;"ABC",N22="3"),"BAC",IF(N22="3","ABC",IF($J$12&lt;&gt;"ABC",IF($J$10="Standard",VLOOKUP(K22,Info!$BE$4:$BF$481,2,FALSE),VLOOKUP(K22,Info!$BI$4:$BJ$482,2,FALSE)),IF($J$10="Standard",VLOOKUP(K22,Info!$AG$4:$AH$2994,2,FALSE),VLOOKUP(K22,Info!$AK$4:$AL$2997,2,FALSE))))))</f>
        <v/>
      </c>
      <c r="P22" s="94" t="str">
        <f>IF($L22="None","",IF(ISERROR(VLOOKUP($L22,Info!$B$4:$B$266,1,FALSE)),"",VLOOKUP($L22,Info!$B$4:$L$266,3,FALSE)))</f>
        <v/>
      </c>
      <c r="Q22" s="96" t="str">
        <f>IF($L22="None","",IF(ISERROR(VLOOKUP($L22,Info!$B$4:$B$266,1,FALSE)),"",VLOOKUP($L22,Info!$B$4:$L$266,4,FALSE)))</f>
        <v/>
      </c>
      <c r="R22" s="1"/>
      <c r="S22" s="6" t="str">
        <f t="shared" si="2"/>
        <v/>
      </c>
      <c r="T22" s="6" t="str">
        <f>IF($L22="None","",IF(ISERROR(VLOOKUP($L22,Info!$B$4:$B$266,1,FALSE)),"",VLOOKUP($L22,Info!$B$4:$L$266,11,FALSE)))</f>
        <v/>
      </c>
      <c r="U22" s="1"/>
      <c r="V22" s="1"/>
      <c r="W22" s="1"/>
      <c r="X22" s="1" t="str">
        <f>IF($L22="None","",IF(ISERROR(VLOOKUP($L22,Info!$B$4:$B$266,1,FALSE)),"",IF(OR(W22="Metallic Liquid Tight",W22="Non-Metallic Liquid Tight",W22="LSZH",W22="Greenfield"),VLOOKUP($L22,Info!$B$4:$L$266,7,FALSE),"N/A")))</f>
        <v/>
      </c>
      <c r="Y22" s="1"/>
      <c r="Z22" s="96" t="str">
        <f>IF($L22="None","",IF(ISERROR(VLOOKUP($L22,Info!$B$4:$B$266,1,FALSE)),"",VLOOKUP($L22,Info!$B$4:$L$266,9,FALSE)))</f>
        <v/>
      </c>
      <c r="AA22" s="96" t="str">
        <f>IF($L22="None","",IF(ISERROR(VLOOKUP($L22,Info!$B$4:$B$266,1,FALSE)),"",VLOOKUP($L22,Info!$B$4:$L$266,8,FALSE)))</f>
        <v/>
      </c>
      <c r="AB22" s="96" t="str">
        <f>IF($L22="None","",IF(ISERROR(VLOOKUP($L22,Info!$B$4:$B$266,1,FALSE)),"",VLOOKUP($L22,Info!$B$4:$L$266,10,FALSE)))</f>
        <v/>
      </c>
      <c r="AC22" s="1" t="str">
        <f>IF(W22="SO Cable","Black,White",IF(O22="","",IF(P22="","",IF($J$12&lt;&gt;"ABC",IF(P22&lt;="250",VLOOKUP(O22,Info!$AZ$4:$BB$22,3,FALSE),VLOOKUP(O22,Info!$AZ$23:$BB$39,3,FALSE)),IF(P22&lt;="250",VLOOKUP(O22,Info!$AO$4:$AQ$22,3,FALSE),VLOOKUP(O22,Info!$AO$23:$AP$39,3,FALSE))))))</f>
        <v/>
      </c>
      <c r="AD22" s="1"/>
      <c r="AE22" s="1" t="str">
        <f>IF($L22="None","",IF(ISERROR(VLOOKUP($L22,Info!$B$4:$B$266,1,FALSE)),"",VLOOKUP($L22,Info!$B$4:$L$266,4,FALSE)))</f>
        <v/>
      </c>
      <c r="AF22" s="1" t="str">
        <f>IF($L22="None","",IF(ISERROR(VLOOKUP($L22,Info!$B$4:$B$266,1,FALSE)),"",VLOOKUP($L22,Info!$B$4:$L$266,6,FALSE)))</f>
        <v/>
      </c>
      <c r="AG22" s="1"/>
      <c r="AH22" s="33" t="str" cm="1">
        <f t="array" ref="AH22">IF(AND(L22&lt;&gt;"",O22&lt;&gt;"",R22:S22&lt;&gt;"",W22:X22&lt;&gt;"",Z22:AA22&lt;&gt;"",AC22&lt;&gt;""),"Good","Bad")</f>
        <v>Bad</v>
      </c>
      <c r="AL22" t="str" cm="1">
        <f t="array" ref="AL22">IF(R22&gt;0,_xlfn.IFS(COUNTIF($L$20:L22,"&lt;&gt;")&lt;101,1,COUNTIF($L$20:L22,"&lt;&gt;")&lt;201,2,COUNTIF($L$20:L22,"&lt;&gt;")&lt;301,3,COUNTIF($L$20:L22,"&lt;&gt;")&lt;401,4,COUNTIF($L$20:L22,"&lt;&gt;")&lt;501,5,COUNTIF($L$20:L22,"&lt;&gt;")&lt;601,6,COUNTIF($L$20:L22,"&lt;&gt;")&lt;701,7,COUNTIF($L$20:L22,"&lt;&gt;")&lt;801,8,COUNTIF($L$20:L22,"&lt;&gt;")&lt;901,9,COUNTIF($L$20:L22,"&lt;&gt;")&lt;1001,10,COUNTIF($L$20:L22,"&lt;&gt;")&lt;1101,11,COUNTIF($L$20:L22,"&lt;&gt;")&lt;1201,12,COUNTIF($L$20:L22,"&lt;&gt;")&lt;1301,13,COUNTIF($L$20:L22,"&lt;&gt;")&lt;1401,14,COUNTIF($L$20:L22,"&lt;&gt;")&lt;1501,15,COUNTIF($L$20:L22,"&lt;&gt;")&lt;1601,16,COUNTIF($L$20:L22,"&lt;&gt;")&lt;1701,17,COUNTIF($L$20:L22,"&lt;&gt;")&lt;1801,18,COUNTIF($L$20:L22,"&lt;&gt;")&lt;1901,19,COUNTIF($L$20:L22,"&lt;&gt;")&lt;2001,20,COUNTIF($L$20:L22,"&lt;&gt;")&lt;2101,21,COUNTIF($L$20:L22,"&lt;&gt;")&lt;2201,22,COUNTIF($L$20:L22,"&lt;&gt;")&lt;2301,23,COUNTIF($L$20:L22,"&lt;&gt;")&lt;2401,24,COUNTIF($L$20:L22,"&lt;&gt;")&lt;2501,25,COUNTIF($L$20:L22,"&lt;&gt;")&lt;2601,26,COUNTIF($L$20:L22,"&lt;&gt;")&lt;2701,27,COUNTIF($L$20:L22,"&lt;&gt;")&lt;2801,28,COUNTIF($L$20:L22,"&lt;&gt;")&lt;2901,29,COUNTIF($L$20:L22,"&lt;&gt;")&lt;3001,30),"")</f>
        <v/>
      </c>
      <c r="AM22" t="str">
        <f t="shared" si="1"/>
        <v/>
      </c>
      <c r="AN22" t="str">
        <f t="shared" ref="AN22:AN85" si="3">IF(R22&gt;0,_xlfn.XLOOKUP(AM22,$AO$20:$AO$3019,$AP$20:$AP$3019,0,0,1),"")</f>
        <v/>
      </c>
      <c r="AP22" t="str">
        <f t="shared" ref="AP22:AP84" si="4">IF(R22&gt;0,AP21+1,"")</f>
        <v/>
      </c>
      <c r="AQ22" t="str">
        <f>IF(AO22="","",COUNTIFS(AM22:$AM$3019,AO22))</f>
        <v/>
      </c>
    </row>
    <row r="23" spans="1:43" x14ac:dyDescent="0.25">
      <c r="A23" s="6" t="str">
        <f>IF(COUNT($A$20:A22)&lt;&gt;$B$4,IF(A22="","",A22+1),"")</f>
        <v/>
      </c>
      <c r="B23" s="3"/>
      <c r="C23" s="3"/>
      <c r="D23" s="122"/>
      <c r="E23" s="3"/>
      <c r="F23" s="3"/>
      <c r="G23" s="3"/>
      <c r="H23" s="3"/>
      <c r="I23" s="120"/>
      <c r="J23" s="3"/>
      <c r="K23" s="119" t="str" cm="1">
        <f t="array" ref="K23">IF(OR($J$14 = "A",$J$14 = "B",$J$14 = "C"),IF(I23="","",IF(LEN(I23)&gt;2,_xlfn.IFS(ISNUMBER(SEARCH("_",I23)),I23,ISNUMBER(SEARCH(", ",I23)),SUBSTITUTE(I23,", ","_"),ISNUMBER(SEARCH("/ ",I23)),SUBSTITUTE(I23,"/ ","_"),ISNUMBER(SEARCH(",",I23)),SUBSTITUTE(I23,",","_"),ISNUMBER(SEARCH("/",I23)),SUBSTITUTE(I23,"/","_"),ISNUMBER(SEARCH("",I23)),I23),I23)),IF(OR($J$14 = "J",$J$14 = "K"),"",IF(D23="","",IF(LEN(D23)&gt;2,_xlfn.IFS(ISNUMBER(SEARCH("_",D23)),D23,ISNUMBER(SEARCH(", ",D23)),SUBSTITUTE(D23,", ","_"),ISNUMBER(SEARCH("/ ",D23)),SUBSTITUTE(D23,"/ ","_"),ISNUMBER(SEARCH(",",D23)),SUBSTITUTE(D23,",","_"),ISNUMBER(SEARCH("/",D23)),SUBSTITUTE(D23,"/","_"),ISNUMBER(SEARCH("",D23)),D23),D23))))</f>
        <v/>
      </c>
      <c r="L23" s="1"/>
      <c r="M23" s="1" t="str">
        <f t="shared" si="0"/>
        <v/>
      </c>
      <c r="N23" s="94" t="str">
        <f>IF($L23="None","",IF(ISERROR(VLOOKUP($L23,Info!$B$4:$B$266,1,FALSE)),"",VLOOKUP($L23,Info!$B$4:$L$266,5,FALSE)))</f>
        <v/>
      </c>
      <c r="O23" s="94" t="str">
        <f>IF(K23="","",IF(AND($J$12&lt;&gt;"ABC",N23="3"),"BAC",IF(N23="3","ABC",IF($J$12&lt;&gt;"ABC",IF($J$10="Standard",VLOOKUP(K23,Info!$BE$4:$BF$481,2,FALSE),VLOOKUP(K23,Info!$BI$4:$BJ$482,2,FALSE)),IF($J$10="Standard",VLOOKUP(K23,Info!$AG$4:$AH$2994,2,FALSE),VLOOKUP(K23,Info!$AK$4:$AL$2997,2,FALSE))))))</f>
        <v/>
      </c>
      <c r="P23" s="94" t="str">
        <f>IF($L23="None","",IF(ISERROR(VLOOKUP($L23,Info!$B$4:$B$266,1,FALSE)),"",VLOOKUP($L23,Info!$B$4:$L$266,3,FALSE)))</f>
        <v/>
      </c>
      <c r="Q23" s="96" t="str">
        <f>IF($L23="None","",IF(ISERROR(VLOOKUP($L23,Info!$B$4:$B$266,1,FALSE)),"",VLOOKUP($L23,Info!$B$4:$L$266,4,FALSE)))</f>
        <v/>
      </c>
      <c r="R23" s="1"/>
      <c r="S23" s="6" t="str">
        <f t="shared" si="2"/>
        <v/>
      </c>
      <c r="T23" s="6" t="str">
        <f>IF($L23="None","",IF(ISERROR(VLOOKUP($L23,Info!$B$4:$B$266,1,FALSE)),"",VLOOKUP($L23,Info!$B$4:$L$266,11,FALSE)))</f>
        <v/>
      </c>
      <c r="U23" s="1"/>
      <c r="V23" s="1"/>
      <c r="W23" s="1"/>
      <c r="X23" s="1" t="str">
        <f>IF($L23="None","",IF(ISERROR(VLOOKUP($L23,Info!$B$4:$B$266,1,FALSE)),"",IF(OR(W23="Metallic Liquid Tight",W23="Non-Metallic Liquid Tight",W23="LSZH",W23="Greenfield"),VLOOKUP($L23,Info!$B$4:$L$266,7,FALSE),"N/A")))</f>
        <v/>
      </c>
      <c r="Y23" s="1"/>
      <c r="Z23" s="96" t="str">
        <f>IF($L23="None","",IF(ISERROR(VLOOKUP($L23,Info!$B$4:$B$266,1,FALSE)),"",VLOOKUP($L23,Info!$B$4:$L$266,9,FALSE)))</f>
        <v/>
      </c>
      <c r="AA23" s="96" t="str">
        <f>IF($L23="None","",IF(ISERROR(VLOOKUP($L23,Info!$B$4:$B$266,1,FALSE)),"",VLOOKUP($L23,Info!$B$4:$L$266,8,FALSE)))</f>
        <v/>
      </c>
      <c r="AB23" s="96" t="str">
        <f>IF($L23="None","",IF(ISERROR(VLOOKUP($L23,Info!$B$4:$B$266,1,FALSE)),"",VLOOKUP($L23,Info!$B$4:$L$266,10,FALSE)))</f>
        <v/>
      </c>
      <c r="AC23" s="1" t="str">
        <f>IF(W23="SO Cable","Black,White",IF(O23="","",IF(P23="","",IF($J$12&lt;&gt;"ABC",IF(P23&lt;="250",VLOOKUP(O23,Info!$AZ$4:$BB$22,3,FALSE),VLOOKUP(O23,Info!$AZ$23:$BB$39,3,FALSE)),IF(P23&lt;="250",VLOOKUP(O23,Info!$AO$4:$AQ$22,3,FALSE),VLOOKUP(O23,Info!$AO$23:$AP$39,3,FALSE))))))</f>
        <v/>
      </c>
      <c r="AD23" s="1"/>
      <c r="AE23" s="1" t="str">
        <f>IF($L23="None","",IF(ISERROR(VLOOKUP($L23,Info!$B$4:$B$266,1,FALSE)),"",VLOOKUP($L23,Info!$B$4:$L$266,4,FALSE)))</f>
        <v/>
      </c>
      <c r="AF23" s="1" t="str">
        <f>IF($L23="None","",IF(ISERROR(VLOOKUP($L23,Info!$B$4:$B$266,1,FALSE)),"",VLOOKUP($L23,Info!$B$4:$L$266,6,FALSE)))</f>
        <v/>
      </c>
      <c r="AG23" s="1"/>
      <c r="AH23" s="33" t="str" cm="1">
        <f t="array" ref="AH23">IF(AND(L23&lt;&gt;"",O23&lt;&gt;"",R23:S23&lt;&gt;"",W23:X23&lt;&gt;"",Z23:AA23&lt;&gt;"",AC23&lt;&gt;""),"Good","Bad")</f>
        <v>Bad</v>
      </c>
      <c r="AL23" t="str" cm="1">
        <f t="array" ref="AL23">IF(R23&gt;0,_xlfn.IFS(COUNTIF($L$20:L23,"&lt;&gt;")&lt;101,1,COUNTIF($L$20:L23,"&lt;&gt;")&lt;201,2,COUNTIF($L$20:L23,"&lt;&gt;")&lt;301,3,COUNTIF($L$20:L23,"&lt;&gt;")&lt;401,4,COUNTIF($L$20:L23,"&lt;&gt;")&lt;501,5,COUNTIF($L$20:L23,"&lt;&gt;")&lt;601,6,COUNTIF($L$20:L23,"&lt;&gt;")&lt;701,7,COUNTIF($L$20:L23,"&lt;&gt;")&lt;801,8,COUNTIF($L$20:L23,"&lt;&gt;")&lt;901,9,COUNTIF($L$20:L23,"&lt;&gt;")&lt;1001,10,COUNTIF($L$20:L23,"&lt;&gt;")&lt;1101,11,COUNTIF($L$20:L23,"&lt;&gt;")&lt;1201,12,COUNTIF($L$20:L23,"&lt;&gt;")&lt;1301,13,COUNTIF($L$20:L23,"&lt;&gt;")&lt;1401,14,COUNTIF($L$20:L23,"&lt;&gt;")&lt;1501,15,COUNTIF($L$20:L23,"&lt;&gt;")&lt;1601,16,COUNTIF($L$20:L23,"&lt;&gt;")&lt;1701,17,COUNTIF($L$20:L23,"&lt;&gt;")&lt;1801,18,COUNTIF($L$20:L23,"&lt;&gt;")&lt;1901,19,COUNTIF($L$20:L23,"&lt;&gt;")&lt;2001,20,COUNTIF($L$20:L23,"&lt;&gt;")&lt;2101,21,COUNTIF($L$20:L23,"&lt;&gt;")&lt;2201,22,COUNTIF($L$20:L23,"&lt;&gt;")&lt;2301,23,COUNTIF($L$20:L23,"&lt;&gt;")&lt;2401,24,COUNTIF($L$20:L23,"&lt;&gt;")&lt;2501,25,COUNTIF($L$20:L23,"&lt;&gt;")&lt;2601,26,COUNTIF($L$20:L23,"&lt;&gt;")&lt;2701,27,COUNTIF($L$20:L23,"&lt;&gt;")&lt;2801,28,COUNTIF($L$20:L23,"&lt;&gt;")&lt;2901,29,COUNTIF($L$20:L23,"&lt;&gt;")&lt;3001,30),"")</f>
        <v/>
      </c>
      <c r="AM23" t="str">
        <f t="shared" si="1"/>
        <v/>
      </c>
      <c r="AN23" t="str">
        <f t="shared" si="3"/>
        <v/>
      </c>
      <c r="AP23" t="str">
        <f t="shared" si="4"/>
        <v/>
      </c>
      <c r="AQ23" t="str">
        <f>IF(AO23="","",COUNTIFS(AM23:$AM$3019,AO23))</f>
        <v/>
      </c>
    </row>
    <row r="24" spans="1:43" x14ac:dyDescent="0.25">
      <c r="A24" s="6" t="str">
        <f>IF(COUNT($A$20:A23)&lt;&gt;$B$4,IF(A23="","",A23+1),"")</f>
        <v/>
      </c>
      <c r="B24" s="3"/>
      <c r="C24" s="3"/>
      <c r="D24" s="122"/>
      <c r="E24" s="3"/>
      <c r="F24" s="3"/>
      <c r="G24" s="3"/>
      <c r="H24" s="3"/>
      <c r="I24" s="120"/>
      <c r="J24" s="3"/>
      <c r="K24" s="119" t="str" cm="1">
        <f t="array" ref="K24">IF(OR($J$14 = "A",$J$14 = "B",$J$14 = "C"),IF(I24="","",IF(LEN(I24)&gt;2,_xlfn.IFS(ISNUMBER(SEARCH("_",I24)),I24,ISNUMBER(SEARCH(", ",I24)),SUBSTITUTE(I24,", ","_"),ISNUMBER(SEARCH("/ ",I24)),SUBSTITUTE(I24,"/ ","_"),ISNUMBER(SEARCH(",",I24)),SUBSTITUTE(I24,",","_"),ISNUMBER(SEARCH("/",I24)),SUBSTITUTE(I24,"/","_"),ISNUMBER(SEARCH("",I24)),I24),I24)),IF(OR($J$14 = "J",$J$14 = "K"),"",IF(D24="","",IF(LEN(D24)&gt;2,_xlfn.IFS(ISNUMBER(SEARCH("_",D24)),D24,ISNUMBER(SEARCH(", ",D24)),SUBSTITUTE(D24,", ","_"),ISNUMBER(SEARCH("/ ",D24)),SUBSTITUTE(D24,"/ ","_"),ISNUMBER(SEARCH(",",D24)),SUBSTITUTE(D24,",","_"),ISNUMBER(SEARCH("/",D24)),SUBSTITUTE(D24,"/","_"),ISNUMBER(SEARCH("",D24)),D24),D24))))</f>
        <v/>
      </c>
      <c r="L24" s="1"/>
      <c r="M24" s="1" t="str">
        <f t="shared" si="0"/>
        <v/>
      </c>
      <c r="N24" s="94" t="str">
        <f>IF($L24="None","",IF(ISERROR(VLOOKUP($L24,Info!$B$4:$B$266,1,FALSE)),"",VLOOKUP($L24,Info!$B$4:$L$266,5,FALSE)))</f>
        <v/>
      </c>
      <c r="O24" s="94" t="str">
        <f>IF(K24="","",IF(AND($J$12&lt;&gt;"ABC",N24="3"),"BAC",IF(N24="3","ABC",IF($J$12&lt;&gt;"ABC",IF($J$10="Standard",VLOOKUP(K24,Info!$BE$4:$BF$481,2,FALSE),VLOOKUP(K24,Info!$BI$4:$BJ$482,2,FALSE)),IF($J$10="Standard",VLOOKUP(K24,Info!$AG$4:$AH$2994,2,FALSE),VLOOKUP(K24,Info!$AK$4:$AL$2997,2,FALSE))))))</f>
        <v/>
      </c>
      <c r="P24" s="94" t="str">
        <f>IF($L24="None","",IF(ISERROR(VLOOKUP($L24,Info!$B$4:$B$266,1,FALSE)),"",VLOOKUP($L24,Info!$B$4:$L$266,3,FALSE)))</f>
        <v/>
      </c>
      <c r="Q24" s="96" t="str">
        <f>IF($L24="None","",IF(ISERROR(VLOOKUP($L24,Info!$B$4:$B$266,1,FALSE)),"",VLOOKUP($L24,Info!$B$4:$L$266,4,FALSE)))</f>
        <v/>
      </c>
      <c r="R24" s="1"/>
      <c r="S24" s="6" t="str">
        <f t="shared" si="2"/>
        <v/>
      </c>
      <c r="T24" s="6" t="str">
        <f>IF($L24="None","",IF(ISERROR(VLOOKUP($L24,Info!$B$4:$B$266,1,FALSE)),"",VLOOKUP($L24,Info!$B$4:$L$266,11,FALSE)))</f>
        <v/>
      </c>
      <c r="U24" s="1"/>
      <c r="V24" s="1"/>
      <c r="W24" s="1"/>
      <c r="X24" s="1" t="str">
        <f>IF($L24="None","",IF(ISERROR(VLOOKUP($L24,Info!$B$4:$B$266,1,FALSE)),"",IF(OR(W24="Metallic Liquid Tight",W24="Non-Metallic Liquid Tight",W24="LSZH",W24="Greenfield"),VLOOKUP($L24,Info!$B$4:$L$266,7,FALSE),"N/A")))</f>
        <v/>
      </c>
      <c r="Y24" s="1"/>
      <c r="Z24" s="96" t="str">
        <f>IF($L24="None","",IF(ISERROR(VLOOKUP($L24,Info!$B$4:$B$266,1,FALSE)),"",VLOOKUP($L24,Info!$B$4:$L$266,9,FALSE)))</f>
        <v/>
      </c>
      <c r="AA24" s="96" t="str">
        <f>IF($L24="None","",IF(ISERROR(VLOOKUP($L24,Info!$B$4:$B$266,1,FALSE)),"",VLOOKUP($L24,Info!$B$4:$L$266,8,FALSE)))</f>
        <v/>
      </c>
      <c r="AB24" s="96" t="str">
        <f>IF($L24="None","",IF(ISERROR(VLOOKUP($L24,Info!$B$4:$B$266,1,FALSE)),"",VLOOKUP($L24,Info!$B$4:$L$266,10,FALSE)))</f>
        <v/>
      </c>
      <c r="AC24" s="1" t="str">
        <f>IF(W24="SO Cable","Black,White",IF(O24="","",IF(P24="","",IF($J$12&lt;&gt;"ABC",IF(P24&lt;="250",VLOOKUP(O24,Info!$AZ$4:$BB$22,3,FALSE),VLOOKUP(O24,Info!$AZ$23:$BB$39,3,FALSE)),IF(P24&lt;="250",VLOOKUP(O24,Info!$AO$4:$AQ$22,3,FALSE),VLOOKUP(O24,Info!$AO$23:$AP$39,3,FALSE))))))</f>
        <v/>
      </c>
      <c r="AD24" s="1"/>
      <c r="AE24" s="1" t="str">
        <f>IF($L24="None","",IF(ISERROR(VLOOKUP($L24,Info!$B$4:$B$266,1,FALSE)),"",VLOOKUP($L24,Info!$B$4:$L$266,4,FALSE)))</f>
        <v/>
      </c>
      <c r="AF24" s="1" t="str">
        <f>IF($L24="None","",IF(ISERROR(VLOOKUP($L24,Info!$B$4:$B$266,1,FALSE)),"",VLOOKUP($L24,Info!$B$4:$L$266,6,FALSE)))</f>
        <v/>
      </c>
      <c r="AG24" s="1"/>
      <c r="AH24" s="33" t="str" cm="1">
        <f t="array" ref="AH24">IF(AND(L24&lt;&gt;"",O24&lt;&gt;"",R24:S24&lt;&gt;"",W24:X24&lt;&gt;"",Z24:AA24&lt;&gt;"",AC24&lt;&gt;""),"Good","Bad")</f>
        <v>Bad</v>
      </c>
      <c r="AL24" t="str" cm="1">
        <f t="array" ref="AL24">IF(R24&gt;0,_xlfn.IFS(COUNTIF($L$20:L24,"&lt;&gt;")&lt;101,1,COUNTIF($L$20:L24,"&lt;&gt;")&lt;201,2,COUNTIF($L$20:L24,"&lt;&gt;")&lt;301,3,COUNTIF($L$20:L24,"&lt;&gt;")&lt;401,4,COUNTIF($L$20:L24,"&lt;&gt;")&lt;501,5,COUNTIF($L$20:L24,"&lt;&gt;")&lt;601,6,COUNTIF($L$20:L24,"&lt;&gt;")&lt;701,7,COUNTIF($L$20:L24,"&lt;&gt;")&lt;801,8,COUNTIF($L$20:L24,"&lt;&gt;")&lt;901,9,COUNTIF($L$20:L24,"&lt;&gt;")&lt;1001,10,COUNTIF($L$20:L24,"&lt;&gt;")&lt;1101,11,COUNTIF($L$20:L24,"&lt;&gt;")&lt;1201,12,COUNTIF($L$20:L24,"&lt;&gt;")&lt;1301,13,COUNTIF($L$20:L24,"&lt;&gt;")&lt;1401,14,COUNTIF($L$20:L24,"&lt;&gt;")&lt;1501,15,COUNTIF($L$20:L24,"&lt;&gt;")&lt;1601,16,COUNTIF($L$20:L24,"&lt;&gt;")&lt;1701,17,COUNTIF($L$20:L24,"&lt;&gt;")&lt;1801,18,COUNTIF($L$20:L24,"&lt;&gt;")&lt;1901,19,COUNTIF($L$20:L24,"&lt;&gt;")&lt;2001,20,COUNTIF($L$20:L24,"&lt;&gt;")&lt;2101,21,COUNTIF($L$20:L24,"&lt;&gt;")&lt;2201,22,COUNTIF($L$20:L24,"&lt;&gt;")&lt;2301,23,COUNTIF($L$20:L24,"&lt;&gt;")&lt;2401,24,COUNTIF($L$20:L24,"&lt;&gt;")&lt;2501,25,COUNTIF($L$20:L24,"&lt;&gt;")&lt;2601,26,COUNTIF($L$20:L24,"&lt;&gt;")&lt;2701,27,COUNTIF($L$20:L24,"&lt;&gt;")&lt;2801,28,COUNTIF($L$20:L24,"&lt;&gt;")&lt;2901,29,COUNTIF($L$20:L24,"&lt;&gt;")&lt;3001,30),"")</f>
        <v/>
      </c>
      <c r="AM24" t="str">
        <f t="shared" si="1"/>
        <v/>
      </c>
      <c r="AN24" t="str">
        <f t="shared" si="3"/>
        <v/>
      </c>
      <c r="AP24" t="str">
        <f t="shared" si="4"/>
        <v/>
      </c>
      <c r="AQ24" t="str">
        <f>IF(AO24="","",COUNTIFS(AM24:$AM$3019,AO24))</f>
        <v/>
      </c>
    </row>
    <row r="25" spans="1:43" x14ac:dyDescent="0.25">
      <c r="A25" s="6" t="str">
        <f>IF(COUNT($A$20:A24)&lt;&gt;$B$4,IF(A24="","",A24+1),"")</f>
        <v/>
      </c>
      <c r="B25" s="3"/>
      <c r="C25" s="3"/>
      <c r="D25" s="122"/>
      <c r="E25" s="3"/>
      <c r="F25" s="3"/>
      <c r="G25" s="3"/>
      <c r="H25" s="3"/>
      <c r="I25" s="120"/>
      <c r="J25" s="3"/>
      <c r="K25" s="119" t="str" cm="1">
        <f t="array" ref="K25">IF(OR($J$14 = "A",$J$14 = "B",$J$14 = "C"),IF(I25="","",IF(LEN(I25)&gt;2,_xlfn.IFS(ISNUMBER(SEARCH("_",I25)),I25,ISNUMBER(SEARCH(", ",I25)),SUBSTITUTE(I25,", ","_"),ISNUMBER(SEARCH("/ ",I25)),SUBSTITUTE(I25,"/ ","_"),ISNUMBER(SEARCH(",",I25)),SUBSTITUTE(I25,",","_"),ISNUMBER(SEARCH("/",I25)),SUBSTITUTE(I25,"/","_"),ISNUMBER(SEARCH("",I25)),I25),I25)),IF(OR($J$14 = "J",$J$14 = "K"),"",IF(D25="","",IF(LEN(D25)&gt;2,_xlfn.IFS(ISNUMBER(SEARCH("_",D25)),D25,ISNUMBER(SEARCH(", ",D25)),SUBSTITUTE(D25,", ","_"),ISNUMBER(SEARCH("/ ",D25)),SUBSTITUTE(D25,"/ ","_"),ISNUMBER(SEARCH(",",D25)),SUBSTITUTE(D25,",","_"),ISNUMBER(SEARCH("/",D25)),SUBSTITUTE(D25,"/","_"),ISNUMBER(SEARCH("",D25)),D25),D25))))</f>
        <v/>
      </c>
      <c r="L25" s="1"/>
      <c r="M25" s="1" t="str">
        <f t="shared" si="0"/>
        <v/>
      </c>
      <c r="N25" s="94" t="str">
        <f>IF($L25="None","",IF(ISERROR(VLOOKUP($L25,Info!$B$4:$B$266,1,FALSE)),"",VLOOKUP($L25,Info!$B$4:$L$266,5,FALSE)))</f>
        <v/>
      </c>
      <c r="O25" s="94" t="str">
        <f>IF(K25="","",IF(AND($J$12&lt;&gt;"ABC",N25="3"),"BAC",IF(N25="3","ABC",IF($J$12&lt;&gt;"ABC",IF($J$10="Standard",VLOOKUP(K25,Info!$BE$4:$BF$481,2,FALSE),VLOOKUP(K25,Info!$BI$4:$BJ$482,2,FALSE)),IF($J$10="Standard",VLOOKUP(K25,Info!$AG$4:$AH$2994,2,FALSE),VLOOKUP(K25,Info!$AK$4:$AL$2997,2,FALSE))))))</f>
        <v/>
      </c>
      <c r="P25" s="94" t="str">
        <f>IF($L25="None","",IF(ISERROR(VLOOKUP($L25,Info!$B$4:$B$266,1,FALSE)),"",VLOOKUP($L25,Info!$B$4:$L$266,3,FALSE)))</f>
        <v/>
      </c>
      <c r="Q25" s="96" t="str">
        <f>IF($L25="None","",IF(ISERROR(VLOOKUP($L25,Info!$B$4:$B$266,1,FALSE)),"",VLOOKUP($L25,Info!$B$4:$L$266,4,FALSE)))</f>
        <v/>
      </c>
      <c r="R25" s="1"/>
      <c r="S25" s="6" t="str">
        <f t="shared" si="2"/>
        <v/>
      </c>
      <c r="T25" s="6" t="str">
        <f>IF($L25="None","",IF(ISERROR(VLOOKUP($L25,Info!$B$4:$B$266,1,FALSE)),"",VLOOKUP($L25,Info!$B$4:$L$266,11,FALSE)))</f>
        <v/>
      </c>
      <c r="U25" s="1"/>
      <c r="V25" s="1"/>
      <c r="W25" s="1"/>
      <c r="X25" s="1" t="str">
        <f>IF($L25="None","",IF(ISERROR(VLOOKUP($L25,Info!$B$4:$B$266,1,FALSE)),"",IF(OR(W25="Metallic Liquid Tight",W25="Non-Metallic Liquid Tight",W25="LSZH",W25="Greenfield"),VLOOKUP($L25,Info!$B$4:$L$266,7,FALSE),"N/A")))</f>
        <v/>
      </c>
      <c r="Y25" s="1"/>
      <c r="Z25" s="96" t="str">
        <f>IF($L25="None","",IF(ISERROR(VLOOKUP($L25,Info!$B$4:$B$266,1,FALSE)),"",VLOOKUP($L25,Info!$B$4:$L$266,9,FALSE)))</f>
        <v/>
      </c>
      <c r="AA25" s="96" t="str">
        <f>IF($L25="None","",IF(ISERROR(VLOOKUP($L25,Info!$B$4:$B$266,1,FALSE)),"",VLOOKUP($L25,Info!$B$4:$L$266,8,FALSE)))</f>
        <v/>
      </c>
      <c r="AB25" s="96" t="str">
        <f>IF($L25="None","",IF(ISERROR(VLOOKUP($L25,Info!$B$4:$B$266,1,FALSE)),"",VLOOKUP($L25,Info!$B$4:$L$266,10,FALSE)))</f>
        <v/>
      </c>
      <c r="AC25" s="1" t="str">
        <f>IF(W25="SO Cable","Black,White",IF(O25="","",IF(P25="","",IF($J$12&lt;&gt;"ABC",IF(P25&lt;="250",VLOOKUP(O25,Info!$AZ$4:$BB$22,3,FALSE),VLOOKUP(O25,Info!$AZ$23:$BB$39,3,FALSE)),IF(P25&lt;="250",VLOOKUP(O25,Info!$AO$4:$AQ$22,3,FALSE),VLOOKUP(O25,Info!$AO$23:$AP$39,3,FALSE))))))</f>
        <v/>
      </c>
      <c r="AD25" s="1"/>
      <c r="AE25" s="1" t="str">
        <f>IF($L25="None","",IF(ISERROR(VLOOKUP($L25,Info!$B$4:$B$266,1,FALSE)),"",VLOOKUP($L25,Info!$B$4:$L$266,4,FALSE)))</f>
        <v/>
      </c>
      <c r="AF25" s="1" t="str">
        <f>IF($L25="None","",IF(ISERROR(VLOOKUP($L25,Info!$B$4:$B$266,1,FALSE)),"",VLOOKUP($L25,Info!$B$4:$L$266,6,FALSE)))</f>
        <v/>
      </c>
      <c r="AG25" s="1"/>
      <c r="AH25" s="33" t="str" cm="1">
        <f t="array" ref="AH25">IF(AND(L25&lt;&gt;"",O25&lt;&gt;"",R25:S25&lt;&gt;"",W25:X25&lt;&gt;"",Z25:AA25&lt;&gt;"",AC25&lt;&gt;""),"Good","Bad")</f>
        <v>Bad</v>
      </c>
      <c r="AL25" t="str" cm="1">
        <f t="array" ref="AL25">IF(R25&gt;0,_xlfn.IFS(COUNTIF($L$20:L25,"&lt;&gt;")&lt;101,1,COUNTIF($L$20:L25,"&lt;&gt;")&lt;201,2,COUNTIF($L$20:L25,"&lt;&gt;")&lt;301,3,COUNTIF($L$20:L25,"&lt;&gt;")&lt;401,4,COUNTIF($L$20:L25,"&lt;&gt;")&lt;501,5,COUNTIF($L$20:L25,"&lt;&gt;")&lt;601,6,COUNTIF($L$20:L25,"&lt;&gt;")&lt;701,7,COUNTIF($L$20:L25,"&lt;&gt;")&lt;801,8,COUNTIF($L$20:L25,"&lt;&gt;")&lt;901,9,COUNTIF($L$20:L25,"&lt;&gt;")&lt;1001,10,COUNTIF($L$20:L25,"&lt;&gt;")&lt;1101,11,COUNTIF($L$20:L25,"&lt;&gt;")&lt;1201,12,COUNTIF($L$20:L25,"&lt;&gt;")&lt;1301,13,COUNTIF($L$20:L25,"&lt;&gt;")&lt;1401,14,COUNTIF($L$20:L25,"&lt;&gt;")&lt;1501,15,COUNTIF($L$20:L25,"&lt;&gt;")&lt;1601,16,COUNTIF($L$20:L25,"&lt;&gt;")&lt;1701,17,COUNTIF($L$20:L25,"&lt;&gt;")&lt;1801,18,COUNTIF($L$20:L25,"&lt;&gt;")&lt;1901,19,COUNTIF($L$20:L25,"&lt;&gt;")&lt;2001,20,COUNTIF($L$20:L25,"&lt;&gt;")&lt;2101,21,COUNTIF($L$20:L25,"&lt;&gt;")&lt;2201,22,COUNTIF($L$20:L25,"&lt;&gt;")&lt;2301,23,COUNTIF($L$20:L25,"&lt;&gt;")&lt;2401,24,COUNTIF($L$20:L25,"&lt;&gt;")&lt;2501,25,COUNTIF($L$20:L25,"&lt;&gt;")&lt;2601,26,COUNTIF($L$20:L25,"&lt;&gt;")&lt;2701,27,COUNTIF($L$20:L25,"&lt;&gt;")&lt;2801,28,COUNTIF($L$20:L25,"&lt;&gt;")&lt;2901,29,COUNTIF($L$20:L25,"&lt;&gt;")&lt;3001,30),"")</f>
        <v/>
      </c>
      <c r="AM25" t="str">
        <f t="shared" si="1"/>
        <v/>
      </c>
      <c r="AN25" t="str">
        <f t="shared" si="3"/>
        <v/>
      </c>
      <c r="AP25" t="str">
        <f t="shared" si="4"/>
        <v/>
      </c>
      <c r="AQ25" t="str">
        <f>IF(AO25="","",COUNTIFS(AM25:$AM$3019,AO25))</f>
        <v/>
      </c>
    </row>
    <row r="26" spans="1:43" x14ac:dyDescent="0.25">
      <c r="A26" s="6" t="str">
        <f>IF(COUNT($A$20:A25)&lt;&gt;$B$4,IF(A25="","",A25+1),"")</f>
        <v/>
      </c>
      <c r="B26" s="3"/>
      <c r="C26" s="3"/>
      <c r="D26" s="122"/>
      <c r="E26" s="3"/>
      <c r="F26" s="3"/>
      <c r="G26" s="3"/>
      <c r="H26" s="3"/>
      <c r="I26" s="120"/>
      <c r="J26" s="3"/>
      <c r="K26" s="119" t="str" cm="1">
        <f t="array" ref="K26">IF(OR($J$14 = "A",$J$14 = "B",$J$14 = "C"),IF(I26="","",IF(LEN(I26)&gt;2,_xlfn.IFS(ISNUMBER(SEARCH("_",I26)),I26,ISNUMBER(SEARCH(", ",I26)),SUBSTITUTE(I26,", ","_"),ISNUMBER(SEARCH("/ ",I26)),SUBSTITUTE(I26,"/ ","_"),ISNUMBER(SEARCH(",",I26)),SUBSTITUTE(I26,",","_"),ISNUMBER(SEARCH("/",I26)),SUBSTITUTE(I26,"/","_"),ISNUMBER(SEARCH("",I26)),I26),I26)),IF(OR($J$14 = "J",$J$14 = "K"),"",IF(D26="","",IF(LEN(D26)&gt;2,_xlfn.IFS(ISNUMBER(SEARCH("_",D26)),D26,ISNUMBER(SEARCH(", ",D26)),SUBSTITUTE(D26,", ","_"),ISNUMBER(SEARCH("/ ",D26)),SUBSTITUTE(D26,"/ ","_"),ISNUMBER(SEARCH(",",D26)),SUBSTITUTE(D26,",","_"),ISNUMBER(SEARCH("/",D26)),SUBSTITUTE(D26,"/","_"),ISNUMBER(SEARCH("",D26)),D26),D26))))</f>
        <v/>
      </c>
      <c r="L26" s="1"/>
      <c r="M26" s="1" t="str">
        <f t="shared" si="0"/>
        <v/>
      </c>
      <c r="N26" s="94" t="str">
        <f>IF($L26="None","",IF(ISERROR(VLOOKUP($L26,Info!$B$4:$B$266,1,FALSE)),"",VLOOKUP($L26,Info!$B$4:$L$266,5,FALSE)))</f>
        <v/>
      </c>
      <c r="O26" s="94" t="str">
        <f>IF(K26="","",IF(AND($J$12&lt;&gt;"ABC",N26="3"),"BAC",IF(N26="3","ABC",IF($J$12&lt;&gt;"ABC",IF($J$10="Standard",VLOOKUP(K26,Info!$BE$4:$BF$481,2,FALSE),VLOOKUP(K26,Info!$BI$4:$BJ$482,2,FALSE)),IF($J$10="Standard",VLOOKUP(K26,Info!$AG$4:$AH$2994,2,FALSE),VLOOKUP(K26,Info!$AK$4:$AL$2997,2,FALSE))))))</f>
        <v/>
      </c>
      <c r="P26" s="94" t="str">
        <f>IF($L26="None","",IF(ISERROR(VLOOKUP($L26,Info!$B$4:$B$266,1,FALSE)),"",VLOOKUP($L26,Info!$B$4:$L$266,3,FALSE)))</f>
        <v/>
      </c>
      <c r="Q26" s="96" t="str">
        <f>IF($L26="None","",IF(ISERROR(VLOOKUP($L26,Info!$B$4:$B$266,1,FALSE)),"",VLOOKUP($L26,Info!$B$4:$L$266,4,FALSE)))</f>
        <v/>
      </c>
      <c r="R26" s="1"/>
      <c r="S26" s="6" t="str">
        <f t="shared" si="2"/>
        <v/>
      </c>
      <c r="T26" s="6" t="str">
        <f>IF($L26="None","",IF(ISERROR(VLOOKUP($L26,Info!$B$4:$B$266,1,FALSE)),"",VLOOKUP($L26,Info!$B$4:$L$266,11,FALSE)))</f>
        <v/>
      </c>
      <c r="U26" s="1"/>
      <c r="V26" s="1"/>
      <c r="W26" s="1"/>
      <c r="X26" s="1" t="str">
        <f>IF($L26="None","",IF(ISERROR(VLOOKUP($L26,Info!$B$4:$B$266,1,FALSE)),"",IF(OR(W26="Metallic Liquid Tight",W26="Non-Metallic Liquid Tight",W26="LSZH",W26="Greenfield"),VLOOKUP($L26,Info!$B$4:$L$266,7,FALSE),"N/A")))</f>
        <v/>
      </c>
      <c r="Y26" s="1"/>
      <c r="Z26" s="96" t="str">
        <f>IF($L26="None","",IF(ISERROR(VLOOKUP($L26,Info!$B$4:$B$266,1,FALSE)),"",VLOOKUP($L26,Info!$B$4:$L$266,9,FALSE)))</f>
        <v/>
      </c>
      <c r="AA26" s="96" t="str">
        <f>IF($L26="None","",IF(ISERROR(VLOOKUP($L26,Info!$B$4:$B$266,1,FALSE)),"",VLOOKUP($L26,Info!$B$4:$L$266,8,FALSE)))</f>
        <v/>
      </c>
      <c r="AB26" s="96" t="str">
        <f>IF($L26="None","",IF(ISERROR(VLOOKUP($L26,Info!$B$4:$B$266,1,FALSE)),"",VLOOKUP($L26,Info!$B$4:$L$266,10,FALSE)))</f>
        <v/>
      </c>
      <c r="AC26" s="1" t="str">
        <f>IF(W26="SO Cable","Black,White",IF(O26="","",IF(P26="","",IF($J$12&lt;&gt;"ABC",IF(P26&lt;="250",VLOOKUP(O26,Info!$AZ$4:$BB$22,3,FALSE),VLOOKUP(O26,Info!$AZ$23:$BB$39,3,FALSE)),IF(P26&lt;="250",VLOOKUP(O26,Info!$AO$4:$AQ$22,3,FALSE),VLOOKUP(O26,Info!$AO$23:$AP$39,3,FALSE))))))</f>
        <v/>
      </c>
      <c r="AD26" s="1"/>
      <c r="AE26" s="1" t="str">
        <f>IF($L26="None","",IF(ISERROR(VLOOKUP($L26,Info!$B$4:$B$266,1,FALSE)),"",VLOOKUP($L26,Info!$B$4:$L$266,4,FALSE)))</f>
        <v/>
      </c>
      <c r="AF26" s="1" t="str">
        <f>IF($L26="None","",IF(ISERROR(VLOOKUP($L26,Info!$B$4:$B$266,1,FALSE)),"",VLOOKUP($L26,Info!$B$4:$L$266,6,FALSE)))</f>
        <v/>
      </c>
      <c r="AG26" s="1"/>
      <c r="AH26" s="33" t="str" cm="1">
        <f t="array" ref="AH26">IF(AND(L26&lt;&gt;"",O26&lt;&gt;"",R26:S26&lt;&gt;"",W26:X26&lt;&gt;"",Z26:AA26&lt;&gt;"",AC26&lt;&gt;""),"Good","Bad")</f>
        <v>Bad</v>
      </c>
      <c r="AL26" t="str" cm="1">
        <f t="array" ref="AL26">IF(R26&gt;0,_xlfn.IFS(COUNTIF($L$20:L26,"&lt;&gt;")&lt;101,1,COUNTIF($L$20:L26,"&lt;&gt;")&lt;201,2,COUNTIF($L$20:L26,"&lt;&gt;")&lt;301,3,COUNTIF($L$20:L26,"&lt;&gt;")&lt;401,4,COUNTIF($L$20:L26,"&lt;&gt;")&lt;501,5,COUNTIF($L$20:L26,"&lt;&gt;")&lt;601,6,COUNTIF($L$20:L26,"&lt;&gt;")&lt;701,7,COUNTIF($L$20:L26,"&lt;&gt;")&lt;801,8,COUNTIF($L$20:L26,"&lt;&gt;")&lt;901,9,COUNTIF($L$20:L26,"&lt;&gt;")&lt;1001,10,COUNTIF($L$20:L26,"&lt;&gt;")&lt;1101,11,COUNTIF($L$20:L26,"&lt;&gt;")&lt;1201,12,COUNTIF($L$20:L26,"&lt;&gt;")&lt;1301,13,COUNTIF($L$20:L26,"&lt;&gt;")&lt;1401,14,COUNTIF($L$20:L26,"&lt;&gt;")&lt;1501,15,COUNTIF($L$20:L26,"&lt;&gt;")&lt;1601,16,COUNTIF($L$20:L26,"&lt;&gt;")&lt;1701,17,COUNTIF($L$20:L26,"&lt;&gt;")&lt;1801,18,COUNTIF($L$20:L26,"&lt;&gt;")&lt;1901,19,COUNTIF($L$20:L26,"&lt;&gt;")&lt;2001,20,COUNTIF($L$20:L26,"&lt;&gt;")&lt;2101,21,COUNTIF($L$20:L26,"&lt;&gt;")&lt;2201,22,COUNTIF($L$20:L26,"&lt;&gt;")&lt;2301,23,COUNTIF($L$20:L26,"&lt;&gt;")&lt;2401,24,COUNTIF($L$20:L26,"&lt;&gt;")&lt;2501,25,COUNTIF($L$20:L26,"&lt;&gt;")&lt;2601,26,COUNTIF($L$20:L26,"&lt;&gt;")&lt;2701,27,COUNTIF($L$20:L26,"&lt;&gt;")&lt;2801,28,COUNTIF($L$20:L26,"&lt;&gt;")&lt;2901,29,COUNTIF($L$20:L26,"&lt;&gt;")&lt;3001,30),"")</f>
        <v/>
      </c>
      <c r="AM26" t="str">
        <f t="shared" si="1"/>
        <v/>
      </c>
      <c r="AN26" t="str">
        <f t="shared" si="3"/>
        <v/>
      </c>
      <c r="AP26" t="str">
        <f t="shared" si="4"/>
        <v/>
      </c>
      <c r="AQ26" t="str">
        <f>IF(AO26="","",COUNTIFS(AM26:$AM$3019,AO26))</f>
        <v/>
      </c>
    </row>
    <row r="27" spans="1:43" x14ac:dyDescent="0.25">
      <c r="A27" s="6" t="str">
        <f>IF(COUNT($A$20:A26)&lt;&gt;$B$4,IF(A26="","",A26+1),"")</f>
        <v/>
      </c>
      <c r="B27" s="3"/>
      <c r="C27" s="3"/>
      <c r="D27" s="122"/>
      <c r="E27" s="3"/>
      <c r="F27" s="3"/>
      <c r="G27" s="3"/>
      <c r="H27" s="3"/>
      <c r="I27" s="120"/>
      <c r="J27" s="3"/>
      <c r="K27" s="119" t="str" cm="1">
        <f t="array" ref="K27">IF(OR($J$14 = "A",$J$14 = "B",$J$14 = "C"),IF(I27="","",IF(LEN(I27)&gt;2,_xlfn.IFS(ISNUMBER(SEARCH("_",I27)),I27,ISNUMBER(SEARCH(", ",I27)),SUBSTITUTE(I27,", ","_"),ISNUMBER(SEARCH("/ ",I27)),SUBSTITUTE(I27,"/ ","_"),ISNUMBER(SEARCH(",",I27)),SUBSTITUTE(I27,",","_"),ISNUMBER(SEARCH("/",I27)),SUBSTITUTE(I27,"/","_"),ISNUMBER(SEARCH("",I27)),I27),I27)),IF(OR($J$14 = "J",$J$14 = "K"),"",IF(D27="","",IF(LEN(D27)&gt;2,_xlfn.IFS(ISNUMBER(SEARCH("_",D27)),D27,ISNUMBER(SEARCH(", ",D27)),SUBSTITUTE(D27,", ","_"),ISNUMBER(SEARCH("/ ",D27)),SUBSTITUTE(D27,"/ ","_"),ISNUMBER(SEARCH(",",D27)),SUBSTITUTE(D27,",","_"),ISNUMBER(SEARCH("/",D27)),SUBSTITUTE(D27,"/","_"),ISNUMBER(SEARCH("",D27)),D27),D27))))</f>
        <v/>
      </c>
      <c r="L27" s="1"/>
      <c r="M27" s="1" t="str">
        <f t="shared" si="0"/>
        <v/>
      </c>
      <c r="N27" s="94" t="str">
        <f>IF($L27="None","",IF(ISERROR(VLOOKUP($L27,Info!$B$4:$B$266,1,FALSE)),"",VLOOKUP($L27,Info!$B$4:$L$266,5,FALSE)))</f>
        <v/>
      </c>
      <c r="O27" s="94" t="str">
        <f>IF(K27="","",IF(AND($J$12&lt;&gt;"ABC",N27="3"),"BAC",IF(N27="3","ABC",IF($J$12&lt;&gt;"ABC",IF($J$10="Standard",VLOOKUP(K27,Info!$BE$4:$BF$481,2,FALSE),VLOOKUP(K27,Info!$BI$4:$BJ$482,2,FALSE)),IF($J$10="Standard",VLOOKUP(K27,Info!$AG$4:$AH$2994,2,FALSE),VLOOKUP(K27,Info!$AK$4:$AL$2997,2,FALSE))))))</f>
        <v/>
      </c>
      <c r="P27" s="94" t="str">
        <f>IF($L27="None","",IF(ISERROR(VLOOKUP($L27,Info!$B$4:$B$266,1,FALSE)),"",VLOOKUP($L27,Info!$B$4:$L$266,3,FALSE)))</f>
        <v/>
      </c>
      <c r="Q27" s="96" t="str">
        <f>IF($L27="None","",IF(ISERROR(VLOOKUP($L27,Info!$B$4:$B$266,1,FALSE)),"",VLOOKUP($L27,Info!$B$4:$L$266,4,FALSE)))</f>
        <v/>
      </c>
      <c r="R27" s="1"/>
      <c r="S27" s="6" t="str">
        <f t="shared" si="2"/>
        <v/>
      </c>
      <c r="T27" s="6" t="str">
        <f>IF($L27="None","",IF(ISERROR(VLOOKUP($L27,Info!$B$4:$B$266,1,FALSE)),"",VLOOKUP($L27,Info!$B$4:$L$266,11,FALSE)))</f>
        <v/>
      </c>
      <c r="U27" s="1"/>
      <c r="V27" s="1"/>
      <c r="W27" s="1"/>
      <c r="X27" s="1" t="str">
        <f>IF($L27="None","",IF(ISERROR(VLOOKUP($L27,Info!$B$4:$B$266,1,FALSE)),"",IF(OR(W27="Metallic Liquid Tight",W27="Non-Metallic Liquid Tight",W27="LSZH",W27="Greenfield"),VLOOKUP($L27,Info!$B$4:$L$266,7,FALSE),"N/A")))</f>
        <v/>
      </c>
      <c r="Y27" s="1"/>
      <c r="Z27" s="96" t="str">
        <f>IF($L27="None","",IF(ISERROR(VLOOKUP($L27,Info!$B$4:$B$266,1,FALSE)),"",VLOOKUP($L27,Info!$B$4:$L$266,9,FALSE)))</f>
        <v/>
      </c>
      <c r="AA27" s="96" t="str">
        <f>IF($L27="None","",IF(ISERROR(VLOOKUP($L27,Info!$B$4:$B$266,1,FALSE)),"",VLOOKUP($L27,Info!$B$4:$L$266,8,FALSE)))</f>
        <v/>
      </c>
      <c r="AB27" s="96" t="str">
        <f>IF($L27="None","",IF(ISERROR(VLOOKUP($L27,Info!$B$4:$B$266,1,FALSE)),"",VLOOKUP($L27,Info!$B$4:$L$266,10,FALSE)))</f>
        <v/>
      </c>
      <c r="AC27" s="1" t="str">
        <f>IF(W27="SO Cable","Black,White",IF(O27="","",IF(P27="","",IF($J$12&lt;&gt;"ABC",IF(P27&lt;="250",VLOOKUP(O27,Info!$AZ$4:$BB$22,3,FALSE),VLOOKUP(O27,Info!$AZ$23:$BB$39,3,FALSE)),IF(P27&lt;="250",VLOOKUP(O27,Info!$AO$4:$AQ$22,3,FALSE),VLOOKUP(O27,Info!$AO$23:$AP$39,3,FALSE))))))</f>
        <v/>
      </c>
      <c r="AD27" s="1"/>
      <c r="AE27" s="1" t="str">
        <f>IF($L27="None","",IF(ISERROR(VLOOKUP($L27,Info!$B$4:$B$266,1,FALSE)),"",VLOOKUP($L27,Info!$B$4:$L$266,4,FALSE)))</f>
        <v/>
      </c>
      <c r="AF27" s="1" t="str">
        <f>IF($L27="None","",IF(ISERROR(VLOOKUP($L27,Info!$B$4:$B$266,1,FALSE)),"",VLOOKUP($L27,Info!$B$4:$L$266,6,FALSE)))</f>
        <v/>
      </c>
      <c r="AG27" s="1"/>
      <c r="AH27" s="33" t="str" cm="1">
        <f t="array" ref="AH27">IF(AND(L27&lt;&gt;"",O27&lt;&gt;"",R27:S27&lt;&gt;"",W27:X27&lt;&gt;"",Z27:AA27&lt;&gt;"",AC27&lt;&gt;""),"Good","Bad")</f>
        <v>Bad</v>
      </c>
      <c r="AL27" t="str" cm="1">
        <f t="array" ref="AL27">IF(R27&gt;0,_xlfn.IFS(COUNTIF($L$20:L27,"&lt;&gt;")&lt;101,1,COUNTIF($L$20:L27,"&lt;&gt;")&lt;201,2,COUNTIF($L$20:L27,"&lt;&gt;")&lt;301,3,COUNTIF($L$20:L27,"&lt;&gt;")&lt;401,4,COUNTIF($L$20:L27,"&lt;&gt;")&lt;501,5,COUNTIF($L$20:L27,"&lt;&gt;")&lt;601,6,COUNTIF($L$20:L27,"&lt;&gt;")&lt;701,7,COUNTIF($L$20:L27,"&lt;&gt;")&lt;801,8,COUNTIF($L$20:L27,"&lt;&gt;")&lt;901,9,COUNTIF($L$20:L27,"&lt;&gt;")&lt;1001,10,COUNTIF($L$20:L27,"&lt;&gt;")&lt;1101,11,COUNTIF($L$20:L27,"&lt;&gt;")&lt;1201,12,COUNTIF($L$20:L27,"&lt;&gt;")&lt;1301,13,COUNTIF($L$20:L27,"&lt;&gt;")&lt;1401,14,COUNTIF($L$20:L27,"&lt;&gt;")&lt;1501,15,COUNTIF($L$20:L27,"&lt;&gt;")&lt;1601,16,COUNTIF($L$20:L27,"&lt;&gt;")&lt;1701,17,COUNTIF($L$20:L27,"&lt;&gt;")&lt;1801,18,COUNTIF($L$20:L27,"&lt;&gt;")&lt;1901,19,COUNTIF($L$20:L27,"&lt;&gt;")&lt;2001,20,COUNTIF($L$20:L27,"&lt;&gt;")&lt;2101,21,COUNTIF($L$20:L27,"&lt;&gt;")&lt;2201,22,COUNTIF($L$20:L27,"&lt;&gt;")&lt;2301,23,COUNTIF($L$20:L27,"&lt;&gt;")&lt;2401,24,COUNTIF($L$20:L27,"&lt;&gt;")&lt;2501,25,COUNTIF($L$20:L27,"&lt;&gt;")&lt;2601,26,COUNTIF($L$20:L27,"&lt;&gt;")&lt;2701,27,COUNTIF($L$20:L27,"&lt;&gt;")&lt;2801,28,COUNTIF($L$20:L27,"&lt;&gt;")&lt;2901,29,COUNTIF($L$20:L27,"&lt;&gt;")&lt;3001,30),"")</f>
        <v/>
      </c>
      <c r="AM27" t="str">
        <f t="shared" si="1"/>
        <v/>
      </c>
      <c r="AN27" t="str">
        <f t="shared" si="3"/>
        <v/>
      </c>
      <c r="AP27" t="str">
        <f t="shared" si="4"/>
        <v/>
      </c>
      <c r="AQ27" t="str">
        <f>IF(AO27="","",COUNTIFS(AM27:$AM$3019,AO27))</f>
        <v/>
      </c>
    </row>
    <row r="28" spans="1:43" x14ac:dyDescent="0.25">
      <c r="A28" s="6" t="str">
        <f>IF(COUNT($A$20:A27)&lt;&gt;$B$4,IF(A27="","",A27+1),"")</f>
        <v/>
      </c>
      <c r="B28" s="3"/>
      <c r="C28" s="3"/>
      <c r="D28" s="122"/>
      <c r="E28" s="3"/>
      <c r="F28" s="3"/>
      <c r="G28" s="3"/>
      <c r="H28" s="3"/>
      <c r="I28" s="120"/>
      <c r="J28" s="3"/>
      <c r="K28" s="119" t="str" cm="1">
        <f t="array" ref="K28">IF(OR($J$14 = "A",$J$14 = "B",$J$14 = "C"),IF(I28="","",IF(LEN(I28)&gt;2,_xlfn.IFS(ISNUMBER(SEARCH("_",I28)),I28,ISNUMBER(SEARCH(", ",I28)),SUBSTITUTE(I28,", ","_"),ISNUMBER(SEARCH("/ ",I28)),SUBSTITUTE(I28,"/ ","_"),ISNUMBER(SEARCH(",",I28)),SUBSTITUTE(I28,",","_"),ISNUMBER(SEARCH("/",I28)),SUBSTITUTE(I28,"/","_"),ISNUMBER(SEARCH("",I28)),I28),I28)),IF(OR($J$14 = "J",$J$14 = "K"),"",IF(D28="","",IF(LEN(D28)&gt;2,_xlfn.IFS(ISNUMBER(SEARCH("_",D28)),D28,ISNUMBER(SEARCH(", ",D28)),SUBSTITUTE(D28,", ","_"),ISNUMBER(SEARCH("/ ",D28)),SUBSTITUTE(D28,"/ ","_"),ISNUMBER(SEARCH(",",D28)),SUBSTITUTE(D28,",","_"),ISNUMBER(SEARCH("/",D28)),SUBSTITUTE(D28,"/","_"),ISNUMBER(SEARCH("",D28)),D28),D28))))</f>
        <v/>
      </c>
      <c r="L28" s="1"/>
      <c r="M28" s="1" t="str">
        <f t="shared" si="0"/>
        <v/>
      </c>
      <c r="N28" s="94" t="str">
        <f>IF($L28="None","",IF(ISERROR(VLOOKUP($L28,Info!$B$4:$B$266,1,FALSE)),"",VLOOKUP($L28,Info!$B$4:$L$266,5,FALSE)))</f>
        <v/>
      </c>
      <c r="O28" s="94" t="str">
        <f>IF(K28="","",IF(AND($J$12&lt;&gt;"ABC",N28="3"),"BAC",IF(N28="3","ABC",IF($J$12&lt;&gt;"ABC",IF($J$10="Standard",VLOOKUP(K28,Info!$BE$4:$BF$481,2,FALSE),VLOOKUP(K28,Info!$BI$4:$BJ$482,2,FALSE)),IF($J$10="Standard",VLOOKUP(K28,Info!$AG$4:$AH$2994,2,FALSE),VLOOKUP(K28,Info!$AK$4:$AL$2997,2,FALSE))))))</f>
        <v/>
      </c>
      <c r="P28" s="94" t="str">
        <f>IF($L28="None","",IF(ISERROR(VLOOKUP($L28,Info!$B$4:$B$266,1,FALSE)),"",VLOOKUP($L28,Info!$B$4:$L$266,3,FALSE)))</f>
        <v/>
      </c>
      <c r="Q28" s="96" t="str">
        <f>IF($L28="None","",IF(ISERROR(VLOOKUP($L28,Info!$B$4:$B$266,1,FALSE)),"",VLOOKUP($L28,Info!$B$4:$L$266,4,FALSE)))</f>
        <v/>
      </c>
      <c r="R28" s="1"/>
      <c r="S28" s="6" t="str">
        <f t="shared" si="2"/>
        <v/>
      </c>
      <c r="T28" s="6" t="str">
        <f>IF($L28="None","",IF(ISERROR(VLOOKUP($L28,Info!$B$4:$B$266,1,FALSE)),"",VLOOKUP($L28,Info!$B$4:$L$266,11,FALSE)))</f>
        <v/>
      </c>
      <c r="U28" s="1"/>
      <c r="V28" s="1"/>
      <c r="W28" s="1"/>
      <c r="X28" s="1" t="str">
        <f>IF($L28="None","",IF(ISERROR(VLOOKUP($L28,Info!$B$4:$B$266,1,FALSE)),"",IF(OR(W28="Metallic Liquid Tight",W28="Non-Metallic Liquid Tight",W28="LSZH",W28="Greenfield"),VLOOKUP($L28,Info!$B$4:$L$266,7,FALSE),"N/A")))</f>
        <v/>
      </c>
      <c r="Y28" s="1"/>
      <c r="Z28" s="96" t="str">
        <f>IF($L28="None","",IF(ISERROR(VLOOKUP($L28,Info!$B$4:$B$266,1,FALSE)),"",VLOOKUP($L28,Info!$B$4:$L$266,9,FALSE)))</f>
        <v/>
      </c>
      <c r="AA28" s="96" t="str">
        <f>IF($L28="None","",IF(ISERROR(VLOOKUP($L28,Info!$B$4:$B$266,1,FALSE)),"",VLOOKUP($L28,Info!$B$4:$L$266,8,FALSE)))</f>
        <v/>
      </c>
      <c r="AB28" s="96" t="str">
        <f>IF($L28="None","",IF(ISERROR(VLOOKUP($L28,Info!$B$4:$B$266,1,FALSE)),"",VLOOKUP($L28,Info!$B$4:$L$266,10,FALSE)))</f>
        <v/>
      </c>
      <c r="AC28" s="1" t="str">
        <f>IF(W28="SO Cable","Black,White",IF(O28="","",IF(P28="","",IF($J$12&lt;&gt;"ABC",IF(P28&lt;="250",VLOOKUP(O28,Info!$AZ$4:$BB$22,3,FALSE),VLOOKUP(O28,Info!$AZ$23:$BB$39,3,FALSE)),IF(P28&lt;="250",VLOOKUP(O28,Info!$AO$4:$AQ$22,3,FALSE),VLOOKUP(O28,Info!$AO$23:$AP$39,3,FALSE))))))</f>
        <v/>
      </c>
      <c r="AD28" s="1"/>
      <c r="AE28" s="1" t="str">
        <f>IF($L28="None","",IF(ISERROR(VLOOKUP($L28,Info!$B$4:$B$266,1,FALSE)),"",VLOOKUP($L28,Info!$B$4:$L$266,4,FALSE)))</f>
        <v/>
      </c>
      <c r="AF28" s="1" t="str">
        <f>IF($L28="None","",IF(ISERROR(VLOOKUP($L28,Info!$B$4:$B$266,1,FALSE)),"",VLOOKUP($L28,Info!$B$4:$L$266,6,FALSE)))</f>
        <v/>
      </c>
      <c r="AG28" s="1"/>
      <c r="AH28" s="33" t="str" cm="1">
        <f t="array" ref="AH28">IF(AND(L28&lt;&gt;"",O28&lt;&gt;"",R28:S28&lt;&gt;"",W28:X28&lt;&gt;"",Z28:AA28&lt;&gt;"",AC28&lt;&gt;""),"Good","Bad")</f>
        <v>Bad</v>
      </c>
      <c r="AL28" t="str" cm="1">
        <f t="array" ref="AL28">IF(R28&gt;0,_xlfn.IFS(COUNTIF($L$20:L28,"&lt;&gt;")&lt;101,1,COUNTIF($L$20:L28,"&lt;&gt;")&lt;201,2,COUNTIF($L$20:L28,"&lt;&gt;")&lt;301,3,COUNTIF($L$20:L28,"&lt;&gt;")&lt;401,4,COUNTIF($L$20:L28,"&lt;&gt;")&lt;501,5,COUNTIF($L$20:L28,"&lt;&gt;")&lt;601,6,COUNTIF($L$20:L28,"&lt;&gt;")&lt;701,7,COUNTIF($L$20:L28,"&lt;&gt;")&lt;801,8,COUNTIF($L$20:L28,"&lt;&gt;")&lt;901,9,COUNTIF($L$20:L28,"&lt;&gt;")&lt;1001,10,COUNTIF($L$20:L28,"&lt;&gt;")&lt;1101,11,COUNTIF($L$20:L28,"&lt;&gt;")&lt;1201,12,COUNTIF($L$20:L28,"&lt;&gt;")&lt;1301,13,COUNTIF($L$20:L28,"&lt;&gt;")&lt;1401,14,COUNTIF($L$20:L28,"&lt;&gt;")&lt;1501,15,COUNTIF($L$20:L28,"&lt;&gt;")&lt;1601,16,COUNTIF($L$20:L28,"&lt;&gt;")&lt;1701,17,COUNTIF($L$20:L28,"&lt;&gt;")&lt;1801,18,COUNTIF($L$20:L28,"&lt;&gt;")&lt;1901,19,COUNTIF($L$20:L28,"&lt;&gt;")&lt;2001,20,COUNTIF($L$20:L28,"&lt;&gt;")&lt;2101,21,COUNTIF($L$20:L28,"&lt;&gt;")&lt;2201,22,COUNTIF($L$20:L28,"&lt;&gt;")&lt;2301,23,COUNTIF($L$20:L28,"&lt;&gt;")&lt;2401,24,COUNTIF($L$20:L28,"&lt;&gt;")&lt;2501,25,COUNTIF($L$20:L28,"&lt;&gt;")&lt;2601,26,COUNTIF($L$20:L28,"&lt;&gt;")&lt;2701,27,COUNTIF($L$20:L28,"&lt;&gt;")&lt;2801,28,COUNTIF($L$20:L28,"&lt;&gt;")&lt;2901,29,COUNTIF($L$20:L28,"&lt;&gt;")&lt;3001,30),"")</f>
        <v/>
      </c>
      <c r="AM28" t="str">
        <f t="shared" si="1"/>
        <v/>
      </c>
      <c r="AN28" t="str">
        <f t="shared" si="3"/>
        <v/>
      </c>
      <c r="AP28" t="str">
        <f t="shared" si="4"/>
        <v/>
      </c>
      <c r="AQ28" t="str">
        <f>IF(AO28="","",COUNTIFS(AM28:$AM$3019,AO28))</f>
        <v/>
      </c>
    </row>
    <row r="29" spans="1:43" x14ac:dyDescent="0.25">
      <c r="A29" s="6" t="str">
        <f>IF(COUNT($A$20:A28)&lt;&gt;$B$4,IF(A28="","",A28+1),"")</f>
        <v/>
      </c>
      <c r="B29" s="3"/>
      <c r="C29" s="3"/>
      <c r="D29" s="122"/>
      <c r="E29" s="3"/>
      <c r="F29" s="3"/>
      <c r="G29" s="3"/>
      <c r="H29" s="3"/>
      <c r="I29" s="120"/>
      <c r="J29" s="3"/>
      <c r="K29" s="119" t="str" cm="1">
        <f t="array" ref="K29">IF(OR($J$14 = "A",$J$14 = "B",$J$14 = "C"),IF(I29="","",IF(LEN(I29)&gt;2,_xlfn.IFS(ISNUMBER(SEARCH("_",I29)),I29,ISNUMBER(SEARCH(", ",I29)),SUBSTITUTE(I29,", ","_"),ISNUMBER(SEARCH("/ ",I29)),SUBSTITUTE(I29,"/ ","_"),ISNUMBER(SEARCH(",",I29)),SUBSTITUTE(I29,",","_"),ISNUMBER(SEARCH("/",I29)),SUBSTITUTE(I29,"/","_"),ISNUMBER(SEARCH("",I29)),I29),I29)),IF(OR($J$14 = "J",$J$14 = "K"),"",IF(D29="","",IF(LEN(D29)&gt;2,_xlfn.IFS(ISNUMBER(SEARCH("_",D29)),D29,ISNUMBER(SEARCH(", ",D29)),SUBSTITUTE(D29,", ","_"),ISNUMBER(SEARCH("/ ",D29)),SUBSTITUTE(D29,"/ ","_"),ISNUMBER(SEARCH(",",D29)),SUBSTITUTE(D29,",","_"),ISNUMBER(SEARCH("/",D29)),SUBSTITUTE(D29,"/","_"),ISNUMBER(SEARCH("",D29)),D29),D29))))</f>
        <v/>
      </c>
      <c r="L29" s="1"/>
      <c r="M29" s="1" t="str">
        <f t="shared" si="0"/>
        <v/>
      </c>
      <c r="N29" s="94" t="str">
        <f>IF($L29="None","",IF(ISERROR(VLOOKUP($L29,Info!$B$4:$B$266,1,FALSE)),"",VLOOKUP($L29,Info!$B$4:$L$266,5,FALSE)))</f>
        <v/>
      </c>
      <c r="O29" s="94" t="str">
        <f>IF(K29="","",IF(AND($J$12&lt;&gt;"ABC",N29="3"),"BAC",IF(N29="3","ABC",IF($J$12&lt;&gt;"ABC",IF($J$10="Standard",VLOOKUP(K29,Info!$BE$4:$BF$481,2,FALSE),VLOOKUP(K29,Info!$BI$4:$BJ$482,2,FALSE)),IF($J$10="Standard",VLOOKUP(K29,Info!$AG$4:$AH$2994,2,FALSE),VLOOKUP(K29,Info!$AK$4:$AL$2997,2,FALSE))))))</f>
        <v/>
      </c>
      <c r="P29" s="94" t="str">
        <f>IF($L29="None","",IF(ISERROR(VLOOKUP($L29,Info!$B$4:$B$266,1,FALSE)),"",VLOOKUP($L29,Info!$B$4:$L$266,3,FALSE)))</f>
        <v/>
      </c>
      <c r="Q29" s="96" t="str">
        <f>IF($L29="None","",IF(ISERROR(VLOOKUP($L29,Info!$B$4:$B$266,1,FALSE)),"",VLOOKUP($L29,Info!$B$4:$L$266,4,FALSE)))</f>
        <v/>
      </c>
      <c r="R29" s="1"/>
      <c r="S29" s="6" t="str">
        <f t="shared" si="2"/>
        <v/>
      </c>
      <c r="T29" s="6" t="str">
        <f>IF($L29="None","",IF(ISERROR(VLOOKUP($L29,Info!$B$4:$B$266,1,FALSE)),"",VLOOKUP($L29,Info!$B$4:$L$266,11,FALSE)))</f>
        <v/>
      </c>
      <c r="U29" s="1"/>
      <c r="V29" s="1"/>
      <c r="W29" s="1"/>
      <c r="X29" s="1" t="str">
        <f>IF($L29="None","",IF(ISERROR(VLOOKUP($L29,Info!$B$4:$B$266,1,FALSE)),"",IF(OR(W29="Metallic Liquid Tight",W29="Non-Metallic Liquid Tight",W29="LSZH",W29="Greenfield"),VLOOKUP($L29,Info!$B$4:$L$266,7,FALSE),"N/A")))</f>
        <v/>
      </c>
      <c r="Y29" s="1"/>
      <c r="Z29" s="96" t="str">
        <f>IF($L29="None","",IF(ISERROR(VLOOKUP($L29,Info!$B$4:$B$266,1,FALSE)),"",VLOOKUP($L29,Info!$B$4:$L$266,9,FALSE)))</f>
        <v/>
      </c>
      <c r="AA29" s="96" t="str">
        <f>IF($L29="None","",IF(ISERROR(VLOOKUP($L29,Info!$B$4:$B$266,1,FALSE)),"",VLOOKUP($L29,Info!$B$4:$L$266,8,FALSE)))</f>
        <v/>
      </c>
      <c r="AB29" s="96" t="str">
        <f>IF($L29="None","",IF(ISERROR(VLOOKUP($L29,Info!$B$4:$B$266,1,FALSE)),"",VLOOKUP($L29,Info!$B$4:$L$266,10,FALSE)))</f>
        <v/>
      </c>
      <c r="AC29" s="1" t="str">
        <f>IF(W29="SO Cable","Black,White",IF(O29="","",IF(P29="","",IF($J$12&lt;&gt;"ABC",IF(P29&lt;="250",VLOOKUP(O29,Info!$AZ$4:$BB$22,3,FALSE),VLOOKUP(O29,Info!$AZ$23:$BB$39,3,FALSE)),IF(P29&lt;="250",VLOOKUP(O29,Info!$AO$4:$AQ$22,3,FALSE),VLOOKUP(O29,Info!$AO$23:$AP$39,3,FALSE))))))</f>
        <v/>
      </c>
      <c r="AD29" s="1"/>
      <c r="AE29" s="1" t="str">
        <f>IF($L29="None","",IF(ISERROR(VLOOKUP($L29,Info!$B$4:$B$266,1,FALSE)),"",VLOOKUP($L29,Info!$B$4:$L$266,4,FALSE)))</f>
        <v/>
      </c>
      <c r="AF29" s="1" t="str">
        <f>IF($L29="None","",IF(ISERROR(VLOOKUP($L29,Info!$B$4:$B$266,1,FALSE)),"",VLOOKUP($L29,Info!$B$4:$L$266,6,FALSE)))</f>
        <v/>
      </c>
      <c r="AG29" s="1"/>
      <c r="AH29" s="33" t="str" cm="1">
        <f t="array" ref="AH29">IF(AND(L29&lt;&gt;"",O29&lt;&gt;"",R29:S29&lt;&gt;"",W29:X29&lt;&gt;"",Z29:AA29&lt;&gt;"",AC29&lt;&gt;""),"Good","Bad")</f>
        <v>Bad</v>
      </c>
      <c r="AL29" t="str" cm="1">
        <f t="array" ref="AL29">IF(R29&gt;0,_xlfn.IFS(COUNTIF($L$20:L29,"&lt;&gt;")&lt;101,1,COUNTIF($L$20:L29,"&lt;&gt;")&lt;201,2,COUNTIF($L$20:L29,"&lt;&gt;")&lt;301,3,COUNTIF($L$20:L29,"&lt;&gt;")&lt;401,4,COUNTIF($L$20:L29,"&lt;&gt;")&lt;501,5,COUNTIF($L$20:L29,"&lt;&gt;")&lt;601,6,COUNTIF($L$20:L29,"&lt;&gt;")&lt;701,7,COUNTIF($L$20:L29,"&lt;&gt;")&lt;801,8,COUNTIF($L$20:L29,"&lt;&gt;")&lt;901,9,COUNTIF($L$20:L29,"&lt;&gt;")&lt;1001,10,COUNTIF($L$20:L29,"&lt;&gt;")&lt;1101,11,COUNTIF($L$20:L29,"&lt;&gt;")&lt;1201,12,COUNTIF($L$20:L29,"&lt;&gt;")&lt;1301,13,COUNTIF($L$20:L29,"&lt;&gt;")&lt;1401,14,COUNTIF($L$20:L29,"&lt;&gt;")&lt;1501,15,COUNTIF($L$20:L29,"&lt;&gt;")&lt;1601,16,COUNTIF($L$20:L29,"&lt;&gt;")&lt;1701,17,COUNTIF($L$20:L29,"&lt;&gt;")&lt;1801,18,COUNTIF($L$20:L29,"&lt;&gt;")&lt;1901,19,COUNTIF($L$20:L29,"&lt;&gt;")&lt;2001,20,COUNTIF($L$20:L29,"&lt;&gt;")&lt;2101,21,COUNTIF($L$20:L29,"&lt;&gt;")&lt;2201,22,COUNTIF($L$20:L29,"&lt;&gt;")&lt;2301,23,COUNTIF($L$20:L29,"&lt;&gt;")&lt;2401,24,COUNTIF($L$20:L29,"&lt;&gt;")&lt;2501,25,COUNTIF($L$20:L29,"&lt;&gt;")&lt;2601,26,COUNTIF($L$20:L29,"&lt;&gt;")&lt;2701,27,COUNTIF($L$20:L29,"&lt;&gt;")&lt;2801,28,COUNTIF($L$20:L29,"&lt;&gt;")&lt;2901,29,COUNTIF($L$20:L29,"&lt;&gt;")&lt;3001,30),"")</f>
        <v/>
      </c>
      <c r="AM29" t="str">
        <f t="shared" si="1"/>
        <v/>
      </c>
      <c r="AN29" t="str">
        <f t="shared" si="3"/>
        <v/>
      </c>
      <c r="AP29" t="str">
        <f t="shared" si="4"/>
        <v/>
      </c>
      <c r="AQ29" t="str">
        <f>IF(AO29="","",COUNTIFS(AM29:$AM$3019,AO29))</f>
        <v/>
      </c>
    </row>
    <row r="30" spans="1:43" x14ac:dyDescent="0.25">
      <c r="A30" s="6" t="str">
        <f>IF(COUNT($A$20:A29)&lt;&gt;$B$4,IF(A29="","",A29+1),"")</f>
        <v/>
      </c>
      <c r="B30" s="3"/>
      <c r="C30" s="3"/>
      <c r="D30" s="122"/>
      <c r="E30" s="3"/>
      <c r="F30" s="3"/>
      <c r="G30" s="3"/>
      <c r="H30" s="3"/>
      <c r="I30" s="120"/>
      <c r="J30" s="3"/>
      <c r="K30" s="119" t="str" cm="1">
        <f t="array" ref="K30">IF(OR($J$14 = "A",$J$14 = "B",$J$14 = "C"),IF(I30="","",IF(LEN(I30)&gt;2,_xlfn.IFS(ISNUMBER(SEARCH("_",I30)),I30,ISNUMBER(SEARCH(", ",I30)),SUBSTITUTE(I30,", ","_"),ISNUMBER(SEARCH("/ ",I30)),SUBSTITUTE(I30,"/ ","_"),ISNUMBER(SEARCH(",",I30)),SUBSTITUTE(I30,",","_"),ISNUMBER(SEARCH("/",I30)),SUBSTITUTE(I30,"/","_"),ISNUMBER(SEARCH("",I30)),I30),I30)),IF(OR($J$14 = "J",$J$14 = "K"),"",IF(D30="","",IF(LEN(D30)&gt;2,_xlfn.IFS(ISNUMBER(SEARCH("_",D30)),D30,ISNUMBER(SEARCH(", ",D30)),SUBSTITUTE(D30,", ","_"),ISNUMBER(SEARCH("/ ",D30)),SUBSTITUTE(D30,"/ ","_"),ISNUMBER(SEARCH(",",D30)),SUBSTITUTE(D30,",","_"),ISNUMBER(SEARCH("/",D30)),SUBSTITUTE(D30,"/","_"),ISNUMBER(SEARCH("",D30)),D30),D30))))</f>
        <v/>
      </c>
      <c r="L30" s="1"/>
      <c r="M30" s="1" t="str">
        <f t="shared" si="0"/>
        <v/>
      </c>
      <c r="N30" s="94" t="str">
        <f>IF($L30="None","",IF(ISERROR(VLOOKUP($L30,Info!$B$4:$B$266,1,FALSE)),"",VLOOKUP($L30,Info!$B$4:$L$266,5,FALSE)))</f>
        <v/>
      </c>
      <c r="O30" s="94" t="str">
        <f>IF(K30="","",IF(AND($J$12&lt;&gt;"ABC",N30="3"),"BAC",IF(N30="3","ABC",IF($J$12&lt;&gt;"ABC",IF($J$10="Standard",VLOOKUP(K30,Info!$BE$4:$BF$481,2,FALSE),VLOOKUP(K30,Info!$BI$4:$BJ$482,2,FALSE)),IF($J$10="Standard",VLOOKUP(K30,Info!$AG$4:$AH$2994,2,FALSE),VLOOKUP(K30,Info!$AK$4:$AL$2997,2,FALSE))))))</f>
        <v/>
      </c>
      <c r="P30" s="94" t="str">
        <f>IF($L30="None","",IF(ISERROR(VLOOKUP($L30,Info!$B$4:$B$266,1,FALSE)),"",VLOOKUP($L30,Info!$B$4:$L$266,3,FALSE)))</f>
        <v/>
      </c>
      <c r="Q30" s="96" t="str">
        <f>IF($L30="None","",IF(ISERROR(VLOOKUP($L30,Info!$B$4:$B$266,1,FALSE)),"",VLOOKUP($L30,Info!$B$4:$L$266,4,FALSE)))</f>
        <v/>
      </c>
      <c r="R30" s="1"/>
      <c r="S30" s="6" t="str">
        <f t="shared" si="2"/>
        <v/>
      </c>
      <c r="T30" s="6" t="str">
        <f>IF($L30="None","",IF(ISERROR(VLOOKUP($L30,Info!$B$4:$B$266,1,FALSE)),"",VLOOKUP($L30,Info!$B$4:$L$266,11,FALSE)))</f>
        <v/>
      </c>
      <c r="U30" s="1"/>
      <c r="V30" s="1"/>
      <c r="W30" s="1"/>
      <c r="X30" s="1" t="str">
        <f>IF($L30="None","",IF(ISERROR(VLOOKUP($L30,Info!$B$4:$B$266,1,FALSE)),"",IF(OR(W30="Metallic Liquid Tight",W30="Non-Metallic Liquid Tight",W30="LSZH",W30="Greenfield"),VLOOKUP($L30,Info!$B$4:$L$266,7,FALSE),"N/A")))</f>
        <v/>
      </c>
      <c r="Y30" s="1"/>
      <c r="Z30" s="96" t="str">
        <f>IF($L30="None","",IF(ISERROR(VLOOKUP($L30,Info!$B$4:$B$266,1,FALSE)),"",VLOOKUP($L30,Info!$B$4:$L$266,9,FALSE)))</f>
        <v/>
      </c>
      <c r="AA30" s="96" t="str">
        <f>IF($L30="None","",IF(ISERROR(VLOOKUP($L30,Info!$B$4:$B$266,1,FALSE)),"",VLOOKUP($L30,Info!$B$4:$L$266,8,FALSE)))</f>
        <v/>
      </c>
      <c r="AB30" s="96" t="str">
        <f>IF($L30="None","",IF(ISERROR(VLOOKUP($L30,Info!$B$4:$B$266,1,FALSE)),"",VLOOKUP($L30,Info!$B$4:$L$266,10,FALSE)))</f>
        <v/>
      </c>
      <c r="AC30" s="1" t="str">
        <f>IF(W30="SO Cable","Black,White",IF(O30="","",IF(P30="","",IF($J$12&lt;&gt;"ABC",IF(P30&lt;="250",VLOOKUP(O30,Info!$AZ$4:$BB$22,3,FALSE),VLOOKUP(O30,Info!$AZ$23:$BB$39,3,FALSE)),IF(P30&lt;="250",VLOOKUP(O30,Info!$AO$4:$AQ$22,3,FALSE),VLOOKUP(O30,Info!$AO$23:$AP$39,3,FALSE))))))</f>
        <v/>
      </c>
      <c r="AD30" s="1"/>
      <c r="AE30" s="1" t="str">
        <f>IF($L30="None","",IF(ISERROR(VLOOKUP($L30,Info!$B$4:$B$266,1,FALSE)),"",VLOOKUP($L30,Info!$B$4:$L$266,4,FALSE)))</f>
        <v/>
      </c>
      <c r="AF30" s="1" t="str">
        <f>IF($L30="None","",IF(ISERROR(VLOOKUP($L30,Info!$B$4:$B$266,1,FALSE)),"",VLOOKUP($L30,Info!$B$4:$L$266,6,FALSE)))</f>
        <v/>
      </c>
      <c r="AG30" s="1"/>
      <c r="AH30" s="33" t="str" cm="1">
        <f t="array" ref="AH30">IF(AND(L30&lt;&gt;"",O30&lt;&gt;"",R30:S30&lt;&gt;"",W30:X30&lt;&gt;"",Z30:AA30&lt;&gt;"",AC30&lt;&gt;""),"Good","Bad")</f>
        <v>Bad</v>
      </c>
      <c r="AL30" t="str" cm="1">
        <f t="array" ref="AL30">IF(R30&gt;0,_xlfn.IFS(COUNTIF($L$20:L30,"&lt;&gt;")&lt;101,1,COUNTIF($L$20:L30,"&lt;&gt;")&lt;201,2,COUNTIF($L$20:L30,"&lt;&gt;")&lt;301,3,COUNTIF($L$20:L30,"&lt;&gt;")&lt;401,4,COUNTIF($L$20:L30,"&lt;&gt;")&lt;501,5,COUNTIF($L$20:L30,"&lt;&gt;")&lt;601,6,COUNTIF($L$20:L30,"&lt;&gt;")&lt;701,7,COUNTIF($L$20:L30,"&lt;&gt;")&lt;801,8,COUNTIF($L$20:L30,"&lt;&gt;")&lt;901,9,COUNTIF($L$20:L30,"&lt;&gt;")&lt;1001,10,COUNTIF($L$20:L30,"&lt;&gt;")&lt;1101,11,COUNTIF($L$20:L30,"&lt;&gt;")&lt;1201,12,COUNTIF($L$20:L30,"&lt;&gt;")&lt;1301,13,COUNTIF($L$20:L30,"&lt;&gt;")&lt;1401,14,COUNTIF($L$20:L30,"&lt;&gt;")&lt;1501,15,COUNTIF($L$20:L30,"&lt;&gt;")&lt;1601,16,COUNTIF($L$20:L30,"&lt;&gt;")&lt;1701,17,COUNTIF($L$20:L30,"&lt;&gt;")&lt;1801,18,COUNTIF($L$20:L30,"&lt;&gt;")&lt;1901,19,COUNTIF($L$20:L30,"&lt;&gt;")&lt;2001,20,COUNTIF($L$20:L30,"&lt;&gt;")&lt;2101,21,COUNTIF($L$20:L30,"&lt;&gt;")&lt;2201,22,COUNTIF($L$20:L30,"&lt;&gt;")&lt;2301,23,COUNTIF($L$20:L30,"&lt;&gt;")&lt;2401,24,COUNTIF($L$20:L30,"&lt;&gt;")&lt;2501,25,COUNTIF($L$20:L30,"&lt;&gt;")&lt;2601,26,COUNTIF($L$20:L30,"&lt;&gt;")&lt;2701,27,COUNTIF($L$20:L30,"&lt;&gt;")&lt;2801,28,COUNTIF($L$20:L30,"&lt;&gt;")&lt;2901,29,COUNTIF($L$20:L30,"&lt;&gt;")&lt;3001,30),"")</f>
        <v/>
      </c>
      <c r="AM30" t="str">
        <f t="shared" si="1"/>
        <v/>
      </c>
      <c r="AN30" t="str">
        <f t="shared" si="3"/>
        <v/>
      </c>
      <c r="AP30" t="str">
        <f t="shared" si="4"/>
        <v/>
      </c>
      <c r="AQ30" t="str">
        <f>IF(AO30="","",COUNTIFS(AM30:$AM$3019,AO30))</f>
        <v/>
      </c>
    </row>
    <row r="31" spans="1:43" x14ac:dyDescent="0.25">
      <c r="A31" s="6" t="str">
        <f>IF(COUNT($A$20:A30)&lt;&gt;$B$4,IF(A30="","",A30+1),"")</f>
        <v/>
      </c>
      <c r="B31" s="3"/>
      <c r="C31" s="3"/>
      <c r="D31" s="122"/>
      <c r="E31" s="3"/>
      <c r="F31" s="3"/>
      <c r="G31" s="3"/>
      <c r="H31" s="3"/>
      <c r="I31" s="120"/>
      <c r="J31" s="3"/>
      <c r="K31" s="119" t="str" cm="1">
        <f t="array" ref="K31">IF(OR($J$14 = "A",$J$14 = "B",$J$14 = "C"),IF(I31="","",IF(LEN(I31)&gt;2,_xlfn.IFS(ISNUMBER(SEARCH("_",I31)),I31,ISNUMBER(SEARCH(", ",I31)),SUBSTITUTE(I31,", ","_"),ISNUMBER(SEARCH("/ ",I31)),SUBSTITUTE(I31,"/ ","_"),ISNUMBER(SEARCH(",",I31)),SUBSTITUTE(I31,",","_"),ISNUMBER(SEARCH("/",I31)),SUBSTITUTE(I31,"/","_"),ISNUMBER(SEARCH("",I31)),I31),I31)),IF(OR($J$14 = "J",$J$14 = "K"),"",IF(D31="","",IF(LEN(D31)&gt;2,_xlfn.IFS(ISNUMBER(SEARCH("_",D31)),D31,ISNUMBER(SEARCH(", ",D31)),SUBSTITUTE(D31,", ","_"),ISNUMBER(SEARCH("/ ",D31)),SUBSTITUTE(D31,"/ ","_"),ISNUMBER(SEARCH(",",D31)),SUBSTITUTE(D31,",","_"),ISNUMBER(SEARCH("/",D31)),SUBSTITUTE(D31,"/","_"),ISNUMBER(SEARCH("",D31)),D31),D31))))</f>
        <v/>
      </c>
      <c r="L31" s="1"/>
      <c r="M31" s="1" t="str">
        <f t="shared" si="0"/>
        <v/>
      </c>
      <c r="N31" s="94" t="str">
        <f>IF($L31="None","",IF(ISERROR(VLOOKUP($L31,Info!$B$4:$B$266,1,FALSE)),"",VLOOKUP($L31,Info!$B$4:$L$266,5,FALSE)))</f>
        <v/>
      </c>
      <c r="O31" s="94" t="str">
        <f>IF(K31="","",IF(AND($J$12&lt;&gt;"ABC",N31="3"),"BAC",IF(N31="3","ABC",IF($J$12&lt;&gt;"ABC",IF($J$10="Standard",VLOOKUP(K31,Info!$BE$4:$BF$481,2,FALSE),VLOOKUP(K31,Info!$BI$4:$BJ$482,2,FALSE)),IF($J$10="Standard",VLOOKUP(K31,Info!$AG$4:$AH$2994,2,FALSE),VLOOKUP(K31,Info!$AK$4:$AL$2997,2,FALSE))))))</f>
        <v/>
      </c>
      <c r="P31" s="94" t="str">
        <f>IF($L31="None","",IF(ISERROR(VLOOKUP($L31,Info!$B$4:$B$266,1,FALSE)),"",VLOOKUP($L31,Info!$B$4:$L$266,3,FALSE)))</f>
        <v/>
      </c>
      <c r="Q31" s="96" t="str">
        <f>IF($L31="None","",IF(ISERROR(VLOOKUP($L31,Info!$B$4:$B$266,1,FALSE)),"",VLOOKUP($L31,Info!$B$4:$L$266,4,FALSE)))</f>
        <v/>
      </c>
      <c r="R31" s="1"/>
      <c r="S31" s="6" t="str">
        <f t="shared" si="2"/>
        <v/>
      </c>
      <c r="T31" s="6" t="str">
        <f>IF($L31="None","",IF(ISERROR(VLOOKUP($L31,Info!$B$4:$B$266,1,FALSE)),"",VLOOKUP($L31,Info!$B$4:$L$266,11,FALSE)))</f>
        <v/>
      </c>
      <c r="U31" s="1"/>
      <c r="V31" s="1"/>
      <c r="W31" s="1"/>
      <c r="X31" s="1" t="str">
        <f>IF($L31="None","",IF(ISERROR(VLOOKUP($L31,Info!$B$4:$B$266,1,FALSE)),"",IF(OR(W31="Metallic Liquid Tight",W31="Non-Metallic Liquid Tight",W31="LSZH",W31="Greenfield"),VLOOKUP($L31,Info!$B$4:$L$266,7,FALSE),"N/A")))</f>
        <v/>
      </c>
      <c r="Y31" s="1"/>
      <c r="Z31" s="96" t="str">
        <f>IF($L31="None","",IF(ISERROR(VLOOKUP($L31,Info!$B$4:$B$266,1,FALSE)),"",VLOOKUP($L31,Info!$B$4:$L$266,9,FALSE)))</f>
        <v/>
      </c>
      <c r="AA31" s="96" t="str">
        <f>IF($L31="None","",IF(ISERROR(VLOOKUP($L31,Info!$B$4:$B$266,1,FALSE)),"",VLOOKUP($L31,Info!$B$4:$L$266,8,FALSE)))</f>
        <v/>
      </c>
      <c r="AB31" s="96" t="str">
        <f>IF($L31="None","",IF(ISERROR(VLOOKUP($L31,Info!$B$4:$B$266,1,FALSE)),"",VLOOKUP($L31,Info!$B$4:$L$266,10,FALSE)))</f>
        <v/>
      </c>
      <c r="AC31" s="1" t="str">
        <f>IF(W31="SO Cable","Black,White",IF(O31="","",IF(P31="","",IF($J$12&lt;&gt;"ABC",IF(P31&lt;="250",VLOOKUP(O31,Info!$AZ$4:$BB$22,3,FALSE),VLOOKUP(O31,Info!$AZ$23:$BB$39,3,FALSE)),IF(P31&lt;="250",VLOOKUP(O31,Info!$AO$4:$AQ$22,3,FALSE),VLOOKUP(O31,Info!$AO$23:$AP$39,3,FALSE))))))</f>
        <v/>
      </c>
      <c r="AD31" s="1"/>
      <c r="AE31" s="1" t="str">
        <f>IF($L31="None","",IF(ISERROR(VLOOKUP($L31,Info!$B$4:$B$266,1,FALSE)),"",VLOOKUP($L31,Info!$B$4:$L$266,4,FALSE)))</f>
        <v/>
      </c>
      <c r="AF31" s="1" t="str">
        <f>IF($L31="None","",IF(ISERROR(VLOOKUP($L31,Info!$B$4:$B$266,1,FALSE)),"",VLOOKUP($L31,Info!$B$4:$L$266,6,FALSE)))</f>
        <v/>
      </c>
      <c r="AG31" s="1"/>
      <c r="AH31" s="33" t="str" cm="1">
        <f t="array" ref="AH31">IF(AND(L31&lt;&gt;"",O31&lt;&gt;"",R31:S31&lt;&gt;"",W31:X31&lt;&gt;"",Z31:AA31&lt;&gt;"",AC31&lt;&gt;""),"Good","Bad")</f>
        <v>Bad</v>
      </c>
      <c r="AL31" t="str" cm="1">
        <f t="array" ref="AL31">IF(R31&gt;0,_xlfn.IFS(COUNTIF($L$20:L31,"&lt;&gt;")&lt;101,1,COUNTIF($L$20:L31,"&lt;&gt;")&lt;201,2,COUNTIF($L$20:L31,"&lt;&gt;")&lt;301,3,COUNTIF($L$20:L31,"&lt;&gt;")&lt;401,4,COUNTIF($L$20:L31,"&lt;&gt;")&lt;501,5,COUNTIF($L$20:L31,"&lt;&gt;")&lt;601,6,COUNTIF($L$20:L31,"&lt;&gt;")&lt;701,7,COUNTIF($L$20:L31,"&lt;&gt;")&lt;801,8,COUNTIF($L$20:L31,"&lt;&gt;")&lt;901,9,COUNTIF($L$20:L31,"&lt;&gt;")&lt;1001,10,COUNTIF($L$20:L31,"&lt;&gt;")&lt;1101,11,COUNTIF($L$20:L31,"&lt;&gt;")&lt;1201,12,COUNTIF($L$20:L31,"&lt;&gt;")&lt;1301,13,COUNTIF($L$20:L31,"&lt;&gt;")&lt;1401,14,COUNTIF($L$20:L31,"&lt;&gt;")&lt;1501,15,COUNTIF($L$20:L31,"&lt;&gt;")&lt;1601,16,COUNTIF($L$20:L31,"&lt;&gt;")&lt;1701,17,COUNTIF($L$20:L31,"&lt;&gt;")&lt;1801,18,COUNTIF($L$20:L31,"&lt;&gt;")&lt;1901,19,COUNTIF($L$20:L31,"&lt;&gt;")&lt;2001,20,COUNTIF($L$20:L31,"&lt;&gt;")&lt;2101,21,COUNTIF($L$20:L31,"&lt;&gt;")&lt;2201,22,COUNTIF($L$20:L31,"&lt;&gt;")&lt;2301,23,COUNTIF($L$20:L31,"&lt;&gt;")&lt;2401,24,COUNTIF($L$20:L31,"&lt;&gt;")&lt;2501,25,COUNTIF($L$20:L31,"&lt;&gt;")&lt;2601,26,COUNTIF($L$20:L31,"&lt;&gt;")&lt;2701,27,COUNTIF($L$20:L31,"&lt;&gt;")&lt;2801,28,COUNTIF($L$20:L31,"&lt;&gt;")&lt;2901,29,COUNTIF($L$20:L31,"&lt;&gt;")&lt;3001,30),"")</f>
        <v/>
      </c>
      <c r="AM31" t="str">
        <f t="shared" si="1"/>
        <v/>
      </c>
      <c r="AN31" t="str">
        <f t="shared" si="3"/>
        <v/>
      </c>
      <c r="AP31" t="str">
        <f t="shared" si="4"/>
        <v/>
      </c>
      <c r="AQ31" t="str">
        <f>IF(AO31="","",COUNTIFS(AM31:$AM$3019,AO31))</f>
        <v/>
      </c>
    </row>
    <row r="32" spans="1:43" x14ac:dyDescent="0.25">
      <c r="A32" s="6" t="str">
        <f>IF(COUNT($A$20:A31)&lt;&gt;$B$4,IF(A31="","",A31+1),"")</f>
        <v/>
      </c>
      <c r="B32" s="3"/>
      <c r="C32" s="3"/>
      <c r="D32" s="122"/>
      <c r="E32" s="3"/>
      <c r="F32" s="3"/>
      <c r="G32" s="3"/>
      <c r="H32" s="3"/>
      <c r="I32" s="120"/>
      <c r="J32" s="3"/>
      <c r="K32" s="119" t="str" cm="1">
        <f t="array" ref="K32">IF(OR($J$14 = "A",$J$14 = "B",$J$14 = "C"),IF(I32="","",IF(LEN(I32)&gt;2,_xlfn.IFS(ISNUMBER(SEARCH("_",I32)),I32,ISNUMBER(SEARCH(", ",I32)),SUBSTITUTE(I32,", ","_"),ISNUMBER(SEARCH("/ ",I32)),SUBSTITUTE(I32,"/ ","_"),ISNUMBER(SEARCH(",",I32)),SUBSTITUTE(I32,",","_"),ISNUMBER(SEARCH("/",I32)),SUBSTITUTE(I32,"/","_"),ISNUMBER(SEARCH("",I32)),I32),I32)),IF(OR($J$14 = "J",$J$14 = "K"),"",IF(D32="","",IF(LEN(D32)&gt;2,_xlfn.IFS(ISNUMBER(SEARCH("_",D32)),D32,ISNUMBER(SEARCH(", ",D32)),SUBSTITUTE(D32,", ","_"),ISNUMBER(SEARCH("/ ",D32)),SUBSTITUTE(D32,"/ ","_"),ISNUMBER(SEARCH(",",D32)),SUBSTITUTE(D32,",","_"),ISNUMBER(SEARCH("/",D32)),SUBSTITUTE(D32,"/","_"),ISNUMBER(SEARCH("",D32)),D32),D32))))</f>
        <v/>
      </c>
      <c r="L32" s="1"/>
      <c r="M32" s="1" t="str">
        <f t="shared" si="0"/>
        <v/>
      </c>
      <c r="N32" s="94" t="str">
        <f>IF($L32="None","",IF(ISERROR(VLOOKUP($L32,Info!$B$4:$B$266,1,FALSE)),"",VLOOKUP($L32,Info!$B$4:$L$266,5,FALSE)))</f>
        <v/>
      </c>
      <c r="O32" s="94" t="str">
        <f>IF(K32="","",IF(AND($J$12&lt;&gt;"ABC",N32="3"),"BAC",IF(N32="3","ABC",IF($J$12&lt;&gt;"ABC",IF($J$10="Standard",VLOOKUP(K32,Info!$BE$4:$BF$481,2,FALSE),VLOOKUP(K32,Info!$BI$4:$BJ$482,2,FALSE)),IF($J$10="Standard",VLOOKUP(K32,Info!$AG$4:$AH$2994,2,FALSE),VLOOKUP(K32,Info!$AK$4:$AL$2997,2,FALSE))))))</f>
        <v/>
      </c>
      <c r="P32" s="94" t="str">
        <f>IF($L32="None","",IF(ISERROR(VLOOKUP($L32,Info!$B$4:$B$266,1,FALSE)),"",VLOOKUP($L32,Info!$B$4:$L$266,3,FALSE)))</f>
        <v/>
      </c>
      <c r="Q32" s="96" t="str">
        <f>IF($L32="None","",IF(ISERROR(VLOOKUP($L32,Info!$B$4:$B$266,1,FALSE)),"",VLOOKUP($L32,Info!$B$4:$L$266,4,FALSE)))</f>
        <v/>
      </c>
      <c r="R32" s="1"/>
      <c r="S32" s="6" t="str">
        <f t="shared" si="2"/>
        <v/>
      </c>
      <c r="T32" s="6" t="str">
        <f>IF($L32="None","",IF(ISERROR(VLOOKUP($L32,Info!$B$4:$B$266,1,FALSE)),"",VLOOKUP($L32,Info!$B$4:$L$266,11,FALSE)))</f>
        <v/>
      </c>
      <c r="U32" s="1"/>
      <c r="V32" s="1"/>
      <c r="W32" s="1"/>
      <c r="X32" s="1" t="str">
        <f>IF($L32="None","",IF(ISERROR(VLOOKUP($L32,Info!$B$4:$B$266,1,FALSE)),"",IF(OR(W32="Metallic Liquid Tight",W32="Non-Metallic Liquid Tight",W32="LSZH",W32="Greenfield"),VLOOKUP($L32,Info!$B$4:$L$266,7,FALSE),"N/A")))</f>
        <v/>
      </c>
      <c r="Y32" s="1"/>
      <c r="Z32" s="96" t="str">
        <f>IF($L32="None","",IF(ISERROR(VLOOKUP($L32,Info!$B$4:$B$266,1,FALSE)),"",VLOOKUP($L32,Info!$B$4:$L$266,9,FALSE)))</f>
        <v/>
      </c>
      <c r="AA32" s="96" t="str">
        <f>IF($L32="None","",IF(ISERROR(VLOOKUP($L32,Info!$B$4:$B$266,1,FALSE)),"",VLOOKUP($L32,Info!$B$4:$L$266,8,FALSE)))</f>
        <v/>
      </c>
      <c r="AB32" s="96" t="str">
        <f>IF($L32="None","",IF(ISERROR(VLOOKUP($L32,Info!$B$4:$B$266,1,FALSE)),"",VLOOKUP($L32,Info!$B$4:$L$266,10,FALSE)))</f>
        <v/>
      </c>
      <c r="AC32" s="1" t="str">
        <f>IF(W32="SO Cable","Black,White",IF(O32="","",IF(P32="","",IF($J$12&lt;&gt;"ABC",IF(P32&lt;="250",VLOOKUP(O32,Info!$AZ$4:$BB$22,3,FALSE),VLOOKUP(O32,Info!$AZ$23:$BB$39,3,FALSE)),IF(P32&lt;="250",VLOOKUP(O32,Info!$AO$4:$AQ$22,3,FALSE),VLOOKUP(O32,Info!$AO$23:$AP$39,3,FALSE))))))</f>
        <v/>
      </c>
      <c r="AD32" s="1"/>
      <c r="AE32" s="1" t="str">
        <f>IF($L32="None","",IF(ISERROR(VLOOKUP($L32,Info!$B$4:$B$266,1,FALSE)),"",VLOOKUP($L32,Info!$B$4:$L$266,4,FALSE)))</f>
        <v/>
      </c>
      <c r="AF32" s="1" t="str">
        <f>IF($L32="None","",IF(ISERROR(VLOOKUP($L32,Info!$B$4:$B$266,1,FALSE)),"",VLOOKUP($L32,Info!$B$4:$L$266,6,FALSE)))</f>
        <v/>
      </c>
      <c r="AG32" s="1"/>
      <c r="AH32" s="33" t="str" cm="1">
        <f t="array" ref="AH32">IF(AND(L32&lt;&gt;"",O32&lt;&gt;"",R32:S32&lt;&gt;"",W32:X32&lt;&gt;"",Z32:AA32&lt;&gt;"",AC32&lt;&gt;""),"Good","Bad")</f>
        <v>Bad</v>
      </c>
      <c r="AL32" t="str" cm="1">
        <f t="array" ref="AL32">IF(R32&gt;0,_xlfn.IFS(COUNTIF($L$20:L32,"&lt;&gt;")&lt;101,1,COUNTIF($L$20:L32,"&lt;&gt;")&lt;201,2,COUNTIF($L$20:L32,"&lt;&gt;")&lt;301,3,COUNTIF($L$20:L32,"&lt;&gt;")&lt;401,4,COUNTIF($L$20:L32,"&lt;&gt;")&lt;501,5,COUNTIF($L$20:L32,"&lt;&gt;")&lt;601,6,COUNTIF($L$20:L32,"&lt;&gt;")&lt;701,7,COUNTIF($L$20:L32,"&lt;&gt;")&lt;801,8,COUNTIF($L$20:L32,"&lt;&gt;")&lt;901,9,COUNTIF($L$20:L32,"&lt;&gt;")&lt;1001,10,COUNTIF($L$20:L32,"&lt;&gt;")&lt;1101,11,COUNTIF($L$20:L32,"&lt;&gt;")&lt;1201,12,COUNTIF($L$20:L32,"&lt;&gt;")&lt;1301,13,COUNTIF($L$20:L32,"&lt;&gt;")&lt;1401,14,COUNTIF($L$20:L32,"&lt;&gt;")&lt;1501,15,COUNTIF($L$20:L32,"&lt;&gt;")&lt;1601,16,COUNTIF($L$20:L32,"&lt;&gt;")&lt;1701,17,COUNTIF($L$20:L32,"&lt;&gt;")&lt;1801,18,COUNTIF($L$20:L32,"&lt;&gt;")&lt;1901,19,COUNTIF($L$20:L32,"&lt;&gt;")&lt;2001,20,COUNTIF($L$20:L32,"&lt;&gt;")&lt;2101,21,COUNTIF($L$20:L32,"&lt;&gt;")&lt;2201,22,COUNTIF($L$20:L32,"&lt;&gt;")&lt;2301,23,COUNTIF($L$20:L32,"&lt;&gt;")&lt;2401,24,COUNTIF($L$20:L32,"&lt;&gt;")&lt;2501,25,COUNTIF($L$20:L32,"&lt;&gt;")&lt;2601,26,COUNTIF($L$20:L32,"&lt;&gt;")&lt;2701,27,COUNTIF($L$20:L32,"&lt;&gt;")&lt;2801,28,COUNTIF($L$20:L32,"&lt;&gt;")&lt;2901,29,COUNTIF($L$20:L32,"&lt;&gt;")&lt;3001,30),"")</f>
        <v/>
      </c>
      <c r="AM32" t="str">
        <f t="shared" si="1"/>
        <v/>
      </c>
      <c r="AN32" t="str">
        <f t="shared" si="3"/>
        <v/>
      </c>
      <c r="AP32" t="str">
        <f t="shared" si="4"/>
        <v/>
      </c>
      <c r="AQ32" t="str">
        <f>IF(AO32="","",COUNTIFS(AM32:$AM$3019,AO32))</f>
        <v/>
      </c>
    </row>
    <row r="33" spans="1:43" x14ac:dyDescent="0.25">
      <c r="A33" s="6" t="str">
        <f>IF(COUNT($A$20:A32)&lt;&gt;$B$4,IF(A32="","",A32+1),"")</f>
        <v/>
      </c>
      <c r="B33" s="3"/>
      <c r="C33" s="3"/>
      <c r="D33" s="122"/>
      <c r="E33" s="3"/>
      <c r="F33" s="3"/>
      <c r="G33" s="3"/>
      <c r="H33" s="3"/>
      <c r="I33" s="120"/>
      <c r="J33" s="3"/>
      <c r="K33" s="119" t="str" cm="1">
        <f t="array" ref="K33">IF(OR($J$14 = "A",$J$14 = "B",$J$14 = "C"),IF(I33="","",IF(LEN(I33)&gt;2,_xlfn.IFS(ISNUMBER(SEARCH("_",I33)),I33,ISNUMBER(SEARCH(", ",I33)),SUBSTITUTE(I33,", ","_"),ISNUMBER(SEARCH("/ ",I33)),SUBSTITUTE(I33,"/ ","_"),ISNUMBER(SEARCH(",",I33)),SUBSTITUTE(I33,",","_"),ISNUMBER(SEARCH("/",I33)),SUBSTITUTE(I33,"/","_"),ISNUMBER(SEARCH("",I33)),I33),I33)),IF(OR($J$14 = "J",$J$14 = "K"),"",IF(D33="","",IF(LEN(D33)&gt;2,_xlfn.IFS(ISNUMBER(SEARCH("_",D33)),D33,ISNUMBER(SEARCH(", ",D33)),SUBSTITUTE(D33,", ","_"),ISNUMBER(SEARCH("/ ",D33)),SUBSTITUTE(D33,"/ ","_"),ISNUMBER(SEARCH(",",D33)),SUBSTITUTE(D33,",","_"),ISNUMBER(SEARCH("/",D33)),SUBSTITUTE(D33,"/","_"),ISNUMBER(SEARCH("",D33)),D33),D33))))</f>
        <v/>
      </c>
      <c r="L33" s="1"/>
      <c r="M33" s="1" t="str">
        <f t="shared" si="0"/>
        <v/>
      </c>
      <c r="N33" s="94" t="str">
        <f>IF($L33="None","",IF(ISERROR(VLOOKUP($L33,Info!$B$4:$B$266,1,FALSE)),"",VLOOKUP($L33,Info!$B$4:$L$266,5,FALSE)))</f>
        <v/>
      </c>
      <c r="O33" s="94" t="str">
        <f>IF(K33="","",IF(AND($J$12&lt;&gt;"ABC",N33="3"),"BAC",IF(N33="3","ABC",IF($J$12&lt;&gt;"ABC",IF($J$10="Standard",VLOOKUP(K33,Info!$BE$4:$BF$481,2,FALSE),VLOOKUP(K33,Info!$BI$4:$BJ$482,2,FALSE)),IF($J$10="Standard",VLOOKUP(K33,Info!$AG$4:$AH$2994,2,FALSE),VLOOKUP(K33,Info!$AK$4:$AL$2997,2,FALSE))))))</f>
        <v/>
      </c>
      <c r="P33" s="94" t="str">
        <f>IF($L33="None","",IF(ISERROR(VLOOKUP($L33,Info!$B$4:$B$266,1,FALSE)),"",VLOOKUP($L33,Info!$B$4:$L$266,3,FALSE)))</f>
        <v/>
      </c>
      <c r="Q33" s="96" t="str">
        <f>IF($L33="None","",IF(ISERROR(VLOOKUP($L33,Info!$B$4:$B$266,1,FALSE)),"",VLOOKUP($L33,Info!$B$4:$L$266,4,FALSE)))</f>
        <v/>
      </c>
      <c r="R33" s="1"/>
      <c r="S33" s="6" t="str">
        <f t="shared" si="2"/>
        <v/>
      </c>
      <c r="T33" s="6" t="str">
        <f>IF($L33="None","",IF(ISERROR(VLOOKUP($L33,Info!$B$4:$B$266,1,FALSE)),"",VLOOKUP($L33,Info!$B$4:$L$266,11,FALSE)))</f>
        <v/>
      </c>
      <c r="U33" s="1"/>
      <c r="V33" s="1"/>
      <c r="W33" s="1"/>
      <c r="X33" s="1" t="str">
        <f>IF($L33="None","",IF(ISERROR(VLOOKUP($L33,Info!$B$4:$B$266,1,FALSE)),"",IF(OR(W33="Metallic Liquid Tight",W33="Non-Metallic Liquid Tight",W33="LSZH",W33="Greenfield"),VLOOKUP($L33,Info!$B$4:$L$266,7,FALSE),"N/A")))</f>
        <v/>
      </c>
      <c r="Y33" s="1"/>
      <c r="Z33" s="96" t="str">
        <f>IF($L33="None","",IF(ISERROR(VLOOKUP($L33,Info!$B$4:$B$266,1,FALSE)),"",VLOOKUP($L33,Info!$B$4:$L$266,9,FALSE)))</f>
        <v/>
      </c>
      <c r="AA33" s="96" t="str">
        <f>IF($L33="None","",IF(ISERROR(VLOOKUP($L33,Info!$B$4:$B$266,1,FALSE)),"",VLOOKUP($L33,Info!$B$4:$L$266,8,FALSE)))</f>
        <v/>
      </c>
      <c r="AB33" s="96" t="str">
        <f>IF($L33="None","",IF(ISERROR(VLOOKUP($L33,Info!$B$4:$B$266,1,FALSE)),"",VLOOKUP($L33,Info!$B$4:$L$266,10,FALSE)))</f>
        <v/>
      </c>
      <c r="AC33" s="1" t="str">
        <f>IF(W33="SO Cable","Black,White",IF(O33="","",IF(P33="","",IF($J$12&lt;&gt;"ABC",IF(P33&lt;="250",VLOOKUP(O33,Info!$AZ$4:$BB$22,3,FALSE),VLOOKUP(O33,Info!$AZ$23:$BB$39,3,FALSE)),IF(P33&lt;="250",VLOOKUP(O33,Info!$AO$4:$AQ$22,3,FALSE),VLOOKUP(O33,Info!$AO$23:$AP$39,3,FALSE))))))</f>
        <v/>
      </c>
      <c r="AD33" s="1"/>
      <c r="AE33" s="1" t="str">
        <f>IF($L33="None","",IF(ISERROR(VLOOKUP($L33,Info!$B$4:$B$266,1,FALSE)),"",VLOOKUP($L33,Info!$B$4:$L$266,4,FALSE)))</f>
        <v/>
      </c>
      <c r="AF33" s="1" t="str">
        <f>IF($L33="None","",IF(ISERROR(VLOOKUP($L33,Info!$B$4:$B$266,1,FALSE)),"",VLOOKUP($L33,Info!$B$4:$L$266,6,FALSE)))</f>
        <v/>
      </c>
      <c r="AG33" s="1"/>
      <c r="AH33" s="33" t="str" cm="1">
        <f t="array" ref="AH33">IF(AND(L33&lt;&gt;"",O33&lt;&gt;"",R33:S33&lt;&gt;"",W33:X33&lt;&gt;"",Z33:AA33&lt;&gt;"",AC33&lt;&gt;""),"Good","Bad")</f>
        <v>Bad</v>
      </c>
      <c r="AL33" t="str" cm="1">
        <f t="array" ref="AL33">IF(R33&gt;0,_xlfn.IFS(COUNTIF($L$20:L33,"&lt;&gt;")&lt;101,1,COUNTIF($L$20:L33,"&lt;&gt;")&lt;201,2,COUNTIF($L$20:L33,"&lt;&gt;")&lt;301,3,COUNTIF($L$20:L33,"&lt;&gt;")&lt;401,4,COUNTIF($L$20:L33,"&lt;&gt;")&lt;501,5,COUNTIF($L$20:L33,"&lt;&gt;")&lt;601,6,COUNTIF($L$20:L33,"&lt;&gt;")&lt;701,7,COUNTIF($L$20:L33,"&lt;&gt;")&lt;801,8,COUNTIF($L$20:L33,"&lt;&gt;")&lt;901,9,COUNTIF($L$20:L33,"&lt;&gt;")&lt;1001,10,COUNTIF($L$20:L33,"&lt;&gt;")&lt;1101,11,COUNTIF($L$20:L33,"&lt;&gt;")&lt;1201,12,COUNTIF($L$20:L33,"&lt;&gt;")&lt;1301,13,COUNTIF($L$20:L33,"&lt;&gt;")&lt;1401,14,COUNTIF($L$20:L33,"&lt;&gt;")&lt;1501,15,COUNTIF($L$20:L33,"&lt;&gt;")&lt;1601,16,COUNTIF($L$20:L33,"&lt;&gt;")&lt;1701,17,COUNTIF($L$20:L33,"&lt;&gt;")&lt;1801,18,COUNTIF($L$20:L33,"&lt;&gt;")&lt;1901,19,COUNTIF($L$20:L33,"&lt;&gt;")&lt;2001,20,COUNTIF($L$20:L33,"&lt;&gt;")&lt;2101,21,COUNTIF($L$20:L33,"&lt;&gt;")&lt;2201,22,COUNTIF($L$20:L33,"&lt;&gt;")&lt;2301,23,COUNTIF($L$20:L33,"&lt;&gt;")&lt;2401,24,COUNTIF($L$20:L33,"&lt;&gt;")&lt;2501,25,COUNTIF($L$20:L33,"&lt;&gt;")&lt;2601,26,COUNTIF($L$20:L33,"&lt;&gt;")&lt;2701,27,COUNTIF($L$20:L33,"&lt;&gt;")&lt;2801,28,COUNTIF($L$20:L33,"&lt;&gt;")&lt;2901,29,COUNTIF($L$20:L33,"&lt;&gt;")&lt;3001,30),"")</f>
        <v/>
      </c>
      <c r="AM33" t="str">
        <f t="shared" si="1"/>
        <v/>
      </c>
      <c r="AN33" t="str">
        <f t="shared" si="3"/>
        <v/>
      </c>
      <c r="AP33" t="str">
        <f t="shared" si="4"/>
        <v/>
      </c>
      <c r="AQ33" t="str">
        <f>IF(AO33="","",COUNTIFS(AM33:$AM$3019,AO33))</f>
        <v/>
      </c>
    </row>
    <row r="34" spans="1:43" x14ac:dyDescent="0.25">
      <c r="A34" s="6" t="str">
        <f>IF(COUNT($A$20:A33)&lt;&gt;$B$4,IF(A33="","",A33+1),"")</f>
        <v/>
      </c>
      <c r="B34" s="3"/>
      <c r="C34" s="3"/>
      <c r="D34" s="122"/>
      <c r="E34" s="3"/>
      <c r="F34" s="3"/>
      <c r="G34" s="3"/>
      <c r="H34" s="3"/>
      <c r="I34" s="120"/>
      <c r="J34" s="3"/>
      <c r="K34" s="119" t="str" cm="1">
        <f t="array" ref="K34">IF(OR($J$14 = "A",$J$14 = "B",$J$14 = "C"),IF(I34="","",IF(LEN(I34)&gt;2,_xlfn.IFS(ISNUMBER(SEARCH("_",I34)),I34,ISNUMBER(SEARCH(", ",I34)),SUBSTITUTE(I34,", ","_"),ISNUMBER(SEARCH("/ ",I34)),SUBSTITUTE(I34,"/ ","_"),ISNUMBER(SEARCH(",",I34)),SUBSTITUTE(I34,",","_"),ISNUMBER(SEARCH("/",I34)),SUBSTITUTE(I34,"/","_"),ISNUMBER(SEARCH("",I34)),I34),I34)),IF(OR($J$14 = "J",$J$14 = "K"),"",IF(D34="","",IF(LEN(D34)&gt;2,_xlfn.IFS(ISNUMBER(SEARCH("_",D34)),D34,ISNUMBER(SEARCH(", ",D34)),SUBSTITUTE(D34,", ","_"),ISNUMBER(SEARCH("/ ",D34)),SUBSTITUTE(D34,"/ ","_"),ISNUMBER(SEARCH(",",D34)),SUBSTITUTE(D34,",","_"),ISNUMBER(SEARCH("/",D34)),SUBSTITUTE(D34,"/","_"),ISNUMBER(SEARCH("",D34)),D34),D34))))</f>
        <v/>
      </c>
      <c r="L34" s="1"/>
      <c r="M34" s="1" t="str">
        <f t="shared" si="0"/>
        <v/>
      </c>
      <c r="N34" s="94" t="str">
        <f>IF($L34="None","",IF(ISERROR(VLOOKUP($L34,Info!$B$4:$B$266,1,FALSE)),"",VLOOKUP($L34,Info!$B$4:$L$266,5,FALSE)))</f>
        <v/>
      </c>
      <c r="O34" s="94" t="str">
        <f>IF(K34="","",IF(AND($J$12&lt;&gt;"ABC",N34="3"),"BAC",IF(N34="3","ABC",IF($J$12&lt;&gt;"ABC",IF($J$10="Standard",VLOOKUP(K34,Info!$BE$4:$BF$481,2,FALSE),VLOOKUP(K34,Info!$BI$4:$BJ$482,2,FALSE)),IF($J$10="Standard",VLOOKUP(K34,Info!$AG$4:$AH$2994,2,FALSE),VLOOKUP(K34,Info!$AK$4:$AL$2997,2,FALSE))))))</f>
        <v/>
      </c>
      <c r="P34" s="94" t="str">
        <f>IF($L34="None","",IF(ISERROR(VLOOKUP($L34,Info!$B$4:$B$266,1,FALSE)),"",VLOOKUP($L34,Info!$B$4:$L$266,3,FALSE)))</f>
        <v/>
      </c>
      <c r="Q34" s="96" t="str">
        <f>IF($L34="None","",IF(ISERROR(VLOOKUP($L34,Info!$B$4:$B$266,1,FALSE)),"",VLOOKUP($L34,Info!$B$4:$L$266,4,FALSE)))</f>
        <v/>
      </c>
      <c r="R34" s="1"/>
      <c r="S34" s="6" t="str">
        <f t="shared" si="2"/>
        <v/>
      </c>
      <c r="T34" s="6" t="str">
        <f>IF($L34="None","",IF(ISERROR(VLOOKUP($L34,Info!$B$4:$B$266,1,FALSE)),"",VLOOKUP($L34,Info!$B$4:$L$266,11,FALSE)))</f>
        <v/>
      </c>
      <c r="U34" s="1"/>
      <c r="V34" s="1"/>
      <c r="W34" s="1"/>
      <c r="X34" s="1" t="str">
        <f>IF($L34="None","",IF(ISERROR(VLOOKUP($L34,Info!$B$4:$B$266,1,FALSE)),"",IF(OR(W34="Metallic Liquid Tight",W34="Non-Metallic Liquid Tight",W34="LSZH",W34="Greenfield"),VLOOKUP($L34,Info!$B$4:$L$266,7,FALSE),"N/A")))</f>
        <v/>
      </c>
      <c r="Y34" s="1"/>
      <c r="Z34" s="96" t="str">
        <f>IF($L34="None","",IF(ISERROR(VLOOKUP($L34,Info!$B$4:$B$266,1,FALSE)),"",VLOOKUP($L34,Info!$B$4:$L$266,9,FALSE)))</f>
        <v/>
      </c>
      <c r="AA34" s="96" t="str">
        <f>IF($L34="None","",IF(ISERROR(VLOOKUP($L34,Info!$B$4:$B$266,1,FALSE)),"",VLOOKUP($L34,Info!$B$4:$L$266,8,FALSE)))</f>
        <v/>
      </c>
      <c r="AB34" s="96" t="str">
        <f>IF($L34="None","",IF(ISERROR(VLOOKUP($L34,Info!$B$4:$B$266,1,FALSE)),"",VLOOKUP($L34,Info!$B$4:$L$266,10,FALSE)))</f>
        <v/>
      </c>
      <c r="AC34" s="1" t="str">
        <f>IF(W34="SO Cable","Black,White",IF(O34="","",IF(P34="","",IF($J$12&lt;&gt;"ABC",IF(P34&lt;="250",VLOOKUP(O34,Info!$AZ$4:$BB$22,3,FALSE),VLOOKUP(O34,Info!$AZ$23:$BB$39,3,FALSE)),IF(P34&lt;="250",VLOOKUP(O34,Info!$AO$4:$AQ$22,3,FALSE),VLOOKUP(O34,Info!$AO$23:$AP$39,3,FALSE))))))</f>
        <v/>
      </c>
      <c r="AD34" s="1"/>
      <c r="AE34" s="1" t="str">
        <f>IF($L34="None","",IF(ISERROR(VLOOKUP($L34,Info!$B$4:$B$266,1,FALSE)),"",VLOOKUP($L34,Info!$B$4:$L$266,4,FALSE)))</f>
        <v/>
      </c>
      <c r="AF34" s="1" t="str">
        <f>IF($L34="None","",IF(ISERROR(VLOOKUP($L34,Info!$B$4:$B$266,1,FALSE)),"",VLOOKUP($L34,Info!$B$4:$L$266,6,FALSE)))</f>
        <v/>
      </c>
      <c r="AG34" s="1"/>
      <c r="AH34" s="33" t="str" cm="1">
        <f t="array" ref="AH34">IF(AND(L34&lt;&gt;"",O34&lt;&gt;"",R34:S34&lt;&gt;"",W34:X34&lt;&gt;"",Z34:AA34&lt;&gt;"",AC34&lt;&gt;""),"Good","Bad")</f>
        <v>Bad</v>
      </c>
      <c r="AL34" t="str" cm="1">
        <f t="array" ref="AL34">IF(R34&gt;0,_xlfn.IFS(COUNTIF($L$20:L34,"&lt;&gt;")&lt;101,1,COUNTIF($L$20:L34,"&lt;&gt;")&lt;201,2,COUNTIF($L$20:L34,"&lt;&gt;")&lt;301,3,COUNTIF($L$20:L34,"&lt;&gt;")&lt;401,4,COUNTIF($L$20:L34,"&lt;&gt;")&lt;501,5,COUNTIF($L$20:L34,"&lt;&gt;")&lt;601,6,COUNTIF($L$20:L34,"&lt;&gt;")&lt;701,7,COUNTIF($L$20:L34,"&lt;&gt;")&lt;801,8,COUNTIF($L$20:L34,"&lt;&gt;")&lt;901,9,COUNTIF($L$20:L34,"&lt;&gt;")&lt;1001,10,COUNTIF($L$20:L34,"&lt;&gt;")&lt;1101,11,COUNTIF($L$20:L34,"&lt;&gt;")&lt;1201,12,COUNTIF($L$20:L34,"&lt;&gt;")&lt;1301,13,COUNTIF($L$20:L34,"&lt;&gt;")&lt;1401,14,COUNTIF($L$20:L34,"&lt;&gt;")&lt;1501,15,COUNTIF($L$20:L34,"&lt;&gt;")&lt;1601,16,COUNTIF($L$20:L34,"&lt;&gt;")&lt;1701,17,COUNTIF($L$20:L34,"&lt;&gt;")&lt;1801,18,COUNTIF($L$20:L34,"&lt;&gt;")&lt;1901,19,COUNTIF($L$20:L34,"&lt;&gt;")&lt;2001,20,COUNTIF($L$20:L34,"&lt;&gt;")&lt;2101,21,COUNTIF($L$20:L34,"&lt;&gt;")&lt;2201,22,COUNTIF($L$20:L34,"&lt;&gt;")&lt;2301,23,COUNTIF($L$20:L34,"&lt;&gt;")&lt;2401,24,COUNTIF($L$20:L34,"&lt;&gt;")&lt;2501,25,COUNTIF($L$20:L34,"&lt;&gt;")&lt;2601,26,COUNTIF($L$20:L34,"&lt;&gt;")&lt;2701,27,COUNTIF($L$20:L34,"&lt;&gt;")&lt;2801,28,COUNTIF($L$20:L34,"&lt;&gt;")&lt;2901,29,COUNTIF($L$20:L34,"&lt;&gt;")&lt;3001,30),"")</f>
        <v/>
      </c>
      <c r="AM34" t="str">
        <f t="shared" si="1"/>
        <v/>
      </c>
      <c r="AN34" t="str">
        <f t="shared" si="3"/>
        <v/>
      </c>
      <c r="AP34" t="str">
        <f t="shared" si="4"/>
        <v/>
      </c>
      <c r="AQ34" t="str">
        <f>IF(AO34="","",COUNTIFS(AM34:$AM$3019,AO34))</f>
        <v/>
      </c>
    </row>
    <row r="35" spans="1:43" x14ac:dyDescent="0.25">
      <c r="A35" s="6" t="str">
        <f>IF(COUNT($A$20:A34)&lt;&gt;$B$4,IF(A34="","",A34+1),"")</f>
        <v/>
      </c>
      <c r="B35" s="3"/>
      <c r="C35" s="3"/>
      <c r="D35" s="122"/>
      <c r="E35" s="3"/>
      <c r="F35" s="3"/>
      <c r="G35" s="3"/>
      <c r="H35" s="3"/>
      <c r="I35" s="120"/>
      <c r="J35" s="3"/>
      <c r="K35" s="119" t="str" cm="1">
        <f t="array" ref="K35">IF(OR($J$14 = "A",$J$14 = "B",$J$14 = "C"),IF(I35="","",IF(LEN(I35)&gt;2,_xlfn.IFS(ISNUMBER(SEARCH("_",I35)),I35,ISNUMBER(SEARCH(", ",I35)),SUBSTITUTE(I35,", ","_"),ISNUMBER(SEARCH("/ ",I35)),SUBSTITUTE(I35,"/ ","_"),ISNUMBER(SEARCH(",",I35)),SUBSTITUTE(I35,",","_"),ISNUMBER(SEARCH("/",I35)),SUBSTITUTE(I35,"/","_"),ISNUMBER(SEARCH("",I35)),I35),I35)),IF(OR($J$14 = "J",$J$14 = "K"),"",IF(D35="","",IF(LEN(D35)&gt;2,_xlfn.IFS(ISNUMBER(SEARCH("_",D35)),D35,ISNUMBER(SEARCH(", ",D35)),SUBSTITUTE(D35,", ","_"),ISNUMBER(SEARCH("/ ",D35)),SUBSTITUTE(D35,"/ ","_"),ISNUMBER(SEARCH(",",D35)),SUBSTITUTE(D35,",","_"),ISNUMBER(SEARCH("/",D35)),SUBSTITUTE(D35,"/","_"),ISNUMBER(SEARCH("",D35)),D35),D35))))</f>
        <v/>
      </c>
      <c r="L35" s="1"/>
      <c r="M35" s="1" t="str">
        <f t="shared" si="0"/>
        <v/>
      </c>
      <c r="N35" s="94" t="str">
        <f>IF($L35="None","",IF(ISERROR(VLOOKUP($L35,Info!$B$4:$B$266,1,FALSE)),"",VLOOKUP($L35,Info!$B$4:$L$266,5,FALSE)))</f>
        <v/>
      </c>
      <c r="O35" s="94" t="str">
        <f>IF(K35="","",IF(AND($J$12&lt;&gt;"ABC",N35="3"),"BAC",IF(N35="3","ABC",IF($J$12&lt;&gt;"ABC",IF($J$10="Standard",VLOOKUP(K35,Info!$BE$4:$BF$481,2,FALSE),VLOOKUP(K35,Info!$BI$4:$BJ$482,2,FALSE)),IF($J$10="Standard",VLOOKUP(K35,Info!$AG$4:$AH$2994,2,FALSE),VLOOKUP(K35,Info!$AK$4:$AL$2997,2,FALSE))))))</f>
        <v/>
      </c>
      <c r="P35" s="94" t="str">
        <f>IF($L35="None","",IF(ISERROR(VLOOKUP($L35,Info!$B$4:$B$266,1,FALSE)),"",VLOOKUP($L35,Info!$B$4:$L$266,3,FALSE)))</f>
        <v/>
      </c>
      <c r="Q35" s="96" t="str">
        <f>IF($L35="None","",IF(ISERROR(VLOOKUP($L35,Info!$B$4:$B$266,1,FALSE)),"",VLOOKUP($L35,Info!$B$4:$L$266,4,FALSE)))</f>
        <v/>
      </c>
      <c r="R35" s="1"/>
      <c r="S35" s="6" t="str">
        <f t="shared" si="2"/>
        <v/>
      </c>
      <c r="T35" s="6" t="str">
        <f>IF($L35="None","",IF(ISERROR(VLOOKUP($L35,Info!$B$4:$B$266,1,FALSE)),"",VLOOKUP($L35,Info!$B$4:$L$266,11,FALSE)))</f>
        <v/>
      </c>
      <c r="U35" s="1"/>
      <c r="V35" s="1"/>
      <c r="W35" s="1"/>
      <c r="X35" s="1" t="str">
        <f>IF($L35="None","",IF(ISERROR(VLOOKUP($L35,Info!$B$4:$B$266,1,FALSE)),"",IF(OR(W35="Metallic Liquid Tight",W35="Non-Metallic Liquid Tight",W35="LSZH",W35="Greenfield"),VLOOKUP($L35,Info!$B$4:$L$266,7,FALSE),"N/A")))</f>
        <v/>
      </c>
      <c r="Y35" s="1"/>
      <c r="Z35" s="96" t="str">
        <f>IF($L35="None","",IF(ISERROR(VLOOKUP($L35,Info!$B$4:$B$266,1,FALSE)),"",VLOOKUP($L35,Info!$B$4:$L$266,9,FALSE)))</f>
        <v/>
      </c>
      <c r="AA35" s="96" t="str">
        <f>IF($L35="None","",IF(ISERROR(VLOOKUP($L35,Info!$B$4:$B$266,1,FALSE)),"",VLOOKUP($L35,Info!$B$4:$L$266,8,FALSE)))</f>
        <v/>
      </c>
      <c r="AB35" s="96" t="str">
        <f>IF($L35="None","",IF(ISERROR(VLOOKUP($L35,Info!$B$4:$B$266,1,FALSE)),"",VLOOKUP($L35,Info!$B$4:$L$266,10,FALSE)))</f>
        <v/>
      </c>
      <c r="AC35" s="1" t="str">
        <f>IF(W35="SO Cable","Black,White",IF(O35="","",IF(P35="","",IF($J$12&lt;&gt;"ABC",IF(P35&lt;="250",VLOOKUP(O35,Info!$AZ$4:$BB$22,3,FALSE),VLOOKUP(O35,Info!$AZ$23:$BB$39,3,FALSE)),IF(P35&lt;="250",VLOOKUP(O35,Info!$AO$4:$AQ$22,3,FALSE),VLOOKUP(O35,Info!$AO$23:$AP$39,3,FALSE))))))</f>
        <v/>
      </c>
      <c r="AD35" s="1"/>
      <c r="AE35" s="1" t="str">
        <f>IF($L35="None","",IF(ISERROR(VLOOKUP($L35,Info!$B$4:$B$266,1,FALSE)),"",VLOOKUP($L35,Info!$B$4:$L$266,4,FALSE)))</f>
        <v/>
      </c>
      <c r="AF35" s="1" t="str">
        <f>IF($L35="None","",IF(ISERROR(VLOOKUP($L35,Info!$B$4:$B$266,1,FALSE)),"",VLOOKUP($L35,Info!$B$4:$L$266,6,FALSE)))</f>
        <v/>
      </c>
      <c r="AG35" s="1"/>
      <c r="AH35" s="33" t="str" cm="1">
        <f t="array" ref="AH35">IF(AND(L35&lt;&gt;"",O35&lt;&gt;"",R35:S35&lt;&gt;"",W35:X35&lt;&gt;"",Z35:AA35&lt;&gt;"",AC35&lt;&gt;""),"Good","Bad")</f>
        <v>Bad</v>
      </c>
      <c r="AL35" t="str" cm="1">
        <f t="array" ref="AL35">IF(R35&gt;0,_xlfn.IFS(COUNTIF($L$20:L35,"&lt;&gt;")&lt;101,1,COUNTIF($L$20:L35,"&lt;&gt;")&lt;201,2,COUNTIF($L$20:L35,"&lt;&gt;")&lt;301,3,COUNTIF($L$20:L35,"&lt;&gt;")&lt;401,4,COUNTIF($L$20:L35,"&lt;&gt;")&lt;501,5,COUNTIF($L$20:L35,"&lt;&gt;")&lt;601,6,COUNTIF($L$20:L35,"&lt;&gt;")&lt;701,7,COUNTIF($L$20:L35,"&lt;&gt;")&lt;801,8,COUNTIF($L$20:L35,"&lt;&gt;")&lt;901,9,COUNTIF($L$20:L35,"&lt;&gt;")&lt;1001,10,COUNTIF($L$20:L35,"&lt;&gt;")&lt;1101,11,COUNTIF($L$20:L35,"&lt;&gt;")&lt;1201,12,COUNTIF($L$20:L35,"&lt;&gt;")&lt;1301,13,COUNTIF($L$20:L35,"&lt;&gt;")&lt;1401,14,COUNTIF($L$20:L35,"&lt;&gt;")&lt;1501,15,COUNTIF($L$20:L35,"&lt;&gt;")&lt;1601,16,COUNTIF($L$20:L35,"&lt;&gt;")&lt;1701,17,COUNTIF($L$20:L35,"&lt;&gt;")&lt;1801,18,COUNTIF($L$20:L35,"&lt;&gt;")&lt;1901,19,COUNTIF($L$20:L35,"&lt;&gt;")&lt;2001,20,COUNTIF($L$20:L35,"&lt;&gt;")&lt;2101,21,COUNTIF($L$20:L35,"&lt;&gt;")&lt;2201,22,COUNTIF($L$20:L35,"&lt;&gt;")&lt;2301,23,COUNTIF($L$20:L35,"&lt;&gt;")&lt;2401,24,COUNTIF($L$20:L35,"&lt;&gt;")&lt;2501,25,COUNTIF($L$20:L35,"&lt;&gt;")&lt;2601,26,COUNTIF($L$20:L35,"&lt;&gt;")&lt;2701,27,COUNTIF($L$20:L35,"&lt;&gt;")&lt;2801,28,COUNTIF($L$20:L35,"&lt;&gt;")&lt;2901,29,COUNTIF($L$20:L35,"&lt;&gt;")&lt;3001,30),"")</f>
        <v/>
      </c>
      <c r="AM35" t="str">
        <f t="shared" si="1"/>
        <v/>
      </c>
      <c r="AN35" t="str">
        <f t="shared" si="3"/>
        <v/>
      </c>
      <c r="AP35" t="str">
        <f t="shared" si="4"/>
        <v/>
      </c>
      <c r="AQ35" t="str">
        <f>IF(AO35="","",COUNTIFS(AM35:$AM$3019,AO35))</f>
        <v/>
      </c>
    </row>
    <row r="36" spans="1:43" x14ac:dyDescent="0.25">
      <c r="A36" s="6" t="str">
        <f>IF(COUNT($A$20:A35)&lt;&gt;$B$4,IF(A35="","",A35+1),"")</f>
        <v/>
      </c>
      <c r="B36" s="3"/>
      <c r="C36" s="3"/>
      <c r="D36" s="122"/>
      <c r="E36" s="3"/>
      <c r="F36" s="3"/>
      <c r="G36" s="3"/>
      <c r="H36" s="3"/>
      <c r="I36" s="120"/>
      <c r="J36" s="3"/>
      <c r="K36" s="119" t="str" cm="1">
        <f t="array" ref="K36">IF(OR($J$14 = "A",$J$14 = "B",$J$14 = "C"),IF(I36="","",IF(LEN(I36)&gt;2,_xlfn.IFS(ISNUMBER(SEARCH("_",I36)),I36,ISNUMBER(SEARCH(", ",I36)),SUBSTITUTE(I36,", ","_"),ISNUMBER(SEARCH("/ ",I36)),SUBSTITUTE(I36,"/ ","_"),ISNUMBER(SEARCH(",",I36)),SUBSTITUTE(I36,",","_"),ISNUMBER(SEARCH("/",I36)),SUBSTITUTE(I36,"/","_"),ISNUMBER(SEARCH("",I36)),I36),I36)),IF(OR($J$14 = "J",$J$14 = "K"),"",IF(D36="","",IF(LEN(D36)&gt;2,_xlfn.IFS(ISNUMBER(SEARCH("_",D36)),D36,ISNUMBER(SEARCH(", ",D36)),SUBSTITUTE(D36,", ","_"),ISNUMBER(SEARCH("/ ",D36)),SUBSTITUTE(D36,"/ ","_"),ISNUMBER(SEARCH(",",D36)),SUBSTITUTE(D36,",","_"),ISNUMBER(SEARCH("/",D36)),SUBSTITUTE(D36,"/","_"),ISNUMBER(SEARCH("",D36)),D36),D36))))</f>
        <v/>
      </c>
      <c r="L36" s="1"/>
      <c r="M36" s="1" t="str">
        <f t="shared" si="0"/>
        <v/>
      </c>
      <c r="N36" s="94" t="str">
        <f>IF($L36="None","",IF(ISERROR(VLOOKUP($L36,Info!$B$4:$B$266,1,FALSE)),"",VLOOKUP($L36,Info!$B$4:$L$266,5,FALSE)))</f>
        <v/>
      </c>
      <c r="O36" s="94" t="str">
        <f>IF(K36="","",IF(AND($J$12&lt;&gt;"ABC",N36="3"),"BAC",IF(N36="3","ABC",IF($J$12&lt;&gt;"ABC",IF($J$10="Standard",VLOOKUP(K36,Info!$BE$4:$BF$481,2,FALSE),VLOOKUP(K36,Info!$BI$4:$BJ$482,2,FALSE)),IF($J$10="Standard",VLOOKUP(K36,Info!$AG$4:$AH$2994,2,FALSE),VLOOKUP(K36,Info!$AK$4:$AL$2997,2,FALSE))))))</f>
        <v/>
      </c>
      <c r="P36" s="94" t="str">
        <f>IF($L36="None","",IF(ISERROR(VLOOKUP($L36,Info!$B$4:$B$266,1,FALSE)),"",VLOOKUP($L36,Info!$B$4:$L$266,3,FALSE)))</f>
        <v/>
      </c>
      <c r="Q36" s="96" t="str">
        <f>IF($L36="None","",IF(ISERROR(VLOOKUP($L36,Info!$B$4:$B$266,1,FALSE)),"",VLOOKUP($L36,Info!$B$4:$L$266,4,FALSE)))</f>
        <v/>
      </c>
      <c r="R36" s="1"/>
      <c r="S36" s="6" t="str">
        <f t="shared" si="2"/>
        <v/>
      </c>
      <c r="T36" s="6" t="str">
        <f>IF($L36="None","",IF(ISERROR(VLOOKUP($L36,Info!$B$4:$B$266,1,FALSE)),"",VLOOKUP($L36,Info!$B$4:$L$266,11,FALSE)))</f>
        <v/>
      </c>
      <c r="U36" s="1"/>
      <c r="V36" s="1"/>
      <c r="W36" s="1"/>
      <c r="X36" s="1" t="str">
        <f>IF($L36="None","",IF(ISERROR(VLOOKUP($L36,Info!$B$4:$B$266,1,FALSE)),"",IF(OR(W36="Metallic Liquid Tight",W36="Non-Metallic Liquid Tight",W36="LSZH",W36="Greenfield"),VLOOKUP($L36,Info!$B$4:$L$266,7,FALSE),"N/A")))</f>
        <v/>
      </c>
      <c r="Y36" s="1"/>
      <c r="Z36" s="96" t="str">
        <f>IF($L36="None","",IF(ISERROR(VLOOKUP($L36,Info!$B$4:$B$266,1,FALSE)),"",VLOOKUP($L36,Info!$B$4:$L$266,9,FALSE)))</f>
        <v/>
      </c>
      <c r="AA36" s="96" t="str">
        <f>IF($L36="None","",IF(ISERROR(VLOOKUP($L36,Info!$B$4:$B$266,1,FALSE)),"",VLOOKUP($L36,Info!$B$4:$L$266,8,FALSE)))</f>
        <v/>
      </c>
      <c r="AB36" s="96" t="str">
        <f>IF($L36="None","",IF(ISERROR(VLOOKUP($L36,Info!$B$4:$B$266,1,FALSE)),"",VLOOKUP($L36,Info!$B$4:$L$266,10,FALSE)))</f>
        <v/>
      </c>
      <c r="AC36" s="1" t="str">
        <f>IF(W36="SO Cable","Black,White",IF(O36="","",IF(P36="","",IF($J$12&lt;&gt;"ABC",IF(P36&lt;="250",VLOOKUP(O36,Info!$AZ$4:$BB$22,3,FALSE),VLOOKUP(O36,Info!$AZ$23:$BB$39,3,FALSE)),IF(P36&lt;="250",VLOOKUP(O36,Info!$AO$4:$AQ$22,3,FALSE),VLOOKUP(O36,Info!$AO$23:$AP$39,3,FALSE))))))</f>
        <v/>
      </c>
      <c r="AD36" s="1"/>
      <c r="AE36" s="1" t="str">
        <f>IF($L36="None","",IF(ISERROR(VLOOKUP($L36,Info!$B$4:$B$266,1,FALSE)),"",VLOOKUP($L36,Info!$B$4:$L$266,4,FALSE)))</f>
        <v/>
      </c>
      <c r="AF36" s="1" t="str">
        <f>IF($L36="None","",IF(ISERROR(VLOOKUP($L36,Info!$B$4:$B$266,1,FALSE)),"",VLOOKUP($L36,Info!$B$4:$L$266,6,FALSE)))</f>
        <v/>
      </c>
      <c r="AG36" s="1"/>
      <c r="AH36" s="33" t="str" cm="1">
        <f t="array" ref="AH36">IF(AND(L36&lt;&gt;"",O36&lt;&gt;"",R36:S36&lt;&gt;"",W36:X36&lt;&gt;"",Z36:AA36&lt;&gt;"",AC36&lt;&gt;""),"Good","Bad")</f>
        <v>Bad</v>
      </c>
      <c r="AL36" t="str" cm="1">
        <f t="array" ref="AL36">IF(R36&gt;0,_xlfn.IFS(COUNTIF($L$20:L36,"&lt;&gt;")&lt;101,1,COUNTIF($L$20:L36,"&lt;&gt;")&lt;201,2,COUNTIF($L$20:L36,"&lt;&gt;")&lt;301,3,COUNTIF($L$20:L36,"&lt;&gt;")&lt;401,4,COUNTIF($L$20:L36,"&lt;&gt;")&lt;501,5,COUNTIF($L$20:L36,"&lt;&gt;")&lt;601,6,COUNTIF($L$20:L36,"&lt;&gt;")&lt;701,7,COUNTIF($L$20:L36,"&lt;&gt;")&lt;801,8,COUNTIF($L$20:L36,"&lt;&gt;")&lt;901,9,COUNTIF($L$20:L36,"&lt;&gt;")&lt;1001,10,COUNTIF($L$20:L36,"&lt;&gt;")&lt;1101,11,COUNTIF($L$20:L36,"&lt;&gt;")&lt;1201,12,COUNTIF($L$20:L36,"&lt;&gt;")&lt;1301,13,COUNTIF($L$20:L36,"&lt;&gt;")&lt;1401,14,COUNTIF($L$20:L36,"&lt;&gt;")&lt;1501,15,COUNTIF($L$20:L36,"&lt;&gt;")&lt;1601,16,COUNTIF($L$20:L36,"&lt;&gt;")&lt;1701,17,COUNTIF($L$20:L36,"&lt;&gt;")&lt;1801,18,COUNTIF($L$20:L36,"&lt;&gt;")&lt;1901,19,COUNTIF($L$20:L36,"&lt;&gt;")&lt;2001,20,COUNTIF($L$20:L36,"&lt;&gt;")&lt;2101,21,COUNTIF($L$20:L36,"&lt;&gt;")&lt;2201,22,COUNTIF($L$20:L36,"&lt;&gt;")&lt;2301,23,COUNTIF($L$20:L36,"&lt;&gt;")&lt;2401,24,COUNTIF($L$20:L36,"&lt;&gt;")&lt;2501,25,COUNTIF($L$20:L36,"&lt;&gt;")&lt;2601,26,COUNTIF($L$20:L36,"&lt;&gt;")&lt;2701,27,COUNTIF($L$20:L36,"&lt;&gt;")&lt;2801,28,COUNTIF($L$20:L36,"&lt;&gt;")&lt;2901,29,COUNTIF($L$20:L36,"&lt;&gt;")&lt;3001,30),"")</f>
        <v/>
      </c>
      <c r="AM36" t="str">
        <f t="shared" si="1"/>
        <v/>
      </c>
      <c r="AN36" t="str">
        <f t="shared" si="3"/>
        <v/>
      </c>
      <c r="AP36" t="str">
        <f t="shared" si="4"/>
        <v/>
      </c>
      <c r="AQ36" t="str">
        <f>IF(AO36="","",COUNTIFS(AM36:$AM$3019,AO36))</f>
        <v/>
      </c>
    </row>
    <row r="37" spans="1:43" x14ac:dyDescent="0.25">
      <c r="A37" s="6" t="str">
        <f>IF(COUNT($A$20:A36)&lt;&gt;$B$4,IF(A36="","",A36+1),"")</f>
        <v/>
      </c>
      <c r="B37" s="3"/>
      <c r="C37" s="3"/>
      <c r="D37" s="122"/>
      <c r="E37" s="3"/>
      <c r="F37" s="3"/>
      <c r="G37" s="3"/>
      <c r="H37" s="3"/>
      <c r="I37" s="120"/>
      <c r="J37" s="3"/>
      <c r="K37" s="119" t="str" cm="1">
        <f t="array" ref="K37">IF(OR($J$14 = "A",$J$14 = "B",$J$14 = "C"),IF(I37="","",IF(LEN(I37)&gt;2,_xlfn.IFS(ISNUMBER(SEARCH("_",I37)),I37,ISNUMBER(SEARCH(", ",I37)),SUBSTITUTE(I37,", ","_"),ISNUMBER(SEARCH("/ ",I37)),SUBSTITUTE(I37,"/ ","_"),ISNUMBER(SEARCH(",",I37)),SUBSTITUTE(I37,",","_"),ISNUMBER(SEARCH("/",I37)),SUBSTITUTE(I37,"/","_"),ISNUMBER(SEARCH("",I37)),I37),I37)),IF(OR($J$14 = "J",$J$14 = "K"),"",IF(D37="","",IF(LEN(D37)&gt;2,_xlfn.IFS(ISNUMBER(SEARCH("_",D37)),D37,ISNUMBER(SEARCH(", ",D37)),SUBSTITUTE(D37,", ","_"),ISNUMBER(SEARCH("/ ",D37)),SUBSTITUTE(D37,"/ ","_"),ISNUMBER(SEARCH(",",D37)),SUBSTITUTE(D37,",","_"),ISNUMBER(SEARCH("/",D37)),SUBSTITUTE(D37,"/","_"),ISNUMBER(SEARCH("",D37)),D37),D37))))</f>
        <v/>
      </c>
      <c r="L37" s="1"/>
      <c r="M37" s="1" t="str">
        <f t="shared" si="0"/>
        <v/>
      </c>
      <c r="N37" s="94" t="str">
        <f>IF($L37="None","",IF(ISERROR(VLOOKUP($L37,Info!$B$4:$B$266,1,FALSE)),"",VLOOKUP($L37,Info!$B$4:$L$266,5,FALSE)))</f>
        <v/>
      </c>
      <c r="O37" s="94" t="str">
        <f>IF(K37="","",IF(AND($J$12&lt;&gt;"ABC",N37="3"),"BAC",IF(N37="3","ABC",IF($J$12&lt;&gt;"ABC",IF($J$10="Standard",VLOOKUP(K37,Info!$BE$4:$BF$481,2,FALSE),VLOOKUP(K37,Info!$BI$4:$BJ$482,2,FALSE)),IF($J$10="Standard",VLOOKUP(K37,Info!$AG$4:$AH$2994,2,FALSE),VLOOKUP(K37,Info!$AK$4:$AL$2997,2,FALSE))))))</f>
        <v/>
      </c>
      <c r="P37" s="94" t="str">
        <f>IF($L37="None","",IF(ISERROR(VLOOKUP($L37,Info!$B$4:$B$266,1,FALSE)),"",VLOOKUP($L37,Info!$B$4:$L$266,3,FALSE)))</f>
        <v/>
      </c>
      <c r="Q37" s="96" t="str">
        <f>IF($L37="None","",IF(ISERROR(VLOOKUP($L37,Info!$B$4:$B$266,1,FALSE)),"",VLOOKUP($L37,Info!$B$4:$L$266,4,FALSE)))</f>
        <v/>
      </c>
      <c r="R37" s="1"/>
      <c r="S37" s="6" t="str">
        <f t="shared" si="2"/>
        <v/>
      </c>
      <c r="T37" s="6" t="str">
        <f>IF($L37="None","",IF(ISERROR(VLOOKUP($L37,Info!$B$4:$B$266,1,FALSE)),"",VLOOKUP($L37,Info!$B$4:$L$266,11,FALSE)))</f>
        <v/>
      </c>
      <c r="U37" s="1"/>
      <c r="V37" s="1"/>
      <c r="W37" s="1"/>
      <c r="X37" s="1" t="str">
        <f>IF($L37="None","",IF(ISERROR(VLOOKUP($L37,Info!$B$4:$B$266,1,FALSE)),"",IF(OR(W37="Metallic Liquid Tight",W37="Non-Metallic Liquid Tight",W37="LSZH",W37="Greenfield"),VLOOKUP($L37,Info!$B$4:$L$266,7,FALSE),"N/A")))</f>
        <v/>
      </c>
      <c r="Y37" s="1"/>
      <c r="Z37" s="96" t="str">
        <f>IF($L37="None","",IF(ISERROR(VLOOKUP($L37,Info!$B$4:$B$266,1,FALSE)),"",VLOOKUP($L37,Info!$B$4:$L$266,9,FALSE)))</f>
        <v/>
      </c>
      <c r="AA37" s="96" t="str">
        <f>IF($L37="None","",IF(ISERROR(VLOOKUP($L37,Info!$B$4:$B$266,1,FALSE)),"",VLOOKUP($L37,Info!$B$4:$L$266,8,FALSE)))</f>
        <v/>
      </c>
      <c r="AB37" s="96" t="str">
        <f>IF($L37="None","",IF(ISERROR(VLOOKUP($L37,Info!$B$4:$B$266,1,FALSE)),"",VLOOKUP($L37,Info!$B$4:$L$266,10,FALSE)))</f>
        <v/>
      </c>
      <c r="AC37" s="1" t="str">
        <f>IF(W37="SO Cable","Black,White",IF(O37="","",IF(P37="","",IF($J$12&lt;&gt;"ABC",IF(P37&lt;="250",VLOOKUP(O37,Info!$AZ$4:$BB$22,3,FALSE),VLOOKUP(O37,Info!$AZ$23:$BB$39,3,FALSE)),IF(P37&lt;="250",VLOOKUP(O37,Info!$AO$4:$AQ$22,3,FALSE),VLOOKUP(O37,Info!$AO$23:$AP$39,3,FALSE))))))</f>
        <v/>
      </c>
      <c r="AD37" s="1"/>
      <c r="AE37" s="1" t="str">
        <f>IF($L37="None","",IF(ISERROR(VLOOKUP($L37,Info!$B$4:$B$266,1,FALSE)),"",VLOOKUP($L37,Info!$B$4:$L$266,4,FALSE)))</f>
        <v/>
      </c>
      <c r="AF37" s="1" t="str">
        <f>IF($L37="None","",IF(ISERROR(VLOOKUP($L37,Info!$B$4:$B$266,1,FALSE)),"",VLOOKUP($L37,Info!$B$4:$L$266,6,FALSE)))</f>
        <v/>
      </c>
      <c r="AG37" s="1"/>
      <c r="AH37" s="33" t="str" cm="1">
        <f t="array" ref="AH37">IF(AND(L37&lt;&gt;"",O37&lt;&gt;"",R37:S37&lt;&gt;"",W37:X37&lt;&gt;"",Z37:AA37&lt;&gt;"",AC37&lt;&gt;""),"Good","Bad")</f>
        <v>Bad</v>
      </c>
      <c r="AL37" t="str" cm="1">
        <f t="array" ref="AL37">IF(R37&gt;0,_xlfn.IFS(COUNTIF($L$20:L37,"&lt;&gt;")&lt;101,1,COUNTIF($L$20:L37,"&lt;&gt;")&lt;201,2,COUNTIF($L$20:L37,"&lt;&gt;")&lt;301,3,COUNTIF($L$20:L37,"&lt;&gt;")&lt;401,4,COUNTIF($L$20:L37,"&lt;&gt;")&lt;501,5,COUNTIF($L$20:L37,"&lt;&gt;")&lt;601,6,COUNTIF($L$20:L37,"&lt;&gt;")&lt;701,7,COUNTIF($L$20:L37,"&lt;&gt;")&lt;801,8,COUNTIF($L$20:L37,"&lt;&gt;")&lt;901,9,COUNTIF($L$20:L37,"&lt;&gt;")&lt;1001,10,COUNTIF($L$20:L37,"&lt;&gt;")&lt;1101,11,COUNTIF($L$20:L37,"&lt;&gt;")&lt;1201,12,COUNTIF($L$20:L37,"&lt;&gt;")&lt;1301,13,COUNTIF($L$20:L37,"&lt;&gt;")&lt;1401,14,COUNTIF($L$20:L37,"&lt;&gt;")&lt;1501,15,COUNTIF($L$20:L37,"&lt;&gt;")&lt;1601,16,COUNTIF($L$20:L37,"&lt;&gt;")&lt;1701,17,COUNTIF($L$20:L37,"&lt;&gt;")&lt;1801,18,COUNTIF($L$20:L37,"&lt;&gt;")&lt;1901,19,COUNTIF($L$20:L37,"&lt;&gt;")&lt;2001,20,COUNTIF($L$20:L37,"&lt;&gt;")&lt;2101,21,COUNTIF($L$20:L37,"&lt;&gt;")&lt;2201,22,COUNTIF($L$20:L37,"&lt;&gt;")&lt;2301,23,COUNTIF($L$20:L37,"&lt;&gt;")&lt;2401,24,COUNTIF($L$20:L37,"&lt;&gt;")&lt;2501,25,COUNTIF($L$20:L37,"&lt;&gt;")&lt;2601,26,COUNTIF($L$20:L37,"&lt;&gt;")&lt;2701,27,COUNTIF($L$20:L37,"&lt;&gt;")&lt;2801,28,COUNTIF($L$20:L37,"&lt;&gt;")&lt;2901,29,COUNTIF($L$20:L37,"&lt;&gt;")&lt;3001,30),"")</f>
        <v/>
      </c>
      <c r="AM37" t="str">
        <f t="shared" si="1"/>
        <v/>
      </c>
      <c r="AN37" t="str">
        <f t="shared" si="3"/>
        <v/>
      </c>
      <c r="AP37" t="str">
        <f t="shared" si="4"/>
        <v/>
      </c>
      <c r="AQ37" t="str">
        <f>IF(AO37="","",COUNTIFS(AM37:$AM$3019,AO37))</f>
        <v/>
      </c>
    </row>
    <row r="38" spans="1:43" x14ac:dyDescent="0.25">
      <c r="A38" s="6" t="str">
        <f>IF(COUNT($A$20:A37)&lt;&gt;$B$4,IF(A37="","",A37+1),"")</f>
        <v/>
      </c>
      <c r="B38" s="3"/>
      <c r="C38" s="3"/>
      <c r="D38" s="122"/>
      <c r="E38" s="3"/>
      <c r="F38" s="3"/>
      <c r="G38" s="3"/>
      <c r="H38" s="3"/>
      <c r="I38" s="120"/>
      <c r="J38" s="3"/>
      <c r="K38" s="119" t="str" cm="1">
        <f t="array" ref="K38">IF(OR($J$14 = "A",$J$14 = "B",$J$14 = "C"),IF(I38="","",IF(LEN(I38)&gt;2,_xlfn.IFS(ISNUMBER(SEARCH("_",I38)),I38,ISNUMBER(SEARCH(", ",I38)),SUBSTITUTE(I38,", ","_"),ISNUMBER(SEARCH("/ ",I38)),SUBSTITUTE(I38,"/ ","_"),ISNUMBER(SEARCH(",",I38)),SUBSTITUTE(I38,",","_"),ISNUMBER(SEARCH("/",I38)),SUBSTITUTE(I38,"/","_"),ISNUMBER(SEARCH("",I38)),I38),I38)),IF(OR($J$14 = "J",$J$14 = "K"),"",IF(D38="","",IF(LEN(D38)&gt;2,_xlfn.IFS(ISNUMBER(SEARCH("_",D38)),D38,ISNUMBER(SEARCH(", ",D38)),SUBSTITUTE(D38,", ","_"),ISNUMBER(SEARCH("/ ",D38)),SUBSTITUTE(D38,"/ ","_"),ISNUMBER(SEARCH(",",D38)),SUBSTITUTE(D38,",","_"),ISNUMBER(SEARCH("/",D38)),SUBSTITUTE(D38,"/","_"),ISNUMBER(SEARCH("",D38)),D38),D38))))</f>
        <v/>
      </c>
      <c r="L38" s="1"/>
      <c r="M38" s="1" t="str">
        <f t="shared" si="0"/>
        <v/>
      </c>
      <c r="N38" s="94" t="str">
        <f>IF($L38="None","",IF(ISERROR(VLOOKUP($L38,Info!$B$4:$B$266,1,FALSE)),"",VLOOKUP($L38,Info!$B$4:$L$266,5,FALSE)))</f>
        <v/>
      </c>
      <c r="O38" s="94" t="str">
        <f>IF(K38="","",IF(AND($J$12&lt;&gt;"ABC",N38="3"),"BAC",IF(N38="3","ABC",IF($J$12&lt;&gt;"ABC",IF($J$10="Standard",VLOOKUP(K38,Info!$BE$4:$BF$481,2,FALSE),VLOOKUP(K38,Info!$BI$4:$BJ$482,2,FALSE)),IF($J$10="Standard",VLOOKUP(K38,Info!$AG$4:$AH$2994,2,FALSE),VLOOKUP(K38,Info!$AK$4:$AL$2997,2,FALSE))))))</f>
        <v/>
      </c>
      <c r="P38" s="94" t="str">
        <f>IF($L38="None","",IF(ISERROR(VLOOKUP($L38,Info!$B$4:$B$266,1,FALSE)),"",VLOOKUP($L38,Info!$B$4:$L$266,3,FALSE)))</f>
        <v/>
      </c>
      <c r="Q38" s="96" t="str">
        <f>IF($L38="None","",IF(ISERROR(VLOOKUP($L38,Info!$B$4:$B$266,1,FALSE)),"",VLOOKUP($L38,Info!$B$4:$L$266,4,FALSE)))</f>
        <v/>
      </c>
      <c r="R38" s="1"/>
      <c r="S38" s="6" t="str">
        <f t="shared" si="2"/>
        <v/>
      </c>
      <c r="T38" s="6" t="str">
        <f>IF($L38="None","",IF(ISERROR(VLOOKUP($L38,Info!$B$4:$B$266,1,FALSE)),"",VLOOKUP($L38,Info!$B$4:$L$266,11,FALSE)))</f>
        <v/>
      </c>
      <c r="U38" s="1"/>
      <c r="V38" s="1"/>
      <c r="W38" s="1"/>
      <c r="X38" s="1" t="str">
        <f>IF($L38="None","",IF(ISERROR(VLOOKUP($L38,Info!$B$4:$B$266,1,FALSE)),"",IF(OR(W38="Metallic Liquid Tight",W38="Non-Metallic Liquid Tight",W38="LSZH",W38="Greenfield"),VLOOKUP($L38,Info!$B$4:$L$266,7,FALSE),"N/A")))</f>
        <v/>
      </c>
      <c r="Y38" s="1"/>
      <c r="Z38" s="96" t="str">
        <f>IF($L38="None","",IF(ISERROR(VLOOKUP($L38,Info!$B$4:$B$266,1,FALSE)),"",VLOOKUP($L38,Info!$B$4:$L$266,9,FALSE)))</f>
        <v/>
      </c>
      <c r="AA38" s="96" t="str">
        <f>IF($L38="None","",IF(ISERROR(VLOOKUP($L38,Info!$B$4:$B$266,1,FALSE)),"",VLOOKUP($L38,Info!$B$4:$L$266,8,FALSE)))</f>
        <v/>
      </c>
      <c r="AB38" s="96" t="str">
        <f>IF($L38="None","",IF(ISERROR(VLOOKUP($L38,Info!$B$4:$B$266,1,FALSE)),"",VLOOKUP($L38,Info!$B$4:$L$266,10,FALSE)))</f>
        <v/>
      </c>
      <c r="AC38" s="1" t="str">
        <f>IF(W38="SO Cable","Black,White",IF(O38="","",IF(P38="","",IF($J$12&lt;&gt;"ABC",IF(P38&lt;="250",VLOOKUP(O38,Info!$AZ$4:$BB$22,3,FALSE),VLOOKUP(O38,Info!$AZ$23:$BB$39,3,FALSE)),IF(P38&lt;="250",VLOOKUP(O38,Info!$AO$4:$AQ$22,3,FALSE),VLOOKUP(O38,Info!$AO$23:$AP$39,3,FALSE))))))</f>
        <v/>
      </c>
      <c r="AD38" s="1"/>
      <c r="AE38" s="1" t="str">
        <f>IF($L38="None","",IF(ISERROR(VLOOKUP($L38,Info!$B$4:$B$266,1,FALSE)),"",VLOOKUP($L38,Info!$B$4:$L$266,4,FALSE)))</f>
        <v/>
      </c>
      <c r="AF38" s="1" t="str">
        <f>IF($L38="None","",IF(ISERROR(VLOOKUP($L38,Info!$B$4:$B$266,1,FALSE)),"",VLOOKUP($L38,Info!$B$4:$L$266,6,FALSE)))</f>
        <v/>
      </c>
      <c r="AG38" s="1"/>
      <c r="AH38" s="33" t="str" cm="1">
        <f t="array" ref="AH38">IF(AND(L38&lt;&gt;"",O38&lt;&gt;"",R38:S38&lt;&gt;"",W38:X38&lt;&gt;"",Z38:AA38&lt;&gt;"",AC38&lt;&gt;""),"Good","Bad")</f>
        <v>Bad</v>
      </c>
      <c r="AL38" t="str" cm="1">
        <f t="array" ref="AL38">IF(R38&gt;0,_xlfn.IFS(COUNTIF($L$20:L38,"&lt;&gt;")&lt;101,1,COUNTIF($L$20:L38,"&lt;&gt;")&lt;201,2,COUNTIF($L$20:L38,"&lt;&gt;")&lt;301,3,COUNTIF($L$20:L38,"&lt;&gt;")&lt;401,4,COUNTIF($L$20:L38,"&lt;&gt;")&lt;501,5,COUNTIF($L$20:L38,"&lt;&gt;")&lt;601,6,COUNTIF($L$20:L38,"&lt;&gt;")&lt;701,7,COUNTIF($L$20:L38,"&lt;&gt;")&lt;801,8,COUNTIF($L$20:L38,"&lt;&gt;")&lt;901,9,COUNTIF($L$20:L38,"&lt;&gt;")&lt;1001,10,COUNTIF($L$20:L38,"&lt;&gt;")&lt;1101,11,COUNTIF($L$20:L38,"&lt;&gt;")&lt;1201,12,COUNTIF($L$20:L38,"&lt;&gt;")&lt;1301,13,COUNTIF($L$20:L38,"&lt;&gt;")&lt;1401,14,COUNTIF($L$20:L38,"&lt;&gt;")&lt;1501,15,COUNTIF($L$20:L38,"&lt;&gt;")&lt;1601,16,COUNTIF($L$20:L38,"&lt;&gt;")&lt;1701,17,COUNTIF($L$20:L38,"&lt;&gt;")&lt;1801,18,COUNTIF($L$20:L38,"&lt;&gt;")&lt;1901,19,COUNTIF($L$20:L38,"&lt;&gt;")&lt;2001,20,COUNTIF($L$20:L38,"&lt;&gt;")&lt;2101,21,COUNTIF($L$20:L38,"&lt;&gt;")&lt;2201,22,COUNTIF($L$20:L38,"&lt;&gt;")&lt;2301,23,COUNTIF($L$20:L38,"&lt;&gt;")&lt;2401,24,COUNTIF($L$20:L38,"&lt;&gt;")&lt;2501,25,COUNTIF($L$20:L38,"&lt;&gt;")&lt;2601,26,COUNTIF($L$20:L38,"&lt;&gt;")&lt;2701,27,COUNTIF($L$20:L38,"&lt;&gt;")&lt;2801,28,COUNTIF($L$20:L38,"&lt;&gt;")&lt;2901,29,COUNTIF($L$20:L38,"&lt;&gt;")&lt;3001,30),"")</f>
        <v/>
      </c>
      <c r="AM38" t="str">
        <f t="shared" si="1"/>
        <v/>
      </c>
      <c r="AN38" t="str">
        <f t="shared" si="3"/>
        <v/>
      </c>
      <c r="AP38" t="str">
        <f t="shared" si="4"/>
        <v/>
      </c>
      <c r="AQ38" t="str">
        <f>IF(AO38="","",COUNTIFS(AM38:$AM$3019,AO38))</f>
        <v/>
      </c>
    </row>
    <row r="39" spans="1:43" x14ac:dyDescent="0.25">
      <c r="A39" s="6" t="str">
        <f>IF(COUNT($A$20:A38)&lt;&gt;$B$4,IF(A38="","",A38+1),"")</f>
        <v/>
      </c>
      <c r="B39" s="3"/>
      <c r="C39" s="3"/>
      <c r="D39" s="122"/>
      <c r="E39" s="3"/>
      <c r="F39" s="3"/>
      <c r="G39" s="3"/>
      <c r="H39" s="3"/>
      <c r="I39" s="120"/>
      <c r="J39" s="3"/>
      <c r="K39" s="119" t="str" cm="1">
        <f t="array" ref="K39">IF(OR($J$14 = "A",$J$14 = "B",$J$14 = "C"),IF(I39="","",IF(LEN(I39)&gt;2,_xlfn.IFS(ISNUMBER(SEARCH("_",I39)),I39,ISNUMBER(SEARCH(", ",I39)),SUBSTITUTE(I39,", ","_"),ISNUMBER(SEARCH("/ ",I39)),SUBSTITUTE(I39,"/ ","_"),ISNUMBER(SEARCH(",",I39)),SUBSTITUTE(I39,",","_"),ISNUMBER(SEARCH("/",I39)),SUBSTITUTE(I39,"/","_"),ISNUMBER(SEARCH("",I39)),I39),I39)),IF(OR($J$14 = "J",$J$14 = "K"),"",IF(D39="","",IF(LEN(D39)&gt;2,_xlfn.IFS(ISNUMBER(SEARCH("_",D39)),D39,ISNUMBER(SEARCH(", ",D39)),SUBSTITUTE(D39,", ","_"),ISNUMBER(SEARCH("/ ",D39)),SUBSTITUTE(D39,"/ ","_"),ISNUMBER(SEARCH(",",D39)),SUBSTITUTE(D39,",","_"),ISNUMBER(SEARCH("/",D39)),SUBSTITUTE(D39,"/","_"),ISNUMBER(SEARCH("",D39)),D39),D39))))</f>
        <v/>
      </c>
      <c r="L39" s="1"/>
      <c r="M39" s="1" t="str">
        <f t="shared" si="0"/>
        <v/>
      </c>
      <c r="N39" s="94" t="str">
        <f>IF($L39="None","",IF(ISERROR(VLOOKUP($L39,Info!$B$4:$B$266,1,FALSE)),"",VLOOKUP($L39,Info!$B$4:$L$266,5,FALSE)))</f>
        <v/>
      </c>
      <c r="O39" s="94" t="str">
        <f>IF(K39="","",IF(AND($J$12&lt;&gt;"ABC",N39="3"),"BAC",IF(N39="3","ABC",IF($J$12&lt;&gt;"ABC",IF($J$10="Standard",VLOOKUP(K39,Info!$BE$4:$BF$481,2,FALSE),VLOOKUP(K39,Info!$BI$4:$BJ$482,2,FALSE)),IF($J$10="Standard",VLOOKUP(K39,Info!$AG$4:$AH$2994,2,FALSE),VLOOKUP(K39,Info!$AK$4:$AL$2997,2,FALSE))))))</f>
        <v/>
      </c>
      <c r="P39" s="94" t="str">
        <f>IF($L39="None","",IF(ISERROR(VLOOKUP($L39,Info!$B$4:$B$266,1,FALSE)),"",VLOOKUP($L39,Info!$B$4:$L$266,3,FALSE)))</f>
        <v/>
      </c>
      <c r="Q39" s="96" t="str">
        <f>IF($L39="None","",IF(ISERROR(VLOOKUP($L39,Info!$B$4:$B$266,1,FALSE)),"",VLOOKUP($L39,Info!$B$4:$L$266,4,FALSE)))</f>
        <v/>
      </c>
      <c r="R39" s="1"/>
      <c r="S39" s="6" t="str">
        <f t="shared" si="2"/>
        <v/>
      </c>
      <c r="T39" s="6" t="str">
        <f>IF($L39="None","",IF(ISERROR(VLOOKUP($L39,Info!$B$4:$B$266,1,FALSE)),"",VLOOKUP($L39,Info!$B$4:$L$266,11,FALSE)))</f>
        <v/>
      </c>
      <c r="U39" s="1"/>
      <c r="V39" s="1"/>
      <c r="W39" s="1"/>
      <c r="X39" s="1" t="str">
        <f>IF($L39="None","",IF(ISERROR(VLOOKUP($L39,Info!$B$4:$B$266,1,FALSE)),"",IF(OR(W39="Metallic Liquid Tight",W39="Non-Metallic Liquid Tight",W39="LSZH",W39="Greenfield"),VLOOKUP($L39,Info!$B$4:$L$266,7,FALSE),"N/A")))</f>
        <v/>
      </c>
      <c r="Y39" s="1"/>
      <c r="Z39" s="96" t="str">
        <f>IF($L39="None","",IF(ISERROR(VLOOKUP($L39,Info!$B$4:$B$266,1,FALSE)),"",VLOOKUP($L39,Info!$B$4:$L$266,9,FALSE)))</f>
        <v/>
      </c>
      <c r="AA39" s="96" t="str">
        <f>IF($L39="None","",IF(ISERROR(VLOOKUP($L39,Info!$B$4:$B$266,1,FALSE)),"",VLOOKUP($L39,Info!$B$4:$L$266,8,FALSE)))</f>
        <v/>
      </c>
      <c r="AB39" s="96" t="str">
        <f>IF($L39="None","",IF(ISERROR(VLOOKUP($L39,Info!$B$4:$B$266,1,FALSE)),"",VLOOKUP($L39,Info!$B$4:$L$266,10,FALSE)))</f>
        <v/>
      </c>
      <c r="AC39" s="1" t="str">
        <f>IF(W39="SO Cable","Black,White",IF(O39="","",IF(P39="","",IF($J$12&lt;&gt;"ABC",IF(P39&lt;="250",VLOOKUP(O39,Info!$AZ$4:$BB$22,3,FALSE),VLOOKUP(O39,Info!$AZ$23:$BB$39,3,FALSE)),IF(P39&lt;="250",VLOOKUP(O39,Info!$AO$4:$AQ$22,3,FALSE),VLOOKUP(O39,Info!$AO$23:$AP$39,3,FALSE))))))</f>
        <v/>
      </c>
      <c r="AD39" s="1"/>
      <c r="AE39" s="1" t="str">
        <f>IF($L39="None","",IF(ISERROR(VLOOKUP($L39,Info!$B$4:$B$266,1,FALSE)),"",VLOOKUP($L39,Info!$B$4:$L$266,4,FALSE)))</f>
        <v/>
      </c>
      <c r="AF39" s="1" t="str">
        <f>IF($L39="None","",IF(ISERROR(VLOOKUP($L39,Info!$B$4:$B$266,1,FALSE)),"",VLOOKUP($L39,Info!$B$4:$L$266,6,FALSE)))</f>
        <v/>
      </c>
      <c r="AG39" s="1"/>
      <c r="AH39" s="33" t="str" cm="1">
        <f t="array" ref="AH39">IF(AND(L39&lt;&gt;"",O39&lt;&gt;"",R39:S39&lt;&gt;"",W39:X39&lt;&gt;"",Z39:AA39&lt;&gt;"",AC39&lt;&gt;""),"Good","Bad")</f>
        <v>Bad</v>
      </c>
      <c r="AL39" t="str" cm="1">
        <f t="array" ref="AL39">IF(R39&gt;0,_xlfn.IFS(COUNTIF($L$20:L39,"&lt;&gt;")&lt;101,1,COUNTIF($L$20:L39,"&lt;&gt;")&lt;201,2,COUNTIF($L$20:L39,"&lt;&gt;")&lt;301,3,COUNTIF($L$20:L39,"&lt;&gt;")&lt;401,4,COUNTIF($L$20:L39,"&lt;&gt;")&lt;501,5,COUNTIF($L$20:L39,"&lt;&gt;")&lt;601,6,COUNTIF($L$20:L39,"&lt;&gt;")&lt;701,7,COUNTIF($L$20:L39,"&lt;&gt;")&lt;801,8,COUNTIF($L$20:L39,"&lt;&gt;")&lt;901,9,COUNTIF($L$20:L39,"&lt;&gt;")&lt;1001,10,COUNTIF($L$20:L39,"&lt;&gt;")&lt;1101,11,COUNTIF($L$20:L39,"&lt;&gt;")&lt;1201,12,COUNTIF($L$20:L39,"&lt;&gt;")&lt;1301,13,COUNTIF($L$20:L39,"&lt;&gt;")&lt;1401,14,COUNTIF($L$20:L39,"&lt;&gt;")&lt;1501,15,COUNTIF($L$20:L39,"&lt;&gt;")&lt;1601,16,COUNTIF($L$20:L39,"&lt;&gt;")&lt;1701,17,COUNTIF($L$20:L39,"&lt;&gt;")&lt;1801,18,COUNTIF($L$20:L39,"&lt;&gt;")&lt;1901,19,COUNTIF($L$20:L39,"&lt;&gt;")&lt;2001,20,COUNTIF($L$20:L39,"&lt;&gt;")&lt;2101,21,COUNTIF($L$20:L39,"&lt;&gt;")&lt;2201,22,COUNTIF($L$20:L39,"&lt;&gt;")&lt;2301,23,COUNTIF($L$20:L39,"&lt;&gt;")&lt;2401,24,COUNTIF($L$20:L39,"&lt;&gt;")&lt;2501,25,COUNTIF($L$20:L39,"&lt;&gt;")&lt;2601,26,COUNTIF($L$20:L39,"&lt;&gt;")&lt;2701,27,COUNTIF($L$20:L39,"&lt;&gt;")&lt;2801,28,COUNTIF($L$20:L39,"&lt;&gt;")&lt;2901,29,COUNTIF($L$20:L39,"&lt;&gt;")&lt;3001,30),"")</f>
        <v/>
      </c>
      <c r="AM39" t="str">
        <f t="shared" si="1"/>
        <v/>
      </c>
      <c r="AN39" t="str">
        <f t="shared" si="3"/>
        <v/>
      </c>
      <c r="AP39" t="str">
        <f t="shared" si="4"/>
        <v/>
      </c>
      <c r="AQ39" t="str">
        <f>IF(AO39="","",COUNTIFS(AM39:$AM$3019,AO39))</f>
        <v/>
      </c>
    </row>
    <row r="40" spans="1:43" x14ac:dyDescent="0.25">
      <c r="A40" s="6" t="str">
        <f>IF(COUNT($A$20:A39)&lt;&gt;$B$4,IF(A39="","",A39+1),"")</f>
        <v/>
      </c>
      <c r="B40" s="3"/>
      <c r="C40" s="3"/>
      <c r="D40" s="122"/>
      <c r="E40" s="3"/>
      <c r="F40" s="3"/>
      <c r="G40" s="3"/>
      <c r="H40" s="3"/>
      <c r="I40" s="120"/>
      <c r="J40" s="3"/>
      <c r="K40" s="119" t="str" cm="1">
        <f t="array" ref="K40">IF(OR($J$14 = "A",$J$14 = "B",$J$14 = "C"),IF(I40="","",IF(LEN(I40)&gt;2,_xlfn.IFS(ISNUMBER(SEARCH("_",I40)),I40,ISNUMBER(SEARCH(", ",I40)),SUBSTITUTE(I40,", ","_"),ISNUMBER(SEARCH("/ ",I40)),SUBSTITUTE(I40,"/ ","_"),ISNUMBER(SEARCH(",",I40)),SUBSTITUTE(I40,",","_"),ISNUMBER(SEARCH("/",I40)),SUBSTITUTE(I40,"/","_"),ISNUMBER(SEARCH("",I40)),I40),I40)),IF(OR($J$14 = "J",$J$14 = "K"),"",IF(D40="","",IF(LEN(D40)&gt;2,_xlfn.IFS(ISNUMBER(SEARCH("_",D40)),D40,ISNUMBER(SEARCH(", ",D40)),SUBSTITUTE(D40,", ","_"),ISNUMBER(SEARCH("/ ",D40)),SUBSTITUTE(D40,"/ ","_"),ISNUMBER(SEARCH(",",D40)),SUBSTITUTE(D40,",","_"),ISNUMBER(SEARCH("/",D40)),SUBSTITUTE(D40,"/","_"),ISNUMBER(SEARCH("",D40)),D40),D40))))</f>
        <v/>
      </c>
      <c r="L40" s="1"/>
      <c r="M40" s="1" t="str">
        <f t="shared" si="0"/>
        <v/>
      </c>
      <c r="N40" s="94" t="str">
        <f>IF($L40="None","",IF(ISERROR(VLOOKUP($L40,Info!$B$4:$B$266,1,FALSE)),"",VLOOKUP($L40,Info!$B$4:$L$266,5,FALSE)))</f>
        <v/>
      </c>
      <c r="O40" s="94" t="str">
        <f>IF(K40="","",IF(AND($J$12&lt;&gt;"ABC",N40="3"),"BAC",IF(N40="3","ABC",IF($J$12&lt;&gt;"ABC",IF($J$10="Standard",VLOOKUP(K40,Info!$BE$4:$BF$481,2,FALSE),VLOOKUP(K40,Info!$BI$4:$BJ$482,2,FALSE)),IF($J$10="Standard",VLOOKUP(K40,Info!$AG$4:$AH$2994,2,FALSE),VLOOKUP(K40,Info!$AK$4:$AL$2997,2,FALSE))))))</f>
        <v/>
      </c>
      <c r="P40" s="94" t="str">
        <f>IF($L40="None","",IF(ISERROR(VLOOKUP($L40,Info!$B$4:$B$266,1,FALSE)),"",VLOOKUP($L40,Info!$B$4:$L$266,3,FALSE)))</f>
        <v/>
      </c>
      <c r="Q40" s="96" t="str">
        <f>IF($L40="None","",IF(ISERROR(VLOOKUP($L40,Info!$B$4:$B$266,1,FALSE)),"",VLOOKUP($L40,Info!$B$4:$L$266,4,FALSE)))</f>
        <v/>
      </c>
      <c r="R40" s="1"/>
      <c r="S40" s="6" t="str">
        <f t="shared" si="2"/>
        <v/>
      </c>
      <c r="T40" s="6" t="str">
        <f>IF($L40="None","",IF(ISERROR(VLOOKUP($L40,Info!$B$4:$B$266,1,FALSE)),"",VLOOKUP($L40,Info!$B$4:$L$266,11,FALSE)))</f>
        <v/>
      </c>
      <c r="U40" s="1"/>
      <c r="V40" s="1"/>
      <c r="W40" s="1"/>
      <c r="X40" s="1" t="str">
        <f>IF($L40="None","",IF(ISERROR(VLOOKUP($L40,Info!$B$4:$B$266,1,FALSE)),"",IF(OR(W40="Metallic Liquid Tight",W40="Non-Metallic Liquid Tight",W40="LSZH",W40="Greenfield"),VLOOKUP($L40,Info!$B$4:$L$266,7,FALSE),"N/A")))</f>
        <v/>
      </c>
      <c r="Y40" s="1"/>
      <c r="Z40" s="96" t="str">
        <f>IF($L40="None","",IF(ISERROR(VLOOKUP($L40,Info!$B$4:$B$266,1,FALSE)),"",VLOOKUP($L40,Info!$B$4:$L$266,9,FALSE)))</f>
        <v/>
      </c>
      <c r="AA40" s="96" t="str">
        <f>IF($L40="None","",IF(ISERROR(VLOOKUP($L40,Info!$B$4:$B$266,1,FALSE)),"",VLOOKUP($L40,Info!$B$4:$L$266,8,FALSE)))</f>
        <v/>
      </c>
      <c r="AB40" s="96" t="str">
        <f>IF($L40="None","",IF(ISERROR(VLOOKUP($L40,Info!$B$4:$B$266,1,FALSE)),"",VLOOKUP($L40,Info!$B$4:$L$266,10,FALSE)))</f>
        <v/>
      </c>
      <c r="AC40" s="1" t="str">
        <f>IF(W40="SO Cable","Black,White",IF(O40="","",IF(P40="","",IF($J$12&lt;&gt;"ABC",IF(P40&lt;="250",VLOOKUP(O40,Info!$AZ$4:$BB$22,3,FALSE),VLOOKUP(O40,Info!$AZ$23:$BB$39,3,FALSE)),IF(P40&lt;="250",VLOOKUP(O40,Info!$AO$4:$AQ$22,3,FALSE),VLOOKUP(O40,Info!$AO$23:$AP$39,3,FALSE))))))</f>
        <v/>
      </c>
      <c r="AD40" s="1"/>
      <c r="AE40" s="1" t="str">
        <f>IF($L40="None","",IF(ISERROR(VLOOKUP($L40,Info!$B$4:$B$266,1,FALSE)),"",VLOOKUP($L40,Info!$B$4:$L$266,4,FALSE)))</f>
        <v/>
      </c>
      <c r="AF40" s="1" t="str">
        <f>IF($L40="None","",IF(ISERROR(VLOOKUP($L40,Info!$B$4:$B$266,1,FALSE)),"",VLOOKUP($L40,Info!$B$4:$L$266,6,FALSE)))</f>
        <v/>
      </c>
      <c r="AG40" s="1"/>
      <c r="AH40" s="33" t="str" cm="1">
        <f t="array" ref="AH40">IF(AND(L40&lt;&gt;"",O40&lt;&gt;"",R40:S40&lt;&gt;"",W40:X40&lt;&gt;"",Z40:AA40&lt;&gt;"",AC40&lt;&gt;""),"Good","Bad")</f>
        <v>Bad</v>
      </c>
      <c r="AL40" t="str" cm="1">
        <f t="array" ref="AL40">IF(R40&gt;0,_xlfn.IFS(COUNTIF($L$20:L40,"&lt;&gt;")&lt;101,1,COUNTIF($L$20:L40,"&lt;&gt;")&lt;201,2,COUNTIF($L$20:L40,"&lt;&gt;")&lt;301,3,COUNTIF($L$20:L40,"&lt;&gt;")&lt;401,4,COUNTIF($L$20:L40,"&lt;&gt;")&lt;501,5,COUNTIF($L$20:L40,"&lt;&gt;")&lt;601,6,COUNTIF($L$20:L40,"&lt;&gt;")&lt;701,7,COUNTIF($L$20:L40,"&lt;&gt;")&lt;801,8,COUNTIF($L$20:L40,"&lt;&gt;")&lt;901,9,COUNTIF($L$20:L40,"&lt;&gt;")&lt;1001,10,COUNTIF($L$20:L40,"&lt;&gt;")&lt;1101,11,COUNTIF($L$20:L40,"&lt;&gt;")&lt;1201,12,COUNTIF($L$20:L40,"&lt;&gt;")&lt;1301,13,COUNTIF($L$20:L40,"&lt;&gt;")&lt;1401,14,COUNTIF($L$20:L40,"&lt;&gt;")&lt;1501,15,COUNTIF($L$20:L40,"&lt;&gt;")&lt;1601,16,COUNTIF($L$20:L40,"&lt;&gt;")&lt;1701,17,COUNTIF($L$20:L40,"&lt;&gt;")&lt;1801,18,COUNTIF($L$20:L40,"&lt;&gt;")&lt;1901,19,COUNTIF($L$20:L40,"&lt;&gt;")&lt;2001,20,COUNTIF($L$20:L40,"&lt;&gt;")&lt;2101,21,COUNTIF($L$20:L40,"&lt;&gt;")&lt;2201,22,COUNTIF($L$20:L40,"&lt;&gt;")&lt;2301,23,COUNTIF($L$20:L40,"&lt;&gt;")&lt;2401,24,COUNTIF($L$20:L40,"&lt;&gt;")&lt;2501,25,COUNTIF($L$20:L40,"&lt;&gt;")&lt;2601,26,COUNTIF($L$20:L40,"&lt;&gt;")&lt;2701,27,COUNTIF($L$20:L40,"&lt;&gt;")&lt;2801,28,COUNTIF($L$20:L40,"&lt;&gt;")&lt;2901,29,COUNTIF($L$20:L40,"&lt;&gt;")&lt;3001,30),"")</f>
        <v/>
      </c>
      <c r="AM40" t="str">
        <f t="shared" si="1"/>
        <v/>
      </c>
      <c r="AN40" t="str">
        <f t="shared" si="3"/>
        <v/>
      </c>
      <c r="AP40" t="str">
        <f t="shared" si="4"/>
        <v/>
      </c>
      <c r="AQ40" t="str">
        <f>IF(AO40="","",COUNTIFS(AM40:$AM$3019,AO40))</f>
        <v/>
      </c>
    </row>
    <row r="41" spans="1:43" x14ac:dyDescent="0.25">
      <c r="A41" s="6" t="str">
        <f>IF(COUNT($A$20:A40)&lt;&gt;$B$4,IF(A40="","",A40+1),"")</f>
        <v/>
      </c>
      <c r="B41" s="3"/>
      <c r="C41" s="3"/>
      <c r="D41" s="122"/>
      <c r="E41" s="3"/>
      <c r="F41" s="3"/>
      <c r="G41" s="3"/>
      <c r="H41" s="3"/>
      <c r="I41" s="120"/>
      <c r="J41" s="3"/>
      <c r="K41" s="119" t="str" cm="1">
        <f t="array" ref="K41">IF(OR($J$14 = "A",$J$14 = "B",$J$14 = "C"),IF(I41="","",IF(LEN(I41)&gt;2,_xlfn.IFS(ISNUMBER(SEARCH("_",I41)),I41,ISNUMBER(SEARCH(", ",I41)),SUBSTITUTE(I41,", ","_"),ISNUMBER(SEARCH("/ ",I41)),SUBSTITUTE(I41,"/ ","_"),ISNUMBER(SEARCH(",",I41)),SUBSTITUTE(I41,",","_"),ISNUMBER(SEARCH("/",I41)),SUBSTITUTE(I41,"/","_"),ISNUMBER(SEARCH("",I41)),I41),I41)),IF(OR($J$14 = "J",$J$14 = "K"),"",IF(D41="","",IF(LEN(D41)&gt;2,_xlfn.IFS(ISNUMBER(SEARCH("_",D41)),D41,ISNUMBER(SEARCH(", ",D41)),SUBSTITUTE(D41,", ","_"),ISNUMBER(SEARCH("/ ",D41)),SUBSTITUTE(D41,"/ ","_"),ISNUMBER(SEARCH(",",D41)),SUBSTITUTE(D41,",","_"),ISNUMBER(SEARCH("/",D41)),SUBSTITUTE(D41,"/","_"),ISNUMBER(SEARCH("",D41)),D41),D41))))</f>
        <v/>
      </c>
      <c r="L41" s="1"/>
      <c r="M41" s="1" t="str">
        <f t="shared" si="0"/>
        <v/>
      </c>
      <c r="N41" s="94" t="str">
        <f>IF($L41="None","",IF(ISERROR(VLOOKUP($L41,Info!$B$4:$B$266,1,FALSE)),"",VLOOKUP($L41,Info!$B$4:$L$266,5,FALSE)))</f>
        <v/>
      </c>
      <c r="O41" s="94" t="str">
        <f>IF(K41="","",IF(AND($J$12&lt;&gt;"ABC",N41="3"),"BAC",IF(N41="3","ABC",IF($J$12&lt;&gt;"ABC",IF($J$10="Standard",VLOOKUP(K41,Info!$BE$4:$BF$481,2,FALSE),VLOOKUP(K41,Info!$BI$4:$BJ$482,2,FALSE)),IF($J$10="Standard",VLOOKUP(K41,Info!$AG$4:$AH$2994,2,FALSE),VLOOKUP(K41,Info!$AK$4:$AL$2997,2,FALSE))))))</f>
        <v/>
      </c>
      <c r="P41" s="94" t="str">
        <f>IF($L41="None","",IF(ISERROR(VLOOKUP($L41,Info!$B$4:$B$266,1,FALSE)),"",VLOOKUP($L41,Info!$B$4:$L$266,3,FALSE)))</f>
        <v/>
      </c>
      <c r="Q41" s="96" t="str">
        <f>IF($L41="None","",IF(ISERROR(VLOOKUP($L41,Info!$B$4:$B$266,1,FALSE)),"",VLOOKUP($L41,Info!$B$4:$L$266,4,FALSE)))</f>
        <v/>
      </c>
      <c r="R41" s="1"/>
      <c r="S41" s="6" t="str">
        <f t="shared" si="2"/>
        <v/>
      </c>
      <c r="T41" s="6" t="str">
        <f>IF($L41="None","",IF(ISERROR(VLOOKUP($L41,Info!$B$4:$B$266,1,FALSE)),"",VLOOKUP($L41,Info!$B$4:$L$266,11,FALSE)))</f>
        <v/>
      </c>
      <c r="U41" s="1"/>
      <c r="V41" s="1"/>
      <c r="W41" s="1"/>
      <c r="X41" s="1" t="str">
        <f>IF($L41="None","",IF(ISERROR(VLOOKUP($L41,Info!$B$4:$B$266,1,FALSE)),"",IF(OR(W41="Metallic Liquid Tight",W41="Non-Metallic Liquid Tight",W41="LSZH",W41="Greenfield"),VLOOKUP($L41,Info!$B$4:$L$266,7,FALSE),"N/A")))</f>
        <v/>
      </c>
      <c r="Y41" s="1"/>
      <c r="Z41" s="96" t="str">
        <f>IF($L41="None","",IF(ISERROR(VLOOKUP($L41,Info!$B$4:$B$266,1,FALSE)),"",VLOOKUP($L41,Info!$B$4:$L$266,9,FALSE)))</f>
        <v/>
      </c>
      <c r="AA41" s="96" t="str">
        <f>IF($L41="None","",IF(ISERROR(VLOOKUP($L41,Info!$B$4:$B$266,1,FALSE)),"",VLOOKUP($L41,Info!$B$4:$L$266,8,FALSE)))</f>
        <v/>
      </c>
      <c r="AB41" s="96" t="str">
        <f>IF($L41="None","",IF(ISERROR(VLOOKUP($L41,Info!$B$4:$B$266,1,FALSE)),"",VLOOKUP($L41,Info!$B$4:$L$266,10,FALSE)))</f>
        <v/>
      </c>
      <c r="AC41" s="1" t="str">
        <f>IF(W41="SO Cable","Black,White",IF(O41="","",IF(P41="","",IF($J$12&lt;&gt;"ABC",IF(P41&lt;="250",VLOOKUP(O41,Info!$AZ$4:$BB$22,3,FALSE),VLOOKUP(O41,Info!$AZ$23:$BB$39,3,FALSE)),IF(P41&lt;="250",VLOOKUP(O41,Info!$AO$4:$AQ$22,3,FALSE),VLOOKUP(O41,Info!$AO$23:$AP$39,3,FALSE))))))</f>
        <v/>
      </c>
      <c r="AD41" s="1"/>
      <c r="AE41" s="1" t="str">
        <f>IF($L41="None","",IF(ISERROR(VLOOKUP($L41,Info!$B$4:$B$266,1,FALSE)),"",VLOOKUP($L41,Info!$B$4:$L$266,4,FALSE)))</f>
        <v/>
      </c>
      <c r="AF41" s="1" t="str">
        <f>IF($L41="None","",IF(ISERROR(VLOOKUP($L41,Info!$B$4:$B$266,1,FALSE)),"",VLOOKUP($L41,Info!$B$4:$L$266,6,FALSE)))</f>
        <v/>
      </c>
      <c r="AG41" s="1"/>
      <c r="AH41" s="33" t="str" cm="1">
        <f t="array" ref="AH41">IF(AND(L41&lt;&gt;"",O41&lt;&gt;"",R41:S41&lt;&gt;"",W41:X41&lt;&gt;"",Z41:AA41&lt;&gt;"",AC41&lt;&gt;""),"Good","Bad")</f>
        <v>Bad</v>
      </c>
      <c r="AL41" t="str" cm="1">
        <f t="array" ref="AL41">IF(R41&gt;0,_xlfn.IFS(COUNTIF($L$20:L41,"&lt;&gt;")&lt;101,1,COUNTIF($L$20:L41,"&lt;&gt;")&lt;201,2,COUNTIF($L$20:L41,"&lt;&gt;")&lt;301,3,COUNTIF($L$20:L41,"&lt;&gt;")&lt;401,4,COUNTIF($L$20:L41,"&lt;&gt;")&lt;501,5,COUNTIF($L$20:L41,"&lt;&gt;")&lt;601,6,COUNTIF($L$20:L41,"&lt;&gt;")&lt;701,7,COUNTIF($L$20:L41,"&lt;&gt;")&lt;801,8,COUNTIF($L$20:L41,"&lt;&gt;")&lt;901,9,COUNTIF($L$20:L41,"&lt;&gt;")&lt;1001,10,COUNTIF($L$20:L41,"&lt;&gt;")&lt;1101,11,COUNTIF($L$20:L41,"&lt;&gt;")&lt;1201,12,COUNTIF($L$20:L41,"&lt;&gt;")&lt;1301,13,COUNTIF($L$20:L41,"&lt;&gt;")&lt;1401,14,COUNTIF($L$20:L41,"&lt;&gt;")&lt;1501,15,COUNTIF($L$20:L41,"&lt;&gt;")&lt;1601,16,COUNTIF($L$20:L41,"&lt;&gt;")&lt;1701,17,COUNTIF($L$20:L41,"&lt;&gt;")&lt;1801,18,COUNTIF($L$20:L41,"&lt;&gt;")&lt;1901,19,COUNTIF($L$20:L41,"&lt;&gt;")&lt;2001,20,COUNTIF($L$20:L41,"&lt;&gt;")&lt;2101,21,COUNTIF($L$20:L41,"&lt;&gt;")&lt;2201,22,COUNTIF($L$20:L41,"&lt;&gt;")&lt;2301,23,COUNTIF($L$20:L41,"&lt;&gt;")&lt;2401,24,COUNTIF($L$20:L41,"&lt;&gt;")&lt;2501,25,COUNTIF($L$20:L41,"&lt;&gt;")&lt;2601,26,COUNTIF($L$20:L41,"&lt;&gt;")&lt;2701,27,COUNTIF($L$20:L41,"&lt;&gt;")&lt;2801,28,COUNTIF($L$20:L41,"&lt;&gt;")&lt;2901,29,COUNTIF($L$20:L41,"&lt;&gt;")&lt;3001,30),"")</f>
        <v/>
      </c>
      <c r="AM41" t="str">
        <f t="shared" si="1"/>
        <v/>
      </c>
      <c r="AN41" t="str">
        <f t="shared" si="3"/>
        <v/>
      </c>
      <c r="AP41" t="str">
        <f t="shared" si="4"/>
        <v/>
      </c>
      <c r="AQ41" t="str">
        <f>IF(AO41="","",COUNTIFS(AM41:$AM$3019,AO41))</f>
        <v/>
      </c>
    </row>
    <row r="42" spans="1:43" x14ac:dyDescent="0.25">
      <c r="A42" s="6" t="str">
        <f>IF(COUNT($A$20:A41)&lt;&gt;$B$4,IF(A41="","",A41+1),"")</f>
        <v/>
      </c>
      <c r="B42" s="3"/>
      <c r="C42" s="3"/>
      <c r="D42" s="122"/>
      <c r="E42" s="3"/>
      <c r="F42" s="3"/>
      <c r="G42" s="3"/>
      <c r="H42" s="3"/>
      <c r="I42" s="120"/>
      <c r="J42" s="3"/>
      <c r="K42" s="119" t="str" cm="1">
        <f t="array" ref="K42">IF(OR($J$14 = "A",$J$14 = "B",$J$14 = "C"),IF(I42="","",IF(LEN(I42)&gt;2,_xlfn.IFS(ISNUMBER(SEARCH("_",I42)),I42,ISNUMBER(SEARCH(", ",I42)),SUBSTITUTE(I42,", ","_"),ISNUMBER(SEARCH("/ ",I42)),SUBSTITUTE(I42,"/ ","_"),ISNUMBER(SEARCH(",",I42)),SUBSTITUTE(I42,",","_"),ISNUMBER(SEARCH("/",I42)),SUBSTITUTE(I42,"/","_"),ISNUMBER(SEARCH("",I42)),I42),I42)),IF(OR($J$14 = "J",$J$14 = "K"),"",IF(D42="","",IF(LEN(D42)&gt;2,_xlfn.IFS(ISNUMBER(SEARCH("_",D42)),D42,ISNUMBER(SEARCH(", ",D42)),SUBSTITUTE(D42,", ","_"),ISNUMBER(SEARCH("/ ",D42)),SUBSTITUTE(D42,"/ ","_"),ISNUMBER(SEARCH(",",D42)),SUBSTITUTE(D42,",","_"),ISNUMBER(SEARCH("/",D42)),SUBSTITUTE(D42,"/","_"),ISNUMBER(SEARCH("",D42)),D42),D42))))</f>
        <v/>
      </c>
      <c r="L42" s="1"/>
      <c r="M42" s="1" t="str">
        <f t="shared" si="0"/>
        <v/>
      </c>
      <c r="N42" s="94" t="str">
        <f>IF($L42="None","",IF(ISERROR(VLOOKUP($L42,Info!$B$4:$B$266,1,FALSE)),"",VLOOKUP($L42,Info!$B$4:$L$266,5,FALSE)))</f>
        <v/>
      </c>
      <c r="O42" s="94" t="str">
        <f>IF(K42="","",IF(AND($J$12&lt;&gt;"ABC",N42="3"),"BAC",IF(N42="3","ABC",IF($J$12&lt;&gt;"ABC",IF($J$10="Standard",VLOOKUP(K42,Info!$BE$4:$BF$481,2,FALSE),VLOOKUP(K42,Info!$BI$4:$BJ$482,2,FALSE)),IF($J$10="Standard",VLOOKUP(K42,Info!$AG$4:$AH$2994,2,FALSE),VLOOKUP(K42,Info!$AK$4:$AL$2997,2,FALSE))))))</f>
        <v/>
      </c>
      <c r="P42" s="94" t="str">
        <f>IF($L42="None","",IF(ISERROR(VLOOKUP($L42,Info!$B$4:$B$266,1,FALSE)),"",VLOOKUP($L42,Info!$B$4:$L$266,3,FALSE)))</f>
        <v/>
      </c>
      <c r="Q42" s="96" t="str">
        <f>IF($L42="None","",IF(ISERROR(VLOOKUP($L42,Info!$B$4:$B$266,1,FALSE)),"",VLOOKUP($L42,Info!$B$4:$L$266,4,FALSE)))</f>
        <v/>
      </c>
      <c r="R42" s="1"/>
      <c r="S42" s="6" t="str">
        <f t="shared" si="2"/>
        <v/>
      </c>
      <c r="T42" s="6" t="str">
        <f>IF($L42="None","",IF(ISERROR(VLOOKUP($L42,Info!$B$4:$B$266,1,FALSE)),"",VLOOKUP($L42,Info!$B$4:$L$266,11,FALSE)))</f>
        <v/>
      </c>
      <c r="U42" s="1"/>
      <c r="V42" s="1"/>
      <c r="W42" s="1"/>
      <c r="X42" s="1" t="str">
        <f>IF($L42="None","",IF(ISERROR(VLOOKUP($L42,Info!$B$4:$B$266,1,FALSE)),"",IF(OR(W42="Metallic Liquid Tight",W42="Non-Metallic Liquid Tight",W42="LSZH",W42="Greenfield"),VLOOKUP($L42,Info!$B$4:$L$266,7,FALSE),"N/A")))</f>
        <v/>
      </c>
      <c r="Y42" s="1"/>
      <c r="Z42" s="96" t="str">
        <f>IF($L42="None","",IF(ISERROR(VLOOKUP($L42,Info!$B$4:$B$266,1,FALSE)),"",VLOOKUP($L42,Info!$B$4:$L$266,9,FALSE)))</f>
        <v/>
      </c>
      <c r="AA42" s="96" t="str">
        <f>IF($L42="None","",IF(ISERROR(VLOOKUP($L42,Info!$B$4:$B$266,1,FALSE)),"",VLOOKUP($L42,Info!$B$4:$L$266,8,FALSE)))</f>
        <v/>
      </c>
      <c r="AB42" s="96" t="str">
        <f>IF($L42="None","",IF(ISERROR(VLOOKUP($L42,Info!$B$4:$B$266,1,FALSE)),"",VLOOKUP($L42,Info!$B$4:$L$266,10,FALSE)))</f>
        <v/>
      </c>
      <c r="AC42" s="1" t="str">
        <f>IF(W42="SO Cable","Black,White",IF(O42="","",IF(P42="","",IF($J$12&lt;&gt;"ABC",IF(P42&lt;="250",VLOOKUP(O42,Info!$AZ$4:$BB$22,3,FALSE),VLOOKUP(O42,Info!$AZ$23:$BB$39,3,FALSE)),IF(P42&lt;="250",VLOOKUP(O42,Info!$AO$4:$AQ$22,3,FALSE),VLOOKUP(O42,Info!$AO$23:$AP$39,3,FALSE))))))</f>
        <v/>
      </c>
      <c r="AD42" s="1"/>
      <c r="AE42" s="1" t="str">
        <f>IF($L42="None","",IF(ISERROR(VLOOKUP($L42,Info!$B$4:$B$266,1,FALSE)),"",VLOOKUP($L42,Info!$B$4:$L$266,4,FALSE)))</f>
        <v/>
      </c>
      <c r="AF42" s="1" t="str">
        <f>IF($L42="None","",IF(ISERROR(VLOOKUP($L42,Info!$B$4:$B$266,1,FALSE)),"",VLOOKUP($L42,Info!$B$4:$L$266,6,FALSE)))</f>
        <v/>
      </c>
      <c r="AG42" s="1"/>
      <c r="AH42" s="33" t="str" cm="1">
        <f t="array" ref="AH42">IF(AND(L42&lt;&gt;"",O42&lt;&gt;"",R42:S42&lt;&gt;"",W42:X42&lt;&gt;"",Z42:AA42&lt;&gt;"",AC42&lt;&gt;""),"Good","Bad")</f>
        <v>Bad</v>
      </c>
      <c r="AL42" t="str" cm="1">
        <f t="array" ref="AL42">IF(R42&gt;0,_xlfn.IFS(COUNTIF($L$20:L42,"&lt;&gt;")&lt;101,1,COUNTIF($L$20:L42,"&lt;&gt;")&lt;201,2,COUNTIF($L$20:L42,"&lt;&gt;")&lt;301,3,COUNTIF($L$20:L42,"&lt;&gt;")&lt;401,4,COUNTIF($L$20:L42,"&lt;&gt;")&lt;501,5,COUNTIF($L$20:L42,"&lt;&gt;")&lt;601,6,COUNTIF($L$20:L42,"&lt;&gt;")&lt;701,7,COUNTIF($L$20:L42,"&lt;&gt;")&lt;801,8,COUNTIF($L$20:L42,"&lt;&gt;")&lt;901,9,COUNTIF($L$20:L42,"&lt;&gt;")&lt;1001,10,COUNTIF($L$20:L42,"&lt;&gt;")&lt;1101,11,COUNTIF($L$20:L42,"&lt;&gt;")&lt;1201,12,COUNTIF($L$20:L42,"&lt;&gt;")&lt;1301,13,COUNTIF($L$20:L42,"&lt;&gt;")&lt;1401,14,COUNTIF($L$20:L42,"&lt;&gt;")&lt;1501,15,COUNTIF($L$20:L42,"&lt;&gt;")&lt;1601,16,COUNTIF($L$20:L42,"&lt;&gt;")&lt;1701,17,COUNTIF($L$20:L42,"&lt;&gt;")&lt;1801,18,COUNTIF($L$20:L42,"&lt;&gt;")&lt;1901,19,COUNTIF($L$20:L42,"&lt;&gt;")&lt;2001,20,COUNTIF($L$20:L42,"&lt;&gt;")&lt;2101,21,COUNTIF($L$20:L42,"&lt;&gt;")&lt;2201,22,COUNTIF($L$20:L42,"&lt;&gt;")&lt;2301,23,COUNTIF($L$20:L42,"&lt;&gt;")&lt;2401,24,COUNTIF($L$20:L42,"&lt;&gt;")&lt;2501,25,COUNTIF($L$20:L42,"&lt;&gt;")&lt;2601,26,COUNTIF($L$20:L42,"&lt;&gt;")&lt;2701,27,COUNTIF($L$20:L42,"&lt;&gt;")&lt;2801,28,COUNTIF($L$20:L42,"&lt;&gt;")&lt;2901,29,COUNTIF($L$20:L42,"&lt;&gt;")&lt;3001,30),"")</f>
        <v/>
      </c>
      <c r="AM42" t="str">
        <f t="shared" si="1"/>
        <v/>
      </c>
      <c r="AN42" t="str">
        <f t="shared" si="3"/>
        <v/>
      </c>
      <c r="AP42" t="str">
        <f t="shared" si="4"/>
        <v/>
      </c>
      <c r="AQ42" t="str">
        <f>IF(AO42="","",COUNTIFS(AM42:$AM$3019,AO42))</f>
        <v/>
      </c>
    </row>
    <row r="43" spans="1:43" x14ac:dyDescent="0.25">
      <c r="A43" s="6" t="str">
        <f>IF(COUNT($A$20:A42)&lt;&gt;$B$4,IF(A42="","",A42+1),"")</f>
        <v/>
      </c>
      <c r="B43" s="3"/>
      <c r="C43" s="3"/>
      <c r="D43" s="122"/>
      <c r="E43" s="3"/>
      <c r="F43" s="3"/>
      <c r="G43" s="3"/>
      <c r="H43" s="3"/>
      <c r="I43" s="120"/>
      <c r="J43" s="3"/>
      <c r="K43" s="119" t="str" cm="1">
        <f t="array" ref="K43">IF(OR($J$14 = "A",$J$14 = "B",$J$14 = "C"),IF(I43="","",IF(LEN(I43)&gt;2,_xlfn.IFS(ISNUMBER(SEARCH("_",I43)),I43,ISNUMBER(SEARCH(", ",I43)),SUBSTITUTE(I43,", ","_"),ISNUMBER(SEARCH("/ ",I43)),SUBSTITUTE(I43,"/ ","_"),ISNUMBER(SEARCH(",",I43)),SUBSTITUTE(I43,",","_"),ISNUMBER(SEARCH("/",I43)),SUBSTITUTE(I43,"/","_"),ISNUMBER(SEARCH("",I43)),I43),I43)),IF(OR($J$14 = "J",$J$14 = "K"),"",IF(D43="","",IF(LEN(D43)&gt;2,_xlfn.IFS(ISNUMBER(SEARCH("_",D43)),D43,ISNUMBER(SEARCH(", ",D43)),SUBSTITUTE(D43,", ","_"),ISNUMBER(SEARCH("/ ",D43)),SUBSTITUTE(D43,"/ ","_"),ISNUMBER(SEARCH(",",D43)),SUBSTITUTE(D43,",","_"),ISNUMBER(SEARCH("/",D43)),SUBSTITUTE(D43,"/","_"),ISNUMBER(SEARCH("",D43)),D43),D43))))</f>
        <v/>
      </c>
      <c r="L43" s="1"/>
      <c r="M43" s="1" t="str">
        <f t="shared" si="0"/>
        <v/>
      </c>
      <c r="N43" s="94" t="str">
        <f>IF($L43="None","",IF(ISERROR(VLOOKUP($L43,Info!$B$4:$B$266,1,FALSE)),"",VLOOKUP($L43,Info!$B$4:$L$266,5,FALSE)))</f>
        <v/>
      </c>
      <c r="O43" s="94" t="str">
        <f>IF(K43="","",IF(AND($J$12&lt;&gt;"ABC",N43="3"),"BAC",IF(N43="3","ABC",IF($J$12&lt;&gt;"ABC",IF($J$10="Standard",VLOOKUP(K43,Info!$BE$4:$BF$481,2,FALSE),VLOOKUP(K43,Info!$BI$4:$BJ$482,2,FALSE)),IF($J$10="Standard",VLOOKUP(K43,Info!$AG$4:$AH$2994,2,FALSE),VLOOKUP(K43,Info!$AK$4:$AL$2997,2,FALSE))))))</f>
        <v/>
      </c>
      <c r="P43" s="94" t="str">
        <f>IF($L43="None","",IF(ISERROR(VLOOKUP($L43,Info!$B$4:$B$266,1,FALSE)),"",VLOOKUP($L43,Info!$B$4:$L$266,3,FALSE)))</f>
        <v/>
      </c>
      <c r="Q43" s="96" t="str">
        <f>IF($L43="None","",IF(ISERROR(VLOOKUP($L43,Info!$B$4:$B$266,1,FALSE)),"",VLOOKUP($L43,Info!$B$4:$L$266,4,FALSE)))</f>
        <v/>
      </c>
      <c r="R43" s="1"/>
      <c r="S43" s="6" t="str">
        <f t="shared" si="2"/>
        <v/>
      </c>
      <c r="T43" s="6" t="str">
        <f>IF($L43="None","",IF(ISERROR(VLOOKUP($L43,Info!$B$4:$B$266,1,FALSE)),"",VLOOKUP($L43,Info!$B$4:$L$266,11,FALSE)))</f>
        <v/>
      </c>
      <c r="U43" s="1"/>
      <c r="V43" s="1"/>
      <c r="W43" s="1"/>
      <c r="X43" s="1" t="str">
        <f>IF($L43="None","",IF(ISERROR(VLOOKUP($L43,Info!$B$4:$B$266,1,FALSE)),"",IF(OR(W43="Metallic Liquid Tight",W43="Non-Metallic Liquid Tight",W43="LSZH",W43="Greenfield"),VLOOKUP($L43,Info!$B$4:$L$266,7,FALSE),"N/A")))</f>
        <v/>
      </c>
      <c r="Y43" s="1"/>
      <c r="Z43" s="96" t="str">
        <f>IF($L43="None","",IF(ISERROR(VLOOKUP($L43,Info!$B$4:$B$266,1,FALSE)),"",VLOOKUP($L43,Info!$B$4:$L$266,9,FALSE)))</f>
        <v/>
      </c>
      <c r="AA43" s="96" t="str">
        <f>IF($L43="None","",IF(ISERROR(VLOOKUP($L43,Info!$B$4:$B$266,1,FALSE)),"",VLOOKUP($L43,Info!$B$4:$L$266,8,FALSE)))</f>
        <v/>
      </c>
      <c r="AB43" s="96" t="str">
        <f>IF($L43="None","",IF(ISERROR(VLOOKUP($L43,Info!$B$4:$B$266,1,FALSE)),"",VLOOKUP($L43,Info!$B$4:$L$266,10,FALSE)))</f>
        <v/>
      </c>
      <c r="AC43" s="1" t="str">
        <f>IF(W43="SO Cable","Black,White",IF(O43="","",IF(P43="","",IF($J$12&lt;&gt;"ABC",IF(P43&lt;="250",VLOOKUP(O43,Info!$AZ$4:$BB$22,3,FALSE),VLOOKUP(O43,Info!$AZ$23:$BB$39,3,FALSE)),IF(P43&lt;="250",VLOOKUP(O43,Info!$AO$4:$AQ$22,3,FALSE),VLOOKUP(O43,Info!$AO$23:$AP$39,3,FALSE))))))</f>
        <v/>
      </c>
      <c r="AD43" s="1"/>
      <c r="AE43" s="1" t="str">
        <f>IF($L43="None","",IF(ISERROR(VLOOKUP($L43,Info!$B$4:$B$266,1,FALSE)),"",VLOOKUP($L43,Info!$B$4:$L$266,4,FALSE)))</f>
        <v/>
      </c>
      <c r="AF43" s="1" t="str">
        <f>IF($L43="None","",IF(ISERROR(VLOOKUP($L43,Info!$B$4:$B$266,1,FALSE)),"",VLOOKUP($L43,Info!$B$4:$L$266,6,FALSE)))</f>
        <v/>
      </c>
      <c r="AG43" s="1"/>
      <c r="AH43" s="33" t="str" cm="1">
        <f t="array" ref="AH43">IF(AND(L43&lt;&gt;"",O43&lt;&gt;"",R43:S43&lt;&gt;"",W43:X43&lt;&gt;"",Z43:AA43&lt;&gt;"",AC43&lt;&gt;""),"Good","Bad")</f>
        <v>Bad</v>
      </c>
      <c r="AL43" t="str" cm="1">
        <f t="array" ref="AL43">IF(R43&gt;0,_xlfn.IFS(COUNTIF($L$20:L43,"&lt;&gt;")&lt;101,1,COUNTIF($L$20:L43,"&lt;&gt;")&lt;201,2,COUNTIF($L$20:L43,"&lt;&gt;")&lt;301,3,COUNTIF($L$20:L43,"&lt;&gt;")&lt;401,4,COUNTIF($L$20:L43,"&lt;&gt;")&lt;501,5,COUNTIF($L$20:L43,"&lt;&gt;")&lt;601,6,COUNTIF($L$20:L43,"&lt;&gt;")&lt;701,7,COUNTIF($L$20:L43,"&lt;&gt;")&lt;801,8,COUNTIF($L$20:L43,"&lt;&gt;")&lt;901,9,COUNTIF($L$20:L43,"&lt;&gt;")&lt;1001,10,COUNTIF($L$20:L43,"&lt;&gt;")&lt;1101,11,COUNTIF($L$20:L43,"&lt;&gt;")&lt;1201,12,COUNTIF($L$20:L43,"&lt;&gt;")&lt;1301,13,COUNTIF($L$20:L43,"&lt;&gt;")&lt;1401,14,COUNTIF($L$20:L43,"&lt;&gt;")&lt;1501,15,COUNTIF($L$20:L43,"&lt;&gt;")&lt;1601,16,COUNTIF($L$20:L43,"&lt;&gt;")&lt;1701,17,COUNTIF($L$20:L43,"&lt;&gt;")&lt;1801,18,COUNTIF($L$20:L43,"&lt;&gt;")&lt;1901,19,COUNTIF($L$20:L43,"&lt;&gt;")&lt;2001,20,COUNTIF($L$20:L43,"&lt;&gt;")&lt;2101,21,COUNTIF($L$20:L43,"&lt;&gt;")&lt;2201,22,COUNTIF($L$20:L43,"&lt;&gt;")&lt;2301,23,COUNTIF($L$20:L43,"&lt;&gt;")&lt;2401,24,COUNTIF($L$20:L43,"&lt;&gt;")&lt;2501,25,COUNTIF($L$20:L43,"&lt;&gt;")&lt;2601,26,COUNTIF($L$20:L43,"&lt;&gt;")&lt;2701,27,COUNTIF($L$20:L43,"&lt;&gt;")&lt;2801,28,COUNTIF($L$20:L43,"&lt;&gt;")&lt;2901,29,COUNTIF($L$20:L43,"&lt;&gt;")&lt;3001,30),"")</f>
        <v/>
      </c>
      <c r="AM43" t="str">
        <f t="shared" si="1"/>
        <v/>
      </c>
      <c r="AN43" t="str">
        <f t="shared" si="3"/>
        <v/>
      </c>
      <c r="AP43" t="str">
        <f t="shared" si="4"/>
        <v/>
      </c>
      <c r="AQ43" t="str">
        <f>IF(AO43="","",COUNTIFS(AM43:$AM$3019,AO43))</f>
        <v/>
      </c>
    </row>
    <row r="44" spans="1:43" x14ac:dyDescent="0.25">
      <c r="A44" s="6" t="str">
        <f>IF(COUNT($A$20:A43)&lt;&gt;$B$4,IF(A43="","",A43+1),"")</f>
        <v/>
      </c>
      <c r="B44" s="3"/>
      <c r="C44" s="3"/>
      <c r="D44" s="122"/>
      <c r="E44" s="3"/>
      <c r="F44" s="3"/>
      <c r="G44" s="3"/>
      <c r="H44" s="3"/>
      <c r="I44" s="120"/>
      <c r="J44" s="3"/>
      <c r="K44" s="119" t="str" cm="1">
        <f t="array" ref="K44">IF(OR($J$14 = "A",$J$14 = "B",$J$14 = "C"),IF(I44="","",IF(LEN(I44)&gt;2,_xlfn.IFS(ISNUMBER(SEARCH("_",I44)),I44,ISNUMBER(SEARCH(", ",I44)),SUBSTITUTE(I44,", ","_"),ISNUMBER(SEARCH("/ ",I44)),SUBSTITUTE(I44,"/ ","_"),ISNUMBER(SEARCH(",",I44)),SUBSTITUTE(I44,",","_"),ISNUMBER(SEARCH("/",I44)),SUBSTITUTE(I44,"/","_"),ISNUMBER(SEARCH("",I44)),I44),I44)),IF(OR($J$14 = "J",$J$14 = "K"),"",IF(D44="","",IF(LEN(D44)&gt;2,_xlfn.IFS(ISNUMBER(SEARCH("_",D44)),D44,ISNUMBER(SEARCH(", ",D44)),SUBSTITUTE(D44,", ","_"),ISNUMBER(SEARCH("/ ",D44)),SUBSTITUTE(D44,"/ ","_"),ISNUMBER(SEARCH(",",D44)),SUBSTITUTE(D44,",","_"),ISNUMBER(SEARCH("/",D44)),SUBSTITUTE(D44,"/","_"),ISNUMBER(SEARCH("",D44)),D44),D44))))</f>
        <v/>
      </c>
      <c r="L44" s="1"/>
      <c r="M44" s="1" t="str">
        <f t="shared" si="0"/>
        <v/>
      </c>
      <c r="N44" s="94" t="str">
        <f>IF($L44="None","",IF(ISERROR(VLOOKUP($L44,Info!$B$4:$B$266,1,FALSE)),"",VLOOKUP($L44,Info!$B$4:$L$266,5,FALSE)))</f>
        <v/>
      </c>
      <c r="O44" s="94" t="str">
        <f>IF(K44="","",IF(AND($J$12&lt;&gt;"ABC",N44="3"),"BAC",IF(N44="3","ABC",IF($J$12&lt;&gt;"ABC",IF($J$10="Standard",VLOOKUP(K44,Info!$BE$4:$BF$481,2,FALSE),VLOOKUP(K44,Info!$BI$4:$BJ$482,2,FALSE)),IF($J$10="Standard",VLOOKUP(K44,Info!$AG$4:$AH$2994,2,FALSE),VLOOKUP(K44,Info!$AK$4:$AL$2997,2,FALSE))))))</f>
        <v/>
      </c>
      <c r="P44" s="94" t="str">
        <f>IF($L44="None","",IF(ISERROR(VLOOKUP($L44,Info!$B$4:$B$266,1,FALSE)),"",VLOOKUP($L44,Info!$B$4:$L$266,3,FALSE)))</f>
        <v/>
      </c>
      <c r="Q44" s="96" t="str">
        <f>IF($L44="None","",IF(ISERROR(VLOOKUP($L44,Info!$B$4:$B$266,1,FALSE)),"",VLOOKUP($L44,Info!$B$4:$L$266,4,FALSE)))</f>
        <v/>
      </c>
      <c r="R44" s="1"/>
      <c r="S44" s="6" t="str">
        <f t="shared" si="2"/>
        <v/>
      </c>
      <c r="T44" s="6" t="str">
        <f>IF($L44="None","",IF(ISERROR(VLOOKUP($L44,Info!$B$4:$B$266,1,FALSE)),"",VLOOKUP($L44,Info!$B$4:$L$266,11,FALSE)))</f>
        <v/>
      </c>
      <c r="U44" s="1"/>
      <c r="V44" s="1"/>
      <c r="W44" s="1"/>
      <c r="X44" s="1" t="str">
        <f>IF($L44="None","",IF(ISERROR(VLOOKUP($L44,Info!$B$4:$B$266,1,FALSE)),"",IF(OR(W44="Metallic Liquid Tight",W44="Non-Metallic Liquid Tight",W44="LSZH",W44="Greenfield"),VLOOKUP($L44,Info!$B$4:$L$266,7,FALSE),"N/A")))</f>
        <v/>
      </c>
      <c r="Y44" s="1"/>
      <c r="Z44" s="96" t="str">
        <f>IF($L44="None","",IF(ISERROR(VLOOKUP($L44,Info!$B$4:$B$266,1,FALSE)),"",VLOOKUP($L44,Info!$B$4:$L$266,9,FALSE)))</f>
        <v/>
      </c>
      <c r="AA44" s="96" t="str">
        <f>IF($L44="None","",IF(ISERROR(VLOOKUP($L44,Info!$B$4:$B$266,1,FALSE)),"",VLOOKUP($L44,Info!$B$4:$L$266,8,FALSE)))</f>
        <v/>
      </c>
      <c r="AB44" s="96" t="str">
        <f>IF($L44="None","",IF(ISERROR(VLOOKUP($L44,Info!$B$4:$B$266,1,FALSE)),"",VLOOKUP($L44,Info!$B$4:$L$266,10,FALSE)))</f>
        <v/>
      </c>
      <c r="AC44" s="1" t="str">
        <f>IF(W44="SO Cable","Black,White",IF(O44="","",IF(P44="","",IF($J$12&lt;&gt;"ABC",IF(P44&lt;="250",VLOOKUP(O44,Info!$AZ$4:$BB$22,3,FALSE),VLOOKUP(O44,Info!$AZ$23:$BB$39,3,FALSE)),IF(P44&lt;="250",VLOOKUP(O44,Info!$AO$4:$AQ$22,3,FALSE),VLOOKUP(O44,Info!$AO$23:$AP$39,3,FALSE))))))</f>
        <v/>
      </c>
      <c r="AD44" s="1"/>
      <c r="AE44" s="1" t="str">
        <f>IF($L44="None","",IF(ISERROR(VLOOKUP($L44,Info!$B$4:$B$266,1,FALSE)),"",VLOOKUP($L44,Info!$B$4:$L$266,4,FALSE)))</f>
        <v/>
      </c>
      <c r="AF44" s="1" t="str">
        <f>IF($L44="None","",IF(ISERROR(VLOOKUP($L44,Info!$B$4:$B$266,1,FALSE)),"",VLOOKUP($L44,Info!$B$4:$L$266,6,FALSE)))</f>
        <v/>
      </c>
      <c r="AG44" s="1"/>
      <c r="AH44" s="33" t="str" cm="1">
        <f t="array" ref="AH44">IF(AND(L44&lt;&gt;"",O44&lt;&gt;"",R44:S44&lt;&gt;"",W44:X44&lt;&gt;"",Z44:AA44&lt;&gt;"",AC44&lt;&gt;""),"Good","Bad")</f>
        <v>Bad</v>
      </c>
      <c r="AL44" t="str" cm="1">
        <f t="array" ref="AL44">IF(R44&gt;0,_xlfn.IFS(COUNTIF($L$20:L44,"&lt;&gt;")&lt;101,1,COUNTIF($L$20:L44,"&lt;&gt;")&lt;201,2,COUNTIF($L$20:L44,"&lt;&gt;")&lt;301,3,COUNTIF($L$20:L44,"&lt;&gt;")&lt;401,4,COUNTIF($L$20:L44,"&lt;&gt;")&lt;501,5,COUNTIF($L$20:L44,"&lt;&gt;")&lt;601,6,COUNTIF($L$20:L44,"&lt;&gt;")&lt;701,7,COUNTIF($L$20:L44,"&lt;&gt;")&lt;801,8,COUNTIF($L$20:L44,"&lt;&gt;")&lt;901,9,COUNTIF($L$20:L44,"&lt;&gt;")&lt;1001,10,COUNTIF($L$20:L44,"&lt;&gt;")&lt;1101,11,COUNTIF($L$20:L44,"&lt;&gt;")&lt;1201,12,COUNTIF($L$20:L44,"&lt;&gt;")&lt;1301,13,COUNTIF($L$20:L44,"&lt;&gt;")&lt;1401,14,COUNTIF($L$20:L44,"&lt;&gt;")&lt;1501,15,COUNTIF($L$20:L44,"&lt;&gt;")&lt;1601,16,COUNTIF($L$20:L44,"&lt;&gt;")&lt;1701,17,COUNTIF($L$20:L44,"&lt;&gt;")&lt;1801,18,COUNTIF($L$20:L44,"&lt;&gt;")&lt;1901,19,COUNTIF($L$20:L44,"&lt;&gt;")&lt;2001,20,COUNTIF($L$20:L44,"&lt;&gt;")&lt;2101,21,COUNTIF($L$20:L44,"&lt;&gt;")&lt;2201,22,COUNTIF($L$20:L44,"&lt;&gt;")&lt;2301,23,COUNTIF($L$20:L44,"&lt;&gt;")&lt;2401,24,COUNTIF($L$20:L44,"&lt;&gt;")&lt;2501,25,COUNTIF($L$20:L44,"&lt;&gt;")&lt;2601,26,COUNTIF($L$20:L44,"&lt;&gt;")&lt;2701,27,COUNTIF($L$20:L44,"&lt;&gt;")&lt;2801,28,COUNTIF($L$20:L44,"&lt;&gt;")&lt;2901,29,COUNTIF($L$20:L44,"&lt;&gt;")&lt;3001,30),"")</f>
        <v/>
      </c>
      <c r="AM44" t="str">
        <f t="shared" si="1"/>
        <v/>
      </c>
      <c r="AN44" t="str">
        <f t="shared" si="3"/>
        <v/>
      </c>
      <c r="AP44" t="str">
        <f t="shared" si="4"/>
        <v/>
      </c>
      <c r="AQ44" t="str">
        <f>IF(AO44="","",COUNTIFS(AM44:$AM$3019,AO44))</f>
        <v/>
      </c>
    </row>
    <row r="45" spans="1:43" x14ac:dyDescent="0.25">
      <c r="A45" s="6" t="str">
        <f>IF(COUNT($A$20:A44)&lt;&gt;$B$4,IF(A44="","",A44+1),"")</f>
        <v/>
      </c>
      <c r="B45" s="3"/>
      <c r="C45" s="3"/>
      <c r="D45" s="122"/>
      <c r="E45" s="3"/>
      <c r="F45" s="3"/>
      <c r="G45" s="3"/>
      <c r="H45" s="3"/>
      <c r="I45" s="120"/>
      <c r="J45" s="3"/>
      <c r="K45" s="119" t="str" cm="1">
        <f t="array" ref="K45">IF(OR($J$14 = "A",$J$14 = "B",$J$14 = "C"),IF(I45="","",IF(LEN(I45)&gt;2,_xlfn.IFS(ISNUMBER(SEARCH("_",I45)),I45,ISNUMBER(SEARCH(", ",I45)),SUBSTITUTE(I45,", ","_"),ISNUMBER(SEARCH("/ ",I45)),SUBSTITUTE(I45,"/ ","_"),ISNUMBER(SEARCH(",",I45)),SUBSTITUTE(I45,",","_"),ISNUMBER(SEARCH("/",I45)),SUBSTITUTE(I45,"/","_"),ISNUMBER(SEARCH("",I45)),I45),I45)),IF(OR($J$14 = "J",$J$14 = "K"),"",IF(D45="","",IF(LEN(D45)&gt;2,_xlfn.IFS(ISNUMBER(SEARCH("_",D45)),D45,ISNUMBER(SEARCH(", ",D45)),SUBSTITUTE(D45,", ","_"),ISNUMBER(SEARCH("/ ",D45)),SUBSTITUTE(D45,"/ ","_"),ISNUMBER(SEARCH(",",D45)),SUBSTITUTE(D45,",","_"),ISNUMBER(SEARCH("/",D45)),SUBSTITUTE(D45,"/","_"),ISNUMBER(SEARCH("",D45)),D45),D45))))</f>
        <v/>
      </c>
      <c r="L45" s="1"/>
      <c r="M45" s="1" t="str">
        <f t="shared" si="0"/>
        <v/>
      </c>
      <c r="N45" s="94" t="str">
        <f>IF($L45="None","",IF(ISERROR(VLOOKUP($L45,Info!$B$4:$B$266,1,FALSE)),"",VLOOKUP($L45,Info!$B$4:$L$266,5,FALSE)))</f>
        <v/>
      </c>
      <c r="O45" s="94" t="str">
        <f>IF(K45="","",IF(AND($J$12&lt;&gt;"ABC",N45="3"),"BAC",IF(N45="3","ABC",IF($J$12&lt;&gt;"ABC",IF($J$10="Standard",VLOOKUP(K45,Info!$BE$4:$BF$481,2,FALSE),VLOOKUP(K45,Info!$BI$4:$BJ$482,2,FALSE)),IF($J$10="Standard",VLOOKUP(K45,Info!$AG$4:$AH$2994,2,FALSE),VLOOKUP(K45,Info!$AK$4:$AL$2997,2,FALSE))))))</f>
        <v/>
      </c>
      <c r="P45" s="94" t="str">
        <f>IF($L45="None","",IF(ISERROR(VLOOKUP($L45,Info!$B$4:$B$266,1,FALSE)),"",VLOOKUP($L45,Info!$B$4:$L$266,3,FALSE)))</f>
        <v/>
      </c>
      <c r="Q45" s="96" t="str">
        <f>IF($L45="None","",IF(ISERROR(VLOOKUP($L45,Info!$B$4:$B$266,1,FALSE)),"",VLOOKUP($L45,Info!$B$4:$L$266,4,FALSE)))</f>
        <v/>
      </c>
      <c r="R45" s="1"/>
      <c r="S45" s="6" t="str">
        <f t="shared" si="2"/>
        <v/>
      </c>
      <c r="T45" s="6" t="str">
        <f>IF($L45="None","",IF(ISERROR(VLOOKUP($L45,Info!$B$4:$B$266,1,FALSE)),"",VLOOKUP($L45,Info!$B$4:$L$266,11,FALSE)))</f>
        <v/>
      </c>
      <c r="U45" s="1"/>
      <c r="V45" s="1"/>
      <c r="W45" s="1"/>
      <c r="X45" s="1" t="str">
        <f>IF($L45="None","",IF(ISERROR(VLOOKUP($L45,Info!$B$4:$B$266,1,FALSE)),"",IF(OR(W45="Metallic Liquid Tight",W45="Non-Metallic Liquid Tight",W45="LSZH",W45="Greenfield"),VLOOKUP($L45,Info!$B$4:$L$266,7,FALSE),"N/A")))</f>
        <v/>
      </c>
      <c r="Y45" s="1"/>
      <c r="Z45" s="96" t="str">
        <f>IF($L45="None","",IF(ISERROR(VLOOKUP($L45,Info!$B$4:$B$266,1,FALSE)),"",VLOOKUP($L45,Info!$B$4:$L$266,9,FALSE)))</f>
        <v/>
      </c>
      <c r="AA45" s="96" t="str">
        <f>IF($L45="None","",IF(ISERROR(VLOOKUP($L45,Info!$B$4:$B$266,1,FALSE)),"",VLOOKUP($L45,Info!$B$4:$L$266,8,FALSE)))</f>
        <v/>
      </c>
      <c r="AB45" s="96" t="str">
        <f>IF($L45="None","",IF(ISERROR(VLOOKUP($L45,Info!$B$4:$B$266,1,FALSE)),"",VLOOKUP($L45,Info!$B$4:$L$266,10,FALSE)))</f>
        <v/>
      </c>
      <c r="AC45" s="1" t="str">
        <f>IF(W45="SO Cable","Black,White",IF(O45="","",IF(P45="","",IF($J$12&lt;&gt;"ABC",IF(P45&lt;="250",VLOOKUP(O45,Info!$AZ$4:$BB$22,3,FALSE),VLOOKUP(O45,Info!$AZ$23:$BB$39,3,FALSE)),IF(P45&lt;="250",VLOOKUP(O45,Info!$AO$4:$AQ$22,3,FALSE),VLOOKUP(O45,Info!$AO$23:$AP$39,3,FALSE))))))</f>
        <v/>
      </c>
      <c r="AD45" s="1"/>
      <c r="AE45" s="1" t="str">
        <f>IF($L45="None","",IF(ISERROR(VLOOKUP($L45,Info!$B$4:$B$266,1,FALSE)),"",VLOOKUP($L45,Info!$B$4:$L$266,4,FALSE)))</f>
        <v/>
      </c>
      <c r="AF45" s="1" t="str">
        <f>IF($L45="None","",IF(ISERROR(VLOOKUP($L45,Info!$B$4:$B$266,1,FALSE)),"",VLOOKUP($L45,Info!$B$4:$L$266,6,FALSE)))</f>
        <v/>
      </c>
      <c r="AG45" s="1"/>
      <c r="AH45" s="33" t="str" cm="1">
        <f t="array" ref="AH45">IF(AND(L45&lt;&gt;"",O45&lt;&gt;"",R45:S45&lt;&gt;"",W45:X45&lt;&gt;"",Z45:AA45&lt;&gt;"",AC45&lt;&gt;""),"Good","Bad")</f>
        <v>Bad</v>
      </c>
      <c r="AL45" t="str" cm="1">
        <f t="array" ref="AL45">IF(R45&gt;0,_xlfn.IFS(COUNTIF($L$20:L45,"&lt;&gt;")&lt;101,1,COUNTIF($L$20:L45,"&lt;&gt;")&lt;201,2,COUNTIF($L$20:L45,"&lt;&gt;")&lt;301,3,COUNTIF($L$20:L45,"&lt;&gt;")&lt;401,4,COUNTIF($L$20:L45,"&lt;&gt;")&lt;501,5,COUNTIF($L$20:L45,"&lt;&gt;")&lt;601,6,COUNTIF($L$20:L45,"&lt;&gt;")&lt;701,7,COUNTIF($L$20:L45,"&lt;&gt;")&lt;801,8,COUNTIF($L$20:L45,"&lt;&gt;")&lt;901,9,COUNTIF($L$20:L45,"&lt;&gt;")&lt;1001,10,COUNTIF($L$20:L45,"&lt;&gt;")&lt;1101,11,COUNTIF($L$20:L45,"&lt;&gt;")&lt;1201,12,COUNTIF($L$20:L45,"&lt;&gt;")&lt;1301,13,COUNTIF($L$20:L45,"&lt;&gt;")&lt;1401,14,COUNTIF($L$20:L45,"&lt;&gt;")&lt;1501,15,COUNTIF($L$20:L45,"&lt;&gt;")&lt;1601,16,COUNTIF($L$20:L45,"&lt;&gt;")&lt;1701,17,COUNTIF($L$20:L45,"&lt;&gt;")&lt;1801,18,COUNTIF($L$20:L45,"&lt;&gt;")&lt;1901,19,COUNTIF($L$20:L45,"&lt;&gt;")&lt;2001,20,COUNTIF($L$20:L45,"&lt;&gt;")&lt;2101,21,COUNTIF($L$20:L45,"&lt;&gt;")&lt;2201,22,COUNTIF($L$20:L45,"&lt;&gt;")&lt;2301,23,COUNTIF($L$20:L45,"&lt;&gt;")&lt;2401,24,COUNTIF($L$20:L45,"&lt;&gt;")&lt;2501,25,COUNTIF($L$20:L45,"&lt;&gt;")&lt;2601,26,COUNTIF($L$20:L45,"&lt;&gt;")&lt;2701,27,COUNTIF($L$20:L45,"&lt;&gt;")&lt;2801,28,COUNTIF($L$20:L45,"&lt;&gt;")&lt;2901,29,COUNTIF($L$20:L45,"&lt;&gt;")&lt;3001,30),"")</f>
        <v/>
      </c>
      <c r="AM45" t="str">
        <f t="shared" si="1"/>
        <v/>
      </c>
      <c r="AN45" t="str">
        <f t="shared" si="3"/>
        <v/>
      </c>
      <c r="AP45" t="str">
        <f t="shared" si="4"/>
        <v/>
      </c>
      <c r="AQ45" t="str">
        <f>IF(AO45="","",COUNTIFS(AM45:$AM$3019,AO45))</f>
        <v/>
      </c>
    </row>
    <row r="46" spans="1:43" x14ac:dyDescent="0.25">
      <c r="A46" s="6" t="str">
        <f>IF(COUNT($A$20:A45)&lt;&gt;$B$4,IF(A45="","",A45+1),"")</f>
        <v/>
      </c>
      <c r="B46" s="3"/>
      <c r="C46" s="3"/>
      <c r="D46" s="122"/>
      <c r="E46" s="3"/>
      <c r="F46" s="3"/>
      <c r="G46" s="3"/>
      <c r="H46" s="3"/>
      <c r="I46" s="120"/>
      <c r="J46" s="3"/>
      <c r="K46" s="119" t="str" cm="1">
        <f t="array" ref="K46">IF(OR($J$14 = "A",$J$14 = "B",$J$14 = "C"),IF(I46="","",IF(LEN(I46)&gt;2,_xlfn.IFS(ISNUMBER(SEARCH("_",I46)),I46,ISNUMBER(SEARCH(", ",I46)),SUBSTITUTE(I46,", ","_"),ISNUMBER(SEARCH("/ ",I46)),SUBSTITUTE(I46,"/ ","_"),ISNUMBER(SEARCH(",",I46)),SUBSTITUTE(I46,",","_"),ISNUMBER(SEARCH("/",I46)),SUBSTITUTE(I46,"/","_"),ISNUMBER(SEARCH("",I46)),I46),I46)),IF(OR($J$14 = "J",$J$14 = "K"),"",IF(D46="","",IF(LEN(D46)&gt;2,_xlfn.IFS(ISNUMBER(SEARCH("_",D46)),D46,ISNUMBER(SEARCH(", ",D46)),SUBSTITUTE(D46,", ","_"),ISNUMBER(SEARCH("/ ",D46)),SUBSTITUTE(D46,"/ ","_"),ISNUMBER(SEARCH(",",D46)),SUBSTITUTE(D46,",","_"),ISNUMBER(SEARCH("/",D46)),SUBSTITUTE(D46,"/","_"),ISNUMBER(SEARCH("",D46)),D46),D46))))</f>
        <v/>
      </c>
      <c r="L46" s="1"/>
      <c r="M46" s="1" t="str">
        <f t="shared" si="0"/>
        <v/>
      </c>
      <c r="N46" s="94" t="str">
        <f>IF($L46="None","",IF(ISERROR(VLOOKUP($L46,Info!$B$4:$B$266,1,FALSE)),"",VLOOKUP($L46,Info!$B$4:$L$266,5,FALSE)))</f>
        <v/>
      </c>
      <c r="O46" s="94" t="str">
        <f>IF(K46="","",IF(AND($J$12&lt;&gt;"ABC",N46="3"),"BAC",IF(N46="3","ABC",IF($J$12&lt;&gt;"ABC",IF($J$10="Standard",VLOOKUP(K46,Info!$BE$4:$BF$481,2,FALSE),VLOOKUP(K46,Info!$BI$4:$BJ$482,2,FALSE)),IF($J$10="Standard",VLOOKUP(K46,Info!$AG$4:$AH$2994,2,FALSE),VLOOKUP(K46,Info!$AK$4:$AL$2997,2,FALSE))))))</f>
        <v/>
      </c>
      <c r="P46" s="94" t="str">
        <f>IF($L46="None","",IF(ISERROR(VLOOKUP($L46,Info!$B$4:$B$266,1,FALSE)),"",VLOOKUP($L46,Info!$B$4:$L$266,3,FALSE)))</f>
        <v/>
      </c>
      <c r="Q46" s="96" t="str">
        <f>IF($L46="None","",IF(ISERROR(VLOOKUP($L46,Info!$B$4:$B$266,1,FALSE)),"",VLOOKUP($L46,Info!$B$4:$L$266,4,FALSE)))</f>
        <v/>
      </c>
      <c r="R46" s="1"/>
      <c r="S46" s="6" t="str">
        <f t="shared" si="2"/>
        <v/>
      </c>
      <c r="T46" s="6" t="str">
        <f>IF($L46="None","",IF(ISERROR(VLOOKUP($L46,Info!$B$4:$B$266,1,FALSE)),"",VLOOKUP($L46,Info!$B$4:$L$266,11,FALSE)))</f>
        <v/>
      </c>
      <c r="U46" s="1"/>
      <c r="V46" s="1"/>
      <c r="W46" s="1"/>
      <c r="X46" s="1" t="str">
        <f>IF($L46="None","",IF(ISERROR(VLOOKUP($L46,Info!$B$4:$B$266,1,FALSE)),"",IF(OR(W46="Metallic Liquid Tight",W46="Non-Metallic Liquid Tight",W46="LSZH",W46="Greenfield"),VLOOKUP($L46,Info!$B$4:$L$266,7,FALSE),"N/A")))</f>
        <v/>
      </c>
      <c r="Y46" s="1"/>
      <c r="Z46" s="96" t="str">
        <f>IF($L46="None","",IF(ISERROR(VLOOKUP($L46,Info!$B$4:$B$266,1,FALSE)),"",VLOOKUP($L46,Info!$B$4:$L$266,9,FALSE)))</f>
        <v/>
      </c>
      <c r="AA46" s="96" t="str">
        <f>IF($L46="None","",IF(ISERROR(VLOOKUP($L46,Info!$B$4:$B$266,1,FALSE)),"",VLOOKUP($L46,Info!$B$4:$L$266,8,FALSE)))</f>
        <v/>
      </c>
      <c r="AB46" s="96" t="str">
        <f>IF($L46="None","",IF(ISERROR(VLOOKUP($L46,Info!$B$4:$B$266,1,FALSE)),"",VLOOKUP($L46,Info!$B$4:$L$266,10,FALSE)))</f>
        <v/>
      </c>
      <c r="AC46" s="1" t="str">
        <f>IF(W46="SO Cable","Black,White",IF(O46="","",IF(P46="","",IF($J$12&lt;&gt;"ABC",IF(P46&lt;="250",VLOOKUP(O46,Info!$AZ$4:$BB$22,3,FALSE),VLOOKUP(O46,Info!$AZ$23:$BB$39,3,FALSE)),IF(P46&lt;="250",VLOOKUP(O46,Info!$AO$4:$AQ$22,3,FALSE),VLOOKUP(O46,Info!$AO$23:$AP$39,3,FALSE))))))</f>
        <v/>
      </c>
      <c r="AD46" s="1"/>
      <c r="AE46" s="1" t="str">
        <f>IF($L46="None","",IF(ISERROR(VLOOKUP($L46,Info!$B$4:$B$266,1,FALSE)),"",VLOOKUP($L46,Info!$B$4:$L$266,4,FALSE)))</f>
        <v/>
      </c>
      <c r="AF46" s="1" t="str">
        <f>IF($L46="None","",IF(ISERROR(VLOOKUP($L46,Info!$B$4:$B$266,1,FALSE)),"",VLOOKUP($L46,Info!$B$4:$L$266,6,FALSE)))</f>
        <v/>
      </c>
      <c r="AG46" s="1"/>
      <c r="AH46" s="33" t="str" cm="1">
        <f t="array" ref="AH46">IF(AND(L46&lt;&gt;"",O46&lt;&gt;"",R46:S46&lt;&gt;"",W46:X46&lt;&gt;"",Z46:AA46&lt;&gt;"",AC46&lt;&gt;""),"Good","Bad")</f>
        <v>Bad</v>
      </c>
      <c r="AL46" t="str" cm="1">
        <f t="array" ref="AL46">IF(R46&gt;0,_xlfn.IFS(COUNTIF($L$20:L46,"&lt;&gt;")&lt;101,1,COUNTIF($L$20:L46,"&lt;&gt;")&lt;201,2,COUNTIF($L$20:L46,"&lt;&gt;")&lt;301,3,COUNTIF($L$20:L46,"&lt;&gt;")&lt;401,4,COUNTIF($L$20:L46,"&lt;&gt;")&lt;501,5,COUNTIF($L$20:L46,"&lt;&gt;")&lt;601,6,COUNTIF($L$20:L46,"&lt;&gt;")&lt;701,7,COUNTIF($L$20:L46,"&lt;&gt;")&lt;801,8,COUNTIF($L$20:L46,"&lt;&gt;")&lt;901,9,COUNTIF($L$20:L46,"&lt;&gt;")&lt;1001,10,COUNTIF($L$20:L46,"&lt;&gt;")&lt;1101,11,COUNTIF($L$20:L46,"&lt;&gt;")&lt;1201,12,COUNTIF($L$20:L46,"&lt;&gt;")&lt;1301,13,COUNTIF($L$20:L46,"&lt;&gt;")&lt;1401,14,COUNTIF($L$20:L46,"&lt;&gt;")&lt;1501,15,COUNTIF($L$20:L46,"&lt;&gt;")&lt;1601,16,COUNTIF($L$20:L46,"&lt;&gt;")&lt;1701,17,COUNTIF($L$20:L46,"&lt;&gt;")&lt;1801,18,COUNTIF($L$20:L46,"&lt;&gt;")&lt;1901,19,COUNTIF($L$20:L46,"&lt;&gt;")&lt;2001,20,COUNTIF($L$20:L46,"&lt;&gt;")&lt;2101,21,COUNTIF($L$20:L46,"&lt;&gt;")&lt;2201,22,COUNTIF($L$20:L46,"&lt;&gt;")&lt;2301,23,COUNTIF($L$20:L46,"&lt;&gt;")&lt;2401,24,COUNTIF($L$20:L46,"&lt;&gt;")&lt;2501,25,COUNTIF($L$20:L46,"&lt;&gt;")&lt;2601,26,COUNTIF($L$20:L46,"&lt;&gt;")&lt;2701,27,COUNTIF($L$20:L46,"&lt;&gt;")&lt;2801,28,COUNTIF($L$20:L46,"&lt;&gt;")&lt;2901,29,COUNTIF($L$20:L46,"&lt;&gt;")&lt;3001,30),"")</f>
        <v/>
      </c>
      <c r="AM46" t="str">
        <f t="shared" si="1"/>
        <v/>
      </c>
      <c r="AN46" t="str">
        <f t="shared" si="3"/>
        <v/>
      </c>
      <c r="AP46" t="str">
        <f t="shared" si="4"/>
        <v/>
      </c>
      <c r="AQ46" t="str">
        <f>IF(AO46="","",COUNTIFS(AM46:$AM$3019,AO46))</f>
        <v/>
      </c>
    </row>
    <row r="47" spans="1:43" x14ac:dyDescent="0.25">
      <c r="A47" s="6" t="str">
        <f>IF(COUNT($A$20:A46)&lt;&gt;$B$4,IF(A46="","",A46+1),"")</f>
        <v/>
      </c>
      <c r="B47" s="3"/>
      <c r="C47" s="3"/>
      <c r="D47" s="122"/>
      <c r="E47" s="3"/>
      <c r="F47" s="3"/>
      <c r="G47" s="3"/>
      <c r="H47" s="3"/>
      <c r="I47" s="120"/>
      <c r="J47" s="3"/>
      <c r="K47" s="119" t="str" cm="1">
        <f t="array" ref="K47">IF(OR($J$14 = "A",$J$14 = "B",$J$14 = "C"),IF(I47="","",IF(LEN(I47)&gt;2,_xlfn.IFS(ISNUMBER(SEARCH("_",I47)),I47,ISNUMBER(SEARCH(", ",I47)),SUBSTITUTE(I47,", ","_"),ISNUMBER(SEARCH("/ ",I47)),SUBSTITUTE(I47,"/ ","_"),ISNUMBER(SEARCH(",",I47)),SUBSTITUTE(I47,",","_"),ISNUMBER(SEARCH("/",I47)),SUBSTITUTE(I47,"/","_"),ISNUMBER(SEARCH("",I47)),I47),I47)),IF(OR($J$14 = "J",$J$14 = "K"),"",IF(D47="","",IF(LEN(D47)&gt;2,_xlfn.IFS(ISNUMBER(SEARCH("_",D47)),D47,ISNUMBER(SEARCH(", ",D47)),SUBSTITUTE(D47,", ","_"),ISNUMBER(SEARCH("/ ",D47)),SUBSTITUTE(D47,"/ ","_"),ISNUMBER(SEARCH(",",D47)),SUBSTITUTE(D47,",","_"),ISNUMBER(SEARCH("/",D47)),SUBSTITUTE(D47,"/","_"),ISNUMBER(SEARCH("",D47)),D47),D47))))</f>
        <v/>
      </c>
      <c r="L47" s="1"/>
      <c r="M47" s="1" t="str">
        <f t="shared" si="0"/>
        <v/>
      </c>
      <c r="N47" s="94" t="str">
        <f>IF($L47="None","",IF(ISERROR(VLOOKUP($L47,Info!$B$4:$B$266,1,FALSE)),"",VLOOKUP($L47,Info!$B$4:$L$266,5,FALSE)))</f>
        <v/>
      </c>
      <c r="O47" s="94" t="str">
        <f>IF(K47="","",IF(AND($J$12&lt;&gt;"ABC",N47="3"),"BAC",IF(N47="3","ABC",IF($J$12&lt;&gt;"ABC",IF($J$10="Standard",VLOOKUP(K47,Info!$BE$4:$BF$481,2,FALSE),VLOOKUP(K47,Info!$BI$4:$BJ$482,2,FALSE)),IF($J$10="Standard",VLOOKUP(K47,Info!$AG$4:$AH$2994,2,FALSE),VLOOKUP(K47,Info!$AK$4:$AL$2997,2,FALSE))))))</f>
        <v/>
      </c>
      <c r="P47" s="94" t="str">
        <f>IF($L47="None","",IF(ISERROR(VLOOKUP($L47,Info!$B$4:$B$266,1,FALSE)),"",VLOOKUP($L47,Info!$B$4:$L$266,3,FALSE)))</f>
        <v/>
      </c>
      <c r="Q47" s="96" t="str">
        <f>IF($L47="None","",IF(ISERROR(VLOOKUP($L47,Info!$B$4:$B$266,1,FALSE)),"",VLOOKUP($L47,Info!$B$4:$L$266,4,FALSE)))</f>
        <v/>
      </c>
      <c r="R47" s="1"/>
      <c r="S47" s="6" t="str">
        <f t="shared" si="2"/>
        <v/>
      </c>
      <c r="T47" s="6" t="str">
        <f>IF($L47="None","",IF(ISERROR(VLOOKUP($L47,Info!$B$4:$B$266,1,FALSE)),"",VLOOKUP($L47,Info!$B$4:$L$266,11,FALSE)))</f>
        <v/>
      </c>
      <c r="U47" s="1"/>
      <c r="V47" s="1"/>
      <c r="W47" s="1"/>
      <c r="X47" s="1" t="str">
        <f>IF($L47="None","",IF(ISERROR(VLOOKUP($L47,Info!$B$4:$B$266,1,FALSE)),"",IF(OR(W47="Metallic Liquid Tight",W47="Non-Metallic Liquid Tight",W47="LSZH",W47="Greenfield"),VLOOKUP($L47,Info!$B$4:$L$266,7,FALSE),"N/A")))</f>
        <v/>
      </c>
      <c r="Y47" s="1"/>
      <c r="Z47" s="96" t="str">
        <f>IF($L47="None","",IF(ISERROR(VLOOKUP($L47,Info!$B$4:$B$266,1,FALSE)),"",VLOOKUP($L47,Info!$B$4:$L$266,9,FALSE)))</f>
        <v/>
      </c>
      <c r="AA47" s="96" t="str">
        <f>IF($L47="None","",IF(ISERROR(VLOOKUP($L47,Info!$B$4:$B$266,1,FALSE)),"",VLOOKUP($L47,Info!$B$4:$L$266,8,FALSE)))</f>
        <v/>
      </c>
      <c r="AB47" s="96" t="str">
        <f>IF($L47="None","",IF(ISERROR(VLOOKUP($L47,Info!$B$4:$B$266,1,FALSE)),"",VLOOKUP($L47,Info!$B$4:$L$266,10,FALSE)))</f>
        <v/>
      </c>
      <c r="AC47" s="1" t="str">
        <f>IF(W47="SO Cable","Black,White",IF(O47="","",IF(P47="","",IF($J$12&lt;&gt;"ABC",IF(P47&lt;="250",VLOOKUP(O47,Info!$AZ$4:$BB$22,3,FALSE),VLOOKUP(O47,Info!$AZ$23:$BB$39,3,FALSE)),IF(P47&lt;="250",VLOOKUP(O47,Info!$AO$4:$AQ$22,3,FALSE),VLOOKUP(O47,Info!$AO$23:$AP$39,3,FALSE))))))</f>
        <v/>
      </c>
      <c r="AD47" s="1"/>
      <c r="AE47" s="1" t="str">
        <f>IF($L47="None","",IF(ISERROR(VLOOKUP($L47,Info!$B$4:$B$266,1,FALSE)),"",VLOOKUP($L47,Info!$B$4:$L$266,4,FALSE)))</f>
        <v/>
      </c>
      <c r="AF47" s="1" t="str">
        <f>IF($L47="None","",IF(ISERROR(VLOOKUP($L47,Info!$B$4:$B$266,1,FALSE)),"",VLOOKUP($L47,Info!$B$4:$L$266,6,FALSE)))</f>
        <v/>
      </c>
      <c r="AG47" s="1"/>
      <c r="AH47" s="33" t="str" cm="1">
        <f t="array" ref="AH47">IF(AND(L47&lt;&gt;"",O47&lt;&gt;"",R47:S47&lt;&gt;"",W47:X47&lt;&gt;"",Z47:AA47&lt;&gt;"",AC47&lt;&gt;""),"Good","Bad")</f>
        <v>Bad</v>
      </c>
      <c r="AL47" t="str" cm="1">
        <f t="array" ref="AL47">IF(R47&gt;0,_xlfn.IFS(COUNTIF($L$20:L47,"&lt;&gt;")&lt;101,1,COUNTIF($L$20:L47,"&lt;&gt;")&lt;201,2,COUNTIF($L$20:L47,"&lt;&gt;")&lt;301,3,COUNTIF($L$20:L47,"&lt;&gt;")&lt;401,4,COUNTIF($L$20:L47,"&lt;&gt;")&lt;501,5,COUNTIF($L$20:L47,"&lt;&gt;")&lt;601,6,COUNTIF($L$20:L47,"&lt;&gt;")&lt;701,7,COUNTIF($L$20:L47,"&lt;&gt;")&lt;801,8,COUNTIF($L$20:L47,"&lt;&gt;")&lt;901,9,COUNTIF($L$20:L47,"&lt;&gt;")&lt;1001,10,COUNTIF($L$20:L47,"&lt;&gt;")&lt;1101,11,COUNTIF($L$20:L47,"&lt;&gt;")&lt;1201,12,COUNTIF($L$20:L47,"&lt;&gt;")&lt;1301,13,COUNTIF($L$20:L47,"&lt;&gt;")&lt;1401,14,COUNTIF($L$20:L47,"&lt;&gt;")&lt;1501,15,COUNTIF($L$20:L47,"&lt;&gt;")&lt;1601,16,COUNTIF($L$20:L47,"&lt;&gt;")&lt;1701,17,COUNTIF($L$20:L47,"&lt;&gt;")&lt;1801,18,COUNTIF($L$20:L47,"&lt;&gt;")&lt;1901,19,COUNTIF($L$20:L47,"&lt;&gt;")&lt;2001,20,COUNTIF($L$20:L47,"&lt;&gt;")&lt;2101,21,COUNTIF($L$20:L47,"&lt;&gt;")&lt;2201,22,COUNTIF($L$20:L47,"&lt;&gt;")&lt;2301,23,COUNTIF($L$20:L47,"&lt;&gt;")&lt;2401,24,COUNTIF($L$20:L47,"&lt;&gt;")&lt;2501,25,COUNTIF($L$20:L47,"&lt;&gt;")&lt;2601,26,COUNTIF($L$20:L47,"&lt;&gt;")&lt;2701,27,COUNTIF($L$20:L47,"&lt;&gt;")&lt;2801,28,COUNTIF($L$20:L47,"&lt;&gt;")&lt;2901,29,COUNTIF($L$20:L47,"&lt;&gt;")&lt;3001,30),"")</f>
        <v/>
      </c>
      <c r="AM47" t="str">
        <f t="shared" si="1"/>
        <v/>
      </c>
      <c r="AN47" t="str">
        <f t="shared" si="3"/>
        <v/>
      </c>
      <c r="AP47" t="str">
        <f t="shared" si="4"/>
        <v/>
      </c>
      <c r="AQ47" t="str">
        <f>IF(AO47="","",COUNTIFS(AM47:$AM$3019,AO47))</f>
        <v/>
      </c>
    </row>
    <row r="48" spans="1:43" x14ac:dyDescent="0.25">
      <c r="A48" s="6" t="str">
        <f>IF(COUNT($A$20:A47)&lt;&gt;$B$4,IF(A47="","",A47+1),"")</f>
        <v/>
      </c>
      <c r="B48" s="3"/>
      <c r="C48" s="3"/>
      <c r="D48" s="122"/>
      <c r="E48" s="3"/>
      <c r="F48" s="3"/>
      <c r="G48" s="3"/>
      <c r="H48" s="3"/>
      <c r="I48" s="120"/>
      <c r="J48" s="3"/>
      <c r="K48" s="119" t="str" cm="1">
        <f t="array" ref="K48">IF(OR($J$14 = "A",$J$14 = "B",$J$14 = "C"),IF(I48="","",IF(LEN(I48)&gt;2,_xlfn.IFS(ISNUMBER(SEARCH("_",I48)),I48,ISNUMBER(SEARCH(", ",I48)),SUBSTITUTE(I48,", ","_"),ISNUMBER(SEARCH("/ ",I48)),SUBSTITUTE(I48,"/ ","_"),ISNUMBER(SEARCH(",",I48)),SUBSTITUTE(I48,",","_"),ISNUMBER(SEARCH("/",I48)),SUBSTITUTE(I48,"/","_"),ISNUMBER(SEARCH("",I48)),I48),I48)),IF(OR($J$14 = "J",$J$14 = "K"),"",IF(D48="","",IF(LEN(D48)&gt;2,_xlfn.IFS(ISNUMBER(SEARCH("_",D48)),D48,ISNUMBER(SEARCH(", ",D48)),SUBSTITUTE(D48,", ","_"),ISNUMBER(SEARCH("/ ",D48)),SUBSTITUTE(D48,"/ ","_"),ISNUMBER(SEARCH(",",D48)),SUBSTITUTE(D48,",","_"),ISNUMBER(SEARCH("/",D48)),SUBSTITUTE(D48,"/","_"),ISNUMBER(SEARCH("",D48)),D48),D48))))</f>
        <v/>
      </c>
      <c r="L48" s="1"/>
      <c r="M48" s="1" t="str">
        <f t="shared" si="0"/>
        <v/>
      </c>
      <c r="N48" s="94" t="str">
        <f>IF($L48="None","",IF(ISERROR(VLOOKUP($L48,Info!$B$4:$B$266,1,FALSE)),"",VLOOKUP($L48,Info!$B$4:$L$266,5,FALSE)))</f>
        <v/>
      </c>
      <c r="O48" s="94" t="str">
        <f>IF(K48="","",IF(AND($J$12&lt;&gt;"ABC",N48="3"),"BAC",IF(N48="3","ABC",IF($J$12&lt;&gt;"ABC",IF($J$10="Standard",VLOOKUP(K48,Info!$BE$4:$BF$481,2,FALSE),VLOOKUP(K48,Info!$BI$4:$BJ$482,2,FALSE)),IF($J$10="Standard",VLOOKUP(K48,Info!$AG$4:$AH$2994,2,FALSE),VLOOKUP(K48,Info!$AK$4:$AL$2997,2,FALSE))))))</f>
        <v/>
      </c>
      <c r="P48" s="94" t="str">
        <f>IF($L48="None","",IF(ISERROR(VLOOKUP($L48,Info!$B$4:$B$266,1,FALSE)),"",VLOOKUP($L48,Info!$B$4:$L$266,3,FALSE)))</f>
        <v/>
      </c>
      <c r="Q48" s="96" t="str">
        <f>IF($L48="None","",IF(ISERROR(VLOOKUP($L48,Info!$B$4:$B$266,1,FALSE)),"",VLOOKUP($L48,Info!$B$4:$L$266,4,FALSE)))</f>
        <v/>
      </c>
      <c r="R48" s="1"/>
      <c r="S48" s="6" t="str">
        <f t="shared" si="2"/>
        <v/>
      </c>
      <c r="T48" s="6" t="str">
        <f>IF($L48="None","",IF(ISERROR(VLOOKUP($L48,Info!$B$4:$B$266,1,FALSE)),"",VLOOKUP($L48,Info!$B$4:$L$266,11,FALSE)))</f>
        <v/>
      </c>
      <c r="U48" s="1"/>
      <c r="V48" s="1"/>
      <c r="W48" s="1"/>
      <c r="X48" s="1" t="str">
        <f>IF($L48="None","",IF(ISERROR(VLOOKUP($L48,Info!$B$4:$B$266,1,FALSE)),"",IF(OR(W48="Metallic Liquid Tight",W48="Non-Metallic Liquid Tight",W48="LSZH",W48="Greenfield"),VLOOKUP($L48,Info!$B$4:$L$266,7,FALSE),"N/A")))</f>
        <v/>
      </c>
      <c r="Y48" s="1"/>
      <c r="Z48" s="96" t="str">
        <f>IF($L48="None","",IF(ISERROR(VLOOKUP($L48,Info!$B$4:$B$266,1,FALSE)),"",VLOOKUP($L48,Info!$B$4:$L$266,9,FALSE)))</f>
        <v/>
      </c>
      <c r="AA48" s="96" t="str">
        <f>IF($L48="None","",IF(ISERROR(VLOOKUP($L48,Info!$B$4:$B$266,1,FALSE)),"",VLOOKUP($L48,Info!$B$4:$L$266,8,FALSE)))</f>
        <v/>
      </c>
      <c r="AB48" s="96" t="str">
        <f>IF($L48="None","",IF(ISERROR(VLOOKUP($L48,Info!$B$4:$B$266,1,FALSE)),"",VLOOKUP($L48,Info!$B$4:$L$266,10,FALSE)))</f>
        <v/>
      </c>
      <c r="AC48" s="1" t="str">
        <f>IF(W48="SO Cable","Black,White",IF(O48="","",IF(P48="","",IF($J$12&lt;&gt;"ABC",IF(P48&lt;="250",VLOOKUP(O48,Info!$AZ$4:$BB$22,3,FALSE),VLOOKUP(O48,Info!$AZ$23:$BB$39,3,FALSE)),IF(P48&lt;="250",VLOOKUP(O48,Info!$AO$4:$AQ$22,3,FALSE),VLOOKUP(O48,Info!$AO$23:$AP$39,3,FALSE))))))</f>
        <v/>
      </c>
      <c r="AD48" s="1"/>
      <c r="AE48" s="1" t="str">
        <f>IF($L48="None","",IF(ISERROR(VLOOKUP($L48,Info!$B$4:$B$266,1,FALSE)),"",VLOOKUP($L48,Info!$B$4:$L$266,4,FALSE)))</f>
        <v/>
      </c>
      <c r="AF48" s="1" t="str">
        <f>IF($L48="None","",IF(ISERROR(VLOOKUP($L48,Info!$B$4:$B$266,1,FALSE)),"",VLOOKUP($L48,Info!$B$4:$L$266,6,FALSE)))</f>
        <v/>
      </c>
      <c r="AG48" s="1"/>
      <c r="AH48" s="33" t="str" cm="1">
        <f t="array" ref="AH48">IF(AND(L48&lt;&gt;"",O48&lt;&gt;"",R48:S48&lt;&gt;"",W48:X48&lt;&gt;"",Z48:AA48&lt;&gt;"",AC48&lt;&gt;""),"Good","Bad")</f>
        <v>Bad</v>
      </c>
      <c r="AL48" t="str" cm="1">
        <f t="array" ref="AL48">IF(R48&gt;0,_xlfn.IFS(COUNTIF($L$20:L48,"&lt;&gt;")&lt;101,1,COUNTIF($L$20:L48,"&lt;&gt;")&lt;201,2,COUNTIF($L$20:L48,"&lt;&gt;")&lt;301,3,COUNTIF($L$20:L48,"&lt;&gt;")&lt;401,4,COUNTIF($L$20:L48,"&lt;&gt;")&lt;501,5,COUNTIF($L$20:L48,"&lt;&gt;")&lt;601,6,COUNTIF($L$20:L48,"&lt;&gt;")&lt;701,7,COUNTIF($L$20:L48,"&lt;&gt;")&lt;801,8,COUNTIF($L$20:L48,"&lt;&gt;")&lt;901,9,COUNTIF($L$20:L48,"&lt;&gt;")&lt;1001,10,COUNTIF($L$20:L48,"&lt;&gt;")&lt;1101,11,COUNTIF($L$20:L48,"&lt;&gt;")&lt;1201,12,COUNTIF($L$20:L48,"&lt;&gt;")&lt;1301,13,COUNTIF($L$20:L48,"&lt;&gt;")&lt;1401,14,COUNTIF($L$20:L48,"&lt;&gt;")&lt;1501,15,COUNTIF($L$20:L48,"&lt;&gt;")&lt;1601,16,COUNTIF($L$20:L48,"&lt;&gt;")&lt;1701,17,COUNTIF($L$20:L48,"&lt;&gt;")&lt;1801,18,COUNTIF($L$20:L48,"&lt;&gt;")&lt;1901,19,COUNTIF($L$20:L48,"&lt;&gt;")&lt;2001,20,COUNTIF($L$20:L48,"&lt;&gt;")&lt;2101,21,COUNTIF($L$20:L48,"&lt;&gt;")&lt;2201,22,COUNTIF($L$20:L48,"&lt;&gt;")&lt;2301,23,COUNTIF($L$20:L48,"&lt;&gt;")&lt;2401,24,COUNTIF($L$20:L48,"&lt;&gt;")&lt;2501,25,COUNTIF($L$20:L48,"&lt;&gt;")&lt;2601,26,COUNTIF($L$20:L48,"&lt;&gt;")&lt;2701,27,COUNTIF($L$20:L48,"&lt;&gt;")&lt;2801,28,COUNTIF($L$20:L48,"&lt;&gt;")&lt;2901,29,COUNTIF($L$20:L48,"&lt;&gt;")&lt;3001,30),"")</f>
        <v/>
      </c>
      <c r="AM48" t="str">
        <f t="shared" si="1"/>
        <v/>
      </c>
      <c r="AN48" t="str">
        <f t="shared" si="3"/>
        <v/>
      </c>
      <c r="AP48" t="str">
        <f t="shared" si="4"/>
        <v/>
      </c>
      <c r="AQ48" t="str">
        <f>IF(AO48="","",COUNTIFS(AM48:$AM$3019,AO48))</f>
        <v/>
      </c>
    </row>
    <row r="49" spans="1:43" x14ac:dyDescent="0.25">
      <c r="A49" s="6" t="str">
        <f>IF(COUNT($A$20:A48)&lt;&gt;$B$4,IF(A48="","",A48+1),"")</f>
        <v/>
      </c>
      <c r="B49" s="3"/>
      <c r="C49" s="3"/>
      <c r="D49" s="122"/>
      <c r="E49" s="3"/>
      <c r="F49" s="3"/>
      <c r="G49" s="3"/>
      <c r="H49" s="3"/>
      <c r="I49" s="120"/>
      <c r="J49" s="3"/>
      <c r="K49" s="119" t="str" cm="1">
        <f t="array" ref="K49">IF(OR($J$14 = "A",$J$14 = "B",$J$14 = "C"),IF(I49="","",IF(LEN(I49)&gt;2,_xlfn.IFS(ISNUMBER(SEARCH("_",I49)),I49,ISNUMBER(SEARCH(", ",I49)),SUBSTITUTE(I49,", ","_"),ISNUMBER(SEARCH("/ ",I49)),SUBSTITUTE(I49,"/ ","_"),ISNUMBER(SEARCH(",",I49)),SUBSTITUTE(I49,",","_"),ISNUMBER(SEARCH("/",I49)),SUBSTITUTE(I49,"/","_"),ISNUMBER(SEARCH("",I49)),I49),I49)),IF(OR($J$14 = "J",$J$14 = "K"),"",IF(D49="","",IF(LEN(D49)&gt;2,_xlfn.IFS(ISNUMBER(SEARCH("_",D49)),D49,ISNUMBER(SEARCH(", ",D49)),SUBSTITUTE(D49,", ","_"),ISNUMBER(SEARCH("/ ",D49)),SUBSTITUTE(D49,"/ ","_"),ISNUMBER(SEARCH(",",D49)),SUBSTITUTE(D49,",","_"),ISNUMBER(SEARCH("/",D49)),SUBSTITUTE(D49,"/","_"),ISNUMBER(SEARCH("",D49)),D49),D49))))</f>
        <v/>
      </c>
      <c r="L49" s="1"/>
      <c r="M49" s="1" t="str">
        <f t="shared" si="0"/>
        <v/>
      </c>
      <c r="N49" s="94" t="str">
        <f>IF($L49="None","",IF(ISERROR(VLOOKUP($L49,Info!$B$4:$B$266,1,FALSE)),"",VLOOKUP($L49,Info!$B$4:$L$266,5,FALSE)))</f>
        <v/>
      </c>
      <c r="O49" s="94" t="str">
        <f>IF(K49="","",IF(AND($J$12&lt;&gt;"ABC",N49="3"),"BAC",IF(N49="3","ABC",IF($J$12&lt;&gt;"ABC",IF($J$10="Standard",VLOOKUP(K49,Info!$BE$4:$BF$481,2,FALSE),VLOOKUP(K49,Info!$BI$4:$BJ$482,2,FALSE)),IF($J$10="Standard",VLOOKUP(K49,Info!$AG$4:$AH$2994,2,FALSE),VLOOKUP(K49,Info!$AK$4:$AL$2997,2,FALSE))))))</f>
        <v/>
      </c>
      <c r="P49" s="94" t="str">
        <f>IF($L49="None","",IF(ISERROR(VLOOKUP($L49,Info!$B$4:$B$266,1,FALSE)),"",VLOOKUP($L49,Info!$B$4:$L$266,3,FALSE)))</f>
        <v/>
      </c>
      <c r="Q49" s="96" t="str">
        <f>IF($L49="None","",IF(ISERROR(VLOOKUP($L49,Info!$B$4:$B$266,1,FALSE)),"",VLOOKUP($L49,Info!$B$4:$L$266,4,FALSE)))</f>
        <v/>
      </c>
      <c r="R49" s="1"/>
      <c r="S49" s="6" t="str">
        <f t="shared" si="2"/>
        <v/>
      </c>
      <c r="T49" s="6" t="str">
        <f>IF($L49="None","",IF(ISERROR(VLOOKUP($L49,Info!$B$4:$B$266,1,FALSE)),"",VLOOKUP($L49,Info!$B$4:$L$266,11,FALSE)))</f>
        <v/>
      </c>
      <c r="U49" s="1"/>
      <c r="V49" s="1"/>
      <c r="W49" s="1"/>
      <c r="X49" s="1" t="str">
        <f>IF($L49="None","",IF(ISERROR(VLOOKUP($L49,Info!$B$4:$B$266,1,FALSE)),"",IF(OR(W49="Metallic Liquid Tight",W49="Non-Metallic Liquid Tight",W49="LSZH",W49="Greenfield"),VLOOKUP($L49,Info!$B$4:$L$266,7,FALSE),"N/A")))</f>
        <v/>
      </c>
      <c r="Y49" s="1"/>
      <c r="Z49" s="96" t="str">
        <f>IF($L49="None","",IF(ISERROR(VLOOKUP($L49,Info!$B$4:$B$266,1,FALSE)),"",VLOOKUP($L49,Info!$B$4:$L$266,9,FALSE)))</f>
        <v/>
      </c>
      <c r="AA49" s="96" t="str">
        <f>IF($L49="None","",IF(ISERROR(VLOOKUP($L49,Info!$B$4:$B$266,1,FALSE)),"",VLOOKUP($L49,Info!$B$4:$L$266,8,FALSE)))</f>
        <v/>
      </c>
      <c r="AB49" s="96" t="str">
        <f>IF($L49="None","",IF(ISERROR(VLOOKUP($L49,Info!$B$4:$B$266,1,FALSE)),"",VLOOKUP($L49,Info!$B$4:$L$266,10,FALSE)))</f>
        <v/>
      </c>
      <c r="AC49" s="1" t="str">
        <f>IF(W49="SO Cable","Black,White",IF(O49="","",IF(P49="","",IF($J$12&lt;&gt;"ABC",IF(P49&lt;="250",VLOOKUP(O49,Info!$AZ$4:$BB$22,3,FALSE),VLOOKUP(O49,Info!$AZ$23:$BB$39,3,FALSE)),IF(P49&lt;="250",VLOOKUP(O49,Info!$AO$4:$AQ$22,3,FALSE),VLOOKUP(O49,Info!$AO$23:$AP$39,3,FALSE))))))</f>
        <v/>
      </c>
      <c r="AD49" s="1"/>
      <c r="AE49" s="1" t="str">
        <f>IF($L49="None","",IF(ISERROR(VLOOKUP($L49,Info!$B$4:$B$266,1,FALSE)),"",VLOOKUP($L49,Info!$B$4:$L$266,4,FALSE)))</f>
        <v/>
      </c>
      <c r="AF49" s="1" t="str">
        <f>IF($L49="None","",IF(ISERROR(VLOOKUP($L49,Info!$B$4:$B$266,1,FALSE)),"",VLOOKUP($L49,Info!$B$4:$L$266,6,FALSE)))</f>
        <v/>
      </c>
      <c r="AG49" s="1"/>
      <c r="AH49" s="33" t="str" cm="1">
        <f t="array" ref="AH49">IF(AND(L49&lt;&gt;"",O49&lt;&gt;"",R49:S49&lt;&gt;"",W49:X49&lt;&gt;"",Z49:AA49&lt;&gt;"",AC49&lt;&gt;""),"Good","Bad")</f>
        <v>Bad</v>
      </c>
      <c r="AL49" t="str" cm="1">
        <f t="array" ref="AL49">IF(R49&gt;0,_xlfn.IFS(COUNTIF($L$20:L49,"&lt;&gt;")&lt;101,1,COUNTIF($L$20:L49,"&lt;&gt;")&lt;201,2,COUNTIF($L$20:L49,"&lt;&gt;")&lt;301,3,COUNTIF($L$20:L49,"&lt;&gt;")&lt;401,4,COUNTIF($L$20:L49,"&lt;&gt;")&lt;501,5,COUNTIF($L$20:L49,"&lt;&gt;")&lt;601,6,COUNTIF($L$20:L49,"&lt;&gt;")&lt;701,7,COUNTIF($L$20:L49,"&lt;&gt;")&lt;801,8,COUNTIF($L$20:L49,"&lt;&gt;")&lt;901,9,COUNTIF($L$20:L49,"&lt;&gt;")&lt;1001,10,COUNTIF($L$20:L49,"&lt;&gt;")&lt;1101,11,COUNTIF($L$20:L49,"&lt;&gt;")&lt;1201,12,COUNTIF($L$20:L49,"&lt;&gt;")&lt;1301,13,COUNTIF($L$20:L49,"&lt;&gt;")&lt;1401,14,COUNTIF($L$20:L49,"&lt;&gt;")&lt;1501,15,COUNTIF($L$20:L49,"&lt;&gt;")&lt;1601,16,COUNTIF($L$20:L49,"&lt;&gt;")&lt;1701,17,COUNTIF($L$20:L49,"&lt;&gt;")&lt;1801,18,COUNTIF($L$20:L49,"&lt;&gt;")&lt;1901,19,COUNTIF($L$20:L49,"&lt;&gt;")&lt;2001,20,COUNTIF($L$20:L49,"&lt;&gt;")&lt;2101,21,COUNTIF($L$20:L49,"&lt;&gt;")&lt;2201,22,COUNTIF($L$20:L49,"&lt;&gt;")&lt;2301,23,COUNTIF($L$20:L49,"&lt;&gt;")&lt;2401,24,COUNTIF($L$20:L49,"&lt;&gt;")&lt;2501,25,COUNTIF($L$20:L49,"&lt;&gt;")&lt;2601,26,COUNTIF($L$20:L49,"&lt;&gt;")&lt;2701,27,COUNTIF($L$20:L49,"&lt;&gt;")&lt;2801,28,COUNTIF($L$20:L49,"&lt;&gt;")&lt;2901,29,COUNTIF($L$20:L49,"&lt;&gt;")&lt;3001,30),"")</f>
        <v/>
      </c>
      <c r="AM49" t="str">
        <f t="shared" si="1"/>
        <v/>
      </c>
      <c r="AN49" t="str">
        <f t="shared" si="3"/>
        <v/>
      </c>
      <c r="AP49" t="str">
        <f t="shared" si="4"/>
        <v/>
      </c>
      <c r="AQ49" t="str">
        <f>IF(AO49="","",COUNTIFS(AM49:$AM$3019,AO49))</f>
        <v/>
      </c>
    </row>
    <row r="50" spans="1:43" x14ac:dyDescent="0.25">
      <c r="A50" s="6" t="str">
        <f>IF(COUNT($A$20:A49)&lt;&gt;$B$4,IF(A49="","",A49+1),"")</f>
        <v/>
      </c>
      <c r="B50" s="3"/>
      <c r="C50" s="3"/>
      <c r="D50" s="122"/>
      <c r="E50" s="3"/>
      <c r="F50" s="3"/>
      <c r="G50" s="3"/>
      <c r="H50" s="3"/>
      <c r="I50" s="120"/>
      <c r="J50" s="3"/>
      <c r="K50" s="119" t="str" cm="1">
        <f t="array" ref="K50">IF(OR($J$14 = "A",$J$14 = "B",$J$14 = "C"),IF(I50="","",IF(LEN(I50)&gt;2,_xlfn.IFS(ISNUMBER(SEARCH("_",I50)),I50,ISNUMBER(SEARCH(", ",I50)),SUBSTITUTE(I50,", ","_"),ISNUMBER(SEARCH("/ ",I50)),SUBSTITUTE(I50,"/ ","_"),ISNUMBER(SEARCH(",",I50)),SUBSTITUTE(I50,",","_"),ISNUMBER(SEARCH("/",I50)),SUBSTITUTE(I50,"/","_"),ISNUMBER(SEARCH("",I50)),I50),I50)),IF(OR($J$14 = "J",$J$14 = "K"),"",IF(D50="","",IF(LEN(D50)&gt;2,_xlfn.IFS(ISNUMBER(SEARCH("_",D50)),D50,ISNUMBER(SEARCH(", ",D50)),SUBSTITUTE(D50,", ","_"),ISNUMBER(SEARCH("/ ",D50)),SUBSTITUTE(D50,"/ ","_"),ISNUMBER(SEARCH(",",D50)),SUBSTITUTE(D50,",","_"),ISNUMBER(SEARCH("/",D50)),SUBSTITUTE(D50,"/","_"),ISNUMBER(SEARCH("",D50)),D50),D50))))</f>
        <v/>
      </c>
      <c r="L50" s="1"/>
      <c r="M50" s="1" t="str">
        <f t="shared" si="0"/>
        <v/>
      </c>
      <c r="N50" s="94" t="str">
        <f>IF($L50="None","",IF(ISERROR(VLOOKUP($L50,Info!$B$4:$B$266,1,FALSE)),"",VLOOKUP($L50,Info!$B$4:$L$266,5,FALSE)))</f>
        <v/>
      </c>
      <c r="O50" s="94" t="str">
        <f>IF(K50="","",IF(AND($J$12&lt;&gt;"ABC",N50="3"),"BAC",IF(N50="3","ABC",IF($J$12&lt;&gt;"ABC",IF($J$10="Standard",VLOOKUP(K50,Info!$BE$4:$BF$481,2,FALSE),VLOOKUP(K50,Info!$BI$4:$BJ$482,2,FALSE)),IF($J$10="Standard",VLOOKUP(K50,Info!$AG$4:$AH$2994,2,FALSE),VLOOKUP(K50,Info!$AK$4:$AL$2997,2,FALSE))))))</f>
        <v/>
      </c>
      <c r="P50" s="94" t="str">
        <f>IF($L50="None","",IF(ISERROR(VLOOKUP($L50,Info!$B$4:$B$266,1,FALSE)),"",VLOOKUP($L50,Info!$B$4:$L$266,3,FALSE)))</f>
        <v/>
      </c>
      <c r="Q50" s="96" t="str">
        <f>IF($L50="None","",IF(ISERROR(VLOOKUP($L50,Info!$B$4:$B$266,1,FALSE)),"",VLOOKUP($L50,Info!$B$4:$L$266,4,FALSE)))</f>
        <v/>
      </c>
      <c r="R50" s="1"/>
      <c r="S50" s="6" t="str">
        <f t="shared" si="2"/>
        <v/>
      </c>
      <c r="T50" s="6" t="str">
        <f>IF($L50="None","",IF(ISERROR(VLOOKUP($L50,Info!$B$4:$B$266,1,FALSE)),"",VLOOKUP($L50,Info!$B$4:$L$266,11,FALSE)))</f>
        <v/>
      </c>
      <c r="U50" s="1"/>
      <c r="V50" s="1"/>
      <c r="W50" s="1"/>
      <c r="X50" s="1" t="str">
        <f>IF($L50="None","",IF(ISERROR(VLOOKUP($L50,Info!$B$4:$B$266,1,FALSE)),"",IF(OR(W50="Metallic Liquid Tight",W50="Non-Metallic Liquid Tight",W50="LSZH",W50="Greenfield"),VLOOKUP($L50,Info!$B$4:$L$266,7,FALSE),"N/A")))</f>
        <v/>
      </c>
      <c r="Y50" s="1"/>
      <c r="Z50" s="96" t="str">
        <f>IF($L50="None","",IF(ISERROR(VLOOKUP($L50,Info!$B$4:$B$266,1,FALSE)),"",VLOOKUP($L50,Info!$B$4:$L$266,9,FALSE)))</f>
        <v/>
      </c>
      <c r="AA50" s="96" t="str">
        <f>IF($L50="None","",IF(ISERROR(VLOOKUP($L50,Info!$B$4:$B$266,1,FALSE)),"",VLOOKUP($L50,Info!$B$4:$L$266,8,FALSE)))</f>
        <v/>
      </c>
      <c r="AB50" s="96" t="str">
        <f>IF($L50="None","",IF(ISERROR(VLOOKUP($L50,Info!$B$4:$B$266,1,FALSE)),"",VLOOKUP($L50,Info!$B$4:$L$266,10,FALSE)))</f>
        <v/>
      </c>
      <c r="AC50" s="1" t="str">
        <f>IF(W50="SO Cable","Black,White",IF(O50="","",IF(P50="","",IF($J$12&lt;&gt;"ABC",IF(P50&lt;="250",VLOOKUP(O50,Info!$AZ$4:$BB$22,3,FALSE),VLOOKUP(O50,Info!$AZ$23:$BB$39,3,FALSE)),IF(P50&lt;="250",VLOOKUP(O50,Info!$AO$4:$AQ$22,3,FALSE),VLOOKUP(O50,Info!$AO$23:$AP$39,3,FALSE))))))</f>
        <v/>
      </c>
      <c r="AD50" s="1"/>
      <c r="AE50" s="1" t="str">
        <f>IF($L50="None","",IF(ISERROR(VLOOKUP($L50,Info!$B$4:$B$266,1,FALSE)),"",VLOOKUP($L50,Info!$B$4:$L$266,4,FALSE)))</f>
        <v/>
      </c>
      <c r="AF50" s="1" t="str">
        <f>IF($L50="None","",IF(ISERROR(VLOOKUP($L50,Info!$B$4:$B$266,1,FALSE)),"",VLOOKUP($L50,Info!$B$4:$L$266,6,FALSE)))</f>
        <v/>
      </c>
      <c r="AG50" s="1"/>
      <c r="AH50" s="33" t="str" cm="1">
        <f t="array" ref="AH50">IF(AND(L50&lt;&gt;"",O50&lt;&gt;"",R50:S50&lt;&gt;"",W50:X50&lt;&gt;"",Z50:AA50&lt;&gt;"",AC50&lt;&gt;""),"Good","Bad")</f>
        <v>Bad</v>
      </c>
      <c r="AL50" t="str" cm="1">
        <f t="array" ref="AL50">IF(R50&gt;0,_xlfn.IFS(COUNTIF($L$20:L50,"&lt;&gt;")&lt;101,1,COUNTIF($L$20:L50,"&lt;&gt;")&lt;201,2,COUNTIF($L$20:L50,"&lt;&gt;")&lt;301,3,COUNTIF($L$20:L50,"&lt;&gt;")&lt;401,4,COUNTIF($L$20:L50,"&lt;&gt;")&lt;501,5,COUNTIF($L$20:L50,"&lt;&gt;")&lt;601,6,COUNTIF($L$20:L50,"&lt;&gt;")&lt;701,7,COUNTIF($L$20:L50,"&lt;&gt;")&lt;801,8,COUNTIF($L$20:L50,"&lt;&gt;")&lt;901,9,COUNTIF($L$20:L50,"&lt;&gt;")&lt;1001,10,COUNTIF($L$20:L50,"&lt;&gt;")&lt;1101,11,COUNTIF($L$20:L50,"&lt;&gt;")&lt;1201,12,COUNTIF($L$20:L50,"&lt;&gt;")&lt;1301,13,COUNTIF($L$20:L50,"&lt;&gt;")&lt;1401,14,COUNTIF($L$20:L50,"&lt;&gt;")&lt;1501,15,COUNTIF($L$20:L50,"&lt;&gt;")&lt;1601,16,COUNTIF($L$20:L50,"&lt;&gt;")&lt;1701,17,COUNTIF($L$20:L50,"&lt;&gt;")&lt;1801,18,COUNTIF($L$20:L50,"&lt;&gt;")&lt;1901,19,COUNTIF($L$20:L50,"&lt;&gt;")&lt;2001,20,COUNTIF($L$20:L50,"&lt;&gt;")&lt;2101,21,COUNTIF($L$20:L50,"&lt;&gt;")&lt;2201,22,COUNTIF($L$20:L50,"&lt;&gt;")&lt;2301,23,COUNTIF($L$20:L50,"&lt;&gt;")&lt;2401,24,COUNTIF($L$20:L50,"&lt;&gt;")&lt;2501,25,COUNTIF($L$20:L50,"&lt;&gt;")&lt;2601,26,COUNTIF($L$20:L50,"&lt;&gt;")&lt;2701,27,COUNTIF($L$20:L50,"&lt;&gt;")&lt;2801,28,COUNTIF($L$20:L50,"&lt;&gt;")&lt;2901,29,COUNTIF($L$20:L50,"&lt;&gt;")&lt;3001,30),"")</f>
        <v/>
      </c>
      <c r="AM50" t="str">
        <f t="shared" si="1"/>
        <v/>
      </c>
      <c r="AN50" t="str">
        <f t="shared" si="3"/>
        <v/>
      </c>
      <c r="AP50" t="str">
        <f t="shared" si="4"/>
        <v/>
      </c>
      <c r="AQ50" t="str">
        <f>IF(AO50="","",COUNTIFS(AM50:$AM$3019,AO50))</f>
        <v/>
      </c>
    </row>
    <row r="51" spans="1:43" x14ac:dyDescent="0.25">
      <c r="A51" s="6" t="str">
        <f>IF(COUNT($A$20:A50)&lt;&gt;$B$4,IF(A50="","",A50+1),"")</f>
        <v/>
      </c>
      <c r="B51" s="3"/>
      <c r="C51" s="3"/>
      <c r="D51" s="122"/>
      <c r="E51" s="3"/>
      <c r="F51" s="3"/>
      <c r="G51" s="3"/>
      <c r="H51" s="3"/>
      <c r="I51" s="120"/>
      <c r="J51" s="3"/>
      <c r="K51" s="119" t="str" cm="1">
        <f t="array" ref="K51">IF(OR($J$14 = "A",$J$14 = "B",$J$14 = "C"),IF(I51="","",IF(LEN(I51)&gt;2,_xlfn.IFS(ISNUMBER(SEARCH("_",I51)),I51,ISNUMBER(SEARCH(", ",I51)),SUBSTITUTE(I51,", ","_"),ISNUMBER(SEARCH("/ ",I51)),SUBSTITUTE(I51,"/ ","_"),ISNUMBER(SEARCH(",",I51)),SUBSTITUTE(I51,",","_"),ISNUMBER(SEARCH("/",I51)),SUBSTITUTE(I51,"/","_"),ISNUMBER(SEARCH("",I51)),I51),I51)),IF(OR($J$14 = "J",$J$14 = "K"),"",IF(D51="","",IF(LEN(D51)&gt;2,_xlfn.IFS(ISNUMBER(SEARCH("_",D51)),D51,ISNUMBER(SEARCH(", ",D51)),SUBSTITUTE(D51,", ","_"),ISNUMBER(SEARCH("/ ",D51)),SUBSTITUTE(D51,"/ ","_"),ISNUMBER(SEARCH(",",D51)),SUBSTITUTE(D51,",","_"),ISNUMBER(SEARCH("/",D51)),SUBSTITUTE(D51,"/","_"),ISNUMBER(SEARCH("",D51)),D51),D51))))</f>
        <v/>
      </c>
      <c r="L51" s="1"/>
      <c r="M51" s="1" t="str">
        <f t="shared" si="0"/>
        <v/>
      </c>
      <c r="N51" s="94" t="str">
        <f>IF($L51="None","",IF(ISERROR(VLOOKUP($L51,Info!$B$4:$B$266,1,FALSE)),"",VLOOKUP($L51,Info!$B$4:$L$266,5,FALSE)))</f>
        <v/>
      </c>
      <c r="O51" s="94" t="str">
        <f>IF(K51="","",IF(AND($J$12&lt;&gt;"ABC",N51="3"),"BAC",IF(N51="3","ABC",IF($J$12&lt;&gt;"ABC",IF($J$10="Standard",VLOOKUP(K51,Info!$BE$4:$BF$481,2,FALSE),VLOOKUP(K51,Info!$BI$4:$BJ$482,2,FALSE)),IF($J$10="Standard",VLOOKUP(K51,Info!$AG$4:$AH$2994,2,FALSE),VLOOKUP(K51,Info!$AK$4:$AL$2997,2,FALSE))))))</f>
        <v/>
      </c>
      <c r="P51" s="94" t="str">
        <f>IF($L51="None","",IF(ISERROR(VLOOKUP($L51,Info!$B$4:$B$266,1,FALSE)),"",VLOOKUP($L51,Info!$B$4:$L$266,3,FALSE)))</f>
        <v/>
      </c>
      <c r="Q51" s="96" t="str">
        <f>IF($L51="None","",IF(ISERROR(VLOOKUP($L51,Info!$B$4:$B$266,1,FALSE)),"",VLOOKUP($L51,Info!$B$4:$L$266,4,FALSE)))</f>
        <v/>
      </c>
      <c r="R51" s="1"/>
      <c r="S51" s="6" t="str">
        <f t="shared" si="2"/>
        <v/>
      </c>
      <c r="T51" s="6" t="str">
        <f>IF($L51="None","",IF(ISERROR(VLOOKUP($L51,Info!$B$4:$B$266,1,FALSE)),"",VLOOKUP($L51,Info!$B$4:$L$266,11,FALSE)))</f>
        <v/>
      </c>
      <c r="U51" s="1"/>
      <c r="V51" s="1"/>
      <c r="W51" s="1"/>
      <c r="X51" s="1" t="str">
        <f>IF($L51="None","",IF(ISERROR(VLOOKUP($L51,Info!$B$4:$B$266,1,FALSE)),"",IF(OR(W51="Metallic Liquid Tight",W51="Non-Metallic Liquid Tight",W51="LSZH",W51="Greenfield"),VLOOKUP($L51,Info!$B$4:$L$266,7,FALSE),"N/A")))</f>
        <v/>
      </c>
      <c r="Y51" s="1"/>
      <c r="Z51" s="96" t="str">
        <f>IF($L51="None","",IF(ISERROR(VLOOKUP($L51,Info!$B$4:$B$266,1,FALSE)),"",VLOOKUP($L51,Info!$B$4:$L$266,9,FALSE)))</f>
        <v/>
      </c>
      <c r="AA51" s="96" t="str">
        <f>IF($L51="None","",IF(ISERROR(VLOOKUP($L51,Info!$B$4:$B$266,1,FALSE)),"",VLOOKUP($L51,Info!$B$4:$L$266,8,FALSE)))</f>
        <v/>
      </c>
      <c r="AB51" s="96" t="str">
        <f>IF($L51="None","",IF(ISERROR(VLOOKUP($L51,Info!$B$4:$B$266,1,FALSE)),"",VLOOKUP($L51,Info!$B$4:$L$266,10,FALSE)))</f>
        <v/>
      </c>
      <c r="AC51" s="1" t="str">
        <f>IF(W51="SO Cable","Black,White",IF(O51="","",IF(P51="","",IF($J$12&lt;&gt;"ABC",IF(P51&lt;="250",VLOOKUP(O51,Info!$AZ$4:$BB$22,3,FALSE),VLOOKUP(O51,Info!$AZ$23:$BB$39,3,FALSE)),IF(P51&lt;="250",VLOOKUP(O51,Info!$AO$4:$AQ$22,3,FALSE),VLOOKUP(O51,Info!$AO$23:$AP$39,3,FALSE))))))</f>
        <v/>
      </c>
      <c r="AD51" s="1"/>
      <c r="AE51" s="1" t="str">
        <f>IF($L51="None","",IF(ISERROR(VLOOKUP($L51,Info!$B$4:$B$266,1,FALSE)),"",VLOOKUP($L51,Info!$B$4:$L$266,4,FALSE)))</f>
        <v/>
      </c>
      <c r="AF51" s="1" t="str">
        <f>IF($L51="None","",IF(ISERROR(VLOOKUP($L51,Info!$B$4:$B$266,1,FALSE)),"",VLOOKUP($L51,Info!$B$4:$L$266,6,FALSE)))</f>
        <v/>
      </c>
      <c r="AG51" s="1"/>
      <c r="AH51" s="33" t="str" cm="1">
        <f t="array" ref="AH51">IF(AND(L51&lt;&gt;"",O51&lt;&gt;"",R51:S51&lt;&gt;"",W51:X51&lt;&gt;"",Z51:AA51&lt;&gt;"",AC51&lt;&gt;""),"Good","Bad")</f>
        <v>Bad</v>
      </c>
      <c r="AL51" t="str" cm="1">
        <f t="array" ref="AL51">IF(R51&gt;0,_xlfn.IFS(COUNTIF($L$20:L51,"&lt;&gt;")&lt;101,1,COUNTIF($L$20:L51,"&lt;&gt;")&lt;201,2,COUNTIF($L$20:L51,"&lt;&gt;")&lt;301,3,COUNTIF($L$20:L51,"&lt;&gt;")&lt;401,4,COUNTIF($L$20:L51,"&lt;&gt;")&lt;501,5,COUNTIF($L$20:L51,"&lt;&gt;")&lt;601,6,COUNTIF($L$20:L51,"&lt;&gt;")&lt;701,7,COUNTIF($L$20:L51,"&lt;&gt;")&lt;801,8,COUNTIF($L$20:L51,"&lt;&gt;")&lt;901,9,COUNTIF($L$20:L51,"&lt;&gt;")&lt;1001,10,COUNTIF($L$20:L51,"&lt;&gt;")&lt;1101,11,COUNTIF($L$20:L51,"&lt;&gt;")&lt;1201,12,COUNTIF($L$20:L51,"&lt;&gt;")&lt;1301,13,COUNTIF($L$20:L51,"&lt;&gt;")&lt;1401,14,COUNTIF($L$20:L51,"&lt;&gt;")&lt;1501,15,COUNTIF($L$20:L51,"&lt;&gt;")&lt;1601,16,COUNTIF($L$20:L51,"&lt;&gt;")&lt;1701,17,COUNTIF($L$20:L51,"&lt;&gt;")&lt;1801,18,COUNTIF($L$20:L51,"&lt;&gt;")&lt;1901,19,COUNTIF($L$20:L51,"&lt;&gt;")&lt;2001,20,COUNTIF($L$20:L51,"&lt;&gt;")&lt;2101,21,COUNTIF($L$20:L51,"&lt;&gt;")&lt;2201,22,COUNTIF($L$20:L51,"&lt;&gt;")&lt;2301,23,COUNTIF($L$20:L51,"&lt;&gt;")&lt;2401,24,COUNTIF($L$20:L51,"&lt;&gt;")&lt;2501,25,COUNTIF($L$20:L51,"&lt;&gt;")&lt;2601,26,COUNTIF($L$20:L51,"&lt;&gt;")&lt;2701,27,COUNTIF($L$20:L51,"&lt;&gt;")&lt;2801,28,COUNTIF($L$20:L51,"&lt;&gt;")&lt;2901,29,COUNTIF($L$20:L51,"&lt;&gt;")&lt;3001,30),"")</f>
        <v/>
      </c>
      <c r="AM51" t="str">
        <f t="shared" si="1"/>
        <v/>
      </c>
      <c r="AN51" t="str">
        <f t="shared" si="3"/>
        <v/>
      </c>
      <c r="AP51" t="str">
        <f t="shared" si="4"/>
        <v/>
      </c>
      <c r="AQ51" t="str">
        <f>IF(AO51="","",COUNTIFS(AM51:$AM$3019,AO51))</f>
        <v/>
      </c>
    </row>
    <row r="52" spans="1:43" x14ac:dyDescent="0.25">
      <c r="A52" s="6" t="str">
        <f>IF(COUNT($A$20:A51)&lt;&gt;$B$4,IF(A51="","",A51+1),"")</f>
        <v/>
      </c>
      <c r="B52" s="3"/>
      <c r="C52" s="3"/>
      <c r="D52" s="122"/>
      <c r="E52" s="3"/>
      <c r="F52" s="3"/>
      <c r="G52" s="3"/>
      <c r="H52" s="3"/>
      <c r="I52" s="120"/>
      <c r="J52" s="3"/>
      <c r="K52" s="119" t="str" cm="1">
        <f t="array" ref="K52">IF(OR($J$14 = "A",$J$14 = "B",$J$14 = "C"),IF(I52="","",IF(LEN(I52)&gt;2,_xlfn.IFS(ISNUMBER(SEARCH("_",I52)),I52,ISNUMBER(SEARCH(", ",I52)),SUBSTITUTE(I52,", ","_"),ISNUMBER(SEARCH("/ ",I52)),SUBSTITUTE(I52,"/ ","_"),ISNUMBER(SEARCH(",",I52)),SUBSTITUTE(I52,",","_"),ISNUMBER(SEARCH("/",I52)),SUBSTITUTE(I52,"/","_"),ISNUMBER(SEARCH("",I52)),I52),I52)),IF(OR($J$14 = "J",$J$14 = "K"),"",IF(D52="","",IF(LEN(D52)&gt;2,_xlfn.IFS(ISNUMBER(SEARCH("_",D52)),D52,ISNUMBER(SEARCH(", ",D52)),SUBSTITUTE(D52,", ","_"),ISNUMBER(SEARCH("/ ",D52)),SUBSTITUTE(D52,"/ ","_"),ISNUMBER(SEARCH(",",D52)),SUBSTITUTE(D52,",","_"),ISNUMBER(SEARCH("/",D52)),SUBSTITUTE(D52,"/","_"),ISNUMBER(SEARCH("",D52)),D52),D52))))</f>
        <v/>
      </c>
      <c r="L52" s="1"/>
      <c r="M52" s="1" t="str">
        <f t="shared" si="0"/>
        <v/>
      </c>
      <c r="N52" s="94" t="str">
        <f>IF($L52="None","",IF(ISERROR(VLOOKUP($L52,Info!$B$4:$B$266,1,FALSE)),"",VLOOKUP($L52,Info!$B$4:$L$266,5,FALSE)))</f>
        <v/>
      </c>
      <c r="O52" s="94" t="str">
        <f>IF(K52="","",IF(AND($J$12&lt;&gt;"ABC",N52="3"),"BAC",IF(N52="3","ABC",IF($J$12&lt;&gt;"ABC",IF($J$10="Standard",VLOOKUP(K52,Info!$BE$4:$BF$481,2,FALSE),VLOOKUP(K52,Info!$BI$4:$BJ$482,2,FALSE)),IF($J$10="Standard",VLOOKUP(K52,Info!$AG$4:$AH$2994,2,FALSE),VLOOKUP(K52,Info!$AK$4:$AL$2997,2,FALSE))))))</f>
        <v/>
      </c>
      <c r="P52" s="94" t="str">
        <f>IF($L52="None","",IF(ISERROR(VLOOKUP($L52,Info!$B$4:$B$266,1,FALSE)),"",VLOOKUP($L52,Info!$B$4:$L$266,3,FALSE)))</f>
        <v/>
      </c>
      <c r="Q52" s="96" t="str">
        <f>IF($L52="None","",IF(ISERROR(VLOOKUP($L52,Info!$B$4:$B$266,1,FALSE)),"",VLOOKUP($L52,Info!$B$4:$L$266,4,FALSE)))</f>
        <v/>
      </c>
      <c r="R52" s="1"/>
      <c r="S52" s="6" t="str">
        <f t="shared" si="2"/>
        <v/>
      </c>
      <c r="T52" s="6" t="str">
        <f>IF($L52="None","",IF(ISERROR(VLOOKUP($L52,Info!$B$4:$B$266,1,FALSE)),"",VLOOKUP($L52,Info!$B$4:$L$266,11,FALSE)))</f>
        <v/>
      </c>
      <c r="U52" s="1"/>
      <c r="V52" s="1"/>
      <c r="W52" s="1"/>
      <c r="X52" s="1" t="str">
        <f>IF($L52="None","",IF(ISERROR(VLOOKUP($L52,Info!$B$4:$B$266,1,FALSE)),"",IF(OR(W52="Metallic Liquid Tight",W52="Non-Metallic Liquid Tight",W52="LSZH",W52="Greenfield"),VLOOKUP($L52,Info!$B$4:$L$266,7,FALSE),"N/A")))</f>
        <v/>
      </c>
      <c r="Y52" s="1"/>
      <c r="Z52" s="96" t="str">
        <f>IF($L52="None","",IF(ISERROR(VLOOKUP($L52,Info!$B$4:$B$266,1,FALSE)),"",VLOOKUP($L52,Info!$B$4:$L$266,9,FALSE)))</f>
        <v/>
      </c>
      <c r="AA52" s="96" t="str">
        <f>IF($L52="None","",IF(ISERROR(VLOOKUP($L52,Info!$B$4:$B$266,1,FALSE)),"",VLOOKUP($L52,Info!$B$4:$L$266,8,FALSE)))</f>
        <v/>
      </c>
      <c r="AB52" s="96" t="str">
        <f>IF($L52="None","",IF(ISERROR(VLOOKUP($L52,Info!$B$4:$B$266,1,FALSE)),"",VLOOKUP($L52,Info!$B$4:$L$266,10,FALSE)))</f>
        <v/>
      </c>
      <c r="AC52" s="1" t="str">
        <f>IF(W52="SO Cable","Black,White",IF(O52="","",IF(P52="","",IF($J$12&lt;&gt;"ABC",IF(P52&lt;="250",VLOOKUP(O52,Info!$AZ$4:$BB$22,3,FALSE),VLOOKUP(O52,Info!$AZ$23:$BB$39,3,FALSE)),IF(P52&lt;="250",VLOOKUP(O52,Info!$AO$4:$AQ$22,3,FALSE),VLOOKUP(O52,Info!$AO$23:$AP$39,3,FALSE))))))</f>
        <v/>
      </c>
      <c r="AD52" s="1"/>
      <c r="AE52" s="1" t="str">
        <f>IF($L52="None","",IF(ISERROR(VLOOKUP($L52,Info!$B$4:$B$266,1,FALSE)),"",VLOOKUP($L52,Info!$B$4:$L$266,4,FALSE)))</f>
        <v/>
      </c>
      <c r="AF52" s="1" t="str">
        <f>IF($L52="None","",IF(ISERROR(VLOOKUP($L52,Info!$B$4:$B$266,1,FALSE)),"",VLOOKUP($L52,Info!$B$4:$L$266,6,FALSE)))</f>
        <v/>
      </c>
      <c r="AG52" s="1"/>
      <c r="AH52" s="33" t="str" cm="1">
        <f t="array" ref="AH52">IF(AND(L52&lt;&gt;"",O52&lt;&gt;"",R52:S52&lt;&gt;"",W52:X52&lt;&gt;"",Z52:AA52&lt;&gt;"",AC52&lt;&gt;""),"Good","Bad")</f>
        <v>Bad</v>
      </c>
      <c r="AL52" t="str" cm="1">
        <f t="array" ref="AL52">IF(R52&gt;0,_xlfn.IFS(COUNTIF($L$20:L52,"&lt;&gt;")&lt;101,1,COUNTIF($L$20:L52,"&lt;&gt;")&lt;201,2,COUNTIF($L$20:L52,"&lt;&gt;")&lt;301,3,COUNTIF($L$20:L52,"&lt;&gt;")&lt;401,4,COUNTIF($L$20:L52,"&lt;&gt;")&lt;501,5,COUNTIF($L$20:L52,"&lt;&gt;")&lt;601,6,COUNTIF($L$20:L52,"&lt;&gt;")&lt;701,7,COUNTIF($L$20:L52,"&lt;&gt;")&lt;801,8,COUNTIF($L$20:L52,"&lt;&gt;")&lt;901,9,COUNTIF($L$20:L52,"&lt;&gt;")&lt;1001,10,COUNTIF($L$20:L52,"&lt;&gt;")&lt;1101,11,COUNTIF($L$20:L52,"&lt;&gt;")&lt;1201,12,COUNTIF($L$20:L52,"&lt;&gt;")&lt;1301,13,COUNTIF($L$20:L52,"&lt;&gt;")&lt;1401,14,COUNTIF($L$20:L52,"&lt;&gt;")&lt;1501,15,COUNTIF($L$20:L52,"&lt;&gt;")&lt;1601,16,COUNTIF($L$20:L52,"&lt;&gt;")&lt;1701,17,COUNTIF($L$20:L52,"&lt;&gt;")&lt;1801,18,COUNTIF($L$20:L52,"&lt;&gt;")&lt;1901,19,COUNTIF($L$20:L52,"&lt;&gt;")&lt;2001,20,COUNTIF($L$20:L52,"&lt;&gt;")&lt;2101,21,COUNTIF($L$20:L52,"&lt;&gt;")&lt;2201,22,COUNTIF($L$20:L52,"&lt;&gt;")&lt;2301,23,COUNTIF($L$20:L52,"&lt;&gt;")&lt;2401,24,COUNTIF($L$20:L52,"&lt;&gt;")&lt;2501,25,COUNTIF($L$20:L52,"&lt;&gt;")&lt;2601,26,COUNTIF($L$20:L52,"&lt;&gt;")&lt;2701,27,COUNTIF($L$20:L52,"&lt;&gt;")&lt;2801,28,COUNTIF($L$20:L52,"&lt;&gt;")&lt;2901,29,COUNTIF($L$20:L52,"&lt;&gt;")&lt;3001,30),"")</f>
        <v/>
      </c>
      <c r="AM52" t="str">
        <f t="shared" si="1"/>
        <v/>
      </c>
      <c r="AN52" t="str">
        <f t="shared" si="3"/>
        <v/>
      </c>
      <c r="AP52" t="str">
        <f t="shared" si="4"/>
        <v/>
      </c>
      <c r="AQ52" t="str">
        <f>IF(AO52="","",COUNTIFS(AM52:$AM$3019,AO52))</f>
        <v/>
      </c>
    </row>
    <row r="53" spans="1:43" x14ac:dyDescent="0.25">
      <c r="A53" s="6" t="str">
        <f>IF(COUNT($A$20:A52)&lt;&gt;$B$4,IF(A52="","",A52+1),"")</f>
        <v/>
      </c>
      <c r="B53" s="3"/>
      <c r="C53" s="3"/>
      <c r="D53" s="122"/>
      <c r="E53" s="3"/>
      <c r="F53" s="3"/>
      <c r="G53" s="3"/>
      <c r="H53" s="3"/>
      <c r="I53" s="120"/>
      <c r="J53" s="3"/>
      <c r="K53" s="119" t="str" cm="1">
        <f t="array" ref="K53">IF(OR($J$14 = "A",$J$14 = "B",$J$14 = "C"),IF(I53="","",IF(LEN(I53)&gt;2,_xlfn.IFS(ISNUMBER(SEARCH("_",I53)),I53,ISNUMBER(SEARCH(", ",I53)),SUBSTITUTE(I53,", ","_"),ISNUMBER(SEARCH("/ ",I53)),SUBSTITUTE(I53,"/ ","_"),ISNUMBER(SEARCH(",",I53)),SUBSTITUTE(I53,",","_"),ISNUMBER(SEARCH("/",I53)),SUBSTITUTE(I53,"/","_"),ISNUMBER(SEARCH("",I53)),I53),I53)),IF(OR($J$14 = "J",$J$14 = "K"),"",IF(D53="","",IF(LEN(D53)&gt;2,_xlfn.IFS(ISNUMBER(SEARCH("_",D53)),D53,ISNUMBER(SEARCH(", ",D53)),SUBSTITUTE(D53,", ","_"),ISNUMBER(SEARCH("/ ",D53)),SUBSTITUTE(D53,"/ ","_"),ISNUMBER(SEARCH(",",D53)),SUBSTITUTE(D53,",","_"),ISNUMBER(SEARCH("/",D53)),SUBSTITUTE(D53,"/","_"),ISNUMBER(SEARCH("",D53)),D53),D53))))</f>
        <v/>
      </c>
      <c r="L53" s="1"/>
      <c r="M53" s="1" t="str">
        <f t="shared" si="0"/>
        <v/>
      </c>
      <c r="N53" s="94" t="str">
        <f>IF($L53="None","",IF(ISERROR(VLOOKUP($L53,Info!$B$4:$B$266,1,FALSE)),"",VLOOKUP($L53,Info!$B$4:$L$266,5,FALSE)))</f>
        <v/>
      </c>
      <c r="O53" s="94" t="str">
        <f>IF(K53="","",IF(AND($J$12&lt;&gt;"ABC",N53="3"),"BAC",IF(N53="3","ABC",IF($J$12&lt;&gt;"ABC",IF($J$10="Standard",VLOOKUP(K53,Info!$BE$4:$BF$481,2,FALSE),VLOOKUP(K53,Info!$BI$4:$BJ$482,2,FALSE)),IF($J$10="Standard",VLOOKUP(K53,Info!$AG$4:$AH$2994,2,FALSE),VLOOKUP(K53,Info!$AK$4:$AL$2997,2,FALSE))))))</f>
        <v/>
      </c>
      <c r="P53" s="94" t="str">
        <f>IF($L53="None","",IF(ISERROR(VLOOKUP($L53,Info!$B$4:$B$266,1,FALSE)),"",VLOOKUP($L53,Info!$B$4:$L$266,3,FALSE)))</f>
        <v/>
      </c>
      <c r="Q53" s="96" t="str">
        <f>IF($L53="None","",IF(ISERROR(VLOOKUP($L53,Info!$B$4:$B$266,1,FALSE)),"",VLOOKUP($L53,Info!$B$4:$L$266,4,FALSE)))</f>
        <v/>
      </c>
      <c r="R53" s="1"/>
      <c r="S53" s="6" t="str">
        <f t="shared" si="2"/>
        <v/>
      </c>
      <c r="T53" s="6" t="str">
        <f>IF($L53="None","",IF(ISERROR(VLOOKUP($L53,Info!$B$4:$B$266,1,FALSE)),"",VLOOKUP($L53,Info!$B$4:$L$266,11,FALSE)))</f>
        <v/>
      </c>
      <c r="U53" s="1"/>
      <c r="V53" s="1"/>
      <c r="W53" s="1"/>
      <c r="X53" s="1" t="str">
        <f>IF($L53="None","",IF(ISERROR(VLOOKUP($L53,Info!$B$4:$B$266,1,FALSE)),"",IF(OR(W53="Metallic Liquid Tight",W53="Non-Metallic Liquid Tight",W53="LSZH",W53="Greenfield"),VLOOKUP($L53,Info!$B$4:$L$266,7,FALSE),"N/A")))</f>
        <v/>
      </c>
      <c r="Y53" s="1"/>
      <c r="Z53" s="96" t="str">
        <f>IF($L53="None","",IF(ISERROR(VLOOKUP($L53,Info!$B$4:$B$266,1,FALSE)),"",VLOOKUP($L53,Info!$B$4:$L$266,9,FALSE)))</f>
        <v/>
      </c>
      <c r="AA53" s="96" t="str">
        <f>IF($L53="None","",IF(ISERROR(VLOOKUP($L53,Info!$B$4:$B$266,1,FALSE)),"",VLOOKUP($L53,Info!$B$4:$L$266,8,FALSE)))</f>
        <v/>
      </c>
      <c r="AB53" s="96" t="str">
        <f>IF($L53="None","",IF(ISERROR(VLOOKUP($L53,Info!$B$4:$B$266,1,FALSE)),"",VLOOKUP($L53,Info!$B$4:$L$266,10,FALSE)))</f>
        <v/>
      </c>
      <c r="AC53" s="1" t="str">
        <f>IF(W53="SO Cable","Black,White",IF(O53="","",IF(P53="","",IF($J$12&lt;&gt;"ABC",IF(P53&lt;="250",VLOOKUP(O53,Info!$AZ$4:$BB$22,3,FALSE),VLOOKUP(O53,Info!$AZ$23:$BB$39,3,FALSE)),IF(P53&lt;="250",VLOOKUP(O53,Info!$AO$4:$AQ$22,3,FALSE),VLOOKUP(O53,Info!$AO$23:$AP$39,3,FALSE))))))</f>
        <v/>
      </c>
      <c r="AD53" s="1"/>
      <c r="AE53" s="1" t="str">
        <f>IF($L53="None","",IF(ISERROR(VLOOKUP($L53,Info!$B$4:$B$266,1,FALSE)),"",VLOOKUP($L53,Info!$B$4:$L$266,4,FALSE)))</f>
        <v/>
      </c>
      <c r="AF53" s="1" t="str">
        <f>IF($L53="None","",IF(ISERROR(VLOOKUP($L53,Info!$B$4:$B$266,1,FALSE)),"",VLOOKUP($L53,Info!$B$4:$L$266,6,FALSE)))</f>
        <v/>
      </c>
      <c r="AG53" s="1"/>
      <c r="AH53" s="33" t="str" cm="1">
        <f t="array" ref="AH53">IF(AND(L53&lt;&gt;"",O53&lt;&gt;"",R53:S53&lt;&gt;"",W53:X53&lt;&gt;"",Z53:AA53&lt;&gt;"",AC53&lt;&gt;""),"Good","Bad")</f>
        <v>Bad</v>
      </c>
      <c r="AL53" t="str" cm="1">
        <f t="array" ref="AL53">IF(R53&gt;0,_xlfn.IFS(COUNTIF($L$20:L53,"&lt;&gt;")&lt;101,1,COUNTIF($L$20:L53,"&lt;&gt;")&lt;201,2,COUNTIF($L$20:L53,"&lt;&gt;")&lt;301,3,COUNTIF($L$20:L53,"&lt;&gt;")&lt;401,4,COUNTIF($L$20:L53,"&lt;&gt;")&lt;501,5,COUNTIF($L$20:L53,"&lt;&gt;")&lt;601,6,COUNTIF($L$20:L53,"&lt;&gt;")&lt;701,7,COUNTIF($L$20:L53,"&lt;&gt;")&lt;801,8,COUNTIF($L$20:L53,"&lt;&gt;")&lt;901,9,COUNTIF($L$20:L53,"&lt;&gt;")&lt;1001,10,COUNTIF($L$20:L53,"&lt;&gt;")&lt;1101,11,COUNTIF($L$20:L53,"&lt;&gt;")&lt;1201,12,COUNTIF($L$20:L53,"&lt;&gt;")&lt;1301,13,COUNTIF($L$20:L53,"&lt;&gt;")&lt;1401,14,COUNTIF($L$20:L53,"&lt;&gt;")&lt;1501,15,COUNTIF($L$20:L53,"&lt;&gt;")&lt;1601,16,COUNTIF($L$20:L53,"&lt;&gt;")&lt;1701,17,COUNTIF($L$20:L53,"&lt;&gt;")&lt;1801,18,COUNTIF($L$20:L53,"&lt;&gt;")&lt;1901,19,COUNTIF($L$20:L53,"&lt;&gt;")&lt;2001,20,COUNTIF($L$20:L53,"&lt;&gt;")&lt;2101,21,COUNTIF($L$20:L53,"&lt;&gt;")&lt;2201,22,COUNTIF($L$20:L53,"&lt;&gt;")&lt;2301,23,COUNTIF($L$20:L53,"&lt;&gt;")&lt;2401,24,COUNTIF($L$20:L53,"&lt;&gt;")&lt;2501,25,COUNTIF($L$20:L53,"&lt;&gt;")&lt;2601,26,COUNTIF($L$20:L53,"&lt;&gt;")&lt;2701,27,COUNTIF($L$20:L53,"&lt;&gt;")&lt;2801,28,COUNTIF($L$20:L53,"&lt;&gt;")&lt;2901,29,COUNTIF($L$20:L53,"&lt;&gt;")&lt;3001,30),"")</f>
        <v/>
      </c>
      <c r="AM53" t="str">
        <f t="shared" si="1"/>
        <v/>
      </c>
      <c r="AN53" t="str">
        <f t="shared" si="3"/>
        <v/>
      </c>
      <c r="AP53" t="str">
        <f t="shared" si="4"/>
        <v/>
      </c>
      <c r="AQ53" t="str">
        <f>IF(AO53="","",COUNTIFS(AM53:$AM$3019,AO53))</f>
        <v/>
      </c>
    </row>
    <row r="54" spans="1:43" x14ac:dyDescent="0.25">
      <c r="A54" s="6" t="str">
        <f>IF(COUNT($A$20:A53)&lt;&gt;$B$4,IF(A53="","",A53+1),"")</f>
        <v/>
      </c>
      <c r="B54" s="3"/>
      <c r="C54" s="3"/>
      <c r="D54" s="122"/>
      <c r="E54" s="3"/>
      <c r="F54" s="3"/>
      <c r="G54" s="3"/>
      <c r="H54" s="3"/>
      <c r="I54" s="120"/>
      <c r="J54" s="3"/>
      <c r="K54" s="119" t="str" cm="1">
        <f t="array" ref="K54">IF(OR($J$14 = "A",$J$14 = "B",$J$14 = "C"),IF(I54="","",IF(LEN(I54)&gt;2,_xlfn.IFS(ISNUMBER(SEARCH("_",I54)),I54,ISNUMBER(SEARCH(", ",I54)),SUBSTITUTE(I54,", ","_"),ISNUMBER(SEARCH("/ ",I54)),SUBSTITUTE(I54,"/ ","_"),ISNUMBER(SEARCH(",",I54)),SUBSTITUTE(I54,",","_"),ISNUMBER(SEARCH("/",I54)),SUBSTITUTE(I54,"/","_"),ISNUMBER(SEARCH("",I54)),I54),I54)),IF(OR($J$14 = "J",$J$14 = "K"),"",IF(D54="","",IF(LEN(D54)&gt;2,_xlfn.IFS(ISNUMBER(SEARCH("_",D54)),D54,ISNUMBER(SEARCH(", ",D54)),SUBSTITUTE(D54,", ","_"),ISNUMBER(SEARCH("/ ",D54)),SUBSTITUTE(D54,"/ ","_"),ISNUMBER(SEARCH(",",D54)),SUBSTITUTE(D54,",","_"),ISNUMBER(SEARCH("/",D54)),SUBSTITUTE(D54,"/","_"),ISNUMBER(SEARCH("",D54)),D54),D54))))</f>
        <v/>
      </c>
      <c r="L54" s="1"/>
      <c r="M54" s="1" t="str">
        <f t="shared" si="0"/>
        <v/>
      </c>
      <c r="N54" s="94" t="str">
        <f>IF($L54="None","",IF(ISERROR(VLOOKUP($L54,Info!$B$4:$B$266,1,FALSE)),"",VLOOKUP($L54,Info!$B$4:$L$266,5,FALSE)))</f>
        <v/>
      </c>
      <c r="O54" s="94" t="str">
        <f>IF(K54="","",IF(AND($J$12&lt;&gt;"ABC",N54="3"),"BAC",IF(N54="3","ABC",IF($J$12&lt;&gt;"ABC",IF($J$10="Standard",VLOOKUP(K54,Info!$BE$4:$BF$481,2,FALSE),VLOOKUP(K54,Info!$BI$4:$BJ$482,2,FALSE)),IF($J$10="Standard",VLOOKUP(K54,Info!$AG$4:$AH$2994,2,FALSE),VLOOKUP(K54,Info!$AK$4:$AL$2997,2,FALSE))))))</f>
        <v/>
      </c>
      <c r="P54" s="94" t="str">
        <f>IF($L54="None","",IF(ISERROR(VLOOKUP($L54,Info!$B$4:$B$266,1,FALSE)),"",VLOOKUP($L54,Info!$B$4:$L$266,3,FALSE)))</f>
        <v/>
      </c>
      <c r="Q54" s="96" t="str">
        <f>IF($L54="None","",IF(ISERROR(VLOOKUP($L54,Info!$B$4:$B$266,1,FALSE)),"",VLOOKUP($L54,Info!$B$4:$L$266,4,FALSE)))</f>
        <v/>
      </c>
      <c r="R54" s="1"/>
      <c r="S54" s="6" t="str">
        <f t="shared" si="2"/>
        <v/>
      </c>
      <c r="T54" s="6" t="str">
        <f>IF($L54="None","",IF(ISERROR(VLOOKUP($L54,Info!$B$4:$B$266,1,FALSE)),"",VLOOKUP($L54,Info!$B$4:$L$266,11,FALSE)))</f>
        <v/>
      </c>
      <c r="U54" s="1"/>
      <c r="V54" s="1"/>
      <c r="W54" s="1"/>
      <c r="X54" s="1" t="str">
        <f>IF($L54="None","",IF(ISERROR(VLOOKUP($L54,Info!$B$4:$B$266,1,FALSE)),"",IF(OR(W54="Metallic Liquid Tight",W54="Non-Metallic Liquid Tight",W54="LSZH",W54="Greenfield"),VLOOKUP($L54,Info!$B$4:$L$266,7,FALSE),"N/A")))</f>
        <v/>
      </c>
      <c r="Y54" s="1"/>
      <c r="Z54" s="96" t="str">
        <f>IF($L54="None","",IF(ISERROR(VLOOKUP($L54,Info!$B$4:$B$266,1,FALSE)),"",VLOOKUP($L54,Info!$B$4:$L$266,9,FALSE)))</f>
        <v/>
      </c>
      <c r="AA54" s="96" t="str">
        <f>IF($L54="None","",IF(ISERROR(VLOOKUP($L54,Info!$B$4:$B$266,1,FALSE)),"",VLOOKUP($L54,Info!$B$4:$L$266,8,FALSE)))</f>
        <v/>
      </c>
      <c r="AB54" s="96" t="str">
        <f>IF($L54="None","",IF(ISERROR(VLOOKUP($L54,Info!$B$4:$B$266,1,FALSE)),"",VLOOKUP($L54,Info!$B$4:$L$266,10,FALSE)))</f>
        <v/>
      </c>
      <c r="AC54" s="1" t="str">
        <f>IF(W54="SO Cable","Black,White",IF(O54="","",IF(P54="","",IF($J$12&lt;&gt;"ABC",IF(P54&lt;="250",VLOOKUP(O54,Info!$AZ$4:$BB$22,3,FALSE),VLOOKUP(O54,Info!$AZ$23:$BB$39,3,FALSE)),IF(P54&lt;="250",VLOOKUP(O54,Info!$AO$4:$AQ$22,3,FALSE),VLOOKUP(O54,Info!$AO$23:$AP$39,3,FALSE))))))</f>
        <v/>
      </c>
      <c r="AD54" s="1"/>
      <c r="AE54" s="1" t="str">
        <f>IF($L54="None","",IF(ISERROR(VLOOKUP($L54,Info!$B$4:$B$266,1,FALSE)),"",VLOOKUP($L54,Info!$B$4:$L$266,4,FALSE)))</f>
        <v/>
      </c>
      <c r="AF54" s="1" t="str">
        <f>IF($L54="None","",IF(ISERROR(VLOOKUP($L54,Info!$B$4:$B$266,1,FALSE)),"",VLOOKUP($L54,Info!$B$4:$L$266,6,FALSE)))</f>
        <v/>
      </c>
      <c r="AG54" s="1"/>
      <c r="AH54" s="33" t="str" cm="1">
        <f t="array" ref="AH54">IF(AND(L54&lt;&gt;"",O54&lt;&gt;"",R54:S54&lt;&gt;"",W54:X54&lt;&gt;"",Z54:AA54&lt;&gt;"",AC54&lt;&gt;""),"Good","Bad")</f>
        <v>Bad</v>
      </c>
      <c r="AL54" t="str" cm="1">
        <f t="array" ref="AL54">IF(R54&gt;0,_xlfn.IFS(COUNTIF($L$20:L54,"&lt;&gt;")&lt;101,1,COUNTIF($L$20:L54,"&lt;&gt;")&lt;201,2,COUNTIF($L$20:L54,"&lt;&gt;")&lt;301,3,COUNTIF($L$20:L54,"&lt;&gt;")&lt;401,4,COUNTIF($L$20:L54,"&lt;&gt;")&lt;501,5,COUNTIF($L$20:L54,"&lt;&gt;")&lt;601,6,COUNTIF($L$20:L54,"&lt;&gt;")&lt;701,7,COUNTIF($L$20:L54,"&lt;&gt;")&lt;801,8,COUNTIF($L$20:L54,"&lt;&gt;")&lt;901,9,COUNTIF($L$20:L54,"&lt;&gt;")&lt;1001,10,COUNTIF($L$20:L54,"&lt;&gt;")&lt;1101,11,COUNTIF($L$20:L54,"&lt;&gt;")&lt;1201,12,COUNTIF($L$20:L54,"&lt;&gt;")&lt;1301,13,COUNTIF($L$20:L54,"&lt;&gt;")&lt;1401,14,COUNTIF($L$20:L54,"&lt;&gt;")&lt;1501,15,COUNTIF($L$20:L54,"&lt;&gt;")&lt;1601,16,COUNTIF($L$20:L54,"&lt;&gt;")&lt;1701,17,COUNTIF($L$20:L54,"&lt;&gt;")&lt;1801,18,COUNTIF($L$20:L54,"&lt;&gt;")&lt;1901,19,COUNTIF($L$20:L54,"&lt;&gt;")&lt;2001,20,COUNTIF($L$20:L54,"&lt;&gt;")&lt;2101,21,COUNTIF($L$20:L54,"&lt;&gt;")&lt;2201,22,COUNTIF($L$20:L54,"&lt;&gt;")&lt;2301,23,COUNTIF($L$20:L54,"&lt;&gt;")&lt;2401,24,COUNTIF($L$20:L54,"&lt;&gt;")&lt;2501,25,COUNTIF($L$20:L54,"&lt;&gt;")&lt;2601,26,COUNTIF($L$20:L54,"&lt;&gt;")&lt;2701,27,COUNTIF($L$20:L54,"&lt;&gt;")&lt;2801,28,COUNTIF($L$20:L54,"&lt;&gt;")&lt;2901,29,COUNTIF($L$20:L54,"&lt;&gt;")&lt;3001,30),"")</f>
        <v/>
      </c>
      <c r="AM54" t="str">
        <f t="shared" si="1"/>
        <v/>
      </c>
      <c r="AN54" t="str">
        <f t="shared" si="3"/>
        <v/>
      </c>
      <c r="AP54" t="str">
        <f t="shared" si="4"/>
        <v/>
      </c>
      <c r="AQ54" t="str">
        <f>IF(AO54="","",COUNTIFS(AM54:$AM$3019,AO54))</f>
        <v/>
      </c>
    </row>
    <row r="55" spans="1:43" x14ac:dyDescent="0.25">
      <c r="A55" s="6" t="str">
        <f>IF(COUNT($A$20:A54)&lt;&gt;$B$4,IF(A54="","",A54+1),"")</f>
        <v/>
      </c>
      <c r="B55" s="3"/>
      <c r="C55" s="3"/>
      <c r="D55" s="122"/>
      <c r="E55" s="3"/>
      <c r="F55" s="3"/>
      <c r="G55" s="3"/>
      <c r="H55" s="3"/>
      <c r="I55" s="120"/>
      <c r="J55" s="3"/>
      <c r="K55" s="119" t="str" cm="1">
        <f t="array" ref="K55">IF(OR($J$14 = "A",$J$14 = "B",$J$14 = "C"),IF(I55="","",IF(LEN(I55)&gt;2,_xlfn.IFS(ISNUMBER(SEARCH("_",I55)),I55,ISNUMBER(SEARCH(", ",I55)),SUBSTITUTE(I55,", ","_"),ISNUMBER(SEARCH("/ ",I55)),SUBSTITUTE(I55,"/ ","_"),ISNUMBER(SEARCH(",",I55)),SUBSTITUTE(I55,",","_"),ISNUMBER(SEARCH("/",I55)),SUBSTITUTE(I55,"/","_"),ISNUMBER(SEARCH("",I55)),I55),I55)),IF(OR($J$14 = "J",$J$14 = "K"),"",IF(D55="","",IF(LEN(D55)&gt;2,_xlfn.IFS(ISNUMBER(SEARCH("_",D55)),D55,ISNUMBER(SEARCH(", ",D55)),SUBSTITUTE(D55,", ","_"),ISNUMBER(SEARCH("/ ",D55)),SUBSTITUTE(D55,"/ ","_"),ISNUMBER(SEARCH(",",D55)),SUBSTITUTE(D55,",","_"),ISNUMBER(SEARCH("/",D55)),SUBSTITUTE(D55,"/","_"),ISNUMBER(SEARCH("",D55)),D55),D55))))</f>
        <v/>
      </c>
      <c r="L55" s="1"/>
      <c r="M55" s="1" t="str">
        <f t="shared" si="0"/>
        <v/>
      </c>
      <c r="N55" s="94" t="str">
        <f>IF($L55="None","",IF(ISERROR(VLOOKUP($L55,Info!$B$4:$B$266,1,FALSE)),"",VLOOKUP($L55,Info!$B$4:$L$266,5,FALSE)))</f>
        <v/>
      </c>
      <c r="O55" s="94" t="str">
        <f>IF(K55="","",IF(AND($J$12&lt;&gt;"ABC",N55="3"),"BAC",IF(N55="3","ABC",IF($J$12&lt;&gt;"ABC",IF($J$10="Standard",VLOOKUP(K55,Info!$BE$4:$BF$481,2,FALSE),VLOOKUP(K55,Info!$BI$4:$BJ$482,2,FALSE)),IF($J$10="Standard",VLOOKUP(K55,Info!$AG$4:$AH$2994,2,FALSE),VLOOKUP(K55,Info!$AK$4:$AL$2997,2,FALSE))))))</f>
        <v/>
      </c>
      <c r="P55" s="94" t="str">
        <f>IF($L55="None","",IF(ISERROR(VLOOKUP($L55,Info!$B$4:$B$266,1,FALSE)),"",VLOOKUP($L55,Info!$B$4:$L$266,3,FALSE)))</f>
        <v/>
      </c>
      <c r="Q55" s="96" t="str">
        <f>IF($L55="None","",IF(ISERROR(VLOOKUP($L55,Info!$B$4:$B$266,1,FALSE)),"",VLOOKUP($L55,Info!$B$4:$L$266,4,FALSE)))</f>
        <v/>
      </c>
      <c r="R55" s="1"/>
      <c r="S55" s="6" t="str">
        <f t="shared" si="2"/>
        <v/>
      </c>
      <c r="T55" s="6" t="str">
        <f>IF($L55="None","",IF(ISERROR(VLOOKUP($L55,Info!$B$4:$B$266,1,FALSE)),"",VLOOKUP($L55,Info!$B$4:$L$266,11,FALSE)))</f>
        <v/>
      </c>
      <c r="U55" s="1"/>
      <c r="V55" s="1"/>
      <c r="W55" s="1"/>
      <c r="X55" s="1" t="str">
        <f>IF($L55="None","",IF(ISERROR(VLOOKUP($L55,Info!$B$4:$B$266,1,FALSE)),"",IF(OR(W55="Metallic Liquid Tight",W55="Non-Metallic Liquid Tight",W55="LSZH",W55="Greenfield"),VLOOKUP($L55,Info!$B$4:$L$266,7,FALSE),"N/A")))</f>
        <v/>
      </c>
      <c r="Y55" s="1"/>
      <c r="Z55" s="96" t="str">
        <f>IF($L55="None","",IF(ISERROR(VLOOKUP($L55,Info!$B$4:$B$266,1,FALSE)),"",VLOOKUP($L55,Info!$B$4:$L$266,9,FALSE)))</f>
        <v/>
      </c>
      <c r="AA55" s="96" t="str">
        <f>IF($L55="None","",IF(ISERROR(VLOOKUP($L55,Info!$B$4:$B$266,1,FALSE)),"",VLOOKUP($L55,Info!$B$4:$L$266,8,FALSE)))</f>
        <v/>
      </c>
      <c r="AB55" s="96" t="str">
        <f>IF($L55="None","",IF(ISERROR(VLOOKUP($L55,Info!$B$4:$B$266,1,FALSE)),"",VLOOKUP($L55,Info!$B$4:$L$266,10,FALSE)))</f>
        <v/>
      </c>
      <c r="AC55" s="1" t="str">
        <f>IF(W55="SO Cable","Black,White",IF(O55="","",IF(P55="","",IF($J$12&lt;&gt;"ABC",IF(P55&lt;="250",VLOOKUP(O55,Info!$AZ$4:$BB$22,3,FALSE),VLOOKUP(O55,Info!$AZ$23:$BB$39,3,FALSE)),IF(P55&lt;="250",VLOOKUP(O55,Info!$AO$4:$AQ$22,3,FALSE),VLOOKUP(O55,Info!$AO$23:$AP$39,3,FALSE))))))</f>
        <v/>
      </c>
      <c r="AD55" s="1"/>
      <c r="AE55" s="1" t="str">
        <f>IF($L55="None","",IF(ISERROR(VLOOKUP($L55,Info!$B$4:$B$266,1,FALSE)),"",VLOOKUP($L55,Info!$B$4:$L$266,4,FALSE)))</f>
        <v/>
      </c>
      <c r="AF55" s="1" t="str">
        <f>IF($L55="None","",IF(ISERROR(VLOOKUP($L55,Info!$B$4:$B$266,1,FALSE)),"",VLOOKUP($L55,Info!$B$4:$L$266,6,FALSE)))</f>
        <v/>
      </c>
      <c r="AG55" s="1"/>
      <c r="AH55" s="33" t="str" cm="1">
        <f t="array" ref="AH55">IF(AND(L55&lt;&gt;"",O55&lt;&gt;"",R55:S55&lt;&gt;"",W55:X55&lt;&gt;"",Z55:AA55&lt;&gt;"",AC55&lt;&gt;""),"Good","Bad")</f>
        <v>Bad</v>
      </c>
      <c r="AL55" t="str" cm="1">
        <f t="array" ref="AL55">IF(R55&gt;0,_xlfn.IFS(COUNTIF($L$20:L55,"&lt;&gt;")&lt;101,1,COUNTIF($L$20:L55,"&lt;&gt;")&lt;201,2,COUNTIF($L$20:L55,"&lt;&gt;")&lt;301,3,COUNTIF($L$20:L55,"&lt;&gt;")&lt;401,4,COUNTIF($L$20:L55,"&lt;&gt;")&lt;501,5,COUNTIF($L$20:L55,"&lt;&gt;")&lt;601,6,COUNTIF($L$20:L55,"&lt;&gt;")&lt;701,7,COUNTIF($L$20:L55,"&lt;&gt;")&lt;801,8,COUNTIF($L$20:L55,"&lt;&gt;")&lt;901,9,COUNTIF($L$20:L55,"&lt;&gt;")&lt;1001,10,COUNTIF($L$20:L55,"&lt;&gt;")&lt;1101,11,COUNTIF($L$20:L55,"&lt;&gt;")&lt;1201,12,COUNTIF($L$20:L55,"&lt;&gt;")&lt;1301,13,COUNTIF($L$20:L55,"&lt;&gt;")&lt;1401,14,COUNTIF($L$20:L55,"&lt;&gt;")&lt;1501,15,COUNTIF($L$20:L55,"&lt;&gt;")&lt;1601,16,COUNTIF($L$20:L55,"&lt;&gt;")&lt;1701,17,COUNTIF($L$20:L55,"&lt;&gt;")&lt;1801,18,COUNTIF($L$20:L55,"&lt;&gt;")&lt;1901,19,COUNTIF($L$20:L55,"&lt;&gt;")&lt;2001,20,COUNTIF($L$20:L55,"&lt;&gt;")&lt;2101,21,COUNTIF($L$20:L55,"&lt;&gt;")&lt;2201,22,COUNTIF($L$20:L55,"&lt;&gt;")&lt;2301,23,COUNTIF($L$20:L55,"&lt;&gt;")&lt;2401,24,COUNTIF($L$20:L55,"&lt;&gt;")&lt;2501,25,COUNTIF($L$20:L55,"&lt;&gt;")&lt;2601,26,COUNTIF($L$20:L55,"&lt;&gt;")&lt;2701,27,COUNTIF($L$20:L55,"&lt;&gt;")&lt;2801,28,COUNTIF($L$20:L55,"&lt;&gt;")&lt;2901,29,COUNTIF($L$20:L55,"&lt;&gt;")&lt;3001,30),"")</f>
        <v/>
      </c>
      <c r="AM55" t="str">
        <f t="shared" si="1"/>
        <v/>
      </c>
      <c r="AN55" t="str">
        <f t="shared" si="3"/>
        <v/>
      </c>
      <c r="AP55" t="str">
        <f t="shared" si="4"/>
        <v/>
      </c>
      <c r="AQ55" t="str">
        <f>IF(AO55="","",COUNTIFS(AM55:$AM$3019,AO55))</f>
        <v/>
      </c>
    </row>
    <row r="56" spans="1:43" x14ac:dyDescent="0.25">
      <c r="A56" s="6" t="str">
        <f>IF(COUNT($A$20:A55)&lt;&gt;$B$4,IF(A55="","",A55+1),"")</f>
        <v/>
      </c>
      <c r="B56" s="3"/>
      <c r="C56" s="3"/>
      <c r="D56" s="122"/>
      <c r="E56" s="3"/>
      <c r="F56" s="3"/>
      <c r="G56" s="3"/>
      <c r="H56" s="3"/>
      <c r="I56" s="120"/>
      <c r="J56" s="3"/>
      <c r="K56" s="119" t="str" cm="1">
        <f t="array" ref="K56">IF(OR($J$14 = "A",$J$14 = "B",$J$14 = "C"),IF(I56="","",IF(LEN(I56)&gt;2,_xlfn.IFS(ISNUMBER(SEARCH("_",I56)),I56,ISNUMBER(SEARCH(", ",I56)),SUBSTITUTE(I56,", ","_"),ISNUMBER(SEARCH("/ ",I56)),SUBSTITUTE(I56,"/ ","_"),ISNUMBER(SEARCH(",",I56)),SUBSTITUTE(I56,",","_"),ISNUMBER(SEARCH("/",I56)),SUBSTITUTE(I56,"/","_"),ISNUMBER(SEARCH("",I56)),I56),I56)),IF(OR($J$14 = "J",$J$14 = "K"),"",IF(D56="","",IF(LEN(D56)&gt;2,_xlfn.IFS(ISNUMBER(SEARCH("_",D56)),D56,ISNUMBER(SEARCH(", ",D56)),SUBSTITUTE(D56,", ","_"),ISNUMBER(SEARCH("/ ",D56)),SUBSTITUTE(D56,"/ ","_"),ISNUMBER(SEARCH(",",D56)),SUBSTITUTE(D56,",","_"),ISNUMBER(SEARCH("/",D56)),SUBSTITUTE(D56,"/","_"),ISNUMBER(SEARCH("",D56)),D56),D56))))</f>
        <v/>
      </c>
      <c r="L56" s="1"/>
      <c r="M56" s="1" t="str">
        <f t="shared" si="0"/>
        <v/>
      </c>
      <c r="N56" s="94" t="str">
        <f>IF($L56="None","",IF(ISERROR(VLOOKUP($L56,Info!$B$4:$B$266,1,FALSE)),"",VLOOKUP($L56,Info!$B$4:$L$266,5,FALSE)))</f>
        <v/>
      </c>
      <c r="O56" s="94" t="str">
        <f>IF(K56="","",IF(AND($J$12&lt;&gt;"ABC",N56="3"),"BAC",IF(N56="3","ABC",IF($J$12&lt;&gt;"ABC",IF($J$10="Standard",VLOOKUP(K56,Info!$BE$4:$BF$481,2,FALSE),VLOOKUP(K56,Info!$BI$4:$BJ$482,2,FALSE)),IF($J$10="Standard",VLOOKUP(K56,Info!$AG$4:$AH$2994,2,FALSE),VLOOKUP(K56,Info!$AK$4:$AL$2997,2,FALSE))))))</f>
        <v/>
      </c>
      <c r="P56" s="94" t="str">
        <f>IF($L56="None","",IF(ISERROR(VLOOKUP($L56,Info!$B$4:$B$266,1,FALSE)),"",VLOOKUP($L56,Info!$B$4:$L$266,3,FALSE)))</f>
        <v/>
      </c>
      <c r="Q56" s="96" t="str">
        <f>IF($L56="None","",IF(ISERROR(VLOOKUP($L56,Info!$B$4:$B$266,1,FALSE)),"",VLOOKUP($L56,Info!$B$4:$L$266,4,FALSE)))</f>
        <v/>
      </c>
      <c r="R56" s="1"/>
      <c r="S56" s="6" t="str">
        <f t="shared" si="2"/>
        <v/>
      </c>
      <c r="T56" s="6" t="str">
        <f>IF($L56="None","",IF(ISERROR(VLOOKUP($L56,Info!$B$4:$B$266,1,FALSE)),"",VLOOKUP($L56,Info!$B$4:$L$266,11,FALSE)))</f>
        <v/>
      </c>
      <c r="U56" s="1"/>
      <c r="V56" s="1"/>
      <c r="W56" s="1"/>
      <c r="X56" s="1" t="str">
        <f>IF($L56="None","",IF(ISERROR(VLOOKUP($L56,Info!$B$4:$B$266,1,FALSE)),"",IF(OR(W56="Metallic Liquid Tight",W56="Non-Metallic Liquid Tight",W56="LSZH",W56="Greenfield"),VLOOKUP($L56,Info!$B$4:$L$266,7,FALSE),"N/A")))</f>
        <v/>
      </c>
      <c r="Y56" s="1"/>
      <c r="Z56" s="96" t="str">
        <f>IF($L56="None","",IF(ISERROR(VLOOKUP($L56,Info!$B$4:$B$266,1,FALSE)),"",VLOOKUP($L56,Info!$B$4:$L$266,9,FALSE)))</f>
        <v/>
      </c>
      <c r="AA56" s="96" t="str">
        <f>IF($L56="None","",IF(ISERROR(VLOOKUP($L56,Info!$B$4:$B$266,1,FALSE)),"",VLOOKUP($L56,Info!$B$4:$L$266,8,FALSE)))</f>
        <v/>
      </c>
      <c r="AB56" s="96" t="str">
        <f>IF($L56="None","",IF(ISERROR(VLOOKUP($L56,Info!$B$4:$B$266,1,FALSE)),"",VLOOKUP($L56,Info!$B$4:$L$266,10,FALSE)))</f>
        <v/>
      </c>
      <c r="AC56" s="1" t="str">
        <f>IF(W56="SO Cable","Black,White",IF(O56="","",IF(P56="","",IF($J$12&lt;&gt;"ABC",IF(P56&lt;="250",VLOOKUP(O56,Info!$AZ$4:$BB$22,3,FALSE),VLOOKUP(O56,Info!$AZ$23:$BB$39,3,FALSE)),IF(P56&lt;="250",VLOOKUP(O56,Info!$AO$4:$AQ$22,3,FALSE),VLOOKUP(O56,Info!$AO$23:$AP$39,3,FALSE))))))</f>
        <v/>
      </c>
      <c r="AD56" s="1"/>
      <c r="AE56" s="1" t="str">
        <f>IF($L56="None","",IF(ISERROR(VLOOKUP($L56,Info!$B$4:$B$266,1,FALSE)),"",VLOOKUP($L56,Info!$B$4:$L$266,4,FALSE)))</f>
        <v/>
      </c>
      <c r="AF56" s="1" t="str">
        <f>IF($L56="None","",IF(ISERROR(VLOOKUP($L56,Info!$B$4:$B$266,1,FALSE)),"",VLOOKUP($L56,Info!$B$4:$L$266,6,FALSE)))</f>
        <v/>
      </c>
      <c r="AG56" s="1"/>
      <c r="AH56" s="33" t="str" cm="1">
        <f t="array" ref="AH56">IF(AND(L56&lt;&gt;"",O56&lt;&gt;"",R56:S56&lt;&gt;"",W56:X56&lt;&gt;"",Z56:AA56&lt;&gt;"",AC56&lt;&gt;""),"Good","Bad")</f>
        <v>Bad</v>
      </c>
      <c r="AL56" t="str" cm="1">
        <f t="array" ref="AL56">IF(R56&gt;0,_xlfn.IFS(COUNTIF($L$20:L56,"&lt;&gt;")&lt;101,1,COUNTIF($L$20:L56,"&lt;&gt;")&lt;201,2,COUNTIF($L$20:L56,"&lt;&gt;")&lt;301,3,COUNTIF($L$20:L56,"&lt;&gt;")&lt;401,4,COUNTIF($L$20:L56,"&lt;&gt;")&lt;501,5,COUNTIF($L$20:L56,"&lt;&gt;")&lt;601,6,COUNTIF($L$20:L56,"&lt;&gt;")&lt;701,7,COUNTIF($L$20:L56,"&lt;&gt;")&lt;801,8,COUNTIF($L$20:L56,"&lt;&gt;")&lt;901,9,COUNTIF($L$20:L56,"&lt;&gt;")&lt;1001,10,COUNTIF($L$20:L56,"&lt;&gt;")&lt;1101,11,COUNTIF($L$20:L56,"&lt;&gt;")&lt;1201,12,COUNTIF($L$20:L56,"&lt;&gt;")&lt;1301,13,COUNTIF($L$20:L56,"&lt;&gt;")&lt;1401,14,COUNTIF($L$20:L56,"&lt;&gt;")&lt;1501,15,COUNTIF($L$20:L56,"&lt;&gt;")&lt;1601,16,COUNTIF($L$20:L56,"&lt;&gt;")&lt;1701,17,COUNTIF($L$20:L56,"&lt;&gt;")&lt;1801,18,COUNTIF($L$20:L56,"&lt;&gt;")&lt;1901,19,COUNTIF($L$20:L56,"&lt;&gt;")&lt;2001,20,COUNTIF($L$20:L56,"&lt;&gt;")&lt;2101,21,COUNTIF($L$20:L56,"&lt;&gt;")&lt;2201,22,COUNTIF($L$20:L56,"&lt;&gt;")&lt;2301,23,COUNTIF($L$20:L56,"&lt;&gt;")&lt;2401,24,COUNTIF($L$20:L56,"&lt;&gt;")&lt;2501,25,COUNTIF($L$20:L56,"&lt;&gt;")&lt;2601,26,COUNTIF($L$20:L56,"&lt;&gt;")&lt;2701,27,COUNTIF($L$20:L56,"&lt;&gt;")&lt;2801,28,COUNTIF($L$20:L56,"&lt;&gt;")&lt;2901,29,COUNTIF($L$20:L56,"&lt;&gt;")&lt;3001,30),"")</f>
        <v/>
      </c>
      <c r="AM56" t="str">
        <f t="shared" si="1"/>
        <v/>
      </c>
      <c r="AN56" t="str">
        <f t="shared" si="3"/>
        <v/>
      </c>
      <c r="AP56" t="str">
        <f t="shared" si="4"/>
        <v/>
      </c>
      <c r="AQ56" t="str">
        <f>IF(AO56="","",COUNTIFS(AM56:$AM$3019,AO56))</f>
        <v/>
      </c>
    </row>
    <row r="57" spans="1:43" x14ac:dyDescent="0.25">
      <c r="A57" s="6" t="str">
        <f>IF(COUNT($A$20:A56)&lt;&gt;$B$4,IF(A56="","",A56+1),"")</f>
        <v/>
      </c>
      <c r="B57" s="3"/>
      <c r="C57" s="3"/>
      <c r="D57" s="122"/>
      <c r="E57" s="3"/>
      <c r="F57" s="3"/>
      <c r="G57" s="3"/>
      <c r="H57" s="3"/>
      <c r="I57" s="120"/>
      <c r="J57" s="3"/>
      <c r="K57" s="119" t="str" cm="1">
        <f t="array" ref="K57">IF(OR($J$14 = "A",$J$14 = "B",$J$14 = "C"),IF(I57="","",IF(LEN(I57)&gt;2,_xlfn.IFS(ISNUMBER(SEARCH("_",I57)),I57,ISNUMBER(SEARCH(", ",I57)),SUBSTITUTE(I57,", ","_"),ISNUMBER(SEARCH("/ ",I57)),SUBSTITUTE(I57,"/ ","_"),ISNUMBER(SEARCH(",",I57)),SUBSTITUTE(I57,",","_"),ISNUMBER(SEARCH("/",I57)),SUBSTITUTE(I57,"/","_"),ISNUMBER(SEARCH("",I57)),I57),I57)),IF(OR($J$14 = "J",$J$14 = "K"),"",IF(D57="","",IF(LEN(D57)&gt;2,_xlfn.IFS(ISNUMBER(SEARCH("_",D57)),D57,ISNUMBER(SEARCH(", ",D57)),SUBSTITUTE(D57,", ","_"),ISNUMBER(SEARCH("/ ",D57)),SUBSTITUTE(D57,"/ ","_"),ISNUMBER(SEARCH(",",D57)),SUBSTITUTE(D57,",","_"),ISNUMBER(SEARCH("/",D57)),SUBSTITUTE(D57,"/","_"),ISNUMBER(SEARCH("",D57)),D57),D57))))</f>
        <v/>
      </c>
      <c r="L57" s="1"/>
      <c r="M57" s="1" t="str">
        <f t="shared" si="0"/>
        <v/>
      </c>
      <c r="N57" s="94" t="str">
        <f>IF($L57="None","",IF(ISERROR(VLOOKUP($L57,Info!$B$4:$B$266,1,FALSE)),"",VLOOKUP($L57,Info!$B$4:$L$266,5,FALSE)))</f>
        <v/>
      </c>
      <c r="O57" s="94" t="str">
        <f>IF(K57="","",IF(AND($J$12&lt;&gt;"ABC",N57="3"),"BAC",IF(N57="3","ABC",IF($J$12&lt;&gt;"ABC",IF($J$10="Standard",VLOOKUP(K57,Info!$BE$4:$BF$481,2,FALSE),VLOOKUP(K57,Info!$BI$4:$BJ$482,2,FALSE)),IF($J$10="Standard",VLOOKUP(K57,Info!$AG$4:$AH$2994,2,FALSE),VLOOKUP(K57,Info!$AK$4:$AL$2997,2,FALSE))))))</f>
        <v/>
      </c>
      <c r="P57" s="94" t="str">
        <f>IF($L57="None","",IF(ISERROR(VLOOKUP($L57,Info!$B$4:$B$266,1,FALSE)),"",VLOOKUP($L57,Info!$B$4:$L$266,3,FALSE)))</f>
        <v/>
      </c>
      <c r="Q57" s="96" t="str">
        <f>IF($L57="None","",IF(ISERROR(VLOOKUP($L57,Info!$B$4:$B$266,1,FALSE)),"",VLOOKUP($L57,Info!$B$4:$L$266,4,FALSE)))</f>
        <v/>
      </c>
      <c r="R57" s="1"/>
      <c r="S57" s="6" t="str">
        <f t="shared" si="2"/>
        <v/>
      </c>
      <c r="T57" s="6" t="str">
        <f>IF($L57="None","",IF(ISERROR(VLOOKUP($L57,Info!$B$4:$B$266,1,FALSE)),"",VLOOKUP($L57,Info!$B$4:$L$266,11,FALSE)))</f>
        <v/>
      </c>
      <c r="U57" s="1"/>
      <c r="V57" s="1"/>
      <c r="W57" s="1"/>
      <c r="X57" s="1" t="str">
        <f>IF($L57="None","",IF(ISERROR(VLOOKUP($L57,Info!$B$4:$B$266,1,FALSE)),"",IF(OR(W57="Metallic Liquid Tight",W57="Non-Metallic Liquid Tight",W57="LSZH",W57="Greenfield"),VLOOKUP($L57,Info!$B$4:$L$266,7,FALSE),"N/A")))</f>
        <v/>
      </c>
      <c r="Y57" s="1"/>
      <c r="Z57" s="96" t="str">
        <f>IF($L57="None","",IF(ISERROR(VLOOKUP($L57,Info!$B$4:$B$266,1,FALSE)),"",VLOOKUP($L57,Info!$B$4:$L$266,9,FALSE)))</f>
        <v/>
      </c>
      <c r="AA57" s="96" t="str">
        <f>IF($L57="None","",IF(ISERROR(VLOOKUP($L57,Info!$B$4:$B$266,1,FALSE)),"",VLOOKUP($L57,Info!$B$4:$L$266,8,FALSE)))</f>
        <v/>
      </c>
      <c r="AB57" s="96" t="str">
        <f>IF($L57="None","",IF(ISERROR(VLOOKUP($L57,Info!$B$4:$B$266,1,FALSE)),"",VLOOKUP($L57,Info!$B$4:$L$266,10,FALSE)))</f>
        <v/>
      </c>
      <c r="AC57" s="1" t="str">
        <f>IF(W57="SO Cable","Black,White",IF(O57="","",IF(P57="","",IF($J$12&lt;&gt;"ABC",IF(P57&lt;="250",VLOOKUP(O57,Info!$AZ$4:$BB$22,3,FALSE),VLOOKUP(O57,Info!$AZ$23:$BB$39,3,FALSE)),IF(P57&lt;="250",VLOOKUP(O57,Info!$AO$4:$AQ$22,3,FALSE),VLOOKUP(O57,Info!$AO$23:$AP$39,3,FALSE))))))</f>
        <v/>
      </c>
      <c r="AD57" s="1"/>
      <c r="AE57" s="1" t="str">
        <f>IF($L57="None","",IF(ISERROR(VLOOKUP($L57,Info!$B$4:$B$266,1,FALSE)),"",VLOOKUP($L57,Info!$B$4:$L$266,4,FALSE)))</f>
        <v/>
      </c>
      <c r="AF57" s="1" t="str">
        <f>IF($L57="None","",IF(ISERROR(VLOOKUP($L57,Info!$B$4:$B$266,1,FALSE)),"",VLOOKUP($L57,Info!$B$4:$L$266,6,FALSE)))</f>
        <v/>
      </c>
      <c r="AG57" s="1"/>
      <c r="AH57" s="33" t="str" cm="1">
        <f t="array" ref="AH57">IF(AND(L57&lt;&gt;"",O57&lt;&gt;"",R57:S57&lt;&gt;"",W57:X57&lt;&gt;"",Z57:AA57&lt;&gt;"",AC57&lt;&gt;""),"Good","Bad")</f>
        <v>Bad</v>
      </c>
      <c r="AL57" t="str" cm="1">
        <f t="array" ref="AL57">IF(R57&gt;0,_xlfn.IFS(COUNTIF($L$20:L57,"&lt;&gt;")&lt;101,1,COUNTIF($L$20:L57,"&lt;&gt;")&lt;201,2,COUNTIF($L$20:L57,"&lt;&gt;")&lt;301,3,COUNTIF($L$20:L57,"&lt;&gt;")&lt;401,4,COUNTIF($L$20:L57,"&lt;&gt;")&lt;501,5,COUNTIF($L$20:L57,"&lt;&gt;")&lt;601,6,COUNTIF($L$20:L57,"&lt;&gt;")&lt;701,7,COUNTIF($L$20:L57,"&lt;&gt;")&lt;801,8,COUNTIF($L$20:L57,"&lt;&gt;")&lt;901,9,COUNTIF($L$20:L57,"&lt;&gt;")&lt;1001,10,COUNTIF($L$20:L57,"&lt;&gt;")&lt;1101,11,COUNTIF($L$20:L57,"&lt;&gt;")&lt;1201,12,COUNTIF($L$20:L57,"&lt;&gt;")&lt;1301,13,COUNTIF($L$20:L57,"&lt;&gt;")&lt;1401,14,COUNTIF($L$20:L57,"&lt;&gt;")&lt;1501,15,COUNTIF($L$20:L57,"&lt;&gt;")&lt;1601,16,COUNTIF($L$20:L57,"&lt;&gt;")&lt;1701,17,COUNTIF($L$20:L57,"&lt;&gt;")&lt;1801,18,COUNTIF($L$20:L57,"&lt;&gt;")&lt;1901,19,COUNTIF($L$20:L57,"&lt;&gt;")&lt;2001,20,COUNTIF($L$20:L57,"&lt;&gt;")&lt;2101,21,COUNTIF($L$20:L57,"&lt;&gt;")&lt;2201,22,COUNTIF($L$20:L57,"&lt;&gt;")&lt;2301,23,COUNTIF($L$20:L57,"&lt;&gt;")&lt;2401,24,COUNTIF($L$20:L57,"&lt;&gt;")&lt;2501,25,COUNTIF($L$20:L57,"&lt;&gt;")&lt;2601,26,COUNTIF($L$20:L57,"&lt;&gt;")&lt;2701,27,COUNTIF($L$20:L57,"&lt;&gt;")&lt;2801,28,COUNTIF($L$20:L57,"&lt;&gt;")&lt;2901,29,COUNTIF($L$20:L57,"&lt;&gt;")&lt;3001,30),"")</f>
        <v/>
      </c>
      <c r="AM57" t="str">
        <f t="shared" si="1"/>
        <v/>
      </c>
      <c r="AN57" t="str">
        <f t="shared" si="3"/>
        <v/>
      </c>
      <c r="AP57" t="str">
        <f t="shared" si="4"/>
        <v/>
      </c>
      <c r="AQ57" t="str">
        <f>IF(AO57="","",COUNTIFS(AM57:$AM$3019,AO57))</f>
        <v/>
      </c>
    </row>
    <row r="58" spans="1:43" x14ac:dyDescent="0.25">
      <c r="A58" s="6" t="str">
        <f>IF(COUNT($A$20:A57)&lt;&gt;$B$4,IF(A57="","",A57+1),"")</f>
        <v/>
      </c>
      <c r="B58" s="3"/>
      <c r="C58" s="3"/>
      <c r="D58" s="122"/>
      <c r="E58" s="3"/>
      <c r="F58" s="3"/>
      <c r="G58" s="3"/>
      <c r="H58" s="3"/>
      <c r="I58" s="120"/>
      <c r="J58" s="3"/>
      <c r="K58" s="119" t="str" cm="1">
        <f t="array" ref="K58">IF(OR($J$14 = "A",$J$14 = "B",$J$14 = "C"),IF(I58="","",IF(LEN(I58)&gt;2,_xlfn.IFS(ISNUMBER(SEARCH("_",I58)),I58,ISNUMBER(SEARCH(", ",I58)),SUBSTITUTE(I58,", ","_"),ISNUMBER(SEARCH("/ ",I58)),SUBSTITUTE(I58,"/ ","_"),ISNUMBER(SEARCH(",",I58)),SUBSTITUTE(I58,",","_"),ISNUMBER(SEARCH("/",I58)),SUBSTITUTE(I58,"/","_"),ISNUMBER(SEARCH("",I58)),I58),I58)),IF(OR($J$14 = "J",$J$14 = "K"),"",IF(D58="","",IF(LEN(D58)&gt;2,_xlfn.IFS(ISNUMBER(SEARCH("_",D58)),D58,ISNUMBER(SEARCH(", ",D58)),SUBSTITUTE(D58,", ","_"),ISNUMBER(SEARCH("/ ",D58)),SUBSTITUTE(D58,"/ ","_"),ISNUMBER(SEARCH(",",D58)),SUBSTITUTE(D58,",","_"),ISNUMBER(SEARCH("/",D58)),SUBSTITUTE(D58,"/","_"),ISNUMBER(SEARCH("",D58)),D58),D58))))</f>
        <v/>
      </c>
      <c r="L58" s="1"/>
      <c r="M58" s="1" t="str">
        <f t="shared" si="0"/>
        <v/>
      </c>
      <c r="N58" s="94" t="str">
        <f>IF($L58="None","",IF(ISERROR(VLOOKUP($L58,Info!$B$4:$B$266,1,FALSE)),"",VLOOKUP($L58,Info!$B$4:$L$266,5,FALSE)))</f>
        <v/>
      </c>
      <c r="O58" s="94" t="str">
        <f>IF(K58="","",IF(AND($J$12&lt;&gt;"ABC",N58="3"),"BAC",IF(N58="3","ABC",IF($J$12&lt;&gt;"ABC",IF($J$10="Standard",VLOOKUP(K58,Info!$BE$4:$BF$481,2,FALSE),VLOOKUP(K58,Info!$BI$4:$BJ$482,2,FALSE)),IF($J$10="Standard",VLOOKUP(K58,Info!$AG$4:$AH$2994,2,FALSE),VLOOKUP(K58,Info!$AK$4:$AL$2997,2,FALSE))))))</f>
        <v/>
      </c>
      <c r="P58" s="94" t="str">
        <f>IF($L58="None","",IF(ISERROR(VLOOKUP($L58,Info!$B$4:$B$266,1,FALSE)),"",VLOOKUP($L58,Info!$B$4:$L$266,3,FALSE)))</f>
        <v/>
      </c>
      <c r="Q58" s="96" t="str">
        <f>IF($L58="None","",IF(ISERROR(VLOOKUP($L58,Info!$B$4:$B$266,1,FALSE)),"",VLOOKUP($L58,Info!$B$4:$L$266,4,FALSE)))</f>
        <v/>
      </c>
      <c r="R58" s="1"/>
      <c r="S58" s="6" t="str">
        <f t="shared" si="2"/>
        <v/>
      </c>
      <c r="T58" s="6" t="str">
        <f>IF($L58="None","",IF(ISERROR(VLOOKUP($L58,Info!$B$4:$B$266,1,FALSE)),"",VLOOKUP($L58,Info!$B$4:$L$266,11,FALSE)))</f>
        <v/>
      </c>
      <c r="U58" s="1"/>
      <c r="V58" s="1"/>
      <c r="W58" s="1"/>
      <c r="X58" s="1" t="str">
        <f>IF($L58="None","",IF(ISERROR(VLOOKUP($L58,Info!$B$4:$B$266,1,FALSE)),"",IF(OR(W58="Metallic Liquid Tight",W58="Non-Metallic Liquid Tight",W58="LSZH",W58="Greenfield"),VLOOKUP($L58,Info!$B$4:$L$266,7,FALSE),"N/A")))</f>
        <v/>
      </c>
      <c r="Y58" s="1"/>
      <c r="Z58" s="96" t="str">
        <f>IF($L58="None","",IF(ISERROR(VLOOKUP($L58,Info!$B$4:$B$266,1,FALSE)),"",VLOOKUP($L58,Info!$B$4:$L$266,9,FALSE)))</f>
        <v/>
      </c>
      <c r="AA58" s="96" t="str">
        <f>IF($L58="None","",IF(ISERROR(VLOOKUP($L58,Info!$B$4:$B$266,1,FALSE)),"",VLOOKUP($L58,Info!$B$4:$L$266,8,FALSE)))</f>
        <v/>
      </c>
      <c r="AB58" s="96" t="str">
        <f>IF($L58="None","",IF(ISERROR(VLOOKUP($L58,Info!$B$4:$B$266,1,FALSE)),"",VLOOKUP($L58,Info!$B$4:$L$266,10,FALSE)))</f>
        <v/>
      </c>
      <c r="AC58" s="1" t="str">
        <f>IF(W58="SO Cable","Black,White",IF(O58="","",IF(P58="","",IF($J$12&lt;&gt;"ABC",IF(P58&lt;="250",VLOOKUP(O58,Info!$AZ$4:$BB$22,3,FALSE),VLOOKUP(O58,Info!$AZ$23:$BB$39,3,FALSE)),IF(P58&lt;="250",VLOOKUP(O58,Info!$AO$4:$AQ$22,3,FALSE),VLOOKUP(O58,Info!$AO$23:$AP$39,3,FALSE))))))</f>
        <v/>
      </c>
      <c r="AD58" s="1"/>
      <c r="AE58" s="1" t="str">
        <f>IF($L58="None","",IF(ISERROR(VLOOKUP($L58,Info!$B$4:$B$266,1,FALSE)),"",VLOOKUP($L58,Info!$B$4:$L$266,4,FALSE)))</f>
        <v/>
      </c>
      <c r="AF58" s="1" t="str">
        <f>IF($L58="None","",IF(ISERROR(VLOOKUP($L58,Info!$B$4:$B$266,1,FALSE)),"",VLOOKUP($L58,Info!$B$4:$L$266,6,FALSE)))</f>
        <v/>
      </c>
      <c r="AG58" s="1"/>
      <c r="AH58" s="33" t="str" cm="1">
        <f t="array" ref="AH58">IF(AND(L58&lt;&gt;"",O58&lt;&gt;"",R58:S58&lt;&gt;"",W58:X58&lt;&gt;"",Z58:AA58&lt;&gt;"",AC58&lt;&gt;""),"Good","Bad")</f>
        <v>Bad</v>
      </c>
      <c r="AL58" t="str" cm="1">
        <f t="array" ref="AL58">IF(R58&gt;0,_xlfn.IFS(COUNTIF($L$20:L58,"&lt;&gt;")&lt;101,1,COUNTIF($L$20:L58,"&lt;&gt;")&lt;201,2,COUNTIF($L$20:L58,"&lt;&gt;")&lt;301,3,COUNTIF($L$20:L58,"&lt;&gt;")&lt;401,4,COUNTIF($L$20:L58,"&lt;&gt;")&lt;501,5,COUNTIF($L$20:L58,"&lt;&gt;")&lt;601,6,COUNTIF($L$20:L58,"&lt;&gt;")&lt;701,7,COUNTIF($L$20:L58,"&lt;&gt;")&lt;801,8,COUNTIF($L$20:L58,"&lt;&gt;")&lt;901,9,COUNTIF($L$20:L58,"&lt;&gt;")&lt;1001,10,COUNTIF($L$20:L58,"&lt;&gt;")&lt;1101,11,COUNTIF($L$20:L58,"&lt;&gt;")&lt;1201,12,COUNTIF($L$20:L58,"&lt;&gt;")&lt;1301,13,COUNTIF($L$20:L58,"&lt;&gt;")&lt;1401,14,COUNTIF($L$20:L58,"&lt;&gt;")&lt;1501,15,COUNTIF($L$20:L58,"&lt;&gt;")&lt;1601,16,COUNTIF($L$20:L58,"&lt;&gt;")&lt;1701,17,COUNTIF($L$20:L58,"&lt;&gt;")&lt;1801,18,COUNTIF($L$20:L58,"&lt;&gt;")&lt;1901,19,COUNTIF($L$20:L58,"&lt;&gt;")&lt;2001,20,COUNTIF($L$20:L58,"&lt;&gt;")&lt;2101,21,COUNTIF($L$20:L58,"&lt;&gt;")&lt;2201,22,COUNTIF($L$20:L58,"&lt;&gt;")&lt;2301,23,COUNTIF($L$20:L58,"&lt;&gt;")&lt;2401,24,COUNTIF($L$20:L58,"&lt;&gt;")&lt;2501,25,COUNTIF($L$20:L58,"&lt;&gt;")&lt;2601,26,COUNTIF($L$20:L58,"&lt;&gt;")&lt;2701,27,COUNTIF($L$20:L58,"&lt;&gt;")&lt;2801,28,COUNTIF($L$20:L58,"&lt;&gt;")&lt;2901,29,COUNTIF($L$20:L58,"&lt;&gt;")&lt;3001,30),"")</f>
        <v/>
      </c>
      <c r="AM58" t="str">
        <f t="shared" si="1"/>
        <v/>
      </c>
      <c r="AN58" t="str">
        <f t="shared" si="3"/>
        <v/>
      </c>
      <c r="AP58" t="str">
        <f t="shared" si="4"/>
        <v/>
      </c>
      <c r="AQ58" t="str">
        <f>IF(AO58="","",COUNTIFS(AM58:$AM$3019,AO58))</f>
        <v/>
      </c>
    </row>
    <row r="59" spans="1:43" x14ac:dyDescent="0.25">
      <c r="A59" s="6" t="str">
        <f>IF(COUNT($A$20:A58)&lt;&gt;$B$4,IF(A58="","",A58+1),"")</f>
        <v/>
      </c>
      <c r="B59" s="3"/>
      <c r="C59" s="3"/>
      <c r="D59" s="122"/>
      <c r="E59" s="3"/>
      <c r="F59" s="3"/>
      <c r="G59" s="3"/>
      <c r="H59" s="3"/>
      <c r="I59" s="120"/>
      <c r="J59" s="3"/>
      <c r="K59" s="119" t="str" cm="1">
        <f t="array" ref="K59">IF(OR($J$14 = "A",$J$14 = "B",$J$14 = "C"),IF(I59="","",IF(LEN(I59)&gt;2,_xlfn.IFS(ISNUMBER(SEARCH("_",I59)),I59,ISNUMBER(SEARCH(", ",I59)),SUBSTITUTE(I59,", ","_"),ISNUMBER(SEARCH("/ ",I59)),SUBSTITUTE(I59,"/ ","_"),ISNUMBER(SEARCH(",",I59)),SUBSTITUTE(I59,",","_"),ISNUMBER(SEARCH("/",I59)),SUBSTITUTE(I59,"/","_"),ISNUMBER(SEARCH("",I59)),I59),I59)),IF(OR($J$14 = "J",$J$14 = "K"),"",IF(D59="","",IF(LEN(D59)&gt;2,_xlfn.IFS(ISNUMBER(SEARCH("_",D59)),D59,ISNUMBER(SEARCH(", ",D59)),SUBSTITUTE(D59,", ","_"),ISNUMBER(SEARCH("/ ",D59)),SUBSTITUTE(D59,"/ ","_"),ISNUMBER(SEARCH(",",D59)),SUBSTITUTE(D59,",","_"),ISNUMBER(SEARCH("/",D59)),SUBSTITUTE(D59,"/","_"),ISNUMBER(SEARCH("",D59)),D59),D59))))</f>
        <v/>
      </c>
      <c r="L59" s="1"/>
      <c r="M59" s="1" t="str">
        <f t="shared" si="0"/>
        <v/>
      </c>
      <c r="N59" s="94" t="str">
        <f>IF($L59="None","",IF(ISERROR(VLOOKUP($L59,Info!$B$4:$B$266,1,FALSE)),"",VLOOKUP($L59,Info!$B$4:$L$266,5,FALSE)))</f>
        <v/>
      </c>
      <c r="O59" s="94" t="str">
        <f>IF(K59="","",IF(AND($J$12&lt;&gt;"ABC",N59="3"),"BAC",IF(N59="3","ABC",IF($J$12&lt;&gt;"ABC",IF($J$10="Standard",VLOOKUP(K59,Info!$BE$4:$BF$481,2,FALSE),VLOOKUP(K59,Info!$BI$4:$BJ$482,2,FALSE)),IF($J$10="Standard",VLOOKUP(K59,Info!$AG$4:$AH$2994,2,FALSE),VLOOKUP(K59,Info!$AK$4:$AL$2997,2,FALSE))))))</f>
        <v/>
      </c>
      <c r="P59" s="94" t="str">
        <f>IF($L59="None","",IF(ISERROR(VLOOKUP($L59,Info!$B$4:$B$266,1,FALSE)),"",VLOOKUP($L59,Info!$B$4:$L$266,3,FALSE)))</f>
        <v/>
      </c>
      <c r="Q59" s="96" t="str">
        <f>IF($L59="None","",IF(ISERROR(VLOOKUP($L59,Info!$B$4:$B$266,1,FALSE)),"",VLOOKUP($L59,Info!$B$4:$L$266,4,FALSE)))</f>
        <v/>
      </c>
      <c r="R59" s="1"/>
      <c r="S59" s="6" t="str">
        <f t="shared" si="2"/>
        <v/>
      </c>
      <c r="T59" s="6" t="str">
        <f>IF($L59="None","",IF(ISERROR(VLOOKUP($L59,Info!$B$4:$B$266,1,FALSE)),"",VLOOKUP($L59,Info!$B$4:$L$266,11,FALSE)))</f>
        <v/>
      </c>
      <c r="U59" s="1"/>
      <c r="V59" s="1"/>
      <c r="W59" s="1"/>
      <c r="X59" s="1" t="str">
        <f>IF($L59="None","",IF(ISERROR(VLOOKUP($L59,Info!$B$4:$B$266,1,FALSE)),"",IF(OR(W59="Metallic Liquid Tight",W59="Non-Metallic Liquid Tight",W59="LSZH",W59="Greenfield"),VLOOKUP($L59,Info!$B$4:$L$266,7,FALSE),"N/A")))</f>
        <v/>
      </c>
      <c r="Y59" s="1"/>
      <c r="Z59" s="96" t="str">
        <f>IF($L59="None","",IF(ISERROR(VLOOKUP($L59,Info!$B$4:$B$266,1,FALSE)),"",VLOOKUP($L59,Info!$B$4:$L$266,9,FALSE)))</f>
        <v/>
      </c>
      <c r="AA59" s="96" t="str">
        <f>IF($L59="None","",IF(ISERROR(VLOOKUP($L59,Info!$B$4:$B$266,1,FALSE)),"",VLOOKUP($L59,Info!$B$4:$L$266,8,FALSE)))</f>
        <v/>
      </c>
      <c r="AB59" s="96" t="str">
        <f>IF($L59="None","",IF(ISERROR(VLOOKUP($L59,Info!$B$4:$B$266,1,FALSE)),"",VLOOKUP($L59,Info!$B$4:$L$266,10,FALSE)))</f>
        <v/>
      </c>
      <c r="AC59" s="1" t="str">
        <f>IF(W59="SO Cable","Black,White",IF(O59="","",IF(P59="","",IF($J$12&lt;&gt;"ABC",IF(P59&lt;="250",VLOOKUP(O59,Info!$AZ$4:$BB$22,3,FALSE),VLOOKUP(O59,Info!$AZ$23:$BB$39,3,FALSE)),IF(P59&lt;="250",VLOOKUP(O59,Info!$AO$4:$AQ$22,3,FALSE),VLOOKUP(O59,Info!$AO$23:$AP$39,3,FALSE))))))</f>
        <v/>
      </c>
      <c r="AD59" s="1"/>
      <c r="AE59" s="1" t="str">
        <f>IF($L59="None","",IF(ISERROR(VLOOKUP($L59,Info!$B$4:$B$266,1,FALSE)),"",VLOOKUP($L59,Info!$B$4:$L$266,4,FALSE)))</f>
        <v/>
      </c>
      <c r="AF59" s="1" t="str">
        <f>IF($L59="None","",IF(ISERROR(VLOOKUP($L59,Info!$B$4:$B$266,1,FALSE)),"",VLOOKUP($L59,Info!$B$4:$L$266,6,FALSE)))</f>
        <v/>
      </c>
      <c r="AG59" s="1"/>
      <c r="AH59" s="33" t="str" cm="1">
        <f t="array" ref="AH59">IF(AND(L59&lt;&gt;"",O59&lt;&gt;"",R59:S59&lt;&gt;"",W59:X59&lt;&gt;"",Z59:AA59&lt;&gt;"",AC59&lt;&gt;""),"Good","Bad")</f>
        <v>Bad</v>
      </c>
      <c r="AL59" t="str" cm="1">
        <f t="array" ref="AL59">IF(R59&gt;0,_xlfn.IFS(COUNTIF($L$20:L59,"&lt;&gt;")&lt;101,1,COUNTIF($L$20:L59,"&lt;&gt;")&lt;201,2,COUNTIF($L$20:L59,"&lt;&gt;")&lt;301,3,COUNTIF($L$20:L59,"&lt;&gt;")&lt;401,4,COUNTIF($L$20:L59,"&lt;&gt;")&lt;501,5,COUNTIF($L$20:L59,"&lt;&gt;")&lt;601,6,COUNTIF($L$20:L59,"&lt;&gt;")&lt;701,7,COUNTIF($L$20:L59,"&lt;&gt;")&lt;801,8,COUNTIF($L$20:L59,"&lt;&gt;")&lt;901,9,COUNTIF($L$20:L59,"&lt;&gt;")&lt;1001,10,COUNTIF($L$20:L59,"&lt;&gt;")&lt;1101,11,COUNTIF($L$20:L59,"&lt;&gt;")&lt;1201,12,COUNTIF($L$20:L59,"&lt;&gt;")&lt;1301,13,COUNTIF($L$20:L59,"&lt;&gt;")&lt;1401,14,COUNTIF($L$20:L59,"&lt;&gt;")&lt;1501,15,COUNTIF($L$20:L59,"&lt;&gt;")&lt;1601,16,COUNTIF($L$20:L59,"&lt;&gt;")&lt;1701,17,COUNTIF($L$20:L59,"&lt;&gt;")&lt;1801,18,COUNTIF($L$20:L59,"&lt;&gt;")&lt;1901,19,COUNTIF($L$20:L59,"&lt;&gt;")&lt;2001,20,COUNTIF($L$20:L59,"&lt;&gt;")&lt;2101,21,COUNTIF($L$20:L59,"&lt;&gt;")&lt;2201,22,COUNTIF($L$20:L59,"&lt;&gt;")&lt;2301,23,COUNTIF($L$20:L59,"&lt;&gt;")&lt;2401,24,COUNTIF($L$20:L59,"&lt;&gt;")&lt;2501,25,COUNTIF($L$20:L59,"&lt;&gt;")&lt;2601,26,COUNTIF($L$20:L59,"&lt;&gt;")&lt;2701,27,COUNTIF($L$20:L59,"&lt;&gt;")&lt;2801,28,COUNTIF($L$20:L59,"&lt;&gt;")&lt;2901,29,COUNTIF($L$20:L59,"&lt;&gt;")&lt;3001,30),"")</f>
        <v/>
      </c>
      <c r="AM59" t="str">
        <f t="shared" si="1"/>
        <v/>
      </c>
      <c r="AN59" t="str">
        <f t="shared" si="3"/>
        <v/>
      </c>
      <c r="AP59" t="str">
        <f t="shared" si="4"/>
        <v/>
      </c>
      <c r="AQ59" t="str">
        <f>IF(AO59="","",COUNTIFS(AM59:$AM$3019,AO59))</f>
        <v/>
      </c>
    </row>
    <row r="60" spans="1:43" x14ac:dyDescent="0.25">
      <c r="A60" s="6" t="str">
        <f>IF(COUNT($A$20:A59)&lt;&gt;$B$4,IF(A59="","",A59+1),"")</f>
        <v/>
      </c>
      <c r="B60" s="3"/>
      <c r="C60" s="3"/>
      <c r="D60" s="122"/>
      <c r="E60" s="3"/>
      <c r="F60" s="3"/>
      <c r="G60" s="3"/>
      <c r="H60" s="3"/>
      <c r="I60" s="120"/>
      <c r="J60" s="3"/>
      <c r="K60" s="119" t="str" cm="1">
        <f t="array" ref="K60">IF(OR($J$14 = "A",$J$14 = "B",$J$14 = "C"),IF(I60="","",IF(LEN(I60)&gt;2,_xlfn.IFS(ISNUMBER(SEARCH("_",I60)),I60,ISNUMBER(SEARCH(", ",I60)),SUBSTITUTE(I60,", ","_"),ISNUMBER(SEARCH("/ ",I60)),SUBSTITUTE(I60,"/ ","_"),ISNUMBER(SEARCH(",",I60)),SUBSTITUTE(I60,",","_"),ISNUMBER(SEARCH("/",I60)),SUBSTITUTE(I60,"/","_"),ISNUMBER(SEARCH("",I60)),I60),I60)),IF(OR($J$14 = "J",$J$14 = "K"),"",IF(D60="","",IF(LEN(D60)&gt;2,_xlfn.IFS(ISNUMBER(SEARCH("_",D60)),D60,ISNUMBER(SEARCH(", ",D60)),SUBSTITUTE(D60,", ","_"),ISNUMBER(SEARCH("/ ",D60)),SUBSTITUTE(D60,"/ ","_"),ISNUMBER(SEARCH(",",D60)),SUBSTITUTE(D60,",","_"),ISNUMBER(SEARCH("/",D60)),SUBSTITUTE(D60,"/","_"),ISNUMBER(SEARCH("",D60)),D60),D60))))</f>
        <v/>
      </c>
      <c r="L60" s="1"/>
      <c r="M60" s="1" t="str">
        <f t="shared" si="0"/>
        <v/>
      </c>
      <c r="N60" s="94" t="str">
        <f>IF($L60="None","",IF(ISERROR(VLOOKUP($L60,Info!$B$4:$B$266,1,FALSE)),"",VLOOKUP($L60,Info!$B$4:$L$266,5,FALSE)))</f>
        <v/>
      </c>
      <c r="O60" s="94" t="str">
        <f>IF(K60="","",IF(AND($J$12&lt;&gt;"ABC",N60="3"),"BAC",IF(N60="3","ABC",IF($J$12&lt;&gt;"ABC",IF($J$10="Standard",VLOOKUP(K60,Info!$BE$4:$BF$481,2,FALSE),VLOOKUP(K60,Info!$BI$4:$BJ$482,2,FALSE)),IF($J$10="Standard",VLOOKUP(K60,Info!$AG$4:$AH$2994,2,FALSE),VLOOKUP(K60,Info!$AK$4:$AL$2997,2,FALSE))))))</f>
        <v/>
      </c>
      <c r="P60" s="94" t="str">
        <f>IF($L60="None","",IF(ISERROR(VLOOKUP($L60,Info!$B$4:$B$266,1,FALSE)),"",VLOOKUP($L60,Info!$B$4:$L$266,3,FALSE)))</f>
        <v/>
      </c>
      <c r="Q60" s="96" t="str">
        <f>IF($L60="None","",IF(ISERROR(VLOOKUP($L60,Info!$B$4:$B$266,1,FALSE)),"",VLOOKUP($L60,Info!$B$4:$L$266,4,FALSE)))</f>
        <v/>
      </c>
      <c r="R60" s="1"/>
      <c r="S60" s="6" t="str">
        <f t="shared" si="2"/>
        <v/>
      </c>
      <c r="T60" s="6" t="str">
        <f>IF($L60="None","",IF(ISERROR(VLOOKUP($L60,Info!$B$4:$B$266,1,FALSE)),"",VLOOKUP($L60,Info!$B$4:$L$266,11,FALSE)))</f>
        <v/>
      </c>
      <c r="U60" s="1"/>
      <c r="V60" s="1"/>
      <c r="W60" s="1"/>
      <c r="X60" s="1" t="str">
        <f>IF($L60="None","",IF(ISERROR(VLOOKUP($L60,Info!$B$4:$B$266,1,FALSE)),"",IF(OR(W60="Metallic Liquid Tight",W60="Non-Metallic Liquid Tight",W60="LSZH",W60="Greenfield"),VLOOKUP($L60,Info!$B$4:$L$266,7,FALSE),"N/A")))</f>
        <v/>
      </c>
      <c r="Y60" s="1"/>
      <c r="Z60" s="96" t="str">
        <f>IF($L60="None","",IF(ISERROR(VLOOKUP($L60,Info!$B$4:$B$266,1,FALSE)),"",VLOOKUP($L60,Info!$B$4:$L$266,9,FALSE)))</f>
        <v/>
      </c>
      <c r="AA60" s="96" t="str">
        <f>IF($L60="None","",IF(ISERROR(VLOOKUP($L60,Info!$B$4:$B$266,1,FALSE)),"",VLOOKUP($L60,Info!$B$4:$L$266,8,FALSE)))</f>
        <v/>
      </c>
      <c r="AB60" s="96" t="str">
        <f>IF($L60="None","",IF(ISERROR(VLOOKUP($L60,Info!$B$4:$B$266,1,FALSE)),"",VLOOKUP($L60,Info!$B$4:$L$266,10,FALSE)))</f>
        <v/>
      </c>
      <c r="AC60" s="1" t="str">
        <f>IF(W60="SO Cable","Black,White",IF(O60="","",IF(P60="","",IF($J$12&lt;&gt;"ABC",IF(P60&lt;="250",VLOOKUP(O60,Info!$AZ$4:$BB$22,3,FALSE),VLOOKUP(O60,Info!$AZ$23:$BB$39,3,FALSE)),IF(P60&lt;="250",VLOOKUP(O60,Info!$AO$4:$AQ$22,3,FALSE),VLOOKUP(O60,Info!$AO$23:$AP$39,3,FALSE))))))</f>
        <v/>
      </c>
      <c r="AD60" s="1"/>
      <c r="AE60" s="1" t="str">
        <f>IF($L60="None","",IF(ISERROR(VLOOKUP($L60,Info!$B$4:$B$266,1,FALSE)),"",VLOOKUP($L60,Info!$B$4:$L$266,4,FALSE)))</f>
        <v/>
      </c>
      <c r="AF60" s="1" t="str">
        <f>IF($L60="None","",IF(ISERROR(VLOOKUP($L60,Info!$B$4:$B$266,1,FALSE)),"",VLOOKUP($L60,Info!$B$4:$L$266,6,FALSE)))</f>
        <v/>
      </c>
      <c r="AG60" s="1"/>
      <c r="AH60" s="33" t="str" cm="1">
        <f t="array" ref="AH60">IF(AND(L60&lt;&gt;"",O60&lt;&gt;"",R60:S60&lt;&gt;"",W60:X60&lt;&gt;"",Z60:AA60&lt;&gt;"",AC60&lt;&gt;""),"Good","Bad")</f>
        <v>Bad</v>
      </c>
      <c r="AL60" t="str" cm="1">
        <f t="array" ref="AL60">IF(R60&gt;0,_xlfn.IFS(COUNTIF($L$20:L60,"&lt;&gt;")&lt;101,1,COUNTIF($L$20:L60,"&lt;&gt;")&lt;201,2,COUNTIF($L$20:L60,"&lt;&gt;")&lt;301,3,COUNTIF($L$20:L60,"&lt;&gt;")&lt;401,4,COUNTIF($L$20:L60,"&lt;&gt;")&lt;501,5,COUNTIF($L$20:L60,"&lt;&gt;")&lt;601,6,COUNTIF($L$20:L60,"&lt;&gt;")&lt;701,7,COUNTIF($L$20:L60,"&lt;&gt;")&lt;801,8,COUNTIF($L$20:L60,"&lt;&gt;")&lt;901,9,COUNTIF($L$20:L60,"&lt;&gt;")&lt;1001,10,COUNTIF($L$20:L60,"&lt;&gt;")&lt;1101,11,COUNTIF($L$20:L60,"&lt;&gt;")&lt;1201,12,COUNTIF($L$20:L60,"&lt;&gt;")&lt;1301,13,COUNTIF($L$20:L60,"&lt;&gt;")&lt;1401,14,COUNTIF($L$20:L60,"&lt;&gt;")&lt;1501,15,COUNTIF($L$20:L60,"&lt;&gt;")&lt;1601,16,COUNTIF($L$20:L60,"&lt;&gt;")&lt;1701,17,COUNTIF($L$20:L60,"&lt;&gt;")&lt;1801,18,COUNTIF($L$20:L60,"&lt;&gt;")&lt;1901,19,COUNTIF($L$20:L60,"&lt;&gt;")&lt;2001,20,COUNTIF($L$20:L60,"&lt;&gt;")&lt;2101,21,COUNTIF($L$20:L60,"&lt;&gt;")&lt;2201,22,COUNTIF($L$20:L60,"&lt;&gt;")&lt;2301,23,COUNTIF($L$20:L60,"&lt;&gt;")&lt;2401,24,COUNTIF($L$20:L60,"&lt;&gt;")&lt;2501,25,COUNTIF($L$20:L60,"&lt;&gt;")&lt;2601,26,COUNTIF($L$20:L60,"&lt;&gt;")&lt;2701,27,COUNTIF($L$20:L60,"&lt;&gt;")&lt;2801,28,COUNTIF($L$20:L60,"&lt;&gt;")&lt;2901,29,COUNTIF($L$20:L60,"&lt;&gt;")&lt;3001,30),"")</f>
        <v/>
      </c>
      <c r="AM60" t="str">
        <f t="shared" si="1"/>
        <v/>
      </c>
      <c r="AN60" t="str">
        <f t="shared" si="3"/>
        <v/>
      </c>
      <c r="AP60" t="str">
        <f t="shared" si="4"/>
        <v/>
      </c>
      <c r="AQ60" t="str">
        <f>IF(AO60="","",COUNTIFS(AM60:$AM$3019,AO60))</f>
        <v/>
      </c>
    </row>
    <row r="61" spans="1:43" x14ac:dyDescent="0.25">
      <c r="A61" s="6" t="str">
        <f>IF(COUNT($A$20:A60)&lt;&gt;$B$4,IF(A60="","",A60+1),"")</f>
        <v/>
      </c>
      <c r="B61" s="3"/>
      <c r="C61" s="3"/>
      <c r="D61" s="122"/>
      <c r="E61" s="3"/>
      <c r="F61" s="3"/>
      <c r="G61" s="3"/>
      <c r="H61" s="3"/>
      <c r="I61" s="120"/>
      <c r="J61" s="3"/>
      <c r="K61" s="119" t="str" cm="1">
        <f t="array" ref="K61">IF(OR($J$14 = "A",$J$14 = "B",$J$14 = "C"),IF(I61="","",IF(LEN(I61)&gt;2,_xlfn.IFS(ISNUMBER(SEARCH("_",I61)),I61,ISNUMBER(SEARCH(", ",I61)),SUBSTITUTE(I61,", ","_"),ISNUMBER(SEARCH("/ ",I61)),SUBSTITUTE(I61,"/ ","_"),ISNUMBER(SEARCH(",",I61)),SUBSTITUTE(I61,",","_"),ISNUMBER(SEARCH("/",I61)),SUBSTITUTE(I61,"/","_"),ISNUMBER(SEARCH("",I61)),I61),I61)),IF(OR($J$14 = "J",$J$14 = "K"),"",IF(D61="","",IF(LEN(D61)&gt;2,_xlfn.IFS(ISNUMBER(SEARCH("_",D61)),D61,ISNUMBER(SEARCH(", ",D61)),SUBSTITUTE(D61,", ","_"),ISNUMBER(SEARCH("/ ",D61)),SUBSTITUTE(D61,"/ ","_"),ISNUMBER(SEARCH(",",D61)),SUBSTITUTE(D61,",","_"),ISNUMBER(SEARCH("/",D61)),SUBSTITUTE(D61,"/","_"),ISNUMBER(SEARCH("",D61)),D61),D61))))</f>
        <v/>
      </c>
      <c r="L61" s="1"/>
      <c r="M61" s="1" t="str">
        <f t="shared" si="0"/>
        <v/>
      </c>
      <c r="N61" s="94" t="str">
        <f>IF($L61="None","",IF(ISERROR(VLOOKUP($L61,Info!$B$4:$B$266,1,FALSE)),"",VLOOKUP($L61,Info!$B$4:$L$266,5,FALSE)))</f>
        <v/>
      </c>
      <c r="O61" s="94" t="str">
        <f>IF(K61="","",IF(AND($J$12&lt;&gt;"ABC",N61="3"),"BAC",IF(N61="3","ABC",IF($J$12&lt;&gt;"ABC",IF($J$10="Standard",VLOOKUP(K61,Info!$BE$4:$BF$481,2,FALSE),VLOOKUP(K61,Info!$BI$4:$BJ$482,2,FALSE)),IF($J$10="Standard",VLOOKUP(K61,Info!$AG$4:$AH$2994,2,FALSE),VLOOKUP(K61,Info!$AK$4:$AL$2997,2,FALSE))))))</f>
        <v/>
      </c>
      <c r="P61" s="94" t="str">
        <f>IF($L61="None","",IF(ISERROR(VLOOKUP($L61,Info!$B$4:$B$266,1,FALSE)),"",VLOOKUP($L61,Info!$B$4:$L$266,3,FALSE)))</f>
        <v/>
      </c>
      <c r="Q61" s="96" t="str">
        <f>IF($L61="None","",IF(ISERROR(VLOOKUP($L61,Info!$B$4:$B$266,1,FALSE)),"",VLOOKUP($L61,Info!$B$4:$L$266,4,FALSE)))</f>
        <v/>
      </c>
      <c r="R61" s="1"/>
      <c r="S61" s="6" t="str">
        <f t="shared" si="2"/>
        <v/>
      </c>
      <c r="T61" s="6" t="str">
        <f>IF($L61="None","",IF(ISERROR(VLOOKUP($L61,Info!$B$4:$B$266,1,FALSE)),"",VLOOKUP($L61,Info!$B$4:$L$266,11,FALSE)))</f>
        <v/>
      </c>
      <c r="U61" s="1"/>
      <c r="V61" s="1"/>
      <c r="W61" s="1"/>
      <c r="X61" s="1" t="str">
        <f>IF($L61="None","",IF(ISERROR(VLOOKUP($L61,Info!$B$4:$B$266,1,FALSE)),"",IF(OR(W61="Metallic Liquid Tight",W61="Non-Metallic Liquid Tight",W61="LSZH",W61="Greenfield"),VLOOKUP($L61,Info!$B$4:$L$266,7,FALSE),"N/A")))</f>
        <v/>
      </c>
      <c r="Y61" s="1"/>
      <c r="Z61" s="96" t="str">
        <f>IF($L61="None","",IF(ISERROR(VLOOKUP($L61,Info!$B$4:$B$266,1,FALSE)),"",VLOOKUP($L61,Info!$B$4:$L$266,9,FALSE)))</f>
        <v/>
      </c>
      <c r="AA61" s="96" t="str">
        <f>IF($L61="None","",IF(ISERROR(VLOOKUP($L61,Info!$B$4:$B$266,1,FALSE)),"",VLOOKUP($L61,Info!$B$4:$L$266,8,FALSE)))</f>
        <v/>
      </c>
      <c r="AB61" s="96" t="str">
        <f>IF($L61="None","",IF(ISERROR(VLOOKUP($L61,Info!$B$4:$B$266,1,FALSE)),"",VLOOKUP($L61,Info!$B$4:$L$266,10,FALSE)))</f>
        <v/>
      </c>
      <c r="AC61" s="1" t="str">
        <f>IF(W61="SO Cable","Black,White",IF(O61="","",IF(P61="","",IF($J$12&lt;&gt;"ABC",IF(P61&lt;="250",VLOOKUP(O61,Info!$AZ$4:$BB$22,3,FALSE),VLOOKUP(O61,Info!$AZ$23:$BB$39,3,FALSE)),IF(P61&lt;="250",VLOOKUP(O61,Info!$AO$4:$AQ$22,3,FALSE),VLOOKUP(O61,Info!$AO$23:$AP$39,3,FALSE))))))</f>
        <v/>
      </c>
      <c r="AD61" s="1"/>
      <c r="AE61" s="1" t="str">
        <f>IF($L61="None","",IF(ISERROR(VLOOKUP($L61,Info!$B$4:$B$266,1,FALSE)),"",VLOOKUP($L61,Info!$B$4:$L$266,4,FALSE)))</f>
        <v/>
      </c>
      <c r="AF61" s="1" t="str">
        <f>IF($L61="None","",IF(ISERROR(VLOOKUP($L61,Info!$B$4:$B$266,1,FALSE)),"",VLOOKUP($L61,Info!$B$4:$L$266,6,FALSE)))</f>
        <v/>
      </c>
      <c r="AG61" s="1"/>
      <c r="AH61" s="33" t="str" cm="1">
        <f t="array" ref="AH61">IF(AND(L61&lt;&gt;"",O61&lt;&gt;"",R61:S61&lt;&gt;"",W61:X61&lt;&gt;"",Z61:AA61&lt;&gt;"",AC61&lt;&gt;""),"Good","Bad")</f>
        <v>Bad</v>
      </c>
      <c r="AL61" t="str" cm="1">
        <f t="array" ref="AL61">IF(R61&gt;0,_xlfn.IFS(COUNTIF($L$20:L61,"&lt;&gt;")&lt;101,1,COUNTIF($L$20:L61,"&lt;&gt;")&lt;201,2,COUNTIF($L$20:L61,"&lt;&gt;")&lt;301,3,COUNTIF($L$20:L61,"&lt;&gt;")&lt;401,4,COUNTIF($L$20:L61,"&lt;&gt;")&lt;501,5,COUNTIF($L$20:L61,"&lt;&gt;")&lt;601,6,COUNTIF($L$20:L61,"&lt;&gt;")&lt;701,7,COUNTIF($L$20:L61,"&lt;&gt;")&lt;801,8,COUNTIF($L$20:L61,"&lt;&gt;")&lt;901,9,COUNTIF($L$20:L61,"&lt;&gt;")&lt;1001,10,COUNTIF($L$20:L61,"&lt;&gt;")&lt;1101,11,COUNTIF($L$20:L61,"&lt;&gt;")&lt;1201,12,COUNTIF($L$20:L61,"&lt;&gt;")&lt;1301,13,COUNTIF($L$20:L61,"&lt;&gt;")&lt;1401,14,COUNTIF($L$20:L61,"&lt;&gt;")&lt;1501,15,COUNTIF($L$20:L61,"&lt;&gt;")&lt;1601,16,COUNTIF($L$20:L61,"&lt;&gt;")&lt;1701,17,COUNTIF($L$20:L61,"&lt;&gt;")&lt;1801,18,COUNTIF($L$20:L61,"&lt;&gt;")&lt;1901,19,COUNTIF($L$20:L61,"&lt;&gt;")&lt;2001,20,COUNTIF($L$20:L61,"&lt;&gt;")&lt;2101,21,COUNTIF($L$20:L61,"&lt;&gt;")&lt;2201,22,COUNTIF($L$20:L61,"&lt;&gt;")&lt;2301,23,COUNTIF($L$20:L61,"&lt;&gt;")&lt;2401,24,COUNTIF($L$20:L61,"&lt;&gt;")&lt;2501,25,COUNTIF($L$20:L61,"&lt;&gt;")&lt;2601,26,COUNTIF($L$20:L61,"&lt;&gt;")&lt;2701,27,COUNTIF($L$20:L61,"&lt;&gt;")&lt;2801,28,COUNTIF($L$20:L61,"&lt;&gt;")&lt;2901,29,COUNTIF($L$20:L61,"&lt;&gt;")&lt;3001,30),"")</f>
        <v/>
      </c>
      <c r="AM61" t="str">
        <f t="shared" si="1"/>
        <v/>
      </c>
      <c r="AN61" t="str">
        <f t="shared" si="3"/>
        <v/>
      </c>
      <c r="AP61" t="str">
        <f t="shared" si="4"/>
        <v/>
      </c>
      <c r="AQ61" t="str">
        <f>IF(AO61="","",COUNTIFS(AM61:$AM$3019,AO61))</f>
        <v/>
      </c>
    </row>
    <row r="62" spans="1:43" x14ac:dyDescent="0.25">
      <c r="A62" s="6" t="str">
        <f>IF(COUNT($A$20:A61)&lt;&gt;$B$4,IF(A61="","",A61+1),"")</f>
        <v/>
      </c>
      <c r="B62" s="3"/>
      <c r="C62" s="3"/>
      <c r="D62" s="122"/>
      <c r="E62" s="3"/>
      <c r="F62" s="3"/>
      <c r="G62" s="3"/>
      <c r="H62" s="3"/>
      <c r="I62" s="120"/>
      <c r="J62" s="3"/>
      <c r="K62" s="119" t="str" cm="1">
        <f t="array" ref="K62">IF(OR($J$14 = "A",$J$14 = "B",$J$14 = "C"),IF(I62="","",IF(LEN(I62)&gt;2,_xlfn.IFS(ISNUMBER(SEARCH("_",I62)),I62,ISNUMBER(SEARCH(", ",I62)),SUBSTITUTE(I62,", ","_"),ISNUMBER(SEARCH("/ ",I62)),SUBSTITUTE(I62,"/ ","_"),ISNUMBER(SEARCH(",",I62)),SUBSTITUTE(I62,",","_"),ISNUMBER(SEARCH("/",I62)),SUBSTITUTE(I62,"/","_"),ISNUMBER(SEARCH("",I62)),I62),I62)),IF(OR($J$14 = "J",$J$14 = "K"),"",IF(D62="","",IF(LEN(D62)&gt;2,_xlfn.IFS(ISNUMBER(SEARCH("_",D62)),D62,ISNUMBER(SEARCH(", ",D62)),SUBSTITUTE(D62,", ","_"),ISNUMBER(SEARCH("/ ",D62)),SUBSTITUTE(D62,"/ ","_"),ISNUMBER(SEARCH(",",D62)),SUBSTITUTE(D62,",","_"),ISNUMBER(SEARCH("/",D62)),SUBSTITUTE(D62,"/","_"),ISNUMBER(SEARCH("",D62)),D62),D62))))</f>
        <v/>
      </c>
      <c r="L62" s="1"/>
      <c r="M62" s="1" t="str">
        <f t="shared" si="0"/>
        <v/>
      </c>
      <c r="N62" s="94" t="str">
        <f>IF($L62="None","",IF(ISERROR(VLOOKUP($L62,Info!$B$4:$B$266,1,FALSE)),"",VLOOKUP($L62,Info!$B$4:$L$266,5,FALSE)))</f>
        <v/>
      </c>
      <c r="O62" s="94" t="str">
        <f>IF(K62="","",IF(AND($J$12&lt;&gt;"ABC",N62="3"),"BAC",IF(N62="3","ABC",IF($J$12&lt;&gt;"ABC",IF($J$10="Standard",VLOOKUP(K62,Info!$BE$4:$BF$481,2,FALSE),VLOOKUP(K62,Info!$BI$4:$BJ$482,2,FALSE)),IF($J$10="Standard",VLOOKUP(K62,Info!$AG$4:$AH$2994,2,FALSE),VLOOKUP(K62,Info!$AK$4:$AL$2997,2,FALSE))))))</f>
        <v/>
      </c>
      <c r="P62" s="94" t="str">
        <f>IF($L62="None","",IF(ISERROR(VLOOKUP($L62,Info!$B$4:$B$266,1,FALSE)),"",VLOOKUP($L62,Info!$B$4:$L$266,3,FALSE)))</f>
        <v/>
      </c>
      <c r="Q62" s="96" t="str">
        <f>IF($L62="None","",IF(ISERROR(VLOOKUP($L62,Info!$B$4:$B$266,1,FALSE)),"",VLOOKUP($L62,Info!$B$4:$L$266,4,FALSE)))</f>
        <v/>
      </c>
      <c r="R62" s="1"/>
      <c r="S62" s="6" t="str">
        <f t="shared" si="2"/>
        <v/>
      </c>
      <c r="T62" s="6" t="str">
        <f>IF($L62="None","",IF(ISERROR(VLOOKUP($L62,Info!$B$4:$B$266,1,FALSE)),"",VLOOKUP($L62,Info!$B$4:$L$266,11,FALSE)))</f>
        <v/>
      </c>
      <c r="U62" s="1"/>
      <c r="V62" s="1"/>
      <c r="W62" s="1"/>
      <c r="X62" s="1" t="str">
        <f>IF($L62="None","",IF(ISERROR(VLOOKUP($L62,Info!$B$4:$B$266,1,FALSE)),"",IF(OR(W62="Metallic Liquid Tight",W62="Non-Metallic Liquid Tight",W62="LSZH",W62="Greenfield"),VLOOKUP($L62,Info!$B$4:$L$266,7,FALSE),"N/A")))</f>
        <v/>
      </c>
      <c r="Y62" s="1"/>
      <c r="Z62" s="96" t="str">
        <f>IF($L62="None","",IF(ISERROR(VLOOKUP($L62,Info!$B$4:$B$266,1,FALSE)),"",VLOOKUP($L62,Info!$B$4:$L$266,9,FALSE)))</f>
        <v/>
      </c>
      <c r="AA62" s="96" t="str">
        <f>IF($L62="None","",IF(ISERROR(VLOOKUP($L62,Info!$B$4:$B$266,1,FALSE)),"",VLOOKUP($L62,Info!$B$4:$L$266,8,FALSE)))</f>
        <v/>
      </c>
      <c r="AB62" s="96" t="str">
        <f>IF($L62="None","",IF(ISERROR(VLOOKUP($L62,Info!$B$4:$B$266,1,FALSE)),"",VLOOKUP($L62,Info!$B$4:$L$266,10,FALSE)))</f>
        <v/>
      </c>
      <c r="AC62" s="1" t="str">
        <f>IF(W62="SO Cable","Black,White",IF(O62="","",IF(P62="","",IF($J$12&lt;&gt;"ABC",IF(P62&lt;="250",VLOOKUP(O62,Info!$AZ$4:$BB$22,3,FALSE),VLOOKUP(O62,Info!$AZ$23:$BB$39,3,FALSE)),IF(P62&lt;="250",VLOOKUP(O62,Info!$AO$4:$AQ$22,3,FALSE),VLOOKUP(O62,Info!$AO$23:$AP$39,3,FALSE))))))</f>
        <v/>
      </c>
      <c r="AD62" s="1"/>
      <c r="AE62" s="1" t="str">
        <f>IF($L62="None","",IF(ISERROR(VLOOKUP($L62,Info!$B$4:$B$266,1,FALSE)),"",VLOOKUP($L62,Info!$B$4:$L$266,4,FALSE)))</f>
        <v/>
      </c>
      <c r="AF62" s="1" t="str">
        <f>IF($L62="None","",IF(ISERROR(VLOOKUP($L62,Info!$B$4:$B$266,1,FALSE)),"",VLOOKUP($L62,Info!$B$4:$L$266,6,FALSE)))</f>
        <v/>
      </c>
      <c r="AG62" s="1"/>
      <c r="AH62" s="33" t="str" cm="1">
        <f t="array" ref="AH62">IF(AND(L62&lt;&gt;"",O62&lt;&gt;"",R62:S62&lt;&gt;"",W62:X62&lt;&gt;"",Z62:AA62&lt;&gt;"",AC62&lt;&gt;""),"Good","Bad")</f>
        <v>Bad</v>
      </c>
      <c r="AL62" t="str" cm="1">
        <f t="array" ref="AL62">IF(R62&gt;0,_xlfn.IFS(COUNTIF($L$20:L62,"&lt;&gt;")&lt;101,1,COUNTIF($L$20:L62,"&lt;&gt;")&lt;201,2,COUNTIF($L$20:L62,"&lt;&gt;")&lt;301,3,COUNTIF($L$20:L62,"&lt;&gt;")&lt;401,4,COUNTIF($L$20:L62,"&lt;&gt;")&lt;501,5,COUNTIF($L$20:L62,"&lt;&gt;")&lt;601,6,COUNTIF($L$20:L62,"&lt;&gt;")&lt;701,7,COUNTIF($L$20:L62,"&lt;&gt;")&lt;801,8,COUNTIF($L$20:L62,"&lt;&gt;")&lt;901,9,COUNTIF($L$20:L62,"&lt;&gt;")&lt;1001,10,COUNTIF($L$20:L62,"&lt;&gt;")&lt;1101,11,COUNTIF($L$20:L62,"&lt;&gt;")&lt;1201,12,COUNTIF($L$20:L62,"&lt;&gt;")&lt;1301,13,COUNTIF($L$20:L62,"&lt;&gt;")&lt;1401,14,COUNTIF($L$20:L62,"&lt;&gt;")&lt;1501,15,COUNTIF($L$20:L62,"&lt;&gt;")&lt;1601,16,COUNTIF($L$20:L62,"&lt;&gt;")&lt;1701,17,COUNTIF($L$20:L62,"&lt;&gt;")&lt;1801,18,COUNTIF($L$20:L62,"&lt;&gt;")&lt;1901,19,COUNTIF($L$20:L62,"&lt;&gt;")&lt;2001,20,COUNTIF($L$20:L62,"&lt;&gt;")&lt;2101,21,COUNTIF($L$20:L62,"&lt;&gt;")&lt;2201,22,COUNTIF($L$20:L62,"&lt;&gt;")&lt;2301,23,COUNTIF($L$20:L62,"&lt;&gt;")&lt;2401,24,COUNTIF($L$20:L62,"&lt;&gt;")&lt;2501,25,COUNTIF($L$20:L62,"&lt;&gt;")&lt;2601,26,COUNTIF($L$20:L62,"&lt;&gt;")&lt;2701,27,COUNTIF($L$20:L62,"&lt;&gt;")&lt;2801,28,COUNTIF($L$20:L62,"&lt;&gt;")&lt;2901,29,COUNTIF($L$20:L62,"&lt;&gt;")&lt;3001,30),"")</f>
        <v/>
      </c>
      <c r="AM62" t="str">
        <f t="shared" si="1"/>
        <v/>
      </c>
      <c r="AN62" t="str">
        <f t="shared" si="3"/>
        <v/>
      </c>
      <c r="AP62" t="str">
        <f t="shared" si="4"/>
        <v/>
      </c>
      <c r="AQ62" t="str">
        <f>IF(AO62="","",COUNTIFS(AM62:$AM$3019,AO62))</f>
        <v/>
      </c>
    </row>
    <row r="63" spans="1:43" x14ac:dyDescent="0.25">
      <c r="A63" s="6" t="str">
        <f>IF(COUNT($A$20:A62)&lt;&gt;$B$4,IF(A62="","",A62+1),"")</f>
        <v/>
      </c>
      <c r="B63" s="3"/>
      <c r="C63" s="3"/>
      <c r="D63" s="122"/>
      <c r="E63" s="3"/>
      <c r="F63" s="3"/>
      <c r="G63" s="3"/>
      <c r="H63" s="3"/>
      <c r="I63" s="120"/>
      <c r="J63" s="3"/>
      <c r="K63" s="119" t="str" cm="1">
        <f t="array" ref="K63">IF(OR($J$14 = "A",$J$14 = "B",$J$14 = "C"),IF(I63="","",IF(LEN(I63)&gt;2,_xlfn.IFS(ISNUMBER(SEARCH("_",I63)),I63,ISNUMBER(SEARCH(", ",I63)),SUBSTITUTE(I63,", ","_"),ISNUMBER(SEARCH("/ ",I63)),SUBSTITUTE(I63,"/ ","_"),ISNUMBER(SEARCH(",",I63)),SUBSTITUTE(I63,",","_"),ISNUMBER(SEARCH("/",I63)),SUBSTITUTE(I63,"/","_"),ISNUMBER(SEARCH("",I63)),I63),I63)),IF(OR($J$14 = "J",$J$14 = "K"),"",IF(D63="","",IF(LEN(D63)&gt;2,_xlfn.IFS(ISNUMBER(SEARCH("_",D63)),D63,ISNUMBER(SEARCH(", ",D63)),SUBSTITUTE(D63,", ","_"),ISNUMBER(SEARCH("/ ",D63)),SUBSTITUTE(D63,"/ ","_"),ISNUMBER(SEARCH(",",D63)),SUBSTITUTE(D63,",","_"),ISNUMBER(SEARCH("/",D63)),SUBSTITUTE(D63,"/","_"),ISNUMBER(SEARCH("",D63)),D63),D63))))</f>
        <v/>
      </c>
      <c r="L63" s="1"/>
      <c r="M63" s="1" t="str">
        <f t="shared" si="0"/>
        <v/>
      </c>
      <c r="N63" s="94" t="str">
        <f>IF($L63="None","",IF(ISERROR(VLOOKUP($L63,Info!$B$4:$B$266,1,FALSE)),"",VLOOKUP($L63,Info!$B$4:$L$266,5,FALSE)))</f>
        <v/>
      </c>
      <c r="O63" s="94" t="str">
        <f>IF(K63="","",IF(AND($J$12&lt;&gt;"ABC",N63="3"),"BAC",IF(N63="3","ABC",IF($J$12&lt;&gt;"ABC",IF($J$10="Standard",VLOOKUP(K63,Info!$BE$4:$BF$481,2,FALSE),VLOOKUP(K63,Info!$BI$4:$BJ$482,2,FALSE)),IF($J$10="Standard",VLOOKUP(K63,Info!$AG$4:$AH$2994,2,FALSE),VLOOKUP(K63,Info!$AK$4:$AL$2997,2,FALSE))))))</f>
        <v/>
      </c>
      <c r="P63" s="94" t="str">
        <f>IF($L63="None","",IF(ISERROR(VLOOKUP($L63,Info!$B$4:$B$266,1,FALSE)),"",VLOOKUP($L63,Info!$B$4:$L$266,3,FALSE)))</f>
        <v/>
      </c>
      <c r="Q63" s="96" t="str">
        <f>IF($L63="None","",IF(ISERROR(VLOOKUP($L63,Info!$B$4:$B$266,1,FALSE)),"",VLOOKUP($L63,Info!$B$4:$L$266,4,FALSE)))</f>
        <v/>
      </c>
      <c r="R63" s="1"/>
      <c r="S63" s="6" t="str">
        <f t="shared" si="2"/>
        <v/>
      </c>
      <c r="T63" s="6" t="str">
        <f>IF($L63="None","",IF(ISERROR(VLOOKUP($L63,Info!$B$4:$B$266,1,FALSE)),"",VLOOKUP($L63,Info!$B$4:$L$266,11,FALSE)))</f>
        <v/>
      </c>
      <c r="U63" s="1"/>
      <c r="V63" s="1"/>
      <c r="W63" s="1"/>
      <c r="X63" s="1" t="str">
        <f>IF($L63="None","",IF(ISERROR(VLOOKUP($L63,Info!$B$4:$B$266,1,FALSE)),"",IF(OR(W63="Metallic Liquid Tight",W63="Non-Metallic Liquid Tight",W63="LSZH",W63="Greenfield"),VLOOKUP($L63,Info!$B$4:$L$266,7,FALSE),"N/A")))</f>
        <v/>
      </c>
      <c r="Y63" s="1"/>
      <c r="Z63" s="96" t="str">
        <f>IF($L63="None","",IF(ISERROR(VLOOKUP($L63,Info!$B$4:$B$266,1,FALSE)),"",VLOOKUP($L63,Info!$B$4:$L$266,9,FALSE)))</f>
        <v/>
      </c>
      <c r="AA63" s="96" t="str">
        <f>IF($L63="None","",IF(ISERROR(VLOOKUP($L63,Info!$B$4:$B$266,1,FALSE)),"",VLOOKUP($L63,Info!$B$4:$L$266,8,FALSE)))</f>
        <v/>
      </c>
      <c r="AB63" s="96" t="str">
        <f>IF($L63="None","",IF(ISERROR(VLOOKUP($L63,Info!$B$4:$B$266,1,FALSE)),"",VLOOKUP($L63,Info!$B$4:$L$266,10,FALSE)))</f>
        <v/>
      </c>
      <c r="AC63" s="1" t="str">
        <f>IF(W63="SO Cable","Black,White",IF(O63="","",IF(P63="","",IF($J$12&lt;&gt;"ABC",IF(P63&lt;="250",VLOOKUP(O63,Info!$AZ$4:$BB$22,3,FALSE),VLOOKUP(O63,Info!$AZ$23:$BB$39,3,FALSE)),IF(P63&lt;="250",VLOOKUP(O63,Info!$AO$4:$AQ$22,3,FALSE),VLOOKUP(O63,Info!$AO$23:$AP$39,3,FALSE))))))</f>
        <v/>
      </c>
      <c r="AD63" s="1"/>
      <c r="AE63" s="1" t="str">
        <f>IF($L63="None","",IF(ISERROR(VLOOKUP($L63,Info!$B$4:$B$266,1,FALSE)),"",VLOOKUP($L63,Info!$B$4:$L$266,4,FALSE)))</f>
        <v/>
      </c>
      <c r="AF63" s="1" t="str">
        <f>IF($L63="None","",IF(ISERROR(VLOOKUP($L63,Info!$B$4:$B$266,1,FALSE)),"",VLOOKUP($L63,Info!$B$4:$L$266,6,FALSE)))</f>
        <v/>
      </c>
      <c r="AG63" s="1"/>
      <c r="AH63" s="33" t="str" cm="1">
        <f t="array" ref="AH63">IF(AND(L63&lt;&gt;"",O63&lt;&gt;"",R63:S63&lt;&gt;"",W63:X63&lt;&gt;"",Z63:AA63&lt;&gt;"",AC63&lt;&gt;""),"Good","Bad")</f>
        <v>Bad</v>
      </c>
      <c r="AL63" t="str" cm="1">
        <f t="array" ref="AL63">IF(R63&gt;0,_xlfn.IFS(COUNTIF($L$20:L63,"&lt;&gt;")&lt;101,1,COUNTIF($L$20:L63,"&lt;&gt;")&lt;201,2,COUNTIF($L$20:L63,"&lt;&gt;")&lt;301,3,COUNTIF($L$20:L63,"&lt;&gt;")&lt;401,4,COUNTIF($L$20:L63,"&lt;&gt;")&lt;501,5,COUNTIF($L$20:L63,"&lt;&gt;")&lt;601,6,COUNTIF($L$20:L63,"&lt;&gt;")&lt;701,7,COUNTIF($L$20:L63,"&lt;&gt;")&lt;801,8,COUNTIF($L$20:L63,"&lt;&gt;")&lt;901,9,COUNTIF($L$20:L63,"&lt;&gt;")&lt;1001,10,COUNTIF($L$20:L63,"&lt;&gt;")&lt;1101,11,COUNTIF($L$20:L63,"&lt;&gt;")&lt;1201,12,COUNTIF($L$20:L63,"&lt;&gt;")&lt;1301,13,COUNTIF($L$20:L63,"&lt;&gt;")&lt;1401,14,COUNTIF($L$20:L63,"&lt;&gt;")&lt;1501,15,COUNTIF($L$20:L63,"&lt;&gt;")&lt;1601,16,COUNTIF($L$20:L63,"&lt;&gt;")&lt;1701,17,COUNTIF($L$20:L63,"&lt;&gt;")&lt;1801,18,COUNTIF($L$20:L63,"&lt;&gt;")&lt;1901,19,COUNTIF($L$20:L63,"&lt;&gt;")&lt;2001,20,COUNTIF($L$20:L63,"&lt;&gt;")&lt;2101,21,COUNTIF($L$20:L63,"&lt;&gt;")&lt;2201,22,COUNTIF($L$20:L63,"&lt;&gt;")&lt;2301,23,COUNTIF($L$20:L63,"&lt;&gt;")&lt;2401,24,COUNTIF($L$20:L63,"&lt;&gt;")&lt;2501,25,COUNTIF($L$20:L63,"&lt;&gt;")&lt;2601,26,COUNTIF($L$20:L63,"&lt;&gt;")&lt;2701,27,COUNTIF($L$20:L63,"&lt;&gt;")&lt;2801,28,COUNTIF($L$20:L63,"&lt;&gt;")&lt;2901,29,COUNTIF($L$20:L63,"&lt;&gt;")&lt;3001,30),"")</f>
        <v/>
      </c>
      <c r="AM63" t="str">
        <f t="shared" si="1"/>
        <v/>
      </c>
      <c r="AN63" t="str">
        <f t="shared" si="3"/>
        <v/>
      </c>
      <c r="AP63" t="str">
        <f t="shared" si="4"/>
        <v/>
      </c>
      <c r="AQ63" t="str">
        <f>IF(AO63="","",COUNTIFS(AM63:$AM$3019,AO63))</f>
        <v/>
      </c>
    </row>
    <row r="64" spans="1:43" x14ac:dyDescent="0.25">
      <c r="A64" s="6" t="str">
        <f>IF(COUNT($A$20:A63)&lt;&gt;$B$4,IF(A63="","",A63+1),"")</f>
        <v/>
      </c>
      <c r="B64" s="3"/>
      <c r="C64" s="3"/>
      <c r="D64" s="122"/>
      <c r="E64" s="3"/>
      <c r="F64" s="3"/>
      <c r="G64" s="3"/>
      <c r="H64" s="3"/>
      <c r="I64" s="120"/>
      <c r="J64" s="3"/>
      <c r="K64" s="119" t="str" cm="1">
        <f t="array" ref="K64">IF(OR($J$14 = "A",$J$14 = "B",$J$14 = "C"),IF(I64="","",IF(LEN(I64)&gt;2,_xlfn.IFS(ISNUMBER(SEARCH("_",I64)),I64,ISNUMBER(SEARCH(", ",I64)),SUBSTITUTE(I64,", ","_"),ISNUMBER(SEARCH("/ ",I64)),SUBSTITUTE(I64,"/ ","_"),ISNUMBER(SEARCH(",",I64)),SUBSTITUTE(I64,",","_"),ISNUMBER(SEARCH("/",I64)),SUBSTITUTE(I64,"/","_"),ISNUMBER(SEARCH("",I64)),I64),I64)),IF(OR($J$14 = "J",$J$14 = "K"),"",IF(D64="","",IF(LEN(D64)&gt;2,_xlfn.IFS(ISNUMBER(SEARCH("_",D64)),D64,ISNUMBER(SEARCH(", ",D64)),SUBSTITUTE(D64,", ","_"),ISNUMBER(SEARCH("/ ",D64)),SUBSTITUTE(D64,"/ ","_"),ISNUMBER(SEARCH(",",D64)),SUBSTITUTE(D64,",","_"),ISNUMBER(SEARCH("/",D64)),SUBSTITUTE(D64,"/","_"),ISNUMBER(SEARCH("",D64)),D64),D64))))</f>
        <v/>
      </c>
      <c r="L64" s="1"/>
      <c r="M64" s="1" t="str">
        <f t="shared" si="0"/>
        <v/>
      </c>
      <c r="N64" s="94" t="str">
        <f>IF($L64="None","",IF(ISERROR(VLOOKUP($L64,Info!$B$4:$B$266,1,FALSE)),"",VLOOKUP($L64,Info!$B$4:$L$266,5,FALSE)))</f>
        <v/>
      </c>
      <c r="O64" s="94" t="str">
        <f>IF(K64="","",IF(AND($J$12&lt;&gt;"ABC",N64="3"),"BAC",IF(N64="3","ABC",IF($J$12&lt;&gt;"ABC",IF($J$10="Standard",VLOOKUP(K64,Info!$BE$4:$BF$481,2,FALSE),VLOOKUP(K64,Info!$BI$4:$BJ$482,2,FALSE)),IF($J$10="Standard",VLOOKUP(K64,Info!$AG$4:$AH$2994,2,FALSE),VLOOKUP(K64,Info!$AK$4:$AL$2997,2,FALSE))))))</f>
        <v/>
      </c>
      <c r="P64" s="94" t="str">
        <f>IF($L64="None","",IF(ISERROR(VLOOKUP($L64,Info!$B$4:$B$266,1,FALSE)),"",VLOOKUP($L64,Info!$B$4:$L$266,3,FALSE)))</f>
        <v/>
      </c>
      <c r="Q64" s="96" t="str">
        <f>IF($L64="None","",IF(ISERROR(VLOOKUP($L64,Info!$B$4:$B$266,1,FALSE)),"",VLOOKUP($L64,Info!$B$4:$L$266,4,FALSE)))</f>
        <v/>
      </c>
      <c r="R64" s="1"/>
      <c r="S64" s="6" t="str">
        <f t="shared" si="2"/>
        <v/>
      </c>
      <c r="T64" s="6" t="str">
        <f>IF($L64="None","",IF(ISERROR(VLOOKUP($L64,Info!$B$4:$B$266,1,FALSE)),"",VLOOKUP($L64,Info!$B$4:$L$266,11,FALSE)))</f>
        <v/>
      </c>
      <c r="U64" s="1"/>
      <c r="V64" s="1"/>
      <c r="W64" s="1"/>
      <c r="X64" s="1" t="str">
        <f>IF($L64="None","",IF(ISERROR(VLOOKUP($L64,Info!$B$4:$B$266,1,FALSE)),"",IF(OR(W64="Metallic Liquid Tight",W64="Non-Metallic Liquid Tight",W64="LSZH",W64="Greenfield"),VLOOKUP($L64,Info!$B$4:$L$266,7,FALSE),"N/A")))</f>
        <v/>
      </c>
      <c r="Y64" s="1"/>
      <c r="Z64" s="96" t="str">
        <f>IF($L64="None","",IF(ISERROR(VLOOKUP($L64,Info!$B$4:$B$266,1,FALSE)),"",VLOOKUP($L64,Info!$B$4:$L$266,9,FALSE)))</f>
        <v/>
      </c>
      <c r="AA64" s="96" t="str">
        <f>IF($L64="None","",IF(ISERROR(VLOOKUP($L64,Info!$B$4:$B$266,1,FALSE)),"",VLOOKUP($L64,Info!$B$4:$L$266,8,FALSE)))</f>
        <v/>
      </c>
      <c r="AB64" s="96" t="str">
        <f>IF($L64="None","",IF(ISERROR(VLOOKUP($L64,Info!$B$4:$B$266,1,FALSE)),"",VLOOKUP($L64,Info!$B$4:$L$266,10,FALSE)))</f>
        <v/>
      </c>
      <c r="AC64" s="1" t="str">
        <f>IF(W64="SO Cable","Black,White",IF(O64="","",IF(P64="","",IF($J$12&lt;&gt;"ABC",IF(P64&lt;="250",VLOOKUP(O64,Info!$AZ$4:$BB$22,3,FALSE),VLOOKUP(O64,Info!$AZ$23:$BB$39,3,FALSE)),IF(P64&lt;="250",VLOOKUP(O64,Info!$AO$4:$AQ$22,3,FALSE),VLOOKUP(O64,Info!$AO$23:$AP$39,3,FALSE))))))</f>
        <v/>
      </c>
      <c r="AD64" s="1"/>
      <c r="AE64" s="1" t="str">
        <f>IF($L64="None","",IF(ISERROR(VLOOKUP($L64,Info!$B$4:$B$266,1,FALSE)),"",VLOOKUP($L64,Info!$B$4:$L$266,4,FALSE)))</f>
        <v/>
      </c>
      <c r="AF64" s="1" t="str">
        <f>IF($L64="None","",IF(ISERROR(VLOOKUP($L64,Info!$B$4:$B$266,1,FALSE)),"",VLOOKUP($L64,Info!$B$4:$L$266,6,FALSE)))</f>
        <v/>
      </c>
      <c r="AG64" s="1"/>
      <c r="AH64" s="33" t="str" cm="1">
        <f t="array" ref="AH64">IF(AND(L64&lt;&gt;"",O64&lt;&gt;"",R64:S64&lt;&gt;"",W64:X64&lt;&gt;"",Z64:AA64&lt;&gt;"",AC64&lt;&gt;""),"Good","Bad")</f>
        <v>Bad</v>
      </c>
      <c r="AL64" t="str" cm="1">
        <f t="array" ref="AL64">IF(R64&gt;0,_xlfn.IFS(COUNTIF($L$20:L64,"&lt;&gt;")&lt;101,1,COUNTIF($L$20:L64,"&lt;&gt;")&lt;201,2,COUNTIF($L$20:L64,"&lt;&gt;")&lt;301,3,COUNTIF($L$20:L64,"&lt;&gt;")&lt;401,4,COUNTIF($L$20:L64,"&lt;&gt;")&lt;501,5,COUNTIF($L$20:L64,"&lt;&gt;")&lt;601,6,COUNTIF($L$20:L64,"&lt;&gt;")&lt;701,7,COUNTIF($L$20:L64,"&lt;&gt;")&lt;801,8,COUNTIF($L$20:L64,"&lt;&gt;")&lt;901,9,COUNTIF($L$20:L64,"&lt;&gt;")&lt;1001,10,COUNTIF($L$20:L64,"&lt;&gt;")&lt;1101,11,COUNTIF($L$20:L64,"&lt;&gt;")&lt;1201,12,COUNTIF($L$20:L64,"&lt;&gt;")&lt;1301,13,COUNTIF($L$20:L64,"&lt;&gt;")&lt;1401,14,COUNTIF($L$20:L64,"&lt;&gt;")&lt;1501,15,COUNTIF($L$20:L64,"&lt;&gt;")&lt;1601,16,COUNTIF($L$20:L64,"&lt;&gt;")&lt;1701,17,COUNTIF($L$20:L64,"&lt;&gt;")&lt;1801,18,COUNTIF($L$20:L64,"&lt;&gt;")&lt;1901,19,COUNTIF($L$20:L64,"&lt;&gt;")&lt;2001,20,COUNTIF($L$20:L64,"&lt;&gt;")&lt;2101,21,COUNTIF($L$20:L64,"&lt;&gt;")&lt;2201,22,COUNTIF($L$20:L64,"&lt;&gt;")&lt;2301,23,COUNTIF($L$20:L64,"&lt;&gt;")&lt;2401,24,COUNTIF($L$20:L64,"&lt;&gt;")&lt;2501,25,COUNTIF($L$20:L64,"&lt;&gt;")&lt;2601,26,COUNTIF($L$20:L64,"&lt;&gt;")&lt;2701,27,COUNTIF($L$20:L64,"&lt;&gt;")&lt;2801,28,COUNTIF($L$20:L64,"&lt;&gt;")&lt;2901,29,COUNTIF($L$20:L64,"&lt;&gt;")&lt;3001,30),"")</f>
        <v/>
      </c>
      <c r="AM64" t="str">
        <f t="shared" si="1"/>
        <v/>
      </c>
      <c r="AN64" t="str">
        <f t="shared" si="3"/>
        <v/>
      </c>
      <c r="AP64" t="str">
        <f t="shared" si="4"/>
        <v/>
      </c>
      <c r="AQ64" t="str">
        <f>IF(AO64="","",COUNTIFS(AM64:$AM$3019,AO64))</f>
        <v/>
      </c>
    </row>
    <row r="65" spans="1:43" x14ac:dyDescent="0.25">
      <c r="A65" s="6" t="str">
        <f>IF(COUNT($A$20:A64)&lt;&gt;$B$4,IF(A64="","",A64+1),"")</f>
        <v/>
      </c>
      <c r="B65" s="3"/>
      <c r="C65" s="3"/>
      <c r="D65" s="122"/>
      <c r="E65" s="3"/>
      <c r="F65" s="3"/>
      <c r="G65" s="3"/>
      <c r="H65" s="3"/>
      <c r="I65" s="120"/>
      <c r="J65" s="3"/>
      <c r="K65" s="119" t="str" cm="1">
        <f t="array" ref="K65">IF(OR($J$14 = "A",$J$14 = "B",$J$14 = "C"),IF(I65="","",IF(LEN(I65)&gt;2,_xlfn.IFS(ISNUMBER(SEARCH("_",I65)),I65,ISNUMBER(SEARCH(", ",I65)),SUBSTITUTE(I65,", ","_"),ISNUMBER(SEARCH("/ ",I65)),SUBSTITUTE(I65,"/ ","_"),ISNUMBER(SEARCH(",",I65)),SUBSTITUTE(I65,",","_"),ISNUMBER(SEARCH("/",I65)),SUBSTITUTE(I65,"/","_"),ISNUMBER(SEARCH("",I65)),I65),I65)),IF(OR($J$14 = "J",$J$14 = "K"),"",IF(D65="","",IF(LEN(D65)&gt;2,_xlfn.IFS(ISNUMBER(SEARCH("_",D65)),D65,ISNUMBER(SEARCH(", ",D65)),SUBSTITUTE(D65,", ","_"),ISNUMBER(SEARCH("/ ",D65)),SUBSTITUTE(D65,"/ ","_"),ISNUMBER(SEARCH(",",D65)),SUBSTITUTE(D65,",","_"),ISNUMBER(SEARCH("/",D65)),SUBSTITUTE(D65,"/","_"),ISNUMBER(SEARCH("",D65)),D65),D65))))</f>
        <v/>
      </c>
      <c r="L65" s="1"/>
      <c r="M65" s="1" t="str">
        <f t="shared" si="0"/>
        <v/>
      </c>
      <c r="N65" s="94" t="str">
        <f>IF($L65="None","",IF(ISERROR(VLOOKUP($L65,Info!$B$4:$B$266,1,FALSE)),"",VLOOKUP($L65,Info!$B$4:$L$266,5,FALSE)))</f>
        <v/>
      </c>
      <c r="O65" s="94" t="str">
        <f>IF(K65="","",IF(AND($J$12&lt;&gt;"ABC",N65="3"),"BAC",IF(N65="3","ABC",IF($J$12&lt;&gt;"ABC",IF($J$10="Standard",VLOOKUP(K65,Info!$BE$4:$BF$481,2,FALSE),VLOOKUP(K65,Info!$BI$4:$BJ$482,2,FALSE)),IF($J$10="Standard",VLOOKUP(K65,Info!$AG$4:$AH$2994,2,FALSE),VLOOKUP(K65,Info!$AK$4:$AL$2997,2,FALSE))))))</f>
        <v/>
      </c>
      <c r="P65" s="94" t="str">
        <f>IF($L65="None","",IF(ISERROR(VLOOKUP($L65,Info!$B$4:$B$266,1,FALSE)),"",VLOOKUP($L65,Info!$B$4:$L$266,3,FALSE)))</f>
        <v/>
      </c>
      <c r="Q65" s="96" t="str">
        <f>IF($L65="None","",IF(ISERROR(VLOOKUP($L65,Info!$B$4:$B$266,1,FALSE)),"",VLOOKUP($L65,Info!$B$4:$L$266,4,FALSE)))</f>
        <v/>
      </c>
      <c r="R65" s="1"/>
      <c r="S65" s="6" t="str">
        <f t="shared" si="2"/>
        <v/>
      </c>
      <c r="T65" s="6" t="str">
        <f>IF($L65="None","",IF(ISERROR(VLOOKUP($L65,Info!$B$4:$B$266,1,FALSE)),"",VLOOKUP($L65,Info!$B$4:$L$266,11,FALSE)))</f>
        <v/>
      </c>
      <c r="U65" s="1"/>
      <c r="V65" s="1"/>
      <c r="W65" s="1"/>
      <c r="X65" s="1" t="str">
        <f>IF($L65="None","",IF(ISERROR(VLOOKUP($L65,Info!$B$4:$B$266,1,FALSE)),"",IF(OR(W65="Metallic Liquid Tight",W65="Non-Metallic Liquid Tight",W65="LSZH",W65="Greenfield"),VLOOKUP($L65,Info!$B$4:$L$266,7,FALSE),"N/A")))</f>
        <v/>
      </c>
      <c r="Y65" s="1"/>
      <c r="Z65" s="96" t="str">
        <f>IF($L65="None","",IF(ISERROR(VLOOKUP($L65,Info!$B$4:$B$266,1,FALSE)),"",VLOOKUP($L65,Info!$B$4:$L$266,9,FALSE)))</f>
        <v/>
      </c>
      <c r="AA65" s="96" t="str">
        <f>IF($L65="None","",IF(ISERROR(VLOOKUP($L65,Info!$B$4:$B$266,1,FALSE)),"",VLOOKUP($L65,Info!$B$4:$L$266,8,FALSE)))</f>
        <v/>
      </c>
      <c r="AB65" s="96" t="str">
        <f>IF($L65="None","",IF(ISERROR(VLOOKUP($L65,Info!$B$4:$B$266,1,FALSE)),"",VLOOKUP($L65,Info!$B$4:$L$266,10,FALSE)))</f>
        <v/>
      </c>
      <c r="AC65" s="1" t="str">
        <f>IF(W65="SO Cable","Black,White",IF(O65="","",IF(P65="","",IF($J$12&lt;&gt;"ABC",IF(P65&lt;="250",VLOOKUP(O65,Info!$AZ$4:$BB$22,3,FALSE),VLOOKUP(O65,Info!$AZ$23:$BB$39,3,FALSE)),IF(P65&lt;="250",VLOOKUP(O65,Info!$AO$4:$AQ$22,3,FALSE),VLOOKUP(O65,Info!$AO$23:$AP$39,3,FALSE))))))</f>
        <v/>
      </c>
      <c r="AD65" s="1"/>
      <c r="AE65" s="1" t="str">
        <f>IF($L65="None","",IF(ISERROR(VLOOKUP($L65,Info!$B$4:$B$266,1,FALSE)),"",VLOOKUP($L65,Info!$B$4:$L$266,4,FALSE)))</f>
        <v/>
      </c>
      <c r="AF65" s="1" t="str">
        <f>IF($L65="None","",IF(ISERROR(VLOOKUP($L65,Info!$B$4:$B$266,1,FALSE)),"",VLOOKUP($L65,Info!$B$4:$L$266,6,FALSE)))</f>
        <v/>
      </c>
      <c r="AG65" s="1"/>
      <c r="AH65" s="33" t="str" cm="1">
        <f t="array" ref="AH65">IF(AND(L65&lt;&gt;"",O65&lt;&gt;"",R65:S65&lt;&gt;"",W65:X65&lt;&gt;"",Z65:AA65&lt;&gt;"",AC65&lt;&gt;""),"Good","Bad")</f>
        <v>Bad</v>
      </c>
      <c r="AL65" t="str" cm="1">
        <f t="array" ref="AL65">IF(R65&gt;0,_xlfn.IFS(COUNTIF($L$20:L65,"&lt;&gt;")&lt;101,1,COUNTIF($L$20:L65,"&lt;&gt;")&lt;201,2,COUNTIF($L$20:L65,"&lt;&gt;")&lt;301,3,COUNTIF($L$20:L65,"&lt;&gt;")&lt;401,4,COUNTIF($L$20:L65,"&lt;&gt;")&lt;501,5,COUNTIF($L$20:L65,"&lt;&gt;")&lt;601,6,COUNTIF($L$20:L65,"&lt;&gt;")&lt;701,7,COUNTIF($L$20:L65,"&lt;&gt;")&lt;801,8,COUNTIF($L$20:L65,"&lt;&gt;")&lt;901,9,COUNTIF($L$20:L65,"&lt;&gt;")&lt;1001,10,COUNTIF($L$20:L65,"&lt;&gt;")&lt;1101,11,COUNTIF($L$20:L65,"&lt;&gt;")&lt;1201,12,COUNTIF($L$20:L65,"&lt;&gt;")&lt;1301,13,COUNTIF($L$20:L65,"&lt;&gt;")&lt;1401,14,COUNTIF($L$20:L65,"&lt;&gt;")&lt;1501,15,COUNTIF($L$20:L65,"&lt;&gt;")&lt;1601,16,COUNTIF($L$20:L65,"&lt;&gt;")&lt;1701,17,COUNTIF($L$20:L65,"&lt;&gt;")&lt;1801,18,COUNTIF($L$20:L65,"&lt;&gt;")&lt;1901,19,COUNTIF($L$20:L65,"&lt;&gt;")&lt;2001,20,COUNTIF($L$20:L65,"&lt;&gt;")&lt;2101,21,COUNTIF($L$20:L65,"&lt;&gt;")&lt;2201,22,COUNTIF($L$20:L65,"&lt;&gt;")&lt;2301,23,COUNTIF($L$20:L65,"&lt;&gt;")&lt;2401,24,COUNTIF($L$20:L65,"&lt;&gt;")&lt;2501,25,COUNTIF($L$20:L65,"&lt;&gt;")&lt;2601,26,COUNTIF($L$20:L65,"&lt;&gt;")&lt;2701,27,COUNTIF($L$20:L65,"&lt;&gt;")&lt;2801,28,COUNTIF($L$20:L65,"&lt;&gt;")&lt;2901,29,COUNTIF($L$20:L65,"&lt;&gt;")&lt;3001,30),"")</f>
        <v/>
      </c>
      <c r="AM65" t="str">
        <f t="shared" si="1"/>
        <v/>
      </c>
      <c r="AN65" t="str">
        <f t="shared" si="3"/>
        <v/>
      </c>
      <c r="AP65" t="str">
        <f t="shared" si="4"/>
        <v/>
      </c>
      <c r="AQ65" t="str">
        <f>IF(AO65="","",COUNTIFS(AM65:$AM$3019,AO65))</f>
        <v/>
      </c>
    </row>
    <row r="66" spans="1:43" x14ac:dyDescent="0.25">
      <c r="A66" s="6" t="str">
        <f>IF(COUNT($A$20:A65)&lt;&gt;$B$4,IF(A65="","",A65+1),"")</f>
        <v/>
      </c>
      <c r="B66" s="3"/>
      <c r="C66" s="3"/>
      <c r="D66" s="122"/>
      <c r="E66" s="3"/>
      <c r="F66" s="3"/>
      <c r="G66" s="3"/>
      <c r="H66" s="3"/>
      <c r="I66" s="120"/>
      <c r="J66" s="3"/>
      <c r="K66" s="119" t="str" cm="1">
        <f t="array" ref="K66">IF(OR($J$14 = "A",$J$14 = "B",$J$14 = "C"),IF(I66="","",IF(LEN(I66)&gt;2,_xlfn.IFS(ISNUMBER(SEARCH("_",I66)),I66,ISNUMBER(SEARCH(", ",I66)),SUBSTITUTE(I66,", ","_"),ISNUMBER(SEARCH("/ ",I66)),SUBSTITUTE(I66,"/ ","_"),ISNUMBER(SEARCH(",",I66)),SUBSTITUTE(I66,",","_"),ISNUMBER(SEARCH("/",I66)),SUBSTITUTE(I66,"/","_"),ISNUMBER(SEARCH("",I66)),I66),I66)),IF(OR($J$14 = "J",$J$14 = "K"),"",IF(D66="","",IF(LEN(D66)&gt;2,_xlfn.IFS(ISNUMBER(SEARCH("_",D66)),D66,ISNUMBER(SEARCH(", ",D66)),SUBSTITUTE(D66,", ","_"),ISNUMBER(SEARCH("/ ",D66)),SUBSTITUTE(D66,"/ ","_"),ISNUMBER(SEARCH(",",D66)),SUBSTITUTE(D66,",","_"),ISNUMBER(SEARCH("/",D66)),SUBSTITUTE(D66,"/","_"),ISNUMBER(SEARCH("",D66)),D66),D66))))</f>
        <v/>
      </c>
      <c r="L66" s="1"/>
      <c r="M66" s="1" t="str">
        <f t="shared" si="0"/>
        <v/>
      </c>
      <c r="N66" s="94" t="str">
        <f>IF($L66="None","",IF(ISERROR(VLOOKUP($L66,Info!$B$4:$B$266,1,FALSE)),"",VLOOKUP($L66,Info!$B$4:$L$266,5,FALSE)))</f>
        <v/>
      </c>
      <c r="O66" s="94" t="str">
        <f>IF(K66="","",IF(AND($J$12&lt;&gt;"ABC",N66="3"),"BAC",IF(N66="3","ABC",IF($J$12&lt;&gt;"ABC",IF($J$10="Standard",VLOOKUP(K66,Info!$BE$4:$BF$481,2,FALSE),VLOOKUP(K66,Info!$BI$4:$BJ$482,2,FALSE)),IF($J$10="Standard",VLOOKUP(K66,Info!$AG$4:$AH$2994,2,FALSE),VLOOKUP(K66,Info!$AK$4:$AL$2997,2,FALSE))))))</f>
        <v/>
      </c>
      <c r="P66" s="94" t="str">
        <f>IF($L66="None","",IF(ISERROR(VLOOKUP($L66,Info!$B$4:$B$266,1,FALSE)),"",VLOOKUP($L66,Info!$B$4:$L$266,3,FALSE)))</f>
        <v/>
      </c>
      <c r="Q66" s="96" t="str">
        <f>IF($L66="None","",IF(ISERROR(VLOOKUP($L66,Info!$B$4:$B$266,1,FALSE)),"",VLOOKUP($L66,Info!$B$4:$L$266,4,FALSE)))</f>
        <v/>
      </c>
      <c r="R66" s="1"/>
      <c r="S66" s="6" t="str">
        <f t="shared" si="2"/>
        <v/>
      </c>
      <c r="T66" s="6" t="str">
        <f>IF($L66="None","",IF(ISERROR(VLOOKUP($L66,Info!$B$4:$B$266,1,FALSE)),"",VLOOKUP($L66,Info!$B$4:$L$266,11,FALSE)))</f>
        <v/>
      </c>
      <c r="U66" s="1"/>
      <c r="V66" s="1"/>
      <c r="W66" s="1"/>
      <c r="X66" s="1" t="str">
        <f>IF($L66="None","",IF(ISERROR(VLOOKUP($L66,Info!$B$4:$B$266,1,FALSE)),"",IF(OR(W66="Metallic Liquid Tight",W66="Non-Metallic Liquid Tight",W66="LSZH",W66="Greenfield"),VLOOKUP($L66,Info!$B$4:$L$266,7,FALSE),"N/A")))</f>
        <v/>
      </c>
      <c r="Y66" s="1"/>
      <c r="Z66" s="96" t="str">
        <f>IF($L66="None","",IF(ISERROR(VLOOKUP($L66,Info!$B$4:$B$266,1,FALSE)),"",VLOOKUP($L66,Info!$B$4:$L$266,9,FALSE)))</f>
        <v/>
      </c>
      <c r="AA66" s="96" t="str">
        <f>IF($L66="None","",IF(ISERROR(VLOOKUP($L66,Info!$B$4:$B$266,1,FALSE)),"",VLOOKUP($L66,Info!$B$4:$L$266,8,FALSE)))</f>
        <v/>
      </c>
      <c r="AB66" s="96" t="str">
        <f>IF($L66="None","",IF(ISERROR(VLOOKUP($L66,Info!$B$4:$B$266,1,FALSE)),"",VLOOKUP($L66,Info!$B$4:$L$266,10,FALSE)))</f>
        <v/>
      </c>
      <c r="AC66" s="1" t="str">
        <f>IF(W66="SO Cable","Black,White",IF(O66="","",IF(P66="","",IF($J$12&lt;&gt;"ABC",IF(P66&lt;="250",VLOOKUP(O66,Info!$AZ$4:$BB$22,3,FALSE),VLOOKUP(O66,Info!$AZ$23:$BB$39,3,FALSE)),IF(P66&lt;="250",VLOOKUP(O66,Info!$AO$4:$AQ$22,3,FALSE),VLOOKUP(O66,Info!$AO$23:$AP$39,3,FALSE))))))</f>
        <v/>
      </c>
      <c r="AD66" s="1"/>
      <c r="AE66" s="1" t="str">
        <f>IF($L66="None","",IF(ISERROR(VLOOKUP($L66,Info!$B$4:$B$266,1,FALSE)),"",VLOOKUP($L66,Info!$B$4:$L$266,4,FALSE)))</f>
        <v/>
      </c>
      <c r="AF66" s="1" t="str">
        <f>IF($L66="None","",IF(ISERROR(VLOOKUP($L66,Info!$B$4:$B$266,1,FALSE)),"",VLOOKUP($L66,Info!$B$4:$L$266,6,FALSE)))</f>
        <v/>
      </c>
      <c r="AG66" s="1"/>
      <c r="AH66" s="33" t="str" cm="1">
        <f t="array" ref="AH66">IF(AND(L66&lt;&gt;"",O66&lt;&gt;"",R66:S66&lt;&gt;"",W66:X66&lt;&gt;"",Z66:AA66&lt;&gt;"",AC66&lt;&gt;""),"Good","Bad")</f>
        <v>Bad</v>
      </c>
      <c r="AL66" t="str" cm="1">
        <f t="array" ref="AL66">IF(R66&gt;0,_xlfn.IFS(COUNTIF($L$20:L66,"&lt;&gt;")&lt;101,1,COUNTIF($L$20:L66,"&lt;&gt;")&lt;201,2,COUNTIF($L$20:L66,"&lt;&gt;")&lt;301,3,COUNTIF($L$20:L66,"&lt;&gt;")&lt;401,4,COUNTIF($L$20:L66,"&lt;&gt;")&lt;501,5,COUNTIF($L$20:L66,"&lt;&gt;")&lt;601,6,COUNTIF($L$20:L66,"&lt;&gt;")&lt;701,7,COUNTIF($L$20:L66,"&lt;&gt;")&lt;801,8,COUNTIF($L$20:L66,"&lt;&gt;")&lt;901,9,COUNTIF($L$20:L66,"&lt;&gt;")&lt;1001,10,COUNTIF($L$20:L66,"&lt;&gt;")&lt;1101,11,COUNTIF($L$20:L66,"&lt;&gt;")&lt;1201,12,COUNTIF($L$20:L66,"&lt;&gt;")&lt;1301,13,COUNTIF($L$20:L66,"&lt;&gt;")&lt;1401,14,COUNTIF($L$20:L66,"&lt;&gt;")&lt;1501,15,COUNTIF($L$20:L66,"&lt;&gt;")&lt;1601,16,COUNTIF($L$20:L66,"&lt;&gt;")&lt;1701,17,COUNTIF($L$20:L66,"&lt;&gt;")&lt;1801,18,COUNTIF($L$20:L66,"&lt;&gt;")&lt;1901,19,COUNTIF($L$20:L66,"&lt;&gt;")&lt;2001,20,COUNTIF($L$20:L66,"&lt;&gt;")&lt;2101,21,COUNTIF($L$20:L66,"&lt;&gt;")&lt;2201,22,COUNTIF($L$20:L66,"&lt;&gt;")&lt;2301,23,COUNTIF($L$20:L66,"&lt;&gt;")&lt;2401,24,COUNTIF($L$20:L66,"&lt;&gt;")&lt;2501,25,COUNTIF($L$20:L66,"&lt;&gt;")&lt;2601,26,COUNTIF($L$20:L66,"&lt;&gt;")&lt;2701,27,COUNTIF($L$20:L66,"&lt;&gt;")&lt;2801,28,COUNTIF($L$20:L66,"&lt;&gt;")&lt;2901,29,COUNTIF($L$20:L66,"&lt;&gt;")&lt;3001,30),"")</f>
        <v/>
      </c>
      <c r="AM66" t="str">
        <f t="shared" si="1"/>
        <v/>
      </c>
      <c r="AN66" t="str">
        <f t="shared" si="3"/>
        <v/>
      </c>
      <c r="AP66" t="str">
        <f t="shared" si="4"/>
        <v/>
      </c>
      <c r="AQ66" t="str">
        <f>IF(AO66="","",COUNTIFS(AM66:$AM$3019,AO66))</f>
        <v/>
      </c>
    </row>
    <row r="67" spans="1:43" x14ac:dyDescent="0.25">
      <c r="A67" s="6" t="str">
        <f>IF(COUNT($A$20:A66)&lt;&gt;$B$4,IF(A66="","",A66+1),"")</f>
        <v/>
      </c>
      <c r="B67" s="3"/>
      <c r="C67" s="3"/>
      <c r="D67" s="122"/>
      <c r="E67" s="3"/>
      <c r="F67" s="3"/>
      <c r="G67" s="3"/>
      <c r="H67" s="3"/>
      <c r="I67" s="120"/>
      <c r="J67" s="3"/>
      <c r="K67" s="119" t="str" cm="1">
        <f t="array" ref="K67">IF(OR($J$14 = "A",$J$14 = "B",$J$14 = "C"),IF(I67="","",IF(LEN(I67)&gt;2,_xlfn.IFS(ISNUMBER(SEARCH("_",I67)),I67,ISNUMBER(SEARCH(", ",I67)),SUBSTITUTE(I67,", ","_"),ISNUMBER(SEARCH("/ ",I67)),SUBSTITUTE(I67,"/ ","_"),ISNUMBER(SEARCH(",",I67)),SUBSTITUTE(I67,",","_"),ISNUMBER(SEARCH("/",I67)),SUBSTITUTE(I67,"/","_"),ISNUMBER(SEARCH("",I67)),I67),I67)),IF(OR($J$14 = "J",$J$14 = "K"),"",IF(D67="","",IF(LEN(D67)&gt;2,_xlfn.IFS(ISNUMBER(SEARCH("_",D67)),D67,ISNUMBER(SEARCH(", ",D67)),SUBSTITUTE(D67,", ","_"),ISNUMBER(SEARCH("/ ",D67)),SUBSTITUTE(D67,"/ ","_"),ISNUMBER(SEARCH(",",D67)),SUBSTITUTE(D67,",","_"),ISNUMBER(SEARCH("/",D67)),SUBSTITUTE(D67,"/","_"),ISNUMBER(SEARCH("",D67)),D67),D67))))</f>
        <v/>
      </c>
      <c r="L67" s="1"/>
      <c r="M67" s="1" t="str">
        <f t="shared" si="0"/>
        <v/>
      </c>
      <c r="N67" s="94" t="str">
        <f>IF($L67="None","",IF(ISERROR(VLOOKUP($L67,Info!$B$4:$B$266,1,FALSE)),"",VLOOKUP($L67,Info!$B$4:$L$266,5,FALSE)))</f>
        <v/>
      </c>
      <c r="O67" s="94" t="str">
        <f>IF(K67="","",IF(AND($J$12&lt;&gt;"ABC",N67="3"),"BAC",IF(N67="3","ABC",IF($J$12&lt;&gt;"ABC",IF($J$10="Standard",VLOOKUP(K67,Info!$BE$4:$BF$481,2,FALSE),VLOOKUP(K67,Info!$BI$4:$BJ$482,2,FALSE)),IF($J$10="Standard",VLOOKUP(K67,Info!$AG$4:$AH$2994,2,FALSE),VLOOKUP(K67,Info!$AK$4:$AL$2997,2,FALSE))))))</f>
        <v/>
      </c>
      <c r="P67" s="94" t="str">
        <f>IF($L67="None","",IF(ISERROR(VLOOKUP($L67,Info!$B$4:$B$266,1,FALSE)),"",VLOOKUP($L67,Info!$B$4:$L$266,3,FALSE)))</f>
        <v/>
      </c>
      <c r="Q67" s="96" t="str">
        <f>IF($L67="None","",IF(ISERROR(VLOOKUP($L67,Info!$B$4:$B$266,1,FALSE)),"",VLOOKUP($L67,Info!$B$4:$L$266,4,FALSE)))</f>
        <v/>
      </c>
      <c r="R67" s="1"/>
      <c r="S67" s="6" t="str">
        <f t="shared" si="2"/>
        <v/>
      </c>
      <c r="T67" s="6" t="str">
        <f>IF($L67="None","",IF(ISERROR(VLOOKUP($L67,Info!$B$4:$B$266,1,FALSE)),"",VLOOKUP($L67,Info!$B$4:$L$266,11,FALSE)))</f>
        <v/>
      </c>
      <c r="U67" s="1"/>
      <c r="V67" s="1"/>
      <c r="W67" s="1"/>
      <c r="X67" s="1" t="str">
        <f>IF($L67="None","",IF(ISERROR(VLOOKUP($L67,Info!$B$4:$B$266,1,FALSE)),"",IF(OR(W67="Metallic Liquid Tight",W67="Non-Metallic Liquid Tight",W67="LSZH",W67="Greenfield"),VLOOKUP($L67,Info!$B$4:$L$266,7,FALSE),"N/A")))</f>
        <v/>
      </c>
      <c r="Y67" s="1"/>
      <c r="Z67" s="96" t="str">
        <f>IF($L67="None","",IF(ISERROR(VLOOKUP($L67,Info!$B$4:$B$266,1,FALSE)),"",VLOOKUP($L67,Info!$B$4:$L$266,9,FALSE)))</f>
        <v/>
      </c>
      <c r="AA67" s="96" t="str">
        <f>IF($L67="None","",IF(ISERROR(VLOOKUP($L67,Info!$B$4:$B$266,1,FALSE)),"",VLOOKUP($L67,Info!$B$4:$L$266,8,FALSE)))</f>
        <v/>
      </c>
      <c r="AB67" s="96" t="str">
        <f>IF($L67="None","",IF(ISERROR(VLOOKUP($L67,Info!$B$4:$B$266,1,FALSE)),"",VLOOKUP($L67,Info!$B$4:$L$266,10,FALSE)))</f>
        <v/>
      </c>
      <c r="AC67" s="1" t="str">
        <f>IF(W67="SO Cable","Black,White",IF(O67="","",IF(P67="","",IF($J$12&lt;&gt;"ABC",IF(P67&lt;="250",VLOOKUP(O67,Info!$AZ$4:$BB$22,3,FALSE),VLOOKUP(O67,Info!$AZ$23:$BB$39,3,FALSE)),IF(P67&lt;="250",VLOOKUP(O67,Info!$AO$4:$AQ$22,3,FALSE),VLOOKUP(O67,Info!$AO$23:$AP$39,3,FALSE))))))</f>
        <v/>
      </c>
      <c r="AD67" s="1"/>
      <c r="AE67" s="1" t="str">
        <f>IF($L67="None","",IF(ISERROR(VLOOKUP($L67,Info!$B$4:$B$266,1,FALSE)),"",VLOOKUP($L67,Info!$B$4:$L$266,4,FALSE)))</f>
        <v/>
      </c>
      <c r="AF67" s="1" t="str">
        <f>IF($L67="None","",IF(ISERROR(VLOOKUP($L67,Info!$B$4:$B$266,1,FALSE)),"",VLOOKUP($L67,Info!$B$4:$L$266,6,FALSE)))</f>
        <v/>
      </c>
      <c r="AG67" s="1"/>
      <c r="AH67" s="33" t="str" cm="1">
        <f t="array" ref="AH67">IF(AND(L67&lt;&gt;"",O67&lt;&gt;"",R67:S67&lt;&gt;"",W67:X67&lt;&gt;"",Z67:AA67&lt;&gt;"",AC67&lt;&gt;""),"Good","Bad")</f>
        <v>Bad</v>
      </c>
      <c r="AL67" t="str" cm="1">
        <f t="array" ref="AL67">IF(R67&gt;0,_xlfn.IFS(COUNTIF($L$20:L67,"&lt;&gt;")&lt;101,1,COUNTIF($L$20:L67,"&lt;&gt;")&lt;201,2,COUNTIF($L$20:L67,"&lt;&gt;")&lt;301,3,COUNTIF($L$20:L67,"&lt;&gt;")&lt;401,4,COUNTIF($L$20:L67,"&lt;&gt;")&lt;501,5,COUNTIF($L$20:L67,"&lt;&gt;")&lt;601,6,COUNTIF($L$20:L67,"&lt;&gt;")&lt;701,7,COUNTIF($L$20:L67,"&lt;&gt;")&lt;801,8,COUNTIF($L$20:L67,"&lt;&gt;")&lt;901,9,COUNTIF($L$20:L67,"&lt;&gt;")&lt;1001,10,COUNTIF($L$20:L67,"&lt;&gt;")&lt;1101,11,COUNTIF($L$20:L67,"&lt;&gt;")&lt;1201,12,COUNTIF($L$20:L67,"&lt;&gt;")&lt;1301,13,COUNTIF($L$20:L67,"&lt;&gt;")&lt;1401,14,COUNTIF($L$20:L67,"&lt;&gt;")&lt;1501,15,COUNTIF($L$20:L67,"&lt;&gt;")&lt;1601,16,COUNTIF($L$20:L67,"&lt;&gt;")&lt;1701,17,COUNTIF($L$20:L67,"&lt;&gt;")&lt;1801,18,COUNTIF($L$20:L67,"&lt;&gt;")&lt;1901,19,COUNTIF($L$20:L67,"&lt;&gt;")&lt;2001,20,COUNTIF($L$20:L67,"&lt;&gt;")&lt;2101,21,COUNTIF($L$20:L67,"&lt;&gt;")&lt;2201,22,COUNTIF($L$20:L67,"&lt;&gt;")&lt;2301,23,COUNTIF($L$20:L67,"&lt;&gt;")&lt;2401,24,COUNTIF($L$20:L67,"&lt;&gt;")&lt;2501,25,COUNTIF($L$20:L67,"&lt;&gt;")&lt;2601,26,COUNTIF($L$20:L67,"&lt;&gt;")&lt;2701,27,COUNTIF($L$20:L67,"&lt;&gt;")&lt;2801,28,COUNTIF($L$20:L67,"&lt;&gt;")&lt;2901,29,COUNTIF($L$20:L67,"&lt;&gt;")&lt;3001,30),"")</f>
        <v/>
      </c>
      <c r="AM67" t="str">
        <f t="shared" si="1"/>
        <v/>
      </c>
      <c r="AN67" t="str">
        <f t="shared" si="3"/>
        <v/>
      </c>
      <c r="AP67" t="str">
        <f t="shared" si="4"/>
        <v/>
      </c>
      <c r="AQ67" t="str">
        <f>IF(AO67="","",COUNTIFS(AM67:$AM$3019,AO67))</f>
        <v/>
      </c>
    </row>
    <row r="68" spans="1:43" x14ac:dyDescent="0.25">
      <c r="A68" s="6" t="str">
        <f>IF(COUNT($A$20:A67)&lt;&gt;$B$4,IF(A67="","",A67+1),"")</f>
        <v/>
      </c>
      <c r="B68" s="3"/>
      <c r="C68" s="3"/>
      <c r="D68" s="122"/>
      <c r="E68" s="3"/>
      <c r="F68" s="3"/>
      <c r="G68" s="3"/>
      <c r="H68" s="3"/>
      <c r="I68" s="120"/>
      <c r="J68" s="3"/>
      <c r="K68" s="119" t="str" cm="1">
        <f t="array" ref="K68">IF(OR($J$14 = "A",$J$14 = "B",$J$14 = "C"),IF(I68="","",IF(LEN(I68)&gt;2,_xlfn.IFS(ISNUMBER(SEARCH("_",I68)),I68,ISNUMBER(SEARCH(", ",I68)),SUBSTITUTE(I68,", ","_"),ISNUMBER(SEARCH("/ ",I68)),SUBSTITUTE(I68,"/ ","_"),ISNUMBER(SEARCH(",",I68)),SUBSTITUTE(I68,",","_"),ISNUMBER(SEARCH("/",I68)),SUBSTITUTE(I68,"/","_"),ISNUMBER(SEARCH("",I68)),I68),I68)),IF(OR($J$14 = "J",$J$14 = "K"),"",IF(D68="","",IF(LEN(D68)&gt;2,_xlfn.IFS(ISNUMBER(SEARCH("_",D68)),D68,ISNUMBER(SEARCH(", ",D68)),SUBSTITUTE(D68,", ","_"),ISNUMBER(SEARCH("/ ",D68)),SUBSTITUTE(D68,"/ ","_"),ISNUMBER(SEARCH(",",D68)),SUBSTITUTE(D68,",","_"),ISNUMBER(SEARCH("/",D68)),SUBSTITUTE(D68,"/","_"),ISNUMBER(SEARCH("",D68)),D68),D68))))</f>
        <v/>
      </c>
      <c r="L68" s="1"/>
      <c r="M68" s="1" t="str">
        <f t="shared" si="0"/>
        <v/>
      </c>
      <c r="N68" s="94" t="str">
        <f>IF($L68="None","",IF(ISERROR(VLOOKUP($L68,Info!$B$4:$B$266,1,FALSE)),"",VLOOKUP($L68,Info!$B$4:$L$266,5,FALSE)))</f>
        <v/>
      </c>
      <c r="O68" s="94" t="str">
        <f>IF(K68="","",IF(AND($J$12&lt;&gt;"ABC",N68="3"),"BAC",IF(N68="3","ABC",IF($J$12&lt;&gt;"ABC",IF($J$10="Standard",VLOOKUP(K68,Info!$BE$4:$BF$481,2,FALSE),VLOOKUP(K68,Info!$BI$4:$BJ$482,2,FALSE)),IF($J$10="Standard",VLOOKUP(K68,Info!$AG$4:$AH$2994,2,FALSE),VLOOKUP(K68,Info!$AK$4:$AL$2997,2,FALSE))))))</f>
        <v/>
      </c>
      <c r="P68" s="94" t="str">
        <f>IF($L68="None","",IF(ISERROR(VLOOKUP($L68,Info!$B$4:$B$266,1,FALSE)),"",VLOOKUP($L68,Info!$B$4:$L$266,3,FALSE)))</f>
        <v/>
      </c>
      <c r="Q68" s="96" t="str">
        <f>IF($L68="None","",IF(ISERROR(VLOOKUP($L68,Info!$B$4:$B$266,1,FALSE)),"",VLOOKUP($L68,Info!$B$4:$L$266,4,FALSE)))</f>
        <v/>
      </c>
      <c r="R68" s="1"/>
      <c r="S68" s="6" t="str">
        <f t="shared" si="2"/>
        <v/>
      </c>
      <c r="T68" s="6" t="str">
        <f>IF($L68="None","",IF(ISERROR(VLOOKUP($L68,Info!$B$4:$B$266,1,FALSE)),"",VLOOKUP($L68,Info!$B$4:$L$266,11,FALSE)))</f>
        <v/>
      </c>
      <c r="U68" s="1"/>
      <c r="V68" s="1"/>
      <c r="W68" s="1"/>
      <c r="X68" s="1" t="str">
        <f>IF($L68="None","",IF(ISERROR(VLOOKUP($L68,Info!$B$4:$B$266,1,FALSE)),"",IF(OR(W68="Metallic Liquid Tight",W68="Non-Metallic Liquid Tight",W68="LSZH",W68="Greenfield"),VLOOKUP($L68,Info!$B$4:$L$266,7,FALSE),"N/A")))</f>
        <v/>
      </c>
      <c r="Y68" s="1"/>
      <c r="Z68" s="96" t="str">
        <f>IF($L68="None","",IF(ISERROR(VLOOKUP($L68,Info!$B$4:$B$266,1,FALSE)),"",VLOOKUP($L68,Info!$B$4:$L$266,9,FALSE)))</f>
        <v/>
      </c>
      <c r="AA68" s="96" t="str">
        <f>IF($L68="None","",IF(ISERROR(VLOOKUP($L68,Info!$B$4:$B$266,1,FALSE)),"",VLOOKUP($L68,Info!$B$4:$L$266,8,FALSE)))</f>
        <v/>
      </c>
      <c r="AB68" s="96" t="str">
        <f>IF($L68="None","",IF(ISERROR(VLOOKUP($L68,Info!$B$4:$B$266,1,FALSE)),"",VLOOKUP($L68,Info!$B$4:$L$266,10,FALSE)))</f>
        <v/>
      </c>
      <c r="AC68" s="1" t="str">
        <f>IF(W68="SO Cable","Black,White",IF(O68="","",IF(P68="","",IF($J$12&lt;&gt;"ABC",IF(P68&lt;="250",VLOOKUP(O68,Info!$AZ$4:$BB$22,3,FALSE),VLOOKUP(O68,Info!$AZ$23:$BB$39,3,FALSE)),IF(P68&lt;="250",VLOOKUP(O68,Info!$AO$4:$AQ$22,3,FALSE),VLOOKUP(O68,Info!$AO$23:$AP$39,3,FALSE))))))</f>
        <v/>
      </c>
      <c r="AD68" s="1"/>
      <c r="AE68" s="1" t="str">
        <f>IF($L68="None","",IF(ISERROR(VLOOKUP($L68,Info!$B$4:$B$266,1,FALSE)),"",VLOOKUP($L68,Info!$B$4:$L$266,4,FALSE)))</f>
        <v/>
      </c>
      <c r="AF68" s="1" t="str">
        <f>IF($L68="None","",IF(ISERROR(VLOOKUP($L68,Info!$B$4:$B$266,1,FALSE)),"",VLOOKUP($L68,Info!$B$4:$L$266,6,FALSE)))</f>
        <v/>
      </c>
      <c r="AG68" s="1"/>
      <c r="AH68" s="33" t="str" cm="1">
        <f t="array" ref="AH68">IF(AND(L68&lt;&gt;"",O68&lt;&gt;"",R68:S68&lt;&gt;"",W68:X68&lt;&gt;"",Z68:AA68&lt;&gt;"",AC68&lt;&gt;""),"Good","Bad")</f>
        <v>Bad</v>
      </c>
      <c r="AL68" t="str" cm="1">
        <f t="array" ref="AL68">IF(R68&gt;0,_xlfn.IFS(COUNTIF($L$20:L68,"&lt;&gt;")&lt;101,1,COUNTIF($L$20:L68,"&lt;&gt;")&lt;201,2,COUNTIF($L$20:L68,"&lt;&gt;")&lt;301,3,COUNTIF($L$20:L68,"&lt;&gt;")&lt;401,4,COUNTIF($L$20:L68,"&lt;&gt;")&lt;501,5,COUNTIF($L$20:L68,"&lt;&gt;")&lt;601,6,COUNTIF($L$20:L68,"&lt;&gt;")&lt;701,7,COUNTIF($L$20:L68,"&lt;&gt;")&lt;801,8,COUNTIF($L$20:L68,"&lt;&gt;")&lt;901,9,COUNTIF($L$20:L68,"&lt;&gt;")&lt;1001,10,COUNTIF($L$20:L68,"&lt;&gt;")&lt;1101,11,COUNTIF($L$20:L68,"&lt;&gt;")&lt;1201,12,COUNTIF($L$20:L68,"&lt;&gt;")&lt;1301,13,COUNTIF($L$20:L68,"&lt;&gt;")&lt;1401,14,COUNTIF($L$20:L68,"&lt;&gt;")&lt;1501,15,COUNTIF($L$20:L68,"&lt;&gt;")&lt;1601,16,COUNTIF($L$20:L68,"&lt;&gt;")&lt;1701,17,COUNTIF($L$20:L68,"&lt;&gt;")&lt;1801,18,COUNTIF($L$20:L68,"&lt;&gt;")&lt;1901,19,COUNTIF($L$20:L68,"&lt;&gt;")&lt;2001,20,COUNTIF($L$20:L68,"&lt;&gt;")&lt;2101,21,COUNTIF($L$20:L68,"&lt;&gt;")&lt;2201,22,COUNTIF($L$20:L68,"&lt;&gt;")&lt;2301,23,COUNTIF($L$20:L68,"&lt;&gt;")&lt;2401,24,COUNTIF($L$20:L68,"&lt;&gt;")&lt;2501,25,COUNTIF($L$20:L68,"&lt;&gt;")&lt;2601,26,COUNTIF($L$20:L68,"&lt;&gt;")&lt;2701,27,COUNTIF($L$20:L68,"&lt;&gt;")&lt;2801,28,COUNTIF($L$20:L68,"&lt;&gt;")&lt;2901,29,COUNTIF($L$20:L68,"&lt;&gt;")&lt;3001,30),"")</f>
        <v/>
      </c>
      <c r="AM68" t="str">
        <f t="shared" si="1"/>
        <v/>
      </c>
      <c r="AN68" t="str">
        <f t="shared" si="3"/>
        <v/>
      </c>
      <c r="AP68" t="str">
        <f t="shared" si="4"/>
        <v/>
      </c>
      <c r="AQ68" t="str">
        <f>IF(AO68="","",COUNTIFS(AM68:$AM$3019,AO68))</f>
        <v/>
      </c>
    </row>
    <row r="69" spans="1:43" x14ac:dyDescent="0.25">
      <c r="A69" s="6" t="str">
        <f>IF(COUNT($A$20:A68)&lt;&gt;$B$4,IF(A68="","",A68+1),"")</f>
        <v/>
      </c>
      <c r="B69" s="3"/>
      <c r="C69" s="3"/>
      <c r="D69" s="122"/>
      <c r="E69" s="3"/>
      <c r="F69" s="3"/>
      <c r="G69" s="3"/>
      <c r="H69" s="3"/>
      <c r="I69" s="120"/>
      <c r="J69" s="3"/>
      <c r="K69" s="119" t="str" cm="1">
        <f t="array" ref="K69">IF(OR($J$14 = "A",$J$14 = "B",$J$14 = "C"),IF(I69="","",IF(LEN(I69)&gt;2,_xlfn.IFS(ISNUMBER(SEARCH("_",I69)),I69,ISNUMBER(SEARCH(", ",I69)),SUBSTITUTE(I69,", ","_"),ISNUMBER(SEARCH("/ ",I69)),SUBSTITUTE(I69,"/ ","_"),ISNUMBER(SEARCH(",",I69)),SUBSTITUTE(I69,",","_"),ISNUMBER(SEARCH("/",I69)),SUBSTITUTE(I69,"/","_"),ISNUMBER(SEARCH("",I69)),I69),I69)),IF(OR($J$14 = "J",$J$14 = "K"),"",IF(D69="","",IF(LEN(D69)&gt;2,_xlfn.IFS(ISNUMBER(SEARCH("_",D69)),D69,ISNUMBER(SEARCH(", ",D69)),SUBSTITUTE(D69,", ","_"),ISNUMBER(SEARCH("/ ",D69)),SUBSTITUTE(D69,"/ ","_"),ISNUMBER(SEARCH(",",D69)),SUBSTITUTE(D69,",","_"),ISNUMBER(SEARCH("/",D69)),SUBSTITUTE(D69,"/","_"),ISNUMBER(SEARCH("",D69)),D69),D69))))</f>
        <v/>
      </c>
      <c r="L69" s="1"/>
      <c r="M69" s="1" t="str">
        <f t="shared" si="0"/>
        <v/>
      </c>
      <c r="N69" s="94" t="str">
        <f>IF($L69="None","",IF(ISERROR(VLOOKUP($L69,Info!$B$4:$B$266,1,FALSE)),"",VLOOKUP($L69,Info!$B$4:$L$266,5,FALSE)))</f>
        <v/>
      </c>
      <c r="O69" s="94" t="str">
        <f>IF(K69="","",IF(AND($J$12&lt;&gt;"ABC",N69="3"),"BAC",IF(N69="3","ABC",IF($J$12&lt;&gt;"ABC",IF($J$10="Standard",VLOOKUP(K69,Info!$BE$4:$BF$481,2,FALSE),VLOOKUP(K69,Info!$BI$4:$BJ$482,2,FALSE)),IF($J$10="Standard",VLOOKUP(K69,Info!$AG$4:$AH$2994,2,FALSE),VLOOKUP(K69,Info!$AK$4:$AL$2997,2,FALSE))))))</f>
        <v/>
      </c>
      <c r="P69" s="94" t="str">
        <f>IF($L69="None","",IF(ISERROR(VLOOKUP($L69,Info!$B$4:$B$266,1,FALSE)),"",VLOOKUP($L69,Info!$B$4:$L$266,3,FALSE)))</f>
        <v/>
      </c>
      <c r="Q69" s="96" t="str">
        <f>IF($L69="None","",IF(ISERROR(VLOOKUP($L69,Info!$B$4:$B$266,1,FALSE)),"",VLOOKUP($L69,Info!$B$4:$L$266,4,FALSE)))</f>
        <v/>
      </c>
      <c r="R69" s="1"/>
      <c r="S69" s="6" t="str">
        <f t="shared" si="2"/>
        <v/>
      </c>
      <c r="T69" s="6" t="str">
        <f>IF($L69="None","",IF(ISERROR(VLOOKUP($L69,Info!$B$4:$B$266,1,FALSE)),"",VLOOKUP($L69,Info!$B$4:$L$266,11,FALSE)))</f>
        <v/>
      </c>
      <c r="U69" s="1"/>
      <c r="V69" s="1"/>
      <c r="W69" s="1"/>
      <c r="X69" s="1" t="str">
        <f>IF($L69="None","",IF(ISERROR(VLOOKUP($L69,Info!$B$4:$B$266,1,FALSE)),"",IF(OR(W69="Metallic Liquid Tight",W69="Non-Metallic Liquid Tight",W69="LSZH",W69="Greenfield"),VLOOKUP($L69,Info!$B$4:$L$266,7,FALSE),"N/A")))</f>
        <v/>
      </c>
      <c r="Y69" s="1"/>
      <c r="Z69" s="96" t="str">
        <f>IF($L69="None","",IF(ISERROR(VLOOKUP($L69,Info!$B$4:$B$266,1,FALSE)),"",VLOOKUP($L69,Info!$B$4:$L$266,9,FALSE)))</f>
        <v/>
      </c>
      <c r="AA69" s="96" t="str">
        <f>IF($L69="None","",IF(ISERROR(VLOOKUP($L69,Info!$B$4:$B$266,1,FALSE)),"",VLOOKUP($L69,Info!$B$4:$L$266,8,FALSE)))</f>
        <v/>
      </c>
      <c r="AB69" s="96" t="str">
        <f>IF($L69="None","",IF(ISERROR(VLOOKUP($L69,Info!$B$4:$B$266,1,FALSE)),"",VLOOKUP($L69,Info!$B$4:$L$266,10,FALSE)))</f>
        <v/>
      </c>
      <c r="AC69" s="1" t="str">
        <f>IF(W69="SO Cable","Black,White",IF(O69="","",IF(P69="","",IF($J$12&lt;&gt;"ABC",IF(P69&lt;="250",VLOOKUP(O69,Info!$AZ$4:$BB$22,3,FALSE),VLOOKUP(O69,Info!$AZ$23:$BB$39,3,FALSE)),IF(P69&lt;="250",VLOOKUP(O69,Info!$AO$4:$AQ$22,3,FALSE),VLOOKUP(O69,Info!$AO$23:$AP$39,3,FALSE))))))</f>
        <v/>
      </c>
      <c r="AD69" s="1"/>
      <c r="AE69" s="1" t="str">
        <f>IF($L69="None","",IF(ISERROR(VLOOKUP($L69,Info!$B$4:$B$266,1,FALSE)),"",VLOOKUP($L69,Info!$B$4:$L$266,4,FALSE)))</f>
        <v/>
      </c>
      <c r="AF69" s="1" t="str">
        <f>IF($L69="None","",IF(ISERROR(VLOOKUP($L69,Info!$B$4:$B$266,1,FALSE)),"",VLOOKUP($L69,Info!$B$4:$L$266,6,FALSE)))</f>
        <v/>
      </c>
      <c r="AG69" s="1"/>
      <c r="AH69" s="33" t="str" cm="1">
        <f t="array" ref="AH69">IF(AND(L69&lt;&gt;"",O69&lt;&gt;"",R69:S69&lt;&gt;"",W69:X69&lt;&gt;"",Z69:AA69&lt;&gt;"",AC69&lt;&gt;""),"Good","Bad")</f>
        <v>Bad</v>
      </c>
      <c r="AL69" t="str" cm="1">
        <f t="array" ref="AL69">IF(R69&gt;0,_xlfn.IFS(COUNTIF($L$20:L69,"&lt;&gt;")&lt;101,1,COUNTIF($L$20:L69,"&lt;&gt;")&lt;201,2,COUNTIF($L$20:L69,"&lt;&gt;")&lt;301,3,COUNTIF($L$20:L69,"&lt;&gt;")&lt;401,4,COUNTIF($L$20:L69,"&lt;&gt;")&lt;501,5,COUNTIF($L$20:L69,"&lt;&gt;")&lt;601,6,COUNTIF($L$20:L69,"&lt;&gt;")&lt;701,7,COUNTIF($L$20:L69,"&lt;&gt;")&lt;801,8,COUNTIF($L$20:L69,"&lt;&gt;")&lt;901,9,COUNTIF($L$20:L69,"&lt;&gt;")&lt;1001,10,COUNTIF($L$20:L69,"&lt;&gt;")&lt;1101,11,COUNTIF($L$20:L69,"&lt;&gt;")&lt;1201,12,COUNTIF($L$20:L69,"&lt;&gt;")&lt;1301,13,COUNTIF($L$20:L69,"&lt;&gt;")&lt;1401,14,COUNTIF($L$20:L69,"&lt;&gt;")&lt;1501,15,COUNTIF($L$20:L69,"&lt;&gt;")&lt;1601,16,COUNTIF($L$20:L69,"&lt;&gt;")&lt;1701,17,COUNTIF($L$20:L69,"&lt;&gt;")&lt;1801,18,COUNTIF($L$20:L69,"&lt;&gt;")&lt;1901,19,COUNTIF($L$20:L69,"&lt;&gt;")&lt;2001,20,COUNTIF($L$20:L69,"&lt;&gt;")&lt;2101,21,COUNTIF($L$20:L69,"&lt;&gt;")&lt;2201,22,COUNTIF($L$20:L69,"&lt;&gt;")&lt;2301,23,COUNTIF($L$20:L69,"&lt;&gt;")&lt;2401,24,COUNTIF($L$20:L69,"&lt;&gt;")&lt;2501,25,COUNTIF($L$20:L69,"&lt;&gt;")&lt;2601,26,COUNTIF($L$20:L69,"&lt;&gt;")&lt;2701,27,COUNTIF($L$20:L69,"&lt;&gt;")&lt;2801,28,COUNTIF($L$20:L69,"&lt;&gt;")&lt;2901,29,COUNTIF($L$20:L69,"&lt;&gt;")&lt;3001,30),"")</f>
        <v/>
      </c>
      <c r="AM69" t="str">
        <f t="shared" si="1"/>
        <v/>
      </c>
      <c r="AN69" t="str">
        <f t="shared" si="3"/>
        <v/>
      </c>
      <c r="AP69" t="str">
        <f t="shared" si="4"/>
        <v/>
      </c>
      <c r="AQ69" t="str">
        <f>IF(AO69="","",COUNTIFS(AM69:$AM$3019,AO69))</f>
        <v/>
      </c>
    </row>
    <row r="70" spans="1:43" x14ac:dyDescent="0.25">
      <c r="A70" s="6" t="str">
        <f>IF(COUNT($A$20:A69)&lt;&gt;$B$4,IF(A69="","",A69+1),"")</f>
        <v/>
      </c>
      <c r="B70" s="3"/>
      <c r="C70" s="3"/>
      <c r="D70" s="122"/>
      <c r="E70" s="3"/>
      <c r="F70" s="3"/>
      <c r="G70" s="3"/>
      <c r="H70" s="3"/>
      <c r="I70" s="120"/>
      <c r="J70" s="3"/>
      <c r="K70" s="119" t="str" cm="1">
        <f t="array" ref="K70">IF(OR($J$14 = "A",$J$14 = "B",$J$14 = "C"),IF(I70="","",IF(LEN(I70)&gt;2,_xlfn.IFS(ISNUMBER(SEARCH("_",I70)),I70,ISNUMBER(SEARCH(", ",I70)),SUBSTITUTE(I70,", ","_"),ISNUMBER(SEARCH("/ ",I70)),SUBSTITUTE(I70,"/ ","_"),ISNUMBER(SEARCH(",",I70)),SUBSTITUTE(I70,",","_"),ISNUMBER(SEARCH("/",I70)),SUBSTITUTE(I70,"/","_"),ISNUMBER(SEARCH("",I70)),I70),I70)),IF(OR($J$14 = "J",$J$14 = "K"),"",IF(D70="","",IF(LEN(D70)&gt;2,_xlfn.IFS(ISNUMBER(SEARCH("_",D70)),D70,ISNUMBER(SEARCH(", ",D70)),SUBSTITUTE(D70,", ","_"),ISNUMBER(SEARCH("/ ",D70)),SUBSTITUTE(D70,"/ ","_"),ISNUMBER(SEARCH(",",D70)),SUBSTITUTE(D70,",","_"),ISNUMBER(SEARCH("/",D70)),SUBSTITUTE(D70,"/","_"),ISNUMBER(SEARCH("",D70)),D70),D70))))</f>
        <v/>
      </c>
      <c r="L70" s="1"/>
      <c r="M70" s="1" t="str">
        <f t="shared" si="0"/>
        <v/>
      </c>
      <c r="N70" s="94" t="str">
        <f>IF($L70="None","",IF(ISERROR(VLOOKUP($L70,Info!$B$4:$B$266,1,FALSE)),"",VLOOKUP($L70,Info!$B$4:$L$266,5,FALSE)))</f>
        <v/>
      </c>
      <c r="O70" s="94" t="str">
        <f>IF(K70="","",IF(AND($J$12&lt;&gt;"ABC",N70="3"),"BAC",IF(N70="3","ABC",IF($J$12&lt;&gt;"ABC",IF($J$10="Standard",VLOOKUP(K70,Info!$BE$4:$BF$481,2,FALSE),VLOOKUP(K70,Info!$BI$4:$BJ$482,2,FALSE)),IF($J$10="Standard",VLOOKUP(K70,Info!$AG$4:$AH$2994,2,FALSE),VLOOKUP(K70,Info!$AK$4:$AL$2997,2,FALSE))))))</f>
        <v/>
      </c>
      <c r="P70" s="94" t="str">
        <f>IF($L70="None","",IF(ISERROR(VLOOKUP($L70,Info!$B$4:$B$266,1,FALSE)),"",VLOOKUP($L70,Info!$B$4:$L$266,3,FALSE)))</f>
        <v/>
      </c>
      <c r="Q70" s="96" t="str">
        <f>IF($L70="None","",IF(ISERROR(VLOOKUP($L70,Info!$B$4:$B$266,1,FALSE)),"",VLOOKUP($L70,Info!$B$4:$L$266,4,FALSE)))</f>
        <v/>
      </c>
      <c r="R70" s="1"/>
      <c r="S70" s="6" t="str">
        <f t="shared" si="2"/>
        <v/>
      </c>
      <c r="T70" s="6" t="str">
        <f>IF($L70="None","",IF(ISERROR(VLOOKUP($L70,Info!$B$4:$B$266,1,FALSE)),"",VLOOKUP($L70,Info!$B$4:$L$266,11,FALSE)))</f>
        <v/>
      </c>
      <c r="U70" s="1"/>
      <c r="V70" s="1"/>
      <c r="W70" s="1"/>
      <c r="X70" s="1" t="str">
        <f>IF($L70="None","",IF(ISERROR(VLOOKUP($L70,Info!$B$4:$B$266,1,FALSE)),"",IF(OR(W70="Metallic Liquid Tight",W70="Non-Metallic Liquid Tight",W70="LSZH",W70="Greenfield"),VLOOKUP($L70,Info!$B$4:$L$266,7,FALSE),"N/A")))</f>
        <v/>
      </c>
      <c r="Y70" s="1"/>
      <c r="Z70" s="96" t="str">
        <f>IF($L70="None","",IF(ISERROR(VLOOKUP($L70,Info!$B$4:$B$266,1,FALSE)),"",VLOOKUP($L70,Info!$B$4:$L$266,9,FALSE)))</f>
        <v/>
      </c>
      <c r="AA70" s="96" t="str">
        <f>IF($L70="None","",IF(ISERROR(VLOOKUP($L70,Info!$B$4:$B$266,1,FALSE)),"",VLOOKUP($L70,Info!$B$4:$L$266,8,FALSE)))</f>
        <v/>
      </c>
      <c r="AB70" s="96" t="str">
        <f>IF($L70="None","",IF(ISERROR(VLOOKUP($L70,Info!$B$4:$B$266,1,FALSE)),"",VLOOKUP($L70,Info!$B$4:$L$266,10,FALSE)))</f>
        <v/>
      </c>
      <c r="AC70" s="1" t="str">
        <f>IF(W70="SO Cable","Black,White",IF(O70="","",IF(P70="","",IF($J$12&lt;&gt;"ABC",IF(P70&lt;="250",VLOOKUP(O70,Info!$AZ$4:$BB$22,3,FALSE),VLOOKUP(O70,Info!$AZ$23:$BB$39,3,FALSE)),IF(P70&lt;="250",VLOOKUP(O70,Info!$AO$4:$AQ$22,3,FALSE),VLOOKUP(O70,Info!$AO$23:$AP$39,3,FALSE))))))</f>
        <v/>
      </c>
      <c r="AD70" s="1"/>
      <c r="AE70" s="1" t="str">
        <f>IF($L70="None","",IF(ISERROR(VLOOKUP($L70,Info!$B$4:$B$266,1,FALSE)),"",VLOOKUP($L70,Info!$B$4:$L$266,4,FALSE)))</f>
        <v/>
      </c>
      <c r="AF70" s="1" t="str">
        <f>IF($L70="None","",IF(ISERROR(VLOOKUP($L70,Info!$B$4:$B$266,1,FALSE)),"",VLOOKUP($L70,Info!$B$4:$L$266,6,FALSE)))</f>
        <v/>
      </c>
      <c r="AG70" s="1"/>
      <c r="AH70" s="33" t="str" cm="1">
        <f t="array" ref="AH70">IF(AND(L70&lt;&gt;"",O70&lt;&gt;"",R70:S70&lt;&gt;"",W70:X70&lt;&gt;"",Z70:AA70&lt;&gt;"",AC70&lt;&gt;""),"Good","Bad")</f>
        <v>Bad</v>
      </c>
      <c r="AL70" t="str" cm="1">
        <f t="array" ref="AL70">IF(R70&gt;0,_xlfn.IFS(COUNTIF($L$20:L70,"&lt;&gt;")&lt;101,1,COUNTIF($L$20:L70,"&lt;&gt;")&lt;201,2,COUNTIF($L$20:L70,"&lt;&gt;")&lt;301,3,COUNTIF($L$20:L70,"&lt;&gt;")&lt;401,4,COUNTIF($L$20:L70,"&lt;&gt;")&lt;501,5,COUNTIF($L$20:L70,"&lt;&gt;")&lt;601,6,COUNTIF($L$20:L70,"&lt;&gt;")&lt;701,7,COUNTIF($L$20:L70,"&lt;&gt;")&lt;801,8,COUNTIF($L$20:L70,"&lt;&gt;")&lt;901,9,COUNTIF($L$20:L70,"&lt;&gt;")&lt;1001,10,COUNTIF($L$20:L70,"&lt;&gt;")&lt;1101,11,COUNTIF($L$20:L70,"&lt;&gt;")&lt;1201,12,COUNTIF($L$20:L70,"&lt;&gt;")&lt;1301,13,COUNTIF($L$20:L70,"&lt;&gt;")&lt;1401,14,COUNTIF($L$20:L70,"&lt;&gt;")&lt;1501,15,COUNTIF($L$20:L70,"&lt;&gt;")&lt;1601,16,COUNTIF($L$20:L70,"&lt;&gt;")&lt;1701,17,COUNTIF($L$20:L70,"&lt;&gt;")&lt;1801,18,COUNTIF($L$20:L70,"&lt;&gt;")&lt;1901,19,COUNTIF($L$20:L70,"&lt;&gt;")&lt;2001,20,COUNTIF($L$20:L70,"&lt;&gt;")&lt;2101,21,COUNTIF($L$20:L70,"&lt;&gt;")&lt;2201,22,COUNTIF($L$20:L70,"&lt;&gt;")&lt;2301,23,COUNTIF($L$20:L70,"&lt;&gt;")&lt;2401,24,COUNTIF($L$20:L70,"&lt;&gt;")&lt;2501,25,COUNTIF($L$20:L70,"&lt;&gt;")&lt;2601,26,COUNTIF($L$20:L70,"&lt;&gt;")&lt;2701,27,COUNTIF($L$20:L70,"&lt;&gt;")&lt;2801,28,COUNTIF($L$20:L70,"&lt;&gt;")&lt;2901,29,COUNTIF($L$20:L70,"&lt;&gt;")&lt;3001,30),"")</f>
        <v/>
      </c>
      <c r="AM70" t="str">
        <f t="shared" si="1"/>
        <v/>
      </c>
      <c r="AN70" t="str">
        <f t="shared" si="3"/>
        <v/>
      </c>
      <c r="AP70" t="str">
        <f t="shared" si="4"/>
        <v/>
      </c>
      <c r="AQ70" t="str">
        <f>IF(AO70="","",COUNTIFS(AM70:$AM$3019,AO70))</f>
        <v/>
      </c>
    </row>
    <row r="71" spans="1:43" x14ac:dyDescent="0.25">
      <c r="A71" s="6" t="str">
        <f>IF(COUNT($A$20:A70)&lt;&gt;$B$4,IF(A70="","",A70+1),"")</f>
        <v/>
      </c>
      <c r="B71" s="3"/>
      <c r="C71" s="3"/>
      <c r="D71" s="122"/>
      <c r="E71" s="3"/>
      <c r="F71" s="3"/>
      <c r="G71" s="3"/>
      <c r="H71" s="3"/>
      <c r="I71" s="120"/>
      <c r="J71" s="3"/>
      <c r="K71" s="119" t="str" cm="1">
        <f t="array" ref="K71">IF(OR($J$14 = "A",$J$14 = "B",$J$14 = "C"),IF(I71="","",IF(LEN(I71)&gt;2,_xlfn.IFS(ISNUMBER(SEARCH("_",I71)),I71,ISNUMBER(SEARCH(", ",I71)),SUBSTITUTE(I71,", ","_"),ISNUMBER(SEARCH("/ ",I71)),SUBSTITUTE(I71,"/ ","_"),ISNUMBER(SEARCH(",",I71)),SUBSTITUTE(I71,",","_"),ISNUMBER(SEARCH("/",I71)),SUBSTITUTE(I71,"/","_"),ISNUMBER(SEARCH("",I71)),I71),I71)),IF(OR($J$14 = "J",$J$14 = "K"),"",IF(D71="","",IF(LEN(D71)&gt;2,_xlfn.IFS(ISNUMBER(SEARCH("_",D71)),D71,ISNUMBER(SEARCH(", ",D71)),SUBSTITUTE(D71,", ","_"),ISNUMBER(SEARCH("/ ",D71)),SUBSTITUTE(D71,"/ ","_"),ISNUMBER(SEARCH(",",D71)),SUBSTITUTE(D71,",","_"),ISNUMBER(SEARCH("/",D71)),SUBSTITUTE(D71,"/","_"),ISNUMBER(SEARCH("",D71)),D71),D71))))</f>
        <v/>
      </c>
      <c r="L71" s="1"/>
      <c r="M71" s="1" t="str">
        <f t="shared" si="0"/>
        <v/>
      </c>
      <c r="N71" s="94" t="str">
        <f>IF($L71="None","",IF(ISERROR(VLOOKUP($L71,Info!$B$4:$B$266,1,FALSE)),"",VLOOKUP($L71,Info!$B$4:$L$266,5,FALSE)))</f>
        <v/>
      </c>
      <c r="O71" s="94" t="str">
        <f>IF(K71="","",IF(AND($J$12&lt;&gt;"ABC",N71="3"),"BAC",IF(N71="3","ABC",IF($J$12&lt;&gt;"ABC",IF($J$10="Standard",VLOOKUP(K71,Info!$BE$4:$BF$481,2,FALSE),VLOOKUP(K71,Info!$BI$4:$BJ$482,2,FALSE)),IF($J$10="Standard",VLOOKUP(K71,Info!$AG$4:$AH$2994,2,FALSE),VLOOKUP(K71,Info!$AK$4:$AL$2997,2,FALSE))))))</f>
        <v/>
      </c>
      <c r="P71" s="94" t="str">
        <f>IF($L71="None","",IF(ISERROR(VLOOKUP($L71,Info!$B$4:$B$266,1,FALSE)),"",VLOOKUP($L71,Info!$B$4:$L$266,3,FALSE)))</f>
        <v/>
      </c>
      <c r="Q71" s="96" t="str">
        <f>IF($L71="None","",IF(ISERROR(VLOOKUP($L71,Info!$B$4:$B$266,1,FALSE)),"",VLOOKUP($L71,Info!$B$4:$L$266,4,FALSE)))</f>
        <v/>
      </c>
      <c r="R71" s="1"/>
      <c r="S71" s="6" t="str">
        <f t="shared" si="2"/>
        <v/>
      </c>
      <c r="T71" s="6" t="str">
        <f>IF($L71="None","",IF(ISERROR(VLOOKUP($L71,Info!$B$4:$B$266,1,FALSE)),"",VLOOKUP($L71,Info!$B$4:$L$266,11,FALSE)))</f>
        <v/>
      </c>
      <c r="U71" s="1"/>
      <c r="V71" s="1"/>
      <c r="W71" s="1"/>
      <c r="X71" s="1" t="str">
        <f>IF($L71="None","",IF(ISERROR(VLOOKUP($L71,Info!$B$4:$B$266,1,FALSE)),"",IF(OR(W71="Metallic Liquid Tight",W71="Non-Metallic Liquid Tight",W71="LSZH",W71="Greenfield"),VLOOKUP($L71,Info!$B$4:$L$266,7,FALSE),"N/A")))</f>
        <v/>
      </c>
      <c r="Y71" s="1"/>
      <c r="Z71" s="96" t="str">
        <f>IF($L71="None","",IF(ISERROR(VLOOKUP($L71,Info!$B$4:$B$266,1,FALSE)),"",VLOOKUP($L71,Info!$B$4:$L$266,9,FALSE)))</f>
        <v/>
      </c>
      <c r="AA71" s="96" t="str">
        <f>IF($L71="None","",IF(ISERROR(VLOOKUP($L71,Info!$B$4:$B$266,1,FALSE)),"",VLOOKUP($L71,Info!$B$4:$L$266,8,FALSE)))</f>
        <v/>
      </c>
      <c r="AB71" s="96" t="str">
        <f>IF($L71="None","",IF(ISERROR(VLOOKUP($L71,Info!$B$4:$B$266,1,FALSE)),"",VLOOKUP($L71,Info!$B$4:$L$266,10,FALSE)))</f>
        <v/>
      </c>
      <c r="AC71" s="1" t="str">
        <f>IF(W71="SO Cable","Black,White",IF(O71="","",IF(P71="","",IF($J$12&lt;&gt;"ABC",IF(P71&lt;="250",VLOOKUP(O71,Info!$AZ$4:$BB$22,3,FALSE),VLOOKUP(O71,Info!$AZ$23:$BB$39,3,FALSE)),IF(P71&lt;="250",VLOOKUP(O71,Info!$AO$4:$AQ$22,3,FALSE),VLOOKUP(O71,Info!$AO$23:$AP$39,3,FALSE))))))</f>
        <v/>
      </c>
      <c r="AD71" s="1"/>
      <c r="AE71" s="1" t="str">
        <f>IF($L71="None","",IF(ISERROR(VLOOKUP($L71,Info!$B$4:$B$266,1,FALSE)),"",VLOOKUP($L71,Info!$B$4:$L$266,4,FALSE)))</f>
        <v/>
      </c>
      <c r="AF71" s="1" t="str">
        <f>IF($L71="None","",IF(ISERROR(VLOOKUP($L71,Info!$B$4:$B$266,1,FALSE)),"",VLOOKUP($L71,Info!$B$4:$L$266,6,FALSE)))</f>
        <v/>
      </c>
      <c r="AG71" s="1"/>
      <c r="AH71" s="33" t="str" cm="1">
        <f t="array" ref="AH71">IF(AND(L71&lt;&gt;"",O71&lt;&gt;"",R71:S71&lt;&gt;"",W71:X71&lt;&gt;"",Z71:AA71&lt;&gt;"",AC71&lt;&gt;""),"Good","Bad")</f>
        <v>Bad</v>
      </c>
      <c r="AL71" t="str" cm="1">
        <f t="array" ref="AL71">IF(R71&gt;0,_xlfn.IFS(COUNTIF($L$20:L71,"&lt;&gt;")&lt;101,1,COUNTIF($L$20:L71,"&lt;&gt;")&lt;201,2,COUNTIF($L$20:L71,"&lt;&gt;")&lt;301,3,COUNTIF($L$20:L71,"&lt;&gt;")&lt;401,4,COUNTIF($L$20:L71,"&lt;&gt;")&lt;501,5,COUNTIF($L$20:L71,"&lt;&gt;")&lt;601,6,COUNTIF($L$20:L71,"&lt;&gt;")&lt;701,7,COUNTIF($L$20:L71,"&lt;&gt;")&lt;801,8,COUNTIF($L$20:L71,"&lt;&gt;")&lt;901,9,COUNTIF($L$20:L71,"&lt;&gt;")&lt;1001,10,COUNTIF($L$20:L71,"&lt;&gt;")&lt;1101,11,COUNTIF($L$20:L71,"&lt;&gt;")&lt;1201,12,COUNTIF($L$20:L71,"&lt;&gt;")&lt;1301,13,COUNTIF($L$20:L71,"&lt;&gt;")&lt;1401,14,COUNTIF($L$20:L71,"&lt;&gt;")&lt;1501,15,COUNTIF($L$20:L71,"&lt;&gt;")&lt;1601,16,COUNTIF($L$20:L71,"&lt;&gt;")&lt;1701,17,COUNTIF($L$20:L71,"&lt;&gt;")&lt;1801,18,COUNTIF($L$20:L71,"&lt;&gt;")&lt;1901,19,COUNTIF($L$20:L71,"&lt;&gt;")&lt;2001,20,COUNTIF($L$20:L71,"&lt;&gt;")&lt;2101,21,COUNTIF($L$20:L71,"&lt;&gt;")&lt;2201,22,COUNTIF($L$20:L71,"&lt;&gt;")&lt;2301,23,COUNTIF($L$20:L71,"&lt;&gt;")&lt;2401,24,COUNTIF($L$20:L71,"&lt;&gt;")&lt;2501,25,COUNTIF($L$20:L71,"&lt;&gt;")&lt;2601,26,COUNTIF($L$20:L71,"&lt;&gt;")&lt;2701,27,COUNTIF($L$20:L71,"&lt;&gt;")&lt;2801,28,COUNTIF($L$20:L71,"&lt;&gt;")&lt;2901,29,COUNTIF($L$20:L71,"&lt;&gt;")&lt;3001,30),"")</f>
        <v/>
      </c>
      <c r="AM71" t="str">
        <f t="shared" si="1"/>
        <v/>
      </c>
      <c r="AN71" t="str">
        <f t="shared" si="3"/>
        <v/>
      </c>
      <c r="AP71" t="str">
        <f t="shared" si="4"/>
        <v/>
      </c>
      <c r="AQ71" t="str">
        <f>IF(AO71="","",COUNTIFS(AM71:$AM$3019,AO71))</f>
        <v/>
      </c>
    </row>
    <row r="72" spans="1:43" x14ac:dyDescent="0.25">
      <c r="A72" s="6" t="str">
        <f>IF(COUNT($A$20:A71)&lt;&gt;$B$4,IF(A71="","",A71+1),"")</f>
        <v/>
      </c>
      <c r="B72" s="3"/>
      <c r="C72" s="3"/>
      <c r="D72" s="122"/>
      <c r="E72" s="3"/>
      <c r="F72" s="3"/>
      <c r="G72" s="3"/>
      <c r="H72" s="3"/>
      <c r="I72" s="120"/>
      <c r="J72" s="3"/>
      <c r="K72" s="119" t="str" cm="1">
        <f t="array" ref="K72">IF(OR($J$14 = "A",$J$14 = "B",$J$14 = "C"),IF(I72="","",IF(LEN(I72)&gt;2,_xlfn.IFS(ISNUMBER(SEARCH("_",I72)),I72,ISNUMBER(SEARCH(", ",I72)),SUBSTITUTE(I72,", ","_"),ISNUMBER(SEARCH("/ ",I72)),SUBSTITUTE(I72,"/ ","_"),ISNUMBER(SEARCH(",",I72)),SUBSTITUTE(I72,",","_"),ISNUMBER(SEARCH("/",I72)),SUBSTITUTE(I72,"/","_"),ISNUMBER(SEARCH("",I72)),I72),I72)),IF(OR($J$14 = "J",$J$14 = "K"),"",IF(D72="","",IF(LEN(D72)&gt;2,_xlfn.IFS(ISNUMBER(SEARCH("_",D72)),D72,ISNUMBER(SEARCH(", ",D72)),SUBSTITUTE(D72,", ","_"),ISNUMBER(SEARCH("/ ",D72)),SUBSTITUTE(D72,"/ ","_"),ISNUMBER(SEARCH(",",D72)),SUBSTITUTE(D72,",","_"),ISNUMBER(SEARCH("/",D72)),SUBSTITUTE(D72,"/","_"),ISNUMBER(SEARCH("",D72)),D72),D72))))</f>
        <v/>
      </c>
      <c r="L72" s="1"/>
      <c r="M72" s="1" t="str">
        <f t="shared" si="0"/>
        <v/>
      </c>
      <c r="N72" s="94" t="str">
        <f>IF($L72="None","",IF(ISERROR(VLOOKUP($L72,Info!$B$4:$B$266,1,FALSE)),"",VLOOKUP($L72,Info!$B$4:$L$266,5,FALSE)))</f>
        <v/>
      </c>
      <c r="O72" s="94" t="str">
        <f>IF(K72="","",IF(AND($J$12&lt;&gt;"ABC",N72="3"),"BAC",IF(N72="3","ABC",IF($J$12&lt;&gt;"ABC",IF($J$10="Standard",VLOOKUP(K72,Info!$BE$4:$BF$481,2,FALSE),VLOOKUP(K72,Info!$BI$4:$BJ$482,2,FALSE)),IF($J$10="Standard",VLOOKUP(K72,Info!$AG$4:$AH$2994,2,FALSE),VLOOKUP(K72,Info!$AK$4:$AL$2997,2,FALSE))))))</f>
        <v/>
      </c>
      <c r="P72" s="94" t="str">
        <f>IF($L72="None","",IF(ISERROR(VLOOKUP($L72,Info!$B$4:$B$266,1,FALSE)),"",VLOOKUP($L72,Info!$B$4:$L$266,3,FALSE)))</f>
        <v/>
      </c>
      <c r="Q72" s="96" t="str">
        <f>IF($L72="None","",IF(ISERROR(VLOOKUP($L72,Info!$B$4:$B$266,1,FALSE)),"",VLOOKUP($L72,Info!$B$4:$L$266,4,FALSE)))</f>
        <v/>
      </c>
      <c r="R72" s="1"/>
      <c r="S72" s="6" t="str">
        <f t="shared" si="2"/>
        <v/>
      </c>
      <c r="T72" s="6" t="str">
        <f>IF($L72="None","",IF(ISERROR(VLOOKUP($L72,Info!$B$4:$B$266,1,FALSE)),"",VLOOKUP($L72,Info!$B$4:$L$266,11,FALSE)))</f>
        <v/>
      </c>
      <c r="U72" s="1"/>
      <c r="V72" s="1"/>
      <c r="W72" s="1"/>
      <c r="X72" s="1" t="str">
        <f>IF($L72="None","",IF(ISERROR(VLOOKUP($L72,Info!$B$4:$B$266,1,FALSE)),"",IF(OR(W72="Metallic Liquid Tight",W72="Non-Metallic Liquid Tight",W72="LSZH",W72="Greenfield"),VLOOKUP($L72,Info!$B$4:$L$266,7,FALSE),"N/A")))</f>
        <v/>
      </c>
      <c r="Y72" s="1"/>
      <c r="Z72" s="96" t="str">
        <f>IF($L72="None","",IF(ISERROR(VLOOKUP($L72,Info!$B$4:$B$266,1,FALSE)),"",VLOOKUP($L72,Info!$B$4:$L$266,9,FALSE)))</f>
        <v/>
      </c>
      <c r="AA72" s="96" t="str">
        <f>IF($L72="None","",IF(ISERROR(VLOOKUP($L72,Info!$B$4:$B$266,1,FALSE)),"",VLOOKUP($L72,Info!$B$4:$L$266,8,FALSE)))</f>
        <v/>
      </c>
      <c r="AB72" s="96" t="str">
        <f>IF($L72="None","",IF(ISERROR(VLOOKUP($L72,Info!$B$4:$B$266,1,FALSE)),"",VLOOKUP($L72,Info!$B$4:$L$266,10,FALSE)))</f>
        <v/>
      </c>
      <c r="AC72" s="1" t="str">
        <f>IF(W72="SO Cable","Black,White",IF(O72="","",IF(P72="","",IF($J$12&lt;&gt;"ABC",IF(P72&lt;="250",VLOOKUP(O72,Info!$AZ$4:$BB$22,3,FALSE),VLOOKUP(O72,Info!$AZ$23:$BB$39,3,FALSE)),IF(P72&lt;="250",VLOOKUP(O72,Info!$AO$4:$AQ$22,3,FALSE),VLOOKUP(O72,Info!$AO$23:$AP$39,3,FALSE))))))</f>
        <v/>
      </c>
      <c r="AD72" s="1"/>
      <c r="AE72" s="1" t="str">
        <f>IF($L72="None","",IF(ISERROR(VLOOKUP($L72,Info!$B$4:$B$266,1,FALSE)),"",VLOOKUP($L72,Info!$B$4:$L$266,4,FALSE)))</f>
        <v/>
      </c>
      <c r="AF72" s="1" t="str">
        <f>IF($L72="None","",IF(ISERROR(VLOOKUP($L72,Info!$B$4:$B$266,1,FALSE)),"",VLOOKUP($L72,Info!$B$4:$L$266,6,FALSE)))</f>
        <v/>
      </c>
      <c r="AG72" s="1"/>
      <c r="AH72" s="33" t="str" cm="1">
        <f t="array" ref="AH72">IF(AND(L72&lt;&gt;"",O72&lt;&gt;"",R72:S72&lt;&gt;"",W72:X72&lt;&gt;"",Z72:AA72&lt;&gt;"",AC72&lt;&gt;""),"Good","Bad")</f>
        <v>Bad</v>
      </c>
      <c r="AL72" t="str" cm="1">
        <f t="array" ref="AL72">IF(R72&gt;0,_xlfn.IFS(COUNTIF($L$20:L72,"&lt;&gt;")&lt;101,1,COUNTIF($L$20:L72,"&lt;&gt;")&lt;201,2,COUNTIF($L$20:L72,"&lt;&gt;")&lt;301,3,COUNTIF($L$20:L72,"&lt;&gt;")&lt;401,4,COUNTIF($L$20:L72,"&lt;&gt;")&lt;501,5,COUNTIF($L$20:L72,"&lt;&gt;")&lt;601,6,COUNTIF($L$20:L72,"&lt;&gt;")&lt;701,7,COUNTIF($L$20:L72,"&lt;&gt;")&lt;801,8,COUNTIF($L$20:L72,"&lt;&gt;")&lt;901,9,COUNTIF($L$20:L72,"&lt;&gt;")&lt;1001,10,COUNTIF($L$20:L72,"&lt;&gt;")&lt;1101,11,COUNTIF($L$20:L72,"&lt;&gt;")&lt;1201,12,COUNTIF($L$20:L72,"&lt;&gt;")&lt;1301,13,COUNTIF($L$20:L72,"&lt;&gt;")&lt;1401,14,COUNTIF($L$20:L72,"&lt;&gt;")&lt;1501,15,COUNTIF($L$20:L72,"&lt;&gt;")&lt;1601,16,COUNTIF($L$20:L72,"&lt;&gt;")&lt;1701,17,COUNTIF($L$20:L72,"&lt;&gt;")&lt;1801,18,COUNTIF($L$20:L72,"&lt;&gt;")&lt;1901,19,COUNTIF($L$20:L72,"&lt;&gt;")&lt;2001,20,COUNTIF($L$20:L72,"&lt;&gt;")&lt;2101,21,COUNTIF($L$20:L72,"&lt;&gt;")&lt;2201,22,COUNTIF($L$20:L72,"&lt;&gt;")&lt;2301,23,COUNTIF($L$20:L72,"&lt;&gt;")&lt;2401,24,COUNTIF($L$20:L72,"&lt;&gt;")&lt;2501,25,COUNTIF($L$20:L72,"&lt;&gt;")&lt;2601,26,COUNTIF($L$20:L72,"&lt;&gt;")&lt;2701,27,COUNTIF($L$20:L72,"&lt;&gt;")&lt;2801,28,COUNTIF($L$20:L72,"&lt;&gt;")&lt;2901,29,COUNTIF($L$20:L72,"&lt;&gt;")&lt;3001,30),"")</f>
        <v/>
      </c>
      <c r="AM72" t="str">
        <f t="shared" si="1"/>
        <v/>
      </c>
      <c r="AN72" t="str">
        <f t="shared" si="3"/>
        <v/>
      </c>
      <c r="AP72" t="str">
        <f t="shared" si="4"/>
        <v/>
      </c>
      <c r="AQ72" t="str">
        <f>IF(AO72="","",COUNTIFS(AM72:$AM$3019,AO72))</f>
        <v/>
      </c>
    </row>
    <row r="73" spans="1:43" x14ac:dyDescent="0.25">
      <c r="A73" s="6" t="str">
        <f>IF(COUNT($A$20:A72)&lt;&gt;$B$4,IF(A72="","",A72+1),"")</f>
        <v/>
      </c>
      <c r="B73" s="3"/>
      <c r="C73" s="3"/>
      <c r="D73" s="122"/>
      <c r="E73" s="3"/>
      <c r="F73" s="3"/>
      <c r="G73" s="3"/>
      <c r="H73" s="3"/>
      <c r="I73" s="120"/>
      <c r="J73" s="3"/>
      <c r="K73" s="119" t="str" cm="1">
        <f t="array" ref="K73">IF(OR($J$14 = "A",$J$14 = "B",$J$14 = "C"),IF(I73="","",IF(LEN(I73)&gt;2,_xlfn.IFS(ISNUMBER(SEARCH("_",I73)),I73,ISNUMBER(SEARCH(", ",I73)),SUBSTITUTE(I73,", ","_"),ISNUMBER(SEARCH("/ ",I73)),SUBSTITUTE(I73,"/ ","_"),ISNUMBER(SEARCH(",",I73)),SUBSTITUTE(I73,",","_"),ISNUMBER(SEARCH("/",I73)),SUBSTITUTE(I73,"/","_"),ISNUMBER(SEARCH("",I73)),I73),I73)),IF(OR($J$14 = "J",$J$14 = "K"),"",IF(D73="","",IF(LEN(D73)&gt;2,_xlfn.IFS(ISNUMBER(SEARCH("_",D73)),D73,ISNUMBER(SEARCH(", ",D73)),SUBSTITUTE(D73,", ","_"),ISNUMBER(SEARCH("/ ",D73)),SUBSTITUTE(D73,"/ ","_"),ISNUMBER(SEARCH(",",D73)),SUBSTITUTE(D73,",","_"),ISNUMBER(SEARCH("/",D73)),SUBSTITUTE(D73,"/","_"),ISNUMBER(SEARCH("",D73)),D73),D73))))</f>
        <v/>
      </c>
      <c r="L73" s="1"/>
      <c r="M73" s="1" t="str">
        <f t="shared" si="0"/>
        <v/>
      </c>
      <c r="N73" s="94" t="str">
        <f>IF($L73="None","",IF(ISERROR(VLOOKUP($L73,Info!$B$4:$B$266,1,FALSE)),"",VLOOKUP($L73,Info!$B$4:$L$266,5,FALSE)))</f>
        <v/>
      </c>
      <c r="O73" s="94" t="str">
        <f>IF(K73="","",IF(AND($J$12&lt;&gt;"ABC",N73="3"),"BAC",IF(N73="3","ABC",IF($J$12&lt;&gt;"ABC",IF($J$10="Standard",VLOOKUP(K73,Info!$BE$4:$BF$481,2,FALSE),VLOOKUP(K73,Info!$BI$4:$BJ$482,2,FALSE)),IF($J$10="Standard",VLOOKUP(K73,Info!$AG$4:$AH$2994,2,FALSE),VLOOKUP(K73,Info!$AK$4:$AL$2997,2,FALSE))))))</f>
        <v/>
      </c>
      <c r="P73" s="94" t="str">
        <f>IF($L73="None","",IF(ISERROR(VLOOKUP($L73,Info!$B$4:$B$266,1,FALSE)),"",VLOOKUP($L73,Info!$B$4:$L$266,3,FALSE)))</f>
        <v/>
      </c>
      <c r="Q73" s="96" t="str">
        <f>IF($L73="None","",IF(ISERROR(VLOOKUP($L73,Info!$B$4:$B$266,1,FALSE)),"",VLOOKUP($L73,Info!$B$4:$L$266,4,FALSE)))</f>
        <v/>
      </c>
      <c r="R73" s="1"/>
      <c r="S73" s="6" t="str">
        <f t="shared" si="2"/>
        <v/>
      </c>
      <c r="T73" s="6" t="str">
        <f>IF($L73="None","",IF(ISERROR(VLOOKUP($L73,Info!$B$4:$B$266,1,FALSE)),"",VLOOKUP($L73,Info!$B$4:$L$266,11,FALSE)))</f>
        <v/>
      </c>
      <c r="U73" s="1"/>
      <c r="V73" s="1"/>
      <c r="W73" s="1"/>
      <c r="X73" s="1" t="str">
        <f>IF($L73="None","",IF(ISERROR(VLOOKUP($L73,Info!$B$4:$B$266,1,FALSE)),"",IF(OR(W73="Metallic Liquid Tight",W73="Non-Metallic Liquid Tight",W73="LSZH",W73="Greenfield"),VLOOKUP($L73,Info!$B$4:$L$266,7,FALSE),"N/A")))</f>
        <v/>
      </c>
      <c r="Y73" s="1"/>
      <c r="Z73" s="96" t="str">
        <f>IF($L73="None","",IF(ISERROR(VLOOKUP($L73,Info!$B$4:$B$266,1,FALSE)),"",VLOOKUP($L73,Info!$B$4:$L$266,9,FALSE)))</f>
        <v/>
      </c>
      <c r="AA73" s="96" t="str">
        <f>IF($L73="None","",IF(ISERROR(VLOOKUP($L73,Info!$B$4:$B$266,1,FALSE)),"",VLOOKUP($L73,Info!$B$4:$L$266,8,FALSE)))</f>
        <v/>
      </c>
      <c r="AB73" s="96" t="str">
        <f>IF($L73="None","",IF(ISERROR(VLOOKUP($L73,Info!$B$4:$B$266,1,FALSE)),"",VLOOKUP($L73,Info!$B$4:$L$266,10,FALSE)))</f>
        <v/>
      </c>
      <c r="AC73" s="1" t="str">
        <f>IF(W73="SO Cable","Black,White",IF(O73="","",IF(P73="","",IF($J$12&lt;&gt;"ABC",IF(P73&lt;="250",VLOOKUP(O73,Info!$AZ$4:$BB$22,3,FALSE),VLOOKUP(O73,Info!$AZ$23:$BB$39,3,FALSE)),IF(P73&lt;="250",VLOOKUP(O73,Info!$AO$4:$AQ$22,3,FALSE),VLOOKUP(O73,Info!$AO$23:$AP$39,3,FALSE))))))</f>
        <v/>
      </c>
      <c r="AD73" s="1"/>
      <c r="AE73" s="1" t="str">
        <f>IF($L73="None","",IF(ISERROR(VLOOKUP($L73,Info!$B$4:$B$266,1,FALSE)),"",VLOOKUP($L73,Info!$B$4:$L$266,4,FALSE)))</f>
        <v/>
      </c>
      <c r="AF73" s="1" t="str">
        <f>IF($L73="None","",IF(ISERROR(VLOOKUP($L73,Info!$B$4:$B$266,1,FALSE)),"",VLOOKUP($L73,Info!$B$4:$L$266,6,FALSE)))</f>
        <v/>
      </c>
      <c r="AG73" s="1"/>
      <c r="AH73" s="33" t="str" cm="1">
        <f t="array" ref="AH73">IF(AND(L73&lt;&gt;"",O73&lt;&gt;"",R73:S73&lt;&gt;"",W73:X73&lt;&gt;"",Z73:AA73&lt;&gt;"",AC73&lt;&gt;""),"Good","Bad")</f>
        <v>Bad</v>
      </c>
      <c r="AL73" t="str" cm="1">
        <f t="array" ref="AL73">IF(R73&gt;0,_xlfn.IFS(COUNTIF($L$20:L73,"&lt;&gt;")&lt;101,1,COUNTIF($L$20:L73,"&lt;&gt;")&lt;201,2,COUNTIF($L$20:L73,"&lt;&gt;")&lt;301,3,COUNTIF($L$20:L73,"&lt;&gt;")&lt;401,4,COUNTIF($L$20:L73,"&lt;&gt;")&lt;501,5,COUNTIF($L$20:L73,"&lt;&gt;")&lt;601,6,COUNTIF($L$20:L73,"&lt;&gt;")&lt;701,7,COUNTIF($L$20:L73,"&lt;&gt;")&lt;801,8,COUNTIF($L$20:L73,"&lt;&gt;")&lt;901,9,COUNTIF($L$20:L73,"&lt;&gt;")&lt;1001,10,COUNTIF($L$20:L73,"&lt;&gt;")&lt;1101,11,COUNTIF($L$20:L73,"&lt;&gt;")&lt;1201,12,COUNTIF($L$20:L73,"&lt;&gt;")&lt;1301,13,COUNTIF($L$20:L73,"&lt;&gt;")&lt;1401,14,COUNTIF($L$20:L73,"&lt;&gt;")&lt;1501,15,COUNTIF($L$20:L73,"&lt;&gt;")&lt;1601,16,COUNTIF($L$20:L73,"&lt;&gt;")&lt;1701,17,COUNTIF($L$20:L73,"&lt;&gt;")&lt;1801,18,COUNTIF($L$20:L73,"&lt;&gt;")&lt;1901,19,COUNTIF($L$20:L73,"&lt;&gt;")&lt;2001,20,COUNTIF($L$20:L73,"&lt;&gt;")&lt;2101,21,COUNTIF($L$20:L73,"&lt;&gt;")&lt;2201,22,COUNTIF($L$20:L73,"&lt;&gt;")&lt;2301,23,COUNTIF($L$20:L73,"&lt;&gt;")&lt;2401,24,COUNTIF($L$20:L73,"&lt;&gt;")&lt;2501,25,COUNTIF($L$20:L73,"&lt;&gt;")&lt;2601,26,COUNTIF($L$20:L73,"&lt;&gt;")&lt;2701,27,COUNTIF($L$20:L73,"&lt;&gt;")&lt;2801,28,COUNTIF($L$20:L73,"&lt;&gt;")&lt;2901,29,COUNTIF($L$20:L73,"&lt;&gt;")&lt;3001,30),"")</f>
        <v/>
      </c>
      <c r="AM73" t="str">
        <f t="shared" si="1"/>
        <v/>
      </c>
      <c r="AN73" t="str">
        <f t="shared" si="3"/>
        <v/>
      </c>
      <c r="AP73" t="str">
        <f t="shared" si="4"/>
        <v/>
      </c>
      <c r="AQ73" t="str">
        <f>IF(AO73="","",COUNTIFS(AM73:$AM$3019,AO73))</f>
        <v/>
      </c>
    </row>
    <row r="74" spans="1:43" x14ac:dyDescent="0.25">
      <c r="A74" s="6" t="str">
        <f>IF(COUNT($A$20:A73)&lt;&gt;$B$4,IF(A73="","",A73+1),"")</f>
        <v/>
      </c>
      <c r="B74" s="3"/>
      <c r="C74" s="3"/>
      <c r="D74" s="122"/>
      <c r="E74" s="3"/>
      <c r="F74" s="3"/>
      <c r="G74" s="3"/>
      <c r="H74" s="3"/>
      <c r="I74" s="120"/>
      <c r="J74" s="3"/>
      <c r="K74" s="119" t="str" cm="1">
        <f t="array" ref="K74">IF(OR($J$14 = "A",$J$14 = "B",$J$14 = "C"),IF(I74="","",IF(LEN(I74)&gt;2,_xlfn.IFS(ISNUMBER(SEARCH("_",I74)),I74,ISNUMBER(SEARCH(", ",I74)),SUBSTITUTE(I74,", ","_"),ISNUMBER(SEARCH("/ ",I74)),SUBSTITUTE(I74,"/ ","_"),ISNUMBER(SEARCH(",",I74)),SUBSTITUTE(I74,",","_"),ISNUMBER(SEARCH("/",I74)),SUBSTITUTE(I74,"/","_"),ISNUMBER(SEARCH("",I74)),I74),I74)),IF(OR($J$14 = "J",$J$14 = "K"),"",IF(D74="","",IF(LEN(D74)&gt;2,_xlfn.IFS(ISNUMBER(SEARCH("_",D74)),D74,ISNUMBER(SEARCH(", ",D74)),SUBSTITUTE(D74,", ","_"),ISNUMBER(SEARCH("/ ",D74)),SUBSTITUTE(D74,"/ ","_"),ISNUMBER(SEARCH(",",D74)),SUBSTITUTE(D74,",","_"),ISNUMBER(SEARCH("/",D74)),SUBSTITUTE(D74,"/","_"),ISNUMBER(SEARCH("",D74)),D74),D74))))</f>
        <v/>
      </c>
      <c r="L74" s="1"/>
      <c r="M74" s="1" t="str">
        <f t="shared" si="0"/>
        <v/>
      </c>
      <c r="N74" s="94" t="str">
        <f>IF($L74="None","",IF(ISERROR(VLOOKUP($L74,Info!$B$4:$B$266,1,FALSE)),"",VLOOKUP($L74,Info!$B$4:$L$266,5,FALSE)))</f>
        <v/>
      </c>
      <c r="O74" s="94" t="str">
        <f>IF(K74="","",IF(AND($J$12&lt;&gt;"ABC",N74="3"),"BAC",IF(N74="3","ABC",IF($J$12&lt;&gt;"ABC",IF($J$10="Standard",VLOOKUP(K74,Info!$BE$4:$BF$481,2,FALSE),VLOOKUP(K74,Info!$BI$4:$BJ$482,2,FALSE)),IF($J$10="Standard",VLOOKUP(K74,Info!$AG$4:$AH$2994,2,FALSE),VLOOKUP(K74,Info!$AK$4:$AL$2997,2,FALSE))))))</f>
        <v/>
      </c>
      <c r="P74" s="94" t="str">
        <f>IF($L74="None","",IF(ISERROR(VLOOKUP($L74,Info!$B$4:$B$266,1,FALSE)),"",VLOOKUP($L74,Info!$B$4:$L$266,3,FALSE)))</f>
        <v/>
      </c>
      <c r="Q74" s="96" t="str">
        <f>IF($L74="None","",IF(ISERROR(VLOOKUP($L74,Info!$B$4:$B$266,1,FALSE)),"",VLOOKUP($L74,Info!$B$4:$L$266,4,FALSE)))</f>
        <v/>
      </c>
      <c r="R74" s="1"/>
      <c r="S74" s="6" t="str">
        <f t="shared" si="2"/>
        <v/>
      </c>
      <c r="T74" s="6" t="str">
        <f>IF($L74="None","",IF(ISERROR(VLOOKUP($L74,Info!$B$4:$B$266,1,FALSE)),"",VLOOKUP($L74,Info!$B$4:$L$266,11,FALSE)))</f>
        <v/>
      </c>
      <c r="U74" s="1"/>
      <c r="V74" s="1"/>
      <c r="W74" s="1"/>
      <c r="X74" s="1" t="str">
        <f>IF($L74="None","",IF(ISERROR(VLOOKUP($L74,Info!$B$4:$B$266,1,FALSE)),"",IF(OR(W74="Metallic Liquid Tight",W74="Non-Metallic Liquid Tight",W74="LSZH",W74="Greenfield"),VLOOKUP($L74,Info!$B$4:$L$266,7,FALSE),"N/A")))</f>
        <v/>
      </c>
      <c r="Y74" s="1"/>
      <c r="Z74" s="96" t="str">
        <f>IF($L74="None","",IF(ISERROR(VLOOKUP($L74,Info!$B$4:$B$266,1,FALSE)),"",VLOOKUP($L74,Info!$B$4:$L$266,9,FALSE)))</f>
        <v/>
      </c>
      <c r="AA74" s="96" t="str">
        <f>IF($L74="None","",IF(ISERROR(VLOOKUP($L74,Info!$B$4:$B$266,1,FALSE)),"",VLOOKUP($L74,Info!$B$4:$L$266,8,FALSE)))</f>
        <v/>
      </c>
      <c r="AB74" s="96" t="str">
        <f>IF($L74="None","",IF(ISERROR(VLOOKUP($L74,Info!$B$4:$B$266,1,FALSE)),"",VLOOKUP($L74,Info!$B$4:$L$266,10,FALSE)))</f>
        <v/>
      </c>
      <c r="AC74" s="1" t="str">
        <f>IF(W74="SO Cable","Black,White",IF(O74="","",IF(P74="","",IF($J$12&lt;&gt;"ABC",IF(P74&lt;="250",VLOOKUP(O74,Info!$AZ$4:$BB$22,3,FALSE),VLOOKUP(O74,Info!$AZ$23:$BB$39,3,FALSE)),IF(P74&lt;="250",VLOOKUP(O74,Info!$AO$4:$AQ$22,3,FALSE),VLOOKUP(O74,Info!$AO$23:$AP$39,3,FALSE))))))</f>
        <v/>
      </c>
      <c r="AD74" s="1"/>
      <c r="AE74" s="1" t="str">
        <f>IF($L74="None","",IF(ISERROR(VLOOKUP($L74,Info!$B$4:$B$266,1,FALSE)),"",VLOOKUP($L74,Info!$B$4:$L$266,4,FALSE)))</f>
        <v/>
      </c>
      <c r="AF74" s="1" t="str">
        <f>IF($L74="None","",IF(ISERROR(VLOOKUP($L74,Info!$B$4:$B$266,1,FALSE)),"",VLOOKUP($L74,Info!$B$4:$L$266,6,FALSE)))</f>
        <v/>
      </c>
      <c r="AG74" s="1"/>
      <c r="AH74" s="33" t="str" cm="1">
        <f t="array" ref="AH74">IF(AND(L74&lt;&gt;"",O74&lt;&gt;"",R74:S74&lt;&gt;"",W74:X74&lt;&gt;"",Z74:AA74&lt;&gt;"",AC74&lt;&gt;""),"Good","Bad")</f>
        <v>Bad</v>
      </c>
      <c r="AL74" t="str" cm="1">
        <f t="array" ref="AL74">IF(R74&gt;0,_xlfn.IFS(COUNTIF($L$20:L74,"&lt;&gt;")&lt;101,1,COUNTIF($L$20:L74,"&lt;&gt;")&lt;201,2,COUNTIF($L$20:L74,"&lt;&gt;")&lt;301,3,COUNTIF($L$20:L74,"&lt;&gt;")&lt;401,4,COUNTIF($L$20:L74,"&lt;&gt;")&lt;501,5,COUNTIF($L$20:L74,"&lt;&gt;")&lt;601,6,COUNTIF($L$20:L74,"&lt;&gt;")&lt;701,7,COUNTIF($L$20:L74,"&lt;&gt;")&lt;801,8,COUNTIF($L$20:L74,"&lt;&gt;")&lt;901,9,COUNTIF($L$20:L74,"&lt;&gt;")&lt;1001,10,COUNTIF($L$20:L74,"&lt;&gt;")&lt;1101,11,COUNTIF($L$20:L74,"&lt;&gt;")&lt;1201,12,COUNTIF($L$20:L74,"&lt;&gt;")&lt;1301,13,COUNTIF($L$20:L74,"&lt;&gt;")&lt;1401,14,COUNTIF($L$20:L74,"&lt;&gt;")&lt;1501,15,COUNTIF($L$20:L74,"&lt;&gt;")&lt;1601,16,COUNTIF($L$20:L74,"&lt;&gt;")&lt;1701,17,COUNTIF($L$20:L74,"&lt;&gt;")&lt;1801,18,COUNTIF($L$20:L74,"&lt;&gt;")&lt;1901,19,COUNTIF($L$20:L74,"&lt;&gt;")&lt;2001,20,COUNTIF($L$20:L74,"&lt;&gt;")&lt;2101,21,COUNTIF($L$20:L74,"&lt;&gt;")&lt;2201,22,COUNTIF($L$20:L74,"&lt;&gt;")&lt;2301,23,COUNTIF($L$20:L74,"&lt;&gt;")&lt;2401,24,COUNTIF($L$20:L74,"&lt;&gt;")&lt;2501,25,COUNTIF($L$20:L74,"&lt;&gt;")&lt;2601,26,COUNTIF($L$20:L74,"&lt;&gt;")&lt;2701,27,COUNTIF($L$20:L74,"&lt;&gt;")&lt;2801,28,COUNTIF($L$20:L74,"&lt;&gt;")&lt;2901,29,COUNTIF($L$20:L74,"&lt;&gt;")&lt;3001,30),"")</f>
        <v/>
      </c>
      <c r="AM74" t="str">
        <f t="shared" si="1"/>
        <v/>
      </c>
      <c r="AN74" t="str">
        <f t="shared" si="3"/>
        <v/>
      </c>
      <c r="AP74" t="str">
        <f t="shared" si="4"/>
        <v/>
      </c>
      <c r="AQ74" t="str">
        <f>IF(AO74="","",COUNTIFS(AM74:$AM$3019,AO74))</f>
        <v/>
      </c>
    </row>
    <row r="75" spans="1:43" x14ac:dyDescent="0.25">
      <c r="A75" s="6" t="str">
        <f>IF(COUNT($A$20:A74)&lt;&gt;$B$4,IF(A74="","",A74+1),"")</f>
        <v/>
      </c>
      <c r="B75" s="3"/>
      <c r="C75" s="3"/>
      <c r="D75" s="122"/>
      <c r="E75" s="3"/>
      <c r="F75" s="3"/>
      <c r="G75" s="3"/>
      <c r="H75" s="3"/>
      <c r="I75" s="120"/>
      <c r="J75" s="3"/>
      <c r="K75" s="119" t="str" cm="1">
        <f t="array" ref="K75">IF(OR($J$14 = "A",$J$14 = "B",$J$14 = "C"),IF(I75="","",IF(LEN(I75)&gt;2,_xlfn.IFS(ISNUMBER(SEARCH("_",I75)),I75,ISNUMBER(SEARCH(", ",I75)),SUBSTITUTE(I75,", ","_"),ISNUMBER(SEARCH("/ ",I75)),SUBSTITUTE(I75,"/ ","_"),ISNUMBER(SEARCH(",",I75)),SUBSTITUTE(I75,",","_"),ISNUMBER(SEARCH("/",I75)),SUBSTITUTE(I75,"/","_"),ISNUMBER(SEARCH("",I75)),I75),I75)),IF(OR($J$14 = "J",$J$14 = "K"),"",IF(D75="","",IF(LEN(D75)&gt;2,_xlfn.IFS(ISNUMBER(SEARCH("_",D75)),D75,ISNUMBER(SEARCH(", ",D75)),SUBSTITUTE(D75,", ","_"),ISNUMBER(SEARCH("/ ",D75)),SUBSTITUTE(D75,"/ ","_"),ISNUMBER(SEARCH(",",D75)),SUBSTITUTE(D75,",","_"),ISNUMBER(SEARCH("/",D75)),SUBSTITUTE(D75,"/","_"),ISNUMBER(SEARCH("",D75)),D75),D75))))</f>
        <v/>
      </c>
      <c r="L75" s="1"/>
      <c r="M75" s="1" t="str">
        <f t="shared" si="0"/>
        <v/>
      </c>
      <c r="N75" s="94" t="str">
        <f>IF($L75="None","",IF(ISERROR(VLOOKUP($L75,Info!$B$4:$B$266,1,FALSE)),"",VLOOKUP($L75,Info!$B$4:$L$266,5,FALSE)))</f>
        <v/>
      </c>
      <c r="O75" s="94" t="str">
        <f>IF(K75="","",IF(AND($J$12&lt;&gt;"ABC",N75="3"),"BAC",IF(N75="3","ABC",IF($J$12&lt;&gt;"ABC",IF($J$10="Standard",VLOOKUP(K75,Info!$BE$4:$BF$481,2,FALSE),VLOOKUP(K75,Info!$BI$4:$BJ$482,2,FALSE)),IF($J$10="Standard",VLOOKUP(K75,Info!$AG$4:$AH$2994,2,FALSE),VLOOKUP(K75,Info!$AK$4:$AL$2997,2,FALSE))))))</f>
        <v/>
      </c>
      <c r="P75" s="94" t="str">
        <f>IF($L75="None","",IF(ISERROR(VLOOKUP($L75,Info!$B$4:$B$266,1,FALSE)),"",VLOOKUP($L75,Info!$B$4:$L$266,3,FALSE)))</f>
        <v/>
      </c>
      <c r="Q75" s="96" t="str">
        <f>IF($L75="None","",IF(ISERROR(VLOOKUP($L75,Info!$B$4:$B$266,1,FALSE)),"",VLOOKUP($L75,Info!$B$4:$L$266,4,FALSE)))</f>
        <v/>
      </c>
      <c r="R75" s="1"/>
      <c r="S75" s="6" t="str">
        <f t="shared" si="2"/>
        <v/>
      </c>
      <c r="T75" s="6" t="str">
        <f>IF($L75="None","",IF(ISERROR(VLOOKUP($L75,Info!$B$4:$B$266,1,FALSE)),"",VLOOKUP($L75,Info!$B$4:$L$266,11,FALSE)))</f>
        <v/>
      </c>
      <c r="U75" s="1"/>
      <c r="V75" s="1"/>
      <c r="W75" s="1"/>
      <c r="X75" s="1" t="str">
        <f>IF($L75="None","",IF(ISERROR(VLOOKUP($L75,Info!$B$4:$B$266,1,FALSE)),"",IF(OR(W75="Metallic Liquid Tight",W75="Non-Metallic Liquid Tight",W75="LSZH",W75="Greenfield"),VLOOKUP($L75,Info!$B$4:$L$266,7,FALSE),"N/A")))</f>
        <v/>
      </c>
      <c r="Y75" s="1"/>
      <c r="Z75" s="96" t="str">
        <f>IF($L75="None","",IF(ISERROR(VLOOKUP($L75,Info!$B$4:$B$266,1,FALSE)),"",VLOOKUP($L75,Info!$B$4:$L$266,9,FALSE)))</f>
        <v/>
      </c>
      <c r="AA75" s="96" t="str">
        <f>IF($L75="None","",IF(ISERROR(VLOOKUP($L75,Info!$B$4:$B$266,1,FALSE)),"",VLOOKUP($L75,Info!$B$4:$L$266,8,FALSE)))</f>
        <v/>
      </c>
      <c r="AB75" s="96" t="str">
        <f>IF($L75="None","",IF(ISERROR(VLOOKUP($L75,Info!$B$4:$B$266,1,FALSE)),"",VLOOKUP($L75,Info!$B$4:$L$266,10,FALSE)))</f>
        <v/>
      </c>
      <c r="AC75" s="1" t="str">
        <f>IF(W75="SO Cable","Black,White",IF(O75="","",IF(P75="","",IF($J$12&lt;&gt;"ABC",IF(P75&lt;="250",VLOOKUP(O75,Info!$AZ$4:$BB$22,3,FALSE),VLOOKUP(O75,Info!$AZ$23:$BB$39,3,FALSE)),IF(P75&lt;="250",VLOOKUP(O75,Info!$AO$4:$AQ$22,3,FALSE),VLOOKUP(O75,Info!$AO$23:$AP$39,3,FALSE))))))</f>
        <v/>
      </c>
      <c r="AD75" s="1"/>
      <c r="AE75" s="1" t="str">
        <f>IF($L75="None","",IF(ISERROR(VLOOKUP($L75,Info!$B$4:$B$266,1,FALSE)),"",VLOOKUP($L75,Info!$B$4:$L$266,4,FALSE)))</f>
        <v/>
      </c>
      <c r="AF75" s="1" t="str">
        <f>IF($L75="None","",IF(ISERROR(VLOOKUP($L75,Info!$B$4:$B$266,1,FALSE)),"",VLOOKUP($L75,Info!$B$4:$L$266,6,FALSE)))</f>
        <v/>
      </c>
      <c r="AG75" s="1"/>
      <c r="AH75" s="33" t="str" cm="1">
        <f t="array" ref="AH75">IF(AND(L75&lt;&gt;"",O75&lt;&gt;"",R75:S75&lt;&gt;"",W75:X75&lt;&gt;"",Z75:AA75&lt;&gt;"",AC75&lt;&gt;""),"Good","Bad")</f>
        <v>Bad</v>
      </c>
      <c r="AL75" t="str" cm="1">
        <f t="array" ref="AL75">IF(R75&gt;0,_xlfn.IFS(COUNTIF($L$20:L75,"&lt;&gt;")&lt;101,1,COUNTIF($L$20:L75,"&lt;&gt;")&lt;201,2,COUNTIF($L$20:L75,"&lt;&gt;")&lt;301,3,COUNTIF($L$20:L75,"&lt;&gt;")&lt;401,4,COUNTIF($L$20:L75,"&lt;&gt;")&lt;501,5,COUNTIF($L$20:L75,"&lt;&gt;")&lt;601,6,COUNTIF($L$20:L75,"&lt;&gt;")&lt;701,7,COUNTIF($L$20:L75,"&lt;&gt;")&lt;801,8,COUNTIF($L$20:L75,"&lt;&gt;")&lt;901,9,COUNTIF($L$20:L75,"&lt;&gt;")&lt;1001,10,COUNTIF($L$20:L75,"&lt;&gt;")&lt;1101,11,COUNTIF($L$20:L75,"&lt;&gt;")&lt;1201,12,COUNTIF($L$20:L75,"&lt;&gt;")&lt;1301,13,COUNTIF($L$20:L75,"&lt;&gt;")&lt;1401,14,COUNTIF($L$20:L75,"&lt;&gt;")&lt;1501,15,COUNTIF($L$20:L75,"&lt;&gt;")&lt;1601,16,COUNTIF($L$20:L75,"&lt;&gt;")&lt;1701,17,COUNTIF($L$20:L75,"&lt;&gt;")&lt;1801,18,COUNTIF($L$20:L75,"&lt;&gt;")&lt;1901,19,COUNTIF($L$20:L75,"&lt;&gt;")&lt;2001,20,COUNTIF($L$20:L75,"&lt;&gt;")&lt;2101,21,COUNTIF($L$20:L75,"&lt;&gt;")&lt;2201,22,COUNTIF($L$20:L75,"&lt;&gt;")&lt;2301,23,COUNTIF($L$20:L75,"&lt;&gt;")&lt;2401,24,COUNTIF($L$20:L75,"&lt;&gt;")&lt;2501,25,COUNTIF($L$20:L75,"&lt;&gt;")&lt;2601,26,COUNTIF($L$20:L75,"&lt;&gt;")&lt;2701,27,COUNTIF($L$20:L75,"&lt;&gt;")&lt;2801,28,COUNTIF($L$20:L75,"&lt;&gt;")&lt;2901,29,COUNTIF($L$20:L75,"&lt;&gt;")&lt;3001,30),"")</f>
        <v/>
      </c>
      <c r="AM75" t="str">
        <f t="shared" si="1"/>
        <v/>
      </c>
      <c r="AN75" t="str">
        <f t="shared" si="3"/>
        <v/>
      </c>
      <c r="AP75" t="str">
        <f t="shared" si="4"/>
        <v/>
      </c>
      <c r="AQ75" t="str">
        <f>IF(AO75="","",COUNTIFS(AM75:$AM$3019,AO75))</f>
        <v/>
      </c>
    </row>
    <row r="76" spans="1:43" x14ac:dyDescent="0.25">
      <c r="A76" s="6" t="str">
        <f>IF(COUNT($A$20:A75)&lt;&gt;$B$4,IF(A75="","",A75+1),"")</f>
        <v/>
      </c>
      <c r="B76" s="3"/>
      <c r="C76" s="3"/>
      <c r="D76" s="122"/>
      <c r="E76" s="3"/>
      <c r="F76" s="3"/>
      <c r="G76" s="3"/>
      <c r="H76" s="3"/>
      <c r="I76" s="120"/>
      <c r="J76" s="3"/>
      <c r="K76" s="119" t="str" cm="1">
        <f t="array" ref="K76">IF(OR($J$14 = "A",$J$14 = "B",$J$14 = "C"),IF(I76="","",IF(LEN(I76)&gt;2,_xlfn.IFS(ISNUMBER(SEARCH("_",I76)),I76,ISNUMBER(SEARCH(", ",I76)),SUBSTITUTE(I76,", ","_"),ISNUMBER(SEARCH("/ ",I76)),SUBSTITUTE(I76,"/ ","_"),ISNUMBER(SEARCH(",",I76)),SUBSTITUTE(I76,",","_"),ISNUMBER(SEARCH("/",I76)),SUBSTITUTE(I76,"/","_"),ISNUMBER(SEARCH("",I76)),I76),I76)),IF(OR($J$14 = "J",$J$14 = "K"),"",IF(D76="","",IF(LEN(D76)&gt;2,_xlfn.IFS(ISNUMBER(SEARCH("_",D76)),D76,ISNUMBER(SEARCH(", ",D76)),SUBSTITUTE(D76,", ","_"),ISNUMBER(SEARCH("/ ",D76)),SUBSTITUTE(D76,"/ ","_"),ISNUMBER(SEARCH(",",D76)),SUBSTITUTE(D76,",","_"),ISNUMBER(SEARCH("/",D76)),SUBSTITUTE(D76,"/","_"),ISNUMBER(SEARCH("",D76)),D76),D76))))</f>
        <v/>
      </c>
      <c r="L76" s="1"/>
      <c r="M76" s="1" t="str">
        <f t="shared" si="0"/>
        <v/>
      </c>
      <c r="N76" s="94" t="str">
        <f>IF($L76="None","",IF(ISERROR(VLOOKUP($L76,Info!$B$4:$B$266,1,FALSE)),"",VLOOKUP($L76,Info!$B$4:$L$266,5,FALSE)))</f>
        <v/>
      </c>
      <c r="O76" s="94" t="str">
        <f>IF(K76="","",IF(AND($J$12&lt;&gt;"ABC",N76="3"),"BAC",IF(N76="3","ABC",IF($J$12&lt;&gt;"ABC",IF($J$10="Standard",VLOOKUP(K76,Info!$BE$4:$BF$481,2,FALSE),VLOOKUP(K76,Info!$BI$4:$BJ$482,2,FALSE)),IF($J$10="Standard",VLOOKUP(K76,Info!$AG$4:$AH$2994,2,FALSE),VLOOKUP(K76,Info!$AK$4:$AL$2997,2,FALSE))))))</f>
        <v/>
      </c>
      <c r="P76" s="94" t="str">
        <f>IF($L76="None","",IF(ISERROR(VLOOKUP($L76,Info!$B$4:$B$266,1,FALSE)),"",VLOOKUP($L76,Info!$B$4:$L$266,3,FALSE)))</f>
        <v/>
      </c>
      <c r="Q76" s="96" t="str">
        <f>IF($L76="None","",IF(ISERROR(VLOOKUP($L76,Info!$B$4:$B$266,1,FALSE)),"",VLOOKUP($L76,Info!$B$4:$L$266,4,FALSE)))</f>
        <v/>
      </c>
      <c r="R76" s="1"/>
      <c r="S76" s="6" t="str">
        <f t="shared" si="2"/>
        <v/>
      </c>
      <c r="T76" s="6" t="str">
        <f>IF($L76="None","",IF(ISERROR(VLOOKUP($L76,Info!$B$4:$B$266,1,FALSE)),"",VLOOKUP($L76,Info!$B$4:$L$266,11,FALSE)))</f>
        <v/>
      </c>
      <c r="U76" s="1"/>
      <c r="V76" s="1"/>
      <c r="W76" s="1"/>
      <c r="X76" s="1" t="str">
        <f>IF($L76="None","",IF(ISERROR(VLOOKUP($L76,Info!$B$4:$B$266,1,FALSE)),"",IF(OR(W76="Metallic Liquid Tight",W76="Non-Metallic Liquid Tight",W76="LSZH",W76="Greenfield"),VLOOKUP($L76,Info!$B$4:$L$266,7,FALSE),"N/A")))</f>
        <v/>
      </c>
      <c r="Y76" s="1"/>
      <c r="Z76" s="96" t="str">
        <f>IF($L76="None","",IF(ISERROR(VLOOKUP($L76,Info!$B$4:$B$266,1,FALSE)),"",VLOOKUP($L76,Info!$B$4:$L$266,9,FALSE)))</f>
        <v/>
      </c>
      <c r="AA76" s="96" t="str">
        <f>IF($L76="None","",IF(ISERROR(VLOOKUP($L76,Info!$B$4:$B$266,1,FALSE)),"",VLOOKUP($L76,Info!$B$4:$L$266,8,FALSE)))</f>
        <v/>
      </c>
      <c r="AB76" s="96" t="str">
        <f>IF($L76="None","",IF(ISERROR(VLOOKUP($L76,Info!$B$4:$B$266,1,FALSE)),"",VLOOKUP($L76,Info!$B$4:$L$266,10,FALSE)))</f>
        <v/>
      </c>
      <c r="AC76" s="1" t="str">
        <f>IF(W76="SO Cable","Black,White",IF(O76="","",IF(P76="","",IF($J$12&lt;&gt;"ABC",IF(P76&lt;="250",VLOOKUP(O76,Info!$AZ$4:$BB$22,3,FALSE),VLOOKUP(O76,Info!$AZ$23:$BB$39,3,FALSE)),IF(P76&lt;="250",VLOOKUP(O76,Info!$AO$4:$AQ$22,3,FALSE),VLOOKUP(O76,Info!$AO$23:$AP$39,3,FALSE))))))</f>
        <v/>
      </c>
      <c r="AD76" s="1"/>
      <c r="AE76" s="1" t="str">
        <f>IF($L76="None","",IF(ISERROR(VLOOKUP($L76,Info!$B$4:$B$266,1,FALSE)),"",VLOOKUP($L76,Info!$B$4:$L$266,4,FALSE)))</f>
        <v/>
      </c>
      <c r="AF76" s="1" t="str">
        <f>IF($L76="None","",IF(ISERROR(VLOOKUP($L76,Info!$B$4:$B$266,1,FALSE)),"",VLOOKUP($L76,Info!$B$4:$L$266,6,FALSE)))</f>
        <v/>
      </c>
      <c r="AG76" s="1"/>
      <c r="AH76" s="33" t="str" cm="1">
        <f t="array" ref="AH76">IF(AND(L76&lt;&gt;"",O76&lt;&gt;"",R76:S76&lt;&gt;"",W76:X76&lt;&gt;"",Z76:AA76&lt;&gt;"",AC76&lt;&gt;""),"Good","Bad")</f>
        <v>Bad</v>
      </c>
      <c r="AL76" t="str" cm="1">
        <f t="array" ref="AL76">IF(R76&gt;0,_xlfn.IFS(COUNTIF($L$20:L76,"&lt;&gt;")&lt;101,1,COUNTIF($L$20:L76,"&lt;&gt;")&lt;201,2,COUNTIF($L$20:L76,"&lt;&gt;")&lt;301,3,COUNTIF($L$20:L76,"&lt;&gt;")&lt;401,4,COUNTIF($L$20:L76,"&lt;&gt;")&lt;501,5,COUNTIF($L$20:L76,"&lt;&gt;")&lt;601,6,COUNTIF($L$20:L76,"&lt;&gt;")&lt;701,7,COUNTIF($L$20:L76,"&lt;&gt;")&lt;801,8,COUNTIF($L$20:L76,"&lt;&gt;")&lt;901,9,COUNTIF($L$20:L76,"&lt;&gt;")&lt;1001,10,COUNTIF($L$20:L76,"&lt;&gt;")&lt;1101,11,COUNTIF($L$20:L76,"&lt;&gt;")&lt;1201,12,COUNTIF($L$20:L76,"&lt;&gt;")&lt;1301,13,COUNTIF($L$20:L76,"&lt;&gt;")&lt;1401,14,COUNTIF($L$20:L76,"&lt;&gt;")&lt;1501,15,COUNTIF($L$20:L76,"&lt;&gt;")&lt;1601,16,COUNTIF($L$20:L76,"&lt;&gt;")&lt;1701,17,COUNTIF($L$20:L76,"&lt;&gt;")&lt;1801,18,COUNTIF($L$20:L76,"&lt;&gt;")&lt;1901,19,COUNTIF($L$20:L76,"&lt;&gt;")&lt;2001,20,COUNTIF($L$20:L76,"&lt;&gt;")&lt;2101,21,COUNTIF($L$20:L76,"&lt;&gt;")&lt;2201,22,COUNTIF($L$20:L76,"&lt;&gt;")&lt;2301,23,COUNTIF($L$20:L76,"&lt;&gt;")&lt;2401,24,COUNTIF($L$20:L76,"&lt;&gt;")&lt;2501,25,COUNTIF($L$20:L76,"&lt;&gt;")&lt;2601,26,COUNTIF($L$20:L76,"&lt;&gt;")&lt;2701,27,COUNTIF($L$20:L76,"&lt;&gt;")&lt;2801,28,COUNTIF($L$20:L76,"&lt;&gt;")&lt;2901,29,COUNTIF($L$20:L76,"&lt;&gt;")&lt;3001,30),"")</f>
        <v/>
      </c>
      <c r="AM76" t="str">
        <f t="shared" si="1"/>
        <v/>
      </c>
      <c r="AN76" t="str">
        <f t="shared" si="3"/>
        <v/>
      </c>
      <c r="AP76" t="str">
        <f t="shared" si="4"/>
        <v/>
      </c>
      <c r="AQ76" t="str">
        <f>IF(AO76="","",COUNTIFS(AM76:$AM$3019,AO76))</f>
        <v/>
      </c>
    </row>
    <row r="77" spans="1:43" x14ac:dyDescent="0.25">
      <c r="A77" s="6" t="str">
        <f>IF(COUNT($A$20:A76)&lt;&gt;$B$4,IF(A76="","",A76+1),"")</f>
        <v/>
      </c>
      <c r="B77" s="3"/>
      <c r="C77" s="3"/>
      <c r="D77" s="122"/>
      <c r="E77" s="3"/>
      <c r="F77" s="3"/>
      <c r="G77" s="3"/>
      <c r="H77" s="3"/>
      <c r="I77" s="120"/>
      <c r="J77" s="3"/>
      <c r="K77" s="119" t="str" cm="1">
        <f t="array" ref="K77">IF(OR($J$14 = "A",$J$14 = "B",$J$14 = "C"),IF(I77="","",IF(LEN(I77)&gt;2,_xlfn.IFS(ISNUMBER(SEARCH("_",I77)),I77,ISNUMBER(SEARCH(", ",I77)),SUBSTITUTE(I77,", ","_"),ISNUMBER(SEARCH("/ ",I77)),SUBSTITUTE(I77,"/ ","_"),ISNUMBER(SEARCH(",",I77)),SUBSTITUTE(I77,",","_"),ISNUMBER(SEARCH("/",I77)),SUBSTITUTE(I77,"/","_"),ISNUMBER(SEARCH("",I77)),I77),I77)),IF(OR($J$14 = "J",$J$14 = "K"),"",IF(D77="","",IF(LEN(D77)&gt;2,_xlfn.IFS(ISNUMBER(SEARCH("_",D77)),D77,ISNUMBER(SEARCH(", ",D77)),SUBSTITUTE(D77,", ","_"),ISNUMBER(SEARCH("/ ",D77)),SUBSTITUTE(D77,"/ ","_"),ISNUMBER(SEARCH(",",D77)),SUBSTITUTE(D77,",","_"),ISNUMBER(SEARCH("/",D77)),SUBSTITUTE(D77,"/","_"),ISNUMBER(SEARCH("",D77)),D77),D77))))</f>
        <v/>
      </c>
      <c r="L77" s="1"/>
      <c r="M77" s="1" t="str">
        <f t="shared" si="0"/>
        <v/>
      </c>
      <c r="N77" s="94" t="str">
        <f>IF($L77="None","",IF(ISERROR(VLOOKUP($L77,Info!$B$4:$B$266,1,FALSE)),"",VLOOKUP($L77,Info!$B$4:$L$266,5,FALSE)))</f>
        <v/>
      </c>
      <c r="O77" s="94" t="str">
        <f>IF(K77="","",IF(AND($J$12&lt;&gt;"ABC",N77="3"),"BAC",IF(N77="3","ABC",IF($J$12&lt;&gt;"ABC",IF($J$10="Standard",VLOOKUP(K77,Info!$BE$4:$BF$481,2,FALSE),VLOOKUP(K77,Info!$BI$4:$BJ$482,2,FALSE)),IF($J$10="Standard",VLOOKUP(K77,Info!$AG$4:$AH$2994,2,FALSE),VLOOKUP(K77,Info!$AK$4:$AL$2997,2,FALSE))))))</f>
        <v/>
      </c>
      <c r="P77" s="94" t="str">
        <f>IF($L77="None","",IF(ISERROR(VLOOKUP($L77,Info!$B$4:$B$266,1,FALSE)),"",VLOOKUP($L77,Info!$B$4:$L$266,3,FALSE)))</f>
        <v/>
      </c>
      <c r="Q77" s="96" t="str">
        <f>IF($L77="None","",IF(ISERROR(VLOOKUP($L77,Info!$B$4:$B$266,1,FALSE)),"",VLOOKUP($L77,Info!$B$4:$L$266,4,FALSE)))</f>
        <v/>
      </c>
      <c r="R77" s="1"/>
      <c r="S77" s="6" t="str">
        <f t="shared" si="2"/>
        <v/>
      </c>
      <c r="T77" s="6" t="str">
        <f>IF($L77="None","",IF(ISERROR(VLOOKUP($L77,Info!$B$4:$B$266,1,FALSE)),"",VLOOKUP($L77,Info!$B$4:$L$266,11,FALSE)))</f>
        <v/>
      </c>
      <c r="U77" s="1"/>
      <c r="V77" s="1"/>
      <c r="W77" s="1"/>
      <c r="X77" s="1" t="str">
        <f>IF($L77="None","",IF(ISERROR(VLOOKUP($L77,Info!$B$4:$B$266,1,FALSE)),"",IF(OR(W77="Metallic Liquid Tight",W77="Non-Metallic Liquid Tight",W77="LSZH",W77="Greenfield"),VLOOKUP($L77,Info!$B$4:$L$266,7,FALSE),"N/A")))</f>
        <v/>
      </c>
      <c r="Y77" s="1"/>
      <c r="Z77" s="96" t="str">
        <f>IF($L77="None","",IF(ISERROR(VLOOKUP($L77,Info!$B$4:$B$266,1,FALSE)),"",VLOOKUP($L77,Info!$B$4:$L$266,9,FALSE)))</f>
        <v/>
      </c>
      <c r="AA77" s="96" t="str">
        <f>IF($L77="None","",IF(ISERROR(VLOOKUP($L77,Info!$B$4:$B$266,1,FALSE)),"",VLOOKUP($L77,Info!$B$4:$L$266,8,FALSE)))</f>
        <v/>
      </c>
      <c r="AB77" s="96" t="str">
        <f>IF($L77="None","",IF(ISERROR(VLOOKUP($L77,Info!$B$4:$B$266,1,FALSE)),"",VLOOKUP($L77,Info!$B$4:$L$266,10,FALSE)))</f>
        <v/>
      </c>
      <c r="AC77" s="1" t="str">
        <f>IF(W77="SO Cable","Black,White",IF(O77="","",IF(P77="","",IF($J$12&lt;&gt;"ABC",IF(P77&lt;="250",VLOOKUP(O77,Info!$AZ$4:$BB$22,3,FALSE),VLOOKUP(O77,Info!$AZ$23:$BB$39,3,FALSE)),IF(P77&lt;="250",VLOOKUP(O77,Info!$AO$4:$AQ$22,3,FALSE),VLOOKUP(O77,Info!$AO$23:$AP$39,3,FALSE))))))</f>
        <v/>
      </c>
      <c r="AD77" s="1"/>
      <c r="AE77" s="1" t="str">
        <f>IF($L77="None","",IF(ISERROR(VLOOKUP($L77,Info!$B$4:$B$266,1,FALSE)),"",VLOOKUP($L77,Info!$B$4:$L$266,4,FALSE)))</f>
        <v/>
      </c>
      <c r="AF77" s="1" t="str">
        <f>IF($L77="None","",IF(ISERROR(VLOOKUP($L77,Info!$B$4:$B$266,1,FALSE)),"",VLOOKUP($L77,Info!$B$4:$L$266,6,FALSE)))</f>
        <v/>
      </c>
      <c r="AG77" s="1"/>
      <c r="AH77" s="33" t="str" cm="1">
        <f t="array" ref="AH77">IF(AND(L77&lt;&gt;"",O77&lt;&gt;"",R77:S77&lt;&gt;"",W77:X77&lt;&gt;"",Z77:AA77&lt;&gt;"",AC77&lt;&gt;""),"Good","Bad")</f>
        <v>Bad</v>
      </c>
      <c r="AL77" t="str" cm="1">
        <f t="array" ref="AL77">IF(R77&gt;0,_xlfn.IFS(COUNTIF($L$20:L77,"&lt;&gt;")&lt;101,1,COUNTIF($L$20:L77,"&lt;&gt;")&lt;201,2,COUNTIF($L$20:L77,"&lt;&gt;")&lt;301,3,COUNTIF($L$20:L77,"&lt;&gt;")&lt;401,4,COUNTIF($L$20:L77,"&lt;&gt;")&lt;501,5,COUNTIF($L$20:L77,"&lt;&gt;")&lt;601,6,COUNTIF($L$20:L77,"&lt;&gt;")&lt;701,7,COUNTIF($L$20:L77,"&lt;&gt;")&lt;801,8,COUNTIF($L$20:L77,"&lt;&gt;")&lt;901,9,COUNTIF($L$20:L77,"&lt;&gt;")&lt;1001,10,COUNTIF($L$20:L77,"&lt;&gt;")&lt;1101,11,COUNTIF($L$20:L77,"&lt;&gt;")&lt;1201,12,COUNTIF($L$20:L77,"&lt;&gt;")&lt;1301,13,COUNTIF($L$20:L77,"&lt;&gt;")&lt;1401,14,COUNTIF($L$20:L77,"&lt;&gt;")&lt;1501,15,COUNTIF($L$20:L77,"&lt;&gt;")&lt;1601,16,COUNTIF($L$20:L77,"&lt;&gt;")&lt;1701,17,COUNTIF($L$20:L77,"&lt;&gt;")&lt;1801,18,COUNTIF($L$20:L77,"&lt;&gt;")&lt;1901,19,COUNTIF($L$20:L77,"&lt;&gt;")&lt;2001,20,COUNTIF($L$20:L77,"&lt;&gt;")&lt;2101,21,COUNTIF($L$20:L77,"&lt;&gt;")&lt;2201,22,COUNTIF($L$20:L77,"&lt;&gt;")&lt;2301,23,COUNTIF($L$20:L77,"&lt;&gt;")&lt;2401,24,COUNTIF($L$20:L77,"&lt;&gt;")&lt;2501,25,COUNTIF($L$20:L77,"&lt;&gt;")&lt;2601,26,COUNTIF($L$20:L77,"&lt;&gt;")&lt;2701,27,COUNTIF($L$20:L77,"&lt;&gt;")&lt;2801,28,COUNTIF($L$20:L77,"&lt;&gt;")&lt;2901,29,COUNTIF($L$20:L77,"&lt;&gt;")&lt;3001,30),"")</f>
        <v/>
      </c>
      <c r="AM77" t="str">
        <f t="shared" si="1"/>
        <v/>
      </c>
      <c r="AN77" t="str">
        <f t="shared" si="3"/>
        <v/>
      </c>
      <c r="AP77" t="str">
        <f t="shared" si="4"/>
        <v/>
      </c>
      <c r="AQ77" t="str">
        <f>IF(AO77="","",COUNTIFS(AM77:$AM$3019,AO77))</f>
        <v/>
      </c>
    </row>
    <row r="78" spans="1:43" x14ac:dyDescent="0.25">
      <c r="A78" s="6" t="str">
        <f>IF(COUNT($A$20:A77)&lt;&gt;$B$4,IF(A77="","",A77+1),"")</f>
        <v/>
      </c>
      <c r="B78" s="3"/>
      <c r="C78" s="3"/>
      <c r="D78" s="122"/>
      <c r="E78" s="3"/>
      <c r="F78" s="3"/>
      <c r="G78" s="3"/>
      <c r="H78" s="3"/>
      <c r="I78" s="120"/>
      <c r="J78" s="3"/>
      <c r="K78" s="119" t="str" cm="1">
        <f t="array" ref="K78">IF(OR($J$14 = "A",$J$14 = "B",$J$14 = "C"),IF(I78="","",IF(LEN(I78)&gt;2,_xlfn.IFS(ISNUMBER(SEARCH("_",I78)),I78,ISNUMBER(SEARCH(", ",I78)),SUBSTITUTE(I78,", ","_"),ISNUMBER(SEARCH("/ ",I78)),SUBSTITUTE(I78,"/ ","_"),ISNUMBER(SEARCH(",",I78)),SUBSTITUTE(I78,",","_"),ISNUMBER(SEARCH("/",I78)),SUBSTITUTE(I78,"/","_"),ISNUMBER(SEARCH("",I78)),I78),I78)),IF(OR($J$14 = "J",$J$14 = "K"),"",IF(D78="","",IF(LEN(D78)&gt;2,_xlfn.IFS(ISNUMBER(SEARCH("_",D78)),D78,ISNUMBER(SEARCH(", ",D78)),SUBSTITUTE(D78,", ","_"),ISNUMBER(SEARCH("/ ",D78)),SUBSTITUTE(D78,"/ ","_"),ISNUMBER(SEARCH(",",D78)),SUBSTITUTE(D78,",","_"),ISNUMBER(SEARCH("/",D78)),SUBSTITUTE(D78,"/","_"),ISNUMBER(SEARCH("",D78)),D78),D78))))</f>
        <v/>
      </c>
      <c r="L78" s="1"/>
      <c r="M78" s="1" t="str">
        <f t="shared" si="0"/>
        <v/>
      </c>
      <c r="N78" s="94" t="str">
        <f>IF($L78="None","",IF(ISERROR(VLOOKUP($L78,Info!$B$4:$B$266,1,FALSE)),"",VLOOKUP($L78,Info!$B$4:$L$266,5,FALSE)))</f>
        <v/>
      </c>
      <c r="O78" s="94" t="str">
        <f>IF(K78="","",IF(AND($J$12&lt;&gt;"ABC",N78="3"),"BAC",IF(N78="3","ABC",IF($J$12&lt;&gt;"ABC",IF($J$10="Standard",VLOOKUP(K78,Info!$BE$4:$BF$481,2,FALSE),VLOOKUP(K78,Info!$BI$4:$BJ$482,2,FALSE)),IF($J$10="Standard",VLOOKUP(K78,Info!$AG$4:$AH$2994,2,FALSE),VLOOKUP(K78,Info!$AK$4:$AL$2997,2,FALSE))))))</f>
        <v/>
      </c>
      <c r="P78" s="94" t="str">
        <f>IF($L78="None","",IF(ISERROR(VLOOKUP($L78,Info!$B$4:$B$266,1,FALSE)),"",VLOOKUP($L78,Info!$B$4:$L$266,3,FALSE)))</f>
        <v/>
      </c>
      <c r="Q78" s="96" t="str">
        <f>IF($L78="None","",IF(ISERROR(VLOOKUP($L78,Info!$B$4:$B$266,1,FALSE)),"",VLOOKUP($L78,Info!$B$4:$L$266,4,FALSE)))</f>
        <v/>
      </c>
      <c r="R78" s="1"/>
      <c r="S78" s="6" t="str">
        <f t="shared" si="2"/>
        <v/>
      </c>
      <c r="T78" s="6" t="str">
        <f>IF($L78="None","",IF(ISERROR(VLOOKUP($L78,Info!$B$4:$B$266,1,FALSE)),"",VLOOKUP($L78,Info!$B$4:$L$266,11,FALSE)))</f>
        <v/>
      </c>
      <c r="U78" s="1"/>
      <c r="V78" s="1"/>
      <c r="W78" s="1"/>
      <c r="X78" s="1" t="str">
        <f>IF($L78="None","",IF(ISERROR(VLOOKUP($L78,Info!$B$4:$B$266,1,FALSE)),"",IF(OR(W78="Metallic Liquid Tight",W78="Non-Metallic Liquid Tight",W78="LSZH",W78="Greenfield"),VLOOKUP($L78,Info!$B$4:$L$266,7,FALSE),"N/A")))</f>
        <v/>
      </c>
      <c r="Y78" s="1"/>
      <c r="Z78" s="96" t="str">
        <f>IF($L78="None","",IF(ISERROR(VLOOKUP($L78,Info!$B$4:$B$266,1,FALSE)),"",VLOOKUP($L78,Info!$B$4:$L$266,9,FALSE)))</f>
        <v/>
      </c>
      <c r="AA78" s="96" t="str">
        <f>IF($L78="None","",IF(ISERROR(VLOOKUP($L78,Info!$B$4:$B$266,1,FALSE)),"",VLOOKUP($L78,Info!$B$4:$L$266,8,FALSE)))</f>
        <v/>
      </c>
      <c r="AB78" s="96" t="str">
        <f>IF($L78="None","",IF(ISERROR(VLOOKUP($L78,Info!$B$4:$B$266,1,FALSE)),"",VLOOKUP($L78,Info!$B$4:$L$266,10,FALSE)))</f>
        <v/>
      </c>
      <c r="AC78" s="1" t="str">
        <f>IF(W78="SO Cable","Black,White",IF(O78="","",IF(P78="","",IF($J$12&lt;&gt;"ABC",IF(P78&lt;="250",VLOOKUP(O78,Info!$AZ$4:$BB$22,3,FALSE),VLOOKUP(O78,Info!$AZ$23:$BB$39,3,FALSE)),IF(P78&lt;="250",VLOOKUP(O78,Info!$AO$4:$AQ$22,3,FALSE),VLOOKUP(O78,Info!$AO$23:$AP$39,3,FALSE))))))</f>
        <v/>
      </c>
      <c r="AD78" s="1"/>
      <c r="AE78" s="1" t="str">
        <f>IF($L78="None","",IF(ISERROR(VLOOKUP($L78,Info!$B$4:$B$266,1,FALSE)),"",VLOOKUP($L78,Info!$B$4:$L$266,4,FALSE)))</f>
        <v/>
      </c>
      <c r="AF78" s="1" t="str">
        <f>IF($L78="None","",IF(ISERROR(VLOOKUP($L78,Info!$B$4:$B$266,1,FALSE)),"",VLOOKUP($L78,Info!$B$4:$L$266,6,FALSE)))</f>
        <v/>
      </c>
      <c r="AG78" s="1"/>
      <c r="AH78" s="33" t="str" cm="1">
        <f t="array" ref="AH78">IF(AND(L78&lt;&gt;"",O78&lt;&gt;"",R78:S78&lt;&gt;"",W78:X78&lt;&gt;"",Z78:AA78&lt;&gt;"",AC78&lt;&gt;""),"Good","Bad")</f>
        <v>Bad</v>
      </c>
      <c r="AL78" t="str" cm="1">
        <f t="array" ref="AL78">IF(R78&gt;0,_xlfn.IFS(COUNTIF($L$20:L78,"&lt;&gt;")&lt;101,1,COUNTIF($L$20:L78,"&lt;&gt;")&lt;201,2,COUNTIF($L$20:L78,"&lt;&gt;")&lt;301,3,COUNTIF($L$20:L78,"&lt;&gt;")&lt;401,4,COUNTIF($L$20:L78,"&lt;&gt;")&lt;501,5,COUNTIF($L$20:L78,"&lt;&gt;")&lt;601,6,COUNTIF($L$20:L78,"&lt;&gt;")&lt;701,7,COUNTIF($L$20:L78,"&lt;&gt;")&lt;801,8,COUNTIF($L$20:L78,"&lt;&gt;")&lt;901,9,COUNTIF($L$20:L78,"&lt;&gt;")&lt;1001,10,COUNTIF($L$20:L78,"&lt;&gt;")&lt;1101,11,COUNTIF($L$20:L78,"&lt;&gt;")&lt;1201,12,COUNTIF($L$20:L78,"&lt;&gt;")&lt;1301,13,COUNTIF($L$20:L78,"&lt;&gt;")&lt;1401,14,COUNTIF($L$20:L78,"&lt;&gt;")&lt;1501,15,COUNTIF($L$20:L78,"&lt;&gt;")&lt;1601,16,COUNTIF($L$20:L78,"&lt;&gt;")&lt;1701,17,COUNTIF($L$20:L78,"&lt;&gt;")&lt;1801,18,COUNTIF($L$20:L78,"&lt;&gt;")&lt;1901,19,COUNTIF($L$20:L78,"&lt;&gt;")&lt;2001,20,COUNTIF($L$20:L78,"&lt;&gt;")&lt;2101,21,COUNTIF($L$20:L78,"&lt;&gt;")&lt;2201,22,COUNTIF($L$20:L78,"&lt;&gt;")&lt;2301,23,COUNTIF($L$20:L78,"&lt;&gt;")&lt;2401,24,COUNTIF($L$20:L78,"&lt;&gt;")&lt;2501,25,COUNTIF($L$20:L78,"&lt;&gt;")&lt;2601,26,COUNTIF($L$20:L78,"&lt;&gt;")&lt;2701,27,COUNTIF($L$20:L78,"&lt;&gt;")&lt;2801,28,COUNTIF($L$20:L78,"&lt;&gt;")&lt;2901,29,COUNTIF($L$20:L78,"&lt;&gt;")&lt;3001,30),"")</f>
        <v/>
      </c>
      <c r="AM78" t="str">
        <f t="shared" si="1"/>
        <v/>
      </c>
      <c r="AN78" t="str">
        <f t="shared" si="3"/>
        <v/>
      </c>
      <c r="AP78" t="str">
        <f t="shared" si="4"/>
        <v/>
      </c>
      <c r="AQ78" t="str">
        <f>IF(AO78="","",COUNTIFS(AM78:$AM$3019,AO78))</f>
        <v/>
      </c>
    </row>
    <row r="79" spans="1:43" x14ac:dyDescent="0.25">
      <c r="A79" s="6" t="str">
        <f>IF(COUNT($A$20:A78)&lt;&gt;$B$4,IF(A78="","",A78+1),"")</f>
        <v/>
      </c>
      <c r="B79" s="3"/>
      <c r="C79" s="3"/>
      <c r="D79" s="122"/>
      <c r="E79" s="3"/>
      <c r="F79" s="3"/>
      <c r="G79" s="3"/>
      <c r="H79" s="3"/>
      <c r="I79" s="120"/>
      <c r="J79" s="3"/>
      <c r="K79" s="119" t="str" cm="1">
        <f t="array" ref="K79">IF(OR($J$14 = "A",$J$14 = "B",$J$14 = "C"),IF(I79="","",IF(LEN(I79)&gt;2,_xlfn.IFS(ISNUMBER(SEARCH("_",I79)),I79,ISNUMBER(SEARCH(", ",I79)),SUBSTITUTE(I79,", ","_"),ISNUMBER(SEARCH("/ ",I79)),SUBSTITUTE(I79,"/ ","_"),ISNUMBER(SEARCH(",",I79)),SUBSTITUTE(I79,",","_"),ISNUMBER(SEARCH("/",I79)),SUBSTITUTE(I79,"/","_"),ISNUMBER(SEARCH("",I79)),I79),I79)),IF(OR($J$14 = "J",$J$14 = "K"),"",IF(D79="","",IF(LEN(D79)&gt;2,_xlfn.IFS(ISNUMBER(SEARCH("_",D79)),D79,ISNUMBER(SEARCH(", ",D79)),SUBSTITUTE(D79,", ","_"),ISNUMBER(SEARCH("/ ",D79)),SUBSTITUTE(D79,"/ ","_"),ISNUMBER(SEARCH(",",D79)),SUBSTITUTE(D79,",","_"),ISNUMBER(SEARCH("/",D79)),SUBSTITUTE(D79,"/","_"),ISNUMBER(SEARCH("",D79)),D79),D79))))</f>
        <v/>
      </c>
      <c r="L79" s="1"/>
      <c r="M79" s="1" t="str">
        <f t="shared" si="0"/>
        <v/>
      </c>
      <c r="N79" s="94" t="str">
        <f>IF($L79="None","",IF(ISERROR(VLOOKUP($L79,Info!$B$4:$B$266,1,FALSE)),"",VLOOKUP($L79,Info!$B$4:$L$266,5,FALSE)))</f>
        <v/>
      </c>
      <c r="O79" s="94" t="str">
        <f>IF(K79="","",IF(AND($J$12&lt;&gt;"ABC",N79="3"),"BAC",IF(N79="3","ABC",IF($J$12&lt;&gt;"ABC",IF($J$10="Standard",VLOOKUP(K79,Info!$BE$4:$BF$481,2,FALSE),VLOOKUP(K79,Info!$BI$4:$BJ$482,2,FALSE)),IF($J$10="Standard",VLOOKUP(K79,Info!$AG$4:$AH$2994,2,FALSE),VLOOKUP(K79,Info!$AK$4:$AL$2997,2,FALSE))))))</f>
        <v/>
      </c>
      <c r="P79" s="94" t="str">
        <f>IF($L79="None","",IF(ISERROR(VLOOKUP($L79,Info!$B$4:$B$266,1,FALSE)),"",VLOOKUP($L79,Info!$B$4:$L$266,3,FALSE)))</f>
        <v/>
      </c>
      <c r="Q79" s="96" t="str">
        <f>IF($L79="None","",IF(ISERROR(VLOOKUP($L79,Info!$B$4:$B$266,1,FALSE)),"",VLOOKUP($L79,Info!$B$4:$L$266,4,FALSE)))</f>
        <v/>
      </c>
      <c r="R79" s="1"/>
      <c r="S79" s="6" t="str">
        <f t="shared" si="2"/>
        <v/>
      </c>
      <c r="T79" s="6" t="str">
        <f>IF($L79="None","",IF(ISERROR(VLOOKUP($L79,Info!$B$4:$B$266,1,FALSE)),"",VLOOKUP($L79,Info!$B$4:$L$266,11,FALSE)))</f>
        <v/>
      </c>
      <c r="U79" s="1"/>
      <c r="V79" s="1"/>
      <c r="W79" s="1"/>
      <c r="X79" s="1" t="str">
        <f>IF($L79="None","",IF(ISERROR(VLOOKUP($L79,Info!$B$4:$B$266,1,FALSE)),"",IF(OR(W79="Metallic Liquid Tight",W79="Non-Metallic Liquid Tight",W79="LSZH",W79="Greenfield"),VLOOKUP($L79,Info!$B$4:$L$266,7,FALSE),"N/A")))</f>
        <v/>
      </c>
      <c r="Y79" s="1"/>
      <c r="Z79" s="96" t="str">
        <f>IF($L79="None","",IF(ISERROR(VLOOKUP($L79,Info!$B$4:$B$266,1,FALSE)),"",VLOOKUP($L79,Info!$B$4:$L$266,9,FALSE)))</f>
        <v/>
      </c>
      <c r="AA79" s="96" t="str">
        <f>IF($L79="None","",IF(ISERROR(VLOOKUP($L79,Info!$B$4:$B$266,1,FALSE)),"",VLOOKUP($L79,Info!$B$4:$L$266,8,FALSE)))</f>
        <v/>
      </c>
      <c r="AB79" s="96" t="str">
        <f>IF($L79="None","",IF(ISERROR(VLOOKUP($L79,Info!$B$4:$B$266,1,FALSE)),"",VLOOKUP($L79,Info!$B$4:$L$266,10,FALSE)))</f>
        <v/>
      </c>
      <c r="AC79" s="1" t="str">
        <f>IF(W79="SO Cable","Black,White",IF(O79="","",IF(P79="","",IF($J$12&lt;&gt;"ABC",IF(P79&lt;="250",VLOOKUP(O79,Info!$AZ$4:$BB$22,3,FALSE),VLOOKUP(O79,Info!$AZ$23:$BB$39,3,FALSE)),IF(P79&lt;="250",VLOOKUP(O79,Info!$AO$4:$AQ$22,3,FALSE),VLOOKUP(O79,Info!$AO$23:$AP$39,3,FALSE))))))</f>
        <v/>
      </c>
      <c r="AD79" s="1"/>
      <c r="AE79" s="1" t="str">
        <f>IF($L79="None","",IF(ISERROR(VLOOKUP($L79,Info!$B$4:$B$266,1,FALSE)),"",VLOOKUP($L79,Info!$B$4:$L$266,4,FALSE)))</f>
        <v/>
      </c>
      <c r="AF79" s="1" t="str">
        <f>IF($L79="None","",IF(ISERROR(VLOOKUP($L79,Info!$B$4:$B$266,1,FALSE)),"",VLOOKUP($L79,Info!$B$4:$L$266,6,FALSE)))</f>
        <v/>
      </c>
      <c r="AG79" s="1"/>
      <c r="AH79" s="33" t="str" cm="1">
        <f t="array" ref="AH79">IF(AND(L79&lt;&gt;"",O79&lt;&gt;"",R79:S79&lt;&gt;"",W79:X79&lt;&gt;"",Z79:AA79&lt;&gt;"",AC79&lt;&gt;""),"Good","Bad")</f>
        <v>Bad</v>
      </c>
      <c r="AL79" t="str" cm="1">
        <f t="array" ref="AL79">IF(R79&gt;0,_xlfn.IFS(COUNTIF($L$20:L79,"&lt;&gt;")&lt;101,1,COUNTIF($L$20:L79,"&lt;&gt;")&lt;201,2,COUNTIF($L$20:L79,"&lt;&gt;")&lt;301,3,COUNTIF($L$20:L79,"&lt;&gt;")&lt;401,4,COUNTIF($L$20:L79,"&lt;&gt;")&lt;501,5,COUNTIF($L$20:L79,"&lt;&gt;")&lt;601,6,COUNTIF($L$20:L79,"&lt;&gt;")&lt;701,7,COUNTIF($L$20:L79,"&lt;&gt;")&lt;801,8,COUNTIF($L$20:L79,"&lt;&gt;")&lt;901,9,COUNTIF($L$20:L79,"&lt;&gt;")&lt;1001,10,COUNTIF($L$20:L79,"&lt;&gt;")&lt;1101,11,COUNTIF($L$20:L79,"&lt;&gt;")&lt;1201,12,COUNTIF($L$20:L79,"&lt;&gt;")&lt;1301,13,COUNTIF($L$20:L79,"&lt;&gt;")&lt;1401,14,COUNTIF($L$20:L79,"&lt;&gt;")&lt;1501,15,COUNTIF($L$20:L79,"&lt;&gt;")&lt;1601,16,COUNTIF($L$20:L79,"&lt;&gt;")&lt;1701,17,COUNTIF($L$20:L79,"&lt;&gt;")&lt;1801,18,COUNTIF($L$20:L79,"&lt;&gt;")&lt;1901,19,COUNTIF($L$20:L79,"&lt;&gt;")&lt;2001,20,COUNTIF($L$20:L79,"&lt;&gt;")&lt;2101,21,COUNTIF($L$20:L79,"&lt;&gt;")&lt;2201,22,COUNTIF($L$20:L79,"&lt;&gt;")&lt;2301,23,COUNTIF($L$20:L79,"&lt;&gt;")&lt;2401,24,COUNTIF($L$20:L79,"&lt;&gt;")&lt;2501,25,COUNTIF($L$20:L79,"&lt;&gt;")&lt;2601,26,COUNTIF($L$20:L79,"&lt;&gt;")&lt;2701,27,COUNTIF($L$20:L79,"&lt;&gt;")&lt;2801,28,COUNTIF($L$20:L79,"&lt;&gt;")&lt;2901,29,COUNTIF($L$20:L79,"&lt;&gt;")&lt;3001,30),"")</f>
        <v/>
      </c>
      <c r="AM79" t="str">
        <f t="shared" si="1"/>
        <v/>
      </c>
      <c r="AN79" t="str">
        <f t="shared" si="3"/>
        <v/>
      </c>
      <c r="AP79" t="str">
        <f t="shared" si="4"/>
        <v/>
      </c>
      <c r="AQ79" t="str">
        <f>IF(AO79="","",COUNTIFS(AM79:$AM$3019,AO79))</f>
        <v/>
      </c>
    </row>
    <row r="80" spans="1:43" x14ac:dyDescent="0.25">
      <c r="A80" s="6" t="str">
        <f>IF(COUNT($A$20:A79)&lt;&gt;$B$4,IF(A79="","",A79+1),"")</f>
        <v/>
      </c>
      <c r="B80" s="3"/>
      <c r="C80" s="3"/>
      <c r="D80" s="122"/>
      <c r="E80" s="3"/>
      <c r="F80" s="3"/>
      <c r="G80" s="3"/>
      <c r="H80" s="3"/>
      <c r="I80" s="120"/>
      <c r="J80" s="3"/>
      <c r="K80" s="119" t="str" cm="1">
        <f t="array" ref="K80">IF(OR($J$14 = "A",$J$14 = "B",$J$14 = "C"),IF(I80="","",IF(LEN(I80)&gt;2,_xlfn.IFS(ISNUMBER(SEARCH("_",I80)),I80,ISNUMBER(SEARCH(", ",I80)),SUBSTITUTE(I80,", ","_"),ISNUMBER(SEARCH("/ ",I80)),SUBSTITUTE(I80,"/ ","_"),ISNUMBER(SEARCH(",",I80)),SUBSTITUTE(I80,",","_"),ISNUMBER(SEARCH("/",I80)),SUBSTITUTE(I80,"/","_"),ISNUMBER(SEARCH("",I80)),I80),I80)),IF(OR($J$14 = "J",$J$14 = "K"),"",IF(D80="","",IF(LEN(D80)&gt;2,_xlfn.IFS(ISNUMBER(SEARCH("_",D80)),D80,ISNUMBER(SEARCH(", ",D80)),SUBSTITUTE(D80,", ","_"),ISNUMBER(SEARCH("/ ",D80)),SUBSTITUTE(D80,"/ ","_"),ISNUMBER(SEARCH(",",D80)),SUBSTITUTE(D80,",","_"),ISNUMBER(SEARCH("/",D80)),SUBSTITUTE(D80,"/","_"),ISNUMBER(SEARCH("",D80)),D80),D80))))</f>
        <v/>
      </c>
      <c r="L80" s="1"/>
      <c r="M80" s="1" t="str">
        <f t="shared" si="0"/>
        <v/>
      </c>
      <c r="N80" s="94" t="str">
        <f>IF($L80="None","",IF(ISERROR(VLOOKUP($L80,Info!$B$4:$B$266,1,FALSE)),"",VLOOKUP($L80,Info!$B$4:$L$266,5,FALSE)))</f>
        <v/>
      </c>
      <c r="O80" s="94" t="str">
        <f>IF(K80="","",IF(AND($J$12&lt;&gt;"ABC",N80="3"),"BAC",IF(N80="3","ABC",IF($J$12&lt;&gt;"ABC",IF($J$10="Standard",VLOOKUP(K80,Info!$BE$4:$BF$481,2,FALSE),VLOOKUP(K80,Info!$BI$4:$BJ$482,2,FALSE)),IF($J$10="Standard",VLOOKUP(K80,Info!$AG$4:$AH$2994,2,FALSE),VLOOKUP(K80,Info!$AK$4:$AL$2997,2,FALSE))))))</f>
        <v/>
      </c>
      <c r="P80" s="94" t="str">
        <f>IF($L80="None","",IF(ISERROR(VLOOKUP($L80,Info!$B$4:$B$266,1,FALSE)),"",VLOOKUP($L80,Info!$B$4:$L$266,3,FALSE)))</f>
        <v/>
      </c>
      <c r="Q80" s="96" t="str">
        <f>IF($L80="None","",IF(ISERROR(VLOOKUP($L80,Info!$B$4:$B$266,1,FALSE)),"",VLOOKUP($L80,Info!$B$4:$L$266,4,FALSE)))</f>
        <v/>
      </c>
      <c r="R80" s="1"/>
      <c r="S80" s="6" t="str">
        <f t="shared" si="2"/>
        <v/>
      </c>
      <c r="T80" s="6" t="str">
        <f>IF($L80="None","",IF(ISERROR(VLOOKUP($L80,Info!$B$4:$B$266,1,FALSE)),"",VLOOKUP($L80,Info!$B$4:$L$266,11,FALSE)))</f>
        <v/>
      </c>
      <c r="U80" s="1"/>
      <c r="V80" s="1"/>
      <c r="W80" s="1"/>
      <c r="X80" s="1" t="str">
        <f>IF($L80="None","",IF(ISERROR(VLOOKUP($L80,Info!$B$4:$B$266,1,FALSE)),"",IF(OR(W80="Metallic Liquid Tight",W80="Non-Metallic Liquid Tight",W80="LSZH",W80="Greenfield"),VLOOKUP($L80,Info!$B$4:$L$266,7,FALSE),"N/A")))</f>
        <v/>
      </c>
      <c r="Y80" s="1"/>
      <c r="Z80" s="96" t="str">
        <f>IF($L80="None","",IF(ISERROR(VLOOKUP($L80,Info!$B$4:$B$266,1,FALSE)),"",VLOOKUP($L80,Info!$B$4:$L$266,9,FALSE)))</f>
        <v/>
      </c>
      <c r="AA80" s="96" t="str">
        <f>IF($L80="None","",IF(ISERROR(VLOOKUP($L80,Info!$B$4:$B$266,1,FALSE)),"",VLOOKUP($L80,Info!$B$4:$L$266,8,FALSE)))</f>
        <v/>
      </c>
      <c r="AB80" s="96" t="str">
        <f>IF($L80="None","",IF(ISERROR(VLOOKUP($L80,Info!$B$4:$B$266,1,FALSE)),"",VLOOKUP($L80,Info!$B$4:$L$266,10,FALSE)))</f>
        <v/>
      </c>
      <c r="AC80" s="1" t="str">
        <f>IF(W80="SO Cable","Black,White",IF(O80="","",IF(P80="","",IF($J$12&lt;&gt;"ABC",IF(P80&lt;="250",VLOOKUP(O80,Info!$AZ$4:$BB$22,3,FALSE),VLOOKUP(O80,Info!$AZ$23:$BB$39,3,FALSE)),IF(P80&lt;="250",VLOOKUP(O80,Info!$AO$4:$AQ$22,3,FALSE),VLOOKUP(O80,Info!$AO$23:$AP$39,3,FALSE))))))</f>
        <v/>
      </c>
      <c r="AD80" s="1"/>
      <c r="AE80" s="1" t="str">
        <f>IF($L80="None","",IF(ISERROR(VLOOKUP($L80,Info!$B$4:$B$266,1,FALSE)),"",VLOOKUP($L80,Info!$B$4:$L$266,4,FALSE)))</f>
        <v/>
      </c>
      <c r="AF80" s="1" t="str">
        <f>IF($L80="None","",IF(ISERROR(VLOOKUP($L80,Info!$B$4:$B$266,1,FALSE)),"",VLOOKUP($L80,Info!$B$4:$L$266,6,FALSE)))</f>
        <v/>
      </c>
      <c r="AG80" s="1"/>
      <c r="AH80" s="33" t="str" cm="1">
        <f t="array" ref="AH80">IF(AND(L80&lt;&gt;"",O80&lt;&gt;"",R80:S80&lt;&gt;"",W80:X80&lt;&gt;"",Z80:AA80&lt;&gt;"",AC80&lt;&gt;""),"Good","Bad")</f>
        <v>Bad</v>
      </c>
      <c r="AL80" t="str" cm="1">
        <f t="array" ref="AL80">IF(R80&gt;0,_xlfn.IFS(COUNTIF($L$20:L80,"&lt;&gt;")&lt;101,1,COUNTIF($L$20:L80,"&lt;&gt;")&lt;201,2,COUNTIF($L$20:L80,"&lt;&gt;")&lt;301,3,COUNTIF($L$20:L80,"&lt;&gt;")&lt;401,4,COUNTIF($L$20:L80,"&lt;&gt;")&lt;501,5,COUNTIF($L$20:L80,"&lt;&gt;")&lt;601,6,COUNTIF($L$20:L80,"&lt;&gt;")&lt;701,7,COUNTIF($L$20:L80,"&lt;&gt;")&lt;801,8,COUNTIF($L$20:L80,"&lt;&gt;")&lt;901,9,COUNTIF($L$20:L80,"&lt;&gt;")&lt;1001,10,COUNTIF($L$20:L80,"&lt;&gt;")&lt;1101,11,COUNTIF($L$20:L80,"&lt;&gt;")&lt;1201,12,COUNTIF($L$20:L80,"&lt;&gt;")&lt;1301,13,COUNTIF($L$20:L80,"&lt;&gt;")&lt;1401,14,COUNTIF($L$20:L80,"&lt;&gt;")&lt;1501,15,COUNTIF($L$20:L80,"&lt;&gt;")&lt;1601,16,COUNTIF($L$20:L80,"&lt;&gt;")&lt;1701,17,COUNTIF($L$20:L80,"&lt;&gt;")&lt;1801,18,COUNTIF($L$20:L80,"&lt;&gt;")&lt;1901,19,COUNTIF($L$20:L80,"&lt;&gt;")&lt;2001,20,COUNTIF($L$20:L80,"&lt;&gt;")&lt;2101,21,COUNTIF($L$20:L80,"&lt;&gt;")&lt;2201,22,COUNTIF($L$20:L80,"&lt;&gt;")&lt;2301,23,COUNTIF($L$20:L80,"&lt;&gt;")&lt;2401,24,COUNTIF($L$20:L80,"&lt;&gt;")&lt;2501,25,COUNTIF($L$20:L80,"&lt;&gt;")&lt;2601,26,COUNTIF($L$20:L80,"&lt;&gt;")&lt;2701,27,COUNTIF($L$20:L80,"&lt;&gt;")&lt;2801,28,COUNTIF($L$20:L80,"&lt;&gt;")&lt;2901,29,COUNTIF($L$20:L80,"&lt;&gt;")&lt;3001,30),"")</f>
        <v/>
      </c>
      <c r="AM80" t="str">
        <f t="shared" si="1"/>
        <v/>
      </c>
      <c r="AN80" t="str">
        <f t="shared" si="3"/>
        <v/>
      </c>
      <c r="AP80" t="str">
        <f t="shared" si="4"/>
        <v/>
      </c>
      <c r="AQ80" t="str">
        <f>IF(AO80="","",COUNTIFS(AM80:$AM$3019,AO80))</f>
        <v/>
      </c>
    </row>
    <row r="81" spans="1:43" x14ac:dyDescent="0.25">
      <c r="A81" s="6" t="str">
        <f>IF(COUNT($A$20:A80)&lt;&gt;$B$4,IF(A80="","",A80+1),"")</f>
        <v/>
      </c>
      <c r="B81" s="3"/>
      <c r="C81" s="3"/>
      <c r="D81" s="122"/>
      <c r="E81" s="3"/>
      <c r="F81" s="3"/>
      <c r="G81" s="3"/>
      <c r="H81" s="3"/>
      <c r="I81" s="120"/>
      <c r="J81" s="3"/>
      <c r="K81" s="119" t="str" cm="1">
        <f t="array" ref="K81">IF(OR($J$14 = "A",$J$14 = "B",$J$14 = "C"),IF(I81="","",IF(LEN(I81)&gt;2,_xlfn.IFS(ISNUMBER(SEARCH("_",I81)),I81,ISNUMBER(SEARCH(", ",I81)),SUBSTITUTE(I81,", ","_"),ISNUMBER(SEARCH("/ ",I81)),SUBSTITUTE(I81,"/ ","_"),ISNUMBER(SEARCH(",",I81)),SUBSTITUTE(I81,",","_"),ISNUMBER(SEARCH("/",I81)),SUBSTITUTE(I81,"/","_"),ISNUMBER(SEARCH("",I81)),I81),I81)),IF(OR($J$14 = "J",$J$14 = "K"),"",IF(D81="","",IF(LEN(D81)&gt;2,_xlfn.IFS(ISNUMBER(SEARCH("_",D81)),D81,ISNUMBER(SEARCH(", ",D81)),SUBSTITUTE(D81,", ","_"),ISNUMBER(SEARCH("/ ",D81)),SUBSTITUTE(D81,"/ ","_"),ISNUMBER(SEARCH(",",D81)),SUBSTITUTE(D81,",","_"),ISNUMBER(SEARCH("/",D81)),SUBSTITUTE(D81,"/","_"),ISNUMBER(SEARCH("",D81)),D81),D81))))</f>
        <v/>
      </c>
      <c r="L81" s="1"/>
      <c r="M81" s="1" t="str">
        <f t="shared" si="0"/>
        <v/>
      </c>
      <c r="N81" s="94" t="str">
        <f>IF($L81="None","",IF(ISERROR(VLOOKUP($L81,Info!$B$4:$B$266,1,FALSE)),"",VLOOKUP($L81,Info!$B$4:$L$266,5,FALSE)))</f>
        <v/>
      </c>
      <c r="O81" s="94" t="str">
        <f>IF(K81="","",IF(AND($J$12&lt;&gt;"ABC",N81="3"),"BAC",IF(N81="3","ABC",IF($J$12&lt;&gt;"ABC",IF($J$10="Standard",VLOOKUP(K81,Info!$BE$4:$BF$481,2,FALSE),VLOOKUP(K81,Info!$BI$4:$BJ$482,2,FALSE)),IF($J$10="Standard",VLOOKUP(K81,Info!$AG$4:$AH$2994,2,FALSE),VLOOKUP(K81,Info!$AK$4:$AL$2997,2,FALSE))))))</f>
        <v/>
      </c>
      <c r="P81" s="94" t="str">
        <f>IF($L81="None","",IF(ISERROR(VLOOKUP($L81,Info!$B$4:$B$266,1,FALSE)),"",VLOOKUP($L81,Info!$B$4:$L$266,3,FALSE)))</f>
        <v/>
      </c>
      <c r="Q81" s="96" t="str">
        <f>IF($L81="None","",IF(ISERROR(VLOOKUP($L81,Info!$B$4:$B$266,1,FALSE)),"",VLOOKUP($L81,Info!$B$4:$L$266,4,FALSE)))</f>
        <v/>
      </c>
      <c r="R81" s="1"/>
      <c r="S81" s="6" t="str">
        <f t="shared" si="2"/>
        <v/>
      </c>
      <c r="T81" s="6" t="str">
        <f>IF($L81="None","",IF(ISERROR(VLOOKUP($L81,Info!$B$4:$B$266,1,FALSE)),"",VLOOKUP($L81,Info!$B$4:$L$266,11,FALSE)))</f>
        <v/>
      </c>
      <c r="U81" s="1"/>
      <c r="V81" s="1"/>
      <c r="W81" s="1"/>
      <c r="X81" s="1" t="str">
        <f>IF($L81="None","",IF(ISERROR(VLOOKUP($L81,Info!$B$4:$B$266,1,FALSE)),"",IF(OR(W81="Metallic Liquid Tight",W81="Non-Metallic Liquid Tight",W81="LSZH",W81="Greenfield"),VLOOKUP($L81,Info!$B$4:$L$266,7,FALSE),"N/A")))</f>
        <v/>
      </c>
      <c r="Y81" s="1"/>
      <c r="Z81" s="96" t="str">
        <f>IF($L81="None","",IF(ISERROR(VLOOKUP($L81,Info!$B$4:$B$266,1,FALSE)),"",VLOOKUP($L81,Info!$B$4:$L$266,9,FALSE)))</f>
        <v/>
      </c>
      <c r="AA81" s="96" t="str">
        <f>IF($L81="None","",IF(ISERROR(VLOOKUP($L81,Info!$B$4:$B$266,1,FALSE)),"",VLOOKUP($L81,Info!$B$4:$L$266,8,FALSE)))</f>
        <v/>
      </c>
      <c r="AB81" s="96" t="str">
        <f>IF($L81="None","",IF(ISERROR(VLOOKUP($L81,Info!$B$4:$B$266,1,FALSE)),"",VLOOKUP($L81,Info!$B$4:$L$266,10,FALSE)))</f>
        <v/>
      </c>
      <c r="AC81" s="1" t="str">
        <f>IF(W81="SO Cable","Black,White",IF(O81="","",IF(P81="","",IF($J$12&lt;&gt;"ABC",IF(P81&lt;="250",VLOOKUP(O81,Info!$AZ$4:$BB$22,3,FALSE),VLOOKUP(O81,Info!$AZ$23:$BB$39,3,FALSE)),IF(P81&lt;="250",VLOOKUP(O81,Info!$AO$4:$AQ$22,3,FALSE),VLOOKUP(O81,Info!$AO$23:$AP$39,3,FALSE))))))</f>
        <v/>
      </c>
      <c r="AD81" s="1"/>
      <c r="AE81" s="1" t="str">
        <f>IF($L81="None","",IF(ISERROR(VLOOKUP($L81,Info!$B$4:$B$266,1,FALSE)),"",VLOOKUP($L81,Info!$B$4:$L$266,4,FALSE)))</f>
        <v/>
      </c>
      <c r="AF81" s="1" t="str">
        <f>IF($L81="None","",IF(ISERROR(VLOOKUP($L81,Info!$B$4:$B$266,1,FALSE)),"",VLOOKUP($L81,Info!$B$4:$L$266,6,FALSE)))</f>
        <v/>
      </c>
      <c r="AG81" s="1"/>
      <c r="AH81" s="33" t="str" cm="1">
        <f t="array" ref="AH81">IF(AND(L81&lt;&gt;"",O81&lt;&gt;"",R81:S81&lt;&gt;"",W81:X81&lt;&gt;"",Z81:AA81&lt;&gt;"",AC81&lt;&gt;""),"Good","Bad")</f>
        <v>Bad</v>
      </c>
      <c r="AL81" t="str" cm="1">
        <f t="array" ref="AL81">IF(R81&gt;0,_xlfn.IFS(COUNTIF($L$20:L81,"&lt;&gt;")&lt;101,1,COUNTIF($L$20:L81,"&lt;&gt;")&lt;201,2,COUNTIF($L$20:L81,"&lt;&gt;")&lt;301,3,COUNTIF($L$20:L81,"&lt;&gt;")&lt;401,4,COUNTIF($L$20:L81,"&lt;&gt;")&lt;501,5,COUNTIF($L$20:L81,"&lt;&gt;")&lt;601,6,COUNTIF($L$20:L81,"&lt;&gt;")&lt;701,7,COUNTIF($L$20:L81,"&lt;&gt;")&lt;801,8,COUNTIF($L$20:L81,"&lt;&gt;")&lt;901,9,COUNTIF($L$20:L81,"&lt;&gt;")&lt;1001,10,COUNTIF($L$20:L81,"&lt;&gt;")&lt;1101,11,COUNTIF($L$20:L81,"&lt;&gt;")&lt;1201,12,COUNTIF($L$20:L81,"&lt;&gt;")&lt;1301,13,COUNTIF($L$20:L81,"&lt;&gt;")&lt;1401,14,COUNTIF($L$20:L81,"&lt;&gt;")&lt;1501,15,COUNTIF($L$20:L81,"&lt;&gt;")&lt;1601,16,COUNTIF($L$20:L81,"&lt;&gt;")&lt;1701,17,COUNTIF($L$20:L81,"&lt;&gt;")&lt;1801,18,COUNTIF($L$20:L81,"&lt;&gt;")&lt;1901,19,COUNTIF($L$20:L81,"&lt;&gt;")&lt;2001,20,COUNTIF($L$20:L81,"&lt;&gt;")&lt;2101,21,COUNTIF($L$20:L81,"&lt;&gt;")&lt;2201,22,COUNTIF($L$20:L81,"&lt;&gt;")&lt;2301,23,COUNTIF($L$20:L81,"&lt;&gt;")&lt;2401,24,COUNTIF($L$20:L81,"&lt;&gt;")&lt;2501,25,COUNTIF($L$20:L81,"&lt;&gt;")&lt;2601,26,COUNTIF($L$20:L81,"&lt;&gt;")&lt;2701,27,COUNTIF($L$20:L81,"&lt;&gt;")&lt;2801,28,COUNTIF($L$20:L81,"&lt;&gt;")&lt;2901,29,COUNTIF($L$20:L81,"&lt;&gt;")&lt;3001,30),"")</f>
        <v/>
      </c>
      <c r="AM81" t="str">
        <f t="shared" si="1"/>
        <v/>
      </c>
      <c r="AN81" t="str">
        <f t="shared" si="3"/>
        <v/>
      </c>
      <c r="AP81" t="str">
        <f t="shared" si="4"/>
        <v/>
      </c>
      <c r="AQ81" t="str">
        <f>IF(AO81="","",COUNTIFS(AM81:$AM$3019,AO81))</f>
        <v/>
      </c>
    </row>
    <row r="82" spans="1:43" x14ac:dyDescent="0.25">
      <c r="A82" s="6" t="str">
        <f>IF(COUNT($A$20:A81)&lt;&gt;$B$4,IF(A81="","",A81+1),"")</f>
        <v/>
      </c>
      <c r="B82" s="3"/>
      <c r="C82" s="3"/>
      <c r="D82" s="122"/>
      <c r="E82" s="3"/>
      <c r="F82" s="3"/>
      <c r="G82" s="3"/>
      <c r="H82" s="3"/>
      <c r="I82" s="120"/>
      <c r="J82" s="3"/>
      <c r="K82" s="119" t="str" cm="1">
        <f t="array" ref="K82">IF(OR($J$14 = "A",$J$14 = "B",$J$14 = "C"),IF(I82="","",IF(LEN(I82)&gt;2,_xlfn.IFS(ISNUMBER(SEARCH("_",I82)),I82,ISNUMBER(SEARCH(", ",I82)),SUBSTITUTE(I82,", ","_"),ISNUMBER(SEARCH("/ ",I82)),SUBSTITUTE(I82,"/ ","_"),ISNUMBER(SEARCH(",",I82)),SUBSTITUTE(I82,",","_"),ISNUMBER(SEARCH("/",I82)),SUBSTITUTE(I82,"/","_"),ISNUMBER(SEARCH("",I82)),I82),I82)),IF(OR($J$14 = "J",$J$14 = "K"),"",IF(D82="","",IF(LEN(D82)&gt;2,_xlfn.IFS(ISNUMBER(SEARCH("_",D82)),D82,ISNUMBER(SEARCH(", ",D82)),SUBSTITUTE(D82,", ","_"),ISNUMBER(SEARCH("/ ",D82)),SUBSTITUTE(D82,"/ ","_"),ISNUMBER(SEARCH(",",D82)),SUBSTITUTE(D82,",","_"),ISNUMBER(SEARCH("/",D82)),SUBSTITUTE(D82,"/","_"),ISNUMBER(SEARCH("",D82)),D82),D82))))</f>
        <v/>
      </c>
      <c r="L82" s="1"/>
      <c r="M82" s="1" t="str">
        <f t="shared" si="0"/>
        <v/>
      </c>
      <c r="N82" s="94" t="str">
        <f>IF($L82="None","",IF(ISERROR(VLOOKUP($L82,Info!$B$4:$B$266,1,FALSE)),"",VLOOKUP($L82,Info!$B$4:$L$266,5,FALSE)))</f>
        <v/>
      </c>
      <c r="O82" s="94" t="str">
        <f>IF(K82="","",IF(AND($J$12&lt;&gt;"ABC",N82="3"),"BAC",IF(N82="3","ABC",IF($J$12&lt;&gt;"ABC",IF($J$10="Standard",VLOOKUP(K82,Info!$BE$4:$BF$481,2,FALSE),VLOOKUP(K82,Info!$BI$4:$BJ$482,2,FALSE)),IF($J$10="Standard",VLOOKUP(K82,Info!$AG$4:$AH$2994,2,FALSE),VLOOKUP(K82,Info!$AK$4:$AL$2997,2,FALSE))))))</f>
        <v/>
      </c>
      <c r="P82" s="94" t="str">
        <f>IF($L82="None","",IF(ISERROR(VLOOKUP($L82,Info!$B$4:$B$266,1,FALSE)),"",VLOOKUP($L82,Info!$B$4:$L$266,3,FALSE)))</f>
        <v/>
      </c>
      <c r="Q82" s="96" t="str">
        <f>IF($L82="None","",IF(ISERROR(VLOOKUP($L82,Info!$B$4:$B$266,1,FALSE)),"",VLOOKUP($L82,Info!$B$4:$L$266,4,FALSE)))</f>
        <v/>
      </c>
      <c r="R82" s="1"/>
      <c r="S82" s="6" t="str">
        <f t="shared" si="2"/>
        <v/>
      </c>
      <c r="T82" s="6" t="str">
        <f>IF($L82="None","",IF(ISERROR(VLOOKUP($L82,Info!$B$4:$B$266,1,FALSE)),"",VLOOKUP($L82,Info!$B$4:$L$266,11,FALSE)))</f>
        <v/>
      </c>
      <c r="U82" s="1"/>
      <c r="V82" s="1"/>
      <c r="W82" s="1"/>
      <c r="X82" s="1" t="str">
        <f>IF($L82="None","",IF(ISERROR(VLOOKUP($L82,Info!$B$4:$B$266,1,FALSE)),"",IF(OR(W82="Metallic Liquid Tight",W82="Non-Metallic Liquid Tight",W82="LSZH",W82="Greenfield"),VLOOKUP($L82,Info!$B$4:$L$266,7,FALSE),"N/A")))</f>
        <v/>
      </c>
      <c r="Y82" s="1"/>
      <c r="Z82" s="96" t="str">
        <f>IF($L82="None","",IF(ISERROR(VLOOKUP($L82,Info!$B$4:$B$266,1,FALSE)),"",VLOOKUP($L82,Info!$B$4:$L$266,9,FALSE)))</f>
        <v/>
      </c>
      <c r="AA82" s="96" t="str">
        <f>IF($L82="None","",IF(ISERROR(VLOOKUP($L82,Info!$B$4:$B$266,1,FALSE)),"",VLOOKUP($L82,Info!$B$4:$L$266,8,FALSE)))</f>
        <v/>
      </c>
      <c r="AB82" s="96" t="str">
        <f>IF($L82="None","",IF(ISERROR(VLOOKUP($L82,Info!$B$4:$B$266,1,FALSE)),"",VLOOKUP($L82,Info!$B$4:$L$266,10,FALSE)))</f>
        <v/>
      </c>
      <c r="AC82" s="1" t="str">
        <f>IF(W82="SO Cable","Black,White",IF(O82="","",IF(P82="","",IF($J$12&lt;&gt;"ABC",IF(P82&lt;="250",VLOOKUP(O82,Info!$AZ$4:$BB$22,3,FALSE),VLOOKUP(O82,Info!$AZ$23:$BB$39,3,FALSE)),IF(P82&lt;="250",VLOOKUP(O82,Info!$AO$4:$AQ$22,3,FALSE),VLOOKUP(O82,Info!$AO$23:$AP$39,3,FALSE))))))</f>
        <v/>
      </c>
      <c r="AD82" s="1"/>
      <c r="AE82" s="1" t="str">
        <f>IF($L82="None","",IF(ISERROR(VLOOKUP($L82,Info!$B$4:$B$266,1,FALSE)),"",VLOOKUP($L82,Info!$B$4:$L$266,4,FALSE)))</f>
        <v/>
      </c>
      <c r="AF82" s="1" t="str">
        <f>IF($L82="None","",IF(ISERROR(VLOOKUP($L82,Info!$B$4:$B$266,1,FALSE)),"",VLOOKUP($L82,Info!$B$4:$L$266,6,FALSE)))</f>
        <v/>
      </c>
      <c r="AG82" s="1"/>
      <c r="AH82" s="33" t="str" cm="1">
        <f t="array" ref="AH82">IF(AND(L82&lt;&gt;"",O82&lt;&gt;"",R82:S82&lt;&gt;"",W82:X82&lt;&gt;"",Z82:AA82&lt;&gt;"",AC82&lt;&gt;""),"Good","Bad")</f>
        <v>Bad</v>
      </c>
      <c r="AL82" t="str" cm="1">
        <f t="array" ref="AL82">IF(R82&gt;0,_xlfn.IFS(COUNTIF($L$20:L82,"&lt;&gt;")&lt;101,1,COUNTIF($L$20:L82,"&lt;&gt;")&lt;201,2,COUNTIF($L$20:L82,"&lt;&gt;")&lt;301,3,COUNTIF($L$20:L82,"&lt;&gt;")&lt;401,4,COUNTIF($L$20:L82,"&lt;&gt;")&lt;501,5,COUNTIF($L$20:L82,"&lt;&gt;")&lt;601,6,COUNTIF($L$20:L82,"&lt;&gt;")&lt;701,7,COUNTIF($L$20:L82,"&lt;&gt;")&lt;801,8,COUNTIF($L$20:L82,"&lt;&gt;")&lt;901,9,COUNTIF($L$20:L82,"&lt;&gt;")&lt;1001,10,COUNTIF($L$20:L82,"&lt;&gt;")&lt;1101,11,COUNTIF($L$20:L82,"&lt;&gt;")&lt;1201,12,COUNTIF($L$20:L82,"&lt;&gt;")&lt;1301,13,COUNTIF($L$20:L82,"&lt;&gt;")&lt;1401,14,COUNTIF($L$20:L82,"&lt;&gt;")&lt;1501,15,COUNTIF($L$20:L82,"&lt;&gt;")&lt;1601,16,COUNTIF($L$20:L82,"&lt;&gt;")&lt;1701,17,COUNTIF($L$20:L82,"&lt;&gt;")&lt;1801,18,COUNTIF($L$20:L82,"&lt;&gt;")&lt;1901,19,COUNTIF($L$20:L82,"&lt;&gt;")&lt;2001,20,COUNTIF($L$20:L82,"&lt;&gt;")&lt;2101,21,COUNTIF($L$20:L82,"&lt;&gt;")&lt;2201,22,COUNTIF($L$20:L82,"&lt;&gt;")&lt;2301,23,COUNTIF($L$20:L82,"&lt;&gt;")&lt;2401,24,COUNTIF($L$20:L82,"&lt;&gt;")&lt;2501,25,COUNTIF($L$20:L82,"&lt;&gt;")&lt;2601,26,COUNTIF($L$20:L82,"&lt;&gt;")&lt;2701,27,COUNTIF($L$20:L82,"&lt;&gt;")&lt;2801,28,COUNTIF($L$20:L82,"&lt;&gt;")&lt;2901,29,COUNTIF($L$20:L82,"&lt;&gt;")&lt;3001,30),"")</f>
        <v/>
      </c>
      <c r="AM82" t="str">
        <f t="shared" si="1"/>
        <v/>
      </c>
      <c r="AN82" t="str">
        <f t="shared" si="3"/>
        <v/>
      </c>
      <c r="AP82" t="str">
        <f t="shared" si="4"/>
        <v/>
      </c>
      <c r="AQ82" t="str">
        <f>IF(AO82="","",COUNTIFS(AM82:$AM$3019,AO82))</f>
        <v/>
      </c>
    </row>
    <row r="83" spans="1:43" x14ac:dyDescent="0.25">
      <c r="A83" s="6" t="str">
        <f>IF(COUNT($A$20:A82)&lt;&gt;$B$4,IF(A82="","",A82+1),"")</f>
        <v/>
      </c>
      <c r="B83" s="3"/>
      <c r="C83" s="3"/>
      <c r="D83" s="122"/>
      <c r="E83" s="3"/>
      <c r="F83" s="3"/>
      <c r="G83" s="3"/>
      <c r="H83" s="3"/>
      <c r="I83" s="120"/>
      <c r="J83" s="3"/>
      <c r="K83" s="119" t="str" cm="1">
        <f t="array" ref="K83">IF(OR($J$14 = "A",$J$14 = "B",$J$14 = "C"),IF(I83="","",IF(LEN(I83)&gt;2,_xlfn.IFS(ISNUMBER(SEARCH("_",I83)),I83,ISNUMBER(SEARCH(", ",I83)),SUBSTITUTE(I83,", ","_"),ISNUMBER(SEARCH("/ ",I83)),SUBSTITUTE(I83,"/ ","_"),ISNUMBER(SEARCH(",",I83)),SUBSTITUTE(I83,",","_"),ISNUMBER(SEARCH("/",I83)),SUBSTITUTE(I83,"/","_"),ISNUMBER(SEARCH("",I83)),I83),I83)),IF(OR($J$14 = "J",$J$14 = "K"),"",IF(D83="","",IF(LEN(D83)&gt;2,_xlfn.IFS(ISNUMBER(SEARCH("_",D83)),D83,ISNUMBER(SEARCH(", ",D83)),SUBSTITUTE(D83,", ","_"),ISNUMBER(SEARCH("/ ",D83)),SUBSTITUTE(D83,"/ ","_"),ISNUMBER(SEARCH(",",D83)),SUBSTITUTE(D83,",","_"),ISNUMBER(SEARCH("/",D83)),SUBSTITUTE(D83,"/","_"),ISNUMBER(SEARCH("",D83)),D83),D83))))</f>
        <v/>
      </c>
      <c r="L83" s="1"/>
      <c r="M83" s="1" t="str">
        <f t="shared" si="0"/>
        <v/>
      </c>
      <c r="N83" s="94" t="str">
        <f>IF($L83="None","",IF(ISERROR(VLOOKUP($L83,Info!$B$4:$B$266,1,FALSE)),"",VLOOKUP($L83,Info!$B$4:$L$266,5,FALSE)))</f>
        <v/>
      </c>
      <c r="O83" s="94" t="str">
        <f>IF(K83="","",IF(AND($J$12&lt;&gt;"ABC",N83="3"),"BAC",IF(N83="3","ABC",IF($J$12&lt;&gt;"ABC",IF($J$10="Standard",VLOOKUP(K83,Info!$BE$4:$BF$481,2,FALSE),VLOOKUP(K83,Info!$BI$4:$BJ$482,2,FALSE)),IF($J$10="Standard",VLOOKUP(K83,Info!$AG$4:$AH$2994,2,FALSE),VLOOKUP(K83,Info!$AK$4:$AL$2997,2,FALSE))))))</f>
        <v/>
      </c>
      <c r="P83" s="94" t="str">
        <f>IF($L83="None","",IF(ISERROR(VLOOKUP($L83,Info!$B$4:$B$266,1,FALSE)),"",VLOOKUP($L83,Info!$B$4:$L$266,3,FALSE)))</f>
        <v/>
      </c>
      <c r="Q83" s="96" t="str">
        <f>IF($L83="None","",IF(ISERROR(VLOOKUP($L83,Info!$B$4:$B$266,1,FALSE)),"",VLOOKUP($L83,Info!$B$4:$L$266,4,FALSE)))</f>
        <v/>
      </c>
      <c r="R83" s="1"/>
      <c r="S83" s="6" t="str">
        <f t="shared" si="2"/>
        <v/>
      </c>
      <c r="T83" s="6" t="str">
        <f>IF($L83="None","",IF(ISERROR(VLOOKUP($L83,Info!$B$4:$B$266,1,FALSE)),"",VLOOKUP($L83,Info!$B$4:$L$266,11,FALSE)))</f>
        <v/>
      </c>
      <c r="U83" s="1"/>
      <c r="V83" s="1"/>
      <c r="W83" s="1"/>
      <c r="X83" s="1" t="str">
        <f>IF($L83="None","",IF(ISERROR(VLOOKUP($L83,Info!$B$4:$B$266,1,FALSE)),"",IF(OR(W83="Metallic Liquid Tight",W83="Non-Metallic Liquid Tight",W83="LSZH",W83="Greenfield"),VLOOKUP($L83,Info!$B$4:$L$266,7,FALSE),"N/A")))</f>
        <v/>
      </c>
      <c r="Y83" s="1"/>
      <c r="Z83" s="96" t="str">
        <f>IF($L83="None","",IF(ISERROR(VLOOKUP($L83,Info!$B$4:$B$266,1,FALSE)),"",VLOOKUP($L83,Info!$B$4:$L$266,9,FALSE)))</f>
        <v/>
      </c>
      <c r="AA83" s="96" t="str">
        <f>IF($L83="None","",IF(ISERROR(VLOOKUP($L83,Info!$B$4:$B$266,1,FALSE)),"",VLOOKUP($L83,Info!$B$4:$L$266,8,FALSE)))</f>
        <v/>
      </c>
      <c r="AB83" s="96" t="str">
        <f>IF($L83="None","",IF(ISERROR(VLOOKUP($L83,Info!$B$4:$B$266,1,FALSE)),"",VLOOKUP($L83,Info!$B$4:$L$266,10,FALSE)))</f>
        <v/>
      </c>
      <c r="AC83" s="1" t="str">
        <f>IF(W83="SO Cable","Black,White",IF(O83="","",IF(P83="","",IF($J$12&lt;&gt;"ABC",IF(P83&lt;="250",VLOOKUP(O83,Info!$AZ$4:$BB$22,3,FALSE),VLOOKUP(O83,Info!$AZ$23:$BB$39,3,FALSE)),IF(P83&lt;="250",VLOOKUP(O83,Info!$AO$4:$AQ$22,3,FALSE),VLOOKUP(O83,Info!$AO$23:$AP$39,3,FALSE))))))</f>
        <v/>
      </c>
      <c r="AD83" s="1"/>
      <c r="AE83" s="1" t="str">
        <f>IF($L83="None","",IF(ISERROR(VLOOKUP($L83,Info!$B$4:$B$266,1,FALSE)),"",VLOOKUP($L83,Info!$B$4:$L$266,4,FALSE)))</f>
        <v/>
      </c>
      <c r="AF83" s="1" t="str">
        <f>IF($L83="None","",IF(ISERROR(VLOOKUP($L83,Info!$B$4:$B$266,1,FALSE)),"",VLOOKUP($L83,Info!$B$4:$L$266,6,FALSE)))</f>
        <v/>
      </c>
      <c r="AG83" s="1"/>
      <c r="AH83" s="33" t="str" cm="1">
        <f t="array" ref="AH83">IF(AND(L83&lt;&gt;"",O83&lt;&gt;"",R83:S83&lt;&gt;"",W83:X83&lt;&gt;"",Z83:AA83&lt;&gt;"",AC83&lt;&gt;""),"Good","Bad")</f>
        <v>Bad</v>
      </c>
      <c r="AL83" t="str" cm="1">
        <f t="array" ref="AL83">IF(R83&gt;0,_xlfn.IFS(COUNTIF($L$20:L83,"&lt;&gt;")&lt;101,1,COUNTIF($L$20:L83,"&lt;&gt;")&lt;201,2,COUNTIF($L$20:L83,"&lt;&gt;")&lt;301,3,COUNTIF($L$20:L83,"&lt;&gt;")&lt;401,4,COUNTIF($L$20:L83,"&lt;&gt;")&lt;501,5,COUNTIF($L$20:L83,"&lt;&gt;")&lt;601,6,COUNTIF($L$20:L83,"&lt;&gt;")&lt;701,7,COUNTIF($L$20:L83,"&lt;&gt;")&lt;801,8,COUNTIF($L$20:L83,"&lt;&gt;")&lt;901,9,COUNTIF($L$20:L83,"&lt;&gt;")&lt;1001,10,COUNTIF($L$20:L83,"&lt;&gt;")&lt;1101,11,COUNTIF($L$20:L83,"&lt;&gt;")&lt;1201,12,COUNTIF($L$20:L83,"&lt;&gt;")&lt;1301,13,COUNTIF($L$20:L83,"&lt;&gt;")&lt;1401,14,COUNTIF($L$20:L83,"&lt;&gt;")&lt;1501,15,COUNTIF($L$20:L83,"&lt;&gt;")&lt;1601,16,COUNTIF($L$20:L83,"&lt;&gt;")&lt;1701,17,COUNTIF($L$20:L83,"&lt;&gt;")&lt;1801,18,COUNTIF($L$20:L83,"&lt;&gt;")&lt;1901,19,COUNTIF($L$20:L83,"&lt;&gt;")&lt;2001,20,COUNTIF($L$20:L83,"&lt;&gt;")&lt;2101,21,COUNTIF($L$20:L83,"&lt;&gt;")&lt;2201,22,COUNTIF($L$20:L83,"&lt;&gt;")&lt;2301,23,COUNTIF($L$20:L83,"&lt;&gt;")&lt;2401,24,COUNTIF($L$20:L83,"&lt;&gt;")&lt;2501,25,COUNTIF($L$20:L83,"&lt;&gt;")&lt;2601,26,COUNTIF($L$20:L83,"&lt;&gt;")&lt;2701,27,COUNTIF($L$20:L83,"&lt;&gt;")&lt;2801,28,COUNTIF($L$20:L83,"&lt;&gt;")&lt;2901,29,COUNTIF($L$20:L83,"&lt;&gt;")&lt;3001,30),"")</f>
        <v/>
      </c>
      <c r="AM83" t="str">
        <f t="shared" si="1"/>
        <v/>
      </c>
      <c r="AN83" t="str">
        <f t="shared" si="3"/>
        <v/>
      </c>
      <c r="AP83" t="str">
        <f t="shared" si="4"/>
        <v/>
      </c>
      <c r="AQ83" t="str">
        <f>IF(AO83="","",COUNTIFS(AM83:$AM$3019,AO83))</f>
        <v/>
      </c>
    </row>
    <row r="84" spans="1:43" x14ac:dyDescent="0.25">
      <c r="A84" s="6" t="str">
        <f>IF(COUNT($A$20:A83)&lt;&gt;$B$4,IF(A83="","",A83+1),"")</f>
        <v/>
      </c>
      <c r="B84" s="3"/>
      <c r="C84" s="3"/>
      <c r="D84" s="122"/>
      <c r="E84" s="3"/>
      <c r="F84" s="3"/>
      <c r="G84" s="3"/>
      <c r="H84" s="3"/>
      <c r="I84" s="120"/>
      <c r="J84" s="3"/>
      <c r="K84" s="119" t="str" cm="1">
        <f t="array" ref="K84">IF(OR($J$14 = "A",$J$14 = "B",$J$14 = "C"),IF(I84="","",IF(LEN(I84)&gt;2,_xlfn.IFS(ISNUMBER(SEARCH("_",I84)),I84,ISNUMBER(SEARCH(", ",I84)),SUBSTITUTE(I84,", ","_"),ISNUMBER(SEARCH("/ ",I84)),SUBSTITUTE(I84,"/ ","_"),ISNUMBER(SEARCH(",",I84)),SUBSTITUTE(I84,",","_"),ISNUMBER(SEARCH("/",I84)),SUBSTITUTE(I84,"/","_"),ISNUMBER(SEARCH("",I84)),I84),I84)),IF(OR($J$14 = "J",$J$14 = "K"),"",IF(D84="","",IF(LEN(D84)&gt;2,_xlfn.IFS(ISNUMBER(SEARCH("_",D84)),D84,ISNUMBER(SEARCH(", ",D84)),SUBSTITUTE(D84,", ","_"),ISNUMBER(SEARCH("/ ",D84)),SUBSTITUTE(D84,"/ ","_"),ISNUMBER(SEARCH(",",D84)),SUBSTITUTE(D84,",","_"),ISNUMBER(SEARCH("/",D84)),SUBSTITUTE(D84,"/","_"),ISNUMBER(SEARCH("",D84)),D84),D84))))</f>
        <v/>
      </c>
      <c r="L84" s="1"/>
      <c r="M84" s="1" t="str">
        <f t="shared" si="0"/>
        <v/>
      </c>
      <c r="N84" s="94" t="str">
        <f>IF($L84="None","",IF(ISERROR(VLOOKUP($L84,Info!$B$4:$B$266,1,FALSE)),"",VLOOKUP($L84,Info!$B$4:$L$266,5,FALSE)))</f>
        <v/>
      </c>
      <c r="O84" s="94" t="str">
        <f>IF(K84="","",IF(AND($J$12&lt;&gt;"ABC",N84="3"),"BAC",IF(N84="3","ABC",IF($J$12&lt;&gt;"ABC",IF($J$10="Standard",VLOOKUP(K84,Info!$BE$4:$BF$481,2,FALSE),VLOOKUP(K84,Info!$BI$4:$BJ$482,2,FALSE)),IF($J$10="Standard",VLOOKUP(K84,Info!$AG$4:$AH$2994,2,FALSE),VLOOKUP(K84,Info!$AK$4:$AL$2997,2,FALSE))))))</f>
        <v/>
      </c>
      <c r="P84" s="94" t="str">
        <f>IF($L84="None","",IF(ISERROR(VLOOKUP($L84,Info!$B$4:$B$266,1,FALSE)),"",VLOOKUP($L84,Info!$B$4:$L$266,3,FALSE)))</f>
        <v/>
      </c>
      <c r="Q84" s="96" t="str">
        <f>IF($L84="None","",IF(ISERROR(VLOOKUP($L84,Info!$B$4:$B$266,1,FALSE)),"",VLOOKUP($L84,Info!$B$4:$L$266,4,FALSE)))</f>
        <v/>
      </c>
      <c r="R84" s="1"/>
      <c r="S84" s="6" t="str">
        <f t="shared" si="2"/>
        <v/>
      </c>
      <c r="T84" s="6" t="str">
        <f>IF($L84="None","",IF(ISERROR(VLOOKUP($L84,Info!$B$4:$B$266,1,FALSE)),"",VLOOKUP($L84,Info!$B$4:$L$266,11,FALSE)))</f>
        <v/>
      </c>
      <c r="U84" s="1"/>
      <c r="V84" s="1"/>
      <c r="W84" s="1"/>
      <c r="X84" s="1" t="str">
        <f>IF($L84="None","",IF(ISERROR(VLOOKUP($L84,Info!$B$4:$B$266,1,FALSE)),"",IF(OR(W84="Metallic Liquid Tight",W84="Non-Metallic Liquid Tight",W84="LSZH",W84="Greenfield"),VLOOKUP($L84,Info!$B$4:$L$266,7,FALSE),"N/A")))</f>
        <v/>
      </c>
      <c r="Y84" s="1"/>
      <c r="Z84" s="96" t="str">
        <f>IF($L84="None","",IF(ISERROR(VLOOKUP($L84,Info!$B$4:$B$266,1,FALSE)),"",VLOOKUP($L84,Info!$B$4:$L$266,9,FALSE)))</f>
        <v/>
      </c>
      <c r="AA84" s="96" t="str">
        <f>IF($L84="None","",IF(ISERROR(VLOOKUP($L84,Info!$B$4:$B$266,1,FALSE)),"",VLOOKUP($L84,Info!$B$4:$L$266,8,FALSE)))</f>
        <v/>
      </c>
      <c r="AB84" s="96" t="str">
        <f>IF($L84="None","",IF(ISERROR(VLOOKUP($L84,Info!$B$4:$B$266,1,FALSE)),"",VLOOKUP($L84,Info!$B$4:$L$266,10,FALSE)))</f>
        <v/>
      </c>
      <c r="AC84" s="1" t="str">
        <f>IF(W84="SO Cable","Black,White",IF(O84="","",IF(P84="","",IF($J$12&lt;&gt;"ABC",IF(P84&lt;="250",VLOOKUP(O84,Info!$AZ$4:$BB$22,3,FALSE),VLOOKUP(O84,Info!$AZ$23:$BB$39,3,FALSE)),IF(P84&lt;="250",VLOOKUP(O84,Info!$AO$4:$AQ$22,3,FALSE),VLOOKUP(O84,Info!$AO$23:$AP$39,3,FALSE))))))</f>
        <v/>
      </c>
      <c r="AD84" s="1"/>
      <c r="AE84" s="1" t="str">
        <f>IF($L84="None","",IF(ISERROR(VLOOKUP($L84,Info!$B$4:$B$266,1,FALSE)),"",VLOOKUP($L84,Info!$B$4:$L$266,4,FALSE)))</f>
        <v/>
      </c>
      <c r="AF84" s="1" t="str">
        <f>IF($L84="None","",IF(ISERROR(VLOOKUP($L84,Info!$B$4:$B$266,1,FALSE)),"",VLOOKUP($L84,Info!$B$4:$L$266,6,FALSE)))</f>
        <v/>
      </c>
      <c r="AG84" s="1"/>
      <c r="AH84" s="33" t="str" cm="1">
        <f t="array" ref="AH84">IF(AND(L84&lt;&gt;"",O84&lt;&gt;"",R84:S84&lt;&gt;"",W84:X84&lt;&gt;"",Z84:AA84&lt;&gt;"",AC84&lt;&gt;""),"Good","Bad")</f>
        <v>Bad</v>
      </c>
      <c r="AL84" t="str" cm="1">
        <f t="array" ref="AL84">IF(R84&gt;0,_xlfn.IFS(COUNTIF($L$20:L84,"&lt;&gt;")&lt;101,1,COUNTIF($L$20:L84,"&lt;&gt;")&lt;201,2,COUNTIF($L$20:L84,"&lt;&gt;")&lt;301,3,COUNTIF($L$20:L84,"&lt;&gt;")&lt;401,4,COUNTIF($L$20:L84,"&lt;&gt;")&lt;501,5,COUNTIF($L$20:L84,"&lt;&gt;")&lt;601,6,COUNTIF($L$20:L84,"&lt;&gt;")&lt;701,7,COUNTIF($L$20:L84,"&lt;&gt;")&lt;801,8,COUNTIF($L$20:L84,"&lt;&gt;")&lt;901,9,COUNTIF($L$20:L84,"&lt;&gt;")&lt;1001,10,COUNTIF($L$20:L84,"&lt;&gt;")&lt;1101,11,COUNTIF($L$20:L84,"&lt;&gt;")&lt;1201,12,COUNTIF($L$20:L84,"&lt;&gt;")&lt;1301,13,COUNTIF($L$20:L84,"&lt;&gt;")&lt;1401,14,COUNTIF($L$20:L84,"&lt;&gt;")&lt;1501,15,COUNTIF($L$20:L84,"&lt;&gt;")&lt;1601,16,COUNTIF($L$20:L84,"&lt;&gt;")&lt;1701,17,COUNTIF($L$20:L84,"&lt;&gt;")&lt;1801,18,COUNTIF($L$20:L84,"&lt;&gt;")&lt;1901,19,COUNTIF($L$20:L84,"&lt;&gt;")&lt;2001,20,COUNTIF($L$20:L84,"&lt;&gt;")&lt;2101,21,COUNTIF($L$20:L84,"&lt;&gt;")&lt;2201,22,COUNTIF($L$20:L84,"&lt;&gt;")&lt;2301,23,COUNTIF($L$20:L84,"&lt;&gt;")&lt;2401,24,COUNTIF($L$20:L84,"&lt;&gt;")&lt;2501,25,COUNTIF($L$20:L84,"&lt;&gt;")&lt;2601,26,COUNTIF($L$20:L84,"&lt;&gt;")&lt;2701,27,COUNTIF($L$20:L84,"&lt;&gt;")&lt;2801,28,COUNTIF($L$20:L84,"&lt;&gt;")&lt;2901,29,COUNTIF($L$20:L84,"&lt;&gt;")&lt;3001,30),"")</f>
        <v/>
      </c>
      <c r="AM84" t="str">
        <f t="shared" ref="AM84:AM147" si="5">L84&amp;Z84&amp;AA84&amp;W84&amp;X84&amp;Y84&amp;AL84</f>
        <v/>
      </c>
      <c r="AN84" t="str">
        <f t="shared" si="3"/>
        <v/>
      </c>
      <c r="AP84" t="str">
        <f t="shared" si="4"/>
        <v/>
      </c>
      <c r="AQ84" t="str">
        <f>IF(AO84="","",COUNTIFS(AM84:$AM$3019,AO84))</f>
        <v/>
      </c>
    </row>
    <row r="85" spans="1:43" x14ac:dyDescent="0.25">
      <c r="A85" s="6" t="str">
        <f>IF(COUNT($A$20:A84)&lt;&gt;$B$4,IF(A84="","",A84+1),"")</f>
        <v/>
      </c>
      <c r="B85" s="3"/>
      <c r="C85" s="3"/>
      <c r="D85" s="122"/>
      <c r="E85" s="3"/>
      <c r="F85" s="3"/>
      <c r="G85" s="3"/>
      <c r="H85" s="3"/>
      <c r="I85" s="120"/>
      <c r="J85" s="3"/>
      <c r="K85" s="119" t="str" cm="1">
        <f t="array" ref="K85">IF(OR($J$14 = "A",$J$14 = "B",$J$14 = "C"),IF(I85="","",IF(LEN(I85)&gt;2,_xlfn.IFS(ISNUMBER(SEARCH("_",I85)),I85,ISNUMBER(SEARCH(", ",I85)),SUBSTITUTE(I85,", ","_"),ISNUMBER(SEARCH("/ ",I85)),SUBSTITUTE(I85,"/ ","_"),ISNUMBER(SEARCH(",",I85)),SUBSTITUTE(I85,",","_"),ISNUMBER(SEARCH("/",I85)),SUBSTITUTE(I85,"/","_"),ISNUMBER(SEARCH("",I85)),I85),I85)),IF(OR($J$14 = "J",$J$14 = "K"),"",IF(D85="","",IF(LEN(D85)&gt;2,_xlfn.IFS(ISNUMBER(SEARCH("_",D85)),D85,ISNUMBER(SEARCH(", ",D85)),SUBSTITUTE(D85,", ","_"),ISNUMBER(SEARCH("/ ",D85)),SUBSTITUTE(D85,"/ ","_"),ISNUMBER(SEARCH(",",D85)),SUBSTITUTE(D85,",","_"),ISNUMBER(SEARCH("/",D85)),SUBSTITUTE(D85,"/","_"),ISNUMBER(SEARCH("",D85)),D85),D85))))</f>
        <v/>
      </c>
      <c r="L85" s="1"/>
      <c r="M85" s="1" t="str">
        <f t="shared" ref="M85:M148" si="6">IF(L85="","","Pigtail")</f>
        <v/>
      </c>
      <c r="N85" s="94" t="str">
        <f>IF($L85="None","",IF(ISERROR(VLOOKUP($L85,Info!$B$4:$B$266,1,FALSE)),"",VLOOKUP($L85,Info!$B$4:$L$266,5,FALSE)))</f>
        <v/>
      </c>
      <c r="O85" s="94" t="str">
        <f>IF(K85="","",IF(AND($J$12&lt;&gt;"ABC",N85="3"),"BAC",IF(N85="3","ABC",IF($J$12&lt;&gt;"ABC",IF($J$10="Standard",VLOOKUP(K85,Info!$BE$4:$BF$481,2,FALSE),VLOOKUP(K85,Info!$BI$4:$BJ$482,2,FALSE)),IF($J$10="Standard",VLOOKUP(K85,Info!$AG$4:$AH$2994,2,FALSE),VLOOKUP(K85,Info!$AK$4:$AL$2997,2,FALSE))))))</f>
        <v/>
      </c>
      <c r="P85" s="94" t="str">
        <f>IF($L85="None","",IF(ISERROR(VLOOKUP($L85,Info!$B$4:$B$266,1,FALSE)),"",VLOOKUP($L85,Info!$B$4:$L$266,3,FALSE)))</f>
        <v/>
      </c>
      <c r="Q85" s="96" t="str">
        <f>IF($L85="None","",IF(ISERROR(VLOOKUP($L85,Info!$B$4:$B$266,1,FALSE)),"",VLOOKUP($L85,Info!$B$4:$L$266,4,FALSE)))</f>
        <v/>
      </c>
      <c r="R85" s="1"/>
      <c r="S85" s="6" t="str">
        <f t="shared" ref="S85:S148" si="7">IF(M85 = "","",IF(M85 &lt;&gt; "Pigtail","0",""))</f>
        <v/>
      </c>
      <c r="T85" s="6" t="str">
        <f>IF($L85="None","",IF(ISERROR(VLOOKUP($L85,Info!$B$4:$B$266,1,FALSE)),"",VLOOKUP($L85,Info!$B$4:$L$266,11,FALSE)))</f>
        <v/>
      </c>
      <c r="U85" s="1"/>
      <c r="V85" s="1"/>
      <c r="W85" s="1"/>
      <c r="X85" s="1" t="str">
        <f>IF($L85="None","",IF(ISERROR(VLOOKUP($L85,Info!$B$4:$B$266,1,FALSE)),"",IF(OR(W85="Metallic Liquid Tight",W85="Non-Metallic Liquid Tight",W85="LSZH",W85="Greenfield"),VLOOKUP($L85,Info!$B$4:$L$266,7,FALSE),"N/A")))</f>
        <v/>
      </c>
      <c r="Y85" s="1"/>
      <c r="Z85" s="96" t="str">
        <f>IF($L85="None","",IF(ISERROR(VLOOKUP($L85,Info!$B$4:$B$266,1,FALSE)),"",VLOOKUP($L85,Info!$B$4:$L$266,9,FALSE)))</f>
        <v/>
      </c>
      <c r="AA85" s="96" t="str">
        <f>IF($L85="None","",IF(ISERROR(VLOOKUP($L85,Info!$B$4:$B$266,1,FALSE)),"",VLOOKUP($L85,Info!$B$4:$L$266,8,FALSE)))</f>
        <v/>
      </c>
      <c r="AB85" s="96" t="str">
        <f>IF($L85="None","",IF(ISERROR(VLOOKUP($L85,Info!$B$4:$B$266,1,FALSE)),"",VLOOKUP($L85,Info!$B$4:$L$266,10,FALSE)))</f>
        <v/>
      </c>
      <c r="AC85" s="1" t="str">
        <f>IF(W85="SO Cable","Black,White",IF(O85="","",IF(P85="","",IF($J$12&lt;&gt;"ABC",IF(P85&lt;="250",VLOOKUP(O85,Info!$AZ$4:$BB$22,3,FALSE),VLOOKUP(O85,Info!$AZ$23:$BB$39,3,FALSE)),IF(P85&lt;="250",VLOOKUP(O85,Info!$AO$4:$AQ$22,3,FALSE),VLOOKUP(O85,Info!$AO$23:$AP$39,3,FALSE))))))</f>
        <v/>
      </c>
      <c r="AD85" s="1"/>
      <c r="AE85" s="1" t="str">
        <f>IF($L85="None","",IF(ISERROR(VLOOKUP($L85,Info!$B$4:$B$266,1,FALSE)),"",VLOOKUP($L85,Info!$B$4:$L$266,4,FALSE)))</f>
        <v/>
      </c>
      <c r="AF85" s="1" t="str">
        <f>IF($L85="None","",IF(ISERROR(VLOOKUP($L85,Info!$B$4:$B$266,1,FALSE)),"",VLOOKUP($L85,Info!$B$4:$L$266,6,FALSE)))</f>
        <v/>
      </c>
      <c r="AG85" s="1"/>
      <c r="AH85" s="33" t="str" cm="1">
        <f t="array" ref="AH85">IF(AND(L85&lt;&gt;"",O85&lt;&gt;"",R85:S85&lt;&gt;"",W85:X85&lt;&gt;"",Z85:AA85&lt;&gt;"",AC85&lt;&gt;""),"Good","Bad")</f>
        <v>Bad</v>
      </c>
      <c r="AL85" t="str" cm="1">
        <f t="array" ref="AL85">IF(R85&gt;0,_xlfn.IFS(COUNTIF($L$20:L85,"&lt;&gt;")&lt;101,1,COUNTIF($L$20:L85,"&lt;&gt;")&lt;201,2,COUNTIF($L$20:L85,"&lt;&gt;")&lt;301,3,COUNTIF($L$20:L85,"&lt;&gt;")&lt;401,4,COUNTIF($L$20:L85,"&lt;&gt;")&lt;501,5,COUNTIF($L$20:L85,"&lt;&gt;")&lt;601,6,COUNTIF($L$20:L85,"&lt;&gt;")&lt;701,7,COUNTIF($L$20:L85,"&lt;&gt;")&lt;801,8,COUNTIF($L$20:L85,"&lt;&gt;")&lt;901,9,COUNTIF($L$20:L85,"&lt;&gt;")&lt;1001,10,COUNTIF($L$20:L85,"&lt;&gt;")&lt;1101,11,COUNTIF($L$20:L85,"&lt;&gt;")&lt;1201,12,COUNTIF($L$20:L85,"&lt;&gt;")&lt;1301,13,COUNTIF($L$20:L85,"&lt;&gt;")&lt;1401,14,COUNTIF($L$20:L85,"&lt;&gt;")&lt;1501,15,COUNTIF($L$20:L85,"&lt;&gt;")&lt;1601,16,COUNTIF($L$20:L85,"&lt;&gt;")&lt;1701,17,COUNTIF($L$20:L85,"&lt;&gt;")&lt;1801,18,COUNTIF($L$20:L85,"&lt;&gt;")&lt;1901,19,COUNTIF($L$20:L85,"&lt;&gt;")&lt;2001,20,COUNTIF($L$20:L85,"&lt;&gt;")&lt;2101,21,COUNTIF($L$20:L85,"&lt;&gt;")&lt;2201,22,COUNTIF($L$20:L85,"&lt;&gt;")&lt;2301,23,COUNTIF($L$20:L85,"&lt;&gt;")&lt;2401,24,COUNTIF($L$20:L85,"&lt;&gt;")&lt;2501,25,COUNTIF($L$20:L85,"&lt;&gt;")&lt;2601,26,COUNTIF($L$20:L85,"&lt;&gt;")&lt;2701,27,COUNTIF($L$20:L85,"&lt;&gt;")&lt;2801,28,COUNTIF($L$20:L85,"&lt;&gt;")&lt;2901,29,COUNTIF($L$20:L85,"&lt;&gt;")&lt;3001,30),"")</f>
        <v/>
      </c>
      <c r="AM85" t="str">
        <f t="shared" si="5"/>
        <v/>
      </c>
      <c r="AN85" t="str">
        <f t="shared" si="3"/>
        <v/>
      </c>
      <c r="AP85" t="str">
        <f t="shared" ref="AP85:AP148" si="8">IF(R85&gt;0,AP84+1,"")</f>
        <v/>
      </c>
      <c r="AQ85" t="str">
        <f>IF(AO85="","",COUNTIFS(AM85:$AM$3019,AO85))</f>
        <v/>
      </c>
    </row>
    <row r="86" spans="1:43" x14ac:dyDescent="0.25">
      <c r="A86" s="6" t="str">
        <f>IF(COUNT($A$20:A85)&lt;&gt;$B$4,IF(A85="","",A85+1),"")</f>
        <v/>
      </c>
      <c r="B86" s="3"/>
      <c r="C86" s="3"/>
      <c r="D86" s="122"/>
      <c r="E86" s="3"/>
      <c r="F86" s="3"/>
      <c r="G86" s="3"/>
      <c r="H86" s="3"/>
      <c r="I86" s="120"/>
      <c r="J86" s="3"/>
      <c r="K86" s="119" t="str" cm="1">
        <f t="array" ref="K86">IF(OR($J$14 = "A",$J$14 = "B",$J$14 = "C"),IF(I86="","",IF(LEN(I86)&gt;2,_xlfn.IFS(ISNUMBER(SEARCH("_",I86)),I86,ISNUMBER(SEARCH(", ",I86)),SUBSTITUTE(I86,", ","_"),ISNUMBER(SEARCH("/ ",I86)),SUBSTITUTE(I86,"/ ","_"),ISNUMBER(SEARCH(",",I86)),SUBSTITUTE(I86,",","_"),ISNUMBER(SEARCH("/",I86)),SUBSTITUTE(I86,"/","_"),ISNUMBER(SEARCH("",I86)),I86),I86)),IF(OR($J$14 = "J",$J$14 = "K"),"",IF(D86="","",IF(LEN(D86)&gt;2,_xlfn.IFS(ISNUMBER(SEARCH("_",D86)),D86,ISNUMBER(SEARCH(", ",D86)),SUBSTITUTE(D86,", ","_"),ISNUMBER(SEARCH("/ ",D86)),SUBSTITUTE(D86,"/ ","_"),ISNUMBER(SEARCH(",",D86)),SUBSTITUTE(D86,",","_"),ISNUMBER(SEARCH("/",D86)),SUBSTITUTE(D86,"/","_"),ISNUMBER(SEARCH("",D86)),D86),D86))))</f>
        <v/>
      </c>
      <c r="L86" s="1"/>
      <c r="M86" s="1" t="str">
        <f t="shared" si="6"/>
        <v/>
      </c>
      <c r="N86" s="94" t="str">
        <f>IF($L86="None","",IF(ISERROR(VLOOKUP($L86,Info!$B$4:$B$266,1,FALSE)),"",VLOOKUP($L86,Info!$B$4:$L$266,5,FALSE)))</f>
        <v/>
      </c>
      <c r="O86" s="94" t="str">
        <f>IF(K86="","",IF(AND($J$12&lt;&gt;"ABC",N86="3"),"BAC",IF(N86="3","ABC",IF($J$12&lt;&gt;"ABC",IF($J$10="Standard",VLOOKUP(K86,Info!$BE$4:$BF$481,2,FALSE),VLOOKUP(K86,Info!$BI$4:$BJ$482,2,FALSE)),IF($J$10="Standard",VLOOKUP(K86,Info!$AG$4:$AH$2994,2,FALSE),VLOOKUP(K86,Info!$AK$4:$AL$2997,2,FALSE))))))</f>
        <v/>
      </c>
      <c r="P86" s="94" t="str">
        <f>IF($L86="None","",IF(ISERROR(VLOOKUP($L86,Info!$B$4:$B$266,1,FALSE)),"",VLOOKUP($L86,Info!$B$4:$L$266,3,FALSE)))</f>
        <v/>
      </c>
      <c r="Q86" s="96" t="str">
        <f>IF($L86="None","",IF(ISERROR(VLOOKUP($L86,Info!$B$4:$B$266,1,FALSE)),"",VLOOKUP($L86,Info!$B$4:$L$266,4,FALSE)))</f>
        <v/>
      </c>
      <c r="R86" s="1"/>
      <c r="S86" s="6" t="str">
        <f t="shared" si="7"/>
        <v/>
      </c>
      <c r="T86" s="6" t="str">
        <f>IF($L86="None","",IF(ISERROR(VLOOKUP($L86,Info!$B$4:$B$266,1,FALSE)),"",VLOOKUP($L86,Info!$B$4:$L$266,11,FALSE)))</f>
        <v/>
      </c>
      <c r="U86" s="1"/>
      <c r="V86" s="1"/>
      <c r="W86" s="1"/>
      <c r="X86" s="1" t="str">
        <f>IF($L86="None","",IF(ISERROR(VLOOKUP($L86,Info!$B$4:$B$266,1,FALSE)),"",IF(OR(W86="Metallic Liquid Tight",W86="Non-Metallic Liquid Tight",W86="LSZH",W86="Greenfield"),VLOOKUP($L86,Info!$B$4:$L$266,7,FALSE),"N/A")))</f>
        <v/>
      </c>
      <c r="Y86" s="1"/>
      <c r="Z86" s="96" t="str">
        <f>IF($L86="None","",IF(ISERROR(VLOOKUP($L86,Info!$B$4:$B$266,1,FALSE)),"",VLOOKUP($L86,Info!$B$4:$L$266,9,FALSE)))</f>
        <v/>
      </c>
      <c r="AA86" s="96" t="str">
        <f>IF($L86="None","",IF(ISERROR(VLOOKUP($L86,Info!$B$4:$B$266,1,FALSE)),"",VLOOKUP($L86,Info!$B$4:$L$266,8,FALSE)))</f>
        <v/>
      </c>
      <c r="AB86" s="96" t="str">
        <f>IF($L86="None","",IF(ISERROR(VLOOKUP($L86,Info!$B$4:$B$266,1,FALSE)),"",VLOOKUP($L86,Info!$B$4:$L$266,10,FALSE)))</f>
        <v/>
      </c>
      <c r="AC86" s="1" t="str">
        <f>IF(W86="SO Cable","Black,White",IF(O86="","",IF(P86="","",IF($J$12&lt;&gt;"ABC",IF(P86&lt;="250",VLOOKUP(O86,Info!$AZ$4:$BB$22,3,FALSE),VLOOKUP(O86,Info!$AZ$23:$BB$39,3,FALSE)),IF(P86&lt;="250",VLOOKUP(O86,Info!$AO$4:$AQ$22,3,FALSE),VLOOKUP(O86,Info!$AO$23:$AP$39,3,FALSE))))))</f>
        <v/>
      </c>
      <c r="AD86" s="1"/>
      <c r="AE86" s="1" t="str">
        <f>IF($L86="None","",IF(ISERROR(VLOOKUP($L86,Info!$B$4:$B$266,1,FALSE)),"",VLOOKUP($L86,Info!$B$4:$L$266,4,FALSE)))</f>
        <v/>
      </c>
      <c r="AF86" s="1" t="str">
        <f>IF($L86="None","",IF(ISERROR(VLOOKUP($L86,Info!$B$4:$B$266,1,FALSE)),"",VLOOKUP($L86,Info!$B$4:$L$266,6,FALSE)))</f>
        <v/>
      </c>
      <c r="AG86" s="1"/>
      <c r="AH86" s="33" t="str" cm="1">
        <f t="array" ref="AH86">IF(AND(L86&lt;&gt;"",O86&lt;&gt;"",R86:S86&lt;&gt;"",W86:X86&lt;&gt;"",Z86:AA86&lt;&gt;"",AC86&lt;&gt;""),"Good","Bad")</f>
        <v>Bad</v>
      </c>
      <c r="AL86" t="str" cm="1">
        <f t="array" ref="AL86">IF(R86&gt;0,_xlfn.IFS(COUNTIF($L$20:L86,"&lt;&gt;")&lt;101,1,COUNTIF($L$20:L86,"&lt;&gt;")&lt;201,2,COUNTIF($L$20:L86,"&lt;&gt;")&lt;301,3,COUNTIF($L$20:L86,"&lt;&gt;")&lt;401,4,COUNTIF($L$20:L86,"&lt;&gt;")&lt;501,5,COUNTIF($L$20:L86,"&lt;&gt;")&lt;601,6,COUNTIF($L$20:L86,"&lt;&gt;")&lt;701,7,COUNTIF($L$20:L86,"&lt;&gt;")&lt;801,8,COUNTIF($L$20:L86,"&lt;&gt;")&lt;901,9,COUNTIF($L$20:L86,"&lt;&gt;")&lt;1001,10,COUNTIF($L$20:L86,"&lt;&gt;")&lt;1101,11,COUNTIF($L$20:L86,"&lt;&gt;")&lt;1201,12,COUNTIF($L$20:L86,"&lt;&gt;")&lt;1301,13,COUNTIF($L$20:L86,"&lt;&gt;")&lt;1401,14,COUNTIF($L$20:L86,"&lt;&gt;")&lt;1501,15,COUNTIF($L$20:L86,"&lt;&gt;")&lt;1601,16,COUNTIF($L$20:L86,"&lt;&gt;")&lt;1701,17,COUNTIF($L$20:L86,"&lt;&gt;")&lt;1801,18,COUNTIF($L$20:L86,"&lt;&gt;")&lt;1901,19,COUNTIF($L$20:L86,"&lt;&gt;")&lt;2001,20,COUNTIF($L$20:L86,"&lt;&gt;")&lt;2101,21,COUNTIF($L$20:L86,"&lt;&gt;")&lt;2201,22,COUNTIF($L$20:L86,"&lt;&gt;")&lt;2301,23,COUNTIF($L$20:L86,"&lt;&gt;")&lt;2401,24,COUNTIF($L$20:L86,"&lt;&gt;")&lt;2501,25,COUNTIF($L$20:L86,"&lt;&gt;")&lt;2601,26,COUNTIF($L$20:L86,"&lt;&gt;")&lt;2701,27,COUNTIF($L$20:L86,"&lt;&gt;")&lt;2801,28,COUNTIF($L$20:L86,"&lt;&gt;")&lt;2901,29,COUNTIF($L$20:L86,"&lt;&gt;")&lt;3001,30),"")</f>
        <v/>
      </c>
      <c r="AM86" t="str">
        <f t="shared" si="5"/>
        <v/>
      </c>
      <c r="AN86" t="str">
        <f t="shared" ref="AN86:AN149" si="9">IF(R86&gt;0,_xlfn.XLOOKUP(AM86,$AO$20:$AO$3019,$AP$20:$AP$3019,0,0,1),"")</f>
        <v/>
      </c>
      <c r="AP86" t="str">
        <f t="shared" si="8"/>
        <v/>
      </c>
      <c r="AQ86" t="str">
        <f>IF(AO86="","",COUNTIFS(AM86:$AM$3019,AO86))</f>
        <v/>
      </c>
    </row>
    <row r="87" spans="1:43" x14ac:dyDescent="0.25">
      <c r="A87" s="6" t="str">
        <f>IF(COUNT($A$20:A86)&lt;&gt;$B$4,IF(A86="","",A86+1),"")</f>
        <v/>
      </c>
      <c r="B87" s="3"/>
      <c r="C87" s="3"/>
      <c r="D87" s="122"/>
      <c r="E87" s="3"/>
      <c r="F87" s="3"/>
      <c r="G87" s="3"/>
      <c r="H87" s="3"/>
      <c r="I87" s="120"/>
      <c r="J87" s="3"/>
      <c r="K87" s="119" t="str" cm="1">
        <f t="array" ref="K87">IF(OR($J$14 = "A",$J$14 = "B",$J$14 = "C"),IF(I87="","",IF(LEN(I87)&gt;2,_xlfn.IFS(ISNUMBER(SEARCH("_",I87)),I87,ISNUMBER(SEARCH(", ",I87)),SUBSTITUTE(I87,", ","_"),ISNUMBER(SEARCH("/ ",I87)),SUBSTITUTE(I87,"/ ","_"),ISNUMBER(SEARCH(",",I87)),SUBSTITUTE(I87,",","_"),ISNUMBER(SEARCH("/",I87)),SUBSTITUTE(I87,"/","_"),ISNUMBER(SEARCH("",I87)),I87),I87)),IF(OR($J$14 = "J",$J$14 = "K"),"",IF(D87="","",IF(LEN(D87)&gt;2,_xlfn.IFS(ISNUMBER(SEARCH("_",D87)),D87,ISNUMBER(SEARCH(", ",D87)),SUBSTITUTE(D87,", ","_"),ISNUMBER(SEARCH("/ ",D87)),SUBSTITUTE(D87,"/ ","_"),ISNUMBER(SEARCH(",",D87)),SUBSTITUTE(D87,",","_"),ISNUMBER(SEARCH("/",D87)),SUBSTITUTE(D87,"/","_"),ISNUMBER(SEARCH("",D87)),D87),D87))))</f>
        <v/>
      </c>
      <c r="L87" s="1"/>
      <c r="M87" s="1" t="str">
        <f t="shared" si="6"/>
        <v/>
      </c>
      <c r="N87" s="94" t="str">
        <f>IF($L87="None","",IF(ISERROR(VLOOKUP($L87,Info!$B$4:$B$266,1,FALSE)),"",VLOOKUP($L87,Info!$B$4:$L$266,5,FALSE)))</f>
        <v/>
      </c>
      <c r="O87" s="94" t="str">
        <f>IF(K87="","",IF(AND($J$12&lt;&gt;"ABC",N87="3"),"BAC",IF(N87="3","ABC",IF($J$12&lt;&gt;"ABC",IF($J$10="Standard",VLOOKUP(K87,Info!$BE$4:$BF$481,2,FALSE),VLOOKUP(K87,Info!$BI$4:$BJ$482,2,FALSE)),IF($J$10="Standard",VLOOKUP(K87,Info!$AG$4:$AH$2994,2,FALSE),VLOOKUP(K87,Info!$AK$4:$AL$2997,2,FALSE))))))</f>
        <v/>
      </c>
      <c r="P87" s="94" t="str">
        <f>IF($L87="None","",IF(ISERROR(VLOOKUP($L87,Info!$B$4:$B$266,1,FALSE)),"",VLOOKUP($L87,Info!$B$4:$L$266,3,FALSE)))</f>
        <v/>
      </c>
      <c r="Q87" s="96" t="str">
        <f>IF($L87="None","",IF(ISERROR(VLOOKUP($L87,Info!$B$4:$B$266,1,FALSE)),"",VLOOKUP($L87,Info!$B$4:$L$266,4,FALSE)))</f>
        <v/>
      </c>
      <c r="R87" s="1"/>
      <c r="S87" s="6" t="str">
        <f t="shared" si="7"/>
        <v/>
      </c>
      <c r="T87" s="6" t="str">
        <f>IF($L87="None","",IF(ISERROR(VLOOKUP($L87,Info!$B$4:$B$266,1,FALSE)),"",VLOOKUP($L87,Info!$B$4:$L$266,11,FALSE)))</f>
        <v/>
      </c>
      <c r="U87" s="1"/>
      <c r="V87" s="1"/>
      <c r="W87" s="1"/>
      <c r="X87" s="1" t="str">
        <f>IF($L87="None","",IF(ISERROR(VLOOKUP($L87,Info!$B$4:$B$266,1,FALSE)),"",IF(OR(W87="Metallic Liquid Tight",W87="Non-Metallic Liquid Tight",W87="LSZH",W87="Greenfield"),VLOOKUP($L87,Info!$B$4:$L$266,7,FALSE),"N/A")))</f>
        <v/>
      </c>
      <c r="Y87" s="1"/>
      <c r="Z87" s="96" t="str">
        <f>IF($L87="None","",IF(ISERROR(VLOOKUP($L87,Info!$B$4:$B$266,1,FALSE)),"",VLOOKUP($L87,Info!$B$4:$L$266,9,FALSE)))</f>
        <v/>
      </c>
      <c r="AA87" s="96" t="str">
        <f>IF($L87="None","",IF(ISERROR(VLOOKUP($L87,Info!$B$4:$B$266,1,FALSE)),"",VLOOKUP($L87,Info!$B$4:$L$266,8,FALSE)))</f>
        <v/>
      </c>
      <c r="AB87" s="96" t="str">
        <f>IF($L87="None","",IF(ISERROR(VLOOKUP($L87,Info!$B$4:$B$266,1,FALSE)),"",VLOOKUP($L87,Info!$B$4:$L$266,10,FALSE)))</f>
        <v/>
      </c>
      <c r="AC87" s="1" t="str">
        <f>IF(W87="SO Cable","Black,White",IF(O87="","",IF(P87="","",IF($J$12&lt;&gt;"ABC",IF(P87&lt;="250",VLOOKUP(O87,Info!$AZ$4:$BB$22,3,FALSE),VLOOKUP(O87,Info!$AZ$23:$BB$39,3,FALSE)),IF(P87&lt;="250",VLOOKUP(O87,Info!$AO$4:$AQ$22,3,FALSE),VLOOKUP(O87,Info!$AO$23:$AP$39,3,FALSE))))))</f>
        <v/>
      </c>
      <c r="AD87" s="1"/>
      <c r="AE87" s="1" t="str">
        <f>IF($L87="None","",IF(ISERROR(VLOOKUP($L87,Info!$B$4:$B$266,1,FALSE)),"",VLOOKUP($L87,Info!$B$4:$L$266,4,FALSE)))</f>
        <v/>
      </c>
      <c r="AF87" s="1" t="str">
        <f>IF($L87="None","",IF(ISERROR(VLOOKUP($L87,Info!$B$4:$B$266,1,FALSE)),"",VLOOKUP($L87,Info!$B$4:$L$266,6,FALSE)))</f>
        <v/>
      </c>
      <c r="AG87" s="1"/>
      <c r="AH87" s="33" t="str" cm="1">
        <f t="array" ref="AH87">IF(AND(L87&lt;&gt;"",O87&lt;&gt;"",R87:S87&lt;&gt;"",W87:X87&lt;&gt;"",Z87:AA87&lt;&gt;"",AC87&lt;&gt;""),"Good","Bad")</f>
        <v>Bad</v>
      </c>
      <c r="AL87" t="str" cm="1">
        <f t="array" ref="AL87">IF(R87&gt;0,_xlfn.IFS(COUNTIF($L$20:L87,"&lt;&gt;")&lt;101,1,COUNTIF($L$20:L87,"&lt;&gt;")&lt;201,2,COUNTIF($L$20:L87,"&lt;&gt;")&lt;301,3,COUNTIF($L$20:L87,"&lt;&gt;")&lt;401,4,COUNTIF($L$20:L87,"&lt;&gt;")&lt;501,5,COUNTIF($L$20:L87,"&lt;&gt;")&lt;601,6,COUNTIF($L$20:L87,"&lt;&gt;")&lt;701,7,COUNTIF($L$20:L87,"&lt;&gt;")&lt;801,8,COUNTIF($L$20:L87,"&lt;&gt;")&lt;901,9,COUNTIF($L$20:L87,"&lt;&gt;")&lt;1001,10,COUNTIF($L$20:L87,"&lt;&gt;")&lt;1101,11,COUNTIF($L$20:L87,"&lt;&gt;")&lt;1201,12,COUNTIF($L$20:L87,"&lt;&gt;")&lt;1301,13,COUNTIF($L$20:L87,"&lt;&gt;")&lt;1401,14,COUNTIF($L$20:L87,"&lt;&gt;")&lt;1501,15,COUNTIF($L$20:L87,"&lt;&gt;")&lt;1601,16,COUNTIF($L$20:L87,"&lt;&gt;")&lt;1701,17,COUNTIF($L$20:L87,"&lt;&gt;")&lt;1801,18,COUNTIF($L$20:L87,"&lt;&gt;")&lt;1901,19,COUNTIF($L$20:L87,"&lt;&gt;")&lt;2001,20,COUNTIF($L$20:L87,"&lt;&gt;")&lt;2101,21,COUNTIF($L$20:L87,"&lt;&gt;")&lt;2201,22,COUNTIF($L$20:L87,"&lt;&gt;")&lt;2301,23,COUNTIF($L$20:L87,"&lt;&gt;")&lt;2401,24,COUNTIF($L$20:L87,"&lt;&gt;")&lt;2501,25,COUNTIF($L$20:L87,"&lt;&gt;")&lt;2601,26,COUNTIF($L$20:L87,"&lt;&gt;")&lt;2701,27,COUNTIF($L$20:L87,"&lt;&gt;")&lt;2801,28,COUNTIF($L$20:L87,"&lt;&gt;")&lt;2901,29,COUNTIF($L$20:L87,"&lt;&gt;")&lt;3001,30),"")</f>
        <v/>
      </c>
      <c r="AM87" t="str">
        <f t="shared" si="5"/>
        <v/>
      </c>
      <c r="AN87" t="str">
        <f t="shared" si="9"/>
        <v/>
      </c>
      <c r="AP87" t="str">
        <f t="shared" si="8"/>
        <v/>
      </c>
      <c r="AQ87" t="str">
        <f>IF(AO87="","",COUNTIFS(AM87:$AM$3019,AO87))</f>
        <v/>
      </c>
    </row>
    <row r="88" spans="1:43" x14ac:dyDescent="0.25">
      <c r="A88" s="6" t="str">
        <f>IF(COUNT($A$20:A87)&lt;&gt;$B$4,IF(A87="","",A87+1),"")</f>
        <v/>
      </c>
      <c r="B88" s="3"/>
      <c r="C88" s="3"/>
      <c r="D88" s="122"/>
      <c r="E88" s="3"/>
      <c r="F88" s="3"/>
      <c r="G88" s="3"/>
      <c r="H88" s="3"/>
      <c r="I88" s="120"/>
      <c r="J88" s="3"/>
      <c r="K88" s="119" t="str" cm="1">
        <f t="array" ref="K88">IF(OR($J$14 = "A",$J$14 = "B",$J$14 = "C"),IF(I88="","",IF(LEN(I88)&gt;2,_xlfn.IFS(ISNUMBER(SEARCH("_",I88)),I88,ISNUMBER(SEARCH(", ",I88)),SUBSTITUTE(I88,", ","_"),ISNUMBER(SEARCH("/ ",I88)),SUBSTITUTE(I88,"/ ","_"),ISNUMBER(SEARCH(",",I88)),SUBSTITUTE(I88,",","_"),ISNUMBER(SEARCH("/",I88)),SUBSTITUTE(I88,"/","_"),ISNUMBER(SEARCH("",I88)),I88),I88)),IF(OR($J$14 = "J",$J$14 = "K"),"",IF(D88="","",IF(LEN(D88)&gt;2,_xlfn.IFS(ISNUMBER(SEARCH("_",D88)),D88,ISNUMBER(SEARCH(", ",D88)),SUBSTITUTE(D88,", ","_"),ISNUMBER(SEARCH("/ ",D88)),SUBSTITUTE(D88,"/ ","_"),ISNUMBER(SEARCH(",",D88)),SUBSTITUTE(D88,",","_"),ISNUMBER(SEARCH("/",D88)),SUBSTITUTE(D88,"/","_"),ISNUMBER(SEARCH("",D88)),D88),D88))))</f>
        <v/>
      </c>
      <c r="L88" s="1"/>
      <c r="M88" s="1" t="str">
        <f t="shared" si="6"/>
        <v/>
      </c>
      <c r="N88" s="94" t="str">
        <f>IF($L88="None","",IF(ISERROR(VLOOKUP($L88,Info!$B$4:$B$266,1,FALSE)),"",VLOOKUP($L88,Info!$B$4:$L$266,5,FALSE)))</f>
        <v/>
      </c>
      <c r="O88" s="94" t="str">
        <f>IF(K88="","",IF(AND($J$12&lt;&gt;"ABC",N88="3"),"BAC",IF(N88="3","ABC",IF($J$12&lt;&gt;"ABC",IF($J$10="Standard",VLOOKUP(K88,Info!$BE$4:$BF$481,2,FALSE),VLOOKUP(K88,Info!$BI$4:$BJ$482,2,FALSE)),IF($J$10="Standard",VLOOKUP(K88,Info!$AG$4:$AH$2994,2,FALSE),VLOOKUP(K88,Info!$AK$4:$AL$2997,2,FALSE))))))</f>
        <v/>
      </c>
      <c r="P88" s="94" t="str">
        <f>IF($L88="None","",IF(ISERROR(VLOOKUP($L88,Info!$B$4:$B$266,1,FALSE)),"",VLOOKUP($L88,Info!$B$4:$L$266,3,FALSE)))</f>
        <v/>
      </c>
      <c r="Q88" s="96" t="str">
        <f>IF($L88="None","",IF(ISERROR(VLOOKUP($L88,Info!$B$4:$B$266,1,FALSE)),"",VLOOKUP($L88,Info!$B$4:$L$266,4,FALSE)))</f>
        <v/>
      </c>
      <c r="R88" s="1"/>
      <c r="S88" s="6" t="str">
        <f t="shared" si="7"/>
        <v/>
      </c>
      <c r="T88" s="6" t="str">
        <f>IF($L88="None","",IF(ISERROR(VLOOKUP($L88,Info!$B$4:$B$266,1,FALSE)),"",VLOOKUP($L88,Info!$B$4:$L$266,11,FALSE)))</f>
        <v/>
      </c>
      <c r="U88" s="1"/>
      <c r="V88" s="1"/>
      <c r="W88" s="1"/>
      <c r="X88" s="1" t="str">
        <f>IF($L88="None","",IF(ISERROR(VLOOKUP($L88,Info!$B$4:$B$266,1,FALSE)),"",IF(OR(W88="Metallic Liquid Tight",W88="Non-Metallic Liquid Tight",W88="LSZH",W88="Greenfield"),VLOOKUP($L88,Info!$B$4:$L$266,7,FALSE),"N/A")))</f>
        <v/>
      </c>
      <c r="Y88" s="1"/>
      <c r="Z88" s="96" t="str">
        <f>IF($L88="None","",IF(ISERROR(VLOOKUP($L88,Info!$B$4:$B$266,1,FALSE)),"",VLOOKUP($L88,Info!$B$4:$L$266,9,FALSE)))</f>
        <v/>
      </c>
      <c r="AA88" s="96" t="str">
        <f>IF($L88="None","",IF(ISERROR(VLOOKUP($L88,Info!$B$4:$B$266,1,FALSE)),"",VLOOKUP($L88,Info!$B$4:$L$266,8,FALSE)))</f>
        <v/>
      </c>
      <c r="AB88" s="96" t="str">
        <f>IF($L88="None","",IF(ISERROR(VLOOKUP($L88,Info!$B$4:$B$266,1,FALSE)),"",VLOOKUP($L88,Info!$B$4:$L$266,10,FALSE)))</f>
        <v/>
      </c>
      <c r="AC88" s="1" t="str">
        <f>IF(W88="SO Cable","Black,White",IF(O88="","",IF(P88="","",IF($J$12&lt;&gt;"ABC",IF(P88&lt;="250",VLOOKUP(O88,Info!$AZ$4:$BB$22,3,FALSE),VLOOKUP(O88,Info!$AZ$23:$BB$39,3,FALSE)),IF(P88&lt;="250",VLOOKUP(O88,Info!$AO$4:$AQ$22,3,FALSE),VLOOKUP(O88,Info!$AO$23:$AP$39,3,FALSE))))))</f>
        <v/>
      </c>
      <c r="AD88" s="1"/>
      <c r="AE88" s="1" t="str">
        <f>IF($L88="None","",IF(ISERROR(VLOOKUP($L88,Info!$B$4:$B$266,1,FALSE)),"",VLOOKUP($L88,Info!$B$4:$L$266,4,FALSE)))</f>
        <v/>
      </c>
      <c r="AF88" s="1" t="str">
        <f>IF($L88="None","",IF(ISERROR(VLOOKUP($L88,Info!$B$4:$B$266,1,FALSE)),"",VLOOKUP($L88,Info!$B$4:$L$266,6,FALSE)))</f>
        <v/>
      </c>
      <c r="AG88" s="1"/>
      <c r="AH88" s="33" t="str" cm="1">
        <f t="array" ref="AH88">IF(AND(L88&lt;&gt;"",O88&lt;&gt;"",R88:S88&lt;&gt;"",W88:X88&lt;&gt;"",Z88:AA88&lt;&gt;"",AC88&lt;&gt;""),"Good","Bad")</f>
        <v>Bad</v>
      </c>
      <c r="AL88" t="str" cm="1">
        <f t="array" ref="AL88">IF(R88&gt;0,_xlfn.IFS(COUNTIF($L$20:L88,"&lt;&gt;")&lt;101,1,COUNTIF($L$20:L88,"&lt;&gt;")&lt;201,2,COUNTIF($L$20:L88,"&lt;&gt;")&lt;301,3,COUNTIF($L$20:L88,"&lt;&gt;")&lt;401,4,COUNTIF($L$20:L88,"&lt;&gt;")&lt;501,5,COUNTIF($L$20:L88,"&lt;&gt;")&lt;601,6,COUNTIF($L$20:L88,"&lt;&gt;")&lt;701,7,COUNTIF($L$20:L88,"&lt;&gt;")&lt;801,8,COUNTIF($L$20:L88,"&lt;&gt;")&lt;901,9,COUNTIF($L$20:L88,"&lt;&gt;")&lt;1001,10,COUNTIF($L$20:L88,"&lt;&gt;")&lt;1101,11,COUNTIF($L$20:L88,"&lt;&gt;")&lt;1201,12,COUNTIF($L$20:L88,"&lt;&gt;")&lt;1301,13,COUNTIF($L$20:L88,"&lt;&gt;")&lt;1401,14,COUNTIF($L$20:L88,"&lt;&gt;")&lt;1501,15,COUNTIF($L$20:L88,"&lt;&gt;")&lt;1601,16,COUNTIF($L$20:L88,"&lt;&gt;")&lt;1701,17,COUNTIF($L$20:L88,"&lt;&gt;")&lt;1801,18,COUNTIF($L$20:L88,"&lt;&gt;")&lt;1901,19,COUNTIF($L$20:L88,"&lt;&gt;")&lt;2001,20,COUNTIF($L$20:L88,"&lt;&gt;")&lt;2101,21,COUNTIF($L$20:L88,"&lt;&gt;")&lt;2201,22,COUNTIF($L$20:L88,"&lt;&gt;")&lt;2301,23,COUNTIF($L$20:L88,"&lt;&gt;")&lt;2401,24,COUNTIF($L$20:L88,"&lt;&gt;")&lt;2501,25,COUNTIF($L$20:L88,"&lt;&gt;")&lt;2601,26,COUNTIF($L$20:L88,"&lt;&gt;")&lt;2701,27,COUNTIF($L$20:L88,"&lt;&gt;")&lt;2801,28,COUNTIF($L$20:L88,"&lt;&gt;")&lt;2901,29,COUNTIF($L$20:L88,"&lt;&gt;")&lt;3001,30),"")</f>
        <v/>
      </c>
      <c r="AM88" t="str">
        <f t="shared" si="5"/>
        <v/>
      </c>
      <c r="AN88" t="str">
        <f t="shared" si="9"/>
        <v/>
      </c>
      <c r="AP88" t="str">
        <f t="shared" si="8"/>
        <v/>
      </c>
      <c r="AQ88" t="str">
        <f>IF(AO88="","",COUNTIFS(AM88:$AM$3019,AO88))</f>
        <v/>
      </c>
    </row>
    <row r="89" spans="1:43" x14ac:dyDescent="0.25">
      <c r="A89" s="6" t="str">
        <f>IF(COUNT($A$20:A88)&lt;&gt;$B$4,IF(A88="","",A88+1),"")</f>
        <v/>
      </c>
      <c r="B89" s="3"/>
      <c r="C89" s="3"/>
      <c r="D89" s="122"/>
      <c r="E89" s="3"/>
      <c r="F89" s="3"/>
      <c r="G89" s="3"/>
      <c r="H89" s="3"/>
      <c r="I89" s="120"/>
      <c r="J89" s="3"/>
      <c r="K89" s="119" t="str" cm="1">
        <f t="array" ref="K89">IF(OR($J$14 = "A",$J$14 = "B",$J$14 = "C"),IF(I89="","",IF(LEN(I89)&gt;2,_xlfn.IFS(ISNUMBER(SEARCH("_",I89)),I89,ISNUMBER(SEARCH(", ",I89)),SUBSTITUTE(I89,", ","_"),ISNUMBER(SEARCH("/ ",I89)),SUBSTITUTE(I89,"/ ","_"),ISNUMBER(SEARCH(",",I89)),SUBSTITUTE(I89,",","_"),ISNUMBER(SEARCH("/",I89)),SUBSTITUTE(I89,"/","_"),ISNUMBER(SEARCH("",I89)),I89),I89)),IF(OR($J$14 = "J",$J$14 = "K"),"",IF(D89="","",IF(LEN(D89)&gt;2,_xlfn.IFS(ISNUMBER(SEARCH("_",D89)),D89,ISNUMBER(SEARCH(", ",D89)),SUBSTITUTE(D89,", ","_"),ISNUMBER(SEARCH("/ ",D89)),SUBSTITUTE(D89,"/ ","_"),ISNUMBER(SEARCH(",",D89)),SUBSTITUTE(D89,",","_"),ISNUMBER(SEARCH("/",D89)),SUBSTITUTE(D89,"/","_"),ISNUMBER(SEARCH("",D89)),D89),D89))))</f>
        <v/>
      </c>
      <c r="L89" s="1"/>
      <c r="M89" s="1" t="str">
        <f t="shared" si="6"/>
        <v/>
      </c>
      <c r="N89" s="94" t="str">
        <f>IF($L89="None","",IF(ISERROR(VLOOKUP($L89,Info!$B$4:$B$266,1,FALSE)),"",VLOOKUP($L89,Info!$B$4:$L$266,5,FALSE)))</f>
        <v/>
      </c>
      <c r="O89" s="94" t="str">
        <f>IF(K89="","",IF(AND($J$12&lt;&gt;"ABC",N89="3"),"BAC",IF(N89="3","ABC",IF($J$12&lt;&gt;"ABC",IF($J$10="Standard",VLOOKUP(K89,Info!$BE$4:$BF$481,2,FALSE),VLOOKUP(K89,Info!$BI$4:$BJ$482,2,FALSE)),IF($J$10="Standard",VLOOKUP(K89,Info!$AG$4:$AH$2994,2,FALSE),VLOOKUP(K89,Info!$AK$4:$AL$2997,2,FALSE))))))</f>
        <v/>
      </c>
      <c r="P89" s="94" t="str">
        <f>IF($L89="None","",IF(ISERROR(VLOOKUP($L89,Info!$B$4:$B$266,1,FALSE)),"",VLOOKUP($L89,Info!$B$4:$L$266,3,FALSE)))</f>
        <v/>
      </c>
      <c r="Q89" s="96" t="str">
        <f>IF($L89="None","",IF(ISERROR(VLOOKUP($L89,Info!$B$4:$B$266,1,FALSE)),"",VLOOKUP($L89,Info!$B$4:$L$266,4,FALSE)))</f>
        <v/>
      </c>
      <c r="R89" s="1"/>
      <c r="S89" s="6" t="str">
        <f t="shared" si="7"/>
        <v/>
      </c>
      <c r="T89" s="6" t="str">
        <f>IF($L89="None","",IF(ISERROR(VLOOKUP($L89,Info!$B$4:$B$266,1,FALSE)),"",VLOOKUP($L89,Info!$B$4:$L$266,11,FALSE)))</f>
        <v/>
      </c>
      <c r="U89" s="1"/>
      <c r="V89" s="1"/>
      <c r="W89" s="1"/>
      <c r="X89" s="1" t="str">
        <f>IF($L89="None","",IF(ISERROR(VLOOKUP($L89,Info!$B$4:$B$266,1,FALSE)),"",IF(OR(W89="Metallic Liquid Tight",W89="Non-Metallic Liquid Tight",W89="LSZH",W89="Greenfield"),VLOOKUP($L89,Info!$B$4:$L$266,7,FALSE),"N/A")))</f>
        <v/>
      </c>
      <c r="Y89" s="1"/>
      <c r="Z89" s="96" t="str">
        <f>IF($L89="None","",IF(ISERROR(VLOOKUP($L89,Info!$B$4:$B$266,1,FALSE)),"",VLOOKUP($L89,Info!$B$4:$L$266,9,FALSE)))</f>
        <v/>
      </c>
      <c r="AA89" s="96" t="str">
        <f>IF($L89="None","",IF(ISERROR(VLOOKUP($L89,Info!$B$4:$B$266,1,FALSE)),"",VLOOKUP($L89,Info!$B$4:$L$266,8,FALSE)))</f>
        <v/>
      </c>
      <c r="AB89" s="96" t="str">
        <f>IF($L89="None","",IF(ISERROR(VLOOKUP($L89,Info!$B$4:$B$266,1,FALSE)),"",VLOOKUP($L89,Info!$B$4:$L$266,10,FALSE)))</f>
        <v/>
      </c>
      <c r="AC89" s="1" t="str">
        <f>IF(W89="SO Cable","Black,White",IF(O89="","",IF(P89="","",IF($J$12&lt;&gt;"ABC",IF(P89&lt;="250",VLOOKUP(O89,Info!$AZ$4:$BB$22,3,FALSE),VLOOKUP(O89,Info!$AZ$23:$BB$39,3,FALSE)),IF(P89&lt;="250",VLOOKUP(O89,Info!$AO$4:$AQ$22,3,FALSE),VLOOKUP(O89,Info!$AO$23:$AP$39,3,FALSE))))))</f>
        <v/>
      </c>
      <c r="AD89" s="1"/>
      <c r="AE89" s="1" t="str">
        <f>IF($L89="None","",IF(ISERROR(VLOOKUP($L89,Info!$B$4:$B$266,1,FALSE)),"",VLOOKUP($L89,Info!$B$4:$L$266,4,FALSE)))</f>
        <v/>
      </c>
      <c r="AF89" s="1" t="str">
        <f>IF($L89="None","",IF(ISERROR(VLOOKUP($L89,Info!$B$4:$B$266,1,FALSE)),"",VLOOKUP($L89,Info!$B$4:$L$266,6,FALSE)))</f>
        <v/>
      </c>
      <c r="AG89" s="1"/>
      <c r="AH89" s="33" t="str" cm="1">
        <f t="array" ref="AH89">IF(AND(L89&lt;&gt;"",O89&lt;&gt;"",R89:S89&lt;&gt;"",W89:X89&lt;&gt;"",Z89:AA89&lt;&gt;"",AC89&lt;&gt;""),"Good","Bad")</f>
        <v>Bad</v>
      </c>
      <c r="AL89" t="str" cm="1">
        <f t="array" ref="AL89">IF(R89&gt;0,_xlfn.IFS(COUNTIF($L$20:L89,"&lt;&gt;")&lt;101,1,COUNTIF($L$20:L89,"&lt;&gt;")&lt;201,2,COUNTIF($L$20:L89,"&lt;&gt;")&lt;301,3,COUNTIF($L$20:L89,"&lt;&gt;")&lt;401,4,COUNTIF($L$20:L89,"&lt;&gt;")&lt;501,5,COUNTIF($L$20:L89,"&lt;&gt;")&lt;601,6,COUNTIF($L$20:L89,"&lt;&gt;")&lt;701,7,COUNTIF($L$20:L89,"&lt;&gt;")&lt;801,8,COUNTIF($L$20:L89,"&lt;&gt;")&lt;901,9,COUNTIF($L$20:L89,"&lt;&gt;")&lt;1001,10,COUNTIF($L$20:L89,"&lt;&gt;")&lt;1101,11,COUNTIF($L$20:L89,"&lt;&gt;")&lt;1201,12,COUNTIF($L$20:L89,"&lt;&gt;")&lt;1301,13,COUNTIF($L$20:L89,"&lt;&gt;")&lt;1401,14,COUNTIF($L$20:L89,"&lt;&gt;")&lt;1501,15,COUNTIF($L$20:L89,"&lt;&gt;")&lt;1601,16,COUNTIF($L$20:L89,"&lt;&gt;")&lt;1701,17,COUNTIF($L$20:L89,"&lt;&gt;")&lt;1801,18,COUNTIF($L$20:L89,"&lt;&gt;")&lt;1901,19,COUNTIF($L$20:L89,"&lt;&gt;")&lt;2001,20,COUNTIF($L$20:L89,"&lt;&gt;")&lt;2101,21,COUNTIF($L$20:L89,"&lt;&gt;")&lt;2201,22,COUNTIF($L$20:L89,"&lt;&gt;")&lt;2301,23,COUNTIF($L$20:L89,"&lt;&gt;")&lt;2401,24,COUNTIF($L$20:L89,"&lt;&gt;")&lt;2501,25,COUNTIF($L$20:L89,"&lt;&gt;")&lt;2601,26,COUNTIF($L$20:L89,"&lt;&gt;")&lt;2701,27,COUNTIF($L$20:L89,"&lt;&gt;")&lt;2801,28,COUNTIF($L$20:L89,"&lt;&gt;")&lt;2901,29,COUNTIF($L$20:L89,"&lt;&gt;")&lt;3001,30),"")</f>
        <v/>
      </c>
      <c r="AM89" t="str">
        <f t="shared" si="5"/>
        <v/>
      </c>
      <c r="AN89" t="str">
        <f t="shared" si="9"/>
        <v/>
      </c>
      <c r="AP89" t="str">
        <f t="shared" si="8"/>
        <v/>
      </c>
      <c r="AQ89" t="str">
        <f>IF(AO89="","",COUNTIFS(AM89:$AM$3019,AO89))</f>
        <v/>
      </c>
    </row>
    <row r="90" spans="1:43" x14ac:dyDescent="0.25">
      <c r="A90" s="6" t="str">
        <f>IF(COUNT($A$20:A89)&lt;&gt;$B$4,IF(A89="","",A89+1),"")</f>
        <v/>
      </c>
      <c r="B90" s="3"/>
      <c r="C90" s="3"/>
      <c r="D90" s="122"/>
      <c r="E90" s="3"/>
      <c r="F90" s="3"/>
      <c r="G90" s="3"/>
      <c r="H90" s="3"/>
      <c r="I90" s="120"/>
      <c r="J90" s="3"/>
      <c r="K90" s="119" t="str" cm="1">
        <f t="array" ref="K90">IF(OR($J$14 = "A",$J$14 = "B",$J$14 = "C"),IF(I90="","",IF(LEN(I90)&gt;2,_xlfn.IFS(ISNUMBER(SEARCH("_",I90)),I90,ISNUMBER(SEARCH(", ",I90)),SUBSTITUTE(I90,", ","_"),ISNUMBER(SEARCH("/ ",I90)),SUBSTITUTE(I90,"/ ","_"),ISNUMBER(SEARCH(",",I90)),SUBSTITUTE(I90,",","_"),ISNUMBER(SEARCH("/",I90)),SUBSTITUTE(I90,"/","_"),ISNUMBER(SEARCH("",I90)),I90),I90)),IF(OR($J$14 = "J",$J$14 = "K"),"",IF(D90="","",IF(LEN(D90)&gt;2,_xlfn.IFS(ISNUMBER(SEARCH("_",D90)),D90,ISNUMBER(SEARCH(", ",D90)),SUBSTITUTE(D90,", ","_"),ISNUMBER(SEARCH("/ ",D90)),SUBSTITUTE(D90,"/ ","_"),ISNUMBER(SEARCH(",",D90)),SUBSTITUTE(D90,",","_"),ISNUMBER(SEARCH("/",D90)),SUBSTITUTE(D90,"/","_"),ISNUMBER(SEARCH("",D90)),D90),D90))))</f>
        <v/>
      </c>
      <c r="L90" s="1"/>
      <c r="M90" s="1" t="str">
        <f t="shared" si="6"/>
        <v/>
      </c>
      <c r="N90" s="94" t="str">
        <f>IF($L90="None","",IF(ISERROR(VLOOKUP($L90,Info!$B$4:$B$266,1,FALSE)),"",VLOOKUP($L90,Info!$B$4:$L$266,5,FALSE)))</f>
        <v/>
      </c>
      <c r="O90" s="94" t="str">
        <f>IF(K90="","",IF(AND($J$12&lt;&gt;"ABC",N90="3"),"BAC",IF(N90="3","ABC",IF($J$12&lt;&gt;"ABC",IF($J$10="Standard",VLOOKUP(K90,Info!$BE$4:$BF$481,2,FALSE),VLOOKUP(K90,Info!$BI$4:$BJ$482,2,FALSE)),IF($J$10="Standard",VLOOKUP(K90,Info!$AG$4:$AH$2994,2,FALSE),VLOOKUP(K90,Info!$AK$4:$AL$2997,2,FALSE))))))</f>
        <v/>
      </c>
      <c r="P90" s="94" t="str">
        <f>IF($L90="None","",IF(ISERROR(VLOOKUP($L90,Info!$B$4:$B$266,1,FALSE)),"",VLOOKUP($L90,Info!$B$4:$L$266,3,FALSE)))</f>
        <v/>
      </c>
      <c r="Q90" s="96" t="str">
        <f>IF($L90="None","",IF(ISERROR(VLOOKUP($L90,Info!$B$4:$B$266,1,FALSE)),"",VLOOKUP($L90,Info!$B$4:$L$266,4,FALSE)))</f>
        <v/>
      </c>
      <c r="R90" s="1"/>
      <c r="S90" s="6" t="str">
        <f t="shared" si="7"/>
        <v/>
      </c>
      <c r="T90" s="6" t="str">
        <f>IF($L90="None","",IF(ISERROR(VLOOKUP($L90,Info!$B$4:$B$266,1,FALSE)),"",VLOOKUP($L90,Info!$B$4:$L$266,11,FALSE)))</f>
        <v/>
      </c>
      <c r="U90" s="1"/>
      <c r="V90" s="1"/>
      <c r="W90" s="1"/>
      <c r="X90" s="1" t="str">
        <f>IF($L90="None","",IF(ISERROR(VLOOKUP($L90,Info!$B$4:$B$266,1,FALSE)),"",IF(OR(W90="Metallic Liquid Tight",W90="Non-Metallic Liquid Tight",W90="LSZH",W90="Greenfield"),VLOOKUP($L90,Info!$B$4:$L$266,7,FALSE),"N/A")))</f>
        <v/>
      </c>
      <c r="Y90" s="1"/>
      <c r="Z90" s="96" t="str">
        <f>IF($L90="None","",IF(ISERROR(VLOOKUP($L90,Info!$B$4:$B$266,1,FALSE)),"",VLOOKUP($L90,Info!$B$4:$L$266,9,FALSE)))</f>
        <v/>
      </c>
      <c r="AA90" s="96" t="str">
        <f>IF($L90="None","",IF(ISERROR(VLOOKUP($L90,Info!$B$4:$B$266,1,FALSE)),"",VLOOKUP($L90,Info!$B$4:$L$266,8,FALSE)))</f>
        <v/>
      </c>
      <c r="AB90" s="96" t="str">
        <f>IF($L90="None","",IF(ISERROR(VLOOKUP($L90,Info!$B$4:$B$266,1,FALSE)),"",VLOOKUP($L90,Info!$B$4:$L$266,10,FALSE)))</f>
        <v/>
      </c>
      <c r="AC90" s="1" t="str">
        <f>IF(W90="SO Cable","Black,White",IF(O90="","",IF(P90="","",IF($J$12&lt;&gt;"ABC",IF(P90&lt;="250",VLOOKUP(O90,Info!$AZ$4:$BB$22,3,FALSE),VLOOKUP(O90,Info!$AZ$23:$BB$39,3,FALSE)),IF(P90&lt;="250",VLOOKUP(O90,Info!$AO$4:$AQ$22,3,FALSE),VLOOKUP(O90,Info!$AO$23:$AP$39,3,FALSE))))))</f>
        <v/>
      </c>
      <c r="AD90" s="1"/>
      <c r="AE90" s="1" t="str">
        <f>IF($L90="None","",IF(ISERROR(VLOOKUP($L90,Info!$B$4:$B$266,1,FALSE)),"",VLOOKUP($L90,Info!$B$4:$L$266,4,FALSE)))</f>
        <v/>
      </c>
      <c r="AF90" s="1" t="str">
        <f>IF($L90="None","",IF(ISERROR(VLOOKUP($L90,Info!$B$4:$B$266,1,FALSE)),"",VLOOKUP($L90,Info!$B$4:$L$266,6,FALSE)))</f>
        <v/>
      </c>
      <c r="AG90" s="1"/>
      <c r="AH90" s="33" t="str" cm="1">
        <f t="array" ref="AH90">IF(AND(L90&lt;&gt;"",O90&lt;&gt;"",R90:S90&lt;&gt;"",W90:X90&lt;&gt;"",Z90:AA90&lt;&gt;"",AC90&lt;&gt;""),"Good","Bad")</f>
        <v>Bad</v>
      </c>
      <c r="AL90" t="str" cm="1">
        <f t="array" ref="AL90">IF(R90&gt;0,_xlfn.IFS(COUNTIF($L$20:L90,"&lt;&gt;")&lt;101,1,COUNTIF($L$20:L90,"&lt;&gt;")&lt;201,2,COUNTIF($L$20:L90,"&lt;&gt;")&lt;301,3,COUNTIF($L$20:L90,"&lt;&gt;")&lt;401,4,COUNTIF($L$20:L90,"&lt;&gt;")&lt;501,5,COUNTIF($L$20:L90,"&lt;&gt;")&lt;601,6,COUNTIF($L$20:L90,"&lt;&gt;")&lt;701,7,COUNTIF($L$20:L90,"&lt;&gt;")&lt;801,8,COUNTIF($L$20:L90,"&lt;&gt;")&lt;901,9,COUNTIF($L$20:L90,"&lt;&gt;")&lt;1001,10,COUNTIF($L$20:L90,"&lt;&gt;")&lt;1101,11,COUNTIF($L$20:L90,"&lt;&gt;")&lt;1201,12,COUNTIF($L$20:L90,"&lt;&gt;")&lt;1301,13,COUNTIF($L$20:L90,"&lt;&gt;")&lt;1401,14,COUNTIF($L$20:L90,"&lt;&gt;")&lt;1501,15,COUNTIF($L$20:L90,"&lt;&gt;")&lt;1601,16,COUNTIF($L$20:L90,"&lt;&gt;")&lt;1701,17,COUNTIF($L$20:L90,"&lt;&gt;")&lt;1801,18,COUNTIF($L$20:L90,"&lt;&gt;")&lt;1901,19,COUNTIF($L$20:L90,"&lt;&gt;")&lt;2001,20,COUNTIF($L$20:L90,"&lt;&gt;")&lt;2101,21,COUNTIF($L$20:L90,"&lt;&gt;")&lt;2201,22,COUNTIF($L$20:L90,"&lt;&gt;")&lt;2301,23,COUNTIF($L$20:L90,"&lt;&gt;")&lt;2401,24,COUNTIF($L$20:L90,"&lt;&gt;")&lt;2501,25,COUNTIF($L$20:L90,"&lt;&gt;")&lt;2601,26,COUNTIF($L$20:L90,"&lt;&gt;")&lt;2701,27,COUNTIF($L$20:L90,"&lt;&gt;")&lt;2801,28,COUNTIF($L$20:L90,"&lt;&gt;")&lt;2901,29,COUNTIF($L$20:L90,"&lt;&gt;")&lt;3001,30),"")</f>
        <v/>
      </c>
      <c r="AM90" t="str">
        <f t="shared" si="5"/>
        <v/>
      </c>
      <c r="AN90" t="str">
        <f t="shared" si="9"/>
        <v/>
      </c>
      <c r="AP90" t="str">
        <f t="shared" si="8"/>
        <v/>
      </c>
      <c r="AQ90" t="str">
        <f>IF(AO90="","",COUNTIFS(AM90:$AM$3019,AO90))</f>
        <v/>
      </c>
    </row>
    <row r="91" spans="1:43" x14ac:dyDescent="0.25">
      <c r="A91" s="6" t="str">
        <f>IF(COUNT($A$20:A90)&lt;&gt;$B$4,IF(A90="","",A90+1),"")</f>
        <v/>
      </c>
      <c r="B91" s="3"/>
      <c r="C91" s="3"/>
      <c r="D91" s="122"/>
      <c r="E91" s="3"/>
      <c r="F91" s="3"/>
      <c r="G91" s="3"/>
      <c r="H91" s="3"/>
      <c r="I91" s="120"/>
      <c r="J91" s="3"/>
      <c r="K91" s="119" t="str" cm="1">
        <f t="array" ref="K91">IF(OR($J$14 = "A",$J$14 = "B",$J$14 = "C"),IF(I91="","",IF(LEN(I91)&gt;2,_xlfn.IFS(ISNUMBER(SEARCH("_",I91)),I91,ISNUMBER(SEARCH(", ",I91)),SUBSTITUTE(I91,", ","_"),ISNUMBER(SEARCH("/ ",I91)),SUBSTITUTE(I91,"/ ","_"),ISNUMBER(SEARCH(",",I91)),SUBSTITUTE(I91,",","_"),ISNUMBER(SEARCH("/",I91)),SUBSTITUTE(I91,"/","_"),ISNUMBER(SEARCH("",I91)),I91),I91)),IF(OR($J$14 = "J",$J$14 = "K"),"",IF(D91="","",IF(LEN(D91)&gt;2,_xlfn.IFS(ISNUMBER(SEARCH("_",D91)),D91,ISNUMBER(SEARCH(", ",D91)),SUBSTITUTE(D91,", ","_"),ISNUMBER(SEARCH("/ ",D91)),SUBSTITUTE(D91,"/ ","_"),ISNUMBER(SEARCH(",",D91)),SUBSTITUTE(D91,",","_"),ISNUMBER(SEARCH("/",D91)),SUBSTITUTE(D91,"/","_"),ISNUMBER(SEARCH("",D91)),D91),D91))))</f>
        <v/>
      </c>
      <c r="L91" s="1"/>
      <c r="M91" s="1" t="str">
        <f t="shared" si="6"/>
        <v/>
      </c>
      <c r="N91" s="94" t="str">
        <f>IF($L91="None","",IF(ISERROR(VLOOKUP($L91,Info!$B$4:$B$266,1,FALSE)),"",VLOOKUP($L91,Info!$B$4:$L$266,5,FALSE)))</f>
        <v/>
      </c>
      <c r="O91" s="94" t="str">
        <f>IF(K91="","",IF(AND($J$12&lt;&gt;"ABC",N91="3"),"BAC",IF(N91="3","ABC",IF($J$12&lt;&gt;"ABC",IF($J$10="Standard",VLOOKUP(K91,Info!$BE$4:$BF$481,2,FALSE),VLOOKUP(K91,Info!$BI$4:$BJ$482,2,FALSE)),IF($J$10="Standard",VLOOKUP(K91,Info!$AG$4:$AH$2994,2,FALSE),VLOOKUP(K91,Info!$AK$4:$AL$2997,2,FALSE))))))</f>
        <v/>
      </c>
      <c r="P91" s="94" t="str">
        <f>IF($L91="None","",IF(ISERROR(VLOOKUP($L91,Info!$B$4:$B$266,1,FALSE)),"",VLOOKUP($L91,Info!$B$4:$L$266,3,FALSE)))</f>
        <v/>
      </c>
      <c r="Q91" s="96" t="str">
        <f>IF($L91="None","",IF(ISERROR(VLOOKUP($L91,Info!$B$4:$B$266,1,FALSE)),"",VLOOKUP($L91,Info!$B$4:$L$266,4,FALSE)))</f>
        <v/>
      </c>
      <c r="R91" s="1"/>
      <c r="S91" s="6" t="str">
        <f t="shared" si="7"/>
        <v/>
      </c>
      <c r="T91" s="6" t="str">
        <f>IF($L91="None","",IF(ISERROR(VLOOKUP($L91,Info!$B$4:$B$266,1,FALSE)),"",VLOOKUP($L91,Info!$B$4:$L$266,11,FALSE)))</f>
        <v/>
      </c>
      <c r="U91" s="1"/>
      <c r="V91" s="1"/>
      <c r="W91" s="1"/>
      <c r="X91" s="1" t="str">
        <f>IF($L91="None","",IF(ISERROR(VLOOKUP($L91,Info!$B$4:$B$266,1,FALSE)),"",IF(OR(W91="Metallic Liquid Tight",W91="Non-Metallic Liquid Tight",W91="LSZH",W91="Greenfield"),VLOOKUP($L91,Info!$B$4:$L$266,7,FALSE),"N/A")))</f>
        <v/>
      </c>
      <c r="Y91" s="1"/>
      <c r="Z91" s="96" t="str">
        <f>IF($L91="None","",IF(ISERROR(VLOOKUP($L91,Info!$B$4:$B$266,1,FALSE)),"",VLOOKUP($L91,Info!$B$4:$L$266,9,FALSE)))</f>
        <v/>
      </c>
      <c r="AA91" s="96" t="str">
        <f>IF($L91="None","",IF(ISERROR(VLOOKUP($L91,Info!$B$4:$B$266,1,FALSE)),"",VLOOKUP($L91,Info!$B$4:$L$266,8,FALSE)))</f>
        <v/>
      </c>
      <c r="AB91" s="96" t="str">
        <f>IF($L91="None","",IF(ISERROR(VLOOKUP($L91,Info!$B$4:$B$266,1,FALSE)),"",VLOOKUP($L91,Info!$B$4:$L$266,10,FALSE)))</f>
        <v/>
      </c>
      <c r="AC91" s="1" t="str">
        <f>IF(W91="SO Cable","Black,White",IF(O91="","",IF(P91="","",IF($J$12&lt;&gt;"ABC",IF(P91&lt;="250",VLOOKUP(O91,Info!$AZ$4:$BB$22,3,FALSE),VLOOKUP(O91,Info!$AZ$23:$BB$39,3,FALSE)),IF(P91&lt;="250",VLOOKUP(O91,Info!$AO$4:$AQ$22,3,FALSE),VLOOKUP(O91,Info!$AO$23:$AP$39,3,FALSE))))))</f>
        <v/>
      </c>
      <c r="AD91" s="1"/>
      <c r="AE91" s="1" t="str">
        <f>IF($L91="None","",IF(ISERROR(VLOOKUP($L91,Info!$B$4:$B$266,1,FALSE)),"",VLOOKUP($L91,Info!$B$4:$L$266,4,FALSE)))</f>
        <v/>
      </c>
      <c r="AF91" s="1" t="str">
        <f>IF($L91="None","",IF(ISERROR(VLOOKUP($L91,Info!$B$4:$B$266,1,FALSE)),"",VLOOKUP($L91,Info!$B$4:$L$266,6,FALSE)))</f>
        <v/>
      </c>
      <c r="AG91" s="1"/>
      <c r="AH91" s="33" t="str" cm="1">
        <f t="array" ref="AH91">IF(AND(L91&lt;&gt;"",O91&lt;&gt;"",R91:S91&lt;&gt;"",W91:X91&lt;&gt;"",Z91:AA91&lt;&gt;"",AC91&lt;&gt;""),"Good","Bad")</f>
        <v>Bad</v>
      </c>
      <c r="AL91" t="str" cm="1">
        <f t="array" ref="AL91">IF(R91&gt;0,_xlfn.IFS(COUNTIF($L$20:L91,"&lt;&gt;")&lt;101,1,COUNTIF($L$20:L91,"&lt;&gt;")&lt;201,2,COUNTIF($L$20:L91,"&lt;&gt;")&lt;301,3,COUNTIF($L$20:L91,"&lt;&gt;")&lt;401,4,COUNTIF($L$20:L91,"&lt;&gt;")&lt;501,5,COUNTIF($L$20:L91,"&lt;&gt;")&lt;601,6,COUNTIF($L$20:L91,"&lt;&gt;")&lt;701,7,COUNTIF($L$20:L91,"&lt;&gt;")&lt;801,8,COUNTIF($L$20:L91,"&lt;&gt;")&lt;901,9,COUNTIF($L$20:L91,"&lt;&gt;")&lt;1001,10,COUNTIF($L$20:L91,"&lt;&gt;")&lt;1101,11,COUNTIF($L$20:L91,"&lt;&gt;")&lt;1201,12,COUNTIF($L$20:L91,"&lt;&gt;")&lt;1301,13,COUNTIF($L$20:L91,"&lt;&gt;")&lt;1401,14,COUNTIF($L$20:L91,"&lt;&gt;")&lt;1501,15,COUNTIF($L$20:L91,"&lt;&gt;")&lt;1601,16,COUNTIF($L$20:L91,"&lt;&gt;")&lt;1701,17,COUNTIF($L$20:L91,"&lt;&gt;")&lt;1801,18,COUNTIF($L$20:L91,"&lt;&gt;")&lt;1901,19,COUNTIF($L$20:L91,"&lt;&gt;")&lt;2001,20,COUNTIF($L$20:L91,"&lt;&gt;")&lt;2101,21,COUNTIF($L$20:L91,"&lt;&gt;")&lt;2201,22,COUNTIF($L$20:L91,"&lt;&gt;")&lt;2301,23,COUNTIF($L$20:L91,"&lt;&gt;")&lt;2401,24,COUNTIF($L$20:L91,"&lt;&gt;")&lt;2501,25,COUNTIF($L$20:L91,"&lt;&gt;")&lt;2601,26,COUNTIF($L$20:L91,"&lt;&gt;")&lt;2701,27,COUNTIF($L$20:L91,"&lt;&gt;")&lt;2801,28,COUNTIF($L$20:L91,"&lt;&gt;")&lt;2901,29,COUNTIF($L$20:L91,"&lt;&gt;")&lt;3001,30),"")</f>
        <v/>
      </c>
      <c r="AM91" t="str">
        <f t="shared" si="5"/>
        <v/>
      </c>
      <c r="AN91" t="str">
        <f t="shared" si="9"/>
        <v/>
      </c>
      <c r="AP91" t="str">
        <f t="shared" si="8"/>
        <v/>
      </c>
      <c r="AQ91" t="str">
        <f>IF(AO91="","",COUNTIFS(AM91:$AM$3019,AO91))</f>
        <v/>
      </c>
    </row>
    <row r="92" spans="1:43" x14ac:dyDescent="0.25">
      <c r="A92" s="6" t="str">
        <f>IF(COUNT($A$20:A91)&lt;&gt;$B$4,IF(A91="","",A91+1),"")</f>
        <v/>
      </c>
      <c r="B92" s="3"/>
      <c r="C92" s="3"/>
      <c r="D92" s="122"/>
      <c r="E92" s="3"/>
      <c r="F92" s="3"/>
      <c r="G92" s="3"/>
      <c r="H92" s="3"/>
      <c r="I92" s="120"/>
      <c r="J92" s="3"/>
      <c r="K92" s="119" t="str" cm="1">
        <f t="array" ref="K92">IF(OR($J$14 = "A",$J$14 = "B",$J$14 = "C"),IF(I92="","",IF(LEN(I92)&gt;2,_xlfn.IFS(ISNUMBER(SEARCH("_",I92)),I92,ISNUMBER(SEARCH(", ",I92)),SUBSTITUTE(I92,", ","_"),ISNUMBER(SEARCH("/ ",I92)),SUBSTITUTE(I92,"/ ","_"),ISNUMBER(SEARCH(",",I92)),SUBSTITUTE(I92,",","_"),ISNUMBER(SEARCH("/",I92)),SUBSTITUTE(I92,"/","_"),ISNUMBER(SEARCH("",I92)),I92),I92)),IF(OR($J$14 = "J",$J$14 = "K"),"",IF(D92="","",IF(LEN(D92)&gt;2,_xlfn.IFS(ISNUMBER(SEARCH("_",D92)),D92,ISNUMBER(SEARCH(", ",D92)),SUBSTITUTE(D92,", ","_"),ISNUMBER(SEARCH("/ ",D92)),SUBSTITUTE(D92,"/ ","_"),ISNUMBER(SEARCH(",",D92)),SUBSTITUTE(D92,",","_"),ISNUMBER(SEARCH("/",D92)),SUBSTITUTE(D92,"/","_"),ISNUMBER(SEARCH("",D92)),D92),D92))))</f>
        <v/>
      </c>
      <c r="L92" s="1"/>
      <c r="M92" s="1" t="str">
        <f t="shared" si="6"/>
        <v/>
      </c>
      <c r="N92" s="94" t="str">
        <f>IF($L92="None","",IF(ISERROR(VLOOKUP($L92,Info!$B$4:$B$266,1,FALSE)),"",VLOOKUP($L92,Info!$B$4:$L$266,5,FALSE)))</f>
        <v/>
      </c>
      <c r="O92" s="94" t="str">
        <f>IF(K92="","",IF(AND($J$12&lt;&gt;"ABC",N92="3"),"BAC",IF(N92="3","ABC",IF($J$12&lt;&gt;"ABC",IF($J$10="Standard",VLOOKUP(K92,Info!$BE$4:$BF$481,2,FALSE),VLOOKUP(K92,Info!$BI$4:$BJ$482,2,FALSE)),IF($J$10="Standard",VLOOKUP(K92,Info!$AG$4:$AH$2994,2,FALSE),VLOOKUP(K92,Info!$AK$4:$AL$2997,2,FALSE))))))</f>
        <v/>
      </c>
      <c r="P92" s="94" t="str">
        <f>IF($L92="None","",IF(ISERROR(VLOOKUP($L92,Info!$B$4:$B$266,1,FALSE)),"",VLOOKUP($L92,Info!$B$4:$L$266,3,FALSE)))</f>
        <v/>
      </c>
      <c r="Q92" s="96" t="str">
        <f>IF($L92="None","",IF(ISERROR(VLOOKUP($L92,Info!$B$4:$B$266,1,FALSE)),"",VLOOKUP($L92,Info!$B$4:$L$266,4,FALSE)))</f>
        <v/>
      </c>
      <c r="R92" s="1"/>
      <c r="S92" s="6" t="str">
        <f t="shared" si="7"/>
        <v/>
      </c>
      <c r="T92" s="6" t="str">
        <f>IF($L92="None","",IF(ISERROR(VLOOKUP($L92,Info!$B$4:$B$266,1,FALSE)),"",VLOOKUP($L92,Info!$B$4:$L$266,11,FALSE)))</f>
        <v/>
      </c>
      <c r="U92" s="1"/>
      <c r="V92" s="1"/>
      <c r="W92" s="1"/>
      <c r="X92" s="1" t="str">
        <f>IF($L92="None","",IF(ISERROR(VLOOKUP($L92,Info!$B$4:$B$266,1,FALSE)),"",IF(OR(W92="Metallic Liquid Tight",W92="Non-Metallic Liquid Tight",W92="LSZH",W92="Greenfield"),VLOOKUP($L92,Info!$B$4:$L$266,7,FALSE),"N/A")))</f>
        <v/>
      </c>
      <c r="Y92" s="1"/>
      <c r="Z92" s="96" t="str">
        <f>IF($L92="None","",IF(ISERROR(VLOOKUP($L92,Info!$B$4:$B$266,1,FALSE)),"",VLOOKUP($L92,Info!$B$4:$L$266,9,FALSE)))</f>
        <v/>
      </c>
      <c r="AA92" s="96" t="str">
        <f>IF($L92="None","",IF(ISERROR(VLOOKUP($L92,Info!$B$4:$B$266,1,FALSE)),"",VLOOKUP($L92,Info!$B$4:$L$266,8,FALSE)))</f>
        <v/>
      </c>
      <c r="AB92" s="96" t="str">
        <f>IF($L92="None","",IF(ISERROR(VLOOKUP($L92,Info!$B$4:$B$266,1,FALSE)),"",VLOOKUP($L92,Info!$B$4:$L$266,10,FALSE)))</f>
        <v/>
      </c>
      <c r="AC92" s="1" t="str">
        <f>IF(W92="SO Cable","Black,White",IF(O92="","",IF(P92="","",IF($J$12&lt;&gt;"ABC",IF(P92&lt;="250",VLOOKUP(O92,Info!$AZ$4:$BB$22,3,FALSE),VLOOKUP(O92,Info!$AZ$23:$BB$39,3,FALSE)),IF(P92&lt;="250",VLOOKUP(O92,Info!$AO$4:$AQ$22,3,FALSE),VLOOKUP(O92,Info!$AO$23:$AP$39,3,FALSE))))))</f>
        <v/>
      </c>
      <c r="AD92" s="1"/>
      <c r="AE92" s="1" t="str">
        <f>IF($L92="None","",IF(ISERROR(VLOOKUP($L92,Info!$B$4:$B$266,1,FALSE)),"",VLOOKUP($L92,Info!$B$4:$L$266,4,FALSE)))</f>
        <v/>
      </c>
      <c r="AF92" s="1" t="str">
        <f>IF($L92="None","",IF(ISERROR(VLOOKUP($L92,Info!$B$4:$B$266,1,FALSE)),"",VLOOKUP($L92,Info!$B$4:$L$266,6,FALSE)))</f>
        <v/>
      </c>
      <c r="AG92" s="1"/>
      <c r="AH92" s="33" t="str" cm="1">
        <f t="array" ref="AH92">IF(AND(L92&lt;&gt;"",O92&lt;&gt;"",R92:S92&lt;&gt;"",W92:X92&lt;&gt;"",Z92:AA92&lt;&gt;"",AC92&lt;&gt;""),"Good","Bad")</f>
        <v>Bad</v>
      </c>
      <c r="AL92" t="str" cm="1">
        <f t="array" ref="AL92">IF(R92&gt;0,_xlfn.IFS(COUNTIF($L$20:L92,"&lt;&gt;")&lt;101,1,COUNTIF($L$20:L92,"&lt;&gt;")&lt;201,2,COUNTIF($L$20:L92,"&lt;&gt;")&lt;301,3,COUNTIF($L$20:L92,"&lt;&gt;")&lt;401,4,COUNTIF($L$20:L92,"&lt;&gt;")&lt;501,5,COUNTIF($L$20:L92,"&lt;&gt;")&lt;601,6,COUNTIF($L$20:L92,"&lt;&gt;")&lt;701,7,COUNTIF($L$20:L92,"&lt;&gt;")&lt;801,8,COUNTIF($L$20:L92,"&lt;&gt;")&lt;901,9,COUNTIF($L$20:L92,"&lt;&gt;")&lt;1001,10,COUNTIF($L$20:L92,"&lt;&gt;")&lt;1101,11,COUNTIF($L$20:L92,"&lt;&gt;")&lt;1201,12,COUNTIF($L$20:L92,"&lt;&gt;")&lt;1301,13,COUNTIF($L$20:L92,"&lt;&gt;")&lt;1401,14,COUNTIF($L$20:L92,"&lt;&gt;")&lt;1501,15,COUNTIF($L$20:L92,"&lt;&gt;")&lt;1601,16,COUNTIF($L$20:L92,"&lt;&gt;")&lt;1701,17,COUNTIF($L$20:L92,"&lt;&gt;")&lt;1801,18,COUNTIF($L$20:L92,"&lt;&gt;")&lt;1901,19,COUNTIF($L$20:L92,"&lt;&gt;")&lt;2001,20,COUNTIF($L$20:L92,"&lt;&gt;")&lt;2101,21,COUNTIF($L$20:L92,"&lt;&gt;")&lt;2201,22,COUNTIF($L$20:L92,"&lt;&gt;")&lt;2301,23,COUNTIF($L$20:L92,"&lt;&gt;")&lt;2401,24,COUNTIF($L$20:L92,"&lt;&gt;")&lt;2501,25,COUNTIF($L$20:L92,"&lt;&gt;")&lt;2601,26,COUNTIF($L$20:L92,"&lt;&gt;")&lt;2701,27,COUNTIF($L$20:L92,"&lt;&gt;")&lt;2801,28,COUNTIF($L$20:L92,"&lt;&gt;")&lt;2901,29,COUNTIF($L$20:L92,"&lt;&gt;")&lt;3001,30),"")</f>
        <v/>
      </c>
      <c r="AM92" t="str">
        <f t="shared" si="5"/>
        <v/>
      </c>
      <c r="AN92" t="str">
        <f t="shared" si="9"/>
        <v/>
      </c>
      <c r="AP92" t="str">
        <f t="shared" si="8"/>
        <v/>
      </c>
      <c r="AQ92" t="str">
        <f>IF(AO92="","",COUNTIFS(AM92:$AM$3019,AO92))</f>
        <v/>
      </c>
    </row>
    <row r="93" spans="1:43" x14ac:dyDescent="0.25">
      <c r="A93" s="6" t="str">
        <f>IF(COUNT($A$20:A92)&lt;&gt;$B$4,IF(A92="","",A92+1),"")</f>
        <v/>
      </c>
      <c r="B93" s="3"/>
      <c r="C93" s="3"/>
      <c r="D93" s="122"/>
      <c r="E93" s="3"/>
      <c r="F93" s="3"/>
      <c r="G93" s="3"/>
      <c r="H93" s="3"/>
      <c r="I93" s="120"/>
      <c r="J93" s="3"/>
      <c r="K93" s="119" t="str" cm="1">
        <f t="array" ref="K93">IF(OR($J$14 = "A",$J$14 = "B",$J$14 = "C"),IF(I93="","",IF(LEN(I93)&gt;2,_xlfn.IFS(ISNUMBER(SEARCH("_",I93)),I93,ISNUMBER(SEARCH(", ",I93)),SUBSTITUTE(I93,", ","_"),ISNUMBER(SEARCH("/ ",I93)),SUBSTITUTE(I93,"/ ","_"),ISNUMBER(SEARCH(",",I93)),SUBSTITUTE(I93,",","_"),ISNUMBER(SEARCH("/",I93)),SUBSTITUTE(I93,"/","_"),ISNUMBER(SEARCH("",I93)),I93),I93)),IF(OR($J$14 = "J",$J$14 = "K"),"",IF(D93="","",IF(LEN(D93)&gt;2,_xlfn.IFS(ISNUMBER(SEARCH("_",D93)),D93,ISNUMBER(SEARCH(", ",D93)),SUBSTITUTE(D93,", ","_"),ISNUMBER(SEARCH("/ ",D93)),SUBSTITUTE(D93,"/ ","_"),ISNUMBER(SEARCH(",",D93)),SUBSTITUTE(D93,",","_"),ISNUMBER(SEARCH("/",D93)),SUBSTITUTE(D93,"/","_"),ISNUMBER(SEARCH("",D93)),D93),D93))))</f>
        <v/>
      </c>
      <c r="L93" s="1"/>
      <c r="M93" s="1" t="str">
        <f t="shared" si="6"/>
        <v/>
      </c>
      <c r="N93" s="94" t="str">
        <f>IF($L93="None","",IF(ISERROR(VLOOKUP($L93,Info!$B$4:$B$266,1,FALSE)),"",VLOOKUP($L93,Info!$B$4:$L$266,5,FALSE)))</f>
        <v/>
      </c>
      <c r="O93" s="94" t="str">
        <f>IF(K93="","",IF(AND($J$12&lt;&gt;"ABC",N93="3"),"BAC",IF(N93="3","ABC",IF($J$12&lt;&gt;"ABC",IF($J$10="Standard",VLOOKUP(K93,Info!$BE$4:$BF$481,2,FALSE),VLOOKUP(K93,Info!$BI$4:$BJ$482,2,FALSE)),IF($J$10="Standard",VLOOKUP(K93,Info!$AG$4:$AH$2994,2,FALSE),VLOOKUP(K93,Info!$AK$4:$AL$2997,2,FALSE))))))</f>
        <v/>
      </c>
      <c r="P93" s="94" t="str">
        <f>IF($L93="None","",IF(ISERROR(VLOOKUP($L93,Info!$B$4:$B$266,1,FALSE)),"",VLOOKUP($L93,Info!$B$4:$L$266,3,FALSE)))</f>
        <v/>
      </c>
      <c r="Q93" s="96" t="str">
        <f>IF($L93="None","",IF(ISERROR(VLOOKUP($L93,Info!$B$4:$B$266,1,FALSE)),"",VLOOKUP($L93,Info!$B$4:$L$266,4,FALSE)))</f>
        <v/>
      </c>
      <c r="R93" s="1"/>
      <c r="S93" s="6" t="str">
        <f t="shared" si="7"/>
        <v/>
      </c>
      <c r="T93" s="6" t="str">
        <f>IF($L93="None","",IF(ISERROR(VLOOKUP($L93,Info!$B$4:$B$266,1,FALSE)),"",VLOOKUP($L93,Info!$B$4:$L$266,11,FALSE)))</f>
        <v/>
      </c>
      <c r="U93" s="1"/>
      <c r="V93" s="1"/>
      <c r="W93" s="1"/>
      <c r="X93" s="1" t="str">
        <f>IF($L93="None","",IF(ISERROR(VLOOKUP($L93,Info!$B$4:$B$266,1,FALSE)),"",IF(OR(W93="Metallic Liquid Tight",W93="Non-Metallic Liquid Tight",W93="LSZH",W93="Greenfield"),VLOOKUP($L93,Info!$B$4:$L$266,7,FALSE),"N/A")))</f>
        <v/>
      </c>
      <c r="Y93" s="1"/>
      <c r="Z93" s="96" t="str">
        <f>IF($L93="None","",IF(ISERROR(VLOOKUP($L93,Info!$B$4:$B$266,1,FALSE)),"",VLOOKUP($L93,Info!$B$4:$L$266,9,FALSE)))</f>
        <v/>
      </c>
      <c r="AA93" s="96" t="str">
        <f>IF($L93="None","",IF(ISERROR(VLOOKUP($L93,Info!$B$4:$B$266,1,FALSE)),"",VLOOKUP($L93,Info!$B$4:$L$266,8,FALSE)))</f>
        <v/>
      </c>
      <c r="AB93" s="96" t="str">
        <f>IF($L93="None","",IF(ISERROR(VLOOKUP($L93,Info!$B$4:$B$266,1,FALSE)),"",VLOOKUP($L93,Info!$B$4:$L$266,10,FALSE)))</f>
        <v/>
      </c>
      <c r="AC93" s="1" t="str">
        <f>IF(W93="SO Cable","Black,White",IF(O93="","",IF(P93="","",IF($J$12&lt;&gt;"ABC",IF(P93&lt;="250",VLOOKUP(O93,Info!$AZ$4:$BB$22,3,FALSE),VLOOKUP(O93,Info!$AZ$23:$BB$39,3,FALSE)),IF(P93&lt;="250",VLOOKUP(O93,Info!$AO$4:$AQ$22,3,FALSE),VLOOKUP(O93,Info!$AO$23:$AP$39,3,FALSE))))))</f>
        <v/>
      </c>
      <c r="AD93" s="1"/>
      <c r="AE93" s="1" t="str">
        <f>IF($L93="None","",IF(ISERROR(VLOOKUP($L93,Info!$B$4:$B$266,1,FALSE)),"",VLOOKUP($L93,Info!$B$4:$L$266,4,FALSE)))</f>
        <v/>
      </c>
      <c r="AF93" s="1" t="str">
        <f>IF($L93="None","",IF(ISERROR(VLOOKUP($L93,Info!$B$4:$B$266,1,FALSE)),"",VLOOKUP($L93,Info!$B$4:$L$266,6,FALSE)))</f>
        <v/>
      </c>
      <c r="AG93" s="1"/>
      <c r="AH93" s="33" t="str" cm="1">
        <f t="array" ref="AH93">IF(AND(L93&lt;&gt;"",O93&lt;&gt;"",R93:S93&lt;&gt;"",W93:X93&lt;&gt;"",Z93:AA93&lt;&gt;"",AC93&lt;&gt;""),"Good","Bad")</f>
        <v>Bad</v>
      </c>
      <c r="AL93" t="str" cm="1">
        <f t="array" ref="AL93">IF(R93&gt;0,_xlfn.IFS(COUNTIF($L$20:L93,"&lt;&gt;")&lt;101,1,COUNTIF($L$20:L93,"&lt;&gt;")&lt;201,2,COUNTIF($L$20:L93,"&lt;&gt;")&lt;301,3,COUNTIF($L$20:L93,"&lt;&gt;")&lt;401,4,COUNTIF($L$20:L93,"&lt;&gt;")&lt;501,5,COUNTIF($L$20:L93,"&lt;&gt;")&lt;601,6,COUNTIF($L$20:L93,"&lt;&gt;")&lt;701,7,COUNTIF($L$20:L93,"&lt;&gt;")&lt;801,8,COUNTIF($L$20:L93,"&lt;&gt;")&lt;901,9,COUNTIF($L$20:L93,"&lt;&gt;")&lt;1001,10,COUNTIF($L$20:L93,"&lt;&gt;")&lt;1101,11,COUNTIF($L$20:L93,"&lt;&gt;")&lt;1201,12,COUNTIF($L$20:L93,"&lt;&gt;")&lt;1301,13,COUNTIF($L$20:L93,"&lt;&gt;")&lt;1401,14,COUNTIF($L$20:L93,"&lt;&gt;")&lt;1501,15,COUNTIF($L$20:L93,"&lt;&gt;")&lt;1601,16,COUNTIF($L$20:L93,"&lt;&gt;")&lt;1701,17,COUNTIF($L$20:L93,"&lt;&gt;")&lt;1801,18,COUNTIF($L$20:L93,"&lt;&gt;")&lt;1901,19,COUNTIF($L$20:L93,"&lt;&gt;")&lt;2001,20,COUNTIF($L$20:L93,"&lt;&gt;")&lt;2101,21,COUNTIF($L$20:L93,"&lt;&gt;")&lt;2201,22,COUNTIF($L$20:L93,"&lt;&gt;")&lt;2301,23,COUNTIF($L$20:L93,"&lt;&gt;")&lt;2401,24,COUNTIF($L$20:L93,"&lt;&gt;")&lt;2501,25,COUNTIF($L$20:L93,"&lt;&gt;")&lt;2601,26,COUNTIF($L$20:L93,"&lt;&gt;")&lt;2701,27,COUNTIF($L$20:L93,"&lt;&gt;")&lt;2801,28,COUNTIF($L$20:L93,"&lt;&gt;")&lt;2901,29,COUNTIF($L$20:L93,"&lt;&gt;")&lt;3001,30),"")</f>
        <v/>
      </c>
      <c r="AM93" t="str">
        <f t="shared" si="5"/>
        <v/>
      </c>
      <c r="AN93" t="str">
        <f t="shared" si="9"/>
        <v/>
      </c>
      <c r="AP93" t="str">
        <f t="shared" si="8"/>
        <v/>
      </c>
      <c r="AQ93" t="str">
        <f>IF(AO93="","",COUNTIFS(AM93:$AM$3019,AO93))</f>
        <v/>
      </c>
    </row>
    <row r="94" spans="1:43" x14ac:dyDescent="0.25">
      <c r="A94" s="6" t="str">
        <f>IF(COUNT($A$20:A93)&lt;&gt;$B$4,IF(A93="","",A93+1),"")</f>
        <v/>
      </c>
      <c r="B94" s="3"/>
      <c r="C94" s="3"/>
      <c r="D94" s="122"/>
      <c r="E94" s="3"/>
      <c r="F94" s="3"/>
      <c r="G94" s="3"/>
      <c r="H94" s="3"/>
      <c r="I94" s="120"/>
      <c r="J94" s="3"/>
      <c r="K94" s="119" t="str" cm="1">
        <f t="array" ref="K94">IF(OR($J$14 = "A",$J$14 = "B",$J$14 = "C"),IF(I94="","",IF(LEN(I94)&gt;2,_xlfn.IFS(ISNUMBER(SEARCH("_",I94)),I94,ISNUMBER(SEARCH(", ",I94)),SUBSTITUTE(I94,", ","_"),ISNUMBER(SEARCH("/ ",I94)),SUBSTITUTE(I94,"/ ","_"),ISNUMBER(SEARCH(",",I94)),SUBSTITUTE(I94,",","_"),ISNUMBER(SEARCH("/",I94)),SUBSTITUTE(I94,"/","_"),ISNUMBER(SEARCH("",I94)),I94),I94)),IF(OR($J$14 = "J",$J$14 = "K"),"",IF(D94="","",IF(LEN(D94)&gt;2,_xlfn.IFS(ISNUMBER(SEARCH("_",D94)),D94,ISNUMBER(SEARCH(", ",D94)),SUBSTITUTE(D94,", ","_"),ISNUMBER(SEARCH("/ ",D94)),SUBSTITUTE(D94,"/ ","_"),ISNUMBER(SEARCH(",",D94)),SUBSTITUTE(D94,",","_"),ISNUMBER(SEARCH("/",D94)),SUBSTITUTE(D94,"/","_"),ISNUMBER(SEARCH("",D94)),D94),D94))))</f>
        <v/>
      </c>
      <c r="L94" s="1"/>
      <c r="M94" s="1" t="str">
        <f t="shared" si="6"/>
        <v/>
      </c>
      <c r="N94" s="94" t="str">
        <f>IF($L94="None","",IF(ISERROR(VLOOKUP($L94,Info!$B$4:$B$266,1,FALSE)),"",VLOOKUP($L94,Info!$B$4:$L$266,5,FALSE)))</f>
        <v/>
      </c>
      <c r="O94" s="94" t="str">
        <f>IF(K94="","",IF(AND($J$12&lt;&gt;"ABC",N94="3"),"BAC",IF(N94="3","ABC",IF($J$12&lt;&gt;"ABC",IF($J$10="Standard",VLOOKUP(K94,Info!$BE$4:$BF$481,2,FALSE),VLOOKUP(K94,Info!$BI$4:$BJ$482,2,FALSE)),IF($J$10="Standard",VLOOKUP(K94,Info!$AG$4:$AH$2994,2,FALSE),VLOOKUP(K94,Info!$AK$4:$AL$2997,2,FALSE))))))</f>
        <v/>
      </c>
      <c r="P94" s="94" t="str">
        <f>IF($L94="None","",IF(ISERROR(VLOOKUP($L94,Info!$B$4:$B$266,1,FALSE)),"",VLOOKUP($L94,Info!$B$4:$L$266,3,FALSE)))</f>
        <v/>
      </c>
      <c r="Q94" s="96" t="str">
        <f>IF($L94="None","",IF(ISERROR(VLOOKUP($L94,Info!$B$4:$B$266,1,FALSE)),"",VLOOKUP($L94,Info!$B$4:$L$266,4,FALSE)))</f>
        <v/>
      </c>
      <c r="R94" s="1"/>
      <c r="S94" s="6" t="str">
        <f t="shared" si="7"/>
        <v/>
      </c>
      <c r="T94" s="6" t="str">
        <f>IF($L94="None","",IF(ISERROR(VLOOKUP($L94,Info!$B$4:$B$266,1,FALSE)),"",VLOOKUP($L94,Info!$B$4:$L$266,11,FALSE)))</f>
        <v/>
      </c>
      <c r="U94" s="1"/>
      <c r="V94" s="1"/>
      <c r="W94" s="1"/>
      <c r="X94" s="1" t="str">
        <f>IF($L94="None","",IF(ISERROR(VLOOKUP($L94,Info!$B$4:$B$266,1,FALSE)),"",IF(OR(W94="Metallic Liquid Tight",W94="Non-Metallic Liquid Tight",W94="LSZH",W94="Greenfield"),VLOOKUP($L94,Info!$B$4:$L$266,7,FALSE),"N/A")))</f>
        <v/>
      </c>
      <c r="Y94" s="1"/>
      <c r="Z94" s="96" t="str">
        <f>IF($L94="None","",IF(ISERROR(VLOOKUP($L94,Info!$B$4:$B$266,1,FALSE)),"",VLOOKUP($L94,Info!$B$4:$L$266,9,FALSE)))</f>
        <v/>
      </c>
      <c r="AA94" s="96" t="str">
        <f>IF($L94="None","",IF(ISERROR(VLOOKUP($L94,Info!$B$4:$B$266,1,FALSE)),"",VLOOKUP($L94,Info!$B$4:$L$266,8,FALSE)))</f>
        <v/>
      </c>
      <c r="AB94" s="96" t="str">
        <f>IF($L94="None","",IF(ISERROR(VLOOKUP($L94,Info!$B$4:$B$266,1,FALSE)),"",VLOOKUP($L94,Info!$B$4:$L$266,10,FALSE)))</f>
        <v/>
      </c>
      <c r="AC94" s="1" t="str">
        <f>IF(W94="SO Cable","Black,White",IF(O94="","",IF(P94="","",IF($J$12&lt;&gt;"ABC",IF(P94&lt;="250",VLOOKUP(O94,Info!$AZ$4:$BB$22,3,FALSE),VLOOKUP(O94,Info!$AZ$23:$BB$39,3,FALSE)),IF(P94&lt;="250",VLOOKUP(O94,Info!$AO$4:$AQ$22,3,FALSE),VLOOKUP(O94,Info!$AO$23:$AP$39,3,FALSE))))))</f>
        <v/>
      </c>
      <c r="AD94" s="1"/>
      <c r="AE94" s="1" t="str">
        <f>IF($L94="None","",IF(ISERROR(VLOOKUP($L94,Info!$B$4:$B$266,1,FALSE)),"",VLOOKUP($L94,Info!$B$4:$L$266,4,FALSE)))</f>
        <v/>
      </c>
      <c r="AF94" s="1" t="str">
        <f>IF($L94="None","",IF(ISERROR(VLOOKUP($L94,Info!$B$4:$B$266,1,FALSE)),"",VLOOKUP($L94,Info!$B$4:$L$266,6,FALSE)))</f>
        <v/>
      </c>
      <c r="AG94" s="1"/>
      <c r="AH94" s="33" t="str" cm="1">
        <f t="array" ref="AH94">IF(AND(L94&lt;&gt;"",O94&lt;&gt;"",R94:S94&lt;&gt;"",W94:X94&lt;&gt;"",Z94:AA94&lt;&gt;"",AC94&lt;&gt;""),"Good","Bad")</f>
        <v>Bad</v>
      </c>
      <c r="AL94" t="str" cm="1">
        <f t="array" ref="AL94">IF(R94&gt;0,_xlfn.IFS(COUNTIF($L$20:L94,"&lt;&gt;")&lt;101,1,COUNTIF($L$20:L94,"&lt;&gt;")&lt;201,2,COUNTIF($L$20:L94,"&lt;&gt;")&lt;301,3,COUNTIF($L$20:L94,"&lt;&gt;")&lt;401,4,COUNTIF($L$20:L94,"&lt;&gt;")&lt;501,5,COUNTIF($L$20:L94,"&lt;&gt;")&lt;601,6,COUNTIF($L$20:L94,"&lt;&gt;")&lt;701,7,COUNTIF($L$20:L94,"&lt;&gt;")&lt;801,8,COUNTIF($L$20:L94,"&lt;&gt;")&lt;901,9,COUNTIF($L$20:L94,"&lt;&gt;")&lt;1001,10,COUNTIF($L$20:L94,"&lt;&gt;")&lt;1101,11,COUNTIF($L$20:L94,"&lt;&gt;")&lt;1201,12,COUNTIF($L$20:L94,"&lt;&gt;")&lt;1301,13,COUNTIF($L$20:L94,"&lt;&gt;")&lt;1401,14,COUNTIF($L$20:L94,"&lt;&gt;")&lt;1501,15,COUNTIF($L$20:L94,"&lt;&gt;")&lt;1601,16,COUNTIF($L$20:L94,"&lt;&gt;")&lt;1701,17,COUNTIF($L$20:L94,"&lt;&gt;")&lt;1801,18,COUNTIF($L$20:L94,"&lt;&gt;")&lt;1901,19,COUNTIF($L$20:L94,"&lt;&gt;")&lt;2001,20,COUNTIF($L$20:L94,"&lt;&gt;")&lt;2101,21,COUNTIF($L$20:L94,"&lt;&gt;")&lt;2201,22,COUNTIF($L$20:L94,"&lt;&gt;")&lt;2301,23,COUNTIF($L$20:L94,"&lt;&gt;")&lt;2401,24,COUNTIF($L$20:L94,"&lt;&gt;")&lt;2501,25,COUNTIF($L$20:L94,"&lt;&gt;")&lt;2601,26,COUNTIF($L$20:L94,"&lt;&gt;")&lt;2701,27,COUNTIF($L$20:L94,"&lt;&gt;")&lt;2801,28,COUNTIF($L$20:L94,"&lt;&gt;")&lt;2901,29,COUNTIF($L$20:L94,"&lt;&gt;")&lt;3001,30),"")</f>
        <v/>
      </c>
      <c r="AM94" t="str">
        <f t="shared" si="5"/>
        <v/>
      </c>
      <c r="AN94" t="str">
        <f t="shared" si="9"/>
        <v/>
      </c>
      <c r="AP94" t="str">
        <f t="shared" si="8"/>
        <v/>
      </c>
      <c r="AQ94" t="str">
        <f>IF(AO94="","",COUNTIFS(AM94:$AM$3019,AO94))</f>
        <v/>
      </c>
    </row>
    <row r="95" spans="1:43" x14ac:dyDescent="0.25">
      <c r="A95" s="6" t="str">
        <f>IF(COUNT($A$20:A94)&lt;&gt;$B$4,IF(A94="","",A94+1),"")</f>
        <v/>
      </c>
      <c r="B95" s="3"/>
      <c r="C95" s="3"/>
      <c r="D95" s="122"/>
      <c r="E95" s="3"/>
      <c r="F95" s="3"/>
      <c r="G95" s="3"/>
      <c r="H95" s="3"/>
      <c r="I95" s="120"/>
      <c r="J95" s="3"/>
      <c r="K95" s="119" t="str" cm="1">
        <f t="array" ref="K95">IF(OR($J$14 = "A",$J$14 = "B",$J$14 = "C"),IF(I95="","",IF(LEN(I95)&gt;2,_xlfn.IFS(ISNUMBER(SEARCH("_",I95)),I95,ISNUMBER(SEARCH(", ",I95)),SUBSTITUTE(I95,", ","_"),ISNUMBER(SEARCH("/ ",I95)),SUBSTITUTE(I95,"/ ","_"),ISNUMBER(SEARCH(",",I95)),SUBSTITUTE(I95,",","_"),ISNUMBER(SEARCH("/",I95)),SUBSTITUTE(I95,"/","_"),ISNUMBER(SEARCH("",I95)),I95),I95)),IF(OR($J$14 = "J",$J$14 = "K"),"",IF(D95="","",IF(LEN(D95)&gt;2,_xlfn.IFS(ISNUMBER(SEARCH("_",D95)),D95,ISNUMBER(SEARCH(", ",D95)),SUBSTITUTE(D95,", ","_"),ISNUMBER(SEARCH("/ ",D95)),SUBSTITUTE(D95,"/ ","_"),ISNUMBER(SEARCH(",",D95)),SUBSTITUTE(D95,",","_"),ISNUMBER(SEARCH("/",D95)),SUBSTITUTE(D95,"/","_"),ISNUMBER(SEARCH("",D95)),D95),D95))))</f>
        <v/>
      </c>
      <c r="L95" s="1"/>
      <c r="M95" s="1" t="str">
        <f t="shared" si="6"/>
        <v/>
      </c>
      <c r="N95" s="94" t="str">
        <f>IF($L95="None","",IF(ISERROR(VLOOKUP($L95,Info!$B$4:$B$266,1,FALSE)),"",VLOOKUP($L95,Info!$B$4:$L$266,5,FALSE)))</f>
        <v/>
      </c>
      <c r="O95" s="94" t="str">
        <f>IF(K95="","",IF(AND($J$12&lt;&gt;"ABC",N95="3"),"BAC",IF(N95="3","ABC",IF($J$12&lt;&gt;"ABC",IF($J$10="Standard",VLOOKUP(K95,Info!$BE$4:$BF$481,2,FALSE),VLOOKUP(K95,Info!$BI$4:$BJ$482,2,FALSE)),IF($J$10="Standard",VLOOKUP(K95,Info!$AG$4:$AH$2994,2,FALSE),VLOOKUP(K95,Info!$AK$4:$AL$2997,2,FALSE))))))</f>
        <v/>
      </c>
      <c r="P95" s="94" t="str">
        <f>IF($L95="None","",IF(ISERROR(VLOOKUP($L95,Info!$B$4:$B$266,1,FALSE)),"",VLOOKUP($L95,Info!$B$4:$L$266,3,FALSE)))</f>
        <v/>
      </c>
      <c r="Q95" s="96" t="str">
        <f>IF($L95="None","",IF(ISERROR(VLOOKUP($L95,Info!$B$4:$B$266,1,FALSE)),"",VLOOKUP($L95,Info!$B$4:$L$266,4,FALSE)))</f>
        <v/>
      </c>
      <c r="R95" s="1"/>
      <c r="S95" s="6" t="str">
        <f t="shared" si="7"/>
        <v/>
      </c>
      <c r="T95" s="6" t="str">
        <f>IF($L95="None","",IF(ISERROR(VLOOKUP($L95,Info!$B$4:$B$266,1,FALSE)),"",VLOOKUP($L95,Info!$B$4:$L$266,11,FALSE)))</f>
        <v/>
      </c>
      <c r="U95" s="1"/>
      <c r="V95" s="1"/>
      <c r="W95" s="1"/>
      <c r="X95" s="1" t="str">
        <f>IF($L95="None","",IF(ISERROR(VLOOKUP($L95,Info!$B$4:$B$266,1,FALSE)),"",IF(OR(W95="Metallic Liquid Tight",W95="Non-Metallic Liquid Tight",W95="LSZH",W95="Greenfield"),VLOOKUP($L95,Info!$B$4:$L$266,7,FALSE),"N/A")))</f>
        <v/>
      </c>
      <c r="Y95" s="1"/>
      <c r="Z95" s="96" t="str">
        <f>IF($L95="None","",IF(ISERROR(VLOOKUP($L95,Info!$B$4:$B$266,1,FALSE)),"",VLOOKUP($L95,Info!$B$4:$L$266,9,FALSE)))</f>
        <v/>
      </c>
      <c r="AA95" s="96" t="str">
        <f>IF($L95="None","",IF(ISERROR(VLOOKUP($L95,Info!$B$4:$B$266,1,FALSE)),"",VLOOKUP($L95,Info!$B$4:$L$266,8,FALSE)))</f>
        <v/>
      </c>
      <c r="AB95" s="96" t="str">
        <f>IF($L95="None","",IF(ISERROR(VLOOKUP($L95,Info!$B$4:$B$266,1,FALSE)),"",VLOOKUP($L95,Info!$B$4:$L$266,10,FALSE)))</f>
        <v/>
      </c>
      <c r="AC95" s="1" t="str">
        <f>IF(W95="SO Cable","Black,White",IF(O95="","",IF(P95="","",IF($J$12&lt;&gt;"ABC",IF(P95&lt;="250",VLOOKUP(O95,Info!$AZ$4:$BB$22,3,FALSE),VLOOKUP(O95,Info!$AZ$23:$BB$39,3,FALSE)),IF(P95&lt;="250",VLOOKUP(O95,Info!$AO$4:$AQ$22,3,FALSE),VLOOKUP(O95,Info!$AO$23:$AP$39,3,FALSE))))))</f>
        <v/>
      </c>
      <c r="AD95" s="1"/>
      <c r="AE95" s="1" t="str">
        <f>IF($L95="None","",IF(ISERROR(VLOOKUP($L95,Info!$B$4:$B$266,1,FALSE)),"",VLOOKUP($L95,Info!$B$4:$L$266,4,FALSE)))</f>
        <v/>
      </c>
      <c r="AF95" s="1" t="str">
        <f>IF($L95="None","",IF(ISERROR(VLOOKUP($L95,Info!$B$4:$B$266,1,FALSE)),"",VLOOKUP($L95,Info!$B$4:$L$266,6,FALSE)))</f>
        <v/>
      </c>
      <c r="AG95" s="1"/>
      <c r="AH95" s="33" t="str" cm="1">
        <f t="array" ref="AH95">IF(AND(L95&lt;&gt;"",O95&lt;&gt;"",R95:S95&lt;&gt;"",W95:X95&lt;&gt;"",Z95:AA95&lt;&gt;"",AC95&lt;&gt;""),"Good","Bad")</f>
        <v>Bad</v>
      </c>
      <c r="AL95" t="str" cm="1">
        <f t="array" ref="AL95">IF(R95&gt;0,_xlfn.IFS(COUNTIF($L$20:L95,"&lt;&gt;")&lt;101,1,COUNTIF($L$20:L95,"&lt;&gt;")&lt;201,2,COUNTIF($L$20:L95,"&lt;&gt;")&lt;301,3,COUNTIF($L$20:L95,"&lt;&gt;")&lt;401,4,COUNTIF($L$20:L95,"&lt;&gt;")&lt;501,5,COUNTIF($L$20:L95,"&lt;&gt;")&lt;601,6,COUNTIF($L$20:L95,"&lt;&gt;")&lt;701,7,COUNTIF($L$20:L95,"&lt;&gt;")&lt;801,8,COUNTIF($L$20:L95,"&lt;&gt;")&lt;901,9,COUNTIF($L$20:L95,"&lt;&gt;")&lt;1001,10,COUNTIF($L$20:L95,"&lt;&gt;")&lt;1101,11,COUNTIF($L$20:L95,"&lt;&gt;")&lt;1201,12,COUNTIF($L$20:L95,"&lt;&gt;")&lt;1301,13,COUNTIF($L$20:L95,"&lt;&gt;")&lt;1401,14,COUNTIF($L$20:L95,"&lt;&gt;")&lt;1501,15,COUNTIF($L$20:L95,"&lt;&gt;")&lt;1601,16,COUNTIF($L$20:L95,"&lt;&gt;")&lt;1701,17,COUNTIF($L$20:L95,"&lt;&gt;")&lt;1801,18,COUNTIF($L$20:L95,"&lt;&gt;")&lt;1901,19,COUNTIF($L$20:L95,"&lt;&gt;")&lt;2001,20,COUNTIF($L$20:L95,"&lt;&gt;")&lt;2101,21,COUNTIF($L$20:L95,"&lt;&gt;")&lt;2201,22,COUNTIF($L$20:L95,"&lt;&gt;")&lt;2301,23,COUNTIF($L$20:L95,"&lt;&gt;")&lt;2401,24,COUNTIF($L$20:L95,"&lt;&gt;")&lt;2501,25,COUNTIF($L$20:L95,"&lt;&gt;")&lt;2601,26,COUNTIF($L$20:L95,"&lt;&gt;")&lt;2701,27,COUNTIF($L$20:L95,"&lt;&gt;")&lt;2801,28,COUNTIF($L$20:L95,"&lt;&gt;")&lt;2901,29,COUNTIF($L$20:L95,"&lt;&gt;")&lt;3001,30),"")</f>
        <v/>
      </c>
      <c r="AM95" t="str">
        <f t="shared" si="5"/>
        <v/>
      </c>
      <c r="AN95" t="str">
        <f t="shared" si="9"/>
        <v/>
      </c>
      <c r="AP95" t="str">
        <f t="shared" si="8"/>
        <v/>
      </c>
      <c r="AQ95" t="str">
        <f>IF(AO95="","",COUNTIFS(AM95:$AM$3019,AO95))</f>
        <v/>
      </c>
    </row>
    <row r="96" spans="1:43" x14ac:dyDescent="0.25">
      <c r="A96" s="6" t="str">
        <f>IF(COUNT($A$20:A95)&lt;&gt;$B$4,IF(A95="","",A95+1),"")</f>
        <v/>
      </c>
      <c r="B96" s="3"/>
      <c r="C96" s="3"/>
      <c r="D96" s="122"/>
      <c r="E96" s="3"/>
      <c r="F96" s="3"/>
      <c r="G96" s="3"/>
      <c r="H96" s="3"/>
      <c r="I96" s="120"/>
      <c r="J96" s="3"/>
      <c r="K96" s="119" t="str" cm="1">
        <f t="array" ref="K96">IF(OR($J$14 = "A",$J$14 = "B",$J$14 = "C"),IF(I96="","",IF(LEN(I96)&gt;2,_xlfn.IFS(ISNUMBER(SEARCH("_",I96)),I96,ISNUMBER(SEARCH(", ",I96)),SUBSTITUTE(I96,", ","_"),ISNUMBER(SEARCH("/ ",I96)),SUBSTITUTE(I96,"/ ","_"),ISNUMBER(SEARCH(",",I96)),SUBSTITUTE(I96,",","_"),ISNUMBER(SEARCH("/",I96)),SUBSTITUTE(I96,"/","_"),ISNUMBER(SEARCH("",I96)),I96),I96)),IF(OR($J$14 = "J",$J$14 = "K"),"",IF(D96="","",IF(LEN(D96)&gt;2,_xlfn.IFS(ISNUMBER(SEARCH("_",D96)),D96,ISNUMBER(SEARCH(", ",D96)),SUBSTITUTE(D96,", ","_"),ISNUMBER(SEARCH("/ ",D96)),SUBSTITUTE(D96,"/ ","_"),ISNUMBER(SEARCH(",",D96)),SUBSTITUTE(D96,",","_"),ISNUMBER(SEARCH("/",D96)),SUBSTITUTE(D96,"/","_"),ISNUMBER(SEARCH("",D96)),D96),D96))))</f>
        <v/>
      </c>
      <c r="L96" s="1"/>
      <c r="M96" s="1" t="str">
        <f t="shared" si="6"/>
        <v/>
      </c>
      <c r="N96" s="94" t="str">
        <f>IF($L96="None","",IF(ISERROR(VLOOKUP($L96,Info!$B$4:$B$266,1,FALSE)),"",VLOOKUP($L96,Info!$B$4:$L$266,5,FALSE)))</f>
        <v/>
      </c>
      <c r="O96" s="94" t="str">
        <f>IF(K96="","",IF(AND($J$12&lt;&gt;"ABC",N96="3"),"BAC",IF(N96="3","ABC",IF($J$12&lt;&gt;"ABC",IF($J$10="Standard",VLOOKUP(K96,Info!$BE$4:$BF$481,2,FALSE),VLOOKUP(K96,Info!$BI$4:$BJ$482,2,FALSE)),IF($J$10="Standard",VLOOKUP(K96,Info!$AG$4:$AH$2994,2,FALSE),VLOOKUP(K96,Info!$AK$4:$AL$2997,2,FALSE))))))</f>
        <v/>
      </c>
      <c r="P96" s="94" t="str">
        <f>IF($L96="None","",IF(ISERROR(VLOOKUP($L96,Info!$B$4:$B$266,1,FALSE)),"",VLOOKUP($L96,Info!$B$4:$L$266,3,FALSE)))</f>
        <v/>
      </c>
      <c r="Q96" s="96" t="str">
        <f>IF($L96="None","",IF(ISERROR(VLOOKUP($L96,Info!$B$4:$B$266,1,FALSE)),"",VLOOKUP($L96,Info!$B$4:$L$266,4,FALSE)))</f>
        <v/>
      </c>
      <c r="R96" s="1"/>
      <c r="S96" s="6" t="str">
        <f t="shared" si="7"/>
        <v/>
      </c>
      <c r="T96" s="6" t="str">
        <f>IF($L96="None","",IF(ISERROR(VLOOKUP($L96,Info!$B$4:$B$266,1,FALSE)),"",VLOOKUP($L96,Info!$B$4:$L$266,11,FALSE)))</f>
        <v/>
      </c>
      <c r="U96" s="1"/>
      <c r="V96" s="1"/>
      <c r="W96" s="1"/>
      <c r="X96" s="1" t="str">
        <f>IF($L96="None","",IF(ISERROR(VLOOKUP($L96,Info!$B$4:$B$266,1,FALSE)),"",IF(OR(W96="Metallic Liquid Tight",W96="Non-Metallic Liquid Tight",W96="LSZH",W96="Greenfield"),VLOOKUP($L96,Info!$B$4:$L$266,7,FALSE),"N/A")))</f>
        <v/>
      </c>
      <c r="Y96" s="1"/>
      <c r="Z96" s="96" t="str">
        <f>IF($L96="None","",IF(ISERROR(VLOOKUP($L96,Info!$B$4:$B$266,1,FALSE)),"",VLOOKUP($L96,Info!$B$4:$L$266,9,FALSE)))</f>
        <v/>
      </c>
      <c r="AA96" s="96" t="str">
        <f>IF($L96="None","",IF(ISERROR(VLOOKUP($L96,Info!$B$4:$B$266,1,FALSE)),"",VLOOKUP($L96,Info!$B$4:$L$266,8,FALSE)))</f>
        <v/>
      </c>
      <c r="AB96" s="96" t="str">
        <f>IF($L96="None","",IF(ISERROR(VLOOKUP($L96,Info!$B$4:$B$266,1,FALSE)),"",VLOOKUP($L96,Info!$B$4:$L$266,10,FALSE)))</f>
        <v/>
      </c>
      <c r="AC96" s="1" t="str">
        <f>IF(W96="SO Cable","Black,White",IF(O96="","",IF(P96="","",IF($J$12&lt;&gt;"ABC",IF(P96&lt;="250",VLOOKUP(O96,Info!$AZ$4:$BB$22,3,FALSE),VLOOKUP(O96,Info!$AZ$23:$BB$39,3,FALSE)),IF(P96&lt;="250",VLOOKUP(O96,Info!$AO$4:$AQ$22,3,FALSE),VLOOKUP(O96,Info!$AO$23:$AP$39,3,FALSE))))))</f>
        <v/>
      </c>
      <c r="AD96" s="1"/>
      <c r="AE96" s="1" t="str">
        <f>IF($L96="None","",IF(ISERROR(VLOOKUP($L96,Info!$B$4:$B$266,1,FALSE)),"",VLOOKUP($L96,Info!$B$4:$L$266,4,FALSE)))</f>
        <v/>
      </c>
      <c r="AF96" s="1" t="str">
        <f>IF($L96="None","",IF(ISERROR(VLOOKUP($L96,Info!$B$4:$B$266,1,FALSE)),"",VLOOKUP($L96,Info!$B$4:$L$266,6,FALSE)))</f>
        <v/>
      </c>
      <c r="AG96" s="1"/>
      <c r="AH96" s="33" t="str" cm="1">
        <f t="array" ref="AH96">IF(AND(L96&lt;&gt;"",O96&lt;&gt;"",R96:S96&lt;&gt;"",W96:X96&lt;&gt;"",Z96:AA96&lt;&gt;"",AC96&lt;&gt;""),"Good","Bad")</f>
        <v>Bad</v>
      </c>
      <c r="AL96" t="str" cm="1">
        <f t="array" ref="AL96">IF(R96&gt;0,_xlfn.IFS(COUNTIF($L$20:L96,"&lt;&gt;")&lt;101,1,COUNTIF($L$20:L96,"&lt;&gt;")&lt;201,2,COUNTIF($L$20:L96,"&lt;&gt;")&lt;301,3,COUNTIF($L$20:L96,"&lt;&gt;")&lt;401,4,COUNTIF($L$20:L96,"&lt;&gt;")&lt;501,5,COUNTIF($L$20:L96,"&lt;&gt;")&lt;601,6,COUNTIF($L$20:L96,"&lt;&gt;")&lt;701,7,COUNTIF($L$20:L96,"&lt;&gt;")&lt;801,8,COUNTIF($L$20:L96,"&lt;&gt;")&lt;901,9,COUNTIF($L$20:L96,"&lt;&gt;")&lt;1001,10,COUNTIF($L$20:L96,"&lt;&gt;")&lt;1101,11,COUNTIF($L$20:L96,"&lt;&gt;")&lt;1201,12,COUNTIF($L$20:L96,"&lt;&gt;")&lt;1301,13,COUNTIF($L$20:L96,"&lt;&gt;")&lt;1401,14,COUNTIF($L$20:L96,"&lt;&gt;")&lt;1501,15,COUNTIF($L$20:L96,"&lt;&gt;")&lt;1601,16,COUNTIF($L$20:L96,"&lt;&gt;")&lt;1701,17,COUNTIF($L$20:L96,"&lt;&gt;")&lt;1801,18,COUNTIF($L$20:L96,"&lt;&gt;")&lt;1901,19,COUNTIF($L$20:L96,"&lt;&gt;")&lt;2001,20,COUNTIF($L$20:L96,"&lt;&gt;")&lt;2101,21,COUNTIF($L$20:L96,"&lt;&gt;")&lt;2201,22,COUNTIF($L$20:L96,"&lt;&gt;")&lt;2301,23,COUNTIF($L$20:L96,"&lt;&gt;")&lt;2401,24,COUNTIF($L$20:L96,"&lt;&gt;")&lt;2501,25,COUNTIF($L$20:L96,"&lt;&gt;")&lt;2601,26,COUNTIF($L$20:L96,"&lt;&gt;")&lt;2701,27,COUNTIF($L$20:L96,"&lt;&gt;")&lt;2801,28,COUNTIF($L$20:L96,"&lt;&gt;")&lt;2901,29,COUNTIF($L$20:L96,"&lt;&gt;")&lt;3001,30),"")</f>
        <v/>
      </c>
      <c r="AM96" t="str">
        <f t="shared" si="5"/>
        <v/>
      </c>
      <c r="AN96" t="str">
        <f t="shared" si="9"/>
        <v/>
      </c>
      <c r="AP96" t="str">
        <f t="shared" si="8"/>
        <v/>
      </c>
      <c r="AQ96" t="str">
        <f>IF(AO96="","",COUNTIFS(AM96:$AM$3019,AO96))</f>
        <v/>
      </c>
    </row>
    <row r="97" spans="1:43" x14ac:dyDescent="0.25">
      <c r="A97" s="6" t="str">
        <f>IF(COUNT($A$20:A96)&lt;&gt;$B$4,IF(A96="","",A96+1),"")</f>
        <v/>
      </c>
      <c r="B97" s="3"/>
      <c r="C97" s="3"/>
      <c r="D97" s="122"/>
      <c r="E97" s="3"/>
      <c r="F97" s="3"/>
      <c r="G97" s="3"/>
      <c r="H97" s="3"/>
      <c r="I97" s="120"/>
      <c r="J97" s="3"/>
      <c r="K97" s="119" t="str" cm="1">
        <f t="array" ref="K97">IF(OR($J$14 = "A",$J$14 = "B",$J$14 = "C"),IF(I97="","",IF(LEN(I97)&gt;2,_xlfn.IFS(ISNUMBER(SEARCH("_",I97)),I97,ISNUMBER(SEARCH(", ",I97)),SUBSTITUTE(I97,", ","_"),ISNUMBER(SEARCH("/ ",I97)),SUBSTITUTE(I97,"/ ","_"),ISNUMBER(SEARCH(",",I97)),SUBSTITUTE(I97,",","_"),ISNUMBER(SEARCH("/",I97)),SUBSTITUTE(I97,"/","_"),ISNUMBER(SEARCH("",I97)),I97),I97)),IF(OR($J$14 = "J",$J$14 = "K"),"",IF(D97="","",IF(LEN(D97)&gt;2,_xlfn.IFS(ISNUMBER(SEARCH("_",D97)),D97,ISNUMBER(SEARCH(", ",D97)),SUBSTITUTE(D97,", ","_"),ISNUMBER(SEARCH("/ ",D97)),SUBSTITUTE(D97,"/ ","_"),ISNUMBER(SEARCH(",",D97)),SUBSTITUTE(D97,",","_"),ISNUMBER(SEARCH("/",D97)),SUBSTITUTE(D97,"/","_"),ISNUMBER(SEARCH("",D97)),D97),D97))))</f>
        <v/>
      </c>
      <c r="L97" s="1"/>
      <c r="M97" s="1" t="str">
        <f t="shared" si="6"/>
        <v/>
      </c>
      <c r="N97" s="94" t="str">
        <f>IF($L97="None","",IF(ISERROR(VLOOKUP($L97,Info!$B$4:$B$266,1,FALSE)),"",VLOOKUP($L97,Info!$B$4:$L$266,5,FALSE)))</f>
        <v/>
      </c>
      <c r="O97" s="94" t="str">
        <f>IF(K97="","",IF(AND($J$12&lt;&gt;"ABC",N97="3"),"BAC",IF(N97="3","ABC",IF($J$12&lt;&gt;"ABC",IF($J$10="Standard",VLOOKUP(K97,Info!$BE$4:$BF$481,2,FALSE),VLOOKUP(K97,Info!$BI$4:$BJ$482,2,FALSE)),IF($J$10="Standard",VLOOKUP(K97,Info!$AG$4:$AH$2994,2,FALSE),VLOOKUP(K97,Info!$AK$4:$AL$2997,2,FALSE))))))</f>
        <v/>
      </c>
      <c r="P97" s="94" t="str">
        <f>IF($L97="None","",IF(ISERROR(VLOOKUP($L97,Info!$B$4:$B$266,1,FALSE)),"",VLOOKUP($L97,Info!$B$4:$L$266,3,FALSE)))</f>
        <v/>
      </c>
      <c r="Q97" s="96" t="str">
        <f>IF($L97="None","",IF(ISERROR(VLOOKUP($L97,Info!$B$4:$B$266,1,FALSE)),"",VLOOKUP($L97,Info!$B$4:$L$266,4,FALSE)))</f>
        <v/>
      </c>
      <c r="R97" s="1"/>
      <c r="S97" s="6" t="str">
        <f t="shared" si="7"/>
        <v/>
      </c>
      <c r="T97" s="6" t="str">
        <f>IF($L97="None","",IF(ISERROR(VLOOKUP($L97,Info!$B$4:$B$266,1,FALSE)),"",VLOOKUP($L97,Info!$B$4:$L$266,11,FALSE)))</f>
        <v/>
      </c>
      <c r="U97" s="1"/>
      <c r="V97" s="1"/>
      <c r="W97" s="1"/>
      <c r="X97" s="1" t="str">
        <f>IF($L97="None","",IF(ISERROR(VLOOKUP($L97,Info!$B$4:$B$266,1,FALSE)),"",IF(OR(W97="Metallic Liquid Tight",W97="Non-Metallic Liquid Tight",W97="LSZH",W97="Greenfield"),VLOOKUP($L97,Info!$B$4:$L$266,7,FALSE),"N/A")))</f>
        <v/>
      </c>
      <c r="Y97" s="1"/>
      <c r="Z97" s="96" t="str">
        <f>IF($L97="None","",IF(ISERROR(VLOOKUP($L97,Info!$B$4:$B$266,1,FALSE)),"",VLOOKUP($L97,Info!$B$4:$L$266,9,FALSE)))</f>
        <v/>
      </c>
      <c r="AA97" s="96" t="str">
        <f>IF($L97="None","",IF(ISERROR(VLOOKUP($L97,Info!$B$4:$B$266,1,FALSE)),"",VLOOKUP($L97,Info!$B$4:$L$266,8,FALSE)))</f>
        <v/>
      </c>
      <c r="AB97" s="96" t="str">
        <f>IF($L97="None","",IF(ISERROR(VLOOKUP($L97,Info!$B$4:$B$266,1,FALSE)),"",VLOOKUP($L97,Info!$B$4:$L$266,10,FALSE)))</f>
        <v/>
      </c>
      <c r="AC97" s="1" t="str">
        <f>IF(W97="SO Cable","Black,White",IF(O97="","",IF(P97="","",IF($J$12&lt;&gt;"ABC",IF(P97&lt;="250",VLOOKUP(O97,Info!$AZ$4:$BB$22,3,FALSE),VLOOKUP(O97,Info!$AZ$23:$BB$39,3,FALSE)),IF(P97&lt;="250",VLOOKUP(O97,Info!$AO$4:$AQ$22,3,FALSE),VLOOKUP(O97,Info!$AO$23:$AP$39,3,FALSE))))))</f>
        <v/>
      </c>
      <c r="AD97" s="1"/>
      <c r="AE97" s="1" t="str">
        <f>IF($L97="None","",IF(ISERROR(VLOOKUP($L97,Info!$B$4:$B$266,1,FALSE)),"",VLOOKUP($L97,Info!$B$4:$L$266,4,FALSE)))</f>
        <v/>
      </c>
      <c r="AF97" s="1" t="str">
        <f>IF($L97="None","",IF(ISERROR(VLOOKUP($L97,Info!$B$4:$B$266,1,FALSE)),"",VLOOKUP($L97,Info!$B$4:$L$266,6,FALSE)))</f>
        <v/>
      </c>
      <c r="AG97" s="1"/>
      <c r="AH97" s="33" t="str" cm="1">
        <f t="array" ref="AH97">IF(AND(L97&lt;&gt;"",O97&lt;&gt;"",R97:S97&lt;&gt;"",W97:X97&lt;&gt;"",Z97:AA97&lt;&gt;"",AC97&lt;&gt;""),"Good","Bad")</f>
        <v>Bad</v>
      </c>
      <c r="AL97" t="str" cm="1">
        <f t="array" ref="AL97">IF(R97&gt;0,_xlfn.IFS(COUNTIF($L$20:L97,"&lt;&gt;")&lt;101,1,COUNTIF($L$20:L97,"&lt;&gt;")&lt;201,2,COUNTIF($L$20:L97,"&lt;&gt;")&lt;301,3,COUNTIF($L$20:L97,"&lt;&gt;")&lt;401,4,COUNTIF($L$20:L97,"&lt;&gt;")&lt;501,5,COUNTIF($L$20:L97,"&lt;&gt;")&lt;601,6,COUNTIF($L$20:L97,"&lt;&gt;")&lt;701,7,COUNTIF($L$20:L97,"&lt;&gt;")&lt;801,8,COUNTIF($L$20:L97,"&lt;&gt;")&lt;901,9,COUNTIF($L$20:L97,"&lt;&gt;")&lt;1001,10,COUNTIF($L$20:L97,"&lt;&gt;")&lt;1101,11,COUNTIF($L$20:L97,"&lt;&gt;")&lt;1201,12,COUNTIF($L$20:L97,"&lt;&gt;")&lt;1301,13,COUNTIF($L$20:L97,"&lt;&gt;")&lt;1401,14,COUNTIF($L$20:L97,"&lt;&gt;")&lt;1501,15,COUNTIF($L$20:L97,"&lt;&gt;")&lt;1601,16,COUNTIF($L$20:L97,"&lt;&gt;")&lt;1701,17,COUNTIF($L$20:L97,"&lt;&gt;")&lt;1801,18,COUNTIF($L$20:L97,"&lt;&gt;")&lt;1901,19,COUNTIF($L$20:L97,"&lt;&gt;")&lt;2001,20,COUNTIF($L$20:L97,"&lt;&gt;")&lt;2101,21,COUNTIF($L$20:L97,"&lt;&gt;")&lt;2201,22,COUNTIF($L$20:L97,"&lt;&gt;")&lt;2301,23,COUNTIF($L$20:L97,"&lt;&gt;")&lt;2401,24,COUNTIF($L$20:L97,"&lt;&gt;")&lt;2501,25,COUNTIF($L$20:L97,"&lt;&gt;")&lt;2601,26,COUNTIF($L$20:L97,"&lt;&gt;")&lt;2701,27,COUNTIF($L$20:L97,"&lt;&gt;")&lt;2801,28,COUNTIF($L$20:L97,"&lt;&gt;")&lt;2901,29,COUNTIF($L$20:L97,"&lt;&gt;")&lt;3001,30),"")</f>
        <v/>
      </c>
      <c r="AM97" t="str">
        <f t="shared" si="5"/>
        <v/>
      </c>
      <c r="AN97" t="str">
        <f t="shared" si="9"/>
        <v/>
      </c>
      <c r="AP97" t="str">
        <f t="shared" si="8"/>
        <v/>
      </c>
      <c r="AQ97" t="str">
        <f>IF(AO97="","",COUNTIFS(AM97:$AM$3019,AO97))</f>
        <v/>
      </c>
    </row>
    <row r="98" spans="1:43" x14ac:dyDescent="0.25">
      <c r="A98" s="6" t="str">
        <f>IF(COUNT($A$20:A97)&lt;&gt;$B$4,IF(A97="","",A97+1),"")</f>
        <v/>
      </c>
      <c r="B98" s="3"/>
      <c r="C98" s="3"/>
      <c r="D98" s="122"/>
      <c r="E98" s="3"/>
      <c r="F98" s="3"/>
      <c r="G98" s="3"/>
      <c r="H98" s="3"/>
      <c r="I98" s="120"/>
      <c r="J98" s="3"/>
      <c r="K98" s="119" t="str" cm="1">
        <f t="array" ref="K98">IF(OR($J$14 = "A",$J$14 = "B",$J$14 = "C"),IF(I98="","",IF(LEN(I98)&gt;2,_xlfn.IFS(ISNUMBER(SEARCH("_",I98)),I98,ISNUMBER(SEARCH(", ",I98)),SUBSTITUTE(I98,", ","_"),ISNUMBER(SEARCH("/ ",I98)),SUBSTITUTE(I98,"/ ","_"),ISNUMBER(SEARCH(",",I98)),SUBSTITUTE(I98,",","_"),ISNUMBER(SEARCH("/",I98)),SUBSTITUTE(I98,"/","_"),ISNUMBER(SEARCH("",I98)),I98),I98)),IF(OR($J$14 = "J",$J$14 = "K"),"",IF(D98="","",IF(LEN(D98)&gt;2,_xlfn.IFS(ISNUMBER(SEARCH("_",D98)),D98,ISNUMBER(SEARCH(", ",D98)),SUBSTITUTE(D98,", ","_"),ISNUMBER(SEARCH("/ ",D98)),SUBSTITUTE(D98,"/ ","_"),ISNUMBER(SEARCH(",",D98)),SUBSTITUTE(D98,",","_"),ISNUMBER(SEARCH("/",D98)),SUBSTITUTE(D98,"/","_"),ISNUMBER(SEARCH("",D98)),D98),D98))))</f>
        <v/>
      </c>
      <c r="L98" s="1"/>
      <c r="M98" s="1" t="str">
        <f t="shared" si="6"/>
        <v/>
      </c>
      <c r="N98" s="94" t="str">
        <f>IF($L98="None","",IF(ISERROR(VLOOKUP($L98,Info!$B$4:$B$266,1,FALSE)),"",VLOOKUP($L98,Info!$B$4:$L$266,5,FALSE)))</f>
        <v/>
      </c>
      <c r="O98" s="94" t="str">
        <f>IF(K98="","",IF(AND($J$12&lt;&gt;"ABC",N98="3"),"BAC",IF(N98="3","ABC",IF($J$12&lt;&gt;"ABC",IF($J$10="Standard",VLOOKUP(K98,Info!$BE$4:$BF$481,2,FALSE),VLOOKUP(K98,Info!$BI$4:$BJ$482,2,FALSE)),IF($J$10="Standard",VLOOKUP(K98,Info!$AG$4:$AH$2994,2,FALSE),VLOOKUP(K98,Info!$AK$4:$AL$2997,2,FALSE))))))</f>
        <v/>
      </c>
      <c r="P98" s="94" t="str">
        <f>IF($L98="None","",IF(ISERROR(VLOOKUP($L98,Info!$B$4:$B$266,1,FALSE)),"",VLOOKUP($L98,Info!$B$4:$L$266,3,FALSE)))</f>
        <v/>
      </c>
      <c r="Q98" s="96" t="str">
        <f>IF($L98="None","",IF(ISERROR(VLOOKUP($L98,Info!$B$4:$B$266,1,FALSE)),"",VLOOKUP($L98,Info!$B$4:$L$266,4,FALSE)))</f>
        <v/>
      </c>
      <c r="R98" s="1"/>
      <c r="S98" s="6" t="str">
        <f t="shared" si="7"/>
        <v/>
      </c>
      <c r="T98" s="6" t="str">
        <f>IF($L98="None","",IF(ISERROR(VLOOKUP($L98,Info!$B$4:$B$266,1,FALSE)),"",VLOOKUP($L98,Info!$B$4:$L$266,11,FALSE)))</f>
        <v/>
      </c>
      <c r="U98" s="1"/>
      <c r="V98" s="1"/>
      <c r="W98" s="1"/>
      <c r="X98" s="1" t="str">
        <f>IF($L98="None","",IF(ISERROR(VLOOKUP($L98,Info!$B$4:$B$266,1,FALSE)),"",IF(OR(W98="Metallic Liquid Tight",W98="Non-Metallic Liquid Tight",W98="LSZH",W98="Greenfield"),VLOOKUP($L98,Info!$B$4:$L$266,7,FALSE),"N/A")))</f>
        <v/>
      </c>
      <c r="Y98" s="1"/>
      <c r="Z98" s="96" t="str">
        <f>IF($L98="None","",IF(ISERROR(VLOOKUP($L98,Info!$B$4:$B$266,1,FALSE)),"",VLOOKUP($L98,Info!$B$4:$L$266,9,FALSE)))</f>
        <v/>
      </c>
      <c r="AA98" s="96" t="str">
        <f>IF($L98="None","",IF(ISERROR(VLOOKUP($L98,Info!$B$4:$B$266,1,FALSE)),"",VLOOKUP($L98,Info!$B$4:$L$266,8,FALSE)))</f>
        <v/>
      </c>
      <c r="AB98" s="96" t="str">
        <f>IF($L98="None","",IF(ISERROR(VLOOKUP($L98,Info!$B$4:$B$266,1,FALSE)),"",VLOOKUP($L98,Info!$B$4:$L$266,10,FALSE)))</f>
        <v/>
      </c>
      <c r="AC98" s="1" t="str">
        <f>IF(W98="SO Cable","Black,White",IF(O98="","",IF(P98="","",IF($J$12&lt;&gt;"ABC",IF(P98&lt;="250",VLOOKUP(O98,Info!$AZ$4:$BB$22,3,FALSE),VLOOKUP(O98,Info!$AZ$23:$BB$39,3,FALSE)),IF(P98&lt;="250",VLOOKUP(O98,Info!$AO$4:$AQ$22,3,FALSE),VLOOKUP(O98,Info!$AO$23:$AP$39,3,FALSE))))))</f>
        <v/>
      </c>
      <c r="AD98" s="1"/>
      <c r="AE98" s="1" t="str">
        <f>IF($L98="None","",IF(ISERROR(VLOOKUP($L98,Info!$B$4:$B$266,1,FALSE)),"",VLOOKUP($L98,Info!$B$4:$L$266,4,FALSE)))</f>
        <v/>
      </c>
      <c r="AF98" s="1" t="str">
        <f>IF($L98="None","",IF(ISERROR(VLOOKUP($L98,Info!$B$4:$B$266,1,FALSE)),"",VLOOKUP($L98,Info!$B$4:$L$266,6,FALSE)))</f>
        <v/>
      </c>
      <c r="AG98" s="1"/>
      <c r="AH98" s="33" t="str" cm="1">
        <f t="array" ref="AH98">IF(AND(L98&lt;&gt;"",O98&lt;&gt;"",R98:S98&lt;&gt;"",W98:X98&lt;&gt;"",Z98:AA98&lt;&gt;"",AC98&lt;&gt;""),"Good","Bad")</f>
        <v>Bad</v>
      </c>
      <c r="AL98" t="str" cm="1">
        <f t="array" ref="AL98">IF(R98&gt;0,_xlfn.IFS(COUNTIF($L$20:L98,"&lt;&gt;")&lt;101,1,COUNTIF($L$20:L98,"&lt;&gt;")&lt;201,2,COUNTIF($L$20:L98,"&lt;&gt;")&lt;301,3,COUNTIF($L$20:L98,"&lt;&gt;")&lt;401,4,COUNTIF($L$20:L98,"&lt;&gt;")&lt;501,5,COUNTIF($L$20:L98,"&lt;&gt;")&lt;601,6,COUNTIF($L$20:L98,"&lt;&gt;")&lt;701,7,COUNTIF($L$20:L98,"&lt;&gt;")&lt;801,8,COUNTIF($L$20:L98,"&lt;&gt;")&lt;901,9,COUNTIF($L$20:L98,"&lt;&gt;")&lt;1001,10,COUNTIF($L$20:L98,"&lt;&gt;")&lt;1101,11,COUNTIF($L$20:L98,"&lt;&gt;")&lt;1201,12,COUNTIF($L$20:L98,"&lt;&gt;")&lt;1301,13,COUNTIF($L$20:L98,"&lt;&gt;")&lt;1401,14,COUNTIF($L$20:L98,"&lt;&gt;")&lt;1501,15,COUNTIF($L$20:L98,"&lt;&gt;")&lt;1601,16,COUNTIF($L$20:L98,"&lt;&gt;")&lt;1701,17,COUNTIF($L$20:L98,"&lt;&gt;")&lt;1801,18,COUNTIF($L$20:L98,"&lt;&gt;")&lt;1901,19,COUNTIF($L$20:L98,"&lt;&gt;")&lt;2001,20,COUNTIF($L$20:L98,"&lt;&gt;")&lt;2101,21,COUNTIF($L$20:L98,"&lt;&gt;")&lt;2201,22,COUNTIF($L$20:L98,"&lt;&gt;")&lt;2301,23,COUNTIF($L$20:L98,"&lt;&gt;")&lt;2401,24,COUNTIF($L$20:L98,"&lt;&gt;")&lt;2501,25,COUNTIF($L$20:L98,"&lt;&gt;")&lt;2601,26,COUNTIF($L$20:L98,"&lt;&gt;")&lt;2701,27,COUNTIF($L$20:L98,"&lt;&gt;")&lt;2801,28,COUNTIF($L$20:L98,"&lt;&gt;")&lt;2901,29,COUNTIF($L$20:L98,"&lt;&gt;")&lt;3001,30),"")</f>
        <v/>
      </c>
      <c r="AM98" t="str">
        <f t="shared" si="5"/>
        <v/>
      </c>
      <c r="AN98" t="str">
        <f t="shared" si="9"/>
        <v/>
      </c>
      <c r="AP98" t="str">
        <f t="shared" si="8"/>
        <v/>
      </c>
      <c r="AQ98" t="str">
        <f>IF(AO98="","",COUNTIFS(AM98:$AM$3019,AO98))</f>
        <v/>
      </c>
    </row>
    <row r="99" spans="1:43" x14ac:dyDescent="0.25">
      <c r="A99" s="6" t="str">
        <f>IF(COUNT($A$20:A98)&lt;&gt;$B$4,IF(A98="","",A98+1),"")</f>
        <v/>
      </c>
      <c r="B99" s="3"/>
      <c r="C99" s="3"/>
      <c r="D99" s="122"/>
      <c r="E99" s="3"/>
      <c r="F99" s="3"/>
      <c r="G99" s="3"/>
      <c r="H99" s="3"/>
      <c r="I99" s="120"/>
      <c r="J99" s="3"/>
      <c r="K99" s="119" t="str" cm="1">
        <f t="array" ref="K99">IF(OR($J$14 = "A",$J$14 = "B",$J$14 = "C"),IF(I99="","",IF(LEN(I99)&gt;2,_xlfn.IFS(ISNUMBER(SEARCH("_",I99)),I99,ISNUMBER(SEARCH(", ",I99)),SUBSTITUTE(I99,", ","_"),ISNUMBER(SEARCH("/ ",I99)),SUBSTITUTE(I99,"/ ","_"),ISNUMBER(SEARCH(",",I99)),SUBSTITUTE(I99,",","_"),ISNUMBER(SEARCH("/",I99)),SUBSTITUTE(I99,"/","_"),ISNUMBER(SEARCH("",I99)),I99),I99)),IF(OR($J$14 = "J",$J$14 = "K"),"",IF(D99="","",IF(LEN(D99)&gt;2,_xlfn.IFS(ISNUMBER(SEARCH("_",D99)),D99,ISNUMBER(SEARCH(", ",D99)),SUBSTITUTE(D99,", ","_"),ISNUMBER(SEARCH("/ ",D99)),SUBSTITUTE(D99,"/ ","_"),ISNUMBER(SEARCH(",",D99)),SUBSTITUTE(D99,",","_"),ISNUMBER(SEARCH("/",D99)),SUBSTITUTE(D99,"/","_"),ISNUMBER(SEARCH("",D99)),D99),D99))))</f>
        <v/>
      </c>
      <c r="L99" s="1"/>
      <c r="M99" s="1" t="str">
        <f t="shared" si="6"/>
        <v/>
      </c>
      <c r="N99" s="94" t="str">
        <f>IF($L99="None","",IF(ISERROR(VLOOKUP($L99,Info!$B$4:$B$266,1,FALSE)),"",VLOOKUP($L99,Info!$B$4:$L$266,5,FALSE)))</f>
        <v/>
      </c>
      <c r="O99" s="94" t="str">
        <f>IF(K99="","",IF(AND($J$12&lt;&gt;"ABC",N99="3"),"BAC",IF(N99="3","ABC",IF($J$12&lt;&gt;"ABC",IF($J$10="Standard",VLOOKUP(K99,Info!$BE$4:$BF$481,2,FALSE),VLOOKUP(K99,Info!$BI$4:$BJ$482,2,FALSE)),IF($J$10="Standard",VLOOKUP(K99,Info!$AG$4:$AH$2994,2,FALSE),VLOOKUP(K99,Info!$AK$4:$AL$2997,2,FALSE))))))</f>
        <v/>
      </c>
      <c r="P99" s="94" t="str">
        <f>IF($L99="None","",IF(ISERROR(VLOOKUP($L99,Info!$B$4:$B$266,1,FALSE)),"",VLOOKUP($L99,Info!$B$4:$L$266,3,FALSE)))</f>
        <v/>
      </c>
      <c r="Q99" s="96" t="str">
        <f>IF($L99="None","",IF(ISERROR(VLOOKUP($L99,Info!$B$4:$B$266,1,FALSE)),"",VLOOKUP($L99,Info!$B$4:$L$266,4,FALSE)))</f>
        <v/>
      </c>
      <c r="R99" s="1"/>
      <c r="S99" s="6" t="str">
        <f t="shared" si="7"/>
        <v/>
      </c>
      <c r="T99" s="6" t="str">
        <f>IF($L99="None","",IF(ISERROR(VLOOKUP($L99,Info!$B$4:$B$266,1,FALSE)),"",VLOOKUP($L99,Info!$B$4:$L$266,11,FALSE)))</f>
        <v/>
      </c>
      <c r="U99" s="1"/>
      <c r="V99" s="1"/>
      <c r="W99" s="1"/>
      <c r="X99" s="1" t="str">
        <f>IF($L99="None","",IF(ISERROR(VLOOKUP($L99,Info!$B$4:$B$266,1,FALSE)),"",IF(OR(W99="Metallic Liquid Tight",W99="Non-Metallic Liquid Tight",W99="LSZH",W99="Greenfield"),VLOOKUP($L99,Info!$B$4:$L$266,7,FALSE),"N/A")))</f>
        <v/>
      </c>
      <c r="Y99" s="1"/>
      <c r="Z99" s="96" t="str">
        <f>IF($L99="None","",IF(ISERROR(VLOOKUP($L99,Info!$B$4:$B$266,1,FALSE)),"",VLOOKUP($L99,Info!$B$4:$L$266,9,FALSE)))</f>
        <v/>
      </c>
      <c r="AA99" s="96" t="str">
        <f>IF($L99="None","",IF(ISERROR(VLOOKUP($L99,Info!$B$4:$B$266,1,FALSE)),"",VLOOKUP($L99,Info!$B$4:$L$266,8,FALSE)))</f>
        <v/>
      </c>
      <c r="AB99" s="96" t="str">
        <f>IF($L99="None","",IF(ISERROR(VLOOKUP($L99,Info!$B$4:$B$266,1,FALSE)),"",VLOOKUP($L99,Info!$B$4:$L$266,10,FALSE)))</f>
        <v/>
      </c>
      <c r="AC99" s="1" t="str">
        <f>IF(W99="SO Cable","Black,White",IF(O99="","",IF(P99="","",IF($J$12&lt;&gt;"ABC",IF(P99&lt;="250",VLOOKUP(O99,Info!$AZ$4:$BB$22,3,FALSE),VLOOKUP(O99,Info!$AZ$23:$BB$39,3,FALSE)),IF(P99&lt;="250",VLOOKUP(O99,Info!$AO$4:$AQ$22,3,FALSE),VLOOKUP(O99,Info!$AO$23:$AP$39,3,FALSE))))))</f>
        <v/>
      </c>
      <c r="AD99" s="1"/>
      <c r="AE99" s="1" t="str">
        <f>IF($L99="None","",IF(ISERROR(VLOOKUP($L99,Info!$B$4:$B$266,1,FALSE)),"",VLOOKUP($L99,Info!$B$4:$L$266,4,FALSE)))</f>
        <v/>
      </c>
      <c r="AF99" s="1" t="str">
        <f>IF($L99="None","",IF(ISERROR(VLOOKUP($L99,Info!$B$4:$B$266,1,FALSE)),"",VLOOKUP($L99,Info!$B$4:$L$266,6,FALSE)))</f>
        <v/>
      </c>
      <c r="AG99" s="1"/>
      <c r="AH99" s="33" t="str" cm="1">
        <f t="array" ref="AH99">IF(AND(L99&lt;&gt;"",O99&lt;&gt;"",R99:S99&lt;&gt;"",W99:X99&lt;&gt;"",Z99:AA99&lt;&gt;"",AC99&lt;&gt;""),"Good","Bad")</f>
        <v>Bad</v>
      </c>
      <c r="AL99" t="str" cm="1">
        <f t="array" ref="AL99">IF(R99&gt;0,_xlfn.IFS(COUNTIF($L$20:L99,"&lt;&gt;")&lt;101,1,COUNTIF($L$20:L99,"&lt;&gt;")&lt;201,2,COUNTIF($L$20:L99,"&lt;&gt;")&lt;301,3,COUNTIF($L$20:L99,"&lt;&gt;")&lt;401,4,COUNTIF($L$20:L99,"&lt;&gt;")&lt;501,5,COUNTIF($L$20:L99,"&lt;&gt;")&lt;601,6,COUNTIF($L$20:L99,"&lt;&gt;")&lt;701,7,COUNTIF($L$20:L99,"&lt;&gt;")&lt;801,8,COUNTIF($L$20:L99,"&lt;&gt;")&lt;901,9,COUNTIF($L$20:L99,"&lt;&gt;")&lt;1001,10,COUNTIF($L$20:L99,"&lt;&gt;")&lt;1101,11,COUNTIF($L$20:L99,"&lt;&gt;")&lt;1201,12,COUNTIF($L$20:L99,"&lt;&gt;")&lt;1301,13,COUNTIF($L$20:L99,"&lt;&gt;")&lt;1401,14,COUNTIF($L$20:L99,"&lt;&gt;")&lt;1501,15,COUNTIF($L$20:L99,"&lt;&gt;")&lt;1601,16,COUNTIF($L$20:L99,"&lt;&gt;")&lt;1701,17,COUNTIF($L$20:L99,"&lt;&gt;")&lt;1801,18,COUNTIF($L$20:L99,"&lt;&gt;")&lt;1901,19,COUNTIF($L$20:L99,"&lt;&gt;")&lt;2001,20,COUNTIF($L$20:L99,"&lt;&gt;")&lt;2101,21,COUNTIF($L$20:L99,"&lt;&gt;")&lt;2201,22,COUNTIF($L$20:L99,"&lt;&gt;")&lt;2301,23,COUNTIF($L$20:L99,"&lt;&gt;")&lt;2401,24,COUNTIF($L$20:L99,"&lt;&gt;")&lt;2501,25,COUNTIF($L$20:L99,"&lt;&gt;")&lt;2601,26,COUNTIF($L$20:L99,"&lt;&gt;")&lt;2701,27,COUNTIF($L$20:L99,"&lt;&gt;")&lt;2801,28,COUNTIF($L$20:L99,"&lt;&gt;")&lt;2901,29,COUNTIF($L$20:L99,"&lt;&gt;")&lt;3001,30),"")</f>
        <v/>
      </c>
      <c r="AM99" t="str">
        <f t="shared" si="5"/>
        <v/>
      </c>
      <c r="AN99" t="str">
        <f t="shared" si="9"/>
        <v/>
      </c>
      <c r="AP99" t="str">
        <f t="shared" si="8"/>
        <v/>
      </c>
      <c r="AQ99" t="str">
        <f>IF(AO99="","",COUNTIFS(AM99:$AM$3019,AO99))</f>
        <v/>
      </c>
    </row>
    <row r="100" spans="1:43" x14ac:dyDescent="0.25">
      <c r="A100" s="6" t="str">
        <f>IF(COUNT($A$20:A99)&lt;&gt;$B$4,IF(A99="","",A99+1),"")</f>
        <v/>
      </c>
      <c r="B100" s="3"/>
      <c r="C100" s="3"/>
      <c r="D100" s="122"/>
      <c r="E100" s="3"/>
      <c r="F100" s="3"/>
      <c r="G100" s="3"/>
      <c r="H100" s="3"/>
      <c r="I100" s="120"/>
      <c r="J100" s="3"/>
      <c r="K100" s="119" t="str" cm="1">
        <f t="array" ref="K100">IF(OR($J$14 = "A",$J$14 = "B",$J$14 = "C"),IF(I100="","",IF(LEN(I100)&gt;2,_xlfn.IFS(ISNUMBER(SEARCH("_",I100)),I100,ISNUMBER(SEARCH(", ",I100)),SUBSTITUTE(I100,", ","_"),ISNUMBER(SEARCH("/ ",I100)),SUBSTITUTE(I100,"/ ","_"),ISNUMBER(SEARCH(",",I100)),SUBSTITUTE(I100,",","_"),ISNUMBER(SEARCH("/",I100)),SUBSTITUTE(I100,"/","_"),ISNUMBER(SEARCH("",I100)),I100),I100)),IF(OR($J$14 = "J",$J$14 = "K"),"",IF(D100="","",IF(LEN(D100)&gt;2,_xlfn.IFS(ISNUMBER(SEARCH("_",D100)),D100,ISNUMBER(SEARCH(", ",D100)),SUBSTITUTE(D100,", ","_"),ISNUMBER(SEARCH("/ ",D100)),SUBSTITUTE(D100,"/ ","_"),ISNUMBER(SEARCH(",",D100)),SUBSTITUTE(D100,",","_"),ISNUMBER(SEARCH("/",D100)),SUBSTITUTE(D100,"/","_"),ISNUMBER(SEARCH("",D100)),D100),D100))))</f>
        <v/>
      </c>
      <c r="L100" s="1"/>
      <c r="M100" s="1" t="str">
        <f t="shared" si="6"/>
        <v/>
      </c>
      <c r="N100" s="94" t="str">
        <f>IF($L100="None","",IF(ISERROR(VLOOKUP($L100,Info!$B$4:$B$266,1,FALSE)),"",VLOOKUP($L100,Info!$B$4:$L$266,5,FALSE)))</f>
        <v/>
      </c>
      <c r="O100" s="94" t="str">
        <f>IF(K100="","",IF(AND($J$12&lt;&gt;"ABC",N100="3"),"BAC",IF(N100="3","ABC",IF($J$12&lt;&gt;"ABC",IF($J$10="Standard",VLOOKUP(K100,Info!$BE$4:$BF$481,2,FALSE),VLOOKUP(K100,Info!$BI$4:$BJ$482,2,FALSE)),IF($J$10="Standard",VLOOKUP(K100,Info!$AG$4:$AH$2994,2,FALSE),VLOOKUP(K100,Info!$AK$4:$AL$2997,2,FALSE))))))</f>
        <v/>
      </c>
      <c r="P100" s="94" t="str">
        <f>IF($L100="None","",IF(ISERROR(VLOOKUP($L100,Info!$B$4:$B$266,1,FALSE)),"",VLOOKUP($L100,Info!$B$4:$L$266,3,FALSE)))</f>
        <v/>
      </c>
      <c r="Q100" s="96" t="str">
        <f>IF($L100="None","",IF(ISERROR(VLOOKUP($L100,Info!$B$4:$B$266,1,FALSE)),"",VLOOKUP($L100,Info!$B$4:$L$266,4,FALSE)))</f>
        <v/>
      </c>
      <c r="R100" s="1"/>
      <c r="S100" s="6" t="str">
        <f t="shared" si="7"/>
        <v/>
      </c>
      <c r="T100" s="6" t="str">
        <f>IF($L100="None","",IF(ISERROR(VLOOKUP($L100,Info!$B$4:$B$266,1,FALSE)),"",VLOOKUP($L100,Info!$B$4:$L$266,11,FALSE)))</f>
        <v/>
      </c>
      <c r="U100" s="1"/>
      <c r="V100" s="1"/>
      <c r="W100" s="1"/>
      <c r="X100" s="1" t="str">
        <f>IF($L100="None","",IF(ISERROR(VLOOKUP($L100,Info!$B$4:$B$266,1,FALSE)),"",IF(OR(W100="Metallic Liquid Tight",W100="Non-Metallic Liquid Tight",W100="LSZH",W100="Greenfield"),VLOOKUP($L100,Info!$B$4:$L$266,7,FALSE),"N/A")))</f>
        <v/>
      </c>
      <c r="Y100" s="1"/>
      <c r="Z100" s="96" t="str">
        <f>IF($L100="None","",IF(ISERROR(VLOOKUP($L100,Info!$B$4:$B$266,1,FALSE)),"",VLOOKUP($L100,Info!$B$4:$L$266,9,FALSE)))</f>
        <v/>
      </c>
      <c r="AA100" s="96" t="str">
        <f>IF($L100="None","",IF(ISERROR(VLOOKUP($L100,Info!$B$4:$B$266,1,FALSE)),"",VLOOKUP($L100,Info!$B$4:$L$266,8,FALSE)))</f>
        <v/>
      </c>
      <c r="AB100" s="96" t="str">
        <f>IF($L100="None","",IF(ISERROR(VLOOKUP($L100,Info!$B$4:$B$266,1,FALSE)),"",VLOOKUP($L100,Info!$B$4:$L$266,10,FALSE)))</f>
        <v/>
      </c>
      <c r="AC100" s="1" t="str">
        <f>IF(W100="SO Cable","Black,White",IF(O100="","",IF(P100="","",IF($J$12&lt;&gt;"ABC",IF(P100&lt;="250",VLOOKUP(O100,Info!$AZ$4:$BB$22,3,FALSE),VLOOKUP(O100,Info!$AZ$23:$BB$39,3,FALSE)),IF(P100&lt;="250",VLOOKUP(O100,Info!$AO$4:$AQ$22,3,FALSE),VLOOKUP(O100,Info!$AO$23:$AP$39,3,FALSE))))))</f>
        <v/>
      </c>
      <c r="AD100" s="1"/>
      <c r="AE100" s="1" t="str">
        <f>IF($L100="None","",IF(ISERROR(VLOOKUP($L100,Info!$B$4:$B$266,1,FALSE)),"",VLOOKUP($L100,Info!$B$4:$L$266,4,FALSE)))</f>
        <v/>
      </c>
      <c r="AF100" s="1" t="str">
        <f>IF($L100="None","",IF(ISERROR(VLOOKUP($L100,Info!$B$4:$B$266,1,FALSE)),"",VLOOKUP($L100,Info!$B$4:$L$266,6,FALSE)))</f>
        <v/>
      </c>
      <c r="AG100" s="1"/>
      <c r="AH100" s="33" t="str" cm="1">
        <f t="array" ref="AH100">IF(AND(L100&lt;&gt;"",O100&lt;&gt;"",R100:S100&lt;&gt;"",W100:X100&lt;&gt;"",Z100:AA100&lt;&gt;"",AC100&lt;&gt;""),"Good","Bad")</f>
        <v>Bad</v>
      </c>
      <c r="AL100" t="str" cm="1">
        <f t="array" ref="AL100">IF(R100&gt;0,_xlfn.IFS(COUNTIF($L$20:L100,"&lt;&gt;")&lt;101,1,COUNTIF($L$20:L100,"&lt;&gt;")&lt;201,2,COUNTIF($L$20:L100,"&lt;&gt;")&lt;301,3,COUNTIF($L$20:L100,"&lt;&gt;")&lt;401,4,COUNTIF($L$20:L100,"&lt;&gt;")&lt;501,5,COUNTIF($L$20:L100,"&lt;&gt;")&lt;601,6,COUNTIF($L$20:L100,"&lt;&gt;")&lt;701,7,COUNTIF($L$20:L100,"&lt;&gt;")&lt;801,8,COUNTIF($L$20:L100,"&lt;&gt;")&lt;901,9,COUNTIF($L$20:L100,"&lt;&gt;")&lt;1001,10,COUNTIF($L$20:L100,"&lt;&gt;")&lt;1101,11,COUNTIF($L$20:L100,"&lt;&gt;")&lt;1201,12,COUNTIF($L$20:L100,"&lt;&gt;")&lt;1301,13,COUNTIF($L$20:L100,"&lt;&gt;")&lt;1401,14,COUNTIF($L$20:L100,"&lt;&gt;")&lt;1501,15,COUNTIF($L$20:L100,"&lt;&gt;")&lt;1601,16,COUNTIF($L$20:L100,"&lt;&gt;")&lt;1701,17,COUNTIF($L$20:L100,"&lt;&gt;")&lt;1801,18,COUNTIF($L$20:L100,"&lt;&gt;")&lt;1901,19,COUNTIF($L$20:L100,"&lt;&gt;")&lt;2001,20,COUNTIF($L$20:L100,"&lt;&gt;")&lt;2101,21,COUNTIF($L$20:L100,"&lt;&gt;")&lt;2201,22,COUNTIF($L$20:L100,"&lt;&gt;")&lt;2301,23,COUNTIF($L$20:L100,"&lt;&gt;")&lt;2401,24,COUNTIF($L$20:L100,"&lt;&gt;")&lt;2501,25,COUNTIF($L$20:L100,"&lt;&gt;")&lt;2601,26,COUNTIF($L$20:L100,"&lt;&gt;")&lt;2701,27,COUNTIF($L$20:L100,"&lt;&gt;")&lt;2801,28,COUNTIF($L$20:L100,"&lt;&gt;")&lt;2901,29,COUNTIF($L$20:L100,"&lt;&gt;")&lt;3001,30),"")</f>
        <v/>
      </c>
      <c r="AM100" t="str">
        <f t="shared" si="5"/>
        <v/>
      </c>
      <c r="AN100" t="str">
        <f t="shared" si="9"/>
        <v/>
      </c>
      <c r="AP100" t="str">
        <f t="shared" si="8"/>
        <v/>
      </c>
      <c r="AQ100" t="str">
        <f>IF(AO100="","",COUNTIFS(AM100:$AM$3019,AO100))</f>
        <v/>
      </c>
    </row>
    <row r="101" spans="1:43" x14ac:dyDescent="0.25">
      <c r="A101" s="6" t="str">
        <f>IF(COUNT($A$20:A100)&lt;&gt;$B$4,IF(A100="","",A100+1),"")</f>
        <v/>
      </c>
      <c r="B101" s="3"/>
      <c r="C101" s="3"/>
      <c r="D101" s="122"/>
      <c r="E101" s="3"/>
      <c r="F101" s="3"/>
      <c r="G101" s="3"/>
      <c r="H101" s="3"/>
      <c r="I101" s="120"/>
      <c r="J101" s="3"/>
      <c r="K101" s="119" t="str" cm="1">
        <f t="array" ref="K101">IF(OR($J$14 = "A",$J$14 = "B",$J$14 = "C"),IF(I101="","",IF(LEN(I101)&gt;2,_xlfn.IFS(ISNUMBER(SEARCH("_",I101)),I101,ISNUMBER(SEARCH(", ",I101)),SUBSTITUTE(I101,", ","_"),ISNUMBER(SEARCH("/ ",I101)),SUBSTITUTE(I101,"/ ","_"),ISNUMBER(SEARCH(",",I101)),SUBSTITUTE(I101,",","_"),ISNUMBER(SEARCH("/",I101)),SUBSTITUTE(I101,"/","_"),ISNUMBER(SEARCH("",I101)),I101),I101)),IF(OR($J$14 = "J",$J$14 = "K"),"",IF(D101="","",IF(LEN(D101)&gt;2,_xlfn.IFS(ISNUMBER(SEARCH("_",D101)),D101,ISNUMBER(SEARCH(", ",D101)),SUBSTITUTE(D101,", ","_"),ISNUMBER(SEARCH("/ ",D101)),SUBSTITUTE(D101,"/ ","_"),ISNUMBER(SEARCH(",",D101)),SUBSTITUTE(D101,",","_"),ISNUMBER(SEARCH("/",D101)),SUBSTITUTE(D101,"/","_"),ISNUMBER(SEARCH("",D101)),D101),D101))))</f>
        <v/>
      </c>
      <c r="L101" s="1"/>
      <c r="M101" s="1" t="str">
        <f t="shared" si="6"/>
        <v/>
      </c>
      <c r="N101" s="94" t="str">
        <f>IF($L101="None","",IF(ISERROR(VLOOKUP($L101,Info!$B$4:$B$266,1,FALSE)),"",VLOOKUP($L101,Info!$B$4:$L$266,5,FALSE)))</f>
        <v/>
      </c>
      <c r="O101" s="94" t="str">
        <f>IF(K101="","",IF(AND($J$12&lt;&gt;"ABC",N101="3"),"BAC",IF(N101="3","ABC",IF($J$12&lt;&gt;"ABC",IF($J$10="Standard",VLOOKUP(K101,Info!$BE$4:$BF$481,2,FALSE),VLOOKUP(K101,Info!$BI$4:$BJ$482,2,FALSE)),IF($J$10="Standard",VLOOKUP(K101,Info!$AG$4:$AH$2994,2,FALSE),VLOOKUP(K101,Info!$AK$4:$AL$2997,2,FALSE))))))</f>
        <v/>
      </c>
      <c r="P101" s="94" t="str">
        <f>IF($L101="None","",IF(ISERROR(VLOOKUP($L101,Info!$B$4:$B$266,1,FALSE)),"",VLOOKUP($L101,Info!$B$4:$L$266,3,FALSE)))</f>
        <v/>
      </c>
      <c r="Q101" s="96" t="str">
        <f>IF($L101="None","",IF(ISERROR(VLOOKUP($L101,Info!$B$4:$B$266,1,FALSE)),"",VLOOKUP($L101,Info!$B$4:$L$266,4,FALSE)))</f>
        <v/>
      </c>
      <c r="R101" s="1"/>
      <c r="S101" s="6" t="str">
        <f t="shared" si="7"/>
        <v/>
      </c>
      <c r="T101" s="6" t="str">
        <f>IF($L101="None","",IF(ISERROR(VLOOKUP($L101,Info!$B$4:$B$266,1,FALSE)),"",VLOOKUP($L101,Info!$B$4:$L$266,11,FALSE)))</f>
        <v/>
      </c>
      <c r="U101" s="1"/>
      <c r="V101" s="1"/>
      <c r="W101" s="1"/>
      <c r="X101" s="1" t="str">
        <f>IF($L101="None","",IF(ISERROR(VLOOKUP($L101,Info!$B$4:$B$266,1,FALSE)),"",IF(OR(W101="Metallic Liquid Tight",W101="Non-Metallic Liquid Tight",W101="LSZH",W101="Greenfield"),VLOOKUP($L101,Info!$B$4:$L$266,7,FALSE),"N/A")))</f>
        <v/>
      </c>
      <c r="Y101" s="1"/>
      <c r="Z101" s="96" t="str">
        <f>IF($L101="None","",IF(ISERROR(VLOOKUP($L101,Info!$B$4:$B$266,1,FALSE)),"",VLOOKUP($L101,Info!$B$4:$L$266,9,FALSE)))</f>
        <v/>
      </c>
      <c r="AA101" s="96" t="str">
        <f>IF($L101="None","",IF(ISERROR(VLOOKUP($L101,Info!$B$4:$B$266,1,FALSE)),"",VLOOKUP($L101,Info!$B$4:$L$266,8,FALSE)))</f>
        <v/>
      </c>
      <c r="AB101" s="96" t="str">
        <f>IF($L101="None","",IF(ISERROR(VLOOKUP($L101,Info!$B$4:$B$266,1,FALSE)),"",VLOOKUP($L101,Info!$B$4:$L$266,10,FALSE)))</f>
        <v/>
      </c>
      <c r="AC101" s="1" t="str">
        <f>IF(W101="SO Cable","Black,White",IF(O101="","",IF(P101="","",IF($J$12&lt;&gt;"ABC",IF(P101&lt;="250",VLOOKUP(O101,Info!$AZ$4:$BB$22,3,FALSE),VLOOKUP(O101,Info!$AZ$23:$BB$39,3,FALSE)),IF(P101&lt;="250",VLOOKUP(O101,Info!$AO$4:$AQ$22,3,FALSE),VLOOKUP(O101,Info!$AO$23:$AP$39,3,FALSE))))))</f>
        <v/>
      </c>
      <c r="AD101" s="1"/>
      <c r="AE101" s="1" t="str">
        <f>IF($L101="None","",IF(ISERROR(VLOOKUP($L101,Info!$B$4:$B$266,1,FALSE)),"",VLOOKUP($L101,Info!$B$4:$L$266,4,FALSE)))</f>
        <v/>
      </c>
      <c r="AF101" s="1" t="str">
        <f>IF($L101="None","",IF(ISERROR(VLOOKUP($L101,Info!$B$4:$B$266,1,FALSE)),"",VLOOKUP($L101,Info!$B$4:$L$266,6,FALSE)))</f>
        <v/>
      </c>
      <c r="AG101" s="1"/>
      <c r="AH101" s="33" t="str" cm="1">
        <f t="array" ref="AH101">IF(AND(L101&lt;&gt;"",O101&lt;&gt;"",R101:S101&lt;&gt;"",W101:X101&lt;&gt;"",Z101:AA101&lt;&gt;"",AC101&lt;&gt;""),"Good","Bad")</f>
        <v>Bad</v>
      </c>
      <c r="AL101" t="str" cm="1">
        <f t="array" ref="AL101">IF(R101&gt;0,_xlfn.IFS(COUNTIF($L$20:L101,"&lt;&gt;")&lt;101,1,COUNTIF($L$20:L101,"&lt;&gt;")&lt;201,2,COUNTIF($L$20:L101,"&lt;&gt;")&lt;301,3,COUNTIF($L$20:L101,"&lt;&gt;")&lt;401,4,COUNTIF($L$20:L101,"&lt;&gt;")&lt;501,5,COUNTIF($L$20:L101,"&lt;&gt;")&lt;601,6,COUNTIF($L$20:L101,"&lt;&gt;")&lt;701,7,COUNTIF($L$20:L101,"&lt;&gt;")&lt;801,8,COUNTIF($L$20:L101,"&lt;&gt;")&lt;901,9,COUNTIF($L$20:L101,"&lt;&gt;")&lt;1001,10,COUNTIF($L$20:L101,"&lt;&gt;")&lt;1101,11,COUNTIF($L$20:L101,"&lt;&gt;")&lt;1201,12,COUNTIF($L$20:L101,"&lt;&gt;")&lt;1301,13,COUNTIF($L$20:L101,"&lt;&gt;")&lt;1401,14,COUNTIF($L$20:L101,"&lt;&gt;")&lt;1501,15,COUNTIF($L$20:L101,"&lt;&gt;")&lt;1601,16,COUNTIF($L$20:L101,"&lt;&gt;")&lt;1701,17,COUNTIF($L$20:L101,"&lt;&gt;")&lt;1801,18,COUNTIF($L$20:L101,"&lt;&gt;")&lt;1901,19,COUNTIF($L$20:L101,"&lt;&gt;")&lt;2001,20,COUNTIF($L$20:L101,"&lt;&gt;")&lt;2101,21,COUNTIF($L$20:L101,"&lt;&gt;")&lt;2201,22,COUNTIF($L$20:L101,"&lt;&gt;")&lt;2301,23,COUNTIF($L$20:L101,"&lt;&gt;")&lt;2401,24,COUNTIF($L$20:L101,"&lt;&gt;")&lt;2501,25,COUNTIF($L$20:L101,"&lt;&gt;")&lt;2601,26,COUNTIF($L$20:L101,"&lt;&gt;")&lt;2701,27,COUNTIF($L$20:L101,"&lt;&gt;")&lt;2801,28,COUNTIF($L$20:L101,"&lt;&gt;")&lt;2901,29,COUNTIF($L$20:L101,"&lt;&gt;")&lt;3001,30),"")</f>
        <v/>
      </c>
      <c r="AM101" t="str">
        <f t="shared" si="5"/>
        <v/>
      </c>
      <c r="AN101" t="str">
        <f t="shared" si="9"/>
        <v/>
      </c>
      <c r="AP101" t="str">
        <f t="shared" si="8"/>
        <v/>
      </c>
      <c r="AQ101" t="str">
        <f>IF(AO101="","",COUNTIFS(AM101:$AM$3019,AO101))</f>
        <v/>
      </c>
    </row>
    <row r="102" spans="1:43" x14ac:dyDescent="0.25">
      <c r="A102" s="6" t="str">
        <f>IF(COUNT($A$20:A101)&lt;&gt;$B$4,IF(A101="","",A101+1),"")</f>
        <v/>
      </c>
      <c r="B102" s="3"/>
      <c r="C102" s="3"/>
      <c r="D102" s="122"/>
      <c r="E102" s="3"/>
      <c r="F102" s="3"/>
      <c r="G102" s="3"/>
      <c r="H102" s="3"/>
      <c r="I102" s="120"/>
      <c r="J102" s="3"/>
      <c r="K102" s="119" t="str" cm="1">
        <f t="array" ref="K102">IF(OR($J$14 = "A",$J$14 = "B",$J$14 = "C"),IF(I102="","",IF(LEN(I102)&gt;2,_xlfn.IFS(ISNUMBER(SEARCH("_",I102)),I102,ISNUMBER(SEARCH(", ",I102)),SUBSTITUTE(I102,", ","_"),ISNUMBER(SEARCH("/ ",I102)),SUBSTITUTE(I102,"/ ","_"),ISNUMBER(SEARCH(",",I102)),SUBSTITUTE(I102,",","_"),ISNUMBER(SEARCH("/",I102)),SUBSTITUTE(I102,"/","_"),ISNUMBER(SEARCH("",I102)),I102),I102)),IF(OR($J$14 = "J",$J$14 = "K"),"",IF(D102="","",IF(LEN(D102)&gt;2,_xlfn.IFS(ISNUMBER(SEARCH("_",D102)),D102,ISNUMBER(SEARCH(", ",D102)),SUBSTITUTE(D102,", ","_"),ISNUMBER(SEARCH("/ ",D102)),SUBSTITUTE(D102,"/ ","_"),ISNUMBER(SEARCH(",",D102)),SUBSTITUTE(D102,",","_"),ISNUMBER(SEARCH("/",D102)),SUBSTITUTE(D102,"/","_"),ISNUMBER(SEARCH("",D102)),D102),D102))))</f>
        <v/>
      </c>
      <c r="L102" s="1"/>
      <c r="M102" s="1" t="str">
        <f t="shared" si="6"/>
        <v/>
      </c>
      <c r="N102" s="94" t="str">
        <f>IF($L102="None","",IF(ISERROR(VLOOKUP($L102,Info!$B$4:$B$266,1,FALSE)),"",VLOOKUP($L102,Info!$B$4:$L$266,5,FALSE)))</f>
        <v/>
      </c>
      <c r="O102" s="94" t="str">
        <f>IF(K102="","",IF(AND($J$12&lt;&gt;"ABC",N102="3"),"BAC",IF(N102="3","ABC",IF($J$12&lt;&gt;"ABC",IF($J$10="Standard",VLOOKUP(K102,Info!$BE$4:$BF$481,2,FALSE),VLOOKUP(K102,Info!$BI$4:$BJ$482,2,FALSE)),IF($J$10="Standard",VLOOKUP(K102,Info!$AG$4:$AH$2994,2,FALSE),VLOOKUP(K102,Info!$AK$4:$AL$2997,2,FALSE))))))</f>
        <v/>
      </c>
      <c r="P102" s="94" t="str">
        <f>IF($L102="None","",IF(ISERROR(VLOOKUP($L102,Info!$B$4:$B$266,1,FALSE)),"",VLOOKUP($L102,Info!$B$4:$L$266,3,FALSE)))</f>
        <v/>
      </c>
      <c r="Q102" s="96" t="str">
        <f>IF($L102="None","",IF(ISERROR(VLOOKUP($L102,Info!$B$4:$B$266,1,FALSE)),"",VLOOKUP($L102,Info!$B$4:$L$266,4,FALSE)))</f>
        <v/>
      </c>
      <c r="R102" s="1"/>
      <c r="S102" s="6" t="str">
        <f t="shared" si="7"/>
        <v/>
      </c>
      <c r="T102" s="6" t="str">
        <f>IF($L102="None","",IF(ISERROR(VLOOKUP($L102,Info!$B$4:$B$266,1,FALSE)),"",VLOOKUP($L102,Info!$B$4:$L$266,11,FALSE)))</f>
        <v/>
      </c>
      <c r="U102" s="1"/>
      <c r="V102" s="1"/>
      <c r="W102" s="1"/>
      <c r="X102" s="1" t="str">
        <f>IF($L102="None","",IF(ISERROR(VLOOKUP($L102,Info!$B$4:$B$266,1,FALSE)),"",IF(OR(W102="Metallic Liquid Tight",W102="Non-Metallic Liquid Tight",W102="LSZH",W102="Greenfield"),VLOOKUP($L102,Info!$B$4:$L$266,7,FALSE),"N/A")))</f>
        <v/>
      </c>
      <c r="Y102" s="1"/>
      <c r="Z102" s="96" t="str">
        <f>IF($L102="None","",IF(ISERROR(VLOOKUP($L102,Info!$B$4:$B$266,1,FALSE)),"",VLOOKUP($L102,Info!$B$4:$L$266,9,FALSE)))</f>
        <v/>
      </c>
      <c r="AA102" s="96" t="str">
        <f>IF($L102="None","",IF(ISERROR(VLOOKUP($L102,Info!$B$4:$B$266,1,FALSE)),"",VLOOKUP($L102,Info!$B$4:$L$266,8,FALSE)))</f>
        <v/>
      </c>
      <c r="AB102" s="96" t="str">
        <f>IF($L102="None","",IF(ISERROR(VLOOKUP($L102,Info!$B$4:$B$266,1,FALSE)),"",VLOOKUP($L102,Info!$B$4:$L$266,10,FALSE)))</f>
        <v/>
      </c>
      <c r="AC102" s="1" t="str">
        <f>IF(W102="SO Cable","Black,White",IF(O102="","",IF(P102="","",IF($J$12&lt;&gt;"ABC",IF(P102&lt;="250",VLOOKUP(O102,Info!$AZ$4:$BB$22,3,FALSE),VLOOKUP(O102,Info!$AZ$23:$BB$39,3,FALSE)),IF(P102&lt;="250",VLOOKUP(O102,Info!$AO$4:$AQ$22,3,FALSE),VLOOKUP(O102,Info!$AO$23:$AP$39,3,FALSE))))))</f>
        <v/>
      </c>
      <c r="AD102" s="1"/>
      <c r="AE102" s="1" t="str">
        <f>IF($L102="None","",IF(ISERROR(VLOOKUP($L102,Info!$B$4:$B$266,1,FALSE)),"",VLOOKUP($L102,Info!$B$4:$L$266,4,FALSE)))</f>
        <v/>
      </c>
      <c r="AF102" s="1" t="str">
        <f>IF($L102="None","",IF(ISERROR(VLOOKUP($L102,Info!$B$4:$B$266,1,FALSE)),"",VLOOKUP($L102,Info!$B$4:$L$266,6,FALSE)))</f>
        <v/>
      </c>
      <c r="AG102" s="1"/>
      <c r="AH102" s="33" t="str" cm="1">
        <f t="array" ref="AH102">IF(AND(L102&lt;&gt;"",O102&lt;&gt;"",R102:S102&lt;&gt;"",W102:X102&lt;&gt;"",Z102:AA102&lt;&gt;"",AC102&lt;&gt;""),"Good","Bad")</f>
        <v>Bad</v>
      </c>
      <c r="AL102" t="str" cm="1">
        <f t="array" ref="AL102">IF(R102&gt;0,_xlfn.IFS(COUNTIF($L$20:L102,"&lt;&gt;")&lt;101,1,COUNTIF($L$20:L102,"&lt;&gt;")&lt;201,2,COUNTIF($L$20:L102,"&lt;&gt;")&lt;301,3,COUNTIF($L$20:L102,"&lt;&gt;")&lt;401,4,COUNTIF($L$20:L102,"&lt;&gt;")&lt;501,5,COUNTIF($L$20:L102,"&lt;&gt;")&lt;601,6,COUNTIF($L$20:L102,"&lt;&gt;")&lt;701,7,COUNTIF($L$20:L102,"&lt;&gt;")&lt;801,8,COUNTIF($L$20:L102,"&lt;&gt;")&lt;901,9,COUNTIF($L$20:L102,"&lt;&gt;")&lt;1001,10,COUNTIF($L$20:L102,"&lt;&gt;")&lt;1101,11,COUNTIF($L$20:L102,"&lt;&gt;")&lt;1201,12,COUNTIF($L$20:L102,"&lt;&gt;")&lt;1301,13,COUNTIF($L$20:L102,"&lt;&gt;")&lt;1401,14,COUNTIF($L$20:L102,"&lt;&gt;")&lt;1501,15,COUNTIF($L$20:L102,"&lt;&gt;")&lt;1601,16,COUNTIF($L$20:L102,"&lt;&gt;")&lt;1701,17,COUNTIF($L$20:L102,"&lt;&gt;")&lt;1801,18,COUNTIF($L$20:L102,"&lt;&gt;")&lt;1901,19,COUNTIF($L$20:L102,"&lt;&gt;")&lt;2001,20,COUNTIF($L$20:L102,"&lt;&gt;")&lt;2101,21,COUNTIF($L$20:L102,"&lt;&gt;")&lt;2201,22,COUNTIF($L$20:L102,"&lt;&gt;")&lt;2301,23,COUNTIF($L$20:L102,"&lt;&gt;")&lt;2401,24,COUNTIF($L$20:L102,"&lt;&gt;")&lt;2501,25,COUNTIF($L$20:L102,"&lt;&gt;")&lt;2601,26,COUNTIF($L$20:L102,"&lt;&gt;")&lt;2701,27,COUNTIF($L$20:L102,"&lt;&gt;")&lt;2801,28,COUNTIF($L$20:L102,"&lt;&gt;")&lt;2901,29,COUNTIF($L$20:L102,"&lt;&gt;")&lt;3001,30),"")</f>
        <v/>
      </c>
      <c r="AM102" t="str">
        <f t="shared" si="5"/>
        <v/>
      </c>
      <c r="AN102" t="str">
        <f t="shared" si="9"/>
        <v/>
      </c>
      <c r="AP102" t="str">
        <f t="shared" si="8"/>
        <v/>
      </c>
      <c r="AQ102" t="str">
        <f>IF(AO102="","",COUNTIFS(AM102:$AM$3019,AO102))</f>
        <v/>
      </c>
    </row>
    <row r="103" spans="1:43" x14ac:dyDescent="0.25">
      <c r="A103" s="6" t="str">
        <f>IF(COUNT($A$20:A102)&lt;&gt;$B$4,IF(A102="","",A102+1),"")</f>
        <v/>
      </c>
      <c r="B103" s="3"/>
      <c r="C103" s="3"/>
      <c r="D103" s="122"/>
      <c r="E103" s="3"/>
      <c r="F103" s="3"/>
      <c r="G103" s="3"/>
      <c r="H103" s="3"/>
      <c r="I103" s="120"/>
      <c r="J103" s="3"/>
      <c r="K103" s="119" t="str" cm="1">
        <f t="array" ref="K103">IF(OR($J$14 = "A",$J$14 = "B",$J$14 = "C"),IF(I103="","",IF(LEN(I103)&gt;2,_xlfn.IFS(ISNUMBER(SEARCH("_",I103)),I103,ISNUMBER(SEARCH(", ",I103)),SUBSTITUTE(I103,", ","_"),ISNUMBER(SEARCH("/ ",I103)),SUBSTITUTE(I103,"/ ","_"),ISNUMBER(SEARCH(",",I103)),SUBSTITUTE(I103,",","_"),ISNUMBER(SEARCH("/",I103)),SUBSTITUTE(I103,"/","_"),ISNUMBER(SEARCH("",I103)),I103),I103)),IF(OR($J$14 = "J",$J$14 = "K"),"",IF(D103="","",IF(LEN(D103)&gt;2,_xlfn.IFS(ISNUMBER(SEARCH("_",D103)),D103,ISNUMBER(SEARCH(", ",D103)),SUBSTITUTE(D103,", ","_"),ISNUMBER(SEARCH("/ ",D103)),SUBSTITUTE(D103,"/ ","_"),ISNUMBER(SEARCH(",",D103)),SUBSTITUTE(D103,",","_"),ISNUMBER(SEARCH("/",D103)),SUBSTITUTE(D103,"/","_"),ISNUMBER(SEARCH("",D103)),D103),D103))))</f>
        <v/>
      </c>
      <c r="L103" s="1"/>
      <c r="M103" s="1" t="str">
        <f t="shared" si="6"/>
        <v/>
      </c>
      <c r="N103" s="94" t="str">
        <f>IF($L103="None","",IF(ISERROR(VLOOKUP($L103,Info!$B$4:$B$266,1,FALSE)),"",VLOOKUP($L103,Info!$B$4:$L$266,5,FALSE)))</f>
        <v/>
      </c>
      <c r="O103" s="94" t="str">
        <f>IF(K103="","",IF(AND($J$12&lt;&gt;"ABC",N103="3"),"BAC",IF(N103="3","ABC",IF($J$12&lt;&gt;"ABC",IF($J$10="Standard",VLOOKUP(K103,Info!$BE$4:$BF$481,2,FALSE),VLOOKUP(K103,Info!$BI$4:$BJ$482,2,FALSE)),IF($J$10="Standard",VLOOKUP(K103,Info!$AG$4:$AH$2994,2,FALSE),VLOOKUP(K103,Info!$AK$4:$AL$2997,2,FALSE))))))</f>
        <v/>
      </c>
      <c r="P103" s="94" t="str">
        <f>IF($L103="None","",IF(ISERROR(VLOOKUP($L103,Info!$B$4:$B$266,1,FALSE)),"",VLOOKUP($L103,Info!$B$4:$L$266,3,FALSE)))</f>
        <v/>
      </c>
      <c r="Q103" s="96" t="str">
        <f>IF($L103="None","",IF(ISERROR(VLOOKUP($L103,Info!$B$4:$B$266,1,FALSE)),"",VLOOKUP($L103,Info!$B$4:$L$266,4,FALSE)))</f>
        <v/>
      </c>
      <c r="R103" s="1"/>
      <c r="S103" s="6" t="str">
        <f t="shared" si="7"/>
        <v/>
      </c>
      <c r="T103" s="6" t="str">
        <f>IF($L103="None","",IF(ISERROR(VLOOKUP($L103,Info!$B$4:$B$266,1,FALSE)),"",VLOOKUP($L103,Info!$B$4:$L$266,11,FALSE)))</f>
        <v/>
      </c>
      <c r="U103" s="1"/>
      <c r="V103" s="1"/>
      <c r="W103" s="1"/>
      <c r="X103" s="1" t="str">
        <f>IF($L103="None","",IF(ISERROR(VLOOKUP($L103,Info!$B$4:$B$266,1,FALSE)),"",IF(OR(W103="Metallic Liquid Tight",W103="Non-Metallic Liquid Tight",W103="LSZH",W103="Greenfield"),VLOOKUP($L103,Info!$B$4:$L$266,7,FALSE),"N/A")))</f>
        <v/>
      </c>
      <c r="Y103" s="1"/>
      <c r="Z103" s="96" t="str">
        <f>IF($L103="None","",IF(ISERROR(VLOOKUP($L103,Info!$B$4:$B$266,1,FALSE)),"",VLOOKUP($L103,Info!$B$4:$L$266,9,FALSE)))</f>
        <v/>
      </c>
      <c r="AA103" s="96" t="str">
        <f>IF($L103="None","",IF(ISERROR(VLOOKUP($L103,Info!$B$4:$B$266,1,FALSE)),"",VLOOKUP($L103,Info!$B$4:$L$266,8,FALSE)))</f>
        <v/>
      </c>
      <c r="AB103" s="96" t="str">
        <f>IF($L103="None","",IF(ISERROR(VLOOKUP($L103,Info!$B$4:$B$266,1,FALSE)),"",VLOOKUP($L103,Info!$B$4:$L$266,10,FALSE)))</f>
        <v/>
      </c>
      <c r="AC103" s="1" t="str">
        <f>IF(W103="SO Cable","Black,White",IF(O103="","",IF(P103="","",IF($J$12&lt;&gt;"ABC",IF(P103&lt;="250",VLOOKUP(O103,Info!$AZ$4:$BB$22,3,FALSE),VLOOKUP(O103,Info!$AZ$23:$BB$39,3,FALSE)),IF(P103&lt;="250",VLOOKUP(O103,Info!$AO$4:$AQ$22,3,FALSE),VLOOKUP(O103,Info!$AO$23:$AP$39,3,FALSE))))))</f>
        <v/>
      </c>
      <c r="AD103" s="1"/>
      <c r="AE103" s="1" t="str">
        <f>IF($L103="None","",IF(ISERROR(VLOOKUP($L103,Info!$B$4:$B$266,1,FALSE)),"",VLOOKUP($L103,Info!$B$4:$L$266,4,FALSE)))</f>
        <v/>
      </c>
      <c r="AF103" s="1" t="str">
        <f>IF($L103="None","",IF(ISERROR(VLOOKUP($L103,Info!$B$4:$B$266,1,FALSE)),"",VLOOKUP($L103,Info!$B$4:$L$266,6,FALSE)))</f>
        <v/>
      </c>
      <c r="AG103" s="1"/>
      <c r="AH103" s="33" t="str" cm="1">
        <f t="array" ref="AH103">IF(AND(L103&lt;&gt;"",O103&lt;&gt;"",R103:S103&lt;&gt;"",W103:X103&lt;&gt;"",Z103:AA103&lt;&gt;"",AC103&lt;&gt;""),"Good","Bad")</f>
        <v>Bad</v>
      </c>
      <c r="AL103" t="str" cm="1">
        <f t="array" ref="AL103">IF(R103&gt;0,_xlfn.IFS(COUNTIF($L$20:L103,"&lt;&gt;")&lt;101,1,COUNTIF($L$20:L103,"&lt;&gt;")&lt;201,2,COUNTIF($L$20:L103,"&lt;&gt;")&lt;301,3,COUNTIF($L$20:L103,"&lt;&gt;")&lt;401,4,COUNTIF($L$20:L103,"&lt;&gt;")&lt;501,5,COUNTIF($L$20:L103,"&lt;&gt;")&lt;601,6,COUNTIF($L$20:L103,"&lt;&gt;")&lt;701,7,COUNTIF($L$20:L103,"&lt;&gt;")&lt;801,8,COUNTIF($L$20:L103,"&lt;&gt;")&lt;901,9,COUNTIF($L$20:L103,"&lt;&gt;")&lt;1001,10,COUNTIF($L$20:L103,"&lt;&gt;")&lt;1101,11,COUNTIF($L$20:L103,"&lt;&gt;")&lt;1201,12,COUNTIF($L$20:L103,"&lt;&gt;")&lt;1301,13,COUNTIF($L$20:L103,"&lt;&gt;")&lt;1401,14,COUNTIF($L$20:L103,"&lt;&gt;")&lt;1501,15,COUNTIF($L$20:L103,"&lt;&gt;")&lt;1601,16,COUNTIF($L$20:L103,"&lt;&gt;")&lt;1701,17,COUNTIF($L$20:L103,"&lt;&gt;")&lt;1801,18,COUNTIF($L$20:L103,"&lt;&gt;")&lt;1901,19,COUNTIF($L$20:L103,"&lt;&gt;")&lt;2001,20,COUNTIF($L$20:L103,"&lt;&gt;")&lt;2101,21,COUNTIF($L$20:L103,"&lt;&gt;")&lt;2201,22,COUNTIF($L$20:L103,"&lt;&gt;")&lt;2301,23,COUNTIF($L$20:L103,"&lt;&gt;")&lt;2401,24,COUNTIF($L$20:L103,"&lt;&gt;")&lt;2501,25,COUNTIF($L$20:L103,"&lt;&gt;")&lt;2601,26,COUNTIF($L$20:L103,"&lt;&gt;")&lt;2701,27,COUNTIF($L$20:L103,"&lt;&gt;")&lt;2801,28,COUNTIF($L$20:L103,"&lt;&gt;")&lt;2901,29,COUNTIF($L$20:L103,"&lt;&gt;")&lt;3001,30),"")</f>
        <v/>
      </c>
      <c r="AM103" t="str">
        <f t="shared" si="5"/>
        <v/>
      </c>
      <c r="AN103" t="str">
        <f t="shared" si="9"/>
        <v/>
      </c>
      <c r="AP103" t="str">
        <f t="shared" si="8"/>
        <v/>
      </c>
      <c r="AQ103" t="str">
        <f>IF(AO103="","",COUNTIFS(AM103:$AM$3019,AO103))</f>
        <v/>
      </c>
    </row>
    <row r="104" spans="1:43" x14ac:dyDescent="0.25">
      <c r="A104" s="6" t="str">
        <f>IF(COUNT($A$20:A103)&lt;&gt;$B$4,IF(A103="","",A103+1),"")</f>
        <v/>
      </c>
      <c r="B104" s="3"/>
      <c r="C104" s="3"/>
      <c r="D104" s="122"/>
      <c r="E104" s="3"/>
      <c r="F104" s="3"/>
      <c r="G104" s="3"/>
      <c r="H104" s="3"/>
      <c r="I104" s="120"/>
      <c r="J104" s="3"/>
      <c r="K104" s="119" t="str" cm="1">
        <f t="array" ref="K104">IF(OR($J$14 = "A",$J$14 = "B",$J$14 = "C"),IF(I104="","",IF(LEN(I104)&gt;2,_xlfn.IFS(ISNUMBER(SEARCH("_",I104)),I104,ISNUMBER(SEARCH(", ",I104)),SUBSTITUTE(I104,", ","_"),ISNUMBER(SEARCH("/ ",I104)),SUBSTITUTE(I104,"/ ","_"),ISNUMBER(SEARCH(",",I104)),SUBSTITUTE(I104,",","_"),ISNUMBER(SEARCH("/",I104)),SUBSTITUTE(I104,"/","_"),ISNUMBER(SEARCH("",I104)),I104),I104)),IF(OR($J$14 = "J",$J$14 = "K"),"",IF(D104="","",IF(LEN(D104)&gt;2,_xlfn.IFS(ISNUMBER(SEARCH("_",D104)),D104,ISNUMBER(SEARCH(", ",D104)),SUBSTITUTE(D104,", ","_"),ISNUMBER(SEARCH("/ ",D104)),SUBSTITUTE(D104,"/ ","_"),ISNUMBER(SEARCH(",",D104)),SUBSTITUTE(D104,",","_"),ISNUMBER(SEARCH("/",D104)),SUBSTITUTE(D104,"/","_"),ISNUMBER(SEARCH("",D104)),D104),D104))))</f>
        <v/>
      </c>
      <c r="L104" s="1"/>
      <c r="M104" s="1" t="str">
        <f t="shared" si="6"/>
        <v/>
      </c>
      <c r="N104" s="94" t="str">
        <f>IF($L104="None","",IF(ISERROR(VLOOKUP($L104,Info!$B$4:$B$266,1,FALSE)),"",VLOOKUP($L104,Info!$B$4:$L$266,5,FALSE)))</f>
        <v/>
      </c>
      <c r="O104" s="94" t="str">
        <f>IF(K104="","",IF(AND($J$12&lt;&gt;"ABC",N104="3"),"BAC",IF(N104="3","ABC",IF($J$12&lt;&gt;"ABC",IF($J$10="Standard",VLOOKUP(K104,Info!$BE$4:$BF$481,2,FALSE),VLOOKUP(K104,Info!$BI$4:$BJ$482,2,FALSE)),IF($J$10="Standard",VLOOKUP(K104,Info!$AG$4:$AH$2994,2,FALSE),VLOOKUP(K104,Info!$AK$4:$AL$2997,2,FALSE))))))</f>
        <v/>
      </c>
      <c r="P104" s="94" t="str">
        <f>IF($L104="None","",IF(ISERROR(VLOOKUP($L104,Info!$B$4:$B$266,1,FALSE)),"",VLOOKUP($L104,Info!$B$4:$L$266,3,FALSE)))</f>
        <v/>
      </c>
      <c r="Q104" s="96" t="str">
        <f>IF($L104="None","",IF(ISERROR(VLOOKUP($L104,Info!$B$4:$B$266,1,FALSE)),"",VLOOKUP($L104,Info!$B$4:$L$266,4,FALSE)))</f>
        <v/>
      </c>
      <c r="R104" s="1"/>
      <c r="S104" s="6" t="str">
        <f t="shared" si="7"/>
        <v/>
      </c>
      <c r="T104" s="6" t="str">
        <f>IF($L104="None","",IF(ISERROR(VLOOKUP($L104,Info!$B$4:$B$266,1,FALSE)),"",VLOOKUP($L104,Info!$B$4:$L$266,11,FALSE)))</f>
        <v/>
      </c>
      <c r="U104" s="1"/>
      <c r="V104" s="1"/>
      <c r="W104" s="1"/>
      <c r="X104" s="1" t="str">
        <f>IF($L104="None","",IF(ISERROR(VLOOKUP($L104,Info!$B$4:$B$266,1,FALSE)),"",IF(OR(W104="Metallic Liquid Tight",W104="Non-Metallic Liquid Tight",W104="LSZH",W104="Greenfield"),VLOOKUP($L104,Info!$B$4:$L$266,7,FALSE),"N/A")))</f>
        <v/>
      </c>
      <c r="Y104" s="1"/>
      <c r="Z104" s="96" t="str">
        <f>IF($L104="None","",IF(ISERROR(VLOOKUP($L104,Info!$B$4:$B$266,1,FALSE)),"",VLOOKUP($L104,Info!$B$4:$L$266,9,FALSE)))</f>
        <v/>
      </c>
      <c r="AA104" s="96" t="str">
        <f>IF($L104="None","",IF(ISERROR(VLOOKUP($L104,Info!$B$4:$B$266,1,FALSE)),"",VLOOKUP($L104,Info!$B$4:$L$266,8,FALSE)))</f>
        <v/>
      </c>
      <c r="AB104" s="96" t="str">
        <f>IF($L104="None","",IF(ISERROR(VLOOKUP($L104,Info!$B$4:$B$266,1,FALSE)),"",VLOOKUP($L104,Info!$B$4:$L$266,10,FALSE)))</f>
        <v/>
      </c>
      <c r="AC104" s="1" t="str">
        <f>IF(W104="SO Cable","Black,White",IF(O104="","",IF(P104="","",IF($J$12&lt;&gt;"ABC",IF(P104&lt;="250",VLOOKUP(O104,Info!$AZ$4:$BB$22,3,FALSE),VLOOKUP(O104,Info!$AZ$23:$BB$39,3,FALSE)),IF(P104&lt;="250",VLOOKUP(O104,Info!$AO$4:$AQ$22,3,FALSE),VLOOKUP(O104,Info!$AO$23:$AP$39,3,FALSE))))))</f>
        <v/>
      </c>
      <c r="AD104" s="1"/>
      <c r="AE104" s="1" t="str">
        <f>IF($L104="None","",IF(ISERROR(VLOOKUP($L104,Info!$B$4:$B$266,1,FALSE)),"",VLOOKUP($L104,Info!$B$4:$L$266,4,FALSE)))</f>
        <v/>
      </c>
      <c r="AF104" s="1" t="str">
        <f>IF($L104="None","",IF(ISERROR(VLOOKUP($L104,Info!$B$4:$B$266,1,FALSE)),"",VLOOKUP($L104,Info!$B$4:$L$266,6,FALSE)))</f>
        <v/>
      </c>
      <c r="AG104" s="1"/>
      <c r="AH104" s="33" t="str" cm="1">
        <f t="array" ref="AH104">IF(AND(L104&lt;&gt;"",O104&lt;&gt;"",R104:S104&lt;&gt;"",W104:X104&lt;&gt;"",Z104:AA104&lt;&gt;"",AC104&lt;&gt;""),"Good","Bad")</f>
        <v>Bad</v>
      </c>
      <c r="AL104" t="str" cm="1">
        <f t="array" ref="AL104">IF(R104&gt;0,_xlfn.IFS(COUNTIF($L$20:L104,"&lt;&gt;")&lt;101,1,COUNTIF($L$20:L104,"&lt;&gt;")&lt;201,2,COUNTIF($L$20:L104,"&lt;&gt;")&lt;301,3,COUNTIF($L$20:L104,"&lt;&gt;")&lt;401,4,COUNTIF($L$20:L104,"&lt;&gt;")&lt;501,5,COUNTIF($L$20:L104,"&lt;&gt;")&lt;601,6,COUNTIF($L$20:L104,"&lt;&gt;")&lt;701,7,COUNTIF($L$20:L104,"&lt;&gt;")&lt;801,8,COUNTIF($L$20:L104,"&lt;&gt;")&lt;901,9,COUNTIF($L$20:L104,"&lt;&gt;")&lt;1001,10,COUNTIF($L$20:L104,"&lt;&gt;")&lt;1101,11,COUNTIF($L$20:L104,"&lt;&gt;")&lt;1201,12,COUNTIF($L$20:L104,"&lt;&gt;")&lt;1301,13,COUNTIF($L$20:L104,"&lt;&gt;")&lt;1401,14,COUNTIF($L$20:L104,"&lt;&gt;")&lt;1501,15,COUNTIF($L$20:L104,"&lt;&gt;")&lt;1601,16,COUNTIF($L$20:L104,"&lt;&gt;")&lt;1701,17,COUNTIF($L$20:L104,"&lt;&gt;")&lt;1801,18,COUNTIF($L$20:L104,"&lt;&gt;")&lt;1901,19,COUNTIF($L$20:L104,"&lt;&gt;")&lt;2001,20,COUNTIF($L$20:L104,"&lt;&gt;")&lt;2101,21,COUNTIF($L$20:L104,"&lt;&gt;")&lt;2201,22,COUNTIF($L$20:L104,"&lt;&gt;")&lt;2301,23,COUNTIF($L$20:L104,"&lt;&gt;")&lt;2401,24,COUNTIF($L$20:L104,"&lt;&gt;")&lt;2501,25,COUNTIF($L$20:L104,"&lt;&gt;")&lt;2601,26,COUNTIF($L$20:L104,"&lt;&gt;")&lt;2701,27,COUNTIF($L$20:L104,"&lt;&gt;")&lt;2801,28,COUNTIF($L$20:L104,"&lt;&gt;")&lt;2901,29,COUNTIF($L$20:L104,"&lt;&gt;")&lt;3001,30),"")</f>
        <v/>
      </c>
      <c r="AM104" t="str">
        <f t="shared" si="5"/>
        <v/>
      </c>
      <c r="AN104" t="str">
        <f t="shared" si="9"/>
        <v/>
      </c>
      <c r="AP104" t="str">
        <f t="shared" si="8"/>
        <v/>
      </c>
      <c r="AQ104" t="str">
        <f>IF(AO104="","",COUNTIFS(AM104:$AM$3019,AO104))</f>
        <v/>
      </c>
    </row>
    <row r="105" spans="1:43" x14ac:dyDescent="0.25">
      <c r="A105" s="6" t="str">
        <f>IF(COUNT($A$20:A104)&lt;&gt;$B$4,IF(A104="","",A104+1),"")</f>
        <v/>
      </c>
      <c r="B105" s="3"/>
      <c r="C105" s="3"/>
      <c r="D105" s="122"/>
      <c r="E105" s="3"/>
      <c r="F105" s="3"/>
      <c r="G105" s="3"/>
      <c r="H105" s="3"/>
      <c r="I105" s="120"/>
      <c r="J105" s="3"/>
      <c r="K105" s="119" t="str" cm="1">
        <f t="array" ref="K105">IF(OR($J$14 = "A",$J$14 = "B",$J$14 = "C"),IF(I105="","",IF(LEN(I105)&gt;2,_xlfn.IFS(ISNUMBER(SEARCH("_",I105)),I105,ISNUMBER(SEARCH(", ",I105)),SUBSTITUTE(I105,", ","_"),ISNUMBER(SEARCH("/ ",I105)),SUBSTITUTE(I105,"/ ","_"),ISNUMBER(SEARCH(",",I105)),SUBSTITUTE(I105,",","_"),ISNUMBER(SEARCH("/",I105)),SUBSTITUTE(I105,"/","_"),ISNUMBER(SEARCH("",I105)),I105),I105)),IF(OR($J$14 = "J",$J$14 = "K"),"",IF(D105="","",IF(LEN(D105)&gt;2,_xlfn.IFS(ISNUMBER(SEARCH("_",D105)),D105,ISNUMBER(SEARCH(", ",D105)),SUBSTITUTE(D105,", ","_"),ISNUMBER(SEARCH("/ ",D105)),SUBSTITUTE(D105,"/ ","_"),ISNUMBER(SEARCH(",",D105)),SUBSTITUTE(D105,",","_"),ISNUMBER(SEARCH("/",D105)),SUBSTITUTE(D105,"/","_"),ISNUMBER(SEARCH("",D105)),D105),D105))))</f>
        <v/>
      </c>
      <c r="L105" s="1"/>
      <c r="M105" s="1" t="str">
        <f t="shared" si="6"/>
        <v/>
      </c>
      <c r="N105" s="94" t="str">
        <f>IF($L105="None","",IF(ISERROR(VLOOKUP($L105,Info!$B$4:$B$266,1,FALSE)),"",VLOOKUP($L105,Info!$B$4:$L$266,5,FALSE)))</f>
        <v/>
      </c>
      <c r="O105" s="94" t="str">
        <f>IF(K105="","",IF(AND($J$12&lt;&gt;"ABC",N105="3"),"BAC",IF(N105="3","ABC",IF($J$12&lt;&gt;"ABC",IF($J$10="Standard",VLOOKUP(K105,Info!$BE$4:$BF$481,2,FALSE),VLOOKUP(K105,Info!$BI$4:$BJ$482,2,FALSE)),IF($J$10="Standard",VLOOKUP(K105,Info!$AG$4:$AH$2994,2,FALSE),VLOOKUP(K105,Info!$AK$4:$AL$2997,2,FALSE))))))</f>
        <v/>
      </c>
      <c r="P105" s="94" t="str">
        <f>IF($L105="None","",IF(ISERROR(VLOOKUP($L105,Info!$B$4:$B$266,1,FALSE)),"",VLOOKUP($L105,Info!$B$4:$L$266,3,FALSE)))</f>
        <v/>
      </c>
      <c r="Q105" s="96" t="str">
        <f>IF($L105="None","",IF(ISERROR(VLOOKUP($L105,Info!$B$4:$B$266,1,FALSE)),"",VLOOKUP($L105,Info!$B$4:$L$266,4,FALSE)))</f>
        <v/>
      </c>
      <c r="R105" s="1"/>
      <c r="S105" s="6" t="str">
        <f t="shared" si="7"/>
        <v/>
      </c>
      <c r="T105" s="6" t="str">
        <f>IF($L105="None","",IF(ISERROR(VLOOKUP($L105,Info!$B$4:$B$266,1,FALSE)),"",VLOOKUP($L105,Info!$B$4:$L$266,11,FALSE)))</f>
        <v/>
      </c>
      <c r="U105" s="1"/>
      <c r="V105" s="1"/>
      <c r="W105" s="1"/>
      <c r="X105" s="1" t="str">
        <f>IF($L105="None","",IF(ISERROR(VLOOKUP($L105,Info!$B$4:$B$266,1,FALSE)),"",IF(OR(W105="Metallic Liquid Tight",W105="Non-Metallic Liquid Tight",W105="LSZH",W105="Greenfield"),VLOOKUP($L105,Info!$B$4:$L$266,7,FALSE),"N/A")))</f>
        <v/>
      </c>
      <c r="Y105" s="1"/>
      <c r="Z105" s="96" t="str">
        <f>IF($L105="None","",IF(ISERROR(VLOOKUP($L105,Info!$B$4:$B$266,1,FALSE)),"",VLOOKUP($L105,Info!$B$4:$L$266,9,FALSE)))</f>
        <v/>
      </c>
      <c r="AA105" s="96" t="str">
        <f>IF($L105="None","",IF(ISERROR(VLOOKUP($L105,Info!$B$4:$B$266,1,FALSE)),"",VLOOKUP($L105,Info!$B$4:$L$266,8,FALSE)))</f>
        <v/>
      </c>
      <c r="AB105" s="96" t="str">
        <f>IF($L105="None","",IF(ISERROR(VLOOKUP($L105,Info!$B$4:$B$266,1,FALSE)),"",VLOOKUP($L105,Info!$B$4:$L$266,10,FALSE)))</f>
        <v/>
      </c>
      <c r="AC105" s="1" t="str">
        <f>IF(W105="SO Cable","Black,White",IF(O105="","",IF(P105="","",IF($J$12&lt;&gt;"ABC",IF(P105&lt;="250",VLOOKUP(O105,Info!$AZ$4:$BB$22,3,FALSE),VLOOKUP(O105,Info!$AZ$23:$BB$39,3,FALSE)),IF(P105&lt;="250",VLOOKUP(O105,Info!$AO$4:$AQ$22,3,FALSE),VLOOKUP(O105,Info!$AO$23:$AP$39,3,FALSE))))))</f>
        <v/>
      </c>
      <c r="AD105" s="1"/>
      <c r="AE105" s="1" t="str">
        <f>IF($L105="None","",IF(ISERROR(VLOOKUP($L105,Info!$B$4:$B$266,1,FALSE)),"",VLOOKUP($L105,Info!$B$4:$L$266,4,FALSE)))</f>
        <v/>
      </c>
      <c r="AF105" s="1" t="str">
        <f>IF($L105="None","",IF(ISERROR(VLOOKUP($L105,Info!$B$4:$B$266,1,FALSE)),"",VLOOKUP($L105,Info!$B$4:$L$266,6,FALSE)))</f>
        <v/>
      </c>
      <c r="AG105" s="1"/>
      <c r="AH105" s="33" t="str" cm="1">
        <f t="array" ref="AH105">IF(AND(L105&lt;&gt;"",O105&lt;&gt;"",R105:S105&lt;&gt;"",W105:X105&lt;&gt;"",Z105:AA105&lt;&gt;"",AC105&lt;&gt;""),"Good","Bad")</f>
        <v>Bad</v>
      </c>
      <c r="AL105" t="str" cm="1">
        <f t="array" ref="AL105">IF(R105&gt;0,_xlfn.IFS(COUNTIF($L$20:L105,"&lt;&gt;")&lt;101,1,COUNTIF($L$20:L105,"&lt;&gt;")&lt;201,2,COUNTIF($L$20:L105,"&lt;&gt;")&lt;301,3,COUNTIF($L$20:L105,"&lt;&gt;")&lt;401,4,COUNTIF($L$20:L105,"&lt;&gt;")&lt;501,5,COUNTIF($L$20:L105,"&lt;&gt;")&lt;601,6,COUNTIF($L$20:L105,"&lt;&gt;")&lt;701,7,COUNTIF($L$20:L105,"&lt;&gt;")&lt;801,8,COUNTIF($L$20:L105,"&lt;&gt;")&lt;901,9,COUNTIF($L$20:L105,"&lt;&gt;")&lt;1001,10,COUNTIF($L$20:L105,"&lt;&gt;")&lt;1101,11,COUNTIF($L$20:L105,"&lt;&gt;")&lt;1201,12,COUNTIF($L$20:L105,"&lt;&gt;")&lt;1301,13,COUNTIF($L$20:L105,"&lt;&gt;")&lt;1401,14,COUNTIF($L$20:L105,"&lt;&gt;")&lt;1501,15,COUNTIF($L$20:L105,"&lt;&gt;")&lt;1601,16,COUNTIF($L$20:L105,"&lt;&gt;")&lt;1701,17,COUNTIF($L$20:L105,"&lt;&gt;")&lt;1801,18,COUNTIF($L$20:L105,"&lt;&gt;")&lt;1901,19,COUNTIF($L$20:L105,"&lt;&gt;")&lt;2001,20,COUNTIF($L$20:L105,"&lt;&gt;")&lt;2101,21,COUNTIF($L$20:L105,"&lt;&gt;")&lt;2201,22,COUNTIF($L$20:L105,"&lt;&gt;")&lt;2301,23,COUNTIF($L$20:L105,"&lt;&gt;")&lt;2401,24,COUNTIF($L$20:L105,"&lt;&gt;")&lt;2501,25,COUNTIF($L$20:L105,"&lt;&gt;")&lt;2601,26,COUNTIF($L$20:L105,"&lt;&gt;")&lt;2701,27,COUNTIF($L$20:L105,"&lt;&gt;")&lt;2801,28,COUNTIF($L$20:L105,"&lt;&gt;")&lt;2901,29,COUNTIF($L$20:L105,"&lt;&gt;")&lt;3001,30),"")</f>
        <v/>
      </c>
      <c r="AM105" t="str">
        <f t="shared" si="5"/>
        <v/>
      </c>
      <c r="AN105" t="str">
        <f t="shared" si="9"/>
        <v/>
      </c>
      <c r="AP105" t="str">
        <f t="shared" si="8"/>
        <v/>
      </c>
      <c r="AQ105" t="str">
        <f>IF(AO105="","",COUNTIFS(AM105:$AM$3019,AO105))</f>
        <v/>
      </c>
    </row>
    <row r="106" spans="1:43" x14ac:dyDescent="0.25">
      <c r="A106" s="6" t="str">
        <f>IF(COUNT($A$20:A105)&lt;&gt;$B$4,IF(A105="","",A105+1),"")</f>
        <v/>
      </c>
      <c r="B106" s="3"/>
      <c r="C106" s="3"/>
      <c r="D106" s="122"/>
      <c r="E106" s="3"/>
      <c r="F106" s="3"/>
      <c r="G106" s="3"/>
      <c r="H106" s="3"/>
      <c r="I106" s="120"/>
      <c r="J106" s="3"/>
      <c r="K106" s="119" t="str" cm="1">
        <f t="array" ref="K106">IF(OR($J$14 = "A",$J$14 = "B",$J$14 = "C"),IF(I106="","",IF(LEN(I106)&gt;2,_xlfn.IFS(ISNUMBER(SEARCH("_",I106)),I106,ISNUMBER(SEARCH(", ",I106)),SUBSTITUTE(I106,", ","_"),ISNUMBER(SEARCH("/ ",I106)),SUBSTITUTE(I106,"/ ","_"),ISNUMBER(SEARCH(",",I106)),SUBSTITUTE(I106,",","_"),ISNUMBER(SEARCH("/",I106)),SUBSTITUTE(I106,"/","_"),ISNUMBER(SEARCH("",I106)),I106),I106)),IF(OR($J$14 = "J",$J$14 = "K"),"",IF(D106="","",IF(LEN(D106)&gt;2,_xlfn.IFS(ISNUMBER(SEARCH("_",D106)),D106,ISNUMBER(SEARCH(", ",D106)),SUBSTITUTE(D106,", ","_"),ISNUMBER(SEARCH("/ ",D106)),SUBSTITUTE(D106,"/ ","_"),ISNUMBER(SEARCH(",",D106)),SUBSTITUTE(D106,",","_"),ISNUMBER(SEARCH("/",D106)),SUBSTITUTE(D106,"/","_"),ISNUMBER(SEARCH("",D106)),D106),D106))))</f>
        <v/>
      </c>
      <c r="L106" s="1"/>
      <c r="M106" s="1" t="str">
        <f t="shared" si="6"/>
        <v/>
      </c>
      <c r="N106" s="94" t="str">
        <f>IF($L106="None","",IF(ISERROR(VLOOKUP($L106,Info!$B$4:$B$266,1,FALSE)),"",VLOOKUP($L106,Info!$B$4:$L$266,5,FALSE)))</f>
        <v/>
      </c>
      <c r="O106" s="94" t="str">
        <f>IF(K106="","",IF(AND($J$12&lt;&gt;"ABC",N106="3"),"BAC",IF(N106="3","ABC",IF($J$12&lt;&gt;"ABC",IF($J$10="Standard",VLOOKUP(K106,Info!$BE$4:$BF$481,2,FALSE),VLOOKUP(K106,Info!$BI$4:$BJ$482,2,FALSE)),IF($J$10="Standard",VLOOKUP(K106,Info!$AG$4:$AH$2994,2,FALSE),VLOOKUP(K106,Info!$AK$4:$AL$2997,2,FALSE))))))</f>
        <v/>
      </c>
      <c r="P106" s="94" t="str">
        <f>IF($L106="None","",IF(ISERROR(VLOOKUP($L106,Info!$B$4:$B$266,1,FALSE)),"",VLOOKUP($L106,Info!$B$4:$L$266,3,FALSE)))</f>
        <v/>
      </c>
      <c r="Q106" s="96" t="str">
        <f>IF($L106="None","",IF(ISERROR(VLOOKUP($L106,Info!$B$4:$B$266,1,FALSE)),"",VLOOKUP($L106,Info!$B$4:$L$266,4,FALSE)))</f>
        <v/>
      </c>
      <c r="R106" s="1"/>
      <c r="S106" s="6" t="str">
        <f t="shared" si="7"/>
        <v/>
      </c>
      <c r="T106" s="6" t="str">
        <f>IF($L106="None","",IF(ISERROR(VLOOKUP($L106,Info!$B$4:$B$266,1,FALSE)),"",VLOOKUP($L106,Info!$B$4:$L$266,11,FALSE)))</f>
        <v/>
      </c>
      <c r="U106" s="1"/>
      <c r="V106" s="1"/>
      <c r="W106" s="1"/>
      <c r="X106" s="1" t="str">
        <f>IF($L106="None","",IF(ISERROR(VLOOKUP($L106,Info!$B$4:$B$266,1,FALSE)),"",IF(OR(W106="Metallic Liquid Tight",W106="Non-Metallic Liquid Tight",W106="LSZH",W106="Greenfield"),VLOOKUP($L106,Info!$B$4:$L$266,7,FALSE),"N/A")))</f>
        <v/>
      </c>
      <c r="Y106" s="1"/>
      <c r="Z106" s="96" t="str">
        <f>IF($L106="None","",IF(ISERROR(VLOOKUP($L106,Info!$B$4:$B$266,1,FALSE)),"",VLOOKUP($L106,Info!$B$4:$L$266,9,FALSE)))</f>
        <v/>
      </c>
      <c r="AA106" s="96" t="str">
        <f>IF($L106="None","",IF(ISERROR(VLOOKUP($L106,Info!$B$4:$B$266,1,FALSE)),"",VLOOKUP($L106,Info!$B$4:$L$266,8,FALSE)))</f>
        <v/>
      </c>
      <c r="AB106" s="96" t="str">
        <f>IF($L106="None","",IF(ISERROR(VLOOKUP($L106,Info!$B$4:$B$266,1,FALSE)),"",VLOOKUP($L106,Info!$B$4:$L$266,10,FALSE)))</f>
        <v/>
      </c>
      <c r="AC106" s="1" t="str">
        <f>IF(W106="SO Cable","Black,White",IF(O106="","",IF(P106="","",IF($J$12&lt;&gt;"ABC",IF(P106&lt;="250",VLOOKUP(O106,Info!$AZ$4:$BB$22,3,FALSE),VLOOKUP(O106,Info!$AZ$23:$BB$39,3,FALSE)),IF(P106&lt;="250",VLOOKUP(O106,Info!$AO$4:$AQ$22,3,FALSE),VLOOKUP(O106,Info!$AO$23:$AP$39,3,FALSE))))))</f>
        <v/>
      </c>
      <c r="AD106" s="1"/>
      <c r="AE106" s="1" t="str">
        <f>IF($L106="None","",IF(ISERROR(VLOOKUP($L106,Info!$B$4:$B$266,1,FALSE)),"",VLOOKUP($L106,Info!$B$4:$L$266,4,FALSE)))</f>
        <v/>
      </c>
      <c r="AF106" s="1" t="str">
        <f>IF($L106="None","",IF(ISERROR(VLOOKUP($L106,Info!$B$4:$B$266,1,FALSE)),"",VLOOKUP($L106,Info!$B$4:$L$266,6,FALSE)))</f>
        <v/>
      </c>
      <c r="AG106" s="1"/>
      <c r="AH106" s="33" t="str" cm="1">
        <f t="array" ref="AH106">IF(AND(L106&lt;&gt;"",O106&lt;&gt;"",R106:S106&lt;&gt;"",W106:X106&lt;&gt;"",Z106:AA106&lt;&gt;"",AC106&lt;&gt;""),"Good","Bad")</f>
        <v>Bad</v>
      </c>
      <c r="AL106" t="str" cm="1">
        <f t="array" ref="AL106">IF(R106&gt;0,_xlfn.IFS(COUNTIF($L$20:L106,"&lt;&gt;")&lt;101,1,COUNTIF($L$20:L106,"&lt;&gt;")&lt;201,2,COUNTIF($L$20:L106,"&lt;&gt;")&lt;301,3,COUNTIF($L$20:L106,"&lt;&gt;")&lt;401,4,COUNTIF($L$20:L106,"&lt;&gt;")&lt;501,5,COUNTIF($L$20:L106,"&lt;&gt;")&lt;601,6,COUNTIF($L$20:L106,"&lt;&gt;")&lt;701,7,COUNTIF($L$20:L106,"&lt;&gt;")&lt;801,8,COUNTIF($L$20:L106,"&lt;&gt;")&lt;901,9,COUNTIF($L$20:L106,"&lt;&gt;")&lt;1001,10,COUNTIF($L$20:L106,"&lt;&gt;")&lt;1101,11,COUNTIF($L$20:L106,"&lt;&gt;")&lt;1201,12,COUNTIF($L$20:L106,"&lt;&gt;")&lt;1301,13,COUNTIF($L$20:L106,"&lt;&gt;")&lt;1401,14,COUNTIF($L$20:L106,"&lt;&gt;")&lt;1501,15,COUNTIF($L$20:L106,"&lt;&gt;")&lt;1601,16,COUNTIF($L$20:L106,"&lt;&gt;")&lt;1701,17,COUNTIF($L$20:L106,"&lt;&gt;")&lt;1801,18,COUNTIF($L$20:L106,"&lt;&gt;")&lt;1901,19,COUNTIF($L$20:L106,"&lt;&gt;")&lt;2001,20,COUNTIF($L$20:L106,"&lt;&gt;")&lt;2101,21,COUNTIF($L$20:L106,"&lt;&gt;")&lt;2201,22,COUNTIF($L$20:L106,"&lt;&gt;")&lt;2301,23,COUNTIF($L$20:L106,"&lt;&gt;")&lt;2401,24,COUNTIF($L$20:L106,"&lt;&gt;")&lt;2501,25,COUNTIF($L$20:L106,"&lt;&gt;")&lt;2601,26,COUNTIF($L$20:L106,"&lt;&gt;")&lt;2701,27,COUNTIF($L$20:L106,"&lt;&gt;")&lt;2801,28,COUNTIF($L$20:L106,"&lt;&gt;")&lt;2901,29,COUNTIF($L$20:L106,"&lt;&gt;")&lt;3001,30),"")</f>
        <v/>
      </c>
      <c r="AM106" t="str">
        <f t="shared" si="5"/>
        <v/>
      </c>
      <c r="AN106" t="str">
        <f t="shared" si="9"/>
        <v/>
      </c>
      <c r="AP106" t="str">
        <f t="shared" si="8"/>
        <v/>
      </c>
      <c r="AQ106" t="str">
        <f>IF(AO106="","",COUNTIFS(AM106:$AM$3019,AO106))</f>
        <v/>
      </c>
    </row>
    <row r="107" spans="1:43" x14ac:dyDescent="0.25">
      <c r="A107" s="6" t="str">
        <f>IF(COUNT($A$20:A106)&lt;&gt;$B$4,IF(A106="","",A106+1),"")</f>
        <v/>
      </c>
      <c r="B107" s="3"/>
      <c r="C107" s="3"/>
      <c r="D107" s="122"/>
      <c r="E107" s="3"/>
      <c r="F107" s="3"/>
      <c r="G107" s="3"/>
      <c r="H107" s="3"/>
      <c r="I107" s="120"/>
      <c r="J107" s="3"/>
      <c r="K107" s="119" t="str" cm="1">
        <f t="array" ref="K107">IF(OR($J$14 = "A",$J$14 = "B",$J$14 = "C"),IF(I107="","",IF(LEN(I107)&gt;2,_xlfn.IFS(ISNUMBER(SEARCH("_",I107)),I107,ISNUMBER(SEARCH(", ",I107)),SUBSTITUTE(I107,", ","_"),ISNUMBER(SEARCH("/ ",I107)),SUBSTITUTE(I107,"/ ","_"),ISNUMBER(SEARCH(",",I107)),SUBSTITUTE(I107,",","_"),ISNUMBER(SEARCH("/",I107)),SUBSTITUTE(I107,"/","_"),ISNUMBER(SEARCH("",I107)),I107),I107)),IF(OR($J$14 = "J",$J$14 = "K"),"",IF(D107="","",IF(LEN(D107)&gt;2,_xlfn.IFS(ISNUMBER(SEARCH("_",D107)),D107,ISNUMBER(SEARCH(", ",D107)),SUBSTITUTE(D107,", ","_"),ISNUMBER(SEARCH("/ ",D107)),SUBSTITUTE(D107,"/ ","_"),ISNUMBER(SEARCH(",",D107)),SUBSTITUTE(D107,",","_"),ISNUMBER(SEARCH("/",D107)),SUBSTITUTE(D107,"/","_"),ISNUMBER(SEARCH("",D107)),D107),D107))))</f>
        <v/>
      </c>
      <c r="L107" s="1"/>
      <c r="M107" s="1" t="str">
        <f t="shared" si="6"/>
        <v/>
      </c>
      <c r="N107" s="94" t="str">
        <f>IF($L107="None","",IF(ISERROR(VLOOKUP($L107,Info!$B$4:$B$266,1,FALSE)),"",VLOOKUP($L107,Info!$B$4:$L$266,5,FALSE)))</f>
        <v/>
      </c>
      <c r="O107" s="94" t="str">
        <f>IF(K107="","",IF(AND($J$12&lt;&gt;"ABC",N107="3"),"BAC",IF(N107="3","ABC",IF($J$12&lt;&gt;"ABC",IF($J$10="Standard",VLOOKUP(K107,Info!$BE$4:$BF$481,2,FALSE),VLOOKUP(K107,Info!$BI$4:$BJ$482,2,FALSE)),IF($J$10="Standard",VLOOKUP(K107,Info!$AG$4:$AH$2994,2,FALSE),VLOOKUP(K107,Info!$AK$4:$AL$2997,2,FALSE))))))</f>
        <v/>
      </c>
      <c r="P107" s="94" t="str">
        <f>IF($L107="None","",IF(ISERROR(VLOOKUP($L107,Info!$B$4:$B$266,1,FALSE)),"",VLOOKUP($L107,Info!$B$4:$L$266,3,FALSE)))</f>
        <v/>
      </c>
      <c r="Q107" s="96" t="str">
        <f>IF($L107="None","",IF(ISERROR(VLOOKUP($L107,Info!$B$4:$B$266,1,FALSE)),"",VLOOKUP($L107,Info!$B$4:$L$266,4,FALSE)))</f>
        <v/>
      </c>
      <c r="R107" s="1"/>
      <c r="S107" s="6" t="str">
        <f t="shared" si="7"/>
        <v/>
      </c>
      <c r="T107" s="6" t="str">
        <f>IF($L107="None","",IF(ISERROR(VLOOKUP($L107,Info!$B$4:$B$266,1,FALSE)),"",VLOOKUP($L107,Info!$B$4:$L$266,11,FALSE)))</f>
        <v/>
      </c>
      <c r="U107" s="1"/>
      <c r="V107" s="1"/>
      <c r="W107" s="1"/>
      <c r="X107" s="1" t="str">
        <f>IF($L107="None","",IF(ISERROR(VLOOKUP($L107,Info!$B$4:$B$266,1,FALSE)),"",IF(OR(W107="Metallic Liquid Tight",W107="Non-Metallic Liquid Tight",W107="LSZH",W107="Greenfield"),VLOOKUP($L107,Info!$B$4:$L$266,7,FALSE),"N/A")))</f>
        <v/>
      </c>
      <c r="Y107" s="1"/>
      <c r="Z107" s="96" t="str">
        <f>IF($L107="None","",IF(ISERROR(VLOOKUP($L107,Info!$B$4:$B$266,1,FALSE)),"",VLOOKUP($L107,Info!$B$4:$L$266,9,FALSE)))</f>
        <v/>
      </c>
      <c r="AA107" s="96" t="str">
        <f>IF($L107="None","",IF(ISERROR(VLOOKUP($L107,Info!$B$4:$B$266,1,FALSE)),"",VLOOKUP($L107,Info!$B$4:$L$266,8,FALSE)))</f>
        <v/>
      </c>
      <c r="AB107" s="96" t="str">
        <f>IF($L107="None","",IF(ISERROR(VLOOKUP($L107,Info!$B$4:$B$266,1,FALSE)),"",VLOOKUP($L107,Info!$B$4:$L$266,10,FALSE)))</f>
        <v/>
      </c>
      <c r="AC107" s="1" t="str">
        <f>IF(W107="SO Cable","Black,White",IF(O107="","",IF(P107="","",IF($J$12&lt;&gt;"ABC",IF(P107&lt;="250",VLOOKUP(O107,Info!$AZ$4:$BB$22,3,FALSE),VLOOKUP(O107,Info!$AZ$23:$BB$39,3,FALSE)),IF(P107&lt;="250",VLOOKUP(O107,Info!$AO$4:$AQ$22,3,FALSE),VLOOKUP(O107,Info!$AO$23:$AP$39,3,FALSE))))))</f>
        <v/>
      </c>
      <c r="AD107" s="1"/>
      <c r="AE107" s="1" t="str">
        <f>IF($L107="None","",IF(ISERROR(VLOOKUP($L107,Info!$B$4:$B$266,1,FALSE)),"",VLOOKUP($L107,Info!$B$4:$L$266,4,FALSE)))</f>
        <v/>
      </c>
      <c r="AF107" s="1" t="str">
        <f>IF($L107="None","",IF(ISERROR(VLOOKUP($L107,Info!$B$4:$B$266,1,FALSE)),"",VLOOKUP($L107,Info!$B$4:$L$266,6,FALSE)))</f>
        <v/>
      </c>
      <c r="AG107" s="1"/>
      <c r="AH107" s="33" t="str" cm="1">
        <f t="array" ref="AH107">IF(AND(L107&lt;&gt;"",O107&lt;&gt;"",R107:S107&lt;&gt;"",W107:X107&lt;&gt;"",Z107:AA107&lt;&gt;"",AC107&lt;&gt;""),"Good","Bad")</f>
        <v>Bad</v>
      </c>
      <c r="AL107" t="str" cm="1">
        <f t="array" ref="AL107">IF(R107&gt;0,_xlfn.IFS(COUNTIF($L$20:L107,"&lt;&gt;")&lt;101,1,COUNTIF($L$20:L107,"&lt;&gt;")&lt;201,2,COUNTIF($L$20:L107,"&lt;&gt;")&lt;301,3,COUNTIF($L$20:L107,"&lt;&gt;")&lt;401,4,COUNTIF($L$20:L107,"&lt;&gt;")&lt;501,5,COUNTIF($L$20:L107,"&lt;&gt;")&lt;601,6,COUNTIF($L$20:L107,"&lt;&gt;")&lt;701,7,COUNTIF($L$20:L107,"&lt;&gt;")&lt;801,8,COUNTIF($L$20:L107,"&lt;&gt;")&lt;901,9,COUNTIF($L$20:L107,"&lt;&gt;")&lt;1001,10,COUNTIF($L$20:L107,"&lt;&gt;")&lt;1101,11,COUNTIF($L$20:L107,"&lt;&gt;")&lt;1201,12,COUNTIF($L$20:L107,"&lt;&gt;")&lt;1301,13,COUNTIF($L$20:L107,"&lt;&gt;")&lt;1401,14,COUNTIF($L$20:L107,"&lt;&gt;")&lt;1501,15,COUNTIF($L$20:L107,"&lt;&gt;")&lt;1601,16,COUNTIF($L$20:L107,"&lt;&gt;")&lt;1701,17,COUNTIF($L$20:L107,"&lt;&gt;")&lt;1801,18,COUNTIF($L$20:L107,"&lt;&gt;")&lt;1901,19,COUNTIF($L$20:L107,"&lt;&gt;")&lt;2001,20,COUNTIF($L$20:L107,"&lt;&gt;")&lt;2101,21,COUNTIF($L$20:L107,"&lt;&gt;")&lt;2201,22,COUNTIF($L$20:L107,"&lt;&gt;")&lt;2301,23,COUNTIF($L$20:L107,"&lt;&gt;")&lt;2401,24,COUNTIF($L$20:L107,"&lt;&gt;")&lt;2501,25,COUNTIF($L$20:L107,"&lt;&gt;")&lt;2601,26,COUNTIF($L$20:L107,"&lt;&gt;")&lt;2701,27,COUNTIF($L$20:L107,"&lt;&gt;")&lt;2801,28,COUNTIF($L$20:L107,"&lt;&gt;")&lt;2901,29,COUNTIF($L$20:L107,"&lt;&gt;")&lt;3001,30),"")</f>
        <v/>
      </c>
      <c r="AM107" t="str">
        <f t="shared" si="5"/>
        <v/>
      </c>
      <c r="AN107" t="str">
        <f t="shared" si="9"/>
        <v/>
      </c>
      <c r="AP107" t="str">
        <f t="shared" si="8"/>
        <v/>
      </c>
      <c r="AQ107" t="str">
        <f>IF(AO107="","",COUNTIFS(AM107:$AM$3019,AO107))</f>
        <v/>
      </c>
    </row>
    <row r="108" spans="1:43" x14ac:dyDescent="0.25">
      <c r="A108" s="6" t="str">
        <f>IF(COUNT($A$20:A107)&lt;&gt;$B$4,IF(A107="","",A107+1),"")</f>
        <v/>
      </c>
      <c r="B108" s="3"/>
      <c r="C108" s="3"/>
      <c r="D108" s="122"/>
      <c r="E108" s="3"/>
      <c r="F108" s="3"/>
      <c r="G108" s="3"/>
      <c r="H108" s="3"/>
      <c r="I108" s="120"/>
      <c r="J108" s="3"/>
      <c r="K108" s="119" t="str" cm="1">
        <f t="array" ref="K108">IF(OR($J$14 = "A",$J$14 = "B",$J$14 = "C"),IF(I108="","",IF(LEN(I108)&gt;2,_xlfn.IFS(ISNUMBER(SEARCH("_",I108)),I108,ISNUMBER(SEARCH(", ",I108)),SUBSTITUTE(I108,", ","_"),ISNUMBER(SEARCH("/ ",I108)),SUBSTITUTE(I108,"/ ","_"),ISNUMBER(SEARCH(",",I108)),SUBSTITUTE(I108,",","_"),ISNUMBER(SEARCH("/",I108)),SUBSTITUTE(I108,"/","_"),ISNUMBER(SEARCH("",I108)),I108),I108)),IF(OR($J$14 = "J",$J$14 = "K"),"",IF(D108="","",IF(LEN(D108)&gt;2,_xlfn.IFS(ISNUMBER(SEARCH("_",D108)),D108,ISNUMBER(SEARCH(", ",D108)),SUBSTITUTE(D108,", ","_"),ISNUMBER(SEARCH("/ ",D108)),SUBSTITUTE(D108,"/ ","_"),ISNUMBER(SEARCH(",",D108)),SUBSTITUTE(D108,",","_"),ISNUMBER(SEARCH("/",D108)),SUBSTITUTE(D108,"/","_"),ISNUMBER(SEARCH("",D108)),D108),D108))))</f>
        <v/>
      </c>
      <c r="L108" s="1"/>
      <c r="M108" s="1" t="str">
        <f t="shared" si="6"/>
        <v/>
      </c>
      <c r="N108" s="94" t="str">
        <f>IF($L108="None","",IF(ISERROR(VLOOKUP($L108,Info!$B$4:$B$266,1,FALSE)),"",VLOOKUP($L108,Info!$B$4:$L$266,5,FALSE)))</f>
        <v/>
      </c>
      <c r="O108" s="94" t="str">
        <f>IF(K108="","",IF(AND($J$12&lt;&gt;"ABC",N108="3"),"BAC",IF(N108="3","ABC",IF($J$12&lt;&gt;"ABC",IF($J$10="Standard",VLOOKUP(K108,Info!$BE$4:$BF$481,2,FALSE),VLOOKUP(K108,Info!$BI$4:$BJ$482,2,FALSE)),IF($J$10="Standard",VLOOKUP(K108,Info!$AG$4:$AH$2994,2,FALSE),VLOOKUP(K108,Info!$AK$4:$AL$2997,2,FALSE))))))</f>
        <v/>
      </c>
      <c r="P108" s="94" t="str">
        <f>IF($L108="None","",IF(ISERROR(VLOOKUP($L108,Info!$B$4:$B$266,1,FALSE)),"",VLOOKUP($L108,Info!$B$4:$L$266,3,FALSE)))</f>
        <v/>
      </c>
      <c r="Q108" s="96" t="str">
        <f>IF($L108="None","",IF(ISERROR(VLOOKUP($L108,Info!$B$4:$B$266,1,FALSE)),"",VLOOKUP($L108,Info!$B$4:$L$266,4,FALSE)))</f>
        <v/>
      </c>
      <c r="R108" s="1"/>
      <c r="S108" s="6" t="str">
        <f t="shared" si="7"/>
        <v/>
      </c>
      <c r="T108" s="6" t="str">
        <f>IF($L108="None","",IF(ISERROR(VLOOKUP($L108,Info!$B$4:$B$266,1,FALSE)),"",VLOOKUP($L108,Info!$B$4:$L$266,11,FALSE)))</f>
        <v/>
      </c>
      <c r="U108" s="1"/>
      <c r="V108" s="1"/>
      <c r="W108" s="1"/>
      <c r="X108" s="1" t="str">
        <f>IF($L108="None","",IF(ISERROR(VLOOKUP($L108,Info!$B$4:$B$266,1,FALSE)),"",IF(OR(W108="Metallic Liquid Tight",W108="Non-Metallic Liquid Tight",W108="LSZH",W108="Greenfield"),VLOOKUP($L108,Info!$B$4:$L$266,7,FALSE),"N/A")))</f>
        <v/>
      </c>
      <c r="Y108" s="1"/>
      <c r="Z108" s="96" t="str">
        <f>IF($L108="None","",IF(ISERROR(VLOOKUP($L108,Info!$B$4:$B$266,1,FALSE)),"",VLOOKUP($L108,Info!$B$4:$L$266,9,FALSE)))</f>
        <v/>
      </c>
      <c r="AA108" s="96" t="str">
        <f>IF($L108="None","",IF(ISERROR(VLOOKUP($L108,Info!$B$4:$B$266,1,FALSE)),"",VLOOKUP($L108,Info!$B$4:$L$266,8,FALSE)))</f>
        <v/>
      </c>
      <c r="AB108" s="96" t="str">
        <f>IF($L108="None","",IF(ISERROR(VLOOKUP($L108,Info!$B$4:$B$266,1,FALSE)),"",VLOOKUP($L108,Info!$B$4:$L$266,10,FALSE)))</f>
        <v/>
      </c>
      <c r="AC108" s="1" t="str">
        <f>IF(W108="SO Cable","Black,White",IF(O108="","",IF(P108="","",IF($J$12&lt;&gt;"ABC",IF(P108&lt;="250",VLOOKUP(O108,Info!$AZ$4:$BB$22,3,FALSE),VLOOKUP(O108,Info!$AZ$23:$BB$39,3,FALSE)),IF(P108&lt;="250",VLOOKUP(O108,Info!$AO$4:$AQ$22,3,FALSE),VLOOKUP(O108,Info!$AO$23:$AP$39,3,FALSE))))))</f>
        <v/>
      </c>
      <c r="AD108" s="1"/>
      <c r="AE108" s="1" t="str">
        <f>IF($L108="None","",IF(ISERROR(VLOOKUP($L108,Info!$B$4:$B$266,1,FALSE)),"",VLOOKUP($L108,Info!$B$4:$L$266,4,FALSE)))</f>
        <v/>
      </c>
      <c r="AF108" s="1" t="str">
        <f>IF($L108="None","",IF(ISERROR(VLOOKUP($L108,Info!$B$4:$B$266,1,FALSE)),"",VLOOKUP($L108,Info!$B$4:$L$266,6,FALSE)))</f>
        <v/>
      </c>
      <c r="AG108" s="1"/>
      <c r="AH108" s="33" t="str" cm="1">
        <f t="array" ref="AH108">IF(AND(L108&lt;&gt;"",O108&lt;&gt;"",R108:S108&lt;&gt;"",W108:X108&lt;&gt;"",Z108:AA108&lt;&gt;"",AC108&lt;&gt;""),"Good","Bad")</f>
        <v>Bad</v>
      </c>
      <c r="AL108" t="str" cm="1">
        <f t="array" ref="AL108">IF(R108&gt;0,_xlfn.IFS(COUNTIF($L$20:L108,"&lt;&gt;")&lt;101,1,COUNTIF($L$20:L108,"&lt;&gt;")&lt;201,2,COUNTIF($L$20:L108,"&lt;&gt;")&lt;301,3,COUNTIF($L$20:L108,"&lt;&gt;")&lt;401,4,COUNTIF($L$20:L108,"&lt;&gt;")&lt;501,5,COUNTIF($L$20:L108,"&lt;&gt;")&lt;601,6,COUNTIF($L$20:L108,"&lt;&gt;")&lt;701,7,COUNTIF($L$20:L108,"&lt;&gt;")&lt;801,8,COUNTIF($L$20:L108,"&lt;&gt;")&lt;901,9,COUNTIF($L$20:L108,"&lt;&gt;")&lt;1001,10,COUNTIF($L$20:L108,"&lt;&gt;")&lt;1101,11,COUNTIF($L$20:L108,"&lt;&gt;")&lt;1201,12,COUNTIF($L$20:L108,"&lt;&gt;")&lt;1301,13,COUNTIF($L$20:L108,"&lt;&gt;")&lt;1401,14,COUNTIF($L$20:L108,"&lt;&gt;")&lt;1501,15,COUNTIF($L$20:L108,"&lt;&gt;")&lt;1601,16,COUNTIF($L$20:L108,"&lt;&gt;")&lt;1701,17,COUNTIF($L$20:L108,"&lt;&gt;")&lt;1801,18,COUNTIF($L$20:L108,"&lt;&gt;")&lt;1901,19,COUNTIF($L$20:L108,"&lt;&gt;")&lt;2001,20,COUNTIF($L$20:L108,"&lt;&gt;")&lt;2101,21,COUNTIF($L$20:L108,"&lt;&gt;")&lt;2201,22,COUNTIF($L$20:L108,"&lt;&gt;")&lt;2301,23,COUNTIF($L$20:L108,"&lt;&gt;")&lt;2401,24,COUNTIF($L$20:L108,"&lt;&gt;")&lt;2501,25,COUNTIF($L$20:L108,"&lt;&gt;")&lt;2601,26,COUNTIF($L$20:L108,"&lt;&gt;")&lt;2701,27,COUNTIF($L$20:L108,"&lt;&gt;")&lt;2801,28,COUNTIF($L$20:L108,"&lt;&gt;")&lt;2901,29,COUNTIF($L$20:L108,"&lt;&gt;")&lt;3001,30),"")</f>
        <v/>
      </c>
      <c r="AM108" t="str">
        <f t="shared" si="5"/>
        <v/>
      </c>
      <c r="AN108" t="str">
        <f t="shared" si="9"/>
        <v/>
      </c>
      <c r="AP108" t="str">
        <f t="shared" si="8"/>
        <v/>
      </c>
      <c r="AQ108" t="str">
        <f>IF(AO108="","",COUNTIFS(AM108:$AM$3019,AO108))</f>
        <v/>
      </c>
    </row>
    <row r="109" spans="1:43" x14ac:dyDescent="0.25">
      <c r="A109" s="6" t="str">
        <f>IF(COUNT($A$20:A108)&lt;&gt;$B$4,IF(A108="","",A108+1),"")</f>
        <v/>
      </c>
      <c r="B109" s="3"/>
      <c r="C109" s="3"/>
      <c r="D109" s="122"/>
      <c r="E109" s="3"/>
      <c r="F109" s="3"/>
      <c r="G109" s="3"/>
      <c r="H109" s="3"/>
      <c r="I109" s="120"/>
      <c r="J109" s="3"/>
      <c r="K109" s="119" t="str" cm="1">
        <f t="array" ref="K109">IF(OR($J$14 = "A",$J$14 = "B",$J$14 = "C"),IF(I109="","",IF(LEN(I109)&gt;2,_xlfn.IFS(ISNUMBER(SEARCH("_",I109)),I109,ISNUMBER(SEARCH(", ",I109)),SUBSTITUTE(I109,", ","_"),ISNUMBER(SEARCH("/ ",I109)),SUBSTITUTE(I109,"/ ","_"),ISNUMBER(SEARCH(",",I109)),SUBSTITUTE(I109,",","_"),ISNUMBER(SEARCH("/",I109)),SUBSTITUTE(I109,"/","_"),ISNUMBER(SEARCH("",I109)),I109),I109)),IF(OR($J$14 = "J",$J$14 = "K"),"",IF(D109="","",IF(LEN(D109)&gt;2,_xlfn.IFS(ISNUMBER(SEARCH("_",D109)),D109,ISNUMBER(SEARCH(", ",D109)),SUBSTITUTE(D109,", ","_"),ISNUMBER(SEARCH("/ ",D109)),SUBSTITUTE(D109,"/ ","_"),ISNUMBER(SEARCH(",",D109)),SUBSTITUTE(D109,",","_"),ISNUMBER(SEARCH("/",D109)),SUBSTITUTE(D109,"/","_"),ISNUMBER(SEARCH("",D109)),D109),D109))))</f>
        <v/>
      </c>
      <c r="L109" s="1"/>
      <c r="M109" s="1" t="str">
        <f t="shared" si="6"/>
        <v/>
      </c>
      <c r="N109" s="94" t="str">
        <f>IF($L109="None","",IF(ISERROR(VLOOKUP($L109,Info!$B$4:$B$266,1,FALSE)),"",VLOOKUP($L109,Info!$B$4:$L$266,5,FALSE)))</f>
        <v/>
      </c>
      <c r="O109" s="94" t="str">
        <f>IF(K109="","",IF(AND($J$12&lt;&gt;"ABC",N109="3"),"BAC",IF(N109="3","ABC",IF($J$12&lt;&gt;"ABC",IF($J$10="Standard",VLOOKUP(K109,Info!$BE$4:$BF$481,2,FALSE),VLOOKUP(K109,Info!$BI$4:$BJ$482,2,FALSE)),IF($J$10="Standard",VLOOKUP(K109,Info!$AG$4:$AH$2994,2,FALSE),VLOOKUP(K109,Info!$AK$4:$AL$2997,2,FALSE))))))</f>
        <v/>
      </c>
      <c r="P109" s="94" t="str">
        <f>IF($L109="None","",IF(ISERROR(VLOOKUP($L109,Info!$B$4:$B$266,1,FALSE)),"",VLOOKUP($L109,Info!$B$4:$L$266,3,FALSE)))</f>
        <v/>
      </c>
      <c r="Q109" s="96" t="str">
        <f>IF($L109="None","",IF(ISERROR(VLOOKUP($L109,Info!$B$4:$B$266,1,FALSE)),"",VLOOKUP($L109,Info!$B$4:$L$266,4,FALSE)))</f>
        <v/>
      </c>
      <c r="R109" s="1"/>
      <c r="S109" s="6" t="str">
        <f t="shared" si="7"/>
        <v/>
      </c>
      <c r="T109" s="6" t="str">
        <f>IF($L109="None","",IF(ISERROR(VLOOKUP($L109,Info!$B$4:$B$266,1,FALSE)),"",VLOOKUP($L109,Info!$B$4:$L$266,11,FALSE)))</f>
        <v/>
      </c>
      <c r="U109" s="1"/>
      <c r="V109" s="1"/>
      <c r="W109" s="1"/>
      <c r="X109" s="1" t="str">
        <f>IF($L109="None","",IF(ISERROR(VLOOKUP($L109,Info!$B$4:$B$266,1,FALSE)),"",IF(OR(W109="Metallic Liquid Tight",W109="Non-Metallic Liquid Tight",W109="LSZH",W109="Greenfield"),VLOOKUP($L109,Info!$B$4:$L$266,7,FALSE),"N/A")))</f>
        <v/>
      </c>
      <c r="Y109" s="1"/>
      <c r="Z109" s="96" t="str">
        <f>IF($L109="None","",IF(ISERROR(VLOOKUP($L109,Info!$B$4:$B$266,1,FALSE)),"",VLOOKUP($L109,Info!$B$4:$L$266,9,FALSE)))</f>
        <v/>
      </c>
      <c r="AA109" s="96" t="str">
        <f>IF($L109="None","",IF(ISERROR(VLOOKUP($L109,Info!$B$4:$B$266,1,FALSE)),"",VLOOKUP($L109,Info!$B$4:$L$266,8,FALSE)))</f>
        <v/>
      </c>
      <c r="AB109" s="96" t="str">
        <f>IF($L109="None","",IF(ISERROR(VLOOKUP($L109,Info!$B$4:$B$266,1,FALSE)),"",VLOOKUP($L109,Info!$B$4:$L$266,10,FALSE)))</f>
        <v/>
      </c>
      <c r="AC109" s="1" t="str">
        <f>IF(W109="SO Cable","Black,White",IF(O109="","",IF(P109="","",IF($J$12&lt;&gt;"ABC",IF(P109&lt;="250",VLOOKUP(O109,Info!$AZ$4:$BB$22,3,FALSE),VLOOKUP(O109,Info!$AZ$23:$BB$39,3,FALSE)),IF(P109&lt;="250",VLOOKUP(O109,Info!$AO$4:$AQ$22,3,FALSE),VLOOKUP(O109,Info!$AO$23:$AP$39,3,FALSE))))))</f>
        <v/>
      </c>
      <c r="AD109" s="1"/>
      <c r="AE109" s="1" t="str">
        <f>IF($L109="None","",IF(ISERROR(VLOOKUP($L109,Info!$B$4:$B$266,1,FALSE)),"",VLOOKUP($L109,Info!$B$4:$L$266,4,FALSE)))</f>
        <v/>
      </c>
      <c r="AF109" s="1" t="str">
        <f>IF($L109="None","",IF(ISERROR(VLOOKUP($L109,Info!$B$4:$B$266,1,FALSE)),"",VLOOKUP($L109,Info!$B$4:$L$266,6,FALSE)))</f>
        <v/>
      </c>
      <c r="AG109" s="1"/>
      <c r="AH109" s="33" t="str" cm="1">
        <f t="array" ref="AH109">IF(AND(L109&lt;&gt;"",O109&lt;&gt;"",R109:S109&lt;&gt;"",W109:X109&lt;&gt;"",Z109:AA109&lt;&gt;"",AC109&lt;&gt;""),"Good","Bad")</f>
        <v>Bad</v>
      </c>
      <c r="AL109" t="str" cm="1">
        <f t="array" ref="AL109">IF(R109&gt;0,_xlfn.IFS(COUNTIF($L$20:L109,"&lt;&gt;")&lt;101,1,COUNTIF($L$20:L109,"&lt;&gt;")&lt;201,2,COUNTIF($L$20:L109,"&lt;&gt;")&lt;301,3,COUNTIF($L$20:L109,"&lt;&gt;")&lt;401,4,COUNTIF($L$20:L109,"&lt;&gt;")&lt;501,5,COUNTIF($L$20:L109,"&lt;&gt;")&lt;601,6,COUNTIF($L$20:L109,"&lt;&gt;")&lt;701,7,COUNTIF($L$20:L109,"&lt;&gt;")&lt;801,8,COUNTIF($L$20:L109,"&lt;&gt;")&lt;901,9,COUNTIF($L$20:L109,"&lt;&gt;")&lt;1001,10,COUNTIF($L$20:L109,"&lt;&gt;")&lt;1101,11,COUNTIF($L$20:L109,"&lt;&gt;")&lt;1201,12,COUNTIF($L$20:L109,"&lt;&gt;")&lt;1301,13,COUNTIF($L$20:L109,"&lt;&gt;")&lt;1401,14,COUNTIF($L$20:L109,"&lt;&gt;")&lt;1501,15,COUNTIF($L$20:L109,"&lt;&gt;")&lt;1601,16,COUNTIF($L$20:L109,"&lt;&gt;")&lt;1701,17,COUNTIF($L$20:L109,"&lt;&gt;")&lt;1801,18,COUNTIF($L$20:L109,"&lt;&gt;")&lt;1901,19,COUNTIF($L$20:L109,"&lt;&gt;")&lt;2001,20,COUNTIF($L$20:L109,"&lt;&gt;")&lt;2101,21,COUNTIF($L$20:L109,"&lt;&gt;")&lt;2201,22,COUNTIF($L$20:L109,"&lt;&gt;")&lt;2301,23,COUNTIF($L$20:L109,"&lt;&gt;")&lt;2401,24,COUNTIF($L$20:L109,"&lt;&gt;")&lt;2501,25,COUNTIF($L$20:L109,"&lt;&gt;")&lt;2601,26,COUNTIF($L$20:L109,"&lt;&gt;")&lt;2701,27,COUNTIF($L$20:L109,"&lt;&gt;")&lt;2801,28,COUNTIF($L$20:L109,"&lt;&gt;")&lt;2901,29,COUNTIF($L$20:L109,"&lt;&gt;")&lt;3001,30),"")</f>
        <v/>
      </c>
      <c r="AM109" t="str">
        <f t="shared" si="5"/>
        <v/>
      </c>
      <c r="AN109" t="str">
        <f t="shared" si="9"/>
        <v/>
      </c>
      <c r="AP109" t="str">
        <f t="shared" si="8"/>
        <v/>
      </c>
      <c r="AQ109" t="str">
        <f>IF(AO109="","",COUNTIFS(AM109:$AM$3019,AO109))</f>
        <v/>
      </c>
    </row>
    <row r="110" spans="1:43" x14ac:dyDescent="0.25">
      <c r="A110" s="6" t="str">
        <f>IF(COUNT($A$20:A109)&lt;&gt;$B$4,IF(A109="","",A109+1),"")</f>
        <v/>
      </c>
      <c r="B110" s="3"/>
      <c r="C110" s="3"/>
      <c r="D110" s="122"/>
      <c r="E110" s="3"/>
      <c r="F110" s="3"/>
      <c r="G110" s="3"/>
      <c r="H110" s="3"/>
      <c r="I110" s="120"/>
      <c r="J110" s="3"/>
      <c r="K110" s="119" t="str" cm="1">
        <f t="array" ref="K110">IF(OR($J$14 = "A",$J$14 = "B",$J$14 = "C"),IF(I110="","",IF(LEN(I110)&gt;2,_xlfn.IFS(ISNUMBER(SEARCH("_",I110)),I110,ISNUMBER(SEARCH(", ",I110)),SUBSTITUTE(I110,", ","_"),ISNUMBER(SEARCH("/ ",I110)),SUBSTITUTE(I110,"/ ","_"),ISNUMBER(SEARCH(",",I110)),SUBSTITUTE(I110,",","_"),ISNUMBER(SEARCH("/",I110)),SUBSTITUTE(I110,"/","_"),ISNUMBER(SEARCH("",I110)),I110),I110)),IF(OR($J$14 = "J",$J$14 = "K"),"",IF(D110="","",IF(LEN(D110)&gt;2,_xlfn.IFS(ISNUMBER(SEARCH("_",D110)),D110,ISNUMBER(SEARCH(", ",D110)),SUBSTITUTE(D110,", ","_"),ISNUMBER(SEARCH("/ ",D110)),SUBSTITUTE(D110,"/ ","_"),ISNUMBER(SEARCH(",",D110)),SUBSTITUTE(D110,",","_"),ISNUMBER(SEARCH("/",D110)),SUBSTITUTE(D110,"/","_"),ISNUMBER(SEARCH("",D110)),D110),D110))))</f>
        <v/>
      </c>
      <c r="L110" s="1"/>
      <c r="M110" s="1" t="str">
        <f t="shared" si="6"/>
        <v/>
      </c>
      <c r="N110" s="94" t="str">
        <f>IF($L110="None","",IF(ISERROR(VLOOKUP($L110,Info!$B$4:$B$266,1,FALSE)),"",VLOOKUP($L110,Info!$B$4:$L$266,5,FALSE)))</f>
        <v/>
      </c>
      <c r="O110" s="94" t="str">
        <f>IF(K110="","",IF(AND($J$12&lt;&gt;"ABC",N110="3"),"BAC",IF(N110="3","ABC",IF($J$12&lt;&gt;"ABC",IF($J$10="Standard",VLOOKUP(K110,Info!$BE$4:$BF$481,2,FALSE),VLOOKUP(K110,Info!$BI$4:$BJ$482,2,FALSE)),IF($J$10="Standard",VLOOKUP(K110,Info!$AG$4:$AH$2994,2,FALSE),VLOOKUP(K110,Info!$AK$4:$AL$2997,2,FALSE))))))</f>
        <v/>
      </c>
      <c r="P110" s="94" t="str">
        <f>IF($L110="None","",IF(ISERROR(VLOOKUP($L110,Info!$B$4:$B$266,1,FALSE)),"",VLOOKUP($L110,Info!$B$4:$L$266,3,FALSE)))</f>
        <v/>
      </c>
      <c r="Q110" s="96" t="str">
        <f>IF($L110="None","",IF(ISERROR(VLOOKUP($L110,Info!$B$4:$B$266,1,FALSE)),"",VLOOKUP($L110,Info!$B$4:$L$266,4,FALSE)))</f>
        <v/>
      </c>
      <c r="R110" s="1"/>
      <c r="S110" s="6" t="str">
        <f t="shared" si="7"/>
        <v/>
      </c>
      <c r="T110" s="6" t="str">
        <f>IF($L110="None","",IF(ISERROR(VLOOKUP($L110,Info!$B$4:$B$266,1,FALSE)),"",VLOOKUP($L110,Info!$B$4:$L$266,11,FALSE)))</f>
        <v/>
      </c>
      <c r="U110" s="1"/>
      <c r="V110" s="1"/>
      <c r="W110" s="1"/>
      <c r="X110" s="1" t="str">
        <f>IF($L110="None","",IF(ISERROR(VLOOKUP($L110,Info!$B$4:$B$266,1,FALSE)),"",IF(OR(W110="Metallic Liquid Tight",W110="Non-Metallic Liquid Tight",W110="LSZH",W110="Greenfield"),VLOOKUP($L110,Info!$B$4:$L$266,7,FALSE),"N/A")))</f>
        <v/>
      </c>
      <c r="Y110" s="1"/>
      <c r="Z110" s="96" t="str">
        <f>IF($L110="None","",IF(ISERROR(VLOOKUP($L110,Info!$B$4:$B$266,1,FALSE)),"",VLOOKUP($L110,Info!$B$4:$L$266,9,FALSE)))</f>
        <v/>
      </c>
      <c r="AA110" s="96" t="str">
        <f>IF($L110="None","",IF(ISERROR(VLOOKUP($L110,Info!$B$4:$B$266,1,FALSE)),"",VLOOKUP($L110,Info!$B$4:$L$266,8,FALSE)))</f>
        <v/>
      </c>
      <c r="AB110" s="96" t="str">
        <f>IF($L110="None","",IF(ISERROR(VLOOKUP($L110,Info!$B$4:$B$266,1,FALSE)),"",VLOOKUP($L110,Info!$B$4:$L$266,10,FALSE)))</f>
        <v/>
      </c>
      <c r="AC110" s="1" t="str">
        <f>IF(W110="SO Cable","Black,White",IF(O110="","",IF(P110="","",IF($J$12&lt;&gt;"ABC",IF(P110&lt;="250",VLOOKUP(O110,Info!$AZ$4:$BB$22,3,FALSE),VLOOKUP(O110,Info!$AZ$23:$BB$39,3,FALSE)),IF(P110&lt;="250",VLOOKUP(O110,Info!$AO$4:$AQ$22,3,FALSE),VLOOKUP(O110,Info!$AO$23:$AP$39,3,FALSE))))))</f>
        <v/>
      </c>
      <c r="AD110" s="1"/>
      <c r="AE110" s="1" t="str">
        <f>IF($L110="None","",IF(ISERROR(VLOOKUP($L110,Info!$B$4:$B$266,1,FALSE)),"",VLOOKUP($L110,Info!$B$4:$L$266,4,FALSE)))</f>
        <v/>
      </c>
      <c r="AF110" s="1" t="str">
        <f>IF($L110="None","",IF(ISERROR(VLOOKUP($L110,Info!$B$4:$B$266,1,FALSE)),"",VLOOKUP($L110,Info!$B$4:$L$266,6,FALSE)))</f>
        <v/>
      </c>
      <c r="AG110" s="1"/>
      <c r="AH110" s="33" t="str" cm="1">
        <f t="array" ref="AH110">IF(AND(L110&lt;&gt;"",O110&lt;&gt;"",R110:S110&lt;&gt;"",W110:X110&lt;&gt;"",Z110:AA110&lt;&gt;"",AC110&lt;&gt;""),"Good","Bad")</f>
        <v>Bad</v>
      </c>
      <c r="AL110" t="str" cm="1">
        <f t="array" ref="AL110">IF(R110&gt;0,_xlfn.IFS(COUNTIF($L$20:L110,"&lt;&gt;")&lt;101,1,COUNTIF($L$20:L110,"&lt;&gt;")&lt;201,2,COUNTIF($L$20:L110,"&lt;&gt;")&lt;301,3,COUNTIF($L$20:L110,"&lt;&gt;")&lt;401,4,COUNTIF($L$20:L110,"&lt;&gt;")&lt;501,5,COUNTIF($L$20:L110,"&lt;&gt;")&lt;601,6,COUNTIF($L$20:L110,"&lt;&gt;")&lt;701,7,COUNTIF($L$20:L110,"&lt;&gt;")&lt;801,8,COUNTIF($L$20:L110,"&lt;&gt;")&lt;901,9,COUNTIF($L$20:L110,"&lt;&gt;")&lt;1001,10,COUNTIF($L$20:L110,"&lt;&gt;")&lt;1101,11,COUNTIF($L$20:L110,"&lt;&gt;")&lt;1201,12,COUNTIF($L$20:L110,"&lt;&gt;")&lt;1301,13,COUNTIF($L$20:L110,"&lt;&gt;")&lt;1401,14,COUNTIF($L$20:L110,"&lt;&gt;")&lt;1501,15,COUNTIF($L$20:L110,"&lt;&gt;")&lt;1601,16,COUNTIF($L$20:L110,"&lt;&gt;")&lt;1701,17,COUNTIF($L$20:L110,"&lt;&gt;")&lt;1801,18,COUNTIF($L$20:L110,"&lt;&gt;")&lt;1901,19,COUNTIF($L$20:L110,"&lt;&gt;")&lt;2001,20,COUNTIF($L$20:L110,"&lt;&gt;")&lt;2101,21,COUNTIF($L$20:L110,"&lt;&gt;")&lt;2201,22,COUNTIF($L$20:L110,"&lt;&gt;")&lt;2301,23,COUNTIF($L$20:L110,"&lt;&gt;")&lt;2401,24,COUNTIF($L$20:L110,"&lt;&gt;")&lt;2501,25,COUNTIF($L$20:L110,"&lt;&gt;")&lt;2601,26,COUNTIF($L$20:L110,"&lt;&gt;")&lt;2701,27,COUNTIF($L$20:L110,"&lt;&gt;")&lt;2801,28,COUNTIF($L$20:L110,"&lt;&gt;")&lt;2901,29,COUNTIF($L$20:L110,"&lt;&gt;")&lt;3001,30),"")</f>
        <v/>
      </c>
      <c r="AM110" t="str">
        <f t="shared" si="5"/>
        <v/>
      </c>
      <c r="AN110" t="str">
        <f t="shared" si="9"/>
        <v/>
      </c>
      <c r="AP110" t="str">
        <f t="shared" si="8"/>
        <v/>
      </c>
      <c r="AQ110" t="str">
        <f>IF(AO110="","",COUNTIFS(AM110:$AM$3019,AO110))</f>
        <v/>
      </c>
    </row>
    <row r="111" spans="1:43" x14ac:dyDescent="0.25">
      <c r="A111" s="6" t="str">
        <f>IF(COUNT($A$20:A110)&lt;&gt;$B$4,IF(A110="","",A110+1),"")</f>
        <v/>
      </c>
      <c r="B111" s="3"/>
      <c r="C111" s="3"/>
      <c r="D111" s="122"/>
      <c r="E111" s="3"/>
      <c r="F111" s="3"/>
      <c r="G111" s="3"/>
      <c r="H111" s="3"/>
      <c r="I111" s="120"/>
      <c r="J111" s="3"/>
      <c r="K111" s="119" t="str" cm="1">
        <f t="array" ref="K111">IF(OR($J$14 = "A",$J$14 = "B",$J$14 = "C"),IF(I111="","",IF(LEN(I111)&gt;2,_xlfn.IFS(ISNUMBER(SEARCH("_",I111)),I111,ISNUMBER(SEARCH(", ",I111)),SUBSTITUTE(I111,", ","_"),ISNUMBER(SEARCH("/ ",I111)),SUBSTITUTE(I111,"/ ","_"),ISNUMBER(SEARCH(",",I111)),SUBSTITUTE(I111,",","_"),ISNUMBER(SEARCH("/",I111)),SUBSTITUTE(I111,"/","_"),ISNUMBER(SEARCH("",I111)),I111),I111)),IF(OR($J$14 = "J",$J$14 = "K"),"",IF(D111="","",IF(LEN(D111)&gt;2,_xlfn.IFS(ISNUMBER(SEARCH("_",D111)),D111,ISNUMBER(SEARCH(", ",D111)),SUBSTITUTE(D111,", ","_"),ISNUMBER(SEARCH("/ ",D111)),SUBSTITUTE(D111,"/ ","_"),ISNUMBER(SEARCH(",",D111)),SUBSTITUTE(D111,",","_"),ISNUMBER(SEARCH("/",D111)),SUBSTITUTE(D111,"/","_"),ISNUMBER(SEARCH("",D111)),D111),D111))))</f>
        <v/>
      </c>
      <c r="L111" s="1"/>
      <c r="M111" s="1" t="str">
        <f t="shared" si="6"/>
        <v/>
      </c>
      <c r="N111" s="94" t="str">
        <f>IF($L111="None","",IF(ISERROR(VLOOKUP($L111,Info!$B$4:$B$266,1,FALSE)),"",VLOOKUP($L111,Info!$B$4:$L$266,5,FALSE)))</f>
        <v/>
      </c>
      <c r="O111" s="94" t="str">
        <f>IF(K111="","",IF(AND($J$12&lt;&gt;"ABC",N111="3"),"BAC",IF(N111="3","ABC",IF($J$12&lt;&gt;"ABC",IF($J$10="Standard",VLOOKUP(K111,Info!$BE$4:$BF$481,2,FALSE),VLOOKUP(K111,Info!$BI$4:$BJ$482,2,FALSE)),IF($J$10="Standard",VLOOKUP(K111,Info!$AG$4:$AH$2994,2,FALSE),VLOOKUP(K111,Info!$AK$4:$AL$2997,2,FALSE))))))</f>
        <v/>
      </c>
      <c r="P111" s="94" t="str">
        <f>IF($L111="None","",IF(ISERROR(VLOOKUP($L111,Info!$B$4:$B$266,1,FALSE)),"",VLOOKUP($L111,Info!$B$4:$L$266,3,FALSE)))</f>
        <v/>
      </c>
      <c r="Q111" s="96" t="str">
        <f>IF($L111="None","",IF(ISERROR(VLOOKUP($L111,Info!$B$4:$B$266,1,FALSE)),"",VLOOKUP($L111,Info!$B$4:$L$266,4,FALSE)))</f>
        <v/>
      </c>
      <c r="R111" s="1"/>
      <c r="S111" s="6" t="str">
        <f t="shared" si="7"/>
        <v/>
      </c>
      <c r="T111" s="6" t="str">
        <f>IF($L111="None","",IF(ISERROR(VLOOKUP($L111,Info!$B$4:$B$266,1,FALSE)),"",VLOOKUP($L111,Info!$B$4:$L$266,11,FALSE)))</f>
        <v/>
      </c>
      <c r="U111" s="1"/>
      <c r="V111" s="1"/>
      <c r="W111" s="1"/>
      <c r="X111" s="1" t="str">
        <f>IF($L111="None","",IF(ISERROR(VLOOKUP($L111,Info!$B$4:$B$266,1,FALSE)),"",IF(OR(W111="Metallic Liquid Tight",W111="Non-Metallic Liquid Tight",W111="LSZH",W111="Greenfield"),VLOOKUP($L111,Info!$B$4:$L$266,7,FALSE),"N/A")))</f>
        <v/>
      </c>
      <c r="Y111" s="1"/>
      <c r="Z111" s="96" t="str">
        <f>IF($L111="None","",IF(ISERROR(VLOOKUP($L111,Info!$B$4:$B$266,1,FALSE)),"",VLOOKUP($L111,Info!$B$4:$L$266,9,FALSE)))</f>
        <v/>
      </c>
      <c r="AA111" s="96" t="str">
        <f>IF($L111="None","",IF(ISERROR(VLOOKUP($L111,Info!$B$4:$B$266,1,FALSE)),"",VLOOKUP($L111,Info!$B$4:$L$266,8,FALSE)))</f>
        <v/>
      </c>
      <c r="AB111" s="96" t="str">
        <f>IF($L111="None","",IF(ISERROR(VLOOKUP($L111,Info!$B$4:$B$266,1,FALSE)),"",VLOOKUP($L111,Info!$B$4:$L$266,10,FALSE)))</f>
        <v/>
      </c>
      <c r="AC111" s="1" t="str">
        <f>IF(W111="SO Cable","Black,White",IF(O111="","",IF(P111="","",IF($J$12&lt;&gt;"ABC",IF(P111&lt;="250",VLOOKUP(O111,Info!$AZ$4:$BB$22,3,FALSE),VLOOKUP(O111,Info!$AZ$23:$BB$39,3,FALSE)),IF(P111&lt;="250",VLOOKUP(O111,Info!$AO$4:$AQ$22,3,FALSE),VLOOKUP(O111,Info!$AO$23:$AP$39,3,FALSE))))))</f>
        <v/>
      </c>
      <c r="AD111" s="1"/>
      <c r="AE111" s="1" t="str">
        <f>IF($L111="None","",IF(ISERROR(VLOOKUP($L111,Info!$B$4:$B$266,1,FALSE)),"",VLOOKUP($L111,Info!$B$4:$L$266,4,FALSE)))</f>
        <v/>
      </c>
      <c r="AF111" s="1" t="str">
        <f>IF($L111="None","",IF(ISERROR(VLOOKUP($L111,Info!$B$4:$B$266,1,FALSE)),"",VLOOKUP($L111,Info!$B$4:$L$266,6,FALSE)))</f>
        <v/>
      </c>
      <c r="AG111" s="1"/>
      <c r="AH111" s="33" t="str" cm="1">
        <f t="array" ref="AH111">IF(AND(L111&lt;&gt;"",O111&lt;&gt;"",R111:S111&lt;&gt;"",W111:X111&lt;&gt;"",Z111:AA111&lt;&gt;"",AC111&lt;&gt;""),"Good","Bad")</f>
        <v>Bad</v>
      </c>
      <c r="AL111" t="str" cm="1">
        <f t="array" ref="AL111">IF(R111&gt;0,_xlfn.IFS(COUNTIF($L$20:L111,"&lt;&gt;")&lt;101,1,COUNTIF($L$20:L111,"&lt;&gt;")&lt;201,2,COUNTIF($L$20:L111,"&lt;&gt;")&lt;301,3,COUNTIF($L$20:L111,"&lt;&gt;")&lt;401,4,COUNTIF($L$20:L111,"&lt;&gt;")&lt;501,5,COUNTIF($L$20:L111,"&lt;&gt;")&lt;601,6,COUNTIF($L$20:L111,"&lt;&gt;")&lt;701,7,COUNTIF($L$20:L111,"&lt;&gt;")&lt;801,8,COUNTIF($L$20:L111,"&lt;&gt;")&lt;901,9,COUNTIF($L$20:L111,"&lt;&gt;")&lt;1001,10,COUNTIF($L$20:L111,"&lt;&gt;")&lt;1101,11,COUNTIF($L$20:L111,"&lt;&gt;")&lt;1201,12,COUNTIF($L$20:L111,"&lt;&gt;")&lt;1301,13,COUNTIF($L$20:L111,"&lt;&gt;")&lt;1401,14,COUNTIF($L$20:L111,"&lt;&gt;")&lt;1501,15,COUNTIF($L$20:L111,"&lt;&gt;")&lt;1601,16,COUNTIF($L$20:L111,"&lt;&gt;")&lt;1701,17,COUNTIF($L$20:L111,"&lt;&gt;")&lt;1801,18,COUNTIF($L$20:L111,"&lt;&gt;")&lt;1901,19,COUNTIF($L$20:L111,"&lt;&gt;")&lt;2001,20,COUNTIF($L$20:L111,"&lt;&gt;")&lt;2101,21,COUNTIF($L$20:L111,"&lt;&gt;")&lt;2201,22,COUNTIF($L$20:L111,"&lt;&gt;")&lt;2301,23,COUNTIF($L$20:L111,"&lt;&gt;")&lt;2401,24,COUNTIF($L$20:L111,"&lt;&gt;")&lt;2501,25,COUNTIF($L$20:L111,"&lt;&gt;")&lt;2601,26,COUNTIF($L$20:L111,"&lt;&gt;")&lt;2701,27,COUNTIF($L$20:L111,"&lt;&gt;")&lt;2801,28,COUNTIF($L$20:L111,"&lt;&gt;")&lt;2901,29,COUNTIF($L$20:L111,"&lt;&gt;")&lt;3001,30),"")</f>
        <v/>
      </c>
      <c r="AM111" t="str">
        <f t="shared" si="5"/>
        <v/>
      </c>
      <c r="AN111" t="str">
        <f t="shared" si="9"/>
        <v/>
      </c>
      <c r="AP111" t="str">
        <f t="shared" si="8"/>
        <v/>
      </c>
      <c r="AQ111" t="str">
        <f>IF(AO111="","",COUNTIFS(AM111:$AM$3019,AO111))</f>
        <v/>
      </c>
    </row>
    <row r="112" spans="1:43" x14ac:dyDescent="0.25">
      <c r="A112" s="6" t="str">
        <f>IF(COUNT($A$20:A111)&lt;&gt;$B$4,IF(A111="","",A111+1),"")</f>
        <v/>
      </c>
      <c r="B112" s="3"/>
      <c r="C112" s="3"/>
      <c r="D112" s="122"/>
      <c r="E112" s="3"/>
      <c r="F112" s="3"/>
      <c r="G112" s="3"/>
      <c r="H112" s="3"/>
      <c r="I112" s="120"/>
      <c r="J112" s="3"/>
      <c r="K112" s="119" t="str" cm="1">
        <f t="array" ref="K112">IF(OR($J$14 = "A",$J$14 = "B",$J$14 = "C"),IF(I112="","",IF(LEN(I112)&gt;2,_xlfn.IFS(ISNUMBER(SEARCH("_",I112)),I112,ISNUMBER(SEARCH(", ",I112)),SUBSTITUTE(I112,", ","_"),ISNUMBER(SEARCH("/ ",I112)),SUBSTITUTE(I112,"/ ","_"),ISNUMBER(SEARCH(",",I112)),SUBSTITUTE(I112,",","_"),ISNUMBER(SEARCH("/",I112)),SUBSTITUTE(I112,"/","_"),ISNUMBER(SEARCH("",I112)),I112),I112)),IF(OR($J$14 = "J",$J$14 = "K"),"",IF(D112="","",IF(LEN(D112)&gt;2,_xlfn.IFS(ISNUMBER(SEARCH("_",D112)),D112,ISNUMBER(SEARCH(", ",D112)),SUBSTITUTE(D112,", ","_"),ISNUMBER(SEARCH("/ ",D112)),SUBSTITUTE(D112,"/ ","_"),ISNUMBER(SEARCH(",",D112)),SUBSTITUTE(D112,",","_"),ISNUMBER(SEARCH("/",D112)),SUBSTITUTE(D112,"/","_"),ISNUMBER(SEARCH("",D112)),D112),D112))))</f>
        <v/>
      </c>
      <c r="L112" s="1"/>
      <c r="M112" s="1" t="str">
        <f t="shared" si="6"/>
        <v/>
      </c>
      <c r="N112" s="94" t="str">
        <f>IF($L112="None","",IF(ISERROR(VLOOKUP($L112,Info!$B$4:$B$266,1,FALSE)),"",VLOOKUP($L112,Info!$B$4:$L$266,5,FALSE)))</f>
        <v/>
      </c>
      <c r="O112" s="94" t="str">
        <f>IF(K112="","",IF(AND($J$12&lt;&gt;"ABC",N112="3"),"BAC",IF(N112="3","ABC",IF($J$12&lt;&gt;"ABC",IF($J$10="Standard",VLOOKUP(K112,Info!$BE$4:$BF$481,2,FALSE),VLOOKUP(K112,Info!$BI$4:$BJ$482,2,FALSE)),IF($J$10="Standard",VLOOKUP(K112,Info!$AG$4:$AH$2994,2,FALSE),VLOOKUP(K112,Info!$AK$4:$AL$2997,2,FALSE))))))</f>
        <v/>
      </c>
      <c r="P112" s="94" t="str">
        <f>IF($L112="None","",IF(ISERROR(VLOOKUP($L112,Info!$B$4:$B$266,1,FALSE)),"",VLOOKUP($L112,Info!$B$4:$L$266,3,FALSE)))</f>
        <v/>
      </c>
      <c r="Q112" s="96" t="str">
        <f>IF($L112="None","",IF(ISERROR(VLOOKUP($L112,Info!$B$4:$B$266,1,FALSE)),"",VLOOKUP($L112,Info!$B$4:$L$266,4,FALSE)))</f>
        <v/>
      </c>
      <c r="R112" s="1"/>
      <c r="S112" s="6" t="str">
        <f t="shared" si="7"/>
        <v/>
      </c>
      <c r="T112" s="6" t="str">
        <f>IF($L112="None","",IF(ISERROR(VLOOKUP($L112,Info!$B$4:$B$266,1,FALSE)),"",VLOOKUP($L112,Info!$B$4:$L$266,11,FALSE)))</f>
        <v/>
      </c>
      <c r="U112" s="1"/>
      <c r="V112" s="1"/>
      <c r="W112" s="1"/>
      <c r="X112" s="1" t="str">
        <f>IF($L112="None","",IF(ISERROR(VLOOKUP($L112,Info!$B$4:$B$266,1,FALSE)),"",IF(OR(W112="Metallic Liquid Tight",W112="Non-Metallic Liquid Tight",W112="LSZH",W112="Greenfield"),VLOOKUP($L112,Info!$B$4:$L$266,7,FALSE),"N/A")))</f>
        <v/>
      </c>
      <c r="Y112" s="1"/>
      <c r="Z112" s="96" t="str">
        <f>IF($L112="None","",IF(ISERROR(VLOOKUP($L112,Info!$B$4:$B$266,1,FALSE)),"",VLOOKUP($L112,Info!$B$4:$L$266,9,FALSE)))</f>
        <v/>
      </c>
      <c r="AA112" s="96" t="str">
        <f>IF($L112="None","",IF(ISERROR(VLOOKUP($L112,Info!$B$4:$B$266,1,FALSE)),"",VLOOKUP($L112,Info!$B$4:$L$266,8,FALSE)))</f>
        <v/>
      </c>
      <c r="AB112" s="96" t="str">
        <f>IF($L112="None","",IF(ISERROR(VLOOKUP($L112,Info!$B$4:$B$266,1,FALSE)),"",VLOOKUP($L112,Info!$B$4:$L$266,10,FALSE)))</f>
        <v/>
      </c>
      <c r="AC112" s="1" t="str">
        <f>IF(W112="SO Cable","Black,White",IF(O112="","",IF(P112="","",IF($J$12&lt;&gt;"ABC",IF(P112&lt;="250",VLOOKUP(O112,Info!$AZ$4:$BB$22,3,FALSE),VLOOKUP(O112,Info!$AZ$23:$BB$39,3,FALSE)),IF(P112&lt;="250",VLOOKUP(O112,Info!$AO$4:$AQ$22,3,FALSE),VLOOKUP(O112,Info!$AO$23:$AP$39,3,FALSE))))))</f>
        <v/>
      </c>
      <c r="AD112" s="1"/>
      <c r="AE112" s="1" t="str">
        <f>IF($L112="None","",IF(ISERROR(VLOOKUP($L112,Info!$B$4:$B$266,1,FALSE)),"",VLOOKUP($L112,Info!$B$4:$L$266,4,FALSE)))</f>
        <v/>
      </c>
      <c r="AF112" s="1" t="str">
        <f>IF($L112="None","",IF(ISERROR(VLOOKUP($L112,Info!$B$4:$B$266,1,FALSE)),"",VLOOKUP($L112,Info!$B$4:$L$266,6,FALSE)))</f>
        <v/>
      </c>
      <c r="AG112" s="1"/>
      <c r="AH112" s="33" t="str" cm="1">
        <f t="array" ref="AH112">IF(AND(L112&lt;&gt;"",O112&lt;&gt;"",R112:S112&lt;&gt;"",W112:X112&lt;&gt;"",Z112:AA112&lt;&gt;"",AC112&lt;&gt;""),"Good","Bad")</f>
        <v>Bad</v>
      </c>
      <c r="AL112" t="str" cm="1">
        <f t="array" ref="AL112">IF(R112&gt;0,_xlfn.IFS(COUNTIF($L$20:L112,"&lt;&gt;")&lt;101,1,COUNTIF($L$20:L112,"&lt;&gt;")&lt;201,2,COUNTIF($L$20:L112,"&lt;&gt;")&lt;301,3,COUNTIF($L$20:L112,"&lt;&gt;")&lt;401,4,COUNTIF($L$20:L112,"&lt;&gt;")&lt;501,5,COUNTIF($L$20:L112,"&lt;&gt;")&lt;601,6,COUNTIF($L$20:L112,"&lt;&gt;")&lt;701,7,COUNTIF($L$20:L112,"&lt;&gt;")&lt;801,8,COUNTIF($L$20:L112,"&lt;&gt;")&lt;901,9,COUNTIF($L$20:L112,"&lt;&gt;")&lt;1001,10,COUNTIF($L$20:L112,"&lt;&gt;")&lt;1101,11,COUNTIF($L$20:L112,"&lt;&gt;")&lt;1201,12,COUNTIF($L$20:L112,"&lt;&gt;")&lt;1301,13,COUNTIF($L$20:L112,"&lt;&gt;")&lt;1401,14,COUNTIF($L$20:L112,"&lt;&gt;")&lt;1501,15,COUNTIF($L$20:L112,"&lt;&gt;")&lt;1601,16,COUNTIF($L$20:L112,"&lt;&gt;")&lt;1701,17,COUNTIF($L$20:L112,"&lt;&gt;")&lt;1801,18,COUNTIF($L$20:L112,"&lt;&gt;")&lt;1901,19,COUNTIF($L$20:L112,"&lt;&gt;")&lt;2001,20,COUNTIF($L$20:L112,"&lt;&gt;")&lt;2101,21,COUNTIF($L$20:L112,"&lt;&gt;")&lt;2201,22,COUNTIF($L$20:L112,"&lt;&gt;")&lt;2301,23,COUNTIF($L$20:L112,"&lt;&gt;")&lt;2401,24,COUNTIF($L$20:L112,"&lt;&gt;")&lt;2501,25,COUNTIF($L$20:L112,"&lt;&gt;")&lt;2601,26,COUNTIF($L$20:L112,"&lt;&gt;")&lt;2701,27,COUNTIF($L$20:L112,"&lt;&gt;")&lt;2801,28,COUNTIF($L$20:L112,"&lt;&gt;")&lt;2901,29,COUNTIF($L$20:L112,"&lt;&gt;")&lt;3001,30),"")</f>
        <v/>
      </c>
      <c r="AM112" t="str">
        <f t="shared" si="5"/>
        <v/>
      </c>
      <c r="AN112" t="str">
        <f t="shared" si="9"/>
        <v/>
      </c>
      <c r="AP112" t="str">
        <f t="shared" si="8"/>
        <v/>
      </c>
      <c r="AQ112" t="str">
        <f>IF(AO112="","",COUNTIFS(AM112:$AM$3019,AO112))</f>
        <v/>
      </c>
    </row>
    <row r="113" spans="1:43" x14ac:dyDescent="0.25">
      <c r="A113" s="6" t="str">
        <f>IF(COUNT($A$20:A112)&lt;&gt;$B$4,IF(A112="","",A112+1),"")</f>
        <v/>
      </c>
      <c r="B113" s="3"/>
      <c r="C113" s="3"/>
      <c r="D113" s="122"/>
      <c r="E113" s="3"/>
      <c r="F113" s="3"/>
      <c r="G113" s="3"/>
      <c r="H113" s="3"/>
      <c r="I113" s="120"/>
      <c r="J113" s="3"/>
      <c r="K113" s="119" t="str" cm="1">
        <f t="array" ref="K113">IF(OR($J$14 = "A",$J$14 = "B",$J$14 = "C"),IF(I113="","",IF(LEN(I113)&gt;2,_xlfn.IFS(ISNUMBER(SEARCH("_",I113)),I113,ISNUMBER(SEARCH(", ",I113)),SUBSTITUTE(I113,", ","_"),ISNUMBER(SEARCH("/ ",I113)),SUBSTITUTE(I113,"/ ","_"),ISNUMBER(SEARCH(",",I113)),SUBSTITUTE(I113,",","_"),ISNUMBER(SEARCH("/",I113)),SUBSTITUTE(I113,"/","_"),ISNUMBER(SEARCH("",I113)),I113),I113)),IF(OR($J$14 = "J",$J$14 = "K"),"",IF(D113="","",IF(LEN(D113)&gt;2,_xlfn.IFS(ISNUMBER(SEARCH("_",D113)),D113,ISNUMBER(SEARCH(", ",D113)),SUBSTITUTE(D113,", ","_"),ISNUMBER(SEARCH("/ ",D113)),SUBSTITUTE(D113,"/ ","_"),ISNUMBER(SEARCH(",",D113)),SUBSTITUTE(D113,",","_"),ISNUMBER(SEARCH("/",D113)),SUBSTITUTE(D113,"/","_"),ISNUMBER(SEARCH("",D113)),D113),D113))))</f>
        <v/>
      </c>
      <c r="L113" s="1"/>
      <c r="M113" s="1" t="str">
        <f t="shared" si="6"/>
        <v/>
      </c>
      <c r="N113" s="94" t="str">
        <f>IF($L113="None","",IF(ISERROR(VLOOKUP($L113,Info!$B$4:$B$266,1,FALSE)),"",VLOOKUP($L113,Info!$B$4:$L$266,5,FALSE)))</f>
        <v/>
      </c>
      <c r="O113" s="94" t="str">
        <f>IF(K113="","",IF(AND($J$12&lt;&gt;"ABC",N113="3"),"BAC",IF(N113="3","ABC",IF($J$12&lt;&gt;"ABC",IF($J$10="Standard",VLOOKUP(K113,Info!$BE$4:$BF$481,2,FALSE),VLOOKUP(K113,Info!$BI$4:$BJ$482,2,FALSE)),IF($J$10="Standard",VLOOKUP(K113,Info!$AG$4:$AH$2994,2,FALSE),VLOOKUP(K113,Info!$AK$4:$AL$2997,2,FALSE))))))</f>
        <v/>
      </c>
      <c r="P113" s="94" t="str">
        <f>IF($L113="None","",IF(ISERROR(VLOOKUP($L113,Info!$B$4:$B$266,1,FALSE)),"",VLOOKUP($L113,Info!$B$4:$L$266,3,FALSE)))</f>
        <v/>
      </c>
      <c r="Q113" s="96" t="str">
        <f>IF($L113="None","",IF(ISERROR(VLOOKUP($L113,Info!$B$4:$B$266,1,FALSE)),"",VLOOKUP($L113,Info!$B$4:$L$266,4,FALSE)))</f>
        <v/>
      </c>
      <c r="R113" s="1"/>
      <c r="S113" s="6" t="str">
        <f t="shared" si="7"/>
        <v/>
      </c>
      <c r="T113" s="6" t="str">
        <f>IF($L113="None","",IF(ISERROR(VLOOKUP($L113,Info!$B$4:$B$266,1,FALSE)),"",VLOOKUP($L113,Info!$B$4:$L$266,11,FALSE)))</f>
        <v/>
      </c>
      <c r="U113" s="1"/>
      <c r="V113" s="1"/>
      <c r="W113" s="1"/>
      <c r="X113" s="1" t="str">
        <f>IF($L113="None","",IF(ISERROR(VLOOKUP($L113,Info!$B$4:$B$266,1,FALSE)),"",IF(OR(W113="Metallic Liquid Tight",W113="Non-Metallic Liquid Tight",W113="LSZH",W113="Greenfield"),VLOOKUP($L113,Info!$B$4:$L$266,7,FALSE),"N/A")))</f>
        <v/>
      </c>
      <c r="Y113" s="1"/>
      <c r="Z113" s="96" t="str">
        <f>IF($L113="None","",IF(ISERROR(VLOOKUP($L113,Info!$B$4:$B$266,1,FALSE)),"",VLOOKUP($L113,Info!$B$4:$L$266,9,FALSE)))</f>
        <v/>
      </c>
      <c r="AA113" s="96" t="str">
        <f>IF($L113="None","",IF(ISERROR(VLOOKUP($L113,Info!$B$4:$B$266,1,FALSE)),"",VLOOKUP($L113,Info!$B$4:$L$266,8,FALSE)))</f>
        <v/>
      </c>
      <c r="AB113" s="96" t="str">
        <f>IF($L113="None","",IF(ISERROR(VLOOKUP($L113,Info!$B$4:$B$266,1,FALSE)),"",VLOOKUP($L113,Info!$B$4:$L$266,10,FALSE)))</f>
        <v/>
      </c>
      <c r="AC113" s="1" t="str">
        <f>IF(W113="SO Cable","Black,White",IF(O113="","",IF(P113="","",IF($J$12&lt;&gt;"ABC",IF(P113&lt;="250",VLOOKUP(O113,Info!$AZ$4:$BB$22,3,FALSE),VLOOKUP(O113,Info!$AZ$23:$BB$39,3,FALSE)),IF(P113&lt;="250",VLOOKUP(O113,Info!$AO$4:$AQ$22,3,FALSE),VLOOKUP(O113,Info!$AO$23:$AP$39,3,FALSE))))))</f>
        <v/>
      </c>
      <c r="AD113" s="1"/>
      <c r="AE113" s="1" t="str">
        <f>IF($L113="None","",IF(ISERROR(VLOOKUP($L113,Info!$B$4:$B$266,1,FALSE)),"",VLOOKUP($L113,Info!$B$4:$L$266,4,FALSE)))</f>
        <v/>
      </c>
      <c r="AF113" s="1" t="str">
        <f>IF($L113="None","",IF(ISERROR(VLOOKUP($L113,Info!$B$4:$B$266,1,FALSE)),"",VLOOKUP($L113,Info!$B$4:$L$266,6,FALSE)))</f>
        <v/>
      </c>
      <c r="AG113" s="1"/>
      <c r="AH113" s="33" t="str" cm="1">
        <f t="array" ref="AH113">IF(AND(L113&lt;&gt;"",O113&lt;&gt;"",R113:S113&lt;&gt;"",W113:X113&lt;&gt;"",Z113:AA113&lt;&gt;"",AC113&lt;&gt;""),"Good","Bad")</f>
        <v>Bad</v>
      </c>
      <c r="AL113" t="str" cm="1">
        <f t="array" ref="AL113">IF(R113&gt;0,_xlfn.IFS(COUNTIF($L$20:L113,"&lt;&gt;")&lt;101,1,COUNTIF($L$20:L113,"&lt;&gt;")&lt;201,2,COUNTIF($L$20:L113,"&lt;&gt;")&lt;301,3,COUNTIF($L$20:L113,"&lt;&gt;")&lt;401,4,COUNTIF($L$20:L113,"&lt;&gt;")&lt;501,5,COUNTIF($L$20:L113,"&lt;&gt;")&lt;601,6,COUNTIF($L$20:L113,"&lt;&gt;")&lt;701,7,COUNTIF($L$20:L113,"&lt;&gt;")&lt;801,8,COUNTIF($L$20:L113,"&lt;&gt;")&lt;901,9,COUNTIF($L$20:L113,"&lt;&gt;")&lt;1001,10,COUNTIF($L$20:L113,"&lt;&gt;")&lt;1101,11,COUNTIF($L$20:L113,"&lt;&gt;")&lt;1201,12,COUNTIF($L$20:L113,"&lt;&gt;")&lt;1301,13,COUNTIF($L$20:L113,"&lt;&gt;")&lt;1401,14,COUNTIF($L$20:L113,"&lt;&gt;")&lt;1501,15,COUNTIF($L$20:L113,"&lt;&gt;")&lt;1601,16,COUNTIF($L$20:L113,"&lt;&gt;")&lt;1701,17,COUNTIF($L$20:L113,"&lt;&gt;")&lt;1801,18,COUNTIF($L$20:L113,"&lt;&gt;")&lt;1901,19,COUNTIF($L$20:L113,"&lt;&gt;")&lt;2001,20,COUNTIF($L$20:L113,"&lt;&gt;")&lt;2101,21,COUNTIF($L$20:L113,"&lt;&gt;")&lt;2201,22,COUNTIF($L$20:L113,"&lt;&gt;")&lt;2301,23,COUNTIF($L$20:L113,"&lt;&gt;")&lt;2401,24,COUNTIF($L$20:L113,"&lt;&gt;")&lt;2501,25,COUNTIF($L$20:L113,"&lt;&gt;")&lt;2601,26,COUNTIF($L$20:L113,"&lt;&gt;")&lt;2701,27,COUNTIF($L$20:L113,"&lt;&gt;")&lt;2801,28,COUNTIF($L$20:L113,"&lt;&gt;")&lt;2901,29,COUNTIF($L$20:L113,"&lt;&gt;")&lt;3001,30),"")</f>
        <v/>
      </c>
      <c r="AM113" t="str">
        <f t="shared" si="5"/>
        <v/>
      </c>
      <c r="AN113" t="str">
        <f t="shared" si="9"/>
        <v/>
      </c>
      <c r="AP113" t="str">
        <f t="shared" si="8"/>
        <v/>
      </c>
      <c r="AQ113" t="str">
        <f>IF(AO113="","",COUNTIFS(AM113:$AM$3019,AO113))</f>
        <v/>
      </c>
    </row>
    <row r="114" spans="1:43" x14ac:dyDescent="0.25">
      <c r="A114" s="6" t="str">
        <f>IF(COUNT($A$20:A113)&lt;&gt;$B$4,IF(A113="","",A113+1),"")</f>
        <v/>
      </c>
      <c r="B114" s="3"/>
      <c r="C114" s="3"/>
      <c r="D114" s="122"/>
      <c r="E114" s="3"/>
      <c r="F114" s="3"/>
      <c r="G114" s="3"/>
      <c r="H114" s="3"/>
      <c r="I114" s="120"/>
      <c r="J114" s="3"/>
      <c r="K114" s="119" t="str" cm="1">
        <f t="array" ref="K114">IF(OR($J$14 = "A",$J$14 = "B",$J$14 = "C"),IF(I114="","",IF(LEN(I114)&gt;2,_xlfn.IFS(ISNUMBER(SEARCH("_",I114)),I114,ISNUMBER(SEARCH(", ",I114)),SUBSTITUTE(I114,", ","_"),ISNUMBER(SEARCH("/ ",I114)),SUBSTITUTE(I114,"/ ","_"),ISNUMBER(SEARCH(",",I114)),SUBSTITUTE(I114,",","_"),ISNUMBER(SEARCH("/",I114)),SUBSTITUTE(I114,"/","_"),ISNUMBER(SEARCH("",I114)),I114),I114)),IF(OR($J$14 = "J",$J$14 = "K"),"",IF(D114="","",IF(LEN(D114)&gt;2,_xlfn.IFS(ISNUMBER(SEARCH("_",D114)),D114,ISNUMBER(SEARCH(", ",D114)),SUBSTITUTE(D114,", ","_"),ISNUMBER(SEARCH("/ ",D114)),SUBSTITUTE(D114,"/ ","_"),ISNUMBER(SEARCH(",",D114)),SUBSTITUTE(D114,",","_"),ISNUMBER(SEARCH("/",D114)),SUBSTITUTE(D114,"/","_"),ISNUMBER(SEARCH("",D114)),D114),D114))))</f>
        <v/>
      </c>
      <c r="L114" s="1"/>
      <c r="M114" s="1" t="str">
        <f t="shared" si="6"/>
        <v/>
      </c>
      <c r="N114" s="94" t="str">
        <f>IF($L114="None","",IF(ISERROR(VLOOKUP($L114,Info!$B$4:$B$266,1,FALSE)),"",VLOOKUP($L114,Info!$B$4:$L$266,5,FALSE)))</f>
        <v/>
      </c>
      <c r="O114" s="94" t="str">
        <f>IF(K114="","",IF(AND($J$12&lt;&gt;"ABC",N114="3"),"BAC",IF(N114="3","ABC",IF($J$12&lt;&gt;"ABC",IF($J$10="Standard",VLOOKUP(K114,Info!$BE$4:$BF$481,2,FALSE),VLOOKUP(K114,Info!$BI$4:$BJ$482,2,FALSE)),IF($J$10="Standard",VLOOKUP(K114,Info!$AG$4:$AH$2994,2,FALSE),VLOOKUP(K114,Info!$AK$4:$AL$2997,2,FALSE))))))</f>
        <v/>
      </c>
      <c r="P114" s="94" t="str">
        <f>IF($L114="None","",IF(ISERROR(VLOOKUP($L114,Info!$B$4:$B$266,1,FALSE)),"",VLOOKUP($L114,Info!$B$4:$L$266,3,FALSE)))</f>
        <v/>
      </c>
      <c r="Q114" s="96" t="str">
        <f>IF($L114="None","",IF(ISERROR(VLOOKUP($L114,Info!$B$4:$B$266,1,FALSE)),"",VLOOKUP($L114,Info!$B$4:$L$266,4,FALSE)))</f>
        <v/>
      </c>
      <c r="R114" s="1"/>
      <c r="S114" s="6" t="str">
        <f t="shared" si="7"/>
        <v/>
      </c>
      <c r="T114" s="6" t="str">
        <f>IF($L114="None","",IF(ISERROR(VLOOKUP($L114,Info!$B$4:$B$266,1,FALSE)),"",VLOOKUP($L114,Info!$B$4:$L$266,11,FALSE)))</f>
        <v/>
      </c>
      <c r="U114" s="1"/>
      <c r="V114" s="1"/>
      <c r="W114" s="1"/>
      <c r="X114" s="1" t="str">
        <f>IF($L114="None","",IF(ISERROR(VLOOKUP($L114,Info!$B$4:$B$266,1,FALSE)),"",IF(OR(W114="Metallic Liquid Tight",W114="Non-Metallic Liquid Tight",W114="LSZH",W114="Greenfield"),VLOOKUP($L114,Info!$B$4:$L$266,7,FALSE),"N/A")))</f>
        <v/>
      </c>
      <c r="Y114" s="1"/>
      <c r="Z114" s="96" t="str">
        <f>IF($L114="None","",IF(ISERROR(VLOOKUP($L114,Info!$B$4:$B$266,1,FALSE)),"",VLOOKUP($L114,Info!$B$4:$L$266,9,FALSE)))</f>
        <v/>
      </c>
      <c r="AA114" s="96" t="str">
        <f>IF($L114="None","",IF(ISERROR(VLOOKUP($L114,Info!$B$4:$B$266,1,FALSE)),"",VLOOKUP($L114,Info!$B$4:$L$266,8,FALSE)))</f>
        <v/>
      </c>
      <c r="AB114" s="96" t="str">
        <f>IF($L114="None","",IF(ISERROR(VLOOKUP($L114,Info!$B$4:$B$266,1,FALSE)),"",VLOOKUP($L114,Info!$B$4:$L$266,10,FALSE)))</f>
        <v/>
      </c>
      <c r="AC114" s="1" t="str">
        <f>IF(W114="SO Cable","Black,White",IF(O114="","",IF(P114="","",IF($J$12&lt;&gt;"ABC",IF(P114&lt;="250",VLOOKUP(O114,Info!$AZ$4:$BB$22,3,FALSE),VLOOKUP(O114,Info!$AZ$23:$BB$39,3,FALSE)),IF(P114&lt;="250",VLOOKUP(O114,Info!$AO$4:$AQ$22,3,FALSE),VLOOKUP(O114,Info!$AO$23:$AP$39,3,FALSE))))))</f>
        <v/>
      </c>
      <c r="AD114" s="1"/>
      <c r="AE114" s="1" t="str">
        <f>IF($L114="None","",IF(ISERROR(VLOOKUP($L114,Info!$B$4:$B$266,1,FALSE)),"",VLOOKUP($L114,Info!$B$4:$L$266,4,FALSE)))</f>
        <v/>
      </c>
      <c r="AF114" s="1" t="str">
        <f>IF($L114="None","",IF(ISERROR(VLOOKUP($L114,Info!$B$4:$B$266,1,FALSE)),"",VLOOKUP($L114,Info!$B$4:$L$266,6,FALSE)))</f>
        <v/>
      </c>
      <c r="AG114" s="1"/>
      <c r="AH114" s="33" t="str" cm="1">
        <f t="array" ref="AH114">IF(AND(L114&lt;&gt;"",O114&lt;&gt;"",R114:S114&lt;&gt;"",W114:X114&lt;&gt;"",Z114:AA114&lt;&gt;"",AC114&lt;&gt;""),"Good","Bad")</f>
        <v>Bad</v>
      </c>
      <c r="AL114" t="str" cm="1">
        <f t="array" ref="AL114">IF(R114&gt;0,_xlfn.IFS(COUNTIF($L$20:L114,"&lt;&gt;")&lt;101,1,COUNTIF($L$20:L114,"&lt;&gt;")&lt;201,2,COUNTIF($L$20:L114,"&lt;&gt;")&lt;301,3,COUNTIF($L$20:L114,"&lt;&gt;")&lt;401,4,COUNTIF($L$20:L114,"&lt;&gt;")&lt;501,5,COUNTIF($L$20:L114,"&lt;&gt;")&lt;601,6,COUNTIF($L$20:L114,"&lt;&gt;")&lt;701,7,COUNTIF($L$20:L114,"&lt;&gt;")&lt;801,8,COUNTIF($L$20:L114,"&lt;&gt;")&lt;901,9,COUNTIF($L$20:L114,"&lt;&gt;")&lt;1001,10,COUNTIF($L$20:L114,"&lt;&gt;")&lt;1101,11,COUNTIF($L$20:L114,"&lt;&gt;")&lt;1201,12,COUNTIF($L$20:L114,"&lt;&gt;")&lt;1301,13,COUNTIF($L$20:L114,"&lt;&gt;")&lt;1401,14,COUNTIF($L$20:L114,"&lt;&gt;")&lt;1501,15,COUNTIF($L$20:L114,"&lt;&gt;")&lt;1601,16,COUNTIF($L$20:L114,"&lt;&gt;")&lt;1701,17,COUNTIF($L$20:L114,"&lt;&gt;")&lt;1801,18,COUNTIF($L$20:L114,"&lt;&gt;")&lt;1901,19,COUNTIF($L$20:L114,"&lt;&gt;")&lt;2001,20,COUNTIF($L$20:L114,"&lt;&gt;")&lt;2101,21,COUNTIF($L$20:L114,"&lt;&gt;")&lt;2201,22,COUNTIF($L$20:L114,"&lt;&gt;")&lt;2301,23,COUNTIF($L$20:L114,"&lt;&gt;")&lt;2401,24,COUNTIF($L$20:L114,"&lt;&gt;")&lt;2501,25,COUNTIF($L$20:L114,"&lt;&gt;")&lt;2601,26,COUNTIF($L$20:L114,"&lt;&gt;")&lt;2701,27,COUNTIF($L$20:L114,"&lt;&gt;")&lt;2801,28,COUNTIF($L$20:L114,"&lt;&gt;")&lt;2901,29,COUNTIF($L$20:L114,"&lt;&gt;")&lt;3001,30),"")</f>
        <v/>
      </c>
      <c r="AM114" t="str">
        <f t="shared" si="5"/>
        <v/>
      </c>
      <c r="AN114" t="str">
        <f t="shared" si="9"/>
        <v/>
      </c>
      <c r="AP114" t="str">
        <f t="shared" si="8"/>
        <v/>
      </c>
      <c r="AQ114" t="str">
        <f>IF(AO114="","",COUNTIFS(AM114:$AM$3019,AO114))</f>
        <v/>
      </c>
    </row>
    <row r="115" spans="1:43" x14ac:dyDescent="0.25">
      <c r="A115" s="6" t="str">
        <f>IF(COUNT($A$20:A114)&lt;&gt;$B$4,IF(A114="","",A114+1),"")</f>
        <v/>
      </c>
      <c r="B115" s="3"/>
      <c r="C115" s="3"/>
      <c r="D115" s="122"/>
      <c r="E115" s="3"/>
      <c r="F115" s="3"/>
      <c r="G115" s="3"/>
      <c r="H115" s="3"/>
      <c r="I115" s="120"/>
      <c r="J115" s="3"/>
      <c r="K115" s="119" t="str" cm="1">
        <f t="array" ref="K115">IF(OR($J$14 = "A",$J$14 = "B",$J$14 = "C"),IF(I115="","",IF(LEN(I115)&gt;2,_xlfn.IFS(ISNUMBER(SEARCH("_",I115)),I115,ISNUMBER(SEARCH(", ",I115)),SUBSTITUTE(I115,", ","_"),ISNUMBER(SEARCH("/ ",I115)),SUBSTITUTE(I115,"/ ","_"),ISNUMBER(SEARCH(",",I115)),SUBSTITUTE(I115,",","_"),ISNUMBER(SEARCH("/",I115)),SUBSTITUTE(I115,"/","_"),ISNUMBER(SEARCH("",I115)),I115),I115)),IF(OR($J$14 = "J",$J$14 = "K"),"",IF(D115="","",IF(LEN(D115)&gt;2,_xlfn.IFS(ISNUMBER(SEARCH("_",D115)),D115,ISNUMBER(SEARCH(", ",D115)),SUBSTITUTE(D115,", ","_"),ISNUMBER(SEARCH("/ ",D115)),SUBSTITUTE(D115,"/ ","_"),ISNUMBER(SEARCH(",",D115)),SUBSTITUTE(D115,",","_"),ISNUMBER(SEARCH("/",D115)),SUBSTITUTE(D115,"/","_"),ISNUMBER(SEARCH("",D115)),D115),D115))))</f>
        <v/>
      </c>
      <c r="L115" s="1"/>
      <c r="M115" s="1" t="str">
        <f t="shared" si="6"/>
        <v/>
      </c>
      <c r="N115" s="94" t="str">
        <f>IF($L115="None","",IF(ISERROR(VLOOKUP($L115,Info!$B$4:$B$266,1,FALSE)),"",VLOOKUP($L115,Info!$B$4:$L$266,5,FALSE)))</f>
        <v/>
      </c>
      <c r="O115" s="94" t="str">
        <f>IF(K115="","",IF(AND($J$12&lt;&gt;"ABC",N115="3"),"BAC",IF(N115="3","ABC",IF($J$12&lt;&gt;"ABC",IF($J$10="Standard",VLOOKUP(K115,Info!$BE$4:$BF$481,2,FALSE),VLOOKUP(K115,Info!$BI$4:$BJ$482,2,FALSE)),IF($J$10="Standard",VLOOKUP(K115,Info!$AG$4:$AH$2994,2,FALSE),VLOOKUP(K115,Info!$AK$4:$AL$2997,2,FALSE))))))</f>
        <v/>
      </c>
      <c r="P115" s="94" t="str">
        <f>IF($L115="None","",IF(ISERROR(VLOOKUP($L115,Info!$B$4:$B$266,1,FALSE)),"",VLOOKUP($L115,Info!$B$4:$L$266,3,FALSE)))</f>
        <v/>
      </c>
      <c r="Q115" s="96" t="str">
        <f>IF($L115="None","",IF(ISERROR(VLOOKUP($L115,Info!$B$4:$B$266,1,FALSE)),"",VLOOKUP($L115,Info!$B$4:$L$266,4,FALSE)))</f>
        <v/>
      </c>
      <c r="R115" s="1"/>
      <c r="S115" s="6" t="str">
        <f t="shared" si="7"/>
        <v/>
      </c>
      <c r="T115" s="6" t="str">
        <f>IF($L115="None","",IF(ISERROR(VLOOKUP($L115,Info!$B$4:$B$266,1,FALSE)),"",VLOOKUP($L115,Info!$B$4:$L$266,11,FALSE)))</f>
        <v/>
      </c>
      <c r="U115" s="1"/>
      <c r="V115" s="1"/>
      <c r="W115" s="1"/>
      <c r="X115" s="1" t="str">
        <f>IF($L115="None","",IF(ISERROR(VLOOKUP($L115,Info!$B$4:$B$266,1,FALSE)),"",IF(OR(W115="Metallic Liquid Tight",W115="Non-Metallic Liquid Tight",W115="LSZH",W115="Greenfield"),VLOOKUP($L115,Info!$B$4:$L$266,7,FALSE),"N/A")))</f>
        <v/>
      </c>
      <c r="Y115" s="1"/>
      <c r="Z115" s="96" t="str">
        <f>IF($L115="None","",IF(ISERROR(VLOOKUP($L115,Info!$B$4:$B$266,1,FALSE)),"",VLOOKUP($L115,Info!$B$4:$L$266,9,FALSE)))</f>
        <v/>
      </c>
      <c r="AA115" s="96" t="str">
        <f>IF($L115="None","",IF(ISERROR(VLOOKUP($L115,Info!$B$4:$B$266,1,FALSE)),"",VLOOKUP($L115,Info!$B$4:$L$266,8,FALSE)))</f>
        <v/>
      </c>
      <c r="AB115" s="96" t="str">
        <f>IF($L115="None","",IF(ISERROR(VLOOKUP($L115,Info!$B$4:$B$266,1,FALSE)),"",VLOOKUP($L115,Info!$B$4:$L$266,10,FALSE)))</f>
        <v/>
      </c>
      <c r="AC115" s="1" t="str">
        <f>IF(W115="SO Cable","Black,White",IF(O115="","",IF(P115="","",IF($J$12&lt;&gt;"ABC",IF(P115&lt;="250",VLOOKUP(O115,Info!$AZ$4:$BB$22,3,FALSE),VLOOKUP(O115,Info!$AZ$23:$BB$39,3,FALSE)),IF(P115&lt;="250",VLOOKUP(O115,Info!$AO$4:$AQ$22,3,FALSE),VLOOKUP(O115,Info!$AO$23:$AP$39,3,FALSE))))))</f>
        <v/>
      </c>
      <c r="AD115" s="1"/>
      <c r="AE115" s="1" t="str">
        <f>IF($L115="None","",IF(ISERROR(VLOOKUP($L115,Info!$B$4:$B$266,1,FALSE)),"",VLOOKUP($L115,Info!$B$4:$L$266,4,FALSE)))</f>
        <v/>
      </c>
      <c r="AF115" s="1" t="str">
        <f>IF($L115="None","",IF(ISERROR(VLOOKUP($L115,Info!$B$4:$B$266,1,FALSE)),"",VLOOKUP($L115,Info!$B$4:$L$266,6,FALSE)))</f>
        <v/>
      </c>
      <c r="AG115" s="1"/>
      <c r="AH115" s="33" t="str" cm="1">
        <f t="array" ref="AH115">IF(AND(L115&lt;&gt;"",O115&lt;&gt;"",R115:S115&lt;&gt;"",W115:X115&lt;&gt;"",Z115:AA115&lt;&gt;"",AC115&lt;&gt;""),"Good","Bad")</f>
        <v>Bad</v>
      </c>
      <c r="AL115" t="str" cm="1">
        <f t="array" ref="AL115">IF(R115&gt;0,_xlfn.IFS(COUNTIF($L$20:L115,"&lt;&gt;")&lt;101,1,COUNTIF($L$20:L115,"&lt;&gt;")&lt;201,2,COUNTIF($L$20:L115,"&lt;&gt;")&lt;301,3,COUNTIF($L$20:L115,"&lt;&gt;")&lt;401,4,COUNTIF($L$20:L115,"&lt;&gt;")&lt;501,5,COUNTIF($L$20:L115,"&lt;&gt;")&lt;601,6,COUNTIF($L$20:L115,"&lt;&gt;")&lt;701,7,COUNTIF($L$20:L115,"&lt;&gt;")&lt;801,8,COUNTIF($L$20:L115,"&lt;&gt;")&lt;901,9,COUNTIF($L$20:L115,"&lt;&gt;")&lt;1001,10,COUNTIF($L$20:L115,"&lt;&gt;")&lt;1101,11,COUNTIF($L$20:L115,"&lt;&gt;")&lt;1201,12,COUNTIF($L$20:L115,"&lt;&gt;")&lt;1301,13,COUNTIF($L$20:L115,"&lt;&gt;")&lt;1401,14,COUNTIF($L$20:L115,"&lt;&gt;")&lt;1501,15,COUNTIF($L$20:L115,"&lt;&gt;")&lt;1601,16,COUNTIF($L$20:L115,"&lt;&gt;")&lt;1701,17,COUNTIF($L$20:L115,"&lt;&gt;")&lt;1801,18,COUNTIF($L$20:L115,"&lt;&gt;")&lt;1901,19,COUNTIF($L$20:L115,"&lt;&gt;")&lt;2001,20,COUNTIF($L$20:L115,"&lt;&gt;")&lt;2101,21,COUNTIF($L$20:L115,"&lt;&gt;")&lt;2201,22,COUNTIF($L$20:L115,"&lt;&gt;")&lt;2301,23,COUNTIF($L$20:L115,"&lt;&gt;")&lt;2401,24,COUNTIF($L$20:L115,"&lt;&gt;")&lt;2501,25,COUNTIF($L$20:L115,"&lt;&gt;")&lt;2601,26,COUNTIF($L$20:L115,"&lt;&gt;")&lt;2701,27,COUNTIF($L$20:L115,"&lt;&gt;")&lt;2801,28,COUNTIF($L$20:L115,"&lt;&gt;")&lt;2901,29,COUNTIF($L$20:L115,"&lt;&gt;")&lt;3001,30),"")</f>
        <v/>
      </c>
      <c r="AM115" t="str">
        <f t="shared" si="5"/>
        <v/>
      </c>
      <c r="AN115" t="str">
        <f t="shared" si="9"/>
        <v/>
      </c>
      <c r="AP115" t="str">
        <f t="shared" si="8"/>
        <v/>
      </c>
      <c r="AQ115" t="str">
        <f>IF(AO115="","",COUNTIFS(AM115:$AM$3019,AO115))</f>
        <v/>
      </c>
    </row>
    <row r="116" spans="1:43" x14ac:dyDescent="0.25">
      <c r="A116" s="6" t="str">
        <f>IF(COUNT($A$20:A115)&lt;&gt;$B$4,IF(A115="","",A115+1),"")</f>
        <v/>
      </c>
      <c r="B116" s="3"/>
      <c r="C116" s="3"/>
      <c r="D116" s="122"/>
      <c r="E116" s="3"/>
      <c r="F116" s="3"/>
      <c r="G116" s="3"/>
      <c r="H116" s="3"/>
      <c r="I116" s="120"/>
      <c r="J116" s="3"/>
      <c r="K116" s="119" t="str" cm="1">
        <f t="array" ref="K116">IF(OR($J$14 = "A",$J$14 = "B",$J$14 = "C"),IF(I116="","",IF(LEN(I116)&gt;2,_xlfn.IFS(ISNUMBER(SEARCH("_",I116)),I116,ISNUMBER(SEARCH(", ",I116)),SUBSTITUTE(I116,", ","_"),ISNUMBER(SEARCH("/ ",I116)),SUBSTITUTE(I116,"/ ","_"),ISNUMBER(SEARCH(",",I116)),SUBSTITUTE(I116,",","_"),ISNUMBER(SEARCH("/",I116)),SUBSTITUTE(I116,"/","_"),ISNUMBER(SEARCH("",I116)),I116),I116)),IF(OR($J$14 = "J",$J$14 = "K"),"",IF(D116="","",IF(LEN(D116)&gt;2,_xlfn.IFS(ISNUMBER(SEARCH("_",D116)),D116,ISNUMBER(SEARCH(", ",D116)),SUBSTITUTE(D116,", ","_"),ISNUMBER(SEARCH("/ ",D116)),SUBSTITUTE(D116,"/ ","_"),ISNUMBER(SEARCH(",",D116)),SUBSTITUTE(D116,",","_"),ISNUMBER(SEARCH("/",D116)),SUBSTITUTE(D116,"/","_"),ISNUMBER(SEARCH("",D116)),D116),D116))))</f>
        <v/>
      </c>
      <c r="L116" s="1"/>
      <c r="M116" s="1" t="str">
        <f t="shared" si="6"/>
        <v/>
      </c>
      <c r="N116" s="94" t="str">
        <f>IF($L116="None","",IF(ISERROR(VLOOKUP($L116,Info!$B$4:$B$266,1,FALSE)),"",VLOOKUP($L116,Info!$B$4:$L$266,5,FALSE)))</f>
        <v/>
      </c>
      <c r="O116" s="94" t="str">
        <f>IF(K116="","",IF(AND($J$12&lt;&gt;"ABC",N116="3"),"BAC",IF(N116="3","ABC",IF($J$12&lt;&gt;"ABC",IF($J$10="Standard",VLOOKUP(K116,Info!$BE$4:$BF$481,2,FALSE),VLOOKUP(K116,Info!$BI$4:$BJ$482,2,FALSE)),IF($J$10="Standard",VLOOKUP(K116,Info!$AG$4:$AH$2994,2,FALSE),VLOOKUP(K116,Info!$AK$4:$AL$2997,2,FALSE))))))</f>
        <v/>
      </c>
      <c r="P116" s="94" t="str">
        <f>IF($L116="None","",IF(ISERROR(VLOOKUP($L116,Info!$B$4:$B$266,1,FALSE)),"",VLOOKUP($L116,Info!$B$4:$L$266,3,FALSE)))</f>
        <v/>
      </c>
      <c r="Q116" s="96" t="str">
        <f>IF($L116="None","",IF(ISERROR(VLOOKUP($L116,Info!$B$4:$B$266,1,FALSE)),"",VLOOKUP($L116,Info!$B$4:$L$266,4,FALSE)))</f>
        <v/>
      </c>
      <c r="R116" s="1"/>
      <c r="S116" s="6" t="str">
        <f t="shared" si="7"/>
        <v/>
      </c>
      <c r="T116" s="6" t="str">
        <f>IF($L116="None","",IF(ISERROR(VLOOKUP($L116,Info!$B$4:$B$266,1,FALSE)),"",VLOOKUP($L116,Info!$B$4:$L$266,11,FALSE)))</f>
        <v/>
      </c>
      <c r="U116" s="1"/>
      <c r="V116" s="1"/>
      <c r="W116" s="1"/>
      <c r="X116" s="1" t="str">
        <f>IF($L116="None","",IF(ISERROR(VLOOKUP($L116,Info!$B$4:$B$266,1,FALSE)),"",IF(OR(W116="Metallic Liquid Tight",W116="Non-Metallic Liquid Tight",W116="LSZH",W116="Greenfield"),VLOOKUP($L116,Info!$B$4:$L$266,7,FALSE),"N/A")))</f>
        <v/>
      </c>
      <c r="Y116" s="1"/>
      <c r="Z116" s="96" t="str">
        <f>IF($L116="None","",IF(ISERROR(VLOOKUP($L116,Info!$B$4:$B$266,1,FALSE)),"",VLOOKUP($L116,Info!$B$4:$L$266,9,FALSE)))</f>
        <v/>
      </c>
      <c r="AA116" s="96" t="str">
        <f>IF($L116="None","",IF(ISERROR(VLOOKUP($L116,Info!$B$4:$B$266,1,FALSE)),"",VLOOKUP($L116,Info!$B$4:$L$266,8,FALSE)))</f>
        <v/>
      </c>
      <c r="AB116" s="96" t="str">
        <f>IF($L116="None","",IF(ISERROR(VLOOKUP($L116,Info!$B$4:$B$266,1,FALSE)),"",VLOOKUP($L116,Info!$B$4:$L$266,10,FALSE)))</f>
        <v/>
      </c>
      <c r="AC116" s="1" t="str">
        <f>IF(W116="SO Cable","Black,White",IF(O116="","",IF(P116="","",IF($J$12&lt;&gt;"ABC",IF(P116&lt;="250",VLOOKUP(O116,Info!$AZ$4:$BB$22,3,FALSE),VLOOKUP(O116,Info!$AZ$23:$BB$39,3,FALSE)),IF(P116&lt;="250",VLOOKUP(O116,Info!$AO$4:$AQ$22,3,FALSE),VLOOKUP(O116,Info!$AO$23:$AP$39,3,FALSE))))))</f>
        <v/>
      </c>
      <c r="AD116" s="1"/>
      <c r="AE116" s="1" t="str">
        <f>IF($L116="None","",IF(ISERROR(VLOOKUP($L116,Info!$B$4:$B$266,1,FALSE)),"",VLOOKUP($L116,Info!$B$4:$L$266,4,FALSE)))</f>
        <v/>
      </c>
      <c r="AF116" s="1" t="str">
        <f>IF($L116="None","",IF(ISERROR(VLOOKUP($L116,Info!$B$4:$B$266,1,FALSE)),"",VLOOKUP($L116,Info!$B$4:$L$266,6,FALSE)))</f>
        <v/>
      </c>
      <c r="AG116" s="1"/>
      <c r="AH116" s="33" t="str" cm="1">
        <f t="array" ref="AH116">IF(AND(L116&lt;&gt;"",O116&lt;&gt;"",R116:S116&lt;&gt;"",W116:X116&lt;&gt;"",Z116:AA116&lt;&gt;"",AC116&lt;&gt;""),"Good","Bad")</f>
        <v>Bad</v>
      </c>
      <c r="AL116" t="str" cm="1">
        <f t="array" ref="AL116">IF(R116&gt;0,_xlfn.IFS(COUNTIF($L$20:L116,"&lt;&gt;")&lt;101,1,COUNTIF($L$20:L116,"&lt;&gt;")&lt;201,2,COUNTIF($L$20:L116,"&lt;&gt;")&lt;301,3,COUNTIF($L$20:L116,"&lt;&gt;")&lt;401,4,COUNTIF($L$20:L116,"&lt;&gt;")&lt;501,5,COUNTIF($L$20:L116,"&lt;&gt;")&lt;601,6,COUNTIF($L$20:L116,"&lt;&gt;")&lt;701,7,COUNTIF($L$20:L116,"&lt;&gt;")&lt;801,8,COUNTIF($L$20:L116,"&lt;&gt;")&lt;901,9,COUNTIF($L$20:L116,"&lt;&gt;")&lt;1001,10,COUNTIF($L$20:L116,"&lt;&gt;")&lt;1101,11,COUNTIF($L$20:L116,"&lt;&gt;")&lt;1201,12,COUNTIF($L$20:L116,"&lt;&gt;")&lt;1301,13,COUNTIF($L$20:L116,"&lt;&gt;")&lt;1401,14,COUNTIF($L$20:L116,"&lt;&gt;")&lt;1501,15,COUNTIF($L$20:L116,"&lt;&gt;")&lt;1601,16,COUNTIF($L$20:L116,"&lt;&gt;")&lt;1701,17,COUNTIF($L$20:L116,"&lt;&gt;")&lt;1801,18,COUNTIF($L$20:L116,"&lt;&gt;")&lt;1901,19,COUNTIF($L$20:L116,"&lt;&gt;")&lt;2001,20,COUNTIF($L$20:L116,"&lt;&gt;")&lt;2101,21,COUNTIF($L$20:L116,"&lt;&gt;")&lt;2201,22,COUNTIF($L$20:L116,"&lt;&gt;")&lt;2301,23,COUNTIF($L$20:L116,"&lt;&gt;")&lt;2401,24,COUNTIF($L$20:L116,"&lt;&gt;")&lt;2501,25,COUNTIF($L$20:L116,"&lt;&gt;")&lt;2601,26,COUNTIF($L$20:L116,"&lt;&gt;")&lt;2701,27,COUNTIF($L$20:L116,"&lt;&gt;")&lt;2801,28,COUNTIF($L$20:L116,"&lt;&gt;")&lt;2901,29,COUNTIF($L$20:L116,"&lt;&gt;")&lt;3001,30),"")</f>
        <v/>
      </c>
      <c r="AM116" t="str">
        <f t="shared" si="5"/>
        <v/>
      </c>
      <c r="AN116" t="str">
        <f t="shared" si="9"/>
        <v/>
      </c>
      <c r="AP116" t="str">
        <f t="shared" si="8"/>
        <v/>
      </c>
      <c r="AQ116" t="str">
        <f>IF(AO116="","",COUNTIFS(AM116:$AM$3019,AO116))</f>
        <v/>
      </c>
    </row>
    <row r="117" spans="1:43" x14ac:dyDescent="0.25">
      <c r="A117" s="6" t="str">
        <f>IF(COUNT($A$20:A116)&lt;&gt;$B$4,IF(A116="","",A116+1),"")</f>
        <v/>
      </c>
      <c r="B117" s="3"/>
      <c r="C117" s="3"/>
      <c r="D117" s="122"/>
      <c r="E117" s="3"/>
      <c r="F117" s="3"/>
      <c r="G117" s="3"/>
      <c r="H117" s="3"/>
      <c r="I117" s="120"/>
      <c r="J117" s="3"/>
      <c r="K117" s="119" t="str" cm="1">
        <f t="array" ref="K117">IF(OR($J$14 = "A",$J$14 = "B",$J$14 = "C"),IF(I117="","",IF(LEN(I117)&gt;2,_xlfn.IFS(ISNUMBER(SEARCH("_",I117)),I117,ISNUMBER(SEARCH(", ",I117)),SUBSTITUTE(I117,", ","_"),ISNUMBER(SEARCH("/ ",I117)),SUBSTITUTE(I117,"/ ","_"),ISNUMBER(SEARCH(",",I117)),SUBSTITUTE(I117,",","_"),ISNUMBER(SEARCH("/",I117)),SUBSTITUTE(I117,"/","_"),ISNUMBER(SEARCH("",I117)),I117),I117)),IF(OR($J$14 = "J",$J$14 = "K"),"",IF(D117="","",IF(LEN(D117)&gt;2,_xlfn.IFS(ISNUMBER(SEARCH("_",D117)),D117,ISNUMBER(SEARCH(", ",D117)),SUBSTITUTE(D117,", ","_"),ISNUMBER(SEARCH("/ ",D117)),SUBSTITUTE(D117,"/ ","_"),ISNUMBER(SEARCH(",",D117)),SUBSTITUTE(D117,",","_"),ISNUMBER(SEARCH("/",D117)),SUBSTITUTE(D117,"/","_"),ISNUMBER(SEARCH("",D117)),D117),D117))))</f>
        <v/>
      </c>
      <c r="L117" s="1"/>
      <c r="M117" s="1" t="str">
        <f t="shared" si="6"/>
        <v/>
      </c>
      <c r="N117" s="94" t="str">
        <f>IF($L117="None","",IF(ISERROR(VLOOKUP($L117,Info!$B$4:$B$266,1,FALSE)),"",VLOOKUP($L117,Info!$B$4:$L$266,5,FALSE)))</f>
        <v/>
      </c>
      <c r="O117" s="94" t="str">
        <f>IF(K117="","",IF(AND($J$12&lt;&gt;"ABC",N117="3"),"BAC",IF(N117="3","ABC",IF($J$12&lt;&gt;"ABC",IF($J$10="Standard",VLOOKUP(K117,Info!$BE$4:$BF$481,2,FALSE),VLOOKUP(K117,Info!$BI$4:$BJ$482,2,FALSE)),IF($J$10="Standard",VLOOKUP(K117,Info!$AG$4:$AH$2994,2,FALSE),VLOOKUP(K117,Info!$AK$4:$AL$2997,2,FALSE))))))</f>
        <v/>
      </c>
      <c r="P117" s="94" t="str">
        <f>IF($L117="None","",IF(ISERROR(VLOOKUP($L117,Info!$B$4:$B$266,1,FALSE)),"",VLOOKUP($L117,Info!$B$4:$L$266,3,FALSE)))</f>
        <v/>
      </c>
      <c r="Q117" s="96" t="str">
        <f>IF($L117="None","",IF(ISERROR(VLOOKUP($L117,Info!$B$4:$B$266,1,FALSE)),"",VLOOKUP($L117,Info!$B$4:$L$266,4,FALSE)))</f>
        <v/>
      </c>
      <c r="R117" s="1"/>
      <c r="S117" s="6" t="str">
        <f t="shared" si="7"/>
        <v/>
      </c>
      <c r="T117" s="6" t="str">
        <f>IF($L117="None","",IF(ISERROR(VLOOKUP($L117,Info!$B$4:$B$266,1,FALSE)),"",VLOOKUP($L117,Info!$B$4:$L$266,11,FALSE)))</f>
        <v/>
      </c>
      <c r="U117" s="1"/>
      <c r="V117" s="1"/>
      <c r="W117" s="1"/>
      <c r="X117" s="1" t="str">
        <f>IF($L117="None","",IF(ISERROR(VLOOKUP($L117,Info!$B$4:$B$266,1,FALSE)),"",IF(OR(W117="Metallic Liquid Tight",W117="Non-Metallic Liquid Tight",W117="LSZH",W117="Greenfield"),VLOOKUP($L117,Info!$B$4:$L$266,7,FALSE),"N/A")))</f>
        <v/>
      </c>
      <c r="Y117" s="1"/>
      <c r="Z117" s="96" t="str">
        <f>IF($L117="None","",IF(ISERROR(VLOOKUP($L117,Info!$B$4:$B$266,1,FALSE)),"",VLOOKUP($L117,Info!$B$4:$L$266,9,FALSE)))</f>
        <v/>
      </c>
      <c r="AA117" s="96" t="str">
        <f>IF($L117="None","",IF(ISERROR(VLOOKUP($L117,Info!$B$4:$B$266,1,FALSE)),"",VLOOKUP($L117,Info!$B$4:$L$266,8,FALSE)))</f>
        <v/>
      </c>
      <c r="AB117" s="96" t="str">
        <f>IF($L117="None","",IF(ISERROR(VLOOKUP($L117,Info!$B$4:$B$266,1,FALSE)),"",VLOOKUP($L117,Info!$B$4:$L$266,10,FALSE)))</f>
        <v/>
      </c>
      <c r="AC117" s="1" t="str">
        <f>IF(W117="SO Cable","Black,White",IF(O117="","",IF(P117="","",IF($J$12&lt;&gt;"ABC",IF(P117&lt;="250",VLOOKUP(O117,Info!$AZ$4:$BB$22,3,FALSE),VLOOKUP(O117,Info!$AZ$23:$BB$39,3,FALSE)),IF(P117&lt;="250",VLOOKUP(O117,Info!$AO$4:$AQ$22,3,FALSE),VLOOKUP(O117,Info!$AO$23:$AP$39,3,FALSE))))))</f>
        <v/>
      </c>
      <c r="AD117" s="1"/>
      <c r="AE117" s="1" t="str">
        <f>IF($L117="None","",IF(ISERROR(VLOOKUP($L117,Info!$B$4:$B$266,1,FALSE)),"",VLOOKUP($L117,Info!$B$4:$L$266,4,FALSE)))</f>
        <v/>
      </c>
      <c r="AF117" s="1" t="str">
        <f>IF($L117="None","",IF(ISERROR(VLOOKUP($L117,Info!$B$4:$B$266,1,FALSE)),"",VLOOKUP($L117,Info!$B$4:$L$266,6,FALSE)))</f>
        <v/>
      </c>
      <c r="AG117" s="1"/>
      <c r="AH117" s="33" t="str" cm="1">
        <f t="array" ref="AH117">IF(AND(L117&lt;&gt;"",O117&lt;&gt;"",R117:S117&lt;&gt;"",W117:X117&lt;&gt;"",Z117:AA117&lt;&gt;"",AC117&lt;&gt;""),"Good","Bad")</f>
        <v>Bad</v>
      </c>
      <c r="AL117" t="str" cm="1">
        <f t="array" ref="AL117">IF(R117&gt;0,_xlfn.IFS(COUNTIF($L$20:L117,"&lt;&gt;")&lt;101,1,COUNTIF($L$20:L117,"&lt;&gt;")&lt;201,2,COUNTIF($L$20:L117,"&lt;&gt;")&lt;301,3,COUNTIF($L$20:L117,"&lt;&gt;")&lt;401,4,COUNTIF($L$20:L117,"&lt;&gt;")&lt;501,5,COUNTIF($L$20:L117,"&lt;&gt;")&lt;601,6,COUNTIF($L$20:L117,"&lt;&gt;")&lt;701,7,COUNTIF($L$20:L117,"&lt;&gt;")&lt;801,8,COUNTIF($L$20:L117,"&lt;&gt;")&lt;901,9,COUNTIF($L$20:L117,"&lt;&gt;")&lt;1001,10,COUNTIF($L$20:L117,"&lt;&gt;")&lt;1101,11,COUNTIF($L$20:L117,"&lt;&gt;")&lt;1201,12,COUNTIF($L$20:L117,"&lt;&gt;")&lt;1301,13,COUNTIF($L$20:L117,"&lt;&gt;")&lt;1401,14,COUNTIF($L$20:L117,"&lt;&gt;")&lt;1501,15,COUNTIF($L$20:L117,"&lt;&gt;")&lt;1601,16,COUNTIF($L$20:L117,"&lt;&gt;")&lt;1701,17,COUNTIF($L$20:L117,"&lt;&gt;")&lt;1801,18,COUNTIF($L$20:L117,"&lt;&gt;")&lt;1901,19,COUNTIF($L$20:L117,"&lt;&gt;")&lt;2001,20,COUNTIF($L$20:L117,"&lt;&gt;")&lt;2101,21,COUNTIF($L$20:L117,"&lt;&gt;")&lt;2201,22,COUNTIF($L$20:L117,"&lt;&gt;")&lt;2301,23,COUNTIF($L$20:L117,"&lt;&gt;")&lt;2401,24,COUNTIF($L$20:L117,"&lt;&gt;")&lt;2501,25,COUNTIF($L$20:L117,"&lt;&gt;")&lt;2601,26,COUNTIF($L$20:L117,"&lt;&gt;")&lt;2701,27,COUNTIF($L$20:L117,"&lt;&gt;")&lt;2801,28,COUNTIF($L$20:L117,"&lt;&gt;")&lt;2901,29,COUNTIF($L$20:L117,"&lt;&gt;")&lt;3001,30),"")</f>
        <v/>
      </c>
      <c r="AM117" t="str">
        <f t="shared" si="5"/>
        <v/>
      </c>
      <c r="AN117" t="str">
        <f t="shared" si="9"/>
        <v/>
      </c>
      <c r="AP117" t="str">
        <f t="shared" si="8"/>
        <v/>
      </c>
      <c r="AQ117" t="str">
        <f>IF(AO117="","",COUNTIFS(AM117:$AM$3019,AO117))</f>
        <v/>
      </c>
    </row>
    <row r="118" spans="1:43" x14ac:dyDescent="0.25">
      <c r="A118" s="6" t="str">
        <f>IF(COUNT($A$20:A117)&lt;&gt;$B$4,IF(A117="","",A117+1),"")</f>
        <v/>
      </c>
      <c r="B118" s="3"/>
      <c r="C118" s="3"/>
      <c r="D118" s="122"/>
      <c r="E118" s="3"/>
      <c r="F118" s="3"/>
      <c r="G118" s="3"/>
      <c r="H118" s="3"/>
      <c r="I118" s="120"/>
      <c r="J118" s="3"/>
      <c r="K118" s="119" t="str" cm="1">
        <f t="array" ref="K118">IF(OR($J$14 = "A",$J$14 = "B",$J$14 = "C"),IF(I118="","",IF(LEN(I118)&gt;2,_xlfn.IFS(ISNUMBER(SEARCH("_",I118)),I118,ISNUMBER(SEARCH(", ",I118)),SUBSTITUTE(I118,", ","_"),ISNUMBER(SEARCH("/ ",I118)),SUBSTITUTE(I118,"/ ","_"),ISNUMBER(SEARCH(",",I118)),SUBSTITUTE(I118,",","_"),ISNUMBER(SEARCH("/",I118)),SUBSTITUTE(I118,"/","_"),ISNUMBER(SEARCH("",I118)),I118),I118)),IF(OR($J$14 = "J",$J$14 = "K"),"",IF(D118="","",IF(LEN(D118)&gt;2,_xlfn.IFS(ISNUMBER(SEARCH("_",D118)),D118,ISNUMBER(SEARCH(", ",D118)),SUBSTITUTE(D118,", ","_"),ISNUMBER(SEARCH("/ ",D118)),SUBSTITUTE(D118,"/ ","_"),ISNUMBER(SEARCH(",",D118)),SUBSTITUTE(D118,",","_"),ISNUMBER(SEARCH("/",D118)),SUBSTITUTE(D118,"/","_"),ISNUMBER(SEARCH("",D118)),D118),D118))))</f>
        <v/>
      </c>
      <c r="L118" s="1"/>
      <c r="M118" s="1" t="str">
        <f t="shared" si="6"/>
        <v/>
      </c>
      <c r="N118" s="94" t="str">
        <f>IF($L118="None","",IF(ISERROR(VLOOKUP($L118,Info!$B$4:$B$266,1,FALSE)),"",VLOOKUP($L118,Info!$B$4:$L$266,5,FALSE)))</f>
        <v/>
      </c>
      <c r="O118" s="94" t="str">
        <f>IF(K118="","",IF(AND($J$12&lt;&gt;"ABC",N118="3"),"BAC",IF(N118="3","ABC",IF($J$12&lt;&gt;"ABC",IF($J$10="Standard",VLOOKUP(K118,Info!$BE$4:$BF$481,2,FALSE),VLOOKUP(K118,Info!$BI$4:$BJ$482,2,FALSE)),IF($J$10="Standard",VLOOKUP(K118,Info!$AG$4:$AH$2994,2,FALSE),VLOOKUP(K118,Info!$AK$4:$AL$2997,2,FALSE))))))</f>
        <v/>
      </c>
      <c r="P118" s="94" t="str">
        <f>IF($L118="None","",IF(ISERROR(VLOOKUP($L118,Info!$B$4:$B$266,1,FALSE)),"",VLOOKUP($L118,Info!$B$4:$L$266,3,FALSE)))</f>
        <v/>
      </c>
      <c r="Q118" s="96" t="str">
        <f>IF($L118="None","",IF(ISERROR(VLOOKUP($L118,Info!$B$4:$B$266,1,FALSE)),"",VLOOKUP($L118,Info!$B$4:$L$266,4,FALSE)))</f>
        <v/>
      </c>
      <c r="R118" s="1"/>
      <c r="S118" s="6" t="str">
        <f t="shared" si="7"/>
        <v/>
      </c>
      <c r="T118" s="6" t="str">
        <f>IF($L118="None","",IF(ISERROR(VLOOKUP($L118,Info!$B$4:$B$266,1,FALSE)),"",VLOOKUP($L118,Info!$B$4:$L$266,11,FALSE)))</f>
        <v/>
      </c>
      <c r="U118" s="1"/>
      <c r="V118" s="1"/>
      <c r="W118" s="1"/>
      <c r="X118" s="1" t="str">
        <f>IF($L118="None","",IF(ISERROR(VLOOKUP($L118,Info!$B$4:$B$266,1,FALSE)),"",IF(OR(W118="Metallic Liquid Tight",W118="Non-Metallic Liquid Tight",W118="LSZH",W118="Greenfield"),VLOOKUP($L118,Info!$B$4:$L$266,7,FALSE),"N/A")))</f>
        <v/>
      </c>
      <c r="Y118" s="1"/>
      <c r="Z118" s="96" t="str">
        <f>IF($L118="None","",IF(ISERROR(VLOOKUP($L118,Info!$B$4:$B$266,1,FALSE)),"",VLOOKUP($L118,Info!$B$4:$L$266,9,FALSE)))</f>
        <v/>
      </c>
      <c r="AA118" s="96" t="str">
        <f>IF($L118="None","",IF(ISERROR(VLOOKUP($L118,Info!$B$4:$B$266,1,FALSE)),"",VLOOKUP($L118,Info!$B$4:$L$266,8,FALSE)))</f>
        <v/>
      </c>
      <c r="AB118" s="96" t="str">
        <f>IF($L118="None","",IF(ISERROR(VLOOKUP($L118,Info!$B$4:$B$266,1,FALSE)),"",VLOOKUP($L118,Info!$B$4:$L$266,10,FALSE)))</f>
        <v/>
      </c>
      <c r="AC118" s="1" t="str">
        <f>IF(W118="SO Cable","Black,White",IF(O118="","",IF(P118="","",IF($J$12&lt;&gt;"ABC",IF(P118&lt;="250",VLOOKUP(O118,Info!$AZ$4:$BB$22,3,FALSE),VLOOKUP(O118,Info!$AZ$23:$BB$39,3,FALSE)),IF(P118&lt;="250",VLOOKUP(O118,Info!$AO$4:$AQ$22,3,FALSE),VLOOKUP(O118,Info!$AO$23:$AP$39,3,FALSE))))))</f>
        <v/>
      </c>
      <c r="AD118" s="1"/>
      <c r="AE118" s="1" t="str">
        <f>IF($L118="None","",IF(ISERROR(VLOOKUP($L118,Info!$B$4:$B$266,1,FALSE)),"",VLOOKUP($L118,Info!$B$4:$L$266,4,FALSE)))</f>
        <v/>
      </c>
      <c r="AF118" s="1" t="str">
        <f>IF($L118="None","",IF(ISERROR(VLOOKUP($L118,Info!$B$4:$B$266,1,FALSE)),"",VLOOKUP($L118,Info!$B$4:$L$266,6,FALSE)))</f>
        <v/>
      </c>
      <c r="AG118" s="1"/>
      <c r="AH118" s="33" t="str" cm="1">
        <f t="array" ref="AH118">IF(AND(L118&lt;&gt;"",O118&lt;&gt;"",R118:S118&lt;&gt;"",W118:X118&lt;&gt;"",Z118:AA118&lt;&gt;"",AC118&lt;&gt;""),"Good","Bad")</f>
        <v>Bad</v>
      </c>
      <c r="AL118" t="str" cm="1">
        <f t="array" ref="AL118">IF(R118&gt;0,_xlfn.IFS(COUNTIF($L$20:L118,"&lt;&gt;")&lt;101,1,COUNTIF($L$20:L118,"&lt;&gt;")&lt;201,2,COUNTIF($L$20:L118,"&lt;&gt;")&lt;301,3,COUNTIF($L$20:L118,"&lt;&gt;")&lt;401,4,COUNTIF($L$20:L118,"&lt;&gt;")&lt;501,5,COUNTIF($L$20:L118,"&lt;&gt;")&lt;601,6,COUNTIF($L$20:L118,"&lt;&gt;")&lt;701,7,COUNTIF($L$20:L118,"&lt;&gt;")&lt;801,8,COUNTIF($L$20:L118,"&lt;&gt;")&lt;901,9,COUNTIF($L$20:L118,"&lt;&gt;")&lt;1001,10,COUNTIF($L$20:L118,"&lt;&gt;")&lt;1101,11,COUNTIF($L$20:L118,"&lt;&gt;")&lt;1201,12,COUNTIF($L$20:L118,"&lt;&gt;")&lt;1301,13,COUNTIF($L$20:L118,"&lt;&gt;")&lt;1401,14,COUNTIF($L$20:L118,"&lt;&gt;")&lt;1501,15,COUNTIF($L$20:L118,"&lt;&gt;")&lt;1601,16,COUNTIF($L$20:L118,"&lt;&gt;")&lt;1701,17,COUNTIF($L$20:L118,"&lt;&gt;")&lt;1801,18,COUNTIF($L$20:L118,"&lt;&gt;")&lt;1901,19,COUNTIF($L$20:L118,"&lt;&gt;")&lt;2001,20,COUNTIF($L$20:L118,"&lt;&gt;")&lt;2101,21,COUNTIF($L$20:L118,"&lt;&gt;")&lt;2201,22,COUNTIF($L$20:L118,"&lt;&gt;")&lt;2301,23,COUNTIF($L$20:L118,"&lt;&gt;")&lt;2401,24,COUNTIF($L$20:L118,"&lt;&gt;")&lt;2501,25,COUNTIF($L$20:L118,"&lt;&gt;")&lt;2601,26,COUNTIF($L$20:L118,"&lt;&gt;")&lt;2701,27,COUNTIF($L$20:L118,"&lt;&gt;")&lt;2801,28,COUNTIF($L$20:L118,"&lt;&gt;")&lt;2901,29,COUNTIF($L$20:L118,"&lt;&gt;")&lt;3001,30),"")</f>
        <v/>
      </c>
      <c r="AM118" t="str">
        <f t="shared" si="5"/>
        <v/>
      </c>
      <c r="AN118" t="str">
        <f t="shared" si="9"/>
        <v/>
      </c>
      <c r="AP118" t="str">
        <f t="shared" si="8"/>
        <v/>
      </c>
      <c r="AQ118" t="str">
        <f>IF(AO118="","",COUNTIFS(AM118:$AM$3019,AO118))</f>
        <v/>
      </c>
    </row>
    <row r="119" spans="1:43" x14ac:dyDescent="0.25">
      <c r="A119" s="6" t="str">
        <f>IF(COUNT($A$20:A118)&lt;&gt;$B$4,IF(A118="","",A118+1),"")</f>
        <v/>
      </c>
      <c r="B119" s="3"/>
      <c r="C119" s="3"/>
      <c r="D119" s="122"/>
      <c r="E119" s="3"/>
      <c r="F119" s="3"/>
      <c r="G119" s="3"/>
      <c r="H119" s="3"/>
      <c r="I119" s="120"/>
      <c r="J119" s="3"/>
      <c r="K119" s="119" t="str" cm="1">
        <f t="array" ref="K119">IF(OR($J$14 = "A",$J$14 = "B",$J$14 = "C"),IF(I119="","",IF(LEN(I119)&gt;2,_xlfn.IFS(ISNUMBER(SEARCH("_",I119)),I119,ISNUMBER(SEARCH(", ",I119)),SUBSTITUTE(I119,", ","_"),ISNUMBER(SEARCH("/ ",I119)),SUBSTITUTE(I119,"/ ","_"),ISNUMBER(SEARCH(",",I119)),SUBSTITUTE(I119,",","_"),ISNUMBER(SEARCH("/",I119)),SUBSTITUTE(I119,"/","_"),ISNUMBER(SEARCH("",I119)),I119),I119)),IF(OR($J$14 = "J",$J$14 = "K"),"",IF(D119="","",IF(LEN(D119)&gt;2,_xlfn.IFS(ISNUMBER(SEARCH("_",D119)),D119,ISNUMBER(SEARCH(", ",D119)),SUBSTITUTE(D119,", ","_"),ISNUMBER(SEARCH("/ ",D119)),SUBSTITUTE(D119,"/ ","_"),ISNUMBER(SEARCH(",",D119)),SUBSTITUTE(D119,",","_"),ISNUMBER(SEARCH("/",D119)),SUBSTITUTE(D119,"/","_"),ISNUMBER(SEARCH("",D119)),D119),D119))))</f>
        <v/>
      </c>
      <c r="L119" s="1"/>
      <c r="M119" s="1" t="str">
        <f t="shared" si="6"/>
        <v/>
      </c>
      <c r="N119" s="94" t="str">
        <f>IF($L119="None","",IF(ISERROR(VLOOKUP($L119,Info!$B$4:$B$266,1,FALSE)),"",VLOOKUP($L119,Info!$B$4:$L$266,5,FALSE)))</f>
        <v/>
      </c>
      <c r="O119" s="94" t="str">
        <f>IF(K119="","",IF(AND($J$12&lt;&gt;"ABC",N119="3"),"BAC",IF(N119="3","ABC",IF($J$12&lt;&gt;"ABC",IF($J$10="Standard",VLOOKUP(K119,Info!$BE$4:$BF$481,2,FALSE),VLOOKUP(K119,Info!$BI$4:$BJ$482,2,FALSE)),IF($J$10="Standard",VLOOKUP(K119,Info!$AG$4:$AH$2994,2,FALSE),VLOOKUP(K119,Info!$AK$4:$AL$2997,2,FALSE))))))</f>
        <v/>
      </c>
      <c r="P119" s="94" t="str">
        <f>IF($L119="None","",IF(ISERROR(VLOOKUP($L119,Info!$B$4:$B$266,1,FALSE)),"",VLOOKUP($L119,Info!$B$4:$L$266,3,FALSE)))</f>
        <v/>
      </c>
      <c r="Q119" s="96" t="str">
        <f>IF($L119="None","",IF(ISERROR(VLOOKUP($L119,Info!$B$4:$B$266,1,FALSE)),"",VLOOKUP($L119,Info!$B$4:$L$266,4,FALSE)))</f>
        <v/>
      </c>
      <c r="R119" s="1"/>
      <c r="S119" s="6" t="str">
        <f t="shared" si="7"/>
        <v/>
      </c>
      <c r="T119" s="6" t="str">
        <f>IF($L119="None","",IF(ISERROR(VLOOKUP($L119,Info!$B$4:$B$266,1,FALSE)),"",VLOOKUP($L119,Info!$B$4:$L$266,11,FALSE)))</f>
        <v/>
      </c>
      <c r="U119" s="1"/>
      <c r="V119" s="1"/>
      <c r="W119" s="1"/>
      <c r="X119" s="1" t="str">
        <f>IF($L119="None","",IF(ISERROR(VLOOKUP($L119,Info!$B$4:$B$266,1,FALSE)),"",IF(OR(W119="Metallic Liquid Tight",W119="Non-Metallic Liquid Tight",W119="LSZH",W119="Greenfield"),VLOOKUP($L119,Info!$B$4:$L$266,7,FALSE),"N/A")))</f>
        <v/>
      </c>
      <c r="Y119" s="1"/>
      <c r="Z119" s="96" t="str">
        <f>IF($L119="None","",IF(ISERROR(VLOOKUP($L119,Info!$B$4:$B$266,1,FALSE)),"",VLOOKUP($L119,Info!$B$4:$L$266,9,FALSE)))</f>
        <v/>
      </c>
      <c r="AA119" s="96" t="str">
        <f>IF($L119="None","",IF(ISERROR(VLOOKUP($L119,Info!$B$4:$B$266,1,FALSE)),"",VLOOKUP($L119,Info!$B$4:$L$266,8,FALSE)))</f>
        <v/>
      </c>
      <c r="AB119" s="96" t="str">
        <f>IF($L119="None","",IF(ISERROR(VLOOKUP($L119,Info!$B$4:$B$266,1,FALSE)),"",VLOOKUP($L119,Info!$B$4:$L$266,10,FALSE)))</f>
        <v/>
      </c>
      <c r="AC119" s="1" t="str">
        <f>IF(W119="SO Cable","Black,White",IF(O119="","",IF(P119="","",IF($J$12&lt;&gt;"ABC",IF(P119&lt;="250",VLOOKUP(O119,Info!$AZ$4:$BB$22,3,FALSE),VLOOKUP(O119,Info!$AZ$23:$BB$39,3,FALSE)),IF(P119&lt;="250",VLOOKUP(O119,Info!$AO$4:$AQ$22,3,FALSE),VLOOKUP(O119,Info!$AO$23:$AP$39,3,FALSE))))))</f>
        <v/>
      </c>
      <c r="AD119" s="1"/>
      <c r="AE119" s="1" t="str">
        <f>IF($L119="None","",IF(ISERROR(VLOOKUP($L119,Info!$B$4:$B$266,1,FALSE)),"",VLOOKUP($L119,Info!$B$4:$L$266,4,FALSE)))</f>
        <v/>
      </c>
      <c r="AF119" s="1" t="str">
        <f>IF($L119="None","",IF(ISERROR(VLOOKUP($L119,Info!$B$4:$B$266,1,FALSE)),"",VLOOKUP($L119,Info!$B$4:$L$266,6,FALSE)))</f>
        <v/>
      </c>
      <c r="AG119" s="1"/>
      <c r="AH119" s="33" t="str" cm="1">
        <f t="array" ref="AH119">IF(AND(L119&lt;&gt;"",O119&lt;&gt;"",R119:S119&lt;&gt;"",W119:X119&lt;&gt;"",Z119:AA119&lt;&gt;"",AC119&lt;&gt;""),"Good","Bad")</f>
        <v>Bad</v>
      </c>
      <c r="AL119" t="str" cm="1">
        <f t="array" ref="AL119">IF(R119&gt;0,_xlfn.IFS(COUNTIF($L$20:L119,"&lt;&gt;")&lt;101,1,COUNTIF($L$20:L119,"&lt;&gt;")&lt;201,2,COUNTIF($L$20:L119,"&lt;&gt;")&lt;301,3,COUNTIF($L$20:L119,"&lt;&gt;")&lt;401,4,COUNTIF($L$20:L119,"&lt;&gt;")&lt;501,5,COUNTIF($L$20:L119,"&lt;&gt;")&lt;601,6,COUNTIF($L$20:L119,"&lt;&gt;")&lt;701,7,COUNTIF($L$20:L119,"&lt;&gt;")&lt;801,8,COUNTIF($L$20:L119,"&lt;&gt;")&lt;901,9,COUNTIF($L$20:L119,"&lt;&gt;")&lt;1001,10,COUNTIF($L$20:L119,"&lt;&gt;")&lt;1101,11,COUNTIF($L$20:L119,"&lt;&gt;")&lt;1201,12,COUNTIF($L$20:L119,"&lt;&gt;")&lt;1301,13,COUNTIF($L$20:L119,"&lt;&gt;")&lt;1401,14,COUNTIF($L$20:L119,"&lt;&gt;")&lt;1501,15,COUNTIF($L$20:L119,"&lt;&gt;")&lt;1601,16,COUNTIF($L$20:L119,"&lt;&gt;")&lt;1701,17,COUNTIF($L$20:L119,"&lt;&gt;")&lt;1801,18,COUNTIF($L$20:L119,"&lt;&gt;")&lt;1901,19,COUNTIF($L$20:L119,"&lt;&gt;")&lt;2001,20,COUNTIF($L$20:L119,"&lt;&gt;")&lt;2101,21,COUNTIF($L$20:L119,"&lt;&gt;")&lt;2201,22,COUNTIF($L$20:L119,"&lt;&gt;")&lt;2301,23,COUNTIF($L$20:L119,"&lt;&gt;")&lt;2401,24,COUNTIF($L$20:L119,"&lt;&gt;")&lt;2501,25,COUNTIF($L$20:L119,"&lt;&gt;")&lt;2601,26,COUNTIF($L$20:L119,"&lt;&gt;")&lt;2701,27,COUNTIF($L$20:L119,"&lt;&gt;")&lt;2801,28,COUNTIF($L$20:L119,"&lt;&gt;")&lt;2901,29,COUNTIF($L$20:L119,"&lt;&gt;")&lt;3001,30),"")</f>
        <v/>
      </c>
      <c r="AM119" t="str">
        <f t="shared" si="5"/>
        <v/>
      </c>
      <c r="AN119" t="str">
        <f t="shared" si="9"/>
        <v/>
      </c>
      <c r="AP119" t="str">
        <f t="shared" si="8"/>
        <v/>
      </c>
      <c r="AQ119" t="str">
        <f>IF(AO119="","",COUNTIFS(AM119:$AM$3019,AO119))</f>
        <v/>
      </c>
    </row>
    <row r="120" spans="1:43" x14ac:dyDescent="0.25">
      <c r="A120" s="6" t="str">
        <f>IF(COUNT($A$20:A119)&lt;&gt;$B$4,IF(A119="","",A119+1),"")</f>
        <v/>
      </c>
      <c r="B120" s="3"/>
      <c r="C120" s="3"/>
      <c r="D120" s="122"/>
      <c r="E120" s="3"/>
      <c r="F120" s="3"/>
      <c r="G120" s="3"/>
      <c r="H120" s="3"/>
      <c r="I120" s="120"/>
      <c r="J120" s="3"/>
      <c r="K120" s="119" t="str" cm="1">
        <f t="array" ref="K120">IF(OR($J$14 = "A",$J$14 = "B",$J$14 = "C"),IF(I120="","",IF(LEN(I120)&gt;2,_xlfn.IFS(ISNUMBER(SEARCH("_",I120)),I120,ISNUMBER(SEARCH(", ",I120)),SUBSTITUTE(I120,", ","_"),ISNUMBER(SEARCH("/ ",I120)),SUBSTITUTE(I120,"/ ","_"),ISNUMBER(SEARCH(",",I120)),SUBSTITUTE(I120,",","_"),ISNUMBER(SEARCH("/",I120)),SUBSTITUTE(I120,"/","_"),ISNUMBER(SEARCH("",I120)),I120),I120)),IF(OR($J$14 = "J",$J$14 = "K"),"",IF(D120="","",IF(LEN(D120)&gt;2,_xlfn.IFS(ISNUMBER(SEARCH("_",D120)),D120,ISNUMBER(SEARCH(", ",D120)),SUBSTITUTE(D120,", ","_"),ISNUMBER(SEARCH("/ ",D120)),SUBSTITUTE(D120,"/ ","_"),ISNUMBER(SEARCH(",",D120)),SUBSTITUTE(D120,",","_"),ISNUMBER(SEARCH("/",D120)),SUBSTITUTE(D120,"/","_"),ISNUMBER(SEARCH("",D120)),D120),D120))))</f>
        <v/>
      </c>
      <c r="L120" s="1"/>
      <c r="M120" s="1" t="str">
        <f t="shared" si="6"/>
        <v/>
      </c>
      <c r="N120" s="94" t="str">
        <f>IF($L120="None","",IF(ISERROR(VLOOKUP($L120,Info!$B$4:$B$266,1,FALSE)),"",VLOOKUP($L120,Info!$B$4:$L$266,5,FALSE)))</f>
        <v/>
      </c>
      <c r="O120" s="94" t="str">
        <f>IF(K120="","",IF(AND($J$12&lt;&gt;"ABC",N120="3"),"BAC",IF(N120="3","ABC",IF($J$12&lt;&gt;"ABC",IF($J$10="Standard",VLOOKUP(K120,Info!$BE$4:$BF$481,2,FALSE),VLOOKUP(K120,Info!$BI$4:$BJ$482,2,FALSE)),IF($J$10="Standard",VLOOKUP(K120,Info!$AG$4:$AH$2994,2,FALSE),VLOOKUP(K120,Info!$AK$4:$AL$2997,2,FALSE))))))</f>
        <v/>
      </c>
      <c r="P120" s="94" t="str">
        <f>IF($L120="None","",IF(ISERROR(VLOOKUP($L120,Info!$B$4:$B$266,1,FALSE)),"",VLOOKUP($L120,Info!$B$4:$L$266,3,FALSE)))</f>
        <v/>
      </c>
      <c r="Q120" s="96" t="str">
        <f>IF($L120="None","",IF(ISERROR(VLOOKUP($L120,Info!$B$4:$B$266,1,FALSE)),"",VLOOKUP($L120,Info!$B$4:$L$266,4,FALSE)))</f>
        <v/>
      </c>
      <c r="R120" s="1"/>
      <c r="S120" s="6" t="str">
        <f t="shared" si="7"/>
        <v/>
      </c>
      <c r="T120" s="6" t="str">
        <f>IF($L120="None","",IF(ISERROR(VLOOKUP($L120,Info!$B$4:$B$266,1,FALSE)),"",VLOOKUP($L120,Info!$B$4:$L$266,11,FALSE)))</f>
        <v/>
      </c>
      <c r="U120" s="1"/>
      <c r="V120" s="1"/>
      <c r="W120" s="1"/>
      <c r="X120" s="1" t="str">
        <f>IF($L120="None","",IF(ISERROR(VLOOKUP($L120,Info!$B$4:$B$266,1,FALSE)),"",IF(OR(W120="Metallic Liquid Tight",W120="Non-Metallic Liquid Tight",W120="LSZH",W120="Greenfield"),VLOOKUP($L120,Info!$B$4:$L$266,7,FALSE),"N/A")))</f>
        <v/>
      </c>
      <c r="Y120" s="1"/>
      <c r="Z120" s="96" t="str">
        <f>IF($L120="None","",IF(ISERROR(VLOOKUP($L120,Info!$B$4:$B$266,1,FALSE)),"",VLOOKUP($L120,Info!$B$4:$L$266,9,FALSE)))</f>
        <v/>
      </c>
      <c r="AA120" s="96" t="str">
        <f>IF($L120="None","",IF(ISERROR(VLOOKUP($L120,Info!$B$4:$B$266,1,FALSE)),"",VLOOKUP($L120,Info!$B$4:$L$266,8,FALSE)))</f>
        <v/>
      </c>
      <c r="AB120" s="96" t="str">
        <f>IF($L120="None","",IF(ISERROR(VLOOKUP($L120,Info!$B$4:$B$266,1,FALSE)),"",VLOOKUP($L120,Info!$B$4:$L$266,10,FALSE)))</f>
        <v/>
      </c>
      <c r="AC120" s="1" t="str">
        <f>IF(W120="SO Cable","Black,White",IF(O120="","",IF(P120="","",IF($J$12&lt;&gt;"ABC",IF(P120&lt;="250",VLOOKUP(O120,Info!$AZ$4:$BB$22,3,FALSE),VLOOKUP(O120,Info!$AZ$23:$BB$39,3,FALSE)),IF(P120&lt;="250",VLOOKUP(O120,Info!$AO$4:$AQ$22,3,FALSE),VLOOKUP(O120,Info!$AO$23:$AP$39,3,FALSE))))))</f>
        <v/>
      </c>
      <c r="AD120" s="1"/>
      <c r="AE120" s="1" t="str">
        <f>IF($L120="None","",IF(ISERROR(VLOOKUP($L120,Info!$B$4:$B$266,1,FALSE)),"",VLOOKUP($L120,Info!$B$4:$L$266,4,FALSE)))</f>
        <v/>
      </c>
      <c r="AF120" s="1" t="str">
        <f>IF($L120="None","",IF(ISERROR(VLOOKUP($L120,Info!$B$4:$B$266,1,FALSE)),"",VLOOKUP($L120,Info!$B$4:$L$266,6,FALSE)))</f>
        <v/>
      </c>
      <c r="AG120" s="1"/>
      <c r="AH120" s="33" t="str" cm="1">
        <f t="array" ref="AH120">IF(AND(L120&lt;&gt;"",O120&lt;&gt;"",R120:S120&lt;&gt;"",W120:X120&lt;&gt;"",Z120:AA120&lt;&gt;"",AC120&lt;&gt;""),"Good","Bad")</f>
        <v>Bad</v>
      </c>
      <c r="AL120" t="str" cm="1">
        <f t="array" ref="AL120">IF(R120&gt;0,_xlfn.IFS(COUNTIF($L$20:L120,"&lt;&gt;")&lt;101,1,COUNTIF($L$20:L120,"&lt;&gt;")&lt;201,2,COUNTIF($L$20:L120,"&lt;&gt;")&lt;301,3,COUNTIF($L$20:L120,"&lt;&gt;")&lt;401,4,COUNTIF($L$20:L120,"&lt;&gt;")&lt;501,5,COUNTIF($L$20:L120,"&lt;&gt;")&lt;601,6,COUNTIF($L$20:L120,"&lt;&gt;")&lt;701,7,COUNTIF($L$20:L120,"&lt;&gt;")&lt;801,8,COUNTIF($L$20:L120,"&lt;&gt;")&lt;901,9,COUNTIF($L$20:L120,"&lt;&gt;")&lt;1001,10,COUNTIF($L$20:L120,"&lt;&gt;")&lt;1101,11,COUNTIF($L$20:L120,"&lt;&gt;")&lt;1201,12,COUNTIF($L$20:L120,"&lt;&gt;")&lt;1301,13,COUNTIF($L$20:L120,"&lt;&gt;")&lt;1401,14,COUNTIF($L$20:L120,"&lt;&gt;")&lt;1501,15,COUNTIF($L$20:L120,"&lt;&gt;")&lt;1601,16,COUNTIF($L$20:L120,"&lt;&gt;")&lt;1701,17,COUNTIF($L$20:L120,"&lt;&gt;")&lt;1801,18,COUNTIF($L$20:L120,"&lt;&gt;")&lt;1901,19,COUNTIF($L$20:L120,"&lt;&gt;")&lt;2001,20,COUNTIF($L$20:L120,"&lt;&gt;")&lt;2101,21,COUNTIF($L$20:L120,"&lt;&gt;")&lt;2201,22,COUNTIF($L$20:L120,"&lt;&gt;")&lt;2301,23,COUNTIF($L$20:L120,"&lt;&gt;")&lt;2401,24,COUNTIF($L$20:L120,"&lt;&gt;")&lt;2501,25,COUNTIF($L$20:L120,"&lt;&gt;")&lt;2601,26,COUNTIF($L$20:L120,"&lt;&gt;")&lt;2701,27,COUNTIF($L$20:L120,"&lt;&gt;")&lt;2801,28,COUNTIF($L$20:L120,"&lt;&gt;")&lt;2901,29,COUNTIF($L$20:L120,"&lt;&gt;")&lt;3001,30),"")</f>
        <v/>
      </c>
      <c r="AM120" t="str">
        <f t="shared" si="5"/>
        <v/>
      </c>
      <c r="AN120" t="str">
        <f t="shared" si="9"/>
        <v/>
      </c>
      <c r="AP120" t="str">
        <f t="shared" si="8"/>
        <v/>
      </c>
      <c r="AQ120" t="str">
        <f>IF(AO120="","",COUNTIFS(AM120:$AM$3019,AO120))</f>
        <v/>
      </c>
    </row>
    <row r="121" spans="1:43" x14ac:dyDescent="0.25">
      <c r="A121" s="6" t="str">
        <f>IF(COUNT($A$20:A120)&lt;&gt;$B$4,IF(A120="","",A120+1),"")</f>
        <v/>
      </c>
      <c r="B121" s="3"/>
      <c r="C121" s="3"/>
      <c r="D121" s="122"/>
      <c r="E121" s="3"/>
      <c r="F121" s="3"/>
      <c r="G121" s="3"/>
      <c r="H121" s="3"/>
      <c r="I121" s="120"/>
      <c r="J121" s="3"/>
      <c r="K121" s="119" t="str" cm="1">
        <f t="array" ref="K121">IF(OR($J$14 = "A",$J$14 = "B",$J$14 = "C"),IF(I121="","",IF(LEN(I121)&gt;2,_xlfn.IFS(ISNUMBER(SEARCH("_",I121)),I121,ISNUMBER(SEARCH(", ",I121)),SUBSTITUTE(I121,", ","_"),ISNUMBER(SEARCH("/ ",I121)),SUBSTITUTE(I121,"/ ","_"),ISNUMBER(SEARCH(",",I121)),SUBSTITUTE(I121,",","_"),ISNUMBER(SEARCH("/",I121)),SUBSTITUTE(I121,"/","_"),ISNUMBER(SEARCH("",I121)),I121),I121)),IF(OR($J$14 = "J",$J$14 = "K"),"",IF(D121="","",IF(LEN(D121)&gt;2,_xlfn.IFS(ISNUMBER(SEARCH("_",D121)),D121,ISNUMBER(SEARCH(", ",D121)),SUBSTITUTE(D121,", ","_"),ISNUMBER(SEARCH("/ ",D121)),SUBSTITUTE(D121,"/ ","_"),ISNUMBER(SEARCH(",",D121)),SUBSTITUTE(D121,",","_"),ISNUMBER(SEARCH("/",D121)),SUBSTITUTE(D121,"/","_"),ISNUMBER(SEARCH("",D121)),D121),D121))))</f>
        <v/>
      </c>
      <c r="L121" s="1"/>
      <c r="M121" s="1" t="str">
        <f t="shared" si="6"/>
        <v/>
      </c>
      <c r="N121" s="94" t="str">
        <f>IF($L121="None","",IF(ISERROR(VLOOKUP($L121,Info!$B$4:$B$266,1,FALSE)),"",VLOOKUP($L121,Info!$B$4:$L$266,5,FALSE)))</f>
        <v/>
      </c>
      <c r="O121" s="94" t="str">
        <f>IF(K121="","",IF(AND($J$12&lt;&gt;"ABC",N121="3"),"BAC",IF(N121="3","ABC",IF($J$12&lt;&gt;"ABC",IF($J$10="Standard",VLOOKUP(K121,Info!$BE$4:$BF$481,2,FALSE),VLOOKUP(K121,Info!$BI$4:$BJ$482,2,FALSE)),IF($J$10="Standard",VLOOKUP(K121,Info!$AG$4:$AH$2994,2,FALSE),VLOOKUP(K121,Info!$AK$4:$AL$2997,2,FALSE))))))</f>
        <v/>
      </c>
      <c r="P121" s="94" t="str">
        <f>IF($L121="None","",IF(ISERROR(VLOOKUP($L121,Info!$B$4:$B$266,1,FALSE)),"",VLOOKUP($L121,Info!$B$4:$L$266,3,FALSE)))</f>
        <v/>
      </c>
      <c r="Q121" s="96" t="str">
        <f>IF($L121="None","",IF(ISERROR(VLOOKUP($L121,Info!$B$4:$B$266,1,FALSE)),"",VLOOKUP($L121,Info!$B$4:$L$266,4,FALSE)))</f>
        <v/>
      </c>
      <c r="R121" s="1"/>
      <c r="S121" s="6" t="str">
        <f t="shared" si="7"/>
        <v/>
      </c>
      <c r="T121" s="6" t="str">
        <f>IF($L121="None","",IF(ISERROR(VLOOKUP($L121,Info!$B$4:$B$266,1,FALSE)),"",VLOOKUP($L121,Info!$B$4:$L$266,11,FALSE)))</f>
        <v/>
      </c>
      <c r="U121" s="1"/>
      <c r="V121" s="1"/>
      <c r="W121" s="1"/>
      <c r="X121" s="1" t="str">
        <f>IF($L121="None","",IF(ISERROR(VLOOKUP($L121,Info!$B$4:$B$266,1,FALSE)),"",IF(OR(W121="Metallic Liquid Tight",W121="Non-Metallic Liquid Tight",W121="LSZH",W121="Greenfield"),VLOOKUP($L121,Info!$B$4:$L$266,7,FALSE),"N/A")))</f>
        <v/>
      </c>
      <c r="Y121" s="1"/>
      <c r="Z121" s="96" t="str">
        <f>IF($L121="None","",IF(ISERROR(VLOOKUP($L121,Info!$B$4:$B$266,1,FALSE)),"",VLOOKUP($L121,Info!$B$4:$L$266,9,FALSE)))</f>
        <v/>
      </c>
      <c r="AA121" s="96" t="str">
        <f>IF($L121="None","",IF(ISERROR(VLOOKUP($L121,Info!$B$4:$B$266,1,FALSE)),"",VLOOKUP($L121,Info!$B$4:$L$266,8,FALSE)))</f>
        <v/>
      </c>
      <c r="AB121" s="96" t="str">
        <f>IF($L121="None","",IF(ISERROR(VLOOKUP($L121,Info!$B$4:$B$266,1,FALSE)),"",VLOOKUP($L121,Info!$B$4:$L$266,10,FALSE)))</f>
        <v/>
      </c>
      <c r="AC121" s="1" t="str">
        <f>IF(W121="SO Cable","Black,White",IF(O121="","",IF(P121="","",IF($J$12&lt;&gt;"ABC",IF(P121&lt;="250",VLOOKUP(O121,Info!$AZ$4:$BB$22,3,FALSE),VLOOKUP(O121,Info!$AZ$23:$BB$39,3,FALSE)),IF(P121&lt;="250",VLOOKUP(O121,Info!$AO$4:$AQ$22,3,FALSE),VLOOKUP(O121,Info!$AO$23:$AP$39,3,FALSE))))))</f>
        <v/>
      </c>
      <c r="AD121" s="1"/>
      <c r="AE121" s="1" t="str">
        <f>IF($L121="None","",IF(ISERROR(VLOOKUP($L121,Info!$B$4:$B$266,1,FALSE)),"",VLOOKUP($L121,Info!$B$4:$L$266,4,FALSE)))</f>
        <v/>
      </c>
      <c r="AF121" s="1" t="str">
        <f>IF($L121="None","",IF(ISERROR(VLOOKUP($L121,Info!$B$4:$B$266,1,FALSE)),"",VLOOKUP($L121,Info!$B$4:$L$266,6,FALSE)))</f>
        <v/>
      </c>
      <c r="AG121" s="1"/>
      <c r="AH121" s="33" t="str" cm="1">
        <f t="array" ref="AH121">IF(AND(L121&lt;&gt;"",O121&lt;&gt;"",R121:S121&lt;&gt;"",W121:X121&lt;&gt;"",Z121:AA121&lt;&gt;"",AC121&lt;&gt;""),"Good","Bad")</f>
        <v>Bad</v>
      </c>
      <c r="AL121" t="str" cm="1">
        <f t="array" ref="AL121">IF(R121&gt;0,_xlfn.IFS(COUNTIF($L$20:L121,"&lt;&gt;")&lt;101,1,COUNTIF($L$20:L121,"&lt;&gt;")&lt;201,2,COUNTIF($L$20:L121,"&lt;&gt;")&lt;301,3,COUNTIF($L$20:L121,"&lt;&gt;")&lt;401,4,COUNTIF($L$20:L121,"&lt;&gt;")&lt;501,5,COUNTIF($L$20:L121,"&lt;&gt;")&lt;601,6,COUNTIF($L$20:L121,"&lt;&gt;")&lt;701,7,COUNTIF($L$20:L121,"&lt;&gt;")&lt;801,8,COUNTIF($L$20:L121,"&lt;&gt;")&lt;901,9,COUNTIF($L$20:L121,"&lt;&gt;")&lt;1001,10,COUNTIF($L$20:L121,"&lt;&gt;")&lt;1101,11,COUNTIF($L$20:L121,"&lt;&gt;")&lt;1201,12,COUNTIF($L$20:L121,"&lt;&gt;")&lt;1301,13,COUNTIF($L$20:L121,"&lt;&gt;")&lt;1401,14,COUNTIF($L$20:L121,"&lt;&gt;")&lt;1501,15,COUNTIF($L$20:L121,"&lt;&gt;")&lt;1601,16,COUNTIF($L$20:L121,"&lt;&gt;")&lt;1701,17,COUNTIF($L$20:L121,"&lt;&gt;")&lt;1801,18,COUNTIF($L$20:L121,"&lt;&gt;")&lt;1901,19,COUNTIF($L$20:L121,"&lt;&gt;")&lt;2001,20,COUNTIF($L$20:L121,"&lt;&gt;")&lt;2101,21,COUNTIF($L$20:L121,"&lt;&gt;")&lt;2201,22,COUNTIF($L$20:L121,"&lt;&gt;")&lt;2301,23,COUNTIF($L$20:L121,"&lt;&gt;")&lt;2401,24,COUNTIF($L$20:L121,"&lt;&gt;")&lt;2501,25,COUNTIF($L$20:L121,"&lt;&gt;")&lt;2601,26,COUNTIF($L$20:L121,"&lt;&gt;")&lt;2701,27,COUNTIF($L$20:L121,"&lt;&gt;")&lt;2801,28,COUNTIF($L$20:L121,"&lt;&gt;")&lt;2901,29,COUNTIF($L$20:L121,"&lt;&gt;")&lt;3001,30),"")</f>
        <v/>
      </c>
      <c r="AM121" t="str">
        <f t="shared" si="5"/>
        <v/>
      </c>
      <c r="AN121" t="str">
        <f t="shared" si="9"/>
        <v/>
      </c>
      <c r="AP121" t="str">
        <f t="shared" si="8"/>
        <v/>
      </c>
      <c r="AQ121" t="str">
        <f>IF(AO121="","",COUNTIFS(AM121:$AM$3019,AO121))</f>
        <v/>
      </c>
    </row>
    <row r="122" spans="1:43" x14ac:dyDescent="0.25">
      <c r="A122" s="6" t="str">
        <f>IF(COUNT($A$20:A121)&lt;&gt;$B$4,IF(A121="","",A121+1),"")</f>
        <v/>
      </c>
      <c r="B122" s="3"/>
      <c r="C122" s="3"/>
      <c r="D122" s="122"/>
      <c r="E122" s="3"/>
      <c r="F122" s="3"/>
      <c r="G122" s="3"/>
      <c r="H122" s="3"/>
      <c r="I122" s="120"/>
      <c r="J122" s="3"/>
      <c r="K122" s="119" t="str" cm="1">
        <f t="array" ref="K122">IF(OR($J$14 = "A",$J$14 = "B",$J$14 = "C"),IF(I122="","",IF(LEN(I122)&gt;2,_xlfn.IFS(ISNUMBER(SEARCH("_",I122)),I122,ISNUMBER(SEARCH(", ",I122)),SUBSTITUTE(I122,", ","_"),ISNUMBER(SEARCH("/ ",I122)),SUBSTITUTE(I122,"/ ","_"),ISNUMBER(SEARCH(",",I122)),SUBSTITUTE(I122,",","_"),ISNUMBER(SEARCH("/",I122)),SUBSTITUTE(I122,"/","_"),ISNUMBER(SEARCH("",I122)),I122),I122)),IF(OR($J$14 = "J",$J$14 = "K"),"",IF(D122="","",IF(LEN(D122)&gt;2,_xlfn.IFS(ISNUMBER(SEARCH("_",D122)),D122,ISNUMBER(SEARCH(", ",D122)),SUBSTITUTE(D122,", ","_"),ISNUMBER(SEARCH("/ ",D122)),SUBSTITUTE(D122,"/ ","_"),ISNUMBER(SEARCH(",",D122)),SUBSTITUTE(D122,",","_"),ISNUMBER(SEARCH("/",D122)),SUBSTITUTE(D122,"/","_"),ISNUMBER(SEARCH("",D122)),D122),D122))))</f>
        <v/>
      </c>
      <c r="L122" s="1"/>
      <c r="M122" s="1" t="str">
        <f t="shared" si="6"/>
        <v/>
      </c>
      <c r="N122" s="94" t="str">
        <f>IF($L122="None","",IF(ISERROR(VLOOKUP($L122,Info!$B$4:$B$266,1,FALSE)),"",VLOOKUP($L122,Info!$B$4:$L$266,5,FALSE)))</f>
        <v/>
      </c>
      <c r="O122" s="94" t="str">
        <f>IF(K122="","",IF(AND($J$12&lt;&gt;"ABC",N122="3"),"BAC",IF(N122="3","ABC",IF($J$12&lt;&gt;"ABC",IF($J$10="Standard",VLOOKUP(K122,Info!$BE$4:$BF$481,2,FALSE),VLOOKUP(K122,Info!$BI$4:$BJ$482,2,FALSE)),IF($J$10="Standard",VLOOKUP(K122,Info!$AG$4:$AH$2994,2,FALSE),VLOOKUP(K122,Info!$AK$4:$AL$2997,2,FALSE))))))</f>
        <v/>
      </c>
      <c r="P122" s="94" t="str">
        <f>IF($L122="None","",IF(ISERROR(VLOOKUP($L122,Info!$B$4:$B$266,1,FALSE)),"",VLOOKUP($L122,Info!$B$4:$L$266,3,FALSE)))</f>
        <v/>
      </c>
      <c r="Q122" s="96" t="str">
        <f>IF($L122="None","",IF(ISERROR(VLOOKUP($L122,Info!$B$4:$B$266,1,FALSE)),"",VLOOKUP($L122,Info!$B$4:$L$266,4,FALSE)))</f>
        <v/>
      </c>
      <c r="R122" s="1"/>
      <c r="S122" s="6" t="str">
        <f t="shared" si="7"/>
        <v/>
      </c>
      <c r="T122" s="6" t="str">
        <f>IF($L122="None","",IF(ISERROR(VLOOKUP($L122,Info!$B$4:$B$266,1,FALSE)),"",VLOOKUP($L122,Info!$B$4:$L$266,11,FALSE)))</f>
        <v/>
      </c>
      <c r="U122" s="1"/>
      <c r="V122" s="1"/>
      <c r="W122" s="1"/>
      <c r="X122" s="1" t="str">
        <f>IF($L122="None","",IF(ISERROR(VLOOKUP($L122,Info!$B$4:$B$266,1,FALSE)),"",IF(OR(W122="Metallic Liquid Tight",W122="Non-Metallic Liquid Tight",W122="LSZH",W122="Greenfield"),VLOOKUP($L122,Info!$B$4:$L$266,7,FALSE),"N/A")))</f>
        <v/>
      </c>
      <c r="Y122" s="1"/>
      <c r="Z122" s="96" t="str">
        <f>IF($L122="None","",IF(ISERROR(VLOOKUP($L122,Info!$B$4:$B$266,1,FALSE)),"",VLOOKUP($L122,Info!$B$4:$L$266,9,FALSE)))</f>
        <v/>
      </c>
      <c r="AA122" s="96" t="str">
        <f>IF($L122="None","",IF(ISERROR(VLOOKUP($L122,Info!$B$4:$B$266,1,FALSE)),"",VLOOKUP($L122,Info!$B$4:$L$266,8,FALSE)))</f>
        <v/>
      </c>
      <c r="AB122" s="96" t="str">
        <f>IF($L122="None","",IF(ISERROR(VLOOKUP($L122,Info!$B$4:$B$266,1,FALSE)),"",VLOOKUP($L122,Info!$B$4:$L$266,10,FALSE)))</f>
        <v/>
      </c>
      <c r="AC122" s="1" t="str">
        <f>IF(W122="SO Cable","Black,White",IF(O122="","",IF(P122="","",IF($J$12&lt;&gt;"ABC",IF(P122&lt;="250",VLOOKUP(O122,Info!$AZ$4:$BB$22,3,FALSE),VLOOKUP(O122,Info!$AZ$23:$BB$39,3,FALSE)),IF(P122&lt;="250",VLOOKUP(O122,Info!$AO$4:$AQ$22,3,FALSE),VLOOKUP(O122,Info!$AO$23:$AP$39,3,FALSE))))))</f>
        <v/>
      </c>
      <c r="AD122" s="1"/>
      <c r="AE122" s="1" t="str">
        <f>IF($L122="None","",IF(ISERROR(VLOOKUP($L122,Info!$B$4:$B$266,1,FALSE)),"",VLOOKUP($L122,Info!$B$4:$L$266,4,FALSE)))</f>
        <v/>
      </c>
      <c r="AF122" s="1" t="str">
        <f>IF($L122="None","",IF(ISERROR(VLOOKUP($L122,Info!$B$4:$B$266,1,FALSE)),"",VLOOKUP($L122,Info!$B$4:$L$266,6,FALSE)))</f>
        <v/>
      </c>
      <c r="AG122" s="1"/>
      <c r="AH122" s="33" t="str" cm="1">
        <f t="array" ref="AH122">IF(AND(L122&lt;&gt;"",O122&lt;&gt;"",R122:S122&lt;&gt;"",W122:X122&lt;&gt;"",Z122:AA122&lt;&gt;"",AC122&lt;&gt;""),"Good","Bad")</f>
        <v>Bad</v>
      </c>
      <c r="AL122" t="str" cm="1">
        <f t="array" ref="AL122">IF(R122&gt;0,_xlfn.IFS(COUNTIF($L$20:L122,"&lt;&gt;")&lt;101,1,COUNTIF($L$20:L122,"&lt;&gt;")&lt;201,2,COUNTIF($L$20:L122,"&lt;&gt;")&lt;301,3,COUNTIF($L$20:L122,"&lt;&gt;")&lt;401,4,COUNTIF($L$20:L122,"&lt;&gt;")&lt;501,5,COUNTIF($L$20:L122,"&lt;&gt;")&lt;601,6,COUNTIF($L$20:L122,"&lt;&gt;")&lt;701,7,COUNTIF($L$20:L122,"&lt;&gt;")&lt;801,8,COUNTIF($L$20:L122,"&lt;&gt;")&lt;901,9,COUNTIF($L$20:L122,"&lt;&gt;")&lt;1001,10,COUNTIF($L$20:L122,"&lt;&gt;")&lt;1101,11,COUNTIF($L$20:L122,"&lt;&gt;")&lt;1201,12,COUNTIF($L$20:L122,"&lt;&gt;")&lt;1301,13,COUNTIF($L$20:L122,"&lt;&gt;")&lt;1401,14,COUNTIF($L$20:L122,"&lt;&gt;")&lt;1501,15,COUNTIF($L$20:L122,"&lt;&gt;")&lt;1601,16,COUNTIF($L$20:L122,"&lt;&gt;")&lt;1701,17,COUNTIF($L$20:L122,"&lt;&gt;")&lt;1801,18,COUNTIF($L$20:L122,"&lt;&gt;")&lt;1901,19,COUNTIF($L$20:L122,"&lt;&gt;")&lt;2001,20,COUNTIF($L$20:L122,"&lt;&gt;")&lt;2101,21,COUNTIF($L$20:L122,"&lt;&gt;")&lt;2201,22,COUNTIF($L$20:L122,"&lt;&gt;")&lt;2301,23,COUNTIF($L$20:L122,"&lt;&gt;")&lt;2401,24,COUNTIF($L$20:L122,"&lt;&gt;")&lt;2501,25,COUNTIF($L$20:L122,"&lt;&gt;")&lt;2601,26,COUNTIF($L$20:L122,"&lt;&gt;")&lt;2701,27,COUNTIF($L$20:L122,"&lt;&gt;")&lt;2801,28,COUNTIF($L$20:L122,"&lt;&gt;")&lt;2901,29,COUNTIF($L$20:L122,"&lt;&gt;")&lt;3001,30),"")</f>
        <v/>
      </c>
      <c r="AM122" t="str">
        <f t="shared" si="5"/>
        <v/>
      </c>
      <c r="AN122" t="str">
        <f t="shared" si="9"/>
        <v/>
      </c>
      <c r="AP122" t="str">
        <f t="shared" si="8"/>
        <v/>
      </c>
      <c r="AQ122" t="str">
        <f>IF(AO122="","",COUNTIFS(AM122:$AM$3019,AO122))</f>
        <v/>
      </c>
    </row>
    <row r="123" spans="1:43" x14ac:dyDescent="0.25">
      <c r="A123" s="6" t="str">
        <f>IF(COUNT($A$20:A122)&lt;&gt;$B$4,IF(A122="","",A122+1),"")</f>
        <v/>
      </c>
      <c r="B123" s="3"/>
      <c r="C123" s="3"/>
      <c r="D123" s="122"/>
      <c r="E123" s="3"/>
      <c r="F123" s="3"/>
      <c r="G123" s="3"/>
      <c r="H123" s="3"/>
      <c r="I123" s="120"/>
      <c r="J123" s="3"/>
      <c r="K123" s="119" t="str" cm="1">
        <f t="array" ref="K123">IF(OR($J$14 = "A",$J$14 = "B",$J$14 = "C"),IF(I123="","",IF(LEN(I123)&gt;2,_xlfn.IFS(ISNUMBER(SEARCH("_",I123)),I123,ISNUMBER(SEARCH(", ",I123)),SUBSTITUTE(I123,", ","_"),ISNUMBER(SEARCH("/ ",I123)),SUBSTITUTE(I123,"/ ","_"),ISNUMBER(SEARCH(",",I123)),SUBSTITUTE(I123,",","_"),ISNUMBER(SEARCH("/",I123)),SUBSTITUTE(I123,"/","_"),ISNUMBER(SEARCH("",I123)),I123),I123)),IF(OR($J$14 = "J",$J$14 = "K"),"",IF(D123="","",IF(LEN(D123)&gt;2,_xlfn.IFS(ISNUMBER(SEARCH("_",D123)),D123,ISNUMBER(SEARCH(", ",D123)),SUBSTITUTE(D123,", ","_"),ISNUMBER(SEARCH("/ ",D123)),SUBSTITUTE(D123,"/ ","_"),ISNUMBER(SEARCH(",",D123)),SUBSTITUTE(D123,",","_"),ISNUMBER(SEARCH("/",D123)),SUBSTITUTE(D123,"/","_"),ISNUMBER(SEARCH("",D123)),D123),D123))))</f>
        <v/>
      </c>
      <c r="L123" s="1"/>
      <c r="M123" s="1" t="str">
        <f t="shared" si="6"/>
        <v/>
      </c>
      <c r="N123" s="94" t="str">
        <f>IF($L123="None","",IF(ISERROR(VLOOKUP($L123,Info!$B$4:$B$266,1,FALSE)),"",VLOOKUP($L123,Info!$B$4:$L$266,5,FALSE)))</f>
        <v/>
      </c>
      <c r="O123" s="94" t="str">
        <f>IF(K123="","",IF(AND($J$12&lt;&gt;"ABC",N123="3"),"BAC",IF(N123="3","ABC",IF($J$12&lt;&gt;"ABC",IF($J$10="Standard",VLOOKUP(K123,Info!$BE$4:$BF$481,2,FALSE),VLOOKUP(K123,Info!$BI$4:$BJ$482,2,FALSE)),IF($J$10="Standard",VLOOKUP(K123,Info!$AG$4:$AH$2994,2,FALSE),VLOOKUP(K123,Info!$AK$4:$AL$2997,2,FALSE))))))</f>
        <v/>
      </c>
      <c r="P123" s="94" t="str">
        <f>IF($L123="None","",IF(ISERROR(VLOOKUP($L123,Info!$B$4:$B$266,1,FALSE)),"",VLOOKUP($L123,Info!$B$4:$L$266,3,FALSE)))</f>
        <v/>
      </c>
      <c r="Q123" s="96" t="str">
        <f>IF($L123="None","",IF(ISERROR(VLOOKUP($L123,Info!$B$4:$B$266,1,FALSE)),"",VLOOKUP($L123,Info!$B$4:$L$266,4,FALSE)))</f>
        <v/>
      </c>
      <c r="R123" s="1"/>
      <c r="S123" s="6" t="str">
        <f t="shared" si="7"/>
        <v/>
      </c>
      <c r="T123" s="6" t="str">
        <f>IF($L123="None","",IF(ISERROR(VLOOKUP($L123,Info!$B$4:$B$266,1,FALSE)),"",VLOOKUP($L123,Info!$B$4:$L$266,11,FALSE)))</f>
        <v/>
      </c>
      <c r="U123" s="1"/>
      <c r="V123" s="1"/>
      <c r="W123" s="1"/>
      <c r="X123" s="1" t="str">
        <f>IF($L123="None","",IF(ISERROR(VLOOKUP($L123,Info!$B$4:$B$266,1,FALSE)),"",IF(OR(W123="Metallic Liquid Tight",W123="Non-Metallic Liquid Tight",W123="LSZH",W123="Greenfield"),VLOOKUP($L123,Info!$B$4:$L$266,7,FALSE),"N/A")))</f>
        <v/>
      </c>
      <c r="Y123" s="1"/>
      <c r="Z123" s="96" t="str">
        <f>IF($L123="None","",IF(ISERROR(VLOOKUP($L123,Info!$B$4:$B$266,1,FALSE)),"",VLOOKUP($L123,Info!$B$4:$L$266,9,FALSE)))</f>
        <v/>
      </c>
      <c r="AA123" s="96" t="str">
        <f>IF($L123="None","",IF(ISERROR(VLOOKUP($L123,Info!$B$4:$B$266,1,FALSE)),"",VLOOKUP($L123,Info!$B$4:$L$266,8,FALSE)))</f>
        <v/>
      </c>
      <c r="AB123" s="96" t="str">
        <f>IF($L123="None","",IF(ISERROR(VLOOKUP($L123,Info!$B$4:$B$266,1,FALSE)),"",VLOOKUP($L123,Info!$B$4:$L$266,10,FALSE)))</f>
        <v/>
      </c>
      <c r="AC123" s="1" t="str">
        <f>IF(W123="SO Cable","Black,White",IF(O123="","",IF(P123="","",IF($J$12&lt;&gt;"ABC",IF(P123&lt;="250",VLOOKUP(O123,Info!$AZ$4:$BB$22,3,FALSE),VLOOKUP(O123,Info!$AZ$23:$BB$39,3,FALSE)),IF(P123&lt;="250",VLOOKUP(O123,Info!$AO$4:$AQ$22,3,FALSE),VLOOKUP(O123,Info!$AO$23:$AP$39,3,FALSE))))))</f>
        <v/>
      </c>
      <c r="AD123" s="1"/>
      <c r="AE123" s="1" t="str">
        <f>IF($L123="None","",IF(ISERROR(VLOOKUP($L123,Info!$B$4:$B$266,1,FALSE)),"",VLOOKUP($L123,Info!$B$4:$L$266,4,FALSE)))</f>
        <v/>
      </c>
      <c r="AF123" s="1" t="str">
        <f>IF($L123="None","",IF(ISERROR(VLOOKUP($L123,Info!$B$4:$B$266,1,FALSE)),"",VLOOKUP($L123,Info!$B$4:$L$266,6,FALSE)))</f>
        <v/>
      </c>
      <c r="AG123" s="1"/>
      <c r="AH123" s="33" t="str" cm="1">
        <f t="array" ref="AH123">IF(AND(L123&lt;&gt;"",O123&lt;&gt;"",R123:S123&lt;&gt;"",W123:X123&lt;&gt;"",Z123:AA123&lt;&gt;"",AC123&lt;&gt;""),"Good","Bad")</f>
        <v>Bad</v>
      </c>
      <c r="AL123" t="str" cm="1">
        <f t="array" ref="AL123">IF(R123&gt;0,_xlfn.IFS(COUNTIF($L$20:L123,"&lt;&gt;")&lt;101,1,COUNTIF($L$20:L123,"&lt;&gt;")&lt;201,2,COUNTIF($L$20:L123,"&lt;&gt;")&lt;301,3,COUNTIF($L$20:L123,"&lt;&gt;")&lt;401,4,COUNTIF($L$20:L123,"&lt;&gt;")&lt;501,5,COUNTIF($L$20:L123,"&lt;&gt;")&lt;601,6,COUNTIF($L$20:L123,"&lt;&gt;")&lt;701,7,COUNTIF($L$20:L123,"&lt;&gt;")&lt;801,8,COUNTIF($L$20:L123,"&lt;&gt;")&lt;901,9,COUNTIF($L$20:L123,"&lt;&gt;")&lt;1001,10,COUNTIF($L$20:L123,"&lt;&gt;")&lt;1101,11,COUNTIF($L$20:L123,"&lt;&gt;")&lt;1201,12,COUNTIF($L$20:L123,"&lt;&gt;")&lt;1301,13,COUNTIF($L$20:L123,"&lt;&gt;")&lt;1401,14,COUNTIF($L$20:L123,"&lt;&gt;")&lt;1501,15,COUNTIF($L$20:L123,"&lt;&gt;")&lt;1601,16,COUNTIF($L$20:L123,"&lt;&gt;")&lt;1701,17,COUNTIF($L$20:L123,"&lt;&gt;")&lt;1801,18,COUNTIF($L$20:L123,"&lt;&gt;")&lt;1901,19,COUNTIF($L$20:L123,"&lt;&gt;")&lt;2001,20,COUNTIF($L$20:L123,"&lt;&gt;")&lt;2101,21,COUNTIF($L$20:L123,"&lt;&gt;")&lt;2201,22,COUNTIF($L$20:L123,"&lt;&gt;")&lt;2301,23,COUNTIF($L$20:L123,"&lt;&gt;")&lt;2401,24,COUNTIF($L$20:L123,"&lt;&gt;")&lt;2501,25,COUNTIF($L$20:L123,"&lt;&gt;")&lt;2601,26,COUNTIF($L$20:L123,"&lt;&gt;")&lt;2701,27,COUNTIF($L$20:L123,"&lt;&gt;")&lt;2801,28,COUNTIF($L$20:L123,"&lt;&gt;")&lt;2901,29,COUNTIF($L$20:L123,"&lt;&gt;")&lt;3001,30),"")</f>
        <v/>
      </c>
      <c r="AM123" t="str">
        <f t="shared" si="5"/>
        <v/>
      </c>
      <c r="AN123" t="str">
        <f t="shared" si="9"/>
        <v/>
      </c>
      <c r="AP123" t="str">
        <f t="shared" si="8"/>
        <v/>
      </c>
      <c r="AQ123" t="str">
        <f>IF(AO123="","",COUNTIFS(AM123:$AM$3019,AO123))</f>
        <v/>
      </c>
    </row>
    <row r="124" spans="1:43" x14ac:dyDescent="0.25">
      <c r="A124" s="6" t="str">
        <f>IF(COUNT($A$20:A123)&lt;&gt;$B$4,IF(A123="","",A123+1),"")</f>
        <v/>
      </c>
      <c r="B124" s="3"/>
      <c r="C124" s="3"/>
      <c r="D124" s="122"/>
      <c r="E124" s="3"/>
      <c r="F124" s="3"/>
      <c r="G124" s="3"/>
      <c r="H124" s="3"/>
      <c r="I124" s="120"/>
      <c r="J124" s="3"/>
      <c r="K124" s="119" t="str" cm="1">
        <f t="array" ref="K124">IF(OR($J$14 = "A",$J$14 = "B",$J$14 = "C"),IF(I124="","",IF(LEN(I124)&gt;2,_xlfn.IFS(ISNUMBER(SEARCH("_",I124)),I124,ISNUMBER(SEARCH(", ",I124)),SUBSTITUTE(I124,", ","_"),ISNUMBER(SEARCH("/ ",I124)),SUBSTITUTE(I124,"/ ","_"),ISNUMBER(SEARCH(",",I124)),SUBSTITUTE(I124,",","_"),ISNUMBER(SEARCH("/",I124)),SUBSTITUTE(I124,"/","_"),ISNUMBER(SEARCH("",I124)),I124),I124)),IF(OR($J$14 = "J",$J$14 = "K"),"",IF(D124="","",IF(LEN(D124)&gt;2,_xlfn.IFS(ISNUMBER(SEARCH("_",D124)),D124,ISNUMBER(SEARCH(", ",D124)),SUBSTITUTE(D124,", ","_"),ISNUMBER(SEARCH("/ ",D124)),SUBSTITUTE(D124,"/ ","_"),ISNUMBER(SEARCH(",",D124)),SUBSTITUTE(D124,",","_"),ISNUMBER(SEARCH("/",D124)),SUBSTITUTE(D124,"/","_"),ISNUMBER(SEARCH("",D124)),D124),D124))))</f>
        <v/>
      </c>
      <c r="L124" s="1"/>
      <c r="M124" s="1" t="str">
        <f t="shared" si="6"/>
        <v/>
      </c>
      <c r="N124" s="94" t="str">
        <f>IF($L124="None","",IF(ISERROR(VLOOKUP($L124,Info!$B$4:$B$266,1,FALSE)),"",VLOOKUP($L124,Info!$B$4:$L$266,5,FALSE)))</f>
        <v/>
      </c>
      <c r="O124" s="94" t="str">
        <f>IF(K124="","",IF(AND($J$12&lt;&gt;"ABC",N124="3"),"BAC",IF(N124="3","ABC",IF($J$12&lt;&gt;"ABC",IF($J$10="Standard",VLOOKUP(K124,Info!$BE$4:$BF$481,2,FALSE),VLOOKUP(K124,Info!$BI$4:$BJ$482,2,FALSE)),IF($J$10="Standard",VLOOKUP(K124,Info!$AG$4:$AH$2994,2,FALSE),VLOOKUP(K124,Info!$AK$4:$AL$2997,2,FALSE))))))</f>
        <v/>
      </c>
      <c r="P124" s="94" t="str">
        <f>IF($L124="None","",IF(ISERROR(VLOOKUP($L124,Info!$B$4:$B$266,1,FALSE)),"",VLOOKUP($L124,Info!$B$4:$L$266,3,FALSE)))</f>
        <v/>
      </c>
      <c r="Q124" s="96" t="str">
        <f>IF($L124="None","",IF(ISERROR(VLOOKUP($L124,Info!$B$4:$B$266,1,FALSE)),"",VLOOKUP($L124,Info!$B$4:$L$266,4,FALSE)))</f>
        <v/>
      </c>
      <c r="R124" s="1"/>
      <c r="S124" s="6" t="str">
        <f t="shared" si="7"/>
        <v/>
      </c>
      <c r="T124" s="6" t="str">
        <f>IF($L124="None","",IF(ISERROR(VLOOKUP($L124,Info!$B$4:$B$266,1,FALSE)),"",VLOOKUP($L124,Info!$B$4:$L$266,11,FALSE)))</f>
        <v/>
      </c>
      <c r="U124" s="1"/>
      <c r="V124" s="1"/>
      <c r="W124" s="1"/>
      <c r="X124" s="1" t="str">
        <f>IF($L124="None","",IF(ISERROR(VLOOKUP($L124,Info!$B$4:$B$266,1,FALSE)),"",IF(OR(W124="Metallic Liquid Tight",W124="Non-Metallic Liquid Tight",W124="LSZH",W124="Greenfield"),VLOOKUP($L124,Info!$B$4:$L$266,7,FALSE),"N/A")))</f>
        <v/>
      </c>
      <c r="Y124" s="1"/>
      <c r="Z124" s="96" t="str">
        <f>IF($L124="None","",IF(ISERROR(VLOOKUP($L124,Info!$B$4:$B$266,1,FALSE)),"",VLOOKUP($L124,Info!$B$4:$L$266,9,FALSE)))</f>
        <v/>
      </c>
      <c r="AA124" s="96" t="str">
        <f>IF($L124="None","",IF(ISERROR(VLOOKUP($L124,Info!$B$4:$B$266,1,FALSE)),"",VLOOKUP($L124,Info!$B$4:$L$266,8,FALSE)))</f>
        <v/>
      </c>
      <c r="AB124" s="96" t="str">
        <f>IF($L124="None","",IF(ISERROR(VLOOKUP($L124,Info!$B$4:$B$266,1,FALSE)),"",VLOOKUP($L124,Info!$B$4:$L$266,10,FALSE)))</f>
        <v/>
      </c>
      <c r="AC124" s="1" t="str">
        <f>IF(W124="SO Cable","Black,White",IF(O124="","",IF(P124="","",IF($J$12&lt;&gt;"ABC",IF(P124&lt;="250",VLOOKUP(O124,Info!$AZ$4:$BB$22,3,FALSE),VLOOKUP(O124,Info!$AZ$23:$BB$39,3,FALSE)),IF(P124&lt;="250",VLOOKUP(O124,Info!$AO$4:$AQ$22,3,FALSE),VLOOKUP(O124,Info!$AO$23:$AP$39,3,FALSE))))))</f>
        <v/>
      </c>
      <c r="AD124" s="1"/>
      <c r="AE124" s="1" t="str">
        <f>IF($L124="None","",IF(ISERROR(VLOOKUP($L124,Info!$B$4:$B$266,1,FALSE)),"",VLOOKUP($L124,Info!$B$4:$L$266,4,FALSE)))</f>
        <v/>
      </c>
      <c r="AF124" s="1" t="str">
        <f>IF($L124="None","",IF(ISERROR(VLOOKUP($L124,Info!$B$4:$B$266,1,FALSE)),"",VLOOKUP($L124,Info!$B$4:$L$266,6,FALSE)))</f>
        <v/>
      </c>
      <c r="AG124" s="1"/>
      <c r="AH124" s="33" t="str" cm="1">
        <f t="array" ref="AH124">IF(AND(L124&lt;&gt;"",O124&lt;&gt;"",R124:S124&lt;&gt;"",W124:X124&lt;&gt;"",Z124:AA124&lt;&gt;"",AC124&lt;&gt;""),"Good","Bad")</f>
        <v>Bad</v>
      </c>
      <c r="AL124" t="str" cm="1">
        <f t="array" ref="AL124">IF(R124&gt;0,_xlfn.IFS(COUNTIF($L$20:L124,"&lt;&gt;")&lt;101,1,COUNTIF($L$20:L124,"&lt;&gt;")&lt;201,2,COUNTIF($L$20:L124,"&lt;&gt;")&lt;301,3,COUNTIF($L$20:L124,"&lt;&gt;")&lt;401,4,COUNTIF($L$20:L124,"&lt;&gt;")&lt;501,5,COUNTIF($L$20:L124,"&lt;&gt;")&lt;601,6,COUNTIF($L$20:L124,"&lt;&gt;")&lt;701,7,COUNTIF($L$20:L124,"&lt;&gt;")&lt;801,8,COUNTIF($L$20:L124,"&lt;&gt;")&lt;901,9,COUNTIF($L$20:L124,"&lt;&gt;")&lt;1001,10,COUNTIF($L$20:L124,"&lt;&gt;")&lt;1101,11,COUNTIF($L$20:L124,"&lt;&gt;")&lt;1201,12,COUNTIF($L$20:L124,"&lt;&gt;")&lt;1301,13,COUNTIF($L$20:L124,"&lt;&gt;")&lt;1401,14,COUNTIF($L$20:L124,"&lt;&gt;")&lt;1501,15,COUNTIF($L$20:L124,"&lt;&gt;")&lt;1601,16,COUNTIF($L$20:L124,"&lt;&gt;")&lt;1701,17,COUNTIF($L$20:L124,"&lt;&gt;")&lt;1801,18,COUNTIF($L$20:L124,"&lt;&gt;")&lt;1901,19,COUNTIF($L$20:L124,"&lt;&gt;")&lt;2001,20,COUNTIF($L$20:L124,"&lt;&gt;")&lt;2101,21,COUNTIF($L$20:L124,"&lt;&gt;")&lt;2201,22,COUNTIF($L$20:L124,"&lt;&gt;")&lt;2301,23,COUNTIF($L$20:L124,"&lt;&gt;")&lt;2401,24,COUNTIF($L$20:L124,"&lt;&gt;")&lt;2501,25,COUNTIF($L$20:L124,"&lt;&gt;")&lt;2601,26,COUNTIF($L$20:L124,"&lt;&gt;")&lt;2701,27,COUNTIF($L$20:L124,"&lt;&gt;")&lt;2801,28,COUNTIF($L$20:L124,"&lt;&gt;")&lt;2901,29,COUNTIF($L$20:L124,"&lt;&gt;")&lt;3001,30),"")</f>
        <v/>
      </c>
      <c r="AM124" t="str">
        <f t="shared" si="5"/>
        <v/>
      </c>
      <c r="AN124" t="str">
        <f t="shared" si="9"/>
        <v/>
      </c>
      <c r="AP124" t="str">
        <f t="shared" si="8"/>
        <v/>
      </c>
      <c r="AQ124" t="str">
        <f>IF(AO124="","",COUNTIFS(AM124:$AM$3019,AO124))</f>
        <v/>
      </c>
    </row>
    <row r="125" spans="1:43" x14ac:dyDescent="0.25">
      <c r="A125" s="6" t="str">
        <f>IF(COUNT($A$20:A124)&lt;&gt;$B$4,IF(A124="","",A124+1),"")</f>
        <v/>
      </c>
      <c r="B125" s="3"/>
      <c r="C125" s="3"/>
      <c r="D125" s="122"/>
      <c r="E125" s="3"/>
      <c r="F125" s="3"/>
      <c r="G125" s="3"/>
      <c r="H125" s="3"/>
      <c r="I125" s="120"/>
      <c r="J125" s="3"/>
      <c r="K125" s="119" t="str" cm="1">
        <f t="array" ref="K125">IF(OR($J$14 = "A",$J$14 = "B",$J$14 = "C"),IF(I125="","",IF(LEN(I125)&gt;2,_xlfn.IFS(ISNUMBER(SEARCH("_",I125)),I125,ISNUMBER(SEARCH(", ",I125)),SUBSTITUTE(I125,", ","_"),ISNUMBER(SEARCH("/ ",I125)),SUBSTITUTE(I125,"/ ","_"),ISNUMBER(SEARCH(",",I125)),SUBSTITUTE(I125,",","_"),ISNUMBER(SEARCH("/",I125)),SUBSTITUTE(I125,"/","_"),ISNUMBER(SEARCH("",I125)),I125),I125)),IF(OR($J$14 = "J",$J$14 = "K"),"",IF(D125="","",IF(LEN(D125)&gt;2,_xlfn.IFS(ISNUMBER(SEARCH("_",D125)),D125,ISNUMBER(SEARCH(", ",D125)),SUBSTITUTE(D125,", ","_"),ISNUMBER(SEARCH("/ ",D125)),SUBSTITUTE(D125,"/ ","_"),ISNUMBER(SEARCH(",",D125)),SUBSTITUTE(D125,",","_"),ISNUMBER(SEARCH("/",D125)),SUBSTITUTE(D125,"/","_"),ISNUMBER(SEARCH("",D125)),D125),D125))))</f>
        <v/>
      </c>
      <c r="L125" s="1"/>
      <c r="M125" s="1" t="str">
        <f t="shared" si="6"/>
        <v/>
      </c>
      <c r="N125" s="94" t="str">
        <f>IF($L125="None","",IF(ISERROR(VLOOKUP($L125,Info!$B$4:$B$266,1,FALSE)),"",VLOOKUP($L125,Info!$B$4:$L$266,5,FALSE)))</f>
        <v/>
      </c>
      <c r="O125" s="94" t="str">
        <f>IF(K125="","",IF(AND($J$12&lt;&gt;"ABC",N125="3"),"BAC",IF(N125="3","ABC",IF($J$12&lt;&gt;"ABC",IF($J$10="Standard",VLOOKUP(K125,Info!$BE$4:$BF$481,2,FALSE),VLOOKUP(K125,Info!$BI$4:$BJ$482,2,FALSE)),IF($J$10="Standard",VLOOKUP(K125,Info!$AG$4:$AH$2994,2,FALSE),VLOOKUP(K125,Info!$AK$4:$AL$2997,2,FALSE))))))</f>
        <v/>
      </c>
      <c r="P125" s="94" t="str">
        <f>IF($L125="None","",IF(ISERROR(VLOOKUP($L125,Info!$B$4:$B$266,1,FALSE)),"",VLOOKUP($L125,Info!$B$4:$L$266,3,FALSE)))</f>
        <v/>
      </c>
      <c r="Q125" s="96" t="str">
        <f>IF($L125="None","",IF(ISERROR(VLOOKUP($L125,Info!$B$4:$B$266,1,FALSE)),"",VLOOKUP($L125,Info!$B$4:$L$266,4,FALSE)))</f>
        <v/>
      </c>
      <c r="R125" s="1"/>
      <c r="S125" s="6" t="str">
        <f t="shared" si="7"/>
        <v/>
      </c>
      <c r="T125" s="6" t="str">
        <f>IF($L125="None","",IF(ISERROR(VLOOKUP($L125,Info!$B$4:$B$266,1,FALSE)),"",VLOOKUP($L125,Info!$B$4:$L$266,11,FALSE)))</f>
        <v/>
      </c>
      <c r="U125" s="1"/>
      <c r="V125" s="1"/>
      <c r="W125" s="1"/>
      <c r="X125" s="1" t="str">
        <f>IF($L125="None","",IF(ISERROR(VLOOKUP($L125,Info!$B$4:$B$266,1,FALSE)),"",IF(OR(W125="Metallic Liquid Tight",W125="Non-Metallic Liquid Tight",W125="LSZH",W125="Greenfield"),VLOOKUP($L125,Info!$B$4:$L$266,7,FALSE),"N/A")))</f>
        <v/>
      </c>
      <c r="Y125" s="1"/>
      <c r="Z125" s="96" t="str">
        <f>IF($L125="None","",IF(ISERROR(VLOOKUP($L125,Info!$B$4:$B$266,1,FALSE)),"",VLOOKUP($L125,Info!$B$4:$L$266,9,FALSE)))</f>
        <v/>
      </c>
      <c r="AA125" s="96" t="str">
        <f>IF($L125="None","",IF(ISERROR(VLOOKUP($L125,Info!$B$4:$B$266,1,FALSE)),"",VLOOKUP($L125,Info!$B$4:$L$266,8,FALSE)))</f>
        <v/>
      </c>
      <c r="AB125" s="96" t="str">
        <f>IF($L125="None","",IF(ISERROR(VLOOKUP($L125,Info!$B$4:$B$266,1,FALSE)),"",VLOOKUP($L125,Info!$B$4:$L$266,10,FALSE)))</f>
        <v/>
      </c>
      <c r="AC125" s="1" t="str">
        <f>IF(W125="SO Cable","Black,White",IF(O125="","",IF(P125="","",IF($J$12&lt;&gt;"ABC",IF(P125&lt;="250",VLOOKUP(O125,Info!$AZ$4:$BB$22,3,FALSE),VLOOKUP(O125,Info!$AZ$23:$BB$39,3,FALSE)),IF(P125&lt;="250",VLOOKUP(O125,Info!$AO$4:$AQ$22,3,FALSE),VLOOKUP(O125,Info!$AO$23:$AP$39,3,FALSE))))))</f>
        <v/>
      </c>
      <c r="AD125" s="1"/>
      <c r="AE125" s="1" t="str">
        <f>IF($L125="None","",IF(ISERROR(VLOOKUP($L125,Info!$B$4:$B$266,1,FALSE)),"",VLOOKUP($L125,Info!$B$4:$L$266,4,FALSE)))</f>
        <v/>
      </c>
      <c r="AF125" s="1" t="str">
        <f>IF($L125="None","",IF(ISERROR(VLOOKUP($L125,Info!$B$4:$B$266,1,FALSE)),"",VLOOKUP($L125,Info!$B$4:$L$266,6,FALSE)))</f>
        <v/>
      </c>
      <c r="AG125" s="1"/>
      <c r="AH125" s="33" t="str" cm="1">
        <f t="array" ref="AH125">IF(AND(L125&lt;&gt;"",O125&lt;&gt;"",R125:S125&lt;&gt;"",W125:X125&lt;&gt;"",Z125:AA125&lt;&gt;"",AC125&lt;&gt;""),"Good","Bad")</f>
        <v>Bad</v>
      </c>
      <c r="AL125" t="str" cm="1">
        <f t="array" ref="AL125">IF(R125&gt;0,_xlfn.IFS(COUNTIF($L$20:L125,"&lt;&gt;")&lt;101,1,COUNTIF($L$20:L125,"&lt;&gt;")&lt;201,2,COUNTIF($L$20:L125,"&lt;&gt;")&lt;301,3,COUNTIF($L$20:L125,"&lt;&gt;")&lt;401,4,COUNTIF($L$20:L125,"&lt;&gt;")&lt;501,5,COUNTIF($L$20:L125,"&lt;&gt;")&lt;601,6,COUNTIF($L$20:L125,"&lt;&gt;")&lt;701,7,COUNTIF($L$20:L125,"&lt;&gt;")&lt;801,8,COUNTIF($L$20:L125,"&lt;&gt;")&lt;901,9,COUNTIF($L$20:L125,"&lt;&gt;")&lt;1001,10,COUNTIF($L$20:L125,"&lt;&gt;")&lt;1101,11,COUNTIF($L$20:L125,"&lt;&gt;")&lt;1201,12,COUNTIF($L$20:L125,"&lt;&gt;")&lt;1301,13,COUNTIF($L$20:L125,"&lt;&gt;")&lt;1401,14,COUNTIF($L$20:L125,"&lt;&gt;")&lt;1501,15,COUNTIF($L$20:L125,"&lt;&gt;")&lt;1601,16,COUNTIF($L$20:L125,"&lt;&gt;")&lt;1701,17,COUNTIF($L$20:L125,"&lt;&gt;")&lt;1801,18,COUNTIF($L$20:L125,"&lt;&gt;")&lt;1901,19,COUNTIF($L$20:L125,"&lt;&gt;")&lt;2001,20,COUNTIF($L$20:L125,"&lt;&gt;")&lt;2101,21,COUNTIF($L$20:L125,"&lt;&gt;")&lt;2201,22,COUNTIF($L$20:L125,"&lt;&gt;")&lt;2301,23,COUNTIF($L$20:L125,"&lt;&gt;")&lt;2401,24,COUNTIF($L$20:L125,"&lt;&gt;")&lt;2501,25,COUNTIF($L$20:L125,"&lt;&gt;")&lt;2601,26,COUNTIF($L$20:L125,"&lt;&gt;")&lt;2701,27,COUNTIF($L$20:L125,"&lt;&gt;")&lt;2801,28,COUNTIF($L$20:L125,"&lt;&gt;")&lt;2901,29,COUNTIF($L$20:L125,"&lt;&gt;")&lt;3001,30),"")</f>
        <v/>
      </c>
      <c r="AM125" t="str">
        <f t="shared" si="5"/>
        <v/>
      </c>
      <c r="AN125" t="str">
        <f t="shared" si="9"/>
        <v/>
      </c>
      <c r="AP125" t="str">
        <f t="shared" si="8"/>
        <v/>
      </c>
      <c r="AQ125" t="str">
        <f>IF(AO125="","",COUNTIFS(AM125:$AM$3019,AO125))</f>
        <v/>
      </c>
    </row>
    <row r="126" spans="1:43" x14ac:dyDescent="0.25">
      <c r="A126" s="6" t="str">
        <f>IF(COUNT($A$20:A125)&lt;&gt;$B$4,IF(A125="","",A125+1),"")</f>
        <v/>
      </c>
      <c r="B126" s="3"/>
      <c r="C126" s="3"/>
      <c r="D126" s="122"/>
      <c r="E126" s="3"/>
      <c r="F126" s="3"/>
      <c r="G126" s="3"/>
      <c r="H126" s="3"/>
      <c r="I126" s="120"/>
      <c r="J126" s="3"/>
      <c r="K126" s="119" t="str" cm="1">
        <f t="array" ref="K126">IF(OR($J$14 = "A",$J$14 = "B",$J$14 = "C"),IF(I126="","",IF(LEN(I126)&gt;2,_xlfn.IFS(ISNUMBER(SEARCH("_",I126)),I126,ISNUMBER(SEARCH(", ",I126)),SUBSTITUTE(I126,", ","_"),ISNUMBER(SEARCH("/ ",I126)),SUBSTITUTE(I126,"/ ","_"),ISNUMBER(SEARCH(",",I126)),SUBSTITUTE(I126,",","_"),ISNUMBER(SEARCH("/",I126)),SUBSTITUTE(I126,"/","_"),ISNUMBER(SEARCH("",I126)),I126),I126)),IF(OR($J$14 = "J",$J$14 = "K"),"",IF(D126="","",IF(LEN(D126)&gt;2,_xlfn.IFS(ISNUMBER(SEARCH("_",D126)),D126,ISNUMBER(SEARCH(", ",D126)),SUBSTITUTE(D126,", ","_"),ISNUMBER(SEARCH("/ ",D126)),SUBSTITUTE(D126,"/ ","_"),ISNUMBER(SEARCH(",",D126)),SUBSTITUTE(D126,",","_"),ISNUMBER(SEARCH("/",D126)),SUBSTITUTE(D126,"/","_"),ISNUMBER(SEARCH("",D126)),D126),D126))))</f>
        <v/>
      </c>
      <c r="L126" s="1"/>
      <c r="M126" s="1" t="str">
        <f t="shared" si="6"/>
        <v/>
      </c>
      <c r="N126" s="94" t="str">
        <f>IF($L126="None","",IF(ISERROR(VLOOKUP($L126,Info!$B$4:$B$266,1,FALSE)),"",VLOOKUP($L126,Info!$B$4:$L$266,5,FALSE)))</f>
        <v/>
      </c>
      <c r="O126" s="94" t="str">
        <f>IF(K126="","",IF(AND($J$12&lt;&gt;"ABC",N126="3"),"BAC",IF(N126="3","ABC",IF($J$12&lt;&gt;"ABC",IF($J$10="Standard",VLOOKUP(K126,Info!$BE$4:$BF$481,2,FALSE),VLOOKUP(K126,Info!$BI$4:$BJ$482,2,FALSE)),IF($J$10="Standard",VLOOKUP(K126,Info!$AG$4:$AH$2994,2,FALSE),VLOOKUP(K126,Info!$AK$4:$AL$2997,2,FALSE))))))</f>
        <v/>
      </c>
      <c r="P126" s="94" t="str">
        <f>IF($L126="None","",IF(ISERROR(VLOOKUP($L126,Info!$B$4:$B$266,1,FALSE)),"",VLOOKUP($L126,Info!$B$4:$L$266,3,FALSE)))</f>
        <v/>
      </c>
      <c r="Q126" s="96" t="str">
        <f>IF($L126="None","",IF(ISERROR(VLOOKUP($L126,Info!$B$4:$B$266,1,FALSE)),"",VLOOKUP($L126,Info!$B$4:$L$266,4,FALSE)))</f>
        <v/>
      </c>
      <c r="R126" s="1"/>
      <c r="S126" s="6" t="str">
        <f t="shared" si="7"/>
        <v/>
      </c>
      <c r="T126" s="6" t="str">
        <f>IF($L126="None","",IF(ISERROR(VLOOKUP($L126,Info!$B$4:$B$266,1,FALSE)),"",VLOOKUP($L126,Info!$B$4:$L$266,11,FALSE)))</f>
        <v/>
      </c>
      <c r="U126" s="1"/>
      <c r="V126" s="1"/>
      <c r="W126" s="1"/>
      <c r="X126" s="1" t="str">
        <f>IF($L126="None","",IF(ISERROR(VLOOKUP($L126,Info!$B$4:$B$266,1,FALSE)),"",IF(OR(W126="Metallic Liquid Tight",W126="Non-Metallic Liquid Tight",W126="LSZH",W126="Greenfield"),VLOOKUP($L126,Info!$B$4:$L$266,7,FALSE),"N/A")))</f>
        <v/>
      </c>
      <c r="Y126" s="1"/>
      <c r="Z126" s="96" t="str">
        <f>IF($L126="None","",IF(ISERROR(VLOOKUP($L126,Info!$B$4:$B$266,1,FALSE)),"",VLOOKUP($L126,Info!$B$4:$L$266,9,FALSE)))</f>
        <v/>
      </c>
      <c r="AA126" s="96" t="str">
        <f>IF($L126="None","",IF(ISERROR(VLOOKUP($L126,Info!$B$4:$B$266,1,FALSE)),"",VLOOKUP($L126,Info!$B$4:$L$266,8,FALSE)))</f>
        <v/>
      </c>
      <c r="AB126" s="96" t="str">
        <f>IF($L126="None","",IF(ISERROR(VLOOKUP($L126,Info!$B$4:$B$266,1,FALSE)),"",VLOOKUP($L126,Info!$B$4:$L$266,10,FALSE)))</f>
        <v/>
      </c>
      <c r="AC126" s="1" t="str">
        <f>IF(W126="SO Cable","Black,White",IF(O126="","",IF(P126="","",IF($J$12&lt;&gt;"ABC",IF(P126&lt;="250",VLOOKUP(O126,Info!$AZ$4:$BB$22,3,FALSE),VLOOKUP(O126,Info!$AZ$23:$BB$39,3,FALSE)),IF(P126&lt;="250",VLOOKUP(O126,Info!$AO$4:$AQ$22,3,FALSE),VLOOKUP(O126,Info!$AO$23:$AP$39,3,FALSE))))))</f>
        <v/>
      </c>
      <c r="AD126" s="1"/>
      <c r="AE126" s="1" t="str">
        <f>IF($L126="None","",IF(ISERROR(VLOOKUP($L126,Info!$B$4:$B$266,1,FALSE)),"",VLOOKUP($L126,Info!$B$4:$L$266,4,FALSE)))</f>
        <v/>
      </c>
      <c r="AF126" s="1" t="str">
        <f>IF($L126="None","",IF(ISERROR(VLOOKUP($L126,Info!$B$4:$B$266,1,FALSE)),"",VLOOKUP($L126,Info!$B$4:$L$266,6,FALSE)))</f>
        <v/>
      </c>
      <c r="AG126" s="1"/>
      <c r="AH126" s="33" t="str" cm="1">
        <f t="array" ref="AH126">IF(AND(L126&lt;&gt;"",O126&lt;&gt;"",R126:S126&lt;&gt;"",W126:X126&lt;&gt;"",Z126:AA126&lt;&gt;"",AC126&lt;&gt;""),"Good","Bad")</f>
        <v>Bad</v>
      </c>
      <c r="AL126" t="str" cm="1">
        <f t="array" ref="AL126">IF(R126&gt;0,_xlfn.IFS(COUNTIF($L$20:L126,"&lt;&gt;")&lt;101,1,COUNTIF($L$20:L126,"&lt;&gt;")&lt;201,2,COUNTIF($L$20:L126,"&lt;&gt;")&lt;301,3,COUNTIF($L$20:L126,"&lt;&gt;")&lt;401,4,COUNTIF($L$20:L126,"&lt;&gt;")&lt;501,5,COUNTIF($L$20:L126,"&lt;&gt;")&lt;601,6,COUNTIF($L$20:L126,"&lt;&gt;")&lt;701,7,COUNTIF($L$20:L126,"&lt;&gt;")&lt;801,8,COUNTIF($L$20:L126,"&lt;&gt;")&lt;901,9,COUNTIF($L$20:L126,"&lt;&gt;")&lt;1001,10,COUNTIF($L$20:L126,"&lt;&gt;")&lt;1101,11,COUNTIF($L$20:L126,"&lt;&gt;")&lt;1201,12,COUNTIF($L$20:L126,"&lt;&gt;")&lt;1301,13,COUNTIF($L$20:L126,"&lt;&gt;")&lt;1401,14,COUNTIF($L$20:L126,"&lt;&gt;")&lt;1501,15,COUNTIF($L$20:L126,"&lt;&gt;")&lt;1601,16,COUNTIF($L$20:L126,"&lt;&gt;")&lt;1701,17,COUNTIF($L$20:L126,"&lt;&gt;")&lt;1801,18,COUNTIF($L$20:L126,"&lt;&gt;")&lt;1901,19,COUNTIF($L$20:L126,"&lt;&gt;")&lt;2001,20,COUNTIF($L$20:L126,"&lt;&gt;")&lt;2101,21,COUNTIF($L$20:L126,"&lt;&gt;")&lt;2201,22,COUNTIF($L$20:L126,"&lt;&gt;")&lt;2301,23,COUNTIF($L$20:L126,"&lt;&gt;")&lt;2401,24,COUNTIF($L$20:L126,"&lt;&gt;")&lt;2501,25,COUNTIF($L$20:L126,"&lt;&gt;")&lt;2601,26,COUNTIF($L$20:L126,"&lt;&gt;")&lt;2701,27,COUNTIF($L$20:L126,"&lt;&gt;")&lt;2801,28,COUNTIF($L$20:L126,"&lt;&gt;")&lt;2901,29,COUNTIF($L$20:L126,"&lt;&gt;")&lt;3001,30),"")</f>
        <v/>
      </c>
      <c r="AM126" t="str">
        <f t="shared" si="5"/>
        <v/>
      </c>
      <c r="AN126" t="str">
        <f t="shared" si="9"/>
        <v/>
      </c>
      <c r="AP126" t="str">
        <f t="shared" si="8"/>
        <v/>
      </c>
      <c r="AQ126" t="str">
        <f>IF(AO126="","",COUNTIFS(AM126:$AM$3019,AO126))</f>
        <v/>
      </c>
    </row>
    <row r="127" spans="1:43" x14ac:dyDescent="0.25">
      <c r="A127" s="6" t="str">
        <f>IF(COUNT($A$20:A126)&lt;&gt;$B$4,IF(A126="","",A126+1),"")</f>
        <v/>
      </c>
      <c r="B127" s="3"/>
      <c r="C127" s="3"/>
      <c r="D127" s="122"/>
      <c r="E127" s="3"/>
      <c r="F127" s="3"/>
      <c r="G127" s="3"/>
      <c r="H127" s="3"/>
      <c r="I127" s="120"/>
      <c r="J127" s="3"/>
      <c r="K127" s="119" t="str" cm="1">
        <f t="array" ref="K127">IF(OR($J$14 = "A",$J$14 = "B",$J$14 = "C"),IF(I127="","",IF(LEN(I127)&gt;2,_xlfn.IFS(ISNUMBER(SEARCH("_",I127)),I127,ISNUMBER(SEARCH(", ",I127)),SUBSTITUTE(I127,", ","_"),ISNUMBER(SEARCH("/ ",I127)),SUBSTITUTE(I127,"/ ","_"),ISNUMBER(SEARCH(",",I127)),SUBSTITUTE(I127,",","_"),ISNUMBER(SEARCH("/",I127)),SUBSTITUTE(I127,"/","_"),ISNUMBER(SEARCH("",I127)),I127),I127)),IF(OR($J$14 = "J",$J$14 = "K"),"",IF(D127="","",IF(LEN(D127)&gt;2,_xlfn.IFS(ISNUMBER(SEARCH("_",D127)),D127,ISNUMBER(SEARCH(", ",D127)),SUBSTITUTE(D127,", ","_"),ISNUMBER(SEARCH("/ ",D127)),SUBSTITUTE(D127,"/ ","_"),ISNUMBER(SEARCH(",",D127)),SUBSTITUTE(D127,",","_"),ISNUMBER(SEARCH("/",D127)),SUBSTITUTE(D127,"/","_"),ISNUMBER(SEARCH("",D127)),D127),D127))))</f>
        <v/>
      </c>
      <c r="L127" s="1"/>
      <c r="M127" s="1" t="str">
        <f t="shared" si="6"/>
        <v/>
      </c>
      <c r="N127" s="94" t="str">
        <f>IF($L127="None","",IF(ISERROR(VLOOKUP($L127,Info!$B$4:$B$266,1,FALSE)),"",VLOOKUP($L127,Info!$B$4:$L$266,5,FALSE)))</f>
        <v/>
      </c>
      <c r="O127" s="94" t="str">
        <f>IF(K127="","",IF(AND($J$12&lt;&gt;"ABC",N127="3"),"BAC",IF(N127="3","ABC",IF($J$12&lt;&gt;"ABC",IF($J$10="Standard",VLOOKUP(K127,Info!$BE$4:$BF$481,2,FALSE),VLOOKUP(K127,Info!$BI$4:$BJ$482,2,FALSE)),IF($J$10="Standard",VLOOKUP(K127,Info!$AG$4:$AH$2994,2,FALSE),VLOOKUP(K127,Info!$AK$4:$AL$2997,2,FALSE))))))</f>
        <v/>
      </c>
      <c r="P127" s="94" t="str">
        <f>IF($L127="None","",IF(ISERROR(VLOOKUP($L127,Info!$B$4:$B$266,1,FALSE)),"",VLOOKUP($L127,Info!$B$4:$L$266,3,FALSE)))</f>
        <v/>
      </c>
      <c r="Q127" s="96" t="str">
        <f>IF($L127="None","",IF(ISERROR(VLOOKUP($L127,Info!$B$4:$B$266,1,FALSE)),"",VLOOKUP($L127,Info!$B$4:$L$266,4,FALSE)))</f>
        <v/>
      </c>
      <c r="R127" s="1"/>
      <c r="S127" s="6" t="str">
        <f t="shared" si="7"/>
        <v/>
      </c>
      <c r="T127" s="6" t="str">
        <f>IF($L127="None","",IF(ISERROR(VLOOKUP($L127,Info!$B$4:$B$266,1,FALSE)),"",VLOOKUP($L127,Info!$B$4:$L$266,11,FALSE)))</f>
        <v/>
      </c>
      <c r="U127" s="1"/>
      <c r="V127" s="1"/>
      <c r="W127" s="1"/>
      <c r="X127" s="1" t="str">
        <f>IF($L127="None","",IF(ISERROR(VLOOKUP($L127,Info!$B$4:$B$266,1,FALSE)),"",IF(OR(W127="Metallic Liquid Tight",W127="Non-Metallic Liquid Tight",W127="LSZH",W127="Greenfield"),VLOOKUP($L127,Info!$B$4:$L$266,7,FALSE),"N/A")))</f>
        <v/>
      </c>
      <c r="Y127" s="1"/>
      <c r="Z127" s="96" t="str">
        <f>IF($L127="None","",IF(ISERROR(VLOOKUP($L127,Info!$B$4:$B$266,1,FALSE)),"",VLOOKUP($L127,Info!$B$4:$L$266,9,FALSE)))</f>
        <v/>
      </c>
      <c r="AA127" s="96" t="str">
        <f>IF($L127="None","",IF(ISERROR(VLOOKUP($L127,Info!$B$4:$B$266,1,FALSE)),"",VLOOKUP($L127,Info!$B$4:$L$266,8,FALSE)))</f>
        <v/>
      </c>
      <c r="AB127" s="96" t="str">
        <f>IF($L127="None","",IF(ISERROR(VLOOKUP($L127,Info!$B$4:$B$266,1,FALSE)),"",VLOOKUP($L127,Info!$B$4:$L$266,10,FALSE)))</f>
        <v/>
      </c>
      <c r="AC127" s="1" t="str">
        <f>IF(W127="SO Cable","Black,White",IF(O127="","",IF(P127="","",IF($J$12&lt;&gt;"ABC",IF(P127&lt;="250",VLOOKUP(O127,Info!$AZ$4:$BB$22,3,FALSE),VLOOKUP(O127,Info!$AZ$23:$BB$39,3,FALSE)),IF(P127&lt;="250",VLOOKUP(O127,Info!$AO$4:$AQ$22,3,FALSE),VLOOKUP(O127,Info!$AO$23:$AP$39,3,FALSE))))))</f>
        <v/>
      </c>
      <c r="AD127" s="1"/>
      <c r="AE127" s="1" t="str">
        <f>IF($L127="None","",IF(ISERROR(VLOOKUP($L127,Info!$B$4:$B$266,1,FALSE)),"",VLOOKUP($L127,Info!$B$4:$L$266,4,FALSE)))</f>
        <v/>
      </c>
      <c r="AF127" s="1" t="str">
        <f>IF($L127="None","",IF(ISERROR(VLOOKUP($L127,Info!$B$4:$B$266,1,FALSE)),"",VLOOKUP($L127,Info!$B$4:$L$266,6,FALSE)))</f>
        <v/>
      </c>
      <c r="AG127" s="1"/>
      <c r="AH127" s="33" t="str" cm="1">
        <f t="array" ref="AH127">IF(AND(L127&lt;&gt;"",O127&lt;&gt;"",R127:S127&lt;&gt;"",W127:X127&lt;&gt;"",Z127:AA127&lt;&gt;"",AC127&lt;&gt;""),"Good","Bad")</f>
        <v>Bad</v>
      </c>
      <c r="AL127" t="str" cm="1">
        <f t="array" ref="AL127">IF(R127&gt;0,_xlfn.IFS(COUNTIF($L$20:L127,"&lt;&gt;")&lt;101,1,COUNTIF($L$20:L127,"&lt;&gt;")&lt;201,2,COUNTIF($L$20:L127,"&lt;&gt;")&lt;301,3,COUNTIF($L$20:L127,"&lt;&gt;")&lt;401,4,COUNTIF($L$20:L127,"&lt;&gt;")&lt;501,5,COUNTIF($L$20:L127,"&lt;&gt;")&lt;601,6,COUNTIF($L$20:L127,"&lt;&gt;")&lt;701,7,COUNTIF($L$20:L127,"&lt;&gt;")&lt;801,8,COUNTIF($L$20:L127,"&lt;&gt;")&lt;901,9,COUNTIF($L$20:L127,"&lt;&gt;")&lt;1001,10,COUNTIF($L$20:L127,"&lt;&gt;")&lt;1101,11,COUNTIF($L$20:L127,"&lt;&gt;")&lt;1201,12,COUNTIF($L$20:L127,"&lt;&gt;")&lt;1301,13,COUNTIF($L$20:L127,"&lt;&gt;")&lt;1401,14,COUNTIF($L$20:L127,"&lt;&gt;")&lt;1501,15,COUNTIF($L$20:L127,"&lt;&gt;")&lt;1601,16,COUNTIF($L$20:L127,"&lt;&gt;")&lt;1701,17,COUNTIF($L$20:L127,"&lt;&gt;")&lt;1801,18,COUNTIF($L$20:L127,"&lt;&gt;")&lt;1901,19,COUNTIF($L$20:L127,"&lt;&gt;")&lt;2001,20,COUNTIF($L$20:L127,"&lt;&gt;")&lt;2101,21,COUNTIF($L$20:L127,"&lt;&gt;")&lt;2201,22,COUNTIF($L$20:L127,"&lt;&gt;")&lt;2301,23,COUNTIF($L$20:L127,"&lt;&gt;")&lt;2401,24,COUNTIF($L$20:L127,"&lt;&gt;")&lt;2501,25,COUNTIF($L$20:L127,"&lt;&gt;")&lt;2601,26,COUNTIF($L$20:L127,"&lt;&gt;")&lt;2701,27,COUNTIF($L$20:L127,"&lt;&gt;")&lt;2801,28,COUNTIF($L$20:L127,"&lt;&gt;")&lt;2901,29,COUNTIF($L$20:L127,"&lt;&gt;")&lt;3001,30),"")</f>
        <v/>
      </c>
      <c r="AM127" t="str">
        <f t="shared" si="5"/>
        <v/>
      </c>
      <c r="AN127" t="str">
        <f t="shared" si="9"/>
        <v/>
      </c>
      <c r="AP127" t="str">
        <f t="shared" si="8"/>
        <v/>
      </c>
      <c r="AQ127" t="str">
        <f>IF(AO127="","",COUNTIFS(AM127:$AM$3019,AO127))</f>
        <v/>
      </c>
    </row>
    <row r="128" spans="1:43" x14ac:dyDescent="0.25">
      <c r="A128" s="6" t="str">
        <f>IF(COUNT($A$20:A127)&lt;&gt;$B$4,IF(A127="","",A127+1),"")</f>
        <v/>
      </c>
      <c r="B128" s="3"/>
      <c r="C128" s="3"/>
      <c r="D128" s="122"/>
      <c r="E128" s="3"/>
      <c r="F128" s="3"/>
      <c r="G128" s="3"/>
      <c r="H128" s="3"/>
      <c r="I128" s="120"/>
      <c r="J128" s="3"/>
      <c r="K128" s="119" t="str" cm="1">
        <f t="array" ref="K128">IF(OR($J$14 = "A",$J$14 = "B",$J$14 = "C"),IF(I128="","",IF(LEN(I128)&gt;2,_xlfn.IFS(ISNUMBER(SEARCH("_",I128)),I128,ISNUMBER(SEARCH(", ",I128)),SUBSTITUTE(I128,", ","_"),ISNUMBER(SEARCH("/ ",I128)),SUBSTITUTE(I128,"/ ","_"),ISNUMBER(SEARCH(",",I128)),SUBSTITUTE(I128,",","_"),ISNUMBER(SEARCH("/",I128)),SUBSTITUTE(I128,"/","_"),ISNUMBER(SEARCH("",I128)),I128),I128)),IF(OR($J$14 = "J",$J$14 = "K"),"",IF(D128="","",IF(LEN(D128)&gt;2,_xlfn.IFS(ISNUMBER(SEARCH("_",D128)),D128,ISNUMBER(SEARCH(", ",D128)),SUBSTITUTE(D128,", ","_"),ISNUMBER(SEARCH("/ ",D128)),SUBSTITUTE(D128,"/ ","_"),ISNUMBER(SEARCH(",",D128)),SUBSTITUTE(D128,",","_"),ISNUMBER(SEARCH("/",D128)),SUBSTITUTE(D128,"/","_"),ISNUMBER(SEARCH("",D128)),D128),D128))))</f>
        <v/>
      </c>
      <c r="L128" s="1"/>
      <c r="M128" s="1" t="str">
        <f t="shared" si="6"/>
        <v/>
      </c>
      <c r="N128" s="94" t="str">
        <f>IF($L128="None","",IF(ISERROR(VLOOKUP($L128,Info!$B$4:$B$266,1,FALSE)),"",VLOOKUP($L128,Info!$B$4:$L$266,5,FALSE)))</f>
        <v/>
      </c>
      <c r="O128" s="94" t="str">
        <f>IF(K128="","",IF(AND($J$12&lt;&gt;"ABC",N128="3"),"BAC",IF(N128="3","ABC",IF($J$12&lt;&gt;"ABC",IF($J$10="Standard",VLOOKUP(K128,Info!$BE$4:$BF$481,2,FALSE),VLOOKUP(K128,Info!$BI$4:$BJ$482,2,FALSE)),IF($J$10="Standard",VLOOKUP(K128,Info!$AG$4:$AH$2994,2,FALSE),VLOOKUP(K128,Info!$AK$4:$AL$2997,2,FALSE))))))</f>
        <v/>
      </c>
      <c r="P128" s="94" t="str">
        <f>IF($L128="None","",IF(ISERROR(VLOOKUP($L128,Info!$B$4:$B$266,1,FALSE)),"",VLOOKUP($L128,Info!$B$4:$L$266,3,FALSE)))</f>
        <v/>
      </c>
      <c r="Q128" s="96" t="str">
        <f>IF($L128="None","",IF(ISERROR(VLOOKUP($L128,Info!$B$4:$B$266,1,FALSE)),"",VLOOKUP($L128,Info!$B$4:$L$266,4,FALSE)))</f>
        <v/>
      </c>
      <c r="R128" s="1"/>
      <c r="S128" s="6" t="str">
        <f t="shared" si="7"/>
        <v/>
      </c>
      <c r="T128" s="6" t="str">
        <f>IF($L128="None","",IF(ISERROR(VLOOKUP($L128,Info!$B$4:$B$266,1,FALSE)),"",VLOOKUP($L128,Info!$B$4:$L$266,11,FALSE)))</f>
        <v/>
      </c>
      <c r="U128" s="1"/>
      <c r="V128" s="1"/>
      <c r="W128" s="1"/>
      <c r="X128" s="1" t="str">
        <f>IF($L128="None","",IF(ISERROR(VLOOKUP($L128,Info!$B$4:$B$266,1,FALSE)),"",IF(OR(W128="Metallic Liquid Tight",W128="Non-Metallic Liquid Tight",W128="LSZH",W128="Greenfield"),VLOOKUP($L128,Info!$B$4:$L$266,7,FALSE),"N/A")))</f>
        <v/>
      </c>
      <c r="Y128" s="1"/>
      <c r="Z128" s="96" t="str">
        <f>IF($L128="None","",IF(ISERROR(VLOOKUP($L128,Info!$B$4:$B$266,1,FALSE)),"",VLOOKUP($L128,Info!$B$4:$L$266,9,FALSE)))</f>
        <v/>
      </c>
      <c r="AA128" s="96" t="str">
        <f>IF($L128="None","",IF(ISERROR(VLOOKUP($L128,Info!$B$4:$B$266,1,FALSE)),"",VLOOKUP($L128,Info!$B$4:$L$266,8,FALSE)))</f>
        <v/>
      </c>
      <c r="AB128" s="96" t="str">
        <f>IF($L128="None","",IF(ISERROR(VLOOKUP($L128,Info!$B$4:$B$266,1,FALSE)),"",VLOOKUP($L128,Info!$B$4:$L$266,10,FALSE)))</f>
        <v/>
      </c>
      <c r="AC128" s="1" t="str">
        <f>IF(W128="SO Cable","Black,White",IF(O128="","",IF(P128="","",IF($J$12&lt;&gt;"ABC",IF(P128&lt;="250",VLOOKUP(O128,Info!$AZ$4:$BB$22,3,FALSE),VLOOKUP(O128,Info!$AZ$23:$BB$39,3,FALSE)),IF(P128&lt;="250",VLOOKUP(O128,Info!$AO$4:$AQ$22,3,FALSE),VLOOKUP(O128,Info!$AO$23:$AP$39,3,FALSE))))))</f>
        <v/>
      </c>
      <c r="AD128" s="1"/>
      <c r="AE128" s="1" t="str">
        <f>IF($L128="None","",IF(ISERROR(VLOOKUP($L128,Info!$B$4:$B$266,1,FALSE)),"",VLOOKUP($L128,Info!$B$4:$L$266,4,FALSE)))</f>
        <v/>
      </c>
      <c r="AF128" s="1" t="str">
        <f>IF($L128="None","",IF(ISERROR(VLOOKUP($L128,Info!$B$4:$B$266,1,FALSE)),"",VLOOKUP($L128,Info!$B$4:$L$266,6,FALSE)))</f>
        <v/>
      </c>
      <c r="AG128" s="1"/>
      <c r="AH128" s="33" t="str" cm="1">
        <f t="array" ref="AH128">IF(AND(L128&lt;&gt;"",O128&lt;&gt;"",R128:S128&lt;&gt;"",W128:X128&lt;&gt;"",Z128:AA128&lt;&gt;"",AC128&lt;&gt;""),"Good","Bad")</f>
        <v>Bad</v>
      </c>
      <c r="AL128" t="str" cm="1">
        <f t="array" ref="AL128">IF(R128&gt;0,_xlfn.IFS(COUNTIF($L$20:L128,"&lt;&gt;")&lt;101,1,COUNTIF($L$20:L128,"&lt;&gt;")&lt;201,2,COUNTIF($L$20:L128,"&lt;&gt;")&lt;301,3,COUNTIF($L$20:L128,"&lt;&gt;")&lt;401,4,COUNTIF($L$20:L128,"&lt;&gt;")&lt;501,5,COUNTIF($L$20:L128,"&lt;&gt;")&lt;601,6,COUNTIF($L$20:L128,"&lt;&gt;")&lt;701,7,COUNTIF($L$20:L128,"&lt;&gt;")&lt;801,8,COUNTIF($L$20:L128,"&lt;&gt;")&lt;901,9,COUNTIF($L$20:L128,"&lt;&gt;")&lt;1001,10,COUNTIF($L$20:L128,"&lt;&gt;")&lt;1101,11,COUNTIF($L$20:L128,"&lt;&gt;")&lt;1201,12,COUNTIF($L$20:L128,"&lt;&gt;")&lt;1301,13,COUNTIF($L$20:L128,"&lt;&gt;")&lt;1401,14,COUNTIF($L$20:L128,"&lt;&gt;")&lt;1501,15,COUNTIF($L$20:L128,"&lt;&gt;")&lt;1601,16,COUNTIF($L$20:L128,"&lt;&gt;")&lt;1701,17,COUNTIF($L$20:L128,"&lt;&gt;")&lt;1801,18,COUNTIF($L$20:L128,"&lt;&gt;")&lt;1901,19,COUNTIF($L$20:L128,"&lt;&gt;")&lt;2001,20,COUNTIF($L$20:L128,"&lt;&gt;")&lt;2101,21,COUNTIF($L$20:L128,"&lt;&gt;")&lt;2201,22,COUNTIF($L$20:L128,"&lt;&gt;")&lt;2301,23,COUNTIF($L$20:L128,"&lt;&gt;")&lt;2401,24,COUNTIF($L$20:L128,"&lt;&gt;")&lt;2501,25,COUNTIF($L$20:L128,"&lt;&gt;")&lt;2601,26,COUNTIF($L$20:L128,"&lt;&gt;")&lt;2701,27,COUNTIF($L$20:L128,"&lt;&gt;")&lt;2801,28,COUNTIF($L$20:L128,"&lt;&gt;")&lt;2901,29,COUNTIF($L$20:L128,"&lt;&gt;")&lt;3001,30),"")</f>
        <v/>
      </c>
      <c r="AM128" t="str">
        <f t="shared" si="5"/>
        <v/>
      </c>
      <c r="AN128" t="str">
        <f t="shared" si="9"/>
        <v/>
      </c>
      <c r="AP128" t="str">
        <f t="shared" si="8"/>
        <v/>
      </c>
      <c r="AQ128" t="str">
        <f>IF(AO128="","",COUNTIFS(AM128:$AM$3019,AO128))</f>
        <v/>
      </c>
    </row>
    <row r="129" spans="1:43" x14ac:dyDescent="0.25">
      <c r="A129" s="6" t="str">
        <f>IF(COUNT($A$20:A128)&lt;&gt;$B$4,IF(A128="","",A128+1),"")</f>
        <v/>
      </c>
      <c r="B129" s="3"/>
      <c r="C129" s="3"/>
      <c r="D129" s="122"/>
      <c r="E129" s="3"/>
      <c r="F129" s="3"/>
      <c r="G129" s="3"/>
      <c r="H129" s="3"/>
      <c r="I129" s="120"/>
      <c r="J129" s="3"/>
      <c r="K129" s="119" t="str" cm="1">
        <f t="array" ref="K129">IF(OR($J$14 = "A",$J$14 = "B",$J$14 = "C"),IF(I129="","",IF(LEN(I129)&gt;2,_xlfn.IFS(ISNUMBER(SEARCH("_",I129)),I129,ISNUMBER(SEARCH(", ",I129)),SUBSTITUTE(I129,", ","_"),ISNUMBER(SEARCH("/ ",I129)),SUBSTITUTE(I129,"/ ","_"),ISNUMBER(SEARCH(",",I129)),SUBSTITUTE(I129,",","_"),ISNUMBER(SEARCH("/",I129)),SUBSTITUTE(I129,"/","_"),ISNUMBER(SEARCH("",I129)),I129),I129)),IF(OR($J$14 = "J",$J$14 = "K"),"",IF(D129="","",IF(LEN(D129)&gt;2,_xlfn.IFS(ISNUMBER(SEARCH("_",D129)),D129,ISNUMBER(SEARCH(", ",D129)),SUBSTITUTE(D129,", ","_"),ISNUMBER(SEARCH("/ ",D129)),SUBSTITUTE(D129,"/ ","_"),ISNUMBER(SEARCH(",",D129)),SUBSTITUTE(D129,",","_"),ISNUMBER(SEARCH("/",D129)),SUBSTITUTE(D129,"/","_"),ISNUMBER(SEARCH("",D129)),D129),D129))))</f>
        <v/>
      </c>
      <c r="L129" s="1"/>
      <c r="M129" s="1" t="str">
        <f t="shared" si="6"/>
        <v/>
      </c>
      <c r="N129" s="94" t="str">
        <f>IF($L129="None","",IF(ISERROR(VLOOKUP($L129,Info!$B$4:$B$266,1,FALSE)),"",VLOOKUP($L129,Info!$B$4:$L$266,5,FALSE)))</f>
        <v/>
      </c>
      <c r="O129" s="94" t="str">
        <f>IF(K129="","",IF(AND($J$12&lt;&gt;"ABC",N129="3"),"BAC",IF(N129="3","ABC",IF($J$12&lt;&gt;"ABC",IF($J$10="Standard",VLOOKUP(K129,Info!$BE$4:$BF$481,2,FALSE),VLOOKUP(K129,Info!$BI$4:$BJ$482,2,FALSE)),IF($J$10="Standard",VLOOKUP(K129,Info!$AG$4:$AH$2994,2,FALSE),VLOOKUP(K129,Info!$AK$4:$AL$2997,2,FALSE))))))</f>
        <v/>
      </c>
      <c r="P129" s="94" t="str">
        <f>IF($L129="None","",IF(ISERROR(VLOOKUP($L129,Info!$B$4:$B$266,1,FALSE)),"",VLOOKUP($L129,Info!$B$4:$L$266,3,FALSE)))</f>
        <v/>
      </c>
      <c r="Q129" s="96" t="str">
        <f>IF($L129="None","",IF(ISERROR(VLOOKUP($L129,Info!$B$4:$B$266,1,FALSE)),"",VLOOKUP($L129,Info!$B$4:$L$266,4,FALSE)))</f>
        <v/>
      </c>
      <c r="R129" s="1"/>
      <c r="S129" s="6" t="str">
        <f t="shared" si="7"/>
        <v/>
      </c>
      <c r="T129" s="6" t="str">
        <f>IF($L129="None","",IF(ISERROR(VLOOKUP($L129,Info!$B$4:$B$266,1,FALSE)),"",VLOOKUP($L129,Info!$B$4:$L$266,11,FALSE)))</f>
        <v/>
      </c>
      <c r="U129" s="1"/>
      <c r="V129" s="1"/>
      <c r="W129" s="1"/>
      <c r="X129" s="1" t="str">
        <f>IF($L129="None","",IF(ISERROR(VLOOKUP($L129,Info!$B$4:$B$266,1,FALSE)),"",IF(OR(W129="Metallic Liquid Tight",W129="Non-Metallic Liquid Tight",W129="LSZH",W129="Greenfield"),VLOOKUP($L129,Info!$B$4:$L$266,7,FALSE),"N/A")))</f>
        <v/>
      </c>
      <c r="Y129" s="1"/>
      <c r="Z129" s="96" t="str">
        <f>IF($L129="None","",IF(ISERROR(VLOOKUP($L129,Info!$B$4:$B$266,1,FALSE)),"",VLOOKUP($L129,Info!$B$4:$L$266,9,FALSE)))</f>
        <v/>
      </c>
      <c r="AA129" s="96" t="str">
        <f>IF($L129="None","",IF(ISERROR(VLOOKUP($L129,Info!$B$4:$B$266,1,FALSE)),"",VLOOKUP($L129,Info!$B$4:$L$266,8,FALSE)))</f>
        <v/>
      </c>
      <c r="AB129" s="96" t="str">
        <f>IF($L129="None","",IF(ISERROR(VLOOKUP($L129,Info!$B$4:$B$266,1,FALSE)),"",VLOOKUP($L129,Info!$B$4:$L$266,10,FALSE)))</f>
        <v/>
      </c>
      <c r="AC129" s="1" t="str">
        <f>IF(W129="SO Cable","Black,White",IF(O129="","",IF(P129="","",IF($J$12&lt;&gt;"ABC",IF(P129&lt;="250",VLOOKUP(O129,Info!$AZ$4:$BB$22,3,FALSE),VLOOKUP(O129,Info!$AZ$23:$BB$39,3,FALSE)),IF(P129&lt;="250",VLOOKUP(O129,Info!$AO$4:$AQ$22,3,FALSE),VLOOKUP(O129,Info!$AO$23:$AP$39,3,FALSE))))))</f>
        <v/>
      </c>
      <c r="AD129" s="1"/>
      <c r="AE129" s="1" t="str">
        <f>IF($L129="None","",IF(ISERROR(VLOOKUP($L129,Info!$B$4:$B$266,1,FALSE)),"",VLOOKUP($L129,Info!$B$4:$L$266,4,FALSE)))</f>
        <v/>
      </c>
      <c r="AF129" s="1" t="str">
        <f>IF($L129="None","",IF(ISERROR(VLOOKUP($L129,Info!$B$4:$B$266,1,FALSE)),"",VLOOKUP($L129,Info!$B$4:$L$266,6,FALSE)))</f>
        <v/>
      </c>
      <c r="AG129" s="1"/>
      <c r="AH129" s="33" t="str" cm="1">
        <f t="array" ref="AH129">IF(AND(L129&lt;&gt;"",O129&lt;&gt;"",R129:S129&lt;&gt;"",W129:X129&lt;&gt;"",Z129:AA129&lt;&gt;"",AC129&lt;&gt;""),"Good","Bad")</f>
        <v>Bad</v>
      </c>
      <c r="AL129" t="str" cm="1">
        <f t="array" ref="AL129">IF(R129&gt;0,_xlfn.IFS(COUNTIF($L$20:L129,"&lt;&gt;")&lt;101,1,COUNTIF($L$20:L129,"&lt;&gt;")&lt;201,2,COUNTIF($L$20:L129,"&lt;&gt;")&lt;301,3,COUNTIF($L$20:L129,"&lt;&gt;")&lt;401,4,COUNTIF($L$20:L129,"&lt;&gt;")&lt;501,5,COUNTIF($L$20:L129,"&lt;&gt;")&lt;601,6,COUNTIF($L$20:L129,"&lt;&gt;")&lt;701,7,COUNTIF($L$20:L129,"&lt;&gt;")&lt;801,8,COUNTIF($L$20:L129,"&lt;&gt;")&lt;901,9,COUNTIF($L$20:L129,"&lt;&gt;")&lt;1001,10,COUNTIF($L$20:L129,"&lt;&gt;")&lt;1101,11,COUNTIF($L$20:L129,"&lt;&gt;")&lt;1201,12,COUNTIF($L$20:L129,"&lt;&gt;")&lt;1301,13,COUNTIF($L$20:L129,"&lt;&gt;")&lt;1401,14,COUNTIF($L$20:L129,"&lt;&gt;")&lt;1501,15,COUNTIF($L$20:L129,"&lt;&gt;")&lt;1601,16,COUNTIF($L$20:L129,"&lt;&gt;")&lt;1701,17,COUNTIF($L$20:L129,"&lt;&gt;")&lt;1801,18,COUNTIF($L$20:L129,"&lt;&gt;")&lt;1901,19,COUNTIF($L$20:L129,"&lt;&gt;")&lt;2001,20,COUNTIF($L$20:L129,"&lt;&gt;")&lt;2101,21,COUNTIF($L$20:L129,"&lt;&gt;")&lt;2201,22,COUNTIF($L$20:L129,"&lt;&gt;")&lt;2301,23,COUNTIF($L$20:L129,"&lt;&gt;")&lt;2401,24,COUNTIF($L$20:L129,"&lt;&gt;")&lt;2501,25,COUNTIF($L$20:L129,"&lt;&gt;")&lt;2601,26,COUNTIF($L$20:L129,"&lt;&gt;")&lt;2701,27,COUNTIF($L$20:L129,"&lt;&gt;")&lt;2801,28,COUNTIF($L$20:L129,"&lt;&gt;")&lt;2901,29,COUNTIF($L$20:L129,"&lt;&gt;")&lt;3001,30),"")</f>
        <v/>
      </c>
      <c r="AM129" t="str">
        <f t="shared" si="5"/>
        <v/>
      </c>
      <c r="AN129" t="str">
        <f t="shared" si="9"/>
        <v/>
      </c>
      <c r="AP129" t="str">
        <f t="shared" si="8"/>
        <v/>
      </c>
      <c r="AQ129" t="str">
        <f>IF(AO129="","",COUNTIFS(AM129:$AM$3019,AO129))</f>
        <v/>
      </c>
    </row>
    <row r="130" spans="1:43" x14ac:dyDescent="0.25">
      <c r="A130" s="6" t="str">
        <f>IF(COUNT($A$20:A129)&lt;&gt;$B$4,IF(A129="","",A129+1),"")</f>
        <v/>
      </c>
      <c r="B130" s="3"/>
      <c r="C130" s="3"/>
      <c r="D130" s="122"/>
      <c r="E130" s="3"/>
      <c r="F130" s="3"/>
      <c r="G130" s="3"/>
      <c r="H130" s="3"/>
      <c r="I130" s="120"/>
      <c r="J130" s="3"/>
      <c r="K130" s="119" t="str" cm="1">
        <f t="array" ref="K130">IF(OR($J$14 = "A",$J$14 = "B",$J$14 = "C"),IF(I130="","",IF(LEN(I130)&gt;2,_xlfn.IFS(ISNUMBER(SEARCH("_",I130)),I130,ISNUMBER(SEARCH(", ",I130)),SUBSTITUTE(I130,", ","_"),ISNUMBER(SEARCH("/ ",I130)),SUBSTITUTE(I130,"/ ","_"),ISNUMBER(SEARCH(",",I130)),SUBSTITUTE(I130,",","_"),ISNUMBER(SEARCH("/",I130)),SUBSTITUTE(I130,"/","_"),ISNUMBER(SEARCH("",I130)),I130),I130)),IF(OR($J$14 = "J",$J$14 = "K"),"",IF(D130="","",IF(LEN(D130)&gt;2,_xlfn.IFS(ISNUMBER(SEARCH("_",D130)),D130,ISNUMBER(SEARCH(", ",D130)),SUBSTITUTE(D130,", ","_"),ISNUMBER(SEARCH("/ ",D130)),SUBSTITUTE(D130,"/ ","_"),ISNUMBER(SEARCH(",",D130)),SUBSTITUTE(D130,",","_"),ISNUMBER(SEARCH("/",D130)),SUBSTITUTE(D130,"/","_"),ISNUMBER(SEARCH("",D130)),D130),D130))))</f>
        <v/>
      </c>
      <c r="L130" s="1"/>
      <c r="M130" s="1" t="str">
        <f t="shared" si="6"/>
        <v/>
      </c>
      <c r="N130" s="94" t="str">
        <f>IF($L130="None","",IF(ISERROR(VLOOKUP($L130,Info!$B$4:$B$266,1,FALSE)),"",VLOOKUP($L130,Info!$B$4:$L$266,5,FALSE)))</f>
        <v/>
      </c>
      <c r="O130" s="94" t="str">
        <f>IF(K130="","",IF(AND($J$12&lt;&gt;"ABC",N130="3"),"BAC",IF(N130="3","ABC",IF($J$12&lt;&gt;"ABC",IF($J$10="Standard",VLOOKUP(K130,Info!$BE$4:$BF$481,2,FALSE),VLOOKUP(K130,Info!$BI$4:$BJ$482,2,FALSE)),IF($J$10="Standard",VLOOKUP(K130,Info!$AG$4:$AH$2994,2,FALSE),VLOOKUP(K130,Info!$AK$4:$AL$2997,2,FALSE))))))</f>
        <v/>
      </c>
      <c r="P130" s="94" t="str">
        <f>IF($L130="None","",IF(ISERROR(VLOOKUP($L130,Info!$B$4:$B$266,1,FALSE)),"",VLOOKUP($L130,Info!$B$4:$L$266,3,FALSE)))</f>
        <v/>
      </c>
      <c r="Q130" s="96" t="str">
        <f>IF($L130="None","",IF(ISERROR(VLOOKUP($L130,Info!$B$4:$B$266,1,FALSE)),"",VLOOKUP($L130,Info!$B$4:$L$266,4,FALSE)))</f>
        <v/>
      </c>
      <c r="R130" s="1"/>
      <c r="S130" s="6" t="str">
        <f t="shared" si="7"/>
        <v/>
      </c>
      <c r="T130" s="6" t="str">
        <f>IF($L130="None","",IF(ISERROR(VLOOKUP($L130,Info!$B$4:$B$266,1,FALSE)),"",VLOOKUP($L130,Info!$B$4:$L$266,11,FALSE)))</f>
        <v/>
      </c>
      <c r="U130" s="1"/>
      <c r="V130" s="1"/>
      <c r="W130" s="1"/>
      <c r="X130" s="1" t="str">
        <f>IF($L130="None","",IF(ISERROR(VLOOKUP($L130,Info!$B$4:$B$266,1,FALSE)),"",IF(OR(W130="Metallic Liquid Tight",W130="Non-Metallic Liquid Tight",W130="LSZH",W130="Greenfield"),VLOOKUP($L130,Info!$B$4:$L$266,7,FALSE),"N/A")))</f>
        <v/>
      </c>
      <c r="Y130" s="1"/>
      <c r="Z130" s="96" t="str">
        <f>IF($L130="None","",IF(ISERROR(VLOOKUP($L130,Info!$B$4:$B$266,1,FALSE)),"",VLOOKUP($L130,Info!$B$4:$L$266,9,FALSE)))</f>
        <v/>
      </c>
      <c r="AA130" s="96" t="str">
        <f>IF($L130="None","",IF(ISERROR(VLOOKUP($L130,Info!$B$4:$B$266,1,FALSE)),"",VLOOKUP($L130,Info!$B$4:$L$266,8,FALSE)))</f>
        <v/>
      </c>
      <c r="AB130" s="96" t="str">
        <f>IF($L130="None","",IF(ISERROR(VLOOKUP($L130,Info!$B$4:$B$266,1,FALSE)),"",VLOOKUP($L130,Info!$B$4:$L$266,10,FALSE)))</f>
        <v/>
      </c>
      <c r="AC130" s="1" t="str">
        <f>IF(W130="SO Cable","Black,White",IF(O130="","",IF(P130="","",IF($J$12&lt;&gt;"ABC",IF(P130&lt;="250",VLOOKUP(O130,Info!$AZ$4:$BB$22,3,FALSE),VLOOKUP(O130,Info!$AZ$23:$BB$39,3,FALSE)),IF(P130&lt;="250",VLOOKUP(O130,Info!$AO$4:$AQ$22,3,FALSE),VLOOKUP(O130,Info!$AO$23:$AP$39,3,FALSE))))))</f>
        <v/>
      </c>
      <c r="AD130" s="1"/>
      <c r="AE130" s="1" t="str">
        <f>IF($L130="None","",IF(ISERROR(VLOOKUP($L130,Info!$B$4:$B$266,1,FALSE)),"",VLOOKUP($L130,Info!$B$4:$L$266,4,FALSE)))</f>
        <v/>
      </c>
      <c r="AF130" s="1" t="str">
        <f>IF($L130="None","",IF(ISERROR(VLOOKUP($L130,Info!$B$4:$B$266,1,FALSE)),"",VLOOKUP($L130,Info!$B$4:$L$266,6,FALSE)))</f>
        <v/>
      </c>
      <c r="AG130" s="1"/>
      <c r="AH130" s="33" t="str" cm="1">
        <f t="array" ref="AH130">IF(AND(L130&lt;&gt;"",O130&lt;&gt;"",R130:S130&lt;&gt;"",W130:X130&lt;&gt;"",Z130:AA130&lt;&gt;"",AC130&lt;&gt;""),"Good","Bad")</f>
        <v>Bad</v>
      </c>
      <c r="AL130" t="str" cm="1">
        <f t="array" ref="AL130">IF(R130&gt;0,_xlfn.IFS(COUNTIF($L$20:L130,"&lt;&gt;")&lt;101,1,COUNTIF($L$20:L130,"&lt;&gt;")&lt;201,2,COUNTIF($L$20:L130,"&lt;&gt;")&lt;301,3,COUNTIF($L$20:L130,"&lt;&gt;")&lt;401,4,COUNTIF($L$20:L130,"&lt;&gt;")&lt;501,5,COUNTIF($L$20:L130,"&lt;&gt;")&lt;601,6,COUNTIF($L$20:L130,"&lt;&gt;")&lt;701,7,COUNTIF($L$20:L130,"&lt;&gt;")&lt;801,8,COUNTIF($L$20:L130,"&lt;&gt;")&lt;901,9,COUNTIF($L$20:L130,"&lt;&gt;")&lt;1001,10,COUNTIF($L$20:L130,"&lt;&gt;")&lt;1101,11,COUNTIF($L$20:L130,"&lt;&gt;")&lt;1201,12,COUNTIF($L$20:L130,"&lt;&gt;")&lt;1301,13,COUNTIF($L$20:L130,"&lt;&gt;")&lt;1401,14,COUNTIF($L$20:L130,"&lt;&gt;")&lt;1501,15,COUNTIF($L$20:L130,"&lt;&gt;")&lt;1601,16,COUNTIF($L$20:L130,"&lt;&gt;")&lt;1701,17,COUNTIF($L$20:L130,"&lt;&gt;")&lt;1801,18,COUNTIF($L$20:L130,"&lt;&gt;")&lt;1901,19,COUNTIF($L$20:L130,"&lt;&gt;")&lt;2001,20,COUNTIF($L$20:L130,"&lt;&gt;")&lt;2101,21,COUNTIF($L$20:L130,"&lt;&gt;")&lt;2201,22,COUNTIF($L$20:L130,"&lt;&gt;")&lt;2301,23,COUNTIF($L$20:L130,"&lt;&gt;")&lt;2401,24,COUNTIF($L$20:L130,"&lt;&gt;")&lt;2501,25,COUNTIF($L$20:L130,"&lt;&gt;")&lt;2601,26,COUNTIF($L$20:L130,"&lt;&gt;")&lt;2701,27,COUNTIF($L$20:L130,"&lt;&gt;")&lt;2801,28,COUNTIF($L$20:L130,"&lt;&gt;")&lt;2901,29,COUNTIF($L$20:L130,"&lt;&gt;")&lt;3001,30),"")</f>
        <v/>
      </c>
      <c r="AM130" t="str">
        <f t="shared" si="5"/>
        <v/>
      </c>
      <c r="AN130" t="str">
        <f t="shared" si="9"/>
        <v/>
      </c>
      <c r="AP130" t="str">
        <f t="shared" si="8"/>
        <v/>
      </c>
      <c r="AQ130" t="str">
        <f>IF(AO130="","",COUNTIFS(AM130:$AM$3019,AO130))</f>
        <v/>
      </c>
    </row>
    <row r="131" spans="1:43" x14ac:dyDescent="0.25">
      <c r="A131" s="6" t="str">
        <f>IF(COUNT($A$20:A130)&lt;&gt;$B$4,IF(A130="","",A130+1),"")</f>
        <v/>
      </c>
      <c r="B131" s="3"/>
      <c r="C131" s="3"/>
      <c r="D131" s="122"/>
      <c r="E131" s="3"/>
      <c r="F131" s="3"/>
      <c r="G131" s="3"/>
      <c r="H131" s="3"/>
      <c r="I131" s="120"/>
      <c r="J131" s="3"/>
      <c r="K131" s="119" t="str" cm="1">
        <f t="array" ref="K131">IF(OR($J$14 = "A",$J$14 = "B",$J$14 = "C"),IF(I131="","",IF(LEN(I131)&gt;2,_xlfn.IFS(ISNUMBER(SEARCH("_",I131)),I131,ISNUMBER(SEARCH(", ",I131)),SUBSTITUTE(I131,", ","_"),ISNUMBER(SEARCH("/ ",I131)),SUBSTITUTE(I131,"/ ","_"),ISNUMBER(SEARCH(",",I131)),SUBSTITUTE(I131,",","_"),ISNUMBER(SEARCH("/",I131)),SUBSTITUTE(I131,"/","_"),ISNUMBER(SEARCH("",I131)),I131),I131)),IF(OR($J$14 = "J",$J$14 = "K"),"",IF(D131="","",IF(LEN(D131)&gt;2,_xlfn.IFS(ISNUMBER(SEARCH("_",D131)),D131,ISNUMBER(SEARCH(", ",D131)),SUBSTITUTE(D131,", ","_"),ISNUMBER(SEARCH("/ ",D131)),SUBSTITUTE(D131,"/ ","_"),ISNUMBER(SEARCH(",",D131)),SUBSTITUTE(D131,",","_"),ISNUMBER(SEARCH("/",D131)),SUBSTITUTE(D131,"/","_"),ISNUMBER(SEARCH("",D131)),D131),D131))))</f>
        <v/>
      </c>
      <c r="L131" s="1"/>
      <c r="M131" s="1" t="str">
        <f t="shared" si="6"/>
        <v/>
      </c>
      <c r="N131" s="94" t="str">
        <f>IF($L131="None","",IF(ISERROR(VLOOKUP($L131,Info!$B$4:$B$266,1,FALSE)),"",VLOOKUP($L131,Info!$B$4:$L$266,5,FALSE)))</f>
        <v/>
      </c>
      <c r="O131" s="94" t="str">
        <f>IF(K131="","",IF(AND($J$12&lt;&gt;"ABC",N131="3"),"BAC",IF(N131="3","ABC",IF($J$12&lt;&gt;"ABC",IF($J$10="Standard",VLOOKUP(K131,Info!$BE$4:$BF$481,2,FALSE),VLOOKUP(K131,Info!$BI$4:$BJ$482,2,FALSE)),IF($J$10="Standard",VLOOKUP(K131,Info!$AG$4:$AH$2994,2,FALSE),VLOOKUP(K131,Info!$AK$4:$AL$2997,2,FALSE))))))</f>
        <v/>
      </c>
      <c r="P131" s="94" t="str">
        <f>IF($L131="None","",IF(ISERROR(VLOOKUP($L131,Info!$B$4:$B$266,1,FALSE)),"",VLOOKUP($L131,Info!$B$4:$L$266,3,FALSE)))</f>
        <v/>
      </c>
      <c r="Q131" s="96" t="str">
        <f>IF($L131="None","",IF(ISERROR(VLOOKUP($L131,Info!$B$4:$B$266,1,FALSE)),"",VLOOKUP($L131,Info!$B$4:$L$266,4,FALSE)))</f>
        <v/>
      </c>
      <c r="R131" s="1"/>
      <c r="S131" s="6" t="str">
        <f t="shared" si="7"/>
        <v/>
      </c>
      <c r="T131" s="6" t="str">
        <f>IF($L131="None","",IF(ISERROR(VLOOKUP($L131,Info!$B$4:$B$266,1,FALSE)),"",VLOOKUP($L131,Info!$B$4:$L$266,11,FALSE)))</f>
        <v/>
      </c>
      <c r="U131" s="1"/>
      <c r="V131" s="1"/>
      <c r="W131" s="1"/>
      <c r="X131" s="1" t="str">
        <f>IF($L131="None","",IF(ISERROR(VLOOKUP($L131,Info!$B$4:$B$266,1,FALSE)),"",IF(OR(W131="Metallic Liquid Tight",W131="Non-Metallic Liquid Tight",W131="LSZH",W131="Greenfield"),VLOOKUP($L131,Info!$B$4:$L$266,7,FALSE),"N/A")))</f>
        <v/>
      </c>
      <c r="Y131" s="1"/>
      <c r="Z131" s="96" t="str">
        <f>IF($L131="None","",IF(ISERROR(VLOOKUP($L131,Info!$B$4:$B$266,1,FALSE)),"",VLOOKUP($L131,Info!$B$4:$L$266,9,FALSE)))</f>
        <v/>
      </c>
      <c r="AA131" s="96" t="str">
        <f>IF($L131="None","",IF(ISERROR(VLOOKUP($L131,Info!$B$4:$B$266,1,FALSE)),"",VLOOKUP($L131,Info!$B$4:$L$266,8,FALSE)))</f>
        <v/>
      </c>
      <c r="AB131" s="96" t="str">
        <f>IF($L131="None","",IF(ISERROR(VLOOKUP($L131,Info!$B$4:$B$266,1,FALSE)),"",VLOOKUP($L131,Info!$B$4:$L$266,10,FALSE)))</f>
        <v/>
      </c>
      <c r="AC131" s="1" t="str">
        <f>IF(W131="SO Cable","Black,White",IF(O131="","",IF(P131="","",IF($J$12&lt;&gt;"ABC",IF(P131&lt;="250",VLOOKUP(O131,Info!$AZ$4:$BB$22,3,FALSE),VLOOKUP(O131,Info!$AZ$23:$BB$39,3,FALSE)),IF(P131&lt;="250",VLOOKUP(O131,Info!$AO$4:$AQ$22,3,FALSE),VLOOKUP(O131,Info!$AO$23:$AP$39,3,FALSE))))))</f>
        <v/>
      </c>
      <c r="AD131" s="1"/>
      <c r="AE131" s="1" t="str">
        <f>IF($L131="None","",IF(ISERROR(VLOOKUP($L131,Info!$B$4:$B$266,1,FALSE)),"",VLOOKUP($L131,Info!$B$4:$L$266,4,FALSE)))</f>
        <v/>
      </c>
      <c r="AF131" s="1" t="str">
        <f>IF($L131="None","",IF(ISERROR(VLOOKUP($L131,Info!$B$4:$B$266,1,FALSE)),"",VLOOKUP($L131,Info!$B$4:$L$266,6,FALSE)))</f>
        <v/>
      </c>
      <c r="AG131" s="1"/>
      <c r="AH131" s="33" t="str" cm="1">
        <f t="array" ref="AH131">IF(AND(L131&lt;&gt;"",O131&lt;&gt;"",R131:S131&lt;&gt;"",W131:X131&lt;&gt;"",Z131:AA131&lt;&gt;"",AC131&lt;&gt;""),"Good","Bad")</f>
        <v>Bad</v>
      </c>
      <c r="AL131" t="str" cm="1">
        <f t="array" ref="AL131">IF(R131&gt;0,_xlfn.IFS(COUNTIF($L$20:L131,"&lt;&gt;")&lt;101,1,COUNTIF($L$20:L131,"&lt;&gt;")&lt;201,2,COUNTIF($L$20:L131,"&lt;&gt;")&lt;301,3,COUNTIF($L$20:L131,"&lt;&gt;")&lt;401,4,COUNTIF($L$20:L131,"&lt;&gt;")&lt;501,5,COUNTIF($L$20:L131,"&lt;&gt;")&lt;601,6,COUNTIF($L$20:L131,"&lt;&gt;")&lt;701,7,COUNTIF($L$20:L131,"&lt;&gt;")&lt;801,8,COUNTIF($L$20:L131,"&lt;&gt;")&lt;901,9,COUNTIF($L$20:L131,"&lt;&gt;")&lt;1001,10,COUNTIF($L$20:L131,"&lt;&gt;")&lt;1101,11,COUNTIF($L$20:L131,"&lt;&gt;")&lt;1201,12,COUNTIF($L$20:L131,"&lt;&gt;")&lt;1301,13,COUNTIF($L$20:L131,"&lt;&gt;")&lt;1401,14,COUNTIF($L$20:L131,"&lt;&gt;")&lt;1501,15,COUNTIF($L$20:L131,"&lt;&gt;")&lt;1601,16,COUNTIF($L$20:L131,"&lt;&gt;")&lt;1701,17,COUNTIF($L$20:L131,"&lt;&gt;")&lt;1801,18,COUNTIF($L$20:L131,"&lt;&gt;")&lt;1901,19,COUNTIF($L$20:L131,"&lt;&gt;")&lt;2001,20,COUNTIF($L$20:L131,"&lt;&gt;")&lt;2101,21,COUNTIF($L$20:L131,"&lt;&gt;")&lt;2201,22,COUNTIF($L$20:L131,"&lt;&gt;")&lt;2301,23,COUNTIF($L$20:L131,"&lt;&gt;")&lt;2401,24,COUNTIF($L$20:L131,"&lt;&gt;")&lt;2501,25,COUNTIF($L$20:L131,"&lt;&gt;")&lt;2601,26,COUNTIF($L$20:L131,"&lt;&gt;")&lt;2701,27,COUNTIF($L$20:L131,"&lt;&gt;")&lt;2801,28,COUNTIF($L$20:L131,"&lt;&gt;")&lt;2901,29,COUNTIF($L$20:L131,"&lt;&gt;")&lt;3001,30),"")</f>
        <v/>
      </c>
      <c r="AM131" t="str">
        <f t="shared" si="5"/>
        <v/>
      </c>
      <c r="AN131" t="str">
        <f t="shared" si="9"/>
        <v/>
      </c>
      <c r="AP131" t="str">
        <f t="shared" si="8"/>
        <v/>
      </c>
      <c r="AQ131" t="str">
        <f>IF(AO131="","",COUNTIFS(AM131:$AM$3019,AO131))</f>
        <v/>
      </c>
    </row>
    <row r="132" spans="1:43" x14ac:dyDescent="0.25">
      <c r="A132" s="6" t="str">
        <f>IF(COUNT($A$20:A131)&lt;&gt;$B$4,IF(A131="","",A131+1),"")</f>
        <v/>
      </c>
      <c r="B132" s="3"/>
      <c r="C132" s="3"/>
      <c r="D132" s="122"/>
      <c r="E132" s="3"/>
      <c r="F132" s="3"/>
      <c r="G132" s="3"/>
      <c r="H132" s="3"/>
      <c r="I132" s="120"/>
      <c r="J132" s="3"/>
      <c r="K132" s="119" t="str" cm="1">
        <f t="array" ref="K132">IF(OR($J$14 = "A",$J$14 = "B",$J$14 = "C"),IF(I132="","",IF(LEN(I132)&gt;2,_xlfn.IFS(ISNUMBER(SEARCH("_",I132)),I132,ISNUMBER(SEARCH(", ",I132)),SUBSTITUTE(I132,", ","_"),ISNUMBER(SEARCH("/ ",I132)),SUBSTITUTE(I132,"/ ","_"),ISNUMBER(SEARCH(",",I132)),SUBSTITUTE(I132,",","_"),ISNUMBER(SEARCH("/",I132)),SUBSTITUTE(I132,"/","_"),ISNUMBER(SEARCH("",I132)),I132),I132)),IF(OR($J$14 = "J",$J$14 = "K"),"",IF(D132="","",IF(LEN(D132)&gt;2,_xlfn.IFS(ISNUMBER(SEARCH("_",D132)),D132,ISNUMBER(SEARCH(", ",D132)),SUBSTITUTE(D132,", ","_"),ISNUMBER(SEARCH("/ ",D132)),SUBSTITUTE(D132,"/ ","_"),ISNUMBER(SEARCH(",",D132)),SUBSTITUTE(D132,",","_"),ISNUMBER(SEARCH("/",D132)),SUBSTITUTE(D132,"/","_"),ISNUMBER(SEARCH("",D132)),D132),D132))))</f>
        <v/>
      </c>
      <c r="L132" s="1"/>
      <c r="M132" s="1" t="str">
        <f t="shared" si="6"/>
        <v/>
      </c>
      <c r="N132" s="94" t="str">
        <f>IF($L132="None","",IF(ISERROR(VLOOKUP($L132,Info!$B$4:$B$266,1,FALSE)),"",VLOOKUP($L132,Info!$B$4:$L$266,5,FALSE)))</f>
        <v/>
      </c>
      <c r="O132" s="94" t="str">
        <f>IF(K132="","",IF(AND($J$12&lt;&gt;"ABC",N132="3"),"BAC",IF(N132="3","ABC",IF($J$12&lt;&gt;"ABC",IF($J$10="Standard",VLOOKUP(K132,Info!$BE$4:$BF$481,2,FALSE),VLOOKUP(K132,Info!$BI$4:$BJ$482,2,FALSE)),IF($J$10="Standard",VLOOKUP(K132,Info!$AG$4:$AH$2994,2,FALSE),VLOOKUP(K132,Info!$AK$4:$AL$2997,2,FALSE))))))</f>
        <v/>
      </c>
      <c r="P132" s="94" t="str">
        <f>IF($L132="None","",IF(ISERROR(VLOOKUP($L132,Info!$B$4:$B$266,1,FALSE)),"",VLOOKUP($L132,Info!$B$4:$L$266,3,FALSE)))</f>
        <v/>
      </c>
      <c r="Q132" s="96" t="str">
        <f>IF($L132="None","",IF(ISERROR(VLOOKUP($L132,Info!$B$4:$B$266,1,FALSE)),"",VLOOKUP($L132,Info!$B$4:$L$266,4,FALSE)))</f>
        <v/>
      </c>
      <c r="R132" s="1"/>
      <c r="S132" s="6" t="str">
        <f t="shared" si="7"/>
        <v/>
      </c>
      <c r="T132" s="6" t="str">
        <f>IF($L132="None","",IF(ISERROR(VLOOKUP($L132,Info!$B$4:$B$266,1,FALSE)),"",VLOOKUP($L132,Info!$B$4:$L$266,11,FALSE)))</f>
        <v/>
      </c>
      <c r="U132" s="1"/>
      <c r="V132" s="1"/>
      <c r="W132" s="1"/>
      <c r="X132" s="1" t="str">
        <f>IF($L132="None","",IF(ISERROR(VLOOKUP($L132,Info!$B$4:$B$266,1,FALSE)),"",IF(OR(W132="Metallic Liquid Tight",W132="Non-Metallic Liquid Tight",W132="LSZH",W132="Greenfield"),VLOOKUP($L132,Info!$B$4:$L$266,7,FALSE),"N/A")))</f>
        <v/>
      </c>
      <c r="Y132" s="1"/>
      <c r="Z132" s="96" t="str">
        <f>IF($L132="None","",IF(ISERROR(VLOOKUP($L132,Info!$B$4:$B$266,1,FALSE)),"",VLOOKUP($L132,Info!$B$4:$L$266,9,FALSE)))</f>
        <v/>
      </c>
      <c r="AA132" s="96" t="str">
        <f>IF($L132="None","",IF(ISERROR(VLOOKUP($L132,Info!$B$4:$B$266,1,FALSE)),"",VLOOKUP($L132,Info!$B$4:$L$266,8,FALSE)))</f>
        <v/>
      </c>
      <c r="AB132" s="96" t="str">
        <f>IF($L132="None","",IF(ISERROR(VLOOKUP($L132,Info!$B$4:$B$266,1,FALSE)),"",VLOOKUP($L132,Info!$B$4:$L$266,10,FALSE)))</f>
        <v/>
      </c>
      <c r="AC132" s="1" t="str">
        <f>IF(W132="SO Cable","Black,White",IF(O132="","",IF(P132="","",IF($J$12&lt;&gt;"ABC",IF(P132&lt;="250",VLOOKUP(O132,Info!$AZ$4:$BB$22,3,FALSE),VLOOKUP(O132,Info!$AZ$23:$BB$39,3,FALSE)),IF(P132&lt;="250",VLOOKUP(O132,Info!$AO$4:$AQ$22,3,FALSE),VLOOKUP(O132,Info!$AO$23:$AP$39,3,FALSE))))))</f>
        <v/>
      </c>
      <c r="AD132" s="1"/>
      <c r="AE132" s="1" t="str">
        <f>IF($L132="None","",IF(ISERROR(VLOOKUP($L132,Info!$B$4:$B$266,1,FALSE)),"",VLOOKUP($L132,Info!$B$4:$L$266,4,FALSE)))</f>
        <v/>
      </c>
      <c r="AF132" s="1" t="str">
        <f>IF($L132="None","",IF(ISERROR(VLOOKUP($L132,Info!$B$4:$B$266,1,FALSE)),"",VLOOKUP($L132,Info!$B$4:$L$266,6,FALSE)))</f>
        <v/>
      </c>
      <c r="AG132" s="1"/>
      <c r="AH132" s="33" t="str" cm="1">
        <f t="array" ref="AH132">IF(AND(L132&lt;&gt;"",O132&lt;&gt;"",R132:S132&lt;&gt;"",W132:X132&lt;&gt;"",Z132:AA132&lt;&gt;"",AC132&lt;&gt;""),"Good","Bad")</f>
        <v>Bad</v>
      </c>
      <c r="AL132" t="str" cm="1">
        <f t="array" ref="AL132">IF(R132&gt;0,_xlfn.IFS(COUNTIF($L$20:L132,"&lt;&gt;")&lt;101,1,COUNTIF($L$20:L132,"&lt;&gt;")&lt;201,2,COUNTIF($L$20:L132,"&lt;&gt;")&lt;301,3,COUNTIF($L$20:L132,"&lt;&gt;")&lt;401,4,COUNTIF($L$20:L132,"&lt;&gt;")&lt;501,5,COUNTIF($L$20:L132,"&lt;&gt;")&lt;601,6,COUNTIF($L$20:L132,"&lt;&gt;")&lt;701,7,COUNTIF($L$20:L132,"&lt;&gt;")&lt;801,8,COUNTIF($L$20:L132,"&lt;&gt;")&lt;901,9,COUNTIF($L$20:L132,"&lt;&gt;")&lt;1001,10,COUNTIF($L$20:L132,"&lt;&gt;")&lt;1101,11,COUNTIF($L$20:L132,"&lt;&gt;")&lt;1201,12,COUNTIF($L$20:L132,"&lt;&gt;")&lt;1301,13,COUNTIF($L$20:L132,"&lt;&gt;")&lt;1401,14,COUNTIF($L$20:L132,"&lt;&gt;")&lt;1501,15,COUNTIF($L$20:L132,"&lt;&gt;")&lt;1601,16,COUNTIF($L$20:L132,"&lt;&gt;")&lt;1701,17,COUNTIF($L$20:L132,"&lt;&gt;")&lt;1801,18,COUNTIF($L$20:L132,"&lt;&gt;")&lt;1901,19,COUNTIF($L$20:L132,"&lt;&gt;")&lt;2001,20,COUNTIF($L$20:L132,"&lt;&gt;")&lt;2101,21,COUNTIF($L$20:L132,"&lt;&gt;")&lt;2201,22,COUNTIF($L$20:L132,"&lt;&gt;")&lt;2301,23,COUNTIF($L$20:L132,"&lt;&gt;")&lt;2401,24,COUNTIF($L$20:L132,"&lt;&gt;")&lt;2501,25,COUNTIF($L$20:L132,"&lt;&gt;")&lt;2601,26,COUNTIF($L$20:L132,"&lt;&gt;")&lt;2701,27,COUNTIF($L$20:L132,"&lt;&gt;")&lt;2801,28,COUNTIF($L$20:L132,"&lt;&gt;")&lt;2901,29,COUNTIF($L$20:L132,"&lt;&gt;")&lt;3001,30),"")</f>
        <v/>
      </c>
      <c r="AM132" t="str">
        <f t="shared" si="5"/>
        <v/>
      </c>
      <c r="AN132" t="str">
        <f t="shared" si="9"/>
        <v/>
      </c>
      <c r="AP132" t="str">
        <f t="shared" si="8"/>
        <v/>
      </c>
      <c r="AQ132" t="str">
        <f>IF(AO132="","",COUNTIFS(AM132:$AM$3019,AO132))</f>
        <v/>
      </c>
    </row>
    <row r="133" spans="1:43" x14ac:dyDescent="0.25">
      <c r="A133" s="6" t="str">
        <f>IF(COUNT($A$20:A132)&lt;&gt;$B$4,IF(A132="","",A132+1),"")</f>
        <v/>
      </c>
      <c r="B133" s="3"/>
      <c r="C133" s="3"/>
      <c r="D133" s="122"/>
      <c r="E133" s="3"/>
      <c r="F133" s="3"/>
      <c r="G133" s="3"/>
      <c r="H133" s="3"/>
      <c r="I133" s="120"/>
      <c r="J133" s="3"/>
      <c r="K133" s="119" t="str" cm="1">
        <f t="array" ref="K133">IF(OR($J$14 = "A",$J$14 = "B",$J$14 = "C"),IF(I133="","",IF(LEN(I133)&gt;2,_xlfn.IFS(ISNUMBER(SEARCH("_",I133)),I133,ISNUMBER(SEARCH(", ",I133)),SUBSTITUTE(I133,", ","_"),ISNUMBER(SEARCH("/ ",I133)),SUBSTITUTE(I133,"/ ","_"),ISNUMBER(SEARCH(",",I133)),SUBSTITUTE(I133,",","_"),ISNUMBER(SEARCH("/",I133)),SUBSTITUTE(I133,"/","_"),ISNUMBER(SEARCH("",I133)),I133),I133)),IF(OR($J$14 = "J",$J$14 = "K"),"",IF(D133="","",IF(LEN(D133)&gt;2,_xlfn.IFS(ISNUMBER(SEARCH("_",D133)),D133,ISNUMBER(SEARCH(", ",D133)),SUBSTITUTE(D133,", ","_"),ISNUMBER(SEARCH("/ ",D133)),SUBSTITUTE(D133,"/ ","_"),ISNUMBER(SEARCH(",",D133)),SUBSTITUTE(D133,",","_"),ISNUMBER(SEARCH("/",D133)),SUBSTITUTE(D133,"/","_"),ISNUMBER(SEARCH("",D133)),D133),D133))))</f>
        <v/>
      </c>
      <c r="L133" s="1"/>
      <c r="M133" s="1" t="str">
        <f t="shared" si="6"/>
        <v/>
      </c>
      <c r="N133" s="94" t="str">
        <f>IF($L133="None","",IF(ISERROR(VLOOKUP($L133,Info!$B$4:$B$266,1,FALSE)),"",VLOOKUP($L133,Info!$B$4:$L$266,5,FALSE)))</f>
        <v/>
      </c>
      <c r="O133" s="94" t="str">
        <f>IF(K133="","",IF(AND($J$12&lt;&gt;"ABC",N133="3"),"BAC",IF(N133="3","ABC",IF($J$12&lt;&gt;"ABC",IF($J$10="Standard",VLOOKUP(K133,Info!$BE$4:$BF$481,2,FALSE),VLOOKUP(K133,Info!$BI$4:$BJ$482,2,FALSE)),IF($J$10="Standard",VLOOKUP(K133,Info!$AG$4:$AH$2994,2,FALSE),VLOOKUP(K133,Info!$AK$4:$AL$2997,2,FALSE))))))</f>
        <v/>
      </c>
      <c r="P133" s="94" t="str">
        <f>IF($L133="None","",IF(ISERROR(VLOOKUP($L133,Info!$B$4:$B$266,1,FALSE)),"",VLOOKUP($L133,Info!$B$4:$L$266,3,FALSE)))</f>
        <v/>
      </c>
      <c r="Q133" s="96" t="str">
        <f>IF($L133="None","",IF(ISERROR(VLOOKUP($L133,Info!$B$4:$B$266,1,FALSE)),"",VLOOKUP($L133,Info!$B$4:$L$266,4,FALSE)))</f>
        <v/>
      </c>
      <c r="R133" s="1"/>
      <c r="S133" s="6" t="str">
        <f t="shared" si="7"/>
        <v/>
      </c>
      <c r="T133" s="6" t="str">
        <f>IF($L133="None","",IF(ISERROR(VLOOKUP($L133,Info!$B$4:$B$266,1,FALSE)),"",VLOOKUP($L133,Info!$B$4:$L$266,11,FALSE)))</f>
        <v/>
      </c>
      <c r="U133" s="1"/>
      <c r="V133" s="1"/>
      <c r="W133" s="1"/>
      <c r="X133" s="1" t="str">
        <f>IF($L133="None","",IF(ISERROR(VLOOKUP($L133,Info!$B$4:$B$266,1,FALSE)),"",IF(OR(W133="Metallic Liquid Tight",W133="Non-Metallic Liquid Tight",W133="LSZH",W133="Greenfield"),VLOOKUP($L133,Info!$B$4:$L$266,7,FALSE),"N/A")))</f>
        <v/>
      </c>
      <c r="Y133" s="1"/>
      <c r="Z133" s="96" t="str">
        <f>IF($L133="None","",IF(ISERROR(VLOOKUP($L133,Info!$B$4:$B$266,1,FALSE)),"",VLOOKUP($L133,Info!$B$4:$L$266,9,FALSE)))</f>
        <v/>
      </c>
      <c r="AA133" s="96" t="str">
        <f>IF($L133="None","",IF(ISERROR(VLOOKUP($L133,Info!$B$4:$B$266,1,FALSE)),"",VLOOKUP($L133,Info!$B$4:$L$266,8,FALSE)))</f>
        <v/>
      </c>
      <c r="AB133" s="96" t="str">
        <f>IF($L133="None","",IF(ISERROR(VLOOKUP($L133,Info!$B$4:$B$266,1,FALSE)),"",VLOOKUP($L133,Info!$B$4:$L$266,10,FALSE)))</f>
        <v/>
      </c>
      <c r="AC133" s="1" t="str">
        <f>IF(W133="SO Cable","Black,White",IF(O133="","",IF(P133="","",IF($J$12&lt;&gt;"ABC",IF(P133&lt;="250",VLOOKUP(O133,Info!$AZ$4:$BB$22,3,FALSE),VLOOKUP(O133,Info!$AZ$23:$BB$39,3,FALSE)),IF(P133&lt;="250",VLOOKUP(O133,Info!$AO$4:$AQ$22,3,FALSE),VLOOKUP(O133,Info!$AO$23:$AP$39,3,FALSE))))))</f>
        <v/>
      </c>
      <c r="AD133" s="1"/>
      <c r="AE133" s="1" t="str">
        <f>IF($L133="None","",IF(ISERROR(VLOOKUP($L133,Info!$B$4:$B$266,1,FALSE)),"",VLOOKUP($L133,Info!$B$4:$L$266,4,FALSE)))</f>
        <v/>
      </c>
      <c r="AF133" s="1" t="str">
        <f>IF($L133="None","",IF(ISERROR(VLOOKUP($L133,Info!$B$4:$B$266,1,FALSE)),"",VLOOKUP($L133,Info!$B$4:$L$266,6,FALSE)))</f>
        <v/>
      </c>
      <c r="AG133" s="1"/>
      <c r="AH133" s="33" t="str" cm="1">
        <f t="array" ref="AH133">IF(AND(L133&lt;&gt;"",O133&lt;&gt;"",R133:S133&lt;&gt;"",W133:X133&lt;&gt;"",Z133:AA133&lt;&gt;"",AC133&lt;&gt;""),"Good","Bad")</f>
        <v>Bad</v>
      </c>
      <c r="AL133" t="str" cm="1">
        <f t="array" ref="AL133">IF(R133&gt;0,_xlfn.IFS(COUNTIF($L$20:L133,"&lt;&gt;")&lt;101,1,COUNTIF($L$20:L133,"&lt;&gt;")&lt;201,2,COUNTIF($L$20:L133,"&lt;&gt;")&lt;301,3,COUNTIF($L$20:L133,"&lt;&gt;")&lt;401,4,COUNTIF($L$20:L133,"&lt;&gt;")&lt;501,5,COUNTIF($L$20:L133,"&lt;&gt;")&lt;601,6,COUNTIF($L$20:L133,"&lt;&gt;")&lt;701,7,COUNTIF($L$20:L133,"&lt;&gt;")&lt;801,8,COUNTIF($L$20:L133,"&lt;&gt;")&lt;901,9,COUNTIF($L$20:L133,"&lt;&gt;")&lt;1001,10,COUNTIF($L$20:L133,"&lt;&gt;")&lt;1101,11,COUNTIF($L$20:L133,"&lt;&gt;")&lt;1201,12,COUNTIF($L$20:L133,"&lt;&gt;")&lt;1301,13,COUNTIF($L$20:L133,"&lt;&gt;")&lt;1401,14,COUNTIF($L$20:L133,"&lt;&gt;")&lt;1501,15,COUNTIF($L$20:L133,"&lt;&gt;")&lt;1601,16,COUNTIF($L$20:L133,"&lt;&gt;")&lt;1701,17,COUNTIF($L$20:L133,"&lt;&gt;")&lt;1801,18,COUNTIF($L$20:L133,"&lt;&gt;")&lt;1901,19,COUNTIF($L$20:L133,"&lt;&gt;")&lt;2001,20,COUNTIF($L$20:L133,"&lt;&gt;")&lt;2101,21,COUNTIF($L$20:L133,"&lt;&gt;")&lt;2201,22,COUNTIF($L$20:L133,"&lt;&gt;")&lt;2301,23,COUNTIF($L$20:L133,"&lt;&gt;")&lt;2401,24,COUNTIF($L$20:L133,"&lt;&gt;")&lt;2501,25,COUNTIF($L$20:L133,"&lt;&gt;")&lt;2601,26,COUNTIF($L$20:L133,"&lt;&gt;")&lt;2701,27,COUNTIF($L$20:L133,"&lt;&gt;")&lt;2801,28,COUNTIF($L$20:L133,"&lt;&gt;")&lt;2901,29,COUNTIF($L$20:L133,"&lt;&gt;")&lt;3001,30),"")</f>
        <v/>
      </c>
      <c r="AM133" t="str">
        <f t="shared" si="5"/>
        <v/>
      </c>
      <c r="AN133" t="str">
        <f t="shared" si="9"/>
        <v/>
      </c>
      <c r="AP133" t="str">
        <f t="shared" si="8"/>
        <v/>
      </c>
      <c r="AQ133" t="str">
        <f>IF(AO133="","",COUNTIFS(AM133:$AM$3019,AO133))</f>
        <v/>
      </c>
    </row>
    <row r="134" spans="1:43" x14ac:dyDescent="0.25">
      <c r="A134" s="6" t="str">
        <f>IF(COUNT($A$20:A133)&lt;&gt;$B$4,IF(A133="","",A133+1),"")</f>
        <v/>
      </c>
      <c r="B134" s="3"/>
      <c r="C134" s="3"/>
      <c r="D134" s="122"/>
      <c r="E134" s="3"/>
      <c r="F134" s="3"/>
      <c r="G134" s="3"/>
      <c r="H134" s="3"/>
      <c r="I134" s="120"/>
      <c r="J134" s="3"/>
      <c r="K134" s="119" t="str" cm="1">
        <f t="array" ref="K134">IF(OR($J$14 = "A",$J$14 = "B",$J$14 = "C"),IF(I134="","",IF(LEN(I134)&gt;2,_xlfn.IFS(ISNUMBER(SEARCH("_",I134)),I134,ISNUMBER(SEARCH(", ",I134)),SUBSTITUTE(I134,", ","_"),ISNUMBER(SEARCH("/ ",I134)),SUBSTITUTE(I134,"/ ","_"),ISNUMBER(SEARCH(",",I134)),SUBSTITUTE(I134,",","_"),ISNUMBER(SEARCH("/",I134)),SUBSTITUTE(I134,"/","_"),ISNUMBER(SEARCH("",I134)),I134),I134)),IF(OR($J$14 = "J",$J$14 = "K"),"",IF(D134="","",IF(LEN(D134)&gt;2,_xlfn.IFS(ISNUMBER(SEARCH("_",D134)),D134,ISNUMBER(SEARCH(", ",D134)),SUBSTITUTE(D134,", ","_"),ISNUMBER(SEARCH("/ ",D134)),SUBSTITUTE(D134,"/ ","_"),ISNUMBER(SEARCH(",",D134)),SUBSTITUTE(D134,",","_"),ISNUMBER(SEARCH("/",D134)),SUBSTITUTE(D134,"/","_"),ISNUMBER(SEARCH("",D134)),D134),D134))))</f>
        <v/>
      </c>
      <c r="L134" s="1"/>
      <c r="M134" s="1" t="str">
        <f t="shared" si="6"/>
        <v/>
      </c>
      <c r="N134" s="94" t="str">
        <f>IF($L134="None","",IF(ISERROR(VLOOKUP($L134,Info!$B$4:$B$266,1,FALSE)),"",VLOOKUP($L134,Info!$B$4:$L$266,5,FALSE)))</f>
        <v/>
      </c>
      <c r="O134" s="94" t="str">
        <f>IF(K134="","",IF(AND($J$12&lt;&gt;"ABC",N134="3"),"BAC",IF(N134="3","ABC",IF($J$12&lt;&gt;"ABC",IF($J$10="Standard",VLOOKUP(K134,Info!$BE$4:$BF$481,2,FALSE),VLOOKUP(K134,Info!$BI$4:$BJ$482,2,FALSE)),IF($J$10="Standard",VLOOKUP(K134,Info!$AG$4:$AH$2994,2,FALSE),VLOOKUP(K134,Info!$AK$4:$AL$2997,2,FALSE))))))</f>
        <v/>
      </c>
      <c r="P134" s="94" t="str">
        <f>IF($L134="None","",IF(ISERROR(VLOOKUP($L134,Info!$B$4:$B$266,1,FALSE)),"",VLOOKUP($L134,Info!$B$4:$L$266,3,FALSE)))</f>
        <v/>
      </c>
      <c r="Q134" s="96" t="str">
        <f>IF($L134="None","",IF(ISERROR(VLOOKUP($L134,Info!$B$4:$B$266,1,FALSE)),"",VLOOKUP($L134,Info!$B$4:$L$266,4,FALSE)))</f>
        <v/>
      </c>
      <c r="R134" s="1"/>
      <c r="S134" s="6" t="str">
        <f t="shared" si="7"/>
        <v/>
      </c>
      <c r="T134" s="6" t="str">
        <f>IF($L134="None","",IF(ISERROR(VLOOKUP($L134,Info!$B$4:$B$266,1,FALSE)),"",VLOOKUP($L134,Info!$B$4:$L$266,11,FALSE)))</f>
        <v/>
      </c>
      <c r="U134" s="1"/>
      <c r="V134" s="1"/>
      <c r="W134" s="1"/>
      <c r="X134" s="1" t="str">
        <f>IF($L134="None","",IF(ISERROR(VLOOKUP($L134,Info!$B$4:$B$266,1,FALSE)),"",IF(OR(W134="Metallic Liquid Tight",W134="Non-Metallic Liquid Tight",W134="LSZH",W134="Greenfield"),VLOOKUP($L134,Info!$B$4:$L$266,7,FALSE),"N/A")))</f>
        <v/>
      </c>
      <c r="Y134" s="1"/>
      <c r="Z134" s="96" t="str">
        <f>IF($L134="None","",IF(ISERROR(VLOOKUP($L134,Info!$B$4:$B$266,1,FALSE)),"",VLOOKUP($L134,Info!$B$4:$L$266,9,FALSE)))</f>
        <v/>
      </c>
      <c r="AA134" s="96" t="str">
        <f>IF($L134="None","",IF(ISERROR(VLOOKUP($L134,Info!$B$4:$B$266,1,FALSE)),"",VLOOKUP($L134,Info!$B$4:$L$266,8,FALSE)))</f>
        <v/>
      </c>
      <c r="AB134" s="96" t="str">
        <f>IF($L134="None","",IF(ISERROR(VLOOKUP($L134,Info!$B$4:$B$266,1,FALSE)),"",VLOOKUP($L134,Info!$B$4:$L$266,10,FALSE)))</f>
        <v/>
      </c>
      <c r="AC134" s="1" t="str">
        <f>IF(W134="SO Cable","Black,White",IF(O134="","",IF(P134="","",IF($J$12&lt;&gt;"ABC",IF(P134&lt;="250",VLOOKUP(O134,Info!$AZ$4:$BB$22,3,FALSE),VLOOKUP(O134,Info!$AZ$23:$BB$39,3,FALSE)),IF(P134&lt;="250",VLOOKUP(O134,Info!$AO$4:$AQ$22,3,FALSE),VLOOKUP(O134,Info!$AO$23:$AP$39,3,FALSE))))))</f>
        <v/>
      </c>
      <c r="AD134" s="1"/>
      <c r="AE134" s="1" t="str">
        <f>IF($L134="None","",IF(ISERROR(VLOOKUP($L134,Info!$B$4:$B$266,1,FALSE)),"",VLOOKUP($L134,Info!$B$4:$L$266,4,FALSE)))</f>
        <v/>
      </c>
      <c r="AF134" s="1" t="str">
        <f>IF($L134="None","",IF(ISERROR(VLOOKUP($L134,Info!$B$4:$B$266,1,FALSE)),"",VLOOKUP($L134,Info!$B$4:$L$266,6,FALSE)))</f>
        <v/>
      </c>
      <c r="AG134" s="1"/>
      <c r="AH134" s="33" t="str" cm="1">
        <f t="array" ref="AH134">IF(AND(L134&lt;&gt;"",O134&lt;&gt;"",R134:S134&lt;&gt;"",W134:X134&lt;&gt;"",Z134:AA134&lt;&gt;"",AC134&lt;&gt;""),"Good","Bad")</f>
        <v>Bad</v>
      </c>
      <c r="AL134" t="str" cm="1">
        <f t="array" ref="AL134">IF(R134&gt;0,_xlfn.IFS(COUNTIF($L$20:L134,"&lt;&gt;")&lt;101,1,COUNTIF($L$20:L134,"&lt;&gt;")&lt;201,2,COUNTIF($L$20:L134,"&lt;&gt;")&lt;301,3,COUNTIF($L$20:L134,"&lt;&gt;")&lt;401,4,COUNTIF($L$20:L134,"&lt;&gt;")&lt;501,5,COUNTIF($L$20:L134,"&lt;&gt;")&lt;601,6,COUNTIF($L$20:L134,"&lt;&gt;")&lt;701,7,COUNTIF($L$20:L134,"&lt;&gt;")&lt;801,8,COUNTIF($L$20:L134,"&lt;&gt;")&lt;901,9,COUNTIF($L$20:L134,"&lt;&gt;")&lt;1001,10,COUNTIF($L$20:L134,"&lt;&gt;")&lt;1101,11,COUNTIF($L$20:L134,"&lt;&gt;")&lt;1201,12,COUNTIF($L$20:L134,"&lt;&gt;")&lt;1301,13,COUNTIF($L$20:L134,"&lt;&gt;")&lt;1401,14,COUNTIF($L$20:L134,"&lt;&gt;")&lt;1501,15,COUNTIF($L$20:L134,"&lt;&gt;")&lt;1601,16,COUNTIF($L$20:L134,"&lt;&gt;")&lt;1701,17,COUNTIF($L$20:L134,"&lt;&gt;")&lt;1801,18,COUNTIF($L$20:L134,"&lt;&gt;")&lt;1901,19,COUNTIF($L$20:L134,"&lt;&gt;")&lt;2001,20,COUNTIF($L$20:L134,"&lt;&gt;")&lt;2101,21,COUNTIF($L$20:L134,"&lt;&gt;")&lt;2201,22,COUNTIF($L$20:L134,"&lt;&gt;")&lt;2301,23,COUNTIF($L$20:L134,"&lt;&gt;")&lt;2401,24,COUNTIF($L$20:L134,"&lt;&gt;")&lt;2501,25,COUNTIF($L$20:L134,"&lt;&gt;")&lt;2601,26,COUNTIF($L$20:L134,"&lt;&gt;")&lt;2701,27,COUNTIF($L$20:L134,"&lt;&gt;")&lt;2801,28,COUNTIF($L$20:L134,"&lt;&gt;")&lt;2901,29,COUNTIF($L$20:L134,"&lt;&gt;")&lt;3001,30),"")</f>
        <v/>
      </c>
      <c r="AM134" t="str">
        <f t="shared" si="5"/>
        <v/>
      </c>
      <c r="AN134" t="str">
        <f t="shared" si="9"/>
        <v/>
      </c>
      <c r="AP134" t="str">
        <f t="shared" si="8"/>
        <v/>
      </c>
      <c r="AQ134" t="str">
        <f>IF(AO134="","",COUNTIFS(AM134:$AM$3019,AO134))</f>
        <v/>
      </c>
    </row>
    <row r="135" spans="1:43" x14ac:dyDescent="0.25">
      <c r="A135" s="6" t="str">
        <f>IF(COUNT($A$20:A134)&lt;&gt;$B$4,IF(A134="","",A134+1),"")</f>
        <v/>
      </c>
      <c r="B135" s="3"/>
      <c r="C135" s="3"/>
      <c r="D135" s="122"/>
      <c r="E135" s="3"/>
      <c r="F135" s="3"/>
      <c r="G135" s="3"/>
      <c r="H135" s="3"/>
      <c r="I135" s="120"/>
      <c r="J135" s="3"/>
      <c r="K135" s="119" t="str" cm="1">
        <f t="array" ref="K135">IF(OR($J$14 = "A",$J$14 = "B",$J$14 = "C"),IF(I135="","",IF(LEN(I135)&gt;2,_xlfn.IFS(ISNUMBER(SEARCH("_",I135)),I135,ISNUMBER(SEARCH(", ",I135)),SUBSTITUTE(I135,", ","_"),ISNUMBER(SEARCH("/ ",I135)),SUBSTITUTE(I135,"/ ","_"),ISNUMBER(SEARCH(",",I135)),SUBSTITUTE(I135,",","_"),ISNUMBER(SEARCH("/",I135)),SUBSTITUTE(I135,"/","_"),ISNUMBER(SEARCH("",I135)),I135),I135)),IF(OR($J$14 = "J",$J$14 = "K"),"",IF(D135="","",IF(LEN(D135)&gt;2,_xlfn.IFS(ISNUMBER(SEARCH("_",D135)),D135,ISNUMBER(SEARCH(", ",D135)),SUBSTITUTE(D135,", ","_"),ISNUMBER(SEARCH("/ ",D135)),SUBSTITUTE(D135,"/ ","_"),ISNUMBER(SEARCH(",",D135)),SUBSTITUTE(D135,",","_"),ISNUMBER(SEARCH("/",D135)),SUBSTITUTE(D135,"/","_"),ISNUMBER(SEARCH("",D135)),D135),D135))))</f>
        <v/>
      </c>
      <c r="L135" s="1"/>
      <c r="M135" s="1" t="str">
        <f t="shared" si="6"/>
        <v/>
      </c>
      <c r="N135" s="94" t="str">
        <f>IF($L135="None","",IF(ISERROR(VLOOKUP($L135,Info!$B$4:$B$266,1,FALSE)),"",VLOOKUP($L135,Info!$B$4:$L$266,5,FALSE)))</f>
        <v/>
      </c>
      <c r="O135" s="94" t="str">
        <f>IF(K135="","",IF(AND($J$12&lt;&gt;"ABC",N135="3"),"BAC",IF(N135="3","ABC",IF($J$12&lt;&gt;"ABC",IF($J$10="Standard",VLOOKUP(K135,Info!$BE$4:$BF$481,2,FALSE),VLOOKUP(K135,Info!$BI$4:$BJ$482,2,FALSE)),IF($J$10="Standard",VLOOKUP(K135,Info!$AG$4:$AH$2994,2,FALSE),VLOOKUP(K135,Info!$AK$4:$AL$2997,2,FALSE))))))</f>
        <v/>
      </c>
      <c r="P135" s="94" t="str">
        <f>IF($L135="None","",IF(ISERROR(VLOOKUP($L135,Info!$B$4:$B$266,1,FALSE)),"",VLOOKUP($L135,Info!$B$4:$L$266,3,FALSE)))</f>
        <v/>
      </c>
      <c r="Q135" s="96" t="str">
        <f>IF($L135="None","",IF(ISERROR(VLOOKUP($L135,Info!$B$4:$B$266,1,FALSE)),"",VLOOKUP($L135,Info!$B$4:$L$266,4,FALSE)))</f>
        <v/>
      </c>
      <c r="R135" s="1"/>
      <c r="S135" s="6" t="str">
        <f t="shared" si="7"/>
        <v/>
      </c>
      <c r="T135" s="6" t="str">
        <f>IF($L135="None","",IF(ISERROR(VLOOKUP($L135,Info!$B$4:$B$266,1,FALSE)),"",VLOOKUP($L135,Info!$B$4:$L$266,11,FALSE)))</f>
        <v/>
      </c>
      <c r="U135" s="1"/>
      <c r="V135" s="1"/>
      <c r="W135" s="1"/>
      <c r="X135" s="1" t="str">
        <f>IF($L135="None","",IF(ISERROR(VLOOKUP($L135,Info!$B$4:$B$266,1,FALSE)),"",IF(OR(W135="Metallic Liquid Tight",W135="Non-Metallic Liquid Tight",W135="LSZH",W135="Greenfield"),VLOOKUP($L135,Info!$B$4:$L$266,7,FALSE),"N/A")))</f>
        <v/>
      </c>
      <c r="Y135" s="1"/>
      <c r="Z135" s="96" t="str">
        <f>IF($L135="None","",IF(ISERROR(VLOOKUP($L135,Info!$B$4:$B$266,1,FALSE)),"",VLOOKUP($L135,Info!$B$4:$L$266,9,FALSE)))</f>
        <v/>
      </c>
      <c r="AA135" s="96" t="str">
        <f>IF($L135="None","",IF(ISERROR(VLOOKUP($L135,Info!$B$4:$B$266,1,FALSE)),"",VLOOKUP($L135,Info!$B$4:$L$266,8,FALSE)))</f>
        <v/>
      </c>
      <c r="AB135" s="96" t="str">
        <f>IF($L135="None","",IF(ISERROR(VLOOKUP($L135,Info!$B$4:$B$266,1,FALSE)),"",VLOOKUP($L135,Info!$B$4:$L$266,10,FALSE)))</f>
        <v/>
      </c>
      <c r="AC135" s="1" t="str">
        <f>IF(W135="SO Cable","Black,White",IF(O135="","",IF(P135="","",IF($J$12&lt;&gt;"ABC",IF(P135&lt;="250",VLOOKUP(O135,Info!$AZ$4:$BB$22,3,FALSE),VLOOKUP(O135,Info!$AZ$23:$BB$39,3,FALSE)),IF(P135&lt;="250",VLOOKUP(O135,Info!$AO$4:$AQ$22,3,FALSE),VLOOKUP(O135,Info!$AO$23:$AP$39,3,FALSE))))))</f>
        <v/>
      </c>
      <c r="AD135" s="1"/>
      <c r="AE135" s="1" t="str">
        <f>IF($L135="None","",IF(ISERROR(VLOOKUP($L135,Info!$B$4:$B$266,1,FALSE)),"",VLOOKUP($L135,Info!$B$4:$L$266,4,FALSE)))</f>
        <v/>
      </c>
      <c r="AF135" s="1" t="str">
        <f>IF($L135="None","",IF(ISERROR(VLOOKUP($L135,Info!$B$4:$B$266,1,FALSE)),"",VLOOKUP($L135,Info!$B$4:$L$266,6,FALSE)))</f>
        <v/>
      </c>
      <c r="AG135" s="1"/>
      <c r="AH135" s="33" t="str" cm="1">
        <f t="array" ref="AH135">IF(AND(L135&lt;&gt;"",O135&lt;&gt;"",R135:S135&lt;&gt;"",W135:X135&lt;&gt;"",Z135:AA135&lt;&gt;"",AC135&lt;&gt;""),"Good","Bad")</f>
        <v>Bad</v>
      </c>
      <c r="AL135" t="str" cm="1">
        <f t="array" ref="AL135">IF(R135&gt;0,_xlfn.IFS(COUNTIF($L$20:L135,"&lt;&gt;")&lt;101,1,COUNTIF($L$20:L135,"&lt;&gt;")&lt;201,2,COUNTIF($L$20:L135,"&lt;&gt;")&lt;301,3,COUNTIF($L$20:L135,"&lt;&gt;")&lt;401,4,COUNTIF($L$20:L135,"&lt;&gt;")&lt;501,5,COUNTIF($L$20:L135,"&lt;&gt;")&lt;601,6,COUNTIF($L$20:L135,"&lt;&gt;")&lt;701,7,COUNTIF($L$20:L135,"&lt;&gt;")&lt;801,8,COUNTIF($L$20:L135,"&lt;&gt;")&lt;901,9,COUNTIF($L$20:L135,"&lt;&gt;")&lt;1001,10,COUNTIF($L$20:L135,"&lt;&gt;")&lt;1101,11,COUNTIF($L$20:L135,"&lt;&gt;")&lt;1201,12,COUNTIF($L$20:L135,"&lt;&gt;")&lt;1301,13,COUNTIF($L$20:L135,"&lt;&gt;")&lt;1401,14,COUNTIF($L$20:L135,"&lt;&gt;")&lt;1501,15,COUNTIF($L$20:L135,"&lt;&gt;")&lt;1601,16,COUNTIF($L$20:L135,"&lt;&gt;")&lt;1701,17,COUNTIF($L$20:L135,"&lt;&gt;")&lt;1801,18,COUNTIF($L$20:L135,"&lt;&gt;")&lt;1901,19,COUNTIF($L$20:L135,"&lt;&gt;")&lt;2001,20,COUNTIF($L$20:L135,"&lt;&gt;")&lt;2101,21,COUNTIF($L$20:L135,"&lt;&gt;")&lt;2201,22,COUNTIF($L$20:L135,"&lt;&gt;")&lt;2301,23,COUNTIF($L$20:L135,"&lt;&gt;")&lt;2401,24,COUNTIF($L$20:L135,"&lt;&gt;")&lt;2501,25,COUNTIF($L$20:L135,"&lt;&gt;")&lt;2601,26,COUNTIF($L$20:L135,"&lt;&gt;")&lt;2701,27,COUNTIF($L$20:L135,"&lt;&gt;")&lt;2801,28,COUNTIF($L$20:L135,"&lt;&gt;")&lt;2901,29,COUNTIF($L$20:L135,"&lt;&gt;")&lt;3001,30),"")</f>
        <v/>
      </c>
      <c r="AM135" t="str">
        <f t="shared" si="5"/>
        <v/>
      </c>
      <c r="AN135" t="str">
        <f t="shared" si="9"/>
        <v/>
      </c>
      <c r="AP135" t="str">
        <f t="shared" si="8"/>
        <v/>
      </c>
      <c r="AQ135" t="str">
        <f>IF(AO135="","",COUNTIFS(AM135:$AM$3019,AO135))</f>
        <v/>
      </c>
    </row>
    <row r="136" spans="1:43" x14ac:dyDescent="0.25">
      <c r="A136" s="6" t="str">
        <f>IF(COUNT($A$20:A135)&lt;&gt;$B$4,IF(A135="","",A135+1),"")</f>
        <v/>
      </c>
      <c r="B136" s="3"/>
      <c r="C136" s="3"/>
      <c r="D136" s="122"/>
      <c r="E136" s="3"/>
      <c r="F136" s="3"/>
      <c r="G136" s="3"/>
      <c r="H136" s="3"/>
      <c r="I136" s="120"/>
      <c r="J136" s="3"/>
      <c r="K136" s="119" t="str" cm="1">
        <f t="array" ref="K136">IF(OR($J$14 = "A",$J$14 = "B",$J$14 = "C"),IF(I136="","",IF(LEN(I136)&gt;2,_xlfn.IFS(ISNUMBER(SEARCH("_",I136)),I136,ISNUMBER(SEARCH(", ",I136)),SUBSTITUTE(I136,", ","_"),ISNUMBER(SEARCH("/ ",I136)),SUBSTITUTE(I136,"/ ","_"),ISNUMBER(SEARCH(",",I136)),SUBSTITUTE(I136,",","_"),ISNUMBER(SEARCH("/",I136)),SUBSTITUTE(I136,"/","_"),ISNUMBER(SEARCH("",I136)),I136),I136)),IF(OR($J$14 = "J",$J$14 = "K"),"",IF(D136="","",IF(LEN(D136)&gt;2,_xlfn.IFS(ISNUMBER(SEARCH("_",D136)),D136,ISNUMBER(SEARCH(", ",D136)),SUBSTITUTE(D136,", ","_"),ISNUMBER(SEARCH("/ ",D136)),SUBSTITUTE(D136,"/ ","_"),ISNUMBER(SEARCH(",",D136)),SUBSTITUTE(D136,",","_"),ISNUMBER(SEARCH("/",D136)),SUBSTITUTE(D136,"/","_"),ISNUMBER(SEARCH("",D136)),D136),D136))))</f>
        <v/>
      </c>
      <c r="L136" s="1"/>
      <c r="M136" s="1" t="str">
        <f t="shared" si="6"/>
        <v/>
      </c>
      <c r="N136" s="94" t="str">
        <f>IF($L136="None","",IF(ISERROR(VLOOKUP($L136,Info!$B$4:$B$266,1,FALSE)),"",VLOOKUP($L136,Info!$B$4:$L$266,5,FALSE)))</f>
        <v/>
      </c>
      <c r="O136" s="94" t="str">
        <f>IF(K136="","",IF(AND($J$12&lt;&gt;"ABC",N136="3"),"BAC",IF(N136="3","ABC",IF($J$12&lt;&gt;"ABC",IF($J$10="Standard",VLOOKUP(K136,Info!$BE$4:$BF$481,2,FALSE),VLOOKUP(K136,Info!$BI$4:$BJ$482,2,FALSE)),IF($J$10="Standard",VLOOKUP(K136,Info!$AG$4:$AH$2994,2,FALSE),VLOOKUP(K136,Info!$AK$4:$AL$2997,2,FALSE))))))</f>
        <v/>
      </c>
      <c r="P136" s="94" t="str">
        <f>IF($L136="None","",IF(ISERROR(VLOOKUP($L136,Info!$B$4:$B$266,1,FALSE)),"",VLOOKUP($L136,Info!$B$4:$L$266,3,FALSE)))</f>
        <v/>
      </c>
      <c r="Q136" s="96" t="str">
        <f>IF($L136="None","",IF(ISERROR(VLOOKUP($L136,Info!$B$4:$B$266,1,FALSE)),"",VLOOKUP($L136,Info!$B$4:$L$266,4,FALSE)))</f>
        <v/>
      </c>
      <c r="R136" s="1"/>
      <c r="S136" s="6" t="str">
        <f t="shared" si="7"/>
        <v/>
      </c>
      <c r="T136" s="6" t="str">
        <f>IF($L136="None","",IF(ISERROR(VLOOKUP($L136,Info!$B$4:$B$266,1,FALSE)),"",VLOOKUP($L136,Info!$B$4:$L$266,11,FALSE)))</f>
        <v/>
      </c>
      <c r="U136" s="1"/>
      <c r="V136" s="1"/>
      <c r="W136" s="1"/>
      <c r="X136" s="1" t="str">
        <f>IF($L136="None","",IF(ISERROR(VLOOKUP($L136,Info!$B$4:$B$266,1,FALSE)),"",IF(OR(W136="Metallic Liquid Tight",W136="Non-Metallic Liquid Tight",W136="LSZH",W136="Greenfield"),VLOOKUP($L136,Info!$B$4:$L$266,7,FALSE),"N/A")))</f>
        <v/>
      </c>
      <c r="Y136" s="1"/>
      <c r="Z136" s="96" t="str">
        <f>IF($L136="None","",IF(ISERROR(VLOOKUP($L136,Info!$B$4:$B$266,1,FALSE)),"",VLOOKUP($L136,Info!$B$4:$L$266,9,FALSE)))</f>
        <v/>
      </c>
      <c r="AA136" s="96" t="str">
        <f>IF($L136="None","",IF(ISERROR(VLOOKUP($L136,Info!$B$4:$B$266,1,FALSE)),"",VLOOKUP($L136,Info!$B$4:$L$266,8,FALSE)))</f>
        <v/>
      </c>
      <c r="AB136" s="96" t="str">
        <f>IF($L136="None","",IF(ISERROR(VLOOKUP($L136,Info!$B$4:$B$266,1,FALSE)),"",VLOOKUP($L136,Info!$B$4:$L$266,10,FALSE)))</f>
        <v/>
      </c>
      <c r="AC136" s="1" t="str">
        <f>IF(W136="SO Cable","Black,White",IF(O136="","",IF(P136="","",IF($J$12&lt;&gt;"ABC",IF(P136&lt;="250",VLOOKUP(O136,Info!$AZ$4:$BB$22,3,FALSE),VLOOKUP(O136,Info!$AZ$23:$BB$39,3,FALSE)),IF(P136&lt;="250",VLOOKUP(O136,Info!$AO$4:$AQ$22,3,FALSE),VLOOKUP(O136,Info!$AO$23:$AP$39,3,FALSE))))))</f>
        <v/>
      </c>
      <c r="AD136" s="1"/>
      <c r="AE136" s="1" t="str">
        <f>IF($L136="None","",IF(ISERROR(VLOOKUP($L136,Info!$B$4:$B$266,1,FALSE)),"",VLOOKUP($L136,Info!$B$4:$L$266,4,FALSE)))</f>
        <v/>
      </c>
      <c r="AF136" s="1" t="str">
        <f>IF($L136="None","",IF(ISERROR(VLOOKUP($L136,Info!$B$4:$B$266,1,FALSE)),"",VLOOKUP($L136,Info!$B$4:$L$266,6,FALSE)))</f>
        <v/>
      </c>
      <c r="AG136" s="1"/>
      <c r="AH136" s="33" t="str" cm="1">
        <f t="array" ref="AH136">IF(AND(L136&lt;&gt;"",O136&lt;&gt;"",R136:S136&lt;&gt;"",W136:X136&lt;&gt;"",Z136:AA136&lt;&gt;"",AC136&lt;&gt;""),"Good","Bad")</f>
        <v>Bad</v>
      </c>
      <c r="AL136" t="str" cm="1">
        <f t="array" ref="AL136">IF(R136&gt;0,_xlfn.IFS(COUNTIF($L$20:L136,"&lt;&gt;")&lt;101,1,COUNTIF($L$20:L136,"&lt;&gt;")&lt;201,2,COUNTIF($L$20:L136,"&lt;&gt;")&lt;301,3,COUNTIF($L$20:L136,"&lt;&gt;")&lt;401,4,COUNTIF($L$20:L136,"&lt;&gt;")&lt;501,5,COUNTIF($L$20:L136,"&lt;&gt;")&lt;601,6,COUNTIF($L$20:L136,"&lt;&gt;")&lt;701,7,COUNTIF($L$20:L136,"&lt;&gt;")&lt;801,8,COUNTIF($L$20:L136,"&lt;&gt;")&lt;901,9,COUNTIF($L$20:L136,"&lt;&gt;")&lt;1001,10,COUNTIF($L$20:L136,"&lt;&gt;")&lt;1101,11,COUNTIF($L$20:L136,"&lt;&gt;")&lt;1201,12,COUNTIF($L$20:L136,"&lt;&gt;")&lt;1301,13,COUNTIF($L$20:L136,"&lt;&gt;")&lt;1401,14,COUNTIF($L$20:L136,"&lt;&gt;")&lt;1501,15,COUNTIF($L$20:L136,"&lt;&gt;")&lt;1601,16,COUNTIF($L$20:L136,"&lt;&gt;")&lt;1701,17,COUNTIF($L$20:L136,"&lt;&gt;")&lt;1801,18,COUNTIF($L$20:L136,"&lt;&gt;")&lt;1901,19,COUNTIF($L$20:L136,"&lt;&gt;")&lt;2001,20,COUNTIF($L$20:L136,"&lt;&gt;")&lt;2101,21,COUNTIF($L$20:L136,"&lt;&gt;")&lt;2201,22,COUNTIF($L$20:L136,"&lt;&gt;")&lt;2301,23,COUNTIF($L$20:L136,"&lt;&gt;")&lt;2401,24,COUNTIF($L$20:L136,"&lt;&gt;")&lt;2501,25,COUNTIF($L$20:L136,"&lt;&gt;")&lt;2601,26,COUNTIF($L$20:L136,"&lt;&gt;")&lt;2701,27,COUNTIF($L$20:L136,"&lt;&gt;")&lt;2801,28,COUNTIF($L$20:L136,"&lt;&gt;")&lt;2901,29,COUNTIF($L$20:L136,"&lt;&gt;")&lt;3001,30),"")</f>
        <v/>
      </c>
      <c r="AM136" t="str">
        <f t="shared" si="5"/>
        <v/>
      </c>
      <c r="AN136" t="str">
        <f t="shared" si="9"/>
        <v/>
      </c>
      <c r="AP136" t="str">
        <f t="shared" si="8"/>
        <v/>
      </c>
      <c r="AQ136" t="str">
        <f>IF(AO136="","",COUNTIFS(AM136:$AM$3019,AO136))</f>
        <v/>
      </c>
    </row>
    <row r="137" spans="1:43" x14ac:dyDescent="0.25">
      <c r="A137" s="6" t="str">
        <f>IF(COUNT($A$20:A136)&lt;&gt;$B$4,IF(A136="","",A136+1),"")</f>
        <v/>
      </c>
      <c r="B137" s="3"/>
      <c r="C137" s="3"/>
      <c r="D137" s="122"/>
      <c r="E137" s="3"/>
      <c r="F137" s="3"/>
      <c r="G137" s="3"/>
      <c r="H137" s="3"/>
      <c r="I137" s="120"/>
      <c r="J137" s="3"/>
      <c r="K137" s="119" t="str" cm="1">
        <f t="array" ref="K137">IF(OR($J$14 = "A",$J$14 = "B",$J$14 = "C"),IF(I137="","",IF(LEN(I137)&gt;2,_xlfn.IFS(ISNUMBER(SEARCH("_",I137)),I137,ISNUMBER(SEARCH(", ",I137)),SUBSTITUTE(I137,", ","_"),ISNUMBER(SEARCH("/ ",I137)),SUBSTITUTE(I137,"/ ","_"),ISNUMBER(SEARCH(",",I137)),SUBSTITUTE(I137,",","_"),ISNUMBER(SEARCH("/",I137)),SUBSTITUTE(I137,"/","_"),ISNUMBER(SEARCH("",I137)),I137),I137)),IF(OR($J$14 = "J",$J$14 = "K"),"",IF(D137="","",IF(LEN(D137)&gt;2,_xlfn.IFS(ISNUMBER(SEARCH("_",D137)),D137,ISNUMBER(SEARCH(", ",D137)),SUBSTITUTE(D137,", ","_"),ISNUMBER(SEARCH("/ ",D137)),SUBSTITUTE(D137,"/ ","_"),ISNUMBER(SEARCH(",",D137)),SUBSTITUTE(D137,",","_"),ISNUMBER(SEARCH("/",D137)),SUBSTITUTE(D137,"/","_"),ISNUMBER(SEARCH("",D137)),D137),D137))))</f>
        <v/>
      </c>
      <c r="L137" s="1"/>
      <c r="M137" s="1" t="str">
        <f t="shared" si="6"/>
        <v/>
      </c>
      <c r="N137" s="94" t="str">
        <f>IF($L137="None","",IF(ISERROR(VLOOKUP($L137,Info!$B$4:$B$266,1,FALSE)),"",VLOOKUP($L137,Info!$B$4:$L$266,5,FALSE)))</f>
        <v/>
      </c>
      <c r="O137" s="94" t="str">
        <f>IF(K137="","",IF(AND($J$12&lt;&gt;"ABC",N137="3"),"BAC",IF(N137="3","ABC",IF($J$12&lt;&gt;"ABC",IF($J$10="Standard",VLOOKUP(K137,Info!$BE$4:$BF$481,2,FALSE),VLOOKUP(K137,Info!$BI$4:$BJ$482,2,FALSE)),IF($J$10="Standard",VLOOKUP(K137,Info!$AG$4:$AH$2994,2,FALSE),VLOOKUP(K137,Info!$AK$4:$AL$2997,2,FALSE))))))</f>
        <v/>
      </c>
      <c r="P137" s="94" t="str">
        <f>IF($L137="None","",IF(ISERROR(VLOOKUP($L137,Info!$B$4:$B$266,1,FALSE)),"",VLOOKUP($L137,Info!$B$4:$L$266,3,FALSE)))</f>
        <v/>
      </c>
      <c r="Q137" s="96" t="str">
        <f>IF($L137="None","",IF(ISERROR(VLOOKUP($L137,Info!$B$4:$B$266,1,FALSE)),"",VLOOKUP($L137,Info!$B$4:$L$266,4,FALSE)))</f>
        <v/>
      </c>
      <c r="R137" s="1"/>
      <c r="S137" s="6" t="str">
        <f t="shared" si="7"/>
        <v/>
      </c>
      <c r="T137" s="6" t="str">
        <f>IF($L137="None","",IF(ISERROR(VLOOKUP($L137,Info!$B$4:$B$266,1,FALSE)),"",VLOOKUP($L137,Info!$B$4:$L$266,11,FALSE)))</f>
        <v/>
      </c>
      <c r="U137" s="1"/>
      <c r="V137" s="1"/>
      <c r="W137" s="1"/>
      <c r="X137" s="1" t="str">
        <f>IF($L137="None","",IF(ISERROR(VLOOKUP($L137,Info!$B$4:$B$266,1,FALSE)),"",IF(OR(W137="Metallic Liquid Tight",W137="Non-Metallic Liquid Tight",W137="LSZH",W137="Greenfield"),VLOOKUP($L137,Info!$B$4:$L$266,7,FALSE),"N/A")))</f>
        <v/>
      </c>
      <c r="Y137" s="1"/>
      <c r="Z137" s="96" t="str">
        <f>IF($L137="None","",IF(ISERROR(VLOOKUP($L137,Info!$B$4:$B$266,1,FALSE)),"",VLOOKUP($L137,Info!$B$4:$L$266,9,FALSE)))</f>
        <v/>
      </c>
      <c r="AA137" s="96" t="str">
        <f>IF($L137="None","",IF(ISERROR(VLOOKUP($L137,Info!$B$4:$B$266,1,FALSE)),"",VLOOKUP($L137,Info!$B$4:$L$266,8,FALSE)))</f>
        <v/>
      </c>
      <c r="AB137" s="96" t="str">
        <f>IF($L137="None","",IF(ISERROR(VLOOKUP($L137,Info!$B$4:$B$266,1,FALSE)),"",VLOOKUP($L137,Info!$B$4:$L$266,10,FALSE)))</f>
        <v/>
      </c>
      <c r="AC137" s="1" t="str">
        <f>IF(W137="SO Cable","Black,White",IF(O137="","",IF(P137="","",IF($J$12&lt;&gt;"ABC",IF(P137&lt;="250",VLOOKUP(O137,Info!$AZ$4:$BB$22,3,FALSE),VLOOKUP(O137,Info!$AZ$23:$BB$39,3,FALSE)),IF(P137&lt;="250",VLOOKUP(O137,Info!$AO$4:$AQ$22,3,FALSE),VLOOKUP(O137,Info!$AO$23:$AP$39,3,FALSE))))))</f>
        <v/>
      </c>
      <c r="AD137" s="1"/>
      <c r="AE137" s="1" t="str">
        <f>IF($L137="None","",IF(ISERROR(VLOOKUP($L137,Info!$B$4:$B$266,1,FALSE)),"",VLOOKUP($L137,Info!$B$4:$L$266,4,FALSE)))</f>
        <v/>
      </c>
      <c r="AF137" s="1" t="str">
        <f>IF($L137="None","",IF(ISERROR(VLOOKUP($L137,Info!$B$4:$B$266,1,FALSE)),"",VLOOKUP($L137,Info!$B$4:$L$266,6,FALSE)))</f>
        <v/>
      </c>
      <c r="AG137" s="1"/>
      <c r="AH137" s="33" t="str" cm="1">
        <f t="array" ref="AH137">IF(AND(L137&lt;&gt;"",O137&lt;&gt;"",R137:S137&lt;&gt;"",W137:X137&lt;&gt;"",Z137:AA137&lt;&gt;"",AC137&lt;&gt;""),"Good","Bad")</f>
        <v>Bad</v>
      </c>
      <c r="AL137" t="str" cm="1">
        <f t="array" ref="AL137">IF(R137&gt;0,_xlfn.IFS(COUNTIF($L$20:L137,"&lt;&gt;")&lt;101,1,COUNTIF($L$20:L137,"&lt;&gt;")&lt;201,2,COUNTIF($L$20:L137,"&lt;&gt;")&lt;301,3,COUNTIF($L$20:L137,"&lt;&gt;")&lt;401,4,COUNTIF($L$20:L137,"&lt;&gt;")&lt;501,5,COUNTIF($L$20:L137,"&lt;&gt;")&lt;601,6,COUNTIF($L$20:L137,"&lt;&gt;")&lt;701,7,COUNTIF($L$20:L137,"&lt;&gt;")&lt;801,8,COUNTIF($L$20:L137,"&lt;&gt;")&lt;901,9,COUNTIF($L$20:L137,"&lt;&gt;")&lt;1001,10,COUNTIF($L$20:L137,"&lt;&gt;")&lt;1101,11,COUNTIF($L$20:L137,"&lt;&gt;")&lt;1201,12,COUNTIF($L$20:L137,"&lt;&gt;")&lt;1301,13,COUNTIF($L$20:L137,"&lt;&gt;")&lt;1401,14,COUNTIF($L$20:L137,"&lt;&gt;")&lt;1501,15,COUNTIF($L$20:L137,"&lt;&gt;")&lt;1601,16,COUNTIF($L$20:L137,"&lt;&gt;")&lt;1701,17,COUNTIF($L$20:L137,"&lt;&gt;")&lt;1801,18,COUNTIF($L$20:L137,"&lt;&gt;")&lt;1901,19,COUNTIF($L$20:L137,"&lt;&gt;")&lt;2001,20,COUNTIF($L$20:L137,"&lt;&gt;")&lt;2101,21,COUNTIF($L$20:L137,"&lt;&gt;")&lt;2201,22,COUNTIF($L$20:L137,"&lt;&gt;")&lt;2301,23,COUNTIF($L$20:L137,"&lt;&gt;")&lt;2401,24,COUNTIF($L$20:L137,"&lt;&gt;")&lt;2501,25,COUNTIF($L$20:L137,"&lt;&gt;")&lt;2601,26,COUNTIF($L$20:L137,"&lt;&gt;")&lt;2701,27,COUNTIF($L$20:L137,"&lt;&gt;")&lt;2801,28,COUNTIF($L$20:L137,"&lt;&gt;")&lt;2901,29,COUNTIF($L$20:L137,"&lt;&gt;")&lt;3001,30),"")</f>
        <v/>
      </c>
      <c r="AM137" t="str">
        <f t="shared" si="5"/>
        <v/>
      </c>
      <c r="AN137" t="str">
        <f t="shared" si="9"/>
        <v/>
      </c>
      <c r="AP137" t="str">
        <f t="shared" si="8"/>
        <v/>
      </c>
      <c r="AQ137" t="str">
        <f>IF(AO137="","",COUNTIFS(AM137:$AM$3019,AO137))</f>
        <v/>
      </c>
    </row>
    <row r="138" spans="1:43" x14ac:dyDescent="0.25">
      <c r="A138" s="6" t="str">
        <f>IF(COUNT($A$20:A137)&lt;&gt;$B$4,IF(A137="","",A137+1),"")</f>
        <v/>
      </c>
      <c r="B138" s="3"/>
      <c r="C138" s="3"/>
      <c r="D138" s="122"/>
      <c r="E138" s="3"/>
      <c r="F138" s="3"/>
      <c r="G138" s="3"/>
      <c r="H138" s="3"/>
      <c r="I138" s="120"/>
      <c r="J138" s="3"/>
      <c r="K138" s="119" t="str" cm="1">
        <f t="array" ref="K138">IF(OR($J$14 = "A",$J$14 = "B",$J$14 = "C"),IF(I138="","",IF(LEN(I138)&gt;2,_xlfn.IFS(ISNUMBER(SEARCH("_",I138)),I138,ISNUMBER(SEARCH(", ",I138)),SUBSTITUTE(I138,", ","_"),ISNUMBER(SEARCH("/ ",I138)),SUBSTITUTE(I138,"/ ","_"),ISNUMBER(SEARCH(",",I138)),SUBSTITUTE(I138,",","_"),ISNUMBER(SEARCH("/",I138)),SUBSTITUTE(I138,"/","_"),ISNUMBER(SEARCH("",I138)),I138),I138)),IF(OR($J$14 = "J",$J$14 = "K"),"",IF(D138="","",IF(LEN(D138)&gt;2,_xlfn.IFS(ISNUMBER(SEARCH("_",D138)),D138,ISNUMBER(SEARCH(", ",D138)),SUBSTITUTE(D138,", ","_"),ISNUMBER(SEARCH("/ ",D138)),SUBSTITUTE(D138,"/ ","_"),ISNUMBER(SEARCH(",",D138)),SUBSTITUTE(D138,",","_"),ISNUMBER(SEARCH("/",D138)),SUBSTITUTE(D138,"/","_"),ISNUMBER(SEARCH("",D138)),D138),D138))))</f>
        <v/>
      </c>
      <c r="L138" s="1"/>
      <c r="M138" s="1" t="str">
        <f t="shared" si="6"/>
        <v/>
      </c>
      <c r="N138" s="94" t="str">
        <f>IF($L138="None","",IF(ISERROR(VLOOKUP($L138,Info!$B$4:$B$266,1,FALSE)),"",VLOOKUP($L138,Info!$B$4:$L$266,5,FALSE)))</f>
        <v/>
      </c>
      <c r="O138" s="94" t="str">
        <f>IF(K138="","",IF(AND($J$12&lt;&gt;"ABC",N138="3"),"BAC",IF(N138="3","ABC",IF($J$12&lt;&gt;"ABC",IF($J$10="Standard",VLOOKUP(K138,Info!$BE$4:$BF$481,2,FALSE),VLOOKUP(K138,Info!$BI$4:$BJ$482,2,FALSE)),IF($J$10="Standard",VLOOKUP(K138,Info!$AG$4:$AH$2994,2,FALSE),VLOOKUP(K138,Info!$AK$4:$AL$2997,2,FALSE))))))</f>
        <v/>
      </c>
      <c r="P138" s="94" t="str">
        <f>IF($L138="None","",IF(ISERROR(VLOOKUP($L138,Info!$B$4:$B$266,1,FALSE)),"",VLOOKUP($L138,Info!$B$4:$L$266,3,FALSE)))</f>
        <v/>
      </c>
      <c r="Q138" s="96" t="str">
        <f>IF($L138="None","",IF(ISERROR(VLOOKUP($L138,Info!$B$4:$B$266,1,FALSE)),"",VLOOKUP($L138,Info!$B$4:$L$266,4,FALSE)))</f>
        <v/>
      </c>
      <c r="R138" s="1"/>
      <c r="S138" s="6" t="str">
        <f t="shared" si="7"/>
        <v/>
      </c>
      <c r="T138" s="6" t="str">
        <f>IF($L138="None","",IF(ISERROR(VLOOKUP($L138,Info!$B$4:$B$266,1,FALSE)),"",VLOOKUP($L138,Info!$B$4:$L$266,11,FALSE)))</f>
        <v/>
      </c>
      <c r="U138" s="1"/>
      <c r="V138" s="1"/>
      <c r="W138" s="1"/>
      <c r="X138" s="1" t="str">
        <f>IF($L138="None","",IF(ISERROR(VLOOKUP($L138,Info!$B$4:$B$266,1,FALSE)),"",IF(OR(W138="Metallic Liquid Tight",W138="Non-Metallic Liquid Tight",W138="LSZH",W138="Greenfield"),VLOOKUP($L138,Info!$B$4:$L$266,7,FALSE),"N/A")))</f>
        <v/>
      </c>
      <c r="Y138" s="1"/>
      <c r="Z138" s="96" t="str">
        <f>IF($L138="None","",IF(ISERROR(VLOOKUP($L138,Info!$B$4:$B$266,1,FALSE)),"",VLOOKUP($L138,Info!$B$4:$L$266,9,FALSE)))</f>
        <v/>
      </c>
      <c r="AA138" s="96" t="str">
        <f>IF($L138="None","",IF(ISERROR(VLOOKUP($L138,Info!$B$4:$B$266,1,FALSE)),"",VLOOKUP($L138,Info!$B$4:$L$266,8,FALSE)))</f>
        <v/>
      </c>
      <c r="AB138" s="96" t="str">
        <f>IF($L138="None","",IF(ISERROR(VLOOKUP($L138,Info!$B$4:$B$266,1,FALSE)),"",VLOOKUP($L138,Info!$B$4:$L$266,10,FALSE)))</f>
        <v/>
      </c>
      <c r="AC138" s="1" t="str">
        <f>IF(W138="SO Cable","Black,White",IF(O138="","",IF(P138="","",IF($J$12&lt;&gt;"ABC",IF(P138&lt;="250",VLOOKUP(O138,Info!$AZ$4:$BB$22,3,FALSE),VLOOKUP(O138,Info!$AZ$23:$BB$39,3,FALSE)),IF(P138&lt;="250",VLOOKUP(O138,Info!$AO$4:$AQ$22,3,FALSE),VLOOKUP(O138,Info!$AO$23:$AP$39,3,FALSE))))))</f>
        <v/>
      </c>
      <c r="AD138" s="1"/>
      <c r="AE138" s="1" t="str">
        <f>IF($L138="None","",IF(ISERROR(VLOOKUP($L138,Info!$B$4:$B$266,1,FALSE)),"",VLOOKUP($L138,Info!$B$4:$L$266,4,FALSE)))</f>
        <v/>
      </c>
      <c r="AF138" s="1" t="str">
        <f>IF($L138="None","",IF(ISERROR(VLOOKUP($L138,Info!$B$4:$B$266,1,FALSE)),"",VLOOKUP($L138,Info!$B$4:$L$266,6,FALSE)))</f>
        <v/>
      </c>
      <c r="AG138" s="1"/>
      <c r="AH138" s="33" t="str" cm="1">
        <f t="array" ref="AH138">IF(AND(L138&lt;&gt;"",O138&lt;&gt;"",R138:S138&lt;&gt;"",W138:X138&lt;&gt;"",Z138:AA138&lt;&gt;"",AC138&lt;&gt;""),"Good","Bad")</f>
        <v>Bad</v>
      </c>
      <c r="AL138" t="str" cm="1">
        <f t="array" ref="AL138">IF(R138&gt;0,_xlfn.IFS(COUNTIF($L$20:L138,"&lt;&gt;")&lt;101,1,COUNTIF($L$20:L138,"&lt;&gt;")&lt;201,2,COUNTIF($L$20:L138,"&lt;&gt;")&lt;301,3,COUNTIF($L$20:L138,"&lt;&gt;")&lt;401,4,COUNTIF($L$20:L138,"&lt;&gt;")&lt;501,5,COUNTIF($L$20:L138,"&lt;&gt;")&lt;601,6,COUNTIF($L$20:L138,"&lt;&gt;")&lt;701,7,COUNTIF($L$20:L138,"&lt;&gt;")&lt;801,8,COUNTIF($L$20:L138,"&lt;&gt;")&lt;901,9,COUNTIF($L$20:L138,"&lt;&gt;")&lt;1001,10,COUNTIF($L$20:L138,"&lt;&gt;")&lt;1101,11,COUNTIF($L$20:L138,"&lt;&gt;")&lt;1201,12,COUNTIF($L$20:L138,"&lt;&gt;")&lt;1301,13,COUNTIF($L$20:L138,"&lt;&gt;")&lt;1401,14,COUNTIF($L$20:L138,"&lt;&gt;")&lt;1501,15,COUNTIF($L$20:L138,"&lt;&gt;")&lt;1601,16,COUNTIF($L$20:L138,"&lt;&gt;")&lt;1701,17,COUNTIF($L$20:L138,"&lt;&gt;")&lt;1801,18,COUNTIF($L$20:L138,"&lt;&gt;")&lt;1901,19,COUNTIF($L$20:L138,"&lt;&gt;")&lt;2001,20,COUNTIF($L$20:L138,"&lt;&gt;")&lt;2101,21,COUNTIF($L$20:L138,"&lt;&gt;")&lt;2201,22,COUNTIF($L$20:L138,"&lt;&gt;")&lt;2301,23,COUNTIF($L$20:L138,"&lt;&gt;")&lt;2401,24,COUNTIF($L$20:L138,"&lt;&gt;")&lt;2501,25,COUNTIF($L$20:L138,"&lt;&gt;")&lt;2601,26,COUNTIF($L$20:L138,"&lt;&gt;")&lt;2701,27,COUNTIF($L$20:L138,"&lt;&gt;")&lt;2801,28,COUNTIF($L$20:L138,"&lt;&gt;")&lt;2901,29,COUNTIF($L$20:L138,"&lt;&gt;")&lt;3001,30),"")</f>
        <v/>
      </c>
      <c r="AM138" t="str">
        <f t="shared" si="5"/>
        <v/>
      </c>
      <c r="AN138" t="str">
        <f t="shared" si="9"/>
        <v/>
      </c>
      <c r="AP138" t="str">
        <f t="shared" si="8"/>
        <v/>
      </c>
      <c r="AQ138" t="str">
        <f>IF(AO138="","",COUNTIFS(AM138:$AM$3019,AO138))</f>
        <v/>
      </c>
    </row>
    <row r="139" spans="1:43" x14ac:dyDescent="0.25">
      <c r="A139" s="6" t="str">
        <f>IF(COUNT($A$20:A138)&lt;&gt;$B$4,IF(A138="","",A138+1),"")</f>
        <v/>
      </c>
      <c r="B139" s="3"/>
      <c r="C139" s="3"/>
      <c r="D139" s="122"/>
      <c r="E139" s="3"/>
      <c r="F139" s="3"/>
      <c r="G139" s="3"/>
      <c r="H139" s="3"/>
      <c r="I139" s="120"/>
      <c r="J139" s="3"/>
      <c r="K139" s="119" t="str" cm="1">
        <f t="array" ref="K139">IF(OR($J$14 = "A",$J$14 = "B",$J$14 = "C"),IF(I139="","",IF(LEN(I139)&gt;2,_xlfn.IFS(ISNUMBER(SEARCH("_",I139)),I139,ISNUMBER(SEARCH(", ",I139)),SUBSTITUTE(I139,", ","_"),ISNUMBER(SEARCH("/ ",I139)),SUBSTITUTE(I139,"/ ","_"),ISNUMBER(SEARCH(",",I139)),SUBSTITUTE(I139,",","_"),ISNUMBER(SEARCH("/",I139)),SUBSTITUTE(I139,"/","_"),ISNUMBER(SEARCH("",I139)),I139),I139)),IF(OR($J$14 = "J",$J$14 = "K"),"",IF(D139="","",IF(LEN(D139)&gt;2,_xlfn.IFS(ISNUMBER(SEARCH("_",D139)),D139,ISNUMBER(SEARCH(", ",D139)),SUBSTITUTE(D139,", ","_"),ISNUMBER(SEARCH("/ ",D139)),SUBSTITUTE(D139,"/ ","_"),ISNUMBER(SEARCH(",",D139)),SUBSTITUTE(D139,",","_"),ISNUMBER(SEARCH("/",D139)),SUBSTITUTE(D139,"/","_"),ISNUMBER(SEARCH("",D139)),D139),D139))))</f>
        <v/>
      </c>
      <c r="L139" s="1"/>
      <c r="M139" s="1" t="str">
        <f t="shared" si="6"/>
        <v/>
      </c>
      <c r="N139" s="94" t="str">
        <f>IF($L139="None","",IF(ISERROR(VLOOKUP($L139,Info!$B$4:$B$266,1,FALSE)),"",VLOOKUP($L139,Info!$B$4:$L$266,5,FALSE)))</f>
        <v/>
      </c>
      <c r="O139" s="94" t="str">
        <f>IF(K139="","",IF(AND($J$12&lt;&gt;"ABC",N139="3"),"BAC",IF(N139="3","ABC",IF($J$12&lt;&gt;"ABC",IF($J$10="Standard",VLOOKUP(K139,Info!$BE$4:$BF$481,2,FALSE),VLOOKUP(K139,Info!$BI$4:$BJ$482,2,FALSE)),IF($J$10="Standard",VLOOKUP(K139,Info!$AG$4:$AH$2994,2,FALSE),VLOOKUP(K139,Info!$AK$4:$AL$2997,2,FALSE))))))</f>
        <v/>
      </c>
      <c r="P139" s="94" t="str">
        <f>IF($L139="None","",IF(ISERROR(VLOOKUP($L139,Info!$B$4:$B$266,1,FALSE)),"",VLOOKUP($L139,Info!$B$4:$L$266,3,FALSE)))</f>
        <v/>
      </c>
      <c r="Q139" s="96" t="str">
        <f>IF($L139="None","",IF(ISERROR(VLOOKUP($L139,Info!$B$4:$B$266,1,FALSE)),"",VLOOKUP($L139,Info!$B$4:$L$266,4,FALSE)))</f>
        <v/>
      </c>
      <c r="R139" s="1"/>
      <c r="S139" s="6" t="str">
        <f t="shared" si="7"/>
        <v/>
      </c>
      <c r="T139" s="6" t="str">
        <f>IF($L139="None","",IF(ISERROR(VLOOKUP($L139,Info!$B$4:$B$266,1,FALSE)),"",VLOOKUP($L139,Info!$B$4:$L$266,11,FALSE)))</f>
        <v/>
      </c>
      <c r="U139" s="1"/>
      <c r="V139" s="1"/>
      <c r="W139" s="1"/>
      <c r="X139" s="1" t="str">
        <f>IF($L139="None","",IF(ISERROR(VLOOKUP($L139,Info!$B$4:$B$266,1,FALSE)),"",IF(OR(W139="Metallic Liquid Tight",W139="Non-Metallic Liquid Tight",W139="LSZH",W139="Greenfield"),VLOOKUP($L139,Info!$B$4:$L$266,7,FALSE),"N/A")))</f>
        <v/>
      </c>
      <c r="Y139" s="1"/>
      <c r="Z139" s="96" t="str">
        <f>IF($L139="None","",IF(ISERROR(VLOOKUP($L139,Info!$B$4:$B$266,1,FALSE)),"",VLOOKUP($L139,Info!$B$4:$L$266,9,FALSE)))</f>
        <v/>
      </c>
      <c r="AA139" s="96" t="str">
        <f>IF($L139="None","",IF(ISERROR(VLOOKUP($L139,Info!$B$4:$B$266,1,FALSE)),"",VLOOKUP($L139,Info!$B$4:$L$266,8,FALSE)))</f>
        <v/>
      </c>
      <c r="AB139" s="96" t="str">
        <f>IF($L139="None","",IF(ISERROR(VLOOKUP($L139,Info!$B$4:$B$266,1,FALSE)),"",VLOOKUP($L139,Info!$B$4:$L$266,10,FALSE)))</f>
        <v/>
      </c>
      <c r="AC139" s="1" t="str">
        <f>IF(W139="SO Cable","Black,White",IF(O139="","",IF(P139="","",IF($J$12&lt;&gt;"ABC",IF(P139&lt;="250",VLOOKUP(O139,Info!$AZ$4:$BB$22,3,FALSE),VLOOKUP(O139,Info!$AZ$23:$BB$39,3,FALSE)),IF(P139&lt;="250",VLOOKUP(O139,Info!$AO$4:$AQ$22,3,FALSE),VLOOKUP(O139,Info!$AO$23:$AP$39,3,FALSE))))))</f>
        <v/>
      </c>
      <c r="AD139" s="1"/>
      <c r="AE139" s="1" t="str">
        <f>IF($L139="None","",IF(ISERROR(VLOOKUP($L139,Info!$B$4:$B$266,1,FALSE)),"",VLOOKUP($L139,Info!$B$4:$L$266,4,FALSE)))</f>
        <v/>
      </c>
      <c r="AF139" s="1" t="str">
        <f>IF($L139="None","",IF(ISERROR(VLOOKUP($L139,Info!$B$4:$B$266,1,FALSE)),"",VLOOKUP($L139,Info!$B$4:$L$266,6,FALSE)))</f>
        <v/>
      </c>
      <c r="AG139" s="1"/>
      <c r="AH139" s="33" t="str" cm="1">
        <f t="array" ref="AH139">IF(AND(L139&lt;&gt;"",O139&lt;&gt;"",R139:S139&lt;&gt;"",W139:X139&lt;&gt;"",Z139:AA139&lt;&gt;"",AC139&lt;&gt;""),"Good","Bad")</f>
        <v>Bad</v>
      </c>
      <c r="AL139" t="str" cm="1">
        <f t="array" ref="AL139">IF(R139&gt;0,_xlfn.IFS(COUNTIF($L$20:L139,"&lt;&gt;")&lt;101,1,COUNTIF($L$20:L139,"&lt;&gt;")&lt;201,2,COUNTIF($L$20:L139,"&lt;&gt;")&lt;301,3,COUNTIF($L$20:L139,"&lt;&gt;")&lt;401,4,COUNTIF($L$20:L139,"&lt;&gt;")&lt;501,5,COUNTIF($L$20:L139,"&lt;&gt;")&lt;601,6,COUNTIF($L$20:L139,"&lt;&gt;")&lt;701,7,COUNTIF($L$20:L139,"&lt;&gt;")&lt;801,8,COUNTIF($L$20:L139,"&lt;&gt;")&lt;901,9,COUNTIF($L$20:L139,"&lt;&gt;")&lt;1001,10,COUNTIF($L$20:L139,"&lt;&gt;")&lt;1101,11,COUNTIF($L$20:L139,"&lt;&gt;")&lt;1201,12,COUNTIF($L$20:L139,"&lt;&gt;")&lt;1301,13,COUNTIF($L$20:L139,"&lt;&gt;")&lt;1401,14,COUNTIF($L$20:L139,"&lt;&gt;")&lt;1501,15,COUNTIF($L$20:L139,"&lt;&gt;")&lt;1601,16,COUNTIF($L$20:L139,"&lt;&gt;")&lt;1701,17,COUNTIF($L$20:L139,"&lt;&gt;")&lt;1801,18,COUNTIF($L$20:L139,"&lt;&gt;")&lt;1901,19,COUNTIF($L$20:L139,"&lt;&gt;")&lt;2001,20,COUNTIF($L$20:L139,"&lt;&gt;")&lt;2101,21,COUNTIF($L$20:L139,"&lt;&gt;")&lt;2201,22,COUNTIF($L$20:L139,"&lt;&gt;")&lt;2301,23,COUNTIF($L$20:L139,"&lt;&gt;")&lt;2401,24,COUNTIF($L$20:L139,"&lt;&gt;")&lt;2501,25,COUNTIF($L$20:L139,"&lt;&gt;")&lt;2601,26,COUNTIF($L$20:L139,"&lt;&gt;")&lt;2701,27,COUNTIF($L$20:L139,"&lt;&gt;")&lt;2801,28,COUNTIF($L$20:L139,"&lt;&gt;")&lt;2901,29,COUNTIF($L$20:L139,"&lt;&gt;")&lt;3001,30),"")</f>
        <v/>
      </c>
      <c r="AM139" t="str">
        <f t="shared" si="5"/>
        <v/>
      </c>
      <c r="AN139" t="str">
        <f t="shared" si="9"/>
        <v/>
      </c>
      <c r="AP139" t="str">
        <f t="shared" si="8"/>
        <v/>
      </c>
      <c r="AQ139" t="str">
        <f>IF(AO139="","",COUNTIFS(AM139:$AM$3019,AO139))</f>
        <v/>
      </c>
    </row>
    <row r="140" spans="1:43" x14ac:dyDescent="0.25">
      <c r="A140" s="6" t="str">
        <f>IF(COUNT($A$20:A139)&lt;&gt;$B$4,IF(A139="","",A139+1),"")</f>
        <v/>
      </c>
      <c r="B140" s="3"/>
      <c r="C140" s="3"/>
      <c r="D140" s="122"/>
      <c r="E140" s="3"/>
      <c r="F140" s="3"/>
      <c r="G140" s="3"/>
      <c r="H140" s="3"/>
      <c r="I140" s="120"/>
      <c r="J140" s="3"/>
      <c r="K140" s="119" t="str" cm="1">
        <f t="array" ref="K140">IF(OR($J$14 = "A",$J$14 = "B",$J$14 = "C"),IF(I140="","",IF(LEN(I140)&gt;2,_xlfn.IFS(ISNUMBER(SEARCH("_",I140)),I140,ISNUMBER(SEARCH(", ",I140)),SUBSTITUTE(I140,", ","_"),ISNUMBER(SEARCH("/ ",I140)),SUBSTITUTE(I140,"/ ","_"),ISNUMBER(SEARCH(",",I140)),SUBSTITUTE(I140,",","_"),ISNUMBER(SEARCH("/",I140)),SUBSTITUTE(I140,"/","_"),ISNUMBER(SEARCH("",I140)),I140),I140)),IF(OR($J$14 = "J",$J$14 = "K"),"",IF(D140="","",IF(LEN(D140)&gt;2,_xlfn.IFS(ISNUMBER(SEARCH("_",D140)),D140,ISNUMBER(SEARCH(", ",D140)),SUBSTITUTE(D140,", ","_"),ISNUMBER(SEARCH("/ ",D140)),SUBSTITUTE(D140,"/ ","_"),ISNUMBER(SEARCH(",",D140)),SUBSTITUTE(D140,",","_"),ISNUMBER(SEARCH("/",D140)),SUBSTITUTE(D140,"/","_"),ISNUMBER(SEARCH("",D140)),D140),D140))))</f>
        <v/>
      </c>
      <c r="L140" s="1"/>
      <c r="M140" s="1" t="str">
        <f t="shared" si="6"/>
        <v/>
      </c>
      <c r="N140" s="94" t="str">
        <f>IF($L140="None","",IF(ISERROR(VLOOKUP($L140,Info!$B$4:$B$266,1,FALSE)),"",VLOOKUP($L140,Info!$B$4:$L$266,5,FALSE)))</f>
        <v/>
      </c>
      <c r="O140" s="94" t="str">
        <f>IF(K140="","",IF(AND($J$12&lt;&gt;"ABC",N140="3"),"BAC",IF(N140="3","ABC",IF($J$12&lt;&gt;"ABC",IF($J$10="Standard",VLOOKUP(K140,Info!$BE$4:$BF$481,2,FALSE),VLOOKUP(K140,Info!$BI$4:$BJ$482,2,FALSE)),IF($J$10="Standard",VLOOKUP(K140,Info!$AG$4:$AH$2994,2,FALSE),VLOOKUP(K140,Info!$AK$4:$AL$2997,2,FALSE))))))</f>
        <v/>
      </c>
      <c r="P140" s="94" t="str">
        <f>IF($L140="None","",IF(ISERROR(VLOOKUP($L140,Info!$B$4:$B$266,1,FALSE)),"",VLOOKUP($L140,Info!$B$4:$L$266,3,FALSE)))</f>
        <v/>
      </c>
      <c r="Q140" s="96" t="str">
        <f>IF($L140="None","",IF(ISERROR(VLOOKUP($L140,Info!$B$4:$B$266,1,FALSE)),"",VLOOKUP($L140,Info!$B$4:$L$266,4,FALSE)))</f>
        <v/>
      </c>
      <c r="R140" s="1"/>
      <c r="S140" s="6" t="str">
        <f t="shared" si="7"/>
        <v/>
      </c>
      <c r="T140" s="6" t="str">
        <f>IF($L140="None","",IF(ISERROR(VLOOKUP($L140,Info!$B$4:$B$266,1,FALSE)),"",VLOOKUP($L140,Info!$B$4:$L$266,11,FALSE)))</f>
        <v/>
      </c>
      <c r="U140" s="1"/>
      <c r="V140" s="1"/>
      <c r="W140" s="1"/>
      <c r="X140" s="1" t="str">
        <f>IF($L140="None","",IF(ISERROR(VLOOKUP($L140,Info!$B$4:$B$266,1,FALSE)),"",IF(OR(W140="Metallic Liquid Tight",W140="Non-Metallic Liquid Tight",W140="LSZH",W140="Greenfield"),VLOOKUP($L140,Info!$B$4:$L$266,7,FALSE),"N/A")))</f>
        <v/>
      </c>
      <c r="Y140" s="1"/>
      <c r="Z140" s="96" t="str">
        <f>IF($L140="None","",IF(ISERROR(VLOOKUP($L140,Info!$B$4:$B$266,1,FALSE)),"",VLOOKUP($L140,Info!$B$4:$L$266,9,FALSE)))</f>
        <v/>
      </c>
      <c r="AA140" s="96" t="str">
        <f>IF($L140="None","",IF(ISERROR(VLOOKUP($L140,Info!$B$4:$B$266,1,FALSE)),"",VLOOKUP($L140,Info!$B$4:$L$266,8,FALSE)))</f>
        <v/>
      </c>
      <c r="AB140" s="96" t="str">
        <f>IF($L140="None","",IF(ISERROR(VLOOKUP($L140,Info!$B$4:$B$266,1,FALSE)),"",VLOOKUP($L140,Info!$B$4:$L$266,10,FALSE)))</f>
        <v/>
      </c>
      <c r="AC140" s="1" t="str">
        <f>IF(W140="SO Cable","Black,White",IF(O140="","",IF(P140="","",IF($J$12&lt;&gt;"ABC",IF(P140&lt;="250",VLOOKUP(O140,Info!$AZ$4:$BB$22,3,FALSE),VLOOKUP(O140,Info!$AZ$23:$BB$39,3,FALSE)),IF(P140&lt;="250",VLOOKUP(O140,Info!$AO$4:$AQ$22,3,FALSE),VLOOKUP(O140,Info!$AO$23:$AP$39,3,FALSE))))))</f>
        <v/>
      </c>
      <c r="AD140" s="1"/>
      <c r="AE140" s="1" t="str">
        <f>IF($L140="None","",IF(ISERROR(VLOOKUP($L140,Info!$B$4:$B$266,1,FALSE)),"",VLOOKUP($L140,Info!$B$4:$L$266,4,FALSE)))</f>
        <v/>
      </c>
      <c r="AF140" s="1" t="str">
        <f>IF($L140="None","",IF(ISERROR(VLOOKUP($L140,Info!$B$4:$B$266,1,FALSE)),"",VLOOKUP($L140,Info!$B$4:$L$266,6,FALSE)))</f>
        <v/>
      </c>
      <c r="AG140" s="1"/>
      <c r="AH140" s="33" t="str" cm="1">
        <f t="array" ref="AH140">IF(AND(L140&lt;&gt;"",O140&lt;&gt;"",R140:S140&lt;&gt;"",W140:X140&lt;&gt;"",Z140:AA140&lt;&gt;"",AC140&lt;&gt;""),"Good","Bad")</f>
        <v>Bad</v>
      </c>
      <c r="AL140" t="str" cm="1">
        <f t="array" ref="AL140">IF(R140&gt;0,_xlfn.IFS(COUNTIF($L$20:L140,"&lt;&gt;")&lt;101,1,COUNTIF($L$20:L140,"&lt;&gt;")&lt;201,2,COUNTIF($L$20:L140,"&lt;&gt;")&lt;301,3,COUNTIF($L$20:L140,"&lt;&gt;")&lt;401,4,COUNTIF($L$20:L140,"&lt;&gt;")&lt;501,5,COUNTIF($L$20:L140,"&lt;&gt;")&lt;601,6,COUNTIF($L$20:L140,"&lt;&gt;")&lt;701,7,COUNTIF($L$20:L140,"&lt;&gt;")&lt;801,8,COUNTIF($L$20:L140,"&lt;&gt;")&lt;901,9,COUNTIF($L$20:L140,"&lt;&gt;")&lt;1001,10,COUNTIF($L$20:L140,"&lt;&gt;")&lt;1101,11,COUNTIF($L$20:L140,"&lt;&gt;")&lt;1201,12,COUNTIF($L$20:L140,"&lt;&gt;")&lt;1301,13,COUNTIF($L$20:L140,"&lt;&gt;")&lt;1401,14,COUNTIF($L$20:L140,"&lt;&gt;")&lt;1501,15,COUNTIF($L$20:L140,"&lt;&gt;")&lt;1601,16,COUNTIF($L$20:L140,"&lt;&gt;")&lt;1701,17,COUNTIF($L$20:L140,"&lt;&gt;")&lt;1801,18,COUNTIF($L$20:L140,"&lt;&gt;")&lt;1901,19,COUNTIF($L$20:L140,"&lt;&gt;")&lt;2001,20,COUNTIF($L$20:L140,"&lt;&gt;")&lt;2101,21,COUNTIF($L$20:L140,"&lt;&gt;")&lt;2201,22,COUNTIF($L$20:L140,"&lt;&gt;")&lt;2301,23,COUNTIF($L$20:L140,"&lt;&gt;")&lt;2401,24,COUNTIF($L$20:L140,"&lt;&gt;")&lt;2501,25,COUNTIF($L$20:L140,"&lt;&gt;")&lt;2601,26,COUNTIF($L$20:L140,"&lt;&gt;")&lt;2701,27,COUNTIF($L$20:L140,"&lt;&gt;")&lt;2801,28,COUNTIF($L$20:L140,"&lt;&gt;")&lt;2901,29,COUNTIF($L$20:L140,"&lt;&gt;")&lt;3001,30),"")</f>
        <v/>
      </c>
      <c r="AM140" t="str">
        <f t="shared" si="5"/>
        <v/>
      </c>
      <c r="AN140" t="str">
        <f t="shared" si="9"/>
        <v/>
      </c>
      <c r="AP140" t="str">
        <f t="shared" si="8"/>
        <v/>
      </c>
      <c r="AQ140" t="str">
        <f>IF(AO140="","",COUNTIFS(AM140:$AM$3019,AO140))</f>
        <v/>
      </c>
    </row>
    <row r="141" spans="1:43" x14ac:dyDescent="0.25">
      <c r="A141" s="6" t="str">
        <f>IF(COUNT($A$20:A140)&lt;&gt;$B$4,IF(A140="","",A140+1),"")</f>
        <v/>
      </c>
      <c r="B141" s="3"/>
      <c r="C141" s="3"/>
      <c r="D141" s="122"/>
      <c r="E141" s="3"/>
      <c r="F141" s="3"/>
      <c r="G141" s="3"/>
      <c r="H141" s="3"/>
      <c r="I141" s="120"/>
      <c r="J141" s="3"/>
      <c r="K141" s="119" t="str" cm="1">
        <f t="array" ref="K141">IF(OR($J$14 = "A",$J$14 = "B",$J$14 = "C"),IF(I141="","",IF(LEN(I141)&gt;2,_xlfn.IFS(ISNUMBER(SEARCH("_",I141)),I141,ISNUMBER(SEARCH(", ",I141)),SUBSTITUTE(I141,", ","_"),ISNUMBER(SEARCH("/ ",I141)),SUBSTITUTE(I141,"/ ","_"),ISNUMBER(SEARCH(",",I141)),SUBSTITUTE(I141,",","_"),ISNUMBER(SEARCH("/",I141)),SUBSTITUTE(I141,"/","_"),ISNUMBER(SEARCH("",I141)),I141),I141)),IF(OR($J$14 = "J",$J$14 = "K"),"",IF(D141="","",IF(LEN(D141)&gt;2,_xlfn.IFS(ISNUMBER(SEARCH("_",D141)),D141,ISNUMBER(SEARCH(", ",D141)),SUBSTITUTE(D141,", ","_"),ISNUMBER(SEARCH("/ ",D141)),SUBSTITUTE(D141,"/ ","_"),ISNUMBER(SEARCH(",",D141)),SUBSTITUTE(D141,",","_"),ISNUMBER(SEARCH("/",D141)),SUBSTITUTE(D141,"/","_"),ISNUMBER(SEARCH("",D141)),D141),D141))))</f>
        <v/>
      </c>
      <c r="L141" s="1"/>
      <c r="M141" s="1" t="str">
        <f t="shared" si="6"/>
        <v/>
      </c>
      <c r="N141" s="94" t="str">
        <f>IF($L141="None","",IF(ISERROR(VLOOKUP($L141,Info!$B$4:$B$266,1,FALSE)),"",VLOOKUP($L141,Info!$B$4:$L$266,5,FALSE)))</f>
        <v/>
      </c>
      <c r="O141" s="94" t="str">
        <f>IF(K141="","",IF(AND($J$12&lt;&gt;"ABC",N141="3"),"BAC",IF(N141="3","ABC",IF($J$12&lt;&gt;"ABC",IF($J$10="Standard",VLOOKUP(K141,Info!$BE$4:$BF$481,2,FALSE),VLOOKUP(K141,Info!$BI$4:$BJ$482,2,FALSE)),IF($J$10="Standard",VLOOKUP(K141,Info!$AG$4:$AH$2994,2,FALSE),VLOOKUP(K141,Info!$AK$4:$AL$2997,2,FALSE))))))</f>
        <v/>
      </c>
      <c r="P141" s="94" t="str">
        <f>IF($L141="None","",IF(ISERROR(VLOOKUP($L141,Info!$B$4:$B$266,1,FALSE)),"",VLOOKUP($L141,Info!$B$4:$L$266,3,FALSE)))</f>
        <v/>
      </c>
      <c r="Q141" s="96" t="str">
        <f>IF($L141="None","",IF(ISERROR(VLOOKUP($L141,Info!$B$4:$B$266,1,FALSE)),"",VLOOKUP($L141,Info!$B$4:$L$266,4,FALSE)))</f>
        <v/>
      </c>
      <c r="R141" s="1"/>
      <c r="S141" s="6" t="str">
        <f t="shared" si="7"/>
        <v/>
      </c>
      <c r="T141" s="6" t="str">
        <f>IF($L141="None","",IF(ISERROR(VLOOKUP($L141,Info!$B$4:$B$266,1,FALSE)),"",VLOOKUP($L141,Info!$B$4:$L$266,11,FALSE)))</f>
        <v/>
      </c>
      <c r="U141" s="1"/>
      <c r="V141" s="1"/>
      <c r="W141" s="1"/>
      <c r="X141" s="1" t="str">
        <f>IF($L141="None","",IF(ISERROR(VLOOKUP($L141,Info!$B$4:$B$266,1,FALSE)),"",IF(OR(W141="Metallic Liquid Tight",W141="Non-Metallic Liquid Tight",W141="LSZH",W141="Greenfield"),VLOOKUP($L141,Info!$B$4:$L$266,7,FALSE),"N/A")))</f>
        <v/>
      </c>
      <c r="Y141" s="1"/>
      <c r="Z141" s="96" t="str">
        <f>IF($L141="None","",IF(ISERROR(VLOOKUP($L141,Info!$B$4:$B$266,1,FALSE)),"",VLOOKUP($L141,Info!$B$4:$L$266,9,FALSE)))</f>
        <v/>
      </c>
      <c r="AA141" s="96" t="str">
        <f>IF($L141="None","",IF(ISERROR(VLOOKUP($L141,Info!$B$4:$B$266,1,FALSE)),"",VLOOKUP($L141,Info!$B$4:$L$266,8,FALSE)))</f>
        <v/>
      </c>
      <c r="AB141" s="96" t="str">
        <f>IF($L141="None","",IF(ISERROR(VLOOKUP($L141,Info!$B$4:$B$266,1,FALSE)),"",VLOOKUP($L141,Info!$B$4:$L$266,10,FALSE)))</f>
        <v/>
      </c>
      <c r="AC141" s="1" t="str">
        <f>IF(W141="SO Cable","Black,White",IF(O141="","",IF(P141="","",IF($J$12&lt;&gt;"ABC",IF(P141&lt;="250",VLOOKUP(O141,Info!$AZ$4:$BB$22,3,FALSE),VLOOKUP(O141,Info!$AZ$23:$BB$39,3,FALSE)),IF(P141&lt;="250",VLOOKUP(O141,Info!$AO$4:$AQ$22,3,FALSE),VLOOKUP(O141,Info!$AO$23:$AP$39,3,FALSE))))))</f>
        <v/>
      </c>
      <c r="AD141" s="1"/>
      <c r="AE141" s="1" t="str">
        <f>IF($L141="None","",IF(ISERROR(VLOOKUP($L141,Info!$B$4:$B$266,1,FALSE)),"",VLOOKUP($L141,Info!$B$4:$L$266,4,FALSE)))</f>
        <v/>
      </c>
      <c r="AF141" s="1" t="str">
        <f>IF($L141="None","",IF(ISERROR(VLOOKUP($L141,Info!$B$4:$B$266,1,FALSE)),"",VLOOKUP($L141,Info!$B$4:$L$266,6,FALSE)))</f>
        <v/>
      </c>
      <c r="AG141" s="1"/>
      <c r="AH141" s="33" t="str" cm="1">
        <f t="array" ref="AH141">IF(AND(L141&lt;&gt;"",O141&lt;&gt;"",R141:S141&lt;&gt;"",W141:X141&lt;&gt;"",Z141:AA141&lt;&gt;"",AC141&lt;&gt;""),"Good","Bad")</f>
        <v>Bad</v>
      </c>
      <c r="AL141" t="str" cm="1">
        <f t="array" ref="AL141">IF(R141&gt;0,_xlfn.IFS(COUNTIF($L$20:L141,"&lt;&gt;")&lt;101,1,COUNTIF($L$20:L141,"&lt;&gt;")&lt;201,2,COUNTIF($L$20:L141,"&lt;&gt;")&lt;301,3,COUNTIF($L$20:L141,"&lt;&gt;")&lt;401,4,COUNTIF($L$20:L141,"&lt;&gt;")&lt;501,5,COUNTIF($L$20:L141,"&lt;&gt;")&lt;601,6,COUNTIF($L$20:L141,"&lt;&gt;")&lt;701,7,COUNTIF($L$20:L141,"&lt;&gt;")&lt;801,8,COUNTIF($L$20:L141,"&lt;&gt;")&lt;901,9,COUNTIF($L$20:L141,"&lt;&gt;")&lt;1001,10,COUNTIF($L$20:L141,"&lt;&gt;")&lt;1101,11,COUNTIF($L$20:L141,"&lt;&gt;")&lt;1201,12,COUNTIF($L$20:L141,"&lt;&gt;")&lt;1301,13,COUNTIF($L$20:L141,"&lt;&gt;")&lt;1401,14,COUNTIF($L$20:L141,"&lt;&gt;")&lt;1501,15,COUNTIF($L$20:L141,"&lt;&gt;")&lt;1601,16,COUNTIF($L$20:L141,"&lt;&gt;")&lt;1701,17,COUNTIF($L$20:L141,"&lt;&gt;")&lt;1801,18,COUNTIF($L$20:L141,"&lt;&gt;")&lt;1901,19,COUNTIF($L$20:L141,"&lt;&gt;")&lt;2001,20,COUNTIF($L$20:L141,"&lt;&gt;")&lt;2101,21,COUNTIF($L$20:L141,"&lt;&gt;")&lt;2201,22,COUNTIF($L$20:L141,"&lt;&gt;")&lt;2301,23,COUNTIF($L$20:L141,"&lt;&gt;")&lt;2401,24,COUNTIF($L$20:L141,"&lt;&gt;")&lt;2501,25,COUNTIF($L$20:L141,"&lt;&gt;")&lt;2601,26,COUNTIF($L$20:L141,"&lt;&gt;")&lt;2701,27,COUNTIF($L$20:L141,"&lt;&gt;")&lt;2801,28,COUNTIF($L$20:L141,"&lt;&gt;")&lt;2901,29,COUNTIF($L$20:L141,"&lt;&gt;")&lt;3001,30),"")</f>
        <v/>
      </c>
      <c r="AM141" t="str">
        <f t="shared" si="5"/>
        <v/>
      </c>
      <c r="AN141" t="str">
        <f t="shared" si="9"/>
        <v/>
      </c>
      <c r="AP141" t="str">
        <f t="shared" si="8"/>
        <v/>
      </c>
      <c r="AQ141" t="str">
        <f>IF(AO141="","",COUNTIFS(AM141:$AM$3019,AO141))</f>
        <v/>
      </c>
    </row>
    <row r="142" spans="1:43" x14ac:dyDescent="0.25">
      <c r="A142" s="6" t="str">
        <f>IF(COUNT($A$20:A141)&lt;&gt;$B$4,IF(A141="","",A141+1),"")</f>
        <v/>
      </c>
      <c r="B142" s="3"/>
      <c r="C142" s="3"/>
      <c r="D142" s="122"/>
      <c r="E142" s="3"/>
      <c r="F142" s="3"/>
      <c r="G142" s="3"/>
      <c r="H142" s="3"/>
      <c r="I142" s="120"/>
      <c r="J142" s="3"/>
      <c r="K142" s="119" t="str" cm="1">
        <f t="array" ref="K142">IF(OR($J$14 = "A",$J$14 = "B",$J$14 = "C"),IF(I142="","",IF(LEN(I142)&gt;2,_xlfn.IFS(ISNUMBER(SEARCH("_",I142)),I142,ISNUMBER(SEARCH(", ",I142)),SUBSTITUTE(I142,", ","_"),ISNUMBER(SEARCH("/ ",I142)),SUBSTITUTE(I142,"/ ","_"),ISNUMBER(SEARCH(",",I142)),SUBSTITUTE(I142,",","_"),ISNUMBER(SEARCH("/",I142)),SUBSTITUTE(I142,"/","_"),ISNUMBER(SEARCH("",I142)),I142),I142)),IF(OR($J$14 = "J",$J$14 = "K"),"",IF(D142="","",IF(LEN(D142)&gt;2,_xlfn.IFS(ISNUMBER(SEARCH("_",D142)),D142,ISNUMBER(SEARCH(", ",D142)),SUBSTITUTE(D142,", ","_"),ISNUMBER(SEARCH("/ ",D142)),SUBSTITUTE(D142,"/ ","_"),ISNUMBER(SEARCH(",",D142)),SUBSTITUTE(D142,",","_"),ISNUMBER(SEARCH("/",D142)),SUBSTITUTE(D142,"/","_"),ISNUMBER(SEARCH("",D142)),D142),D142))))</f>
        <v/>
      </c>
      <c r="L142" s="1"/>
      <c r="M142" s="1" t="str">
        <f t="shared" si="6"/>
        <v/>
      </c>
      <c r="N142" s="94" t="str">
        <f>IF($L142="None","",IF(ISERROR(VLOOKUP($L142,Info!$B$4:$B$266,1,FALSE)),"",VLOOKUP($L142,Info!$B$4:$L$266,5,FALSE)))</f>
        <v/>
      </c>
      <c r="O142" s="94" t="str">
        <f>IF(K142="","",IF(AND($J$12&lt;&gt;"ABC",N142="3"),"BAC",IF(N142="3","ABC",IF($J$12&lt;&gt;"ABC",IF($J$10="Standard",VLOOKUP(K142,Info!$BE$4:$BF$481,2,FALSE),VLOOKUP(K142,Info!$BI$4:$BJ$482,2,FALSE)),IF($J$10="Standard",VLOOKUP(K142,Info!$AG$4:$AH$2994,2,FALSE),VLOOKUP(K142,Info!$AK$4:$AL$2997,2,FALSE))))))</f>
        <v/>
      </c>
      <c r="P142" s="94" t="str">
        <f>IF($L142="None","",IF(ISERROR(VLOOKUP($L142,Info!$B$4:$B$266,1,FALSE)),"",VLOOKUP($L142,Info!$B$4:$L$266,3,FALSE)))</f>
        <v/>
      </c>
      <c r="Q142" s="96" t="str">
        <f>IF($L142="None","",IF(ISERROR(VLOOKUP($L142,Info!$B$4:$B$266,1,FALSE)),"",VLOOKUP($L142,Info!$B$4:$L$266,4,FALSE)))</f>
        <v/>
      </c>
      <c r="R142" s="1"/>
      <c r="S142" s="6" t="str">
        <f t="shared" si="7"/>
        <v/>
      </c>
      <c r="T142" s="6" t="str">
        <f>IF($L142="None","",IF(ISERROR(VLOOKUP($L142,Info!$B$4:$B$266,1,FALSE)),"",VLOOKUP($L142,Info!$B$4:$L$266,11,FALSE)))</f>
        <v/>
      </c>
      <c r="U142" s="1"/>
      <c r="V142" s="1"/>
      <c r="W142" s="1"/>
      <c r="X142" s="1" t="str">
        <f>IF($L142="None","",IF(ISERROR(VLOOKUP($L142,Info!$B$4:$B$266,1,FALSE)),"",IF(OR(W142="Metallic Liquid Tight",W142="Non-Metallic Liquid Tight",W142="LSZH",W142="Greenfield"),VLOOKUP($L142,Info!$B$4:$L$266,7,FALSE),"N/A")))</f>
        <v/>
      </c>
      <c r="Y142" s="1"/>
      <c r="Z142" s="96" t="str">
        <f>IF($L142="None","",IF(ISERROR(VLOOKUP($L142,Info!$B$4:$B$266,1,FALSE)),"",VLOOKUP($L142,Info!$B$4:$L$266,9,FALSE)))</f>
        <v/>
      </c>
      <c r="AA142" s="96" t="str">
        <f>IF($L142="None","",IF(ISERROR(VLOOKUP($L142,Info!$B$4:$B$266,1,FALSE)),"",VLOOKUP($L142,Info!$B$4:$L$266,8,FALSE)))</f>
        <v/>
      </c>
      <c r="AB142" s="96" t="str">
        <f>IF($L142="None","",IF(ISERROR(VLOOKUP($L142,Info!$B$4:$B$266,1,FALSE)),"",VLOOKUP($L142,Info!$B$4:$L$266,10,FALSE)))</f>
        <v/>
      </c>
      <c r="AC142" s="1" t="str">
        <f>IF(W142="SO Cable","Black,White",IF(O142="","",IF(P142="","",IF($J$12&lt;&gt;"ABC",IF(P142&lt;="250",VLOOKUP(O142,Info!$AZ$4:$BB$22,3,FALSE),VLOOKUP(O142,Info!$AZ$23:$BB$39,3,FALSE)),IF(P142&lt;="250",VLOOKUP(O142,Info!$AO$4:$AQ$22,3,FALSE),VLOOKUP(O142,Info!$AO$23:$AP$39,3,FALSE))))))</f>
        <v/>
      </c>
      <c r="AD142" s="1"/>
      <c r="AE142" s="1" t="str">
        <f>IF($L142="None","",IF(ISERROR(VLOOKUP($L142,Info!$B$4:$B$266,1,FALSE)),"",VLOOKUP($L142,Info!$B$4:$L$266,4,FALSE)))</f>
        <v/>
      </c>
      <c r="AF142" s="1" t="str">
        <f>IF($L142="None","",IF(ISERROR(VLOOKUP($L142,Info!$B$4:$B$266,1,FALSE)),"",VLOOKUP($L142,Info!$B$4:$L$266,6,FALSE)))</f>
        <v/>
      </c>
      <c r="AG142" s="1"/>
      <c r="AH142" s="33" t="str" cm="1">
        <f t="array" ref="AH142">IF(AND(L142&lt;&gt;"",O142&lt;&gt;"",R142:S142&lt;&gt;"",W142:X142&lt;&gt;"",Z142:AA142&lt;&gt;"",AC142&lt;&gt;""),"Good","Bad")</f>
        <v>Bad</v>
      </c>
      <c r="AL142" t="str" cm="1">
        <f t="array" ref="AL142">IF(R142&gt;0,_xlfn.IFS(COUNTIF($L$20:L142,"&lt;&gt;")&lt;101,1,COUNTIF($L$20:L142,"&lt;&gt;")&lt;201,2,COUNTIF($L$20:L142,"&lt;&gt;")&lt;301,3,COUNTIF($L$20:L142,"&lt;&gt;")&lt;401,4,COUNTIF($L$20:L142,"&lt;&gt;")&lt;501,5,COUNTIF($L$20:L142,"&lt;&gt;")&lt;601,6,COUNTIF($L$20:L142,"&lt;&gt;")&lt;701,7,COUNTIF($L$20:L142,"&lt;&gt;")&lt;801,8,COUNTIF($L$20:L142,"&lt;&gt;")&lt;901,9,COUNTIF($L$20:L142,"&lt;&gt;")&lt;1001,10,COUNTIF($L$20:L142,"&lt;&gt;")&lt;1101,11,COUNTIF($L$20:L142,"&lt;&gt;")&lt;1201,12,COUNTIF($L$20:L142,"&lt;&gt;")&lt;1301,13,COUNTIF($L$20:L142,"&lt;&gt;")&lt;1401,14,COUNTIF($L$20:L142,"&lt;&gt;")&lt;1501,15,COUNTIF($L$20:L142,"&lt;&gt;")&lt;1601,16,COUNTIF($L$20:L142,"&lt;&gt;")&lt;1701,17,COUNTIF($L$20:L142,"&lt;&gt;")&lt;1801,18,COUNTIF($L$20:L142,"&lt;&gt;")&lt;1901,19,COUNTIF($L$20:L142,"&lt;&gt;")&lt;2001,20,COUNTIF($L$20:L142,"&lt;&gt;")&lt;2101,21,COUNTIF($L$20:L142,"&lt;&gt;")&lt;2201,22,COUNTIF($L$20:L142,"&lt;&gt;")&lt;2301,23,COUNTIF($L$20:L142,"&lt;&gt;")&lt;2401,24,COUNTIF($L$20:L142,"&lt;&gt;")&lt;2501,25,COUNTIF($L$20:L142,"&lt;&gt;")&lt;2601,26,COUNTIF($L$20:L142,"&lt;&gt;")&lt;2701,27,COUNTIF($L$20:L142,"&lt;&gt;")&lt;2801,28,COUNTIF($L$20:L142,"&lt;&gt;")&lt;2901,29,COUNTIF($L$20:L142,"&lt;&gt;")&lt;3001,30),"")</f>
        <v/>
      </c>
      <c r="AM142" t="str">
        <f t="shared" si="5"/>
        <v/>
      </c>
      <c r="AN142" t="str">
        <f t="shared" si="9"/>
        <v/>
      </c>
      <c r="AP142" t="str">
        <f t="shared" si="8"/>
        <v/>
      </c>
      <c r="AQ142" t="str">
        <f>IF(AO142="","",COUNTIFS(AM142:$AM$3019,AO142))</f>
        <v/>
      </c>
    </row>
    <row r="143" spans="1:43" x14ac:dyDescent="0.25">
      <c r="A143" s="6" t="str">
        <f>IF(COUNT($A$20:A142)&lt;&gt;$B$4,IF(A142="","",A142+1),"")</f>
        <v/>
      </c>
      <c r="B143" s="3"/>
      <c r="C143" s="3"/>
      <c r="D143" s="122"/>
      <c r="E143" s="3"/>
      <c r="F143" s="3"/>
      <c r="G143" s="3"/>
      <c r="H143" s="3"/>
      <c r="I143" s="120"/>
      <c r="J143" s="3"/>
      <c r="K143" s="119" t="str" cm="1">
        <f t="array" ref="K143">IF(OR($J$14 = "A",$J$14 = "B",$J$14 = "C"),IF(I143="","",IF(LEN(I143)&gt;2,_xlfn.IFS(ISNUMBER(SEARCH("_",I143)),I143,ISNUMBER(SEARCH(", ",I143)),SUBSTITUTE(I143,", ","_"),ISNUMBER(SEARCH("/ ",I143)),SUBSTITUTE(I143,"/ ","_"),ISNUMBER(SEARCH(",",I143)),SUBSTITUTE(I143,",","_"),ISNUMBER(SEARCH("/",I143)),SUBSTITUTE(I143,"/","_"),ISNUMBER(SEARCH("",I143)),I143),I143)),IF(OR($J$14 = "J",$J$14 = "K"),"",IF(D143="","",IF(LEN(D143)&gt;2,_xlfn.IFS(ISNUMBER(SEARCH("_",D143)),D143,ISNUMBER(SEARCH(", ",D143)),SUBSTITUTE(D143,", ","_"),ISNUMBER(SEARCH("/ ",D143)),SUBSTITUTE(D143,"/ ","_"),ISNUMBER(SEARCH(",",D143)),SUBSTITUTE(D143,",","_"),ISNUMBER(SEARCH("/",D143)),SUBSTITUTE(D143,"/","_"),ISNUMBER(SEARCH("",D143)),D143),D143))))</f>
        <v/>
      </c>
      <c r="L143" s="1"/>
      <c r="M143" s="1" t="str">
        <f t="shared" si="6"/>
        <v/>
      </c>
      <c r="N143" s="94" t="str">
        <f>IF($L143="None","",IF(ISERROR(VLOOKUP($L143,Info!$B$4:$B$266,1,FALSE)),"",VLOOKUP($L143,Info!$B$4:$L$266,5,FALSE)))</f>
        <v/>
      </c>
      <c r="O143" s="94" t="str">
        <f>IF(K143="","",IF(AND($J$12&lt;&gt;"ABC",N143="3"),"BAC",IF(N143="3","ABC",IF($J$12&lt;&gt;"ABC",IF($J$10="Standard",VLOOKUP(K143,Info!$BE$4:$BF$481,2,FALSE),VLOOKUP(K143,Info!$BI$4:$BJ$482,2,FALSE)),IF($J$10="Standard",VLOOKUP(K143,Info!$AG$4:$AH$2994,2,FALSE),VLOOKUP(K143,Info!$AK$4:$AL$2997,2,FALSE))))))</f>
        <v/>
      </c>
      <c r="P143" s="94" t="str">
        <f>IF($L143="None","",IF(ISERROR(VLOOKUP($L143,Info!$B$4:$B$266,1,FALSE)),"",VLOOKUP($L143,Info!$B$4:$L$266,3,FALSE)))</f>
        <v/>
      </c>
      <c r="Q143" s="96" t="str">
        <f>IF($L143="None","",IF(ISERROR(VLOOKUP($L143,Info!$B$4:$B$266,1,FALSE)),"",VLOOKUP($L143,Info!$B$4:$L$266,4,FALSE)))</f>
        <v/>
      </c>
      <c r="R143" s="1"/>
      <c r="S143" s="6" t="str">
        <f t="shared" si="7"/>
        <v/>
      </c>
      <c r="T143" s="6" t="str">
        <f>IF($L143="None","",IF(ISERROR(VLOOKUP($L143,Info!$B$4:$B$266,1,FALSE)),"",VLOOKUP($L143,Info!$B$4:$L$266,11,FALSE)))</f>
        <v/>
      </c>
      <c r="U143" s="1"/>
      <c r="V143" s="1"/>
      <c r="W143" s="1"/>
      <c r="X143" s="1" t="str">
        <f>IF($L143="None","",IF(ISERROR(VLOOKUP($L143,Info!$B$4:$B$266,1,FALSE)),"",IF(OR(W143="Metallic Liquid Tight",W143="Non-Metallic Liquid Tight",W143="LSZH",W143="Greenfield"),VLOOKUP($L143,Info!$B$4:$L$266,7,FALSE),"N/A")))</f>
        <v/>
      </c>
      <c r="Y143" s="1"/>
      <c r="Z143" s="96" t="str">
        <f>IF($L143="None","",IF(ISERROR(VLOOKUP($L143,Info!$B$4:$B$266,1,FALSE)),"",VLOOKUP($L143,Info!$B$4:$L$266,9,FALSE)))</f>
        <v/>
      </c>
      <c r="AA143" s="96" t="str">
        <f>IF($L143="None","",IF(ISERROR(VLOOKUP($L143,Info!$B$4:$B$266,1,FALSE)),"",VLOOKUP($L143,Info!$B$4:$L$266,8,FALSE)))</f>
        <v/>
      </c>
      <c r="AB143" s="96" t="str">
        <f>IF($L143="None","",IF(ISERROR(VLOOKUP($L143,Info!$B$4:$B$266,1,FALSE)),"",VLOOKUP($L143,Info!$B$4:$L$266,10,FALSE)))</f>
        <v/>
      </c>
      <c r="AC143" s="1" t="str">
        <f>IF(W143="SO Cable","Black,White",IF(O143="","",IF(P143="","",IF($J$12&lt;&gt;"ABC",IF(P143&lt;="250",VLOOKUP(O143,Info!$AZ$4:$BB$22,3,FALSE),VLOOKUP(O143,Info!$AZ$23:$BB$39,3,FALSE)),IF(P143&lt;="250",VLOOKUP(O143,Info!$AO$4:$AQ$22,3,FALSE),VLOOKUP(O143,Info!$AO$23:$AP$39,3,FALSE))))))</f>
        <v/>
      </c>
      <c r="AD143" s="1"/>
      <c r="AE143" s="1" t="str">
        <f>IF($L143="None","",IF(ISERROR(VLOOKUP($L143,Info!$B$4:$B$266,1,FALSE)),"",VLOOKUP($L143,Info!$B$4:$L$266,4,FALSE)))</f>
        <v/>
      </c>
      <c r="AF143" s="1" t="str">
        <f>IF($L143="None","",IF(ISERROR(VLOOKUP($L143,Info!$B$4:$B$266,1,FALSE)),"",VLOOKUP($L143,Info!$B$4:$L$266,6,FALSE)))</f>
        <v/>
      </c>
      <c r="AG143" s="1"/>
      <c r="AH143" s="33" t="str" cm="1">
        <f t="array" ref="AH143">IF(AND(L143&lt;&gt;"",O143&lt;&gt;"",R143:S143&lt;&gt;"",W143:X143&lt;&gt;"",Z143:AA143&lt;&gt;"",AC143&lt;&gt;""),"Good","Bad")</f>
        <v>Bad</v>
      </c>
      <c r="AL143" t="str" cm="1">
        <f t="array" ref="AL143">IF(R143&gt;0,_xlfn.IFS(COUNTIF($L$20:L143,"&lt;&gt;")&lt;101,1,COUNTIF($L$20:L143,"&lt;&gt;")&lt;201,2,COUNTIF($L$20:L143,"&lt;&gt;")&lt;301,3,COUNTIF($L$20:L143,"&lt;&gt;")&lt;401,4,COUNTIF($L$20:L143,"&lt;&gt;")&lt;501,5,COUNTIF($L$20:L143,"&lt;&gt;")&lt;601,6,COUNTIF($L$20:L143,"&lt;&gt;")&lt;701,7,COUNTIF($L$20:L143,"&lt;&gt;")&lt;801,8,COUNTIF($L$20:L143,"&lt;&gt;")&lt;901,9,COUNTIF($L$20:L143,"&lt;&gt;")&lt;1001,10,COUNTIF($L$20:L143,"&lt;&gt;")&lt;1101,11,COUNTIF($L$20:L143,"&lt;&gt;")&lt;1201,12,COUNTIF($L$20:L143,"&lt;&gt;")&lt;1301,13,COUNTIF($L$20:L143,"&lt;&gt;")&lt;1401,14,COUNTIF($L$20:L143,"&lt;&gt;")&lt;1501,15,COUNTIF($L$20:L143,"&lt;&gt;")&lt;1601,16,COUNTIF($L$20:L143,"&lt;&gt;")&lt;1701,17,COUNTIF($L$20:L143,"&lt;&gt;")&lt;1801,18,COUNTIF($L$20:L143,"&lt;&gt;")&lt;1901,19,COUNTIF($L$20:L143,"&lt;&gt;")&lt;2001,20,COUNTIF($L$20:L143,"&lt;&gt;")&lt;2101,21,COUNTIF($L$20:L143,"&lt;&gt;")&lt;2201,22,COUNTIF($L$20:L143,"&lt;&gt;")&lt;2301,23,COUNTIF($L$20:L143,"&lt;&gt;")&lt;2401,24,COUNTIF($L$20:L143,"&lt;&gt;")&lt;2501,25,COUNTIF($L$20:L143,"&lt;&gt;")&lt;2601,26,COUNTIF($L$20:L143,"&lt;&gt;")&lt;2701,27,COUNTIF($L$20:L143,"&lt;&gt;")&lt;2801,28,COUNTIF($L$20:L143,"&lt;&gt;")&lt;2901,29,COUNTIF($L$20:L143,"&lt;&gt;")&lt;3001,30),"")</f>
        <v/>
      </c>
      <c r="AM143" t="str">
        <f t="shared" si="5"/>
        <v/>
      </c>
      <c r="AN143" t="str">
        <f t="shared" si="9"/>
        <v/>
      </c>
      <c r="AP143" t="str">
        <f t="shared" si="8"/>
        <v/>
      </c>
      <c r="AQ143" t="str">
        <f>IF(AO143="","",COUNTIFS(AM143:$AM$3019,AO143))</f>
        <v/>
      </c>
    </row>
    <row r="144" spans="1:43" x14ac:dyDescent="0.25">
      <c r="A144" s="6" t="str">
        <f>IF(COUNT($A$20:A143)&lt;&gt;$B$4,IF(A143="","",A143+1),"")</f>
        <v/>
      </c>
      <c r="B144" s="3"/>
      <c r="C144" s="3"/>
      <c r="D144" s="122"/>
      <c r="E144" s="3"/>
      <c r="F144" s="3"/>
      <c r="G144" s="3"/>
      <c r="H144" s="3"/>
      <c r="I144" s="120"/>
      <c r="J144" s="3"/>
      <c r="K144" s="119" t="str" cm="1">
        <f t="array" ref="K144">IF(OR($J$14 = "A",$J$14 = "B",$J$14 = "C"),IF(I144="","",IF(LEN(I144)&gt;2,_xlfn.IFS(ISNUMBER(SEARCH("_",I144)),I144,ISNUMBER(SEARCH(", ",I144)),SUBSTITUTE(I144,", ","_"),ISNUMBER(SEARCH("/ ",I144)),SUBSTITUTE(I144,"/ ","_"),ISNUMBER(SEARCH(",",I144)),SUBSTITUTE(I144,",","_"),ISNUMBER(SEARCH("/",I144)),SUBSTITUTE(I144,"/","_"),ISNUMBER(SEARCH("",I144)),I144),I144)),IF(OR($J$14 = "J",$J$14 = "K"),"",IF(D144="","",IF(LEN(D144)&gt;2,_xlfn.IFS(ISNUMBER(SEARCH("_",D144)),D144,ISNUMBER(SEARCH(", ",D144)),SUBSTITUTE(D144,", ","_"),ISNUMBER(SEARCH("/ ",D144)),SUBSTITUTE(D144,"/ ","_"),ISNUMBER(SEARCH(",",D144)),SUBSTITUTE(D144,",","_"),ISNUMBER(SEARCH("/",D144)),SUBSTITUTE(D144,"/","_"),ISNUMBER(SEARCH("",D144)),D144),D144))))</f>
        <v/>
      </c>
      <c r="L144" s="1"/>
      <c r="M144" s="1" t="str">
        <f t="shared" si="6"/>
        <v/>
      </c>
      <c r="N144" s="94" t="str">
        <f>IF($L144="None","",IF(ISERROR(VLOOKUP($L144,Info!$B$4:$B$266,1,FALSE)),"",VLOOKUP($L144,Info!$B$4:$L$266,5,FALSE)))</f>
        <v/>
      </c>
      <c r="O144" s="94" t="str">
        <f>IF(K144="","",IF(AND($J$12&lt;&gt;"ABC",N144="3"),"BAC",IF(N144="3","ABC",IF($J$12&lt;&gt;"ABC",IF($J$10="Standard",VLOOKUP(K144,Info!$BE$4:$BF$481,2,FALSE),VLOOKUP(K144,Info!$BI$4:$BJ$482,2,FALSE)),IF($J$10="Standard",VLOOKUP(K144,Info!$AG$4:$AH$2994,2,FALSE),VLOOKUP(K144,Info!$AK$4:$AL$2997,2,FALSE))))))</f>
        <v/>
      </c>
      <c r="P144" s="94" t="str">
        <f>IF($L144="None","",IF(ISERROR(VLOOKUP($L144,Info!$B$4:$B$266,1,FALSE)),"",VLOOKUP($L144,Info!$B$4:$L$266,3,FALSE)))</f>
        <v/>
      </c>
      <c r="Q144" s="96" t="str">
        <f>IF($L144="None","",IF(ISERROR(VLOOKUP($L144,Info!$B$4:$B$266,1,FALSE)),"",VLOOKUP($L144,Info!$B$4:$L$266,4,FALSE)))</f>
        <v/>
      </c>
      <c r="R144" s="1"/>
      <c r="S144" s="6" t="str">
        <f t="shared" si="7"/>
        <v/>
      </c>
      <c r="T144" s="6" t="str">
        <f>IF($L144="None","",IF(ISERROR(VLOOKUP($L144,Info!$B$4:$B$266,1,FALSE)),"",VLOOKUP($L144,Info!$B$4:$L$266,11,FALSE)))</f>
        <v/>
      </c>
      <c r="U144" s="1"/>
      <c r="V144" s="1"/>
      <c r="W144" s="1"/>
      <c r="X144" s="1" t="str">
        <f>IF($L144="None","",IF(ISERROR(VLOOKUP($L144,Info!$B$4:$B$266,1,FALSE)),"",IF(OR(W144="Metallic Liquid Tight",W144="Non-Metallic Liquid Tight",W144="LSZH",W144="Greenfield"),VLOOKUP($L144,Info!$B$4:$L$266,7,FALSE),"N/A")))</f>
        <v/>
      </c>
      <c r="Y144" s="1"/>
      <c r="Z144" s="96" t="str">
        <f>IF($L144="None","",IF(ISERROR(VLOOKUP($L144,Info!$B$4:$B$266,1,FALSE)),"",VLOOKUP($L144,Info!$B$4:$L$266,9,FALSE)))</f>
        <v/>
      </c>
      <c r="AA144" s="96" t="str">
        <f>IF($L144="None","",IF(ISERROR(VLOOKUP($L144,Info!$B$4:$B$266,1,FALSE)),"",VLOOKUP($L144,Info!$B$4:$L$266,8,FALSE)))</f>
        <v/>
      </c>
      <c r="AB144" s="96" t="str">
        <f>IF($L144="None","",IF(ISERROR(VLOOKUP($L144,Info!$B$4:$B$266,1,FALSE)),"",VLOOKUP($L144,Info!$B$4:$L$266,10,FALSE)))</f>
        <v/>
      </c>
      <c r="AC144" s="1" t="str">
        <f>IF(W144="SO Cable","Black,White",IF(O144="","",IF(P144="","",IF($J$12&lt;&gt;"ABC",IF(P144&lt;="250",VLOOKUP(O144,Info!$AZ$4:$BB$22,3,FALSE),VLOOKUP(O144,Info!$AZ$23:$BB$39,3,FALSE)),IF(P144&lt;="250",VLOOKUP(O144,Info!$AO$4:$AQ$22,3,FALSE),VLOOKUP(O144,Info!$AO$23:$AP$39,3,FALSE))))))</f>
        <v/>
      </c>
      <c r="AD144" s="1"/>
      <c r="AE144" s="1" t="str">
        <f>IF($L144="None","",IF(ISERROR(VLOOKUP($L144,Info!$B$4:$B$266,1,FALSE)),"",VLOOKUP($L144,Info!$B$4:$L$266,4,FALSE)))</f>
        <v/>
      </c>
      <c r="AF144" s="1" t="str">
        <f>IF($L144="None","",IF(ISERROR(VLOOKUP($L144,Info!$B$4:$B$266,1,FALSE)),"",VLOOKUP($L144,Info!$B$4:$L$266,6,FALSE)))</f>
        <v/>
      </c>
      <c r="AG144" s="1"/>
      <c r="AH144" s="33" t="str" cm="1">
        <f t="array" ref="AH144">IF(AND(L144&lt;&gt;"",O144&lt;&gt;"",R144:S144&lt;&gt;"",W144:X144&lt;&gt;"",Z144:AA144&lt;&gt;"",AC144&lt;&gt;""),"Good","Bad")</f>
        <v>Bad</v>
      </c>
      <c r="AL144" t="str" cm="1">
        <f t="array" ref="AL144">IF(R144&gt;0,_xlfn.IFS(COUNTIF($L$20:L144,"&lt;&gt;")&lt;101,1,COUNTIF($L$20:L144,"&lt;&gt;")&lt;201,2,COUNTIF($L$20:L144,"&lt;&gt;")&lt;301,3,COUNTIF($L$20:L144,"&lt;&gt;")&lt;401,4,COUNTIF($L$20:L144,"&lt;&gt;")&lt;501,5,COUNTIF($L$20:L144,"&lt;&gt;")&lt;601,6,COUNTIF($L$20:L144,"&lt;&gt;")&lt;701,7,COUNTIF($L$20:L144,"&lt;&gt;")&lt;801,8,COUNTIF($L$20:L144,"&lt;&gt;")&lt;901,9,COUNTIF($L$20:L144,"&lt;&gt;")&lt;1001,10,COUNTIF($L$20:L144,"&lt;&gt;")&lt;1101,11,COUNTIF($L$20:L144,"&lt;&gt;")&lt;1201,12,COUNTIF($L$20:L144,"&lt;&gt;")&lt;1301,13,COUNTIF($L$20:L144,"&lt;&gt;")&lt;1401,14,COUNTIF($L$20:L144,"&lt;&gt;")&lt;1501,15,COUNTIF($L$20:L144,"&lt;&gt;")&lt;1601,16,COUNTIF($L$20:L144,"&lt;&gt;")&lt;1701,17,COUNTIF($L$20:L144,"&lt;&gt;")&lt;1801,18,COUNTIF($L$20:L144,"&lt;&gt;")&lt;1901,19,COUNTIF($L$20:L144,"&lt;&gt;")&lt;2001,20,COUNTIF($L$20:L144,"&lt;&gt;")&lt;2101,21,COUNTIF($L$20:L144,"&lt;&gt;")&lt;2201,22,COUNTIF($L$20:L144,"&lt;&gt;")&lt;2301,23,COUNTIF($L$20:L144,"&lt;&gt;")&lt;2401,24,COUNTIF($L$20:L144,"&lt;&gt;")&lt;2501,25,COUNTIF($L$20:L144,"&lt;&gt;")&lt;2601,26,COUNTIF($L$20:L144,"&lt;&gt;")&lt;2701,27,COUNTIF($L$20:L144,"&lt;&gt;")&lt;2801,28,COUNTIF($L$20:L144,"&lt;&gt;")&lt;2901,29,COUNTIF($L$20:L144,"&lt;&gt;")&lt;3001,30),"")</f>
        <v/>
      </c>
      <c r="AM144" t="str">
        <f t="shared" si="5"/>
        <v/>
      </c>
      <c r="AN144" t="str">
        <f t="shared" si="9"/>
        <v/>
      </c>
      <c r="AP144" t="str">
        <f t="shared" si="8"/>
        <v/>
      </c>
      <c r="AQ144" t="str">
        <f>IF(AO144="","",COUNTIFS(AM144:$AM$3019,AO144))</f>
        <v/>
      </c>
    </row>
    <row r="145" spans="1:43" x14ac:dyDescent="0.25">
      <c r="A145" s="6" t="str">
        <f>IF(COUNT($A$20:A144)&lt;&gt;$B$4,IF(A144="","",A144+1),"")</f>
        <v/>
      </c>
      <c r="B145" s="3"/>
      <c r="C145" s="3"/>
      <c r="D145" s="122"/>
      <c r="E145" s="3"/>
      <c r="F145" s="3"/>
      <c r="G145" s="3"/>
      <c r="H145" s="3"/>
      <c r="I145" s="120"/>
      <c r="J145" s="3"/>
      <c r="K145" s="119" t="str" cm="1">
        <f t="array" ref="K145">IF(OR($J$14 = "A",$J$14 = "B",$J$14 = "C"),IF(I145="","",IF(LEN(I145)&gt;2,_xlfn.IFS(ISNUMBER(SEARCH("_",I145)),I145,ISNUMBER(SEARCH(", ",I145)),SUBSTITUTE(I145,", ","_"),ISNUMBER(SEARCH("/ ",I145)),SUBSTITUTE(I145,"/ ","_"),ISNUMBER(SEARCH(",",I145)),SUBSTITUTE(I145,",","_"),ISNUMBER(SEARCH("/",I145)),SUBSTITUTE(I145,"/","_"),ISNUMBER(SEARCH("",I145)),I145),I145)),IF(OR($J$14 = "J",$J$14 = "K"),"",IF(D145="","",IF(LEN(D145)&gt;2,_xlfn.IFS(ISNUMBER(SEARCH("_",D145)),D145,ISNUMBER(SEARCH(", ",D145)),SUBSTITUTE(D145,", ","_"),ISNUMBER(SEARCH("/ ",D145)),SUBSTITUTE(D145,"/ ","_"),ISNUMBER(SEARCH(",",D145)),SUBSTITUTE(D145,",","_"),ISNUMBER(SEARCH("/",D145)),SUBSTITUTE(D145,"/","_"),ISNUMBER(SEARCH("",D145)),D145),D145))))</f>
        <v/>
      </c>
      <c r="L145" s="1"/>
      <c r="M145" s="1" t="str">
        <f t="shared" si="6"/>
        <v/>
      </c>
      <c r="N145" s="94" t="str">
        <f>IF($L145="None","",IF(ISERROR(VLOOKUP($L145,Info!$B$4:$B$266,1,FALSE)),"",VLOOKUP($L145,Info!$B$4:$L$266,5,FALSE)))</f>
        <v/>
      </c>
      <c r="O145" s="94" t="str">
        <f>IF(K145="","",IF(AND($J$12&lt;&gt;"ABC",N145="3"),"BAC",IF(N145="3","ABC",IF($J$12&lt;&gt;"ABC",IF($J$10="Standard",VLOOKUP(K145,Info!$BE$4:$BF$481,2,FALSE),VLOOKUP(K145,Info!$BI$4:$BJ$482,2,FALSE)),IF($J$10="Standard",VLOOKUP(K145,Info!$AG$4:$AH$2994,2,FALSE),VLOOKUP(K145,Info!$AK$4:$AL$2997,2,FALSE))))))</f>
        <v/>
      </c>
      <c r="P145" s="94" t="str">
        <f>IF($L145="None","",IF(ISERROR(VLOOKUP($L145,Info!$B$4:$B$266,1,FALSE)),"",VLOOKUP($L145,Info!$B$4:$L$266,3,FALSE)))</f>
        <v/>
      </c>
      <c r="Q145" s="96" t="str">
        <f>IF($L145="None","",IF(ISERROR(VLOOKUP($L145,Info!$B$4:$B$266,1,FALSE)),"",VLOOKUP($L145,Info!$B$4:$L$266,4,FALSE)))</f>
        <v/>
      </c>
      <c r="R145" s="1"/>
      <c r="S145" s="6" t="str">
        <f t="shared" si="7"/>
        <v/>
      </c>
      <c r="T145" s="6" t="str">
        <f>IF($L145="None","",IF(ISERROR(VLOOKUP($L145,Info!$B$4:$B$266,1,FALSE)),"",VLOOKUP($L145,Info!$B$4:$L$266,11,FALSE)))</f>
        <v/>
      </c>
      <c r="U145" s="1"/>
      <c r="V145" s="1"/>
      <c r="W145" s="1"/>
      <c r="X145" s="1" t="str">
        <f>IF($L145="None","",IF(ISERROR(VLOOKUP($L145,Info!$B$4:$B$266,1,FALSE)),"",IF(OR(W145="Metallic Liquid Tight",W145="Non-Metallic Liquid Tight",W145="LSZH",W145="Greenfield"),VLOOKUP($L145,Info!$B$4:$L$266,7,FALSE),"N/A")))</f>
        <v/>
      </c>
      <c r="Y145" s="1"/>
      <c r="Z145" s="96" t="str">
        <f>IF($L145="None","",IF(ISERROR(VLOOKUP($L145,Info!$B$4:$B$266,1,FALSE)),"",VLOOKUP($L145,Info!$B$4:$L$266,9,FALSE)))</f>
        <v/>
      </c>
      <c r="AA145" s="96" t="str">
        <f>IF($L145="None","",IF(ISERROR(VLOOKUP($L145,Info!$B$4:$B$266,1,FALSE)),"",VLOOKUP($L145,Info!$B$4:$L$266,8,FALSE)))</f>
        <v/>
      </c>
      <c r="AB145" s="96" t="str">
        <f>IF($L145="None","",IF(ISERROR(VLOOKUP($L145,Info!$B$4:$B$266,1,FALSE)),"",VLOOKUP($L145,Info!$B$4:$L$266,10,FALSE)))</f>
        <v/>
      </c>
      <c r="AC145" s="1" t="str">
        <f>IF(W145="SO Cable","Black,White",IF(O145="","",IF(P145="","",IF($J$12&lt;&gt;"ABC",IF(P145&lt;="250",VLOOKUP(O145,Info!$AZ$4:$BB$22,3,FALSE),VLOOKUP(O145,Info!$AZ$23:$BB$39,3,FALSE)),IF(P145&lt;="250",VLOOKUP(O145,Info!$AO$4:$AQ$22,3,FALSE),VLOOKUP(O145,Info!$AO$23:$AP$39,3,FALSE))))))</f>
        <v/>
      </c>
      <c r="AD145" s="1"/>
      <c r="AE145" s="1" t="str">
        <f>IF($L145="None","",IF(ISERROR(VLOOKUP($L145,Info!$B$4:$B$266,1,FALSE)),"",VLOOKUP($L145,Info!$B$4:$L$266,4,FALSE)))</f>
        <v/>
      </c>
      <c r="AF145" s="1" t="str">
        <f>IF($L145="None","",IF(ISERROR(VLOOKUP($L145,Info!$B$4:$B$266,1,FALSE)),"",VLOOKUP($L145,Info!$B$4:$L$266,6,FALSE)))</f>
        <v/>
      </c>
      <c r="AG145" s="1"/>
      <c r="AH145" s="33" t="str" cm="1">
        <f t="array" ref="AH145">IF(AND(L145&lt;&gt;"",O145&lt;&gt;"",R145:S145&lt;&gt;"",W145:X145&lt;&gt;"",Z145:AA145&lt;&gt;"",AC145&lt;&gt;""),"Good","Bad")</f>
        <v>Bad</v>
      </c>
      <c r="AL145" t="str" cm="1">
        <f t="array" ref="AL145">IF(R145&gt;0,_xlfn.IFS(COUNTIF($L$20:L145,"&lt;&gt;")&lt;101,1,COUNTIF($L$20:L145,"&lt;&gt;")&lt;201,2,COUNTIF($L$20:L145,"&lt;&gt;")&lt;301,3,COUNTIF($L$20:L145,"&lt;&gt;")&lt;401,4,COUNTIF($L$20:L145,"&lt;&gt;")&lt;501,5,COUNTIF($L$20:L145,"&lt;&gt;")&lt;601,6,COUNTIF($L$20:L145,"&lt;&gt;")&lt;701,7,COUNTIF($L$20:L145,"&lt;&gt;")&lt;801,8,COUNTIF($L$20:L145,"&lt;&gt;")&lt;901,9,COUNTIF($L$20:L145,"&lt;&gt;")&lt;1001,10,COUNTIF($L$20:L145,"&lt;&gt;")&lt;1101,11,COUNTIF($L$20:L145,"&lt;&gt;")&lt;1201,12,COUNTIF($L$20:L145,"&lt;&gt;")&lt;1301,13,COUNTIF($L$20:L145,"&lt;&gt;")&lt;1401,14,COUNTIF($L$20:L145,"&lt;&gt;")&lt;1501,15,COUNTIF($L$20:L145,"&lt;&gt;")&lt;1601,16,COUNTIF($L$20:L145,"&lt;&gt;")&lt;1701,17,COUNTIF($L$20:L145,"&lt;&gt;")&lt;1801,18,COUNTIF($L$20:L145,"&lt;&gt;")&lt;1901,19,COUNTIF($L$20:L145,"&lt;&gt;")&lt;2001,20,COUNTIF($L$20:L145,"&lt;&gt;")&lt;2101,21,COUNTIF($L$20:L145,"&lt;&gt;")&lt;2201,22,COUNTIF($L$20:L145,"&lt;&gt;")&lt;2301,23,COUNTIF($L$20:L145,"&lt;&gt;")&lt;2401,24,COUNTIF($L$20:L145,"&lt;&gt;")&lt;2501,25,COUNTIF($L$20:L145,"&lt;&gt;")&lt;2601,26,COUNTIF($L$20:L145,"&lt;&gt;")&lt;2701,27,COUNTIF($L$20:L145,"&lt;&gt;")&lt;2801,28,COUNTIF($L$20:L145,"&lt;&gt;")&lt;2901,29,COUNTIF($L$20:L145,"&lt;&gt;")&lt;3001,30),"")</f>
        <v/>
      </c>
      <c r="AM145" t="str">
        <f t="shared" si="5"/>
        <v/>
      </c>
      <c r="AN145" t="str">
        <f t="shared" si="9"/>
        <v/>
      </c>
      <c r="AP145" t="str">
        <f t="shared" si="8"/>
        <v/>
      </c>
      <c r="AQ145" t="str">
        <f>IF(AO145="","",COUNTIFS(AM145:$AM$3019,AO145))</f>
        <v/>
      </c>
    </row>
    <row r="146" spans="1:43" x14ac:dyDescent="0.25">
      <c r="A146" s="6" t="str">
        <f>IF(COUNT($A$20:A145)&lt;&gt;$B$4,IF(A145="","",A145+1),"")</f>
        <v/>
      </c>
      <c r="B146" s="3"/>
      <c r="C146" s="3"/>
      <c r="D146" s="122"/>
      <c r="E146" s="3"/>
      <c r="F146" s="3"/>
      <c r="G146" s="3"/>
      <c r="H146" s="3"/>
      <c r="I146" s="120"/>
      <c r="J146" s="3"/>
      <c r="K146" s="119" t="str" cm="1">
        <f t="array" ref="K146">IF(OR($J$14 = "A",$J$14 = "B",$J$14 = "C"),IF(I146="","",IF(LEN(I146)&gt;2,_xlfn.IFS(ISNUMBER(SEARCH("_",I146)),I146,ISNUMBER(SEARCH(", ",I146)),SUBSTITUTE(I146,", ","_"),ISNUMBER(SEARCH("/ ",I146)),SUBSTITUTE(I146,"/ ","_"),ISNUMBER(SEARCH(",",I146)),SUBSTITUTE(I146,",","_"),ISNUMBER(SEARCH("/",I146)),SUBSTITUTE(I146,"/","_"),ISNUMBER(SEARCH("",I146)),I146),I146)),IF(OR($J$14 = "J",$J$14 = "K"),"",IF(D146="","",IF(LEN(D146)&gt;2,_xlfn.IFS(ISNUMBER(SEARCH("_",D146)),D146,ISNUMBER(SEARCH(", ",D146)),SUBSTITUTE(D146,", ","_"),ISNUMBER(SEARCH("/ ",D146)),SUBSTITUTE(D146,"/ ","_"),ISNUMBER(SEARCH(",",D146)),SUBSTITUTE(D146,",","_"),ISNUMBER(SEARCH("/",D146)),SUBSTITUTE(D146,"/","_"),ISNUMBER(SEARCH("",D146)),D146),D146))))</f>
        <v/>
      </c>
      <c r="L146" s="1"/>
      <c r="M146" s="1" t="str">
        <f t="shared" si="6"/>
        <v/>
      </c>
      <c r="N146" s="94" t="str">
        <f>IF($L146="None","",IF(ISERROR(VLOOKUP($L146,Info!$B$4:$B$266,1,FALSE)),"",VLOOKUP($L146,Info!$B$4:$L$266,5,FALSE)))</f>
        <v/>
      </c>
      <c r="O146" s="94" t="str">
        <f>IF(K146="","",IF(AND($J$12&lt;&gt;"ABC",N146="3"),"BAC",IF(N146="3","ABC",IF($J$12&lt;&gt;"ABC",IF($J$10="Standard",VLOOKUP(K146,Info!$BE$4:$BF$481,2,FALSE),VLOOKUP(K146,Info!$BI$4:$BJ$482,2,FALSE)),IF($J$10="Standard",VLOOKUP(K146,Info!$AG$4:$AH$2994,2,FALSE),VLOOKUP(K146,Info!$AK$4:$AL$2997,2,FALSE))))))</f>
        <v/>
      </c>
      <c r="P146" s="94" t="str">
        <f>IF($L146="None","",IF(ISERROR(VLOOKUP($L146,Info!$B$4:$B$266,1,FALSE)),"",VLOOKUP($L146,Info!$B$4:$L$266,3,FALSE)))</f>
        <v/>
      </c>
      <c r="Q146" s="96" t="str">
        <f>IF($L146="None","",IF(ISERROR(VLOOKUP($L146,Info!$B$4:$B$266,1,FALSE)),"",VLOOKUP($L146,Info!$B$4:$L$266,4,FALSE)))</f>
        <v/>
      </c>
      <c r="R146" s="1"/>
      <c r="S146" s="6" t="str">
        <f t="shared" si="7"/>
        <v/>
      </c>
      <c r="T146" s="6" t="str">
        <f>IF($L146="None","",IF(ISERROR(VLOOKUP($L146,Info!$B$4:$B$266,1,FALSE)),"",VLOOKUP($L146,Info!$B$4:$L$266,11,FALSE)))</f>
        <v/>
      </c>
      <c r="U146" s="1"/>
      <c r="V146" s="1"/>
      <c r="W146" s="1"/>
      <c r="X146" s="1" t="str">
        <f>IF($L146="None","",IF(ISERROR(VLOOKUP($L146,Info!$B$4:$B$266,1,FALSE)),"",IF(OR(W146="Metallic Liquid Tight",W146="Non-Metallic Liquid Tight",W146="LSZH",W146="Greenfield"),VLOOKUP($L146,Info!$B$4:$L$266,7,FALSE),"N/A")))</f>
        <v/>
      </c>
      <c r="Y146" s="1"/>
      <c r="Z146" s="96" t="str">
        <f>IF($L146="None","",IF(ISERROR(VLOOKUP($L146,Info!$B$4:$B$266,1,FALSE)),"",VLOOKUP($L146,Info!$B$4:$L$266,9,FALSE)))</f>
        <v/>
      </c>
      <c r="AA146" s="96" t="str">
        <f>IF($L146="None","",IF(ISERROR(VLOOKUP($L146,Info!$B$4:$B$266,1,FALSE)),"",VLOOKUP($L146,Info!$B$4:$L$266,8,FALSE)))</f>
        <v/>
      </c>
      <c r="AB146" s="96" t="str">
        <f>IF($L146="None","",IF(ISERROR(VLOOKUP($L146,Info!$B$4:$B$266,1,FALSE)),"",VLOOKUP($L146,Info!$B$4:$L$266,10,FALSE)))</f>
        <v/>
      </c>
      <c r="AC146" s="1" t="str">
        <f>IF(W146="SO Cable","Black,White",IF(O146="","",IF(P146="","",IF($J$12&lt;&gt;"ABC",IF(P146&lt;="250",VLOOKUP(O146,Info!$AZ$4:$BB$22,3,FALSE),VLOOKUP(O146,Info!$AZ$23:$BB$39,3,FALSE)),IF(P146&lt;="250",VLOOKUP(O146,Info!$AO$4:$AQ$22,3,FALSE),VLOOKUP(O146,Info!$AO$23:$AP$39,3,FALSE))))))</f>
        <v/>
      </c>
      <c r="AD146" s="1"/>
      <c r="AE146" s="1" t="str">
        <f>IF($L146="None","",IF(ISERROR(VLOOKUP($L146,Info!$B$4:$B$266,1,FALSE)),"",VLOOKUP($L146,Info!$B$4:$L$266,4,FALSE)))</f>
        <v/>
      </c>
      <c r="AF146" s="1" t="str">
        <f>IF($L146="None","",IF(ISERROR(VLOOKUP($L146,Info!$B$4:$B$266,1,FALSE)),"",VLOOKUP($L146,Info!$B$4:$L$266,6,FALSE)))</f>
        <v/>
      </c>
      <c r="AG146" s="1"/>
      <c r="AH146" s="33" t="str" cm="1">
        <f t="array" ref="AH146">IF(AND(L146&lt;&gt;"",O146&lt;&gt;"",R146:S146&lt;&gt;"",W146:X146&lt;&gt;"",Z146:AA146&lt;&gt;"",AC146&lt;&gt;""),"Good","Bad")</f>
        <v>Bad</v>
      </c>
      <c r="AL146" t="str" cm="1">
        <f t="array" ref="AL146">IF(R146&gt;0,_xlfn.IFS(COUNTIF($L$20:L146,"&lt;&gt;")&lt;101,1,COUNTIF($L$20:L146,"&lt;&gt;")&lt;201,2,COUNTIF($L$20:L146,"&lt;&gt;")&lt;301,3,COUNTIF($L$20:L146,"&lt;&gt;")&lt;401,4,COUNTIF($L$20:L146,"&lt;&gt;")&lt;501,5,COUNTIF($L$20:L146,"&lt;&gt;")&lt;601,6,COUNTIF($L$20:L146,"&lt;&gt;")&lt;701,7,COUNTIF($L$20:L146,"&lt;&gt;")&lt;801,8,COUNTIF($L$20:L146,"&lt;&gt;")&lt;901,9,COUNTIF($L$20:L146,"&lt;&gt;")&lt;1001,10,COUNTIF($L$20:L146,"&lt;&gt;")&lt;1101,11,COUNTIF($L$20:L146,"&lt;&gt;")&lt;1201,12,COUNTIF($L$20:L146,"&lt;&gt;")&lt;1301,13,COUNTIF($L$20:L146,"&lt;&gt;")&lt;1401,14,COUNTIF($L$20:L146,"&lt;&gt;")&lt;1501,15,COUNTIF($L$20:L146,"&lt;&gt;")&lt;1601,16,COUNTIF($L$20:L146,"&lt;&gt;")&lt;1701,17,COUNTIF($L$20:L146,"&lt;&gt;")&lt;1801,18,COUNTIF($L$20:L146,"&lt;&gt;")&lt;1901,19,COUNTIF($L$20:L146,"&lt;&gt;")&lt;2001,20,COUNTIF($L$20:L146,"&lt;&gt;")&lt;2101,21,COUNTIF($L$20:L146,"&lt;&gt;")&lt;2201,22,COUNTIF($L$20:L146,"&lt;&gt;")&lt;2301,23,COUNTIF($L$20:L146,"&lt;&gt;")&lt;2401,24,COUNTIF($L$20:L146,"&lt;&gt;")&lt;2501,25,COUNTIF($L$20:L146,"&lt;&gt;")&lt;2601,26,COUNTIF($L$20:L146,"&lt;&gt;")&lt;2701,27,COUNTIF($L$20:L146,"&lt;&gt;")&lt;2801,28,COUNTIF($L$20:L146,"&lt;&gt;")&lt;2901,29,COUNTIF($L$20:L146,"&lt;&gt;")&lt;3001,30),"")</f>
        <v/>
      </c>
      <c r="AM146" t="str">
        <f t="shared" si="5"/>
        <v/>
      </c>
      <c r="AN146" t="str">
        <f t="shared" si="9"/>
        <v/>
      </c>
      <c r="AP146" t="str">
        <f t="shared" si="8"/>
        <v/>
      </c>
      <c r="AQ146" t="str">
        <f>IF(AO146="","",COUNTIFS(AM146:$AM$3019,AO146))</f>
        <v/>
      </c>
    </row>
    <row r="147" spans="1:43" x14ac:dyDescent="0.25">
      <c r="A147" s="6" t="str">
        <f>IF(COUNT($A$20:A146)&lt;&gt;$B$4,IF(A146="","",A146+1),"")</f>
        <v/>
      </c>
      <c r="B147" s="3"/>
      <c r="C147" s="3"/>
      <c r="D147" s="122"/>
      <c r="E147" s="3"/>
      <c r="F147" s="3"/>
      <c r="G147" s="3"/>
      <c r="H147" s="3"/>
      <c r="I147" s="120"/>
      <c r="J147" s="3"/>
      <c r="K147" s="119" t="str" cm="1">
        <f t="array" ref="K147">IF(OR($J$14 = "A",$J$14 = "B",$J$14 = "C"),IF(I147="","",IF(LEN(I147)&gt;2,_xlfn.IFS(ISNUMBER(SEARCH("_",I147)),I147,ISNUMBER(SEARCH(", ",I147)),SUBSTITUTE(I147,", ","_"),ISNUMBER(SEARCH("/ ",I147)),SUBSTITUTE(I147,"/ ","_"),ISNUMBER(SEARCH(",",I147)),SUBSTITUTE(I147,",","_"),ISNUMBER(SEARCH("/",I147)),SUBSTITUTE(I147,"/","_"),ISNUMBER(SEARCH("",I147)),I147),I147)),IF(OR($J$14 = "J",$J$14 = "K"),"",IF(D147="","",IF(LEN(D147)&gt;2,_xlfn.IFS(ISNUMBER(SEARCH("_",D147)),D147,ISNUMBER(SEARCH(", ",D147)),SUBSTITUTE(D147,", ","_"),ISNUMBER(SEARCH("/ ",D147)),SUBSTITUTE(D147,"/ ","_"),ISNUMBER(SEARCH(",",D147)),SUBSTITUTE(D147,",","_"),ISNUMBER(SEARCH("/",D147)),SUBSTITUTE(D147,"/","_"),ISNUMBER(SEARCH("",D147)),D147),D147))))</f>
        <v/>
      </c>
      <c r="L147" s="1"/>
      <c r="M147" s="1" t="str">
        <f t="shared" si="6"/>
        <v/>
      </c>
      <c r="N147" s="94" t="str">
        <f>IF($L147="None","",IF(ISERROR(VLOOKUP($L147,Info!$B$4:$B$266,1,FALSE)),"",VLOOKUP($L147,Info!$B$4:$L$266,5,FALSE)))</f>
        <v/>
      </c>
      <c r="O147" s="94" t="str">
        <f>IF(K147="","",IF(AND($J$12&lt;&gt;"ABC",N147="3"),"BAC",IF(N147="3","ABC",IF($J$12&lt;&gt;"ABC",IF($J$10="Standard",VLOOKUP(K147,Info!$BE$4:$BF$481,2,FALSE),VLOOKUP(K147,Info!$BI$4:$BJ$482,2,FALSE)),IF($J$10="Standard",VLOOKUP(K147,Info!$AG$4:$AH$2994,2,FALSE),VLOOKUP(K147,Info!$AK$4:$AL$2997,2,FALSE))))))</f>
        <v/>
      </c>
      <c r="P147" s="94" t="str">
        <f>IF($L147="None","",IF(ISERROR(VLOOKUP($L147,Info!$B$4:$B$266,1,FALSE)),"",VLOOKUP($L147,Info!$B$4:$L$266,3,FALSE)))</f>
        <v/>
      </c>
      <c r="Q147" s="96" t="str">
        <f>IF($L147="None","",IF(ISERROR(VLOOKUP($L147,Info!$B$4:$B$266,1,FALSE)),"",VLOOKUP($L147,Info!$B$4:$L$266,4,FALSE)))</f>
        <v/>
      </c>
      <c r="R147" s="1"/>
      <c r="S147" s="6" t="str">
        <f t="shared" si="7"/>
        <v/>
      </c>
      <c r="T147" s="6" t="str">
        <f>IF($L147="None","",IF(ISERROR(VLOOKUP($L147,Info!$B$4:$B$266,1,FALSE)),"",VLOOKUP($L147,Info!$B$4:$L$266,11,FALSE)))</f>
        <v/>
      </c>
      <c r="U147" s="1"/>
      <c r="V147" s="1"/>
      <c r="W147" s="1"/>
      <c r="X147" s="1" t="str">
        <f>IF($L147="None","",IF(ISERROR(VLOOKUP($L147,Info!$B$4:$B$266,1,FALSE)),"",IF(OR(W147="Metallic Liquid Tight",W147="Non-Metallic Liquid Tight",W147="LSZH",W147="Greenfield"),VLOOKUP($L147,Info!$B$4:$L$266,7,FALSE),"N/A")))</f>
        <v/>
      </c>
      <c r="Y147" s="1"/>
      <c r="Z147" s="96" t="str">
        <f>IF($L147="None","",IF(ISERROR(VLOOKUP($L147,Info!$B$4:$B$266,1,FALSE)),"",VLOOKUP($L147,Info!$B$4:$L$266,9,FALSE)))</f>
        <v/>
      </c>
      <c r="AA147" s="96" t="str">
        <f>IF($L147="None","",IF(ISERROR(VLOOKUP($L147,Info!$B$4:$B$266,1,FALSE)),"",VLOOKUP($L147,Info!$B$4:$L$266,8,FALSE)))</f>
        <v/>
      </c>
      <c r="AB147" s="96" t="str">
        <f>IF($L147="None","",IF(ISERROR(VLOOKUP($L147,Info!$B$4:$B$266,1,FALSE)),"",VLOOKUP($L147,Info!$B$4:$L$266,10,FALSE)))</f>
        <v/>
      </c>
      <c r="AC147" s="1" t="str">
        <f>IF(W147="SO Cable","Black,White",IF(O147="","",IF(P147="","",IF($J$12&lt;&gt;"ABC",IF(P147&lt;="250",VLOOKUP(O147,Info!$AZ$4:$BB$22,3,FALSE),VLOOKUP(O147,Info!$AZ$23:$BB$39,3,FALSE)),IF(P147&lt;="250",VLOOKUP(O147,Info!$AO$4:$AQ$22,3,FALSE),VLOOKUP(O147,Info!$AO$23:$AP$39,3,FALSE))))))</f>
        <v/>
      </c>
      <c r="AD147" s="1"/>
      <c r="AE147" s="1" t="str">
        <f>IF($L147="None","",IF(ISERROR(VLOOKUP($L147,Info!$B$4:$B$266,1,FALSE)),"",VLOOKUP($L147,Info!$B$4:$L$266,4,FALSE)))</f>
        <v/>
      </c>
      <c r="AF147" s="1" t="str">
        <f>IF($L147="None","",IF(ISERROR(VLOOKUP($L147,Info!$B$4:$B$266,1,FALSE)),"",VLOOKUP($L147,Info!$B$4:$L$266,6,FALSE)))</f>
        <v/>
      </c>
      <c r="AG147" s="1"/>
      <c r="AH147" s="33" t="str" cm="1">
        <f t="array" ref="AH147">IF(AND(L147&lt;&gt;"",O147&lt;&gt;"",R147:S147&lt;&gt;"",W147:X147&lt;&gt;"",Z147:AA147&lt;&gt;"",AC147&lt;&gt;""),"Good","Bad")</f>
        <v>Bad</v>
      </c>
      <c r="AL147" t="str" cm="1">
        <f t="array" ref="AL147">IF(R147&gt;0,_xlfn.IFS(COUNTIF($L$20:L147,"&lt;&gt;")&lt;101,1,COUNTIF($L$20:L147,"&lt;&gt;")&lt;201,2,COUNTIF($L$20:L147,"&lt;&gt;")&lt;301,3,COUNTIF($L$20:L147,"&lt;&gt;")&lt;401,4,COUNTIF($L$20:L147,"&lt;&gt;")&lt;501,5,COUNTIF($L$20:L147,"&lt;&gt;")&lt;601,6,COUNTIF($L$20:L147,"&lt;&gt;")&lt;701,7,COUNTIF($L$20:L147,"&lt;&gt;")&lt;801,8,COUNTIF($L$20:L147,"&lt;&gt;")&lt;901,9,COUNTIF($L$20:L147,"&lt;&gt;")&lt;1001,10,COUNTIF($L$20:L147,"&lt;&gt;")&lt;1101,11,COUNTIF($L$20:L147,"&lt;&gt;")&lt;1201,12,COUNTIF($L$20:L147,"&lt;&gt;")&lt;1301,13,COUNTIF($L$20:L147,"&lt;&gt;")&lt;1401,14,COUNTIF($L$20:L147,"&lt;&gt;")&lt;1501,15,COUNTIF($L$20:L147,"&lt;&gt;")&lt;1601,16,COUNTIF($L$20:L147,"&lt;&gt;")&lt;1701,17,COUNTIF($L$20:L147,"&lt;&gt;")&lt;1801,18,COUNTIF($L$20:L147,"&lt;&gt;")&lt;1901,19,COUNTIF($L$20:L147,"&lt;&gt;")&lt;2001,20,COUNTIF($L$20:L147,"&lt;&gt;")&lt;2101,21,COUNTIF($L$20:L147,"&lt;&gt;")&lt;2201,22,COUNTIF($L$20:L147,"&lt;&gt;")&lt;2301,23,COUNTIF($L$20:L147,"&lt;&gt;")&lt;2401,24,COUNTIF($L$20:L147,"&lt;&gt;")&lt;2501,25,COUNTIF($L$20:L147,"&lt;&gt;")&lt;2601,26,COUNTIF($L$20:L147,"&lt;&gt;")&lt;2701,27,COUNTIF($L$20:L147,"&lt;&gt;")&lt;2801,28,COUNTIF($L$20:L147,"&lt;&gt;")&lt;2901,29,COUNTIF($L$20:L147,"&lt;&gt;")&lt;3001,30),"")</f>
        <v/>
      </c>
      <c r="AM147" t="str">
        <f t="shared" si="5"/>
        <v/>
      </c>
      <c r="AN147" t="str">
        <f t="shared" si="9"/>
        <v/>
      </c>
      <c r="AP147" t="str">
        <f t="shared" si="8"/>
        <v/>
      </c>
      <c r="AQ147" t="str">
        <f>IF(AO147="","",COUNTIFS(AM147:$AM$3019,AO147))</f>
        <v/>
      </c>
    </row>
    <row r="148" spans="1:43" x14ac:dyDescent="0.25">
      <c r="A148" s="6" t="str">
        <f>IF(COUNT($A$20:A147)&lt;&gt;$B$4,IF(A147="","",A147+1),"")</f>
        <v/>
      </c>
      <c r="B148" s="3"/>
      <c r="C148" s="3"/>
      <c r="D148" s="122"/>
      <c r="E148" s="3"/>
      <c r="F148" s="3"/>
      <c r="G148" s="3"/>
      <c r="H148" s="3"/>
      <c r="I148" s="120"/>
      <c r="J148" s="3"/>
      <c r="K148" s="119" t="str" cm="1">
        <f t="array" ref="K148">IF(OR($J$14 = "A",$J$14 = "B",$J$14 = "C"),IF(I148="","",IF(LEN(I148)&gt;2,_xlfn.IFS(ISNUMBER(SEARCH("_",I148)),I148,ISNUMBER(SEARCH(", ",I148)),SUBSTITUTE(I148,", ","_"),ISNUMBER(SEARCH("/ ",I148)),SUBSTITUTE(I148,"/ ","_"),ISNUMBER(SEARCH(",",I148)),SUBSTITUTE(I148,",","_"),ISNUMBER(SEARCH("/",I148)),SUBSTITUTE(I148,"/","_"),ISNUMBER(SEARCH("",I148)),I148),I148)),IF(OR($J$14 = "J",$J$14 = "K"),"",IF(D148="","",IF(LEN(D148)&gt;2,_xlfn.IFS(ISNUMBER(SEARCH("_",D148)),D148,ISNUMBER(SEARCH(", ",D148)),SUBSTITUTE(D148,", ","_"),ISNUMBER(SEARCH("/ ",D148)),SUBSTITUTE(D148,"/ ","_"),ISNUMBER(SEARCH(",",D148)),SUBSTITUTE(D148,",","_"),ISNUMBER(SEARCH("/",D148)),SUBSTITUTE(D148,"/","_"),ISNUMBER(SEARCH("",D148)),D148),D148))))</f>
        <v/>
      </c>
      <c r="L148" s="1"/>
      <c r="M148" s="1" t="str">
        <f t="shared" si="6"/>
        <v/>
      </c>
      <c r="N148" s="94" t="str">
        <f>IF($L148="None","",IF(ISERROR(VLOOKUP($L148,Info!$B$4:$B$266,1,FALSE)),"",VLOOKUP($L148,Info!$B$4:$L$266,5,FALSE)))</f>
        <v/>
      </c>
      <c r="O148" s="94" t="str">
        <f>IF(K148="","",IF(AND($J$12&lt;&gt;"ABC",N148="3"),"BAC",IF(N148="3","ABC",IF($J$12&lt;&gt;"ABC",IF($J$10="Standard",VLOOKUP(K148,Info!$BE$4:$BF$481,2,FALSE),VLOOKUP(K148,Info!$BI$4:$BJ$482,2,FALSE)),IF($J$10="Standard",VLOOKUP(K148,Info!$AG$4:$AH$2994,2,FALSE),VLOOKUP(K148,Info!$AK$4:$AL$2997,2,FALSE))))))</f>
        <v/>
      </c>
      <c r="P148" s="94" t="str">
        <f>IF($L148="None","",IF(ISERROR(VLOOKUP($L148,Info!$B$4:$B$266,1,FALSE)),"",VLOOKUP($L148,Info!$B$4:$L$266,3,FALSE)))</f>
        <v/>
      </c>
      <c r="Q148" s="96" t="str">
        <f>IF($L148="None","",IF(ISERROR(VLOOKUP($L148,Info!$B$4:$B$266,1,FALSE)),"",VLOOKUP($L148,Info!$B$4:$L$266,4,FALSE)))</f>
        <v/>
      </c>
      <c r="R148" s="1"/>
      <c r="S148" s="6" t="str">
        <f t="shared" si="7"/>
        <v/>
      </c>
      <c r="T148" s="6" t="str">
        <f>IF($L148="None","",IF(ISERROR(VLOOKUP($L148,Info!$B$4:$B$266,1,FALSE)),"",VLOOKUP($L148,Info!$B$4:$L$266,11,FALSE)))</f>
        <v/>
      </c>
      <c r="U148" s="1"/>
      <c r="V148" s="1"/>
      <c r="W148" s="1"/>
      <c r="X148" s="1" t="str">
        <f>IF($L148="None","",IF(ISERROR(VLOOKUP($L148,Info!$B$4:$B$266,1,FALSE)),"",IF(OR(W148="Metallic Liquid Tight",W148="Non-Metallic Liquid Tight",W148="LSZH",W148="Greenfield"),VLOOKUP($L148,Info!$B$4:$L$266,7,FALSE),"N/A")))</f>
        <v/>
      </c>
      <c r="Y148" s="1"/>
      <c r="Z148" s="96" t="str">
        <f>IF($L148="None","",IF(ISERROR(VLOOKUP($L148,Info!$B$4:$B$266,1,FALSE)),"",VLOOKUP($L148,Info!$B$4:$L$266,9,FALSE)))</f>
        <v/>
      </c>
      <c r="AA148" s="96" t="str">
        <f>IF($L148="None","",IF(ISERROR(VLOOKUP($L148,Info!$B$4:$B$266,1,FALSE)),"",VLOOKUP($L148,Info!$B$4:$L$266,8,FALSE)))</f>
        <v/>
      </c>
      <c r="AB148" s="96" t="str">
        <f>IF($L148="None","",IF(ISERROR(VLOOKUP($L148,Info!$B$4:$B$266,1,FALSE)),"",VLOOKUP($L148,Info!$B$4:$L$266,10,FALSE)))</f>
        <v/>
      </c>
      <c r="AC148" s="1" t="str">
        <f>IF(W148="SO Cable","Black,White",IF(O148="","",IF(P148="","",IF($J$12&lt;&gt;"ABC",IF(P148&lt;="250",VLOOKUP(O148,Info!$AZ$4:$BB$22,3,FALSE),VLOOKUP(O148,Info!$AZ$23:$BB$39,3,FALSE)),IF(P148&lt;="250",VLOOKUP(O148,Info!$AO$4:$AQ$22,3,FALSE),VLOOKUP(O148,Info!$AO$23:$AP$39,3,FALSE))))))</f>
        <v/>
      </c>
      <c r="AD148" s="1"/>
      <c r="AE148" s="1" t="str">
        <f>IF($L148="None","",IF(ISERROR(VLOOKUP($L148,Info!$B$4:$B$266,1,FALSE)),"",VLOOKUP($L148,Info!$B$4:$L$266,4,FALSE)))</f>
        <v/>
      </c>
      <c r="AF148" s="1" t="str">
        <f>IF($L148="None","",IF(ISERROR(VLOOKUP($L148,Info!$B$4:$B$266,1,FALSE)),"",VLOOKUP($L148,Info!$B$4:$L$266,6,FALSE)))</f>
        <v/>
      </c>
      <c r="AG148" s="1"/>
      <c r="AH148" s="33" t="str" cm="1">
        <f t="array" ref="AH148">IF(AND(L148&lt;&gt;"",O148&lt;&gt;"",R148:S148&lt;&gt;"",W148:X148&lt;&gt;"",Z148:AA148&lt;&gt;"",AC148&lt;&gt;""),"Good","Bad")</f>
        <v>Bad</v>
      </c>
      <c r="AL148" t="str" cm="1">
        <f t="array" ref="AL148">IF(R148&gt;0,_xlfn.IFS(COUNTIF($L$20:L148,"&lt;&gt;")&lt;101,1,COUNTIF($L$20:L148,"&lt;&gt;")&lt;201,2,COUNTIF($L$20:L148,"&lt;&gt;")&lt;301,3,COUNTIF($L$20:L148,"&lt;&gt;")&lt;401,4,COUNTIF($L$20:L148,"&lt;&gt;")&lt;501,5,COUNTIF($L$20:L148,"&lt;&gt;")&lt;601,6,COUNTIF($L$20:L148,"&lt;&gt;")&lt;701,7,COUNTIF($L$20:L148,"&lt;&gt;")&lt;801,8,COUNTIF($L$20:L148,"&lt;&gt;")&lt;901,9,COUNTIF($L$20:L148,"&lt;&gt;")&lt;1001,10,COUNTIF($L$20:L148,"&lt;&gt;")&lt;1101,11,COUNTIF($L$20:L148,"&lt;&gt;")&lt;1201,12,COUNTIF($L$20:L148,"&lt;&gt;")&lt;1301,13,COUNTIF($L$20:L148,"&lt;&gt;")&lt;1401,14,COUNTIF($L$20:L148,"&lt;&gt;")&lt;1501,15,COUNTIF($L$20:L148,"&lt;&gt;")&lt;1601,16,COUNTIF($L$20:L148,"&lt;&gt;")&lt;1701,17,COUNTIF($L$20:L148,"&lt;&gt;")&lt;1801,18,COUNTIF($L$20:L148,"&lt;&gt;")&lt;1901,19,COUNTIF($L$20:L148,"&lt;&gt;")&lt;2001,20,COUNTIF($L$20:L148,"&lt;&gt;")&lt;2101,21,COUNTIF($L$20:L148,"&lt;&gt;")&lt;2201,22,COUNTIF($L$20:L148,"&lt;&gt;")&lt;2301,23,COUNTIF($L$20:L148,"&lt;&gt;")&lt;2401,24,COUNTIF($L$20:L148,"&lt;&gt;")&lt;2501,25,COUNTIF($L$20:L148,"&lt;&gt;")&lt;2601,26,COUNTIF($L$20:L148,"&lt;&gt;")&lt;2701,27,COUNTIF($L$20:L148,"&lt;&gt;")&lt;2801,28,COUNTIF($L$20:L148,"&lt;&gt;")&lt;2901,29,COUNTIF($L$20:L148,"&lt;&gt;")&lt;3001,30),"")</f>
        <v/>
      </c>
      <c r="AM148" t="str">
        <f t="shared" ref="AM148:AM211" si="10">L148&amp;Z148&amp;AA148&amp;W148&amp;X148&amp;Y148&amp;AL148</f>
        <v/>
      </c>
      <c r="AN148" t="str">
        <f t="shared" si="9"/>
        <v/>
      </c>
      <c r="AP148" t="str">
        <f t="shared" si="8"/>
        <v/>
      </c>
      <c r="AQ148" t="str">
        <f>IF(AO148="","",COUNTIFS(AM148:$AM$3019,AO148))</f>
        <v/>
      </c>
    </row>
    <row r="149" spans="1:43" x14ac:dyDescent="0.25">
      <c r="A149" s="6" t="str">
        <f>IF(COUNT($A$20:A148)&lt;&gt;$B$4,IF(A148="","",A148+1),"")</f>
        <v/>
      </c>
      <c r="B149" s="3"/>
      <c r="C149" s="3"/>
      <c r="D149" s="122"/>
      <c r="E149" s="3"/>
      <c r="F149" s="3"/>
      <c r="G149" s="3"/>
      <c r="H149" s="3"/>
      <c r="I149" s="120"/>
      <c r="J149" s="3"/>
      <c r="K149" s="119" t="str" cm="1">
        <f t="array" ref="K149">IF(OR($J$14 = "A",$J$14 = "B",$J$14 = "C"),IF(I149="","",IF(LEN(I149)&gt;2,_xlfn.IFS(ISNUMBER(SEARCH("_",I149)),I149,ISNUMBER(SEARCH(", ",I149)),SUBSTITUTE(I149,", ","_"),ISNUMBER(SEARCH("/ ",I149)),SUBSTITUTE(I149,"/ ","_"),ISNUMBER(SEARCH(",",I149)),SUBSTITUTE(I149,",","_"),ISNUMBER(SEARCH("/",I149)),SUBSTITUTE(I149,"/","_"),ISNUMBER(SEARCH("",I149)),I149),I149)),IF(OR($J$14 = "J",$J$14 = "K"),"",IF(D149="","",IF(LEN(D149)&gt;2,_xlfn.IFS(ISNUMBER(SEARCH("_",D149)),D149,ISNUMBER(SEARCH(", ",D149)),SUBSTITUTE(D149,", ","_"),ISNUMBER(SEARCH("/ ",D149)),SUBSTITUTE(D149,"/ ","_"),ISNUMBER(SEARCH(",",D149)),SUBSTITUTE(D149,",","_"),ISNUMBER(SEARCH("/",D149)),SUBSTITUTE(D149,"/","_"),ISNUMBER(SEARCH("",D149)),D149),D149))))</f>
        <v/>
      </c>
      <c r="L149" s="1"/>
      <c r="M149" s="1" t="str">
        <f t="shared" ref="M149:M212" si="11">IF(L149="","","Pigtail")</f>
        <v/>
      </c>
      <c r="N149" s="94" t="str">
        <f>IF($L149="None","",IF(ISERROR(VLOOKUP($L149,Info!$B$4:$B$266,1,FALSE)),"",VLOOKUP($L149,Info!$B$4:$L$266,5,FALSE)))</f>
        <v/>
      </c>
      <c r="O149" s="94" t="str">
        <f>IF(K149="","",IF(AND($J$12&lt;&gt;"ABC",N149="3"),"BAC",IF(N149="3","ABC",IF($J$12&lt;&gt;"ABC",IF($J$10="Standard",VLOOKUP(K149,Info!$BE$4:$BF$481,2,FALSE),VLOOKUP(K149,Info!$BI$4:$BJ$482,2,FALSE)),IF($J$10="Standard",VLOOKUP(K149,Info!$AG$4:$AH$2994,2,FALSE),VLOOKUP(K149,Info!$AK$4:$AL$2997,2,FALSE))))))</f>
        <v/>
      </c>
      <c r="P149" s="94" t="str">
        <f>IF($L149="None","",IF(ISERROR(VLOOKUP($L149,Info!$B$4:$B$266,1,FALSE)),"",VLOOKUP($L149,Info!$B$4:$L$266,3,FALSE)))</f>
        <v/>
      </c>
      <c r="Q149" s="96" t="str">
        <f>IF($L149="None","",IF(ISERROR(VLOOKUP($L149,Info!$B$4:$B$266,1,FALSE)),"",VLOOKUP($L149,Info!$B$4:$L$266,4,FALSE)))</f>
        <v/>
      </c>
      <c r="R149" s="1"/>
      <c r="S149" s="6" t="str">
        <f t="shared" ref="S149:S212" si="12">IF(M149 = "","",IF(M149 &lt;&gt; "Pigtail","0",""))</f>
        <v/>
      </c>
      <c r="T149" s="6" t="str">
        <f>IF($L149="None","",IF(ISERROR(VLOOKUP($L149,Info!$B$4:$B$266,1,FALSE)),"",VLOOKUP($L149,Info!$B$4:$L$266,11,FALSE)))</f>
        <v/>
      </c>
      <c r="U149" s="1"/>
      <c r="V149" s="1"/>
      <c r="W149" s="1"/>
      <c r="X149" s="1" t="str">
        <f>IF($L149="None","",IF(ISERROR(VLOOKUP($L149,Info!$B$4:$B$266,1,FALSE)),"",IF(OR(W149="Metallic Liquid Tight",W149="Non-Metallic Liquid Tight",W149="LSZH",W149="Greenfield"),VLOOKUP($L149,Info!$B$4:$L$266,7,FALSE),"N/A")))</f>
        <v/>
      </c>
      <c r="Y149" s="1"/>
      <c r="Z149" s="96" t="str">
        <f>IF($L149="None","",IF(ISERROR(VLOOKUP($L149,Info!$B$4:$B$266,1,FALSE)),"",VLOOKUP($L149,Info!$B$4:$L$266,9,FALSE)))</f>
        <v/>
      </c>
      <c r="AA149" s="96" t="str">
        <f>IF($L149="None","",IF(ISERROR(VLOOKUP($L149,Info!$B$4:$B$266,1,FALSE)),"",VLOOKUP($L149,Info!$B$4:$L$266,8,FALSE)))</f>
        <v/>
      </c>
      <c r="AB149" s="96" t="str">
        <f>IF($L149="None","",IF(ISERROR(VLOOKUP($L149,Info!$B$4:$B$266,1,FALSE)),"",VLOOKUP($L149,Info!$B$4:$L$266,10,FALSE)))</f>
        <v/>
      </c>
      <c r="AC149" s="1" t="str">
        <f>IF(W149="SO Cable","Black,White",IF(O149="","",IF(P149="","",IF($J$12&lt;&gt;"ABC",IF(P149&lt;="250",VLOOKUP(O149,Info!$AZ$4:$BB$22,3,FALSE),VLOOKUP(O149,Info!$AZ$23:$BB$39,3,FALSE)),IF(P149&lt;="250",VLOOKUP(O149,Info!$AO$4:$AQ$22,3,FALSE),VLOOKUP(O149,Info!$AO$23:$AP$39,3,FALSE))))))</f>
        <v/>
      </c>
      <c r="AD149" s="1"/>
      <c r="AE149" s="1" t="str">
        <f>IF($L149="None","",IF(ISERROR(VLOOKUP($L149,Info!$B$4:$B$266,1,FALSE)),"",VLOOKUP($L149,Info!$B$4:$L$266,4,FALSE)))</f>
        <v/>
      </c>
      <c r="AF149" s="1" t="str">
        <f>IF($L149="None","",IF(ISERROR(VLOOKUP($L149,Info!$B$4:$B$266,1,FALSE)),"",VLOOKUP($L149,Info!$B$4:$L$266,6,FALSE)))</f>
        <v/>
      </c>
      <c r="AG149" s="1"/>
      <c r="AH149" s="33" t="str" cm="1">
        <f t="array" ref="AH149">IF(AND(L149&lt;&gt;"",O149&lt;&gt;"",R149:S149&lt;&gt;"",W149:X149&lt;&gt;"",Z149:AA149&lt;&gt;"",AC149&lt;&gt;""),"Good","Bad")</f>
        <v>Bad</v>
      </c>
      <c r="AL149" t="str" cm="1">
        <f t="array" ref="AL149">IF(R149&gt;0,_xlfn.IFS(COUNTIF($L$20:L149,"&lt;&gt;")&lt;101,1,COUNTIF($L$20:L149,"&lt;&gt;")&lt;201,2,COUNTIF($L$20:L149,"&lt;&gt;")&lt;301,3,COUNTIF($L$20:L149,"&lt;&gt;")&lt;401,4,COUNTIF($L$20:L149,"&lt;&gt;")&lt;501,5,COUNTIF($L$20:L149,"&lt;&gt;")&lt;601,6,COUNTIF($L$20:L149,"&lt;&gt;")&lt;701,7,COUNTIF($L$20:L149,"&lt;&gt;")&lt;801,8,COUNTIF($L$20:L149,"&lt;&gt;")&lt;901,9,COUNTIF($L$20:L149,"&lt;&gt;")&lt;1001,10,COUNTIF($L$20:L149,"&lt;&gt;")&lt;1101,11,COUNTIF($L$20:L149,"&lt;&gt;")&lt;1201,12,COUNTIF($L$20:L149,"&lt;&gt;")&lt;1301,13,COUNTIF($L$20:L149,"&lt;&gt;")&lt;1401,14,COUNTIF($L$20:L149,"&lt;&gt;")&lt;1501,15,COUNTIF($L$20:L149,"&lt;&gt;")&lt;1601,16,COUNTIF($L$20:L149,"&lt;&gt;")&lt;1701,17,COUNTIF($L$20:L149,"&lt;&gt;")&lt;1801,18,COUNTIF($L$20:L149,"&lt;&gt;")&lt;1901,19,COUNTIF($L$20:L149,"&lt;&gt;")&lt;2001,20,COUNTIF($L$20:L149,"&lt;&gt;")&lt;2101,21,COUNTIF($L$20:L149,"&lt;&gt;")&lt;2201,22,COUNTIF($L$20:L149,"&lt;&gt;")&lt;2301,23,COUNTIF($L$20:L149,"&lt;&gt;")&lt;2401,24,COUNTIF($L$20:L149,"&lt;&gt;")&lt;2501,25,COUNTIF($L$20:L149,"&lt;&gt;")&lt;2601,26,COUNTIF($L$20:L149,"&lt;&gt;")&lt;2701,27,COUNTIF($L$20:L149,"&lt;&gt;")&lt;2801,28,COUNTIF($L$20:L149,"&lt;&gt;")&lt;2901,29,COUNTIF($L$20:L149,"&lt;&gt;")&lt;3001,30),"")</f>
        <v/>
      </c>
      <c r="AM149" t="str">
        <f t="shared" si="10"/>
        <v/>
      </c>
      <c r="AN149" t="str">
        <f t="shared" si="9"/>
        <v/>
      </c>
      <c r="AP149" t="str">
        <f t="shared" ref="AP149:AP212" si="13">IF(R149&gt;0,AP148+1,"")</f>
        <v/>
      </c>
      <c r="AQ149" t="str">
        <f>IF(AO149="","",COUNTIFS(AM149:$AM$3019,AO149))</f>
        <v/>
      </c>
    </row>
    <row r="150" spans="1:43" x14ac:dyDescent="0.25">
      <c r="A150" s="6" t="str">
        <f>IF(COUNT($A$20:A149)&lt;&gt;$B$4,IF(A149="","",A149+1),"")</f>
        <v/>
      </c>
      <c r="B150" s="3"/>
      <c r="C150" s="3"/>
      <c r="D150" s="122"/>
      <c r="E150" s="3"/>
      <c r="F150" s="3"/>
      <c r="G150" s="3"/>
      <c r="H150" s="3"/>
      <c r="I150" s="120"/>
      <c r="J150" s="3"/>
      <c r="K150" s="119" t="str" cm="1">
        <f t="array" ref="K150">IF(OR($J$14 = "A",$J$14 = "B",$J$14 = "C"),IF(I150="","",IF(LEN(I150)&gt;2,_xlfn.IFS(ISNUMBER(SEARCH("_",I150)),I150,ISNUMBER(SEARCH(", ",I150)),SUBSTITUTE(I150,", ","_"),ISNUMBER(SEARCH("/ ",I150)),SUBSTITUTE(I150,"/ ","_"),ISNUMBER(SEARCH(",",I150)),SUBSTITUTE(I150,",","_"),ISNUMBER(SEARCH("/",I150)),SUBSTITUTE(I150,"/","_"),ISNUMBER(SEARCH("",I150)),I150),I150)),IF(OR($J$14 = "J",$J$14 = "K"),"",IF(D150="","",IF(LEN(D150)&gt;2,_xlfn.IFS(ISNUMBER(SEARCH("_",D150)),D150,ISNUMBER(SEARCH(", ",D150)),SUBSTITUTE(D150,", ","_"),ISNUMBER(SEARCH("/ ",D150)),SUBSTITUTE(D150,"/ ","_"),ISNUMBER(SEARCH(",",D150)),SUBSTITUTE(D150,",","_"),ISNUMBER(SEARCH("/",D150)),SUBSTITUTE(D150,"/","_"),ISNUMBER(SEARCH("",D150)),D150),D150))))</f>
        <v/>
      </c>
      <c r="L150" s="1"/>
      <c r="M150" s="1" t="str">
        <f t="shared" si="11"/>
        <v/>
      </c>
      <c r="N150" s="94" t="str">
        <f>IF($L150="None","",IF(ISERROR(VLOOKUP($L150,Info!$B$4:$B$266,1,FALSE)),"",VLOOKUP($L150,Info!$B$4:$L$266,5,FALSE)))</f>
        <v/>
      </c>
      <c r="O150" s="94" t="str">
        <f>IF(K150="","",IF(AND($J$12&lt;&gt;"ABC",N150="3"),"BAC",IF(N150="3","ABC",IF($J$12&lt;&gt;"ABC",IF($J$10="Standard",VLOOKUP(K150,Info!$BE$4:$BF$481,2,FALSE),VLOOKUP(K150,Info!$BI$4:$BJ$482,2,FALSE)),IF($J$10="Standard",VLOOKUP(K150,Info!$AG$4:$AH$2994,2,FALSE),VLOOKUP(K150,Info!$AK$4:$AL$2997,2,FALSE))))))</f>
        <v/>
      </c>
      <c r="P150" s="94" t="str">
        <f>IF($L150="None","",IF(ISERROR(VLOOKUP($L150,Info!$B$4:$B$266,1,FALSE)),"",VLOOKUP($L150,Info!$B$4:$L$266,3,FALSE)))</f>
        <v/>
      </c>
      <c r="Q150" s="96" t="str">
        <f>IF($L150="None","",IF(ISERROR(VLOOKUP($L150,Info!$B$4:$B$266,1,FALSE)),"",VLOOKUP($L150,Info!$B$4:$L$266,4,FALSE)))</f>
        <v/>
      </c>
      <c r="R150" s="1"/>
      <c r="S150" s="6" t="str">
        <f t="shared" si="12"/>
        <v/>
      </c>
      <c r="T150" s="6" t="str">
        <f>IF($L150="None","",IF(ISERROR(VLOOKUP($L150,Info!$B$4:$B$266,1,FALSE)),"",VLOOKUP($L150,Info!$B$4:$L$266,11,FALSE)))</f>
        <v/>
      </c>
      <c r="U150" s="1"/>
      <c r="V150" s="1"/>
      <c r="W150" s="1"/>
      <c r="X150" s="1" t="str">
        <f>IF($L150="None","",IF(ISERROR(VLOOKUP($L150,Info!$B$4:$B$266,1,FALSE)),"",IF(OR(W150="Metallic Liquid Tight",W150="Non-Metallic Liquid Tight",W150="LSZH",W150="Greenfield"),VLOOKUP($L150,Info!$B$4:$L$266,7,FALSE),"N/A")))</f>
        <v/>
      </c>
      <c r="Y150" s="1"/>
      <c r="Z150" s="96" t="str">
        <f>IF($L150="None","",IF(ISERROR(VLOOKUP($L150,Info!$B$4:$B$266,1,FALSE)),"",VLOOKUP($L150,Info!$B$4:$L$266,9,FALSE)))</f>
        <v/>
      </c>
      <c r="AA150" s="96" t="str">
        <f>IF($L150="None","",IF(ISERROR(VLOOKUP($L150,Info!$B$4:$B$266,1,FALSE)),"",VLOOKUP($L150,Info!$B$4:$L$266,8,FALSE)))</f>
        <v/>
      </c>
      <c r="AB150" s="96" t="str">
        <f>IF($L150="None","",IF(ISERROR(VLOOKUP($L150,Info!$B$4:$B$266,1,FALSE)),"",VLOOKUP($L150,Info!$B$4:$L$266,10,FALSE)))</f>
        <v/>
      </c>
      <c r="AC150" s="1" t="str">
        <f>IF(W150="SO Cable","Black,White",IF(O150="","",IF(P150="","",IF($J$12&lt;&gt;"ABC",IF(P150&lt;="250",VLOOKUP(O150,Info!$AZ$4:$BB$22,3,FALSE),VLOOKUP(O150,Info!$AZ$23:$BB$39,3,FALSE)),IF(P150&lt;="250",VLOOKUP(O150,Info!$AO$4:$AQ$22,3,FALSE),VLOOKUP(O150,Info!$AO$23:$AP$39,3,FALSE))))))</f>
        <v/>
      </c>
      <c r="AD150" s="1"/>
      <c r="AE150" s="1" t="str">
        <f>IF($L150="None","",IF(ISERROR(VLOOKUP($L150,Info!$B$4:$B$266,1,FALSE)),"",VLOOKUP($L150,Info!$B$4:$L$266,4,FALSE)))</f>
        <v/>
      </c>
      <c r="AF150" s="1" t="str">
        <f>IF($L150="None","",IF(ISERROR(VLOOKUP($L150,Info!$B$4:$B$266,1,FALSE)),"",VLOOKUP($L150,Info!$B$4:$L$266,6,FALSE)))</f>
        <v/>
      </c>
      <c r="AG150" s="1"/>
      <c r="AH150" s="33" t="str" cm="1">
        <f t="array" ref="AH150">IF(AND(L150&lt;&gt;"",O150&lt;&gt;"",R150:S150&lt;&gt;"",W150:X150&lt;&gt;"",Z150:AA150&lt;&gt;"",AC150&lt;&gt;""),"Good","Bad")</f>
        <v>Bad</v>
      </c>
      <c r="AL150" t="str" cm="1">
        <f t="array" ref="AL150">IF(R150&gt;0,_xlfn.IFS(COUNTIF($L$20:L150,"&lt;&gt;")&lt;101,1,COUNTIF($L$20:L150,"&lt;&gt;")&lt;201,2,COUNTIF($L$20:L150,"&lt;&gt;")&lt;301,3,COUNTIF($L$20:L150,"&lt;&gt;")&lt;401,4,COUNTIF($L$20:L150,"&lt;&gt;")&lt;501,5,COUNTIF($L$20:L150,"&lt;&gt;")&lt;601,6,COUNTIF($L$20:L150,"&lt;&gt;")&lt;701,7,COUNTIF($L$20:L150,"&lt;&gt;")&lt;801,8,COUNTIF($L$20:L150,"&lt;&gt;")&lt;901,9,COUNTIF($L$20:L150,"&lt;&gt;")&lt;1001,10,COUNTIF($L$20:L150,"&lt;&gt;")&lt;1101,11,COUNTIF($L$20:L150,"&lt;&gt;")&lt;1201,12,COUNTIF($L$20:L150,"&lt;&gt;")&lt;1301,13,COUNTIF($L$20:L150,"&lt;&gt;")&lt;1401,14,COUNTIF($L$20:L150,"&lt;&gt;")&lt;1501,15,COUNTIF($L$20:L150,"&lt;&gt;")&lt;1601,16,COUNTIF($L$20:L150,"&lt;&gt;")&lt;1701,17,COUNTIF($L$20:L150,"&lt;&gt;")&lt;1801,18,COUNTIF($L$20:L150,"&lt;&gt;")&lt;1901,19,COUNTIF($L$20:L150,"&lt;&gt;")&lt;2001,20,COUNTIF($L$20:L150,"&lt;&gt;")&lt;2101,21,COUNTIF($L$20:L150,"&lt;&gt;")&lt;2201,22,COUNTIF($L$20:L150,"&lt;&gt;")&lt;2301,23,COUNTIF($L$20:L150,"&lt;&gt;")&lt;2401,24,COUNTIF($L$20:L150,"&lt;&gt;")&lt;2501,25,COUNTIF($L$20:L150,"&lt;&gt;")&lt;2601,26,COUNTIF($L$20:L150,"&lt;&gt;")&lt;2701,27,COUNTIF($L$20:L150,"&lt;&gt;")&lt;2801,28,COUNTIF($L$20:L150,"&lt;&gt;")&lt;2901,29,COUNTIF($L$20:L150,"&lt;&gt;")&lt;3001,30),"")</f>
        <v/>
      </c>
      <c r="AM150" t="str">
        <f t="shared" si="10"/>
        <v/>
      </c>
      <c r="AN150" t="str">
        <f t="shared" ref="AN150:AN213" si="14">IF(R150&gt;0,_xlfn.XLOOKUP(AM150,$AO$20:$AO$3019,$AP$20:$AP$3019,0,0,1),"")</f>
        <v/>
      </c>
      <c r="AP150" t="str">
        <f t="shared" si="13"/>
        <v/>
      </c>
      <c r="AQ150" t="str">
        <f>IF(AO150="","",COUNTIFS(AM150:$AM$3019,AO150))</f>
        <v/>
      </c>
    </row>
    <row r="151" spans="1:43" x14ac:dyDescent="0.25">
      <c r="A151" s="6" t="str">
        <f>IF(COUNT($A$20:A150)&lt;&gt;$B$4,IF(A150="","",A150+1),"")</f>
        <v/>
      </c>
      <c r="B151" s="3"/>
      <c r="C151" s="3"/>
      <c r="D151" s="122"/>
      <c r="E151" s="3"/>
      <c r="F151" s="3"/>
      <c r="G151" s="3"/>
      <c r="H151" s="3"/>
      <c r="I151" s="120"/>
      <c r="J151" s="3"/>
      <c r="K151" s="119" t="str" cm="1">
        <f t="array" ref="K151">IF(OR($J$14 = "A",$J$14 = "B",$J$14 = "C"),IF(I151="","",IF(LEN(I151)&gt;2,_xlfn.IFS(ISNUMBER(SEARCH("_",I151)),I151,ISNUMBER(SEARCH(", ",I151)),SUBSTITUTE(I151,", ","_"),ISNUMBER(SEARCH("/ ",I151)),SUBSTITUTE(I151,"/ ","_"),ISNUMBER(SEARCH(",",I151)),SUBSTITUTE(I151,",","_"),ISNUMBER(SEARCH("/",I151)),SUBSTITUTE(I151,"/","_"),ISNUMBER(SEARCH("",I151)),I151),I151)),IF(OR($J$14 = "J",$J$14 = "K"),"",IF(D151="","",IF(LEN(D151)&gt;2,_xlfn.IFS(ISNUMBER(SEARCH("_",D151)),D151,ISNUMBER(SEARCH(", ",D151)),SUBSTITUTE(D151,", ","_"),ISNUMBER(SEARCH("/ ",D151)),SUBSTITUTE(D151,"/ ","_"),ISNUMBER(SEARCH(",",D151)),SUBSTITUTE(D151,",","_"),ISNUMBER(SEARCH("/",D151)),SUBSTITUTE(D151,"/","_"),ISNUMBER(SEARCH("",D151)),D151),D151))))</f>
        <v/>
      </c>
      <c r="L151" s="1"/>
      <c r="M151" s="1" t="str">
        <f t="shared" si="11"/>
        <v/>
      </c>
      <c r="N151" s="94" t="str">
        <f>IF($L151="None","",IF(ISERROR(VLOOKUP($L151,Info!$B$4:$B$266,1,FALSE)),"",VLOOKUP($L151,Info!$B$4:$L$266,5,FALSE)))</f>
        <v/>
      </c>
      <c r="O151" s="94" t="str">
        <f>IF(K151="","",IF(AND($J$12&lt;&gt;"ABC",N151="3"),"BAC",IF(N151="3","ABC",IF($J$12&lt;&gt;"ABC",IF($J$10="Standard",VLOOKUP(K151,Info!$BE$4:$BF$481,2,FALSE),VLOOKUP(K151,Info!$BI$4:$BJ$482,2,FALSE)),IF($J$10="Standard",VLOOKUP(K151,Info!$AG$4:$AH$2994,2,FALSE),VLOOKUP(K151,Info!$AK$4:$AL$2997,2,FALSE))))))</f>
        <v/>
      </c>
      <c r="P151" s="94" t="str">
        <f>IF($L151="None","",IF(ISERROR(VLOOKUP($L151,Info!$B$4:$B$266,1,FALSE)),"",VLOOKUP($L151,Info!$B$4:$L$266,3,FALSE)))</f>
        <v/>
      </c>
      <c r="Q151" s="96" t="str">
        <f>IF($L151="None","",IF(ISERROR(VLOOKUP($L151,Info!$B$4:$B$266,1,FALSE)),"",VLOOKUP($L151,Info!$B$4:$L$266,4,FALSE)))</f>
        <v/>
      </c>
      <c r="R151" s="1"/>
      <c r="S151" s="6" t="str">
        <f t="shared" si="12"/>
        <v/>
      </c>
      <c r="T151" s="6" t="str">
        <f>IF($L151="None","",IF(ISERROR(VLOOKUP($L151,Info!$B$4:$B$266,1,FALSE)),"",VLOOKUP($L151,Info!$B$4:$L$266,11,FALSE)))</f>
        <v/>
      </c>
      <c r="U151" s="1"/>
      <c r="V151" s="1"/>
      <c r="W151" s="1"/>
      <c r="X151" s="1" t="str">
        <f>IF($L151="None","",IF(ISERROR(VLOOKUP($L151,Info!$B$4:$B$266,1,FALSE)),"",IF(OR(W151="Metallic Liquid Tight",W151="Non-Metallic Liquid Tight",W151="LSZH",W151="Greenfield"),VLOOKUP($L151,Info!$B$4:$L$266,7,FALSE),"N/A")))</f>
        <v/>
      </c>
      <c r="Y151" s="1"/>
      <c r="Z151" s="96" t="str">
        <f>IF($L151="None","",IF(ISERROR(VLOOKUP($L151,Info!$B$4:$B$266,1,FALSE)),"",VLOOKUP($L151,Info!$B$4:$L$266,9,FALSE)))</f>
        <v/>
      </c>
      <c r="AA151" s="96" t="str">
        <f>IF($L151="None","",IF(ISERROR(VLOOKUP($L151,Info!$B$4:$B$266,1,FALSE)),"",VLOOKUP($L151,Info!$B$4:$L$266,8,FALSE)))</f>
        <v/>
      </c>
      <c r="AB151" s="96" t="str">
        <f>IF($L151="None","",IF(ISERROR(VLOOKUP($L151,Info!$B$4:$B$266,1,FALSE)),"",VLOOKUP($L151,Info!$B$4:$L$266,10,FALSE)))</f>
        <v/>
      </c>
      <c r="AC151" s="1" t="str">
        <f>IF(W151="SO Cable","Black,White",IF(O151="","",IF(P151="","",IF($J$12&lt;&gt;"ABC",IF(P151&lt;="250",VLOOKUP(O151,Info!$AZ$4:$BB$22,3,FALSE),VLOOKUP(O151,Info!$AZ$23:$BB$39,3,FALSE)),IF(P151&lt;="250",VLOOKUP(O151,Info!$AO$4:$AQ$22,3,FALSE),VLOOKUP(O151,Info!$AO$23:$AP$39,3,FALSE))))))</f>
        <v/>
      </c>
      <c r="AD151" s="1"/>
      <c r="AE151" s="1" t="str">
        <f>IF($L151="None","",IF(ISERROR(VLOOKUP($L151,Info!$B$4:$B$266,1,FALSE)),"",VLOOKUP($L151,Info!$B$4:$L$266,4,FALSE)))</f>
        <v/>
      </c>
      <c r="AF151" s="1" t="str">
        <f>IF($L151="None","",IF(ISERROR(VLOOKUP($L151,Info!$B$4:$B$266,1,FALSE)),"",VLOOKUP($L151,Info!$B$4:$L$266,6,FALSE)))</f>
        <v/>
      </c>
      <c r="AG151" s="1"/>
      <c r="AH151" s="33" t="str" cm="1">
        <f t="array" ref="AH151">IF(AND(L151&lt;&gt;"",O151&lt;&gt;"",R151:S151&lt;&gt;"",W151:X151&lt;&gt;"",Z151:AA151&lt;&gt;"",AC151&lt;&gt;""),"Good","Bad")</f>
        <v>Bad</v>
      </c>
      <c r="AL151" t="str" cm="1">
        <f t="array" ref="AL151">IF(R151&gt;0,_xlfn.IFS(COUNTIF($L$20:L151,"&lt;&gt;")&lt;101,1,COUNTIF($L$20:L151,"&lt;&gt;")&lt;201,2,COUNTIF($L$20:L151,"&lt;&gt;")&lt;301,3,COUNTIF($L$20:L151,"&lt;&gt;")&lt;401,4,COUNTIF($L$20:L151,"&lt;&gt;")&lt;501,5,COUNTIF($L$20:L151,"&lt;&gt;")&lt;601,6,COUNTIF($L$20:L151,"&lt;&gt;")&lt;701,7,COUNTIF($L$20:L151,"&lt;&gt;")&lt;801,8,COUNTIF($L$20:L151,"&lt;&gt;")&lt;901,9,COUNTIF($L$20:L151,"&lt;&gt;")&lt;1001,10,COUNTIF($L$20:L151,"&lt;&gt;")&lt;1101,11,COUNTIF($L$20:L151,"&lt;&gt;")&lt;1201,12,COUNTIF($L$20:L151,"&lt;&gt;")&lt;1301,13,COUNTIF($L$20:L151,"&lt;&gt;")&lt;1401,14,COUNTIF($L$20:L151,"&lt;&gt;")&lt;1501,15,COUNTIF($L$20:L151,"&lt;&gt;")&lt;1601,16,COUNTIF($L$20:L151,"&lt;&gt;")&lt;1701,17,COUNTIF($L$20:L151,"&lt;&gt;")&lt;1801,18,COUNTIF($L$20:L151,"&lt;&gt;")&lt;1901,19,COUNTIF($L$20:L151,"&lt;&gt;")&lt;2001,20,COUNTIF($L$20:L151,"&lt;&gt;")&lt;2101,21,COUNTIF($L$20:L151,"&lt;&gt;")&lt;2201,22,COUNTIF($L$20:L151,"&lt;&gt;")&lt;2301,23,COUNTIF($L$20:L151,"&lt;&gt;")&lt;2401,24,COUNTIF($L$20:L151,"&lt;&gt;")&lt;2501,25,COUNTIF($L$20:L151,"&lt;&gt;")&lt;2601,26,COUNTIF($L$20:L151,"&lt;&gt;")&lt;2701,27,COUNTIF($L$20:L151,"&lt;&gt;")&lt;2801,28,COUNTIF($L$20:L151,"&lt;&gt;")&lt;2901,29,COUNTIF($L$20:L151,"&lt;&gt;")&lt;3001,30),"")</f>
        <v/>
      </c>
      <c r="AM151" t="str">
        <f t="shared" si="10"/>
        <v/>
      </c>
      <c r="AN151" t="str">
        <f t="shared" si="14"/>
        <v/>
      </c>
      <c r="AP151" t="str">
        <f t="shared" si="13"/>
        <v/>
      </c>
      <c r="AQ151" t="str">
        <f>IF(AO151="","",COUNTIFS(AM151:$AM$3019,AO151))</f>
        <v/>
      </c>
    </row>
    <row r="152" spans="1:43" x14ac:dyDescent="0.25">
      <c r="A152" s="6" t="str">
        <f>IF(COUNT($A$20:A151)&lt;&gt;$B$4,IF(A151="","",A151+1),"")</f>
        <v/>
      </c>
      <c r="B152" s="3"/>
      <c r="C152" s="3"/>
      <c r="D152" s="122"/>
      <c r="E152" s="3"/>
      <c r="F152" s="3"/>
      <c r="G152" s="3"/>
      <c r="H152" s="3"/>
      <c r="I152" s="120"/>
      <c r="J152" s="3"/>
      <c r="K152" s="119" t="str" cm="1">
        <f t="array" ref="K152">IF(OR($J$14 = "A",$J$14 = "B",$J$14 = "C"),IF(I152="","",IF(LEN(I152)&gt;2,_xlfn.IFS(ISNUMBER(SEARCH("_",I152)),I152,ISNUMBER(SEARCH(", ",I152)),SUBSTITUTE(I152,", ","_"),ISNUMBER(SEARCH("/ ",I152)),SUBSTITUTE(I152,"/ ","_"),ISNUMBER(SEARCH(",",I152)),SUBSTITUTE(I152,",","_"),ISNUMBER(SEARCH("/",I152)),SUBSTITUTE(I152,"/","_"),ISNUMBER(SEARCH("",I152)),I152),I152)),IF(OR($J$14 = "J",$J$14 = "K"),"",IF(D152="","",IF(LEN(D152)&gt;2,_xlfn.IFS(ISNUMBER(SEARCH("_",D152)),D152,ISNUMBER(SEARCH(", ",D152)),SUBSTITUTE(D152,", ","_"),ISNUMBER(SEARCH("/ ",D152)),SUBSTITUTE(D152,"/ ","_"),ISNUMBER(SEARCH(",",D152)),SUBSTITUTE(D152,",","_"),ISNUMBER(SEARCH("/",D152)),SUBSTITUTE(D152,"/","_"),ISNUMBER(SEARCH("",D152)),D152),D152))))</f>
        <v/>
      </c>
      <c r="L152" s="1"/>
      <c r="M152" s="1" t="str">
        <f t="shared" si="11"/>
        <v/>
      </c>
      <c r="N152" s="94" t="str">
        <f>IF($L152="None","",IF(ISERROR(VLOOKUP($L152,Info!$B$4:$B$266,1,FALSE)),"",VLOOKUP($L152,Info!$B$4:$L$266,5,FALSE)))</f>
        <v/>
      </c>
      <c r="O152" s="94" t="str">
        <f>IF(K152="","",IF(AND($J$12&lt;&gt;"ABC",N152="3"),"BAC",IF(N152="3","ABC",IF($J$12&lt;&gt;"ABC",IF($J$10="Standard",VLOOKUP(K152,Info!$BE$4:$BF$481,2,FALSE),VLOOKUP(K152,Info!$BI$4:$BJ$482,2,FALSE)),IF($J$10="Standard",VLOOKUP(K152,Info!$AG$4:$AH$2994,2,FALSE),VLOOKUP(K152,Info!$AK$4:$AL$2997,2,FALSE))))))</f>
        <v/>
      </c>
      <c r="P152" s="94" t="str">
        <f>IF($L152="None","",IF(ISERROR(VLOOKUP($L152,Info!$B$4:$B$266,1,FALSE)),"",VLOOKUP($L152,Info!$B$4:$L$266,3,FALSE)))</f>
        <v/>
      </c>
      <c r="Q152" s="96" t="str">
        <f>IF($L152="None","",IF(ISERROR(VLOOKUP($L152,Info!$B$4:$B$266,1,FALSE)),"",VLOOKUP($L152,Info!$B$4:$L$266,4,FALSE)))</f>
        <v/>
      </c>
      <c r="R152" s="1"/>
      <c r="S152" s="6" t="str">
        <f t="shared" si="12"/>
        <v/>
      </c>
      <c r="T152" s="6" t="str">
        <f>IF($L152="None","",IF(ISERROR(VLOOKUP($L152,Info!$B$4:$B$266,1,FALSE)),"",VLOOKUP($L152,Info!$B$4:$L$266,11,FALSE)))</f>
        <v/>
      </c>
      <c r="U152" s="1"/>
      <c r="V152" s="1"/>
      <c r="W152" s="1"/>
      <c r="X152" s="1" t="str">
        <f>IF($L152="None","",IF(ISERROR(VLOOKUP($L152,Info!$B$4:$B$266,1,FALSE)),"",IF(OR(W152="Metallic Liquid Tight",W152="Non-Metallic Liquid Tight",W152="LSZH",W152="Greenfield"),VLOOKUP($L152,Info!$B$4:$L$266,7,FALSE),"N/A")))</f>
        <v/>
      </c>
      <c r="Y152" s="1"/>
      <c r="Z152" s="96" t="str">
        <f>IF($L152="None","",IF(ISERROR(VLOOKUP($L152,Info!$B$4:$B$266,1,FALSE)),"",VLOOKUP($L152,Info!$B$4:$L$266,9,FALSE)))</f>
        <v/>
      </c>
      <c r="AA152" s="96" t="str">
        <f>IF($L152="None","",IF(ISERROR(VLOOKUP($L152,Info!$B$4:$B$266,1,FALSE)),"",VLOOKUP($L152,Info!$B$4:$L$266,8,FALSE)))</f>
        <v/>
      </c>
      <c r="AB152" s="96" t="str">
        <f>IF($L152="None","",IF(ISERROR(VLOOKUP($L152,Info!$B$4:$B$266,1,FALSE)),"",VLOOKUP($L152,Info!$B$4:$L$266,10,FALSE)))</f>
        <v/>
      </c>
      <c r="AC152" s="1" t="str">
        <f>IF(W152="SO Cable","Black,White",IF(O152="","",IF(P152="","",IF($J$12&lt;&gt;"ABC",IF(P152&lt;="250",VLOOKUP(O152,Info!$AZ$4:$BB$22,3,FALSE),VLOOKUP(O152,Info!$AZ$23:$BB$39,3,FALSE)),IF(P152&lt;="250",VLOOKUP(O152,Info!$AO$4:$AQ$22,3,FALSE),VLOOKUP(O152,Info!$AO$23:$AP$39,3,FALSE))))))</f>
        <v/>
      </c>
      <c r="AD152" s="1"/>
      <c r="AE152" s="1" t="str">
        <f>IF($L152="None","",IF(ISERROR(VLOOKUP($L152,Info!$B$4:$B$266,1,FALSE)),"",VLOOKUP($L152,Info!$B$4:$L$266,4,FALSE)))</f>
        <v/>
      </c>
      <c r="AF152" s="1" t="str">
        <f>IF($L152="None","",IF(ISERROR(VLOOKUP($L152,Info!$B$4:$B$266,1,FALSE)),"",VLOOKUP($L152,Info!$B$4:$L$266,6,FALSE)))</f>
        <v/>
      </c>
      <c r="AG152" s="1"/>
      <c r="AH152" s="33" t="str" cm="1">
        <f t="array" ref="AH152">IF(AND(L152&lt;&gt;"",O152&lt;&gt;"",R152:S152&lt;&gt;"",W152:X152&lt;&gt;"",Z152:AA152&lt;&gt;"",AC152&lt;&gt;""),"Good","Bad")</f>
        <v>Bad</v>
      </c>
      <c r="AL152" t="str" cm="1">
        <f t="array" ref="AL152">IF(R152&gt;0,_xlfn.IFS(COUNTIF($L$20:L152,"&lt;&gt;")&lt;101,1,COUNTIF($L$20:L152,"&lt;&gt;")&lt;201,2,COUNTIF($L$20:L152,"&lt;&gt;")&lt;301,3,COUNTIF($L$20:L152,"&lt;&gt;")&lt;401,4,COUNTIF($L$20:L152,"&lt;&gt;")&lt;501,5,COUNTIF($L$20:L152,"&lt;&gt;")&lt;601,6,COUNTIF($L$20:L152,"&lt;&gt;")&lt;701,7,COUNTIF($L$20:L152,"&lt;&gt;")&lt;801,8,COUNTIF($L$20:L152,"&lt;&gt;")&lt;901,9,COUNTIF($L$20:L152,"&lt;&gt;")&lt;1001,10,COUNTIF($L$20:L152,"&lt;&gt;")&lt;1101,11,COUNTIF($L$20:L152,"&lt;&gt;")&lt;1201,12,COUNTIF($L$20:L152,"&lt;&gt;")&lt;1301,13,COUNTIF($L$20:L152,"&lt;&gt;")&lt;1401,14,COUNTIF($L$20:L152,"&lt;&gt;")&lt;1501,15,COUNTIF($L$20:L152,"&lt;&gt;")&lt;1601,16,COUNTIF($L$20:L152,"&lt;&gt;")&lt;1701,17,COUNTIF($L$20:L152,"&lt;&gt;")&lt;1801,18,COUNTIF($L$20:L152,"&lt;&gt;")&lt;1901,19,COUNTIF($L$20:L152,"&lt;&gt;")&lt;2001,20,COUNTIF($L$20:L152,"&lt;&gt;")&lt;2101,21,COUNTIF($L$20:L152,"&lt;&gt;")&lt;2201,22,COUNTIF($L$20:L152,"&lt;&gt;")&lt;2301,23,COUNTIF($L$20:L152,"&lt;&gt;")&lt;2401,24,COUNTIF($L$20:L152,"&lt;&gt;")&lt;2501,25,COUNTIF($L$20:L152,"&lt;&gt;")&lt;2601,26,COUNTIF($L$20:L152,"&lt;&gt;")&lt;2701,27,COUNTIF($L$20:L152,"&lt;&gt;")&lt;2801,28,COUNTIF($L$20:L152,"&lt;&gt;")&lt;2901,29,COUNTIF($L$20:L152,"&lt;&gt;")&lt;3001,30),"")</f>
        <v/>
      </c>
      <c r="AM152" t="str">
        <f t="shared" si="10"/>
        <v/>
      </c>
      <c r="AN152" t="str">
        <f t="shared" si="14"/>
        <v/>
      </c>
      <c r="AP152" t="str">
        <f t="shared" si="13"/>
        <v/>
      </c>
      <c r="AQ152" t="str">
        <f>IF(AO152="","",COUNTIFS(AM152:$AM$3019,AO152))</f>
        <v/>
      </c>
    </row>
    <row r="153" spans="1:43" x14ac:dyDescent="0.25">
      <c r="A153" s="6" t="str">
        <f>IF(COUNT($A$20:A152)&lt;&gt;$B$4,IF(A152="","",A152+1),"")</f>
        <v/>
      </c>
      <c r="B153" s="3"/>
      <c r="C153" s="3"/>
      <c r="D153" s="122"/>
      <c r="E153" s="3"/>
      <c r="F153" s="3"/>
      <c r="G153" s="3"/>
      <c r="H153" s="3"/>
      <c r="I153" s="120"/>
      <c r="J153" s="3"/>
      <c r="K153" s="119" t="str" cm="1">
        <f t="array" ref="K153">IF(OR($J$14 = "A",$J$14 = "B",$J$14 = "C"),IF(I153="","",IF(LEN(I153)&gt;2,_xlfn.IFS(ISNUMBER(SEARCH("_",I153)),I153,ISNUMBER(SEARCH(", ",I153)),SUBSTITUTE(I153,", ","_"),ISNUMBER(SEARCH("/ ",I153)),SUBSTITUTE(I153,"/ ","_"),ISNUMBER(SEARCH(",",I153)),SUBSTITUTE(I153,",","_"),ISNUMBER(SEARCH("/",I153)),SUBSTITUTE(I153,"/","_"),ISNUMBER(SEARCH("",I153)),I153),I153)),IF(OR($J$14 = "J",$J$14 = "K"),"",IF(D153="","",IF(LEN(D153)&gt;2,_xlfn.IFS(ISNUMBER(SEARCH("_",D153)),D153,ISNUMBER(SEARCH(", ",D153)),SUBSTITUTE(D153,", ","_"),ISNUMBER(SEARCH("/ ",D153)),SUBSTITUTE(D153,"/ ","_"),ISNUMBER(SEARCH(",",D153)),SUBSTITUTE(D153,",","_"),ISNUMBER(SEARCH("/",D153)),SUBSTITUTE(D153,"/","_"),ISNUMBER(SEARCH("",D153)),D153),D153))))</f>
        <v/>
      </c>
      <c r="L153" s="1"/>
      <c r="M153" s="1" t="str">
        <f t="shared" si="11"/>
        <v/>
      </c>
      <c r="N153" s="94" t="str">
        <f>IF($L153="None","",IF(ISERROR(VLOOKUP($L153,Info!$B$4:$B$266,1,FALSE)),"",VLOOKUP($L153,Info!$B$4:$L$266,5,FALSE)))</f>
        <v/>
      </c>
      <c r="O153" s="94" t="str">
        <f>IF(K153="","",IF(AND($J$12&lt;&gt;"ABC",N153="3"),"BAC",IF(N153="3","ABC",IF($J$12&lt;&gt;"ABC",IF($J$10="Standard",VLOOKUP(K153,Info!$BE$4:$BF$481,2,FALSE),VLOOKUP(K153,Info!$BI$4:$BJ$482,2,FALSE)),IF($J$10="Standard",VLOOKUP(K153,Info!$AG$4:$AH$2994,2,FALSE),VLOOKUP(K153,Info!$AK$4:$AL$2997,2,FALSE))))))</f>
        <v/>
      </c>
      <c r="P153" s="94" t="str">
        <f>IF($L153="None","",IF(ISERROR(VLOOKUP($L153,Info!$B$4:$B$266,1,FALSE)),"",VLOOKUP($L153,Info!$B$4:$L$266,3,FALSE)))</f>
        <v/>
      </c>
      <c r="Q153" s="96" t="str">
        <f>IF($L153="None","",IF(ISERROR(VLOOKUP($L153,Info!$B$4:$B$266,1,FALSE)),"",VLOOKUP($L153,Info!$B$4:$L$266,4,FALSE)))</f>
        <v/>
      </c>
      <c r="R153" s="1"/>
      <c r="S153" s="6" t="str">
        <f t="shared" si="12"/>
        <v/>
      </c>
      <c r="T153" s="6" t="str">
        <f>IF($L153="None","",IF(ISERROR(VLOOKUP($L153,Info!$B$4:$B$266,1,FALSE)),"",VLOOKUP($L153,Info!$B$4:$L$266,11,FALSE)))</f>
        <v/>
      </c>
      <c r="U153" s="1"/>
      <c r="V153" s="1"/>
      <c r="W153" s="1"/>
      <c r="X153" s="1" t="str">
        <f>IF($L153="None","",IF(ISERROR(VLOOKUP($L153,Info!$B$4:$B$266,1,FALSE)),"",IF(OR(W153="Metallic Liquid Tight",W153="Non-Metallic Liquid Tight",W153="LSZH",W153="Greenfield"),VLOOKUP($L153,Info!$B$4:$L$266,7,FALSE),"N/A")))</f>
        <v/>
      </c>
      <c r="Y153" s="1"/>
      <c r="Z153" s="96" t="str">
        <f>IF($L153="None","",IF(ISERROR(VLOOKUP($L153,Info!$B$4:$B$266,1,FALSE)),"",VLOOKUP($L153,Info!$B$4:$L$266,9,FALSE)))</f>
        <v/>
      </c>
      <c r="AA153" s="96" t="str">
        <f>IF($L153="None","",IF(ISERROR(VLOOKUP($L153,Info!$B$4:$B$266,1,FALSE)),"",VLOOKUP($L153,Info!$B$4:$L$266,8,FALSE)))</f>
        <v/>
      </c>
      <c r="AB153" s="96" t="str">
        <f>IF($L153="None","",IF(ISERROR(VLOOKUP($L153,Info!$B$4:$B$266,1,FALSE)),"",VLOOKUP($L153,Info!$B$4:$L$266,10,FALSE)))</f>
        <v/>
      </c>
      <c r="AC153" s="1" t="str">
        <f>IF(W153="SO Cable","Black,White",IF(O153="","",IF(P153="","",IF($J$12&lt;&gt;"ABC",IF(P153&lt;="250",VLOOKUP(O153,Info!$AZ$4:$BB$22,3,FALSE),VLOOKUP(O153,Info!$AZ$23:$BB$39,3,FALSE)),IF(P153&lt;="250",VLOOKUP(O153,Info!$AO$4:$AQ$22,3,FALSE),VLOOKUP(O153,Info!$AO$23:$AP$39,3,FALSE))))))</f>
        <v/>
      </c>
      <c r="AD153" s="1"/>
      <c r="AE153" s="1" t="str">
        <f>IF($L153="None","",IF(ISERROR(VLOOKUP($L153,Info!$B$4:$B$266,1,FALSE)),"",VLOOKUP($L153,Info!$B$4:$L$266,4,FALSE)))</f>
        <v/>
      </c>
      <c r="AF153" s="1" t="str">
        <f>IF($L153="None","",IF(ISERROR(VLOOKUP($L153,Info!$B$4:$B$266,1,FALSE)),"",VLOOKUP($L153,Info!$B$4:$L$266,6,FALSE)))</f>
        <v/>
      </c>
      <c r="AG153" s="1"/>
      <c r="AH153" s="33" t="str" cm="1">
        <f t="array" ref="AH153">IF(AND(L153&lt;&gt;"",O153&lt;&gt;"",R153:S153&lt;&gt;"",W153:X153&lt;&gt;"",Z153:AA153&lt;&gt;"",AC153&lt;&gt;""),"Good","Bad")</f>
        <v>Bad</v>
      </c>
      <c r="AL153" t="str" cm="1">
        <f t="array" ref="AL153">IF(R153&gt;0,_xlfn.IFS(COUNTIF($L$20:L153,"&lt;&gt;")&lt;101,1,COUNTIF($L$20:L153,"&lt;&gt;")&lt;201,2,COUNTIF($L$20:L153,"&lt;&gt;")&lt;301,3,COUNTIF($L$20:L153,"&lt;&gt;")&lt;401,4,COUNTIF($L$20:L153,"&lt;&gt;")&lt;501,5,COUNTIF($L$20:L153,"&lt;&gt;")&lt;601,6,COUNTIF($L$20:L153,"&lt;&gt;")&lt;701,7,COUNTIF($L$20:L153,"&lt;&gt;")&lt;801,8,COUNTIF($L$20:L153,"&lt;&gt;")&lt;901,9,COUNTIF($L$20:L153,"&lt;&gt;")&lt;1001,10,COUNTIF($L$20:L153,"&lt;&gt;")&lt;1101,11,COUNTIF($L$20:L153,"&lt;&gt;")&lt;1201,12,COUNTIF($L$20:L153,"&lt;&gt;")&lt;1301,13,COUNTIF($L$20:L153,"&lt;&gt;")&lt;1401,14,COUNTIF($L$20:L153,"&lt;&gt;")&lt;1501,15,COUNTIF($L$20:L153,"&lt;&gt;")&lt;1601,16,COUNTIF($L$20:L153,"&lt;&gt;")&lt;1701,17,COUNTIF($L$20:L153,"&lt;&gt;")&lt;1801,18,COUNTIF($L$20:L153,"&lt;&gt;")&lt;1901,19,COUNTIF($L$20:L153,"&lt;&gt;")&lt;2001,20,COUNTIF($L$20:L153,"&lt;&gt;")&lt;2101,21,COUNTIF($L$20:L153,"&lt;&gt;")&lt;2201,22,COUNTIF($L$20:L153,"&lt;&gt;")&lt;2301,23,COUNTIF($L$20:L153,"&lt;&gt;")&lt;2401,24,COUNTIF($L$20:L153,"&lt;&gt;")&lt;2501,25,COUNTIF($L$20:L153,"&lt;&gt;")&lt;2601,26,COUNTIF($L$20:L153,"&lt;&gt;")&lt;2701,27,COUNTIF($L$20:L153,"&lt;&gt;")&lt;2801,28,COUNTIF($L$20:L153,"&lt;&gt;")&lt;2901,29,COUNTIF($L$20:L153,"&lt;&gt;")&lt;3001,30),"")</f>
        <v/>
      </c>
      <c r="AM153" t="str">
        <f t="shared" si="10"/>
        <v/>
      </c>
      <c r="AN153" t="str">
        <f t="shared" si="14"/>
        <v/>
      </c>
      <c r="AP153" t="str">
        <f t="shared" si="13"/>
        <v/>
      </c>
      <c r="AQ153" t="str">
        <f>IF(AO153="","",COUNTIFS(AM153:$AM$3019,AO153))</f>
        <v/>
      </c>
    </row>
    <row r="154" spans="1:43" x14ac:dyDescent="0.25">
      <c r="A154" s="6" t="str">
        <f>IF(COUNT($A$20:A153)&lt;&gt;$B$4,IF(A153="","",A153+1),"")</f>
        <v/>
      </c>
      <c r="B154" s="3"/>
      <c r="C154" s="3"/>
      <c r="D154" s="122"/>
      <c r="E154" s="3"/>
      <c r="F154" s="3"/>
      <c r="G154" s="3"/>
      <c r="H154" s="3"/>
      <c r="I154" s="120"/>
      <c r="J154" s="3"/>
      <c r="K154" s="119" t="str" cm="1">
        <f t="array" ref="K154">IF(OR($J$14 = "A",$J$14 = "B",$J$14 = "C"),IF(I154="","",IF(LEN(I154)&gt;2,_xlfn.IFS(ISNUMBER(SEARCH("_",I154)),I154,ISNUMBER(SEARCH(", ",I154)),SUBSTITUTE(I154,", ","_"),ISNUMBER(SEARCH("/ ",I154)),SUBSTITUTE(I154,"/ ","_"),ISNUMBER(SEARCH(",",I154)),SUBSTITUTE(I154,",","_"),ISNUMBER(SEARCH("/",I154)),SUBSTITUTE(I154,"/","_"),ISNUMBER(SEARCH("",I154)),I154),I154)),IF(OR($J$14 = "J",$J$14 = "K"),"",IF(D154="","",IF(LEN(D154)&gt;2,_xlfn.IFS(ISNUMBER(SEARCH("_",D154)),D154,ISNUMBER(SEARCH(", ",D154)),SUBSTITUTE(D154,", ","_"),ISNUMBER(SEARCH("/ ",D154)),SUBSTITUTE(D154,"/ ","_"),ISNUMBER(SEARCH(",",D154)),SUBSTITUTE(D154,",","_"),ISNUMBER(SEARCH("/",D154)),SUBSTITUTE(D154,"/","_"),ISNUMBER(SEARCH("",D154)),D154),D154))))</f>
        <v/>
      </c>
      <c r="L154" s="1"/>
      <c r="M154" s="1" t="str">
        <f t="shared" si="11"/>
        <v/>
      </c>
      <c r="N154" s="94" t="str">
        <f>IF($L154="None","",IF(ISERROR(VLOOKUP($L154,Info!$B$4:$B$266,1,FALSE)),"",VLOOKUP($L154,Info!$B$4:$L$266,5,FALSE)))</f>
        <v/>
      </c>
      <c r="O154" s="94" t="str">
        <f>IF(K154="","",IF(AND($J$12&lt;&gt;"ABC",N154="3"),"BAC",IF(N154="3","ABC",IF($J$12&lt;&gt;"ABC",IF($J$10="Standard",VLOOKUP(K154,Info!$BE$4:$BF$481,2,FALSE),VLOOKUP(K154,Info!$BI$4:$BJ$482,2,FALSE)),IF($J$10="Standard",VLOOKUP(K154,Info!$AG$4:$AH$2994,2,FALSE),VLOOKUP(K154,Info!$AK$4:$AL$2997,2,FALSE))))))</f>
        <v/>
      </c>
      <c r="P154" s="94" t="str">
        <f>IF($L154="None","",IF(ISERROR(VLOOKUP($L154,Info!$B$4:$B$266,1,FALSE)),"",VLOOKUP($L154,Info!$B$4:$L$266,3,FALSE)))</f>
        <v/>
      </c>
      <c r="Q154" s="96" t="str">
        <f>IF($L154="None","",IF(ISERROR(VLOOKUP($L154,Info!$B$4:$B$266,1,FALSE)),"",VLOOKUP($L154,Info!$B$4:$L$266,4,FALSE)))</f>
        <v/>
      </c>
      <c r="R154" s="1"/>
      <c r="S154" s="6" t="str">
        <f t="shared" si="12"/>
        <v/>
      </c>
      <c r="T154" s="6" t="str">
        <f>IF($L154="None","",IF(ISERROR(VLOOKUP($L154,Info!$B$4:$B$266,1,FALSE)),"",VLOOKUP($L154,Info!$B$4:$L$266,11,FALSE)))</f>
        <v/>
      </c>
      <c r="U154" s="1"/>
      <c r="V154" s="1"/>
      <c r="W154" s="1"/>
      <c r="X154" s="1" t="str">
        <f>IF($L154="None","",IF(ISERROR(VLOOKUP($L154,Info!$B$4:$B$266,1,FALSE)),"",IF(OR(W154="Metallic Liquid Tight",W154="Non-Metallic Liquid Tight",W154="LSZH",W154="Greenfield"),VLOOKUP($L154,Info!$B$4:$L$266,7,FALSE),"N/A")))</f>
        <v/>
      </c>
      <c r="Y154" s="1"/>
      <c r="Z154" s="96" t="str">
        <f>IF($L154="None","",IF(ISERROR(VLOOKUP($L154,Info!$B$4:$B$266,1,FALSE)),"",VLOOKUP($L154,Info!$B$4:$L$266,9,FALSE)))</f>
        <v/>
      </c>
      <c r="AA154" s="96" t="str">
        <f>IF($L154="None","",IF(ISERROR(VLOOKUP($L154,Info!$B$4:$B$266,1,FALSE)),"",VLOOKUP($L154,Info!$B$4:$L$266,8,FALSE)))</f>
        <v/>
      </c>
      <c r="AB154" s="96" t="str">
        <f>IF($L154="None","",IF(ISERROR(VLOOKUP($L154,Info!$B$4:$B$266,1,FALSE)),"",VLOOKUP($L154,Info!$B$4:$L$266,10,FALSE)))</f>
        <v/>
      </c>
      <c r="AC154" s="1" t="str">
        <f>IF(W154="SO Cable","Black,White",IF(O154="","",IF(P154="","",IF($J$12&lt;&gt;"ABC",IF(P154&lt;="250",VLOOKUP(O154,Info!$AZ$4:$BB$22,3,FALSE),VLOOKUP(O154,Info!$AZ$23:$BB$39,3,FALSE)),IF(P154&lt;="250",VLOOKUP(O154,Info!$AO$4:$AQ$22,3,FALSE),VLOOKUP(O154,Info!$AO$23:$AP$39,3,FALSE))))))</f>
        <v/>
      </c>
      <c r="AD154" s="1"/>
      <c r="AE154" s="1" t="str">
        <f>IF($L154="None","",IF(ISERROR(VLOOKUP($L154,Info!$B$4:$B$266,1,FALSE)),"",VLOOKUP($L154,Info!$B$4:$L$266,4,FALSE)))</f>
        <v/>
      </c>
      <c r="AF154" s="1" t="str">
        <f>IF($L154="None","",IF(ISERROR(VLOOKUP($L154,Info!$B$4:$B$266,1,FALSE)),"",VLOOKUP($L154,Info!$B$4:$L$266,6,FALSE)))</f>
        <v/>
      </c>
      <c r="AG154" s="1"/>
      <c r="AH154" s="33" t="str" cm="1">
        <f t="array" ref="AH154">IF(AND(L154&lt;&gt;"",O154&lt;&gt;"",R154:S154&lt;&gt;"",W154:X154&lt;&gt;"",Z154:AA154&lt;&gt;"",AC154&lt;&gt;""),"Good","Bad")</f>
        <v>Bad</v>
      </c>
      <c r="AL154" t="str" cm="1">
        <f t="array" ref="AL154">IF(R154&gt;0,_xlfn.IFS(COUNTIF($L$20:L154,"&lt;&gt;")&lt;101,1,COUNTIF($L$20:L154,"&lt;&gt;")&lt;201,2,COUNTIF($L$20:L154,"&lt;&gt;")&lt;301,3,COUNTIF($L$20:L154,"&lt;&gt;")&lt;401,4,COUNTIF($L$20:L154,"&lt;&gt;")&lt;501,5,COUNTIF($L$20:L154,"&lt;&gt;")&lt;601,6,COUNTIF($L$20:L154,"&lt;&gt;")&lt;701,7,COUNTIF($L$20:L154,"&lt;&gt;")&lt;801,8,COUNTIF($L$20:L154,"&lt;&gt;")&lt;901,9,COUNTIF($L$20:L154,"&lt;&gt;")&lt;1001,10,COUNTIF($L$20:L154,"&lt;&gt;")&lt;1101,11,COUNTIF($L$20:L154,"&lt;&gt;")&lt;1201,12,COUNTIF($L$20:L154,"&lt;&gt;")&lt;1301,13,COUNTIF($L$20:L154,"&lt;&gt;")&lt;1401,14,COUNTIF($L$20:L154,"&lt;&gt;")&lt;1501,15,COUNTIF($L$20:L154,"&lt;&gt;")&lt;1601,16,COUNTIF($L$20:L154,"&lt;&gt;")&lt;1701,17,COUNTIF($L$20:L154,"&lt;&gt;")&lt;1801,18,COUNTIF($L$20:L154,"&lt;&gt;")&lt;1901,19,COUNTIF($L$20:L154,"&lt;&gt;")&lt;2001,20,COUNTIF($L$20:L154,"&lt;&gt;")&lt;2101,21,COUNTIF($L$20:L154,"&lt;&gt;")&lt;2201,22,COUNTIF($L$20:L154,"&lt;&gt;")&lt;2301,23,COUNTIF($L$20:L154,"&lt;&gt;")&lt;2401,24,COUNTIF($L$20:L154,"&lt;&gt;")&lt;2501,25,COUNTIF($L$20:L154,"&lt;&gt;")&lt;2601,26,COUNTIF($L$20:L154,"&lt;&gt;")&lt;2701,27,COUNTIF($L$20:L154,"&lt;&gt;")&lt;2801,28,COUNTIF($L$20:L154,"&lt;&gt;")&lt;2901,29,COUNTIF($L$20:L154,"&lt;&gt;")&lt;3001,30),"")</f>
        <v/>
      </c>
      <c r="AM154" t="str">
        <f t="shared" si="10"/>
        <v/>
      </c>
      <c r="AN154" t="str">
        <f t="shared" si="14"/>
        <v/>
      </c>
      <c r="AP154" t="str">
        <f t="shared" si="13"/>
        <v/>
      </c>
      <c r="AQ154" t="str">
        <f>IF(AO154="","",COUNTIFS(AM154:$AM$3019,AO154))</f>
        <v/>
      </c>
    </row>
    <row r="155" spans="1:43" x14ac:dyDescent="0.25">
      <c r="A155" s="6" t="str">
        <f>IF(COUNT($A$20:A154)&lt;&gt;$B$4,IF(A154="","",A154+1),"")</f>
        <v/>
      </c>
      <c r="B155" s="3"/>
      <c r="C155" s="3"/>
      <c r="D155" s="122"/>
      <c r="E155" s="3"/>
      <c r="F155" s="3"/>
      <c r="G155" s="3"/>
      <c r="H155" s="3"/>
      <c r="I155" s="120"/>
      <c r="J155" s="3"/>
      <c r="K155" s="119" t="str" cm="1">
        <f t="array" ref="K155">IF(OR($J$14 = "A",$J$14 = "B",$J$14 = "C"),IF(I155="","",IF(LEN(I155)&gt;2,_xlfn.IFS(ISNUMBER(SEARCH("_",I155)),I155,ISNUMBER(SEARCH(", ",I155)),SUBSTITUTE(I155,", ","_"),ISNUMBER(SEARCH("/ ",I155)),SUBSTITUTE(I155,"/ ","_"),ISNUMBER(SEARCH(",",I155)),SUBSTITUTE(I155,",","_"),ISNUMBER(SEARCH("/",I155)),SUBSTITUTE(I155,"/","_"),ISNUMBER(SEARCH("",I155)),I155),I155)),IF(OR($J$14 = "J",$J$14 = "K"),"",IF(D155="","",IF(LEN(D155)&gt;2,_xlfn.IFS(ISNUMBER(SEARCH("_",D155)),D155,ISNUMBER(SEARCH(", ",D155)),SUBSTITUTE(D155,", ","_"),ISNUMBER(SEARCH("/ ",D155)),SUBSTITUTE(D155,"/ ","_"),ISNUMBER(SEARCH(",",D155)),SUBSTITUTE(D155,",","_"),ISNUMBER(SEARCH("/",D155)),SUBSTITUTE(D155,"/","_"),ISNUMBER(SEARCH("",D155)),D155),D155))))</f>
        <v/>
      </c>
      <c r="L155" s="1"/>
      <c r="M155" s="1" t="str">
        <f t="shared" si="11"/>
        <v/>
      </c>
      <c r="N155" s="94" t="str">
        <f>IF($L155="None","",IF(ISERROR(VLOOKUP($L155,Info!$B$4:$B$266,1,FALSE)),"",VLOOKUP($L155,Info!$B$4:$L$266,5,FALSE)))</f>
        <v/>
      </c>
      <c r="O155" s="94" t="str">
        <f>IF(K155="","",IF(AND($J$12&lt;&gt;"ABC",N155="3"),"BAC",IF(N155="3","ABC",IF($J$12&lt;&gt;"ABC",IF($J$10="Standard",VLOOKUP(K155,Info!$BE$4:$BF$481,2,FALSE),VLOOKUP(K155,Info!$BI$4:$BJ$482,2,FALSE)),IF($J$10="Standard",VLOOKUP(K155,Info!$AG$4:$AH$2994,2,FALSE),VLOOKUP(K155,Info!$AK$4:$AL$2997,2,FALSE))))))</f>
        <v/>
      </c>
      <c r="P155" s="94" t="str">
        <f>IF($L155="None","",IF(ISERROR(VLOOKUP($L155,Info!$B$4:$B$266,1,FALSE)),"",VLOOKUP($L155,Info!$B$4:$L$266,3,FALSE)))</f>
        <v/>
      </c>
      <c r="Q155" s="96" t="str">
        <f>IF($L155="None","",IF(ISERROR(VLOOKUP($L155,Info!$B$4:$B$266,1,FALSE)),"",VLOOKUP($L155,Info!$B$4:$L$266,4,FALSE)))</f>
        <v/>
      </c>
      <c r="R155" s="1"/>
      <c r="S155" s="6" t="str">
        <f t="shared" si="12"/>
        <v/>
      </c>
      <c r="T155" s="6" t="str">
        <f>IF($L155="None","",IF(ISERROR(VLOOKUP($L155,Info!$B$4:$B$266,1,FALSE)),"",VLOOKUP($L155,Info!$B$4:$L$266,11,FALSE)))</f>
        <v/>
      </c>
      <c r="U155" s="1"/>
      <c r="V155" s="1"/>
      <c r="W155" s="1"/>
      <c r="X155" s="1" t="str">
        <f>IF($L155="None","",IF(ISERROR(VLOOKUP($L155,Info!$B$4:$B$266,1,FALSE)),"",IF(OR(W155="Metallic Liquid Tight",W155="Non-Metallic Liquid Tight",W155="LSZH",W155="Greenfield"),VLOOKUP($L155,Info!$B$4:$L$266,7,FALSE),"N/A")))</f>
        <v/>
      </c>
      <c r="Y155" s="1"/>
      <c r="Z155" s="96" t="str">
        <f>IF($L155="None","",IF(ISERROR(VLOOKUP($L155,Info!$B$4:$B$266,1,FALSE)),"",VLOOKUP($L155,Info!$B$4:$L$266,9,FALSE)))</f>
        <v/>
      </c>
      <c r="AA155" s="96" t="str">
        <f>IF($L155="None","",IF(ISERROR(VLOOKUP($L155,Info!$B$4:$B$266,1,FALSE)),"",VLOOKUP($L155,Info!$B$4:$L$266,8,FALSE)))</f>
        <v/>
      </c>
      <c r="AB155" s="96" t="str">
        <f>IF($L155="None","",IF(ISERROR(VLOOKUP($L155,Info!$B$4:$B$266,1,FALSE)),"",VLOOKUP($L155,Info!$B$4:$L$266,10,FALSE)))</f>
        <v/>
      </c>
      <c r="AC155" s="1" t="str">
        <f>IF(W155="SO Cable","Black,White",IF(O155="","",IF(P155="","",IF($J$12&lt;&gt;"ABC",IF(P155&lt;="250",VLOOKUP(O155,Info!$AZ$4:$BB$22,3,FALSE),VLOOKUP(O155,Info!$AZ$23:$BB$39,3,FALSE)),IF(P155&lt;="250",VLOOKUP(O155,Info!$AO$4:$AQ$22,3,FALSE),VLOOKUP(O155,Info!$AO$23:$AP$39,3,FALSE))))))</f>
        <v/>
      </c>
      <c r="AD155" s="1"/>
      <c r="AE155" s="1" t="str">
        <f>IF($L155="None","",IF(ISERROR(VLOOKUP($L155,Info!$B$4:$B$266,1,FALSE)),"",VLOOKUP($L155,Info!$B$4:$L$266,4,FALSE)))</f>
        <v/>
      </c>
      <c r="AF155" s="1" t="str">
        <f>IF($L155="None","",IF(ISERROR(VLOOKUP($L155,Info!$B$4:$B$266,1,FALSE)),"",VLOOKUP($L155,Info!$B$4:$L$266,6,FALSE)))</f>
        <v/>
      </c>
      <c r="AG155" s="1"/>
      <c r="AH155" s="33" t="str" cm="1">
        <f t="array" ref="AH155">IF(AND(L155&lt;&gt;"",O155&lt;&gt;"",R155:S155&lt;&gt;"",W155:X155&lt;&gt;"",Z155:AA155&lt;&gt;"",AC155&lt;&gt;""),"Good","Bad")</f>
        <v>Bad</v>
      </c>
      <c r="AL155" t="str" cm="1">
        <f t="array" ref="AL155">IF(R155&gt;0,_xlfn.IFS(COUNTIF($L$20:L155,"&lt;&gt;")&lt;101,1,COUNTIF($L$20:L155,"&lt;&gt;")&lt;201,2,COUNTIF($L$20:L155,"&lt;&gt;")&lt;301,3,COUNTIF($L$20:L155,"&lt;&gt;")&lt;401,4,COUNTIF($L$20:L155,"&lt;&gt;")&lt;501,5,COUNTIF($L$20:L155,"&lt;&gt;")&lt;601,6,COUNTIF($L$20:L155,"&lt;&gt;")&lt;701,7,COUNTIF($L$20:L155,"&lt;&gt;")&lt;801,8,COUNTIF($L$20:L155,"&lt;&gt;")&lt;901,9,COUNTIF($L$20:L155,"&lt;&gt;")&lt;1001,10,COUNTIF($L$20:L155,"&lt;&gt;")&lt;1101,11,COUNTIF($L$20:L155,"&lt;&gt;")&lt;1201,12,COUNTIF($L$20:L155,"&lt;&gt;")&lt;1301,13,COUNTIF($L$20:L155,"&lt;&gt;")&lt;1401,14,COUNTIF($L$20:L155,"&lt;&gt;")&lt;1501,15,COUNTIF($L$20:L155,"&lt;&gt;")&lt;1601,16,COUNTIF($L$20:L155,"&lt;&gt;")&lt;1701,17,COUNTIF($L$20:L155,"&lt;&gt;")&lt;1801,18,COUNTIF($L$20:L155,"&lt;&gt;")&lt;1901,19,COUNTIF($L$20:L155,"&lt;&gt;")&lt;2001,20,COUNTIF($L$20:L155,"&lt;&gt;")&lt;2101,21,COUNTIF($L$20:L155,"&lt;&gt;")&lt;2201,22,COUNTIF($L$20:L155,"&lt;&gt;")&lt;2301,23,COUNTIF($L$20:L155,"&lt;&gt;")&lt;2401,24,COUNTIF($L$20:L155,"&lt;&gt;")&lt;2501,25,COUNTIF($L$20:L155,"&lt;&gt;")&lt;2601,26,COUNTIF($L$20:L155,"&lt;&gt;")&lt;2701,27,COUNTIF($L$20:L155,"&lt;&gt;")&lt;2801,28,COUNTIF($L$20:L155,"&lt;&gt;")&lt;2901,29,COUNTIF($L$20:L155,"&lt;&gt;")&lt;3001,30),"")</f>
        <v/>
      </c>
      <c r="AM155" t="str">
        <f t="shared" si="10"/>
        <v/>
      </c>
      <c r="AN155" t="str">
        <f t="shared" si="14"/>
        <v/>
      </c>
      <c r="AP155" t="str">
        <f t="shared" si="13"/>
        <v/>
      </c>
      <c r="AQ155" t="str">
        <f>IF(AO155="","",COUNTIFS(AM155:$AM$3019,AO155))</f>
        <v/>
      </c>
    </row>
    <row r="156" spans="1:43" x14ac:dyDescent="0.25">
      <c r="A156" s="6" t="str">
        <f>IF(COUNT($A$20:A155)&lt;&gt;$B$4,IF(A155="","",A155+1),"")</f>
        <v/>
      </c>
      <c r="B156" s="3"/>
      <c r="C156" s="3"/>
      <c r="D156" s="122"/>
      <c r="E156" s="3"/>
      <c r="F156" s="3"/>
      <c r="G156" s="3"/>
      <c r="H156" s="3"/>
      <c r="I156" s="120"/>
      <c r="J156" s="3"/>
      <c r="K156" s="119" t="str" cm="1">
        <f t="array" ref="K156">IF(OR($J$14 = "A",$J$14 = "B",$J$14 = "C"),IF(I156="","",IF(LEN(I156)&gt;2,_xlfn.IFS(ISNUMBER(SEARCH("_",I156)),I156,ISNUMBER(SEARCH(", ",I156)),SUBSTITUTE(I156,", ","_"),ISNUMBER(SEARCH("/ ",I156)),SUBSTITUTE(I156,"/ ","_"),ISNUMBER(SEARCH(",",I156)),SUBSTITUTE(I156,",","_"),ISNUMBER(SEARCH("/",I156)),SUBSTITUTE(I156,"/","_"),ISNUMBER(SEARCH("",I156)),I156),I156)),IF(OR($J$14 = "J",$J$14 = "K"),"",IF(D156="","",IF(LEN(D156)&gt;2,_xlfn.IFS(ISNUMBER(SEARCH("_",D156)),D156,ISNUMBER(SEARCH(", ",D156)),SUBSTITUTE(D156,", ","_"),ISNUMBER(SEARCH("/ ",D156)),SUBSTITUTE(D156,"/ ","_"),ISNUMBER(SEARCH(",",D156)),SUBSTITUTE(D156,",","_"),ISNUMBER(SEARCH("/",D156)),SUBSTITUTE(D156,"/","_"),ISNUMBER(SEARCH("",D156)),D156),D156))))</f>
        <v/>
      </c>
      <c r="L156" s="1"/>
      <c r="M156" s="1" t="str">
        <f t="shared" si="11"/>
        <v/>
      </c>
      <c r="N156" s="94" t="str">
        <f>IF($L156="None","",IF(ISERROR(VLOOKUP($L156,Info!$B$4:$B$266,1,FALSE)),"",VLOOKUP($L156,Info!$B$4:$L$266,5,FALSE)))</f>
        <v/>
      </c>
      <c r="O156" s="94" t="str">
        <f>IF(K156="","",IF(AND($J$12&lt;&gt;"ABC",N156="3"),"BAC",IF(N156="3","ABC",IF($J$12&lt;&gt;"ABC",IF($J$10="Standard",VLOOKUP(K156,Info!$BE$4:$BF$481,2,FALSE),VLOOKUP(K156,Info!$BI$4:$BJ$482,2,FALSE)),IF($J$10="Standard",VLOOKUP(K156,Info!$AG$4:$AH$2994,2,FALSE),VLOOKUP(K156,Info!$AK$4:$AL$2997,2,FALSE))))))</f>
        <v/>
      </c>
      <c r="P156" s="94" t="str">
        <f>IF($L156="None","",IF(ISERROR(VLOOKUP($L156,Info!$B$4:$B$266,1,FALSE)),"",VLOOKUP($L156,Info!$B$4:$L$266,3,FALSE)))</f>
        <v/>
      </c>
      <c r="Q156" s="96" t="str">
        <f>IF($L156="None","",IF(ISERROR(VLOOKUP($L156,Info!$B$4:$B$266,1,FALSE)),"",VLOOKUP($L156,Info!$B$4:$L$266,4,FALSE)))</f>
        <v/>
      </c>
      <c r="R156" s="1"/>
      <c r="S156" s="6" t="str">
        <f t="shared" si="12"/>
        <v/>
      </c>
      <c r="T156" s="6" t="str">
        <f>IF($L156="None","",IF(ISERROR(VLOOKUP($L156,Info!$B$4:$B$266,1,FALSE)),"",VLOOKUP($L156,Info!$B$4:$L$266,11,FALSE)))</f>
        <v/>
      </c>
      <c r="U156" s="1"/>
      <c r="V156" s="1"/>
      <c r="W156" s="1"/>
      <c r="X156" s="1" t="str">
        <f>IF($L156="None","",IF(ISERROR(VLOOKUP($L156,Info!$B$4:$B$266,1,FALSE)),"",IF(OR(W156="Metallic Liquid Tight",W156="Non-Metallic Liquid Tight",W156="LSZH",W156="Greenfield"),VLOOKUP($L156,Info!$B$4:$L$266,7,FALSE),"N/A")))</f>
        <v/>
      </c>
      <c r="Y156" s="1"/>
      <c r="Z156" s="96" t="str">
        <f>IF($L156="None","",IF(ISERROR(VLOOKUP($L156,Info!$B$4:$B$266,1,FALSE)),"",VLOOKUP($L156,Info!$B$4:$L$266,9,FALSE)))</f>
        <v/>
      </c>
      <c r="AA156" s="96" t="str">
        <f>IF($L156="None","",IF(ISERROR(VLOOKUP($L156,Info!$B$4:$B$266,1,FALSE)),"",VLOOKUP($L156,Info!$B$4:$L$266,8,FALSE)))</f>
        <v/>
      </c>
      <c r="AB156" s="96" t="str">
        <f>IF($L156="None","",IF(ISERROR(VLOOKUP($L156,Info!$B$4:$B$266,1,FALSE)),"",VLOOKUP($L156,Info!$B$4:$L$266,10,FALSE)))</f>
        <v/>
      </c>
      <c r="AC156" s="1" t="str">
        <f>IF(W156="SO Cable","Black,White",IF(O156="","",IF(P156="","",IF($J$12&lt;&gt;"ABC",IF(P156&lt;="250",VLOOKUP(O156,Info!$AZ$4:$BB$22,3,FALSE),VLOOKUP(O156,Info!$AZ$23:$BB$39,3,FALSE)),IF(P156&lt;="250",VLOOKUP(O156,Info!$AO$4:$AQ$22,3,FALSE),VLOOKUP(O156,Info!$AO$23:$AP$39,3,FALSE))))))</f>
        <v/>
      </c>
      <c r="AD156" s="1"/>
      <c r="AE156" s="1" t="str">
        <f>IF($L156="None","",IF(ISERROR(VLOOKUP($L156,Info!$B$4:$B$266,1,FALSE)),"",VLOOKUP($L156,Info!$B$4:$L$266,4,FALSE)))</f>
        <v/>
      </c>
      <c r="AF156" s="1" t="str">
        <f>IF($L156="None","",IF(ISERROR(VLOOKUP($L156,Info!$B$4:$B$266,1,FALSE)),"",VLOOKUP($L156,Info!$B$4:$L$266,6,FALSE)))</f>
        <v/>
      </c>
      <c r="AG156" s="1"/>
      <c r="AH156" s="33" t="str" cm="1">
        <f t="array" ref="AH156">IF(AND(L156&lt;&gt;"",O156&lt;&gt;"",R156:S156&lt;&gt;"",W156:X156&lt;&gt;"",Z156:AA156&lt;&gt;"",AC156&lt;&gt;""),"Good","Bad")</f>
        <v>Bad</v>
      </c>
      <c r="AL156" t="str" cm="1">
        <f t="array" ref="AL156">IF(R156&gt;0,_xlfn.IFS(COUNTIF($L$20:L156,"&lt;&gt;")&lt;101,1,COUNTIF($L$20:L156,"&lt;&gt;")&lt;201,2,COUNTIF($L$20:L156,"&lt;&gt;")&lt;301,3,COUNTIF($L$20:L156,"&lt;&gt;")&lt;401,4,COUNTIF($L$20:L156,"&lt;&gt;")&lt;501,5,COUNTIF($L$20:L156,"&lt;&gt;")&lt;601,6,COUNTIF($L$20:L156,"&lt;&gt;")&lt;701,7,COUNTIF($L$20:L156,"&lt;&gt;")&lt;801,8,COUNTIF($L$20:L156,"&lt;&gt;")&lt;901,9,COUNTIF($L$20:L156,"&lt;&gt;")&lt;1001,10,COUNTIF($L$20:L156,"&lt;&gt;")&lt;1101,11,COUNTIF($L$20:L156,"&lt;&gt;")&lt;1201,12,COUNTIF($L$20:L156,"&lt;&gt;")&lt;1301,13,COUNTIF($L$20:L156,"&lt;&gt;")&lt;1401,14,COUNTIF($L$20:L156,"&lt;&gt;")&lt;1501,15,COUNTIF($L$20:L156,"&lt;&gt;")&lt;1601,16,COUNTIF($L$20:L156,"&lt;&gt;")&lt;1701,17,COUNTIF($L$20:L156,"&lt;&gt;")&lt;1801,18,COUNTIF($L$20:L156,"&lt;&gt;")&lt;1901,19,COUNTIF($L$20:L156,"&lt;&gt;")&lt;2001,20,COUNTIF($L$20:L156,"&lt;&gt;")&lt;2101,21,COUNTIF($L$20:L156,"&lt;&gt;")&lt;2201,22,COUNTIF($L$20:L156,"&lt;&gt;")&lt;2301,23,COUNTIF($L$20:L156,"&lt;&gt;")&lt;2401,24,COUNTIF($L$20:L156,"&lt;&gt;")&lt;2501,25,COUNTIF($L$20:L156,"&lt;&gt;")&lt;2601,26,COUNTIF($L$20:L156,"&lt;&gt;")&lt;2701,27,COUNTIF($L$20:L156,"&lt;&gt;")&lt;2801,28,COUNTIF($L$20:L156,"&lt;&gt;")&lt;2901,29,COUNTIF($L$20:L156,"&lt;&gt;")&lt;3001,30),"")</f>
        <v/>
      </c>
      <c r="AM156" t="str">
        <f t="shared" si="10"/>
        <v/>
      </c>
      <c r="AN156" t="str">
        <f t="shared" si="14"/>
        <v/>
      </c>
      <c r="AP156" t="str">
        <f t="shared" si="13"/>
        <v/>
      </c>
      <c r="AQ156" t="str">
        <f>IF(AO156="","",COUNTIFS(AM156:$AM$3019,AO156))</f>
        <v/>
      </c>
    </row>
    <row r="157" spans="1:43" x14ac:dyDescent="0.25">
      <c r="A157" s="6" t="str">
        <f>IF(COUNT($A$20:A156)&lt;&gt;$B$4,IF(A156="","",A156+1),"")</f>
        <v/>
      </c>
      <c r="B157" s="3"/>
      <c r="C157" s="3"/>
      <c r="D157" s="122"/>
      <c r="E157" s="3"/>
      <c r="F157" s="3"/>
      <c r="G157" s="3"/>
      <c r="H157" s="3"/>
      <c r="I157" s="120"/>
      <c r="J157" s="3"/>
      <c r="K157" s="119" t="str" cm="1">
        <f t="array" ref="K157">IF(OR($J$14 = "A",$J$14 = "B",$J$14 = "C"),IF(I157="","",IF(LEN(I157)&gt;2,_xlfn.IFS(ISNUMBER(SEARCH("_",I157)),I157,ISNUMBER(SEARCH(", ",I157)),SUBSTITUTE(I157,", ","_"),ISNUMBER(SEARCH("/ ",I157)),SUBSTITUTE(I157,"/ ","_"),ISNUMBER(SEARCH(",",I157)),SUBSTITUTE(I157,",","_"),ISNUMBER(SEARCH("/",I157)),SUBSTITUTE(I157,"/","_"),ISNUMBER(SEARCH("",I157)),I157),I157)),IF(OR($J$14 = "J",$J$14 = "K"),"",IF(D157="","",IF(LEN(D157)&gt;2,_xlfn.IFS(ISNUMBER(SEARCH("_",D157)),D157,ISNUMBER(SEARCH(", ",D157)),SUBSTITUTE(D157,", ","_"),ISNUMBER(SEARCH("/ ",D157)),SUBSTITUTE(D157,"/ ","_"),ISNUMBER(SEARCH(",",D157)),SUBSTITUTE(D157,",","_"),ISNUMBER(SEARCH("/",D157)),SUBSTITUTE(D157,"/","_"),ISNUMBER(SEARCH("",D157)),D157),D157))))</f>
        <v/>
      </c>
      <c r="L157" s="1"/>
      <c r="M157" s="1" t="str">
        <f t="shared" si="11"/>
        <v/>
      </c>
      <c r="N157" s="94" t="str">
        <f>IF($L157="None","",IF(ISERROR(VLOOKUP($L157,Info!$B$4:$B$266,1,FALSE)),"",VLOOKUP($L157,Info!$B$4:$L$266,5,FALSE)))</f>
        <v/>
      </c>
      <c r="O157" s="94" t="str">
        <f>IF(K157="","",IF(AND($J$12&lt;&gt;"ABC",N157="3"),"BAC",IF(N157="3","ABC",IF($J$12&lt;&gt;"ABC",IF($J$10="Standard",VLOOKUP(K157,Info!$BE$4:$BF$481,2,FALSE),VLOOKUP(K157,Info!$BI$4:$BJ$482,2,FALSE)),IF($J$10="Standard",VLOOKUP(K157,Info!$AG$4:$AH$2994,2,FALSE),VLOOKUP(K157,Info!$AK$4:$AL$2997,2,FALSE))))))</f>
        <v/>
      </c>
      <c r="P157" s="94" t="str">
        <f>IF($L157="None","",IF(ISERROR(VLOOKUP($L157,Info!$B$4:$B$266,1,FALSE)),"",VLOOKUP($L157,Info!$B$4:$L$266,3,FALSE)))</f>
        <v/>
      </c>
      <c r="Q157" s="96" t="str">
        <f>IF($L157="None","",IF(ISERROR(VLOOKUP($L157,Info!$B$4:$B$266,1,FALSE)),"",VLOOKUP($L157,Info!$B$4:$L$266,4,FALSE)))</f>
        <v/>
      </c>
      <c r="R157" s="1"/>
      <c r="S157" s="6" t="str">
        <f t="shared" si="12"/>
        <v/>
      </c>
      <c r="T157" s="6" t="str">
        <f>IF($L157="None","",IF(ISERROR(VLOOKUP($L157,Info!$B$4:$B$266,1,FALSE)),"",VLOOKUP($L157,Info!$B$4:$L$266,11,FALSE)))</f>
        <v/>
      </c>
      <c r="U157" s="1"/>
      <c r="V157" s="1"/>
      <c r="W157" s="1"/>
      <c r="X157" s="1" t="str">
        <f>IF($L157="None","",IF(ISERROR(VLOOKUP($L157,Info!$B$4:$B$266,1,FALSE)),"",IF(OR(W157="Metallic Liquid Tight",W157="Non-Metallic Liquid Tight",W157="LSZH",W157="Greenfield"),VLOOKUP($L157,Info!$B$4:$L$266,7,FALSE),"N/A")))</f>
        <v/>
      </c>
      <c r="Y157" s="1"/>
      <c r="Z157" s="96" t="str">
        <f>IF($L157="None","",IF(ISERROR(VLOOKUP($L157,Info!$B$4:$B$266,1,FALSE)),"",VLOOKUP($L157,Info!$B$4:$L$266,9,FALSE)))</f>
        <v/>
      </c>
      <c r="AA157" s="96" t="str">
        <f>IF($L157="None","",IF(ISERROR(VLOOKUP($L157,Info!$B$4:$B$266,1,FALSE)),"",VLOOKUP($L157,Info!$B$4:$L$266,8,FALSE)))</f>
        <v/>
      </c>
      <c r="AB157" s="96" t="str">
        <f>IF($L157="None","",IF(ISERROR(VLOOKUP($L157,Info!$B$4:$B$266,1,FALSE)),"",VLOOKUP($L157,Info!$B$4:$L$266,10,FALSE)))</f>
        <v/>
      </c>
      <c r="AC157" s="1" t="str">
        <f>IF(W157="SO Cable","Black,White",IF(O157="","",IF(P157="","",IF($J$12&lt;&gt;"ABC",IF(P157&lt;="250",VLOOKUP(O157,Info!$AZ$4:$BB$22,3,FALSE),VLOOKUP(O157,Info!$AZ$23:$BB$39,3,FALSE)),IF(P157&lt;="250",VLOOKUP(O157,Info!$AO$4:$AQ$22,3,FALSE),VLOOKUP(O157,Info!$AO$23:$AP$39,3,FALSE))))))</f>
        <v/>
      </c>
      <c r="AD157" s="1"/>
      <c r="AE157" s="1" t="str">
        <f>IF($L157="None","",IF(ISERROR(VLOOKUP($L157,Info!$B$4:$B$266,1,FALSE)),"",VLOOKUP($L157,Info!$B$4:$L$266,4,FALSE)))</f>
        <v/>
      </c>
      <c r="AF157" s="1" t="str">
        <f>IF($L157="None","",IF(ISERROR(VLOOKUP($L157,Info!$B$4:$B$266,1,FALSE)),"",VLOOKUP($L157,Info!$B$4:$L$266,6,FALSE)))</f>
        <v/>
      </c>
      <c r="AG157" s="1"/>
      <c r="AH157" s="33" t="str" cm="1">
        <f t="array" ref="AH157">IF(AND(L157&lt;&gt;"",O157&lt;&gt;"",R157:S157&lt;&gt;"",W157:X157&lt;&gt;"",Z157:AA157&lt;&gt;"",AC157&lt;&gt;""),"Good","Bad")</f>
        <v>Bad</v>
      </c>
      <c r="AL157" t="str" cm="1">
        <f t="array" ref="AL157">IF(R157&gt;0,_xlfn.IFS(COUNTIF($L$20:L157,"&lt;&gt;")&lt;101,1,COUNTIF($L$20:L157,"&lt;&gt;")&lt;201,2,COUNTIF($L$20:L157,"&lt;&gt;")&lt;301,3,COUNTIF($L$20:L157,"&lt;&gt;")&lt;401,4,COUNTIF($L$20:L157,"&lt;&gt;")&lt;501,5,COUNTIF($L$20:L157,"&lt;&gt;")&lt;601,6,COUNTIF($L$20:L157,"&lt;&gt;")&lt;701,7,COUNTIF($L$20:L157,"&lt;&gt;")&lt;801,8,COUNTIF($L$20:L157,"&lt;&gt;")&lt;901,9,COUNTIF($L$20:L157,"&lt;&gt;")&lt;1001,10,COUNTIF($L$20:L157,"&lt;&gt;")&lt;1101,11,COUNTIF($L$20:L157,"&lt;&gt;")&lt;1201,12,COUNTIF($L$20:L157,"&lt;&gt;")&lt;1301,13,COUNTIF($L$20:L157,"&lt;&gt;")&lt;1401,14,COUNTIF($L$20:L157,"&lt;&gt;")&lt;1501,15,COUNTIF($L$20:L157,"&lt;&gt;")&lt;1601,16,COUNTIF($L$20:L157,"&lt;&gt;")&lt;1701,17,COUNTIF($L$20:L157,"&lt;&gt;")&lt;1801,18,COUNTIF($L$20:L157,"&lt;&gt;")&lt;1901,19,COUNTIF($L$20:L157,"&lt;&gt;")&lt;2001,20,COUNTIF($L$20:L157,"&lt;&gt;")&lt;2101,21,COUNTIF($L$20:L157,"&lt;&gt;")&lt;2201,22,COUNTIF($L$20:L157,"&lt;&gt;")&lt;2301,23,COUNTIF($L$20:L157,"&lt;&gt;")&lt;2401,24,COUNTIF($L$20:L157,"&lt;&gt;")&lt;2501,25,COUNTIF($L$20:L157,"&lt;&gt;")&lt;2601,26,COUNTIF($L$20:L157,"&lt;&gt;")&lt;2701,27,COUNTIF($L$20:L157,"&lt;&gt;")&lt;2801,28,COUNTIF($L$20:L157,"&lt;&gt;")&lt;2901,29,COUNTIF($L$20:L157,"&lt;&gt;")&lt;3001,30),"")</f>
        <v/>
      </c>
      <c r="AM157" t="str">
        <f t="shared" si="10"/>
        <v/>
      </c>
      <c r="AN157" t="str">
        <f t="shared" si="14"/>
        <v/>
      </c>
      <c r="AP157" t="str">
        <f t="shared" si="13"/>
        <v/>
      </c>
      <c r="AQ157" t="str">
        <f>IF(AO157="","",COUNTIFS(AM157:$AM$3019,AO157))</f>
        <v/>
      </c>
    </row>
    <row r="158" spans="1:43" x14ac:dyDescent="0.25">
      <c r="A158" s="6" t="str">
        <f>IF(COUNT($A$20:A157)&lt;&gt;$B$4,IF(A157="","",A157+1),"")</f>
        <v/>
      </c>
      <c r="B158" s="3"/>
      <c r="C158" s="3"/>
      <c r="D158" s="122"/>
      <c r="E158" s="3"/>
      <c r="F158" s="3"/>
      <c r="G158" s="3"/>
      <c r="H158" s="3"/>
      <c r="I158" s="120"/>
      <c r="J158" s="3"/>
      <c r="K158" s="119" t="str" cm="1">
        <f t="array" ref="K158">IF(OR($J$14 = "A",$J$14 = "B",$J$14 = "C"),IF(I158="","",IF(LEN(I158)&gt;2,_xlfn.IFS(ISNUMBER(SEARCH("_",I158)),I158,ISNUMBER(SEARCH(", ",I158)),SUBSTITUTE(I158,", ","_"),ISNUMBER(SEARCH("/ ",I158)),SUBSTITUTE(I158,"/ ","_"),ISNUMBER(SEARCH(",",I158)),SUBSTITUTE(I158,",","_"),ISNUMBER(SEARCH("/",I158)),SUBSTITUTE(I158,"/","_"),ISNUMBER(SEARCH("",I158)),I158),I158)),IF(OR($J$14 = "J",$J$14 = "K"),"",IF(D158="","",IF(LEN(D158)&gt;2,_xlfn.IFS(ISNUMBER(SEARCH("_",D158)),D158,ISNUMBER(SEARCH(", ",D158)),SUBSTITUTE(D158,", ","_"),ISNUMBER(SEARCH("/ ",D158)),SUBSTITUTE(D158,"/ ","_"),ISNUMBER(SEARCH(",",D158)),SUBSTITUTE(D158,",","_"),ISNUMBER(SEARCH("/",D158)),SUBSTITUTE(D158,"/","_"),ISNUMBER(SEARCH("",D158)),D158),D158))))</f>
        <v/>
      </c>
      <c r="L158" s="1"/>
      <c r="M158" s="1" t="str">
        <f t="shared" si="11"/>
        <v/>
      </c>
      <c r="N158" s="94" t="str">
        <f>IF($L158="None","",IF(ISERROR(VLOOKUP($L158,Info!$B$4:$B$266,1,FALSE)),"",VLOOKUP($L158,Info!$B$4:$L$266,5,FALSE)))</f>
        <v/>
      </c>
      <c r="O158" s="94" t="str">
        <f>IF(K158="","",IF(AND($J$12&lt;&gt;"ABC",N158="3"),"BAC",IF(N158="3","ABC",IF($J$12&lt;&gt;"ABC",IF($J$10="Standard",VLOOKUP(K158,Info!$BE$4:$BF$481,2,FALSE),VLOOKUP(K158,Info!$BI$4:$BJ$482,2,FALSE)),IF($J$10="Standard",VLOOKUP(K158,Info!$AG$4:$AH$2994,2,FALSE),VLOOKUP(K158,Info!$AK$4:$AL$2997,2,FALSE))))))</f>
        <v/>
      </c>
      <c r="P158" s="94" t="str">
        <f>IF($L158="None","",IF(ISERROR(VLOOKUP($L158,Info!$B$4:$B$266,1,FALSE)),"",VLOOKUP($L158,Info!$B$4:$L$266,3,FALSE)))</f>
        <v/>
      </c>
      <c r="Q158" s="96" t="str">
        <f>IF($L158="None","",IF(ISERROR(VLOOKUP($L158,Info!$B$4:$B$266,1,FALSE)),"",VLOOKUP($L158,Info!$B$4:$L$266,4,FALSE)))</f>
        <v/>
      </c>
      <c r="R158" s="1"/>
      <c r="S158" s="6" t="str">
        <f t="shared" si="12"/>
        <v/>
      </c>
      <c r="T158" s="6" t="str">
        <f>IF($L158="None","",IF(ISERROR(VLOOKUP($L158,Info!$B$4:$B$266,1,FALSE)),"",VLOOKUP($L158,Info!$B$4:$L$266,11,FALSE)))</f>
        <v/>
      </c>
      <c r="U158" s="1"/>
      <c r="V158" s="1"/>
      <c r="W158" s="1"/>
      <c r="X158" s="1" t="str">
        <f>IF($L158="None","",IF(ISERROR(VLOOKUP($L158,Info!$B$4:$B$266,1,FALSE)),"",IF(OR(W158="Metallic Liquid Tight",W158="Non-Metallic Liquid Tight",W158="LSZH",W158="Greenfield"),VLOOKUP($L158,Info!$B$4:$L$266,7,FALSE),"N/A")))</f>
        <v/>
      </c>
      <c r="Y158" s="1"/>
      <c r="Z158" s="96" t="str">
        <f>IF($L158="None","",IF(ISERROR(VLOOKUP($L158,Info!$B$4:$B$266,1,FALSE)),"",VLOOKUP($L158,Info!$B$4:$L$266,9,FALSE)))</f>
        <v/>
      </c>
      <c r="AA158" s="96" t="str">
        <f>IF($L158="None","",IF(ISERROR(VLOOKUP($L158,Info!$B$4:$B$266,1,FALSE)),"",VLOOKUP($L158,Info!$B$4:$L$266,8,FALSE)))</f>
        <v/>
      </c>
      <c r="AB158" s="96" t="str">
        <f>IF($L158="None","",IF(ISERROR(VLOOKUP($L158,Info!$B$4:$B$266,1,FALSE)),"",VLOOKUP($L158,Info!$B$4:$L$266,10,FALSE)))</f>
        <v/>
      </c>
      <c r="AC158" s="1" t="str">
        <f>IF(W158="SO Cable","Black,White",IF(O158="","",IF(P158="","",IF($J$12&lt;&gt;"ABC",IF(P158&lt;="250",VLOOKUP(O158,Info!$AZ$4:$BB$22,3,FALSE),VLOOKUP(O158,Info!$AZ$23:$BB$39,3,FALSE)),IF(P158&lt;="250",VLOOKUP(O158,Info!$AO$4:$AQ$22,3,FALSE),VLOOKUP(O158,Info!$AO$23:$AP$39,3,FALSE))))))</f>
        <v/>
      </c>
      <c r="AD158" s="1"/>
      <c r="AE158" s="1" t="str">
        <f>IF($L158="None","",IF(ISERROR(VLOOKUP($L158,Info!$B$4:$B$266,1,FALSE)),"",VLOOKUP($L158,Info!$B$4:$L$266,4,FALSE)))</f>
        <v/>
      </c>
      <c r="AF158" s="1" t="str">
        <f>IF($L158="None","",IF(ISERROR(VLOOKUP($L158,Info!$B$4:$B$266,1,FALSE)),"",VLOOKUP($L158,Info!$B$4:$L$266,6,FALSE)))</f>
        <v/>
      </c>
      <c r="AG158" s="1"/>
      <c r="AH158" s="33" t="str" cm="1">
        <f t="array" ref="AH158">IF(AND(L158&lt;&gt;"",O158&lt;&gt;"",R158:S158&lt;&gt;"",W158:X158&lt;&gt;"",Z158:AA158&lt;&gt;"",AC158&lt;&gt;""),"Good","Bad")</f>
        <v>Bad</v>
      </c>
      <c r="AL158" t="str" cm="1">
        <f t="array" ref="AL158">IF(R158&gt;0,_xlfn.IFS(COUNTIF($L$20:L158,"&lt;&gt;")&lt;101,1,COUNTIF($L$20:L158,"&lt;&gt;")&lt;201,2,COUNTIF($L$20:L158,"&lt;&gt;")&lt;301,3,COUNTIF($L$20:L158,"&lt;&gt;")&lt;401,4,COUNTIF($L$20:L158,"&lt;&gt;")&lt;501,5,COUNTIF($L$20:L158,"&lt;&gt;")&lt;601,6,COUNTIF($L$20:L158,"&lt;&gt;")&lt;701,7,COUNTIF($L$20:L158,"&lt;&gt;")&lt;801,8,COUNTIF($L$20:L158,"&lt;&gt;")&lt;901,9,COUNTIF($L$20:L158,"&lt;&gt;")&lt;1001,10,COUNTIF($L$20:L158,"&lt;&gt;")&lt;1101,11,COUNTIF($L$20:L158,"&lt;&gt;")&lt;1201,12,COUNTIF($L$20:L158,"&lt;&gt;")&lt;1301,13,COUNTIF($L$20:L158,"&lt;&gt;")&lt;1401,14,COUNTIF($L$20:L158,"&lt;&gt;")&lt;1501,15,COUNTIF($L$20:L158,"&lt;&gt;")&lt;1601,16,COUNTIF($L$20:L158,"&lt;&gt;")&lt;1701,17,COUNTIF($L$20:L158,"&lt;&gt;")&lt;1801,18,COUNTIF($L$20:L158,"&lt;&gt;")&lt;1901,19,COUNTIF($L$20:L158,"&lt;&gt;")&lt;2001,20,COUNTIF($L$20:L158,"&lt;&gt;")&lt;2101,21,COUNTIF($L$20:L158,"&lt;&gt;")&lt;2201,22,COUNTIF($L$20:L158,"&lt;&gt;")&lt;2301,23,COUNTIF($L$20:L158,"&lt;&gt;")&lt;2401,24,COUNTIF($L$20:L158,"&lt;&gt;")&lt;2501,25,COUNTIF($L$20:L158,"&lt;&gt;")&lt;2601,26,COUNTIF($L$20:L158,"&lt;&gt;")&lt;2701,27,COUNTIF($L$20:L158,"&lt;&gt;")&lt;2801,28,COUNTIF($L$20:L158,"&lt;&gt;")&lt;2901,29,COUNTIF($L$20:L158,"&lt;&gt;")&lt;3001,30),"")</f>
        <v/>
      </c>
      <c r="AM158" t="str">
        <f t="shared" si="10"/>
        <v/>
      </c>
      <c r="AN158" t="str">
        <f t="shared" si="14"/>
        <v/>
      </c>
      <c r="AP158" t="str">
        <f t="shared" si="13"/>
        <v/>
      </c>
      <c r="AQ158" t="str">
        <f>IF(AO158="","",COUNTIFS(AM158:$AM$3019,AO158))</f>
        <v/>
      </c>
    </row>
    <row r="159" spans="1:43" x14ac:dyDescent="0.25">
      <c r="A159" s="6" t="str">
        <f>IF(COUNT($A$20:A158)&lt;&gt;$B$4,IF(A158="","",A158+1),"")</f>
        <v/>
      </c>
      <c r="B159" s="3"/>
      <c r="C159" s="3"/>
      <c r="D159" s="122"/>
      <c r="E159" s="3"/>
      <c r="F159" s="3"/>
      <c r="G159" s="3"/>
      <c r="H159" s="3"/>
      <c r="I159" s="120"/>
      <c r="J159" s="3"/>
      <c r="K159" s="119" t="str" cm="1">
        <f t="array" ref="K159">IF(OR($J$14 = "A",$J$14 = "B",$J$14 = "C"),IF(I159="","",IF(LEN(I159)&gt;2,_xlfn.IFS(ISNUMBER(SEARCH("_",I159)),I159,ISNUMBER(SEARCH(", ",I159)),SUBSTITUTE(I159,", ","_"),ISNUMBER(SEARCH("/ ",I159)),SUBSTITUTE(I159,"/ ","_"),ISNUMBER(SEARCH(",",I159)),SUBSTITUTE(I159,",","_"),ISNUMBER(SEARCH("/",I159)),SUBSTITUTE(I159,"/","_"),ISNUMBER(SEARCH("",I159)),I159),I159)),IF(OR($J$14 = "J",$J$14 = "K"),"",IF(D159="","",IF(LEN(D159)&gt;2,_xlfn.IFS(ISNUMBER(SEARCH("_",D159)),D159,ISNUMBER(SEARCH(", ",D159)),SUBSTITUTE(D159,", ","_"),ISNUMBER(SEARCH("/ ",D159)),SUBSTITUTE(D159,"/ ","_"),ISNUMBER(SEARCH(",",D159)),SUBSTITUTE(D159,",","_"),ISNUMBER(SEARCH("/",D159)),SUBSTITUTE(D159,"/","_"),ISNUMBER(SEARCH("",D159)),D159),D159))))</f>
        <v/>
      </c>
      <c r="L159" s="1"/>
      <c r="M159" s="1" t="str">
        <f t="shared" si="11"/>
        <v/>
      </c>
      <c r="N159" s="94" t="str">
        <f>IF($L159="None","",IF(ISERROR(VLOOKUP($L159,Info!$B$4:$B$266,1,FALSE)),"",VLOOKUP($L159,Info!$B$4:$L$266,5,FALSE)))</f>
        <v/>
      </c>
      <c r="O159" s="94" t="str">
        <f>IF(K159="","",IF(AND($J$12&lt;&gt;"ABC",N159="3"),"BAC",IF(N159="3","ABC",IF($J$12&lt;&gt;"ABC",IF($J$10="Standard",VLOOKUP(K159,Info!$BE$4:$BF$481,2,FALSE),VLOOKUP(K159,Info!$BI$4:$BJ$482,2,FALSE)),IF($J$10="Standard",VLOOKUP(K159,Info!$AG$4:$AH$2994,2,FALSE),VLOOKUP(K159,Info!$AK$4:$AL$2997,2,FALSE))))))</f>
        <v/>
      </c>
      <c r="P159" s="94" t="str">
        <f>IF($L159="None","",IF(ISERROR(VLOOKUP($L159,Info!$B$4:$B$266,1,FALSE)),"",VLOOKUP($L159,Info!$B$4:$L$266,3,FALSE)))</f>
        <v/>
      </c>
      <c r="Q159" s="96" t="str">
        <f>IF($L159="None","",IF(ISERROR(VLOOKUP($L159,Info!$B$4:$B$266,1,FALSE)),"",VLOOKUP($L159,Info!$B$4:$L$266,4,FALSE)))</f>
        <v/>
      </c>
      <c r="R159" s="1"/>
      <c r="S159" s="6" t="str">
        <f t="shared" si="12"/>
        <v/>
      </c>
      <c r="T159" s="6" t="str">
        <f>IF($L159="None","",IF(ISERROR(VLOOKUP($L159,Info!$B$4:$B$266,1,FALSE)),"",VLOOKUP($L159,Info!$B$4:$L$266,11,FALSE)))</f>
        <v/>
      </c>
      <c r="U159" s="1"/>
      <c r="V159" s="1"/>
      <c r="W159" s="1"/>
      <c r="X159" s="1" t="str">
        <f>IF($L159="None","",IF(ISERROR(VLOOKUP($L159,Info!$B$4:$B$266,1,FALSE)),"",IF(OR(W159="Metallic Liquid Tight",W159="Non-Metallic Liquid Tight",W159="LSZH",W159="Greenfield"),VLOOKUP($L159,Info!$B$4:$L$266,7,FALSE),"N/A")))</f>
        <v/>
      </c>
      <c r="Y159" s="1"/>
      <c r="Z159" s="96" t="str">
        <f>IF($L159="None","",IF(ISERROR(VLOOKUP($L159,Info!$B$4:$B$266,1,FALSE)),"",VLOOKUP($L159,Info!$B$4:$L$266,9,FALSE)))</f>
        <v/>
      </c>
      <c r="AA159" s="96" t="str">
        <f>IF($L159="None","",IF(ISERROR(VLOOKUP($L159,Info!$B$4:$B$266,1,FALSE)),"",VLOOKUP($L159,Info!$B$4:$L$266,8,FALSE)))</f>
        <v/>
      </c>
      <c r="AB159" s="96" t="str">
        <f>IF($L159="None","",IF(ISERROR(VLOOKUP($L159,Info!$B$4:$B$266,1,FALSE)),"",VLOOKUP($L159,Info!$B$4:$L$266,10,FALSE)))</f>
        <v/>
      </c>
      <c r="AC159" s="1" t="str">
        <f>IF(W159="SO Cable","Black,White",IF(O159="","",IF(P159="","",IF($J$12&lt;&gt;"ABC",IF(P159&lt;="250",VLOOKUP(O159,Info!$AZ$4:$BB$22,3,FALSE),VLOOKUP(O159,Info!$AZ$23:$BB$39,3,FALSE)),IF(P159&lt;="250",VLOOKUP(O159,Info!$AO$4:$AQ$22,3,FALSE),VLOOKUP(O159,Info!$AO$23:$AP$39,3,FALSE))))))</f>
        <v/>
      </c>
      <c r="AD159" s="1"/>
      <c r="AE159" s="1" t="str">
        <f>IF($L159="None","",IF(ISERROR(VLOOKUP($L159,Info!$B$4:$B$266,1,FALSE)),"",VLOOKUP($L159,Info!$B$4:$L$266,4,FALSE)))</f>
        <v/>
      </c>
      <c r="AF159" s="1" t="str">
        <f>IF($L159="None","",IF(ISERROR(VLOOKUP($L159,Info!$B$4:$B$266,1,FALSE)),"",VLOOKUP($L159,Info!$B$4:$L$266,6,FALSE)))</f>
        <v/>
      </c>
      <c r="AG159" s="1"/>
      <c r="AH159" s="33" t="str" cm="1">
        <f t="array" ref="AH159">IF(AND(L159&lt;&gt;"",O159&lt;&gt;"",R159:S159&lt;&gt;"",W159:X159&lt;&gt;"",Z159:AA159&lt;&gt;"",AC159&lt;&gt;""),"Good","Bad")</f>
        <v>Bad</v>
      </c>
      <c r="AL159" t="str" cm="1">
        <f t="array" ref="AL159">IF(R159&gt;0,_xlfn.IFS(COUNTIF($L$20:L159,"&lt;&gt;")&lt;101,1,COUNTIF($L$20:L159,"&lt;&gt;")&lt;201,2,COUNTIF($L$20:L159,"&lt;&gt;")&lt;301,3,COUNTIF($L$20:L159,"&lt;&gt;")&lt;401,4,COUNTIF($L$20:L159,"&lt;&gt;")&lt;501,5,COUNTIF($L$20:L159,"&lt;&gt;")&lt;601,6,COUNTIF($L$20:L159,"&lt;&gt;")&lt;701,7,COUNTIF($L$20:L159,"&lt;&gt;")&lt;801,8,COUNTIF($L$20:L159,"&lt;&gt;")&lt;901,9,COUNTIF($L$20:L159,"&lt;&gt;")&lt;1001,10,COUNTIF($L$20:L159,"&lt;&gt;")&lt;1101,11,COUNTIF($L$20:L159,"&lt;&gt;")&lt;1201,12,COUNTIF($L$20:L159,"&lt;&gt;")&lt;1301,13,COUNTIF($L$20:L159,"&lt;&gt;")&lt;1401,14,COUNTIF($L$20:L159,"&lt;&gt;")&lt;1501,15,COUNTIF($L$20:L159,"&lt;&gt;")&lt;1601,16,COUNTIF($L$20:L159,"&lt;&gt;")&lt;1701,17,COUNTIF($L$20:L159,"&lt;&gt;")&lt;1801,18,COUNTIF($L$20:L159,"&lt;&gt;")&lt;1901,19,COUNTIF($L$20:L159,"&lt;&gt;")&lt;2001,20,COUNTIF($L$20:L159,"&lt;&gt;")&lt;2101,21,COUNTIF($L$20:L159,"&lt;&gt;")&lt;2201,22,COUNTIF($L$20:L159,"&lt;&gt;")&lt;2301,23,COUNTIF($L$20:L159,"&lt;&gt;")&lt;2401,24,COUNTIF($L$20:L159,"&lt;&gt;")&lt;2501,25,COUNTIF($L$20:L159,"&lt;&gt;")&lt;2601,26,COUNTIF($L$20:L159,"&lt;&gt;")&lt;2701,27,COUNTIF($L$20:L159,"&lt;&gt;")&lt;2801,28,COUNTIF($L$20:L159,"&lt;&gt;")&lt;2901,29,COUNTIF($L$20:L159,"&lt;&gt;")&lt;3001,30),"")</f>
        <v/>
      </c>
      <c r="AM159" t="str">
        <f t="shared" si="10"/>
        <v/>
      </c>
      <c r="AN159" t="str">
        <f t="shared" si="14"/>
        <v/>
      </c>
      <c r="AP159" t="str">
        <f t="shared" si="13"/>
        <v/>
      </c>
      <c r="AQ159" t="str">
        <f>IF(AO159="","",COUNTIFS(AM159:$AM$3019,AO159))</f>
        <v/>
      </c>
    </row>
    <row r="160" spans="1:43" x14ac:dyDescent="0.25">
      <c r="A160" s="6" t="str">
        <f>IF(COUNT($A$20:A159)&lt;&gt;$B$4,IF(A159="","",A159+1),"")</f>
        <v/>
      </c>
      <c r="B160" s="3"/>
      <c r="C160" s="3"/>
      <c r="D160" s="122"/>
      <c r="E160" s="3"/>
      <c r="F160" s="3"/>
      <c r="G160" s="3"/>
      <c r="H160" s="3"/>
      <c r="I160" s="120"/>
      <c r="J160" s="3"/>
      <c r="K160" s="119" t="str" cm="1">
        <f t="array" ref="K160">IF(OR($J$14 = "A",$J$14 = "B",$J$14 = "C"),IF(I160="","",IF(LEN(I160)&gt;2,_xlfn.IFS(ISNUMBER(SEARCH("_",I160)),I160,ISNUMBER(SEARCH(", ",I160)),SUBSTITUTE(I160,", ","_"),ISNUMBER(SEARCH("/ ",I160)),SUBSTITUTE(I160,"/ ","_"),ISNUMBER(SEARCH(",",I160)),SUBSTITUTE(I160,",","_"),ISNUMBER(SEARCH("/",I160)),SUBSTITUTE(I160,"/","_"),ISNUMBER(SEARCH("",I160)),I160),I160)),IF(OR($J$14 = "J",$J$14 = "K"),"",IF(D160="","",IF(LEN(D160)&gt;2,_xlfn.IFS(ISNUMBER(SEARCH("_",D160)),D160,ISNUMBER(SEARCH(", ",D160)),SUBSTITUTE(D160,", ","_"),ISNUMBER(SEARCH("/ ",D160)),SUBSTITUTE(D160,"/ ","_"),ISNUMBER(SEARCH(",",D160)),SUBSTITUTE(D160,",","_"),ISNUMBER(SEARCH("/",D160)),SUBSTITUTE(D160,"/","_"),ISNUMBER(SEARCH("",D160)),D160),D160))))</f>
        <v/>
      </c>
      <c r="L160" s="1"/>
      <c r="M160" s="1" t="str">
        <f t="shared" si="11"/>
        <v/>
      </c>
      <c r="N160" s="94" t="str">
        <f>IF($L160="None","",IF(ISERROR(VLOOKUP($L160,Info!$B$4:$B$266,1,FALSE)),"",VLOOKUP($L160,Info!$B$4:$L$266,5,FALSE)))</f>
        <v/>
      </c>
      <c r="O160" s="94" t="str">
        <f>IF(K160="","",IF(AND($J$12&lt;&gt;"ABC",N160="3"),"BAC",IF(N160="3","ABC",IF($J$12&lt;&gt;"ABC",IF($J$10="Standard",VLOOKUP(K160,Info!$BE$4:$BF$481,2,FALSE),VLOOKUP(K160,Info!$BI$4:$BJ$482,2,FALSE)),IF($J$10="Standard",VLOOKUP(K160,Info!$AG$4:$AH$2994,2,FALSE),VLOOKUP(K160,Info!$AK$4:$AL$2997,2,FALSE))))))</f>
        <v/>
      </c>
      <c r="P160" s="94" t="str">
        <f>IF($L160="None","",IF(ISERROR(VLOOKUP($L160,Info!$B$4:$B$266,1,FALSE)),"",VLOOKUP($L160,Info!$B$4:$L$266,3,FALSE)))</f>
        <v/>
      </c>
      <c r="Q160" s="96" t="str">
        <f>IF($L160="None","",IF(ISERROR(VLOOKUP($L160,Info!$B$4:$B$266,1,FALSE)),"",VLOOKUP($L160,Info!$B$4:$L$266,4,FALSE)))</f>
        <v/>
      </c>
      <c r="R160" s="1"/>
      <c r="S160" s="6" t="str">
        <f t="shared" si="12"/>
        <v/>
      </c>
      <c r="T160" s="6" t="str">
        <f>IF($L160="None","",IF(ISERROR(VLOOKUP($L160,Info!$B$4:$B$266,1,FALSE)),"",VLOOKUP($L160,Info!$B$4:$L$266,11,FALSE)))</f>
        <v/>
      </c>
      <c r="U160" s="1"/>
      <c r="V160" s="1"/>
      <c r="W160" s="1"/>
      <c r="X160" s="1" t="str">
        <f>IF($L160="None","",IF(ISERROR(VLOOKUP($L160,Info!$B$4:$B$266,1,FALSE)),"",IF(OR(W160="Metallic Liquid Tight",W160="Non-Metallic Liquid Tight",W160="LSZH",W160="Greenfield"),VLOOKUP($L160,Info!$B$4:$L$266,7,FALSE),"N/A")))</f>
        <v/>
      </c>
      <c r="Y160" s="1"/>
      <c r="Z160" s="96" t="str">
        <f>IF($L160="None","",IF(ISERROR(VLOOKUP($L160,Info!$B$4:$B$266,1,FALSE)),"",VLOOKUP($L160,Info!$B$4:$L$266,9,FALSE)))</f>
        <v/>
      </c>
      <c r="AA160" s="96" t="str">
        <f>IF($L160="None","",IF(ISERROR(VLOOKUP($L160,Info!$B$4:$B$266,1,FALSE)),"",VLOOKUP($L160,Info!$B$4:$L$266,8,FALSE)))</f>
        <v/>
      </c>
      <c r="AB160" s="96" t="str">
        <f>IF($L160="None","",IF(ISERROR(VLOOKUP($L160,Info!$B$4:$B$266,1,FALSE)),"",VLOOKUP($L160,Info!$B$4:$L$266,10,FALSE)))</f>
        <v/>
      </c>
      <c r="AC160" s="1" t="str">
        <f>IF(W160="SO Cable","Black,White",IF(O160="","",IF(P160="","",IF($J$12&lt;&gt;"ABC",IF(P160&lt;="250",VLOOKUP(O160,Info!$AZ$4:$BB$22,3,FALSE),VLOOKUP(O160,Info!$AZ$23:$BB$39,3,FALSE)),IF(P160&lt;="250",VLOOKUP(O160,Info!$AO$4:$AQ$22,3,FALSE),VLOOKUP(O160,Info!$AO$23:$AP$39,3,FALSE))))))</f>
        <v/>
      </c>
      <c r="AD160" s="1"/>
      <c r="AE160" s="1" t="str">
        <f>IF($L160="None","",IF(ISERROR(VLOOKUP($L160,Info!$B$4:$B$266,1,FALSE)),"",VLOOKUP($L160,Info!$B$4:$L$266,4,FALSE)))</f>
        <v/>
      </c>
      <c r="AF160" s="1" t="str">
        <f>IF($L160="None","",IF(ISERROR(VLOOKUP($L160,Info!$B$4:$B$266,1,FALSE)),"",VLOOKUP($L160,Info!$B$4:$L$266,6,FALSE)))</f>
        <v/>
      </c>
      <c r="AG160" s="1"/>
      <c r="AH160" s="33" t="str" cm="1">
        <f t="array" ref="AH160">IF(AND(L160&lt;&gt;"",O160&lt;&gt;"",R160:S160&lt;&gt;"",W160:X160&lt;&gt;"",Z160:AA160&lt;&gt;"",AC160&lt;&gt;""),"Good","Bad")</f>
        <v>Bad</v>
      </c>
      <c r="AL160" t="str" cm="1">
        <f t="array" ref="AL160">IF(R160&gt;0,_xlfn.IFS(COUNTIF($L$20:L160,"&lt;&gt;")&lt;101,1,COUNTIF($L$20:L160,"&lt;&gt;")&lt;201,2,COUNTIF($L$20:L160,"&lt;&gt;")&lt;301,3,COUNTIF($L$20:L160,"&lt;&gt;")&lt;401,4,COUNTIF($L$20:L160,"&lt;&gt;")&lt;501,5,COUNTIF($L$20:L160,"&lt;&gt;")&lt;601,6,COUNTIF($L$20:L160,"&lt;&gt;")&lt;701,7,COUNTIF($L$20:L160,"&lt;&gt;")&lt;801,8,COUNTIF($L$20:L160,"&lt;&gt;")&lt;901,9,COUNTIF($L$20:L160,"&lt;&gt;")&lt;1001,10,COUNTIF($L$20:L160,"&lt;&gt;")&lt;1101,11,COUNTIF($L$20:L160,"&lt;&gt;")&lt;1201,12,COUNTIF($L$20:L160,"&lt;&gt;")&lt;1301,13,COUNTIF($L$20:L160,"&lt;&gt;")&lt;1401,14,COUNTIF($L$20:L160,"&lt;&gt;")&lt;1501,15,COUNTIF($L$20:L160,"&lt;&gt;")&lt;1601,16,COUNTIF($L$20:L160,"&lt;&gt;")&lt;1701,17,COUNTIF($L$20:L160,"&lt;&gt;")&lt;1801,18,COUNTIF($L$20:L160,"&lt;&gt;")&lt;1901,19,COUNTIF($L$20:L160,"&lt;&gt;")&lt;2001,20,COUNTIF($L$20:L160,"&lt;&gt;")&lt;2101,21,COUNTIF($L$20:L160,"&lt;&gt;")&lt;2201,22,COUNTIF($L$20:L160,"&lt;&gt;")&lt;2301,23,COUNTIF($L$20:L160,"&lt;&gt;")&lt;2401,24,COUNTIF($L$20:L160,"&lt;&gt;")&lt;2501,25,COUNTIF($L$20:L160,"&lt;&gt;")&lt;2601,26,COUNTIF($L$20:L160,"&lt;&gt;")&lt;2701,27,COUNTIF($L$20:L160,"&lt;&gt;")&lt;2801,28,COUNTIF($L$20:L160,"&lt;&gt;")&lt;2901,29,COUNTIF($L$20:L160,"&lt;&gt;")&lt;3001,30),"")</f>
        <v/>
      </c>
      <c r="AM160" t="str">
        <f t="shared" si="10"/>
        <v/>
      </c>
      <c r="AN160" t="str">
        <f t="shared" si="14"/>
        <v/>
      </c>
      <c r="AP160" t="str">
        <f t="shared" si="13"/>
        <v/>
      </c>
      <c r="AQ160" t="str">
        <f>IF(AO160="","",COUNTIFS(AM160:$AM$3019,AO160))</f>
        <v/>
      </c>
    </row>
    <row r="161" spans="1:43" x14ac:dyDescent="0.25">
      <c r="A161" s="6" t="str">
        <f>IF(COUNT($A$20:A160)&lt;&gt;$B$4,IF(A160="","",A160+1),"")</f>
        <v/>
      </c>
      <c r="B161" s="3"/>
      <c r="C161" s="3"/>
      <c r="D161" s="122"/>
      <c r="E161" s="3"/>
      <c r="F161" s="3"/>
      <c r="G161" s="3"/>
      <c r="H161" s="3"/>
      <c r="I161" s="120"/>
      <c r="J161" s="3"/>
      <c r="K161" s="119" t="str" cm="1">
        <f t="array" ref="K161">IF(OR($J$14 = "A",$J$14 = "B",$J$14 = "C"),IF(I161="","",IF(LEN(I161)&gt;2,_xlfn.IFS(ISNUMBER(SEARCH("_",I161)),I161,ISNUMBER(SEARCH(", ",I161)),SUBSTITUTE(I161,", ","_"),ISNUMBER(SEARCH("/ ",I161)),SUBSTITUTE(I161,"/ ","_"),ISNUMBER(SEARCH(",",I161)),SUBSTITUTE(I161,",","_"),ISNUMBER(SEARCH("/",I161)),SUBSTITUTE(I161,"/","_"),ISNUMBER(SEARCH("",I161)),I161),I161)),IF(OR($J$14 = "J",$J$14 = "K"),"",IF(D161="","",IF(LEN(D161)&gt;2,_xlfn.IFS(ISNUMBER(SEARCH("_",D161)),D161,ISNUMBER(SEARCH(", ",D161)),SUBSTITUTE(D161,", ","_"),ISNUMBER(SEARCH("/ ",D161)),SUBSTITUTE(D161,"/ ","_"),ISNUMBER(SEARCH(",",D161)),SUBSTITUTE(D161,",","_"),ISNUMBER(SEARCH("/",D161)),SUBSTITUTE(D161,"/","_"),ISNUMBER(SEARCH("",D161)),D161),D161))))</f>
        <v/>
      </c>
      <c r="L161" s="1"/>
      <c r="M161" s="1" t="str">
        <f t="shared" si="11"/>
        <v/>
      </c>
      <c r="N161" s="94" t="str">
        <f>IF($L161="None","",IF(ISERROR(VLOOKUP($L161,Info!$B$4:$B$266,1,FALSE)),"",VLOOKUP($L161,Info!$B$4:$L$266,5,FALSE)))</f>
        <v/>
      </c>
      <c r="O161" s="94" t="str">
        <f>IF(K161="","",IF(AND($J$12&lt;&gt;"ABC",N161="3"),"BAC",IF(N161="3","ABC",IF($J$12&lt;&gt;"ABC",IF($J$10="Standard",VLOOKUP(K161,Info!$BE$4:$BF$481,2,FALSE),VLOOKUP(K161,Info!$BI$4:$BJ$482,2,FALSE)),IF($J$10="Standard",VLOOKUP(K161,Info!$AG$4:$AH$2994,2,FALSE),VLOOKUP(K161,Info!$AK$4:$AL$2997,2,FALSE))))))</f>
        <v/>
      </c>
      <c r="P161" s="94" t="str">
        <f>IF($L161="None","",IF(ISERROR(VLOOKUP($L161,Info!$B$4:$B$266,1,FALSE)),"",VLOOKUP($L161,Info!$B$4:$L$266,3,FALSE)))</f>
        <v/>
      </c>
      <c r="Q161" s="96" t="str">
        <f>IF($L161="None","",IF(ISERROR(VLOOKUP($L161,Info!$B$4:$B$266,1,FALSE)),"",VLOOKUP($L161,Info!$B$4:$L$266,4,FALSE)))</f>
        <v/>
      </c>
      <c r="R161" s="1"/>
      <c r="S161" s="6" t="str">
        <f t="shared" si="12"/>
        <v/>
      </c>
      <c r="T161" s="6" t="str">
        <f>IF($L161="None","",IF(ISERROR(VLOOKUP($L161,Info!$B$4:$B$266,1,FALSE)),"",VLOOKUP($L161,Info!$B$4:$L$266,11,FALSE)))</f>
        <v/>
      </c>
      <c r="U161" s="1"/>
      <c r="V161" s="1"/>
      <c r="W161" s="1"/>
      <c r="X161" s="1" t="str">
        <f>IF($L161="None","",IF(ISERROR(VLOOKUP($L161,Info!$B$4:$B$266,1,FALSE)),"",IF(OR(W161="Metallic Liquid Tight",W161="Non-Metallic Liquid Tight",W161="LSZH",W161="Greenfield"),VLOOKUP($L161,Info!$B$4:$L$266,7,FALSE),"N/A")))</f>
        <v/>
      </c>
      <c r="Y161" s="1"/>
      <c r="Z161" s="96" t="str">
        <f>IF($L161="None","",IF(ISERROR(VLOOKUP($L161,Info!$B$4:$B$266,1,FALSE)),"",VLOOKUP($L161,Info!$B$4:$L$266,9,FALSE)))</f>
        <v/>
      </c>
      <c r="AA161" s="96" t="str">
        <f>IF($L161="None","",IF(ISERROR(VLOOKUP($L161,Info!$B$4:$B$266,1,FALSE)),"",VLOOKUP($L161,Info!$B$4:$L$266,8,FALSE)))</f>
        <v/>
      </c>
      <c r="AB161" s="96" t="str">
        <f>IF($L161="None","",IF(ISERROR(VLOOKUP($L161,Info!$B$4:$B$266,1,FALSE)),"",VLOOKUP($L161,Info!$B$4:$L$266,10,FALSE)))</f>
        <v/>
      </c>
      <c r="AC161" s="1" t="str">
        <f>IF(W161="SO Cable","Black,White",IF(O161="","",IF(P161="","",IF($J$12&lt;&gt;"ABC",IF(P161&lt;="250",VLOOKUP(O161,Info!$AZ$4:$BB$22,3,FALSE),VLOOKUP(O161,Info!$AZ$23:$BB$39,3,FALSE)),IF(P161&lt;="250",VLOOKUP(O161,Info!$AO$4:$AQ$22,3,FALSE),VLOOKUP(O161,Info!$AO$23:$AP$39,3,FALSE))))))</f>
        <v/>
      </c>
      <c r="AD161" s="1"/>
      <c r="AE161" s="1" t="str">
        <f>IF($L161="None","",IF(ISERROR(VLOOKUP($L161,Info!$B$4:$B$266,1,FALSE)),"",VLOOKUP($L161,Info!$B$4:$L$266,4,FALSE)))</f>
        <v/>
      </c>
      <c r="AF161" s="1" t="str">
        <f>IF($L161="None","",IF(ISERROR(VLOOKUP($L161,Info!$B$4:$B$266,1,FALSE)),"",VLOOKUP($L161,Info!$B$4:$L$266,6,FALSE)))</f>
        <v/>
      </c>
      <c r="AG161" s="1"/>
      <c r="AH161" s="33" t="str" cm="1">
        <f t="array" ref="AH161">IF(AND(L161&lt;&gt;"",O161&lt;&gt;"",R161:S161&lt;&gt;"",W161:X161&lt;&gt;"",Z161:AA161&lt;&gt;"",AC161&lt;&gt;""),"Good","Bad")</f>
        <v>Bad</v>
      </c>
      <c r="AL161" t="str" cm="1">
        <f t="array" ref="AL161">IF(R161&gt;0,_xlfn.IFS(COUNTIF($L$20:L161,"&lt;&gt;")&lt;101,1,COUNTIF($L$20:L161,"&lt;&gt;")&lt;201,2,COUNTIF($L$20:L161,"&lt;&gt;")&lt;301,3,COUNTIF($L$20:L161,"&lt;&gt;")&lt;401,4,COUNTIF($L$20:L161,"&lt;&gt;")&lt;501,5,COUNTIF($L$20:L161,"&lt;&gt;")&lt;601,6,COUNTIF($L$20:L161,"&lt;&gt;")&lt;701,7,COUNTIF($L$20:L161,"&lt;&gt;")&lt;801,8,COUNTIF($L$20:L161,"&lt;&gt;")&lt;901,9,COUNTIF($L$20:L161,"&lt;&gt;")&lt;1001,10,COUNTIF($L$20:L161,"&lt;&gt;")&lt;1101,11,COUNTIF($L$20:L161,"&lt;&gt;")&lt;1201,12,COUNTIF($L$20:L161,"&lt;&gt;")&lt;1301,13,COUNTIF($L$20:L161,"&lt;&gt;")&lt;1401,14,COUNTIF($L$20:L161,"&lt;&gt;")&lt;1501,15,COUNTIF($L$20:L161,"&lt;&gt;")&lt;1601,16,COUNTIF($L$20:L161,"&lt;&gt;")&lt;1701,17,COUNTIF($L$20:L161,"&lt;&gt;")&lt;1801,18,COUNTIF($L$20:L161,"&lt;&gt;")&lt;1901,19,COUNTIF($L$20:L161,"&lt;&gt;")&lt;2001,20,COUNTIF($L$20:L161,"&lt;&gt;")&lt;2101,21,COUNTIF($L$20:L161,"&lt;&gt;")&lt;2201,22,COUNTIF($L$20:L161,"&lt;&gt;")&lt;2301,23,COUNTIF($L$20:L161,"&lt;&gt;")&lt;2401,24,COUNTIF($L$20:L161,"&lt;&gt;")&lt;2501,25,COUNTIF($L$20:L161,"&lt;&gt;")&lt;2601,26,COUNTIF($L$20:L161,"&lt;&gt;")&lt;2701,27,COUNTIF($L$20:L161,"&lt;&gt;")&lt;2801,28,COUNTIF($L$20:L161,"&lt;&gt;")&lt;2901,29,COUNTIF($L$20:L161,"&lt;&gt;")&lt;3001,30),"")</f>
        <v/>
      </c>
      <c r="AM161" t="str">
        <f t="shared" si="10"/>
        <v/>
      </c>
      <c r="AN161" t="str">
        <f t="shared" si="14"/>
        <v/>
      </c>
      <c r="AP161" t="str">
        <f t="shared" si="13"/>
        <v/>
      </c>
      <c r="AQ161" t="str">
        <f>IF(AO161="","",COUNTIFS(AM161:$AM$3019,AO161))</f>
        <v/>
      </c>
    </row>
    <row r="162" spans="1:43" x14ac:dyDescent="0.25">
      <c r="A162" s="6" t="str">
        <f>IF(COUNT($A$20:A161)&lt;&gt;$B$4,IF(A161="","",A161+1),"")</f>
        <v/>
      </c>
      <c r="B162" s="3"/>
      <c r="C162" s="3"/>
      <c r="D162" s="122"/>
      <c r="E162" s="3"/>
      <c r="F162" s="3"/>
      <c r="G162" s="3"/>
      <c r="H162" s="3"/>
      <c r="I162" s="120"/>
      <c r="J162" s="3"/>
      <c r="K162" s="119" t="str" cm="1">
        <f t="array" ref="K162">IF(OR($J$14 = "A",$J$14 = "B",$J$14 = "C"),IF(I162="","",IF(LEN(I162)&gt;2,_xlfn.IFS(ISNUMBER(SEARCH("_",I162)),I162,ISNUMBER(SEARCH(", ",I162)),SUBSTITUTE(I162,", ","_"),ISNUMBER(SEARCH("/ ",I162)),SUBSTITUTE(I162,"/ ","_"),ISNUMBER(SEARCH(",",I162)),SUBSTITUTE(I162,",","_"),ISNUMBER(SEARCH("/",I162)),SUBSTITUTE(I162,"/","_"),ISNUMBER(SEARCH("",I162)),I162),I162)),IF(OR($J$14 = "J",$J$14 = "K"),"",IF(D162="","",IF(LEN(D162)&gt;2,_xlfn.IFS(ISNUMBER(SEARCH("_",D162)),D162,ISNUMBER(SEARCH(", ",D162)),SUBSTITUTE(D162,", ","_"),ISNUMBER(SEARCH("/ ",D162)),SUBSTITUTE(D162,"/ ","_"),ISNUMBER(SEARCH(",",D162)),SUBSTITUTE(D162,",","_"),ISNUMBER(SEARCH("/",D162)),SUBSTITUTE(D162,"/","_"),ISNUMBER(SEARCH("",D162)),D162),D162))))</f>
        <v/>
      </c>
      <c r="L162" s="1"/>
      <c r="M162" s="1" t="str">
        <f t="shared" si="11"/>
        <v/>
      </c>
      <c r="N162" s="94" t="str">
        <f>IF($L162="None","",IF(ISERROR(VLOOKUP($L162,Info!$B$4:$B$266,1,FALSE)),"",VLOOKUP($L162,Info!$B$4:$L$266,5,FALSE)))</f>
        <v/>
      </c>
      <c r="O162" s="94" t="str">
        <f>IF(K162="","",IF(AND($J$12&lt;&gt;"ABC",N162="3"),"BAC",IF(N162="3","ABC",IF($J$12&lt;&gt;"ABC",IF($J$10="Standard",VLOOKUP(K162,Info!$BE$4:$BF$481,2,FALSE),VLOOKUP(K162,Info!$BI$4:$BJ$482,2,FALSE)),IF($J$10="Standard",VLOOKUP(K162,Info!$AG$4:$AH$2994,2,FALSE),VLOOKUP(K162,Info!$AK$4:$AL$2997,2,FALSE))))))</f>
        <v/>
      </c>
      <c r="P162" s="94" t="str">
        <f>IF($L162="None","",IF(ISERROR(VLOOKUP($L162,Info!$B$4:$B$266,1,FALSE)),"",VLOOKUP($L162,Info!$B$4:$L$266,3,FALSE)))</f>
        <v/>
      </c>
      <c r="Q162" s="96" t="str">
        <f>IF($L162="None","",IF(ISERROR(VLOOKUP($L162,Info!$B$4:$B$266,1,FALSE)),"",VLOOKUP($L162,Info!$B$4:$L$266,4,FALSE)))</f>
        <v/>
      </c>
      <c r="R162" s="1"/>
      <c r="S162" s="6" t="str">
        <f t="shared" si="12"/>
        <v/>
      </c>
      <c r="T162" s="6" t="str">
        <f>IF($L162="None","",IF(ISERROR(VLOOKUP($L162,Info!$B$4:$B$266,1,FALSE)),"",VLOOKUP($L162,Info!$B$4:$L$266,11,FALSE)))</f>
        <v/>
      </c>
      <c r="U162" s="1"/>
      <c r="V162" s="1"/>
      <c r="W162" s="1"/>
      <c r="X162" s="1" t="str">
        <f>IF($L162="None","",IF(ISERROR(VLOOKUP($L162,Info!$B$4:$B$266,1,FALSE)),"",IF(OR(W162="Metallic Liquid Tight",W162="Non-Metallic Liquid Tight",W162="LSZH",W162="Greenfield"),VLOOKUP($L162,Info!$B$4:$L$266,7,FALSE),"N/A")))</f>
        <v/>
      </c>
      <c r="Y162" s="1"/>
      <c r="Z162" s="96" t="str">
        <f>IF($L162="None","",IF(ISERROR(VLOOKUP($L162,Info!$B$4:$B$266,1,FALSE)),"",VLOOKUP($L162,Info!$B$4:$L$266,9,FALSE)))</f>
        <v/>
      </c>
      <c r="AA162" s="96" t="str">
        <f>IF($L162="None","",IF(ISERROR(VLOOKUP($L162,Info!$B$4:$B$266,1,FALSE)),"",VLOOKUP($L162,Info!$B$4:$L$266,8,FALSE)))</f>
        <v/>
      </c>
      <c r="AB162" s="96" t="str">
        <f>IF($L162="None","",IF(ISERROR(VLOOKUP($L162,Info!$B$4:$B$266,1,FALSE)),"",VLOOKUP($L162,Info!$B$4:$L$266,10,FALSE)))</f>
        <v/>
      </c>
      <c r="AC162" s="1" t="str">
        <f>IF(W162="SO Cable","Black,White",IF(O162="","",IF(P162="","",IF($J$12&lt;&gt;"ABC",IF(P162&lt;="250",VLOOKUP(O162,Info!$AZ$4:$BB$22,3,FALSE),VLOOKUP(O162,Info!$AZ$23:$BB$39,3,FALSE)),IF(P162&lt;="250",VLOOKUP(O162,Info!$AO$4:$AQ$22,3,FALSE),VLOOKUP(O162,Info!$AO$23:$AP$39,3,FALSE))))))</f>
        <v/>
      </c>
      <c r="AD162" s="1"/>
      <c r="AE162" s="1" t="str">
        <f>IF($L162="None","",IF(ISERROR(VLOOKUP($L162,Info!$B$4:$B$266,1,FALSE)),"",VLOOKUP($L162,Info!$B$4:$L$266,4,FALSE)))</f>
        <v/>
      </c>
      <c r="AF162" s="1" t="str">
        <f>IF($L162="None","",IF(ISERROR(VLOOKUP($L162,Info!$B$4:$B$266,1,FALSE)),"",VLOOKUP($L162,Info!$B$4:$L$266,6,FALSE)))</f>
        <v/>
      </c>
      <c r="AG162" s="1"/>
      <c r="AH162" s="33" t="str" cm="1">
        <f t="array" ref="AH162">IF(AND(L162&lt;&gt;"",O162&lt;&gt;"",R162:S162&lt;&gt;"",W162:X162&lt;&gt;"",Z162:AA162&lt;&gt;"",AC162&lt;&gt;""),"Good","Bad")</f>
        <v>Bad</v>
      </c>
      <c r="AL162" t="str" cm="1">
        <f t="array" ref="AL162">IF(R162&gt;0,_xlfn.IFS(COUNTIF($L$20:L162,"&lt;&gt;")&lt;101,1,COUNTIF($L$20:L162,"&lt;&gt;")&lt;201,2,COUNTIF($L$20:L162,"&lt;&gt;")&lt;301,3,COUNTIF($L$20:L162,"&lt;&gt;")&lt;401,4,COUNTIF($L$20:L162,"&lt;&gt;")&lt;501,5,COUNTIF($L$20:L162,"&lt;&gt;")&lt;601,6,COUNTIF($L$20:L162,"&lt;&gt;")&lt;701,7,COUNTIF($L$20:L162,"&lt;&gt;")&lt;801,8,COUNTIF($L$20:L162,"&lt;&gt;")&lt;901,9,COUNTIF($L$20:L162,"&lt;&gt;")&lt;1001,10,COUNTIF($L$20:L162,"&lt;&gt;")&lt;1101,11,COUNTIF($L$20:L162,"&lt;&gt;")&lt;1201,12,COUNTIF($L$20:L162,"&lt;&gt;")&lt;1301,13,COUNTIF($L$20:L162,"&lt;&gt;")&lt;1401,14,COUNTIF($L$20:L162,"&lt;&gt;")&lt;1501,15,COUNTIF($L$20:L162,"&lt;&gt;")&lt;1601,16,COUNTIF($L$20:L162,"&lt;&gt;")&lt;1701,17,COUNTIF($L$20:L162,"&lt;&gt;")&lt;1801,18,COUNTIF($L$20:L162,"&lt;&gt;")&lt;1901,19,COUNTIF($L$20:L162,"&lt;&gt;")&lt;2001,20,COUNTIF($L$20:L162,"&lt;&gt;")&lt;2101,21,COUNTIF($L$20:L162,"&lt;&gt;")&lt;2201,22,COUNTIF($L$20:L162,"&lt;&gt;")&lt;2301,23,COUNTIF($L$20:L162,"&lt;&gt;")&lt;2401,24,COUNTIF($L$20:L162,"&lt;&gt;")&lt;2501,25,COUNTIF($L$20:L162,"&lt;&gt;")&lt;2601,26,COUNTIF($L$20:L162,"&lt;&gt;")&lt;2701,27,COUNTIF($L$20:L162,"&lt;&gt;")&lt;2801,28,COUNTIF($L$20:L162,"&lt;&gt;")&lt;2901,29,COUNTIF($L$20:L162,"&lt;&gt;")&lt;3001,30),"")</f>
        <v/>
      </c>
      <c r="AM162" t="str">
        <f t="shared" si="10"/>
        <v/>
      </c>
      <c r="AN162" t="str">
        <f t="shared" si="14"/>
        <v/>
      </c>
      <c r="AP162" t="str">
        <f t="shared" si="13"/>
        <v/>
      </c>
      <c r="AQ162" t="str">
        <f>IF(AO162="","",COUNTIFS(AM162:$AM$3019,AO162))</f>
        <v/>
      </c>
    </row>
    <row r="163" spans="1:43" x14ac:dyDescent="0.25">
      <c r="A163" s="6" t="str">
        <f>IF(COUNT($A$20:A162)&lt;&gt;$B$4,IF(A162="","",A162+1),"")</f>
        <v/>
      </c>
      <c r="B163" s="3"/>
      <c r="C163" s="3"/>
      <c r="D163" s="122"/>
      <c r="E163" s="3"/>
      <c r="F163" s="3"/>
      <c r="G163" s="3"/>
      <c r="H163" s="3"/>
      <c r="I163" s="120"/>
      <c r="J163" s="3"/>
      <c r="K163" s="119" t="str" cm="1">
        <f t="array" ref="K163">IF(OR($J$14 = "A",$J$14 = "B",$J$14 = "C"),IF(I163="","",IF(LEN(I163)&gt;2,_xlfn.IFS(ISNUMBER(SEARCH("_",I163)),I163,ISNUMBER(SEARCH(", ",I163)),SUBSTITUTE(I163,", ","_"),ISNUMBER(SEARCH("/ ",I163)),SUBSTITUTE(I163,"/ ","_"),ISNUMBER(SEARCH(",",I163)),SUBSTITUTE(I163,",","_"),ISNUMBER(SEARCH("/",I163)),SUBSTITUTE(I163,"/","_"),ISNUMBER(SEARCH("",I163)),I163),I163)),IF(OR($J$14 = "J",$J$14 = "K"),"",IF(D163="","",IF(LEN(D163)&gt;2,_xlfn.IFS(ISNUMBER(SEARCH("_",D163)),D163,ISNUMBER(SEARCH(", ",D163)),SUBSTITUTE(D163,", ","_"),ISNUMBER(SEARCH("/ ",D163)),SUBSTITUTE(D163,"/ ","_"),ISNUMBER(SEARCH(",",D163)),SUBSTITUTE(D163,",","_"),ISNUMBER(SEARCH("/",D163)),SUBSTITUTE(D163,"/","_"),ISNUMBER(SEARCH("",D163)),D163),D163))))</f>
        <v/>
      </c>
      <c r="L163" s="1"/>
      <c r="M163" s="1" t="str">
        <f t="shared" si="11"/>
        <v/>
      </c>
      <c r="N163" s="94" t="str">
        <f>IF($L163="None","",IF(ISERROR(VLOOKUP($L163,Info!$B$4:$B$266,1,FALSE)),"",VLOOKUP($L163,Info!$B$4:$L$266,5,FALSE)))</f>
        <v/>
      </c>
      <c r="O163" s="94" t="str">
        <f>IF(K163="","",IF(AND($J$12&lt;&gt;"ABC",N163="3"),"BAC",IF(N163="3","ABC",IF($J$12&lt;&gt;"ABC",IF($J$10="Standard",VLOOKUP(K163,Info!$BE$4:$BF$481,2,FALSE),VLOOKUP(K163,Info!$BI$4:$BJ$482,2,FALSE)),IF($J$10="Standard",VLOOKUP(K163,Info!$AG$4:$AH$2994,2,FALSE),VLOOKUP(K163,Info!$AK$4:$AL$2997,2,FALSE))))))</f>
        <v/>
      </c>
      <c r="P163" s="94" t="str">
        <f>IF($L163="None","",IF(ISERROR(VLOOKUP($L163,Info!$B$4:$B$266,1,FALSE)),"",VLOOKUP($L163,Info!$B$4:$L$266,3,FALSE)))</f>
        <v/>
      </c>
      <c r="Q163" s="96" t="str">
        <f>IF($L163="None","",IF(ISERROR(VLOOKUP($L163,Info!$B$4:$B$266,1,FALSE)),"",VLOOKUP($L163,Info!$B$4:$L$266,4,FALSE)))</f>
        <v/>
      </c>
      <c r="R163" s="1"/>
      <c r="S163" s="6" t="str">
        <f t="shared" si="12"/>
        <v/>
      </c>
      <c r="T163" s="6" t="str">
        <f>IF($L163="None","",IF(ISERROR(VLOOKUP($L163,Info!$B$4:$B$266,1,FALSE)),"",VLOOKUP($L163,Info!$B$4:$L$266,11,FALSE)))</f>
        <v/>
      </c>
      <c r="U163" s="1"/>
      <c r="V163" s="1"/>
      <c r="W163" s="1"/>
      <c r="X163" s="1" t="str">
        <f>IF($L163="None","",IF(ISERROR(VLOOKUP($L163,Info!$B$4:$B$266,1,FALSE)),"",IF(OR(W163="Metallic Liquid Tight",W163="Non-Metallic Liquid Tight",W163="LSZH",W163="Greenfield"),VLOOKUP($L163,Info!$B$4:$L$266,7,FALSE),"N/A")))</f>
        <v/>
      </c>
      <c r="Y163" s="1"/>
      <c r="Z163" s="96" t="str">
        <f>IF($L163="None","",IF(ISERROR(VLOOKUP($L163,Info!$B$4:$B$266,1,FALSE)),"",VLOOKUP($L163,Info!$B$4:$L$266,9,FALSE)))</f>
        <v/>
      </c>
      <c r="AA163" s="96" t="str">
        <f>IF($L163="None","",IF(ISERROR(VLOOKUP($L163,Info!$B$4:$B$266,1,FALSE)),"",VLOOKUP($L163,Info!$B$4:$L$266,8,FALSE)))</f>
        <v/>
      </c>
      <c r="AB163" s="96" t="str">
        <f>IF($L163="None","",IF(ISERROR(VLOOKUP($L163,Info!$B$4:$B$266,1,FALSE)),"",VLOOKUP($L163,Info!$B$4:$L$266,10,FALSE)))</f>
        <v/>
      </c>
      <c r="AC163" s="1" t="str">
        <f>IF(W163="SO Cable","Black,White",IF(O163="","",IF(P163="","",IF($J$12&lt;&gt;"ABC",IF(P163&lt;="250",VLOOKUP(O163,Info!$AZ$4:$BB$22,3,FALSE),VLOOKUP(O163,Info!$AZ$23:$BB$39,3,FALSE)),IF(P163&lt;="250",VLOOKUP(O163,Info!$AO$4:$AQ$22,3,FALSE),VLOOKUP(O163,Info!$AO$23:$AP$39,3,FALSE))))))</f>
        <v/>
      </c>
      <c r="AD163" s="1"/>
      <c r="AE163" s="1" t="str">
        <f>IF($L163="None","",IF(ISERROR(VLOOKUP($L163,Info!$B$4:$B$266,1,FALSE)),"",VLOOKUP($L163,Info!$B$4:$L$266,4,FALSE)))</f>
        <v/>
      </c>
      <c r="AF163" s="1" t="str">
        <f>IF($L163="None","",IF(ISERROR(VLOOKUP($L163,Info!$B$4:$B$266,1,FALSE)),"",VLOOKUP($L163,Info!$B$4:$L$266,6,FALSE)))</f>
        <v/>
      </c>
      <c r="AG163" s="1"/>
      <c r="AH163" s="33" t="str" cm="1">
        <f t="array" ref="AH163">IF(AND(L163&lt;&gt;"",O163&lt;&gt;"",R163:S163&lt;&gt;"",W163:X163&lt;&gt;"",Z163:AA163&lt;&gt;"",AC163&lt;&gt;""),"Good","Bad")</f>
        <v>Bad</v>
      </c>
      <c r="AL163" t="str" cm="1">
        <f t="array" ref="AL163">IF(R163&gt;0,_xlfn.IFS(COUNTIF($L$20:L163,"&lt;&gt;")&lt;101,1,COUNTIF($L$20:L163,"&lt;&gt;")&lt;201,2,COUNTIF($L$20:L163,"&lt;&gt;")&lt;301,3,COUNTIF($L$20:L163,"&lt;&gt;")&lt;401,4,COUNTIF($L$20:L163,"&lt;&gt;")&lt;501,5,COUNTIF($L$20:L163,"&lt;&gt;")&lt;601,6,COUNTIF($L$20:L163,"&lt;&gt;")&lt;701,7,COUNTIF($L$20:L163,"&lt;&gt;")&lt;801,8,COUNTIF($L$20:L163,"&lt;&gt;")&lt;901,9,COUNTIF($L$20:L163,"&lt;&gt;")&lt;1001,10,COUNTIF($L$20:L163,"&lt;&gt;")&lt;1101,11,COUNTIF($L$20:L163,"&lt;&gt;")&lt;1201,12,COUNTIF($L$20:L163,"&lt;&gt;")&lt;1301,13,COUNTIF($L$20:L163,"&lt;&gt;")&lt;1401,14,COUNTIF($L$20:L163,"&lt;&gt;")&lt;1501,15,COUNTIF($L$20:L163,"&lt;&gt;")&lt;1601,16,COUNTIF($L$20:L163,"&lt;&gt;")&lt;1701,17,COUNTIF($L$20:L163,"&lt;&gt;")&lt;1801,18,COUNTIF($L$20:L163,"&lt;&gt;")&lt;1901,19,COUNTIF($L$20:L163,"&lt;&gt;")&lt;2001,20,COUNTIF($L$20:L163,"&lt;&gt;")&lt;2101,21,COUNTIF($L$20:L163,"&lt;&gt;")&lt;2201,22,COUNTIF($L$20:L163,"&lt;&gt;")&lt;2301,23,COUNTIF($L$20:L163,"&lt;&gt;")&lt;2401,24,COUNTIF($L$20:L163,"&lt;&gt;")&lt;2501,25,COUNTIF($L$20:L163,"&lt;&gt;")&lt;2601,26,COUNTIF($L$20:L163,"&lt;&gt;")&lt;2701,27,COUNTIF($L$20:L163,"&lt;&gt;")&lt;2801,28,COUNTIF($L$20:L163,"&lt;&gt;")&lt;2901,29,COUNTIF($L$20:L163,"&lt;&gt;")&lt;3001,30),"")</f>
        <v/>
      </c>
      <c r="AM163" t="str">
        <f t="shared" si="10"/>
        <v/>
      </c>
      <c r="AN163" t="str">
        <f t="shared" si="14"/>
        <v/>
      </c>
      <c r="AP163" t="str">
        <f t="shared" si="13"/>
        <v/>
      </c>
      <c r="AQ163" t="str">
        <f>IF(AO163="","",COUNTIFS(AM163:$AM$3019,AO163))</f>
        <v/>
      </c>
    </row>
    <row r="164" spans="1:43" x14ac:dyDescent="0.25">
      <c r="A164" s="6" t="str">
        <f>IF(COUNT($A$20:A163)&lt;&gt;$B$4,IF(A163="","",A163+1),"")</f>
        <v/>
      </c>
      <c r="B164" s="3"/>
      <c r="C164" s="3"/>
      <c r="D164" s="122"/>
      <c r="E164" s="3"/>
      <c r="F164" s="3"/>
      <c r="G164" s="3"/>
      <c r="H164" s="3"/>
      <c r="I164" s="120"/>
      <c r="J164" s="3"/>
      <c r="K164" s="119" t="str" cm="1">
        <f t="array" ref="K164">IF(OR($J$14 = "A",$J$14 = "B",$J$14 = "C"),IF(I164="","",IF(LEN(I164)&gt;2,_xlfn.IFS(ISNUMBER(SEARCH("_",I164)),I164,ISNUMBER(SEARCH(", ",I164)),SUBSTITUTE(I164,", ","_"),ISNUMBER(SEARCH("/ ",I164)),SUBSTITUTE(I164,"/ ","_"),ISNUMBER(SEARCH(",",I164)),SUBSTITUTE(I164,",","_"),ISNUMBER(SEARCH("/",I164)),SUBSTITUTE(I164,"/","_"),ISNUMBER(SEARCH("",I164)),I164),I164)),IF(OR($J$14 = "J",$J$14 = "K"),"",IF(D164="","",IF(LEN(D164)&gt;2,_xlfn.IFS(ISNUMBER(SEARCH("_",D164)),D164,ISNUMBER(SEARCH(", ",D164)),SUBSTITUTE(D164,", ","_"),ISNUMBER(SEARCH("/ ",D164)),SUBSTITUTE(D164,"/ ","_"),ISNUMBER(SEARCH(",",D164)),SUBSTITUTE(D164,",","_"),ISNUMBER(SEARCH("/",D164)),SUBSTITUTE(D164,"/","_"),ISNUMBER(SEARCH("",D164)),D164),D164))))</f>
        <v/>
      </c>
      <c r="L164" s="1"/>
      <c r="M164" s="1" t="str">
        <f t="shared" si="11"/>
        <v/>
      </c>
      <c r="N164" s="94" t="str">
        <f>IF($L164="None","",IF(ISERROR(VLOOKUP($L164,Info!$B$4:$B$266,1,FALSE)),"",VLOOKUP($L164,Info!$B$4:$L$266,5,FALSE)))</f>
        <v/>
      </c>
      <c r="O164" s="94" t="str">
        <f>IF(K164="","",IF(AND($J$12&lt;&gt;"ABC",N164="3"),"BAC",IF(N164="3","ABC",IF($J$12&lt;&gt;"ABC",IF($J$10="Standard",VLOOKUP(K164,Info!$BE$4:$BF$481,2,FALSE),VLOOKUP(K164,Info!$BI$4:$BJ$482,2,FALSE)),IF($J$10="Standard",VLOOKUP(K164,Info!$AG$4:$AH$2994,2,FALSE),VLOOKUP(K164,Info!$AK$4:$AL$2997,2,FALSE))))))</f>
        <v/>
      </c>
      <c r="P164" s="94" t="str">
        <f>IF($L164="None","",IF(ISERROR(VLOOKUP($L164,Info!$B$4:$B$266,1,FALSE)),"",VLOOKUP($L164,Info!$B$4:$L$266,3,FALSE)))</f>
        <v/>
      </c>
      <c r="Q164" s="96" t="str">
        <f>IF($L164="None","",IF(ISERROR(VLOOKUP($L164,Info!$B$4:$B$266,1,FALSE)),"",VLOOKUP($L164,Info!$B$4:$L$266,4,FALSE)))</f>
        <v/>
      </c>
      <c r="R164" s="1"/>
      <c r="S164" s="6" t="str">
        <f t="shared" si="12"/>
        <v/>
      </c>
      <c r="T164" s="6" t="str">
        <f>IF($L164="None","",IF(ISERROR(VLOOKUP($L164,Info!$B$4:$B$266,1,FALSE)),"",VLOOKUP($L164,Info!$B$4:$L$266,11,FALSE)))</f>
        <v/>
      </c>
      <c r="U164" s="1"/>
      <c r="V164" s="1"/>
      <c r="W164" s="1"/>
      <c r="X164" s="1" t="str">
        <f>IF($L164="None","",IF(ISERROR(VLOOKUP($L164,Info!$B$4:$B$266,1,FALSE)),"",IF(OR(W164="Metallic Liquid Tight",W164="Non-Metallic Liquid Tight",W164="LSZH",W164="Greenfield"),VLOOKUP($L164,Info!$B$4:$L$266,7,FALSE),"N/A")))</f>
        <v/>
      </c>
      <c r="Y164" s="1"/>
      <c r="Z164" s="96" t="str">
        <f>IF($L164="None","",IF(ISERROR(VLOOKUP($L164,Info!$B$4:$B$266,1,FALSE)),"",VLOOKUP($L164,Info!$B$4:$L$266,9,FALSE)))</f>
        <v/>
      </c>
      <c r="AA164" s="96" t="str">
        <f>IF($L164="None","",IF(ISERROR(VLOOKUP($L164,Info!$B$4:$B$266,1,FALSE)),"",VLOOKUP($L164,Info!$B$4:$L$266,8,FALSE)))</f>
        <v/>
      </c>
      <c r="AB164" s="96" t="str">
        <f>IF($L164="None","",IF(ISERROR(VLOOKUP($L164,Info!$B$4:$B$266,1,FALSE)),"",VLOOKUP($L164,Info!$B$4:$L$266,10,FALSE)))</f>
        <v/>
      </c>
      <c r="AC164" s="1" t="str">
        <f>IF(W164="SO Cable","Black,White",IF(O164="","",IF(P164="","",IF($J$12&lt;&gt;"ABC",IF(P164&lt;="250",VLOOKUP(O164,Info!$AZ$4:$BB$22,3,FALSE),VLOOKUP(O164,Info!$AZ$23:$BB$39,3,FALSE)),IF(P164&lt;="250",VLOOKUP(O164,Info!$AO$4:$AQ$22,3,FALSE),VLOOKUP(O164,Info!$AO$23:$AP$39,3,FALSE))))))</f>
        <v/>
      </c>
      <c r="AD164" s="1"/>
      <c r="AE164" s="1" t="str">
        <f>IF($L164="None","",IF(ISERROR(VLOOKUP($L164,Info!$B$4:$B$266,1,FALSE)),"",VLOOKUP($L164,Info!$B$4:$L$266,4,FALSE)))</f>
        <v/>
      </c>
      <c r="AF164" s="1" t="str">
        <f>IF($L164="None","",IF(ISERROR(VLOOKUP($L164,Info!$B$4:$B$266,1,FALSE)),"",VLOOKUP($L164,Info!$B$4:$L$266,6,FALSE)))</f>
        <v/>
      </c>
      <c r="AG164" s="1"/>
      <c r="AH164" s="33" t="str" cm="1">
        <f t="array" ref="AH164">IF(AND(L164&lt;&gt;"",O164&lt;&gt;"",R164:S164&lt;&gt;"",W164:X164&lt;&gt;"",Z164:AA164&lt;&gt;"",AC164&lt;&gt;""),"Good","Bad")</f>
        <v>Bad</v>
      </c>
      <c r="AL164" t="str" cm="1">
        <f t="array" ref="AL164">IF(R164&gt;0,_xlfn.IFS(COUNTIF($L$20:L164,"&lt;&gt;")&lt;101,1,COUNTIF($L$20:L164,"&lt;&gt;")&lt;201,2,COUNTIF($L$20:L164,"&lt;&gt;")&lt;301,3,COUNTIF($L$20:L164,"&lt;&gt;")&lt;401,4,COUNTIF($L$20:L164,"&lt;&gt;")&lt;501,5,COUNTIF($L$20:L164,"&lt;&gt;")&lt;601,6,COUNTIF($L$20:L164,"&lt;&gt;")&lt;701,7,COUNTIF($L$20:L164,"&lt;&gt;")&lt;801,8,COUNTIF($L$20:L164,"&lt;&gt;")&lt;901,9,COUNTIF($L$20:L164,"&lt;&gt;")&lt;1001,10,COUNTIF($L$20:L164,"&lt;&gt;")&lt;1101,11,COUNTIF($L$20:L164,"&lt;&gt;")&lt;1201,12,COUNTIF($L$20:L164,"&lt;&gt;")&lt;1301,13,COUNTIF($L$20:L164,"&lt;&gt;")&lt;1401,14,COUNTIF($L$20:L164,"&lt;&gt;")&lt;1501,15,COUNTIF($L$20:L164,"&lt;&gt;")&lt;1601,16,COUNTIF($L$20:L164,"&lt;&gt;")&lt;1701,17,COUNTIF($L$20:L164,"&lt;&gt;")&lt;1801,18,COUNTIF($L$20:L164,"&lt;&gt;")&lt;1901,19,COUNTIF($L$20:L164,"&lt;&gt;")&lt;2001,20,COUNTIF($L$20:L164,"&lt;&gt;")&lt;2101,21,COUNTIF($L$20:L164,"&lt;&gt;")&lt;2201,22,COUNTIF($L$20:L164,"&lt;&gt;")&lt;2301,23,COUNTIF($L$20:L164,"&lt;&gt;")&lt;2401,24,COUNTIF($L$20:L164,"&lt;&gt;")&lt;2501,25,COUNTIF($L$20:L164,"&lt;&gt;")&lt;2601,26,COUNTIF($L$20:L164,"&lt;&gt;")&lt;2701,27,COUNTIF($L$20:L164,"&lt;&gt;")&lt;2801,28,COUNTIF($L$20:L164,"&lt;&gt;")&lt;2901,29,COUNTIF($L$20:L164,"&lt;&gt;")&lt;3001,30),"")</f>
        <v/>
      </c>
      <c r="AM164" t="str">
        <f t="shared" si="10"/>
        <v/>
      </c>
      <c r="AN164" t="str">
        <f t="shared" si="14"/>
        <v/>
      </c>
      <c r="AP164" t="str">
        <f t="shared" si="13"/>
        <v/>
      </c>
      <c r="AQ164" t="str">
        <f>IF(AO164="","",COUNTIFS(AM164:$AM$3019,AO164))</f>
        <v/>
      </c>
    </row>
    <row r="165" spans="1:43" x14ac:dyDescent="0.25">
      <c r="A165" s="6" t="str">
        <f>IF(COUNT($A$20:A164)&lt;&gt;$B$4,IF(A164="","",A164+1),"")</f>
        <v/>
      </c>
      <c r="B165" s="3"/>
      <c r="C165" s="3"/>
      <c r="D165" s="122"/>
      <c r="E165" s="3"/>
      <c r="F165" s="3"/>
      <c r="G165" s="3"/>
      <c r="H165" s="3"/>
      <c r="I165" s="120"/>
      <c r="J165" s="3"/>
      <c r="K165" s="119" t="str" cm="1">
        <f t="array" ref="K165">IF(OR($J$14 = "A",$J$14 = "B",$J$14 = "C"),IF(I165="","",IF(LEN(I165)&gt;2,_xlfn.IFS(ISNUMBER(SEARCH("_",I165)),I165,ISNUMBER(SEARCH(", ",I165)),SUBSTITUTE(I165,", ","_"),ISNUMBER(SEARCH("/ ",I165)),SUBSTITUTE(I165,"/ ","_"),ISNUMBER(SEARCH(",",I165)),SUBSTITUTE(I165,",","_"),ISNUMBER(SEARCH("/",I165)),SUBSTITUTE(I165,"/","_"),ISNUMBER(SEARCH("",I165)),I165),I165)),IF(OR($J$14 = "J",$J$14 = "K"),"",IF(D165="","",IF(LEN(D165)&gt;2,_xlfn.IFS(ISNUMBER(SEARCH("_",D165)),D165,ISNUMBER(SEARCH(", ",D165)),SUBSTITUTE(D165,", ","_"),ISNUMBER(SEARCH("/ ",D165)),SUBSTITUTE(D165,"/ ","_"),ISNUMBER(SEARCH(",",D165)),SUBSTITUTE(D165,",","_"),ISNUMBER(SEARCH("/",D165)),SUBSTITUTE(D165,"/","_"),ISNUMBER(SEARCH("",D165)),D165),D165))))</f>
        <v/>
      </c>
      <c r="L165" s="1"/>
      <c r="M165" s="1" t="str">
        <f t="shared" si="11"/>
        <v/>
      </c>
      <c r="N165" s="94" t="str">
        <f>IF($L165="None","",IF(ISERROR(VLOOKUP($L165,Info!$B$4:$B$266,1,FALSE)),"",VLOOKUP($L165,Info!$B$4:$L$266,5,FALSE)))</f>
        <v/>
      </c>
      <c r="O165" s="94" t="str">
        <f>IF(K165="","",IF(AND($J$12&lt;&gt;"ABC",N165="3"),"BAC",IF(N165="3","ABC",IF($J$12&lt;&gt;"ABC",IF($J$10="Standard",VLOOKUP(K165,Info!$BE$4:$BF$481,2,FALSE),VLOOKUP(K165,Info!$BI$4:$BJ$482,2,FALSE)),IF($J$10="Standard",VLOOKUP(K165,Info!$AG$4:$AH$2994,2,FALSE),VLOOKUP(K165,Info!$AK$4:$AL$2997,2,FALSE))))))</f>
        <v/>
      </c>
      <c r="P165" s="94" t="str">
        <f>IF($L165="None","",IF(ISERROR(VLOOKUP($L165,Info!$B$4:$B$266,1,FALSE)),"",VLOOKUP($L165,Info!$B$4:$L$266,3,FALSE)))</f>
        <v/>
      </c>
      <c r="Q165" s="96" t="str">
        <f>IF($L165="None","",IF(ISERROR(VLOOKUP($L165,Info!$B$4:$B$266,1,FALSE)),"",VLOOKUP($L165,Info!$B$4:$L$266,4,FALSE)))</f>
        <v/>
      </c>
      <c r="R165" s="1"/>
      <c r="S165" s="6" t="str">
        <f t="shared" si="12"/>
        <v/>
      </c>
      <c r="T165" s="6" t="str">
        <f>IF($L165="None","",IF(ISERROR(VLOOKUP($L165,Info!$B$4:$B$266,1,FALSE)),"",VLOOKUP($L165,Info!$B$4:$L$266,11,FALSE)))</f>
        <v/>
      </c>
      <c r="U165" s="1"/>
      <c r="V165" s="1"/>
      <c r="W165" s="1"/>
      <c r="X165" s="1" t="str">
        <f>IF($L165="None","",IF(ISERROR(VLOOKUP($L165,Info!$B$4:$B$266,1,FALSE)),"",IF(OR(W165="Metallic Liquid Tight",W165="Non-Metallic Liquid Tight",W165="LSZH",W165="Greenfield"),VLOOKUP($L165,Info!$B$4:$L$266,7,FALSE),"N/A")))</f>
        <v/>
      </c>
      <c r="Y165" s="1"/>
      <c r="Z165" s="96" t="str">
        <f>IF($L165="None","",IF(ISERROR(VLOOKUP($L165,Info!$B$4:$B$266,1,FALSE)),"",VLOOKUP($L165,Info!$B$4:$L$266,9,FALSE)))</f>
        <v/>
      </c>
      <c r="AA165" s="96" t="str">
        <f>IF($L165="None","",IF(ISERROR(VLOOKUP($L165,Info!$B$4:$B$266,1,FALSE)),"",VLOOKUP($L165,Info!$B$4:$L$266,8,FALSE)))</f>
        <v/>
      </c>
      <c r="AB165" s="96" t="str">
        <f>IF($L165="None","",IF(ISERROR(VLOOKUP($L165,Info!$B$4:$B$266,1,FALSE)),"",VLOOKUP($L165,Info!$B$4:$L$266,10,FALSE)))</f>
        <v/>
      </c>
      <c r="AC165" s="1" t="str">
        <f>IF(W165="SO Cable","Black,White",IF(O165="","",IF(P165="","",IF($J$12&lt;&gt;"ABC",IF(P165&lt;="250",VLOOKUP(O165,Info!$AZ$4:$BB$22,3,FALSE),VLOOKUP(O165,Info!$AZ$23:$BB$39,3,FALSE)),IF(P165&lt;="250",VLOOKUP(O165,Info!$AO$4:$AQ$22,3,FALSE),VLOOKUP(O165,Info!$AO$23:$AP$39,3,FALSE))))))</f>
        <v/>
      </c>
      <c r="AD165" s="1"/>
      <c r="AE165" s="1" t="str">
        <f>IF($L165="None","",IF(ISERROR(VLOOKUP($L165,Info!$B$4:$B$266,1,FALSE)),"",VLOOKUP($L165,Info!$B$4:$L$266,4,FALSE)))</f>
        <v/>
      </c>
      <c r="AF165" s="1" t="str">
        <f>IF($L165="None","",IF(ISERROR(VLOOKUP($L165,Info!$B$4:$B$266,1,FALSE)),"",VLOOKUP($L165,Info!$B$4:$L$266,6,FALSE)))</f>
        <v/>
      </c>
      <c r="AG165" s="1"/>
      <c r="AH165" s="33" t="str" cm="1">
        <f t="array" ref="AH165">IF(AND(L165&lt;&gt;"",O165&lt;&gt;"",R165:S165&lt;&gt;"",W165:X165&lt;&gt;"",Z165:AA165&lt;&gt;"",AC165&lt;&gt;""),"Good","Bad")</f>
        <v>Bad</v>
      </c>
      <c r="AL165" t="str" cm="1">
        <f t="array" ref="AL165">IF(R165&gt;0,_xlfn.IFS(COUNTIF($L$20:L165,"&lt;&gt;")&lt;101,1,COUNTIF($L$20:L165,"&lt;&gt;")&lt;201,2,COUNTIF($L$20:L165,"&lt;&gt;")&lt;301,3,COUNTIF($L$20:L165,"&lt;&gt;")&lt;401,4,COUNTIF($L$20:L165,"&lt;&gt;")&lt;501,5,COUNTIF($L$20:L165,"&lt;&gt;")&lt;601,6,COUNTIF($L$20:L165,"&lt;&gt;")&lt;701,7,COUNTIF($L$20:L165,"&lt;&gt;")&lt;801,8,COUNTIF($L$20:L165,"&lt;&gt;")&lt;901,9,COUNTIF($L$20:L165,"&lt;&gt;")&lt;1001,10,COUNTIF($L$20:L165,"&lt;&gt;")&lt;1101,11,COUNTIF($L$20:L165,"&lt;&gt;")&lt;1201,12,COUNTIF($L$20:L165,"&lt;&gt;")&lt;1301,13,COUNTIF($L$20:L165,"&lt;&gt;")&lt;1401,14,COUNTIF($L$20:L165,"&lt;&gt;")&lt;1501,15,COUNTIF($L$20:L165,"&lt;&gt;")&lt;1601,16,COUNTIF($L$20:L165,"&lt;&gt;")&lt;1701,17,COUNTIF($L$20:L165,"&lt;&gt;")&lt;1801,18,COUNTIF($L$20:L165,"&lt;&gt;")&lt;1901,19,COUNTIF($L$20:L165,"&lt;&gt;")&lt;2001,20,COUNTIF($L$20:L165,"&lt;&gt;")&lt;2101,21,COUNTIF($L$20:L165,"&lt;&gt;")&lt;2201,22,COUNTIF($L$20:L165,"&lt;&gt;")&lt;2301,23,COUNTIF($L$20:L165,"&lt;&gt;")&lt;2401,24,COUNTIF($L$20:L165,"&lt;&gt;")&lt;2501,25,COUNTIF($L$20:L165,"&lt;&gt;")&lt;2601,26,COUNTIF($L$20:L165,"&lt;&gt;")&lt;2701,27,COUNTIF($L$20:L165,"&lt;&gt;")&lt;2801,28,COUNTIF($L$20:L165,"&lt;&gt;")&lt;2901,29,COUNTIF($L$20:L165,"&lt;&gt;")&lt;3001,30),"")</f>
        <v/>
      </c>
      <c r="AM165" t="str">
        <f t="shared" si="10"/>
        <v/>
      </c>
      <c r="AN165" t="str">
        <f t="shared" si="14"/>
        <v/>
      </c>
      <c r="AP165" t="str">
        <f t="shared" si="13"/>
        <v/>
      </c>
      <c r="AQ165" t="str">
        <f>IF(AO165="","",COUNTIFS(AM165:$AM$3019,AO165))</f>
        <v/>
      </c>
    </row>
    <row r="166" spans="1:43" x14ac:dyDescent="0.25">
      <c r="A166" s="6" t="str">
        <f>IF(COUNT($A$20:A165)&lt;&gt;$B$4,IF(A165="","",A165+1),"")</f>
        <v/>
      </c>
      <c r="B166" s="3"/>
      <c r="C166" s="3"/>
      <c r="D166" s="122"/>
      <c r="E166" s="3"/>
      <c r="F166" s="3"/>
      <c r="G166" s="3"/>
      <c r="H166" s="3"/>
      <c r="I166" s="120"/>
      <c r="J166" s="3"/>
      <c r="K166" s="119" t="str" cm="1">
        <f t="array" ref="K166">IF(OR($J$14 = "A",$J$14 = "B",$J$14 = "C"),IF(I166="","",IF(LEN(I166)&gt;2,_xlfn.IFS(ISNUMBER(SEARCH("_",I166)),I166,ISNUMBER(SEARCH(", ",I166)),SUBSTITUTE(I166,", ","_"),ISNUMBER(SEARCH("/ ",I166)),SUBSTITUTE(I166,"/ ","_"),ISNUMBER(SEARCH(",",I166)),SUBSTITUTE(I166,",","_"),ISNUMBER(SEARCH("/",I166)),SUBSTITUTE(I166,"/","_"),ISNUMBER(SEARCH("",I166)),I166),I166)),IF(OR($J$14 = "J",$J$14 = "K"),"",IF(D166="","",IF(LEN(D166)&gt;2,_xlfn.IFS(ISNUMBER(SEARCH("_",D166)),D166,ISNUMBER(SEARCH(", ",D166)),SUBSTITUTE(D166,", ","_"),ISNUMBER(SEARCH("/ ",D166)),SUBSTITUTE(D166,"/ ","_"),ISNUMBER(SEARCH(",",D166)),SUBSTITUTE(D166,",","_"),ISNUMBER(SEARCH("/",D166)),SUBSTITUTE(D166,"/","_"),ISNUMBER(SEARCH("",D166)),D166),D166))))</f>
        <v/>
      </c>
      <c r="L166" s="1"/>
      <c r="M166" s="1" t="str">
        <f t="shared" si="11"/>
        <v/>
      </c>
      <c r="N166" s="94" t="str">
        <f>IF($L166="None","",IF(ISERROR(VLOOKUP($L166,Info!$B$4:$B$266,1,FALSE)),"",VLOOKUP($L166,Info!$B$4:$L$266,5,FALSE)))</f>
        <v/>
      </c>
      <c r="O166" s="94" t="str">
        <f>IF(K166="","",IF(AND($J$12&lt;&gt;"ABC",N166="3"),"BAC",IF(N166="3","ABC",IF($J$12&lt;&gt;"ABC",IF($J$10="Standard",VLOOKUP(K166,Info!$BE$4:$BF$481,2,FALSE),VLOOKUP(K166,Info!$BI$4:$BJ$482,2,FALSE)),IF($J$10="Standard",VLOOKUP(K166,Info!$AG$4:$AH$2994,2,FALSE),VLOOKUP(K166,Info!$AK$4:$AL$2997,2,FALSE))))))</f>
        <v/>
      </c>
      <c r="P166" s="94" t="str">
        <f>IF($L166="None","",IF(ISERROR(VLOOKUP($L166,Info!$B$4:$B$266,1,FALSE)),"",VLOOKUP($L166,Info!$B$4:$L$266,3,FALSE)))</f>
        <v/>
      </c>
      <c r="Q166" s="96" t="str">
        <f>IF($L166="None","",IF(ISERROR(VLOOKUP($L166,Info!$B$4:$B$266,1,FALSE)),"",VLOOKUP($L166,Info!$B$4:$L$266,4,FALSE)))</f>
        <v/>
      </c>
      <c r="R166" s="1"/>
      <c r="S166" s="6" t="str">
        <f t="shared" si="12"/>
        <v/>
      </c>
      <c r="T166" s="6" t="str">
        <f>IF($L166="None","",IF(ISERROR(VLOOKUP($L166,Info!$B$4:$B$266,1,FALSE)),"",VLOOKUP($L166,Info!$B$4:$L$266,11,FALSE)))</f>
        <v/>
      </c>
      <c r="U166" s="1"/>
      <c r="V166" s="1"/>
      <c r="W166" s="1"/>
      <c r="X166" s="1" t="str">
        <f>IF($L166="None","",IF(ISERROR(VLOOKUP($L166,Info!$B$4:$B$266,1,FALSE)),"",IF(OR(W166="Metallic Liquid Tight",W166="Non-Metallic Liquid Tight",W166="LSZH",W166="Greenfield"),VLOOKUP($L166,Info!$B$4:$L$266,7,FALSE),"N/A")))</f>
        <v/>
      </c>
      <c r="Y166" s="1"/>
      <c r="Z166" s="96" t="str">
        <f>IF($L166="None","",IF(ISERROR(VLOOKUP($L166,Info!$B$4:$B$266,1,FALSE)),"",VLOOKUP($L166,Info!$B$4:$L$266,9,FALSE)))</f>
        <v/>
      </c>
      <c r="AA166" s="96" t="str">
        <f>IF($L166="None","",IF(ISERROR(VLOOKUP($L166,Info!$B$4:$B$266,1,FALSE)),"",VLOOKUP($L166,Info!$B$4:$L$266,8,FALSE)))</f>
        <v/>
      </c>
      <c r="AB166" s="96" t="str">
        <f>IF($L166="None","",IF(ISERROR(VLOOKUP($L166,Info!$B$4:$B$266,1,FALSE)),"",VLOOKUP($L166,Info!$B$4:$L$266,10,FALSE)))</f>
        <v/>
      </c>
      <c r="AC166" s="1" t="str">
        <f>IF(W166="SO Cable","Black,White",IF(O166="","",IF(P166="","",IF($J$12&lt;&gt;"ABC",IF(P166&lt;="250",VLOOKUP(O166,Info!$AZ$4:$BB$22,3,FALSE),VLOOKUP(O166,Info!$AZ$23:$BB$39,3,FALSE)),IF(P166&lt;="250",VLOOKUP(O166,Info!$AO$4:$AQ$22,3,FALSE),VLOOKUP(O166,Info!$AO$23:$AP$39,3,FALSE))))))</f>
        <v/>
      </c>
      <c r="AD166" s="1"/>
      <c r="AE166" s="1" t="str">
        <f>IF($L166="None","",IF(ISERROR(VLOOKUP($L166,Info!$B$4:$B$266,1,FALSE)),"",VLOOKUP($L166,Info!$B$4:$L$266,4,FALSE)))</f>
        <v/>
      </c>
      <c r="AF166" s="1" t="str">
        <f>IF($L166="None","",IF(ISERROR(VLOOKUP($L166,Info!$B$4:$B$266,1,FALSE)),"",VLOOKUP($L166,Info!$B$4:$L$266,6,FALSE)))</f>
        <v/>
      </c>
      <c r="AG166" s="1"/>
      <c r="AH166" s="33" t="str" cm="1">
        <f t="array" ref="AH166">IF(AND(L166&lt;&gt;"",O166&lt;&gt;"",R166:S166&lt;&gt;"",W166:X166&lt;&gt;"",Z166:AA166&lt;&gt;"",AC166&lt;&gt;""),"Good","Bad")</f>
        <v>Bad</v>
      </c>
      <c r="AL166" t="str" cm="1">
        <f t="array" ref="AL166">IF(R166&gt;0,_xlfn.IFS(COUNTIF($L$20:L166,"&lt;&gt;")&lt;101,1,COUNTIF($L$20:L166,"&lt;&gt;")&lt;201,2,COUNTIF($L$20:L166,"&lt;&gt;")&lt;301,3,COUNTIF($L$20:L166,"&lt;&gt;")&lt;401,4,COUNTIF($L$20:L166,"&lt;&gt;")&lt;501,5,COUNTIF($L$20:L166,"&lt;&gt;")&lt;601,6,COUNTIF($L$20:L166,"&lt;&gt;")&lt;701,7,COUNTIF($L$20:L166,"&lt;&gt;")&lt;801,8,COUNTIF($L$20:L166,"&lt;&gt;")&lt;901,9,COUNTIF($L$20:L166,"&lt;&gt;")&lt;1001,10,COUNTIF($L$20:L166,"&lt;&gt;")&lt;1101,11,COUNTIF($L$20:L166,"&lt;&gt;")&lt;1201,12,COUNTIF($L$20:L166,"&lt;&gt;")&lt;1301,13,COUNTIF($L$20:L166,"&lt;&gt;")&lt;1401,14,COUNTIF($L$20:L166,"&lt;&gt;")&lt;1501,15,COUNTIF($L$20:L166,"&lt;&gt;")&lt;1601,16,COUNTIF($L$20:L166,"&lt;&gt;")&lt;1701,17,COUNTIF($L$20:L166,"&lt;&gt;")&lt;1801,18,COUNTIF($L$20:L166,"&lt;&gt;")&lt;1901,19,COUNTIF($L$20:L166,"&lt;&gt;")&lt;2001,20,COUNTIF($L$20:L166,"&lt;&gt;")&lt;2101,21,COUNTIF($L$20:L166,"&lt;&gt;")&lt;2201,22,COUNTIF($L$20:L166,"&lt;&gt;")&lt;2301,23,COUNTIF($L$20:L166,"&lt;&gt;")&lt;2401,24,COUNTIF($L$20:L166,"&lt;&gt;")&lt;2501,25,COUNTIF($L$20:L166,"&lt;&gt;")&lt;2601,26,COUNTIF($L$20:L166,"&lt;&gt;")&lt;2701,27,COUNTIF($L$20:L166,"&lt;&gt;")&lt;2801,28,COUNTIF($L$20:L166,"&lt;&gt;")&lt;2901,29,COUNTIF($L$20:L166,"&lt;&gt;")&lt;3001,30),"")</f>
        <v/>
      </c>
      <c r="AM166" t="str">
        <f t="shared" si="10"/>
        <v/>
      </c>
      <c r="AN166" t="str">
        <f t="shared" si="14"/>
        <v/>
      </c>
      <c r="AP166" t="str">
        <f t="shared" si="13"/>
        <v/>
      </c>
      <c r="AQ166" t="str">
        <f>IF(AO166="","",COUNTIFS(AM166:$AM$3019,AO166))</f>
        <v/>
      </c>
    </row>
    <row r="167" spans="1:43" x14ac:dyDescent="0.25">
      <c r="A167" s="6" t="str">
        <f>IF(COUNT($A$20:A166)&lt;&gt;$B$4,IF(A166="","",A166+1),"")</f>
        <v/>
      </c>
      <c r="B167" s="3"/>
      <c r="C167" s="3"/>
      <c r="D167" s="122"/>
      <c r="E167" s="3"/>
      <c r="F167" s="3"/>
      <c r="G167" s="3"/>
      <c r="H167" s="3"/>
      <c r="I167" s="120"/>
      <c r="J167" s="3"/>
      <c r="K167" s="119" t="str" cm="1">
        <f t="array" ref="K167">IF(OR($J$14 = "A",$J$14 = "B",$J$14 = "C"),IF(I167="","",IF(LEN(I167)&gt;2,_xlfn.IFS(ISNUMBER(SEARCH("_",I167)),I167,ISNUMBER(SEARCH(", ",I167)),SUBSTITUTE(I167,", ","_"),ISNUMBER(SEARCH("/ ",I167)),SUBSTITUTE(I167,"/ ","_"),ISNUMBER(SEARCH(",",I167)),SUBSTITUTE(I167,",","_"),ISNUMBER(SEARCH("/",I167)),SUBSTITUTE(I167,"/","_"),ISNUMBER(SEARCH("",I167)),I167),I167)),IF(OR($J$14 = "J",$J$14 = "K"),"",IF(D167="","",IF(LEN(D167)&gt;2,_xlfn.IFS(ISNUMBER(SEARCH("_",D167)),D167,ISNUMBER(SEARCH(", ",D167)),SUBSTITUTE(D167,", ","_"),ISNUMBER(SEARCH("/ ",D167)),SUBSTITUTE(D167,"/ ","_"),ISNUMBER(SEARCH(",",D167)),SUBSTITUTE(D167,",","_"),ISNUMBER(SEARCH("/",D167)),SUBSTITUTE(D167,"/","_"),ISNUMBER(SEARCH("",D167)),D167),D167))))</f>
        <v/>
      </c>
      <c r="L167" s="1"/>
      <c r="M167" s="1" t="str">
        <f t="shared" si="11"/>
        <v/>
      </c>
      <c r="N167" s="94" t="str">
        <f>IF($L167="None","",IF(ISERROR(VLOOKUP($L167,Info!$B$4:$B$266,1,FALSE)),"",VLOOKUP($L167,Info!$B$4:$L$266,5,FALSE)))</f>
        <v/>
      </c>
      <c r="O167" s="94" t="str">
        <f>IF(K167="","",IF(AND($J$12&lt;&gt;"ABC",N167="3"),"BAC",IF(N167="3","ABC",IF($J$12&lt;&gt;"ABC",IF($J$10="Standard",VLOOKUP(K167,Info!$BE$4:$BF$481,2,FALSE),VLOOKUP(K167,Info!$BI$4:$BJ$482,2,FALSE)),IF($J$10="Standard",VLOOKUP(K167,Info!$AG$4:$AH$2994,2,FALSE),VLOOKUP(K167,Info!$AK$4:$AL$2997,2,FALSE))))))</f>
        <v/>
      </c>
      <c r="P167" s="94" t="str">
        <f>IF($L167="None","",IF(ISERROR(VLOOKUP($L167,Info!$B$4:$B$266,1,FALSE)),"",VLOOKUP($L167,Info!$B$4:$L$266,3,FALSE)))</f>
        <v/>
      </c>
      <c r="Q167" s="96" t="str">
        <f>IF($L167="None","",IF(ISERROR(VLOOKUP($L167,Info!$B$4:$B$266,1,FALSE)),"",VLOOKUP($L167,Info!$B$4:$L$266,4,FALSE)))</f>
        <v/>
      </c>
      <c r="R167" s="1"/>
      <c r="S167" s="6" t="str">
        <f t="shared" si="12"/>
        <v/>
      </c>
      <c r="T167" s="6" t="str">
        <f>IF($L167="None","",IF(ISERROR(VLOOKUP($L167,Info!$B$4:$B$266,1,FALSE)),"",VLOOKUP($L167,Info!$B$4:$L$266,11,FALSE)))</f>
        <v/>
      </c>
      <c r="U167" s="1"/>
      <c r="V167" s="1"/>
      <c r="W167" s="1"/>
      <c r="X167" s="1" t="str">
        <f>IF($L167="None","",IF(ISERROR(VLOOKUP($L167,Info!$B$4:$B$266,1,FALSE)),"",IF(OR(W167="Metallic Liquid Tight",W167="Non-Metallic Liquid Tight",W167="LSZH",W167="Greenfield"),VLOOKUP($L167,Info!$B$4:$L$266,7,FALSE),"N/A")))</f>
        <v/>
      </c>
      <c r="Y167" s="1"/>
      <c r="Z167" s="96" t="str">
        <f>IF($L167="None","",IF(ISERROR(VLOOKUP($L167,Info!$B$4:$B$266,1,FALSE)),"",VLOOKUP($L167,Info!$B$4:$L$266,9,FALSE)))</f>
        <v/>
      </c>
      <c r="AA167" s="96" t="str">
        <f>IF($L167="None","",IF(ISERROR(VLOOKUP($L167,Info!$B$4:$B$266,1,FALSE)),"",VLOOKUP($L167,Info!$B$4:$L$266,8,FALSE)))</f>
        <v/>
      </c>
      <c r="AB167" s="96" t="str">
        <f>IF($L167="None","",IF(ISERROR(VLOOKUP($L167,Info!$B$4:$B$266,1,FALSE)),"",VLOOKUP($L167,Info!$B$4:$L$266,10,FALSE)))</f>
        <v/>
      </c>
      <c r="AC167" s="1" t="str">
        <f>IF(W167="SO Cable","Black,White",IF(O167="","",IF(P167="","",IF($J$12&lt;&gt;"ABC",IF(P167&lt;="250",VLOOKUP(O167,Info!$AZ$4:$BB$22,3,FALSE),VLOOKUP(O167,Info!$AZ$23:$BB$39,3,FALSE)),IF(P167&lt;="250",VLOOKUP(O167,Info!$AO$4:$AQ$22,3,FALSE),VLOOKUP(O167,Info!$AO$23:$AP$39,3,FALSE))))))</f>
        <v/>
      </c>
      <c r="AD167" s="1"/>
      <c r="AE167" s="1" t="str">
        <f>IF($L167="None","",IF(ISERROR(VLOOKUP($L167,Info!$B$4:$B$266,1,FALSE)),"",VLOOKUP($L167,Info!$B$4:$L$266,4,FALSE)))</f>
        <v/>
      </c>
      <c r="AF167" s="1" t="str">
        <f>IF($L167="None","",IF(ISERROR(VLOOKUP($L167,Info!$B$4:$B$266,1,FALSE)),"",VLOOKUP($L167,Info!$B$4:$L$266,6,FALSE)))</f>
        <v/>
      </c>
      <c r="AG167" s="1"/>
      <c r="AH167" s="33" t="str" cm="1">
        <f t="array" ref="AH167">IF(AND(L167&lt;&gt;"",O167&lt;&gt;"",R167:S167&lt;&gt;"",W167:X167&lt;&gt;"",Z167:AA167&lt;&gt;"",AC167&lt;&gt;""),"Good","Bad")</f>
        <v>Bad</v>
      </c>
      <c r="AL167" t="str" cm="1">
        <f t="array" ref="AL167">IF(R167&gt;0,_xlfn.IFS(COUNTIF($L$20:L167,"&lt;&gt;")&lt;101,1,COUNTIF($L$20:L167,"&lt;&gt;")&lt;201,2,COUNTIF($L$20:L167,"&lt;&gt;")&lt;301,3,COUNTIF($L$20:L167,"&lt;&gt;")&lt;401,4,COUNTIF($L$20:L167,"&lt;&gt;")&lt;501,5,COUNTIF($L$20:L167,"&lt;&gt;")&lt;601,6,COUNTIF($L$20:L167,"&lt;&gt;")&lt;701,7,COUNTIF($L$20:L167,"&lt;&gt;")&lt;801,8,COUNTIF($L$20:L167,"&lt;&gt;")&lt;901,9,COUNTIF($L$20:L167,"&lt;&gt;")&lt;1001,10,COUNTIF($L$20:L167,"&lt;&gt;")&lt;1101,11,COUNTIF($L$20:L167,"&lt;&gt;")&lt;1201,12,COUNTIF($L$20:L167,"&lt;&gt;")&lt;1301,13,COUNTIF($L$20:L167,"&lt;&gt;")&lt;1401,14,COUNTIF($L$20:L167,"&lt;&gt;")&lt;1501,15,COUNTIF($L$20:L167,"&lt;&gt;")&lt;1601,16,COUNTIF($L$20:L167,"&lt;&gt;")&lt;1701,17,COUNTIF($L$20:L167,"&lt;&gt;")&lt;1801,18,COUNTIF($L$20:L167,"&lt;&gt;")&lt;1901,19,COUNTIF($L$20:L167,"&lt;&gt;")&lt;2001,20,COUNTIF($L$20:L167,"&lt;&gt;")&lt;2101,21,COUNTIF($L$20:L167,"&lt;&gt;")&lt;2201,22,COUNTIF($L$20:L167,"&lt;&gt;")&lt;2301,23,COUNTIF($L$20:L167,"&lt;&gt;")&lt;2401,24,COUNTIF($L$20:L167,"&lt;&gt;")&lt;2501,25,COUNTIF($L$20:L167,"&lt;&gt;")&lt;2601,26,COUNTIF($L$20:L167,"&lt;&gt;")&lt;2701,27,COUNTIF($L$20:L167,"&lt;&gt;")&lt;2801,28,COUNTIF($L$20:L167,"&lt;&gt;")&lt;2901,29,COUNTIF($L$20:L167,"&lt;&gt;")&lt;3001,30),"")</f>
        <v/>
      </c>
      <c r="AM167" t="str">
        <f t="shared" si="10"/>
        <v/>
      </c>
      <c r="AN167" t="str">
        <f t="shared" si="14"/>
        <v/>
      </c>
      <c r="AP167" t="str">
        <f t="shared" si="13"/>
        <v/>
      </c>
      <c r="AQ167" t="str">
        <f>IF(AO167="","",COUNTIFS(AM167:$AM$3019,AO167))</f>
        <v/>
      </c>
    </row>
    <row r="168" spans="1:43" x14ac:dyDescent="0.25">
      <c r="A168" s="6" t="str">
        <f>IF(COUNT($A$20:A167)&lt;&gt;$B$4,IF(A167="","",A167+1),"")</f>
        <v/>
      </c>
      <c r="B168" s="3"/>
      <c r="C168" s="3"/>
      <c r="D168" s="122"/>
      <c r="E168" s="3"/>
      <c r="F168" s="3"/>
      <c r="G168" s="3"/>
      <c r="H168" s="3"/>
      <c r="I168" s="120"/>
      <c r="J168" s="3"/>
      <c r="K168" s="119" t="str" cm="1">
        <f t="array" ref="K168">IF(OR($J$14 = "A",$J$14 = "B",$J$14 = "C"),IF(I168="","",IF(LEN(I168)&gt;2,_xlfn.IFS(ISNUMBER(SEARCH("_",I168)),I168,ISNUMBER(SEARCH(", ",I168)),SUBSTITUTE(I168,", ","_"),ISNUMBER(SEARCH("/ ",I168)),SUBSTITUTE(I168,"/ ","_"),ISNUMBER(SEARCH(",",I168)),SUBSTITUTE(I168,",","_"),ISNUMBER(SEARCH("/",I168)),SUBSTITUTE(I168,"/","_"),ISNUMBER(SEARCH("",I168)),I168),I168)),IF(OR($J$14 = "J",$J$14 = "K"),"",IF(D168="","",IF(LEN(D168)&gt;2,_xlfn.IFS(ISNUMBER(SEARCH("_",D168)),D168,ISNUMBER(SEARCH(", ",D168)),SUBSTITUTE(D168,", ","_"),ISNUMBER(SEARCH("/ ",D168)),SUBSTITUTE(D168,"/ ","_"),ISNUMBER(SEARCH(",",D168)),SUBSTITUTE(D168,",","_"),ISNUMBER(SEARCH("/",D168)),SUBSTITUTE(D168,"/","_"),ISNUMBER(SEARCH("",D168)),D168),D168))))</f>
        <v/>
      </c>
      <c r="L168" s="1"/>
      <c r="M168" s="1" t="str">
        <f t="shared" si="11"/>
        <v/>
      </c>
      <c r="N168" s="94" t="str">
        <f>IF($L168="None","",IF(ISERROR(VLOOKUP($L168,Info!$B$4:$B$266,1,FALSE)),"",VLOOKUP($L168,Info!$B$4:$L$266,5,FALSE)))</f>
        <v/>
      </c>
      <c r="O168" s="94" t="str">
        <f>IF(K168="","",IF(AND($J$12&lt;&gt;"ABC",N168="3"),"BAC",IF(N168="3","ABC",IF($J$12&lt;&gt;"ABC",IF($J$10="Standard",VLOOKUP(K168,Info!$BE$4:$BF$481,2,FALSE),VLOOKUP(K168,Info!$BI$4:$BJ$482,2,FALSE)),IF($J$10="Standard",VLOOKUP(K168,Info!$AG$4:$AH$2994,2,FALSE),VLOOKUP(K168,Info!$AK$4:$AL$2997,2,FALSE))))))</f>
        <v/>
      </c>
      <c r="P168" s="94" t="str">
        <f>IF($L168="None","",IF(ISERROR(VLOOKUP($L168,Info!$B$4:$B$266,1,FALSE)),"",VLOOKUP($L168,Info!$B$4:$L$266,3,FALSE)))</f>
        <v/>
      </c>
      <c r="Q168" s="96" t="str">
        <f>IF($L168="None","",IF(ISERROR(VLOOKUP($L168,Info!$B$4:$B$266,1,FALSE)),"",VLOOKUP($L168,Info!$B$4:$L$266,4,FALSE)))</f>
        <v/>
      </c>
      <c r="R168" s="1"/>
      <c r="S168" s="6" t="str">
        <f t="shared" si="12"/>
        <v/>
      </c>
      <c r="T168" s="6" t="str">
        <f>IF($L168="None","",IF(ISERROR(VLOOKUP($L168,Info!$B$4:$B$266,1,FALSE)),"",VLOOKUP($L168,Info!$B$4:$L$266,11,FALSE)))</f>
        <v/>
      </c>
      <c r="U168" s="1"/>
      <c r="V168" s="1"/>
      <c r="W168" s="1"/>
      <c r="X168" s="1" t="str">
        <f>IF($L168="None","",IF(ISERROR(VLOOKUP($L168,Info!$B$4:$B$266,1,FALSE)),"",IF(OR(W168="Metallic Liquid Tight",W168="Non-Metallic Liquid Tight",W168="LSZH",W168="Greenfield"),VLOOKUP($L168,Info!$B$4:$L$266,7,FALSE),"N/A")))</f>
        <v/>
      </c>
      <c r="Y168" s="1"/>
      <c r="Z168" s="96" t="str">
        <f>IF($L168="None","",IF(ISERROR(VLOOKUP($L168,Info!$B$4:$B$266,1,FALSE)),"",VLOOKUP($L168,Info!$B$4:$L$266,9,FALSE)))</f>
        <v/>
      </c>
      <c r="AA168" s="96" t="str">
        <f>IF($L168="None","",IF(ISERROR(VLOOKUP($L168,Info!$B$4:$B$266,1,FALSE)),"",VLOOKUP($L168,Info!$B$4:$L$266,8,FALSE)))</f>
        <v/>
      </c>
      <c r="AB168" s="96" t="str">
        <f>IF($L168="None","",IF(ISERROR(VLOOKUP($L168,Info!$B$4:$B$266,1,FALSE)),"",VLOOKUP($L168,Info!$B$4:$L$266,10,FALSE)))</f>
        <v/>
      </c>
      <c r="AC168" s="1" t="str">
        <f>IF(W168="SO Cable","Black,White",IF(O168="","",IF(P168="","",IF($J$12&lt;&gt;"ABC",IF(P168&lt;="250",VLOOKUP(O168,Info!$AZ$4:$BB$22,3,FALSE),VLOOKUP(O168,Info!$AZ$23:$BB$39,3,FALSE)),IF(P168&lt;="250",VLOOKUP(O168,Info!$AO$4:$AQ$22,3,FALSE),VLOOKUP(O168,Info!$AO$23:$AP$39,3,FALSE))))))</f>
        <v/>
      </c>
      <c r="AD168" s="1"/>
      <c r="AE168" s="1" t="str">
        <f>IF($L168="None","",IF(ISERROR(VLOOKUP($L168,Info!$B$4:$B$266,1,FALSE)),"",VLOOKUP($L168,Info!$B$4:$L$266,4,FALSE)))</f>
        <v/>
      </c>
      <c r="AF168" s="1" t="str">
        <f>IF($L168="None","",IF(ISERROR(VLOOKUP($L168,Info!$B$4:$B$266,1,FALSE)),"",VLOOKUP($L168,Info!$B$4:$L$266,6,FALSE)))</f>
        <v/>
      </c>
      <c r="AG168" s="1"/>
      <c r="AH168" s="33" t="str" cm="1">
        <f t="array" ref="AH168">IF(AND(L168&lt;&gt;"",O168&lt;&gt;"",R168:S168&lt;&gt;"",W168:X168&lt;&gt;"",Z168:AA168&lt;&gt;"",AC168&lt;&gt;""),"Good","Bad")</f>
        <v>Bad</v>
      </c>
      <c r="AL168" t="str" cm="1">
        <f t="array" ref="AL168">IF(R168&gt;0,_xlfn.IFS(COUNTIF($L$20:L168,"&lt;&gt;")&lt;101,1,COUNTIF($L$20:L168,"&lt;&gt;")&lt;201,2,COUNTIF($L$20:L168,"&lt;&gt;")&lt;301,3,COUNTIF($L$20:L168,"&lt;&gt;")&lt;401,4,COUNTIF($L$20:L168,"&lt;&gt;")&lt;501,5,COUNTIF($L$20:L168,"&lt;&gt;")&lt;601,6,COUNTIF($L$20:L168,"&lt;&gt;")&lt;701,7,COUNTIF($L$20:L168,"&lt;&gt;")&lt;801,8,COUNTIF($L$20:L168,"&lt;&gt;")&lt;901,9,COUNTIF($L$20:L168,"&lt;&gt;")&lt;1001,10,COUNTIF($L$20:L168,"&lt;&gt;")&lt;1101,11,COUNTIF($L$20:L168,"&lt;&gt;")&lt;1201,12,COUNTIF($L$20:L168,"&lt;&gt;")&lt;1301,13,COUNTIF($L$20:L168,"&lt;&gt;")&lt;1401,14,COUNTIF($L$20:L168,"&lt;&gt;")&lt;1501,15,COUNTIF($L$20:L168,"&lt;&gt;")&lt;1601,16,COUNTIF($L$20:L168,"&lt;&gt;")&lt;1701,17,COUNTIF($L$20:L168,"&lt;&gt;")&lt;1801,18,COUNTIF($L$20:L168,"&lt;&gt;")&lt;1901,19,COUNTIF($L$20:L168,"&lt;&gt;")&lt;2001,20,COUNTIF($L$20:L168,"&lt;&gt;")&lt;2101,21,COUNTIF($L$20:L168,"&lt;&gt;")&lt;2201,22,COUNTIF($L$20:L168,"&lt;&gt;")&lt;2301,23,COUNTIF($L$20:L168,"&lt;&gt;")&lt;2401,24,COUNTIF($L$20:L168,"&lt;&gt;")&lt;2501,25,COUNTIF($L$20:L168,"&lt;&gt;")&lt;2601,26,COUNTIF($L$20:L168,"&lt;&gt;")&lt;2701,27,COUNTIF($L$20:L168,"&lt;&gt;")&lt;2801,28,COUNTIF($L$20:L168,"&lt;&gt;")&lt;2901,29,COUNTIF($L$20:L168,"&lt;&gt;")&lt;3001,30),"")</f>
        <v/>
      </c>
      <c r="AM168" t="str">
        <f t="shared" si="10"/>
        <v/>
      </c>
      <c r="AN168" t="str">
        <f t="shared" si="14"/>
        <v/>
      </c>
      <c r="AP168" t="str">
        <f t="shared" si="13"/>
        <v/>
      </c>
      <c r="AQ168" t="str">
        <f>IF(AO168="","",COUNTIFS(AM168:$AM$3019,AO168))</f>
        <v/>
      </c>
    </row>
    <row r="169" spans="1:43" x14ac:dyDescent="0.25">
      <c r="A169" s="6" t="str">
        <f>IF(COUNT($A$20:A168)&lt;&gt;$B$4,IF(A168="","",A168+1),"")</f>
        <v/>
      </c>
      <c r="B169" s="3"/>
      <c r="C169" s="3"/>
      <c r="D169" s="122"/>
      <c r="E169" s="3"/>
      <c r="F169" s="3"/>
      <c r="G169" s="3"/>
      <c r="H169" s="3"/>
      <c r="I169" s="120"/>
      <c r="J169" s="3"/>
      <c r="K169" s="119" t="str" cm="1">
        <f t="array" ref="K169">IF(OR($J$14 = "A",$J$14 = "B",$J$14 = "C"),IF(I169="","",IF(LEN(I169)&gt;2,_xlfn.IFS(ISNUMBER(SEARCH("_",I169)),I169,ISNUMBER(SEARCH(", ",I169)),SUBSTITUTE(I169,", ","_"),ISNUMBER(SEARCH("/ ",I169)),SUBSTITUTE(I169,"/ ","_"),ISNUMBER(SEARCH(",",I169)),SUBSTITUTE(I169,",","_"),ISNUMBER(SEARCH("/",I169)),SUBSTITUTE(I169,"/","_"),ISNUMBER(SEARCH("",I169)),I169),I169)),IF(OR($J$14 = "J",$J$14 = "K"),"",IF(D169="","",IF(LEN(D169)&gt;2,_xlfn.IFS(ISNUMBER(SEARCH("_",D169)),D169,ISNUMBER(SEARCH(", ",D169)),SUBSTITUTE(D169,", ","_"),ISNUMBER(SEARCH("/ ",D169)),SUBSTITUTE(D169,"/ ","_"),ISNUMBER(SEARCH(",",D169)),SUBSTITUTE(D169,",","_"),ISNUMBER(SEARCH("/",D169)),SUBSTITUTE(D169,"/","_"),ISNUMBER(SEARCH("",D169)),D169),D169))))</f>
        <v/>
      </c>
      <c r="L169" s="1"/>
      <c r="M169" s="1" t="str">
        <f t="shared" si="11"/>
        <v/>
      </c>
      <c r="N169" s="94" t="str">
        <f>IF($L169="None","",IF(ISERROR(VLOOKUP($L169,Info!$B$4:$B$266,1,FALSE)),"",VLOOKUP($L169,Info!$B$4:$L$266,5,FALSE)))</f>
        <v/>
      </c>
      <c r="O169" s="94" t="str">
        <f>IF(K169="","",IF(AND($J$12&lt;&gt;"ABC",N169="3"),"BAC",IF(N169="3","ABC",IF($J$12&lt;&gt;"ABC",IF($J$10="Standard",VLOOKUP(K169,Info!$BE$4:$BF$481,2,FALSE),VLOOKUP(K169,Info!$BI$4:$BJ$482,2,FALSE)),IF($J$10="Standard",VLOOKUP(K169,Info!$AG$4:$AH$2994,2,FALSE),VLOOKUP(K169,Info!$AK$4:$AL$2997,2,FALSE))))))</f>
        <v/>
      </c>
      <c r="P169" s="94" t="str">
        <f>IF($L169="None","",IF(ISERROR(VLOOKUP($L169,Info!$B$4:$B$266,1,FALSE)),"",VLOOKUP($L169,Info!$B$4:$L$266,3,FALSE)))</f>
        <v/>
      </c>
      <c r="Q169" s="96" t="str">
        <f>IF($L169="None","",IF(ISERROR(VLOOKUP($L169,Info!$B$4:$B$266,1,FALSE)),"",VLOOKUP($L169,Info!$B$4:$L$266,4,FALSE)))</f>
        <v/>
      </c>
      <c r="R169" s="1"/>
      <c r="S169" s="6" t="str">
        <f t="shared" si="12"/>
        <v/>
      </c>
      <c r="T169" s="6" t="str">
        <f>IF($L169="None","",IF(ISERROR(VLOOKUP($L169,Info!$B$4:$B$266,1,FALSE)),"",VLOOKUP($L169,Info!$B$4:$L$266,11,FALSE)))</f>
        <v/>
      </c>
      <c r="U169" s="1"/>
      <c r="V169" s="1"/>
      <c r="W169" s="1"/>
      <c r="X169" s="1" t="str">
        <f>IF($L169="None","",IF(ISERROR(VLOOKUP($L169,Info!$B$4:$B$266,1,FALSE)),"",IF(OR(W169="Metallic Liquid Tight",W169="Non-Metallic Liquid Tight",W169="LSZH",W169="Greenfield"),VLOOKUP($L169,Info!$B$4:$L$266,7,FALSE),"N/A")))</f>
        <v/>
      </c>
      <c r="Y169" s="1"/>
      <c r="Z169" s="96" t="str">
        <f>IF($L169="None","",IF(ISERROR(VLOOKUP($L169,Info!$B$4:$B$266,1,FALSE)),"",VLOOKUP($L169,Info!$B$4:$L$266,9,FALSE)))</f>
        <v/>
      </c>
      <c r="AA169" s="96" t="str">
        <f>IF($L169="None","",IF(ISERROR(VLOOKUP($L169,Info!$B$4:$B$266,1,FALSE)),"",VLOOKUP($L169,Info!$B$4:$L$266,8,FALSE)))</f>
        <v/>
      </c>
      <c r="AB169" s="96" t="str">
        <f>IF($L169="None","",IF(ISERROR(VLOOKUP($L169,Info!$B$4:$B$266,1,FALSE)),"",VLOOKUP($L169,Info!$B$4:$L$266,10,FALSE)))</f>
        <v/>
      </c>
      <c r="AC169" s="1" t="str">
        <f>IF(W169="SO Cable","Black,White",IF(O169="","",IF(P169="","",IF($J$12&lt;&gt;"ABC",IF(P169&lt;="250",VLOOKUP(O169,Info!$AZ$4:$BB$22,3,FALSE),VLOOKUP(O169,Info!$AZ$23:$BB$39,3,FALSE)),IF(P169&lt;="250",VLOOKUP(O169,Info!$AO$4:$AQ$22,3,FALSE),VLOOKUP(O169,Info!$AO$23:$AP$39,3,FALSE))))))</f>
        <v/>
      </c>
      <c r="AD169" s="1"/>
      <c r="AE169" s="1" t="str">
        <f>IF($L169="None","",IF(ISERROR(VLOOKUP($L169,Info!$B$4:$B$266,1,FALSE)),"",VLOOKUP($L169,Info!$B$4:$L$266,4,FALSE)))</f>
        <v/>
      </c>
      <c r="AF169" s="1" t="str">
        <f>IF($L169="None","",IF(ISERROR(VLOOKUP($L169,Info!$B$4:$B$266,1,FALSE)),"",VLOOKUP($L169,Info!$B$4:$L$266,6,FALSE)))</f>
        <v/>
      </c>
      <c r="AG169" s="1"/>
      <c r="AH169" s="33" t="str" cm="1">
        <f t="array" ref="AH169">IF(AND(L169&lt;&gt;"",O169&lt;&gt;"",R169:S169&lt;&gt;"",W169:X169&lt;&gt;"",Z169:AA169&lt;&gt;"",AC169&lt;&gt;""),"Good","Bad")</f>
        <v>Bad</v>
      </c>
      <c r="AL169" t="str" cm="1">
        <f t="array" ref="AL169">IF(R169&gt;0,_xlfn.IFS(COUNTIF($L$20:L169,"&lt;&gt;")&lt;101,1,COUNTIF($L$20:L169,"&lt;&gt;")&lt;201,2,COUNTIF($L$20:L169,"&lt;&gt;")&lt;301,3,COUNTIF($L$20:L169,"&lt;&gt;")&lt;401,4,COUNTIF($L$20:L169,"&lt;&gt;")&lt;501,5,COUNTIF($L$20:L169,"&lt;&gt;")&lt;601,6,COUNTIF($L$20:L169,"&lt;&gt;")&lt;701,7,COUNTIF($L$20:L169,"&lt;&gt;")&lt;801,8,COUNTIF($L$20:L169,"&lt;&gt;")&lt;901,9,COUNTIF($L$20:L169,"&lt;&gt;")&lt;1001,10,COUNTIF($L$20:L169,"&lt;&gt;")&lt;1101,11,COUNTIF($L$20:L169,"&lt;&gt;")&lt;1201,12,COUNTIF($L$20:L169,"&lt;&gt;")&lt;1301,13,COUNTIF($L$20:L169,"&lt;&gt;")&lt;1401,14,COUNTIF($L$20:L169,"&lt;&gt;")&lt;1501,15,COUNTIF($L$20:L169,"&lt;&gt;")&lt;1601,16,COUNTIF($L$20:L169,"&lt;&gt;")&lt;1701,17,COUNTIF($L$20:L169,"&lt;&gt;")&lt;1801,18,COUNTIF($L$20:L169,"&lt;&gt;")&lt;1901,19,COUNTIF($L$20:L169,"&lt;&gt;")&lt;2001,20,COUNTIF($L$20:L169,"&lt;&gt;")&lt;2101,21,COUNTIF($L$20:L169,"&lt;&gt;")&lt;2201,22,COUNTIF($L$20:L169,"&lt;&gt;")&lt;2301,23,COUNTIF($L$20:L169,"&lt;&gt;")&lt;2401,24,COUNTIF($L$20:L169,"&lt;&gt;")&lt;2501,25,COUNTIF($L$20:L169,"&lt;&gt;")&lt;2601,26,COUNTIF($L$20:L169,"&lt;&gt;")&lt;2701,27,COUNTIF($L$20:L169,"&lt;&gt;")&lt;2801,28,COUNTIF($L$20:L169,"&lt;&gt;")&lt;2901,29,COUNTIF($L$20:L169,"&lt;&gt;")&lt;3001,30),"")</f>
        <v/>
      </c>
      <c r="AM169" t="str">
        <f t="shared" si="10"/>
        <v/>
      </c>
      <c r="AN169" t="str">
        <f t="shared" si="14"/>
        <v/>
      </c>
      <c r="AP169" t="str">
        <f t="shared" si="13"/>
        <v/>
      </c>
      <c r="AQ169" t="str">
        <f>IF(AO169="","",COUNTIFS(AM169:$AM$3019,AO169))</f>
        <v/>
      </c>
    </row>
    <row r="170" spans="1:43" x14ac:dyDescent="0.25">
      <c r="A170" s="6" t="str">
        <f>IF(COUNT($A$20:A169)&lt;&gt;$B$4,IF(A169="","",A169+1),"")</f>
        <v/>
      </c>
      <c r="B170" s="3"/>
      <c r="C170" s="3"/>
      <c r="D170" s="122"/>
      <c r="E170" s="3"/>
      <c r="F170" s="3"/>
      <c r="G170" s="3"/>
      <c r="H170" s="3"/>
      <c r="I170" s="120"/>
      <c r="J170" s="3"/>
      <c r="K170" s="119" t="str" cm="1">
        <f t="array" ref="K170">IF(OR($J$14 = "A",$J$14 = "B",$J$14 = "C"),IF(I170="","",IF(LEN(I170)&gt;2,_xlfn.IFS(ISNUMBER(SEARCH("_",I170)),I170,ISNUMBER(SEARCH(", ",I170)),SUBSTITUTE(I170,", ","_"),ISNUMBER(SEARCH("/ ",I170)),SUBSTITUTE(I170,"/ ","_"),ISNUMBER(SEARCH(",",I170)),SUBSTITUTE(I170,",","_"),ISNUMBER(SEARCH("/",I170)),SUBSTITUTE(I170,"/","_"),ISNUMBER(SEARCH("",I170)),I170),I170)),IF(OR($J$14 = "J",$J$14 = "K"),"",IF(D170="","",IF(LEN(D170)&gt;2,_xlfn.IFS(ISNUMBER(SEARCH("_",D170)),D170,ISNUMBER(SEARCH(", ",D170)),SUBSTITUTE(D170,", ","_"),ISNUMBER(SEARCH("/ ",D170)),SUBSTITUTE(D170,"/ ","_"),ISNUMBER(SEARCH(",",D170)),SUBSTITUTE(D170,",","_"),ISNUMBER(SEARCH("/",D170)),SUBSTITUTE(D170,"/","_"),ISNUMBER(SEARCH("",D170)),D170),D170))))</f>
        <v/>
      </c>
      <c r="L170" s="1"/>
      <c r="M170" s="1" t="str">
        <f t="shared" si="11"/>
        <v/>
      </c>
      <c r="N170" s="94" t="str">
        <f>IF($L170="None","",IF(ISERROR(VLOOKUP($L170,Info!$B$4:$B$266,1,FALSE)),"",VLOOKUP($L170,Info!$B$4:$L$266,5,FALSE)))</f>
        <v/>
      </c>
      <c r="O170" s="94" t="str">
        <f>IF(K170="","",IF(AND($J$12&lt;&gt;"ABC",N170="3"),"BAC",IF(N170="3","ABC",IF($J$12&lt;&gt;"ABC",IF($J$10="Standard",VLOOKUP(K170,Info!$BE$4:$BF$481,2,FALSE),VLOOKUP(K170,Info!$BI$4:$BJ$482,2,FALSE)),IF($J$10="Standard",VLOOKUP(K170,Info!$AG$4:$AH$2994,2,FALSE),VLOOKUP(K170,Info!$AK$4:$AL$2997,2,FALSE))))))</f>
        <v/>
      </c>
      <c r="P170" s="94" t="str">
        <f>IF($L170="None","",IF(ISERROR(VLOOKUP($L170,Info!$B$4:$B$266,1,FALSE)),"",VLOOKUP($L170,Info!$B$4:$L$266,3,FALSE)))</f>
        <v/>
      </c>
      <c r="Q170" s="96" t="str">
        <f>IF($L170="None","",IF(ISERROR(VLOOKUP($L170,Info!$B$4:$B$266,1,FALSE)),"",VLOOKUP($L170,Info!$B$4:$L$266,4,FALSE)))</f>
        <v/>
      </c>
      <c r="R170" s="1"/>
      <c r="S170" s="6" t="str">
        <f t="shared" si="12"/>
        <v/>
      </c>
      <c r="T170" s="6" t="str">
        <f>IF($L170="None","",IF(ISERROR(VLOOKUP($L170,Info!$B$4:$B$266,1,FALSE)),"",VLOOKUP($L170,Info!$B$4:$L$266,11,FALSE)))</f>
        <v/>
      </c>
      <c r="U170" s="1"/>
      <c r="V170" s="1"/>
      <c r="W170" s="1"/>
      <c r="X170" s="1" t="str">
        <f>IF($L170="None","",IF(ISERROR(VLOOKUP($L170,Info!$B$4:$B$266,1,FALSE)),"",IF(OR(W170="Metallic Liquid Tight",W170="Non-Metallic Liquid Tight",W170="LSZH",W170="Greenfield"),VLOOKUP($L170,Info!$B$4:$L$266,7,FALSE),"N/A")))</f>
        <v/>
      </c>
      <c r="Y170" s="1"/>
      <c r="Z170" s="96" t="str">
        <f>IF($L170="None","",IF(ISERROR(VLOOKUP($L170,Info!$B$4:$B$266,1,FALSE)),"",VLOOKUP($L170,Info!$B$4:$L$266,9,FALSE)))</f>
        <v/>
      </c>
      <c r="AA170" s="96" t="str">
        <f>IF($L170="None","",IF(ISERROR(VLOOKUP($L170,Info!$B$4:$B$266,1,FALSE)),"",VLOOKUP($L170,Info!$B$4:$L$266,8,FALSE)))</f>
        <v/>
      </c>
      <c r="AB170" s="96" t="str">
        <f>IF($L170="None","",IF(ISERROR(VLOOKUP($L170,Info!$B$4:$B$266,1,FALSE)),"",VLOOKUP($L170,Info!$B$4:$L$266,10,FALSE)))</f>
        <v/>
      </c>
      <c r="AC170" s="1" t="str">
        <f>IF(W170="SO Cable","Black,White",IF(O170="","",IF(P170="","",IF($J$12&lt;&gt;"ABC",IF(P170&lt;="250",VLOOKUP(O170,Info!$AZ$4:$BB$22,3,FALSE),VLOOKUP(O170,Info!$AZ$23:$BB$39,3,FALSE)),IF(P170&lt;="250",VLOOKUP(O170,Info!$AO$4:$AQ$22,3,FALSE),VLOOKUP(O170,Info!$AO$23:$AP$39,3,FALSE))))))</f>
        <v/>
      </c>
      <c r="AD170" s="1"/>
      <c r="AE170" s="1" t="str">
        <f>IF($L170="None","",IF(ISERROR(VLOOKUP($L170,Info!$B$4:$B$266,1,FALSE)),"",VLOOKUP($L170,Info!$B$4:$L$266,4,FALSE)))</f>
        <v/>
      </c>
      <c r="AF170" s="1" t="str">
        <f>IF($L170="None","",IF(ISERROR(VLOOKUP($L170,Info!$B$4:$B$266,1,FALSE)),"",VLOOKUP($L170,Info!$B$4:$L$266,6,FALSE)))</f>
        <v/>
      </c>
      <c r="AG170" s="1"/>
      <c r="AH170" s="33" t="str" cm="1">
        <f t="array" ref="AH170">IF(AND(L170&lt;&gt;"",O170&lt;&gt;"",R170:S170&lt;&gt;"",W170:X170&lt;&gt;"",Z170:AA170&lt;&gt;"",AC170&lt;&gt;""),"Good","Bad")</f>
        <v>Bad</v>
      </c>
      <c r="AL170" t="str" cm="1">
        <f t="array" ref="AL170">IF(R170&gt;0,_xlfn.IFS(COUNTIF($L$20:L170,"&lt;&gt;")&lt;101,1,COUNTIF($L$20:L170,"&lt;&gt;")&lt;201,2,COUNTIF($L$20:L170,"&lt;&gt;")&lt;301,3,COUNTIF($L$20:L170,"&lt;&gt;")&lt;401,4,COUNTIF($L$20:L170,"&lt;&gt;")&lt;501,5,COUNTIF($L$20:L170,"&lt;&gt;")&lt;601,6,COUNTIF($L$20:L170,"&lt;&gt;")&lt;701,7,COUNTIF($L$20:L170,"&lt;&gt;")&lt;801,8,COUNTIF($L$20:L170,"&lt;&gt;")&lt;901,9,COUNTIF($L$20:L170,"&lt;&gt;")&lt;1001,10,COUNTIF($L$20:L170,"&lt;&gt;")&lt;1101,11,COUNTIF($L$20:L170,"&lt;&gt;")&lt;1201,12,COUNTIF($L$20:L170,"&lt;&gt;")&lt;1301,13,COUNTIF($L$20:L170,"&lt;&gt;")&lt;1401,14,COUNTIF($L$20:L170,"&lt;&gt;")&lt;1501,15,COUNTIF($L$20:L170,"&lt;&gt;")&lt;1601,16,COUNTIF($L$20:L170,"&lt;&gt;")&lt;1701,17,COUNTIF($L$20:L170,"&lt;&gt;")&lt;1801,18,COUNTIF($L$20:L170,"&lt;&gt;")&lt;1901,19,COUNTIF($L$20:L170,"&lt;&gt;")&lt;2001,20,COUNTIF($L$20:L170,"&lt;&gt;")&lt;2101,21,COUNTIF($L$20:L170,"&lt;&gt;")&lt;2201,22,COUNTIF($L$20:L170,"&lt;&gt;")&lt;2301,23,COUNTIF($L$20:L170,"&lt;&gt;")&lt;2401,24,COUNTIF($L$20:L170,"&lt;&gt;")&lt;2501,25,COUNTIF($L$20:L170,"&lt;&gt;")&lt;2601,26,COUNTIF($L$20:L170,"&lt;&gt;")&lt;2701,27,COUNTIF($L$20:L170,"&lt;&gt;")&lt;2801,28,COUNTIF($L$20:L170,"&lt;&gt;")&lt;2901,29,COUNTIF($L$20:L170,"&lt;&gt;")&lt;3001,30),"")</f>
        <v/>
      </c>
      <c r="AM170" t="str">
        <f t="shared" si="10"/>
        <v/>
      </c>
      <c r="AN170" t="str">
        <f t="shared" si="14"/>
        <v/>
      </c>
      <c r="AP170" t="str">
        <f t="shared" si="13"/>
        <v/>
      </c>
      <c r="AQ170" t="str">
        <f>IF(AO170="","",COUNTIFS(AM170:$AM$3019,AO170))</f>
        <v/>
      </c>
    </row>
    <row r="171" spans="1:43" x14ac:dyDescent="0.25">
      <c r="A171" s="6" t="str">
        <f>IF(COUNT($A$20:A170)&lt;&gt;$B$4,IF(A170="","",A170+1),"")</f>
        <v/>
      </c>
      <c r="B171" s="3"/>
      <c r="C171" s="3"/>
      <c r="D171" s="122"/>
      <c r="E171" s="3"/>
      <c r="F171" s="3"/>
      <c r="G171" s="3"/>
      <c r="H171" s="3"/>
      <c r="I171" s="120"/>
      <c r="J171" s="3"/>
      <c r="K171" s="119" t="str" cm="1">
        <f t="array" ref="K171">IF(OR($J$14 = "A",$J$14 = "B",$J$14 = "C"),IF(I171="","",IF(LEN(I171)&gt;2,_xlfn.IFS(ISNUMBER(SEARCH("_",I171)),I171,ISNUMBER(SEARCH(", ",I171)),SUBSTITUTE(I171,", ","_"),ISNUMBER(SEARCH("/ ",I171)),SUBSTITUTE(I171,"/ ","_"),ISNUMBER(SEARCH(",",I171)),SUBSTITUTE(I171,",","_"),ISNUMBER(SEARCH("/",I171)),SUBSTITUTE(I171,"/","_"),ISNUMBER(SEARCH("",I171)),I171),I171)),IF(OR($J$14 = "J",$J$14 = "K"),"",IF(D171="","",IF(LEN(D171)&gt;2,_xlfn.IFS(ISNUMBER(SEARCH("_",D171)),D171,ISNUMBER(SEARCH(", ",D171)),SUBSTITUTE(D171,", ","_"),ISNUMBER(SEARCH("/ ",D171)),SUBSTITUTE(D171,"/ ","_"),ISNUMBER(SEARCH(",",D171)),SUBSTITUTE(D171,",","_"),ISNUMBER(SEARCH("/",D171)),SUBSTITUTE(D171,"/","_"),ISNUMBER(SEARCH("",D171)),D171),D171))))</f>
        <v/>
      </c>
      <c r="L171" s="1"/>
      <c r="M171" s="1" t="str">
        <f t="shared" si="11"/>
        <v/>
      </c>
      <c r="N171" s="94" t="str">
        <f>IF($L171="None","",IF(ISERROR(VLOOKUP($L171,Info!$B$4:$B$266,1,FALSE)),"",VLOOKUP($L171,Info!$B$4:$L$266,5,FALSE)))</f>
        <v/>
      </c>
      <c r="O171" s="94" t="str">
        <f>IF(K171="","",IF(AND($J$12&lt;&gt;"ABC",N171="3"),"BAC",IF(N171="3","ABC",IF($J$12&lt;&gt;"ABC",IF($J$10="Standard",VLOOKUP(K171,Info!$BE$4:$BF$481,2,FALSE),VLOOKUP(K171,Info!$BI$4:$BJ$482,2,FALSE)),IF($J$10="Standard",VLOOKUP(K171,Info!$AG$4:$AH$2994,2,FALSE),VLOOKUP(K171,Info!$AK$4:$AL$2997,2,FALSE))))))</f>
        <v/>
      </c>
      <c r="P171" s="94" t="str">
        <f>IF($L171="None","",IF(ISERROR(VLOOKUP($L171,Info!$B$4:$B$266,1,FALSE)),"",VLOOKUP($L171,Info!$B$4:$L$266,3,FALSE)))</f>
        <v/>
      </c>
      <c r="Q171" s="96" t="str">
        <f>IF($L171="None","",IF(ISERROR(VLOOKUP($L171,Info!$B$4:$B$266,1,FALSE)),"",VLOOKUP($L171,Info!$B$4:$L$266,4,FALSE)))</f>
        <v/>
      </c>
      <c r="R171" s="1"/>
      <c r="S171" s="6" t="str">
        <f t="shared" si="12"/>
        <v/>
      </c>
      <c r="T171" s="6" t="str">
        <f>IF($L171="None","",IF(ISERROR(VLOOKUP($L171,Info!$B$4:$B$266,1,FALSE)),"",VLOOKUP($L171,Info!$B$4:$L$266,11,FALSE)))</f>
        <v/>
      </c>
      <c r="U171" s="1"/>
      <c r="V171" s="1"/>
      <c r="W171" s="1"/>
      <c r="X171" s="1" t="str">
        <f>IF($L171="None","",IF(ISERROR(VLOOKUP($L171,Info!$B$4:$B$266,1,FALSE)),"",IF(OR(W171="Metallic Liquid Tight",W171="Non-Metallic Liquid Tight",W171="LSZH",W171="Greenfield"),VLOOKUP($L171,Info!$B$4:$L$266,7,FALSE),"N/A")))</f>
        <v/>
      </c>
      <c r="Y171" s="1"/>
      <c r="Z171" s="96" t="str">
        <f>IF($L171="None","",IF(ISERROR(VLOOKUP($L171,Info!$B$4:$B$266,1,FALSE)),"",VLOOKUP($L171,Info!$B$4:$L$266,9,FALSE)))</f>
        <v/>
      </c>
      <c r="AA171" s="96" t="str">
        <f>IF($L171="None","",IF(ISERROR(VLOOKUP($L171,Info!$B$4:$B$266,1,FALSE)),"",VLOOKUP($L171,Info!$B$4:$L$266,8,FALSE)))</f>
        <v/>
      </c>
      <c r="AB171" s="96" t="str">
        <f>IF($L171="None","",IF(ISERROR(VLOOKUP($L171,Info!$B$4:$B$266,1,FALSE)),"",VLOOKUP($L171,Info!$B$4:$L$266,10,FALSE)))</f>
        <v/>
      </c>
      <c r="AC171" s="1" t="str">
        <f>IF(W171="SO Cable","Black,White",IF(O171="","",IF(P171="","",IF($J$12&lt;&gt;"ABC",IF(P171&lt;="250",VLOOKUP(O171,Info!$AZ$4:$BB$22,3,FALSE),VLOOKUP(O171,Info!$AZ$23:$BB$39,3,FALSE)),IF(P171&lt;="250",VLOOKUP(O171,Info!$AO$4:$AQ$22,3,FALSE),VLOOKUP(O171,Info!$AO$23:$AP$39,3,FALSE))))))</f>
        <v/>
      </c>
      <c r="AD171" s="1"/>
      <c r="AE171" s="1" t="str">
        <f>IF($L171="None","",IF(ISERROR(VLOOKUP($L171,Info!$B$4:$B$266,1,FALSE)),"",VLOOKUP($L171,Info!$B$4:$L$266,4,FALSE)))</f>
        <v/>
      </c>
      <c r="AF171" s="1" t="str">
        <f>IF($L171="None","",IF(ISERROR(VLOOKUP($L171,Info!$B$4:$B$266,1,FALSE)),"",VLOOKUP($L171,Info!$B$4:$L$266,6,FALSE)))</f>
        <v/>
      </c>
      <c r="AG171" s="1"/>
      <c r="AH171" s="33" t="str" cm="1">
        <f t="array" ref="AH171">IF(AND(L171&lt;&gt;"",O171&lt;&gt;"",R171:S171&lt;&gt;"",W171:X171&lt;&gt;"",Z171:AA171&lt;&gt;"",AC171&lt;&gt;""),"Good","Bad")</f>
        <v>Bad</v>
      </c>
      <c r="AL171" t="str" cm="1">
        <f t="array" ref="AL171">IF(R171&gt;0,_xlfn.IFS(COUNTIF($L$20:L171,"&lt;&gt;")&lt;101,1,COUNTIF($L$20:L171,"&lt;&gt;")&lt;201,2,COUNTIF($L$20:L171,"&lt;&gt;")&lt;301,3,COUNTIF($L$20:L171,"&lt;&gt;")&lt;401,4,COUNTIF($L$20:L171,"&lt;&gt;")&lt;501,5,COUNTIF($L$20:L171,"&lt;&gt;")&lt;601,6,COUNTIF($L$20:L171,"&lt;&gt;")&lt;701,7,COUNTIF($L$20:L171,"&lt;&gt;")&lt;801,8,COUNTIF($L$20:L171,"&lt;&gt;")&lt;901,9,COUNTIF($L$20:L171,"&lt;&gt;")&lt;1001,10,COUNTIF($L$20:L171,"&lt;&gt;")&lt;1101,11,COUNTIF($L$20:L171,"&lt;&gt;")&lt;1201,12,COUNTIF($L$20:L171,"&lt;&gt;")&lt;1301,13,COUNTIF($L$20:L171,"&lt;&gt;")&lt;1401,14,COUNTIF($L$20:L171,"&lt;&gt;")&lt;1501,15,COUNTIF($L$20:L171,"&lt;&gt;")&lt;1601,16,COUNTIF($L$20:L171,"&lt;&gt;")&lt;1701,17,COUNTIF($L$20:L171,"&lt;&gt;")&lt;1801,18,COUNTIF($L$20:L171,"&lt;&gt;")&lt;1901,19,COUNTIF($L$20:L171,"&lt;&gt;")&lt;2001,20,COUNTIF($L$20:L171,"&lt;&gt;")&lt;2101,21,COUNTIF($L$20:L171,"&lt;&gt;")&lt;2201,22,COUNTIF($L$20:L171,"&lt;&gt;")&lt;2301,23,COUNTIF($L$20:L171,"&lt;&gt;")&lt;2401,24,COUNTIF($L$20:L171,"&lt;&gt;")&lt;2501,25,COUNTIF($L$20:L171,"&lt;&gt;")&lt;2601,26,COUNTIF($L$20:L171,"&lt;&gt;")&lt;2701,27,COUNTIF($L$20:L171,"&lt;&gt;")&lt;2801,28,COUNTIF($L$20:L171,"&lt;&gt;")&lt;2901,29,COUNTIF($L$20:L171,"&lt;&gt;")&lt;3001,30),"")</f>
        <v/>
      </c>
      <c r="AM171" t="str">
        <f t="shared" si="10"/>
        <v/>
      </c>
      <c r="AN171" t="str">
        <f t="shared" si="14"/>
        <v/>
      </c>
      <c r="AP171" t="str">
        <f t="shared" si="13"/>
        <v/>
      </c>
      <c r="AQ171" t="str">
        <f>IF(AO171="","",COUNTIFS(AM171:$AM$3019,AO171))</f>
        <v/>
      </c>
    </row>
    <row r="172" spans="1:43" x14ac:dyDescent="0.25">
      <c r="A172" s="6" t="str">
        <f>IF(COUNT($A$20:A171)&lt;&gt;$B$4,IF(A171="","",A171+1),"")</f>
        <v/>
      </c>
      <c r="B172" s="3"/>
      <c r="C172" s="3"/>
      <c r="D172" s="122"/>
      <c r="E172" s="3"/>
      <c r="F172" s="3"/>
      <c r="G172" s="3"/>
      <c r="H172" s="3"/>
      <c r="I172" s="120"/>
      <c r="J172" s="3"/>
      <c r="K172" s="119" t="str" cm="1">
        <f t="array" ref="K172">IF(OR($J$14 = "A",$J$14 = "B",$J$14 = "C"),IF(I172="","",IF(LEN(I172)&gt;2,_xlfn.IFS(ISNUMBER(SEARCH("_",I172)),I172,ISNUMBER(SEARCH(", ",I172)),SUBSTITUTE(I172,", ","_"),ISNUMBER(SEARCH("/ ",I172)),SUBSTITUTE(I172,"/ ","_"),ISNUMBER(SEARCH(",",I172)),SUBSTITUTE(I172,",","_"),ISNUMBER(SEARCH("/",I172)),SUBSTITUTE(I172,"/","_"),ISNUMBER(SEARCH("",I172)),I172),I172)),IF(OR($J$14 = "J",$J$14 = "K"),"",IF(D172="","",IF(LEN(D172)&gt;2,_xlfn.IFS(ISNUMBER(SEARCH("_",D172)),D172,ISNUMBER(SEARCH(", ",D172)),SUBSTITUTE(D172,", ","_"),ISNUMBER(SEARCH("/ ",D172)),SUBSTITUTE(D172,"/ ","_"),ISNUMBER(SEARCH(",",D172)),SUBSTITUTE(D172,",","_"),ISNUMBER(SEARCH("/",D172)),SUBSTITUTE(D172,"/","_"),ISNUMBER(SEARCH("",D172)),D172),D172))))</f>
        <v/>
      </c>
      <c r="L172" s="1"/>
      <c r="M172" s="1" t="str">
        <f t="shared" si="11"/>
        <v/>
      </c>
      <c r="N172" s="94" t="str">
        <f>IF($L172="None","",IF(ISERROR(VLOOKUP($L172,Info!$B$4:$B$266,1,FALSE)),"",VLOOKUP($L172,Info!$B$4:$L$266,5,FALSE)))</f>
        <v/>
      </c>
      <c r="O172" s="94" t="str">
        <f>IF(K172="","",IF(AND($J$12&lt;&gt;"ABC",N172="3"),"BAC",IF(N172="3","ABC",IF($J$12&lt;&gt;"ABC",IF($J$10="Standard",VLOOKUP(K172,Info!$BE$4:$BF$481,2,FALSE),VLOOKUP(K172,Info!$BI$4:$BJ$482,2,FALSE)),IF($J$10="Standard",VLOOKUP(K172,Info!$AG$4:$AH$2994,2,FALSE),VLOOKUP(K172,Info!$AK$4:$AL$2997,2,FALSE))))))</f>
        <v/>
      </c>
      <c r="P172" s="94" t="str">
        <f>IF($L172="None","",IF(ISERROR(VLOOKUP($L172,Info!$B$4:$B$266,1,FALSE)),"",VLOOKUP($L172,Info!$B$4:$L$266,3,FALSE)))</f>
        <v/>
      </c>
      <c r="Q172" s="96" t="str">
        <f>IF($L172="None","",IF(ISERROR(VLOOKUP($L172,Info!$B$4:$B$266,1,FALSE)),"",VLOOKUP($L172,Info!$B$4:$L$266,4,FALSE)))</f>
        <v/>
      </c>
      <c r="R172" s="1"/>
      <c r="S172" s="6" t="str">
        <f t="shared" si="12"/>
        <v/>
      </c>
      <c r="T172" s="6" t="str">
        <f>IF($L172="None","",IF(ISERROR(VLOOKUP($L172,Info!$B$4:$B$266,1,FALSE)),"",VLOOKUP($L172,Info!$B$4:$L$266,11,FALSE)))</f>
        <v/>
      </c>
      <c r="U172" s="1"/>
      <c r="V172" s="1"/>
      <c r="W172" s="1"/>
      <c r="X172" s="1" t="str">
        <f>IF($L172="None","",IF(ISERROR(VLOOKUP($L172,Info!$B$4:$B$266,1,FALSE)),"",IF(OR(W172="Metallic Liquid Tight",W172="Non-Metallic Liquid Tight",W172="LSZH",W172="Greenfield"),VLOOKUP($L172,Info!$B$4:$L$266,7,FALSE),"N/A")))</f>
        <v/>
      </c>
      <c r="Y172" s="1"/>
      <c r="Z172" s="96" t="str">
        <f>IF($L172="None","",IF(ISERROR(VLOOKUP($L172,Info!$B$4:$B$266,1,FALSE)),"",VLOOKUP($L172,Info!$B$4:$L$266,9,FALSE)))</f>
        <v/>
      </c>
      <c r="AA172" s="96" t="str">
        <f>IF($L172="None","",IF(ISERROR(VLOOKUP($L172,Info!$B$4:$B$266,1,FALSE)),"",VLOOKUP($L172,Info!$B$4:$L$266,8,FALSE)))</f>
        <v/>
      </c>
      <c r="AB172" s="96" t="str">
        <f>IF($L172="None","",IF(ISERROR(VLOOKUP($L172,Info!$B$4:$B$266,1,FALSE)),"",VLOOKUP($L172,Info!$B$4:$L$266,10,FALSE)))</f>
        <v/>
      </c>
      <c r="AC172" s="1" t="str">
        <f>IF(W172="SO Cable","Black,White",IF(O172="","",IF(P172="","",IF($J$12&lt;&gt;"ABC",IF(P172&lt;="250",VLOOKUP(O172,Info!$AZ$4:$BB$22,3,FALSE),VLOOKUP(O172,Info!$AZ$23:$BB$39,3,FALSE)),IF(P172&lt;="250",VLOOKUP(O172,Info!$AO$4:$AQ$22,3,FALSE),VLOOKUP(O172,Info!$AO$23:$AP$39,3,FALSE))))))</f>
        <v/>
      </c>
      <c r="AD172" s="1"/>
      <c r="AE172" s="1" t="str">
        <f>IF($L172="None","",IF(ISERROR(VLOOKUP($L172,Info!$B$4:$B$266,1,FALSE)),"",VLOOKUP($L172,Info!$B$4:$L$266,4,FALSE)))</f>
        <v/>
      </c>
      <c r="AF172" s="1" t="str">
        <f>IF($L172="None","",IF(ISERROR(VLOOKUP($L172,Info!$B$4:$B$266,1,FALSE)),"",VLOOKUP($L172,Info!$B$4:$L$266,6,FALSE)))</f>
        <v/>
      </c>
      <c r="AG172" s="1"/>
      <c r="AH172" s="33" t="str" cm="1">
        <f t="array" ref="AH172">IF(AND(L172&lt;&gt;"",O172&lt;&gt;"",R172:S172&lt;&gt;"",W172:X172&lt;&gt;"",Z172:AA172&lt;&gt;"",AC172&lt;&gt;""),"Good","Bad")</f>
        <v>Bad</v>
      </c>
      <c r="AL172" t="str" cm="1">
        <f t="array" ref="AL172">IF(R172&gt;0,_xlfn.IFS(COUNTIF($L$20:L172,"&lt;&gt;")&lt;101,1,COUNTIF($L$20:L172,"&lt;&gt;")&lt;201,2,COUNTIF($L$20:L172,"&lt;&gt;")&lt;301,3,COUNTIF($L$20:L172,"&lt;&gt;")&lt;401,4,COUNTIF($L$20:L172,"&lt;&gt;")&lt;501,5,COUNTIF($L$20:L172,"&lt;&gt;")&lt;601,6,COUNTIF($L$20:L172,"&lt;&gt;")&lt;701,7,COUNTIF($L$20:L172,"&lt;&gt;")&lt;801,8,COUNTIF($L$20:L172,"&lt;&gt;")&lt;901,9,COUNTIF($L$20:L172,"&lt;&gt;")&lt;1001,10,COUNTIF($L$20:L172,"&lt;&gt;")&lt;1101,11,COUNTIF($L$20:L172,"&lt;&gt;")&lt;1201,12,COUNTIF($L$20:L172,"&lt;&gt;")&lt;1301,13,COUNTIF($L$20:L172,"&lt;&gt;")&lt;1401,14,COUNTIF($L$20:L172,"&lt;&gt;")&lt;1501,15,COUNTIF($L$20:L172,"&lt;&gt;")&lt;1601,16,COUNTIF($L$20:L172,"&lt;&gt;")&lt;1701,17,COUNTIF($L$20:L172,"&lt;&gt;")&lt;1801,18,COUNTIF($L$20:L172,"&lt;&gt;")&lt;1901,19,COUNTIF($L$20:L172,"&lt;&gt;")&lt;2001,20,COUNTIF($L$20:L172,"&lt;&gt;")&lt;2101,21,COUNTIF($L$20:L172,"&lt;&gt;")&lt;2201,22,COUNTIF($L$20:L172,"&lt;&gt;")&lt;2301,23,COUNTIF($L$20:L172,"&lt;&gt;")&lt;2401,24,COUNTIF($L$20:L172,"&lt;&gt;")&lt;2501,25,COUNTIF($L$20:L172,"&lt;&gt;")&lt;2601,26,COUNTIF($L$20:L172,"&lt;&gt;")&lt;2701,27,COUNTIF($L$20:L172,"&lt;&gt;")&lt;2801,28,COUNTIF($L$20:L172,"&lt;&gt;")&lt;2901,29,COUNTIF($L$20:L172,"&lt;&gt;")&lt;3001,30),"")</f>
        <v/>
      </c>
      <c r="AM172" t="str">
        <f t="shared" si="10"/>
        <v/>
      </c>
      <c r="AN172" t="str">
        <f t="shared" si="14"/>
        <v/>
      </c>
      <c r="AP172" t="str">
        <f t="shared" si="13"/>
        <v/>
      </c>
      <c r="AQ172" t="str">
        <f>IF(AO172="","",COUNTIFS(AM172:$AM$3019,AO172))</f>
        <v/>
      </c>
    </row>
    <row r="173" spans="1:43" x14ac:dyDescent="0.25">
      <c r="A173" s="6" t="str">
        <f>IF(COUNT($A$20:A172)&lt;&gt;$B$4,IF(A172="","",A172+1),"")</f>
        <v/>
      </c>
      <c r="B173" s="3"/>
      <c r="C173" s="3"/>
      <c r="D173" s="122"/>
      <c r="E173" s="3"/>
      <c r="F173" s="3"/>
      <c r="G173" s="3"/>
      <c r="H173" s="3"/>
      <c r="I173" s="120"/>
      <c r="J173" s="3"/>
      <c r="K173" s="119" t="str" cm="1">
        <f t="array" ref="K173">IF(OR($J$14 = "A",$J$14 = "B",$J$14 = "C"),IF(I173="","",IF(LEN(I173)&gt;2,_xlfn.IFS(ISNUMBER(SEARCH("_",I173)),I173,ISNUMBER(SEARCH(", ",I173)),SUBSTITUTE(I173,", ","_"),ISNUMBER(SEARCH("/ ",I173)),SUBSTITUTE(I173,"/ ","_"),ISNUMBER(SEARCH(",",I173)),SUBSTITUTE(I173,",","_"),ISNUMBER(SEARCH("/",I173)),SUBSTITUTE(I173,"/","_"),ISNUMBER(SEARCH("",I173)),I173),I173)),IF(OR($J$14 = "J",$J$14 = "K"),"",IF(D173="","",IF(LEN(D173)&gt;2,_xlfn.IFS(ISNUMBER(SEARCH("_",D173)),D173,ISNUMBER(SEARCH(", ",D173)),SUBSTITUTE(D173,", ","_"),ISNUMBER(SEARCH("/ ",D173)),SUBSTITUTE(D173,"/ ","_"),ISNUMBER(SEARCH(",",D173)),SUBSTITUTE(D173,",","_"),ISNUMBER(SEARCH("/",D173)),SUBSTITUTE(D173,"/","_"),ISNUMBER(SEARCH("",D173)),D173),D173))))</f>
        <v/>
      </c>
      <c r="L173" s="1"/>
      <c r="M173" s="1" t="str">
        <f t="shared" si="11"/>
        <v/>
      </c>
      <c r="N173" s="94" t="str">
        <f>IF($L173="None","",IF(ISERROR(VLOOKUP($L173,Info!$B$4:$B$266,1,FALSE)),"",VLOOKUP($L173,Info!$B$4:$L$266,5,FALSE)))</f>
        <v/>
      </c>
      <c r="O173" s="94" t="str">
        <f>IF(K173="","",IF(AND($J$12&lt;&gt;"ABC",N173="3"),"BAC",IF(N173="3","ABC",IF($J$12&lt;&gt;"ABC",IF($J$10="Standard",VLOOKUP(K173,Info!$BE$4:$BF$481,2,FALSE),VLOOKUP(K173,Info!$BI$4:$BJ$482,2,FALSE)),IF($J$10="Standard",VLOOKUP(K173,Info!$AG$4:$AH$2994,2,FALSE),VLOOKUP(K173,Info!$AK$4:$AL$2997,2,FALSE))))))</f>
        <v/>
      </c>
      <c r="P173" s="94" t="str">
        <f>IF($L173="None","",IF(ISERROR(VLOOKUP($L173,Info!$B$4:$B$266,1,FALSE)),"",VLOOKUP($L173,Info!$B$4:$L$266,3,FALSE)))</f>
        <v/>
      </c>
      <c r="Q173" s="96" t="str">
        <f>IF($L173="None","",IF(ISERROR(VLOOKUP($L173,Info!$B$4:$B$266,1,FALSE)),"",VLOOKUP($L173,Info!$B$4:$L$266,4,FALSE)))</f>
        <v/>
      </c>
      <c r="R173" s="1"/>
      <c r="S173" s="6" t="str">
        <f t="shared" si="12"/>
        <v/>
      </c>
      <c r="T173" s="6" t="str">
        <f>IF($L173="None","",IF(ISERROR(VLOOKUP($L173,Info!$B$4:$B$266,1,FALSE)),"",VLOOKUP($L173,Info!$B$4:$L$266,11,FALSE)))</f>
        <v/>
      </c>
      <c r="U173" s="1"/>
      <c r="V173" s="1"/>
      <c r="W173" s="1"/>
      <c r="X173" s="1" t="str">
        <f>IF($L173="None","",IF(ISERROR(VLOOKUP($L173,Info!$B$4:$B$266,1,FALSE)),"",IF(OR(W173="Metallic Liquid Tight",W173="Non-Metallic Liquid Tight",W173="LSZH",W173="Greenfield"),VLOOKUP($L173,Info!$B$4:$L$266,7,FALSE),"N/A")))</f>
        <v/>
      </c>
      <c r="Y173" s="1"/>
      <c r="Z173" s="96" t="str">
        <f>IF($L173="None","",IF(ISERROR(VLOOKUP($L173,Info!$B$4:$B$266,1,FALSE)),"",VLOOKUP($L173,Info!$B$4:$L$266,9,FALSE)))</f>
        <v/>
      </c>
      <c r="AA173" s="96" t="str">
        <f>IF($L173="None","",IF(ISERROR(VLOOKUP($L173,Info!$B$4:$B$266,1,FALSE)),"",VLOOKUP($L173,Info!$B$4:$L$266,8,FALSE)))</f>
        <v/>
      </c>
      <c r="AB173" s="96" t="str">
        <f>IF($L173="None","",IF(ISERROR(VLOOKUP($L173,Info!$B$4:$B$266,1,FALSE)),"",VLOOKUP($L173,Info!$B$4:$L$266,10,FALSE)))</f>
        <v/>
      </c>
      <c r="AC173" s="1" t="str">
        <f>IF(W173="SO Cable","Black,White",IF(O173="","",IF(P173="","",IF($J$12&lt;&gt;"ABC",IF(P173&lt;="250",VLOOKUP(O173,Info!$AZ$4:$BB$22,3,FALSE),VLOOKUP(O173,Info!$AZ$23:$BB$39,3,FALSE)),IF(P173&lt;="250",VLOOKUP(O173,Info!$AO$4:$AQ$22,3,FALSE),VLOOKUP(O173,Info!$AO$23:$AP$39,3,FALSE))))))</f>
        <v/>
      </c>
      <c r="AD173" s="1"/>
      <c r="AE173" s="1" t="str">
        <f>IF($L173="None","",IF(ISERROR(VLOOKUP($L173,Info!$B$4:$B$266,1,FALSE)),"",VLOOKUP($L173,Info!$B$4:$L$266,4,FALSE)))</f>
        <v/>
      </c>
      <c r="AF173" s="1" t="str">
        <f>IF($L173="None","",IF(ISERROR(VLOOKUP($L173,Info!$B$4:$B$266,1,FALSE)),"",VLOOKUP($L173,Info!$B$4:$L$266,6,FALSE)))</f>
        <v/>
      </c>
      <c r="AG173" s="1"/>
      <c r="AH173" s="33" t="str" cm="1">
        <f t="array" ref="AH173">IF(AND(L173&lt;&gt;"",O173&lt;&gt;"",R173:S173&lt;&gt;"",W173:X173&lt;&gt;"",Z173:AA173&lt;&gt;"",AC173&lt;&gt;""),"Good","Bad")</f>
        <v>Bad</v>
      </c>
      <c r="AL173" t="str" cm="1">
        <f t="array" ref="AL173">IF(R173&gt;0,_xlfn.IFS(COUNTIF($L$20:L173,"&lt;&gt;")&lt;101,1,COUNTIF($L$20:L173,"&lt;&gt;")&lt;201,2,COUNTIF($L$20:L173,"&lt;&gt;")&lt;301,3,COUNTIF($L$20:L173,"&lt;&gt;")&lt;401,4,COUNTIF($L$20:L173,"&lt;&gt;")&lt;501,5,COUNTIF($L$20:L173,"&lt;&gt;")&lt;601,6,COUNTIF($L$20:L173,"&lt;&gt;")&lt;701,7,COUNTIF($L$20:L173,"&lt;&gt;")&lt;801,8,COUNTIF($L$20:L173,"&lt;&gt;")&lt;901,9,COUNTIF($L$20:L173,"&lt;&gt;")&lt;1001,10,COUNTIF($L$20:L173,"&lt;&gt;")&lt;1101,11,COUNTIF($L$20:L173,"&lt;&gt;")&lt;1201,12,COUNTIF($L$20:L173,"&lt;&gt;")&lt;1301,13,COUNTIF($L$20:L173,"&lt;&gt;")&lt;1401,14,COUNTIF($L$20:L173,"&lt;&gt;")&lt;1501,15,COUNTIF($L$20:L173,"&lt;&gt;")&lt;1601,16,COUNTIF($L$20:L173,"&lt;&gt;")&lt;1701,17,COUNTIF($L$20:L173,"&lt;&gt;")&lt;1801,18,COUNTIF($L$20:L173,"&lt;&gt;")&lt;1901,19,COUNTIF($L$20:L173,"&lt;&gt;")&lt;2001,20,COUNTIF($L$20:L173,"&lt;&gt;")&lt;2101,21,COUNTIF($L$20:L173,"&lt;&gt;")&lt;2201,22,COUNTIF($L$20:L173,"&lt;&gt;")&lt;2301,23,COUNTIF($L$20:L173,"&lt;&gt;")&lt;2401,24,COUNTIF($L$20:L173,"&lt;&gt;")&lt;2501,25,COUNTIF($L$20:L173,"&lt;&gt;")&lt;2601,26,COUNTIF($L$20:L173,"&lt;&gt;")&lt;2701,27,COUNTIF($L$20:L173,"&lt;&gt;")&lt;2801,28,COUNTIF($L$20:L173,"&lt;&gt;")&lt;2901,29,COUNTIF($L$20:L173,"&lt;&gt;")&lt;3001,30),"")</f>
        <v/>
      </c>
      <c r="AM173" t="str">
        <f t="shared" si="10"/>
        <v/>
      </c>
      <c r="AN173" t="str">
        <f t="shared" si="14"/>
        <v/>
      </c>
      <c r="AP173" t="str">
        <f t="shared" si="13"/>
        <v/>
      </c>
      <c r="AQ173" t="str">
        <f>IF(AO173="","",COUNTIFS(AM173:$AM$3019,AO173))</f>
        <v/>
      </c>
    </row>
    <row r="174" spans="1:43" x14ac:dyDescent="0.25">
      <c r="A174" s="6" t="str">
        <f>IF(COUNT($A$20:A173)&lt;&gt;$B$4,IF(A173="","",A173+1),"")</f>
        <v/>
      </c>
      <c r="B174" s="3"/>
      <c r="C174" s="3"/>
      <c r="D174" s="122"/>
      <c r="E174" s="3"/>
      <c r="F174" s="3"/>
      <c r="G174" s="3"/>
      <c r="H174" s="3"/>
      <c r="I174" s="120"/>
      <c r="J174" s="3"/>
      <c r="K174" s="119" t="str" cm="1">
        <f t="array" ref="K174">IF(OR($J$14 = "A",$J$14 = "B",$J$14 = "C"),IF(I174="","",IF(LEN(I174)&gt;2,_xlfn.IFS(ISNUMBER(SEARCH("_",I174)),I174,ISNUMBER(SEARCH(", ",I174)),SUBSTITUTE(I174,", ","_"),ISNUMBER(SEARCH("/ ",I174)),SUBSTITUTE(I174,"/ ","_"),ISNUMBER(SEARCH(",",I174)),SUBSTITUTE(I174,",","_"),ISNUMBER(SEARCH("/",I174)),SUBSTITUTE(I174,"/","_"),ISNUMBER(SEARCH("",I174)),I174),I174)),IF(OR($J$14 = "J",$J$14 = "K"),"",IF(D174="","",IF(LEN(D174)&gt;2,_xlfn.IFS(ISNUMBER(SEARCH("_",D174)),D174,ISNUMBER(SEARCH(", ",D174)),SUBSTITUTE(D174,", ","_"),ISNUMBER(SEARCH("/ ",D174)),SUBSTITUTE(D174,"/ ","_"),ISNUMBER(SEARCH(",",D174)),SUBSTITUTE(D174,",","_"),ISNUMBER(SEARCH("/",D174)),SUBSTITUTE(D174,"/","_"),ISNUMBER(SEARCH("",D174)),D174),D174))))</f>
        <v/>
      </c>
      <c r="L174" s="1"/>
      <c r="M174" s="1" t="str">
        <f t="shared" si="11"/>
        <v/>
      </c>
      <c r="N174" s="94" t="str">
        <f>IF($L174="None","",IF(ISERROR(VLOOKUP($L174,Info!$B$4:$B$266,1,FALSE)),"",VLOOKUP($L174,Info!$B$4:$L$266,5,FALSE)))</f>
        <v/>
      </c>
      <c r="O174" s="94" t="str">
        <f>IF(K174="","",IF(AND($J$12&lt;&gt;"ABC",N174="3"),"BAC",IF(N174="3","ABC",IF($J$12&lt;&gt;"ABC",IF($J$10="Standard",VLOOKUP(K174,Info!$BE$4:$BF$481,2,FALSE),VLOOKUP(K174,Info!$BI$4:$BJ$482,2,FALSE)),IF($J$10="Standard",VLOOKUP(K174,Info!$AG$4:$AH$2994,2,FALSE),VLOOKUP(K174,Info!$AK$4:$AL$2997,2,FALSE))))))</f>
        <v/>
      </c>
      <c r="P174" s="94" t="str">
        <f>IF($L174="None","",IF(ISERROR(VLOOKUP($L174,Info!$B$4:$B$266,1,FALSE)),"",VLOOKUP($L174,Info!$B$4:$L$266,3,FALSE)))</f>
        <v/>
      </c>
      <c r="Q174" s="96" t="str">
        <f>IF($L174="None","",IF(ISERROR(VLOOKUP($L174,Info!$B$4:$B$266,1,FALSE)),"",VLOOKUP($L174,Info!$B$4:$L$266,4,FALSE)))</f>
        <v/>
      </c>
      <c r="R174" s="1"/>
      <c r="S174" s="6" t="str">
        <f t="shared" si="12"/>
        <v/>
      </c>
      <c r="T174" s="6" t="str">
        <f>IF($L174="None","",IF(ISERROR(VLOOKUP($L174,Info!$B$4:$B$266,1,FALSE)),"",VLOOKUP($L174,Info!$B$4:$L$266,11,FALSE)))</f>
        <v/>
      </c>
      <c r="U174" s="1"/>
      <c r="V174" s="1"/>
      <c r="W174" s="1"/>
      <c r="X174" s="1" t="str">
        <f>IF($L174="None","",IF(ISERROR(VLOOKUP($L174,Info!$B$4:$B$266,1,FALSE)),"",IF(OR(W174="Metallic Liquid Tight",W174="Non-Metallic Liquid Tight",W174="LSZH",W174="Greenfield"),VLOOKUP($L174,Info!$B$4:$L$266,7,FALSE),"N/A")))</f>
        <v/>
      </c>
      <c r="Y174" s="1"/>
      <c r="Z174" s="96" t="str">
        <f>IF($L174="None","",IF(ISERROR(VLOOKUP($L174,Info!$B$4:$B$266,1,FALSE)),"",VLOOKUP($L174,Info!$B$4:$L$266,9,FALSE)))</f>
        <v/>
      </c>
      <c r="AA174" s="96" t="str">
        <f>IF($L174="None","",IF(ISERROR(VLOOKUP($L174,Info!$B$4:$B$266,1,FALSE)),"",VLOOKUP($L174,Info!$B$4:$L$266,8,FALSE)))</f>
        <v/>
      </c>
      <c r="AB174" s="96" t="str">
        <f>IF($L174="None","",IF(ISERROR(VLOOKUP($L174,Info!$B$4:$B$266,1,FALSE)),"",VLOOKUP($L174,Info!$B$4:$L$266,10,FALSE)))</f>
        <v/>
      </c>
      <c r="AC174" s="1" t="str">
        <f>IF(W174="SO Cable","Black,White",IF(O174="","",IF(P174="","",IF($J$12&lt;&gt;"ABC",IF(P174&lt;="250",VLOOKUP(O174,Info!$AZ$4:$BB$22,3,FALSE),VLOOKUP(O174,Info!$AZ$23:$BB$39,3,FALSE)),IF(P174&lt;="250",VLOOKUP(O174,Info!$AO$4:$AQ$22,3,FALSE),VLOOKUP(O174,Info!$AO$23:$AP$39,3,FALSE))))))</f>
        <v/>
      </c>
      <c r="AD174" s="1"/>
      <c r="AE174" s="1" t="str">
        <f>IF($L174="None","",IF(ISERROR(VLOOKUP($L174,Info!$B$4:$B$266,1,FALSE)),"",VLOOKUP($L174,Info!$B$4:$L$266,4,FALSE)))</f>
        <v/>
      </c>
      <c r="AF174" s="1" t="str">
        <f>IF($L174="None","",IF(ISERROR(VLOOKUP($L174,Info!$B$4:$B$266,1,FALSE)),"",VLOOKUP($L174,Info!$B$4:$L$266,6,FALSE)))</f>
        <v/>
      </c>
      <c r="AG174" s="1"/>
      <c r="AH174" s="33" t="str" cm="1">
        <f t="array" ref="AH174">IF(AND(L174&lt;&gt;"",O174&lt;&gt;"",R174:S174&lt;&gt;"",W174:X174&lt;&gt;"",Z174:AA174&lt;&gt;"",AC174&lt;&gt;""),"Good","Bad")</f>
        <v>Bad</v>
      </c>
      <c r="AL174" t="str" cm="1">
        <f t="array" ref="AL174">IF(R174&gt;0,_xlfn.IFS(COUNTIF($L$20:L174,"&lt;&gt;")&lt;101,1,COUNTIF($L$20:L174,"&lt;&gt;")&lt;201,2,COUNTIF($L$20:L174,"&lt;&gt;")&lt;301,3,COUNTIF($L$20:L174,"&lt;&gt;")&lt;401,4,COUNTIF($L$20:L174,"&lt;&gt;")&lt;501,5,COUNTIF($L$20:L174,"&lt;&gt;")&lt;601,6,COUNTIF($L$20:L174,"&lt;&gt;")&lt;701,7,COUNTIF($L$20:L174,"&lt;&gt;")&lt;801,8,COUNTIF($L$20:L174,"&lt;&gt;")&lt;901,9,COUNTIF($L$20:L174,"&lt;&gt;")&lt;1001,10,COUNTIF($L$20:L174,"&lt;&gt;")&lt;1101,11,COUNTIF($L$20:L174,"&lt;&gt;")&lt;1201,12,COUNTIF($L$20:L174,"&lt;&gt;")&lt;1301,13,COUNTIF($L$20:L174,"&lt;&gt;")&lt;1401,14,COUNTIF($L$20:L174,"&lt;&gt;")&lt;1501,15,COUNTIF($L$20:L174,"&lt;&gt;")&lt;1601,16,COUNTIF($L$20:L174,"&lt;&gt;")&lt;1701,17,COUNTIF($L$20:L174,"&lt;&gt;")&lt;1801,18,COUNTIF($L$20:L174,"&lt;&gt;")&lt;1901,19,COUNTIF($L$20:L174,"&lt;&gt;")&lt;2001,20,COUNTIF($L$20:L174,"&lt;&gt;")&lt;2101,21,COUNTIF($L$20:L174,"&lt;&gt;")&lt;2201,22,COUNTIF($L$20:L174,"&lt;&gt;")&lt;2301,23,COUNTIF($L$20:L174,"&lt;&gt;")&lt;2401,24,COUNTIF($L$20:L174,"&lt;&gt;")&lt;2501,25,COUNTIF($L$20:L174,"&lt;&gt;")&lt;2601,26,COUNTIF($L$20:L174,"&lt;&gt;")&lt;2701,27,COUNTIF($L$20:L174,"&lt;&gt;")&lt;2801,28,COUNTIF($L$20:L174,"&lt;&gt;")&lt;2901,29,COUNTIF($L$20:L174,"&lt;&gt;")&lt;3001,30),"")</f>
        <v/>
      </c>
      <c r="AM174" t="str">
        <f t="shared" si="10"/>
        <v/>
      </c>
      <c r="AN174" t="str">
        <f t="shared" si="14"/>
        <v/>
      </c>
      <c r="AP174" t="str">
        <f t="shared" si="13"/>
        <v/>
      </c>
      <c r="AQ174" t="str">
        <f>IF(AO174="","",COUNTIFS(AM174:$AM$3019,AO174))</f>
        <v/>
      </c>
    </row>
    <row r="175" spans="1:43" x14ac:dyDescent="0.25">
      <c r="A175" s="6" t="str">
        <f>IF(COUNT($A$20:A174)&lt;&gt;$B$4,IF(A174="","",A174+1),"")</f>
        <v/>
      </c>
      <c r="B175" s="3"/>
      <c r="C175" s="3"/>
      <c r="D175" s="122"/>
      <c r="E175" s="3"/>
      <c r="F175" s="3"/>
      <c r="G175" s="3"/>
      <c r="H175" s="3"/>
      <c r="I175" s="120"/>
      <c r="J175" s="3"/>
      <c r="K175" s="119" t="str" cm="1">
        <f t="array" ref="K175">IF(OR($J$14 = "A",$J$14 = "B",$J$14 = "C"),IF(I175="","",IF(LEN(I175)&gt;2,_xlfn.IFS(ISNUMBER(SEARCH("_",I175)),I175,ISNUMBER(SEARCH(", ",I175)),SUBSTITUTE(I175,", ","_"),ISNUMBER(SEARCH("/ ",I175)),SUBSTITUTE(I175,"/ ","_"),ISNUMBER(SEARCH(",",I175)),SUBSTITUTE(I175,",","_"),ISNUMBER(SEARCH("/",I175)),SUBSTITUTE(I175,"/","_"),ISNUMBER(SEARCH("",I175)),I175),I175)),IF(OR($J$14 = "J",$J$14 = "K"),"",IF(D175="","",IF(LEN(D175)&gt;2,_xlfn.IFS(ISNUMBER(SEARCH("_",D175)),D175,ISNUMBER(SEARCH(", ",D175)),SUBSTITUTE(D175,", ","_"),ISNUMBER(SEARCH("/ ",D175)),SUBSTITUTE(D175,"/ ","_"),ISNUMBER(SEARCH(",",D175)),SUBSTITUTE(D175,",","_"),ISNUMBER(SEARCH("/",D175)),SUBSTITUTE(D175,"/","_"),ISNUMBER(SEARCH("",D175)),D175),D175))))</f>
        <v/>
      </c>
      <c r="L175" s="1"/>
      <c r="M175" s="1" t="str">
        <f t="shared" si="11"/>
        <v/>
      </c>
      <c r="N175" s="94" t="str">
        <f>IF($L175="None","",IF(ISERROR(VLOOKUP($L175,Info!$B$4:$B$266,1,FALSE)),"",VLOOKUP($L175,Info!$B$4:$L$266,5,FALSE)))</f>
        <v/>
      </c>
      <c r="O175" s="94" t="str">
        <f>IF(K175="","",IF(AND($J$12&lt;&gt;"ABC",N175="3"),"BAC",IF(N175="3","ABC",IF($J$12&lt;&gt;"ABC",IF($J$10="Standard",VLOOKUP(K175,Info!$BE$4:$BF$481,2,FALSE),VLOOKUP(K175,Info!$BI$4:$BJ$482,2,FALSE)),IF($J$10="Standard",VLOOKUP(K175,Info!$AG$4:$AH$2994,2,FALSE),VLOOKUP(K175,Info!$AK$4:$AL$2997,2,FALSE))))))</f>
        <v/>
      </c>
      <c r="P175" s="94" t="str">
        <f>IF($L175="None","",IF(ISERROR(VLOOKUP($L175,Info!$B$4:$B$266,1,FALSE)),"",VLOOKUP($L175,Info!$B$4:$L$266,3,FALSE)))</f>
        <v/>
      </c>
      <c r="Q175" s="96" t="str">
        <f>IF($L175="None","",IF(ISERROR(VLOOKUP($L175,Info!$B$4:$B$266,1,FALSE)),"",VLOOKUP($L175,Info!$B$4:$L$266,4,FALSE)))</f>
        <v/>
      </c>
      <c r="R175" s="1"/>
      <c r="S175" s="6" t="str">
        <f t="shared" si="12"/>
        <v/>
      </c>
      <c r="T175" s="6" t="str">
        <f>IF($L175="None","",IF(ISERROR(VLOOKUP($L175,Info!$B$4:$B$266,1,FALSE)),"",VLOOKUP($L175,Info!$B$4:$L$266,11,FALSE)))</f>
        <v/>
      </c>
      <c r="U175" s="1"/>
      <c r="V175" s="1"/>
      <c r="W175" s="1"/>
      <c r="X175" s="1" t="str">
        <f>IF($L175="None","",IF(ISERROR(VLOOKUP($L175,Info!$B$4:$B$266,1,FALSE)),"",IF(OR(W175="Metallic Liquid Tight",W175="Non-Metallic Liquid Tight",W175="LSZH",W175="Greenfield"),VLOOKUP($L175,Info!$B$4:$L$266,7,FALSE),"N/A")))</f>
        <v/>
      </c>
      <c r="Y175" s="1"/>
      <c r="Z175" s="96" t="str">
        <f>IF($L175="None","",IF(ISERROR(VLOOKUP($L175,Info!$B$4:$B$266,1,FALSE)),"",VLOOKUP($L175,Info!$B$4:$L$266,9,FALSE)))</f>
        <v/>
      </c>
      <c r="AA175" s="96" t="str">
        <f>IF($L175="None","",IF(ISERROR(VLOOKUP($L175,Info!$B$4:$B$266,1,FALSE)),"",VLOOKUP($L175,Info!$B$4:$L$266,8,FALSE)))</f>
        <v/>
      </c>
      <c r="AB175" s="96" t="str">
        <f>IF($L175="None","",IF(ISERROR(VLOOKUP($L175,Info!$B$4:$B$266,1,FALSE)),"",VLOOKUP($L175,Info!$B$4:$L$266,10,FALSE)))</f>
        <v/>
      </c>
      <c r="AC175" s="1" t="str">
        <f>IF(W175="SO Cable","Black,White",IF(O175="","",IF(P175="","",IF($J$12&lt;&gt;"ABC",IF(P175&lt;="250",VLOOKUP(O175,Info!$AZ$4:$BB$22,3,FALSE),VLOOKUP(O175,Info!$AZ$23:$BB$39,3,FALSE)),IF(P175&lt;="250",VLOOKUP(O175,Info!$AO$4:$AQ$22,3,FALSE),VLOOKUP(O175,Info!$AO$23:$AP$39,3,FALSE))))))</f>
        <v/>
      </c>
      <c r="AD175" s="1"/>
      <c r="AE175" s="1" t="str">
        <f>IF($L175="None","",IF(ISERROR(VLOOKUP($L175,Info!$B$4:$B$266,1,FALSE)),"",VLOOKUP($L175,Info!$B$4:$L$266,4,FALSE)))</f>
        <v/>
      </c>
      <c r="AF175" s="1" t="str">
        <f>IF($L175="None","",IF(ISERROR(VLOOKUP($L175,Info!$B$4:$B$266,1,FALSE)),"",VLOOKUP($L175,Info!$B$4:$L$266,6,FALSE)))</f>
        <v/>
      </c>
      <c r="AG175" s="1"/>
      <c r="AH175" s="33" t="str" cm="1">
        <f t="array" ref="AH175">IF(AND(L175&lt;&gt;"",O175&lt;&gt;"",R175:S175&lt;&gt;"",W175:X175&lt;&gt;"",Z175:AA175&lt;&gt;"",AC175&lt;&gt;""),"Good","Bad")</f>
        <v>Bad</v>
      </c>
      <c r="AL175" t="str" cm="1">
        <f t="array" ref="AL175">IF(R175&gt;0,_xlfn.IFS(COUNTIF($L$20:L175,"&lt;&gt;")&lt;101,1,COUNTIF($L$20:L175,"&lt;&gt;")&lt;201,2,COUNTIF($L$20:L175,"&lt;&gt;")&lt;301,3,COUNTIF($L$20:L175,"&lt;&gt;")&lt;401,4,COUNTIF($L$20:L175,"&lt;&gt;")&lt;501,5,COUNTIF($L$20:L175,"&lt;&gt;")&lt;601,6,COUNTIF($L$20:L175,"&lt;&gt;")&lt;701,7,COUNTIF($L$20:L175,"&lt;&gt;")&lt;801,8,COUNTIF($L$20:L175,"&lt;&gt;")&lt;901,9,COUNTIF($L$20:L175,"&lt;&gt;")&lt;1001,10,COUNTIF($L$20:L175,"&lt;&gt;")&lt;1101,11,COUNTIF($L$20:L175,"&lt;&gt;")&lt;1201,12,COUNTIF($L$20:L175,"&lt;&gt;")&lt;1301,13,COUNTIF($L$20:L175,"&lt;&gt;")&lt;1401,14,COUNTIF($L$20:L175,"&lt;&gt;")&lt;1501,15,COUNTIF($L$20:L175,"&lt;&gt;")&lt;1601,16,COUNTIF($L$20:L175,"&lt;&gt;")&lt;1701,17,COUNTIF($L$20:L175,"&lt;&gt;")&lt;1801,18,COUNTIF($L$20:L175,"&lt;&gt;")&lt;1901,19,COUNTIF($L$20:L175,"&lt;&gt;")&lt;2001,20,COUNTIF($L$20:L175,"&lt;&gt;")&lt;2101,21,COUNTIF($L$20:L175,"&lt;&gt;")&lt;2201,22,COUNTIF($L$20:L175,"&lt;&gt;")&lt;2301,23,COUNTIF($L$20:L175,"&lt;&gt;")&lt;2401,24,COUNTIF($L$20:L175,"&lt;&gt;")&lt;2501,25,COUNTIF($L$20:L175,"&lt;&gt;")&lt;2601,26,COUNTIF($L$20:L175,"&lt;&gt;")&lt;2701,27,COUNTIF($L$20:L175,"&lt;&gt;")&lt;2801,28,COUNTIF($L$20:L175,"&lt;&gt;")&lt;2901,29,COUNTIF($L$20:L175,"&lt;&gt;")&lt;3001,30),"")</f>
        <v/>
      </c>
      <c r="AM175" t="str">
        <f t="shared" si="10"/>
        <v/>
      </c>
      <c r="AN175" t="str">
        <f t="shared" si="14"/>
        <v/>
      </c>
      <c r="AP175" t="str">
        <f t="shared" si="13"/>
        <v/>
      </c>
      <c r="AQ175" t="str">
        <f>IF(AO175="","",COUNTIFS(AM175:$AM$3019,AO175))</f>
        <v/>
      </c>
    </row>
    <row r="176" spans="1:43" x14ac:dyDescent="0.25">
      <c r="A176" s="6" t="str">
        <f>IF(COUNT($A$20:A175)&lt;&gt;$B$4,IF(A175="","",A175+1),"")</f>
        <v/>
      </c>
      <c r="B176" s="3"/>
      <c r="C176" s="3"/>
      <c r="D176" s="122"/>
      <c r="E176" s="3"/>
      <c r="F176" s="3"/>
      <c r="G176" s="3"/>
      <c r="H176" s="3"/>
      <c r="I176" s="120"/>
      <c r="J176" s="3"/>
      <c r="K176" s="119" t="str" cm="1">
        <f t="array" ref="K176">IF(OR($J$14 = "A",$J$14 = "B",$J$14 = "C"),IF(I176="","",IF(LEN(I176)&gt;2,_xlfn.IFS(ISNUMBER(SEARCH("_",I176)),I176,ISNUMBER(SEARCH(", ",I176)),SUBSTITUTE(I176,", ","_"),ISNUMBER(SEARCH("/ ",I176)),SUBSTITUTE(I176,"/ ","_"),ISNUMBER(SEARCH(",",I176)),SUBSTITUTE(I176,",","_"),ISNUMBER(SEARCH("/",I176)),SUBSTITUTE(I176,"/","_"),ISNUMBER(SEARCH("",I176)),I176),I176)),IF(OR($J$14 = "J",$J$14 = "K"),"",IF(D176="","",IF(LEN(D176)&gt;2,_xlfn.IFS(ISNUMBER(SEARCH("_",D176)),D176,ISNUMBER(SEARCH(", ",D176)),SUBSTITUTE(D176,", ","_"),ISNUMBER(SEARCH("/ ",D176)),SUBSTITUTE(D176,"/ ","_"),ISNUMBER(SEARCH(",",D176)),SUBSTITUTE(D176,",","_"),ISNUMBER(SEARCH("/",D176)),SUBSTITUTE(D176,"/","_"),ISNUMBER(SEARCH("",D176)),D176),D176))))</f>
        <v/>
      </c>
      <c r="L176" s="1"/>
      <c r="M176" s="1" t="str">
        <f t="shared" si="11"/>
        <v/>
      </c>
      <c r="N176" s="94" t="str">
        <f>IF($L176="None","",IF(ISERROR(VLOOKUP($L176,Info!$B$4:$B$266,1,FALSE)),"",VLOOKUP($L176,Info!$B$4:$L$266,5,FALSE)))</f>
        <v/>
      </c>
      <c r="O176" s="94" t="str">
        <f>IF(K176="","",IF(AND($J$12&lt;&gt;"ABC",N176="3"),"BAC",IF(N176="3","ABC",IF($J$12&lt;&gt;"ABC",IF($J$10="Standard",VLOOKUP(K176,Info!$BE$4:$BF$481,2,FALSE),VLOOKUP(K176,Info!$BI$4:$BJ$482,2,FALSE)),IF($J$10="Standard",VLOOKUP(K176,Info!$AG$4:$AH$2994,2,FALSE),VLOOKUP(K176,Info!$AK$4:$AL$2997,2,FALSE))))))</f>
        <v/>
      </c>
      <c r="P176" s="94" t="str">
        <f>IF($L176="None","",IF(ISERROR(VLOOKUP($L176,Info!$B$4:$B$266,1,FALSE)),"",VLOOKUP($L176,Info!$B$4:$L$266,3,FALSE)))</f>
        <v/>
      </c>
      <c r="Q176" s="96" t="str">
        <f>IF($L176="None","",IF(ISERROR(VLOOKUP($L176,Info!$B$4:$B$266,1,FALSE)),"",VLOOKUP($L176,Info!$B$4:$L$266,4,FALSE)))</f>
        <v/>
      </c>
      <c r="R176" s="1"/>
      <c r="S176" s="6" t="str">
        <f t="shared" si="12"/>
        <v/>
      </c>
      <c r="T176" s="6" t="str">
        <f>IF($L176="None","",IF(ISERROR(VLOOKUP($L176,Info!$B$4:$B$266,1,FALSE)),"",VLOOKUP($L176,Info!$B$4:$L$266,11,FALSE)))</f>
        <v/>
      </c>
      <c r="U176" s="1"/>
      <c r="V176" s="1"/>
      <c r="W176" s="1"/>
      <c r="X176" s="1" t="str">
        <f>IF($L176="None","",IF(ISERROR(VLOOKUP($L176,Info!$B$4:$B$266,1,FALSE)),"",IF(OR(W176="Metallic Liquid Tight",W176="Non-Metallic Liquid Tight",W176="LSZH",W176="Greenfield"),VLOOKUP($L176,Info!$B$4:$L$266,7,FALSE),"N/A")))</f>
        <v/>
      </c>
      <c r="Y176" s="1"/>
      <c r="Z176" s="96" t="str">
        <f>IF($L176="None","",IF(ISERROR(VLOOKUP($L176,Info!$B$4:$B$266,1,FALSE)),"",VLOOKUP($L176,Info!$B$4:$L$266,9,FALSE)))</f>
        <v/>
      </c>
      <c r="AA176" s="96" t="str">
        <f>IF($L176="None","",IF(ISERROR(VLOOKUP($L176,Info!$B$4:$B$266,1,FALSE)),"",VLOOKUP($L176,Info!$B$4:$L$266,8,FALSE)))</f>
        <v/>
      </c>
      <c r="AB176" s="96" t="str">
        <f>IF($L176="None","",IF(ISERROR(VLOOKUP($L176,Info!$B$4:$B$266,1,FALSE)),"",VLOOKUP($L176,Info!$B$4:$L$266,10,FALSE)))</f>
        <v/>
      </c>
      <c r="AC176" s="1" t="str">
        <f>IF(W176="SO Cable","Black,White",IF(O176="","",IF(P176="","",IF($J$12&lt;&gt;"ABC",IF(P176&lt;="250",VLOOKUP(O176,Info!$AZ$4:$BB$22,3,FALSE),VLOOKUP(O176,Info!$AZ$23:$BB$39,3,FALSE)),IF(P176&lt;="250",VLOOKUP(O176,Info!$AO$4:$AQ$22,3,FALSE),VLOOKUP(O176,Info!$AO$23:$AP$39,3,FALSE))))))</f>
        <v/>
      </c>
      <c r="AD176" s="1"/>
      <c r="AE176" s="1" t="str">
        <f>IF($L176="None","",IF(ISERROR(VLOOKUP($L176,Info!$B$4:$B$266,1,FALSE)),"",VLOOKUP($L176,Info!$B$4:$L$266,4,FALSE)))</f>
        <v/>
      </c>
      <c r="AF176" s="1" t="str">
        <f>IF($L176="None","",IF(ISERROR(VLOOKUP($L176,Info!$B$4:$B$266,1,FALSE)),"",VLOOKUP($L176,Info!$B$4:$L$266,6,FALSE)))</f>
        <v/>
      </c>
      <c r="AG176" s="1"/>
      <c r="AH176" s="33" t="str" cm="1">
        <f t="array" ref="AH176">IF(AND(L176&lt;&gt;"",O176&lt;&gt;"",R176:S176&lt;&gt;"",W176:X176&lt;&gt;"",Z176:AA176&lt;&gt;"",AC176&lt;&gt;""),"Good","Bad")</f>
        <v>Bad</v>
      </c>
      <c r="AL176" t="str" cm="1">
        <f t="array" ref="AL176">IF(R176&gt;0,_xlfn.IFS(COUNTIF($L$20:L176,"&lt;&gt;")&lt;101,1,COUNTIF($L$20:L176,"&lt;&gt;")&lt;201,2,COUNTIF($L$20:L176,"&lt;&gt;")&lt;301,3,COUNTIF($L$20:L176,"&lt;&gt;")&lt;401,4,COUNTIF($L$20:L176,"&lt;&gt;")&lt;501,5,COUNTIF($L$20:L176,"&lt;&gt;")&lt;601,6,COUNTIF($L$20:L176,"&lt;&gt;")&lt;701,7,COUNTIF($L$20:L176,"&lt;&gt;")&lt;801,8,COUNTIF($L$20:L176,"&lt;&gt;")&lt;901,9,COUNTIF($L$20:L176,"&lt;&gt;")&lt;1001,10,COUNTIF($L$20:L176,"&lt;&gt;")&lt;1101,11,COUNTIF($L$20:L176,"&lt;&gt;")&lt;1201,12,COUNTIF($L$20:L176,"&lt;&gt;")&lt;1301,13,COUNTIF($L$20:L176,"&lt;&gt;")&lt;1401,14,COUNTIF($L$20:L176,"&lt;&gt;")&lt;1501,15,COUNTIF($L$20:L176,"&lt;&gt;")&lt;1601,16,COUNTIF($L$20:L176,"&lt;&gt;")&lt;1701,17,COUNTIF($L$20:L176,"&lt;&gt;")&lt;1801,18,COUNTIF($L$20:L176,"&lt;&gt;")&lt;1901,19,COUNTIF($L$20:L176,"&lt;&gt;")&lt;2001,20,COUNTIF($L$20:L176,"&lt;&gt;")&lt;2101,21,COUNTIF($L$20:L176,"&lt;&gt;")&lt;2201,22,COUNTIF($L$20:L176,"&lt;&gt;")&lt;2301,23,COUNTIF($L$20:L176,"&lt;&gt;")&lt;2401,24,COUNTIF($L$20:L176,"&lt;&gt;")&lt;2501,25,COUNTIF($L$20:L176,"&lt;&gt;")&lt;2601,26,COUNTIF($L$20:L176,"&lt;&gt;")&lt;2701,27,COUNTIF($L$20:L176,"&lt;&gt;")&lt;2801,28,COUNTIF($L$20:L176,"&lt;&gt;")&lt;2901,29,COUNTIF($L$20:L176,"&lt;&gt;")&lt;3001,30),"")</f>
        <v/>
      </c>
      <c r="AM176" t="str">
        <f t="shared" si="10"/>
        <v/>
      </c>
      <c r="AN176" t="str">
        <f t="shared" si="14"/>
        <v/>
      </c>
      <c r="AP176" t="str">
        <f t="shared" si="13"/>
        <v/>
      </c>
      <c r="AQ176" t="str">
        <f>IF(AO176="","",COUNTIFS(AM176:$AM$3019,AO176))</f>
        <v/>
      </c>
    </row>
    <row r="177" spans="1:43" x14ac:dyDescent="0.25">
      <c r="A177" s="6" t="str">
        <f>IF(COUNT($A$20:A176)&lt;&gt;$B$4,IF(A176="","",A176+1),"")</f>
        <v/>
      </c>
      <c r="B177" s="3"/>
      <c r="C177" s="3"/>
      <c r="D177" s="122"/>
      <c r="E177" s="3"/>
      <c r="F177" s="3"/>
      <c r="G177" s="3"/>
      <c r="H177" s="3"/>
      <c r="I177" s="120"/>
      <c r="J177" s="3"/>
      <c r="K177" s="119" t="str" cm="1">
        <f t="array" ref="K177">IF(OR($J$14 = "A",$J$14 = "B",$J$14 = "C"),IF(I177="","",IF(LEN(I177)&gt;2,_xlfn.IFS(ISNUMBER(SEARCH("_",I177)),I177,ISNUMBER(SEARCH(", ",I177)),SUBSTITUTE(I177,", ","_"),ISNUMBER(SEARCH("/ ",I177)),SUBSTITUTE(I177,"/ ","_"),ISNUMBER(SEARCH(",",I177)),SUBSTITUTE(I177,",","_"),ISNUMBER(SEARCH("/",I177)),SUBSTITUTE(I177,"/","_"),ISNUMBER(SEARCH("",I177)),I177),I177)),IF(OR($J$14 = "J",$J$14 = "K"),"",IF(D177="","",IF(LEN(D177)&gt;2,_xlfn.IFS(ISNUMBER(SEARCH("_",D177)),D177,ISNUMBER(SEARCH(", ",D177)),SUBSTITUTE(D177,", ","_"),ISNUMBER(SEARCH("/ ",D177)),SUBSTITUTE(D177,"/ ","_"),ISNUMBER(SEARCH(",",D177)),SUBSTITUTE(D177,",","_"),ISNUMBER(SEARCH("/",D177)),SUBSTITUTE(D177,"/","_"),ISNUMBER(SEARCH("",D177)),D177),D177))))</f>
        <v/>
      </c>
      <c r="L177" s="1"/>
      <c r="M177" s="1" t="str">
        <f t="shared" si="11"/>
        <v/>
      </c>
      <c r="N177" s="94" t="str">
        <f>IF($L177="None","",IF(ISERROR(VLOOKUP($L177,Info!$B$4:$B$266,1,FALSE)),"",VLOOKUP($L177,Info!$B$4:$L$266,5,FALSE)))</f>
        <v/>
      </c>
      <c r="O177" s="94" t="str">
        <f>IF(K177="","",IF(AND($J$12&lt;&gt;"ABC",N177="3"),"BAC",IF(N177="3","ABC",IF($J$12&lt;&gt;"ABC",IF($J$10="Standard",VLOOKUP(K177,Info!$BE$4:$BF$481,2,FALSE),VLOOKUP(K177,Info!$BI$4:$BJ$482,2,FALSE)),IF($J$10="Standard",VLOOKUP(K177,Info!$AG$4:$AH$2994,2,FALSE),VLOOKUP(K177,Info!$AK$4:$AL$2997,2,FALSE))))))</f>
        <v/>
      </c>
      <c r="P177" s="94" t="str">
        <f>IF($L177="None","",IF(ISERROR(VLOOKUP($L177,Info!$B$4:$B$266,1,FALSE)),"",VLOOKUP($L177,Info!$B$4:$L$266,3,FALSE)))</f>
        <v/>
      </c>
      <c r="Q177" s="96" t="str">
        <f>IF($L177="None","",IF(ISERROR(VLOOKUP($L177,Info!$B$4:$B$266,1,FALSE)),"",VLOOKUP($L177,Info!$B$4:$L$266,4,FALSE)))</f>
        <v/>
      </c>
      <c r="R177" s="1"/>
      <c r="S177" s="6" t="str">
        <f t="shared" si="12"/>
        <v/>
      </c>
      <c r="T177" s="6" t="str">
        <f>IF($L177="None","",IF(ISERROR(VLOOKUP($L177,Info!$B$4:$B$266,1,FALSE)),"",VLOOKUP($L177,Info!$B$4:$L$266,11,FALSE)))</f>
        <v/>
      </c>
      <c r="U177" s="1"/>
      <c r="V177" s="1"/>
      <c r="W177" s="1"/>
      <c r="X177" s="1" t="str">
        <f>IF($L177="None","",IF(ISERROR(VLOOKUP($L177,Info!$B$4:$B$266,1,FALSE)),"",IF(OR(W177="Metallic Liquid Tight",W177="Non-Metallic Liquid Tight",W177="LSZH",W177="Greenfield"),VLOOKUP($L177,Info!$B$4:$L$266,7,FALSE),"N/A")))</f>
        <v/>
      </c>
      <c r="Y177" s="1"/>
      <c r="Z177" s="96" t="str">
        <f>IF($L177="None","",IF(ISERROR(VLOOKUP($L177,Info!$B$4:$B$266,1,FALSE)),"",VLOOKUP($L177,Info!$B$4:$L$266,9,FALSE)))</f>
        <v/>
      </c>
      <c r="AA177" s="96" t="str">
        <f>IF($L177="None","",IF(ISERROR(VLOOKUP($L177,Info!$B$4:$B$266,1,FALSE)),"",VLOOKUP($L177,Info!$B$4:$L$266,8,FALSE)))</f>
        <v/>
      </c>
      <c r="AB177" s="96" t="str">
        <f>IF($L177="None","",IF(ISERROR(VLOOKUP($L177,Info!$B$4:$B$266,1,FALSE)),"",VLOOKUP($L177,Info!$B$4:$L$266,10,FALSE)))</f>
        <v/>
      </c>
      <c r="AC177" s="1" t="str">
        <f>IF(W177="SO Cable","Black,White",IF(O177="","",IF(P177="","",IF($J$12&lt;&gt;"ABC",IF(P177&lt;="250",VLOOKUP(O177,Info!$AZ$4:$BB$22,3,FALSE),VLOOKUP(O177,Info!$AZ$23:$BB$39,3,FALSE)),IF(P177&lt;="250",VLOOKUP(O177,Info!$AO$4:$AQ$22,3,FALSE),VLOOKUP(O177,Info!$AO$23:$AP$39,3,FALSE))))))</f>
        <v/>
      </c>
      <c r="AD177" s="1"/>
      <c r="AE177" s="1" t="str">
        <f>IF($L177="None","",IF(ISERROR(VLOOKUP($L177,Info!$B$4:$B$266,1,FALSE)),"",VLOOKUP($L177,Info!$B$4:$L$266,4,FALSE)))</f>
        <v/>
      </c>
      <c r="AF177" s="1" t="str">
        <f>IF($L177="None","",IF(ISERROR(VLOOKUP($L177,Info!$B$4:$B$266,1,FALSE)),"",VLOOKUP($L177,Info!$B$4:$L$266,6,FALSE)))</f>
        <v/>
      </c>
      <c r="AG177" s="1"/>
      <c r="AH177" s="33" t="str" cm="1">
        <f t="array" ref="AH177">IF(AND(L177&lt;&gt;"",O177&lt;&gt;"",R177:S177&lt;&gt;"",W177:X177&lt;&gt;"",Z177:AA177&lt;&gt;"",AC177&lt;&gt;""),"Good","Bad")</f>
        <v>Bad</v>
      </c>
      <c r="AL177" t="str" cm="1">
        <f t="array" ref="AL177">IF(R177&gt;0,_xlfn.IFS(COUNTIF($L$20:L177,"&lt;&gt;")&lt;101,1,COUNTIF($L$20:L177,"&lt;&gt;")&lt;201,2,COUNTIF($L$20:L177,"&lt;&gt;")&lt;301,3,COUNTIF($L$20:L177,"&lt;&gt;")&lt;401,4,COUNTIF($L$20:L177,"&lt;&gt;")&lt;501,5,COUNTIF($L$20:L177,"&lt;&gt;")&lt;601,6,COUNTIF($L$20:L177,"&lt;&gt;")&lt;701,7,COUNTIF($L$20:L177,"&lt;&gt;")&lt;801,8,COUNTIF($L$20:L177,"&lt;&gt;")&lt;901,9,COUNTIF($L$20:L177,"&lt;&gt;")&lt;1001,10,COUNTIF($L$20:L177,"&lt;&gt;")&lt;1101,11,COUNTIF($L$20:L177,"&lt;&gt;")&lt;1201,12,COUNTIF($L$20:L177,"&lt;&gt;")&lt;1301,13,COUNTIF($L$20:L177,"&lt;&gt;")&lt;1401,14,COUNTIF($L$20:L177,"&lt;&gt;")&lt;1501,15,COUNTIF($L$20:L177,"&lt;&gt;")&lt;1601,16,COUNTIF($L$20:L177,"&lt;&gt;")&lt;1701,17,COUNTIF($L$20:L177,"&lt;&gt;")&lt;1801,18,COUNTIF($L$20:L177,"&lt;&gt;")&lt;1901,19,COUNTIF($L$20:L177,"&lt;&gt;")&lt;2001,20,COUNTIF($L$20:L177,"&lt;&gt;")&lt;2101,21,COUNTIF($L$20:L177,"&lt;&gt;")&lt;2201,22,COUNTIF($L$20:L177,"&lt;&gt;")&lt;2301,23,COUNTIF($L$20:L177,"&lt;&gt;")&lt;2401,24,COUNTIF($L$20:L177,"&lt;&gt;")&lt;2501,25,COUNTIF($L$20:L177,"&lt;&gt;")&lt;2601,26,COUNTIF($L$20:L177,"&lt;&gt;")&lt;2701,27,COUNTIF($L$20:L177,"&lt;&gt;")&lt;2801,28,COUNTIF($L$20:L177,"&lt;&gt;")&lt;2901,29,COUNTIF($L$20:L177,"&lt;&gt;")&lt;3001,30),"")</f>
        <v/>
      </c>
      <c r="AM177" t="str">
        <f t="shared" si="10"/>
        <v/>
      </c>
      <c r="AN177" t="str">
        <f t="shared" si="14"/>
        <v/>
      </c>
      <c r="AP177" t="str">
        <f t="shared" si="13"/>
        <v/>
      </c>
      <c r="AQ177" t="str">
        <f>IF(AO177="","",COUNTIFS(AM177:$AM$3019,AO177))</f>
        <v/>
      </c>
    </row>
    <row r="178" spans="1:43" x14ac:dyDescent="0.25">
      <c r="A178" s="6" t="str">
        <f>IF(COUNT($A$20:A177)&lt;&gt;$B$4,IF(A177="","",A177+1),"")</f>
        <v/>
      </c>
      <c r="B178" s="3"/>
      <c r="C178" s="3"/>
      <c r="D178" s="122"/>
      <c r="E178" s="3"/>
      <c r="F178" s="3"/>
      <c r="G178" s="3"/>
      <c r="H178" s="3"/>
      <c r="I178" s="120"/>
      <c r="J178" s="3"/>
      <c r="K178" s="119" t="str" cm="1">
        <f t="array" ref="K178">IF(OR($J$14 = "A",$J$14 = "B",$J$14 = "C"),IF(I178="","",IF(LEN(I178)&gt;2,_xlfn.IFS(ISNUMBER(SEARCH("_",I178)),I178,ISNUMBER(SEARCH(", ",I178)),SUBSTITUTE(I178,", ","_"),ISNUMBER(SEARCH("/ ",I178)),SUBSTITUTE(I178,"/ ","_"),ISNUMBER(SEARCH(",",I178)),SUBSTITUTE(I178,",","_"),ISNUMBER(SEARCH("/",I178)),SUBSTITUTE(I178,"/","_"),ISNUMBER(SEARCH("",I178)),I178),I178)),IF(OR($J$14 = "J",$J$14 = "K"),"",IF(D178="","",IF(LEN(D178)&gt;2,_xlfn.IFS(ISNUMBER(SEARCH("_",D178)),D178,ISNUMBER(SEARCH(", ",D178)),SUBSTITUTE(D178,", ","_"),ISNUMBER(SEARCH("/ ",D178)),SUBSTITUTE(D178,"/ ","_"),ISNUMBER(SEARCH(",",D178)),SUBSTITUTE(D178,",","_"),ISNUMBER(SEARCH("/",D178)),SUBSTITUTE(D178,"/","_"),ISNUMBER(SEARCH("",D178)),D178),D178))))</f>
        <v/>
      </c>
      <c r="L178" s="1"/>
      <c r="M178" s="1" t="str">
        <f t="shared" si="11"/>
        <v/>
      </c>
      <c r="N178" s="94" t="str">
        <f>IF($L178="None","",IF(ISERROR(VLOOKUP($L178,Info!$B$4:$B$266,1,FALSE)),"",VLOOKUP($L178,Info!$B$4:$L$266,5,FALSE)))</f>
        <v/>
      </c>
      <c r="O178" s="94" t="str">
        <f>IF(K178="","",IF(AND($J$12&lt;&gt;"ABC",N178="3"),"BAC",IF(N178="3","ABC",IF($J$12&lt;&gt;"ABC",IF($J$10="Standard",VLOOKUP(K178,Info!$BE$4:$BF$481,2,FALSE),VLOOKUP(K178,Info!$BI$4:$BJ$482,2,FALSE)),IF($J$10="Standard",VLOOKUP(K178,Info!$AG$4:$AH$2994,2,FALSE),VLOOKUP(K178,Info!$AK$4:$AL$2997,2,FALSE))))))</f>
        <v/>
      </c>
      <c r="P178" s="94" t="str">
        <f>IF($L178="None","",IF(ISERROR(VLOOKUP($L178,Info!$B$4:$B$266,1,FALSE)),"",VLOOKUP($L178,Info!$B$4:$L$266,3,FALSE)))</f>
        <v/>
      </c>
      <c r="Q178" s="96" t="str">
        <f>IF($L178="None","",IF(ISERROR(VLOOKUP($L178,Info!$B$4:$B$266,1,FALSE)),"",VLOOKUP($L178,Info!$B$4:$L$266,4,FALSE)))</f>
        <v/>
      </c>
      <c r="R178" s="1"/>
      <c r="S178" s="6" t="str">
        <f t="shared" si="12"/>
        <v/>
      </c>
      <c r="T178" s="6" t="str">
        <f>IF($L178="None","",IF(ISERROR(VLOOKUP($L178,Info!$B$4:$B$266,1,FALSE)),"",VLOOKUP($L178,Info!$B$4:$L$266,11,FALSE)))</f>
        <v/>
      </c>
      <c r="U178" s="1"/>
      <c r="V178" s="1"/>
      <c r="W178" s="1"/>
      <c r="X178" s="1" t="str">
        <f>IF($L178="None","",IF(ISERROR(VLOOKUP($L178,Info!$B$4:$B$266,1,FALSE)),"",IF(OR(W178="Metallic Liquid Tight",W178="Non-Metallic Liquid Tight",W178="LSZH",W178="Greenfield"),VLOOKUP($L178,Info!$B$4:$L$266,7,FALSE),"N/A")))</f>
        <v/>
      </c>
      <c r="Y178" s="1"/>
      <c r="Z178" s="96" t="str">
        <f>IF($L178="None","",IF(ISERROR(VLOOKUP($L178,Info!$B$4:$B$266,1,FALSE)),"",VLOOKUP($L178,Info!$B$4:$L$266,9,FALSE)))</f>
        <v/>
      </c>
      <c r="AA178" s="96" t="str">
        <f>IF($L178="None","",IF(ISERROR(VLOOKUP($L178,Info!$B$4:$B$266,1,FALSE)),"",VLOOKUP($L178,Info!$B$4:$L$266,8,FALSE)))</f>
        <v/>
      </c>
      <c r="AB178" s="96" t="str">
        <f>IF($L178="None","",IF(ISERROR(VLOOKUP($L178,Info!$B$4:$B$266,1,FALSE)),"",VLOOKUP($L178,Info!$B$4:$L$266,10,FALSE)))</f>
        <v/>
      </c>
      <c r="AC178" s="1" t="str">
        <f>IF(W178="SO Cable","Black,White",IF(O178="","",IF(P178="","",IF($J$12&lt;&gt;"ABC",IF(P178&lt;="250",VLOOKUP(O178,Info!$AZ$4:$BB$22,3,FALSE),VLOOKUP(O178,Info!$AZ$23:$BB$39,3,FALSE)),IF(P178&lt;="250",VLOOKUP(O178,Info!$AO$4:$AQ$22,3,FALSE),VLOOKUP(O178,Info!$AO$23:$AP$39,3,FALSE))))))</f>
        <v/>
      </c>
      <c r="AD178" s="1"/>
      <c r="AE178" s="1" t="str">
        <f>IF($L178="None","",IF(ISERROR(VLOOKUP($L178,Info!$B$4:$B$266,1,FALSE)),"",VLOOKUP($L178,Info!$B$4:$L$266,4,FALSE)))</f>
        <v/>
      </c>
      <c r="AF178" s="1" t="str">
        <f>IF($L178="None","",IF(ISERROR(VLOOKUP($L178,Info!$B$4:$B$266,1,FALSE)),"",VLOOKUP($L178,Info!$B$4:$L$266,6,FALSE)))</f>
        <v/>
      </c>
      <c r="AG178" s="1"/>
      <c r="AH178" s="33" t="str" cm="1">
        <f t="array" ref="AH178">IF(AND(L178&lt;&gt;"",O178&lt;&gt;"",R178:S178&lt;&gt;"",W178:X178&lt;&gt;"",Z178:AA178&lt;&gt;"",AC178&lt;&gt;""),"Good","Bad")</f>
        <v>Bad</v>
      </c>
      <c r="AL178" t="str" cm="1">
        <f t="array" ref="AL178">IF(R178&gt;0,_xlfn.IFS(COUNTIF($L$20:L178,"&lt;&gt;")&lt;101,1,COUNTIF($L$20:L178,"&lt;&gt;")&lt;201,2,COUNTIF($L$20:L178,"&lt;&gt;")&lt;301,3,COUNTIF($L$20:L178,"&lt;&gt;")&lt;401,4,COUNTIF($L$20:L178,"&lt;&gt;")&lt;501,5,COUNTIF($L$20:L178,"&lt;&gt;")&lt;601,6,COUNTIF($L$20:L178,"&lt;&gt;")&lt;701,7,COUNTIF($L$20:L178,"&lt;&gt;")&lt;801,8,COUNTIF($L$20:L178,"&lt;&gt;")&lt;901,9,COUNTIF($L$20:L178,"&lt;&gt;")&lt;1001,10,COUNTIF($L$20:L178,"&lt;&gt;")&lt;1101,11,COUNTIF($L$20:L178,"&lt;&gt;")&lt;1201,12,COUNTIF($L$20:L178,"&lt;&gt;")&lt;1301,13,COUNTIF($L$20:L178,"&lt;&gt;")&lt;1401,14,COUNTIF($L$20:L178,"&lt;&gt;")&lt;1501,15,COUNTIF($L$20:L178,"&lt;&gt;")&lt;1601,16,COUNTIF($L$20:L178,"&lt;&gt;")&lt;1701,17,COUNTIF($L$20:L178,"&lt;&gt;")&lt;1801,18,COUNTIF($L$20:L178,"&lt;&gt;")&lt;1901,19,COUNTIF($L$20:L178,"&lt;&gt;")&lt;2001,20,COUNTIF($L$20:L178,"&lt;&gt;")&lt;2101,21,COUNTIF($L$20:L178,"&lt;&gt;")&lt;2201,22,COUNTIF($L$20:L178,"&lt;&gt;")&lt;2301,23,COUNTIF($L$20:L178,"&lt;&gt;")&lt;2401,24,COUNTIF($L$20:L178,"&lt;&gt;")&lt;2501,25,COUNTIF($L$20:L178,"&lt;&gt;")&lt;2601,26,COUNTIF($L$20:L178,"&lt;&gt;")&lt;2701,27,COUNTIF($L$20:L178,"&lt;&gt;")&lt;2801,28,COUNTIF($L$20:L178,"&lt;&gt;")&lt;2901,29,COUNTIF($L$20:L178,"&lt;&gt;")&lt;3001,30),"")</f>
        <v/>
      </c>
      <c r="AM178" t="str">
        <f t="shared" si="10"/>
        <v/>
      </c>
      <c r="AN178" t="str">
        <f t="shared" si="14"/>
        <v/>
      </c>
      <c r="AP178" t="str">
        <f t="shared" si="13"/>
        <v/>
      </c>
      <c r="AQ178" t="str">
        <f>IF(AO178="","",COUNTIFS(AM178:$AM$3019,AO178))</f>
        <v/>
      </c>
    </row>
    <row r="179" spans="1:43" x14ac:dyDescent="0.25">
      <c r="A179" s="6" t="str">
        <f>IF(COUNT($A$20:A178)&lt;&gt;$B$4,IF(A178="","",A178+1),"")</f>
        <v/>
      </c>
      <c r="B179" s="3"/>
      <c r="C179" s="3"/>
      <c r="D179" s="122"/>
      <c r="E179" s="3"/>
      <c r="F179" s="3"/>
      <c r="G179" s="3"/>
      <c r="H179" s="3"/>
      <c r="I179" s="120"/>
      <c r="J179" s="3"/>
      <c r="K179" s="119" t="str" cm="1">
        <f t="array" ref="K179">IF(OR($J$14 = "A",$J$14 = "B",$J$14 = "C"),IF(I179="","",IF(LEN(I179)&gt;2,_xlfn.IFS(ISNUMBER(SEARCH("_",I179)),I179,ISNUMBER(SEARCH(", ",I179)),SUBSTITUTE(I179,", ","_"),ISNUMBER(SEARCH("/ ",I179)),SUBSTITUTE(I179,"/ ","_"),ISNUMBER(SEARCH(",",I179)),SUBSTITUTE(I179,",","_"),ISNUMBER(SEARCH("/",I179)),SUBSTITUTE(I179,"/","_"),ISNUMBER(SEARCH("",I179)),I179),I179)),IF(OR($J$14 = "J",$J$14 = "K"),"",IF(D179="","",IF(LEN(D179)&gt;2,_xlfn.IFS(ISNUMBER(SEARCH("_",D179)),D179,ISNUMBER(SEARCH(", ",D179)),SUBSTITUTE(D179,", ","_"),ISNUMBER(SEARCH("/ ",D179)),SUBSTITUTE(D179,"/ ","_"),ISNUMBER(SEARCH(",",D179)),SUBSTITUTE(D179,",","_"),ISNUMBER(SEARCH("/",D179)),SUBSTITUTE(D179,"/","_"),ISNUMBER(SEARCH("",D179)),D179),D179))))</f>
        <v/>
      </c>
      <c r="L179" s="1"/>
      <c r="M179" s="1" t="str">
        <f t="shared" si="11"/>
        <v/>
      </c>
      <c r="N179" s="94" t="str">
        <f>IF($L179="None","",IF(ISERROR(VLOOKUP($L179,Info!$B$4:$B$266,1,FALSE)),"",VLOOKUP($L179,Info!$B$4:$L$266,5,FALSE)))</f>
        <v/>
      </c>
      <c r="O179" s="94" t="str">
        <f>IF(K179="","",IF(AND($J$12&lt;&gt;"ABC",N179="3"),"BAC",IF(N179="3","ABC",IF($J$12&lt;&gt;"ABC",IF($J$10="Standard",VLOOKUP(K179,Info!$BE$4:$BF$481,2,FALSE),VLOOKUP(K179,Info!$BI$4:$BJ$482,2,FALSE)),IF($J$10="Standard",VLOOKUP(K179,Info!$AG$4:$AH$2994,2,FALSE),VLOOKUP(K179,Info!$AK$4:$AL$2997,2,FALSE))))))</f>
        <v/>
      </c>
      <c r="P179" s="94" t="str">
        <f>IF($L179="None","",IF(ISERROR(VLOOKUP($L179,Info!$B$4:$B$266,1,FALSE)),"",VLOOKUP($L179,Info!$B$4:$L$266,3,FALSE)))</f>
        <v/>
      </c>
      <c r="Q179" s="96" t="str">
        <f>IF($L179="None","",IF(ISERROR(VLOOKUP($L179,Info!$B$4:$B$266,1,FALSE)),"",VLOOKUP($L179,Info!$B$4:$L$266,4,FALSE)))</f>
        <v/>
      </c>
      <c r="R179" s="1"/>
      <c r="S179" s="6" t="str">
        <f t="shared" si="12"/>
        <v/>
      </c>
      <c r="T179" s="6" t="str">
        <f>IF($L179="None","",IF(ISERROR(VLOOKUP($L179,Info!$B$4:$B$266,1,FALSE)),"",VLOOKUP($L179,Info!$B$4:$L$266,11,FALSE)))</f>
        <v/>
      </c>
      <c r="U179" s="1"/>
      <c r="V179" s="1"/>
      <c r="W179" s="1"/>
      <c r="X179" s="1" t="str">
        <f>IF($L179="None","",IF(ISERROR(VLOOKUP($L179,Info!$B$4:$B$266,1,FALSE)),"",IF(OR(W179="Metallic Liquid Tight",W179="Non-Metallic Liquid Tight",W179="LSZH",W179="Greenfield"),VLOOKUP($L179,Info!$B$4:$L$266,7,FALSE),"N/A")))</f>
        <v/>
      </c>
      <c r="Y179" s="1"/>
      <c r="Z179" s="96" t="str">
        <f>IF($L179="None","",IF(ISERROR(VLOOKUP($L179,Info!$B$4:$B$266,1,FALSE)),"",VLOOKUP($L179,Info!$B$4:$L$266,9,FALSE)))</f>
        <v/>
      </c>
      <c r="AA179" s="96" t="str">
        <f>IF($L179="None","",IF(ISERROR(VLOOKUP($L179,Info!$B$4:$B$266,1,FALSE)),"",VLOOKUP($L179,Info!$B$4:$L$266,8,FALSE)))</f>
        <v/>
      </c>
      <c r="AB179" s="96" t="str">
        <f>IF($L179="None","",IF(ISERROR(VLOOKUP($L179,Info!$B$4:$B$266,1,FALSE)),"",VLOOKUP($L179,Info!$B$4:$L$266,10,FALSE)))</f>
        <v/>
      </c>
      <c r="AC179" s="1" t="str">
        <f>IF(W179="SO Cable","Black,White",IF(O179="","",IF(P179="","",IF($J$12&lt;&gt;"ABC",IF(P179&lt;="250",VLOOKUP(O179,Info!$AZ$4:$BB$22,3,FALSE),VLOOKUP(O179,Info!$AZ$23:$BB$39,3,FALSE)),IF(P179&lt;="250",VLOOKUP(O179,Info!$AO$4:$AQ$22,3,FALSE),VLOOKUP(O179,Info!$AO$23:$AP$39,3,FALSE))))))</f>
        <v/>
      </c>
      <c r="AD179" s="1"/>
      <c r="AE179" s="1" t="str">
        <f>IF($L179="None","",IF(ISERROR(VLOOKUP($L179,Info!$B$4:$B$266,1,FALSE)),"",VLOOKUP($L179,Info!$B$4:$L$266,4,FALSE)))</f>
        <v/>
      </c>
      <c r="AF179" s="1" t="str">
        <f>IF($L179="None","",IF(ISERROR(VLOOKUP($L179,Info!$B$4:$B$266,1,FALSE)),"",VLOOKUP($L179,Info!$B$4:$L$266,6,FALSE)))</f>
        <v/>
      </c>
      <c r="AG179" s="1"/>
      <c r="AH179" s="33" t="str" cm="1">
        <f t="array" ref="AH179">IF(AND(L179&lt;&gt;"",O179&lt;&gt;"",R179:S179&lt;&gt;"",W179:X179&lt;&gt;"",Z179:AA179&lt;&gt;"",AC179&lt;&gt;""),"Good","Bad")</f>
        <v>Bad</v>
      </c>
      <c r="AL179" t="str" cm="1">
        <f t="array" ref="AL179">IF(R179&gt;0,_xlfn.IFS(COUNTIF($L$20:L179,"&lt;&gt;")&lt;101,1,COUNTIF($L$20:L179,"&lt;&gt;")&lt;201,2,COUNTIF($L$20:L179,"&lt;&gt;")&lt;301,3,COUNTIF($L$20:L179,"&lt;&gt;")&lt;401,4,COUNTIF($L$20:L179,"&lt;&gt;")&lt;501,5,COUNTIF($L$20:L179,"&lt;&gt;")&lt;601,6,COUNTIF($L$20:L179,"&lt;&gt;")&lt;701,7,COUNTIF($L$20:L179,"&lt;&gt;")&lt;801,8,COUNTIF($L$20:L179,"&lt;&gt;")&lt;901,9,COUNTIF($L$20:L179,"&lt;&gt;")&lt;1001,10,COUNTIF($L$20:L179,"&lt;&gt;")&lt;1101,11,COUNTIF($L$20:L179,"&lt;&gt;")&lt;1201,12,COUNTIF($L$20:L179,"&lt;&gt;")&lt;1301,13,COUNTIF($L$20:L179,"&lt;&gt;")&lt;1401,14,COUNTIF($L$20:L179,"&lt;&gt;")&lt;1501,15,COUNTIF($L$20:L179,"&lt;&gt;")&lt;1601,16,COUNTIF($L$20:L179,"&lt;&gt;")&lt;1701,17,COUNTIF($L$20:L179,"&lt;&gt;")&lt;1801,18,COUNTIF($L$20:L179,"&lt;&gt;")&lt;1901,19,COUNTIF($L$20:L179,"&lt;&gt;")&lt;2001,20,COUNTIF($L$20:L179,"&lt;&gt;")&lt;2101,21,COUNTIF($L$20:L179,"&lt;&gt;")&lt;2201,22,COUNTIF($L$20:L179,"&lt;&gt;")&lt;2301,23,COUNTIF($L$20:L179,"&lt;&gt;")&lt;2401,24,COUNTIF($L$20:L179,"&lt;&gt;")&lt;2501,25,COUNTIF($L$20:L179,"&lt;&gt;")&lt;2601,26,COUNTIF($L$20:L179,"&lt;&gt;")&lt;2701,27,COUNTIF($L$20:L179,"&lt;&gt;")&lt;2801,28,COUNTIF($L$20:L179,"&lt;&gt;")&lt;2901,29,COUNTIF($L$20:L179,"&lt;&gt;")&lt;3001,30),"")</f>
        <v/>
      </c>
      <c r="AM179" t="str">
        <f t="shared" si="10"/>
        <v/>
      </c>
      <c r="AN179" t="str">
        <f t="shared" si="14"/>
        <v/>
      </c>
      <c r="AP179" t="str">
        <f t="shared" si="13"/>
        <v/>
      </c>
      <c r="AQ179" t="str">
        <f>IF(AO179="","",COUNTIFS(AM179:$AM$3019,AO179))</f>
        <v/>
      </c>
    </row>
    <row r="180" spans="1:43" x14ac:dyDescent="0.25">
      <c r="A180" s="6" t="str">
        <f>IF(COUNT($A$20:A179)&lt;&gt;$B$4,IF(A179="","",A179+1),"")</f>
        <v/>
      </c>
      <c r="B180" s="3"/>
      <c r="C180" s="3"/>
      <c r="D180" s="122"/>
      <c r="E180" s="3"/>
      <c r="F180" s="3"/>
      <c r="G180" s="3"/>
      <c r="H180" s="3"/>
      <c r="I180" s="120"/>
      <c r="J180" s="3"/>
      <c r="K180" s="119" t="str" cm="1">
        <f t="array" ref="K180">IF(OR($J$14 = "A",$J$14 = "B",$J$14 = "C"),IF(I180="","",IF(LEN(I180)&gt;2,_xlfn.IFS(ISNUMBER(SEARCH("_",I180)),I180,ISNUMBER(SEARCH(", ",I180)),SUBSTITUTE(I180,", ","_"),ISNUMBER(SEARCH("/ ",I180)),SUBSTITUTE(I180,"/ ","_"),ISNUMBER(SEARCH(",",I180)),SUBSTITUTE(I180,",","_"),ISNUMBER(SEARCH("/",I180)),SUBSTITUTE(I180,"/","_"),ISNUMBER(SEARCH("",I180)),I180),I180)),IF(OR($J$14 = "J",$J$14 = "K"),"",IF(D180="","",IF(LEN(D180)&gt;2,_xlfn.IFS(ISNUMBER(SEARCH("_",D180)),D180,ISNUMBER(SEARCH(", ",D180)),SUBSTITUTE(D180,", ","_"),ISNUMBER(SEARCH("/ ",D180)),SUBSTITUTE(D180,"/ ","_"),ISNUMBER(SEARCH(",",D180)),SUBSTITUTE(D180,",","_"),ISNUMBER(SEARCH("/",D180)),SUBSTITUTE(D180,"/","_"),ISNUMBER(SEARCH("",D180)),D180),D180))))</f>
        <v/>
      </c>
      <c r="L180" s="1"/>
      <c r="M180" s="1" t="str">
        <f t="shared" si="11"/>
        <v/>
      </c>
      <c r="N180" s="94" t="str">
        <f>IF($L180="None","",IF(ISERROR(VLOOKUP($L180,Info!$B$4:$B$266,1,FALSE)),"",VLOOKUP($L180,Info!$B$4:$L$266,5,FALSE)))</f>
        <v/>
      </c>
      <c r="O180" s="94" t="str">
        <f>IF(K180="","",IF(AND($J$12&lt;&gt;"ABC",N180="3"),"BAC",IF(N180="3","ABC",IF($J$12&lt;&gt;"ABC",IF($J$10="Standard",VLOOKUP(K180,Info!$BE$4:$BF$481,2,FALSE),VLOOKUP(K180,Info!$BI$4:$BJ$482,2,FALSE)),IF($J$10="Standard",VLOOKUP(K180,Info!$AG$4:$AH$2994,2,FALSE),VLOOKUP(K180,Info!$AK$4:$AL$2997,2,FALSE))))))</f>
        <v/>
      </c>
      <c r="P180" s="94" t="str">
        <f>IF($L180="None","",IF(ISERROR(VLOOKUP($L180,Info!$B$4:$B$266,1,FALSE)),"",VLOOKUP($L180,Info!$B$4:$L$266,3,FALSE)))</f>
        <v/>
      </c>
      <c r="Q180" s="96" t="str">
        <f>IF($L180="None","",IF(ISERROR(VLOOKUP($L180,Info!$B$4:$B$266,1,FALSE)),"",VLOOKUP($L180,Info!$B$4:$L$266,4,FALSE)))</f>
        <v/>
      </c>
      <c r="R180" s="1"/>
      <c r="S180" s="6" t="str">
        <f t="shared" si="12"/>
        <v/>
      </c>
      <c r="T180" s="6" t="str">
        <f>IF($L180="None","",IF(ISERROR(VLOOKUP($L180,Info!$B$4:$B$266,1,FALSE)),"",VLOOKUP($L180,Info!$B$4:$L$266,11,FALSE)))</f>
        <v/>
      </c>
      <c r="U180" s="1"/>
      <c r="V180" s="1"/>
      <c r="W180" s="1"/>
      <c r="X180" s="1" t="str">
        <f>IF($L180="None","",IF(ISERROR(VLOOKUP($L180,Info!$B$4:$B$266,1,FALSE)),"",IF(OR(W180="Metallic Liquid Tight",W180="Non-Metallic Liquid Tight",W180="LSZH",W180="Greenfield"),VLOOKUP($L180,Info!$B$4:$L$266,7,FALSE),"N/A")))</f>
        <v/>
      </c>
      <c r="Y180" s="1"/>
      <c r="Z180" s="96" t="str">
        <f>IF($L180="None","",IF(ISERROR(VLOOKUP($L180,Info!$B$4:$B$266,1,FALSE)),"",VLOOKUP($L180,Info!$B$4:$L$266,9,FALSE)))</f>
        <v/>
      </c>
      <c r="AA180" s="96" t="str">
        <f>IF($L180="None","",IF(ISERROR(VLOOKUP($L180,Info!$B$4:$B$266,1,FALSE)),"",VLOOKUP($L180,Info!$B$4:$L$266,8,FALSE)))</f>
        <v/>
      </c>
      <c r="AB180" s="96" t="str">
        <f>IF($L180="None","",IF(ISERROR(VLOOKUP($L180,Info!$B$4:$B$266,1,FALSE)),"",VLOOKUP($L180,Info!$B$4:$L$266,10,FALSE)))</f>
        <v/>
      </c>
      <c r="AC180" s="1" t="str">
        <f>IF(W180="SO Cable","Black,White",IF(O180="","",IF(P180="","",IF($J$12&lt;&gt;"ABC",IF(P180&lt;="250",VLOOKUP(O180,Info!$AZ$4:$BB$22,3,FALSE),VLOOKUP(O180,Info!$AZ$23:$BB$39,3,FALSE)),IF(P180&lt;="250",VLOOKUP(O180,Info!$AO$4:$AQ$22,3,FALSE),VLOOKUP(O180,Info!$AO$23:$AP$39,3,FALSE))))))</f>
        <v/>
      </c>
      <c r="AD180" s="1"/>
      <c r="AE180" s="1" t="str">
        <f>IF($L180="None","",IF(ISERROR(VLOOKUP($L180,Info!$B$4:$B$266,1,FALSE)),"",VLOOKUP($L180,Info!$B$4:$L$266,4,FALSE)))</f>
        <v/>
      </c>
      <c r="AF180" s="1" t="str">
        <f>IF($L180="None","",IF(ISERROR(VLOOKUP($L180,Info!$B$4:$B$266,1,FALSE)),"",VLOOKUP($L180,Info!$B$4:$L$266,6,FALSE)))</f>
        <v/>
      </c>
      <c r="AG180" s="1"/>
      <c r="AH180" s="33" t="str" cm="1">
        <f t="array" ref="AH180">IF(AND(L180&lt;&gt;"",O180&lt;&gt;"",R180:S180&lt;&gt;"",W180:X180&lt;&gt;"",Z180:AA180&lt;&gt;"",AC180&lt;&gt;""),"Good","Bad")</f>
        <v>Bad</v>
      </c>
      <c r="AL180" t="str" cm="1">
        <f t="array" ref="AL180">IF(R180&gt;0,_xlfn.IFS(COUNTIF($L$20:L180,"&lt;&gt;")&lt;101,1,COUNTIF($L$20:L180,"&lt;&gt;")&lt;201,2,COUNTIF($L$20:L180,"&lt;&gt;")&lt;301,3,COUNTIF($L$20:L180,"&lt;&gt;")&lt;401,4,COUNTIF($L$20:L180,"&lt;&gt;")&lt;501,5,COUNTIF($L$20:L180,"&lt;&gt;")&lt;601,6,COUNTIF($L$20:L180,"&lt;&gt;")&lt;701,7,COUNTIF($L$20:L180,"&lt;&gt;")&lt;801,8,COUNTIF($L$20:L180,"&lt;&gt;")&lt;901,9,COUNTIF($L$20:L180,"&lt;&gt;")&lt;1001,10,COUNTIF($L$20:L180,"&lt;&gt;")&lt;1101,11,COUNTIF($L$20:L180,"&lt;&gt;")&lt;1201,12,COUNTIF($L$20:L180,"&lt;&gt;")&lt;1301,13,COUNTIF($L$20:L180,"&lt;&gt;")&lt;1401,14,COUNTIF($L$20:L180,"&lt;&gt;")&lt;1501,15,COUNTIF($L$20:L180,"&lt;&gt;")&lt;1601,16,COUNTIF($L$20:L180,"&lt;&gt;")&lt;1701,17,COUNTIF($L$20:L180,"&lt;&gt;")&lt;1801,18,COUNTIF($L$20:L180,"&lt;&gt;")&lt;1901,19,COUNTIF($L$20:L180,"&lt;&gt;")&lt;2001,20,COUNTIF($L$20:L180,"&lt;&gt;")&lt;2101,21,COUNTIF($L$20:L180,"&lt;&gt;")&lt;2201,22,COUNTIF($L$20:L180,"&lt;&gt;")&lt;2301,23,COUNTIF($L$20:L180,"&lt;&gt;")&lt;2401,24,COUNTIF($L$20:L180,"&lt;&gt;")&lt;2501,25,COUNTIF($L$20:L180,"&lt;&gt;")&lt;2601,26,COUNTIF($L$20:L180,"&lt;&gt;")&lt;2701,27,COUNTIF($L$20:L180,"&lt;&gt;")&lt;2801,28,COUNTIF($L$20:L180,"&lt;&gt;")&lt;2901,29,COUNTIF($L$20:L180,"&lt;&gt;")&lt;3001,30),"")</f>
        <v/>
      </c>
      <c r="AM180" t="str">
        <f t="shared" si="10"/>
        <v/>
      </c>
      <c r="AN180" t="str">
        <f t="shared" si="14"/>
        <v/>
      </c>
      <c r="AP180" t="str">
        <f t="shared" si="13"/>
        <v/>
      </c>
      <c r="AQ180" t="str">
        <f>IF(AO180="","",COUNTIFS(AM180:$AM$3019,AO180))</f>
        <v/>
      </c>
    </row>
    <row r="181" spans="1:43" x14ac:dyDescent="0.25">
      <c r="A181" s="6" t="str">
        <f>IF(COUNT($A$20:A180)&lt;&gt;$B$4,IF(A180="","",A180+1),"")</f>
        <v/>
      </c>
      <c r="B181" s="3"/>
      <c r="C181" s="3"/>
      <c r="D181" s="122"/>
      <c r="E181" s="3"/>
      <c r="F181" s="3"/>
      <c r="G181" s="3"/>
      <c r="H181" s="3"/>
      <c r="I181" s="120"/>
      <c r="J181" s="3"/>
      <c r="K181" s="119" t="str" cm="1">
        <f t="array" ref="K181">IF(OR($J$14 = "A",$J$14 = "B",$J$14 = "C"),IF(I181="","",IF(LEN(I181)&gt;2,_xlfn.IFS(ISNUMBER(SEARCH("_",I181)),I181,ISNUMBER(SEARCH(", ",I181)),SUBSTITUTE(I181,", ","_"),ISNUMBER(SEARCH("/ ",I181)),SUBSTITUTE(I181,"/ ","_"),ISNUMBER(SEARCH(",",I181)),SUBSTITUTE(I181,",","_"),ISNUMBER(SEARCH("/",I181)),SUBSTITUTE(I181,"/","_"),ISNUMBER(SEARCH("",I181)),I181),I181)),IF(OR($J$14 = "J",$J$14 = "K"),"",IF(D181="","",IF(LEN(D181)&gt;2,_xlfn.IFS(ISNUMBER(SEARCH("_",D181)),D181,ISNUMBER(SEARCH(", ",D181)),SUBSTITUTE(D181,", ","_"),ISNUMBER(SEARCH("/ ",D181)),SUBSTITUTE(D181,"/ ","_"),ISNUMBER(SEARCH(",",D181)),SUBSTITUTE(D181,",","_"),ISNUMBER(SEARCH("/",D181)),SUBSTITUTE(D181,"/","_"),ISNUMBER(SEARCH("",D181)),D181),D181))))</f>
        <v/>
      </c>
      <c r="L181" s="1"/>
      <c r="M181" s="1" t="str">
        <f t="shared" si="11"/>
        <v/>
      </c>
      <c r="N181" s="94" t="str">
        <f>IF($L181="None","",IF(ISERROR(VLOOKUP($L181,Info!$B$4:$B$266,1,FALSE)),"",VLOOKUP($L181,Info!$B$4:$L$266,5,FALSE)))</f>
        <v/>
      </c>
      <c r="O181" s="94" t="str">
        <f>IF(K181="","",IF(AND($J$12&lt;&gt;"ABC",N181="3"),"BAC",IF(N181="3","ABC",IF($J$12&lt;&gt;"ABC",IF($J$10="Standard",VLOOKUP(K181,Info!$BE$4:$BF$481,2,FALSE),VLOOKUP(K181,Info!$BI$4:$BJ$482,2,FALSE)),IF($J$10="Standard",VLOOKUP(K181,Info!$AG$4:$AH$2994,2,FALSE),VLOOKUP(K181,Info!$AK$4:$AL$2997,2,FALSE))))))</f>
        <v/>
      </c>
      <c r="P181" s="94" t="str">
        <f>IF($L181="None","",IF(ISERROR(VLOOKUP($L181,Info!$B$4:$B$266,1,FALSE)),"",VLOOKUP($L181,Info!$B$4:$L$266,3,FALSE)))</f>
        <v/>
      </c>
      <c r="Q181" s="96" t="str">
        <f>IF($L181="None","",IF(ISERROR(VLOOKUP($L181,Info!$B$4:$B$266,1,FALSE)),"",VLOOKUP($L181,Info!$B$4:$L$266,4,FALSE)))</f>
        <v/>
      </c>
      <c r="R181" s="1"/>
      <c r="S181" s="6" t="str">
        <f t="shared" si="12"/>
        <v/>
      </c>
      <c r="T181" s="6" t="str">
        <f>IF($L181="None","",IF(ISERROR(VLOOKUP($L181,Info!$B$4:$B$266,1,FALSE)),"",VLOOKUP($L181,Info!$B$4:$L$266,11,FALSE)))</f>
        <v/>
      </c>
      <c r="U181" s="1"/>
      <c r="V181" s="1"/>
      <c r="W181" s="1"/>
      <c r="X181" s="1" t="str">
        <f>IF($L181="None","",IF(ISERROR(VLOOKUP($L181,Info!$B$4:$B$266,1,FALSE)),"",IF(OR(W181="Metallic Liquid Tight",W181="Non-Metallic Liquid Tight",W181="LSZH",W181="Greenfield"),VLOOKUP($L181,Info!$B$4:$L$266,7,FALSE),"N/A")))</f>
        <v/>
      </c>
      <c r="Y181" s="1"/>
      <c r="Z181" s="96" t="str">
        <f>IF($L181="None","",IF(ISERROR(VLOOKUP($L181,Info!$B$4:$B$266,1,FALSE)),"",VLOOKUP($L181,Info!$B$4:$L$266,9,FALSE)))</f>
        <v/>
      </c>
      <c r="AA181" s="96" t="str">
        <f>IF($L181="None","",IF(ISERROR(VLOOKUP($L181,Info!$B$4:$B$266,1,FALSE)),"",VLOOKUP($L181,Info!$B$4:$L$266,8,FALSE)))</f>
        <v/>
      </c>
      <c r="AB181" s="96" t="str">
        <f>IF($L181="None","",IF(ISERROR(VLOOKUP($L181,Info!$B$4:$B$266,1,FALSE)),"",VLOOKUP($L181,Info!$B$4:$L$266,10,FALSE)))</f>
        <v/>
      </c>
      <c r="AC181" s="1" t="str">
        <f>IF(W181="SO Cable","Black,White",IF(O181="","",IF(P181="","",IF($J$12&lt;&gt;"ABC",IF(P181&lt;="250",VLOOKUP(O181,Info!$AZ$4:$BB$22,3,FALSE),VLOOKUP(O181,Info!$AZ$23:$BB$39,3,FALSE)),IF(P181&lt;="250",VLOOKUP(O181,Info!$AO$4:$AQ$22,3,FALSE),VLOOKUP(O181,Info!$AO$23:$AP$39,3,FALSE))))))</f>
        <v/>
      </c>
      <c r="AD181" s="1"/>
      <c r="AE181" s="1" t="str">
        <f>IF($L181="None","",IF(ISERROR(VLOOKUP($L181,Info!$B$4:$B$266,1,FALSE)),"",VLOOKUP($L181,Info!$B$4:$L$266,4,FALSE)))</f>
        <v/>
      </c>
      <c r="AF181" s="1" t="str">
        <f>IF($L181="None","",IF(ISERROR(VLOOKUP($L181,Info!$B$4:$B$266,1,FALSE)),"",VLOOKUP($L181,Info!$B$4:$L$266,6,FALSE)))</f>
        <v/>
      </c>
      <c r="AG181" s="1"/>
      <c r="AH181" s="33" t="str" cm="1">
        <f t="array" ref="AH181">IF(AND(L181&lt;&gt;"",O181&lt;&gt;"",R181:S181&lt;&gt;"",W181:X181&lt;&gt;"",Z181:AA181&lt;&gt;"",AC181&lt;&gt;""),"Good","Bad")</f>
        <v>Bad</v>
      </c>
      <c r="AL181" t="str" cm="1">
        <f t="array" ref="AL181">IF(R181&gt;0,_xlfn.IFS(COUNTIF($L$20:L181,"&lt;&gt;")&lt;101,1,COUNTIF($L$20:L181,"&lt;&gt;")&lt;201,2,COUNTIF($L$20:L181,"&lt;&gt;")&lt;301,3,COUNTIF($L$20:L181,"&lt;&gt;")&lt;401,4,COUNTIF($L$20:L181,"&lt;&gt;")&lt;501,5,COUNTIF($L$20:L181,"&lt;&gt;")&lt;601,6,COUNTIF($L$20:L181,"&lt;&gt;")&lt;701,7,COUNTIF($L$20:L181,"&lt;&gt;")&lt;801,8,COUNTIF($L$20:L181,"&lt;&gt;")&lt;901,9,COUNTIF($L$20:L181,"&lt;&gt;")&lt;1001,10,COUNTIF($L$20:L181,"&lt;&gt;")&lt;1101,11,COUNTIF($L$20:L181,"&lt;&gt;")&lt;1201,12,COUNTIF($L$20:L181,"&lt;&gt;")&lt;1301,13,COUNTIF($L$20:L181,"&lt;&gt;")&lt;1401,14,COUNTIF($L$20:L181,"&lt;&gt;")&lt;1501,15,COUNTIF($L$20:L181,"&lt;&gt;")&lt;1601,16,COUNTIF($L$20:L181,"&lt;&gt;")&lt;1701,17,COUNTIF($L$20:L181,"&lt;&gt;")&lt;1801,18,COUNTIF($L$20:L181,"&lt;&gt;")&lt;1901,19,COUNTIF($L$20:L181,"&lt;&gt;")&lt;2001,20,COUNTIF($L$20:L181,"&lt;&gt;")&lt;2101,21,COUNTIF($L$20:L181,"&lt;&gt;")&lt;2201,22,COUNTIF($L$20:L181,"&lt;&gt;")&lt;2301,23,COUNTIF($L$20:L181,"&lt;&gt;")&lt;2401,24,COUNTIF($L$20:L181,"&lt;&gt;")&lt;2501,25,COUNTIF($L$20:L181,"&lt;&gt;")&lt;2601,26,COUNTIF($L$20:L181,"&lt;&gt;")&lt;2701,27,COUNTIF($L$20:L181,"&lt;&gt;")&lt;2801,28,COUNTIF($L$20:L181,"&lt;&gt;")&lt;2901,29,COUNTIF($L$20:L181,"&lt;&gt;")&lt;3001,30),"")</f>
        <v/>
      </c>
      <c r="AM181" t="str">
        <f t="shared" si="10"/>
        <v/>
      </c>
      <c r="AN181" t="str">
        <f t="shared" si="14"/>
        <v/>
      </c>
      <c r="AP181" t="str">
        <f t="shared" si="13"/>
        <v/>
      </c>
      <c r="AQ181" t="str">
        <f>IF(AO181="","",COUNTIFS(AM181:$AM$3019,AO181))</f>
        <v/>
      </c>
    </row>
    <row r="182" spans="1:43" x14ac:dyDescent="0.25">
      <c r="A182" s="6" t="str">
        <f>IF(COUNT($A$20:A181)&lt;&gt;$B$4,IF(A181="","",A181+1),"")</f>
        <v/>
      </c>
      <c r="B182" s="3"/>
      <c r="C182" s="3"/>
      <c r="D182" s="122"/>
      <c r="E182" s="3"/>
      <c r="F182" s="3"/>
      <c r="G182" s="3"/>
      <c r="H182" s="3"/>
      <c r="I182" s="120"/>
      <c r="J182" s="3"/>
      <c r="K182" s="119" t="str" cm="1">
        <f t="array" ref="K182">IF(OR($J$14 = "A",$J$14 = "B",$J$14 = "C"),IF(I182="","",IF(LEN(I182)&gt;2,_xlfn.IFS(ISNUMBER(SEARCH("_",I182)),I182,ISNUMBER(SEARCH(", ",I182)),SUBSTITUTE(I182,", ","_"),ISNUMBER(SEARCH("/ ",I182)),SUBSTITUTE(I182,"/ ","_"),ISNUMBER(SEARCH(",",I182)),SUBSTITUTE(I182,",","_"),ISNUMBER(SEARCH("/",I182)),SUBSTITUTE(I182,"/","_"),ISNUMBER(SEARCH("",I182)),I182),I182)),IF(OR($J$14 = "J",$J$14 = "K"),"",IF(D182="","",IF(LEN(D182)&gt;2,_xlfn.IFS(ISNUMBER(SEARCH("_",D182)),D182,ISNUMBER(SEARCH(", ",D182)),SUBSTITUTE(D182,", ","_"),ISNUMBER(SEARCH("/ ",D182)),SUBSTITUTE(D182,"/ ","_"),ISNUMBER(SEARCH(",",D182)),SUBSTITUTE(D182,",","_"),ISNUMBER(SEARCH("/",D182)),SUBSTITUTE(D182,"/","_"),ISNUMBER(SEARCH("",D182)),D182),D182))))</f>
        <v/>
      </c>
      <c r="L182" s="1"/>
      <c r="M182" s="1" t="str">
        <f t="shared" si="11"/>
        <v/>
      </c>
      <c r="N182" s="94" t="str">
        <f>IF($L182="None","",IF(ISERROR(VLOOKUP($L182,Info!$B$4:$B$266,1,FALSE)),"",VLOOKUP($L182,Info!$B$4:$L$266,5,FALSE)))</f>
        <v/>
      </c>
      <c r="O182" s="94" t="str">
        <f>IF(K182="","",IF(AND($J$12&lt;&gt;"ABC",N182="3"),"BAC",IF(N182="3","ABC",IF($J$12&lt;&gt;"ABC",IF($J$10="Standard",VLOOKUP(K182,Info!$BE$4:$BF$481,2,FALSE),VLOOKUP(K182,Info!$BI$4:$BJ$482,2,FALSE)),IF($J$10="Standard",VLOOKUP(K182,Info!$AG$4:$AH$2994,2,FALSE),VLOOKUP(K182,Info!$AK$4:$AL$2997,2,FALSE))))))</f>
        <v/>
      </c>
      <c r="P182" s="94" t="str">
        <f>IF($L182="None","",IF(ISERROR(VLOOKUP($L182,Info!$B$4:$B$266,1,FALSE)),"",VLOOKUP($L182,Info!$B$4:$L$266,3,FALSE)))</f>
        <v/>
      </c>
      <c r="Q182" s="96" t="str">
        <f>IF($L182="None","",IF(ISERROR(VLOOKUP($L182,Info!$B$4:$B$266,1,FALSE)),"",VLOOKUP($L182,Info!$B$4:$L$266,4,FALSE)))</f>
        <v/>
      </c>
      <c r="R182" s="1"/>
      <c r="S182" s="6" t="str">
        <f t="shared" si="12"/>
        <v/>
      </c>
      <c r="T182" s="6" t="str">
        <f>IF($L182="None","",IF(ISERROR(VLOOKUP($L182,Info!$B$4:$B$266,1,FALSE)),"",VLOOKUP($L182,Info!$B$4:$L$266,11,FALSE)))</f>
        <v/>
      </c>
      <c r="U182" s="1"/>
      <c r="V182" s="1"/>
      <c r="W182" s="1"/>
      <c r="X182" s="1" t="str">
        <f>IF($L182="None","",IF(ISERROR(VLOOKUP($L182,Info!$B$4:$B$266,1,FALSE)),"",IF(OR(W182="Metallic Liquid Tight",W182="Non-Metallic Liquid Tight",W182="LSZH",W182="Greenfield"),VLOOKUP($L182,Info!$B$4:$L$266,7,FALSE),"N/A")))</f>
        <v/>
      </c>
      <c r="Y182" s="1"/>
      <c r="Z182" s="96" t="str">
        <f>IF($L182="None","",IF(ISERROR(VLOOKUP($L182,Info!$B$4:$B$266,1,FALSE)),"",VLOOKUP($L182,Info!$B$4:$L$266,9,FALSE)))</f>
        <v/>
      </c>
      <c r="AA182" s="96" t="str">
        <f>IF($L182="None","",IF(ISERROR(VLOOKUP($L182,Info!$B$4:$B$266,1,FALSE)),"",VLOOKUP($L182,Info!$B$4:$L$266,8,FALSE)))</f>
        <v/>
      </c>
      <c r="AB182" s="96" t="str">
        <f>IF($L182="None","",IF(ISERROR(VLOOKUP($L182,Info!$B$4:$B$266,1,FALSE)),"",VLOOKUP($L182,Info!$B$4:$L$266,10,FALSE)))</f>
        <v/>
      </c>
      <c r="AC182" s="1" t="str">
        <f>IF(W182="SO Cable","Black,White",IF(O182="","",IF(P182="","",IF($J$12&lt;&gt;"ABC",IF(P182&lt;="250",VLOOKUP(O182,Info!$AZ$4:$BB$22,3,FALSE),VLOOKUP(O182,Info!$AZ$23:$BB$39,3,FALSE)),IF(P182&lt;="250",VLOOKUP(O182,Info!$AO$4:$AQ$22,3,FALSE),VLOOKUP(O182,Info!$AO$23:$AP$39,3,FALSE))))))</f>
        <v/>
      </c>
      <c r="AD182" s="1"/>
      <c r="AE182" s="1" t="str">
        <f>IF($L182="None","",IF(ISERROR(VLOOKUP($L182,Info!$B$4:$B$266,1,FALSE)),"",VLOOKUP($L182,Info!$B$4:$L$266,4,FALSE)))</f>
        <v/>
      </c>
      <c r="AF182" s="1" t="str">
        <f>IF($L182="None","",IF(ISERROR(VLOOKUP($L182,Info!$B$4:$B$266,1,FALSE)),"",VLOOKUP($L182,Info!$B$4:$L$266,6,FALSE)))</f>
        <v/>
      </c>
      <c r="AG182" s="1"/>
      <c r="AH182" s="33" t="str" cm="1">
        <f t="array" ref="AH182">IF(AND(L182&lt;&gt;"",O182&lt;&gt;"",R182:S182&lt;&gt;"",W182:X182&lt;&gt;"",Z182:AA182&lt;&gt;"",AC182&lt;&gt;""),"Good","Bad")</f>
        <v>Bad</v>
      </c>
      <c r="AL182" t="str" cm="1">
        <f t="array" ref="AL182">IF(R182&gt;0,_xlfn.IFS(COUNTIF($L$20:L182,"&lt;&gt;")&lt;101,1,COUNTIF($L$20:L182,"&lt;&gt;")&lt;201,2,COUNTIF($L$20:L182,"&lt;&gt;")&lt;301,3,COUNTIF($L$20:L182,"&lt;&gt;")&lt;401,4,COUNTIF($L$20:L182,"&lt;&gt;")&lt;501,5,COUNTIF($L$20:L182,"&lt;&gt;")&lt;601,6,COUNTIF($L$20:L182,"&lt;&gt;")&lt;701,7,COUNTIF($L$20:L182,"&lt;&gt;")&lt;801,8,COUNTIF($L$20:L182,"&lt;&gt;")&lt;901,9,COUNTIF($L$20:L182,"&lt;&gt;")&lt;1001,10,COUNTIF($L$20:L182,"&lt;&gt;")&lt;1101,11,COUNTIF($L$20:L182,"&lt;&gt;")&lt;1201,12,COUNTIF($L$20:L182,"&lt;&gt;")&lt;1301,13,COUNTIF($L$20:L182,"&lt;&gt;")&lt;1401,14,COUNTIF($L$20:L182,"&lt;&gt;")&lt;1501,15,COUNTIF($L$20:L182,"&lt;&gt;")&lt;1601,16,COUNTIF($L$20:L182,"&lt;&gt;")&lt;1701,17,COUNTIF($L$20:L182,"&lt;&gt;")&lt;1801,18,COUNTIF($L$20:L182,"&lt;&gt;")&lt;1901,19,COUNTIF($L$20:L182,"&lt;&gt;")&lt;2001,20,COUNTIF($L$20:L182,"&lt;&gt;")&lt;2101,21,COUNTIF($L$20:L182,"&lt;&gt;")&lt;2201,22,COUNTIF($L$20:L182,"&lt;&gt;")&lt;2301,23,COUNTIF($L$20:L182,"&lt;&gt;")&lt;2401,24,COUNTIF($L$20:L182,"&lt;&gt;")&lt;2501,25,COUNTIF($L$20:L182,"&lt;&gt;")&lt;2601,26,COUNTIF($L$20:L182,"&lt;&gt;")&lt;2701,27,COUNTIF($L$20:L182,"&lt;&gt;")&lt;2801,28,COUNTIF($L$20:L182,"&lt;&gt;")&lt;2901,29,COUNTIF($L$20:L182,"&lt;&gt;")&lt;3001,30),"")</f>
        <v/>
      </c>
      <c r="AM182" t="str">
        <f t="shared" si="10"/>
        <v/>
      </c>
      <c r="AN182" t="str">
        <f t="shared" si="14"/>
        <v/>
      </c>
      <c r="AP182" t="str">
        <f t="shared" si="13"/>
        <v/>
      </c>
      <c r="AQ182" t="str">
        <f>IF(AO182="","",COUNTIFS(AM182:$AM$3019,AO182))</f>
        <v/>
      </c>
    </row>
    <row r="183" spans="1:43" x14ac:dyDescent="0.25">
      <c r="A183" s="6" t="str">
        <f>IF(COUNT($A$20:A182)&lt;&gt;$B$4,IF(A182="","",A182+1),"")</f>
        <v/>
      </c>
      <c r="B183" s="3"/>
      <c r="C183" s="3"/>
      <c r="D183" s="122"/>
      <c r="E183" s="3"/>
      <c r="F183" s="3"/>
      <c r="G183" s="3"/>
      <c r="H183" s="3"/>
      <c r="I183" s="120"/>
      <c r="J183" s="3"/>
      <c r="K183" s="119" t="str" cm="1">
        <f t="array" ref="K183">IF(OR($J$14 = "A",$J$14 = "B",$J$14 = "C"),IF(I183="","",IF(LEN(I183)&gt;2,_xlfn.IFS(ISNUMBER(SEARCH("_",I183)),I183,ISNUMBER(SEARCH(", ",I183)),SUBSTITUTE(I183,", ","_"),ISNUMBER(SEARCH("/ ",I183)),SUBSTITUTE(I183,"/ ","_"),ISNUMBER(SEARCH(",",I183)),SUBSTITUTE(I183,",","_"),ISNUMBER(SEARCH("/",I183)),SUBSTITUTE(I183,"/","_"),ISNUMBER(SEARCH("",I183)),I183),I183)),IF(OR($J$14 = "J",$J$14 = "K"),"",IF(D183="","",IF(LEN(D183)&gt;2,_xlfn.IFS(ISNUMBER(SEARCH("_",D183)),D183,ISNUMBER(SEARCH(", ",D183)),SUBSTITUTE(D183,", ","_"),ISNUMBER(SEARCH("/ ",D183)),SUBSTITUTE(D183,"/ ","_"),ISNUMBER(SEARCH(",",D183)),SUBSTITUTE(D183,",","_"),ISNUMBER(SEARCH("/",D183)),SUBSTITUTE(D183,"/","_"),ISNUMBER(SEARCH("",D183)),D183),D183))))</f>
        <v/>
      </c>
      <c r="L183" s="1"/>
      <c r="M183" s="1" t="str">
        <f t="shared" si="11"/>
        <v/>
      </c>
      <c r="N183" s="94" t="str">
        <f>IF($L183="None","",IF(ISERROR(VLOOKUP($L183,Info!$B$4:$B$266,1,FALSE)),"",VLOOKUP($L183,Info!$B$4:$L$266,5,FALSE)))</f>
        <v/>
      </c>
      <c r="O183" s="94" t="str">
        <f>IF(K183="","",IF(AND($J$12&lt;&gt;"ABC",N183="3"),"BAC",IF(N183="3","ABC",IF($J$12&lt;&gt;"ABC",IF($J$10="Standard",VLOOKUP(K183,Info!$BE$4:$BF$481,2,FALSE),VLOOKUP(K183,Info!$BI$4:$BJ$482,2,FALSE)),IF($J$10="Standard",VLOOKUP(K183,Info!$AG$4:$AH$2994,2,FALSE),VLOOKUP(K183,Info!$AK$4:$AL$2997,2,FALSE))))))</f>
        <v/>
      </c>
      <c r="P183" s="94" t="str">
        <f>IF($L183="None","",IF(ISERROR(VLOOKUP($L183,Info!$B$4:$B$266,1,FALSE)),"",VLOOKUP($L183,Info!$B$4:$L$266,3,FALSE)))</f>
        <v/>
      </c>
      <c r="Q183" s="96" t="str">
        <f>IF($L183="None","",IF(ISERROR(VLOOKUP($L183,Info!$B$4:$B$266,1,FALSE)),"",VLOOKUP($L183,Info!$B$4:$L$266,4,FALSE)))</f>
        <v/>
      </c>
      <c r="R183" s="1"/>
      <c r="S183" s="6" t="str">
        <f t="shared" si="12"/>
        <v/>
      </c>
      <c r="T183" s="6" t="str">
        <f>IF($L183="None","",IF(ISERROR(VLOOKUP($L183,Info!$B$4:$B$266,1,FALSE)),"",VLOOKUP($L183,Info!$B$4:$L$266,11,FALSE)))</f>
        <v/>
      </c>
      <c r="U183" s="1"/>
      <c r="V183" s="1"/>
      <c r="W183" s="1"/>
      <c r="X183" s="1" t="str">
        <f>IF($L183="None","",IF(ISERROR(VLOOKUP($L183,Info!$B$4:$B$266,1,FALSE)),"",IF(OR(W183="Metallic Liquid Tight",W183="Non-Metallic Liquid Tight",W183="LSZH",W183="Greenfield"),VLOOKUP($L183,Info!$B$4:$L$266,7,FALSE),"N/A")))</f>
        <v/>
      </c>
      <c r="Y183" s="1"/>
      <c r="Z183" s="96" t="str">
        <f>IF($L183="None","",IF(ISERROR(VLOOKUP($L183,Info!$B$4:$B$266,1,FALSE)),"",VLOOKUP($L183,Info!$B$4:$L$266,9,FALSE)))</f>
        <v/>
      </c>
      <c r="AA183" s="96" t="str">
        <f>IF($L183="None","",IF(ISERROR(VLOOKUP($L183,Info!$B$4:$B$266,1,FALSE)),"",VLOOKUP($L183,Info!$B$4:$L$266,8,FALSE)))</f>
        <v/>
      </c>
      <c r="AB183" s="96" t="str">
        <f>IF($L183="None","",IF(ISERROR(VLOOKUP($L183,Info!$B$4:$B$266,1,FALSE)),"",VLOOKUP($L183,Info!$B$4:$L$266,10,FALSE)))</f>
        <v/>
      </c>
      <c r="AC183" s="1" t="str">
        <f>IF(W183="SO Cable","Black,White",IF(O183="","",IF(P183="","",IF($J$12&lt;&gt;"ABC",IF(P183&lt;="250",VLOOKUP(O183,Info!$AZ$4:$BB$22,3,FALSE),VLOOKUP(O183,Info!$AZ$23:$BB$39,3,FALSE)),IF(P183&lt;="250",VLOOKUP(O183,Info!$AO$4:$AQ$22,3,FALSE),VLOOKUP(O183,Info!$AO$23:$AP$39,3,FALSE))))))</f>
        <v/>
      </c>
      <c r="AD183" s="1"/>
      <c r="AE183" s="1" t="str">
        <f>IF($L183="None","",IF(ISERROR(VLOOKUP($L183,Info!$B$4:$B$266,1,FALSE)),"",VLOOKUP($L183,Info!$B$4:$L$266,4,FALSE)))</f>
        <v/>
      </c>
      <c r="AF183" s="1" t="str">
        <f>IF($L183="None","",IF(ISERROR(VLOOKUP($L183,Info!$B$4:$B$266,1,FALSE)),"",VLOOKUP($L183,Info!$B$4:$L$266,6,FALSE)))</f>
        <v/>
      </c>
      <c r="AG183" s="1"/>
      <c r="AH183" s="33" t="str" cm="1">
        <f t="array" ref="AH183">IF(AND(L183&lt;&gt;"",O183&lt;&gt;"",R183:S183&lt;&gt;"",W183:X183&lt;&gt;"",Z183:AA183&lt;&gt;"",AC183&lt;&gt;""),"Good","Bad")</f>
        <v>Bad</v>
      </c>
      <c r="AL183" t="str" cm="1">
        <f t="array" ref="AL183">IF(R183&gt;0,_xlfn.IFS(COUNTIF($L$20:L183,"&lt;&gt;")&lt;101,1,COUNTIF($L$20:L183,"&lt;&gt;")&lt;201,2,COUNTIF($L$20:L183,"&lt;&gt;")&lt;301,3,COUNTIF($L$20:L183,"&lt;&gt;")&lt;401,4,COUNTIF($L$20:L183,"&lt;&gt;")&lt;501,5,COUNTIF($L$20:L183,"&lt;&gt;")&lt;601,6,COUNTIF($L$20:L183,"&lt;&gt;")&lt;701,7,COUNTIF($L$20:L183,"&lt;&gt;")&lt;801,8,COUNTIF($L$20:L183,"&lt;&gt;")&lt;901,9,COUNTIF($L$20:L183,"&lt;&gt;")&lt;1001,10,COUNTIF($L$20:L183,"&lt;&gt;")&lt;1101,11,COUNTIF($L$20:L183,"&lt;&gt;")&lt;1201,12,COUNTIF($L$20:L183,"&lt;&gt;")&lt;1301,13,COUNTIF($L$20:L183,"&lt;&gt;")&lt;1401,14,COUNTIF($L$20:L183,"&lt;&gt;")&lt;1501,15,COUNTIF($L$20:L183,"&lt;&gt;")&lt;1601,16,COUNTIF($L$20:L183,"&lt;&gt;")&lt;1701,17,COUNTIF($L$20:L183,"&lt;&gt;")&lt;1801,18,COUNTIF($L$20:L183,"&lt;&gt;")&lt;1901,19,COUNTIF($L$20:L183,"&lt;&gt;")&lt;2001,20,COUNTIF($L$20:L183,"&lt;&gt;")&lt;2101,21,COUNTIF($L$20:L183,"&lt;&gt;")&lt;2201,22,COUNTIF($L$20:L183,"&lt;&gt;")&lt;2301,23,COUNTIF($L$20:L183,"&lt;&gt;")&lt;2401,24,COUNTIF($L$20:L183,"&lt;&gt;")&lt;2501,25,COUNTIF($L$20:L183,"&lt;&gt;")&lt;2601,26,COUNTIF($L$20:L183,"&lt;&gt;")&lt;2701,27,COUNTIF($L$20:L183,"&lt;&gt;")&lt;2801,28,COUNTIF($L$20:L183,"&lt;&gt;")&lt;2901,29,COUNTIF($L$20:L183,"&lt;&gt;")&lt;3001,30),"")</f>
        <v/>
      </c>
      <c r="AM183" t="str">
        <f t="shared" si="10"/>
        <v/>
      </c>
      <c r="AN183" t="str">
        <f t="shared" si="14"/>
        <v/>
      </c>
      <c r="AP183" t="str">
        <f t="shared" si="13"/>
        <v/>
      </c>
      <c r="AQ183" t="str">
        <f>IF(AO183="","",COUNTIFS(AM183:$AM$3019,AO183))</f>
        <v/>
      </c>
    </row>
    <row r="184" spans="1:43" x14ac:dyDescent="0.25">
      <c r="A184" s="6" t="str">
        <f>IF(COUNT($A$20:A183)&lt;&gt;$B$4,IF(A183="","",A183+1),"")</f>
        <v/>
      </c>
      <c r="B184" s="3"/>
      <c r="C184" s="3"/>
      <c r="D184" s="122"/>
      <c r="E184" s="3"/>
      <c r="F184" s="3"/>
      <c r="G184" s="3"/>
      <c r="H184" s="3"/>
      <c r="I184" s="120"/>
      <c r="J184" s="3"/>
      <c r="K184" s="119" t="str" cm="1">
        <f t="array" ref="K184">IF(OR($J$14 = "A",$J$14 = "B",$J$14 = "C"),IF(I184="","",IF(LEN(I184)&gt;2,_xlfn.IFS(ISNUMBER(SEARCH("_",I184)),I184,ISNUMBER(SEARCH(", ",I184)),SUBSTITUTE(I184,", ","_"),ISNUMBER(SEARCH("/ ",I184)),SUBSTITUTE(I184,"/ ","_"),ISNUMBER(SEARCH(",",I184)),SUBSTITUTE(I184,",","_"),ISNUMBER(SEARCH("/",I184)),SUBSTITUTE(I184,"/","_"),ISNUMBER(SEARCH("",I184)),I184),I184)),IF(OR($J$14 = "J",$J$14 = "K"),"",IF(D184="","",IF(LEN(D184)&gt;2,_xlfn.IFS(ISNUMBER(SEARCH("_",D184)),D184,ISNUMBER(SEARCH(", ",D184)),SUBSTITUTE(D184,", ","_"),ISNUMBER(SEARCH("/ ",D184)),SUBSTITUTE(D184,"/ ","_"),ISNUMBER(SEARCH(",",D184)),SUBSTITUTE(D184,",","_"),ISNUMBER(SEARCH("/",D184)),SUBSTITUTE(D184,"/","_"),ISNUMBER(SEARCH("",D184)),D184),D184))))</f>
        <v/>
      </c>
      <c r="L184" s="1"/>
      <c r="M184" s="1" t="str">
        <f t="shared" si="11"/>
        <v/>
      </c>
      <c r="N184" s="94" t="str">
        <f>IF($L184="None","",IF(ISERROR(VLOOKUP($L184,Info!$B$4:$B$266,1,FALSE)),"",VLOOKUP($L184,Info!$B$4:$L$266,5,FALSE)))</f>
        <v/>
      </c>
      <c r="O184" s="94" t="str">
        <f>IF(K184="","",IF(AND($J$12&lt;&gt;"ABC",N184="3"),"BAC",IF(N184="3","ABC",IF($J$12&lt;&gt;"ABC",IF($J$10="Standard",VLOOKUP(K184,Info!$BE$4:$BF$481,2,FALSE),VLOOKUP(K184,Info!$BI$4:$BJ$482,2,FALSE)),IF($J$10="Standard",VLOOKUP(K184,Info!$AG$4:$AH$2994,2,FALSE),VLOOKUP(K184,Info!$AK$4:$AL$2997,2,FALSE))))))</f>
        <v/>
      </c>
      <c r="P184" s="94" t="str">
        <f>IF($L184="None","",IF(ISERROR(VLOOKUP($L184,Info!$B$4:$B$266,1,FALSE)),"",VLOOKUP($L184,Info!$B$4:$L$266,3,FALSE)))</f>
        <v/>
      </c>
      <c r="Q184" s="96" t="str">
        <f>IF($L184="None","",IF(ISERROR(VLOOKUP($L184,Info!$B$4:$B$266,1,FALSE)),"",VLOOKUP($L184,Info!$B$4:$L$266,4,FALSE)))</f>
        <v/>
      </c>
      <c r="R184" s="1"/>
      <c r="S184" s="6" t="str">
        <f t="shared" si="12"/>
        <v/>
      </c>
      <c r="T184" s="6" t="str">
        <f>IF($L184="None","",IF(ISERROR(VLOOKUP($L184,Info!$B$4:$B$266,1,FALSE)),"",VLOOKUP($L184,Info!$B$4:$L$266,11,FALSE)))</f>
        <v/>
      </c>
      <c r="U184" s="1"/>
      <c r="V184" s="1"/>
      <c r="W184" s="1"/>
      <c r="X184" s="1" t="str">
        <f>IF($L184="None","",IF(ISERROR(VLOOKUP($L184,Info!$B$4:$B$266,1,FALSE)),"",IF(OR(W184="Metallic Liquid Tight",W184="Non-Metallic Liquid Tight",W184="LSZH",W184="Greenfield"),VLOOKUP($L184,Info!$B$4:$L$266,7,FALSE),"N/A")))</f>
        <v/>
      </c>
      <c r="Y184" s="1"/>
      <c r="Z184" s="96" t="str">
        <f>IF($L184="None","",IF(ISERROR(VLOOKUP($L184,Info!$B$4:$B$266,1,FALSE)),"",VLOOKUP($L184,Info!$B$4:$L$266,9,FALSE)))</f>
        <v/>
      </c>
      <c r="AA184" s="96" t="str">
        <f>IF($L184="None","",IF(ISERROR(VLOOKUP($L184,Info!$B$4:$B$266,1,FALSE)),"",VLOOKUP($L184,Info!$B$4:$L$266,8,FALSE)))</f>
        <v/>
      </c>
      <c r="AB184" s="96" t="str">
        <f>IF($L184="None","",IF(ISERROR(VLOOKUP($L184,Info!$B$4:$B$266,1,FALSE)),"",VLOOKUP($L184,Info!$B$4:$L$266,10,FALSE)))</f>
        <v/>
      </c>
      <c r="AC184" s="1" t="str">
        <f>IF(W184="SO Cable","Black,White",IF(O184="","",IF(P184="","",IF($J$12&lt;&gt;"ABC",IF(P184&lt;="250",VLOOKUP(O184,Info!$AZ$4:$BB$22,3,FALSE),VLOOKUP(O184,Info!$AZ$23:$BB$39,3,FALSE)),IF(P184&lt;="250",VLOOKUP(O184,Info!$AO$4:$AQ$22,3,FALSE),VLOOKUP(O184,Info!$AO$23:$AP$39,3,FALSE))))))</f>
        <v/>
      </c>
      <c r="AD184" s="1"/>
      <c r="AE184" s="1" t="str">
        <f>IF($L184="None","",IF(ISERROR(VLOOKUP($L184,Info!$B$4:$B$266,1,FALSE)),"",VLOOKUP($L184,Info!$B$4:$L$266,4,FALSE)))</f>
        <v/>
      </c>
      <c r="AF184" s="1" t="str">
        <f>IF($L184="None","",IF(ISERROR(VLOOKUP($L184,Info!$B$4:$B$266,1,FALSE)),"",VLOOKUP($L184,Info!$B$4:$L$266,6,FALSE)))</f>
        <v/>
      </c>
      <c r="AG184" s="1"/>
      <c r="AH184" s="33" t="str" cm="1">
        <f t="array" ref="AH184">IF(AND(L184&lt;&gt;"",O184&lt;&gt;"",R184:S184&lt;&gt;"",W184:X184&lt;&gt;"",Z184:AA184&lt;&gt;"",AC184&lt;&gt;""),"Good","Bad")</f>
        <v>Bad</v>
      </c>
      <c r="AL184" t="str" cm="1">
        <f t="array" ref="AL184">IF(R184&gt;0,_xlfn.IFS(COUNTIF($L$20:L184,"&lt;&gt;")&lt;101,1,COUNTIF($L$20:L184,"&lt;&gt;")&lt;201,2,COUNTIF($L$20:L184,"&lt;&gt;")&lt;301,3,COUNTIF($L$20:L184,"&lt;&gt;")&lt;401,4,COUNTIF($L$20:L184,"&lt;&gt;")&lt;501,5,COUNTIF($L$20:L184,"&lt;&gt;")&lt;601,6,COUNTIF($L$20:L184,"&lt;&gt;")&lt;701,7,COUNTIF($L$20:L184,"&lt;&gt;")&lt;801,8,COUNTIF($L$20:L184,"&lt;&gt;")&lt;901,9,COUNTIF($L$20:L184,"&lt;&gt;")&lt;1001,10,COUNTIF($L$20:L184,"&lt;&gt;")&lt;1101,11,COUNTIF($L$20:L184,"&lt;&gt;")&lt;1201,12,COUNTIF($L$20:L184,"&lt;&gt;")&lt;1301,13,COUNTIF($L$20:L184,"&lt;&gt;")&lt;1401,14,COUNTIF($L$20:L184,"&lt;&gt;")&lt;1501,15,COUNTIF($L$20:L184,"&lt;&gt;")&lt;1601,16,COUNTIF($L$20:L184,"&lt;&gt;")&lt;1701,17,COUNTIF($L$20:L184,"&lt;&gt;")&lt;1801,18,COUNTIF($L$20:L184,"&lt;&gt;")&lt;1901,19,COUNTIF($L$20:L184,"&lt;&gt;")&lt;2001,20,COUNTIF($L$20:L184,"&lt;&gt;")&lt;2101,21,COUNTIF($L$20:L184,"&lt;&gt;")&lt;2201,22,COUNTIF($L$20:L184,"&lt;&gt;")&lt;2301,23,COUNTIF($L$20:L184,"&lt;&gt;")&lt;2401,24,COUNTIF($L$20:L184,"&lt;&gt;")&lt;2501,25,COUNTIF($L$20:L184,"&lt;&gt;")&lt;2601,26,COUNTIF($L$20:L184,"&lt;&gt;")&lt;2701,27,COUNTIF($L$20:L184,"&lt;&gt;")&lt;2801,28,COUNTIF($L$20:L184,"&lt;&gt;")&lt;2901,29,COUNTIF($L$20:L184,"&lt;&gt;")&lt;3001,30),"")</f>
        <v/>
      </c>
      <c r="AM184" t="str">
        <f t="shared" si="10"/>
        <v/>
      </c>
      <c r="AN184" t="str">
        <f t="shared" si="14"/>
        <v/>
      </c>
      <c r="AP184" t="str">
        <f t="shared" si="13"/>
        <v/>
      </c>
      <c r="AQ184" t="str">
        <f>IF(AO184="","",COUNTIFS(AM184:$AM$3019,AO184))</f>
        <v/>
      </c>
    </row>
    <row r="185" spans="1:43" x14ac:dyDescent="0.25">
      <c r="A185" s="6" t="str">
        <f>IF(COUNT($A$20:A184)&lt;&gt;$B$4,IF(A184="","",A184+1),"")</f>
        <v/>
      </c>
      <c r="B185" s="3"/>
      <c r="C185" s="3"/>
      <c r="D185" s="122"/>
      <c r="E185" s="3"/>
      <c r="F185" s="3"/>
      <c r="G185" s="3"/>
      <c r="H185" s="3"/>
      <c r="I185" s="120"/>
      <c r="J185" s="3"/>
      <c r="K185" s="119" t="str" cm="1">
        <f t="array" ref="K185">IF(OR($J$14 = "A",$J$14 = "B",$J$14 = "C"),IF(I185="","",IF(LEN(I185)&gt;2,_xlfn.IFS(ISNUMBER(SEARCH("_",I185)),I185,ISNUMBER(SEARCH(", ",I185)),SUBSTITUTE(I185,", ","_"),ISNUMBER(SEARCH("/ ",I185)),SUBSTITUTE(I185,"/ ","_"),ISNUMBER(SEARCH(",",I185)),SUBSTITUTE(I185,",","_"),ISNUMBER(SEARCH("/",I185)),SUBSTITUTE(I185,"/","_"),ISNUMBER(SEARCH("",I185)),I185),I185)),IF(OR($J$14 = "J",$J$14 = "K"),"",IF(D185="","",IF(LEN(D185)&gt;2,_xlfn.IFS(ISNUMBER(SEARCH("_",D185)),D185,ISNUMBER(SEARCH(", ",D185)),SUBSTITUTE(D185,", ","_"),ISNUMBER(SEARCH("/ ",D185)),SUBSTITUTE(D185,"/ ","_"),ISNUMBER(SEARCH(",",D185)),SUBSTITUTE(D185,",","_"),ISNUMBER(SEARCH("/",D185)),SUBSTITUTE(D185,"/","_"),ISNUMBER(SEARCH("",D185)),D185),D185))))</f>
        <v/>
      </c>
      <c r="L185" s="1"/>
      <c r="M185" s="1" t="str">
        <f t="shared" si="11"/>
        <v/>
      </c>
      <c r="N185" s="94" t="str">
        <f>IF($L185="None","",IF(ISERROR(VLOOKUP($L185,Info!$B$4:$B$266,1,FALSE)),"",VLOOKUP($L185,Info!$B$4:$L$266,5,FALSE)))</f>
        <v/>
      </c>
      <c r="O185" s="94" t="str">
        <f>IF(K185="","",IF(AND($J$12&lt;&gt;"ABC",N185="3"),"BAC",IF(N185="3","ABC",IF($J$12&lt;&gt;"ABC",IF($J$10="Standard",VLOOKUP(K185,Info!$BE$4:$BF$481,2,FALSE),VLOOKUP(K185,Info!$BI$4:$BJ$482,2,FALSE)),IF($J$10="Standard",VLOOKUP(K185,Info!$AG$4:$AH$2994,2,FALSE),VLOOKUP(K185,Info!$AK$4:$AL$2997,2,FALSE))))))</f>
        <v/>
      </c>
      <c r="P185" s="94" t="str">
        <f>IF($L185="None","",IF(ISERROR(VLOOKUP($L185,Info!$B$4:$B$266,1,FALSE)),"",VLOOKUP($L185,Info!$B$4:$L$266,3,FALSE)))</f>
        <v/>
      </c>
      <c r="Q185" s="96" t="str">
        <f>IF($L185="None","",IF(ISERROR(VLOOKUP($L185,Info!$B$4:$B$266,1,FALSE)),"",VLOOKUP($L185,Info!$B$4:$L$266,4,FALSE)))</f>
        <v/>
      </c>
      <c r="R185" s="1"/>
      <c r="S185" s="6" t="str">
        <f t="shared" si="12"/>
        <v/>
      </c>
      <c r="T185" s="6" t="str">
        <f>IF($L185="None","",IF(ISERROR(VLOOKUP($L185,Info!$B$4:$B$266,1,FALSE)),"",VLOOKUP($L185,Info!$B$4:$L$266,11,FALSE)))</f>
        <v/>
      </c>
      <c r="U185" s="1"/>
      <c r="V185" s="1"/>
      <c r="W185" s="1"/>
      <c r="X185" s="1" t="str">
        <f>IF($L185="None","",IF(ISERROR(VLOOKUP($L185,Info!$B$4:$B$266,1,FALSE)),"",IF(OR(W185="Metallic Liquid Tight",W185="Non-Metallic Liquid Tight",W185="LSZH",W185="Greenfield"),VLOOKUP($L185,Info!$B$4:$L$266,7,FALSE),"N/A")))</f>
        <v/>
      </c>
      <c r="Y185" s="1"/>
      <c r="Z185" s="96" t="str">
        <f>IF($L185="None","",IF(ISERROR(VLOOKUP($L185,Info!$B$4:$B$266,1,FALSE)),"",VLOOKUP($L185,Info!$B$4:$L$266,9,FALSE)))</f>
        <v/>
      </c>
      <c r="AA185" s="96" t="str">
        <f>IF($L185="None","",IF(ISERROR(VLOOKUP($L185,Info!$B$4:$B$266,1,FALSE)),"",VLOOKUP($L185,Info!$B$4:$L$266,8,FALSE)))</f>
        <v/>
      </c>
      <c r="AB185" s="96" t="str">
        <f>IF($L185="None","",IF(ISERROR(VLOOKUP($L185,Info!$B$4:$B$266,1,FALSE)),"",VLOOKUP($L185,Info!$B$4:$L$266,10,FALSE)))</f>
        <v/>
      </c>
      <c r="AC185" s="1" t="str">
        <f>IF(W185="SO Cable","Black,White",IF(O185="","",IF(P185="","",IF($J$12&lt;&gt;"ABC",IF(P185&lt;="250",VLOOKUP(O185,Info!$AZ$4:$BB$22,3,FALSE),VLOOKUP(O185,Info!$AZ$23:$BB$39,3,FALSE)),IF(P185&lt;="250",VLOOKUP(O185,Info!$AO$4:$AQ$22,3,FALSE),VLOOKUP(O185,Info!$AO$23:$AP$39,3,FALSE))))))</f>
        <v/>
      </c>
      <c r="AD185" s="1"/>
      <c r="AE185" s="1" t="str">
        <f>IF($L185="None","",IF(ISERROR(VLOOKUP($L185,Info!$B$4:$B$266,1,FALSE)),"",VLOOKUP($L185,Info!$B$4:$L$266,4,FALSE)))</f>
        <v/>
      </c>
      <c r="AF185" s="1" t="str">
        <f>IF($L185="None","",IF(ISERROR(VLOOKUP($L185,Info!$B$4:$B$266,1,FALSE)),"",VLOOKUP($L185,Info!$B$4:$L$266,6,FALSE)))</f>
        <v/>
      </c>
      <c r="AG185" s="1"/>
      <c r="AH185" s="33" t="str" cm="1">
        <f t="array" ref="AH185">IF(AND(L185&lt;&gt;"",O185&lt;&gt;"",R185:S185&lt;&gt;"",W185:X185&lt;&gt;"",Z185:AA185&lt;&gt;"",AC185&lt;&gt;""),"Good","Bad")</f>
        <v>Bad</v>
      </c>
      <c r="AL185" t="str" cm="1">
        <f t="array" ref="AL185">IF(R185&gt;0,_xlfn.IFS(COUNTIF($L$20:L185,"&lt;&gt;")&lt;101,1,COUNTIF($L$20:L185,"&lt;&gt;")&lt;201,2,COUNTIF($L$20:L185,"&lt;&gt;")&lt;301,3,COUNTIF($L$20:L185,"&lt;&gt;")&lt;401,4,COUNTIF($L$20:L185,"&lt;&gt;")&lt;501,5,COUNTIF($L$20:L185,"&lt;&gt;")&lt;601,6,COUNTIF($L$20:L185,"&lt;&gt;")&lt;701,7,COUNTIF($L$20:L185,"&lt;&gt;")&lt;801,8,COUNTIF($L$20:L185,"&lt;&gt;")&lt;901,9,COUNTIF($L$20:L185,"&lt;&gt;")&lt;1001,10,COUNTIF($L$20:L185,"&lt;&gt;")&lt;1101,11,COUNTIF($L$20:L185,"&lt;&gt;")&lt;1201,12,COUNTIF($L$20:L185,"&lt;&gt;")&lt;1301,13,COUNTIF($L$20:L185,"&lt;&gt;")&lt;1401,14,COUNTIF($L$20:L185,"&lt;&gt;")&lt;1501,15,COUNTIF($L$20:L185,"&lt;&gt;")&lt;1601,16,COUNTIF($L$20:L185,"&lt;&gt;")&lt;1701,17,COUNTIF($L$20:L185,"&lt;&gt;")&lt;1801,18,COUNTIF($L$20:L185,"&lt;&gt;")&lt;1901,19,COUNTIF($L$20:L185,"&lt;&gt;")&lt;2001,20,COUNTIF($L$20:L185,"&lt;&gt;")&lt;2101,21,COUNTIF($L$20:L185,"&lt;&gt;")&lt;2201,22,COUNTIF($L$20:L185,"&lt;&gt;")&lt;2301,23,COUNTIF($L$20:L185,"&lt;&gt;")&lt;2401,24,COUNTIF($L$20:L185,"&lt;&gt;")&lt;2501,25,COUNTIF($L$20:L185,"&lt;&gt;")&lt;2601,26,COUNTIF($L$20:L185,"&lt;&gt;")&lt;2701,27,COUNTIF($L$20:L185,"&lt;&gt;")&lt;2801,28,COUNTIF($L$20:L185,"&lt;&gt;")&lt;2901,29,COUNTIF($L$20:L185,"&lt;&gt;")&lt;3001,30),"")</f>
        <v/>
      </c>
      <c r="AM185" t="str">
        <f t="shared" si="10"/>
        <v/>
      </c>
      <c r="AN185" t="str">
        <f t="shared" si="14"/>
        <v/>
      </c>
      <c r="AP185" t="str">
        <f t="shared" si="13"/>
        <v/>
      </c>
      <c r="AQ185" t="str">
        <f>IF(AO185="","",COUNTIFS(AM185:$AM$3019,AO185))</f>
        <v/>
      </c>
    </row>
    <row r="186" spans="1:43" x14ac:dyDescent="0.25">
      <c r="A186" s="6" t="str">
        <f>IF(COUNT($A$20:A185)&lt;&gt;$B$4,IF(A185="","",A185+1),"")</f>
        <v/>
      </c>
      <c r="B186" s="3"/>
      <c r="C186" s="3"/>
      <c r="D186" s="122"/>
      <c r="E186" s="3"/>
      <c r="F186" s="3"/>
      <c r="G186" s="3"/>
      <c r="H186" s="3"/>
      <c r="I186" s="120"/>
      <c r="J186" s="3"/>
      <c r="K186" s="119" t="str" cm="1">
        <f t="array" ref="K186">IF(OR($J$14 = "A",$J$14 = "B",$J$14 = "C"),IF(I186="","",IF(LEN(I186)&gt;2,_xlfn.IFS(ISNUMBER(SEARCH("_",I186)),I186,ISNUMBER(SEARCH(", ",I186)),SUBSTITUTE(I186,", ","_"),ISNUMBER(SEARCH("/ ",I186)),SUBSTITUTE(I186,"/ ","_"),ISNUMBER(SEARCH(",",I186)),SUBSTITUTE(I186,",","_"),ISNUMBER(SEARCH("/",I186)),SUBSTITUTE(I186,"/","_"),ISNUMBER(SEARCH("",I186)),I186),I186)),IF(OR($J$14 = "J",$J$14 = "K"),"",IF(D186="","",IF(LEN(D186)&gt;2,_xlfn.IFS(ISNUMBER(SEARCH("_",D186)),D186,ISNUMBER(SEARCH(", ",D186)),SUBSTITUTE(D186,", ","_"),ISNUMBER(SEARCH("/ ",D186)),SUBSTITUTE(D186,"/ ","_"),ISNUMBER(SEARCH(",",D186)),SUBSTITUTE(D186,",","_"),ISNUMBER(SEARCH("/",D186)),SUBSTITUTE(D186,"/","_"),ISNUMBER(SEARCH("",D186)),D186),D186))))</f>
        <v/>
      </c>
      <c r="L186" s="1"/>
      <c r="M186" s="1" t="str">
        <f t="shared" si="11"/>
        <v/>
      </c>
      <c r="N186" s="94" t="str">
        <f>IF($L186="None","",IF(ISERROR(VLOOKUP($L186,Info!$B$4:$B$266,1,FALSE)),"",VLOOKUP($L186,Info!$B$4:$L$266,5,FALSE)))</f>
        <v/>
      </c>
      <c r="O186" s="94" t="str">
        <f>IF(K186="","",IF(AND($J$12&lt;&gt;"ABC",N186="3"),"BAC",IF(N186="3","ABC",IF($J$12&lt;&gt;"ABC",IF($J$10="Standard",VLOOKUP(K186,Info!$BE$4:$BF$481,2,FALSE),VLOOKUP(K186,Info!$BI$4:$BJ$482,2,FALSE)),IF($J$10="Standard",VLOOKUP(K186,Info!$AG$4:$AH$2994,2,FALSE),VLOOKUP(K186,Info!$AK$4:$AL$2997,2,FALSE))))))</f>
        <v/>
      </c>
      <c r="P186" s="94" t="str">
        <f>IF($L186="None","",IF(ISERROR(VLOOKUP($L186,Info!$B$4:$B$266,1,FALSE)),"",VLOOKUP($L186,Info!$B$4:$L$266,3,FALSE)))</f>
        <v/>
      </c>
      <c r="Q186" s="96" t="str">
        <f>IF($L186="None","",IF(ISERROR(VLOOKUP($L186,Info!$B$4:$B$266,1,FALSE)),"",VLOOKUP($L186,Info!$B$4:$L$266,4,FALSE)))</f>
        <v/>
      </c>
      <c r="R186" s="1"/>
      <c r="S186" s="6" t="str">
        <f t="shared" si="12"/>
        <v/>
      </c>
      <c r="T186" s="6" t="str">
        <f>IF($L186="None","",IF(ISERROR(VLOOKUP($L186,Info!$B$4:$B$266,1,FALSE)),"",VLOOKUP($L186,Info!$B$4:$L$266,11,FALSE)))</f>
        <v/>
      </c>
      <c r="U186" s="1"/>
      <c r="V186" s="1"/>
      <c r="W186" s="1"/>
      <c r="X186" s="1" t="str">
        <f>IF($L186="None","",IF(ISERROR(VLOOKUP($L186,Info!$B$4:$B$266,1,FALSE)),"",IF(OR(W186="Metallic Liquid Tight",W186="Non-Metallic Liquid Tight",W186="LSZH",W186="Greenfield"),VLOOKUP($L186,Info!$B$4:$L$266,7,FALSE),"N/A")))</f>
        <v/>
      </c>
      <c r="Y186" s="1"/>
      <c r="Z186" s="96" t="str">
        <f>IF($L186="None","",IF(ISERROR(VLOOKUP($L186,Info!$B$4:$B$266,1,FALSE)),"",VLOOKUP($L186,Info!$B$4:$L$266,9,FALSE)))</f>
        <v/>
      </c>
      <c r="AA186" s="96" t="str">
        <f>IF($L186="None","",IF(ISERROR(VLOOKUP($L186,Info!$B$4:$B$266,1,FALSE)),"",VLOOKUP($L186,Info!$B$4:$L$266,8,FALSE)))</f>
        <v/>
      </c>
      <c r="AB186" s="96" t="str">
        <f>IF($L186="None","",IF(ISERROR(VLOOKUP($L186,Info!$B$4:$B$266,1,FALSE)),"",VLOOKUP($L186,Info!$B$4:$L$266,10,FALSE)))</f>
        <v/>
      </c>
      <c r="AC186" s="1" t="str">
        <f>IF(W186="SO Cable","Black,White",IF(O186="","",IF(P186="","",IF($J$12&lt;&gt;"ABC",IF(P186&lt;="250",VLOOKUP(O186,Info!$AZ$4:$BB$22,3,FALSE),VLOOKUP(O186,Info!$AZ$23:$BB$39,3,FALSE)),IF(P186&lt;="250",VLOOKUP(O186,Info!$AO$4:$AQ$22,3,FALSE),VLOOKUP(O186,Info!$AO$23:$AP$39,3,FALSE))))))</f>
        <v/>
      </c>
      <c r="AD186" s="1"/>
      <c r="AE186" s="1" t="str">
        <f>IF($L186="None","",IF(ISERROR(VLOOKUP($L186,Info!$B$4:$B$266,1,FALSE)),"",VLOOKUP($L186,Info!$B$4:$L$266,4,FALSE)))</f>
        <v/>
      </c>
      <c r="AF186" s="1" t="str">
        <f>IF($L186="None","",IF(ISERROR(VLOOKUP($L186,Info!$B$4:$B$266,1,FALSE)),"",VLOOKUP($L186,Info!$B$4:$L$266,6,FALSE)))</f>
        <v/>
      </c>
      <c r="AG186" s="1"/>
      <c r="AH186" s="33" t="str" cm="1">
        <f t="array" ref="AH186">IF(AND(L186&lt;&gt;"",O186&lt;&gt;"",R186:S186&lt;&gt;"",W186:X186&lt;&gt;"",Z186:AA186&lt;&gt;"",AC186&lt;&gt;""),"Good","Bad")</f>
        <v>Bad</v>
      </c>
      <c r="AL186" t="str" cm="1">
        <f t="array" ref="AL186">IF(R186&gt;0,_xlfn.IFS(COUNTIF($L$20:L186,"&lt;&gt;")&lt;101,1,COUNTIF($L$20:L186,"&lt;&gt;")&lt;201,2,COUNTIF($L$20:L186,"&lt;&gt;")&lt;301,3,COUNTIF($L$20:L186,"&lt;&gt;")&lt;401,4,COUNTIF($L$20:L186,"&lt;&gt;")&lt;501,5,COUNTIF($L$20:L186,"&lt;&gt;")&lt;601,6,COUNTIF($L$20:L186,"&lt;&gt;")&lt;701,7,COUNTIF($L$20:L186,"&lt;&gt;")&lt;801,8,COUNTIF($L$20:L186,"&lt;&gt;")&lt;901,9,COUNTIF($L$20:L186,"&lt;&gt;")&lt;1001,10,COUNTIF($L$20:L186,"&lt;&gt;")&lt;1101,11,COUNTIF($L$20:L186,"&lt;&gt;")&lt;1201,12,COUNTIF($L$20:L186,"&lt;&gt;")&lt;1301,13,COUNTIF($L$20:L186,"&lt;&gt;")&lt;1401,14,COUNTIF($L$20:L186,"&lt;&gt;")&lt;1501,15,COUNTIF($L$20:L186,"&lt;&gt;")&lt;1601,16,COUNTIF($L$20:L186,"&lt;&gt;")&lt;1701,17,COUNTIF($L$20:L186,"&lt;&gt;")&lt;1801,18,COUNTIF($L$20:L186,"&lt;&gt;")&lt;1901,19,COUNTIF($L$20:L186,"&lt;&gt;")&lt;2001,20,COUNTIF($L$20:L186,"&lt;&gt;")&lt;2101,21,COUNTIF($L$20:L186,"&lt;&gt;")&lt;2201,22,COUNTIF($L$20:L186,"&lt;&gt;")&lt;2301,23,COUNTIF($L$20:L186,"&lt;&gt;")&lt;2401,24,COUNTIF($L$20:L186,"&lt;&gt;")&lt;2501,25,COUNTIF($L$20:L186,"&lt;&gt;")&lt;2601,26,COUNTIF($L$20:L186,"&lt;&gt;")&lt;2701,27,COUNTIF($L$20:L186,"&lt;&gt;")&lt;2801,28,COUNTIF($L$20:L186,"&lt;&gt;")&lt;2901,29,COUNTIF($L$20:L186,"&lt;&gt;")&lt;3001,30),"")</f>
        <v/>
      </c>
      <c r="AM186" t="str">
        <f t="shared" si="10"/>
        <v/>
      </c>
      <c r="AN186" t="str">
        <f t="shared" si="14"/>
        <v/>
      </c>
      <c r="AP186" t="str">
        <f t="shared" si="13"/>
        <v/>
      </c>
      <c r="AQ186" t="str">
        <f>IF(AO186="","",COUNTIFS(AM186:$AM$3019,AO186))</f>
        <v/>
      </c>
    </row>
    <row r="187" spans="1:43" x14ac:dyDescent="0.25">
      <c r="A187" s="6" t="str">
        <f>IF(COUNT($A$20:A186)&lt;&gt;$B$4,IF(A186="","",A186+1),"")</f>
        <v/>
      </c>
      <c r="B187" s="3"/>
      <c r="C187" s="3"/>
      <c r="D187" s="122"/>
      <c r="E187" s="3"/>
      <c r="F187" s="3"/>
      <c r="G187" s="3"/>
      <c r="H187" s="3"/>
      <c r="I187" s="120"/>
      <c r="J187" s="3"/>
      <c r="K187" s="119" t="str" cm="1">
        <f t="array" ref="K187">IF(OR($J$14 = "A",$J$14 = "B",$J$14 = "C"),IF(I187="","",IF(LEN(I187)&gt;2,_xlfn.IFS(ISNUMBER(SEARCH("_",I187)),I187,ISNUMBER(SEARCH(", ",I187)),SUBSTITUTE(I187,", ","_"),ISNUMBER(SEARCH("/ ",I187)),SUBSTITUTE(I187,"/ ","_"),ISNUMBER(SEARCH(",",I187)),SUBSTITUTE(I187,",","_"),ISNUMBER(SEARCH("/",I187)),SUBSTITUTE(I187,"/","_"),ISNUMBER(SEARCH("",I187)),I187),I187)),IF(OR($J$14 = "J",$J$14 = "K"),"",IF(D187="","",IF(LEN(D187)&gt;2,_xlfn.IFS(ISNUMBER(SEARCH("_",D187)),D187,ISNUMBER(SEARCH(", ",D187)),SUBSTITUTE(D187,", ","_"),ISNUMBER(SEARCH("/ ",D187)),SUBSTITUTE(D187,"/ ","_"),ISNUMBER(SEARCH(",",D187)),SUBSTITUTE(D187,",","_"),ISNUMBER(SEARCH("/",D187)),SUBSTITUTE(D187,"/","_"),ISNUMBER(SEARCH("",D187)),D187),D187))))</f>
        <v/>
      </c>
      <c r="L187" s="1"/>
      <c r="M187" s="1" t="str">
        <f t="shared" si="11"/>
        <v/>
      </c>
      <c r="N187" s="94" t="str">
        <f>IF($L187="None","",IF(ISERROR(VLOOKUP($L187,Info!$B$4:$B$266,1,FALSE)),"",VLOOKUP($L187,Info!$B$4:$L$266,5,FALSE)))</f>
        <v/>
      </c>
      <c r="O187" s="94" t="str">
        <f>IF(K187="","",IF(AND($J$12&lt;&gt;"ABC",N187="3"),"BAC",IF(N187="3","ABC",IF($J$12&lt;&gt;"ABC",IF($J$10="Standard",VLOOKUP(K187,Info!$BE$4:$BF$481,2,FALSE),VLOOKUP(K187,Info!$BI$4:$BJ$482,2,FALSE)),IF($J$10="Standard",VLOOKUP(K187,Info!$AG$4:$AH$2994,2,FALSE),VLOOKUP(K187,Info!$AK$4:$AL$2997,2,FALSE))))))</f>
        <v/>
      </c>
      <c r="P187" s="94" t="str">
        <f>IF($L187="None","",IF(ISERROR(VLOOKUP($L187,Info!$B$4:$B$266,1,FALSE)),"",VLOOKUP($L187,Info!$B$4:$L$266,3,FALSE)))</f>
        <v/>
      </c>
      <c r="Q187" s="96" t="str">
        <f>IF($L187="None","",IF(ISERROR(VLOOKUP($L187,Info!$B$4:$B$266,1,FALSE)),"",VLOOKUP($L187,Info!$B$4:$L$266,4,FALSE)))</f>
        <v/>
      </c>
      <c r="R187" s="1"/>
      <c r="S187" s="6" t="str">
        <f t="shared" si="12"/>
        <v/>
      </c>
      <c r="T187" s="6" t="str">
        <f>IF($L187="None","",IF(ISERROR(VLOOKUP($L187,Info!$B$4:$B$266,1,FALSE)),"",VLOOKUP($L187,Info!$B$4:$L$266,11,FALSE)))</f>
        <v/>
      </c>
      <c r="U187" s="1"/>
      <c r="V187" s="1"/>
      <c r="W187" s="1"/>
      <c r="X187" s="1" t="str">
        <f>IF($L187="None","",IF(ISERROR(VLOOKUP($L187,Info!$B$4:$B$266,1,FALSE)),"",IF(OR(W187="Metallic Liquid Tight",W187="Non-Metallic Liquid Tight",W187="LSZH",W187="Greenfield"),VLOOKUP($L187,Info!$B$4:$L$266,7,FALSE),"N/A")))</f>
        <v/>
      </c>
      <c r="Y187" s="1"/>
      <c r="Z187" s="96" t="str">
        <f>IF($L187="None","",IF(ISERROR(VLOOKUP($L187,Info!$B$4:$B$266,1,FALSE)),"",VLOOKUP($L187,Info!$B$4:$L$266,9,FALSE)))</f>
        <v/>
      </c>
      <c r="AA187" s="96" t="str">
        <f>IF($L187="None","",IF(ISERROR(VLOOKUP($L187,Info!$B$4:$B$266,1,FALSE)),"",VLOOKUP($L187,Info!$B$4:$L$266,8,FALSE)))</f>
        <v/>
      </c>
      <c r="AB187" s="96" t="str">
        <f>IF($L187="None","",IF(ISERROR(VLOOKUP($L187,Info!$B$4:$B$266,1,FALSE)),"",VLOOKUP($L187,Info!$B$4:$L$266,10,FALSE)))</f>
        <v/>
      </c>
      <c r="AC187" s="1" t="str">
        <f>IF(W187="SO Cable","Black,White",IF(O187="","",IF(P187="","",IF($J$12&lt;&gt;"ABC",IF(P187&lt;="250",VLOOKUP(O187,Info!$AZ$4:$BB$22,3,FALSE),VLOOKUP(O187,Info!$AZ$23:$BB$39,3,FALSE)),IF(P187&lt;="250",VLOOKUP(O187,Info!$AO$4:$AQ$22,3,FALSE),VLOOKUP(O187,Info!$AO$23:$AP$39,3,FALSE))))))</f>
        <v/>
      </c>
      <c r="AD187" s="1"/>
      <c r="AE187" s="1" t="str">
        <f>IF($L187="None","",IF(ISERROR(VLOOKUP($L187,Info!$B$4:$B$266,1,FALSE)),"",VLOOKUP($L187,Info!$B$4:$L$266,4,FALSE)))</f>
        <v/>
      </c>
      <c r="AF187" s="1" t="str">
        <f>IF($L187="None","",IF(ISERROR(VLOOKUP($L187,Info!$B$4:$B$266,1,FALSE)),"",VLOOKUP($L187,Info!$B$4:$L$266,6,FALSE)))</f>
        <v/>
      </c>
      <c r="AG187" s="1"/>
      <c r="AH187" s="33" t="str" cm="1">
        <f t="array" ref="AH187">IF(AND(L187&lt;&gt;"",O187&lt;&gt;"",R187:S187&lt;&gt;"",W187:X187&lt;&gt;"",Z187:AA187&lt;&gt;"",AC187&lt;&gt;""),"Good","Bad")</f>
        <v>Bad</v>
      </c>
      <c r="AL187" t="str" cm="1">
        <f t="array" ref="AL187">IF(R187&gt;0,_xlfn.IFS(COUNTIF($L$20:L187,"&lt;&gt;")&lt;101,1,COUNTIF($L$20:L187,"&lt;&gt;")&lt;201,2,COUNTIF($L$20:L187,"&lt;&gt;")&lt;301,3,COUNTIF($L$20:L187,"&lt;&gt;")&lt;401,4,COUNTIF($L$20:L187,"&lt;&gt;")&lt;501,5,COUNTIF($L$20:L187,"&lt;&gt;")&lt;601,6,COUNTIF($L$20:L187,"&lt;&gt;")&lt;701,7,COUNTIF($L$20:L187,"&lt;&gt;")&lt;801,8,COUNTIF($L$20:L187,"&lt;&gt;")&lt;901,9,COUNTIF($L$20:L187,"&lt;&gt;")&lt;1001,10,COUNTIF($L$20:L187,"&lt;&gt;")&lt;1101,11,COUNTIF($L$20:L187,"&lt;&gt;")&lt;1201,12,COUNTIF($L$20:L187,"&lt;&gt;")&lt;1301,13,COUNTIF($L$20:L187,"&lt;&gt;")&lt;1401,14,COUNTIF($L$20:L187,"&lt;&gt;")&lt;1501,15,COUNTIF($L$20:L187,"&lt;&gt;")&lt;1601,16,COUNTIF($L$20:L187,"&lt;&gt;")&lt;1701,17,COUNTIF($L$20:L187,"&lt;&gt;")&lt;1801,18,COUNTIF($L$20:L187,"&lt;&gt;")&lt;1901,19,COUNTIF($L$20:L187,"&lt;&gt;")&lt;2001,20,COUNTIF($L$20:L187,"&lt;&gt;")&lt;2101,21,COUNTIF($L$20:L187,"&lt;&gt;")&lt;2201,22,COUNTIF($L$20:L187,"&lt;&gt;")&lt;2301,23,COUNTIF($L$20:L187,"&lt;&gt;")&lt;2401,24,COUNTIF($L$20:L187,"&lt;&gt;")&lt;2501,25,COUNTIF($L$20:L187,"&lt;&gt;")&lt;2601,26,COUNTIF($L$20:L187,"&lt;&gt;")&lt;2701,27,COUNTIF($L$20:L187,"&lt;&gt;")&lt;2801,28,COUNTIF($L$20:L187,"&lt;&gt;")&lt;2901,29,COUNTIF($L$20:L187,"&lt;&gt;")&lt;3001,30),"")</f>
        <v/>
      </c>
      <c r="AM187" t="str">
        <f t="shared" si="10"/>
        <v/>
      </c>
      <c r="AN187" t="str">
        <f t="shared" si="14"/>
        <v/>
      </c>
      <c r="AP187" t="str">
        <f t="shared" si="13"/>
        <v/>
      </c>
      <c r="AQ187" t="str">
        <f>IF(AO187="","",COUNTIFS(AM187:$AM$3019,AO187))</f>
        <v/>
      </c>
    </row>
    <row r="188" spans="1:43" x14ac:dyDescent="0.25">
      <c r="A188" s="6" t="str">
        <f>IF(COUNT($A$20:A187)&lt;&gt;$B$4,IF(A187="","",A187+1),"")</f>
        <v/>
      </c>
      <c r="B188" s="3"/>
      <c r="C188" s="3"/>
      <c r="D188" s="122"/>
      <c r="E188" s="3"/>
      <c r="F188" s="3"/>
      <c r="G188" s="3"/>
      <c r="H188" s="3"/>
      <c r="I188" s="120"/>
      <c r="J188" s="3"/>
      <c r="K188" s="119" t="str" cm="1">
        <f t="array" ref="K188">IF(OR($J$14 = "A",$J$14 = "B",$J$14 = "C"),IF(I188="","",IF(LEN(I188)&gt;2,_xlfn.IFS(ISNUMBER(SEARCH("_",I188)),I188,ISNUMBER(SEARCH(", ",I188)),SUBSTITUTE(I188,", ","_"),ISNUMBER(SEARCH("/ ",I188)),SUBSTITUTE(I188,"/ ","_"),ISNUMBER(SEARCH(",",I188)),SUBSTITUTE(I188,",","_"),ISNUMBER(SEARCH("/",I188)),SUBSTITUTE(I188,"/","_"),ISNUMBER(SEARCH("",I188)),I188),I188)),IF(OR($J$14 = "J",$J$14 = "K"),"",IF(D188="","",IF(LEN(D188)&gt;2,_xlfn.IFS(ISNUMBER(SEARCH("_",D188)),D188,ISNUMBER(SEARCH(", ",D188)),SUBSTITUTE(D188,", ","_"),ISNUMBER(SEARCH("/ ",D188)),SUBSTITUTE(D188,"/ ","_"),ISNUMBER(SEARCH(",",D188)),SUBSTITUTE(D188,",","_"),ISNUMBER(SEARCH("/",D188)),SUBSTITUTE(D188,"/","_"),ISNUMBER(SEARCH("",D188)),D188),D188))))</f>
        <v/>
      </c>
      <c r="L188" s="1"/>
      <c r="M188" s="1" t="str">
        <f t="shared" si="11"/>
        <v/>
      </c>
      <c r="N188" s="94" t="str">
        <f>IF($L188="None","",IF(ISERROR(VLOOKUP($L188,Info!$B$4:$B$266,1,FALSE)),"",VLOOKUP($L188,Info!$B$4:$L$266,5,FALSE)))</f>
        <v/>
      </c>
      <c r="O188" s="94" t="str">
        <f>IF(K188="","",IF(AND($J$12&lt;&gt;"ABC",N188="3"),"BAC",IF(N188="3","ABC",IF($J$12&lt;&gt;"ABC",IF($J$10="Standard",VLOOKUP(K188,Info!$BE$4:$BF$481,2,FALSE),VLOOKUP(K188,Info!$BI$4:$BJ$482,2,FALSE)),IF($J$10="Standard",VLOOKUP(K188,Info!$AG$4:$AH$2994,2,FALSE),VLOOKUP(K188,Info!$AK$4:$AL$2997,2,FALSE))))))</f>
        <v/>
      </c>
      <c r="P188" s="94" t="str">
        <f>IF($L188="None","",IF(ISERROR(VLOOKUP($L188,Info!$B$4:$B$266,1,FALSE)),"",VLOOKUP($L188,Info!$B$4:$L$266,3,FALSE)))</f>
        <v/>
      </c>
      <c r="Q188" s="96" t="str">
        <f>IF($L188="None","",IF(ISERROR(VLOOKUP($L188,Info!$B$4:$B$266,1,FALSE)),"",VLOOKUP($L188,Info!$B$4:$L$266,4,FALSE)))</f>
        <v/>
      </c>
      <c r="R188" s="1"/>
      <c r="S188" s="6" t="str">
        <f t="shared" si="12"/>
        <v/>
      </c>
      <c r="T188" s="6" t="str">
        <f>IF($L188="None","",IF(ISERROR(VLOOKUP($L188,Info!$B$4:$B$266,1,FALSE)),"",VLOOKUP($L188,Info!$B$4:$L$266,11,FALSE)))</f>
        <v/>
      </c>
      <c r="U188" s="1"/>
      <c r="V188" s="1"/>
      <c r="W188" s="1"/>
      <c r="X188" s="1" t="str">
        <f>IF($L188="None","",IF(ISERROR(VLOOKUP($L188,Info!$B$4:$B$266,1,FALSE)),"",IF(OR(W188="Metallic Liquid Tight",W188="Non-Metallic Liquid Tight",W188="LSZH",W188="Greenfield"),VLOOKUP($L188,Info!$B$4:$L$266,7,FALSE),"N/A")))</f>
        <v/>
      </c>
      <c r="Y188" s="1"/>
      <c r="Z188" s="96" t="str">
        <f>IF($L188="None","",IF(ISERROR(VLOOKUP($L188,Info!$B$4:$B$266,1,FALSE)),"",VLOOKUP($L188,Info!$B$4:$L$266,9,FALSE)))</f>
        <v/>
      </c>
      <c r="AA188" s="96" t="str">
        <f>IF($L188="None","",IF(ISERROR(VLOOKUP($L188,Info!$B$4:$B$266,1,FALSE)),"",VLOOKUP($L188,Info!$B$4:$L$266,8,FALSE)))</f>
        <v/>
      </c>
      <c r="AB188" s="96" t="str">
        <f>IF($L188="None","",IF(ISERROR(VLOOKUP($L188,Info!$B$4:$B$266,1,FALSE)),"",VLOOKUP($L188,Info!$B$4:$L$266,10,FALSE)))</f>
        <v/>
      </c>
      <c r="AC188" s="1" t="str">
        <f>IF(W188="SO Cable","Black,White",IF(O188="","",IF(P188="","",IF($J$12&lt;&gt;"ABC",IF(P188&lt;="250",VLOOKUP(O188,Info!$AZ$4:$BB$22,3,FALSE),VLOOKUP(O188,Info!$AZ$23:$BB$39,3,FALSE)),IF(P188&lt;="250",VLOOKUP(O188,Info!$AO$4:$AQ$22,3,FALSE),VLOOKUP(O188,Info!$AO$23:$AP$39,3,FALSE))))))</f>
        <v/>
      </c>
      <c r="AD188" s="1"/>
      <c r="AE188" s="1" t="str">
        <f>IF($L188="None","",IF(ISERROR(VLOOKUP($L188,Info!$B$4:$B$266,1,FALSE)),"",VLOOKUP($L188,Info!$B$4:$L$266,4,FALSE)))</f>
        <v/>
      </c>
      <c r="AF188" s="1" t="str">
        <f>IF($L188="None","",IF(ISERROR(VLOOKUP($L188,Info!$B$4:$B$266,1,FALSE)),"",VLOOKUP($L188,Info!$B$4:$L$266,6,FALSE)))</f>
        <v/>
      </c>
      <c r="AG188" s="1"/>
      <c r="AH188" s="33" t="str" cm="1">
        <f t="array" ref="AH188">IF(AND(L188&lt;&gt;"",O188&lt;&gt;"",R188:S188&lt;&gt;"",W188:X188&lt;&gt;"",Z188:AA188&lt;&gt;"",AC188&lt;&gt;""),"Good","Bad")</f>
        <v>Bad</v>
      </c>
      <c r="AL188" t="str" cm="1">
        <f t="array" ref="AL188">IF(R188&gt;0,_xlfn.IFS(COUNTIF($L$20:L188,"&lt;&gt;")&lt;101,1,COUNTIF($L$20:L188,"&lt;&gt;")&lt;201,2,COUNTIF($L$20:L188,"&lt;&gt;")&lt;301,3,COUNTIF($L$20:L188,"&lt;&gt;")&lt;401,4,COUNTIF($L$20:L188,"&lt;&gt;")&lt;501,5,COUNTIF($L$20:L188,"&lt;&gt;")&lt;601,6,COUNTIF($L$20:L188,"&lt;&gt;")&lt;701,7,COUNTIF($L$20:L188,"&lt;&gt;")&lt;801,8,COUNTIF($L$20:L188,"&lt;&gt;")&lt;901,9,COUNTIF($L$20:L188,"&lt;&gt;")&lt;1001,10,COUNTIF($L$20:L188,"&lt;&gt;")&lt;1101,11,COUNTIF($L$20:L188,"&lt;&gt;")&lt;1201,12,COUNTIF($L$20:L188,"&lt;&gt;")&lt;1301,13,COUNTIF($L$20:L188,"&lt;&gt;")&lt;1401,14,COUNTIF($L$20:L188,"&lt;&gt;")&lt;1501,15,COUNTIF($L$20:L188,"&lt;&gt;")&lt;1601,16,COUNTIF($L$20:L188,"&lt;&gt;")&lt;1701,17,COUNTIF($L$20:L188,"&lt;&gt;")&lt;1801,18,COUNTIF($L$20:L188,"&lt;&gt;")&lt;1901,19,COUNTIF($L$20:L188,"&lt;&gt;")&lt;2001,20,COUNTIF($L$20:L188,"&lt;&gt;")&lt;2101,21,COUNTIF($L$20:L188,"&lt;&gt;")&lt;2201,22,COUNTIF($L$20:L188,"&lt;&gt;")&lt;2301,23,COUNTIF($L$20:L188,"&lt;&gt;")&lt;2401,24,COUNTIF($L$20:L188,"&lt;&gt;")&lt;2501,25,COUNTIF($L$20:L188,"&lt;&gt;")&lt;2601,26,COUNTIF($L$20:L188,"&lt;&gt;")&lt;2701,27,COUNTIF($L$20:L188,"&lt;&gt;")&lt;2801,28,COUNTIF($L$20:L188,"&lt;&gt;")&lt;2901,29,COUNTIF($L$20:L188,"&lt;&gt;")&lt;3001,30),"")</f>
        <v/>
      </c>
      <c r="AM188" t="str">
        <f t="shared" si="10"/>
        <v/>
      </c>
      <c r="AN188" t="str">
        <f t="shared" si="14"/>
        <v/>
      </c>
      <c r="AP188" t="str">
        <f t="shared" si="13"/>
        <v/>
      </c>
      <c r="AQ188" t="str">
        <f>IF(AO188="","",COUNTIFS(AM188:$AM$3019,AO188))</f>
        <v/>
      </c>
    </row>
    <row r="189" spans="1:43" x14ac:dyDescent="0.25">
      <c r="A189" s="6" t="str">
        <f>IF(COUNT($A$20:A188)&lt;&gt;$B$4,IF(A188="","",A188+1),"")</f>
        <v/>
      </c>
      <c r="B189" s="3"/>
      <c r="C189" s="3"/>
      <c r="D189" s="122"/>
      <c r="E189" s="3"/>
      <c r="F189" s="3"/>
      <c r="G189" s="3"/>
      <c r="H189" s="3"/>
      <c r="I189" s="120"/>
      <c r="J189" s="3"/>
      <c r="K189" s="119" t="str" cm="1">
        <f t="array" ref="K189">IF(OR($J$14 = "A",$J$14 = "B",$J$14 = "C"),IF(I189="","",IF(LEN(I189)&gt;2,_xlfn.IFS(ISNUMBER(SEARCH("_",I189)),I189,ISNUMBER(SEARCH(", ",I189)),SUBSTITUTE(I189,", ","_"),ISNUMBER(SEARCH("/ ",I189)),SUBSTITUTE(I189,"/ ","_"),ISNUMBER(SEARCH(",",I189)),SUBSTITUTE(I189,",","_"),ISNUMBER(SEARCH("/",I189)),SUBSTITUTE(I189,"/","_"),ISNUMBER(SEARCH("",I189)),I189),I189)),IF(OR($J$14 = "J",$J$14 = "K"),"",IF(D189="","",IF(LEN(D189)&gt;2,_xlfn.IFS(ISNUMBER(SEARCH("_",D189)),D189,ISNUMBER(SEARCH(", ",D189)),SUBSTITUTE(D189,", ","_"),ISNUMBER(SEARCH("/ ",D189)),SUBSTITUTE(D189,"/ ","_"),ISNUMBER(SEARCH(",",D189)),SUBSTITUTE(D189,",","_"),ISNUMBER(SEARCH("/",D189)),SUBSTITUTE(D189,"/","_"),ISNUMBER(SEARCH("",D189)),D189),D189))))</f>
        <v/>
      </c>
      <c r="L189" s="1"/>
      <c r="M189" s="1" t="str">
        <f t="shared" si="11"/>
        <v/>
      </c>
      <c r="N189" s="94" t="str">
        <f>IF($L189="None","",IF(ISERROR(VLOOKUP($L189,Info!$B$4:$B$266,1,FALSE)),"",VLOOKUP($L189,Info!$B$4:$L$266,5,FALSE)))</f>
        <v/>
      </c>
      <c r="O189" s="94" t="str">
        <f>IF(K189="","",IF(AND($J$12&lt;&gt;"ABC",N189="3"),"BAC",IF(N189="3","ABC",IF($J$12&lt;&gt;"ABC",IF($J$10="Standard",VLOOKUP(K189,Info!$BE$4:$BF$481,2,FALSE),VLOOKUP(K189,Info!$BI$4:$BJ$482,2,FALSE)),IF($J$10="Standard",VLOOKUP(K189,Info!$AG$4:$AH$2994,2,FALSE),VLOOKUP(K189,Info!$AK$4:$AL$2997,2,FALSE))))))</f>
        <v/>
      </c>
      <c r="P189" s="94" t="str">
        <f>IF($L189="None","",IF(ISERROR(VLOOKUP($L189,Info!$B$4:$B$266,1,FALSE)),"",VLOOKUP($L189,Info!$B$4:$L$266,3,FALSE)))</f>
        <v/>
      </c>
      <c r="Q189" s="96" t="str">
        <f>IF($L189="None","",IF(ISERROR(VLOOKUP($L189,Info!$B$4:$B$266,1,FALSE)),"",VLOOKUP($L189,Info!$B$4:$L$266,4,FALSE)))</f>
        <v/>
      </c>
      <c r="R189" s="1"/>
      <c r="S189" s="6" t="str">
        <f t="shared" si="12"/>
        <v/>
      </c>
      <c r="T189" s="6" t="str">
        <f>IF($L189="None","",IF(ISERROR(VLOOKUP($L189,Info!$B$4:$B$266,1,FALSE)),"",VLOOKUP($L189,Info!$B$4:$L$266,11,FALSE)))</f>
        <v/>
      </c>
      <c r="U189" s="1"/>
      <c r="V189" s="1"/>
      <c r="W189" s="1"/>
      <c r="X189" s="1" t="str">
        <f>IF($L189="None","",IF(ISERROR(VLOOKUP($L189,Info!$B$4:$B$266,1,FALSE)),"",IF(OR(W189="Metallic Liquid Tight",W189="Non-Metallic Liquid Tight",W189="LSZH",W189="Greenfield"),VLOOKUP($L189,Info!$B$4:$L$266,7,FALSE),"N/A")))</f>
        <v/>
      </c>
      <c r="Y189" s="1"/>
      <c r="Z189" s="96" t="str">
        <f>IF($L189="None","",IF(ISERROR(VLOOKUP($L189,Info!$B$4:$B$266,1,FALSE)),"",VLOOKUP($L189,Info!$B$4:$L$266,9,FALSE)))</f>
        <v/>
      </c>
      <c r="AA189" s="96" t="str">
        <f>IF($L189="None","",IF(ISERROR(VLOOKUP($L189,Info!$B$4:$B$266,1,FALSE)),"",VLOOKUP($L189,Info!$B$4:$L$266,8,FALSE)))</f>
        <v/>
      </c>
      <c r="AB189" s="96" t="str">
        <f>IF($L189="None","",IF(ISERROR(VLOOKUP($L189,Info!$B$4:$B$266,1,FALSE)),"",VLOOKUP($L189,Info!$B$4:$L$266,10,FALSE)))</f>
        <v/>
      </c>
      <c r="AC189" s="1" t="str">
        <f>IF(W189="SO Cable","Black,White",IF(O189="","",IF(P189="","",IF($J$12&lt;&gt;"ABC",IF(P189&lt;="250",VLOOKUP(O189,Info!$AZ$4:$BB$22,3,FALSE),VLOOKUP(O189,Info!$AZ$23:$BB$39,3,FALSE)),IF(P189&lt;="250",VLOOKUP(O189,Info!$AO$4:$AQ$22,3,FALSE),VLOOKUP(O189,Info!$AO$23:$AP$39,3,FALSE))))))</f>
        <v/>
      </c>
      <c r="AD189" s="1"/>
      <c r="AE189" s="1" t="str">
        <f>IF($L189="None","",IF(ISERROR(VLOOKUP($L189,Info!$B$4:$B$266,1,FALSE)),"",VLOOKUP($L189,Info!$B$4:$L$266,4,FALSE)))</f>
        <v/>
      </c>
      <c r="AF189" s="1" t="str">
        <f>IF($L189="None","",IF(ISERROR(VLOOKUP($L189,Info!$B$4:$B$266,1,FALSE)),"",VLOOKUP($L189,Info!$B$4:$L$266,6,FALSE)))</f>
        <v/>
      </c>
      <c r="AG189" s="1"/>
      <c r="AH189" s="33" t="str" cm="1">
        <f t="array" ref="AH189">IF(AND(L189&lt;&gt;"",O189&lt;&gt;"",R189:S189&lt;&gt;"",W189:X189&lt;&gt;"",Z189:AA189&lt;&gt;"",AC189&lt;&gt;""),"Good","Bad")</f>
        <v>Bad</v>
      </c>
      <c r="AL189" t="str" cm="1">
        <f t="array" ref="AL189">IF(R189&gt;0,_xlfn.IFS(COUNTIF($L$20:L189,"&lt;&gt;")&lt;101,1,COUNTIF($L$20:L189,"&lt;&gt;")&lt;201,2,COUNTIF($L$20:L189,"&lt;&gt;")&lt;301,3,COUNTIF($L$20:L189,"&lt;&gt;")&lt;401,4,COUNTIF($L$20:L189,"&lt;&gt;")&lt;501,5,COUNTIF($L$20:L189,"&lt;&gt;")&lt;601,6,COUNTIF($L$20:L189,"&lt;&gt;")&lt;701,7,COUNTIF($L$20:L189,"&lt;&gt;")&lt;801,8,COUNTIF($L$20:L189,"&lt;&gt;")&lt;901,9,COUNTIF($L$20:L189,"&lt;&gt;")&lt;1001,10,COUNTIF($L$20:L189,"&lt;&gt;")&lt;1101,11,COUNTIF($L$20:L189,"&lt;&gt;")&lt;1201,12,COUNTIF($L$20:L189,"&lt;&gt;")&lt;1301,13,COUNTIF($L$20:L189,"&lt;&gt;")&lt;1401,14,COUNTIF($L$20:L189,"&lt;&gt;")&lt;1501,15,COUNTIF($L$20:L189,"&lt;&gt;")&lt;1601,16,COUNTIF($L$20:L189,"&lt;&gt;")&lt;1701,17,COUNTIF($L$20:L189,"&lt;&gt;")&lt;1801,18,COUNTIF($L$20:L189,"&lt;&gt;")&lt;1901,19,COUNTIF($L$20:L189,"&lt;&gt;")&lt;2001,20,COUNTIF($L$20:L189,"&lt;&gt;")&lt;2101,21,COUNTIF($L$20:L189,"&lt;&gt;")&lt;2201,22,COUNTIF($L$20:L189,"&lt;&gt;")&lt;2301,23,COUNTIF($L$20:L189,"&lt;&gt;")&lt;2401,24,COUNTIF($L$20:L189,"&lt;&gt;")&lt;2501,25,COUNTIF($L$20:L189,"&lt;&gt;")&lt;2601,26,COUNTIF($L$20:L189,"&lt;&gt;")&lt;2701,27,COUNTIF($L$20:L189,"&lt;&gt;")&lt;2801,28,COUNTIF($L$20:L189,"&lt;&gt;")&lt;2901,29,COUNTIF($L$20:L189,"&lt;&gt;")&lt;3001,30),"")</f>
        <v/>
      </c>
      <c r="AM189" t="str">
        <f t="shared" si="10"/>
        <v/>
      </c>
      <c r="AN189" t="str">
        <f t="shared" si="14"/>
        <v/>
      </c>
      <c r="AP189" t="str">
        <f t="shared" si="13"/>
        <v/>
      </c>
      <c r="AQ189" t="str">
        <f>IF(AO189="","",COUNTIFS(AM189:$AM$3019,AO189))</f>
        <v/>
      </c>
    </row>
    <row r="190" spans="1:43" x14ac:dyDescent="0.25">
      <c r="A190" s="6" t="str">
        <f>IF(COUNT($A$20:A189)&lt;&gt;$B$4,IF(A189="","",A189+1),"")</f>
        <v/>
      </c>
      <c r="B190" s="3"/>
      <c r="C190" s="3"/>
      <c r="D190" s="122"/>
      <c r="E190" s="3"/>
      <c r="F190" s="3"/>
      <c r="G190" s="3"/>
      <c r="H190" s="3"/>
      <c r="I190" s="120"/>
      <c r="J190" s="3"/>
      <c r="K190" s="119" t="str" cm="1">
        <f t="array" ref="K190">IF(OR($J$14 = "A",$J$14 = "B",$J$14 = "C"),IF(I190="","",IF(LEN(I190)&gt;2,_xlfn.IFS(ISNUMBER(SEARCH("_",I190)),I190,ISNUMBER(SEARCH(", ",I190)),SUBSTITUTE(I190,", ","_"),ISNUMBER(SEARCH("/ ",I190)),SUBSTITUTE(I190,"/ ","_"),ISNUMBER(SEARCH(",",I190)),SUBSTITUTE(I190,",","_"),ISNUMBER(SEARCH("/",I190)),SUBSTITUTE(I190,"/","_"),ISNUMBER(SEARCH("",I190)),I190),I190)),IF(OR($J$14 = "J",$J$14 = "K"),"",IF(D190="","",IF(LEN(D190)&gt;2,_xlfn.IFS(ISNUMBER(SEARCH("_",D190)),D190,ISNUMBER(SEARCH(", ",D190)),SUBSTITUTE(D190,", ","_"),ISNUMBER(SEARCH("/ ",D190)),SUBSTITUTE(D190,"/ ","_"),ISNUMBER(SEARCH(",",D190)),SUBSTITUTE(D190,",","_"),ISNUMBER(SEARCH("/",D190)),SUBSTITUTE(D190,"/","_"),ISNUMBER(SEARCH("",D190)),D190),D190))))</f>
        <v/>
      </c>
      <c r="L190" s="1"/>
      <c r="M190" s="1" t="str">
        <f t="shared" si="11"/>
        <v/>
      </c>
      <c r="N190" s="94" t="str">
        <f>IF($L190="None","",IF(ISERROR(VLOOKUP($L190,Info!$B$4:$B$266,1,FALSE)),"",VLOOKUP($L190,Info!$B$4:$L$266,5,FALSE)))</f>
        <v/>
      </c>
      <c r="O190" s="94" t="str">
        <f>IF(K190="","",IF(AND($J$12&lt;&gt;"ABC",N190="3"),"BAC",IF(N190="3","ABC",IF($J$12&lt;&gt;"ABC",IF($J$10="Standard",VLOOKUP(K190,Info!$BE$4:$BF$481,2,FALSE),VLOOKUP(K190,Info!$BI$4:$BJ$482,2,FALSE)),IF($J$10="Standard",VLOOKUP(K190,Info!$AG$4:$AH$2994,2,FALSE),VLOOKUP(K190,Info!$AK$4:$AL$2997,2,FALSE))))))</f>
        <v/>
      </c>
      <c r="P190" s="94" t="str">
        <f>IF($L190="None","",IF(ISERROR(VLOOKUP($L190,Info!$B$4:$B$266,1,FALSE)),"",VLOOKUP($L190,Info!$B$4:$L$266,3,FALSE)))</f>
        <v/>
      </c>
      <c r="Q190" s="96" t="str">
        <f>IF($L190="None","",IF(ISERROR(VLOOKUP($L190,Info!$B$4:$B$266,1,FALSE)),"",VLOOKUP($L190,Info!$B$4:$L$266,4,FALSE)))</f>
        <v/>
      </c>
      <c r="R190" s="1"/>
      <c r="S190" s="6" t="str">
        <f t="shared" si="12"/>
        <v/>
      </c>
      <c r="T190" s="6" t="str">
        <f>IF($L190="None","",IF(ISERROR(VLOOKUP($L190,Info!$B$4:$B$266,1,FALSE)),"",VLOOKUP($L190,Info!$B$4:$L$266,11,FALSE)))</f>
        <v/>
      </c>
      <c r="U190" s="1"/>
      <c r="V190" s="1"/>
      <c r="W190" s="1"/>
      <c r="X190" s="1" t="str">
        <f>IF($L190="None","",IF(ISERROR(VLOOKUP($L190,Info!$B$4:$B$266,1,FALSE)),"",IF(OR(W190="Metallic Liquid Tight",W190="Non-Metallic Liquid Tight",W190="LSZH",W190="Greenfield"),VLOOKUP($L190,Info!$B$4:$L$266,7,FALSE),"N/A")))</f>
        <v/>
      </c>
      <c r="Y190" s="1"/>
      <c r="Z190" s="96" t="str">
        <f>IF($L190="None","",IF(ISERROR(VLOOKUP($L190,Info!$B$4:$B$266,1,FALSE)),"",VLOOKUP($L190,Info!$B$4:$L$266,9,FALSE)))</f>
        <v/>
      </c>
      <c r="AA190" s="96" t="str">
        <f>IF($L190="None","",IF(ISERROR(VLOOKUP($L190,Info!$B$4:$B$266,1,FALSE)),"",VLOOKUP($L190,Info!$B$4:$L$266,8,FALSE)))</f>
        <v/>
      </c>
      <c r="AB190" s="96" t="str">
        <f>IF($L190="None","",IF(ISERROR(VLOOKUP($L190,Info!$B$4:$B$266,1,FALSE)),"",VLOOKUP($L190,Info!$B$4:$L$266,10,FALSE)))</f>
        <v/>
      </c>
      <c r="AC190" s="1" t="str">
        <f>IF(W190="SO Cable","Black,White",IF(O190="","",IF(P190="","",IF($J$12&lt;&gt;"ABC",IF(P190&lt;="250",VLOOKUP(O190,Info!$AZ$4:$BB$22,3,FALSE),VLOOKUP(O190,Info!$AZ$23:$BB$39,3,FALSE)),IF(P190&lt;="250",VLOOKUP(O190,Info!$AO$4:$AQ$22,3,FALSE),VLOOKUP(O190,Info!$AO$23:$AP$39,3,FALSE))))))</f>
        <v/>
      </c>
      <c r="AD190" s="1"/>
      <c r="AE190" s="1" t="str">
        <f>IF($L190="None","",IF(ISERROR(VLOOKUP($L190,Info!$B$4:$B$266,1,FALSE)),"",VLOOKUP($L190,Info!$B$4:$L$266,4,FALSE)))</f>
        <v/>
      </c>
      <c r="AF190" s="1" t="str">
        <f>IF($L190="None","",IF(ISERROR(VLOOKUP($L190,Info!$B$4:$B$266,1,FALSE)),"",VLOOKUP($L190,Info!$B$4:$L$266,6,FALSE)))</f>
        <v/>
      </c>
      <c r="AG190" s="1"/>
      <c r="AH190" s="33" t="str" cm="1">
        <f t="array" ref="AH190">IF(AND(L190&lt;&gt;"",O190&lt;&gt;"",R190:S190&lt;&gt;"",W190:X190&lt;&gt;"",Z190:AA190&lt;&gt;"",AC190&lt;&gt;""),"Good","Bad")</f>
        <v>Bad</v>
      </c>
      <c r="AL190" t="str" cm="1">
        <f t="array" ref="AL190">IF(R190&gt;0,_xlfn.IFS(COUNTIF($L$20:L190,"&lt;&gt;")&lt;101,1,COUNTIF($L$20:L190,"&lt;&gt;")&lt;201,2,COUNTIF($L$20:L190,"&lt;&gt;")&lt;301,3,COUNTIF($L$20:L190,"&lt;&gt;")&lt;401,4,COUNTIF($L$20:L190,"&lt;&gt;")&lt;501,5,COUNTIF($L$20:L190,"&lt;&gt;")&lt;601,6,COUNTIF($L$20:L190,"&lt;&gt;")&lt;701,7,COUNTIF($L$20:L190,"&lt;&gt;")&lt;801,8,COUNTIF($L$20:L190,"&lt;&gt;")&lt;901,9,COUNTIF($L$20:L190,"&lt;&gt;")&lt;1001,10,COUNTIF($L$20:L190,"&lt;&gt;")&lt;1101,11,COUNTIF($L$20:L190,"&lt;&gt;")&lt;1201,12,COUNTIF($L$20:L190,"&lt;&gt;")&lt;1301,13,COUNTIF($L$20:L190,"&lt;&gt;")&lt;1401,14,COUNTIF($L$20:L190,"&lt;&gt;")&lt;1501,15,COUNTIF($L$20:L190,"&lt;&gt;")&lt;1601,16,COUNTIF($L$20:L190,"&lt;&gt;")&lt;1701,17,COUNTIF($L$20:L190,"&lt;&gt;")&lt;1801,18,COUNTIF($L$20:L190,"&lt;&gt;")&lt;1901,19,COUNTIF($L$20:L190,"&lt;&gt;")&lt;2001,20,COUNTIF($L$20:L190,"&lt;&gt;")&lt;2101,21,COUNTIF($L$20:L190,"&lt;&gt;")&lt;2201,22,COUNTIF($L$20:L190,"&lt;&gt;")&lt;2301,23,COUNTIF($L$20:L190,"&lt;&gt;")&lt;2401,24,COUNTIF($L$20:L190,"&lt;&gt;")&lt;2501,25,COUNTIF($L$20:L190,"&lt;&gt;")&lt;2601,26,COUNTIF($L$20:L190,"&lt;&gt;")&lt;2701,27,COUNTIF($L$20:L190,"&lt;&gt;")&lt;2801,28,COUNTIF($L$20:L190,"&lt;&gt;")&lt;2901,29,COUNTIF($L$20:L190,"&lt;&gt;")&lt;3001,30),"")</f>
        <v/>
      </c>
      <c r="AM190" t="str">
        <f t="shared" si="10"/>
        <v/>
      </c>
      <c r="AN190" t="str">
        <f t="shared" si="14"/>
        <v/>
      </c>
      <c r="AP190" t="str">
        <f t="shared" si="13"/>
        <v/>
      </c>
      <c r="AQ190" t="str">
        <f>IF(AO190="","",COUNTIFS(AM190:$AM$3019,AO190))</f>
        <v/>
      </c>
    </row>
    <row r="191" spans="1:43" x14ac:dyDescent="0.25">
      <c r="A191" s="6" t="str">
        <f>IF(COUNT($A$20:A190)&lt;&gt;$B$4,IF(A190="","",A190+1),"")</f>
        <v/>
      </c>
      <c r="B191" s="3"/>
      <c r="C191" s="3"/>
      <c r="D191" s="122"/>
      <c r="E191" s="3"/>
      <c r="F191" s="3"/>
      <c r="G191" s="3"/>
      <c r="H191" s="3"/>
      <c r="I191" s="120"/>
      <c r="J191" s="3"/>
      <c r="K191" s="119" t="str" cm="1">
        <f t="array" ref="K191">IF(OR($J$14 = "A",$J$14 = "B",$J$14 = "C"),IF(I191="","",IF(LEN(I191)&gt;2,_xlfn.IFS(ISNUMBER(SEARCH("_",I191)),I191,ISNUMBER(SEARCH(", ",I191)),SUBSTITUTE(I191,", ","_"),ISNUMBER(SEARCH("/ ",I191)),SUBSTITUTE(I191,"/ ","_"),ISNUMBER(SEARCH(",",I191)),SUBSTITUTE(I191,",","_"),ISNUMBER(SEARCH("/",I191)),SUBSTITUTE(I191,"/","_"),ISNUMBER(SEARCH("",I191)),I191),I191)),IF(OR($J$14 = "J",$J$14 = "K"),"",IF(D191="","",IF(LEN(D191)&gt;2,_xlfn.IFS(ISNUMBER(SEARCH("_",D191)),D191,ISNUMBER(SEARCH(", ",D191)),SUBSTITUTE(D191,", ","_"),ISNUMBER(SEARCH("/ ",D191)),SUBSTITUTE(D191,"/ ","_"),ISNUMBER(SEARCH(",",D191)),SUBSTITUTE(D191,",","_"),ISNUMBER(SEARCH("/",D191)),SUBSTITUTE(D191,"/","_"),ISNUMBER(SEARCH("",D191)),D191),D191))))</f>
        <v/>
      </c>
      <c r="L191" s="1"/>
      <c r="M191" s="1" t="str">
        <f t="shared" si="11"/>
        <v/>
      </c>
      <c r="N191" s="94" t="str">
        <f>IF($L191="None","",IF(ISERROR(VLOOKUP($L191,Info!$B$4:$B$266,1,FALSE)),"",VLOOKUP($L191,Info!$B$4:$L$266,5,FALSE)))</f>
        <v/>
      </c>
      <c r="O191" s="94" t="str">
        <f>IF(K191="","",IF(AND($J$12&lt;&gt;"ABC",N191="3"),"BAC",IF(N191="3","ABC",IF($J$12&lt;&gt;"ABC",IF($J$10="Standard",VLOOKUP(K191,Info!$BE$4:$BF$481,2,FALSE),VLOOKUP(K191,Info!$BI$4:$BJ$482,2,FALSE)),IF($J$10="Standard",VLOOKUP(K191,Info!$AG$4:$AH$2994,2,FALSE),VLOOKUP(K191,Info!$AK$4:$AL$2997,2,FALSE))))))</f>
        <v/>
      </c>
      <c r="P191" s="94" t="str">
        <f>IF($L191="None","",IF(ISERROR(VLOOKUP($L191,Info!$B$4:$B$266,1,FALSE)),"",VLOOKUP($L191,Info!$B$4:$L$266,3,FALSE)))</f>
        <v/>
      </c>
      <c r="Q191" s="96" t="str">
        <f>IF($L191="None","",IF(ISERROR(VLOOKUP($L191,Info!$B$4:$B$266,1,FALSE)),"",VLOOKUP($L191,Info!$B$4:$L$266,4,FALSE)))</f>
        <v/>
      </c>
      <c r="R191" s="1"/>
      <c r="S191" s="6" t="str">
        <f t="shared" si="12"/>
        <v/>
      </c>
      <c r="T191" s="6" t="str">
        <f>IF($L191="None","",IF(ISERROR(VLOOKUP($L191,Info!$B$4:$B$266,1,FALSE)),"",VLOOKUP($L191,Info!$B$4:$L$266,11,FALSE)))</f>
        <v/>
      </c>
      <c r="U191" s="1"/>
      <c r="V191" s="1"/>
      <c r="W191" s="1"/>
      <c r="X191" s="1" t="str">
        <f>IF($L191="None","",IF(ISERROR(VLOOKUP($L191,Info!$B$4:$B$266,1,FALSE)),"",IF(OR(W191="Metallic Liquid Tight",W191="Non-Metallic Liquid Tight",W191="LSZH",W191="Greenfield"),VLOOKUP($L191,Info!$B$4:$L$266,7,FALSE),"N/A")))</f>
        <v/>
      </c>
      <c r="Y191" s="1"/>
      <c r="Z191" s="96" t="str">
        <f>IF($L191="None","",IF(ISERROR(VLOOKUP($L191,Info!$B$4:$B$266,1,FALSE)),"",VLOOKUP($L191,Info!$B$4:$L$266,9,FALSE)))</f>
        <v/>
      </c>
      <c r="AA191" s="96" t="str">
        <f>IF($L191="None","",IF(ISERROR(VLOOKUP($L191,Info!$B$4:$B$266,1,FALSE)),"",VLOOKUP($L191,Info!$B$4:$L$266,8,FALSE)))</f>
        <v/>
      </c>
      <c r="AB191" s="96" t="str">
        <f>IF($L191="None","",IF(ISERROR(VLOOKUP($L191,Info!$B$4:$B$266,1,FALSE)),"",VLOOKUP($L191,Info!$B$4:$L$266,10,FALSE)))</f>
        <v/>
      </c>
      <c r="AC191" s="1" t="str">
        <f>IF(W191="SO Cable","Black,White",IF(O191="","",IF(P191="","",IF($J$12&lt;&gt;"ABC",IF(P191&lt;="250",VLOOKUP(O191,Info!$AZ$4:$BB$22,3,FALSE),VLOOKUP(O191,Info!$AZ$23:$BB$39,3,FALSE)),IF(P191&lt;="250",VLOOKUP(O191,Info!$AO$4:$AQ$22,3,FALSE),VLOOKUP(O191,Info!$AO$23:$AP$39,3,FALSE))))))</f>
        <v/>
      </c>
      <c r="AD191" s="1"/>
      <c r="AE191" s="1" t="str">
        <f>IF($L191="None","",IF(ISERROR(VLOOKUP($L191,Info!$B$4:$B$266,1,FALSE)),"",VLOOKUP($L191,Info!$B$4:$L$266,4,FALSE)))</f>
        <v/>
      </c>
      <c r="AF191" s="1" t="str">
        <f>IF($L191="None","",IF(ISERROR(VLOOKUP($L191,Info!$B$4:$B$266,1,FALSE)),"",VLOOKUP($L191,Info!$B$4:$L$266,6,FALSE)))</f>
        <v/>
      </c>
      <c r="AG191" s="1"/>
      <c r="AH191" s="33" t="str" cm="1">
        <f t="array" ref="AH191">IF(AND(L191&lt;&gt;"",O191&lt;&gt;"",R191:S191&lt;&gt;"",W191:X191&lt;&gt;"",Z191:AA191&lt;&gt;"",AC191&lt;&gt;""),"Good","Bad")</f>
        <v>Bad</v>
      </c>
      <c r="AL191" t="str" cm="1">
        <f t="array" ref="AL191">IF(R191&gt;0,_xlfn.IFS(COUNTIF($L$20:L191,"&lt;&gt;")&lt;101,1,COUNTIF($L$20:L191,"&lt;&gt;")&lt;201,2,COUNTIF($L$20:L191,"&lt;&gt;")&lt;301,3,COUNTIF($L$20:L191,"&lt;&gt;")&lt;401,4,COUNTIF($L$20:L191,"&lt;&gt;")&lt;501,5,COUNTIF($L$20:L191,"&lt;&gt;")&lt;601,6,COUNTIF($L$20:L191,"&lt;&gt;")&lt;701,7,COUNTIF($L$20:L191,"&lt;&gt;")&lt;801,8,COUNTIF($L$20:L191,"&lt;&gt;")&lt;901,9,COUNTIF($L$20:L191,"&lt;&gt;")&lt;1001,10,COUNTIF($L$20:L191,"&lt;&gt;")&lt;1101,11,COUNTIF($L$20:L191,"&lt;&gt;")&lt;1201,12,COUNTIF($L$20:L191,"&lt;&gt;")&lt;1301,13,COUNTIF($L$20:L191,"&lt;&gt;")&lt;1401,14,COUNTIF($L$20:L191,"&lt;&gt;")&lt;1501,15,COUNTIF($L$20:L191,"&lt;&gt;")&lt;1601,16,COUNTIF($L$20:L191,"&lt;&gt;")&lt;1701,17,COUNTIF($L$20:L191,"&lt;&gt;")&lt;1801,18,COUNTIF($L$20:L191,"&lt;&gt;")&lt;1901,19,COUNTIF($L$20:L191,"&lt;&gt;")&lt;2001,20,COUNTIF($L$20:L191,"&lt;&gt;")&lt;2101,21,COUNTIF($L$20:L191,"&lt;&gt;")&lt;2201,22,COUNTIF($L$20:L191,"&lt;&gt;")&lt;2301,23,COUNTIF($L$20:L191,"&lt;&gt;")&lt;2401,24,COUNTIF($L$20:L191,"&lt;&gt;")&lt;2501,25,COUNTIF($L$20:L191,"&lt;&gt;")&lt;2601,26,COUNTIF($L$20:L191,"&lt;&gt;")&lt;2701,27,COUNTIF($L$20:L191,"&lt;&gt;")&lt;2801,28,COUNTIF($L$20:L191,"&lt;&gt;")&lt;2901,29,COUNTIF($L$20:L191,"&lt;&gt;")&lt;3001,30),"")</f>
        <v/>
      </c>
      <c r="AM191" t="str">
        <f t="shared" si="10"/>
        <v/>
      </c>
      <c r="AN191" t="str">
        <f t="shared" si="14"/>
        <v/>
      </c>
      <c r="AP191" t="str">
        <f t="shared" si="13"/>
        <v/>
      </c>
      <c r="AQ191" t="str">
        <f>IF(AO191="","",COUNTIFS(AM191:$AM$3019,AO191))</f>
        <v/>
      </c>
    </row>
    <row r="192" spans="1:43" x14ac:dyDescent="0.25">
      <c r="A192" s="6" t="str">
        <f>IF(COUNT($A$20:A191)&lt;&gt;$B$4,IF(A191="","",A191+1),"")</f>
        <v/>
      </c>
      <c r="B192" s="3"/>
      <c r="C192" s="3"/>
      <c r="D192" s="122"/>
      <c r="E192" s="3"/>
      <c r="F192" s="3"/>
      <c r="G192" s="3"/>
      <c r="H192" s="3"/>
      <c r="I192" s="120"/>
      <c r="J192" s="3"/>
      <c r="K192" s="119" t="str" cm="1">
        <f t="array" ref="K192">IF(OR($J$14 = "A",$J$14 = "B",$J$14 = "C"),IF(I192="","",IF(LEN(I192)&gt;2,_xlfn.IFS(ISNUMBER(SEARCH("_",I192)),I192,ISNUMBER(SEARCH(", ",I192)),SUBSTITUTE(I192,", ","_"),ISNUMBER(SEARCH("/ ",I192)),SUBSTITUTE(I192,"/ ","_"),ISNUMBER(SEARCH(",",I192)),SUBSTITUTE(I192,",","_"),ISNUMBER(SEARCH("/",I192)),SUBSTITUTE(I192,"/","_"),ISNUMBER(SEARCH("",I192)),I192),I192)),IF(OR($J$14 = "J",$J$14 = "K"),"",IF(D192="","",IF(LEN(D192)&gt;2,_xlfn.IFS(ISNUMBER(SEARCH("_",D192)),D192,ISNUMBER(SEARCH(", ",D192)),SUBSTITUTE(D192,", ","_"),ISNUMBER(SEARCH("/ ",D192)),SUBSTITUTE(D192,"/ ","_"),ISNUMBER(SEARCH(",",D192)),SUBSTITUTE(D192,",","_"),ISNUMBER(SEARCH("/",D192)),SUBSTITUTE(D192,"/","_"),ISNUMBER(SEARCH("",D192)),D192),D192))))</f>
        <v/>
      </c>
      <c r="L192" s="1"/>
      <c r="M192" s="1" t="str">
        <f t="shared" si="11"/>
        <v/>
      </c>
      <c r="N192" s="94" t="str">
        <f>IF($L192="None","",IF(ISERROR(VLOOKUP($L192,Info!$B$4:$B$266,1,FALSE)),"",VLOOKUP($L192,Info!$B$4:$L$266,5,FALSE)))</f>
        <v/>
      </c>
      <c r="O192" s="94" t="str">
        <f>IF(K192="","",IF(AND($J$12&lt;&gt;"ABC",N192="3"),"BAC",IF(N192="3","ABC",IF($J$12&lt;&gt;"ABC",IF($J$10="Standard",VLOOKUP(K192,Info!$BE$4:$BF$481,2,FALSE),VLOOKUP(K192,Info!$BI$4:$BJ$482,2,FALSE)),IF($J$10="Standard",VLOOKUP(K192,Info!$AG$4:$AH$2994,2,FALSE),VLOOKUP(K192,Info!$AK$4:$AL$2997,2,FALSE))))))</f>
        <v/>
      </c>
      <c r="P192" s="94" t="str">
        <f>IF($L192="None","",IF(ISERROR(VLOOKUP($L192,Info!$B$4:$B$266,1,FALSE)),"",VLOOKUP($L192,Info!$B$4:$L$266,3,FALSE)))</f>
        <v/>
      </c>
      <c r="Q192" s="96" t="str">
        <f>IF($L192="None","",IF(ISERROR(VLOOKUP($L192,Info!$B$4:$B$266,1,FALSE)),"",VLOOKUP($L192,Info!$B$4:$L$266,4,FALSE)))</f>
        <v/>
      </c>
      <c r="R192" s="1"/>
      <c r="S192" s="6" t="str">
        <f t="shared" si="12"/>
        <v/>
      </c>
      <c r="T192" s="6" t="str">
        <f>IF($L192="None","",IF(ISERROR(VLOOKUP($L192,Info!$B$4:$B$266,1,FALSE)),"",VLOOKUP($L192,Info!$B$4:$L$266,11,FALSE)))</f>
        <v/>
      </c>
      <c r="U192" s="1"/>
      <c r="V192" s="1"/>
      <c r="W192" s="1"/>
      <c r="X192" s="1" t="str">
        <f>IF($L192="None","",IF(ISERROR(VLOOKUP($L192,Info!$B$4:$B$266,1,FALSE)),"",IF(OR(W192="Metallic Liquid Tight",W192="Non-Metallic Liquid Tight",W192="LSZH",W192="Greenfield"),VLOOKUP($L192,Info!$B$4:$L$266,7,FALSE),"N/A")))</f>
        <v/>
      </c>
      <c r="Y192" s="1"/>
      <c r="Z192" s="96" t="str">
        <f>IF($L192="None","",IF(ISERROR(VLOOKUP($L192,Info!$B$4:$B$266,1,FALSE)),"",VLOOKUP($L192,Info!$B$4:$L$266,9,FALSE)))</f>
        <v/>
      </c>
      <c r="AA192" s="96" t="str">
        <f>IF($L192="None","",IF(ISERROR(VLOOKUP($L192,Info!$B$4:$B$266,1,FALSE)),"",VLOOKUP($L192,Info!$B$4:$L$266,8,FALSE)))</f>
        <v/>
      </c>
      <c r="AB192" s="96" t="str">
        <f>IF($L192="None","",IF(ISERROR(VLOOKUP($L192,Info!$B$4:$B$266,1,FALSE)),"",VLOOKUP($L192,Info!$B$4:$L$266,10,FALSE)))</f>
        <v/>
      </c>
      <c r="AC192" s="1" t="str">
        <f>IF(W192="SO Cable","Black,White",IF(O192="","",IF(P192="","",IF($J$12&lt;&gt;"ABC",IF(P192&lt;="250",VLOOKUP(O192,Info!$AZ$4:$BB$22,3,FALSE),VLOOKUP(O192,Info!$AZ$23:$BB$39,3,FALSE)),IF(P192&lt;="250",VLOOKUP(O192,Info!$AO$4:$AQ$22,3,FALSE),VLOOKUP(O192,Info!$AO$23:$AP$39,3,FALSE))))))</f>
        <v/>
      </c>
      <c r="AD192" s="1"/>
      <c r="AE192" s="1" t="str">
        <f>IF($L192="None","",IF(ISERROR(VLOOKUP($L192,Info!$B$4:$B$266,1,FALSE)),"",VLOOKUP($L192,Info!$B$4:$L$266,4,FALSE)))</f>
        <v/>
      </c>
      <c r="AF192" s="1" t="str">
        <f>IF($L192="None","",IF(ISERROR(VLOOKUP($L192,Info!$B$4:$B$266,1,FALSE)),"",VLOOKUP($L192,Info!$B$4:$L$266,6,FALSE)))</f>
        <v/>
      </c>
      <c r="AG192" s="1"/>
      <c r="AH192" s="33" t="str" cm="1">
        <f t="array" ref="AH192">IF(AND(L192&lt;&gt;"",O192&lt;&gt;"",R192:S192&lt;&gt;"",W192:X192&lt;&gt;"",Z192:AA192&lt;&gt;"",AC192&lt;&gt;""),"Good","Bad")</f>
        <v>Bad</v>
      </c>
      <c r="AL192" t="str" cm="1">
        <f t="array" ref="AL192">IF(R192&gt;0,_xlfn.IFS(COUNTIF($L$20:L192,"&lt;&gt;")&lt;101,1,COUNTIF($L$20:L192,"&lt;&gt;")&lt;201,2,COUNTIF($L$20:L192,"&lt;&gt;")&lt;301,3,COUNTIF($L$20:L192,"&lt;&gt;")&lt;401,4,COUNTIF($L$20:L192,"&lt;&gt;")&lt;501,5,COUNTIF($L$20:L192,"&lt;&gt;")&lt;601,6,COUNTIF($L$20:L192,"&lt;&gt;")&lt;701,7,COUNTIF($L$20:L192,"&lt;&gt;")&lt;801,8,COUNTIF($L$20:L192,"&lt;&gt;")&lt;901,9,COUNTIF($L$20:L192,"&lt;&gt;")&lt;1001,10,COUNTIF($L$20:L192,"&lt;&gt;")&lt;1101,11,COUNTIF($L$20:L192,"&lt;&gt;")&lt;1201,12,COUNTIF($L$20:L192,"&lt;&gt;")&lt;1301,13,COUNTIF($L$20:L192,"&lt;&gt;")&lt;1401,14,COUNTIF($L$20:L192,"&lt;&gt;")&lt;1501,15,COUNTIF($L$20:L192,"&lt;&gt;")&lt;1601,16,COUNTIF($L$20:L192,"&lt;&gt;")&lt;1701,17,COUNTIF($L$20:L192,"&lt;&gt;")&lt;1801,18,COUNTIF($L$20:L192,"&lt;&gt;")&lt;1901,19,COUNTIF($L$20:L192,"&lt;&gt;")&lt;2001,20,COUNTIF($L$20:L192,"&lt;&gt;")&lt;2101,21,COUNTIF($L$20:L192,"&lt;&gt;")&lt;2201,22,COUNTIF($L$20:L192,"&lt;&gt;")&lt;2301,23,COUNTIF($L$20:L192,"&lt;&gt;")&lt;2401,24,COUNTIF($L$20:L192,"&lt;&gt;")&lt;2501,25,COUNTIF($L$20:L192,"&lt;&gt;")&lt;2601,26,COUNTIF($L$20:L192,"&lt;&gt;")&lt;2701,27,COUNTIF($L$20:L192,"&lt;&gt;")&lt;2801,28,COUNTIF($L$20:L192,"&lt;&gt;")&lt;2901,29,COUNTIF($L$20:L192,"&lt;&gt;")&lt;3001,30),"")</f>
        <v/>
      </c>
      <c r="AM192" t="str">
        <f t="shared" si="10"/>
        <v/>
      </c>
      <c r="AN192" t="str">
        <f t="shared" si="14"/>
        <v/>
      </c>
      <c r="AP192" t="str">
        <f t="shared" si="13"/>
        <v/>
      </c>
      <c r="AQ192" t="str">
        <f>IF(AO192="","",COUNTIFS(AM192:$AM$3019,AO192))</f>
        <v/>
      </c>
    </row>
    <row r="193" spans="1:43" x14ac:dyDescent="0.25">
      <c r="A193" s="6" t="str">
        <f>IF(COUNT($A$20:A192)&lt;&gt;$B$4,IF(A192="","",A192+1),"")</f>
        <v/>
      </c>
      <c r="B193" s="3"/>
      <c r="C193" s="3"/>
      <c r="D193" s="122"/>
      <c r="E193" s="3"/>
      <c r="F193" s="3"/>
      <c r="G193" s="3"/>
      <c r="H193" s="3"/>
      <c r="I193" s="120"/>
      <c r="J193" s="3"/>
      <c r="K193" s="119" t="str" cm="1">
        <f t="array" ref="K193">IF(OR($J$14 = "A",$J$14 = "B",$J$14 = "C"),IF(I193="","",IF(LEN(I193)&gt;2,_xlfn.IFS(ISNUMBER(SEARCH("_",I193)),I193,ISNUMBER(SEARCH(", ",I193)),SUBSTITUTE(I193,", ","_"),ISNUMBER(SEARCH("/ ",I193)),SUBSTITUTE(I193,"/ ","_"),ISNUMBER(SEARCH(",",I193)),SUBSTITUTE(I193,",","_"),ISNUMBER(SEARCH("/",I193)),SUBSTITUTE(I193,"/","_"),ISNUMBER(SEARCH("",I193)),I193),I193)),IF(OR($J$14 = "J",$J$14 = "K"),"",IF(D193="","",IF(LEN(D193)&gt;2,_xlfn.IFS(ISNUMBER(SEARCH("_",D193)),D193,ISNUMBER(SEARCH(", ",D193)),SUBSTITUTE(D193,", ","_"),ISNUMBER(SEARCH("/ ",D193)),SUBSTITUTE(D193,"/ ","_"),ISNUMBER(SEARCH(",",D193)),SUBSTITUTE(D193,",","_"),ISNUMBER(SEARCH("/",D193)),SUBSTITUTE(D193,"/","_"),ISNUMBER(SEARCH("",D193)),D193),D193))))</f>
        <v/>
      </c>
      <c r="L193" s="1"/>
      <c r="M193" s="1" t="str">
        <f t="shared" si="11"/>
        <v/>
      </c>
      <c r="N193" s="94" t="str">
        <f>IF($L193="None","",IF(ISERROR(VLOOKUP($L193,Info!$B$4:$B$266,1,FALSE)),"",VLOOKUP($L193,Info!$B$4:$L$266,5,FALSE)))</f>
        <v/>
      </c>
      <c r="O193" s="94" t="str">
        <f>IF(K193="","",IF(AND($J$12&lt;&gt;"ABC",N193="3"),"BAC",IF(N193="3","ABC",IF($J$12&lt;&gt;"ABC",IF($J$10="Standard",VLOOKUP(K193,Info!$BE$4:$BF$481,2,FALSE),VLOOKUP(K193,Info!$BI$4:$BJ$482,2,FALSE)),IF($J$10="Standard",VLOOKUP(K193,Info!$AG$4:$AH$2994,2,FALSE),VLOOKUP(K193,Info!$AK$4:$AL$2997,2,FALSE))))))</f>
        <v/>
      </c>
      <c r="P193" s="94" t="str">
        <f>IF($L193="None","",IF(ISERROR(VLOOKUP($L193,Info!$B$4:$B$266,1,FALSE)),"",VLOOKUP($L193,Info!$B$4:$L$266,3,FALSE)))</f>
        <v/>
      </c>
      <c r="Q193" s="96" t="str">
        <f>IF($L193="None","",IF(ISERROR(VLOOKUP($L193,Info!$B$4:$B$266,1,FALSE)),"",VLOOKUP($L193,Info!$B$4:$L$266,4,FALSE)))</f>
        <v/>
      </c>
      <c r="R193" s="1"/>
      <c r="S193" s="6" t="str">
        <f t="shared" si="12"/>
        <v/>
      </c>
      <c r="T193" s="6" t="str">
        <f>IF($L193="None","",IF(ISERROR(VLOOKUP($L193,Info!$B$4:$B$266,1,FALSE)),"",VLOOKUP($L193,Info!$B$4:$L$266,11,FALSE)))</f>
        <v/>
      </c>
      <c r="U193" s="1"/>
      <c r="V193" s="1"/>
      <c r="W193" s="1"/>
      <c r="X193" s="1" t="str">
        <f>IF($L193="None","",IF(ISERROR(VLOOKUP($L193,Info!$B$4:$B$266,1,FALSE)),"",IF(OR(W193="Metallic Liquid Tight",W193="Non-Metallic Liquid Tight",W193="LSZH",W193="Greenfield"),VLOOKUP($L193,Info!$B$4:$L$266,7,FALSE),"N/A")))</f>
        <v/>
      </c>
      <c r="Y193" s="1"/>
      <c r="Z193" s="96" t="str">
        <f>IF($L193="None","",IF(ISERROR(VLOOKUP($L193,Info!$B$4:$B$266,1,FALSE)),"",VLOOKUP($L193,Info!$B$4:$L$266,9,FALSE)))</f>
        <v/>
      </c>
      <c r="AA193" s="96" t="str">
        <f>IF($L193="None","",IF(ISERROR(VLOOKUP($L193,Info!$B$4:$B$266,1,FALSE)),"",VLOOKUP($L193,Info!$B$4:$L$266,8,FALSE)))</f>
        <v/>
      </c>
      <c r="AB193" s="96" t="str">
        <f>IF($L193="None","",IF(ISERROR(VLOOKUP($L193,Info!$B$4:$B$266,1,FALSE)),"",VLOOKUP($L193,Info!$B$4:$L$266,10,FALSE)))</f>
        <v/>
      </c>
      <c r="AC193" s="1" t="str">
        <f>IF(W193="SO Cable","Black,White",IF(O193="","",IF(P193="","",IF($J$12&lt;&gt;"ABC",IF(P193&lt;="250",VLOOKUP(O193,Info!$AZ$4:$BB$22,3,FALSE),VLOOKUP(O193,Info!$AZ$23:$BB$39,3,FALSE)),IF(P193&lt;="250",VLOOKUP(O193,Info!$AO$4:$AQ$22,3,FALSE),VLOOKUP(O193,Info!$AO$23:$AP$39,3,FALSE))))))</f>
        <v/>
      </c>
      <c r="AD193" s="1"/>
      <c r="AE193" s="1" t="str">
        <f>IF($L193="None","",IF(ISERROR(VLOOKUP($L193,Info!$B$4:$B$266,1,FALSE)),"",VLOOKUP($L193,Info!$B$4:$L$266,4,FALSE)))</f>
        <v/>
      </c>
      <c r="AF193" s="1" t="str">
        <f>IF($L193="None","",IF(ISERROR(VLOOKUP($L193,Info!$B$4:$B$266,1,FALSE)),"",VLOOKUP($L193,Info!$B$4:$L$266,6,FALSE)))</f>
        <v/>
      </c>
      <c r="AG193" s="1"/>
      <c r="AH193" s="33" t="str" cm="1">
        <f t="array" ref="AH193">IF(AND(L193&lt;&gt;"",O193&lt;&gt;"",R193:S193&lt;&gt;"",W193:X193&lt;&gt;"",Z193:AA193&lt;&gt;"",AC193&lt;&gt;""),"Good","Bad")</f>
        <v>Bad</v>
      </c>
      <c r="AL193" t="str" cm="1">
        <f t="array" ref="AL193">IF(R193&gt;0,_xlfn.IFS(COUNTIF($L$20:L193,"&lt;&gt;")&lt;101,1,COUNTIF($L$20:L193,"&lt;&gt;")&lt;201,2,COUNTIF($L$20:L193,"&lt;&gt;")&lt;301,3,COUNTIF($L$20:L193,"&lt;&gt;")&lt;401,4,COUNTIF($L$20:L193,"&lt;&gt;")&lt;501,5,COUNTIF($L$20:L193,"&lt;&gt;")&lt;601,6,COUNTIF($L$20:L193,"&lt;&gt;")&lt;701,7,COUNTIF($L$20:L193,"&lt;&gt;")&lt;801,8,COUNTIF($L$20:L193,"&lt;&gt;")&lt;901,9,COUNTIF($L$20:L193,"&lt;&gt;")&lt;1001,10,COUNTIF($L$20:L193,"&lt;&gt;")&lt;1101,11,COUNTIF($L$20:L193,"&lt;&gt;")&lt;1201,12,COUNTIF($L$20:L193,"&lt;&gt;")&lt;1301,13,COUNTIF($L$20:L193,"&lt;&gt;")&lt;1401,14,COUNTIF($L$20:L193,"&lt;&gt;")&lt;1501,15,COUNTIF($L$20:L193,"&lt;&gt;")&lt;1601,16,COUNTIF($L$20:L193,"&lt;&gt;")&lt;1701,17,COUNTIF($L$20:L193,"&lt;&gt;")&lt;1801,18,COUNTIF($L$20:L193,"&lt;&gt;")&lt;1901,19,COUNTIF($L$20:L193,"&lt;&gt;")&lt;2001,20,COUNTIF($L$20:L193,"&lt;&gt;")&lt;2101,21,COUNTIF($L$20:L193,"&lt;&gt;")&lt;2201,22,COUNTIF($L$20:L193,"&lt;&gt;")&lt;2301,23,COUNTIF($L$20:L193,"&lt;&gt;")&lt;2401,24,COUNTIF($L$20:L193,"&lt;&gt;")&lt;2501,25,COUNTIF($L$20:L193,"&lt;&gt;")&lt;2601,26,COUNTIF($L$20:L193,"&lt;&gt;")&lt;2701,27,COUNTIF($L$20:L193,"&lt;&gt;")&lt;2801,28,COUNTIF($L$20:L193,"&lt;&gt;")&lt;2901,29,COUNTIF($L$20:L193,"&lt;&gt;")&lt;3001,30),"")</f>
        <v/>
      </c>
      <c r="AM193" t="str">
        <f t="shared" si="10"/>
        <v/>
      </c>
      <c r="AN193" t="str">
        <f t="shared" si="14"/>
        <v/>
      </c>
      <c r="AP193" t="str">
        <f t="shared" si="13"/>
        <v/>
      </c>
      <c r="AQ193" t="str">
        <f>IF(AO193="","",COUNTIFS(AM193:$AM$3019,AO193))</f>
        <v/>
      </c>
    </row>
    <row r="194" spans="1:43" x14ac:dyDescent="0.25">
      <c r="A194" s="6" t="str">
        <f>IF(COUNT($A$20:A193)&lt;&gt;$B$4,IF(A193="","",A193+1),"")</f>
        <v/>
      </c>
      <c r="B194" s="3"/>
      <c r="C194" s="3"/>
      <c r="D194" s="122"/>
      <c r="E194" s="3"/>
      <c r="F194" s="3"/>
      <c r="G194" s="3"/>
      <c r="H194" s="3"/>
      <c r="I194" s="120"/>
      <c r="J194" s="3"/>
      <c r="K194" s="119" t="str" cm="1">
        <f t="array" ref="K194">IF(OR($J$14 = "A",$J$14 = "B",$J$14 = "C"),IF(I194="","",IF(LEN(I194)&gt;2,_xlfn.IFS(ISNUMBER(SEARCH("_",I194)),I194,ISNUMBER(SEARCH(", ",I194)),SUBSTITUTE(I194,", ","_"),ISNUMBER(SEARCH("/ ",I194)),SUBSTITUTE(I194,"/ ","_"),ISNUMBER(SEARCH(",",I194)),SUBSTITUTE(I194,",","_"),ISNUMBER(SEARCH("/",I194)),SUBSTITUTE(I194,"/","_"),ISNUMBER(SEARCH("",I194)),I194),I194)),IF(OR($J$14 = "J",$J$14 = "K"),"",IF(D194="","",IF(LEN(D194)&gt;2,_xlfn.IFS(ISNUMBER(SEARCH("_",D194)),D194,ISNUMBER(SEARCH(", ",D194)),SUBSTITUTE(D194,", ","_"),ISNUMBER(SEARCH("/ ",D194)),SUBSTITUTE(D194,"/ ","_"),ISNUMBER(SEARCH(",",D194)),SUBSTITUTE(D194,",","_"),ISNUMBER(SEARCH("/",D194)),SUBSTITUTE(D194,"/","_"),ISNUMBER(SEARCH("",D194)),D194),D194))))</f>
        <v/>
      </c>
      <c r="L194" s="1"/>
      <c r="M194" s="1" t="str">
        <f t="shared" si="11"/>
        <v/>
      </c>
      <c r="N194" s="94" t="str">
        <f>IF($L194="None","",IF(ISERROR(VLOOKUP($L194,Info!$B$4:$B$266,1,FALSE)),"",VLOOKUP($L194,Info!$B$4:$L$266,5,FALSE)))</f>
        <v/>
      </c>
      <c r="O194" s="94" t="str">
        <f>IF(K194="","",IF(AND($J$12&lt;&gt;"ABC",N194="3"),"BAC",IF(N194="3","ABC",IF($J$12&lt;&gt;"ABC",IF($J$10="Standard",VLOOKUP(K194,Info!$BE$4:$BF$481,2,FALSE),VLOOKUP(K194,Info!$BI$4:$BJ$482,2,FALSE)),IF($J$10="Standard",VLOOKUP(K194,Info!$AG$4:$AH$2994,2,FALSE),VLOOKUP(K194,Info!$AK$4:$AL$2997,2,FALSE))))))</f>
        <v/>
      </c>
      <c r="P194" s="94" t="str">
        <f>IF($L194="None","",IF(ISERROR(VLOOKUP($L194,Info!$B$4:$B$266,1,FALSE)),"",VLOOKUP($L194,Info!$B$4:$L$266,3,FALSE)))</f>
        <v/>
      </c>
      <c r="Q194" s="96" t="str">
        <f>IF($L194="None","",IF(ISERROR(VLOOKUP($L194,Info!$B$4:$B$266,1,FALSE)),"",VLOOKUP($L194,Info!$B$4:$L$266,4,FALSE)))</f>
        <v/>
      </c>
      <c r="R194" s="1"/>
      <c r="S194" s="6" t="str">
        <f t="shared" si="12"/>
        <v/>
      </c>
      <c r="T194" s="6" t="str">
        <f>IF($L194="None","",IF(ISERROR(VLOOKUP($L194,Info!$B$4:$B$266,1,FALSE)),"",VLOOKUP($L194,Info!$B$4:$L$266,11,FALSE)))</f>
        <v/>
      </c>
      <c r="U194" s="1"/>
      <c r="V194" s="1"/>
      <c r="W194" s="1"/>
      <c r="X194" s="1" t="str">
        <f>IF($L194="None","",IF(ISERROR(VLOOKUP($L194,Info!$B$4:$B$266,1,FALSE)),"",IF(OR(W194="Metallic Liquid Tight",W194="Non-Metallic Liquid Tight",W194="LSZH",W194="Greenfield"),VLOOKUP($L194,Info!$B$4:$L$266,7,FALSE),"N/A")))</f>
        <v/>
      </c>
      <c r="Y194" s="1"/>
      <c r="Z194" s="96" t="str">
        <f>IF($L194="None","",IF(ISERROR(VLOOKUP($L194,Info!$B$4:$B$266,1,FALSE)),"",VLOOKUP($L194,Info!$B$4:$L$266,9,FALSE)))</f>
        <v/>
      </c>
      <c r="AA194" s="96" t="str">
        <f>IF($L194="None","",IF(ISERROR(VLOOKUP($L194,Info!$B$4:$B$266,1,FALSE)),"",VLOOKUP($L194,Info!$B$4:$L$266,8,FALSE)))</f>
        <v/>
      </c>
      <c r="AB194" s="96" t="str">
        <f>IF($L194="None","",IF(ISERROR(VLOOKUP($L194,Info!$B$4:$B$266,1,FALSE)),"",VLOOKUP($L194,Info!$B$4:$L$266,10,FALSE)))</f>
        <v/>
      </c>
      <c r="AC194" s="1" t="str">
        <f>IF(W194="SO Cable","Black,White",IF(O194="","",IF(P194="","",IF($J$12&lt;&gt;"ABC",IF(P194&lt;="250",VLOOKUP(O194,Info!$AZ$4:$BB$22,3,FALSE),VLOOKUP(O194,Info!$AZ$23:$BB$39,3,FALSE)),IF(P194&lt;="250",VLOOKUP(O194,Info!$AO$4:$AQ$22,3,FALSE),VLOOKUP(O194,Info!$AO$23:$AP$39,3,FALSE))))))</f>
        <v/>
      </c>
      <c r="AD194" s="1"/>
      <c r="AE194" s="1" t="str">
        <f>IF($L194="None","",IF(ISERROR(VLOOKUP($L194,Info!$B$4:$B$266,1,FALSE)),"",VLOOKUP($L194,Info!$B$4:$L$266,4,FALSE)))</f>
        <v/>
      </c>
      <c r="AF194" s="1" t="str">
        <f>IF($L194="None","",IF(ISERROR(VLOOKUP($L194,Info!$B$4:$B$266,1,FALSE)),"",VLOOKUP($L194,Info!$B$4:$L$266,6,FALSE)))</f>
        <v/>
      </c>
      <c r="AG194" s="1"/>
      <c r="AH194" s="33" t="str" cm="1">
        <f t="array" ref="AH194">IF(AND(L194&lt;&gt;"",O194&lt;&gt;"",R194:S194&lt;&gt;"",W194:X194&lt;&gt;"",Z194:AA194&lt;&gt;"",AC194&lt;&gt;""),"Good","Bad")</f>
        <v>Bad</v>
      </c>
      <c r="AL194" t="str" cm="1">
        <f t="array" ref="AL194">IF(R194&gt;0,_xlfn.IFS(COUNTIF($L$20:L194,"&lt;&gt;")&lt;101,1,COUNTIF($L$20:L194,"&lt;&gt;")&lt;201,2,COUNTIF($L$20:L194,"&lt;&gt;")&lt;301,3,COUNTIF($L$20:L194,"&lt;&gt;")&lt;401,4,COUNTIF($L$20:L194,"&lt;&gt;")&lt;501,5,COUNTIF($L$20:L194,"&lt;&gt;")&lt;601,6,COUNTIF($L$20:L194,"&lt;&gt;")&lt;701,7,COUNTIF($L$20:L194,"&lt;&gt;")&lt;801,8,COUNTIF($L$20:L194,"&lt;&gt;")&lt;901,9,COUNTIF($L$20:L194,"&lt;&gt;")&lt;1001,10,COUNTIF($L$20:L194,"&lt;&gt;")&lt;1101,11,COUNTIF($L$20:L194,"&lt;&gt;")&lt;1201,12,COUNTIF($L$20:L194,"&lt;&gt;")&lt;1301,13,COUNTIF($L$20:L194,"&lt;&gt;")&lt;1401,14,COUNTIF($L$20:L194,"&lt;&gt;")&lt;1501,15,COUNTIF($L$20:L194,"&lt;&gt;")&lt;1601,16,COUNTIF($L$20:L194,"&lt;&gt;")&lt;1701,17,COUNTIF($L$20:L194,"&lt;&gt;")&lt;1801,18,COUNTIF($L$20:L194,"&lt;&gt;")&lt;1901,19,COUNTIF($L$20:L194,"&lt;&gt;")&lt;2001,20,COUNTIF($L$20:L194,"&lt;&gt;")&lt;2101,21,COUNTIF($L$20:L194,"&lt;&gt;")&lt;2201,22,COUNTIF($L$20:L194,"&lt;&gt;")&lt;2301,23,COUNTIF($L$20:L194,"&lt;&gt;")&lt;2401,24,COUNTIF($L$20:L194,"&lt;&gt;")&lt;2501,25,COUNTIF($L$20:L194,"&lt;&gt;")&lt;2601,26,COUNTIF($L$20:L194,"&lt;&gt;")&lt;2701,27,COUNTIF($L$20:L194,"&lt;&gt;")&lt;2801,28,COUNTIF($L$20:L194,"&lt;&gt;")&lt;2901,29,COUNTIF($L$20:L194,"&lt;&gt;")&lt;3001,30),"")</f>
        <v/>
      </c>
      <c r="AM194" t="str">
        <f t="shared" si="10"/>
        <v/>
      </c>
      <c r="AN194" t="str">
        <f t="shared" si="14"/>
        <v/>
      </c>
      <c r="AP194" t="str">
        <f t="shared" si="13"/>
        <v/>
      </c>
      <c r="AQ194" t="str">
        <f>IF(AO194="","",COUNTIFS(AM194:$AM$3019,AO194))</f>
        <v/>
      </c>
    </row>
    <row r="195" spans="1:43" x14ac:dyDescent="0.25">
      <c r="A195" s="6" t="str">
        <f>IF(COUNT($A$20:A194)&lt;&gt;$B$4,IF(A194="","",A194+1),"")</f>
        <v/>
      </c>
      <c r="B195" s="3"/>
      <c r="C195" s="3"/>
      <c r="D195" s="122"/>
      <c r="E195" s="3"/>
      <c r="F195" s="3"/>
      <c r="G195" s="3"/>
      <c r="H195" s="3"/>
      <c r="I195" s="120"/>
      <c r="J195" s="3"/>
      <c r="K195" s="119" t="str" cm="1">
        <f t="array" ref="K195">IF(OR($J$14 = "A",$J$14 = "B",$J$14 = "C"),IF(I195="","",IF(LEN(I195)&gt;2,_xlfn.IFS(ISNUMBER(SEARCH("_",I195)),I195,ISNUMBER(SEARCH(", ",I195)),SUBSTITUTE(I195,", ","_"),ISNUMBER(SEARCH("/ ",I195)),SUBSTITUTE(I195,"/ ","_"),ISNUMBER(SEARCH(",",I195)),SUBSTITUTE(I195,",","_"),ISNUMBER(SEARCH("/",I195)),SUBSTITUTE(I195,"/","_"),ISNUMBER(SEARCH("",I195)),I195),I195)),IF(OR($J$14 = "J",$J$14 = "K"),"",IF(D195="","",IF(LEN(D195)&gt;2,_xlfn.IFS(ISNUMBER(SEARCH("_",D195)),D195,ISNUMBER(SEARCH(", ",D195)),SUBSTITUTE(D195,", ","_"),ISNUMBER(SEARCH("/ ",D195)),SUBSTITUTE(D195,"/ ","_"),ISNUMBER(SEARCH(",",D195)),SUBSTITUTE(D195,",","_"),ISNUMBER(SEARCH("/",D195)),SUBSTITUTE(D195,"/","_"),ISNUMBER(SEARCH("",D195)),D195),D195))))</f>
        <v/>
      </c>
      <c r="L195" s="1"/>
      <c r="M195" s="1" t="str">
        <f t="shared" si="11"/>
        <v/>
      </c>
      <c r="N195" s="94" t="str">
        <f>IF($L195="None","",IF(ISERROR(VLOOKUP($L195,Info!$B$4:$B$266,1,FALSE)),"",VLOOKUP($L195,Info!$B$4:$L$266,5,FALSE)))</f>
        <v/>
      </c>
      <c r="O195" s="94" t="str">
        <f>IF(K195="","",IF(AND($J$12&lt;&gt;"ABC",N195="3"),"BAC",IF(N195="3","ABC",IF($J$12&lt;&gt;"ABC",IF($J$10="Standard",VLOOKUP(K195,Info!$BE$4:$BF$481,2,FALSE),VLOOKUP(K195,Info!$BI$4:$BJ$482,2,FALSE)),IF($J$10="Standard",VLOOKUP(K195,Info!$AG$4:$AH$2994,2,FALSE),VLOOKUP(K195,Info!$AK$4:$AL$2997,2,FALSE))))))</f>
        <v/>
      </c>
      <c r="P195" s="94" t="str">
        <f>IF($L195="None","",IF(ISERROR(VLOOKUP($L195,Info!$B$4:$B$266,1,FALSE)),"",VLOOKUP($L195,Info!$B$4:$L$266,3,FALSE)))</f>
        <v/>
      </c>
      <c r="Q195" s="96" t="str">
        <f>IF($L195="None","",IF(ISERROR(VLOOKUP($L195,Info!$B$4:$B$266,1,FALSE)),"",VLOOKUP($L195,Info!$B$4:$L$266,4,FALSE)))</f>
        <v/>
      </c>
      <c r="R195" s="1"/>
      <c r="S195" s="6" t="str">
        <f t="shared" si="12"/>
        <v/>
      </c>
      <c r="T195" s="6" t="str">
        <f>IF($L195="None","",IF(ISERROR(VLOOKUP($L195,Info!$B$4:$B$266,1,FALSE)),"",VLOOKUP($L195,Info!$B$4:$L$266,11,FALSE)))</f>
        <v/>
      </c>
      <c r="U195" s="1"/>
      <c r="V195" s="1"/>
      <c r="W195" s="1"/>
      <c r="X195" s="1" t="str">
        <f>IF($L195="None","",IF(ISERROR(VLOOKUP($L195,Info!$B$4:$B$266,1,FALSE)),"",IF(OR(W195="Metallic Liquid Tight",W195="Non-Metallic Liquid Tight",W195="LSZH",W195="Greenfield"),VLOOKUP($L195,Info!$B$4:$L$266,7,FALSE),"N/A")))</f>
        <v/>
      </c>
      <c r="Y195" s="1"/>
      <c r="Z195" s="96" t="str">
        <f>IF($L195="None","",IF(ISERROR(VLOOKUP($L195,Info!$B$4:$B$266,1,FALSE)),"",VLOOKUP($L195,Info!$B$4:$L$266,9,FALSE)))</f>
        <v/>
      </c>
      <c r="AA195" s="96" t="str">
        <f>IF($L195="None","",IF(ISERROR(VLOOKUP($L195,Info!$B$4:$B$266,1,FALSE)),"",VLOOKUP($L195,Info!$B$4:$L$266,8,FALSE)))</f>
        <v/>
      </c>
      <c r="AB195" s="96" t="str">
        <f>IF($L195="None","",IF(ISERROR(VLOOKUP($L195,Info!$B$4:$B$266,1,FALSE)),"",VLOOKUP($L195,Info!$B$4:$L$266,10,FALSE)))</f>
        <v/>
      </c>
      <c r="AC195" s="1" t="str">
        <f>IF(W195="SO Cable","Black,White",IF(O195="","",IF(P195="","",IF($J$12&lt;&gt;"ABC",IF(P195&lt;="250",VLOOKUP(O195,Info!$AZ$4:$BB$22,3,FALSE),VLOOKUP(O195,Info!$AZ$23:$BB$39,3,FALSE)),IF(P195&lt;="250",VLOOKUP(O195,Info!$AO$4:$AQ$22,3,FALSE),VLOOKUP(O195,Info!$AO$23:$AP$39,3,FALSE))))))</f>
        <v/>
      </c>
      <c r="AD195" s="1"/>
      <c r="AE195" s="1" t="str">
        <f>IF($L195="None","",IF(ISERROR(VLOOKUP($L195,Info!$B$4:$B$266,1,FALSE)),"",VLOOKUP($L195,Info!$B$4:$L$266,4,FALSE)))</f>
        <v/>
      </c>
      <c r="AF195" s="1" t="str">
        <f>IF($L195="None","",IF(ISERROR(VLOOKUP($L195,Info!$B$4:$B$266,1,FALSE)),"",VLOOKUP($L195,Info!$B$4:$L$266,6,FALSE)))</f>
        <v/>
      </c>
      <c r="AG195" s="1"/>
      <c r="AH195" s="33" t="str" cm="1">
        <f t="array" ref="AH195">IF(AND(L195&lt;&gt;"",O195&lt;&gt;"",R195:S195&lt;&gt;"",W195:X195&lt;&gt;"",Z195:AA195&lt;&gt;"",AC195&lt;&gt;""),"Good","Bad")</f>
        <v>Bad</v>
      </c>
      <c r="AL195" t="str" cm="1">
        <f t="array" ref="AL195">IF(R195&gt;0,_xlfn.IFS(COUNTIF($L$20:L195,"&lt;&gt;")&lt;101,1,COUNTIF($L$20:L195,"&lt;&gt;")&lt;201,2,COUNTIF($L$20:L195,"&lt;&gt;")&lt;301,3,COUNTIF($L$20:L195,"&lt;&gt;")&lt;401,4,COUNTIF($L$20:L195,"&lt;&gt;")&lt;501,5,COUNTIF($L$20:L195,"&lt;&gt;")&lt;601,6,COUNTIF($L$20:L195,"&lt;&gt;")&lt;701,7,COUNTIF($L$20:L195,"&lt;&gt;")&lt;801,8,COUNTIF($L$20:L195,"&lt;&gt;")&lt;901,9,COUNTIF($L$20:L195,"&lt;&gt;")&lt;1001,10,COUNTIF($L$20:L195,"&lt;&gt;")&lt;1101,11,COUNTIF($L$20:L195,"&lt;&gt;")&lt;1201,12,COUNTIF($L$20:L195,"&lt;&gt;")&lt;1301,13,COUNTIF($L$20:L195,"&lt;&gt;")&lt;1401,14,COUNTIF($L$20:L195,"&lt;&gt;")&lt;1501,15,COUNTIF($L$20:L195,"&lt;&gt;")&lt;1601,16,COUNTIF($L$20:L195,"&lt;&gt;")&lt;1701,17,COUNTIF($L$20:L195,"&lt;&gt;")&lt;1801,18,COUNTIF($L$20:L195,"&lt;&gt;")&lt;1901,19,COUNTIF($L$20:L195,"&lt;&gt;")&lt;2001,20,COUNTIF($L$20:L195,"&lt;&gt;")&lt;2101,21,COUNTIF($L$20:L195,"&lt;&gt;")&lt;2201,22,COUNTIF($L$20:L195,"&lt;&gt;")&lt;2301,23,COUNTIF($L$20:L195,"&lt;&gt;")&lt;2401,24,COUNTIF($L$20:L195,"&lt;&gt;")&lt;2501,25,COUNTIF($L$20:L195,"&lt;&gt;")&lt;2601,26,COUNTIF($L$20:L195,"&lt;&gt;")&lt;2701,27,COUNTIF($L$20:L195,"&lt;&gt;")&lt;2801,28,COUNTIF($L$20:L195,"&lt;&gt;")&lt;2901,29,COUNTIF($L$20:L195,"&lt;&gt;")&lt;3001,30),"")</f>
        <v/>
      </c>
      <c r="AM195" t="str">
        <f t="shared" si="10"/>
        <v/>
      </c>
      <c r="AN195" t="str">
        <f t="shared" si="14"/>
        <v/>
      </c>
      <c r="AP195" t="str">
        <f t="shared" si="13"/>
        <v/>
      </c>
      <c r="AQ195" t="str">
        <f>IF(AO195="","",COUNTIFS(AM195:$AM$3019,AO195))</f>
        <v/>
      </c>
    </row>
    <row r="196" spans="1:43" x14ac:dyDescent="0.25">
      <c r="A196" s="6" t="str">
        <f>IF(COUNT($A$20:A195)&lt;&gt;$B$4,IF(A195="","",A195+1),"")</f>
        <v/>
      </c>
      <c r="B196" s="3"/>
      <c r="C196" s="3"/>
      <c r="D196" s="122"/>
      <c r="E196" s="3"/>
      <c r="F196" s="3"/>
      <c r="G196" s="3"/>
      <c r="H196" s="3"/>
      <c r="I196" s="120"/>
      <c r="J196" s="3"/>
      <c r="K196" s="119" t="str" cm="1">
        <f t="array" ref="K196">IF(OR($J$14 = "A",$J$14 = "B",$J$14 = "C"),IF(I196="","",IF(LEN(I196)&gt;2,_xlfn.IFS(ISNUMBER(SEARCH("_",I196)),I196,ISNUMBER(SEARCH(", ",I196)),SUBSTITUTE(I196,", ","_"),ISNUMBER(SEARCH("/ ",I196)),SUBSTITUTE(I196,"/ ","_"),ISNUMBER(SEARCH(",",I196)),SUBSTITUTE(I196,",","_"),ISNUMBER(SEARCH("/",I196)),SUBSTITUTE(I196,"/","_"),ISNUMBER(SEARCH("",I196)),I196),I196)),IF(OR($J$14 = "J",$J$14 = "K"),"",IF(D196="","",IF(LEN(D196)&gt;2,_xlfn.IFS(ISNUMBER(SEARCH("_",D196)),D196,ISNUMBER(SEARCH(", ",D196)),SUBSTITUTE(D196,", ","_"),ISNUMBER(SEARCH("/ ",D196)),SUBSTITUTE(D196,"/ ","_"),ISNUMBER(SEARCH(",",D196)),SUBSTITUTE(D196,",","_"),ISNUMBER(SEARCH("/",D196)),SUBSTITUTE(D196,"/","_"),ISNUMBER(SEARCH("",D196)),D196),D196))))</f>
        <v/>
      </c>
      <c r="L196" s="1"/>
      <c r="M196" s="1" t="str">
        <f t="shared" si="11"/>
        <v/>
      </c>
      <c r="N196" s="94" t="str">
        <f>IF($L196="None","",IF(ISERROR(VLOOKUP($L196,Info!$B$4:$B$266,1,FALSE)),"",VLOOKUP($L196,Info!$B$4:$L$266,5,FALSE)))</f>
        <v/>
      </c>
      <c r="O196" s="94" t="str">
        <f>IF(K196="","",IF(AND($J$12&lt;&gt;"ABC",N196="3"),"BAC",IF(N196="3","ABC",IF($J$12&lt;&gt;"ABC",IF($J$10="Standard",VLOOKUP(K196,Info!$BE$4:$BF$481,2,FALSE),VLOOKUP(K196,Info!$BI$4:$BJ$482,2,FALSE)),IF($J$10="Standard",VLOOKUP(K196,Info!$AG$4:$AH$2994,2,FALSE),VLOOKUP(K196,Info!$AK$4:$AL$2997,2,FALSE))))))</f>
        <v/>
      </c>
      <c r="P196" s="94" t="str">
        <f>IF($L196="None","",IF(ISERROR(VLOOKUP($L196,Info!$B$4:$B$266,1,FALSE)),"",VLOOKUP($L196,Info!$B$4:$L$266,3,FALSE)))</f>
        <v/>
      </c>
      <c r="Q196" s="96" t="str">
        <f>IF($L196="None","",IF(ISERROR(VLOOKUP($L196,Info!$B$4:$B$266,1,FALSE)),"",VLOOKUP($L196,Info!$B$4:$L$266,4,FALSE)))</f>
        <v/>
      </c>
      <c r="R196" s="1"/>
      <c r="S196" s="6" t="str">
        <f t="shared" si="12"/>
        <v/>
      </c>
      <c r="T196" s="6" t="str">
        <f>IF($L196="None","",IF(ISERROR(VLOOKUP($L196,Info!$B$4:$B$266,1,FALSE)),"",VLOOKUP($L196,Info!$B$4:$L$266,11,FALSE)))</f>
        <v/>
      </c>
      <c r="U196" s="1"/>
      <c r="V196" s="1"/>
      <c r="W196" s="1"/>
      <c r="X196" s="1" t="str">
        <f>IF($L196="None","",IF(ISERROR(VLOOKUP($L196,Info!$B$4:$B$266,1,FALSE)),"",IF(OR(W196="Metallic Liquid Tight",W196="Non-Metallic Liquid Tight",W196="LSZH",W196="Greenfield"),VLOOKUP($L196,Info!$B$4:$L$266,7,FALSE),"N/A")))</f>
        <v/>
      </c>
      <c r="Y196" s="1"/>
      <c r="Z196" s="96" t="str">
        <f>IF($L196="None","",IF(ISERROR(VLOOKUP($L196,Info!$B$4:$B$266,1,FALSE)),"",VLOOKUP($L196,Info!$B$4:$L$266,9,FALSE)))</f>
        <v/>
      </c>
      <c r="AA196" s="96" t="str">
        <f>IF($L196="None","",IF(ISERROR(VLOOKUP($L196,Info!$B$4:$B$266,1,FALSE)),"",VLOOKUP($L196,Info!$B$4:$L$266,8,FALSE)))</f>
        <v/>
      </c>
      <c r="AB196" s="96" t="str">
        <f>IF($L196="None","",IF(ISERROR(VLOOKUP($L196,Info!$B$4:$B$266,1,FALSE)),"",VLOOKUP($L196,Info!$B$4:$L$266,10,FALSE)))</f>
        <v/>
      </c>
      <c r="AC196" s="1" t="str">
        <f>IF(W196="SO Cable","Black,White",IF(O196="","",IF(P196="","",IF($J$12&lt;&gt;"ABC",IF(P196&lt;="250",VLOOKUP(O196,Info!$AZ$4:$BB$22,3,FALSE),VLOOKUP(O196,Info!$AZ$23:$BB$39,3,FALSE)),IF(P196&lt;="250",VLOOKUP(O196,Info!$AO$4:$AQ$22,3,FALSE),VLOOKUP(O196,Info!$AO$23:$AP$39,3,FALSE))))))</f>
        <v/>
      </c>
      <c r="AD196" s="1"/>
      <c r="AE196" s="1" t="str">
        <f>IF($L196="None","",IF(ISERROR(VLOOKUP($L196,Info!$B$4:$B$266,1,FALSE)),"",VLOOKUP($L196,Info!$B$4:$L$266,4,FALSE)))</f>
        <v/>
      </c>
      <c r="AF196" s="1" t="str">
        <f>IF($L196="None","",IF(ISERROR(VLOOKUP($L196,Info!$B$4:$B$266,1,FALSE)),"",VLOOKUP($L196,Info!$B$4:$L$266,6,FALSE)))</f>
        <v/>
      </c>
      <c r="AG196" s="1"/>
      <c r="AH196" s="33" t="str" cm="1">
        <f t="array" ref="AH196">IF(AND(L196&lt;&gt;"",O196&lt;&gt;"",R196:S196&lt;&gt;"",W196:X196&lt;&gt;"",Z196:AA196&lt;&gt;"",AC196&lt;&gt;""),"Good","Bad")</f>
        <v>Bad</v>
      </c>
      <c r="AL196" t="str" cm="1">
        <f t="array" ref="AL196">IF(R196&gt;0,_xlfn.IFS(COUNTIF($L$20:L196,"&lt;&gt;")&lt;101,1,COUNTIF($L$20:L196,"&lt;&gt;")&lt;201,2,COUNTIF($L$20:L196,"&lt;&gt;")&lt;301,3,COUNTIF($L$20:L196,"&lt;&gt;")&lt;401,4,COUNTIF($L$20:L196,"&lt;&gt;")&lt;501,5,COUNTIF($L$20:L196,"&lt;&gt;")&lt;601,6,COUNTIF($L$20:L196,"&lt;&gt;")&lt;701,7,COUNTIF($L$20:L196,"&lt;&gt;")&lt;801,8,COUNTIF($L$20:L196,"&lt;&gt;")&lt;901,9,COUNTIF($L$20:L196,"&lt;&gt;")&lt;1001,10,COUNTIF($L$20:L196,"&lt;&gt;")&lt;1101,11,COUNTIF($L$20:L196,"&lt;&gt;")&lt;1201,12,COUNTIF($L$20:L196,"&lt;&gt;")&lt;1301,13,COUNTIF($L$20:L196,"&lt;&gt;")&lt;1401,14,COUNTIF($L$20:L196,"&lt;&gt;")&lt;1501,15,COUNTIF($L$20:L196,"&lt;&gt;")&lt;1601,16,COUNTIF($L$20:L196,"&lt;&gt;")&lt;1701,17,COUNTIF($L$20:L196,"&lt;&gt;")&lt;1801,18,COUNTIF($L$20:L196,"&lt;&gt;")&lt;1901,19,COUNTIF($L$20:L196,"&lt;&gt;")&lt;2001,20,COUNTIF($L$20:L196,"&lt;&gt;")&lt;2101,21,COUNTIF($L$20:L196,"&lt;&gt;")&lt;2201,22,COUNTIF($L$20:L196,"&lt;&gt;")&lt;2301,23,COUNTIF($L$20:L196,"&lt;&gt;")&lt;2401,24,COUNTIF($L$20:L196,"&lt;&gt;")&lt;2501,25,COUNTIF($L$20:L196,"&lt;&gt;")&lt;2601,26,COUNTIF($L$20:L196,"&lt;&gt;")&lt;2701,27,COUNTIF($L$20:L196,"&lt;&gt;")&lt;2801,28,COUNTIF($L$20:L196,"&lt;&gt;")&lt;2901,29,COUNTIF($L$20:L196,"&lt;&gt;")&lt;3001,30),"")</f>
        <v/>
      </c>
      <c r="AM196" t="str">
        <f t="shared" si="10"/>
        <v/>
      </c>
      <c r="AN196" t="str">
        <f t="shared" si="14"/>
        <v/>
      </c>
      <c r="AP196" t="str">
        <f t="shared" si="13"/>
        <v/>
      </c>
      <c r="AQ196" t="str">
        <f>IF(AO196="","",COUNTIFS(AM196:$AM$3019,AO196))</f>
        <v/>
      </c>
    </row>
    <row r="197" spans="1:43" x14ac:dyDescent="0.25">
      <c r="A197" s="6" t="str">
        <f>IF(COUNT($A$20:A196)&lt;&gt;$B$4,IF(A196="","",A196+1),"")</f>
        <v/>
      </c>
      <c r="B197" s="3"/>
      <c r="C197" s="3"/>
      <c r="D197" s="122"/>
      <c r="E197" s="3"/>
      <c r="F197" s="3"/>
      <c r="G197" s="3"/>
      <c r="H197" s="3"/>
      <c r="I197" s="120"/>
      <c r="J197" s="3"/>
      <c r="K197" s="119" t="str" cm="1">
        <f t="array" ref="K197">IF(OR($J$14 = "A",$J$14 = "B",$J$14 = "C"),IF(I197="","",IF(LEN(I197)&gt;2,_xlfn.IFS(ISNUMBER(SEARCH("_",I197)),I197,ISNUMBER(SEARCH(", ",I197)),SUBSTITUTE(I197,", ","_"),ISNUMBER(SEARCH("/ ",I197)),SUBSTITUTE(I197,"/ ","_"),ISNUMBER(SEARCH(",",I197)),SUBSTITUTE(I197,",","_"),ISNUMBER(SEARCH("/",I197)),SUBSTITUTE(I197,"/","_"),ISNUMBER(SEARCH("",I197)),I197),I197)),IF(OR($J$14 = "J",$J$14 = "K"),"",IF(D197="","",IF(LEN(D197)&gt;2,_xlfn.IFS(ISNUMBER(SEARCH("_",D197)),D197,ISNUMBER(SEARCH(", ",D197)),SUBSTITUTE(D197,", ","_"),ISNUMBER(SEARCH("/ ",D197)),SUBSTITUTE(D197,"/ ","_"),ISNUMBER(SEARCH(",",D197)),SUBSTITUTE(D197,",","_"),ISNUMBER(SEARCH("/",D197)),SUBSTITUTE(D197,"/","_"),ISNUMBER(SEARCH("",D197)),D197),D197))))</f>
        <v/>
      </c>
      <c r="L197" s="1"/>
      <c r="M197" s="1" t="str">
        <f t="shared" si="11"/>
        <v/>
      </c>
      <c r="N197" s="94" t="str">
        <f>IF($L197="None","",IF(ISERROR(VLOOKUP($L197,Info!$B$4:$B$266,1,FALSE)),"",VLOOKUP($L197,Info!$B$4:$L$266,5,FALSE)))</f>
        <v/>
      </c>
      <c r="O197" s="94" t="str">
        <f>IF(K197="","",IF(AND($J$12&lt;&gt;"ABC",N197="3"),"BAC",IF(N197="3","ABC",IF($J$12&lt;&gt;"ABC",IF($J$10="Standard",VLOOKUP(K197,Info!$BE$4:$BF$481,2,FALSE),VLOOKUP(K197,Info!$BI$4:$BJ$482,2,FALSE)),IF($J$10="Standard",VLOOKUP(K197,Info!$AG$4:$AH$2994,2,FALSE),VLOOKUP(K197,Info!$AK$4:$AL$2997,2,FALSE))))))</f>
        <v/>
      </c>
      <c r="P197" s="94" t="str">
        <f>IF($L197="None","",IF(ISERROR(VLOOKUP($L197,Info!$B$4:$B$266,1,FALSE)),"",VLOOKUP($L197,Info!$B$4:$L$266,3,FALSE)))</f>
        <v/>
      </c>
      <c r="Q197" s="96" t="str">
        <f>IF($L197="None","",IF(ISERROR(VLOOKUP($L197,Info!$B$4:$B$266,1,FALSE)),"",VLOOKUP($L197,Info!$B$4:$L$266,4,FALSE)))</f>
        <v/>
      </c>
      <c r="R197" s="1"/>
      <c r="S197" s="6" t="str">
        <f t="shared" si="12"/>
        <v/>
      </c>
      <c r="T197" s="6" t="str">
        <f>IF($L197="None","",IF(ISERROR(VLOOKUP($L197,Info!$B$4:$B$266,1,FALSE)),"",VLOOKUP($L197,Info!$B$4:$L$266,11,FALSE)))</f>
        <v/>
      </c>
      <c r="U197" s="1"/>
      <c r="V197" s="1"/>
      <c r="W197" s="1"/>
      <c r="X197" s="1" t="str">
        <f>IF($L197="None","",IF(ISERROR(VLOOKUP($L197,Info!$B$4:$B$266,1,FALSE)),"",IF(OR(W197="Metallic Liquid Tight",W197="Non-Metallic Liquid Tight",W197="LSZH",W197="Greenfield"),VLOOKUP($L197,Info!$B$4:$L$266,7,FALSE),"N/A")))</f>
        <v/>
      </c>
      <c r="Y197" s="1"/>
      <c r="Z197" s="96" t="str">
        <f>IF($L197="None","",IF(ISERROR(VLOOKUP($L197,Info!$B$4:$B$266,1,FALSE)),"",VLOOKUP($L197,Info!$B$4:$L$266,9,FALSE)))</f>
        <v/>
      </c>
      <c r="AA197" s="96" t="str">
        <f>IF($L197="None","",IF(ISERROR(VLOOKUP($L197,Info!$B$4:$B$266,1,FALSE)),"",VLOOKUP($L197,Info!$B$4:$L$266,8,FALSE)))</f>
        <v/>
      </c>
      <c r="AB197" s="96" t="str">
        <f>IF($L197="None","",IF(ISERROR(VLOOKUP($L197,Info!$B$4:$B$266,1,FALSE)),"",VLOOKUP($L197,Info!$B$4:$L$266,10,FALSE)))</f>
        <v/>
      </c>
      <c r="AC197" s="1" t="str">
        <f>IF(W197="SO Cable","Black,White",IF(O197="","",IF(P197="","",IF($J$12&lt;&gt;"ABC",IF(P197&lt;="250",VLOOKUP(O197,Info!$AZ$4:$BB$22,3,FALSE),VLOOKUP(O197,Info!$AZ$23:$BB$39,3,FALSE)),IF(P197&lt;="250",VLOOKUP(O197,Info!$AO$4:$AQ$22,3,FALSE),VLOOKUP(O197,Info!$AO$23:$AP$39,3,FALSE))))))</f>
        <v/>
      </c>
      <c r="AD197" s="1"/>
      <c r="AE197" s="1" t="str">
        <f>IF($L197="None","",IF(ISERROR(VLOOKUP($L197,Info!$B$4:$B$266,1,FALSE)),"",VLOOKUP($L197,Info!$B$4:$L$266,4,FALSE)))</f>
        <v/>
      </c>
      <c r="AF197" s="1" t="str">
        <f>IF($L197="None","",IF(ISERROR(VLOOKUP($L197,Info!$B$4:$B$266,1,FALSE)),"",VLOOKUP($L197,Info!$B$4:$L$266,6,FALSE)))</f>
        <v/>
      </c>
      <c r="AG197" s="1"/>
      <c r="AH197" s="33" t="str" cm="1">
        <f t="array" ref="AH197">IF(AND(L197&lt;&gt;"",O197&lt;&gt;"",R197:S197&lt;&gt;"",W197:X197&lt;&gt;"",Z197:AA197&lt;&gt;"",AC197&lt;&gt;""),"Good","Bad")</f>
        <v>Bad</v>
      </c>
      <c r="AL197" t="str" cm="1">
        <f t="array" ref="AL197">IF(R197&gt;0,_xlfn.IFS(COUNTIF($L$20:L197,"&lt;&gt;")&lt;101,1,COUNTIF($L$20:L197,"&lt;&gt;")&lt;201,2,COUNTIF($L$20:L197,"&lt;&gt;")&lt;301,3,COUNTIF($L$20:L197,"&lt;&gt;")&lt;401,4,COUNTIF($L$20:L197,"&lt;&gt;")&lt;501,5,COUNTIF($L$20:L197,"&lt;&gt;")&lt;601,6,COUNTIF($L$20:L197,"&lt;&gt;")&lt;701,7,COUNTIF($L$20:L197,"&lt;&gt;")&lt;801,8,COUNTIF($L$20:L197,"&lt;&gt;")&lt;901,9,COUNTIF($L$20:L197,"&lt;&gt;")&lt;1001,10,COUNTIF($L$20:L197,"&lt;&gt;")&lt;1101,11,COUNTIF($L$20:L197,"&lt;&gt;")&lt;1201,12,COUNTIF($L$20:L197,"&lt;&gt;")&lt;1301,13,COUNTIF($L$20:L197,"&lt;&gt;")&lt;1401,14,COUNTIF($L$20:L197,"&lt;&gt;")&lt;1501,15,COUNTIF($L$20:L197,"&lt;&gt;")&lt;1601,16,COUNTIF($L$20:L197,"&lt;&gt;")&lt;1701,17,COUNTIF($L$20:L197,"&lt;&gt;")&lt;1801,18,COUNTIF($L$20:L197,"&lt;&gt;")&lt;1901,19,COUNTIF($L$20:L197,"&lt;&gt;")&lt;2001,20,COUNTIF($L$20:L197,"&lt;&gt;")&lt;2101,21,COUNTIF($L$20:L197,"&lt;&gt;")&lt;2201,22,COUNTIF($L$20:L197,"&lt;&gt;")&lt;2301,23,COUNTIF($L$20:L197,"&lt;&gt;")&lt;2401,24,COUNTIF($L$20:L197,"&lt;&gt;")&lt;2501,25,COUNTIF($L$20:L197,"&lt;&gt;")&lt;2601,26,COUNTIF($L$20:L197,"&lt;&gt;")&lt;2701,27,COUNTIF($L$20:L197,"&lt;&gt;")&lt;2801,28,COUNTIF($L$20:L197,"&lt;&gt;")&lt;2901,29,COUNTIF($L$20:L197,"&lt;&gt;")&lt;3001,30),"")</f>
        <v/>
      </c>
      <c r="AM197" t="str">
        <f t="shared" si="10"/>
        <v/>
      </c>
      <c r="AN197" t="str">
        <f t="shared" si="14"/>
        <v/>
      </c>
      <c r="AP197" t="str">
        <f t="shared" si="13"/>
        <v/>
      </c>
      <c r="AQ197" t="str">
        <f>IF(AO197="","",COUNTIFS(AM197:$AM$3019,AO197))</f>
        <v/>
      </c>
    </row>
    <row r="198" spans="1:43" x14ac:dyDescent="0.25">
      <c r="A198" s="6" t="str">
        <f>IF(COUNT($A$20:A197)&lt;&gt;$B$4,IF(A197="","",A197+1),"")</f>
        <v/>
      </c>
      <c r="B198" s="3"/>
      <c r="C198" s="3"/>
      <c r="D198" s="122"/>
      <c r="E198" s="3"/>
      <c r="F198" s="3"/>
      <c r="G198" s="3"/>
      <c r="H198" s="3"/>
      <c r="I198" s="120"/>
      <c r="J198" s="3"/>
      <c r="K198" s="119" t="str" cm="1">
        <f t="array" ref="K198">IF(OR($J$14 = "A",$J$14 = "B",$J$14 = "C"),IF(I198="","",IF(LEN(I198)&gt;2,_xlfn.IFS(ISNUMBER(SEARCH("_",I198)),I198,ISNUMBER(SEARCH(", ",I198)),SUBSTITUTE(I198,", ","_"),ISNUMBER(SEARCH("/ ",I198)),SUBSTITUTE(I198,"/ ","_"),ISNUMBER(SEARCH(",",I198)),SUBSTITUTE(I198,",","_"),ISNUMBER(SEARCH("/",I198)),SUBSTITUTE(I198,"/","_"),ISNUMBER(SEARCH("",I198)),I198),I198)),IF(OR($J$14 = "J",$J$14 = "K"),"",IF(D198="","",IF(LEN(D198)&gt;2,_xlfn.IFS(ISNUMBER(SEARCH("_",D198)),D198,ISNUMBER(SEARCH(", ",D198)),SUBSTITUTE(D198,", ","_"),ISNUMBER(SEARCH("/ ",D198)),SUBSTITUTE(D198,"/ ","_"),ISNUMBER(SEARCH(",",D198)),SUBSTITUTE(D198,",","_"),ISNUMBER(SEARCH("/",D198)),SUBSTITUTE(D198,"/","_"),ISNUMBER(SEARCH("",D198)),D198),D198))))</f>
        <v/>
      </c>
      <c r="L198" s="1"/>
      <c r="M198" s="1" t="str">
        <f t="shared" si="11"/>
        <v/>
      </c>
      <c r="N198" s="94" t="str">
        <f>IF($L198="None","",IF(ISERROR(VLOOKUP($L198,Info!$B$4:$B$266,1,FALSE)),"",VLOOKUP($L198,Info!$B$4:$L$266,5,FALSE)))</f>
        <v/>
      </c>
      <c r="O198" s="94" t="str">
        <f>IF(K198="","",IF(AND($J$12&lt;&gt;"ABC",N198="3"),"BAC",IF(N198="3","ABC",IF($J$12&lt;&gt;"ABC",IF($J$10="Standard",VLOOKUP(K198,Info!$BE$4:$BF$481,2,FALSE),VLOOKUP(K198,Info!$BI$4:$BJ$482,2,FALSE)),IF($J$10="Standard",VLOOKUP(K198,Info!$AG$4:$AH$2994,2,FALSE),VLOOKUP(K198,Info!$AK$4:$AL$2997,2,FALSE))))))</f>
        <v/>
      </c>
      <c r="P198" s="94" t="str">
        <f>IF($L198="None","",IF(ISERROR(VLOOKUP($L198,Info!$B$4:$B$266,1,FALSE)),"",VLOOKUP($L198,Info!$B$4:$L$266,3,FALSE)))</f>
        <v/>
      </c>
      <c r="Q198" s="96" t="str">
        <f>IF($L198="None","",IF(ISERROR(VLOOKUP($L198,Info!$B$4:$B$266,1,FALSE)),"",VLOOKUP($L198,Info!$B$4:$L$266,4,FALSE)))</f>
        <v/>
      </c>
      <c r="R198" s="1"/>
      <c r="S198" s="6" t="str">
        <f t="shared" si="12"/>
        <v/>
      </c>
      <c r="T198" s="6" t="str">
        <f>IF($L198="None","",IF(ISERROR(VLOOKUP($L198,Info!$B$4:$B$266,1,FALSE)),"",VLOOKUP($L198,Info!$B$4:$L$266,11,FALSE)))</f>
        <v/>
      </c>
      <c r="U198" s="1"/>
      <c r="V198" s="1"/>
      <c r="W198" s="1"/>
      <c r="X198" s="1" t="str">
        <f>IF($L198="None","",IF(ISERROR(VLOOKUP($L198,Info!$B$4:$B$266,1,FALSE)),"",IF(OR(W198="Metallic Liquid Tight",W198="Non-Metallic Liquid Tight",W198="LSZH",W198="Greenfield"),VLOOKUP($L198,Info!$B$4:$L$266,7,FALSE),"N/A")))</f>
        <v/>
      </c>
      <c r="Y198" s="1"/>
      <c r="Z198" s="96" t="str">
        <f>IF($L198="None","",IF(ISERROR(VLOOKUP($L198,Info!$B$4:$B$266,1,FALSE)),"",VLOOKUP($L198,Info!$B$4:$L$266,9,FALSE)))</f>
        <v/>
      </c>
      <c r="AA198" s="96" t="str">
        <f>IF($L198="None","",IF(ISERROR(VLOOKUP($L198,Info!$B$4:$B$266,1,FALSE)),"",VLOOKUP($L198,Info!$B$4:$L$266,8,FALSE)))</f>
        <v/>
      </c>
      <c r="AB198" s="96" t="str">
        <f>IF($L198="None","",IF(ISERROR(VLOOKUP($L198,Info!$B$4:$B$266,1,FALSE)),"",VLOOKUP($L198,Info!$B$4:$L$266,10,FALSE)))</f>
        <v/>
      </c>
      <c r="AC198" s="1" t="str">
        <f>IF(W198="SO Cable","Black,White",IF(O198="","",IF(P198="","",IF($J$12&lt;&gt;"ABC",IF(P198&lt;="250",VLOOKUP(O198,Info!$AZ$4:$BB$22,3,FALSE),VLOOKUP(O198,Info!$AZ$23:$BB$39,3,FALSE)),IF(P198&lt;="250",VLOOKUP(O198,Info!$AO$4:$AQ$22,3,FALSE),VLOOKUP(O198,Info!$AO$23:$AP$39,3,FALSE))))))</f>
        <v/>
      </c>
      <c r="AD198" s="1"/>
      <c r="AE198" s="1" t="str">
        <f>IF($L198="None","",IF(ISERROR(VLOOKUP($L198,Info!$B$4:$B$266,1,FALSE)),"",VLOOKUP($L198,Info!$B$4:$L$266,4,FALSE)))</f>
        <v/>
      </c>
      <c r="AF198" s="1" t="str">
        <f>IF($L198="None","",IF(ISERROR(VLOOKUP($L198,Info!$B$4:$B$266,1,FALSE)),"",VLOOKUP($L198,Info!$B$4:$L$266,6,FALSE)))</f>
        <v/>
      </c>
      <c r="AG198" s="1"/>
      <c r="AH198" s="33" t="str" cm="1">
        <f t="array" ref="AH198">IF(AND(L198&lt;&gt;"",O198&lt;&gt;"",R198:S198&lt;&gt;"",W198:X198&lt;&gt;"",Z198:AA198&lt;&gt;"",AC198&lt;&gt;""),"Good","Bad")</f>
        <v>Bad</v>
      </c>
      <c r="AL198" t="str" cm="1">
        <f t="array" ref="AL198">IF(R198&gt;0,_xlfn.IFS(COUNTIF($L$20:L198,"&lt;&gt;")&lt;101,1,COUNTIF($L$20:L198,"&lt;&gt;")&lt;201,2,COUNTIF($L$20:L198,"&lt;&gt;")&lt;301,3,COUNTIF($L$20:L198,"&lt;&gt;")&lt;401,4,COUNTIF($L$20:L198,"&lt;&gt;")&lt;501,5,COUNTIF($L$20:L198,"&lt;&gt;")&lt;601,6,COUNTIF($L$20:L198,"&lt;&gt;")&lt;701,7,COUNTIF($L$20:L198,"&lt;&gt;")&lt;801,8,COUNTIF($L$20:L198,"&lt;&gt;")&lt;901,9,COUNTIF($L$20:L198,"&lt;&gt;")&lt;1001,10,COUNTIF($L$20:L198,"&lt;&gt;")&lt;1101,11,COUNTIF($L$20:L198,"&lt;&gt;")&lt;1201,12,COUNTIF($L$20:L198,"&lt;&gt;")&lt;1301,13,COUNTIF($L$20:L198,"&lt;&gt;")&lt;1401,14,COUNTIF($L$20:L198,"&lt;&gt;")&lt;1501,15,COUNTIF($L$20:L198,"&lt;&gt;")&lt;1601,16,COUNTIF($L$20:L198,"&lt;&gt;")&lt;1701,17,COUNTIF($L$20:L198,"&lt;&gt;")&lt;1801,18,COUNTIF($L$20:L198,"&lt;&gt;")&lt;1901,19,COUNTIF($L$20:L198,"&lt;&gt;")&lt;2001,20,COUNTIF($L$20:L198,"&lt;&gt;")&lt;2101,21,COUNTIF($L$20:L198,"&lt;&gt;")&lt;2201,22,COUNTIF($L$20:L198,"&lt;&gt;")&lt;2301,23,COUNTIF($L$20:L198,"&lt;&gt;")&lt;2401,24,COUNTIF($L$20:L198,"&lt;&gt;")&lt;2501,25,COUNTIF($L$20:L198,"&lt;&gt;")&lt;2601,26,COUNTIF($L$20:L198,"&lt;&gt;")&lt;2701,27,COUNTIF($L$20:L198,"&lt;&gt;")&lt;2801,28,COUNTIF($L$20:L198,"&lt;&gt;")&lt;2901,29,COUNTIF($L$20:L198,"&lt;&gt;")&lt;3001,30),"")</f>
        <v/>
      </c>
      <c r="AM198" t="str">
        <f t="shared" si="10"/>
        <v/>
      </c>
      <c r="AN198" t="str">
        <f t="shared" si="14"/>
        <v/>
      </c>
      <c r="AP198" t="str">
        <f t="shared" si="13"/>
        <v/>
      </c>
      <c r="AQ198" t="str">
        <f>IF(AO198="","",COUNTIFS(AM198:$AM$3019,AO198))</f>
        <v/>
      </c>
    </row>
    <row r="199" spans="1:43" x14ac:dyDescent="0.25">
      <c r="A199" s="6" t="str">
        <f>IF(COUNT($A$20:A198)&lt;&gt;$B$4,IF(A198="","",A198+1),"")</f>
        <v/>
      </c>
      <c r="B199" s="3"/>
      <c r="C199" s="3"/>
      <c r="D199" s="122"/>
      <c r="E199" s="3"/>
      <c r="F199" s="3"/>
      <c r="G199" s="3"/>
      <c r="H199" s="3"/>
      <c r="I199" s="120"/>
      <c r="J199" s="3"/>
      <c r="K199" s="119" t="str" cm="1">
        <f t="array" ref="K199">IF(OR($J$14 = "A",$J$14 = "B",$J$14 = "C"),IF(I199="","",IF(LEN(I199)&gt;2,_xlfn.IFS(ISNUMBER(SEARCH("_",I199)),I199,ISNUMBER(SEARCH(", ",I199)),SUBSTITUTE(I199,", ","_"),ISNUMBER(SEARCH("/ ",I199)),SUBSTITUTE(I199,"/ ","_"),ISNUMBER(SEARCH(",",I199)),SUBSTITUTE(I199,",","_"),ISNUMBER(SEARCH("/",I199)),SUBSTITUTE(I199,"/","_"),ISNUMBER(SEARCH("",I199)),I199),I199)),IF(OR($J$14 = "J",$J$14 = "K"),"",IF(D199="","",IF(LEN(D199)&gt;2,_xlfn.IFS(ISNUMBER(SEARCH("_",D199)),D199,ISNUMBER(SEARCH(", ",D199)),SUBSTITUTE(D199,", ","_"),ISNUMBER(SEARCH("/ ",D199)),SUBSTITUTE(D199,"/ ","_"),ISNUMBER(SEARCH(",",D199)),SUBSTITUTE(D199,",","_"),ISNUMBER(SEARCH("/",D199)),SUBSTITUTE(D199,"/","_"),ISNUMBER(SEARCH("",D199)),D199),D199))))</f>
        <v/>
      </c>
      <c r="L199" s="1"/>
      <c r="M199" s="1" t="str">
        <f t="shared" si="11"/>
        <v/>
      </c>
      <c r="N199" s="94" t="str">
        <f>IF($L199="None","",IF(ISERROR(VLOOKUP($L199,Info!$B$4:$B$266,1,FALSE)),"",VLOOKUP($L199,Info!$B$4:$L$266,5,FALSE)))</f>
        <v/>
      </c>
      <c r="O199" s="94" t="str">
        <f>IF(K199="","",IF(AND($J$12&lt;&gt;"ABC",N199="3"),"BAC",IF(N199="3","ABC",IF($J$12&lt;&gt;"ABC",IF($J$10="Standard",VLOOKUP(K199,Info!$BE$4:$BF$481,2,FALSE),VLOOKUP(K199,Info!$BI$4:$BJ$482,2,FALSE)),IF($J$10="Standard",VLOOKUP(K199,Info!$AG$4:$AH$2994,2,FALSE),VLOOKUP(K199,Info!$AK$4:$AL$2997,2,FALSE))))))</f>
        <v/>
      </c>
      <c r="P199" s="94" t="str">
        <f>IF($L199="None","",IF(ISERROR(VLOOKUP($L199,Info!$B$4:$B$266,1,FALSE)),"",VLOOKUP($L199,Info!$B$4:$L$266,3,FALSE)))</f>
        <v/>
      </c>
      <c r="Q199" s="96" t="str">
        <f>IF($L199="None","",IF(ISERROR(VLOOKUP($L199,Info!$B$4:$B$266,1,FALSE)),"",VLOOKUP($L199,Info!$B$4:$L$266,4,FALSE)))</f>
        <v/>
      </c>
      <c r="R199" s="1"/>
      <c r="S199" s="6" t="str">
        <f t="shared" si="12"/>
        <v/>
      </c>
      <c r="T199" s="6" t="str">
        <f>IF($L199="None","",IF(ISERROR(VLOOKUP($L199,Info!$B$4:$B$266,1,FALSE)),"",VLOOKUP($L199,Info!$B$4:$L$266,11,FALSE)))</f>
        <v/>
      </c>
      <c r="U199" s="1"/>
      <c r="V199" s="1"/>
      <c r="W199" s="1"/>
      <c r="X199" s="1" t="str">
        <f>IF($L199="None","",IF(ISERROR(VLOOKUP($L199,Info!$B$4:$B$266,1,FALSE)),"",IF(OR(W199="Metallic Liquid Tight",W199="Non-Metallic Liquid Tight",W199="LSZH",W199="Greenfield"),VLOOKUP($L199,Info!$B$4:$L$266,7,FALSE),"N/A")))</f>
        <v/>
      </c>
      <c r="Y199" s="1"/>
      <c r="Z199" s="96" t="str">
        <f>IF($L199="None","",IF(ISERROR(VLOOKUP($L199,Info!$B$4:$B$266,1,FALSE)),"",VLOOKUP($L199,Info!$B$4:$L$266,9,FALSE)))</f>
        <v/>
      </c>
      <c r="AA199" s="96" t="str">
        <f>IF($L199="None","",IF(ISERROR(VLOOKUP($L199,Info!$B$4:$B$266,1,FALSE)),"",VLOOKUP($L199,Info!$B$4:$L$266,8,FALSE)))</f>
        <v/>
      </c>
      <c r="AB199" s="96" t="str">
        <f>IF($L199="None","",IF(ISERROR(VLOOKUP($L199,Info!$B$4:$B$266,1,FALSE)),"",VLOOKUP($L199,Info!$B$4:$L$266,10,FALSE)))</f>
        <v/>
      </c>
      <c r="AC199" s="1" t="str">
        <f>IF(W199="SO Cable","Black,White",IF(O199="","",IF(P199="","",IF($J$12&lt;&gt;"ABC",IF(P199&lt;="250",VLOOKUP(O199,Info!$AZ$4:$BB$22,3,FALSE),VLOOKUP(O199,Info!$AZ$23:$BB$39,3,FALSE)),IF(P199&lt;="250",VLOOKUP(O199,Info!$AO$4:$AQ$22,3,FALSE),VLOOKUP(O199,Info!$AO$23:$AP$39,3,FALSE))))))</f>
        <v/>
      </c>
      <c r="AD199" s="1"/>
      <c r="AE199" s="1" t="str">
        <f>IF($L199="None","",IF(ISERROR(VLOOKUP($L199,Info!$B$4:$B$266,1,FALSE)),"",VLOOKUP($L199,Info!$B$4:$L$266,4,FALSE)))</f>
        <v/>
      </c>
      <c r="AF199" s="1" t="str">
        <f>IF($L199="None","",IF(ISERROR(VLOOKUP($L199,Info!$B$4:$B$266,1,FALSE)),"",VLOOKUP($L199,Info!$B$4:$L$266,6,FALSE)))</f>
        <v/>
      </c>
      <c r="AG199" s="1"/>
      <c r="AH199" s="33" t="str" cm="1">
        <f t="array" ref="AH199">IF(AND(L199&lt;&gt;"",O199&lt;&gt;"",R199:S199&lt;&gt;"",W199:X199&lt;&gt;"",Z199:AA199&lt;&gt;"",AC199&lt;&gt;""),"Good","Bad")</f>
        <v>Bad</v>
      </c>
      <c r="AL199" t="str" cm="1">
        <f t="array" ref="AL199">IF(R199&gt;0,_xlfn.IFS(COUNTIF($L$20:L199,"&lt;&gt;")&lt;101,1,COUNTIF($L$20:L199,"&lt;&gt;")&lt;201,2,COUNTIF($L$20:L199,"&lt;&gt;")&lt;301,3,COUNTIF($L$20:L199,"&lt;&gt;")&lt;401,4,COUNTIF($L$20:L199,"&lt;&gt;")&lt;501,5,COUNTIF($L$20:L199,"&lt;&gt;")&lt;601,6,COUNTIF($L$20:L199,"&lt;&gt;")&lt;701,7,COUNTIF($L$20:L199,"&lt;&gt;")&lt;801,8,COUNTIF($L$20:L199,"&lt;&gt;")&lt;901,9,COUNTIF($L$20:L199,"&lt;&gt;")&lt;1001,10,COUNTIF($L$20:L199,"&lt;&gt;")&lt;1101,11,COUNTIF($L$20:L199,"&lt;&gt;")&lt;1201,12,COUNTIF($L$20:L199,"&lt;&gt;")&lt;1301,13,COUNTIF($L$20:L199,"&lt;&gt;")&lt;1401,14,COUNTIF($L$20:L199,"&lt;&gt;")&lt;1501,15,COUNTIF($L$20:L199,"&lt;&gt;")&lt;1601,16,COUNTIF($L$20:L199,"&lt;&gt;")&lt;1701,17,COUNTIF($L$20:L199,"&lt;&gt;")&lt;1801,18,COUNTIF($L$20:L199,"&lt;&gt;")&lt;1901,19,COUNTIF($L$20:L199,"&lt;&gt;")&lt;2001,20,COUNTIF($L$20:L199,"&lt;&gt;")&lt;2101,21,COUNTIF($L$20:L199,"&lt;&gt;")&lt;2201,22,COUNTIF($L$20:L199,"&lt;&gt;")&lt;2301,23,COUNTIF($L$20:L199,"&lt;&gt;")&lt;2401,24,COUNTIF($L$20:L199,"&lt;&gt;")&lt;2501,25,COUNTIF($L$20:L199,"&lt;&gt;")&lt;2601,26,COUNTIF($L$20:L199,"&lt;&gt;")&lt;2701,27,COUNTIF($L$20:L199,"&lt;&gt;")&lt;2801,28,COUNTIF($L$20:L199,"&lt;&gt;")&lt;2901,29,COUNTIF($L$20:L199,"&lt;&gt;")&lt;3001,30),"")</f>
        <v/>
      </c>
      <c r="AM199" t="str">
        <f t="shared" si="10"/>
        <v/>
      </c>
      <c r="AN199" t="str">
        <f t="shared" si="14"/>
        <v/>
      </c>
      <c r="AP199" t="str">
        <f t="shared" si="13"/>
        <v/>
      </c>
      <c r="AQ199" t="str">
        <f>IF(AO199="","",COUNTIFS(AM199:$AM$3019,AO199))</f>
        <v/>
      </c>
    </row>
    <row r="200" spans="1:43" x14ac:dyDescent="0.25">
      <c r="A200" s="6" t="str">
        <f>IF(COUNT($A$20:A199)&lt;&gt;$B$4,IF(A199="","",A199+1),"")</f>
        <v/>
      </c>
      <c r="B200" s="3"/>
      <c r="C200" s="3"/>
      <c r="D200" s="122"/>
      <c r="E200" s="3"/>
      <c r="F200" s="3"/>
      <c r="G200" s="3"/>
      <c r="H200" s="3"/>
      <c r="I200" s="120"/>
      <c r="J200" s="3"/>
      <c r="K200" s="119" t="str" cm="1">
        <f t="array" ref="K200">IF(OR($J$14 = "A",$J$14 = "B",$J$14 = "C"),IF(I200="","",IF(LEN(I200)&gt;2,_xlfn.IFS(ISNUMBER(SEARCH("_",I200)),I200,ISNUMBER(SEARCH(", ",I200)),SUBSTITUTE(I200,", ","_"),ISNUMBER(SEARCH("/ ",I200)),SUBSTITUTE(I200,"/ ","_"),ISNUMBER(SEARCH(",",I200)),SUBSTITUTE(I200,",","_"),ISNUMBER(SEARCH("/",I200)),SUBSTITUTE(I200,"/","_"),ISNUMBER(SEARCH("",I200)),I200),I200)),IF(OR($J$14 = "J",$J$14 = "K"),"",IF(D200="","",IF(LEN(D200)&gt;2,_xlfn.IFS(ISNUMBER(SEARCH("_",D200)),D200,ISNUMBER(SEARCH(", ",D200)),SUBSTITUTE(D200,", ","_"),ISNUMBER(SEARCH("/ ",D200)),SUBSTITUTE(D200,"/ ","_"),ISNUMBER(SEARCH(",",D200)),SUBSTITUTE(D200,",","_"),ISNUMBER(SEARCH("/",D200)),SUBSTITUTE(D200,"/","_"),ISNUMBER(SEARCH("",D200)),D200),D200))))</f>
        <v/>
      </c>
      <c r="L200" s="1"/>
      <c r="M200" s="1" t="str">
        <f t="shared" si="11"/>
        <v/>
      </c>
      <c r="N200" s="94" t="str">
        <f>IF($L200="None","",IF(ISERROR(VLOOKUP($L200,Info!$B$4:$B$266,1,FALSE)),"",VLOOKUP($L200,Info!$B$4:$L$266,5,FALSE)))</f>
        <v/>
      </c>
      <c r="O200" s="94" t="str">
        <f>IF(K200="","",IF(AND($J$12&lt;&gt;"ABC",N200="3"),"BAC",IF(N200="3","ABC",IF($J$12&lt;&gt;"ABC",IF($J$10="Standard",VLOOKUP(K200,Info!$BE$4:$BF$481,2,FALSE),VLOOKUP(K200,Info!$BI$4:$BJ$482,2,FALSE)),IF($J$10="Standard",VLOOKUP(K200,Info!$AG$4:$AH$2994,2,FALSE),VLOOKUP(K200,Info!$AK$4:$AL$2997,2,FALSE))))))</f>
        <v/>
      </c>
      <c r="P200" s="94" t="str">
        <f>IF($L200="None","",IF(ISERROR(VLOOKUP($L200,Info!$B$4:$B$266,1,FALSE)),"",VLOOKUP($L200,Info!$B$4:$L$266,3,FALSE)))</f>
        <v/>
      </c>
      <c r="Q200" s="96" t="str">
        <f>IF($L200="None","",IF(ISERROR(VLOOKUP($L200,Info!$B$4:$B$266,1,FALSE)),"",VLOOKUP($L200,Info!$B$4:$L$266,4,FALSE)))</f>
        <v/>
      </c>
      <c r="R200" s="1"/>
      <c r="S200" s="6" t="str">
        <f t="shared" si="12"/>
        <v/>
      </c>
      <c r="T200" s="6" t="str">
        <f>IF($L200="None","",IF(ISERROR(VLOOKUP($L200,Info!$B$4:$B$266,1,FALSE)),"",VLOOKUP($L200,Info!$B$4:$L$266,11,FALSE)))</f>
        <v/>
      </c>
      <c r="U200" s="1"/>
      <c r="V200" s="1"/>
      <c r="W200" s="1"/>
      <c r="X200" s="1" t="str">
        <f>IF($L200="None","",IF(ISERROR(VLOOKUP($L200,Info!$B$4:$B$266,1,FALSE)),"",IF(OR(W200="Metallic Liquid Tight",W200="Non-Metallic Liquid Tight",W200="LSZH",W200="Greenfield"),VLOOKUP($L200,Info!$B$4:$L$266,7,FALSE),"N/A")))</f>
        <v/>
      </c>
      <c r="Y200" s="1"/>
      <c r="Z200" s="96" t="str">
        <f>IF($L200="None","",IF(ISERROR(VLOOKUP($L200,Info!$B$4:$B$266,1,FALSE)),"",VLOOKUP($L200,Info!$B$4:$L$266,9,FALSE)))</f>
        <v/>
      </c>
      <c r="AA200" s="96" t="str">
        <f>IF($L200="None","",IF(ISERROR(VLOOKUP($L200,Info!$B$4:$B$266,1,FALSE)),"",VLOOKUP($L200,Info!$B$4:$L$266,8,FALSE)))</f>
        <v/>
      </c>
      <c r="AB200" s="96" t="str">
        <f>IF($L200="None","",IF(ISERROR(VLOOKUP($L200,Info!$B$4:$B$266,1,FALSE)),"",VLOOKUP($L200,Info!$B$4:$L$266,10,FALSE)))</f>
        <v/>
      </c>
      <c r="AC200" s="1" t="str">
        <f>IF(W200="SO Cable","Black,White",IF(O200="","",IF(P200="","",IF($J$12&lt;&gt;"ABC",IF(P200&lt;="250",VLOOKUP(O200,Info!$AZ$4:$BB$22,3,FALSE),VLOOKUP(O200,Info!$AZ$23:$BB$39,3,FALSE)),IF(P200&lt;="250",VLOOKUP(O200,Info!$AO$4:$AQ$22,3,FALSE),VLOOKUP(O200,Info!$AO$23:$AP$39,3,FALSE))))))</f>
        <v/>
      </c>
      <c r="AD200" s="1"/>
      <c r="AE200" s="1" t="str">
        <f>IF($L200="None","",IF(ISERROR(VLOOKUP($L200,Info!$B$4:$B$266,1,FALSE)),"",VLOOKUP($L200,Info!$B$4:$L$266,4,FALSE)))</f>
        <v/>
      </c>
      <c r="AF200" s="1" t="str">
        <f>IF($L200="None","",IF(ISERROR(VLOOKUP($L200,Info!$B$4:$B$266,1,FALSE)),"",VLOOKUP($L200,Info!$B$4:$L$266,6,FALSE)))</f>
        <v/>
      </c>
      <c r="AG200" s="1"/>
      <c r="AH200" s="33" t="str" cm="1">
        <f t="array" ref="AH200">IF(AND(L200&lt;&gt;"",O200&lt;&gt;"",R200:S200&lt;&gt;"",W200:X200&lt;&gt;"",Z200:AA200&lt;&gt;"",AC200&lt;&gt;""),"Good","Bad")</f>
        <v>Bad</v>
      </c>
      <c r="AL200" t="str" cm="1">
        <f t="array" ref="AL200">IF(R200&gt;0,_xlfn.IFS(COUNTIF($L$20:L200,"&lt;&gt;")&lt;101,1,COUNTIF($L$20:L200,"&lt;&gt;")&lt;201,2,COUNTIF($L$20:L200,"&lt;&gt;")&lt;301,3,COUNTIF($L$20:L200,"&lt;&gt;")&lt;401,4,COUNTIF($L$20:L200,"&lt;&gt;")&lt;501,5,COUNTIF($L$20:L200,"&lt;&gt;")&lt;601,6,COUNTIF($L$20:L200,"&lt;&gt;")&lt;701,7,COUNTIF($L$20:L200,"&lt;&gt;")&lt;801,8,COUNTIF($L$20:L200,"&lt;&gt;")&lt;901,9,COUNTIF($L$20:L200,"&lt;&gt;")&lt;1001,10,COUNTIF($L$20:L200,"&lt;&gt;")&lt;1101,11,COUNTIF($L$20:L200,"&lt;&gt;")&lt;1201,12,COUNTIF($L$20:L200,"&lt;&gt;")&lt;1301,13,COUNTIF($L$20:L200,"&lt;&gt;")&lt;1401,14,COUNTIF($L$20:L200,"&lt;&gt;")&lt;1501,15,COUNTIF($L$20:L200,"&lt;&gt;")&lt;1601,16,COUNTIF($L$20:L200,"&lt;&gt;")&lt;1701,17,COUNTIF($L$20:L200,"&lt;&gt;")&lt;1801,18,COUNTIF($L$20:L200,"&lt;&gt;")&lt;1901,19,COUNTIF($L$20:L200,"&lt;&gt;")&lt;2001,20,COUNTIF($L$20:L200,"&lt;&gt;")&lt;2101,21,COUNTIF($L$20:L200,"&lt;&gt;")&lt;2201,22,COUNTIF($L$20:L200,"&lt;&gt;")&lt;2301,23,COUNTIF($L$20:L200,"&lt;&gt;")&lt;2401,24,COUNTIF($L$20:L200,"&lt;&gt;")&lt;2501,25,COUNTIF($L$20:L200,"&lt;&gt;")&lt;2601,26,COUNTIF($L$20:L200,"&lt;&gt;")&lt;2701,27,COUNTIF($L$20:L200,"&lt;&gt;")&lt;2801,28,COUNTIF($L$20:L200,"&lt;&gt;")&lt;2901,29,COUNTIF($L$20:L200,"&lt;&gt;")&lt;3001,30),"")</f>
        <v/>
      </c>
      <c r="AM200" t="str">
        <f t="shared" si="10"/>
        <v/>
      </c>
      <c r="AN200" t="str">
        <f t="shared" si="14"/>
        <v/>
      </c>
      <c r="AP200" t="str">
        <f t="shared" si="13"/>
        <v/>
      </c>
      <c r="AQ200" t="str">
        <f>IF(AO200="","",COUNTIFS(AM200:$AM$3019,AO200))</f>
        <v/>
      </c>
    </row>
    <row r="201" spans="1:43" x14ac:dyDescent="0.25">
      <c r="A201" s="6" t="str">
        <f>IF(COUNT($A$20:A200)&lt;&gt;$B$4,IF(A200="","",A200+1),"")</f>
        <v/>
      </c>
      <c r="B201" s="3"/>
      <c r="C201" s="3"/>
      <c r="D201" s="122"/>
      <c r="E201" s="3"/>
      <c r="F201" s="3"/>
      <c r="G201" s="3"/>
      <c r="H201" s="3"/>
      <c r="I201" s="120"/>
      <c r="J201" s="3"/>
      <c r="K201" s="119" t="str" cm="1">
        <f t="array" ref="K201">IF(OR($J$14 = "A",$J$14 = "B",$J$14 = "C"),IF(I201="","",IF(LEN(I201)&gt;2,_xlfn.IFS(ISNUMBER(SEARCH("_",I201)),I201,ISNUMBER(SEARCH(", ",I201)),SUBSTITUTE(I201,", ","_"),ISNUMBER(SEARCH("/ ",I201)),SUBSTITUTE(I201,"/ ","_"),ISNUMBER(SEARCH(",",I201)),SUBSTITUTE(I201,",","_"),ISNUMBER(SEARCH("/",I201)),SUBSTITUTE(I201,"/","_"),ISNUMBER(SEARCH("",I201)),I201),I201)),IF(OR($J$14 = "J",$J$14 = "K"),"",IF(D201="","",IF(LEN(D201)&gt;2,_xlfn.IFS(ISNUMBER(SEARCH("_",D201)),D201,ISNUMBER(SEARCH(", ",D201)),SUBSTITUTE(D201,", ","_"),ISNUMBER(SEARCH("/ ",D201)),SUBSTITUTE(D201,"/ ","_"),ISNUMBER(SEARCH(",",D201)),SUBSTITUTE(D201,",","_"),ISNUMBER(SEARCH("/",D201)),SUBSTITUTE(D201,"/","_"),ISNUMBER(SEARCH("",D201)),D201),D201))))</f>
        <v/>
      </c>
      <c r="L201" s="1"/>
      <c r="M201" s="1" t="str">
        <f t="shared" si="11"/>
        <v/>
      </c>
      <c r="N201" s="94" t="str">
        <f>IF($L201="None","",IF(ISERROR(VLOOKUP($L201,Info!$B$4:$B$266,1,FALSE)),"",VLOOKUP($L201,Info!$B$4:$L$266,5,FALSE)))</f>
        <v/>
      </c>
      <c r="O201" s="94" t="str">
        <f>IF(K201="","",IF(AND($J$12&lt;&gt;"ABC",N201="3"),"BAC",IF(N201="3","ABC",IF($J$12&lt;&gt;"ABC",IF($J$10="Standard",VLOOKUP(K201,Info!$BE$4:$BF$481,2,FALSE),VLOOKUP(K201,Info!$BI$4:$BJ$482,2,FALSE)),IF($J$10="Standard",VLOOKUP(K201,Info!$AG$4:$AH$2994,2,FALSE),VLOOKUP(K201,Info!$AK$4:$AL$2997,2,FALSE))))))</f>
        <v/>
      </c>
      <c r="P201" s="94" t="str">
        <f>IF($L201="None","",IF(ISERROR(VLOOKUP($L201,Info!$B$4:$B$266,1,FALSE)),"",VLOOKUP($L201,Info!$B$4:$L$266,3,FALSE)))</f>
        <v/>
      </c>
      <c r="Q201" s="96" t="str">
        <f>IF($L201="None","",IF(ISERROR(VLOOKUP($L201,Info!$B$4:$B$266,1,FALSE)),"",VLOOKUP($L201,Info!$B$4:$L$266,4,FALSE)))</f>
        <v/>
      </c>
      <c r="R201" s="1"/>
      <c r="S201" s="6" t="str">
        <f t="shared" si="12"/>
        <v/>
      </c>
      <c r="T201" s="6" t="str">
        <f>IF($L201="None","",IF(ISERROR(VLOOKUP($L201,Info!$B$4:$B$266,1,FALSE)),"",VLOOKUP($L201,Info!$B$4:$L$266,11,FALSE)))</f>
        <v/>
      </c>
      <c r="U201" s="1"/>
      <c r="V201" s="1"/>
      <c r="W201" s="1"/>
      <c r="X201" s="1" t="str">
        <f>IF($L201="None","",IF(ISERROR(VLOOKUP($L201,Info!$B$4:$B$266,1,FALSE)),"",IF(OR(W201="Metallic Liquid Tight",W201="Non-Metallic Liquid Tight",W201="LSZH",W201="Greenfield"),VLOOKUP($L201,Info!$B$4:$L$266,7,FALSE),"N/A")))</f>
        <v/>
      </c>
      <c r="Y201" s="1"/>
      <c r="Z201" s="96" t="str">
        <f>IF($L201="None","",IF(ISERROR(VLOOKUP($L201,Info!$B$4:$B$266,1,FALSE)),"",VLOOKUP($L201,Info!$B$4:$L$266,9,FALSE)))</f>
        <v/>
      </c>
      <c r="AA201" s="96" t="str">
        <f>IF($L201="None","",IF(ISERROR(VLOOKUP($L201,Info!$B$4:$B$266,1,FALSE)),"",VLOOKUP($L201,Info!$B$4:$L$266,8,FALSE)))</f>
        <v/>
      </c>
      <c r="AB201" s="96" t="str">
        <f>IF($L201="None","",IF(ISERROR(VLOOKUP($L201,Info!$B$4:$B$266,1,FALSE)),"",VLOOKUP($L201,Info!$B$4:$L$266,10,FALSE)))</f>
        <v/>
      </c>
      <c r="AC201" s="1" t="str">
        <f>IF(W201="SO Cable","Black,White",IF(O201="","",IF(P201="","",IF($J$12&lt;&gt;"ABC",IF(P201&lt;="250",VLOOKUP(O201,Info!$AZ$4:$BB$22,3,FALSE),VLOOKUP(O201,Info!$AZ$23:$BB$39,3,FALSE)),IF(P201&lt;="250",VLOOKUP(O201,Info!$AO$4:$AQ$22,3,FALSE),VLOOKUP(O201,Info!$AO$23:$AP$39,3,FALSE))))))</f>
        <v/>
      </c>
      <c r="AD201" s="1"/>
      <c r="AE201" s="1" t="str">
        <f>IF($L201="None","",IF(ISERROR(VLOOKUP($L201,Info!$B$4:$B$266,1,FALSE)),"",VLOOKUP($L201,Info!$B$4:$L$266,4,FALSE)))</f>
        <v/>
      </c>
      <c r="AF201" s="1" t="str">
        <f>IF($L201="None","",IF(ISERROR(VLOOKUP($L201,Info!$B$4:$B$266,1,FALSE)),"",VLOOKUP($L201,Info!$B$4:$L$266,6,FALSE)))</f>
        <v/>
      </c>
      <c r="AG201" s="1"/>
      <c r="AH201" s="33" t="str" cm="1">
        <f t="array" ref="AH201">IF(AND(L201&lt;&gt;"",O201&lt;&gt;"",R201:S201&lt;&gt;"",W201:X201&lt;&gt;"",Z201:AA201&lt;&gt;"",AC201&lt;&gt;""),"Good","Bad")</f>
        <v>Bad</v>
      </c>
      <c r="AL201" t="str" cm="1">
        <f t="array" ref="AL201">IF(R201&gt;0,_xlfn.IFS(COUNTIF($L$20:L201,"&lt;&gt;")&lt;101,1,COUNTIF($L$20:L201,"&lt;&gt;")&lt;201,2,COUNTIF($L$20:L201,"&lt;&gt;")&lt;301,3,COUNTIF($L$20:L201,"&lt;&gt;")&lt;401,4,COUNTIF($L$20:L201,"&lt;&gt;")&lt;501,5,COUNTIF($L$20:L201,"&lt;&gt;")&lt;601,6,COUNTIF($L$20:L201,"&lt;&gt;")&lt;701,7,COUNTIF($L$20:L201,"&lt;&gt;")&lt;801,8,COUNTIF($L$20:L201,"&lt;&gt;")&lt;901,9,COUNTIF($L$20:L201,"&lt;&gt;")&lt;1001,10,COUNTIF($L$20:L201,"&lt;&gt;")&lt;1101,11,COUNTIF($L$20:L201,"&lt;&gt;")&lt;1201,12,COUNTIF($L$20:L201,"&lt;&gt;")&lt;1301,13,COUNTIF($L$20:L201,"&lt;&gt;")&lt;1401,14,COUNTIF($L$20:L201,"&lt;&gt;")&lt;1501,15,COUNTIF($L$20:L201,"&lt;&gt;")&lt;1601,16,COUNTIF($L$20:L201,"&lt;&gt;")&lt;1701,17,COUNTIF($L$20:L201,"&lt;&gt;")&lt;1801,18,COUNTIF($L$20:L201,"&lt;&gt;")&lt;1901,19,COUNTIF($L$20:L201,"&lt;&gt;")&lt;2001,20,COUNTIF($L$20:L201,"&lt;&gt;")&lt;2101,21,COUNTIF($L$20:L201,"&lt;&gt;")&lt;2201,22,COUNTIF($L$20:L201,"&lt;&gt;")&lt;2301,23,COUNTIF($L$20:L201,"&lt;&gt;")&lt;2401,24,COUNTIF($L$20:L201,"&lt;&gt;")&lt;2501,25,COUNTIF($L$20:L201,"&lt;&gt;")&lt;2601,26,COUNTIF($L$20:L201,"&lt;&gt;")&lt;2701,27,COUNTIF($L$20:L201,"&lt;&gt;")&lt;2801,28,COUNTIF($L$20:L201,"&lt;&gt;")&lt;2901,29,COUNTIF($L$20:L201,"&lt;&gt;")&lt;3001,30),"")</f>
        <v/>
      </c>
      <c r="AM201" t="str">
        <f t="shared" si="10"/>
        <v/>
      </c>
      <c r="AN201" t="str">
        <f t="shared" si="14"/>
        <v/>
      </c>
      <c r="AP201" t="str">
        <f t="shared" si="13"/>
        <v/>
      </c>
      <c r="AQ201" t="str">
        <f>IF(AO201="","",COUNTIFS(AM201:$AM$3019,AO201))</f>
        <v/>
      </c>
    </row>
    <row r="202" spans="1:43" x14ac:dyDescent="0.25">
      <c r="A202" s="6" t="str">
        <f>IF(COUNT($A$20:A201)&lt;&gt;$B$4,IF(A201="","",A201+1),"")</f>
        <v/>
      </c>
      <c r="B202" s="3"/>
      <c r="C202" s="3"/>
      <c r="D202" s="122"/>
      <c r="E202" s="3"/>
      <c r="F202" s="3"/>
      <c r="G202" s="3"/>
      <c r="H202" s="3"/>
      <c r="I202" s="120"/>
      <c r="J202" s="3"/>
      <c r="K202" s="119" t="str" cm="1">
        <f t="array" ref="K202">IF(OR($J$14 = "A",$J$14 = "B",$J$14 = "C"),IF(I202="","",IF(LEN(I202)&gt;2,_xlfn.IFS(ISNUMBER(SEARCH("_",I202)),I202,ISNUMBER(SEARCH(", ",I202)),SUBSTITUTE(I202,", ","_"),ISNUMBER(SEARCH("/ ",I202)),SUBSTITUTE(I202,"/ ","_"),ISNUMBER(SEARCH(",",I202)),SUBSTITUTE(I202,",","_"),ISNUMBER(SEARCH("/",I202)),SUBSTITUTE(I202,"/","_"),ISNUMBER(SEARCH("",I202)),I202),I202)),IF(OR($J$14 = "J",$J$14 = "K"),"",IF(D202="","",IF(LEN(D202)&gt;2,_xlfn.IFS(ISNUMBER(SEARCH("_",D202)),D202,ISNUMBER(SEARCH(", ",D202)),SUBSTITUTE(D202,", ","_"),ISNUMBER(SEARCH("/ ",D202)),SUBSTITUTE(D202,"/ ","_"),ISNUMBER(SEARCH(",",D202)),SUBSTITUTE(D202,",","_"),ISNUMBER(SEARCH("/",D202)),SUBSTITUTE(D202,"/","_"),ISNUMBER(SEARCH("",D202)),D202),D202))))</f>
        <v/>
      </c>
      <c r="L202" s="1"/>
      <c r="M202" s="1" t="str">
        <f t="shared" si="11"/>
        <v/>
      </c>
      <c r="N202" s="94" t="str">
        <f>IF($L202="None","",IF(ISERROR(VLOOKUP($L202,Info!$B$4:$B$266,1,FALSE)),"",VLOOKUP($L202,Info!$B$4:$L$266,5,FALSE)))</f>
        <v/>
      </c>
      <c r="O202" s="94" t="str">
        <f>IF(K202="","",IF(AND($J$12&lt;&gt;"ABC",N202="3"),"BAC",IF(N202="3","ABC",IF($J$12&lt;&gt;"ABC",IF($J$10="Standard",VLOOKUP(K202,Info!$BE$4:$BF$481,2,FALSE),VLOOKUP(K202,Info!$BI$4:$BJ$482,2,FALSE)),IF($J$10="Standard",VLOOKUP(K202,Info!$AG$4:$AH$2994,2,FALSE),VLOOKUP(K202,Info!$AK$4:$AL$2997,2,FALSE))))))</f>
        <v/>
      </c>
      <c r="P202" s="94" t="str">
        <f>IF($L202="None","",IF(ISERROR(VLOOKUP($L202,Info!$B$4:$B$266,1,FALSE)),"",VLOOKUP($L202,Info!$B$4:$L$266,3,FALSE)))</f>
        <v/>
      </c>
      <c r="Q202" s="96" t="str">
        <f>IF($L202="None","",IF(ISERROR(VLOOKUP($L202,Info!$B$4:$B$266,1,FALSE)),"",VLOOKUP($L202,Info!$B$4:$L$266,4,FALSE)))</f>
        <v/>
      </c>
      <c r="R202" s="1"/>
      <c r="S202" s="6" t="str">
        <f t="shared" si="12"/>
        <v/>
      </c>
      <c r="T202" s="6" t="str">
        <f>IF($L202="None","",IF(ISERROR(VLOOKUP($L202,Info!$B$4:$B$266,1,FALSE)),"",VLOOKUP($L202,Info!$B$4:$L$266,11,FALSE)))</f>
        <v/>
      </c>
      <c r="U202" s="1"/>
      <c r="V202" s="1"/>
      <c r="W202" s="1"/>
      <c r="X202" s="1" t="str">
        <f>IF($L202="None","",IF(ISERROR(VLOOKUP($L202,Info!$B$4:$B$266,1,FALSE)),"",IF(OR(W202="Metallic Liquid Tight",W202="Non-Metallic Liquid Tight",W202="LSZH",W202="Greenfield"),VLOOKUP($L202,Info!$B$4:$L$266,7,FALSE),"N/A")))</f>
        <v/>
      </c>
      <c r="Y202" s="1"/>
      <c r="Z202" s="96" t="str">
        <f>IF($L202="None","",IF(ISERROR(VLOOKUP($L202,Info!$B$4:$B$266,1,FALSE)),"",VLOOKUP($L202,Info!$B$4:$L$266,9,FALSE)))</f>
        <v/>
      </c>
      <c r="AA202" s="96" t="str">
        <f>IF($L202="None","",IF(ISERROR(VLOOKUP($L202,Info!$B$4:$B$266,1,FALSE)),"",VLOOKUP($L202,Info!$B$4:$L$266,8,FALSE)))</f>
        <v/>
      </c>
      <c r="AB202" s="96" t="str">
        <f>IF($L202="None","",IF(ISERROR(VLOOKUP($L202,Info!$B$4:$B$266,1,FALSE)),"",VLOOKUP($L202,Info!$B$4:$L$266,10,FALSE)))</f>
        <v/>
      </c>
      <c r="AC202" s="1" t="str">
        <f>IF(W202="SO Cable","Black,White",IF(O202="","",IF(P202="","",IF($J$12&lt;&gt;"ABC",IF(P202&lt;="250",VLOOKUP(O202,Info!$AZ$4:$BB$22,3,FALSE),VLOOKUP(O202,Info!$AZ$23:$BB$39,3,FALSE)),IF(P202&lt;="250",VLOOKUP(O202,Info!$AO$4:$AQ$22,3,FALSE),VLOOKUP(O202,Info!$AO$23:$AP$39,3,FALSE))))))</f>
        <v/>
      </c>
      <c r="AD202" s="1"/>
      <c r="AE202" s="1" t="str">
        <f>IF($L202="None","",IF(ISERROR(VLOOKUP($L202,Info!$B$4:$B$266,1,FALSE)),"",VLOOKUP($L202,Info!$B$4:$L$266,4,FALSE)))</f>
        <v/>
      </c>
      <c r="AF202" s="1" t="str">
        <f>IF($L202="None","",IF(ISERROR(VLOOKUP($L202,Info!$B$4:$B$266,1,FALSE)),"",VLOOKUP($L202,Info!$B$4:$L$266,6,FALSE)))</f>
        <v/>
      </c>
      <c r="AG202" s="1"/>
      <c r="AH202" s="33" t="str" cm="1">
        <f t="array" ref="AH202">IF(AND(L202&lt;&gt;"",O202&lt;&gt;"",R202:S202&lt;&gt;"",W202:X202&lt;&gt;"",Z202:AA202&lt;&gt;"",AC202&lt;&gt;""),"Good","Bad")</f>
        <v>Bad</v>
      </c>
      <c r="AL202" t="str" cm="1">
        <f t="array" ref="AL202">IF(R202&gt;0,_xlfn.IFS(COUNTIF($L$20:L202,"&lt;&gt;")&lt;101,1,COUNTIF($L$20:L202,"&lt;&gt;")&lt;201,2,COUNTIF($L$20:L202,"&lt;&gt;")&lt;301,3,COUNTIF($L$20:L202,"&lt;&gt;")&lt;401,4,COUNTIF($L$20:L202,"&lt;&gt;")&lt;501,5,COUNTIF($L$20:L202,"&lt;&gt;")&lt;601,6,COUNTIF($L$20:L202,"&lt;&gt;")&lt;701,7,COUNTIF($L$20:L202,"&lt;&gt;")&lt;801,8,COUNTIF($L$20:L202,"&lt;&gt;")&lt;901,9,COUNTIF($L$20:L202,"&lt;&gt;")&lt;1001,10,COUNTIF($L$20:L202,"&lt;&gt;")&lt;1101,11,COUNTIF($L$20:L202,"&lt;&gt;")&lt;1201,12,COUNTIF($L$20:L202,"&lt;&gt;")&lt;1301,13,COUNTIF($L$20:L202,"&lt;&gt;")&lt;1401,14,COUNTIF($L$20:L202,"&lt;&gt;")&lt;1501,15,COUNTIF($L$20:L202,"&lt;&gt;")&lt;1601,16,COUNTIF($L$20:L202,"&lt;&gt;")&lt;1701,17,COUNTIF($L$20:L202,"&lt;&gt;")&lt;1801,18,COUNTIF($L$20:L202,"&lt;&gt;")&lt;1901,19,COUNTIF($L$20:L202,"&lt;&gt;")&lt;2001,20,COUNTIF($L$20:L202,"&lt;&gt;")&lt;2101,21,COUNTIF($L$20:L202,"&lt;&gt;")&lt;2201,22,COUNTIF($L$20:L202,"&lt;&gt;")&lt;2301,23,COUNTIF($L$20:L202,"&lt;&gt;")&lt;2401,24,COUNTIF($L$20:L202,"&lt;&gt;")&lt;2501,25,COUNTIF($L$20:L202,"&lt;&gt;")&lt;2601,26,COUNTIF($L$20:L202,"&lt;&gt;")&lt;2701,27,COUNTIF($L$20:L202,"&lt;&gt;")&lt;2801,28,COUNTIF($L$20:L202,"&lt;&gt;")&lt;2901,29,COUNTIF($L$20:L202,"&lt;&gt;")&lt;3001,30),"")</f>
        <v/>
      </c>
      <c r="AM202" t="str">
        <f t="shared" si="10"/>
        <v/>
      </c>
      <c r="AN202" t="str">
        <f t="shared" si="14"/>
        <v/>
      </c>
      <c r="AP202" t="str">
        <f t="shared" si="13"/>
        <v/>
      </c>
      <c r="AQ202" t="str">
        <f>IF(AO202="","",COUNTIFS(AM202:$AM$3019,AO202))</f>
        <v/>
      </c>
    </row>
    <row r="203" spans="1:43" x14ac:dyDescent="0.25">
      <c r="A203" s="6" t="str">
        <f>IF(COUNT($A$20:A202)&lt;&gt;$B$4,IF(A202="","",A202+1),"")</f>
        <v/>
      </c>
      <c r="B203" s="3"/>
      <c r="C203" s="3"/>
      <c r="D203" s="122"/>
      <c r="E203" s="3"/>
      <c r="F203" s="3"/>
      <c r="G203" s="3"/>
      <c r="H203" s="3"/>
      <c r="I203" s="120"/>
      <c r="J203" s="3"/>
      <c r="K203" s="119" t="str" cm="1">
        <f t="array" ref="K203">IF(OR($J$14 = "A",$J$14 = "B",$J$14 = "C"),IF(I203="","",IF(LEN(I203)&gt;2,_xlfn.IFS(ISNUMBER(SEARCH("_",I203)),I203,ISNUMBER(SEARCH(", ",I203)),SUBSTITUTE(I203,", ","_"),ISNUMBER(SEARCH("/ ",I203)),SUBSTITUTE(I203,"/ ","_"),ISNUMBER(SEARCH(",",I203)),SUBSTITUTE(I203,",","_"),ISNUMBER(SEARCH("/",I203)),SUBSTITUTE(I203,"/","_"),ISNUMBER(SEARCH("",I203)),I203),I203)),IF(OR($J$14 = "J",$J$14 = "K"),"",IF(D203="","",IF(LEN(D203)&gt;2,_xlfn.IFS(ISNUMBER(SEARCH("_",D203)),D203,ISNUMBER(SEARCH(", ",D203)),SUBSTITUTE(D203,", ","_"),ISNUMBER(SEARCH("/ ",D203)),SUBSTITUTE(D203,"/ ","_"),ISNUMBER(SEARCH(",",D203)),SUBSTITUTE(D203,",","_"),ISNUMBER(SEARCH("/",D203)),SUBSTITUTE(D203,"/","_"),ISNUMBER(SEARCH("",D203)),D203),D203))))</f>
        <v/>
      </c>
      <c r="L203" s="1"/>
      <c r="M203" s="1" t="str">
        <f t="shared" si="11"/>
        <v/>
      </c>
      <c r="N203" s="94" t="str">
        <f>IF($L203="None","",IF(ISERROR(VLOOKUP($L203,Info!$B$4:$B$266,1,FALSE)),"",VLOOKUP($L203,Info!$B$4:$L$266,5,FALSE)))</f>
        <v/>
      </c>
      <c r="O203" s="94" t="str">
        <f>IF(K203="","",IF(AND($J$12&lt;&gt;"ABC",N203="3"),"BAC",IF(N203="3","ABC",IF($J$12&lt;&gt;"ABC",IF($J$10="Standard",VLOOKUP(K203,Info!$BE$4:$BF$481,2,FALSE),VLOOKUP(K203,Info!$BI$4:$BJ$482,2,FALSE)),IF($J$10="Standard",VLOOKUP(K203,Info!$AG$4:$AH$2994,2,FALSE),VLOOKUP(K203,Info!$AK$4:$AL$2997,2,FALSE))))))</f>
        <v/>
      </c>
      <c r="P203" s="94" t="str">
        <f>IF($L203="None","",IF(ISERROR(VLOOKUP($L203,Info!$B$4:$B$266,1,FALSE)),"",VLOOKUP($L203,Info!$B$4:$L$266,3,FALSE)))</f>
        <v/>
      </c>
      <c r="Q203" s="96" t="str">
        <f>IF($L203="None","",IF(ISERROR(VLOOKUP($L203,Info!$B$4:$B$266,1,FALSE)),"",VLOOKUP($L203,Info!$B$4:$L$266,4,FALSE)))</f>
        <v/>
      </c>
      <c r="R203" s="1"/>
      <c r="S203" s="6" t="str">
        <f t="shared" si="12"/>
        <v/>
      </c>
      <c r="T203" s="6" t="str">
        <f>IF($L203="None","",IF(ISERROR(VLOOKUP($L203,Info!$B$4:$B$266,1,FALSE)),"",VLOOKUP($L203,Info!$B$4:$L$266,11,FALSE)))</f>
        <v/>
      </c>
      <c r="U203" s="1"/>
      <c r="V203" s="1"/>
      <c r="W203" s="1"/>
      <c r="X203" s="1" t="str">
        <f>IF($L203="None","",IF(ISERROR(VLOOKUP($L203,Info!$B$4:$B$266,1,FALSE)),"",IF(OR(W203="Metallic Liquid Tight",W203="Non-Metallic Liquid Tight",W203="LSZH",W203="Greenfield"),VLOOKUP($L203,Info!$B$4:$L$266,7,FALSE),"N/A")))</f>
        <v/>
      </c>
      <c r="Y203" s="1"/>
      <c r="Z203" s="96" t="str">
        <f>IF($L203="None","",IF(ISERROR(VLOOKUP($L203,Info!$B$4:$B$266,1,FALSE)),"",VLOOKUP($L203,Info!$B$4:$L$266,9,FALSE)))</f>
        <v/>
      </c>
      <c r="AA203" s="96" t="str">
        <f>IF($L203="None","",IF(ISERROR(VLOOKUP($L203,Info!$B$4:$B$266,1,FALSE)),"",VLOOKUP($L203,Info!$B$4:$L$266,8,FALSE)))</f>
        <v/>
      </c>
      <c r="AB203" s="96" t="str">
        <f>IF($L203="None","",IF(ISERROR(VLOOKUP($L203,Info!$B$4:$B$266,1,FALSE)),"",VLOOKUP($L203,Info!$B$4:$L$266,10,FALSE)))</f>
        <v/>
      </c>
      <c r="AC203" s="1" t="str">
        <f>IF(W203="SO Cable","Black,White",IF(O203="","",IF(P203="","",IF($J$12&lt;&gt;"ABC",IF(P203&lt;="250",VLOOKUP(O203,Info!$AZ$4:$BB$22,3,FALSE),VLOOKUP(O203,Info!$AZ$23:$BB$39,3,FALSE)),IF(P203&lt;="250",VLOOKUP(O203,Info!$AO$4:$AQ$22,3,FALSE),VLOOKUP(O203,Info!$AO$23:$AP$39,3,FALSE))))))</f>
        <v/>
      </c>
      <c r="AD203" s="1"/>
      <c r="AE203" s="1" t="str">
        <f>IF($L203="None","",IF(ISERROR(VLOOKUP($L203,Info!$B$4:$B$266,1,FALSE)),"",VLOOKUP($L203,Info!$B$4:$L$266,4,FALSE)))</f>
        <v/>
      </c>
      <c r="AF203" s="1" t="str">
        <f>IF($L203="None","",IF(ISERROR(VLOOKUP($L203,Info!$B$4:$B$266,1,FALSE)),"",VLOOKUP($L203,Info!$B$4:$L$266,6,FALSE)))</f>
        <v/>
      </c>
      <c r="AG203" s="1"/>
      <c r="AH203" s="33" t="str" cm="1">
        <f t="array" ref="AH203">IF(AND(L203&lt;&gt;"",O203&lt;&gt;"",R203:S203&lt;&gt;"",W203:X203&lt;&gt;"",Z203:AA203&lt;&gt;"",AC203&lt;&gt;""),"Good","Bad")</f>
        <v>Bad</v>
      </c>
      <c r="AL203" t="str" cm="1">
        <f t="array" ref="AL203">IF(R203&gt;0,_xlfn.IFS(COUNTIF($L$20:L203,"&lt;&gt;")&lt;101,1,COUNTIF($L$20:L203,"&lt;&gt;")&lt;201,2,COUNTIF($L$20:L203,"&lt;&gt;")&lt;301,3,COUNTIF($L$20:L203,"&lt;&gt;")&lt;401,4,COUNTIF($L$20:L203,"&lt;&gt;")&lt;501,5,COUNTIF($L$20:L203,"&lt;&gt;")&lt;601,6,COUNTIF($L$20:L203,"&lt;&gt;")&lt;701,7,COUNTIF($L$20:L203,"&lt;&gt;")&lt;801,8,COUNTIF($L$20:L203,"&lt;&gt;")&lt;901,9,COUNTIF($L$20:L203,"&lt;&gt;")&lt;1001,10,COUNTIF($L$20:L203,"&lt;&gt;")&lt;1101,11,COUNTIF($L$20:L203,"&lt;&gt;")&lt;1201,12,COUNTIF($L$20:L203,"&lt;&gt;")&lt;1301,13,COUNTIF($L$20:L203,"&lt;&gt;")&lt;1401,14,COUNTIF($L$20:L203,"&lt;&gt;")&lt;1501,15,COUNTIF($L$20:L203,"&lt;&gt;")&lt;1601,16,COUNTIF($L$20:L203,"&lt;&gt;")&lt;1701,17,COUNTIF($L$20:L203,"&lt;&gt;")&lt;1801,18,COUNTIF($L$20:L203,"&lt;&gt;")&lt;1901,19,COUNTIF($L$20:L203,"&lt;&gt;")&lt;2001,20,COUNTIF($L$20:L203,"&lt;&gt;")&lt;2101,21,COUNTIF($L$20:L203,"&lt;&gt;")&lt;2201,22,COUNTIF($L$20:L203,"&lt;&gt;")&lt;2301,23,COUNTIF($L$20:L203,"&lt;&gt;")&lt;2401,24,COUNTIF($L$20:L203,"&lt;&gt;")&lt;2501,25,COUNTIF($L$20:L203,"&lt;&gt;")&lt;2601,26,COUNTIF($L$20:L203,"&lt;&gt;")&lt;2701,27,COUNTIF($L$20:L203,"&lt;&gt;")&lt;2801,28,COUNTIF($L$20:L203,"&lt;&gt;")&lt;2901,29,COUNTIF($L$20:L203,"&lt;&gt;")&lt;3001,30),"")</f>
        <v/>
      </c>
      <c r="AM203" t="str">
        <f t="shared" si="10"/>
        <v/>
      </c>
      <c r="AN203" t="str">
        <f t="shared" si="14"/>
        <v/>
      </c>
      <c r="AP203" t="str">
        <f t="shared" si="13"/>
        <v/>
      </c>
      <c r="AQ203" t="str">
        <f>IF(AO203="","",COUNTIFS(AM203:$AM$3019,AO203))</f>
        <v/>
      </c>
    </row>
    <row r="204" spans="1:43" x14ac:dyDescent="0.25">
      <c r="A204" s="6" t="str">
        <f>IF(COUNT($A$20:A203)&lt;&gt;$B$4,IF(A203="","",A203+1),"")</f>
        <v/>
      </c>
      <c r="B204" s="3"/>
      <c r="C204" s="3"/>
      <c r="D204" s="122"/>
      <c r="E204" s="3"/>
      <c r="F204" s="3"/>
      <c r="G204" s="3"/>
      <c r="H204" s="3"/>
      <c r="I204" s="120"/>
      <c r="J204" s="3"/>
      <c r="K204" s="119" t="str" cm="1">
        <f t="array" ref="K204">IF(OR($J$14 = "A",$J$14 = "B",$J$14 = "C"),IF(I204="","",IF(LEN(I204)&gt;2,_xlfn.IFS(ISNUMBER(SEARCH("_",I204)),I204,ISNUMBER(SEARCH(", ",I204)),SUBSTITUTE(I204,", ","_"),ISNUMBER(SEARCH("/ ",I204)),SUBSTITUTE(I204,"/ ","_"),ISNUMBER(SEARCH(",",I204)),SUBSTITUTE(I204,",","_"),ISNUMBER(SEARCH("/",I204)),SUBSTITUTE(I204,"/","_"),ISNUMBER(SEARCH("",I204)),I204),I204)),IF(OR($J$14 = "J",$J$14 = "K"),"",IF(D204="","",IF(LEN(D204)&gt;2,_xlfn.IFS(ISNUMBER(SEARCH("_",D204)),D204,ISNUMBER(SEARCH(", ",D204)),SUBSTITUTE(D204,", ","_"),ISNUMBER(SEARCH("/ ",D204)),SUBSTITUTE(D204,"/ ","_"),ISNUMBER(SEARCH(",",D204)),SUBSTITUTE(D204,",","_"),ISNUMBER(SEARCH("/",D204)),SUBSTITUTE(D204,"/","_"),ISNUMBER(SEARCH("",D204)),D204),D204))))</f>
        <v/>
      </c>
      <c r="L204" s="1"/>
      <c r="M204" s="1" t="str">
        <f t="shared" si="11"/>
        <v/>
      </c>
      <c r="N204" s="94" t="str">
        <f>IF($L204="None","",IF(ISERROR(VLOOKUP($L204,Info!$B$4:$B$266,1,FALSE)),"",VLOOKUP($L204,Info!$B$4:$L$266,5,FALSE)))</f>
        <v/>
      </c>
      <c r="O204" s="94" t="str">
        <f>IF(K204="","",IF(AND($J$12&lt;&gt;"ABC",N204="3"),"BAC",IF(N204="3","ABC",IF($J$12&lt;&gt;"ABC",IF($J$10="Standard",VLOOKUP(K204,Info!$BE$4:$BF$481,2,FALSE),VLOOKUP(K204,Info!$BI$4:$BJ$482,2,FALSE)),IF($J$10="Standard",VLOOKUP(K204,Info!$AG$4:$AH$2994,2,FALSE),VLOOKUP(K204,Info!$AK$4:$AL$2997,2,FALSE))))))</f>
        <v/>
      </c>
      <c r="P204" s="94" t="str">
        <f>IF($L204="None","",IF(ISERROR(VLOOKUP($L204,Info!$B$4:$B$266,1,FALSE)),"",VLOOKUP($L204,Info!$B$4:$L$266,3,FALSE)))</f>
        <v/>
      </c>
      <c r="Q204" s="96" t="str">
        <f>IF($L204="None","",IF(ISERROR(VLOOKUP($L204,Info!$B$4:$B$266,1,FALSE)),"",VLOOKUP($L204,Info!$B$4:$L$266,4,FALSE)))</f>
        <v/>
      </c>
      <c r="R204" s="1"/>
      <c r="S204" s="6" t="str">
        <f t="shared" si="12"/>
        <v/>
      </c>
      <c r="T204" s="6" t="str">
        <f>IF($L204="None","",IF(ISERROR(VLOOKUP($L204,Info!$B$4:$B$266,1,FALSE)),"",VLOOKUP($L204,Info!$B$4:$L$266,11,FALSE)))</f>
        <v/>
      </c>
      <c r="U204" s="1"/>
      <c r="V204" s="1"/>
      <c r="W204" s="1"/>
      <c r="X204" s="1" t="str">
        <f>IF($L204="None","",IF(ISERROR(VLOOKUP($L204,Info!$B$4:$B$266,1,FALSE)),"",IF(OR(W204="Metallic Liquid Tight",W204="Non-Metallic Liquid Tight",W204="LSZH",W204="Greenfield"),VLOOKUP($L204,Info!$B$4:$L$266,7,FALSE),"N/A")))</f>
        <v/>
      </c>
      <c r="Y204" s="1"/>
      <c r="Z204" s="96" t="str">
        <f>IF($L204="None","",IF(ISERROR(VLOOKUP($L204,Info!$B$4:$B$266,1,FALSE)),"",VLOOKUP($L204,Info!$B$4:$L$266,9,FALSE)))</f>
        <v/>
      </c>
      <c r="AA204" s="96" t="str">
        <f>IF($L204="None","",IF(ISERROR(VLOOKUP($L204,Info!$B$4:$B$266,1,FALSE)),"",VLOOKUP($L204,Info!$B$4:$L$266,8,FALSE)))</f>
        <v/>
      </c>
      <c r="AB204" s="96" t="str">
        <f>IF($L204="None","",IF(ISERROR(VLOOKUP($L204,Info!$B$4:$B$266,1,FALSE)),"",VLOOKUP($L204,Info!$B$4:$L$266,10,FALSE)))</f>
        <v/>
      </c>
      <c r="AC204" s="1" t="str">
        <f>IF(W204="SO Cable","Black,White",IF(O204="","",IF(P204="","",IF($J$12&lt;&gt;"ABC",IF(P204&lt;="250",VLOOKUP(O204,Info!$AZ$4:$BB$22,3,FALSE),VLOOKUP(O204,Info!$AZ$23:$BB$39,3,FALSE)),IF(P204&lt;="250",VLOOKUP(O204,Info!$AO$4:$AQ$22,3,FALSE),VLOOKUP(O204,Info!$AO$23:$AP$39,3,FALSE))))))</f>
        <v/>
      </c>
      <c r="AD204" s="1"/>
      <c r="AE204" s="1" t="str">
        <f>IF($L204="None","",IF(ISERROR(VLOOKUP($L204,Info!$B$4:$B$266,1,FALSE)),"",VLOOKUP($L204,Info!$B$4:$L$266,4,FALSE)))</f>
        <v/>
      </c>
      <c r="AF204" s="1" t="str">
        <f>IF($L204="None","",IF(ISERROR(VLOOKUP($L204,Info!$B$4:$B$266,1,FALSE)),"",VLOOKUP($L204,Info!$B$4:$L$266,6,FALSE)))</f>
        <v/>
      </c>
      <c r="AG204" s="1"/>
      <c r="AH204" s="33" t="str" cm="1">
        <f t="array" ref="AH204">IF(AND(L204&lt;&gt;"",O204&lt;&gt;"",R204:S204&lt;&gt;"",W204:X204&lt;&gt;"",Z204:AA204&lt;&gt;"",AC204&lt;&gt;""),"Good","Bad")</f>
        <v>Bad</v>
      </c>
      <c r="AL204" t="str" cm="1">
        <f t="array" ref="AL204">IF(R204&gt;0,_xlfn.IFS(COUNTIF($L$20:L204,"&lt;&gt;")&lt;101,1,COUNTIF($L$20:L204,"&lt;&gt;")&lt;201,2,COUNTIF($L$20:L204,"&lt;&gt;")&lt;301,3,COUNTIF($L$20:L204,"&lt;&gt;")&lt;401,4,COUNTIF($L$20:L204,"&lt;&gt;")&lt;501,5,COUNTIF($L$20:L204,"&lt;&gt;")&lt;601,6,COUNTIF($L$20:L204,"&lt;&gt;")&lt;701,7,COUNTIF($L$20:L204,"&lt;&gt;")&lt;801,8,COUNTIF($L$20:L204,"&lt;&gt;")&lt;901,9,COUNTIF($L$20:L204,"&lt;&gt;")&lt;1001,10,COUNTIF($L$20:L204,"&lt;&gt;")&lt;1101,11,COUNTIF($L$20:L204,"&lt;&gt;")&lt;1201,12,COUNTIF($L$20:L204,"&lt;&gt;")&lt;1301,13,COUNTIF($L$20:L204,"&lt;&gt;")&lt;1401,14,COUNTIF($L$20:L204,"&lt;&gt;")&lt;1501,15,COUNTIF($L$20:L204,"&lt;&gt;")&lt;1601,16,COUNTIF($L$20:L204,"&lt;&gt;")&lt;1701,17,COUNTIF($L$20:L204,"&lt;&gt;")&lt;1801,18,COUNTIF($L$20:L204,"&lt;&gt;")&lt;1901,19,COUNTIF($L$20:L204,"&lt;&gt;")&lt;2001,20,COUNTIF($L$20:L204,"&lt;&gt;")&lt;2101,21,COUNTIF($L$20:L204,"&lt;&gt;")&lt;2201,22,COUNTIF($L$20:L204,"&lt;&gt;")&lt;2301,23,COUNTIF($L$20:L204,"&lt;&gt;")&lt;2401,24,COUNTIF($L$20:L204,"&lt;&gt;")&lt;2501,25,COUNTIF($L$20:L204,"&lt;&gt;")&lt;2601,26,COUNTIF($L$20:L204,"&lt;&gt;")&lt;2701,27,COUNTIF($L$20:L204,"&lt;&gt;")&lt;2801,28,COUNTIF($L$20:L204,"&lt;&gt;")&lt;2901,29,COUNTIF($L$20:L204,"&lt;&gt;")&lt;3001,30),"")</f>
        <v/>
      </c>
      <c r="AM204" t="str">
        <f t="shared" si="10"/>
        <v/>
      </c>
      <c r="AN204" t="str">
        <f t="shared" si="14"/>
        <v/>
      </c>
      <c r="AP204" t="str">
        <f t="shared" si="13"/>
        <v/>
      </c>
      <c r="AQ204" t="str">
        <f>IF(AO204="","",COUNTIFS(AM204:$AM$3019,AO204))</f>
        <v/>
      </c>
    </row>
    <row r="205" spans="1:43" x14ac:dyDescent="0.25">
      <c r="A205" s="6" t="str">
        <f>IF(COUNT($A$20:A204)&lt;&gt;$B$4,IF(A204="","",A204+1),"")</f>
        <v/>
      </c>
      <c r="B205" s="3"/>
      <c r="C205" s="3"/>
      <c r="D205" s="122"/>
      <c r="E205" s="3"/>
      <c r="F205" s="3"/>
      <c r="G205" s="3"/>
      <c r="H205" s="3"/>
      <c r="I205" s="120"/>
      <c r="J205" s="3"/>
      <c r="K205" s="119" t="str" cm="1">
        <f t="array" ref="K205">IF(OR($J$14 = "A",$J$14 = "B",$J$14 = "C"),IF(I205="","",IF(LEN(I205)&gt;2,_xlfn.IFS(ISNUMBER(SEARCH("_",I205)),I205,ISNUMBER(SEARCH(", ",I205)),SUBSTITUTE(I205,", ","_"),ISNUMBER(SEARCH("/ ",I205)),SUBSTITUTE(I205,"/ ","_"),ISNUMBER(SEARCH(",",I205)),SUBSTITUTE(I205,",","_"),ISNUMBER(SEARCH("/",I205)),SUBSTITUTE(I205,"/","_"),ISNUMBER(SEARCH("",I205)),I205),I205)),IF(OR($J$14 = "J",$J$14 = "K"),"",IF(D205="","",IF(LEN(D205)&gt;2,_xlfn.IFS(ISNUMBER(SEARCH("_",D205)),D205,ISNUMBER(SEARCH(", ",D205)),SUBSTITUTE(D205,", ","_"),ISNUMBER(SEARCH("/ ",D205)),SUBSTITUTE(D205,"/ ","_"),ISNUMBER(SEARCH(",",D205)),SUBSTITUTE(D205,",","_"),ISNUMBER(SEARCH("/",D205)),SUBSTITUTE(D205,"/","_"),ISNUMBER(SEARCH("",D205)),D205),D205))))</f>
        <v/>
      </c>
      <c r="L205" s="1"/>
      <c r="M205" s="1" t="str">
        <f t="shared" si="11"/>
        <v/>
      </c>
      <c r="N205" s="94" t="str">
        <f>IF($L205="None","",IF(ISERROR(VLOOKUP($L205,Info!$B$4:$B$266,1,FALSE)),"",VLOOKUP($L205,Info!$B$4:$L$266,5,FALSE)))</f>
        <v/>
      </c>
      <c r="O205" s="94" t="str">
        <f>IF(K205="","",IF(AND($J$12&lt;&gt;"ABC",N205="3"),"BAC",IF(N205="3","ABC",IF($J$12&lt;&gt;"ABC",IF($J$10="Standard",VLOOKUP(K205,Info!$BE$4:$BF$481,2,FALSE),VLOOKUP(K205,Info!$BI$4:$BJ$482,2,FALSE)),IF($J$10="Standard",VLOOKUP(K205,Info!$AG$4:$AH$2994,2,FALSE),VLOOKUP(K205,Info!$AK$4:$AL$2997,2,FALSE))))))</f>
        <v/>
      </c>
      <c r="P205" s="94" t="str">
        <f>IF($L205="None","",IF(ISERROR(VLOOKUP($L205,Info!$B$4:$B$266,1,FALSE)),"",VLOOKUP($L205,Info!$B$4:$L$266,3,FALSE)))</f>
        <v/>
      </c>
      <c r="Q205" s="96" t="str">
        <f>IF($L205="None","",IF(ISERROR(VLOOKUP($L205,Info!$B$4:$B$266,1,FALSE)),"",VLOOKUP($L205,Info!$B$4:$L$266,4,FALSE)))</f>
        <v/>
      </c>
      <c r="R205" s="1"/>
      <c r="S205" s="6" t="str">
        <f t="shared" si="12"/>
        <v/>
      </c>
      <c r="T205" s="6" t="str">
        <f>IF($L205="None","",IF(ISERROR(VLOOKUP($L205,Info!$B$4:$B$266,1,FALSE)),"",VLOOKUP($L205,Info!$B$4:$L$266,11,FALSE)))</f>
        <v/>
      </c>
      <c r="U205" s="1"/>
      <c r="V205" s="1"/>
      <c r="W205" s="1"/>
      <c r="X205" s="1" t="str">
        <f>IF($L205="None","",IF(ISERROR(VLOOKUP($L205,Info!$B$4:$B$266,1,FALSE)),"",IF(OR(W205="Metallic Liquid Tight",W205="Non-Metallic Liquid Tight",W205="LSZH",W205="Greenfield"),VLOOKUP($L205,Info!$B$4:$L$266,7,FALSE),"N/A")))</f>
        <v/>
      </c>
      <c r="Y205" s="1"/>
      <c r="Z205" s="96" t="str">
        <f>IF($L205="None","",IF(ISERROR(VLOOKUP($L205,Info!$B$4:$B$266,1,FALSE)),"",VLOOKUP($L205,Info!$B$4:$L$266,9,FALSE)))</f>
        <v/>
      </c>
      <c r="AA205" s="96" t="str">
        <f>IF($L205="None","",IF(ISERROR(VLOOKUP($L205,Info!$B$4:$B$266,1,FALSE)),"",VLOOKUP($L205,Info!$B$4:$L$266,8,FALSE)))</f>
        <v/>
      </c>
      <c r="AB205" s="96" t="str">
        <f>IF($L205="None","",IF(ISERROR(VLOOKUP($L205,Info!$B$4:$B$266,1,FALSE)),"",VLOOKUP($L205,Info!$B$4:$L$266,10,FALSE)))</f>
        <v/>
      </c>
      <c r="AC205" s="1" t="str">
        <f>IF(W205="SO Cable","Black,White",IF(O205="","",IF(P205="","",IF($J$12&lt;&gt;"ABC",IF(P205&lt;="250",VLOOKUP(O205,Info!$AZ$4:$BB$22,3,FALSE),VLOOKUP(O205,Info!$AZ$23:$BB$39,3,FALSE)),IF(P205&lt;="250",VLOOKUP(O205,Info!$AO$4:$AQ$22,3,FALSE),VLOOKUP(O205,Info!$AO$23:$AP$39,3,FALSE))))))</f>
        <v/>
      </c>
      <c r="AD205" s="1"/>
      <c r="AE205" s="1" t="str">
        <f>IF($L205="None","",IF(ISERROR(VLOOKUP($L205,Info!$B$4:$B$266,1,FALSE)),"",VLOOKUP($L205,Info!$B$4:$L$266,4,FALSE)))</f>
        <v/>
      </c>
      <c r="AF205" s="1" t="str">
        <f>IF($L205="None","",IF(ISERROR(VLOOKUP($L205,Info!$B$4:$B$266,1,FALSE)),"",VLOOKUP($L205,Info!$B$4:$L$266,6,FALSE)))</f>
        <v/>
      </c>
      <c r="AG205" s="1"/>
      <c r="AH205" s="33" t="str" cm="1">
        <f t="array" ref="AH205">IF(AND(L205&lt;&gt;"",O205&lt;&gt;"",R205:S205&lt;&gt;"",W205:X205&lt;&gt;"",Z205:AA205&lt;&gt;"",AC205&lt;&gt;""),"Good","Bad")</f>
        <v>Bad</v>
      </c>
      <c r="AL205" t="str" cm="1">
        <f t="array" ref="AL205">IF(R205&gt;0,_xlfn.IFS(COUNTIF($L$20:L205,"&lt;&gt;")&lt;101,1,COUNTIF($L$20:L205,"&lt;&gt;")&lt;201,2,COUNTIF($L$20:L205,"&lt;&gt;")&lt;301,3,COUNTIF($L$20:L205,"&lt;&gt;")&lt;401,4,COUNTIF($L$20:L205,"&lt;&gt;")&lt;501,5,COUNTIF($L$20:L205,"&lt;&gt;")&lt;601,6,COUNTIF($L$20:L205,"&lt;&gt;")&lt;701,7,COUNTIF($L$20:L205,"&lt;&gt;")&lt;801,8,COUNTIF($L$20:L205,"&lt;&gt;")&lt;901,9,COUNTIF($L$20:L205,"&lt;&gt;")&lt;1001,10,COUNTIF($L$20:L205,"&lt;&gt;")&lt;1101,11,COUNTIF($L$20:L205,"&lt;&gt;")&lt;1201,12,COUNTIF($L$20:L205,"&lt;&gt;")&lt;1301,13,COUNTIF($L$20:L205,"&lt;&gt;")&lt;1401,14,COUNTIF($L$20:L205,"&lt;&gt;")&lt;1501,15,COUNTIF($L$20:L205,"&lt;&gt;")&lt;1601,16,COUNTIF($L$20:L205,"&lt;&gt;")&lt;1701,17,COUNTIF($L$20:L205,"&lt;&gt;")&lt;1801,18,COUNTIF($L$20:L205,"&lt;&gt;")&lt;1901,19,COUNTIF($L$20:L205,"&lt;&gt;")&lt;2001,20,COUNTIF($L$20:L205,"&lt;&gt;")&lt;2101,21,COUNTIF($L$20:L205,"&lt;&gt;")&lt;2201,22,COUNTIF($L$20:L205,"&lt;&gt;")&lt;2301,23,COUNTIF($L$20:L205,"&lt;&gt;")&lt;2401,24,COUNTIF($L$20:L205,"&lt;&gt;")&lt;2501,25,COUNTIF($L$20:L205,"&lt;&gt;")&lt;2601,26,COUNTIF($L$20:L205,"&lt;&gt;")&lt;2701,27,COUNTIF($L$20:L205,"&lt;&gt;")&lt;2801,28,COUNTIF($L$20:L205,"&lt;&gt;")&lt;2901,29,COUNTIF($L$20:L205,"&lt;&gt;")&lt;3001,30),"")</f>
        <v/>
      </c>
      <c r="AM205" t="str">
        <f t="shared" si="10"/>
        <v/>
      </c>
      <c r="AN205" t="str">
        <f t="shared" si="14"/>
        <v/>
      </c>
      <c r="AP205" t="str">
        <f t="shared" si="13"/>
        <v/>
      </c>
      <c r="AQ205" t="str">
        <f>IF(AO205="","",COUNTIFS(AM205:$AM$3019,AO205))</f>
        <v/>
      </c>
    </row>
    <row r="206" spans="1:43" x14ac:dyDescent="0.25">
      <c r="A206" s="6" t="str">
        <f>IF(COUNT($A$20:A205)&lt;&gt;$B$4,IF(A205="","",A205+1),"")</f>
        <v/>
      </c>
      <c r="B206" s="3"/>
      <c r="C206" s="3"/>
      <c r="D206" s="122"/>
      <c r="E206" s="3"/>
      <c r="F206" s="3"/>
      <c r="G206" s="3"/>
      <c r="H206" s="3"/>
      <c r="I206" s="120"/>
      <c r="J206" s="3"/>
      <c r="K206" s="119" t="str" cm="1">
        <f t="array" ref="K206">IF(OR($J$14 = "A",$J$14 = "B",$J$14 = "C"),IF(I206="","",IF(LEN(I206)&gt;2,_xlfn.IFS(ISNUMBER(SEARCH("_",I206)),I206,ISNUMBER(SEARCH(", ",I206)),SUBSTITUTE(I206,", ","_"),ISNUMBER(SEARCH("/ ",I206)),SUBSTITUTE(I206,"/ ","_"),ISNUMBER(SEARCH(",",I206)),SUBSTITUTE(I206,",","_"),ISNUMBER(SEARCH("/",I206)),SUBSTITUTE(I206,"/","_"),ISNUMBER(SEARCH("",I206)),I206),I206)),IF(OR($J$14 = "J",$J$14 = "K"),"",IF(D206="","",IF(LEN(D206)&gt;2,_xlfn.IFS(ISNUMBER(SEARCH("_",D206)),D206,ISNUMBER(SEARCH(", ",D206)),SUBSTITUTE(D206,", ","_"),ISNUMBER(SEARCH("/ ",D206)),SUBSTITUTE(D206,"/ ","_"),ISNUMBER(SEARCH(",",D206)),SUBSTITUTE(D206,",","_"),ISNUMBER(SEARCH("/",D206)),SUBSTITUTE(D206,"/","_"),ISNUMBER(SEARCH("",D206)),D206),D206))))</f>
        <v/>
      </c>
      <c r="L206" s="1"/>
      <c r="M206" s="1" t="str">
        <f t="shared" si="11"/>
        <v/>
      </c>
      <c r="N206" s="94" t="str">
        <f>IF($L206="None","",IF(ISERROR(VLOOKUP($L206,Info!$B$4:$B$266,1,FALSE)),"",VLOOKUP($L206,Info!$B$4:$L$266,5,FALSE)))</f>
        <v/>
      </c>
      <c r="O206" s="94" t="str">
        <f>IF(K206="","",IF(AND($J$12&lt;&gt;"ABC",N206="3"),"BAC",IF(N206="3","ABC",IF($J$12&lt;&gt;"ABC",IF($J$10="Standard",VLOOKUP(K206,Info!$BE$4:$BF$481,2,FALSE),VLOOKUP(K206,Info!$BI$4:$BJ$482,2,FALSE)),IF($J$10="Standard",VLOOKUP(K206,Info!$AG$4:$AH$2994,2,FALSE),VLOOKUP(K206,Info!$AK$4:$AL$2997,2,FALSE))))))</f>
        <v/>
      </c>
      <c r="P206" s="94" t="str">
        <f>IF($L206="None","",IF(ISERROR(VLOOKUP($L206,Info!$B$4:$B$266,1,FALSE)),"",VLOOKUP($L206,Info!$B$4:$L$266,3,FALSE)))</f>
        <v/>
      </c>
      <c r="Q206" s="96" t="str">
        <f>IF($L206="None","",IF(ISERROR(VLOOKUP($L206,Info!$B$4:$B$266,1,FALSE)),"",VLOOKUP($L206,Info!$B$4:$L$266,4,FALSE)))</f>
        <v/>
      </c>
      <c r="R206" s="1"/>
      <c r="S206" s="6" t="str">
        <f t="shared" si="12"/>
        <v/>
      </c>
      <c r="T206" s="6" t="str">
        <f>IF($L206="None","",IF(ISERROR(VLOOKUP($L206,Info!$B$4:$B$266,1,FALSE)),"",VLOOKUP($L206,Info!$B$4:$L$266,11,FALSE)))</f>
        <v/>
      </c>
      <c r="U206" s="1"/>
      <c r="V206" s="1"/>
      <c r="W206" s="1"/>
      <c r="X206" s="1" t="str">
        <f>IF($L206="None","",IF(ISERROR(VLOOKUP($L206,Info!$B$4:$B$266,1,FALSE)),"",IF(OR(W206="Metallic Liquid Tight",W206="Non-Metallic Liquid Tight",W206="LSZH",W206="Greenfield"),VLOOKUP($L206,Info!$B$4:$L$266,7,FALSE),"N/A")))</f>
        <v/>
      </c>
      <c r="Y206" s="1"/>
      <c r="Z206" s="96" t="str">
        <f>IF($L206="None","",IF(ISERROR(VLOOKUP($L206,Info!$B$4:$B$266,1,FALSE)),"",VLOOKUP($L206,Info!$B$4:$L$266,9,FALSE)))</f>
        <v/>
      </c>
      <c r="AA206" s="96" t="str">
        <f>IF($L206="None","",IF(ISERROR(VLOOKUP($L206,Info!$B$4:$B$266,1,FALSE)),"",VLOOKUP($L206,Info!$B$4:$L$266,8,FALSE)))</f>
        <v/>
      </c>
      <c r="AB206" s="96" t="str">
        <f>IF($L206="None","",IF(ISERROR(VLOOKUP($L206,Info!$B$4:$B$266,1,FALSE)),"",VLOOKUP($L206,Info!$B$4:$L$266,10,FALSE)))</f>
        <v/>
      </c>
      <c r="AC206" s="1" t="str">
        <f>IF(W206="SO Cable","Black,White",IF(O206="","",IF(P206="","",IF($J$12&lt;&gt;"ABC",IF(P206&lt;="250",VLOOKUP(O206,Info!$AZ$4:$BB$22,3,FALSE),VLOOKUP(O206,Info!$AZ$23:$BB$39,3,FALSE)),IF(P206&lt;="250",VLOOKUP(O206,Info!$AO$4:$AQ$22,3,FALSE),VLOOKUP(O206,Info!$AO$23:$AP$39,3,FALSE))))))</f>
        <v/>
      </c>
      <c r="AD206" s="1"/>
      <c r="AE206" s="1" t="str">
        <f>IF($L206="None","",IF(ISERROR(VLOOKUP($L206,Info!$B$4:$B$266,1,FALSE)),"",VLOOKUP($L206,Info!$B$4:$L$266,4,FALSE)))</f>
        <v/>
      </c>
      <c r="AF206" s="1" t="str">
        <f>IF($L206="None","",IF(ISERROR(VLOOKUP($L206,Info!$B$4:$B$266,1,FALSE)),"",VLOOKUP($L206,Info!$B$4:$L$266,6,FALSE)))</f>
        <v/>
      </c>
      <c r="AG206" s="1"/>
      <c r="AH206" s="33" t="str" cm="1">
        <f t="array" ref="AH206">IF(AND(L206&lt;&gt;"",O206&lt;&gt;"",R206:S206&lt;&gt;"",W206:X206&lt;&gt;"",Z206:AA206&lt;&gt;"",AC206&lt;&gt;""),"Good","Bad")</f>
        <v>Bad</v>
      </c>
      <c r="AL206" t="str" cm="1">
        <f t="array" ref="AL206">IF(R206&gt;0,_xlfn.IFS(COUNTIF($L$20:L206,"&lt;&gt;")&lt;101,1,COUNTIF($L$20:L206,"&lt;&gt;")&lt;201,2,COUNTIF($L$20:L206,"&lt;&gt;")&lt;301,3,COUNTIF($L$20:L206,"&lt;&gt;")&lt;401,4,COUNTIF($L$20:L206,"&lt;&gt;")&lt;501,5,COUNTIF($L$20:L206,"&lt;&gt;")&lt;601,6,COUNTIF($L$20:L206,"&lt;&gt;")&lt;701,7,COUNTIF($L$20:L206,"&lt;&gt;")&lt;801,8,COUNTIF($L$20:L206,"&lt;&gt;")&lt;901,9,COUNTIF($L$20:L206,"&lt;&gt;")&lt;1001,10,COUNTIF($L$20:L206,"&lt;&gt;")&lt;1101,11,COUNTIF($L$20:L206,"&lt;&gt;")&lt;1201,12,COUNTIF($L$20:L206,"&lt;&gt;")&lt;1301,13,COUNTIF($L$20:L206,"&lt;&gt;")&lt;1401,14,COUNTIF($L$20:L206,"&lt;&gt;")&lt;1501,15,COUNTIF($L$20:L206,"&lt;&gt;")&lt;1601,16,COUNTIF($L$20:L206,"&lt;&gt;")&lt;1701,17,COUNTIF($L$20:L206,"&lt;&gt;")&lt;1801,18,COUNTIF($L$20:L206,"&lt;&gt;")&lt;1901,19,COUNTIF($L$20:L206,"&lt;&gt;")&lt;2001,20,COUNTIF($L$20:L206,"&lt;&gt;")&lt;2101,21,COUNTIF($L$20:L206,"&lt;&gt;")&lt;2201,22,COUNTIF($L$20:L206,"&lt;&gt;")&lt;2301,23,COUNTIF($L$20:L206,"&lt;&gt;")&lt;2401,24,COUNTIF($L$20:L206,"&lt;&gt;")&lt;2501,25,COUNTIF($L$20:L206,"&lt;&gt;")&lt;2601,26,COUNTIF($L$20:L206,"&lt;&gt;")&lt;2701,27,COUNTIF($L$20:L206,"&lt;&gt;")&lt;2801,28,COUNTIF($L$20:L206,"&lt;&gt;")&lt;2901,29,COUNTIF($L$20:L206,"&lt;&gt;")&lt;3001,30),"")</f>
        <v/>
      </c>
      <c r="AM206" t="str">
        <f t="shared" si="10"/>
        <v/>
      </c>
      <c r="AN206" t="str">
        <f t="shared" si="14"/>
        <v/>
      </c>
      <c r="AP206" t="str">
        <f t="shared" si="13"/>
        <v/>
      </c>
      <c r="AQ206" t="str">
        <f>IF(AO206="","",COUNTIFS(AM206:$AM$3019,AO206))</f>
        <v/>
      </c>
    </row>
    <row r="207" spans="1:43" x14ac:dyDescent="0.25">
      <c r="A207" s="6" t="str">
        <f>IF(COUNT($A$20:A206)&lt;&gt;$B$4,IF(A206="","",A206+1),"")</f>
        <v/>
      </c>
      <c r="B207" s="3"/>
      <c r="C207" s="3"/>
      <c r="D207" s="122"/>
      <c r="E207" s="3"/>
      <c r="F207" s="3"/>
      <c r="G207" s="3"/>
      <c r="H207" s="3"/>
      <c r="I207" s="120"/>
      <c r="J207" s="3"/>
      <c r="K207" s="119" t="str" cm="1">
        <f t="array" ref="K207">IF(OR($J$14 = "A",$J$14 = "B",$J$14 = "C"),IF(I207="","",IF(LEN(I207)&gt;2,_xlfn.IFS(ISNUMBER(SEARCH("_",I207)),I207,ISNUMBER(SEARCH(", ",I207)),SUBSTITUTE(I207,", ","_"),ISNUMBER(SEARCH("/ ",I207)),SUBSTITUTE(I207,"/ ","_"),ISNUMBER(SEARCH(",",I207)),SUBSTITUTE(I207,",","_"),ISNUMBER(SEARCH("/",I207)),SUBSTITUTE(I207,"/","_"),ISNUMBER(SEARCH("",I207)),I207),I207)),IF(OR($J$14 = "J",$J$14 = "K"),"",IF(D207="","",IF(LEN(D207)&gt;2,_xlfn.IFS(ISNUMBER(SEARCH("_",D207)),D207,ISNUMBER(SEARCH(", ",D207)),SUBSTITUTE(D207,", ","_"),ISNUMBER(SEARCH("/ ",D207)),SUBSTITUTE(D207,"/ ","_"),ISNUMBER(SEARCH(",",D207)),SUBSTITUTE(D207,",","_"),ISNUMBER(SEARCH("/",D207)),SUBSTITUTE(D207,"/","_"),ISNUMBER(SEARCH("",D207)),D207),D207))))</f>
        <v/>
      </c>
      <c r="L207" s="1"/>
      <c r="M207" s="1" t="str">
        <f t="shared" si="11"/>
        <v/>
      </c>
      <c r="N207" s="94" t="str">
        <f>IF($L207="None","",IF(ISERROR(VLOOKUP($L207,Info!$B$4:$B$266,1,FALSE)),"",VLOOKUP($L207,Info!$B$4:$L$266,5,FALSE)))</f>
        <v/>
      </c>
      <c r="O207" s="94" t="str">
        <f>IF(K207="","",IF(AND($J$12&lt;&gt;"ABC",N207="3"),"BAC",IF(N207="3","ABC",IF($J$12&lt;&gt;"ABC",IF($J$10="Standard",VLOOKUP(K207,Info!$BE$4:$BF$481,2,FALSE),VLOOKUP(K207,Info!$BI$4:$BJ$482,2,FALSE)),IF($J$10="Standard",VLOOKUP(K207,Info!$AG$4:$AH$2994,2,FALSE),VLOOKUP(K207,Info!$AK$4:$AL$2997,2,FALSE))))))</f>
        <v/>
      </c>
      <c r="P207" s="94" t="str">
        <f>IF($L207="None","",IF(ISERROR(VLOOKUP($L207,Info!$B$4:$B$266,1,FALSE)),"",VLOOKUP($L207,Info!$B$4:$L$266,3,FALSE)))</f>
        <v/>
      </c>
      <c r="Q207" s="96" t="str">
        <f>IF($L207="None","",IF(ISERROR(VLOOKUP($L207,Info!$B$4:$B$266,1,FALSE)),"",VLOOKUP($L207,Info!$B$4:$L$266,4,FALSE)))</f>
        <v/>
      </c>
      <c r="R207" s="1"/>
      <c r="S207" s="6" t="str">
        <f t="shared" si="12"/>
        <v/>
      </c>
      <c r="T207" s="6" t="str">
        <f>IF($L207="None","",IF(ISERROR(VLOOKUP($L207,Info!$B$4:$B$266,1,FALSE)),"",VLOOKUP($L207,Info!$B$4:$L$266,11,FALSE)))</f>
        <v/>
      </c>
      <c r="U207" s="1"/>
      <c r="V207" s="1"/>
      <c r="W207" s="1"/>
      <c r="X207" s="1" t="str">
        <f>IF($L207="None","",IF(ISERROR(VLOOKUP($L207,Info!$B$4:$B$266,1,FALSE)),"",IF(OR(W207="Metallic Liquid Tight",W207="Non-Metallic Liquid Tight",W207="LSZH",W207="Greenfield"),VLOOKUP($L207,Info!$B$4:$L$266,7,FALSE),"N/A")))</f>
        <v/>
      </c>
      <c r="Y207" s="1"/>
      <c r="Z207" s="96" t="str">
        <f>IF($L207="None","",IF(ISERROR(VLOOKUP($L207,Info!$B$4:$B$266,1,FALSE)),"",VLOOKUP($L207,Info!$B$4:$L$266,9,FALSE)))</f>
        <v/>
      </c>
      <c r="AA207" s="96" t="str">
        <f>IF($L207="None","",IF(ISERROR(VLOOKUP($L207,Info!$B$4:$B$266,1,FALSE)),"",VLOOKUP($L207,Info!$B$4:$L$266,8,FALSE)))</f>
        <v/>
      </c>
      <c r="AB207" s="96" t="str">
        <f>IF($L207="None","",IF(ISERROR(VLOOKUP($L207,Info!$B$4:$B$266,1,FALSE)),"",VLOOKUP($L207,Info!$B$4:$L$266,10,FALSE)))</f>
        <v/>
      </c>
      <c r="AC207" s="1" t="str">
        <f>IF(W207="SO Cable","Black,White",IF(O207="","",IF(P207="","",IF($J$12&lt;&gt;"ABC",IF(P207&lt;="250",VLOOKUP(O207,Info!$AZ$4:$BB$22,3,FALSE),VLOOKUP(O207,Info!$AZ$23:$BB$39,3,FALSE)),IF(P207&lt;="250",VLOOKUP(O207,Info!$AO$4:$AQ$22,3,FALSE),VLOOKUP(O207,Info!$AO$23:$AP$39,3,FALSE))))))</f>
        <v/>
      </c>
      <c r="AD207" s="1"/>
      <c r="AE207" s="1" t="str">
        <f>IF($L207="None","",IF(ISERROR(VLOOKUP($L207,Info!$B$4:$B$266,1,FALSE)),"",VLOOKUP($L207,Info!$B$4:$L$266,4,FALSE)))</f>
        <v/>
      </c>
      <c r="AF207" s="1" t="str">
        <f>IF($L207="None","",IF(ISERROR(VLOOKUP($L207,Info!$B$4:$B$266,1,FALSE)),"",VLOOKUP($L207,Info!$B$4:$L$266,6,FALSE)))</f>
        <v/>
      </c>
      <c r="AG207" s="1"/>
      <c r="AH207" s="33" t="str" cm="1">
        <f t="array" ref="AH207">IF(AND(L207&lt;&gt;"",O207&lt;&gt;"",R207:S207&lt;&gt;"",W207:X207&lt;&gt;"",Z207:AA207&lt;&gt;"",AC207&lt;&gt;""),"Good","Bad")</f>
        <v>Bad</v>
      </c>
      <c r="AL207" t="str" cm="1">
        <f t="array" ref="AL207">IF(R207&gt;0,_xlfn.IFS(COUNTIF($L$20:L207,"&lt;&gt;")&lt;101,1,COUNTIF($L$20:L207,"&lt;&gt;")&lt;201,2,COUNTIF($L$20:L207,"&lt;&gt;")&lt;301,3,COUNTIF($L$20:L207,"&lt;&gt;")&lt;401,4,COUNTIF($L$20:L207,"&lt;&gt;")&lt;501,5,COUNTIF($L$20:L207,"&lt;&gt;")&lt;601,6,COUNTIF($L$20:L207,"&lt;&gt;")&lt;701,7,COUNTIF($L$20:L207,"&lt;&gt;")&lt;801,8,COUNTIF($L$20:L207,"&lt;&gt;")&lt;901,9,COUNTIF($L$20:L207,"&lt;&gt;")&lt;1001,10,COUNTIF($L$20:L207,"&lt;&gt;")&lt;1101,11,COUNTIF($L$20:L207,"&lt;&gt;")&lt;1201,12,COUNTIF($L$20:L207,"&lt;&gt;")&lt;1301,13,COUNTIF($L$20:L207,"&lt;&gt;")&lt;1401,14,COUNTIF($L$20:L207,"&lt;&gt;")&lt;1501,15,COUNTIF($L$20:L207,"&lt;&gt;")&lt;1601,16,COUNTIF($L$20:L207,"&lt;&gt;")&lt;1701,17,COUNTIF($L$20:L207,"&lt;&gt;")&lt;1801,18,COUNTIF($L$20:L207,"&lt;&gt;")&lt;1901,19,COUNTIF($L$20:L207,"&lt;&gt;")&lt;2001,20,COUNTIF($L$20:L207,"&lt;&gt;")&lt;2101,21,COUNTIF($L$20:L207,"&lt;&gt;")&lt;2201,22,COUNTIF($L$20:L207,"&lt;&gt;")&lt;2301,23,COUNTIF($L$20:L207,"&lt;&gt;")&lt;2401,24,COUNTIF($L$20:L207,"&lt;&gt;")&lt;2501,25,COUNTIF($L$20:L207,"&lt;&gt;")&lt;2601,26,COUNTIF($L$20:L207,"&lt;&gt;")&lt;2701,27,COUNTIF($L$20:L207,"&lt;&gt;")&lt;2801,28,COUNTIF($L$20:L207,"&lt;&gt;")&lt;2901,29,COUNTIF($L$20:L207,"&lt;&gt;")&lt;3001,30),"")</f>
        <v/>
      </c>
      <c r="AM207" t="str">
        <f t="shared" si="10"/>
        <v/>
      </c>
      <c r="AN207" t="str">
        <f t="shared" si="14"/>
        <v/>
      </c>
      <c r="AP207" t="str">
        <f t="shared" si="13"/>
        <v/>
      </c>
      <c r="AQ207" t="str">
        <f>IF(AO207="","",COUNTIFS(AM207:$AM$3019,AO207))</f>
        <v/>
      </c>
    </row>
    <row r="208" spans="1:43" x14ac:dyDescent="0.25">
      <c r="A208" s="6" t="str">
        <f>IF(COUNT($A$20:A207)&lt;&gt;$B$4,IF(A207="","",A207+1),"")</f>
        <v/>
      </c>
      <c r="B208" s="3"/>
      <c r="C208" s="3"/>
      <c r="D208" s="122"/>
      <c r="E208" s="3"/>
      <c r="F208" s="3"/>
      <c r="G208" s="3"/>
      <c r="H208" s="3"/>
      <c r="I208" s="120"/>
      <c r="J208" s="3"/>
      <c r="K208" s="119" t="str" cm="1">
        <f t="array" ref="K208">IF(OR($J$14 = "A",$J$14 = "B",$J$14 = "C"),IF(I208="","",IF(LEN(I208)&gt;2,_xlfn.IFS(ISNUMBER(SEARCH("_",I208)),I208,ISNUMBER(SEARCH(", ",I208)),SUBSTITUTE(I208,", ","_"),ISNUMBER(SEARCH("/ ",I208)),SUBSTITUTE(I208,"/ ","_"),ISNUMBER(SEARCH(",",I208)),SUBSTITUTE(I208,",","_"),ISNUMBER(SEARCH("/",I208)),SUBSTITUTE(I208,"/","_"),ISNUMBER(SEARCH("",I208)),I208),I208)),IF(OR($J$14 = "J",$J$14 = "K"),"",IF(D208="","",IF(LEN(D208)&gt;2,_xlfn.IFS(ISNUMBER(SEARCH("_",D208)),D208,ISNUMBER(SEARCH(", ",D208)),SUBSTITUTE(D208,", ","_"),ISNUMBER(SEARCH("/ ",D208)),SUBSTITUTE(D208,"/ ","_"),ISNUMBER(SEARCH(",",D208)),SUBSTITUTE(D208,",","_"),ISNUMBER(SEARCH("/",D208)),SUBSTITUTE(D208,"/","_"),ISNUMBER(SEARCH("",D208)),D208),D208))))</f>
        <v/>
      </c>
      <c r="L208" s="1"/>
      <c r="M208" s="1" t="str">
        <f t="shared" si="11"/>
        <v/>
      </c>
      <c r="N208" s="94" t="str">
        <f>IF($L208="None","",IF(ISERROR(VLOOKUP($L208,Info!$B$4:$B$266,1,FALSE)),"",VLOOKUP($L208,Info!$B$4:$L$266,5,FALSE)))</f>
        <v/>
      </c>
      <c r="O208" s="94" t="str">
        <f>IF(K208="","",IF(AND($J$12&lt;&gt;"ABC",N208="3"),"BAC",IF(N208="3","ABC",IF($J$12&lt;&gt;"ABC",IF($J$10="Standard",VLOOKUP(K208,Info!$BE$4:$BF$481,2,FALSE),VLOOKUP(K208,Info!$BI$4:$BJ$482,2,FALSE)),IF($J$10="Standard",VLOOKUP(K208,Info!$AG$4:$AH$2994,2,FALSE),VLOOKUP(K208,Info!$AK$4:$AL$2997,2,FALSE))))))</f>
        <v/>
      </c>
      <c r="P208" s="94" t="str">
        <f>IF($L208="None","",IF(ISERROR(VLOOKUP($L208,Info!$B$4:$B$266,1,FALSE)),"",VLOOKUP($L208,Info!$B$4:$L$266,3,FALSE)))</f>
        <v/>
      </c>
      <c r="Q208" s="96" t="str">
        <f>IF($L208="None","",IF(ISERROR(VLOOKUP($L208,Info!$B$4:$B$266,1,FALSE)),"",VLOOKUP($L208,Info!$B$4:$L$266,4,FALSE)))</f>
        <v/>
      </c>
      <c r="R208" s="1"/>
      <c r="S208" s="6" t="str">
        <f t="shared" si="12"/>
        <v/>
      </c>
      <c r="T208" s="6" t="str">
        <f>IF($L208="None","",IF(ISERROR(VLOOKUP($L208,Info!$B$4:$B$266,1,FALSE)),"",VLOOKUP($L208,Info!$B$4:$L$266,11,FALSE)))</f>
        <v/>
      </c>
      <c r="U208" s="1"/>
      <c r="V208" s="1"/>
      <c r="W208" s="1"/>
      <c r="X208" s="1" t="str">
        <f>IF($L208="None","",IF(ISERROR(VLOOKUP($L208,Info!$B$4:$B$266,1,FALSE)),"",IF(OR(W208="Metallic Liquid Tight",W208="Non-Metallic Liquid Tight",W208="LSZH",W208="Greenfield"),VLOOKUP($L208,Info!$B$4:$L$266,7,FALSE),"N/A")))</f>
        <v/>
      </c>
      <c r="Y208" s="1"/>
      <c r="Z208" s="96" t="str">
        <f>IF($L208="None","",IF(ISERROR(VLOOKUP($L208,Info!$B$4:$B$266,1,FALSE)),"",VLOOKUP($L208,Info!$B$4:$L$266,9,FALSE)))</f>
        <v/>
      </c>
      <c r="AA208" s="96" t="str">
        <f>IF($L208="None","",IF(ISERROR(VLOOKUP($L208,Info!$B$4:$B$266,1,FALSE)),"",VLOOKUP($L208,Info!$B$4:$L$266,8,FALSE)))</f>
        <v/>
      </c>
      <c r="AB208" s="96" t="str">
        <f>IF($L208="None","",IF(ISERROR(VLOOKUP($L208,Info!$B$4:$B$266,1,FALSE)),"",VLOOKUP($L208,Info!$B$4:$L$266,10,FALSE)))</f>
        <v/>
      </c>
      <c r="AC208" s="1" t="str">
        <f>IF(W208="SO Cable","Black,White",IF(O208="","",IF(P208="","",IF($J$12&lt;&gt;"ABC",IF(P208&lt;="250",VLOOKUP(O208,Info!$AZ$4:$BB$22,3,FALSE),VLOOKUP(O208,Info!$AZ$23:$BB$39,3,FALSE)),IF(P208&lt;="250",VLOOKUP(O208,Info!$AO$4:$AQ$22,3,FALSE),VLOOKUP(O208,Info!$AO$23:$AP$39,3,FALSE))))))</f>
        <v/>
      </c>
      <c r="AD208" s="1"/>
      <c r="AE208" s="1" t="str">
        <f>IF($L208="None","",IF(ISERROR(VLOOKUP($L208,Info!$B$4:$B$266,1,FALSE)),"",VLOOKUP($L208,Info!$B$4:$L$266,4,FALSE)))</f>
        <v/>
      </c>
      <c r="AF208" s="1" t="str">
        <f>IF($L208="None","",IF(ISERROR(VLOOKUP($L208,Info!$B$4:$B$266,1,FALSE)),"",VLOOKUP($L208,Info!$B$4:$L$266,6,FALSE)))</f>
        <v/>
      </c>
      <c r="AG208" s="1"/>
      <c r="AH208" s="33" t="str" cm="1">
        <f t="array" ref="AH208">IF(AND(L208&lt;&gt;"",O208&lt;&gt;"",R208:S208&lt;&gt;"",W208:X208&lt;&gt;"",Z208:AA208&lt;&gt;"",AC208&lt;&gt;""),"Good","Bad")</f>
        <v>Bad</v>
      </c>
      <c r="AL208" t="str" cm="1">
        <f t="array" ref="AL208">IF(R208&gt;0,_xlfn.IFS(COUNTIF($L$20:L208,"&lt;&gt;")&lt;101,1,COUNTIF($L$20:L208,"&lt;&gt;")&lt;201,2,COUNTIF($L$20:L208,"&lt;&gt;")&lt;301,3,COUNTIF($L$20:L208,"&lt;&gt;")&lt;401,4,COUNTIF($L$20:L208,"&lt;&gt;")&lt;501,5,COUNTIF($L$20:L208,"&lt;&gt;")&lt;601,6,COUNTIF($L$20:L208,"&lt;&gt;")&lt;701,7,COUNTIF($L$20:L208,"&lt;&gt;")&lt;801,8,COUNTIF($L$20:L208,"&lt;&gt;")&lt;901,9,COUNTIF($L$20:L208,"&lt;&gt;")&lt;1001,10,COUNTIF($L$20:L208,"&lt;&gt;")&lt;1101,11,COUNTIF($L$20:L208,"&lt;&gt;")&lt;1201,12,COUNTIF($L$20:L208,"&lt;&gt;")&lt;1301,13,COUNTIF($L$20:L208,"&lt;&gt;")&lt;1401,14,COUNTIF($L$20:L208,"&lt;&gt;")&lt;1501,15,COUNTIF($L$20:L208,"&lt;&gt;")&lt;1601,16,COUNTIF($L$20:L208,"&lt;&gt;")&lt;1701,17,COUNTIF($L$20:L208,"&lt;&gt;")&lt;1801,18,COUNTIF($L$20:L208,"&lt;&gt;")&lt;1901,19,COUNTIF($L$20:L208,"&lt;&gt;")&lt;2001,20,COUNTIF($L$20:L208,"&lt;&gt;")&lt;2101,21,COUNTIF($L$20:L208,"&lt;&gt;")&lt;2201,22,COUNTIF($L$20:L208,"&lt;&gt;")&lt;2301,23,COUNTIF($L$20:L208,"&lt;&gt;")&lt;2401,24,COUNTIF($L$20:L208,"&lt;&gt;")&lt;2501,25,COUNTIF($L$20:L208,"&lt;&gt;")&lt;2601,26,COUNTIF($L$20:L208,"&lt;&gt;")&lt;2701,27,COUNTIF($L$20:L208,"&lt;&gt;")&lt;2801,28,COUNTIF($L$20:L208,"&lt;&gt;")&lt;2901,29,COUNTIF($L$20:L208,"&lt;&gt;")&lt;3001,30),"")</f>
        <v/>
      </c>
      <c r="AM208" t="str">
        <f t="shared" si="10"/>
        <v/>
      </c>
      <c r="AN208" t="str">
        <f t="shared" si="14"/>
        <v/>
      </c>
      <c r="AP208" t="str">
        <f t="shared" si="13"/>
        <v/>
      </c>
      <c r="AQ208" t="str">
        <f>IF(AO208="","",COUNTIFS(AM208:$AM$3019,AO208))</f>
        <v/>
      </c>
    </row>
    <row r="209" spans="1:43" x14ac:dyDescent="0.25">
      <c r="A209" s="6" t="str">
        <f>IF(COUNT($A$20:A208)&lt;&gt;$B$4,IF(A208="","",A208+1),"")</f>
        <v/>
      </c>
      <c r="B209" s="3"/>
      <c r="C209" s="3"/>
      <c r="D209" s="122"/>
      <c r="E209" s="3"/>
      <c r="F209" s="3"/>
      <c r="G209" s="3"/>
      <c r="H209" s="3"/>
      <c r="I209" s="120"/>
      <c r="J209" s="3"/>
      <c r="K209" s="119" t="str" cm="1">
        <f t="array" ref="K209">IF(OR($J$14 = "A",$J$14 = "B",$J$14 = "C"),IF(I209="","",IF(LEN(I209)&gt;2,_xlfn.IFS(ISNUMBER(SEARCH("_",I209)),I209,ISNUMBER(SEARCH(", ",I209)),SUBSTITUTE(I209,", ","_"),ISNUMBER(SEARCH("/ ",I209)),SUBSTITUTE(I209,"/ ","_"),ISNUMBER(SEARCH(",",I209)),SUBSTITUTE(I209,",","_"),ISNUMBER(SEARCH("/",I209)),SUBSTITUTE(I209,"/","_"),ISNUMBER(SEARCH("",I209)),I209),I209)),IF(OR($J$14 = "J",$J$14 = "K"),"",IF(D209="","",IF(LEN(D209)&gt;2,_xlfn.IFS(ISNUMBER(SEARCH("_",D209)),D209,ISNUMBER(SEARCH(", ",D209)),SUBSTITUTE(D209,", ","_"),ISNUMBER(SEARCH("/ ",D209)),SUBSTITUTE(D209,"/ ","_"),ISNUMBER(SEARCH(",",D209)),SUBSTITUTE(D209,",","_"),ISNUMBER(SEARCH("/",D209)),SUBSTITUTE(D209,"/","_"),ISNUMBER(SEARCH("",D209)),D209),D209))))</f>
        <v/>
      </c>
      <c r="L209" s="1"/>
      <c r="M209" s="1" t="str">
        <f t="shared" si="11"/>
        <v/>
      </c>
      <c r="N209" s="94" t="str">
        <f>IF($L209="None","",IF(ISERROR(VLOOKUP($L209,Info!$B$4:$B$266,1,FALSE)),"",VLOOKUP($L209,Info!$B$4:$L$266,5,FALSE)))</f>
        <v/>
      </c>
      <c r="O209" s="94" t="str">
        <f>IF(K209="","",IF(AND($J$12&lt;&gt;"ABC",N209="3"),"BAC",IF(N209="3","ABC",IF($J$12&lt;&gt;"ABC",IF($J$10="Standard",VLOOKUP(K209,Info!$BE$4:$BF$481,2,FALSE),VLOOKUP(K209,Info!$BI$4:$BJ$482,2,FALSE)),IF($J$10="Standard",VLOOKUP(K209,Info!$AG$4:$AH$2994,2,FALSE),VLOOKUP(K209,Info!$AK$4:$AL$2997,2,FALSE))))))</f>
        <v/>
      </c>
      <c r="P209" s="94" t="str">
        <f>IF($L209="None","",IF(ISERROR(VLOOKUP($L209,Info!$B$4:$B$266,1,FALSE)),"",VLOOKUP($L209,Info!$B$4:$L$266,3,FALSE)))</f>
        <v/>
      </c>
      <c r="Q209" s="96" t="str">
        <f>IF($L209="None","",IF(ISERROR(VLOOKUP($L209,Info!$B$4:$B$266,1,FALSE)),"",VLOOKUP($L209,Info!$B$4:$L$266,4,FALSE)))</f>
        <v/>
      </c>
      <c r="R209" s="1"/>
      <c r="S209" s="6" t="str">
        <f t="shared" si="12"/>
        <v/>
      </c>
      <c r="T209" s="6" t="str">
        <f>IF($L209="None","",IF(ISERROR(VLOOKUP($L209,Info!$B$4:$B$266,1,FALSE)),"",VLOOKUP($L209,Info!$B$4:$L$266,11,FALSE)))</f>
        <v/>
      </c>
      <c r="U209" s="1"/>
      <c r="V209" s="1"/>
      <c r="W209" s="1"/>
      <c r="X209" s="1" t="str">
        <f>IF($L209="None","",IF(ISERROR(VLOOKUP($L209,Info!$B$4:$B$266,1,FALSE)),"",IF(OR(W209="Metallic Liquid Tight",W209="Non-Metallic Liquid Tight",W209="LSZH",W209="Greenfield"),VLOOKUP($L209,Info!$B$4:$L$266,7,FALSE),"N/A")))</f>
        <v/>
      </c>
      <c r="Y209" s="1"/>
      <c r="Z209" s="96" t="str">
        <f>IF($L209="None","",IF(ISERROR(VLOOKUP($L209,Info!$B$4:$B$266,1,FALSE)),"",VLOOKUP($L209,Info!$B$4:$L$266,9,FALSE)))</f>
        <v/>
      </c>
      <c r="AA209" s="96" t="str">
        <f>IF($L209="None","",IF(ISERROR(VLOOKUP($L209,Info!$B$4:$B$266,1,FALSE)),"",VLOOKUP($L209,Info!$B$4:$L$266,8,FALSE)))</f>
        <v/>
      </c>
      <c r="AB209" s="96" t="str">
        <f>IF($L209="None","",IF(ISERROR(VLOOKUP($L209,Info!$B$4:$B$266,1,FALSE)),"",VLOOKUP($L209,Info!$B$4:$L$266,10,FALSE)))</f>
        <v/>
      </c>
      <c r="AC209" s="1" t="str">
        <f>IF(W209="SO Cable","Black,White",IF(O209="","",IF(P209="","",IF($J$12&lt;&gt;"ABC",IF(P209&lt;="250",VLOOKUP(O209,Info!$AZ$4:$BB$22,3,FALSE),VLOOKUP(O209,Info!$AZ$23:$BB$39,3,FALSE)),IF(P209&lt;="250",VLOOKUP(O209,Info!$AO$4:$AQ$22,3,FALSE),VLOOKUP(O209,Info!$AO$23:$AP$39,3,FALSE))))))</f>
        <v/>
      </c>
      <c r="AD209" s="1"/>
      <c r="AE209" s="1" t="str">
        <f>IF($L209="None","",IF(ISERROR(VLOOKUP($L209,Info!$B$4:$B$266,1,FALSE)),"",VLOOKUP($L209,Info!$B$4:$L$266,4,FALSE)))</f>
        <v/>
      </c>
      <c r="AF209" s="1" t="str">
        <f>IF($L209="None","",IF(ISERROR(VLOOKUP($L209,Info!$B$4:$B$266,1,FALSE)),"",VLOOKUP($L209,Info!$B$4:$L$266,6,FALSE)))</f>
        <v/>
      </c>
      <c r="AG209" s="1"/>
      <c r="AH209" s="33" t="str" cm="1">
        <f t="array" ref="AH209">IF(AND(L209&lt;&gt;"",O209&lt;&gt;"",R209:S209&lt;&gt;"",W209:X209&lt;&gt;"",Z209:AA209&lt;&gt;"",AC209&lt;&gt;""),"Good","Bad")</f>
        <v>Bad</v>
      </c>
      <c r="AL209" t="str" cm="1">
        <f t="array" ref="AL209">IF(R209&gt;0,_xlfn.IFS(COUNTIF($L$20:L209,"&lt;&gt;")&lt;101,1,COUNTIF($L$20:L209,"&lt;&gt;")&lt;201,2,COUNTIF($L$20:L209,"&lt;&gt;")&lt;301,3,COUNTIF($L$20:L209,"&lt;&gt;")&lt;401,4,COUNTIF($L$20:L209,"&lt;&gt;")&lt;501,5,COUNTIF($L$20:L209,"&lt;&gt;")&lt;601,6,COUNTIF($L$20:L209,"&lt;&gt;")&lt;701,7,COUNTIF($L$20:L209,"&lt;&gt;")&lt;801,8,COUNTIF($L$20:L209,"&lt;&gt;")&lt;901,9,COUNTIF($L$20:L209,"&lt;&gt;")&lt;1001,10,COUNTIF($L$20:L209,"&lt;&gt;")&lt;1101,11,COUNTIF($L$20:L209,"&lt;&gt;")&lt;1201,12,COUNTIF($L$20:L209,"&lt;&gt;")&lt;1301,13,COUNTIF($L$20:L209,"&lt;&gt;")&lt;1401,14,COUNTIF($L$20:L209,"&lt;&gt;")&lt;1501,15,COUNTIF($L$20:L209,"&lt;&gt;")&lt;1601,16,COUNTIF($L$20:L209,"&lt;&gt;")&lt;1701,17,COUNTIF($L$20:L209,"&lt;&gt;")&lt;1801,18,COUNTIF($L$20:L209,"&lt;&gt;")&lt;1901,19,COUNTIF($L$20:L209,"&lt;&gt;")&lt;2001,20,COUNTIF($L$20:L209,"&lt;&gt;")&lt;2101,21,COUNTIF($L$20:L209,"&lt;&gt;")&lt;2201,22,COUNTIF($L$20:L209,"&lt;&gt;")&lt;2301,23,COUNTIF($L$20:L209,"&lt;&gt;")&lt;2401,24,COUNTIF($L$20:L209,"&lt;&gt;")&lt;2501,25,COUNTIF($L$20:L209,"&lt;&gt;")&lt;2601,26,COUNTIF($L$20:L209,"&lt;&gt;")&lt;2701,27,COUNTIF($L$20:L209,"&lt;&gt;")&lt;2801,28,COUNTIF($L$20:L209,"&lt;&gt;")&lt;2901,29,COUNTIF($L$20:L209,"&lt;&gt;")&lt;3001,30),"")</f>
        <v/>
      </c>
      <c r="AM209" t="str">
        <f t="shared" si="10"/>
        <v/>
      </c>
      <c r="AN209" t="str">
        <f t="shared" si="14"/>
        <v/>
      </c>
      <c r="AP209" t="str">
        <f t="shared" si="13"/>
        <v/>
      </c>
      <c r="AQ209" t="str">
        <f>IF(AO209="","",COUNTIFS(AM209:$AM$3019,AO209))</f>
        <v/>
      </c>
    </row>
    <row r="210" spans="1:43" x14ac:dyDescent="0.25">
      <c r="A210" s="6" t="str">
        <f>IF(COUNT($A$20:A209)&lt;&gt;$B$4,IF(A209="","",A209+1),"")</f>
        <v/>
      </c>
      <c r="B210" s="3"/>
      <c r="C210" s="3"/>
      <c r="D210" s="122"/>
      <c r="E210" s="3"/>
      <c r="F210" s="3"/>
      <c r="G210" s="3"/>
      <c r="H210" s="3"/>
      <c r="I210" s="120"/>
      <c r="J210" s="3"/>
      <c r="K210" s="119" t="str" cm="1">
        <f t="array" ref="K210">IF(OR($J$14 = "A",$J$14 = "B",$J$14 = "C"),IF(I210="","",IF(LEN(I210)&gt;2,_xlfn.IFS(ISNUMBER(SEARCH("_",I210)),I210,ISNUMBER(SEARCH(", ",I210)),SUBSTITUTE(I210,", ","_"),ISNUMBER(SEARCH("/ ",I210)),SUBSTITUTE(I210,"/ ","_"),ISNUMBER(SEARCH(",",I210)),SUBSTITUTE(I210,",","_"),ISNUMBER(SEARCH("/",I210)),SUBSTITUTE(I210,"/","_"),ISNUMBER(SEARCH("",I210)),I210),I210)),IF(OR($J$14 = "J",$J$14 = "K"),"",IF(D210="","",IF(LEN(D210)&gt;2,_xlfn.IFS(ISNUMBER(SEARCH("_",D210)),D210,ISNUMBER(SEARCH(", ",D210)),SUBSTITUTE(D210,", ","_"),ISNUMBER(SEARCH("/ ",D210)),SUBSTITUTE(D210,"/ ","_"),ISNUMBER(SEARCH(",",D210)),SUBSTITUTE(D210,",","_"),ISNUMBER(SEARCH("/",D210)),SUBSTITUTE(D210,"/","_"),ISNUMBER(SEARCH("",D210)),D210),D210))))</f>
        <v/>
      </c>
      <c r="L210" s="1"/>
      <c r="M210" s="1" t="str">
        <f t="shared" si="11"/>
        <v/>
      </c>
      <c r="N210" s="94" t="str">
        <f>IF($L210="None","",IF(ISERROR(VLOOKUP($L210,Info!$B$4:$B$266,1,FALSE)),"",VLOOKUP($L210,Info!$B$4:$L$266,5,FALSE)))</f>
        <v/>
      </c>
      <c r="O210" s="94" t="str">
        <f>IF(K210="","",IF(AND($J$12&lt;&gt;"ABC",N210="3"),"BAC",IF(N210="3","ABC",IF($J$12&lt;&gt;"ABC",IF($J$10="Standard",VLOOKUP(K210,Info!$BE$4:$BF$481,2,FALSE),VLOOKUP(K210,Info!$BI$4:$BJ$482,2,FALSE)),IF($J$10="Standard",VLOOKUP(K210,Info!$AG$4:$AH$2994,2,FALSE),VLOOKUP(K210,Info!$AK$4:$AL$2997,2,FALSE))))))</f>
        <v/>
      </c>
      <c r="P210" s="94" t="str">
        <f>IF($L210="None","",IF(ISERROR(VLOOKUP($L210,Info!$B$4:$B$266,1,FALSE)),"",VLOOKUP($L210,Info!$B$4:$L$266,3,FALSE)))</f>
        <v/>
      </c>
      <c r="Q210" s="96" t="str">
        <f>IF($L210="None","",IF(ISERROR(VLOOKUP($L210,Info!$B$4:$B$266,1,FALSE)),"",VLOOKUP($L210,Info!$B$4:$L$266,4,FALSE)))</f>
        <v/>
      </c>
      <c r="R210" s="1"/>
      <c r="S210" s="6" t="str">
        <f t="shared" si="12"/>
        <v/>
      </c>
      <c r="T210" s="6" t="str">
        <f>IF($L210="None","",IF(ISERROR(VLOOKUP($L210,Info!$B$4:$B$266,1,FALSE)),"",VLOOKUP($L210,Info!$B$4:$L$266,11,FALSE)))</f>
        <v/>
      </c>
      <c r="U210" s="1"/>
      <c r="V210" s="1"/>
      <c r="W210" s="1"/>
      <c r="X210" s="1" t="str">
        <f>IF($L210="None","",IF(ISERROR(VLOOKUP($L210,Info!$B$4:$B$266,1,FALSE)),"",IF(OR(W210="Metallic Liquid Tight",W210="Non-Metallic Liquid Tight",W210="LSZH",W210="Greenfield"),VLOOKUP($L210,Info!$B$4:$L$266,7,FALSE),"N/A")))</f>
        <v/>
      </c>
      <c r="Y210" s="1"/>
      <c r="Z210" s="96" t="str">
        <f>IF($L210="None","",IF(ISERROR(VLOOKUP($L210,Info!$B$4:$B$266,1,FALSE)),"",VLOOKUP($L210,Info!$B$4:$L$266,9,FALSE)))</f>
        <v/>
      </c>
      <c r="AA210" s="96" t="str">
        <f>IF($L210="None","",IF(ISERROR(VLOOKUP($L210,Info!$B$4:$B$266,1,FALSE)),"",VLOOKUP($L210,Info!$B$4:$L$266,8,FALSE)))</f>
        <v/>
      </c>
      <c r="AB210" s="96" t="str">
        <f>IF($L210="None","",IF(ISERROR(VLOOKUP($L210,Info!$B$4:$B$266,1,FALSE)),"",VLOOKUP($L210,Info!$B$4:$L$266,10,FALSE)))</f>
        <v/>
      </c>
      <c r="AC210" s="1" t="str">
        <f>IF(W210="SO Cable","Black,White",IF(O210="","",IF(P210="","",IF($J$12&lt;&gt;"ABC",IF(P210&lt;="250",VLOOKUP(O210,Info!$AZ$4:$BB$22,3,FALSE),VLOOKUP(O210,Info!$AZ$23:$BB$39,3,FALSE)),IF(P210&lt;="250",VLOOKUP(O210,Info!$AO$4:$AQ$22,3,FALSE),VLOOKUP(O210,Info!$AO$23:$AP$39,3,FALSE))))))</f>
        <v/>
      </c>
      <c r="AD210" s="1"/>
      <c r="AE210" s="1" t="str">
        <f>IF($L210="None","",IF(ISERROR(VLOOKUP($L210,Info!$B$4:$B$266,1,FALSE)),"",VLOOKUP($L210,Info!$B$4:$L$266,4,FALSE)))</f>
        <v/>
      </c>
      <c r="AF210" s="1" t="str">
        <f>IF($L210="None","",IF(ISERROR(VLOOKUP($L210,Info!$B$4:$B$266,1,FALSE)),"",VLOOKUP($L210,Info!$B$4:$L$266,6,FALSE)))</f>
        <v/>
      </c>
      <c r="AG210" s="1"/>
      <c r="AH210" s="33" t="str" cm="1">
        <f t="array" ref="AH210">IF(AND(L210&lt;&gt;"",O210&lt;&gt;"",R210:S210&lt;&gt;"",W210:X210&lt;&gt;"",Z210:AA210&lt;&gt;"",AC210&lt;&gt;""),"Good","Bad")</f>
        <v>Bad</v>
      </c>
      <c r="AL210" t="str" cm="1">
        <f t="array" ref="AL210">IF(R210&gt;0,_xlfn.IFS(COUNTIF($L$20:L210,"&lt;&gt;")&lt;101,1,COUNTIF($L$20:L210,"&lt;&gt;")&lt;201,2,COUNTIF($L$20:L210,"&lt;&gt;")&lt;301,3,COUNTIF($L$20:L210,"&lt;&gt;")&lt;401,4,COUNTIF($L$20:L210,"&lt;&gt;")&lt;501,5,COUNTIF($L$20:L210,"&lt;&gt;")&lt;601,6,COUNTIF($L$20:L210,"&lt;&gt;")&lt;701,7,COUNTIF($L$20:L210,"&lt;&gt;")&lt;801,8,COUNTIF($L$20:L210,"&lt;&gt;")&lt;901,9,COUNTIF($L$20:L210,"&lt;&gt;")&lt;1001,10,COUNTIF($L$20:L210,"&lt;&gt;")&lt;1101,11,COUNTIF($L$20:L210,"&lt;&gt;")&lt;1201,12,COUNTIF($L$20:L210,"&lt;&gt;")&lt;1301,13,COUNTIF($L$20:L210,"&lt;&gt;")&lt;1401,14,COUNTIF($L$20:L210,"&lt;&gt;")&lt;1501,15,COUNTIF($L$20:L210,"&lt;&gt;")&lt;1601,16,COUNTIF($L$20:L210,"&lt;&gt;")&lt;1701,17,COUNTIF($L$20:L210,"&lt;&gt;")&lt;1801,18,COUNTIF($L$20:L210,"&lt;&gt;")&lt;1901,19,COUNTIF($L$20:L210,"&lt;&gt;")&lt;2001,20,COUNTIF($L$20:L210,"&lt;&gt;")&lt;2101,21,COUNTIF($L$20:L210,"&lt;&gt;")&lt;2201,22,COUNTIF($L$20:L210,"&lt;&gt;")&lt;2301,23,COUNTIF($L$20:L210,"&lt;&gt;")&lt;2401,24,COUNTIF($L$20:L210,"&lt;&gt;")&lt;2501,25,COUNTIF($L$20:L210,"&lt;&gt;")&lt;2601,26,COUNTIF($L$20:L210,"&lt;&gt;")&lt;2701,27,COUNTIF($L$20:L210,"&lt;&gt;")&lt;2801,28,COUNTIF($L$20:L210,"&lt;&gt;")&lt;2901,29,COUNTIF($L$20:L210,"&lt;&gt;")&lt;3001,30),"")</f>
        <v/>
      </c>
      <c r="AM210" t="str">
        <f t="shared" si="10"/>
        <v/>
      </c>
      <c r="AN210" t="str">
        <f t="shared" si="14"/>
        <v/>
      </c>
      <c r="AP210" t="str">
        <f t="shared" si="13"/>
        <v/>
      </c>
      <c r="AQ210" t="str">
        <f>IF(AO210="","",COUNTIFS(AM210:$AM$3019,AO210))</f>
        <v/>
      </c>
    </row>
    <row r="211" spans="1:43" x14ac:dyDescent="0.25">
      <c r="A211" s="6" t="str">
        <f>IF(COUNT($A$20:A210)&lt;&gt;$B$4,IF(A210="","",A210+1),"")</f>
        <v/>
      </c>
      <c r="B211" s="3"/>
      <c r="C211" s="3"/>
      <c r="D211" s="122"/>
      <c r="E211" s="3"/>
      <c r="F211" s="3"/>
      <c r="G211" s="3"/>
      <c r="H211" s="3"/>
      <c r="I211" s="120"/>
      <c r="J211" s="3"/>
      <c r="K211" s="119" t="str" cm="1">
        <f t="array" ref="K211">IF(OR($J$14 = "A",$J$14 = "B",$J$14 = "C"),IF(I211="","",IF(LEN(I211)&gt;2,_xlfn.IFS(ISNUMBER(SEARCH("_",I211)),I211,ISNUMBER(SEARCH(", ",I211)),SUBSTITUTE(I211,", ","_"),ISNUMBER(SEARCH("/ ",I211)),SUBSTITUTE(I211,"/ ","_"),ISNUMBER(SEARCH(",",I211)),SUBSTITUTE(I211,",","_"),ISNUMBER(SEARCH("/",I211)),SUBSTITUTE(I211,"/","_"),ISNUMBER(SEARCH("",I211)),I211),I211)),IF(OR($J$14 = "J",$J$14 = "K"),"",IF(D211="","",IF(LEN(D211)&gt;2,_xlfn.IFS(ISNUMBER(SEARCH("_",D211)),D211,ISNUMBER(SEARCH(", ",D211)),SUBSTITUTE(D211,", ","_"),ISNUMBER(SEARCH("/ ",D211)),SUBSTITUTE(D211,"/ ","_"),ISNUMBER(SEARCH(",",D211)),SUBSTITUTE(D211,",","_"),ISNUMBER(SEARCH("/",D211)),SUBSTITUTE(D211,"/","_"),ISNUMBER(SEARCH("",D211)),D211),D211))))</f>
        <v/>
      </c>
      <c r="L211" s="1"/>
      <c r="M211" s="1" t="str">
        <f t="shared" si="11"/>
        <v/>
      </c>
      <c r="N211" s="94" t="str">
        <f>IF($L211="None","",IF(ISERROR(VLOOKUP($L211,Info!$B$4:$B$266,1,FALSE)),"",VLOOKUP($L211,Info!$B$4:$L$266,5,FALSE)))</f>
        <v/>
      </c>
      <c r="O211" s="94" t="str">
        <f>IF(K211="","",IF(AND($J$12&lt;&gt;"ABC",N211="3"),"BAC",IF(N211="3","ABC",IF($J$12&lt;&gt;"ABC",IF($J$10="Standard",VLOOKUP(K211,Info!$BE$4:$BF$481,2,FALSE),VLOOKUP(K211,Info!$BI$4:$BJ$482,2,FALSE)),IF($J$10="Standard",VLOOKUP(K211,Info!$AG$4:$AH$2994,2,FALSE),VLOOKUP(K211,Info!$AK$4:$AL$2997,2,FALSE))))))</f>
        <v/>
      </c>
      <c r="P211" s="94" t="str">
        <f>IF($L211="None","",IF(ISERROR(VLOOKUP($L211,Info!$B$4:$B$266,1,FALSE)),"",VLOOKUP($L211,Info!$B$4:$L$266,3,FALSE)))</f>
        <v/>
      </c>
      <c r="Q211" s="96" t="str">
        <f>IF($L211="None","",IF(ISERROR(VLOOKUP($L211,Info!$B$4:$B$266,1,FALSE)),"",VLOOKUP($L211,Info!$B$4:$L$266,4,FALSE)))</f>
        <v/>
      </c>
      <c r="R211" s="1"/>
      <c r="S211" s="6" t="str">
        <f t="shared" si="12"/>
        <v/>
      </c>
      <c r="T211" s="6" t="str">
        <f>IF($L211="None","",IF(ISERROR(VLOOKUP($L211,Info!$B$4:$B$266,1,FALSE)),"",VLOOKUP($L211,Info!$B$4:$L$266,11,FALSE)))</f>
        <v/>
      </c>
      <c r="U211" s="1"/>
      <c r="V211" s="1"/>
      <c r="W211" s="1"/>
      <c r="X211" s="1" t="str">
        <f>IF($L211="None","",IF(ISERROR(VLOOKUP($L211,Info!$B$4:$B$266,1,FALSE)),"",IF(OR(W211="Metallic Liquid Tight",W211="Non-Metallic Liquid Tight",W211="LSZH",W211="Greenfield"),VLOOKUP($L211,Info!$B$4:$L$266,7,FALSE),"N/A")))</f>
        <v/>
      </c>
      <c r="Y211" s="1"/>
      <c r="Z211" s="96" t="str">
        <f>IF($L211="None","",IF(ISERROR(VLOOKUP($L211,Info!$B$4:$B$266,1,FALSE)),"",VLOOKUP($L211,Info!$B$4:$L$266,9,FALSE)))</f>
        <v/>
      </c>
      <c r="AA211" s="96" t="str">
        <f>IF($L211="None","",IF(ISERROR(VLOOKUP($L211,Info!$B$4:$B$266,1,FALSE)),"",VLOOKUP($L211,Info!$B$4:$L$266,8,FALSE)))</f>
        <v/>
      </c>
      <c r="AB211" s="96" t="str">
        <f>IF($L211="None","",IF(ISERROR(VLOOKUP($L211,Info!$B$4:$B$266,1,FALSE)),"",VLOOKUP($L211,Info!$B$4:$L$266,10,FALSE)))</f>
        <v/>
      </c>
      <c r="AC211" s="1" t="str">
        <f>IF(W211="SO Cable","Black,White",IF(O211="","",IF(P211="","",IF($J$12&lt;&gt;"ABC",IF(P211&lt;="250",VLOOKUP(O211,Info!$AZ$4:$BB$22,3,FALSE),VLOOKUP(O211,Info!$AZ$23:$BB$39,3,FALSE)),IF(P211&lt;="250",VLOOKUP(O211,Info!$AO$4:$AQ$22,3,FALSE),VLOOKUP(O211,Info!$AO$23:$AP$39,3,FALSE))))))</f>
        <v/>
      </c>
      <c r="AD211" s="1"/>
      <c r="AE211" s="1" t="str">
        <f>IF($L211="None","",IF(ISERROR(VLOOKUP($L211,Info!$B$4:$B$266,1,FALSE)),"",VLOOKUP($L211,Info!$B$4:$L$266,4,FALSE)))</f>
        <v/>
      </c>
      <c r="AF211" s="1" t="str">
        <f>IF($L211="None","",IF(ISERROR(VLOOKUP($L211,Info!$B$4:$B$266,1,FALSE)),"",VLOOKUP($L211,Info!$B$4:$L$266,6,FALSE)))</f>
        <v/>
      </c>
      <c r="AG211" s="1"/>
      <c r="AH211" s="33" t="str" cm="1">
        <f t="array" ref="AH211">IF(AND(L211&lt;&gt;"",O211&lt;&gt;"",R211:S211&lt;&gt;"",W211:X211&lt;&gt;"",Z211:AA211&lt;&gt;"",AC211&lt;&gt;""),"Good","Bad")</f>
        <v>Bad</v>
      </c>
      <c r="AL211" t="str" cm="1">
        <f t="array" ref="AL211">IF(R211&gt;0,_xlfn.IFS(COUNTIF($L$20:L211,"&lt;&gt;")&lt;101,1,COUNTIF($L$20:L211,"&lt;&gt;")&lt;201,2,COUNTIF($L$20:L211,"&lt;&gt;")&lt;301,3,COUNTIF($L$20:L211,"&lt;&gt;")&lt;401,4,COUNTIF($L$20:L211,"&lt;&gt;")&lt;501,5,COUNTIF($L$20:L211,"&lt;&gt;")&lt;601,6,COUNTIF($L$20:L211,"&lt;&gt;")&lt;701,7,COUNTIF($L$20:L211,"&lt;&gt;")&lt;801,8,COUNTIF($L$20:L211,"&lt;&gt;")&lt;901,9,COUNTIF($L$20:L211,"&lt;&gt;")&lt;1001,10,COUNTIF($L$20:L211,"&lt;&gt;")&lt;1101,11,COUNTIF($L$20:L211,"&lt;&gt;")&lt;1201,12,COUNTIF($L$20:L211,"&lt;&gt;")&lt;1301,13,COUNTIF($L$20:L211,"&lt;&gt;")&lt;1401,14,COUNTIF($L$20:L211,"&lt;&gt;")&lt;1501,15,COUNTIF($L$20:L211,"&lt;&gt;")&lt;1601,16,COUNTIF($L$20:L211,"&lt;&gt;")&lt;1701,17,COUNTIF($L$20:L211,"&lt;&gt;")&lt;1801,18,COUNTIF($L$20:L211,"&lt;&gt;")&lt;1901,19,COUNTIF($L$20:L211,"&lt;&gt;")&lt;2001,20,COUNTIF($L$20:L211,"&lt;&gt;")&lt;2101,21,COUNTIF($L$20:L211,"&lt;&gt;")&lt;2201,22,COUNTIF($L$20:L211,"&lt;&gt;")&lt;2301,23,COUNTIF($L$20:L211,"&lt;&gt;")&lt;2401,24,COUNTIF($L$20:L211,"&lt;&gt;")&lt;2501,25,COUNTIF($L$20:L211,"&lt;&gt;")&lt;2601,26,COUNTIF($L$20:L211,"&lt;&gt;")&lt;2701,27,COUNTIF($L$20:L211,"&lt;&gt;")&lt;2801,28,COUNTIF($L$20:L211,"&lt;&gt;")&lt;2901,29,COUNTIF($L$20:L211,"&lt;&gt;")&lt;3001,30),"")</f>
        <v/>
      </c>
      <c r="AM211" t="str">
        <f t="shared" si="10"/>
        <v/>
      </c>
      <c r="AN211" t="str">
        <f t="shared" si="14"/>
        <v/>
      </c>
      <c r="AP211" t="str">
        <f t="shared" si="13"/>
        <v/>
      </c>
      <c r="AQ211" t="str">
        <f>IF(AO211="","",COUNTIFS(AM211:$AM$3019,AO211))</f>
        <v/>
      </c>
    </row>
    <row r="212" spans="1:43" x14ac:dyDescent="0.25">
      <c r="A212" s="6" t="str">
        <f>IF(COUNT($A$20:A211)&lt;&gt;$B$4,IF(A211="","",A211+1),"")</f>
        <v/>
      </c>
      <c r="B212" s="3"/>
      <c r="C212" s="3"/>
      <c r="D212" s="122"/>
      <c r="E212" s="3"/>
      <c r="F212" s="3"/>
      <c r="G212" s="3"/>
      <c r="H212" s="3"/>
      <c r="I212" s="120"/>
      <c r="J212" s="3"/>
      <c r="K212" s="119" t="str" cm="1">
        <f t="array" ref="K212">IF(OR($J$14 = "A",$J$14 = "B",$J$14 = "C"),IF(I212="","",IF(LEN(I212)&gt;2,_xlfn.IFS(ISNUMBER(SEARCH("_",I212)),I212,ISNUMBER(SEARCH(", ",I212)),SUBSTITUTE(I212,", ","_"),ISNUMBER(SEARCH("/ ",I212)),SUBSTITUTE(I212,"/ ","_"),ISNUMBER(SEARCH(",",I212)),SUBSTITUTE(I212,",","_"),ISNUMBER(SEARCH("/",I212)),SUBSTITUTE(I212,"/","_"),ISNUMBER(SEARCH("",I212)),I212),I212)),IF(OR($J$14 = "J",$J$14 = "K"),"",IF(D212="","",IF(LEN(D212)&gt;2,_xlfn.IFS(ISNUMBER(SEARCH("_",D212)),D212,ISNUMBER(SEARCH(", ",D212)),SUBSTITUTE(D212,", ","_"),ISNUMBER(SEARCH("/ ",D212)),SUBSTITUTE(D212,"/ ","_"),ISNUMBER(SEARCH(",",D212)),SUBSTITUTE(D212,",","_"),ISNUMBER(SEARCH("/",D212)),SUBSTITUTE(D212,"/","_"),ISNUMBER(SEARCH("",D212)),D212),D212))))</f>
        <v/>
      </c>
      <c r="L212" s="1"/>
      <c r="M212" s="1" t="str">
        <f t="shared" si="11"/>
        <v/>
      </c>
      <c r="N212" s="94" t="str">
        <f>IF($L212="None","",IF(ISERROR(VLOOKUP($L212,Info!$B$4:$B$266,1,FALSE)),"",VLOOKUP($L212,Info!$B$4:$L$266,5,FALSE)))</f>
        <v/>
      </c>
      <c r="O212" s="94" t="str">
        <f>IF(K212="","",IF(AND($J$12&lt;&gt;"ABC",N212="3"),"BAC",IF(N212="3","ABC",IF($J$12&lt;&gt;"ABC",IF($J$10="Standard",VLOOKUP(K212,Info!$BE$4:$BF$481,2,FALSE),VLOOKUP(K212,Info!$BI$4:$BJ$482,2,FALSE)),IF($J$10="Standard",VLOOKUP(K212,Info!$AG$4:$AH$2994,2,FALSE),VLOOKUP(K212,Info!$AK$4:$AL$2997,2,FALSE))))))</f>
        <v/>
      </c>
      <c r="P212" s="94" t="str">
        <f>IF($L212="None","",IF(ISERROR(VLOOKUP($L212,Info!$B$4:$B$266,1,FALSE)),"",VLOOKUP($L212,Info!$B$4:$L$266,3,FALSE)))</f>
        <v/>
      </c>
      <c r="Q212" s="96" t="str">
        <f>IF($L212="None","",IF(ISERROR(VLOOKUP($L212,Info!$B$4:$B$266,1,FALSE)),"",VLOOKUP($L212,Info!$B$4:$L$266,4,FALSE)))</f>
        <v/>
      </c>
      <c r="R212" s="1"/>
      <c r="S212" s="6" t="str">
        <f t="shared" si="12"/>
        <v/>
      </c>
      <c r="T212" s="6" t="str">
        <f>IF($L212="None","",IF(ISERROR(VLOOKUP($L212,Info!$B$4:$B$266,1,FALSE)),"",VLOOKUP($L212,Info!$B$4:$L$266,11,FALSE)))</f>
        <v/>
      </c>
      <c r="U212" s="1"/>
      <c r="V212" s="1"/>
      <c r="W212" s="1"/>
      <c r="X212" s="1" t="str">
        <f>IF($L212="None","",IF(ISERROR(VLOOKUP($L212,Info!$B$4:$B$266,1,FALSE)),"",IF(OR(W212="Metallic Liquid Tight",W212="Non-Metallic Liquid Tight",W212="LSZH",W212="Greenfield"),VLOOKUP($L212,Info!$B$4:$L$266,7,FALSE),"N/A")))</f>
        <v/>
      </c>
      <c r="Y212" s="1"/>
      <c r="Z212" s="96" t="str">
        <f>IF($L212="None","",IF(ISERROR(VLOOKUP($L212,Info!$B$4:$B$266,1,FALSE)),"",VLOOKUP($L212,Info!$B$4:$L$266,9,FALSE)))</f>
        <v/>
      </c>
      <c r="AA212" s="96" t="str">
        <f>IF($L212="None","",IF(ISERROR(VLOOKUP($L212,Info!$B$4:$B$266,1,FALSE)),"",VLOOKUP($L212,Info!$B$4:$L$266,8,FALSE)))</f>
        <v/>
      </c>
      <c r="AB212" s="96" t="str">
        <f>IF($L212="None","",IF(ISERROR(VLOOKUP($L212,Info!$B$4:$B$266,1,FALSE)),"",VLOOKUP($L212,Info!$B$4:$L$266,10,FALSE)))</f>
        <v/>
      </c>
      <c r="AC212" s="1" t="str">
        <f>IF(W212="SO Cable","Black,White",IF(O212="","",IF(P212="","",IF($J$12&lt;&gt;"ABC",IF(P212&lt;="250",VLOOKUP(O212,Info!$AZ$4:$BB$22,3,FALSE),VLOOKUP(O212,Info!$AZ$23:$BB$39,3,FALSE)),IF(P212&lt;="250",VLOOKUP(O212,Info!$AO$4:$AQ$22,3,FALSE),VLOOKUP(O212,Info!$AO$23:$AP$39,3,FALSE))))))</f>
        <v/>
      </c>
      <c r="AD212" s="1"/>
      <c r="AE212" s="1" t="str">
        <f>IF($L212="None","",IF(ISERROR(VLOOKUP($L212,Info!$B$4:$B$266,1,FALSE)),"",VLOOKUP($L212,Info!$B$4:$L$266,4,FALSE)))</f>
        <v/>
      </c>
      <c r="AF212" s="1" t="str">
        <f>IF($L212="None","",IF(ISERROR(VLOOKUP($L212,Info!$B$4:$B$266,1,FALSE)),"",VLOOKUP($L212,Info!$B$4:$L$266,6,FALSE)))</f>
        <v/>
      </c>
      <c r="AG212" s="1"/>
      <c r="AH212" s="33" t="str" cm="1">
        <f t="array" ref="AH212">IF(AND(L212&lt;&gt;"",O212&lt;&gt;"",R212:S212&lt;&gt;"",W212:X212&lt;&gt;"",Z212:AA212&lt;&gt;"",AC212&lt;&gt;""),"Good","Bad")</f>
        <v>Bad</v>
      </c>
      <c r="AL212" t="str" cm="1">
        <f t="array" ref="AL212">IF(R212&gt;0,_xlfn.IFS(COUNTIF($L$20:L212,"&lt;&gt;")&lt;101,1,COUNTIF($L$20:L212,"&lt;&gt;")&lt;201,2,COUNTIF($L$20:L212,"&lt;&gt;")&lt;301,3,COUNTIF($L$20:L212,"&lt;&gt;")&lt;401,4,COUNTIF($L$20:L212,"&lt;&gt;")&lt;501,5,COUNTIF($L$20:L212,"&lt;&gt;")&lt;601,6,COUNTIF($L$20:L212,"&lt;&gt;")&lt;701,7,COUNTIF($L$20:L212,"&lt;&gt;")&lt;801,8,COUNTIF($L$20:L212,"&lt;&gt;")&lt;901,9,COUNTIF($L$20:L212,"&lt;&gt;")&lt;1001,10,COUNTIF($L$20:L212,"&lt;&gt;")&lt;1101,11,COUNTIF($L$20:L212,"&lt;&gt;")&lt;1201,12,COUNTIF($L$20:L212,"&lt;&gt;")&lt;1301,13,COUNTIF($L$20:L212,"&lt;&gt;")&lt;1401,14,COUNTIF($L$20:L212,"&lt;&gt;")&lt;1501,15,COUNTIF($L$20:L212,"&lt;&gt;")&lt;1601,16,COUNTIF($L$20:L212,"&lt;&gt;")&lt;1701,17,COUNTIF($L$20:L212,"&lt;&gt;")&lt;1801,18,COUNTIF($L$20:L212,"&lt;&gt;")&lt;1901,19,COUNTIF($L$20:L212,"&lt;&gt;")&lt;2001,20,COUNTIF($L$20:L212,"&lt;&gt;")&lt;2101,21,COUNTIF($L$20:L212,"&lt;&gt;")&lt;2201,22,COUNTIF($L$20:L212,"&lt;&gt;")&lt;2301,23,COUNTIF($L$20:L212,"&lt;&gt;")&lt;2401,24,COUNTIF($L$20:L212,"&lt;&gt;")&lt;2501,25,COUNTIF($L$20:L212,"&lt;&gt;")&lt;2601,26,COUNTIF($L$20:L212,"&lt;&gt;")&lt;2701,27,COUNTIF($L$20:L212,"&lt;&gt;")&lt;2801,28,COUNTIF($L$20:L212,"&lt;&gt;")&lt;2901,29,COUNTIF($L$20:L212,"&lt;&gt;")&lt;3001,30),"")</f>
        <v/>
      </c>
      <c r="AM212" t="str">
        <f t="shared" ref="AM212:AM275" si="15">L212&amp;Z212&amp;AA212&amp;W212&amp;X212&amp;Y212&amp;AL212</f>
        <v/>
      </c>
      <c r="AN212" t="str">
        <f t="shared" si="14"/>
        <v/>
      </c>
      <c r="AP212" t="str">
        <f t="shared" si="13"/>
        <v/>
      </c>
      <c r="AQ212" t="str">
        <f>IF(AO212="","",COUNTIFS(AM212:$AM$3019,AO212))</f>
        <v/>
      </c>
    </row>
    <row r="213" spans="1:43" x14ac:dyDescent="0.25">
      <c r="A213" s="6" t="str">
        <f>IF(COUNT($A$20:A212)&lt;&gt;$B$4,IF(A212="","",A212+1),"")</f>
        <v/>
      </c>
      <c r="B213" s="3"/>
      <c r="C213" s="3"/>
      <c r="D213" s="122"/>
      <c r="E213" s="3"/>
      <c r="F213" s="3"/>
      <c r="G213" s="3"/>
      <c r="H213" s="3"/>
      <c r="I213" s="120"/>
      <c r="J213" s="3"/>
      <c r="K213" s="119" t="str" cm="1">
        <f t="array" ref="K213">IF(OR($J$14 = "A",$J$14 = "B",$J$14 = "C"),IF(I213="","",IF(LEN(I213)&gt;2,_xlfn.IFS(ISNUMBER(SEARCH("_",I213)),I213,ISNUMBER(SEARCH(", ",I213)),SUBSTITUTE(I213,", ","_"),ISNUMBER(SEARCH("/ ",I213)),SUBSTITUTE(I213,"/ ","_"),ISNUMBER(SEARCH(",",I213)),SUBSTITUTE(I213,",","_"),ISNUMBER(SEARCH("/",I213)),SUBSTITUTE(I213,"/","_"),ISNUMBER(SEARCH("",I213)),I213),I213)),IF(OR($J$14 = "J",$J$14 = "K"),"",IF(D213="","",IF(LEN(D213)&gt;2,_xlfn.IFS(ISNUMBER(SEARCH("_",D213)),D213,ISNUMBER(SEARCH(", ",D213)),SUBSTITUTE(D213,", ","_"),ISNUMBER(SEARCH("/ ",D213)),SUBSTITUTE(D213,"/ ","_"),ISNUMBER(SEARCH(",",D213)),SUBSTITUTE(D213,",","_"),ISNUMBER(SEARCH("/",D213)),SUBSTITUTE(D213,"/","_"),ISNUMBER(SEARCH("",D213)),D213),D213))))</f>
        <v/>
      </c>
      <c r="L213" s="1"/>
      <c r="M213" s="1" t="str">
        <f t="shared" ref="M213:M276" si="16">IF(L213="","","Pigtail")</f>
        <v/>
      </c>
      <c r="N213" s="94" t="str">
        <f>IF($L213="None","",IF(ISERROR(VLOOKUP($L213,Info!$B$4:$B$266,1,FALSE)),"",VLOOKUP($L213,Info!$B$4:$L$266,5,FALSE)))</f>
        <v/>
      </c>
      <c r="O213" s="94" t="str">
        <f>IF(K213="","",IF(AND($J$12&lt;&gt;"ABC",N213="3"),"BAC",IF(N213="3","ABC",IF($J$12&lt;&gt;"ABC",IF($J$10="Standard",VLOOKUP(K213,Info!$BE$4:$BF$481,2,FALSE),VLOOKUP(K213,Info!$BI$4:$BJ$482,2,FALSE)),IF($J$10="Standard",VLOOKUP(K213,Info!$AG$4:$AH$2994,2,FALSE),VLOOKUP(K213,Info!$AK$4:$AL$2997,2,FALSE))))))</f>
        <v/>
      </c>
      <c r="P213" s="94" t="str">
        <f>IF($L213="None","",IF(ISERROR(VLOOKUP($L213,Info!$B$4:$B$266,1,FALSE)),"",VLOOKUP($L213,Info!$B$4:$L$266,3,FALSE)))</f>
        <v/>
      </c>
      <c r="Q213" s="96" t="str">
        <f>IF($L213="None","",IF(ISERROR(VLOOKUP($L213,Info!$B$4:$B$266,1,FALSE)),"",VLOOKUP($L213,Info!$B$4:$L$266,4,FALSE)))</f>
        <v/>
      </c>
      <c r="R213" s="1"/>
      <c r="S213" s="6" t="str">
        <f t="shared" ref="S213:S276" si="17">IF(M213 = "","",IF(M213 &lt;&gt; "Pigtail","0",""))</f>
        <v/>
      </c>
      <c r="T213" s="6" t="str">
        <f>IF($L213="None","",IF(ISERROR(VLOOKUP($L213,Info!$B$4:$B$266,1,FALSE)),"",VLOOKUP($L213,Info!$B$4:$L$266,11,FALSE)))</f>
        <v/>
      </c>
      <c r="U213" s="1"/>
      <c r="V213" s="1"/>
      <c r="W213" s="1"/>
      <c r="X213" s="1" t="str">
        <f>IF($L213="None","",IF(ISERROR(VLOOKUP($L213,Info!$B$4:$B$266,1,FALSE)),"",IF(OR(W213="Metallic Liquid Tight",W213="Non-Metallic Liquid Tight",W213="LSZH",W213="Greenfield"),VLOOKUP($L213,Info!$B$4:$L$266,7,FALSE),"N/A")))</f>
        <v/>
      </c>
      <c r="Y213" s="1"/>
      <c r="Z213" s="96" t="str">
        <f>IF($L213="None","",IF(ISERROR(VLOOKUP($L213,Info!$B$4:$B$266,1,FALSE)),"",VLOOKUP($L213,Info!$B$4:$L$266,9,FALSE)))</f>
        <v/>
      </c>
      <c r="AA213" s="96" t="str">
        <f>IF($L213="None","",IF(ISERROR(VLOOKUP($L213,Info!$B$4:$B$266,1,FALSE)),"",VLOOKUP($L213,Info!$B$4:$L$266,8,FALSE)))</f>
        <v/>
      </c>
      <c r="AB213" s="96" t="str">
        <f>IF($L213="None","",IF(ISERROR(VLOOKUP($L213,Info!$B$4:$B$266,1,FALSE)),"",VLOOKUP($L213,Info!$B$4:$L$266,10,FALSE)))</f>
        <v/>
      </c>
      <c r="AC213" s="1" t="str">
        <f>IF(W213="SO Cable","Black,White",IF(O213="","",IF(P213="","",IF($J$12&lt;&gt;"ABC",IF(P213&lt;="250",VLOOKUP(O213,Info!$AZ$4:$BB$22,3,FALSE),VLOOKUP(O213,Info!$AZ$23:$BB$39,3,FALSE)),IF(P213&lt;="250",VLOOKUP(O213,Info!$AO$4:$AQ$22,3,FALSE),VLOOKUP(O213,Info!$AO$23:$AP$39,3,FALSE))))))</f>
        <v/>
      </c>
      <c r="AD213" s="1"/>
      <c r="AE213" s="1" t="str">
        <f>IF($L213="None","",IF(ISERROR(VLOOKUP($L213,Info!$B$4:$B$266,1,FALSE)),"",VLOOKUP($L213,Info!$B$4:$L$266,4,FALSE)))</f>
        <v/>
      </c>
      <c r="AF213" s="1" t="str">
        <f>IF($L213="None","",IF(ISERROR(VLOOKUP($L213,Info!$B$4:$B$266,1,FALSE)),"",VLOOKUP($L213,Info!$B$4:$L$266,6,FALSE)))</f>
        <v/>
      </c>
      <c r="AG213" s="1"/>
      <c r="AH213" s="33" t="str" cm="1">
        <f t="array" ref="AH213">IF(AND(L213&lt;&gt;"",O213&lt;&gt;"",R213:S213&lt;&gt;"",W213:X213&lt;&gt;"",Z213:AA213&lt;&gt;"",AC213&lt;&gt;""),"Good","Bad")</f>
        <v>Bad</v>
      </c>
      <c r="AL213" t="str" cm="1">
        <f t="array" ref="AL213">IF(R213&gt;0,_xlfn.IFS(COUNTIF($L$20:L213,"&lt;&gt;")&lt;101,1,COUNTIF($L$20:L213,"&lt;&gt;")&lt;201,2,COUNTIF($L$20:L213,"&lt;&gt;")&lt;301,3,COUNTIF($L$20:L213,"&lt;&gt;")&lt;401,4,COUNTIF($L$20:L213,"&lt;&gt;")&lt;501,5,COUNTIF($L$20:L213,"&lt;&gt;")&lt;601,6,COUNTIF($L$20:L213,"&lt;&gt;")&lt;701,7,COUNTIF($L$20:L213,"&lt;&gt;")&lt;801,8,COUNTIF($L$20:L213,"&lt;&gt;")&lt;901,9,COUNTIF($L$20:L213,"&lt;&gt;")&lt;1001,10,COUNTIF($L$20:L213,"&lt;&gt;")&lt;1101,11,COUNTIF($L$20:L213,"&lt;&gt;")&lt;1201,12,COUNTIF($L$20:L213,"&lt;&gt;")&lt;1301,13,COUNTIF($L$20:L213,"&lt;&gt;")&lt;1401,14,COUNTIF($L$20:L213,"&lt;&gt;")&lt;1501,15,COUNTIF($L$20:L213,"&lt;&gt;")&lt;1601,16,COUNTIF($L$20:L213,"&lt;&gt;")&lt;1701,17,COUNTIF($L$20:L213,"&lt;&gt;")&lt;1801,18,COUNTIF($L$20:L213,"&lt;&gt;")&lt;1901,19,COUNTIF($L$20:L213,"&lt;&gt;")&lt;2001,20,COUNTIF($L$20:L213,"&lt;&gt;")&lt;2101,21,COUNTIF($L$20:L213,"&lt;&gt;")&lt;2201,22,COUNTIF($L$20:L213,"&lt;&gt;")&lt;2301,23,COUNTIF($L$20:L213,"&lt;&gt;")&lt;2401,24,COUNTIF($L$20:L213,"&lt;&gt;")&lt;2501,25,COUNTIF($L$20:L213,"&lt;&gt;")&lt;2601,26,COUNTIF($L$20:L213,"&lt;&gt;")&lt;2701,27,COUNTIF($L$20:L213,"&lt;&gt;")&lt;2801,28,COUNTIF($L$20:L213,"&lt;&gt;")&lt;2901,29,COUNTIF($L$20:L213,"&lt;&gt;")&lt;3001,30),"")</f>
        <v/>
      </c>
      <c r="AM213" t="str">
        <f t="shared" si="15"/>
        <v/>
      </c>
      <c r="AN213" t="str">
        <f t="shared" si="14"/>
        <v/>
      </c>
      <c r="AP213" t="str">
        <f t="shared" ref="AP213:AP276" si="18">IF(R213&gt;0,AP212+1,"")</f>
        <v/>
      </c>
      <c r="AQ213" t="str">
        <f>IF(AO213="","",COUNTIFS(AM213:$AM$3019,AO213))</f>
        <v/>
      </c>
    </row>
    <row r="214" spans="1:43" x14ac:dyDescent="0.25">
      <c r="A214" s="6" t="str">
        <f>IF(COUNT($A$20:A213)&lt;&gt;$B$4,IF(A213="","",A213+1),"")</f>
        <v/>
      </c>
      <c r="B214" s="3"/>
      <c r="C214" s="3"/>
      <c r="D214" s="122"/>
      <c r="E214" s="3"/>
      <c r="F214" s="3"/>
      <c r="G214" s="3"/>
      <c r="H214" s="3"/>
      <c r="I214" s="120"/>
      <c r="J214" s="3"/>
      <c r="K214" s="119" t="str" cm="1">
        <f t="array" ref="K214">IF(OR($J$14 = "A",$J$14 = "B",$J$14 = "C"),IF(I214="","",IF(LEN(I214)&gt;2,_xlfn.IFS(ISNUMBER(SEARCH("_",I214)),I214,ISNUMBER(SEARCH(", ",I214)),SUBSTITUTE(I214,", ","_"),ISNUMBER(SEARCH("/ ",I214)),SUBSTITUTE(I214,"/ ","_"),ISNUMBER(SEARCH(",",I214)),SUBSTITUTE(I214,",","_"),ISNUMBER(SEARCH("/",I214)),SUBSTITUTE(I214,"/","_"),ISNUMBER(SEARCH("",I214)),I214),I214)),IF(OR($J$14 = "J",$J$14 = "K"),"",IF(D214="","",IF(LEN(D214)&gt;2,_xlfn.IFS(ISNUMBER(SEARCH("_",D214)),D214,ISNUMBER(SEARCH(", ",D214)),SUBSTITUTE(D214,", ","_"),ISNUMBER(SEARCH("/ ",D214)),SUBSTITUTE(D214,"/ ","_"),ISNUMBER(SEARCH(",",D214)),SUBSTITUTE(D214,",","_"),ISNUMBER(SEARCH("/",D214)),SUBSTITUTE(D214,"/","_"),ISNUMBER(SEARCH("",D214)),D214),D214))))</f>
        <v/>
      </c>
      <c r="L214" s="1"/>
      <c r="M214" s="1" t="str">
        <f t="shared" si="16"/>
        <v/>
      </c>
      <c r="N214" s="94" t="str">
        <f>IF($L214="None","",IF(ISERROR(VLOOKUP($L214,Info!$B$4:$B$266,1,FALSE)),"",VLOOKUP($L214,Info!$B$4:$L$266,5,FALSE)))</f>
        <v/>
      </c>
      <c r="O214" s="94" t="str">
        <f>IF(K214="","",IF(AND($J$12&lt;&gt;"ABC",N214="3"),"BAC",IF(N214="3","ABC",IF($J$12&lt;&gt;"ABC",IF($J$10="Standard",VLOOKUP(K214,Info!$BE$4:$BF$481,2,FALSE),VLOOKUP(K214,Info!$BI$4:$BJ$482,2,FALSE)),IF($J$10="Standard",VLOOKUP(K214,Info!$AG$4:$AH$2994,2,FALSE),VLOOKUP(K214,Info!$AK$4:$AL$2997,2,FALSE))))))</f>
        <v/>
      </c>
      <c r="P214" s="94" t="str">
        <f>IF($L214="None","",IF(ISERROR(VLOOKUP($L214,Info!$B$4:$B$266,1,FALSE)),"",VLOOKUP($L214,Info!$B$4:$L$266,3,FALSE)))</f>
        <v/>
      </c>
      <c r="Q214" s="96" t="str">
        <f>IF($L214="None","",IF(ISERROR(VLOOKUP($L214,Info!$B$4:$B$266,1,FALSE)),"",VLOOKUP($L214,Info!$B$4:$L$266,4,FALSE)))</f>
        <v/>
      </c>
      <c r="R214" s="1"/>
      <c r="S214" s="6" t="str">
        <f t="shared" si="17"/>
        <v/>
      </c>
      <c r="T214" s="6" t="str">
        <f>IF($L214="None","",IF(ISERROR(VLOOKUP($L214,Info!$B$4:$B$266,1,FALSE)),"",VLOOKUP($L214,Info!$B$4:$L$266,11,FALSE)))</f>
        <v/>
      </c>
      <c r="U214" s="1"/>
      <c r="V214" s="1"/>
      <c r="W214" s="1"/>
      <c r="X214" s="1" t="str">
        <f>IF($L214="None","",IF(ISERROR(VLOOKUP($L214,Info!$B$4:$B$266,1,FALSE)),"",IF(OR(W214="Metallic Liquid Tight",W214="Non-Metallic Liquid Tight",W214="LSZH",W214="Greenfield"),VLOOKUP($L214,Info!$B$4:$L$266,7,FALSE),"N/A")))</f>
        <v/>
      </c>
      <c r="Y214" s="1"/>
      <c r="Z214" s="96" t="str">
        <f>IF($L214="None","",IF(ISERROR(VLOOKUP($L214,Info!$B$4:$B$266,1,FALSE)),"",VLOOKUP($L214,Info!$B$4:$L$266,9,FALSE)))</f>
        <v/>
      </c>
      <c r="AA214" s="96" t="str">
        <f>IF($L214="None","",IF(ISERROR(VLOOKUP($L214,Info!$B$4:$B$266,1,FALSE)),"",VLOOKUP($L214,Info!$B$4:$L$266,8,FALSE)))</f>
        <v/>
      </c>
      <c r="AB214" s="96" t="str">
        <f>IF($L214="None","",IF(ISERROR(VLOOKUP($L214,Info!$B$4:$B$266,1,FALSE)),"",VLOOKUP($L214,Info!$B$4:$L$266,10,FALSE)))</f>
        <v/>
      </c>
      <c r="AC214" s="1" t="str">
        <f>IF(W214="SO Cable","Black,White",IF(O214="","",IF(P214="","",IF($J$12&lt;&gt;"ABC",IF(P214&lt;="250",VLOOKUP(O214,Info!$AZ$4:$BB$22,3,FALSE),VLOOKUP(O214,Info!$AZ$23:$BB$39,3,FALSE)),IF(P214&lt;="250",VLOOKUP(O214,Info!$AO$4:$AQ$22,3,FALSE),VLOOKUP(O214,Info!$AO$23:$AP$39,3,FALSE))))))</f>
        <v/>
      </c>
      <c r="AD214" s="1"/>
      <c r="AE214" s="1" t="str">
        <f>IF($L214="None","",IF(ISERROR(VLOOKUP($L214,Info!$B$4:$B$266,1,FALSE)),"",VLOOKUP($L214,Info!$B$4:$L$266,4,FALSE)))</f>
        <v/>
      </c>
      <c r="AF214" s="1" t="str">
        <f>IF($L214="None","",IF(ISERROR(VLOOKUP($L214,Info!$B$4:$B$266,1,FALSE)),"",VLOOKUP($L214,Info!$B$4:$L$266,6,FALSE)))</f>
        <v/>
      </c>
      <c r="AG214" s="1"/>
      <c r="AH214" s="33" t="str" cm="1">
        <f t="array" ref="AH214">IF(AND(L214&lt;&gt;"",O214&lt;&gt;"",R214:S214&lt;&gt;"",W214:X214&lt;&gt;"",Z214:AA214&lt;&gt;"",AC214&lt;&gt;""),"Good","Bad")</f>
        <v>Bad</v>
      </c>
      <c r="AL214" t="str" cm="1">
        <f t="array" ref="AL214">IF(R214&gt;0,_xlfn.IFS(COUNTIF($L$20:L214,"&lt;&gt;")&lt;101,1,COUNTIF($L$20:L214,"&lt;&gt;")&lt;201,2,COUNTIF($L$20:L214,"&lt;&gt;")&lt;301,3,COUNTIF($L$20:L214,"&lt;&gt;")&lt;401,4,COUNTIF($L$20:L214,"&lt;&gt;")&lt;501,5,COUNTIF($L$20:L214,"&lt;&gt;")&lt;601,6,COUNTIF($L$20:L214,"&lt;&gt;")&lt;701,7,COUNTIF($L$20:L214,"&lt;&gt;")&lt;801,8,COUNTIF($L$20:L214,"&lt;&gt;")&lt;901,9,COUNTIF($L$20:L214,"&lt;&gt;")&lt;1001,10,COUNTIF($L$20:L214,"&lt;&gt;")&lt;1101,11,COUNTIF($L$20:L214,"&lt;&gt;")&lt;1201,12,COUNTIF($L$20:L214,"&lt;&gt;")&lt;1301,13,COUNTIF($L$20:L214,"&lt;&gt;")&lt;1401,14,COUNTIF($L$20:L214,"&lt;&gt;")&lt;1501,15,COUNTIF($L$20:L214,"&lt;&gt;")&lt;1601,16,COUNTIF($L$20:L214,"&lt;&gt;")&lt;1701,17,COUNTIF($L$20:L214,"&lt;&gt;")&lt;1801,18,COUNTIF($L$20:L214,"&lt;&gt;")&lt;1901,19,COUNTIF($L$20:L214,"&lt;&gt;")&lt;2001,20,COUNTIF($L$20:L214,"&lt;&gt;")&lt;2101,21,COUNTIF($L$20:L214,"&lt;&gt;")&lt;2201,22,COUNTIF($L$20:L214,"&lt;&gt;")&lt;2301,23,COUNTIF($L$20:L214,"&lt;&gt;")&lt;2401,24,COUNTIF($L$20:L214,"&lt;&gt;")&lt;2501,25,COUNTIF($L$20:L214,"&lt;&gt;")&lt;2601,26,COUNTIF($L$20:L214,"&lt;&gt;")&lt;2701,27,COUNTIF($L$20:L214,"&lt;&gt;")&lt;2801,28,COUNTIF($L$20:L214,"&lt;&gt;")&lt;2901,29,COUNTIF($L$20:L214,"&lt;&gt;")&lt;3001,30),"")</f>
        <v/>
      </c>
      <c r="AM214" t="str">
        <f t="shared" si="15"/>
        <v/>
      </c>
      <c r="AN214" t="str">
        <f t="shared" ref="AN214:AN277" si="19">IF(R214&gt;0,_xlfn.XLOOKUP(AM214,$AO$20:$AO$3019,$AP$20:$AP$3019,0,0,1),"")</f>
        <v/>
      </c>
      <c r="AP214" t="str">
        <f t="shared" si="18"/>
        <v/>
      </c>
      <c r="AQ214" t="str">
        <f>IF(AO214="","",COUNTIFS(AM214:$AM$3019,AO214))</f>
        <v/>
      </c>
    </row>
    <row r="215" spans="1:43" x14ac:dyDescent="0.25">
      <c r="A215" s="6" t="str">
        <f>IF(COUNT($A$20:A214)&lt;&gt;$B$4,IF(A214="","",A214+1),"")</f>
        <v/>
      </c>
      <c r="B215" s="3"/>
      <c r="C215" s="3"/>
      <c r="D215" s="122"/>
      <c r="E215" s="3"/>
      <c r="F215" s="3"/>
      <c r="G215" s="3"/>
      <c r="H215" s="3"/>
      <c r="I215" s="120"/>
      <c r="J215" s="3"/>
      <c r="K215" s="119" t="str" cm="1">
        <f t="array" ref="K215">IF(OR($J$14 = "A",$J$14 = "B",$J$14 = "C"),IF(I215="","",IF(LEN(I215)&gt;2,_xlfn.IFS(ISNUMBER(SEARCH("_",I215)),I215,ISNUMBER(SEARCH(", ",I215)),SUBSTITUTE(I215,", ","_"),ISNUMBER(SEARCH("/ ",I215)),SUBSTITUTE(I215,"/ ","_"),ISNUMBER(SEARCH(",",I215)),SUBSTITUTE(I215,",","_"),ISNUMBER(SEARCH("/",I215)),SUBSTITUTE(I215,"/","_"),ISNUMBER(SEARCH("",I215)),I215),I215)),IF(OR($J$14 = "J",$J$14 = "K"),"",IF(D215="","",IF(LEN(D215)&gt;2,_xlfn.IFS(ISNUMBER(SEARCH("_",D215)),D215,ISNUMBER(SEARCH(", ",D215)),SUBSTITUTE(D215,", ","_"),ISNUMBER(SEARCH("/ ",D215)),SUBSTITUTE(D215,"/ ","_"),ISNUMBER(SEARCH(",",D215)),SUBSTITUTE(D215,",","_"),ISNUMBER(SEARCH("/",D215)),SUBSTITUTE(D215,"/","_"),ISNUMBER(SEARCH("",D215)),D215),D215))))</f>
        <v/>
      </c>
      <c r="L215" s="1"/>
      <c r="M215" s="1" t="str">
        <f t="shared" si="16"/>
        <v/>
      </c>
      <c r="N215" s="94" t="str">
        <f>IF($L215="None","",IF(ISERROR(VLOOKUP($L215,Info!$B$4:$B$266,1,FALSE)),"",VLOOKUP($L215,Info!$B$4:$L$266,5,FALSE)))</f>
        <v/>
      </c>
      <c r="O215" s="94" t="str">
        <f>IF(K215="","",IF(AND($J$12&lt;&gt;"ABC",N215="3"),"BAC",IF(N215="3","ABC",IF($J$12&lt;&gt;"ABC",IF($J$10="Standard",VLOOKUP(K215,Info!$BE$4:$BF$481,2,FALSE),VLOOKUP(K215,Info!$BI$4:$BJ$482,2,FALSE)),IF($J$10="Standard",VLOOKUP(K215,Info!$AG$4:$AH$2994,2,FALSE),VLOOKUP(K215,Info!$AK$4:$AL$2997,2,FALSE))))))</f>
        <v/>
      </c>
      <c r="P215" s="94" t="str">
        <f>IF($L215="None","",IF(ISERROR(VLOOKUP($L215,Info!$B$4:$B$266,1,FALSE)),"",VLOOKUP($L215,Info!$B$4:$L$266,3,FALSE)))</f>
        <v/>
      </c>
      <c r="Q215" s="96" t="str">
        <f>IF($L215="None","",IF(ISERROR(VLOOKUP($L215,Info!$B$4:$B$266,1,FALSE)),"",VLOOKUP($L215,Info!$B$4:$L$266,4,FALSE)))</f>
        <v/>
      </c>
      <c r="R215" s="1"/>
      <c r="S215" s="6" t="str">
        <f t="shared" si="17"/>
        <v/>
      </c>
      <c r="T215" s="6" t="str">
        <f>IF($L215="None","",IF(ISERROR(VLOOKUP($L215,Info!$B$4:$B$266,1,FALSE)),"",VLOOKUP($L215,Info!$B$4:$L$266,11,FALSE)))</f>
        <v/>
      </c>
      <c r="U215" s="1"/>
      <c r="V215" s="1"/>
      <c r="W215" s="1"/>
      <c r="X215" s="1" t="str">
        <f>IF($L215="None","",IF(ISERROR(VLOOKUP($L215,Info!$B$4:$B$266,1,FALSE)),"",IF(OR(W215="Metallic Liquid Tight",W215="Non-Metallic Liquid Tight",W215="LSZH",W215="Greenfield"),VLOOKUP($L215,Info!$B$4:$L$266,7,FALSE),"N/A")))</f>
        <v/>
      </c>
      <c r="Y215" s="1"/>
      <c r="Z215" s="96" t="str">
        <f>IF($L215="None","",IF(ISERROR(VLOOKUP($L215,Info!$B$4:$B$266,1,FALSE)),"",VLOOKUP($L215,Info!$B$4:$L$266,9,FALSE)))</f>
        <v/>
      </c>
      <c r="AA215" s="96" t="str">
        <f>IF($L215="None","",IF(ISERROR(VLOOKUP($L215,Info!$B$4:$B$266,1,FALSE)),"",VLOOKUP($L215,Info!$B$4:$L$266,8,FALSE)))</f>
        <v/>
      </c>
      <c r="AB215" s="96" t="str">
        <f>IF($L215="None","",IF(ISERROR(VLOOKUP($L215,Info!$B$4:$B$266,1,FALSE)),"",VLOOKUP($L215,Info!$B$4:$L$266,10,FALSE)))</f>
        <v/>
      </c>
      <c r="AC215" s="1" t="str">
        <f>IF(W215="SO Cable","Black,White",IF(O215="","",IF(P215="","",IF($J$12&lt;&gt;"ABC",IF(P215&lt;="250",VLOOKUP(O215,Info!$AZ$4:$BB$22,3,FALSE),VLOOKUP(O215,Info!$AZ$23:$BB$39,3,FALSE)),IF(P215&lt;="250",VLOOKUP(O215,Info!$AO$4:$AQ$22,3,FALSE),VLOOKUP(O215,Info!$AO$23:$AP$39,3,FALSE))))))</f>
        <v/>
      </c>
      <c r="AD215" s="1"/>
      <c r="AE215" s="1" t="str">
        <f>IF($L215="None","",IF(ISERROR(VLOOKUP($L215,Info!$B$4:$B$266,1,FALSE)),"",VLOOKUP($L215,Info!$B$4:$L$266,4,FALSE)))</f>
        <v/>
      </c>
      <c r="AF215" s="1" t="str">
        <f>IF($L215="None","",IF(ISERROR(VLOOKUP($L215,Info!$B$4:$B$266,1,FALSE)),"",VLOOKUP($L215,Info!$B$4:$L$266,6,FALSE)))</f>
        <v/>
      </c>
      <c r="AG215" s="1"/>
      <c r="AH215" s="33" t="str" cm="1">
        <f t="array" ref="AH215">IF(AND(L215&lt;&gt;"",O215&lt;&gt;"",R215:S215&lt;&gt;"",W215:X215&lt;&gt;"",Z215:AA215&lt;&gt;"",AC215&lt;&gt;""),"Good","Bad")</f>
        <v>Bad</v>
      </c>
      <c r="AL215" t="str" cm="1">
        <f t="array" ref="AL215">IF(R215&gt;0,_xlfn.IFS(COUNTIF($L$20:L215,"&lt;&gt;")&lt;101,1,COUNTIF($L$20:L215,"&lt;&gt;")&lt;201,2,COUNTIF($L$20:L215,"&lt;&gt;")&lt;301,3,COUNTIF($L$20:L215,"&lt;&gt;")&lt;401,4,COUNTIF($L$20:L215,"&lt;&gt;")&lt;501,5,COUNTIF($L$20:L215,"&lt;&gt;")&lt;601,6,COUNTIF($L$20:L215,"&lt;&gt;")&lt;701,7,COUNTIF($L$20:L215,"&lt;&gt;")&lt;801,8,COUNTIF($L$20:L215,"&lt;&gt;")&lt;901,9,COUNTIF($L$20:L215,"&lt;&gt;")&lt;1001,10,COUNTIF($L$20:L215,"&lt;&gt;")&lt;1101,11,COUNTIF($L$20:L215,"&lt;&gt;")&lt;1201,12,COUNTIF($L$20:L215,"&lt;&gt;")&lt;1301,13,COUNTIF($L$20:L215,"&lt;&gt;")&lt;1401,14,COUNTIF($L$20:L215,"&lt;&gt;")&lt;1501,15,COUNTIF($L$20:L215,"&lt;&gt;")&lt;1601,16,COUNTIF($L$20:L215,"&lt;&gt;")&lt;1701,17,COUNTIF($L$20:L215,"&lt;&gt;")&lt;1801,18,COUNTIF($L$20:L215,"&lt;&gt;")&lt;1901,19,COUNTIF($L$20:L215,"&lt;&gt;")&lt;2001,20,COUNTIF($L$20:L215,"&lt;&gt;")&lt;2101,21,COUNTIF($L$20:L215,"&lt;&gt;")&lt;2201,22,COUNTIF($L$20:L215,"&lt;&gt;")&lt;2301,23,COUNTIF($L$20:L215,"&lt;&gt;")&lt;2401,24,COUNTIF($L$20:L215,"&lt;&gt;")&lt;2501,25,COUNTIF($L$20:L215,"&lt;&gt;")&lt;2601,26,COUNTIF($L$20:L215,"&lt;&gt;")&lt;2701,27,COUNTIF($L$20:L215,"&lt;&gt;")&lt;2801,28,COUNTIF($L$20:L215,"&lt;&gt;")&lt;2901,29,COUNTIF($L$20:L215,"&lt;&gt;")&lt;3001,30),"")</f>
        <v/>
      </c>
      <c r="AM215" t="str">
        <f t="shared" si="15"/>
        <v/>
      </c>
      <c r="AN215" t="str">
        <f t="shared" si="19"/>
        <v/>
      </c>
      <c r="AP215" t="str">
        <f t="shared" si="18"/>
        <v/>
      </c>
      <c r="AQ215" t="str">
        <f>IF(AO215="","",COUNTIFS(AM215:$AM$3019,AO215))</f>
        <v/>
      </c>
    </row>
    <row r="216" spans="1:43" x14ac:dyDescent="0.25">
      <c r="A216" s="6" t="str">
        <f>IF(COUNT($A$20:A215)&lt;&gt;$B$4,IF(A215="","",A215+1),"")</f>
        <v/>
      </c>
      <c r="B216" s="3"/>
      <c r="C216" s="3"/>
      <c r="D216" s="122"/>
      <c r="E216" s="3"/>
      <c r="F216" s="3"/>
      <c r="G216" s="3"/>
      <c r="H216" s="3"/>
      <c r="I216" s="120"/>
      <c r="J216" s="3"/>
      <c r="K216" s="119" t="str" cm="1">
        <f t="array" ref="K216">IF(OR($J$14 = "A",$J$14 = "B",$J$14 = "C"),IF(I216="","",IF(LEN(I216)&gt;2,_xlfn.IFS(ISNUMBER(SEARCH("_",I216)),I216,ISNUMBER(SEARCH(", ",I216)),SUBSTITUTE(I216,", ","_"),ISNUMBER(SEARCH("/ ",I216)),SUBSTITUTE(I216,"/ ","_"),ISNUMBER(SEARCH(",",I216)),SUBSTITUTE(I216,",","_"),ISNUMBER(SEARCH("/",I216)),SUBSTITUTE(I216,"/","_"),ISNUMBER(SEARCH("",I216)),I216),I216)),IF(OR($J$14 = "J",$J$14 = "K"),"",IF(D216="","",IF(LEN(D216)&gt;2,_xlfn.IFS(ISNUMBER(SEARCH("_",D216)),D216,ISNUMBER(SEARCH(", ",D216)),SUBSTITUTE(D216,", ","_"),ISNUMBER(SEARCH("/ ",D216)),SUBSTITUTE(D216,"/ ","_"),ISNUMBER(SEARCH(",",D216)),SUBSTITUTE(D216,",","_"),ISNUMBER(SEARCH("/",D216)),SUBSTITUTE(D216,"/","_"),ISNUMBER(SEARCH("",D216)),D216),D216))))</f>
        <v/>
      </c>
      <c r="L216" s="1"/>
      <c r="M216" s="1" t="str">
        <f t="shared" si="16"/>
        <v/>
      </c>
      <c r="N216" s="94" t="str">
        <f>IF($L216="None","",IF(ISERROR(VLOOKUP($L216,Info!$B$4:$B$266,1,FALSE)),"",VLOOKUP($L216,Info!$B$4:$L$266,5,FALSE)))</f>
        <v/>
      </c>
      <c r="O216" s="94" t="str">
        <f>IF(K216="","",IF(AND($J$12&lt;&gt;"ABC",N216="3"),"BAC",IF(N216="3","ABC",IF($J$12&lt;&gt;"ABC",IF($J$10="Standard",VLOOKUP(K216,Info!$BE$4:$BF$481,2,FALSE),VLOOKUP(K216,Info!$BI$4:$BJ$482,2,FALSE)),IF($J$10="Standard",VLOOKUP(K216,Info!$AG$4:$AH$2994,2,FALSE),VLOOKUP(K216,Info!$AK$4:$AL$2997,2,FALSE))))))</f>
        <v/>
      </c>
      <c r="P216" s="94" t="str">
        <f>IF($L216="None","",IF(ISERROR(VLOOKUP($L216,Info!$B$4:$B$266,1,FALSE)),"",VLOOKUP($L216,Info!$B$4:$L$266,3,FALSE)))</f>
        <v/>
      </c>
      <c r="Q216" s="96" t="str">
        <f>IF($L216="None","",IF(ISERROR(VLOOKUP($L216,Info!$B$4:$B$266,1,FALSE)),"",VLOOKUP($L216,Info!$B$4:$L$266,4,FALSE)))</f>
        <v/>
      </c>
      <c r="R216" s="1"/>
      <c r="S216" s="6" t="str">
        <f t="shared" si="17"/>
        <v/>
      </c>
      <c r="T216" s="6" t="str">
        <f>IF($L216="None","",IF(ISERROR(VLOOKUP($L216,Info!$B$4:$B$266,1,FALSE)),"",VLOOKUP($L216,Info!$B$4:$L$266,11,FALSE)))</f>
        <v/>
      </c>
      <c r="U216" s="1"/>
      <c r="V216" s="1"/>
      <c r="W216" s="1"/>
      <c r="X216" s="1" t="str">
        <f>IF($L216="None","",IF(ISERROR(VLOOKUP($L216,Info!$B$4:$B$266,1,FALSE)),"",IF(OR(W216="Metallic Liquid Tight",W216="Non-Metallic Liquid Tight",W216="LSZH",W216="Greenfield"),VLOOKUP($L216,Info!$B$4:$L$266,7,FALSE),"N/A")))</f>
        <v/>
      </c>
      <c r="Y216" s="1"/>
      <c r="Z216" s="96" t="str">
        <f>IF($L216="None","",IF(ISERROR(VLOOKUP($L216,Info!$B$4:$B$266,1,FALSE)),"",VLOOKUP($L216,Info!$B$4:$L$266,9,FALSE)))</f>
        <v/>
      </c>
      <c r="AA216" s="96" t="str">
        <f>IF($L216="None","",IF(ISERROR(VLOOKUP($L216,Info!$B$4:$B$266,1,FALSE)),"",VLOOKUP($L216,Info!$B$4:$L$266,8,FALSE)))</f>
        <v/>
      </c>
      <c r="AB216" s="96" t="str">
        <f>IF($L216="None","",IF(ISERROR(VLOOKUP($L216,Info!$B$4:$B$266,1,FALSE)),"",VLOOKUP($L216,Info!$B$4:$L$266,10,FALSE)))</f>
        <v/>
      </c>
      <c r="AC216" s="1" t="str">
        <f>IF(W216="SO Cable","Black,White",IF(O216="","",IF(P216="","",IF($J$12&lt;&gt;"ABC",IF(P216&lt;="250",VLOOKUP(O216,Info!$AZ$4:$BB$22,3,FALSE),VLOOKUP(O216,Info!$AZ$23:$BB$39,3,FALSE)),IF(P216&lt;="250",VLOOKUP(O216,Info!$AO$4:$AQ$22,3,FALSE),VLOOKUP(O216,Info!$AO$23:$AP$39,3,FALSE))))))</f>
        <v/>
      </c>
      <c r="AD216" s="1"/>
      <c r="AE216" s="1" t="str">
        <f>IF($L216="None","",IF(ISERROR(VLOOKUP($L216,Info!$B$4:$B$266,1,FALSE)),"",VLOOKUP($L216,Info!$B$4:$L$266,4,FALSE)))</f>
        <v/>
      </c>
      <c r="AF216" s="1" t="str">
        <f>IF($L216="None","",IF(ISERROR(VLOOKUP($L216,Info!$B$4:$B$266,1,FALSE)),"",VLOOKUP($L216,Info!$B$4:$L$266,6,FALSE)))</f>
        <v/>
      </c>
      <c r="AG216" s="1"/>
      <c r="AH216" s="33" t="str" cm="1">
        <f t="array" ref="AH216">IF(AND(L216&lt;&gt;"",O216&lt;&gt;"",R216:S216&lt;&gt;"",W216:X216&lt;&gt;"",Z216:AA216&lt;&gt;"",AC216&lt;&gt;""),"Good","Bad")</f>
        <v>Bad</v>
      </c>
      <c r="AL216" t="str" cm="1">
        <f t="array" ref="AL216">IF(R216&gt;0,_xlfn.IFS(COUNTIF($L$20:L216,"&lt;&gt;")&lt;101,1,COUNTIF($L$20:L216,"&lt;&gt;")&lt;201,2,COUNTIF($L$20:L216,"&lt;&gt;")&lt;301,3,COUNTIF($L$20:L216,"&lt;&gt;")&lt;401,4,COUNTIF($L$20:L216,"&lt;&gt;")&lt;501,5,COUNTIF($L$20:L216,"&lt;&gt;")&lt;601,6,COUNTIF($L$20:L216,"&lt;&gt;")&lt;701,7,COUNTIF($L$20:L216,"&lt;&gt;")&lt;801,8,COUNTIF($L$20:L216,"&lt;&gt;")&lt;901,9,COUNTIF($L$20:L216,"&lt;&gt;")&lt;1001,10,COUNTIF($L$20:L216,"&lt;&gt;")&lt;1101,11,COUNTIF($L$20:L216,"&lt;&gt;")&lt;1201,12,COUNTIF($L$20:L216,"&lt;&gt;")&lt;1301,13,COUNTIF($L$20:L216,"&lt;&gt;")&lt;1401,14,COUNTIF($L$20:L216,"&lt;&gt;")&lt;1501,15,COUNTIF($L$20:L216,"&lt;&gt;")&lt;1601,16,COUNTIF($L$20:L216,"&lt;&gt;")&lt;1701,17,COUNTIF($L$20:L216,"&lt;&gt;")&lt;1801,18,COUNTIF($L$20:L216,"&lt;&gt;")&lt;1901,19,COUNTIF($L$20:L216,"&lt;&gt;")&lt;2001,20,COUNTIF($L$20:L216,"&lt;&gt;")&lt;2101,21,COUNTIF($L$20:L216,"&lt;&gt;")&lt;2201,22,COUNTIF($L$20:L216,"&lt;&gt;")&lt;2301,23,COUNTIF($L$20:L216,"&lt;&gt;")&lt;2401,24,COUNTIF($L$20:L216,"&lt;&gt;")&lt;2501,25,COUNTIF($L$20:L216,"&lt;&gt;")&lt;2601,26,COUNTIF($L$20:L216,"&lt;&gt;")&lt;2701,27,COUNTIF($L$20:L216,"&lt;&gt;")&lt;2801,28,COUNTIF($L$20:L216,"&lt;&gt;")&lt;2901,29,COUNTIF($L$20:L216,"&lt;&gt;")&lt;3001,30),"")</f>
        <v/>
      </c>
      <c r="AM216" t="str">
        <f t="shared" si="15"/>
        <v/>
      </c>
      <c r="AN216" t="str">
        <f t="shared" si="19"/>
        <v/>
      </c>
      <c r="AP216" t="str">
        <f t="shared" si="18"/>
        <v/>
      </c>
      <c r="AQ216" t="str">
        <f>IF(AO216="","",COUNTIFS(AM216:$AM$3019,AO216))</f>
        <v/>
      </c>
    </row>
    <row r="217" spans="1:43" x14ac:dyDescent="0.25">
      <c r="A217" s="6" t="str">
        <f>IF(COUNT($A$20:A216)&lt;&gt;$B$4,IF(A216="","",A216+1),"")</f>
        <v/>
      </c>
      <c r="B217" s="3"/>
      <c r="C217" s="3"/>
      <c r="D217" s="122"/>
      <c r="E217" s="3"/>
      <c r="F217" s="3"/>
      <c r="G217" s="3"/>
      <c r="H217" s="3"/>
      <c r="I217" s="120"/>
      <c r="J217" s="3"/>
      <c r="K217" s="119" t="str" cm="1">
        <f t="array" ref="K217">IF(OR($J$14 = "A",$J$14 = "B",$J$14 = "C"),IF(I217="","",IF(LEN(I217)&gt;2,_xlfn.IFS(ISNUMBER(SEARCH("_",I217)),I217,ISNUMBER(SEARCH(", ",I217)),SUBSTITUTE(I217,", ","_"),ISNUMBER(SEARCH("/ ",I217)),SUBSTITUTE(I217,"/ ","_"),ISNUMBER(SEARCH(",",I217)),SUBSTITUTE(I217,",","_"),ISNUMBER(SEARCH("/",I217)),SUBSTITUTE(I217,"/","_"),ISNUMBER(SEARCH("",I217)),I217),I217)),IF(OR($J$14 = "J",$J$14 = "K"),"",IF(D217="","",IF(LEN(D217)&gt;2,_xlfn.IFS(ISNUMBER(SEARCH("_",D217)),D217,ISNUMBER(SEARCH(", ",D217)),SUBSTITUTE(D217,", ","_"),ISNUMBER(SEARCH("/ ",D217)),SUBSTITUTE(D217,"/ ","_"),ISNUMBER(SEARCH(",",D217)),SUBSTITUTE(D217,",","_"),ISNUMBER(SEARCH("/",D217)),SUBSTITUTE(D217,"/","_"),ISNUMBER(SEARCH("",D217)),D217),D217))))</f>
        <v/>
      </c>
      <c r="L217" s="1"/>
      <c r="M217" s="1" t="str">
        <f t="shared" si="16"/>
        <v/>
      </c>
      <c r="N217" s="94" t="str">
        <f>IF($L217="None","",IF(ISERROR(VLOOKUP($L217,Info!$B$4:$B$266,1,FALSE)),"",VLOOKUP($L217,Info!$B$4:$L$266,5,FALSE)))</f>
        <v/>
      </c>
      <c r="O217" s="94" t="str">
        <f>IF(K217="","",IF(AND($J$12&lt;&gt;"ABC",N217="3"),"BAC",IF(N217="3","ABC",IF($J$12&lt;&gt;"ABC",IF($J$10="Standard",VLOOKUP(K217,Info!$BE$4:$BF$481,2,FALSE),VLOOKUP(K217,Info!$BI$4:$BJ$482,2,FALSE)),IF($J$10="Standard",VLOOKUP(K217,Info!$AG$4:$AH$2994,2,FALSE),VLOOKUP(K217,Info!$AK$4:$AL$2997,2,FALSE))))))</f>
        <v/>
      </c>
      <c r="P217" s="94" t="str">
        <f>IF($L217="None","",IF(ISERROR(VLOOKUP($L217,Info!$B$4:$B$266,1,FALSE)),"",VLOOKUP($L217,Info!$B$4:$L$266,3,FALSE)))</f>
        <v/>
      </c>
      <c r="Q217" s="96" t="str">
        <f>IF($L217="None","",IF(ISERROR(VLOOKUP($L217,Info!$B$4:$B$266,1,FALSE)),"",VLOOKUP($L217,Info!$B$4:$L$266,4,FALSE)))</f>
        <v/>
      </c>
      <c r="R217" s="1"/>
      <c r="S217" s="6" t="str">
        <f t="shared" si="17"/>
        <v/>
      </c>
      <c r="T217" s="6" t="str">
        <f>IF($L217="None","",IF(ISERROR(VLOOKUP($L217,Info!$B$4:$B$266,1,FALSE)),"",VLOOKUP($L217,Info!$B$4:$L$266,11,FALSE)))</f>
        <v/>
      </c>
      <c r="U217" s="1"/>
      <c r="V217" s="1"/>
      <c r="W217" s="1"/>
      <c r="X217" s="1" t="str">
        <f>IF($L217="None","",IF(ISERROR(VLOOKUP($L217,Info!$B$4:$B$266,1,FALSE)),"",IF(OR(W217="Metallic Liquid Tight",W217="Non-Metallic Liquid Tight",W217="LSZH",W217="Greenfield"),VLOOKUP($L217,Info!$B$4:$L$266,7,FALSE),"N/A")))</f>
        <v/>
      </c>
      <c r="Y217" s="1"/>
      <c r="Z217" s="96" t="str">
        <f>IF($L217="None","",IF(ISERROR(VLOOKUP($L217,Info!$B$4:$B$266,1,FALSE)),"",VLOOKUP($L217,Info!$B$4:$L$266,9,FALSE)))</f>
        <v/>
      </c>
      <c r="AA217" s="96" t="str">
        <f>IF($L217="None","",IF(ISERROR(VLOOKUP($L217,Info!$B$4:$B$266,1,FALSE)),"",VLOOKUP($L217,Info!$B$4:$L$266,8,FALSE)))</f>
        <v/>
      </c>
      <c r="AB217" s="96" t="str">
        <f>IF($L217="None","",IF(ISERROR(VLOOKUP($L217,Info!$B$4:$B$266,1,FALSE)),"",VLOOKUP($L217,Info!$B$4:$L$266,10,FALSE)))</f>
        <v/>
      </c>
      <c r="AC217" s="1" t="str">
        <f>IF(W217="SO Cable","Black,White",IF(O217="","",IF(P217="","",IF($J$12&lt;&gt;"ABC",IF(P217&lt;="250",VLOOKUP(O217,Info!$AZ$4:$BB$22,3,FALSE),VLOOKUP(O217,Info!$AZ$23:$BB$39,3,FALSE)),IF(P217&lt;="250",VLOOKUP(O217,Info!$AO$4:$AQ$22,3,FALSE),VLOOKUP(O217,Info!$AO$23:$AP$39,3,FALSE))))))</f>
        <v/>
      </c>
      <c r="AD217" s="1"/>
      <c r="AE217" s="1" t="str">
        <f>IF($L217="None","",IF(ISERROR(VLOOKUP($L217,Info!$B$4:$B$266,1,FALSE)),"",VLOOKUP($L217,Info!$B$4:$L$266,4,FALSE)))</f>
        <v/>
      </c>
      <c r="AF217" s="1" t="str">
        <f>IF($L217="None","",IF(ISERROR(VLOOKUP($L217,Info!$B$4:$B$266,1,FALSE)),"",VLOOKUP($L217,Info!$B$4:$L$266,6,FALSE)))</f>
        <v/>
      </c>
      <c r="AG217" s="1"/>
      <c r="AH217" s="33" t="str" cm="1">
        <f t="array" ref="AH217">IF(AND(L217&lt;&gt;"",O217&lt;&gt;"",R217:S217&lt;&gt;"",W217:X217&lt;&gt;"",Z217:AA217&lt;&gt;"",AC217&lt;&gt;""),"Good","Bad")</f>
        <v>Bad</v>
      </c>
      <c r="AL217" t="str" cm="1">
        <f t="array" ref="AL217">IF(R217&gt;0,_xlfn.IFS(COUNTIF($L$20:L217,"&lt;&gt;")&lt;101,1,COUNTIF($L$20:L217,"&lt;&gt;")&lt;201,2,COUNTIF($L$20:L217,"&lt;&gt;")&lt;301,3,COUNTIF($L$20:L217,"&lt;&gt;")&lt;401,4,COUNTIF($L$20:L217,"&lt;&gt;")&lt;501,5,COUNTIF($L$20:L217,"&lt;&gt;")&lt;601,6,COUNTIF($L$20:L217,"&lt;&gt;")&lt;701,7,COUNTIF($L$20:L217,"&lt;&gt;")&lt;801,8,COUNTIF($L$20:L217,"&lt;&gt;")&lt;901,9,COUNTIF($L$20:L217,"&lt;&gt;")&lt;1001,10,COUNTIF($L$20:L217,"&lt;&gt;")&lt;1101,11,COUNTIF($L$20:L217,"&lt;&gt;")&lt;1201,12,COUNTIF($L$20:L217,"&lt;&gt;")&lt;1301,13,COUNTIF($L$20:L217,"&lt;&gt;")&lt;1401,14,COUNTIF($L$20:L217,"&lt;&gt;")&lt;1501,15,COUNTIF($L$20:L217,"&lt;&gt;")&lt;1601,16,COUNTIF($L$20:L217,"&lt;&gt;")&lt;1701,17,COUNTIF($L$20:L217,"&lt;&gt;")&lt;1801,18,COUNTIF($L$20:L217,"&lt;&gt;")&lt;1901,19,COUNTIF($L$20:L217,"&lt;&gt;")&lt;2001,20,COUNTIF($L$20:L217,"&lt;&gt;")&lt;2101,21,COUNTIF($L$20:L217,"&lt;&gt;")&lt;2201,22,COUNTIF($L$20:L217,"&lt;&gt;")&lt;2301,23,COUNTIF($L$20:L217,"&lt;&gt;")&lt;2401,24,COUNTIF($L$20:L217,"&lt;&gt;")&lt;2501,25,COUNTIF($L$20:L217,"&lt;&gt;")&lt;2601,26,COUNTIF($L$20:L217,"&lt;&gt;")&lt;2701,27,COUNTIF($L$20:L217,"&lt;&gt;")&lt;2801,28,COUNTIF($L$20:L217,"&lt;&gt;")&lt;2901,29,COUNTIF($L$20:L217,"&lt;&gt;")&lt;3001,30),"")</f>
        <v/>
      </c>
      <c r="AM217" t="str">
        <f t="shared" si="15"/>
        <v/>
      </c>
      <c r="AN217" t="str">
        <f t="shared" si="19"/>
        <v/>
      </c>
      <c r="AP217" t="str">
        <f t="shared" si="18"/>
        <v/>
      </c>
      <c r="AQ217" t="str">
        <f>IF(AO217="","",COUNTIFS(AM217:$AM$3019,AO217))</f>
        <v/>
      </c>
    </row>
    <row r="218" spans="1:43" x14ac:dyDescent="0.25">
      <c r="A218" s="6" t="str">
        <f>IF(COUNT($A$20:A217)&lt;&gt;$B$4,IF(A217="","",A217+1),"")</f>
        <v/>
      </c>
      <c r="B218" s="3"/>
      <c r="C218" s="3"/>
      <c r="D218" s="122"/>
      <c r="E218" s="3"/>
      <c r="F218" s="3"/>
      <c r="G218" s="3"/>
      <c r="H218" s="3"/>
      <c r="I218" s="120"/>
      <c r="J218" s="3"/>
      <c r="K218" s="119" t="str" cm="1">
        <f t="array" ref="K218">IF(OR($J$14 = "A",$J$14 = "B",$J$14 = "C"),IF(I218="","",IF(LEN(I218)&gt;2,_xlfn.IFS(ISNUMBER(SEARCH("_",I218)),I218,ISNUMBER(SEARCH(", ",I218)),SUBSTITUTE(I218,", ","_"),ISNUMBER(SEARCH("/ ",I218)),SUBSTITUTE(I218,"/ ","_"),ISNUMBER(SEARCH(",",I218)),SUBSTITUTE(I218,",","_"),ISNUMBER(SEARCH("/",I218)),SUBSTITUTE(I218,"/","_"),ISNUMBER(SEARCH("",I218)),I218),I218)),IF(OR($J$14 = "J",$J$14 = "K"),"",IF(D218="","",IF(LEN(D218)&gt;2,_xlfn.IFS(ISNUMBER(SEARCH("_",D218)),D218,ISNUMBER(SEARCH(", ",D218)),SUBSTITUTE(D218,", ","_"),ISNUMBER(SEARCH("/ ",D218)),SUBSTITUTE(D218,"/ ","_"),ISNUMBER(SEARCH(",",D218)),SUBSTITUTE(D218,",","_"),ISNUMBER(SEARCH("/",D218)),SUBSTITUTE(D218,"/","_"),ISNUMBER(SEARCH("",D218)),D218),D218))))</f>
        <v/>
      </c>
      <c r="L218" s="1"/>
      <c r="M218" s="1" t="str">
        <f t="shared" si="16"/>
        <v/>
      </c>
      <c r="N218" s="94" t="str">
        <f>IF($L218="None","",IF(ISERROR(VLOOKUP($L218,Info!$B$4:$B$266,1,FALSE)),"",VLOOKUP($L218,Info!$B$4:$L$266,5,FALSE)))</f>
        <v/>
      </c>
      <c r="O218" s="94" t="str">
        <f>IF(K218="","",IF(AND($J$12&lt;&gt;"ABC",N218="3"),"BAC",IF(N218="3","ABC",IF($J$12&lt;&gt;"ABC",IF($J$10="Standard",VLOOKUP(K218,Info!$BE$4:$BF$481,2,FALSE),VLOOKUP(K218,Info!$BI$4:$BJ$482,2,FALSE)),IF($J$10="Standard",VLOOKUP(K218,Info!$AG$4:$AH$2994,2,FALSE),VLOOKUP(K218,Info!$AK$4:$AL$2997,2,FALSE))))))</f>
        <v/>
      </c>
      <c r="P218" s="94" t="str">
        <f>IF($L218="None","",IF(ISERROR(VLOOKUP($L218,Info!$B$4:$B$266,1,FALSE)),"",VLOOKUP($L218,Info!$B$4:$L$266,3,FALSE)))</f>
        <v/>
      </c>
      <c r="Q218" s="96" t="str">
        <f>IF($L218="None","",IF(ISERROR(VLOOKUP($L218,Info!$B$4:$B$266,1,FALSE)),"",VLOOKUP($L218,Info!$B$4:$L$266,4,FALSE)))</f>
        <v/>
      </c>
      <c r="R218" s="1"/>
      <c r="S218" s="6" t="str">
        <f t="shared" si="17"/>
        <v/>
      </c>
      <c r="T218" s="6" t="str">
        <f>IF($L218="None","",IF(ISERROR(VLOOKUP($L218,Info!$B$4:$B$266,1,FALSE)),"",VLOOKUP($L218,Info!$B$4:$L$266,11,FALSE)))</f>
        <v/>
      </c>
      <c r="U218" s="1"/>
      <c r="V218" s="1"/>
      <c r="W218" s="1"/>
      <c r="X218" s="1" t="str">
        <f>IF($L218="None","",IF(ISERROR(VLOOKUP($L218,Info!$B$4:$B$266,1,FALSE)),"",IF(OR(W218="Metallic Liquid Tight",W218="Non-Metallic Liquid Tight",W218="LSZH",W218="Greenfield"),VLOOKUP($L218,Info!$B$4:$L$266,7,FALSE),"N/A")))</f>
        <v/>
      </c>
      <c r="Y218" s="1"/>
      <c r="Z218" s="96" t="str">
        <f>IF($L218="None","",IF(ISERROR(VLOOKUP($L218,Info!$B$4:$B$266,1,FALSE)),"",VLOOKUP($L218,Info!$B$4:$L$266,9,FALSE)))</f>
        <v/>
      </c>
      <c r="AA218" s="96" t="str">
        <f>IF($L218="None","",IF(ISERROR(VLOOKUP($L218,Info!$B$4:$B$266,1,FALSE)),"",VLOOKUP($L218,Info!$B$4:$L$266,8,FALSE)))</f>
        <v/>
      </c>
      <c r="AB218" s="96" t="str">
        <f>IF($L218="None","",IF(ISERROR(VLOOKUP($L218,Info!$B$4:$B$266,1,FALSE)),"",VLOOKUP($L218,Info!$B$4:$L$266,10,FALSE)))</f>
        <v/>
      </c>
      <c r="AC218" s="1" t="str">
        <f>IF(W218="SO Cable","Black,White",IF(O218="","",IF(P218="","",IF($J$12&lt;&gt;"ABC",IF(P218&lt;="250",VLOOKUP(O218,Info!$AZ$4:$BB$22,3,FALSE),VLOOKUP(O218,Info!$AZ$23:$BB$39,3,FALSE)),IF(P218&lt;="250",VLOOKUP(O218,Info!$AO$4:$AQ$22,3,FALSE),VLOOKUP(O218,Info!$AO$23:$AP$39,3,FALSE))))))</f>
        <v/>
      </c>
      <c r="AD218" s="1"/>
      <c r="AE218" s="1" t="str">
        <f>IF($L218="None","",IF(ISERROR(VLOOKUP($L218,Info!$B$4:$B$266,1,FALSE)),"",VLOOKUP($L218,Info!$B$4:$L$266,4,FALSE)))</f>
        <v/>
      </c>
      <c r="AF218" s="1" t="str">
        <f>IF($L218="None","",IF(ISERROR(VLOOKUP($L218,Info!$B$4:$B$266,1,FALSE)),"",VLOOKUP($L218,Info!$B$4:$L$266,6,FALSE)))</f>
        <v/>
      </c>
      <c r="AG218" s="1"/>
      <c r="AH218" s="33" t="str" cm="1">
        <f t="array" ref="AH218">IF(AND(L218&lt;&gt;"",O218&lt;&gt;"",R218:S218&lt;&gt;"",W218:X218&lt;&gt;"",Z218:AA218&lt;&gt;"",AC218&lt;&gt;""),"Good","Bad")</f>
        <v>Bad</v>
      </c>
      <c r="AL218" t="str" cm="1">
        <f t="array" ref="AL218">IF(R218&gt;0,_xlfn.IFS(COUNTIF($L$20:L218,"&lt;&gt;")&lt;101,1,COUNTIF($L$20:L218,"&lt;&gt;")&lt;201,2,COUNTIF($L$20:L218,"&lt;&gt;")&lt;301,3,COUNTIF($L$20:L218,"&lt;&gt;")&lt;401,4,COUNTIF($L$20:L218,"&lt;&gt;")&lt;501,5,COUNTIF($L$20:L218,"&lt;&gt;")&lt;601,6,COUNTIF($L$20:L218,"&lt;&gt;")&lt;701,7,COUNTIF($L$20:L218,"&lt;&gt;")&lt;801,8,COUNTIF($L$20:L218,"&lt;&gt;")&lt;901,9,COUNTIF($L$20:L218,"&lt;&gt;")&lt;1001,10,COUNTIF($L$20:L218,"&lt;&gt;")&lt;1101,11,COUNTIF($L$20:L218,"&lt;&gt;")&lt;1201,12,COUNTIF($L$20:L218,"&lt;&gt;")&lt;1301,13,COUNTIF($L$20:L218,"&lt;&gt;")&lt;1401,14,COUNTIF($L$20:L218,"&lt;&gt;")&lt;1501,15,COUNTIF($L$20:L218,"&lt;&gt;")&lt;1601,16,COUNTIF($L$20:L218,"&lt;&gt;")&lt;1701,17,COUNTIF($L$20:L218,"&lt;&gt;")&lt;1801,18,COUNTIF($L$20:L218,"&lt;&gt;")&lt;1901,19,COUNTIF($L$20:L218,"&lt;&gt;")&lt;2001,20,COUNTIF($L$20:L218,"&lt;&gt;")&lt;2101,21,COUNTIF($L$20:L218,"&lt;&gt;")&lt;2201,22,COUNTIF($L$20:L218,"&lt;&gt;")&lt;2301,23,COUNTIF($L$20:L218,"&lt;&gt;")&lt;2401,24,COUNTIF($L$20:L218,"&lt;&gt;")&lt;2501,25,COUNTIF($L$20:L218,"&lt;&gt;")&lt;2601,26,COUNTIF($L$20:L218,"&lt;&gt;")&lt;2701,27,COUNTIF($L$20:L218,"&lt;&gt;")&lt;2801,28,COUNTIF($L$20:L218,"&lt;&gt;")&lt;2901,29,COUNTIF($L$20:L218,"&lt;&gt;")&lt;3001,30),"")</f>
        <v/>
      </c>
      <c r="AM218" t="str">
        <f t="shared" si="15"/>
        <v/>
      </c>
      <c r="AN218" t="str">
        <f t="shared" si="19"/>
        <v/>
      </c>
      <c r="AP218" t="str">
        <f t="shared" si="18"/>
        <v/>
      </c>
      <c r="AQ218" t="str">
        <f>IF(AO218="","",COUNTIFS(AM218:$AM$3019,AO218))</f>
        <v/>
      </c>
    </row>
    <row r="219" spans="1:43" x14ac:dyDescent="0.25">
      <c r="A219" s="6" t="str">
        <f>IF(COUNT($A$20:A218)&lt;&gt;$B$4,IF(A218="","",A218+1),"")</f>
        <v/>
      </c>
      <c r="B219" s="3"/>
      <c r="C219" s="3"/>
      <c r="D219" s="122"/>
      <c r="E219" s="3"/>
      <c r="F219" s="3"/>
      <c r="G219" s="3"/>
      <c r="H219" s="3"/>
      <c r="I219" s="120"/>
      <c r="J219" s="3"/>
      <c r="K219" s="119" t="str" cm="1">
        <f t="array" ref="K219">IF(OR($J$14 = "A",$J$14 = "B",$J$14 = "C"),IF(I219="","",IF(LEN(I219)&gt;2,_xlfn.IFS(ISNUMBER(SEARCH("_",I219)),I219,ISNUMBER(SEARCH(", ",I219)),SUBSTITUTE(I219,", ","_"),ISNUMBER(SEARCH("/ ",I219)),SUBSTITUTE(I219,"/ ","_"),ISNUMBER(SEARCH(",",I219)),SUBSTITUTE(I219,",","_"),ISNUMBER(SEARCH("/",I219)),SUBSTITUTE(I219,"/","_"),ISNUMBER(SEARCH("",I219)),I219),I219)),IF(OR($J$14 = "J",$J$14 = "K"),"",IF(D219="","",IF(LEN(D219)&gt;2,_xlfn.IFS(ISNUMBER(SEARCH("_",D219)),D219,ISNUMBER(SEARCH(", ",D219)),SUBSTITUTE(D219,", ","_"),ISNUMBER(SEARCH("/ ",D219)),SUBSTITUTE(D219,"/ ","_"),ISNUMBER(SEARCH(",",D219)),SUBSTITUTE(D219,",","_"),ISNUMBER(SEARCH("/",D219)),SUBSTITUTE(D219,"/","_"),ISNUMBER(SEARCH("",D219)),D219),D219))))</f>
        <v/>
      </c>
      <c r="L219" s="1"/>
      <c r="M219" s="1" t="str">
        <f t="shared" si="16"/>
        <v/>
      </c>
      <c r="N219" s="94" t="str">
        <f>IF($L219="None","",IF(ISERROR(VLOOKUP($L219,Info!$B$4:$B$266,1,FALSE)),"",VLOOKUP($L219,Info!$B$4:$L$266,5,FALSE)))</f>
        <v/>
      </c>
      <c r="O219" s="94" t="str">
        <f>IF(K219="","",IF(AND($J$12&lt;&gt;"ABC",N219="3"),"BAC",IF(N219="3","ABC",IF($J$12&lt;&gt;"ABC",IF($J$10="Standard",VLOOKUP(K219,Info!$BE$4:$BF$481,2,FALSE),VLOOKUP(K219,Info!$BI$4:$BJ$482,2,FALSE)),IF($J$10="Standard",VLOOKUP(K219,Info!$AG$4:$AH$2994,2,FALSE),VLOOKUP(K219,Info!$AK$4:$AL$2997,2,FALSE))))))</f>
        <v/>
      </c>
      <c r="P219" s="94" t="str">
        <f>IF($L219="None","",IF(ISERROR(VLOOKUP($L219,Info!$B$4:$B$266,1,FALSE)),"",VLOOKUP($L219,Info!$B$4:$L$266,3,FALSE)))</f>
        <v/>
      </c>
      <c r="Q219" s="96" t="str">
        <f>IF($L219="None","",IF(ISERROR(VLOOKUP($L219,Info!$B$4:$B$266,1,FALSE)),"",VLOOKUP($L219,Info!$B$4:$L$266,4,FALSE)))</f>
        <v/>
      </c>
      <c r="R219" s="1"/>
      <c r="S219" s="6" t="str">
        <f t="shared" si="17"/>
        <v/>
      </c>
      <c r="T219" s="6" t="str">
        <f>IF($L219="None","",IF(ISERROR(VLOOKUP($L219,Info!$B$4:$B$266,1,FALSE)),"",VLOOKUP($L219,Info!$B$4:$L$266,11,FALSE)))</f>
        <v/>
      </c>
      <c r="U219" s="1"/>
      <c r="V219" s="1"/>
      <c r="W219" s="1"/>
      <c r="X219" s="1" t="str">
        <f>IF($L219="None","",IF(ISERROR(VLOOKUP($L219,Info!$B$4:$B$266,1,FALSE)),"",IF(OR(W219="Metallic Liquid Tight",W219="Non-Metallic Liquid Tight",W219="LSZH",W219="Greenfield"),VLOOKUP($L219,Info!$B$4:$L$266,7,FALSE),"N/A")))</f>
        <v/>
      </c>
      <c r="Y219" s="1"/>
      <c r="Z219" s="96" t="str">
        <f>IF($L219="None","",IF(ISERROR(VLOOKUP($L219,Info!$B$4:$B$266,1,FALSE)),"",VLOOKUP($L219,Info!$B$4:$L$266,9,FALSE)))</f>
        <v/>
      </c>
      <c r="AA219" s="96" t="str">
        <f>IF($L219="None","",IF(ISERROR(VLOOKUP($L219,Info!$B$4:$B$266,1,FALSE)),"",VLOOKUP($L219,Info!$B$4:$L$266,8,FALSE)))</f>
        <v/>
      </c>
      <c r="AB219" s="96" t="str">
        <f>IF($L219="None","",IF(ISERROR(VLOOKUP($L219,Info!$B$4:$B$266,1,FALSE)),"",VLOOKUP($L219,Info!$B$4:$L$266,10,FALSE)))</f>
        <v/>
      </c>
      <c r="AC219" s="1" t="str">
        <f>IF(W219="SO Cable","Black,White",IF(O219="","",IF(P219="","",IF($J$12&lt;&gt;"ABC",IF(P219&lt;="250",VLOOKUP(O219,Info!$AZ$4:$BB$22,3,FALSE),VLOOKUP(O219,Info!$AZ$23:$BB$39,3,FALSE)),IF(P219&lt;="250",VLOOKUP(O219,Info!$AO$4:$AQ$22,3,FALSE),VLOOKUP(O219,Info!$AO$23:$AP$39,3,FALSE))))))</f>
        <v/>
      </c>
      <c r="AD219" s="1"/>
      <c r="AE219" s="1" t="str">
        <f>IF($L219="None","",IF(ISERROR(VLOOKUP($L219,Info!$B$4:$B$266,1,FALSE)),"",VLOOKUP($L219,Info!$B$4:$L$266,4,FALSE)))</f>
        <v/>
      </c>
      <c r="AF219" s="1" t="str">
        <f>IF($L219="None","",IF(ISERROR(VLOOKUP($L219,Info!$B$4:$B$266,1,FALSE)),"",VLOOKUP($L219,Info!$B$4:$L$266,6,FALSE)))</f>
        <v/>
      </c>
      <c r="AG219" s="1"/>
      <c r="AH219" s="33" t="str" cm="1">
        <f t="array" ref="AH219">IF(AND(L219&lt;&gt;"",O219&lt;&gt;"",R219:S219&lt;&gt;"",W219:X219&lt;&gt;"",Z219:AA219&lt;&gt;"",AC219&lt;&gt;""),"Good","Bad")</f>
        <v>Bad</v>
      </c>
      <c r="AL219" t="str" cm="1">
        <f t="array" ref="AL219">IF(R219&gt;0,_xlfn.IFS(COUNTIF($L$20:L219,"&lt;&gt;")&lt;101,1,COUNTIF($L$20:L219,"&lt;&gt;")&lt;201,2,COUNTIF($L$20:L219,"&lt;&gt;")&lt;301,3,COUNTIF($L$20:L219,"&lt;&gt;")&lt;401,4,COUNTIF($L$20:L219,"&lt;&gt;")&lt;501,5,COUNTIF($L$20:L219,"&lt;&gt;")&lt;601,6,COUNTIF($L$20:L219,"&lt;&gt;")&lt;701,7,COUNTIF($L$20:L219,"&lt;&gt;")&lt;801,8,COUNTIF($L$20:L219,"&lt;&gt;")&lt;901,9,COUNTIF($L$20:L219,"&lt;&gt;")&lt;1001,10,COUNTIF($L$20:L219,"&lt;&gt;")&lt;1101,11,COUNTIF($L$20:L219,"&lt;&gt;")&lt;1201,12,COUNTIF($L$20:L219,"&lt;&gt;")&lt;1301,13,COUNTIF($L$20:L219,"&lt;&gt;")&lt;1401,14,COUNTIF($L$20:L219,"&lt;&gt;")&lt;1501,15,COUNTIF($L$20:L219,"&lt;&gt;")&lt;1601,16,COUNTIF($L$20:L219,"&lt;&gt;")&lt;1701,17,COUNTIF($L$20:L219,"&lt;&gt;")&lt;1801,18,COUNTIF($L$20:L219,"&lt;&gt;")&lt;1901,19,COUNTIF($L$20:L219,"&lt;&gt;")&lt;2001,20,COUNTIF($L$20:L219,"&lt;&gt;")&lt;2101,21,COUNTIF($L$20:L219,"&lt;&gt;")&lt;2201,22,COUNTIF($L$20:L219,"&lt;&gt;")&lt;2301,23,COUNTIF($L$20:L219,"&lt;&gt;")&lt;2401,24,COUNTIF($L$20:L219,"&lt;&gt;")&lt;2501,25,COUNTIF($L$20:L219,"&lt;&gt;")&lt;2601,26,COUNTIF($L$20:L219,"&lt;&gt;")&lt;2701,27,COUNTIF($L$20:L219,"&lt;&gt;")&lt;2801,28,COUNTIF($L$20:L219,"&lt;&gt;")&lt;2901,29,COUNTIF($L$20:L219,"&lt;&gt;")&lt;3001,30),"")</f>
        <v/>
      </c>
      <c r="AM219" t="str">
        <f t="shared" si="15"/>
        <v/>
      </c>
      <c r="AN219" t="str">
        <f t="shared" si="19"/>
        <v/>
      </c>
      <c r="AP219" t="str">
        <f t="shared" si="18"/>
        <v/>
      </c>
      <c r="AQ219" t="str">
        <f>IF(AO219="","",COUNTIFS(AM219:$AM$3019,AO219))</f>
        <v/>
      </c>
    </row>
    <row r="220" spans="1:43" x14ac:dyDescent="0.25">
      <c r="A220" s="6" t="str">
        <f>IF(COUNT($A$20:A219)&lt;&gt;$B$4,IF(A219="","",A219+1),"")</f>
        <v/>
      </c>
      <c r="B220" s="3"/>
      <c r="C220" s="3"/>
      <c r="D220" s="122"/>
      <c r="E220" s="3"/>
      <c r="F220" s="3"/>
      <c r="G220" s="3"/>
      <c r="H220" s="3"/>
      <c r="I220" s="120"/>
      <c r="J220" s="3"/>
      <c r="K220" s="119" t="str" cm="1">
        <f t="array" ref="K220">IF(OR($J$14 = "A",$J$14 = "B",$J$14 = "C"),IF(I220="","",IF(LEN(I220)&gt;2,_xlfn.IFS(ISNUMBER(SEARCH("_",I220)),I220,ISNUMBER(SEARCH(", ",I220)),SUBSTITUTE(I220,", ","_"),ISNUMBER(SEARCH("/ ",I220)),SUBSTITUTE(I220,"/ ","_"),ISNUMBER(SEARCH(",",I220)),SUBSTITUTE(I220,",","_"),ISNUMBER(SEARCH("/",I220)),SUBSTITUTE(I220,"/","_"),ISNUMBER(SEARCH("",I220)),I220),I220)),IF(OR($J$14 = "J",$J$14 = "K"),"",IF(D220="","",IF(LEN(D220)&gt;2,_xlfn.IFS(ISNUMBER(SEARCH("_",D220)),D220,ISNUMBER(SEARCH(", ",D220)),SUBSTITUTE(D220,", ","_"),ISNUMBER(SEARCH("/ ",D220)),SUBSTITUTE(D220,"/ ","_"),ISNUMBER(SEARCH(",",D220)),SUBSTITUTE(D220,",","_"),ISNUMBER(SEARCH("/",D220)),SUBSTITUTE(D220,"/","_"),ISNUMBER(SEARCH("",D220)),D220),D220))))</f>
        <v/>
      </c>
      <c r="L220" s="1"/>
      <c r="M220" s="1" t="str">
        <f t="shared" si="16"/>
        <v/>
      </c>
      <c r="N220" s="94" t="str">
        <f>IF($L220="None","",IF(ISERROR(VLOOKUP($L220,Info!$B$4:$B$266,1,FALSE)),"",VLOOKUP($L220,Info!$B$4:$L$266,5,FALSE)))</f>
        <v/>
      </c>
      <c r="O220" s="94" t="str">
        <f>IF(K220="","",IF(AND($J$12&lt;&gt;"ABC",N220="3"),"BAC",IF(N220="3","ABC",IF($J$12&lt;&gt;"ABC",IF($J$10="Standard",VLOOKUP(K220,Info!$BE$4:$BF$481,2,FALSE),VLOOKUP(K220,Info!$BI$4:$BJ$482,2,FALSE)),IF($J$10="Standard",VLOOKUP(K220,Info!$AG$4:$AH$2994,2,FALSE),VLOOKUP(K220,Info!$AK$4:$AL$2997,2,FALSE))))))</f>
        <v/>
      </c>
      <c r="P220" s="94" t="str">
        <f>IF($L220="None","",IF(ISERROR(VLOOKUP($L220,Info!$B$4:$B$266,1,FALSE)),"",VLOOKUP($L220,Info!$B$4:$L$266,3,FALSE)))</f>
        <v/>
      </c>
      <c r="Q220" s="96" t="str">
        <f>IF($L220="None","",IF(ISERROR(VLOOKUP($L220,Info!$B$4:$B$266,1,FALSE)),"",VLOOKUP($L220,Info!$B$4:$L$266,4,FALSE)))</f>
        <v/>
      </c>
      <c r="R220" s="1"/>
      <c r="S220" s="6" t="str">
        <f t="shared" si="17"/>
        <v/>
      </c>
      <c r="T220" s="6" t="str">
        <f>IF($L220="None","",IF(ISERROR(VLOOKUP($L220,Info!$B$4:$B$266,1,FALSE)),"",VLOOKUP($L220,Info!$B$4:$L$266,11,FALSE)))</f>
        <v/>
      </c>
      <c r="U220" s="1"/>
      <c r="V220" s="1"/>
      <c r="W220" s="1"/>
      <c r="X220" s="1" t="str">
        <f>IF($L220="None","",IF(ISERROR(VLOOKUP($L220,Info!$B$4:$B$266,1,FALSE)),"",IF(OR(W220="Metallic Liquid Tight",W220="Non-Metallic Liquid Tight",W220="LSZH",W220="Greenfield"),VLOOKUP($L220,Info!$B$4:$L$266,7,FALSE),"N/A")))</f>
        <v/>
      </c>
      <c r="Y220" s="1"/>
      <c r="Z220" s="96" t="str">
        <f>IF($L220="None","",IF(ISERROR(VLOOKUP($L220,Info!$B$4:$B$266,1,FALSE)),"",VLOOKUP($L220,Info!$B$4:$L$266,9,FALSE)))</f>
        <v/>
      </c>
      <c r="AA220" s="96" t="str">
        <f>IF($L220="None","",IF(ISERROR(VLOOKUP($L220,Info!$B$4:$B$266,1,FALSE)),"",VLOOKUP($L220,Info!$B$4:$L$266,8,FALSE)))</f>
        <v/>
      </c>
      <c r="AB220" s="96" t="str">
        <f>IF($L220="None","",IF(ISERROR(VLOOKUP($L220,Info!$B$4:$B$266,1,FALSE)),"",VLOOKUP($L220,Info!$B$4:$L$266,10,FALSE)))</f>
        <v/>
      </c>
      <c r="AC220" s="1" t="str">
        <f>IF(W220="SO Cable","Black,White",IF(O220="","",IF(P220="","",IF($J$12&lt;&gt;"ABC",IF(P220&lt;="250",VLOOKUP(O220,Info!$AZ$4:$BB$22,3,FALSE),VLOOKUP(O220,Info!$AZ$23:$BB$39,3,FALSE)),IF(P220&lt;="250",VLOOKUP(O220,Info!$AO$4:$AQ$22,3,FALSE),VLOOKUP(O220,Info!$AO$23:$AP$39,3,FALSE))))))</f>
        <v/>
      </c>
      <c r="AD220" s="1"/>
      <c r="AE220" s="1" t="str">
        <f>IF($L220="None","",IF(ISERROR(VLOOKUP($L220,Info!$B$4:$B$266,1,FALSE)),"",VLOOKUP($L220,Info!$B$4:$L$266,4,FALSE)))</f>
        <v/>
      </c>
      <c r="AF220" s="1" t="str">
        <f>IF($L220="None","",IF(ISERROR(VLOOKUP($L220,Info!$B$4:$B$266,1,FALSE)),"",VLOOKUP($L220,Info!$B$4:$L$266,6,FALSE)))</f>
        <v/>
      </c>
      <c r="AG220" s="1"/>
      <c r="AH220" s="33" t="str" cm="1">
        <f t="array" ref="AH220">IF(AND(L220&lt;&gt;"",O220&lt;&gt;"",R220:S220&lt;&gt;"",W220:X220&lt;&gt;"",Z220:AA220&lt;&gt;"",AC220&lt;&gt;""),"Good","Bad")</f>
        <v>Bad</v>
      </c>
      <c r="AL220" t="str" cm="1">
        <f t="array" ref="AL220">IF(R220&gt;0,_xlfn.IFS(COUNTIF($L$20:L220,"&lt;&gt;")&lt;101,1,COUNTIF($L$20:L220,"&lt;&gt;")&lt;201,2,COUNTIF($L$20:L220,"&lt;&gt;")&lt;301,3,COUNTIF($L$20:L220,"&lt;&gt;")&lt;401,4,COUNTIF($L$20:L220,"&lt;&gt;")&lt;501,5,COUNTIF($L$20:L220,"&lt;&gt;")&lt;601,6,COUNTIF($L$20:L220,"&lt;&gt;")&lt;701,7,COUNTIF($L$20:L220,"&lt;&gt;")&lt;801,8,COUNTIF($L$20:L220,"&lt;&gt;")&lt;901,9,COUNTIF($L$20:L220,"&lt;&gt;")&lt;1001,10,COUNTIF($L$20:L220,"&lt;&gt;")&lt;1101,11,COUNTIF($L$20:L220,"&lt;&gt;")&lt;1201,12,COUNTIF($L$20:L220,"&lt;&gt;")&lt;1301,13,COUNTIF($L$20:L220,"&lt;&gt;")&lt;1401,14,COUNTIF($L$20:L220,"&lt;&gt;")&lt;1501,15,COUNTIF($L$20:L220,"&lt;&gt;")&lt;1601,16,COUNTIF($L$20:L220,"&lt;&gt;")&lt;1701,17,COUNTIF($L$20:L220,"&lt;&gt;")&lt;1801,18,COUNTIF($L$20:L220,"&lt;&gt;")&lt;1901,19,COUNTIF($L$20:L220,"&lt;&gt;")&lt;2001,20,COUNTIF($L$20:L220,"&lt;&gt;")&lt;2101,21,COUNTIF($L$20:L220,"&lt;&gt;")&lt;2201,22,COUNTIF($L$20:L220,"&lt;&gt;")&lt;2301,23,COUNTIF($L$20:L220,"&lt;&gt;")&lt;2401,24,COUNTIF($L$20:L220,"&lt;&gt;")&lt;2501,25,COUNTIF($L$20:L220,"&lt;&gt;")&lt;2601,26,COUNTIF($L$20:L220,"&lt;&gt;")&lt;2701,27,COUNTIF($L$20:L220,"&lt;&gt;")&lt;2801,28,COUNTIF($L$20:L220,"&lt;&gt;")&lt;2901,29,COUNTIF($L$20:L220,"&lt;&gt;")&lt;3001,30),"")</f>
        <v/>
      </c>
      <c r="AM220" t="str">
        <f t="shared" si="15"/>
        <v/>
      </c>
      <c r="AN220" t="str">
        <f t="shared" si="19"/>
        <v/>
      </c>
      <c r="AP220" t="str">
        <f t="shared" si="18"/>
        <v/>
      </c>
      <c r="AQ220" t="str">
        <f>IF(AO220="","",COUNTIFS(AM220:$AM$3019,AO220))</f>
        <v/>
      </c>
    </row>
    <row r="221" spans="1:43" x14ac:dyDescent="0.25">
      <c r="A221" s="6" t="str">
        <f>IF(COUNT($A$20:A220)&lt;&gt;$B$4,IF(A220="","",A220+1),"")</f>
        <v/>
      </c>
      <c r="B221" s="3"/>
      <c r="C221" s="3"/>
      <c r="D221" s="122"/>
      <c r="E221" s="3"/>
      <c r="F221" s="3"/>
      <c r="G221" s="3"/>
      <c r="H221" s="3"/>
      <c r="I221" s="120"/>
      <c r="J221" s="3"/>
      <c r="K221" s="119" t="str" cm="1">
        <f t="array" ref="K221">IF(OR($J$14 = "A",$J$14 = "B",$J$14 = "C"),IF(I221="","",IF(LEN(I221)&gt;2,_xlfn.IFS(ISNUMBER(SEARCH("_",I221)),I221,ISNUMBER(SEARCH(", ",I221)),SUBSTITUTE(I221,", ","_"),ISNUMBER(SEARCH("/ ",I221)),SUBSTITUTE(I221,"/ ","_"),ISNUMBER(SEARCH(",",I221)),SUBSTITUTE(I221,",","_"),ISNUMBER(SEARCH("/",I221)),SUBSTITUTE(I221,"/","_"),ISNUMBER(SEARCH("",I221)),I221),I221)),IF(OR($J$14 = "J",$J$14 = "K"),"",IF(D221="","",IF(LEN(D221)&gt;2,_xlfn.IFS(ISNUMBER(SEARCH("_",D221)),D221,ISNUMBER(SEARCH(", ",D221)),SUBSTITUTE(D221,", ","_"),ISNUMBER(SEARCH("/ ",D221)),SUBSTITUTE(D221,"/ ","_"),ISNUMBER(SEARCH(",",D221)),SUBSTITUTE(D221,",","_"),ISNUMBER(SEARCH("/",D221)),SUBSTITUTE(D221,"/","_"),ISNUMBER(SEARCH("",D221)),D221),D221))))</f>
        <v/>
      </c>
      <c r="L221" s="1"/>
      <c r="M221" s="1" t="str">
        <f t="shared" si="16"/>
        <v/>
      </c>
      <c r="N221" s="94" t="str">
        <f>IF($L221="None","",IF(ISERROR(VLOOKUP($L221,Info!$B$4:$B$266,1,FALSE)),"",VLOOKUP($L221,Info!$B$4:$L$266,5,FALSE)))</f>
        <v/>
      </c>
      <c r="O221" s="94" t="str">
        <f>IF(K221="","",IF(AND($J$12&lt;&gt;"ABC",N221="3"),"BAC",IF(N221="3","ABC",IF($J$12&lt;&gt;"ABC",IF($J$10="Standard",VLOOKUP(K221,Info!$BE$4:$BF$481,2,FALSE),VLOOKUP(K221,Info!$BI$4:$BJ$482,2,FALSE)),IF($J$10="Standard",VLOOKUP(K221,Info!$AG$4:$AH$2994,2,FALSE),VLOOKUP(K221,Info!$AK$4:$AL$2997,2,FALSE))))))</f>
        <v/>
      </c>
      <c r="P221" s="94" t="str">
        <f>IF($L221="None","",IF(ISERROR(VLOOKUP($L221,Info!$B$4:$B$266,1,FALSE)),"",VLOOKUP($L221,Info!$B$4:$L$266,3,FALSE)))</f>
        <v/>
      </c>
      <c r="Q221" s="96" t="str">
        <f>IF($L221="None","",IF(ISERROR(VLOOKUP($L221,Info!$B$4:$B$266,1,FALSE)),"",VLOOKUP($L221,Info!$B$4:$L$266,4,FALSE)))</f>
        <v/>
      </c>
      <c r="R221" s="1"/>
      <c r="S221" s="6" t="str">
        <f t="shared" si="17"/>
        <v/>
      </c>
      <c r="T221" s="6" t="str">
        <f>IF($L221="None","",IF(ISERROR(VLOOKUP($L221,Info!$B$4:$B$266,1,FALSE)),"",VLOOKUP($L221,Info!$B$4:$L$266,11,FALSE)))</f>
        <v/>
      </c>
      <c r="U221" s="1"/>
      <c r="V221" s="1"/>
      <c r="W221" s="1"/>
      <c r="X221" s="1" t="str">
        <f>IF($L221="None","",IF(ISERROR(VLOOKUP($L221,Info!$B$4:$B$266,1,FALSE)),"",IF(OR(W221="Metallic Liquid Tight",W221="Non-Metallic Liquid Tight",W221="LSZH",W221="Greenfield"),VLOOKUP($L221,Info!$B$4:$L$266,7,FALSE),"N/A")))</f>
        <v/>
      </c>
      <c r="Y221" s="1"/>
      <c r="Z221" s="96" t="str">
        <f>IF($L221="None","",IF(ISERROR(VLOOKUP($L221,Info!$B$4:$B$266,1,FALSE)),"",VLOOKUP($L221,Info!$B$4:$L$266,9,FALSE)))</f>
        <v/>
      </c>
      <c r="AA221" s="96" t="str">
        <f>IF($L221="None","",IF(ISERROR(VLOOKUP($L221,Info!$B$4:$B$266,1,FALSE)),"",VLOOKUP($L221,Info!$B$4:$L$266,8,FALSE)))</f>
        <v/>
      </c>
      <c r="AB221" s="96" t="str">
        <f>IF($L221="None","",IF(ISERROR(VLOOKUP($L221,Info!$B$4:$B$266,1,FALSE)),"",VLOOKUP($L221,Info!$B$4:$L$266,10,FALSE)))</f>
        <v/>
      </c>
      <c r="AC221" s="1" t="str">
        <f>IF(W221="SO Cable","Black,White",IF(O221="","",IF(P221="","",IF($J$12&lt;&gt;"ABC",IF(P221&lt;="250",VLOOKUP(O221,Info!$AZ$4:$BB$22,3,FALSE),VLOOKUP(O221,Info!$AZ$23:$BB$39,3,FALSE)),IF(P221&lt;="250",VLOOKUP(O221,Info!$AO$4:$AQ$22,3,FALSE),VLOOKUP(O221,Info!$AO$23:$AP$39,3,FALSE))))))</f>
        <v/>
      </c>
      <c r="AD221" s="1"/>
      <c r="AE221" s="1" t="str">
        <f>IF($L221="None","",IF(ISERROR(VLOOKUP($L221,Info!$B$4:$B$266,1,FALSE)),"",VLOOKUP($L221,Info!$B$4:$L$266,4,FALSE)))</f>
        <v/>
      </c>
      <c r="AF221" s="1" t="str">
        <f>IF($L221="None","",IF(ISERROR(VLOOKUP($L221,Info!$B$4:$B$266,1,FALSE)),"",VLOOKUP($L221,Info!$B$4:$L$266,6,FALSE)))</f>
        <v/>
      </c>
      <c r="AG221" s="1"/>
      <c r="AH221" s="33" t="str" cm="1">
        <f t="array" ref="AH221">IF(AND(L221&lt;&gt;"",O221&lt;&gt;"",R221:S221&lt;&gt;"",W221:X221&lt;&gt;"",Z221:AA221&lt;&gt;"",AC221&lt;&gt;""),"Good","Bad")</f>
        <v>Bad</v>
      </c>
      <c r="AL221" t="str" cm="1">
        <f t="array" ref="AL221">IF(R221&gt;0,_xlfn.IFS(COUNTIF($L$20:L221,"&lt;&gt;")&lt;101,1,COUNTIF($L$20:L221,"&lt;&gt;")&lt;201,2,COUNTIF($L$20:L221,"&lt;&gt;")&lt;301,3,COUNTIF($L$20:L221,"&lt;&gt;")&lt;401,4,COUNTIF($L$20:L221,"&lt;&gt;")&lt;501,5,COUNTIF($L$20:L221,"&lt;&gt;")&lt;601,6,COUNTIF($L$20:L221,"&lt;&gt;")&lt;701,7,COUNTIF($L$20:L221,"&lt;&gt;")&lt;801,8,COUNTIF($L$20:L221,"&lt;&gt;")&lt;901,9,COUNTIF($L$20:L221,"&lt;&gt;")&lt;1001,10,COUNTIF($L$20:L221,"&lt;&gt;")&lt;1101,11,COUNTIF($L$20:L221,"&lt;&gt;")&lt;1201,12,COUNTIF($L$20:L221,"&lt;&gt;")&lt;1301,13,COUNTIF($L$20:L221,"&lt;&gt;")&lt;1401,14,COUNTIF($L$20:L221,"&lt;&gt;")&lt;1501,15,COUNTIF($L$20:L221,"&lt;&gt;")&lt;1601,16,COUNTIF($L$20:L221,"&lt;&gt;")&lt;1701,17,COUNTIF($L$20:L221,"&lt;&gt;")&lt;1801,18,COUNTIF($L$20:L221,"&lt;&gt;")&lt;1901,19,COUNTIF($L$20:L221,"&lt;&gt;")&lt;2001,20,COUNTIF($L$20:L221,"&lt;&gt;")&lt;2101,21,COUNTIF($L$20:L221,"&lt;&gt;")&lt;2201,22,COUNTIF($L$20:L221,"&lt;&gt;")&lt;2301,23,COUNTIF($L$20:L221,"&lt;&gt;")&lt;2401,24,COUNTIF($L$20:L221,"&lt;&gt;")&lt;2501,25,COUNTIF($L$20:L221,"&lt;&gt;")&lt;2601,26,COUNTIF($L$20:L221,"&lt;&gt;")&lt;2701,27,COUNTIF($L$20:L221,"&lt;&gt;")&lt;2801,28,COUNTIF($L$20:L221,"&lt;&gt;")&lt;2901,29,COUNTIF($L$20:L221,"&lt;&gt;")&lt;3001,30),"")</f>
        <v/>
      </c>
      <c r="AM221" t="str">
        <f t="shared" si="15"/>
        <v/>
      </c>
      <c r="AN221" t="str">
        <f t="shared" si="19"/>
        <v/>
      </c>
      <c r="AP221" t="str">
        <f t="shared" si="18"/>
        <v/>
      </c>
      <c r="AQ221" t="str">
        <f>IF(AO221="","",COUNTIFS(AM221:$AM$3019,AO221))</f>
        <v/>
      </c>
    </row>
    <row r="222" spans="1:43" x14ac:dyDescent="0.25">
      <c r="A222" s="6" t="str">
        <f>IF(COUNT($A$20:A221)&lt;&gt;$B$4,IF(A221="","",A221+1),"")</f>
        <v/>
      </c>
      <c r="B222" s="3"/>
      <c r="C222" s="3"/>
      <c r="D222" s="122"/>
      <c r="E222" s="3"/>
      <c r="F222" s="3"/>
      <c r="G222" s="3"/>
      <c r="H222" s="3"/>
      <c r="I222" s="120"/>
      <c r="J222" s="3"/>
      <c r="K222" s="119" t="str" cm="1">
        <f t="array" ref="K222">IF(OR($J$14 = "A",$J$14 = "B",$J$14 = "C"),IF(I222="","",IF(LEN(I222)&gt;2,_xlfn.IFS(ISNUMBER(SEARCH("_",I222)),I222,ISNUMBER(SEARCH(", ",I222)),SUBSTITUTE(I222,", ","_"),ISNUMBER(SEARCH("/ ",I222)),SUBSTITUTE(I222,"/ ","_"),ISNUMBER(SEARCH(",",I222)),SUBSTITUTE(I222,",","_"),ISNUMBER(SEARCH("/",I222)),SUBSTITUTE(I222,"/","_"),ISNUMBER(SEARCH("",I222)),I222),I222)),IF(OR($J$14 = "J",$J$14 = "K"),"",IF(D222="","",IF(LEN(D222)&gt;2,_xlfn.IFS(ISNUMBER(SEARCH("_",D222)),D222,ISNUMBER(SEARCH(", ",D222)),SUBSTITUTE(D222,", ","_"),ISNUMBER(SEARCH("/ ",D222)),SUBSTITUTE(D222,"/ ","_"),ISNUMBER(SEARCH(",",D222)),SUBSTITUTE(D222,",","_"),ISNUMBER(SEARCH("/",D222)),SUBSTITUTE(D222,"/","_"),ISNUMBER(SEARCH("",D222)),D222),D222))))</f>
        <v/>
      </c>
      <c r="L222" s="1"/>
      <c r="M222" s="1" t="str">
        <f t="shared" si="16"/>
        <v/>
      </c>
      <c r="N222" s="94" t="str">
        <f>IF($L222="None","",IF(ISERROR(VLOOKUP($L222,Info!$B$4:$B$266,1,FALSE)),"",VLOOKUP($L222,Info!$B$4:$L$266,5,FALSE)))</f>
        <v/>
      </c>
      <c r="O222" s="94" t="str">
        <f>IF(K222="","",IF(AND($J$12&lt;&gt;"ABC",N222="3"),"BAC",IF(N222="3","ABC",IF($J$12&lt;&gt;"ABC",IF($J$10="Standard",VLOOKUP(K222,Info!$BE$4:$BF$481,2,FALSE),VLOOKUP(K222,Info!$BI$4:$BJ$482,2,FALSE)),IF($J$10="Standard",VLOOKUP(K222,Info!$AG$4:$AH$2994,2,FALSE),VLOOKUP(K222,Info!$AK$4:$AL$2997,2,FALSE))))))</f>
        <v/>
      </c>
      <c r="P222" s="94" t="str">
        <f>IF($L222="None","",IF(ISERROR(VLOOKUP($L222,Info!$B$4:$B$266,1,FALSE)),"",VLOOKUP($L222,Info!$B$4:$L$266,3,FALSE)))</f>
        <v/>
      </c>
      <c r="Q222" s="96" t="str">
        <f>IF($L222="None","",IF(ISERROR(VLOOKUP($L222,Info!$B$4:$B$266,1,FALSE)),"",VLOOKUP($L222,Info!$B$4:$L$266,4,FALSE)))</f>
        <v/>
      </c>
      <c r="R222" s="1"/>
      <c r="S222" s="6" t="str">
        <f t="shared" si="17"/>
        <v/>
      </c>
      <c r="T222" s="6" t="str">
        <f>IF($L222="None","",IF(ISERROR(VLOOKUP($L222,Info!$B$4:$B$266,1,FALSE)),"",VLOOKUP($L222,Info!$B$4:$L$266,11,FALSE)))</f>
        <v/>
      </c>
      <c r="U222" s="1"/>
      <c r="V222" s="1"/>
      <c r="W222" s="1"/>
      <c r="X222" s="1" t="str">
        <f>IF($L222="None","",IF(ISERROR(VLOOKUP($L222,Info!$B$4:$B$266,1,FALSE)),"",IF(OR(W222="Metallic Liquid Tight",W222="Non-Metallic Liquid Tight",W222="LSZH",W222="Greenfield"),VLOOKUP($L222,Info!$B$4:$L$266,7,FALSE),"N/A")))</f>
        <v/>
      </c>
      <c r="Y222" s="1"/>
      <c r="Z222" s="96" t="str">
        <f>IF($L222="None","",IF(ISERROR(VLOOKUP($L222,Info!$B$4:$B$266,1,FALSE)),"",VLOOKUP($L222,Info!$B$4:$L$266,9,FALSE)))</f>
        <v/>
      </c>
      <c r="AA222" s="96" t="str">
        <f>IF($L222="None","",IF(ISERROR(VLOOKUP($L222,Info!$B$4:$B$266,1,FALSE)),"",VLOOKUP($L222,Info!$B$4:$L$266,8,FALSE)))</f>
        <v/>
      </c>
      <c r="AB222" s="96" t="str">
        <f>IF($L222="None","",IF(ISERROR(VLOOKUP($L222,Info!$B$4:$B$266,1,FALSE)),"",VLOOKUP($L222,Info!$B$4:$L$266,10,FALSE)))</f>
        <v/>
      </c>
      <c r="AC222" s="1" t="str">
        <f>IF(W222="SO Cable","Black,White",IF(O222="","",IF(P222="","",IF($J$12&lt;&gt;"ABC",IF(P222&lt;="250",VLOOKUP(O222,Info!$AZ$4:$BB$22,3,FALSE),VLOOKUP(O222,Info!$AZ$23:$BB$39,3,FALSE)),IF(P222&lt;="250",VLOOKUP(O222,Info!$AO$4:$AQ$22,3,FALSE),VLOOKUP(O222,Info!$AO$23:$AP$39,3,FALSE))))))</f>
        <v/>
      </c>
      <c r="AD222" s="1"/>
      <c r="AE222" s="1" t="str">
        <f>IF($L222="None","",IF(ISERROR(VLOOKUP($L222,Info!$B$4:$B$266,1,FALSE)),"",VLOOKUP($L222,Info!$B$4:$L$266,4,FALSE)))</f>
        <v/>
      </c>
      <c r="AF222" s="1" t="str">
        <f>IF($L222="None","",IF(ISERROR(VLOOKUP($L222,Info!$B$4:$B$266,1,FALSE)),"",VLOOKUP($L222,Info!$B$4:$L$266,6,FALSE)))</f>
        <v/>
      </c>
      <c r="AG222" s="1"/>
      <c r="AH222" s="33" t="str" cm="1">
        <f t="array" ref="AH222">IF(AND(L222&lt;&gt;"",O222&lt;&gt;"",R222:S222&lt;&gt;"",W222:X222&lt;&gt;"",Z222:AA222&lt;&gt;"",AC222&lt;&gt;""),"Good","Bad")</f>
        <v>Bad</v>
      </c>
      <c r="AL222" t="str" cm="1">
        <f t="array" ref="AL222">IF(R222&gt;0,_xlfn.IFS(COUNTIF($L$20:L222,"&lt;&gt;")&lt;101,1,COUNTIF($L$20:L222,"&lt;&gt;")&lt;201,2,COUNTIF($L$20:L222,"&lt;&gt;")&lt;301,3,COUNTIF($L$20:L222,"&lt;&gt;")&lt;401,4,COUNTIF($L$20:L222,"&lt;&gt;")&lt;501,5,COUNTIF($L$20:L222,"&lt;&gt;")&lt;601,6,COUNTIF($L$20:L222,"&lt;&gt;")&lt;701,7,COUNTIF($L$20:L222,"&lt;&gt;")&lt;801,8,COUNTIF($L$20:L222,"&lt;&gt;")&lt;901,9,COUNTIF($L$20:L222,"&lt;&gt;")&lt;1001,10,COUNTIF($L$20:L222,"&lt;&gt;")&lt;1101,11,COUNTIF($L$20:L222,"&lt;&gt;")&lt;1201,12,COUNTIF($L$20:L222,"&lt;&gt;")&lt;1301,13,COUNTIF($L$20:L222,"&lt;&gt;")&lt;1401,14,COUNTIF($L$20:L222,"&lt;&gt;")&lt;1501,15,COUNTIF($L$20:L222,"&lt;&gt;")&lt;1601,16,COUNTIF($L$20:L222,"&lt;&gt;")&lt;1701,17,COUNTIF($L$20:L222,"&lt;&gt;")&lt;1801,18,COUNTIF($L$20:L222,"&lt;&gt;")&lt;1901,19,COUNTIF($L$20:L222,"&lt;&gt;")&lt;2001,20,COUNTIF($L$20:L222,"&lt;&gt;")&lt;2101,21,COUNTIF($L$20:L222,"&lt;&gt;")&lt;2201,22,COUNTIF($L$20:L222,"&lt;&gt;")&lt;2301,23,COUNTIF($L$20:L222,"&lt;&gt;")&lt;2401,24,COUNTIF($L$20:L222,"&lt;&gt;")&lt;2501,25,COUNTIF($L$20:L222,"&lt;&gt;")&lt;2601,26,COUNTIF($L$20:L222,"&lt;&gt;")&lt;2701,27,COUNTIF($L$20:L222,"&lt;&gt;")&lt;2801,28,COUNTIF($L$20:L222,"&lt;&gt;")&lt;2901,29,COUNTIF($L$20:L222,"&lt;&gt;")&lt;3001,30),"")</f>
        <v/>
      </c>
      <c r="AM222" t="str">
        <f t="shared" si="15"/>
        <v/>
      </c>
      <c r="AN222" t="str">
        <f t="shared" si="19"/>
        <v/>
      </c>
      <c r="AP222" t="str">
        <f t="shared" si="18"/>
        <v/>
      </c>
      <c r="AQ222" t="str">
        <f>IF(AO222="","",COUNTIFS(AM222:$AM$3019,AO222))</f>
        <v/>
      </c>
    </row>
    <row r="223" spans="1:43" x14ac:dyDescent="0.25">
      <c r="A223" s="6" t="str">
        <f>IF(COUNT($A$20:A222)&lt;&gt;$B$4,IF(A222="","",A222+1),"")</f>
        <v/>
      </c>
      <c r="B223" s="3"/>
      <c r="C223" s="3"/>
      <c r="D223" s="122"/>
      <c r="E223" s="3"/>
      <c r="F223" s="3"/>
      <c r="G223" s="3"/>
      <c r="H223" s="3"/>
      <c r="I223" s="120"/>
      <c r="J223" s="3"/>
      <c r="K223" s="119" t="str" cm="1">
        <f t="array" ref="K223">IF(OR($J$14 = "A",$J$14 = "B",$J$14 = "C"),IF(I223="","",IF(LEN(I223)&gt;2,_xlfn.IFS(ISNUMBER(SEARCH("_",I223)),I223,ISNUMBER(SEARCH(", ",I223)),SUBSTITUTE(I223,", ","_"),ISNUMBER(SEARCH("/ ",I223)),SUBSTITUTE(I223,"/ ","_"),ISNUMBER(SEARCH(",",I223)),SUBSTITUTE(I223,",","_"),ISNUMBER(SEARCH("/",I223)),SUBSTITUTE(I223,"/","_"),ISNUMBER(SEARCH("",I223)),I223),I223)),IF(OR($J$14 = "J",$J$14 = "K"),"",IF(D223="","",IF(LEN(D223)&gt;2,_xlfn.IFS(ISNUMBER(SEARCH("_",D223)),D223,ISNUMBER(SEARCH(", ",D223)),SUBSTITUTE(D223,", ","_"),ISNUMBER(SEARCH("/ ",D223)),SUBSTITUTE(D223,"/ ","_"),ISNUMBER(SEARCH(",",D223)),SUBSTITUTE(D223,",","_"),ISNUMBER(SEARCH("/",D223)),SUBSTITUTE(D223,"/","_"),ISNUMBER(SEARCH("",D223)),D223),D223))))</f>
        <v/>
      </c>
      <c r="L223" s="1"/>
      <c r="M223" s="1" t="str">
        <f t="shared" si="16"/>
        <v/>
      </c>
      <c r="N223" s="94" t="str">
        <f>IF($L223="None","",IF(ISERROR(VLOOKUP($L223,Info!$B$4:$B$266,1,FALSE)),"",VLOOKUP($L223,Info!$B$4:$L$266,5,FALSE)))</f>
        <v/>
      </c>
      <c r="O223" s="94" t="str">
        <f>IF(K223="","",IF(AND($J$12&lt;&gt;"ABC",N223="3"),"BAC",IF(N223="3","ABC",IF($J$12&lt;&gt;"ABC",IF($J$10="Standard",VLOOKUP(K223,Info!$BE$4:$BF$481,2,FALSE),VLOOKUP(K223,Info!$BI$4:$BJ$482,2,FALSE)),IF($J$10="Standard",VLOOKUP(K223,Info!$AG$4:$AH$2994,2,FALSE),VLOOKUP(K223,Info!$AK$4:$AL$2997,2,FALSE))))))</f>
        <v/>
      </c>
      <c r="P223" s="94" t="str">
        <f>IF($L223="None","",IF(ISERROR(VLOOKUP($L223,Info!$B$4:$B$266,1,FALSE)),"",VLOOKUP($L223,Info!$B$4:$L$266,3,FALSE)))</f>
        <v/>
      </c>
      <c r="Q223" s="96" t="str">
        <f>IF($L223="None","",IF(ISERROR(VLOOKUP($L223,Info!$B$4:$B$266,1,FALSE)),"",VLOOKUP($L223,Info!$B$4:$L$266,4,FALSE)))</f>
        <v/>
      </c>
      <c r="R223" s="1"/>
      <c r="S223" s="6" t="str">
        <f t="shared" si="17"/>
        <v/>
      </c>
      <c r="T223" s="6" t="str">
        <f>IF($L223="None","",IF(ISERROR(VLOOKUP($L223,Info!$B$4:$B$266,1,FALSE)),"",VLOOKUP($L223,Info!$B$4:$L$266,11,FALSE)))</f>
        <v/>
      </c>
      <c r="U223" s="1"/>
      <c r="V223" s="1"/>
      <c r="W223" s="1"/>
      <c r="X223" s="1" t="str">
        <f>IF($L223="None","",IF(ISERROR(VLOOKUP($L223,Info!$B$4:$B$266,1,FALSE)),"",IF(OR(W223="Metallic Liquid Tight",W223="Non-Metallic Liquid Tight",W223="LSZH",W223="Greenfield"),VLOOKUP($L223,Info!$B$4:$L$266,7,FALSE),"N/A")))</f>
        <v/>
      </c>
      <c r="Y223" s="1"/>
      <c r="Z223" s="96" t="str">
        <f>IF($L223="None","",IF(ISERROR(VLOOKUP($L223,Info!$B$4:$B$266,1,FALSE)),"",VLOOKUP($L223,Info!$B$4:$L$266,9,FALSE)))</f>
        <v/>
      </c>
      <c r="AA223" s="96" t="str">
        <f>IF($L223="None","",IF(ISERROR(VLOOKUP($L223,Info!$B$4:$B$266,1,FALSE)),"",VLOOKUP($L223,Info!$B$4:$L$266,8,FALSE)))</f>
        <v/>
      </c>
      <c r="AB223" s="96" t="str">
        <f>IF($L223="None","",IF(ISERROR(VLOOKUP($L223,Info!$B$4:$B$266,1,FALSE)),"",VLOOKUP($L223,Info!$B$4:$L$266,10,FALSE)))</f>
        <v/>
      </c>
      <c r="AC223" s="1" t="str">
        <f>IF(W223="SO Cable","Black,White",IF(O223="","",IF(P223="","",IF($J$12&lt;&gt;"ABC",IF(P223&lt;="250",VLOOKUP(O223,Info!$AZ$4:$BB$22,3,FALSE),VLOOKUP(O223,Info!$AZ$23:$BB$39,3,FALSE)),IF(P223&lt;="250",VLOOKUP(O223,Info!$AO$4:$AQ$22,3,FALSE),VLOOKUP(O223,Info!$AO$23:$AP$39,3,FALSE))))))</f>
        <v/>
      </c>
      <c r="AD223" s="1"/>
      <c r="AE223" s="1" t="str">
        <f>IF($L223="None","",IF(ISERROR(VLOOKUP($L223,Info!$B$4:$B$266,1,FALSE)),"",VLOOKUP($L223,Info!$B$4:$L$266,4,FALSE)))</f>
        <v/>
      </c>
      <c r="AF223" s="1" t="str">
        <f>IF($L223="None","",IF(ISERROR(VLOOKUP($L223,Info!$B$4:$B$266,1,FALSE)),"",VLOOKUP($L223,Info!$B$4:$L$266,6,FALSE)))</f>
        <v/>
      </c>
      <c r="AG223" s="1"/>
      <c r="AH223" s="33" t="str" cm="1">
        <f t="array" ref="AH223">IF(AND(L223&lt;&gt;"",O223&lt;&gt;"",R223:S223&lt;&gt;"",W223:X223&lt;&gt;"",Z223:AA223&lt;&gt;"",AC223&lt;&gt;""),"Good","Bad")</f>
        <v>Bad</v>
      </c>
      <c r="AL223" t="str" cm="1">
        <f t="array" ref="AL223">IF(R223&gt;0,_xlfn.IFS(COUNTIF($L$20:L223,"&lt;&gt;")&lt;101,1,COUNTIF($L$20:L223,"&lt;&gt;")&lt;201,2,COUNTIF($L$20:L223,"&lt;&gt;")&lt;301,3,COUNTIF($L$20:L223,"&lt;&gt;")&lt;401,4,COUNTIF($L$20:L223,"&lt;&gt;")&lt;501,5,COUNTIF($L$20:L223,"&lt;&gt;")&lt;601,6,COUNTIF($L$20:L223,"&lt;&gt;")&lt;701,7,COUNTIF($L$20:L223,"&lt;&gt;")&lt;801,8,COUNTIF($L$20:L223,"&lt;&gt;")&lt;901,9,COUNTIF($L$20:L223,"&lt;&gt;")&lt;1001,10,COUNTIF($L$20:L223,"&lt;&gt;")&lt;1101,11,COUNTIF($L$20:L223,"&lt;&gt;")&lt;1201,12,COUNTIF($L$20:L223,"&lt;&gt;")&lt;1301,13,COUNTIF($L$20:L223,"&lt;&gt;")&lt;1401,14,COUNTIF($L$20:L223,"&lt;&gt;")&lt;1501,15,COUNTIF($L$20:L223,"&lt;&gt;")&lt;1601,16,COUNTIF($L$20:L223,"&lt;&gt;")&lt;1701,17,COUNTIF($L$20:L223,"&lt;&gt;")&lt;1801,18,COUNTIF($L$20:L223,"&lt;&gt;")&lt;1901,19,COUNTIF($L$20:L223,"&lt;&gt;")&lt;2001,20,COUNTIF($L$20:L223,"&lt;&gt;")&lt;2101,21,COUNTIF($L$20:L223,"&lt;&gt;")&lt;2201,22,COUNTIF($L$20:L223,"&lt;&gt;")&lt;2301,23,COUNTIF($L$20:L223,"&lt;&gt;")&lt;2401,24,COUNTIF($L$20:L223,"&lt;&gt;")&lt;2501,25,COUNTIF($L$20:L223,"&lt;&gt;")&lt;2601,26,COUNTIF($L$20:L223,"&lt;&gt;")&lt;2701,27,COUNTIF($L$20:L223,"&lt;&gt;")&lt;2801,28,COUNTIF($L$20:L223,"&lt;&gt;")&lt;2901,29,COUNTIF($L$20:L223,"&lt;&gt;")&lt;3001,30),"")</f>
        <v/>
      </c>
      <c r="AM223" t="str">
        <f t="shared" si="15"/>
        <v/>
      </c>
      <c r="AN223" t="str">
        <f t="shared" si="19"/>
        <v/>
      </c>
      <c r="AP223" t="str">
        <f t="shared" si="18"/>
        <v/>
      </c>
      <c r="AQ223" t="str">
        <f>IF(AO223="","",COUNTIFS(AM223:$AM$3019,AO223))</f>
        <v/>
      </c>
    </row>
    <row r="224" spans="1:43" x14ac:dyDescent="0.25">
      <c r="A224" s="6" t="str">
        <f>IF(COUNT($A$20:A223)&lt;&gt;$B$4,IF(A223="","",A223+1),"")</f>
        <v/>
      </c>
      <c r="B224" s="3"/>
      <c r="C224" s="3"/>
      <c r="D224" s="122"/>
      <c r="E224" s="3"/>
      <c r="F224" s="3"/>
      <c r="G224" s="3"/>
      <c r="H224" s="3"/>
      <c r="I224" s="120"/>
      <c r="J224" s="3"/>
      <c r="K224" s="119" t="str" cm="1">
        <f t="array" ref="K224">IF(OR($J$14 = "A",$J$14 = "B",$J$14 = "C"),IF(I224="","",IF(LEN(I224)&gt;2,_xlfn.IFS(ISNUMBER(SEARCH("_",I224)),I224,ISNUMBER(SEARCH(", ",I224)),SUBSTITUTE(I224,", ","_"),ISNUMBER(SEARCH("/ ",I224)),SUBSTITUTE(I224,"/ ","_"),ISNUMBER(SEARCH(",",I224)),SUBSTITUTE(I224,",","_"),ISNUMBER(SEARCH("/",I224)),SUBSTITUTE(I224,"/","_"),ISNUMBER(SEARCH("",I224)),I224),I224)),IF(OR($J$14 = "J",$J$14 = "K"),"",IF(D224="","",IF(LEN(D224)&gt;2,_xlfn.IFS(ISNUMBER(SEARCH("_",D224)),D224,ISNUMBER(SEARCH(", ",D224)),SUBSTITUTE(D224,", ","_"),ISNUMBER(SEARCH("/ ",D224)),SUBSTITUTE(D224,"/ ","_"),ISNUMBER(SEARCH(",",D224)),SUBSTITUTE(D224,",","_"),ISNUMBER(SEARCH("/",D224)),SUBSTITUTE(D224,"/","_"),ISNUMBER(SEARCH("",D224)),D224),D224))))</f>
        <v/>
      </c>
      <c r="L224" s="1"/>
      <c r="M224" s="1" t="str">
        <f t="shared" si="16"/>
        <v/>
      </c>
      <c r="N224" s="94" t="str">
        <f>IF($L224="None","",IF(ISERROR(VLOOKUP($L224,Info!$B$4:$B$266,1,FALSE)),"",VLOOKUP($L224,Info!$B$4:$L$266,5,FALSE)))</f>
        <v/>
      </c>
      <c r="O224" s="94" t="str">
        <f>IF(K224="","",IF(AND($J$12&lt;&gt;"ABC",N224="3"),"BAC",IF(N224="3","ABC",IF($J$12&lt;&gt;"ABC",IF($J$10="Standard",VLOOKUP(K224,Info!$BE$4:$BF$481,2,FALSE),VLOOKUP(K224,Info!$BI$4:$BJ$482,2,FALSE)),IF($J$10="Standard",VLOOKUP(K224,Info!$AG$4:$AH$2994,2,FALSE),VLOOKUP(K224,Info!$AK$4:$AL$2997,2,FALSE))))))</f>
        <v/>
      </c>
      <c r="P224" s="94" t="str">
        <f>IF($L224="None","",IF(ISERROR(VLOOKUP($L224,Info!$B$4:$B$266,1,FALSE)),"",VLOOKUP($L224,Info!$B$4:$L$266,3,FALSE)))</f>
        <v/>
      </c>
      <c r="Q224" s="96" t="str">
        <f>IF($L224="None","",IF(ISERROR(VLOOKUP($L224,Info!$B$4:$B$266,1,FALSE)),"",VLOOKUP($L224,Info!$B$4:$L$266,4,FALSE)))</f>
        <v/>
      </c>
      <c r="R224" s="1"/>
      <c r="S224" s="6" t="str">
        <f t="shared" si="17"/>
        <v/>
      </c>
      <c r="T224" s="6" t="str">
        <f>IF($L224="None","",IF(ISERROR(VLOOKUP($L224,Info!$B$4:$B$266,1,FALSE)),"",VLOOKUP($L224,Info!$B$4:$L$266,11,FALSE)))</f>
        <v/>
      </c>
      <c r="U224" s="1"/>
      <c r="V224" s="1"/>
      <c r="W224" s="1"/>
      <c r="X224" s="1" t="str">
        <f>IF($L224="None","",IF(ISERROR(VLOOKUP($L224,Info!$B$4:$B$266,1,FALSE)),"",IF(OR(W224="Metallic Liquid Tight",W224="Non-Metallic Liquid Tight",W224="LSZH",W224="Greenfield"),VLOOKUP($L224,Info!$B$4:$L$266,7,FALSE),"N/A")))</f>
        <v/>
      </c>
      <c r="Y224" s="1"/>
      <c r="Z224" s="96" t="str">
        <f>IF($L224="None","",IF(ISERROR(VLOOKUP($L224,Info!$B$4:$B$266,1,FALSE)),"",VLOOKUP($L224,Info!$B$4:$L$266,9,FALSE)))</f>
        <v/>
      </c>
      <c r="AA224" s="96" t="str">
        <f>IF($L224="None","",IF(ISERROR(VLOOKUP($L224,Info!$B$4:$B$266,1,FALSE)),"",VLOOKUP($L224,Info!$B$4:$L$266,8,FALSE)))</f>
        <v/>
      </c>
      <c r="AB224" s="96" t="str">
        <f>IF($L224="None","",IF(ISERROR(VLOOKUP($L224,Info!$B$4:$B$266,1,FALSE)),"",VLOOKUP($L224,Info!$B$4:$L$266,10,FALSE)))</f>
        <v/>
      </c>
      <c r="AC224" s="1" t="str">
        <f>IF(W224="SO Cable","Black,White",IF(O224="","",IF(P224="","",IF($J$12&lt;&gt;"ABC",IF(P224&lt;="250",VLOOKUP(O224,Info!$AZ$4:$BB$22,3,FALSE),VLOOKUP(O224,Info!$AZ$23:$BB$39,3,FALSE)),IF(P224&lt;="250",VLOOKUP(O224,Info!$AO$4:$AQ$22,3,FALSE),VLOOKUP(O224,Info!$AO$23:$AP$39,3,FALSE))))))</f>
        <v/>
      </c>
      <c r="AD224" s="1"/>
      <c r="AE224" s="1" t="str">
        <f>IF($L224="None","",IF(ISERROR(VLOOKUP($L224,Info!$B$4:$B$266,1,FALSE)),"",VLOOKUP($L224,Info!$B$4:$L$266,4,FALSE)))</f>
        <v/>
      </c>
      <c r="AF224" s="1" t="str">
        <f>IF($L224="None","",IF(ISERROR(VLOOKUP($L224,Info!$B$4:$B$266,1,FALSE)),"",VLOOKUP($L224,Info!$B$4:$L$266,6,FALSE)))</f>
        <v/>
      </c>
      <c r="AG224" s="1"/>
      <c r="AH224" s="33" t="str" cm="1">
        <f t="array" ref="AH224">IF(AND(L224&lt;&gt;"",O224&lt;&gt;"",R224:S224&lt;&gt;"",W224:X224&lt;&gt;"",Z224:AA224&lt;&gt;"",AC224&lt;&gt;""),"Good","Bad")</f>
        <v>Bad</v>
      </c>
      <c r="AL224" t="str" cm="1">
        <f t="array" ref="AL224">IF(R224&gt;0,_xlfn.IFS(COUNTIF($L$20:L224,"&lt;&gt;")&lt;101,1,COUNTIF($L$20:L224,"&lt;&gt;")&lt;201,2,COUNTIF($L$20:L224,"&lt;&gt;")&lt;301,3,COUNTIF($L$20:L224,"&lt;&gt;")&lt;401,4,COUNTIF($L$20:L224,"&lt;&gt;")&lt;501,5,COUNTIF($L$20:L224,"&lt;&gt;")&lt;601,6,COUNTIF($L$20:L224,"&lt;&gt;")&lt;701,7,COUNTIF($L$20:L224,"&lt;&gt;")&lt;801,8,COUNTIF($L$20:L224,"&lt;&gt;")&lt;901,9,COUNTIF($L$20:L224,"&lt;&gt;")&lt;1001,10,COUNTIF($L$20:L224,"&lt;&gt;")&lt;1101,11,COUNTIF($L$20:L224,"&lt;&gt;")&lt;1201,12,COUNTIF($L$20:L224,"&lt;&gt;")&lt;1301,13,COUNTIF($L$20:L224,"&lt;&gt;")&lt;1401,14,COUNTIF($L$20:L224,"&lt;&gt;")&lt;1501,15,COUNTIF($L$20:L224,"&lt;&gt;")&lt;1601,16,COUNTIF($L$20:L224,"&lt;&gt;")&lt;1701,17,COUNTIF($L$20:L224,"&lt;&gt;")&lt;1801,18,COUNTIF($L$20:L224,"&lt;&gt;")&lt;1901,19,COUNTIF($L$20:L224,"&lt;&gt;")&lt;2001,20,COUNTIF($L$20:L224,"&lt;&gt;")&lt;2101,21,COUNTIF($L$20:L224,"&lt;&gt;")&lt;2201,22,COUNTIF($L$20:L224,"&lt;&gt;")&lt;2301,23,COUNTIF($L$20:L224,"&lt;&gt;")&lt;2401,24,COUNTIF($L$20:L224,"&lt;&gt;")&lt;2501,25,COUNTIF($L$20:L224,"&lt;&gt;")&lt;2601,26,COUNTIF($L$20:L224,"&lt;&gt;")&lt;2701,27,COUNTIF($L$20:L224,"&lt;&gt;")&lt;2801,28,COUNTIF($L$20:L224,"&lt;&gt;")&lt;2901,29,COUNTIF($L$20:L224,"&lt;&gt;")&lt;3001,30),"")</f>
        <v/>
      </c>
      <c r="AM224" t="str">
        <f t="shared" si="15"/>
        <v/>
      </c>
      <c r="AN224" t="str">
        <f t="shared" si="19"/>
        <v/>
      </c>
      <c r="AP224" t="str">
        <f t="shared" si="18"/>
        <v/>
      </c>
      <c r="AQ224" t="str">
        <f>IF(AO224="","",COUNTIFS(AM224:$AM$3019,AO224))</f>
        <v/>
      </c>
    </row>
    <row r="225" spans="1:43" x14ac:dyDescent="0.25">
      <c r="A225" s="6" t="str">
        <f>IF(COUNT($A$20:A224)&lt;&gt;$B$4,IF(A224="","",A224+1),"")</f>
        <v/>
      </c>
      <c r="B225" s="3"/>
      <c r="C225" s="3"/>
      <c r="D225" s="122"/>
      <c r="E225" s="3"/>
      <c r="F225" s="3"/>
      <c r="G225" s="3"/>
      <c r="H225" s="3"/>
      <c r="I225" s="120"/>
      <c r="J225" s="3"/>
      <c r="K225" s="119" t="str" cm="1">
        <f t="array" ref="K225">IF(OR($J$14 = "A",$J$14 = "B",$J$14 = "C"),IF(I225="","",IF(LEN(I225)&gt;2,_xlfn.IFS(ISNUMBER(SEARCH("_",I225)),I225,ISNUMBER(SEARCH(", ",I225)),SUBSTITUTE(I225,", ","_"),ISNUMBER(SEARCH("/ ",I225)),SUBSTITUTE(I225,"/ ","_"),ISNUMBER(SEARCH(",",I225)),SUBSTITUTE(I225,",","_"),ISNUMBER(SEARCH("/",I225)),SUBSTITUTE(I225,"/","_"),ISNUMBER(SEARCH("",I225)),I225),I225)),IF(OR($J$14 = "J",$J$14 = "K"),"",IF(D225="","",IF(LEN(D225)&gt;2,_xlfn.IFS(ISNUMBER(SEARCH("_",D225)),D225,ISNUMBER(SEARCH(", ",D225)),SUBSTITUTE(D225,", ","_"),ISNUMBER(SEARCH("/ ",D225)),SUBSTITUTE(D225,"/ ","_"),ISNUMBER(SEARCH(",",D225)),SUBSTITUTE(D225,",","_"),ISNUMBER(SEARCH("/",D225)),SUBSTITUTE(D225,"/","_"),ISNUMBER(SEARCH("",D225)),D225),D225))))</f>
        <v/>
      </c>
      <c r="L225" s="1"/>
      <c r="M225" s="1" t="str">
        <f t="shared" si="16"/>
        <v/>
      </c>
      <c r="N225" s="94" t="str">
        <f>IF($L225="None","",IF(ISERROR(VLOOKUP($L225,Info!$B$4:$B$266,1,FALSE)),"",VLOOKUP($L225,Info!$B$4:$L$266,5,FALSE)))</f>
        <v/>
      </c>
      <c r="O225" s="94" t="str">
        <f>IF(K225="","",IF(AND($J$12&lt;&gt;"ABC",N225="3"),"BAC",IF(N225="3","ABC",IF($J$12&lt;&gt;"ABC",IF($J$10="Standard",VLOOKUP(K225,Info!$BE$4:$BF$481,2,FALSE),VLOOKUP(K225,Info!$BI$4:$BJ$482,2,FALSE)),IF($J$10="Standard",VLOOKUP(K225,Info!$AG$4:$AH$2994,2,FALSE),VLOOKUP(K225,Info!$AK$4:$AL$2997,2,FALSE))))))</f>
        <v/>
      </c>
      <c r="P225" s="94" t="str">
        <f>IF($L225="None","",IF(ISERROR(VLOOKUP($L225,Info!$B$4:$B$266,1,FALSE)),"",VLOOKUP($L225,Info!$B$4:$L$266,3,FALSE)))</f>
        <v/>
      </c>
      <c r="Q225" s="96" t="str">
        <f>IF($L225="None","",IF(ISERROR(VLOOKUP($L225,Info!$B$4:$B$266,1,FALSE)),"",VLOOKUP($L225,Info!$B$4:$L$266,4,FALSE)))</f>
        <v/>
      </c>
      <c r="R225" s="1"/>
      <c r="S225" s="6" t="str">
        <f t="shared" si="17"/>
        <v/>
      </c>
      <c r="T225" s="6" t="str">
        <f>IF($L225="None","",IF(ISERROR(VLOOKUP($L225,Info!$B$4:$B$266,1,FALSE)),"",VLOOKUP($L225,Info!$B$4:$L$266,11,FALSE)))</f>
        <v/>
      </c>
      <c r="U225" s="1"/>
      <c r="V225" s="1"/>
      <c r="W225" s="1"/>
      <c r="X225" s="1" t="str">
        <f>IF($L225="None","",IF(ISERROR(VLOOKUP($L225,Info!$B$4:$B$266,1,FALSE)),"",IF(OR(W225="Metallic Liquid Tight",W225="Non-Metallic Liquid Tight",W225="LSZH",W225="Greenfield"),VLOOKUP($L225,Info!$B$4:$L$266,7,FALSE),"N/A")))</f>
        <v/>
      </c>
      <c r="Y225" s="1"/>
      <c r="Z225" s="96" t="str">
        <f>IF($L225="None","",IF(ISERROR(VLOOKUP($L225,Info!$B$4:$B$266,1,FALSE)),"",VLOOKUP($L225,Info!$B$4:$L$266,9,FALSE)))</f>
        <v/>
      </c>
      <c r="AA225" s="96" t="str">
        <f>IF($L225="None","",IF(ISERROR(VLOOKUP($L225,Info!$B$4:$B$266,1,FALSE)),"",VLOOKUP($L225,Info!$B$4:$L$266,8,FALSE)))</f>
        <v/>
      </c>
      <c r="AB225" s="96" t="str">
        <f>IF($L225="None","",IF(ISERROR(VLOOKUP($L225,Info!$B$4:$B$266,1,FALSE)),"",VLOOKUP($L225,Info!$B$4:$L$266,10,FALSE)))</f>
        <v/>
      </c>
      <c r="AC225" s="1" t="str">
        <f>IF(W225="SO Cable","Black,White",IF(O225="","",IF(P225="","",IF($J$12&lt;&gt;"ABC",IF(P225&lt;="250",VLOOKUP(O225,Info!$AZ$4:$BB$22,3,FALSE),VLOOKUP(O225,Info!$AZ$23:$BB$39,3,FALSE)),IF(P225&lt;="250",VLOOKUP(O225,Info!$AO$4:$AQ$22,3,FALSE),VLOOKUP(O225,Info!$AO$23:$AP$39,3,FALSE))))))</f>
        <v/>
      </c>
      <c r="AD225" s="1"/>
      <c r="AE225" s="1" t="str">
        <f>IF($L225="None","",IF(ISERROR(VLOOKUP($L225,Info!$B$4:$B$266,1,FALSE)),"",VLOOKUP($L225,Info!$B$4:$L$266,4,FALSE)))</f>
        <v/>
      </c>
      <c r="AF225" s="1" t="str">
        <f>IF($L225="None","",IF(ISERROR(VLOOKUP($L225,Info!$B$4:$B$266,1,FALSE)),"",VLOOKUP($L225,Info!$B$4:$L$266,6,FALSE)))</f>
        <v/>
      </c>
      <c r="AG225" s="1"/>
      <c r="AH225" s="33" t="str" cm="1">
        <f t="array" ref="AH225">IF(AND(L225&lt;&gt;"",O225&lt;&gt;"",R225:S225&lt;&gt;"",W225:X225&lt;&gt;"",Z225:AA225&lt;&gt;"",AC225&lt;&gt;""),"Good","Bad")</f>
        <v>Bad</v>
      </c>
      <c r="AL225" t="str" cm="1">
        <f t="array" ref="AL225">IF(R225&gt;0,_xlfn.IFS(COUNTIF($L$20:L225,"&lt;&gt;")&lt;101,1,COUNTIF($L$20:L225,"&lt;&gt;")&lt;201,2,COUNTIF($L$20:L225,"&lt;&gt;")&lt;301,3,COUNTIF($L$20:L225,"&lt;&gt;")&lt;401,4,COUNTIF($L$20:L225,"&lt;&gt;")&lt;501,5,COUNTIF($L$20:L225,"&lt;&gt;")&lt;601,6,COUNTIF($L$20:L225,"&lt;&gt;")&lt;701,7,COUNTIF($L$20:L225,"&lt;&gt;")&lt;801,8,COUNTIF($L$20:L225,"&lt;&gt;")&lt;901,9,COUNTIF($L$20:L225,"&lt;&gt;")&lt;1001,10,COUNTIF($L$20:L225,"&lt;&gt;")&lt;1101,11,COUNTIF($L$20:L225,"&lt;&gt;")&lt;1201,12,COUNTIF($L$20:L225,"&lt;&gt;")&lt;1301,13,COUNTIF($L$20:L225,"&lt;&gt;")&lt;1401,14,COUNTIF($L$20:L225,"&lt;&gt;")&lt;1501,15,COUNTIF($L$20:L225,"&lt;&gt;")&lt;1601,16,COUNTIF($L$20:L225,"&lt;&gt;")&lt;1701,17,COUNTIF($L$20:L225,"&lt;&gt;")&lt;1801,18,COUNTIF($L$20:L225,"&lt;&gt;")&lt;1901,19,COUNTIF($L$20:L225,"&lt;&gt;")&lt;2001,20,COUNTIF($L$20:L225,"&lt;&gt;")&lt;2101,21,COUNTIF($L$20:L225,"&lt;&gt;")&lt;2201,22,COUNTIF($L$20:L225,"&lt;&gt;")&lt;2301,23,COUNTIF($L$20:L225,"&lt;&gt;")&lt;2401,24,COUNTIF($L$20:L225,"&lt;&gt;")&lt;2501,25,COUNTIF($L$20:L225,"&lt;&gt;")&lt;2601,26,COUNTIF($L$20:L225,"&lt;&gt;")&lt;2701,27,COUNTIF($L$20:L225,"&lt;&gt;")&lt;2801,28,COUNTIF($L$20:L225,"&lt;&gt;")&lt;2901,29,COUNTIF($L$20:L225,"&lt;&gt;")&lt;3001,30),"")</f>
        <v/>
      </c>
      <c r="AM225" t="str">
        <f t="shared" si="15"/>
        <v/>
      </c>
      <c r="AN225" t="str">
        <f t="shared" si="19"/>
        <v/>
      </c>
      <c r="AP225" t="str">
        <f t="shared" si="18"/>
        <v/>
      </c>
      <c r="AQ225" t="str">
        <f>IF(AO225="","",COUNTIFS(AM225:$AM$3019,AO225))</f>
        <v/>
      </c>
    </row>
    <row r="226" spans="1:43" x14ac:dyDescent="0.25">
      <c r="A226" s="6" t="str">
        <f>IF(COUNT($A$20:A225)&lt;&gt;$B$4,IF(A225="","",A225+1),"")</f>
        <v/>
      </c>
      <c r="B226" s="3"/>
      <c r="C226" s="3"/>
      <c r="D226" s="122"/>
      <c r="E226" s="3"/>
      <c r="F226" s="3"/>
      <c r="G226" s="3"/>
      <c r="H226" s="3"/>
      <c r="I226" s="120"/>
      <c r="J226" s="3"/>
      <c r="K226" s="119" t="str" cm="1">
        <f t="array" ref="K226">IF(OR($J$14 = "A",$J$14 = "B",$J$14 = "C"),IF(I226="","",IF(LEN(I226)&gt;2,_xlfn.IFS(ISNUMBER(SEARCH("_",I226)),I226,ISNUMBER(SEARCH(", ",I226)),SUBSTITUTE(I226,", ","_"),ISNUMBER(SEARCH("/ ",I226)),SUBSTITUTE(I226,"/ ","_"),ISNUMBER(SEARCH(",",I226)),SUBSTITUTE(I226,",","_"),ISNUMBER(SEARCH("/",I226)),SUBSTITUTE(I226,"/","_"),ISNUMBER(SEARCH("",I226)),I226),I226)),IF(OR($J$14 = "J",$J$14 = "K"),"",IF(D226="","",IF(LEN(D226)&gt;2,_xlfn.IFS(ISNUMBER(SEARCH("_",D226)),D226,ISNUMBER(SEARCH(", ",D226)),SUBSTITUTE(D226,", ","_"),ISNUMBER(SEARCH("/ ",D226)),SUBSTITUTE(D226,"/ ","_"),ISNUMBER(SEARCH(",",D226)),SUBSTITUTE(D226,",","_"),ISNUMBER(SEARCH("/",D226)),SUBSTITUTE(D226,"/","_"),ISNUMBER(SEARCH("",D226)),D226),D226))))</f>
        <v/>
      </c>
      <c r="L226" s="1"/>
      <c r="M226" s="1" t="str">
        <f t="shared" si="16"/>
        <v/>
      </c>
      <c r="N226" s="94" t="str">
        <f>IF($L226="None","",IF(ISERROR(VLOOKUP($L226,Info!$B$4:$B$266,1,FALSE)),"",VLOOKUP($L226,Info!$B$4:$L$266,5,FALSE)))</f>
        <v/>
      </c>
      <c r="O226" s="94" t="str">
        <f>IF(K226="","",IF(AND($J$12&lt;&gt;"ABC",N226="3"),"BAC",IF(N226="3","ABC",IF($J$12&lt;&gt;"ABC",IF($J$10="Standard",VLOOKUP(K226,Info!$BE$4:$BF$481,2,FALSE),VLOOKUP(K226,Info!$BI$4:$BJ$482,2,FALSE)),IF($J$10="Standard",VLOOKUP(K226,Info!$AG$4:$AH$2994,2,FALSE),VLOOKUP(K226,Info!$AK$4:$AL$2997,2,FALSE))))))</f>
        <v/>
      </c>
      <c r="P226" s="94" t="str">
        <f>IF($L226="None","",IF(ISERROR(VLOOKUP($L226,Info!$B$4:$B$266,1,FALSE)),"",VLOOKUP($L226,Info!$B$4:$L$266,3,FALSE)))</f>
        <v/>
      </c>
      <c r="Q226" s="96" t="str">
        <f>IF($L226="None","",IF(ISERROR(VLOOKUP($L226,Info!$B$4:$B$266,1,FALSE)),"",VLOOKUP($L226,Info!$B$4:$L$266,4,FALSE)))</f>
        <v/>
      </c>
      <c r="R226" s="1"/>
      <c r="S226" s="6" t="str">
        <f t="shared" si="17"/>
        <v/>
      </c>
      <c r="T226" s="6" t="str">
        <f>IF($L226="None","",IF(ISERROR(VLOOKUP($L226,Info!$B$4:$B$266,1,FALSE)),"",VLOOKUP($L226,Info!$B$4:$L$266,11,FALSE)))</f>
        <v/>
      </c>
      <c r="U226" s="1"/>
      <c r="V226" s="1"/>
      <c r="W226" s="1"/>
      <c r="X226" s="1" t="str">
        <f>IF($L226="None","",IF(ISERROR(VLOOKUP($L226,Info!$B$4:$B$266,1,FALSE)),"",IF(OR(W226="Metallic Liquid Tight",W226="Non-Metallic Liquid Tight",W226="LSZH",W226="Greenfield"),VLOOKUP($L226,Info!$B$4:$L$266,7,FALSE),"N/A")))</f>
        <v/>
      </c>
      <c r="Y226" s="1"/>
      <c r="Z226" s="96" t="str">
        <f>IF($L226="None","",IF(ISERROR(VLOOKUP($L226,Info!$B$4:$B$266,1,FALSE)),"",VLOOKUP($L226,Info!$B$4:$L$266,9,FALSE)))</f>
        <v/>
      </c>
      <c r="AA226" s="96" t="str">
        <f>IF($L226="None","",IF(ISERROR(VLOOKUP($L226,Info!$B$4:$B$266,1,FALSE)),"",VLOOKUP($L226,Info!$B$4:$L$266,8,FALSE)))</f>
        <v/>
      </c>
      <c r="AB226" s="96" t="str">
        <f>IF($L226="None","",IF(ISERROR(VLOOKUP($L226,Info!$B$4:$B$266,1,FALSE)),"",VLOOKUP($L226,Info!$B$4:$L$266,10,FALSE)))</f>
        <v/>
      </c>
      <c r="AC226" s="1" t="str">
        <f>IF(W226="SO Cable","Black,White",IF(O226="","",IF(P226="","",IF($J$12&lt;&gt;"ABC",IF(P226&lt;="250",VLOOKUP(O226,Info!$AZ$4:$BB$22,3,FALSE),VLOOKUP(O226,Info!$AZ$23:$BB$39,3,FALSE)),IF(P226&lt;="250",VLOOKUP(O226,Info!$AO$4:$AQ$22,3,FALSE),VLOOKUP(O226,Info!$AO$23:$AP$39,3,FALSE))))))</f>
        <v/>
      </c>
      <c r="AD226" s="1"/>
      <c r="AE226" s="1" t="str">
        <f>IF($L226="None","",IF(ISERROR(VLOOKUP($L226,Info!$B$4:$B$266,1,FALSE)),"",VLOOKUP($L226,Info!$B$4:$L$266,4,FALSE)))</f>
        <v/>
      </c>
      <c r="AF226" s="1" t="str">
        <f>IF($L226="None","",IF(ISERROR(VLOOKUP($L226,Info!$B$4:$B$266,1,FALSE)),"",VLOOKUP($L226,Info!$B$4:$L$266,6,FALSE)))</f>
        <v/>
      </c>
      <c r="AG226" s="1"/>
      <c r="AH226" s="33" t="str" cm="1">
        <f t="array" ref="AH226">IF(AND(L226&lt;&gt;"",O226&lt;&gt;"",R226:S226&lt;&gt;"",W226:X226&lt;&gt;"",Z226:AA226&lt;&gt;"",AC226&lt;&gt;""),"Good","Bad")</f>
        <v>Bad</v>
      </c>
      <c r="AL226" t="str" cm="1">
        <f t="array" ref="AL226">IF(R226&gt;0,_xlfn.IFS(COUNTIF($L$20:L226,"&lt;&gt;")&lt;101,1,COUNTIF($L$20:L226,"&lt;&gt;")&lt;201,2,COUNTIF($L$20:L226,"&lt;&gt;")&lt;301,3,COUNTIF($L$20:L226,"&lt;&gt;")&lt;401,4,COUNTIF($L$20:L226,"&lt;&gt;")&lt;501,5,COUNTIF($L$20:L226,"&lt;&gt;")&lt;601,6,COUNTIF($L$20:L226,"&lt;&gt;")&lt;701,7,COUNTIF($L$20:L226,"&lt;&gt;")&lt;801,8,COUNTIF($L$20:L226,"&lt;&gt;")&lt;901,9,COUNTIF($L$20:L226,"&lt;&gt;")&lt;1001,10,COUNTIF($L$20:L226,"&lt;&gt;")&lt;1101,11,COUNTIF($L$20:L226,"&lt;&gt;")&lt;1201,12,COUNTIF($L$20:L226,"&lt;&gt;")&lt;1301,13,COUNTIF($L$20:L226,"&lt;&gt;")&lt;1401,14,COUNTIF($L$20:L226,"&lt;&gt;")&lt;1501,15,COUNTIF($L$20:L226,"&lt;&gt;")&lt;1601,16,COUNTIF($L$20:L226,"&lt;&gt;")&lt;1701,17,COUNTIF($L$20:L226,"&lt;&gt;")&lt;1801,18,COUNTIF($L$20:L226,"&lt;&gt;")&lt;1901,19,COUNTIF($L$20:L226,"&lt;&gt;")&lt;2001,20,COUNTIF($L$20:L226,"&lt;&gt;")&lt;2101,21,COUNTIF($L$20:L226,"&lt;&gt;")&lt;2201,22,COUNTIF($L$20:L226,"&lt;&gt;")&lt;2301,23,COUNTIF($L$20:L226,"&lt;&gt;")&lt;2401,24,COUNTIF($L$20:L226,"&lt;&gt;")&lt;2501,25,COUNTIF($L$20:L226,"&lt;&gt;")&lt;2601,26,COUNTIF($L$20:L226,"&lt;&gt;")&lt;2701,27,COUNTIF($L$20:L226,"&lt;&gt;")&lt;2801,28,COUNTIF($L$20:L226,"&lt;&gt;")&lt;2901,29,COUNTIF($L$20:L226,"&lt;&gt;")&lt;3001,30),"")</f>
        <v/>
      </c>
      <c r="AM226" t="str">
        <f t="shared" si="15"/>
        <v/>
      </c>
      <c r="AN226" t="str">
        <f t="shared" si="19"/>
        <v/>
      </c>
      <c r="AP226" t="str">
        <f t="shared" si="18"/>
        <v/>
      </c>
      <c r="AQ226" t="str">
        <f>IF(AO226="","",COUNTIFS(AM226:$AM$3019,AO226))</f>
        <v/>
      </c>
    </row>
    <row r="227" spans="1:43" x14ac:dyDescent="0.25">
      <c r="A227" s="6" t="str">
        <f>IF(COUNT($A$20:A226)&lt;&gt;$B$4,IF(A226="","",A226+1),"")</f>
        <v/>
      </c>
      <c r="B227" s="3"/>
      <c r="C227" s="3"/>
      <c r="D227" s="122"/>
      <c r="E227" s="3"/>
      <c r="F227" s="3"/>
      <c r="G227" s="3"/>
      <c r="H227" s="3"/>
      <c r="I227" s="120"/>
      <c r="J227" s="3"/>
      <c r="K227" s="119" t="str" cm="1">
        <f t="array" ref="K227">IF(OR($J$14 = "A",$J$14 = "B",$J$14 = "C"),IF(I227="","",IF(LEN(I227)&gt;2,_xlfn.IFS(ISNUMBER(SEARCH("_",I227)),I227,ISNUMBER(SEARCH(", ",I227)),SUBSTITUTE(I227,", ","_"),ISNUMBER(SEARCH("/ ",I227)),SUBSTITUTE(I227,"/ ","_"),ISNUMBER(SEARCH(",",I227)),SUBSTITUTE(I227,",","_"),ISNUMBER(SEARCH("/",I227)),SUBSTITUTE(I227,"/","_"),ISNUMBER(SEARCH("",I227)),I227),I227)),IF(OR($J$14 = "J",$J$14 = "K"),"",IF(D227="","",IF(LEN(D227)&gt;2,_xlfn.IFS(ISNUMBER(SEARCH("_",D227)),D227,ISNUMBER(SEARCH(", ",D227)),SUBSTITUTE(D227,", ","_"),ISNUMBER(SEARCH("/ ",D227)),SUBSTITUTE(D227,"/ ","_"),ISNUMBER(SEARCH(",",D227)),SUBSTITUTE(D227,",","_"),ISNUMBER(SEARCH("/",D227)),SUBSTITUTE(D227,"/","_"),ISNUMBER(SEARCH("",D227)),D227),D227))))</f>
        <v/>
      </c>
      <c r="L227" s="1"/>
      <c r="M227" s="1" t="str">
        <f t="shared" si="16"/>
        <v/>
      </c>
      <c r="N227" s="94" t="str">
        <f>IF($L227="None","",IF(ISERROR(VLOOKUP($L227,Info!$B$4:$B$266,1,FALSE)),"",VLOOKUP($L227,Info!$B$4:$L$266,5,FALSE)))</f>
        <v/>
      </c>
      <c r="O227" s="94" t="str">
        <f>IF(K227="","",IF(AND($J$12&lt;&gt;"ABC",N227="3"),"BAC",IF(N227="3","ABC",IF($J$12&lt;&gt;"ABC",IF($J$10="Standard",VLOOKUP(K227,Info!$BE$4:$BF$481,2,FALSE),VLOOKUP(K227,Info!$BI$4:$BJ$482,2,FALSE)),IF($J$10="Standard",VLOOKUP(K227,Info!$AG$4:$AH$2994,2,FALSE),VLOOKUP(K227,Info!$AK$4:$AL$2997,2,FALSE))))))</f>
        <v/>
      </c>
      <c r="P227" s="94" t="str">
        <f>IF($L227="None","",IF(ISERROR(VLOOKUP($L227,Info!$B$4:$B$266,1,FALSE)),"",VLOOKUP($L227,Info!$B$4:$L$266,3,FALSE)))</f>
        <v/>
      </c>
      <c r="Q227" s="96" t="str">
        <f>IF($L227="None","",IF(ISERROR(VLOOKUP($L227,Info!$B$4:$B$266,1,FALSE)),"",VLOOKUP($L227,Info!$B$4:$L$266,4,FALSE)))</f>
        <v/>
      </c>
      <c r="R227" s="1"/>
      <c r="S227" s="6" t="str">
        <f t="shared" si="17"/>
        <v/>
      </c>
      <c r="T227" s="6" t="str">
        <f>IF($L227="None","",IF(ISERROR(VLOOKUP($L227,Info!$B$4:$B$266,1,FALSE)),"",VLOOKUP($L227,Info!$B$4:$L$266,11,FALSE)))</f>
        <v/>
      </c>
      <c r="U227" s="1"/>
      <c r="V227" s="1"/>
      <c r="W227" s="1"/>
      <c r="X227" s="1" t="str">
        <f>IF($L227="None","",IF(ISERROR(VLOOKUP($L227,Info!$B$4:$B$266,1,FALSE)),"",IF(OR(W227="Metallic Liquid Tight",W227="Non-Metallic Liquid Tight",W227="LSZH",W227="Greenfield"),VLOOKUP($L227,Info!$B$4:$L$266,7,FALSE),"N/A")))</f>
        <v/>
      </c>
      <c r="Y227" s="1"/>
      <c r="Z227" s="96" t="str">
        <f>IF($L227="None","",IF(ISERROR(VLOOKUP($L227,Info!$B$4:$B$266,1,FALSE)),"",VLOOKUP($L227,Info!$B$4:$L$266,9,FALSE)))</f>
        <v/>
      </c>
      <c r="AA227" s="96" t="str">
        <f>IF($L227="None","",IF(ISERROR(VLOOKUP($L227,Info!$B$4:$B$266,1,FALSE)),"",VLOOKUP($L227,Info!$B$4:$L$266,8,FALSE)))</f>
        <v/>
      </c>
      <c r="AB227" s="96" t="str">
        <f>IF($L227="None","",IF(ISERROR(VLOOKUP($L227,Info!$B$4:$B$266,1,FALSE)),"",VLOOKUP($L227,Info!$B$4:$L$266,10,FALSE)))</f>
        <v/>
      </c>
      <c r="AC227" s="1" t="str">
        <f>IF(W227="SO Cable","Black,White",IF(O227="","",IF(P227="","",IF($J$12&lt;&gt;"ABC",IF(P227&lt;="250",VLOOKUP(O227,Info!$AZ$4:$BB$22,3,FALSE),VLOOKUP(O227,Info!$AZ$23:$BB$39,3,FALSE)),IF(P227&lt;="250",VLOOKUP(O227,Info!$AO$4:$AQ$22,3,FALSE),VLOOKUP(O227,Info!$AO$23:$AP$39,3,FALSE))))))</f>
        <v/>
      </c>
      <c r="AD227" s="1"/>
      <c r="AE227" s="1" t="str">
        <f>IF($L227="None","",IF(ISERROR(VLOOKUP($L227,Info!$B$4:$B$266,1,FALSE)),"",VLOOKUP($L227,Info!$B$4:$L$266,4,FALSE)))</f>
        <v/>
      </c>
      <c r="AF227" s="1" t="str">
        <f>IF($L227="None","",IF(ISERROR(VLOOKUP($L227,Info!$B$4:$B$266,1,FALSE)),"",VLOOKUP($L227,Info!$B$4:$L$266,6,FALSE)))</f>
        <v/>
      </c>
      <c r="AG227" s="1"/>
      <c r="AH227" s="33" t="str" cm="1">
        <f t="array" ref="AH227">IF(AND(L227&lt;&gt;"",O227&lt;&gt;"",R227:S227&lt;&gt;"",W227:X227&lt;&gt;"",Z227:AA227&lt;&gt;"",AC227&lt;&gt;""),"Good","Bad")</f>
        <v>Bad</v>
      </c>
      <c r="AL227" t="str" cm="1">
        <f t="array" ref="AL227">IF(R227&gt;0,_xlfn.IFS(COUNTIF($L$20:L227,"&lt;&gt;")&lt;101,1,COUNTIF($L$20:L227,"&lt;&gt;")&lt;201,2,COUNTIF($L$20:L227,"&lt;&gt;")&lt;301,3,COUNTIF($L$20:L227,"&lt;&gt;")&lt;401,4,COUNTIF($L$20:L227,"&lt;&gt;")&lt;501,5,COUNTIF($L$20:L227,"&lt;&gt;")&lt;601,6,COUNTIF($L$20:L227,"&lt;&gt;")&lt;701,7,COUNTIF($L$20:L227,"&lt;&gt;")&lt;801,8,COUNTIF($L$20:L227,"&lt;&gt;")&lt;901,9,COUNTIF($L$20:L227,"&lt;&gt;")&lt;1001,10,COUNTIF($L$20:L227,"&lt;&gt;")&lt;1101,11,COUNTIF($L$20:L227,"&lt;&gt;")&lt;1201,12,COUNTIF($L$20:L227,"&lt;&gt;")&lt;1301,13,COUNTIF($L$20:L227,"&lt;&gt;")&lt;1401,14,COUNTIF($L$20:L227,"&lt;&gt;")&lt;1501,15,COUNTIF($L$20:L227,"&lt;&gt;")&lt;1601,16,COUNTIF($L$20:L227,"&lt;&gt;")&lt;1701,17,COUNTIF($L$20:L227,"&lt;&gt;")&lt;1801,18,COUNTIF($L$20:L227,"&lt;&gt;")&lt;1901,19,COUNTIF($L$20:L227,"&lt;&gt;")&lt;2001,20,COUNTIF($L$20:L227,"&lt;&gt;")&lt;2101,21,COUNTIF($L$20:L227,"&lt;&gt;")&lt;2201,22,COUNTIF($L$20:L227,"&lt;&gt;")&lt;2301,23,COUNTIF($L$20:L227,"&lt;&gt;")&lt;2401,24,COUNTIF($L$20:L227,"&lt;&gt;")&lt;2501,25,COUNTIF($L$20:L227,"&lt;&gt;")&lt;2601,26,COUNTIF($L$20:L227,"&lt;&gt;")&lt;2701,27,COUNTIF($L$20:L227,"&lt;&gt;")&lt;2801,28,COUNTIF($L$20:L227,"&lt;&gt;")&lt;2901,29,COUNTIF($L$20:L227,"&lt;&gt;")&lt;3001,30),"")</f>
        <v/>
      </c>
      <c r="AM227" t="str">
        <f t="shared" si="15"/>
        <v/>
      </c>
      <c r="AN227" t="str">
        <f t="shared" si="19"/>
        <v/>
      </c>
      <c r="AP227" t="str">
        <f t="shared" si="18"/>
        <v/>
      </c>
      <c r="AQ227" t="str">
        <f>IF(AO227="","",COUNTIFS(AM227:$AM$3019,AO227))</f>
        <v/>
      </c>
    </row>
    <row r="228" spans="1:43" x14ac:dyDescent="0.25">
      <c r="A228" s="6" t="str">
        <f>IF(COUNT($A$20:A227)&lt;&gt;$B$4,IF(A227="","",A227+1),"")</f>
        <v/>
      </c>
      <c r="B228" s="3"/>
      <c r="C228" s="3"/>
      <c r="D228" s="122"/>
      <c r="E228" s="3"/>
      <c r="F228" s="3"/>
      <c r="G228" s="3"/>
      <c r="H228" s="3"/>
      <c r="I228" s="120"/>
      <c r="J228" s="3"/>
      <c r="K228" s="119" t="str" cm="1">
        <f t="array" ref="K228">IF(OR($J$14 = "A",$J$14 = "B",$J$14 = "C"),IF(I228="","",IF(LEN(I228)&gt;2,_xlfn.IFS(ISNUMBER(SEARCH("_",I228)),I228,ISNUMBER(SEARCH(", ",I228)),SUBSTITUTE(I228,", ","_"),ISNUMBER(SEARCH("/ ",I228)),SUBSTITUTE(I228,"/ ","_"),ISNUMBER(SEARCH(",",I228)),SUBSTITUTE(I228,",","_"),ISNUMBER(SEARCH("/",I228)),SUBSTITUTE(I228,"/","_"),ISNUMBER(SEARCH("",I228)),I228),I228)),IF(OR($J$14 = "J",$J$14 = "K"),"",IF(D228="","",IF(LEN(D228)&gt;2,_xlfn.IFS(ISNUMBER(SEARCH("_",D228)),D228,ISNUMBER(SEARCH(", ",D228)),SUBSTITUTE(D228,", ","_"),ISNUMBER(SEARCH("/ ",D228)),SUBSTITUTE(D228,"/ ","_"),ISNUMBER(SEARCH(",",D228)),SUBSTITUTE(D228,",","_"),ISNUMBER(SEARCH("/",D228)),SUBSTITUTE(D228,"/","_"),ISNUMBER(SEARCH("",D228)),D228),D228))))</f>
        <v/>
      </c>
      <c r="L228" s="1"/>
      <c r="M228" s="1" t="str">
        <f t="shared" si="16"/>
        <v/>
      </c>
      <c r="N228" s="94" t="str">
        <f>IF($L228="None","",IF(ISERROR(VLOOKUP($L228,Info!$B$4:$B$266,1,FALSE)),"",VLOOKUP($L228,Info!$B$4:$L$266,5,FALSE)))</f>
        <v/>
      </c>
      <c r="O228" s="94" t="str">
        <f>IF(K228="","",IF(AND($J$12&lt;&gt;"ABC",N228="3"),"BAC",IF(N228="3","ABC",IF($J$12&lt;&gt;"ABC",IF($J$10="Standard",VLOOKUP(K228,Info!$BE$4:$BF$481,2,FALSE),VLOOKUP(K228,Info!$BI$4:$BJ$482,2,FALSE)),IF($J$10="Standard",VLOOKUP(K228,Info!$AG$4:$AH$2994,2,FALSE),VLOOKUP(K228,Info!$AK$4:$AL$2997,2,FALSE))))))</f>
        <v/>
      </c>
      <c r="P228" s="94" t="str">
        <f>IF($L228="None","",IF(ISERROR(VLOOKUP($L228,Info!$B$4:$B$266,1,FALSE)),"",VLOOKUP($L228,Info!$B$4:$L$266,3,FALSE)))</f>
        <v/>
      </c>
      <c r="Q228" s="96" t="str">
        <f>IF($L228="None","",IF(ISERROR(VLOOKUP($L228,Info!$B$4:$B$266,1,FALSE)),"",VLOOKUP($L228,Info!$B$4:$L$266,4,FALSE)))</f>
        <v/>
      </c>
      <c r="R228" s="1"/>
      <c r="S228" s="6" t="str">
        <f t="shared" si="17"/>
        <v/>
      </c>
      <c r="T228" s="6" t="str">
        <f>IF($L228="None","",IF(ISERROR(VLOOKUP($L228,Info!$B$4:$B$266,1,FALSE)),"",VLOOKUP($L228,Info!$B$4:$L$266,11,FALSE)))</f>
        <v/>
      </c>
      <c r="U228" s="1"/>
      <c r="V228" s="1"/>
      <c r="W228" s="1"/>
      <c r="X228" s="1" t="str">
        <f>IF($L228="None","",IF(ISERROR(VLOOKUP($L228,Info!$B$4:$B$266,1,FALSE)),"",IF(OR(W228="Metallic Liquid Tight",W228="Non-Metallic Liquid Tight",W228="LSZH",W228="Greenfield"),VLOOKUP($L228,Info!$B$4:$L$266,7,FALSE),"N/A")))</f>
        <v/>
      </c>
      <c r="Y228" s="1"/>
      <c r="Z228" s="96" t="str">
        <f>IF($L228="None","",IF(ISERROR(VLOOKUP($L228,Info!$B$4:$B$266,1,FALSE)),"",VLOOKUP($L228,Info!$B$4:$L$266,9,FALSE)))</f>
        <v/>
      </c>
      <c r="AA228" s="96" t="str">
        <f>IF($L228="None","",IF(ISERROR(VLOOKUP($L228,Info!$B$4:$B$266,1,FALSE)),"",VLOOKUP($L228,Info!$B$4:$L$266,8,FALSE)))</f>
        <v/>
      </c>
      <c r="AB228" s="96" t="str">
        <f>IF($L228="None","",IF(ISERROR(VLOOKUP($L228,Info!$B$4:$B$266,1,FALSE)),"",VLOOKUP($L228,Info!$B$4:$L$266,10,FALSE)))</f>
        <v/>
      </c>
      <c r="AC228" s="1" t="str">
        <f>IF(W228="SO Cable","Black,White",IF(O228="","",IF(P228="","",IF($J$12&lt;&gt;"ABC",IF(P228&lt;="250",VLOOKUP(O228,Info!$AZ$4:$BB$22,3,FALSE),VLOOKUP(O228,Info!$AZ$23:$BB$39,3,FALSE)),IF(P228&lt;="250",VLOOKUP(O228,Info!$AO$4:$AQ$22,3,FALSE),VLOOKUP(O228,Info!$AO$23:$AP$39,3,FALSE))))))</f>
        <v/>
      </c>
      <c r="AD228" s="1"/>
      <c r="AE228" s="1" t="str">
        <f>IF($L228="None","",IF(ISERROR(VLOOKUP($L228,Info!$B$4:$B$266,1,FALSE)),"",VLOOKUP($L228,Info!$B$4:$L$266,4,FALSE)))</f>
        <v/>
      </c>
      <c r="AF228" s="1" t="str">
        <f>IF($L228="None","",IF(ISERROR(VLOOKUP($L228,Info!$B$4:$B$266,1,FALSE)),"",VLOOKUP($L228,Info!$B$4:$L$266,6,FALSE)))</f>
        <v/>
      </c>
      <c r="AG228" s="1"/>
      <c r="AH228" s="33" t="str" cm="1">
        <f t="array" ref="AH228">IF(AND(L228&lt;&gt;"",O228&lt;&gt;"",R228:S228&lt;&gt;"",W228:X228&lt;&gt;"",Z228:AA228&lt;&gt;"",AC228&lt;&gt;""),"Good","Bad")</f>
        <v>Bad</v>
      </c>
      <c r="AL228" t="str" cm="1">
        <f t="array" ref="AL228">IF(R228&gt;0,_xlfn.IFS(COUNTIF($L$20:L228,"&lt;&gt;")&lt;101,1,COUNTIF($L$20:L228,"&lt;&gt;")&lt;201,2,COUNTIF($L$20:L228,"&lt;&gt;")&lt;301,3,COUNTIF($L$20:L228,"&lt;&gt;")&lt;401,4,COUNTIF($L$20:L228,"&lt;&gt;")&lt;501,5,COUNTIF($L$20:L228,"&lt;&gt;")&lt;601,6,COUNTIF($L$20:L228,"&lt;&gt;")&lt;701,7,COUNTIF($L$20:L228,"&lt;&gt;")&lt;801,8,COUNTIF($L$20:L228,"&lt;&gt;")&lt;901,9,COUNTIF($L$20:L228,"&lt;&gt;")&lt;1001,10,COUNTIF($L$20:L228,"&lt;&gt;")&lt;1101,11,COUNTIF($L$20:L228,"&lt;&gt;")&lt;1201,12,COUNTIF($L$20:L228,"&lt;&gt;")&lt;1301,13,COUNTIF($L$20:L228,"&lt;&gt;")&lt;1401,14,COUNTIF($L$20:L228,"&lt;&gt;")&lt;1501,15,COUNTIF($L$20:L228,"&lt;&gt;")&lt;1601,16,COUNTIF($L$20:L228,"&lt;&gt;")&lt;1701,17,COUNTIF($L$20:L228,"&lt;&gt;")&lt;1801,18,COUNTIF($L$20:L228,"&lt;&gt;")&lt;1901,19,COUNTIF($L$20:L228,"&lt;&gt;")&lt;2001,20,COUNTIF($L$20:L228,"&lt;&gt;")&lt;2101,21,COUNTIF($L$20:L228,"&lt;&gt;")&lt;2201,22,COUNTIF($L$20:L228,"&lt;&gt;")&lt;2301,23,COUNTIF($L$20:L228,"&lt;&gt;")&lt;2401,24,COUNTIF($L$20:L228,"&lt;&gt;")&lt;2501,25,COUNTIF($L$20:L228,"&lt;&gt;")&lt;2601,26,COUNTIF($L$20:L228,"&lt;&gt;")&lt;2701,27,COUNTIF($L$20:L228,"&lt;&gt;")&lt;2801,28,COUNTIF($L$20:L228,"&lt;&gt;")&lt;2901,29,COUNTIF($L$20:L228,"&lt;&gt;")&lt;3001,30),"")</f>
        <v/>
      </c>
      <c r="AM228" t="str">
        <f t="shared" si="15"/>
        <v/>
      </c>
      <c r="AN228" t="str">
        <f t="shared" si="19"/>
        <v/>
      </c>
      <c r="AP228" t="str">
        <f t="shared" si="18"/>
        <v/>
      </c>
      <c r="AQ228" t="str">
        <f>IF(AO228="","",COUNTIFS(AM228:$AM$3019,AO228))</f>
        <v/>
      </c>
    </row>
    <row r="229" spans="1:43" x14ac:dyDescent="0.25">
      <c r="A229" s="6" t="str">
        <f>IF(COUNT($A$20:A228)&lt;&gt;$B$4,IF(A228="","",A228+1),"")</f>
        <v/>
      </c>
      <c r="B229" s="3"/>
      <c r="C229" s="3"/>
      <c r="D229" s="122"/>
      <c r="E229" s="3"/>
      <c r="F229" s="3"/>
      <c r="G229" s="3"/>
      <c r="H229" s="3"/>
      <c r="I229" s="120"/>
      <c r="J229" s="3"/>
      <c r="K229" s="119" t="str" cm="1">
        <f t="array" ref="K229">IF(OR($J$14 = "A",$J$14 = "B",$J$14 = "C"),IF(I229="","",IF(LEN(I229)&gt;2,_xlfn.IFS(ISNUMBER(SEARCH("_",I229)),I229,ISNUMBER(SEARCH(", ",I229)),SUBSTITUTE(I229,", ","_"),ISNUMBER(SEARCH("/ ",I229)),SUBSTITUTE(I229,"/ ","_"),ISNUMBER(SEARCH(",",I229)),SUBSTITUTE(I229,",","_"),ISNUMBER(SEARCH("/",I229)),SUBSTITUTE(I229,"/","_"),ISNUMBER(SEARCH("",I229)),I229),I229)),IF(OR($J$14 = "J",$J$14 = "K"),"",IF(D229="","",IF(LEN(D229)&gt;2,_xlfn.IFS(ISNUMBER(SEARCH("_",D229)),D229,ISNUMBER(SEARCH(", ",D229)),SUBSTITUTE(D229,", ","_"),ISNUMBER(SEARCH("/ ",D229)),SUBSTITUTE(D229,"/ ","_"),ISNUMBER(SEARCH(",",D229)),SUBSTITUTE(D229,",","_"),ISNUMBER(SEARCH("/",D229)),SUBSTITUTE(D229,"/","_"),ISNUMBER(SEARCH("",D229)),D229),D229))))</f>
        <v/>
      </c>
      <c r="L229" s="1"/>
      <c r="M229" s="1" t="str">
        <f t="shared" si="16"/>
        <v/>
      </c>
      <c r="N229" s="94" t="str">
        <f>IF($L229="None","",IF(ISERROR(VLOOKUP($L229,Info!$B$4:$B$266,1,FALSE)),"",VLOOKUP($L229,Info!$B$4:$L$266,5,FALSE)))</f>
        <v/>
      </c>
      <c r="O229" s="94" t="str">
        <f>IF(K229="","",IF(AND($J$12&lt;&gt;"ABC",N229="3"),"BAC",IF(N229="3","ABC",IF($J$12&lt;&gt;"ABC",IF($J$10="Standard",VLOOKUP(K229,Info!$BE$4:$BF$481,2,FALSE),VLOOKUP(K229,Info!$BI$4:$BJ$482,2,FALSE)),IF($J$10="Standard",VLOOKUP(K229,Info!$AG$4:$AH$2994,2,FALSE),VLOOKUP(K229,Info!$AK$4:$AL$2997,2,FALSE))))))</f>
        <v/>
      </c>
      <c r="P229" s="94" t="str">
        <f>IF($L229="None","",IF(ISERROR(VLOOKUP($L229,Info!$B$4:$B$266,1,FALSE)),"",VLOOKUP($L229,Info!$B$4:$L$266,3,FALSE)))</f>
        <v/>
      </c>
      <c r="Q229" s="96" t="str">
        <f>IF($L229="None","",IF(ISERROR(VLOOKUP($L229,Info!$B$4:$B$266,1,FALSE)),"",VLOOKUP($L229,Info!$B$4:$L$266,4,FALSE)))</f>
        <v/>
      </c>
      <c r="R229" s="1"/>
      <c r="S229" s="6" t="str">
        <f t="shared" si="17"/>
        <v/>
      </c>
      <c r="T229" s="6" t="str">
        <f>IF($L229="None","",IF(ISERROR(VLOOKUP($L229,Info!$B$4:$B$266,1,FALSE)),"",VLOOKUP($L229,Info!$B$4:$L$266,11,FALSE)))</f>
        <v/>
      </c>
      <c r="U229" s="1"/>
      <c r="V229" s="1"/>
      <c r="W229" s="1"/>
      <c r="X229" s="1" t="str">
        <f>IF($L229="None","",IF(ISERROR(VLOOKUP($L229,Info!$B$4:$B$266,1,FALSE)),"",IF(OR(W229="Metallic Liquid Tight",W229="Non-Metallic Liquid Tight",W229="LSZH",W229="Greenfield"),VLOOKUP($L229,Info!$B$4:$L$266,7,FALSE),"N/A")))</f>
        <v/>
      </c>
      <c r="Y229" s="1"/>
      <c r="Z229" s="96" t="str">
        <f>IF($L229="None","",IF(ISERROR(VLOOKUP($L229,Info!$B$4:$B$266,1,FALSE)),"",VLOOKUP($L229,Info!$B$4:$L$266,9,FALSE)))</f>
        <v/>
      </c>
      <c r="AA229" s="96" t="str">
        <f>IF($L229="None","",IF(ISERROR(VLOOKUP($L229,Info!$B$4:$B$266,1,FALSE)),"",VLOOKUP($L229,Info!$B$4:$L$266,8,FALSE)))</f>
        <v/>
      </c>
      <c r="AB229" s="96" t="str">
        <f>IF($L229="None","",IF(ISERROR(VLOOKUP($L229,Info!$B$4:$B$266,1,FALSE)),"",VLOOKUP($L229,Info!$B$4:$L$266,10,FALSE)))</f>
        <v/>
      </c>
      <c r="AC229" s="1" t="str">
        <f>IF(W229="SO Cable","Black,White",IF(O229="","",IF(P229="","",IF($J$12&lt;&gt;"ABC",IF(P229&lt;="250",VLOOKUP(O229,Info!$AZ$4:$BB$22,3,FALSE),VLOOKUP(O229,Info!$AZ$23:$BB$39,3,FALSE)),IF(P229&lt;="250",VLOOKUP(O229,Info!$AO$4:$AQ$22,3,FALSE),VLOOKUP(O229,Info!$AO$23:$AP$39,3,FALSE))))))</f>
        <v/>
      </c>
      <c r="AD229" s="1"/>
      <c r="AE229" s="1" t="str">
        <f>IF($L229="None","",IF(ISERROR(VLOOKUP($L229,Info!$B$4:$B$266,1,FALSE)),"",VLOOKUP($L229,Info!$B$4:$L$266,4,FALSE)))</f>
        <v/>
      </c>
      <c r="AF229" s="1" t="str">
        <f>IF($L229="None","",IF(ISERROR(VLOOKUP($L229,Info!$B$4:$B$266,1,FALSE)),"",VLOOKUP($L229,Info!$B$4:$L$266,6,FALSE)))</f>
        <v/>
      </c>
      <c r="AG229" s="1"/>
      <c r="AH229" s="33" t="str" cm="1">
        <f t="array" ref="AH229">IF(AND(L229&lt;&gt;"",O229&lt;&gt;"",R229:S229&lt;&gt;"",W229:X229&lt;&gt;"",Z229:AA229&lt;&gt;"",AC229&lt;&gt;""),"Good","Bad")</f>
        <v>Bad</v>
      </c>
      <c r="AL229" t="str" cm="1">
        <f t="array" ref="AL229">IF(R229&gt;0,_xlfn.IFS(COUNTIF($L$20:L229,"&lt;&gt;")&lt;101,1,COUNTIF($L$20:L229,"&lt;&gt;")&lt;201,2,COUNTIF($L$20:L229,"&lt;&gt;")&lt;301,3,COUNTIF($L$20:L229,"&lt;&gt;")&lt;401,4,COUNTIF($L$20:L229,"&lt;&gt;")&lt;501,5,COUNTIF($L$20:L229,"&lt;&gt;")&lt;601,6,COUNTIF($L$20:L229,"&lt;&gt;")&lt;701,7,COUNTIF($L$20:L229,"&lt;&gt;")&lt;801,8,COUNTIF($L$20:L229,"&lt;&gt;")&lt;901,9,COUNTIF($L$20:L229,"&lt;&gt;")&lt;1001,10,COUNTIF($L$20:L229,"&lt;&gt;")&lt;1101,11,COUNTIF($L$20:L229,"&lt;&gt;")&lt;1201,12,COUNTIF($L$20:L229,"&lt;&gt;")&lt;1301,13,COUNTIF($L$20:L229,"&lt;&gt;")&lt;1401,14,COUNTIF($L$20:L229,"&lt;&gt;")&lt;1501,15,COUNTIF($L$20:L229,"&lt;&gt;")&lt;1601,16,COUNTIF($L$20:L229,"&lt;&gt;")&lt;1701,17,COUNTIF($L$20:L229,"&lt;&gt;")&lt;1801,18,COUNTIF($L$20:L229,"&lt;&gt;")&lt;1901,19,COUNTIF($L$20:L229,"&lt;&gt;")&lt;2001,20,COUNTIF($L$20:L229,"&lt;&gt;")&lt;2101,21,COUNTIF($L$20:L229,"&lt;&gt;")&lt;2201,22,COUNTIF($L$20:L229,"&lt;&gt;")&lt;2301,23,COUNTIF($L$20:L229,"&lt;&gt;")&lt;2401,24,COUNTIF($L$20:L229,"&lt;&gt;")&lt;2501,25,COUNTIF($L$20:L229,"&lt;&gt;")&lt;2601,26,COUNTIF($L$20:L229,"&lt;&gt;")&lt;2701,27,COUNTIF($L$20:L229,"&lt;&gt;")&lt;2801,28,COUNTIF($L$20:L229,"&lt;&gt;")&lt;2901,29,COUNTIF($L$20:L229,"&lt;&gt;")&lt;3001,30),"")</f>
        <v/>
      </c>
      <c r="AM229" t="str">
        <f t="shared" si="15"/>
        <v/>
      </c>
      <c r="AN229" t="str">
        <f t="shared" si="19"/>
        <v/>
      </c>
      <c r="AP229" t="str">
        <f t="shared" si="18"/>
        <v/>
      </c>
      <c r="AQ229" t="str">
        <f>IF(AO229="","",COUNTIFS(AM229:$AM$3019,AO229))</f>
        <v/>
      </c>
    </row>
    <row r="230" spans="1:43" x14ac:dyDescent="0.25">
      <c r="A230" s="6" t="str">
        <f>IF(COUNT($A$20:A229)&lt;&gt;$B$4,IF(A229="","",A229+1),"")</f>
        <v/>
      </c>
      <c r="B230" s="3"/>
      <c r="C230" s="3"/>
      <c r="D230" s="122"/>
      <c r="E230" s="3"/>
      <c r="F230" s="3"/>
      <c r="G230" s="3"/>
      <c r="H230" s="3"/>
      <c r="I230" s="120"/>
      <c r="J230" s="3"/>
      <c r="K230" s="119" t="str" cm="1">
        <f t="array" ref="K230">IF(OR($J$14 = "A",$J$14 = "B",$J$14 = "C"),IF(I230="","",IF(LEN(I230)&gt;2,_xlfn.IFS(ISNUMBER(SEARCH("_",I230)),I230,ISNUMBER(SEARCH(", ",I230)),SUBSTITUTE(I230,", ","_"),ISNUMBER(SEARCH("/ ",I230)),SUBSTITUTE(I230,"/ ","_"),ISNUMBER(SEARCH(",",I230)),SUBSTITUTE(I230,",","_"),ISNUMBER(SEARCH("/",I230)),SUBSTITUTE(I230,"/","_"),ISNUMBER(SEARCH("",I230)),I230),I230)),IF(OR($J$14 = "J",$J$14 = "K"),"",IF(D230="","",IF(LEN(D230)&gt;2,_xlfn.IFS(ISNUMBER(SEARCH("_",D230)),D230,ISNUMBER(SEARCH(", ",D230)),SUBSTITUTE(D230,", ","_"),ISNUMBER(SEARCH("/ ",D230)),SUBSTITUTE(D230,"/ ","_"),ISNUMBER(SEARCH(",",D230)),SUBSTITUTE(D230,",","_"),ISNUMBER(SEARCH("/",D230)),SUBSTITUTE(D230,"/","_"),ISNUMBER(SEARCH("",D230)),D230),D230))))</f>
        <v/>
      </c>
      <c r="L230" s="1"/>
      <c r="M230" s="1" t="str">
        <f t="shared" si="16"/>
        <v/>
      </c>
      <c r="N230" s="94" t="str">
        <f>IF($L230="None","",IF(ISERROR(VLOOKUP($L230,Info!$B$4:$B$266,1,FALSE)),"",VLOOKUP($L230,Info!$B$4:$L$266,5,FALSE)))</f>
        <v/>
      </c>
      <c r="O230" s="94" t="str">
        <f>IF(K230="","",IF(AND($J$12&lt;&gt;"ABC",N230="3"),"BAC",IF(N230="3","ABC",IF($J$12&lt;&gt;"ABC",IF($J$10="Standard",VLOOKUP(K230,Info!$BE$4:$BF$481,2,FALSE),VLOOKUP(K230,Info!$BI$4:$BJ$482,2,FALSE)),IF($J$10="Standard",VLOOKUP(K230,Info!$AG$4:$AH$2994,2,FALSE),VLOOKUP(K230,Info!$AK$4:$AL$2997,2,FALSE))))))</f>
        <v/>
      </c>
      <c r="P230" s="94" t="str">
        <f>IF($L230="None","",IF(ISERROR(VLOOKUP($L230,Info!$B$4:$B$266,1,FALSE)),"",VLOOKUP($L230,Info!$B$4:$L$266,3,FALSE)))</f>
        <v/>
      </c>
      <c r="Q230" s="96" t="str">
        <f>IF($L230="None","",IF(ISERROR(VLOOKUP($L230,Info!$B$4:$B$266,1,FALSE)),"",VLOOKUP($L230,Info!$B$4:$L$266,4,FALSE)))</f>
        <v/>
      </c>
      <c r="R230" s="1"/>
      <c r="S230" s="6" t="str">
        <f t="shared" si="17"/>
        <v/>
      </c>
      <c r="T230" s="6" t="str">
        <f>IF($L230="None","",IF(ISERROR(VLOOKUP($L230,Info!$B$4:$B$266,1,FALSE)),"",VLOOKUP($L230,Info!$B$4:$L$266,11,FALSE)))</f>
        <v/>
      </c>
      <c r="U230" s="1"/>
      <c r="V230" s="1"/>
      <c r="W230" s="1"/>
      <c r="X230" s="1" t="str">
        <f>IF($L230="None","",IF(ISERROR(VLOOKUP($L230,Info!$B$4:$B$266,1,FALSE)),"",IF(OR(W230="Metallic Liquid Tight",W230="Non-Metallic Liquid Tight",W230="LSZH",W230="Greenfield"),VLOOKUP($L230,Info!$B$4:$L$266,7,FALSE),"N/A")))</f>
        <v/>
      </c>
      <c r="Y230" s="1"/>
      <c r="Z230" s="96" t="str">
        <f>IF($L230="None","",IF(ISERROR(VLOOKUP($L230,Info!$B$4:$B$266,1,FALSE)),"",VLOOKUP($L230,Info!$B$4:$L$266,9,FALSE)))</f>
        <v/>
      </c>
      <c r="AA230" s="96" t="str">
        <f>IF($L230="None","",IF(ISERROR(VLOOKUP($L230,Info!$B$4:$B$266,1,FALSE)),"",VLOOKUP($L230,Info!$B$4:$L$266,8,FALSE)))</f>
        <v/>
      </c>
      <c r="AB230" s="96" t="str">
        <f>IF($L230="None","",IF(ISERROR(VLOOKUP($L230,Info!$B$4:$B$266,1,FALSE)),"",VLOOKUP($L230,Info!$B$4:$L$266,10,FALSE)))</f>
        <v/>
      </c>
      <c r="AC230" s="1" t="str">
        <f>IF(W230="SO Cable","Black,White",IF(O230="","",IF(P230="","",IF($J$12&lt;&gt;"ABC",IF(P230&lt;="250",VLOOKUP(O230,Info!$AZ$4:$BB$22,3,FALSE),VLOOKUP(O230,Info!$AZ$23:$BB$39,3,FALSE)),IF(P230&lt;="250",VLOOKUP(O230,Info!$AO$4:$AQ$22,3,FALSE),VLOOKUP(O230,Info!$AO$23:$AP$39,3,FALSE))))))</f>
        <v/>
      </c>
      <c r="AD230" s="1"/>
      <c r="AE230" s="1" t="str">
        <f>IF($L230="None","",IF(ISERROR(VLOOKUP($L230,Info!$B$4:$B$266,1,FALSE)),"",VLOOKUP($L230,Info!$B$4:$L$266,4,FALSE)))</f>
        <v/>
      </c>
      <c r="AF230" s="1" t="str">
        <f>IF($L230="None","",IF(ISERROR(VLOOKUP($L230,Info!$B$4:$B$266,1,FALSE)),"",VLOOKUP($L230,Info!$B$4:$L$266,6,FALSE)))</f>
        <v/>
      </c>
      <c r="AG230" s="1"/>
      <c r="AH230" s="33" t="str" cm="1">
        <f t="array" ref="AH230">IF(AND(L230&lt;&gt;"",O230&lt;&gt;"",R230:S230&lt;&gt;"",W230:X230&lt;&gt;"",Z230:AA230&lt;&gt;"",AC230&lt;&gt;""),"Good","Bad")</f>
        <v>Bad</v>
      </c>
      <c r="AL230" t="str" cm="1">
        <f t="array" ref="AL230">IF(R230&gt;0,_xlfn.IFS(COUNTIF($L$20:L230,"&lt;&gt;")&lt;101,1,COUNTIF($L$20:L230,"&lt;&gt;")&lt;201,2,COUNTIF($L$20:L230,"&lt;&gt;")&lt;301,3,COUNTIF($L$20:L230,"&lt;&gt;")&lt;401,4,COUNTIF($L$20:L230,"&lt;&gt;")&lt;501,5,COUNTIF($L$20:L230,"&lt;&gt;")&lt;601,6,COUNTIF($L$20:L230,"&lt;&gt;")&lt;701,7,COUNTIF($L$20:L230,"&lt;&gt;")&lt;801,8,COUNTIF($L$20:L230,"&lt;&gt;")&lt;901,9,COUNTIF($L$20:L230,"&lt;&gt;")&lt;1001,10,COUNTIF($L$20:L230,"&lt;&gt;")&lt;1101,11,COUNTIF($L$20:L230,"&lt;&gt;")&lt;1201,12,COUNTIF($L$20:L230,"&lt;&gt;")&lt;1301,13,COUNTIF($L$20:L230,"&lt;&gt;")&lt;1401,14,COUNTIF($L$20:L230,"&lt;&gt;")&lt;1501,15,COUNTIF($L$20:L230,"&lt;&gt;")&lt;1601,16,COUNTIF($L$20:L230,"&lt;&gt;")&lt;1701,17,COUNTIF($L$20:L230,"&lt;&gt;")&lt;1801,18,COUNTIF($L$20:L230,"&lt;&gt;")&lt;1901,19,COUNTIF($L$20:L230,"&lt;&gt;")&lt;2001,20,COUNTIF($L$20:L230,"&lt;&gt;")&lt;2101,21,COUNTIF($L$20:L230,"&lt;&gt;")&lt;2201,22,COUNTIF($L$20:L230,"&lt;&gt;")&lt;2301,23,COUNTIF($L$20:L230,"&lt;&gt;")&lt;2401,24,COUNTIF($L$20:L230,"&lt;&gt;")&lt;2501,25,COUNTIF($L$20:L230,"&lt;&gt;")&lt;2601,26,COUNTIF($L$20:L230,"&lt;&gt;")&lt;2701,27,COUNTIF($L$20:L230,"&lt;&gt;")&lt;2801,28,COUNTIF($L$20:L230,"&lt;&gt;")&lt;2901,29,COUNTIF($L$20:L230,"&lt;&gt;")&lt;3001,30),"")</f>
        <v/>
      </c>
      <c r="AM230" t="str">
        <f t="shared" si="15"/>
        <v/>
      </c>
      <c r="AN230" t="str">
        <f t="shared" si="19"/>
        <v/>
      </c>
      <c r="AP230" t="str">
        <f t="shared" si="18"/>
        <v/>
      </c>
      <c r="AQ230" t="str">
        <f>IF(AO230="","",COUNTIFS(AM230:$AM$3019,AO230))</f>
        <v/>
      </c>
    </row>
    <row r="231" spans="1:43" x14ac:dyDescent="0.25">
      <c r="A231" s="6" t="str">
        <f>IF(COUNT($A$20:A230)&lt;&gt;$B$4,IF(A230="","",A230+1),"")</f>
        <v/>
      </c>
      <c r="B231" s="3"/>
      <c r="C231" s="3"/>
      <c r="D231" s="122"/>
      <c r="E231" s="3"/>
      <c r="F231" s="3"/>
      <c r="G231" s="3"/>
      <c r="H231" s="3"/>
      <c r="I231" s="120"/>
      <c r="J231" s="3"/>
      <c r="K231" s="119" t="str" cm="1">
        <f t="array" ref="K231">IF(OR($J$14 = "A",$J$14 = "B",$J$14 = "C"),IF(I231="","",IF(LEN(I231)&gt;2,_xlfn.IFS(ISNUMBER(SEARCH("_",I231)),I231,ISNUMBER(SEARCH(", ",I231)),SUBSTITUTE(I231,", ","_"),ISNUMBER(SEARCH("/ ",I231)),SUBSTITUTE(I231,"/ ","_"),ISNUMBER(SEARCH(",",I231)),SUBSTITUTE(I231,",","_"),ISNUMBER(SEARCH("/",I231)),SUBSTITUTE(I231,"/","_"),ISNUMBER(SEARCH("",I231)),I231),I231)),IF(OR($J$14 = "J",$J$14 = "K"),"",IF(D231="","",IF(LEN(D231)&gt;2,_xlfn.IFS(ISNUMBER(SEARCH("_",D231)),D231,ISNUMBER(SEARCH(", ",D231)),SUBSTITUTE(D231,", ","_"),ISNUMBER(SEARCH("/ ",D231)),SUBSTITUTE(D231,"/ ","_"),ISNUMBER(SEARCH(",",D231)),SUBSTITUTE(D231,",","_"),ISNUMBER(SEARCH("/",D231)),SUBSTITUTE(D231,"/","_"),ISNUMBER(SEARCH("",D231)),D231),D231))))</f>
        <v/>
      </c>
      <c r="L231" s="1"/>
      <c r="M231" s="1" t="str">
        <f t="shared" si="16"/>
        <v/>
      </c>
      <c r="N231" s="94" t="str">
        <f>IF($L231="None","",IF(ISERROR(VLOOKUP($L231,Info!$B$4:$B$266,1,FALSE)),"",VLOOKUP($L231,Info!$B$4:$L$266,5,FALSE)))</f>
        <v/>
      </c>
      <c r="O231" s="94" t="str">
        <f>IF(K231="","",IF(AND($J$12&lt;&gt;"ABC",N231="3"),"BAC",IF(N231="3","ABC",IF($J$12&lt;&gt;"ABC",IF($J$10="Standard",VLOOKUP(K231,Info!$BE$4:$BF$481,2,FALSE),VLOOKUP(K231,Info!$BI$4:$BJ$482,2,FALSE)),IF($J$10="Standard",VLOOKUP(K231,Info!$AG$4:$AH$2994,2,FALSE),VLOOKUP(K231,Info!$AK$4:$AL$2997,2,FALSE))))))</f>
        <v/>
      </c>
      <c r="P231" s="94" t="str">
        <f>IF($L231="None","",IF(ISERROR(VLOOKUP($L231,Info!$B$4:$B$266,1,FALSE)),"",VLOOKUP($L231,Info!$B$4:$L$266,3,FALSE)))</f>
        <v/>
      </c>
      <c r="Q231" s="96" t="str">
        <f>IF($L231="None","",IF(ISERROR(VLOOKUP($L231,Info!$B$4:$B$266,1,FALSE)),"",VLOOKUP($L231,Info!$B$4:$L$266,4,FALSE)))</f>
        <v/>
      </c>
      <c r="R231" s="1"/>
      <c r="S231" s="6" t="str">
        <f t="shared" si="17"/>
        <v/>
      </c>
      <c r="T231" s="6" t="str">
        <f>IF($L231="None","",IF(ISERROR(VLOOKUP($L231,Info!$B$4:$B$266,1,FALSE)),"",VLOOKUP($L231,Info!$B$4:$L$266,11,FALSE)))</f>
        <v/>
      </c>
      <c r="U231" s="1"/>
      <c r="V231" s="1"/>
      <c r="W231" s="1"/>
      <c r="X231" s="1" t="str">
        <f>IF($L231="None","",IF(ISERROR(VLOOKUP($L231,Info!$B$4:$B$266,1,FALSE)),"",IF(OR(W231="Metallic Liquid Tight",W231="Non-Metallic Liquid Tight",W231="LSZH",W231="Greenfield"),VLOOKUP($L231,Info!$B$4:$L$266,7,FALSE),"N/A")))</f>
        <v/>
      </c>
      <c r="Y231" s="1"/>
      <c r="Z231" s="96" t="str">
        <f>IF($L231="None","",IF(ISERROR(VLOOKUP($L231,Info!$B$4:$B$266,1,FALSE)),"",VLOOKUP($L231,Info!$B$4:$L$266,9,FALSE)))</f>
        <v/>
      </c>
      <c r="AA231" s="96" t="str">
        <f>IF($L231="None","",IF(ISERROR(VLOOKUP($L231,Info!$B$4:$B$266,1,FALSE)),"",VLOOKUP($L231,Info!$B$4:$L$266,8,FALSE)))</f>
        <v/>
      </c>
      <c r="AB231" s="96" t="str">
        <f>IF($L231="None","",IF(ISERROR(VLOOKUP($L231,Info!$B$4:$B$266,1,FALSE)),"",VLOOKUP($L231,Info!$B$4:$L$266,10,FALSE)))</f>
        <v/>
      </c>
      <c r="AC231" s="1" t="str">
        <f>IF(W231="SO Cable","Black,White",IF(O231="","",IF(P231="","",IF($J$12&lt;&gt;"ABC",IF(P231&lt;="250",VLOOKUP(O231,Info!$AZ$4:$BB$22,3,FALSE),VLOOKUP(O231,Info!$AZ$23:$BB$39,3,FALSE)),IF(P231&lt;="250",VLOOKUP(O231,Info!$AO$4:$AQ$22,3,FALSE),VLOOKUP(O231,Info!$AO$23:$AP$39,3,FALSE))))))</f>
        <v/>
      </c>
      <c r="AD231" s="1"/>
      <c r="AE231" s="1" t="str">
        <f>IF($L231="None","",IF(ISERROR(VLOOKUP($L231,Info!$B$4:$B$266,1,FALSE)),"",VLOOKUP($L231,Info!$B$4:$L$266,4,FALSE)))</f>
        <v/>
      </c>
      <c r="AF231" s="1" t="str">
        <f>IF($L231="None","",IF(ISERROR(VLOOKUP($L231,Info!$B$4:$B$266,1,FALSE)),"",VLOOKUP($L231,Info!$B$4:$L$266,6,FALSE)))</f>
        <v/>
      </c>
      <c r="AG231" s="1"/>
      <c r="AH231" s="33" t="str" cm="1">
        <f t="array" ref="AH231">IF(AND(L231&lt;&gt;"",O231&lt;&gt;"",R231:S231&lt;&gt;"",W231:X231&lt;&gt;"",Z231:AA231&lt;&gt;"",AC231&lt;&gt;""),"Good","Bad")</f>
        <v>Bad</v>
      </c>
      <c r="AL231" t="str" cm="1">
        <f t="array" ref="AL231">IF(R231&gt;0,_xlfn.IFS(COUNTIF($L$20:L231,"&lt;&gt;")&lt;101,1,COUNTIF($L$20:L231,"&lt;&gt;")&lt;201,2,COUNTIF($L$20:L231,"&lt;&gt;")&lt;301,3,COUNTIF($L$20:L231,"&lt;&gt;")&lt;401,4,COUNTIF($L$20:L231,"&lt;&gt;")&lt;501,5,COUNTIF($L$20:L231,"&lt;&gt;")&lt;601,6,COUNTIF($L$20:L231,"&lt;&gt;")&lt;701,7,COUNTIF($L$20:L231,"&lt;&gt;")&lt;801,8,COUNTIF($L$20:L231,"&lt;&gt;")&lt;901,9,COUNTIF($L$20:L231,"&lt;&gt;")&lt;1001,10,COUNTIF($L$20:L231,"&lt;&gt;")&lt;1101,11,COUNTIF($L$20:L231,"&lt;&gt;")&lt;1201,12,COUNTIF($L$20:L231,"&lt;&gt;")&lt;1301,13,COUNTIF($L$20:L231,"&lt;&gt;")&lt;1401,14,COUNTIF($L$20:L231,"&lt;&gt;")&lt;1501,15,COUNTIF($L$20:L231,"&lt;&gt;")&lt;1601,16,COUNTIF($L$20:L231,"&lt;&gt;")&lt;1701,17,COUNTIF($L$20:L231,"&lt;&gt;")&lt;1801,18,COUNTIF($L$20:L231,"&lt;&gt;")&lt;1901,19,COUNTIF($L$20:L231,"&lt;&gt;")&lt;2001,20,COUNTIF($L$20:L231,"&lt;&gt;")&lt;2101,21,COUNTIF($L$20:L231,"&lt;&gt;")&lt;2201,22,COUNTIF($L$20:L231,"&lt;&gt;")&lt;2301,23,COUNTIF($L$20:L231,"&lt;&gt;")&lt;2401,24,COUNTIF($L$20:L231,"&lt;&gt;")&lt;2501,25,COUNTIF($L$20:L231,"&lt;&gt;")&lt;2601,26,COUNTIF($L$20:L231,"&lt;&gt;")&lt;2701,27,COUNTIF($L$20:L231,"&lt;&gt;")&lt;2801,28,COUNTIF($L$20:L231,"&lt;&gt;")&lt;2901,29,COUNTIF($L$20:L231,"&lt;&gt;")&lt;3001,30),"")</f>
        <v/>
      </c>
      <c r="AM231" t="str">
        <f t="shared" si="15"/>
        <v/>
      </c>
      <c r="AN231" t="str">
        <f t="shared" si="19"/>
        <v/>
      </c>
      <c r="AP231" t="str">
        <f t="shared" si="18"/>
        <v/>
      </c>
      <c r="AQ231" t="str">
        <f>IF(AO231="","",COUNTIFS(AM231:$AM$3019,AO231))</f>
        <v/>
      </c>
    </row>
    <row r="232" spans="1:43" x14ac:dyDescent="0.25">
      <c r="A232" s="6" t="str">
        <f>IF(COUNT($A$20:A231)&lt;&gt;$B$4,IF(A231="","",A231+1),"")</f>
        <v/>
      </c>
      <c r="B232" s="3"/>
      <c r="C232" s="3"/>
      <c r="D232" s="122"/>
      <c r="E232" s="3"/>
      <c r="F232" s="3"/>
      <c r="G232" s="3"/>
      <c r="H232" s="3"/>
      <c r="I232" s="120"/>
      <c r="J232" s="3"/>
      <c r="K232" s="119" t="str" cm="1">
        <f t="array" ref="K232">IF(OR($J$14 = "A",$J$14 = "B",$J$14 = "C"),IF(I232="","",IF(LEN(I232)&gt;2,_xlfn.IFS(ISNUMBER(SEARCH("_",I232)),I232,ISNUMBER(SEARCH(", ",I232)),SUBSTITUTE(I232,", ","_"),ISNUMBER(SEARCH("/ ",I232)),SUBSTITUTE(I232,"/ ","_"),ISNUMBER(SEARCH(",",I232)),SUBSTITUTE(I232,",","_"),ISNUMBER(SEARCH("/",I232)),SUBSTITUTE(I232,"/","_"),ISNUMBER(SEARCH("",I232)),I232),I232)),IF(OR($J$14 = "J",$J$14 = "K"),"",IF(D232="","",IF(LEN(D232)&gt;2,_xlfn.IFS(ISNUMBER(SEARCH("_",D232)),D232,ISNUMBER(SEARCH(", ",D232)),SUBSTITUTE(D232,", ","_"),ISNUMBER(SEARCH("/ ",D232)),SUBSTITUTE(D232,"/ ","_"),ISNUMBER(SEARCH(",",D232)),SUBSTITUTE(D232,",","_"),ISNUMBER(SEARCH("/",D232)),SUBSTITUTE(D232,"/","_"),ISNUMBER(SEARCH("",D232)),D232),D232))))</f>
        <v/>
      </c>
      <c r="L232" s="1"/>
      <c r="M232" s="1" t="str">
        <f t="shared" si="16"/>
        <v/>
      </c>
      <c r="N232" s="94" t="str">
        <f>IF($L232="None","",IF(ISERROR(VLOOKUP($L232,Info!$B$4:$B$266,1,FALSE)),"",VLOOKUP($L232,Info!$B$4:$L$266,5,FALSE)))</f>
        <v/>
      </c>
      <c r="O232" s="94" t="str">
        <f>IF(K232="","",IF(AND($J$12&lt;&gt;"ABC",N232="3"),"BAC",IF(N232="3","ABC",IF($J$12&lt;&gt;"ABC",IF($J$10="Standard",VLOOKUP(K232,Info!$BE$4:$BF$481,2,FALSE),VLOOKUP(K232,Info!$BI$4:$BJ$482,2,FALSE)),IF($J$10="Standard",VLOOKUP(K232,Info!$AG$4:$AH$2994,2,FALSE),VLOOKUP(K232,Info!$AK$4:$AL$2997,2,FALSE))))))</f>
        <v/>
      </c>
      <c r="P232" s="94" t="str">
        <f>IF($L232="None","",IF(ISERROR(VLOOKUP($L232,Info!$B$4:$B$266,1,FALSE)),"",VLOOKUP($L232,Info!$B$4:$L$266,3,FALSE)))</f>
        <v/>
      </c>
      <c r="Q232" s="96" t="str">
        <f>IF($L232="None","",IF(ISERROR(VLOOKUP($L232,Info!$B$4:$B$266,1,FALSE)),"",VLOOKUP($L232,Info!$B$4:$L$266,4,FALSE)))</f>
        <v/>
      </c>
      <c r="R232" s="1"/>
      <c r="S232" s="6" t="str">
        <f t="shared" si="17"/>
        <v/>
      </c>
      <c r="T232" s="6" t="str">
        <f>IF($L232="None","",IF(ISERROR(VLOOKUP($L232,Info!$B$4:$B$266,1,FALSE)),"",VLOOKUP($L232,Info!$B$4:$L$266,11,FALSE)))</f>
        <v/>
      </c>
      <c r="U232" s="1"/>
      <c r="V232" s="1"/>
      <c r="W232" s="1"/>
      <c r="X232" s="1" t="str">
        <f>IF($L232="None","",IF(ISERROR(VLOOKUP($L232,Info!$B$4:$B$266,1,FALSE)),"",IF(OR(W232="Metallic Liquid Tight",W232="Non-Metallic Liquid Tight",W232="LSZH",W232="Greenfield"),VLOOKUP($L232,Info!$B$4:$L$266,7,FALSE),"N/A")))</f>
        <v/>
      </c>
      <c r="Y232" s="1"/>
      <c r="Z232" s="96" t="str">
        <f>IF($L232="None","",IF(ISERROR(VLOOKUP($L232,Info!$B$4:$B$266,1,FALSE)),"",VLOOKUP($L232,Info!$B$4:$L$266,9,FALSE)))</f>
        <v/>
      </c>
      <c r="AA232" s="96" t="str">
        <f>IF($L232="None","",IF(ISERROR(VLOOKUP($L232,Info!$B$4:$B$266,1,FALSE)),"",VLOOKUP($L232,Info!$B$4:$L$266,8,FALSE)))</f>
        <v/>
      </c>
      <c r="AB232" s="96" t="str">
        <f>IF($L232="None","",IF(ISERROR(VLOOKUP($L232,Info!$B$4:$B$266,1,FALSE)),"",VLOOKUP($L232,Info!$B$4:$L$266,10,FALSE)))</f>
        <v/>
      </c>
      <c r="AC232" s="1" t="str">
        <f>IF(W232="SO Cable","Black,White",IF(O232="","",IF(P232="","",IF($J$12&lt;&gt;"ABC",IF(P232&lt;="250",VLOOKUP(O232,Info!$AZ$4:$BB$22,3,FALSE),VLOOKUP(O232,Info!$AZ$23:$BB$39,3,FALSE)),IF(P232&lt;="250",VLOOKUP(O232,Info!$AO$4:$AQ$22,3,FALSE),VLOOKUP(O232,Info!$AO$23:$AP$39,3,FALSE))))))</f>
        <v/>
      </c>
      <c r="AD232" s="1"/>
      <c r="AE232" s="1" t="str">
        <f>IF($L232="None","",IF(ISERROR(VLOOKUP($L232,Info!$B$4:$B$266,1,FALSE)),"",VLOOKUP($L232,Info!$B$4:$L$266,4,FALSE)))</f>
        <v/>
      </c>
      <c r="AF232" s="1" t="str">
        <f>IF($L232="None","",IF(ISERROR(VLOOKUP($L232,Info!$B$4:$B$266,1,FALSE)),"",VLOOKUP($L232,Info!$B$4:$L$266,6,FALSE)))</f>
        <v/>
      </c>
      <c r="AG232" s="1"/>
      <c r="AH232" s="33" t="str" cm="1">
        <f t="array" ref="AH232">IF(AND(L232&lt;&gt;"",O232&lt;&gt;"",R232:S232&lt;&gt;"",W232:X232&lt;&gt;"",Z232:AA232&lt;&gt;"",AC232&lt;&gt;""),"Good","Bad")</f>
        <v>Bad</v>
      </c>
      <c r="AL232" t="str" cm="1">
        <f t="array" ref="AL232">IF(R232&gt;0,_xlfn.IFS(COUNTIF($L$20:L232,"&lt;&gt;")&lt;101,1,COUNTIF($L$20:L232,"&lt;&gt;")&lt;201,2,COUNTIF($L$20:L232,"&lt;&gt;")&lt;301,3,COUNTIF($L$20:L232,"&lt;&gt;")&lt;401,4,COUNTIF($L$20:L232,"&lt;&gt;")&lt;501,5,COUNTIF($L$20:L232,"&lt;&gt;")&lt;601,6,COUNTIF($L$20:L232,"&lt;&gt;")&lt;701,7,COUNTIF($L$20:L232,"&lt;&gt;")&lt;801,8,COUNTIF($L$20:L232,"&lt;&gt;")&lt;901,9,COUNTIF($L$20:L232,"&lt;&gt;")&lt;1001,10,COUNTIF($L$20:L232,"&lt;&gt;")&lt;1101,11,COUNTIF($L$20:L232,"&lt;&gt;")&lt;1201,12,COUNTIF($L$20:L232,"&lt;&gt;")&lt;1301,13,COUNTIF($L$20:L232,"&lt;&gt;")&lt;1401,14,COUNTIF($L$20:L232,"&lt;&gt;")&lt;1501,15,COUNTIF($L$20:L232,"&lt;&gt;")&lt;1601,16,COUNTIF($L$20:L232,"&lt;&gt;")&lt;1701,17,COUNTIF($L$20:L232,"&lt;&gt;")&lt;1801,18,COUNTIF($L$20:L232,"&lt;&gt;")&lt;1901,19,COUNTIF($L$20:L232,"&lt;&gt;")&lt;2001,20,COUNTIF($L$20:L232,"&lt;&gt;")&lt;2101,21,COUNTIF($L$20:L232,"&lt;&gt;")&lt;2201,22,COUNTIF($L$20:L232,"&lt;&gt;")&lt;2301,23,COUNTIF($L$20:L232,"&lt;&gt;")&lt;2401,24,COUNTIF($L$20:L232,"&lt;&gt;")&lt;2501,25,COUNTIF($L$20:L232,"&lt;&gt;")&lt;2601,26,COUNTIF($L$20:L232,"&lt;&gt;")&lt;2701,27,COUNTIF($L$20:L232,"&lt;&gt;")&lt;2801,28,COUNTIF($L$20:L232,"&lt;&gt;")&lt;2901,29,COUNTIF($L$20:L232,"&lt;&gt;")&lt;3001,30),"")</f>
        <v/>
      </c>
      <c r="AM232" t="str">
        <f t="shared" si="15"/>
        <v/>
      </c>
      <c r="AN232" t="str">
        <f t="shared" si="19"/>
        <v/>
      </c>
      <c r="AP232" t="str">
        <f t="shared" si="18"/>
        <v/>
      </c>
      <c r="AQ232" t="str">
        <f>IF(AO232="","",COUNTIFS(AM232:$AM$3019,AO232))</f>
        <v/>
      </c>
    </row>
    <row r="233" spans="1:43" x14ac:dyDescent="0.25">
      <c r="A233" s="6" t="str">
        <f>IF(COUNT($A$20:A232)&lt;&gt;$B$4,IF(A232="","",A232+1),"")</f>
        <v/>
      </c>
      <c r="B233" s="3"/>
      <c r="C233" s="3"/>
      <c r="D233" s="122"/>
      <c r="E233" s="3"/>
      <c r="F233" s="3"/>
      <c r="G233" s="3"/>
      <c r="H233" s="3"/>
      <c r="I233" s="120"/>
      <c r="J233" s="3"/>
      <c r="K233" s="119" t="str" cm="1">
        <f t="array" ref="K233">IF(OR($J$14 = "A",$J$14 = "B",$J$14 = "C"),IF(I233="","",IF(LEN(I233)&gt;2,_xlfn.IFS(ISNUMBER(SEARCH("_",I233)),I233,ISNUMBER(SEARCH(", ",I233)),SUBSTITUTE(I233,", ","_"),ISNUMBER(SEARCH("/ ",I233)),SUBSTITUTE(I233,"/ ","_"),ISNUMBER(SEARCH(",",I233)),SUBSTITUTE(I233,",","_"),ISNUMBER(SEARCH("/",I233)),SUBSTITUTE(I233,"/","_"),ISNUMBER(SEARCH("",I233)),I233),I233)),IF(OR($J$14 = "J",$J$14 = "K"),"",IF(D233="","",IF(LEN(D233)&gt;2,_xlfn.IFS(ISNUMBER(SEARCH("_",D233)),D233,ISNUMBER(SEARCH(", ",D233)),SUBSTITUTE(D233,", ","_"),ISNUMBER(SEARCH("/ ",D233)),SUBSTITUTE(D233,"/ ","_"),ISNUMBER(SEARCH(",",D233)),SUBSTITUTE(D233,",","_"),ISNUMBER(SEARCH("/",D233)),SUBSTITUTE(D233,"/","_"),ISNUMBER(SEARCH("",D233)),D233),D233))))</f>
        <v/>
      </c>
      <c r="L233" s="1"/>
      <c r="M233" s="1" t="str">
        <f t="shared" si="16"/>
        <v/>
      </c>
      <c r="N233" s="94" t="str">
        <f>IF($L233="None","",IF(ISERROR(VLOOKUP($L233,Info!$B$4:$B$266,1,FALSE)),"",VLOOKUP($L233,Info!$B$4:$L$266,5,FALSE)))</f>
        <v/>
      </c>
      <c r="O233" s="94" t="str">
        <f>IF(K233="","",IF(AND($J$12&lt;&gt;"ABC",N233="3"),"BAC",IF(N233="3","ABC",IF($J$12&lt;&gt;"ABC",IF($J$10="Standard",VLOOKUP(K233,Info!$BE$4:$BF$481,2,FALSE),VLOOKUP(K233,Info!$BI$4:$BJ$482,2,FALSE)),IF($J$10="Standard",VLOOKUP(K233,Info!$AG$4:$AH$2994,2,FALSE),VLOOKUP(K233,Info!$AK$4:$AL$2997,2,FALSE))))))</f>
        <v/>
      </c>
      <c r="P233" s="94" t="str">
        <f>IF($L233="None","",IF(ISERROR(VLOOKUP($L233,Info!$B$4:$B$266,1,FALSE)),"",VLOOKUP($L233,Info!$B$4:$L$266,3,FALSE)))</f>
        <v/>
      </c>
      <c r="Q233" s="96" t="str">
        <f>IF($L233="None","",IF(ISERROR(VLOOKUP($L233,Info!$B$4:$B$266,1,FALSE)),"",VLOOKUP($L233,Info!$B$4:$L$266,4,FALSE)))</f>
        <v/>
      </c>
      <c r="R233" s="1"/>
      <c r="S233" s="6" t="str">
        <f t="shared" si="17"/>
        <v/>
      </c>
      <c r="T233" s="6" t="str">
        <f>IF($L233="None","",IF(ISERROR(VLOOKUP($L233,Info!$B$4:$B$266,1,FALSE)),"",VLOOKUP($L233,Info!$B$4:$L$266,11,FALSE)))</f>
        <v/>
      </c>
      <c r="U233" s="1"/>
      <c r="V233" s="1"/>
      <c r="W233" s="1"/>
      <c r="X233" s="1" t="str">
        <f>IF($L233="None","",IF(ISERROR(VLOOKUP($L233,Info!$B$4:$B$266,1,FALSE)),"",IF(OR(W233="Metallic Liquid Tight",W233="Non-Metallic Liquid Tight",W233="LSZH",W233="Greenfield"),VLOOKUP($L233,Info!$B$4:$L$266,7,FALSE),"N/A")))</f>
        <v/>
      </c>
      <c r="Y233" s="1"/>
      <c r="Z233" s="96" t="str">
        <f>IF($L233="None","",IF(ISERROR(VLOOKUP($L233,Info!$B$4:$B$266,1,FALSE)),"",VLOOKUP($L233,Info!$B$4:$L$266,9,FALSE)))</f>
        <v/>
      </c>
      <c r="AA233" s="96" t="str">
        <f>IF($L233="None","",IF(ISERROR(VLOOKUP($L233,Info!$B$4:$B$266,1,FALSE)),"",VLOOKUP($L233,Info!$B$4:$L$266,8,FALSE)))</f>
        <v/>
      </c>
      <c r="AB233" s="96" t="str">
        <f>IF($L233="None","",IF(ISERROR(VLOOKUP($L233,Info!$B$4:$B$266,1,FALSE)),"",VLOOKUP($L233,Info!$B$4:$L$266,10,FALSE)))</f>
        <v/>
      </c>
      <c r="AC233" s="1" t="str">
        <f>IF(W233="SO Cable","Black,White",IF(O233="","",IF(P233="","",IF($J$12&lt;&gt;"ABC",IF(P233&lt;="250",VLOOKUP(O233,Info!$AZ$4:$BB$22,3,FALSE),VLOOKUP(O233,Info!$AZ$23:$BB$39,3,FALSE)),IF(P233&lt;="250",VLOOKUP(O233,Info!$AO$4:$AQ$22,3,FALSE),VLOOKUP(O233,Info!$AO$23:$AP$39,3,FALSE))))))</f>
        <v/>
      </c>
      <c r="AD233" s="1"/>
      <c r="AE233" s="1" t="str">
        <f>IF($L233="None","",IF(ISERROR(VLOOKUP($L233,Info!$B$4:$B$266,1,FALSE)),"",VLOOKUP($L233,Info!$B$4:$L$266,4,FALSE)))</f>
        <v/>
      </c>
      <c r="AF233" s="1" t="str">
        <f>IF($L233="None","",IF(ISERROR(VLOOKUP($L233,Info!$B$4:$B$266,1,FALSE)),"",VLOOKUP($L233,Info!$B$4:$L$266,6,FALSE)))</f>
        <v/>
      </c>
      <c r="AG233" s="1"/>
      <c r="AH233" s="33" t="str" cm="1">
        <f t="array" ref="AH233">IF(AND(L233&lt;&gt;"",O233&lt;&gt;"",R233:S233&lt;&gt;"",W233:X233&lt;&gt;"",Z233:AA233&lt;&gt;"",AC233&lt;&gt;""),"Good","Bad")</f>
        <v>Bad</v>
      </c>
      <c r="AL233" t="str" cm="1">
        <f t="array" ref="AL233">IF(R233&gt;0,_xlfn.IFS(COUNTIF($L$20:L233,"&lt;&gt;")&lt;101,1,COUNTIF($L$20:L233,"&lt;&gt;")&lt;201,2,COUNTIF($L$20:L233,"&lt;&gt;")&lt;301,3,COUNTIF($L$20:L233,"&lt;&gt;")&lt;401,4,COUNTIF($L$20:L233,"&lt;&gt;")&lt;501,5,COUNTIF($L$20:L233,"&lt;&gt;")&lt;601,6,COUNTIF($L$20:L233,"&lt;&gt;")&lt;701,7,COUNTIF($L$20:L233,"&lt;&gt;")&lt;801,8,COUNTIF($L$20:L233,"&lt;&gt;")&lt;901,9,COUNTIF($L$20:L233,"&lt;&gt;")&lt;1001,10,COUNTIF($L$20:L233,"&lt;&gt;")&lt;1101,11,COUNTIF($L$20:L233,"&lt;&gt;")&lt;1201,12,COUNTIF($L$20:L233,"&lt;&gt;")&lt;1301,13,COUNTIF($L$20:L233,"&lt;&gt;")&lt;1401,14,COUNTIF($L$20:L233,"&lt;&gt;")&lt;1501,15,COUNTIF($L$20:L233,"&lt;&gt;")&lt;1601,16,COUNTIF($L$20:L233,"&lt;&gt;")&lt;1701,17,COUNTIF($L$20:L233,"&lt;&gt;")&lt;1801,18,COUNTIF($L$20:L233,"&lt;&gt;")&lt;1901,19,COUNTIF($L$20:L233,"&lt;&gt;")&lt;2001,20,COUNTIF($L$20:L233,"&lt;&gt;")&lt;2101,21,COUNTIF($L$20:L233,"&lt;&gt;")&lt;2201,22,COUNTIF($L$20:L233,"&lt;&gt;")&lt;2301,23,COUNTIF($L$20:L233,"&lt;&gt;")&lt;2401,24,COUNTIF($L$20:L233,"&lt;&gt;")&lt;2501,25,COUNTIF($L$20:L233,"&lt;&gt;")&lt;2601,26,COUNTIF($L$20:L233,"&lt;&gt;")&lt;2701,27,COUNTIF($L$20:L233,"&lt;&gt;")&lt;2801,28,COUNTIF($L$20:L233,"&lt;&gt;")&lt;2901,29,COUNTIF($L$20:L233,"&lt;&gt;")&lt;3001,30),"")</f>
        <v/>
      </c>
      <c r="AM233" t="str">
        <f t="shared" si="15"/>
        <v/>
      </c>
      <c r="AN233" t="str">
        <f t="shared" si="19"/>
        <v/>
      </c>
      <c r="AP233" t="str">
        <f t="shared" si="18"/>
        <v/>
      </c>
      <c r="AQ233" t="str">
        <f>IF(AO233="","",COUNTIFS(AM233:$AM$3019,AO233))</f>
        <v/>
      </c>
    </row>
    <row r="234" spans="1:43" x14ac:dyDescent="0.25">
      <c r="A234" s="6" t="str">
        <f>IF(COUNT($A$20:A233)&lt;&gt;$B$4,IF(A233="","",A233+1),"")</f>
        <v/>
      </c>
      <c r="B234" s="3"/>
      <c r="C234" s="3"/>
      <c r="D234" s="122"/>
      <c r="E234" s="3"/>
      <c r="F234" s="3"/>
      <c r="G234" s="3"/>
      <c r="H234" s="3"/>
      <c r="I234" s="120"/>
      <c r="J234" s="3"/>
      <c r="K234" s="119" t="str" cm="1">
        <f t="array" ref="K234">IF(OR($J$14 = "A",$J$14 = "B",$J$14 = "C"),IF(I234="","",IF(LEN(I234)&gt;2,_xlfn.IFS(ISNUMBER(SEARCH("_",I234)),I234,ISNUMBER(SEARCH(", ",I234)),SUBSTITUTE(I234,", ","_"),ISNUMBER(SEARCH("/ ",I234)),SUBSTITUTE(I234,"/ ","_"),ISNUMBER(SEARCH(",",I234)),SUBSTITUTE(I234,",","_"),ISNUMBER(SEARCH("/",I234)),SUBSTITUTE(I234,"/","_"),ISNUMBER(SEARCH("",I234)),I234),I234)),IF(OR($J$14 = "J",$J$14 = "K"),"",IF(D234="","",IF(LEN(D234)&gt;2,_xlfn.IFS(ISNUMBER(SEARCH("_",D234)),D234,ISNUMBER(SEARCH(", ",D234)),SUBSTITUTE(D234,", ","_"),ISNUMBER(SEARCH("/ ",D234)),SUBSTITUTE(D234,"/ ","_"),ISNUMBER(SEARCH(",",D234)),SUBSTITUTE(D234,",","_"),ISNUMBER(SEARCH("/",D234)),SUBSTITUTE(D234,"/","_"),ISNUMBER(SEARCH("",D234)),D234),D234))))</f>
        <v/>
      </c>
      <c r="L234" s="1"/>
      <c r="M234" s="1" t="str">
        <f t="shared" si="16"/>
        <v/>
      </c>
      <c r="N234" s="94" t="str">
        <f>IF($L234="None","",IF(ISERROR(VLOOKUP($L234,Info!$B$4:$B$266,1,FALSE)),"",VLOOKUP($L234,Info!$B$4:$L$266,5,FALSE)))</f>
        <v/>
      </c>
      <c r="O234" s="94" t="str">
        <f>IF(K234="","",IF(AND($J$12&lt;&gt;"ABC",N234="3"),"BAC",IF(N234="3","ABC",IF($J$12&lt;&gt;"ABC",IF($J$10="Standard",VLOOKUP(K234,Info!$BE$4:$BF$481,2,FALSE),VLOOKUP(K234,Info!$BI$4:$BJ$482,2,FALSE)),IF($J$10="Standard",VLOOKUP(K234,Info!$AG$4:$AH$2994,2,FALSE),VLOOKUP(K234,Info!$AK$4:$AL$2997,2,FALSE))))))</f>
        <v/>
      </c>
      <c r="P234" s="94" t="str">
        <f>IF($L234="None","",IF(ISERROR(VLOOKUP($L234,Info!$B$4:$B$266,1,FALSE)),"",VLOOKUP($L234,Info!$B$4:$L$266,3,FALSE)))</f>
        <v/>
      </c>
      <c r="Q234" s="96" t="str">
        <f>IF($L234="None","",IF(ISERROR(VLOOKUP($L234,Info!$B$4:$B$266,1,FALSE)),"",VLOOKUP($L234,Info!$B$4:$L$266,4,FALSE)))</f>
        <v/>
      </c>
      <c r="R234" s="1"/>
      <c r="S234" s="6" t="str">
        <f t="shared" si="17"/>
        <v/>
      </c>
      <c r="T234" s="6" t="str">
        <f>IF($L234="None","",IF(ISERROR(VLOOKUP($L234,Info!$B$4:$B$266,1,FALSE)),"",VLOOKUP($L234,Info!$B$4:$L$266,11,FALSE)))</f>
        <v/>
      </c>
      <c r="U234" s="1"/>
      <c r="V234" s="1"/>
      <c r="W234" s="1"/>
      <c r="X234" s="1" t="str">
        <f>IF($L234="None","",IF(ISERROR(VLOOKUP($L234,Info!$B$4:$B$266,1,FALSE)),"",IF(OR(W234="Metallic Liquid Tight",W234="Non-Metallic Liquid Tight",W234="LSZH",W234="Greenfield"),VLOOKUP($L234,Info!$B$4:$L$266,7,FALSE),"N/A")))</f>
        <v/>
      </c>
      <c r="Y234" s="1"/>
      <c r="Z234" s="96" t="str">
        <f>IF($L234="None","",IF(ISERROR(VLOOKUP($L234,Info!$B$4:$B$266,1,FALSE)),"",VLOOKUP($L234,Info!$B$4:$L$266,9,FALSE)))</f>
        <v/>
      </c>
      <c r="AA234" s="96" t="str">
        <f>IF($L234="None","",IF(ISERROR(VLOOKUP($L234,Info!$B$4:$B$266,1,FALSE)),"",VLOOKUP($L234,Info!$B$4:$L$266,8,FALSE)))</f>
        <v/>
      </c>
      <c r="AB234" s="96" t="str">
        <f>IF($L234="None","",IF(ISERROR(VLOOKUP($L234,Info!$B$4:$B$266,1,FALSE)),"",VLOOKUP($L234,Info!$B$4:$L$266,10,FALSE)))</f>
        <v/>
      </c>
      <c r="AC234" s="1" t="str">
        <f>IF(W234="SO Cable","Black,White",IF(O234="","",IF(P234="","",IF($J$12&lt;&gt;"ABC",IF(P234&lt;="250",VLOOKUP(O234,Info!$AZ$4:$BB$22,3,FALSE),VLOOKUP(O234,Info!$AZ$23:$BB$39,3,FALSE)),IF(P234&lt;="250",VLOOKUP(O234,Info!$AO$4:$AQ$22,3,FALSE),VLOOKUP(O234,Info!$AO$23:$AP$39,3,FALSE))))))</f>
        <v/>
      </c>
      <c r="AD234" s="1"/>
      <c r="AE234" s="1" t="str">
        <f>IF($L234="None","",IF(ISERROR(VLOOKUP($L234,Info!$B$4:$B$266,1,FALSE)),"",VLOOKUP($L234,Info!$B$4:$L$266,4,FALSE)))</f>
        <v/>
      </c>
      <c r="AF234" s="1" t="str">
        <f>IF($L234="None","",IF(ISERROR(VLOOKUP($L234,Info!$B$4:$B$266,1,FALSE)),"",VLOOKUP($L234,Info!$B$4:$L$266,6,FALSE)))</f>
        <v/>
      </c>
      <c r="AG234" s="1"/>
      <c r="AH234" s="33" t="str" cm="1">
        <f t="array" ref="AH234">IF(AND(L234&lt;&gt;"",O234&lt;&gt;"",R234:S234&lt;&gt;"",W234:X234&lt;&gt;"",Z234:AA234&lt;&gt;"",AC234&lt;&gt;""),"Good","Bad")</f>
        <v>Bad</v>
      </c>
      <c r="AL234" t="str" cm="1">
        <f t="array" ref="AL234">IF(R234&gt;0,_xlfn.IFS(COUNTIF($L$20:L234,"&lt;&gt;")&lt;101,1,COUNTIF($L$20:L234,"&lt;&gt;")&lt;201,2,COUNTIF($L$20:L234,"&lt;&gt;")&lt;301,3,COUNTIF($L$20:L234,"&lt;&gt;")&lt;401,4,COUNTIF($L$20:L234,"&lt;&gt;")&lt;501,5,COUNTIF($L$20:L234,"&lt;&gt;")&lt;601,6,COUNTIF($L$20:L234,"&lt;&gt;")&lt;701,7,COUNTIF($L$20:L234,"&lt;&gt;")&lt;801,8,COUNTIF($L$20:L234,"&lt;&gt;")&lt;901,9,COUNTIF($L$20:L234,"&lt;&gt;")&lt;1001,10,COUNTIF($L$20:L234,"&lt;&gt;")&lt;1101,11,COUNTIF($L$20:L234,"&lt;&gt;")&lt;1201,12,COUNTIF($L$20:L234,"&lt;&gt;")&lt;1301,13,COUNTIF($L$20:L234,"&lt;&gt;")&lt;1401,14,COUNTIF($L$20:L234,"&lt;&gt;")&lt;1501,15,COUNTIF($L$20:L234,"&lt;&gt;")&lt;1601,16,COUNTIF($L$20:L234,"&lt;&gt;")&lt;1701,17,COUNTIF($L$20:L234,"&lt;&gt;")&lt;1801,18,COUNTIF($L$20:L234,"&lt;&gt;")&lt;1901,19,COUNTIF($L$20:L234,"&lt;&gt;")&lt;2001,20,COUNTIF($L$20:L234,"&lt;&gt;")&lt;2101,21,COUNTIF($L$20:L234,"&lt;&gt;")&lt;2201,22,COUNTIF($L$20:L234,"&lt;&gt;")&lt;2301,23,COUNTIF($L$20:L234,"&lt;&gt;")&lt;2401,24,COUNTIF($L$20:L234,"&lt;&gt;")&lt;2501,25,COUNTIF($L$20:L234,"&lt;&gt;")&lt;2601,26,COUNTIF($L$20:L234,"&lt;&gt;")&lt;2701,27,COUNTIF($L$20:L234,"&lt;&gt;")&lt;2801,28,COUNTIF($L$20:L234,"&lt;&gt;")&lt;2901,29,COUNTIF($L$20:L234,"&lt;&gt;")&lt;3001,30),"")</f>
        <v/>
      </c>
      <c r="AM234" t="str">
        <f t="shared" si="15"/>
        <v/>
      </c>
      <c r="AN234" t="str">
        <f t="shared" si="19"/>
        <v/>
      </c>
      <c r="AP234" t="str">
        <f t="shared" si="18"/>
        <v/>
      </c>
      <c r="AQ234" t="str">
        <f>IF(AO234="","",COUNTIFS(AM234:$AM$3019,AO234))</f>
        <v/>
      </c>
    </row>
    <row r="235" spans="1:43" x14ac:dyDescent="0.25">
      <c r="A235" s="6" t="str">
        <f>IF(COUNT($A$20:A234)&lt;&gt;$B$4,IF(A234="","",A234+1),"")</f>
        <v/>
      </c>
      <c r="B235" s="3"/>
      <c r="C235" s="3"/>
      <c r="D235" s="122"/>
      <c r="E235" s="3"/>
      <c r="F235" s="3"/>
      <c r="G235" s="3"/>
      <c r="H235" s="3"/>
      <c r="I235" s="120"/>
      <c r="J235" s="3"/>
      <c r="K235" s="119" t="str" cm="1">
        <f t="array" ref="K235">IF(OR($J$14 = "A",$J$14 = "B",$J$14 = "C"),IF(I235="","",IF(LEN(I235)&gt;2,_xlfn.IFS(ISNUMBER(SEARCH("_",I235)),I235,ISNUMBER(SEARCH(", ",I235)),SUBSTITUTE(I235,", ","_"),ISNUMBER(SEARCH("/ ",I235)),SUBSTITUTE(I235,"/ ","_"),ISNUMBER(SEARCH(",",I235)),SUBSTITUTE(I235,",","_"),ISNUMBER(SEARCH("/",I235)),SUBSTITUTE(I235,"/","_"),ISNUMBER(SEARCH("",I235)),I235),I235)),IF(OR($J$14 = "J",$J$14 = "K"),"",IF(D235="","",IF(LEN(D235)&gt;2,_xlfn.IFS(ISNUMBER(SEARCH("_",D235)),D235,ISNUMBER(SEARCH(", ",D235)),SUBSTITUTE(D235,", ","_"),ISNUMBER(SEARCH("/ ",D235)),SUBSTITUTE(D235,"/ ","_"),ISNUMBER(SEARCH(",",D235)),SUBSTITUTE(D235,",","_"),ISNUMBER(SEARCH("/",D235)),SUBSTITUTE(D235,"/","_"),ISNUMBER(SEARCH("",D235)),D235),D235))))</f>
        <v/>
      </c>
      <c r="L235" s="1"/>
      <c r="M235" s="1" t="str">
        <f t="shared" si="16"/>
        <v/>
      </c>
      <c r="N235" s="94" t="str">
        <f>IF($L235="None","",IF(ISERROR(VLOOKUP($L235,Info!$B$4:$B$266,1,FALSE)),"",VLOOKUP($L235,Info!$B$4:$L$266,5,FALSE)))</f>
        <v/>
      </c>
      <c r="O235" s="94" t="str">
        <f>IF(K235="","",IF(AND($J$12&lt;&gt;"ABC",N235="3"),"BAC",IF(N235="3","ABC",IF($J$12&lt;&gt;"ABC",IF($J$10="Standard",VLOOKUP(K235,Info!$BE$4:$BF$481,2,FALSE),VLOOKUP(K235,Info!$BI$4:$BJ$482,2,FALSE)),IF($J$10="Standard",VLOOKUP(K235,Info!$AG$4:$AH$2994,2,FALSE),VLOOKUP(K235,Info!$AK$4:$AL$2997,2,FALSE))))))</f>
        <v/>
      </c>
      <c r="P235" s="94" t="str">
        <f>IF($L235="None","",IF(ISERROR(VLOOKUP($L235,Info!$B$4:$B$266,1,FALSE)),"",VLOOKUP($L235,Info!$B$4:$L$266,3,FALSE)))</f>
        <v/>
      </c>
      <c r="Q235" s="96" t="str">
        <f>IF($L235="None","",IF(ISERROR(VLOOKUP($L235,Info!$B$4:$B$266,1,FALSE)),"",VLOOKUP($L235,Info!$B$4:$L$266,4,FALSE)))</f>
        <v/>
      </c>
      <c r="R235" s="1"/>
      <c r="S235" s="6" t="str">
        <f t="shared" si="17"/>
        <v/>
      </c>
      <c r="T235" s="6" t="str">
        <f>IF($L235="None","",IF(ISERROR(VLOOKUP($L235,Info!$B$4:$B$266,1,FALSE)),"",VLOOKUP($L235,Info!$B$4:$L$266,11,FALSE)))</f>
        <v/>
      </c>
      <c r="U235" s="1"/>
      <c r="V235" s="1"/>
      <c r="W235" s="1"/>
      <c r="X235" s="1" t="str">
        <f>IF($L235="None","",IF(ISERROR(VLOOKUP($L235,Info!$B$4:$B$266,1,FALSE)),"",IF(OR(W235="Metallic Liquid Tight",W235="Non-Metallic Liquid Tight",W235="LSZH",W235="Greenfield"),VLOOKUP($L235,Info!$B$4:$L$266,7,FALSE),"N/A")))</f>
        <v/>
      </c>
      <c r="Y235" s="1"/>
      <c r="Z235" s="96" t="str">
        <f>IF($L235="None","",IF(ISERROR(VLOOKUP($L235,Info!$B$4:$B$266,1,FALSE)),"",VLOOKUP($L235,Info!$B$4:$L$266,9,FALSE)))</f>
        <v/>
      </c>
      <c r="AA235" s="96" t="str">
        <f>IF($L235="None","",IF(ISERROR(VLOOKUP($L235,Info!$B$4:$B$266,1,FALSE)),"",VLOOKUP($L235,Info!$B$4:$L$266,8,FALSE)))</f>
        <v/>
      </c>
      <c r="AB235" s="96" t="str">
        <f>IF($L235="None","",IF(ISERROR(VLOOKUP($L235,Info!$B$4:$B$266,1,FALSE)),"",VLOOKUP($L235,Info!$B$4:$L$266,10,FALSE)))</f>
        <v/>
      </c>
      <c r="AC235" s="1" t="str">
        <f>IF(W235="SO Cable","Black,White",IF(O235="","",IF(P235="","",IF($J$12&lt;&gt;"ABC",IF(P235&lt;="250",VLOOKUP(O235,Info!$AZ$4:$BB$22,3,FALSE),VLOOKUP(O235,Info!$AZ$23:$BB$39,3,FALSE)),IF(P235&lt;="250",VLOOKUP(O235,Info!$AO$4:$AQ$22,3,FALSE),VLOOKUP(O235,Info!$AO$23:$AP$39,3,FALSE))))))</f>
        <v/>
      </c>
      <c r="AD235" s="1"/>
      <c r="AE235" s="1" t="str">
        <f>IF($L235="None","",IF(ISERROR(VLOOKUP($L235,Info!$B$4:$B$266,1,FALSE)),"",VLOOKUP($L235,Info!$B$4:$L$266,4,FALSE)))</f>
        <v/>
      </c>
      <c r="AF235" s="1" t="str">
        <f>IF($L235="None","",IF(ISERROR(VLOOKUP($L235,Info!$B$4:$B$266,1,FALSE)),"",VLOOKUP($L235,Info!$B$4:$L$266,6,FALSE)))</f>
        <v/>
      </c>
      <c r="AG235" s="1"/>
      <c r="AH235" s="33" t="str" cm="1">
        <f t="array" ref="AH235">IF(AND(L235&lt;&gt;"",O235&lt;&gt;"",R235:S235&lt;&gt;"",W235:X235&lt;&gt;"",Z235:AA235&lt;&gt;"",AC235&lt;&gt;""),"Good","Bad")</f>
        <v>Bad</v>
      </c>
      <c r="AL235" t="str" cm="1">
        <f t="array" ref="AL235">IF(R235&gt;0,_xlfn.IFS(COUNTIF($L$20:L235,"&lt;&gt;")&lt;101,1,COUNTIF($L$20:L235,"&lt;&gt;")&lt;201,2,COUNTIF($L$20:L235,"&lt;&gt;")&lt;301,3,COUNTIF($L$20:L235,"&lt;&gt;")&lt;401,4,COUNTIF($L$20:L235,"&lt;&gt;")&lt;501,5,COUNTIF($L$20:L235,"&lt;&gt;")&lt;601,6,COUNTIF($L$20:L235,"&lt;&gt;")&lt;701,7,COUNTIF($L$20:L235,"&lt;&gt;")&lt;801,8,COUNTIF($L$20:L235,"&lt;&gt;")&lt;901,9,COUNTIF($L$20:L235,"&lt;&gt;")&lt;1001,10,COUNTIF($L$20:L235,"&lt;&gt;")&lt;1101,11,COUNTIF($L$20:L235,"&lt;&gt;")&lt;1201,12,COUNTIF($L$20:L235,"&lt;&gt;")&lt;1301,13,COUNTIF($L$20:L235,"&lt;&gt;")&lt;1401,14,COUNTIF($L$20:L235,"&lt;&gt;")&lt;1501,15,COUNTIF($L$20:L235,"&lt;&gt;")&lt;1601,16,COUNTIF($L$20:L235,"&lt;&gt;")&lt;1701,17,COUNTIF($L$20:L235,"&lt;&gt;")&lt;1801,18,COUNTIF($L$20:L235,"&lt;&gt;")&lt;1901,19,COUNTIF($L$20:L235,"&lt;&gt;")&lt;2001,20,COUNTIF($L$20:L235,"&lt;&gt;")&lt;2101,21,COUNTIF($L$20:L235,"&lt;&gt;")&lt;2201,22,COUNTIF($L$20:L235,"&lt;&gt;")&lt;2301,23,COUNTIF($L$20:L235,"&lt;&gt;")&lt;2401,24,COUNTIF($L$20:L235,"&lt;&gt;")&lt;2501,25,COUNTIF($L$20:L235,"&lt;&gt;")&lt;2601,26,COUNTIF($L$20:L235,"&lt;&gt;")&lt;2701,27,COUNTIF($L$20:L235,"&lt;&gt;")&lt;2801,28,COUNTIF($L$20:L235,"&lt;&gt;")&lt;2901,29,COUNTIF($L$20:L235,"&lt;&gt;")&lt;3001,30),"")</f>
        <v/>
      </c>
      <c r="AM235" t="str">
        <f t="shared" si="15"/>
        <v/>
      </c>
      <c r="AN235" t="str">
        <f t="shared" si="19"/>
        <v/>
      </c>
      <c r="AP235" t="str">
        <f t="shared" si="18"/>
        <v/>
      </c>
      <c r="AQ235" t="str">
        <f>IF(AO235="","",COUNTIFS(AM235:$AM$3019,AO235))</f>
        <v/>
      </c>
    </row>
    <row r="236" spans="1:43" x14ac:dyDescent="0.25">
      <c r="A236" s="6" t="str">
        <f>IF(COUNT($A$20:A235)&lt;&gt;$B$4,IF(A235="","",A235+1),"")</f>
        <v/>
      </c>
      <c r="B236" s="3"/>
      <c r="C236" s="3"/>
      <c r="D236" s="122"/>
      <c r="E236" s="3"/>
      <c r="F236" s="3"/>
      <c r="G236" s="3"/>
      <c r="H236" s="3"/>
      <c r="I236" s="120"/>
      <c r="J236" s="3"/>
      <c r="K236" s="119" t="str" cm="1">
        <f t="array" ref="K236">IF(OR($J$14 = "A",$J$14 = "B",$J$14 = "C"),IF(I236="","",IF(LEN(I236)&gt;2,_xlfn.IFS(ISNUMBER(SEARCH("_",I236)),I236,ISNUMBER(SEARCH(", ",I236)),SUBSTITUTE(I236,", ","_"),ISNUMBER(SEARCH("/ ",I236)),SUBSTITUTE(I236,"/ ","_"),ISNUMBER(SEARCH(",",I236)),SUBSTITUTE(I236,",","_"),ISNUMBER(SEARCH("/",I236)),SUBSTITUTE(I236,"/","_"),ISNUMBER(SEARCH("",I236)),I236),I236)),IF(OR($J$14 = "J",$J$14 = "K"),"",IF(D236="","",IF(LEN(D236)&gt;2,_xlfn.IFS(ISNUMBER(SEARCH("_",D236)),D236,ISNUMBER(SEARCH(", ",D236)),SUBSTITUTE(D236,", ","_"),ISNUMBER(SEARCH("/ ",D236)),SUBSTITUTE(D236,"/ ","_"),ISNUMBER(SEARCH(",",D236)),SUBSTITUTE(D236,",","_"),ISNUMBER(SEARCH("/",D236)),SUBSTITUTE(D236,"/","_"),ISNUMBER(SEARCH("",D236)),D236),D236))))</f>
        <v/>
      </c>
      <c r="L236" s="1"/>
      <c r="M236" s="1" t="str">
        <f t="shared" si="16"/>
        <v/>
      </c>
      <c r="N236" s="94" t="str">
        <f>IF($L236="None","",IF(ISERROR(VLOOKUP($L236,Info!$B$4:$B$266,1,FALSE)),"",VLOOKUP($L236,Info!$B$4:$L$266,5,FALSE)))</f>
        <v/>
      </c>
      <c r="O236" s="94" t="str">
        <f>IF(K236="","",IF(AND($J$12&lt;&gt;"ABC",N236="3"),"BAC",IF(N236="3","ABC",IF($J$12&lt;&gt;"ABC",IF($J$10="Standard",VLOOKUP(K236,Info!$BE$4:$BF$481,2,FALSE),VLOOKUP(K236,Info!$BI$4:$BJ$482,2,FALSE)),IF($J$10="Standard",VLOOKUP(K236,Info!$AG$4:$AH$2994,2,FALSE),VLOOKUP(K236,Info!$AK$4:$AL$2997,2,FALSE))))))</f>
        <v/>
      </c>
      <c r="P236" s="94" t="str">
        <f>IF($L236="None","",IF(ISERROR(VLOOKUP($L236,Info!$B$4:$B$266,1,FALSE)),"",VLOOKUP($L236,Info!$B$4:$L$266,3,FALSE)))</f>
        <v/>
      </c>
      <c r="Q236" s="96" t="str">
        <f>IF($L236="None","",IF(ISERROR(VLOOKUP($L236,Info!$B$4:$B$266,1,FALSE)),"",VLOOKUP($L236,Info!$B$4:$L$266,4,FALSE)))</f>
        <v/>
      </c>
      <c r="R236" s="1"/>
      <c r="S236" s="6" t="str">
        <f t="shared" si="17"/>
        <v/>
      </c>
      <c r="T236" s="6" t="str">
        <f>IF($L236="None","",IF(ISERROR(VLOOKUP($L236,Info!$B$4:$B$266,1,FALSE)),"",VLOOKUP($L236,Info!$B$4:$L$266,11,FALSE)))</f>
        <v/>
      </c>
      <c r="U236" s="1"/>
      <c r="V236" s="1"/>
      <c r="W236" s="1"/>
      <c r="X236" s="1" t="str">
        <f>IF($L236="None","",IF(ISERROR(VLOOKUP($L236,Info!$B$4:$B$266,1,FALSE)),"",IF(OR(W236="Metallic Liquid Tight",W236="Non-Metallic Liquid Tight",W236="LSZH",W236="Greenfield"),VLOOKUP($L236,Info!$B$4:$L$266,7,FALSE),"N/A")))</f>
        <v/>
      </c>
      <c r="Y236" s="1"/>
      <c r="Z236" s="96" t="str">
        <f>IF($L236="None","",IF(ISERROR(VLOOKUP($L236,Info!$B$4:$B$266,1,FALSE)),"",VLOOKUP($L236,Info!$B$4:$L$266,9,FALSE)))</f>
        <v/>
      </c>
      <c r="AA236" s="96" t="str">
        <f>IF($L236="None","",IF(ISERROR(VLOOKUP($L236,Info!$B$4:$B$266,1,FALSE)),"",VLOOKUP($L236,Info!$B$4:$L$266,8,FALSE)))</f>
        <v/>
      </c>
      <c r="AB236" s="96" t="str">
        <f>IF($L236="None","",IF(ISERROR(VLOOKUP($L236,Info!$B$4:$B$266,1,FALSE)),"",VLOOKUP($L236,Info!$B$4:$L$266,10,FALSE)))</f>
        <v/>
      </c>
      <c r="AC236" s="1" t="str">
        <f>IF(W236="SO Cable","Black,White",IF(O236="","",IF(P236="","",IF($J$12&lt;&gt;"ABC",IF(P236&lt;="250",VLOOKUP(O236,Info!$AZ$4:$BB$22,3,FALSE),VLOOKUP(O236,Info!$AZ$23:$BB$39,3,FALSE)),IF(P236&lt;="250",VLOOKUP(O236,Info!$AO$4:$AQ$22,3,FALSE),VLOOKUP(O236,Info!$AO$23:$AP$39,3,FALSE))))))</f>
        <v/>
      </c>
      <c r="AD236" s="1"/>
      <c r="AE236" s="1" t="str">
        <f>IF($L236="None","",IF(ISERROR(VLOOKUP($L236,Info!$B$4:$B$266,1,FALSE)),"",VLOOKUP($L236,Info!$B$4:$L$266,4,FALSE)))</f>
        <v/>
      </c>
      <c r="AF236" s="1" t="str">
        <f>IF($L236="None","",IF(ISERROR(VLOOKUP($L236,Info!$B$4:$B$266,1,FALSE)),"",VLOOKUP($L236,Info!$B$4:$L$266,6,FALSE)))</f>
        <v/>
      </c>
      <c r="AG236" s="1"/>
      <c r="AH236" s="33" t="str" cm="1">
        <f t="array" ref="AH236">IF(AND(L236&lt;&gt;"",O236&lt;&gt;"",R236:S236&lt;&gt;"",W236:X236&lt;&gt;"",Z236:AA236&lt;&gt;"",AC236&lt;&gt;""),"Good","Bad")</f>
        <v>Bad</v>
      </c>
      <c r="AL236" t="str" cm="1">
        <f t="array" ref="AL236">IF(R236&gt;0,_xlfn.IFS(COUNTIF($L$20:L236,"&lt;&gt;")&lt;101,1,COUNTIF($L$20:L236,"&lt;&gt;")&lt;201,2,COUNTIF($L$20:L236,"&lt;&gt;")&lt;301,3,COUNTIF($L$20:L236,"&lt;&gt;")&lt;401,4,COUNTIF($L$20:L236,"&lt;&gt;")&lt;501,5,COUNTIF($L$20:L236,"&lt;&gt;")&lt;601,6,COUNTIF($L$20:L236,"&lt;&gt;")&lt;701,7,COUNTIF($L$20:L236,"&lt;&gt;")&lt;801,8,COUNTIF($L$20:L236,"&lt;&gt;")&lt;901,9,COUNTIF($L$20:L236,"&lt;&gt;")&lt;1001,10,COUNTIF($L$20:L236,"&lt;&gt;")&lt;1101,11,COUNTIF($L$20:L236,"&lt;&gt;")&lt;1201,12,COUNTIF($L$20:L236,"&lt;&gt;")&lt;1301,13,COUNTIF($L$20:L236,"&lt;&gt;")&lt;1401,14,COUNTIF($L$20:L236,"&lt;&gt;")&lt;1501,15,COUNTIF($L$20:L236,"&lt;&gt;")&lt;1601,16,COUNTIF($L$20:L236,"&lt;&gt;")&lt;1701,17,COUNTIF($L$20:L236,"&lt;&gt;")&lt;1801,18,COUNTIF($L$20:L236,"&lt;&gt;")&lt;1901,19,COUNTIF($L$20:L236,"&lt;&gt;")&lt;2001,20,COUNTIF($L$20:L236,"&lt;&gt;")&lt;2101,21,COUNTIF($L$20:L236,"&lt;&gt;")&lt;2201,22,COUNTIF($L$20:L236,"&lt;&gt;")&lt;2301,23,COUNTIF($L$20:L236,"&lt;&gt;")&lt;2401,24,COUNTIF($L$20:L236,"&lt;&gt;")&lt;2501,25,COUNTIF($L$20:L236,"&lt;&gt;")&lt;2601,26,COUNTIF($L$20:L236,"&lt;&gt;")&lt;2701,27,COUNTIF($L$20:L236,"&lt;&gt;")&lt;2801,28,COUNTIF($L$20:L236,"&lt;&gt;")&lt;2901,29,COUNTIF($L$20:L236,"&lt;&gt;")&lt;3001,30),"")</f>
        <v/>
      </c>
      <c r="AM236" t="str">
        <f t="shared" si="15"/>
        <v/>
      </c>
      <c r="AN236" t="str">
        <f t="shared" si="19"/>
        <v/>
      </c>
      <c r="AP236" t="str">
        <f t="shared" si="18"/>
        <v/>
      </c>
      <c r="AQ236" t="str">
        <f>IF(AO236="","",COUNTIFS(AM236:$AM$3019,AO236))</f>
        <v/>
      </c>
    </row>
    <row r="237" spans="1:43" x14ac:dyDescent="0.25">
      <c r="A237" s="6" t="str">
        <f>IF(COUNT($A$20:A236)&lt;&gt;$B$4,IF(A236="","",A236+1),"")</f>
        <v/>
      </c>
      <c r="B237" s="3"/>
      <c r="C237" s="3"/>
      <c r="D237" s="122"/>
      <c r="E237" s="3"/>
      <c r="F237" s="3"/>
      <c r="G237" s="3"/>
      <c r="H237" s="3"/>
      <c r="I237" s="120"/>
      <c r="J237" s="3"/>
      <c r="K237" s="119" t="str" cm="1">
        <f t="array" ref="K237">IF(OR($J$14 = "A",$J$14 = "B",$J$14 = "C"),IF(I237="","",IF(LEN(I237)&gt;2,_xlfn.IFS(ISNUMBER(SEARCH("_",I237)),I237,ISNUMBER(SEARCH(", ",I237)),SUBSTITUTE(I237,", ","_"),ISNUMBER(SEARCH("/ ",I237)),SUBSTITUTE(I237,"/ ","_"),ISNUMBER(SEARCH(",",I237)),SUBSTITUTE(I237,",","_"),ISNUMBER(SEARCH("/",I237)),SUBSTITUTE(I237,"/","_"),ISNUMBER(SEARCH("",I237)),I237),I237)),IF(OR($J$14 = "J",$J$14 = "K"),"",IF(D237="","",IF(LEN(D237)&gt;2,_xlfn.IFS(ISNUMBER(SEARCH("_",D237)),D237,ISNUMBER(SEARCH(", ",D237)),SUBSTITUTE(D237,", ","_"),ISNUMBER(SEARCH("/ ",D237)),SUBSTITUTE(D237,"/ ","_"),ISNUMBER(SEARCH(",",D237)),SUBSTITUTE(D237,",","_"),ISNUMBER(SEARCH("/",D237)),SUBSTITUTE(D237,"/","_"),ISNUMBER(SEARCH("",D237)),D237),D237))))</f>
        <v/>
      </c>
      <c r="L237" s="1"/>
      <c r="M237" s="1" t="str">
        <f t="shared" si="16"/>
        <v/>
      </c>
      <c r="N237" s="94" t="str">
        <f>IF($L237="None","",IF(ISERROR(VLOOKUP($L237,Info!$B$4:$B$266,1,FALSE)),"",VLOOKUP($L237,Info!$B$4:$L$266,5,FALSE)))</f>
        <v/>
      </c>
      <c r="O237" s="94" t="str">
        <f>IF(K237="","",IF(AND($J$12&lt;&gt;"ABC",N237="3"),"BAC",IF(N237="3","ABC",IF($J$12&lt;&gt;"ABC",IF($J$10="Standard",VLOOKUP(K237,Info!$BE$4:$BF$481,2,FALSE),VLOOKUP(K237,Info!$BI$4:$BJ$482,2,FALSE)),IF($J$10="Standard",VLOOKUP(K237,Info!$AG$4:$AH$2994,2,FALSE),VLOOKUP(K237,Info!$AK$4:$AL$2997,2,FALSE))))))</f>
        <v/>
      </c>
      <c r="P237" s="94" t="str">
        <f>IF($L237="None","",IF(ISERROR(VLOOKUP($L237,Info!$B$4:$B$266,1,FALSE)),"",VLOOKUP($L237,Info!$B$4:$L$266,3,FALSE)))</f>
        <v/>
      </c>
      <c r="Q237" s="96" t="str">
        <f>IF($L237="None","",IF(ISERROR(VLOOKUP($L237,Info!$B$4:$B$266,1,FALSE)),"",VLOOKUP($L237,Info!$B$4:$L$266,4,FALSE)))</f>
        <v/>
      </c>
      <c r="R237" s="1"/>
      <c r="S237" s="6" t="str">
        <f t="shared" si="17"/>
        <v/>
      </c>
      <c r="T237" s="6" t="str">
        <f>IF($L237="None","",IF(ISERROR(VLOOKUP($L237,Info!$B$4:$B$266,1,FALSE)),"",VLOOKUP($L237,Info!$B$4:$L$266,11,FALSE)))</f>
        <v/>
      </c>
      <c r="U237" s="1"/>
      <c r="V237" s="1"/>
      <c r="W237" s="1"/>
      <c r="X237" s="1" t="str">
        <f>IF($L237="None","",IF(ISERROR(VLOOKUP($L237,Info!$B$4:$B$266,1,FALSE)),"",IF(OR(W237="Metallic Liquid Tight",W237="Non-Metallic Liquid Tight",W237="LSZH",W237="Greenfield"),VLOOKUP($L237,Info!$B$4:$L$266,7,FALSE),"N/A")))</f>
        <v/>
      </c>
      <c r="Y237" s="1"/>
      <c r="Z237" s="96" t="str">
        <f>IF($L237="None","",IF(ISERROR(VLOOKUP($L237,Info!$B$4:$B$266,1,FALSE)),"",VLOOKUP($L237,Info!$B$4:$L$266,9,FALSE)))</f>
        <v/>
      </c>
      <c r="AA237" s="96" t="str">
        <f>IF($L237="None","",IF(ISERROR(VLOOKUP($L237,Info!$B$4:$B$266,1,FALSE)),"",VLOOKUP($L237,Info!$B$4:$L$266,8,FALSE)))</f>
        <v/>
      </c>
      <c r="AB237" s="96" t="str">
        <f>IF($L237="None","",IF(ISERROR(VLOOKUP($L237,Info!$B$4:$B$266,1,FALSE)),"",VLOOKUP($L237,Info!$B$4:$L$266,10,FALSE)))</f>
        <v/>
      </c>
      <c r="AC237" s="1" t="str">
        <f>IF(W237="SO Cable","Black,White",IF(O237="","",IF(P237="","",IF($J$12&lt;&gt;"ABC",IF(P237&lt;="250",VLOOKUP(O237,Info!$AZ$4:$BB$22,3,FALSE),VLOOKUP(O237,Info!$AZ$23:$BB$39,3,FALSE)),IF(P237&lt;="250",VLOOKUP(O237,Info!$AO$4:$AQ$22,3,FALSE),VLOOKUP(O237,Info!$AO$23:$AP$39,3,FALSE))))))</f>
        <v/>
      </c>
      <c r="AD237" s="1"/>
      <c r="AE237" s="1" t="str">
        <f>IF($L237="None","",IF(ISERROR(VLOOKUP($L237,Info!$B$4:$B$266,1,FALSE)),"",VLOOKUP($L237,Info!$B$4:$L$266,4,FALSE)))</f>
        <v/>
      </c>
      <c r="AF237" s="1" t="str">
        <f>IF($L237="None","",IF(ISERROR(VLOOKUP($L237,Info!$B$4:$B$266,1,FALSE)),"",VLOOKUP($L237,Info!$B$4:$L$266,6,FALSE)))</f>
        <v/>
      </c>
      <c r="AG237" s="1"/>
      <c r="AH237" s="33" t="str" cm="1">
        <f t="array" ref="AH237">IF(AND(L237&lt;&gt;"",O237&lt;&gt;"",R237:S237&lt;&gt;"",W237:X237&lt;&gt;"",Z237:AA237&lt;&gt;"",AC237&lt;&gt;""),"Good","Bad")</f>
        <v>Bad</v>
      </c>
      <c r="AL237" t="str" cm="1">
        <f t="array" ref="AL237">IF(R237&gt;0,_xlfn.IFS(COUNTIF($L$20:L237,"&lt;&gt;")&lt;101,1,COUNTIF($L$20:L237,"&lt;&gt;")&lt;201,2,COUNTIF($L$20:L237,"&lt;&gt;")&lt;301,3,COUNTIF($L$20:L237,"&lt;&gt;")&lt;401,4,COUNTIF($L$20:L237,"&lt;&gt;")&lt;501,5,COUNTIF($L$20:L237,"&lt;&gt;")&lt;601,6,COUNTIF($L$20:L237,"&lt;&gt;")&lt;701,7,COUNTIF($L$20:L237,"&lt;&gt;")&lt;801,8,COUNTIF($L$20:L237,"&lt;&gt;")&lt;901,9,COUNTIF($L$20:L237,"&lt;&gt;")&lt;1001,10,COUNTIF($L$20:L237,"&lt;&gt;")&lt;1101,11,COUNTIF($L$20:L237,"&lt;&gt;")&lt;1201,12,COUNTIF($L$20:L237,"&lt;&gt;")&lt;1301,13,COUNTIF($L$20:L237,"&lt;&gt;")&lt;1401,14,COUNTIF($L$20:L237,"&lt;&gt;")&lt;1501,15,COUNTIF($L$20:L237,"&lt;&gt;")&lt;1601,16,COUNTIF($L$20:L237,"&lt;&gt;")&lt;1701,17,COUNTIF($L$20:L237,"&lt;&gt;")&lt;1801,18,COUNTIF($L$20:L237,"&lt;&gt;")&lt;1901,19,COUNTIF($L$20:L237,"&lt;&gt;")&lt;2001,20,COUNTIF($L$20:L237,"&lt;&gt;")&lt;2101,21,COUNTIF($L$20:L237,"&lt;&gt;")&lt;2201,22,COUNTIF($L$20:L237,"&lt;&gt;")&lt;2301,23,COUNTIF($L$20:L237,"&lt;&gt;")&lt;2401,24,COUNTIF($L$20:L237,"&lt;&gt;")&lt;2501,25,COUNTIF($L$20:L237,"&lt;&gt;")&lt;2601,26,COUNTIF($L$20:L237,"&lt;&gt;")&lt;2701,27,COUNTIF($L$20:L237,"&lt;&gt;")&lt;2801,28,COUNTIF($L$20:L237,"&lt;&gt;")&lt;2901,29,COUNTIF($L$20:L237,"&lt;&gt;")&lt;3001,30),"")</f>
        <v/>
      </c>
      <c r="AM237" t="str">
        <f t="shared" si="15"/>
        <v/>
      </c>
      <c r="AN237" t="str">
        <f t="shared" si="19"/>
        <v/>
      </c>
      <c r="AP237" t="str">
        <f t="shared" si="18"/>
        <v/>
      </c>
      <c r="AQ237" t="str">
        <f>IF(AO237="","",COUNTIFS(AM237:$AM$3019,AO237))</f>
        <v/>
      </c>
    </row>
    <row r="238" spans="1:43" x14ac:dyDescent="0.25">
      <c r="A238" s="6" t="str">
        <f>IF(COUNT($A$20:A237)&lt;&gt;$B$4,IF(A237="","",A237+1),"")</f>
        <v/>
      </c>
      <c r="B238" s="3"/>
      <c r="C238" s="3"/>
      <c r="D238" s="122"/>
      <c r="E238" s="3"/>
      <c r="F238" s="3"/>
      <c r="G238" s="3"/>
      <c r="H238" s="3"/>
      <c r="I238" s="120"/>
      <c r="J238" s="3"/>
      <c r="K238" s="119" t="str" cm="1">
        <f t="array" ref="K238">IF(OR($J$14 = "A",$J$14 = "B",$J$14 = "C"),IF(I238="","",IF(LEN(I238)&gt;2,_xlfn.IFS(ISNUMBER(SEARCH("_",I238)),I238,ISNUMBER(SEARCH(", ",I238)),SUBSTITUTE(I238,", ","_"),ISNUMBER(SEARCH("/ ",I238)),SUBSTITUTE(I238,"/ ","_"),ISNUMBER(SEARCH(",",I238)),SUBSTITUTE(I238,",","_"),ISNUMBER(SEARCH("/",I238)),SUBSTITUTE(I238,"/","_"),ISNUMBER(SEARCH("",I238)),I238),I238)),IF(OR($J$14 = "J",$J$14 = "K"),"",IF(D238="","",IF(LEN(D238)&gt;2,_xlfn.IFS(ISNUMBER(SEARCH("_",D238)),D238,ISNUMBER(SEARCH(", ",D238)),SUBSTITUTE(D238,", ","_"),ISNUMBER(SEARCH("/ ",D238)),SUBSTITUTE(D238,"/ ","_"),ISNUMBER(SEARCH(",",D238)),SUBSTITUTE(D238,",","_"),ISNUMBER(SEARCH("/",D238)),SUBSTITUTE(D238,"/","_"),ISNUMBER(SEARCH("",D238)),D238),D238))))</f>
        <v/>
      </c>
      <c r="L238" s="1"/>
      <c r="M238" s="1" t="str">
        <f t="shared" si="16"/>
        <v/>
      </c>
      <c r="N238" s="94" t="str">
        <f>IF($L238="None","",IF(ISERROR(VLOOKUP($L238,Info!$B$4:$B$266,1,FALSE)),"",VLOOKUP($L238,Info!$B$4:$L$266,5,FALSE)))</f>
        <v/>
      </c>
      <c r="O238" s="94" t="str">
        <f>IF(K238="","",IF(AND($J$12&lt;&gt;"ABC",N238="3"),"BAC",IF(N238="3","ABC",IF($J$12&lt;&gt;"ABC",IF($J$10="Standard",VLOOKUP(K238,Info!$BE$4:$BF$481,2,FALSE),VLOOKUP(K238,Info!$BI$4:$BJ$482,2,FALSE)),IF($J$10="Standard",VLOOKUP(K238,Info!$AG$4:$AH$2994,2,FALSE),VLOOKUP(K238,Info!$AK$4:$AL$2997,2,FALSE))))))</f>
        <v/>
      </c>
      <c r="P238" s="94" t="str">
        <f>IF($L238="None","",IF(ISERROR(VLOOKUP($L238,Info!$B$4:$B$266,1,FALSE)),"",VLOOKUP($L238,Info!$B$4:$L$266,3,FALSE)))</f>
        <v/>
      </c>
      <c r="Q238" s="96" t="str">
        <f>IF($L238="None","",IF(ISERROR(VLOOKUP($L238,Info!$B$4:$B$266,1,FALSE)),"",VLOOKUP($L238,Info!$B$4:$L$266,4,FALSE)))</f>
        <v/>
      </c>
      <c r="R238" s="1"/>
      <c r="S238" s="6" t="str">
        <f t="shared" si="17"/>
        <v/>
      </c>
      <c r="T238" s="6" t="str">
        <f>IF($L238="None","",IF(ISERROR(VLOOKUP($L238,Info!$B$4:$B$266,1,FALSE)),"",VLOOKUP($L238,Info!$B$4:$L$266,11,FALSE)))</f>
        <v/>
      </c>
      <c r="U238" s="1"/>
      <c r="V238" s="1"/>
      <c r="W238" s="1"/>
      <c r="X238" s="1" t="str">
        <f>IF($L238="None","",IF(ISERROR(VLOOKUP($L238,Info!$B$4:$B$266,1,FALSE)),"",IF(OR(W238="Metallic Liquid Tight",W238="Non-Metallic Liquid Tight",W238="LSZH",W238="Greenfield"),VLOOKUP($L238,Info!$B$4:$L$266,7,FALSE),"N/A")))</f>
        <v/>
      </c>
      <c r="Y238" s="1"/>
      <c r="Z238" s="96" t="str">
        <f>IF($L238="None","",IF(ISERROR(VLOOKUP($L238,Info!$B$4:$B$266,1,FALSE)),"",VLOOKUP($L238,Info!$B$4:$L$266,9,FALSE)))</f>
        <v/>
      </c>
      <c r="AA238" s="96" t="str">
        <f>IF($L238="None","",IF(ISERROR(VLOOKUP($L238,Info!$B$4:$B$266,1,FALSE)),"",VLOOKUP($L238,Info!$B$4:$L$266,8,FALSE)))</f>
        <v/>
      </c>
      <c r="AB238" s="96" t="str">
        <f>IF($L238="None","",IF(ISERROR(VLOOKUP($L238,Info!$B$4:$B$266,1,FALSE)),"",VLOOKUP($L238,Info!$B$4:$L$266,10,FALSE)))</f>
        <v/>
      </c>
      <c r="AC238" s="1" t="str">
        <f>IF(W238="SO Cable","Black,White",IF(O238="","",IF(P238="","",IF($J$12&lt;&gt;"ABC",IF(P238&lt;="250",VLOOKUP(O238,Info!$AZ$4:$BB$22,3,FALSE),VLOOKUP(O238,Info!$AZ$23:$BB$39,3,FALSE)),IF(P238&lt;="250",VLOOKUP(O238,Info!$AO$4:$AQ$22,3,FALSE),VLOOKUP(O238,Info!$AO$23:$AP$39,3,FALSE))))))</f>
        <v/>
      </c>
      <c r="AD238" s="1"/>
      <c r="AE238" s="1" t="str">
        <f>IF($L238="None","",IF(ISERROR(VLOOKUP($L238,Info!$B$4:$B$266,1,FALSE)),"",VLOOKUP($L238,Info!$B$4:$L$266,4,FALSE)))</f>
        <v/>
      </c>
      <c r="AF238" s="1" t="str">
        <f>IF($L238="None","",IF(ISERROR(VLOOKUP($L238,Info!$B$4:$B$266,1,FALSE)),"",VLOOKUP($L238,Info!$B$4:$L$266,6,FALSE)))</f>
        <v/>
      </c>
      <c r="AG238" s="1"/>
      <c r="AH238" s="33" t="str" cm="1">
        <f t="array" ref="AH238">IF(AND(L238&lt;&gt;"",O238&lt;&gt;"",R238:S238&lt;&gt;"",W238:X238&lt;&gt;"",Z238:AA238&lt;&gt;"",AC238&lt;&gt;""),"Good","Bad")</f>
        <v>Bad</v>
      </c>
      <c r="AL238" t="str" cm="1">
        <f t="array" ref="AL238">IF(R238&gt;0,_xlfn.IFS(COUNTIF($L$20:L238,"&lt;&gt;")&lt;101,1,COUNTIF($L$20:L238,"&lt;&gt;")&lt;201,2,COUNTIF($L$20:L238,"&lt;&gt;")&lt;301,3,COUNTIF($L$20:L238,"&lt;&gt;")&lt;401,4,COUNTIF($L$20:L238,"&lt;&gt;")&lt;501,5,COUNTIF($L$20:L238,"&lt;&gt;")&lt;601,6,COUNTIF($L$20:L238,"&lt;&gt;")&lt;701,7,COUNTIF($L$20:L238,"&lt;&gt;")&lt;801,8,COUNTIF($L$20:L238,"&lt;&gt;")&lt;901,9,COUNTIF($L$20:L238,"&lt;&gt;")&lt;1001,10,COUNTIF($L$20:L238,"&lt;&gt;")&lt;1101,11,COUNTIF($L$20:L238,"&lt;&gt;")&lt;1201,12,COUNTIF($L$20:L238,"&lt;&gt;")&lt;1301,13,COUNTIF($L$20:L238,"&lt;&gt;")&lt;1401,14,COUNTIF($L$20:L238,"&lt;&gt;")&lt;1501,15,COUNTIF($L$20:L238,"&lt;&gt;")&lt;1601,16,COUNTIF($L$20:L238,"&lt;&gt;")&lt;1701,17,COUNTIF($L$20:L238,"&lt;&gt;")&lt;1801,18,COUNTIF($L$20:L238,"&lt;&gt;")&lt;1901,19,COUNTIF($L$20:L238,"&lt;&gt;")&lt;2001,20,COUNTIF($L$20:L238,"&lt;&gt;")&lt;2101,21,COUNTIF($L$20:L238,"&lt;&gt;")&lt;2201,22,COUNTIF($L$20:L238,"&lt;&gt;")&lt;2301,23,COUNTIF($L$20:L238,"&lt;&gt;")&lt;2401,24,COUNTIF($L$20:L238,"&lt;&gt;")&lt;2501,25,COUNTIF($L$20:L238,"&lt;&gt;")&lt;2601,26,COUNTIF($L$20:L238,"&lt;&gt;")&lt;2701,27,COUNTIF($L$20:L238,"&lt;&gt;")&lt;2801,28,COUNTIF($L$20:L238,"&lt;&gt;")&lt;2901,29,COUNTIF($L$20:L238,"&lt;&gt;")&lt;3001,30),"")</f>
        <v/>
      </c>
      <c r="AM238" t="str">
        <f t="shared" si="15"/>
        <v/>
      </c>
      <c r="AN238" t="str">
        <f t="shared" si="19"/>
        <v/>
      </c>
      <c r="AP238" t="str">
        <f t="shared" si="18"/>
        <v/>
      </c>
      <c r="AQ238" t="str">
        <f>IF(AO238="","",COUNTIFS(AM238:$AM$3019,AO238))</f>
        <v/>
      </c>
    </row>
    <row r="239" spans="1:43" x14ac:dyDescent="0.25">
      <c r="A239" s="6" t="str">
        <f>IF(COUNT($A$20:A238)&lt;&gt;$B$4,IF(A238="","",A238+1),"")</f>
        <v/>
      </c>
      <c r="B239" s="3"/>
      <c r="C239" s="3"/>
      <c r="D239" s="122"/>
      <c r="E239" s="3"/>
      <c r="F239" s="3"/>
      <c r="G239" s="3"/>
      <c r="H239" s="3"/>
      <c r="I239" s="120"/>
      <c r="J239" s="3"/>
      <c r="K239" s="119" t="str" cm="1">
        <f t="array" ref="K239">IF(OR($J$14 = "A",$J$14 = "B",$J$14 = "C"),IF(I239="","",IF(LEN(I239)&gt;2,_xlfn.IFS(ISNUMBER(SEARCH("_",I239)),I239,ISNUMBER(SEARCH(", ",I239)),SUBSTITUTE(I239,", ","_"),ISNUMBER(SEARCH("/ ",I239)),SUBSTITUTE(I239,"/ ","_"),ISNUMBER(SEARCH(",",I239)),SUBSTITUTE(I239,",","_"),ISNUMBER(SEARCH("/",I239)),SUBSTITUTE(I239,"/","_"),ISNUMBER(SEARCH("",I239)),I239),I239)),IF(OR($J$14 = "J",$J$14 = "K"),"",IF(D239="","",IF(LEN(D239)&gt;2,_xlfn.IFS(ISNUMBER(SEARCH("_",D239)),D239,ISNUMBER(SEARCH(", ",D239)),SUBSTITUTE(D239,", ","_"),ISNUMBER(SEARCH("/ ",D239)),SUBSTITUTE(D239,"/ ","_"),ISNUMBER(SEARCH(",",D239)),SUBSTITUTE(D239,",","_"),ISNUMBER(SEARCH("/",D239)),SUBSTITUTE(D239,"/","_"),ISNUMBER(SEARCH("",D239)),D239),D239))))</f>
        <v/>
      </c>
      <c r="L239" s="1"/>
      <c r="M239" s="1" t="str">
        <f t="shared" si="16"/>
        <v/>
      </c>
      <c r="N239" s="94" t="str">
        <f>IF($L239="None","",IF(ISERROR(VLOOKUP($L239,Info!$B$4:$B$266,1,FALSE)),"",VLOOKUP($L239,Info!$B$4:$L$266,5,FALSE)))</f>
        <v/>
      </c>
      <c r="O239" s="94" t="str">
        <f>IF(K239="","",IF(AND($J$12&lt;&gt;"ABC",N239="3"),"BAC",IF(N239="3","ABC",IF($J$12&lt;&gt;"ABC",IF($J$10="Standard",VLOOKUP(K239,Info!$BE$4:$BF$481,2,FALSE),VLOOKUP(K239,Info!$BI$4:$BJ$482,2,FALSE)),IF($J$10="Standard",VLOOKUP(K239,Info!$AG$4:$AH$2994,2,FALSE),VLOOKUP(K239,Info!$AK$4:$AL$2997,2,FALSE))))))</f>
        <v/>
      </c>
      <c r="P239" s="94" t="str">
        <f>IF($L239="None","",IF(ISERROR(VLOOKUP($L239,Info!$B$4:$B$266,1,FALSE)),"",VLOOKUP($L239,Info!$B$4:$L$266,3,FALSE)))</f>
        <v/>
      </c>
      <c r="Q239" s="96" t="str">
        <f>IF($L239="None","",IF(ISERROR(VLOOKUP($L239,Info!$B$4:$B$266,1,FALSE)),"",VLOOKUP($L239,Info!$B$4:$L$266,4,FALSE)))</f>
        <v/>
      </c>
      <c r="R239" s="1"/>
      <c r="S239" s="6" t="str">
        <f t="shared" si="17"/>
        <v/>
      </c>
      <c r="T239" s="6" t="str">
        <f>IF($L239="None","",IF(ISERROR(VLOOKUP($L239,Info!$B$4:$B$266,1,FALSE)),"",VLOOKUP($L239,Info!$B$4:$L$266,11,FALSE)))</f>
        <v/>
      </c>
      <c r="U239" s="1"/>
      <c r="V239" s="1"/>
      <c r="W239" s="1"/>
      <c r="X239" s="1" t="str">
        <f>IF($L239="None","",IF(ISERROR(VLOOKUP($L239,Info!$B$4:$B$266,1,FALSE)),"",IF(OR(W239="Metallic Liquid Tight",W239="Non-Metallic Liquid Tight",W239="LSZH",W239="Greenfield"),VLOOKUP($L239,Info!$B$4:$L$266,7,FALSE),"N/A")))</f>
        <v/>
      </c>
      <c r="Y239" s="1"/>
      <c r="Z239" s="96" t="str">
        <f>IF($L239="None","",IF(ISERROR(VLOOKUP($L239,Info!$B$4:$B$266,1,FALSE)),"",VLOOKUP($L239,Info!$B$4:$L$266,9,FALSE)))</f>
        <v/>
      </c>
      <c r="AA239" s="96" t="str">
        <f>IF($L239="None","",IF(ISERROR(VLOOKUP($L239,Info!$B$4:$B$266,1,FALSE)),"",VLOOKUP($L239,Info!$B$4:$L$266,8,FALSE)))</f>
        <v/>
      </c>
      <c r="AB239" s="96" t="str">
        <f>IF($L239="None","",IF(ISERROR(VLOOKUP($L239,Info!$B$4:$B$266,1,FALSE)),"",VLOOKUP($L239,Info!$B$4:$L$266,10,FALSE)))</f>
        <v/>
      </c>
      <c r="AC239" s="1" t="str">
        <f>IF(W239="SO Cable","Black,White",IF(O239="","",IF(P239="","",IF($J$12&lt;&gt;"ABC",IF(P239&lt;="250",VLOOKUP(O239,Info!$AZ$4:$BB$22,3,FALSE),VLOOKUP(O239,Info!$AZ$23:$BB$39,3,FALSE)),IF(P239&lt;="250",VLOOKUP(O239,Info!$AO$4:$AQ$22,3,FALSE),VLOOKUP(O239,Info!$AO$23:$AP$39,3,FALSE))))))</f>
        <v/>
      </c>
      <c r="AD239" s="1"/>
      <c r="AE239" s="1" t="str">
        <f>IF($L239="None","",IF(ISERROR(VLOOKUP($L239,Info!$B$4:$B$266,1,FALSE)),"",VLOOKUP($L239,Info!$B$4:$L$266,4,FALSE)))</f>
        <v/>
      </c>
      <c r="AF239" s="1" t="str">
        <f>IF($L239="None","",IF(ISERROR(VLOOKUP($L239,Info!$B$4:$B$266,1,FALSE)),"",VLOOKUP($L239,Info!$B$4:$L$266,6,FALSE)))</f>
        <v/>
      </c>
      <c r="AG239" s="1"/>
      <c r="AH239" s="33" t="str" cm="1">
        <f t="array" ref="AH239">IF(AND(L239&lt;&gt;"",O239&lt;&gt;"",R239:S239&lt;&gt;"",W239:X239&lt;&gt;"",Z239:AA239&lt;&gt;"",AC239&lt;&gt;""),"Good","Bad")</f>
        <v>Bad</v>
      </c>
      <c r="AL239" t="str" cm="1">
        <f t="array" ref="AL239">IF(R239&gt;0,_xlfn.IFS(COUNTIF($L$20:L239,"&lt;&gt;")&lt;101,1,COUNTIF($L$20:L239,"&lt;&gt;")&lt;201,2,COUNTIF($L$20:L239,"&lt;&gt;")&lt;301,3,COUNTIF($L$20:L239,"&lt;&gt;")&lt;401,4,COUNTIF($L$20:L239,"&lt;&gt;")&lt;501,5,COUNTIF($L$20:L239,"&lt;&gt;")&lt;601,6,COUNTIF($L$20:L239,"&lt;&gt;")&lt;701,7,COUNTIF($L$20:L239,"&lt;&gt;")&lt;801,8,COUNTIF($L$20:L239,"&lt;&gt;")&lt;901,9,COUNTIF($L$20:L239,"&lt;&gt;")&lt;1001,10,COUNTIF($L$20:L239,"&lt;&gt;")&lt;1101,11,COUNTIF($L$20:L239,"&lt;&gt;")&lt;1201,12,COUNTIF($L$20:L239,"&lt;&gt;")&lt;1301,13,COUNTIF($L$20:L239,"&lt;&gt;")&lt;1401,14,COUNTIF($L$20:L239,"&lt;&gt;")&lt;1501,15,COUNTIF($L$20:L239,"&lt;&gt;")&lt;1601,16,COUNTIF($L$20:L239,"&lt;&gt;")&lt;1701,17,COUNTIF($L$20:L239,"&lt;&gt;")&lt;1801,18,COUNTIF($L$20:L239,"&lt;&gt;")&lt;1901,19,COUNTIF($L$20:L239,"&lt;&gt;")&lt;2001,20,COUNTIF($L$20:L239,"&lt;&gt;")&lt;2101,21,COUNTIF($L$20:L239,"&lt;&gt;")&lt;2201,22,COUNTIF($L$20:L239,"&lt;&gt;")&lt;2301,23,COUNTIF($L$20:L239,"&lt;&gt;")&lt;2401,24,COUNTIF($L$20:L239,"&lt;&gt;")&lt;2501,25,COUNTIF($L$20:L239,"&lt;&gt;")&lt;2601,26,COUNTIF($L$20:L239,"&lt;&gt;")&lt;2701,27,COUNTIF($L$20:L239,"&lt;&gt;")&lt;2801,28,COUNTIF($L$20:L239,"&lt;&gt;")&lt;2901,29,COUNTIF($L$20:L239,"&lt;&gt;")&lt;3001,30),"")</f>
        <v/>
      </c>
      <c r="AM239" t="str">
        <f t="shared" si="15"/>
        <v/>
      </c>
      <c r="AN239" t="str">
        <f t="shared" si="19"/>
        <v/>
      </c>
      <c r="AP239" t="str">
        <f t="shared" si="18"/>
        <v/>
      </c>
      <c r="AQ239" t="str">
        <f>IF(AO239="","",COUNTIFS(AM239:$AM$3019,AO239))</f>
        <v/>
      </c>
    </row>
    <row r="240" spans="1:43" x14ac:dyDescent="0.25">
      <c r="A240" s="6" t="str">
        <f>IF(COUNT($A$20:A239)&lt;&gt;$B$4,IF(A239="","",A239+1),"")</f>
        <v/>
      </c>
      <c r="B240" s="3"/>
      <c r="C240" s="3"/>
      <c r="D240" s="122"/>
      <c r="E240" s="3"/>
      <c r="F240" s="3"/>
      <c r="G240" s="3"/>
      <c r="H240" s="3"/>
      <c r="I240" s="120"/>
      <c r="J240" s="3"/>
      <c r="K240" s="119" t="str" cm="1">
        <f t="array" ref="K240">IF(OR($J$14 = "A",$J$14 = "B",$J$14 = "C"),IF(I240="","",IF(LEN(I240)&gt;2,_xlfn.IFS(ISNUMBER(SEARCH("_",I240)),I240,ISNUMBER(SEARCH(", ",I240)),SUBSTITUTE(I240,", ","_"),ISNUMBER(SEARCH("/ ",I240)),SUBSTITUTE(I240,"/ ","_"),ISNUMBER(SEARCH(",",I240)),SUBSTITUTE(I240,",","_"),ISNUMBER(SEARCH("/",I240)),SUBSTITUTE(I240,"/","_"),ISNUMBER(SEARCH("",I240)),I240),I240)),IF(OR($J$14 = "J",$J$14 = "K"),"",IF(D240="","",IF(LEN(D240)&gt;2,_xlfn.IFS(ISNUMBER(SEARCH("_",D240)),D240,ISNUMBER(SEARCH(", ",D240)),SUBSTITUTE(D240,", ","_"),ISNUMBER(SEARCH("/ ",D240)),SUBSTITUTE(D240,"/ ","_"),ISNUMBER(SEARCH(",",D240)),SUBSTITUTE(D240,",","_"),ISNUMBER(SEARCH("/",D240)),SUBSTITUTE(D240,"/","_"),ISNUMBER(SEARCH("",D240)),D240),D240))))</f>
        <v/>
      </c>
      <c r="L240" s="1"/>
      <c r="M240" s="1" t="str">
        <f t="shared" si="16"/>
        <v/>
      </c>
      <c r="N240" s="94" t="str">
        <f>IF($L240="None","",IF(ISERROR(VLOOKUP($L240,Info!$B$4:$B$266,1,FALSE)),"",VLOOKUP($L240,Info!$B$4:$L$266,5,FALSE)))</f>
        <v/>
      </c>
      <c r="O240" s="94" t="str">
        <f>IF(K240="","",IF(AND($J$12&lt;&gt;"ABC",N240="3"),"BAC",IF(N240="3","ABC",IF($J$12&lt;&gt;"ABC",IF($J$10="Standard",VLOOKUP(K240,Info!$BE$4:$BF$481,2,FALSE),VLOOKUP(K240,Info!$BI$4:$BJ$482,2,FALSE)),IF($J$10="Standard",VLOOKUP(K240,Info!$AG$4:$AH$2994,2,FALSE),VLOOKUP(K240,Info!$AK$4:$AL$2997,2,FALSE))))))</f>
        <v/>
      </c>
      <c r="P240" s="94" t="str">
        <f>IF($L240="None","",IF(ISERROR(VLOOKUP($L240,Info!$B$4:$B$266,1,FALSE)),"",VLOOKUP($L240,Info!$B$4:$L$266,3,FALSE)))</f>
        <v/>
      </c>
      <c r="Q240" s="96" t="str">
        <f>IF($L240="None","",IF(ISERROR(VLOOKUP($L240,Info!$B$4:$B$266,1,FALSE)),"",VLOOKUP($L240,Info!$B$4:$L$266,4,FALSE)))</f>
        <v/>
      </c>
      <c r="R240" s="1"/>
      <c r="S240" s="6" t="str">
        <f t="shared" si="17"/>
        <v/>
      </c>
      <c r="T240" s="6" t="str">
        <f>IF($L240="None","",IF(ISERROR(VLOOKUP($L240,Info!$B$4:$B$266,1,FALSE)),"",VLOOKUP($L240,Info!$B$4:$L$266,11,FALSE)))</f>
        <v/>
      </c>
      <c r="U240" s="1"/>
      <c r="V240" s="1"/>
      <c r="W240" s="1"/>
      <c r="X240" s="1" t="str">
        <f>IF($L240="None","",IF(ISERROR(VLOOKUP($L240,Info!$B$4:$B$266,1,FALSE)),"",IF(OR(W240="Metallic Liquid Tight",W240="Non-Metallic Liquid Tight",W240="LSZH",W240="Greenfield"),VLOOKUP($L240,Info!$B$4:$L$266,7,FALSE),"N/A")))</f>
        <v/>
      </c>
      <c r="Y240" s="1"/>
      <c r="Z240" s="96" t="str">
        <f>IF($L240="None","",IF(ISERROR(VLOOKUP($L240,Info!$B$4:$B$266,1,FALSE)),"",VLOOKUP($L240,Info!$B$4:$L$266,9,FALSE)))</f>
        <v/>
      </c>
      <c r="AA240" s="96" t="str">
        <f>IF($L240="None","",IF(ISERROR(VLOOKUP($L240,Info!$B$4:$B$266,1,FALSE)),"",VLOOKUP($L240,Info!$B$4:$L$266,8,FALSE)))</f>
        <v/>
      </c>
      <c r="AB240" s="96" t="str">
        <f>IF($L240="None","",IF(ISERROR(VLOOKUP($L240,Info!$B$4:$B$266,1,FALSE)),"",VLOOKUP($L240,Info!$B$4:$L$266,10,FALSE)))</f>
        <v/>
      </c>
      <c r="AC240" s="1" t="str">
        <f>IF(W240="SO Cable","Black,White",IF(O240="","",IF(P240="","",IF($J$12&lt;&gt;"ABC",IF(P240&lt;="250",VLOOKUP(O240,Info!$AZ$4:$BB$22,3,FALSE),VLOOKUP(O240,Info!$AZ$23:$BB$39,3,FALSE)),IF(P240&lt;="250",VLOOKUP(O240,Info!$AO$4:$AQ$22,3,FALSE),VLOOKUP(O240,Info!$AO$23:$AP$39,3,FALSE))))))</f>
        <v/>
      </c>
      <c r="AD240" s="1"/>
      <c r="AE240" s="1" t="str">
        <f>IF($L240="None","",IF(ISERROR(VLOOKUP($L240,Info!$B$4:$B$266,1,FALSE)),"",VLOOKUP($L240,Info!$B$4:$L$266,4,FALSE)))</f>
        <v/>
      </c>
      <c r="AF240" s="1" t="str">
        <f>IF($L240="None","",IF(ISERROR(VLOOKUP($L240,Info!$B$4:$B$266,1,FALSE)),"",VLOOKUP($L240,Info!$B$4:$L$266,6,FALSE)))</f>
        <v/>
      </c>
      <c r="AG240" s="1"/>
      <c r="AH240" s="33" t="str" cm="1">
        <f t="array" ref="AH240">IF(AND(L240&lt;&gt;"",O240&lt;&gt;"",R240:S240&lt;&gt;"",W240:X240&lt;&gt;"",Z240:AA240&lt;&gt;"",AC240&lt;&gt;""),"Good","Bad")</f>
        <v>Bad</v>
      </c>
      <c r="AL240" t="str" cm="1">
        <f t="array" ref="AL240">IF(R240&gt;0,_xlfn.IFS(COUNTIF($L$20:L240,"&lt;&gt;")&lt;101,1,COUNTIF($L$20:L240,"&lt;&gt;")&lt;201,2,COUNTIF($L$20:L240,"&lt;&gt;")&lt;301,3,COUNTIF($L$20:L240,"&lt;&gt;")&lt;401,4,COUNTIF($L$20:L240,"&lt;&gt;")&lt;501,5,COUNTIF($L$20:L240,"&lt;&gt;")&lt;601,6,COUNTIF($L$20:L240,"&lt;&gt;")&lt;701,7,COUNTIF($L$20:L240,"&lt;&gt;")&lt;801,8,COUNTIF($L$20:L240,"&lt;&gt;")&lt;901,9,COUNTIF($L$20:L240,"&lt;&gt;")&lt;1001,10,COUNTIF($L$20:L240,"&lt;&gt;")&lt;1101,11,COUNTIF($L$20:L240,"&lt;&gt;")&lt;1201,12,COUNTIF($L$20:L240,"&lt;&gt;")&lt;1301,13,COUNTIF($L$20:L240,"&lt;&gt;")&lt;1401,14,COUNTIF($L$20:L240,"&lt;&gt;")&lt;1501,15,COUNTIF($L$20:L240,"&lt;&gt;")&lt;1601,16,COUNTIF($L$20:L240,"&lt;&gt;")&lt;1701,17,COUNTIF($L$20:L240,"&lt;&gt;")&lt;1801,18,COUNTIF($L$20:L240,"&lt;&gt;")&lt;1901,19,COUNTIF($L$20:L240,"&lt;&gt;")&lt;2001,20,COUNTIF($L$20:L240,"&lt;&gt;")&lt;2101,21,COUNTIF($L$20:L240,"&lt;&gt;")&lt;2201,22,COUNTIF($L$20:L240,"&lt;&gt;")&lt;2301,23,COUNTIF($L$20:L240,"&lt;&gt;")&lt;2401,24,COUNTIF($L$20:L240,"&lt;&gt;")&lt;2501,25,COUNTIF($L$20:L240,"&lt;&gt;")&lt;2601,26,COUNTIF($L$20:L240,"&lt;&gt;")&lt;2701,27,COUNTIF($L$20:L240,"&lt;&gt;")&lt;2801,28,COUNTIF($L$20:L240,"&lt;&gt;")&lt;2901,29,COUNTIF($L$20:L240,"&lt;&gt;")&lt;3001,30),"")</f>
        <v/>
      </c>
      <c r="AM240" t="str">
        <f t="shared" si="15"/>
        <v/>
      </c>
      <c r="AN240" t="str">
        <f t="shared" si="19"/>
        <v/>
      </c>
      <c r="AP240" t="str">
        <f t="shared" si="18"/>
        <v/>
      </c>
      <c r="AQ240" t="str">
        <f>IF(AO240="","",COUNTIFS(AM240:$AM$3019,AO240))</f>
        <v/>
      </c>
    </row>
    <row r="241" spans="1:43" x14ac:dyDescent="0.25">
      <c r="A241" s="6" t="str">
        <f>IF(COUNT($A$20:A240)&lt;&gt;$B$4,IF(A240="","",A240+1),"")</f>
        <v/>
      </c>
      <c r="B241" s="3"/>
      <c r="C241" s="3"/>
      <c r="D241" s="122"/>
      <c r="E241" s="3"/>
      <c r="F241" s="3"/>
      <c r="G241" s="3"/>
      <c r="H241" s="3"/>
      <c r="I241" s="120"/>
      <c r="J241" s="3"/>
      <c r="K241" s="119" t="str" cm="1">
        <f t="array" ref="K241">IF(OR($J$14 = "A",$J$14 = "B",$J$14 = "C"),IF(I241="","",IF(LEN(I241)&gt;2,_xlfn.IFS(ISNUMBER(SEARCH("_",I241)),I241,ISNUMBER(SEARCH(", ",I241)),SUBSTITUTE(I241,", ","_"),ISNUMBER(SEARCH("/ ",I241)),SUBSTITUTE(I241,"/ ","_"),ISNUMBER(SEARCH(",",I241)),SUBSTITUTE(I241,",","_"),ISNUMBER(SEARCH("/",I241)),SUBSTITUTE(I241,"/","_"),ISNUMBER(SEARCH("",I241)),I241),I241)),IF(OR($J$14 = "J",$J$14 = "K"),"",IF(D241="","",IF(LEN(D241)&gt;2,_xlfn.IFS(ISNUMBER(SEARCH("_",D241)),D241,ISNUMBER(SEARCH(", ",D241)),SUBSTITUTE(D241,", ","_"),ISNUMBER(SEARCH("/ ",D241)),SUBSTITUTE(D241,"/ ","_"),ISNUMBER(SEARCH(",",D241)),SUBSTITUTE(D241,",","_"),ISNUMBER(SEARCH("/",D241)),SUBSTITUTE(D241,"/","_"),ISNUMBER(SEARCH("",D241)),D241),D241))))</f>
        <v/>
      </c>
      <c r="L241" s="1"/>
      <c r="M241" s="1" t="str">
        <f t="shared" si="16"/>
        <v/>
      </c>
      <c r="N241" s="94" t="str">
        <f>IF($L241="None","",IF(ISERROR(VLOOKUP($L241,Info!$B$4:$B$266,1,FALSE)),"",VLOOKUP($L241,Info!$B$4:$L$266,5,FALSE)))</f>
        <v/>
      </c>
      <c r="O241" s="94" t="str">
        <f>IF(K241="","",IF(AND($J$12&lt;&gt;"ABC",N241="3"),"BAC",IF(N241="3","ABC",IF($J$12&lt;&gt;"ABC",IF($J$10="Standard",VLOOKUP(K241,Info!$BE$4:$BF$481,2,FALSE),VLOOKUP(K241,Info!$BI$4:$BJ$482,2,FALSE)),IF($J$10="Standard",VLOOKUP(K241,Info!$AG$4:$AH$2994,2,FALSE),VLOOKUP(K241,Info!$AK$4:$AL$2997,2,FALSE))))))</f>
        <v/>
      </c>
      <c r="P241" s="94" t="str">
        <f>IF($L241="None","",IF(ISERROR(VLOOKUP($L241,Info!$B$4:$B$266,1,FALSE)),"",VLOOKUP($L241,Info!$B$4:$L$266,3,FALSE)))</f>
        <v/>
      </c>
      <c r="Q241" s="96" t="str">
        <f>IF($L241="None","",IF(ISERROR(VLOOKUP($L241,Info!$B$4:$B$266,1,FALSE)),"",VLOOKUP($L241,Info!$B$4:$L$266,4,FALSE)))</f>
        <v/>
      </c>
      <c r="R241" s="1"/>
      <c r="S241" s="6" t="str">
        <f t="shared" si="17"/>
        <v/>
      </c>
      <c r="T241" s="6" t="str">
        <f>IF($L241="None","",IF(ISERROR(VLOOKUP($L241,Info!$B$4:$B$266,1,FALSE)),"",VLOOKUP($L241,Info!$B$4:$L$266,11,FALSE)))</f>
        <v/>
      </c>
      <c r="U241" s="1"/>
      <c r="V241" s="1"/>
      <c r="W241" s="1"/>
      <c r="X241" s="1" t="str">
        <f>IF($L241="None","",IF(ISERROR(VLOOKUP($L241,Info!$B$4:$B$266,1,FALSE)),"",IF(OR(W241="Metallic Liquid Tight",W241="Non-Metallic Liquid Tight",W241="LSZH",W241="Greenfield"),VLOOKUP($L241,Info!$B$4:$L$266,7,FALSE),"N/A")))</f>
        <v/>
      </c>
      <c r="Y241" s="1"/>
      <c r="Z241" s="96" t="str">
        <f>IF($L241="None","",IF(ISERROR(VLOOKUP($L241,Info!$B$4:$B$266,1,FALSE)),"",VLOOKUP($L241,Info!$B$4:$L$266,9,FALSE)))</f>
        <v/>
      </c>
      <c r="AA241" s="96" t="str">
        <f>IF($L241="None","",IF(ISERROR(VLOOKUP($L241,Info!$B$4:$B$266,1,FALSE)),"",VLOOKUP($L241,Info!$B$4:$L$266,8,FALSE)))</f>
        <v/>
      </c>
      <c r="AB241" s="96" t="str">
        <f>IF($L241="None","",IF(ISERROR(VLOOKUP($L241,Info!$B$4:$B$266,1,FALSE)),"",VLOOKUP($L241,Info!$B$4:$L$266,10,FALSE)))</f>
        <v/>
      </c>
      <c r="AC241" s="1" t="str">
        <f>IF(W241="SO Cable","Black,White",IF(O241="","",IF(P241="","",IF($J$12&lt;&gt;"ABC",IF(P241&lt;="250",VLOOKUP(O241,Info!$AZ$4:$BB$22,3,FALSE),VLOOKUP(O241,Info!$AZ$23:$BB$39,3,FALSE)),IF(P241&lt;="250",VLOOKUP(O241,Info!$AO$4:$AQ$22,3,FALSE),VLOOKUP(O241,Info!$AO$23:$AP$39,3,FALSE))))))</f>
        <v/>
      </c>
      <c r="AD241" s="1"/>
      <c r="AE241" s="1" t="str">
        <f>IF($L241="None","",IF(ISERROR(VLOOKUP($L241,Info!$B$4:$B$266,1,FALSE)),"",VLOOKUP($L241,Info!$B$4:$L$266,4,FALSE)))</f>
        <v/>
      </c>
      <c r="AF241" s="1" t="str">
        <f>IF($L241="None","",IF(ISERROR(VLOOKUP($L241,Info!$B$4:$B$266,1,FALSE)),"",VLOOKUP($L241,Info!$B$4:$L$266,6,FALSE)))</f>
        <v/>
      </c>
      <c r="AG241" s="1"/>
      <c r="AH241" s="33" t="str" cm="1">
        <f t="array" ref="AH241">IF(AND(L241&lt;&gt;"",O241&lt;&gt;"",R241:S241&lt;&gt;"",W241:X241&lt;&gt;"",Z241:AA241&lt;&gt;"",AC241&lt;&gt;""),"Good","Bad")</f>
        <v>Bad</v>
      </c>
      <c r="AL241" t="str" cm="1">
        <f t="array" ref="AL241">IF(R241&gt;0,_xlfn.IFS(COUNTIF($L$20:L241,"&lt;&gt;")&lt;101,1,COUNTIF($L$20:L241,"&lt;&gt;")&lt;201,2,COUNTIF($L$20:L241,"&lt;&gt;")&lt;301,3,COUNTIF($L$20:L241,"&lt;&gt;")&lt;401,4,COUNTIF($L$20:L241,"&lt;&gt;")&lt;501,5,COUNTIF($L$20:L241,"&lt;&gt;")&lt;601,6,COUNTIF($L$20:L241,"&lt;&gt;")&lt;701,7,COUNTIF($L$20:L241,"&lt;&gt;")&lt;801,8,COUNTIF($L$20:L241,"&lt;&gt;")&lt;901,9,COUNTIF($L$20:L241,"&lt;&gt;")&lt;1001,10,COUNTIF($L$20:L241,"&lt;&gt;")&lt;1101,11,COUNTIF($L$20:L241,"&lt;&gt;")&lt;1201,12,COUNTIF($L$20:L241,"&lt;&gt;")&lt;1301,13,COUNTIF($L$20:L241,"&lt;&gt;")&lt;1401,14,COUNTIF($L$20:L241,"&lt;&gt;")&lt;1501,15,COUNTIF($L$20:L241,"&lt;&gt;")&lt;1601,16,COUNTIF($L$20:L241,"&lt;&gt;")&lt;1701,17,COUNTIF($L$20:L241,"&lt;&gt;")&lt;1801,18,COUNTIF($L$20:L241,"&lt;&gt;")&lt;1901,19,COUNTIF($L$20:L241,"&lt;&gt;")&lt;2001,20,COUNTIF($L$20:L241,"&lt;&gt;")&lt;2101,21,COUNTIF($L$20:L241,"&lt;&gt;")&lt;2201,22,COUNTIF($L$20:L241,"&lt;&gt;")&lt;2301,23,COUNTIF($L$20:L241,"&lt;&gt;")&lt;2401,24,COUNTIF($L$20:L241,"&lt;&gt;")&lt;2501,25,COUNTIF($L$20:L241,"&lt;&gt;")&lt;2601,26,COUNTIF($L$20:L241,"&lt;&gt;")&lt;2701,27,COUNTIF($L$20:L241,"&lt;&gt;")&lt;2801,28,COUNTIF($L$20:L241,"&lt;&gt;")&lt;2901,29,COUNTIF($L$20:L241,"&lt;&gt;")&lt;3001,30),"")</f>
        <v/>
      </c>
      <c r="AM241" t="str">
        <f t="shared" si="15"/>
        <v/>
      </c>
      <c r="AN241" t="str">
        <f t="shared" si="19"/>
        <v/>
      </c>
      <c r="AP241" t="str">
        <f t="shared" si="18"/>
        <v/>
      </c>
      <c r="AQ241" t="str">
        <f>IF(AO241="","",COUNTIFS(AM241:$AM$3019,AO241))</f>
        <v/>
      </c>
    </row>
    <row r="242" spans="1:43" x14ac:dyDescent="0.25">
      <c r="A242" s="6" t="str">
        <f>IF(COUNT($A$20:A241)&lt;&gt;$B$4,IF(A241="","",A241+1),"")</f>
        <v/>
      </c>
      <c r="B242" s="3"/>
      <c r="C242" s="3"/>
      <c r="D242" s="122"/>
      <c r="E242" s="3"/>
      <c r="F242" s="3"/>
      <c r="G242" s="3"/>
      <c r="H242" s="3"/>
      <c r="I242" s="120"/>
      <c r="J242" s="3"/>
      <c r="K242" s="119" t="str" cm="1">
        <f t="array" ref="K242">IF(OR($J$14 = "A",$J$14 = "B",$J$14 = "C"),IF(I242="","",IF(LEN(I242)&gt;2,_xlfn.IFS(ISNUMBER(SEARCH("_",I242)),I242,ISNUMBER(SEARCH(", ",I242)),SUBSTITUTE(I242,", ","_"),ISNUMBER(SEARCH("/ ",I242)),SUBSTITUTE(I242,"/ ","_"),ISNUMBER(SEARCH(",",I242)),SUBSTITUTE(I242,",","_"),ISNUMBER(SEARCH("/",I242)),SUBSTITUTE(I242,"/","_"),ISNUMBER(SEARCH("",I242)),I242),I242)),IF(OR($J$14 = "J",$J$14 = "K"),"",IF(D242="","",IF(LEN(D242)&gt;2,_xlfn.IFS(ISNUMBER(SEARCH("_",D242)),D242,ISNUMBER(SEARCH(", ",D242)),SUBSTITUTE(D242,", ","_"),ISNUMBER(SEARCH("/ ",D242)),SUBSTITUTE(D242,"/ ","_"),ISNUMBER(SEARCH(",",D242)),SUBSTITUTE(D242,",","_"),ISNUMBER(SEARCH("/",D242)),SUBSTITUTE(D242,"/","_"),ISNUMBER(SEARCH("",D242)),D242),D242))))</f>
        <v/>
      </c>
      <c r="L242" s="1"/>
      <c r="M242" s="1" t="str">
        <f t="shared" si="16"/>
        <v/>
      </c>
      <c r="N242" s="94" t="str">
        <f>IF($L242="None","",IF(ISERROR(VLOOKUP($L242,Info!$B$4:$B$266,1,FALSE)),"",VLOOKUP($L242,Info!$B$4:$L$266,5,FALSE)))</f>
        <v/>
      </c>
      <c r="O242" s="94" t="str">
        <f>IF(K242="","",IF(AND($J$12&lt;&gt;"ABC",N242="3"),"BAC",IF(N242="3","ABC",IF($J$12&lt;&gt;"ABC",IF($J$10="Standard",VLOOKUP(K242,Info!$BE$4:$BF$481,2,FALSE),VLOOKUP(K242,Info!$BI$4:$BJ$482,2,FALSE)),IF($J$10="Standard",VLOOKUP(K242,Info!$AG$4:$AH$2994,2,FALSE),VLOOKUP(K242,Info!$AK$4:$AL$2997,2,FALSE))))))</f>
        <v/>
      </c>
      <c r="P242" s="94" t="str">
        <f>IF($L242="None","",IF(ISERROR(VLOOKUP($L242,Info!$B$4:$B$266,1,FALSE)),"",VLOOKUP($L242,Info!$B$4:$L$266,3,FALSE)))</f>
        <v/>
      </c>
      <c r="Q242" s="96" t="str">
        <f>IF($L242="None","",IF(ISERROR(VLOOKUP($L242,Info!$B$4:$B$266,1,FALSE)),"",VLOOKUP($L242,Info!$B$4:$L$266,4,FALSE)))</f>
        <v/>
      </c>
      <c r="R242" s="1"/>
      <c r="S242" s="6" t="str">
        <f t="shared" si="17"/>
        <v/>
      </c>
      <c r="T242" s="6" t="str">
        <f>IF($L242="None","",IF(ISERROR(VLOOKUP($L242,Info!$B$4:$B$266,1,FALSE)),"",VLOOKUP($L242,Info!$B$4:$L$266,11,FALSE)))</f>
        <v/>
      </c>
      <c r="U242" s="1"/>
      <c r="V242" s="1"/>
      <c r="W242" s="1"/>
      <c r="X242" s="1" t="str">
        <f>IF($L242="None","",IF(ISERROR(VLOOKUP($L242,Info!$B$4:$B$266,1,FALSE)),"",IF(OR(W242="Metallic Liquid Tight",W242="Non-Metallic Liquid Tight",W242="LSZH",W242="Greenfield"),VLOOKUP($L242,Info!$B$4:$L$266,7,FALSE),"N/A")))</f>
        <v/>
      </c>
      <c r="Y242" s="1"/>
      <c r="Z242" s="96" t="str">
        <f>IF($L242="None","",IF(ISERROR(VLOOKUP($L242,Info!$B$4:$B$266,1,FALSE)),"",VLOOKUP($L242,Info!$B$4:$L$266,9,FALSE)))</f>
        <v/>
      </c>
      <c r="AA242" s="96" t="str">
        <f>IF($L242="None","",IF(ISERROR(VLOOKUP($L242,Info!$B$4:$B$266,1,FALSE)),"",VLOOKUP($L242,Info!$B$4:$L$266,8,FALSE)))</f>
        <v/>
      </c>
      <c r="AB242" s="96" t="str">
        <f>IF($L242="None","",IF(ISERROR(VLOOKUP($L242,Info!$B$4:$B$266,1,FALSE)),"",VLOOKUP($L242,Info!$B$4:$L$266,10,FALSE)))</f>
        <v/>
      </c>
      <c r="AC242" s="1" t="str">
        <f>IF(W242="SO Cable","Black,White",IF(O242="","",IF(P242="","",IF($J$12&lt;&gt;"ABC",IF(P242&lt;="250",VLOOKUP(O242,Info!$AZ$4:$BB$22,3,FALSE),VLOOKUP(O242,Info!$AZ$23:$BB$39,3,FALSE)),IF(P242&lt;="250",VLOOKUP(O242,Info!$AO$4:$AQ$22,3,FALSE),VLOOKUP(O242,Info!$AO$23:$AP$39,3,FALSE))))))</f>
        <v/>
      </c>
      <c r="AD242" s="1"/>
      <c r="AE242" s="1" t="str">
        <f>IF($L242="None","",IF(ISERROR(VLOOKUP($L242,Info!$B$4:$B$266,1,FALSE)),"",VLOOKUP($L242,Info!$B$4:$L$266,4,FALSE)))</f>
        <v/>
      </c>
      <c r="AF242" s="1" t="str">
        <f>IF($L242="None","",IF(ISERROR(VLOOKUP($L242,Info!$B$4:$B$266,1,FALSE)),"",VLOOKUP($L242,Info!$B$4:$L$266,6,FALSE)))</f>
        <v/>
      </c>
      <c r="AG242" s="1"/>
      <c r="AH242" s="33" t="str" cm="1">
        <f t="array" ref="AH242">IF(AND(L242&lt;&gt;"",O242&lt;&gt;"",R242:S242&lt;&gt;"",W242:X242&lt;&gt;"",Z242:AA242&lt;&gt;"",AC242&lt;&gt;""),"Good","Bad")</f>
        <v>Bad</v>
      </c>
      <c r="AL242" t="str" cm="1">
        <f t="array" ref="AL242">IF(R242&gt;0,_xlfn.IFS(COUNTIF($L$20:L242,"&lt;&gt;")&lt;101,1,COUNTIF($L$20:L242,"&lt;&gt;")&lt;201,2,COUNTIF($L$20:L242,"&lt;&gt;")&lt;301,3,COUNTIF($L$20:L242,"&lt;&gt;")&lt;401,4,COUNTIF($L$20:L242,"&lt;&gt;")&lt;501,5,COUNTIF($L$20:L242,"&lt;&gt;")&lt;601,6,COUNTIF($L$20:L242,"&lt;&gt;")&lt;701,7,COUNTIF($L$20:L242,"&lt;&gt;")&lt;801,8,COUNTIF($L$20:L242,"&lt;&gt;")&lt;901,9,COUNTIF($L$20:L242,"&lt;&gt;")&lt;1001,10,COUNTIF($L$20:L242,"&lt;&gt;")&lt;1101,11,COUNTIF($L$20:L242,"&lt;&gt;")&lt;1201,12,COUNTIF($L$20:L242,"&lt;&gt;")&lt;1301,13,COUNTIF($L$20:L242,"&lt;&gt;")&lt;1401,14,COUNTIF($L$20:L242,"&lt;&gt;")&lt;1501,15,COUNTIF($L$20:L242,"&lt;&gt;")&lt;1601,16,COUNTIF($L$20:L242,"&lt;&gt;")&lt;1701,17,COUNTIF($L$20:L242,"&lt;&gt;")&lt;1801,18,COUNTIF($L$20:L242,"&lt;&gt;")&lt;1901,19,COUNTIF($L$20:L242,"&lt;&gt;")&lt;2001,20,COUNTIF($L$20:L242,"&lt;&gt;")&lt;2101,21,COUNTIF($L$20:L242,"&lt;&gt;")&lt;2201,22,COUNTIF($L$20:L242,"&lt;&gt;")&lt;2301,23,COUNTIF($L$20:L242,"&lt;&gt;")&lt;2401,24,COUNTIF($L$20:L242,"&lt;&gt;")&lt;2501,25,COUNTIF($L$20:L242,"&lt;&gt;")&lt;2601,26,COUNTIF($L$20:L242,"&lt;&gt;")&lt;2701,27,COUNTIF($L$20:L242,"&lt;&gt;")&lt;2801,28,COUNTIF($L$20:L242,"&lt;&gt;")&lt;2901,29,COUNTIF($L$20:L242,"&lt;&gt;")&lt;3001,30),"")</f>
        <v/>
      </c>
      <c r="AM242" t="str">
        <f t="shared" si="15"/>
        <v/>
      </c>
      <c r="AN242" t="str">
        <f t="shared" si="19"/>
        <v/>
      </c>
      <c r="AP242" t="str">
        <f t="shared" si="18"/>
        <v/>
      </c>
      <c r="AQ242" t="str">
        <f>IF(AO242="","",COUNTIFS(AM242:$AM$3019,AO242))</f>
        <v/>
      </c>
    </row>
    <row r="243" spans="1:43" x14ac:dyDescent="0.25">
      <c r="A243" s="6" t="str">
        <f>IF(COUNT($A$20:A242)&lt;&gt;$B$4,IF(A242="","",A242+1),"")</f>
        <v/>
      </c>
      <c r="B243" s="3"/>
      <c r="C243" s="3"/>
      <c r="D243" s="122"/>
      <c r="E243" s="3"/>
      <c r="F243" s="3"/>
      <c r="G243" s="3"/>
      <c r="H243" s="3"/>
      <c r="I243" s="120"/>
      <c r="J243" s="3"/>
      <c r="K243" s="119" t="str" cm="1">
        <f t="array" ref="K243">IF(OR($J$14 = "A",$J$14 = "B",$J$14 = "C"),IF(I243="","",IF(LEN(I243)&gt;2,_xlfn.IFS(ISNUMBER(SEARCH("_",I243)),I243,ISNUMBER(SEARCH(", ",I243)),SUBSTITUTE(I243,", ","_"),ISNUMBER(SEARCH("/ ",I243)),SUBSTITUTE(I243,"/ ","_"),ISNUMBER(SEARCH(",",I243)),SUBSTITUTE(I243,",","_"),ISNUMBER(SEARCH("/",I243)),SUBSTITUTE(I243,"/","_"),ISNUMBER(SEARCH("",I243)),I243),I243)),IF(OR($J$14 = "J",$J$14 = "K"),"",IF(D243="","",IF(LEN(D243)&gt;2,_xlfn.IFS(ISNUMBER(SEARCH("_",D243)),D243,ISNUMBER(SEARCH(", ",D243)),SUBSTITUTE(D243,", ","_"),ISNUMBER(SEARCH("/ ",D243)),SUBSTITUTE(D243,"/ ","_"),ISNUMBER(SEARCH(",",D243)),SUBSTITUTE(D243,",","_"),ISNUMBER(SEARCH("/",D243)),SUBSTITUTE(D243,"/","_"),ISNUMBER(SEARCH("",D243)),D243),D243))))</f>
        <v/>
      </c>
      <c r="L243" s="1"/>
      <c r="M243" s="1" t="str">
        <f t="shared" si="16"/>
        <v/>
      </c>
      <c r="N243" s="94" t="str">
        <f>IF($L243="None","",IF(ISERROR(VLOOKUP($L243,Info!$B$4:$B$266,1,FALSE)),"",VLOOKUP($L243,Info!$B$4:$L$266,5,FALSE)))</f>
        <v/>
      </c>
      <c r="O243" s="94" t="str">
        <f>IF(K243="","",IF(AND($J$12&lt;&gt;"ABC",N243="3"),"BAC",IF(N243="3","ABC",IF($J$12&lt;&gt;"ABC",IF($J$10="Standard",VLOOKUP(K243,Info!$BE$4:$BF$481,2,FALSE),VLOOKUP(K243,Info!$BI$4:$BJ$482,2,FALSE)),IF($J$10="Standard",VLOOKUP(K243,Info!$AG$4:$AH$2994,2,FALSE),VLOOKUP(K243,Info!$AK$4:$AL$2997,2,FALSE))))))</f>
        <v/>
      </c>
      <c r="P243" s="94" t="str">
        <f>IF($L243="None","",IF(ISERROR(VLOOKUP($L243,Info!$B$4:$B$266,1,FALSE)),"",VLOOKUP($L243,Info!$B$4:$L$266,3,FALSE)))</f>
        <v/>
      </c>
      <c r="Q243" s="96" t="str">
        <f>IF($L243="None","",IF(ISERROR(VLOOKUP($L243,Info!$B$4:$B$266,1,FALSE)),"",VLOOKUP($L243,Info!$B$4:$L$266,4,FALSE)))</f>
        <v/>
      </c>
      <c r="R243" s="1"/>
      <c r="S243" s="6" t="str">
        <f t="shared" si="17"/>
        <v/>
      </c>
      <c r="T243" s="6" t="str">
        <f>IF($L243="None","",IF(ISERROR(VLOOKUP($L243,Info!$B$4:$B$266,1,FALSE)),"",VLOOKUP($L243,Info!$B$4:$L$266,11,FALSE)))</f>
        <v/>
      </c>
      <c r="U243" s="1"/>
      <c r="V243" s="1"/>
      <c r="W243" s="1"/>
      <c r="X243" s="1" t="str">
        <f>IF($L243="None","",IF(ISERROR(VLOOKUP($L243,Info!$B$4:$B$266,1,FALSE)),"",IF(OR(W243="Metallic Liquid Tight",W243="Non-Metallic Liquid Tight",W243="LSZH",W243="Greenfield"),VLOOKUP($L243,Info!$B$4:$L$266,7,FALSE),"N/A")))</f>
        <v/>
      </c>
      <c r="Y243" s="1"/>
      <c r="Z243" s="96" t="str">
        <f>IF($L243="None","",IF(ISERROR(VLOOKUP($L243,Info!$B$4:$B$266,1,FALSE)),"",VLOOKUP($L243,Info!$B$4:$L$266,9,FALSE)))</f>
        <v/>
      </c>
      <c r="AA243" s="96" t="str">
        <f>IF($L243="None","",IF(ISERROR(VLOOKUP($L243,Info!$B$4:$B$266,1,FALSE)),"",VLOOKUP($L243,Info!$B$4:$L$266,8,FALSE)))</f>
        <v/>
      </c>
      <c r="AB243" s="96" t="str">
        <f>IF($L243="None","",IF(ISERROR(VLOOKUP($L243,Info!$B$4:$B$266,1,FALSE)),"",VLOOKUP($L243,Info!$B$4:$L$266,10,FALSE)))</f>
        <v/>
      </c>
      <c r="AC243" s="1" t="str">
        <f>IF(W243="SO Cable","Black,White",IF(O243="","",IF(P243="","",IF($J$12&lt;&gt;"ABC",IF(P243&lt;="250",VLOOKUP(O243,Info!$AZ$4:$BB$22,3,FALSE),VLOOKUP(O243,Info!$AZ$23:$BB$39,3,FALSE)),IF(P243&lt;="250",VLOOKUP(O243,Info!$AO$4:$AQ$22,3,FALSE),VLOOKUP(O243,Info!$AO$23:$AP$39,3,FALSE))))))</f>
        <v/>
      </c>
      <c r="AD243" s="1"/>
      <c r="AE243" s="1" t="str">
        <f>IF($L243="None","",IF(ISERROR(VLOOKUP($L243,Info!$B$4:$B$266,1,FALSE)),"",VLOOKUP($L243,Info!$B$4:$L$266,4,FALSE)))</f>
        <v/>
      </c>
      <c r="AF243" s="1" t="str">
        <f>IF($L243="None","",IF(ISERROR(VLOOKUP($L243,Info!$B$4:$B$266,1,FALSE)),"",VLOOKUP($L243,Info!$B$4:$L$266,6,FALSE)))</f>
        <v/>
      </c>
      <c r="AG243" s="1"/>
      <c r="AH243" s="33" t="str" cm="1">
        <f t="array" ref="AH243">IF(AND(L243&lt;&gt;"",O243&lt;&gt;"",R243:S243&lt;&gt;"",W243:X243&lt;&gt;"",Z243:AA243&lt;&gt;"",AC243&lt;&gt;""),"Good","Bad")</f>
        <v>Bad</v>
      </c>
      <c r="AL243" t="str" cm="1">
        <f t="array" ref="AL243">IF(R243&gt;0,_xlfn.IFS(COUNTIF($L$20:L243,"&lt;&gt;")&lt;101,1,COUNTIF($L$20:L243,"&lt;&gt;")&lt;201,2,COUNTIF($L$20:L243,"&lt;&gt;")&lt;301,3,COUNTIF($L$20:L243,"&lt;&gt;")&lt;401,4,COUNTIF($L$20:L243,"&lt;&gt;")&lt;501,5,COUNTIF($L$20:L243,"&lt;&gt;")&lt;601,6,COUNTIF($L$20:L243,"&lt;&gt;")&lt;701,7,COUNTIF($L$20:L243,"&lt;&gt;")&lt;801,8,COUNTIF($L$20:L243,"&lt;&gt;")&lt;901,9,COUNTIF($L$20:L243,"&lt;&gt;")&lt;1001,10,COUNTIF($L$20:L243,"&lt;&gt;")&lt;1101,11,COUNTIF($L$20:L243,"&lt;&gt;")&lt;1201,12,COUNTIF($L$20:L243,"&lt;&gt;")&lt;1301,13,COUNTIF($L$20:L243,"&lt;&gt;")&lt;1401,14,COUNTIF($L$20:L243,"&lt;&gt;")&lt;1501,15,COUNTIF($L$20:L243,"&lt;&gt;")&lt;1601,16,COUNTIF($L$20:L243,"&lt;&gt;")&lt;1701,17,COUNTIF($L$20:L243,"&lt;&gt;")&lt;1801,18,COUNTIF($L$20:L243,"&lt;&gt;")&lt;1901,19,COUNTIF($L$20:L243,"&lt;&gt;")&lt;2001,20,COUNTIF($L$20:L243,"&lt;&gt;")&lt;2101,21,COUNTIF($L$20:L243,"&lt;&gt;")&lt;2201,22,COUNTIF($L$20:L243,"&lt;&gt;")&lt;2301,23,COUNTIF($L$20:L243,"&lt;&gt;")&lt;2401,24,COUNTIF($L$20:L243,"&lt;&gt;")&lt;2501,25,COUNTIF($L$20:L243,"&lt;&gt;")&lt;2601,26,COUNTIF($L$20:L243,"&lt;&gt;")&lt;2701,27,COUNTIF($L$20:L243,"&lt;&gt;")&lt;2801,28,COUNTIF($L$20:L243,"&lt;&gt;")&lt;2901,29,COUNTIF($L$20:L243,"&lt;&gt;")&lt;3001,30),"")</f>
        <v/>
      </c>
      <c r="AM243" t="str">
        <f t="shared" si="15"/>
        <v/>
      </c>
      <c r="AN243" t="str">
        <f t="shared" si="19"/>
        <v/>
      </c>
      <c r="AP243" t="str">
        <f t="shared" si="18"/>
        <v/>
      </c>
      <c r="AQ243" t="str">
        <f>IF(AO243="","",COUNTIFS(AM243:$AM$3019,AO243))</f>
        <v/>
      </c>
    </row>
    <row r="244" spans="1:43" x14ac:dyDescent="0.25">
      <c r="A244" s="6" t="str">
        <f>IF(COUNT($A$20:A243)&lt;&gt;$B$4,IF(A243="","",A243+1),"")</f>
        <v/>
      </c>
      <c r="B244" s="3"/>
      <c r="C244" s="3"/>
      <c r="D244" s="122"/>
      <c r="E244" s="3"/>
      <c r="F244" s="3"/>
      <c r="G244" s="3"/>
      <c r="H244" s="3"/>
      <c r="I244" s="120"/>
      <c r="J244" s="3"/>
      <c r="K244" s="119" t="str" cm="1">
        <f t="array" ref="K244">IF(OR($J$14 = "A",$J$14 = "B",$J$14 = "C"),IF(I244="","",IF(LEN(I244)&gt;2,_xlfn.IFS(ISNUMBER(SEARCH("_",I244)),I244,ISNUMBER(SEARCH(", ",I244)),SUBSTITUTE(I244,", ","_"),ISNUMBER(SEARCH("/ ",I244)),SUBSTITUTE(I244,"/ ","_"),ISNUMBER(SEARCH(",",I244)),SUBSTITUTE(I244,",","_"),ISNUMBER(SEARCH("/",I244)),SUBSTITUTE(I244,"/","_"),ISNUMBER(SEARCH("",I244)),I244),I244)),IF(OR($J$14 = "J",$J$14 = "K"),"",IF(D244="","",IF(LEN(D244)&gt;2,_xlfn.IFS(ISNUMBER(SEARCH("_",D244)),D244,ISNUMBER(SEARCH(", ",D244)),SUBSTITUTE(D244,", ","_"),ISNUMBER(SEARCH("/ ",D244)),SUBSTITUTE(D244,"/ ","_"),ISNUMBER(SEARCH(",",D244)),SUBSTITUTE(D244,",","_"),ISNUMBER(SEARCH("/",D244)),SUBSTITUTE(D244,"/","_"),ISNUMBER(SEARCH("",D244)),D244),D244))))</f>
        <v/>
      </c>
      <c r="L244" s="1"/>
      <c r="M244" s="1" t="str">
        <f t="shared" si="16"/>
        <v/>
      </c>
      <c r="N244" s="94" t="str">
        <f>IF($L244="None","",IF(ISERROR(VLOOKUP($L244,Info!$B$4:$B$266,1,FALSE)),"",VLOOKUP($L244,Info!$B$4:$L$266,5,FALSE)))</f>
        <v/>
      </c>
      <c r="O244" s="94" t="str">
        <f>IF(K244="","",IF(AND($J$12&lt;&gt;"ABC",N244="3"),"BAC",IF(N244="3","ABC",IF($J$12&lt;&gt;"ABC",IF($J$10="Standard",VLOOKUP(K244,Info!$BE$4:$BF$481,2,FALSE),VLOOKUP(K244,Info!$BI$4:$BJ$482,2,FALSE)),IF($J$10="Standard",VLOOKUP(K244,Info!$AG$4:$AH$2994,2,FALSE),VLOOKUP(K244,Info!$AK$4:$AL$2997,2,FALSE))))))</f>
        <v/>
      </c>
      <c r="P244" s="94" t="str">
        <f>IF($L244="None","",IF(ISERROR(VLOOKUP($L244,Info!$B$4:$B$266,1,FALSE)),"",VLOOKUP($L244,Info!$B$4:$L$266,3,FALSE)))</f>
        <v/>
      </c>
      <c r="Q244" s="96" t="str">
        <f>IF($L244="None","",IF(ISERROR(VLOOKUP($L244,Info!$B$4:$B$266,1,FALSE)),"",VLOOKUP($L244,Info!$B$4:$L$266,4,FALSE)))</f>
        <v/>
      </c>
      <c r="R244" s="1"/>
      <c r="S244" s="6" t="str">
        <f t="shared" si="17"/>
        <v/>
      </c>
      <c r="T244" s="6" t="str">
        <f>IF($L244="None","",IF(ISERROR(VLOOKUP($L244,Info!$B$4:$B$266,1,FALSE)),"",VLOOKUP($L244,Info!$B$4:$L$266,11,FALSE)))</f>
        <v/>
      </c>
      <c r="U244" s="1"/>
      <c r="V244" s="1"/>
      <c r="W244" s="1"/>
      <c r="X244" s="1" t="str">
        <f>IF($L244="None","",IF(ISERROR(VLOOKUP($L244,Info!$B$4:$B$266,1,FALSE)),"",IF(OR(W244="Metallic Liquid Tight",W244="Non-Metallic Liquid Tight",W244="LSZH",W244="Greenfield"),VLOOKUP($L244,Info!$B$4:$L$266,7,FALSE),"N/A")))</f>
        <v/>
      </c>
      <c r="Y244" s="1"/>
      <c r="Z244" s="96" t="str">
        <f>IF($L244="None","",IF(ISERROR(VLOOKUP($L244,Info!$B$4:$B$266,1,FALSE)),"",VLOOKUP($L244,Info!$B$4:$L$266,9,FALSE)))</f>
        <v/>
      </c>
      <c r="AA244" s="96" t="str">
        <f>IF($L244="None","",IF(ISERROR(VLOOKUP($L244,Info!$B$4:$B$266,1,FALSE)),"",VLOOKUP($L244,Info!$B$4:$L$266,8,FALSE)))</f>
        <v/>
      </c>
      <c r="AB244" s="96" t="str">
        <f>IF($L244="None","",IF(ISERROR(VLOOKUP($L244,Info!$B$4:$B$266,1,FALSE)),"",VLOOKUP($L244,Info!$B$4:$L$266,10,FALSE)))</f>
        <v/>
      </c>
      <c r="AC244" s="1" t="str">
        <f>IF(W244="SO Cable","Black,White",IF(O244="","",IF(P244="","",IF($J$12&lt;&gt;"ABC",IF(P244&lt;="250",VLOOKUP(O244,Info!$AZ$4:$BB$22,3,FALSE),VLOOKUP(O244,Info!$AZ$23:$BB$39,3,FALSE)),IF(P244&lt;="250",VLOOKUP(O244,Info!$AO$4:$AQ$22,3,FALSE),VLOOKUP(O244,Info!$AO$23:$AP$39,3,FALSE))))))</f>
        <v/>
      </c>
      <c r="AD244" s="1"/>
      <c r="AE244" s="1" t="str">
        <f>IF($L244="None","",IF(ISERROR(VLOOKUP($L244,Info!$B$4:$B$266,1,FALSE)),"",VLOOKUP($L244,Info!$B$4:$L$266,4,FALSE)))</f>
        <v/>
      </c>
      <c r="AF244" s="1" t="str">
        <f>IF($L244="None","",IF(ISERROR(VLOOKUP($L244,Info!$B$4:$B$266,1,FALSE)),"",VLOOKUP($L244,Info!$B$4:$L$266,6,FALSE)))</f>
        <v/>
      </c>
      <c r="AG244" s="1"/>
      <c r="AH244" s="33" t="str" cm="1">
        <f t="array" ref="AH244">IF(AND(L244&lt;&gt;"",O244&lt;&gt;"",R244:S244&lt;&gt;"",W244:X244&lt;&gt;"",Z244:AA244&lt;&gt;"",AC244&lt;&gt;""),"Good","Bad")</f>
        <v>Bad</v>
      </c>
      <c r="AL244" t="str" cm="1">
        <f t="array" ref="AL244">IF(R244&gt;0,_xlfn.IFS(COUNTIF($L$20:L244,"&lt;&gt;")&lt;101,1,COUNTIF($L$20:L244,"&lt;&gt;")&lt;201,2,COUNTIF($L$20:L244,"&lt;&gt;")&lt;301,3,COUNTIF($L$20:L244,"&lt;&gt;")&lt;401,4,COUNTIF($L$20:L244,"&lt;&gt;")&lt;501,5,COUNTIF($L$20:L244,"&lt;&gt;")&lt;601,6,COUNTIF($L$20:L244,"&lt;&gt;")&lt;701,7,COUNTIF($L$20:L244,"&lt;&gt;")&lt;801,8,COUNTIF($L$20:L244,"&lt;&gt;")&lt;901,9,COUNTIF($L$20:L244,"&lt;&gt;")&lt;1001,10,COUNTIF($L$20:L244,"&lt;&gt;")&lt;1101,11,COUNTIF($L$20:L244,"&lt;&gt;")&lt;1201,12,COUNTIF($L$20:L244,"&lt;&gt;")&lt;1301,13,COUNTIF($L$20:L244,"&lt;&gt;")&lt;1401,14,COUNTIF($L$20:L244,"&lt;&gt;")&lt;1501,15,COUNTIF($L$20:L244,"&lt;&gt;")&lt;1601,16,COUNTIF($L$20:L244,"&lt;&gt;")&lt;1701,17,COUNTIF($L$20:L244,"&lt;&gt;")&lt;1801,18,COUNTIF($L$20:L244,"&lt;&gt;")&lt;1901,19,COUNTIF($L$20:L244,"&lt;&gt;")&lt;2001,20,COUNTIF($L$20:L244,"&lt;&gt;")&lt;2101,21,COUNTIF($L$20:L244,"&lt;&gt;")&lt;2201,22,COUNTIF($L$20:L244,"&lt;&gt;")&lt;2301,23,COUNTIF($L$20:L244,"&lt;&gt;")&lt;2401,24,COUNTIF($L$20:L244,"&lt;&gt;")&lt;2501,25,COUNTIF($L$20:L244,"&lt;&gt;")&lt;2601,26,COUNTIF($L$20:L244,"&lt;&gt;")&lt;2701,27,COUNTIF($L$20:L244,"&lt;&gt;")&lt;2801,28,COUNTIF($L$20:L244,"&lt;&gt;")&lt;2901,29,COUNTIF($L$20:L244,"&lt;&gt;")&lt;3001,30),"")</f>
        <v/>
      </c>
      <c r="AM244" t="str">
        <f t="shared" si="15"/>
        <v/>
      </c>
      <c r="AN244" t="str">
        <f t="shared" si="19"/>
        <v/>
      </c>
      <c r="AP244" t="str">
        <f t="shared" si="18"/>
        <v/>
      </c>
      <c r="AQ244" t="str">
        <f>IF(AO244="","",COUNTIFS(AM244:$AM$3019,AO244))</f>
        <v/>
      </c>
    </row>
    <row r="245" spans="1:43" x14ac:dyDescent="0.25">
      <c r="A245" s="6" t="str">
        <f>IF(COUNT($A$20:A244)&lt;&gt;$B$4,IF(A244="","",A244+1),"")</f>
        <v/>
      </c>
      <c r="B245" s="3"/>
      <c r="C245" s="3"/>
      <c r="D245" s="122"/>
      <c r="E245" s="3"/>
      <c r="F245" s="3"/>
      <c r="G245" s="3"/>
      <c r="H245" s="3"/>
      <c r="I245" s="120"/>
      <c r="J245" s="3"/>
      <c r="K245" s="119" t="str" cm="1">
        <f t="array" ref="K245">IF(OR($J$14 = "A",$J$14 = "B",$J$14 = "C"),IF(I245="","",IF(LEN(I245)&gt;2,_xlfn.IFS(ISNUMBER(SEARCH("_",I245)),I245,ISNUMBER(SEARCH(", ",I245)),SUBSTITUTE(I245,", ","_"),ISNUMBER(SEARCH("/ ",I245)),SUBSTITUTE(I245,"/ ","_"),ISNUMBER(SEARCH(",",I245)),SUBSTITUTE(I245,",","_"),ISNUMBER(SEARCH("/",I245)),SUBSTITUTE(I245,"/","_"),ISNUMBER(SEARCH("",I245)),I245),I245)),IF(OR($J$14 = "J",$J$14 = "K"),"",IF(D245="","",IF(LEN(D245)&gt;2,_xlfn.IFS(ISNUMBER(SEARCH("_",D245)),D245,ISNUMBER(SEARCH(", ",D245)),SUBSTITUTE(D245,", ","_"),ISNUMBER(SEARCH("/ ",D245)),SUBSTITUTE(D245,"/ ","_"),ISNUMBER(SEARCH(",",D245)),SUBSTITUTE(D245,",","_"),ISNUMBER(SEARCH("/",D245)),SUBSTITUTE(D245,"/","_"),ISNUMBER(SEARCH("",D245)),D245),D245))))</f>
        <v/>
      </c>
      <c r="L245" s="1"/>
      <c r="M245" s="1" t="str">
        <f t="shared" si="16"/>
        <v/>
      </c>
      <c r="N245" s="94" t="str">
        <f>IF($L245="None","",IF(ISERROR(VLOOKUP($L245,Info!$B$4:$B$266,1,FALSE)),"",VLOOKUP($L245,Info!$B$4:$L$266,5,FALSE)))</f>
        <v/>
      </c>
      <c r="O245" s="94" t="str">
        <f>IF(K245="","",IF(AND($J$12&lt;&gt;"ABC",N245="3"),"BAC",IF(N245="3","ABC",IF($J$12&lt;&gt;"ABC",IF($J$10="Standard",VLOOKUP(K245,Info!$BE$4:$BF$481,2,FALSE),VLOOKUP(K245,Info!$BI$4:$BJ$482,2,FALSE)),IF($J$10="Standard",VLOOKUP(K245,Info!$AG$4:$AH$2994,2,FALSE),VLOOKUP(K245,Info!$AK$4:$AL$2997,2,FALSE))))))</f>
        <v/>
      </c>
      <c r="P245" s="94" t="str">
        <f>IF($L245="None","",IF(ISERROR(VLOOKUP($L245,Info!$B$4:$B$266,1,FALSE)),"",VLOOKUP($L245,Info!$B$4:$L$266,3,FALSE)))</f>
        <v/>
      </c>
      <c r="Q245" s="96" t="str">
        <f>IF($L245="None","",IF(ISERROR(VLOOKUP($L245,Info!$B$4:$B$266,1,FALSE)),"",VLOOKUP($L245,Info!$B$4:$L$266,4,FALSE)))</f>
        <v/>
      </c>
      <c r="R245" s="1"/>
      <c r="S245" s="6" t="str">
        <f t="shared" si="17"/>
        <v/>
      </c>
      <c r="T245" s="6" t="str">
        <f>IF($L245="None","",IF(ISERROR(VLOOKUP($L245,Info!$B$4:$B$266,1,FALSE)),"",VLOOKUP($L245,Info!$B$4:$L$266,11,FALSE)))</f>
        <v/>
      </c>
      <c r="U245" s="1"/>
      <c r="V245" s="1"/>
      <c r="W245" s="1"/>
      <c r="X245" s="1" t="str">
        <f>IF($L245="None","",IF(ISERROR(VLOOKUP($L245,Info!$B$4:$B$266,1,FALSE)),"",IF(OR(W245="Metallic Liquid Tight",W245="Non-Metallic Liquid Tight",W245="LSZH",W245="Greenfield"),VLOOKUP($L245,Info!$B$4:$L$266,7,FALSE),"N/A")))</f>
        <v/>
      </c>
      <c r="Y245" s="1"/>
      <c r="Z245" s="96" t="str">
        <f>IF($L245="None","",IF(ISERROR(VLOOKUP($L245,Info!$B$4:$B$266,1,FALSE)),"",VLOOKUP($L245,Info!$B$4:$L$266,9,FALSE)))</f>
        <v/>
      </c>
      <c r="AA245" s="96" t="str">
        <f>IF($L245="None","",IF(ISERROR(VLOOKUP($L245,Info!$B$4:$B$266,1,FALSE)),"",VLOOKUP($L245,Info!$B$4:$L$266,8,FALSE)))</f>
        <v/>
      </c>
      <c r="AB245" s="96" t="str">
        <f>IF($L245="None","",IF(ISERROR(VLOOKUP($L245,Info!$B$4:$B$266,1,FALSE)),"",VLOOKUP($L245,Info!$B$4:$L$266,10,FALSE)))</f>
        <v/>
      </c>
      <c r="AC245" s="1" t="str">
        <f>IF(W245="SO Cable","Black,White",IF(O245="","",IF(P245="","",IF($J$12&lt;&gt;"ABC",IF(P245&lt;="250",VLOOKUP(O245,Info!$AZ$4:$BB$22,3,FALSE),VLOOKUP(O245,Info!$AZ$23:$BB$39,3,FALSE)),IF(P245&lt;="250",VLOOKUP(O245,Info!$AO$4:$AQ$22,3,FALSE),VLOOKUP(O245,Info!$AO$23:$AP$39,3,FALSE))))))</f>
        <v/>
      </c>
      <c r="AD245" s="1"/>
      <c r="AE245" s="1" t="str">
        <f>IF($L245="None","",IF(ISERROR(VLOOKUP($L245,Info!$B$4:$B$266,1,FALSE)),"",VLOOKUP($L245,Info!$B$4:$L$266,4,FALSE)))</f>
        <v/>
      </c>
      <c r="AF245" s="1" t="str">
        <f>IF($L245="None","",IF(ISERROR(VLOOKUP($L245,Info!$B$4:$B$266,1,FALSE)),"",VLOOKUP($L245,Info!$B$4:$L$266,6,FALSE)))</f>
        <v/>
      </c>
      <c r="AG245" s="1"/>
      <c r="AH245" s="33" t="str" cm="1">
        <f t="array" ref="AH245">IF(AND(L245&lt;&gt;"",O245&lt;&gt;"",R245:S245&lt;&gt;"",W245:X245&lt;&gt;"",Z245:AA245&lt;&gt;"",AC245&lt;&gt;""),"Good","Bad")</f>
        <v>Bad</v>
      </c>
      <c r="AL245" t="str" cm="1">
        <f t="array" ref="AL245">IF(R245&gt;0,_xlfn.IFS(COUNTIF($L$20:L245,"&lt;&gt;")&lt;101,1,COUNTIF($L$20:L245,"&lt;&gt;")&lt;201,2,COUNTIF($L$20:L245,"&lt;&gt;")&lt;301,3,COUNTIF($L$20:L245,"&lt;&gt;")&lt;401,4,COUNTIF($L$20:L245,"&lt;&gt;")&lt;501,5,COUNTIF($L$20:L245,"&lt;&gt;")&lt;601,6,COUNTIF($L$20:L245,"&lt;&gt;")&lt;701,7,COUNTIF($L$20:L245,"&lt;&gt;")&lt;801,8,COUNTIF($L$20:L245,"&lt;&gt;")&lt;901,9,COUNTIF($L$20:L245,"&lt;&gt;")&lt;1001,10,COUNTIF($L$20:L245,"&lt;&gt;")&lt;1101,11,COUNTIF($L$20:L245,"&lt;&gt;")&lt;1201,12,COUNTIF($L$20:L245,"&lt;&gt;")&lt;1301,13,COUNTIF($L$20:L245,"&lt;&gt;")&lt;1401,14,COUNTIF($L$20:L245,"&lt;&gt;")&lt;1501,15,COUNTIF($L$20:L245,"&lt;&gt;")&lt;1601,16,COUNTIF($L$20:L245,"&lt;&gt;")&lt;1701,17,COUNTIF($L$20:L245,"&lt;&gt;")&lt;1801,18,COUNTIF($L$20:L245,"&lt;&gt;")&lt;1901,19,COUNTIF($L$20:L245,"&lt;&gt;")&lt;2001,20,COUNTIF($L$20:L245,"&lt;&gt;")&lt;2101,21,COUNTIF($L$20:L245,"&lt;&gt;")&lt;2201,22,COUNTIF($L$20:L245,"&lt;&gt;")&lt;2301,23,COUNTIF($L$20:L245,"&lt;&gt;")&lt;2401,24,COUNTIF($L$20:L245,"&lt;&gt;")&lt;2501,25,COUNTIF($L$20:L245,"&lt;&gt;")&lt;2601,26,COUNTIF($L$20:L245,"&lt;&gt;")&lt;2701,27,COUNTIF($L$20:L245,"&lt;&gt;")&lt;2801,28,COUNTIF($L$20:L245,"&lt;&gt;")&lt;2901,29,COUNTIF($L$20:L245,"&lt;&gt;")&lt;3001,30),"")</f>
        <v/>
      </c>
      <c r="AM245" t="str">
        <f t="shared" si="15"/>
        <v/>
      </c>
      <c r="AN245" t="str">
        <f t="shared" si="19"/>
        <v/>
      </c>
      <c r="AP245" t="str">
        <f t="shared" si="18"/>
        <v/>
      </c>
      <c r="AQ245" t="str">
        <f>IF(AO245="","",COUNTIFS(AM245:$AM$3019,AO245))</f>
        <v/>
      </c>
    </row>
    <row r="246" spans="1:43" x14ac:dyDescent="0.25">
      <c r="A246" s="6" t="str">
        <f>IF(COUNT($A$20:A245)&lt;&gt;$B$4,IF(A245="","",A245+1),"")</f>
        <v/>
      </c>
      <c r="B246" s="3"/>
      <c r="C246" s="3"/>
      <c r="D246" s="122"/>
      <c r="E246" s="3"/>
      <c r="F246" s="3"/>
      <c r="G246" s="3"/>
      <c r="H246" s="3"/>
      <c r="I246" s="120"/>
      <c r="J246" s="3"/>
      <c r="K246" s="119" t="str" cm="1">
        <f t="array" ref="K246">IF(OR($J$14 = "A",$J$14 = "B",$J$14 = "C"),IF(I246="","",IF(LEN(I246)&gt;2,_xlfn.IFS(ISNUMBER(SEARCH("_",I246)),I246,ISNUMBER(SEARCH(", ",I246)),SUBSTITUTE(I246,", ","_"),ISNUMBER(SEARCH("/ ",I246)),SUBSTITUTE(I246,"/ ","_"),ISNUMBER(SEARCH(",",I246)),SUBSTITUTE(I246,",","_"),ISNUMBER(SEARCH("/",I246)),SUBSTITUTE(I246,"/","_"),ISNUMBER(SEARCH("",I246)),I246),I246)),IF(OR($J$14 = "J",$J$14 = "K"),"",IF(D246="","",IF(LEN(D246)&gt;2,_xlfn.IFS(ISNUMBER(SEARCH("_",D246)),D246,ISNUMBER(SEARCH(", ",D246)),SUBSTITUTE(D246,", ","_"),ISNUMBER(SEARCH("/ ",D246)),SUBSTITUTE(D246,"/ ","_"),ISNUMBER(SEARCH(",",D246)),SUBSTITUTE(D246,",","_"),ISNUMBER(SEARCH("/",D246)),SUBSTITUTE(D246,"/","_"),ISNUMBER(SEARCH("",D246)),D246),D246))))</f>
        <v/>
      </c>
      <c r="L246" s="1"/>
      <c r="M246" s="1" t="str">
        <f t="shared" si="16"/>
        <v/>
      </c>
      <c r="N246" s="94" t="str">
        <f>IF($L246="None","",IF(ISERROR(VLOOKUP($L246,Info!$B$4:$B$266,1,FALSE)),"",VLOOKUP($L246,Info!$B$4:$L$266,5,FALSE)))</f>
        <v/>
      </c>
      <c r="O246" s="94" t="str">
        <f>IF(K246="","",IF(AND($J$12&lt;&gt;"ABC",N246="3"),"BAC",IF(N246="3","ABC",IF($J$12&lt;&gt;"ABC",IF($J$10="Standard",VLOOKUP(K246,Info!$BE$4:$BF$481,2,FALSE),VLOOKUP(K246,Info!$BI$4:$BJ$482,2,FALSE)),IF($J$10="Standard",VLOOKUP(K246,Info!$AG$4:$AH$2994,2,FALSE),VLOOKUP(K246,Info!$AK$4:$AL$2997,2,FALSE))))))</f>
        <v/>
      </c>
      <c r="P246" s="94" t="str">
        <f>IF($L246="None","",IF(ISERROR(VLOOKUP($L246,Info!$B$4:$B$266,1,FALSE)),"",VLOOKUP($L246,Info!$B$4:$L$266,3,FALSE)))</f>
        <v/>
      </c>
      <c r="Q246" s="96" t="str">
        <f>IF($L246="None","",IF(ISERROR(VLOOKUP($L246,Info!$B$4:$B$266,1,FALSE)),"",VLOOKUP($L246,Info!$B$4:$L$266,4,FALSE)))</f>
        <v/>
      </c>
      <c r="R246" s="1"/>
      <c r="S246" s="6" t="str">
        <f t="shared" si="17"/>
        <v/>
      </c>
      <c r="T246" s="6" t="str">
        <f>IF($L246="None","",IF(ISERROR(VLOOKUP($L246,Info!$B$4:$B$266,1,FALSE)),"",VLOOKUP($L246,Info!$B$4:$L$266,11,FALSE)))</f>
        <v/>
      </c>
      <c r="U246" s="1"/>
      <c r="V246" s="1"/>
      <c r="W246" s="1"/>
      <c r="X246" s="1" t="str">
        <f>IF($L246="None","",IF(ISERROR(VLOOKUP($L246,Info!$B$4:$B$266,1,FALSE)),"",IF(OR(W246="Metallic Liquid Tight",W246="Non-Metallic Liquid Tight",W246="LSZH",W246="Greenfield"),VLOOKUP($L246,Info!$B$4:$L$266,7,FALSE),"N/A")))</f>
        <v/>
      </c>
      <c r="Y246" s="1"/>
      <c r="Z246" s="96" t="str">
        <f>IF($L246="None","",IF(ISERROR(VLOOKUP($L246,Info!$B$4:$B$266,1,FALSE)),"",VLOOKUP($L246,Info!$B$4:$L$266,9,FALSE)))</f>
        <v/>
      </c>
      <c r="AA246" s="96" t="str">
        <f>IF($L246="None","",IF(ISERROR(VLOOKUP($L246,Info!$B$4:$B$266,1,FALSE)),"",VLOOKUP($L246,Info!$B$4:$L$266,8,FALSE)))</f>
        <v/>
      </c>
      <c r="AB246" s="96" t="str">
        <f>IF($L246="None","",IF(ISERROR(VLOOKUP($L246,Info!$B$4:$B$266,1,FALSE)),"",VLOOKUP($L246,Info!$B$4:$L$266,10,FALSE)))</f>
        <v/>
      </c>
      <c r="AC246" s="1" t="str">
        <f>IF(W246="SO Cable","Black,White",IF(O246="","",IF(P246="","",IF($J$12&lt;&gt;"ABC",IF(P246&lt;="250",VLOOKUP(O246,Info!$AZ$4:$BB$22,3,FALSE),VLOOKUP(O246,Info!$AZ$23:$BB$39,3,FALSE)),IF(P246&lt;="250",VLOOKUP(O246,Info!$AO$4:$AQ$22,3,FALSE),VLOOKUP(O246,Info!$AO$23:$AP$39,3,FALSE))))))</f>
        <v/>
      </c>
      <c r="AD246" s="1"/>
      <c r="AE246" s="1" t="str">
        <f>IF($L246="None","",IF(ISERROR(VLOOKUP($L246,Info!$B$4:$B$266,1,FALSE)),"",VLOOKUP($L246,Info!$B$4:$L$266,4,FALSE)))</f>
        <v/>
      </c>
      <c r="AF246" s="1" t="str">
        <f>IF($L246="None","",IF(ISERROR(VLOOKUP($L246,Info!$B$4:$B$266,1,FALSE)),"",VLOOKUP($L246,Info!$B$4:$L$266,6,FALSE)))</f>
        <v/>
      </c>
      <c r="AG246" s="1"/>
      <c r="AH246" s="33" t="str" cm="1">
        <f t="array" ref="AH246">IF(AND(L246&lt;&gt;"",O246&lt;&gt;"",R246:S246&lt;&gt;"",W246:X246&lt;&gt;"",Z246:AA246&lt;&gt;"",AC246&lt;&gt;""),"Good","Bad")</f>
        <v>Bad</v>
      </c>
      <c r="AL246" t="str" cm="1">
        <f t="array" ref="AL246">IF(R246&gt;0,_xlfn.IFS(COUNTIF($L$20:L246,"&lt;&gt;")&lt;101,1,COUNTIF($L$20:L246,"&lt;&gt;")&lt;201,2,COUNTIF($L$20:L246,"&lt;&gt;")&lt;301,3,COUNTIF($L$20:L246,"&lt;&gt;")&lt;401,4,COUNTIF($L$20:L246,"&lt;&gt;")&lt;501,5,COUNTIF($L$20:L246,"&lt;&gt;")&lt;601,6,COUNTIF($L$20:L246,"&lt;&gt;")&lt;701,7,COUNTIF($L$20:L246,"&lt;&gt;")&lt;801,8,COUNTIF($L$20:L246,"&lt;&gt;")&lt;901,9,COUNTIF($L$20:L246,"&lt;&gt;")&lt;1001,10,COUNTIF($L$20:L246,"&lt;&gt;")&lt;1101,11,COUNTIF($L$20:L246,"&lt;&gt;")&lt;1201,12,COUNTIF($L$20:L246,"&lt;&gt;")&lt;1301,13,COUNTIF($L$20:L246,"&lt;&gt;")&lt;1401,14,COUNTIF($L$20:L246,"&lt;&gt;")&lt;1501,15,COUNTIF($L$20:L246,"&lt;&gt;")&lt;1601,16,COUNTIF($L$20:L246,"&lt;&gt;")&lt;1701,17,COUNTIF($L$20:L246,"&lt;&gt;")&lt;1801,18,COUNTIF($L$20:L246,"&lt;&gt;")&lt;1901,19,COUNTIF($L$20:L246,"&lt;&gt;")&lt;2001,20,COUNTIF($L$20:L246,"&lt;&gt;")&lt;2101,21,COUNTIF($L$20:L246,"&lt;&gt;")&lt;2201,22,COUNTIF($L$20:L246,"&lt;&gt;")&lt;2301,23,COUNTIF($L$20:L246,"&lt;&gt;")&lt;2401,24,COUNTIF($L$20:L246,"&lt;&gt;")&lt;2501,25,COUNTIF($L$20:L246,"&lt;&gt;")&lt;2601,26,COUNTIF($L$20:L246,"&lt;&gt;")&lt;2701,27,COUNTIF($L$20:L246,"&lt;&gt;")&lt;2801,28,COUNTIF($L$20:L246,"&lt;&gt;")&lt;2901,29,COUNTIF($L$20:L246,"&lt;&gt;")&lt;3001,30),"")</f>
        <v/>
      </c>
      <c r="AM246" t="str">
        <f t="shared" si="15"/>
        <v/>
      </c>
      <c r="AN246" t="str">
        <f t="shared" si="19"/>
        <v/>
      </c>
      <c r="AP246" t="str">
        <f t="shared" si="18"/>
        <v/>
      </c>
      <c r="AQ246" t="str">
        <f>IF(AO246="","",COUNTIFS(AM246:$AM$3019,AO246))</f>
        <v/>
      </c>
    </row>
    <row r="247" spans="1:43" x14ac:dyDescent="0.25">
      <c r="A247" s="6" t="str">
        <f>IF(COUNT($A$20:A246)&lt;&gt;$B$4,IF(A246="","",A246+1),"")</f>
        <v/>
      </c>
      <c r="B247" s="3"/>
      <c r="C247" s="3"/>
      <c r="D247" s="122"/>
      <c r="E247" s="3"/>
      <c r="F247" s="3"/>
      <c r="G247" s="3"/>
      <c r="H247" s="3"/>
      <c r="I247" s="120"/>
      <c r="J247" s="3"/>
      <c r="K247" s="119" t="str" cm="1">
        <f t="array" ref="K247">IF(OR($J$14 = "A",$J$14 = "B",$J$14 = "C"),IF(I247="","",IF(LEN(I247)&gt;2,_xlfn.IFS(ISNUMBER(SEARCH("_",I247)),I247,ISNUMBER(SEARCH(", ",I247)),SUBSTITUTE(I247,", ","_"),ISNUMBER(SEARCH("/ ",I247)),SUBSTITUTE(I247,"/ ","_"),ISNUMBER(SEARCH(",",I247)),SUBSTITUTE(I247,",","_"),ISNUMBER(SEARCH("/",I247)),SUBSTITUTE(I247,"/","_"),ISNUMBER(SEARCH("",I247)),I247),I247)),IF(OR($J$14 = "J",$J$14 = "K"),"",IF(D247="","",IF(LEN(D247)&gt;2,_xlfn.IFS(ISNUMBER(SEARCH("_",D247)),D247,ISNUMBER(SEARCH(", ",D247)),SUBSTITUTE(D247,", ","_"),ISNUMBER(SEARCH("/ ",D247)),SUBSTITUTE(D247,"/ ","_"),ISNUMBER(SEARCH(",",D247)),SUBSTITUTE(D247,",","_"),ISNUMBER(SEARCH("/",D247)),SUBSTITUTE(D247,"/","_"),ISNUMBER(SEARCH("",D247)),D247),D247))))</f>
        <v/>
      </c>
      <c r="L247" s="1"/>
      <c r="M247" s="1" t="str">
        <f t="shared" si="16"/>
        <v/>
      </c>
      <c r="N247" s="94" t="str">
        <f>IF($L247="None","",IF(ISERROR(VLOOKUP($L247,Info!$B$4:$B$266,1,FALSE)),"",VLOOKUP($L247,Info!$B$4:$L$266,5,FALSE)))</f>
        <v/>
      </c>
      <c r="O247" s="94" t="str">
        <f>IF(K247="","",IF(AND($J$12&lt;&gt;"ABC",N247="3"),"BAC",IF(N247="3","ABC",IF($J$12&lt;&gt;"ABC",IF($J$10="Standard",VLOOKUP(K247,Info!$BE$4:$BF$481,2,FALSE),VLOOKUP(K247,Info!$BI$4:$BJ$482,2,FALSE)),IF($J$10="Standard",VLOOKUP(K247,Info!$AG$4:$AH$2994,2,FALSE),VLOOKUP(K247,Info!$AK$4:$AL$2997,2,FALSE))))))</f>
        <v/>
      </c>
      <c r="P247" s="94" t="str">
        <f>IF($L247="None","",IF(ISERROR(VLOOKUP($L247,Info!$B$4:$B$266,1,FALSE)),"",VLOOKUP($L247,Info!$B$4:$L$266,3,FALSE)))</f>
        <v/>
      </c>
      <c r="Q247" s="96" t="str">
        <f>IF($L247="None","",IF(ISERROR(VLOOKUP($L247,Info!$B$4:$B$266,1,FALSE)),"",VLOOKUP($L247,Info!$B$4:$L$266,4,FALSE)))</f>
        <v/>
      </c>
      <c r="R247" s="1"/>
      <c r="S247" s="6" t="str">
        <f t="shared" si="17"/>
        <v/>
      </c>
      <c r="T247" s="6" t="str">
        <f>IF($L247="None","",IF(ISERROR(VLOOKUP($L247,Info!$B$4:$B$266,1,FALSE)),"",VLOOKUP($L247,Info!$B$4:$L$266,11,FALSE)))</f>
        <v/>
      </c>
      <c r="U247" s="1"/>
      <c r="V247" s="1"/>
      <c r="W247" s="1"/>
      <c r="X247" s="1" t="str">
        <f>IF($L247="None","",IF(ISERROR(VLOOKUP($L247,Info!$B$4:$B$266,1,FALSE)),"",IF(OR(W247="Metallic Liquid Tight",W247="Non-Metallic Liquid Tight",W247="LSZH",W247="Greenfield"),VLOOKUP($L247,Info!$B$4:$L$266,7,FALSE),"N/A")))</f>
        <v/>
      </c>
      <c r="Y247" s="1"/>
      <c r="Z247" s="96" t="str">
        <f>IF($L247="None","",IF(ISERROR(VLOOKUP($L247,Info!$B$4:$B$266,1,FALSE)),"",VLOOKUP($L247,Info!$B$4:$L$266,9,FALSE)))</f>
        <v/>
      </c>
      <c r="AA247" s="96" t="str">
        <f>IF($L247="None","",IF(ISERROR(VLOOKUP($L247,Info!$B$4:$B$266,1,FALSE)),"",VLOOKUP($L247,Info!$B$4:$L$266,8,FALSE)))</f>
        <v/>
      </c>
      <c r="AB247" s="96" t="str">
        <f>IF($L247="None","",IF(ISERROR(VLOOKUP($L247,Info!$B$4:$B$266,1,FALSE)),"",VLOOKUP($L247,Info!$B$4:$L$266,10,FALSE)))</f>
        <v/>
      </c>
      <c r="AC247" s="1" t="str">
        <f>IF(W247="SO Cable","Black,White",IF(O247="","",IF(P247="","",IF($J$12&lt;&gt;"ABC",IF(P247&lt;="250",VLOOKUP(O247,Info!$AZ$4:$BB$22,3,FALSE),VLOOKUP(O247,Info!$AZ$23:$BB$39,3,FALSE)),IF(P247&lt;="250",VLOOKUP(O247,Info!$AO$4:$AQ$22,3,FALSE),VLOOKUP(O247,Info!$AO$23:$AP$39,3,FALSE))))))</f>
        <v/>
      </c>
      <c r="AD247" s="1"/>
      <c r="AE247" s="1" t="str">
        <f>IF($L247="None","",IF(ISERROR(VLOOKUP($L247,Info!$B$4:$B$266,1,FALSE)),"",VLOOKUP($L247,Info!$B$4:$L$266,4,FALSE)))</f>
        <v/>
      </c>
      <c r="AF247" s="1" t="str">
        <f>IF($L247="None","",IF(ISERROR(VLOOKUP($L247,Info!$B$4:$B$266,1,FALSE)),"",VLOOKUP($L247,Info!$B$4:$L$266,6,FALSE)))</f>
        <v/>
      </c>
      <c r="AG247" s="1"/>
      <c r="AH247" s="33" t="str" cm="1">
        <f t="array" ref="AH247">IF(AND(L247&lt;&gt;"",O247&lt;&gt;"",R247:S247&lt;&gt;"",W247:X247&lt;&gt;"",Z247:AA247&lt;&gt;"",AC247&lt;&gt;""),"Good","Bad")</f>
        <v>Bad</v>
      </c>
      <c r="AL247" t="str" cm="1">
        <f t="array" ref="AL247">IF(R247&gt;0,_xlfn.IFS(COUNTIF($L$20:L247,"&lt;&gt;")&lt;101,1,COUNTIF($L$20:L247,"&lt;&gt;")&lt;201,2,COUNTIF($L$20:L247,"&lt;&gt;")&lt;301,3,COUNTIF($L$20:L247,"&lt;&gt;")&lt;401,4,COUNTIF($L$20:L247,"&lt;&gt;")&lt;501,5,COUNTIF($L$20:L247,"&lt;&gt;")&lt;601,6,COUNTIF($L$20:L247,"&lt;&gt;")&lt;701,7,COUNTIF($L$20:L247,"&lt;&gt;")&lt;801,8,COUNTIF($L$20:L247,"&lt;&gt;")&lt;901,9,COUNTIF($L$20:L247,"&lt;&gt;")&lt;1001,10,COUNTIF($L$20:L247,"&lt;&gt;")&lt;1101,11,COUNTIF($L$20:L247,"&lt;&gt;")&lt;1201,12,COUNTIF($L$20:L247,"&lt;&gt;")&lt;1301,13,COUNTIF($L$20:L247,"&lt;&gt;")&lt;1401,14,COUNTIF($L$20:L247,"&lt;&gt;")&lt;1501,15,COUNTIF($L$20:L247,"&lt;&gt;")&lt;1601,16,COUNTIF($L$20:L247,"&lt;&gt;")&lt;1701,17,COUNTIF($L$20:L247,"&lt;&gt;")&lt;1801,18,COUNTIF($L$20:L247,"&lt;&gt;")&lt;1901,19,COUNTIF($L$20:L247,"&lt;&gt;")&lt;2001,20,COUNTIF($L$20:L247,"&lt;&gt;")&lt;2101,21,COUNTIF($L$20:L247,"&lt;&gt;")&lt;2201,22,COUNTIF($L$20:L247,"&lt;&gt;")&lt;2301,23,COUNTIF($L$20:L247,"&lt;&gt;")&lt;2401,24,COUNTIF($L$20:L247,"&lt;&gt;")&lt;2501,25,COUNTIF($L$20:L247,"&lt;&gt;")&lt;2601,26,COUNTIF($L$20:L247,"&lt;&gt;")&lt;2701,27,COUNTIF($L$20:L247,"&lt;&gt;")&lt;2801,28,COUNTIF($L$20:L247,"&lt;&gt;")&lt;2901,29,COUNTIF($L$20:L247,"&lt;&gt;")&lt;3001,30),"")</f>
        <v/>
      </c>
      <c r="AM247" t="str">
        <f t="shared" si="15"/>
        <v/>
      </c>
      <c r="AN247" t="str">
        <f t="shared" si="19"/>
        <v/>
      </c>
      <c r="AP247" t="str">
        <f t="shared" si="18"/>
        <v/>
      </c>
      <c r="AQ247" t="str">
        <f>IF(AO247="","",COUNTIFS(AM247:$AM$3019,AO247))</f>
        <v/>
      </c>
    </row>
    <row r="248" spans="1:43" x14ac:dyDescent="0.25">
      <c r="A248" s="6" t="str">
        <f>IF(COUNT($A$20:A247)&lt;&gt;$B$4,IF(A247="","",A247+1),"")</f>
        <v/>
      </c>
      <c r="B248" s="3"/>
      <c r="C248" s="3"/>
      <c r="D248" s="122"/>
      <c r="E248" s="3"/>
      <c r="F248" s="3"/>
      <c r="G248" s="3"/>
      <c r="H248" s="3"/>
      <c r="I248" s="120"/>
      <c r="J248" s="3"/>
      <c r="K248" s="119" t="str" cm="1">
        <f t="array" ref="K248">IF(OR($J$14 = "A",$J$14 = "B",$J$14 = "C"),IF(I248="","",IF(LEN(I248)&gt;2,_xlfn.IFS(ISNUMBER(SEARCH("_",I248)),I248,ISNUMBER(SEARCH(", ",I248)),SUBSTITUTE(I248,", ","_"),ISNUMBER(SEARCH("/ ",I248)),SUBSTITUTE(I248,"/ ","_"),ISNUMBER(SEARCH(",",I248)),SUBSTITUTE(I248,",","_"),ISNUMBER(SEARCH("/",I248)),SUBSTITUTE(I248,"/","_"),ISNUMBER(SEARCH("",I248)),I248),I248)),IF(OR($J$14 = "J",$J$14 = "K"),"",IF(D248="","",IF(LEN(D248)&gt;2,_xlfn.IFS(ISNUMBER(SEARCH("_",D248)),D248,ISNUMBER(SEARCH(", ",D248)),SUBSTITUTE(D248,", ","_"),ISNUMBER(SEARCH("/ ",D248)),SUBSTITUTE(D248,"/ ","_"),ISNUMBER(SEARCH(",",D248)),SUBSTITUTE(D248,",","_"),ISNUMBER(SEARCH("/",D248)),SUBSTITUTE(D248,"/","_"),ISNUMBER(SEARCH("",D248)),D248),D248))))</f>
        <v/>
      </c>
      <c r="L248" s="1"/>
      <c r="M248" s="1" t="str">
        <f t="shared" si="16"/>
        <v/>
      </c>
      <c r="N248" s="94" t="str">
        <f>IF($L248="None","",IF(ISERROR(VLOOKUP($L248,Info!$B$4:$B$266,1,FALSE)),"",VLOOKUP($L248,Info!$B$4:$L$266,5,FALSE)))</f>
        <v/>
      </c>
      <c r="O248" s="94" t="str">
        <f>IF(K248="","",IF(AND($J$12&lt;&gt;"ABC",N248="3"),"BAC",IF(N248="3","ABC",IF($J$12&lt;&gt;"ABC",IF($J$10="Standard",VLOOKUP(K248,Info!$BE$4:$BF$481,2,FALSE),VLOOKUP(K248,Info!$BI$4:$BJ$482,2,FALSE)),IF($J$10="Standard",VLOOKUP(K248,Info!$AG$4:$AH$2994,2,FALSE),VLOOKUP(K248,Info!$AK$4:$AL$2997,2,FALSE))))))</f>
        <v/>
      </c>
      <c r="P248" s="94" t="str">
        <f>IF($L248="None","",IF(ISERROR(VLOOKUP($L248,Info!$B$4:$B$266,1,FALSE)),"",VLOOKUP($L248,Info!$B$4:$L$266,3,FALSE)))</f>
        <v/>
      </c>
      <c r="Q248" s="96" t="str">
        <f>IF($L248="None","",IF(ISERROR(VLOOKUP($L248,Info!$B$4:$B$266,1,FALSE)),"",VLOOKUP($L248,Info!$B$4:$L$266,4,FALSE)))</f>
        <v/>
      </c>
      <c r="R248" s="1"/>
      <c r="S248" s="6" t="str">
        <f t="shared" si="17"/>
        <v/>
      </c>
      <c r="T248" s="6" t="str">
        <f>IF($L248="None","",IF(ISERROR(VLOOKUP($L248,Info!$B$4:$B$266,1,FALSE)),"",VLOOKUP($L248,Info!$B$4:$L$266,11,FALSE)))</f>
        <v/>
      </c>
      <c r="U248" s="1"/>
      <c r="V248" s="1"/>
      <c r="W248" s="1"/>
      <c r="X248" s="1" t="str">
        <f>IF($L248="None","",IF(ISERROR(VLOOKUP($L248,Info!$B$4:$B$266,1,FALSE)),"",IF(OR(W248="Metallic Liquid Tight",W248="Non-Metallic Liquid Tight",W248="LSZH",W248="Greenfield"),VLOOKUP($L248,Info!$B$4:$L$266,7,FALSE),"N/A")))</f>
        <v/>
      </c>
      <c r="Y248" s="1"/>
      <c r="Z248" s="96" t="str">
        <f>IF($L248="None","",IF(ISERROR(VLOOKUP($L248,Info!$B$4:$B$266,1,FALSE)),"",VLOOKUP($L248,Info!$B$4:$L$266,9,FALSE)))</f>
        <v/>
      </c>
      <c r="AA248" s="96" t="str">
        <f>IF($L248="None","",IF(ISERROR(VLOOKUP($L248,Info!$B$4:$B$266,1,FALSE)),"",VLOOKUP($L248,Info!$B$4:$L$266,8,FALSE)))</f>
        <v/>
      </c>
      <c r="AB248" s="96" t="str">
        <f>IF($L248="None","",IF(ISERROR(VLOOKUP($L248,Info!$B$4:$B$266,1,FALSE)),"",VLOOKUP($L248,Info!$B$4:$L$266,10,FALSE)))</f>
        <v/>
      </c>
      <c r="AC248" s="1" t="str">
        <f>IF(W248="SO Cable","Black,White",IF(O248="","",IF(P248="","",IF($J$12&lt;&gt;"ABC",IF(P248&lt;="250",VLOOKUP(O248,Info!$AZ$4:$BB$22,3,FALSE),VLOOKUP(O248,Info!$AZ$23:$BB$39,3,FALSE)),IF(P248&lt;="250",VLOOKUP(O248,Info!$AO$4:$AQ$22,3,FALSE),VLOOKUP(O248,Info!$AO$23:$AP$39,3,FALSE))))))</f>
        <v/>
      </c>
      <c r="AD248" s="1"/>
      <c r="AE248" s="1" t="str">
        <f>IF($L248="None","",IF(ISERROR(VLOOKUP($L248,Info!$B$4:$B$266,1,FALSE)),"",VLOOKUP($L248,Info!$B$4:$L$266,4,FALSE)))</f>
        <v/>
      </c>
      <c r="AF248" s="1" t="str">
        <f>IF($L248="None","",IF(ISERROR(VLOOKUP($L248,Info!$B$4:$B$266,1,FALSE)),"",VLOOKUP($L248,Info!$B$4:$L$266,6,FALSE)))</f>
        <v/>
      </c>
      <c r="AG248" s="1"/>
      <c r="AH248" s="33" t="str" cm="1">
        <f t="array" ref="AH248">IF(AND(L248&lt;&gt;"",O248&lt;&gt;"",R248:S248&lt;&gt;"",W248:X248&lt;&gt;"",Z248:AA248&lt;&gt;"",AC248&lt;&gt;""),"Good","Bad")</f>
        <v>Bad</v>
      </c>
      <c r="AL248" t="str" cm="1">
        <f t="array" ref="AL248">IF(R248&gt;0,_xlfn.IFS(COUNTIF($L$20:L248,"&lt;&gt;")&lt;101,1,COUNTIF($L$20:L248,"&lt;&gt;")&lt;201,2,COUNTIF($L$20:L248,"&lt;&gt;")&lt;301,3,COUNTIF($L$20:L248,"&lt;&gt;")&lt;401,4,COUNTIF($L$20:L248,"&lt;&gt;")&lt;501,5,COUNTIF($L$20:L248,"&lt;&gt;")&lt;601,6,COUNTIF($L$20:L248,"&lt;&gt;")&lt;701,7,COUNTIF($L$20:L248,"&lt;&gt;")&lt;801,8,COUNTIF($L$20:L248,"&lt;&gt;")&lt;901,9,COUNTIF($L$20:L248,"&lt;&gt;")&lt;1001,10,COUNTIF($L$20:L248,"&lt;&gt;")&lt;1101,11,COUNTIF($L$20:L248,"&lt;&gt;")&lt;1201,12,COUNTIF($L$20:L248,"&lt;&gt;")&lt;1301,13,COUNTIF($L$20:L248,"&lt;&gt;")&lt;1401,14,COUNTIF($L$20:L248,"&lt;&gt;")&lt;1501,15,COUNTIF($L$20:L248,"&lt;&gt;")&lt;1601,16,COUNTIF($L$20:L248,"&lt;&gt;")&lt;1701,17,COUNTIF($L$20:L248,"&lt;&gt;")&lt;1801,18,COUNTIF($L$20:L248,"&lt;&gt;")&lt;1901,19,COUNTIF($L$20:L248,"&lt;&gt;")&lt;2001,20,COUNTIF($L$20:L248,"&lt;&gt;")&lt;2101,21,COUNTIF($L$20:L248,"&lt;&gt;")&lt;2201,22,COUNTIF($L$20:L248,"&lt;&gt;")&lt;2301,23,COUNTIF($L$20:L248,"&lt;&gt;")&lt;2401,24,COUNTIF($L$20:L248,"&lt;&gt;")&lt;2501,25,COUNTIF($L$20:L248,"&lt;&gt;")&lt;2601,26,COUNTIF($L$20:L248,"&lt;&gt;")&lt;2701,27,COUNTIF($L$20:L248,"&lt;&gt;")&lt;2801,28,COUNTIF($L$20:L248,"&lt;&gt;")&lt;2901,29,COUNTIF($L$20:L248,"&lt;&gt;")&lt;3001,30),"")</f>
        <v/>
      </c>
      <c r="AM248" t="str">
        <f t="shared" si="15"/>
        <v/>
      </c>
      <c r="AN248" t="str">
        <f t="shared" si="19"/>
        <v/>
      </c>
      <c r="AP248" t="str">
        <f t="shared" si="18"/>
        <v/>
      </c>
      <c r="AQ248" t="str">
        <f>IF(AO248="","",COUNTIFS(AM248:$AM$3019,AO248))</f>
        <v/>
      </c>
    </row>
    <row r="249" spans="1:43" x14ac:dyDescent="0.25">
      <c r="A249" s="6" t="str">
        <f>IF(COUNT($A$20:A248)&lt;&gt;$B$4,IF(A248="","",A248+1),"")</f>
        <v/>
      </c>
      <c r="B249" s="3"/>
      <c r="C249" s="3"/>
      <c r="D249" s="122"/>
      <c r="E249" s="3"/>
      <c r="F249" s="3"/>
      <c r="G249" s="3"/>
      <c r="H249" s="3"/>
      <c r="I249" s="120"/>
      <c r="J249" s="3"/>
      <c r="K249" s="119" t="str" cm="1">
        <f t="array" ref="K249">IF(OR($J$14 = "A",$J$14 = "B",$J$14 = "C"),IF(I249="","",IF(LEN(I249)&gt;2,_xlfn.IFS(ISNUMBER(SEARCH("_",I249)),I249,ISNUMBER(SEARCH(", ",I249)),SUBSTITUTE(I249,", ","_"),ISNUMBER(SEARCH("/ ",I249)),SUBSTITUTE(I249,"/ ","_"),ISNUMBER(SEARCH(",",I249)),SUBSTITUTE(I249,",","_"),ISNUMBER(SEARCH("/",I249)),SUBSTITUTE(I249,"/","_"),ISNUMBER(SEARCH("",I249)),I249),I249)),IF(OR($J$14 = "J",$J$14 = "K"),"",IF(D249="","",IF(LEN(D249)&gt;2,_xlfn.IFS(ISNUMBER(SEARCH("_",D249)),D249,ISNUMBER(SEARCH(", ",D249)),SUBSTITUTE(D249,", ","_"),ISNUMBER(SEARCH("/ ",D249)),SUBSTITUTE(D249,"/ ","_"),ISNUMBER(SEARCH(",",D249)),SUBSTITUTE(D249,",","_"),ISNUMBER(SEARCH("/",D249)),SUBSTITUTE(D249,"/","_"),ISNUMBER(SEARCH("",D249)),D249),D249))))</f>
        <v/>
      </c>
      <c r="L249" s="1"/>
      <c r="M249" s="1" t="str">
        <f t="shared" si="16"/>
        <v/>
      </c>
      <c r="N249" s="94" t="str">
        <f>IF($L249="None","",IF(ISERROR(VLOOKUP($L249,Info!$B$4:$B$266,1,FALSE)),"",VLOOKUP($L249,Info!$B$4:$L$266,5,FALSE)))</f>
        <v/>
      </c>
      <c r="O249" s="94" t="str">
        <f>IF(K249="","",IF(AND($J$12&lt;&gt;"ABC",N249="3"),"BAC",IF(N249="3","ABC",IF($J$12&lt;&gt;"ABC",IF($J$10="Standard",VLOOKUP(K249,Info!$BE$4:$BF$481,2,FALSE),VLOOKUP(K249,Info!$BI$4:$BJ$482,2,FALSE)),IF($J$10="Standard",VLOOKUP(K249,Info!$AG$4:$AH$2994,2,FALSE),VLOOKUP(K249,Info!$AK$4:$AL$2997,2,FALSE))))))</f>
        <v/>
      </c>
      <c r="P249" s="94" t="str">
        <f>IF($L249="None","",IF(ISERROR(VLOOKUP($L249,Info!$B$4:$B$266,1,FALSE)),"",VLOOKUP($L249,Info!$B$4:$L$266,3,FALSE)))</f>
        <v/>
      </c>
      <c r="Q249" s="96" t="str">
        <f>IF($L249="None","",IF(ISERROR(VLOOKUP($L249,Info!$B$4:$B$266,1,FALSE)),"",VLOOKUP($L249,Info!$B$4:$L$266,4,FALSE)))</f>
        <v/>
      </c>
      <c r="R249" s="1"/>
      <c r="S249" s="6" t="str">
        <f t="shared" si="17"/>
        <v/>
      </c>
      <c r="T249" s="6" t="str">
        <f>IF($L249="None","",IF(ISERROR(VLOOKUP($L249,Info!$B$4:$B$266,1,FALSE)),"",VLOOKUP($L249,Info!$B$4:$L$266,11,FALSE)))</f>
        <v/>
      </c>
      <c r="U249" s="1"/>
      <c r="V249" s="1"/>
      <c r="W249" s="1"/>
      <c r="X249" s="1" t="str">
        <f>IF($L249="None","",IF(ISERROR(VLOOKUP($L249,Info!$B$4:$B$266,1,FALSE)),"",IF(OR(W249="Metallic Liquid Tight",W249="Non-Metallic Liquid Tight",W249="LSZH",W249="Greenfield"),VLOOKUP($L249,Info!$B$4:$L$266,7,FALSE),"N/A")))</f>
        <v/>
      </c>
      <c r="Y249" s="1"/>
      <c r="Z249" s="96" t="str">
        <f>IF($L249="None","",IF(ISERROR(VLOOKUP($L249,Info!$B$4:$B$266,1,FALSE)),"",VLOOKUP($L249,Info!$B$4:$L$266,9,FALSE)))</f>
        <v/>
      </c>
      <c r="AA249" s="96" t="str">
        <f>IF($L249="None","",IF(ISERROR(VLOOKUP($L249,Info!$B$4:$B$266,1,FALSE)),"",VLOOKUP($L249,Info!$B$4:$L$266,8,FALSE)))</f>
        <v/>
      </c>
      <c r="AB249" s="96" t="str">
        <f>IF($L249="None","",IF(ISERROR(VLOOKUP($L249,Info!$B$4:$B$266,1,FALSE)),"",VLOOKUP($L249,Info!$B$4:$L$266,10,FALSE)))</f>
        <v/>
      </c>
      <c r="AC249" s="1" t="str">
        <f>IF(W249="SO Cable","Black,White",IF(O249="","",IF(P249="","",IF($J$12&lt;&gt;"ABC",IF(P249&lt;="250",VLOOKUP(O249,Info!$AZ$4:$BB$22,3,FALSE),VLOOKUP(O249,Info!$AZ$23:$BB$39,3,FALSE)),IF(P249&lt;="250",VLOOKUP(O249,Info!$AO$4:$AQ$22,3,FALSE),VLOOKUP(O249,Info!$AO$23:$AP$39,3,FALSE))))))</f>
        <v/>
      </c>
      <c r="AD249" s="1"/>
      <c r="AE249" s="1" t="str">
        <f>IF($L249="None","",IF(ISERROR(VLOOKUP($L249,Info!$B$4:$B$266,1,FALSE)),"",VLOOKUP($L249,Info!$B$4:$L$266,4,FALSE)))</f>
        <v/>
      </c>
      <c r="AF249" s="1" t="str">
        <f>IF($L249="None","",IF(ISERROR(VLOOKUP($L249,Info!$B$4:$B$266,1,FALSE)),"",VLOOKUP($L249,Info!$B$4:$L$266,6,FALSE)))</f>
        <v/>
      </c>
      <c r="AG249" s="1"/>
      <c r="AH249" s="33" t="str" cm="1">
        <f t="array" ref="AH249">IF(AND(L249&lt;&gt;"",O249&lt;&gt;"",R249:S249&lt;&gt;"",W249:X249&lt;&gt;"",Z249:AA249&lt;&gt;"",AC249&lt;&gt;""),"Good","Bad")</f>
        <v>Bad</v>
      </c>
      <c r="AL249" t="str" cm="1">
        <f t="array" ref="AL249">IF(R249&gt;0,_xlfn.IFS(COUNTIF($L$20:L249,"&lt;&gt;")&lt;101,1,COUNTIF($L$20:L249,"&lt;&gt;")&lt;201,2,COUNTIF($L$20:L249,"&lt;&gt;")&lt;301,3,COUNTIF($L$20:L249,"&lt;&gt;")&lt;401,4,COUNTIF($L$20:L249,"&lt;&gt;")&lt;501,5,COUNTIF($L$20:L249,"&lt;&gt;")&lt;601,6,COUNTIF($L$20:L249,"&lt;&gt;")&lt;701,7,COUNTIF($L$20:L249,"&lt;&gt;")&lt;801,8,COUNTIF($L$20:L249,"&lt;&gt;")&lt;901,9,COUNTIF($L$20:L249,"&lt;&gt;")&lt;1001,10,COUNTIF($L$20:L249,"&lt;&gt;")&lt;1101,11,COUNTIF($L$20:L249,"&lt;&gt;")&lt;1201,12,COUNTIF($L$20:L249,"&lt;&gt;")&lt;1301,13,COUNTIF($L$20:L249,"&lt;&gt;")&lt;1401,14,COUNTIF($L$20:L249,"&lt;&gt;")&lt;1501,15,COUNTIF($L$20:L249,"&lt;&gt;")&lt;1601,16,COUNTIF($L$20:L249,"&lt;&gt;")&lt;1701,17,COUNTIF($L$20:L249,"&lt;&gt;")&lt;1801,18,COUNTIF($L$20:L249,"&lt;&gt;")&lt;1901,19,COUNTIF($L$20:L249,"&lt;&gt;")&lt;2001,20,COUNTIF($L$20:L249,"&lt;&gt;")&lt;2101,21,COUNTIF($L$20:L249,"&lt;&gt;")&lt;2201,22,COUNTIF($L$20:L249,"&lt;&gt;")&lt;2301,23,COUNTIF($L$20:L249,"&lt;&gt;")&lt;2401,24,COUNTIF($L$20:L249,"&lt;&gt;")&lt;2501,25,COUNTIF($L$20:L249,"&lt;&gt;")&lt;2601,26,COUNTIF($L$20:L249,"&lt;&gt;")&lt;2701,27,COUNTIF($L$20:L249,"&lt;&gt;")&lt;2801,28,COUNTIF($L$20:L249,"&lt;&gt;")&lt;2901,29,COUNTIF($L$20:L249,"&lt;&gt;")&lt;3001,30),"")</f>
        <v/>
      </c>
      <c r="AM249" t="str">
        <f t="shared" si="15"/>
        <v/>
      </c>
      <c r="AN249" t="str">
        <f t="shared" si="19"/>
        <v/>
      </c>
      <c r="AP249" t="str">
        <f t="shared" si="18"/>
        <v/>
      </c>
      <c r="AQ249" t="str">
        <f>IF(AO249="","",COUNTIFS(AM249:$AM$3019,AO249))</f>
        <v/>
      </c>
    </row>
    <row r="250" spans="1:43" x14ac:dyDescent="0.25">
      <c r="A250" s="6" t="str">
        <f>IF(COUNT($A$20:A249)&lt;&gt;$B$4,IF(A249="","",A249+1),"")</f>
        <v/>
      </c>
      <c r="B250" s="3"/>
      <c r="C250" s="3"/>
      <c r="D250" s="122"/>
      <c r="E250" s="3"/>
      <c r="F250" s="3"/>
      <c r="G250" s="3"/>
      <c r="H250" s="3"/>
      <c r="I250" s="120"/>
      <c r="J250" s="3"/>
      <c r="K250" s="119" t="str" cm="1">
        <f t="array" ref="K250">IF(OR($J$14 = "A",$J$14 = "B",$J$14 = "C"),IF(I250="","",IF(LEN(I250)&gt;2,_xlfn.IFS(ISNUMBER(SEARCH("_",I250)),I250,ISNUMBER(SEARCH(", ",I250)),SUBSTITUTE(I250,", ","_"),ISNUMBER(SEARCH("/ ",I250)),SUBSTITUTE(I250,"/ ","_"),ISNUMBER(SEARCH(",",I250)),SUBSTITUTE(I250,",","_"),ISNUMBER(SEARCH("/",I250)),SUBSTITUTE(I250,"/","_"),ISNUMBER(SEARCH("",I250)),I250),I250)),IF(OR($J$14 = "J",$J$14 = "K"),"",IF(D250="","",IF(LEN(D250)&gt;2,_xlfn.IFS(ISNUMBER(SEARCH("_",D250)),D250,ISNUMBER(SEARCH(", ",D250)),SUBSTITUTE(D250,", ","_"),ISNUMBER(SEARCH("/ ",D250)),SUBSTITUTE(D250,"/ ","_"),ISNUMBER(SEARCH(",",D250)),SUBSTITUTE(D250,",","_"),ISNUMBER(SEARCH("/",D250)),SUBSTITUTE(D250,"/","_"),ISNUMBER(SEARCH("",D250)),D250),D250))))</f>
        <v/>
      </c>
      <c r="L250" s="1"/>
      <c r="M250" s="1" t="str">
        <f t="shared" si="16"/>
        <v/>
      </c>
      <c r="N250" s="94" t="str">
        <f>IF($L250="None","",IF(ISERROR(VLOOKUP($L250,Info!$B$4:$B$266,1,FALSE)),"",VLOOKUP($L250,Info!$B$4:$L$266,5,FALSE)))</f>
        <v/>
      </c>
      <c r="O250" s="94" t="str">
        <f>IF(K250="","",IF(AND($J$12&lt;&gt;"ABC",N250="3"),"BAC",IF(N250="3","ABC",IF($J$12&lt;&gt;"ABC",IF($J$10="Standard",VLOOKUP(K250,Info!$BE$4:$BF$481,2,FALSE),VLOOKUP(K250,Info!$BI$4:$BJ$482,2,FALSE)),IF($J$10="Standard",VLOOKUP(K250,Info!$AG$4:$AH$2994,2,FALSE),VLOOKUP(K250,Info!$AK$4:$AL$2997,2,FALSE))))))</f>
        <v/>
      </c>
      <c r="P250" s="94" t="str">
        <f>IF($L250="None","",IF(ISERROR(VLOOKUP($L250,Info!$B$4:$B$266,1,FALSE)),"",VLOOKUP($L250,Info!$B$4:$L$266,3,FALSE)))</f>
        <v/>
      </c>
      <c r="Q250" s="96" t="str">
        <f>IF($L250="None","",IF(ISERROR(VLOOKUP($L250,Info!$B$4:$B$266,1,FALSE)),"",VLOOKUP($L250,Info!$B$4:$L$266,4,FALSE)))</f>
        <v/>
      </c>
      <c r="R250" s="1"/>
      <c r="S250" s="6" t="str">
        <f t="shared" si="17"/>
        <v/>
      </c>
      <c r="T250" s="6" t="str">
        <f>IF($L250="None","",IF(ISERROR(VLOOKUP($L250,Info!$B$4:$B$266,1,FALSE)),"",VLOOKUP($L250,Info!$B$4:$L$266,11,FALSE)))</f>
        <v/>
      </c>
      <c r="U250" s="1"/>
      <c r="V250" s="1"/>
      <c r="W250" s="1"/>
      <c r="X250" s="1" t="str">
        <f>IF($L250="None","",IF(ISERROR(VLOOKUP($L250,Info!$B$4:$B$266,1,FALSE)),"",IF(OR(W250="Metallic Liquid Tight",W250="Non-Metallic Liquid Tight",W250="LSZH",W250="Greenfield"),VLOOKUP($L250,Info!$B$4:$L$266,7,FALSE),"N/A")))</f>
        <v/>
      </c>
      <c r="Y250" s="1"/>
      <c r="Z250" s="96" t="str">
        <f>IF($L250="None","",IF(ISERROR(VLOOKUP($L250,Info!$B$4:$B$266,1,FALSE)),"",VLOOKUP($L250,Info!$B$4:$L$266,9,FALSE)))</f>
        <v/>
      </c>
      <c r="AA250" s="96" t="str">
        <f>IF($L250="None","",IF(ISERROR(VLOOKUP($L250,Info!$B$4:$B$266,1,FALSE)),"",VLOOKUP($L250,Info!$B$4:$L$266,8,FALSE)))</f>
        <v/>
      </c>
      <c r="AB250" s="96" t="str">
        <f>IF($L250="None","",IF(ISERROR(VLOOKUP($L250,Info!$B$4:$B$266,1,FALSE)),"",VLOOKUP($L250,Info!$B$4:$L$266,10,FALSE)))</f>
        <v/>
      </c>
      <c r="AC250" s="1" t="str">
        <f>IF(W250="SO Cable","Black,White",IF(O250="","",IF(P250="","",IF($J$12&lt;&gt;"ABC",IF(P250&lt;="250",VLOOKUP(O250,Info!$AZ$4:$BB$22,3,FALSE),VLOOKUP(O250,Info!$AZ$23:$BB$39,3,FALSE)),IF(P250&lt;="250",VLOOKUP(O250,Info!$AO$4:$AQ$22,3,FALSE),VLOOKUP(O250,Info!$AO$23:$AP$39,3,FALSE))))))</f>
        <v/>
      </c>
      <c r="AD250" s="1"/>
      <c r="AE250" s="1" t="str">
        <f>IF($L250="None","",IF(ISERROR(VLOOKUP($L250,Info!$B$4:$B$266,1,FALSE)),"",VLOOKUP($L250,Info!$B$4:$L$266,4,FALSE)))</f>
        <v/>
      </c>
      <c r="AF250" s="1" t="str">
        <f>IF($L250="None","",IF(ISERROR(VLOOKUP($L250,Info!$B$4:$B$266,1,FALSE)),"",VLOOKUP($L250,Info!$B$4:$L$266,6,FALSE)))</f>
        <v/>
      </c>
      <c r="AG250" s="1"/>
      <c r="AH250" s="33" t="str" cm="1">
        <f t="array" ref="AH250">IF(AND(L250&lt;&gt;"",O250&lt;&gt;"",R250:S250&lt;&gt;"",W250:X250&lt;&gt;"",Z250:AA250&lt;&gt;"",AC250&lt;&gt;""),"Good","Bad")</f>
        <v>Bad</v>
      </c>
      <c r="AL250" t="str" cm="1">
        <f t="array" ref="AL250">IF(R250&gt;0,_xlfn.IFS(COUNTIF($L$20:L250,"&lt;&gt;")&lt;101,1,COUNTIF($L$20:L250,"&lt;&gt;")&lt;201,2,COUNTIF($L$20:L250,"&lt;&gt;")&lt;301,3,COUNTIF($L$20:L250,"&lt;&gt;")&lt;401,4,COUNTIF($L$20:L250,"&lt;&gt;")&lt;501,5,COUNTIF($L$20:L250,"&lt;&gt;")&lt;601,6,COUNTIF($L$20:L250,"&lt;&gt;")&lt;701,7,COUNTIF($L$20:L250,"&lt;&gt;")&lt;801,8,COUNTIF($L$20:L250,"&lt;&gt;")&lt;901,9,COUNTIF($L$20:L250,"&lt;&gt;")&lt;1001,10,COUNTIF($L$20:L250,"&lt;&gt;")&lt;1101,11,COUNTIF($L$20:L250,"&lt;&gt;")&lt;1201,12,COUNTIF($L$20:L250,"&lt;&gt;")&lt;1301,13,COUNTIF($L$20:L250,"&lt;&gt;")&lt;1401,14,COUNTIF($L$20:L250,"&lt;&gt;")&lt;1501,15,COUNTIF($L$20:L250,"&lt;&gt;")&lt;1601,16,COUNTIF($L$20:L250,"&lt;&gt;")&lt;1701,17,COUNTIF($L$20:L250,"&lt;&gt;")&lt;1801,18,COUNTIF($L$20:L250,"&lt;&gt;")&lt;1901,19,COUNTIF($L$20:L250,"&lt;&gt;")&lt;2001,20,COUNTIF($L$20:L250,"&lt;&gt;")&lt;2101,21,COUNTIF($L$20:L250,"&lt;&gt;")&lt;2201,22,COUNTIF($L$20:L250,"&lt;&gt;")&lt;2301,23,COUNTIF($L$20:L250,"&lt;&gt;")&lt;2401,24,COUNTIF($L$20:L250,"&lt;&gt;")&lt;2501,25,COUNTIF($L$20:L250,"&lt;&gt;")&lt;2601,26,COUNTIF($L$20:L250,"&lt;&gt;")&lt;2701,27,COUNTIF($L$20:L250,"&lt;&gt;")&lt;2801,28,COUNTIF($L$20:L250,"&lt;&gt;")&lt;2901,29,COUNTIF($L$20:L250,"&lt;&gt;")&lt;3001,30),"")</f>
        <v/>
      </c>
      <c r="AM250" t="str">
        <f t="shared" si="15"/>
        <v/>
      </c>
      <c r="AN250" t="str">
        <f t="shared" si="19"/>
        <v/>
      </c>
      <c r="AP250" t="str">
        <f t="shared" si="18"/>
        <v/>
      </c>
      <c r="AQ250" t="str">
        <f>IF(AO250="","",COUNTIFS(AM250:$AM$3019,AO250))</f>
        <v/>
      </c>
    </row>
    <row r="251" spans="1:43" x14ac:dyDescent="0.25">
      <c r="A251" s="6" t="str">
        <f>IF(COUNT($A$20:A250)&lt;&gt;$B$4,IF(A250="","",A250+1),"")</f>
        <v/>
      </c>
      <c r="B251" s="3"/>
      <c r="C251" s="3"/>
      <c r="D251" s="122"/>
      <c r="E251" s="3"/>
      <c r="F251" s="3"/>
      <c r="G251" s="3"/>
      <c r="H251" s="3"/>
      <c r="I251" s="120"/>
      <c r="J251" s="3"/>
      <c r="K251" s="119" t="str" cm="1">
        <f t="array" ref="K251">IF(OR($J$14 = "A",$J$14 = "B",$J$14 = "C"),IF(I251="","",IF(LEN(I251)&gt;2,_xlfn.IFS(ISNUMBER(SEARCH("_",I251)),I251,ISNUMBER(SEARCH(", ",I251)),SUBSTITUTE(I251,", ","_"),ISNUMBER(SEARCH("/ ",I251)),SUBSTITUTE(I251,"/ ","_"),ISNUMBER(SEARCH(",",I251)),SUBSTITUTE(I251,",","_"),ISNUMBER(SEARCH("/",I251)),SUBSTITUTE(I251,"/","_"),ISNUMBER(SEARCH("",I251)),I251),I251)),IF(OR($J$14 = "J",$J$14 = "K"),"",IF(D251="","",IF(LEN(D251)&gt;2,_xlfn.IFS(ISNUMBER(SEARCH("_",D251)),D251,ISNUMBER(SEARCH(", ",D251)),SUBSTITUTE(D251,", ","_"),ISNUMBER(SEARCH("/ ",D251)),SUBSTITUTE(D251,"/ ","_"),ISNUMBER(SEARCH(",",D251)),SUBSTITUTE(D251,",","_"),ISNUMBER(SEARCH("/",D251)),SUBSTITUTE(D251,"/","_"),ISNUMBER(SEARCH("",D251)),D251),D251))))</f>
        <v/>
      </c>
      <c r="L251" s="1"/>
      <c r="M251" s="1" t="str">
        <f t="shared" si="16"/>
        <v/>
      </c>
      <c r="N251" s="94" t="str">
        <f>IF($L251="None","",IF(ISERROR(VLOOKUP($L251,Info!$B$4:$B$266,1,FALSE)),"",VLOOKUP($L251,Info!$B$4:$L$266,5,FALSE)))</f>
        <v/>
      </c>
      <c r="O251" s="94" t="str">
        <f>IF(K251="","",IF(AND($J$12&lt;&gt;"ABC",N251="3"),"BAC",IF(N251="3","ABC",IF($J$12&lt;&gt;"ABC",IF($J$10="Standard",VLOOKUP(K251,Info!$BE$4:$BF$481,2,FALSE),VLOOKUP(K251,Info!$BI$4:$BJ$482,2,FALSE)),IF($J$10="Standard",VLOOKUP(K251,Info!$AG$4:$AH$2994,2,FALSE),VLOOKUP(K251,Info!$AK$4:$AL$2997,2,FALSE))))))</f>
        <v/>
      </c>
      <c r="P251" s="94" t="str">
        <f>IF($L251="None","",IF(ISERROR(VLOOKUP($L251,Info!$B$4:$B$266,1,FALSE)),"",VLOOKUP($L251,Info!$B$4:$L$266,3,FALSE)))</f>
        <v/>
      </c>
      <c r="Q251" s="96" t="str">
        <f>IF($L251="None","",IF(ISERROR(VLOOKUP($L251,Info!$B$4:$B$266,1,FALSE)),"",VLOOKUP($L251,Info!$B$4:$L$266,4,FALSE)))</f>
        <v/>
      </c>
      <c r="R251" s="1"/>
      <c r="S251" s="6" t="str">
        <f t="shared" si="17"/>
        <v/>
      </c>
      <c r="T251" s="6" t="str">
        <f>IF($L251="None","",IF(ISERROR(VLOOKUP($L251,Info!$B$4:$B$266,1,FALSE)),"",VLOOKUP($L251,Info!$B$4:$L$266,11,FALSE)))</f>
        <v/>
      </c>
      <c r="U251" s="1"/>
      <c r="V251" s="1"/>
      <c r="W251" s="1"/>
      <c r="X251" s="1" t="str">
        <f>IF($L251="None","",IF(ISERROR(VLOOKUP($L251,Info!$B$4:$B$266,1,FALSE)),"",IF(OR(W251="Metallic Liquid Tight",W251="Non-Metallic Liquid Tight",W251="LSZH",W251="Greenfield"),VLOOKUP($L251,Info!$B$4:$L$266,7,FALSE),"N/A")))</f>
        <v/>
      </c>
      <c r="Y251" s="1"/>
      <c r="Z251" s="96" t="str">
        <f>IF($L251="None","",IF(ISERROR(VLOOKUP($L251,Info!$B$4:$B$266,1,FALSE)),"",VLOOKUP($L251,Info!$B$4:$L$266,9,FALSE)))</f>
        <v/>
      </c>
      <c r="AA251" s="96" t="str">
        <f>IF($L251="None","",IF(ISERROR(VLOOKUP($L251,Info!$B$4:$B$266,1,FALSE)),"",VLOOKUP($L251,Info!$B$4:$L$266,8,FALSE)))</f>
        <v/>
      </c>
      <c r="AB251" s="96" t="str">
        <f>IF($L251="None","",IF(ISERROR(VLOOKUP($L251,Info!$B$4:$B$266,1,FALSE)),"",VLOOKUP($L251,Info!$B$4:$L$266,10,FALSE)))</f>
        <v/>
      </c>
      <c r="AC251" s="1" t="str">
        <f>IF(W251="SO Cable","Black,White",IF(O251="","",IF(P251="","",IF($J$12&lt;&gt;"ABC",IF(P251&lt;="250",VLOOKUP(O251,Info!$AZ$4:$BB$22,3,FALSE),VLOOKUP(O251,Info!$AZ$23:$BB$39,3,FALSE)),IF(P251&lt;="250",VLOOKUP(O251,Info!$AO$4:$AQ$22,3,FALSE),VLOOKUP(O251,Info!$AO$23:$AP$39,3,FALSE))))))</f>
        <v/>
      </c>
      <c r="AD251" s="1"/>
      <c r="AE251" s="1" t="str">
        <f>IF($L251="None","",IF(ISERROR(VLOOKUP($L251,Info!$B$4:$B$266,1,FALSE)),"",VLOOKUP($L251,Info!$B$4:$L$266,4,FALSE)))</f>
        <v/>
      </c>
      <c r="AF251" s="1" t="str">
        <f>IF($L251="None","",IF(ISERROR(VLOOKUP($L251,Info!$B$4:$B$266,1,FALSE)),"",VLOOKUP($L251,Info!$B$4:$L$266,6,FALSE)))</f>
        <v/>
      </c>
      <c r="AG251" s="1"/>
      <c r="AH251" s="33" t="str" cm="1">
        <f t="array" ref="AH251">IF(AND(L251&lt;&gt;"",O251&lt;&gt;"",R251:S251&lt;&gt;"",W251:X251&lt;&gt;"",Z251:AA251&lt;&gt;"",AC251&lt;&gt;""),"Good","Bad")</f>
        <v>Bad</v>
      </c>
      <c r="AL251" t="str" cm="1">
        <f t="array" ref="AL251">IF(R251&gt;0,_xlfn.IFS(COUNTIF($L$20:L251,"&lt;&gt;")&lt;101,1,COUNTIF($L$20:L251,"&lt;&gt;")&lt;201,2,COUNTIF($L$20:L251,"&lt;&gt;")&lt;301,3,COUNTIF($L$20:L251,"&lt;&gt;")&lt;401,4,COUNTIF($L$20:L251,"&lt;&gt;")&lt;501,5,COUNTIF($L$20:L251,"&lt;&gt;")&lt;601,6,COUNTIF($L$20:L251,"&lt;&gt;")&lt;701,7,COUNTIF($L$20:L251,"&lt;&gt;")&lt;801,8,COUNTIF($L$20:L251,"&lt;&gt;")&lt;901,9,COUNTIF($L$20:L251,"&lt;&gt;")&lt;1001,10,COUNTIF($L$20:L251,"&lt;&gt;")&lt;1101,11,COUNTIF($L$20:L251,"&lt;&gt;")&lt;1201,12,COUNTIF($L$20:L251,"&lt;&gt;")&lt;1301,13,COUNTIF($L$20:L251,"&lt;&gt;")&lt;1401,14,COUNTIF($L$20:L251,"&lt;&gt;")&lt;1501,15,COUNTIF($L$20:L251,"&lt;&gt;")&lt;1601,16,COUNTIF($L$20:L251,"&lt;&gt;")&lt;1701,17,COUNTIF($L$20:L251,"&lt;&gt;")&lt;1801,18,COUNTIF($L$20:L251,"&lt;&gt;")&lt;1901,19,COUNTIF($L$20:L251,"&lt;&gt;")&lt;2001,20,COUNTIF($L$20:L251,"&lt;&gt;")&lt;2101,21,COUNTIF($L$20:L251,"&lt;&gt;")&lt;2201,22,COUNTIF($L$20:L251,"&lt;&gt;")&lt;2301,23,COUNTIF($L$20:L251,"&lt;&gt;")&lt;2401,24,COUNTIF($L$20:L251,"&lt;&gt;")&lt;2501,25,COUNTIF($L$20:L251,"&lt;&gt;")&lt;2601,26,COUNTIF($L$20:L251,"&lt;&gt;")&lt;2701,27,COUNTIF($L$20:L251,"&lt;&gt;")&lt;2801,28,COUNTIF($L$20:L251,"&lt;&gt;")&lt;2901,29,COUNTIF($L$20:L251,"&lt;&gt;")&lt;3001,30),"")</f>
        <v/>
      </c>
      <c r="AM251" t="str">
        <f t="shared" si="15"/>
        <v/>
      </c>
      <c r="AN251" t="str">
        <f t="shared" si="19"/>
        <v/>
      </c>
      <c r="AP251" t="str">
        <f t="shared" si="18"/>
        <v/>
      </c>
      <c r="AQ251" t="str">
        <f>IF(AO251="","",COUNTIFS(AM251:$AM$3019,AO251))</f>
        <v/>
      </c>
    </row>
    <row r="252" spans="1:43" x14ac:dyDescent="0.25">
      <c r="A252" s="6" t="str">
        <f>IF(COUNT($A$20:A251)&lt;&gt;$B$4,IF(A251="","",A251+1),"")</f>
        <v/>
      </c>
      <c r="B252" s="3"/>
      <c r="C252" s="3"/>
      <c r="D252" s="122"/>
      <c r="E252" s="3"/>
      <c r="F252" s="3"/>
      <c r="G252" s="3"/>
      <c r="H252" s="3"/>
      <c r="I252" s="120"/>
      <c r="J252" s="3"/>
      <c r="K252" s="119" t="str" cm="1">
        <f t="array" ref="K252">IF(OR($J$14 = "A",$J$14 = "B",$J$14 = "C"),IF(I252="","",IF(LEN(I252)&gt;2,_xlfn.IFS(ISNUMBER(SEARCH("_",I252)),I252,ISNUMBER(SEARCH(", ",I252)),SUBSTITUTE(I252,", ","_"),ISNUMBER(SEARCH("/ ",I252)),SUBSTITUTE(I252,"/ ","_"),ISNUMBER(SEARCH(",",I252)),SUBSTITUTE(I252,",","_"),ISNUMBER(SEARCH("/",I252)),SUBSTITUTE(I252,"/","_"),ISNUMBER(SEARCH("",I252)),I252),I252)),IF(OR($J$14 = "J",$J$14 = "K"),"",IF(D252="","",IF(LEN(D252)&gt;2,_xlfn.IFS(ISNUMBER(SEARCH("_",D252)),D252,ISNUMBER(SEARCH(", ",D252)),SUBSTITUTE(D252,", ","_"),ISNUMBER(SEARCH("/ ",D252)),SUBSTITUTE(D252,"/ ","_"),ISNUMBER(SEARCH(",",D252)),SUBSTITUTE(D252,",","_"),ISNUMBER(SEARCH("/",D252)),SUBSTITUTE(D252,"/","_"),ISNUMBER(SEARCH("",D252)),D252),D252))))</f>
        <v/>
      </c>
      <c r="L252" s="1"/>
      <c r="M252" s="1" t="str">
        <f t="shared" si="16"/>
        <v/>
      </c>
      <c r="N252" s="94" t="str">
        <f>IF($L252="None","",IF(ISERROR(VLOOKUP($L252,Info!$B$4:$B$266,1,FALSE)),"",VLOOKUP($L252,Info!$B$4:$L$266,5,FALSE)))</f>
        <v/>
      </c>
      <c r="O252" s="94" t="str">
        <f>IF(K252="","",IF(AND($J$12&lt;&gt;"ABC",N252="3"),"BAC",IF(N252="3","ABC",IF($J$12&lt;&gt;"ABC",IF($J$10="Standard",VLOOKUP(K252,Info!$BE$4:$BF$481,2,FALSE),VLOOKUP(K252,Info!$BI$4:$BJ$482,2,FALSE)),IF($J$10="Standard",VLOOKUP(K252,Info!$AG$4:$AH$2994,2,FALSE),VLOOKUP(K252,Info!$AK$4:$AL$2997,2,FALSE))))))</f>
        <v/>
      </c>
      <c r="P252" s="94" t="str">
        <f>IF($L252="None","",IF(ISERROR(VLOOKUP($L252,Info!$B$4:$B$266,1,FALSE)),"",VLOOKUP($L252,Info!$B$4:$L$266,3,FALSE)))</f>
        <v/>
      </c>
      <c r="Q252" s="96" t="str">
        <f>IF($L252="None","",IF(ISERROR(VLOOKUP($L252,Info!$B$4:$B$266,1,FALSE)),"",VLOOKUP($L252,Info!$B$4:$L$266,4,FALSE)))</f>
        <v/>
      </c>
      <c r="R252" s="1"/>
      <c r="S252" s="6" t="str">
        <f t="shared" si="17"/>
        <v/>
      </c>
      <c r="T252" s="6" t="str">
        <f>IF($L252="None","",IF(ISERROR(VLOOKUP($L252,Info!$B$4:$B$266,1,FALSE)),"",VLOOKUP($L252,Info!$B$4:$L$266,11,FALSE)))</f>
        <v/>
      </c>
      <c r="U252" s="1"/>
      <c r="V252" s="1"/>
      <c r="W252" s="1"/>
      <c r="X252" s="1" t="str">
        <f>IF($L252="None","",IF(ISERROR(VLOOKUP($L252,Info!$B$4:$B$266,1,FALSE)),"",IF(OR(W252="Metallic Liquid Tight",W252="Non-Metallic Liquid Tight",W252="LSZH",W252="Greenfield"),VLOOKUP($L252,Info!$B$4:$L$266,7,FALSE),"N/A")))</f>
        <v/>
      </c>
      <c r="Y252" s="1"/>
      <c r="Z252" s="96" t="str">
        <f>IF($L252="None","",IF(ISERROR(VLOOKUP($L252,Info!$B$4:$B$266,1,FALSE)),"",VLOOKUP($L252,Info!$B$4:$L$266,9,FALSE)))</f>
        <v/>
      </c>
      <c r="AA252" s="96" t="str">
        <f>IF($L252="None","",IF(ISERROR(VLOOKUP($L252,Info!$B$4:$B$266,1,FALSE)),"",VLOOKUP($L252,Info!$B$4:$L$266,8,FALSE)))</f>
        <v/>
      </c>
      <c r="AB252" s="96" t="str">
        <f>IF($L252="None","",IF(ISERROR(VLOOKUP($L252,Info!$B$4:$B$266,1,FALSE)),"",VLOOKUP($L252,Info!$B$4:$L$266,10,FALSE)))</f>
        <v/>
      </c>
      <c r="AC252" s="1" t="str">
        <f>IF(W252="SO Cable","Black,White",IF(O252="","",IF(P252="","",IF($J$12&lt;&gt;"ABC",IF(P252&lt;="250",VLOOKUP(O252,Info!$AZ$4:$BB$22,3,FALSE),VLOOKUP(O252,Info!$AZ$23:$BB$39,3,FALSE)),IF(P252&lt;="250",VLOOKUP(O252,Info!$AO$4:$AQ$22,3,FALSE),VLOOKUP(O252,Info!$AO$23:$AP$39,3,FALSE))))))</f>
        <v/>
      </c>
      <c r="AD252" s="1"/>
      <c r="AE252" s="1" t="str">
        <f>IF($L252="None","",IF(ISERROR(VLOOKUP($L252,Info!$B$4:$B$266,1,FALSE)),"",VLOOKUP($L252,Info!$B$4:$L$266,4,FALSE)))</f>
        <v/>
      </c>
      <c r="AF252" s="1" t="str">
        <f>IF($L252="None","",IF(ISERROR(VLOOKUP($L252,Info!$B$4:$B$266,1,FALSE)),"",VLOOKUP($L252,Info!$B$4:$L$266,6,FALSE)))</f>
        <v/>
      </c>
      <c r="AG252" s="1"/>
      <c r="AH252" s="33" t="str" cm="1">
        <f t="array" ref="AH252">IF(AND(L252&lt;&gt;"",O252&lt;&gt;"",R252:S252&lt;&gt;"",W252:X252&lt;&gt;"",Z252:AA252&lt;&gt;"",AC252&lt;&gt;""),"Good","Bad")</f>
        <v>Bad</v>
      </c>
      <c r="AL252" t="str" cm="1">
        <f t="array" ref="AL252">IF(R252&gt;0,_xlfn.IFS(COUNTIF($L$20:L252,"&lt;&gt;")&lt;101,1,COUNTIF($L$20:L252,"&lt;&gt;")&lt;201,2,COUNTIF($L$20:L252,"&lt;&gt;")&lt;301,3,COUNTIF($L$20:L252,"&lt;&gt;")&lt;401,4,COUNTIF($L$20:L252,"&lt;&gt;")&lt;501,5,COUNTIF($L$20:L252,"&lt;&gt;")&lt;601,6,COUNTIF($L$20:L252,"&lt;&gt;")&lt;701,7,COUNTIF($L$20:L252,"&lt;&gt;")&lt;801,8,COUNTIF($L$20:L252,"&lt;&gt;")&lt;901,9,COUNTIF($L$20:L252,"&lt;&gt;")&lt;1001,10,COUNTIF($L$20:L252,"&lt;&gt;")&lt;1101,11,COUNTIF($L$20:L252,"&lt;&gt;")&lt;1201,12,COUNTIF($L$20:L252,"&lt;&gt;")&lt;1301,13,COUNTIF($L$20:L252,"&lt;&gt;")&lt;1401,14,COUNTIF($L$20:L252,"&lt;&gt;")&lt;1501,15,COUNTIF($L$20:L252,"&lt;&gt;")&lt;1601,16,COUNTIF($L$20:L252,"&lt;&gt;")&lt;1701,17,COUNTIF($L$20:L252,"&lt;&gt;")&lt;1801,18,COUNTIF($L$20:L252,"&lt;&gt;")&lt;1901,19,COUNTIF($L$20:L252,"&lt;&gt;")&lt;2001,20,COUNTIF($L$20:L252,"&lt;&gt;")&lt;2101,21,COUNTIF($L$20:L252,"&lt;&gt;")&lt;2201,22,COUNTIF($L$20:L252,"&lt;&gt;")&lt;2301,23,COUNTIF($L$20:L252,"&lt;&gt;")&lt;2401,24,COUNTIF($L$20:L252,"&lt;&gt;")&lt;2501,25,COUNTIF($L$20:L252,"&lt;&gt;")&lt;2601,26,COUNTIF($L$20:L252,"&lt;&gt;")&lt;2701,27,COUNTIF($L$20:L252,"&lt;&gt;")&lt;2801,28,COUNTIF($L$20:L252,"&lt;&gt;")&lt;2901,29,COUNTIF($L$20:L252,"&lt;&gt;")&lt;3001,30),"")</f>
        <v/>
      </c>
      <c r="AM252" t="str">
        <f t="shared" si="15"/>
        <v/>
      </c>
      <c r="AN252" t="str">
        <f t="shared" si="19"/>
        <v/>
      </c>
      <c r="AP252" t="str">
        <f t="shared" si="18"/>
        <v/>
      </c>
      <c r="AQ252" t="str">
        <f>IF(AO252="","",COUNTIFS(AM252:$AM$3019,AO252))</f>
        <v/>
      </c>
    </row>
    <row r="253" spans="1:43" x14ac:dyDescent="0.25">
      <c r="A253" s="6" t="str">
        <f>IF(COUNT($A$20:A252)&lt;&gt;$B$4,IF(A252="","",A252+1),"")</f>
        <v/>
      </c>
      <c r="B253" s="3"/>
      <c r="C253" s="3"/>
      <c r="D253" s="122"/>
      <c r="E253" s="3"/>
      <c r="F253" s="3"/>
      <c r="G253" s="3"/>
      <c r="H253" s="3"/>
      <c r="I253" s="120"/>
      <c r="J253" s="3"/>
      <c r="K253" s="119" t="str" cm="1">
        <f t="array" ref="K253">IF(OR($J$14 = "A",$J$14 = "B",$J$14 = "C"),IF(I253="","",IF(LEN(I253)&gt;2,_xlfn.IFS(ISNUMBER(SEARCH("_",I253)),I253,ISNUMBER(SEARCH(", ",I253)),SUBSTITUTE(I253,", ","_"),ISNUMBER(SEARCH("/ ",I253)),SUBSTITUTE(I253,"/ ","_"),ISNUMBER(SEARCH(",",I253)),SUBSTITUTE(I253,",","_"),ISNUMBER(SEARCH("/",I253)),SUBSTITUTE(I253,"/","_"),ISNUMBER(SEARCH("",I253)),I253),I253)),IF(OR($J$14 = "J",$J$14 = "K"),"",IF(D253="","",IF(LEN(D253)&gt;2,_xlfn.IFS(ISNUMBER(SEARCH("_",D253)),D253,ISNUMBER(SEARCH(", ",D253)),SUBSTITUTE(D253,", ","_"),ISNUMBER(SEARCH("/ ",D253)),SUBSTITUTE(D253,"/ ","_"),ISNUMBER(SEARCH(",",D253)),SUBSTITUTE(D253,",","_"),ISNUMBER(SEARCH("/",D253)),SUBSTITUTE(D253,"/","_"),ISNUMBER(SEARCH("",D253)),D253),D253))))</f>
        <v/>
      </c>
      <c r="L253" s="1"/>
      <c r="M253" s="1" t="str">
        <f t="shared" si="16"/>
        <v/>
      </c>
      <c r="N253" s="94" t="str">
        <f>IF($L253="None","",IF(ISERROR(VLOOKUP($L253,Info!$B$4:$B$266,1,FALSE)),"",VLOOKUP($L253,Info!$B$4:$L$266,5,FALSE)))</f>
        <v/>
      </c>
      <c r="O253" s="94" t="str">
        <f>IF(K253="","",IF(AND($J$12&lt;&gt;"ABC",N253="3"),"BAC",IF(N253="3","ABC",IF($J$12&lt;&gt;"ABC",IF($J$10="Standard",VLOOKUP(K253,Info!$BE$4:$BF$481,2,FALSE),VLOOKUP(K253,Info!$BI$4:$BJ$482,2,FALSE)),IF($J$10="Standard",VLOOKUP(K253,Info!$AG$4:$AH$2994,2,FALSE),VLOOKUP(K253,Info!$AK$4:$AL$2997,2,FALSE))))))</f>
        <v/>
      </c>
      <c r="P253" s="94" t="str">
        <f>IF($L253="None","",IF(ISERROR(VLOOKUP($L253,Info!$B$4:$B$266,1,FALSE)),"",VLOOKUP($L253,Info!$B$4:$L$266,3,FALSE)))</f>
        <v/>
      </c>
      <c r="Q253" s="96" t="str">
        <f>IF($L253="None","",IF(ISERROR(VLOOKUP($L253,Info!$B$4:$B$266,1,FALSE)),"",VLOOKUP($L253,Info!$B$4:$L$266,4,FALSE)))</f>
        <v/>
      </c>
      <c r="R253" s="1"/>
      <c r="S253" s="6" t="str">
        <f t="shared" si="17"/>
        <v/>
      </c>
      <c r="T253" s="6" t="str">
        <f>IF($L253="None","",IF(ISERROR(VLOOKUP($L253,Info!$B$4:$B$266,1,FALSE)),"",VLOOKUP($L253,Info!$B$4:$L$266,11,FALSE)))</f>
        <v/>
      </c>
      <c r="U253" s="1"/>
      <c r="V253" s="1"/>
      <c r="W253" s="1"/>
      <c r="X253" s="1" t="str">
        <f>IF($L253="None","",IF(ISERROR(VLOOKUP($L253,Info!$B$4:$B$266,1,FALSE)),"",IF(OR(W253="Metallic Liquid Tight",W253="Non-Metallic Liquid Tight",W253="LSZH",W253="Greenfield"),VLOOKUP($L253,Info!$B$4:$L$266,7,FALSE),"N/A")))</f>
        <v/>
      </c>
      <c r="Y253" s="1"/>
      <c r="Z253" s="96" t="str">
        <f>IF($L253="None","",IF(ISERROR(VLOOKUP($L253,Info!$B$4:$B$266,1,FALSE)),"",VLOOKUP($L253,Info!$B$4:$L$266,9,FALSE)))</f>
        <v/>
      </c>
      <c r="AA253" s="96" t="str">
        <f>IF($L253="None","",IF(ISERROR(VLOOKUP($L253,Info!$B$4:$B$266,1,FALSE)),"",VLOOKUP($L253,Info!$B$4:$L$266,8,FALSE)))</f>
        <v/>
      </c>
      <c r="AB253" s="96" t="str">
        <f>IF($L253="None","",IF(ISERROR(VLOOKUP($L253,Info!$B$4:$B$266,1,FALSE)),"",VLOOKUP($L253,Info!$B$4:$L$266,10,FALSE)))</f>
        <v/>
      </c>
      <c r="AC253" s="1" t="str">
        <f>IF(W253="SO Cable","Black,White",IF(O253="","",IF(P253="","",IF($J$12&lt;&gt;"ABC",IF(P253&lt;="250",VLOOKUP(O253,Info!$AZ$4:$BB$22,3,FALSE),VLOOKUP(O253,Info!$AZ$23:$BB$39,3,FALSE)),IF(P253&lt;="250",VLOOKUP(O253,Info!$AO$4:$AQ$22,3,FALSE),VLOOKUP(O253,Info!$AO$23:$AP$39,3,FALSE))))))</f>
        <v/>
      </c>
      <c r="AD253" s="1"/>
      <c r="AE253" s="1" t="str">
        <f>IF($L253="None","",IF(ISERROR(VLOOKUP($L253,Info!$B$4:$B$266,1,FALSE)),"",VLOOKUP($L253,Info!$B$4:$L$266,4,FALSE)))</f>
        <v/>
      </c>
      <c r="AF253" s="1" t="str">
        <f>IF($L253="None","",IF(ISERROR(VLOOKUP($L253,Info!$B$4:$B$266,1,FALSE)),"",VLOOKUP($L253,Info!$B$4:$L$266,6,FALSE)))</f>
        <v/>
      </c>
      <c r="AG253" s="1"/>
      <c r="AH253" s="33" t="str" cm="1">
        <f t="array" ref="AH253">IF(AND(L253&lt;&gt;"",O253&lt;&gt;"",R253:S253&lt;&gt;"",W253:X253&lt;&gt;"",Z253:AA253&lt;&gt;"",AC253&lt;&gt;""),"Good","Bad")</f>
        <v>Bad</v>
      </c>
      <c r="AL253" t="str" cm="1">
        <f t="array" ref="AL253">IF(R253&gt;0,_xlfn.IFS(COUNTIF($L$20:L253,"&lt;&gt;")&lt;101,1,COUNTIF($L$20:L253,"&lt;&gt;")&lt;201,2,COUNTIF($L$20:L253,"&lt;&gt;")&lt;301,3,COUNTIF($L$20:L253,"&lt;&gt;")&lt;401,4,COUNTIF($L$20:L253,"&lt;&gt;")&lt;501,5,COUNTIF($L$20:L253,"&lt;&gt;")&lt;601,6,COUNTIF($L$20:L253,"&lt;&gt;")&lt;701,7,COUNTIF($L$20:L253,"&lt;&gt;")&lt;801,8,COUNTIF($L$20:L253,"&lt;&gt;")&lt;901,9,COUNTIF($L$20:L253,"&lt;&gt;")&lt;1001,10,COUNTIF($L$20:L253,"&lt;&gt;")&lt;1101,11,COUNTIF($L$20:L253,"&lt;&gt;")&lt;1201,12,COUNTIF($L$20:L253,"&lt;&gt;")&lt;1301,13,COUNTIF($L$20:L253,"&lt;&gt;")&lt;1401,14,COUNTIF($L$20:L253,"&lt;&gt;")&lt;1501,15,COUNTIF($L$20:L253,"&lt;&gt;")&lt;1601,16,COUNTIF($L$20:L253,"&lt;&gt;")&lt;1701,17,COUNTIF($L$20:L253,"&lt;&gt;")&lt;1801,18,COUNTIF($L$20:L253,"&lt;&gt;")&lt;1901,19,COUNTIF($L$20:L253,"&lt;&gt;")&lt;2001,20,COUNTIF($L$20:L253,"&lt;&gt;")&lt;2101,21,COUNTIF($L$20:L253,"&lt;&gt;")&lt;2201,22,COUNTIF($L$20:L253,"&lt;&gt;")&lt;2301,23,COUNTIF($L$20:L253,"&lt;&gt;")&lt;2401,24,COUNTIF($L$20:L253,"&lt;&gt;")&lt;2501,25,COUNTIF($L$20:L253,"&lt;&gt;")&lt;2601,26,COUNTIF($L$20:L253,"&lt;&gt;")&lt;2701,27,COUNTIF($L$20:L253,"&lt;&gt;")&lt;2801,28,COUNTIF($L$20:L253,"&lt;&gt;")&lt;2901,29,COUNTIF($L$20:L253,"&lt;&gt;")&lt;3001,30),"")</f>
        <v/>
      </c>
      <c r="AM253" t="str">
        <f t="shared" si="15"/>
        <v/>
      </c>
      <c r="AN253" t="str">
        <f t="shared" si="19"/>
        <v/>
      </c>
      <c r="AP253" t="str">
        <f t="shared" si="18"/>
        <v/>
      </c>
      <c r="AQ253" t="str">
        <f>IF(AO253="","",COUNTIFS(AM253:$AM$3019,AO253))</f>
        <v/>
      </c>
    </row>
    <row r="254" spans="1:43" x14ac:dyDescent="0.25">
      <c r="A254" s="6" t="str">
        <f>IF(COUNT($A$20:A253)&lt;&gt;$B$4,IF(A253="","",A253+1),"")</f>
        <v/>
      </c>
      <c r="B254" s="3"/>
      <c r="C254" s="3"/>
      <c r="D254" s="122"/>
      <c r="E254" s="3"/>
      <c r="F254" s="3"/>
      <c r="G254" s="3"/>
      <c r="H254" s="3"/>
      <c r="I254" s="120"/>
      <c r="J254" s="3"/>
      <c r="K254" s="119" t="str" cm="1">
        <f t="array" ref="K254">IF(OR($J$14 = "A",$J$14 = "B",$J$14 = "C"),IF(I254="","",IF(LEN(I254)&gt;2,_xlfn.IFS(ISNUMBER(SEARCH("_",I254)),I254,ISNUMBER(SEARCH(", ",I254)),SUBSTITUTE(I254,", ","_"),ISNUMBER(SEARCH("/ ",I254)),SUBSTITUTE(I254,"/ ","_"),ISNUMBER(SEARCH(",",I254)),SUBSTITUTE(I254,",","_"),ISNUMBER(SEARCH("/",I254)),SUBSTITUTE(I254,"/","_"),ISNUMBER(SEARCH("",I254)),I254),I254)),IF(OR($J$14 = "J",$J$14 = "K"),"",IF(D254="","",IF(LEN(D254)&gt;2,_xlfn.IFS(ISNUMBER(SEARCH("_",D254)),D254,ISNUMBER(SEARCH(", ",D254)),SUBSTITUTE(D254,", ","_"),ISNUMBER(SEARCH("/ ",D254)),SUBSTITUTE(D254,"/ ","_"),ISNUMBER(SEARCH(",",D254)),SUBSTITUTE(D254,",","_"),ISNUMBER(SEARCH("/",D254)),SUBSTITUTE(D254,"/","_"),ISNUMBER(SEARCH("",D254)),D254),D254))))</f>
        <v/>
      </c>
      <c r="L254" s="1"/>
      <c r="M254" s="1" t="str">
        <f t="shared" si="16"/>
        <v/>
      </c>
      <c r="N254" s="94" t="str">
        <f>IF($L254="None","",IF(ISERROR(VLOOKUP($L254,Info!$B$4:$B$266,1,FALSE)),"",VLOOKUP($L254,Info!$B$4:$L$266,5,FALSE)))</f>
        <v/>
      </c>
      <c r="O254" s="94" t="str">
        <f>IF(K254="","",IF(AND($J$12&lt;&gt;"ABC",N254="3"),"BAC",IF(N254="3","ABC",IF($J$12&lt;&gt;"ABC",IF($J$10="Standard",VLOOKUP(K254,Info!$BE$4:$BF$481,2,FALSE),VLOOKUP(K254,Info!$BI$4:$BJ$482,2,FALSE)),IF($J$10="Standard",VLOOKUP(K254,Info!$AG$4:$AH$2994,2,FALSE),VLOOKUP(K254,Info!$AK$4:$AL$2997,2,FALSE))))))</f>
        <v/>
      </c>
      <c r="P254" s="94" t="str">
        <f>IF($L254="None","",IF(ISERROR(VLOOKUP($L254,Info!$B$4:$B$266,1,FALSE)),"",VLOOKUP($L254,Info!$B$4:$L$266,3,FALSE)))</f>
        <v/>
      </c>
      <c r="Q254" s="96" t="str">
        <f>IF($L254="None","",IF(ISERROR(VLOOKUP($L254,Info!$B$4:$B$266,1,FALSE)),"",VLOOKUP($L254,Info!$B$4:$L$266,4,FALSE)))</f>
        <v/>
      </c>
      <c r="R254" s="1"/>
      <c r="S254" s="6" t="str">
        <f t="shared" si="17"/>
        <v/>
      </c>
      <c r="T254" s="6" t="str">
        <f>IF($L254="None","",IF(ISERROR(VLOOKUP($L254,Info!$B$4:$B$266,1,FALSE)),"",VLOOKUP($L254,Info!$B$4:$L$266,11,FALSE)))</f>
        <v/>
      </c>
      <c r="U254" s="1"/>
      <c r="V254" s="1"/>
      <c r="W254" s="1"/>
      <c r="X254" s="1" t="str">
        <f>IF($L254="None","",IF(ISERROR(VLOOKUP($L254,Info!$B$4:$B$266,1,FALSE)),"",IF(OR(W254="Metallic Liquid Tight",W254="Non-Metallic Liquid Tight",W254="LSZH",W254="Greenfield"),VLOOKUP($L254,Info!$B$4:$L$266,7,FALSE),"N/A")))</f>
        <v/>
      </c>
      <c r="Y254" s="1"/>
      <c r="Z254" s="96" t="str">
        <f>IF($L254="None","",IF(ISERROR(VLOOKUP($L254,Info!$B$4:$B$266,1,FALSE)),"",VLOOKUP($L254,Info!$B$4:$L$266,9,FALSE)))</f>
        <v/>
      </c>
      <c r="AA254" s="96" t="str">
        <f>IF($L254="None","",IF(ISERROR(VLOOKUP($L254,Info!$B$4:$B$266,1,FALSE)),"",VLOOKUP($L254,Info!$B$4:$L$266,8,FALSE)))</f>
        <v/>
      </c>
      <c r="AB254" s="96" t="str">
        <f>IF($L254="None","",IF(ISERROR(VLOOKUP($L254,Info!$B$4:$B$266,1,FALSE)),"",VLOOKUP($L254,Info!$B$4:$L$266,10,FALSE)))</f>
        <v/>
      </c>
      <c r="AC254" s="1" t="str">
        <f>IF(W254="SO Cable","Black,White",IF(O254="","",IF(P254="","",IF($J$12&lt;&gt;"ABC",IF(P254&lt;="250",VLOOKUP(O254,Info!$AZ$4:$BB$22,3,FALSE),VLOOKUP(O254,Info!$AZ$23:$BB$39,3,FALSE)),IF(P254&lt;="250",VLOOKUP(O254,Info!$AO$4:$AQ$22,3,FALSE),VLOOKUP(O254,Info!$AO$23:$AP$39,3,FALSE))))))</f>
        <v/>
      </c>
      <c r="AD254" s="1"/>
      <c r="AE254" s="1" t="str">
        <f>IF($L254="None","",IF(ISERROR(VLOOKUP($L254,Info!$B$4:$B$266,1,FALSE)),"",VLOOKUP($L254,Info!$B$4:$L$266,4,FALSE)))</f>
        <v/>
      </c>
      <c r="AF254" s="1" t="str">
        <f>IF($L254="None","",IF(ISERROR(VLOOKUP($L254,Info!$B$4:$B$266,1,FALSE)),"",VLOOKUP($L254,Info!$B$4:$L$266,6,FALSE)))</f>
        <v/>
      </c>
      <c r="AG254" s="1"/>
      <c r="AH254" s="33" t="str" cm="1">
        <f t="array" ref="AH254">IF(AND(L254&lt;&gt;"",O254&lt;&gt;"",R254:S254&lt;&gt;"",W254:X254&lt;&gt;"",Z254:AA254&lt;&gt;"",AC254&lt;&gt;""),"Good","Bad")</f>
        <v>Bad</v>
      </c>
      <c r="AL254" t="str" cm="1">
        <f t="array" ref="AL254">IF(R254&gt;0,_xlfn.IFS(COUNTIF($L$20:L254,"&lt;&gt;")&lt;101,1,COUNTIF($L$20:L254,"&lt;&gt;")&lt;201,2,COUNTIF($L$20:L254,"&lt;&gt;")&lt;301,3,COUNTIF($L$20:L254,"&lt;&gt;")&lt;401,4,COUNTIF($L$20:L254,"&lt;&gt;")&lt;501,5,COUNTIF($L$20:L254,"&lt;&gt;")&lt;601,6,COUNTIF($L$20:L254,"&lt;&gt;")&lt;701,7,COUNTIF($L$20:L254,"&lt;&gt;")&lt;801,8,COUNTIF($L$20:L254,"&lt;&gt;")&lt;901,9,COUNTIF($L$20:L254,"&lt;&gt;")&lt;1001,10,COUNTIF($L$20:L254,"&lt;&gt;")&lt;1101,11,COUNTIF($L$20:L254,"&lt;&gt;")&lt;1201,12,COUNTIF($L$20:L254,"&lt;&gt;")&lt;1301,13,COUNTIF($L$20:L254,"&lt;&gt;")&lt;1401,14,COUNTIF($L$20:L254,"&lt;&gt;")&lt;1501,15,COUNTIF($L$20:L254,"&lt;&gt;")&lt;1601,16,COUNTIF($L$20:L254,"&lt;&gt;")&lt;1701,17,COUNTIF($L$20:L254,"&lt;&gt;")&lt;1801,18,COUNTIF($L$20:L254,"&lt;&gt;")&lt;1901,19,COUNTIF($L$20:L254,"&lt;&gt;")&lt;2001,20,COUNTIF($L$20:L254,"&lt;&gt;")&lt;2101,21,COUNTIF($L$20:L254,"&lt;&gt;")&lt;2201,22,COUNTIF($L$20:L254,"&lt;&gt;")&lt;2301,23,COUNTIF($L$20:L254,"&lt;&gt;")&lt;2401,24,COUNTIF($L$20:L254,"&lt;&gt;")&lt;2501,25,COUNTIF($L$20:L254,"&lt;&gt;")&lt;2601,26,COUNTIF($L$20:L254,"&lt;&gt;")&lt;2701,27,COUNTIF($L$20:L254,"&lt;&gt;")&lt;2801,28,COUNTIF($L$20:L254,"&lt;&gt;")&lt;2901,29,COUNTIF($L$20:L254,"&lt;&gt;")&lt;3001,30),"")</f>
        <v/>
      </c>
      <c r="AM254" t="str">
        <f t="shared" si="15"/>
        <v/>
      </c>
      <c r="AN254" t="str">
        <f t="shared" si="19"/>
        <v/>
      </c>
      <c r="AP254" t="str">
        <f t="shared" si="18"/>
        <v/>
      </c>
      <c r="AQ254" t="str">
        <f>IF(AO254="","",COUNTIFS(AM254:$AM$3019,AO254))</f>
        <v/>
      </c>
    </row>
    <row r="255" spans="1:43" x14ac:dyDescent="0.25">
      <c r="A255" s="6" t="str">
        <f>IF(COUNT($A$20:A254)&lt;&gt;$B$4,IF(A254="","",A254+1),"")</f>
        <v/>
      </c>
      <c r="B255" s="3"/>
      <c r="C255" s="3"/>
      <c r="D255" s="122"/>
      <c r="E255" s="3"/>
      <c r="F255" s="3"/>
      <c r="G255" s="3"/>
      <c r="H255" s="3"/>
      <c r="I255" s="120"/>
      <c r="J255" s="3"/>
      <c r="K255" s="119" t="str" cm="1">
        <f t="array" ref="K255">IF(OR($J$14 = "A",$J$14 = "B",$J$14 = "C"),IF(I255="","",IF(LEN(I255)&gt;2,_xlfn.IFS(ISNUMBER(SEARCH("_",I255)),I255,ISNUMBER(SEARCH(", ",I255)),SUBSTITUTE(I255,", ","_"),ISNUMBER(SEARCH("/ ",I255)),SUBSTITUTE(I255,"/ ","_"),ISNUMBER(SEARCH(",",I255)),SUBSTITUTE(I255,",","_"),ISNUMBER(SEARCH("/",I255)),SUBSTITUTE(I255,"/","_"),ISNUMBER(SEARCH("",I255)),I255),I255)),IF(OR($J$14 = "J",$J$14 = "K"),"",IF(D255="","",IF(LEN(D255)&gt;2,_xlfn.IFS(ISNUMBER(SEARCH("_",D255)),D255,ISNUMBER(SEARCH(", ",D255)),SUBSTITUTE(D255,", ","_"),ISNUMBER(SEARCH("/ ",D255)),SUBSTITUTE(D255,"/ ","_"),ISNUMBER(SEARCH(",",D255)),SUBSTITUTE(D255,",","_"),ISNUMBER(SEARCH("/",D255)),SUBSTITUTE(D255,"/","_"),ISNUMBER(SEARCH("",D255)),D255),D255))))</f>
        <v/>
      </c>
      <c r="L255" s="1"/>
      <c r="M255" s="1" t="str">
        <f t="shared" si="16"/>
        <v/>
      </c>
      <c r="N255" s="94" t="str">
        <f>IF($L255="None","",IF(ISERROR(VLOOKUP($L255,Info!$B$4:$B$266,1,FALSE)),"",VLOOKUP($L255,Info!$B$4:$L$266,5,FALSE)))</f>
        <v/>
      </c>
      <c r="O255" s="94" t="str">
        <f>IF(K255="","",IF(AND($J$12&lt;&gt;"ABC",N255="3"),"BAC",IF(N255="3","ABC",IF($J$12&lt;&gt;"ABC",IF($J$10="Standard",VLOOKUP(K255,Info!$BE$4:$BF$481,2,FALSE),VLOOKUP(K255,Info!$BI$4:$BJ$482,2,FALSE)),IF($J$10="Standard",VLOOKUP(K255,Info!$AG$4:$AH$2994,2,FALSE),VLOOKUP(K255,Info!$AK$4:$AL$2997,2,FALSE))))))</f>
        <v/>
      </c>
      <c r="P255" s="94" t="str">
        <f>IF($L255="None","",IF(ISERROR(VLOOKUP($L255,Info!$B$4:$B$266,1,FALSE)),"",VLOOKUP($L255,Info!$B$4:$L$266,3,FALSE)))</f>
        <v/>
      </c>
      <c r="Q255" s="96" t="str">
        <f>IF($L255="None","",IF(ISERROR(VLOOKUP($L255,Info!$B$4:$B$266,1,FALSE)),"",VLOOKUP($L255,Info!$B$4:$L$266,4,FALSE)))</f>
        <v/>
      </c>
      <c r="R255" s="1"/>
      <c r="S255" s="6" t="str">
        <f t="shared" si="17"/>
        <v/>
      </c>
      <c r="T255" s="6" t="str">
        <f>IF($L255="None","",IF(ISERROR(VLOOKUP($L255,Info!$B$4:$B$266,1,FALSE)),"",VLOOKUP($L255,Info!$B$4:$L$266,11,FALSE)))</f>
        <v/>
      </c>
      <c r="U255" s="1"/>
      <c r="V255" s="1"/>
      <c r="W255" s="1"/>
      <c r="X255" s="1" t="str">
        <f>IF($L255="None","",IF(ISERROR(VLOOKUP($L255,Info!$B$4:$B$266,1,FALSE)),"",IF(OR(W255="Metallic Liquid Tight",W255="Non-Metallic Liquid Tight",W255="LSZH",W255="Greenfield"),VLOOKUP($L255,Info!$B$4:$L$266,7,FALSE),"N/A")))</f>
        <v/>
      </c>
      <c r="Y255" s="1"/>
      <c r="Z255" s="96" t="str">
        <f>IF($L255="None","",IF(ISERROR(VLOOKUP($L255,Info!$B$4:$B$266,1,FALSE)),"",VLOOKUP($L255,Info!$B$4:$L$266,9,FALSE)))</f>
        <v/>
      </c>
      <c r="AA255" s="96" t="str">
        <f>IF($L255="None","",IF(ISERROR(VLOOKUP($L255,Info!$B$4:$B$266,1,FALSE)),"",VLOOKUP($L255,Info!$B$4:$L$266,8,FALSE)))</f>
        <v/>
      </c>
      <c r="AB255" s="96" t="str">
        <f>IF($L255="None","",IF(ISERROR(VLOOKUP($L255,Info!$B$4:$B$266,1,FALSE)),"",VLOOKUP($L255,Info!$B$4:$L$266,10,FALSE)))</f>
        <v/>
      </c>
      <c r="AC255" s="1" t="str">
        <f>IF(W255="SO Cable","Black,White",IF(O255="","",IF(P255="","",IF($J$12&lt;&gt;"ABC",IF(P255&lt;="250",VLOOKUP(O255,Info!$AZ$4:$BB$22,3,FALSE),VLOOKUP(O255,Info!$AZ$23:$BB$39,3,FALSE)),IF(P255&lt;="250",VLOOKUP(O255,Info!$AO$4:$AQ$22,3,FALSE),VLOOKUP(O255,Info!$AO$23:$AP$39,3,FALSE))))))</f>
        <v/>
      </c>
      <c r="AD255" s="1"/>
      <c r="AE255" s="1" t="str">
        <f>IF($L255="None","",IF(ISERROR(VLOOKUP($L255,Info!$B$4:$B$266,1,FALSE)),"",VLOOKUP($L255,Info!$B$4:$L$266,4,FALSE)))</f>
        <v/>
      </c>
      <c r="AF255" s="1" t="str">
        <f>IF($L255="None","",IF(ISERROR(VLOOKUP($L255,Info!$B$4:$B$266,1,FALSE)),"",VLOOKUP($L255,Info!$B$4:$L$266,6,FALSE)))</f>
        <v/>
      </c>
      <c r="AG255" s="1"/>
      <c r="AH255" s="33" t="str" cm="1">
        <f t="array" ref="AH255">IF(AND(L255&lt;&gt;"",O255&lt;&gt;"",R255:S255&lt;&gt;"",W255:X255&lt;&gt;"",Z255:AA255&lt;&gt;"",AC255&lt;&gt;""),"Good","Bad")</f>
        <v>Bad</v>
      </c>
      <c r="AL255" t="str" cm="1">
        <f t="array" ref="AL255">IF(R255&gt;0,_xlfn.IFS(COUNTIF($L$20:L255,"&lt;&gt;")&lt;101,1,COUNTIF($L$20:L255,"&lt;&gt;")&lt;201,2,COUNTIF($L$20:L255,"&lt;&gt;")&lt;301,3,COUNTIF($L$20:L255,"&lt;&gt;")&lt;401,4,COUNTIF($L$20:L255,"&lt;&gt;")&lt;501,5,COUNTIF($L$20:L255,"&lt;&gt;")&lt;601,6,COUNTIF($L$20:L255,"&lt;&gt;")&lt;701,7,COUNTIF($L$20:L255,"&lt;&gt;")&lt;801,8,COUNTIF($L$20:L255,"&lt;&gt;")&lt;901,9,COUNTIF($L$20:L255,"&lt;&gt;")&lt;1001,10,COUNTIF($L$20:L255,"&lt;&gt;")&lt;1101,11,COUNTIF($L$20:L255,"&lt;&gt;")&lt;1201,12,COUNTIF($L$20:L255,"&lt;&gt;")&lt;1301,13,COUNTIF($L$20:L255,"&lt;&gt;")&lt;1401,14,COUNTIF($L$20:L255,"&lt;&gt;")&lt;1501,15,COUNTIF($L$20:L255,"&lt;&gt;")&lt;1601,16,COUNTIF($L$20:L255,"&lt;&gt;")&lt;1701,17,COUNTIF($L$20:L255,"&lt;&gt;")&lt;1801,18,COUNTIF($L$20:L255,"&lt;&gt;")&lt;1901,19,COUNTIF($L$20:L255,"&lt;&gt;")&lt;2001,20,COUNTIF($L$20:L255,"&lt;&gt;")&lt;2101,21,COUNTIF($L$20:L255,"&lt;&gt;")&lt;2201,22,COUNTIF($L$20:L255,"&lt;&gt;")&lt;2301,23,COUNTIF($L$20:L255,"&lt;&gt;")&lt;2401,24,COUNTIF($L$20:L255,"&lt;&gt;")&lt;2501,25,COUNTIF($L$20:L255,"&lt;&gt;")&lt;2601,26,COUNTIF($L$20:L255,"&lt;&gt;")&lt;2701,27,COUNTIF($L$20:L255,"&lt;&gt;")&lt;2801,28,COUNTIF($L$20:L255,"&lt;&gt;")&lt;2901,29,COUNTIF($L$20:L255,"&lt;&gt;")&lt;3001,30),"")</f>
        <v/>
      </c>
      <c r="AM255" t="str">
        <f t="shared" si="15"/>
        <v/>
      </c>
      <c r="AN255" t="str">
        <f t="shared" si="19"/>
        <v/>
      </c>
      <c r="AP255" t="str">
        <f t="shared" si="18"/>
        <v/>
      </c>
      <c r="AQ255" t="str">
        <f>IF(AO255="","",COUNTIFS(AM255:$AM$3019,AO255))</f>
        <v/>
      </c>
    </row>
    <row r="256" spans="1:43" x14ac:dyDescent="0.25">
      <c r="A256" s="6" t="str">
        <f>IF(COUNT($A$20:A255)&lt;&gt;$B$4,IF(A255="","",A255+1),"")</f>
        <v/>
      </c>
      <c r="B256" s="3"/>
      <c r="C256" s="3"/>
      <c r="D256" s="122"/>
      <c r="E256" s="3"/>
      <c r="F256" s="3"/>
      <c r="G256" s="3"/>
      <c r="H256" s="3"/>
      <c r="I256" s="120"/>
      <c r="J256" s="3"/>
      <c r="K256" s="119" t="str" cm="1">
        <f t="array" ref="K256">IF(OR($J$14 = "A",$J$14 = "B",$J$14 = "C"),IF(I256="","",IF(LEN(I256)&gt;2,_xlfn.IFS(ISNUMBER(SEARCH("_",I256)),I256,ISNUMBER(SEARCH(", ",I256)),SUBSTITUTE(I256,", ","_"),ISNUMBER(SEARCH("/ ",I256)),SUBSTITUTE(I256,"/ ","_"),ISNUMBER(SEARCH(",",I256)),SUBSTITUTE(I256,",","_"),ISNUMBER(SEARCH("/",I256)),SUBSTITUTE(I256,"/","_"),ISNUMBER(SEARCH("",I256)),I256),I256)),IF(OR($J$14 = "J",$J$14 = "K"),"",IF(D256="","",IF(LEN(D256)&gt;2,_xlfn.IFS(ISNUMBER(SEARCH("_",D256)),D256,ISNUMBER(SEARCH(", ",D256)),SUBSTITUTE(D256,", ","_"),ISNUMBER(SEARCH("/ ",D256)),SUBSTITUTE(D256,"/ ","_"),ISNUMBER(SEARCH(",",D256)),SUBSTITUTE(D256,",","_"),ISNUMBER(SEARCH("/",D256)),SUBSTITUTE(D256,"/","_"),ISNUMBER(SEARCH("",D256)),D256),D256))))</f>
        <v/>
      </c>
      <c r="L256" s="1"/>
      <c r="M256" s="1" t="str">
        <f t="shared" si="16"/>
        <v/>
      </c>
      <c r="N256" s="94" t="str">
        <f>IF($L256="None","",IF(ISERROR(VLOOKUP($L256,Info!$B$4:$B$266,1,FALSE)),"",VLOOKUP($L256,Info!$B$4:$L$266,5,FALSE)))</f>
        <v/>
      </c>
      <c r="O256" s="94" t="str">
        <f>IF(K256="","",IF(AND($J$12&lt;&gt;"ABC",N256="3"),"BAC",IF(N256="3","ABC",IF($J$12&lt;&gt;"ABC",IF($J$10="Standard",VLOOKUP(K256,Info!$BE$4:$BF$481,2,FALSE),VLOOKUP(K256,Info!$BI$4:$BJ$482,2,FALSE)),IF($J$10="Standard",VLOOKUP(K256,Info!$AG$4:$AH$2994,2,FALSE),VLOOKUP(K256,Info!$AK$4:$AL$2997,2,FALSE))))))</f>
        <v/>
      </c>
      <c r="P256" s="94" t="str">
        <f>IF($L256="None","",IF(ISERROR(VLOOKUP($L256,Info!$B$4:$B$266,1,FALSE)),"",VLOOKUP($L256,Info!$B$4:$L$266,3,FALSE)))</f>
        <v/>
      </c>
      <c r="Q256" s="96" t="str">
        <f>IF($L256="None","",IF(ISERROR(VLOOKUP($L256,Info!$B$4:$B$266,1,FALSE)),"",VLOOKUP($L256,Info!$B$4:$L$266,4,FALSE)))</f>
        <v/>
      </c>
      <c r="R256" s="1"/>
      <c r="S256" s="6" t="str">
        <f t="shared" si="17"/>
        <v/>
      </c>
      <c r="T256" s="6" t="str">
        <f>IF($L256="None","",IF(ISERROR(VLOOKUP($L256,Info!$B$4:$B$266,1,FALSE)),"",VLOOKUP($L256,Info!$B$4:$L$266,11,FALSE)))</f>
        <v/>
      </c>
      <c r="U256" s="1"/>
      <c r="V256" s="1"/>
      <c r="W256" s="1"/>
      <c r="X256" s="1" t="str">
        <f>IF($L256="None","",IF(ISERROR(VLOOKUP($L256,Info!$B$4:$B$266,1,FALSE)),"",IF(OR(W256="Metallic Liquid Tight",W256="Non-Metallic Liquid Tight",W256="LSZH",W256="Greenfield"),VLOOKUP($L256,Info!$B$4:$L$266,7,FALSE),"N/A")))</f>
        <v/>
      </c>
      <c r="Y256" s="1"/>
      <c r="Z256" s="96" t="str">
        <f>IF($L256="None","",IF(ISERROR(VLOOKUP($L256,Info!$B$4:$B$266,1,FALSE)),"",VLOOKUP($L256,Info!$B$4:$L$266,9,FALSE)))</f>
        <v/>
      </c>
      <c r="AA256" s="96" t="str">
        <f>IF($L256="None","",IF(ISERROR(VLOOKUP($L256,Info!$B$4:$B$266,1,FALSE)),"",VLOOKUP($L256,Info!$B$4:$L$266,8,FALSE)))</f>
        <v/>
      </c>
      <c r="AB256" s="96" t="str">
        <f>IF($L256="None","",IF(ISERROR(VLOOKUP($L256,Info!$B$4:$B$266,1,FALSE)),"",VLOOKUP($L256,Info!$B$4:$L$266,10,FALSE)))</f>
        <v/>
      </c>
      <c r="AC256" s="1" t="str">
        <f>IF(W256="SO Cable","Black,White",IF(O256="","",IF(P256="","",IF($J$12&lt;&gt;"ABC",IF(P256&lt;="250",VLOOKUP(O256,Info!$AZ$4:$BB$22,3,FALSE),VLOOKUP(O256,Info!$AZ$23:$BB$39,3,FALSE)),IF(P256&lt;="250",VLOOKUP(O256,Info!$AO$4:$AQ$22,3,FALSE),VLOOKUP(O256,Info!$AO$23:$AP$39,3,FALSE))))))</f>
        <v/>
      </c>
      <c r="AD256" s="1"/>
      <c r="AE256" s="1" t="str">
        <f>IF($L256="None","",IF(ISERROR(VLOOKUP($L256,Info!$B$4:$B$266,1,FALSE)),"",VLOOKUP($L256,Info!$B$4:$L$266,4,FALSE)))</f>
        <v/>
      </c>
      <c r="AF256" s="1" t="str">
        <f>IF($L256="None","",IF(ISERROR(VLOOKUP($L256,Info!$B$4:$B$266,1,FALSE)),"",VLOOKUP($L256,Info!$B$4:$L$266,6,FALSE)))</f>
        <v/>
      </c>
      <c r="AG256" s="1"/>
      <c r="AH256" s="33" t="str" cm="1">
        <f t="array" ref="AH256">IF(AND(L256&lt;&gt;"",O256&lt;&gt;"",R256:S256&lt;&gt;"",W256:X256&lt;&gt;"",Z256:AA256&lt;&gt;"",AC256&lt;&gt;""),"Good","Bad")</f>
        <v>Bad</v>
      </c>
      <c r="AL256" t="str" cm="1">
        <f t="array" ref="AL256">IF(R256&gt;0,_xlfn.IFS(COUNTIF($L$20:L256,"&lt;&gt;")&lt;101,1,COUNTIF($L$20:L256,"&lt;&gt;")&lt;201,2,COUNTIF($L$20:L256,"&lt;&gt;")&lt;301,3,COUNTIF($L$20:L256,"&lt;&gt;")&lt;401,4,COUNTIF($L$20:L256,"&lt;&gt;")&lt;501,5,COUNTIF($L$20:L256,"&lt;&gt;")&lt;601,6,COUNTIF($L$20:L256,"&lt;&gt;")&lt;701,7,COUNTIF($L$20:L256,"&lt;&gt;")&lt;801,8,COUNTIF($L$20:L256,"&lt;&gt;")&lt;901,9,COUNTIF($L$20:L256,"&lt;&gt;")&lt;1001,10,COUNTIF($L$20:L256,"&lt;&gt;")&lt;1101,11,COUNTIF($L$20:L256,"&lt;&gt;")&lt;1201,12,COUNTIF($L$20:L256,"&lt;&gt;")&lt;1301,13,COUNTIF($L$20:L256,"&lt;&gt;")&lt;1401,14,COUNTIF($L$20:L256,"&lt;&gt;")&lt;1501,15,COUNTIF($L$20:L256,"&lt;&gt;")&lt;1601,16,COUNTIF($L$20:L256,"&lt;&gt;")&lt;1701,17,COUNTIF($L$20:L256,"&lt;&gt;")&lt;1801,18,COUNTIF($L$20:L256,"&lt;&gt;")&lt;1901,19,COUNTIF($L$20:L256,"&lt;&gt;")&lt;2001,20,COUNTIF($L$20:L256,"&lt;&gt;")&lt;2101,21,COUNTIF($L$20:L256,"&lt;&gt;")&lt;2201,22,COUNTIF($L$20:L256,"&lt;&gt;")&lt;2301,23,COUNTIF($L$20:L256,"&lt;&gt;")&lt;2401,24,COUNTIF($L$20:L256,"&lt;&gt;")&lt;2501,25,COUNTIF($L$20:L256,"&lt;&gt;")&lt;2601,26,COUNTIF($L$20:L256,"&lt;&gt;")&lt;2701,27,COUNTIF($L$20:L256,"&lt;&gt;")&lt;2801,28,COUNTIF($L$20:L256,"&lt;&gt;")&lt;2901,29,COUNTIF($L$20:L256,"&lt;&gt;")&lt;3001,30),"")</f>
        <v/>
      </c>
      <c r="AM256" t="str">
        <f t="shared" si="15"/>
        <v/>
      </c>
      <c r="AN256" t="str">
        <f t="shared" si="19"/>
        <v/>
      </c>
      <c r="AP256" t="str">
        <f t="shared" si="18"/>
        <v/>
      </c>
      <c r="AQ256" t="str">
        <f>IF(AO256="","",COUNTIFS(AM256:$AM$3019,AO256))</f>
        <v/>
      </c>
    </row>
    <row r="257" spans="1:43" x14ac:dyDescent="0.25">
      <c r="A257" s="6" t="str">
        <f>IF(COUNT($A$20:A256)&lt;&gt;$B$4,IF(A256="","",A256+1),"")</f>
        <v/>
      </c>
      <c r="B257" s="3"/>
      <c r="C257" s="3"/>
      <c r="D257" s="122"/>
      <c r="E257" s="3"/>
      <c r="F257" s="3"/>
      <c r="G257" s="3"/>
      <c r="H257" s="3"/>
      <c r="I257" s="120"/>
      <c r="J257" s="3"/>
      <c r="K257" s="119" t="str" cm="1">
        <f t="array" ref="K257">IF(OR($J$14 = "A",$J$14 = "B",$J$14 = "C"),IF(I257="","",IF(LEN(I257)&gt;2,_xlfn.IFS(ISNUMBER(SEARCH("_",I257)),I257,ISNUMBER(SEARCH(", ",I257)),SUBSTITUTE(I257,", ","_"),ISNUMBER(SEARCH("/ ",I257)),SUBSTITUTE(I257,"/ ","_"),ISNUMBER(SEARCH(",",I257)),SUBSTITUTE(I257,",","_"),ISNUMBER(SEARCH("/",I257)),SUBSTITUTE(I257,"/","_"),ISNUMBER(SEARCH("",I257)),I257),I257)),IF(OR($J$14 = "J",$J$14 = "K"),"",IF(D257="","",IF(LEN(D257)&gt;2,_xlfn.IFS(ISNUMBER(SEARCH("_",D257)),D257,ISNUMBER(SEARCH(", ",D257)),SUBSTITUTE(D257,", ","_"),ISNUMBER(SEARCH("/ ",D257)),SUBSTITUTE(D257,"/ ","_"),ISNUMBER(SEARCH(",",D257)),SUBSTITUTE(D257,",","_"),ISNUMBER(SEARCH("/",D257)),SUBSTITUTE(D257,"/","_"),ISNUMBER(SEARCH("",D257)),D257),D257))))</f>
        <v/>
      </c>
      <c r="L257" s="1"/>
      <c r="M257" s="1" t="str">
        <f t="shared" si="16"/>
        <v/>
      </c>
      <c r="N257" s="94" t="str">
        <f>IF($L257="None","",IF(ISERROR(VLOOKUP($L257,Info!$B$4:$B$266,1,FALSE)),"",VLOOKUP($L257,Info!$B$4:$L$266,5,FALSE)))</f>
        <v/>
      </c>
      <c r="O257" s="94" t="str">
        <f>IF(K257="","",IF(AND($J$12&lt;&gt;"ABC",N257="3"),"BAC",IF(N257="3","ABC",IF($J$12&lt;&gt;"ABC",IF($J$10="Standard",VLOOKUP(K257,Info!$BE$4:$BF$481,2,FALSE),VLOOKUP(K257,Info!$BI$4:$BJ$482,2,FALSE)),IF($J$10="Standard",VLOOKUP(K257,Info!$AG$4:$AH$2994,2,FALSE),VLOOKUP(K257,Info!$AK$4:$AL$2997,2,FALSE))))))</f>
        <v/>
      </c>
      <c r="P257" s="94" t="str">
        <f>IF($L257="None","",IF(ISERROR(VLOOKUP($L257,Info!$B$4:$B$266,1,FALSE)),"",VLOOKUP($L257,Info!$B$4:$L$266,3,FALSE)))</f>
        <v/>
      </c>
      <c r="Q257" s="96" t="str">
        <f>IF($L257="None","",IF(ISERROR(VLOOKUP($L257,Info!$B$4:$B$266,1,FALSE)),"",VLOOKUP($L257,Info!$B$4:$L$266,4,FALSE)))</f>
        <v/>
      </c>
      <c r="R257" s="1"/>
      <c r="S257" s="6" t="str">
        <f t="shared" si="17"/>
        <v/>
      </c>
      <c r="T257" s="6" t="str">
        <f>IF($L257="None","",IF(ISERROR(VLOOKUP($L257,Info!$B$4:$B$266,1,FALSE)),"",VLOOKUP($L257,Info!$B$4:$L$266,11,FALSE)))</f>
        <v/>
      </c>
      <c r="U257" s="1"/>
      <c r="V257" s="1"/>
      <c r="W257" s="1"/>
      <c r="X257" s="1" t="str">
        <f>IF($L257="None","",IF(ISERROR(VLOOKUP($L257,Info!$B$4:$B$266,1,FALSE)),"",IF(OR(W257="Metallic Liquid Tight",W257="Non-Metallic Liquid Tight",W257="LSZH",W257="Greenfield"),VLOOKUP($L257,Info!$B$4:$L$266,7,FALSE),"N/A")))</f>
        <v/>
      </c>
      <c r="Y257" s="1"/>
      <c r="Z257" s="96" t="str">
        <f>IF($L257="None","",IF(ISERROR(VLOOKUP($L257,Info!$B$4:$B$266,1,FALSE)),"",VLOOKUP($L257,Info!$B$4:$L$266,9,FALSE)))</f>
        <v/>
      </c>
      <c r="AA257" s="96" t="str">
        <f>IF($L257="None","",IF(ISERROR(VLOOKUP($L257,Info!$B$4:$B$266,1,FALSE)),"",VLOOKUP($L257,Info!$B$4:$L$266,8,FALSE)))</f>
        <v/>
      </c>
      <c r="AB257" s="96" t="str">
        <f>IF($L257="None","",IF(ISERROR(VLOOKUP($L257,Info!$B$4:$B$266,1,FALSE)),"",VLOOKUP($L257,Info!$B$4:$L$266,10,FALSE)))</f>
        <v/>
      </c>
      <c r="AC257" s="1" t="str">
        <f>IF(W257="SO Cable","Black,White",IF(O257="","",IF(P257="","",IF($J$12&lt;&gt;"ABC",IF(P257&lt;="250",VLOOKUP(O257,Info!$AZ$4:$BB$22,3,FALSE),VLOOKUP(O257,Info!$AZ$23:$BB$39,3,FALSE)),IF(P257&lt;="250",VLOOKUP(O257,Info!$AO$4:$AQ$22,3,FALSE),VLOOKUP(O257,Info!$AO$23:$AP$39,3,FALSE))))))</f>
        <v/>
      </c>
      <c r="AD257" s="1"/>
      <c r="AE257" s="1" t="str">
        <f>IF($L257="None","",IF(ISERROR(VLOOKUP($L257,Info!$B$4:$B$266,1,FALSE)),"",VLOOKUP($L257,Info!$B$4:$L$266,4,FALSE)))</f>
        <v/>
      </c>
      <c r="AF257" s="1" t="str">
        <f>IF($L257="None","",IF(ISERROR(VLOOKUP($L257,Info!$B$4:$B$266,1,FALSE)),"",VLOOKUP($L257,Info!$B$4:$L$266,6,FALSE)))</f>
        <v/>
      </c>
      <c r="AG257" s="1"/>
      <c r="AH257" s="33" t="str" cm="1">
        <f t="array" ref="AH257">IF(AND(L257&lt;&gt;"",O257&lt;&gt;"",R257:S257&lt;&gt;"",W257:X257&lt;&gt;"",Z257:AA257&lt;&gt;"",AC257&lt;&gt;""),"Good","Bad")</f>
        <v>Bad</v>
      </c>
      <c r="AL257" t="str" cm="1">
        <f t="array" ref="AL257">IF(R257&gt;0,_xlfn.IFS(COUNTIF($L$20:L257,"&lt;&gt;")&lt;101,1,COUNTIF($L$20:L257,"&lt;&gt;")&lt;201,2,COUNTIF($L$20:L257,"&lt;&gt;")&lt;301,3,COUNTIF($L$20:L257,"&lt;&gt;")&lt;401,4,COUNTIF($L$20:L257,"&lt;&gt;")&lt;501,5,COUNTIF($L$20:L257,"&lt;&gt;")&lt;601,6,COUNTIF($L$20:L257,"&lt;&gt;")&lt;701,7,COUNTIF($L$20:L257,"&lt;&gt;")&lt;801,8,COUNTIF($L$20:L257,"&lt;&gt;")&lt;901,9,COUNTIF($L$20:L257,"&lt;&gt;")&lt;1001,10,COUNTIF($L$20:L257,"&lt;&gt;")&lt;1101,11,COUNTIF($L$20:L257,"&lt;&gt;")&lt;1201,12,COUNTIF($L$20:L257,"&lt;&gt;")&lt;1301,13,COUNTIF($L$20:L257,"&lt;&gt;")&lt;1401,14,COUNTIF($L$20:L257,"&lt;&gt;")&lt;1501,15,COUNTIF($L$20:L257,"&lt;&gt;")&lt;1601,16,COUNTIF($L$20:L257,"&lt;&gt;")&lt;1701,17,COUNTIF($L$20:L257,"&lt;&gt;")&lt;1801,18,COUNTIF($L$20:L257,"&lt;&gt;")&lt;1901,19,COUNTIF($L$20:L257,"&lt;&gt;")&lt;2001,20,COUNTIF($L$20:L257,"&lt;&gt;")&lt;2101,21,COUNTIF($L$20:L257,"&lt;&gt;")&lt;2201,22,COUNTIF($L$20:L257,"&lt;&gt;")&lt;2301,23,COUNTIF($L$20:L257,"&lt;&gt;")&lt;2401,24,COUNTIF($L$20:L257,"&lt;&gt;")&lt;2501,25,COUNTIF($L$20:L257,"&lt;&gt;")&lt;2601,26,COUNTIF($L$20:L257,"&lt;&gt;")&lt;2701,27,COUNTIF($L$20:L257,"&lt;&gt;")&lt;2801,28,COUNTIF($L$20:L257,"&lt;&gt;")&lt;2901,29,COUNTIF($L$20:L257,"&lt;&gt;")&lt;3001,30),"")</f>
        <v/>
      </c>
      <c r="AM257" t="str">
        <f t="shared" si="15"/>
        <v/>
      </c>
      <c r="AN257" t="str">
        <f t="shared" si="19"/>
        <v/>
      </c>
      <c r="AP257" t="str">
        <f t="shared" si="18"/>
        <v/>
      </c>
      <c r="AQ257" t="str">
        <f>IF(AO257="","",COUNTIFS(AM257:$AM$3019,AO257))</f>
        <v/>
      </c>
    </row>
    <row r="258" spans="1:43" x14ac:dyDescent="0.25">
      <c r="A258" s="6" t="str">
        <f>IF(COUNT($A$20:A257)&lt;&gt;$B$4,IF(A257="","",A257+1),"")</f>
        <v/>
      </c>
      <c r="B258" s="3"/>
      <c r="C258" s="3"/>
      <c r="D258" s="122"/>
      <c r="E258" s="3"/>
      <c r="F258" s="3"/>
      <c r="G258" s="3"/>
      <c r="H258" s="3"/>
      <c r="I258" s="120"/>
      <c r="J258" s="3"/>
      <c r="K258" s="119" t="str" cm="1">
        <f t="array" ref="K258">IF(OR($J$14 = "A",$J$14 = "B",$J$14 = "C"),IF(I258="","",IF(LEN(I258)&gt;2,_xlfn.IFS(ISNUMBER(SEARCH("_",I258)),I258,ISNUMBER(SEARCH(", ",I258)),SUBSTITUTE(I258,", ","_"),ISNUMBER(SEARCH("/ ",I258)),SUBSTITUTE(I258,"/ ","_"),ISNUMBER(SEARCH(",",I258)),SUBSTITUTE(I258,",","_"),ISNUMBER(SEARCH("/",I258)),SUBSTITUTE(I258,"/","_"),ISNUMBER(SEARCH("",I258)),I258),I258)),IF(OR($J$14 = "J",$J$14 = "K"),"",IF(D258="","",IF(LEN(D258)&gt;2,_xlfn.IFS(ISNUMBER(SEARCH("_",D258)),D258,ISNUMBER(SEARCH(", ",D258)),SUBSTITUTE(D258,", ","_"),ISNUMBER(SEARCH("/ ",D258)),SUBSTITUTE(D258,"/ ","_"),ISNUMBER(SEARCH(",",D258)),SUBSTITUTE(D258,",","_"),ISNUMBER(SEARCH("/",D258)),SUBSTITUTE(D258,"/","_"),ISNUMBER(SEARCH("",D258)),D258),D258))))</f>
        <v/>
      </c>
      <c r="L258" s="1"/>
      <c r="M258" s="1" t="str">
        <f t="shared" si="16"/>
        <v/>
      </c>
      <c r="N258" s="94" t="str">
        <f>IF($L258="None","",IF(ISERROR(VLOOKUP($L258,Info!$B$4:$B$266,1,FALSE)),"",VLOOKUP($L258,Info!$B$4:$L$266,5,FALSE)))</f>
        <v/>
      </c>
      <c r="O258" s="94" t="str">
        <f>IF(K258="","",IF(AND($J$12&lt;&gt;"ABC",N258="3"),"BAC",IF(N258="3","ABC",IF($J$12&lt;&gt;"ABC",IF($J$10="Standard",VLOOKUP(K258,Info!$BE$4:$BF$481,2,FALSE),VLOOKUP(K258,Info!$BI$4:$BJ$482,2,FALSE)),IF($J$10="Standard",VLOOKUP(K258,Info!$AG$4:$AH$2994,2,FALSE),VLOOKUP(K258,Info!$AK$4:$AL$2997,2,FALSE))))))</f>
        <v/>
      </c>
      <c r="P258" s="94" t="str">
        <f>IF($L258="None","",IF(ISERROR(VLOOKUP($L258,Info!$B$4:$B$266,1,FALSE)),"",VLOOKUP($L258,Info!$B$4:$L$266,3,FALSE)))</f>
        <v/>
      </c>
      <c r="Q258" s="96" t="str">
        <f>IF($L258="None","",IF(ISERROR(VLOOKUP($L258,Info!$B$4:$B$266,1,FALSE)),"",VLOOKUP($L258,Info!$B$4:$L$266,4,FALSE)))</f>
        <v/>
      </c>
      <c r="R258" s="1"/>
      <c r="S258" s="6" t="str">
        <f t="shared" si="17"/>
        <v/>
      </c>
      <c r="T258" s="6" t="str">
        <f>IF($L258="None","",IF(ISERROR(VLOOKUP($L258,Info!$B$4:$B$266,1,FALSE)),"",VLOOKUP($L258,Info!$B$4:$L$266,11,FALSE)))</f>
        <v/>
      </c>
      <c r="U258" s="1"/>
      <c r="V258" s="1"/>
      <c r="W258" s="1"/>
      <c r="X258" s="1" t="str">
        <f>IF($L258="None","",IF(ISERROR(VLOOKUP($L258,Info!$B$4:$B$266,1,FALSE)),"",IF(OR(W258="Metallic Liquid Tight",W258="Non-Metallic Liquid Tight",W258="LSZH",W258="Greenfield"),VLOOKUP($L258,Info!$B$4:$L$266,7,FALSE),"N/A")))</f>
        <v/>
      </c>
      <c r="Y258" s="1"/>
      <c r="Z258" s="96" t="str">
        <f>IF($L258="None","",IF(ISERROR(VLOOKUP($L258,Info!$B$4:$B$266,1,FALSE)),"",VLOOKUP($L258,Info!$B$4:$L$266,9,FALSE)))</f>
        <v/>
      </c>
      <c r="AA258" s="96" t="str">
        <f>IF($L258="None","",IF(ISERROR(VLOOKUP($L258,Info!$B$4:$B$266,1,FALSE)),"",VLOOKUP($L258,Info!$B$4:$L$266,8,FALSE)))</f>
        <v/>
      </c>
      <c r="AB258" s="96" t="str">
        <f>IF($L258="None","",IF(ISERROR(VLOOKUP($L258,Info!$B$4:$B$266,1,FALSE)),"",VLOOKUP($L258,Info!$B$4:$L$266,10,FALSE)))</f>
        <v/>
      </c>
      <c r="AC258" s="1" t="str">
        <f>IF(W258="SO Cable","Black,White",IF(O258="","",IF(P258="","",IF($J$12&lt;&gt;"ABC",IF(P258&lt;="250",VLOOKUP(O258,Info!$AZ$4:$BB$22,3,FALSE),VLOOKUP(O258,Info!$AZ$23:$BB$39,3,FALSE)),IF(P258&lt;="250",VLOOKUP(O258,Info!$AO$4:$AQ$22,3,FALSE),VLOOKUP(O258,Info!$AO$23:$AP$39,3,FALSE))))))</f>
        <v/>
      </c>
      <c r="AD258" s="1"/>
      <c r="AE258" s="1" t="str">
        <f>IF($L258="None","",IF(ISERROR(VLOOKUP($L258,Info!$B$4:$B$266,1,FALSE)),"",VLOOKUP($L258,Info!$B$4:$L$266,4,FALSE)))</f>
        <v/>
      </c>
      <c r="AF258" s="1" t="str">
        <f>IF($L258="None","",IF(ISERROR(VLOOKUP($L258,Info!$B$4:$B$266,1,FALSE)),"",VLOOKUP($L258,Info!$B$4:$L$266,6,FALSE)))</f>
        <v/>
      </c>
      <c r="AG258" s="1"/>
      <c r="AH258" s="33" t="str" cm="1">
        <f t="array" ref="AH258">IF(AND(L258&lt;&gt;"",O258&lt;&gt;"",R258:S258&lt;&gt;"",W258:X258&lt;&gt;"",Z258:AA258&lt;&gt;"",AC258&lt;&gt;""),"Good","Bad")</f>
        <v>Bad</v>
      </c>
      <c r="AL258" t="str" cm="1">
        <f t="array" ref="AL258">IF(R258&gt;0,_xlfn.IFS(COUNTIF($L$20:L258,"&lt;&gt;")&lt;101,1,COUNTIF($L$20:L258,"&lt;&gt;")&lt;201,2,COUNTIF($L$20:L258,"&lt;&gt;")&lt;301,3,COUNTIF($L$20:L258,"&lt;&gt;")&lt;401,4,COUNTIF($L$20:L258,"&lt;&gt;")&lt;501,5,COUNTIF($L$20:L258,"&lt;&gt;")&lt;601,6,COUNTIF($L$20:L258,"&lt;&gt;")&lt;701,7,COUNTIF($L$20:L258,"&lt;&gt;")&lt;801,8,COUNTIF($L$20:L258,"&lt;&gt;")&lt;901,9,COUNTIF($L$20:L258,"&lt;&gt;")&lt;1001,10,COUNTIF($L$20:L258,"&lt;&gt;")&lt;1101,11,COUNTIF($L$20:L258,"&lt;&gt;")&lt;1201,12,COUNTIF($L$20:L258,"&lt;&gt;")&lt;1301,13,COUNTIF($L$20:L258,"&lt;&gt;")&lt;1401,14,COUNTIF($L$20:L258,"&lt;&gt;")&lt;1501,15,COUNTIF($L$20:L258,"&lt;&gt;")&lt;1601,16,COUNTIF($L$20:L258,"&lt;&gt;")&lt;1701,17,COUNTIF($L$20:L258,"&lt;&gt;")&lt;1801,18,COUNTIF($L$20:L258,"&lt;&gt;")&lt;1901,19,COUNTIF($L$20:L258,"&lt;&gt;")&lt;2001,20,COUNTIF($L$20:L258,"&lt;&gt;")&lt;2101,21,COUNTIF($L$20:L258,"&lt;&gt;")&lt;2201,22,COUNTIF($L$20:L258,"&lt;&gt;")&lt;2301,23,COUNTIF($L$20:L258,"&lt;&gt;")&lt;2401,24,COUNTIF($L$20:L258,"&lt;&gt;")&lt;2501,25,COUNTIF($L$20:L258,"&lt;&gt;")&lt;2601,26,COUNTIF($L$20:L258,"&lt;&gt;")&lt;2701,27,COUNTIF($L$20:L258,"&lt;&gt;")&lt;2801,28,COUNTIF($L$20:L258,"&lt;&gt;")&lt;2901,29,COUNTIF($L$20:L258,"&lt;&gt;")&lt;3001,30),"")</f>
        <v/>
      </c>
      <c r="AM258" t="str">
        <f t="shared" si="15"/>
        <v/>
      </c>
      <c r="AN258" t="str">
        <f t="shared" si="19"/>
        <v/>
      </c>
      <c r="AP258" t="str">
        <f t="shared" si="18"/>
        <v/>
      </c>
      <c r="AQ258" t="str">
        <f>IF(AO258="","",COUNTIFS(AM258:$AM$3019,AO258))</f>
        <v/>
      </c>
    </row>
    <row r="259" spans="1:43" x14ac:dyDescent="0.25">
      <c r="A259" s="6" t="str">
        <f>IF(COUNT($A$20:A258)&lt;&gt;$B$4,IF(A258="","",A258+1),"")</f>
        <v/>
      </c>
      <c r="B259" s="3"/>
      <c r="C259" s="3"/>
      <c r="D259" s="122"/>
      <c r="E259" s="3"/>
      <c r="F259" s="3"/>
      <c r="G259" s="3"/>
      <c r="H259" s="3"/>
      <c r="I259" s="120"/>
      <c r="J259" s="3"/>
      <c r="K259" s="119" t="str" cm="1">
        <f t="array" ref="K259">IF(OR($J$14 = "A",$J$14 = "B",$J$14 = "C"),IF(I259="","",IF(LEN(I259)&gt;2,_xlfn.IFS(ISNUMBER(SEARCH("_",I259)),I259,ISNUMBER(SEARCH(", ",I259)),SUBSTITUTE(I259,", ","_"),ISNUMBER(SEARCH("/ ",I259)),SUBSTITUTE(I259,"/ ","_"),ISNUMBER(SEARCH(",",I259)),SUBSTITUTE(I259,",","_"),ISNUMBER(SEARCH("/",I259)),SUBSTITUTE(I259,"/","_"),ISNUMBER(SEARCH("",I259)),I259),I259)),IF(OR($J$14 = "J",$J$14 = "K"),"",IF(D259="","",IF(LEN(D259)&gt;2,_xlfn.IFS(ISNUMBER(SEARCH("_",D259)),D259,ISNUMBER(SEARCH(", ",D259)),SUBSTITUTE(D259,", ","_"),ISNUMBER(SEARCH("/ ",D259)),SUBSTITUTE(D259,"/ ","_"),ISNUMBER(SEARCH(",",D259)),SUBSTITUTE(D259,",","_"),ISNUMBER(SEARCH("/",D259)),SUBSTITUTE(D259,"/","_"),ISNUMBER(SEARCH("",D259)),D259),D259))))</f>
        <v/>
      </c>
      <c r="L259" s="1"/>
      <c r="M259" s="1" t="str">
        <f t="shared" si="16"/>
        <v/>
      </c>
      <c r="N259" s="94" t="str">
        <f>IF($L259="None","",IF(ISERROR(VLOOKUP($L259,Info!$B$4:$B$266,1,FALSE)),"",VLOOKUP($L259,Info!$B$4:$L$266,5,FALSE)))</f>
        <v/>
      </c>
      <c r="O259" s="94" t="str">
        <f>IF(K259="","",IF(AND($J$12&lt;&gt;"ABC",N259="3"),"BAC",IF(N259="3","ABC",IF($J$12&lt;&gt;"ABC",IF($J$10="Standard",VLOOKUP(K259,Info!$BE$4:$BF$481,2,FALSE),VLOOKUP(K259,Info!$BI$4:$BJ$482,2,FALSE)),IF($J$10="Standard",VLOOKUP(K259,Info!$AG$4:$AH$2994,2,FALSE),VLOOKUP(K259,Info!$AK$4:$AL$2997,2,FALSE))))))</f>
        <v/>
      </c>
      <c r="P259" s="94" t="str">
        <f>IF($L259="None","",IF(ISERROR(VLOOKUP($L259,Info!$B$4:$B$266,1,FALSE)),"",VLOOKUP($L259,Info!$B$4:$L$266,3,FALSE)))</f>
        <v/>
      </c>
      <c r="Q259" s="96" t="str">
        <f>IF($L259="None","",IF(ISERROR(VLOOKUP($L259,Info!$B$4:$B$266,1,FALSE)),"",VLOOKUP($L259,Info!$B$4:$L$266,4,FALSE)))</f>
        <v/>
      </c>
      <c r="R259" s="1"/>
      <c r="S259" s="6" t="str">
        <f t="shared" si="17"/>
        <v/>
      </c>
      <c r="T259" s="6" t="str">
        <f>IF($L259="None","",IF(ISERROR(VLOOKUP($L259,Info!$B$4:$B$266,1,FALSE)),"",VLOOKUP($L259,Info!$B$4:$L$266,11,FALSE)))</f>
        <v/>
      </c>
      <c r="U259" s="1"/>
      <c r="V259" s="1"/>
      <c r="W259" s="1"/>
      <c r="X259" s="1" t="str">
        <f>IF($L259="None","",IF(ISERROR(VLOOKUP($L259,Info!$B$4:$B$266,1,FALSE)),"",IF(OR(W259="Metallic Liquid Tight",W259="Non-Metallic Liquid Tight",W259="LSZH",W259="Greenfield"),VLOOKUP($L259,Info!$B$4:$L$266,7,FALSE),"N/A")))</f>
        <v/>
      </c>
      <c r="Y259" s="1"/>
      <c r="Z259" s="96" t="str">
        <f>IF($L259="None","",IF(ISERROR(VLOOKUP($L259,Info!$B$4:$B$266,1,FALSE)),"",VLOOKUP($L259,Info!$B$4:$L$266,9,FALSE)))</f>
        <v/>
      </c>
      <c r="AA259" s="96" t="str">
        <f>IF($L259="None","",IF(ISERROR(VLOOKUP($L259,Info!$B$4:$B$266,1,FALSE)),"",VLOOKUP($L259,Info!$B$4:$L$266,8,FALSE)))</f>
        <v/>
      </c>
      <c r="AB259" s="96" t="str">
        <f>IF($L259="None","",IF(ISERROR(VLOOKUP($L259,Info!$B$4:$B$266,1,FALSE)),"",VLOOKUP($L259,Info!$B$4:$L$266,10,FALSE)))</f>
        <v/>
      </c>
      <c r="AC259" s="1" t="str">
        <f>IF(W259="SO Cable","Black,White",IF(O259="","",IF(P259="","",IF($J$12&lt;&gt;"ABC",IF(P259&lt;="250",VLOOKUP(O259,Info!$AZ$4:$BB$22,3,FALSE),VLOOKUP(O259,Info!$AZ$23:$BB$39,3,FALSE)),IF(P259&lt;="250",VLOOKUP(O259,Info!$AO$4:$AQ$22,3,FALSE),VLOOKUP(O259,Info!$AO$23:$AP$39,3,FALSE))))))</f>
        <v/>
      </c>
      <c r="AD259" s="1"/>
      <c r="AE259" s="1" t="str">
        <f>IF($L259="None","",IF(ISERROR(VLOOKUP($L259,Info!$B$4:$B$266,1,FALSE)),"",VLOOKUP($L259,Info!$B$4:$L$266,4,FALSE)))</f>
        <v/>
      </c>
      <c r="AF259" s="1" t="str">
        <f>IF($L259="None","",IF(ISERROR(VLOOKUP($L259,Info!$B$4:$B$266,1,FALSE)),"",VLOOKUP($L259,Info!$B$4:$L$266,6,FALSE)))</f>
        <v/>
      </c>
      <c r="AG259" s="1"/>
      <c r="AH259" s="33" t="str" cm="1">
        <f t="array" ref="AH259">IF(AND(L259&lt;&gt;"",O259&lt;&gt;"",R259:S259&lt;&gt;"",W259:X259&lt;&gt;"",Z259:AA259&lt;&gt;"",AC259&lt;&gt;""),"Good","Bad")</f>
        <v>Bad</v>
      </c>
      <c r="AL259" t="str" cm="1">
        <f t="array" ref="AL259">IF(R259&gt;0,_xlfn.IFS(COUNTIF($L$20:L259,"&lt;&gt;")&lt;101,1,COUNTIF($L$20:L259,"&lt;&gt;")&lt;201,2,COUNTIF($L$20:L259,"&lt;&gt;")&lt;301,3,COUNTIF($L$20:L259,"&lt;&gt;")&lt;401,4,COUNTIF($L$20:L259,"&lt;&gt;")&lt;501,5,COUNTIF($L$20:L259,"&lt;&gt;")&lt;601,6,COUNTIF($L$20:L259,"&lt;&gt;")&lt;701,7,COUNTIF($L$20:L259,"&lt;&gt;")&lt;801,8,COUNTIF($L$20:L259,"&lt;&gt;")&lt;901,9,COUNTIF($L$20:L259,"&lt;&gt;")&lt;1001,10,COUNTIF($L$20:L259,"&lt;&gt;")&lt;1101,11,COUNTIF($L$20:L259,"&lt;&gt;")&lt;1201,12,COUNTIF($L$20:L259,"&lt;&gt;")&lt;1301,13,COUNTIF($L$20:L259,"&lt;&gt;")&lt;1401,14,COUNTIF($L$20:L259,"&lt;&gt;")&lt;1501,15,COUNTIF($L$20:L259,"&lt;&gt;")&lt;1601,16,COUNTIF($L$20:L259,"&lt;&gt;")&lt;1701,17,COUNTIF($L$20:L259,"&lt;&gt;")&lt;1801,18,COUNTIF($L$20:L259,"&lt;&gt;")&lt;1901,19,COUNTIF($L$20:L259,"&lt;&gt;")&lt;2001,20,COUNTIF($L$20:L259,"&lt;&gt;")&lt;2101,21,COUNTIF($L$20:L259,"&lt;&gt;")&lt;2201,22,COUNTIF($L$20:L259,"&lt;&gt;")&lt;2301,23,COUNTIF($L$20:L259,"&lt;&gt;")&lt;2401,24,COUNTIF($L$20:L259,"&lt;&gt;")&lt;2501,25,COUNTIF($L$20:L259,"&lt;&gt;")&lt;2601,26,COUNTIF($L$20:L259,"&lt;&gt;")&lt;2701,27,COUNTIF($L$20:L259,"&lt;&gt;")&lt;2801,28,COUNTIF($L$20:L259,"&lt;&gt;")&lt;2901,29,COUNTIF($L$20:L259,"&lt;&gt;")&lt;3001,30),"")</f>
        <v/>
      </c>
      <c r="AM259" t="str">
        <f t="shared" si="15"/>
        <v/>
      </c>
      <c r="AN259" t="str">
        <f t="shared" si="19"/>
        <v/>
      </c>
      <c r="AP259" t="str">
        <f t="shared" si="18"/>
        <v/>
      </c>
      <c r="AQ259" t="str">
        <f>IF(AO259="","",COUNTIFS(AM259:$AM$3019,AO259))</f>
        <v/>
      </c>
    </row>
    <row r="260" spans="1:43" x14ac:dyDescent="0.25">
      <c r="A260" s="6" t="str">
        <f>IF(COUNT($A$20:A259)&lt;&gt;$B$4,IF(A259="","",A259+1),"")</f>
        <v/>
      </c>
      <c r="B260" s="3"/>
      <c r="C260" s="3"/>
      <c r="D260" s="122"/>
      <c r="E260" s="3"/>
      <c r="F260" s="3"/>
      <c r="G260" s="3"/>
      <c r="H260" s="3"/>
      <c r="I260" s="120"/>
      <c r="J260" s="3"/>
      <c r="K260" s="119" t="str" cm="1">
        <f t="array" ref="K260">IF(OR($J$14 = "A",$J$14 = "B",$J$14 = "C"),IF(I260="","",IF(LEN(I260)&gt;2,_xlfn.IFS(ISNUMBER(SEARCH("_",I260)),I260,ISNUMBER(SEARCH(", ",I260)),SUBSTITUTE(I260,", ","_"),ISNUMBER(SEARCH("/ ",I260)),SUBSTITUTE(I260,"/ ","_"),ISNUMBER(SEARCH(",",I260)),SUBSTITUTE(I260,",","_"),ISNUMBER(SEARCH("/",I260)),SUBSTITUTE(I260,"/","_"),ISNUMBER(SEARCH("",I260)),I260),I260)),IF(OR($J$14 = "J",$J$14 = "K"),"",IF(D260="","",IF(LEN(D260)&gt;2,_xlfn.IFS(ISNUMBER(SEARCH("_",D260)),D260,ISNUMBER(SEARCH(", ",D260)),SUBSTITUTE(D260,", ","_"),ISNUMBER(SEARCH("/ ",D260)),SUBSTITUTE(D260,"/ ","_"),ISNUMBER(SEARCH(",",D260)),SUBSTITUTE(D260,",","_"),ISNUMBER(SEARCH("/",D260)),SUBSTITUTE(D260,"/","_"),ISNUMBER(SEARCH("",D260)),D260),D260))))</f>
        <v/>
      </c>
      <c r="L260" s="1"/>
      <c r="M260" s="1" t="str">
        <f t="shared" si="16"/>
        <v/>
      </c>
      <c r="N260" s="94" t="str">
        <f>IF($L260="None","",IF(ISERROR(VLOOKUP($L260,Info!$B$4:$B$266,1,FALSE)),"",VLOOKUP($L260,Info!$B$4:$L$266,5,FALSE)))</f>
        <v/>
      </c>
      <c r="O260" s="94" t="str">
        <f>IF(K260="","",IF(AND($J$12&lt;&gt;"ABC",N260="3"),"BAC",IF(N260="3","ABC",IF($J$12&lt;&gt;"ABC",IF($J$10="Standard",VLOOKUP(K260,Info!$BE$4:$BF$481,2,FALSE),VLOOKUP(K260,Info!$BI$4:$BJ$482,2,FALSE)),IF($J$10="Standard",VLOOKUP(K260,Info!$AG$4:$AH$2994,2,FALSE),VLOOKUP(K260,Info!$AK$4:$AL$2997,2,FALSE))))))</f>
        <v/>
      </c>
      <c r="P260" s="94" t="str">
        <f>IF($L260="None","",IF(ISERROR(VLOOKUP($L260,Info!$B$4:$B$266,1,FALSE)),"",VLOOKUP($L260,Info!$B$4:$L$266,3,FALSE)))</f>
        <v/>
      </c>
      <c r="Q260" s="96" t="str">
        <f>IF($L260="None","",IF(ISERROR(VLOOKUP($L260,Info!$B$4:$B$266,1,FALSE)),"",VLOOKUP($L260,Info!$B$4:$L$266,4,FALSE)))</f>
        <v/>
      </c>
      <c r="R260" s="1"/>
      <c r="S260" s="6" t="str">
        <f t="shared" si="17"/>
        <v/>
      </c>
      <c r="T260" s="6" t="str">
        <f>IF($L260="None","",IF(ISERROR(VLOOKUP($L260,Info!$B$4:$B$266,1,FALSE)),"",VLOOKUP($L260,Info!$B$4:$L$266,11,FALSE)))</f>
        <v/>
      </c>
      <c r="U260" s="1"/>
      <c r="V260" s="1"/>
      <c r="W260" s="1"/>
      <c r="X260" s="1" t="str">
        <f>IF($L260="None","",IF(ISERROR(VLOOKUP($L260,Info!$B$4:$B$266,1,FALSE)),"",IF(OR(W260="Metallic Liquid Tight",W260="Non-Metallic Liquid Tight",W260="LSZH",W260="Greenfield"),VLOOKUP($L260,Info!$B$4:$L$266,7,FALSE),"N/A")))</f>
        <v/>
      </c>
      <c r="Y260" s="1"/>
      <c r="Z260" s="96" t="str">
        <f>IF($L260="None","",IF(ISERROR(VLOOKUP($L260,Info!$B$4:$B$266,1,FALSE)),"",VLOOKUP($L260,Info!$B$4:$L$266,9,FALSE)))</f>
        <v/>
      </c>
      <c r="AA260" s="96" t="str">
        <f>IF($L260="None","",IF(ISERROR(VLOOKUP($L260,Info!$B$4:$B$266,1,FALSE)),"",VLOOKUP($L260,Info!$B$4:$L$266,8,FALSE)))</f>
        <v/>
      </c>
      <c r="AB260" s="96" t="str">
        <f>IF($L260="None","",IF(ISERROR(VLOOKUP($L260,Info!$B$4:$B$266,1,FALSE)),"",VLOOKUP($L260,Info!$B$4:$L$266,10,FALSE)))</f>
        <v/>
      </c>
      <c r="AC260" s="1" t="str">
        <f>IF(W260="SO Cable","Black,White",IF(O260="","",IF(P260="","",IF($J$12&lt;&gt;"ABC",IF(P260&lt;="250",VLOOKUP(O260,Info!$AZ$4:$BB$22,3,FALSE),VLOOKUP(O260,Info!$AZ$23:$BB$39,3,FALSE)),IF(P260&lt;="250",VLOOKUP(O260,Info!$AO$4:$AQ$22,3,FALSE),VLOOKUP(O260,Info!$AO$23:$AP$39,3,FALSE))))))</f>
        <v/>
      </c>
      <c r="AD260" s="1"/>
      <c r="AE260" s="1" t="str">
        <f>IF($L260="None","",IF(ISERROR(VLOOKUP($L260,Info!$B$4:$B$266,1,FALSE)),"",VLOOKUP($L260,Info!$B$4:$L$266,4,FALSE)))</f>
        <v/>
      </c>
      <c r="AF260" s="1" t="str">
        <f>IF($L260="None","",IF(ISERROR(VLOOKUP($L260,Info!$B$4:$B$266,1,FALSE)),"",VLOOKUP($L260,Info!$B$4:$L$266,6,FALSE)))</f>
        <v/>
      </c>
      <c r="AG260" s="1"/>
      <c r="AH260" s="33" t="str" cm="1">
        <f t="array" ref="AH260">IF(AND(L260&lt;&gt;"",O260&lt;&gt;"",R260:S260&lt;&gt;"",W260:X260&lt;&gt;"",Z260:AA260&lt;&gt;"",AC260&lt;&gt;""),"Good","Bad")</f>
        <v>Bad</v>
      </c>
      <c r="AL260" t="str" cm="1">
        <f t="array" ref="AL260">IF(R260&gt;0,_xlfn.IFS(COUNTIF($L$20:L260,"&lt;&gt;")&lt;101,1,COUNTIF($L$20:L260,"&lt;&gt;")&lt;201,2,COUNTIF($L$20:L260,"&lt;&gt;")&lt;301,3,COUNTIF($L$20:L260,"&lt;&gt;")&lt;401,4,COUNTIF($L$20:L260,"&lt;&gt;")&lt;501,5,COUNTIF($L$20:L260,"&lt;&gt;")&lt;601,6,COUNTIF($L$20:L260,"&lt;&gt;")&lt;701,7,COUNTIF($L$20:L260,"&lt;&gt;")&lt;801,8,COUNTIF($L$20:L260,"&lt;&gt;")&lt;901,9,COUNTIF($L$20:L260,"&lt;&gt;")&lt;1001,10,COUNTIF($L$20:L260,"&lt;&gt;")&lt;1101,11,COUNTIF($L$20:L260,"&lt;&gt;")&lt;1201,12,COUNTIF($L$20:L260,"&lt;&gt;")&lt;1301,13,COUNTIF($L$20:L260,"&lt;&gt;")&lt;1401,14,COUNTIF($L$20:L260,"&lt;&gt;")&lt;1501,15,COUNTIF($L$20:L260,"&lt;&gt;")&lt;1601,16,COUNTIF($L$20:L260,"&lt;&gt;")&lt;1701,17,COUNTIF($L$20:L260,"&lt;&gt;")&lt;1801,18,COUNTIF($L$20:L260,"&lt;&gt;")&lt;1901,19,COUNTIF($L$20:L260,"&lt;&gt;")&lt;2001,20,COUNTIF($L$20:L260,"&lt;&gt;")&lt;2101,21,COUNTIF($L$20:L260,"&lt;&gt;")&lt;2201,22,COUNTIF($L$20:L260,"&lt;&gt;")&lt;2301,23,COUNTIF($L$20:L260,"&lt;&gt;")&lt;2401,24,COUNTIF($L$20:L260,"&lt;&gt;")&lt;2501,25,COUNTIF($L$20:L260,"&lt;&gt;")&lt;2601,26,COUNTIF($L$20:L260,"&lt;&gt;")&lt;2701,27,COUNTIF($L$20:L260,"&lt;&gt;")&lt;2801,28,COUNTIF($L$20:L260,"&lt;&gt;")&lt;2901,29,COUNTIF($L$20:L260,"&lt;&gt;")&lt;3001,30),"")</f>
        <v/>
      </c>
      <c r="AM260" t="str">
        <f t="shared" si="15"/>
        <v/>
      </c>
      <c r="AN260" t="str">
        <f t="shared" si="19"/>
        <v/>
      </c>
      <c r="AP260" t="str">
        <f t="shared" si="18"/>
        <v/>
      </c>
      <c r="AQ260" t="str">
        <f>IF(AO260="","",COUNTIFS(AM260:$AM$3019,AO260))</f>
        <v/>
      </c>
    </row>
    <row r="261" spans="1:43" x14ac:dyDescent="0.25">
      <c r="A261" s="6" t="str">
        <f>IF(COUNT($A$20:A260)&lt;&gt;$B$4,IF(A260="","",A260+1),"")</f>
        <v/>
      </c>
      <c r="B261" s="3"/>
      <c r="C261" s="3"/>
      <c r="D261" s="122"/>
      <c r="E261" s="3"/>
      <c r="F261" s="3"/>
      <c r="G261" s="3"/>
      <c r="H261" s="3"/>
      <c r="I261" s="120"/>
      <c r="J261" s="3"/>
      <c r="K261" s="119" t="str" cm="1">
        <f t="array" ref="K261">IF(OR($J$14 = "A",$J$14 = "B",$J$14 = "C"),IF(I261="","",IF(LEN(I261)&gt;2,_xlfn.IFS(ISNUMBER(SEARCH("_",I261)),I261,ISNUMBER(SEARCH(", ",I261)),SUBSTITUTE(I261,", ","_"),ISNUMBER(SEARCH("/ ",I261)),SUBSTITUTE(I261,"/ ","_"),ISNUMBER(SEARCH(",",I261)),SUBSTITUTE(I261,",","_"),ISNUMBER(SEARCH("/",I261)),SUBSTITUTE(I261,"/","_"),ISNUMBER(SEARCH("",I261)),I261),I261)),IF(OR($J$14 = "J",$J$14 = "K"),"",IF(D261="","",IF(LEN(D261)&gt;2,_xlfn.IFS(ISNUMBER(SEARCH("_",D261)),D261,ISNUMBER(SEARCH(", ",D261)),SUBSTITUTE(D261,", ","_"),ISNUMBER(SEARCH("/ ",D261)),SUBSTITUTE(D261,"/ ","_"),ISNUMBER(SEARCH(",",D261)),SUBSTITUTE(D261,",","_"),ISNUMBER(SEARCH("/",D261)),SUBSTITUTE(D261,"/","_"),ISNUMBER(SEARCH("",D261)),D261),D261))))</f>
        <v/>
      </c>
      <c r="L261" s="1"/>
      <c r="M261" s="1" t="str">
        <f t="shared" si="16"/>
        <v/>
      </c>
      <c r="N261" s="94" t="str">
        <f>IF($L261="None","",IF(ISERROR(VLOOKUP($L261,Info!$B$4:$B$266,1,FALSE)),"",VLOOKUP($L261,Info!$B$4:$L$266,5,FALSE)))</f>
        <v/>
      </c>
      <c r="O261" s="94" t="str">
        <f>IF(K261="","",IF(AND($J$12&lt;&gt;"ABC",N261="3"),"BAC",IF(N261="3","ABC",IF($J$12&lt;&gt;"ABC",IF($J$10="Standard",VLOOKUP(K261,Info!$BE$4:$BF$481,2,FALSE),VLOOKUP(K261,Info!$BI$4:$BJ$482,2,FALSE)),IF($J$10="Standard",VLOOKUP(K261,Info!$AG$4:$AH$2994,2,FALSE),VLOOKUP(K261,Info!$AK$4:$AL$2997,2,FALSE))))))</f>
        <v/>
      </c>
      <c r="P261" s="94" t="str">
        <f>IF($L261="None","",IF(ISERROR(VLOOKUP($L261,Info!$B$4:$B$266,1,FALSE)),"",VLOOKUP($L261,Info!$B$4:$L$266,3,FALSE)))</f>
        <v/>
      </c>
      <c r="Q261" s="96" t="str">
        <f>IF($L261="None","",IF(ISERROR(VLOOKUP($L261,Info!$B$4:$B$266,1,FALSE)),"",VLOOKUP($L261,Info!$B$4:$L$266,4,FALSE)))</f>
        <v/>
      </c>
      <c r="R261" s="1"/>
      <c r="S261" s="6" t="str">
        <f t="shared" si="17"/>
        <v/>
      </c>
      <c r="T261" s="6" t="str">
        <f>IF($L261="None","",IF(ISERROR(VLOOKUP($L261,Info!$B$4:$B$266,1,FALSE)),"",VLOOKUP($L261,Info!$B$4:$L$266,11,FALSE)))</f>
        <v/>
      </c>
      <c r="U261" s="1"/>
      <c r="V261" s="1"/>
      <c r="W261" s="1"/>
      <c r="X261" s="1" t="str">
        <f>IF($L261="None","",IF(ISERROR(VLOOKUP($L261,Info!$B$4:$B$266,1,FALSE)),"",IF(OR(W261="Metallic Liquid Tight",W261="Non-Metallic Liquid Tight",W261="LSZH",W261="Greenfield"),VLOOKUP($L261,Info!$B$4:$L$266,7,FALSE),"N/A")))</f>
        <v/>
      </c>
      <c r="Y261" s="1"/>
      <c r="Z261" s="96" t="str">
        <f>IF($L261="None","",IF(ISERROR(VLOOKUP($L261,Info!$B$4:$B$266,1,FALSE)),"",VLOOKUP($L261,Info!$B$4:$L$266,9,FALSE)))</f>
        <v/>
      </c>
      <c r="AA261" s="96" t="str">
        <f>IF($L261="None","",IF(ISERROR(VLOOKUP($L261,Info!$B$4:$B$266,1,FALSE)),"",VLOOKUP($L261,Info!$B$4:$L$266,8,FALSE)))</f>
        <v/>
      </c>
      <c r="AB261" s="96" t="str">
        <f>IF($L261="None","",IF(ISERROR(VLOOKUP($L261,Info!$B$4:$B$266,1,FALSE)),"",VLOOKUP($L261,Info!$B$4:$L$266,10,FALSE)))</f>
        <v/>
      </c>
      <c r="AC261" s="1" t="str">
        <f>IF(W261="SO Cable","Black,White",IF(O261="","",IF(P261="","",IF($J$12&lt;&gt;"ABC",IF(P261&lt;="250",VLOOKUP(O261,Info!$AZ$4:$BB$22,3,FALSE),VLOOKUP(O261,Info!$AZ$23:$BB$39,3,FALSE)),IF(P261&lt;="250",VLOOKUP(O261,Info!$AO$4:$AQ$22,3,FALSE),VLOOKUP(O261,Info!$AO$23:$AP$39,3,FALSE))))))</f>
        <v/>
      </c>
      <c r="AD261" s="1"/>
      <c r="AE261" s="1" t="str">
        <f>IF($L261="None","",IF(ISERROR(VLOOKUP($L261,Info!$B$4:$B$266,1,FALSE)),"",VLOOKUP($L261,Info!$B$4:$L$266,4,FALSE)))</f>
        <v/>
      </c>
      <c r="AF261" s="1" t="str">
        <f>IF($L261="None","",IF(ISERROR(VLOOKUP($L261,Info!$B$4:$B$266,1,FALSE)),"",VLOOKUP($L261,Info!$B$4:$L$266,6,FALSE)))</f>
        <v/>
      </c>
      <c r="AG261" s="1"/>
      <c r="AH261" s="33" t="str" cm="1">
        <f t="array" ref="AH261">IF(AND(L261&lt;&gt;"",O261&lt;&gt;"",R261:S261&lt;&gt;"",W261:X261&lt;&gt;"",Z261:AA261&lt;&gt;"",AC261&lt;&gt;""),"Good","Bad")</f>
        <v>Bad</v>
      </c>
      <c r="AL261" t="str" cm="1">
        <f t="array" ref="AL261">IF(R261&gt;0,_xlfn.IFS(COUNTIF($L$20:L261,"&lt;&gt;")&lt;101,1,COUNTIF($L$20:L261,"&lt;&gt;")&lt;201,2,COUNTIF($L$20:L261,"&lt;&gt;")&lt;301,3,COUNTIF($L$20:L261,"&lt;&gt;")&lt;401,4,COUNTIF($L$20:L261,"&lt;&gt;")&lt;501,5,COUNTIF($L$20:L261,"&lt;&gt;")&lt;601,6,COUNTIF($L$20:L261,"&lt;&gt;")&lt;701,7,COUNTIF($L$20:L261,"&lt;&gt;")&lt;801,8,COUNTIF($L$20:L261,"&lt;&gt;")&lt;901,9,COUNTIF($L$20:L261,"&lt;&gt;")&lt;1001,10,COUNTIF($L$20:L261,"&lt;&gt;")&lt;1101,11,COUNTIF($L$20:L261,"&lt;&gt;")&lt;1201,12,COUNTIF($L$20:L261,"&lt;&gt;")&lt;1301,13,COUNTIF($L$20:L261,"&lt;&gt;")&lt;1401,14,COUNTIF($L$20:L261,"&lt;&gt;")&lt;1501,15,COUNTIF($L$20:L261,"&lt;&gt;")&lt;1601,16,COUNTIF($L$20:L261,"&lt;&gt;")&lt;1701,17,COUNTIF($L$20:L261,"&lt;&gt;")&lt;1801,18,COUNTIF($L$20:L261,"&lt;&gt;")&lt;1901,19,COUNTIF($L$20:L261,"&lt;&gt;")&lt;2001,20,COUNTIF($L$20:L261,"&lt;&gt;")&lt;2101,21,COUNTIF($L$20:L261,"&lt;&gt;")&lt;2201,22,COUNTIF($L$20:L261,"&lt;&gt;")&lt;2301,23,COUNTIF($L$20:L261,"&lt;&gt;")&lt;2401,24,COUNTIF($L$20:L261,"&lt;&gt;")&lt;2501,25,COUNTIF($L$20:L261,"&lt;&gt;")&lt;2601,26,COUNTIF($L$20:L261,"&lt;&gt;")&lt;2701,27,COUNTIF($L$20:L261,"&lt;&gt;")&lt;2801,28,COUNTIF($L$20:L261,"&lt;&gt;")&lt;2901,29,COUNTIF($L$20:L261,"&lt;&gt;")&lt;3001,30),"")</f>
        <v/>
      </c>
      <c r="AM261" t="str">
        <f t="shared" si="15"/>
        <v/>
      </c>
      <c r="AN261" t="str">
        <f t="shared" si="19"/>
        <v/>
      </c>
      <c r="AP261" t="str">
        <f t="shared" si="18"/>
        <v/>
      </c>
      <c r="AQ261" t="str">
        <f>IF(AO261="","",COUNTIFS(AM261:$AM$3019,AO261))</f>
        <v/>
      </c>
    </row>
    <row r="262" spans="1:43" x14ac:dyDescent="0.25">
      <c r="A262" s="6" t="str">
        <f>IF(COUNT($A$20:A261)&lt;&gt;$B$4,IF(A261="","",A261+1),"")</f>
        <v/>
      </c>
      <c r="B262" s="3"/>
      <c r="C262" s="3"/>
      <c r="D262" s="122"/>
      <c r="E262" s="3"/>
      <c r="F262" s="3"/>
      <c r="G262" s="3"/>
      <c r="H262" s="3"/>
      <c r="I262" s="120"/>
      <c r="J262" s="3"/>
      <c r="K262" s="119" t="str" cm="1">
        <f t="array" ref="K262">IF(OR($J$14 = "A",$J$14 = "B",$J$14 = "C"),IF(I262="","",IF(LEN(I262)&gt;2,_xlfn.IFS(ISNUMBER(SEARCH("_",I262)),I262,ISNUMBER(SEARCH(", ",I262)),SUBSTITUTE(I262,", ","_"),ISNUMBER(SEARCH("/ ",I262)),SUBSTITUTE(I262,"/ ","_"),ISNUMBER(SEARCH(",",I262)),SUBSTITUTE(I262,",","_"),ISNUMBER(SEARCH("/",I262)),SUBSTITUTE(I262,"/","_"),ISNUMBER(SEARCH("",I262)),I262),I262)),IF(OR($J$14 = "J",$J$14 = "K"),"",IF(D262="","",IF(LEN(D262)&gt;2,_xlfn.IFS(ISNUMBER(SEARCH("_",D262)),D262,ISNUMBER(SEARCH(", ",D262)),SUBSTITUTE(D262,", ","_"),ISNUMBER(SEARCH("/ ",D262)),SUBSTITUTE(D262,"/ ","_"),ISNUMBER(SEARCH(",",D262)),SUBSTITUTE(D262,",","_"),ISNUMBER(SEARCH("/",D262)),SUBSTITUTE(D262,"/","_"),ISNUMBER(SEARCH("",D262)),D262),D262))))</f>
        <v/>
      </c>
      <c r="L262" s="1"/>
      <c r="M262" s="1" t="str">
        <f t="shared" si="16"/>
        <v/>
      </c>
      <c r="N262" s="94" t="str">
        <f>IF($L262="None","",IF(ISERROR(VLOOKUP($L262,Info!$B$4:$B$266,1,FALSE)),"",VLOOKUP($L262,Info!$B$4:$L$266,5,FALSE)))</f>
        <v/>
      </c>
      <c r="O262" s="94" t="str">
        <f>IF(K262="","",IF(AND($J$12&lt;&gt;"ABC",N262="3"),"BAC",IF(N262="3","ABC",IF($J$12&lt;&gt;"ABC",IF($J$10="Standard",VLOOKUP(K262,Info!$BE$4:$BF$481,2,FALSE),VLOOKUP(K262,Info!$BI$4:$BJ$482,2,FALSE)),IF($J$10="Standard",VLOOKUP(K262,Info!$AG$4:$AH$2994,2,FALSE),VLOOKUP(K262,Info!$AK$4:$AL$2997,2,FALSE))))))</f>
        <v/>
      </c>
      <c r="P262" s="94" t="str">
        <f>IF($L262="None","",IF(ISERROR(VLOOKUP($L262,Info!$B$4:$B$266,1,FALSE)),"",VLOOKUP($L262,Info!$B$4:$L$266,3,FALSE)))</f>
        <v/>
      </c>
      <c r="Q262" s="96" t="str">
        <f>IF($L262="None","",IF(ISERROR(VLOOKUP($L262,Info!$B$4:$B$266,1,FALSE)),"",VLOOKUP($L262,Info!$B$4:$L$266,4,FALSE)))</f>
        <v/>
      </c>
      <c r="R262" s="1"/>
      <c r="S262" s="6" t="str">
        <f t="shared" si="17"/>
        <v/>
      </c>
      <c r="T262" s="6" t="str">
        <f>IF($L262="None","",IF(ISERROR(VLOOKUP($L262,Info!$B$4:$B$266,1,FALSE)),"",VLOOKUP($L262,Info!$B$4:$L$266,11,FALSE)))</f>
        <v/>
      </c>
      <c r="U262" s="1"/>
      <c r="V262" s="1"/>
      <c r="W262" s="1"/>
      <c r="X262" s="1" t="str">
        <f>IF($L262="None","",IF(ISERROR(VLOOKUP($L262,Info!$B$4:$B$266,1,FALSE)),"",IF(OR(W262="Metallic Liquid Tight",W262="Non-Metallic Liquid Tight",W262="LSZH",W262="Greenfield"),VLOOKUP($L262,Info!$B$4:$L$266,7,FALSE),"N/A")))</f>
        <v/>
      </c>
      <c r="Y262" s="1"/>
      <c r="Z262" s="96" t="str">
        <f>IF($L262="None","",IF(ISERROR(VLOOKUP($L262,Info!$B$4:$B$266,1,FALSE)),"",VLOOKUP($L262,Info!$B$4:$L$266,9,FALSE)))</f>
        <v/>
      </c>
      <c r="AA262" s="96" t="str">
        <f>IF($L262="None","",IF(ISERROR(VLOOKUP($L262,Info!$B$4:$B$266,1,FALSE)),"",VLOOKUP($L262,Info!$B$4:$L$266,8,FALSE)))</f>
        <v/>
      </c>
      <c r="AB262" s="96" t="str">
        <f>IF($L262="None","",IF(ISERROR(VLOOKUP($L262,Info!$B$4:$B$266,1,FALSE)),"",VLOOKUP($L262,Info!$B$4:$L$266,10,FALSE)))</f>
        <v/>
      </c>
      <c r="AC262" s="1" t="str">
        <f>IF(W262="SO Cable","Black,White",IF(O262="","",IF(P262="","",IF($J$12&lt;&gt;"ABC",IF(P262&lt;="250",VLOOKUP(O262,Info!$AZ$4:$BB$22,3,FALSE),VLOOKUP(O262,Info!$AZ$23:$BB$39,3,FALSE)),IF(P262&lt;="250",VLOOKUP(O262,Info!$AO$4:$AQ$22,3,FALSE),VLOOKUP(O262,Info!$AO$23:$AP$39,3,FALSE))))))</f>
        <v/>
      </c>
      <c r="AD262" s="1"/>
      <c r="AE262" s="1" t="str">
        <f>IF($L262="None","",IF(ISERROR(VLOOKUP($L262,Info!$B$4:$B$266,1,FALSE)),"",VLOOKUP($L262,Info!$B$4:$L$266,4,FALSE)))</f>
        <v/>
      </c>
      <c r="AF262" s="1" t="str">
        <f>IF($L262="None","",IF(ISERROR(VLOOKUP($L262,Info!$B$4:$B$266,1,FALSE)),"",VLOOKUP($L262,Info!$B$4:$L$266,6,FALSE)))</f>
        <v/>
      </c>
      <c r="AG262" s="1"/>
      <c r="AH262" s="33" t="str" cm="1">
        <f t="array" ref="AH262">IF(AND(L262&lt;&gt;"",O262&lt;&gt;"",R262:S262&lt;&gt;"",W262:X262&lt;&gt;"",Z262:AA262&lt;&gt;"",AC262&lt;&gt;""),"Good","Bad")</f>
        <v>Bad</v>
      </c>
      <c r="AL262" t="str" cm="1">
        <f t="array" ref="AL262">IF(R262&gt;0,_xlfn.IFS(COUNTIF($L$20:L262,"&lt;&gt;")&lt;101,1,COUNTIF($L$20:L262,"&lt;&gt;")&lt;201,2,COUNTIF($L$20:L262,"&lt;&gt;")&lt;301,3,COUNTIF($L$20:L262,"&lt;&gt;")&lt;401,4,COUNTIF($L$20:L262,"&lt;&gt;")&lt;501,5,COUNTIF($L$20:L262,"&lt;&gt;")&lt;601,6,COUNTIF($L$20:L262,"&lt;&gt;")&lt;701,7,COUNTIF($L$20:L262,"&lt;&gt;")&lt;801,8,COUNTIF($L$20:L262,"&lt;&gt;")&lt;901,9,COUNTIF($L$20:L262,"&lt;&gt;")&lt;1001,10,COUNTIF($L$20:L262,"&lt;&gt;")&lt;1101,11,COUNTIF($L$20:L262,"&lt;&gt;")&lt;1201,12,COUNTIF($L$20:L262,"&lt;&gt;")&lt;1301,13,COUNTIF($L$20:L262,"&lt;&gt;")&lt;1401,14,COUNTIF($L$20:L262,"&lt;&gt;")&lt;1501,15,COUNTIF($L$20:L262,"&lt;&gt;")&lt;1601,16,COUNTIF($L$20:L262,"&lt;&gt;")&lt;1701,17,COUNTIF($L$20:L262,"&lt;&gt;")&lt;1801,18,COUNTIF($L$20:L262,"&lt;&gt;")&lt;1901,19,COUNTIF($L$20:L262,"&lt;&gt;")&lt;2001,20,COUNTIF($L$20:L262,"&lt;&gt;")&lt;2101,21,COUNTIF($L$20:L262,"&lt;&gt;")&lt;2201,22,COUNTIF($L$20:L262,"&lt;&gt;")&lt;2301,23,COUNTIF($L$20:L262,"&lt;&gt;")&lt;2401,24,COUNTIF($L$20:L262,"&lt;&gt;")&lt;2501,25,COUNTIF($L$20:L262,"&lt;&gt;")&lt;2601,26,COUNTIF($L$20:L262,"&lt;&gt;")&lt;2701,27,COUNTIF($L$20:L262,"&lt;&gt;")&lt;2801,28,COUNTIF($L$20:L262,"&lt;&gt;")&lt;2901,29,COUNTIF($L$20:L262,"&lt;&gt;")&lt;3001,30),"")</f>
        <v/>
      </c>
      <c r="AM262" t="str">
        <f t="shared" si="15"/>
        <v/>
      </c>
      <c r="AN262" t="str">
        <f t="shared" si="19"/>
        <v/>
      </c>
      <c r="AP262" t="str">
        <f t="shared" si="18"/>
        <v/>
      </c>
      <c r="AQ262" t="str">
        <f>IF(AO262="","",COUNTIFS(AM262:$AM$3019,AO262))</f>
        <v/>
      </c>
    </row>
    <row r="263" spans="1:43" x14ac:dyDescent="0.25">
      <c r="A263" s="6" t="str">
        <f>IF(COUNT($A$20:A262)&lt;&gt;$B$4,IF(A262="","",A262+1),"")</f>
        <v/>
      </c>
      <c r="B263" s="3"/>
      <c r="C263" s="3"/>
      <c r="D263" s="122"/>
      <c r="E263" s="3"/>
      <c r="F263" s="3"/>
      <c r="G263" s="3"/>
      <c r="H263" s="3"/>
      <c r="I263" s="120"/>
      <c r="J263" s="3"/>
      <c r="K263" s="119" t="str" cm="1">
        <f t="array" ref="K263">IF(OR($J$14 = "A",$J$14 = "B",$J$14 = "C"),IF(I263="","",IF(LEN(I263)&gt;2,_xlfn.IFS(ISNUMBER(SEARCH("_",I263)),I263,ISNUMBER(SEARCH(", ",I263)),SUBSTITUTE(I263,", ","_"),ISNUMBER(SEARCH("/ ",I263)),SUBSTITUTE(I263,"/ ","_"),ISNUMBER(SEARCH(",",I263)),SUBSTITUTE(I263,",","_"),ISNUMBER(SEARCH("/",I263)),SUBSTITUTE(I263,"/","_"),ISNUMBER(SEARCH("",I263)),I263),I263)),IF(OR($J$14 = "J",$J$14 = "K"),"",IF(D263="","",IF(LEN(D263)&gt;2,_xlfn.IFS(ISNUMBER(SEARCH("_",D263)),D263,ISNUMBER(SEARCH(", ",D263)),SUBSTITUTE(D263,", ","_"),ISNUMBER(SEARCH("/ ",D263)),SUBSTITUTE(D263,"/ ","_"),ISNUMBER(SEARCH(",",D263)),SUBSTITUTE(D263,",","_"),ISNUMBER(SEARCH("/",D263)),SUBSTITUTE(D263,"/","_"),ISNUMBER(SEARCH("",D263)),D263),D263))))</f>
        <v/>
      </c>
      <c r="L263" s="1"/>
      <c r="M263" s="1" t="str">
        <f t="shared" si="16"/>
        <v/>
      </c>
      <c r="N263" s="94" t="str">
        <f>IF($L263="None","",IF(ISERROR(VLOOKUP($L263,Info!$B$4:$B$266,1,FALSE)),"",VLOOKUP($L263,Info!$B$4:$L$266,5,FALSE)))</f>
        <v/>
      </c>
      <c r="O263" s="94" t="str">
        <f>IF(K263="","",IF(AND($J$12&lt;&gt;"ABC",N263="3"),"BAC",IF(N263="3","ABC",IF($J$12&lt;&gt;"ABC",IF($J$10="Standard",VLOOKUP(K263,Info!$BE$4:$BF$481,2,FALSE),VLOOKUP(K263,Info!$BI$4:$BJ$482,2,FALSE)),IF($J$10="Standard",VLOOKUP(K263,Info!$AG$4:$AH$2994,2,FALSE),VLOOKUP(K263,Info!$AK$4:$AL$2997,2,FALSE))))))</f>
        <v/>
      </c>
      <c r="P263" s="94" t="str">
        <f>IF($L263="None","",IF(ISERROR(VLOOKUP($L263,Info!$B$4:$B$266,1,FALSE)),"",VLOOKUP($L263,Info!$B$4:$L$266,3,FALSE)))</f>
        <v/>
      </c>
      <c r="Q263" s="96" t="str">
        <f>IF($L263="None","",IF(ISERROR(VLOOKUP($L263,Info!$B$4:$B$266,1,FALSE)),"",VLOOKUP($L263,Info!$B$4:$L$266,4,FALSE)))</f>
        <v/>
      </c>
      <c r="R263" s="1"/>
      <c r="S263" s="6" t="str">
        <f t="shared" si="17"/>
        <v/>
      </c>
      <c r="T263" s="6" t="str">
        <f>IF($L263="None","",IF(ISERROR(VLOOKUP($L263,Info!$B$4:$B$266,1,FALSE)),"",VLOOKUP($L263,Info!$B$4:$L$266,11,FALSE)))</f>
        <v/>
      </c>
      <c r="U263" s="1"/>
      <c r="V263" s="1"/>
      <c r="W263" s="1"/>
      <c r="X263" s="1" t="str">
        <f>IF($L263="None","",IF(ISERROR(VLOOKUP($L263,Info!$B$4:$B$266,1,FALSE)),"",IF(OR(W263="Metallic Liquid Tight",W263="Non-Metallic Liquid Tight",W263="LSZH",W263="Greenfield"),VLOOKUP($L263,Info!$B$4:$L$266,7,FALSE),"N/A")))</f>
        <v/>
      </c>
      <c r="Y263" s="1"/>
      <c r="Z263" s="96" t="str">
        <f>IF($L263="None","",IF(ISERROR(VLOOKUP($L263,Info!$B$4:$B$266,1,FALSE)),"",VLOOKUP($L263,Info!$B$4:$L$266,9,FALSE)))</f>
        <v/>
      </c>
      <c r="AA263" s="96" t="str">
        <f>IF($L263="None","",IF(ISERROR(VLOOKUP($L263,Info!$B$4:$B$266,1,FALSE)),"",VLOOKUP($L263,Info!$B$4:$L$266,8,FALSE)))</f>
        <v/>
      </c>
      <c r="AB263" s="96" t="str">
        <f>IF($L263="None","",IF(ISERROR(VLOOKUP($L263,Info!$B$4:$B$266,1,FALSE)),"",VLOOKUP($L263,Info!$B$4:$L$266,10,FALSE)))</f>
        <v/>
      </c>
      <c r="AC263" s="1" t="str">
        <f>IF(W263="SO Cable","Black,White",IF(O263="","",IF(P263="","",IF($J$12&lt;&gt;"ABC",IF(P263&lt;="250",VLOOKUP(O263,Info!$AZ$4:$BB$22,3,FALSE),VLOOKUP(O263,Info!$AZ$23:$BB$39,3,FALSE)),IF(P263&lt;="250",VLOOKUP(O263,Info!$AO$4:$AQ$22,3,FALSE),VLOOKUP(O263,Info!$AO$23:$AP$39,3,FALSE))))))</f>
        <v/>
      </c>
      <c r="AD263" s="1"/>
      <c r="AE263" s="1" t="str">
        <f>IF($L263="None","",IF(ISERROR(VLOOKUP($L263,Info!$B$4:$B$266,1,FALSE)),"",VLOOKUP($L263,Info!$B$4:$L$266,4,FALSE)))</f>
        <v/>
      </c>
      <c r="AF263" s="1" t="str">
        <f>IF($L263="None","",IF(ISERROR(VLOOKUP($L263,Info!$B$4:$B$266,1,FALSE)),"",VLOOKUP($L263,Info!$B$4:$L$266,6,FALSE)))</f>
        <v/>
      </c>
      <c r="AG263" s="1"/>
      <c r="AH263" s="33" t="str" cm="1">
        <f t="array" ref="AH263">IF(AND(L263&lt;&gt;"",O263&lt;&gt;"",R263:S263&lt;&gt;"",W263:X263&lt;&gt;"",Z263:AA263&lt;&gt;"",AC263&lt;&gt;""),"Good","Bad")</f>
        <v>Bad</v>
      </c>
      <c r="AL263" t="str" cm="1">
        <f t="array" ref="AL263">IF(R263&gt;0,_xlfn.IFS(COUNTIF($L$20:L263,"&lt;&gt;")&lt;101,1,COUNTIF($L$20:L263,"&lt;&gt;")&lt;201,2,COUNTIF($L$20:L263,"&lt;&gt;")&lt;301,3,COUNTIF($L$20:L263,"&lt;&gt;")&lt;401,4,COUNTIF($L$20:L263,"&lt;&gt;")&lt;501,5,COUNTIF($L$20:L263,"&lt;&gt;")&lt;601,6,COUNTIF($L$20:L263,"&lt;&gt;")&lt;701,7,COUNTIF($L$20:L263,"&lt;&gt;")&lt;801,8,COUNTIF($L$20:L263,"&lt;&gt;")&lt;901,9,COUNTIF($L$20:L263,"&lt;&gt;")&lt;1001,10,COUNTIF($L$20:L263,"&lt;&gt;")&lt;1101,11,COUNTIF($L$20:L263,"&lt;&gt;")&lt;1201,12,COUNTIF($L$20:L263,"&lt;&gt;")&lt;1301,13,COUNTIF($L$20:L263,"&lt;&gt;")&lt;1401,14,COUNTIF($L$20:L263,"&lt;&gt;")&lt;1501,15,COUNTIF($L$20:L263,"&lt;&gt;")&lt;1601,16,COUNTIF($L$20:L263,"&lt;&gt;")&lt;1701,17,COUNTIF($L$20:L263,"&lt;&gt;")&lt;1801,18,COUNTIF($L$20:L263,"&lt;&gt;")&lt;1901,19,COUNTIF($L$20:L263,"&lt;&gt;")&lt;2001,20,COUNTIF($L$20:L263,"&lt;&gt;")&lt;2101,21,COUNTIF($L$20:L263,"&lt;&gt;")&lt;2201,22,COUNTIF($L$20:L263,"&lt;&gt;")&lt;2301,23,COUNTIF($L$20:L263,"&lt;&gt;")&lt;2401,24,COUNTIF($L$20:L263,"&lt;&gt;")&lt;2501,25,COUNTIF($L$20:L263,"&lt;&gt;")&lt;2601,26,COUNTIF($L$20:L263,"&lt;&gt;")&lt;2701,27,COUNTIF($L$20:L263,"&lt;&gt;")&lt;2801,28,COUNTIF($L$20:L263,"&lt;&gt;")&lt;2901,29,COUNTIF($L$20:L263,"&lt;&gt;")&lt;3001,30),"")</f>
        <v/>
      </c>
      <c r="AM263" t="str">
        <f t="shared" si="15"/>
        <v/>
      </c>
      <c r="AN263" t="str">
        <f t="shared" si="19"/>
        <v/>
      </c>
      <c r="AP263" t="str">
        <f t="shared" si="18"/>
        <v/>
      </c>
      <c r="AQ263" t="str">
        <f>IF(AO263="","",COUNTIFS(AM263:$AM$3019,AO263))</f>
        <v/>
      </c>
    </row>
    <row r="264" spans="1:43" x14ac:dyDescent="0.25">
      <c r="A264" s="6" t="str">
        <f>IF(COUNT($A$20:A263)&lt;&gt;$B$4,IF(A263="","",A263+1),"")</f>
        <v/>
      </c>
      <c r="B264" s="3"/>
      <c r="C264" s="3"/>
      <c r="D264" s="122"/>
      <c r="E264" s="3"/>
      <c r="F264" s="3"/>
      <c r="G264" s="3"/>
      <c r="H264" s="3"/>
      <c r="I264" s="120"/>
      <c r="J264" s="3"/>
      <c r="K264" s="119" t="str" cm="1">
        <f t="array" ref="K264">IF(OR($J$14 = "A",$J$14 = "B",$J$14 = "C"),IF(I264="","",IF(LEN(I264)&gt;2,_xlfn.IFS(ISNUMBER(SEARCH("_",I264)),I264,ISNUMBER(SEARCH(", ",I264)),SUBSTITUTE(I264,", ","_"),ISNUMBER(SEARCH("/ ",I264)),SUBSTITUTE(I264,"/ ","_"),ISNUMBER(SEARCH(",",I264)),SUBSTITUTE(I264,",","_"),ISNUMBER(SEARCH("/",I264)),SUBSTITUTE(I264,"/","_"),ISNUMBER(SEARCH("",I264)),I264),I264)),IF(OR($J$14 = "J",$J$14 = "K"),"",IF(D264="","",IF(LEN(D264)&gt;2,_xlfn.IFS(ISNUMBER(SEARCH("_",D264)),D264,ISNUMBER(SEARCH(", ",D264)),SUBSTITUTE(D264,", ","_"),ISNUMBER(SEARCH("/ ",D264)),SUBSTITUTE(D264,"/ ","_"),ISNUMBER(SEARCH(",",D264)),SUBSTITUTE(D264,",","_"),ISNUMBER(SEARCH("/",D264)),SUBSTITUTE(D264,"/","_"),ISNUMBER(SEARCH("",D264)),D264),D264))))</f>
        <v/>
      </c>
      <c r="L264" s="1"/>
      <c r="M264" s="1" t="str">
        <f t="shared" si="16"/>
        <v/>
      </c>
      <c r="N264" s="94" t="str">
        <f>IF($L264="None","",IF(ISERROR(VLOOKUP($L264,Info!$B$4:$B$266,1,FALSE)),"",VLOOKUP($L264,Info!$B$4:$L$266,5,FALSE)))</f>
        <v/>
      </c>
      <c r="O264" s="94" t="str">
        <f>IF(K264="","",IF(AND($J$12&lt;&gt;"ABC",N264="3"),"BAC",IF(N264="3","ABC",IF($J$12&lt;&gt;"ABC",IF($J$10="Standard",VLOOKUP(K264,Info!$BE$4:$BF$481,2,FALSE),VLOOKUP(K264,Info!$BI$4:$BJ$482,2,FALSE)),IF($J$10="Standard",VLOOKUP(K264,Info!$AG$4:$AH$2994,2,FALSE),VLOOKUP(K264,Info!$AK$4:$AL$2997,2,FALSE))))))</f>
        <v/>
      </c>
      <c r="P264" s="94" t="str">
        <f>IF($L264="None","",IF(ISERROR(VLOOKUP($L264,Info!$B$4:$B$266,1,FALSE)),"",VLOOKUP($L264,Info!$B$4:$L$266,3,FALSE)))</f>
        <v/>
      </c>
      <c r="Q264" s="96" t="str">
        <f>IF($L264="None","",IF(ISERROR(VLOOKUP($L264,Info!$B$4:$B$266,1,FALSE)),"",VLOOKUP($L264,Info!$B$4:$L$266,4,FALSE)))</f>
        <v/>
      </c>
      <c r="R264" s="1"/>
      <c r="S264" s="6" t="str">
        <f t="shared" si="17"/>
        <v/>
      </c>
      <c r="T264" s="6" t="str">
        <f>IF($L264="None","",IF(ISERROR(VLOOKUP($L264,Info!$B$4:$B$266,1,FALSE)),"",VLOOKUP($L264,Info!$B$4:$L$266,11,FALSE)))</f>
        <v/>
      </c>
      <c r="U264" s="1"/>
      <c r="V264" s="1"/>
      <c r="W264" s="1"/>
      <c r="X264" s="1" t="str">
        <f>IF($L264="None","",IF(ISERROR(VLOOKUP($L264,Info!$B$4:$B$266,1,FALSE)),"",IF(OR(W264="Metallic Liquid Tight",W264="Non-Metallic Liquid Tight",W264="LSZH",W264="Greenfield"),VLOOKUP($L264,Info!$B$4:$L$266,7,FALSE),"N/A")))</f>
        <v/>
      </c>
      <c r="Y264" s="1"/>
      <c r="Z264" s="96" t="str">
        <f>IF($L264="None","",IF(ISERROR(VLOOKUP($L264,Info!$B$4:$B$266,1,FALSE)),"",VLOOKUP($L264,Info!$B$4:$L$266,9,FALSE)))</f>
        <v/>
      </c>
      <c r="AA264" s="96" t="str">
        <f>IF($L264="None","",IF(ISERROR(VLOOKUP($L264,Info!$B$4:$B$266,1,FALSE)),"",VLOOKUP($L264,Info!$B$4:$L$266,8,FALSE)))</f>
        <v/>
      </c>
      <c r="AB264" s="96" t="str">
        <f>IF($L264="None","",IF(ISERROR(VLOOKUP($L264,Info!$B$4:$B$266,1,FALSE)),"",VLOOKUP($L264,Info!$B$4:$L$266,10,FALSE)))</f>
        <v/>
      </c>
      <c r="AC264" s="1" t="str">
        <f>IF(W264="SO Cable","Black,White",IF(O264="","",IF(P264="","",IF($J$12&lt;&gt;"ABC",IF(P264&lt;="250",VLOOKUP(O264,Info!$AZ$4:$BB$22,3,FALSE),VLOOKUP(O264,Info!$AZ$23:$BB$39,3,FALSE)),IF(P264&lt;="250",VLOOKUP(O264,Info!$AO$4:$AQ$22,3,FALSE),VLOOKUP(O264,Info!$AO$23:$AP$39,3,FALSE))))))</f>
        <v/>
      </c>
      <c r="AD264" s="1"/>
      <c r="AE264" s="1" t="str">
        <f>IF($L264="None","",IF(ISERROR(VLOOKUP($L264,Info!$B$4:$B$266,1,FALSE)),"",VLOOKUP($L264,Info!$B$4:$L$266,4,FALSE)))</f>
        <v/>
      </c>
      <c r="AF264" s="1" t="str">
        <f>IF($L264="None","",IF(ISERROR(VLOOKUP($L264,Info!$B$4:$B$266,1,FALSE)),"",VLOOKUP($L264,Info!$B$4:$L$266,6,FALSE)))</f>
        <v/>
      </c>
      <c r="AG264" s="1"/>
      <c r="AH264" s="33" t="str" cm="1">
        <f t="array" ref="AH264">IF(AND(L264&lt;&gt;"",O264&lt;&gt;"",R264:S264&lt;&gt;"",W264:X264&lt;&gt;"",Z264:AA264&lt;&gt;"",AC264&lt;&gt;""),"Good","Bad")</f>
        <v>Bad</v>
      </c>
      <c r="AL264" t="str" cm="1">
        <f t="array" ref="AL264">IF(R264&gt;0,_xlfn.IFS(COUNTIF($L$20:L264,"&lt;&gt;")&lt;101,1,COUNTIF($L$20:L264,"&lt;&gt;")&lt;201,2,COUNTIF($L$20:L264,"&lt;&gt;")&lt;301,3,COUNTIF($L$20:L264,"&lt;&gt;")&lt;401,4,COUNTIF($L$20:L264,"&lt;&gt;")&lt;501,5,COUNTIF($L$20:L264,"&lt;&gt;")&lt;601,6,COUNTIF($L$20:L264,"&lt;&gt;")&lt;701,7,COUNTIF($L$20:L264,"&lt;&gt;")&lt;801,8,COUNTIF($L$20:L264,"&lt;&gt;")&lt;901,9,COUNTIF($L$20:L264,"&lt;&gt;")&lt;1001,10,COUNTIF($L$20:L264,"&lt;&gt;")&lt;1101,11,COUNTIF($L$20:L264,"&lt;&gt;")&lt;1201,12,COUNTIF($L$20:L264,"&lt;&gt;")&lt;1301,13,COUNTIF($L$20:L264,"&lt;&gt;")&lt;1401,14,COUNTIF($L$20:L264,"&lt;&gt;")&lt;1501,15,COUNTIF($L$20:L264,"&lt;&gt;")&lt;1601,16,COUNTIF($L$20:L264,"&lt;&gt;")&lt;1701,17,COUNTIF($L$20:L264,"&lt;&gt;")&lt;1801,18,COUNTIF($L$20:L264,"&lt;&gt;")&lt;1901,19,COUNTIF($L$20:L264,"&lt;&gt;")&lt;2001,20,COUNTIF($L$20:L264,"&lt;&gt;")&lt;2101,21,COUNTIF($L$20:L264,"&lt;&gt;")&lt;2201,22,COUNTIF($L$20:L264,"&lt;&gt;")&lt;2301,23,COUNTIF($L$20:L264,"&lt;&gt;")&lt;2401,24,COUNTIF($L$20:L264,"&lt;&gt;")&lt;2501,25,COUNTIF($L$20:L264,"&lt;&gt;")&lt;2601,26,COUNTIF($L$20:L264,"&lt;&gt;")&lt;2701,27,COUNTIF($L$20:L264,"&lt;&gt;")&lt;2801,28,COUNTIF($L$20:L264,"&lt;&gt;")&lt;2901,29,COUNTIF($L$20:L264,"&lt;&gt;")&lt;3001,30),"")</f>
        <v/>
      </c>
      <c r="AM264" t="str">
        <f t="shared" si="15"/>
        <v/>
      </c>
      <c r="AN264" t="str">
        <f t="shared" si="19"/>
        <v/>
      </c>
      <c r="AP264" t="str">
        <f t="shared" si="18"/>
        <v/>
      </c>
      <c r="AQ264" t="str">
        <f>IF(AO264="","",COUNTIFS(AM264:$AM$3019,AO264))</f>
        <v/>
      </c>
    </row>
    <row r="265" spans="1:43" x14ac:dyDescent="0.25">
      <c r="A265" s="6" t="str">
        <f>IF(COUNT($A$20:A264)&lt;&gt;$B$4,IF(A264="","",A264+1),"")</f>
        <v/>
      </c>
      <c r="B265" s="3"/>
      <c r="C265" s="3"/>
      <c r="D265" s="122"/>
      <c r="E265" s="3"/>
      <c r="F265" s="3"/>
      <c r="G265" s="3"/>
      <c r="H265" s="3"/>
      <c r="I265" s="120"/>
      <c r="J265" s="3"/>
      <c r="K265" s="119" t="str" cm="1">
        <f t="array" ref="K265">IF(OR($J$14 = "A",$J$14 = "B",$J$14 = "C"),IF(I265="","",IF(LEN(I265)&gt;2,_xlfn.IFS(ISNUMBER(SEARCH("_",I265)),I265,ISNUMBER(SEARCH(", ",I265)),SUBSTITUTE(I265,", ","_"),ISNUMBER(SEARCH("/ ",I265)),SUBSTITUTE(I265,"/ ","_"),ISNUMBER(SEARCH(",",I265)),SUBSTITUTE(I265,",","_"),ISNUMBER(SEARCH("/",I265)),SUBSTITUTE(I265,"/","_"),ISNUMBER(SEARCH("",I265)),I265),I265)),IF(OR($J$14 = "J",$J$14 = "K"),"",IF(D265="","",IF(LEN(D265)&gt;2,_xlfn.IFS(ISNUMBER(SEARCH("_",D265)),D265,ISNUMBER(SEARCH(", ",D265)),SUBSTITUTE(D265,", ","_"),ISNUMBER(SEARCH("/ ",D265)),SUBSTITUTE(D265,"/ ","_"),ISNUMBER(SEARCH(",",D265)),SUBSTITUTE(D265,",","_"),ISNUMBER(SEARCH("/",D265)),SUBSTITUTE(D265,"/","_"),ISNUMBER(SEARCH("",D265)),D265),D265))))</f>
        <v/>
      </c>
      <c r="L265" s="1"/>
      <c r="M265" s="1" t="str">
        <f t="shared" si="16"/>
        <v/>
      </c>
      <c r="N265" s="94" t="str">
        <f>IF($L265="None","",IF(ISERROR(VLOOKUP($L265,Info!$B$4:$B$266,1,FALSE)),"",VLOOKUP($L265,Info!$B$4:$L$266,5,FALSE)))</f>
        <v/>
      </c>
      <c r="O265" s="94" t="str">
        <f>IF(K265="","",IF(AND($J$12&lt;&gt;"ABC",N265="3"),"BAC",IF(N265="3","ABC",IF($J$12&lt;&gt;"ABC",IF($J$10="Standard",VLOOKUP(K265,Info!$BE$4:$BF$481,2,FALSE),VLOOKUP(K265,Info!$BI$4:$BJ$482,2,FALSE)),IF($J$10="Standard",VLOOKUP(K265,Info!$AG$4:$AH$2994,2,FALSE),VLOOKUP(K265,Info!$AK$4:$AL$2997,2,FALSE))))))</f>
        <v/>
      </c>
      <c r="P265" s="94" t="str">
        <f>IF($L265="None","",IF(ISERROR(VLOOKUP($L265,Info!$B$4:$B$266,1,FALSE)),"",VLOOKUP($L265,Info!$B$4:$L$266,3,FALSE)))</f>
        <v/>
      </c>
      <c r="Q265" s="96" t="str">
        <f>IF($L265="None","",IF(ISERROR(VLOOKUP($L265,Info!$B$4:$B$266,1,FALSE)),"",VLOOKUP($L265,Info!$B$4:$L$266,4,FALSE)))</f>
        <v/>
      </c>
      <c r="R265" s="1"/>
      <c r="S265" s="6" t="str">
        <f t="shared" si="17"/>
        <v/>
      </c>
      <c r="T265" s="6" t="str">
        <f>IF($L265="None","",IF(ISERROR(VLOOKUP($L265,Info!$B$4:$B$266,1,FALSE)),"",VLOOKUP($L265,Info!$B$4:$L$266,11,FALSE)))</f>
        <v/>
      </c>
      <c r="U265" s="1"/>
      <c r="V265" s="1"/>
      <c r="W265" s="1"/>
      <c r="X265" s="1" t="str">
        <f>IF($L265="None","",IF(ISERROR(VLOOKUP($L265,Info!$B$4:$B$266,1,FALSE)),"",IF(OR(W265="Metallic Liquid Tight",W265="Non-Metallic Liquid Tight",W265="LSZH",W265="Greenfield"),VLOOKUP($L265,Info!$B$4:$L$266,7,FALSE),"N/A")))</f>
        <v/>
      </c>
      <c r="Y265" s="1"/>
      <c r="Z265" s="96" t="str">
        <f>IF($L265="None","",IF(ISERROR(VLOOKUP($L265,Info!$B$4:$B$266,1,FALSE)),"",VLOOKUP($L265,Info!$B$4:$L$266,9,FALSE)))</f>
        <v/>
      </c>
      <c r="AA265" s="96" t="str">
        <f>IF($L265="None","",IF(ISERROR(VLOOKUP($L265,Info!$B$4:$B$266,1,FALSE)),"",VLOOKUP($L265,Info!$B$4:$L$266,8,FALSE)))</f>
        <v/>
      </c>
      <c r="AB265" s="96" t="str">
        <f>IF($L265="None","",IF(ISERROR(VLOOKUP($L265,Info!$B$4:$B$266,1,FALSE)),"",VLOOKUP($L265,Info!$B$4:$L$266,10,FALSE)))</f>
        <v/>
      </c>
      <c r="AC265" s="1" t="str">
        <f>IF(W265="SO Cable","Black,White",IF(O265="","",IF(P265="","",IF($J$12&lt;&gt;"ABC",IF(P265&lt;="250",VLOOKUP(O265,Info!$AZ$4:$BB$22,3,FALSE),VLOOKUP(O265,Info!$AZ$23:$BB$39,3,FALSE)),IF(P265&lt;="250",VLOOKUP(O265,Info!$AO$4:$AQ$22,3,FALSE),VLOOKUP(O265,Info!$AO$23:$AP$39,3,FALSE))))))</f>
        <v/>
      </c>
      <c r="AD265" s="1"/>
      <c r="AE265" s="1" t="str">
        <f>IF($L265="None","",IF(ISERROR(VLOOKUP($L265,Info!$B$4:$B$266,1,FALSE)),"",VLOOKUP($L265,Info!$B$4:$L$266,4,FALSE)))</f>
        <v/>
      </c>
      <c r="AF265" s="1" t="str">
        <f>IF($L265="None","",IF(ISERROR(VLOOKUP($L265,Info!$B$4:$B$266,1,FALSE)),"",VLOOKUP($L265,Info!$B$4:$L$266,6,FALSE)))</f>
        <v/>
      </c>
      <c r="AG265" s="1"/>
      <c r="AH265" s="33" t="str" cm="1">
        <f t="array" ref="AH265">IF(AND(L265&lt;&gt;"",O265&lt;&gt;"",R265:S265&lt;&gt;"",W265:X265&lt;&gt;"",Z265:AA265&lt;&gt;"",AC265&lt;&gt;""),"Good","Bad")</f>
        <v>Bad</v>
      </c>
      <c r="AL265" t="str" cm="1">
        <f t="array" ref="AL265">IF(R265&gt;0,_xlfn.IFS(COUNTIF($L$20:L265,"&lt;&gt;")&lt;101,1,COUNTIF($L$20:L265,"&lt;&gt;")&lt;201,2,COUNTIF($L$20:L265,"&lt;&gt;")&lt;301,3,COUNTIF($L$20:L265,"&lt;&gt;")&lt;401,4,COUNTIF($L$20:L265,"&lt;&gt;")&lt;501,5,COUNTIF($L$20:L265,"&lt;&gt;")&lt;601,6,COUNTIF($L$20:L265,"&lt;&gt;")&lt;701,7,COUNTIF($L$20:L265,"&lt;&gt;")&lt;801,8,COUNTIF($L$20:L265,"&lt;&gt;")&lt;901,9,COUNTIF($L$20:L265,"&lt;&gt;")&lt;1001,10,COUNTIF($L$20:L265,"&lt;&gt;")&lt;1101,11,COUNTIF($L$20:L265,"&lt;&gt;")&lt;1201,12,COUNTIF($L$20:L265,"&lt;&gt;")&lt;1301,13,COUNTIF($L$20:L265,"&lt;&gt;")&lt;1401,14,COUNTIF($L$20:L265,"&lt;&gt;")&lt;1501,15,COUNTIF($L$20:L265,"&lt;&gt;")&lt;1601,16,COUNTIF($L$20:L265,"&lt;&gt;")&lt;1701,17,COUNTIF($L$20:L265,"&lt;&gt;")&lt;1801,18,COUNTIF($L$20:L265,"&lt;&gt;")&lt;1901,19,COUNTIF($L$20:L265,"&lt;&gt;")&lt;2001,20,COUNTIF($L$20:L265,"&lt;&gt;")&lt;2101,21,COUNTIF($L$20:L265,"&lt;&gt;")&lt;2201,22,COUNTIF($L$20:L265,"&lt;&gt;")&lt;2301,23,COUNTIF($L$20:L265,"&lt;&gt;")&lt;2401,24,COUNTIF($L$20:L265,"&lt;&gt;")&lt;2501,25,COUNTIF($L$20:L265,"&lt;&gt;")&lt;2601,26,COUNTIF($L$20:L265,"&lt;&gt;")&lt;2701,27,COUNTIF($L$20:L265,"&lt;&gt;")&lt;2801,28,COUNTIF($L$20:L265,"&lt;&gt;")&lt;2901,29,COUNTIF($L$20:L265,"&lt;&gt;")&lt;3001,30),"")</f>
        <v/>
      </c>
      <c r="AM265" t="str">
        <f t="shared" si="15"/>
        <v/>
      </c>
      <c r="AN265" t="str">
        <f t="shared" si="19"/>
        <v/>
      </c>
      <c r="AP265" t="str">
        <f t="shared" si="18"/>
        <v/>
      </c>
      <c r="AQ265" t="str">
        <f>IF(AO265="","",COUNTIFS(AM265:$AM$3019,AO265))</f>
        <v/>
      </c>
    </row>
    <row r="266" spans="1:43" x14ac:dyDescent="0.25">
      <c r="A266" s="6" t="str">
        <f>IF(COUNT($A$20:A265)&lt;&gt;$B$4,IF(A265="","",A265+1),"")</f>
        <v/>
      </c>
      <c r="B266" s="3"/>
      <c r="C266" s="3"/>
      <c r="D266" s="122"/>
      <c r="E266" s="3"/>
      <c r="F266" s="3"/>
      <c r="G266" s="3"/>
      <c r="H266" s="3"/>
      <c r="I266" s="120"/>
      <c r="J266" s="3"/>
      <c r="K266" s="119" t="str" cm="1">
        <f t="array" ref="K266">IF(OR($J$14 = "A",$J$14 = "B",$J$14 = "C"),IF(I266="","",IF(LEN(I266)&gt;2,_xlfn.IFS(ISNUMBER(SEARCH("_",I266)),I266,ISNUMBER(SEARCH(", ",I266)),SUBSTITUTE(I266,", ","_"),ISNUMBER(SEARCH("/ ",I266)),SUBSTITUTE(I266,"/ ","_"),ISNUMBER(SEARCH(",",I266)),SUBSTITUTE(I266,",","_"),ISNUMBER(SEARCH("/",I266)),SUBSTITUTE(I266,"/","_"),ISNUMBER(SEARCH("",I266)),I266),I266)),IF(OR($J$14 = "J",$J$14 = "K"),"",IF(D266="","",IF(LEN(D266)&gt;2,_xlfn.IFS(ISNUMBER(SEARCH("_",D266)),D266,ISNUMBER(SEARCH(", ",D266)),SUBSTITUTE(D266,", ","_"),ISNUMBER(SEARCH("/ ",D266)),SUBSTITUTE(D266,"/ ","_"),ISNUMBER(SEARCH(",",D266)),SUBSTITUTE(D266,",","_"),ISNUMBER(SEARCH("/",D266)),SUBSTITUTE(D266,"/","_"),ISNUMBER(SEARCH("",D266)),D266),D266))))</f>
        <v/>
      </c>
      <c r="L266" s="1"/>
      <c r="M266" s="1" t="str">
        <f t="shared" si="16"/>
        <v/>
      </c>
      <c r="N266" s="94" t="str">
        <f>IF($L266="None","",IF(ISERROR(VLOOKUP($L266,Info!$B$4:$B$266,1,FALSE)),"",VLOOKUP($L266,Info!$B$4:$L$266,5,FALSE)))</f>
        <v/>
      </c>
      <c r="O266" s="94" t="str">
        <f>IF(K266="","",IF(AND($J$12&lt;&gt;"ABC",N266="3"),"BAC",IF(N266="3","ABC",IF($J$12&lt;&gt;"ABC",IF($J$10="Standard",VLOOKUP(K266,Info!$BE$4:$BF$481,2,FALSE),VLOOKUP(K266,Info!$BI$4:$BJ$482,2,FALSE)),IF($J$10="Standard",VLOOKUP(K266,Info!$AG$4:$AH$2994,2,FALSE),VLOOKUP(K266,Info!$AK$4:$AL$2997,2,FALSE))))))</f>
        <v/>
      </c>
      <c r="P266" s="94" t="str">
        <f>IF($L266="None","",IF(ISERROR(VLOOKUP($L266,Info!$B$4:$B$266,1,FALSE)),"",VLOOKUP($L266,Info!$B$4:$L$266,3,FALSE)))</f>
        <v/>
      </c>
      <c r="Q266" s="96" t="str">
        <f>IF($L266="None","",IF(ISERROR(VLOOKUP($L266,Info!$B$4:$B$266,1,FALSE)),"",VLOOKUP($L266,Info!$B$4:$L$266,4,FALSE)))</f>
        <v/>
      </c>
      <c r="R266" s="1"/>
      <c r="S266" s="6" t="str">
        <f t="shared" si="17"/>
        <v/>
      </c>
      <c r="T266" s="6" t="str">
        <f>IF($L266="None","",IF(ISERROR(VLOOKUP($L266,Info!$B$4:$B$266,1,FALSE)),"",VLOOKUP($L266,Info!$B$4:$L$266,11,FALSE)))</f>
        <v/>
      </c>
      <c r="U266" s="1"/>
      <c r="V266" s="1"/>
      <c r="W266" s="1"/>
      <c r="X266" s="1" t="str">
        <f>IF($L266="None","",IF(ISERROR(VLOOKUP($L266,Info!$B$4:$B$266,1,FALSE)),"",IF(OR(W266="Metallic Liquid Tight",W266="Non-Metallic Liquid Tight",W266="LSZH",W266="Greenfield"),VLOOKUP($L266,Info!$B$4:$L$266,7,FALSE),"N/A")))</f>
        <v/>
      </c>
      <c r="Y266" s="1"/>
      <c r="Z266" s="96" t="str">
        <f>IF($L266="None","",IF(ISERROR(VLOOKUP($L266,Info!$B$4:$B$266,1,FALSE)),"",VLOOKUP($L266,Info!$B$4:$L$266,9,FALSE)))</f>
        <v/>
      </c>
      <c r="AA266" s="96" t="str">
        <f>IF($L266="None","",IF(ISERROR(VLOOKUP($L266,Info!$B$4:$B$266,1,FALSE)),"",VLOOKUP($L266,Info!$B$4:$L$266,8,FALSE)))</f>
        <v/>
      </c>
      <c r="AB266" s="96" t="str">
        <f>IF($L266="None","",IF(ISERROR(VLOOKUP($L266,Info!$B$4:$B$266,1,FALSE)),"",VLOOKUP($L266,Info!$B$4:$L$266,10,FALSE)))</f>
        <v/>
      </c>
      <c r="AC266" s="1" t="str">
        <f>IF(W266="SO Cable","Black,White",IF(O266="","",IF(P266="","",IF($J$12&lt;&gt;"ABC",IF(P266&lt;="250",VLOOKUP(O266,Info!$AZ$4:$BB$22,3,FALSE),VLOOKUP(O266,Info!$AZ$23:$BB$39,3,FALSE)),IF(P266&lt;="250",VLOOKUP(O266,Info!$AO$4:$AQ$22,3,FALSE),VLOOKUP(O266,Info!$AO$23:$AP$39,3,FALSE))))))</f>
        <v/>
      </c>
      <c r="AD266" s="1"/>
      <c r="AE266" s="1" t="str">
        <f>IF($L266="None","",IF(ISERROR(VLOOKUP($L266,Info!$B$4:$B$266,1,FALSE)),"",VLOOKUP($L266,Info!$B$4:$L$266,4,FALSE)))</f>
        <v/>
      </c>
      <c r="AF266" s="1" t="str">
        <f>IF($L266="None","",IF(ISERROR(VLOOKUP($L266,Info!$B$4:$B$266,1,FALSE)),"",VLOOKUP($L266,Info!$B$4:$L$266,6,FALSE)))</f>
        <v/>
      </c>
      <c r="AG266" s="1"/>
      <c r="AH266" s="33" t="str" cm="1">
        <f t="array" ref="AH266">IF(AND(L266&lt;&gt;"",O266&lt;&gt;"",R266:S266&lt;&gt;"",W266:X266&lt;&gt;"",Z266:AA266&lt;&gt;"",AC266&lt;&gt;""),"Good","Bad")</f>
        <v>Bad</v>
      </c>
      <c r="AL266" t="str" cm="1">
        <f t="array" ref="AL266">IF(R266&gt;0,_xlfn.IFS(COUNTIF($L$20:L266,"&lt;&gt;")&lt;101,1,COUNTIF($L$20:L266,"&lt;&gt;")&lt;201,2,COUNTIF($L$20:L266,"&lt;&gt;")&lt;301,3,COUNTIF($L$20:L266,"&lt;&gt;")&lt;401,4,COUNTIF($L$20:L266,"&lt;&gt;")&lt;501,5,COUNTIF($L$20:L266,"&lt;&gt;")&lt;601,6,COUNTIF($L$20:L266,"&lt;&gt;")&lt;701,7,COUNTIF($L$20:L266,"&lt;&gt;")&lt;801,8,COUNTIF($L$20:L266,"&lt;&gt;")&lt;901,9,COUNTIF($L$20:L266,"&lt;&gt;")&lt;1001,10,COUNTIF($L$20:L266,"&lt;&gt;")&lt;1101,11,COUNTIF($L$20:L266,"&lt;&gt;")&lt;1201,12,COUNTIF($L$20:L266,"&lt;&gt;")&lt;1301,13,COUNTIF($L$20:L266,"&lt;&gt;")&lt;1401,14,COUNTIF($L$20:L266,"&lt;&gt;")&lt;1501,15,COUNTIF($L$20:L266,"&lt;&gt;")&lt;1601,16,COUNTIF($L$20:L266,"&lt;&gt;")&lt;1701,17,COUNTIF($L$20:L266,"&lt;&gt;")&lt;1801,18,COUNTIF($L$20:L266,"&lt;&gt;")&lt;1901,19,COUNTIF($L$20:L266,"&lt;&gt;")&lt;2001,20,COUNTIF($L$20:L266,"&lt;&gt;")&lt;2101,21,COUNTIF($L$20:L266,"&lt;&gt;")&lt;2201,22,COUNTIF($L$20:L266,"&lt;&gt;")&lt;2301,23,COUNTIF($L$20:L266,"&lt;&gt;")&lt;2401,24,COUNTIF($L$20:L266,"&lt;&gt;")&lt;2501,25,COUNTIF($L$20:L266,"&lt;&gt;")&lt;2601,26,COUNTIF($L$20:L266,"&lt;&gt;")&lt;2701,27,COUNTIF($L$20:L266,"&lt;&gt;")&lt;2801,28,COUNTIF($L$20:L266,"&lt;&gt;")&lt;2901,29,COUNTIF($L$20:L266,"&lt;&gt;")&lt;3001,30),"")</f>
        <v/>
      </c>
      <c r="AM266" t="str">
        <f t="shared" si="15"/>
        <v/>
      </c>
      <c r="AN266" t="str">
        <f t="shared" si="19"/>
        <v/>
      </c>
      <c r="AP266" t="str">
        <f t="shared" si="18"/>
        <v/>
      </c>
      <c r="AQ266" t="str">
        <f>IF(AO266="","",COUNTIFS(AM266:$AM$3019,AO266))</f>
        <v/>
      </c>
    </row>
    <row r="267" spans="1:43" x14ac:dyDescent="0.25">
      <c r="A267" s="6" t="str">
        <f>IF(COUNT($A$20:A266)&lt;&gt;$B$4,IF(A266="","",A266+1),"")</f>
        <v/>
      </c>
      <c r="B267" s="3"/>
      <c r="C267" s="3"/>
      <c r="D267" s="122"/>
      <c r="E267" s="3"/>
      <c r="F267" s="3"/>
      <c r="G267" s="3"/>
      <c r="H267" s="3"/>
      <c r="I267" s="120"/>
      <c r="J267" s="3"/>
      <c r="K267" s="119" t="str" cm="1">
        <f t="array" ref="K267">IF(OR($J$14 = "A",$J$14 = "B",$J$14 = "C"),IF(I267="","",IF(LEN(I267)&gt;2,_xlfn.IFS(ISNUMBER(SEARCH("_",I267)),I267,ISNUMBER(SEARCH(", ",I267)),SUBSTITUTE(I267,", ","_"),ISNUMBER(SEARCH("/ ",I267)),SUBSTITUTE(I267,"/ ","_"),ISNUMBER(SEARCH(",",I267)),SUBSTITUTE(I267,",","_"),ISNUMBER(SEARCH("/",I267)),SUBSTITUTE(I267,"/","_"),ISNUMBER(SEARCH("",I267)),I267),I267)),IF(OR($J$14 = "J",$J$14 = "K"),"",IF(D267="","",IF(LEN(D267)&gt;2,_xlfn.IFS(ISNUMBER(SEARCH("_",D267)),D267,ISNUMBER(SEARCH(", ",D267)),SUBSTITUTE(D267,", ","_"),ISNUMBER(SEARCH("/ ",D267)),SUBSTITUTE(D267,"/ ","_"),ISNUMBER(SEARCH(",",D267)),SUBSTITUTE(D267,",","_"),ISNUMBER(SEARCH("/",D267)),SUBSTITUTE(D267,"/","_"),ISNUMBER(SEARCH("",D267)),D267),D267))))</f>
        <v/>
      </c>
      <c r="L267" s="1"/>
      <c r="M267" s="1" t="str">
        <f t="shared" si="16"/>
        <v/>
      </c>
      <c r="N267" s="94" t="str">
        <f>IF($L267="None","",IF(ISERROR(VLOOKUP($L267,Info!$B$4:$B$266,1,FALSE)),"",VLOOKUP($L267,Info!$B$4:$L$266,5,FALSE)))</f>
        <v/>
      </c>
      <c r="O267" s="94" t="str">
        <f>IF(K267="","",IF(AND($J$12&lt;&gt;"ABC",N267="3"),"BAC",IF(N267="3","ABC",IF($J$12&lt;&gt;"ABC",IF($J$10="Standard",VLOOKUP(K267,Info!$BE$4:$BF$481,2,FALSE),VLOOKUP(K267,Info!$BI$4:$BJ$482,2,FALSE)),IF($J$10="Standard",VLOOKUP(K267,Info!$AG$4:$AH$2994,2,FALSE),VLOOKUP(K267,Info!$AK$4:$AL$2997,2,FALSE))))))</f>
        <v/>
      </c>
      <c r="P267" s="94" t="str">
        <f>IF($L267="None","",IF(ISERROR(VLOOKUP($L267,Info!$B$4:$B$266,1,FALSE)),"",VLOOKUP($L267,Info!$B$4:$L$266,3,FALSE)))</f>
        <v/>
      </c>
      <c r="Q267" s="96" t="str">
        <f>IF($L267="None","",IF(ISERROR(VLOOKUP($L267,Info!$B$4:$B$266,1,FALSE)),"",VLOOKUP($L267,Info!$B$4:$L$266,4,FALSE)))</f>
        <v/>
      </c>
      <c r="R267" s="1"/>
      <c r="S267" s="6" t="str">
        <f t="shared" si="17"/>
        <v/>
      </c>
      <c r="T267" s="6" t="str">
        <f>IF($L267="None","",IF(ISERROR(VLOOKUP($L267,Info!$B$4:$B$266,1,FALSE)),"",VLOOKUP($L267,Info!$B$4:$L$266,11,FALSE)))</f>
        <v/>
      </c>
      <c r="U267" s="1"/>
      <c r="V267" s="1"/>
      <c r="W267" s="1"/>
      <c r="X267" s="1" t="str">
        <f>IF($L267="None","",IF(ISERROR(VLOOKUP($L267,Info!$B$4:$B$266,1,FALSE)),"",IF(OR(W267="Metallic Liquid Tight",W267="Non-Metallic Liquid Tight",W267="LSZH",W267="Greenfield"),VLOOKUP($L267,Info!$B$4:$L$266,7,FALSE),"N/A")))</f>
        <v/>
      </c>
      <c r="Y267" s="1"/>
      <c r="Z267" s="96" t="str">
        <f>IF($L267="None","",IF(ISERROR(VLOOKUP($L267,Info!$B$4:$B$266,1,FALSE)),"",VLOOKUP($L267,Info!$B$4:$L$266,9,FALSE)))</f>
        <v/>
      </c>
      <c r="AA267" s="96" t="str">
        <f>IF($L267="None","",IF(ISERROR(VLOOKUP($L267,Info!$B$4:$B$266,1,FALSE)),"",VLOOKUP($L267,Info!$B$4:$L$266,8,FALSE)))</f>
        <v/>
      </c>
      <c r="AB267" s="96" t="str">
        <f>IF($L267="None","",IF(ISERROR(VLOOKUP($L267,Info!$B$4:$B$266,1,FALSE)),"",VLOOKUP($L267,Info!$B$4:$L$266,10,FALSE)))</f>
        <v/>
      </c>
      <c r="AC267" s="1" t="str">
        <f>IF(W267="SO Cable","Black,White",IF(O267="","",IF(P267="","",IF($J$12&lt;&gt;"ABC",IF(P267&lt;="250",VLOOKUP(O267,Info!$AZ$4:$BB$22,3,FALSE),VLOOKUP(O267,Info!$AZ$23:$BB$39,3,FALSE)),IF(P267&lt;="250",VLOOKUP(O267,Info!$AO$4:$AQ$22,3,FALSE),VLOOKUP(O267,Info!$AO$23:$AP$39,3,FALSE))))))</f>
        <v/>
      </c>
      <c r="AD267" s="1"/>
      <c r="AE267" s="1" t="str">
        <f>IF($L267="None","",IF(ISERROR(VLOOKUP($L267,Info!$B$4:$B$266,1,FALSE)),"",VLOOKUP($L267,Info!$B$4:$L$266,4,FALSE)))</f>
        <v/>
      </c>
      <c r="AF267" s="1" t="str">
        <f>IF($L267="None","",IF(ISERROR(VLOOKUP($L267,Info!$B$4:$B$266,1,FALSE)),"",VLOOKUP($L267,Info!$B$4:$L$266,6,FALSE)))</f>
        <v/>
      </c>
      <c r="AG267" s="1"/>
      <c r="AH267" s="33" t="str" cm="1">
        <f t="array" ref="AH267">IF(AND(L267&lt;&gt;"",O267&lt;&gt;"",R267:S267&lt;&gt;"",W267:X267&lt;&gt;"",Z267:AA267&lt;&gt;"",AC267&lt;&gt;""),"Good","Bad")</f>
        <v>Bad</v>
      </c>
      <c r="AL267" t="str" cm="1">
        <f t="array" ref="AL267">IF(R267&gt;0,_xlfn.IFS(COUNTIF($L$20:L267,"&lt;&gt;")&lt;101,1,COUNTIF($L$20:L267,"&lt;&gt;")&lt;201,2,COUNTIF($L$20:L267,"&lt;&gt;")&lt;301,3,COUNTIF($L$20:L267,"&lt;&gt;")&lt;401,4,COUNTIF($L$20:L267,"&lt;&gt;")&lt;501,5,COUNTIF($L$20:L267,"&lt;&gt;")&lt;601,6,COUNTIF($L$20:L267,"&lt;&gt;")&lt;701,7,COUNTIF($L$20:L267,"&lt;&gt;")&lt;801,8,COUNTIF($L$20:L267,"&lt;&gt;")&lt;901,9,COUNTIF($L$20:L267,"&lt;&gt;")&lt;1001,10,COUNTIF($L$20:L267,"&lt;&gt;")&lt;1101,11,COUNTIF($L$20:L267,"&lt;&gt;")&lt;1201,12,COUNTIF($L$20:L267,"&lt;&gt;")&lt;1301,13,COUNTIF($L$20:L267,"&lt;&gt;")&lt;1401,14,COUNTIF($L$20:L267,"&lt;&gt;")&lt;1501,15,COUNTIF($L$20:L267,"&lt;&gt;")&lt;1601,16,COUNTIF($L$20:L267,"&lt;&gt;")&lt;1701,17,COUNTIF($L$20:L267,"&lt;&gt;")&lt;1801,18,COUNTIF($L$20:L267,"&lt;&gt;")&lt;1901,19,COUNTIF($L$20:L267,"&lt;&gt;")&lt;2001,20,COUNTIF($L$20:L267,"&lt;&gt;")&lt;2101,21,COUNTIF($L$20:L267,"&lt;&gt;")&lt;2201,22,COUNTIF($L$20:L267,"&lt;&gt;")&lt;2301,23,COUNTIF($L$20:L267,"&lt;&gt;")&lt;2401,24,COUNTIF($L$20:L267,"&lt;&gt;")&lt;2501,25,COUNTIF($L$20:L267,"&lt;&gt;")&lt;2601,26,COUNTIF($L$20:L267,"&lt;&gt;")&lt;2701,27,COUNTIF($L$20:L267,"&lt;&gt;")&lt;2801,28,COUNTIF($L$20:L267,"&lt;&gt;")&lt;2901,29,COUNTIF($L$20:L267,"&lt;&gt;")&lt;3001,30),"")</f>
        <v/>
      </c>
      <c r="AM267" t="str">
        <f t="shared" si="15"/>
        <v/>
      </c>
      <c r="AN267" t="str">
        <f t="shared" si="19"/>
        <v/>
      </c>
      <c r="AP267" t="str">
        <f t="shared" si="18"/>
        <v/>
      </c>
      <c r="AQ267" t="str">
        <f>IF(AO267="","",COUNTIFS(AM267:$AM$3019,AO267))</f>
        <v/>
      </c>
    </row>
    <row r="268" spans="1:43" x14ac:dyDescent="0.25">
      <c r="A268" s="6" t="str">
        <f>IF(COUNT($A$20:A267)&lt;&gt;$B$4,IF(A267="","",A267+1),"")</f>
        <v/>
      </c>
      <c r="B268" s="3"/>
      <c r="C268" s="3"/>
      <c r="D268" s="122"/>
      <c r="E268" s="3"/>
      <c r="F268" s="3"/>
      <c r="G268" s="3"/>
      <c r="H268" s="3"/>
      <c r="I268" s="120"/>
      <c r="J268" s="3"/>
      <c r="K268" s="119" t="str" cm="1">
        <f t="array" ref="K268">IF(OR($J$14 = "A",$J$14 = "B",$J$14 = "C"),IF(I268="","",IF(LEN(I268)&gt;2,_xlfn.IFS(ISNUMBER(SEARCH("_",I268)),I268,ISNUMBER(SEARCH(", ",I268)),SUBSTITUTE(I268,", ","_"),ISNUMBER(SEARCH("/ ",I268)),SUBSTITUTE(I268,"/ ","_"),ISNUMBER(SEARCH(",",I268)),SUBSTITUTE(I268,",","_"),ISNUMBER(SEARCH("/",I268)),SUBSTITUTE(I268,"/","_"),ISNUMBER(SEARCH("",I268)),I268),I268)),IF(OR($J$14 = "J",$J$14 = "K"),"",IF(D268="","",IF(LEN(D268)&gt;2,_xlfn.IFS(ISNUMBER(SEARCH("_",D268)),D268,ISNUMBER(SEARCH(", ",D268)),SUBSTITUTE(D268,", ","_"),ISNUMBER(SEARCH("/ ",D268)),SUBSTITUTE(D268,"/ ","_"),ISNUMBER(SEARCH(",",D268)),SUBSTITUTE(D268,",","_"),ISNUMBER(SEARCH("/",D268)),SUBSTITUTE(D268,"/","_"),ISNUMBER(SEARCH("",D268)),D268),D268))))</f>
        <v/>
      </c>
      <c r="L268" s="1"/>
      <c r="M268" s="1" t="str">
        <f t="shared" si="16"/>
        <v/>
      </c>
      <c r="N268" s="94" t="str">
        <f>IF($L268="None","",IF(ISERROR(VLOOKUP($L268,Info!$B$4:$B$266,1,FALSE)),"",VLOOKUP($L268,Info!$B$4:$L$266,5,FALSE)))</f>
        <v/>
      </c>
      <c r="O268" s="94" t="str">
        <f>IF(K268="","",IF(AND($J$12&lt;&gt;"ABC",N268="3"),"BAC",IF(N268="3","ABC",IF($J$12&lt;&gt;"ABC",IF($J$10="Standard",VLOOKUP(K268,Info!$BE$4:$BF$481,2,FALSE),VLOOKUP(K268,Info!$BI$4:$BJ$482,2,FALSE)),IF($J$10="Standard",VLOOKUP(K268,Info!$AG$4:$AH$2994,2,FALSE),VLOOKUP(K268,Info!$AK$4:$AL$2997,2,FALSE))))))</f>
        <v/>
      </c>
      <c r="P268" s="94" t="str">
        <f>IF($L268="None","",IF(ISERROR(VLOOKUP($L268,Info!$B$4:$B$266,1,FALSE)),"",VLOOKUP($L268,Info!$B$4:$L$266,3,FALSE)))</f>
        <v/>
      </c>
      <c r="Q268" s="96" t="str">
        <f>IF($L268="None","",IF(ISERROR(VLOOKUP($L268,Info!$B$4:$B$266,1,FALSE)),"",VLOOKUP($L268,Info!$B$4:$L$266,4,FALSE)))</f>
        <v/>
      </c>
      <c r="R268" s="1"/>
      <c r="S268" s="6" t="str">
        <f t="shared" si="17"/>
        <v/>
      </c>
      <c r="T268" s="6" t="str">
        <f>IF($L268="None","",IF(ISERROR(VLOOKUP($L268,Info!$B$4:$B$266,1,FALSE)),"",VLOOKUP($L268,Info!$B$4:$L$266,11,FALSE)))</f>
        <v/>
      </c>
      <c r="U268" s="1"/>
      <c r="V268" s="1"/>
      <c r="W268" s="1"/>
      <c r="X268" s="1" t="str">
        <f>IF($L268="None","",IF(ISERROR(VLOOKUP($L268,Info!$B$4:$B$266,1,FALSE)),"",IF(OR(W268="Metallic Liquid Tight",W268="Non-Metallic Liquid Tight",W268="LSZH",W268="Greenfield"),VLOOKUP($L268,Info!$B$4:$L$266,7,FALSE),"N/A")))</f>
        <v/>
      </c>
      <c r="Y268" s="1"/>
      <c r="Z268" s="96" t="str">
        <f>IF($L268="None","",IF(ISERROR(VLOOKUP($L268,Info!$B$4:$B$266,1,FALSE)),"",VLOOKUP($L268,Info!$B$4:$L$266,9,FALSE)))</f>
        <v/>
      </c>
      <c r="AA268" s="96" t="str">
        <f>IF($L268="None","",IF(ISERROR(VLOOKUP($L268,Info!$B$4:$B$266,1,FALSE)),"",VLOOKUP($L268,Info!$B$4:$L$266,8,FALSE)))</f>
        <v/>
      </c>
      <c r="AB268" s="96" t="str">
        <f>IF($L268="None","",IF(ISERROR(VLOOKUP($L268,Info!$B$4:$B$266,1,FALSE)),"",VLOOKUP($L268,Info!$B$4:$L$266,10,FALSE)))</f>
        <v/>
      </c>
      <c r="AC268" s="1" t="str">
        <f>IF(W268="SO Cable","Black,White",IF(O268="","",IF(P268="","",IF($J$12&lt;&gt;"ABC",IF(P268&lt;="250",VLOOKUP(O268,Info!$AZ$4:$BB$22,3,FALSE),VLOOKUP(O268,Info!$AZ$23:$BB$39,3,FALSE)),IF(P268&lt;="250",VLOOKUP(O268,Info!$AO$4:$AQ$22,3,FALSE),VLOOKUP(O268,Info!$AO$23:$AP$39,3,FALSE))))))</f>
        <v/>
      </c>
      <c r="AD268" s="1"/>
      <c r="AE268" s="1" t="str">
        <f>IF($L268="None","",IF(ISERROR(VLOOKUP($L268,Info!$B$4:$B$266,1,FALSE)),"",VLOOKUP($L268,Info!$B$4:$L$266,4,FALSE)))</f>
        <v/>
      </c>
      <c r="AF268" s="1" t="str">
        <f>IF($L268="None","",IF(ISERROR(VLOOKUP($L268,Info!$B$4:$B$266,1,FALSE)),"",VLOOKUP($L268,Info!$B$4:$L$266,6,FALSE)))</f>
        <v/>
      </c>
      <c r="AG268" s="1"/>
      <c r="AH268" s="33" t="str" cm="1">
        <f t="array" ref="AH268">IF(AND(L268&lt;&gt;"",O268&lt;&gt;"",R268:S268&lt;&gt;"",W268:X268&lt;&gt;"",Z268:AA268&lt;&gt;"",AC268&lt;&gt;""),"Good","Bad")</f>
        <v>Bad</v>
      </c>
      <c r="AL268" t="str" cm="1">
        <f t="array" ref="AL268">IF(R268&gt;0,_xlfn.IFS(COUNTIF($L$20:L268,"&lt;&gt;")&lt;101,1,COUNTIF($L$20:L268,"&lt;&gt;")&lt;201,2,COUNTIF($L$20:L268,"&lt;&gt;")&lt;301,3,COUNTIF($L$20:L268,"&lt;&gt;")&lt;401,4,COUNTIF($L$20:L268,"&lt;&gt;")&lt;501,5,COUNTIF($L$20:L268,"&lt;&gt;")&lt;601,6,COUNTIF($L$20:L268,"&lt;&gt;")&lt;701,7,COUNTIF($L$20:L268,"&lt;&gt;")&lt;801,8,COUNTIF($L$20:L268,"&lt;&gt;")&lt;901,9,COUNTIF($L$20:L268,"&lt;&gt;")&lt;1001,10,COUNTIF($L$20:L268,"&lt;&gt;")&lt;1101,11,COUNTIF($L$20:L268,"&lt;&gt;")&lt;1201,12,COUNTIF($L$20:L268,"&lt;&gt;")&lt;1301,13,COUNTIF($L$20:L268,"&lt;&gt;")&lt;1401,14,COUNTIF($L$20:L268,"&lt;&gt;")&lt;1501,15,COUNTIF($L$20:L268,"&lt;&gt;")&lt;1601,16,COUNTIF($L$20:L268,"&lt;&gt;")&lt;1701,17,COUNTIF($L$20:L268,"&lt;&gt;")&lt;1801,18,COUNTIF($L$20:L268,"&lt;&gt;")&lt;1901,19,COUNTIF($L$20:L268,"&lt;&gt;")&lt;2001,20,COUNTIF($L$20:L268,"&lt;&gt;")&lt;2101,21,COUNTIF($L$20:L268,"&lt;&gt;")&lt;2201,22,COUNTIF($L$20:L268,"&lt;&gt;")&lt;2301,23,COUNTIF($L$20:L268,"&lt;&gt;")&lt;2401,24,COUNTIF($L$20:L268,"&lt;&gt;")&lt;2501,25,COUNTIF($L$20:L268,"&lt;&gt;")&lt;2601,26,COUNTIF($L$20:L268,"&lt;&gt;")&lt;2701,27,COUNTIF($L$20:L268,"&lt;&gt;")&lt;2801,28,COUNTIF($L$20:L268,"&lt;&gt;")&lt;2901,29,COUNTIF($L$20:L268,"&lt;&gt;")&lt;3001,30),"")</f>
        <v/>
      </c>
      <c r="AM268" t="str">
        <f t="shared" si="15"/>
        <v/>
      </c>
      <c r="AN268" t="str">
        <f t="shared" si="19"/>
        <v/>
      </c>
      <c r="AP268" t="str">
        <f t="shared" si="18"/>
        <v/>
      </c>
      <c r="AQ268" t="str">
        <f>IF(AO268="","",COUNTIFS(AM268:$AM$3019,AO268))</f>
        <v/>
      </c>
    </row>
    <row r="269" spans="1:43" x14ac:dyDescent="0.25">
      <c r="A269" s="6" t="str">
        <f>IF(COUNT($A$20:A268)&lt;&gt;$B$4,IF(A268="","",A268+1),"")</f>
        <v/>
      </c>
      <c r="B269" s="3"/>
      <c r="C269" s="3"/>
      <c r="D269" s="122"/>
      <c r="E269" s="3"/>
      <c r="F269" s="3"/>
      <c r="G269" s="3"/>
      <c r="H269" s="3"/>
      <c r="I269" s="120"/>
      <c r="J269" s="3"/>
      <c r="K269" s="119" t="str" cm="1">
        <f t="array" ref="K269">IF(OR($J$14 = "A",$J$14 = "B",$J$14 = "C"),IF(I269="","",IF(LEN(I269)&gt;2,_xlfn.IFS(ISNUMBER(SEARCH("_",I269)),I269,ISNUMBER(SEARCH(", ",I269)),SUBSTITUTE(I269,", ","_"),ISNUMBER(SEARCH("/ ",I269)),SUBSTITUTE(I269,"/ ","_"),ISNUMBER(SEARCH(",",I269)),SUBSTITUTE(I269,",","_"),ISNUMBER(SEARCH("/",I269)),SUBSTITUTE(I269,"/","_"),ISNUMBER(SEARCH("",I269)),I269),I269)),IF(OR($J$14 = "J",$J$14 = "K"),"",IF(D269="","",IF(LEN(D269)&gt;2,_xlfn.IFS(ISNUMBER(SEARCH("_",D269)),D269,ISNUMBER(SEARCH(", ",D269)),SUBSTITUTE(D269,", ","_"),ISNUMBER(SEARCH("/ ",D269)),SUBSTITUTE(D269,"/ ","_"),ISNUMBER(SEARCH(",",D269)),SUBSTITUTE(D269,",","_"),ISNUMBER(SEARCH("/",D269)),SUBSTITUTE(D269,"/","_"),ISNUMBER(SEARCH("",D269)),D269),D269))))</f>
        <v/>
      </c>
      <c r="L269" s="1"/>
      <c r="M269" s="1" t="str">
        <f t="shared" si="16"/>
        <v/>
      </c>
      <c r="N269" s="94" t="str">
        <f>IF($L269="None","",IF(ISERROR(VLOOKUP($L269,Info!$B$4:$B$266,1,FALSE)),"",VLOOKUP($L269,Info!$B$4:$L$266,5,FALSE)))</f>
        <v/>
      </c>
      <c r="O269" s="94" t="str">
        <f>IF(K269="","",IF(AND($J$12&lt;&gt;"ABC",N269="3"),"BAC",IF(N269="3","ABC",IF($J$12&lt;&gt;"ABC",IF($J$10="Standard",VLOOKUP(K269,Info!$BE$4:$BF$481,2,FALSE),VLOOKUP(K269,Info!$BI$4:$BJ$482,2,FALSE)),IF($J$10="Standard",VLOOKUP(K269,Info!$AG$4:$AH$2994,2,FALSE),VLOOKUP(K269,Info!$AK$4:$AL$2997,2,FALSE))))))</f>
        <v/>
      </c>
      <c r="P269" s="94" t="str">
        <f>IF($L269="None","",IF(ISERROR(VLOOKUP($L269,Info!$B$4:$B$266,1,FALSE)),"",VLOOKUP($L269,Info!$B$4:$L$266,3,FALSE)))</f>
        <v/>
      </c>
      <c r="Q269" s="96" t="str">
        <f>IF($L269="None","",IF(ISERROR(VLOOKUP($L269,Info!$B$4:$B$266,1,FALSE)),"",VLOOKUP($L269,Info!$B$4:$L$266,4,FALSE)))</f>
        <v/>
      </c>
      <c r="R269" s="1"/>
      <c r="S269" s="6" t="str">
        <f t="shared" si="17"/>
        <v/>
      </c>
      <c r="T269" s="6" t="str">
        <f>IF($L269="None","",IF(ISERROR(VLOOKUP($L269,Info!$B$4:$B$266,1,FALSE)),"",VLOOKUP($L269,Info!$B$4:$L$266,11,FALSE)))</f>
        <v/>
      </c>
      <c r="U269" s="1"/>
      <c r="V269" s="1"/>
      <c r="W269" s="1"/>
      <c r="X269" s="1" t="str">
        <f>IF($L269="None","",IF(ISERROR(VLOOKUP($L269,Info!$B$4:$B$266,1,FALSE)),"",IF(OR(W269="Metallic Liquid Tight",W269="Non-Metallic Liquid Tight",W269="LSZH",W269="Greenfield"),VLOOKUP($L269,Info!$B$4:$L$266,7,FALSE),"N/A")))</f>
        <v/>
      </c>
      <c r="Y269" s="1"/>
      <c r="Z269" s="96" t="str">
        <f>IF($L269="None","",IF(ISERROR(VLOOKUP($L269,Info!$B$4:$B$266,1,FALSE)),"",VLOOKUP($L269,Info!$B$4:$L$266,9,FALSE)))</f>
        <v/>
      </c>
      <c r="AA269" s="96" t="str">
        <f>IF($L269="None","",IF(ISERROR(VLOOKUP($L269,Info!$B$4:$B$266,1,FALSE)),"",VLOOKUP($L269,Info!$B$4:$L$266,8,FALSE)))</f>
        <v/>
      </c>
      <c r="AB269" s="96" t="str">
        <f>IF($L269="None","",IF(ISERROR(VLOOKUP($L269,Info!$B$4:$B$266,1,FALSE)),"",VLOOKUP($L269,Info!$B$4:$L$266,10,FALSE)))</f>
        <v/>
      </c>
      <c r="AC269" s="1" t="str">
        <f>IF(W269="SO Cable","Black,White",IF(O269="","",IF(P269="","",IF($J$12&lt;&gt;"ABC",IF(P269&lt;="250",VLOOKUP(O269,Info!$AZ$4:$BB$22,3,FALSE),VLOOKUP(O269,Info!$AZ$23:$BB$39,3,FALSE)),IF(P269&lt;="250",VLOOKUP(O269,Info!$AO$4:$AQ$22,3,FALSE),VLOOKUP(O269,Info!$AO$23:$AP$39,3,FALSE))))))</f>
        <v/>
      </c>
      <c r="AD269" s="1"/>
      <c r="AE269" s="1" t="str">
        <f>IF($L269="None","",IF(ISERROR(VLOOKUP($L269,Info!$B$4:$B$266,1,FALSE)),"",VLOOKUP($L269,Info!$B$4:$L$266,4,FALSE)))</f>
        <v/>
      </c>
      <c r="AF269" s="1" t="str">
        <f>IF($L269="None","",IF(ISERROR(VLOOKUP($L269,Info!$B$4:$B$266,1,FALSE)),"",VLOOKUP($L269,Info!$B$4:$L$266,6,FALSE)))</f>
        <v/>
      </c>
      <c r="AG269" s="1"/>
      <c r="AH269" s="33" t="str" cm="1">
        <f t="array" ref="AH269">IF(AND(L269&lt;&gt;"",O269&lt;&gt;"",R269:S269&lt;&gt;"",W269:X269&lt;&gt;"",Z269:AA269&lt;&gt;"",AC269&lt;&gt;""),"Good","Bad")</f>
        <v>Bad</v>
      </c>
      <c r="AL269" t="str" cm="1">
        <f t="array" ref="AL269">IF(R269&gt;0,_xlfn.IFS(COUNTIF($L$20:L269,"&lt;&gt;")&lt;101,1,COUNTIF($L$20:L269,"&lt;&gt;")&lt;201,2,COUNTIF($L$20:L269,"&lt;&gt;")&lt;301,3,COUNTIF($L$20:L269,"&lt;&gt;")&lt;401,4,COUNTIF($L$20:L269,"&lt;&gt;")&lt;501,5,COUNTIF($L$20:L269,"&lt;&gt;")&lt;601,6,COUNTIF($L$20:L269,"&lt;&gt;")&lt;701,7,COUNTIF($L$20:L269,"&lt;&gt;")&lt;801,8,COUNTIF($L$20:L269,"&lt;&gt;")&lt;901,9,COUNTIF($L$20:L269,"&lt;&gt;")&lt;1001,10,COUNTIF($L$20:L269,"&lt;&gt;")&lt;1101,11,COUNTIF($L$20:L269,"&lt;&gt;")&lt;1201,12,COUNTIF($L$20:L269,"&lt;&gt;")&lt;1301,13,COUNTIF($L$20:L269,"&lt;&gt;")&lt;1401,14,COUNTIF($L$20:L269,"&lt;&gt;")&lt;1501,15,COUNTIF($L$20:L269,"&lt;&gt;")&lt;1601,16,COUNTIF($L$20:L269,"&lt;&gt;")&lt;1701,17,COUNTIF($L$20:L269,"&lt;&gt;")&lt;1801,18,COUNTIF($L$20:L269,"&lt;&gt;")&lt;1901,19,COUNTIF($L$20:L269,"&lt;&gt;")&lt;2001,20,COUNTIF($L$20:L269,"&lt;&gt;")&lt;2101,21,COUNTIF($L$20:L269,"&lt;&gt;")&lt;2201,22,COUNTIF($L$20:L269,"&lt;&gt;")&lt;2301,23,COUNTIF($L$20:L269,"&lt;&gt;")&lt;2401,24,COUNTIF($L$20:L269,"&lt;&gt;")&lt;2501,25,COUNTIF($L$20:L269,"&lt;&gt;")&lt;2601,26,COUNTIF($L$20:L269,"&lt;&gt;")&lt;2701,27,COUNTIF($L$20:L269,"&lt;&gt;")&lt;2801,28,COUNTIF($L$20:L269,"&lt;&gt;")&lt;2901,29,COUNTIF($L$20:L269,"&lt;&gt;")&lt;3001,30),"")</f>
        <v/>
      </c>
      <c r="AM269" t="str">
        <f t="shared" si="15"/>
        <v/>
      </c>
      <c r="AN269" t="str">
        <f t="shared" si="19"/>
        <v/>
      </c>
      <c r="AP269" t="str">
        <f t="shared" si="18"/>
        <v/>
      </c>
      <c r="AQ269" t="str">
        <f>IF(AO269="","",COUNTIFS(AM269:$AM$3019,AO269))</f>
        <v/>
      </c>
    </row>
    <row r="270" spans="1:43" x14ac:dyDescent="0.25">
      <c r="A270" s="6" t="str">
        <f>IF(COUNT($A$20:A269)&lt;&gt;$B$4,IF(A269="","",A269+1),"")</f>
        <v/>
      </c>
      <c r="B270" s="3"/>
      <c r="C270" s="3"/>
      <c r="D270" s="122"/>
      <c r="E270" s="3"/>
      <c r="F270" s="3"/>
      <c r="G270" s="3"/>
      <c r="H270" s="3"/>
      <c r="I270" s="120"/>
      <c r="J270" s="3"/>
      <c r="K270" s="119" t="str" cm="1">
        <f t="array" ref="K270">IF(OR($J$14 = "A",$J$14 = "B",$J$14 = "C"),IF(I270="","",IF(LEN(I270)&gt;2,_xlfn.IFS(ISNUMBER(SEARCH("_",I270)),I270,ISNUMBER(SEARCH(", ",I270)),SUBSTITUTE(I270,", ","_"),ISNUMBER(SEARCH("/ ",I270)),SUBSTITUTE(I270,"/ ","_"),ISNUMBER(SEARCH(",",I270)),SUBSTITUTE(I270,",","_"),ISNUMBER(SEARCH("/",I270)),SUBSTITUTE(I270,"/","_"),ISNUMBER(SEARCH("",I270)),I270),I270)),IF(OR($J$14 = "J",$J$14 = "K"),"",IF(D270="","",IF(LEN(D270)&gt;2,_xlfn.IFS(ISNUMBER(SEARCH("_",D270)),D270,ISNUMBER(SEARCH(", ",D270)),SUBSTITUTE(D270,", ","_"),ISNUMBER(SEARCH("/ ",D270)),SUBSTITUTE(D270,"/ ","_"),ISNUMBER(SEARCH(",",D270)),SUBSTITUTE(D270,",","_"),ISNUMBER(SEARCH("/",D270)),SUBSTITUTE(D270,"/","_"),ISNUMBER(SEARCH("",D270)),D270),D270))))</f>
        <v/>
      </c>
      <c r="L270" s="1"/>
      <c r="M270" s="1" t="str">
        <f t="shared" si="16"/>
        <v/>
      </c>
      <c r="N270" s="94" t="str">
        <f>IF($L270="None","",IF(ISERROR(VLOOKUP($L270,Info!$B$4:$B$266,1,FALSE)),"",VLOOKUP($L270,Info!$B$4:$L$266,5,FALSE)))</f>
        <v/>
      </c>
      <c r="O270" s="94" t="str">
        <f>IF(K270="","",IF(AND($J$12&lt;&gt;"ABC",N270="3"),"BAC",IF(N270="3","ABC",IF($J$12&lt;&gt;"ABC",IF($J$10="Standard",VLOOKUP(K270,Info!$BE$4:$BF$481,2,FALSE),VLOOKUP(K270,Info!$BI$4:$BJ$482,2,FALSE)),IF($J$10="Standard",VLOOKUP(K270,Info!$AG$4:$AH$2994,2,FALSE),VLOOKUP(K270,Info!$AK$4:$AL$2997,2,FALSE))))))</f>
        <v/>
      </c>
      <c r="P270" s="94" t="str">
        <f>IF($L270="None","",IF(ISERROR(VLOOKUP($L270,Info!$B$4:$B$266,1,FALSE)),"",VLOOKUP($L270,Info!$B$4:$L$266,3,FALSE)))</f>
        <v/>
      </c>
      <c r="Q270" s="96" t="str">
        <f>IF($L270="None","",IF(ISERROR(VLOOKUP($L270,Info!$B$4:$B$266,1,FALSE)),"",VLOOKUP($L270,Info!$B$4:$L$266,4,FALSE)))</f>
        <v/>
      </c>
      <c r="R270" s="1"/>
      <c r="S270" s="6" t="str">
        <f t="shared" si="17"/>
        <v/>
      </c>
      <c r="T270" s="6" t="str">
        <f>IF($L270="None","",IF(ISERROR(VLOOKUP($L270,Info!$B$4:$B$266,1,FALSE)),"",VLOOKUP($L270,Info!$B$4:$L$266,11,FALSE)))</f>
        <v/>
      </c>
      <c r="U270" s="1"/>
      <c r="V270" s="1"/>
      <c r="W270" s="1"/>
      <c r="X270" s="1" t="str">
        <f>IF($L270="None","",IF(ISERROR(VLOOKUP($L270,Info!$B$4:$B$266,1,FALSE)),"",IF(OR(W270="Metallic Liquid Tight",W270="Non-Metallic Liquid Tight",W270="LSZH",W270="Greenfield"),VLOOKUP($L270,Info!$B$4:$L$266,7,FALSE),"N/A")))</f>
        <v/>
      </c>
      <c r="Y270" s="1"/>
      <c r="Z270" s="96" t="str">
        <f>IF($L270="None","",IF(ISERROR(VLOOKUP($L270,Info!$B$4:$B$266,1,FALSE)),"",VLOOKUP($L270,Info!$B$4:$L$266,9,FALSE)))</f>
        <v/>
      </c>
      <c r="AA270" s="96" t="str">
        <f>IF($L270="None","",IF(ISERROR(VLOOKUP($L270,Info!$B$4:$B$266,1,FALSE)),"",VLOOKUP($L270,Info!$B$4:$L$266,8,FALSE)))</f>
        <v/>
      </c>
      <c r="AB270" s="96" t="str">
        <f>IF($L270="None","",IF(ISERROR(VLOOKUP($L270,Info!$B$4:$B$266,1,FALSE)),"",VLOOKUP($L270,Info!$B$4:$L$266,10,FALSE)))</f>
        <v/>
      </c>
      <c r="AC270" s="1" t="str">
        <f>IF(W270="SO Cable","Black,White",IF(O270="","",IF(P270="","",IF($J$12&lt;&gt;"ABC",IF(P270&lt;="250",VLOOKUP(O270,Info!$AZ$4:$BB$22,3,FALSE),VLOOKUP(O270,Info!$AZ$23:$BB$39,3,FALSE)),IF(P270&lt;="250",VLOOKUP(O270,Info!$AO$4:$AQ$22,3,FALSE),VLOOKUP(O270,Info!$AO$23:$AP$39,3,FALSE))))))</f>
        <v/>
      </c>
      <c r="AD270" s="1"/>
      <c r="AE270" s="1" t="str">
        <f>IF($L270="None","",IF(ISERROR(VLOOKUP($L270,Info!$B$4:$B$266,1,FALSE)),"",VLOOKUP($L270,Info!$B$4:$L$266,4,FALSE)))</f>
        <v/>
      </c>
      <c r="AF270" s="1" t="str">
        <f>IF($L270="None","",IF(ISERROR(VLOOKUP($L270,Info!$B$4:$B$266,1,FALSE)),"",VLOOKUP($L270,Info!$B$4:$L$266,6,FALSE)))</f>
        <v/>
      </c>
      <c r="AG270" s="1"/>
      <c r="AH270" s="33" t="str" cm="1">
        <f t="array" ref="AH270">IF(AND(L270&lt;&gt;"",O270&lt;&gt;"",R270:S270&lt;&gt;"",W270:X270&lt;&gt;"",Z270:AA270&lt;&gt;"",AC270&lt;&gt;""),"Good","Bad")</f>
        <v>Bad</v>
      </c>
      <c r="AL270" t="str" cm="1">
        <f t="array" ref="AL270">IF(R270&gt;0,_xlfn.IFS(COUNTIF($L$20:L270,"&lt;&gt;")&lt;101,1,COUNTIF($L$20:L270,"&lt;&gt;")&lt;201,2,COUNTIF($L$20:L270,"&lt;&gt;")&lt;301,3,COUNTIF($L$20:L270,"&lt;&gt;")&lt;401,4,COUNTIF($L$20:L270,"&lt;&gt;")&lt;501,5,COUNTIF($L$20:L270,"&lt;&gt;")&lt;601,6,COUNTIF($L$20:L270,"&lt;&gt;")&lt;701,7,COUNTIF($L$20:L270,"&lt;&gt;")&lt;801,8,COUNTIF($L$20:L270,"&lt;&gt;")&lt;901,9,COUNTIF($L$20:L270,"&lt;&gt;")&lt;1001,10,COUNTIF($L$20:L270,"&lt;&gt;")&lt;1101,11,COUNTIF($L$20:L270,"&lt;&gt;")&lt;1201,12,COUNTIF($L$20:L270,"&lt;&gt;")&lt;1301,13,COUNTIF($L$20:L270,"&lt;&gt;")&lt;1401,14,COUNTIF($L$20:L270,"&lt;&gt;")&lt;1501,15,COUNTIF($L$20:L270,"&lt;&gt;")&lt;1601,16,COUNTIF($L$20:L270,"&lt;&gt;")&lt;1701,17,COUNTIF($L$20:L270,"&lt;&gt;")&lt;1801,18,COUNTIF($L$20:L270,"&lt;&gt;")&lt;1901,19,COUNTIF($L$20:L270,"&lt;&gt;")&lt;2001,20,COUNTIF($L$20:L270,"&lt;&gt;")&lt;2101,21,COUNTIF($L$20:L270,"&lt;&gt;")&lt;2201,22,COUNTIF($L$20:L270,"&lt;&gt;")&lt;2301,23,COUNTIF($L$20:L270,"&lt;&gt;")&lt;2401,24,COUNTIF($L$20:L270,"&lt;&gt;")&lt;2501,25,COUNTIF($L$20:L270,"&lt;&gt;")&lt;2601,26,COUNTIF($L$20:L270,"&lt;&gt;")&lt;2701,27,COUNTIF($L$20:L270,"&lt;&gt;")&lt;2801,28,COUNTIF($L$20:L270,"&lt;&gt;")&lt;2901,29,COUNTIF($L$20:L270,"&lt;&gt;")&lt;3001,30),"")</f>
        <v/>
      </c>
      <c r="AM270" t="str">
        <f t="shared" si="15"/>
        <v/>
      </c>
      <c r="AN270" t="str">
        <f t="shared" si="19"/>
        <v/>
      </c>
      <c r="AP270" t="str">
        <f t="shared" si="18"/>
        <v/>
      </c>
      <c r="AQ270" t="str">
        <f>IF(AO270="","",COUNTIFS(AM270:$AM$3019,AO270))</f>
        <v/>
      </c>
    </row>
    <row r="271" spans="1:43" x14ac:dyDescent="0.25">
      <c r="A271" s="6" t="str">
        <f>IF(COUNT($A$20:A270)&lt;&gt;$B$4,IF(A270="","",A270+1),"")</f>
        <v/>
      </c>
      <c r="B271" s="3"/>
      <c r="C271" s="3"/>
      <c r="D271" s="122"/>
      <c r="E271" s="3"/>
      <c r="F271" s="3"/>
      <c r="G271" s="3"/>
      <c r="H271" s="3"/>
      <c r="I271" s="120"/>
      <c r="J271" s="3"/>
      <c r="K271" s="119" t="str" cm="1">
        <f t="array" ref="K271">IF(OR($J$14 = "A",$J$14 = "B",$J$14 = "C"),IF(I271="","",IF(LEN(I271)&gt;2,_xlfn.IFS(ISNUMBER(SEARCH("_",I271)),I271,ISNUMBER(SEARCH(", ",I271)),SUBSTITUTE(I271,", ","_"),ISNUMBER(SEARCH("/ ",I271)),SUBSTITUTE(I271,"/ ","_"),ISNUMBER(SEARCH(",",I271)),SUBSTITUTE(I271,",","_"),ISNUMBER(SEARCH("/",I271)),SUBSTITUTE(I271,"/","_"),ISNUMBER(SEARCH("",I271)),I271),I271)),IF(OR($J$14 = "J",$J$14 = "K"),"",IF(D271="","",IF(LEN(D271)&gt;2,_xlfn.IFS(ISNUMBER(SEARCH("_",D271)),D271,ISNUMBER(SEARCH(", ",D271)),SUBSTITUTE(D271,", ","_"),ISNUMBER(SEARCH("/ ",D271)),SUBSTITUTE(D271,"/ ","_"),ISNUMBER(SEARCH(",",D271)),SUBSTITUTE(D271,",","_"),ISNUMBER(SEARCH("/",D271)),SUBSTITUTE(D271,"/","_"),ISNUMBER(SEARCH("",D271)),D271),D271))))</f>
        <v/>
      </c>
      <c r="L271" s="1"/>
      <c r="M271" s="1" t="str">
        <f t="shared" si="16"/>
        <v/>
      </c>
      <c r="N271" s="94" t="str">
        <f>IF($L271="None","",IF(ISERROR(VLOOKUP($L271,Info!$B$4:$B$266,1,FALSE)),"",VLOOKUP($L271,Info!$B$4:$L$266,5,FALSE)))</f>
        <v/>
      </c>
      <c r="O271" s="94" t="str">
        <f>IF(K271="","",IF(AND($J$12&lt;&gt;"ABC",N271="3"),"BAC",IF(N271="3","ABC",IF($J$12&lt;&gt;"ABC",IF($J$10="Standard",VLOOKUP(K271,Info!$BE$4:$BF$481,2,FALSE),VLOOKUP(K271,Info!$BI$4:$BJ$482,2,FALSE)),IF($J$10="Standard",VLOOKUP(K271,Info!$AG$4:$AH$2994,2,FALSE),VLOOKUP(K271,Info!$AK$4:$AL$2997,2,FALSE))))))</f>
        <v/>
      </c>
      <c r="P271" s="94" t="str">
        <f>IF($L271="None","",IF(ISERROR(VLOOKUP($L271,Info!$B$4:$B$266,1,FALSE)),"",VLOOKUP($L271,Info!$B$4:$L$266,3,FALSE)))</f>
        <v/>
      </c>
      <c r="Q271" s="96" t="str">
        <f>IF($L271="None","",IF(ISERROR(VLOOKUP($L271,Info!$B$4:$B$266,1,FALSE)),"",VLOOKUP($L271,Info!$B$4:$L$266,4,FALSE)))</f>
        <v/>
      </c>
      <c r="R271" s="1"/>
      <c r="S271" s="6" t="str">
        <f t="shared" si="17"/>
        <v/>
      </c>
      <c r="T271" s="6" t="str">
        <f>IF($L271="None","",IF(ISERROR(VLOOKUP($L271,Info!$B$4:$B$266,1,FALSE)),"",VLOOKUP($L271,Info!$B$4:$L$266,11,FALSE)))</f>
        <v/>
      </c>
      <c r="U271" s="1"/>
      <c r="V271" s="1"/>
      <c r="W271" s="1"/>
      <c r="X271" s="1" t="str">
        <f>IF($L271="None","",IF(ISERROR(VLOOKUP($L271,Info!$B$4:$B$266,1,FALSE)),"",IF(OR(W271="Metallic Liquid Tight",W271="Non-Metallic Liquid Tight",W271="LSZH",W271="Greenfield"),VLOOKUP($L271,Info!$B$4:$L$266,7,FALSE),"N/A")))</f>
        <v/>
      </c>
      <c r="Y271" s="1"/>
      <c r="Z271" s="96" t="str">
        <f>IF($L271="None","",IF(ISERROR(VLOOKUP($L271,Info!$B$4:$B$266,1,FALSE)),"",VLOOKUP($L271,Info!$B$4:$L$266,9,FALSE)))</f>
        <v/>
      </c>
      <c r="AA271" s="96" t="str">
        <f>IF($L271="None","",IF(ISERROR(VLOOKUP($L271,Info!$B$4:$B$266,1,FALSE)),"",VLOOKUP($L271,Info!$B$4:$L$266,8,FALSE)))</f>
        <v/>
      </c>
      <c r="AB271" s="96" t="str">
        <f>IF($L271="None","",IF(ISERROR(VLOOKUP($L271,Info!$B$4:$B$266,1,FALSE)),"",VLOOKUP($L271,Info!$B$4:$L$266,10,FALSE)))</f>
        <v/>
      </c>
      <c r="AC271" s="1" t="str">
        <f>IF(W271="SO Cable","Black,White",IF(O271="","",IF(P271="","",IF($J$12&lt;&gt;"ABC",IF(P271&lt;="250",VLOOKUP(O271,Info!$AZ$4:$BB$22,3,FALSE),VLOOKUP(O271,Info!$AZ$23:$BB$39,3,FALSE)),IF(P271&lt;="250",VLOOKUP(O271,Info!$AO$4:$AQ$22,3,FALSE),VLOOKUP(O271,Info!$AO$23:$AP$39,3,FALSE))))))</f>
        <v/>
      </c>
      <c r="AD271" s="1"/>
      <c r="AE271" s="1" t="str">
        <f>IF($L271="None","",IF(ISERROR(VLOOKUP($L271,Info!$B$4:$B$266,1,FALSE)),"",VLOOKUP($L271,Info!$B$4:$L$266,4,FALSE)))</f>
        <v/>
      </c>
      <c r="AF271" s="1" t="str">
        <f>IF($L271="None","",IF(ISERROR(VLOOKUP($L271,Info!$B$4:$B$266,1,FALSE)),"",VLOOKUP($L271,Info!$B$4:$L$266,6,FALSE)))</f>
        <v/>
      </c>
      <c r="AG271" s="1"/>
      <c r="AH271" s="33" t="str" cm="1">
        <f t="array" ref="AH271">IF(AND(L271&lt;&gt;"",O271&lt;&gt;"",R271:S271&lt;&gt;"",W271:X271&lt;&gt;"",Z271:AA271&lt;&gt;"",AC271&lt;&gt;""),"Good","Bad")</f>
        <v>Bad</v>
      </c>
      <c r="AL271" t="str" cm="1">
        <f t="array" ref="AL271">IF(R271&gt;0,_xlfn.IFS(COUNTIF($L$20:L271,"&lt;&gt;")&lt;101,1,COUNTIF($L$20:L271,"&lt;&gt;")&lt;201,2,COUNTIF($L$20:L271,"&lt;&gt;")&lt;301,3,COUNTIF($L$20:L271,"&lt;&gt;")&lt;401,4,COUNTIF($L$20:L271,"&lt;&gt;")&lt;501,5,COUNTIF($L$20:L271,"&lt;&gt;")&lt;601,6,COUNTIF($L$20:L271,"&lt;&gt;")&lt;701,7,COUNTIF($L$20:L271,"&lt;&gt;")&lt;801,8,COUNTIF($L$20:L271,"&lt;&gt;")&lt;901,9,COUNTIF($L$20:L271,"&lt;&gt;")&lt;1001,10,COUNTIF($L$20:L271,"&lt;&gt;")&lt;1101,11,COUNTIF($L$20:L271,"&lt;&gt;")&lt;1201,12,COUNTIF($L$20:L271,"&lt;&gt;")&lt;1301,13,COUNTIF($L$20:L271,"&lt;&gt;")&lt;1401,14,COUNTIF($L$20:L271,"&lt;&gt;")&lt;1501,15,COUNTIF($L$20:L271,"&lt;&gt;")&lt;1601,16,COUNTIF($L$20:L271,"&lt;&gt;")&lt;1701,17,COUNTIF($L$20:L271,"&lt;&gt;")&lt;1801,18,COUNTIF($L$20:L271,"&lt;&gt;")&lt;1901,19,COUNTIF($L$20:L271,"&lt;&gt;")&lt;2001,20,COUNTIF($L$20:L271,"&lt;&gt;")&lt;2101,21,COUNTIF($L$20:L271,"&lt;&gt;")&lt;2201,22,COUNTIF($L$20:L271,"&lt;&gt;")&lt;2301,23,COUNTIF($L$20:L271,"&lt;&gt;")&lt;2401,24,COUNTIF($L$20:L271,"&lt;&gt;")&lt;2501,25,COUNTIF($L$20:L271,"&lt;&gt;")&lt;2601,26,COUNTIF($L$20:L271,"&lt;&gt;")&lt;2701,27,COUNTIF($L$20:L271,"&lt;&gt;")&lt;2801,28,COUNTIF($L$20:L271,"&lt;&gt;")&lt;2901,29,COUNTIF($L$20:L271,"&lt;&gt;")&lt;3001,30),"")</f>
        <v/>
      </c>
      <c r="AM271" t="str">
        <f t="shared" si="15"/>
        <v/>
      </c>
      <c r="AN271" t="str">
        <f t="shared" si="19"/>
        <v/>
      </c>
      <c r="AP271" t="str">
        <f t="shared" si="18"/>
        <v/>
      </c>
      <c r="AQ271" t="str">
        <f>IF(AO271="","",COUNTIFS(AM271:$AM$3019,AO271))</f>
        <v/>
      </c>
    </row>
    <row r="272" spans="1:43" x14ac:dyDescent="0.25">
      <c r="A272" s="6" t="str">
        <f>IF(COUNT($A$20:A271)&lt;&gt;$B$4,IF(A271="","",A271+1),"")</f>
        <v/>
      </c>
      <c r="B272" s="3"/>
      <c r="C272" s="3"/>
      <c r="D272" s="122"/>
      <c r="E272" s="3"/>
      <c r="F272" s="3"/>
      <c r="G272" s="3"/>
      <c r="H272" s="3"/>
      <c r="I272" s="120"/>
      <c r="J272" s="3"/>
      <c r="K272" s="119" t="str" cm="1">
        <f t="array" ref="K272">IF(OR($J$14 = "A",$J$14 = "B",$J$14 = "C"),IF(I272="","",IF(LEN(I272)&gt;2,_xlfn.IFS(ISNUMBER(SEARCH("_",I272)),I272,ISNUMBER(SEARCH(", ",I272)),SUBSTITUTE(I272,", ","_"),ISNUMBER(SEARCH("/ ",I272)),SUBSTITUTE(I272,"/ ","_"),ISNUMBER(SEARCH(",",I272)),SUBSTITUTE(I272,",","_"),ISNUMBER(SEARCH("/",I272)),SUBSTITUTE(I272,"/","_"),ISNUMBER(SEARCH("",I272)),I272),I272)),IF(OR($J$14 = "J",$J$14 = "K"),"",IF(D272="","",IF(LEN(D272)&gt;2,_xlfn.IFS(ISNUMBER(SEARCH("_",D272)),D272,ISNUMBER(SEARCH(", ",D272)),SUBSTITUTE(D272,", ","_"),ISNUMBER(SEARCH("/ ",D272)),SUBSTITUTE(D272,"/ ","_"),ISNUMBER(SEARCH(",",D272)),SUBSTITUTE(D272,",","_"),ISNUMBER(SEARCH("/",D272)),SUBSTITUTE(D272,"/","_"),ISNUMBER(SEARCH("",D272)),D272),D272))))</f>
        <v/>
      </c>
      <c r="L272" s="1"/>
      <c r="M272" s="1" t="str">
        <f t="shared" si="16"/>
        <v/>
      </c>
      <c r="N272" s="94" t="str">
        <f>IF($L272="None","",IF(ISERROR(VLOOKUP($L272,Info!$B$4:$B$266,1,FALSE)),"",VLOOKUP($L272,Info!$B$4:$L$266,5,FALSE)))</f>
        <v/>
      </c>
      <c r="O272" s="94" t="str">
        <f>IF(K272="","",IF(AND($J$12&lt;&gt;"ABC",N272="3"),"BAC",IF(N272="3","ABC",IF($J$12&lt;&gt;"ABC",IF($J$10="Standard",VLOOKUP(K272,Info!$BE$4:$BF$481,2,FALSE),VLOOKUP(K272,Info!$BI$4:$BJ$482,2,FALSE)),IF($J$10="Standard",VLOOKUP(K272,Info!$AG$4:$AH$2994,2,FALSE),VLOOKUP(K272,Info!$AK$4:$AL$2997,2,FALSE))))))</f>
        <v/>
      </c>
      <c r="P272" s="94" t="str">
        <f>IF($L272="None","",IF(ISERROR(VLOOKUP($L272,Info!$B$4:$B$266,1,FALSE)),"",VLOOKUP($L272,Info!$B$4:$L$266,3,FALSE)))</f>
        <v/>
      </c>
      <c r="Q272" s="96" t="str">
        <f>IF($L272="None","",IF(ISERROR(VLOOKUP($L272,Info!$B$4:$B$266,1,FALSE)),"",VLOOKUP($L272,Info!$B$4:$L$266,4,FALSE)))</f>
        <v/>
      </c>
      <c r="R272" s="1"/>
      <c r="S272" s="6" t="str">
        <f t="shared" si="17"/>
        <v/>
      </c>
      <c r="T272" s="6" t="str">
        <f>IF($L272="None","",IF(ISERROR(VLOOKUP($L272,Info!$B$4:$B$266,1,FALSE)),"",VLOOKUP($L272,Info!$B$4:$L$266,11,FALSE)))</f>
        <v/>
      </c>
      <c r="U272" s="1"/>
      <c r="V272" s="1"/>
      <c r="W272" s="1"/>
      <c r="X272" s="1" t="str">
        <f>IF($L272="None","",IF(ISERROR(VLOOKUP($L272,Info!$B$4:$B$266,1,FALSE)),"",IF(OR(W272="Metallic Liquid Tight",W272="Non-Metallic Liquid Tight",W272="LSZH",W272="Greenfield"),VLOOKUP($L272,Info!$B$4:$L$266,7,FALSE),"N/A")))</f>
        <v/>
      </c>
      <c r="Y272" s="1"/>
      <c r="Z272" s="96" t="str">
        <f>IF($L272="None","",IF(ISERROR(VLOOKUP($L272,Info!$B$4:$B$266,1,FALSE)),"",VLOOKUP($L272,Info!$B$4:$L$266,9,FALSE)))</f>
        <v/>
      </c>
      <c r="AA272" s="96" t="str">
        <f>IF($L272="None","",IF(ISERROR(VLOOKUP($L272,Info!$B$4:$B$266,1,FALSE)),"",VLOOKUP($L272,Info!$B$4:$L$266,8,FALSE)))</f>
        <v/>
      </c>
      <c r="AB272" s="96" t="str">
        <f>IF($L272="None","",IF(ISERROR(VLOOKUP($L272,Info!$B$4:$B$266,1,FALSE)),"",VLOOKUP($L272,Info!$B$4:$L$266,10,FALSE)))</f>
        <v/>
      </c>
      <c r="AC272" s="1" t="str">
        <f>IF(W272="SO Cable","Black,White",IF(O272="","",IF(P272="","",IF($J$12&lt;&gt;"ABC",IF(P272&lt;="250",VLOOKUP(O272,Info!$AZ$4:$BB$22,3,FALSE),VLOOKUP(O272,Info!$AZ$23:$BB$39,3,FALSE)),IF(P272&lt;="250",VLOOKUP(O272,Info!$AO$4:$AQ$22,3,FALSE),VLOOKUP(O272,Info!$AO$23:$AP$39,3,FALSE))))))</f>
        <v/>
      </c>
      <c r="AD272" s="1"/>
      <c r="AE272" s="1" t="str">
        <f>IF($L272="None","",IF(ISERROR(VLOOKUP($L272,Info!$B$4:$B$266,1,FALSE)),"",VLOOKUP($L272,Info!$B$4:$L$266,4,FALSE)))</f>
        <v/>
      </c>
      <c r="AF272" s="1" t="str">
        <f>IF($L272="None","",IF(ISERROR(VLOOKUP($L272,Info!$B$4:$B$266,1,FALSE)),"",VLOOKUP($L272,Info!$B$4:$L$266,6,FALSE)))</f>
        <v/>
      </c>
      <c r="AG272" s="1"/>
      <c r="AH272" s="33" t="str" cm="1">
        <f t="array" ref="AH272">IF(AND(L272&lt;&gt;"",O272&lt;&gt;"",R272:S272&lt;&gt;"",W272:X272&lt;&gt;"",Z272:AA272&lt;&gt;"",AC272&lt;&gt;""),"Good","Bad")</f>
        <v>Bad</v>
      </c>
      <c r="AL272" t="str" cm="1">
        <f t="array" ref="AL272">IF(R272&gt;0,_xlfn.IFS(COUNTIF($L$20:L272,"&lt;&gt;")&lt;101,1,COUNTIF($L$20:L272,"&lt;&gt;")&lt;201,2,COUNTIF($L$20:L272,"&lt;&gt;")&lt;301,3,COUNTIF($L$20:L272,"&lt;&gt;")&lt;401,4,COUNTIF($L$20:L272,"&lt;&gt;")&lt;501,5,COUNTIF($L$20:L272,"&lt;&gt;")&lt;601,6,COUNTIF($L$20:L272,"&lt;&gt;")&lt;701,7,COUNTIF($L$20:L272,"&lt;&gt;")&lt;801,8,COUNTIF($L$20:L272,"&lt;&gt;")&lt;901,9,COUNTIF($L$20:L272,"&lt;&gt;")&lt;1001,10,COUNTIF($L$20:L272,"&lt;&gt;")&lt;1101,11,COUNTIF($L$20:L272,"&lt;&gt;")&lt;1201,12,COUNTIF($L$20:L272,"&lt;&gt;")&lt;1301,13,COUNTIF($L$20:L272,"&lt;&gt;")&lt;1401,14,COUNTIF($L$20:L272,"&lt;&gt;")&lt;1501,15,COUNTIF($L$20:L272,"&lt;&gt;")&lt;1601,16,COUNTIF($L$20:L272,"&lt;&gt;")&lt;1701,17,COUNTIF($L$20:L272,"&lt;&gt;")&lt;1801,18,COUNTIF($L$20:L272,"&lt;&gt;")&lt;1901,19,COUNTIF($L$20:L272,"&lt;&gt;")&lt;2001,20,COUNTIF($L$20:L272,"&lt;&gt;")&lt;2101,21,COUNTIF($L$20:L272,"&lt;&gt;")&lt;2201,22,COUNTIF($L$20:L272,"&lt;&gt;")&lt;2301,23,COUNTIF($L$20:L272,"&lt;&gt;")&lt;2401,24,COUNTIF($L$20:L272,"&lt;&gt;")&lt;2501,25,COUNTIF($L$20:L272,"&lt;&gt;")&lt;2601,26,COUNTIF($L$20:L272,"&lt;&gt;")&lt;2701,27,COUNTIF($L$20:L272,"&lt;&gt;")&lt;2801,28,COUNTIF($L$20:L272,"&lt;&gt;")&lt;2901,29,COUNTIF($L$20:L272,"&lt;&gt;")&lt;3001,30),"")</f>
        <v/>
      </c>
      <c r="AM272" t="str">
        <f t="shared" si="15"/>
        <v/>
      </c>
      <c r="AN272" t="str">
        <f t="shared" si="19"/>
        <v/>
      </c>
      <c r="AP272" t="str">
        <f t="shared" si="18"/>
        <v/>
      </c>
      <c r="AQ272" t="str">
        <f>IF(AO272="","",COUNTIFS(AM272:$AM$3019,AO272))</f>
        <v/>
      </c>
    </row>
    <row r="273" spans="1:43" x14ac:dyDescent="0.25">
      <c r="A273" s="6" t="str">
        <f>IF(COUNT($A$20:A272)&lt;&gt;$B$4,IF(A272="","",A272+1),"")</f>
        <v/>
      </c>
      <c r="B273" s="3"/>
      <c r="C273" s="3"/>
      <c r="D273" s="122"/>
      <c r="E273" s="3"/>
      <c r="F273" s="3"/>
      <c r="G273" s="3"/>
      <c r="H273" s="3"/>
      <c r="I273" s="120"/>
      <c r="J273" s="3"/>
      <c r="K273" s="119" t="str" cm="1">
        <f t="array" ref="K273">IF(OR($J$14 = "A",$J$14 = "B",$J$14 = "C"),IF(I273="","",IF(LEN(I273)&gt;2,_xlfn.IFS(ISNUMBER(SEARCH("_",I273)),I273,ISNUMBER(SEARCH(", ",I273)),SUBSTITUTE(I273,", ","_"),ISNUMBER(SEARCH("/ ",I273)),SUBSTITUTE(I273,"/ ","_"),ISNUMBER(SEARCH(",",I273)),SUBSTITUTE(I273,",","_"),ISNUMBER(SEARCH("/",I273)),SUBSTITUTE(I273,"/","_"),ISNUMBER(SEARCH("",I273)),I273),I273)),IF(OR($J$14 = "J",$J$14 = "K"),"",IF(D273="","",IF(LEN(D273)&gt;2,_xlfn.IFS(ISNUMBER(SEARCH("_",D273)),D273,ISNUMBER(SEARCH(", ",D273)),SUBSTITUTE(D273,", ","_"),ISNUMBER(SEARCH("/ ",D273)),SUBSTITUTE(D273,"/ ","_"),ISNUMBER(SEARCH(",",D273)),SUBSTITUTE(D273,",","_"),ISNUMBER(SEARCH("/",D273)),SUBSTITUTE(D273,"/","_"),ISNUMBER(SEARCH("",D273)),D273),D273))))</f>
        <v/>
      </c>
      <c r="L273" s="1"/>
      <c r="M273" s="1" t="str">
        <f t="shared" si="16"/>
        <v/>
      </c>
      <c r="N273" s="94" t="str">
        <f>IF($L273="None","",IF(ISERROR(VLOOKUP($L273,Info!$B$4:$B$266,1,FALSE)),"",VLOOKUP($L273,Info!$B$4:$L$266,5,FALSE)))</f>
        <v/>
      </c>
      <c r="O273" s="94" t="str">
        <f>IF(K273="","",IF(AND($J$12&lt;&gt;"ABC",N273="3"),"BAC",IF(N273="3","ABC",IF($J$12&lt;&gt;"ABC",IF($J$10="Standard",VLOOKUP(K273,Info!$BE$4:$BF$481,2,FALSE),VLOOKUP(K273,Info!$BI$4:$BJ$482,2,FALSE)),IF($J$10="Standard",VLOOKUP(K273,Info!$AG$4:$AH$2994,2,FALSE),VLOOKUP(K273,Info!$AK$4:$AL$2997,2,FALSE))))))</f>
        <v/>
      </c>
      <c r="P273" s="94" t="str">
        <f>IF($L273="None","",IF(ISERROR(VLOOKUP($L273,Info!$B$4:$B$266,1,FALSE)),"",VLOOKUP($L273,Info!$B$4:$L$266,3,FALSE)))</f>
        <v/>
      </c>
      <c r="Q273" s="96" t="str">
        <f>IF($L273="None","",IF(ISERROR(VLOOKUP($L273,Info!$B$4:$B$266,1,FALSE)),"",VLOOKUP($L273,Info!$B$4:$L$266,4,FALSE)))</f>
        <v/>
      </c>
      <c r="R273" s="1"/>
      <c r="S273" s="6" t="str">
        <f t="shared" si="17"/>
        <v/>
      </c>
      <c r="T273" s="6" t="str">
        <f>IF($L273="None","",IF(ISERROR(VLOOKUP($L273,Info!$B$4:$B$266,1,FALSE)),"",VLOOKUP($L273,Info!$B$4:$L$266,11,FALSE)))</f>
        <v/>
      </c>
      <c r="U273" s="1"/>
      <c r="V273" s="1"/>
      <c r="W273" s="1"/>
      <c r="X273" s="1" t="str">
        <f>IF($L273="None","",IF(ISERROR(VLOOKUP($L273,Info!$B$4:$B$266,1,FALSE)),"",IF(OR(W273="Metallic Liquid Tight",W273="Non-Metallic Liquid Tight",W273="LSZH",W273="Greenfield"),VLOOKUP($L273,Info!$B$4:$L$266,7,FALSE),"N/A")))</f>
        <v/>
      </c>
      <c r="Y273" s="1"/>
      <c r="Z273" s="96" t="str">
        <f>IF($L273="None","",IF(ISERROR(VLOOKUP($L273,Info!$B$4:$B$266,1,FALSE)),"",VLOOKUP($L273,Info!$B$4:$L$266,9,FALSE)))</f>
        <v/>
      </c>
      <c r="AA273" s="96" t="str">
        <f>IF($L273="None","",IF(ISERROR(VLOOKUP($L273,Info!$B$4:$B$266,1,FALSE)),"",VLOOKUP($L273,Info!$B$4:$L$266,8,FALSE)))</f>
        <v/>
      </c>
      <c r="AB273" s="96" t="str">
        <f>IF($L273="None","",IF(ISERROR(VLOOKUP($L273,Info!$B$4:$B$266,1,FALSE)),"",VLOOKUP($L273,Info!$B$4:$L$266,10,FALSE)))</f>
        <v/>
      </c>
      <c r="AC273" s="1" t="str">
        <f>IF(W273="SO Cable","Black,White",IF(O273="","",IF(P273="","",IF($J$12&lt;&gt;"ABC",IF(P273&lt;="250",VLOOKUP(O273,Info!$AZ$4:$BB$22,3,FALSE),VLOOKUP(O273,Info!$AZ$23:$BB$39,3,FALSE)),IF(P273&lt;="250",VLOOKUP(O273,Info!$AO$4:$AQ$22,3,FALSE),VLOOKUP(O273,Info!$AO$23:$AP$39,3,FALSE))))))</f>
        <v/>
      </c>
      <c r="AD273" s="1"/>
      <c r="AE273" s="1" t="str">
        <f>IF($L273="None","",IF(ISERROR(VLOOKUP($L273,Info!$B$4:$B$266,1,FALSE)),"",VLOOKUP($L273,Info!$B$4:$L$266,4,FALSE)))</f>
        <v/>
      </c>
      <c r="AF273" s="1" t="str">
        <f>IF($L273="None","",IF(ISERROR(VLOOKUP($L273,Info!$B$4:$B$266,1,FALSE)),"",VLOOKUP($L273,Info!$B$4:$L$266,6,FALSE)))</f>
        <v/>
      </c>
      <c r="AG273" s="1"/>
      <c r="AH273" s="33" t="str" cm="1">
        <f t="array" ref="AH273">IF(AND(L273&lt;&gt;"",O273&lt;&gt;"",R273:S273&lt;&gt;"",W273:X273&lt;&gt;"",Z273:AA273&lt;&gt;"",AC273&lt;&gt;""),"Good","Bad")</f>
        <v>Bad</v>
      </c>
      <c r="AL273" t="str" cm="1">
        <f t="array" ref="AL273">IF(R273&gt;0,_xlfn.IFS(COUNTIF($L$20:L273,"&lt;&gt;")&lt;101,1,COUNTIF($L$20:L273,"&lt;&gt;")&lt;201,2,COUNTIF($L$20:L273,"&lt;&gt;")&lt;301,3,COUNTIF($L$20:L273,"&lt;&gt;")&lt;401,4,COUNTIF($L$20:L273,"&lt;&gt;")&lt;501,5,COUNTIF($L$20:L273,"&lt;&gt;")&lt;601,6,COUNTIF($L$20:L273,"&lt;&gt;")&lt;701,7,COUNTIF($L$20:L273,"&lt;&gt;")&lt;801,8,COUNTIF($L$20:L273,"&lt;&gt;")&lt;901,9,COUNTIF($L$20:L273,"&lt;&gt;")&lt;1001,10,COUNTIF($L$20:L273,"&lt;&gt;")&lt;1101,11,COUNTIF($L$20:L273,"&lt;&gt;")&lt;1201,12,COUNTIF($L$20:L273,"&lt;&gt;")&lt;1301,13,COUNTIF($L$20:L273,"&lt;&gt;")&lt;1401,14,COUNTIF($L$20:L273,"&lt;&gt;")&lt;1501,15,COUNTIF($L$20:L273,"&lt;&gt;")&lt;1601,16,COUNTIF($L$20:L273,"&lt;&gt;")&lt;1701,17,COUNTIF($L$20:L273,"&lt;&gt;")&lt;1801,18,COUNTIF($L$20:L273,"&lt;&gt;")&lt;1901,19,COUNTIF($L$20:L273,"&lt;&gt;")&lt;2001,20,COUNTIF($L$20:L273,"&lt;&gt;")&lt;2101,21,COUNTIF($L$20:L273,"&lt;&gt;")&lt;2201,22,COUNTIF($L$20:L273,"&lt;&gt;")&lt;2301,23,COUNTIF($L$20:L273,"&lt;&gt;")&lt;2401,24,COUNTIF($L$20:L273,"&lt;&gt;")&lt;2501,25,COUNTIF($L$20:L273,"&lt;&gt;")&lt;2601,26,COUNTIF($L$20:L273,"&lt;&gt;")&lt;2701,27,COUNTIF($L$20:L273,"&lt;&gt;")&lt;2801,28,COUNTIF($L$20:L273,"&lt;&gt;")&lt;2901,29,COUNTIF($L$20:L273,"&lt;&gt;")&lt;3001,30),"")</f>
        <v/>
      </c>
      <c r="AM273" t="str">
        <f t="shared" si="15"/>
        <v/>
      </c>
      <c r="AN273" t="str">
        <f t="shared" si="19"/>
        <v/>
      </c>
      <c r="AP273" t="str">
        <f t="shared" si="18"/>
        <v/>
      </c>
      <c r="AQ273" t="str">
        <f>IF(AO273="","",COUNTIFS(AM273:$AM$3019,AO273))</f>
        <v/>
      </c>
    </row>
    <row r="274" spans="1:43" x14ac:dyDescent="0.25">
      <c r="A274" s="6" t="str">
        <f>IF(COUNT($A$20:A273)&lt;&gt;$B$4,IF(A273="","",A273+1),"")</f>
        <v/>
      </c>
      <c r="B274" s="3"/>
      <c r="C274" s="3"/>
      <c r="D274" s="122"/>
      <c r="E274" s="3"/>
      <c r="F274" s="3"/>
      <c r="G274" s="3"/>
      <c r="H274" s="3"/>
      <c r="I274" s="120"/>
      <c r="J274" s="3"/>
      <c r="K274" s="119" t="str" cm="1">
        <f t="array" ref="K274">IF(OR($J$14 = "A",$J$14 = "B",$J$14 = "C"),IF(I274="","",IF(LEN(I274)&gt;2,_xlfn.IFS(ISNUMBER(SEARCH("_",I274)),I274,ISNUMBER(SEARCH(", ",I274)),SUBSTITUTE(I274,", ","_"),ISNUMBER(SEARCH("/ ",I274)),SUBSTITUTE(I274,"/ ","_"),ISNUMBER(SEARCH(",",I274)),SUBSTITUTE(I274,",","_"),ISNUMBER(SEARCH("/",I274)),SUBSTITUTE(I274,"/","_"),ISNUMBER(SEARCH("",I274)),I274),I274)),IF(OR($J$14 = "J",$J$14 = "K"),"",IF(D274="","",IF(LEN(D274)&gt;2,_xlfn.IFS(ISNUMBER(SEARCH("_",D274)),D274,ISNUMBER(SEARCH(", ",D274)),SUBSTITUTE(D274,", ","_"),ISNUMBER(SEARCH("/ ",D274)),SUBSTITUTE(D274,"/ ","_"),ISNUMBER(SEARCH(",",D274)),SUBSTITUTE(D274,",","_"),ISNUMBER(SEARCH("/",D274)),SUBSTITUTE(D274,"/","_"),ISNUMBER(SEARCH("",D274)),D274),D274))))</f>
        <v/>
      </c>
      <c r="L274" s="1"/>
      <c r="M274" s="1" t="str">
        <f t="shared" si="16"/>
        <v/>
      </c>
      <c r="N274" s="94" t="str">
        <f>IF($L274="None","",IF(ISERROR(VLOOKUP($L274,Info!$B$4:$B$266,1,FALSE)),"",VLOOKUP($L274,Info!$B$4:$L$266,5,FALSE)))</f>
        <v/>
      </c>
      <c r="O274" s="94" t="str">
        <f>IF(K274="","",IF(AND($J$12&lt;&gt;"ABC",N274="3"),"BAC",IF(N274="3","ABC",IF($J$12&lt;&gt;"ABC",IF($J$10="Standard",VLOOKUP(K274,Info!$BE$4:$BF$481,2,FALSE),VLOOKUP(K274,Info!$BI$4:$BJ$482,2,FALSE)),IF($J$10="Standard",VLOOKUP(K274,Info!$AG$4:$AH$2994,2,FALSE),VLOOKUP(K274,Info!$AK$4:$AL$2997,2,FALSE))))))</f>
        <v/>
      </c>
      <c r="P274" s="94" t="str">
        <f>IF($L274="None","",IF(ISERROR(VLOOKUP($L274,Info!$B$4:$B$266,1,FALSE)),"",VLOOKUP($L274,Info!$B$4:$L$266,3,FALSE)))</f>
        <v/>
      </c>
      <c r="Q274" s="96" t="str">
        <f>IF($L274="None","",IF(ISERROR(VLOOKUP($L274,Info!$B$4:$B$266,1,FALSE)),"",VLOOKUP($L274,Info!$B$4:$L$266,4,FALSE)))</f>
        <v/>
      </c>
      <c r="R274" s="1"/>
      <c r="S274" s="6" t="str">
        <f t="shared" si="17"/>
        <v/>
      </c>
      <c r="T274" s="6" t="str">
        <f>IF($L274="None","",IF(ISERROR(VLOOKUP($L274,Info!$B$4:$B$266,1,FALSE)),"",VLOOKUP($L274,Info!$B$4:$L$266,11,FALSE)))</f>
        <v/>
      </c>
      <c r="U274" s="1"/>
      <c r="V274" s="1"/>
      <c r="W274" s="1"/>
      <c r="X274" s="1" t="str">
        <f>IF($L274="None","",IF(ISERROR(VLOOKUP($L274,Info!$B$4:$B$266,1,FALSE)),"",IF(OR(W274="Metallic Liquid Tight",W274="Non-Metallic Liquid Tight",W274="LSZH",W274="Greenfield"),VLOOKUP($L274,Info!$B$4:$L$266,7,FALSE),"N/A")))</f>
        <v/>
      </c>
      <c r="Y274" s="1"/>
      <c r="Z274" s="96" t="str">
        <f>IF($L274="None","",IF(ISERROR(VLOOKUP($L274,Info!$B$4:$B$266,1,FALSE)),"",VLOOKUP($L274,Info!$B$4:$L$266,9,FALSE)))</f>
        <v/>
      </c>
      <c r="AA274" s="96" t="str">
        <f>IF($L274="None","",IF(ISERROR(VLOOKUP($L274,Info!$B$4:$B$266,1,FALSE)),"",VLOOKUP($L274,Info!$B$4:$L$266,8,FALSE)))</f>
        <v/>
      </c>
      <c r="AB274" s="96" t="str">
        <f>IF($L274="None","",IF(ISERROR(VLOOKUP($L274,Info!$B$4:$B$266,1,FALSE)),"",VLOOKUP($L274,Info!$B$4:$L$266,10,FALSE)))</f>
        <v/>
      </c>
      <c r="AC274" s="1" t="str">
        <f>IF(W274="SO Cable","Black,White",IF(O274="","",IF(P274="","",IF($J$12&lt;&gt;"ABC",IF(P274&lt;="250",VLOOKUP(O274,Info!$AZ$4:$BB$22,3,FALSE),VLOOKUP(O274,Info!$AZ$23:$BB$39,3,FALSE)),IF(P274&lt;="250",VLOOKUP(O274,Info!$AO$4:$AQ$22,3,FALSE),VLOOKUP(O274,Info!$AO$23:$AP$39,3,FALSE))))))</f>
        <v/>
      </c>
      <c r="AD274" s="1"/>
      <c r="AE274" s="1" t="str">
        <f>IF($L274="None","",IF(ISERROR(VLOOKUP($L274,Info!$B$4:$B$266,1,FALSE)),"",VLOOKUP($L274,Info!$B$4:$L$266,4,FALSE)))</f>
        <v/>
      </c>
      <c r="AF274" s="1" t="str">
        <f>IF($L274="None","",IF(ISERROR(VLOOKUP($L274,Info!$B$4:$B$266,1,FALSE)),"",VLOOKUP($L274,Info!$B$4:$L$266,6,FALSE)))</f>
        <v/>
      </c>
      <c r="AG274" s="1"/>
      <c r="AH274" s="33" t="str" cm="1">
        <f t="array" ref="AH274">IF(AND(L274&lt;&gt;"",O274&lt;&gt;"",R274:S274&lt;&gt;"",W274:X274&lt;&gt;"",Z274:AA274&lt;&gt;"",AC274&lt;&gt;""),"Good","Bad")</f>
        <v>Bad</v>
      </c>
      <c r="AL274" t="str" cm="1">
        <f t="array" ref="AL274">IF(R274&gt;0,_xlfn.IFS(COUNTIF($L$20:L274,"&lt;&gt;")&lt;101,1,COUNTIF($L$20:L274,"&lt;&gt;")&lt;201,2,COUNTIF($L$20:L274,"&lt;&gt;")&lt;301,3,COUNTIF($L$20:L274,"&lt;&gt;")&lt;401,4,COUNTIF($L$20:L274,"&lt;&gt;")&lt;501,5,COUNTIF($L$20:L274,"&lt;&gt;")&lt;601,6,COUNTIF($L$20:L274,"&lt;&gt;")&lt;701,7,COUNTIF($L$20:L274,"&lt;&gt;")&lt;801,8,COUNTIF($L$20:L274,"&lt;&gt;")&lt;901,9,COUNTIF($L$20:L274,"&lt;&gt;")&lt;1001,10,COUNTIF($L$20:L274,"&lt;&gt;")&lt;1101,11,COUNTIF($L$20:L274,"&lt;&gt;")&lt;1201,12,COUNTIF($L$20:L274,"&lt;&gt;")&lt;1301,13,COUNTIF($L$20:L274,"&lt;&gt;")&lt;1401,14,COUNTIF($L$20:L274,"&lt;&gt;")&lt;1501,15,COUNTIF($L$20:L274,"&lt;&gt;")&lt;1601,16,COUNTIF($L$20:L274,"&lt;&gt;")&lt;1701,17,COUNTIF($L$20:L274,"&lt;&gt;")&lt;1801,18,COUNTIF($L$20:L274,"&lt;&gt;")&lt;1901,19,COUNTIF($L$20:L274,"&lt;&gt;")&lt;2001,20,COUNTIF($L$20:L274,"&lt;&gt;")&lt;2101,21,COUNTIF($L$20:L274,"&lt;&gt;")&lt;2201,22,COUNTIF($L$20:L274,"&lt;&gt;")&lt;2301,23,COUNTIF($L$20:L274,"&lt;&gt;")&lt;2401,24,COUNTIF($L$20:L274,"&lt;&gt;")&lt;2501,25,COUNTIF($L$20:L274,"&lt;&gt;")&lt;2601,26,COUNTIF($L$20:L274,"&lt;&gt;")&lt;2701,27,COUNTIF($L$20:L274,"&lt;&gt;")&lt;2801,28,COUNTIF($L$20:L274,"&lt;&gt;")&lt;2901,29,COUNTIF($L$20:L274,"&lt;&gt;")&lt;3001,30),"")</f>
        <v/>
      </c>
      <c r="AM274" t="str">
        <f t="shared" si="15"/>
        <v/>
      </c>
      <c r="AN274" t="str">
        <f t="shared" si="19"/>
        <v/>
      </c>
      <c r="AP274" t="str">
        <f t="shared" si="18"/>
        <v/>
      </c>
      <c r="AQ274" t="str">
        <f>IF(AO274="","",COUNTIFS(AM274:$AM$3019,AO274))</f>
        <v/>
      </c>
    </row>
    <row r="275" spans="1:43" x14ac:dyDescent="0.25">
      <c r="A275" s="6" t="str">
        <f>IF(COUNT($A$20:A274)&lt;&gt;$B$4,IF(A274="","",A274+1),"")</f>
        <v/>
      </c>
      <c r="B275" s="3"/>
      <c r="C275" s="3"/>
      <c r="D275" s="122"/>
      <c r="E275" s="3"/>
      <c r="F275" s="3"/>
      <c r="G275" s="3"/>
      <c r="H275" s="3"/>
      <c r="I275" s="120"/>
      <c r="J275" s="3"/>
      <c r="K275" s="119" t="str" cm="1">
        <f t="array" ref="K275">IF(OR($J$14 = "A",$J$14 = "B",$J$14 = "C"),IF(I275="","",IF(LEN(I275)&gt;2,_xlfn.IFS(ISNUMBER(SEARCH("_",I275)),I275,ISNUMBER(SEARCH(", ",I275)),SUBSTITUTE(I275,", ","_"),ISNUMBER(SEARCH("/ ",I275)),SUBSTITUTE(I275,"/ ","_"),ISNUMBER(SEARCH(",",I275)),SUBSTITUTE(I275,",","_"),ISNUMBER(SEARCH("/",I275)),SUBSTITUTE(I275,"/","_"),ISNUMBER(SEARCH("",I275)),I275),I275)),IF(OR($J$14 = "J",$J$14 = "K"),"",IF(D275="","",IF(LEN(D275)&gt;2,_xlfn.IFS(ISNUMBER(SEARCH("_",D275)),D275,ISNUMBER(SEARCH(", ",D275)),SUBSTITUTE(D275,", ","_"),ISNUMBER(SEARCH("/ ",D275)),SUBSTITUTE(D275,"/ ","_"),ISNUMBER(SEARCH(",",D275)),SUBSTITUTE(D275,",","_"),ISNUMBER(SEARCH("/",D275)),SUBSTITUTE(D275,"/","_"),ISNUMBER(SEARCH("",D275)),D275),D275))))</f>
        <v/>
      </c>
      <c r="L275" s="1"/>
      <c r="M275" s="1" t="str">
        <f t="shared" si="16"/>
        <v/>
      </c>
      <c r="N275" s="94" t="str">
        <f>IF($L275="None","",IF(ISERROR(VLOOKUP($L275,Info!$B$4:$B$266,1,FALSE)),"",VLOOKUP($L275,Info!$B$4:$L$266,5,FALSE)))</f>
        <v/>
      </c>
      <c r="O275" s="94" t="str">
        <f>IF(K275="","",IF(AND($J$12&lt;&gt;"ABC",N275="3"),"BAC",IF(N275="3","ABC",IF($J$12&lt;&gt;"ABC",IF($J$10="Standard",VLOOKUP(K275,Info!$BE$4:$BF$481,2,FALSE),VLOOKUP(K275,Info!$BI$4:$BJ$482,2,FALSE)),IF($J$10="Standard",VLOOKUP(K275,Info!$AG$4:$AH$2994,2,FALSE),VLOOKUP(K275,Info!$AK$4:$AL$2997,2,FALSE))))))</f>
        <v/>
      </c>
      <c r="P275" s="94" t="str">
        <f>IF($L275="None","",IF(ISERROR(VLOOKUP($L275,Info!$B$4:$B$266,1,FALSE)),"",VLOOKUP($L275,Info!$B$4:$L$266,3,FALSE)))</f>
        <v/>
      </c>
      <c r="Q275" s="96" t="str">
        <f>IF($L275="None","",IF(ISERROR(VLOOKUP($L275,Info!$B$4:$B$266,1,FALSE)),"",VLOOKUP($L275,Info!$B$4:$L$266,4,FALSE)))</f>
        <v/>
      </c>
      <c r="R275" s="1"/>
      <c r="S275" s="6" t="str">
        <f t="shared" si="17"/>
        <v/>
      </c>
      <c r="T275" s="6" t="str">
        <f>IF($L275="None","",IF(ISERROR(VLOOKUP($L275,Info!$B$4:$B$266,1,FALSE)),"",VLOOKUP($L275,Info!$B$4:$L$266,11,FALSE)))</f>
        <v/>
      </c>
      <c r="U275" s="1"/>
      <c r="V275" s="1"/>
      <c r="W275" s="1"/>
      <c r="X275" s="1" t="str">
        <f>IF($L275="None","",IF(ISERROR(VLOOKUP($L275,Info!$B$4:$B$266,1,FALSE)),"",IF(OR(W275="Metallic Liquid Tight",W275="Non-Metallic Liquid Tight",W275="LSZH",W275="Greenfield"),VLOOKUP($L275,Info!$B$4:$L$266,7,FALSE),"N/A")))</f>
        <v/>
      </c>
      <c r="Y275" s="1"/>
      <c r="Z275" s="96" t="str">
        <f>IF($L275="None","",IF(ISERROR(VLOOKUP($L275,Info!$B$4:$B$266,1,FALSE)),"",VLOOKUP($L275,Info!$B$4:$L$266,9,FALSE)))</f>
        <v/>
      </c>
      <c r="AA275" s="96" t="str">
        <f>IF($L275="None","",IF(ISERROR(VLOOKUP($L275,Info!$B$4:$B$266,1,FALSE)),"",VLOOKUP($L275,Info!$B$4:$L$266,8,FALSE)))</f>
        <v/>
      </c>
      <c r="AB275" s="96" t="str">
        <f>IF($L275="None","",IF(ISERROR(VLOOKUP($L275,Info!$B$4:$B$266,1,FALSE)),"",VLOOKUP($L275,Info!$B$4:$L$266,10,FALSE)))</f>
        <v/>
      </c>
      <c r="AC275" s="1" t="str">
        <f>IF(W275="SO Cable","Black,White",IF(O275="","",IF(P275="","",IF($J$12&lt;&gt;"ABC",IF(P275&lt;="250",VLOOKUP(O275,Info!$AZ$4:$BB$22,3,FALSE),VLOOKUP(O275,Info!$AZ$23:$BB$39,3,FALSE)),IF(P275&lt;="250",VLOOKUP(O275,Info!$AO$4:$AQ$22,3,FALSE),VLOOKUP(O275,Info!$AO$23:$AP$39,3,FALSE))))))</f>
        <v/>
      </c>
      <c r="AD275" s="1"/>
      <c r="AE275" s="1" t="str">
        <f>IF($L275="None","",IF(ISERROR(VLOOKUP($L275,Info!$B$4:$B$266,1,FALSE)),"",VLOOKUP($L275,Info!$B$4:$L$266,4,FALSE)))</f>
        <v/>
      </c>
      <c r="AF275" s="1" t="str">
        <f>IF($L275="None","",IF(ISERROR(VLOOKUP($L275,Info!$B$4:$B$266,1,FALSE)),"",VLOOKUP($L275,Info!$B$4:$L$266,6,FALSE)))</f>
        <v/>
      </c>
      <c r="AG275" s="1"/>
      <c r="AH275" s="33" t="str" cm="1">
        <f t="array" ref="AH275">IF(AND(L275&lt;&gt;"",O275&lt;&gt;"",R275:S275&lt;&gt;"",W275:X275&lt;&gt;"",Z275:AA275&lt;&gt;"",AC275&lt;&gt;""),"Good","Bad")</f>
        <v>Bad</v>
      </c>
      <c r="AL275" t="str" cm="1">
        <f t="array" ref="AL275">IF(R275&gt;0,_xlfn.IFS(COUNTIF($L$20:L275,"&lt;&gt;")&lt;101,1,COUNTIF($L$20:L275,"&lt;&gt;")&lt;201,2,COUNTIF($L$20:L275,"&lt;&gt;")&lt;301,3,COUNTIF($L$20:L275,"&lt;&gt;")&lt;401,4,COUNTIF($L$20:L275,"&lt;&gt;")&lt;501,5,COUNTIF($L$20:L275,"&lt;&gt;")&lt;601,6,COUNTIF($L$20:L275,"&lt;&gt;")&lt;701,7,COUNTIF($L$20:L275,"&lt;&gt;")&lt;801,8,COUNTIF($L$20:L275,"&lt;&gt;")&lt;901,9,COUNTIF($L$20:L275,"&lt;&gt;")&lt;1001,10,COUNTIF($L$20:L275,"&lt;&gt;")&lt;1101,11,COUNTIF($L$20:L275,"&lt;&gt;")&lt;1201,12,COUNTIF($L$20:L275,"&lt;&gt;")&lt;1301,13,COUNTIF($L$20:L275,"&lt;&gt;")&lt;1401,14,COUNTIF($L$20:L275,"&lt;&gt;")&lt;1501,15,COUNTIF($L$20:L275,"&lt;&gt;")&lt;1601,16,COUNTIF($L$20:L275,"&lt;&gt;")&lt;1701,17,COUNTIF($L$20:L275,"&lt;&gt;")&lt;1801,18,COUNTIF($L$20:L275,"&lt;&gt;")&lt;1901,19,COUNTIF($L$20:L275,"&lt;&gt;")&lt;2001,20,COUNTIF($L$20:L275,"&lt;&gt;")&lt;2101,21,COUNTIF($L$20:L275,"&lt;&gt;")&lt;2201,22,COUNTIF($L$20:L275,"&lt;&gt;")&lt;2301,23,COUNTIF($L$20:L275,"&lt;&gt;")&lt;2401,24,COUNTIF($L$20:L275,"&lt;&gt;")&lt;2501,25,COUNTIF($L$20:L275,"&lt;&gt;")&lt;2601,26,COUNTIF($L$20:L275,"&lt;&gt;")&lt;2701,27,COUNTIF($L$20:L275,"&lt;&gt;")&lt;2801,28,COUNTIF($L$20:L275,"&lt;&gt;")&lt;2901,29,COUNTIF($L$20:L275,"&lt;&gt;")&lt;3001,30),"")</f>
        <v/>
      </c>
      <c r="AM275" t="str">
        <f t="shared" si="15"/>
        <v/>
      </c>
      <c r="AN275" t="str">
        <f t="shared" si="19"/>
        <v/>
      </c>
      <c r="AP275" t="str">
        <f t="shared" si="18"/>
        <v/>
      </c>
      <c r="AQ275" t="str">
        <f>IF(AO275="","",COUNTIFS(AM275:$AM$3019,AO275))</f>
        <v/>
      </c>
    </row>
    <row r="276" spans="1:43" x14ac:dyDescent="0.25">
      <c r="A276" s="6" t="str">
        <f>IF(COUNT($A$20:A275)&lt;&gt;$B$4,IF(A275="","",A275+1),"")</f>
        <v/>
      </c>
      <c r="B276" s="3"/>
      <c r="C276" s="3"/>
      <c r="D276" s="122"/>
      <c r="E276" s="3"/>
      <c r="F276" s="3"/>
      <c r="G276" s="3"/>
      <c r="H276" s="3"/>
      <c r="I276" s="120"/>
      <c r="J276" s="3"/>
      <c r="K276" s="119" t="str" cm="1">
        <f t="array" ref="K276">IF(OR($J$14 = "A",$J$14 = "B",$J$14 = "C"),IF(I276="","",IF(LEN(I276)&gt;2,_xlfn.IFS(ISNUMBER(SEARCH("_",I276)),I276,ISNUMBER(SEARCH(", ",I276)),SUBSTITUTE(I276,", ","_"),ISNUMBER(SEARCH("/ ",I276)),SUBSTITUTE(I276,"/ ","_"),ISNUMBER(SEARCH(",",I276)),SUBSTITUTE(I276,",","_"),ISNUMBER(SEARCH("/",I276)),SUBSTITUTE(I276,"/","_"),ISNUMBER(SEARCH("",I276)),I276),I276)),IF(OR($J$14 = "J",$J$14 = "K"),"",IF(D276="","",IF(LEN(D276)&gt;2,_xlfn.IFS(ISNUMBER(SEARCH("_",D276)),D276,ISNUMBER(SEARCH(", ",D276)),SUBSTITUTE(D276,", ","_"),ISNUMBER(SEARCH("/ ",D276)),SUBSTITUTE(D276,"/ ","_"),ISNUMBER(SEARCH(",",D276)),SUBSTITUTE(D276,",","_"),ISNUMBER(SEARCH("/",D276)),SUBSTITUTE(D276,"/","_"),ISNUMBER(SEARCH("",D276)),D276),D276))))</f>
        <v/>
      </c>
      <c r="L276" s="1"/>
      <c r="M276" s="1" t="str">
        <f t="shared" si="16"/>
        <v/>
      </c>
      <c r="N276" s="94" t="str">
        <f>IF($L276="None","",IF(ISERROR(VLOOKUP($L276,Info!$B$4:$B$266,1,FALSE)),"",VLOOKUP($L276,Info!$B$4:$L$266,5,FALSE)))</f>
        <v/>
      </c>
      <c r="O276" s="94" t="str">
        <f>IF(K276="","",IF(AND($J$12&lt;&gt;"ABC",N276="3"),"BAC",IF(N276="3","ABC",IF($J$12&lt;&gt;"ABC",IF($J$10="Standard",VLOOKUP(K276,Info!$BE$4:$BF$481,2,FALSE),VLOOKUP(K276,Info!$BI$4:$BJ$482,2,FALSE)),IF($J$10="Standard",VLOOKUP(K276,Info!$AG$4:$AH$2994,2,FALSE),VLOOKUP(K276,Info!$AK$4:$AL$2997,2,FALSE))))))</f>
        <v/>
      </c>
      <c r="P276" s="94" t="str">
        <f>IF($L276="None","",IF(ISERROR(VLOOKUP($L276,Info!$B$4:$B$266,1,FALSE)),"",VLOOKUP($L276,Info!$B$4:$L$266,3,FALSE)))</f>
        <v/>
      </c>
      <c r="Q276" s="96" t="str">
        <f>IF($L276="None","",IF(ISERROR(VLOOKUP($L276,Info!$B$4:$B$266,1,FALSE)),"",VLOOKUP($L276,Info!$B$4:$L$266,4,FALSE)))</f>
        <v/>
      </c>
      <c r="R276" s="1"/>
      <c r="S276" s="6" t="str">
        <f t="shared" si="17"/>
        <v/>
      </c>
      <c r="T276" s="6" t="str">
        <f>IF($L276="None","",IF(ISERROR(VLOOKUP($L276,Info!$B$4:$B$266,1,FALSE)),"",VLOOKUP($L276,Info!$B$4:$L$266,11,FALSE)))</f>
        <v/>
      </c>
      <c r="U276" s="1"/>
      <c r="V276" s="1"/>
      <c r="W276" s="1"/>
      <c r="X276" s="1" t="str">
        <f>IF($L276="None","",IF(ISERROR(VLOOKUP($L276,Info!$B$4:$B$266,1,FALSE)),"",IF(OR(W276="Metallic Liquid Tight",W276="Non-Metallic Liquid Tight",W276="LSZH",W276="Greenfield"),VLOOKUP($L276,Info!$B$4:$L$266,7,FALSE),"N/A")))</f>
        <v/>
      </c>
      <c r="Y276" s="1"/>
      <c r="Z276" s="96" t="str">
        <f>IF($L276="None","",IF(ISERROR(VLOOKUP($L276,Info!$B$4:$B$266,1,FALSE)),"",VLOOKUP($L276,Info!$B$4:$L$266,9,FALSE)))</f>
        <v/>
      </c>
      <c r="AA276" s="96" t="str">
        <f>IF($L276="None","",IF(ISERROR(VLOOKUP($L276,Info!$B$4:$B$266,1,FALSE)),"",VLOOKUP($L276,Info!$B$4:$L$266,8,FALSE)))</f>
        <v/>
      </c>
      <c r="AB276" s="96" t="str">
        <f>IF($L276="None","",IF(ISERROR(VLOOKUP($L276,Info!$B$4:$B$266,1,FALSE)),"",VLOOKUP($L276,Info!$B$4:$L$266,10,FALSE)))</f>
        <v/>
      </c>
      <c r="AC276" s="1" t="str">
        <f>IF(W276="SO Cable","Black,White",IF(O276="","",IF(P276="","",IF($J$12&lt;&gt;"ABC",IF(P276&lt;="250",VLOOKUP(O276,Info!$AZ$4:$BB$22,3,FALSE),VLOOKUP(O276,Info!$AZ$23:$BB$39,3,FALSE)),IF(P276&lt;="250",VLOOKUP(O276,Info!$AO$4:$AQ$22,3,FALSE),VLOOKUP(O276,Info!$AO$23:$AP$39,3,FALSE))))))</f>
        <v/>
      </c>
      <c r="AD276" s="1"/>
      <c r="AE276" s="1" t="str">
        <f>IF($L276="None","",IF(ISERROR(VLOOKUP($L276,Info!$B$4:$B$266,1,FALSE)),"",VLOOKUP($L276,Info!$B$4:$L$266,4,FALSE)))</f>
        <v/>
      </c>
      <c r="AF276" s="1" t="str">
        <f>IF($L276="None","",IF(ISERROR(VLOOKUP($L276,Info!$B$4:$B$266,1,FALSE)),"",VLOOKUP($L276,Info!$B$4:$L$266,6,FALSE)))</f>
        <v/>
      </c>
      <c r="AG276" s="1"/>
      <c r="AH276" s="33" t="str" cm="1">
        <f t="array" ref="AH276">IF(AND(L276&lt;&gt;"",O276&lt;&gt;"",R276:S276&lt;&gt;"",W276:X276&lt;&gt;"",Z276:AA276&lt;&gt;"",AC276&lt;&gt;""),"Good","Bad")</f>
        <v>Bad</v>
      </c>
      <c r="AL276" t="str" cm="1">
        <f t="array" ref="AL276">IF(R276&gt;0,_xlfn.IFS(COUNTIF($L$20:L276,"&lt;&gt;")&lt;101,1,COUNTIF($L$20:L276,"&lt;&gt;")&lt;201,2,COUNTIF($L$20:L276,"&lt;&gt;")&lt;301,3,COUNTIF($L$20:L276,"&lt;&gt;")&lt;401,4,COUNTIF($L$20:L276,"&lt;&gt;")&lt;501,5,COUNTIF($L$20:L276,"&lt;&gt;")&lt;601,6,COUNTIF($L$20:L276,"&lt;&gt;")&lt;701,7,COUNTIF($L$20:L276,"&lt;&gt;")&lt;801,8,COUNTIF($L$20:L276,"&lt;&gt;")&lt;901,9,COUNTIF($L$20:L276,"&lt;&gt;")&lt;1001,10,COUNTIF($L$20:L276,"&lt;&gt;")&lt;1101,11,COUNTIF($L$20:L276,"&lt;&gt;")&lt;1201,12,COUNTIF($L$20:L276,"&lt;&gt;")&lt;1301,13,COUNTIF($L$20:L276,"&lt;&gt;")&lt;1401,14,COUNTIF($L$20:L276,"&lt;&gt;")&lt;1501,15,COUNTIF($L$20:L276,"&lt;&gt;")&lt;1601,16,COUNTIF($L$20:L276,"&lt;&gt;")&lt;1701,17,COUNTIF($L$20:L276,"&lt;&gt;")&lt;1801,18,COUNTIF($L$20:L276,"&lt;&gt;")&lt;1901,19,COUNTIF($L$20:L276,"&lt;&gt;")&lt;2001,20,COUNTIF($L$20:L276,"&lt;&gt;")&lt;2101,21,COUNTIF($L$20:L276,"&lt;&gt;")&lt;2201,22,COUNTIF($L$20:L276,"&lt;&gt;")&lt;2301,23,COUNTIF($L$20:L276,"&lt;&gt;")&lt;2401,24,COUNTIF($L$20:L276,"&lt;&gt;")&lt;2501,25,COUNTIF($L$20:L276,"&lt;&gt;")&lt;2601,26,COUNTIF($L$20:L276,"&lt;&gt;")&lt;2701,27,COUNTIF($L$20:L276,"&lt;&gt;")&lt;2801,28,COUNTIF($L$20:L276,"&lt;&gt;")&lt;2901,29,COUNTIF($L$20:L276,"&lt;&gt;")&lt;3001,30),"")</f>
        <v/>
      </c>
      <c r="AM276" t="str">
        <f t="shared" ref="AM276:AM339" si="20">L276&amp;Z276&amp;AA276&amp;W276&amp;X276&amp;Y276&amp;AL276</f>
        <v/>
      </c>
      <c r="AN276" t="str">
        <f t="shared" si="19"/>
        <v/>
      </c>
      <c r="AP276" t="str">
        <f t="shared" si="18"/>
        <v/>
      </c>
      <c r="AQ276" t="str">
        <f>IF(AO276="","",COUNTIFS(AM276:$AM$3019,AO276))</f>
        <v/>
      </c>
    </row>
    <row r="277" spans="1:43" x14ac:dyDescent="0.25">
      <c r="A277" s="6" t="str">
        <f>IF(COUNT($A$20:A276)&lt;&gt;$B$4,IF(A276="","",A276+1),"")</f>
        <v/>
      </c>
      <c r="B277" s="3"/>
      <c r="C277" s="3"/>
      <c r="D277" s="122"/>
      <c r="E277" s="3"/>
      <c r="F277" s="3"/>
      <c r="G277" s="3"/>
      <c r="H277" s="3"/>
      <c r="I277" s="120"/>
      <c r="J277" s="3"/>
      <c r="K277" s="119" t="str" cm="1">
        <f t="array" ref="K277">IF(OR($J$14 = "A",$J$14 = "B",$J$14 = "C"),IF(I277="","",IF(LEN(I277)&gt;2,_xlfn.IFS(ISNUMBER(SEARCH("_",I277)),I277,ISNUMBER(SEARCH(", ",I277)),SUBSTITUTE(I277,", ","_"),ISNUMBER(SEARCH("/ ",I277)),SUBSTITUTE(I277,"/ ","_"),ISNUMBER(SEARCH(",",I277)),SUBSTITUTE(I277,",","_"),ISNUMBER(SEARCH("/",I277)),SUBSTITUTE(I277,"/","_"),ISNUMBER(SEARCH("",I277)),I277),I277)),IF(OR($J$14 = "J",$J$14 = "K"),"",IF(D277="","",IF(LEN(D277)&gt;2,_xlfn.IFS(ISNUMBER(SEARCH("_",D277)),D277,ISNUMBER(SEARCH(", ",D277)),SUBSTITUTE(D277,", ","_"),ISNUMBER(SEARCH("/ ",D277)),SUBSTITUTE(D277,"/ ","_"),ISNUMBER(SEARCH(",",D277)),SUBSTITUTE(D277,",","_"),ISNUMBER(SEARCH("/",D277)),SUBSTITUTE(D277,"/","_"),ISNUMBER(SEARCH("",D277)),D277),D277))))</f>
        <v/>
      </c>
      <c r="L277" s="1"/>
      <c r="M277" s="1" t="str">
        <f t="shared" ref="M277:M340" si="21">IF(L277="","","Pigtail")</f>
        <v/>
      </c>
      <c r="N277" s="94" t="str">
        <f>IF($L277="None","",IF(ISERROR(VLOOKUP($L277,Info!$B$4:$B$266,1,FALSE)),"",VLOOKUP($L277,Info!$B$4:$L$266,5,FALSE)))</f>
        <v/>
      </c>
      <c r="O277" s="94" t="str">
        <f>IF(K277="","",IF(AND($J$12&lt;&gt;"ABC",N277="3"),"BAC",IF(N277="3","ABC",IF($J$12&lt;&gt;"ABC",IF($J$10="Standard",VLOOKUP(K277,Info!$BE$4:$BF$481,2,FALSE),VLOOKUP(K277,Info!$BI$4:$BJ$482,2,FALSE)),IF($J$10="Standard",VLOOKUP(K277,Info!$AG$4:$AH$2994,2,FALSE),VLOOKUP(K277,Info!$AK$4:$AL$2997,2,FALSE))))))</f>
        <v/>
      </c>
      <c r="P277" s="94" t="str">
        <f>IF($L277="None","",IF(ISERROR(VLOOKUP($L277,Info!$B$4:$B$266,1,FALSE)),"",VLOOKUP($L277,Info!$B$4:$L$266,3,FALSE)))</f>
        <v/>
      </c>
      <c r="Q277" s="96" t="str">
        <f>IF($L277="None","",IF(ISERROR(VLOOKUP($L277,Info!$B$4:$B$266,1,FALSE)),"",VLOOKUP($L277,Info!$B$4:$L$266,4,FALSE)))</f>
        <v/>
      </c>
      <c r="R277" s="1"/>
      <c r="S277" s="6" t="str">
        <f t="shared" ref="S277:S340" si="22">IF(M277 = "","",IF(M277 &lt;&gt; "Pigtail","0",""))</f>
        <v/>
      </c>
      <c r="T277" s="6" t="str">
        <f>IF($L277="None","",IF(ISERROR(VLOOKUP($L277,Info!$B$4:$B$266,1,FALSE)),"",VLOOKUP($L277,Info!$B$4:$L$266,11,FALSE)))</f>
        <v/>
      </c>
      <c r="U277" s="1"/>
      <c r="V277" s="1"/>
      <c r="W277" s="1"/>
      <c r="X277" s="1" t="str">
        <f>IF($L277="None","",IF(ISERROR(VLOOKUP($L277,Info!$B$4:$B$266,1,FALSE)),"",IF(OR(W277="Metallic Liquid Tight",W277="Non-Metallic Liquid Tight",W277="LSZH",W277="Greenfield"),VLOOKUP($L277,Info!$B$4:$L$266,7,FALSE),"N/A")))</f>
        <v/>
      </c>
      <c r="Y277" s="1"/>
      <c r="Z277" s="96" t="str">
        <f>IF($L277="None","",IF(ISERROR(VLOOKUP($L277,Info!$B$4:$B$266,1,FALSE)),"",VLOOKUP($L277,Info!$B$4:$L$266,9,FALSE)))</f>
        <v/>
      </c>
      <c r="AA277" s="96" t="str">
        <f>IF($L277="None","",IF(ISERROR(VLOOKUP($L277,Info!$B$4:$B$266,1,FALSE)),"",VLOOKUP($L277,Info!$B$4:$L$266,8,FALSE)))</f>
        <v/>
      </c>
      <c r="AB277" s="96" t="str">
        <f>IF($L277="None","",IF(ISERROR(VLOOKUP($L277,Info!$B$4:$B$266,1,FALSE)),"",VLOOKUP($L277,Info!$B$4:$L$266,10,FALSE)))</f>
        <v/>
      </c>
      <c r="AC277" s="1" t="str">
        <f>IF(W277="SO Cable","Black,White",IF(O277="","",IF(P277="","",IF($J$12&lt;&gt;"ABC",IF(P277&lt;="250",VLOOKUP(O277,Info!$AZ$4:$BB$22,3,FALSE),VLOOKUP(O277,Info!$AZ$23:$BB$39,3,FALSE)),IF(P277&lt;="250",VLOOKUP(O277,Info!$AO$4:$AQ$22,3,FALSE),VLOOKUP(O277,Info!$AO$23:$AP$39,3,FALSE))))))</f>
        <v/>
      </c>
      <c r="AD277" s="1"/>
      <c r="AE277" s="1" t="str">
        <f>IF($L277="None","",IF(ISERROR(VLOOKUP($L277,Info!$B$4:$B$266,1,FALSE)),"",VLOOKUP($L277,Info!$B$4:$L$266,4,FALSE)))</f>
        <v/>
      </c>
      <c r="AF277" s="1" t="str">
        <f>IF($L277="None","",IF(ISERROR(VLOOKUP($L277,Info!$B$4:$B$266,1,FALSE)),"",VLOOKUP($L277,Info!$B$4:$L$266,6,FALSE)))</f>
        <v/>
      </c>
      <c r="AG277" s="1"/>
      <c r="AH277" s="33" t="str" cm="1">
        <f t="array" ref="AH277">IF(AND(L277&lt;&gt;"",O277&lt;&gt;"",R277:S277&lt;&gt;"",W277:X277&lt;&gt;"",Z277:AA277&lt;&gt;"",AC277&lt;&gt;""),"Good","Bad")</f>
        <v>Bad</v>
      </c>
      <c r="AL277" t="str" cm="1">
        <f t="array" ref="AL277">IF(R277&gt;0,_xlfn.IFS(COUNTIF($L$20:L277,"&lt;&gt;")&lt;101,1,COUNTIF($L$20:L277,"&lt;&gt;")&lt;201,2,COUNTIF($L$20:L277,"&lt;&gt;")&lt;301,3,COUNTIF($L$20:L277,"&lt;&gt;")&lt;401,4,COUNTIF($L$20:L277,"&lt;&gt;")&lt;501,5,COUNTIF($L$20:L277,"&lt;&gt;")&lt;601,6,COUNTIF($L$20:L277,"&lt;&gt;")&lt;701,7,COUNTIF($L$20:L277,"&lt;&gt;")&lt;801,8,COUNTIF($L$20:L277,"&lt;&gt;")&lt;901,9,COUNTIF($L$20:L277,"&lt;&gt;")&lt;1001,10,COUNTIF($L$20:L277,"&lt;&gt;")&lt;1101,11,COUNTIF($L$20:L277,"&lt;&gt;")&lt;1201,12,COUNTIF($L$20:L277,"&lt;&gt;")&lt;1301,13,COUNTIF($L$20:L277,"&lt;&gt;")&lt;1401,14,COUNTIF($L$20:L277,"&lt;&gt;")&lt;1501,15,COUNTIF($L$20:L277,"&lt;&gt;")&lt;1601,16,COUNTIF($L$20:L277,"&lt;&gt;")&lt;1701,17,COUNTIF($L$20:L277,"&lt;&gt;")&lt;1801,18,COUNTIF($L$20:L277,"&lt;&gt;")&lt;1901,19,COUNTIF($L$20:L277,"&lt;&gt;")&lt;2001,20,COUNTIF($L$20:L277,"&lt;&gt;")&lt;2101,21,COUNTIF($L$20:L277,"&lt;&gt;")&lt;2201,22,COUNTIF($L$20:L277,"&lt;&gt;")&lt;2301,23,COUNTIF($L$20:L277,"&lt;&gt;")&lt;2401,24,COUNTIF($L$20:L277,"&lt;&gt;")&lt;2501,25,COUNTIF($L$20:L277,"&lt;&gt;")&lt;2601,26,COUNTIF($L$20:L277,"&lt;&gt;")&lt;2701,27,COUNTIF($L$20:L277,"&lt;&gt;")&lt;2801,28,COUNTIF($L$20:L277,"&lt;&gt;")&lt;2901,29,COUNTIF($L$20:L277,"&lt;&gt;")&lt;3001,30),"")</f>
        <v/>
      </c>
      <c r="AM277" t="str">
        <f t="shared" si="20"/>
        <v/>
      </c>
      <c r="AN277" t="str">
        <f t="shared" si="19"/>
        <v/>
      </c>
      <c r="AP277" t="str">
        <f t="shared" ref="AP277:AP340" si="23">IF(R277&gt;0,AP276+1,"")</f>
        <v/>
      </c>
      <c r="AQ277" t="str">
        <f>IF(AO277="","",COUNTIFS(AM277:$AM$3019,AO277))</f>
        <v/>
      </c>
    </row>
    <row r="278" spans="1:43" x14ac:dyDescent="0.25">
      <c r="A278" s="6" t="str">
        <f>IF(COUNT($A$20:A277)&lt;&gt;$B$4,IF(A277="","",A277+1),"")</f>
        <v/>
      </c>
      <c r="B278" s="3"/>
      <c r="C278" s="3"/>
      <c r="D278" s="122"/>
      <c r="E278" s="3"/>
      <c r="F278" s="3"/>
      <c r="G278" s="3"/>
      <c r="H278" s="3"/>
      <c r="I278" s="120"/>
      <c r="J278" s="3"/>
      <c r="K278" s="119" t="str" cm="1">
        <f t="array" ref="K278">IF(OR($J$14 = "A",$J$14 = "B",$J$14 = "C"),IF(I278="","",IF(LEN(I278)&gt;2,_xlfn.IFS(ISNUMBER(SEARCH("_",I278)),I278,ISNUMBER(SEARCH(", ",I278)),SUBSTITUTE(I278,", ","_"),ISNUMBER(SEARCH("/ ",I278)),SUBSTITUTE(I278,"/ ","_"),ISNUMBER(SEARCH(",",I278)),SUBSTITUTE(I278,",","_"),ISNUMBER(SEARCH("/",I278)),SUBSTITUTE(I278,"/","_"),ISNUMBER(SEARCH("",I278)),I278),I278)),IF(OR($J$14 = "J",$J$14 = "K"),"",IF(D278="","",IF(LEN(D278)&gt;2,_xlfn.IFS(ISNUMBER(SEARCH("_",D278)),D278,ISNUMBER(SEARCH(", ",D278)),SUBSTITUTE(D278,", ","_"),ISNUMBER(SEARCH("/ ",D278)),SUBSTITUTE(D278,"/ ","_"),ISNUMBER(SEARCH(",",D278)),SUBSTITUTE(D278,",","_"),ISNUMBER(SEARCH("/",D278)),SUBSTITUTE(D278,"/","_"),ISNUMBER(SEARCH("",D278)),D278),D278))))</f>
        <v/>
      </c>
      <c r="L278" s="1"/>
      <c r="M278" s="1" t="str">
        <f t="shared" si="21"/>
        <v/>
      </c>
      <c r="N278" s="94" t="str">
        <f>IF($L278="None","",IF(ISERROR(VLOOKUP($L278,Info!$B$4:$B$266,1,FALSE)),"",VLOOKUP($L278,Info!$B$4:$L$266,5,FALSE)))</f>
        <v/>
      </c>
      <c r="O278" s="94" t="str">
        <f>IF(K278="","",IF(AND($J$12&lt;&gt;"ABC",N278="3"),"BAC",IF(N278="3","ABC",IF($J$12&lt;&gt;"ABC",IF($J$10="Standard",VLOOKUP(K278,Info!$BE$4:$BF$481,2,FALSE),VLOOKUP(K278,Info!$BI$4:$BJ$482,2,FALSE)),IF($J$10="Standard",VLOOKUP(K278,Info!$AG$4:$AH$2994,2,FALSE),VLOOKUP(K278,Info!$AK$4:$AL$2997,2,FALSE))))))</f>
        <v/>
      </c>
      <c r="P278" s="94" t="str">
        <f>IF($L278="None","",IF(ISERROR(VLOOKUP($L278,Info!$B$4:$B$266,1,FALSE)),"",VLOOKUP($L278,Info!$B$4:$L$266,3,FALSE)))</f>
        <v/>
      </c>
      <c r="Q278" s="96" t="str">
        <f>IF($L278="None","",IF(ISERROR(VLOOKUP($L278,Info!$B$4:$B$266,1,FALSE)),"",VLOOKUP($L278,Info!$B$4:$L$266,4,FALSE)))</f>
        <v/>
      </c>
      <c r="R278" s="1"/>
      <c r="S278" s="6" t="str">
        <f t="shared" si="22"/>
        <v/>
      </c>
      <c r="T278" s="6" t="str">
        <f>IF($L278="None","",IF(ISERROR(VLOOKUP($L278,Info!$B$4:$B$266,1,FALSE)),"",VLOOKUP($L278,Info!$B$4:$L$266,11,FALSE)))</f>
        <v/>
      </c>
      <c r="U278" s="1"/>
      <c r="V278" s="1"/>
      <c r="W278" s="1"/>
      <c r="X278" s="1" t="str">
        <f>IF($L278="None","",IF(ISERROR(VLOOKUP($L278,Info!$B$4:$B$266,1,FALSE)),"",IF(OR(W278="Metallic Liquid Tight",W278="Non-Metallic Liquid Tight",W278="LSZH",W278="Greenfield"),VLOOKUP($L278,Info!$B$4:$L$266,7,FALSE),"N/A")))</f>
        <v/>
      </c>
      <c r="Y278" s="1"/>
      <c r="Z278" s="96" t="str">
        <f>IF($L278="None","",IF(ISERROR(VLOOKUP($L278,Info!$B$4:$B$266,1,FALSE)),"",VLOOKUP($L278,Info!$B$4:$L$266,9,FALSE)))</f>
        <v/>
      </c>
      <c r="AA278" s="96" t="str">
        <f>IF($L278="None","",IF(ISERROR(VLOOKUP($L278,Info!$B$4:$B$266,1,FALSE)),"",VLOOKUP($L278,Info!$B$4:$L$266,8,FALSE)))</f>
        <v/>
      </c>
      <c r="AB278" s="96" t="str">
        <f>IF($L278="None","",IF(ISERROR(VLOOKUP($L278,Info!$B$4:$B$266,1,FALSE)),"",VLOOKUP($L278,Info!$B$4:$L$266,10,FALSE)))</f>
        <v/>
      </c>
      <c r="AC278" s="1" t="str">
        <f>IF(W278="SO Cable","Black,White",IF(O278="","",IF(P278="","",IF($J$12&lt;&gt;"ABC",IF(P278&lt;="250",VLOOKUP(O278,Info!$AZ$4:$BB$22,3,FALSE),VLOOKUP(O278,Info!$AZ$23:$BB$39,3,FALSE)),IF(P278&lt;="250",VLOOKUP(O278,Info!$AO$4:$AQ$22,3,FALSE),VLOOKUP(O278,Info!$AO$23:$AP$39,3,FALSE))))))</f>
        <v/>
      </c>
      <c r="AD278" s="1"/>
      <c r="AE278" s="1" t="str">
        <f>IF($L278="None","",IF(ISERROR(VLOOKUP($L278,Info!$B$4:$B$266,1,FALSE)),"",VLOOKUP($L278,Info!$B$4:$L$266,4,FALSE)))</f>
        <v/>
      </c>
      <c r="AF278" s="1" t="str">
        <f>IF($L278="None","",IF(ISERROR(VLOOKUP($L278,Info!$B$4:$B$266,1,FALSE)),"",VLOOKUP($L278,Info!$B$4:$L$266,6,FALSE)))</f>
        <v/>
      </c>
      <c r="AG278" s="1"/>
      <c r="AH278" s="33" t="str" cm="1">
        <f t="array" ref="AH278">IF(AND(L278&lt;&gt;"",O278&lt;&gt;"",R278:S278&lt;&gt;"",W278:X278&lt;&gt;"",Z278:AA278&lt;&gt;"",AC278&lt;&gt;""),"Good","Bad")</f>
        <v>Bad</v>
      </c>
      <c r="AL278" t="str" cm="1">
        <f t="array" ref="AL278">IF(R278&gt;0,_xlfn.IFS(COUNTIF($L$20:L278,"&lt;&gt;")&lt;101,1,COUNTIF($L$20:L278,"&lt;&gt;")&lt;201,2,COUNTIF($L$20:L278,"&lt;&gt;")&lt;301,3,COUNTIF($L$20:L278,"&lt;&gt;")&lt;401,4,COUNTIF($L$20:L278,"&lt;&gt;")&lt;501,5,COUNTIF($L$20:L278,"&lt;&gt;")&lt;601,6,COUNTIF($L$20:L278,"&lt;&gt;")&lt;701,7,COUNTIF($L$20:L278,"&lt;&gt;")&lt;801,8,COUNTIF($L$20:L278,"&lt;&gt;")&lt;901,9,COUNTIF($L$20:L278,"&lt;&gt;")&lt;1001,10,COUNTIF($L$20:L278,"&lt;&gt;")&lt;1101,11,COUNTIF($L$20:L278,"&lt;&gt;")&lt;1201,12,COUNTIF($L$20:L278,"&lt;&gt;")&lt;1301,13,COUNTIF($L$20:L278,"&lt;&gt;")&lt;1401,14,COUNTIF($L$20:L278,"&lt;&gt;")&lt;1501,15,COUNTIF($L$20:L278,"&lt;&gt;")&lt;1601,16,COUNTIF($L$20:L278,"&lt;&gt;")&lt;1701,17,COUNTIF($L$20:L278,"&lt;&gt;")&lt;1801,18,COUNTIF($L$20:L278,"&lt;&gt;")&lt;1901,19,COUNTIF($L$20:L278,"&lt;&gt;")&lt;2001,20,COUNTIF($L$20:L278,"&lt;&gt;")&lt;2101,21,COUNTIF($L$20:L278,"&lt;&gt;")&lt;2201,22,COUNTIF($L$20:L278,"&lt;&gt;")&lt;2301,23,COUNTIF($L$20:L278,"&lt;&gt;")&lt;2401,24,COUNTIF($L$20:L278,"&lt;&gt;")&lt;2501,25,COUNTIF($L$20:L278,"&lt;&gt;")&lt;2601,26,COUNTIF($L$20:L278,"&lt;&gt;")&lt;2701,27,COUNTIF($L$20:L278,"&lt;&gt;")&lt;2801,28,COUNTIF($L$20:L278,"&lt;&gt;")&lt;2901,29,COUNTIF($L$20:L278,"&lt;&gt;")&lt;3001,30),"")</f>
        <v/>
      </c>
      <c r="AM278" t="str">
        <f t="shared" si="20"/>
        <v/>
      </c>
      <c r="AN278" t="str">
        <f t="shared" ref="AN278:AN341" si="24">IF(R278&gt;0,_xlfn.XLOOKUP(AM278,$AO$20:$AO$3019,$AP$20:$AP$3019,0,0,1),"")</f>
        <v/>
      </c>
      <c r="AP278" t="str">
        <f t="shared" si="23"/>
        <v/>
      </c>
      <c r="AQ278" t="str">
        <f>IF(AO278="","",COUNTIFS(AM278:$AM$3019,AO278))</f>
        <v/>
      </c>
    </row>
    <row r="279" spans="1:43" x14ac:dyDescent="0.25">
      <c r="A279" s="6" t="str">
        <f>IF(COUNT($A$20:A278)&lt;&gt;$B$4,IF(A278="","",A278+1),"")</f>
        <v/>
      </c>
      <c r="B279" s="3"/>
      <c r="C279" s="3"/>
      <c r="D279" s="122"/>
      <c r="E279" s="3"/>
      <c r="F279" s="3"/>
      <c r="G279" s="3"/>
      <c r="H279" s="3"/>
      <c r="I279" s="120"/>
      <c r="J279" s="3"/>
      <c r="K279" s="119" t="str" cm="1">
        <f t="array" ref="K279">IF(OR($J$14 = "A",$J$14 = "B",$J$14 = "C"),IF(I279="","",IF(LEN(I279)&gt;2,_xlfn.IFS(ISNUMBER(SEARCH("_",I279)),I279,ISNUMBER(SEARCH(", ",I279)),SUBSTITUTE(I279,", ","_"),ISNUMBER(SEARCH("/ ",I279)),SUBSTITUTE(I279,"/ ","_"),ISNUMBER(SEARCH(",",I279)),SUBSTITUTE(I279,",","_"),ISNUMBER(SEARCH("/",I279)),SUBSTITUTE(I279,"/","_"),ISNUMBER(SEARCH("",I279)),I279),I279)),IF(OR($J$14 = "J",$J$14 = "K"),"",IF(D279="","",IF(LEN(D279)&gt;2,_xlfn.IFS(ISNUMBER(SEARCH("_",D279)),D279,ISNUMBER(SEARCH(", ",D279)),SUBSTITUTE(D279,", ","_"),ISNUMBER(SEARCH("/ ",D279)),SUBSTITUTE(D279,"/ ","_"),ISNUMBER(SEARCH(",",D279)),SUBSTITUTE(D279,",","_"),ISNUMBER(SEARCH("/",D279)),SUBSTITUTE(D279,"/","_"),ISNUMBER(SEARCH("",D279)),D279),D279))))</f>
        <v/>
      </c>
      <c r="L279" s="1"/>
      <c r="M279" s="1" t="str">
        <f t="shared" si="21"/>
        <v/>
      </c>
      <c r="N279" s="94" t="str">
        <f>IF($L279="None","",IF(ISERROR(VLOOKUP($L279,Info!$B$4:$B$266,1,FALSE)),"",VLOOKUP($L279,Info!$B$4:$L$266,5,FALSE)))</f>
        <v/>
      </c>
      <c r="O279" s="94" t="str">
        <f>IF(K279="","",IF(AND($J$12&lt;&gt;"ABC",N279="3"),"BAC",IF(N279="3","ABC",IF($J$12&lt;&gt;"ABC",IF($J$10="Standard",VLOOKUP(K279,Info!$BE$4:$BF$481,2,FALSE),VLOOKUP(K279,Info!$BI$4:$BJ$482,2,FALSE)),IF($J$10="Standard",VLOOKUP(K279,Info!$AG$4:$AH$2994,2,FALSE),VLOOKUP(K279,Info!$AK$4:$AL$2997,2,FALSE))))))</f>
        <v/>
      </c>
      <c r="P279" s="94" t="str">
        <f>IF($L279="None","",IF(ISERROR(VLOOKUP($L279,Info!$B$4:$B$266,1,FALSE)),"",VLOOKUP($L279,Info!$B$4:$L$266,3,FALSE)))</f>
        <v/>
      </c>
      <c r="Q279" s="96" t="str">
        <f>IF($L279="None","",IF(ISERROR(VLOOKUP($L279,Info!$B$4:$B$266,1,FALSE)),"",VLOOKUP($L279,Info!$B$4:$L$266,4,FALSE)))</f>
        <v/>
      </c>
      <c r="R279" s="1"/>
      <c r="S279" s="6" t="str">
        <f t="shared" si="22"/>
        <v/>
      </c>
      <c r="T279" s="6" t="str">
        <f>IF($L279="None","",IF(ISERROR(VLOOKUP($L279,Info!$B$4:$B$266,1,FALSE)),"",VLOOKUP($L279,Info!$B$4:$L$266,11,FALSE)))</f>
        <v/>
      </c>
      <c r="U279" s="1"/>
      <c r="V279" s="1"/>
      <c r="W279" s="1"/>
      <c r="X279" s="1" t="str">
        <f>IF($L279="None","",IF(ISERROR(VLOOKUP($L279,Info!$B$4:$B$266,1,FALSE)),"",IF(OR(W279="Metallic Liquid Tight",W279="Non-Metallic Liquid Tight",W279="LSZH",W279="Greenfield"),VLOOKUP($L279,Info!$B$4:$L$266,7,FALSE),"N/A")))</f>
        <v/>
      </c>
      <c r="Y279" s="1"/>
      <c r="Z279" s="96" t="str">
        <f>IF($L279="None","",IF(ISERROR(VLOOKUP($L279,Info!$B$4:$B$266,1,FALSE)),"",VLOOKUP($L279,Info!$B$4:$L$266,9,FALSE)))</f>
        <v/>
      </c>
      <c r="AA279" s="96" t="str">
        <f>IF($L279="None","",IF(ISERROR(VLOOKUP($L279,Info!$B$4:$B$266,1,FALSE)),"",VLOOKUP($L279,Info!$B$4:$L$266,8,FALSE)))</f>
        <v/>
      </c>
      <c r="AB279" s="96" t="str">
        <f>IF($L279="None","",IF(ISERROR(VLOOKUP($L279,Info!$B$4:$B$266,1,FALSE)),"",VLOOKUP($L279,Info!$B$4:$L$266,10,FALSE)))</f>
        <v/>
      </c>
      <c r="AC279" s="1" t="str">
        <f>IF(W279="SO Cable","Black,White",IF(O279="","",IF(P279="","",IF($J$12&lt;&gt;"ABC",IF(P279&lt;="250",VLOOKUP(O279,Info!$AZ$4:$BB$22,3,FALSE),VLOOKUP(O279,Info!$AZ$23:$BB$39,3,FALSE)),IF(P279&lt;="250",VLOOKUP(O279,Info!$AO$4:$AQ$22,3,FALSE),VLOOKUP(O279,Info!$AO$23:$AP$39,3,FALSE))))))</f>
        <v/>
      </c>
      <c r="AD279" s="1"/>
      <c r="AE279" s="1" t="str">
        <f>IF($L279="None","",IF(ISERROR(VLOOKUP($L279,Info!$B$4:$B$266,1,FALSE)),"",VLOOKUP($L279,Info!$B$4:$L$266,4,FALSE)))</f>
        <v/>
      </c>
      <c r="AF279" s="1" t="str">
        <f>IF($L279="None","",IF(ISERROR(VLOOKUP($L279,Info!$B$4:$B$266,1,FALSE)),"",VLOOKUP($L279,Info!$B$4:$L$266,6,FALSE)))</f>
        <v/>
      </c>
      <c r="AG279" s="1"/>
      <c r="AH279" s="33" t="str" cm="1">
        <f t="array" ref="AH279">IF(AND(L279&lt;&gt;"",O279&lt;&gt;"",R279:S279&lt;&gt;"",W279:X279&lt;&gt;"",Z279:AA279&lt;&gt;"",AC279&lt;&gt;""),"Good","Bad")</f>
        <v>Bad</v>
      </c>
      <c r="AL279" t="str" cm="1">
        <f t="array" ref="AL279">IF(R279&gt;0,_xlfn.IFS(COUNTIF($L$20:L279,"&lt;&gt;")&lt;101,1,COUNTIF($L$20:L279,"&lt;&gt;")&lt;201,2,COUNTIF($L$20:L279,"&lt;&gt;")&lt;301,3,COUNTIF($L$20:L279,"&lt;&gt;")&lt;401,4,COUNTIF($L$20:L279,"&lt;&gt;")&lt;501,5,COUNTIF($L$20:L279,"&lt;&gt;")&lt;601,6,COUNTIF($L$20:L279,"&lt;&gt;")&lt;701,7,COUNTIF($L$20:L279,"&lt;&gt;")&lt;801,8,COUNTIF($L$20:L279,"&lt;&gt;")&lt;901,9,COUNTIF($L$20:L279,"&lt;&gt;")&lt;1001,10,COUNTIF($L$20:L279,"&lt;&gt;")&lt;1101,11,COUNTIF($L$20:L279,"&lt;&gt;")&lt;1201,12,COUNTIF($L$20:L279,"&lt;&gt;")&lt;1301,13,COUNTIF($L$20:L279,"&lt;&gt;")&lt;1401,14,COUNTIF($L$20:L279,"&lt;&gt;")&lt;1501,15,COUNTIF($L$20:L279,"&lt;&gt;")&lt;1601,16,COUNTIF($L$20:L279,"&lt;&gt;")&lt;1701,17,COUNTIF($L$20:L279,"&lt;&gt;")&lt;1801,18,COUNTIF($L$20:L279,"&lt;&gt;")&lt;1901,19,COUNTIF($L$20:L279,"&lt;&gt;")&lt;2001,20,COUNTIF($L$20:L279,"&lt;&gt;")&lt;2101,21,COUNTIF($L$20:L279,"&lt;&gt;")&lt;2201,22,COUNTIF($L$20:L279,"&lt;&gt;")&lt;2301,23,COUNTIF($L$20:L279,"&lt;&gt;")&lt;2401,24,COUNTIF($L$20:L279,"&lt;&gt;")&lt;2501,25,COUNTIF($L$20:L279,"&lt;&gt;")&lt;2601,26,COUNTIF($L$20:L279,"&lt;&gt;")&lt;2701,27,COUNTIF($L$20:L279,"&lt;&gt;")&lt;2801,28,COUNTIF($L$20:L279,"&lt;&gt;")&lt;2901,29,COUNTIF($L$20:L279,"&lt;&gt;")&lt;3001,30),"")</f>
        <v/>
      </c>
      <c r="AM279" t="str">
        <f t="shared" si="20"/>
        <v/>
      </c>
      <c r="AN279" t="str">
        <f t="shared" si="24"/>
        <v/>
      </c>
      <c r="AP279" t="str">
        <f t="shared" si="23"/>
        <v/>
      </c>
      <c r="AQ279" t="str">
        <f>IF(AO279="","",COUNTIFS(AM279:$AM$3019,AO279))</f>
        <v/>
      </c>
    </row>
    <row r="280" spans="1:43" x14ac:dyDescent="0.25">
      <c r="A280" s="6" t="str">
        <f>IF(COUNT($A$20:A279)&lt;&gt;$B$4,IF(A279="","",A279+1),"")</f>
        <v/>
      </c>
      <c r="B280" s="3"/>
      <c r="C280" s="3"/>
      <c r="D280" s="122"/>
      <c r="E280" s="3"/>
      <c r="F280" s="3"/>
      <c r="G280" s="3"/>
      <c r="H280" s="3"/>
      <c r="I280" s="120"/>
      <c r="J280" s="3"/>
      <c r="K280" s="119" t="str" cm="1">
        <f t="array" ref="K280">IF(OR($J$14 = "A",$J$14 = "B",$J$14 = "C"),IF(I280="","",IF(LEN(I280)&gt;2,_xlfn.IFS(ISNUMBER(SEARCH("_",I280)),I280,ISNUMBER(SEARCH(", ",I280)),SUBSTITUTE(I280,", ","_"),ISNUMBER(SEARCH("/ ",I280)),SUBSTITUTE(I280,"/ ","_"),ISNUMBER(SEARCH(",",I280)),SUBSTITUTE(I280,",","_"),ISNUMBER(SEARCH("/",I280)),SUBSTITUTE(I280,"/","_"),ISNUMBER(SEARCH("",I280)),I280),I280)),IF(OR($J$14 = "J",$J$14 = "K"),"",IF(D280="","",IF(LEN(D280)&gt;2,_xlfn.IFS(ISNUMBER(SEARCH("_",D280)),D280,ISNUMBER(SEARCH(", ",D280)),SUBSTITUTE(D280,", ","_"),ISNUMBER(SEARCH("/ ",D280)),SUBSTITUTE(D280,"/ ","_"),ISNUMBER(SEARCH(",",D280)),SUBSTITUTE(D280,",","_"),ISNUMBER(SEARCH("/",D280)),SUBSTITUTE(D280,"/","_"),ISNUMBER(SEARCH("",D280)),D280),D280))))</f>
        <v/>
      </c>
      <c r="L280" s="1"/>
      <c r="M280" s="1" t="str">
        <f t="shared" si="21"/>
        <v/>
      </c>
      <c r="N280" s="94" t="str">
        <f>IF($L280="None","",IF(ISERROR(VLOOKUP($L280,Info!$B$4:$B$266,1,FALSE)),"",VLOOKUP($L280,Info!$B$4:$L$266,5,FALSE)))</f>
        <v/>
      </c>
      <c r="O280" s="94" t="str">
        <f>IF(K280="","",IF(AND($J$12&lt;&gt;"ABC",N280="3"),"BAC",IF(N280="3","ABC",IF($J$12&lt;&gt;"ABC",IF($J$10="Standard",VLOOKUP(K280,Info!$BE$4:$BF$481,2,FALSE),VLOOKUP(K280,Info!$BI$4:$BJ$482,2,FALSE)),IF($J$10="Standard",VLOOKUP(K280,Info!$AG$4:$AH$2994,2,FALSE),VLOOKUP(K280,Info!$AK$4:$AL$2997,2,FALSE))))))</f>
        <v/>
      </c>
      <c r="P280" s="94" t="str">
        <f>IF($L280="None","",IF(ISERROR(VLOOKUP($L280,Info!$B$4:$B$266,1,FALSE)),"",VLOOKUP($L280,Info!$B$4:$L$266,3,FALSE)))</f>
        <v/>
      </c>
      <c r="Q280" s="96" t="str">
        <f>IF($L280="None","",IF(ISERROR(VLOOKUP($L280,Info!$B$4:$B$266,1,FALSE)),"",VLOOKUP($L280,Info!$B$4:$L$266,4,FALSE)))</f>
        <v/>
      </c>
      <c r="R280" s="1"/>
      <c r="S280" s="6" t="str">
        <f t="shared" si="22"/>
        <v/>
      </c>
      <c r="T280" s="6" t="str">
        <f>IF($L280="None","",IF(ISERROR(VLOOKUP($L280,Info!$B$4:$B$266,1,FALSE)),"",VLOOKUP($L280,Info!$B$4:$L$266,11,FALSE)))</f>
        <v/>
      </c>
      <c r="U280" s="1"/>
      <c r="V280" s="1"/>
      <c r="W280" s="1"/>
      <c r="X280" s="1" t="str">
        <f>IF($L280="None","",IF(ISERROR(VLOOKUP($L280,Info!$B$4:$B$266,1,FALSE)),"",IF(OR(W280="Metallic Liquid Tight",W280="Non-Metallic Liquid Tight",W280="LSZH",W280="Greenfield"),VLOOKUP($L280,Info!$B$4:$L$266,7,FALSE),"N/A")))</f>
        <v/>
      </c>
      <c r="Y280" s="1"/>
      <c r="Z280" s="96" t="str">
        <f>IF($L280="None","",IF(ISERROR(VLOOKUP($L280,Info!$B$4:$B$266,1,FALSE)),"",VLOOKUP($L280,Info!$B$4:$L$266,9,FALSE)))</f>
        <v/>
      </c>
      <c r="AA280" s="96" t="str">
        <f>IF($L280="None","",IF(ISERROR(VLOOKUP($L280,Info!$B$4:$B$266,1,FALSE)),"",VLOOKUP($L280,Info!$B$4:$L$266,8,FALSE)))</f>
        <v/>
      </c>
      <c r="AB280" s="96" t="str">
        <f>IF($L280="None","",IF(ISERROR(VLOOKUP($L280,Info!$B$4:$B$266,1,FALSE)),"",VLOOKUP($L280,Info!$B$4:$L$266,10,FALSE)))</f>
        <v/>
      </c>
      <c r="AC280" s="1" t="str">
        <f>IF(W280="SO Cable","Black,White",IF(O280="","",IF(P280="","",IF($J$12&lt;&gt;"ABC",IF(P280&lt;="250",VLOOKUP(O280,Info!$AZ$4:$BB$22,3,FALSE),VLOOKUP(O280,Info!$AZ$23:$BB$39,3,FALSE)),IF(P280&lt;="250",VLOOKUP(O280,Info!$AO$4:$AQ$22,3,FALSE),VLOOKUP(O280,Info!$AO$23:$AP$39,3,FALSE))))))</f>
        <v/>
      </c>
      <c r="AD280" s="1"/>
      <c r="AE280" s="1" t="str">
        <f>IF($L280="None","",IF(ISERROR(VLOOKUP($L280,Info!$B$4:$B$266,1,FALSE)),"",VLOOKUP($L280,Info!$B$4:$L$266,4,FALSE)))</f>
        <v/>
      </c>
      <c r="AF280" s="1" t="str">
        <f>IF($L280="None","",IF(ISERROR(VLOOKUP($L280,Info!$B$4:$B$266,1,FALSE)),"",VLOOKUP($L280,Info!$B$4:$L$266,6,FALSE)))</f>
        <v/>
      </c>
      <c r="AG280" s="1"/>
      <c r="AH280" s="33" t="str" cm="1">
        <f t="array" ref="AH280">IF(AND(L280&lt;&gt;"",O280&lt;&gt;"",R280:S280&lt;&gt;"",W280:X280&lt;&gt;"",Z280:AA280&lt;&gt;"",AC280&lt;&gt;""),"Good","Bad")</f>
        <v>Bad</v>
      </c>
      <c r="AL280" t="str" cm="1">
        <f t="array" ref="AL280">IF(R280&gt;0,_xlfn.IFS(COUNTIF($L$20:L280,"&lt;&gt;")&lt;101,1,COUNTIF($L$20:L280,"&lt;&gt;")&lt;201,2,COUNTIF($L$20:L280,"&lt;&gt;")&lt;301,3,COUNTIF($L$20:L280,"&lt;&gt;")&lt;401,4,COUNTIF($L$20:L280,"&lt;&gt;")&lt;501,5,COUNTIF($L$20:L280,"&lt;&gt;")&lt;601,6,COUNTIF($L$20:L280,"&lt;&gt;")&lt;701,7,COUNTIF($L$20:L280,"&lt;&gt;")&lt;801,8,COUNTIF($L$20:L280,"&lt;&gt;")&lt;901,9,COUNTIF($L$20:L280,"&lt;&gt;")&lt;1001,10,COUNTIF($L$20:L280,"&lt;&gt;")&lt;1101,11,COUNTIF($L$20:L280,"&lt;&gt;")&lt;1201,12,COUNTIF($L$20:L280,"&lt;&gt;")&lt;1301,13,COUNTIF($L$20:L280,"&lt;&gt;")&lt;1401,14,COUNTIF($L$20:L280,"&lt;&gt;")&lt;1501,15,COUNTIF($L$20:L280,"&lt;&gt;")&lt;1601,16,COUNTIF($L$20:L280,"&lt;&gt;")&lt;1701,17,COUNTIF($L$20:L280,"&lt;&gt;")&lt;1801,18,COUNTIF($L$20:L280,"&lt;&gt;")&lt;1901,19,COUNTIF($L$20:L280,"&lt;&gt;")&lt;2001,20,COUNTIF($L$20:L280,"&lt;&gt;")&lt;2101,21,COUNTIF($L$20:L280,"&lt;&gt;")&lt;2201,22,COUNTIF($L$20:L280,"&lt;&gt;")&lt;2301,23,COUNTIF($L$20:L280,"&lt;&gt;")&lt;2401,24,COUNTIF($L$20:L280,"&lt;&gt;")&lt;2501,25,COUNTIF($L$20:L280,"&lt;&gt;")&lt;2601,26,COUNTIF($L$20:L280,"&lt;&gt;")&lt;2701,27,COUNTIF($L$20:L280,"&lt;&gt;")&lt;2801,28,COUNTIF($L$20:L280,"&lt;&gt;")&lt;2901,29,COUNTIF($L$20:L280,"&lt;&gt;")&lt;3001,30),"")</f>
        <v/>
      </c>
      <c r="AM280" t="str">
        <f t="shared" si="20"/>
        <v/>
      </c>
      <c r="AN280" t="str">
        <f t="shared" si="24"/>
        <v/>
      </c>
      <c r="AP280" t="str">
        <f t="shared" si="23"/>
        <v/>
      </c>
      <c r="AQ280" t="str">
        <f>IF(AO280="","",COUNTIFS(AM280:$AM$3019,AO280))</f>
        <v/>
      </c>
    </row>
    <row r="281" spans="1:43" x14ac:dyDescent="0.25">
      <c r="A281" s="6" t="str">
        <f>IF(COUNT($A$20:A280)&lt;&gt;$B$4,IF(A280="","",A280+1),"")</f>
        <v/>
      </c>
      <c r="B281" s="3"/>
      <c r="C281" s="3"/>
      <c r="D281" s="122"/>
      <c r="E281" s="3"/>
      <c r="F281" s="3"/>
      <c r="G281" s="3"/>
      <c r="H281" s="3"/>
      <c r="I281" s="120"/>
      <c r="J281" s="3"/>
      <c r="K281" s="119" t="str" cm="1">
        <f t="array" ref="K281">IF(OR($J$14 = "A",$J$14 = "B",$J$14 = "C"),IF(I281="","",IF(LEN(I281)&gt;2,_xlfn.IFS(ISNUMBER(SEARCH("_",I281)),I281,ISNUMBER(SEARCH(", ",I281)),SUBSTITUTE(I281,", ","_"),ISNUMBER(SEARCH("/ ",I281)),SUBSTITUTE(I281,"/ ","_"),ISNUMBER(SEARCH(",",I281)),SUBSTITUTE(I281,",","_"),ISNUMBER(SEARCH("/",I281)),SUBSTITUTE(I281,"/","_"),ISNUMBER(SEARCH("",I281)),I281),I281)),IF(OR($J$14 = "J",$J$14 = "K"),"",IF(D281="","",IF(LEN(D281)&gt;2,_xlfn.IFS(ISNUMBER(SEARCH("_",D281)),D281,ISNUMBER(SEARCH(", ",D281)),SUBSTITUTE(D281,", ","_"),ISNUMBER(SEARCH("/ ",D281)),SUBSTITUTE(D281,"/ ","_"),ISNUMBER(SEARCH(",",D281)),SUBSTITUTE(D281,",","_"),ISNUMBER(SEARCH("/",D281)),SUBSTITUTE(D281,"/","_"),ISNUMBER(SEARCH("",D281)),D281),D281))))</f>
        <v/>
      </c>
      <c r="L281" s="1"/>
      <c r="M281" s="1" t="str">
        <f t="shared" si="21"/>
        <v/>
      </c>
      <c r="N281" s="94" t="str">
        <f>IF($L281="None","",IF(ISERROR(VLOOKUP($L281,Info!$B$4:$B$266,1,FALSE)),"",VLOOKUP($L281,Info!$B$4:$L$266,5,FALSE)))</f>
        <v/>
      </c>
      <c r="O281" s="94" t="str">
        <f>IF(K281="","",IF(AND($J$12&lt;&gt;"ABC",N281="3"),"BAC",IF(N281="3","ABC",IF($J$12&lt;&gt;"ABC",IF($J$10="Standard",VLOOKUP(K281,Info!$BE$4:$BF$481,2,FALSE),VLOOKUP(K281,Info!$BI$4:$BJ$482,2,FALSE)),IF($J$10="Standard",VLOOKUP(K281,Info!$AG$4:$AH$2994,2,FALSE),VLOOKUP(K281,Info!$AK$4:$AL$2997,2,FALSE))))))</f>
        <v/>
      </c>
      <c r="P281" s="94" t="str">
        <f>IF($L281="None","",IF(ISERROR(VLOOKUP($L281,Info!$B$4:$B$266,1,FALSE)),"",VLOOKUP($L281,Info!$B$4:$L$266,3,FALSE)))</f>
        <v/>
      </c>
      <c r="Q281" s="96" t="str">
        <f>IF($L281="None","",IF(ISERROR(VLOOKUP($L281,Info!$B$4:$B$266,1,FALSE)),"",VLOOKUP($L281,Info!$B$4:$L$266,4,FALSE)))</f>
        <v/>
      </c>
      <c r="R281" s="1"/>
      <c r="S281" s="6" t="str">
        <f t="shared" si="22"/>
        <v/>
      </c>
      <c r="T281" s="6" t="str">
        <f>IF($L281="None","",IF(ISERROR(VLOOKUP($L281,Info!$B$4:$B$266,1,FALSE)),"",VLOOKUP($L281,Info!$B$4:$L$266,11,FALSE)))</f>
        <v/>
      </c>
      <c r="U281" s="1"/>
      <c r="V281" s="1"/>
      <c r="W281" s="1"/>
      <c r="X281" s="1" t="str">
        <f>IF($L281="None","",IF(ISERROR(VLOOKUP($L281,Info!$B$4:$B$266,1,FALSE)),"",IF(OR(W281="Metallic Liquid Tight",W281="Non-Metallic Liquid Tight",W281="LSZH",W281="Greenfield"),VLOOKUP($L281,Info!$B$4:$L$266,7,FALSE),"N/A")))</f>
        <v/>
      </c>
      <c r="Y281" s="1"/>
      <c r="Z281" s="96" t="str">
        <f>IF($L281="None","",IF(ISERROR(VLOOKUP($L281,Info!$B$4:$B$266,1,FALSE)),"",VLOOKUP($L281,Info!$B$4:$L$266,9,FALSE)))</f>
        <v/>
      </c>
      <c r="AA281" s="96" t="str">
        <f>IF($L281="None","",IF(ISERROR(VLOOKUP($L281,Info!$B$4:$B$266,1,FALSE)),"",VLOOKUP($L281,Info!$B$4:$L$266,8,FALSE)))</f>
        <v/>
      </c>
      <c r="AB281" s="96" t="str">
        <f>IF($L281="None","",IF(ISERROR(VLOOKUP($L281,Info!$B$4:$B$266,1,FALSE)),"",VLOOKUP($L281,Info!$B$4:$L$266,10,FALSE)))</f>
        <v/>
      </c>
      <c r="AC281" s="1" t="str">
        <f>IF(W281="SO Cable","Black,White",IF(O281="","",IF(P281="","",IF($J$12&lt;&gt;"ABC",IF(P281&lt;="250",VLOOKUP(O281,Info!$AZ$4:$BB$22,3,FALSE),VLOOKUP(O281,Info!$AZ$23:$BB$39,3,FALSE)),IF(P281&lt;="250",VLOOKUP(O281,Info!$AO$4:$AQ$22,3,FALSE),VLOOKUP(O281,Info!$AO$23:$AP$39,3,FALSE))))))</f>
        <v/>
      </c>
      <c r="AD281" s="1"/>
      <c r="AE281" s="1" t="str">
        <f>IF($L281="None","",IF(ISERROR(VLOOKUP($L281,Info!$B$4:$B$266,1,FALSE)),"",VLOOKUP($L281,Info!$B$4:$L$266,4,FALSE)))</f>
        <v/>
      </c>
      <c r="AF281" s="1" t="str">
        <f>IF($L281="None","",IF(ISERROR(VLOOKUP($L281,Info!$B$4:$B$266,1,FALSE)),"",VLOOKUP($L281,Info!$B$4:$L$266,6,FALSE)))</f>
        <v/>
      </c>
      <c r="AG281" s="1"/>
      <c r="AH281" s="33" t="str" cm="1">
        <f t="array" ref="AH281">IF(AND(L281&lt;&gt;"",O281&lt;&gt;"",R281:S281&lt;&gt;"",W281:X281&lt;&gt;"",Z281:AA281&lt;&gt;"",AC281&lt;&gt;""),"Good","Bad")</f>
        <v>Bad</v>
      </c>
      <c r="AL281" t="str" cm="1">
        <f t="array" ref="AL281">IF(R281&gt;0,_xlfn.IFS(COUNTIF($L$20:L281,"&lt;&gt;")&lt;101,1,COUNTIF($L$20:L281,"&lt;&gt;")&lt;201,2,COUNTIF($L$20:L281,"&lt;&gt;")&lt;301,3,COUNTIF($L$20:L281,"&lt;&gt;")&lt;401,4,COUNTIF($L$20:L281,"&lt;&gt;")&lt;501,5,COUNTIF($L$20:L281,"&lt;&gt;")&lt;601,6,COUNTIF($L$20:L281,"&lt;&gt;")&lt;701,7,COUNTIF($L$20:L281,"&lt;&gt;")&lt;801,8,COUNTIF($L$20:L281,"&lt;&gt;")&lt;901,9,COUNTIF($L$20:L281,"&lt;&gt;")&lt;1001,10,COUNTIF($L$20:L281,"&lt;&gt;")&lt;1101,11,COUNTIF($L$20:L281,"&lt;&gt;")&lt;1201,12,COUNTIF($L$20:L281,"&lt;&gt;")&lt;1301,13,COUNTIF($L$20:L281,"&lt;&gt;")&lt;1401,14,COUNTIF($L$20:L281,"&lt;&gt;")&lt;1501,15,COUNTIF($L$20:L281,"&lt;&gt;")&lt;1601,16,COUNTIF($L$20:L281,"&lt;&gt;")&lt;1701,17,COUNTIF($L$20:L281,"&lt;&gt;")&lt;1801,18,COUNTIF($L$20:L281,"&lt;&gt;")&lt;1901,19,COUNTIF($L$20:L281,"&lt;&gt;")&lt;2001,20,COUNTIF($L$20:L281,"&lt;&gt;")&lt;2101,21,COUNTIF($L$20:L281,"&lt;&gt;")&lt;2201,22,COUNTIF($L$20:L281,"&lt;&gt;")&lt;2301,23,COUNTIF($L$20:L281,"&lt;&gt;")&lt;2401,24,COUNTIF($L$20:L281,"&lt;&gt;")&lt;2501,25,COUNTIF($L$20:L281,"&lt;&gt;")&lt;2601,26,COUNTIF($L$20:L281,"&lt;&gt;")&lt;2701,27,COUNTIF($L$20:L281,"&lt;&gt;")&lt;2801,28,COUNTIF($L$20:L281,"&lt;&gt;")&lt;2901,29,COUNTIF($L$20:L281,"&lt;&gt;")&lt;3001,30),"")</f>
        <v/>
      </c>
      <c r="AM281" t="str">
        <f t="shared" si="20"/>
        <v/>
      </c>
      <c r="AN281" t="str">
        <f t="shared" si="24"/>
        <v/>
      </c>
      <c r="AP281" t="str">
        <f t="shared" si="23"/>
        <v/>
      </c>
      <c r="AQ281" t="str">
        <f>IF(AO281="","",COUNTIFS(AM281:$AM$3019,AO281))</f>
        <v/>
      </c>
    </row>
    <row r="282" spans="1:43" x14ac:dyDescent="0.25">
      <c r="A282" s="6" t="str">
        <f>IF(COUNT($A$20:A281)&lt;&gt;$B$4,IF(A281="","",A281+1),"")</f>
        <v/>
      </c>
      <c r="B282" s="3"/>
      <c r="C282" s="3"/>
      <c r="D282" s="122"/>
      <c r="E282" s="3"/>
      <c r="F282" s="3"/>
      <c r="G282" s="3"/>
      <c r="H282" s="3"/>
      <c r="I282" s="120"/>
      <c r="J282" s="3"/>
      <c r="K282" s="119" t="str" cm="1">
        <f t="array" ref="K282">IF(OR($J$14 = "A",$J$14 = "B",$J$14 = "C"),IF(I282="","",IF(LEN(I282)&gt;2,_xlfn.IFS(ISNUMBER(SEARCH("_",I282)),I282,ISNUMBER(SEARCH(", ",I282)),SUBSTITUTE(I282,", ","_"),ISNUMBER(SEARCH("/ ",I282)),SUBSTITUTE(I282,"/ ","_"),ISNUMBER(SEARCH(",",I282)),SUBSTITUTE(I282,",","_"),ISNUMBER(SEARCH("/",I282)),SUBSTITUTE(I282,"/","_"),ISNUMBER(SEARCH("",I282)),I282),I282)),IF(OR($J$14 = "J",$J$14 = "K"),"",IF(D282="","",IF(LEN(D282)&gt;2,_xlfn.IFS(ISNUMBER(SEARCH("_",D282)),D282,ISNUMBER(SEARCH(", ",D282)),SUBSTITUTE(D282,", ","_"),ISNUMBER(SEARCH("/ ",D282)),SUBSTITUTE(D282,"/ ","_"),ISNUMBER(SEARCH(",",D282)),SUBSTITUTE(D282,",","_"),ISNUMBER(SEARCH("/",D282)),SUBSTITUTE(D282,"/","_"),ISNUMBER(SEARCH("",D282)),D282),D282))))</f>
        <v/>
      </c>
      <c r="L282" s="1"/>
      <c r="M282" s="1" t="str">
        <f t="shared" si="21"/>
        <v/>
      </c>
      <c r="N282" s="94" t="str">
        <f>IF($L282="None","",IF(ISERROR(VLOOKUP($L282,Info!$B$4:$B$266,1,FALSE)),"",VLOOKUP($L282,Info!$B$4:$L$266,5,FALSE)))</f>
        <v/>
      </c>
      <c r="O282" s="94" t="str">
        <f>IF(K282="","",IF(AND($J$12&lt;&gt;"ABC",N282="3"),"BAC",IF(N282="3","ABC",IF($J$12&lt;&gt;"ABC",IF($J$10="Standard",VLOOKUP(K282,Info!$BE$4:$BF$481,2,FALSE),VLOOKUP(K282,Info!$BI$4:$BJ$482,2,FALSE)),IF($J$10="Standard",VLOOKUP(K282,Info!$AG$4:$AH$2994,2,FALSE),VLOOKUP(K282,Info!$AK$4:$AL$2997,2,FALSE))))))</f>
        <v/>
      </c>
      <c r="P282" s="94" t="str">
        <f>IF($L282="None","",IF(ISERROR(VLOOKUP($L282,Info!$B$4:$B$266,1,FALSE)),"",VLOOKUP($L282,Info!$B$4:$L$266,3,FALSE)))</f>
        <v/>
      </c>
      <c r="Q282" s="96" t="str">
        <f>IF($L282="None","",IF(ISERROR(VLOOKUP($L282,Info!$B$4:$B$266,1,FALSE)),"",VLOOKUP($L282,Info!$B$4:$L$266,4,FALSE)))</f>
        <v/>
      </c>
      <c r="R282" s="1"/>
      <c r="S282" s="6" t="str">
        <f t="shared" si="22"/>
        <v/>
      </c>
      <c r="T282" s="6" t="str">
        <f>IF($L282="None","",IF(ISERROR(VLOOKUP($L282,Info!$B$4:$B$266,1,FALSE)),"",VLOOKUP($L282,Info!$B$4:$L$266,11,FALSE)))</f>
        <v/>
      </c>
      <c r="U282" s="1"/>
      <c r="V282" s="1"/>
      <c r="W282" s="1"/>
      <c r="X282" s="1" t="str">
        <f>IF($L282="None","",IF(ISERROR(VLOOKUP($L282,Info!$B$4:$B$266,1,FALSE)),"",IF(OR(W282="Metallic Liquid Tight",W282="Non-Metallic Liquid Tight",W282="LSZH",W282="Greenfield"),VLOOKUP($L282,Info!$B$4:$L$266,7,FALSE),"N/A")))</f>
        <v/>
      </c>
      <c r="Y282" s="1"/>
      <c r="Z282" s="96" t="str">
        <f>IF($L282="None","",IF(ISERROR(VLOOKUP($L282,Info!$B$4:$B$266,1,FALSE)),"",VLOOKUP($L282,Info!$B$4:$L$266,9,FALSE)))</f>
        <v/>
      </c>
      <c r="AA282" s="96" t="str">
        <f>IF($L282="None","",IF(ISERROR(VLOOKUP($L282,Info!$B$4:$B$266,1,FALSE)),"",VLOOKUP($L282,Info!$B$4:$L$266,8,FALSE)))</f>
        <v/>
      </c>
      <c r="AB282" s="96" t="str">
        <f>IF($L282="None","",IF(ISERROR(VLOOKUP($L282,Info!$B$4:$B$266,1,FALSE)),"",VLOOKUP($L282,Info!$B$4:$L$266,10,FALSE)))</f>
        <v/>
      </c>
      <c r="AC282" s="1" t="str">
        <f>IF(W282="SO Cable","Black,White",IF(O282="","",IF(P282="","",IF($J$12&lt;&gt;"ABC",IF(P282&lt;="250",VLOOKUP(O282,Info!$AZ$4:$BB$22,3,FALSE),VLOOKUP(O282,Info!$AZ$23:$BB$39,3,FALSE)),IF(P282&lt;="250",VLOOKUP(O282,Info!$AO$4:$AQ$22,3,FALSE),VLOOKUP(O282,Info!$AO$23:$AP$39,3,FALSE))))))</f>
        <v/>
      </c>
      <c r="AD282" s="1"/>
      <c r="AE282" s="1" t="str">
        <f>IF($L282="None","",IF(ISERROR(VLOOKUP($L282,Info!$B$4:$B$266,1,FALSE)),"",VLOOKUP($L282,Info!$B$4:$L$266,4,FALSE)))</f>
        <v/>
      </c>
      <c r="AF282" s="1" t="str">
        <f>IF($L282="None","",IF(ISERROR(VLOOKUP($L282,Info!$B$4:$B$266,1,FALSE)),"",VLOOKUP($L282,Info!$B$4:$L$266,6,FALSE)))</f>
        <v/>
      </c>
      <c r="AG282" s="1"/>
      <c r="AH282" s="33" t="str" cm="1">
        <f t="array" ref="AH282">IF(AND(L282&lt;&gt;"",O282&lt;&gt;"",R282:S282&lt;&gt;"",W282:X282&lt;&gt;"",Z282:AA282&lt;&gt;"",AC282&lt;&gt;""),"Good","Bad")</f>
        <v>Bad</v>
      </c>
      <c r="AL282" t="str" cm="1">
        <f t="array" ref="AL282">IF(R282&gt;0,_xlfn.IFS(COUNTIF($L$20:L282,"&lt;&gt;")&lt;101,1,COUNTIF($L$20:L282,"&lt;&gt;")&lt;201,2,COUNTIF($L$20:L282,"&lt;&gt;")&lt;301,3,COUNTIF($L$20:L282,"&lt;&gt;")&lt;401,4,COUNTIF($L$20:L282,"&lt;&gt;")&lt;501,5,COUNTIF($L$20:L282,"&lt;&gt;")&lt;601,6,COUNTIF($L$20:L282,"&lt;&gt;")&lt;701,7,COUNTIF($L$20:L282,"&lt;&gt;")&lt;801,8,COUNTIF($L$20:L282,"&lt;&gt;")&lt;901,9,COUNTIF($L$20:L282,"&lt;&gt;")&lt;1001,10,COUNTIF($L$20:L282,"&lt;&gt;")&lt;1101,11,COUNTIF($L$20:L282,"&lt;&gt;")&lt;1201,12,COUNTIF($L$20:L282,"&lt;&gt;")&lt;1301,13,COUNTIF($L$20:L282,"&lt;&gt;")&lt;1401,14,COUNTIF($L$20:L282,"&lt;&gt;")&lt;1501,15,COUNTIF($L$20:L282,"&lt;&gt;")&lt;1601,16,COUNTIF($L$20:L282,"&lt;&gt;")&lt;1701,17,COUNTIF($L$20:L282,"&lt;&gt;")&lt;1801,18,COUNTIF($L$20:L282,"&lt;&gt;")&lt;1901,19,COUNTIF($L$20:L282,"&lt;&gt;")&lt;2001,20,COUNTIF($L$20:L282,"&lt;&gt;")&lt;2101,21,COUNTIF($L$20:L282,"&lt;&gt;")&lt;2201,22,COUNTIF($L$20:L282,"&lt;&gt;")&lt;2301,23,COUNTIF($L$20:L282,"&lt;&gt;")&lt;2401,24,COUNTIF($L$20:L282,"&lt;&gt;")&lt;2501,25,COUNTIF($L$20:L282,"&lt;&gt;")&lt;2601,26,COUNTIF($L$20:L282,"&lt;&gt;")&lt;2701,27,COUNTIF($L$20:L282,"&lt;&gt;")&lt;2801,28,COUNTIF($L$20:L282,"&lt;&gt;")&lt;2901,29,COUNTIF($L$20:L282,"&lt;&gt;")&lt;3001,30),"")</f>
        <v/>
      </c>
      <c r="AM282" t="str">
        <f t="shared" si="20"/>
        <v/>
      </c>
      <c r="AN282" t="str">
        <f t="shared" si="24"/>
        <v/>
      </c>
      <c r="AP282" t="str">
        <f t="shared" si="23"/>
        <v/>
      </c>
      <c r="AQ282" t="str">
        <f>IF(AO282="","",COUNTIFS(AM282:$AM$3019,AO282))</f>
        <v/>
      </c>
    </row>
    <row r="283" spans="1:43" x14ac:dyDescent="0.25">
      <c r="A283" s="6" t="str">
        <f>IF(COUNT($A$20:A282)&lt;&gt;$B$4,IF(A282="","",A282+1),"")</f>
        <v/>
      </c>
      <c r="B283" s="3"/>
      <c r="C283" s="3"/>
      <c r="D283" s="122"/>
      <c r="E283" s="3"/>
      <c r="F283" s="3"/>
      <c r="G283" s="3"/>
      <c r="H283" s="3"/>
      <c r="I283" s="120"/>
      <c r="J283" s="3"/>
      <c r="K283" s="119" t="str" cm="1">
        <f t="array" ref="K283">IF(OR($J$14 = "A",$J$14 = "B",$J$14 = "C"),IF(I283="","",IF(LEN(I283)&gt;2,_xlfn.IFS(ISNUMBER(SEARCH("_",I283)),I283,ISNUMBER(SEARCH(", ",I283)),SUBSTITUTE(I283,", ","_"),ISNUMBER(SEARCH("/ ",I283)),SUBSTITUTE(I283,"/ ","_"),ISNUMBER(SEARCH(",",I283)),SUBSTITUTE(I283,",","_"),ISNUMBER(SEARCH("/",I283)),SUBSTITUTE(I283,"/","_"),ISNUMBER(SEARCH("",I283)),I283),I283)),IF(OR($J$14 = "J",$J$14 = "K"),"",IF(D283="","",IF(LEN(D283)&gt;2,_xlfn.IFS(ISNUMBER(SEARCH("_",D283)),D283,ISNUMBER(SEARCH(", ",D283)),SUBSTITUTE(D283,", ","_"),ISNUMBER(SEARCH("/ ",D283)),SUBSTITUTE(D283,"/ ","_"),ISNUMBER(SEARCH(",",D283)),SUBSTITUTE(D283,",","_"),ISNUMBER(SEARCH("/",D283)),SUBSTITUTE(D283,"/","_"),ISNUMBER(SEARCH("",D283)),D283),D283))))</f>
        <v/>
      </c>
      <c r="L283" s="1"/>
      <c r="M283" s="1" t="str">
        <f t="shared" si="21"/>
        <v/>
      </c>
      <c r="N283" s="94" t="str">
        <f>IF($L283="None","",IF(ISERROR(VLOOKUP($L283,Info!$B$4:$B$266,1,FALSE)),"",VLOOKUP($L283,Info!$B$4:$L$266,5,FALSE)))</f>
        <v/>
      </c>
      <c r="O283" s="94" t="str">
        <f>IF(K283="","",IF(AND($J$12&lt;&gt;"ABC",N283="3"),"BAC",IF(N283="3","ABC",IF($J$12&lt;&gt;"ABC",IF($J$10="Standard",VLOOKUP(K283,Info!$BE$4:$BF$481,2,FALSE),VLOOKUP(K283,Info!$BI$4:$BJ$482,2,FALSE)),IF($J$10="Standard",VLOOKUP(K283,Info!$AG$4:$AH$2994,2,FALSE),VLOOKUP(K283,Info!$AK$4:$AL$2997,2,FALSE))))))</f>
        <v/>
      </c>
      <c r="P283" s="94" t="str">
        <f>IF($L283="None","",IF(ISERROR(VLOOKUP($L283,Info!$B$4:$B$266,1,FALSE)),"",VLOOKUP($L283,Info!$B$4:$L$266,3,FALSE)))</f>
        <v/>
      </c>
      <c r="Q283" s="96" t="str">
        <f>IF($L283="None","",IF(ISERROR(VLOOKUP($L283,Info!$B$4:$B$266,1,FALSE)),"",VLOOKUP($L283,Info!$B$4:$L$266,4,FALSE)))</f>
        <v/>
      </c>
      <c r="R283" s="1"/>
      <c r="S283" s="6" t="str">
        <f t="shared" si="22"/>
        <v/>
      </c>
      <c r="T283" s="6" t="str">
        <f>IF($L283="None","",IF(ISERROR(VLOOKUP($L283,Info!$B$4:$B$266,1,FALSE)),"",VLOOKUP($L283,Info!$B$4:$L$266,11,FALSE)))</f>
        <v/>
      </c>
      <c r="U283" s="1"/>
      <c r="V283" s="1"/>
      <c r="W283" s="1"/>
      <c r="X283" s="1" t="str">
        <f>IF($L283="None","",IF(ISERROR(VLOOKUP($L283,Info!$B$4:$B$266,1,FALSE)),"",IF(OR(W283="Metallic Liquid Tight",W283="Non-Metallic Liquid Tight",W283="LSZH",W283="Greenfield"),VLOOKUP($L283,Info!$B$4:$L$266,7,FALSE),"N/A")))</f>
        <v/>
      </c>
      <c r="Y283" s="1"/>
      <c r="Z283" s="96" t="str">
        <f>IF($L283="None","",IF(ISERROR(VLOOKUP($L283,Info!$B$4:$B$266,1,FALSE)),"",VLOOKUP($L283,Info!$B$4:$L$266,9,FALSE)))</f>
        <v/>
      </c>
      <c r="AA283" s="96" t="str">
        <f>IF($L283="None","",IF(ISERROR(VLOOKUP($L283,Info!$B$4:$B$266,1,FALSE)),"",VLOOKUP($L283,Info!$B$4:$L$266,8,FALSE)))</f>
        <v/>
      </c>
      <c r="AB283" s="96" t="str">
        <f>IF($L283="None","",IF(ISERROR(VLOOKUP($L283,Info!$B$4:$B$266,1,FALSE)),"",VLOOKUP($L283,Info!$B$4:$L$266,10,FALSE)))</f>
        <v/>
      </c>
      <c r="AC283" s="1" t="str">
        <f>IF(W283="SO Cable","Black,White",IF(O283="","",IF(P283="","",IF($J$12&lt;&gt;"ABC",IF(P283&lt;="250",VLOOKUP(O283,Info!$AZ$4:$BB$22,3,FALSE),VLOOKUP(O283,Info!$AZ$23:$BB$39,3,FALSE)),IF(P283&lt;="250",VLOOKUP(O283,Info!$AO$4:$AQ$22,3,FALSE),VLOOKUP(O283,Info!$AO$23:$AP$39,3,FALSE))))))</f>
        <v/>
      </c>
      <c r="AD283" s="1"/>
      <c r="AE283" s="1" t="str">
        <f>IF($L283="None","",IF(ISERROR(VLOOKUP($L283,Info!$B$4:$B$266,1,FALSE)),"",VLOOKUP($L283,Info!$B$4:$L$266,4,FALSE)))</f>
        <v/>
      </c>
      <c r="AF283" s="1" t="str">
        <f>IF($L283="None","",IF(ISERROR(VLOOKUP($L283,Info!$B$4:$B$266,1,FALSE)),"",VLOOKUP($L283,Info!$B$4:$L$266,6,FALSE)))</f>
        <v/>
      </c>
      <c r="AG283" s="1"/>
      <c r="AH283" s="33" t="str" cm="1">
        <f t="array" ref="AH283">IF(AND(L283&lt;&gt;"",O283&lt;&gt;"",R283:S283&lt;&gt;"",W283:X283&lt;&gt;"",Z283:AA283&lt;&gt;"",AC283&lt;&gt;""),"Good","Bad")</f>
        <v>Bad</v>
      </c>
      <c r="AL283" t="str" cm="1">
        <f t="array" ref="AL283">IF(R283&gt;0,_xlfn.IFS(COUNTIF($L$20:L283,"&lt;&gt;")&lt;101,1,COUNTIF($L$20:L283,"&lt;&gt;")&lt;201,2,COUNTIF($L$20:L283,"&lt;&gt;")&lt;301,3,COUNTIF($L$20:L283,"&lt;&gt;")&lt;401,4,COUNTIF($L$20:L283,"&lt;&gt;")&lt;501,5,COUNTIF($L$20:L283,"&lt;&gt;")&lt;601,6,COUNTIF($L$20:L283,"&lt;&gt;")&lt;701,7,COUNTIF($L$20:L283,"&lt;&gt;")&lt;801,8,COUNTIF($L$20:L283,"&lt;&gt;")&lt;901,9,COUNTIF($L$20:L283,"&lt;&gt;")&lt;1001,10,COUNTIF($L$20:L283,"&lt;&gt;")&lt;1101,11,COUNTIF($L$20:L283,"&lt;&gt;")&lt;1201,12,COUNTIF($L$20:L283,"&lt;&gt;")&lt;1301,13,COUNTIF($L$20:L283,"&lt;&gt;")&lt;1401,14,COUNTIF($L$20:L283,"&lt;&gt;")&lt;1501,15,COUNTIF($L$20:L283,"&lt;&gt;")&lt;1601,16,COUNTIF($L$20:L283,"&lt;&gt;")&lt;1701,17,COUNTIF($L$20:L283,"&lt;&gt;")&lt;1801,18,COUNTIF($L$20:L283,"&lt;&gt;")&lt;1901,19,COUNTIF($L$20:L283,"&lt;&gt;")&lt;2001,20,COUNTIF($L$20:L283,"&lt;&gt;")&lt;2101,21,COUNTIF($L$20:L283,"&lt;&gt;")&lt;2201,22,COUNTIF($L$20:L283,"&lt;&gt;")&lt;2301,23,COUNTIF($L$20:L283,"&lt;&gt;")&lt;2401,24,COUNTIF($L$20:L283,"&lt;&gt;")&lt;2501,25,COUNTIF($L$20:L283,"&lt;&gt;")&lt;2601,26,COUNTIF($L$20:L283,"&lt;&gt;")&lt;2701,27,COUNTIF($L$20:L283,"&lt;&gt;")&lt;2801,28,COUNTIF($L$20:L283,"&lt;&gt;")&lt;2901,29,COUNTIF($L$20:L283,"&lt;&gt;")&lt;3001,30),"")</f>
        <v/>
      </c>
      <c r="AM283" t="str">
        <f t="shared" si="20"/>
        <v/>
      </c>
      <c r="AN283" t="str">
        <f t="shared" si="24"/>
        <v/>
      </c>
      <c r="AP283" t="str">
        <f t="shared" si="23"/>
        <v/>
      </c>
      <c r="AQ283" t="str">
        <f>IF(AO283="","",COUNTIFS(AM283:$AM$3019,AO283))</f>
        <v/>
      </c>
    </row>
    <row r="284" spans="1:43" x14ac:dyDescent="0.25">
      <c r="A284" s="6" t="str">
        <f>IF(COUNT($A$20:A283)&lt;&gt;$B$4,IF(A283="","",A283+1),"")</f>
        <v/>
      </c>
      <c r="B284" s="3"/>
      <c r="C284" s="3"/>
      <c r="D284" s="122"/>
      <c r="E284" s="3"/>
      <c r="F284" s="3"/>
      <c r="G284" s="3"/>
      <c r="H284" s="3"/>
      <c r="I284" s="120"/>
      <c r="J284" s="3"/>
      <c r="K284" s="119" t="str" cm="1">
        <f t="array" ref="K284">IF(OR($J$14 = "A",$J$14 = "B",$J$14 = "C"),IF(I284="","",IF(LEN(I284)&gt;2,_xlfn.IFS(ISNUMBER(SEARCH("_",I284)),I284,ISNUMBER(SEARCH(", ",I284)),SUBSTITUTE(I284,", ","_"),ISNUMBER(SEARCH("/ ",I284)),SUBSTITUTE(I284,"/ ","_"),ISNUMBER(SEARCH(",",I284)),SUBSTITUTE(I284,",","_"),ISNUMBER(SEARCH("/",I284)),SUBSTITUTE(I284,"/","_"),ISNUMBER(SEARCH("",I284)),I284),I284)),IF(OR($J$14 = "J",$J$14 = "K"),"",IF(D284="","",IF(LEN(D284)&gt;2,_xlfn.IFS(ISNUMBER(SEARCH("_",D284)),D284,ISNUMBER(SEARCH(", ",D284)),SUBSTITUTE(D284,", ","_"),ISNUMBER(SEARCH("/ ",D284)),SUBSTITUTE(D284,"/ ","_"),ISNUMBER(SEARCH(",",D284)),SUBSTITUTE(D284,",","_"),ISNUMBER(SEARCH("/",D284)),SUBSTITUTE(D284,"/","_"),ISNUMBER(SEARCH("",D284)),D284),D284))))</f>
        <v/>
      </c>
      <c r="L284" s="1"/>
      <c r="M284" s="1" t="str">
        <f t="shared" si="21"/>
        <v/>
      </c>
      <c r="N284" s="94" t="str">
        <f>IF($L284="None","",IF(ISERROR(VLOOKUP($L284,Info!$B$4:$B$266,1,FALSE)),"",VLOOKUP($L284,Info!$B$4:$L$266,5,FALSE)))</f>
        <v/>
      </c>
      <c r="O284" s="94" t="str">
        <f>IF(K284="","",IF(AND($J$12&lt;&gt;"ABC",N284="3"),"BAC",IF(N284="3","ABC",IF($J$12&lt;&gt;"ABC",IF($J$10="Standard",VLOOKUP(K284,Info!$BE$4:$BF$481,2,FALSE),VLOOKUP(K284,Info!$BI$4:$BJ$482,2,FALSE)),IF($J$10="Standard",VLOOKUP(K284,Info!$AG$4:$AH$2994,2,FALSE),VLOOKUP(K284,Info!$AK$4:$AL$2997,2,FALSE))))))</f>
        <v/>
      </c>
      <c r="P284" s="94" t="str">
        <f>IF($L284="None","",IF(ISERROR(VLOOKUP($L284,Info!$B$4:$B$266,1,FALSE)),"",VLOOKUP($L284,Info!$B$4:$L$266,3,FALSE)))</f>
        <v/>
      </c>
      <c r="Q284" s="96" t="str">
        <f>IF($L284="None","",IF(ISERROR(VLOOKUP($L284,Info!$B$4:$B$266,1,FALSE)),"",VLOOKUP($L284,Info!$B$4:$L$266,4,FALSE)))</f>
        <v/>
      </c>
      <c r="R284" s="1"/>
      <c r="S284" s="6" t="str">
        <f t="shared" si="22"/>
        <v/>
      </c>
      <c r="T284" s="6" t="str">
        <f>IF($L284="None","",IF(ISERROR(VLOOKUP($L284,Info!$B$4:$B$266,1,FALSE)),"",VLOOKUP($L284,Info!$B$4:$L$266,11,FALSE)))</f>
        <v/>
      </c>
      <c r="U284" s="1"/>
      <c r="V284" s="1"/>
      <c r="W284" s="1"/>
      <c r="X284" s="1" t="str">
        <f>IF($L284="None","",IF(ISERROR(VLOOKUP($L284,Info!$B$4:$B$266,1,FALSE)),"",IF(OR(W284="Metallic Liquid Tight",W284="Non-Metallic Liquid Tight",W284="LSZH",W284="Greenfield"),VLOOKUP($L284,Info!$B$4:$L$266,7,FALSE),"N/A")))</f>
        <v/>
      </c>
      <c r="Y284" s="1"/>
      <c r="Z284" s="96" t="str">
        <f>IF($L284="None","",IF(ISERROR(VLOOKUP($L284,Info!$B$4:$B$266,1,FALSE)),"",VLOOKUP($L284,Info!$B$4:$L$266,9,FALSE)))</f>
        <v/>
      </c>
      <c r="AA284" s="96" t="str">
        <f>IF($L284="None","",IF(ISERROR(VLOOKUP($L284,Info!$B$4:$B$266,1,FALSE)),"",VLOOKUP($L284,Info!$B$4:$L$266,8,FALSE)))</f>
        <v/>
      </c>
      <c r="AB284" s="96" t="str">
        <f>IF($L284="None","",IF(ISERROR(VLOOKUP($L284,Info!$B$4:$B$266,1,FALSE)),"",VLOOKUP($L284,Info!$B$4:$L$266,10,FALSE)))</f>
        <v/>
      </c>
      <c r="AC284" s="1" t="str">
        <f>IF(W284="SO Cable","Black,White",IF(O284="","",IF(P284="","",IF($J$12&lt;&gt;"ABC",IF(P284&lt;="250",VLOOKUP(O284,Info!$AZ$4:$BB$22,3,FALSE),VLOOKUP(O284,Info!$AZ$23:$BB$39,3,FALSE)),IF(P284&lt;="250",VLOOKUP(O284,Info!$AO$4:$AQ$22,3,FALSE),VLOOKUP(O284,Info!$AO$23:$AP$39,3,FALSE))))))</f>
        <v/>
      </c>
      <c r="AD284" s="1"/>
      <c r="AE284" s="1" t="str">
        <f>IF($L284="None","",IF(ISERROR(VLOOKUP($L284,Info!$B$4:$B$266,1,FALSE)),"",VLOOKUP($L284,Info!$B$4:$L$266,4,FALSE)))</f>
        <v/>
      </c>
      <c r="AF284" s="1" t="str">
        <f>IF($L284="None","",IF(ISERROR(VLOOKUP($L284,Info!$B$4:$B$266,1,FALSE)),"",VLOOKUP($L284,Info!$B$4:$L$266,6,FALSE)))</f>
        <v/>
      </c>
      <c r="AG284" s="1"/>
      <c r="AH284" s="33" t="str" cm="1">
        <f t="array" ref="AH284">IF(AND(L284&lt;&gt;"",O284&lt;&gt;"",R284:S284&lt;&gt;"",W284:X284&lt;&gt;"",Z284:AA284&lt;&gt;"",AC284&lt;&gt;""),"Good","Bad")</f>
        <v>Bad</v>
      </c>
      <c r="AL284" t="str" cm="1">
        <f t="array" ref="AL284">IF(R284&gt;0,_xlfn.IFS(COUNTIF($L$20:L284,"&lt;&gt;")&lt;101,1,COUNTIF($L$20:L284,"&lt;&gt;")&lt;201,2,COUNTIF($L$20:L284,"&lt;&gt;")&lt;301,3,COUNTIF($L$20:L284,"&lt;&gt;")&lt;401,4,COUNTIF($L$20:L284,"&lt;&gt;")&lt;501,5,COUNTIF($L$20:L284,"&lt;&gt;")&lt;601,6,COUNTIF($L$20:L284,"&lt;&gt;")&lt;701,7,COUNTIF($L$20:L284,"&lt;&gt;")&lt;801,8,COUNTIF($L$20:L284,"&lt;&gt;")&lt;901,9,COUNTIF($L$20:L284,"&lt;&gt;")&lt;1001,10,COUNTIF($L$20:L284,"&lt;&gt;")&lt;1101,11,COUNTIF($L$20:L284,"&lt;&gt;")&lt;1201,12,COUNTIF($L$20:L284,"&lt;&gt;")&lt;1301,13,COUNTIF($L$20:L284,"&lt;&gt;")&lt;1401,14,COUNTIF($L$20:L284,"&lt;&gt;")&lt;1501,15,COUNTIF($L$20:L284,"&lt;&gt;")&lt;1601,16,COUNTIF($L$20:L284,"&lt;&gt;")&lt;1701,17,COUNTIF($L$20:L284,"&lt;&gt;")&lt;1801,18,COUNTIF($L$20:L284,"&lt;&gt;")&lt;1901,19,COUNTIF($L$20:L284,"&lt;&gt;")&lt;2001,20,COUNTIF($L$20:L284,"&lt;&gt;")&lt;2101,21,COUNTIF($L$20:L284,"&lt;&gt;")&lt;2201,22,COUNTIF($L$20:L284,"&lt;&gt;")&lt;2301,23,COUNTIF($L$20:L284,"&lt;&gt;")&lt;2401,24,COUNTIF($L$20:L284,"&lt;&gt;")&lt;2501,25,COUNTIF($L$20:L284,"&lt;&gt;")&lt;2601,26,COUNTIF($L$20:L284,"&lt;&gt;")&lt;2701,27,COUNTIF($L$20:L284,"&lt;&gt;")&lt;2801,28,COUNTIF($L$20:L284,"&lt;&gt;")&lt;2901,29,COUNTIF($L$20:L284,"&lt;&gt;")&lt;3001,30),"")</f>
        <v/>
      </c>
      <c r="AM284" t="str">
        <f t="shared" si="20"/>
        <v/>
      </c>
      <c r="AN284" t="str">
        <f t="shared" si="24"/>
        <v/>
      </c>
      <c r="AP284" t="str">
        <f t="shared" si="23"/>
        <v/>
      </c>
      <c r="AQ284" t="str">
        <f>IF(AO284="","",COUNTIFS(AM284:$AM$3019,AO284))</f>
        <v/>
      </c>
    </row>
    <row r="285" spans="1:43" x14ac:dyDescent="0.25">
      <c r="A285" s="6" t="str">
        <f>IF(COUNT($A$20:A284)&lt;&gt;$B$4,IF(A284="","",A284+1),"")</f>
        <v/>
      </c>
      <c r="B285" s="3"/>
      <c r="C285" s="3"/>
      <c r="D285" s="122"/>
      <c r="E285" s="3"/>
      <c r="F285" s="3"/>
      <c r="G285" s="3"/>
      <c r="H285" s="3"/>
      <c r="I285" s="120"/>
      <c r="J285" s="3"/>
      <c r="K285" s="119" t="str" cm="1">
        <f t="array" ref="K285">IF(OR($J$14 = "A",$J$14 = "B",$J$14 = "C"),IF(I285="","",IF(LEN(I285)&gt;2,_xlfn.IFS(ISNUMBER(SEARCH("_",I285)),I285,ISNUMBER(SEARCH(", ",I285)),SUBSTITUTE(I285,", ","_"),ISNUMBER(SEARCH("/ ",I285)),SUBSTITUTE(I285,"/ ","_"),ISNUMBER(SEARCH(",",I285)),SUBSTITUTE(I285,",","_"),ISNUMBER(SEARCH("/",I285)),SUBSTITUTE(I285,"/","_"),ISNUMBER(SEARCH("",I285)),I285),I285)),IF(OR($J$14 = "J",$J$14 = "K"),"",IF(D285="","",IF(LEN(D285)&gt;2,_xlfn.IFS(ISNUMBER(SEARCH("_",D285)),D285,ISNUMBER(SEARCH(", ",D285)),SUBSTITUTE(D285,", ","_"),ISNUMBER(SEARCH("/ ",D285)),SUBSTITUTE(D285,"/ ","_"),ISNUMBER(SEARCH(",",D285)),SUBSTITUTE(D285,",","_"),ISNUMBER(SEARCH("/",D285)),SUBSTITUTE(D285,"/","_"),ISNUMBER(SEARCH("",D285)),D285),D285))))</f>
        <v/>
      </c>
      <c r="L285" s="1"/>
      <c r="M285" s="1" t="str">
        <f t="shared" si="21"/>
        <v/>
      </c>
      <c r="N285" s="94" t="str">
        <f>IF($L285="None","",IF(ISERROR(VLOOKUP($L285,Info!$B$4:$B$266,1,FALSE)),"",VLOOKUP($L285,Info!$B$4:$L$266,5,FALSE)))</f>
        <v/>
      </c>
      <c r="O285" s="94" t="str">
        <f>IF(K285="","",IF(AND($J$12&lt;&gt;"ABC",N285="3"),"BAC",IF(N285="3","ABC",IF($J$12&lt;&gt;"ABC",IF($J$10="Standard",VLOOKUP(K285,Info!$BE$4:$BF$481,2,FALSE),VLOOKUP(K285,Info!$BI$4:$BJ$482,2,FALSE)),IF($J$10="Standard",VLOOKUP(K285,Info!$AG$4:$AH$2994,2,FALSE),VLOOKUP(K285,Info!$AK$4:$AL$2997,2,FALSE))))))</f>
        <v/>
      </c>
      <c r="P285" s="94" t="str">
        <f>IF($L285="None","",IF(ISERROR(VLOOKUP($L285,Info!$B$4:$B$266,1,FALSE)),"",VLOOKUP($L285,Info!$B$4:$L$266,3,FALSE)))</f>
        <v/>
      </c>
      <c r="Q285" s="96" t="str">
        <f>IF($L285="None","",IF(ISERROR(VLOOKUP($L285,Info!$B$4:$B$266,1,FALSE)),"",VLOOKUP($L285,Info!$B$4:$L$266,4,FALSE)))</f>
        <v/>
      </c>
      <c r="R285" s="1"/>
      <c r="S285" s="6" t="str">
        <f t="shared" si="22"/>
        <v/>
      </c>
      <c r="T285" s="6" t="str">
        <f>IF($L285="None","",IF(ISERROR(VLOOKUP($L285,Info!$B$4:$B$266,1,FALSE)),"",VLOOKUP($L285,Info!$B$4:$L$266,11,FALSE)))</f>
        <v/>
      </c>
      <c r="U285" s="1"/>
      <c r="V285" s="1"/>
      <c r="W285" s="1"/>
      <c r="X285" s="1" t="str">
        <f>IF($L285="None","",IF(ISERROR(VLOOKUP($L285,Info!$B$4:$B$266,1,FALSE)),"",IF(OR(W285="Metallic Liquid Tight",W285="Non-Metallic Liquid Tight",W285="LSZH",W285="Greenfield"),VLOOKUP($L285,Info!$B$4:$L$266,7,FALSE),"N/A")))</f>
        <v/>
      </c>
      <c r="Y285" s="1"/>
      <c r="Z285" s="96" t="str">
        <f>IF($L285="None","",IF(ISERROR(VLOOKUP($L285,Info!$B$4:$B$266,1,FALSE)),"",VLOOKUP($L285,Info!$B$4:$L$266,9,FALSE)))</f>
        <v/>
      </c>
      <c r="AA285" s="96" t="str">
        <f>IF($L285="None","",IF(ISERROR(VLOOKUP($L285,Info!$B$4:$B$266,1,FALSE)),"",VLOOKUP($L285,Info!$B$4:$L$266,8,FALSE)))</f>
        <v/>
      </c>
      <c r="AB285" s="96" t="str">
        <f>IF($L285="None","",IF(ISERROR(VLOOKUP($L285,Info!$B$4:$B$266,1,FALSE)),"",VLOOKUP($L285,Info!$B$4:$L$266,10,FALSE)))</f>
        <v/>
      </c>
      <c r="AC285" s="1" t="str">
        <f>IF(W285="SO Cable","Black,White",IF(O285="","",IF(P285="","",IF($J$12&lt;&gt;"ABC",IF(P285&lt;="250",VLOOKUP(O285,Info!$AZ$4:$BB$22,3,FALSE),VLOOKUP(O285,Info!$AZ$23:$BB$39,3,FALSE)),IF(P285&lt;="250",VLOOKUP(O285,Info!$AO$4:$AQ$22,3,FALSE),VLOOKUP(O285,Info!$AO$23:$AP$39,3,FALSE))))))</f>
        <v/>
      </c>
      <c r="AD285" s="1"/>
      <c r="AE285" s="1" t="str">
        <f>IF($L285="None","",IF(ISERROR(VLOOKUP($L285,Info!$B$4:$B$266,1,FALSE)),"",VLOOKUP($L285,Info!$B$4:$L$266,4,FALSE)))</f>
        <v/>
      </c>
      <c r="AF285" s="1" t="str">
        <f>IF($L285="None","",IF(ISERROR(VLOOKUP($L285,Info!$B$4:$B$266,1,FALSE)),"",VLOOKUP($L285,Info!$B$4:$L$266,6,FALSE)))</f>
        <v/>
      </c>
      <c r="AG285" s="1"/>
      <c r="AH285" s="33" t="str" cm="1">
        <f t="array" ref="AH285">IF(AND(L285&lt;&gt;"",O285&lt;&gt;"",R285:S285&lt;&gt;"",W285:X285&lt;&gt;"",Z285:AA285&lt;&gt;"",AC285&lt;&gt;""),"Good","Bad")</f>
        <v>Bad</v>
      </c>
      <c r="AL285" t="str" cm="1">
        <f t="array" ref="AL285">IF(R285&gt;0,_xlfn.IFS(COUNTIF($L$20:L285,"&lt;&gt;")&lt;101,1,COUNTIF($L$20:L285,"&lt;&gt;")&lt;201,2,COUNTIF($L$20:L285,"&lt;&gt;")&lt;301,3,COUNTIF($L$20:L285,"&lt;&gt;")&lt;401,4,COUNTIF($L$20:L285,"&lt;&gt;")&lt;501,5,COUNTIF($L$20:L285,"&lt;&gt;")&lt;601,6,COUNTIF($L$20:L285,"&lt;&gt;")&lt;701,7,COUNTIF($L$20:L285,"&lt;&gt;")&lt;801,8,COUNTIF($L$20:L285,"&lt;&gt;")&lt;901,9,COUNTIF($L$20:L285,"&lt;&gt;")&lt;1001,10,COUNTIF($L$20:L285,"&lt;&gt;")&lt;1101,11,COUNTIF($L$20:L285,"&lt;&gt;")&lt;1201,12,COUNTIF($L$20:L285,"&lt;&gt;")&lt;1301,13,COUNTIF($L$20:L285,"&lt;&gt;")&lt;1401,14,COUNTIF($L$20:L285,"&lt;&gt;")&lt;1501,15,COUNTIF($L$20:L285,"&lt;&gt;")&lt;1601,16,COUNTIF($L$20:L285,"&lt;&gt;")&lt;1701,17,COUNTIF($L$20:L285,"&lt;&gt;")&lt;1801,18,COUNTIF($L$20:L285,"&lt;&gt;")&lt;1901,19,COUNTIF($L$20:L285,"&lt;&gt;")&lt;2001,20,COUNTIF($L$20:L285,"&lt;&gt;")&lt;2101,21,COUNTIF($L$20:L285,"&lt;&gt;")&lt;2201,22,COUNTIF($L$20:L285,"&lt;&gt;")&lt;2301,23,COUNTIF($L$20:L285,"&lt;&gt;")&lt;2401,24,COUNTIF($L$20:L285,"&lt;&gt;")&lt;2501,25,COUNTIF($L$20:L285,"&lt;&gt;")&lt;2601,26,COUNTIF($L$20:L285,"&lt;&gt;")&lt;2701,27,COUNTIF($L$20:L285,"&lt;&gt;")&lt;2801,28,COUNTIF($L$20:L285,"&lt;&gt;")&lt;2901,29,COUNTIF($L$20:L285,"&lt;&gt;")&lt;3001,30),"")</f>
        <v/>
      </c>
      <c r="AM285" t="str">
        <f t="shared" si="20"/>
        <v/>
      </c>
      <c r="AN285" t="str">
        <f t="shared" si="24"/>
        <v/>
      </c>
      <c r="AP285" t="str">
        <f t="shared" si="23"/>
        <v/>
      </c>
      <c r="AQ285" t="str">
        <f>IF(AO285="","",COUNTIFS(AM285:$AM$3019,AO285))</f>
        <v/>
      </c>
    </row>
    <row r="286" spans="1:43" x14ac:dyDescent="0.25">
      <c r="A286" s="6" t="str">
        <f>IF(COUNT($A$20:A285)&lt;&gt;$B$4,IF(A285="","",A285+1),"")</f>
        <v/>
      </c>
      <c r="B286" s="3"/>
      <c r="C286" s="3"/>
      <c r="D286" s="122"/>
      <c r="E286" s="3"/>
      <c r="F286" s="3"/>
      <c r="G286" s="3"/>
      <c r="H286" s="3"/>
      <c r="I286" s="120"/>
      <c r="J286" s="3"/>
      <c r="K286" s="119" t="str" cm="1">
        <f t="array" ref="K286">IF(OR($J$14 = "A",$J$14 = "B",$J$14 = "C"),IF(I286="","",IF(LEN(I286)&gt;2,_xlfn.IFS(ISNUMBER(SEARCH("_",I286)),I286,ISNUMBER(SEARCH(", ",I286)),SUBSTITUTE(I286,", ","_"),ISNUMBER(SEARCH("/ ",I286)),SUBSTITUTE(I286,"/ ","_"),ISNUMBER(SEARCH(",",I286)),SUBSTITUTE(I286,",","_"),ISNUMBER(SEARCH("/",I286)),SUBSTITUTE(I286,"/","_"),ISNUMBER(SEARCH("",I286)),I286),I286)),IF(OR($J$14 = "J",$J$14 = "K"),"",IF(D286="","",IF(LEN(D286)&gt;2,_xlfn.IFS(ISNUMBER(SEARCH("_",D286)),D286,ISNUMBER(SEARCH(", ",D286)),SUBSTITUTE(D286,", ","_"),ISNUMBER(SEARCH("/ ",D286)),SUBSTITUTE(D286,"/ ","_"),ISNUMBER(SEARCH(",",D286)),SUBSTITUTE(D286,",","_"),ISNUMBER(SEARCH("/",D286)),SUBSTITUTE(D286,"/","_"),ISNUMBER(SEARCH("",D286)),D286),D286))))</f>
        <v/>
      </c>
      <c r="L286" s="1"/>
      <c r="M286" s="1" t="str">
        <f t="shared" si="21"/>
        <v/>
      </c>
      <c r="N286" s="94" t="str">
        <f>IF($L286="None","",IF(ISERROR(VLOOKUP($L286,Info!$B$4:$B$266,1,FALSE)),"",VLOOKUP($L286,Info!$B$4:$L$266,5,FALSE)))</f>
        <v/>
      </c>
      <c r="O286" s="94" t="str">
        <f>IF(K286="","",IF(AND($J$12&lt;&gt;"ABC",N286="3"),"BAC",IF(N286="3","ABC",IF($J$12&lt;&gt;"ABC",IF($J$10="Standard",VLOOKUP(K286,Info!$BE$4:$BF$481,2,FALSE),VLOOKUP(K286,Info!$BI$4:$BJ$482,2,FALSE)),IF($J$10="Standard",VLOOKUP(K286,Info!$AG$4:$AH$2994,2,FALSE),VLOOKUP(K286,Info!$AK$4:$AL$2997,2,FALSE))))))</f>
        <v/>
      </c>
      <c r="P286" s="94" t="str">
        <f>IF($L286="None","",IF(ISERROR(VLOOKUP($L286,Info!$B$4:$B$266,1,FALSE)),"",VLOOKUP($L286,Info!$B$4:$L$266,3,FALSE)))</f>
        <v/>
      </c>
      <c r="Q286" s="96" t="str">
        <f>IF($L286="None","",IF(ISERROR(VLOOKUP($L286,Info!$B$4:$B$266,1,FALSE)),"",VLOOKUP($L286,Info!$B$4:$L$266,4,FALSE)))</f>
        <v/>
      </c>
      <c r="R286" s="1"/>
      <c r="S286" s="6" t="str">
        <f t="shared" si="22"/>
        <v/>
      </c>
      <c r="T286" s="6" t="str">
        <f>IF($L286="None","",IF(ISERROR(VLOOKUP($L286,Info!$B$4:$B$266,1,FALSE)),"",VLOOKUP($L286,Info!$B$4:$L$266,11,FALSE)))</f>
        <v/>
      </c>
      <c r="U286" s="1"/>
      <c r="V286" s="1"/>
      <c r="W286" s="1"/>
      <c r="X286" s="1" t="str">
        <f>IF($L286="None","",IF(ISERROR(VLOOKUP($L286,Info!$B$4:$B$266,1,FALSE)),"",IF(OR(W286="Metallic Liquid Tight",W286="Non-Metallic Liquid Tight",W286="LSZH",W286="Greenfield"),VLOOKUP($L286,Info!$B$4:$L$266,7,FALSE),"N/A")))</f>
        <v/>
      </c>
      <c r="Y286" s="1"/>
      <c r="Z286" s="96" t="str">
        <f>IF($L286="None","",IF(ISERROR(VLOOKUP($L286,Info!$B$4:$B$266,1,FALSE)),"",VLOOKUP($L286,Info!$B$4:$L$266,9,FALSE)))</f>
        <v/>
      </c>
      <c r="AA286" s="96" t="str">
        <f>IF($L286="None","",IF(ISERROR(VLOOKUP($L286,Info!$B$4:$B$266,1,FALSE)),"",VLOOKUP($L286,Info!$B$4:$L$266,8,FALSE)))</f>
        <v/>
      </c>
      <c r="AB286" s="96" t="str">
        <f>IF($L286="None","",IF(ISERROR(VLOOKUP($L286,Info!$B$4:$B$266,1,FALSE)),"",VLOOKUP($L286,Info!$B$4:$L$266,10,FALSE)))</f>
        <v/>
      </c>
      <c r="AC286" s="1" t="str">
        <f>IF(W286="SO Cable","Black,White",IF(O286="","",IF(P286="","",IF($J$12&lt;&gt;"ABC",IF(P286&lt;="250",VLOOKUP(O286,Info!$AZ$4:$BB$22,3,FALSE),VLOOKUP(O286,Info!$AZ$23:$BB$39,3,FALSE)),IF(P286&lt;="250",VLOOKUP(O286,Info!$AO$4:$AQ$22,3,FALSE),VLOOKUP(O286,Info!$AO$23:$AP$39,3,FALSE))))))</f>
        <v/>
      </c>
      <c r="AD286" s="1"/>
      <c r="AE286" s="1" t="str">
        <f>IF($L286="None","",IF(ISERROR(VLOOKUP($L286,Info!$B$4:$B$266,1,FALSE)),"",VLOOKUP($L286,Info!$B$4:$L$266,4,FALSE)))</f>
        <v/>
      </c>
      <c r="AF286" s="1" t="str">
        <f>IF($L286="None","",IF(ISERROR(VLOOKUP($L286,Info!$B$4:$B$266,1,FALSE)),"",VLOOKUP($L286,Info!$B$4:$L$266,6,FALSE)))</f>
        <v/>
      </c>
      <c r="AG286" s="1"/>
      <c r="AH286" s="33" t="str" cm="1">
        <f t="array" ref="AH286">IF(AND(L286&lt;&gt;"",O286&lt;&gt;"",R286:S286&lt;&gt;"",W286:X286&lt;&gt;"",Z286:AA286&lt;&gt;"",AC286&lt;&gt;""),"Good","Bad")</f>
        <v>Bad</v>
      </c>
      <c r="AL286" t="str" cm="1">
        <f t="array" ref="AL286">IF(R286&gt;0,_xlfn.IFS(COUNTIF($L$20:L286,"&lt;&gt;")&lt;101,1,COUNTIF($L$20:L286,"&lt;&gt;")&lt;201,2,COUNTIF($L$20:L286,"&lt;&gt;")&lt;301,3,COUNTIF($L$20:L286,"&lt;&gt;")&lt;401,4,COUNTIF($L$20:L286,"&lt;&gt;")&lt;501,5,COUNTIF($L$20:L286,"&lt;&gt;")&lt;601,6,COUNTIF($L$20:L286,"&lt;&gt;")&lt;701,7,COUNTIF($L$20:L286,"&lt;&gt;")&lt;801,8,COUNTIF($L$20:L286,"&lt;&gt;")&lt;901,9,COUNTIF($L$20:L286,"&lt;&gt;")&lt;1001,10,COUNTIF($L$20:L286,"&lt;&gt;")&lt;1101,11,COUNTIF($L$20:L286,"&lt;&gt;")&lt;1201,12,COUNTIF($L$20:L286,"&lt;&gt;")&lt;1301,13,COUNTIF($L$20:L286,"&lt;&gt;")&lt;1401,14,COUNTIF($L$20:L286,"&lt;&gt;")&lt;1501,15,COUNTIF($L$20:L286,"&lt;&gt;")&lt;1601,16,COUNTIF($L$20:L286,"&lt;&gt;")&lt;1701,17,COUNTIF($L$20:L286,"&lt;&gt;")&lt;1801,18,COUNTIF($L$20:L286,"&lt;&gt;")&lt;1901,19,COUNTIF($L$20:L286,"&lt;&gt;")&lt;2001,20,COUNTIF($L$20:L286,"&lt;&gt;")&lt;2101,21,COUNTIF($L$20:L286,"&lt;&gt;")&lt;2201,22,COUNTIF($L$20:L286,"&lt;&gt;")&lt;2301,23,COUNTIF($L$20:L286,"&lt;&gt;")&lt;2401,24,COUNTIF($L$20:L286,"&lt;&gt;")&lt;2501,25,COUNTIF($L$20:L286,"&lt;&gt;")&lt;2601,26,COUNTIF($L$20:L286,"&lt;&gt;")&lt;2701,27,COUNTIF($L$20:L286,"&lt;&gt;")&lt;2801,28,COUNTIF($L$20:L286,"&lt;&gt;")&lt;2901,29,COUNTIF($L$20:L286,"&lt;&gt;")&lt;3001,30),"")</f>
        <v/>
      </c>
      <c r="AM286" t="str">
        <f t="shared" si="20"/>
        <v/>
      </c>
      <c r="AN286" t="str">
        <f t="shared" si="24"/>
        <v/>
      </c>
      <c r="AP286" t="str">
        <f t="shared" si="23"/>
        <v/>
      </c>
      <c r="AQ286" t="str">
        <f>IF(AO286="","",COUNTIFS(AM286:$AM$3019,AO286))</f>
        <v/>
      </c>
    </row>
    <row r="287" spans="1:43" x14ac:dyDescent="0.25">
      <c r="A287" s="6" t="str">
        <f>IF(COUNT($A$20:A286)&lt;&gt;$B$4,IF(A286="","",A286+1),"")</f>
        <v/>
      </c>
      <c r="B287" s="3"/>
      <c r="C287" s="3"/>
      <c r="D287" s="122"/>
      <c r="E287" s="3"/>
      <c r="F287" s="3"/>
      <c r="G287" s="3"/>
      <c r="H287" s="3"/>
      <c r="I287" s="120"/>
      <c r="J287" s="3"/>
      <c r="K287" s="119" t="str" cm="1">
        <f t="array" ref="K287">IF(OR($J$14 = "A",$J$14 = "B",$J$14 = "C"),IF(I287="","",IF(LEN(I287)&gt;2,_xlfn.IFS(ISNUMBER(SEARCH("_",I287)),I287,ISNUMBER(SEARCH(", ",I287)),SUBSTITUTE(I287,", ","_"),ISNUMBER(SEARCH("/ ",I287)),SUBSTITUTE(I287,"/ ","_"),ISNUMBER(SEARCH(",",I287)),SUBSTITUTE(I287,",","_"),ISNUMBER(SEARCH("/",I287)),SUBSTITUTE(I287,"/","_"),ISNUMBER(SEARCH("",I287)),I287),I287)),IF(OR($J$14 = "J",$J$14 = "K"),"",IF(D287="","",IF(LEN(D287)&gt;2,_xlfn.IFS(ISNUMBER(SEARCH("_",D287)),D287,ISNUMBER(SEARCH(", ",D287)),SUBSTITUTE(D287,", ","_"),ISNUMBER(SEARCH("/ ",D287)),SUBSTITUTE(D287,"/ ","_"),ISNUMBER(SEARCH(",",D287)),SUBSTITUTE(D287,",","_"),ISNUMBER(SEARCH("/",D287)),SUBSTITUTE(D287,"/","_"),ISNUMBER(SEARCH("",D287)),D287),D287))))</f>
        <v/>
      </c>
      <c r="L287" s="1"/>
      <c r="M287" s="1" t="str">
        <f t="shared" si="21"/>
        <v/>
      </c>
      <c r="N287" s="94" t="str">
        <f>IF($L287="None","",IF(ISERROR(VLOOKUP($L287,Info!$B$4:$B$266,1,FALSE)),"",VLOOKUP($L287,Info!$B$4:$L$266,5,FALSE)))</f>
        <v/>
      </c>
      <c r="O287" s="94" t="str">
        <f>IF(K287="","",IF(AND($J$12&lt;&gt;"ABC",N287="3"),"BAC",IF(N287="3","ABC",IF($J$12&lt;&gt;"ABC",IF($J$10="Standard",VLOOKUP(K287,Info!$BE$4:$BF$481,2,FALSE),VLOOKUP(K287,Info!$BI$4:$BJ$482,2,FALSE)),IF($J$10="Standard",VLOOKUP(K287,Info!$AG$4:$AH$2994,2,FALSE),VLOOKUP(K287,Info!$AK$4:$AL$2997,2,FALSE))))))</f>
        <v/>
      </c>
      <c r="P287" s="94" t="str">
        <f>IF($L287="None","",IF(ISERROR(VLOOKUP($L287,Info!$B$4:$B$266,1,FALSE)),"",VLOOKUP($L287,Info!$B$4:$L$266,3,FALSE)))</f>
        <v/>
      </c>
      <c r="Q287" s="96" t="str">
        <f>IF($L287="None","",IF(ISERROR(VLOOKUP($L287,Info!$B$4:$B$266,1,FALSE)),"",VLOOKUP($L287,Info!$B$4:$L$266,4,FALSE)))</f>
        <v/>
      </c>
      <c r="R287" s="1"/>
      <c r="S287" s="6" t="str">
        <f t="shared" si="22"/>
        <v/>
      </c>
      <c r="T287" s="6" t="str">
        <f>IF($L287="None","",IF(ISERROR(VLOOKUP($L287,Info!$B$4:$B$266,1,FALSE)),"",VLOOKUP($L287,Info!$B$4:$L$266,11,FALSE)))</f>
        <v/>
      </c>
      <c r="U287" s="1"/>
      <c r="V287" s="1"/>
      <c r="W287" s="1"/>
      <c r="X287" s="1" t="str">
        <f>IF($L287="None","",IF(ISERROR(VLOOKUP($L287,Info!$B$4:$B$266,1,FALSE)),"",IF(OR(W287="Metallic Liquid Tight",W287="Non-Metallic Liquid Tight",W287="LSZH",W287="Greenfield"),VLOOKUP($L287,Info!$B$4:$L$266,7,FALSE),"N/A")))</f>
        <v/>
      </c>
      <c r="Y287" s="1"/>
      <c r="Z287" s="96" t="str">
        <f>IF($L287="None","",IF(ISERROR(VLOOKUP($L287,Info!$B$4:$B$266,1,FALSE)),"",VLOOKUP($L287,Info!$B$4:$L$266,9,FALSE)))</f>
        <v/>
      </c>
      <c r="AA287" s="96" t="str">
        <f>IF($L287="None","",IF(ISERROR(VLOOKUP($L287,Info!$B$4:$B$266,1,FALSE)),"",VLOOKUP($L287,Info!$B$4:$L$266,8,FALSE)))</f>
        <v/>
      </c>
      <c r="AB287" s="96" t="str">
        <f>IF($L287="None","",IF(ISERROR(VLOOKUP($L287,Info!$B$4:$B$266,1,FALSE)),"",VLOOKUP($L287,Info!$B$4:$L$266,10,FALSE)))</f>
        <v/>
      </c>
      <c r="AC287" s="1" t="str">
        <f>IF(W287="SO Cable","Black,White",IF(O287="","",IF(P287="","",IF($J$12&lt;&gt;"ABC",IF(P287&lt;="250",VLOOKUP(O287,Info!$AZ$4:$BB$22,3,FALSE),VLOOKUP(O287,Info!$AZ$23:$BB$39,3,FALSE)),IF(P287&lt;="250",VLOOKUP(O287,Info!$AO$4:$AQ$22,3,FALSE),VLOOKUP(O287,Info!$AO$23:$AP$39,3,FALSE))))))</f>
        <v/>
      </c>
      <c r="AD287" s="1"/>
      <c r="AE287" s="1" t="str">
        <f>IF($L287="None","",IF(ISERROR(VLOOKUP($L287,Info!$B$4:$B$266,1,FALSE)),"",VLOOKUP($L287,Info!$B$4:$L$266,4,FALSE)))</f>
        <v/>
      </c>
      <c r="AF287" s="1" t="str">
        <f>IF($L287="None","",IF(ISERROR(VLOOKUP($L287,Info!$B$4:$B$266,1,FALSE)),"",VLOOKUP($L287,Info!$B$4:$L$266,6,FALSE)))</f>
        <v/>
      </c>
      <c r="AG287" s="1"/>
      <c r="AH287" s="33" t="str" cm="1">
        <f t="array" ref="AH287">IF(AND(L287&lt;&gt;"",O287&lt;&gt;"",R287:S287&lt;&gt;"",W287:X287&lt;&gt;"",Z287:AA287&lt;&gt;"",AC287&lt;&gt;""),"Good","Bad")</f>
        <v>Bad</v>
      </c>
      <c r="AL287" t="str" cm="1">
        <f t="array" ref="AL287">IF(R287&gt;0,_xlfn.IFS(COUNTIF($L$20:L287,"&lt;&gt;")&lt;101,1,COUNTIF($L$20:L287,"&lt;&gt;")&lt;201,2,COUNTIF($L$20:L287,"&lt;&gt;")&lt;301,3,COUNTIF($L$20:L287,"&lt;&gt;")&lt;401,4,COUNTIF($L$20:L287,"&lt;&gt;")&lt;501,5,COUNTIF($L$20:L287,"&lt;&gt;")&lt;601,6,COUNTIF($L$20:L287,"&lt;&gt;")&lt;701,7,COUNTIF($L$20:L287,"&lt;&gt;")&lt;801,8,COUNTIF($L$20:L287,"&lt;&gt;")&lt;901,9,COUNTIF($L$20:L287,"&lt;&gt;")&lt;1001,10,COUNTIF($L$20:L287,"&lt;&gt;")&lt;1101,11,COUNTIF($L$20:L287,"&lt;&gt;")&lt;1201,12,COUNTIF($L$20:L287,"&lt;&gt;")&lt;1301,13,COUNTIF($L$20:L287,"&lt;&gt;")&lt;1401,14,COUNTIF($L$20:L287,"&lt;&gt;")&lt;1501,15,COUNTIF($L$20:L287,"&lt;&gt;")&lt;1601,16,COUNTIF($L$20:L287,"&lt;&gt;")&lt;1701,17,COUNTIF($L$20:L287,"&lt;&gt;")&lt;1801,18,COUNTIF($L$20:L287,"&lt;&gt;")&lt;1901,19,COUNTIF($L$20:L287,"&lt;&gt;")&lt;2001,20,COUNTIF($L$20:L287,"&lt;&gt;")&lt;2101,21,COUNTIF($L$20:L287,"&lt;&gt;")&lt;2201,22,COUNTIF($L$20:L287,"&lt;&gt;")&lt;2301,23,COUNTIF($L$20:L287,"&lt;&gt;")&lt;2401,24,COUNTIF($L$20:L287,"&lt;&gt;")&lt;2501,25,COUNTIF($L$20:L287,"&lt;&gt;")&lt;2601,26,COUNTIF($L$20:L287,"&lt;&gt;")&lt;2701,27,COUNTIF($L$20:L287,"&lt;&gt;")&lt;2801,28,COUNTIF($L$20:L287,"&lt;&gt;")&lt;2901,29,COUNTIF($L$20:L287,"&lt;&gt;")&lt;3001,30),"")</f>
        <v/>
      </c>
      <c r="AM287" t="str">
        <f t="shared" si="20"/>
        <v/>
      </c>
      <c r="AN287" t="str">
        <f t="shared" si="24"/>
        <v/>
      </c>
      <c r="AP287" t="str">
        <f t="shared" si="23"/>
        <v/>
      </c>
      <c r="AQ287" t="str">
        <f>IF(AO287="","",COUNTIFS(AM287:$AM$3019,AO287))</f>
        <v/>
      </c>
    </row>
    <row r="288" spans="1:43" x14ac:dyDescent="0.25">
      <c r="A288" s="6" t="str">
        <f>IF(COUNT($A$20:A287)&lt;&gt;$B$4,IF(A287="","",A287+1),"")</f>
        <v/>
      </c>
      <c r="B288" s="3"/>
      <c r="C288" s="3"/>
      <c r="D288" s="122"/>
      <c r="E288" s="3"/>
      <c r="F288" s="3"/>
      <c r="G288" s="3"/>
      <c r="H288" s="3"/>
      <c r="I288" s="120"/>
      <c r="J288" s="3"/>
      <c r="K288" s="119" t="str" cm="1">
        <f t="array" ref="K288">IF(OR($J$14 = "A",$J$14 = "B",$J$14 = "C"),IF(I288="","",IF(LEN(I288)&gt;2,_xlfn.IFS(ISNUMBER(SEARCH("_",I288)),I288,ISNUMBER(SEARCH(", ",I288)),SUBSTITUTE(I288,", ","_"),ISNUMBER(SEARCH("/ ",I288)),SUBSTITUTE(I288,"/ ","_"),ISNUMBER(SEARCH(",",I288)),SUBSTITUTE(I288,",","_"),ISNUMBER(SEARCH("/",I288)),SUBSTITUTE(I288,"/","_"),ISNUMBER(SEARCH("",I288)),I288),I288)),IF(OR($J$14 = "J",$J$14 = "K"),"",IF(D288="","",IF(LEN(D288)&gt;2,_xlfn.IFS(ISNUMBER(SEARCH("_",D288)),D288,ISNUMBER(SEARCH(", ",D288)),SUBSTITUTE(D288,", ","_"),ISNUMBER(SEARCH("/ ",D288)),SUBSTITUTE(D288,"/ ","_"),ISNUMBER(SEARCH(",",D288)),SUBSTITUTE(D288,",","_"),ISNUMBER(SEARCH("/",D288)),SUBSTITUTE(D288,"/","_"),ISNUMBER(SEARCH("",D288)),D288),D288))))</f>
        <v/>
      </c>
      <c r="L288" s="1"/>
      <c r="M288" s="1" t="str">
        <f t="shared" si="21"/>
        <v/>
      </c>
      <c r="N288" s="94" t="str">
        <f>IF($L288="None","",IF(ISERROR(VLOOKUP($L288,Info!$B$4:$B$266,1,FALSE)),"",VLOOKUP($L288,Info!$B$4:$L$266,5,FALSE)))</f>
        <v/>
      </c>
      <c r="O288" s="94" t="str">
        <f>IF(K288="","",IF(AND($J$12&lt;&gt;"ABC",N288="3"),"BAC",IF(N288="3","ABC",IF($J$12&lt;&gt;"ABC",IF($J$10="Standard",VLOOKUP(K288,Info!$BE$4:$BF$481,2,FALSE),VLOOKUP(K288,Info!$BI$4:$BJ$482,2,FALSE)),IF($J$10="Standard",VLOOKUP(K288,Info!$AG$4:$AH$2994,2,FALSE),VLOOKUP(K288,Info!$AK$4:$AL$2997,2,FALSE))))))</f>
        <v/>
      </c>
      <c r="P288" s="94" t="str">
        <f>IF($L288="None","",IF(ISERROR(VLOOKUP($L288,Info!$B$4:$B$266,1,FALSE)),"",VLOOKUP($L288,Info!$B$4:$L$266,3,FALSE)))</f>
        <v/>
      </c>
      <c r="Q288" s="96" t="str">
        <f>IF($L288="None","",IF(ISERROR(VLOOKUP($L288,Info!$B$4:$B$266,1,FALSE)),"",VLOOKUP($L288,Info!$B$4:$L$266,4,FALSE)))</f>
        <v/>
      </c>
      <c r="R288" s="1"/>
      <c r="S288" s="6" t="str">
        <f t="shared" si="22"/>
        <v/>
      </c>
      <c r="T288" s="6" t="str">
        <f>IF($L288="None","",IF(ISERROR(VLOOKUP($L288,Info!$B$4:$B$266,1,FALSE)),"",VLOOKUP($L288,Info!$B$4:$L$266,11,FALSE)))</f>
        <v/>
      </c>
      <c r="U288" s="1"/>
      <c r="V288" s="1"/>
      <c r="W288" s="1"/>
      <c r="X288" s="1" t="str">
        <f>IF($L288="None","",IF(ISERROR(VLOOKUP($L288,Info!$B$4:$B$266,1,FALSE)),"",IF(OR(W288="Metallic Liquid Tight",W288="Non-Metallic Liquid Tight",W288="LSZH",W288="Greenfield"),VLOOKUP($L288,Info!$B$4:$L$266,7,FALSE),"N/A")))</f>
        <v/>
      </c>
      <c r="Y288" s="1"/>
      <c r="Z288" s="96" t="str">
        <f>IF($L288="None","",IF(ISERROR(VLOOKUP($L288,Info!$B$4:$B$266,1,FALSE)),"",VLOOKUP($L288,Info!$B$4:$L$266,9,FALSE)))</f>
        <v/>
      </c>
      <c r="AA288" s="96" t="str">
        <f>IF($L288="None","",IF(ISERROR(VLOOKUP($L288,Info!$B$4:$B$266,1,FALSE)),"",VLOOKUP($L288,Info!$B$4:$L$266,8,FALSE)))</f>
        <v/>
      </c>
      <c r="AB288" s="96" t="str">
        <f>IF($L288="None","",IF(ISERROR(VLOOKUP($L288,Info!$B$4:$B$266,1,FALSE)),"",VLOOKUP($L288,Info!$B$4:$L$266,10,FALSE)))</f>
        <v/>
      </c>
      <c r="AC288" s="1" t="str">
        <f>IF(W288="SO Cable","Black,White",IF(O288="","",IF(P288="","",IF($J$12&lt;&gt;"ABC",IF(P288&lt;="250",VLOOKUP(O288,Info!$AZ$4:$BB$22,3,FALSE),VLOOKUP(O288,Info!$AZ$23:$BB$39,3,FALSE)),IF(P288&lt;="250",VLOOKUP(O288,Info!$AO$4:$AQ$22,3,FALSE),VLOOKUP(O288,Info!$AO$23:$AP$39,3,FALSE))))))</f>
        <v/>
      </c>
      <c r="AD288" s="1"/>
      <c r="AE288" s="1" t="str">
        <f>IF($L288="None","",IF(ISERROR(VLOOKUP($L288,Info!$B$4:$B$266,1,FALSE)),"",VLOOKUP($L288,Info!$B$4:$L$266,4,FALSE)))</f>
        <v/>
      </c>
      <c r="AF288" s="1" t="str">
        <f>IF($L288="None","",IF(ISERROR(VLOOKUP($L288,Info!$B$4:$B$266,1,FALSE)),"",VLOOKUP($L288,Info!$B$4:$L$266,6,FALSE)))</f>
        <v/>
      </c>
      <c r="AG288" s="1"/>
      <c r="AH288" s="33" t="str" cm="1">
        <f t="array" ref="AH288">IF(AND(L288&lt;&gt;"",O288&lt;&gt;"",R288:S288&lt;&gt;"",W288:X288&lt;&gt;"",Z288:AA288&lt;&gt;"",AC288&lt;&gt;""),"Good","Bad")</f>
        <v>Bad</v>
      </c>
      <c r="AL288" t="str" cm="1">
        <f t="array" ref="AL288">IF(R288&gt;0,_xlfn.IFS(COUNTIF($L$20:L288,"&lt;&gt;")&lt;101,1,COUNTIF($L$20:L288,"&lt;&gt;")&lt;201,2,COUNTIF($L$20:L288,"&lt;&gt;")&lt;301,3,COUNTIF($L$20:L288,"&lt;&gt;")&lt;401,4,COUNTIF($L$20:L288,"&lt;&gt;")&lt;501,5,COUNTIF($L$20:L288,"&lt;&gt;")&lt;601,6,COUNTIF($L$20:L288,"&lt;&gt;")&lt;701,7,COUNTIF($L$20:L288,"&lt;&gt;")&lt;801,8,COUNTIF($L$20:L288,"&lt;&gt;")&lt;901,9,COUNTIF($L$20:L288,"&lt;&gt;")&lt;1001,10,COUNTIF($L$20:L288,"&lt;&gt;")&lt;1101,11,COUNTIF($L$20:L288,"&lt;&gt;")&lt;1201,12,COUNTIF($L$20:L288,"&lt;&gt;")&lt;1301,13,COUNTIF($L$20:L288,"&lt;&gt;")&lt;1401,14,COUNTIF($L$20:L288,"&lt;&gt;")&lt;1501,15,COUNTIF($L$20:L288,"&lt;&gt;")&lt;1601,16,COUNTIF($L$20:L288,"&lt;&gt;")&lt;1701,17,COUNTIF($L$20:L288,"&lt;&gt;")&lt;1801,18,COUNTIF($L$20:L288,"&lt;&gt;")&lt;1901,19,COUNTIF($L$20:L288,"&lt;&gt;")&lt;2001,20,COUNTIF($L$20:L288,"&lt;&gt;")&lt;2101,21,COUNTIF($L$20:L288,"&lt;&gt;")&lt;2201,22,COUNTIF($L$20:L288,"&lt;&gt;")&lt;2301,23,COUNTIF($L$20:L288,"&lt;&gt;")&lt;2401,24,COUNTIF($L$20:L288,"&lt;&gt;")&lt;2501,25,COUNTIF($L$20:L288,"&lt;&gt;")&lt;2601,26,COUNTIF($L$20:L288,"&lt;&gt;")&lt;2701,27,COUNTIF($L$20:L288,"&lt;&gt;")&lt;2801,28,COUNTIF($L$20:L288,"&lt;&gt;")&lt;2901,29,COUNTIF($L$20:L288,"&lt;&gt;")&lt;3001,30),"")</f>
        <v/>
      </c>
      <c r="AM288" t="str">
        <f t="shared" si="20"/>
        <v/>
      </c>
      <c r="AN288" t="str">
        <f t="shared" si="24"/>
        <v/>
      </c>
      <c r="AP288" t="str">
        <f t="shared" si="23"/>
        <v/>
      </c>
      <c r="AQ288" t="str">
        <f>IF(AO288="","",COUNTIFS(AM288:$AM$3019,AO288))</f>
        <v/>
      </c>
    </row>
    <row r="289" spans="1:43" x14ac:dyDescent="0.25">
      <c r="A289" s="6" t="str">
        <f>IF(COUNT($A$20:A288)&lt;&gt;$B$4,IF(A288="","",A288+1),"")</f>
        <v/>
      </c>
      <c r="B289" s="3"/>
      <c r="C289" s="3"/>
      <c r="D289" s="122"/>
      <c r="E289" s="3"/>
      <c r="F289" s="3"/>
      <c r="G289" s="3"/>
      <c r="H289" s="3"/>
      <c r="I289" s="120"/>
      <c r="J289" s="3"/>
      <c r="K289" s="119" t="str" cm="1">
        <f t="array" ref="K289">IF(OR($J$14 = "A",$J$14 = "B",$J$14 = "C"),IF(I289="","",IF(LEN(I289)&gt;2,_xlfn.IFS(ISNUMBER(SEARCH("_",I289)),I289,ISNUMBER(SEARCH(", ",I289)),SUBSTITUTE(I289,", ","_"),ISNUMBER(SEARCH("/ ",I289)),SUBSTITUTE(I289,"/ ","_"),ISNUMBER(SEARCH(",",I289)),SUBSTITUTE(I289,",","_"),ISNUMBER(SEARCH("/",I289)),SUBSTITUTE(I289,"/","_"),ISNUMBER(SEARCH("",I289)),I289),I289)),IF(OR($J$14 = "J",$J$14 = "K"),"",IF(D289="","",IF(LEN(D289)&gt;2,_xlfn.IFS(ISNUMBER(SEARCH("_",D289)),D289,ISNUMBER(SEARCH(", ",D289)),SUBSTITUTE(D289,", ","_"),ISNUMBER(SEARCH("/ ",D289)),SUBSTITUTE(D289,"/ ","_"),ISNUMBER(SEARCH(",",D289)),SUBSTITUTE(D289,",","_"),ISNUMBER(SEARCH("/",D289)),SUBSTITUTE(D289,"/","_"),ISNUMBER(SEARCH("",D289)),D289),D289))))</f>
        <v/>
      </c>
      <c r="L289" s="1"/>
      <c r="M289" s="1" t="str">
        <f t="shared" si="21"/>
        <v/>
      </c>
      <c r="N289" s="94" t="str">
        <f>IF($L289="None","",IF(ISERROR(VLOOKUP($L289,Info!$B$4:$B$266,1,FALSE)),"",VLOOKUP($L289,Info!$B$4:$L$266,5,FALSE)))</f>
        <v/>
      </c>
      <c r="O289" s="94" t="str">
        <f>IF(K289="","",IF(AND($J$12&lt;&gt;"ABC",N289="3"),"BAC",IF(N289="3","ABC",IF($J$12&lt;&gt;"ABC",IF($J$10="Standard",VLOOKUP(K289,Info!$BE$4:$BF$481,2,FALSE),VLOOKUP(K289,Info!$BI$4:$BJ$482,2,FALSE)),IF($J$10="Standard",VLOOKUP(K289,Info!$AG$4:$AH$2994,2,FALSE),VLOOKUP(K289,Info!$AK$4:$AL$2997,2,FALSE))))))</f>
        <v/>
      </c>
      <c r="P289" s="94" t="str">
        <f>IF($L289="None","",IF(ISERROR(VLOOKUP($L289,Info!$B$4:$B$266,1,FALSE)),"",VLOOKUP($L289,Info!$B$4:$L$266,3,FALSE)))</f>
        <v/>
      </c>
      <c r="Q289" s="96" t="str">
        <f>IF($L289="None","",IF(ISERROR(VLOOKUP($L289,Info!$B$4:$B$266,1,FALSE)),"",VLOOKUP($L289,Info!$B$4:$L$266,4,FALSE)))</f>
        <v/>
      </c>
      <c r="R289" s="1"/>
      <c r="S289" s="6" t="str">
        <f t="shared" si="22"/>
        <v/>
      </c>
      <c r="T289" s="6" t="str">
        <f>IF($L289="None","",IF(ISERROR(VLOOKUP($L289,Info!$B$4:$B$266,1,FALSE)),"",VLOOKUP($L289,Info!$B$4:$L$266,11,FALSE)))</f>
        <v/>
      </c>
      <c r="U289" s="1"/>
      <c r="V289" s="1"/>
      <c r="W289" s="1"/>
      <c r="X289" s="1" t="str">
        <f>IF($L289="None","",IF(ISERROR(VLOOKUP($L289,Info!$B$4:$B$266,1,FALSE)),"",IF(OR(W289="Metallic Liquid Tight",W289="Non-Metallic Liquid Tight",W289="LSZH",W289="Greenfield"),VLOOKUP($L289,Info!$B$4:$L$266,7,FALSE),"N/A")))</f>
        <v/>
      </c>
      <c r="Y289" s="1"/>
      <c r="Z289" s="96" t="str">
        <f>IF($L289="None","",IF(ISERROR(VLOOKUP($L289,Info!$B$4:$B$266,1,FALSE)),"",VLOOKUP($L289,Info!$B$4:$L$266,9,FALSE)))</f>
        <v/>
      </c>
      <c r="AA289" s="96" t="str">
        <f>IF($L289="None","",IF(ISERROR(VLOOKUP($L289,Info!$B$4:$B$266,1,FALSE)),"",VLOOKUP($L289,Info!$B$4:$L$266,8,FALSE)))</f>
        <v/>
      </c>
      <c r="AB289" s="96" t="str">
        <f>IF($L289="None","",IF(ISERROR(VLOOKUP($L289,Info!$B$4:$B$266,1,FALSE)),"",VLOOKUP($L289,Info!$B$4:$L$266,10,FALSE)))</f>
        <v/>
      </c>
      <c r="AC289" s="1" t="str">
        <f>IF(W289="SO Cable","Black,White",IF(O289="","",IF(P289="","",IF($J$12&lt;&gt;"ABC",IF(P289&lt;="250",VLOOKUP(O289,Info!$AZ$4:$BB$22,3,FALSE),VLOOKUP(O289,Info!$AZ$23:$BB$39,3,FALSE)),IF(P289&lt;="250",VLOOKUP(O289,Info!$AO$4:$AQ$22,3,FALSE),VLOOKUP(O289,Info!$AO$23:$AP$39,3,FALSE))))))</f>
        <v/>
      </c>
      <c r="AD289" s="1"/>
      <c r="AE289" s="1" t="str">
        <f>IF($L289="None","",IF(ISERROR(VLOOKUP($L289,Info!$B$4:$B$266,1,FALSE)),"",VLOOKUP($L289,Info!$B$4:$L$266,4,FALSE)))</f>
        <v/>
      </c>
      <c r="AF289" s="1" t="str">
        <f>IF($L289="None","",IF(ISERROR(VLOOKUP($L289,Info!$B$4:$B$266,1,FALSE)),"",VLOOKUP($L289,Info!$B$4:$L$266,6,FALSE)))</f>
        <v/>
      </c>
      <c r="AG289" s="1"/>
      <c r="AH289" s="33" t="str" cm="1">
        <f t="array" ref="AH289">IF(AND(L289&lt;&gt;"",O289&lt;&gt;"",R289:S289&lt;&gt;"",W289:X289&lt;&gt;"",Z289:AA289&lt;&gt;"",AC289&lt;&gt;""),"Good","Bad")</f>
        <v>Bad</v>
      </c>
      <c r="AL289" t="str" cm="1">
        <f t="array" ref="AL289">IF(R289&gt;0,_xlfn.IFS(COUNTIF($L$20:L289,"&lt;&gt;")&lt;101,1,COUNTIF($L$20:L289,"&lt;&gt;")&lt;201,2,COUNTIF($L$20:L289,"&lt;&gt;")&lt;301,3,COUNTIF($L$20:L289,"&lt;&gt;")&lt;401,4,COUNTIF($L$20:L289,"&lt;&gt;")&lt;501,5,COUNTIF($L$20:L289,"&lt;&gt;")&lt;601,6,COUNTIF($L$20:L289,"&lt;&gt;")&lt;701,7,COUNTIF($L$20:L289,"&lt;&gt;")&lt;801,8,COUNTIF($L$20:L289,"&lt;&gt;")&lt;901,9,COUNTIF($L$20:L289,"&lt;&gt;")&lt;1001,10,COUNTIF($L$20:L289,"&lt;&gt;")&lt;1101,11,COUNTIF($L$20:L289,"&lt;&gt;")&lt;1201,12,COUNTIF($L$20:L289,"&lt;&gt;")&lt;1301,13,COUNTIF($L$20:L289,"&lt;&gt;")&lt;1401,14,COUNTIF($L$20:L289,"&lt;&gt;")&lt;1501,15,COUNTIF($L$20:L289,"&lt;&gt;")&lt;1601,16,COUNTIF($L$20:L289,"&lt;&gt;")&lt;1701,17,COUNTIF($L$20:L289,"&lt;&gt;")&lt;1801,18,COUNTIF($L$20:L289,"&lt;&gt;")&lt;1901,19,COUNTIF($L$20:L289,"&lt;&gt;")&lt;2001,20,COUNTIF($L$20:L289,"&lt;&gt;")&lt;2101,21,COUNTIF($L$20:L289,"&lt;&gt;")&lt;2201,22,COUNTIF($L$20:L289,"&lt;&gt;")&lt;2301,23,COUNTIF($L$20:L289,"&lt;&gt;")&lt;2401,24,COUNTIF($L$20:L289,"&lt;&gt;")&lt;2501,25,COUNTIF($L$20:L289,"&lt;&gt;")&lt;2601,26,COUNTIF($L$20:L289,"&lt;&gt;")&lt;2701,27,COUNTIF($L$20:L289,"&lt;&gt;")&lt;2801,28,COUNTIF($L$20:L289,"&lt;&gt;")&lt;2901,29,COUNTIF($L$20:L289,"&lt;&gt;")&lt;3001,30),"")</f>
        <v/>
      </c>
      <c r="AM289" t="str">
        <f t="shared" si="20"/>
        <v/>
      </c>
      <c r="AN289" t="str">
        <f t="shared" si="24"/>
        <v/>
      </c>
      <c r="AP289" t="str">
        <f t="shared" si="23"/>
        <v/>
      </c>
      <c r="AQ289" t="str">
        <f>IF(AO289="","",COUNTIFS(AM289:$AM$3019,AO289))</f>
        <v/>
      </c>
    </row>
    <row r="290" spans="1:43" x14ac:dyDescent="0.25">
      <c r="A290" s="6" t="str">
        <f>IF(COUNT($A$20:A289)&lt;&gt;$B$4,IF(A289="","",A289+1),"")</f>
        <v/>
      </c>
      <c r="B290" s="3"/>
      <c r="C290" s="3"/>
      <c r="D290" s="122"/>
      <c r="E290" s="3"/>
      <c r="F290" s="3"/>
      <c r="G290" s="3"/>
      <c r="H290" s="3"/>
      <c r="I290" s="120"/>
      <c r="J290" s="3"/>
      <c r="K290" s="119" t="str" cm="1">
        <f t="array" ref="K290">IF(OR($J$14 = "A",$J$14 = "B",$J$14 = "C"),IF(I290="","",IF(LEN(I290)&gt;2,_xlfn.IFS(ISNUMBER(SEARCH("_",I290)),I290,ISNUMBER(SEARCH(", ",I290)),SUBSTITUTE(I290,", ","_"),ISNUMBER(SEARCH("/ ",I290)),SUBSTITUTE(I290,"/ ","_"),ISNUMBER(SEARCH(",",I290)),SUBSTITUTE(I290,",","_"),ISNUMBER(SEARCH("/",I290)),SUBSTITUTE(I290,"/","_"),ISNUMBER(SEARCH("",I290)),I290),I290)),IF(OR($J$14 = "J",$J$14 = "K"),"",IF(D290="","",IF(LEN(D290)&gt;2,_xlfn.IFS(ISNUMBER(SEARCH("_",D290)),D290,ISNUMBER(SEARCH(", ",D290)),SUBSTITUTE(D290,", ","_"),ISNUMBER(SEARCH("/ ",D290)),SUBSTITUTE(D290,"/ ","_"),ISNUMBER(SEARCH(",",D290)),SUBSTITUTE(D290,",","_"),ISNUMBER(SEARCH("/",D290)),SUBSTITUTE(D290,"/","_"),ISNUMBER(SEARCH("",D290)),D290),D290))))</f>
        <v/>
      </c>
      <c r="L290" s="1"/>
      <c r="M290" s="1" t="str">
        <f t="shared" si="21"/>
        <v/>
      </c>
      <c r="N290" s="94" t="str">
        <f>IF($L290="None","",IF(ISERROR(VLOOKUP($L290,Info!$B$4:$B$266,1,FALSE)),"",VLOOKUP($L290,Info!$B$4:$L$266,5,FALSE)))</f>
        <v/>
      </c>
      <c r="O290" s="94" t="str">
        <f>IF(K290="","",IF(AND($J$12&lt;&gt;"ABC",N290="3"),"BAC",IF(N290="3","ABC",IF($J$12&lt;&gt;"ABC",IF($J$10="Standard",VLOOKUP(K290,Info!$BE$4:$BF$481,2,FALSE),VLOOKUP(K290,Info!$BI$4:$BJ$482,2,FALSE)),IF($J$10="Standard",VLOOKUP(K290,Info!$AG$4:$AH$2994,2,FALSE),VLOOKUP(K290,Info!$AK$4:$AL$2997,2,FALSE))))))</f>
        <v/>
      </c>
      <c r="P290" s="94" t="str">
        <f>IF($L290="None","",IF(ISERROR(VLOOKUP($L290,Info!$B$4:$B$266,1,FALSE)),"",VLOOKUP($L290,Info!$B$4:$L$266,3,FALSE)))</f>
        <v/>
      </c>
      <c r="Q290" s="96" t="str">
        <f>IF($L290="None","",IF(ISERROR(VLOOKUP($L290,Info!$B$4:$B$266,1,FALSE)),"",VLOOKUP($L290,Info!$B$4:$L$266,4,FALSE)))</f>
        <v/>
      </c>
      <c r="R290" s="1"/>
      <c r="S290" s="6" t="str">
        <f t="shared" si="22"/>
        <v/>
      </c>
      <c r="T290" s="6" t="str">
        <f>IF($L290="None","",IF(ISERROR(VLOOKUP($L290,Info!$B$4:$B$266,1,FALSE)),"",VLOOKUP($L290,Info!$B$4:$L$266,11,FALSE)))</f>
        <v/>
      </c>
      <c r="U290" s="1"/>
      <c r="V290" s="1"/>
      <c r="W290" s="1"/>
      <c r="X290" s="1" t="str">
        <f>IF($L290="None","",IF(ISERROR(VLOOKUP($L290,Info!$B$4:$B$266,1,FALSE)),"",IF(OR(W290="Metallic Liquid Tight",W290="Non-Metallic Liquid Tight",W290="LSZH",W290="Greenfield"),VLOOKUP($L290,Info!$B$4:$L$266,7,FALSE),"N/A")))</f>
        <v/>
      </c>
      <c r="Y290" s="1"/>
      <c r="Z290" s="96" t="str">
        <f>IF($L290="None","",IF(ISERROR(VLOOKUP($L290,Info!$B$4:$B$266,1,FALSE)),"",VLOOKUP($L290,Info!$B$4:$L$266,9,FALSE)))</f>
        <v/>
      </c>
      <c r="AA290" s="96" t="str">
        <f>IF($L290="None","",IF(ISERROR(VLOOKUP($L290,Info!$B$4:$B$266,1,FALSE)),"",VLOOKUP($L290,Info!$B$4:$L$266,8,FALSE)))</f>
        <v/>
      </c>
      <c r="AB290" s="96" t="str">
        <f>IF($L290="None","",IF(ISERROR(VLOOKUP($L290,Info!$B$4:$B$266,1,FALSE)),"",VLOOKUP($L290,Info!$B$4:$L$266,10,FALSE)))</f>
        <v/>
      </c>
      <c r="AC290" s="1" t="str">
        <f>IF(W290="SO Cable","Black,White",IF(O290="","",IF(P290="","",IF($J$12&lt;&gt;"ABC",IF(P290&lt;="250",VLOOKUP(O290,Info!$AZ$4:$BB$22,3,FALSE),VLOOKUP(O290,Info!$AZ$23:$BB$39,3,FALSE)),IF(P290&lt;="250",VLOOKUP(O290,Info!$AO$4:$AQ$22,3,FALSE),VLOOKUP(O290,Info!$AO$23:$AP$39,3,FALSE))))))</f>
        <v/>
      </c>
      <c r="AD290" s="1"/>
      <c r="AE290" s="1" t="str">
        <f>IF($L290="None","",IF(ISERROR(VLOOKUP($L290,Info!$B$4:$B$266,1,FALSE)),"",VLOOKUP($L290,Info!$B$4:$L$266,4,FALSE)))</f>
        <v/>
      </c>
      <c r="AF290" s="1" t="str">
        <f>IF($L290="None","",IF(ISERROR(VLOOKUP($L290,Info!$B$4:$B$266,1,FALSE)),"",VLOOKUP($L290,Info!$B$4:$L$266,6,FALSE)))</f>
        <v/>
      </c>
      <c r="AG290" s="1"/>
      <c r="AH290" s="33" t="str" cm="1">
        <f t="array" ref="AH290">IF(AND(L290&lt;&gt;"",O290&lt;&gt;"",R290:S290&lt;&gt;"",W290:X290&lt;&gt;"",Z290:AA290&lt;&gt;"",AC290&lt;&gt;""),"Good","Bad")</f>
        <v>Bad</v>
      </c>
      <c r="AL290" t="str" cm="1">
        <f t="array" ref="AL290">IF(R290&gt;0,_xlfn.IFS(COUNTIF($L$20:L290,"&lt;&gt;")&lt;101,1,COUNTIF($L$20:L290,"&lt;&gt;")&lt;201,2,COUNTIF($L$20:L290,"&lt;&gt;")&lt;301,3,COUNTIF($L$20:L290,"&lt;&gt;")&lt;401,4,COUNTIF($L$20:L290,"&lt;&gt;")&lt;501,5,COUNTIF($L$20:L290,"&lt;&gt;")&lt;601,6,COUNTIF($L$20:L290,"&lt;&gt;")&lt;701,7,COUNTIF($L$20:L290,"&lt;&gt;")&lt;801,8,COUNTIF($L$20:L290,"&lt;&gt;")&lt;901,9,COUNTIF($L$20:L290,"&lt;&gt;")&lt;1001,10,COUNTIF($L$20:L290,"&lt;&gt;")&lt;1101,11,COUNTIF($L$20:L290,"&lt;&gt;")&lt;1201,12,COUNTIF($L$20:L290,"&lt;&gt;")&lt;1301,13,COUNTIF($L$20:L290,"&lt;&gt;")&lt;1401,14,COUNTIF($L$20:L290,"&lt;&gt;")&lt;1501,15,COUNTIF($L$20:L290,"&lt;&gt;")&lt;1601,16,COUNTIF($L$20:L290,"&lt;&gt;")&lt;1701,17,COUNTIF($L$20:L290,"&lt;&gt;")&lt;1801,18,COUNTIF($L$20:L290,"&lt;&gt;")&lt;1901,19,COUNTIF($L$20:L290,"&lt;&gt;")&lt;2001,20,COUNTIF($L$20:L290,"&lt;&gt;")&lt;2101,21,COUNTIF($L$20:L290,"&lt;&gt;")&lt;2201,22,COUNTIF($L$20:L290,"&lt;&gt;")&lt;2301,23,COUNTIF($L$20:L290,"&lt;&gt;")&lt;2401,24,COUNTIF($L$20:L290,"&lt;&gt;")&lt;2501,25,COUNTIF($L$20:L290,"&lt;&gt;")&lt;2601,26,COUNTIF($L$20:L290,"&lt;&gt;")&lt;2701,27,COUNTIF($L$20:L290,"&lt;&gt;")&lt;2801,28,COUNTIF($L$20:L290,"&lt;&gt;")&lt;2901,29,COUNTIF($L$20:L290,"&lt;&gt;")&lt;3001,30),"")</f>
        <v/>
      </c>
      <c r="AM290" t="str">
        <f t="shared" si="20"/>
        <v/>
      </c>
      <c r="AN290" t="str">
        <f t="shared" si="24"/>
        <v/>
      </c>
      <c r="AP290" t="str">
        <f t="shared" si="23"/>
        <v/>
      </c>
      <c r="AQ290" t="str">
        <f>IF(AO290="","",COUNTIFS(AM290:$AM$3019,AO290))</f>
        <v/>
      </c>
    </row>
    <row r="291" spans="1:43" x14ac:dyDescent="0.25">
      <c r="A291" s="6" t="str">
        <f>IF(COUNT($A$20:A290)&lt;&gt;$B$4,IF(A290="","",A290+1),"")</f>
        <v/>
      </c>
      <c r="B291" s="3"/>
      <c r="C291" s="3"/>
      <c r="D291" s="122"/>
      <c r="E291" s="3"/>
      <c r="F291" s="3"/>
      <c r="G291" s="3"/>
      <c r="H291" s="3"/>
      <c r="I291" s="120"/>
      <c r="J291" s="3"/>
      <c r="K291" s="119" t="str" cm="1">
        <f t="array" ref="K291">IF(OR($J$14 = "A",$J$14 = "B",$J$14 = "C"),IF(I291="","",IF(LEN(I291)&gt;2,_xlfn.IFS(ISNUMBER(SEARCH("_",I291)),I291,ISNUMBER(SEARCH(", ",I291)),SUBSTITUTE(I291,", ","_"),ISNUMBER(SEARCH("/ ",I291)),SUBSTITUTE(I291,"/ ","_"),ISNUMBER(SEARCH(",",I291)),SUBSTITUTE(I291,",","_"),ISNUMBER(SEARCH("/",I291)),SUBSTITUTE(I291,"/","_"),ISNUMBER(SEARCH("",I291)),I291),I291)),IF(OR($J$14 = "J",$J$14 = "K"),"",IF(D291="","",IF(LEN(D291)&gt;2,_xlfn.IFS(ISNUMBER(SEARCH("_",D291)),D291,ISNUMBER(SEARCH(", ",D291)),SUBSTITUTE(D291,", ","_"),ISNUMBER(SEARCH("/ ",D291)),SUBSTITUTE(D291,"/ ","_"),ISNUMBER(SEARCH(",",D291)),SUBSTITUTE(D291,",","_"),ISNUMBER(SEARCH("/",D291)),SUBSTITUTE(D291,"/","_"),ISNUMBER(SEARCH("",D291)),D291),D291))))</f>
        <v/>
      </c>
      <c r="L291" s="1"/>
      <c r="M291" s="1" t="str">
        <f t="shared" si="21"/>
        <v/>
      </c>
      <c r="N291" s="94" t="str">
        <f>IF($L291="None","",IF(ISERROR(VLOOKUP($L291,Info!$B$4:$B$266,1,FALSE)),"",VLOOKUP($L291,Info!$B$4:$L$266,5,FALSE)))</f>
        <v/>
      </c>
      <c r="O291" s="94" t="str">
        <f>IF(K291="","",IF(AND($J$12&lt;&gt;"ABC",N291="3"),"BAC",IF(N291="3","ABC",IF($J$12&lt;&gt;"ABC",IF($J$10="Standard",VLOOKUP(K291,Info!$BE$4:$BF$481,2,FALSE),VLOOKUP(K291,Info!$BI$4:$BJ$482,2,FALSE)),IF($J$10="Standard",VLOOKUP(K291,Info!$AG$4:$AH$2994,2,FALSE),VLOOKUP(K291,Info!$AK$4:$AL$2997,2,FALSE))))))</f>
        <v/>
      </c>
      <c r="P291" s="94" t="str">
        <f>IF($L291="None","",IF(ISERROR(VLOOKUP($L291,Info!$B$4:$B$266,1,FALSE)),"",VLOOKUP($L291,Info!$B$4:$L$266,3,FALSE)))</f>
        <v/>
      </c>
      <c r="Q291" s="96" t="str">
        <f>IF($L291="None","",IF(ISERROR(VLOOKUP($L291,Info!$B$4:$B$266,1,FALSE)),"",VLOOKUP($L291,Info!$B$4:$L$266,4,FALSE)))</f>
        <v/>
      </c>
      <c r="R291" s="1"/>
      <c r="S291" s="6" t="str">
        <f t="shared" si="22"/>
        <v/>
      </c>
      <c r="T291" s="6" t="str">
        <f>IF($L291="None","",IF(ISERROR(VLOOKUP($L291,Info!$B$4:$B$266,1,FALSE)),"",VLOOKUP($L291,Info!$B$4:$L$266,11,FALSE)))</f>
        <v/>
      </c>
      <c r="U291" s="1"/>
      <c r="V291" s="1"/>
      <c r="W291" s="1"/>
      <c r="X291" s="1" t="str">
        <f>IF($L291="None","",IF(ISERROR(VLOOKUP($L291,Info!$B$4:$B$266,1,FALSE)),"",IF(OR(W291="Metallic Liquid Tight",W291="Non-Metallic Liquid Tight",W291="LSZH",W291="Greenfield"),VLOOKUP($L291,Info!$B$4:$L$266,7,FALSE),"N/A")))</f>
        <v/>
      </c>
      <c r="Y291" s="1"/>
      <c r="Z291" s="96" t="str">
        <f>IF($L291="None","",IF(ISERROR(VLOOKUP($L291,Info!$B$4:$B$266,1,FALSE)),"",VLOOKUP($L291,Info!$B$4:$L$266,9,FALSE)))</f>
        <v/>
      </c>
      <c r="AA291" s="96" t="str">
        <f>IF($L291="None","",IF(ISERROR(VLOOKUP($L291,Info!$B$4:$B$266,1,FALSE)),"",VLOOKUP($L291,Info!$B$4:$L$266,8,FALSE)))</f>
        <v/>
      </c>
      <c r="AB291" s="96" t="str">
        <f>IF($L291="None","",IF(ISERROR(VLOOKUP($L291,Info!$B$4:$B$266,1,FALSE)),"",VLOOKUP($L291,Info!$B$4:$L$266,10,FALSE)))</f>
        <v/>
      </c>
      <c r="AC291" s="1" t="str">
        <f>IF(W291="SO Cable","Black,White",IF(O291="","",IF(P291="","",IF($J$12&lt;&gt;"ABC",IF(P291&lt;="250",VLOOKUP(O291,Info!$AZ$4:$BB$22,3,FALSE),VLOOKUP(O291,Info!$AZ$23:$BB$39,3,FALSE)),IF(P291&lt;="250",VLOOKUP(O291,Info!$AO$4:$AQ$22,3,FALSE),VLOOKUP(O291,Info!$AO$23:$AP$39,3,FALSE))))))</f>
        <v/>
      </c>
      <c r="AD291" s="1"/>
      <c r="AE291" s="1" t="str">
        <f>IF($L291="None","",IF(ISERROR(VLOOKUP($L291,Info!$B$4:$B$266,1,FALSE)),"",VLOOKUP($L291,Info!$B$4:$L$266,4,FALSE)))</f>
        <v/>
      </c>
      <c r="AF291" s="1" t="str">
        <f>IF($L291="None","",IF(ISERROR(VLOOKUP($L291,Info!$B$4:$B$266,1,FALSE)),"",VLOOKUP($L291,Info!$B$4:$L$266,6,FALSE)))</f>
        <v/>
      </c>
      <c r="AG291" s="1"/>
      <c r="AH291" s="33" t="str" cm="1">
        <f t="array" ref="AH291">IF(AND(L291&lt;&gt;"",O291&lt;&gt;"",R291:S291&lt;&gt;"",W291:X291&lt;&gt;"",Z291:AA291&lt;&gt;"",AC291&lt;&gt;""),"Good","Bad")</f>
        <v>Bad</v>
      </c>
      <c r="AL291" t="str" cm="1">
        <f t="array" ref="AL291">IF(R291&gt;0,_xlfn.IFS(COUNTIF($L$20:L291,"&lt;&gt;")&lt;101,1,COUNTIF($L$20:L291,"&lt;&gt;")&lt;201,2,COUNTIF($L$20:L291,"&lt;&gt;")&lt;301,3,COUNTIF($L$20:L291,"&lt;&gt;")&lt;401,4,COUNTIF($L$20:L291,"&lt;&gt;")&lt;501,5,COUNTIF($L$20:L291,"&lt;&gt;")&lt;601,6,COUNTIF($L$20:L291,"&lt;&gt;")&lt;701,7,COUNTIF($L$20:L291,"&lt;&gt;")&lt;801,8,COUNTIF($L$20:L291,"&lt;&gt;")&lt;901,9,COUNTIF($L$20:L291,"&lt;&gt;")&lt;1001,10,COUNTIF($L$20:L291,"&lt;&gt;")&lt;1101,11,COUNTIF($L$20:L291,"&lt;&gt;")&lt;1201,12,COUNTIF($L$20:L291,"&lt;&gt;")&lt;1301,13,COUNTIF($L$20:L291,"&lt;&gt;")&lt;1401,14,COUNTIF($L$20:L291,"&lt;&gt;")&lt;1501,15,COUNTIF($L$20:L291,"&lt;&gt;")&lt;1601,16,COUNTIF($L$20:L291,"&lt;&gt;")&lt;1701,17,COUNTIF($L$20:L291,"&lt;&gt;")&lt;1801,18,COUNTIF($L$20:L291,"&lt;&gt;")&lt;1901,19,COUNTIF($L$20:L291,"&lt;&gt;")&lt;2001,20,COUNTIF($L$20:L291,"&lt;&gt;")&lt;2101,21,COUNTIF($L$20:L291,"&lt;&gt;")&lt;2201,22,COUNTIF($L$20:L291,"&lt;&gt;")&lt;2301,23,COUNTIF($L$20:L291,"&lt;&gt;")&lt;2401,24,COUNTIF($L$20:L291,"&lt;&gt;")&lt;2501,25,COUNTIF($L$20:L291,"&lt;&gt;")&lt;2601,26,COUNTIF($L$20:L291,"&lt;&gt;")&lt;2701,27,COUNTIF($L$20:L291,"&lt;&gt;")&lt;2801,28,COUNTIF($L$20:L291,"&lt;&gt;")&lt;2901,29,COUNTIF($L$20:L291,"&lt;&gt;")&lt;3001,30),"")</f>
        <v/>
      </c>
      <c r="AM291" t="str">
        <f t="shared" si="20"/>
        <v/>
      </c>
      <c r="AN291" t="str">
        <f t="shared" si="24"/>
        <v/>
      </c>
      <c r="AP291" t="str">
        <f t="shared" si="23"/>
        <v/>
      </c>
      <c r="AQ291" t="str">
        <f>IF(AO291="","",COUNTIFS(AM291:$AM$3019,AO291))</f>
        <v/>
      </c>
    </row>
    <row r="292" spans="1:43" x14ac:dyDescent="0.25">
      <c r="A292" s="6" t="str">
        <f>IF(COUNT($A$20:A291)&lt;&gt;$B$4,IF(A291="","",A291+1),"")</f>
        <v/>
      </c>
      <c r="B292" s="3"/>
      <c r="C292" s="3"/>
      <c r="D292" s="122"/>
      <c r="E292" s="3"/>
      <c r="F292" s="3"/>
      <c r="G292" s="3"/>
      <c r="H292" s="3"/>
      <c r="I292" s="120"/>
      <c r="J292" s="3"/>
      <c r="K292" s="119" t="str" cm="1">
        <f t="array" ref="K292">IF(OR($J$14 = "A",$J$14 = "B",$J$14 = "C"),IF(I292="","",IF(LEN(I292)&gt;2,_xlfn.IFS(ISNUMBER(SEARCH("_",I292)),I292,ISNUMBER(SEARCH(", ",I292)),SUBSTITUTE(I292,", ","_"),ISNUMBER(SEARCH("/ ",I292)),SUBSTITUTE(I292,"/ ","_"),ISNUMBER(SEARCH(",",I292)),SUBSTITUTE(I292,",","_"),ISNUMBER(SEARCH("/",I292)),SUBSTITUTE(I292,"/","_"),ISNUMBER(SEARCH("",I292)),I292),I292)),IF(OR($J$14 = "J",$J$14 = "K"),"",IF(D292="","",IF(LEN(D292)&gt;2,_xlfn.IFS(ISNUMBER(SEARCH("_",D292)),D292,ISNUMBER(SEARCH(", ",D292)),SUBSTITUTE(D292,", ","_"),ISNUMBER(SEARCH("/ ",D292)),SUBSTITUTE(D292,"/ ","_"),ISNUMBER(SEARCH(",",D292)),SUBSTITUTE(D292,",","_"),ISNUMBER(SEARCH("/",D292)),SUBSTITUTE(D292,"/","_"),ISNUMBER(SEARCH("",D292)),D292),D292))))</f>
        <v/>
      </c>
      <c r="L292" s="1"/>
      <c r="M292" s="1" t="str">
        <f t="shared" si="21"/>
        <v/>
      </c>
      <c r="N292" s="94" t="str">
        <f>IF($L292="None","",IF(ISERROR(VLOOKUP($L292,Info!$B$4:$B$266,1,FALSE)),"",VLOOKUP($L292,Info!$B$4:$L$266,5,FALSE)))</f>
        <v/>
      </c>
      <c r="O292" s="94" t="str">
        <f>IF(K292="","",IF(AND($J$12&lt;&gt;"ABC",N292="3"),"BAC",IF(N292="3","ABC",IF($J$12&lt;&gt;"ABC",IF($J$10="Standard",VLOOKUP(K292,Info!$BE$4:$BF$481,2,FALSE),VLOOKUP(K292,Info!$BI$4:$BJ$482,2,FALSE)),IF($J$10="Standard",VLOOKUP(K292,Info!$AG$4:$AH$2994,2,FALSE),VLOOKUP(K292,Info!$AK$4:$AL$2997,2,FALSE))))))</f>
        <v/>
      </c>
      <c r="P292" s="94" t="str">
        <f>IF($L292="None","",IF(ISERROR(VLOOKUP($L292,Info!$B$4:$B$266,1,FALSE)),"",VLOOKUP($L292,Info!$B$4:$L$266,3,FALSE)))</f>
        <v/>
      </c>
      <c r="Q292" s="96" t="str">
        <f>IF($L292="None","",IF(ISERROR(VLOOKUP($L292,Info!$B$4:$B$266,1,FALSE)),"",VLOOKUP($L292,Info!$B$4:$L$266,4,FALSE)))</f>
        <v/>
      </c>
      <c r="R292" s="1"/>
      <c r="S292" s="6" t="str">
        <f t="shared" si="22"/>
        <v/>
      </c>
      <c r="T292" s="6" t="str">
        <f>IF($L292="None","",IF(ISERROR(VLOOKUP($L292,Info!$B$4:$B$266,1,FALSE)),"",VLOOKUP($L292,Info!$B$4:$L$266,11,FALSE)))</f>
        <v/>
      </c>
      <c r="U292" s="1"/>
      <c r="V292" s="1"/>
      <c r="W292" s="1"/>
      <c r="X292" s="1" t="str">
        <f>IF($L292="None","",IF(ISERROR(VLOOKUP($L292,Info!$B$4:$B$266,1,FALSE)),"",IF(OR(W292="Metallic Liquid Tight",W292="Non-Metallic Liquid Tight",W292="LSZH",W292="Greenfield"),VLOOKUP($L292,Info!$B$4:$L$266,7,FALSE),"N/A")))</f>
        <v/>
      </c>
      <c r="Y292" s="1"/>
      <c r="Z292" s="96" t="str">
        <f>IF($L292="None","",IF(ISERROR(VLOOKUP($L292,Info!$B$4:$B$266,1,FALSE)),"",VLOOKUP($L292,Info!$B$4:$L$266,9,FALSE)))</f>
        <v/>
      </c>
      <c r="AA292" s="96" t="str">
        <f>IF($L292="None","",IF(ISERROR(VLOOKUP($L292,Info!$B$4:$B$266,1,FALSE)),"",VLOOKUP($L292,Info!$B$4:$L$266,8,FALSE)))</f>
        <v/>
      </c>
      <c r="AB292" s="96" t="str">
        <f>IF($L292="None","",IF(ISERROR(VLOOKUP($L292,Info!$B$4:$B$266,1,FALSE)),"",VLOOKUP($L292,Info!$B$4:$L$266,10,FALSE)))</f>
        <v/>
      </c>
      <c r="AC292" s="1" t="str">
        <f>IF(W292="SO Cable","Black,White",IF(O292="","",IF(P292="","",IF($J$12&lt;&gt;"ABC",IF(P292&lt;="250",VLOOKUP(O292,Info!$AZ$4:$BB$22,3,FALSE),VLOOKUP(O292,Info!$AZ$23:$BB$39,3,FALSE)),IF(P292&lt;="250",VLOOKUP(O292,Info!$AO$4:$AQ$22,3,FALSE),VLOOKUP(O292,Info!$AO$23:$AP$39,3,FALSE))))))</f>
        <v/>
      </c>
      <c r="AD292" s="1"/>
      <c r="AE292" s="1" t="str">
        <f>IF($L292="None","",IF(ISERROR(VLOOKUP($L292,Info!$B$4:$B$266,1,FALSE)),"",VLOOKUP($L292,Info!$B$4:$L$266,4,FALSE)))</f>
        <v/>
      </c>
      <c r="AF292" s="1" t="str">
        <f>IF($L292="None","",IF(ISERROR(VLOOKUP($L292,Info!$B$4:$B$266,1,FALSE)),"",VLOOKUP($L292,Info!$B$4:$L$266,6,FALSE)))</f>
        <v/>
      </c>
      <c r="AG292" s="1"/>
      <c r="AH292" s="33" t="str" cm="1">
        <f t="array" ref="AH292">IF(AND(L292&lt;&gt;"",O292&lt;&gt;"",R292:S292&lt;&gt;"",W292:X292&lt;&gt;"",Z292:AA292&lt;&gt;"",AC292&lt;&gt;""),"Good","Bad")</f>
        <v>Bad</v>
      </c>
      <c r="AL292" t="str" cm="1">
        <f t="array" ref="AL292">IF(R292&gt;0,_xlfn.IFS(COUNTIF($L$20:L292,"&lt;&gt;")&lt;101,1,COUNTIF($L$20:L292,"&lt;&gt;")&lt;201,2,COUNTIF($L$20:L292,"&lt;&gt;")&lt;301,3,COUNTIF($L$20:L292,"&lt;&gt;")&lt;401,4,COUNTIF($L$20:L292,"&lt;&gt;")&lt;501,5,COUNTIF($L$20:L292,"&lt;&gt;")&lt;601,6,COUNTIF($L$20:L292,"&lt;&gt;")&lt;701,7,COUNTIF($L$20:L292,"&lt;&gt;")&lt;801,8,COUNTIF($L$20:L292,"&lt;&gt;")&lt;901,9,COUNTIF($L$20:L292,"&lt;&gt;")&lt;1001,10,COUNTIF($L$20:L292,"&lt;&gt;")&lt;1101,11,COUNTIF($L$20:L292,"&lt;&gt;")&lt;1201,12,COUNTIF($L$20:L292,"&lt;&gt;")&lt;1301,13,COUNTIF($L$20:L292,"&lt;&gt;")&lt;1401,14,COUNTIF($L$20:L292,"&lt;&gt;")&lt;1501,15,COUNTIF($L$20:L292,"&lt;&gt;")&lt;1601,16,COUNTIF($L$20:L292,"&lt;&gt;")&lt;1701,17,COUNTIF($L$20:L292,"&lt;&gt;")&lt;1801,18,COUNTIF($L$20:L292,"&lt;&gt;")&lt;1901,19,COUNTIF($L$20:L292,"&lt;&gt;")&lt;2001,20,COUNTIF($L$20:L292,"&lt;&gt;")&lt;2101,21,COUNTIF($L$20:L292,"&lt;&gt;")&lt;2201,22,COUNTIF($L$20:L292,"&lt;&gt;")&lt;2301,23,COUNTIF($L$20:L292,"&lt;&gt;")&lt;2401,24,COUNTIF($L$20:L292,"&lt;&gt;")&lt;2501,25,COUNTIF($L$20:L292,"&lt;&gt;")&lt;2601,26,COUNTIF($L$20:L292,"&lt;&gt;")&lt;2701,27,COUNTIF($L$20:L292,"&lt;&gt;")&lt;2801,28,COUNTIF($L$20:L292,"&lt;&gt;")&lt;2901,29,COUNTIF($L$20:L292,"&lt;&gt;")&lt;3001,30),"")</f>
        <v/>
      </c>
      <c r="AM292" t="str">
        <f t="shared" si="20"/>
        <v/>
      </c>
      <c r="AN292" t="str">
        <f t="shared" si="24"/>
        <v/>
      </c>
      <c r="AP292" t="str">
        <f t="shared" si="23"/>
        <v/>
      </c>
      <c r="AQ292" t="str">
        <f>IF(AO292="","",COUNTIFS(AM292:$AM$3019,AO292))</f>
        <v/>
      </c>
    </row>
    <row r="293" spans="1:43" x14ac:dyDescent="0.25">
      <c r="A293" s="6" t="str">
        <f>IF(COUNT($A$20:A292)&lt;&gt;$B$4,IF(A292="","",A292+1),"")</f>
        <v/>
      </c>
      <c r="B293" s="3"/>
      <c r="C293" s="3"/>
      <c r="D293" s="122"/>
      <c r="E293" s="3"/>
      <c r="F293" s="3"/>
      <c r="G293" s="3"/>
      <c r="H293" s="3"/>
      <c r="I293" s="120"/>
      <c r="J293" s="3"/>
      <c r="K293" s="119" t="str" cm="1">
        <f t="array" ref="K293">IF(OR($J$14 = "A",$J$14 = "B",$J$14 = "C"),IF(I293="","",IF(LEN(I293)&gt;2,_xlfn.IFS(ISNUMBER(SEARCH("_",I293)),I293,ISNUMBER(SEARCH(", ",I293)),SUBSTITUTE(I293,", ","_"),ISNUMBER(SEARCH("/ ",I293)),SUBSTITUTE(I293,"/ ","_"),ISNUMBER(SEARCH(",",I293)),SUBSTITUTE(I293,",","_"),ISNUMBER(SEARCH("/",I293)),SUBSTITUTE(I293,"/","_"),ISNUMBER(SEARCH("",I293)),I293),I293)),IF(OR($J$14 = "J",$J$14 = "K"),"",IF(D293="","",IF(LEN(D293)&gt;2,_xlfn.IFS(ISNUMBER(SEARCH("_",D293)),D293,ISNUMBER(SEARCH(", ",D293)),SUBSTITUTE(D293,", ","_"),ISNUMBER(SEARCH("/ ",D293)),SUBSTITUTE(D293,"/ ","_"),ISNUMBER(SEARCH(",",D293)),SUBSTITUTE(D293,",","_"),ISNUMBER(SEARCH("/",D293)),SUBSTITUTE(D293,"/","_"),ISNUMBER(SEARCH("",D293)),D293),D293))))</f>
        <v/>
      </c>
      <c r="L293" s="1"/>
      <c r="M293" s="1" t="str">
        <f t="shared" si="21"/>
        <v/>
      </c>
      <c r="N293" s="94" t="str">
        <f>IF($L293="None","",IF(ISERROR(VLOOKUP($L293,Info!$B$4:$B$266,1,FALSE)),"",VLOOKUP($L293,Info!$B$4:$L$266,5,FALSE)))</f>
        <v/>
      </c>
      <c r="O293" s="94" t="str">
        <f>IF(K293="","",IF(AND($J$12&lt;&gt;"ABC",N293="3"),"BAC",IF(N293="3","ABC",IF($J$12&lt;&gt;"ABC",IF($J$10="Standard",VLOOKUP(K293,Info!$BE$4:$BF$481,2,FALSE),VLOOKUP(K293,Info!$BI$4:$BJ$482,2,FALSE)),IF($J$10="Standard",VLOOKUP(K293,Info!$AG$4:$AH$2994,2,FALSE),VLOOKUP(K293,Info!$AK$4:$AL$2997,2,FALSE))))))</f>
        <v/>
      </c>
      <c r="P293" s="94" t="str">
        <f>IF($L293="None","",IF(ISERROR(VLOOKUP($L293,Info!$B$4:$B$266,1,FALSE)),"",VLOOKUP($L293,Info!$B$4:$L$266,3,FALSE)))</f>
        <v/>
      </c>
      <c r="Q293" s="96" t="str">
        <f>IF($L293="None","",IF(ISERROR(VLOOKUP($L293,Info!$B$4:$B$266,1,FALSE)),"",VLOOKUP($L293,Info!$B$4:$L$266,4,FALSE)))</f>
        <v/>
      </c>
      <c r="R293" s="1"/>
      <c r="S293" s="6" t="str">
        <f t="shared" si="22"/>
        <v/>
      </c>
      <c r="T293" s="6" t="str">
        <f>IF($L293="None","",IF(ISERROR(VLOOKUP($L293,Info!$B$4:$B$266,1,FALSE)),"",VLOOKUP($L293,Info!$B$4:$L$266,11,FALSE)))</f>
        <v/>
      </c>
      <c r="U293" s="1"/>
      <c r="V293" s="1"/>
      <c r="W293" s="1"/>
      <c r="X293" s="1" t="str">
        <f>IF($L293="None","",IF(ISERROR(VLOOKUP($L293,Info!$B$4:$B$266,1,FALSE)),"",IF(OR(W293="Metallic Liquid Tight",W293="Non-Metallic Liquid Tight",W293="LSZH",W293="Greenfield"),VLOOKUP($L293,Info!$B$4:$L$266,7,FALSE),"N/A")))</f>
        <v/>
      </c>
      <c r="Y293" s="1"/>
      <c r="Z293" s="96" t="str">
        <f>IF($L293="None","",IF(ISERROR(VLOOKUP($L293,Info!$B$4:$B$266,1,FALSE)),"",VLOOKUP($L293,Info!$B$4:$L$266,9,FALSE)))</f>
        <v/>
      </c>
      <c r="AA293" s="96" t="str">
        <f>IF($L293="None","",IF(ISERROR(VLOOKUP($L293,Info!$B$4:$B$266,1,FALSE)),"",VLOOKUP($L293,Info!$B$4:$L$266,8,FALSE)))</f>
        <v/>
      </c>
      <c r="AB293" s="96" t="str">
        <f>IF($L293="None","",IF(ISERROR(VLOOKUP($L293,Info!$B$4:$B$266,1,FALSE)),"",VLOOKUP($L293,Info!$B$4:$L$266,10,FALSE)))</f>
        <v/>
      </c>
      <c r="AC293" s="1" t="str">
        <f>IF(W293="SO Cable","Black,White",IF(O293="","",IF(P293="","",IF($J$12&lt;&gt;"ABC",IF(P293&lt;="250",VLOOKUP(O293,Info!$AZ$4:$BB$22,3,FALSE),VLOOKUP(O293,Info!$AZ$23:$BB$39,3,FALSE)),IF(P293&lt;="250",VLOOKUP(O293,Info!$AO$4:$AQ$22,3,FALSE),VLOOKUP(O293,Info!$AO$23:$AP$39,3,FALSE))))))</f>
        <v/>
      </c>
      <c r="AD293" s="1"/>
      <c r="AE293" s="1" t="str">
        <f>IF($L293="None","",IF(ISERROR(VLOOKUP($L293,Info!$B$4:$B$266,1,FALSE)),"",VLOOKUP($L293,Info!$B$4:$L$266,4,FALSE)))</f>
        <v/>
      </c>
      <c r="AF293" s="1" t="str">
        <f>IF($L293="None","",IF(ISERROR(VLOOKUP($L293,Info!$B$4:$B$266,1,FALSE)),"",VLOOKUP($L293,Info!$B$4:$L$266,6,FALSE)))</f>
        <v/>
      </c>
      <c r="AG293" s="1"/>
      <c r="AH293" s="33" t="str" cm="1">
        <f t="array" ref="AH293">IF(AND(L293&lt;&gt;"",O293&lt;&gt;"",R293:S293&lt;&gt;"",W293:X293&lt;&gt;"",Z293:AA293&lt;&gt;"",AC293&lt;&gt;""),"Good","Bad")</f>
        <v>Bad</v>
      </c>
      <c r="AL293" t="str" cm="1">
        <f t="array" ref="AL293">IF(R293&gt;0,_xlfn.IFS(COUNTIF($L$20:L293,"&lt;&gt;")&lt;101,1,COUNTIF($L$20:L293,"&lt;&gt;")&lt;201,2,COUNTIF($L$20:L293,"&lt;&gt;")&lt;301,3,COUNTIF($L$20:L293,"&lt;&gt;")&lt;401,4,COUNTIF($L$20:L293,"&lt;&gt;")&lt;501,5,COUNTIF($L$20:L293,"&lt;&gt;")&lt;601,6,COUNTIF($L$20:L293,"&lt;&gt;")&lt;701,7,COUNTIF($L$20:L293,"&lt;&gt;")&lt;801,8,COUNTIF($L$20:L293,"&lt;&gt;")&lt;901,9,COUNTIF($L$20:L293,"&lt;&gt;")&lt;1001,10,COUNTIF($L$20:L293,"&lt;&gt;")&lt;1101,11,COUNTIF($L$20:L293,"&lt;&gt;")&lt;1201,12,COUNTIF($L$20:L293,"&lt;&gt;")&lt;1301,13,COUNTIF($L$20:L293,"&lt;&gt;")&lt;1401,14,COUNTIF($L$20:L293,"&lt;&gt;")&lt;1501,15,COUNTIF($L$20:L293,"&lt;&gt;")&lt;1601,16,COUNTIF($L$20:L293,"&lt;&gt;")&lt;1701,17,COUNTIF($L$20:L293,"&lt;&gt;")&lt;1801,18,COUNTIF($L$20:L293,"&lt;&gt;")&lt;1901,19,COUNTIF($L$20:L293,"&lt;&gt;")&lt;2001,20,COUNTIF($L$20:L293,"&lt;&gt;")&lt;2101,21,COUNTIF($L$20:L293,"&lt;&gt;")&lt;2201,22,COUNTIF($L$20:L293,"&lt;&gt;")&lt;2301,23,COUNTIF($L$20:L293,"&lt;&gt;")&lt;2401,24,COUNTIF($L$20:L293,"&lt;&gt;")&lt;2501,25,COUNTIF($L$20:L293,"&lt;&gt;")&lt;2601,26,COUNTIF($L$20:L293,"&lt;&gt;")&lt;2701,27,COUNTIF($L$20:L293,"&lt;&gt;")&lt;2801,28,COUNTIF($L$20:L293,"&lt;&gt;")&lt;2901,29,COUNTIF($L$20:L293,"&lt;&gt;")&lt;3001,30),"")</f>
        <v/>
      </c>
      <c r="AM293" t="str">
        <f t="shared" si="20"/>
        <v/>
      </c>
      <c r="AN293" t="str">
        <f t="shared" si="24"/>
        <v/>
      </c>
      <c r="AP293" t="str">
        <f t="shared" si="23"/>
        <v/>
      </c>
      <c r="AQ293" t="str">
        <f>IF(AO293="","",COUNTIFS(AM293:$AM$3019,AO293))</f>
        <v/>
      </c>
    </row>
    <row r="294" spans="1:43" x14ac:dyDescent="0.25">
      <c r="A294" s="6" t="str">
        <f>IF(COUNT($A$20:A293)&lt;&gt;$B$4,IF(A293="","",A293+1),"")</f>
        <v/>
      </c>
      <c r="B294" s="3"/>
      <c r="C294" s="3"/>
      <c r="D294" s="122"/>
      <c r="E294" s="3"/>
      <c r="F294" s="3"/>
      <c r="G294" s="3"/>
      <c r="H294" s="3"/>
      <c r="I294" s="120"/>
      <c r="J294" s="3"/>
      <c r="K294" s="119" t="str" cm="1">
        <f t="array" ref="K294">IF(OR($J$14 = "A",$J$14 = "B",$J$14 = "C"),IF(I294="","",IF(LEN(I294)&gt;2,_xlfn.IFS(ISNUMBER(SEARCH("_",I294)),I294,ISNUMBER(SEARCH(", ",I294)),SUBSTITUTE(I294,", ","_"),ISNUMBER(SEARCH("/ ",I294)),SUBSTITUTE(I294,"/ ","_"),ISNUMBER(SEARCH(",",I294)),SUBSTITUTE(I294,",","_"),ISNUMBER(SEARCH("/",I294)),SUBSTITUTE(I294,"/","_"),ISNUMBER(SEARCH("",I294)),I294),I294)),IF(OR($J$14 = "J",$J$14 = "K"),"",IF(D294="","",IF(LEN(D294)&gt;2,_xlfn.IFS(ISNUMBER(SEARCH("_",D294)),D294,ISNUMBER(SEARCH(", ",D294)),SUBSTITUTE(D294,", ","_"),ISNUMBER(SEARCH("/ ",D294)),SUBSTITUTE(D294,"/ ","_"),ISNUMBER(SEARCH(",",D294)),SUBSTITUTE(D294,",","_"),ISNUMBER(SEARCH("/",D294)),SUBSTITUTE(D294,"/","_"),ISNUMBER(SEARCH("",D294)),D294),D294))))</f>
        <v/>
      </c>
      <c r="L294" s="1"/>
      <c r="M294" s="1" t="str">
        <f t="shared" si="21"/>
        <v/>
      </c>
      <c r="N294" s="94" t="str">
        <f>IF($L294="None","",IF(ISERROR(VLOOKUP($L294,Info!$B$4:$B$266,1,FALSE)),"",VLOOKUP($L294,Info!$B$4:$L$266,5,FALSE)))</f>
        <v/>
      </c>
      <c r="O294" s="94" t="str">
        <f>IF(K294="","",IF(AND($J$12&lt;&gt;"ABC",N294="3"),"BAC",IF(N294="3","ABC",IF($J$12&lt;&gt;"ABC",IF($J$10="Standard",VLOOKUP(K294,Info!$BE$4:$BF$481,2,FALSE),VLOOKUP(K294,Info!$BI$4:$BJ$482,2,FALSE)),IF($J$10="Standard",VLOOKUP(K294,Info!$AG$4:$AH$2994,2,FALSE),VLOOKUP(K294,Info!$AK$4:$AL$2997,2,FALSE))))))</f>
        <v/>
      </c>
      <c r="P294" s="94" t="str">
        <f>IF($L294="None","",IF(ISERROR(VLOOKUP($L294,Info!$B$4:$B$266,1,FALSE)),"",VLOOKUP($L294,Info!$B$4:$L$266,3,FALSE)))</f>
        <v/>
      </c>
      <c r="Q294" s="96" t="str">
        <f>IF($L294="None","",IF(ISERROR(VLOOKUP($L294,Info!$B$4:$B$266,1,FALSE)),"",VLOOKUP($L294,Info!$B$4:$L$266,4,FALSE)))</f>
        <v/>
      </c>
      <c r="R294" s="1"/>
      <c r="S294" s="6" t="str">
        <f t="shared" si="22"/>
        <v/>
      </c>
      <c r="T294" s="6" t="str">
        <f>IF($L294="None","",IF(ISERROR(VLOOKUP($L294,Info!$B$4:$B$266,1,FALSE)),"",VLOOKUP($L294,Info!$B$4:$L$266,11,FALSE)))</f>
        <v/>
      </c>
      <c r="U294" s="1"/>
      <c r="V294" s="1"/>
      <c r="W294" s="1"/>
      <c r="X294" s="1" t="str">
        <f>IF($L294="None","",IF(ISERROR(VLOOKUP($L294,Info!$B$4:$B$266,1,FALSE)),"",IF(OR(W294="Metallic Liquid Tight",W294="Non-Metallic Liquid Tight",W294="LSZH",W294="Greenfield"),VLOOKUP($L294,Info!$B$4:$L$266,7,FALSE),"N/A")))</f>
        <v/>
      </c>
      <c r="Y294" s="1"/>
      <c r="Z294" s="96" t="str">
        <f>IF($L294="None","",IF(ISERROR(VLOOKUP($L294,Info!$B$4:$B$266,1,FALSE)),"",VLOOKUP($L294,Info!$B$4:$L$266,9,FALSE)))</f>
        <v/>
      </c>
      <c r="AA294" s="96" t="str">
        <f>IF($L294="None","",IF(ISERROR(VLOOKUP($L294,Info!$B$4:$B$266,1,FALSE)),"",VLOOKUP($L294,Info!$B$4:$L$266,8,FALSE)))</f>
        <v/>
      </c>
      <c r="AB294" s="96" t="str">
        <f>IF($L294="None","",IF(ISERROR(VLOOKUP($L294,Info!$B$4:$B$266,1,FALSE)),"",VLOOKUP($L294,Info!$B$4:$L$266,10,FALSE)))</f>
        <v/>
      </c>
      <c r="AC294" s="1" t="str">
        <f>IF(W294="SO Cable","Black,White",IF(O294="","",IF(P294="","",IF($J$12&lt;&gt;"ABC",IF(P294&lt;="250",VLOOKUP(O294,Info!$AZ$4:$BB$22,3,FALSE),VLOOKUP(O294,Info!$AZ$23:$BB$39,3,FALSE)),IF(P294&lt;="250",VLOOKUP(O294,Info!$AO$4:$AQ$22,3,FALSE),VLOOKUP(O294,Info!$AO$23:$AP$39,3,FALSE))))))</f>
        <v/>
      </c>
      <c r="AD294" s="1"/>
      <c r="AE294" s="1" t="str">
        <f>IF($L294="None","",IF(ISERROR(VLOOKUP($L294,Info!$B$4:$B$266,1,FALSE)),"",VLOOKUP($L294,Info!$B$4:$L$266,4,FALSE)))</f>
        <v/>
      </c>
      <c r="AF294" s="1" t="str">
        <f>IF($L294="None","",IF(ISERROR(VLOOKUP($L294,Info!$B$4:$B$266,1,FALSE)),"",VLOOKUP($L294,Info!$B$4:$L$266,6,FALSE)))</f>
        <v/>
      </c>
      <c r="AG294" s="1"/>
      <c r="AH294" s="33" t="str" cm="1">
        <f t="array" ref="AH294">IF(AND(L294&lt;&gt;"",O294&lt;&gt;"",R294:S294&lt;&gt;"",W294:X294&lt;&gt;"",Z294:AA294&lt;&gt;"",AC294&lt;&gt;""),"Good","Bad")</f>
        <v>Bad</v>
      </c>
      <c r="AL294" t="str" cm="1">
        <f t="array" ref="AL294">IF(R294&gt;0,_xlfn.IFS(COUNTIF($L$20:L294,"&lt;&gt;")&lt;101,1,COUNTIF($L$20:L294,"&lt;&gt;")&lt;201,2,COUNTIF($L$20:L294,"&lt;&gt;")&lt;301,3,COUNTIF($L$20:L294,"&lt;&gt;")&lt;401,4,COUNTIF($L$20:L294,"&lt;&gt;")&lt;501,5,COUNTIF($L$20:L294,"&lt;&gt;")&lt;601,6,COUNTIF($L$20:L294,"&lt;&gt;")&lt;701,7,COUNTIF($L$20:L294,"&lt;&gt;")&lt;801,8,COUNTIF($L$20:L294,"&lt;&gt;")&lt;901,9,COUNTIF($L$20:L294,"&lt;&gt;")&lt;1001,10,COUNTIF($L$20:L294,"&lt;&gt;")&lt;1101,11,COUNTIF($L$20:L294,"&lt;&gt;")&lt;1201,12,COUNTIF($L$20:L294,"&lt;&gt;")&lt;1301,13,COUNTIF($L$20:L294,"&lt;&gt;")&lt;1401,14,COUNTIF($L$20:L294,"&lt;&gt;")&lt;1501,15,COUNTIF($L$20:L294,"&lt;&gt;")&lt;1601,16,COUNTIF($L$20:L294,"&lt;&gt;")&lt;1701,17,COUNTIF($L$20:L294,"&lt;&gt;")&lt;1801,18,COUNTIF($L$20:L294,"&lt;&gt;")&lt;1901,19,COUNTIF($L$20:L294,"&lt;&gt;")&lt;2001,20,COUNTIF($L$20:L294,"&lt;&gt;")&lt;2101,21,COUNTIF($L$20:L294,"&lt;&gt;")&lt;2201,22,COUNTIF($L$20:L294,"&lt;&gt;")&lt;2301,23,COUNTIF($L$20:L294,"&lt;&gt;")&lt;2401,24,COUNTIF($L$20:L294,"&lt;&gt;")&lt;2501,25,COUNTIF($L$20:L294,"&lt;&gt;")&lt;2601,26,COUNTIF($L$20:L294,"&lt;&gt;")&lt;2701,27,COUNTIF($L$20:L294,"&lt;&gt;")&lt;2801,28,COUNTIF($L$20:L294,"&lt;&gt;")&lt;2901,29,COUNTIF($L$20:L294,"&lt;&gt;")&lt;3001,30),"")</f>
        <v/>
      </c>
      <c r="AM294" t="str">
        <f t="shared" si="20"/>
        <v/>
      </c>
      <c r="AN294" t="str">
        <f t="shared" si="24"/>
        <v/>
      </c>
      <c r="AP294" t="str">
        <f t="shared" si="23"/>
        <v/>
      </c>
      <c r="AQ294" t="str">
        <f>IF(AO294="","",COUNTIFS(AM294:$AM$3019,AO294))</f>
        <v/>
      </c>
    </row>
    <row r="295" spans="1:43" x14ac:dyDescent="0.25">
      <c r="A295" s="6" t="str">
        <f>IF(COUNT($A$20:A294)&lt;&gt;$B$4,IF(A294="","",A294+1),"")</f>
        <v/>
      </c>
      <c r="B295" s="3"/>
      <c r="C295" s="3"/>
      <c r="D295" s="122"/>
      <c r="E295" s="3"/>
      <c r="F295" s="3"/>
      <c r="G295" s="3"/>
      <c r="H295" s="3"/>
      <c r="I295" s="120"/>
      <c r="J295" s="3"/>
      <c r="K295" s="119" t="str" cm="1">
        <f t="array" ref="K295">IF(OR($J$14 = "A",$J$14 = "B",$J$14 = "C"),IF(I295="","",IF(LEN(I295)&gt;2,_xlfn.IFS(ISNUMBER(SEARCH("_",I295)),I295,ISNUMBER(SEARCH(", ",I295)),SUBSTITUTE(I295,", ","_"),ISNUMBER(SEARCH("/ ",I295)),SUBSTITUTE(I295,"/ ","_"),ISNUMBER(SEARCH(",",I295)),SUBSTITUTE(I295,",","_"),ISNUMBER(SEARCH("/",I295)),SUBSTITUTE(I295,"/","_"),ISNUMBER(SEARCH("",I295)),I295),I295)),IF(OR($J$14 = "J",$J$14 = "K"),"",IF(D295="","",IF(LEN(D295)&gt;2,_xlfn.IFS(ISNUMBER(SEARCH("_",D295)),D295,ISNUMBER(SEARCH(", ",D295)),SUBSTITUTE(D295,", ","_"),ISNUMBER(SEARCH("/ ",D295)),SUBSTITUTE(D295,"/ ","_"),ISNUMBER(SEARCH(",",D295)),SUBSTITUTE(D295,",","_"),ISNUMBER(SEARCH("/",D295)),SUBSTITUTE(D295,"/","_"),ISNUMBER(SEARCH("",D295)),D295),D295))))</f>
        <v/>
      </c>
      <c r="L295" s="1"/>
      <c r="M295" s="1" t="str">
        <f t="shared" si="21"/>
        <v/>
      </c>
      <c r="N295" s="94" t="str">
        <f>IF($L295="None","",IF(ISERROR(VLOOKUP($L295,Info!$B$4:$B$266,1,FALSE)),"",VLOOKUP($L295,Info!$B$4:$L$266,5,FALSE)))</f>
        <v/>
      </c>
      <c r="O295" s="94" t="str">
        <f>IF(K295="","",IF(AND($J$12&lt;&gt;"ABC",N295="3"),"BAC",IF(N295="3","ABC",IF($J$12&lt;&gt;"ABC",IF($J$10="Standard",VLOOKUP(K295,Info!$BE$4:$BF$481,2,FALSE),VLOOKUP(K295,Info!$BI$4:$BJ$482,2,FALSE)),IF($J$10="Standard",VLOOKUP(K295,Info!$AG$4:$AH$2994,2,FALSE),VLOOKUP(K295,Info!$AK$4:$AL$2997,2,FALSE))))))</f>
        <v/>
      </c>
      <c r="P295" s="94" t="str">
        <f>IF($L295="None","",IF(ISERROR(VLOOKUP($L295,Info!$B$4:$B$266,1,FALSE)),"",VLOOKUP($L295,Info!$B$4:$L$266,3,FALSE)))</f>
        <v/>
      </c>
      <c r="Q295" s="96" t="str">
        <f>IF($L295="None","",IF(ISERROR(VLOOKUP($L295,Info!$B$4:$B$266,1,FALSE)),"",VLOOKUP($L295,Info!$B$4:$L$266,4,FALSE)))</f>
        <v/>
      </c>
      <c r="R295" s="1"/>
      <c r="S295" s="6" t="str">
        <f t="shared" si="22"/>
        <v/>
      </c>
      <c r="T295" s="6" t="str">
        <f>IF($L295="None","",IF(ISERROR(VLOOKUP($L295,Info!$B$4:$B$266,1,FALSE)),"",VLOOKUP($L295,Info!$B$4:$L$266,11,FALSE)))</f>
        <v/>
      </c>
      <c r="U295" s="1"/>
      <c r="V295" s="1"/>
      <c r="W295" s="1"/>
      <c r="X295" s="1" t="str">
        <f>IF($L295="None","",IF(ISERROR(VLOOKUP($L295,Info!$B$4:$B$266,1,FALSE)),"",IF(OR(W295="Metallic Liquid Tight",W295="Non-Metallic Liquid Tight",W295="LSZH",W295="Greenfield"),VLOOKUP($L295,Info!$B$4:$L$266,7,FALSE),"N/A")))</f>
        <v/>
      </c>
      <c r="Y295" s="1"/>
      <c r="Z295" s="96" t="str">
        <f>IF($L295="None","",IF(ISERROR(VLOOKUP($L295,Info!$B$4:$B$266,1,FALSE)),"",VLOOKUP($L295,Info!$B$4:$L$266,9,FALSE)))</f>
        <v/>
      </c>
      <c r="AA295" s="96" t="str">
        <f>IF($L295="None","",IF(ISERROR(VLOOKUP($L295,Info!$B$4:$B$266,1,FALSE)),"",VLOOKUP($L295,Info!$B$4:$L$266,8,FALSE)))</f>
        <v/>
      </c>
      <c r="AB295" s="96" t="str">
        <f>IF($L295="None","",IF(ISERROR(VLOOKUP($L295,Info!$B$4:$B$266,1,FALSE)),"",VLOOKUP($L295,Info!$B$4:$L$266,10,FALSE)))</f>
        <v/>
      </c>
      <c r="AC295" s="1" t="str">
        <f>IF(W295="SO Cable","Black,White",IF(O295="","",IF(P295="","",IF($J$12&lt;&gt;"ABC",IF(P295&lt;="250",VLOOKUP(O295,Info!$AZ$4:$BB$22,3,FALSE),VLOOKUP(O295,Info!$AZ$23:$BB$39,3,FALSE)),IF(P295&lt;="250",VLOOKUP(O295,Info!$AO$4:$AQ$22,3,FALSE),VLOOKUP(O295,Info!$AO$23:$AP$39,3,FALSE))))))</f>
        <v/>
      </c>
      <c r="AD295" s="1"/>
      <c r="AE295" s="1" t="str">
        <f>IF($L295="None","",IF(ISERROR(VLOOKUP($L295,Info!$B$4:$B$266,1,FALSE)),"",VLOOKUP($L295,Info!$B$4:$L$266,4,FALSE)))</f>
        <v/>
      </c>
      <c r="AF295" s="1" t="str">
        <f>IF($L295="None","",IF(ISERROR(VLOOKUP($L295,Info!$B$4:$B$266,1,FALSE)),"",VLOOKUP($L295,Info!$B$4:$L$266,6,FALSE)))</f>
        <v/>
      </c>
      <c r="AG295" s="1"/>
      <c r="AH295" s="33" t="str" cm="1">
        <f t="array" ref="AH295">IF(AND(L295&lt;&gt;"",O295&lt;&gt;"",R295:S295&lt;&gt;"",W295:X295&lt;&gt;"",Z295:AA295&lt;&gt;"",AC295&lt;&gt;""),"Good","Bad")</f>
        <v>Bad</v>
      </c>
      <c r="AL295" t="str" cm="1">
        <f t="array" ref="AL295">IF(R295&gt;0,_xlfn.IFS(COUNTIF($L$20:L295,"&lt;&gt;")&lt;101,1,COUNTIF($L$20:L295,"&lt;&gt;")&lt;201,2,COUNTIF($L$20:L295,"&lt;&gt;")&lt;301,3,COUNTIF($L$20:L295,"&lt;&gt;")&lt;401,4,COUNTIF($L$20:L295,"&lt;&gt;")&lt;501,5,COUNTIF($L$20:L295,"&lt;&gt;")&lt;601,6,COUNTIF($L$20:L295,"&lt;&gt;")&lt;701,7,COUNTIF($L$20:L295,"&lt;&gt;")&lt;801,8,COUNTIF($L$20:L295,"&lt;&gt;")&lt;901,9,COUNTIF($L$20:L295,"&lt;&gt;")&lt;1001,10,COUNTIF($L$20:L295,"&lt;&gt;")&lt;1101,11,COUNTIF($L$20:L295,"&lt;&gt;")&lt;1201,12,COUNTIF($L$20:L295,"&lt;&gt;")&lt;1301,13,COUNTIF($L$20:L295,"&lt;&gt;")&lt;1401,14,COUNTIF($L$20:L295,"&lt;&gt;")&lt;1501,15,COUNTIF($L$20:L295,"&lt;&gt;")&lt;1601,16,COUNTIF($L$20:L295,"&lt;&gt;")&lt;1701,17,COUNTIF($L$20:L295,"&lt;&gt;")&lt;1801,18,COUNTIF($L$20:L295,"&lt;&gt;")&lt;1901,19,COUNTIF($L$20:L295,"&lt;&gt;")&lt;2001,20,COUNTIF($L$20:L295,"&lt;&gt;")&lt;2101,21,COUNTIF($L$20:L295,"&lt;&gt;")&lt;2201,22,COUNTIF($L$20:L295,"&lt;&gt;")&lt;2301,23,COUNTIF($L$20:L295,"&lt;&gt;")&lt;2401,24,COUNTIF($L$20:L295,"&lt;&gt;")&lt;2501,25,COUNTIF($L$20:L295,"&lt;&gt;")&lt;2601,26,COUNTIF($L$20:L295,"&lt;&gt;")&lt;2701,27,COUNTIF($L$20:L295,"&lt;&gt;")&lt;2801,28,COUNTIF($L$20:L295,"&lt;&gt;")&lt;2901,29,COUNTIF($L$20:L295,"&lt;&gt;")&lt;3001,30),"")</f>
        <v/>
      </c>
      <c r="AM295" t="str">
        <f t="shared" si="20"/>
        <v/>
      </c>
      <c r="AN295" t="str">
        <f t="shared" si="24"/>
        <v/>
      </c>
      <c r="AP295" t="str">
        <f t="shared" si="23"/>
        <v/>
      </c>
      <c r="AQ295" t="str">
        <f>IF(AO295="","",COUNTIFS(AM295:$AM$3019,AO295))</f>
        <v/>
      </c>
    </row>
    <row r="296" spans="1:43" x14ac:dyDescent="0.25">
      <c r="A296" s="6" t="str">
        <f>IF(COUNT($A$20:A295)&lt;&gt;$B$4,IF(A295="","",A295+1),"")</f>
        <v/>
      </c>
      <c r="B296" s="3"/>
      <c r="C296" s="3"/>
      <c r="D296" s="122"/>
      <c r="E296" s="3"/>
      <c r="F296" s="3"/>
      <c r="G296" s="3"/>
      <c r="H296" s="3"/>
      <c r="I296" s="120"/>
      <c r="J296" s="3"/>
      <c r="K296" s="119" t="str" cm="1">
        <f t="array" ref="K296">IF(OR($J$14 = "A",$J$14 = "B",$J$14 = "C"),IF(I296="","",IF(LEN(I296)&gt;2,_xlfn.IFS(ISNUMBER(SEARCH("_",I296)),I296,ISNUMBER(SEARCH(", ",I296)),SUBSTITUTE(I296,", ","_"),ISNUMBER(SEARCH("/ ",I296)),SUBSTITUTE(I296,"/ ","_"),ISNUMBER(SEARCH(",",I296)),SUBSTITUTE(I296,",","_"),ISNUMBER(SEARCH("/",I296)),SUBSTITUTE(I296,"/","_"),ISNUMBER(SEARCH("",I296)),I296),I296)),IF(OR($J$14 = "J",$J$14 = "K"),"",IF(D296="","",IF(LEN(D296)&gt;2,_xlfn.IFS(ISNUMBER(SEARCH("_",D296)),D296,ISNUMBER(SEARCH(", ",D296)),SUBSTITUTE(D296,", ","_"),ISNUMBER(SEARCH("/ ",D296)),SUBSTITUTE(D296,"/ ","_"),ISNUMBER(SEARCH(",",D296)),SUBSTITUTE(D296,",","_"),ISNUMBER(SEARCH("/",D296)),SUBSTITUTE(D296,"/","_"),ISNUMBER(SEARCH("",D296)),D296),D296))))</f>
        <v/>
      </c>
      <c r="L296" s="1"/>
      <c r="M296" s="1" t="str">
        <f t="shared" si="21"/>
        <v/>
      </c>
      <c r="N296" s="94" t="str">
        <f>IF($L296="None","",IF(ISERROR(VLOOKUP($L296,Info!$B$4:$B$266,1,FALSE)),"",VLOOKUP($L296,Info!$B$4:$L$266,5,FALSE)))</f>
        <v/>
      </c>
      <c r="O296" s="94" t="str">
        <f>IF(K296="","",IF(AND($J$12&lt;&gt;"ABC",N296="3"),"BAC",IF(N296="3","ABC",IF($J$12&lt;&gt;"ABC",IF($J$10="Standard",VLOOKUP(K296,Info!$BE$4:$BF$481,2,FALSE),VLOOKUP(K296,Info!$BI$4:$BJ$482,2,FALSE)),IF($J$10="Standard",VLOOKUP(K296,Info!$AG$4:$AH$2994,2,FALSE),VLOOKUP(K296,Info!$AK$4:$AL$2997,2,FALSE))))))</f>
        <v/>
      </c>
      <c r="P296" s="94" t="str">
        <f>IF($L296="None","",IF(ISERROR(VLOOKUP($L296,Info!$B$4:$B$266,1,FALSE)),"",VLOOKUP($L296,Info!$B$4:$L$266,3,FALSE)))</f>
        <v/>
      </c>
      <c r="Q296" s="96" t="str">
        <f>IF($L296="None","",IF(ISERROR(VLOOKUP($L296,Info!$B$4:$B$266,1,FALSE)),"",VLOOKUP($L296,Info!$B$4:$L$266,4,FALSE)))</f>
        <v/>
      </c>
      <c r="R296" s="1"/>
      <c r="S296" s="6" t="str">
        <f t="shared" si="22"/>
        <v/>
      </c>
      <c r="T296" s="6" t="str">
        <f>IF($L296="None","",IF(ISERROR(VLOOKUP($L296,Info!$B$4:$B$266,1,FALSE)),"",VLOOKUP($L296,Info!$B$4:$L$266,11,FALSE)))</f>
        <v/>
      </c>
      <c r="U296" s="1"/>
      <c r="V296" s="1"/>
      <c r="W296" s="1"/>
      <c r="X296" s="1" t="str">
        <f>IF($L296="None","",IF(ISERROR(VLOOKUP($L296,Info!$B$4:$B$266,1,FALSE)),"",IF(OR(W296="Metallic Liquid Tight",W296="Non-Metallic Liquid Tight",W296="LSZH",W296="Greenfield"),VLOOKUP($L296,Info!$B$4:$L$266,7,FALSE),"N/A")))</f>
        <v/>
      </c>
      <c r="Y296" s="1"/>
      <c r="Z296" s="96" t="str">
        <f>IF($L296="None","",IF(ISERROR(VLOOKUP($L296,Info!$B$4:$B$266,1,FALSE)),"",VLOOKUP($L296,Info!$B$4:$L$266,9,FALSE)))</f>
        <v/>
      </c>
      <c r="AA296" s="96" t="str">
        <f>IF($L296="None","",IF(ISERROR(VLOOKUP($L296,Info!$B$4:$B$266,1,FALSE)),"",VLOOKUP($L296,Info!$B$4:$L$266,8,FALSE)))</f>
        <v/>
      </c>
      <c r="AB296" s="96" t="str">
        <f>IF($L296="None","",IF(ISERROR(VLOOKUP($L296,Info!$B$4:$B$266,1,FALSE)),"",VLOOKUP($L296,Info!$B$4:$L$266,10,FALSE)))</f>
        <v/>
      </c>
      <c r="AC296" s="1" t="str">
        <f>IF(W296="SO Cable","Black,White",IF(O296="","",IF(P296="","",IF($J$12&lt;&gt;"ABC",IF(P296&lt;="250",VLOOKUP(O296,Info!$AZ$4:$BB$22,3,FALSE),VLOOKUP(O296,Info!$AZ$23:$BB$39,3,FALSE)),IF(P296&lt;="250",VLOOKUP(O296,Info!$AO$4:$AQ$22,3,FALSE),VLOOKUP(O296,Info!$AO$23:$AP$39,3,FALSE))))))</f>
        <v/>
      </c>
      <c r="AD296" s="1"/>
      <c r="AE296" s="1" t="str">
        <f>IF($L296="None","",IF(ISERROR(VLOOKUP($L296,Info!$B$4:$B$266,1,FALSE)),"",VLOOKUP($L296,Info!$B$4:$L$266,4,FALSE)))</f>
        <v/>
      </c>
      <c r="AF296" s="1" t="str">
        <f>IF($L296="None","",IF(ISERROR(VLOOKUP($L296,Info!$B$4:$B$266,1,FALSE)),"",VLOOKUP($L296,Info!$B$4:$L$266,6,FALSE)))</f>
        <v/>
      </c>
      <c r="AG296" s="1"/>
      <c r="AH296" s="33" t="str" cm="1">
        <f t="array" ref="AH296">IF(AND(L296&lt;&gt;"",O296&lt;&gt;"",R296:S296&lt;&gt;"",W296:X296&lt;&gt;"",Z296:AA296&lt;&gt;"",AC296&lt;&gt;""),"Good","Bad")</f>
        <v>Bad</v>
      </c>
      <c r="AL296" t="str" cm="1">
        <f t="array" ref="AL296">IF(R296&gt;0,_xlfn.IFS(COUNTIF($L$20:L296,"&lt;&gt;")&lt;101,1,COUNTIF($L$20:L296,"&lt;&gt;")&lt;201,2,COUNTIF($L$20:L296,"&lt;&gt;")&lt;301,3,COUNTIF($L$20:L296,"&lt;&gt;")&lt;401,4,COUNTIF($L$20:L296,"&lt;&gt;")&lt;501,5,COUNTIF($L$20:L296,"&lt;&gt;")&lt;601,6,COUNTIF($L$20:L296,"&lt;&gt;")&lt;701,7,COUNTIF($L$20:L296,"&lt;&gt;")&lt;801,8,COUNTIF($L$20:L296,"&lt;&gt;")&lt;901,9,COUNTIF($L$20:L296,"&lt;&gt;")&lt;1001,10,COUNTIF($L$20:L296,"&lt;&gt;")&lt;1101,11,COUNTIF($L$20:L296,"&lt;&gt;")&lt;1201,12,COUNTIF($L$20:L296,"&lt;&gt;")&lt;1301,13,COUNTIF($L$20:L296,"&lt;&gt;")&lt;1401,14,COUNTIF($L$20:L296,"&lt;&gt;")&lt;1501,15,COUNTIF($L$20:L296,"&lt;&gt;")&lt;1601,16,COUNTIF($L$20:L296,"&lt;&gt;")&lt;1701,17,COUNTIF($L$20:L296,"&lt;&gt;")&lt;1801,18,COUNTIF($L$20:L296,"&lt;&gt;")&lt;1901,19,COUNTIF($L$20:L296,"&lt;&gt;")&lt;2001,20,COUNTIF($L$20:L296,"&lt;&gt;")&lt;2101,21,COUNTIF($L$20:L296,"&lt;&gt;")&lt;2201,22,COUNTIF($L$20:L296,"&lt;&gt;")&lt;2301,23,COUNTIF($L$20:L296,"&lt;&gt;")&lt;2401,24,COUNTIF($L$20:L296,"&lt;&gt;")&lt;2501,25,COUNTIF($L$20:L296,"&lt;&gt;")&lt;2601,26,COUNTIF($L$20:L296,"&lt;&gt;")&lt;2701,27,COUNTIF($L$20:L296,"&lt;&gt;")&lt;2801,28,COUNTIF($L$20:L296,"&lt;&gt;")&lt;2901,29,COUNTIF($L$20:L296,"&lt;&gt;")&lt;3001,30),"")</f>
        <v/>
      </c>
      <c r="AM296" t="str">
        <f t="shared" si="20"/>
        <v/>
      </c>
      <c r="AN296" t="str">
        <f t="shared" si="24"/>
        <v/>
      </c>
      <c r="AP296" t="str">
        <f t="shared" si="23"/>
        <v/>
      </c>
      <c r="AQ296" t="str">
        <f>IF(AO296="","",COUNTIFS(AM296:$AM$3019,AO296))</f>
        <v/>
      </c>
    </row>
    <row r="297" spans="1:43" x14ac:dyDescent="0.25">
      <c r="A297" s="6" t="str">
        <f>IF(COUNT($A$20:A296)&lt;&gt;$B$4,IF(A296="","",A296+1),"")</f>
        <v/>
      </c>
      <c r="B297" s="3"/>
      <c r="C297" s="3"/>
      <c r="D297" s="122"/>
      <c r="E297" s="3"/>
      <c r="F297" s="3"/>
      <c r="G297" s="3"/>
      <c r="H297" s="3"/>
      <c r="I297" s="120"/>
      <c r="J297" s="3"/>
      <c r="K297" s="119" t="str" cm="1">
        <f t="array" ref="K297">IF(OR($J$14 = "A",$J$14 = "B",$J$14 = "C"),IF(I297="","",IF(LEN(I297)&gt;2,_xlfn.IFS(ISNUMBER(SEARCH("_",I297)),I297,ISNUMBER(SEARCH(", ",I297)),SUBSTITUTE(I297,", ","_"),ISNUMBER(SEARCH("/ ",I297)),SUBSTITUTE(I297,"/ ","_"),ISNUMBER(SEARCH(",",I297)),SUBSTITUTE(I297,",","_"),ISNUMBER(SEARCH("/",I297)),SUBSTITUTE(I297,"/","_"),ISNUMBER(SEARCH("",I297)),I297),I297)),IF(OR($J$14 = "J",$J$14 = "K"),"",IF(D297="","",IF(LEN(D297)&gt;2,_xlfn.IFS(ISNUMBER(SEARCH("_",D297)),D297,ISNUMBER(SEARCH(", ",D297)),SUBSTITUTE(D297,", ","_"),ISNUMBER(SEARCH("/ ",D297)),SUBSTITUTE(D297,"/ ","_"),ISNUMBER(SEARCH(",",D297)),SUBSTITUTE(D297,",","_"),ISNUMBER(SEARCH("/",D297)),SUBSTITUTE(D297,"/","_"),ISNUMBER(SEARCH("",D297)),D297),D297))))</f>
        <v/>
      </c>
      <c r="L297" s="1"/>
      <c r="M297" s="1" t="str">
        <f t="shared" si="21"/>
        <v/>
      </c>
      <c r="N297" s="94" t="str">
        <f>IF($L297="None","",IF(ISERROR(VLOOKUP($L297,Info!$B$4:$B$266,1,FALSE)),"",VLOOKUP($L297,Info!$B$4:$L$266,5,FALSE)))</f>
        <v/>
      </c>
      <c r="O297" s="94" t="str">
        <f>IF(K297="","",IF(AND($J$12&lt;&gt;"ABC",N297="3"),"BAC",IF(N297="3","ABC",IF($J$12&lt;&gt;"ABC",IF($J$10="Standard",VLOOKUP(K297,Info!$BE$4:$BF$481,2,FALSE),VLOOKUP(K297,Info!$BI$4:$BJ$482,2,FALSE)),IF($J$10="Standard",VLOOKUP(K297,Info!$AG$4:$AH$2994,2,FALSE),VLOOKUP(K297,Info!$AK$4:$AL$2997,2,FALSE))))))</f>
        <v/>
      </c>
      <c r="P297" s="94" t="str">
        <f>IF($L297="None","",IF(ISERROR(VLOOKUP($L297,Info!$B$4:$B$266,1,FALSE)),"",VLOOKUP($L297,Info!$B$4:$L$266,3,FALSE)))</f>
        <v/>
      </c>
      <c r="Q297" s="96" t="str">
        <f>IF($L297="None","",IF(ISERROR(VLOOKUP($L297,Info!$B$4:$B$266,1,FALSE)),"",VLOOKUP($L297,Info!$B$4:$L$266,4,FALSE)))</f>
        <v/>
      </c>
      <c r="R297" s="1"/>
      <c r="S297" s="6" t="str">
        <f t="shared" si="22"/>
        <v/>
      </c>
      <c r="T297" s="6" t="str">
        <f>IF($L297="None","",IF(ISERROR(VLOOKUP($L297,Info!$B$4:$B$266,1,FALSE)),"",VLOOKUP($L297,Info!$B$4:$L$266,11,FALSE)))</f>
        <v/>
      </c>
      <c r="U297" s="1"/>
      <c r="V297" s="1"/>
      <c r="W297" s="1"/>
      <c r="X297" s="1" t="str">
        <f>IF($L297="None","",IF(ISERROR(VLOOKUP($L297,Info!$B$4:$B$266,1,FALSE)),"",IF(OR(W297="Metallic Liquid Tight",W297="Non-Metallic Liquid Tight",W297="LSZH",W297="Greenfield"),VLOOKUP($L297,Info!$B$4:$L$266,7,FALSE),"N/A")))</f>
        <v/>
      </c>
      <c r="Y297" s="1"/>
      <c r="Z297" s="96" t="str">
        <f>IF($L297="None","",IF(ISERROR(VLOOKUP($L297,Info!$B$4:$B$266,1,FALSE)),"",VLOOKUP($L297,Info!$B$4:$L$266,9,FALSE)))</f>
        <v/>
      </c>
      <c r="AA297" s="96" t="str">
        <f>IF($L297="None","",IF(ISERROR(VLOOKUP($L297,Info!$B$4:$B$266,1,FALSE)),"",VLOOKUP($L297,Info!$B$4:$L$266,8,FALSE)))</f>
        <v/>
      </c>
      <c r="AB297" s="96" t="str">
        <f>IF($L297="None","",IF(ISERROR(VLOOKUP($L297,Info!$B$4:$B$266,1,FALSE)),"",VLOOKUP($L297,Info!$B$4:$L$266,10,FALSE)))</f>
        <v/>
      </c>
      <c r="AC297" s="1" t="str">
        <f>IF(W297="SO Cable","Black,White",IF(O297="","",IF(P297="","",IF($J$12&lt;&gt;"ABC",IF(P297&lt;="250",VLOOKUP(O297,Info!$AZ$4:$BB$22,3,FALSE),VLOOKUP(O297,Info!$AZ$23:$BB$39,3,FALSE)),IF(P297&lt;="250",VLOOKUP(O297,Info!$AO$4:$AQ$22,3,FALSE),VLOOKUP(O297,Info!$AO$23:$AP$39,3,FALSE))))))</f>
        <v/>
      </c>
      <c r="AD297" s="1"/>
      <c r="AE297" s="1" t="str">
        <f>IF($L297="None","",IF(ISERROR(VLOOKUP($L297,Info!$B$4:$B$266,1,FALSE)),"",VLOOKUP($L297,Info!$B$4:$L$266,4,FALSE)))</f>
        <v/>
      </c>
      <c r="AF297" s="1" t="str">
        <f>IF($L297="None","",IF(ISERROR(VLOOKUP($L297,Info!$B$4:$B$266,1,FALSE)),"",VLOOKUP($L297,Info!$B$4:$L$266,6,FALSE)))</f>
        <v/>
      </c>
      <c r="AG297" s="1"/>
      <c r="AH297" s="33" t="str" cm="1">
        <f t="array" ref="AH297">IF(AND(L297&lt;&gt;"",O297&lt;&gt;"",R297:S297&lt;&gt;"",W297:X297&lt;&gt;"",Z297:AA297&lt;&gt;"",AC297&lt;&gt;""),"Good","Bad")</f>
        <v>Bad</v>
      </c>
      <c r="AL297" t="str" cm="1">
        <f t="array" ref="AL297">IF(R297&gt;0,_xlfn.IFS(COUNTIF($L$20:L297,"&lt;&gt;")&lt;101,1,COUNTIF($L$20:L297,"&lt;&gt;")&lt;201,2,COUNTIF($L$20:L297,"&lt;&gt;")&lt;301,3,COUNTIF($L$20:L297,"&lt;&gt;")&lt;401,4,COUNTIF($L$20:L297,"&lt;&gt;")&lt;501,5,COUNTIF($L$20:L297,"&lt;&gt;")&lt;601,6,COUNTIF($L$20:L297,"&lt;&gt;")&lt;701,7,COUNTIF($L$20:L297,"&lt;&gt;")&lt;801,8,COUNTIF($L$20:L297,"&lt;&gt;")&lt;901,9,COUNTIF($L$20:L297,"&lt;&gt;")&lt;1001,10,COUNTIF($L$20:L297,"&lt;&gt;")&lt;1101,11,COUNTIF($L$20:L297,"&lt;&gt;")&lt;1201,12,COUNTIF($L$20:L297,"&lt;&gt;")&lt;1301,13,COUNTIF($L$20:L297,"&lt;&gt;")&lt;1401,14,COUNTIF($L$20:L297,"&lt;&gt;")&lt;1501,15,COUNTIF($L$20:L297,"&lt;&gt;")&lt;1601,16,COUNTIF($L$20:L297,"&lt;&gt;")&lt;1701,17,COUNTIF($L$20:L297,"&lt;&gt;")&lt;1801,18,COUNTIF($L$20:L297,"&lt;&gt;")&lt;1901,19,COUNTIF($L$20:L297,"&lt;&gt;")&lt;2001,20,COUNTIF($L$20:L297,"&lt;&gt;")&lt;2101,21,COUNTIF($L$20:L297,"&lt;&gt;")&lt;2201,22,COUNTIF($L$20:L297,"&lt;&gt;")&lt;2301,23,COUNTIF($L$20:L297,"&lt;&gt;")&lt;2401,24,COUNTIF($L$20:L297,"&lt;&gt;")&lt;2501,25,COUNTIF($L$20:L297,"&lt;&gt;")&lt;2601,26,COUNTIF($L$20:L297,"&lt;&gt;")&lt;2701,27,COUNTIF($L$20:L297,"&lt;&gt;")&lt;2801,28,COUNTIF($L$20:L297,"&lt;&gt;")&lt;2901,29,COUNTIF($L$20:L297,"&lt;&gt;")&lt;3001,30),"")</f>
        <v/>
      </c>
      <c r="AM297" t="str">
        <f t="shared" si="20"/>
        <v/>
      </c>
      <c r="AN297" t="str">
        <f t="shared" si="24"/>
        <v/>
      </c>
      <c r="AP297" t="str">
        <f t="shared" si="23"/>
        <v/>
      </c>
      <c r="AQ297" t="str">
        <f>IF(AO297="","",COUNTIFS(AM297:$AM$3019,AO297))</f>
        <v/>
      </c>
    </row>
    <row r="298" spans="1:43" x14ac:dyDescent="0.25">
      <c r="A298" s="6" t="str">
        <f>IF(COUNT($A$20:A297)&lt;&gt;$B$4,IF(A297="","",A297+1),"")</f>
        <v/>
      </c>
      <c r="B298" s="3"/>
      <c r="C298" s="3"/>
      <c r="D298" s="122"/>
      <c r="E298" s="3"/>
      <c r="F298" s="3"/>
      <c r="G298" s="3"/>
      <c r="H298" s="3"/>
      <c r="I298" s="120"/>
      <c r="J298" s="3"/>
      <c r="K298" s="119" t="str" cm="1">
        <f t="array" ref="K298">IF(OR($J$14 = "A",$J$14 = "B",$J$14 = "C"),IF(I298="","",IF(LEN(I298)&gt;2,_xlfn.IFS(ISNUMBER(SEARCH("_",I298)),I298,ISNUMBER(SEARCH(", ",I298)),SUBSTITUTE(I298,", ","_"),ISNUMBER(SEARCH("/ ",I298)),SUBSTITUTE(I298,"/ ","_"),ISNUMBER(SEARCH(",",I298)),SUBSTITUTE(I298,",","_"),ISNUMBER(SEARCH("/",I298)),SUBSTITUTE(I298,"/","_"),ISNUMBER(SEARCH("",I298)),I298),I298)),IF(OR($J$14 = "J",$J$14 = "K"),"",IF(D298="","",IF(LEN(D298)&gt;2,_xlfn.IFS(ISNUMBER(SEARCH("_",D298)),D298,ISNUMBER(SEARCH(", ",D298)),SUBSTITUTE(D298,", ","_"),ISNUMBER(SEARCH("/ ",D298)),SUBSTITUTE(D298,"/ ","_"),ISNUMBER(SEARCH(",",D298)),SUBSTITUTE(D298,",","_"),ISNUMBER(SEARCH("/",D298)),SUBSTITUTE(D298,"/","_"),ISNUMBER(SEARCH("",D298)),D298),D298))))</f>
        <v/>
      </c>
      <c r="L298" s="1"/>
      <c r="M298" s="1" t="str">
        <f t="shared" si="21"/>
        <v/>
      </c>
      <c r="N298" s="94" t="str">
        <f>IF($L298="None","",IF(ISERROR(VLOOKUP($L298,Info!$B$4:$B$266,1,FALSE)),"",VLOOKUP($L298,Info!$B$4:$L$266,5,FALSE)))</f>
        <v/>
      </c>
      <c r="O298" s="94" t="str">
        <f>IF(K298="","",IF(AND($J$12&lt;&gt;"ABC",N298="3"),"BAC",IF(N298="3","ABC",IF($J$12&lt;&gt;"ABC",IF($J$10="Standard",VLOOKUP(K298,Info!$BE$4:$BF$481,2,FALSE),VLOOKUP(K298,Info!$BI$4:$BJ$482,2,FALSE)),IF($J$10="Standard",VLOOKUP(K298,Info!$AG$4:$AH$2994,2,FALSE),VLOOKUP(K298,Info!$AK$4:$AL$2997,2,FALSE))))))</f>
        <v/>
      </c>
      <c r="P298" s="94" t="str">
        <f>IF($L298="None","",IF(ISERROR(VLOOKUP($L298,Info!$B$4:$B$266,1,FALSE)),"",VLOOKUP($L298,Info!$B$4:$L$266,3,FALSE)))</f>
        <v/>
      </c>
      <c r="Q298" s="96" t="str">
        <f>IF($L298="None","",IF(ISERROR(VLOOKUP($L298,Info!$B$4:$B$266,1,FALSE)),"",VLOOKUP($L298,Info!$B$4:$L$266,4,FALSE)))</f>
        <v/>
      </c>
      <c r="R298" s="1"/>
      <c r="S298" s="6" t="str">
        <f t="shared" si="22"/>
        <v/>
      </c>
      <c r="T298" s="6" t="str">
        <f>IF($L298="None","",IF(ISERROR(VLOOKUP($L298,Info!$B$4:$B$266,1,FALSE)),"",VLOOKUP($L298,Info!$B$4:$L$266,11,FALSE)))</f>
        <v/>
      </c>
      <c r="U298" s="1"/>
      <c r="V298" s="1"/>
      <c r="W298" s="1"/>
      <c r="X298" s="1" t="str">
        <f>IF($L298="None","",IF(ISERROR(VLOOKUP($L298,Info!$B$4:$B$266,1,FALSE)),"",IF(OR(W298="Metallic Liquid Tight",W298="Non-Metallic Liquid Tight",W298="LSZH",W298="Greenfield"),VLOOKUP($L298,Info!$B$4:$L$266,7,FALSE),"N/A")))</f>
        <v/>
      </c>
      <c r="Y298" s="1"/>
      <c r="Z298" s="96" t="str">
        <f>IF($L298="None","",IF(ISERROR(VLOOKUP($L298,Info!$B$4:$B$266,1,FALSE)),"",VLOOKUP($L298,Info!$B$4:$L$266,9,FALSE)))</f>
        <v/>
      </c>
      <c r="AA298" s="96" t="str">
        <f>IF($L298="None","",IF(ISERROR(VLOOKUP($L298,Info!$B$4:$B$266,1,FALSE)),"",VLOOKUP($L298,Info!$B$4:$L$266,8,FALSE)))</f>
        <v/>
      </c>
      <c r="AB298" s="96" t="str">
        <f>IF($L298="None","",IF(ISERROR(VLOOKUP($L298,Info!$B$4:$B$266,1,FALSE)),"",VLOOKUP($L298,Info!$B$4:$L$266,10,FALSE)))</f>
        <v/>
      </c>
      <c r="AC298" s="1" t="str">
        <f>IF(W298="SO Cable","Black,White",IF(O298="","",IF(P298="","",IF($J$12&lt;&gt;"ABC",IF(P298&lt;="250",VLOOKUP(O298,Info!$AZ$4:$BB$22,3,FALSE),VLOOKUP(O298,Info!$AZ$23:$BB$39,3,FALSE)),IF(P298&lt;="250",VLOOKUP(O298,Info!$AO$4:$AQ$22,3,FALSE),VLOOKUP(O298,Info!$AO$23:$AP$39,3,FALSE))))))</f>
        <v/>
      </c>
      <c r="AD298" s="1"/>
      <c r="AE298" s="1" t="str">
        <f>IF($L298="None","",IF(ISERROR(VLOOKUP($L298,Info!$B$4:$B$266,1,FALSE)),"",VLOOKUP($L298,Info!$B$4:$L$266,4,FALSE)))</f>
        <v/>
      </c>
      <c r="AF298" s="1" t="str">
        <f>IF($L298="None","",IF(ISERROR(VLOOKUP($L298,Info!$B$4:$B$266,1,FALSE)),"",VLOOKUP($L298,Info!$B$4:$L$266,6,FALSE)))</f>
        <v/>
      </c>
      <c r="AG298" s="1"/>
      <c r="AH298" s="33" t="str" cm="1">
        <f t="array" ref="AH298">IF(AND(L298&lt;&gt;"",O298&lt;&gt;"",R298:S298&lt;&gt;"",W298:X298&lt;&gt;"",Z298:AA298&lt;&gt;"",AC298&lt;&gt;""),"Good","Bad")</f>
        <v>Bad</v>
      </c>
      <c r="AL298" t="str" cm="1">
        <f t="array" ref="AL298">IF(R298&gt;0,_xlfn.IFS(COUNTIF($L$20:L298,"&lt;&gt;")&lt;101,1,COUNTIF($L$20:L298,"&lt;&gt;")&lt;201,2,COUNTIF($L$20:L298,"&lt;&gt;")&lt;301,3,COUNTIF($L$20:L298,"&lt;&gt;")&lt;401,4,COUNTIF($L$20:L298,"&lt;&gt;")&lt;501,5,COUNTIF($L$20:L298,"&lt;&gt;")&lt;601,6,COUNTIF($L$20:L298,"&lt;&gt;")&lt;701,7,COUNTIF($L$20:L298,"&lt;&gt;")&lt;801,8,COUNTIF($L$20:L298,"&lt;&gt;")&lt;901,9,COUNTIF($L$20:L298,"&lt;&gt;")&lt;1001,10,COUNTIF($L$20:L298,"&lt;&gt;")&lt;1101,11,COUNTIF($L$20:L298,"&lt;&gt;")&lt;1201,12,COUNTIF($L$20:L298,"&lt;&gt;")&lt;1301,13,COUNTIF($L$20:L298,"&lt;&gt;")&lt;1401,14,COUNTIF($L$20:L298,"&lt;&gt;")&lt;1501,15,COUNTIF($L$20:L298,"&lt;&gt;")&lt;1601,16,COUNTIF($L$20:L298,"&lt;&gt;")&lt;1701,17,COUNTIF($L$20:L298,"&lt;&gt;")&lt;1801,18,COUNTIF($L$20:L298,"&lt;&gt;")&lt;1901,19,COUNTIF($L$20:L298,"&lt;&gt;")&lt;2001,20,COUNTIF($L$20:L298,"&lt;&gt;")&lt;2101,21,COUNTIF($L$20:L298,"&lt;&gt;")&lt;2201,22,COUNTIF($L$20:L298,"&lt;&gt;")&lt;2301,23,COUNTIF($L$20:L298,"&lt;&gt;")&lt;2401,24,COUNTIF($L$20:L298,"&lt;&gt;")&lt;2501,25,COUNTIF($L$20:L298,"&lt;&gt;")&lt;2601,26,COUNTIF($L$20:L298,"&lt;&gt;")&lt;2701,27,COUNTIF($L$20:L298,"&lt;&gt;")&lt;2801,28,COUNTIF($L$20:L298,"&lt;&gt;")&lt;2901,29,COUNTIF($L$20:L298,"&lt;&gt;")&lt;3001,30),"")</f>
        <v/>
      </c>
      <c r="AM298" t="str">
        <f t="shared" si="20"/>
        <v/>
      </c>
      <c r="AN298" t="str">
        <f t="shared" si="24"/>
        <v/>
      </c>
      <c r="AP298" t="str">
        <f t="shared" si="23"/>
        <v/>
      </c>
      <c r="AQ298" t="str">
        <f>IF(AO298="","",COUNTIFS(AM298:$AM$3019,AO298))</f>
        <v/>
      </c>
    </row>
    <row r="299" spans="1:43" x14ac:dyDescent="0.25">
      <c r="A299" s="6" t="str">
        <f>IF(COUNT($A$20:A298)&lt;&gt;$B$4,IF(A298="","",A298+1),"")</f>
        <v/>
      </c>
      <c r="B299" s="3"/>
      <c r="C299" s="3"/>
      <c r="D299" s="122"/>
      <c r="E299" s="3"/>
      <c r="F299" s="3"/>
      <c r="G299" s="3"/>
      <c r="H299" s="3"/>
      <c r="I299" s="120"/>
      <c r="J299" s="3"/>
      <c r="K299" s="119" t="str" cm="1">
        <f t="array" ref="K299">IF(OR($J$14 = "A",$J$14 = "B",$J$14 = "C"),IF(I299="","",IF(LEN(I299)&gt;2,_xlfn.IFS(ISNUMBER(SEARCH("_",I299)),I299,ISNUMBER(SEARCH(", ",I299)),SUBSTITUTE(I299,", ","_"),ISNUMBER(SEARCH("/ ",I299)),SUBSTITUTE(I299,"/ ","_"),ISNUMBER(SEARCH(",",I299)),SUBSTITUTE(I299,",","_"),ISNUMBER(SEARCH("/",I299)),SUBSTITUTE(I299,"/","_"),ISNUMBER(SEARCH("",I299)),I299),I299)),IF(OR($J$14 = "J",$J$14 = "K"),"",IF(D299="","",IF(LEN(D299)&gt;2,_xlfn.IFS(ISNUMBER(SEARCH("_",D299)),D299,ISNUMBER(SEARCH(", ",D299)),SUBSTITUTE(D299,", ","_"),ISNUMBER(SEARCH("/ ",D299)),SUBSTITUTE(D299,"/ ","_"),ISNUMBER(SEARCH(",",D299)),SUBSTITUTE(D299,",","_"),ISNUMBER(SEARCH("/",D299)),SUBSTITUTE(D299,"/","_"),ISNUMBER(SEARCH("",D299)),D299),D299))))</f>
        <v/>
      </c>
      <c r="L299" s="1"/>
      <c r="M299" s="1" t="str">
        <f t="shared" si="21"/>
        <v/>
      </c>
      <c r="N299" s="94" t="str">
        <f>IF($L299="None","",IF(ISERROR(VLOOKUP($L299,Info!$B$4:$B$266,1,FALSE)),"",VLOOKUP($L299,Info!$B$4:$L$266,5,FALSE)))</f>
        <v/>
      </c>
      <c r="O299" s="94" t="str">
        <f>IF(K299="","",IF(AND($J$12&lt;&gt;"ABC",N299="3"),"BAC",IF(N299="3","ABC",IF($J$12&lt;&gt;"ABC",IF($J$10="Standard",VLOOKUP(K299,Info!$BE$4:$BF$481,2,FALSE),VLOOKUP(K299,Info!$BI$4:$BJ$482,2,FALSE)),IF($J$10="Standard",VLOOKUP(K299,Info!$AG$4:$AH$2994,2,FALSE),VLOOKUP(K299,Info!$AK$4:$AL$2997,2,FALSE))))))</f>
        <v/>
      </c>
      <c r="P299" s="94" t="str">
        <f>IF($L299="None","",IF(ISERROR(VLOOKUP($L299,Info!$B$4:$B$266,1,FALSE)),"",VLOOKUP($L299,Info!$B$4:$L$266,3,FALSE)))</f>
        <v/>
      </c>
      <c r="Q299" s="96" t="str">
        <f>IF($L299="None","",IF(ISERROR(VLOOKUP($L299,Info!$B$4:$B$266,1,FALSE)),"",VLOOKUP($L299,Info!$B$4:$L$266,4,FALSE)))</f>
        <v/>
      </c>
      <c r="R299" s="1"/>
      <c r="S299" s="6" t="str">
        <f t="shared" si="22"/>
        <v/>
      </c>
      <c r="T299" s="6" t="str">
        <f>IF($L299="None","",IF(ISERROR(VLOOKUP($L299,Info!$B$4:$B$266,1,FALSE)),"",VLOOKUP($L299,Info!$B$4:$L$266,11,FALSE)))</f>
        <v/>
      </c>
      <c r="U299" s="1"/>
      <c r="V299" s="1"/>
      <c r="W299" s="1"/>
      <c r="X299" s="1" t="str">
        <f>IF($L299="None","",IF(ISERROR(VLOOKUP($L299,Info!$B$4:$B$266,1,FALSE)),"",IF(OR(W299="Metallic Liquid Tight",W299="Non-Metallic Liquid Tight",W299="LSZH",W299="Greenfield"),VLOOKUP($L299,Info!$B$4:$L$266,7,FALSE),"N/A")))</f>
        <v/>
      </c>
      <c r="Y299" s="1"/>
      <c r="Z299" s="96" t="str">
        <f>IF($L299="None","",IF(ISERROR(VLOOKUP($L299,Info!$B$4:$B$266,1,FALSE)),"",VLOOKUP($L299,Info!$B$4:$L$266,9,FALSE)))</f>
        <v/>
      </c>
      <c r="AA299" s="96" t="str">
        <f>IF($L299="None","",IF(ISERROR(VLOOKUP($L299,Info!$B$4:$B$266,1,FALSE)),"",VLOOKUP($L299,Info!$B$4:$L$266,8,FALSE)))</f>
        <v/>
      </c>
      <c r="AB299" s="96" t="str">
        <f>IF($L299="None","",IF(ISERROR(VLOOKUP($L299,Info!$B$4:$B$266,1,FALSE)),"",VLOOKUP($L299,Info!$B$4:$L$266,10,FALSE)))</f>
        <v/>
      </c>
      <c r="AC299" s="1" t="str">
        <f>IF(W299="SO Cable","Black,White",IF(O299="","",IF(P299="","",IF($J$12&lt;&gt;"ABC",IF(P299&lt;="250",VLOOKUP(O299,Info!$AZ$4:$BB$22,3,FALSE),VLOOKUP(O299,Info!$AZ$23:$BB$39,3,FALSE)),IF(P299&lt;="250",VLOOKUP(O299,Info!$AO$4:$AQ$22,3,FALSE),VLOOKUP(O299,Info!$AO$23:$AP$39,3,FALSE))))))</f>
        <v/>
      </c>
      <c r="AD299" s="1"/>
      <c r="AE299" s="1" t="str">
        <f>IF($L299="None","",IF(ISERROR(VLOOKUP($L299,Info!$B$4:$B$266,1,FALSE)),"",VLOOKUP($L299,Info!$B$4:$L$266,4,FALSE)))</f>
        <v/>
      </c>
      <c r="AF299" s="1" t="str">
        <f>IF($L299="None","",IF(ISERROR(VLOOKUP($L299,Info!$B$4:$B$266,1,FALSE)),"",VLOOKUP($L299,Info!$B$4:$L$266,6,FALSE)))</f>
        <v/>
      </c>
      <c r="AG299" s="1"/>
      <c r="AH299" s="33" t="str" cm="1">
        <f t="array" ref="AH299">IF(AND(L299&lt;&gt;"",O299&lt;&gt;"",R299:S299&lt;&gt;"",W299:X299&lt;&gt;"",Z299:AA299&lt;&gt;"",AC299&lt;&gt;""),"Good","Bad")</f>
        <v>Bad</v>
      </c>
      <c r="AL299" t="str" cm="1">
        <f t="array" ref="AL299">IF(R299&gt;0,_xlfn.IFS(COUNTIF($L$20:L299,"&lt;&gt;")&lt;101,1,COUNTIF($L$20:L299,"&lt;&gt;")&lt;201,2,COUNTIF($L$20:L299,"&lt;&gt;")&lt;301,3,COUNTIF($L$20:L299,"&lt;&gt;")&lt;401,4,COUNTIF($L$20:L299,"&lt;&gt;")&lt;501,5,COUNTIF($L$20:L299,"&lt;&gt;")&lt;601,6,COUNTIF($L$20:L299,"&lt;&gt;")&lt;701,7,COUNTIF($L$20:L299,"&lt;&gt;")&lt;801,8,COUNTIF($L$20:L299,"&lt;&gt;")&lt;901,9,COUNTIF($L$20:L299,"&lt;&gt;")&lt;1001,10,COUNTIF($L$20:L299,"&lt;&gt;")&lt;1101,11,COUNTIF($L$20:L299,"&lt;&gt;")&lt;1201,12,COUNTIF($L$20:L299,"&lt;&gt;")&lt;1301,13,COUNTIF($L$20:L299,"&lt;&gt;")&lt;1401,14,COUNTIF($L$20:L299,"&lt;&gt;")&lt;1501,15,COUNTIF($L$20:L299,"&lt;&gt;")&lt;1601,16,COUNTIF($L$20:L299,"&lt;&gt;")&lt;1701,17,COUNTIF($L$20:L299,"&lt;&gt;")&lt;1801,18,COUNTIF($L$20:L299,"&lt;&gt;")&lt;1901,19,COUNTIF($L$20:L299,"&lt;&gt;")&lt;2001,20,COUNTIF($L$20:L299,"&lt;&gt;")&lt;2101,21,COUNTIF($L$20:L299,"&lt;&gt;")&lt;2201,22,COUNTIF($L$20:L299,"&lt;&gt;")&lt;2301,23,COUNTIF($L$20:L299,"&lt;&gt;")&lt;2401,24,COUNTIF($L$20:L299,"&lt;&gt;")&lt;2501,25,COUNTIF($L$20:L299,"&lt;&gt;")&lt;2601,26,COUNTIF($L$20:L299,"&lt;&gt;")&lt;2701,27,COUNTIF($L$20:L299,"&lt;&gt;")&lt;2801,28,COUNTIF($L$20:L299,"&lt;&gt;")&lt;2901,29,COUNTIF($L$20:L299,"&lt;&gt;")&lt;3001,30),"")</f>
        <v/>
      </c>
      <c r="AM299" t="str">
        <f t="shared" si="20"/>
        <v/>
      </c>
      <c r="AN299" t="str">
        <f t="shared" si="24"/>
        <v/>
      </c>
      <c r="AP299" t="str">
        <f t="shared" si="23"/>
        <v/>
      </c>
      <c r="AQ299" t="str">
        <f>IF(AO299="","",COUNTIFS(AM299:$AM$3019,AO299))</f>
        <v/>
      </c>
    </row>
    <row r="300" spans="1:43" x14ac:dyDescent="0.25">
      <c r="A300" s="6" t="str">
        <f>IF(COUNT($A$20:A299)&lt;&gt;$B$4,IF(A299="","",A299+1),"")</f>
        <v/>
      </c>
      <c r="B300" s="3"/>
      <c r="C300" s="3"/>
      <c r="D300" s="122"/>
      <c r="E300" s="3"/>
      <c r="F300" s="3"/>
      <c r="G300" s="3"/>
      <c r="H300" s="3"/>
      <c r="I300" s="120"/>
      <c r="J300" s="3"/>
      <c r="K300" s="119" t="str" cm="1">
        <f t="array" ref="K300">IF(OR($J$14 = "A",$J$14 = "B",$J$14 = "C"),IF(I300="","",IF(LEN(I300)&gt;2,_xlfn.IFS(ISNUMBER(SEARCH("_",I300)),I300,ISNUMBER(SEARCH(", ",I300)),SUBSTITUTE(I300,", ","_"),ISNUMBER(SEARCH("/ ",I300)),SUBSTITUTE(I300,"/ ","_"),ISNUMBER(SEARCH(",",I300)),SUBSTITUTE(I300,",","_"),ISNUMBER(SEARCH("/",I300)),SUBSTITUTE(I300,"/","_"),ISNUMBER(SEARCH("",I300)),I300),I300)),IF(OR($J$14 = "J",$J$14 = "K"),"",IF(D300="","",IF(LEN(D300)&gt;2,_xlfn.IFS(ISNUMBER(SEARCH("_",D300)),D300,ISNUMBER(SEARCH(", ",D300)),SUBSTITUTE(D300,", ","_"),ISNUMBER(SEARCH("/ ",D300)),SUBSTITUTE(D300,"/ ","_"),ISNUMBER(SEARCH(",",D300)),SUBSTITUTE(D300,",","_"),ISNUMBER(SEARCH("/",D300)),SUBSTITUTE(D300,"/","_"),ISNUMBER(SEARCH("",D300)),D300),D300))))</f>
        <v/>
      </c>
      <c r="L300" s="1"/>
      <c r="M300" s="1" t="str">
        <f t="shared" si="21"/>
        <v/>
      </c>
      <c r="N300" s="94" t="str">
        <f>IF($L300="None","",IF(ISERROR(VLOOKUP($L300,Info!$B$4:$B$266,1,FALSE)),"",VLOOKUP($L300,Info!$B$4:$L$266,5,FALSE)))</f>
        <v/>
      </c>
      <c r="O300" s="94" t="str">
        <f>IF(K300="","",IF(AND($J$12&lt;&gt;"ABC",N300="3"),"BAC",IF(N300="3","ABC",IF($J$12&lt;&gt;"ABC",IF($J$10="Standard",VLOOKUP(K300,Info!$BE$4:$BF$481,2,FALSE),VLOOKUP(K300,Info!$BI$4:$BJ$482,2,FALSE)),IF($J$10="Standard",VLOOKUP(K300,Info!$AG$4:$AH$2994,2,FALSE),VLOOKUP(K300,Info!$AK$4:$AL$2997,2,FALSE))))))</f>
        <v/>
      </c>
      <c r="P300" s="94" t="str">
        <f>IF($L300="None","",IF(ISERROR(VLOOKUP($L300,Info!$B$4:$B$266,1,FALSE)),"",VLOOKUP($L300,Info!$B$4:$L$266,3,FALSE)))</f>
        <v/>
      </c>
      <c r="Q300" s="96" t="str">
        <f>IF($L300="None","",IF(ISERROR(VLOOKUP($L300,Info!$B$4:$B$266,1,FALSE)),"",VLOOKUP($L300,Info!$B$4:$L$266,4,FALSE)))</f>
        <v/>
      </c>
      <c r="R300" s="1"/>
      <c r="S300" s="6" t="str">
        <f t="shared" si="22"/>
        <v/>
      </c>
      <c r="T300" s="6" t="str">
        <f>IF($L300="None","",IF(ISERROR(VLOOKUP($L300,Info!$B$4:$B$266,1,FALSE)),"",VLOOKUP($L300,Info!$B$4:$L$266,11,FALSE)))</f>
        <v/>
      </c>
      <c r="U300" s="1"/>
      <c r="V300" s="1"/>
      <c r="W300" s="1"/>
      <c r="X300" s="1" t="str">
        <f>IF($L300="None","",IF(ISERROR(VLOOKUP($L300,Info!$B$4:$B$266,1,FALSE)),"",IF(OR(W300="Metallic Liquid Tight",W300="Non-Metallic Liquid Tight",W300="LSZH",W300="Greenfield"),VLOOKUP($L300,Info!$B$4:$L$266,7,FALSE),"N/A")))</f>
        <v/>
      </c>
      <c r="Y300" s="1"/>
      <c r="Z300" s="96" t="str">
        <f>IF($L300="None","",IF(ISERROR(VLOOKUP($L300,Info!$B$4:$B$266,1,FALSE)),"",VLOOKUP($L300,Info!$B$4:$L$266,9,FALSE)))</f>
        <v/>
      </c>
      <c r="AA300" s="96" t="str">
        <f>IF($L300="None","",IF(ISERROR(VLOOKUP($L300,Info!$B$4:$B$266,1,FALSE)),"",VLOOKUP($L300,Info!$B$4:$L$266,8,FALSE)))</f>
        <v/>
      </c>
      <c r="AB300" s="96" t="str">
        <f>IF($L300="None","",IF(ISERROR(VLOOKUP($L300,Info!$B$4:$B$266,1,FALSE)),"",VLOOKUP($L300,Info!$B$4:$L$266,10,FALSE)))</f>
        <v/>
      </c>
      <c r="AC300" s="1" t="str">
        <f>IF(W300="SO Cable","Black,White",IF(O300="","",IF(P300="","",IF($J$12&lt;&gt;"ABC",IF(P300&lt;="250",VLOOKUP(O300,Info!$AZ$4:$BB$22,3,FALSE),VLOOKUP(O300,Info!$AZ$23:$BB$39,3,FALSE)),IF(P300&lt;="250",VLOOKUP(O300,Info!$AO$4:$AQ$22,3,FALSE),VLOOKUP(O300,Info!$AO$23:$AP$39,3,FALSE))))))</f>
        <v/>
      </c>
      <c r="AD300" s="1"/>
      <c r="AE300" s="1" t="str">
        <f>IF($L300="None","",IF(ISERROR(VLOOKUP($L300,Info!$B$4:$B$266,1,FALSE)),"",VLOOKUP($L300,Info!$B$4:$L$266,4,FALSE)))</f>
        <v/>
      </c>
      <c r="AF300" s="1" t="str">
        <f>IF($L300="None","",IF(ISERROR(VLOOKUP($L300,Info!$B$4:$B$266,1,FALSE)),"",VLOOKUP($L300,Info!$B$4:$L$266,6,FALSE)))</f>
        <v/>
      </c>
      <c r="AG300" s="1"/>
      <c r="AH300" s="33" t="str" cm="1">
        <f t="array" ref="AH300">IF(AND(L300&lt;&gt;"",O300&lt;&gt;"",R300:S300&lt;&gt;"",W300:X300&lt;&gt;"",Z300:AA300&lt;&gt;"",AC300&lt;&gt;""),"Good","Bad")</f>
        <v>Bad</v>
      </c>
      <c r="AL300" t="str" cm="1">
        <f t="array" ref="AL300">IF(R300&gt;0,_xlfn.IFS(COUNTIF($L$20:L300,"&lt;&gt;")&lt;101,1,COUNTIF($L$20:L300,"&lt;&gt;")&lt;201,2,COUNTIF($L$20:L300,"&lt;&gt;")&lt;301,3,COUNTIF($L$20:L300,"&lt;&gt;")&lt;401,4,COUNTIF($L$20:L300,"&lt;&gt;")&lt;501,5,COUNTIF($L$20:L300,"&lt;&gt;")&lt;601,6,COUNTIF($L$20:L300,"&lt;&gt;")&lt;701,7,COUNTIF($L$20:L300,"&lt;&gt;")&lt;801,8,COUNTIF($L$20:L300,"&lt;&gt;")&lt;901,9,COUNTIF($L$20:L300,"&lt;&gt;")&lt;1001,10,COUNTIF($L$20:L300,"&lt;&gt;")&lt;1101,11,COUNTIF($L$20:L300,"&lt;&gt;")&lt;1201,12,COUNTIF($L$20:L300,"&lt;&gt;")&lt;1301,13,COUNTIF($L$20:L300,"&lt;&gt;")&lt;1401,14,COUNTIF($L$20:L300,"&lt;&gt;")&lt;1501,15,COUNTIF($L$20:L300,"&lt;&gt;")&lt;1601,16,COUNTIF($L$20:L300,"&lt;&gt;")&lt;1701,17,COUNTIF($L$20:L300,"&lt;&gt;")&lt;1801,18,COUNTIF($L$20:L300,"&lt;&gt;")&lt;1901,19,COUNTIF($L$20:L300,"&lt;&gt;")&lt;2001,20,COUNTIF($L$20:L300,"&lt;&gt;")&lt;2101,21,COUNTIF($L$20:L300,"&lt;&gt;")&lt;2201,22,COUNTIF($L$20:L300,"&lt;&gt;")&lt;2301,23,COUNTIF($L$20:L300,"&lt;&gt;")&lt;2401,24,COUNTIF($L$20:L300,"&lt;&gt;")&lt;2501,25,COUNTIF($L$20:L300,"&lt;&gt;")&lt;2601,26,COUNTIF($L$20:L300,"&lt;&gt;")&lt;2701,27,COUNTIF($L$20:L300,"&lt;&gt;")&lt;2801,28,COUNTIF($L$20:L300,"&lt;&gt;")&lt;2901,29,COUNTIF($L$20:L300,"&lt;&gt;")&lt;3001,30),"")</f>
        <v/>
      </c>
      <c r="AM300" t="str">
        <f t="shared" si="20"/>
        <v/>
      </c>
      <c r="AN300" t="str">
        <f t="shared" si="24"/>
        <v/>
      </c>
      <c r="AP300" t="str">
        <f t="shared" si="23"/>
        <v/>
      </c>
      <c r="AQ300" t="str">
        <f>IF(AO300="","",COUNTIFS(AM300:$AM$3019,AO300))</f>
        <v/>
      </c>
    </row>
    <row r="301" spans="1:43" x14ac:dyDescent="0.25">
      <c r="A301" s="6" t="str">
        <f>IF(COUNT($A$20:A300)&lt;&gt;$B$4,IF(A300="","",A300+1),"")</f>
        <v/>
      </c>
      <c r="B301" s="3"/>
      <c r="C301" s="3"/>
      <c r="D301" s="122"/>
      <c r="E301" s="3"/>
      <c r="F301" s="3"/>
      <c r="G301" s="3"/>
      <c r="H301" s="3"/>
      <c r="I301" s="120"/>
      <c r="J301" s="3"/>
      <c r="K301" s="119" t="str" cm="1">
        <f t="array" ref="K301">IF(OR($J$14 = "A",$J$14 = "B",$J$14 = "C"),IF(I301="","",IF(LEN(I301)&gt;2,_xlfn.IFS(ISNUMBER(SEARCH("_",I301)),I301,ISNUMBER(SEARCH(", ",I301)),SUBSTITUTE(I301,", ","_"),ISNUMBER(SEARCH("/ ",I301)),SUBSTITUTE(I301,"/ ","_"),ISNUMBER(SEARCH(",",I301)),SUBSTITUTE(I301,",","_"),ISNUMBER(SEARCH("/",I301)),SUBSTITUTE(I301,"/","_"),ISNUMBER(SEARCH("",I301)),I301),I301)),IF(OR($J$14 = "J",$J$14 = "K"),"",IF(D301="","",IF(LEN(D301)&gt;2,_xlfn.IFS(ISNUMBER(SEARCH("_",D301)),D301,ISNUMBER(SEARCH(", ",D301)),SUBSTITUTE(D301,", ","_"),ISNUMBER(SEARCH("/ ",D301)),SUBSTITUTE(D301,"/ ","_"),ISNUMBER(SEARCH(",",D301)),SUBSTITUTE(D301,",","_"),ISNUMBER(SEARCH("/",D301)),SUBSTITUTE(D301,"/","_"),ISNUMBER(SEARCH("",D301)),D301),D301))))</f>
        <v/>
      </c>
      <c r="L301" s="1"/>
      <c r="M301" s="1" t="str">
        <f t="shared" si="21"/>
        <v/>
      </c>
      <c r="N301" s="94" t="str">
        <f>IF($L301="None","",IF(ISERROR(VLOOKUP($L301,Info!$B$4:$B$266,1,FALSE)),"",VLOOKUP($L301,Info!$B$4:$L$266,5,FALSE)))</f>
        <v/>
      </c>
      <c r="O301" s="94" t="str">
        <f>IF(K301="","",IF(AND($J$12&lt;&gt;"ABC",N301="3"),"BAC",IF(N301="3","ABC",IF($J$12&lt;&gt;"ABC",IF($J$10="Standard",VLOOKUP(K301,Info!$BE$4:$BF$481,2,FALSE),VLOOKUP(K301,Info!$BI$4:$BJ$482,2,FALSE)),IF($J$10="Standard",VLOOKUP(K301,Info!$AG$4:$AH$2994,2,FALSE),VLOOKUP(K301,Info!$AK$4:$AL$2997,2,FALSE))))))</f>
        <v/>
      </c>
      <c r="P301" s="94" t="str">
        <f>IF($L301="None","",IF(ISERROR(VLOOKUP($L301,Info!$B$4:$B$266,1,FALSE)),"",VLOOKUP($L301,Info!$B$4:$L$266,3,FALSE)))</f>
        <v/>
      </c>
      <c r="Q301" s="96" t="str">
        <f>IF($L301="None","",IF(ISERROR(VLOOKUP($L301,Info!$B$4:$B$266,1,FALSE)),"",VLOOKUP($L301,Info!$B$4:$L$266,4,FALSE)))</f>
        <v/>
      </c>
      <c r="R301" s="1"/>
      <c r="S301" s="6" t="str">
        <f t="shared" si="22"/>
        <v/>
      </c>
      <c r="T301" s="6" t="str">
        <f>IF($L301="None","",IF(ISERROR(VLOOKUP($L301,Info!$B$4:$B$266,1,FALSE)),"",VLOOKUP($L301,Info!$B$4:$L$266,11,FALSE)))</f>
        <v/>
      </c>
      <c r="U301" s="1"/>
      <c r="V301" s="1"/>
      <c r="W301" s="1"/>
      <c r="X301" s="1" t="str">
        <f>IF($L301="None","",IF(ISERROR(VLOOKUP($L301,Info!$B$4:$B$266,1,FALSE)),"",IF(OR(W301="Metallic Liquid Tight",W301="Non-Metallic Liquid Tight",W301="LSZH",W301="Greenfield"),VLOOKUP($L301,Info!$B$4:$L$266,7,FALSE),"N/A")))</f>
        <v/>
      </c>
      <c r="Y301" s="1"/>
      <c r="Z301" s="96" t="str">
        <f>IF($L301="None","",IF(ISERROR(VLOOKUP($L301,Info!$B$4:$B$266,1,FALSE)),"",VLOOKUP($L301,Info!$B$4:$L$266,9,FALSE)))</f>
        <v/>
      </c>
      <c r="AA301" s="96" t="str">
        <f>IF($L301="None","",IF(ISERROR(VLOOKUP($L301,Info!$B$4:$B$266,1,FALSE)),"",VLOOKUP($L301,Info!$B$4:$L$266,8,FALSE)))</f>
        <v/>
      </c>
      <c r="AB301" s="96" t="str">
        <f>IF($L301="None","",IF(ISERROR(VLOOKUP($L301,Info!$B$4:$B$266,1,FALSE)),"",VLOOKUP($L301,Info!$B$4:$L$266,10,FALSE)))</f>
        <v/>
      </c>
      <c r="AC301" s="1" t="str">
        <f>IF(W301="SO Cable","Black,White",IF(O301="","",IF(P301="","",IF($J$12&lt;&gt;"ABC",IF(P301&lt;="250",VLOOKUP(O301,Info!$AZ$4:$BB$22,3,FALSE),VLOOKUP(O301,Info!$AZ$23:$BB$39,3,FALSE)),IF(P301&lt;="250",VLOOKUP(O301,Info!$AO$4:$AQ$22,3,FALSE),VLOOKUP(O301,Info!$AO$23:$AP$39,3,FALSE))))))</f>
        <v/>
      </c>
      <c r="AD301" s="1"/>
      <c r="AE301" s="1" t="str">
        <f>IF($L301="None","",IF(ISERROR(VLOOKUP($L301,Info!$B$4:$B$266,1,FALSE)),"",VLOOKUP($L301,Info!$B$4:$L$266,4,FALSE)))</f>
        <v/>
      </c>
      <c r="AF301" s="1" t="str">
        <f>IF($L301="None","",IF(ISERROR(VLOOKUP($L301,Info!$B$4:$B$266,1,FALSE)),"",VLOOKUP($L301,Info!$B$4:$L$266,6,FALSE)))</f>
        <v/>
      </c>
      <c r="AG301" s="1"/>
      <c r="AH301" s="33" t="str" cm="1">
        <f t="array" ref="AH301">IF(AND(L301&lt;&gt;"",O301&lt;&gt;"",R301:S301&lt;&gt;"",W301:X301&lt;&gt;"",Z301:AA301&lt;&gt;"",AC301&lt;&gt;""),"Good","Bad")</f>
        <v>Bad</v>
      </c>
      <c r="AL301" t="str" cm="1">
        <f t="array" ref="AL301">IF(R301&gt;0,_xlfn.IFS(COUNTIF($L$20:L301,"&lt;&gt;")&lt;101,1,COUNTIF($L$20:L301,"&lt;&gt;")&lt;201,2,COUNTIF($L$20:L301,"&lt;&gt;")&lt;301,3,COUNTIF($L$20:L301,"&lt;&gt;")&lt;401,4,COUNTIF($L$20:L301,"&lt;&gt;")&lt;501,5,COUNTIF($L$20:L301,"&lt;&gt;")&lt;601,6,COUNTIF($L$20:L301,"&lt;&gt;")&lt;701,7,COUNTIF($L$20:L301,"&lt;&gt;")&lt;801,8,COUNTIF($L$20:L301,"&lt;&gt;")&lt;901,9,COUNTIF($L$20:L301,"&lt;&gt;")&lt;1001,10,COUNTIF($L$20:L301,"&lt;&gt;")&lt;1101,11,COUNTIF($L$20:L301,"&lt;&gt;")&lt;1201,12,COUNTIF($L$20:L301,"&lt;&gt;")&lt;1301,13,COUNTIF($L$20:L301,"&lt;&gt;")&lt;1401,14,COUNTIF($L$20:L301,"&lt;&gt;")&lt;1501,15,COUNTIF($L$20:L301,"&lt;&gt;")&lt;1601,16,COUNTIF($L$20:L301,"&lt;&gt;")&lt;1701,17,COUNTIF($L$20:L301,"&lt;&gt;")&lt;1801,18,COUNTIF($L$20:L301,"&lt;&gt;")&lt;1901,19,COUNTIF($L$20:L301,"&lt;&gt;")&lt;2001,20,COUNTIF($L$20:L301,"&lt;&gt;")&lt;2101,21,COUNTIF($L$20:L301,"&lt;&gt;")&lt;2201,22,COUNTIF($L$20:L301,"&lt;&gt;")&lt;2301,23,COUNTIF($L$20:L301,"&lt;&gt;")&lt;2401,24,COUNTIF($L$20:L301,"&lt;&gt;")&lt;2501,25,COUNTIF($L$20:L301,"&lt;&gt;")&lt;2601,26,COUNTIF($L$20:L301,"&lt;&gt;")&lt;2701,27,COUNTIF($L$20:L301,"&lt;&gt;")&lt;2801,28,COUNTIF($L$20:L301,"&lt;&gt;")&lt;2901,29,COUNTIF($L$20:L301,"&lt;&gt;")&lt;3001,30),"")</f>
        <v/>
      </c>
      <c r="AM301" t="str">
        <f t="shared" si="20"/>
        <v/>
      </c>
      <c r="AN301" t="str">
        <f t="shared" si="24"/>
        <v/>
      </c>
      <c r="AP301" t="str">
        <f t="shared" si="23"/>
        <v/>
      </c>
      <c r="AQ301" t="str">
        <f>IF(AO301="","",COUNTIFS(AM301:$AM$3019,AO301))</f>
        <v/>
      </c>
    </row>
    <row r="302" spans="1:43" x14ac:dyDescent="0.25">
      <c r="A302" s="6" t="str">
        <f>IF(COUNT($A$20:A301)&lt;&gt;$B$4,IF(A301="","",A301+1),"")</f>
        <v/>
      </c>
      <c r="B302" s="3"/>
      <c r="C302" s="3"/>
      <c r="D302" s="122"/>
      <c r="E302" s="3"/>
      <c r="F302" s="3"/>
      <c r="G302" s="3"/>
      <c r="H302" s="3"/>
      <c r="I302" s="120"/>
      <c r="J302" s="3"/>
      <c r="K302" s="119" t="str" cm="1">
        <f t="array" ref="K302">IF(OR($J$14 = "A",$J$14 = "B",$J$14 = "C"),IF(I302="","",IF(LEN(I302)&gt;2,_xlfn.IFS(ISNUMBER(SEARCH("_",I302)),I302,ISNUMBER(SEARCH(", ",I302)),SUBSTITUTE(I302,", ","_"),ISNUMBER(SEARCH("/ ",I302)),SUBSTITUTE(I302,"/ ","_"),ISNUMBER(SEARCH(",",I302)),SUBSTITUTE(I302,",","_"),ISNUMBER(SEARCH("/",I302)),SUBSTITUTE(I302,"/","_"),ISNUMBER(SEARCH("",I302)),I302),I302)),IF(OR($J$14 = "J",$J$14 = "K"),"",IF(D302="","",IF(LEN(D302)&gt;2,_xlfn.IFS(ISNUMBER(SEARCH("_",D302)),D302,ISNUMBER(SEARCH(", ",D302)),SUBSTITUTE(D302,", ","_"),ISNUMBER(SEARCH("/ ",D302)),SUBSTITUTE(D302,"/ ","_"),ISNUMBER(SEARCH(",",D302)),SUBSTITUTE(D302,",","_"),ISNUMBER(SEARCH("/",D302)),SUBSTITUTE(D302,"/","_"),ISNUMBER(SEARCH("",D302)),D302),D302))))</f>
        <v/>
      </c>
      <c r="L302" s="1"/>
      <c r="M302" s="1" t="str">
        <f t="shared" si="21"/>
        <v/>
      </c>
      <c r="N302" s="94" t="str">
        <f>IF($L302="None","",IF(ISERROR(VLOOKUP($L302,Info!$B$4:$B$266,1,FALSE)),"",VLOOKUP($L302,Info!$B$4:$L$266,5,FALSE)))</f>
        <v/>
      </c>
      <c r="O302" s="94" t="str">
        <f>IF(K302="","",IF(AND($J$12&lt;&gt;"ABC",N302="3"),"BAC",IF(N302="3","ABC",IF($J$12&lt;&gt;"ABC",IF($J$10="Standard",VLOOKUP(K302,Info!$BE$4:$BF$481,2,FALSE),VLOOKUP(K302,Info!$BI$4:$BJ$482,2,FALSE)),IF($J$10="Standard",VLOOKUP(K302,Info!$AG$4:$AH$2994,2,FALSE),VLOOKUP(K302,Info!$AK$4:$AL$2997,2,FALSE))))))</f>
        <v/>
      </c>
      <c r="P302" s="94" t="str">
        <f>IF($L302="None","",IF(ISERROR(VLOOKUP($L302,Info!$B$4:$B$266,1,FALSE)),"",VLOOKUP($L302,Info!$B$4:$L$266,3,FALSE)))</f>
        <v/>
      </c>
      <c r="Q302" s="96" t="str">
        <f>IF($L302="None","",IF(ISERROR(VLOOKUP($L302,Info!$B$4:$B$266,1,FALSE)),"",VLOOKUP($L302,Info!$B$4:$L$266,4,FALSE)))</f>
        <v/>
      </c>
      <c r="R302" s="1"/>
      <c r="S302" s="6" t="str">
        <f t="shared" si="22"/>
        <v/>
      </c>
      <c r="T302" s="6" t="str">
        <f>IF($L302="None","",IF(ISERROR(VLOOKUP($L302,Info!$B$4:$B$266,1,FALSE)),"",VLOOKUP($L302,Info!$B$4:$L$266,11,FALSE)))</f>
        <v/>
      </c>
      <c r="U302" s="1"/>
      <c r="V302" s="1"/>
      <c r="W302" s="1"/>
      <c r="X302" s="1" t="str">
        <f>IF($L302="None","",IF(ISERROR(VLOOKUP($L302,Info!$B$4:$B$266,1,FALSE)),"",IF(OR(W302="Metallic Liquid Tight",W302="Non-Metallic Liquid Tight",W302="LSZH",W302="Greenfield"),VLOOKUP($L302,Info!$B$4:$L$266,7,FALSE),"N/A")))</f>
        <v/>
      </c>
      <c r="Y302" s="1"/>
      <c r="Z302" s="96" t="str">
        <f>IF($L302="None","",IF(ISERROR(VLOOKUP($L302,Info!$B$4:$B$266,1,FALSE)),"",VLOOKUP($L302,Info!$B$4:$L$266,9,FALSE)))</f>
        <v/>
      </c>
      <c r="AA302" s="96" t="str">
        <f>IF($L302="None","",IF(ISERROR(VLOOKUP($L302,Info!$B$4:$B$266,1,FALSE)),"",VLOOKUP($L302,Info!$B$4:$L$266,8,FALSE)))</f>
        <v/>
      </c>
      <c r="AB302" s="96" t="str">
        <f>IF($L302="None","",IF(ISERROR(VLOOKUP($L302,Info!$B$4:$B$266,1,FALSE)),"",VLOOKUP($L302,Info!$B$4:$L$266,10,FALSE)))</f>
        <v/>
      </c>
      <c r="AC302" s="1" t="str">
        <f>IF(W302="SO Cable","Black,White",IF(O302="","",IF(P302="","",IF($J$12&lt;&gt;"ABC",IF(P302&lt;="250",VLOOKUP(O302,Info!$AZ$4:$BB$22,3,FALSE),VLOOKUP(O302,Info!$AZ$23:$BB$39,3,FALSE)),IF(P302&lt;="250",VLOOKUP(O302,Info!$AO$4:$AQ$22,3,FALSE),VLOOKUP(O302,Info!$AO$23:$AP$39,3,FALSE))))))</f>
        <v/>
      </c>
      <c r="AD302" s="1"/>
      <c r="AE302" s="1" t="str">
        <f>IF($L302="None","",IF(ISERROR(VLOOKUP($L302,Info!$B$4:$B$266,1,FALSE)),"",VLOOKUP($L302,Info!$B$4:$L$266,4,FALSE)))</f>
        <v/>
      </c>
      <c r="AF302" s="1" t="str">
        <f>IF($L302="None","",IF(ISERROR(VLOOKUP($L302,Info!$B$4:$B$266,1,FALSE)),"",VLOOKUP($L302,Info!$B$4:$L$266,6,FALSE)))</f>
        <v/>
      </c>
      <c r="AG302" s="1"/>
      <c r="AH302" s="33" t="str" cm="1">
        <f t="array" ref="AH302">IF(AND(L302&lt;&gt;"",O302&lt;&gt;"",R302:S302&lt;&gt;"",W302:X302&lt;&gt;"",Z302:AA302&lt;&gt;"",AC302&lt;&gt;""),"Good","Bad")</f>
        <v>Bad</v>
      </c>
      <c r="AL302" t="str" cm="1">
        <f t="array" ref="AL302">IF(R302&gt;0,_xlfn.IFS(COUNTIF($L$20:L302,"&lt;&gt;")&lt;101,1,COUNTIF($L$20:L302,"&lt;&gt;")&lt;201,2,COUNTIF($L$20:L302,"&lt;&gt;")&lt;301,3,COUNTIF($L$20:L302,"&lt;&gt;")&lt;401,4,COUNTIF($L$20:L302,"&lt;&gt;")&lt;501,5,COUNTIF($L$20:L302,"&lt;&gt;")&lt;601,6,COUNTIF($L$20:L302,"&lt;&gt;")&lt;701,7,COUNTIF($L$20:L302,"&lt;&gt;")&lt;801,8,COUNTIF($L$20:L302,"&lt;&gt;")&lt;901,9,COUNTIF($L$20:L302,"&lt;&gt;")&lt;1001,10,COUNTIF($L$20:L302,"&lt;&gt;")&lt;1101,11,COUNTIF($L$20:L302,"&lt;&gt;")&lt;1201,12,COUNTIF($L$20:L302,"&lt;&gt;")&lt;1301,13,COUNTIF($L$20:L302,"&lt;&gt;")&lt;1401,14,COUNTIF($L$20:L302,"&lt;&gt;")&lt;1501,15,COUNTIF($L$20:L302,"&lt;&gt;")&lt;1601,16,COUNTIF($L$20:L302,"&lt;&gt;")&lt;1701,17,COUNTIF($L$20:L302,"&lt;&gt;")&lt;1801,18,COUNTIF($L$20:L302,"&lt;&gt;")&lt;1901,19,COUNTIF($L$20:L302,"&lt;&gt;")&lt;2001,20,COUNTIF($L$20:L302,"&lt;&gt;")&lt;2101,21,COUNTIF($L$20:L302,"&lt;&gt;")&lt;2201,22,COUNTIF($L$20:L302,"&lt;&gt;")&lt;2301,23,COUNTIF($L$20:L302,"&lt;&gt;")&lt;2401,24,COUNTIF($L$20:L302,"&lt;&gt;")&lt;2501,25,COUNTIF($L$20:L302,"&lt;&gt;")&lt;2601,26,COUNTIF($L$20:L302,"&lt;&gt;")&lt;2701,27,COUNTIF($L$20:L302,"&lt;&gt;")&lt;2801,28,COUNTIF($L$20:L302,"&lt;&gt;")&lt;2901,29,COUNTIF($L$20:L302,"&lt;&gt;")&lt;3001,30),"")</f>
        <v/>
      </c>
      <c r="AM302" t="str">
        <f t="shared" si="20"/>
        <v/>
      </c>
      <c r="AN302" t="str">
        <f t="shared" si="24"/>
        <v/>
      </c>
      <c r="AP302" t="str">
        <f t="shared" si="23"/>
        <v/>
      </c>
      <c r="AQ302" t="str">
        <f>IF(AO302="","",COUNTIFS(AM302:$AM$3019,AO302))</f>
        <v/>
      </c>
    </row>
    <row r="303" spans="1:43" x14ac:dyDescent="0.25">
      <c r="A303" s="6" t="str">
        <f>IF(COUNT($A$20:A302)&lt;&gt;$B$4,IF(A302="","",A302+1),"")</f>
        <v/>
      </c>
      <c r="B303" s="3"/>
      <c r="C303" s="3"/>
      <c r="D303" s="122"/>
      <c r="E303" s="3"/>
      <c r="F303" s="3"/>
      <c r="G303" s="3"/>
      <c r="H303" s="3"/>
      <c r="I303" s="120"/>
      <c r="J303" s="3"/>
      <c r="K303" s="119" t="str" cm="1">
        <f t="array" ref="K303">IF(OR($J$14 = "A",$J$14 = "B",$J$14 = "C"),IF(I303="","",IF(LEN(I303)&gt;2,_xlfn.IFS(ISNUMBER(SEARCH("_",I303)),I303,ISNUMBER(SEARCH(", ",I303)),SUBSTITUTE(I303,", ","_"),ISNUMBER(SEARCH("/ ",I303)),SUBSTITUTE(I303,"/ ","_"),ISNUMBER(SEARCH(",",I303)),SUBSTITUTE(I303,",","_"),ISNUMBER(SEARCH("/",I303)),SUBSTITUTE(I303,"/","_"),ISNUMBER(SEARCH("",I303)),I303),I303)),IF(OR($J$14 = "J",$J$14 = "K"),"",IF(D303="","",IF(LEN(D303)&gt;2,_xlfn.IFS(ISNUMBER(SEARCH("_",D303)),D303,ISNUMBER(SEARCH(", ",D303)),SUBSTITUTE(D303,", ","_"),ISNUMBER(SEARCH("/ ",D303)),SUBSTITUTE(D303,"/ ","_"),ISNUMBER(SEARCH(",",D303)),SUBSTITUTE(D303,",","_"),ISNUMBER(SEARCH("/",D303)),SUBSTITUTE(D303,"/","_"),ISNUMBER(SEARCH("",D303)),D303),D303))))</f>
        <v/>
      </c>
      <c r="L303" s="1"/>
      <c r="M303" s="1" t="str">
        <f t="shared" si="21"/>
        <v/>
      </c>
      <c r="N303" s="94" t="str">
        <f>IF($L303="None","",IF(ISERROR(VLOOKUP($L303,Info!$B$4:$B$266,1,FALSE)),"",VLOOKUP($L303,Info!$B$4:$L$266,5,FALSE)))</f>
        <v/>
      </c>
      <c r="O303" s="94" t="str">
        <f>IF(K303="","",IF(AND($J$12&lt;&gt;"ABC",N303="3"),"BAC",IF(N303="3","ABC",IF($J$12&lt;&gt;"ABC",IF($J$10="Standard",VLOOKUP(K303,Info!$BE$4:$BF$481,2,FALSE),VLOOKUP(K303,Info!$BI$4:$BJ$482,2,FALSE)),IF($J$10="Standard",VLOOKUP(K303,Info!$AG$4:$AH$2994,2,FALSE),VLOOKUP(K303,Info!$AK$4:$AL$2997,2,FALSE))))))</f>
        <v/>
      </c>
      <c r="P303" s="94" t="str">
        <f>IF($L303="None","",IF(ISERROR(VLOOKUP($L303,Info!$B$4:$B$266,1,FALSE)),"",VLOOKUP($L303,Info!$B$4:$L$266,3,FALSE)))</f>
        <v/>
      </c>
      <c r="Q303" s="96" t="str">
        <f>IF($L303="None","",IF(ISERROR(VLOOKUP($L303,Info!$B$4:$B$266,1,FALSE)),"",VLOOKUP($L303,Info!$B$4:$L$266,4,FALSE)))</f>
        <v/>
      </c>
      <c r="R303" s="1"/>
      <c r="S303" s="6" t="str">
        <f t="shared" si="22"/>
        <v/>
      </c>
      <c r="T303" s="6" t="str">
        <f>IF($L303="None","",IF(ISERROR(VLOOKUP($L303,Info!$B$4:$B$266,1,FALSE)),"",VLOOKUP($L303,Info!$B$4:$L$266,11,FALSE)))</f>
        <v/>
      </c>
      <c r="U303" s="1"/>
      <c r="V303" s="1"/>
      <c r="W303" s="1"/>
      <c r="X303" s="1" t="str">
        <f>IF($L303="None","",IF(ISERROR(VLOOKUP($L303,Info!$B$4:$B$266,1,FALSE)),"",IF(OR(W303="Metallic Liquid Tight",W303="Non-Metallic Liquid Tight",W303="LSZH",W303="Greenfield"),VLOOKUP($L303,Info!$B$4:$L$266,7,FALSE),"N/A")))</f>
        <v/>
      </c>
      <c r="Y303" s="1"/>
      <c r="Z303" s="96" t="str">
        <f>IF($L303="None","",IF(ISERROR(VLOOKUP($L303,Info!$B$4:$B$266,1,FALSE)),"",VLOOKUP($L303,Info!$B$4:$L$266,9,FALSE)))</f>
        <v/>
      </c>
      <c r="AA303" s="96" t="str">
        <f>IF($L303="None","",IF(ISERROR(VLOOKUP($L303,Info!$B$4:$B$266,1,FALSE)),"",VLOOKUP($L303,Info!$B$4:$L$266,8,FALSE)))</f>
        <v/>
      </c>
      <c r="AB303" s="96" t="str">
        <f>IF($L303="None","",IF(ISERROR(VLOOKUP($L303,Info!$B$4:$B$266,1,FALSE)),"",VLOOKUP($L303,Info!$B$4:$L$266,10,FALSE)))</f>
        <v/>
      </c>
      <c r="AC303" s="1" t="str">
        <f>IF(W303="SO Cable","Black,White",IF(O303="","",IF(P303="","",IF($J$12&lt;&gt;"ABC",IF(P303&lt;="250",VLOOKUP(O303,Info!$AZ$4:$BB$22,3,FALSE),VLOOKUP(O303,Info!$AZ$23:$BB$39,3,FALSE)),IF(P303&lt;="250",VLOOKUP(O303,Info!$AO$4:$AQ$22,3,FALSE),VLOOKUP(O303,Info!$AO$23:$AP$39,3,FALSE))))))</f>
        <v/>
      </c>
      <c r="AD303" s="1"/>
      <c r="AE303" s="1" t="str">
        <f>IF($L303="None","",IF(ISERROR(VLOOKUP($L303,Info!$B$4:$B$266,1,FALSE)),"",VLOOKUP($L303,Info!$B$4:$L$266,4,FALSE)))</f>
        <v/>
      </c>
      <c r="AF303" s="1" t="str">
        <f>IF($L303="None","",IF(ISERROR(VLOOKUP($L303,Info!$B$4:$B$266,1,FALSE)),"",VLOOKUP($L303,Info!$B$4:$L$266,6,FALSE)))</f>
        <v/>
      </c>
      <c r="AG303" s="1"/>
      <c r="AH303" s="33" t="str" cm="1">
        <f t="array" ref="AH303">IF(AND(L303&lt;&gt;"",O303&lt;&gt;"",R303:S303&lt;&gt;"",W303:X303&lt;&gt;"",Z303:AA303&lt;&gt;"",AC303&lt;&gt;""),"Good","Bad")</f>
        <v>Bad</v>
      </c>
      <c r="AL303" t="str" cm="1">
        <f t="array" ref="AL303">IF(R303&gt;0,_xlfn.IFS(COUNTIF($L$20:L303,"&lt;&gt;")&lt;101,1,COUNTIF($L$20:L303,"&lt;&gt;")&lt;201,2,COUNTIF($L$20:L303,"&lt;&gt;")&lt;301,3,COUNTIF($L$20:L303,"&lt;&gt;")&lt;401,4,COUNTIF($L$20:L303,"&lt;&gt;")&lt;501,5,COUNTIF($L$20:L303,"&lt;&gt;")&lt;601,6,COUNTIF($L$20:L303,"&lt;&gt;")&lt;701,7,COUNTIF($L$20:L303,"&lt;&gt;")&lt;801,8,COUNTIF($L$20:L303,"&lt;&gt;")&lt;901,9,COUNTIF($L$20:L303,"&lt;&gt;")&lt;1001,10,COUNTIF($L$20:L303,"&lt;&gt;")&lt;1101,11,COUNTIF($L$20:L303,"&lt;&gt;")&lt;1201,12,COUNTIF($L$20:L303,"&lt;&gt;")&lt;1301,13,COUNTIF($L$20:L303,"&lt;&gt;")&lt;1401,14,COUNTIF($L$20:L303,"&lt;&gt;")&lt;1501,15,COUNTIF($L$20:L303,"&lt;&gt;")&lt;1601,16,COUNTIF($L$20:L303,"&lt;&gt;")&lt;1701,17,COUNTIF($L$20:L303,"&lt;&gt;")&lt;1801,18,COUNTIF($L$20:L303,"&lt;&gt;")&lt;1901,19,COUNTIF($L$20:L303,"&lt;&gt;")&lt;2001,20,COUNTIF($L$20:L303,"&lt;&gt;")&lt;2101,21,COUNTIF($L$20:L303,"&lt;&gt;")&lt;2201,22,COUNTIF($L$20:L303,"&lt;&gt;")&lt;2301,23,COUNTIF($L$20:L303,"&lt;&gt;")&lt;2401,24,COUNTIF($L$20:L303,"&lt;&gt;")&lt;2501,25,COUNTIF($L$20:L303,"&lt;&gt;")&lt;2601,26,COUNTIF($L$20:L303,"&lt;&gt;")&lt;2701,27,COUNTIF($L$20:L303,"&lt;&gt;")&lt;2801,28,COUNTIF($L$20:L303,"&lt;&gt;")&lt;2901,29,COUNTIF($L$20:L303,"&lt;&gt;")&lt;3001,30),"")</f>
        <v/>
      </c>
      <c r="AM303" t="str">
        <f t="shared" si="20"/>
        <v/>
      </c>
      <c r="AN303" t="str">
        <f t="shared" si="24"/>
        <v/>
      </c>
      <c r="AP303" t="str">
        <f t="shared" si="23"/>
        <v/>
      </c>
      <c r="AQ303" t="str">
        <f>IF(AO303="","",COUNTIFS(AM303:$AM$3019,AO303))</f>
        <v/>
      </c>
    </row>
    <row r="304" spans="1:43" x14ac:dyDescent="0.25">
      <c r="A304" s="6" t="str">
        <f>IF(COUNT($A$20:A303)&lt;&gt;$B$4,IF(A303="","",A303+1),"")</f>
        <v/>
      </c>
      <c r="B304" s="3"/>
      <c r="C304" s="3"/>
      <c r="D304" s="122"/>
      <c r="E304" s="3"/>
      <c r="F304" s="3"/>
      <c r="G304" s="3"/>
      <c r="H304" s="3"/>
      <c r="I304" s="120"/>
      <c r="J304" s="3"/>
      <c r="K304" s="119" t="str" cm="1">
        <f t="array" ref="K304">IF(OR($J$14 = "A",$J$14 = "B",$J$14 = "C"),IF(I304="","",IF(LEN(I304)&gt;2,_xlfn.IFS(ISNUMBER(SEARCH("_",I304)),I304,ISNUMBER(SEARCH(", ",I304)),SUBSTITUTE(I304,", ","_"),ISNUMBER(SEARCH("/ ",I304)),SUBSTITUTE(I304,"/ ","_"),ISNUMBER(SEARCH(",",I304)),SUBSTITUTE(I304,",","_"),ISNUMBER(SEARCH("/",I304)),SUBSTITUTE(I304,"/","_"),ISNUMBER(SEARCH("",I304)),I304),I304)),IF(OR($J$14 = "J",$J$14 = "K"),"",IF(D304="","",IF(LEN(D304)&gt;2,_xlfn.IFS(ISNUMBER(SEARCH("_",D304)),D304,ISNUMBER(SEARCH(", ",D304)),SUBSTITUTE(D304,", ","_"),ISNUMBER(SEARCH("/ ",D304)),SUBSTITUTE(D304,"/ ","_"),ISNUMBER(SEARCH(",",D304)),SUBSTITUTE(D304,",","_"),ISNUMBER(SEARCH("/",D304)),SUBSTITUTE(D304,"/","_"),ISNUMBER(SEARCH("",D304)),D304),D304))))</f>
        <v/>
      </c>
      <c r="L304" s="1"/>
      <c r="M304" s="1" t="str">
        <f t="shared" si="21"/>
        <v/>
      </c>
      <c r="N304" s="94" t="str">
        <f>IF($L304="None","",IF(ISERROR(VLOOKUP($L304,Info!$B$4:$B$266,1,FALSE)),"",VLOOKUP($L304,Info!$B$4:$L$266,5,FALSE)))</f>
        <v/>
      </c>
      <c r="O304" s="94" t="str">
        <f>IF(K304="","",IF(AND($J$12&lt;&gt;"ABC",N304="3"),"BAC",IF(N304="3","ABC",IF($J$12&lt;&gt;"ABC",IF($J$10="Standard",VLOOKUP(K304,Info!$BE$4:$BF$481,2,FALSE),VLOOKUP(K304,Info!$BI$4:$BJ$482,2,FALSE)),IF($J$10="Standard",VLOOKUP(K304,Info!$AG$4:$AH$2994,2,FALSE),VLOOKUP(K304,Info!$AK$4:$AL$2997,2,FALSE))))))</f>
        <v/>
      </c>
      <c r="P304" s="94" t="str">
        <f>IF($L304="None","",IF(ISERROR(VLOOKUP($L304,Info!$B$4:$B$266,1,FALSE)),"",VLOOKUP($L304,Info!$B$4:$L$266,3,FALSE)))</f>
        <v/>
      </c>
      <c r="Q304" s="96" t="str">
        <f>IF($L304="None","",IF(ISERROR(VLOOKUP($L304,Info!$B$4:$B$266,1,FALSE)),"",VLOOKUP($L304,Info!$B$4:$L$266,4,FALSE)))</f>
        <v/>
      </c>
      <c r="R304" s="1"/>
      <c r="S304" s="6" t="str">
        <f t="shared" si="22"/>
        <v/>
      </c>
      <c r="T304" s="6" t="str">
        <f>IF($L304="None","",IF(ISERROR(VLOOKUP($L304,Info!$B$4:$B$266,1,FALSE)),"",VLOOKUP($L304,Info!$B$4:$L$266,11,FALSE)))</f>
        <v/>
      </c>
      <c r="U304" s="1"/>
      <c r="V304" s="1"/>
      <c r="W304" s="1"/>
      <c r="X304" s="1" t="str">
        <f>IF($L304="None","",IF(ISERROR(VLOOKUP($L304,Info!$B$4:$B$266,1,FALSE)),"",IF(OR(W304="Metallic Liquid Tight",W304="Non-Metallic Liquid Tight",W304="LSZH",W304="Greenfield"),VLOOKUP($L304,Info!$B$4:$L$266,7,FALSE),"N/A")))</f>
        <v/>
      </c>
      <c r="Y304" s="1"/>
      <c r="Z304" s="96" t="str">
        <f>IF($L304="None","",IF(ISERROR(VLOOKUP($L304,Info!$B$4:$B$266,1,FALSE)),"",VLOOKUP($L304,Info!$B$4:$L$266,9,FALSE)))</f>
        <v/>
      </c>
      <c r="AA304" s="96" t="str">
        <f>IF($L304="None","",IF(ISERROR(VLOOKUP($L304,Info!$B$4:$B$266,1,FALSE)),"",VLOOKUP($L304,Info!$B$4:$L$266,8,FALSE)))</f>
        <v/>
      </c>
      <c r="AB304" s="96" t="str">
        <f>IF($L304="None","",IF(ISERROR(VLOOKUP($L304,Info!$B$4:$B$266,1,FALSE)),"",VLOOKUP($L304,Info!$B$4:$L$266,10,FALSE)))</f>
        <v/>
      </c>
      <c r="AC304" s="1" t="str">
        <f>IF(W304="SO Cable","Black,White",IF(O304="","",IF(P304="","",IF($J$12&lt;&gt;"ABC",IF(P304&lt;="250",VLOOKUP(O304,Info!$AZ$4:$BB$22,3,FALSE),VLOOKUP(O304,Info!$AZ$23:$BB$39,3,FALSE)),IF(P304&lt;="250",VLOOKUP(O304,Info!$AO$4:$AQ$22,3,FALSE),VLOOKUP(O304,Info!$AO$23:$AP$39,3,FALSE))))))</f>
        <v/>
      </c>
      <c r="AD304" s="1"/>
      <c r="AE304" s="1" t="str">
        <f>IF($L304="None","",IF(ISERROR(VLOOKUP($L304,Info!$B$4:$B$266,1,FALSE)),"",VLOOKUP($L304,Info!$B$4:$L$266,4,FALSE)))</f>
        <v/>
      </c>
      <c r="AF304" s="1" t="str">
        <f>IF($L304="None","",IF(ISERROR(VLOOKUP($L304,Info!$B$4:$B$266,1,FALSE)),"",VLOOKUP($L304,Info!$B$4:$L$266,6,FALSE)))</f>
        <v/>
      </c>
      <c r="AG304" s="1"/>
      <c r="AH304" s="33" t="str" cm="1">
        <f t="array" ref="AH304">IF(AND(L304&lt;&gt;"",O304&lt;&gt;"",R304:S304&lt;&gt;"",W304:X304&lt;&gt;"",Z304:AA304&lt;&gt;"",AC304&lt;&gt;""),"Good","Bad")</f>
        <v>Bad</v>
      </c>
      <c r="AL304" t="str" cm="1">
        <f t="array" ref="AL304">IF(R304&gt;0,_xlfn.IFS(COUNTIF($L$20:L304,"&lt;&gt;")&lt;101,1,COUNTIF($L$20:L304,"&lt;&gt;")&lt;201,2,COUNTIF($L$20:L304,"&lt;&gt;")&lt;301,3,COUNTIF($L$20:L304,"&lt;&gt;")&lt;401,4,COUNTIF($L$20:L304,"&lt;&gt;")&lt;501,5,COUNTIF($L$20:L304,"&lt;&gt;")&lt;601,6,COUNTIF($L$20:L304,"&lt;&gt;")&lt;701,7,COUNTIF($L$20:L304,"&lt;&gt;")&lt;801,8,COUNTIF($L$20:L304,"&lt;&gt;")&lt;901,9,COUNTIF($L$20:L304,"&lt;&gt;")&lt;1001,10,COUNTIF($L$20:L304,"&lt;&gt;")&lt;1101,11,COUNTIF($L$20:L304,"&lt;&gt;")&lt;1201,12,COUNTIF($L$20:L304,"&lt;&gt;")&lt;1301,13,COUNTIF($L$20:L304,"&lt;&gt;")&lt;1401,14,COUNTIF($L$20:L304,"&lt;&gt;")&lt;1501,15,COUNTIF($L$20:L304,"&lt;&gt;")&lt;1601,16,COUNTIF($L$20:L304,"&lt;&gt;")&lt;1701,17,COUNTIF($L$20:L304,"&lt;&gt;")&lt;1801,18,COUNTIF($L$20:L304,"&lt;&gt;")&lt;1901,19,COUNTIF($L$20:L304,"&lt;&gt;")&lt;2001,20,COUNTIF($L$20:L304,"&lt;&gt;")&lt;2101,21,COUNTIF($L$20:L304,"&lt;&gt;")&lt;2201,22,COUNTIF($L$20:L304,"&lt;&gt;")&lt;2301,23,COUNTIF($L$20:L304,"&lt;&gt;")&lt;2401,24,COUNTIF($L$20:L304,"&lt;&gt;")&lt;2501,25,COUNTIF($L$20:L304,"&lt;&gt;")&lt;2601,26,COUNTIF($L$20:L304,"&lt;&gt;")&lt;2701,27,COUNTIF($L$20:L304,"&lt;&gt;")&lt;2801,28,COUNTIF($L$20:L304,"&lt;&gt;")&lt;2901,29,COUNTIF($L$20:L304,"&lt;&gt;")&lt;3001,30),"")</f>
        <v/>
      </c>
      <c r="AM304" t="str">
        <f t="shared" si="20"/>
        <v/>
      </c>
      <c r="AN304" t="str">
        <f t="shared" si="24"/>
        <v/>
      </c>
      <c r="AP304" t="str">
        <f t="shared" si="23"/>
        <v/>
      </c>
      <c r="AQ304" t="str">
        <f>IF(AO304="","",COUNTIFS(AM304:$AM$3019,AO304))</f>
        <v/>
      </c>
    </row>
    <row r="305" spans="1:43" x14ac:dyDescent="0.25">
      <c r="A305" s="6" t="str">
        <f>IF(COUNT($A$20:A304)&lt;&gt;$B$4,IF(A304="","",A304+1),"")</f>
        <v/>
      </c>
      <c r="B305" s="3"/>
      <c r="C305" s="3"/>
      <c r="D305" s="122"/>
      <c r="E305" s="3"/>
      <c r="F305" s="3"/>
      <c r="G305" s="3"/>
      <c r="H305" s="3"/>
      <c r="I305" s="120"/>
      <c r="J305" s="3"/>
      <c r="K305" s="119" t="str" cm="1">
        <f t="array" ref="K305">IF(OR($J$14 = "A",$J$14 = "B",$J$14 = "C"),IF(I305="","",IF(LEN(I305)&gt;2,_xlfn.IFS(ISNUMBER(SEARCH("_",I305)),I305,ISNUMBER(SEARCH(", ",I305)),SUBSTITUTE(I305,", ","_"),ISNUMBER(SEARCH("/ ",I305)),SUBSTITUTE(I305,"/ ","_"),ISNUMBER(SEARCH(",",I305)),SUBSTITUTE(I305,",","_"),ISNUMBER(SEARCH("/",I305)),SUBSTITUTE(I305,"/","_"),ISNUMBER(SEARCH("",I305)),I305),I305)),IF(OR($J$14 = "J",$J$14 = "K"),"",IF(D305="","",IF(LEN(D305)&gt;2,_xlfn.IFS(ISNUMBER(SEARCH("_",D305)),D305,ISNUMBER(SEARCH(", ",D305)),SUBSTITUTE(D305,", ","_"),ISNUMBER(SEARCH("/ ",D305)),SUBSTITUTE(D305,"/ ","_"),ISNUMBER(SEARCH(",",D305)),SUBSTITUTE(D305,",","_"),ISNUMBER(SEARCH("/",D305)),SUBSTITUTE(D305,"/","_"),ISNUMBER(SEARCH("",D305)),D305),D305))))</f>
        <v/>
      </c>
      <c r="L305" s="1"/>
      <c r="M305" s="1" t="str">
        <f t="shared" si="21"/>
        <v/>
      </c>
      <c r="N305" s="94" t="str">
        <f>IF($L305="None","",IF(ISERROR(VLOOKUP($L305,Info!$B$4:$B$266,1,FALSE)),"",VLOOKUP($L305,Info!$B$4:$L$266,5,FALSE)))</f>
        <v/>
      </c>
      <c r="O305" s="94" t="str">
        <f>IF(K305="","",IF(AND($J$12&lt;&gt;"ABC",N305="3"),"BAC",IF(N305="3","ABC",IF($J$12&lt;&gt;"ABC",IF($J$10="Standard",VLOOKUP(K305,Info!$BE$4:$BF$481,2,FALSE),VLOOKUP(K305,Info!$BI$4:$BJ$482,2,FALSE)),IF($J$10="Standard",VLOOKUP(K305,Info!$AG$4:$AH$2994,2,FALSE),VLOOKUP(K305,Info!$AK$4:$AL$2997,2,FALSE))))))</f>
        <v/>
      </c>
      <c r="P305" s="94" t="str">
        <f>IF($L305="None","",IF(ISERROR(VLOOKUP($L305,Info!$B$4:$B$266,1,FALSE)),"",VLOOKUP($L305,Info!$B$4:$L$266,3,FALSE)))</f>
        <v/>
      </c>
      <c r="Q305" s="96" t="str">
        <f>IF($L305="None","",IF(ISERROR(VLOOKUP($L305,Info!$B$4:$B$266,1,FALSE)),"",VLOOKUP($L305,Info!$B$4:$L$266,4,FALSE)))</f>
        <v/>
      </c>
      <c r="R305" s="1"/>
      <c r="S305" s="6" t="str">
        <f t="shared" si="22"/>
        <v/>
      </c>
      <c r="T305" s="6" t="str">
        <f>IF($L305="None","",IF(ISERROR(VLOOKUP($L305,Info!$B$4:$B$266,1,FALSE)),"",VLOOKUP($L305,Info!$B$4:$L$266,11,FALSE)))</f>
        <v/>
      </c>
      <c r="U305" s="1"/>
      <c r="V305" s="1"/>
      <c r="W305" s="1"/>
      <c r="X305" s="1" t="str">
        <f>IF($L305="None","",IF(ISERROR(VLOOKUP($L305,Info!$B$4:$B$266,1,FALSE)),"",IF(OR(W305="Metallic Liquid Tight",W305="Non-Metallic Liquid Tight",W305="LSZH",W305="Greenfield"),VLOOKUP($L305,Info!$B$4:$L$266,7,FALSE),"N/A")))</f>
        <v/>
      </c>
      <c r="Y305" s="1"/>
      <c r="Z305" s="96" t="str">
        <f>IF($L305="None","",IF(ISERROR(VLOOKUP($L305,Info!$B$4:$B$266,1,FALSE)),"",VLOOKUP($L305,Info!$B$4:$L$266,9,FALSE)))</f>
        <v/>
      </c>
      <c r="AA305" s="96" t="str">
        <f>IF($L305="None","",IF(ISERROR(VLOOKUP($L305,Info!$B$4:$B$266,1,FALSE)),"",VLOOKUP($L305,Info!$B$4:$L$266,8,FALSE)))</f>
        <v/>
      </c>
      <c r="AB305" s="96" t="str">
        <f>IF($L305="None","",IF(ISERROR(VLOOKUP($L305,Info!$B$4:$B$266,1,FALSE)),"",VLOOKUP($L305,Info!$B$4:$L$266,10,FALSE)))</f>
        <v/>
      </c>
      <c r="AC305" s="1" t="str">
        <f>IF(W305="SO Cable","Black,White",IF(O305="","",IF(P305="","",IF($J$12&lt;&gt;"ABC",IF(P305&lt;="250",VLOOKUP(O305,Info!$AZ$4:$BB$22,3,FALSE),VLOOKUP(O305,Info!$AZ$23:$BB$39,3,FALSE)),IF(P305&lt;="250",VLOOKUP(O305,Info!$AO$4:$AQ$22,3,FALSE),VLOOKUP(O305,Info!$AO$23:$AP$39,3,FALSE))))))</f>
        <v/>
      </c>
      <c r="AD305" s="1"/>
      <c r="AE305" s="1" t="str">
        <f>IF($L305="None","",IF(ISERROR(VLOOKUP($L305,Info!$B$4:$B$266,1,FALSE)),"",VLOOKUP($L305,Info!$B$4:$L$266,4,FALSE)))</f>
        <v/>
      </c>
      <c r="AF305" s="1" t="str">
        <f>IF($L305="None","",IF(ISERROR(VLOOKUP($L305,Info!$B$4:$B$266,1,FALSE)),"",VLOOKUP($L305,Info!$B$4:$L$266,6,FALSE)))</f>
        <v/>
      </c>
      <c r="AG305" s="1"/>
      <c r="AH305" s="33" t="str" cm="1">
        <f t="array" ref="AH305">IF(AND(L305&lt;&gt;"",O305&lt;&gt;"",R305:S305&lt;&gt;"",W305:X305&lt;&gt;"",Z305:AA305&lt;&gt;"",AC305&lt;&gt;""),"Good","Bad")</f>
        <v>Bad</v>
      </c>
      <c r="AL305" t="str" cm="1">
        <f t="array" ref="AL305">IF(R305&gt;0,_xlfn.IFS(COUNTIF($L$20:L305,"&lt;&gt;")&lt;101,1,COUNTIF($L$20:L305,"&lt;&gt;")&lt;201,2,COUNTIF($L$20:L305,"&lt;&gt;")&lt;301,3,COUNTIF($L$20:L305,"&lt;&gt;")&lt;401,4,COUNTIF($L$20:L305,"&lt;&gt;")&lt;501,5,COUNTIF($L$20:L305,"&lt;&gt;")&lt;601,6,COUNTIF($L$20:L305,"&lt;&gt;")&lt;701,7,COUNTIF($L$20:L305,"&lt;&gt;")&lt;801,8,COUNTIF($L$20:L305,"&lt;&gt;")&lt;901,9,COUNTIF($L$20:L305,"&lt;&gt;")&lt;1001,10,COUNTIF($L$20:L305,"&lt;&gt;")&lt;1101,11,COUNTIF($L$20:L305,"&lt;&gt;")&lt;1201,12,COUNTIF($L$20:L305,"&lt;&gt;")&lt;1301,13,COUNTIF($L$20:L305,"&lt;&gt;")&lt;1401,14,COUNTIF($L$20:L305,"&lt;&gt;")&lt;1501,15,COUNTIF($L$20:L305,"&lt;&gt;")&lt;1601,16,COUNTIF($L$20:L305,"&lt;&gt;")&lt;1701,17,COUNTIF($L$20:L305,"&lt;&gt;")&lt;1801,18,COUNTIF($L$20:L305,"&lt;&gt;")&lt;1901,19,COUNTIF($L$20:L305,"&lt;&gt;")&lt;2001,20,COUNTIF($L$20:L305,"&lt;&gt;")&lt;2101,21,COUNTIF($L$20:L305,"&lt;&gt;")&lt;2201,22,COUNTIF($L$20:L305,"&lt;&gt;")&lt;2301,23,COUNTIF($L$20:L305,"&lt;&gt;")&lt;2401,24,COUNTIF($L$20:L305,"&lt;&gt;")&lt;2501,25,COUNTIF($L$20:L305,"&lt;&gt;")&lt;2601,26,COUNTIF($L$20:L305,"&lt;&gt;")&lt;2701,27,COUNTIF($L$20:L305,"&lt;&gt;")&lt;2801,28,COUNTIF($L$20:L305,"&lt;&gt;")&lt;2901,29,COUNTIF($L$20:L305,"&lt;&gt;")&lt;3001,30),"")</f>
        <v/>
      </c>
      <c r="AM305" t="str">
        <f t="shared" si="20"/>
        <v/>
      </c>
      <c r="AN305" t="str">
        <f t="shared" si="24"/>
        <v/>
      </c>
      <c r="AP305" t="str">
        <f t="shared" si="23"/>
        <v/>
      </c>
      <c r="AQ305" t="str">
        <f>IF(AO305="","",COUNTIFS(AM305:$AM$3019,AO305))</f>
        <v/>
      </c>
    </row>
    <row r="306" spans="1:43" x14ac:dyDescent="0.25">
      <c r="A306" s="6" t="str">
        <f>IF(COUNT($A$20:A305)&lt;&gt;$B$4,IF(A305="","",A305+1),"")</f>
        <v/>
      </c>
      <c r="B306" s="3"/>
      <c r="C306" s="3"/>
      <c r="D306" s="122"/>
      <c r="E306" s="3"/>
      <c r="F306" s="3"/>
      <c r="G306" s="3"/>
      <c r="H306" s="3"/>
      <c r="I306" s="120"/>
      <c r="J306" s="3"/>
      <c r="K306" s="119" t="str" cm="1">
        <f t="array" ref="K306">IF(OR($J$14 = "A",$J$14 = "B",$J$14 = "C"),IF(I306="","",IF(LEN(I306)&gt;2,_xlfn.IFS(ISNUMBER(SEARCH("_",I306)),I306,ISNUMBER(SEARCH(", ",I306)),SUBSTITUTE(I306,", ","_"),ISNUMBER(SEARCH("/ ",I306)),SUBSTITUTE(I306,"/ ","_"),ISNUMBER(SEARCH(",",I306)),SUBSTITUTE(I306,",","_"),ISNUMBER(SEARCH("/",I306)),SUBSTITUTE(I306,"/","_"),ISNUMBER(SEARCH("",I306)),I306),I306)),IF(OR($J$14 = "J",$J$14 = "K"),"",IF(D306="","",IF(LEN(D306)&gt;2,_xlfn.IFS(ISNUMBER(SEARCH("_",D306)),D306,ISNUMBER(SEARCH(", ",D306)),SUBSTITUTE(D306,", ","_"),ISNUMBER(SEARCH("/ ",D306)),SUBSTITUTE(D306,"/ ","_"),ISNUMBER(SEARCH(",",D306)),SUBSTITUTE(D306,",","_"),ISNUMBER(SEARCH("/",D306)),SUBSTITUTE(D306,"/","_"),ISNUMBER(SEARCH("",D306)),D306),D306))))</f>
        <v/>
      </c>
      <c r="L306" s="1"/>
      <c r="M306" s="1" t="str">
        <f t="shared" si="21"/>
        <v/>
      </c>
      <c r="N306" s="94" t="str">
        <f>IF($L306="None","",IF(ISERROR(VLOOKUP($L306,Info!$B$4:$B$266,1,FALSE)),"",VLOOKUP($L306,Info!$B$4:$L$266,5,FALSE)))</f>
        <v/>
      </c>
      <c r="O306" s="94" t="str">
        <f>IF(K306="","",IF(AND($J$12&lt;&gt;"ABC",N306="3"),"BAC",IF(N306="3","ABC",IF($J$12&lt;&gt;"ABC",IF($J$10="Standard",VLOOKUP(K306,Info!$BE$4:$BF$481,2,FALSE),VLOOKUP(K306,Info!$BI$4:$BJ$482,2,FALSE)),IF($J$10="Standard",VLOOKUP(K306,Info!$AG$4:$AH$2994,2,FALSE),VLOOKUP(K306,Info!$AK$4:$AL$2997,2,FALSE))))))</f>
        <v/>
      </c>
      <c r="P306" s="94" t="str">
        <f>IF($L306="None","",IF(ISERROR(VLOOKUP($L306,Info!$B$4:$B$266,1,FALSE)),"",VLOOKUP($L306,Info!$B$4:$L$266,3,FALSE)))</f>
        <v/>
      </c>
      <c r="Q306" s="96" t="str">
        <f>IF($L306="None","",IF(ISERROR(VLOOKUP($L306,Info!$B$4:$B$266,1,FALSE)),"",VLOOKUP($L306,Info!$B$4:$L$266,4,FALSE)))</f>
        <v/>
      </c>
      <c r="R306" s="1"/>
      <c r="S306" s="6" t="str">
        <f t="shared" si="22"/>
        <v/>
      </c>
      <c r="T306" s="6" t="str">
        <f>IF($L306="None","",IF(ISERROR(VLOOKUP($L306,Info!$B$4:$B$266,1,FALSE)),"",VLOOKUP($L306,Info!$B$4:$L$266,11,FALSE)))</f>
        <v/>
      </c>
      <c r="U306" s="1"/>
      <c r="V306" s="1"/>
      <c r="W306" s="1"/>
      <c r="X306" s="1" t="str">
        <f>IF($L306="None","",IF(ISERROR(VLOOKUP($L306,Info!$B$4:$B$266,1,FALSE)),"",IF(OR(W306="Metallic Liquid Tight",W306="Non-Metallic Liquid Tight",W306="LSZH",W306="Greenfield"),VLOOKUP($L306,Info!$B$4:$L$266,7,FALSE),"N/A")))</f>
        <v/>
      </c>
      <c r="Y306" s="1"/>
      <c r="Z306" s="96" t="str">
        <f>IF($L306="None","",IF(ISERROR(VLOOKUP($L306,Info!$B$4:$B$266,1,FALSE)),"",VLOOKUP($L306,Info!$B$4:$L$266,9,FALSE)))</f>
        <v/>
      </c>
      <c r="AA306" s="96" t="str">
        <f>IF($L306="None","",IF(ISERROR(VLOOKUP($L306,Info!$B$4:$B$266,1,FALSE)),"",VLOOKUP($L306,Info!$B$4:$L$266,8,FALSE)))</f>
        <v/>
      </c>
      <c r="AB306" s="96" t="str">
        <f>IF($L306="None","",IF(ISERROR(VLOOKUP($L306,Info!$B$4:$B$266,1,FALSE)),"",VLOOKUP($L306,Info!$B$4:$L$266,10,FALSE)))</f>
        <v/>
      </c>
      <c r="AC306" s="1" t="str">
        <f>IF(W306="SO Cable","Black,White",IF(O306="","",IF(P306="","",IF($J$12&lt;&gt;"ABC",IF(P306&lt;="250",VLOOKUP(O306,Info!$AZ$4:$BB$22,3,FALSE),VLOOKUP(O306,Info!$AZ$23:$BB$39,3,FALSE)),IF(P306&lt;="250",VLOOKUP(O306,Info!$AO$4:$AQ$22,3,FALSE),VLOOKUP(O306,Info!$AO$23:$AP$39,3,FALSE))))))</f>
        <v/>
      </c>
      <c r="AD306" s="1"/>
      <c r="AE306" s="1" t="str">
        <f>IF($L306="None","",IF(ISERROR(VLOOKUP($L306,Info!$B$4:$B$266,1,FALSE)),"",VLOOKUP($L306,Info!$B$4:$L$266,4,FALSE)))</f>
        <v/>
      </c>
      <c r="AF306" s="1" t="str">
        <f>IF($L306="None","",IF(ISERROR(VLOOKUP($L306,Info!$B$4:$B$266,1,FALSE)),"",VLOOKUP($L306,Info!$B$4:$L$266,6,FALSE)))</f>
        <v/>
      </c>
      <c r="AG306" s="1"/>
      <c r="AH306" s="33" t="str" cm="1">
        <f t="array" ref="AH306">IF(AND(L306&lt;&gt;"",O306&lt;&gt;"",R306:S306&lt;&gt;"",W306:X306&lt;&gt;"",Z306:AA306&lt;&gt;"",AC306&lt;&gt;""),"Good","Bad")</f>
        <v>Bad</v>
      </c>
      <c r="AL306" t="str" cm="1">
        <f t="array" ref="AL306">IF(R306&gt;0,_xlfn.IFS(COUNTIF($L$20:L306,"&lt;&gt;")&lt;101,1,COUNTIF($L$20:L306,"&lt;&gt;")&lt;201,2,COUNTIF($L$20:L306,"&lt;&gt;")&lt;301,3,COUNTIF($L$20:L306,"&lt;&gt;")&lt;401,4,COUNTIF($L$20:L306,"&lt;&gt;")&lt;501,5,COUNTIF($L$20:L306,"&lt;&gt;")&lt;601,6,COUNTIF($L$20:L306,"&lt;&gt;")&lt;701,7,COUNTIF($L$20:L306,"&lt;&gt;")&lt;801,8,COUNTIF($L$20:L306,"&lt;&gt;")&lt;901,9,COUNTIF($L$20:L306,"&lt;&gt;")&lt;1001,10,COUNTIF($L$20:L306,"&lt;&gt;")&lt;1101,11,COUNTIF($L$20:L306,"&lt;&gt;")&lt;1201,12,COUNTIF($L$20:L306,"&lt;&gt;")&lt;1301,13,COUNTIF($L$20:L306,"&lt;&gt;")&lt;1401,14,COUNTIF($L$20:L306,"&lt;&gt;")&lt;1501,15,COUNTIF($L$20:L306,"&lt;&gt;")&lt;1601,16,COUNTIF($L$20:L306,"&lt;&gt;")&lt;1701,17,COUNTIF($L$20:L306,"&lt;&gt;")&lt;1801,18,COUNTIF($L$20:L306,"&lt;&gt;")&lt;1901,19,COUNTIF($L$20:L306,"&lt;&gt;")&lt;2001,20,COUNTIF($L$20:L306,"&lt;&gt;")&lt;2101,21,COUNTIF($L$20:L306,"&lt;&gt;")&lt;2201,22,COUNTIF($L$20:L306,"&lt;&gt;")&lt;2301,23,COUNTIF($L$20:L306,"&lt;&gt;")&lt;2401,24,COUNTIF($L$20:L306,"&lt;&gt;")&lt;2501,25,COUNTIF($L$20:L306,"&lt;&gt;")&lt;2601,26,COUNTIF($L$20:L306,"&lt;&gt;")&lt;2701,27,COUNTIF($L$20:L306,"&lt;&gt;")&lt;2801,28,COUNTIF($L$20:L306,"&lt;&gt;")&lt;2901,29,COUNTIF($L$20:L306,"&lt;&gt;")&lt;3001,30),"")</f>
        <v/>
      </c>
      <c r="AM306" t="str">
        <f t="shared" si="20"/>
        <v/>
      </c>
      <c r="AN306" t="str">
        <f t="shared" si="24"/>
        <v/>
      </c>
      <c r="AP306" t="str">
        <f t="shared" si="23"/>
        <v/>
      </c>
      <c r="AQ306" t="str">
        <f>IF(AO306="","",COUNTIFS(AM306:$AM$3019,AO306))</f>
        <v/>
      </c>
    </row>
    <row r="307" spans="1:43" x14ac:dyDescent="0.25">
      <c r="A307" s="6" t="str">
        <f>IF(COUNT($A$20:A306)&lt;&gt;$B$4,IF(A306="","",A306+1),"")</f>
        <v/>
      </c>
      <c r="B307" s="3"/>
      <c r="C307" s="3"/>
      <c r="D307" s="122"/>
      <c r="E307" s="3"/>
      <c r="F307" s="3"/>
      <c r="G307" s="3"/>
      <c r="H307" s="3"/>
      <c r="I307" s="120"/>
      <c r="J307" s="3"/>
      <c r="K307" s="119" t="str" cm="1">
        <f t="array" ref="K307">IF(OR($J$14 = "A",$J$14 = "B",$J$14 = "C"),IF(I307="","",IF(LEN(I307)&gt;2,_xlfn.IFS(ISNUMBER(SEARCH("_",I307)),I307,ISNUMBER(SEARCH(", ",I307)),SUBSTITUTE(I307,", ","_"),ISNUMBER(SEARCH("/ ",I307)),SUBSTITUTE(I307,"/ ","_"),ISNUMBER(SEARCH(",",I307)),SUBSTITUTE(I307,",","_"),ISNUMBER(SEARCH("/",I307)),SUBSTITUTE(I307,"/","_"),ISNUMBER(SEARCH("",I307)),I307),I307)),IF(OR($J$14 = "J",$J$14 = "K"),"",IF(D307="","",IF(LEN(D307)&gt;2,_xlfn.IFS(ISNUMBER(SEARCH("_",D307)),D307,ISNUMBER(SEARCH(", ",D307)),SUBSTITUTE(D307,", ","_"),ISNUMBER(SEARCH("/ ",D307)),SUBSTITUTE(D307,"/ ","_"),ISNUMBER(SEARCH(",",D307)),SUBSTITUTE(D307,",","_"),ISNUMBER(SEARCH("/",D307)),SUBSTITUTE(D307,"/","_"),ISNUMBER(SEARCH("",D307)),D307),D307))))</f>
        <v/>
      </c>
      <c r="L307" s="1"/>
      <c r="M307" s="1" t="str">
        <f t="shared" si="21"/>
        <v/>
      </c>
      <c r="N307" s="94" t="str">
        <f>IF($L307="None","",IF(ISERROR(VLOOKUP($L307,Info!$B$4:$B$266,1,FALSE)),"",VLOOKUP($L307,Info!$B$4:$L$266,5,FALSE)))</f>
        <v/>
      </c>
      <c r="O307" s="94" t="str">
        <f>IF(K307="","",IF(AND($J$12&lt;&gt;"ABC",N307="3"),"BAC",IF(N307="3","ABC",IF($J$12&lt;&gt;"ABC",IF($J$10="Standard",VLOOKUP(K307,Info!$BE$4:$BF$481,2,FALSE),VLOOKUP(K307,Info!$BI$4:$BJ$482,2,FALSE)),IF($J$10="Standard",VLOOKUP(K307,Info!$AG$4:$AH$2994,2,FALSE),VLOOKUP(K307,Info!$AK$4:$AL$2997,2,FALSE))))))</f>
        <v/>
      </c>
      <c r="P307" s="94" t="str">
        <f>IF($L307="None","",IF(ISERROR(VLOOKUP($L307,Info!$B$4:$B$266,1,FALSE)),"",VLOOKUP($L307,Info!$B$4:$L$266,3,FALSE)))</f>
        <v/>
      </c>
      <c r="Q307" s="96" t="str">
        <f>IF($L307="None","",IF(ISERROR(VLOOKUP($L307,Info!$B$4:$B$266,1,FALSE)),"",VLOOKUP($L307,Info!$B$4:$L$266,4,FALSE)))</f>
        <v/>
      </c>
      <c r="R307" s="1"/>
      <c r="S307" s="6" t="str">
        <f t="shared" si="22"/>
        <v/>
      </c>
      <c r="T307" s="6" t="str">
        <f>IF($L307="None","",IF(ISERROR(VLOOKUP($L307,Info!$B$4:$B$266,1,FALSE)),"",VLOOKUP($L307,Info!$B$4:$L$266,11,FALSE)))</f>
        <v/>
      </c>
      <c r="U307" s="1"/>
      <c r="V307" s="1"/>
      <c r="W307" s="1"/>
      <c r="X307" s="1" t="str">
        <f>IF($L307="None","",IF(ISERROR(VLOOKUP($L307,Info!$B$4:$B$266,1,FALSE)),"",IF(OR(W307="Metallic Liquid Tight",W307="Non-Metallic Liquid Tight",W307="LSZH",W307="Greenfield"),VLOOKUP($L307,Info!$B$4:$L$266,7,FALSE),"N/A")))</f>
        <v/>
      </c>
      <c r="Y307" s="1"/>
      <c r="Z307" s="96" t="str">
        <f>IF($L307="None","",IF(ISERROR(VLOOKUP($L307,Info!$B$4:$B$266,1,FALSE)),"",VLOOKUP($L307,Info!$B$4:$L$266,9,FALSE)))</f>
        <v/>
      </c>
      <c r="AA307" s="96" t="str">
        <f>IF($L307="None","",IF(ISERROR(VLOOKUP($L307,Info!$B$4:$B$266,1,FALSE)),"",VLOOKUP($L307,Info!$B$4:$L$266,8,FALSE)))</f>
        <v/>
      </c>
      <c r="AB307" s="96" t="str">
        <f>IF($L307="None","",IF(ISERROR(VLOOKUP($L307,Info!$B$4:$B$266,1,FALSE)),"",VLOOKUP($L307,Info!$B$4:$L$266,10,FALSE)))</f>
        <v/>
      </c>
      <c r="AC307" s="1" t="str">
        <f>IF(W307="SO Cable","Black,White",IF(O307="","",IF(P307="","",IF($J$12&lt;&gt;"ABC",IF(P307&lt;="250",VLOOKUP(O307,Info!$AZ$4:$BB$22,3,FALSE),VLOOKUP(O307,Info!$AZ$23:$BB$39,3,FALSE)),IF(P307&lt;="250",VLOOKUP(O307,Info!$AO$4:$AQ$22,3,FALSE),VLOOKUP(O307,Info!$AO$23:$AP$39,3,FALSE))))))</f>
        <v/>
      </c>
      <c r="AD307" s="1"/>
      <c r="AE307" s="1" t="str">
        <f>IF($L307="None","",IF(ISERROR(VLOOKUP($L307,Info!$B$4:$B$266,1,FALSE)),"",VLOOKUP($L307,Info!$B$4:$L$266,4,FALSE)))</f>
        <v/>
      </c>
      <c r="AF307" s="1" t="str">
        <f>IF($L307="None","",IF(ISERROR(VLOOKUP($L307,Info!$B$4:$B$266,1,FALSE)),"",VLOOKUP($L307,Info!$B$4:$L$266,6,FALSE)))</f>
        <v/>
      </c>
      <c r="AG307" s="1"/>
      <c r="AH307" s="33" t="str" cm="1">
        <f t="array" ref="AH307">IF(AND(L307&lt;&gt;"",O307&lt;&gt;"",R307:S307&lt;&gt;"",W307:X307&lt;&gt;"",Z307:AA307&lt;&gt;"",AC307&lt;&gt;""),"Good","Bad")</f>
        <v>Bad</v>
      </c>
      <c r="AL307" t="str" cm="1">
        <f t="array" ref="AL307">IF(R307&gt;0,_xlfn.IFS(COUNTIF($L$20:L307,"&lt;&gt;")&lt;101,1,COUNTIF($L$20:L307,"&lt;&gt;")&lt;201,2,COUNTIF($L$20:L307,"&lt;&gt;")&lt;301,3,COUNTIF($L$20:L307,"&lt;&gt;")&lt;401,4,COUNTIF($L$20:L307,"&lt;&gt;")&lt;501,5,COUNTIF($L$20:L307,"&lt;&gt;")&lt;601,6,COUNTIF($L$20:L307,"&lt;&gt;")&lt;701,7,COUNTIF($L$20:L307,"&lt;&gt;")&lt;801,8,COUNTIF($L$20:L307,"&lt;&gt;")&lt;901,9,COUNTIF($L$20:L307,"&lt;&gt;")&lt;1001,10,COUNTIF($L$20:L307,"&lt;&gt;")&lt;1101,11,COUNTIF($L$20:L307,"&lt;&gt;")&lt;1201,12,COUNTIF($L$20:L307,"&lt;&gt;")&lt;1301,13,COUNTIF($L$20:L307,"&lt;&gt;")&lt;1401,14,COUNTIF($L$20:L307,"&lt;&gt;")&lt;1501,15,COUNTIF($L$20:L307,"&lt;&gt;")&lt;1601,16,COUNTIF($L$20:L307,"&lt;&gt;")&lt;1701,17,COUNTIF($L$20:L307,"&lt;&gt;")&lt;1801,18,COUNTIF($L$20:L307,"&lt;&gt;")&lt;1901,19,COUNTIF($L$20:L307,"&lt;&gt;")&lt;2001,20,COUNTIF($L$20:L307,"&lt;&gt;")&lt;2101,21,COUNTIF($L$20:L307,"&lt;&gt;")&lt;2201,22,COUNTIF($L$20:L307,"&lt;&gt;")&lt;2301,23,COUNTIF($L$20:L307,"&lt;&gt;")&lt;2401,24,COUNTIF($L$20:L307,"&lt;&gt;")&lt;2501,25,COUNTIF($L$20:L307,"&lt;&gt;")&lt;2601,26,COUNTIF($L$20:L307,"&lt;&gt;")&lt;2701,27,COUNTIF($L$20:L307,"&lt;&gt;")&lt;2801,28,COUNTIF($L$20:L307,"&lt;&gt;")&lt;2901,29,COUNTIF($L$20:L307,"&lt;&gt;")&lt;3001,30),"")</f>
        <v/>
      </c>
      <c r="AM307" t="str">
        <f t="shared" si="20"/>
        <v/>
      </c>
      <c r="AN307" t="str">
        <f t="shared" si="24"/>
        <v/>
      </c>
      <c r="AP307" t="str">
        <f t="shared" si="23"/>
        <v/>
      </c>
      <c r="AQ307" t="str">
        <f>IF(AO307="","",COUNTIFS(AM307:$AM$3019,AO307))</f>
        <v/>
      </c>
    </row>
    <row r="308" spans="1:43" x14ac:dyDescent="0.25">
      <c r="A308" s="6" t="str">
        <f>IF(COUNT($A$20:A307)&lt;&gt;$B$4,IF(A307="","",A307+1),"")</f>
        <v/>
      </c>
      <c r="B308" s="3"/>
      <c r="C308" s="3"/>
      <c r="D308" s="122"/>
      <c r="E308" s="3"/>
      <c r="F308" s="3"/>
      <c r="G308" s="3"/>
      <c r="H308" s="3"/>
      <c r="I308" s="120"/>
      <c r="J308" s="3"/>
      <c r="K308" s="119" t="str" cm="1">
        <f t="array" ref="K308">IF(OR($J$14 = "A",$J$14 = "B",$J$14 = "C"),IF(I308="","",IF(LEN(I308)&gt;2,_xlfn.IFS(ISNUMBER(SEARCH("_",I308)),I308,ISNUMBER(SEARCH(", ",I308)),SUBSTITUTE(I308,", ","_"),ISNUMBER(SEARCH("/ ",I308)),SUBSTITUTE(I308,"/ ","_"),ISNUMBER(SEARCH(",",I308)),SUBSTITUTE(I308,",","_"),ISNUMBER(SEARCH("/",I308)),SUBSTITUTE(I308,"/","_"),ISNUMBER(SEARCH("",I308)),I308),I308)),IF(OR($J$14 = "J",$J$14 = "K"),"",IF(D308="","",IF(LEN(D308)&gt;2,_xlfn.IFS(ISNUMBER(SEARCH("_",D308)),D308,ISNUMBER(SEARCH(", ",D308)),SUBSTITUTE(D308,", ","_"),ISNUMBER(SEARCH("/ ",D308)),SUBSTITUTE(D308,"/ ","_"),ISNUMBER(SEARCH(",",D308)),SUBSTITUTE(D308,",","_"),ISNUMBER(SEARCH("/",D308)),SUBSTITUTE(D308,"/","_"),ISNUMBER(SEARCH("",D308)),D308),D308))))</f>
        <v/>
      </c>
      <c r="L308" s="1"/>
      <c r="M308" s="1" t="str">
        <f t="shared" si="21"/>
        <v/>
      </c>
      <c r="N308" s="94" t="str">
        <f>IF($L308="None","",IF(ISERROR(VLOOKUP($L308,Info!$B$4:$B$266,1,FALSE)),"",VLOOKUP($L308,Info!$B$4:$L$266,5,FALSE)))</f>
        <v/>
      </c>
      <c r="O308" s="94" t="str">
        <f>IF(K308="","",IF(AND($J$12&lt;&gt;"ABC",N308="3"),"BAC",IF(N308="3","ABC",IF($J$12&lt;&gt;"ABC",IF($J$10="Standard",VLOOKUP(K308,Info!$BE$4:$BF$481,2,FALSE),VLOOKUP(K308,Info!$BI$4:$BJ$482,2,FALSE)),IF($J$10="Standard",VLOOKUP(K308,Info!$AG$4:$AH$2994,2,FALSE),VLOOKUP(K308,Info!$AK$4:$AL$2997,2,FALSE))))))</f>
        <v/>
      </c>
      <c r="P308" s="94" t="str">
        <f>IF($L308="None","",IF(ISERROR(VLOOKUP($L308,Info!$B$4:$B$266,1,FALSE)),"",VLOOKUP($L308,Info!$B$4:$L$266,3,FALSE)))</f>
        <v/>
      </c>
      <c r="Q308" s="96" t="str">
        <f>IF($L308="None","",IF(ISERROR(VLOOKUP($L308,Info!$B$4:$B$266,1,FALSE)),"",VLOOKUP($L308,Info!$B$4:$L$266,4,FALSE)))</f>
        <v/>
      </c>
      <c r="R308" s="1"/>
      <c r="S308" s="6" t="str">
        <f t="shared" si="22"/>
        <v/>
      </c>
      <c r="T308" s="6" t="str">
        <f>IF($L308="None","",IF(ISERROR(VLOOKUP($L308,Info!$B$4:$B$266,1,FALSE)),"",VLOOKUP($L308,Info!$B$4:$L$266,11,FALSE)))</f>
        <v/>
      </c>
      <c r="U308" s="1"/>
      <c r="V308" s="1"/>
      <c r="W308" s="1"/>
      <c r="X308" s="1" t="str">
        <f>IF($L308="None","",IF(ISERROR(VLOOKUP($L308,Info!$B$4:$B$266,1,FALSE)),"",IF(OR(W308="Metallic Liquid Tight",W308="Non-Metallic Liquid Tight",W308="LSZH",W308="Greenfield"),VLOOKUP($L308,Info!$B$4:$L$266,7,FALSE),"N/A")))</f>
        <v/>
      </c>
      <c r="Y308" s="1"/>
      <c r="Z308" s="96" t="str">
        <f>IF($L308="None","",IF(ISERROR(VLOOKUP($L308,Info!$B$4:$B$266,1,FALSE)),"",VLOOKUP($L308,Info!$B$4:$L$266,9,FALSE)))</f>
        <v/>
      </c>
      <c r="AA308" s="96" t="str">
        <f>IF($L308="None","",IF(ISERROR(VLOOKUP($L308,Info!$B$4:$B$266,1,FALSE)),"",VLOOKUP($L308,Info!$B$4:$L$266,8,FALSE)))</f>
        <v/>
      </c>
      <c r="AB308" s="96" t="str">
        <f>IF($L308="None","",IF(ISERROR(VLOOKUP($L308,Info!$B$4:$B$266,1,FALSE)),"",VLOOKUP($L308,Info!$B$4:$L$266,10,FALSE)))</f>
        <v/>
      </c>
      <c r="AC308" s="1" t="str">
        <f>IF(W308="SO Cable","Black,White",IF(O308="","",IF(P308="","",IF($J$12&lt;&gt;"ABC",IF(P308&lt;="250",VLOOKUP(O308,Info!$AZ$4:$BB$22,3,FALSE),VLOOKUP(O308,Info!$AZ$23:$BB$39,3,FALSE)),IF(P308&lt;="250",VLOOKUP(O308,Info!$AO$4:$AQ$22,3,FALSE),VLOOKUP(O308,Info!$AO$23:$AP$39,3,FALSE))))))</f>
        <v/>
      </c>
      <c r="AD308" s="1"/>
      <c r="AE308" s="1" t="str">
        <f>IF($L308="None","",IF(ISERROR(VLOOKUP($L308,Info!$B$4:$B$266,1,FALSE)),"",VLOOKUP($L308,Info!$B$4:$L$266,4,FALSE)))</f>
        <v/>
      </c>
      <c r="AF308" s="1" t="str">
        <f>IF($L308="None","",IF(ISERROR(VLOOKUP($L308,Info!$B$4:$B$266,1,FALSE)),"",VLOOKUP($L308,Info!$B$4:$L$266,6,FALSE)))</f>
        <v/>
      </c>
      <c r="AG308" s="1"/>
      <c r="AH308" s="33" t="str" cm="1">
        <f t="array" ref="AH308">IF(AND(L308&lt;&gt;"",O308&lt;&gt;"",R308:S308&lt;&gt;"",W308:X308&lt;&gt;"",Z308:AA308&lt;&gt;"",AC308&lt;&gt;""),"Good","Bad")</f>
        <v>Bad</v>
      </c>
      <c r="AL308" t="str" cm="1">
        <f t="array" ref="AL308">IF(R308&gt;0,_xlfn.IFS(COUNTIF($L$20:L308,"&lt;&gt;")&lt;101,1,COUNTIF($L$20:L308,"&lt;&gt;")&lt;201,2,COUNTIF($L$20:L308,"&lt;&gt;")&lt;301,3,COUNTIF($L$20:L308,"&lt;&gt;")&lt;401,4,COUNTIF($L$20:L308,"&lt;&gt;")&lt;501,5,COUNTIF($L$20:L308,"&lt;&gt;")&lt;601,6,COUNTIF($L$20:L308,"&lt;&gt;")&lt;701,7,COUNTIF($L$20:L308,"&lt;&gt;")&lt;801,8,COUNTIF($L$20:L308,"&lt;&gt;")&lt;901,9,COUNTIF($L$20:L308,"&lt;&gt;")&lt;1001,10,COUNTIF($L$20:L308,"&lt;&gt;")&lt;1101,11,COUNTIF($L$20:L308,"&lt;&gt;")&lt;1201,12,COUNTIF($L$20:L308,"&lt;&gt;")&lt;1301,13,COUNTIF($L$20:L308,"&lt;&gt;")&lt;1401,14,COUNTIF($L$20:L308,"&lt;&gt;")&lt;1501,15,COUNTIF($L$20:L308,"&lt;&gt;")&lt;1601,16,COUNTIF($L$20:L308,"&lt;&gt;")&lt;1701,17,COUNTIF($L$20:L308,"&lt;&gt;")&lt;1801,18,COUNTIF($L$20:L308,"&lt;&gt;")&lt;1901,19,COUNTIF($L$20:L308,"&lt;&gt;")&lt;2001,20,COUNTIF($L$20:L308,"&lt;&gt;")&lt;2101,21,COUNTIF($L$20:L308,"&lt;&gt;")&lt;2201,22,COUNTIF($L$20:L308,"&lt;&gt;")&lt;2301,23,COUNTIF($L$20:L308,"&lt;&gt;")&lt;2401,24,COUNTIF($L$20:L308,"&lt;&gt;")&lt;2501,25,COUNTIF($L$20:L308,"&lt;&gt;")&lt;2601,26,COUNTIF($L$20:L308,"&lt;&gt;")&lt;2701,27,COUNTIF($L$20:L308,"&lt;&gt;")&lt;2801,28,COUNTIF($L$20:L308,"&lt;&gt;")&lt;2901,29,COUNTIF($L$20:L308,"&lt;&gt;")&lt;3001,30),"")</f>
        <v/>
      </c>
      <c r="AM308" t="str">
        <f t="shared" si="20"/>
        <v/>
      </c>
      <c r="AN308" t="str">
        <f t="shared" si="24"/>
        <v/>
      </c>
      <c r="AP308" t="str">
        <f t="shared" si="23"/>
        <v/>
      </c>
      <c r="AQ308" t="str">
        <f>IF(AO308="","",COUNTIFS(AM308:$AM$3019,AO308))</f>
        <v/>
      </c>
    </row>
    <row r="309" spans="1:43" x14ac:dyDescent="0.25">
      <c r="A309" s="6" t="str">
        <f>IF(COUNT($A$20:A308)&lt;&gt;$B$4,IF(A308="","",A308+1),"")</f>
        <v/>
      </c>
      <c r="B309" s="3"/>
      <c r="C309" s="3"/>
      <c r="D309" s="122"/>
      <c r="E309" s="3"/>
      <c r="F309" s="3"/>
      <c r="G309" s="3"/>
      <c r="H309" s="3"/>
      <c r="I309" s="120"/>
      <c r="J309" s="3"/>
      <c r="K309" s="119" t="str" cm="1">
        <f t="array" ref="K309">IF(OR($J$14 = "A",$J$14 = "B",$J$14 = "C"),IF(I309="","",IF(LEN(I309)&gt;2,_xlfn.IFS(ISNUMBER(SEARCH("_",I309)),I309,ISNUMBER(SEARCH(", ",I309)),SUBSTITUTE(I309,", ","_"),ISNUMBER(SEARCH("/ ",I309)),SUBSTITUTE(I309,"/ ","_"),ISNUMBER(SEARCH(",",I309)),SUBSTITUTE(I309,",","_"),ISNUMBER(SEARCH("/",I309)),SUBSTITUTE(I309,"/","_"),ISNUMBER(SEARCH("",I309)),I309),I309)),IF(OR($J$14 = "J",$J$14 = "K"),"",IF(D309="","",IF(LEN(D309)&gt;2,_xlfn.IFS(ISNUMBER(SEARCH("_",D309)),D309,ISNUMBER(SEARCH(", ",D309)),SUBSTITUTE(D309,", ","_"),ISNUMBER(SEARCH("/ ",D309)),SUBSTITUTE(D309,"/ ","_"),ISNUMBER(SEARCH(",",D309)),SUBSTITUTE(D309,",","_"),ISNUMBER(SEARCH("/",D309)),SUBSTITUTE(D309,"/","_"),ISNUMBER(SEARCH("",D309)),D309),D309))))</f>
        <v/>
      </c>
      <c r="L309" s="1"/>
      <c r="M309" s="1" t="str">
        <f t="shared" si="21"/>
        <v/>
      </c>
      <c r="N309" s="94" t="str">
        <f>IF($L309="None","",IF(ISERROR(VLOOKUP($L309,Info!$B$4:$B$266,1,FALSE)),"",VLOOKUP($L309,Info!$B$4:$L$266,5,FALSE)))</f>
        <v/>
      </c>
      <c r="O309" s="94" t="str">
        <f>IF(K309="","",IF(AND($J$12&lt;&gt;"ABC",N309="3"),"BAC",IF(N309="3","ABC",IF($J$12&lt;&gt;"ABC",IF($J$10="Standard",VLOOKUP(K309,Info!$BE$4:$BF$481,2,FALSE),VLOOKUP(K309,Info!$BI$4:$BJ$482,2,FALSE)),IF($J$10="Standard",VLOOKUP(K309,Info!$AG$4:$AH$2994,2,FALSE),VLOOKUP(K309,Info!$AK$4:$AL$2997,2,FALSE))))))</f>
        <v/>
      </c>
      <c r="P309" s="94" t="str">
        <f>IF($L309="None","",IF(ISERROR(VLOOKUP($L309,Info!$B$4:$B$266,1,FALSE)),"",VLOOKUP($L309,Info!$B$4:$L$266,3,FALSE)))</f>
        <v/>
      </c>
      <c r="Q309" s="96" t="str">
        <f>IF($L309="None","",IF(ISERROR(VLOOKUP($L309,Info!$B$4:$B$266,1,FALSE)),"",VLOOKUP($L309,Info!$B$4:$L$266,4,FALSE)))</f>
        <v/>
      </c>
      <c r="R309" s="1"/>
      <c r="S309" s="6" t="str">
        <f t="shared" si="22"/>
        <v/>
      </c>
      <c r="T309" s="6" t="str">
        <f>IF($L309="None","",IF(ISERROR(VLOOKUP($L309,Info!$B$4:$B$266,1,FALSE)),"",VLOOKUP($L309,Info!$B$4:$L$266,11,FALSE)))</f>
        <v/>
      </c>
      <c r="U309" s="1"/>
      <c r="V309" s="1"/>
      <c r="W309" s="1"/>
      <c r="X309" s="1" t="str">
        <f>IF($L309="None","",IF(ISERROR(VLOOKUP($L309,Info!$B$4:$B$266,1,FALSE)),"",IF(OR(W309="Metallic Liquid Tight",W309="Non-Metallic Liquid Tight",W309="LSZH",W309="Greenfield"),VLOOKUP($L309,Info!$B$4:$L$266,7,FALSE),"N/A")))</f>
        <v/>
      </c>
      <c r="Y309" s="1"/>
      <c r="Z309" s="96" t="str">
        <f>IF($L309="None","",IF(ISERROR(VLOOKUP($L309,Info!$B$4:$B$266,1,FALSE)),"",VLOOKUP($L309,Info!$B$4:$L$266,9,FALSE)))</f>
        <v/>
      </c>
      <c r="AA309" s="96" t="str">
        <f>IF($L309="None","",IF(ISERROR(VLOOKUP($L309,Info!$B$4:$B$266,1,FALSE)),"",VLOOKUP($L309,Info!$B$4:$L$266,8,FALSE)))</f>
        <v/>
      </c>
      <c r="AB309" s="96" t="str">
        <f>IF($L309="None","",IF(ISERROR(VLOOKUP($L309,Info!$B$4:$B$266,1,FALSE)),"",VLOOKUP($L309,Info!$B$4:$L$266,10,FALSE)))</f>
        <v/>
      </c>
      <c r="AC309" s="1" t="str">
        <f>IF(W309="SO Cable","Black,White",IF(O309="","",IF(P309="","",IF($J$12&lt;&gt;"ABC",IF(P309&lt;="250",VLOOKUP(O309,Info!$AZ$4:$BB$22,3,FALSE),VLOOKUP(O309,Info!$AZ$23:$BB$39,3,FALSE)),IF(P309&lt;="250",VLOOKUP(O309,Info!$AO$4:$AQ$22,3,FALSE),VLOOKUP(O309,Info!$AO$23:$AP$39,3,FALSE))))))</f>
        <v/>
      </c>
      <c r="AD309" s="1"/>
      <c r="AE309" s="1" t="str">
        <f>IF($L309="None","",IF(ISERROR(VLOOKUP($L309,Info!$B$4:$B$266,1,FALSE)),"",VLOOKUP($L309,Info!$B$4:$L$266,4,FALSE)))</f>
        <v/>
      </c>
      <c r="AF309" s="1" t="str">
        <f>IF($L309="None","",IF(ISERROR(VLOOKUP($L309,Info!$B$4:$B$266,1,FALSE)),"",VLOOKUP($L309,Info!$B$4:$L$266,6,FALSE)))</f>
        <v/>
      </c>
      <c r="AG309" s="1"/>
      <c r="AH309" s="33" t="str" cm="1">
        <f t="array" ref="AH309">IF(AND(L309&lt;&gt;"",O309&lt;&gt;"",R309:S309&lt;&gt;"",W309:X309&lt;&gt;"",Z309:AA309&lt;&gt;"",AC309&lt;&gt;""),"Good","Bad")</f>
        <v>Bad</v>
      </c>
      <c r="AL309" t="str" cm="1">
        <f t="array" ref="AL309">IF(R309&gt;0,_xlfn.IFS(COUNTIF($L$20:L309,"&lt;&gt;")&lt;101,1,COUNTIF($L$20:L309,"&lt;&gt;")&lt;201,2,COUNTIF($L$20:L309,"&lt;&gt;")&lt;301,3,COUNTIF($L$20:L309,"&lt;&gt;")&lt;401,4,COUNTIF($L$20:L309,"&lt;&gt;")&lt;501,5,COUNTIF($L$20:L309,"&lt;&gt;")&lt;601,6,COUNTIF($L$20:L309,"&lt;&gt;")&lt;701,7,COUNTIF($L$20:L309,"&lt;&gt;")&lt;801,8,COUNTIF($L$20:L309,"&lt;&gt;")&lt;901,9,COUNTIF($L$20:L309,"&lt;&gt;")&lt;1001,10,COUNTIF($L$20:L309,"&lt;&gt;")&lt;1101,11,COUNTIF($L$20:L309,"&lt;&gt;")&lt;1201,12,COUNTIF($L$20:L309,"&lt;&gt;")&lt;1301,13,COUNTIF($L$20:L309,"&lt;&gt;")&lt;1401,14,COUNTIF($L$20:L309,"&lt;&gt;")&lt;1501,15,COUNTIF($L$20:L309,"&lt;&gt;")&lt;1601,16,COUNTIF($L$20:L309,"&lt;&gt;")&lt;1701,17,COUNTIF($L$20:L309,"&lt;&gt;")&lt;1801,18,COUNTIF($L$20:L309,"&lt;&gt;")&lt;1901,19,COUNTIF($L$20:L309,"&lt;&gt;")&lt;2001,20,COUNTIF($L$20:L309,"&lt;&gt;")&lt;2101,21,COUNTIF($L$20:L309,"&lt;&gt;")&lt;2201,22,COUNTIF($L$20:L309,"&lt;&gt;")&lt;2301,23,COUNTIF($L$20:L309,"&lt;&gt;")&lt;2401,24,COUNTIF($L$20:L309,"&lt;&gt;")&lt;2501,25,COUNTIF($L$20:L309,"&lt;&gt;")&lt;2601,26,COUNTIF($L$20:L309,"&lt;&gt;")&lt;2701,27,COUNTIF($L$20:L309,"&lt;&gt;")&lt;2801,28,COUNTIF($L$20:L309,"&lt;&gt;")&lt;2901,29,COUNTIF($L$20:L309,"&lt;&gt;")&lt;3001,30),"")</f>
        <v/>
      </c>
      <c r="AM309" t="str">
        <f t="shared" si="20"/>
        <v/>
      </c>
      <c r="AN309" t="str">
        <f t="shared" si="24"/>
        <v/>
      </c>
      <c r="AP309" t="str">
        <f t="shared" si="23"/>
        <v/>
      </c>
      <c r="AQ309" t="str">
        <f>IF(AO309="","",COUNTIFS(AM309:$AM$3019,AO309))</f>
        <v/>
      </c>
    </row>
    <row r="310" spans="1:43" x14ac:dyDescent="0.25">
      <c r="A310" s="6" t="str">
        <f>IF(COUNT($A$20:A309)&lt;&gt;$B$4,IF(A309="","",A309+1),"")</f>
        <v/>
      </c>
      <c r="B310" s="3"/>
      <c r="C310" s="3"/>
      <c r="D310" s="122"/>
      <c r="E310" s="3"/>
      <c r="F310" s="3"/>
      <c r="G310" s="3"/>
      <c r="H310" s="3"/>
      <c r="I310" s="120"/>
      <c r="J310" s="3"/>
      <c r="K310" s="119" t="str" cm="1">
        <f t="array" ref="K310">IF(OR($J$14 = "A",$J$14 = "B",$J$14 = "C"),IF(I310="","",IF(LEN(I310)&gt;2,_xlfn.IFS(ISNUMBER(SEARCH("_",I310)),I310,ISNUMBER(SEARCH(", ",I310)),SUBSTITUTE(I310,", ","_"),ISNUMBER(SEARCH("/ ",I310)),SUBSTITUTE(I310,"/ ","_"),ISNUMBER(SEARCH(",",I310)),SUBSTITUTE(I310,",","_"),ISNUMBER(SEARCH("/",I310)),SUBSTITUTE(I310,"/","_"),ISNUMBER(SEARCH("",I310)),I310),I310)),IF(OR($J$14 = "J",$J$14 = "K"),"",IF(D310="","",IF(LEN(D310)&gt;2,_xlfn.IFS(ISNUMBER(SEARCH("_",D310)),D310,ISNUMBER(SEARCH(", ",D310)),SUBSTITUTE(D310,", ","_"),ISNUMBER(SEARCH("/ ",D310)),SUBSTITUTE(D310,"/ ","_"),ISNUMBER(SEARCH(",",D310)),SUBSTITUTE(D310,",","_"),ISNUMBER(SEARCH("/",D310)),SUBSTITUTE(D310,"/","_"),ISNUMBER(SEARCH("",D310)),D310),D310))))</f>
        <v/>
      </c>
      <c r="L310" s="1"/>
      <c r="M310" s="1" t="str">
        <f t="shared" si="21"/>
        <v/>
      </c>
      <c r="N310" s="94" t="str">
        <f>IF($L310="None","",IF(ISERROR(VLOOKUP($L310,Info!$B$4:$B$266,1,FALSE)),"",VLOOKUP($L310,Info!$B$4:$L$266,5,FALSE)))</f>
        <v/>
      </c>
      <c r="O310" s="94" t="str">
        <f>IF(K310="","",IF(AND($J$12&lt;&gt;"ABC",N310="3"),"BAC",IF(N310="3","ABC",IF($J$12&lt;&gt;"ABC",IF($J$10="Standard",VLOOKUP(K310,Info!$BE$4:$BF$481,2,FALSE),VLOOKUP(K310,Info!$BI$4:$BJ$482,2,FALSE)),IF($J$10="Standard",VLOOKUP(K310,Info!$AG$4:$AH$2994,2,FALSE),VLOOKUP(K310,Info!$AK$4:$AL$2997,2,FALSE))))))</f>
        <v/>
      </c>
      <c r="P310" s="94" t="str">
        <f>IF($L310="None","",IF(ISERROR(VLOOKUP($L310,Info!$B$4:$B$266,1,FALSE)),"",VLOOKUP($L310,Info!$B$4:$L$266,3,FALSE)))</f>
        <v/>
      </c>
      <c r="Q310" s="96" t="str">
        <f>IF($L310="None","",IF(ISERROR(VLOOKUP($L310,Info!$B$4:$B$266,1,FALSE)),"",VLOOKUP($L310,Info!$B$4:$L$266,4,FALSE)))</f>
        <v/>
      </c>
      <c r="R310" s="1"/>
      <c r="S310" s="6" t="str">
        <f t="shared" si="22"/>
        <v/>
      </c>
      <c r="T310" s="6" t="str">
        <f>IF($L310="None","",IF(ISERROR(VLOOKUP($L310,Info!$B$4:$B$266,1,FALSE)),"",VLOOKUP($L310,Info!$B$4:$L$266,11,FALSE)))</f>
        <v/>
      </c>
      <c r="U310" s="1"/>
      <c r="V310" s="1"/>
      <c r="W310" s="1"/>
      <c r="X310" s="1" t="str">
        <f>IF($L310="None","",IF(ISERROR(VLOOKUP($L310,Info!$B$4:$B$266,1,FALSE)),"",IF(OR(W310="Metallic Liquid Tight",W310="Non-Metallic Liquid Tight",W310="LSZH",W310="Greenfield"),VLOOKUP($L310,Info!$B$4:$L$266,7,FALSE),"N/A")))</f>
        <v/>
      </c>
      <c r="Y310" s="1"/>
      <c r="Z310" s="96" t="str">
        <f>IF($L310="None","",IF(ISERROR(VLOOKUP($L310,Info!$B$4:$B$266,1,FALSE)),"",VLOOKUP($L310,Info!$B$4:$L$266,9,FALSE)))</f>
        <v/>
      </c>
      <c r="AA310" s="96" t="str">
        <f>IF($L310="None","",IF(ISERROR(VLOOKUP($L310,Info!$B$4:$B$266,1,FALSE)),"",VLOOKUP($L310,Info!$B$4:$L$266,8,FALSE)))</f>
        <v/>
      </c>
      <c r="AB310" s="96" t="str">
        <f>IF($L310="None","",IF(ISERROR(VLOOKUP($L310,Info!$B$4:$B$266,1,FALSE)),"",VLOOKUP($L310,Info!$B$4:$L$266,10,FALSE)))</f>
        <v/>
      </c>
      <c r="AC310" s="1" t="str">
        <f>IF(W310="SO Cable","Black,White",IF(O310="","",IF(P310="","",IF($J$12&lt;&gt;"ABC",IF(P310&lt;="250",VLOOKUP(O310,Info!$AZ$4:$BB$22,3,FALSE),VLOOKUP(O310,Info!$AZ$23:$BB$39,3,FALSE)),IF(P310&lt;="250",VLOOKUP(O310,Info!$AO$4:$AQ$22,3,FALSE),VLOOKUP(O310,Info!$AO$23:$AP$39,3,FALSE))))))</f>
        <v/>
      </c>
      <c r="AD310" s="1"/>
      <c r="AE310" s="1" t="str">
        <f>IF($L310="None","",IF(ISERROR(VLOOKUP($L310,Info!$B$4:$B$266,1,FALSE)),"",VLOOKUP($L310,Info!$B$4:$L$266,4,FALSE)))</f>
        <v/>
      </c>
      <c r="AF310" s="1" t="str">
        <f>IF($L310="None","",IF(ISERROR(VLOOKUP($L310,Info!$B$4:$B$266,1,FALSE)),"",VLOOKUP($L310,Info!$B$4:$L$266,6,FALSE)))</f>
        <v/>
      </c>
      <c r="AG310" s="1"/>
      <c r="AH310" s="33" t="str" cm="1">
        <f t="array" ref="AH310">IF(AND(L310&lt;&gt;"",O310&lt;&gt;"",R310:S310&lt;&gt;"",W310:X310&lt;&gt;"",Z310:AA310&lt;&gt;"",AC310&lt;&gt;""),"Good","Bad")</f>
        <v>Bad</v>
      </c>
      <c r="AL310" t="str" cm="1">
        <f t="array" ref="AL310">IF(R310&gt;0,_xlfn.IFS(COUNTIF($L$20:L310,"&lt;&gt;")&lt;101,1,COUNTIF($L$20:L310,"&lt;&gt;")&lt;201,2,COUNTIF($L$20:L310,"&lt;&gt;")&lt;301,3,COUNTIF($L$20:L310,"&lt;&gt;")&lt;401,4,COUNTIF($L$20:L310,"&lt;&gt;")&lt;501,5,COUNTIF($L$20:L310,"&lt;&gt;")&lt;601,6,COUNTIF($L$20:L310,"&lt;&gt;")&lt;701,7,COUNTIF($L$20:L310,"&lt;&gt;")&lt;801,8,COUNTIF($L$20:L310,"&lt;&gt;")&lt;901,9,COUNTIF($L$20:L310,"&lt;&gt;")&lt;1001,10,COUNTIF($L$20:L310,"&lt;&gt;")&lt;1101,11,COUNTIF($L$20:L310,"&lt;&gt;")&lt;1201,12,COUNTIF($L$20:L310,"&lt;&gt;")&lt;1301,13,COUNTIF($L$20:L310,"&lt;&gt;")&lt;1401,14,COUNTIF($L$20:L310,"&lt;&gt;")&lt;1501,15,COUNTIF($L$20:L310,"&lt;&gt;")&lt;1601,16,COUNTIF($L$20:L310,"&lt;&gt;")&lt;1701,17,COUNTIF($L$20:L310,"&lt;&gt;")&lt;1801,18,COUNTIF($L$20:L310,"&lt;&gt;")&lt;1901,19,COUNTIF($L$20:L310,"&lt;&gt;")&lt;2001,20,COUNTIF($L$20:L310,"&lt;&gt;")&lt;2101,21,COUNTIF($L$20:L310,"&lt;&gt;")&lt;2201,22,COUNTIF($L$20:L310,"&lt;&gt;")&lt;2301,23,COUNTIF($L$20:L310,"&lt;&gt;")&lt;2401,24,COUNTIF($L$20:L310,"&lt;&gt;")&lt;2501,25,COUNTIF($L$20:L310,"&lt;&gt;")&lt;2601,26,COUNTIF($L$20:L310,"&lt;&gt;")&lt;2701,27,COUNTIF($L$20:L310,"&lt;&gt;")&lt;2801,28,COUNTIF($L$20:L310,"&lt;&gt;")&lt;2901,29,COUNTIF($L$20:L310,"&lt;&gt;")&lt;3001,30),"")</f>
        <v/>
      </c>
      <c r="AM310" t="str">
        <f t="shared" si="20"/>
        <v/>
      </c>
      <c r="AN310" t="str">
        <f t="shared" si="24"/>
        <v/>
      </c>
      <c r="AP310" t="str">
        <f t="shared" si="23"/>
        <v/>
      </c>
      <c r="AQ310" t="str">
        <f>IF(AO310="","",COUNTIFS(AM310:$AM$3019,AO310))</f>
        <v/>
      </c>
    </row>
    <row r="311" spans="1:43" x14ac:dyDescent="0.25">
      <c r="A311" s="6" t="str">
        <f>IF(COUNT($A$20:A310)&lt;&gt;$B$4,IF(A310="","",A310+1),"")</f>
        <v/>
      </c>
      <c r="B311" s="3"/>
      <c r="C311" s="3"/>
      <c r="D311" s="122"/>
      <c r="E311" s="3"/>
      <c r="F311" s="3"/>
      <c r="G311" s="3"/>
      <c r="H311" s="3"/>
      <c r="I311" s="120"/>
      <c r="J311" s="3"/>
      <c r="K311" s="119" t="str" cm="1">
        <f t="array" ref="K311">IF(OR($J$14 = "A",$J$14 = "B",$J$14 = "C"),IF(I311="","",IF(LEN(I311)&gt;2,_xlfn.IFS(ISNUMBER(SEARCH("_",I311)),I311,ISNUMBER(SEARCH(", ",I311)),SUBSTITUTE(I311,", ","_"),ISNUMBER(SEARCH("/ ",I311)),SUBSTITUTE(I311,"/ ","_"),ISNUMBER(SEARCH(",",I311)),SUBSTITUTE(I311,",","_"),ISNUMBER(SEARCH("/",I311)),SUBSTITUTE(I311,"/","_"),ISNUMBER(SEARCH("",I311)),I311),I311)),IF(OR($J$14 = "J",$J$14 = "K"),"",IF(D311="","",IF(LEN(D311)&gt;2,_xlfn.IFS(ISNUMBER(SEARCH("_",D311)),D311,ISNUMBER(SEARCH(", ",D311)),SUBSTITUTE(D311,", ","_"),ISNUMBER(SEARCH("/ ",D311)),SUBSTITUTE(D311,"/ ","_"),ISNUMBER(SEARCH(",",D311)),SUBSTITUTE(D311,",","_"),ISNUMBER(SEARCH("/",D311)),SUBSTITUTE(D311,"/","_"),ISNUMBER(SEARCH("",D311)),D311),D311))))</f>
        <v/>
      </c>
      <c r="L311" s="1"/>
      <c r="M311" s="1" t="str">
        <f t="shared" si="21"/>
        <v/>
      </c>
      <c r="N311" s="94" t="str">
        <f>IF($L311="None","",IF(ISERROR(VLOOKUP($L311,Info!$B$4:$B$266,1,FALSE)),"",VLOOKUP($L311,Info!$B$4:$L$266,5,FALSE)))</f>
        <v/>
      </c>
      <c r="O311" s="94" t="str">
        <f>IF(K311="","",IF(AND($J$12&lt;&gt;"ABC",N311="3"),"BAC",IF(N311="3","ABC",IF($J$12&lt;&gt;"ABC",IF($J$10="Standard",VLOOKUP(K311,Info!$BE$4:$BF$481,2,FALSE),VLOOKUP(K311,Info!$BI$4:$BJ$482,2,FALSE)),IF($J$10="Standard",VLOOKUP(K311,Info!$AG$4:$AH$2994,2,FALSE),VLOOKUP(K311,Info!$AK$4:$AL$2997,2,FALSE))))))</f>
        <v/>
      </c>
      <c r="P311" s="94" t="str">
        <f>IF($L311="None","",IF(ISERROR(VLOOKUP($L311,Info!$B$4:$B$266,1,FALSE)),"",VLOOKUP($L311,Info!$B$4:$L$266,3,FALSE)))</f>
        <v/>
      </c>
      <c r="Q311" s="96" t="str">
        <f>IF($L311="None","",IF(ISERROR(VLOOKUP($L311,Info!$B$4:$B$266,1,FALSE)),"",VLOOKUP($L311,Info!$B$4:$L$266,4,FALSE)))</f>
        <v/>
      </c>
      <c r="R311" s="1"/>
      <c r="S311" s="6" t="str">
        <f t="shared" si="22"/>
        <v/>
      </c>
      <c r="T311" s="6" t="str">
        <f>IF($L311="None","",IF(ISERROR(VLOOKUP($L311,Info!$B$4:$B$266,1,FALSE)),"",VLOOKUP($L311,Info!$B$4:$L$266,11,FALSE)))</f>
        <v/>
      </c>
      <c r="U311" s="1"/>
      <c r="V311" s="1"/>
      <c r="W311" s="1"/>
      <c r="X311" s="1" t="str">
        <f>IF($L311="None","",IF(ISERROR(VLOOKUP($L311,Info!$B$4:$B$266,1,FALSE)),"",IF(OR(W311="Metallic Liquid Tight",W311="Non-Metallic Liquid Tight",W311="LSZH",W311="Greenfield"),VLOOKUP($L311,Info!$B$4:$L$266,7,FALSE),"N/A")))</f>
        <v/>
      </c>
      <c r="Y311" s="1"/>
      <c r="Z311" s="96" t="str">
        <f>IF($L311="None","",IF(ISERROR(VLOOKUP($L311,Info!$B$4:$B$266,1,FALSE)),"",VLOOKUP($L311,Info!$B$4:$L$266,9,FALSE)))</f>
        <v/>
      </c>
      <c r="AA311" s="96" t="str">
        <f>IF($L311="None","",IF(ISERROR(VLOOKUP($L311,Info!$B$4:$B$266,1,FALSE)),"",VLOOKUP($L311,Info!$B$4:$L$266,8,FALSE)))</f>
        <v/>
      </c>
      <c r="AB311" s="96" t="str">
        <f>IF($L311="None","",IF(ISERROR(VLOOKUP($L311,Info!$B$4:$B$266,1,FALSE)),"",VLOOKUP($L311,Info!$B$4:$L$266,10,FALSE)))</f>
        <v/>
      </c>
      <c r="AC311" s="1" t="str">
        <f>IF(W311="SO Cable","Black,White",IF(O311="","",IF(P311="","",IF($J$12&lt;&gt;"ABC",IF(P311&lt;="250",VLOOKUP(O311,Info!$AZ$4:$BB$22,3,FALSE),VLOOKUP(O311,Info!$AZ$23:$BB$39,3,FALSE)),IF(P311&lt;="250",VLOOKUP(O311,Info!$AO$4:$AQ$22,3,FALSE),VLOOKUP(O311,Info!$AO$23:$AP$39,3,FALSE))))))</f>
        <v/>
      </c>
      <c r="AD311" s="1"/>
      <c r="AE311" s="1" t="str">
        <f>IF($L311="None","",IF(ISERROR(VLOOKUP($L311,Info!$B$4:$B$266,1,FALSE)),"",VLOOKUP($L311,Info!$B$4:$L$266,4,FALSE)))</f>
        <v/>
      </c>
      <c r="AF311" s="1" t="str">
        <f>IF($L311="None","",IF(ISERROR(VLOOKUP($L311,Info!$B$4:$B$266,1,FALSE)),"",VLOOKUP($L311,Info!$B$4:$L$266,6,FALSE)))</f>
        <v/>
      </c>
      <c r="AG311" s="1"/>
      <c r="AH311" s="33" t="str" cm="1">
        <f t="array" ref="AH311">IF(AND(L311&lt;&gt;"",O311&lt;&gt;"",R311:S311&lt;&gt;"",W311:X311&lt;&gt;"",Z311:AA311&lt;&gt;"",AC311&lt;&gt;""),"Good","Bad")</f>
        <v>Bad</v>
      </c>
      <c r="AL311" t="str" cm="1">
        <f t="array" ref="AL311">IF(R311&gt;0,_xlfn.IFS(COUNTIF($L$20:L311,"&lt;&gt;")&lt;101,1,COUNTIF($L$20:L311,"&lt;&gt;")&lt;201,2,COUNTIF($L$20:L311,"&lt;&gt;")&lt;301,3,COUNTIF($L$20:L311,"&lt;&gt;")&lt;401,4,COUNTIF($L$20:L311,"&lt;&gt;")&lt;501,5,COUNTIF($L$20:L311,"&lt;&gt;")&lt;601,6,COUNTIF($L$20:L311,"&lt;&gt;")&lt;701,7,COUNTIF($L$20:L311,"&lt;&gt;")&lt;801,8,COUNTIF($L$20:L311,"&lt;&gt;")&lt;901,9,COUNTIF($L$20:L311,"&lt;&gt;")&lt;1001,10,COUNTIF($L$20:L311,"&lt;&gt;")&lt;1101,11,COUNTIF($L$20:L311,"&lt;&gt;")&lt;1201,12,COUNTIF($L$20:L311,"&lt;&gt;")&lt;1301,13,COUNTIF($L$20:L311,"&lt;&gt;")&lt;1401,14,COUNTIF($L$20:L311,"&lt;&gt;")&lt;1501,15,COUNTIF($L$20:L311,"&lt;&gt;")&lt;1601,16,COUNTIF($L$20:L311,"&lt;&gt;")&lt;1701,17,COUNTIF($L$20:L311,"&lt;&gt;")&lt;1801,18,COUNTIF($L$20:L311,"&lt;&gt;")&lt;1901,19,COUNTIF($L$20:L311,"&lt;&gt;")&lt;2001,20,COUNTIF($L$20:L311,"&lt;&gt;")&lt;2101,21,COUNTIF($L$20:L311,"&lt;&gt;")&lt;2201,22,COUNTIF($L$20:L311,"&lt;&gt;")&lt;2301,23,COUNTIF($L$20:L311,"&lt;&gt;")&lt;2401,24,COUNTIF($L$20:L311,"&lt;&gt;")&lt;2501,25,COUNTIF($L$20:L311,"&lt;&gt;")&lt;2601,26,COUNTIF($L$20:L311,"&lt;&gt;")&lt;2701,27,COUNTIF($L$20:L311,"&lt;&gt;")&lt;2801,28,COUNTIF($L$20:L311,"&lt;&gt;")&lt;2901,29,COUNTIF($L$20:L311,"&lt;&gt;")&lt;3001,30),"")</f>
        <v/>
      </c>
      <c r="AM311" t="str">
        <f t="shared" si="20"/>
        <v/>
      </c>
      <c r="AN311" t="str">
        <f t="shared" si="24"/>
        <v/>
      </c>
      <c r="AP311" t="str">
        <f t="shared" si="23"/>
        <v/>
      </c>
      <c r="AQ311" t="str">
        <f>IF(AO311="","",COUNTIFS(AM311:$AM$3019,AO311))</f>
        <v/>
      </c>
    </row>
    <row r="312" spans="1:43" x14ac:dyDescent="0.25">
      <c r="A312" s="6" t="str">
        <f>IF(COUNT($A$20:A311)&lt;&gt;$B$4,IF(A311="","",A311+1),"")</f>
        <v/>
      </c>
      <c r="B312" s="3"/>
      <c r="C312" s="3"/>
      <c r="D312" s="122"/>
      <c r="E312" s="3"/>
      <c r="F312" s="3"/>
      <c r="G312" s="3"/>
      <c r="H312" s="3"/>
      <c r="I312" s="120"/>
      <c r="J312" s="3"/>
      <c r="K312" s="119" t="str" cm="1">
        <f t="array" ref="K312">IF(OR($J$14 = "A",$J$14 = "B",$J$14 = "C"),IF(I312="","",IF(LEN(I312)&gt;2,_xlfn.IFS(ISNUMBER(SEARCH("_",I312)),I312,ISNUMBER(SEARCH(", ",I312)),SUBSTITUTE(I312,", ","_"),ISNUMBER(SEARCH("/ ",I312)),SUBSTITUTE(I312,"/ ","_"),ISNUMBER(SEARCH(",",I312)),SUBSTITUTE(I312,",","_"),ISNUMBER(SEARCH("/",I312)),SUBSTITUTE(I312,"/","_"),ISNUMBER(SEARCH("",I312)),I312),I312)),IF(OR($J$14 = "J",$J$14 = "K"),"",IF(D312="","",IF(LEN(D312)&gt;2,_xlfn.IFS(ISNUMBER(SEARCH("_",D312)),D312,ISNUMBER(SEARCH(", ",D312)),SUBSTITUTE(D312,", ","_"),ISNUMBER(SEARCH("/ ",D312)),SUBSTITUTE(D312,"/ ","_"),ISNUMBER(SEARCH(",",D312)),SUBSTITUTE(D312,",","_"),ISNUMBER(SEARCH("/",D312)),SUBSTITUTE(D312,"/","_"),ISNUMBER(SEARCH("",D312)),D312),D312))))</f>
        <v/>
      </c>
      <c r="L312" s="1"/>
      <c r="M312" s="1" t="str">
        <f t="shared" si="21"/>
        <v/>
      </c>
      <c r="N312" s="94" t="str">
        <f>IF($L312="None","",IF(ISERROR(VLOOKUP($L312,Info!$B$4:$B$266,1,FALSE)),"",VLOOKUP($L312,Info!$B$4:$L$266,5,FALSE)))</f>
        <v/>
      </c>
      <c r="O312" s="94" t="str">
        <f>IF(K312="","",IF(AND($J$12&lt;&gt;"ABC",N312="3"),"BAC",IF(N312="3","ABC",IF($J$12&lt;&gt;"ABC",IF($J$10="Standard",VLOOKUP(K312,Info!$BE$4:$BF$481,2,FALSE),VLOOKUP(K312,Info!$BI$4:$BJ$482,2,FALSE)),IF($J$10="Standard",VLOOKUP(K312,Info!$AG$4:$AH$2994,2,FALSE),VLOOKUP(K312,Info!$AK$4:$AL$2997,2,FALSE))))))</f>
        <v/>
      </c>
      <c r="P312" s="94" t="str">
        <f>IF($L312="None","",IF(ISERROR(VLOOKUP($L312,Info!$B$4:$B$266,1,FALSE)),"",VLOOKUP($L312,Info!$B$4:$L$266,3,FALSE)))</f>
        <v/>
      </c>
      <c r="Q312" s="96" t="str">
        <f>IF($L312="None","",IF(ISERROR(VLOOKUP($L312,Info!$B$4:$B$266,1,FALSE)),"",VLOOKUP($L312,Info!$B$4:$L$266,4,FALSE)))</f>
        <v/>
      </c>
      <c r="R312" s="1"/>
      <c r="S312" s="6" t="str">
        <f t="shared" si="22"/>
        <v/>
      </c>
      <c r="T312" s="6" t="str">
        <f>IF($L312="None","",IF(ISERROR(VLOOKUP($L312,Info!$B$4:$B$266,1,FALSE)),"",VLOOKUP($L312,Info!$B$4:$L$266,11,FALSE)))</f>
        <v/>
      </c>
      <c r="U312" s="1"/>
      <c r="V312" s="1"/>
      <c r="W312" s="1"/>
      <c r="X312" s="1" t="str">
        <f>IF($L312="None","",IF(ISERROR(VLOOKUP($L312,Info!$B$4:$B$266,1,FALSE)),"",IF(OR(W312="Metallic Liquid Tight",W312="Non-Metallic Liquid Tight",W312="LSZH",W312="Greenfield"),VLOOKUP($L312,Info!$B$4:$L$266,7,FALSE),"N/A")))</f>
        <v/>
      </c>
      <c r="Y312" s="1"/>
      <c r="Z312" s="96" t="str">
        <f>IF($L312="None","",IF(ISERROR(VLOOKUP($L312,Info!$B$4:$B$266,1,FALSE)),"",VLOOKUP($L312,Info!$B$4:$L$266,9,FALSE)))</f>
        <v/>
      </c>
      <c r="AA312" s="96" t="str">
        <f>IF($L312="None","",IF(ISERROR(VLOOKUP($L312,Info!$B$4:$B$266,1,FALSE)),"",VLOOKUP($L312,Info!$B$4:$L$266,8,FALSE)))</f>
        <v/>
      </c>
      <c r="AB312" s="96" t="str">
        <f>IF($L312="None","",IF(ISERROR(VLOOKUP($L312,Info!$B$4:$B$266,1,FALSE)),"",VLOOKUP($L312,Info!$B$4:$L$266,10,FALSE)))</f>
        <v/>
      </c>
      <c r="AC312" s="1" t="str">
        <f>IF(W312="SO Cable","Black,White",IF(O312="","",IF(P312="","",IF($J$12&lt;&gt;"ABC",IF(P312&lt;="250",VLOOKUP(O312,Info!$AZ$4:$BB$22,3,FALSE),VLOOKUP(O312,Info!$AZ$23:$BB$39,3,FALSE)),IF(P312&lt;="250",VLOOKUP(O312,Info!$AO$4:$AQ$22,3,FALSE),VLOOKUP(O312,Info!$AO$23:$AP$39,3,FALSE))))))</f>
        <v/>
      </c>
      <c r="AD312" s="1"/>
      <c r="AE312" s="1" t="str">
        <f>IF($L312="None","",IF(ISERROR(VLOOKUP($L312,Info!$B$4:$B$266,1,FALSE)),"",VLOOKUP($L312,Info!$B$4:$L$266,4,FALSE)))</f>
        <v/>
      </c>
      <c r="AF312" s="1" t="str">
        <f>IF($L312="None","",IF(ISERROR(VLOOKUP($L312,Info!$B$4:$B$266,1,FALSE)),"",VLOOKUP($L312,Info!$B$4:$L$266,6,FALSE)))</f>
        <v/>
      </c>
      <c r="AG312" s="1"/>
      <c r="AH312" s="33" t="str" cm="1">
        <f t="array" ref="AH312">IF(AND(L312&lt;&gt;"",O312&lt;&gt;"",R312:S312&lt;&gt;"",W312:X312&lt;&gt;"",Z312:AA312&lt;&gt;"",AC312&lt;&gt;""),"Good","Bad")</f>
        <v>Bad</v>
      </c>
      <c r="AL312" t="str" cm="1">
        <f t="array" ref="AL312">IF(R312&gt;0,_xlfn.IFS(COUNTIF($L$20:L312,"&lt;&gt;")&lt;101,1,COUNTIF($L$20:L312,"&lt;&gt;")&lt;201,2,COUNTIF($L$20:L312,"&lt;&gt;")&lt;301,3,COUNTIF($L$20:L312,"&lt;&gt;")&lt;401,4,COUNTIF($L$20:L312,"&lt;&gt;")&lt;501,5,COUNTIF($L$20:L312,"&lt;&gt;")&lt;601,6,COUNTIF($L$20:L312,"&lt;&gt;")&lt;701,7,COUNTIF($L$20:L312,"&lt;&gt;")&lt;801,8,COUNTIF($L$20:L312,"&lt;&gt;")&lt;901,9,COUNTIF($L$20:L312,"&lt;&gt;")&lt;1001,10,COUNTIF($L$20:L312,"&lt;&gt;")&lt;1101,11,COUNTIF($L$20:L312,"&lt;&gt;")&lt;1201,12,COUNTIF($L$20:L312,"&lt;&gt;")&lt;1301,13,COUNTIF($L$20:L312,"&lt;&gt;")&lt;1401,14,COUNTIF($L$20:L312,"&lt;&gt;")&lt;1501,15,COUNTIF($L$20:L312,"&lt;&gt;")&lt;1601,16,COUNTIF($L$20:L312,"&lt;&gt;")&lt;1701,17,COUNTIF($L$20:L312,"&lt;&gt;")&lt;1801,18,COUNTIF($L$20:L312,"&lt;&gt;")&lt;1901,19,COUNTIF($L$20:L312,"&lt;&gt;")&lt;2001,20,COUNTIF($L$20:L312,"&lt;&gt;")&lt;2101,21,COUNTIF($L$20:L312,"&lt;&gt;")&lt;2201,22,COUNTIF($L$20:L312,"&lt;&gt;")&lt;2301,23,COUNTIF($L$20:L312,"&lt;&gt;")&lt;2401,24,COUNTIF($L$20:L312,"&lt;&gt;")&lt;2501,25,COUNTIF($L$20:L312,"&lt;&gt;")&lt;2601,26,COUNTIF($L$20:L312,"&lt;&gt;")&lt;2701,27,COUNTIF($L$20:L312,"&lt;&gt;")&lt;2801,28,COUNTIF($L$20:L312,"&lt;&gt;")&lt;2901,29,COUNTIF($L$20:L312,"&lt;&gt;")&lt;3001,30),"")</f>
        <v/>
      </c>
      <c r="AM312" t="str">
        <f t="shared" si="20"/>
        <v/>
      </c>
      <c r="AN312" t="str">
        <f t="shared" si="24"/>
        <v/>
      </c>
      <c r="AP312" t="str">
        <f t="shared" si="23"/>
        <v/>
      </c>
      <c r="AQ312" t="str">
        <f>IF(AO312="","",COUNTIFS(AM312:$AM$3019,AO312))</f>
        <v/>
      </c>
    </row>
    <row r="313" spans="1:43" x14ac:dyDescent="0.25">
      <c r="A313" s="6" t="str">
        <f>IF(COUNT($A$20:A312)&lt;&gt;$B$4,IF(A312="","",A312+1),"")</f>
        <v/>
      </c>
      <c r="B313" s="3"/>
      <c r="C313" s="3"/>
      <c r="D313" s="122"/>
      <c r="E313" s="3"/>
      <c r="F313" s="3"/>
      <c r="G313" s="3"/>
      <c r="H313" s="3"/>
      <c r="I313" s="120"/>
      <c r="J313" s="3"/>
      <c r="K313" s="119" t="str" cm="1">
        <f t="array" ref="K313">IF(OR($J$14 = "A",$J$14 = "B",$J$14 = "C"),IF(I313="","",IF(LEN(I313)&gt;2,_xlfn.IFS(ISNUMBER(SEARCH("_",I313)),I313,ISNUMBER(SEARCH(", ",I313)),SUBSTITUTE(I313,", ","_"),ISNUMBER(SEARCH("/ ",I313)),SUBSTITUTE(I313,"/ ","_"),ISNUMBER(SEARCH(",",I313)),SUBSTITUTE(I313,",","_"),ISNUMBER(SEARCH("/",I313)),SUBSTITUTE(I313,"/","_"),ISNUMBER(SEARCH("",I313)),I313),I313)),IF(OR($J$14 = "J",$J$14 = "K"),"",IF(D313="","",IF(LEN(D313)&gt;2,_xlfn.IFS(ISNUMBER(SEARCH("_",D313)),D313,ISNUMBER(SEARCH(", ",D313)),SUBSTITUTE(D313,", ","_"),ISNUMBER(SEARCH("/ ",D313)),SUBSTITUTE(D313,"/ ","_"),ISNUMBER(SEARCH(",",D313)),SUBSTITUTE(D313,",","_"),ISNUMBER(SEARCH("/",D313)),SUBSTITUTE(D313,"/","_"),ISNUMBER(SEARCH("",D313)),D313),D313))))</f>
        <v/>
      </c>
      <c r="L313" s="1"/>
      <c r="M313" s="1" t="str">
        <f t="shared" si="21"/>
        <v/>
      </c>
      <c r="N313" s="94" t="str">
        <f>IF($L313="None","",IF(ISERROR(VLOOKUP($L313,Info!$B$4:$B$266,1,FALSE)),"",VLOOKUP($L313,Info!$B$4:$L$266,5,FALSE)))</f>
        <v/>
      </c>
      <c r="O313" s="94" t="str">
        <f>IF(K313="","",IF(AND($J$12&lt;&gt;"ABC",N313="3"),"BAC",IF(N313="3","ABC",IF($J$12&lt;&gt;"ABC",IF($J$10="Standard",VLOOKUP(K313,Info!$BE$4:$BF$481,2,FALSE),VLOOKUP(K313,Info!$BI$4:$BJ$482,2,FALSE)),IF($J$10="Standard",VLOOKUP(K313,Info!$AG$4:$AH$2994,2,FALSE),VLOOKUP(K313,Info!$AK$4:$AL$2997,2,FALSE))))))</f>
        <v/>
      </c>
      <c r="P313" s="94" t="str">
        <f>IF($L313="None","",IF(ISERROR(VLOOKUP($L313,Info!$B$4:$B$266,1,FALSE)),"",VLOOKUP($L313,Info!$B$4:$L$266,3,FALSE)))</f>
        <v/>
      </c>
      <c r="Q313" s="96" t="str">
        <f>IF($L313="None","",IF(ISERROR(VLOOKUP($L313,Info!$B$4:$B$266,1,FALSE)),"",VLOOKUP($L313,Info!$B$4:$L$266,4,FALSE)))</f>
        <v/>
      </c>
      <c r="R313" s="1"/>
      <c r="S313" s="6" t="str">
        <f t="shared" si="22"/>
        <v/>
      </c>
      <c r="T313" s="6" t="str">
        <f>IF($L313="None","",IF(ISERROR(VLOOKUP($L313,Info!$B$4:$B$266,1,FALSE)),"",VLOOKUP($L313,Info!$B$4:$L$266,11,FALSE)))</f>
        <v/>
      </c>
      <c r="U313" s="1"/>
      <c r="V313" s="1"/>
      <c r="W313" s="1"/>
      <c r="X313" s="1" t="str">
        <f>IF($L313="None","",IF(ISERROR(VLOOKUP($L313,Info!$B$4:$B$266,1,FALSE)),"",IF(OR(W313="Metallic Liquid Tight",W313="Non-Metallic Liquid Tight",W313="LSZH",W313="Greenfield"),VLOOKUP($L313,Info!$B$4:$L$266,7,FALSE),"N/A")))</f>
        <v/>
      </c>
      <c r="Y313" s="1"/>
      <c r="Z313" s="96" t="str">
        <f>IF($L313="None","",IF(ISERROR(VLOOKUP($L313,Info!$B$4:$B$266,1,FALSE)),"",VLOOKUP($L313,Info!$B$4:$L$266,9,FALSE)))</f>
        <v/>
      </c>
      <c r="AA313" s="96" t="str">
        <f>IF($L313="None","",IF(ISERROR(VLOOKUP($L313,Info!$B$4:$B$266,1,FALSE)),"",VLOOKUP($L313,Info!$B$4:$L$266,8,FALSE)))</f>
        <v/>
      </c>
      <c r="AB313" s="96" t="str">
        <f>IF($L313="None","",IF(ISERROR(VLOOKUP($L313,Info!$B$4:$B$266,1,FALSE)),"",VLOOKUP($L313,Info!$B$4:$L$266,10,FALSE)))</f>
        <v/>
      </c>
      <c r="AC313" s="1" t="str">
        <f>IF(W313="SO Cable","Black,White",IF(O313="","",IF(P313="","",IF($J$12&lt;&gt;"ABC",IF(P313&lt;="250",VLOOKUP(O313,Info!$AZ$4:$BB$22,3,FALSE),VLOOKUP(O313,Info!$AZ$23:$BB$39,3,FALSE)),IF(P313&lt;="250",VLOOKUP(O313,Info!$AO$4:$AQ$22,3,FALSE),VLOOKUP(O313,Info!$AO$23:$AP$39,3,FALSE))))))</f>
        <v/>
      </c>
      <c r="AD313" s="1"/>
      <c r="AE313" s="1" t="str">
        <f>IF($L313="None","",IF(ISERROR(VLOOKUP($L313,Info!$B$4:$B$266,1,FALSE)),"",VLOOKUP($L313,Info!$B$4:$L$266,4,FALSE)))</f>
        <v/>
      </c>
      <c r="AF313" s="1" t="str">
        <f>IF($L313="None","",IF(ISERROR(VLOOKUP($L313,Info!$B$4:$B$266,1,FALSE)),"",VLOOKUP($L313,Info!$B$4:$L$266,6,FALSE)))</f>
        <v/>
      </c>
      <c r="AG313" s="1"/>
      <c r="AH313" s="33" t="str" cm="1">
        <f t="array" ref="AH313">IF(AND(L313&lt;&gt;"",O313&lt;&gt;"",R313:S313&lt;&gt;"",W313:X313&lt;&gt;"",Z313:AA313&lt;&gt;"",AC313&lt;&gt;""),"Good","Bad")</f>
        <v>Bad</v>
      </c>
      <c r="AL313" t="str" cm="1">
        <f t="array" ref="AL313">IF(R313&gt;0,_xlfn.IFS(COUNTIF($L$20:L313,"&lt;&gt;")&lt;101,1,COUNTIF($L$20:L313,"&lt;&gt;")&lt;201,2,COUNTIF($L$20:L313,"&lt;&gt;")&lt;301,3,COUNTIF($L$20:L313,"&lt;&gt;")&lt;401,4,COUNTIF($L$20:L313,"&lt;&gt;")&lt;501,5,COUNTIF($L$20:L313,"&lt;&gt;")&lt;601,6,COUNTIF($L$20:L313,"&lt;&gt;")&lt;701,7,COUNTIF($L$20:L313,"&lt;&gt;")&lt;801,8,COUNTIF($L$20:L313,"&lt;&gt;")&lt;901,9,COUNTIF($L$20:L313,"&lt;&gt;")&lt;1001,10,COUNTIF($L$20:L313,"&lt;&gt;")&lt;1101,11,COUNTIF($L$20:L313,"&lt;&gt;")&lt;1201,12,COUNTIF($L$20:L313,"&lt;&gt;")&lt;1301,13,COUNTIF($L$20:L313,"&lt;&gt;")&lt;1401,14,COUNTIF($L$20:L313,"&lt;&gt;")&lt;1501,15,COUNTIF($L$20:L313,"&lt;&gt;")&lt;1601,16,COUNTIF($L$20:L313,"&lt;&gt;")&lt;1701,17,COUNTIF($L$20:L313,"&lt;&gt;")&lt;1801,18,COUNTIF($L$20:L313,"&lt;&gt;")&lt;1901,19,COUNTIF($L$20:L313,"&lt;&gt;")&lt;2001,20,COUNTIF($L$20:L313,"&lt;&gt;")&lt;2101,21,COUNTIF($L$20:L313,"&lt;&gt;")&lt;2201,22,COUNTIF($L$20:L313,"&lt;&gt;")&lt;2301,23,COUNTIF($L$20:L313,"&lt;&gt;")&lt;2401,24,COUNTIF($L$20:L313,"&lt;&gt;")&lt;2501,25,COUNTIF($L$20:L313,"&lt;&gt;")&lt;2601,26,COUNTIF($L$20:L313,"&lt;&gt;")&lt;2701,27,COUNTIF($L$20:L313,"&lt;&gt;")&lt;2801,28,COUNTIF($L$20:L313,"&lt;&gt;")&lt;2901,29,COUNTIF($L$20:L313,"&lt;&gt;")&lt;3001,30),"")</f>
        <v/>
      </c>
      <c r="AM313" t="str">
        <f t="shared" si="20"/>
        <v/>
      </c>
      <c r="AN313" t="str">
        <f t="shared" si="24"/>
        <v/>
      </c>
      <c r="AP313" t="str">
        <f t="shared" si="23"/>
        <v/>
      </c>
      <c r="AQ313" t="str">
        <f>IF(AO313="","",COUNTIFS(AM313:$AM$3019,AO313))</f>
        <v/>
      </c>
    </row>
    <row r="314" spans="1:43" x14ac:dyDescent="0.25">
      <c r="A314" s="6" t="str">
        <f>IF(COUNT($A$20:A313)&lt;&gt;$B$4,IF(A313="","",A313+1),"")</f>
        <v/>
      </c>
      <c r="B314" s="3"/>
      <c r="C314" s="3"/>
      <c r="D314" s="122"/>
      <c r="E314" s="3"/>
      <c r="F314" s="3"/>
      <c r="G314" s="3"/>
      <c r="H314" s="3"/>
      <c r="I314" s="120"/>
      <c r="J314" s="3"/>
      <c r="K314" s="119" t="str" cm="1">
        <f t="array" ref="K314">IF(OR($J$14 = "A",$J$14 = "B",$J$14 = "C"),IF(I314="","",IF(LEN(I314)&gt;2,_xlfn.IFS(ISNUMBER(SEARCH("_",I314)),I314,ISNUMBER(SEARCH(", ",I314)),SUBSTITUTE(I314,", ","_"),ISNUMBER(SEARCH("/ ",I314)),SUBSTITUTE(I314,"/ ","_"),ISNUMBER(SEARCH(",",I314)),SUBSTITUTE(I314,",","_"),ISNUMBER(SEARCH("/",I314)),SUBSTITUTE(I314,"/","_"),ISNUMBER(SEARCH("",I314)),I314),I314)),IF(OR($J$14 = "J",$J$14 = "K"),"",IF(D314="","",IF(LEN(D314)&gt;2,_xlfn.IFS(ISNUMBER(SEARCH("_",D314)),D314,ISNUMBER(SEARCH(", ",D314)),SUBSTITUTE(D314,", ","_"),ISNUMBER(SEARCH("/ ",D314)),SUBSTITUTE(D314,"/ ","_"),ISNUMBER(SEARCH(",",D314)),SUBSTITUTE(D314,",","_"),ISNUMBER(SEARCH("/",D314)),SUBSTITUTE(D314,"/","_"),ISNUMBER(SEARCH("",D314)),D314),D314))))</f>
        <v/>
      </c>
      <c r="L314" s="1"/>
      <c r="M314" s="1" t="str">
        <f t="shared" si="21"/>
        <v/>
      </c>
      <c r="N314" s="94" t="str">
        <f>IF($L314="None","",IF(ISERROR(VLOOKUP($L314,Info!$B$4:$B$266,1,FALSE)),"",VLOOKUP($L314,Info!$B$4:$L$266,5,FALSE)))</f>
        <v/>
      </c>
      <c r="O314" s="94" t="str">
        <f>IF(K314="","",IF(AND($J$12&lt;&gt;"ABC",N314="3"),"BAC",IF(N314="3","ABC",IF($J$12&lt;&gt;"ABC",IF($J$10="Standard",VLOOKUP(K314,Info!$BE$4:$BF$481,2,FALSE),VLOOKUP(K314,Info!$BI$4:$BJ$482,2,FALSE)),IF($J$10="Standard",VLOOKUP(K314,Info!$AG$4:$AH$2994,2,FALSE),VLOOKUP(K314,Info!$AK$4:$AL$2997,2,FALSE))))))</f>
        <v/>
      </c>
      <c r="P314" s="94" t="str">
        <f>IF($L314="None","",IF(ISERROR(VLOOKUP($L314,Info!$B$4:$B$266,1,FALSE)),"",VLOOKUP($L314,Info!$B$4:$L$266,3,FALSE)))</f>
        <v/>
      </c>
      <c r="Q314" s="96" t="str">
        <f>IF($L314="None","",IF(ISERROR(VLOOKUP($L314,Info!$B$4:$B$266,1,FALSE)),"",VLOOKUP($L314,Info!$B$4:$L$266,4,FALSE)))</f>
        <v/>
      </c>
      <c r="R314" s="1"/>
      <c r="S314" s="6" t="str">
        <f t="shared" si="22"/>
        <v/>
      </c>
      <c r="T314" s="6" t="str">
        <f>IF($L314="None","",IF(ISERROR(VLOOKUP($L314,Info!$B$4:$B$266,1,FALSE)),"",VLOOKUP($L314,Info!$B$4:$L$266,11,FALSE)))</f>
        <v/>
      </c>
      <c r="U314" s="1"/>
      <c r="V314" s="1"/>
      <c r="W314" s="1"/>
      <c r="X314" s="1" t="str">
        <f>IF($L314="None","",IF(ISERROR(VLOOKUP($L314,Info!$B$4:$B$266,1,FALSE)),"",IF(OR(W314="Metallic Liquid Tight",W314="Non-Metallic Liquid Tight",W314="LSZH",W314="Greenfield"),VLOOKUP($L314,Info!$B$4:$L$266,7,FALSE),"N/A")))</f>
        <v/>
      </c>
      <c r="Y314" s="1"/>
      <c r="Z314" s="96" t="str">
        <f>IF($L314="None","",IF(ISERROR(VLOOKUP($L314,Info!$B$4:$B$266,1,FALSE)),"",VLOOKUP($L314,Info!$B$4:$L$266,9,FALSE)))</f>
        <v/>
      </c>
      <c r="AA314" s="96" t="str">
        <f>IF($L314="None","",IF(ISERROR(VLOOKUP($L314,Info!$B$4:$B$266,1,FALSE)),"",VLOOKUP($L314,Info!$B$4:$L$266,8,FALSE)))</f>
        <v/>
      </c>
      <c r="AB314" s="96" t="str">
        <f>IF($L314="None","",IF(ISERROR(VLOOKUP($L314,Info!$B$4:$B$266,1,FALSE)),"",VLOOKUP($L314,Info!$B$4:$L$266,10,FALSE)))</f>
        <v/>
      </c>
      <c r="AC314" s="1" t="str">
        <f>IF(W314="SO Cable","Black,White",IF(O314="","",IF(P314="","",IF($J$12&lt;&gt;"ABC",IF(P314&lt;="250",VLOOKUP(O314,Info!$AZ$4:$BB$22,3,FALSE),VLOOKUP(O314,Info!$AZ$23:$BB$39,3,FALSE)),IF(P314&lt;="250",VLOOKUP(O314,Info!$AO$4:$AQ$22,3,FALSE),VLOOKUP(O314,Info!$AO$23:$AP$39,3,FALSE))))))</f>
        <v/>
      </c>
      <c r="AD314" s="1"/>
      <c r="AE314" s="1" t="str">
        <f>IF($L314="None","",IF(ISERROR(VLOOKUP($L314,Info!$B$4:$B$266,1,FALSE)),"",VLOOKUP($L314,Info!$B$4:$L$266,4,FALSE)))</f>
        <v/>
      </c>
      <c r="AF314" s="1" t="str">
        <f>IF($L314="None","",IF(ISERROR(VLOOKUP($L314,Info!$B$4:$B$266,1,FALSE)),"",VLOOKUP($L314,Info!$B$4:$L$266,6,FALSE)))</f>
        <v/>
      </c>
      <c r="AG314" s="1"/>
      <c r="AH314" s="33" t="str" cm="1">
        <f t="array" ref="AH314">IF(AND(L314&lt;&gt;"",O314&lt;&gt;"",R314:S314&lt;&gt;"",W314:X314&lt;&gt;"",Z314:AA314&lt;&gt;"",AC314&lt;&gt;""),"Good","Bad")</f>
        <v>Bad</v>
      </c>
      <c r="AL314" t="str" cm="1">
        <f t="array" ref="AL314">IF(R314&gt;0,_xlfn.IFS(COUNTIF($L$20:L314,"&lt;&gt;")&lt;101,1,COUNTIF($L$20:L314,"&lt;&gt;")&lt;201,2,COUNTIF($L$20:L314,"&lt;&gt;")&lt;301,3,COUNTIF($L$20:L314,"&lt;&gt;")&lt;401,4,COUNTIF($L$20:L314,"&lt;&gt;")&lt;501,5,COUNTIF($L$20:L314,"&lt;&gt;")&lt;601,6,COUNTIF($L$20:L314,"&lt;&gt;")&lt;701,7,COUNTIF($L$20:L314,"&lt;&gt;")&lt;801,8,COUNTIF($L$20:L314,"&lt;&gt;")&lt;901,9,COUNTIF($L$20:L314,"&lt;&gt;")&lt;1001,10,COUNTIF($L$20:L314,"&lt;&gt;")&lt;1101,11,COUNTIF($L$20:L314,"&lt;&gt;")&lt;1201,12,COUNTIF($L$20:L314,"&lt;&gt;")&lt;1301,13,COUNTIF($L$20:L314,"&lt;&gt;")&lt;1401,14,COUNTIF($L$20:L314,"&lt;&gt;")&lt;1501,15,COUNTIF($L$20:L314,"&lt;&gt;")&lt;1601,16,COUNTIF($L$20:L314,"&lt;&gt;")&lt;1701,17,COUNTIF($L$20:L314,"&lt;&gt;")&lt;1801,18,COUNTIF($L$20:L314,"&lt;&gt;")&lt;1901,19,COUNTIF($L$20:L314,"&lt;&gt;")&lt;2001,20,COUNTIF($L$20:L314,"&lt;&gt;")&lt;2101,21,COUNTIF($L$20:L314,"&lt;&gt;")&lt;2201,22,COUNTIF($L$20:L314,"&lt;&gt;")&lt;2301,23,COUNTIF($L$20:L314,"&lt;&gt;")&lt;2401,24,COUNTIF($L$20:L314,"&lt;&gt;")&lt;2501,25,COUNTIF($L$20:L314,"&lt;&gt;")&lt;2601,26,COUNTIF($L$20:L314,"&lt;&gt;")&lt;2701,27,COUNTIF($L$20:L314,"&lt;&gt;")&lt;2801,28,COUNTIF($L$20:L314,"&lt;&gt;")&lt;2901,29,COUNTIF($L$20:L314,"&lt;&gt;")&lt;3001,30),"")</f>
        <v/>
      </c>
      <c r="AM314" t="str">
        <f t="shared" si="20"/>
        <v/>
      </c>
      <c r="AN314" t="str">
        <f t="shared" si="24"/>
        <v/>
      </c>
      <c r="AP314" t="str">
        <f t="shared" si="23"/>
        <v/>
      </c>
      <c r="AQ314" t="str">
        <f>IF(AO314="","",COUNTIFS(AM314:$AM$3019,AO314))</f>
        <v/>
      </c>
    </row>
    <row r="315" spans="1:43" x14ac:dyDescent="0.25">
      <c r="A315" s="6" t="str">
        <f>IF(COUNT($A$20:A314)&lt;&gt;$B$4,IF(A314="","",A314+1),"")</f>
        <v/>
      </c>
      <c r="B315" s="3"/>
      <c r="C315" s="3"/>
      <c r="D315" s="122"/>
      <c r="E315" s="3"/>
      <c r="F315" s="3"/>
      <c r="G315" s="3"/>
      <c r="H315" s="3"/>
      <c r="I315" s="120"/>
      <c r="J315" s="3"/>
      <c r="K315" s="119" t="str" cm="1">
        <f t="array" ref="K315">IF(OR($J$14 = "A",$J$14 = "B",$J$14 = "C"),IF(I315="","",IF(LEN(I315)&gt;2,_xlfn.IFS(ISNUMBER(SEARCH("_",I315)),I315,ISNUMBER(SEARCH(", ",I315)),SUBSTITUTE(I315,", ","_"),ISNUMBER(SEARCH("/ ",I315)),SUBSTITUTE(I315,"/ ","_"),ISNUMBER(SEARCH(",",I315)),SUBSTITUTE(I315,",","_"),ISNUMBER(SEARCH("/",I315)),SUBSTITUTE(I315,"/","_"),ISNUMBER(SEARCH("",I315)),I315),I315)),IF(OR($J$14 = "J",$J$14 = "K"),"",IF(D315="","",IF(LEN(D315)&gt;2,_xlfn.IFS(ISNUMBER(SEARCH("_",D315)),D315,ISNUMBER(SEARCH(", ",D315)),SUBSTITUTE(D315,", ","_"),ISNUMBER(SEARCH("/ ",D315)),SUBSTITUTE(D315,"/ ","_"),ISNUMBER(SEARCH(",",D315)),SUBSTITUTE(D315,",","_"),ISNUMBER(SEARCH("/",D315)),SUBSTITUTE(D315,"/","_"),ISNUMBER(SEARCH("",D315)),D315),D315))))</f>
        <v/>
      </c>
      <c r="L315" s="1"/>
      <c r="M315" s="1" t="str">
        <f t="shared" si="21"/>
        <v/>
      </c>
      <c r="N315" s="94" t="str">
        <f>IF($L315="None","",IF(ISERROR(VLOOKUP($L315,Info!$B$4:$B$266,1,FALSE)),"",VLOOKUP($L315,Info!$B$4:$L$266,5,FALSE)))</f>
        <v/>
      </c>
      <c r="O315" s="94" t="str">
        <f>IF(K315="","",IF(AND($J$12&lt;&gt;"ABC",N315="3"),"BAC",IF(N315="3","ABC",IF($J$12&lt;&gt;"ABC",IF($J$10="Standard",VLOOKUP(K315,Info!$BE$4:$BF$481,2,FALSE),VLOOKUP(K315,Info!$BI$4:$BJ$482,2,FALSE)),IF($J$10="Standard",VLOOKUP(K315,Info!$AG$4:$AH$2994,2,FALSE),VLOOKUP(K315,Info!$AK$4:$AL$2997,2,FALSE))))))</f>
        <v/>
      </c>
      <c r="P315" s="94" t="str">
        <f>IF($L315="None","",IF(ISERROR(VLOOKUP($L315,Info!$B$4:$B$266,1,FALSE)),"",VLOOKUP($L315,Info!$B$4:$L$266,3,FALSE)))</f>
        <v/>
      </c>
      <c r="Q315" s="96" t="str">
        <f>IF($L315="None","",IF(ISERROR(VLOOKUP($L315,Info!$B$4:$B$266,1,FALSE)),"",VLOOKUP($L315,Info!$B$4:$L$266,4,FALSE)))</f>
        <v/>
      </c>
      <c r="R315" s="1"/>
      <c r="S315" s="6" t="str">
        <f t="shared" si="22"/>
        <v/>
      </c>
      <c r="T315" s="6" t="str">
        <f>IF($L315="None","",IF(ISERROR(VLOOKUP($L315,Info!$B$4:$B$266,1,FALSE)),"",VLOOKUP($L315,Info!$B$4:$L$266,11,FALSE)))</f>
        <v/>
      </c>
      <c r="U315" s="1"/>
      <c r="V315" s="1"/>
      <c r="W315" s="1"/>
      <c r="X315" s="1" t="str">
        <f>IF($L315="None","",IF(ISERROR(VLOOKUP($L315,Info!$B$4:$B$266,1,FALSE)),"",IF(OR(W315="Metallic Liquid Tight",W315="Non-Metallic Liquid Tight",W315="LSZH",W315="Greenfield"),VLOOKUP($L315,Info!$B$4:$L$266,7,FALSE),"N/A")))</f>
        <v/>
      </c>
      <c r="Y315" s="1"/>
      <c r="Z315" s="96" t="str">
        <f>IF($L315="None","",IF(ISERROR(VLOOKUP($L315,Info!$B$4:$B$266,1,FALSE)),"",VLOOKUP($L315,Info!$B$4:$L$266,9,FALSE)))</f>
        <v/>
      </c>
      <c r="AA315" s="96" t="str">
        <f>IF($L315="None","",IF(ISERROR(VLOOKUP($L315,Info!$B$4:$B$266,1,FALSE)),"",VLOOKUP($L315,Info!$B$4:$L$266,8,FALSE)))</f>
        <v/>
      </c>
      <c r="AB315" s="96" t="str">
        <f>IF($L315="None","",IF(ISERROR(VLOOKUP($L315,Info!$B$4:$B$266,1,FALSE)),"",VLOOKUP($L315,Info!$B$4:$L$266,10,FALSE)))</f>
        <v/>
      </c>
      <c r="AC315" s="1" t="str">
        <f>IF(W315="SO Cable","Black,White",IF(O315="","",IF(P315="","",IF($J$12&lt;&gt;"ABC",IF(P315&lt;="250",VLOOKUP(O315,Info!$AZ$4:$BB$22,3,FALSE),VLOOKUP(O315,Info!$AZ$23:$BB$39,3,FALSE)),IF(P315&lt;="250",VLOOKUP(O315,Info!$AO$4:$AQ$22,3,FALSE),VLOOKUP(O315,Info!$AO$23:$AP$39,3,FALSE))))))</f>
        <v/>
      </c>
      <c r="AD315" s="1"/>
      <c r="AE315" s="1" t="str">
        <f>IF($L315="None","",IF(ISERROR(VLOOKUP($L315,Info!$B$4:$B$266,1,FALSE)),"",VLOOKUP($L315,Info!$B$4:$L$266,4,FALSE)))</f>
        <v/>
      </c>
      <c r="AF315" s="1" t="str">
        <f>IF($L315="None","",IF(ISERROR(VLOOKUP($L315,Info!$B$4:$B$266,1,FALSE)),"",VLOOKUP($L315,Info!$B$4:$L$266,6,FALSE)))</f>
        <v/>
      </c>
      <c r="AG315" s="1"/>
      <c r="AH315" s="33" t="str" cm="1">
        <f t="array" ref="AH315">IF(AND(L315&lt;&gt;"",O315&lt;&gt;"",R315:S315&lt;&gt;"",W315:X315&lt;&gt;"",Z315:AA315&lt;&gt;"",AC315&lt;&gt;""),"Good","Bad")</f>
        <v>Bad</v>
      </c>
      <c r="AL315" t="str" cm="1">
        <f t="array" ref="AL315">IF(R315&gt;0,_xlfn.IFS(COUNTIF($L$20:L315,"&lt;&gt;")&lt;101,1,COUNTIF($L$20:L315,"&lt;&gt;")&lt;201,2,COUNTIF($L$20:L315,"&lt;&gt;")&lt;301,3,COUNTIF($L$20:L315,"&lt;&gt;")&lt;401,4,COUNTIF($L$20:L315,"&lt;&gt;")&lt;501,5,COUNTIF($L$20:L315,"&lt;&gt;")&lt;601,6,COUNTIF($L$20:L315,"&lt;&gt;")&lt;701,7,COUNTIF($L$20:L315,"&lt;&gt;")&lt;801,8,COUNTIF($L$20:L315,"&lt;&gt;")&lt;901,9,COUNTIF($L$20:L315,"&lt;&gt;")&lt;1001,10,COUNTIF($L$20:L315,"&lt;&gt;")&lt;1101,11,COUNTIF($L$20:L315,"&lt;&gt;")&lt;1201,12,COUNTIF($L$20:L315,"&lt;&gt;")&lt;1301,13,COUNTIF($L$20:L315,"&lt;&gt;")&lt;1401,14,COUNTIF($L$20:L315,"&lt;&gt;")&lt;1501,15,COUNTIF($L$20:L315,"&lt;&gt;")&lt;1601,16,COUNTIF($L$20:L315,"&lt;&gt;")&lt;1701,17,COUNTIF($L$20:L315,"&lt;&gt;")&lt;1801,18,COUNTIF($L$20:L315,"&lt;&gt;")&lt;1901,19,COUNTIF($L$20:L315,"&lt;&gt;")&lt;2001,20,COUNTIF($L$20:L315,"&lt;&gt;")&lt;2101,21,COUNTIF($L$20:L315,"&lt;&gt;")&lt;2201,22,COUNTIF($L$20:L315,"&lt;&gt;")&lt;2301,23,COUNTIF($L$20:L315,"&lt;&gt;")&lt;2401,24,COUNTIF($L$20:L315,"&lt;&gt;")&lt;2501,25,COUNTIF($L$20:L315,"&lt;&gt;")&lt;2601,26,COUNTIF($L$20:L315,"&lt;&gt;")&lt;2701,27,COUNTIF($L$20:L315,"&lt;&gt;")&lt;2801,28,COUNTIF($L$20:L315,"&lt;&gt;")&lt;2901,29,COUNTIF($L$20:L315,"&lt;&gt;")&lt;3001,30),"")</f>
        <v/>
      </c>
      <c r="AM315" t="str">
        <f t="shared" si="20"/>
        <v/>
      </c>
      <c r="AN315" t="str">
        <f t="shared" si="24"/>
        <v/>
      </c>
      <c r="AP315" t="str">
        <f t="shared" si="23"/>
        <v/>
      </c>
      <c r="AQ315" t="str">
        <f>IF(AO315="","",COUNTIFS(AM315:$AM$3019,AO315))</f>
        <v/>
      </c>
    </row>
    <row r="316" spans="1:43" x14ac:dyDescent="0.25">
      <c r="A316" s="6" t="str">
        <f>IF(COUNT($A$20:A315)&lt;&gt;$B$4,IF(A315="","",A315+1),"")</f>
        <v/>
      </c>
      <c r="B316" s="3"/>
      <c r="C316" s="3"/>
      <c r="D316" s="122"/>
      <c r="E316" s="3"/>
      <c r="F316" s="3"/>
      <c r="G316" s="3"/>
      <c r="H316" s="3"/>
      <c r="I316" s="120"/>
      <c r="J316" s="3"/>
      <c r="K316" s="119" t="str" cm="1">
        <f t="array" ref="K316">IF(OR($J$14 = "A",$J$14 = "B",$J$14 = "C"),IF(I316="","",IF(LEN(I316)&gt;2,_xlfn.IFS(ISNUMBER(SEARCH("_",I316)),I316,ISNUMBER(SEARCH(", ",I316)),SUBSTITUTE(I316,", ","_"),ISNUMBER(SEARCH("/ ",I316)),SUBSTITUTE(I316,"/ ","_"),ISNUMBER(SEARCH(",",I316)),SUBSTITUTE(I316,",","_"),ISNUMBER(SEARCH("/",I316)),SUBSTITUTE(I316,"/","_"),ISNUMBER(SEARCH("",I316)),I316),I316)),IF(OR($J$14 = "J",$J$14 = "K"),"",IF(D316="","",IF(LEN(D316)&gt;2,_xlfn.IFS(ISNUMBER(SEARCH("_",D316)),D316,ISNUMBER(SEARCH(", ",D316)),SUBSTITUTE(D316,", ","_"),ISNUMBER(SEARCH("/ ",D316)),SUBSTITUTE(D316,"/ ","_"),ISNUMBER(SEARCH(",",D316)),SUBSTITUTE(D316,",","_"),ISNUMBER(SEARCH("/",D316)),SUBSTITUTE(D316,"/","_"),ISNUMBER(SEARCH("",D316)),D316),D316))))</f>
        <v/>
      </c>
      <c r="L316" s="1"/>
      <c r="M316" s="1" t="str">
        <f t="shared" si="21"/>
        <v/>
      </c>
      <c r="N316" s="94" t="str">
        <f>IF($L316="None","",IF(ISERROR(VLOOKUP($L316,Info!$B$4:$B$266,1,FALSE)),"",VLOOKUP($L316,Info!$B$4:$L$266,5,FALSE)))</f>
        <v/>
      </c>
      <c r="O316" s="94" t="str">
        <f>IF(K316="","",IF(AND($J$12&lt;&gt;"ABC",N316="3"),"BAC",IF(N316="3","ABC",IF($J$12&lt;&gt;"ABC",IF($J$10="Standard",VLOOKUP(K316,Info!$BE$4:$BF$481,2,FALSE),VLOOKUP(K316,Info!$BI$4:$BJ$482,2,FALSE)),IF($J$10="Standard",VLOOKUP(K316,Info!$AG$4:$AH$2994,2,FALSE),VLOOKUP(K316,Info!$AK$4:$AL$2997,2,FALSE))))))</f>
        <v/>
      </c>
      <c r="P316" s="94" t="str">
        <f>IF($L316="None","",IF(ISERROR(VLOOKUP($L316,Info!$B$4:$B$266,1,FALSE)),"",VLOOKUP($L316,Info!$B$4:$L$266,3,FALSE)))</f>
        <v/>
      </c>
      <c r="Q316" s="96" t="str">
        <f>IF($L316="None","",IF(ISERROR(VLOOKUP($L316,Info!$B$4:$B$266,1,FALSE)),"",VLOOKUP($L316,Info!$B$4:$L$266,4,FALSE)))</f>
        <v/>
      </c>
      <c r="R316" s="1"/>
      <c r="S316" s="6" t="str">
        <f t="shared" si="22"/>
        <v/>
      </c>
      <c r="T316" s="6" t="str">
        <f>IF($L316="None","",IF(ISERROR(VLOOKUP($L316,Info!$B$4:$B$266,1,FALSE)),"",VLOOKUP($L316,Info!$B$4:$L$266,11,FALSE)))</f>
        <v/>
      </c>
      <c r="U316" s="1"/>
      <c r="V316" s="1"/>
      <c r="W316" s="1"/>
      <c r="X316" s="1" t="str">
        <f>IF($L316="None","",IF(ISERROR(VLOOKUP($L316,Info!$B$4:$B$266,1,FALSE)),"",IF(OR(W316="Metallic Liquid Tight",W316="Non-Metallic Liquid Tight",W316="LSZH",W316="Greenfield"),VLOOKUP($L316,Info!$B$4:$L$266,7,FALSE),"N/A")))</f>
        <v/>
      </c>
      <c r="Y316" s="1"/>
      <c r="Z316" s="96" t="str">
        <f>IF($L316="None","",IF(ISERROR(VLOOKUP($L316,Info!$B$4:$B$266,1,FALSE)),"",VLOOKUP($L316,Info!$B$4:$L$266,9,FALSE)))</f>
        <v/>
      </c>
      <c r="AA316" s="96" t="str">
        <f>IF($L316="None","",IF(ISERROR(VLOOKUP($L316,Info!$B$4:$B$266,1,FALSE)),"",VLOOKUP($L316,Info!$B$4:$L$266,8,FALSE)))</f>
        <v/>
      </c>
      <c r="AB316" s="96" t="str">
        <f>IF($L316="None","",IF(ISERROR(VLOOKUP($L316,Info!$B$4:$B$266,1,FALSE)),"",VLOOKUP($L316,Info!$B$4:$L$266,10,FALSE)))</f>
        <v/>
      </c>
      <c r="AC316" s="1" t="str">
        <f>IF(W316="SO Cable","Black,White",IF(O316="","",IF(P316="","",IF($J$12&lt;&gt;"ABC",IF(P316&lt;="250",VLOOKUP(O316,Info!$AZ$4:$BB$22,3,FALSE),VLOOKUP(O316,Info!$AZ$23:$BB$39,3,FALSE)),IF(P316&lt;="250",VLOOKUP(O316,Info!$AO$4:$AQ$22,3,FALSE),VLOOKUP(O316,Info!$AO$23:$AP$39,3,FALSE))))))</f>
        <v/>
      </c>
      <c r="AD316" s="1"/>
      <c r="AE316" s="1" t="str">
        <f>IF($L316="None","",IF(ISERROR(VLOOKUP($L316,Info!$B$4:$B$266,1,FALSE)),"",VLOOKUP($L316,Info!$B$4:$L$266,4,FALSE)))</f>
        <v/>
      </c>
      <c r="AF316" s="1" t="str">
        <f>IF($L316="None","",IF(ISERROR(VLOOKUP($L316,Info!$B$4:$B$266,1,FALSE)),"",VLOOKUP($L316,Info!$B$4:$L$266,6,FALSE)))</f>
        <v/>
      </c>
      <c r="AG316" s="1"/>
      <c r="AH316" s="33" t="str" cm="1">
        <f t="array" ref="AH316">IF(AND(L316&lt;&gt;"",O316&lt;&gt;"",R316:S316&lt;&gt;"",W316:X316&lt;&gt;"",Z316:AA316&lt;&gt;"",AC316&lt;&gt;""),"Good","Bad")</f>
        <v>Bad</v>
      </c>
      <c r="AL316" t="str" cm="1">
        <f t="array" ref="AL316">IF(R316&gt;0,_xlfn.IFS(COUNTIF($L$20:L316,"&lt;&gt;")&lt;101,1,COUNTIF($L$20:L316,"&lt;&gt;")&lt;201,2,COUNTIF($L$20:L316,"&lt;&gt;")&lt;301,3,COUNTIF($L$20:L316,"&lt;&gt;")&lt;401,4,COUNTIF($L$20:L316,"&lt;&gt;")&lt;501,5,COUNTIF($L$20:L316,"&lt;&gt;")&lt;601,6,COUNTIF($L$20:L316,"&lt;&gt;")&lt;701,7,COUNTIF($L$20:L316,"&lt;&gt;")&lt;801,8,COUNTIF($L$20:L316,"&lt;&gt;")&lt;901,9,COUNTIF($L$20:L316,"&lt;&gt;")&lt;1001,10,COUNTIF($L$20:L316,"&lt;&gt;")&lt;1101,11,COUNTIF($L$20:L316,"&lt;&gt;")&lt;1201,12,COUNTIF($L$20:L316,"&lt;&gt;")&lt;1301,13,COUNTIF($L$20:L316,"&lt;&gt;")&lt;1401,14,COUNTIF($L$20:L316,"&lt;&gt;")&lt;1501,15,COUNTIF($L$20:L316,"&lt;&gt;")&lt;1601,16,COUNTIF($L$20:L316,"&lt;&gt;")&lt;1701,17,COUNTIF($L$20:L316,"&lt;&gt;")&lt;1801,18,COUNTIF($L$20:L316,"&lt;&gt;")&lt;1901,19,COUNTIF($L$20:L316,"&lt;&gt;")&lt;2001,20,COUNTIF($L$20:L316,"&lt;&gt;")&lt;2101,21,COUNTIF($L$20:L316,"&lt;&gt;")&lt;2201,22,COUNTIF($L$20:L316,"&lt;&gt;")&lt;2301,23,COUNTIF($L$20:L316,"&lt;&gt;")&lt;2401,24,COUNTIF($L$20:L316,"&lt;&gt;")&lt;2501,25,COUNTIF($L$20:L316,"&lt;&gt;")&lt;2601,26,COUNTIF($L$20:L316,"&lt;&gt;")&lt;2701,27,COUNTIF($L$20:L316,"&lt;&gt;")&lt;2801,28,COUNTIF($L$20:L316,"&lt;&gt;")&lt;2901,29,COUNTIF($L$20:L316,"&lt;&gt;")&lt;3001,30),"")</f>
        <v/>
      </c>
      <c r="AM316" t="str">
        <f t="shared" si="20"/>
        <v/>
      </c>
      <c r="AN316" t="str">
        <f t="shared" si="24"/>
        <v/>
      </c>
      <c r="AP316" t="str">
        <f t="shared" si="23"/>
        <v/>
      </c>
      <c r="AQ316" t="str">
        <f>IF(AO316="","",COUNTIFS(AM316:$AM$3019,AO316))</f>
        <v/>
      </c>
    </row>
    <row r="317" spans="1:43" x14ac:dyDescent="0.25">
      <c r="A317" s="6" t="str">
        <f>IF(COUNT($A$20:A316)&lt;&gt;$B$4,IF(A316="","",A316+1),"")</f>
        <v/>
      </c>
      <c r="B317" s="3"/>
      <c r="C317" s="3"/>
      <c r="D317" s="122"/>
      <c r="E317" s="3"/>
      <c r="F317" s="3"/>
      <c r="G317" s="3"/>
      <c r="H317" s="3"/>
      <c r="I317" s="120"/>
      <c r="J317" s="3"/>
      <c r="K317" s="119" t="str" cm="1">
        <f t="array" ref="K317">IF(OR($J$14 = "A",$J$14 = "B",$J$14 = "C"),IF(I317="","",IF(LEN(I317)&gt;2,_xlfn.IFS(ISNUMBER(SEARCH("_",I317)),I317,ISNUMBER(SEARCH(", ",I317)),SUBSTITUTE(I317,", ","_"),ISNUMBER(SEARCH("/ ",I317)),SUBSTITUTE(I317,"/ ","_"),ISNUMBER(SEARCH(",",I317)),SUBSTITUTE(I317,",","_"),ISNUMBER(SEARCH("/",I317)),SUBSTITUTE(I317,"/","_"),ISNUMBER(SEARCH("",I317)),I317),I317)),IF(OR($J$14 = "J",$J$14 = "K"),"",IF(D317="","",IF(LEN(D317)&gt;2,_xlfn.IFS(ISNUMBER(SEARCH("_",D317)),D317,ISNUMBER(SEARCH(", ",D317)),SUBSTITUTE(D317,", ","_"),ISNUMBER(SEARCH("/ ",D317)),SUBSTITUTE(D317,"/ ","_"),ISNUMBER(SEARCH(",",D317)),SUBSTITUTE(D317,",","_"),ISNUMBER(SEARCH("/",D317)),SUBSTITUTE(D317,"/","_"),ISNUMBER(SEARCH("",D317)),D317),D317))))</f>
        <v/>
      </c>
      <c r="L317" s="1"/>
      <c r="M317" s="1" t="str">
        <f t="shared" si="21"/>
        <v/>
      </c>
      <c r="N317" s="94" t="str">
        <f>IF($L317="None","",IF(ISERROR(VLOOKUP($L317,Info!$B$4:$B$266,1,FALSE)),"",VLOOKUP($L317,Info!$B$4:$L$266,5,FALSE)))</f>
        <v/>
      </c>
      <c r="O317" s="94" t="str">
        <f>IF(K317="","",IF(AND($J$12&lt;&gt;"ABC",N317="3"),"BAC",IF(N317="3","ABC",IF($J$12&lt;&gt;"ABC",IF($J$10="Standard",VLOOKUP(K317,Info!$BE$4:$BF$481,2,FALSE),VLOOKUP(K317,Info!$BI$4:$BJ$482,2,FALSE)),IF($J$10="Standard",VLOOKUP(K317,Info!$AG$4:$AH$2994,2,FALSE),VLOOKUP(K317,Info!$AK$4:$AL$2997,2,FALSE))))))</f>
        <v/>
      </c>
      <c r="P317" s="94" t="str">
        <f>IF($L317="None","",IF(ISERROR(VLOOKUP($L317,Info!$B$4:$B$266,1,FALSE)),"",VLOOKUP($L317,Info!$B$4:$L$266,3,FALSE)))</f>
        <v/>
      </c>
      <c r="Q317" s="96" t="str">
        <f>IF($L317="None","",IF(ISERROR(VLOOKUP($L317,Info!$B$4:$B$266,1,FALSE)),"",VLOOKUP($L317,Info!$B$4:$L$266,4,FALSE)))</f>
        <v/>
      </c>
      <c r="R317" s="1"/>
      <c r="S317" s="6" t="str">
        <f t="shared" si="22"/>
        <v/>
      </c>
      <c r="T317" s="6" t="str">
        <f>IF($L317="None","",IF(ISERROR(VLOOKUP($L317,Info!$B$4:$B$266,1,FALSE)),"",VLOOKUP($L317,Info!$B$4:$L$266,11,FALSE)))</f>
        <v/>
      </c>
      <c r="U317" s="1"/>
      <c r="V317" s="1"/>
      <c r="W317" s="1"/>
      <c r="X317" s="1" t="str">
        <f>IF($L317="None","",IF(ISERROR(VLOOKUP($L317,Info!$B$4:$B$266,1,FALSE)),"",IF(OR(W317="Metallic Liquid Tight",W317="Non-Metallic Liquid Tight",W317="LSZH",W317="Greenfield"),VLOOKUP($L317,Info!$B$4:$L$266,7,FALSE),"N/A")))</f>
        <v/>
      </c>
      <c r="Y317" s="1"/>
      <c r="Z317" s="96" t="str">
        <f>IF($L317="None","",IF(ISERROR(VLOOKUP($L317,Info!$B$4:$B$266,1,FALSE)),"",VLOOKUP($L317,Info!$B$4:$L$266,9,FALSE)))</f>
        <v/>
      </c>
      <c r="AA317" s="96" t="str">
        <f>IF($L317="None","",IF(ISERROR(VLOOKUP($L317,Info!$B$4:$B$266,1,FALSE)),"",VLOOKUP($L317,Info!$B$4:$L$266,8,FALSE)))</f>
        <v/>
      </c>
      <c r="AB317" s="96" t="str">
        <f>IF($L317="None","",IF(ISERROR(VLOOKUP($L317,Info!$B$4:$B$266,1,FALSE)),"",VLOOKUP($L317,Info!$B$4:$L$266,10,FALSE)))</f>
        <v/>
      </c>
      <c r="AC317" s="1" t="str">
        <f>IF(W317="SO Cable","Black,White",IF(O317="","",IF(P317="","",IF($J$12&lt;&gt;"ABC",IF(P317&lt;="250",VLOOKUP(O317,Info!$AZ$4:$BB$22,3,FALSE),VLOOKUP(O317,Info!$AZ$23:$BB$39,3,FALSE)),IF(P317&lt;="250",VLOOKUP(O317,Info!$AO$4:$AQ$22,3,FALSE),VLOOKUP(O317,Info!$AO$23:$AP$39,3,FALSE))))))</f>
        <v/>
      </c>
      <c r="AD317" s="1"/>
      <c r="AE317" s="1" t="str">
        <f>IF($L317="None","",IF(ISERROR(VLOOKUP($L317,Info!$B$4:$B$266,1,FALSE)),"",VLOOKUP($L317,Info!$B$4:$L$266,4,FALSE)))</f>
        <v/>
      </c>
      <c r="AF317" s="1" t="str">
        <f>IF($L317="None","",IF(ISERROR(VLOOKUP($L317,Info!$B$4:$B$266,1,FALSE)),"",VLOOKUP($L317,Info!$B$4:$L$266,6,FALSE)))</f>
        <v/>
      </c>
      <c r="AG317" s="1"/>
      <c r="AH317" s="33" t="str" cm="1">
        <f t="array" ref="AH317">IF(AND(L317&lt;&gt;"",O317&lt;&gt;"",R317:S317&lt;&gt;"",W317:X317&lt;&gt;"",Z317:AA317&lt;&gt;"",AC317&lt;&gt;""),"Good","Bad")</f>
        <v>Bad</v>
      </c>
      <c r="AL317" t="str" cm="1">
        <f t="array" ref="AL317">IF(R317&gt;0,_xlfn.IFS(COUNTIF($L$20:L317,"&lt;&gt;")&lt;101,1,COUNTIF($L$20:L317,"&lt;&gt;")&lt;201,2,COUNTIF($L$20:L317,"&lt;&gt;")&lt;301,3,COUNTIF($L$20:L317,"&lt;&gt;")&lt;401,4,COUNTIF($L$20:L317,"&lt;&gt;")&lt;501,5,COUNTIF($L$20:L317,"&lt;&gt;")&lt;601,6,COUNTIF($L$20:L317,"&lt;&gt;")&lt;701,7,COUNTIF($L$20:L317,"&lt;&gt;")&lt;801,8,COUNTIF($L$20:L317,"&lt;&gt;")&lt;901,9,COUNTIF($L$20:L317,"&lt;&gt;")&lt;1001,10,COUNTIF($L$20:L317,"&lt;&gt;")&lt;1101,11,COUNTIF($L$20:L317,"&lt;&gt;")&lt;1201,12,COUNTIF($L$20:L317,"&lt;&gt;")&lt;1301,13,COUNTIF($L$20:L317,"&lt;&gt;")&lt;1401,14,COUNTIF($L$20:L317,"&lt;&gt;")&lt;1501,15,COUNTIF($L$20:L317,"&lt;&gt;")&lt;1601,16,COUNTIF($L$20:L317,"&lt;&gt;")&lt;1701,17,COUNTIF($L$20:L317,"&lt;&gt;")&lt;1801,18,COUNTIF($L$20:L317,"&lt;&gt;")&lt;1901,19,COUNTIF($L$20:L317,"&lt;&gt;")&lt;2001,20,COUNTIF($L$20:L317,"&lt;&gt;")&lt;2101,21,COUNTIF($L$20:L317,"&lt;&gt;")&lt;2201,22,COUNTIF($L$20:L317,"&lt;&gt;")&lt;2301,23,COUNTIF($L$20:L317,"&lt;&gt;")&lt;2401,24,COUNTIF($L$20:L317,"&lt;&gt;")&lt;2501,25,COUNTIF($L$20:L317,"&lt;&gt;")&lt;2601,26,COUNTIF($L$20:L317,"&lt;&gt;")&lt;2701,27,COUNTIF($L$20:L317,"&lt;&gt;")&lt;2801,28,COUNTIF($L$20:L317,"&lt;&gt;")&lt;2901,29,COUNTIF($L$20:L317,"&lt;&gt;")&lt;3001,30),"")</f>
        <v/>
      </c>
      <c r="AM317" t="str">
        <f t="shared" si="20"/>
        <v/>
      </c>
      <c r="AN317" t="str">
        <f t="shared" si="24"/>
        <v/>
      </c>
      <c r="AP317" t="str">
        <f t="shared" si="23"/>
        <v/>
      </c>
      <c r="AQ317" t="str">
        <f>IF(AO317="","",COUNTIFS(AM317:$AM$3019,AO317))</f>
        <v/>
      </c>
    </row>
    <row r="318" spans="1:43" x14ac:dyDescent="0.25">
      <c r="A318" s="6" t="str">
        <f>IF(COUNT($A$20:A317)&lt;&gt;$B$4,IF(A317="","",A317+1),"")</f>
        <v/>
      </c>
      <c r="B318" s="3"/>
      <c r="C318" s="3"/>
      <c r="D318" s="122"/>
      <c r="E318" s="3"/>
      <c r="F318" s="3"/>
      <c r="G318" s="3"/>
      <c r="H318" s="3"/>
      <c r="I318" s="120"/>
      <c r="J318" s="3"/>
      <c r="K318" s="119" t="str" cm="1">
        <f t="array" ref="K318">IF(OR($J$14 = "A",$J$14 = "B",$J$14 = "C"),IF(I318="","",IF(LEN(I318)&gt;2,_xlfn.IFS(ISNUMBER(SEARCH("_",I318)),I318,ISNUMBER(SEARCH(", ",I318)),SUBSTITUTE(I318,", ","_"),ISNUMBER(SEARCH("/ ",I318)),SUBSTITUTE(I318,"/ ","_"),ISNUMBER(SEARCH(",",I318)),SUBSTITUTE(I318,",","_"),ISNUMBER(SEARCH("/",I318)),SUBSTITUTE(I318,"/","_"),ISNUMBER(SEARCH("",I318)),I318),I318)),IF(OR($J$14 = "J",$J$14 = "K"),"",IF(D318="","",IF(LEN(D318)&gt;2,_xlfn.IFS(ISNUMBER(SEARCH("_",D318)),D318,ISNUMBER(SEARCH(", ",D318)),SUBSTITUTE(D318,", ","_"),ISNUMBER(SEARCH("/ ",D318)),SUBSTITUTE(D318,"/ ","_"),ISNUMBER(SEARCH(",",D318)),SUBSTITUTE(D318,",","_"),ISNUMBER(SEARCH("/",D318)),SUBSTITUTE(D318,"/","_"),ISNUMBER(SEARCH("",D318)),D318),D318))))</f>
        <v/>
      </c>
      <c r="L318" s="1"/>
      <c r="M318" s="1" t="str">
        <f t="shared" si="21"/>
        <v/>
      </c>
      <c r="N318" s="94" t="str">
        <f>IF($L318="None","",IF(ISERROR(VLOOKUP($L318,Info!$B$4:$B$266,1,FALSE)),"",VLOOKUP($L318,Info!$B$4:$L$266,5,FALSE)))</f>
        <v/>
      </c>
      <c r="O318" s="94" t="str">
        <f>IF(K318="","",IF(AND($J$12&lt;&gt;"ABC",N318="3"),"BAC",IF(N318="3","ABC",IF($J$12&lt;&gt;"ABC",IF($J$10="Standard",VLOOKUP(K318,Info!$BE$4:$BF$481,2,FALSE),VLOOKUP(K318,Info!$BI$4:$BJ$482,2,FALSE)),IF($J$10="Standard",VLOOKUP(K318,Info!$AG$4:$AH$2994,2,FALSE),VLOOKUP(K318,Info!$AK$4:$AL$2997,2,FALSE))))))</f>
        <v/>
      </c>
      <c r="P318" s="94" t="str">
        <f>IF($L318="None","",IF(ISERROR(VLOOKUP($L318,Info!$B$4:$B$266,1,FALSE)),"",VLOOKUP($L318,Info!$B$4:$L$266,3,FALSE)))</f>
        <v/>
      </c>
      <c r="Q318" s="96" t="str">
        <f>IF($L318="None","",IF(ISERROR(VLOOKUP($L318,Info!$B$4:$B$266,1,FALSE)),"",VLOOKUP($L318,Info!$B$4:$L$266,4,FALSE)))</f>
        <v/>
      </c>
      <c r="R318" s="1"/>
      <c r="S318" s="6" t="str">
        <f t="shared" si="22"/>
        <v/>
      </c>
      <c r="T318" s="6" t="str">
        <f>IF($L318="None","",IF(ISERROR(VLOOKUP($L318,Info!$B$4:$B$266,1,FALSE)),"",VLOOKUP($L318,Info!$B$4:$L$266,11,FALSE)))</f>
        <v/>
      </c>
      <c r="U318" s="1"/>
      <c r="V318" s="1"/>
      <c r="W318" s="1"/>
      <c r="X318" s="1" t="str">
        <f>IF($L318="None","",IF(ISERROR(VLOOKUP($L318,Info!$B$4:$B$266,1,FALSE)),"",IF(OR(W318="Metallic Liquid Tight",W318="Non-Metallic Liquid Tight",W318="LSZH",W318="Greenfield"),VLOOKUP($L318,Info!$B$4:$L$266,7,FALSE),"N/A")))</f>
        <v/>
      </c>
      <c r="Y318" s="1"/>
      <c r="Z318" s="96" t="str">
        <f>IF($L318="None","",IF(ISERROR(VLOOKUP($L318,Info!$B$4:$B$266,1,FALSE)),"",VLOOKUP($L318,Info!$B$4:$L$266,9,FALSE)))</f>
        <v/>
      </c>
      <c r="AA318" s="96" t="str">
        <f>IF($L318="None","",IF(ISERROR(VLOOKUP($L318,Info!$B$4:$B$266,1,FALSE)),"",VLOOKUP($L318,Info!$B$4:$L$266,8,FALSE)))</f>
        <v/>
      </c>
      <c r="AB318" s="96" t="str">
        <f>IF($L318="None","",IF(ISERROR(VLOOKUP($L318,Info!$B$4:$B$266,1,FALSE)),"",VLOOKUP($L318,Info!$B$4:$L$266,10,FALSE)))</f>
        <v/>
      </c>
      <c r="AC318" s="1" t="str">
        <f>IF(W318="SO Cable","Black,White",IF(O318="","",IF(P318="","",IF($J$12&lt;&gt;"ABC",IF(P318&lt;="250",VLOOKUP(O318,Info!$AZ$4:$BB$22,3,FALSE),VLOOKUP(O318,Info!$AZ$23:$BB$39,3,FALSE)),IF(P318&lt;="250",VLOOKUP(O318,Info!$AO$4:$AQ$22,3,FALSE),VLOOKUP(O318,Info!$AO$23:$AP$39,3,FALSE))))))</f>
        <v/>
      </c>
      <c r="AD318" s="1"/>
      <c r="AE318" s="1" t="str">
        <f>IF($L318="None","",IF(ISERROR(VLOOKUP($L318,Info!$B$4:$B$266,1,FALSE)),"",VLOOKUP($L318,Info!$B$4:$L$266,4,FALSE)))</f>
        <v/>
      </c>
      <c r="AF318" s="1" t="str">
        <f>IF($L318="None","",IF(ISERROR(VLOOKUP($L318,Info!$B$4:$B$266,1,FALSE)),"",VLOOKUP($L318,Info!$B$4:$L$266,6,FALSE)))</f>
        <v/>
      </c>
      <c r="AG318" s="1"/>
      <c r="AH318" s="33" t="str" cm="1">
        <f t="array" ref="AH318">IF(AND(L318&lt;&gt;"",O318&lt;&gt;"",R318:S318&lt;&gt;"",W318:X318&lt;&gt;"",Z318:AA318&lt;&gt;"",AC318&lt;&gt;""),"Good","Bad")</f>
        <v>Bad</v>
      </c>
      <c r="AL318" t="str" cm="1">
        <f t="array" ref="AL318">IF(R318&gt;0,_xlfn.IFS(COUNTIF($L$20:L318,"&lt;&gt;")&lt;101,1,COUNTIF($L$20:L318,"&lt;&gt;")&lt;201,2,COUNTIF($L$20:L318,"&lt;&gt;")&lt;301,3,COUNTIF($L$20:L318,"&lt;&gt;")&lt;401,4,COUNTIF($L$20:L318,"&lt;&gt;")&lt;501,5,COUNTIF($L$20:L318,"&lt;&gt;")&lt;601,6,COUNTIF($L$20:L318,"&lt;&gt;")&lt;701,7,COUNTIF($L$20:L318,"&lt;&gt;")&lt;801,8,COUNTIF($L$20:L318,"&lt;&gt;")&lt;901,9,COUNTIF($L$20:L318,"&lt;&gt;")&lt;1001,10,COUNTIF($L$20:L318,"&lt;&gt;")&lt;1101,11,COUNTIF($L$20:L318,"&lt;&gt;")&lt;1201,12,COUNTIF($L$20:L318,"&lt;&gt;")&lt;1301,13,COUNTIF($L$20:L318,"&lt;&gt;")&lt;1401,14,COUNTIF($L$20:L318,"&lt;&gt;")&lt;1501,15,COUNTIF($L$20:L318,"&lt;&gt;")&lt;1601,16,COUNTIF($L$20:L318,"&lt;&gt;")&lt;1701,17,COUNTIF($L$20:L318,"&lt;&gt;")&lt;1801,18,COUNTIF($L$20:L318,"&lt;&gt;")&lt;1901,19,COUNTIF($L$20:L318,"&lt;&gt;")&lt;2001,20,COUNTIF($L$20:L318,"&lt;&gt;")&lt;2101,21,COUNTIF($L$20:L318,"&lt;&gt;")&lt;2201,22,COUNTIF($L$20:L318,"&lt;&gt;")&lt;2301,23,COUNTIF($L$20:L318,"&lt;&gt;")&lt;2401,24,COUNTIF($L$20:L318,"&lt;&gt;")&lt;2501,25,COUNTIF($L$20:L318,"&lt;&gt;")&lt;2601,26,COUNTIF($L$20:L318,"&lt;&gt;")&lt;2701,27,COUNTIF($L$20:L318,"&lt;&gt;")&lt;2801,28,COUNTIF($L$20:L318,"&lt;&gt;")&lt;2901,29,COUNTIF($L$20:L318,"&lt;&gt;")&lt;3001,30),"")</f>
        <v/>
      </c>
      <c r="AM318" t="str">
        <f t="shared" si="20"/>
        <v/>
      </c>
      <c r="AN318" t="str">
        <f t="shared" si="24"/>
        <v/>
      </c>
      <c r="AP318" t="str">
        <f t="shared" si="23"/>
        <v/>
      </c>
      <c r="AQ318" t="str">
        <f>IF(AO318="","",COUNTIFS(AM318:$AM$3019,AO318))</f>
        <v/>
      </c>
    </row>
    <row r="319" spans="1:43" x14ac:dyDescent="0.25">
      <c r="A319" s="6" t="str">
        <f>IF(COUNT($A$20:A318)&lt;&gt;$B$4,IF(A318="","",A318+1),"")</f>
        <v/>
      </c>
      <c r="B319" s="3"/>
      <c r="C319" s="3"/>
      <c r="D319" s="122"/>
      <c r="E319" s="3"/>
      <c r="F319" s="3"/>
      <c r="G319" s="3"/>
      <c r="H319" s="3"/>
      <c r="I319" s="120"/>
      <c r="J319" s="3"/>
      <c r="K319" s="119" t="str" cm="1">
        <f t="array" ref="K319">IF(OR($J$14 = "A",$J$14 = "B",$J$14 = "C"),IF(I319="","",IF(LEN(I319)&gt;2,_xlfn.IFS(ISNUMBER(SEARCH("_",I319)),I319,ISNUMBER(SEARCH(", ",I319)),SUBSTITUTE(I319,", ","_"),ISNUMBER(SEARCH("/ ",I319)),SUBSTITUTE(I319,"/ ","_"),ISNUMBER(SEARCH(",",I319)),SUBSTITUTE(I319,",","_"),ISNUMBER(SEARCH("/",I319)),SUBSTITUTE(I319,"/","_"),ISNUMBER(SEARCH("",I319)),I319),I319)),IF(OR($J$14 = "J",$J$14 = "K"),"",IF(D319="","",IF(LEN(D319)&gt;2,_xlfn.IFS(ISNUMBER(SEARCH("_",D319)),D319,ISNUMBER(SEARCH(", ",D319)),SUBSTITUTE(D319,", ","_"),ISNUMBER(SEARCH("/ ",D319)),SUBSTITUTE(D319,"/ ","_"),ISNUMBER(SEARCH(",",D319)),SUBSTITUTE(D319,",","_"),ISNUMBER(SEARCH("/",D319)),SUBSTITUTE(D319,"/","_"),ISNUMBER(SEARCH("",D319)),D319),D319))))</f>
        <v/>
      </c>
      <c r="L319" s="1"/>
      <c r="M319" s="1" t="str">
        <f t="shared" si="21"/>
        <v/>
      </c>
      <c r="N319" s="94" t="str">
        <f>IF($L319="None","",IF(ISERROR(VLOOKUP($L319,Info!$B$4:$B$266,1,FALSE)),"",VLOOKUP($L319,Info!$B$4:$L$266,5,FALSE)))</f>
        <v/>
      </c>
      <c r="O319" s="94" t="str">
        <f>IF(K319="","",IF(AND($J$12&lt;&gt;"ABC",N319="3"),"BAC",IF(N319="3","ABC",IF($J$12&lt;&gt;"ABC",IF($J$10="Standard",VLOOKUP(K319,Info!$BE$4:$BF$481,2,FALSE),VLOOKUP(K319,Info!$BI$4:$BJ$482,2,FALSE)),IF($J$10="Standard",VLOOKUP(K319,Info!$AG$4:$AH$2994,2,FALSE),VLOOKUP(K319,Info!$AK$4:$AL$2997,2,FALSE))))))</f>
        <v/>
      </c>
      <c r="P319" s="94" t="str">
        <f>IF($L319="None","",IF(ISERROR(VLOOKUP($L319,Info!$B$4:$B$266,1,FALSE)),"",VLOOKUP($L319,Info!$B$4:$L$266,3,FALSE)))</f>
        <v/>
      </c>
      <c r="Q319" s="96" t="str">
        <f>IF($L319="None","",IF(ISERROR(VLOOKUP($L319,Info!$B$4:$B$266,1,FALSE)),"",VLOOKUP($L319,Info!$B$4:$L$266,4,FALSE)))</f>
        <v/>
      </c>
      <c r="R319" s="1"/>
      <c r="S319" s="6" t="str">
        <f t="shared" si="22"/>
        <v/>
      </c>
      <c r="T319" s="6" t="str">
        <f>IF($L319="None","",IF(ISERROR(VLOOKUP($L319,Info!$B$4:$B$266,1,FALSE)),"",VLOOKUP($L319,Info!$B$4:$L$266,11,FALSE)))</f>
        <v/>
      </c>
      <c r="U319" s="1"/>
      <c r="V319" s="1"/>
      <c r="W319" s="1"/>
      <c r="X319" s="1" t="str">
        <f>IF($L319="None","",IF(ISERROR(VLOOKUP($L319,Info!$B$4:$B$266,1,FALSE)),"",IF(OR(W319="Metallic Liquid Tight",W319="Non-Metallic Liquid Tight",W319="LSZH",W319="Greenfield"),VLOOKUP($L319,Info!$B$4:$L$266,7,FALSE),"N/A")))</f>
        <v/>
      </c>
      <c r="Y319" s="1"/>
      <c r="Z319" s="96" t="str">
        <f>IF($L319="None","",IF(ISERROR(VLOOKUP($L319,Info!$B$4:$B$266,1,FALSE)),"",VLOOKUP($L319,Info!$B$4:$L$266,9,FALSE)))</f>
        <v/>
      </c>
      <c r="AA319" s="96" t="str">
        <f>IF($L319="None","",IF(ISERROR(VLOOKUP($L319,Info!$B$4:$B$266,1,FALSE)),"",VLOOKUP($L319,Info!$B$4:$L$266,8,FALSE)))</f>
        <v/>
      </c>
      <c r="AB319" s="96" t="str">
        <f>IF($L319="None","",IF(ISERROR(VLOOKUP($L319,Info!$B$4:$B$266,1,FALSE)),"",VLOOKUP($L319,Info!$B$4:$L$266,10,FALSE)))</f>
        <v/>
      </c>
      <c r="AC319" s="1" t="str">
        <f>IF(W319="SO Cable","Black,White",IF(O319="","",IF(P319="","",IF($J$12&lt;&gt;"ABC",IF(P319&lt;="250",VLOOKUP(O319,Info!$AZ$4:$BB$22,3,FALSE),VLOOKUP(O319,Info!$AZ$23:$BB$39,3,FALSE)),IF(P319&lt;="250",VLOOKUP(O319,Info!$AO$4:$AQ$22,3,FALSE),VLOOKUP(O319,Info!$AO$23:$AP$39,3,FALSE))))))</f>
        <v/>
      </c>
      <c r="AD319" s="1"/>
      <c r="AE319" s="1" t="str">
        <f>IF($L319="None","",IF(ISERROR(VLOOKUP($L319,Info!$B$4:$B$266,1,FALSE)),"",VLOOKUP($L319,Info!$B$4:$L$266,4,FALSE)))</f>
        <v/>
      </c>
      <c r="AF319" s="1" t="str">
        <f>IF($L319="None","",IF(ISERROR(VLOOKUP($L319,Info!$B$4:$B$266,1,FALSE)),"",VLOOKUP($L319,Info!$B$4:$L$266,6,FALSE)))</f>
        <v/>
      </c>
      <c r="AG319" s="1"/>
      <c r="AH319" s="33" t="str" cm="1">
        <f t="array" ref="AH319">IF(AND(L319&lt;&gt;"",O319&lt;&gt;"",R319:S319&lt;&gt;"",W319:X319&lt;&gt;"",Z319:AA319&lt;&gt;"",AC319&lt;&gt;""),"Good","Bad")</f>
        <v>Bad</v>
      </c>
      <c r="AL319" t="str" cm="1">
        <f t="array" ref="AL319">IF(R319&gt;0,_xlfn.IFS(COUNTIF($L$20:L319,"&lt;&gt;")&lt;101,1,COUNTIF($L$20:L319,"&lt;&gt;")&lt;201,2,COUNTIF($L$20:L319,"&lt;&gt;")&lt;301,3,COUNTIF($L$20:L319,"&lt;&gt;")&lt;401,4,COUNTIF($L$20:L319,"&lt;&gt;")&lt;501,5,COUNTIF($L$20:L319,"&lt;&gt;")&lt;601,6,COUNTIF($L$20:L319,"&lt;&gt;")&lt;701,7,COUNTIF($L$20:L319,"&lt;&gt;")&lt;801,8,COUNTIF($L$20:L319,"&lt;&gt;")&lt;901,9,COUNTIF($L$20:L319,"&lt;&gt;")&lt;1001,10,COUNTIF($L$20:L319,"&lt;&gt;")&lt;1101,11,COUNTIF($L$20:L319,"&lt;&gt;")&lt;1201,12,COUNTIF($L$20:L319,"&lt;&gt;")&lt;1301,13,COUNTIF($L$20:L319,"&lt;&gt;")&lt;1401,14,COUNTIF($L$20:L319,"&lt;&gt;")&lt;1501,15,COUNTIF($L$20:L319,"&lt;&gt;")&lt;1601,16,COUNTIF($L$20:L319,"&lt;&gt;")&lt;1701,17,COUNTIF($L$20:L319,"&lt;&gt;")&lt;1801,18,COUNTIF($L$20:L319,"&lt;&gt;")&lt;1901,19,COUNTIF($L$20:L319,"&lt;&gt;")&lt;2001,20,COUNTIF($L$20:L319,"&lt;&gt;")&lt;2101,21,COUNTIF($L$20:L319,"&lt;&gt;")&lt;2201,22,COUNTIF($L$20:L319,"&lt;&gt;")&lt;2301,23,COUNTIF($L$20:L319,"&lt;&gt;")&lt;2401,24,COUNTIF($L$20:L319,"&lt;&gt;")&lt;2501,25,COUNTIF($L$20:L319,"&lt;&gt;")&lt;2601,26,COUNTIF($L$20:L319,"&lt;&gt;")&lt;2701,27,COUNTIF($L$20:L319,"&lt;&gt;")&lt;2801,28,COUNTIF($L$20:L319,"&lt;&gt;")&lt;2901,29,COUNTIF($L$20:L319,"&lt;&gt;")&lt;3001,30),"")</f>
        <v/>
      </c>
      <c r="AM319" t="str">
        <f t="shared" si="20"/>
        <v/>
      </c>
      <c r="AN319" t="str">
        <f t="shared" si="24"/>
        <v/>
      </c>
      <c r="AP319" t="str">
        <f t="shared" si="23"/>
        <v/>
      </c>
      <c r="AQ319" t="str">
        <f>IF(AO319="","",COUNTIFS(AM319:$AM$3019,AO319))</f>
        <v/>
      </c>
    </row>
    <row r="320" spans="1:43" x14ac:dyDescent="0.25">
      <c r="A320" s="6" t="str">
        <f>IF(COUNT($A$20:A319)&lt;&gt;$B$4,IF(A319="","",A319+1),"")</f>
        <v/>
      </c>
      <c r="B320" s="3"/>
      <c r="C320" s="3"/>
      <c r="D320" s="122"/>
      <c r="E320" s="3"/>
      <c r="F320" s="3"/>
      <c r="G320" s="3"/>
      <c r="H320" s="3"/>
      <c r="I320" s="120"/>
      <c r="J320" s="3"/>
      <c r="K320" s="119" t="str" cm="1">
        <f t="array" ref="K320">IF(OR($J$14 = "A",$J$14 = "B",$J$14 = "C"),IF(I320="","",IF(LEN(I320)&gt;2,_xlfn.IFS(ISNUMBER(SEARCH("_",I320)),I320,ISNUMBER(SEARCH(", ",I320)),SUBSTITUTE(I320,", ","_"),ISNUMBER(SEARCH("/ ",I320)),SUBSTITUTE(I320,"/ ","_"),ISNUMBER(SEARCH(",",I320)),SUBSTITUTE(I320,",","_"),ISNUMBER(SEARCH("/",I320)),SUBSTITUTE(I320,"/","_"),ISNUMBER(SEARCH("",I320)),I320),I320)),IF(OR($J$14 = "J",$J$14 = "K"),"",IF(D320="","",IF(LEN(D320)&gt;2,_xlfn.IFS(ISNUMBER(SEARCH("_",D320)),D320,ISNUMBER(SEARCH(", ",D320)),SUBSTITUTE(D320,", ","_"),ISNUMBER(SEARCH("/ ",D320)),SUBSTITUTE(D320,"/ ","_"),ISNUMBER(SEARCH(",",D320)),SUBSTITUTE(D320,",","_"),ISNUMBER(SEARCH("/",D320)),SUBSTITUTE(D320,"/","_"),ISNUMBER(SEARCH("",D320)),D320),D320))))</f>
        <v/>
      </c>
      <c r="L320" s="1"/>
      <c r="M320" s="1" t="str">
        <f t="shared" si="21"/>
        <v/>
      </c>
      <c r="N320" s="94" t="str">
        <f>IF($L320="None","",IF(ISERROR(VLOOKUP($L320,Info!$B$4:$B$266,1,FALSE)),"",VLOOKUP($L320,Info!$B$4:$L$266,5,FALSE)))</f>
        <v/>
      </c>
      <c r="O320" s="94" t="str">
        <f>IF(K320="","",IF(AND($J$12&lt;&gt;"ABC",N320="3"),"BAC",IF(N320="3","ABC",IF($J$12&lt;&gt;"ABC",IF($J$10="Standard",VLOOKUP(K320,Info!$BE$4:$BF$481,2,FALSE),VLOOKUP(K320,Info!$BI$4:$BJ$482,2,FALSE)),IF($J$10="Standard",VLOOKUP(K320,Info!$AG$4:$AH$2994,2,FALSE),VLOOKUP(K320,Info!$AK$4:$AL$2997,2,FALSE))))))</f>
        <v/>
      </c>
      <c r="P320" s="94" t="str">
        <f>IF($L320="None","",IF(ISERROR(VLOOKUP($L320,Info!$B$4:$B$266,1,FALSE)),"",VLOOKUP($L320,Info!$B$4:$L$266,3,FALSE)))</f>
        <v/>
      </c>
      <c r="Q320" s="96" t="str">
        <f>IF($L320="None","",IF(ISERROR(VLOOKUP($L320,Info!$B$4:$B$266,1,FALSE)),"",VLOOKUP($L320,Info!$B$4:$L$266,4,FALSE)))</f>
        <v/>
      </c>
      <c r="R320" s="1"/>
      <c r="S320" s="6" t="str">
        <f t="shared" si="22"/>
        <v/>
      </c>
      <c r="T320" s="6" t="str">
        <f>IF($L320="None","",IF(ISERROR(VLOOKUP($L320,Info!$B$4:$B$266,1,FALSE)),"",VLOOKUP($L320,Info!$B$4:$L$266,11,FALSE)))</f>
        <v/>
      </c>
      <c r="U320" s="1"/>
      <c r="V320" s="1"/>
      <c r="W320" s="1"/>
      <c r="X320" s="1" t="str">
        <f>IF($L320="None","",IF(ISERROR(VLOOKUP($L320,Info!$B$4:$B$266,1,FALSE)),"",IF(OR(W320="Metallic Liquid Tight",W320="Non-Metallic Liquid Tight",W320="LSZH",W320="Greenfield"),VLOOKUP($L320,Info!$B$4:$L$266,7,FALSE),"N/A")))</f>
        <v/>
      </c>
      <c r="Y320" s="1"/>
      <c r="Z320" s="96" t="str">
        <f>IF($L320="None","",IF(ISERROR(VLOOKUP($L320,Info!$B$4:$B$266,1,FALSE)),"",VLOOKUP($L320,Info!$B$4:$L$266,9,FALSE)))</f>
        <v/>
      </c>
      <c r="AA320" s="96" t="str">
        <f>IF($L320="None","",IF(ISERROR(VLOOKUP($L320,Info!$B$4:$B$266,1,FALSE)),"",VLOOKUP($L320,Info!$B$4:$L$266,8,FALSE)))</f>
        <v/>
      </c>
      <c r="AB320" s="96" t="str">
        <f>IF($L320="None","",IF(ISERROR(VLOOKUP($L320,Info!$B$4:$B$266,1,FALSE)),"",VLOOKUP($L320,Info!$B$4:$L$266,10,FALSE)))</f>
        <v/>
      </c>
      <c r="AC320" s="1" t="str">
        <f>IF(W320="SO Cable","Black,White",IF(O320="","",IF(P320="","",IF($J$12&lt;&gt;"ABC",IF(P320&lt;="250",VLOOKUP(O320,Info!$AZ$4:$BB$22,3,FALSE),VLOOKUP(O320,Info!$AZ$23:$BB$39,3,FALSE)),IF(P320&lt;="250",VLOOKUP(O320,Info!$AO$4:$AQ$22,3,FALSE),VLOOKUP(O320,Info!$AO$23:$AP$39,3,FALSE))))))</f>
        <v/>
      </c>
      <c r="AD320" s="1"/>
      <c r="AE320" s="1" t="str">
        <f>IF($L320="None","",IF(ISERROR(VLOOKUP($L320,Info!$B$4:$B$266,1,FALSE)),"",VLOOKUP($L320,Info!$B$4:$L$266,4,FALSE)))</f>
        <v/>
      </c>
      <c r="AF320" s="1" t="str">
        <f>IF($L320="None","",IF(ISERROR(VLOOKUP($L320,Info!$B$4:$B$266,1,FALSE)),"",VLOOKUP($L320,Info!$B$4:$L$266,6,FALSE)))</f>
        <v/>
      </c>
      <c r="AG320" s="1"/>
      <c r="AH320" s="33" t="str" cm="1">
        <f t="array" ref="AH320">IF(AND(L320&lt;&gt;"",O320&lt;&gt;"",R320:S320&lt;&gt;"",W320:X320&lt;&gt;"",Z320:AA320&lt;&gt;"",AC320&lt;&gt;""),"Good","Bad")</f>
        <v>Bad</v>
      </c>
      <c r="AL320" t="str" cm="1">
        <f t="array" ref="AL320">IF(R320&gt;0,_xlfn.IFS(COUNTIF($L$20:L320,"&lt;&gt;")&lt;101,1,COUNTIF($L$20:L320,"&lt;&gt;")&lt;201,2,COUNTIF($L$20:L320,"&lt;&gt;")&lt;301,3,COUNTIF($L$20:L320,"&lt;&gt;")&lt;401,4,COUNTIF($L$20:L320,"&lt;&gt;")&lt;501,5,COUNTIF($L$20:L320,"&lt;&gt;")&lt;601,6,COUNTIF($L$20:L320,"&lt;&gt;")&lt;701,7,COUNTIF($L$20:L320,"&lt;&gt;")&lt;801,8,COUNTIF($L$20:L320,"&lt;&gt;")&lt;901,9,COUNTIF($L$20:L320,"&lt;&gt;")&lt;1001,10,COUNTIF($L$20:L320,"&lt;&gt;")&lt;1101,11,COUNTIF($L$20:L320,"&lt;&gt;")&lt;1201,12,COUNTIF($L$20:L320,"&lt;&gt;")&lt;1301,13,COUNTIF($L$20:L320,"&lt;&gt;")&lt;1401,14,COUNTIF($L$20:L320,"&lt;&gt;")&lt;1501,15,COUNTIF($L$20:L320,"&lt;&gt;")&lt;1601,16,COUNTIF($L$20:L320,"&lt;&gt;")&lt;1701,17,COUNTIF($L$20:L320,"&lt;&gt;")&lt;1801,18,COUNTIF($L$20:L320,"&lt;&gt;")&lt;1901,19,COUNTIF($L$20:L320,"&lt;&gt;")&lt;2001,20,COUNTIF($L$20:L320,"&lt;&gt;")&lt;2101,21,COUNTIF($L$20:L320,"&lt;&gt;")&lt;2201,22,COUNTIF($L$20:L320,"&lt;&gt;")&lt;2301,23,COUNTIF($L$20:L320,"&lt;&gt;")&lt;2401,24,COUNTIF($L$20:L320,"&lt;&gt;")&lt;2501,25,COUNTIF($L$20:L320,"&lt;&gt;")&lt;2601,26,COUNTIF($L$20:L320,"&lt;&gt;")&lt;2701,27,COUNTIF($L$20:L320,"&lt;&gt;")&lt;2801,28,COUNTIF($L$20:L320,"&lt;&gt;")&lt;2901,29,COUNTIF($L$20:L320,"&lt;&gt;")&lt;3001,30),"")</f>
        <v/>
      </c>
      <c r="AM320" t="str">
        <f t="shared" si="20"/>
        <v/>
      </c>
      <c r="AN320" t="str">
        <f t="shared" si="24"/>
        <v/>
      </c>
      <c r="AP320" t="str">
        <f t="shared" si="23"/>
        <v/>
      </c>
      <c r="AQ320" t="str">
        <f>IF(AO320="","",COUNTIFS(AM320:$AM$3019,AO320))</f>
        <v/>
      </c>
    </row>
    <row r="321" spans="1:43" x14ac:dyDescent="0.25">
      <c r="A321" s="6" t="str">
        <f>IF(COUNT($A$20:A320)&lt;&gt;$B$4,IF(A320="","",A320+1),"")</f>
        <v/>
      </c>
      <c r="B321" s="3"/>
      <c r="C321" s="3"/>
      <c r="D321" s="122"/>
      <c r="E321" s="3"/>
      <c r="F321" s="3"/>
      <c r="G321" s="3"/>
      <c r="H321" s="3"/>
      <c r="I321" s="120"/>
      <c r="J321" s="3"/>
      <c r="K321" s="119" t="str" cm="1">
        <f t="array" ref="K321">IF(OR($J$14 = "A",$J$14 = "B",$J$14 = "C"),IF(I321="","",IF(LEN(I321)&gt;2,_xlfn.IFS(ISNUMBER(SEARCH("_",I321)),I321,ISNUMBER(SEARCH(", ",I321)),SUBSTITUTE(I321,", ","_"),ISNUMBER(SEARCH("/ ",I321)),SUBSTITUTE(I321,"/ ","_"),ISNUMBER(SEARCH(",",I321)),SUBSTITUTE(I321,",","_"),ISNUMBER(SEARCH("/",I321)),SUBSTITUTE(I321,"/","_"),ISNUMBER(SEARCH("",I321)),I321),I321)),IF(OR($J$14 = "J",$J$14 = "K"),"",IF(D321="","",IF(LEN(D321)&gt;2,_xlfn.IFS(ISNUMBER(SEARCH("_",D321)),D321,ISNUMBER(SEARCH(", ",D321)),SUBSTITUTE(D321,", ","_"),ISNUMBER(SEARCH("/ ",D321)),SUBSTITUTE(D321,"/ ","_"),ISNUMBER(SEARCH(",",D321)),SUBSTITUTE(D321,",","_"),ISNUMBER(SEARCH("/",D321)),SUBSTITUTE(D321,"/","_"),ISNUMBER(SEARCH("",D321)),D321),D321))))</f>
        <v/>
      </c>
      <c r="L321" s="1"/>
      <c r="M321" s="1" t="str">
        <f t="shared" si="21"/>
        <v/>
      </c>
      <c r="N321" s="94" t="str">
        <f>IF($L321="None","",IF(ISERROR(VLOOKUP($L321,Info!$B$4:$B$266,1,FALSE)),"",VLOOKUP($L321,Info!$B$4:$L$266,5,FALSE)))</f>
        <v/>
      </c>
      <c r="O321" s="94" t="str">
        <f>IF(K321="","",IF(AND($J$12&lt;&gt;"ABC",N321="3"),"BAC",IF(N321="3","ABC",IF($J$12&lt;&gt;"ABC",IF($J$10="Standard",VLOOKUP(K321,Info!$BE$4:$BF$481,2,FALSE),VLOOKUP(K321,Info!$BI$4:$BJ$482,2,FALSE)),IF($J$10="Standard",VLOOKUP(K321,Info!$AG$4:$AH$2994,2,FALSE),VLOOKUP(K321,Info!$AK$4:$AL$2997,2,FALSE))))))</f>
        <v/>
      </c>
      <c r="P321" s="94" t="str">
        <f>IF($L321="None","",IF(ISERROR(VLOOKUP($L321,Info!$B$4:$B$266,1,FALSE)),"",VLOOKUP($L321,Info!$B$4:$L$266,3,FALSE)))</f>
        <v/>
      </c>
      <c r="Q321" s="96" t="str">
        <f>IF($L321="None","",IF(ISERROR(VLOOKUP($L321,Info!$B$4:$B$266,1,FALSE)),"",VLOOKUP($L321,Info!$B$4:$L$266,4,FALSE)))</f>
        <v/>
      </c>
      <c r="R321" s="1"/>
      <c r="S321" s="6" t="str">
        <f t="shared" si="22"/>
        <v/>
      </c>
      <c r="T321" s="6" t="str">
        <f>IF($L321="None","",IF(ISERROR(VLOOKUP($L321,Info!$B$4:$B$266,1,FALSE)),"",VLOOKUP($L321,Info!$B$4:$L$266,11,FALSE)))</f>
        <v/>
      </c>
      <c r="U321" s="1"/>
      <c r="V321" s="1"/>
      <c r="W321" s="1"/>
      <c r="X321" s="1" t="str">
        <f>IF($L321="None","",IF(ISERROR(VLOOKUP($L321,Info!$B$4:$B$266,1,FALSE)),"",IF(OR(W321="Metallic Liquid Tight",W321="Non-Metallic Liquid Tight",W321="LSZH",W321="Greenfield"),VLOOKUP($L321,Info!$B$4:$L$266,7,FALSE),"N/A")))</f>
        <v/>
      </c>
      <c r="Y321" s="1"/>
      <c r="Z321" s="96" t="str">
        <f>IF($L321="None","",IF(ISERROR(VLOOKUP($L321,Info!$B$4:$B$266,1,FALSE)),"",VLOOKUP($L321,Info!$B$4:$L$266,9,FALSE)))</f>
        <v/>
      </c>
      <c r="AA321" s="96" t="str">
        <f>IF($L321="None","",IF(ISERROR(VLOOKUP($L321,Info!$B$4:$B$266,1,FALSE)),"",VLOOKUP($L321,Info!$B$4:$L$266,8,FALSE)))</f>
        <v/>
      </c>
      <c r="AB321" s="96" t="str">
        <f>IF($L321="None","",IF(ISERROR(VLOOKUP($L321,Info!$B$4:$B$266,1,FALSE)),"",VLOOKUP($L321,Info!$B$4:$L$266,10,FALSE)))</f>
        <v/>
      </c>
      <c r="AC321" s="1" t="str">
        <f>IF(W321="SO Cable","Black,White",IF(O321="","",IF(P321="","",IF($J$12&lt;&gt;"ABC",IF(P321&lt;="250",VLOOKUP(O321,Info!$AZ$4:$BB$22,3,FALSE),VLOOKUP(O321,Info!$AZ$23:$BB$39,3,FALSE)),IF(P321&lt;="250",VLOOKUP(O321,Info!$AO$4:$AQ$22,3,FALSE),VLOOKUP(O321,Info!$AO$23:$AP$39,3,FALSE))))))</f>
        <v/>
      </c>
      <c r="AD321" s="1"/>
      <c r="AE321" s="1" t="str">
        <f>IF($L321="None","",IF(ISERROR(VLOOKUP($L321,Info!$B$4:$B$266,1,FALSE)),"",VLOOKUP($L321,Info!$B$4:$L$266,4,FALSE)))</f>
        <v/>
      </c>
      <c r="AF321" s="1" t="str">
        <f>IF($L321="None","",IF(ISERROR(VLOOKUP($L321,Info!$B$4:$B$266,1,FALSE)),"",VLOOKUP($L321,Info!$B$4:$L$266,6,FALSE)))</f>
        <v/>
      </c>
      <c r="AG321" s="1"/>
      <c r="AH321" s="33" t="str" cm="1">
        <f t="array" ref="AH321">IF(AND(L321&lt;&gt;"",O321&lt;&gt;"",R321:S321&lt;&gt;"",W321:X321&lt;&gt;"",Z321:AA321&lt;&gt;"",AC321&lt;&gt;""),"Good","Bad")</f>
        <v>Bad</v>
      </c>
      <c r="AL321" t="str" cm="1">
        <f t="array" ref="AL321">IF(R321&gt;0,_xlfn.IFS(COUNTIF($L$20:L321,"&lt;&gt;")&lt;101,1,COUNTIF($L$20:L321,"&lt;&gt;")&lt;201,2,COUNTIF($L$20:L321,"&lt;&gt;")&lt;301,3,COUNTIF($L$20:L321,"&lt;&gt;")&lt;401,4,COUNTIF($L$20:L321,"&lt;&gt;")&lt;501,5,COUNTIF($L$20:L321,"&lt;&gt;")&lt;601,6,COUNTIF($L$20:L321,"&lt;&gt;")&lt;701,7,COUNTIF($L$20:L321,"&lt;&gt;")&lt;801,8,COUNTIF($L$20:L321,"&lt;&gt;")&lt;901,9,COUNTIF($L$20:L321,"&lt;&gt;")&lt;1001,10,COUNTIF($L$20:L321,"&lt;&gt;")&lt;1101,11,COUNTIF($L$20:L321,"&lt;&gt;")&lt;1201,12,COUNTIF($L$20:L321,"&lt;&gt;")&lt;1301,13,COUNTIF($L$20:L321,"&lt;&gt;")&lt;1401,14,COUNTIF($L$20:L321,"&lt;&gt;")&lt;1501,15,COUNTIF($L$20:L321,"&lt;&gt;")&lt;1601,16,COUNTIF($L$20:L321,"&lt;&gt;")&lt;1701,17,COUNTIF($L$20:L321,"&lt;&gt;")&lt;1801,18,COUNTIF($L$20:L321,"&lt;&gt;")&lt;1901,19,COUNTIF($L$20:L321,"&lt;&gt;")&lt;2001,20,COUNTIF($L$20:L321,"&lt;&gt;")&lt;2101,21,COUNTIF($L$20:L321,"&lt;&gt;")&lt;2201,22,COUNTIF($L$20:L321,"&lt;&gt;")&lt;2301,23,COUNTIF($L$20:L321,"&lt;&gt;")&lt;2401,24,COUNTIF($L$20:L321,"&lt;&gt;")&lt;2501,25,COUNTIF($L$20:L321,"&lt;&gt;")&lt;2601,26,COUNTIF($L$20:L321,"&lt;&gt;")&lt;2701,27,COUNTIF($L$20:L321,"&lt;&gt;")&lt;2801,28,COUNTIF($L$20:L321,"&lt;&gt;")&lt;2901,29,COUNTIF($L$20:L321,"&lt;&gt;")&lt;3001,30),"")</f>
        <v/>
      </c>
      <c r="AM321" t="str">
        <f t="shared" si="20"/>
        <v/>
      </c>
      <c r="AN321" t="str">
        <f t="shared" si="24"/>
        <v/>
      </c>
      <c r="AP321" t="str">
        <f t="shared" si="23"/>
        <v/>
      </c>
      <c r="AQ321" t="str">
        <f>IF(AO321="","",COUNTIFS(AM321:$AM$3019,AO321))</f>
        <v/>
      </c>
    </row>
    <row r="322" spans="1:43" x14ac:dyDescent="0.25">
      <c r="A322" s="6" t="str">
        <f>IF(COUNT($A$20:A321)&lt;&gt;$B$4,IF(A321="","",A321+1),"")</f>
        <v/>
      </c>
      <c r="B322" s="3"/>
      <c r="C322" s="3"/>
      <c r="D322" s="122"/>
      <c r="E322" s="3"/>
      <c r="F322" s="3"/>
      <c r="G322" s="3"/>
      <c r="H322" s="3"/>
      <c r="I322" s="120"/>
      <c r="J322" s="3"/>
      <c r="K322" s="119" t="str" cm="1">
        <f t="array" ref="K322">IF(OR($J$14 = "A",$J$14 = "B",$J$14 = "C"),IF(I322="","",IF(LEN(I322)&gt;2,_xlfn.IFS(ISNUMBER(SEARCH("_",I322)),I322,ISNUMBER(SEARCH(", ",I322)),SUBSTITUTE(I322,", ","_"),ISNUMBER(SEARCH("/ ",I322)),SUBSTITUTE(I322,"/ ","_"),ISNUMBER(SEARCH(",",I322)),SUBSTITUTE(I322,",","_"),ISNUMBER(SEARCH("/",I322)),SUBSTITUTE(I322,"/","_"),ISNUMBER(SEARCH("",I322)),I322),I322)),IF(OR($J$14 = "J",$J$14 = "K"),"",IF(D322="","",IF(LEN(D322)&gt;2,_xlfn.IFS(ISNUMBER(SEARCH("_",D322)),D322,ISNUMBER(SEARCH(", ",D322)),SUBSTITUTE(D322,", ","_"),ISNUMBER(SEARCH("/ ",D322)),SUBSTITUTE(D322,"/ ","_"),ISNUMBER(SEARCH(",",D322)),SUBSTITUTE(D322,",","_"),ISNUMBER(SEARCH("/",D322)),SUBSTITUTE(D322,"/","_"),ISNUMBER(SEARCH("",D322)),D322),D322))))</f>
        <v/>
      </c>
      <c r="L322" s="1"/>
      <c r="M322" s="1" t="str">
        <f t="shared" si="21"/>
        <v/>
      </c>
      <c r="N322" s="94" t="str">
        <f>IF($L322="None","",IF(ISERROR(VLOOKUP($L322,Info!$B$4:$B$266,1,FALSE)),"",VLOOKUP($L322,Info!$B$4:$L$266,5,FALSE)))</f>
        <v/>
      </c>
      <c r="O322" s="94" t="str">
        <f>IF(K322="","",IF(AND($J$12&lt;&gt;"ABC",N322="3"),"BAC",IF(N322="3","ABC",IF($J$12&lt;&gt;"ABC",IF($J$10="Standard",VLOOKUP(K322,Info!$BE$4:$BF$481,2,FALSE),VLOOKUP(K322,Info!$BI$4:$BJ$482,2,FALSE)),IF($J$10="Standard",VLOOKUP(K322,Info!$AG$4:$AH$2994,2,FALSE),VLOOKUP(K322,Info!$AK$4:$AL$2997,2,FALSE))))))</f>
        <v/>
      </c>
      <c r="P322" s="94" t="str">
        <f>IF($L322="None","",IF(ISERROR(VLOOKUP($L322,Info!$B$4:$B$266,1,FALSE)),"",VLOOKUP($L322,Info!$B$4:$L$266,3,FALSE)))</f>
        <v/>
      </c>
      <c r="Q322" s="96" t="str">
        <f>IF($L322="None","",IF(ISERROR(VLOOKUP($L322,Info!$B$4:$B$266,1,FALSE)),"",VLOOKUP($L322,Info!$B$4:$L$266,4,FALSE)))</f>
        <v/>
      </c>
      <c r="R322" s="1"/>
      <c r="S322" s="6" t="str">
        <f t="shared" si="22"/>
        <v/>
      </c>
      <c r="T322" s="6" t="str">
        <f>IF($L322="None","",IF(ISERROR(VLOOKUP($L322,Info!$B$4:$B$266,1,FALSE)),"",VLOOKUP($L322,Info!$B$4:$L$266,11,FALSE)))</f>
        <v/>
      </c>
      <c r="U322" s="1"/>
      <c r="V322" s="1"/>
      <c r="W322" s="1"/>
      <c r="X322" s="1" t="str">
        <f>IF($L322="None","",IF(ISERROR(VLOOKUP($L322,Info!$B$4:$B$266,1,FALSE)),"",IF(OR(W322="Metallic Liquid Tight",W322="Non-Metallic Liquid Tight",W322="LSZH",W322="Greenfield"),VLOOKUP($L322,Info!$B$4:$L$266,7,FALSE),"N/A")))</f>
        <v/>
      </c>
      <c r="Y322" s="1"/>
      <c r="Z322" s="96" t="str">
        <f>IF($L322="None","",IF(ISERROR(VLOOKUP($L322,Info!$B$4:$B$266,1,FALSE)),"",VLOOKUP($L322,Info!$B$4:$L$266,9,FALSE)))</f>
        <v/>
      </c>
      <c r="AA322" s="96" t="str">
        <f>IF($L322="None","",IF(ISERROR(VLOOKUP($L322,Info!$B$4:$B$266,1,FALSE)),"",VLOOKUP($L322,Info!$B$4:$L$266,8,FALSE)))</f>
        <v/>
      </c>
      <c r="AB322" s="96" t="str">
        <f>IF($L322="None","",IF(ISERROR(VLOOKUP($L322,Info!$B$4:$B$266,1,FALSE)),"",VLOOKUP($L322,Info!$B$4:$L$266,10,FALSE)))</f>
        <v/>
      </c>
      <c r="AC322" s="1" t="str">
        <f>IF(W322="SO Cable","Black,White",IF(O322="","",IF(P322="","",IF($J$12&lt;&gt;"ABC",IF(P322&lt;="250",VLOOKUP(O322,Info!$AZ$4:$BB$22,3,FALSE),VLOOKUP(O322,Info!$AZ$23:$BB$39,3,FALSE)),IF(P322&lt;="250",VLOOKUP(O322,Info!$AO$4:$AQ$22,3,FALSE),VLOOKUP(O322,Info!$AO$23:$AP$39,3,FALSE))))))</f>
        <v/>
      </c>
      <c r="AD322" s="1"/>
      <c r="AE322" s="1" t="str">
        <f>IF($L322="None","",IF(ISERROR(VLOOKUP($L322,Info!$B$4:$B$266,1,FALSE)),"",VLOOKUP($L322,Info!$B$4:$L$266,4,FALSE)))</f>
        <v/>
      </c>
      <c r="AF322" s="1" t="str">
        <f>IF($L322="None","",IF(ISERROR(VLOOKUP($L322,Info!$B$4:$B$266,1,FALSE)),"",VLOOKUP($L322,Info!$B$4:$L$266,6,FALSE)))</f>
        <v/>
      </c>
      <c r="AG322" s="1"/>
      <c r="AH322" s="33" t="str" cm="1">
        <f t="array" ref="AH322">IF(AND(L322&lt;&gt;"",O322&lt;&gt;"",R322:S322&lt;&gt;"",W322:X322&lt;&gt;"",Z322:AA322&lt;&gt;"",AC322&lt;&gt;""),"Good","Bad")</f>
        <v>Bad</v>
      </c>
      <c r="AL322" t="str" cm="1">
        <f t="array" ref="AL322">IF(R322&gt;0,_xlfn.IFS(COUNTIF($L$20:L322,"&lt;&gt;")&lt;101,1,COUNTIF($L$20:L322,"&lt;&gt;")&lt;201,2,COUNTIF($L$20:L322,"&lt;&gt;")&lt;301,3,COUNTIF($L$20:L322,"&lt;&gt;")&lt;401,4,COUNTIF($L$20:L322,"&lt;&gt;")&lt;501,5,COUNTIF($L$20:L322,"&lt;&gt;")&lt;601,6,COUNTIF($L$20:L322,"&lt;&gt;")&lt;701,7,COUNTIF($L$20:L322,"&lt;&gt;")&lt;801,8,COUNTIF($L$20:L322,"&lt;&gt;")&lt;901,9,COUNTIF($L$20:L322,"&lt;&gt;")&lt;1001,10,COUNTIF($L$20:L322,"&lt;&gt;")&lt;1101,11,COUNTIF($L$20:L322,"&lt;&gt;")&lt;1201,12,COUNTIF($L$20:L322,"&lt;&gt;")&lt;1301,13,COUNTIF($L$20:L322,"&lt;&gt;")&lt;1401,14,COUNTIF($L$20:L322,"&lt;&gt;")&lt;1501,15,COUNTIF($L$20:L322,"&lt;&gt;")&lt;1601,16,COUNTIF($L$20:L322,"&lt;&gt;")&lt;1701,17,COUNTIF($L$20:L322,"&lt;&gt;")&lt;1801,18,COUNTIF($L$20:L322,"&lt;&gt;")&lt;1901,19,COUNTIF($L$20:L322,"&lt;&gt;")&lt;2001,20,COUNTIF($L$20:L322,"&lt;&gt;")&lt;2101,21,COUNTIF($L$20:L322,"&lt;&gt;")&lt;2201,22,COUNTIF($L$20:L322,"&lt;&gt;")&lt;2301,23,COUNTIF($L$20:L322,"&lt;&gt;")&lt;2401,24,COUNTIF($L$20:L322,"&lt;&gt;")&lt;2501,25,COUNTIF($L$20:L322,"&lt;&gt;")&lt;2601,26,COUNTIF($L$20:L322,"&lt;&gt;")&lt;2701,27,COUNTIF($L$20:L322,"&lt;&gt;")&lt;2801,28,COUNTIF($L$20:L322,"&lt;&gt;")&lt;2901,29,COUNTIF($L$20:L322,"&lt;&gt;")&lt;3001,30),"")</f>
        <v/>
      </c>
      <c r="AM322" t="str">
        <f t="shared" si="20"/>
        <v/>
      </c>
      <c r="AN322" t="str">
        <f t="shared" si="24"/>
        <v/>
      </c>
      <c r="AP322" t="str">
        <f t="shared" si="23"/>
        <v/>
      </c>
      <c r="AQ322" t="str">
        <f>IF(AO322="","",COUNTIFS(AM322:$AM$3019,AO322))</f>
        <v/>
      </c>
    </row>
    <row r="323" spans="1:43" x14ac:dyDescent="0.25">
      <c r="A323" s="6" t="str">
        <f>IF(COUNT($A$20:A322)&lt;&gt;$B$4,IF(A322="","",A322+1),"")</f>
        <v/>
      </c>
      <c r="B323" s="3"/>
      <c r="C323" s="3"/>
      <c r="D323" s="122"/>
      <c r="E323" s="3"/>
      <c r="F323" s="3"/>
      <c r="G323" s="3"/>
      <c r="H323" s="3"/>
      <c r="I323" s="120"/>
      <c r="J323" s="3"/>
      <c r="K323" s="119" t="str" cm="1">
        <f t="array" ref="K323">IF(OR($J$14 = "A",$J$14 = "B",$J$14 = "C"),IF(I323="","",IF(LEN(I323)&gt;2,_xlfn.IFS(ISNUMBER(SEARCH("_",I323)),I323,ISNUMBER(SEARCH(", ",I323)),SUBSTITUTE(I323,", ","_"),ISNUMBER(SEARCH("/ ",I323)),SUBSTITUTE(I323,"/ ","_"),ISNUMBER(SEARCH(",",I323)),SUBSTITUTE(I323,",","_"),ISNUMBER(SEARCH("/",I323)),SUBSTITUTE(I323,"/","_"),ISNUMBER(SEARCH("",I323)),I323),I323)),IF(OR($J$14 = "J",$J$14 = "K"),"",IF(D323="","",IF(LEN(D323)&gt;2,_xlfn.IFS(ISNUMBER(SEARCH("_",D323)),D323,ISNUMBER(SEARCH(", ",D323)),SUBSTITUTE(D323,", ","_"),ISNUMBER(SEARCH("/ ",D323)),SUBSTITUTE(D323,"/ ","_"),ISNUMBER(SEARCH(",",D323)),SUBSTITUTE(D323,",","_"),ISNUMBER(SEARCH("/",D323)),SUBSTITUTE(D323,"/","_"),ISNUMBER(SEARCH("",D323)),D323),D323))))</f>
        <v/>
      </c>
      <c r="L323" s="1"/>
      <c r="M323" s="1" t="str">
        <f t="shared" si="21"/>
        <v/>
      </c>
      <c r="N323" s="94" t="str">
        <f>IF($L323="None","",IF(ISERROR(VLOOKUP($L323,Info!$B$4:$B$266,1,FALSE)),"",VLOOKUP($L323,Info!$B$4:$L$266,5,FALSE)))</f>
        <v/>
      </c>
      <c r="O323" s="94" t="str">
        <f>IF(K323="","",IF(AND($J$12&lt;&gt;"ABC",N323="3"),"BAC",IF(N323="3","ABC",IF($J$12&lt;&gt;"ABC",IF($J$10="Standard",VLOOKUP(K323,Info!$BE$4:$BF$481,2,FALSE),VLOOKUP(K323,Info!$BI$4:$BJ$482,2,FALSE)),IF($J$10="Standard",VLOOKUP(K323,Info!$AG$4:$AH$2994,2,FALSE),VLOOKUP(K323,Info!$AK$4:$AL$2997,2,FALSE))))))</f>
        <v/>
      </c>
      <c r="P323" s="94" t="str">
        <f>IF($L323="None","",IF(ISERROR(VLOOKUP($L323,Info!$B$4:$B$266,1,FALSE)),"",VLOOKUP($L323,Info!$B$4:$L$266,3,FALSE)))</f>
        <v/>
      </c>
      <c r="Q323" s="96" t="str">
        <f>IF($L323="None","",IF(ISERROR(VLOOKUP($L323,Info!$B$4:$B$266,1,FALSE)),"",VLOOKUP($L323,Info!$B$4:$L$266,4,FALSE)))</f>
        <v/>
      </c>
      <c r="R323" s="1"/>
      <c r="S323" s="6" t="str">
        <f t="shared" si="22"/>
        <v/>
      </c>
      <c r="T323" s="6" t="str">
        <f>IF($L323="None","",IF(ISERROR(VLOOKUP($L323,Info!$B$4:$B$266,1,FALSE)),"",VLOOKUP($L323,Info!$B$4:$L$266,11,FALSE)))</f>
        <v/>
      </c>
      <c r="U323" s="1"/>
      <c r="V323" s="1"/>
      <c r="W323" s="1"/>
      <c r="X323" s="1" t="str">
        <f>IF($L323="None","",IF(ISERROR(VLOOKUP($L323,Info!$B$4:$B$266,1,FALSE)),"",IF(OR(W323="Metallic Liquid Tight",W323="Non-Metallic Liquid Tight",W323="LSZH",W323="Greenfield"),VLOOKUP($L323,Info!$B$4:$L$266,7,FALSE),"N/A")))</f>
        <v/>
      </c>
      <c r="Y323" s="1"/>
      <c r="Z323" s="96" t="str">
        <f>IF($L323="None","",IF(ISERROR(VLOOKUP($L323,Info!$B$4:$B$266,1,FALSE)),"",VLOOKUP($L323,Info!$B$4:$L$266,9,FALSE)))</f>
        <v/>
      </c>
      <c r="AA323" s="96" t="str">
        <f>IF($L323="None","",IF(ISERROR(VLOOKUP($L323,Info!$B$4:$B$266,1,FALSE)),"",VLOOKUP($L323,Info!$B$4:$L$266,8,FALSE)))</f>
        <v/>
      </c>
      <c r="AB323" s="96" t="str">
        <f>IF($L323="None","",IF(ISERROR(VLOOKUP($L323,Info!$B$4:$B$266,1,FALSE)),"",VLOOKUP($L323,Info!$B$4:$L$266,10,FALSE)))</f>
        <v/>
      </c>
      <c r="AC323" s="1" t="str">
        <f>IF(W323="SO Cable","Black,White",IF(O323="","",IF(P323="","",IF($J$12&lt;&gt;"ABC",IF(P323&lt;="250",VLOOKUP(O323,Info!$AZ$4:$BB$22,3,FALSE),VLOOKUP(O323,Info!$AZ$23:$BB$39,3,FALSE)),IF(P323&lt;="250",VLOOKUP(O323,Info!$AO$4:$AQ$22,3,FALSE),VLOOKUP(O323,Info!$AO$23:$AP$39,3,FALSE))))))</f>
        <v/>
      </c>
      <c r="AD323" s="1"/>
      <c r="AE323" s="1" t="str">
        <f>IF($L323="None","",IF(ISERROR(VLOOKUP($L323,Info!$B$4:$B$266,1,FALSE)),"",VLOOKUP($L323,Info!$B$4:$L$266,4,FALSE)))</f>
        <v/>
      </c>
      <c r="AF323" s="1" t="str">
        <f>IF($L323="None","",IF(ISERROR(VLOOKUP($L323,Info!$B$4:$B$266,1,FALSE)),"",VLOOKUP($L323,Info!$B$4:$L$266,6,FALSE)))</f>
        <v/>
      </c>
      <c r="AG323" s="1"/>
      <c r="AH323" s="33" t="str" cm="1">
        <f t="array" ref="AH323">IF(AND(L323&lt;&gt;"",O323&lt;&gt;"",R323:S323&lt;&gt;"",W323:X323&lt;&gt;"",Z323:AA323&lt;&gt;"",AC323&lt;&gt;""),"Good","Bad")</f>
        <v>Bad</v>
      </c>
      <c r="AL323" t="str" cm="1">
        <f t="array" ref="AL323">IF(R323&gt;0,_xlfn.IFS(COUNTIF($L$20:L323,"&lt;&gt;")&lt;101,1,COUNTIF($L$20:L323,"&lt;&gt;")&lt;201,2,COUNTIF($L$20:L323,"&lt;&gt;")&lt;301,3,COUNTIF($L$20:L323,"&lt;&gt;")&lt;401,4,COUNTIF($L$20:L323,"&lt;&gt;")&lt;501,5,COUNTIF($L$20:L323,"&lt;&gt;")&lt;601,6,COUNTIF($L$20:L323,"&lt;&gt;")&lt;701,7,COUNTIF($L$20:L323,"&lt;&gt;")&lt;801,8,COUNTIF($L$20:L323,"&lt;&gt;")&lt;901,9,COUNTIF($L$20:L323,"&lt;&gt;")&lt;1001,10,COUNTIF($L$20:L323,"&lt;&gt;")&lt;1101,11,COUNTIF($L$20:L323,"&lt;&gt;")&lt;1201,12,COUNTIF($L$20:L323,"&lt;&gt;")&lt;1301,13,COUNTIF($L$20:L323,"&lt;&gt;")&lt;1401,14,COUNTIF($L$20:L323,"&lt;&gt;")&lt;1501,15,COUNTIF($L$20:L323,"&lt;&gt;")&lt;1601,16,COUNTIF($L$20:L323,"&lt;&gt;")&lt;1701,17,COUNTIF($L$20:L323,"&lt;&gt;")&lt;1801,18,COUNTIF($L$20:L323,"&lt;&gt;")&lt;1901,19,COUNTIF($L$20:L323,"&lt;&gt;")&lt;2001,20,COUNTIF($L$20:L323,"&lt;&gt;")&lt;2101,21,COUNTIF($L$20:L323,"&lt;&gt;")&lt;2201,22,COUNTIF($L$20:L323,"&lt;&gt;")&lt;2301,23,COUNTIF($L$20:L323,"&lt;&gt;")&lt;2401,24,COUNTIF($L$20:L323,"&lt;&gt;")&lt;2501,25,COUNTIF($L$20:L323,"&lt;&gt;")&lt;2601,26,COUNTIF($L$20:L323,"&lt;&gt;")&lt;2701,27,COUNTIF($L$20:L323,"&lt;&gt;")&lt;2801,28,COUNTIF($L$20:L323,"&lt;&gt;")&lt;2901,29,COUNTIF($L$20:L323,"&lt;&gt;")&lt;3001,30),"")</f>
        <v/>
      </c>
      <c r="AM323" t="str">
        <f t="shared" si="20"/>
        <v/>
      </c>
      <c r="AN323" t="str">
        <f t="shared" si="24"/>
        <v/>
      </c>
      <c r="AP323" t="str">
        <f t="shared" si="23"/>
        <v/>
      </c>
      <c r="AQ323" t="str">
        <f>IF(AO323="","",COUNTIFS(AM323:$AM$3019,AO323))</f>
        <v/>
      </c>
    </row>
    <row r="324" spans="1:43" x14ac:dyDescent="0.25">
      <c r="A324" s="6" t="str">
        <f>IF(COUNT($A$20:A323)&lt;&gt;$B$4,IF(A323="","",A323+1),"")</f>
        <v/>
      </c>
      <c r="B324" s="3"/>
      <c r="C324" s="3"/>
      <c r="D324" s="122"/>
      <c r="E324" s="3"/>
      <c r="F324" s="3"/>
      <c r="G324" s="3"/>
      <c r="H324" s="3"/>
      <c r="I324" s="120"/>
      <c r="J324" s="3"/>
      <c r="K324" s="119" t="str" cm="1">
        <f t="array" ref="K324">IF(OR($J$14 = "A",$J$14 = "B",$J$14 = "C"),IF(I324="","",IF(LEN(I324)&gt;2,_xlfn.IFS(ISNUMBER(SEARCH("_",I324)),I324,ISNUMBER(SEARCH(", ",I324)),SUBSTITUTE(I324,", ","_"),ISNUMBER(SEARCH("/ ",I324)),SUBSTITUTE(I324,"/ ","_"),ISNUMBER(SEARCH(",",I324)),SUBSTITUTE(I324,",","_"),ISNUMBER(SEARCH("/",I324)),SUBSTITUTE(I324,"/","_"),ISNUMBER(SEARCH("",I324)),I324),I324)),IF(OR($J$14 = "J",$J$14 = "K"),"",IF(D324="","",IF(LEN(D324)&gt;2,_xlfn.IFS(ISNUMBER(SEARCH("_",D324)),D324,ISNUMBER(SEARCH(", ",D324)),SUBSTITUTE(D324,", ","_"),ISNUMBER(SEARCH("/ ",D324)),SUBSTITUTE(D324,"/ ","_"),ISNUMBER(SEARCH(",",D324)),SUBSTITUTE(D324,",","_"),ISNUMBER(SEARCH("/",D324)),SUBSTITUTE(D324,"/","_"),ISNUMBER(SEARCH("",D324)),D324),D324))))</f>
        <v/>
      </c>
      <c r="L324" s="1"/>
      <c r="M324" s="1" t="str">
        <f t="shared" si="21"/>
        <v/>
      </c>
      <c r="N324" s="94" t="str">
        <f>IF($L324="None","",IF(ISERROR(VLOOKUP($L324,Info!$B$4:$B$266,1,FALSE)),"",VLOOKUP($L324,Info!$B$4:$L$266,5,FALSE)))</f>
        <v/>
      </c>
      <c r="O324" s="94" t="str">
        <f>IF(K324="","",IF(AND($J$12&lt;&gt;"ABC",N324="3"),"BAC",IF(N324="3","ABC",IF($J$12&lt;&gt;"ABC",IF($J$10="Standard",VLOOKUP(K324,Info!$BE$4:$BF$481,2,FALSE),VLOOKUP(K324,Info!$BI$4:$BJ$482,2,FALSE)),IF($J$10="Standard",VLOOKUP(K324,Info!$AG$4:$AH$2994,2,FALSE),VLOOKUP(K324,Info!$AK$4:$AL$2997,2,FALSE))))))</f>
        <v/>
      </c>
      <c r="P324" s="94" t="str">
        <f>IF($L324="None","",IF(ISERROR(VLOOKUP($L324,Info!$B$4:$B$266,1,FALSE)),"",VLOOKUP($L324,Info!$B$4:$L$266,3,FALSE)))</f>
        <v/>
      </c>
      <c r="Q324" s="96" t="str">
        <f>IF($L324="None","",IF(ISERROR(VLOOKUP($L324,Info!$B$4:$B$266,1,FALSE)),"",VLOOKUP($L324,Info!$B$4:$L$266,4,FALSE)))</f>
        <v/>
      </c>
      <c r="R324" s="1"/>
      <c r="S324" s="6" t="str">
        <f t="shared" si="22"/>
        <v/>
      </c>
      <c r="T324" s="6" t="str">
        <f>IF($L324="None","",IF(ISERROR(VLOOKUP($L324,Info!$B$4:$B$266,1,FALSE)),"",VLOOKUP($L324,Info!$B$4:$L$266,11,FALSE)))</f>
        <v/>
      </c>
      <c r="U324" s="1"/>
      <c r="V324" s="1"/>
      <c r="W324" s="1"/>
      <c r="X324" s="1" t="str">
        <f>IF($L324="None","",IF(ISERROR(VLOOKUP($L324,Info!$B$4:$B$266,1,FALSE)),"",IF(OR(W324="Metallic Liquid Tight",W324="Non-Metallic Liquid Tight",W324="LSZH",W324="Greenfield"),VLOOKUP($L324,Info!$B$4:$L$266,7,FALSE),"N/A")))</f>
        <v/>
      </c>
      <c r="Y324" s="1"/>
      <c r="Z324" s="96" t="str">
        <f>IF($L324="None","",IF(ISERROR(VLOOKUP($L324,Info!$B$4:$B$266,1,FALSE)),"",VLOOKUP($L324,Info!$B$4:$L$266,9,FALSE)))</f>
        <v/>
      </c>
      <c r="AA324" s="96" t="str">
        <f>IF($L324="None","",IF(ISERROR(VLOOKUP($L324,Info!$B$4:$B$266,1,FALSE)),"",VLOOKUP($L324,Info!$B$4:$L$266,8,FALSE)))</f>
        <v/>
      </c>
      <c r="AB324" s="96" t="str">
        <f>IF($L324="None","",IF(ISERROR(VLOOKUP($L324,Info!$B$4:$B$266,1,FALSE)),"",VLOOKUP($L324,Info!$B$4:$L$266,10,FALSE)))</f>
        <v/>
      </c>
      <c r="AC324" s="1" t="str">
        <f>IF(W324="SO Cable","Black,White",IF(O324="","",IF(P324="","",IF($J$12&lt;&gt;"ABC",IF(P324&lt;="250",VLOOKUP(O324,Info!$AZ$4:$BB$22,3,FALSE),VLOOKUP(O324,Info!$AZ$23:$BB$39,3,FALSE)),IF(P324&lt;="250",VLOOKUP(O324,Info!$AO$4:$AQ$22,3,FALSE),VLOOKUP(O324,Info!$AO$23:$AP$39,3,FALSE))))))</f>
        <v/>
      </c>
      <c r="AD324" s="1"/>
      <c r="AE324" s="1" t="str">
        <f>IF($L324="None","",IF(ISERROR(VLOOKUP($L324,Info!$B$4:$B$266,1,FALSE)),"",VLOOKUP($L324,Info!$B$4:$L$266,4,FALSE)))</f>
        <v/>
      </c>
      <c r="AF324" s="1" t="str">
        <f>IF($L324="None","",IF(ISERROR(VLOOKUP($L324,Info!$B$4:$B$266,1,FALSE)),"",VLOOKUP($L324,Info!$B$4:$L$266,6,FALSE)))</f>
        <v/>
      </c>
      <c r="AG324" s="1"/>
      <c r="AH324" s="33" t="str" cm="1">
        <f t="array" ref="AH324">IF(AND(L324&lt;&gt;"",O324&lt;&gt;"",R324:S324&lt;&gt;"",W324:X324&lt;&gt;"",Z324:AA324&lt;&gt;"",AC324&lt;&gt;""),"Good","Bad")</f>
        <v>Bad</v>
      </c>
      <c r="AL324" t="str" cm="1">
        <f t="array" ref="AL324">IF(R324&gt;0,_xlfn.IFS(COUNTIF($L$20:L324,"&lt;&gt;")&lt;101,1,COUNTIF($L$20:L324,"&lt;&gt;")&lt;201,2,COUNTIF($L$20:L324,"&lt;&gt;")&lt;301,3,COUNTIF($L$20:L324,"&lt;&gt;")&lt;401,4,COUNTIF($L$20:L324,"&lt;&gt;")&lt;501,5,COUNTIF($L$20:L324,"&lt;&gt;")&lt;601,6,COUNTIF($L$20:L324,"&lt;&gt;")&lt;701,7,COUNTIF($L$20:L324,"&lt;&gt;")&lt;801,8,COUNTIF($L$20:L324,"&lt;&gt;")&lt;901,9,COUNTIF($L$20:L324,"&lt;&gt;")&lt;1001,10,COUNTIF($L$20:L324,"&lt;&gt;")&lt;1101,11,COUNTIF($L$20:L324,"&lt;&gt;")&lt;1201,12,COUNTIF($L$20:L324,"&lt;&gt;")&lt;1301,13,COUNTIF($L$20:L324,"&lt;&gt;")&lt;1401,14,COUNTIF($L$20:L324,"&lt;&gt;")&lt;1501,15,COUNTIF($L$20:L324,"&lt;&gt;")&lt;1601,16,COUNTIF($L$20:L324,"&lt;&gt;")&lt;1701,17,COUNTIF($L$20:L324,"&lt;&gt;")&lt;1801,18,COUNTIF($L$20:L324,"&lt;&gt;")&lt;1901,19,COUNTIF($L$20:L324,"&lt;&gt;")&lt;2001,20,COUNTIF($L$20:L324,"&lt;&gt;")&lt;2101,21,COUNTIF($L$20:L324,"&lt;&gt;")&lt;2201,22,COUNTIF($L$20:L324,"&lt;&gt;")&lt;2301,23,COUNTIF($L$20:L324,"&lt;&gt;")&lt;2401,24,COUNTIF($L$20:L324,"&lt;&gt;")&lt;2501,25,COUNTIF($L$20:L324,"&lt;&gt;")&lt;2601,26,COUNTIF($L$20:L324,"&lt;&gt;")&lt;2701,27,COUNTIF($L$20:L324,"&lt;&gt;")&lt;2801,28,COUNTIF($L$20:L324,"&lt;&gt;")&lt;2901,29,COUNTIF($L$20:L324,"&lt;&gt;")&lt;3001,30),"")</f>
        <v/>
      </c>
      <c r="AM324" t="str">
        <f t="shared" si="20"/>
        <v/>
      </c>
      <c r="AN324" t="str">
        <f t="shared" si="24"/>
        <v/>
      </c>
      <c r="AP324" t="str">
        <f t="shared" si="23"/>
        <v/>
      </c>
      <c r="AQ324" t="str">
        <f>IF(AO324="","",COUNTIFS(AM324:$AM$3019,AO324))</f>
        <v/>
      </c>
    </row>
    <row r="325" spans="1:43" x14ac:dyDescent="0.25">
      <c r="A325" s="6" t="str">
        <f>IF(COUNT($A$20:A324)&lt;&gt;$B$4,IF(A324="","",A324+1),"")</f>
        <v/>
      </c>
      <c r="B325" s="3"/>
      <c r="C325" s="3"/>
      <c r="D325" s="122"/>
      <c r="E325" s="3"/>
      <c r="F325" s="3"/>
      <c r="G325" s="3"/>
      <c r="H325" s="3"/>
      <c r="I325" s="120"/>
      <c r="J325" s="3"/>
      <c r="K325" s="119" t="str" cm="1">
        <f t="array" ref="K325">IF(OR($J$14 = "A",$J$14 = "B",$J$14 = "C"),IF(I325="","",IF(LEN(I325)&gt;2,_xlfn.IFS(ISNUMBER(SEARCH("_",I325)),I325,ISNUMBER(SEARCH(", ",I325)),SUBSTITUTE(I325,", ","_"),ISNUMBER(SEARCH("/ ",I325)),SUBSTITUTE(I325,"/ ","_"),ISNUMBER(SEARCH(",",I325)),SUBSTITUTE(I325,",","_"),ISNUMBER(SEARCH("/",I325)),SUBSTITUTE(I325,"/","_"),ISNUMBER(SEARCH("",I325)),I325),I325)),IF(OR($J$14 = "J",$J$14 = "K"),"",IF(D325="","",IF(LEN(D325)&gt;2,_xlfn.IFS(ISNUMBER(SEARCH("_",D325)),D325,ISNUMBER(SEARCH(", ",D325)),SUBSTITUTE(D325,", ","_"),ISNUMBER(SEARCH("/ ",D325)),SUBSTITUTE(D325,"/ ","_"),ISNUMBER(SEARCH(",",D325)),SUBSTITUTE(D325,",","_"),ISNUMBER(SEARCH("/",D325)),SUBSTITUTE(D325,"/","_"),ISNUMBER(SEARCH("",D325)),D325),D325))))</f>
        <v/>
      </c>
      <c r="L325" s="1"/>
      <c r="M325" s="1" t="str">
        <f t="shared" si="21"/>
        <v/>
      </c>
      <c r="N325" s="94" t="str">
        <f>IF($L325="None","",IF(ISERROR(VLOOKUP($L325,Info!$B$4:$B$266,1,FALSE)),"",VLOOKUP($L325,Info!$B$4:$L$266,5,FALSE)))</f>
        <v/>
      </c>
      <c r="O325" s="94" t="str">
        <f>IF(K325="","",IF(AND($J$12&lt;&gt;"ABC",N325="3"),"BAC",IF(N325="3","ABC",IF($J$12&lt;&gt;"ABC",IF($J$10="Standard",VLOOKUP(K325,Info!$BE$4:$BF$481,2,FALSE),VLOOKUP(K325,Info!$BI$4:$BJ$482,2,FALSE)),IF($J$10="Standard",VLOOKUP(K325,Info!$AG$4:$AH$2994,2,FALSE),VLOOKUP(K325,Info!$AK$4:$AL$2997,2,FALSE))))))</f>
        <v/>
      </c>
      <c r="P325" s="94" t="str">
        <f>IF($L325="None","",IF(ISERROR(VLOOKUP($L325,Info!$B$4:$B$266,1,FALSE)),"",VLOOKUP($L325,Info!$B$4:$L$266,3,FALSE)))</f>
        <v/>
      </c>
      <c r="Q325" s="96" t="str">
        <f>IF($L325="None","",IF(ISERROR(VLOOKUP($L325,Info!$B$4:$B$266,1,FALSE)),"",VLOOKUP($L325,Info!$B$4:$L$266,4,FALSE)))</f>
        <v/>
      </c>
      <c r="R325" s="1"/>
      <c r="S325" s="6" t="str">
        <f t="shared" si="22"/>
        <v/>
      </c>
      <c r="T325" s="6" t="str">
        <f>IF($L325="None","",IF(ISERROR(VLOOKUP($L325,Info!$B$4:$B$266,1,FALSE)),"",VLOOKUP($L325,Info!$B$4:$L$266,11,FALSE)))</f>
        <v/>
      </c>
      <c r="U325" s="1"/>
      <c r="V325" s="1"/>
      <c r="W325" s="1"/>
      <c r="X325" s="1" t="str">
        <f>IF($L325="None","",IF(ISERROR(VLOOKUP($L325,Info!$B$4:$B$266,1,FALSE)),"",IF(OR(W325="Metallic Liquid Tight",W325="Non-Metallic Liquid Tight",W325="LSZH",W325="Greenfield"),VLOOKUP($L325,Info!$B$4:$L$266,7,FALSE),"N/A")))</f>
        <v/>
      </c>
      <c r="Y325" s="1"/>
      <c r="Z325" s="96" t="str">
        <f>IF($L325="None","",IF(ISERROR(VLOOKUP($L325,Info!$B$4:$B$266,1,FALSE)),"",VLOOKUP($L325,Info!$B$4:$L$266,9,FALSE)))</f>
        <v/>
      </c>
      <c r="AA325" s="96" t="str">
        <f>IF($L325="None","",IF(ISERROR(VLOOKUP($L325,Info!$B$4:$B$266,1,FALSE)),"",VLOOKUP($L325,Info!$B$4:$L$266,8,FALSE)))</f>
        <v/>
      </c>
      <c r="AB325" s="96" t="str">
        <f>IF($L325="None","",IF(ISERROR(VLOOKUP($L325,Info!$B$4:$B$266,1,FALSE)),"",VLOOKUP($L325,Info!$B$4:$L$266,10,FALSE)))</f>
        <v/>
      </c>
      <c r="AC325" s="1" t="str">
        <f>IF(W325="SO Cable","Black,White",IF(O325="","",IF(P325="","",IF($J$12&lt;&gt;"ABC",IF(P325&lt;="250",VLOOKUP(O325,Info!$AZ$4:$BB$22,3,FALSE),VLOOKUP(O325,Info!$AZ$23:$BB$39,3,FALSE)),IF(P325&lt;="250",VLOOKUP(O325,Info!$AO$4:$AQ$22,3,FALSE),VLOOKUP(O325,Info!$AO$23:$AP$39,3,FALSE))))))</f>
        <v/>
      </c>
      <c r="AD325" s="1"/>
      <c r="AE325" s="1" t="str">
        <f>IF($L325="None","",IF(ISERROR(VLOOKUP($L325,Info!$B$4:$B$266,1,FALSE)),"",VLOOKUP($L325,Info!$B$4:$L$266,4,FALSE)))</f>
        <v/>
      </c>
      <c r="AF325" s="1" t="str">
        <f>IF($L325="None","",IF(ISERROR(VLOOKUP($L325,Info!$B$4:$B$266,1,FALSE)),"",VLOOKUP($L325,Info!$B$4:$L$266,6,FALSE)))</f>
        <v/>
      </c>
      <c r="AG325" s="1"/>
      <c r="AH325" s="33" t="str" cm="1">
        <f t="array" ref="AH325">IF(AND(L325&lt;&gt;"",O325&lt;&gt;"",R325:S325&lt;&gt;"",W325:X325&lt;&gt;"",Z325:AA325&lt;&gt;"",AC325&lt;&gt;""),"Good","Bad")</f>
        <v>Bad</v>
      </c>
      <c r="AL325" t="str" cm="1">
        <f t="array" ref="AL325">IF(R325&gt;0,_xlfn.IFS(COUNTIF($L$20:L325,"&lt;&gt;")&lt;101,1,COUNTIF($L$20:L325,"&lt;&gt;")&lt;201,2,COUNTIF($L$20:L325,"&lt;&gt;")&lt;301,3,COUNTIF($L$20:L325,"&lt;&gt;")&lt;401,4,COUNTIF($L$20:L325,"&lt;&gt;")&lt;501,5,COUNTIF($L$20:L325,"&lt;&gt;")&lt;601,6,COUNTIF($L$20:L325,"&lt;&gt;")&lt;701,7,COUNTIF($L$20:L325,"&lt;&gt;")&lt;801,8,COUNTIF($L$20:L325,"&lt;&gt;")&lt;901,9,COUNTIF($L$20:L325,"&lt;&gt;")&lt;1001,10,COUNTIF($L$20:L325,"&lt;&gt;")&lt;1101,11,COUNTIF($L$20:L325,"&lt;&gt;")&lt;1201,12,COUNTIF($L$20:L325,"&lt;&gt;")&lt;1301,13,COUNTIF($L$20:L325,"&lt;&gt;")&lt;1401,14,COUNTIF($L$20:L325,"&lt;&gt;")&lt;1501,15,COUNTIF($L$20:L325,"&lt;&gt;")&lt;1601,16,COUNTIF($L$20:L325,"&lt;&gt;")&lt;1701,17,COUNTIF($L$20:L325,"&lt;&gt;")&lt;1801,18,COUNTIF($L$20:L325,"&lt;&gt;")&lt;1901,19,COUNTIF($L$20:L325,"&lt;&gt;")&lt;2001,20,COUNTIF($L$20:L325,"&lt;&gt;")&lt;2101,21,COUNTIF($L$20:L325,"&lt;&gt;")&lt;2201,22,COUNTIF($L$20:L325,"&lt;&gt;")&lt;2301,23,COUNTIF($L$20:L325,"&lt;&gt;")&lt;2401,24,COUNTIF($L$20:L325,"&lt;&gt;")&lt;2501,25,COUNTIF($L$20:L325,"&lt;&gt;")&lt;2601,26,COUNTIF($L$20:L325,"&lt;&gt;")&lt;2701,27,COUNTIF($L$20:L325,"&lt;&gt;")&lt;2801,28,COUNTIF($L$20:L325,"&lt;&gt;")&lt;2901,29,COUNTIF($L$20:L325,"&lt;&gt;")&lt;3001,30),"")</f>
        <v/>
      </c>
      <c r="AM325" t="str">
        <f t="shared" si="20"/>
        <v/>
      </c>
      <c r="AN325" t="str">
        <f t="shared" si="24"/>
        <v/>
      </c>
      <c r="AP325" t="str">
        <f t="shared" si="23"/>
        <v/>
      </c>
      <c r="AQ325" t="str">
        <f>IF(AO325="","",COUNTIFS(AM325:$AM$3019,AO325))</f>
        <v/>
      </c>
    </row>
    <row r="326" spans="1:43" x14ac:dyDescent="0.25">
      <c r="A326" s="6" t="str">
        <f>IF(COUNT($A$20:A325)&lt;&gt;$B$4,IF(A325="","",A325+1),"")</f>
        <v/>
      </c>
      <c r="B326" s="3"/>
      <c r="C326" s="3"/>
      <c r="D326" s="122"/>
      <c r="E326" s="3"/>
      <c r="F326" s="3"/>
      <c r="G326" s="3"/>
      <c r="H326" s="3"/>
      <c r="I326" s="120"/>
      <c r="J326" s="3"/>
      <c r="K326" s="119" t="str" cm="1">
        <f t="array" ref="K326">IF(OR($J$14 = "A",$J$14 = "B",$J$14 = "C"),IF(I326="","",IF(LEN(I326)&gt;2,_xlfn.IFS(ISNUMBER(SEARCH("_",I326)),I326,ISNUMBER(SEARCH(", ",I326)),SUBSTITUTE(I326,", ","_"),ISNUMBER(SEARCH("/ ",I326)),SUBSTITUTE(I326,"/ ","_"),ISNUMBER(SEARCH(",",I326)),SUBSTITUTE(I326,",","_"),ISNUMBER(SEARCH("/",I326)),SUBSTITUTE(I326,"/","_"),ISNUMBER(SEARCH("",I326)),I326),I326)),IF(OR($J$14 = "J",$J$14 = "K"),"",IF(D326="","",IF(LEN(D326)&gt;2,_xlfn.IFS(ISNUMBER(SEARCH("_",D326)),D326,ISNUMBER(SEARCH(", ",D326)),SUBSTITUTE(D326,", ","_"),ISNUMBER(SEARCH("/ ",D326)),SUBSTITUTE(D326,"/ ","_"),ISNUMBER(SEARCH(",",D326)),SUBSTITUTE(D326,",","_"),ISNUMBER(SEARCH("/",D326)),SUBSTITUTE(D326,"/","_"),ISNUMBER(SEARCH("",D326)),D326),D326))))</f>
        <v/>
      </c>
      <c r="L326" s="1"/>
      <c r="M326" s="1" t="str">
        <f t="shared" si="21"/>
        <v/>
      </c>
      <c r="N326" s="94" t="str">
        <f>IF($L326="None","",IF(ISERROR(VLOOKUP($L326,Info!$B$4:$B$266,1,FALSE)),"",VLOOKUP($L326,Info!$B$4:$L$266,5,FALSE)))</f>
        <v/>
      </c>
      <c r="O326" s="94" t="str">
        <f>IF(K326="","",IF(AND($J$12&lt;&gt;"ABC",N326="3"),"BAC",IF(N326="3","ABC",IF($J$12&lt;&gt;"ABC",IF($J$10="Standard",VLOOKUP(K326,Info!$BE$4:$BF$481,2,FALSE),VLOOKUP(K326,Info!$BI$4:$BJ$482,2,FALSE)),IF($J$10="Standard",VLOOKUP(K326,Info!$AG$4:$AH$2994,2,FALSE),VLOOKUP(K326,Info!$AK$4:$AL$2997,2,FALSE))))))</f>
        <v/>
      </c>
      <c r="P326" s="94" t="str">
        <f>IF($L326="None","",IF(ISERROR(VLOOKUP($L326,Info!$B$4:$B$266,1,FALSE)),"",VLOOKUP($L326,Info!$B$4:$L$266,3,FALSE)))</f>
        <v/>
      </c>
      <c r="Q326" s="96" t="str">
        <f>IF($L326="None","",IF(ISERROR(VLOOKUP($L326,Info!$B$4:$B$266,1,FALSE)),"",VLOOKUP($L326,Info!$B$4:$L$266,4,FALSE)))</f>
        <v/>
      </c>
      <c r="R326" s="1"/>
      <c r="S326" s="6" t="str">
        <f t="shared" si="22"/>
        <v/>
      </c>
      <c r="T326" s="6" t="str">
        <f>IF($L326="None","",IF(ISERROR(VLOOKUP($L326,Info!$B$4:$B$266,1,FALSE)),"",VLOOKUP($L326,Info!$B$4:$L$266,11,FALSE)))</f>
        <v/>
      </c>
      <c r="U326" s="1"/>
      <c r="V326" s="1"/>
      <c r="W326" s="1"/>
      <c r="X326" s="1" t="str">
        <f>IF($L326="None","",IF(ISERROR(VLOOKUP($L326,Info!$B$4:$B$266,1,FALSE)),"",IF(OR(W326="Metallic Liquid Tight",W326="Non-Metallic Liquid Tight",W326="LSZH",W326="Greenfield"),VLOOKUP($L326,Info!$B$4:$L$266,7,FALSE),"N/A")))</f>
        <v/>
      </c>
      <c r="Y326" s="1"/>
      <c r="Z326" s="96" t="str">
        <f>IF($L326="None","",IF(ISERROR(VLOOKUP($L326,Info!$B$4:$B$266,1,FALSE)),"",VLOOKUP($L326,Info!$B$4:$L$266,9,FALSE)))</f>
        <v/>
      </c>
      <c r="AA326" s="96" t="str">
        <f>IF($L326="None","",IF(ISERROR(VLOOKUP($L326,Info!$B$4:$B$266,1,FALSE)),"",VLOOKUP($L326,Info!$B$4:$L$266,8,FALSE)))</f>
        <v/>
      </c>
      <c r="AB326" s="96" t="str">
        <f>IF($L326="None","",IF(ISERROR(VLOOKUP($L326,Info!$B$4:$B$266,1,FALSE)),"",VLOOKUP($L326,Info!$B$4:$L$266,10,FALSE)))</f>
        <v/>
      </c>
      <c r="AC326" s="1" t="str">
        <f>IF(W326="SO Cable","Black,White",IF(O326="","",IF(P326="","",IF($J$12&lt;&gt;"ABC",IF(P326&lt;="250",VLOOKUP(O326,Info!$AZ$4:$BB$22,3,FALSE),VLOOKUP(O326,Info!$AZ$23:$BB$39,3,FALSE)),IF(P326&lt;="250",VLOOKUP(O326,Info!$AO$4:$AQ$22,3,FALSE),VLOOKUP(O326,Info!$AO$23:$AP$39,3,FALSE))))))</f>
        <v/>
      </c>
      <c r="AD326" s="1"/>
      <c r="AE326" s="1" t="str">
        <f>IF($L326="None","",IF(ISERROR(VLOOKUP($L326,Info!$B$4:$B$266,1,FALSE)),"",VLOOKUP($L326,Info!$B$4:$L$266,4,FALSE)))</f>
        <v/>
      </c>
      <c r="AF326" s="1" t="str">
        <f>IF($L326="None","",IF(ISERROR(VLOOKUP($L326,Info!$B$4:$B$266,1,FALSE)),"",VLOOKUP($L326,Info!$B$4:$L$266,6,FALSE)))</f>
        <v/>
      </c>
      <c r="AG326" s="1"/>
      <c r="AH326" s="33" t="str" cm="1">
        <f t="array" ref="AH326">IF(AND(L326&lt;&gt;"",O326&lt;&gt;"",R326:S326&lt;&gt;"",W326:X326&lt;&gt;"",Z326:AA326&lt;&gt;"",AC326&lt;&gt;""),"Good","Bad")</f>
        <v>Bad</v>
      </c>
      <c r="AL326" t="str" cm="1">
        <f t="array" ref="AL326">IF(R326&gt;0,_xlfn.IFS(COUNTIF($L$20:L326,"&lt;&gt;")&lt;101,1,COUNTIF($L$20:L326,"&lt;&gt;")&lt;201,2,COUNTIF($L$20:L326,"&lt;&gt;")&lt;301,3,COUNTIF($L$20:L326,"&lt;&gt;")&lt;401,4,COUNTIF($L$20:L326,"&lt;&gt;")&lt;501,5,COUNTIF($L$20:L326,"&lt;&gt;")&lt;601,6,COUNTIF($L$20:L326,"&lt;&gt;")&lt;701,7,COUNTIF($L$20:L326,"&lt;&gt;")&lt;801,8,COUNTIF($L$20:L326,"&lt;&gt;")&lt;901,9,COUNTIF($L$20:L326,"&lt;&gt;")&lt;1001,10,COUNTIF($L$20:L326,"&lt;&gt;")&lt;1101,11,COUNTIF($L$20:L326,"&lt;&gt;")&lt;1201,12,COUNTIF($L$20:L326,"&lt;&gt;")&lt;1301,13,COUNTIF($L$20:L326,"&lt;&gt;")&lt;1401,14,COUNTIF($L$20:L326,"&lt;&gt;")&lt;1501,15,COUNTIF($L$20:L326,"&lt;&gt;")&lt;1601,16,COUNTIF($L$20:L326,"&lt;&gt;")&lt;1701,17,COUNTIF($L$20:L326,"&lt;&gt;")&lt;1801,18,COUNTIF($L$20:L326,"&lt;&gt;")&lt;1901,19,COUNTIF($L$20:L326,"&lt;&gt;")&lt;2001,20,COUNTIF($L$20:L326,"&lt;&gt;")&lt;2101,21,COUNTIF($L$20:L326,"&lt;&gt;")&lt;2201,22,COUNTIF($L$20:L326,"&lt;&gt;")&lt;2301,23,COUNTIF($L$20:L326,"&lt;&gt;")&lt;2401,24,COUNTIF($L$20:L326,"&lt;&gt;")&lt;2501,25,COUNTIF($L$20:L326,"&lt;&gt;")&lt;2601,26,COUNTIF($L$20:L326,"&lt;&gt;")&lt;2701,27,COUNTIF($L$20:L326,"&lt;&gt;")&lt;2801,28,COUNTIF($L$20:L326,"&lt;&gt;")&lt;2901,29,COUNTIF($L$20:L326,"&lt;&gt;")&lt;3001,30),"")</f>
        <v/>
      </c>
      <c r="AM326" t="str">
        <f t="shared" si="20"/>
        <v/>
      </c>
      <c r="AN326" t="str">
        <f t="shared" si="24"/>
        <v/>
      </c>
      <c r="AP326" t="str">
        <f t="shared" si="23"/>
        <v/>
      </c>
      <c r="AQ326" t="str">
        <f>IF(AO326="","",COUNTIFS(AM326:$AM$3019,AO326))</f>
        <v/>
      </c>
    </row>
    <row r="327" spans="1:43" x14ac:dyDescent="0.25">
      <c r="A327" s="6" t="str">
        <f>IF(COUNT($A$20:A326)&lt;&gt;$B$4,IF(A326="","",A326+1),"")</f>
        <v/>
      </c>
      <c r="B327" s="3"/>
      <c r="C327" s="3"/>
      <c r="D327" s="122"/>
      <c r="E327" s="3"/>
      <c r="F327" s="3"/>
      <c r="G327" s="3"/>
      <c r="H327" s="3"/>
      <c r="I327" s="120"/>
      <c r="J327" s="3"/>
      <c r="K327" s="119" t="str" cm="1">
        <f t="array" ref="K327">IF(OR($J$14 = "A",$J$14 = "B",$J$14 = "C"),IF(I327="","",IF(LEN(I327)&gt;2,_xlfn.IFS(ISNUMBER(SEARCH("_",I327)),I327,ISNUMBER(SEARCH(", ",I327)),SUBSTITUTE(I327,", ","_"),ISNUMBER(SEARCH("/ ",I327)),SUBSTITUTE(I327,"/ ","_"),ISNUMBER(SEARCH(",",I327)),SUBSTITUTE(I327,",","_"),ISNUMBER(SEARCH("/",I327)),SUBSTITUTE(I327,"/","_"),ISNUMBER(SEARCH("",I327)),I327),I327)),IF(OR($J$14 = "J",$J$14 = "K"),"",IF(D327="","",IF(LEN(D327)&gt;2,_xlfn.IFS(ISNUMBER(SEARCH("_",D327)),D327,ISNUMBER(SEARCH(", ",D327)),SUBSTITUTE(D327,", ","_"),ISNUMBER(SEARCH("/ ",D327)),SUBSTITUTE(D327,"/ ","_"),ISNUMBER(SEARCH(",",D327)),SUBSTITUTE(D327,",","_"),ISNUMBER(SEARCH("/",D327)),SUBSTITUTE(D327,"/","_"),ISNUMBER(SEARCH("",D327)),D327),D327))))</f>
        <v/>
      </c>
      <c r="L327" s="1"/>
      <c r="M327" s="1" t="str">
        <f t="shared" si="21"/>
        <v/>
      </c>
      <c r="N327" s="94" t="str">
        <f>IF($L327="None","",IF(ISERROR(VLOOKUP($L327,Info!$B$4:$B$266,1,FALSE)),"",VLOOKUP($L327,Info!$B$4:$L$266,5,FALSE)))</f>
        <v/>
      </c>
      <c r="O327" s="94" t="str">
        <f>IF(K327="","",IF(AND($J$12&lt;&gt;"ABC",N327="3"),"BAC",IF(N327="3","ABC",IF($J$12&lt;&gt;"ABC",IF($J$10="Standard",VLOOKUP(K327,Info!$BE$4:$BF$481,2,FALSE),VLOOKUP(K327,Info!$BI$4:$BJ$482,2,FALSE)),IF($J$10="Standard",VLOOKUP(K327,Info!$AG$4:$AH$2994,2,FALSE),VLOOKUP(K327,Info!$AK$4:$AL$2997,2,FALSE))))))</f>
        <v/>
      </c>
      <c r="P327" s="94" t="str">
        <f>IF($L327="None","",IF(ISERROR(VLOOKUP($L327,Info!$B$4:$B$266,1,FALSE)),"",VLOOKUP($L327,Info!$B$4:$L$266,3,FALSE)))</f>
        <v/>
      </c>
      <c r="Q327" s="96" t="str">
        <f>IF($L327="None","",IF(ISERROR(VLOOKUP($L327,Info!$B$4:$B$266,1,FALSE)),"",VLOOKUP($L327,Info!$B$4:$L$266,4,FALSE)))</f>
        <v/>
      </c>
      <c r="R327" s="1"/>
      <c r="S327" s="6" t="str">
        <f t="shared" si="22"/>
        <v/>
      </c>
      <c r="T327" s="6" t="str">
        <f>IF($L327="None","",IF(ISERROR(VLOOKUP($L327,Info!$B$4:$B$266,1,FALSE)),"",VLOOKUP($L327,Info!$B$4:$L$266,11,FALSE)))</f>
        <v/>
      </c>
      <c r="U327" s="1"/>
      <c r="V327" s="1"/>
      <c r="W327" s="1"/>
      <c r="X327" s="1" t="str">
        <f>IF($L327="None","",IF(ISERROR(VLOOKUP($L327,Info!$B$4:$B$266,1,FALSE)),"",IF(OR(W327="Metallic Liquid Tight",W327="Non-Metallic Liquid Tight",W327="LSZH",W327="Greenfield"),VLOOKUP($L327,Info!$B$4:$L$266,7,FALSE),"N/A")))</f>
        <v/>
      </c>
      <c r="Y327" s="1"/>
      <c r="Z327" s="96" t="str">
        <f>IF($L327="None","",IF(ISERROR(VLOOKUP($L327,Info!$B$4:$B$266,1,FALSE)),"",VLOOKUP($L327,Info!$B$4:$L$266,9,FALSE)))</f>
        <v/>
      </c>
      <c r="AA327" s="96" t="str">
        <f>IF($L327="None","",IF(ISERROR(VLOOKUP($L327,Info!$B$4:$B$266,1,FALSE)),"",VLOOKUP($L327,Info!$B$4:$L$266,8,FALSE)))</f>
        <v/>
      </c>
      <c r="AB327" s="96" t="str">
        <f>IF($L327="None","",IF(ISERROR(VLOOKUP($L327,Info!$B$4:$B$266,1,FALSE)),"",VLOOKUP($L327,Info!$B$4:$L$266,10,FALSE)))</f>
        <v/>
      </c>
      <c r="AC327" s="1" t="str">
        <f>IF(W327="SO Cable","Black,White",IF(O327="","",IF(P327="","",IF($J$12&lt;&gt;"ABC",IF(P327&lt;="250",VLOOKUP(O327,Info!$AZ$4:$BB$22,3,FALSE),VLOOKUP(O327,Info!$AZ$23:$BB$39,3,FALSE)),IF(P327&lt;="250",VLOOKUP(O327,Info!$AO$4:$AQ$22,3,FALSE),VLOOKUP(O327,Info!$AO$23:$AP$39,3,FALSE))))))</f>
        <v/>
      </c>
      <c r="AD327" s="1"/>
      <c r="AE327" s="1" t="str">
        <f>IF($L327="None","",IF(ISERROR(VLOOKUP($L327,Info!$B$4:$B$266,1,FALSE)),"",VLOOKUP($L327,Info!$B$4:$L$266,4,FALSE)))</f>
        <v/>
      </c>
      <c r="AF327" s="1" t="str">
        <f>IF($L327="None","",IF(ISERROR(VLOOKUP($L327,Info!$B$4:$B$266,1,FALSE)),"",VLOOKUP($L327,Info!$B$4:$L$266,6,FALSE)))</f>
        <v/>
      </c>
      <c r="AG327" s="1"/>
      <c r="AH327" s="33" t="str" cm="1">
        <f t="array" ref="AH327">IF(AND(L327&lt;&gt;"",O327&lt;&gt;"",R327:S327&lt;&gt;"",W327:X327&lt;&gt;"",Z327:AA327&lt;&gt;"",AC327&lt;&gt;""),"Good","Bad")</f>
        <v>Bad</v>
      </c>
      <c r="AL327" t="str" cm="1">
        <f t="array" ref="AL327">IF(R327&gt;0,_xlfn.IFS(COUNTIF($L$20:L327,"&lt;&gt;")&lt;101,1,COUNTIF($L$20:L327,"&lt;&gt;")&lt;201,2,COUNTIF($L$20:L327,"&lt;&gt;")&lt;301,3,COUNTIF($L$20:L327,"&lt;&gt;")&lt;401,4,COUNTIF($L$20:L327,"&lt;&gt;")&lt;501,5,COUNTIF($L$20:L327,"&lt;&gt;")&lt;601,6,COUNTIF($L$20:L327,"&lt;&gt;")&lt;701,7,COUNTIF($L$20:L327,"&lt;&gt;")&lt;801,8,COUNTIF($L$20:L327,"&lt;&gt;")&lt;901,9,COUNTIF($L$20:L327,"&lt;&gt;")&lt;1001,10,COUNTIF($L$20:L327,"&lt;&gt;")&lt;1101,11,COUNTIF($L$20:L327,"&lt;&gt;")&lt;1201,12,COUNTIF($L$20:L327,"&lt;&gt;")&lt;1301,13,COUNTIF($L$20:L327,"&lt;&gt;")&lt;1401,14,COUNTIF($L$20:L327,"&lt;&gt;")&lt;1501,15,COUNTIF($L$20:L327,"&lt;&gt;")&lt;1601,16,COUNTIF($L$20:L327,"&lt;&gt;")&lt;1701,17,COUNTIF($L$20:L327,"&lt;&gt;")&lt;1801,18,COUNTIF($L$20:L327,"&lt;&gt;")&lt;1901,19,COUNTIF($L$20:L327,"&lt;&gt;")&lt;2001,20,COUNTIF($L$20:L327,"&lt;&gt;")&lt;2101,21,COUNTIF($L$20:L327,"&lt;&gt;")&lt;2201,22,COUNTIF($L$20:L327,"&lt;&gt;")&lt;2301,23,COUNTIF($L$20:L327,"&lt;&gt;")&lt;2401,24,COUNTIF($L$20:L327,"&lt;&gt;")&lt;2501,25,COUNTIF($L$20:L327,"&lt;&gt;")&lt;2601,26,COUNTIF($L$20:L327,"&lt;&gt;")&lt;2701,27,COUNTIF($L$20:L327,"&lt;&gt;")&lt;2801,28,COUNTIF($L$20:L327,"&lt;&gt;")&lt;2901,29,COUNTIF($L$20:L327,"&lt;&gt;")&lt;3001,30),"")</f>
        <v/>
      </c>
      <c r="AM327" t="str">
        <f t="shared" si="20"/>
        <v/>
      </c>
      <c r="AN327" t="str">
        <f t="shared" si="24"/>
        <v/>
      </c>
      <c r="AP327" t="str">
        <f t="shared" si="23"/>
        <v/>
      </c>
      <c r="AQ327" t="str">
        <f>IF(AO327="","",COUNTIFS(AM327:$AM$3019,AO327))</f>
        <v/>
      </c>
    </row>
    <row r="328" spans="1:43" x14ac:dyDescent="0.25">
      <c r="A328" s="6" t="str">
        <f>IF(COUNT($A$20:A327)&lt;&gt;$B$4,IF(A327="","",A327+1),"")</f>
        <v/>
      </c>
      <c r="B328" s="3"/>
      <c r="C328" s="3"/>
      <c r="D328" s="122"/>
      <c r="E328" s="3"/>
      <c r="F328" s="3"/>
      <c r="G328" s="3"/>
      <c r="H328" s="3"/>
      <c r="I328" s="120"/>
      <c r="J328" s="3"/>
      <c r="K328" s="119" t="str" cm="1">
        <f t="array" ref="K328">IF(OR($J$14 = "A",$J$14 = "B",$J$14 = "C"),IF(I328="","",IF(LEN(I328)&gt;2,_xlfn.IFS(ISNUMBER(SEARCH("_",I328)),I328,ISNUMBER(SEARCH(", ",I328)),SUBSTITUTE(I328,", ","_"),ISNUMBER(SEARCH("/ ",I328)),SUBSTITUTE(I328,"/ ","_"),ISNUMBER(SEARCH(",",I328)),SUBSTITUTE(I328,",","_"),ISNUMBER(SEARCH("/",I328)),SUBSTITUTE(I328,"/","_"),ISNUMBER(SEARCH("",I328)),I328),I328)),IF(OR($J$14 = "J",$J$14 = "K"),"",IF(D328="","",IF(LEN(D328)&gt;2,_xlfn.IFS(ISNUMBER(SEARCH("_",D328)),D328,ISNUMBER(SEARCH(", ",D328)),SUBSTITUTE(D328,", ","_"),ISNUMBER(SEARCH("/ ",D328)),SUBSTITUTE(D328,"/ ","_"),ISNUMBER(SEARCH(",",D328)),SUBSTITUTE(D328,",","_"),ISNUMBER(SEARCH("/",D328)),SUBSTITUTE(D328,"/","_"),ISNUMBER(SEARCH("",D328)),D328),D328))))</f>
        <v/>
      </c>
      <c r="L328" s="1"/>
      <c r="M328" s="1" t="str">
        <f t="shared" si="21"/>
        <v/>
      </c>
      <c r="N328" s="94" t="str">
        <f>IF($L328="None","",IF(ISERROR(VLOOKUP($L328,Info!$B$4:$B$266,1,FALSE)),"",VLOOKUP($L328,Info!$B$4:$L$266,5,FALSE)))</f>
        <v/>
      </c>
      <c r="O328" s="94" t="str">
        <f>IF(K328="","",IF(AND($J$12&lt;&gt;"ABC",N328="3"),"BAC",IF(N328="3","ABC",IF($J$12&lt;&gt;"ABC",IF($J$10="Standard",VLOOKUP(K328,Info!$BE$4:$BF$481,2,FALSE),VLOOKUP(K328,Info!$BI$4:$BJ$482,2,FALSE)),IF($J$10="Standard",VLOOKUP(K328,Info!$AG$4:$AH$2994,2,FALSE),VLOOKUP(K328,Info!$AK$4:$AL$2997,2,FALSE))))))</f>
        <v/>
      </c>
      <c r="P328" s="94" t="str">
        <f>IF($L328="None","",IF(ISERROR(VLOOKUP($L328,Info!$B$4:$B$266,1,FALSE)),"",VLOOKUP($L328,Info!$B$4:$L$266,3,FALSE)))</f>
        <v/>
      </c>
      <c r="Q328" s="96" t="str">
        <f>IF($L328="None","",IF(ISERROR(VLOOKUP($L328,Info!$B$4:$B$266,1,FALSE)),"",VLOOKUP($L328,Info!$B$4:$L$266,4,FALSE)))</f>
        <v/>
      </c>
      <c r="R328" s="1"/>
      <c r="S328" s="6" t="str">
        <f t="shared" si="22"/>
        <v/>
      </c>
      <c r="T328" s="6" t="str">
        <f>IF($L328="None","",IF(ISERROR(VLOOKUP($L328,Info!$B$4:$B$266,1,FALSE)),"",VLOOKUP($L328,Info!$B$4:$L$266,11,FALSE)))</f>
        <v/>
      </c>
      <c r="U328" s="1"/>
      <c r="V328" s="1"/>
      <c r="W328" s="1"/>
      <c r="X328" s="1" t="str">
        <f>IF($L328="None","",IF(ISERROR(VLOOKUP($L328,Info!$B$4:$B$266,1,FALSE)),"",IF(OR(W328="Metallic Liquid Tight",W328="Non-Metallic Liquid Tight",W328="LSZH",W328="Greenfield"),VLOOKUP($L328,Info!$B$4:$L$266,7,FALSE),"N/A")))</f>
        <v/>
      </c>
      <c r="Y328" s="1"/>
      <c r="Z328" s="96" t="str">
        <f>IF($L328="None","",IF(ISERROR(VLOOKUP($L328,Info!$B$4:$B$266,1,FALSE)),"",VLOOKUP($L328,Info!$B$4:$L$266,9,FALSE)))</f>
        <v/>
      </c>
      <c r="AA328" s="96" t="str">
        <f>IF($L328="None","",IF(ISERROR(VLOOKUP($L328,Info!$B$4:$B$266,1,FALSE)),"",VLOOKUP($L328,Info!$B$4:$L$266,8,FALSE)))</f>
        <v/>
      </c>
      <c r="AB328" s="96" t="str">
        <f>IF($L328="None","",IF(ISERROR(VLOOKUP($L328,Info!$B$4:$B$266,1,FALSE)),"",VLOOKUP($L328,Info!$B$4:$L$266,10,FALSE)))</f>
        <v/>
      </c>
      <c r="AC328" s="1" t="str">
        <f>IF(W328="SO Cable","Black,White",IF(O328="","",IF(P328="","",IF($J$12&lt;&gt;"ABC",IF(P328&lt;="250",VLOOKUP(O328,Info!$AZ$4:$BB$22,3,FALSE),VLOOKUP(O328,Info!$AZ$23:$BB$39,3,FALSE)),IF(P328&lt;="250",VLOOKUP(O328,Info!$AO$4:$AQ$22,3,FALSE),VLOOKUP(O328,Info!$AO$23:$AP$39,3,FALSE))))))</f>
        <v/>
      </c>
      <c r="AD328" s="1"/>
      <c r="AE328" s="1" t="str">
        <f>IF($L328="None","",IF(ISERROR(VLOOKUP($L328,Info!$B$4:$B$266,1,FALSE)),"",VLOOKUP($L328,Info!$B$4:$L$266,4,FALSE)))</f>
        <v/>
      </c>
      <c r="AF328" s="1" t="str">
        <f>IF($L328="None","",IF(ISERROR(VLOOKUP($L328,Info!$B$4:$B$266,1,FALSE)),"",VLOOKUP($L328,Info!$B$4:$L$266,6,FALSE)))</f>
        <v/>
      </c>
      <c r="AG328" s="1"/>
      <c r="AH328" s="33" t="str" cm="1">
        <f t="array" ref="AH328">IF(AND(L328&lt;&gt;"",O328&lt;&gt;"",R328:S328&lt;&gt;"",W328:X328&lt;&gt;"",Z328:AA328&lt;&gt;"",AC328&lt;&gt;""),"Good","Bad")</f>
        <v>Bad</v>
      </c>
      <c r="AL328" t="str" cm="1">
        <f t="array" ref="AL328">IF(R328&gt;0,_xlfn.IFS(COUNTIF($L$20:L328,"&lt;&gt;")&lt;101,1,COUNTIF($L$20:L328,"&lt;&gt;")&lt;201,2,COUNTIF($L$20:L328,"&lt;&gt;")&lt;301,3,COUNTIF($L$20:L328,"&lt;&gt;")&lt;401,4,COUNTIF($L$20:L328,"&lt;&gt;")&lt;501,5,COUNTIF($L$20:L328,"&lt;&gt;")&lt;601,6,COUNTIF($L$20:L328,"&lt;&gt;")&lt;701,7,COUNTIF($L$20:L328,"&lt;&gt;")&lt;801,8,COUNTIF($L$20:L328,"&lt;&gt;")&lt;901,9,COUNTIF($L$20:L328,"&lt;&gt;")&lt;1001,10,COUNTIF($L$20:L328,"&lt;&gt;")&lt;1101,11,COUNTIF($L$20:L328,"&lt;&gt;")&lt;1201,12,COUNTIF($L$20:L328,"&lt;&gt;")&lt;1301,13,COUNTIF($L$20:L328,"&lt;&gt;")&lt;1401,14,COUNTIF($L$20:L328,"&lt;&gt;")&lt;1501,15,COUNTIF($L$20:L328,"&lt;&gt;")&lt;1601,16,COUNTIF($L$20:L328,"&lt;&gt;")&lt;1701,17,COUNTIF($L$20:L328,"&lt;&gt;")&lt;1801,18,COUNTIF($L$20:L328,"&lt;&gt;")&lt;1901,19,COUNTIF($L$20:L328,"&lt;&gt;")&lt;2001,20,COUNTIF($L$20:L328,"&lt;&gt;")&lt;2101,21,COUNTIF($L$20:L328,"&lt;&gt;")&lt;2201,22,COUNTIF($L$20:L328,"&lt;&gt;")&lt;2301,23,COUNTIF($L$20:L328,"&lt;&gt;")&lt;2401,24,COUNTIF($L$20:L328,"&lt;&gt;")&lt;2501,25,COUNTIF($L$20:L328,"&lt;&gt;")&lt;2601,26,COUNTIF($L$20:L328,"&lt;&gt;")&lt;2701,27,COUNTIF($L$20:L328,"&lt;&gt;")&lt;2801,28,COUNTIF($L$20:L328,"&lt;&gt;")&lt;2901,29,COUNTIF($L$20:L328,"&lt;&gt;")&lt;3001,30),"")</f>
        <v/>
      </c>
      <c r="AM328" t="str">
        <f t="shared" si="20"/>
        <v/>
      </c>
      <c r="AN328" t="str">
        <f t="shared" si="24"/>
        <v/>
      </c>
      <c r="AP328" t="str">
        <f t="shared" si="23"/>
        <v/>
      </c>
      <c r="AQ328" t="str">
        <f>IF(AO328="","",COUNTIFS(AM328:$AM$3019,AO328))</f>
        <v/>
      </c>
    </row>
    <row r="329" spans="1:43" x14ac:dyDescent="0.25">
      <c r="A329" s="6" t="str">
        <f>IF(COUNT($A$20:A328)&lt;&gt;$B$4,IF(A328="","",A328+1),"")</f>
        <v/>
      </c>
      <c r="B329" s="3"/>
      <c r="C329" s="3"/>
      <c r="D329" s="122"/>
      <c r="E329" s="3"/>
      <c r="F329" s="3"/>
      <c r="G329" s="3"/>
      <c r="H329" s="3"/>
      <c r="I329" s="120"/>
      <c r="J329" s="3"/>
      <c r="K329" s="119" t="str" cm="1">
        <f t="array" ref="K329">IF(OR($J$14 = "A",$J$14 = "B",$J$14 = "C"),IF(I329="","",IF(LEN(I329)&gt;2,_xlfn.IFS(ISNUMBER(SEARCH("_",I329)),I329,ISNUMBER(SEARCH(", ",I329)),SUBSTITUTE(I329,", ","_"),ISNUMBER(SEARCH("/ ",I329)),SUBSTITUTE(I329,"/ ","_"),ISNUMBER(SEARCH(",",I329)),SUBSTITUTE(I329,",","_"),ISNUMBER(SEARCH("/",I329)),SUBSTITUTE(I329,"/","_"),ISNUMBER(SEARCH("",I329)),I329),I329)),IF(OR($J$14 = "J",$J$14 = "K"),"",IF(D329="","",IF(LEN(D329)&gt;2,_xlfn.IFS(ISNUMBER(SEARCH("_",D329)),D329,ISNUMBER(SEARCH(", ",D329)),SUBSTITUTE(D329,", ","_"),ISNUMBER(SEARCH("/ ",D329)),SUBSTITUTE(D329,"/ ","_"),ISNUMBER(SEARCH(",",D329)),SUBSTITUTE(D329,",","_"),ISNUMBER(SEARCH("/",D329)),SUBSTITUTE(D329,"/","_"),ISNUMBER(SEARCH("",D329)),D329),D329))))</f>
        <v/>
      </c>
      <c r="L329" s="1"/>
      <c r="M329" s="1" t="str">
        <f t="shared" si="21"/>
        <v/>
      </c>
      <c r="N329" s="94" t="str">
        <f>IF($L329="None","",IF(ISERROR(VLOOKUP($L329,Info!$B$4:$B$266,1,FALSE)),"",VLOOKUP($L329,Info!$B$4:$L$266,5,FALSE)))</f>
        <v/>
      </c>
      <c r="O329" s="94" t="str">
        <f>IF(K329="","",IF(AND($J$12&lt;&gt;"ABC",N329="3"),"BAC",IF(N329="3","ABC",IF($J$12&lt;&gt;"ABC",IF($J$10="Standard",VLOOKUP(K329,Info!$BE$4:$BF$481,2,FALSE),VLOOKUP(K329,Info!$BI$4:$BJ$482,2,FALSE)),IF($J$10="Standard",VLOOKUP(K329,Info!$AG$4:$AH$2994,2,FALSE),VLOOKUP(K329,Info!$AK$4:$AL$2997,2,FALSE))))))</f>
        <v/>
      </c>
      <c r="P329" s="94" t="str">
        <f>IF($L329="None","",IF(ISERROR(VLOOKUP($L329,Info!$B$4:$B$266,1,FALSE)),"",VLOOKUP($L329,Info!$B$4:$L$266,3,FALSE)))</f>
        <v/>
      </c>
      <c r="Q329" s="96" t="str">
        <f>IF($L329="None","",IF(ISERROR(VLOOKUP($L329,Info!$B$4:$B$266,1,FALSE)),"",VLOOKUP($L329,Info!$B$4:$L$266,4,FALSE)))</f>
        <v/>
      </c>
      <c r="R329" s="1"/>
      <c r="S329" s="6" t="str">
        <f t="shared" si="22"/>
        <v/>
      </c>
      <c r="T329" s="6" t="str">
        <f>IF($L329="None","",IF(ISERROR(VLOOKUP($L329,Info!$B$4:$B$266,1,FALSE)),"",VLOOKUP($L329,Info!$B$4:$L$266,11,FALSE)))</f>
        <v/>
      </c>
      <c r="U329" s="1"/>
      <c r="V329" s="1"/>
      <c r="W329" s="1"/>
      <c r="X329" s="1" t="str">
        <f>IF($L329="None","",IF(ISERROR(VLOOKUP($L329,Info!$B$4:$B$266,1,FALSE)),"",IF(OR(W329="Metallic Liquid Tight",W329="Non-Metallic Liquid Tight",W329="LSZH",W329="Greenfield"),VLOOKUP($L329,Info!$B$4:$L$266,7,FALSE),"N/A")))</f>
        <v/>
      </c>
      <c r="Y329" s="1"/>
      <c r="Z329" s="96" t="str">
        <f>IF($L329="None","",IF(ISERROR(VLOOKUP($L329,Info!$B$4:$B$266,1,FALSE)),"",VLOOKUP($L329,Info!$B$4:$L$266,9,FALSE)))</f>
        <v/>
      </c>
      <c r="AA329" s="96" t="str">
        <f>IF($L329="None","",IF(ISERROR(VLOOKUP($L329,Info!$B$4:$B$266,1,FALSE)),"",VLOOKUP($L329,Info!$B$4:$L$266,8,FALSE)))</f>
        <v/>
      </c>
      <c r="AB329" s="96" t="str">
        <f>IF($L329="None","",IF(ISERROR(VLOOKUP($L329,Info!$B$4:$B$266,1,FALSE)),"",VLOOKUP($L329,Info!$B$4:$L$266,10,FALSE)))</f>
        <v/>
      </c>
      <c r="AC329" s="1" t="str">
        <f>IF(W329="SO Cable","Black,White",IF(O329="","",IF(P329="","",IF($J$12&lt;&gt;"ABC",IF(P329&lt;="250",VLOOKUP(O329,Info!$AZ$4:$BB$22,3,FALSE),VLOOKUP(O329,Info!$AZ$23:$BB$39,3,FALSE)),IF(P329&lt;="250",VLOOKUP(O329,Info!$AO$4:$AQ$22,3,FALSE),VLOOKUP(O329,Info!$AO$23:$AP$39,3,FALSE))))))</f>
        <v/>
      </c>
      <c r="AD329" s="1"/>
      <c r="AE329" s="1" t="str">
        <f>IF($L329="None","",IF(ISERROR(VLOOKUP($L329,Info!$B$4:$B$266,1,FALSE)),"",VLOOKUP($L329,Info!$B$4:$L$266,4,FALSE)))</f>
        <v/>
      </c>
      <c r="AF329" s="1" t="str">
        <f>IF($L329="None","",IF(ISERROR(VLOOKUP($L329,Info!$B$4:$B$266,1,FALSE)),"",VLOOKUP($L329,Info!$B$4:$L$266,6,FALSE)))</f>
        <v/>
      </c>
      <c r="AG329" s="1"/>
      <c r="AH329" s="33" t="str" cm="1">
        <f t="array" ref="AH329">IF(AND(L329&lt;&gt;"",O329&lt;&gt;"",R329:S329&lt;&gt;"",W329:X329&lt;&gt;"",Z329:AA329&lt;&gt;"",AC329&lt;&gt;""),"Good","Bad")</f>
        <v>Bad</v>
      </c>
      <c r="AL329" t="str" cm="1">
        <f t="array" ref="AL329">IF(R329&gt;0,_xlfn.IFS(COUNTIF($L$20:L329,"&lt;&gt;")&lt;101,1,COUNTIF($L$20:L329,"&lt;&gt;")&lt;201,2,COUNTIF($L$20:L329,"&lt;&gt;")&lt;301,3,COUNTIF($L$20:L329,"&lt;&gt;")&lt;401,4,COUNTIF($L$20:L329,"&lt;&gt;")&lt;501,5,COUNTIF($L$20:L329,"&lt;&gt;")&lt;601,6,COUNTIF($L$20:L329,"&lt;&gt;")&lt;701,7,COUNTIF($L$20:L329,"&lt;&gt;")&lt;801,8,COUNTIF($L$20:L329,"&lt;&gt;")&lt;901,9,COUNTIF($L$20:L329,"&lt;&gt;")&lt;1001,10,COUNTIF($L$20:L329,"&lt;&gt;")&lt;1101,11,COUNTIF($L$20:L329,"&lt;&gt;")&lt;1201,12,COUNTIF($L$20:L329,"&lt;&gt;")&lt;1301,13,COUNTIF($L$20:L329,"&lt;&gt;")&lt;1401,14,COUNTIF($L$20:L329,"&lt;&gt;")&lt;1501,15,COUNTIF($L$20:L329,"&lt;&gt;")&lt;1601,16,COUNTIF($L$20:L329,"&lt;&gt;")&lt;1701,17,COUNTIF($L$20:L329,"&lt;&gt;")&lt;1801,18,COUNTIF($L$20:L329,"&lt;&gt;")&lt;1901,19,COUNTIF($L$20:L329,"&lt;&gt;")&lt;2001,20,COUNTIF($L$20:L329,"&lt;&gt;")&lt;2101,21,COUNTIF($L$20:L329,"&lt;&gt;")&lt;2201,22,COUNTIF($L$20:L329,"&lt;&gt;")&lt;2301,23,COUNTIF($L$20:L329,"&lt;&gt;")&lt;2401,24,COUNTIF($L$20:L329,"&lt;&gt;")&lt;2501,25,COUNTIF($L$20:L329,"&lt;&gt;")&lt;2601,26,COUNTIF($L$20:L329,"&lt;&gt;")&lt;2701,27,COUNTIF($L$20:L329,"&lt;&gt;")&lt;2801,28,COUNTIF($L$20:L329,"&lt;&gt;")&lt;2901,29,COUNTIF($L$20:L329,"&lt;&gt;")&lt;3001,30),"")</f>
        <v/>
      </c>
      <c r="AM329" t="str">
        <f t="shared" si="20"/>
        <v/>
      </c>
      <c r="AN329" t="str">
        <f t="shared" si="24"/>
        <v/>
      </c>
      <c r="AP329" t="str">
        <f t="shared" si="23"/>
        <v/>
      </c>
      <c r="AQ329" t="str">
        <f>IF(AO329="","",COUNTIFS(AM329:$AM$3019,AO329))</f>
        <v/>
      </c>
    </row>
    <row r="330" spans="1:43" x14ac:dyDescent="0.25">
      <c r="A330" s="6" t="str">
        <f>IF(COUNT($A$20:A329)&lt;&gt;$B$4,IF(A329="","",A329+1),"")</f>
        <v/>
      </c>
      <c r="B330" s="3"/>
      <c r="C330" s="3"/>
      <c r="D330" s="122"/>
      <c r="E330" s="3"/>
      <c r="F330" s="3"/>
      <c r="G330" s="3"/>
      <c r="H330" s="3"/>
      <c r="I330" s="120"/>
      <c r="J330" s="3"/>
      <c r="K330" s="119" t="str" cm="1">
        <f t="array" ref="K330">IF(OR($J$14 = "A",$J$14 = "B",$J$14 = "C"),IF(I330="","",IF(LEN(I330)&gt;2,_xlfn.IFS(ISNUMBER(SEARCH("_",I330)),I330,ISNUMBER(SEARCH(", ",I330)),SUBSTITUTE(I330,", ","_"),ISNUMBER(SEARCH("/ ",I330)),SUBSTITUTE(I330,"/ ","_"),ISNUMBER(SEARCH(",",I330)),SUBSTITUTE(I330,",","_"),ISNUMBER(SEARCH("/",I330)),SUBSTITUTE(I330,"/","_"),ISNUMBER(SEARCH("",I330)),I330),I330)),IF(OR($J$14 = "J",$J$14 = "K"),"",IF(D330="","",IF(LEN(D330)&gt;2,_xlfn.IFS(ISNUMBER(SEARCH("_",D330)),D330,ISNUMBER(SEARCH(", ",D330)),SUBSTITUTE(D330,", ","_"),ISNUMBER(SEARCH("/ ",D330)),SUBSTITUTE(D330,"/ ","_"),ISNUMBER(SEARCH(",",D330)),SUBSTITUTE(D330,",","_"),ISNUMBER(SEARCH("/",D330)),SUBSTITUTE(D330,"/","_"),ISNUMBER(SEARCH("",D330)),D330),D330))))</f>
        <v/>
      </c>
      <c r="L330" s="1"/>
      <c r="M330" s="1" t="str">
        <f t="shared" si="21"/>
        <v/>
      </c>
      <c r="N330" s="94" t="str">
        <f>IF($L330="None","",IF(ISERROR(VLOOKUP($L330,Info!$B$4:$B$266,1,FALSE)),"",VLOOKUP($L330,Info!$B$4:$L$266,5,FALSE)))</f>
        <v/>
      </c>
      <c r="O330" s="94" t="str">
        <f>IF(K330="","",IF(AND($J$12&lt;&gt;"ABC",N330="3"),"BAC",IF(N330="3","ABC",IF($J$12&lt;&gt;"ABC",IF($J$10="Standard",VLOOKUP(K330,Info!$BE$4:$BF$481,2,FALSE),VLOOKUP(K330,Info!$BI$4:$BJ$482,2,FALSE)),IF($J$10="Standard",VLOOKUP(K330,Info!$AG$4:$AH$2994,2,FALSE),VLOOKUP(K330,Info!$AK$4:$AL$2997,2,FALSE))))))</f>
        <v/>
      </c>
      <c r="P330" s="94" t="str">
        <f>IF($L330="None","",IF(ISERROR(VLOOKUP($L330,Info!$B$4:$B$266,1,FALSE)),"",VLOOKUP($L330,Info!$B$4:$L$266,3,FALSE)))</f>
        <v/>
      </c>
      <c r="Q330" s="96" t="str">
        <f>IF($L330="None","",IF(ISERROR(VLOOKUP($L330,Info!$B$4:$B$266,1,FALSE)),"",VLOOKUP($L330,Info!$B$4:$L$266,4,FALSE)))</f>
        <v/>
      </c>
      <c r="R330" s="1"/>
      <c r="S330" s="6" t="str">
        <f t="shared" si="22"/>
        <v/>
      </c>
      <c r="T330" s="6" t="str">
        <f>IF($L330="None","",IF(ISERROR(VLOOKUP($L330,Info!$B$4:$B$266,1,FALSE)),"",VLOOKUP($L330,Info!$B$4:$L$266,11,FALSE)))</f>
        <v/>
      </c>
      <c r="U330" s="1"/>
      <c r="V330" s="1"/>
      <c r="W330" s="1"/>
      <c r="X330" s="1" t="str">
        <f>IF($L330="None","",IF(ISERROR(VLOOKUP($L330,Info!$B$4:$B$266,1,FALSE)),"",IF(OR(W330="Metallic Liquid Tight",W330="Non-Metallic Liquid Tight",W330="LSZH",W330="Greenfield"),VLOOKUP($L330,Info!$B$4:$L$266,7,FALSE),"N/A")))</f>
        <v/>
      </c>
      <c r="Y330" s="1"/>
      <c r="Z330" s="96" t="str">
        <f>IF($L330="None","",IF(ISERROR(VLOOKUP($L330,Info!$B$4:$B$266,1,FALSE)),"",VLOOKUP($L330,Info!$B$4:$L$266,9,FALSE)))</f>
        <v/>
      </c>
      <c r="AA330" s="96" t="str">
        <f>IF($L330="None","",IF(ISERROR(VLOOKUP($L330,Info!$B$4:$B$266,1,FALSE)),"",VLOOKUP($L330,Info!$B$4:$L$266,8,FALSE)))</f>
        <v/>
      </c>
      <c r="AB330" s="96" t="str">
        <f>IF($L330="None","",IF(ISERROR(VLOOKUP($L330,Info!$B$4:$B$266,1,FALSE)),"",VLOOKUP($L330,Info!$B$4:$L$266,10,FALSE)))</f>
        <v/>
      </c>
      <c r="AC330" s="1" t="str">
        <f>IF(W330="SO Cable","Black,White",IF(O330="","",IF(P330="","",IF($J$12&lt;&gt;"ABC",IF(P330&lt;="250",VLOOKUP(O330,Info!$AZ$4:$BB$22,3,FALSE),VLOOKUP(O330,Info!$AZ$23:$BB$39,3,FALSE)),IF(P330&lt;="250",VLOOKUP(O330,Info!$AO$4:$AQ$22,3,FALSE),VLOOKUP(O330,Info!$AO$23:$AP$39,3,FALSE))))))</f>
        <v/>
      </c>
      <c r="AD330" s="1"/>
      <c r="AE330" s="1" t="str">
        <f>IF($L330="None","",IF(ISERROR(VLOOKUP($L330,Info!$B$4:$B$266,1,FALSE)),"",VLOOKUP($L330,Info!$B$4:$L$266,4,FALSE)))</f>
        <v/>
      </c>
      <c r="AF330" s="1" t="str">
        <f>IF($L330="None","",IF(ISERROR(VLOOKUP($L330,Info!$B$4:$B$266,1,FALSE)),"",VLOOKUP($L330,Info!$B$4:$L$266,6,FALSE)))</f>
        <v/>
      </c>
      <c r="AG330" s="1"/>
      <c r="AH330" s="33" t="str" cm="1">
        <f t="array" ref="AH330">IF(AND(L330&lt;&gt;"",O330&lt;&gt;"",R330:S330&lt;&gt;"",W330:X330&lt;&gt;"",Z330:AA330&lt;&gt;"",AC330&lt;&gt;""),"Good","Bad")</f>
        <v>Bad</v>
      </c>
      <c r="AL330" t="str" cm="1">
        <f t="array" ref="AL330">IF(R330&gt;0,_xlfn.IFS(COUNTIF($L$20:L330,"&lt;&gt;")&lt;101,1,COUNTIF($L$20:L330,"&lt;&gt;")&lt;201,2,COUNTIF($L$20:L330,"&lt;&gt;")&lt;301,3,COUNTIF($L$20:L330,"&lt;&gt;")&lt;401,4,COUNTIF($L$20:L330,"&lt;&gt;")&lt;501,5,COUNTIF($L$20:L330,"&lt;&gt;")&lt;601,6,COUNTIF($L$20:L330,"&lt;&gt;")&lt;701,7,COUNTIF($L$20:L330,"&lt;&gt;")&lt;801,8,COUNTIF($L$20:L330,"&lt;&gt;")&lt;901,9,COUNTIF($L$20:L330,"&lt;&gt;")&lt;1001,10,COUNTIF($L$20:L330,"&lt;&gt;")&lt;1101,11,COUNTIF($L$20:L330,"&lt;&gt;")&lt;1201,12,COUNTIF($L$20:L330,"&lt;&gt;")&lt;1301,13,COUNTIF($L$20:L330,"&lt;&gt;")&lt;1401,14,COUNTIF($L$20:L330,"&lt;&gt;")&lt;1501,15,COUNTIF($L$20:L330,"&lt;&gt;")&lt;1601,16,COUNTIF($L$20:L330,"&lt;&gt;")&lt;1701,17,COUNTIF($L$20:L330,"&lt;&gt;")&lt;1801,18,COUNTIF($L$20:L330,"&lt;&gt;")&lt;1901,19,COUNTIF($L$20:L330,"&lt;&gt;")&lt;2001,20,COUNTIF($L$20:L330,"&lt;&gt;")&lt;2101,21,COUNTIF($L$20:L330,"&lt;&gt;")&lt;2201,22,COUNTIF($L$20:L330,"&lt;&gt;")&lt;2301,23,COUNTIF($L$20:L330,"&lt;&gt;")&lt;2401,24,COUNTIF($L$20:L330,"&lt;&gt;")&lt;2501,25,COUNTIF($L$20:L330,"&lt;&gt;")&lt;2601,26,COUNTIF($L$20:L330,"&lt;&gt;")&lt;2701,27,COUNTIF($L$20:L330,"&lt;&gt;")&lt;2801,28,COUNTIF($L$20:L330,"&lt;&gt;")&lt;2901,29,COUNTIF($L$20:L330,"&lt;&gt;")&lt;3001,30),"")</f>
        <v/>
      </c>
      <c r="AM330" t="str">
        <f t="shared" si="20"/>
        <v/>
      </c>
      <c r="AN330" t="str">
        <f t="shared" si="24"/>
        <v/>
      </c>
      <c r="AP330" t="str">
        <f t="shared" si="23"/>
        <v/>
      </c>
      <c r="AQ330" t="str">
        <f>IF(AO330="","",COUNTIFS(AM330:$AM$3019,AO330))</f>
        <v/>
      </c>
    </row>
    <row r="331" spans="1:43" x14ac:dyDescent="0.25">
      <c r="A331" s="6" t="str">
        <f>IF(COUNT($A$20:A330)&lt;&gt;$B$4,IF(A330="","",A330+1),"")</f>
        <v/>
      </c>
      <c r="B331" s="3"/>
      <c r="C331" s="3"/>
      <c r="D331" s="122"/>
      <c r="E331" s="3"/>
      <c r="F331" s="3"/>
      <c r="G331" s="3"/>
      <c r="H331" s="3"/>
      <c r="I331" s="120"/>
      <c r="J331" s="3"/>
      <c r="K331" s="119" t="str" cm="1">
        <f t="array" ref="K331">IF(OR($J$14 = "A",$J$14 = "B",$J$14 = "C"),IF(I331="","",IF(LEN(I331)&gt;2,_xlfn.IFS(ISNUMBER(SEARCH("_",I331)),I331,ISNUMBER(SEARCH(", ",I331)),SUBSTITUTE(I331,", ","_"),ISNUMBER(SEARCH("/ ",I331)),SUBSTITUTE(I331,"/ ","_"),ISNUMBER(SEARCH(",",I331)),SUBSTITUTE(I331,",","_"),ISNUMBER(SEARCH("/",I331)),SUBSTITUTE(I331,"/","_"),ISNUMBER(SEARCH("",I331)),I331),I331)),IF(OR($J$14 = "J",$J$14 = "K"),"",IF(D331="","",IF(LEN(D331)&gt;2,_xlfn.IFS(ISNUMBER(SEARCH("_",D331)),D331,ISNUMBER(SEARCH(", ",D331)),SUBSTITUTE(D331,", ","_"),ISNUMBER(SEARCH("/ ",D331)),SUBSTITUTE(D331,"/ ","_"),ISNUMBER(SEARCH(",",D331)),SUBSTITUTE(D331,",","_"),ISNUMBER(SEARCH("/",D331)),SUBSTITUTE(D331,"/","_"),ISNUMBER(SEARCH("",D331)),D331),D331))))</f>
        <v/>
      </c>
      <c r="L331" s="1"/>
      <c r="M331" s="1" t="str">
        <f t="shared" si="21"/>
        <v/>
      </c>
      <c r="N331" s="94" t="str">
        <f>IF($L331="None","",IF(ISERROR(VLOOKUP($L331,Info!$B$4:$B$266,1,FALSE)),"",VLOOKUP($L331,Info!$B$4:$L$266,5,FALSE)))</f>
        <v/>
      </c>
      <c r="O331" s="94" t="str">
        <f>IF(K331="","",IF(AND($J$12&lt;&gt;"ABC",N331="3"),"BAC",IF(N331="3","ABC",IF($J$12&lt;&gt;"ABC",IF($J$10="Standard",VLOOKUP(K331,Info!$BE$4:$BF$481,2,FALSE),VLOOKUP(K331,Info!$BI$4:$BJ$482,2,FALSE)),IF($J$10="Standard",VLOOKUP(K331,Info!$AG$4:$AH$2994,2,FALSE),VLOOKUP(K331,Info!$AK$4:$AL$2997,2,FALSE))))))</f>
        <v/>
      </c>
      <c r="P331" s="94" t="str">
        <f>IF($L331="None","",IF(ISERROR(VLOOKUP($L331,Info!$B$4:$B$266,1,FALSE)),"",VLOOKUP($L331,Info!$B$4:$L$266,3,FALSE)))</f>
        <v/>
      </c>
      <c r="Q331" s="96" t="str">
        <f>IF($L331="None","",IF(ISERROR(VLOOKUP($L331,Info!$B$4:$B$266,1,FALSE)),"",VLOOKUP($L331,Info!$B$4:$L$266,4,FALSE)))</f>
        <v/>
      </c>
      <c r="R331" s="1"/>
      <c r="S331" s="6" t="str">
        <f t="shared" si="22"/>
        <v/>
      </c>
      <c r="T331" s="6" t="str">
        <f>IF($L331="None","",IF(ISERROR(VLOOKUP($L331,Info!$B$4:$B$266,1,FALSE)),"",VLOOKUP($L331,Info!$B$4:$L$266,11,FALSE)))</f>
        <v/>
      </c>
      <c r="U331" s="1"/>
      <c r="V331" s="1"/>
      <c r="W331" s="1"/>
      <c r="X331" s="1" t="str">
        <f>IF($L331="None","",IF(ISERROR(VLOOKUP($L331,Info!$B$4:$B$266,1,FALSE)),"",IF(OR(W331="Metallic Liquid Tight",W331="Non-Metallic Liquid Tight",W331="LSZH",W331="Greenfield"),VLOOKUP($L331,Info!$B$4:$L$266,7,FALSE),"N/A")))</f>
        <v/>
      </c>
      <c r="Y331" s="1"/>
      <c r="Z331" s="96" t="str">
        <f>IF($L331="None","",IF(ISERROR(VLOOKUP($L331,Info!$B$4:$B$266,1,FALSE)),"",VLOOKUP($L331,Info!$B$4:$L$266,9,FALSE)))</f>
        <v/>
      </c>
      <c r="AA331" s="96" t="str">
        <f>IF($L331="None","",IF(ISERROR(VLOOKUP($L331,Info!$B$4:$B$266,1,FALSE)),"",VLOOKUP($L331,Info!$B$4:$L$266,8,FALSE)))</f>
        <v/>
      </c>
      <c r="AB331" s="96" t="str">
        <f>IF($L331="None","",IF(ISERROR(VLOOKUP($L331,Info!$B$4:$B$266,1,FALSE)),"",VLOOKUP($L331,Info!$B$4:$L$266,10,FALSE)))</f>
        <v/>
      </c>
      <c r="AC331" s="1" t="str">
        <f>IF(W331="SO Cable","Black,White",IF(O331="","",IF(P331="","",IF($J$12&lt;&gt;"ABC",IF(P331&lt;="250",VLOOKUP(O331,Info!$AZ$4:$BB$22,3,FALSE),VLOOKUP(O331,Info!$AZ$23:$BB$39,3,FALSE)),IF(P331&lt;="250",VLOOKUP(O331,Info!$AO$4:$AQ$22,3,FALSE),VLOOKUP(O331,Info!$AO$23:$AP$39,3,FALSE))))))</f>
        <v/>
      </c>
      <c r="AD331" s="1"/>
      <c r="AE331" s="1" t="str">
        <f>IF($L331="None","",IF(ISERROR(VLOOKUP($L331,Info!$B$4:$B$266,1,FALSE)),"",VLOOKUP($L331,Info!$B$4:$L$266,4,FALSE)))</f>
        <v/>
      </c>
      <c r="AF331" s="1" t="str">
        <f>IF($L331="None","",IF(ISERROR(VLOOKUP($L331,Info!$B$4:$B$266,1,FALSE)),"",VLOOKUP($L331,Info!$B$4:$L$266,6,FALSE)))</f>
        <v/>
      </c>
      <c r="AG331" s="1"/>
      <c r="AH331" s="33" t="str" cm="1">
        <f t="array" ref="AH331">IF(AND(L331&lt;&gt;"",O331&lt;&gt;"",R331:S331&lt;&gt;"",W331:X331&lt;&gt;"",Z331:AA331&lt;&gt;"",AC331&lt;&gt;""),"Good","Bad")</f>
        <v>Bad</v>
      </c>
      <c r="AL331" t="str" cm="1">
        <f t="array" ref="AL331">IF(R331&gt;0,_xlfn.IFS(COUNTIF($L$20:L331,"&lt;&gt;")&lt;101,1,COUNTIF($L$20:L331,"&lt;&gt;")&lt;201,2,COUNTIF($L$20:L331,"&lt;&gt;")&lt;301,3,COUNTIF($L$20:L331,"&lt;&gt;")&lt;401,4,COUNTIF($L$20:L331,"&lt;&gt;")&lt;501,5,COUNTIF($L$20:L331,"&lt;&gt;")&lt;601,6,COUNTIF($L$20:L331,"&lt;&gt;")&lt;701,7,COUNTIF($L$20:L331,"&lt;&gt;")&lt;801,8,COUNTIF($L$20:L331,"&lt;&gt;")&lt;901,9,COUNTIF($L$20:L331,"&lt;&gt;")&lt;1001,10,COUNTIF($L$20:L331,"&lt;&gt;")&lt;1101,11,COUNTIF($L$20:L331,"&lt;&gt;")&lt;1201,12,COUNTIF($L$20:L331,"&lt;&gt;")&lt;1301,13,COUNTIF($L$20:L331,"&lt;&gt;")&lt;1401,14,COUNTIF($L$20:L331,"&lt;&gt;")&lt;1501,15,COUNTIF($L$20:L331,"&lt;&gt;")&lt;1601,16,COUNTIF($L$20:L331,"&lt;&gt;")&lt;1701,17,COUNTIF($L$20:L331,"&lt;&gt;")&lt;1801,18,COUNTIF($L$20:L331,"&lt;&gt;")&lt;1901,19,COUNTIF($L$20:L331,"&lt;&gt;")&lt;2001,20,COUNTIF($L$20:L331,"&lt;&gt;")&lt;2101,21,COUNTIF($L$20:L331,"&lt;&gt;")&lt;2201,22,COUNTIF($L$20:L331,"&lt;&gt;")&lt;2301,23,COUNTIF($L$20:L331,"&lt;&gt;")&lt;2401,24,COUNTIF($L$20:L331,"&lt;&gt;")&lt;2501,25,COUNTIF($L$20:L331,"&lt;&gt;")&lt;2601,26,COUNTIF($L$20:L331,"&lt;&gt;")&lt;2701,27,COUNTIF($L$20:L331,"&lt;&gt;")&lt;2801,28,COUNTIF($L$20:L331,"&lt;&gt;")&lt;2901,29,COUNTIF($L$20:L331,"&lt;&gt;")&lt;3001,30),"")</f>
        <v/>
      </c>
      <c r="AM331" t="str">
        <f t="shared" si="20"/>
        <v/>
      </c>
      <c r="AN331" t="str">
        <f t="shared" si="24"/>
        <v/>
      </c>
      <c r="AP331" t="str">
        <f t="shared" si="23"/>
        <v/>
      </c>
      <c r="AQ331" t="str">
        <f>IF(AO331="","",COUNTIFS(AM331:$AM$3019,AO331))</f>
        <v/>
      </c>
    </row>
    <row r="332" spans="1:43" x14ac:dyDescent="0.25">
      <c r="A332" s="6" t="str">
        <f>IF(COUNT($A$20:A331)&lt;&gt;$B$4,IF(A331="","",A331+1),"")</f>
        <v/>
      </c>
      <c r="B332" s="3"/>
      <c r="C332" s="3"/>
      <c r="D332" s="122"/>
      <c r="E332" s="3"/>
      <c r="F332" s="3"/>
      <c r="G332" s="3"/>
      <c r="H332" s="3"/>
      <c r="I332" s="120"/>
      <c r="J332" s="3"/>
      <c r="K332" s="119" t="str" cm="1">
        <f t="array" ref="K332">IF(OR($J$14 = "A",$J$14 = "B",$J$14 = "C"),IF(I332="","",IF(LEN(I332)&gt;2,_xlfn.IFS(ISNUMBER(SEARCH("_",I332)),I332,ISNUMBER(SEARCH(", ",I332)),SUBSTITUTE(I332,", ","_"),ISNUMBER(SEARCH("/ ",I332)),SUBSTITUTE(I332,"/ ","_"),ISNUMBER(SEARCH(",",I332)),SUBSTITUTE(I332,",","_"),ISNUMBER(SEARCH("/",I332)),SUBSTITUTE(I332,"/","_"),ISNUMBER(SEARCH("",I332)),I332),I332)),IF(OR($J$14 = "J",$J$14 = "K"),"",IF(D332="","",IF(LEN(D332)&gt;2,_xlfn.IFS(ISNUMBER(SEARCH("_",D332)),D332,ISNUMBER(SEARCH(", ",D332)),SUBSTITUTE(D332,", ","_"),ISNUMBER(SEARCH("/ ",D332)),SUBSTITUTE(D332,"/ ","_"),ISNUMBER(SEARCH(",",D332)),SUBSTITUTE(D332,",","_"),ISNUMBER(SEARCH("/",D332)),SUBSTITUTE(D332,"/","_"),ISNUMBER(SEARCH("",D332)),D332),D332))))</f>
        <v/>
      </c>
      <c r="L332" s="1"/>
      <c r="M332" s="1" t="str">
        <f t="shared" si="21"/>
        <v/>
      </c>
      <c r="N332" s="94" t="str">
        <f>IF($L332="None","",IF(ISERROR(VLOOKUP($L332,Info!$B$4:$B$266,1,FALSE)),"",VLOOKUP($L332,Info!$B$4:$L$266,5,FALSE)))</f>
        <v/>
      </c>
      <c r="O332" s="94" t="str">
        <f>IF(K332="","",IF(AND($J$12&lt;&gt;"ABC",N332="3"),"BAC",IF(N332="3","ABC",IF($J$12&lt;&gt;"ABC",IF($J$10="Standard",VLOOKUP(K332,Info!$BE$4:$BF$481,2,FALSE),VLOOKUP(K332,Info!$BI$4:$BJ$482,2,FALSE)),IF($J$10="Standard",VLOOKUP(K332,Info!$AG$4:$AH$2994,2,FALSE),VLOOKUP(K332,Info!$AK$4:$AL$2997,2,FALSE))))))</f>
        <v/>
      </c>
      <c r="P332" s="94" t="str">
        <f>IF($L332="None","",IF(ISERROR(VLOOKUP($L332,Info!$B$4:$B$266,1,FALSE)),"",VLOOKUP($L332,Info!$B$4:$L$266,3,FALSE)))</f>
        <v/>
      </c>
      <c r="Q332" s="96" t="str">
        <f>IF($L332="None","",IF(ISERROR(VLOOKUP($L332,Info!$B$4:$B$266,1,FALSE)),"",VLOOKUP($L332,Info!$B$4:$L$266,4,FALSE)))</f>
        <v/>
      </c>
      <c r="R332" s="1"/>
      <c r="S332" s="6" t="str">
        <f t="shared" si="22"/>
        <v/>
      </c>
      <c r="T332" s="6" t="str">
        <f>IF($L332="None","",IF(ISERROR(VLOOKUP($L332,Info!$B$4:$B$266,1,FALSE)),"",VLOOKUP($L332,Info!$B$4:$L$266,11,FALSE)))</f>
        <v/>
      </c>
      <c r="U332" s="1"/>
      <c r="V332" s="1"/>
      <c r="W332" s="1"/>
      <c r="X332" s="1" t="str">
        <f>IF($L332="None","",IF(ISERROR(VLOOKUP($L332,Info!$B$4:$B$266,1,FALSE)),"",IF(OR(W332="Metallic Liquid Tight",W332="Non-Metallic Liquid Tight",W332="LSZH",W332="Greenfield"),VLOOKUP($L332,Info!$B$4:$L$266,7,FALSE),"N/A")))</f>
        <v/>
      </c>
      <c r="Y332" s="1"/>
      <c r="Z332" s="96" t="str">
        <f>IF($L332="None","",IF(ISERROR(VLOOKUP($L332,Info!$B$4:$B$266,1,FALSE)),"",VLOOKUP($L332,Info!$B$4:$L$266,9,FALSE)))</f>
        <v/>
      </c>
      <c r="AA332" s="96" t="str">
        <f>IF($L332="None","",IF(ISERROR(VLOOKUP($L332,Info!$B$4:$B$266,1,FALSE)),"",VLOOKUP($L332,Info!$B$4:$L$266,8,FALSE)))</f>
        <v/>
      </c>
      <c r="AB332" s="96" t="str">
        <f>IF($L332="None","",IF(ISERROR(VLOOKUP($L332,Info!$B$4:$B$266,1,FALSE)),"",VLOOKUP($L332,Info!$B$4:$L$266,10,FALSE)))</f>
        <v/>
      </c>
      <c r="AC332" s="1" t="str">
        <f>IF(W332="SO Cable","Black,White",IF(O332="","",IF(P332="","",IF($J$12&lt;&gt;"ABC",IF(P332&lt;="250",VLOOKUP(O332,Info!$AZ$4:$BB$22,3,FALSE),VLOOKUP(O332,Info!$AZ$23:$BB$39,3,FALSE)),IF(P332&lt;="250",VLOOKUP(O332,Info!$AO$4:$AQ$22,3,FALSE),VLOOKUP(O332,Info!$AO$23:$AP$39,3,FALSE))))))</f>
        <v/>
      </c>
      <c r="AD332" s="1"/>
      <c r="AE332" s="1" t="str">
        <f>IF($L332="None","",IF(ISERROR(VLOOKUP($L332,Info!$B$4:$B$266,1,FALSE)),"",VLOOKUP($L332,Info!$B$4:$L$266,4,FALSE)))</f>
        <v/>
      </c>
      <c r="AF332" s="1" t="str">
        <f>IF($L332="None","",IF(ISERROR(VLOOKUP($L332,Info!$B$4:$B$266,1,FALSE)),"",VLOOKUP($L332,Info!$B$4:$L$266,6,FALSE)))</f>
        <v/>
      </c>
      <c r="AG332" s="1"/>
      <c r="AH332" s="33" t="str" cm="1">
        <f t="array" ref="AH332">IF(AND(L332&lt;&gt;"",O332&lt;&gt;"",R332:S332&lt;&gt;"",W332:X332&lt;&gt;"",Z332:AA332&lt;&gt;"",AC332&lt;&gt;""),"Good","Bad")</f>
        <v>Bad</v>
      </c>
      <c r="AL332" t="str" cm="1">
        <f t="array" ref="AL332">IF(R332&gt;0,_xlfn.IFS(COUNTIF($L$20:L332,"&lt;&gt;")&lt;101,1,COUNTIF($L$20:L332,"&lt;&gt;")&lt;201,2,COUNTIF($L$20:L332,"&lt;&gt;")&lt;301,3,COUNTIF($L$20:L332,"&lt;&gt;")&lt;401,4,COUNTIF($L$20:L332,"&lt;&gt;")&lt;501,5,COUNTIF($L$20:L332,"&lt;&gt;")&lt;601,6,COUNTIF($L$20:L332,"&lt;&gt;")&lt;701,7,COUNTIF($L$20:L332,"&lt;&gt;")&lt;801,8,COUNTIF($L$20:L332,"&lt;&gt;")&lt;901,9,COUNTIF($L$20:L332,"&lt;&gt;")&lt;1001,10,COUNTIF($L$20:L332,"&lt;&gt;")&lt;1101,11,COUNTIF($L$20:L332,"&lt;&gt;")&lt;1201,12,COUNTIF($L$20:L332,"&lt;&gt;")&lt;1301,13,COUNTIF($L$20:L332,"&lt;&gt;")&lt;1401,14,COUNTIF($L$20:L332,"&lt;&gt;")&lt;1501,15,COUNTIF($L$20:L332,"&lt;&gt;")&lt;1601,16,COUNTIF($L$20:L332,"&lt;&gt;")&lt;1701,17,COUNTIF($L$20:L332,"&lt;&gt;")&lt;1801,18,COUNTIF($L$20:L332,"&lt;&gt;")&lt;1901,19,COUNTIF($L$20:L332,"&lt;&gt;")&lt;2001,20,COUNTIF($L$20:L332,"&lt;&gt;")&lt;2101,21,COUNTIF($L$20:L332,"&lt;&gt;")&lt;2201,22,COUNTIF($L$20:L332,"&lt;&gt;")&lt;2301,23,COUNTIF($L$20:L332,"&lt;&gt;")&lt;2401,24,COUNTIF($L$20:L332,"&lt;&gt;")&lt;2501,25,COUNTIF($L$20:L332,"&lt;&gt;")&lt;2601,26,COUNTIF($L$20:L332,"&lt;&gt;")&lt;2701,27,COUNTIF($L$20:L332,"&lt;&gt;")&lt;2801,28,COUNTIF($L$20:L332,"&lt;&gt;")&lt;2901,29,COUNTIF($L$20:L332,"&lt;&gt;")&lt;3001,30),"")</f>
        <v/>
      </c>
      <c r="AM332" t="str">
        <f t="shared" si="20"/>
        <v/>
      </c>
      <c r="AN332" t="str">
        <f t="shared" si="24"/>
        <v/>
      </c>
      <c r="AP332" t="str">
        <f t="shared" si="23"/>
        <v/>
      </c>
      <c r="AQ332" t="str">
        <f>IF(AO332="","",COUNTIFS(AM332:$AM$3019,AO332))</f>
        <v/>
      </c>
    </row>
    <row r="333" spans="1:43" x14ac:dyDescent="0.25">
      <c r="A333" s="6" t="str">
        <f>IF(COUNT($A$20:A332)&lt;&gt;$B$4,IF(A332="","",A332+1),"")</f>
        <v/>
      </c>
      <c r="B333" s="3"/>
      <c r="C333" s="3"/>
      <c r="D333" s="122"/>
      <c r="E333" s="3"/>
      <c r="F333" s="3"/>
      <c r="G333" s="3"/>
      <c r="H333" s="3"/>
      <c r="I333" s="120"/>
      <c r="J333" s="3"/>
      <c r="K333" s="119" t="str" cm="1">
        <f t="array" ref="K333">IF(OR($J$14 = "A",$J$14 = "B",$J$14 = "C"),IF(I333="","",IF(LEN(I333)&gt;2,_xlfn.IFS(ISNUMBER(SEARCH("_",I333)),I333,ISNUMBER(SEARCH(", ",I333)),SUBSTITUTE(I333,", ","_"),ISNUMBER(SEARCH("/ ",I333)),SUBSTITUTE(I333,"/ ","_"),ISNUMBER(SEARCH(",",I333)),SUBSTITUTE(I333,",","_"),ISNUMBER(SEARCH("/",I333)),SUBSTITUTE(I333,"/","_"),ISNUMBER(SEARCH("",I333)),I333),I333)),IF(OR($J$14 = "J",$J$14 = "K"),"",IF(D333="","",IF(LEN(D333)&gt;2,_xlfn.IFS(ISNUMBER(SEARCH("_",D333)),D333,ISNUMBER(SEARCH(", ",D333)),SUBSTITUTE(D333,", ","_"),ISNUMBER(SEARCH("/ ",D333)),SUBSTITUTE(D333,"/ ","_"),ISNUMBER(SEARCH(",",D333)),SUBSTITUTE(D333,",","_"),ISNUMBER(SEARCH("/",D333)),SUBSTITUTE(D333,"/","_"),ISNUMBER(SEARCH("",D333)),D333),D333))))</f>
        <v/>
      </c>
      <c r="L333" s="1"/>
      <c r="M333" s="1" t="str">
        <f t="shared" si="21"/>
        <v/>
      </c>
      <c r="N333" s="94" t="str">
        <f>IF($L333="None","",IF(ISERROR(VLOOKUP($L333,Info!$B$4:$B$266,1,FALSE)),"",VLOOKUP($L333,Info!$B$4:$L$266,5,FALSE)))</f>
        <v/>
      </c>
      <c r="O333" s="94" t="str">
        <f>IF(K333="","",IF(AND($J$12&lt;&gt;"ABC",N333="3"),"BAC",IF(N333="3","ABC",IF($J$12&lt;&gt;"ABC",IF($J$10="Standard",VLOOKUP(K333,Info!$BE$4:$BF$481,2,FALSE),VLOOKUP(K333,Info!$BI$4:$BJ$482,2,FALSE)),IF($J$10="Standard",VLOOKUP(K333,Info!$AG$4:$AH$2994,2,FALSE),VLOOKUP(K333,Info!$AK$4:$AL$2997,2,FALSE))))))</f>
        <v/>
      </c>
      <c r="P333" s="94" t="str">
        <f>IF($L333="None","",IF(ISERROR(VLOOKUP($L333,Info!$B$4:$B$266,1,FALSE)),"",VLOOKUP($L333,Info!$B$4:$L$266,3,FALSE)))</f>
        <v/>
      </c>
      <c r="Q333" s="96" t="str">
        <f>IF($L333="None","",IF(ISERROR(VLOOKUP($L333,Info!$B$4:$B$266,1,FALSE)),"",VLOOKUP($L333,Info!$B$4:$L$266,4,FALSE)))</f>
        <v/>
      </c>
      <c r="R333" s="1"/>
      <c r="S333" s="6" t="str">
        <f t="shared" si="22"/>
        <v/>
      </c>
      <c r="T333" s="6" t="str">
        <f>IF($L333="None","",IF(ISERROR(VLOOKUP($L333,Info!$B$4:$B$266,1,FALSE)),"",VLOOKUP($L333,Info!$B$4:$L$266,11,FALSE)))</f>
        <v/>
      </c>
      <c r="U333" s="1"/>
      <c r="V333" s="1"/>
      <c r="W333" s="1"/>
      <c r="X333" s="1" t="str">
        <f>IF($L333="None","",IF(ISERROR(VLOOKUP($L333,Info!$B$4:$B$266,1,FALSE)),"",IF(OR(W333="Metallic Liquid Tight",W333="Non-Metallic Liquid Tight",W333="LSZH",W333="Greenfield"),VLOOKUP($L333,Info!$B$4:$L$266,7,FALSE),"N/A")))</f>
        <v/>
      </c>
      <c r="Y333" s="1"/>
      <c r="Z333" s="96" t="str">
        <f>IF($L333="None","",IF(ISERROR(VLOOKUP($L333,Info!$B$4:$B$266,1,FALSE)),"",VLOOKUP($L333,Info!$B$4:$L$266,9,FALSE)))</f>
        <v/>
      </c>
      <c r="AA333" s="96" t="str">
        <f>IF($L333="None","",IF(ISERROR(VLOOKUP($L333,Info!$B$4:$B$266,1,FALSE)),"",VLOOKUP($L333,Info!$B$4:$L$266,8,FALSE)))</f>
        <v/>
      </c>
      <c r="AB333" s="96" t="str">
        <f>IF($L333="None","",IF(ISERROR(VLOOKUP($L333,Info!$B$4:$B$266,1,FALSE)),"",VLOOKUP($L333,Info!$B$4:$L$266,10,FALSE)))</f>
        <v/>
      </c>
      <c r="AC333" s="1" t="str">
        <f>IF(W333="SO Cable","Black,White",IF(O333="","",IF(P333="","",IF($J$12&lt;&gt;"ABC",IF(P333&lt;="250",VLOOKUP(O333,Info!$AZ$4:$BB$22,3,FALSE),VLOOKUP(O333,Info!$AZ$23:$BB$39,3,FALSE)),IF(P333&lt;="250",VLOOKUP(O333,Info!$AO$4:$AQ$22,3,FALSE),VLOOKUP(O333,Info!$AO$23:$AP$39,3,FALSE))))))</f>
        <v/>
      </c>
      <c r="AD333" s="1"/>
      <c r="AE333" s="1" t="str">
        <f>IF($L333="None","",IF(ISERROR(VLOOKUP($L333,Info!$B$4:$B$266,1,FALSE)),"",VLOOKUP($L333,Info!$B$4:$L$266,4,FALSE)))</f>
        <v/>
      </c>
      <c r="AF333" s="1" t="str">
        <f>IF($L333="None","",IF(ISERROR(VLOOKUP($L333,Info!$B$4:$B$266,1,FALSE)),"",VLOOKUP($L333,Info!$B$4:$L$266,6,FALSE)))</f>
        <v/>
      </c>
      <c r="AG333" s="1"/>
      <c r="AH333" s="33" t="str" cm="1">
        <f t="array" ref="AH333">IF(AND(L333&lt;&gt;"",O333&lt;&gt;"",R333:S333&lt;&gt;"",W333:X333&lt;&gt;"",Z333:AA333&lt;&gt;"",AC333&lt;&gt;""),"Good","Bad")</f>
        <v>Bad</v>
      </c>
      <c r="AL333" t="str" cm="1">
        <f t="array" ref="AL333">IF(R333&gt;0,_xlfn.IFS(COUNTIF($L$20:L333,"&lt;&gt;")&lt;101,1,COUNTIF($L$20:L333,"&lt;&gt;")&lt;201,2,COUNTIF($L$20:L333,"&lt;&gt;")&lt;301,3,COUNTIF($L$20:L333,"&lt;&gt;")&lt;401,4,COUNTIF($L$20:L333,"&lt;&gt;")&lt;501,5,COUNTIF($L$20:L333,"&lt;&gt;")&lt;601,6,COUNTIF($L$20:L333,"&lt;&gt;")&lt;701,7,COUNTIF($L$20:L333,"&lt;&gt;")&lt;801,8,COUNTIF($L$20:L333,"&lt;&gt;")&lt;901,9,COUNTIF($L$20:L333,"&lt;&gt;")&lt;1001,10,COUNTIF($L$20:L333,"&lt;&gt;")&lt;1101,11,COUNTIF($L$20:L333,"&lt;&gt;")&lt;1201,12,COUNTIF($L$20:L333,"&lt;&gt;")&lt;1301,13,COUNTIF($L$20:L333,"&lt;&gt;")&lt;1401,14,COUNTIF($L$20:L333,"&lt;&gt;")&lt;1501,15,COUNTIF($L$20:L333,"&lt;&gt;")&lt;1601,16,COUNTIF($L$20:L333,"&lt;&gt;")&lt;1701,17,COUNTIF($L$20:L333,"&lt;&gt;")&lt;1801,18,COUNTIF($L$20:L333,"&lt;&gt;")&lt;1901,19,COUNTIF($L$20:L333,"&lt;&gt;")&lt;2001,20,COUNTIF($L$20:L333,"&lt;&gt;")&lt;2101,21,COUNTIF($L$20:L333,"&lt;&gt;")&lt;2201,22,COUNTIF($L$20:L333,"&lt;&gt;")&lt;2301,23,COUNTIF($L$20:L333,"&lt;&gt;")&lt;2401,24,COUNTIF($L$20:L333,"&lt;&gt;")&lt;2501,25,COUNTIF($L$20:L333,"&lt;&gt;")&lt;2601,26,COUNTIF($L$20:L333,"&lt;&gt;")&lt;2701,27,COUNTIF($L$20:L333,"&lt;&gt;")&lt;2801,28,COUNTIF($L$20:L333,"&lt;&gt;")&lt;2901,29,COUNTIF($L$20:L333,"&lt;&gt;")&lt;3001,30),"")</f>
        <v/>
      </c>
      <c r="AM333" t="str">
        <f t="shared" si="20"/>
        <v/>
      </c>
      <c r="AN333" t="str">
        <f t="shared" si="24"/>
        <v/>
      </c>
      <c r="AP333" t="str">
        <f t="shared" si="23"/>
        <v/>
      </c>
      <c r="AQ333" t="str">
        <f>IF(AO333="","",COUNTIFS(AM333:$AM$3019,AO333))</f>
        <v/>
      </c>
    </row>
    <row r="334" spans="1:43" x14ac:dyDescent="0.25">
      <c r="A334" s="6" t="str">
        <f>IF(COUNT($A$20:A333)&lt;&gt;$B$4,IF(A333="","",A333+1),"")</f>
        <v/>
      </c>
      <c r="B334" s="3"/>
      <c r="C334" s="3"/>
      <c r="D334" s="122"/>
      <c r="E334" s="3"/>
      <c r="F334" s="3"/>
      <c r="G334" s="3"/>
      <c r="H334" s="3"/>
      <c r="I334" s="120"/>
      <c r="J334" s="3"/>
      <c r="K334" s="119" t="str" cm="1">
        <f t="array" ref="K334">IF(OR($J$14 = "A",$J$14 = "B",$J$14 = "C"),IF(I334="","",IF(LEN(I334)&gt;2,_xlfn.IFS(ISNUMBER(SEARCH("_",I334)),I334,ISNUMBER(SEARCH(", ",I334)),SUBSTITUTE(I334,", ","_"),ISNUMBER(SEARCH("/ ",I334)),SUBSTITUTE(I334,"/ ","_"),ISNUMBER(SEARCH(",",I334)),SUBSTITUTE(I334,",","_"),ISNUMBER(SEARCH("/",I334)),SUBSTITUTE(I334,"/","_"),ISNUMBER(SEARCH("",I334)),I334),I334)),IF(OR($J$14 = "J",$J$14 = "K"),"",IF(D334="","",IF(LEN(D334)&gt;2,_xlfn.IFS(ISNUMBER(SEARCH("_",D334)),D334,ISNUMBER(SEARCH(", ",D334)),SUBSTITUTE(D334,", ","_"),ISNUMBER(SEARCH("/ ",D334)),SUBSTITUTE(D334,"/ ","_"),ISNUMBER(SEARCH(",",D334)),SUBSTITUTE(D334,",","_"),ISNUMBER(SEARCH("/",D334)),SUBSTITUTE(D334,"/","_"),ISNUMBER(SEARCH("",D334)),D334),D334))))</f>
        <v/>
      </c>
      <c r="L334" s="1"/>
      <c r="M334" s="1" t="str">
        <f t="shared" si="21"/>
        <v/>
      </c>
      <c r="N334" s="94" t="str">
        <f>IF($L334="None","",IF(ISERROR(VLOOKUP($L334,Info!$B$4:$B$266,1,FALSE)),"",VLOOKUP($L334,Info!$B$4:$L$266,5,FALSE)))</f>
        <v/>
      </c>
      <c r="O334" s="94" t="str">
        <f>IF(K334="","",IF(AND($J$12&lt;&gt;"ABC",N334="3"),"BAC",IF(N334="3","ABC",IF($J$12&lt;&gt;"ABC",IF($J$10="Standard",VLOOKUP(K334,Info!$BE$4:$BF$481,2,FALSE),VLOOKUP(K334,Info!$BI$4:$BJ$482,2,FALSE)),IF($J$10="Standard",VLOOKUP(K334,Info!$AG$4:$AH$2994,2,FALSE),VLOOKUP(K334,Info!$AK$4:$AL$2997,2,FALSE))))))</f>
        <v/>
      </c>
      <c r="P334" s="94" t="str">
        <f>IF($L334="None","",IF(ISERROR(VLOOKUP($L334,Info!$B$4:$B$266,1,FALSE)),"",VLOOKUP($L334,Info!$B$4:$L$266,3,FALSE)))</f>
        <v/>
      </c>
      <c r="Q334" s="96" t="str">
        <f>IF($L334="None","",IF(ISERROR(VLOOKUP($L334,Info!$B$4:$B$266,1,FALSE)),"",VLOOKUP($L334,Info!$B$4:$L$266,4,FALSE)))</f>
        <v/>
      </c>
      <c r="R334" s="1"/>
      <c r="S334" s="6" t="str">
        <f t="shared" si="22"/>
        <v/>
      </c>
      <c r="T334" s="6" t="str">
        <f>IF($L334="None","",IF(ISERROR(VLOOKUP($L334,Info!$B$4:$B$266,1,FALSE)),"",VLOOKUP($L334,Info!$B$4:$L$266,11,FALSE)))</f>
        <v/>
      </c>
      <c r="U334" s="1"/>
      <c r="V334" s="1"/>
      <c r="W334" s="1"/>
      <c r="X334" s="1" t="str">
        <f>IF($L334="None","",IF(ISERROR(VLOOKUP($L334,Info!$B$4:$B$266,1,FALSE)),"",IF(OR(W334="Metallic Liquid Tight",W334="Non-Metallic Liquid Tight",W334="LSZH",W334="Greenfield"),VLOOKUP($L334,Info!$B$4:$L$266,7,FALSE),"N/A")))</f>
        <v/>
      </c>
      <c r="Y334" s="1"/>
      <c r="Z334" s="96" t="str">
        <f>IF($L334="None","",IF(ISERROR(VLOOKUP($L334,Info!$B$4:$B$266,1,FALSE)),"",VLOOKUP($L334,Info!$B$4:$L$266,9,FALSE)))</f>
        <v/>
      </c>
      <c r="AA334" s="96" t="str">
        <f>IF($L334="None","",IF(ISERROR(VLOOKUP($L334,Info!$B$4:$B$266,1,FALSE)),"",VLOOKUP($L334,Info!$B$4:$L$266,8,FALSE)))</f>
        <v/>
      </c>
      <c r="AB334" s="96" t="str">
        <f>IF($L334="None","",IF(ISERROR(VLOOKUP($L334,Info!$B$4:$B$266,1,FALSE)),"",VLOOKUP($L334,Info!$B$4:$L$266,10,FALSE)))</f>
        <v/>
      </c>
      <c r="AC334" s="1" t="str">
        <f>IF(W334="SO Cable","Black,White",IF(O334="","",IF(P334="","",IF($J$12&lt;&gt;"ABC",IF(P334&lt;="250",VLOOKUP(O334,Info!$AZ$4:$BB$22,3,FALSE),VLOOKUP(O334,Info!$AZ$23:$BB$39,3,FALSE)),IF(P334&lt;="250",VLOOKUP(O334,Info!$AO$4:$AQ$22,3,FALSE),VLOOKUP(O334,Info!$AO$23:$AP$39,3,FALSE))))))</f>
        <v/>
      </c>
      <c r="AD334" s="1"/>
      <c r="AE334" s="1" t="str">
        <f>IF($L334="None","",IF(ISERROR(VLOOKUP($L334,Info!$B$4:$B$266,1,FALSE)),"",VLOOKUP($L334,Info!$B$4:$L$266,4,FALSE)))</f>
        <v/>
      </c>
      <c r="AF334" s="1" t="str">
        <f>IF($L334="None","",IF(ISERROR(VLOOKUP($L334,Info!$B$4:$B$266,1,FALSE)),"",VLOOKUP($L334,Info!$B$4:$L$266,6,FALSE)))</f>
        <v/>
      </c>
      <c r="AG334" s="1"/>
      <c r="AH334" s="33" t="str" cm="1">
        <f t="array" ref="AH334">IF(AND(L334&lt;&gt;"",O334&lt;&gt;"",R334:S334&lt;&gt;"",W334:X334&lt;&gt;"",Z334:AA334&lt;&gt;"",AC334&lt;&gt;""),"Good","Bad")</f>
        <v>Bad</v>
      </c>
      <c r="AL334" t="str" cm="1">
        <f t="array" ref="AL334">IF(R334&gt;0,_xlfn.IFS(COUNTIF($L$20:L334,"&lt;&gt;")&lt;101,1,COUNTIF($L$20:L334,"&lt;&gt;")&lt;201,2,COUNTIF($L$20:L334,"&lt;&gt;")&lt;301,3,COUNTIF($L$20:L334,"&lt;&gt;")&lt;401,4,COUNTIF($L$20:L334,"&lt;&gt;")&lt;501,5,COUNTIF($L$20:L334,"&lt;&gt;")&lt;601,6,COUNTIF($L$20:L334,"&lt;&gt;")&lt;701,7,COUNTIF($L$20:L334,"&lt;&gt;")&lt;801,8,COUNTIF($L$20:L334,"&lt;&gt;")&lt;901,9,COUNTIF($L$20:L334,"&lt;&gt;")&lt;1001,10,COUNTIF($L$20:L334,"&lt;&gt;")&lt;1101,11,COUNTIF($L$20:L334,"&lt;&gt;")&lt;1201,12,COUNTIF($L$20:L334,"&lt;&gt;")&lt;1301,13,COUNTIF($L$20:L334,"&lt;&gt;")&lt;1401,14,COUNTIF($L$20:L334,"&lt;&gt;")&lt;1501,15,COUNTIF($L$20:L334,"&lt;&gt;")&lt;1601,16,COUNTIF($L$20:L334,"&lt;&gt;")&lt;1701,17,COUNTIF($L$20:L334,"&lt;&gt;")&lt;1801,18,COUNTIF($L$20:L334,"&lt;&gt;")&lt;1901,19,COUNTIF($L$20:L334,"&lt;&gt;")&lt;2001,20,COUNTIF($L$20:L334,"&lt;&gt;")&lt;2101,21,COUNTIF($L$20:L334,"&lt;&gt;")&lt;2201,22,COUNTIF($L$20:L334,"&lt;&gt;")&lt;2301,23,COUNTIF($L$20:L334,"&lt;&gt;")&lt;2401,24,COUNTIF($L$20:L334,"&lt;&gt;")&lt;2501,25,COUNTIF($L$20:L334,"&lt;&gt;")&lt;2601,26,COUNTIF($L$20:L334,"&lt;&gt;")&lt;2701,27,COUNTIF($L$20:L334,"&lt;&gt;")&lt;2801,28,COUNTIF($L$20:L334,"&lt;&gt;")&lt;2901,29,COUNTIF($L$20:L334,"&lt;&gt;")&lt;3001,30),"")</f>
        <v/>
      </c>
      <c r="AM334" t="str">
        <f t="shared" si="20"/>
        <v/>
      </c>
      <c r="AN334" t="str">
        <f t="shared" si="24"/>
        <v/>
      </c>
      <c r="AP334" t="str">
        <f t="shared" si="23"/>
        <v/>
      </c>
      <c r="AQ334" t="str">
        <f>IF(AO334="","",COUNTIFS(AM334:$AM$3019,AO334))</f>
        <v/>
      </c>
    </row>
    <row r="335" spans="1:43" x14ac:dyDescent="0.25">
      <c r="A335" s="6" t="str">
        <f>IF(COUNT($A$20:A334)&lt;&gt;$B$4,IF(A334="","",A334+1),"")</f>
        <v/>
      </c>
      <c r="B335" s="3"/>
      <c r="C335" s="3"/>
      <c r="D335" s="122"/>
      <c r="E335" s="3"/>
      <c r="F335" s="3"/>
      <c r="G335" s="3"/>
      <c r="H335" s="3"/>
      <c r="I335" s="120"/>
      <c r="J335" s="3"/>
      <c r="K335" s="119" t="str" cm="1">
        <f t="array" ref="K335">IF(OR($J$14 = "A",$J$14 = "B",$J$14 = "C"),IF(I335="","",IF(LEN(I335)&gt;2,_xlfn.IFS(ISNUMBER(SEARCH("_",I335)),I335,ISNUMBER(SEARCH(", ",I335)),SUBSTITUTE(I335,", ","_"),ISNUMBER(SEARCH("/ ",I335)),SUBSTITUTE(I335,"/ ","_"),ISNUMBER(SEARCH(",",I335)),SUBSTITUTE(I335,",","_"),ISNUMBER(SEARCH("/",I335)),SUBSTITUTE(I335,"/","_"),ISNUMBER(SEARCH("",I335)),I335),I335)),IF(OR($J$14 = "J",$J$14 = "K"),"",IF(D335="","",IF(LEN(D335)&gt;2,_xlfn.IFS(ISNUMBER(SEARCH("_",D335)),D335,ISNUMBER(SEARCH(", ",D335)),SUBSTITUTE(D335,", ","_"),ISNUMBER(SEARCH("/ ",D335)),SUBSTITUTE(D335,"/ ","_"),ISNUMBER(SEARCH(",",D335)),SUBSTITUTE(D335,",","_"),ISNUMBER(SEARCH("/",D335)),SUBSTITUTE(D335,"/","_"),ISNUMBER(SEARCH("",D335)),D335),D335))))</f>
        <v/>
      </c>
      <c r="L335" s="1"/>
      <c r="M335" s="1" t="str">
        <f t="shared" si="21"/>
        <v/>
      </c>
      <c r="N335" s="94" t="str">
        <f>IF($L335="None","",IF(ISERROR(VLOOKUP($L335,Info!$B$4:$B$266,1,FALSE)),"",VLOOKUP($L335,Info!$B$4:$L$266,5,FALSE)))</f>
        <v/>
      </c>
      <c r="O335" s="94" t="str">
        <f>IF(K335="","",IF(AND($J$12&lt;&gt;"ABC",N335="3"),"BAC",IF(N335="3","ABC",IF($J$12&lt;&gt;"ABC",IF($J$10="Standard",VLOOKUP(K335,Info!$BE$4:$BF$481,2,FALSE),VLOOKUP(K335,Info!$BI$4:$BJ$482,2,FALSE)),IF($J$10="Standard",VLOOKUP(K335,Info!$AG$4:$AH$2994,2,FALSE),VLOOKUP(K335,Info!$AK$4:$AL$2997,2,FALSE))))))</f>
        <v/>
      </c>
      <c r="P335" s="94" t="str">
        <f>IF($L335="None","",IF(ISERROR(VLOOKUP($L335,Info!$B$4:$B$266,1,FALSE)),"",VLOOKUP($L335,Info!$B$4:$L$266,3,FALSE)))</f>
        <v/>
      </c>
      <c r="Q335" s="96" t="str">
        <f>IF($L335="None","",IF(ISERROR(VLOOKUP($L335,Info!$B$4:$B$266,1,FALSE)),"",VLOOKUP($L335,Info!$B$4:$L$266,4,FALSE)))</f>
        <v/>
      </c>
      <c r="R335" s="1"/>
      <c r="S335" s="6" t="str">
        <f t="shared" si="22"/>
        <v/>
      </c>
      <c r="T335" s="6" t="str">
        <f>IF($L335="None","",IF(ISERROR(VLOOKUP($L335,Info!$B$4:$B$266,1,FALSE)),"",VLOOKUP($L335,Info!$B$4:$L$266,11,FALSE)))</f>
        <v/>
      </c>
      <c r="U335" s="1"/>
      <c r="V335" s="1"/>
      <c r="W335" s="1"/>
      <c r="X335" s="1" t="str">
        <f>IF($L335="None","",IF(ISERROR(VLOOKUP($L335,Info!$B$4:$B$266,1,FALSE)),"",IF(OR(W335="Metallic Liquid Tight",W335="Non-Metallic Liquid Tight",W335="LSZH",W335="Greenfield"),VLOOKUP($L335,Info!$B$4:$L$266,7,FALSE),"N/A")))</f>
        <v/>
      </c>
      <c r="Y335" s="1"/>
      <c r="Z335" s="96" t="str">
        <f>IF($L335="None","",IF(ISERROR(VLOOKUP($L335,Info!$B$4:$B$266,1,FALSE)),"",VLOOKUP($L335,Info!$B$4:$L$266,9,FALSE)))</f>
        <v/>
      </c>
      <c r="AA335" s="96" t="str">
        <f>IF($L335="None","",IF(ISERROR(VLOOKUP($L335,Info!$B$4:$B$266,1,FALSE)),"",VLOOKUP($L335,Info!$B$4:$L$266,8,FALSE)))</f>
        <v/>
      </c>
      <c r="AB335" s="96" t="str">
        <f>IF($L335="None","",IF(ISERROR(VLOOKUP($L335,Info!$B$4:$B$266,1,FALSE)),"",VLOOKUP($L335,Info!$B$4:$L$266,10,FALSE)))</f>
        <v/>
      </c>
      <c r="AC335" s="1" t="str">
        <f>IF(W335="SO Cable","Black,White",IF(O335="","",IF(P335="","",IF($J$12&lt;&gt;"ABC",IF(P335&lt;="250",VLOOKUP(O335,Info!$AZ$4:$BB$22,3,FALSE),VLOOKUP(O335,Info!$AZ$23:$BB$39,3,FALSE)),IF(P335&lt;="250",VLOOKUP(O335,Info!$AO$4:$AQ$22,3,FALSE),VLOOKUP(O335,Info!$AO$23:$AP$39,3,FALSE))))))</f>
        <v/>
      </c>
      <c r="AD335" s="1"/>
      <c r="AE335" s="1" t="str">
        <f>IF($L335="None","",IF(ISERROR(VLOOKUP($L335,Info!$B$4:$B$266,1,FALSE)),"",VLOOKUP($L335,Info!$B$4:$L$266,4,FALSE)))</f>
        <v/>
      </c>
      <c r="AF335" s="1" t="str">
        <f>IF($L335="None","",IF(ISERROR(VLOOKUP($L335,Info!$B$4:$B$266,1,FALSE)),"",VLOOKUP($L335,Info!$B$4:$L$266,6,FALSE)))</f>
        <v/>
      </c>
      <c r="AG335" s="1"/>
      <c r="AH335" s="33" t="str" cm="1">
        <f t="array" ref="AH335">IF(AND(L335&lt;&gt;"",O335&lt;&gt;"",R335:S335&lt;&gt;"",W335:X335&lt;&gt;"",Z335:AA335&lt;&gt;"",AC335&lt;&gt;""),"Good","Bad")</f>
        <v>Bad</v>
      </c>
      <c r="AL335" t="str" cm="1">
        <f t="array" ref="AL335">IF(R335&gt;0,_xlfn.IFS(COUNTIF($L$20:L335,"&lt;&gt;")&lt;101,1,COUNTIF($L$20:L335,"&lt;&gt;")&lt;201,2,COUNTIF($L$20:L335,"&lt;&gt;")&lt;301,3,COUNTIF($L$20:L335,"&lt;&gt;")&lt;401,4,COUNTIF($L$20:L335,"&lt;&gt;")&lt;501,5,COUNTIF($L$20:L335,"&lt;&gt;")&lt;601,6,COUNTIF($L$20:L335,"&lt;&gt;")&lt;701,7,COUNTIF($L$20:L335,"&lt;&gt;")&lt;801,8,COUNTIF($L$20:L335,"&lt;&gt;")&lt;901,9,COUNTIF($L$20:L335,"&lt;&gt;")&lt;1001,10,COUNTIF($L$20:L335,"&lt;&gt;")&lt;1101,11,COUNTIF($L$20:L335,"&lt;&gt;")&lt;1201,12,COUNTIF($L$20:L335,"&lt;&gt;")&lt;1301,13,COUNTIF($L$20:L335,"&lt;&gt;")&lt;1401,14,COUNTIF($L$20:L335,"&lt;&gt;")&lt;1501,15,COUNTIF($L$20:L335,"&lt;&gt;")&lt;1601,16,COUNTIF($L$20:L335,"&lt;&gt;")&lt;1701,17,COUNTIF($L$20:L335,"&lt;&gt;")&lt;1801,18,COUNTIF($L$20:L335,"&lt;&gt;")&lt;1901,19,COUNTIF($L$20:L335,"&lt;&gt;")&lt;2001,20,COUNTIF($L$20:L335,"&lt;&gt;")&lt;2101,21,COUNTIF($L$20:L335,"&lt;&gt;")&lt;2201,22,COUNTIF($L$20:L335,"&lt;&gt;")&lt;2301,23,COUNTIF($L$20:L335,"&lt;&gt;")&lt;2401,24,COUNTIF($L$20:L335,"&lt;&gt;")&lt;2501,25,COUNTIF($L$20:L335,"&lt;&gt;")&lt;2601,26,COUNTIF($L$20:L335,"&lt;&gt;")&lt;2701,27,COUNTIF($L$20:L335,"&lt;&gt;")&lt;2801,28,COUNTIF($L$20:L335,"&lt;&gt;")&lt;2901,29,COUNTIF($L$20:L335,"&lt;&gt;")&lt;3001,30),"")</f>
        <v/>
      </c>
      <c r="AM335" t="str">
        <f t="shared" si="20"/>
        <v/>
      </c>
      <c r="AN335" t="str">
        <f t="shared" si="24"/>
        <v/>
      </c>
      <c r="AP335" t="str">
        <f t="shared" si="23"/>
        <v/>
      </c>
      <c r="AQ335" t="str">
        <f>IF(AO335="","",COUNTIFS(AM335:$AM$3019,AO335))</f>
        <v/>
      </c>
    </row>
    <row r="336" spans="1:43" x14ac:dyDescent="0.25">
      <c r="A336" s="6" t="str">
        <f>IF(COUNT($A$20:A335)&lt;&gt;$B$4,IF(A335="","",A335+1),"")</f>
        <v/>
      </c>
      <c r="B336" s="3"/>
      <c r="C336" s="3"/>
      <c r="D336" s="122"/>
      <c r="E336" s="3"/>
      <c r="F336" s="3"/>
      <c r="G336" s="3"/>
      <c r="H336" s="3"/>
      <c r="I336" s="120"/>
      <c r="J336" s="3"/>
      <c r="K336" s="119" t="str" cm="1">
        <f t="array" ref="K336">IF(OR($J$14 = "A",$J$14 = "B",$J$14 = "C"),IF(I336="","",IF(LEN(I336)&gt;2,_xlfn.IFS(ISNUMBER(SEARCH("_",I336)),I336,ISNUMBER(SEARCH(", ",I336)),SUBSTITUTE(I336,", ","_"),ISNUMBER(SEARCH("/ ",I336)),SUBSTITUTE(I336,"/ ","_"),ISNUMBER(SEARCH(",",I336)),SUBSTITUTE(I336,",","_"),ISNUMBER(SEARCH("/",I336)),SUBSTITUTE(I336,"/","_"),ISNUMBER(SEARCH("",I336)),I336),I336)),IF(OR($J$14 = "J",$J$14 = "K"),"",IF(D336="","",IF(LEN(D336)&gt;2,_xlfn.IFS(ISNUMBER(SEARCH("_",D336)),D336,ISNUMBER(SEARCH(", ",D336)),SUBSTITUTE(D336,", ","_"),ISNUMBER(SEARCH("/ ",D336)),SUBSTITUTE(D336,"/ ","_"),ISNUMBER(SEARCH(",",D336)),SUBSTITUTE(D336,",","_"),ISNUMBER(SEARCH("/",D336)),SUBSTITUTE(D336,"/","_"),ISNUMBER(SEARCH("",D336)),D336),D336))))</f>
        <v/>
      </c>
      <c r="L336" s="1"/>
      <c r="M336" s="1" t="str">
        <f t="shared" si="21"/>
        <v/>
      </c>
      <c r="N336" s="94" t="str">
        <f>IF($L336="None","",IF(ISERROR(VLOOKUP($L336,Info!$B$4:$B$266,1,FALSE)),"",VLOOKUP($L336,Info!$B$4:$L$266,5,FALSE)))</f>
        <v/>
      </c>
      <c r="O336" s="94" t="str">
        <f>IF(K336="","",IF(AND($J$12&lt;&gt;"ABC",N336="3"),"BAC",IF(N336="3","ABC",IF($J$12&lt;&gt;"ABC",IF($J$10="Standard",VLOOKUP(K336,Info!$BE$4:$BF$481,2,FALSE),VLOOKUP(K336,Info!$BI$4:$BJ$482,2,FALSE)),IF($J$10="Standard",VLOOKUP(K336,Info!$AG$4:$AH$2994,2,FALSE),VLOOKUP(K336,Info!$AK$4:$AL$2997,2,FALSE))))))</f>
        <v/>
      </c>
      <c r="P336" s="94" t="str">
        <f>IF($L336="None","",IF(ISERROR(VLOOKUP($L336,Info!$B$4:$B$266,1,FALSE)),"",VLOOKUP($L336,Info!$B$4:$L$266,3,FALSE)))</f>
        <v/>
      </c>
      <c r="Q336" s="96" t="str">
        <f>IF($L336="None","",IF(ISERROR(VLOOKUP($L336,Info!$B$4:$B$266,1,FALSE)),"",VLOOKUP($L336,Info!$B$4:$L$266,4,FALSE)))</f>
        <v/>
      </c>
      <c r="R336" s="1"/>
      <c r="S336" s="6" t="str">
        <f t="shared" si="22"/>
        <v/>
      </c>
      <c r="T336" s="6" t="str">
        <f>IF($L336="None","",IF(ISERROR(VLOOKUP($L336,Info!$B$4:$B$266,1,FALSE)),"",VLOOKUP($L336,Info!$B$4:$L$266,11,FALSE)))</f>
        <v/>
      </c>
      <c r="U336" s="1"/>
      <c r="V336" s="1"/>
      <c r="W336" s="1"/>
      <c r="X336" s="1" t="str">
        <f>IF($L336="None","",IF(ISERROR(VLOOKUP($L336,Info!$B$4:$B$266,1,FALSE)),"",IF(OR(W336="Metallic Liquid Tight",W336="Non-Metallic Liquid Tight",W336="LSZH",W336="Greenfield"),VLOOKUP($L336,Info!$B$4:$L$266,7,FALSE),"N/A")))</f>
        <v/>
      </c>
      <c r="Y336" s="1"/>
      <c r="Z336" s="96" t="str">
        <f>IF($L336="None","",IF(ISERROR(VLOOKUP($L336,Info!$B$4:$B$266,1,FALSE)),"",VLOOKUP($L336,Info!$B$4:$L$266,9,FALSE)))</f>
        <v/>
      </c>
      <c r="AA336" s="96" t="str">
        <f>IF($L336="None","",IF(ISERROR(VLOOKUP($L336,Info!$B$4:$B$266,1,FALSE)),"",VLOOKUP($L336,Info!$B$4:$L$266,8,FALSE)))</f>
        <v/>
      </c>
      <c r="AB336" s="96" t="str">
        <f>IF($L336="None","",IF(ISERROR(VLOOKUP($L336,Info!$B$4:$B$266,1,FALSE)),"",VLOOKUP($L336,Info!$B$4:$L$266,10,FALSE)))</f>
        <v/>
      </c>
      <c r="AC336" s="1" t="str">
        <f>IF(W336="SO Cable","Black,White",IF(O336="","",IF(P336="","",IF($J$12&lt;&gt;"ABC",IF(P336&lt;="250",VLOOKUP(O336,Info!$AZ$4:$BB$22,3,FALSE),VLOOKUP(O336,Info!$AZ$23:$BB$39,3,FALSE)),IF(P336&lt;="250",VLOOKUP(O336,Info!$AO$4:$AQ$22,3,FALSE),VLOOKUP(O336,Info!$AO$23:$AP$39,3,FALSE))))))</f>
        <v/>
      </c>
      <c r="AD336" s="1"/>
      <c r="AE336" s="1" t="str">
        <f>IF($L336="None","",IF(ISERROR(VLOOKUP($L336,Info!$B$4:$B$266,1,FALSE)),"",VLOOKUP($L336,Info!$B$4:$L$266,4,FALSE)))</f>
        <v/>
      </c>
      <c r="AF336" s="1" t="str">
        <f>IF($L336="None","",IF(ISERROR(VLOOKUP($L336,Info!$B$4:$B$266,1,FALSE)),"",VLOOKUP($L336,Info!$B$4:$L$266,6,FALSE)))</f>
        <v/>
      </c>
      <c r="AG336" s="1"/>
      <c r="AH336" s="33" t="str" cm="1">
        <f t="array" ref="AH336">IF(AND(L336&lt;&gt;"",O336&lt;&gt;"",R336:S336&lt;&gt;"",W336:X336&lt;&gt;"",Z336:AA336&lt;&gt;"",AC336&lt;&gt;""),"Good","Bad")</f>
        <v>Bad</v>
      </c>
      <c r="AL336" t="str" cm="1">
        <f t="array" ref="AL336">IF(R336&gt;0,_xlfn.IFS(COUNTIF($L$20:L336,"&lt;&gt;")&lt;101,1,COUNTIF($L$20:L336,"&lt;&gt;")&lt;201,2,COUNTIF($L$20:L336,"&lt;&gt;")&lt;301,3,COUNTIF($L$20:L336,"&lt;&gt;")&lt;401,4,COUNTIF($L$20:L336,"&lt;&gt;")&lt;501,5,COUNTIF($L$20:L336,"&lt;&gt;")&lt;601,6,COUNTIF($L$20:L336,"&lt;&gt;")&lt;701,7,COUNTIF($L$20:L336,"&lt;&gt;")&lt;801,8,COUNTIF($L$20:L336,"&lt;&gt;")&lt;901,9,COUNTIF($L$20:L336,"&lt;&gt;")&lt;1001,10,COUNTIF($L$20:L336,"&lt;&gt;")&lt;1101,11,COUNTIF($L$20:L336,"&lt;&gt;")&lt;1201,12,COUNTIF($L$20:L336,"&lt;&gt;")&lt;1301,13,COUNTIF($L$20:L336,"&lt;&gt;")&lt;1401,14,COUNTIF($L$20:L336,"&lt;&gt;")&lt;1501,15,COUNTIF($L$20:L336,"&lt;&gt;")&lt;1601,16,COUNTIF($L$20:L336,"&lt;&gt;")&lt;1701,17,COUNTIF($L$20:L336,"&lt;&gt;")&lt;1801,18,COUNTIF($L$20:L336,"&lt;&gt;")&lt;1901,19,COUNTIF($L$20:L336,"&lt;&gt;")&lt;2001,20,COUNTIF($L$20:L336,"&lt;&gt;")&lt;2101,21,COUNTIF($L$20:L336,"&lt;&gt;")&lt;2201,22,COUNTIF($L$20:L336,"&lt;&gt;")&lt;2301,23,COUNTIF($L$20:L336,"&lt;&gt;")&lt;2401,24,COUNTIF($L$20:L336,"&lt;&gt;")&lt;2501,25,COUNTIF($L$20:L336,"&lt;&gt;")&lt;2601,26,COUNTIF($L$20:L336,"&lt;&gt;")&lt;2701,27,COUNTIF($L$20:L336,"&lt;&gt;")&lt;2801,28,COUNTIF($L$20:L336,"&lt;&gt;")&lt;2901,29,COUNTIF($L$20:L336,"&lt;&gt;")&lt;3001,30),"")</f>
        <v/>
      </c>
      <c r="AM336" t="str">
        <f t="shared" si="20"/>
        <v/>
      </c>
      <c r="AN336" t="str">
        <f t="shared" si="24"/>
        <v/>
      </c>
      <c r="AP336" t="str">
        <f t="shared" si="23"/>
        <v/>
      </c>
      <c r="AQ336" t="str">
        <f>IF(AO336="","",COUNTIFS(AM336:$AM$3019,AO336))</f>
        <v/>
      </c>
    </row>
    <row r="337" spans="1:43" x14ac:dyDescent="0.25">
      <c r="A337" s="6" t="str">
        <f>IF(COUNT($A$20:A336)&lt;&gt;$B$4,IF(A336="","",A336+1),"")</f>
        <v/>
      </c>
      <c r="B337" s="3"/>
      <c r="C337" s="3"/>
      <c r="D337" s="122"/>
      <c r="E337" s="3"/>
      <c r="F337" s="3"/>
      <c r="G337" s="3"/>
      <c r="H337" s="3"/>
      <c r="I337" s="120"/>
      <c r="J337" s="3"/>
      <c r="K337" s="119" t="str" cm="1">
        <f t="array" ref="K337">IF(OR($J$14 = "A",$J$14 = "B",$J$14 = "C"),IF(I337="","",IF(LEN(I337)&gt;2,_xlfn.IFS(ISNUMBER(SEARCH("_",I337)),I337,ISNUMBER(SEARCH(", ",I337)),SUBSTITUTE(I337,", ","_"),ISNUMBER(SEARCH("/ ",I337)),SUBSTITUTE(I337,"/ ","_"),ISNUMBER(SEARCH(",",I337)),SUBSTITUTE(I337,",","_"),ISNUMBER(SEARCH("/",I337)),SUBSTITUTE(I337,"/","_"),ISNUMBER(SEARCH("",I337)),I337),I337)),IF(OR($J$14 = "J",$J$14 = "K"),"",IF(D337="","",IF(LEN(D337)&gt;2,_xlfn.IFS(ISNUMBER(SEARCH("_",D337)),D337,ISNUMBER(SEARCH(", ",D337)),SUBSTITUTE(D337,", ","_"),ISNUMBER(SEARCH("/ ",D337)),SUBSTITUTE(D337,"/ ","_"),ISNUMBER(SEARCH(",",D337)),SUBSTITUTE(D337,",","_"),ISNUMBER(SEARCH("/",D337)),SUBSTITUTE(D337,"/","_"),ISNUMBER(SEARCH("",D337)),D337),D337))))</f>
        <v/>
      </c>
      <c r="L337" s="1"/>
      <c r="M337" s="1" t="str">
        <f t="shared" si="21"/>
        <v/>
      </c>
      <c r="N337" s="94" t="str">
        <f>IF($L337="None","",IF(ISERROR(VLOOKUP($L337,Info!$B$4:$B$266,1,FALSE)),"",VLOOKUP($L337,Info!$B$4:$L$266,5,FALSE)))</f>
        <v/>
      </c>
      <c r="O337" s="94" t="str">
        <f>IF(K337="","",IF(AND($J$12&lt;&gt;"ABC",N337="3"),"BAC",IF(N337="3","ABC",IF($J$12&lt;&gt;"ABC",IF($J$10="Standard",VLOOKUP(K337,Info!$BE$4:$BF$481,2,FALSE),VLOOKUP(K337,Info!$BI$4:$BJ$482,2,FALSE)),IF($J$10="Standard",VLOOKUP(K337,Info!$AG$4:$AH$2994,2,FALSE),VLOOKUP(K337,Info!$AK$4:$AL$2997,2,FALSE))))))</f>
        <v/>
      </c>
      <c r="P337" s="94" t="str">
        <f>IF($L337="None","",IF(ISERROR(VLOOKUP($L337,Info!$B$4:$B$266,1,FALSE)),"",VLOOKUP($L337,Info!$B$4:$L$266,3,FALSE)))</f>
        <v/>
      </c>
      <c r="Q337" s="96" t="str">
        <f>IF($L337="None","",IF(ISERROR(VLOOKUP($L337,Info!$B$4:$B$266,1,FALSE)),"",VLOOKUP($L337,Info!$B$4:$L$266,4,FALSE)))</f>
        <v/>
      </c>
      <c r="R337" s="1"/>
      <c r="S337" s="6" t="str">
        <f t="shared" si="22"/>
        <v/>
      </c>
      <c r="T337" s="6" t="str">
        <f>IF($L337="None","",IF(ISERROR(VLOOKUP($L337,Info!$B$4:$B$266,1,FALSE)),"",VLOOKUP($L337,Info!$B$4:$L$266,11,FALSE)))</f>
        <v/>
      </c>
      <c r="U337" s="1"/>
      <c r="V337" s="1"/>
      <c r="W337" s="1"/>
      <c r="X337" s="1" t="str">
        <f>IF($L337="None","",IF(ISERROR(VLOOKUP($L337,Info!$B$4:$B$266,1,FALSE)),"",IF(OR(W337="Metallic Liquid Tight",W337="Non-Metallic Liquid Tight",W337="LSZH",W337="Greenfield"),VLOOKUP($L337,Info!$B$4:$L$266,7,FALSE),"N/A")))</f>
        <v/>
      </c>
      <c r="Y337" s="1"/>
      <c r="Z337" s="96" t="str">
        <f>IF($L337="None","",IF(ISERROR(VLOOKUP($L337,Info!$B$4:$B$266,1,FALSE)),"",VLOOKUP($L337,Info!$B$4:$L$266,9,FALSE)))</f>
        <v/>
      </c>
      <c r="AA337" s="96" t="str">
        <f>IF($L337="None","",IF(ISERROR(VLOOKUP($L337,Info!$B$4:$B$266,1,FALSE)),"",VLOOKUP($L337,Info!$B$4:$L$266,8,FALSE)))</f>
        <v/>
      </c>
      <c r="AB337" s="96" t="str">
        <f>IF($L337="None","",IF(ISERROR(VLOOKUP($L337,Info!$B$4:$B$266,1,FALSE)),"",VLOOKUP($L337,Info!$B$4:$L$266,10,FALSE)))</f>
        <v/>
      </c>
      <c r="AC337" s="1" t="str">
        <f>IF(W337="SO Cable","Black,White",IF(O337="","",IF(P337="","",IF($J$12&lt;&gt;"ABC",IF(P337&lt;="250",VLOOKUP(O337,Info!$AZ$4:$BB$22,3,FALSE),VLOOKUP(O337,Info!$AZ$23:$BB$39,3,FALSE)),IF(P337&lt;="250",VLOOKUP(O337,Info!$AO$4:$AQ$22,3,FALSE),VLOOKUP(O337,Info!$AO$23:$AP$39,3,FALSE))))))</f>
        <v/>
      </c>
      <c r="AD337" s="1"/>
      <c r="AE337" s="1" t="str">
        <f>IF($L337="None","",IF(ISERROR(VLOOKUP($L337,Info!$B$4:$B$266,1,FALSE)),"",VLOOKUP($L337,Info!$B$4:$L$266,4,FALSE)))</f>
        <v/>
      </c>
      <c r="AF337" s="1" t="str">
        <f>IF($L337="None","",IF(ISERROR(VLOOKUP($L337,Info!$B$4:$B$266,1,FALSE)),"",VLOOKUP($L337,Info!$B$4:$L$266,6,FALSE)))</f>
        <v/>
      </c>
      <c r="AG337" s="1"/>
      <c r="AH337" s="33" t="str" cm="1">
        <f t="array" ref="AH337">IF(AND(L337&lt;&gt;"",O337&lt;&gt;"",R337:S337&lt;&gt;"",W337:X337&lt;&gt;"",Z337:AA337&lt;&gt;"",AC337&lt;&gt;""),"Good","Bad")</f>
        <v>Bad</v>
      </c>
      <c r="AL337" t="str" cm="1">
        <f t="array" ref="AL337">IF(R337&gt;0,_xlfn.IFS(COUNTIF($L$20:L337,"&lt;&gt;")&lt;101,1,COUNTIF($L$20:L337,"&lt;&gt;")&lt;201,2,COUNTIF($L$20:L337,"&lt;&gt;")&lt;301,3,COUNTIF($L$20:L337,"&lt;&gt;")&lt;401,4,COUNTIF($L$20:L337,"&lt;&gt;")&lt;501,5,COUNTIF($L$20:L337,"&lt;&gt;")&lt;601,6,COUNTIF($L$20:L337,"&lt;&gt;")&lt;701,7,COUNTIF($L$20:L337,"&lt;&gt;")&lt;801,8,COUNTIF($L$20:L337,"&lt;&gt;")&lt;901,9,COUNTIF($L$20:L337,"&lt;&gt;")&lt;1001,10,COUNTIF($L$20:L337,"&lt;&gt;")&lt;1101,11,COUNTIF($L$20:L337,"&lt;&gt;")&lt;1201,12,COUNTIF($L$20:L337,"&lt;&gt;")&lt;1301,13,COUNTIF($L$20:L337,"&lt;&gt;")&lt;1401,14,COUNTIF($L$20:L337,"&lt;&gt;")&lt;1501,15,COUNTIF($L$20:L337,"&lt;&gt;")&lt;1601,16,COUNTIF($L$20:L337,"&lt;&gt;")&lt;1701,17,COUNTIF($L$20:L337,"&lt;&gt;")&lt;1801,18,COUNTIF($L$20:L337,"&lt;&gt;")&lt;1901,19,COUNTIF($L$20:L337,"&lt;&gt;")&lt;2001,20,COUNTIF($L$20:L337,"&lt;&gt;")&lt;2101,21,COUNTIF($L$20:L337,"&lt;&gt;")&lt;2201,22,COUNTIF($L$20:L337,"&lt;&gt;")&lt;2301,23,COUNTIF($L$20:L337,"&lt;&gt;")&lt;2401,24,COUNTIF($L$20:L337,"&lt;&gt;")&lt;2501,25,COUNTIF($L$20:L337,"&lt;&gt;")&lt;2601,26,COUNTIF($L$20:L337,"&lt;&gt;")&lt;2701,27,COUNTIF($L$20:L337,"&lt;&gt;")&lt;2801,28,COUNTIF($L$20:L337,"&lt;&gt;")&lt;2901,29,COUNTIF($L$20:L337,"&lt;&gt;")&lt;3001,30),"")</f>
        <v/>
      </c>
      <c r="AM337" t="str">
        <f t="shared" si="20"/>
        <v/>
      </c>
      <c r="AN337" t="str">
        <f t="shared" si="24"/>
        <v/>
      </c>
      <c r="AP337" t="str">
        <f t="shared" si="23"/>
        <v/>
      </c>
      <c r="AQ337" t="str">
        <f>IF(AO337="","",COUNTIFS(AM337:$AM$3019,AO337))</f>
        <v/>
      </c>
    </row>
    <row r="338" spans="1:43" x14ac:dyDescent="0.25">
      <c r="A338" s="6" t="str">
        <f>IF(COUNT($A$20:A337)&lt;&gt;$B$4,IF(A337="","",A337+1),"")</f>
        <v/>
      </c>
      <c r="B338" s="3"/>
      <c r="C338" s="3"/>
      <c r="D338" s="122"/>
      <c r="E338" s="3"/>
      <c r="F338" s="3"/>
      <c r="G338" s="3"/>
      <c r="H338" s="3"/>
      <c r="I338" s="120"/>
      <c r="J338" s="3"/>
      <c r="K338" s="119" t="str" cm="1">
        <f t="array" ref="K338">IF(OR($J$14 = "A",$J$14 = "B",$J$14 = "C"),IF(I338="","",IF(LEN(I338)&gt;2,_xlfn.IFS(ISNUMBER(SEARCH("_",I338)),I338,ISNUMBER(SEARCH(", ",I338)),SUBSTITUTE(I338,", ","_"),ISNUMBER(SEARCH("/ ",I338)),SUBSTITUTE(I338,"/ ","_"),ISNUMBER(SEARCH(",",I338)),SUBSTITUTE(I338,",","_"),ISNUMBER(SEARCH("/",I338)),SUBSTITUTE(I338,"/","_"),ISNUMBER(SEARCH("",I338)),I338),I338)),IF(OR($J$14 = "J",$J$14 = "K"),"",IF(D338="","",IF(LEN(D338)&gt;2,_xlfn.IFS(ISNUMBER(SEARCH("_",D338)),D338,ISNUMBER(SEARCH(", ",D338)),SUBSTITUTE(D338,", ","_"),ISNUMBER(SEARCH("/ ",D338)),SUBSTITUTE(D338,"/ ","_"),ISNUMBER(SEARCH(",",D338)),SUBSTITUTE(D338,",","_"),ISNUMBER(SEARCH("/",D338)),SUBSTITUTE(D338,"/","_"),ISNUMBER(SEARCH("",D338)),D338),D338))))</f>
        <v/>
      </c>
      <c r="L338" s="1"/>
      <c r="M338" s="1" t="str">
        <f t="shared" si="21"/>
        <v/>
      </c>
      <c r="N338" s="94" t="str">
        <f>IF($L338="None","",IF(ISERROR(VLOOKUP($L338,Info!$B$4:$B$266,1,FALSE)),"",VLOOKUP($L338,Info!$B$4:$L$266,5,FALSE)))</f>
        <v/>
      </c>
      <c r="O338" s="94" t="str">
        <f>IF(K338="","",IF(AND($J$12&lt;&gt;"ABC",N338="3"),"BAC",IF(N338="3","ABC",IF($J$12&lt;&gt;"ABC",IF($J$10="Standard",VLOOKUP(K338,Info!$BE$4:$BF$481,2,FALSE),VLOOKUP(K338,Info!$BI$4:$BJ$482,2,FALSE)),IF($J$10="Standard",VLOOKUP(K338,Info!$AG$4:$AH$2994,2,FALSE),VLOOKUP(K338,Info!$AK$4:$AL$2997,2,FALSE))))))</f>
        <v/>
      </c>
      <c r="P338" s="94" t="str">
        <f>IF($L338="None","",IF(ISERROR(VLOOKUP($L338,Info!$B$4:$B$266,1,FALSE)),"",VLOOKUP($L338,Info!$B$4:$L$266,3,FALSE)))</f>
        <v/>
      </c>
      <c r="Q338" s="96" t="str">
        <f>IF($L338="None","",IF(ISERROR(VLOOKUP($L338,Info!$B$4:$B$266,1,FALSE)),"",VLOOKUP($L338,Info!$B$4:$L$266,4,FALSE)))</f>
        <v/>
      </c>
      <c r="R338" s="1"/>
      <c r="S338" s="6" t="str">
        <f t="shared" si="22"/>
        <v/>
      </c>
      <c r="T338" s="6" t="str">
        <f>IF($L338="None","",IF(ISERROR(VLOOKUP($L338,Info!$B$4:$B$266,1,FALSE)),"",VLOOKUP($L338,Info!$B$4:$L$266,11,FALSE)))</f>
        <v/>
      </c>
      <c r="U338" s="1"/>
      <c r="V338" s="1"/>
      <c r="W338" s="1"/>
      <c r="X338" s="1" t="str">
        <f>IF($L338="None","",IF(ISERROR(VLOOKUP($L338,Info!$B$4:$B$266,1,FALSE)),"",IF(OR(W338="Metallic Liquid Tight",W338="Non-Metallic Liquid Tight",W338="LSZH",W338="Greenfield"),VLOOKUP($L338,Info!$B$4:$L$266,7,FALSE),"N/A")))</f>
        <v/>
      </c>
      <c r="Y338" s="1"/>
      <c r="Z338" s="96" t="str">
        <f>IF($L338="None","",IF(ISERROR(VLOOKUP($L338,Info!$B$4:$B$266,1,FALSE)),"",VLOOKUP($L338,Info!$B$4:$L$266,9,FALSE)))</f>
        <v/>
      </c>
      <c r="AA338" s="96" t="str">
        <f>IF($L338="None","",IF(ISERROR(VLOOKUP($L338,Info!$B$4:$B$266,1,FALSE)),"",VLOOKUP($L338,Info!$B$4:$L$266,8,FALSE)))</f>
        <v/>
      </c>
      <c r="AB338" s="96" t="str">
        <f>IF($L338="None","",IF(ISERROR(VLOOKUP($L338,Info!$B$4:$B$266,1,FALSE)),"",VLOOKUP($L338,Info!$B$4:$L$266,10,FALSE)))</f>
        <v/>
      </c>
      <c r="AC338" s="1" t="str">
        <f>IF(W338="SO Cable","Black,White",IF(O338="","",IF(P338="","",IF($J$12&lt;&gt;"ABC",IF(P338&lt;="250",VLOOKUP(O338,Info!$AZ$4:$BB$22,3,FALSE),VLOOKUP(O338,Info!$AZ$23:$BB$39,3,FALSE)),IF(P338&lt;="250",VLOOKUP(O338,Info!$AO$4:$AQ$22,3,FALSE),VLOOKUP(O338,Info!$AO$23:$AP$39,3,FALSE))))))</f>
        <v/>
      </c>
      <c r="AD338" s="1"/>
      <c r="AE338" s="1" t="str">
        <f>IF($L338="None","",IF(ISERROR(VLOOKUP($L338,Info!$B$4:$B$266,1,FALSE)),"",VLOOKUP($L338,Info!$B$4:$L$266,4,FALSE)))</f>
        <v/>
      </c>
      <c r="AF338" s="1" t="str">
        <f>IF($L338="None","",IF(ISERROR(VLOOKUP($L338,Info!$B$4:$B$266,1,FALSE)),"",VLOOKUP($L338,Info!$B$4:$L$266,6,FALSE)))</f>
        <v/>
      </c>
      <c r="AG338" s="1"/>
      <c r="AH338" s="33" t="str" cm="1">
        <f t="array" ref="AH338">IF(AND(L338&lt;&gt;"",O338&lt;&gt;"",R338:S338&lt;&gt;"",W338:X338&lt;&gt;"",Z338:AA338&lt;&gt;"",AC338&lt;&gt;""),"Good","Bad")</f>
        <v>Bad</v>
      </c>
      <c r="AL338" t="str" cm="1">
        <f t="array" ref="AL338">IF(R338&gt;0,_xlfn.IFS(COUNTIF($L$20:L338,"&lt;&gt;")&lt;101,1,COUNTIF($L$20:L338,"&lt;&gt;")&lt;201,2,COUNTIF($L$20:L338,"&lt;&gt;")&lt;301,3,COUNTIF($L$20:L338,"&lt;&gt;")&lt;401,4,COUNTIF($L$20:L338,"&lt;&gt;")&lt;501,5,COUNTIF($L$20:L338,"&lt;&gt;")&lt;601,6,COUNTIF($L$20:L338,"&lt;&gt;")&lt;701,7,COUNTIF($L$20:L338,"&lt;&gt;")&lt;801,8,COUNTIF($L$20:L338,"&lt;&gt;")&lt;901,9,COUNTIF($L$20:L338,"&lt;&gt;")&lt;1001,10,COUNTIF($L$20:L338,"&lt;&gt;")&lt;1101,11,COUNTIF($L$20:L338,"&lt;&gt;")&lt;1201,12,COUNTIF($L$20:L338,"&lt;&gt;")&lt;1301,13,COUNTIF($L$20:L338,"&lt;&gt;")&lt;1401,14,COUNTIF($L$20:L338,"&lt;&gt;")&lt;1501,15,COUNTIF($L$20:L338,"&lt;&gt;")&lt;1601,16,COUNTIF($L$20:L338,"&lt;&gt;")&lt;1701,17,COUNTIF($L$20:L338,"&lt;&gt;")&lt;1801,18,COUNTIF($L$20:L338,"&lt;&gt;")&lt;1901,19,COUNTIF($L$20:L338,"&lt;&gt;")&lt;2001,20,COUNTIF($L$20:L338,"&lt;&gt;")&lt;2101,21,COUNTIF($L$20:L338,"&lt;&gt;")&lt;2201,22,COUNTIF($L$20:L338,"&lt;&gt;")&lt;2301,23,COUNTIF($L$20:L338,"&lt;&gt;")&lt;2401,24,COUNTIF($L$20:L338,"&lt;&gt;")&lt;2501,25,COUNTIF($L$20:L338,"&lt;&gt;")&lt;2601,26,COUNTIF($L$20:L338,"&lt;&gt;")&lt;2701,27,COUNTIF($L$20:L338,"&lt;&gt;")&lt;2801,28,COUNTIF($L$20:L338,"&lt;&gt;")&lt;2901,29,COUNTIF($L$20:L338,"&lt;&gt;")&lt;3001,30),"")</f>
        <v/>
      </c>
      <c r="AM338" t="str">
        <f t="shared" si="20"/>
        <v/>
      </c>
      <c r="AN338" t="str">
        <f t="shared" si="24"/>
        <v/>
      </c>
      <c r="AP338" t="str">
        <f t="shared" si="23"/>
        <v/>
      </c>
      <c r="AQ338" t="str">
        <f>IF(AO338="","",COUNTIFS(AM338:$AM$3019,AO338))</f>
        <v/>
      </c>
    </row>
    <row r="339" spans="1:43" x14ac:dyDescent="0.25">
      <c r="A339" s="6" t="str">
        <f>IF(COUNT($A$20:A338)&lt;&gt;$B$4,IF(A338="","",A338+1),"")</f>
        <v/>
      </c>
      <c r="B339" s="3"/>
      <c r="C339" s="3"/>
      <c r="D339" s="122"/>
      <c r="E339" s="3"/>
      <c r="F339" s="3"/>
      <c r="G339" s="3"/>
      <c r="H339" s="3"/>
      <c r="I339" s="120"/>
      <c r="J339" s="3"/>
      <c r="K339" s="119" t="str" cm="1">
        <f t="array" ref="K339">IF(OR($J$14 = "A",$J$14 = "B",$J$14 = "C"),IF(I339="","",IF(LEN(I339)&gt;2,_xlfn.IFS(ISNUMBER(SEARCH("_",I339)),I339,ISNUMBER(SEARCH(", ",I339)),SUBSTITUTE(I339,", ","_"),ISNUMBER(SEARCH("/ ",I339)),SUBSTITUTE(I339,"/ ","_"),ISNUMBER(SEARCH(",",I339)),SUBSTITUTE(I339,",","_"),ISNUMBER(SEARCH("/",I339)),SUBSTITUTE(I339,"/","_"),ISNUMBER(SEARCH("",I339)),I339),I339)),IF(OR($J$14 = "J",$J$14 = "K"),"",IF(D339="","",IF(LEN(D339)&gt;2,_xlfn.IFS(ISNUMBER(SEARCH("_",D339)),D339,ISNUMBER(SEARCH(", ",D339)),SUBSTITUTE(D339,", ","_"),ISNUMBER(SEARCH("/ ",D339)),SUBSTITUTE(D339,"/ ","_"),ISNUMBER(SEARCH(",",D339)),SUBSTITUTE(D339,",","_"),ISNUMBER(SEARCH("/",D339)),SUBSTITUTE(D339,"/","_"),ISNUMBER(SEARCH("",D339)),D339),D339))))</f>
        <v/>
      </c>
      <c r="L339" s="1"/>
      <c r="M339" s="1" t="str">
        <f t="shared" si="21"/>
        <v/>
      </c>
      <c r="N339" s="94" t="str">
        <f>IF($L339="None","",IF(ISERROR(VLOOKUP($L339,Info!$B$4:$B$266,1,FALSE)),"",VLOOKUP($L339,Info!$B$4:$L$266,5,FALSE)))</f>
        <v/>
      </c>
      <c r="O339" s="94" t="str">
        <f>IF(K339="","",IF(AND($J$12&lt;&gt;"ABC",N339="3"),"BAC",IF(N339="3","ABC",IF($J$12&lt;&gt;"ABC",IF($J$10="Standard",VLOOKUP(K339,Info!$BE$4:$BF$481,2,FALSE),VLOOKUP(K339,Info!$BI$4:$BJ$482,2,FALSE)),IF($J$10="Standard",VLOOKUP(K339,Info!$AG$4:$AH$2994,2,FALSE),VLOOKUP(K339,Info!$AK$4:$AL$2997,2,FALSE))))))</f>
        <v/>
      </c>
      <c r="P339" s="94" t="str">
        <f>IF($L339="None","",IF(ISERROR(VLOOKUP($L339,Info!$B$4:$B$266,1,FALSE)),"",VLOOKUP($L339,Info!$B$4:$L$266,3,FALSE)))</f>
        <v/>
      </c>
      <c r="Q339" s="96" t="str">
        <f>IF($L339="None","",IF(ISERROR(VLOOKUP($L339,Info!$B$4:$B$266,1,FALSE)),"",VLOOKUP($L339,Info!$B$4:$L$266,4,FALSE)))</f>
        <v/>
      </c>
      <c r="R339" s="1"/>
      <c r="S339" s="6" t="str">
        <f t="shared" si="22"/>
        <v/>
      </c>
      <c r="T339" s="6" t="str">
        <f>IF($L339="None","",IF(ISERROR(VLOOKUP($L339,Info!$B$4:$B$266,1,FALSE)),"",VLOOKUP($L339,Info!$B$4:$L$266,11,FALSE)))</f>
        <v/>
      </c>
      <c r="U339" s="1"/>
      <c r="V339" s="1"/>
      <c r="W339" s="1"/>
      <c r="X339" s="1" t="str">
        <f>IF($L339="None","",IF(ISERROR(VLOOKUP($L339,Info!$B$4:$B$266,1,FALSE)),"",IF(OR(W339="Metallic Liquid Tight",W339="Non-Metallic Liquid Tight",W339="LSZH",W339="Greenfield"),VLOOKUP($L339,Info!$B$4:$L$266,7,FALSE),"N/A")))</f>
        <v/>
      </c>
      <c r="Y339" s="1"/>
      <c r="Z339" s="96" t="str">
        <f>IF($L339="None","",IF(ISERROR(VLOOKUP($L339,Info!$B$4:$B$266,1,FALSE)),"",VLOOKUP($L339,Info!$B$4:$L$266,9,FALSE)))</f>
        <v/>
      </c>
      <c r="AA339" s="96" t="str">
        <f>IF($L339="None","",IF(ISERROR(VLOOKUP($L339,Info!$B$4:$B$266,1,FALSE)),"",VLOOKUP($L339,Info!$B$4:$L$266,8,FALSE)))</f>
        <v/>
      </c>
      <c r="AB339" s="96" t="str">
        <f>IF($L339="None","",IF(ISERROR(VLOOKUP($L339,Info!$B$4:$B$266,1,FALSE)),"",VLOOKUP($L339,Info!$B$4:$L$266,10,FALSE)))</f>
        <v/>
      </c>
      <c r="AC339" s="1" t="str">
        <f>IF(W339="SO Cable","Black,White",IF(O339="","",IF(P339="","",IF($J$12&lt;&gt;"ABC",IF(P339&lt;="250",VLOOKUP(O339,Info!$AZ$4:$BB$22,3,FALSE),VLOOKUP(O339,Info!$AZ$23:$BB$39,3,FALSE)),IF(P339&lt;="250",VLOOKUP(O339,Info!$AO$4:$AQ$22,3,FALSE),VLOOKUP(O339,Info!$AO$23:$AP$39,3,FALSE))))))</f>
        <v/>
      </c>
      <c r="AD339" s="1"/>
      <c r="AE339" s="1" t="str">
        <f>IF($L339="None","",IF(ISERROR(VLOOKUP($L339,Info!$B$4:$B$266,1,FALSE)),"",VLOOKUP($L339,Info!$B$4:$L$266,4,FALSE)))</f>
        <v/>
      </c>
      <c r="AF339" s="1" t="str">
        <f>IF($L339="None","",IF(ISERROR(VLOOKUP($L339,Info!$B$4:$B$266,1,FALSE)),"",VLOOKUP($L339,Info!$B$4:$L$266,6,FALSE)))</f>
        <v/>
      </c>
      <c r="AG339" s="1"/>
      <c r="AH339" s="33" t="str" cm="1">
        <f t="array" ref="AH339">IF(AND(L339&lt;&gt;"",O339&lt;&gt;"",R339:S339&lt;&gt;"",W339:X339&lt;&gt;"",Z339:AA339&lt;&gt;"",AC339&lt;&gt;""),"Good","Bad")</f>
        <v>Bad</v>
      </c>
      <c r="AL339" t="str" cm="1">
        <f t="array" ref="AL339">IF(R339&gt;0,_xlfn.IFS(COUNTIF($L$20:L339,"&lt;&gt;")&lt;101,1,COUNTIF($L$20:L339,"&lt;&gt;")&lt;201,2,COUNTIF($L$20:L339,"&lt;&gt;")&lt;301,3,COUNTIF($L$20:L339,"&lt;&gt;")&lt;401,4,COUNTIF($L$20:L339,"&lt;&gt;")&lt;501,5,COUNTIF($L$20:L339,"&lt;&gt;")&lt;601,6,COUNTIF($L$20:L339,"&lt;&gt;")&lt;701,7,COUNTIF($L$20:L339,"&lt;&gt;")&lt;801,8,COUNTIF($L$20:L339,"&lt;&gt;")&lt;901,9,COUNTIF($L$20:L339,"&lt;&gt;")&lt;1001,10,COUNTIF($L$20:L339,"&lt;&gt;")&lt;1101,11,COUNTIF($L$20:L339,"&lt;&gt;")&lt;1201,12,COUNTIF($L$20:L339,"&lt;&gt;")&lt;1301,13,COUNTIF($L$20:L339,"&lt;&gt;")&lt;1401,14,COUNTIF($L$20:L339,"&lt;&gt;")&lt;1501,15,COUNTIF($L$20:L339,"&lt;&gt;")&lt;1601,16,COUNTIF($L$20:L339,"&lt;&gt;")&lt;1701,17,COUNTIF($L$20:L339,"&lt;&gt;")&lt;1801,18,COUNTIF($L$20:L339,"&lt;&gt;")&lt;1901,19,COUNTIF($L$20:L339,"&lt;&gt;")&lt;2001,20,COUNTIF($L$20:L339,"&lt;&gt;")&lt;2101,21,COUNTIF($L$20:L339,"&lt;&gt;")&lt;2201,22,COUNTIF($L$20:L339,"&lt;&gt;")&lt;2301,23,COUNTIF($L$20:L339,"&lt;&gt;")&lt;2401,24,COUNTIF($L$20:L339,"&lt;&gt;")&lt;2501,25,COUNTIF($L$20:L339,"&lt;&gt;")&lt;2601,26,COUNTIF($L$20:L339,"&lt;&gt;")&lt;2701,27,COUNTIF($L$20:L339,"&lt;&gt;")&lt;2801,28,COUNTIF($L$20:L339,"&lt;&gt;")&lt;2901,29,COUNTIF($L$20:L339,"&lt;&gt;")&lt;3001,30),"")</f>
        <v/>
      </c>
      <c r="AM339" t="str">
        <f t="shared" si="20"/>
        <v/>
      </c>
      <c r="AN339" t="str">
        <f t="shared" si="24"/>
        <v/>
      </c>
      <c r="AP339" t="str">
        <f t="shared" si="23"/>
        <v/>
      </c>
      <c r="AQ339" t="str">
        <f>IF(AO339="","",COUNTIFS(AM339:$AM$3019,AO339))</f>
        <v/>
      </c>
    </row>
    <row r="340" spans="1:43" x14ac:dyDescent="0.25">
      <c r="A340" s="6" t="str">
        <f>IF(COUNT($A$20:A339)&lt;&gt;$B$4,IF(A339="","",A339+1),"")</f>
        <v/>
      </c>
      <c r="B340" s="3"/>
      <c r="C340" s="3"/>
      <c r="D340" s="122"/>
      <c r="E340" s="3"/>
      <c r="F340" s="3"/>
      <c r="G340" s="3"/>
      <c r="H340" s="3"/>
      <c r="I340" s="120"/>
      <c r="J340" s="3"/>
      <c r="K340" s="119" t="str" cm="1">
        <f t="array" ref="K340">IF(OR($J$14 = "A",$J$14 = "B",$J$14 = "C"),IF(I340="","",IF(LEN(I340)&gt;2,_xlfn.IFS(ISNUMBER(SEARCH("_",I340)),I340,ISNUMBER(SEARCH(", ",I340)),SUBSTITUTE(I340,", ","_"),ISNUMBER(SEARCH("/ ",I340)),SUBSTITUTE(I340,"/ ","_"),ISNUMBER(SEARCH(",",I340)),SUBSTITUTE(I340,",","_"),ISNUMBER(SEARCH("/",I340)),SUBSTITUTE(I340,"/","_"),ISNUMBER(SEARCH("",I340)),I340),I340)),IF(OR($J$14 = "J",$J$14 = "K"),"",IF(D340="","",IF(LEN(D340)&gt;2,_xlfn.IFS(ISNUMBER(SEARCH("_",D340)),D340,ISNUMBER(SEARCH(", ",D340)),SUBSTITUTE(D340,", ","_"),ISNUMBER(SEARCH("/ ",D340)),SUBSTITUTE(D340,"/ ","_"),ISNUMBER(SEARCH(",",D340)),SUBSTITUTE(D340,",","_"),ISNUMBER(SEARCH("/",D340)),SUBSTITUTE(D340,"/","_"),ISNUMBER(SEARCH("",D340)),D340),D340))))</f>
        <v/>
      </c>
      <c r="L340" s="1"/>
      <c r="M340" s="1" t="str">
        <f t="shared" si="21"/>
        <v/>
      </c>
      <c r="N340" s="94" t="str">
        <f>IF($L340="None","",IF(ISERROR(VLOOKUP($L340,Info!$B$4:$B$266,1,FALSE)),"",VLOOKUP($L340,Info!$B$4:$L$266,5,FALSE)))</f>
        <v/>
      </c>
      <c r="O340" s="94" t="str">
        <f>IF(K340="","",IF(AND($J$12&lt;&gt;"ABC",N340="3"),"BAC",IF(N340="3","ABC",IF($J$12&lt;&gt;"ABC",IF($J$10="Standard",VLOOKUP(K340,Info!$BE$4:$BF$481,2,FALSE),VLOOKUP(K340,Info!$BI$4:$BJ$482,2,FALSE)),IF($J$10="Standard",VLOOKUP(K340,Info!$AG$4:$AH$2994,2,FALSE),VLOOKUP(K340,Info!$AK$4:$AL$2997,2,FALSE))))))</f>
        <v/>
      </c>
      <c r="P340" s="94" t="str">
        <f>IF($L340="None","",IF(ISERROR(VLOOKUP($L340,Info!$B$4:$B$266,1,FALSE)),"",VLOOKUP($L340,Info!$B$4:$L$266,3,FALSE)))</f>
        <v/>
      </c>
      <c r="Q340" s="96" t="str">
        <f>IF($L340="None","",IF(ISERROR(VLOOKUP($L340,Info!$B$4:$B$266,1,FALSE)),"",VLOOKUP($L340,Info!$B$4:$L$266,4,FALSE)))</f>
        <v/>
      </c>
      <c r="R340" s="1"/>
      <c r="S340" s="6" t="str">
        <f t="shared" si="22"/>
        <v/>
      </c>
      <c r="T340" s="6" t="str">
        <f>IF($L340="None","",IF(ISERROR(VLOOKUP($L340,Info!$B$4:$B$266,1,FALSE)),"",VLOOKUP($L340,Info!$B$4:$L$266,11,FALSE)))</f>
        <v/>
      </c>
      <c r="U340" s="1"/>
      <c r="V340" s="1"/>
      <c r="W340" s="1"/>
      <c r="X340" s="1" t="str">
        <f>IF($L340="None","",IF(ISERROR(VLOOKUP($L340,Info!$B$4:$B$266,1,FALSE)),"",IF(OR(W340="Metallic Liquid Tight",W340="Non-Metallic Liquid Tight",W340="LSZH",W340="Greenfield"),VLOOKUP($L340,Info!$B$4:$L$266,7,FALSE),"N/A")))</f>
        <v/>
      </c>
      <c r="Y340" s="1"/>
      <c r="Z340" s="96" t="str">
        <f>IF($L340="None","",IF(ISERROR(VLOOKUP($L340,Info!$B$4:$B$266,1,FALSE)),"",VLOOKUP($L340,Info!$B$4:$L$266,9,FALSE)))</f>
        <v/>
      </c>
      <c r="AA340" s="96" t="str">
        <f>IF($L340="None","",IF(ISERROR(VLOOKUP($L340,Info!$B$4:$B$266,1,FALSE)),"",VLOOKUP($L340,Info!$B$4:$L$266,8,FALSE)))</f>
        <v/>
      </c>
      <c r="AB340" s="96" t="str">
        <f>IF($L340="None","",IF(ISERROR(VLOOKUP($L340,Info!$B$4:$B$266,1,FALSE)),"",VLOOKUP($L340,Info!$B$4:$L$266,10,FALSE)))</f>
        <v/>
      </c>
      <c r="AC340" s="1" t="str">
        <f>IF(W340="SO Cable","Black,White",IF(O340="","",IF(P340="","",IF($J$12&lt;&gt;"ABC",IF(P340&lt;="250",VLOOKUP(O340,Info!$AZ$4:$BB$22,3,FALSE),VLOOKUP(O340,Info!$AZ$23:$BB$39,3,FALSE)),IF(P340&lt;="250",VLOOKUP(O340,Info!$AO$4:$AQ$22,3,FALSE),VLOOKUP(O340,Info!$AO$23:$AP$39,3,FALSE))))))</f>
        <v/>
      </c>
      <c r="AD340" s="1"/>
      <c r="AE340" s="1" t="str">
        <f>IF($L340="None","",IF(ISERROR(VLOOKUP($L340,Info!$B$4:$B$266,1,FALSE)),"",VLOOKUP($L340,Info!$B$4:$L$266,4,FALSE)))</f>
        <v/>
      </c>
      <c r="AF340" s="1" t="str">
        <f>IF($L340="None","",IF(ISERROR(VLOOKUP($L340,Info!$B$4:$B$266,1,FALSE)),"",VLOOKUP($L340,Info!$B$4:$L$266,6,FALSE)))</f>
        <v/>
      </c>
      <c r="AG340" s="1"/>
      <c r="AH340" s="33" t="str" cm="1">
        <f t="array" ref="AH340">IF(AND(L340&lt;&gt;"",O340&lt;&gt;"",R340:S340&lt;&gt;"",W340:X340&lt;&gt;"",Z340:AA340&lt;&gt;"",AC340&lt;&gt;""),"Good","Bad")</f>
        <v>Bad</v>
      </c>
      <c r="AL340" t="str" cm="1">
        <f t="array" ref="AL340">IF(R340&gt;0,_xlfn.IFS(COUNTIF($L$20:L340,"&lt;&gt;")&lt;101,1,COUNTIF($L$20:L340,"&lt;&gt;")&lt;201,2,COUNTIF($L$20:L340,"&lt;&gt;")&lt;301,3,COUNTIF($L$20:L340,"&lt;&gt;")&lt;401,4,COUNTIF($L$20:L340,"&lt;&gt;")&lt;501,5,COUNTIF($L$20:L340,"&lt;&gt;")&lt;601,6,COUNTIF($L$20:L340,"&lt;&gt;")&lt;701,7,COUNTIF($L$20:L340,"&lt;&gt;")&lt;801,8,COUNTIF($L$20:L340,"&lt;&gt;")&lt;901,9,COUNTIF($L$20:L340,"&lt;&gt;")&lt;1001,10,COUNTIF($L$20:L340,"&lt;&gt;")&lt;1101,11,COUNTIF($L$20:L340,"&lt;&gt;")&lt;1201,12,COUNTIF($L$20:L340,"&lt;&gt;")&lt;1301,13,COUNTIF($L$20:L340,"&lt;&gt;")&lt;1401,14,COUNTIF($L$20:L340,"&lt;&gt;")&lt;1501,15,COUNTIF($L$20:L340,"&lt;&gt;")&lt;1601,16,COUNTIF($L$20:L340,"&lt;&gt;")&lt;1701,17,COUNTIF($L$20:L340,"&lt;&gt;")&lt;1801,18,COUNTIF($L$20:L340,"&lt;&gt;")&lt;1901,19,COUNTIF($L$20:L340,"&lt;&gt;")&lt;2001,20,COUNTIF($L$20:L340,"&lt;&gt;")&lt;2101,21,COUNTIF($L$20:L340,"&lt;&gt;")&lt;2201,22,COUNTIF($L$20:L340,"&lt;&gt;")&lt;2301,23,COUNTIF($L$20:L340,"&lt;&gt;")&lt;2401,24,COUNTIF($L$20:L340,"&lt;&gt;")&lt;2501,25,COUNTIF($L$20:L340,"&lt;&gt;")&lt;2601,26,COUNTIF($L$20:L340,"&lt;&gt;")&lt;2701,27,COUNTIF($L$20:L340,"&lt;&gt;")&lt;2801,28,COUNTIF($L$20:L340,"&lt;&gt;")&lt;2901,29,COUNTIF($L$20:L340,"&lt;&gt;")&lt;3001,30),"")</f>
        <v/>
      </c>
      <c r="AM340" t="str">
        <f t="shared" ref="AM340:AM403" si="25">L340&amp;Z340&amp;AA340&amp;W340&amp;X340&amp;Y340&amp;AL340</f>
        <v/>
      </c>
      <c r="AN340" t="str">
        <f t="shared" si="24"/>
        <v/>
      </c>
      <c r="AP340" t="str">
        <f t="shared" si="23"/>
        <v/>
      </c>
      <c r="AQ340" t="str">
        <f>IF(AO340="","",COUNTIFS(AM340:$AM$3019,AO340))</f>
        <v/>
      </c>
    </row>
    <row r="341" spans="1:43" x14ac:dyDescent="0.25">
      <c r="A341" s="6" t="str">
        <f>IF(COUNT($A$20:A340)&lt;&gt;$B$4,IF(A340="","",A340+1),"")</f>
        <v/>
      </c>
      <c r="B341" s="3"/>
      <c r="C341" s="3"/>
      <c r="D341" s="122"/>
      <c r="E341" s="3"/>
      <c r="F341" s="3"/>
      <c r="G341" s="3"/>
      <c r="H341" s="3"/>
      <c r="I341" s="120"/>
      <c r="J341" s="3"/>
      <c r="K341" s="119" t="str" cm="1">
        <f t="array" ref="K341">IF(OR($J$14 = "A",$J$14 = "B",$J$14 = "C"),IF(I341="","",IF(LEN(I341)&gt;2,_xlfn.IFS(ISNUMBER(SEARCH("_",I341)),I341,ISNUMBER(SEARCH(", ",I341)),SUBSTITUTE(I341,", ","_"),ISNUMBER(SEARCH("/ ",I341)),SUBSTITUTE(I341,"/ ","_"),ISNUMBER(SEARCH(",",I341)),SUBSTITUTE(I341,",","_"),ISNUMBER(SEARCH("/",I341)),SUBSTITUTE(I341,"/","_"),ISNUMBER(SEARCH("",I341)),I341),I341)),IF(OR($J$14 = "J",$J$14 = "K"),"",IF(D341="","",IF(LEN(D341)&gt;2,_xlfn.IFS(ISNUMBER(SEARCH("_",D341)),D341,ISNUMBER(SEARCH(", ",D341)),SUBSTITUTE(D341,", ","_"),ISNUMBER(SEARCH("/ ",D341)),SUBSTITUTE(D341,"/ ","_"),ISNUMBER(SEARCH(",",D341)),SUBSTITUTE(D341,",","_"),ISNUMBER(SEARCH("/",D341)),SUBSTITUTE(D341,"/","_"),ISNUMBER(SEARCH("",D341)),D341),D341))))</f>
        <v/>
      </c>
      <c r="L341" s="1"/>
      <c r="M341" s="1" t="str">
        <f t="shared" ref="M341:M404" si="26">IF(L341="","","Pigtail")</f>
        <v/>
      </c>
      <c r="N341" s="94" t="str">
        <f>IF($L341="None","",IF(ISERROR(VLOOKUP($L341,Info!$B$4:$B$266,1,FALSE)),"",VLOOKUP($L341,Info!$B$4:$L$266,5,FALSE)))</f>
        <v/>
      </c>
      <c r="O341" s="94" t="str">
        <f>IF(K341="","",IF(AND($J$12&lt;&gt;"ABC",N341="3"),"BAC",IF(N341="3","ABC",IF($J$12&lt;&gt;"ABC",IF($J$10="Standard",VLOOKUP(K341,Info!$BE$4:$BF$481,2,FALSE),VLOOKUP(K341,Info!$BI$4:$BJ$482,2,FALSE)),IF($J$10="Standard",VLOOKUP(K341,Info!$AG$4:$AH$2994,2,FALSE),VLOOKUP(K341,Info!$AK$4:$AL$2997,2,FALSE))))))</f>
        <v/>
      </c>
      <c r="P341" s="94" t="str">
        <f>IF($L341="None","",IF(ISERROR(VLOOKUP($L341,Info!$B$4:$B$266,1,FALSE)),"",VLOOKUP($L341,Info!$B$4:$L$266,3,FALSE)))</f>
        <v/>
      </c>
      <c r="Q341" s="96" t="str">
        <f>IF($L341="None","",IF(ISERROR(VLOOKUP($L341,Info!$B$4:$B$266,1,FALSE)),"",VLOOKUP($L341,Info!$B$4:$L$266,4,FALSE)))</f>
        <v/>
      </c>
      <c r="R341" s="1"/>
      <c r="S341" s="6" t="str">
        <f t="shared" ref="S341:S404" si="27">IF(M341 = "","",IF(M341 &lt;&gt; "Pigtail","0",""))</f>
        <v/>
      </c>
      <c r="T341" s="6" t="str">
        <f>IF($L341="None","",IF(ISERROR(VLOOKUP($L341,Info!$B$4:$B$266,1,FALSE)),"",VLOOKUP($L341,Info!$B$4:$L$266,11,FALSE)))</f>
        <v/>
      </c>
      <c r="U341" s="1"/>
      <c r="V341" s="1"/>
      <c r="W341" s="1"/>
      <c r="X341" s="1" t="str">
        <f>IF($L341="None","",IF(ISERROR(VLOOKUP($L341,Info!$B$4:$B$266,1,FALSE)),"",IF(OR(W341="Metallic Liquid Tight",W341="Non-Metallic Liquid Tight",W341="LSZH",W341="Greenfield"),VLOOKUP($L341,Info!$B$4:$L$266,7,FALSE),"N/A")))</f>
        <v/>
      </c>
      <c r="Y341" s="1"/>
      <c r="Z341" s="96" t="str">
        <f>IF($L341="None","",IF(ISERROR(VLOOKUP($L341,Info!$B$4:$B$266,1,FALSE)),"",VLOOKUP($L341,Info!$B$4:$L$266,9,FALSE)))</f>
        <v/>
      </c>
      <c r="AA341" s="96" t="str">
        <f>IF($L341="None","",IF(ISERROR(VLOOKUP($L341,Info!$B$4:$B$266,1,FALSE)),"",VLOOKUP($L341,Info!$B$4:$L$266,8,FALSE)))</f>
        <v/>
      </c>
      <c r="AB341" s="96" t="str">
        <f>IF($L341="None","",IF(ISERROR(VLOOKUP($L341,Info!$B$4:$B$266,1,FALSE)),"",VLOOKUP($L341,Info!$B$4:$L$266,10,FALSE)))</f>
        <v/>
      </c>
      <c r="AC341" s="1" t="str">
        <f>IF(W341="SO Cable","Black,White",IF(O341="","",IF(P341="","",IF($J$12&lt;&gt;"ABC",IF(P341&lt;="250",VLOOKUP(O341,Info!$AZ$4:$BB$22,3,FALSE),VLOOKUP(O341,Info!$AZ$23:$BB$39,3,FALSE)),IF(P341&lt;="250",VLOOKUP(O341,Info!$AO$4:$AQ$22,3,FALSE),VLOOKUP(O341,Info!$AO$23:$AP$39,3,FALSE))))))</f>
        <v/>
      </c>
      <c r="AD341" s="1"/>
      <c r="AE341" s="1" t="str">
        <f>IF($L341="None","",IF(ISERROR(VLOOKUP($L341,Info!$B$4:$B$266,1,FALSE)),"",VLOOKUP($L341,Info!$B$4:$L$266,4,FALSE)))</f>
        <v/>
      </c>
      <c r="AF341" s="1" t="str">
        <f>IF($L341="None","",IF(ISERROR(VLOOKUP($L341,Info!$B$4:$B$266,1,FALSE)),"",VLOOKUP($L341,Info!$B$4:$L$266,6,FALSE)))</f>
        <v/>
      </c>
      <c r="AG341" s="1"/>
      <c r="AH341" s="33" t="str" cm="1">
        <f t="array" ref="AH341">IF(AND(L341&lt;&gt;"",O341&lt;&gt;"",R341:S341&lt;&gt;"",W341:X341&lt;&gt;"",Z341:AA341&lt;&gt;"",AC341&lt;&gt;""),"Good","Bad")</f>
        <v>Bad</v>
      </c>
      <c r="AL341" t="str" cm="1">
        <f t="array" ref="AL341">IF(R341&gt;0,_xlfn.IFS(COUNTIF($L$20:L341,"&lt;&gt;")&lt;101,1,COUNTIF($L$20:L341,"&lt;&gt;")&lt;201,2,COUNTIF($L$20:L341,"&lt;&gt;")&lt;301,3,COUNTIF($L$20:L341,"&lt;&gt;")&lt;401,4,COUNTIF($L$20:L341,"&lt;&gt;")&lt;501,5,COUNTIF($L$20:L341,"&lt;&gt;")&lt;601,6,COUNTIF($L$20:L341,"&lt;&gt;")&lt;701,7,COUNTIF($L$20:L341,"&lt;&gt;")&lt;801,8,COUNTIF($L$20:L341,"&lt;&gt;")&lt;901,9,COUNTIF($L$20:L341,"&lt;&gt;")&lt;1001,10,COUNTIF($L$20:L341,"&lt;&gt;")&lt;1101,11,COUNTIF($L$20:L341,"&lt;&gt;")&lt;1201,12,COUNTIF($L$20:L341,"&lt;&gt;")&lt;1301,13,COUNTIF($L$20:L341,"&lt;&gt;")&lt;1401,14,COUNTIF($L$20:L341,"&lt;&gt;")&lt;1501,15,COUNTIF($L$20:L341,"&lt;&gt;")&lt;1601,16,COUNTIF($L$20:L341,"&lt;&gt;")&lt;1701,17,COUNTIF($L$20:L341,"&lt;&gt;")&lt;1801,18,COUNTIF($L$20:L341,"&lt;&gt;")&lt;1901,19,COUNTIF($L$20:L341,"&lt;&gt;")&lt;2001,20,COUNTIF($L$20:L341,"&lt;&gt;")&lt;2101,21,COUNTIF($L$20:L341,"&lt;&gt;")&lt;2201,22,COUNTIF($L$20:L341,"&lt;&gt;")&lt;2301,23,COUNTIF($L$20:L341,"&lt;&gt;")&lt;2401,24,COUNTIF($L$20:L341,"&lt;&gt;")&lt;2501,25,COUNTIF($L$20:L341,"&lt;&gt;")&lt;2601,26,COUNTIF($L$20:L341,"&lt;&gt;")&lt;2701,27,COUNTIF($L$20:L341,"&lt;&gt;")&lt;2801,28,COUNTIF($L$20:L341,"&lt;&gt;")&lt;2901,29,COUNTIF($L$20:L341,"&lt;&gt;")&lt;3001,30),"")</f>
        <v/>
      </c>
      <c r="AM341" t="str">
        <f t="shared" si="25"/>
        <v/>
      </c>
      <c r="AN341" t="str">
        <f t="shared" si="24"/>
        <v/>
      </c>
      <c r="AP341" t="str">
        <f t="shared" ref="AP341:AP404" si="28">IF(R341&gt;0,AP340+1,"")</f>
        <v/>
      </c>
      <c r="AQ341" t="str">
        <f>IF(AO341="","",COUNTIFS(AM341:$AM$3019,AO341))</f>
        <v/>
      </c>
    </row>
    <row r="342" spans="1:43" x14ac:dyDescent="0.25">
      <c r="A342" s="6" t="str">
        <f>IF(COUNT($A$20:A341)&lt;&gt;$B$4,IF(A341="","",A341+1),"")</f>
        <v/>
      </c>
      <c r="B342" s="3"/>
      <c r="C342" s="3"/>
      <c r="D342" s="122"/>
      <c r="E342" s="3"/>
      <c r="F342" s="3"/>
      <c r="G342" s="3"/>
      <c r="H342" s="3"/>
      <c r="I342" s="120"/>
      <c r="J342" s="3"/>
      <c r="K342" s="119" t="str" cm="1">
        <f t="array" ref="K342">IF(OR($J$14 = "A",$J$14 = "B",$J$14 = "C"),IF(I342="","",IF(LEN(I342)&gt;2,_xlfn.IFS(ISNUMBER(SEARCH("_",I342)),I342,ISNUMBER(SEARCH(", ",I342)),SUBSTITUTE(I342,", ","_"),ISNUMBER(SEARCH("/ ",I342)),SUBSTITUTE(I342,"/ ","_"),ISNUMBER(SEARCH(",",I342)),SUBSTITUTE(I342,",","_"),ISNUMBER(SEARCH("/",I342)),SUBSTITUTE(I342,"/","_"),ISNUMBER(SEARCH("",I342)),I342),I342)),IF(OR($J$14 = "J",$J$14 = "K"),"",IF(D342="","",IF(LEN(D342)&gt;2,_xlfn.IFS(ISNUMBER(SEARCH("_",D342)),D342,ISNUMBER(SEARCH(", ",D342)),SUBSTITUTE(D342,", ","_"),ISNUMBER(SEARCH("/ ",D342)),SUBSTITUTE(D342,"/ ","_"),ISNUMBER(SEARCH(",",D342)),SUBSTITUTE(D342,",","_"),ISNUMBER(SEARCH("/",D342)),SUBSTITUTE(D342,"/","_"),ISNUMBER(SEARCH("",D342)),D342),D342))))</f>
        <v/>
      </c>
      <c r="L342" s="1"/>
      <c r="M342" s="1" t="str">
        <f t="shared" si="26"/>
        <v/>
      </c>
      <c r="N342" s="94" t="str">
        <f>IF($L342="None","",IF(ISERROR(VLOOKUP($L342,Info!$B$4:$B$266,1,FALSE)),"",VLOOKUP($L342,Info!$B$4:$L$266,5,FALSE)))</f>
        <v/>
      </c>
      <c r="O342" s="94" t="str">
        <f>IF(K342="","",IF(AND($J$12&lt;&gt;"ABC",N342="3"),"BAC",IF(N342="3","ABC",IF($J$12&lt;&gt;"ABC",IF($J$10="Standard",VLOOKUP(K342,Info!$BE$4:$BF$481,2,FALSE),VLOOKUP(K342,Info!$BI$4:$BJ$482,2,FALSE)),IF($J$10="Standard",VLOOKUP(K342,Info!$AG$4:$AH$2994,2,FALSE),VLOOKUP(K342,Info!$AK$4:$AL$2997,2,FALSE))))))</f>
        <v/>
      </c>
      <c r="P342" s="94" t="str">
        <f>IF($L342="None","",IF(ISERROR(VLOOKUP($L342,Info!$B$4:$B$266,1,FALSE)),"",VLOOKUP($L342,Info!$B$4:$L$266,3,FALSE)))</f>
        <v/>
      </c>
      <c r="Q342" s="96" t="str">
        <f>IF($L342="None","",IF(ISERROR(VLOOKUP($L342,Info!$B$4:$B$266,1,FALSE)),"",VLOOKUP($L342,Info!$B$4:$L$266,4,FALSE)))</f>
        <v/>
      </c>
      <c r="R342" s="1"/>
      <c r="S342" s="6" t="str">
        <f t="shared" si="27"/>
        <v/>
      </c>
      <c r="T342" s="6" t="str">
        <f>IF($L342="None","",IF(ISERROR(VLOOKUP($L342,Info!$B$4:$B$266,1,FALSE)),"",VLOOKUP($L342,Info!$B$4:$L$266,11,FALSE)))</f>
        <v/>
      </c>
      <c r="U342" s="1"/>
      <c r="V342" s="1"/>
      <c r="W342" s="1"/>
      <c r="X342" s="1" t="str">
        <f>IF($L342="None","",IF(ISERROR(VLOOKUP($L342,Info!$B$4:$B$266,1,FALSE)),"",IF(OR(W342="Metallic Liquid Tight",W342="Non-Metallic Liquid Tight",W342="LSZH",W342="Greenfield"),VLOOKUP($L342,Info!$B$4:$L$266,7,FALSE),"N/A")))</f>
        <v/>
      </c>
      <c r="Y342" s="1"/>
      <c r="Z342" s="96" t="str">
        <f>IF($L342="None","",IF(ISERROR(VLOOKUP($L342,Info!$B$4:$B$266,1,FALSE)),"",VLOOKUP($L342,Info!$B$4:$L$266,9,FALSE)))</f>
        <v/>
      </c>
      <c r="AA342" s="96" t="str">
        <f>IF($L342="None","",IF(ISERROR(VLOOKUP($L342,Info!$B$4:$B$266,1,FALSE)),"",VLOOKUP($L342,Info!$B$4:$L$266,8,FALSE)))</f>
        <v/>
      </c>
      <c r="AB342" s="96" t="str">
        <f>IF($L342="None","",IF(ISERROR(VLOOKUP($L342,Info!$B$4:$B$266,1,FALSE)),"",VLOOKUP($L342,Info!$B$4:$L$266,10,FALSE)))</f>
        <v/>
      </c>
      <c r="AC342" s="1" t="str">
        <f>IF(W342="SO Cable","Black,White",IF(O342="","",IF(P342="","",IF($J$12&lt;&gt;"ABC",IF(P342&lt;="250",VLOOKUP(O342,Info!$AZ$4:$BB$22,3,FALSE),VLOOKUP(O342,Info!$AZ$23:$BB$39,3,FALSE)),IF(P342&lt;="250",VLOOKUP(O342,Info!$AO$4:$AQ$22,3,FALSE),VLOOKUP(O342,Info!$AO$23:$AP$39,3,FALSE))))))</f>
        <v/>
      </c>
      <c r="AD342" s="1"/>
      <c r="AE342" s="1" t="str">
        <f>IF($L342="None","",IF(ISERROR(VLOOKUP($L342,Info!$B$4:$B$266,1,FALSE)),"",VLOOKUP($L342,Info!$B$4:$L$266,4,FALSE)))</f>
        <v/>
      </c>
      <c r="AF342" s="1" t="str">
        <f>IF($L342="None","",IF(ISERROR(VLOOKUP($L342,Info!$B$4:$B$266,1,FALSE)),"",VLOOKUP($L342,Info!$B$4:$L$266,6,FALSE)))</f>
        <v/>
      </c>
      <c r="AG342" s="1"/>
      <c r="AH342" s="33" t="str" cm="1">
        <f t="array" ref="AH342">IF(AND(L342&lt;&gt;"",O342&lt;&gt;"",R342:S342&lt;&gt;"",W342:X342&lt;&gt;"",Z342:AA342&lt;&gt;"",AC342&lt;&gt;""),"Good","Bad")</f>
        <v>Bad</v>
      </c>
      <c r="AL342" t="str" cm="1">
        <f t="array" ref="AL342">IF(R342&gt;0,_xlfn.IFS(COUNTIF($L$20:L342,"&lt;&gt;")&lt;101,1,COUNTIF($L$20:L342,"&lt;&gt;")&lt;201,2,COUNTIF($L$20:L342,"&lt;&gt;")&lt;301,3,COUNTIF($L$20:L342,"&lt;&gt;")&lt;401,4,COUNTIF($L$20:L342,"&lt;&gt;")&lt;501,5,COUNTIF($L$20:L342,"&lt;&gt;")&lt;601,6,COUNTIF($L$20:L342,"&lt;&gt;")&lt;701,7,COUNTIF($L$20:L342,"&lt;&gt;")&lt;801,8,COUNTIF($L$20:L342,"&lt;&gt;")&lt;901,9,COUNTIF($L$20:L342,"&lt;&gt;")&lt;1001,10,COUNTIF($L$20:L342,"&lt;&gt;")&lt;1101,11,COUNTIF($L$20:L342,"&lt;&gt;")&lt;1201,12,COUNTIF($L$20:L342,"&lt;&gt;")&lt;1301,13,COUNTIF($L$20:L342,"&lt;&gt;")&lt;1401,14,COUNTIF($L$20:L342,"&lt;&gt;")&lt;1501,15,COUNTIF($L$20:L342,"&lt;&gt;")&lt;1601,16,COUNTIF($L$20:L342,"&lt;&gt;")&lt;1701,17,COUNTIF($L$20:L342,"&lt;&gt;")&lt;1801,18,COUNTIF($L$20:L342,"&lt;&gt;")&lt;1901,19,COUNTIF($L$20:L342,"&lt;&gt;")&lt;2001,20,COUNTIF($L$20:L342,"&lt;&gt;")&lt;2101,21,COUNTIF($L$20:L342,"&lt;&gt;")&lt;2201,22,COUNTIF($L$20:L342,"&lt;&gt;")&lt;2301,23,COUNTIF($L$20:L342,"&lt;&gt;")&lt;2401,24,COUNTIF($L$20:L342,"&lt;&gt;")&lt;2501,25,COUNTIF($L$20:L342,"&lt;&gt;")&lt;2601,26,COUNTIF($L$20:L342,"&lt;&gt;")&lt;2701,27,COUNTIF($L$20:L342,"&lt;&gt;")&lt;2801,28,COUNTIF($L$20:L342,"&lt;&gt;")&lt;2901,29,COUNTIF($L$20:L342,"&lt;&gt;")&lt;3001,30),"")</f>
        <v/>
      </c>
      <c r="AM342" t="str">
        <f t="shared" si="25"/>
        <v/>
      </c>
      <c r="AN342" t="str">
        <f t="shared" ref="AN342:AN405" si="29">IF(R342&gt;0,_xlfn.XLOOKUP(AM342,$AO$20:$AO$3019,$AP$20:$AP$3019,0,0,1),"")</f>
        <v/>
      </c>
      <c r="AP342" t="str">
        <f t="shared" si="28"/>
        <v/>
      </c>
      <c r="AQ342" t="str">
        <f>IF(AO342="","",COUNTIFS(AM342:$AM$3019,AO342))</f>
        <v/>
      </c>
    </row>
    <row r="343" spans="1:43" x14ac:dyDescent="0.25">
      <c r="A343" s="6" t="str">
        <f>IF(COUNT($A$20:A342)&lt;&gt;$B$4,IF(A342="","",A342+1),"")</f>
        <v/>
      </c>
      <c r="B343" s="3"/>
      <c r="C343" s="3"/>
      <c r="D343" s="122"/>
      <c r="E343" s="3"/>
      <c r="F343" s="3"/>
      <c r="G343" s="3"/>
      <c r="H343" s="3"/>
      <c r="I343" s="120"/>
      <c r="J343" s="3"/>
      <c r="K343" s="119" t="str" cm="1">
        <f t="array" ref="K343">IF(OR($J$14 = "A",$J$14 = "B",$J$14 = "C"),IF(I343="","",IF(LEN(I343)&gt;2,_xlfn.IFS(ISNUMBER(SEARCH("_",I343)),I343,ISNUMBER(SEARCH(", ",I343)),SUBSTITUTE(I343,", ","_"),ISNUMBER(SEARCH("/ ",I343)),SUBSTITUTE(I343,"/ ","_"),ISNUMBER(SEARCH(",",I343)),SUBSTITUTE(I343,",","_"),ISNUMBER(SEARCH("/",I343)),SUBSTITUTE(I343,"/","_"),ISNUMBER(SEARCH("",I343)),I343),I343)),IF(OR($J$14 = "J",$J$14 = "K"),"",IF(D343="","",IF(LEN(D343)&gt;2,_xlfn.IFS(ISNUMBER(SEARCH("_",D343)),D343,ISNUMBER(SEARCH(", ",D343)),SUBSTITUTE(D343,", ","_"),ISNUMBER(SEARCH("/ ",D343)),SUBSTITUTE(D343,"/ ","_"),ISNUMBER(SEARCH(",",D343)),SUBSTITUTE(D343,",","_"),ISNUMBER(SEARCH("/",D343)),SUBSTITUTE(D343,"/","_"),ISNUMBER(SEARCH("",D343)),D343),D343))))</f>
        <v/>
      </c>
      <c r="L343" s="1"/>
      <c r="M343" s="1" t="str">
        <f t="shared" si="26"/>
        <v/>
      </c>
      <c r="N343" s="94" t="str">
        <f>IF($L343="None","",IF(ISERROR(VLOOKUP($L343,Info!$B$4:$B$266,1,FALSE)),"",VLOOKUP($L343,Info!$B$4:$L$266,5,FALSE)))</f>
        <v/>
      </c>
      <c r="O343" s="94" t="str">
        <f>IF(K343="","",IF(AND($J$12&lt;&gt;"ABC",N343="3"),"BAC",IF(N343="3","ABC",IF($J$12&lt;&gt;"ABC",IF($J$10="Standard",VLOOKUP(K343,Info!$BE$4:$BF$481,2,FALSE),VLOOKUP(K343,Info!$BI$4:$BJ$482,2,FALSE)),IF($J$10="Standard",VLOOKUP(K343,Info!$AG$4:$AH$2994,2,FALSE),VLOOKUP(K343,Info!$AK$4:$AL$2997,2,FALSE))))))</f>
        <v/>
      </c>
      <c r="P343" s="94" t="str">
        <f>IF($L343="None","",IF(ISERROR(VLOOKUP($L343,Info!$B$4:$B$266,1,FALSE)),"",VLOOKUP($L343,Info!$B$4:$L$266,3,FALSE)))</f>
        <v/>
      </c>
      <c r="Q343" s="96" t="str">
        <f>IF($L343="None","",IF(ISERROR(VLOOKUP($L343,Info!$B$4:$B$266,1,FALSE)),"",VLOOKUP($L343,Info!$B$4:$L$266,4,FALSE)))</f>
        <v/>
      </c>
      <c r="R343" s="1"/>
      <c r="S343" s="6" t="str">
        <f t="shared" si="27"/>
        <v/>
      </c>
      <c r="T343" s="6" t="str">
        <f>IF($L343="None","",IF(ISERROR(VLOOKUP($L343,Info!$B$4:$B$266,1,FALSE)),"",VLOOKUP($L343,Info!$B$4:$L$266,11,FALSE)))</f>
        <v/>
      </c>
      <c r="U343" s="1"/>
      <c r="V343" s="1"/>
      <c r="W343" s="1"/>
      <c r="X343" s="1" t="str">
        <f>IF($L343="None","",IF(ISERROR(VLOOKUP($L343,Info!$B$4:$B$266,1,FALSE)),"",IF(OR(W343="Metallic Liquid Tight",W343="Non-Metallic Liquid Tight",W343="LSZH",W343="Greenfield"),VLOOKUP($L343,Info!$B$4:$L$266,7,FALSE),"N/A")))</f>
        <v/>
      </c>
      <c r="Y343" s="1"/>
      <c r="Z343" s="96" t="str">
        <f>IF($L343="None","",IF(ISERROR(VLOOKUP($L343,Info!$B$4:$B$266,1,FALSE)),"",VLOOKUP($L343,Info!$B$4:$L$266,9,FALSE)))</f>
        <v/>
      </c>
      <c r="AA343" s="96" t="str">
        <f>IF($L343="None","",IF(ISERROR(VLOOKUP($L343,Info!$B$4:$B$266,1,FALSE)),"",VLOOKUP($L343,Info!$B$4:$L$266,8,FALSE)))</f>
        <v/>
      </c>
      <c r="AB343" s="96" t="str">
        <f>IF($L343="None","",IF(ISERROR(VLOOKUP($L343,Info!$B$4:$B$266,1,FALSE)),"",VLOOKUP($L343,Info!$B$4:$L$266,10,FALSE)))</f>
        <v/>
      </c>
      <c r="AC343" s="1" t="str">
        <f>IF(W343="SO Cable","Black,White",IF(O343="","",IF(P343="","",IF($J$12&lt;&gt;"ABC",IF(P343&lt;="250",VLOOKUP(O343,Info!$AZ$4:$BB$22,3,FALSE),VLOOKUP(O343,Info!$AZ$23:$BB$39,3,FALSE)),IF(P343&lt;="250",VLOOKUP(O343,Info!$AO$4:$AQ$22,3,FALSE),VLOOKUP(O343,Info!$AO$23:$AP$39,3,FALSE))))))</f>
        <v/>
      </c>
      <c r="AD343" s="1"/>
      <c r="AE343" s="1" t="str">
        <f>IF($L343="None","",IF(ISERROR(VLOOKUP($L343,Info!$B$4:$B$266,1,FALSE)),"",VLOOKUP($L343,Info!$B$4:$L$266,4,FALSE)))</f>
        <v/>
      </c>
      <c r="AF343" s="1" t="str">
        <f>IF($L343="None","",IF(ISERROR(VLOOKUP($L343,Info!$B$4:$B$266,1,FALSE)),"",VLOOKUP($L343,Info!$B$4:$L$266,6,FALSE)))</f>
        <v/>
      </c>
      <c r="AG343" s="1"/>
      <c r="AH343" s="33" t="str" cm="1">
        <f t="array" ref="AH343">IF(AND(L343&lt;&gt;"",O343&lt;&gt;"",R343:S343&lt;&gt;"",W343:X343&lt;&gt;"",Z343:AA343&lt;&gt;"",AC343&lt;&gt;""),"Good","Bad")</f>
        <v>Bad</v>
      </c>
      <c r="AL343" t="str" cm="1">
        <f t="array" ref="AL343">IF(R343&gt;0,_xlfn.IFS(COUNTIF($L$20:L343,"&lt;&gt;")&lt;101,1,COUNTIF($L$20:L343,"&lt;&gt;")&lt;201,2,COUNTIF($L$20:L343,"&lt;&gt;")&lt;301,3,COUNTIF($L$20:L343,"&lt;&gt;")&lt;401,4,COUNTIF($L$20:L343,"&lt;&gt;")&lt;501,5,COUNTIF($L$20:L343,"&lt;&gt;")&lt;601,6,COUNTIF($L$20:L343,"&lt;&gt;")&lt;701,7,COUNTIF($L$20:L343,"&lt;&gt;")&lt;801,8,COUNTIF($L$20:L343,"&lt;&gt;")&lt;901,9,COUNTIF($L$20:L343,"&lt;&gt;")&lt;1001,10,COUNTIF($L$20:L343,"&lt;&gt;")&lt;1101,11,COUNTIF($L$20:L343,"&lt;&gt;")&lt;1201,12,COUNTIF($L$20:L343,"&lt;&gt;")&lt;1301,13,COUNTIF($L$20:L343,"&lt;&gt;")&lt;1401,14,COUNTIF($L$20:L343,"&lt;&gt;")&lt;1501,15,COUNTIF($L$20:L343,"&lt;&gt;")&lt;1601,16,COUNTIF($L$20:L343,"&lt;&gt;")&lt;1701,17,COUNTIF($L$20:L343,"&lt;&gt;")&lt;1801,18,COUNTIF($L$20:L343,"&lt;&gt;")&lt;1901,19,COUNTIF($L$20:L343,"&lt;&gt;")&lt;2001,20,COUNTIF($L$20:L343,"&lt;&gt;")&lt;2101,21,COUNTIF($L$20:L343,"&lt;&gt;")&lt;2201,22,COUNTIF($L$20:L343,"&lt;&gt;")&lt;2301,23,COUNTIF($L$20:L343,"&lt;&gt;")&lt;2401,24,COUNTIF($L$20:L343,"&lt;&gt;")&lt;2501,25,COUNTIF($L$20:L343,"&lt;&gt;")&lt;2601,26,COUNTIF($L$20:L343,"&lt;&gt;")&lt;2701,27,COUNTIF($L$20:L343,"&lt;&gt;")&lt;2801,28,COUNTIF($L$20:L343,"&lt;&gt;")&lt;2901,29,COUNTIF($L$20:L343,"&lt;&gt;")&lt;3001,30),"")</f>
        <v/>
      </c>
      <c r="AM343" t="str">
        <f t="shared" si="25"/>
        <v/>
      </c>
      <c r="AN343" t="str">
        <f t="shared" si="29"/>
        <v/>
      </c>
      <c r="AP343" t="str">
        <f t="shared" si="28"/>
        <v/>
      </c>
      <c r="AQ343" t="str">
        <f>IF(AO343="","",COUNTIFS(AM343:$AM$3019,AO343))</f>
        <v/>
      </c>
    </row>
    <row r="344" spans="1:43" x14ac:dyDescent="0.25">
      <c r="A344" s="6" t="str">
        <f>IF(COUNT($A$20:A343)&lt;&gt;$B$4,IF(A343="","",A343+1),"")</f>
        <v/>
      </c>
      <c r="B344" s="3"/>
      <c r="C344" s="3"/>
      <c r="D344" s="122"/>
      <c r="E344" s="3"/>
      <c r="F344" s="3"/>
      <c r="G344" s="3"/>
      <c r="H344" s="3"/>
      <c r="I344" s="120"/>
      <c r="J344" s="3"/>
      <c r="K344" s="119" t="str" cm="1">
        <f t="array" ref="K344">IF(OR($J$14 = "A",$J$14 = "B",$J$14 = "C"),IF(I344="","",IF(LEN(I344)&gt;2,_xlfn.IFS(ISNUMBER(SEARCH("_",I344)),I344,ISNUMBER(SEARCH(", ",I344)),SUBSTITUTE(I344,", ","_"),ISNUMBER(SEARCH("/ ",I344)),SUBSTITUTE(I344,"/ ","_"),ISNUMBER(SEARCH(",",I344)),SUBSTITUTE(I344,",","_"),ISNUMBER(SEARCH("/",I344)),SUBSTITUTE(I344,"/","_"),ISNUMBER(SEARCH("",I344)),I344),I344)),IF(OR($J$14 = "J",$J$14 = "K"),"",IF(D344="","",IF(LEN(D344)&gt;2,_xlfn.IFS(ISNUMBER(SEARCH("_",D344)),D344,ISNUMBER(SEARCH(", ",D344)),SUBSTITUTE(D344,", ","_"),ISNUMBER(SEARCH("/ ",D344)),SUBSTITUTE(D344,"/ ","_"),ISNUMBER(SEARCH(",",D344)),SUBSTITUTE(D344,",","_"),ISNUMBER(SEARCH("/",D344)),SUBSTITUTE(D344,"/","_"),ISNUMBER(SEARCH("",D344)),D344),D344))))</f>
        <v/>
      </c>
      <c r="L344" s="1"/>
      <c r="M344" s="1" t="str">
        <f t="shared" si="26"/>
        <v/>
      </c>
      <c r="N344" s="94" t="str">
        <f>IF($L344="None","",IF(ISERROR(VLOOKUP($L344,Info!$B$4:$B$266,1,FALSE)),"",VLOOKUP($L344,Info!$B$4:$L$266,5,FALSE)))</f>
        <v/>
      </c>
      <c r="O344" s="94" t="str">
        <f>IF(K344="","",IF(AND($J$12&lt;&gt;"ABC",N344="3"),"BAC",IF(N344="3","ABC",IF($J$12&lt;&gt;"ABC",IF($J$10="Standard",VLOOKUP(K344,Info!$BE$4:$BF$481,2,FALSE),VLOOKUP(K344,Info!$BI$4:$BJ$482,2,FALSE)),IF($J$10="Standard",VLOOKUP(K344,Info!$AG$4:$AH$2994,2,FALSE),VLOOKUP(K344,Info!$AK$4:$AL$2997,2,FALSE))))))</f>
        <v/>
      </c>
      <c r="P344" s="94" t="str">
        <f>IF($L344="None","",IF(ISERROR(VLOOKUP($L344,Info!$B$4:$B$266,1,FALSE)),"",VLOOKUP($L344,Info!$B$4:$L$266,3,FALSE)))</f>
        <v/>
      </c>
      <c r="Q344" s="96" t="str">
        <f>IF($L344="None","",IF(ISERROR(VLOOKUP($L344,Info!$B$4:$B$266,1,FALSE)),"",VLOOKUP($L344,Info!$B$4:$L$266,4,FALSE)))</f>
        <v/>
      </c>
      <c r="R344" s="1"/>
      <c r="S344" s="6" t="str">
        <f t="shared" si="27"/>
        <v/>
      </c>
      <c r="T344" s="6" t="str">
        <f>IF($L344="None","",IF(ISERROR(VLOOKUP($L344,Info!$B$4:$B$266,1,FALSE)),"",VLOOKUP($L344,Info!$B$4:$L$266,11,FALSE)))</f>
        <v/>
      </c>
      <c r="U344" s="1"/>
      <c r="V344" s="1"/>
      <c r="W344" s="1"/>
      <c r="X344" s="1" t="str">
        <f>IF($L344="None","",IF(ISERROR(VLOOKUP($L344,Info!$B$4:$B$266,1,FALSE)),"",IF(OR(W344="Metallic Liquid Tight",W344="Non-Metallic Liquid Tight",W344="LSZH",W344="Greenfield"),VLOOKUP($L344,Info!$B$4:$L$266,7,FALSE),"N/A")))</f>
        <v/>
      </c>
      <c r="Y344" s="1"/>
      <c r="Z344" s="96" t="str">
        <f>IF($L344="None","",IF(ISERROR(VLOOKUP($L344,Info!$B$4:$B$266,1,FALSE)),"",VLOOKUP($L344,Info!$B$4:$L$266,9,FALSE)))</f>
        <v/>
      </c>
      <c r="AA344" s="96" t="str">
        <f>IF($L344="None","",IF(ISERROR(VLOOKUP($L344,Info!$B$4:$B$266,1,FALSE)),"",VLOOKUP($L344,Info!$B$4:$L$266,8,FALSE)))</f>
        <v/>
      </c>
      <c r="AB344" s="96" t="str">
        <f>IF($L344="None","",IF(ISERROR(VLOOKUP($L344,Info!$B$4:$B$266,1,FALSE)),"",VLOOKUP($L344,Info!$B$4:$L$266,10,FALSE)))</f>
        <v/>
      </c>
      <c r="AC344" s="1" t="str">
        <f>IF(W344="SO Cable","Black,White",IF(O344="","",IF(P344="","",IF($J$12&lt;&gt;"ABC",IF(P344&lt;="250",VLOOKUP(O344,Info!$AZ$4:$BB$22,3,FALSE),VLOOKUP(O344,Info!$AZ$23:$BB$39,3,FALSE)),IF(P344&lt;="250",VLOOKUP(O344,Info!$AO$4:$AQ$22,3,FALSE),VLOOKUP(O344,Info!$AO$23:$AP$39,3,FALSE))))))</f>
        <v/>
      </c>
      <c r="AD344" s="1"/>
      <c r="AE344" s="1" t="str">
        <f>IF($L344="None","",IF(ISERROR(VLOOKUP($L344,Info!$B$4:$B$266,1,FALSE)),"",VLOOKUP($L344,Info!$B$4:$L$266,4,FALSE)))</f>
        <v/>
      </c>
      <c r="AF344" s="1" t="str">
        <f>IF($L344="None","",IF(ISERROR(VLOOKUP($L344,Info!$B$4:$B$266,1,FALSE)),"",VLOOKUP($L344,Info!$B$4:$L$266,6,FALSE)))</f>
        <v/>
      </c>
      <c r="AG344" s="1"/>
      <c r="AH344" s="33" t="str" cm="1">
        <f t="array" ref="AH344">IF(AND(L344&lt;&gt;"",O344&lt;&gt;"",R344:S344&lt;&gt;"",W344:X344&lt;&gt;"",Z344:AA344&lt;&gt;"",AC344&lt;&gt;""),"Good","Bad")</f>
        <v>Bad</v>
      </c>
      <c r="AL344" t="str" cm="1">
        <f t="array" ref="AL344">IF(R344&gt;0,_xlfn.IFS(COUNTIF($L$20:L344,"&lt;&gt;")&lt;101,1,COUNTIF($L$20:L344,"&lt;&gt;")&lt;201,2,COUNTIF($L$20:L344,"&lt;&gt;")&lt;301,3,COUNTIF($L$20:L344,"&lt;&gt;")&lt;401,4,COUNTIF($L$20:L344,"&lt;&gt;")&lt;501,5,COUNTIF($L$20:L344,"&lt;&gt;")&lt;601,6,COUNTIF($L$20:L344,"&lt;&gt;")&lt;701,7,COUNTIF($L$20:L344,"&lt;&gt;")&lt;801,8,COUNTIF($L$20:L344,"&lt;&gt;")&lt;901,9,COUNTIF($L$20:L344,"&lt;&gt;")&lt;1001,10,COUNTIF($L$20:L344,"&lt;&gt;")&lt;1101,11,COUNTIF($L$20:L344,"&lt;&gt;")&lt;1201,12,COUNTIF($L$20:L344,"&lt;&gt;")&lt;1301,13,COUNTIF($L$20:L344,"&lt;&gt;")&lt;1401,14,COUNTIF($L$20:L344,"&lt;&gt;")&lt;1501,15,COUNTIF($L$20:L344,"&lt;&gt;")&lt;1601,16,COUNTIF($L$20:L344,"&lt;&gt;")&lt;1701,17,COUNTIF($L$20:L344,"&lt;&gt;")&lt;1801,18,COUNTIF($L$20:L344,"&lt;&gt;")&lt;1901,19,COUNTIF($L$20:L344,"&lt;&gt;")&lt;2001,20,COUNTIF($L$20:L344,"&lt;&gt;")&lt;2101,21,COUNTIF($L$20:L344,"&lt;&gt;")&lt;2201,22,COUNTIF($L$20:L344,"&lt;&gt;")&lt;2301,23,COUNTIF($L$20:L344,"&lt;&gt;")&lt;2401,24,COUNTIF($L$20:L344,"&lt;&gt;")&lt;2501,25,COUNTIF($L$20:L344,"&lt;&gt;")&lt;2601,26,COUNTIF($L$20:L344,"&lt;&gt;")&lt;2701,27,COUNTIF($L$20:L344,"&lt;&gt;")&lt;2801,28,COUNTIF($L$20:L344,"&lt;&gt;")&lt;2901,29,COUNTIF($L$20:L344,"&lt;&gt;")&lt;3001,30),"")</f>
        <v/>
      </c>
      <c r="AM344" t="str">
        <f t="shared" si="25"/>
        <v/>
      </c>
      <c r="AN344" t="str">
        <f t="shared" si="29"/>
        <v/>
      </c>
      <c r="AP344" t="str">
        <f t="shared" si="28"/>
        <v/>
      </c>
      <c r="AQ344" t="str">
        <f>IF(AO344="","",COUNTIFS(AM344:$AM$3019,AO344))</f>
        <v/>
      </c>
    </row>
    <row r="345" spans="1:43" x14ac:dyDescent="0.25">
      <c r="A345" s="6" t="str">
        <f>IF(COUNT($A$20:A344)&lt;&gt;$B$4,IF(A344="","",A344+1),"")</f>
        <v/>
      </c>
      <c r="B345" s="3"/>
      <c r="C345" s="3"/>
      <c r="D345" s="122"/>
      <c r="E345" s="3"/>
      <c r="F345" s="3"/>
      <c r="G345" s="3"/>
      <c r="H345" s="3"/>
      <c r="I345" s="120"/>
      <c r="J345" s="3"/>
      <c r="K345" s="119" t="str" cm="1">
        <f t="array" ref="K345">IF(OR($J$14 = "A",$J$14 = "B",$J$14 = "C"),IF(I345="","",IF(LEN(I345)&gt;2,_xlfn.IFS(ISNUMBER(SEARCH("_",I345)),I345,ISNUMBER(SEARCH(", ",I345)),SUBSTITUTE(I345,", ","_"),ISNUMBER(SEARCH("/ ",I345)),SUBSTITUTE(I345,"/ ","_"),ISNUMBER(SEARCH(",",I345)),SUBSTITUTE(I345,",","_"),ISNUMBER(SEARCH("/",I345)),SUBSTITUTE(I345,"/","_"),ISNUMBER(SEARCH("",I345)),I345),I345)),IF(OR($J$14 = "J",$J$14 = "K"),"",IF(D345="","",IF(LEN(D345)&gt;2,_xlfn.IFS(ISNUMBER(SEARCH("_",D345)),D345,ISNUMBER(SEARCH(", ",D345)),SUBSTITUTE(D345,", ","_"),ISNUMBER(SEARCH("/ ",D345)),SUBSTITUTE(D345,"/ ","_"),ISNUMBER(SEARCH(",",D345)),SUBSTITUTE(D345,",","_"),ISNUMBER(SEARCH("/",D345)),SUBSTITUTE(D345,"/","_"),ISNUMBER(SEARCH("",D345)),D345),D345))))</f>
        <v/>
      </c>
      <c r="L345" s="1"/>
      <c r="M345" s="1" t="str">
        <f t="shared" si="26"/>
        <v/>
      </c>
      <c r="N345" s="94" t="str">
        <f>IF($L345="None","",IF(ISERROR(VLOOKUP($L345,Info!$B$4:$B$266,1,FALSE)),"",VLOOKUP($L345,Info!$B$4:$L$266,5,FALSE)))</f>
        <v/>
      </c>
      <c r="O345" s="94" t="str">
        <f>IF(K345="","",IF(AND($J$12&lt;&gt;"ABC",N345="3"),"BAC",IF(N345="3","ABC",IF($J$12&lt;&gt;"ABC",IF($J$10="Standard",VLOOKUP(K345,Info!$BE$4:$BF$481,2,FALSE),VLOOKUP(K345,Info!$BI$4:$BJ$482,2,FALSE)),IF($J$10="Standard",VLOOKUP(K345,Info!$AG$4:$AH$2994,2,FALSE),VLOOKUP(K345,Info!$AK$4:$AL$2997,2,FALSE))))))</f>
        <v/>
      </c>
      <c r="P345" s="94" t="str">
        <f>IF($L345="None","",IF(ISERROR(VLOOKUP($L345,Info!$B$4:$B$266,1,FALSE)),"",VLOOKUP($L345,Info!$B$4:$L$266,3,FALSE)))</f>
        <v/>
      </c>
      <c r="Q345" s="96" t="str">
        <f>IF($L345="None","",IF(ISERROR(VLOOKUP($L345,Info!$B$4:$B$266,1,FALSE)),"",VLOOKUP($L345,Info!$B$4:$L$266,4,FALSE)))</f>
        <v/>
      </c>
      <c r="R345" s="1"/>
      <c r="S345" s="6" t="str">
        <f t="shared" si="27"/>
        <v/>
      </c>
      <c r="T345" s="6" t="str">
        <f>IF($L345="None","",IF(ISERROR(VLOOKUP($L345,Info!$B$4:$B$266,1,FALSE)),"",VLOOKUP($L345,Info!$B$4:$L$266,11,FALSE)))</f>
        <v/>
      </c>
      <c r="U345" s="1"/>
      <c r="V345" s="1"/>
      <c r="W345" s="1"/>
      <c r="X345" s="1" t="str">
        <f>IF($L345="None","",IF(ISERROR(VLOOKUP($L345,Info!$B$4:$B$266,1,FALSE)),"",IF(OR(W345="Metallic Liquid Tight",W345="Non-Metallic Liquid Tight",W345="LSZH",W345="Greenfield"),VLOOKUP($L345,Info!$B$4:$L$266,7,FALSE),"N/A")))</f>
        <v/>
      </c>
      <c r="Y345" s="1"/>
      <c r="Z345" s="96" t="str">
        <f>IF($L345="None","",IF(ISERROR(VLOOKUP($L345,Info!$B$4:$B$266,1,FALSE)),"",VLOOKUP($L345,Info!$B$4:$L$266,9,FALSE)))</f>
        <v/>
      </c>
      <c r="AA345" s="96" t="str">
        <f>IF($L345="None","",IF(ISERROR(VLOOKUP($L345,Info!$B$4:$B$266,1,FALSE)),"",VLOOKUP($L345,Info!$B$4:$L$266,8,FALSE)))</f>
        <v/>
      </c>
      <c r="AB345" s="96" t="str">
        <f>IF($L345="None","",IF(ISERROR(VLOOKUP($L345,Info!$B$4:$B$266,1,FALSE)),"",VLOOKUP($L345,Info!$B$4:$L$266,10,FALSE)))</f>
        <v/>
      </c>
      <c r="AC345" s="1" t="str">
        <f>IF(W345="SO Cable","Black,White",IF(O345="","",IF(P345="","",IF($J$12&lt;&gt;"ABC",IF(P345&lt;="250",VLOOKUP(O345,Info!$AZ$4:$BB$22,3,FALSE),VLOOKUP(O345,Info!$AZ$23:$BB$39,3,FALSE)),IF(P345&lt;="250",VLOOKUP(O345,Info!$AO$4:$AQ$22,3,FALSE),VLOOKUP(O345,Info!$AO$23:$AP$39,3,FALSE))))))</f>
        <v/>
      </c>
      <c r="AD345" s="1"/>
      <c r="AE345" s="1" t="str">
        <f>IF($L345="None","",IF(ISERROR(VLOOKUP($L345,Info!$B$4:$B$266,1,FALSE)),"",VLOOKUP($L345,Info!$B$4:$L$266,4,FALSE)))</f>
        <v/>
      </c>
      <c r="AF345" s="1" t="str">
        <f>IF($L345="None","",IF(ISERROR(VLOOKUP($L345,Info!$B$4:$B$266,1,FALSE)),"",VLOOKUP($L345,Info!$B$4:$L$266,6,FALSE)))</f>
        <v/>
      </c>
      <c r="AG345" s="1"/>
      <c r="AH345" s="33" t="str" cm="1">
        <f t="array" ref="AH345">IF(AND(L345&lt;&gt;"",O345&lt;&gt;"",R345:S345&lt;&gt;"",W345:X345&lt;&gt;"",Z345:AA345&lt;&gt;"",AC345&lt;&gt;""),"Good","Bad")</f>
        <v>Bad</v>
      </c>
      <c r="AL345" t="str" cm="1">
        <f t="array" ref="AL345">IF(R345&gt;0,_xlfn.IFS(COUNTIF($L$20:L345,"&lt;&gt;")&lt;101,1,COUNTIF($L$20:L345,"&lt;&gt;")&lt;201,2,COUNTIF($L$20:L345,"&lt;&gt;")&lt;301,3,COUNTIF($L$20:L345,"&lt;&gt;")&lt;401,4,COUNTIF($L$20:L345,"&lt;&gt;")&lt;501,5,COUNTIF($L$20:L345,"&lt;&gt;")&lt;601,6,COUNTIF($L$20:L345,"&lt;&gt;")&lt;701,7,COUNTIF($L$20:L345,"&lt;&gt;")&lt;801,8,COUNTIF($L$20:L345,"&lt;&gt;")&lt;901,9,COUNTIF($L$20:L345,"&lt;&gt;")&lt;1001,10,COUNTIF($L$20:L345,"&lt;&gt;")&lt;1101,11,COUNTIF($L$20:L345,"&lt;&gt;")&lt;1201,12,COUNTIF($L$20:L345,"&lt;&gt;")&lt;1301,13,COUNTIF($L$20:L345,"&lt;&gt;")&lt;1401,14,COUNTIF($L$20:L345,"&lt;&gt;")&lt;1501,15,COUNTIF($L$20:L345,"&lt;&gt;")&lt;1601,16,COUNTIF($L$20:L345,"&lt;&gt;")&lt;1701,17,COUNTIF($L$20:L345,"&lt;&gt;")&lt;1801,18,COUNTIF($L$20:L345,"&lt;&gt;")&lt;1901,19,COUNTIF($L$20:L345,"&lt;&gt;")&lt;2001,20,COUNTIF($L$20:L345,"&lt;&gt;")&lt;2101,21,COUNTIF($L$20:L345,"&lt;&gt;")&lt;2201,22,COUNTIF($L$20:L345,"&lt;&gt;")&lt;2301,23,COUNTIF($L$20:L345,"&lt;&gt;")&lt;2401,24,COUNTIF($L$20:L345,"&lt;&gt;")&lt;2501,25,COUNTIF($L$20:L345,"&lt;&gt;")&lt;2601,26,COUNTIF($L$20:L345,"&lt;&gt;")&lt;2701,27,COUNTIF($L$20:L345,"&lt;&gt;")&lt;2801,28,COUNTIF($L$20:L345,"&lt;&gt;")&lt;2901,29,COUNTIF($L$20:L345,"&lt;&gt;")&lt;3001,30),"")</f>
        <v/>
      </c>
      <c r="AM345" t="str">
        <f t="shared" si="25"/>
        <v/>
      </c>
      <c r="AN345" t="str">
        <f t="shared" si="29"/>
        <v/>
      </c>
      <c r="AP345" t="str">
        <f t="shared" si="28"/>
        <v/>
      </c>
      <c r="AQ345" t="str">
        <f>IF(AO345="","",COUNTIFS(AM345:$AM$3019,AO345))</f>
        <v/>
      </c>
    </row>
    <row r="346" spans="1:43" x14ac:dyDescent="0.25">
      <c r="A346" s="6" t="str">
        <f>IF(COUNT($A$20:A345)&lt;&gt;$B$4,IF(A345="","",A345+1),"")</f>
        <v/>
      </c>
      <c r="B346" s="3"/>
      <c r="C346" s="3"/>
      <c r="D346" s="122"/>
      <c r="E346" s="3"/>
      <c r="F346" s="3"/>
      <c r="G346" s="3"/>
      <c r="H346" s="3"/>
      <c r="I346" s="120"/>
      <c r="J346" s="3"/>
      <c r="K346" s="119" t="str" cm="1">
        <f t="array" ref="K346">IF(OR($J$14 = "A",$J$14 = "B",$J$14 = "C"),IF(I346="","",IF(LEN(I346)&gt;2,_xlfn.IFS(ISNUMBER(SEARCH("_",I346)),I346,ISNUMBER(SEARCH(", ",I346)),SUBSTITUTE(I346,", ","_"),ISNUMBER(SEARCH("/ ",I346)),SUBSTITUTE(I346,"/ ","_"),ISNUMBER(SEARCH(",",I346)),SUBSTITUTE(I346,",","_"),ISNUMBER(SEARCH("/",I346)),SUBSTITUTE(I346,"/","_"),ISNUMBER(SEARCH("",I346)),I346),I346)),IF(OR($J$14 = "J",$J$14 = "K"),"",IF(D346="","",IF(LEN(D346)&gt;2,_xlfn.IFS(ISNUMBER(SEARCH("_",D346)),D346,ISNUMBER(SEARCH(", ",D346)),SUBSTITUTE(D346,", ","_"),ISNUMBER(SEARCH("/ ",D346)),SUBSTITUTE(D346,"/ ","_"),ISNUMBER(SEARCH(",",D346)),SUBSTITUTE(D346,",","_"),ISNUMBER(SEARCH("/",D346)),SUBSTITUTE(D346,"/","_"),ISNUMBER(SEARCH("",D346)),D346),D346))))</f>
        <v/>
      </c>
      <c r="L346" s="1"/>
      <c r="M346" s="1" t="str">
        <f t="shared" si="26"/>
        <v/>
      </c>
      <c r="N346" s="94" t="str">
        <f>IF($L346="None","",IF(ISERROR(VLOOKUP($L346,Info!$B$4:$B$266,1,FALSE)),"",VLOOKUP($L346,Info!$B$4:$L$266,5,FALSE)))</f>
        <v/>
      </c>
      <c r="O346" s="94" t="str">
        <f>IF(K346="","",IF(AND($J$12&lt;&gt;"ABC",N346="3"),"BAC",IF(N346="3","ABC",IF($J$12&lt;&gt;"ABC",IF($J$10="Standard",VLOOKUP(K346,Info!$BE$4:$BF$481,2,FALSE),VLOOKUP(K346,Info!$BI$4:$BJ$482,2,FALSE)),IF($J$10="Standard",VLOOKUP(K346,Info!$AG$4:$AH$2994,2,FALSE),VLOOKUP(K346,Info!$AK$4:$AL$2997,2,FALSE))))))</f>
        <v/>
      </c>
      <c r="P346" s="94" t="str">
        <f>IF($L346="None","",IF(ISERROR(VLOOKUP($L346,Info!$B$4:$B$266,1,FALSE)),"",VLOOKUP($L346,Info!$B$4:$L$266,3,FALSE)))</f>
        <v/>
      </c>
      <c r="Q346" s="96" t="str">
        <f>IF($L346="None","",IF(ISERROR(VLOOKUP($L346,Info!$B$4:$B$266,1,FALSE)),"",VLOOKUP($L346,Info!$B$4:$L$266,4,FALSE)))</f>
        <v/>
      </c>
      <c r="R346" s="1"/>
      <c r="S346" s="6" t="str">
        <f t="shared" si="27"/>
        <v/>
      </c>
      <c r="T346" s="6" t="str">
        <f>IF($L346="None","",IF(ISERROR(VLOOKUP($L346,Info!$B$4:$B$266,1,FALSE)),"",VLOOKUP($L346,Info!$B$4:$L$266,11,FALSE)))</f>
        <v/>
      </c>
      <c r="U346" s="1"/>
      <c r="V346" s="1"/>
      <c r="W346" s="1"/>
      <c r="X346" s="1" t="str">
        <f>IF($L346="None","",IF(ISERROR(VLOOKUP($L346,Info!$B$4:$B$266,1,FALSE)),"",IF(OR(W346="Metallic Liquid Tight",W346="Non-Metallic Liquid Tight",W346="LSZH",W346="Greenfield"),VLOOKUP($L346,Info!$B$4:$L$266,7,FALSE),"N/A")))</f>
        <v/>
      </c>
      <c r="Y346" s="1"/>
      <c r="Z346" s="96" t="str">
        <f>IF($L346="None","",IF(ISERROR(VLOOKUP($L346,Info!$B$4:$B$266,1,FALSE)),"",VLOOKUP($L346,Info!$B$4:$L$266,9,FALSE)))</f>
        <v/>
      </c>
      <c r="AA346" s="96" t="str">
        <f>IF($L346="None","",IF(ISERROR(VLOOKUP($L346,Info!$B$4:$B$266,1,FALSE)),"",VLOOKUP($L346,Info!$B$4:$L$266,8,FALSE)))</f>
        <v/>
      </c>
      <c r="AB346" s="96" t="str">
        <f>IF($L346="None","",IF(ISERROR(VLOOKUP($L346,Info!$B$4:$B$266,1,FALSE)),"",VLOOKUP($L346,Info!$B$4:$L$266,10,FALSE)))</f>
        <v/>
      </c>
      <c r="AC346" s="1" t="str">
        <f>IF(W346="SO Cable","Black,White",IF(O346="","",IF(P346="","",IF($J$12&lt;&gt;"ABC",IF(P346&lt;="250",VLOOKUP(O346,Info!$AZ$4:$BB$22,3,FALSE),VLOOKUP(O346,Info!$AZ$23:$BB$39,3,FALSE)),IF(P346&lt;="250",VLOOKUP(O346,Info!$AO$4:$AQ$22,3,FALSE),VLOOKUP(O346,Info!$AO$23:$AP$39,3,FALSE))))))</f>
        <v/>
      </c>
      <c r="AD346" s="1"/>
      <c r="AE346" s="1" t="str">
        <f>IF($L346="None","",IF(ISERROR(VLOOKUP($L346,Info!$B$4:$B$266,1,FALSE)),"",VLOOKUP($L346,Info!$B$4:$L$266,4,FALSE)))</f>
        <v/>
      </c>
      <c r="AF346" s="1" t="str">
        <f>IF($L346="None","",IF(ISERROR(VLOOKUP($L346,Info!$B$4:$B$266,1,FALSE)),"",VLOOKUP($L346,Info!$B$4:$L$266,6,FALSE)))</f>
        <v/>
      </c>
      <c r="AG346" s="1"/>
      <c r="AH346" s="33" t="str" cm="1">
        <f t="array" ref="AH346">IF(AND(L346&lt;&gt;"",O346&lt;&gt;"",R346:S346&lt;&gt;"",W346:X346&lt;&gt;"",Z346:AA346&lt;&gt;"",AC346&lt;&gt;""),"Good","Bad")</f>
        <v>Bad</v>
      </c>
      <c r="AL346" t="str" cm="1">
        <f t="array" ref="AL346">IF(R346&gt;0,_xlfn.IFS(COUNTIF($L$20:L346,"&lt;&gt;")&lt;101,1,COUNTIF($L$20:L346,"&lt;&gt;")&lt;201,2,COUNTIF($L$20:L346,"&lt;&gt;")&lt;301,3,COUNTIF($L$20:L346,"&lt;&gt;")&lt;401,4,COUNTIF($L$20:L346,"&lt;&gt;")&lt;501,5,COUNTIF($L$20:L346,"&lt;&gt;")&lt;601,6,COUNTIF($L$20:L346,"&lt;&gt;")&lt;701,7,COUNTIF($L$20:L346,"&lt;&gt;")&lt;801,8,COUNTIF($L$20:L346,"&lt;&gt;")&lt;901,9,COUNTIF($L$20:L346,"&lt;&gt;")&lt;1001,10,COUNTIF($L$20:L346,"&lt;&gt;")&lt;1101,11,COUNTIF($L$20:L346,"&lt;&gt;")&lt;1201,12,COUNTIF($L$20:L346,"&lt;&gt;")&lt;1301,13,COUNTIF($L$20:L346,"&lt;&gt;")&lt;1401,14,COUNTIF($L$20:L346,"&lt;&gt;")&lt;1501,15,COUNTIF($L$20:L346,"&lt;&gt;")&lt;1601,16,COUNTIF($L$20:L346,"&lt;&gt;")&lt;1701,17,COUNTIF($L$20:L346,"&lt;&gt;")&lt;1801,18,COUNTIF($L$20:L346,"&lt;&gt;")&lt;1901,19,COUNTIF($L$20:L346,"&lt;&gt;")&lt;2001,20,COUNTIF($L$20:L346,"&lt;&gt;")&lt;2101,21,COUNTIF($L$20:L346,"&lt;&gt;")&lt;2201,22,COUNTIF($L$20:L346,"&lt;&gt;")&lt;2301,23,COUNTIF($L$20:L346,"&lt;&gt;")&lt;2401,24,COUNTIF($L$20:L346,"&lt;&gt;")&lt;2501,25,COUNTIF($L$20:L346,"&lt;&gt;")&lt;2601,26,COUNTIF($L$20:L346,"&lt;&gt;")&lt;2701,27,COUNTIF($L$20:L346,"&lt;&gt;")&lt;2801,28,COUNTIF($L$20:L346,"&lt;&gt;")&lt;2901,29,COUNTIF($L$20:L346,"&lt;&gt;")&lt;3001,30),"")</f>
        <v/>
      </c>
      <c r="AM346" t="str">
        <f t="shared" si="25"/>
        <v/>
      </c>
      <c r="AN346" t="str">
        <f t="shared" si="29"/>
        <v/>
      </c>
      <c r="AP346" t="str">
        <f t="shared" si="28"/>
        <v/>
      </c>
      <c r="AQ346" t="str">
        <f>IF(AO346="","",COUNTIFS(AM346:$AM$3019,AO346))</f>
        <v/>
      </c>
    </row>
    <row r="347" spans="1:43" x14ac:dyDescent="0.25">
      <c r="A347" s="6" t="str">
        <f>IF(COUNT($A$20:A346)&lt;&gt;$B$4,IF(A346="","",A346+1),"")</f>
        <v/>
      </c>
      <c r="B347" s="3"/>
      <c r="C347" s="3"/>
      <c r="D347" s="122"/>
      <c r="E347" s="3"/>
      <c r="F347" s="3"/>
      <c r="G347" s="3"/>
      <c r="H347" s="3"/>
      <c r="I347" s="120"/>
      <c r="J347" s="3"/>
      <c r="K347" s="119" t="str" cm="1">
        <f t="array" ref="K347">IF(OR($J$14 = "A",$J$14 = "B",$J$14 = "C"),IF(I347="","",IF(LEN(I347)&gt;2,_xlfn.IFS(ISNUMBER(SEARCH("_",I347)),I347,ISNUMBER(SEARCH(", ",I347)),SUBSTITUTE(I347,", ","_"),ISNUMBER(SEARCH("/ ",I347)),SUBSTITUTE(I347,"/ ","_"),ISNUMBER(SEARCH(",",I347)),SUBSTITUTE(I347,",","_"),ISNUMBER(SEARCH("/",I347)),SUBSTITUTE(I347,"/","_"),ISNUMBER(SEARCH("",I347)),I347),I347)),IF(OR($J$14 = "J",$J$14 = "K"),"",IF(D347="","",IF(LEN(D347)&gt;2,_xlfn.IFS(ISNUMBER(SEARCH("_",D347)),D347,ISNUMBER(SEARCH(", ",D347)),SUBSTITUTE(D347,", ","_"),ISNUMBER(SEARCH("/ ",D347)),SUBSTITUTE(D347,"/ ","_"),ISNUMBER(SEARCH(",",D347)),SUBSTITUTE(D347,",","_"),ISNUMBER(SEARCH("/",D347)),SUBSTITUTE(D347,"/","_"),ISNUMBER(SEARCH("",D347)),D347),D347))))</f>
        <v/>
      </c>
      <c r="L347" s="1"/>
      <c r="M347" s="1" t="str">
        <f t="shared" si="26"/>
        <v/>
      </c>
      <c r="N347" s="94" t="str">
        <f>IF($L347="None","",IF(ISERROR(VLOOKUP($L347,Info!$B$4:$B$266,1,FALSE)),"",VLOOKUP($L347,Info!$B$4:$L$266,5,FALSE)))</f>
        <v/>
      </c>
      <c r="O347" s="94" t="str">
        <f>IF(K347="","",IF(AND($J$12&lt;&gt;"ABC",N347="3"),"BAC",IF(N347="3","ABC",IF($J$12&lt;&gt;"ABC",IF($J$10="Standard",VLOOKUP(K347,Info!$BE$4:$BF$481,2,FALSE),VLOOKUP(K347,Info!$BI$4:$BJ$482,2,FALSE)),IF($J$10="Standard",VLOOKUP(K347,Info!$AG$4:$AH$2994,2,FALSE),VLOOKUP(K347,Info!$AK$4:$AL$2997,2,FALSE))))))</f>
        <v/>
      </c>
      <c r="P347" s="94" t="str">
        <f>IF($L347="None","",IF(ISERROR(VLOOKUP($L347,Info!$B$4:$B$266,1,FALSE)),"",VLOOKUP($L347,Info!$B$4:$L$266,3,FALSE)))</f>
        <v/>
      </c>
      <c r="Q347" s="96" t="str">
        <f>IF($L347="None","",IF(ISERROR(VLOOKUP($L347,Info!$B$4:$B$266,1,FALSE)),"",VLOOKUP($L347,Info!$B$4:$L$266,4,FALSE)))</f>
        <v/>
      </c>
      <c r="R347" s="1"/>
      <c r="S347" s="6" t="str">
        <f t="shared" si="27"/>
        <v/>
      </c>
      <c r="T347" s="6" t="str">
        <f>IF($L347="None","",IF(ISERROR(VLOOKUP($L347,Info!$B$4:$B$266,1,FALSE)),"",VLOOKUP($L347,Info!$B$4:$L$266,11,FALSE)))</f>
        <v/>
      </c>
      <c r="U347" s="1"/>
      <c r="V347" s="1"/>
      <c r="W347" s="1"/>
      <c r="X347" s="1" t="str">
        <f>IF($L347="None","",IF(ISERROR(VLOOKUP($L347,Info!$B$4:$B$266,1,FALSE)),"",IF(OR(W347="Metallic Liquid Tight",W347="Non-Metallic Liquid Tight",W347="LSZH",W347="Greenfield"),VLOOKUP($L347,Info!$B$4:$L$266,7,FALSE),"N/A")))</f>
        <v/>
      </c>
      <c r="Y347" s="1"/>
      <c r="Z347" s="96" t="str">
        <f>IF($L347="None","",IF(ISERROR(VLOOKUP($L347,Info!$B$4:$B$266,1,FALSE)),"",VLOOKUP($L347,Info!$B$4:$L$266,9,FALSE)))</f>
        <v/>
      </c>
      <c r="AA347" s="96" t="str">
        <f>IF($L347="None","",IF(ISERROR(VLOOKUP($L347,Info!$B$4:$B$266,1,FALSE)),"",VLOOKUP($L347,Info!$B$4:$L$266,8,FALSE)))</f>
        <v/>
      </c>
      <c r="AB347" s="96" t="str">
        <f>IF($L347="None","",IF(ISERROR(VLOOKUP($L347,Info!$B$4:$B$266,1,FALSE)),"",VLOOKUP($L347,Info!$B$4:$L$266,10,FALSE)))</f>
        <v/>
      </c>
      <c r="AC347" s="1" t="str">
        <f>IF(W347="SO Cable","Black,White",IF(O347="","",IF(P347="","",IF($J$12&lt;&gt;"ABC",IF(P347&lt;="250",VLOOKUP(O347,Info!$AZ$4:$BB$22,3,FALSE),VLOOKUP(O347,Info!$AZ$23:$BB$39,3,FALSE)),IF(P347&lt;="250",VLOOKUP(O347,Info!$AO$4:$AQ$22,3,FALSE),VLOOKUP(O347,Info!$AO$23:$AP$39,3,FALSE))))))</f>
        <v/>
      </c>
      <c r="AD347" s="1"/>
      <c r="AE347" s="1" t="str">
        <f>IF($L347="None","",IF(ISERROR(VLOOKUP($L347,Info!$B$4:$B$266,1,FALSE)),"",VLOOKUP($L347,Info!$B$4:$L$266,4,FALSE)))</f>
        <v/>
      </c>
      <c r="AF347" s="1" t="str">
        <f>IF($L347="None","",IF(ISERROR(VLOOKUP($L347,Info!$B$4:$B$266,1,FALSE)),"",VLOOKUP($L347,Info!$B$4:$L$266,6,FALSE)))</f>
        <v/>
      </c>
      <c r="AG347" s="1"/>
      <c r="AH347" s="33" t="str" cm="1">
        <f t="array" ref="AH347">IF(AND(L347&lt;&gt;"",O347&lt;&gt;"",R347:S347&lt;&gt;"",W347:X347&lt;&gt;"",Z347:AA347&lt;&gt;"",AC347&lt;&gt;""),"Good","Bad")</f>
        <v>Bad</v>
      </c>
      <c r="AL347" t="str" cm="1">
        <f t="array" ref="AL347">IF(R347&gt;0,_xlfn.IFS(COUNTIF($L$20:L347,"&lt;&gt;")&lt;101,1,COUNTIF($L$20:L347,"&lt;&gt;")&lt;201,2,COUNTIF($L$20:L347,"&lt;&gt;")&lt;301,3,COUNTIF($L$20:L347,"&lt;&gt;")&lt;401,4,COUNTIF($L$20:L347,"&lt;&gt;")&lt;501,5,COUNTIF($L$20:L347,"&lt;&gt;")&lt;601,6,COUNTIF($L$20:L347,"&lt;&gt;")&lt;701,7,COUNTIF($L$20:L347,"&lt;&gt;")&lt;801,8,COUNTIF($L$20:L347,"&lt;&gt;")&lt;901,9,COUNTIF($L$20:L347,"&lt;&gt;")&lt;1001,10,COUNTIF($L$20:L347,"&lt;&gt;")&lt;1101,11,COUNTIF($L$20:L347,"&lt;&gt;")&lt;1201,12,COUNTIF($L$20:L347,"&lt;&gt;")&lt;1301,13,COUNTIF($L$20:L347,"&lt;&gt;")&lt;1401,14,COUNTIF($L$20:L347,"&lt;&gt;")&lt;1501,15,COUNTIF($L$20:L347,"&lt;&gt;")&lt;1601,16,COUNTIF($L$20:L347,"&lt;&gt;")&lt;1701,17,COUNTIF($L$20:L347,"&lt;&gt;")&lt;1801,18,COUNTIF($L$20:L347,"&lt;&gt;")&lt;1901,19,COUNTIF($L$20:L347,"&lt;&gt;")&lt;2001,20,COUNTIF($L$20:L347,"&lt;&gt;")&lt;2101,21,COUNTIF($L$20:L347,"&lt;&gt;")&lt;2201,22,COUNTIF($L$20:L347,"&lt;&gt;")&lt;2301,23,COUNTIF($L$20:L347,"&lt;&gt;")&lt;2401,24,COUNTIF($L$20:L347,"&lt;&gt;")&lt;2501,25,COUNTIF($L$20:L347,"&lt;&gt;")&lt;2601,26,COUNTIF($L$20:L347,"&lt;&gt;")&lt;2701,27,COUNTIF($L$20:L347,"&lt;&gt;")&lt;2801,28,COUNTIF($L$20:L347,"&lt;&gt;")&lt;2901,29,COUNTIF($L$20:L347,"&lt;&gt;")&lt;3001,30),"")</f>
        <v/>
      </c>
      <c r="AM347" t="str">
        <f t="shared" si="25"/>
        <v/>
      </c>
      <c r="AN347" t="str">
        <f t="shared" si="29"/>
        <v/>
      </c>
      <c r="AP347" t="str">
        <f t="shared" si="28"/>
        <v/>
      </c>
      <c r="AQ347" t="str">
        <f>IF(AO347="","",COUNTIFS(AM347:$AM$3019,AO347))</f>
        <v/>
      </c>
    </row>
    <row r="348" spans="1:43" x14ac:dyDescent="0.25">
      <c r="A348" s="6" t="str">
        <f>IF(COUNT($A$20:A347)&lt;&gt;$B$4,IF(A347="","",A347+1),"")</f>
        <v/>
      </c>
      <c r="B348" s="3"/>
      <c r="C348" s="3"/>
      <c r="D348" s="122"/>
      <c r="E348" s="3"/>
      <c r="F348" s="3"/>
      <c r="G348" s="3"/>
      <c r="H348" s="3"/>
      <c r="I348" s="120"/>
      <c r="J348" s="3"/>
      <c r="K348" s="119" t="str" cm="1">
        <f t="array" ref="K348">IF(OR($J$14 = "A",$J$14 = "B",$J$14 = "C"),IF(I348="","",IF(LEN(I348)&gt;2,_xlfn.IFS(ISNUMBER(SEARCH("_",I348)),I348,ISNUMBER(SEARCH(", ",I348)),SUBSTITUTE(I348,", ","_"),ISNUMBER(SEARCH("/ ",I348)),SUBSTITUTE(I348,"/ ","_"),ISNUMBER(SEARCH(",",I348)),SUBSTITUTE(I348,",","_"),ISNUMBER(SEARCH("/",I348)),SUBSTITUTE(I348,"/","_"),ISNUMBER(SEARCH("",I348)),I348),I348)),IF(OR($J$14 = "J",$J$14 = "K"),"",IF(D348="","",IF(LEN(D348)&gt;2,_xlfn.IFS(ISNUMBER(SEARCH("_",D348)),D348,ISNUMBER(SEARCH(", ",D348)),SUBSTITUTE(D348,", ","_"),ISNUMBER(SEARCH("/ ",D348)),SUBSTITUTE(D348,"/ ","_"),ISNUMBER(SEARCH(",",D348)),SUBSTITUTE(D348,",","_"),ISNUMBER(SEARCH("/",D348)),SUBSTITUTE(D348,"/","_"),ISNUMBER(SEARCH("",D348)),D348),D348))))</f>
        <v/>
      </c>
      <c r="L348" s="1"/>
      <c r="M348" s="1" t="str">
        <f t="shared" si="26"/>
        <v/>
      </c>
      <c r="N348" s="94" t="str">
        <f>IF($L348="None","",IF(ISERROR(VLOOKUP($L348,Info!$B$4:$B$266,1,FALSE)),"",VLOOKUP($L348,Info!$B$4:$L$266,5,FALSE)))</f>
        <v/>
      </c>
      <c r="O348" s="94" t="str">
        <f>IF(K348="","",IF(AND($J$12&lt;&gt;"ABC",N348="3"),"BAC",IF(N348="3","ABC",IF($J$12&lt;&gt;"ABC",IF($J$10="Standard",VLOOKUP(K348,Info!$BE$4:$BF$481,2,FALSE),VLOOKUP(K348,Info!$BI$4:$BJ$482,2,FALSE)),IF($J$10="Standard",VLOOKUP(K348,Info!$AG$4:$AH$2994,2,FALSE),VLOOKUP(K348,Info!$AK$4:$AL$2997,2,FALSE))))))</f>
        <v/>
      </c>
      <c r="P348" s="94" t="str">
        <f>IF($L348="None","",IF(ISERROR(VLOOKUP($L348,Info!$B$4:$B$266,1,FALSE)),"",VLOOKUP($L348,Info!$B$4:$L$266,3,FALSE)))</f>
        <v/>
      </c>
      <c r="Q348" s="96" t="str">
        <f>IF($L348="None","",IF(ISERROR(VLOOKUP($L348,Info!$B$4:$B$266,1,FALSE)),"",VLOOKUP($L348,Info!$B$4:$L$266,4,FALSE)))</f>
        <v/>
      </c>
      <c r="R348" s="1"/>
      <c r="S348" s="6" t="str">
        <f t="shared" si="27"/>
        <v/>
      </c>
      <c r="T348" s="6" t="str">
        <f>IF($L348="None","",IF(ISERROR(VLOOKUP($L348,Info!$B$4:$B$266,1,FALSE)),"",VLOOKUP($L348,Info!$B$4:$L$266,11,FALSE)))</f>
        <v/>
      </c>
      <c r="U348" s="1"/>
      <c r="V348" s="1"/>
      <c r="W348" s="1"/>
      <c r="X348" s="1" t="str">
        <f>IF($L348="None","",IF(ISERROR(VLOOKUP($L348,Info!$B$4:$B$266,1,FALSE)),"",IF(OR(W348="Metallic Liquid Tight",W348="Non-Metallic Liquid Tight",W348="LSZH",W348="Greenfield"),VLOOKUP($L348,Info!$B$4:$L$266,7,FALSE),"N/A")))</f>
        <v/>
      </c>
      <c r="Y348" s="1"/>
      <c r="Z348" s="96" t="str">
        <f>IF($L348="None","",IF(ISERROR(VLOOKUP($L348,Info!$B$4:$B$266,1,FALSE)),"",VLOOKUP($L348,Info!$B$4:$L$266,9,FALSE)))</f>
        <v/>
      </c>
      <c r="AA348" s="96" t="str">
        <f>IF($L348="None","",IF(ISERROR(VLOOKUP($L348,Info!$B$4:$B$266,1,FALSE)),"",VLOOKUP($L348,Info!$B$4:$L$266,8,FALSE)))</f>
        <v/>
      </c>
      <c r="AB348" s="96" t="str">
        <f>IF($L348="None","",IF(ISERROR(VLOOKUP($L348,Info!$B$4:$B$266,1,FALSE)),"",VLOOKUP($L348,Info!$B$4:$L$266,10,FALSE)))</f>
        <v/>
      </c>
      <c r="AC348" s="1" t="str">
        <f>IF(W348="SO Cable","Black,White",IF(O348="","",IF(P348="","",IF($J$12&lt;&gt;"ABC",IF(P348&lt;="250",VLOOKUP(O348,Info!$AZ$4:$BB$22,3,FALSE),VLOOKUP(O348,Info!$AZ$23:$BB$39,3,FALSE)),IF(P348&lt;="250",VLOOKUP(O348,Info!$AO$4:$AQ$22,3,FALSE),VLOOKUP(O348,Info!$AO$23:$AP$39,3,FALSE))))))</f>
        <v/>
      </c>
      <c r="AD348" s="1"/>
      <c r="AE348" s="1" t="str">
        <f>IF($L348="None","",IF(ISERROR(VLOOKUP($L348,Info!$B$4:$B$266,1,FALSE)),"",VLOOKUP($L348,Info!$B$4:$L$266,4,FALSE)))</f>
        <v/>
      </c>
      <c r="AF348" s="1" t="str">
        <f>IF($L348="None","",IF(ISERROR(VLOOKUP($L348,Info!$B$4:$B$266,1,FALSE)),"",VLOOKUP($L348,Info!$B$4:$L$266,6,FALSE)))</f>
        <v/>
      </c>
      <c r="AG348" s="1"/>
      <c r="AH348" s="33" t="str" cm="1">
        <f t="array" ref="AH348">IF(AND(L348&lt;&gt;"",O348&lt;&gt;"",R348:S348&lt;&gt;"",W348:X348&lt;&gt;"",Z348:AA348&lt;&gt;"",AC348&lt;&gt;""),"Good","Bad")</f>
        <v>Bad</v>
      </c>
      <c r="AL348" t="str" cm="1">
        <f t="array" ref="AL348">IF(R348&gt;0,_xlfn.IFS(COUNTIF($L$20:L348,"&lt;&gt;")&lt;101,1,COUNTIF($L$20:L348,"&lt;&gt;")&lt;201,2,COUNTIF($L$20:L348,"&lt;&gt;")&lt;301,3,COUNTIF($L$20:L348,"&lt;&gt;")&lt;401,4,COUNTIF($L$20:L348,"&lt;&gt;")&lt;501,5,COUNTIF($L$20:L348,"&lt;&gt;")&lt;601,6,COUNTIF($L$20:L348,"&lt;&gt;")&lt;701,7,COUNTIF($L$20:L348,"&lt;&gt;")&lt;801,8,COUNTIF($L$20:L348,"&lt;&gt;")&lt;901,9,COUNTIF($L$20:L348,"&lt;&gt;")&lt;1001,10,COUNTIF($L$20:L348,"&lt;&gt;")&lt;1101,11,COUNTIF($L$20:L348,"&lt;&gt;")&lt;1201,12,COUNTIF($L$20:L348,"&lt;&gt;")&lt;1301,13,COUNTIF($L$20:L348,"&lt;&gt;")&lt;1401,14,COUNTIF($L$20:L348,"&lt;&gt;")&lt;1501,15,COUNTIF($L$20:L348,"&lt;&gt;")&lt;1601,16,COUNTIF($L$20:L348,"&lt;&gt;")&lt;1701,17,COUNTIF($L$20:L348,"&lt;&gt;")&lt;1801,18,COUNTIF($L$20:L348,"&lt;&gt;")&lt;1901,19,COUNTIF($L$20:L348,"&lt;&gt;")&lt;2001,20,COUNTIF($L$20:L348,"&lt;&gt;")&lt;2101,21,COUNTIF($L$20:L348,"&lt;&gt;")&lt;2201,22,COUNTIF($L$20:L348,"&lt;&gt;")&lt;2301,23,COUNTIF($L$20:L348,"&lt;&gt;")&lt;2401,24,COUNTIF($L$20:L348,"&lt;&gt;")&lt;2501,25,COUNTIF($L$20:L348,"&lt;&gt;")&lt;2601,26,COUNTIF($L$20:L348,"&lt;&gt;")&lt;2701,27,COUNTIF($L$20:L348,"&lt;&gt;")&lt;2801,28,COUNTIF($L$20:L348,"&lt;&gt;")&lt;2901,29,COUNTIF($L$20:L348,"&lt;&gt;")&lt;3001,30),"")</f>
        <v/>
      </c>
      <c r="AM348" t="str">
        <f t="shared" si="25"/>
        <v/>
      </c>
      <c r="AN348" t="str">
        <f t="shared" si="29"/>
        <v/>
      </c>
      <c r="AP348" t="str">
        <f t="shared" si="28"/>
        <v/>
      </c>
      <c r="AQ348" t="str">
        <f>IF(AO348="","",COUNTIFS(AM348:$AM$3019,AO348))</f>
        <v/>
      </c>
    </row>
    <row r="349" spans="1:43" x14ac:dyDescent="0.25">
      <c r="A349" s="6" t="str">
        <f>IF(COUNT($A$20:A348)&lt;&gt;$B$4,IF(A348="","",A348+1),"")</f>
        <v/>
      </c>
      <c r="B349" s="3"/>
      <c r="C349" s="3"/>
      <c r="D349" s="122"/>
      <c r="E349" s="3"/>
      <c r="F349" s="3"/>
      <c r="G349" s="3"/>
      <c r="H349" s="3"/>
      <c r="I349" s="120"/>
      <c r="J349" s="3"/>
      <c r="K349" s="119" t="str" cm="1">
        <f t="array" ref="K349">IF(OR($J$14 = "A",$J$14 = "B",$J$14 = "C"),IF(I349="","",IF(LEN(I349)&gt;2,_xlfn.IFS(ISNUMBER(SEARCH("_",I349)),I349,ISNUMBER(SEARCH(", ",I349)),SUBSTITUTE(I349,", ","_"),ISNUMBER(SEARCH("/ ",I349)),SUBSTITUTE(I349,"/ ","_"),ISNUMBER(SEARCH(",",I349)),SUBSTITUTE(I349,",","_"),ISNUMBER(SEARCH("/",I349)),SUBSTITUTE(I349,"/","_"),ISNUMBER(SEARCH("",I349)),I349),I349)),IF(OR($J$14 = "J",$J$14 = "K"),"",IF(D349="","",IF(LEN(D349)&gt;2,_xlfn.IFS(ISNUMBER(SEARCH("_",D349)),D349,ISNUMBER(SEARCH(", ",D349)),SUBSTITUTE(D349,", ","_"),ISNUMBER(SEARCH("/ ",D349)),SUBSTITUTE(D349,"/ ","_"),ISNUMBER(SEARCH(",",D349)),SUBSTITUTE(D349,",","_"),ISNUMBER(SEARCH("/",D349)),SUBSTITUTE(D349,"/","_"),ISNUMBER(SEARCH("",D349)),D349),D349))))</f>
        <v/>
      </c>
      <c r="L349" s="1"/>
      <c r="M349" s="1" t="str">
        <f t="shared" si="26"/>
        <v/>
      </c>
      <c r="N349" s="94" t="str">
        <f>IF($L349="None","",IF(ISERROR(VLOOKUP($L349,Info!$B$4:$B$266,1,FALSE)),"",VLOOKUP($L349,Info!$B$4:$L$266,5,FALSE)))</f>
        <v/>
      </c>
      <c r="O349" s="94" t="str">
        <f>IF(K349="","",IF(AND($J$12&lt;&gt;"ABC",N349="3"),"BAC",IF(N349="3","ABC",IF($J$12&lt;&gt;"ABC",IF($J$10="Standard",VLOOKUP(K349,Info!$BE$4:$BF$481,2,FALSE),VLOOKUP(K349,Info!$BI$4:$BJ$482,2,FALSE)),IF($J$10="Standard",VLOOKUP(K349,Info!$AG$4:$AH$2994,2,FALSE),VLOOKUP(K349,Info!$AK$4:$AL$2997,2,FALSE))))))</f>
        <v/>
      </c>
      <c r="P349" s="94" t="str">
        <f>IF($L349="None","",IF(ISERROR(VLOOKUP($L349,Info!$B$4:$B$266,1,FALSE)),"",VLOOKUP($L349,Info!$B$4:$L$266,3,FALSE)))</f>
        <v/>
      </c>
      <c r="Q349" s="96" t="str">
        <f>IF($L349="None","",IF(ISERROR(VLOOKUP($L349,Info!$B$4:$B$266,1,FALSE)),"",VLOOKUP($L349,Info!$B$4:$L$266,4,FALSE)))</f>
        <v/>
      </c>
      <c r="R349" s="1"/>
      <c r="S349" s="6" t="str">
        <f t="shared" si="27"/>
        <v/>
      </c>
      <c r="T349" s="6" t="str">
        <f>IF($L349="None","",IF(ISERROR(VLOOKUP($L349,Info!$B$4:$B$266,1,FALSE)),"",VLOOKUP($L349,Info!$B$4:$L$266,11,FALSE)))</f>
        <v/>
      </c>
      <c r="U349" s="1"/>
      <c r="V349" s="1"/>
      <c r="W349" s="1"/>
      <c r="X349" s="1" t="str">
        <f>IF($L349="None","",IF(ISERROR(VLOOKUP($L349,Info!$B$4:$B$266,1,FALSE)),"",IF(OR(W349="Metallic Liquid Tight",W349="Non-Metallic Liquid Tight",W349="LSZH",W349="Greenfield"),VLOOKUP($L349,Info!$B$4:$L$266,7,FALSE),"N/A")))</f>
        <v/>
      </c>
      <c r="Y349" s="1"/>
      <c r="Z349" s="96" t="str">
        <f>IF($L349="None","",IF(ISERROR(VLOOKUP($L349,Info!$B$4:$B$266,1,FALSE)),"",VLOOKUP($L349,Info!$B$4:$L$266,9,FALSE)))</f>
        <v/>
      </c>
      <c r="AA349" s="96" t="str">
        <f>IF($L349="None","",IF(ISERROR(VLOOKUP($L349,Info!$B$4:$B$266,1,FALSE)),"",VLOOKUP($L349,Info!$B$4:$L$266,8,FALSE)))</f>
        <v/>
      </c>
      <c r="AB349" s="96" t="str">
        <f>IF($L349="None","",IF(ISERROR(VLOOKUP($L349,Info!$B$4:$B$266,1,FALSE)),"",VLOOKUP($L349,Info!$B$4:$L$266,10,FALSE)))</f>
        <v/>
      </c>
      <c r="AC349" s="1" t="str">
        <f>IF(W349="SO Cable","Black,White",IF(O349="","",IF(P349="","",IF($J$12&lt;&gt;"ABC",IF(P349&lt;="250",VLOOKUP(O349,Info!$AZ$4:$BB$22,3,FALSE),VLOOKUP(O349,Info!$AZ$23:$BB$39,3,FALSE)),IF(P349&lt;="250",VLOOKUP(O349,Info!$AO$4:$AQ$22,3,FALSE),VLOOKUP(O349,Info!$AO$23:$AP$39,3,FALSE))))))</f>
        <v/>
      </c>
      <c r="AD349" s="1"/>
      <c r="AE349" s="1" t="str">
        <f>IF($L349="None","",IF(ISERROR(VLOOKUP($L349,Info!$B$4:$B$266,1,FALSE)),"",VLOOKUP($L349,Info!$B$4:$L$266,4,FALSE)))</f>
        <v/>
      </c>
      <c r="AF349" s="1" t="str">
        <f>IF($L349="None","",IF(ISERROR(VLOOKUP($L349,Info!$B$4:$B$266,1,FALSE)),"",VLOOKUP($L349,Info!$B$4:$L$266,6,FALSE)))</f>
        <v/>
      </c>
      <c r="AG349" s="1"/>
      <c r="AH349" s="33" t="str" cm="1">
        <f t="array" ref="AH349">IF(AND(L349&lt;&gt;"",O349&lt;&gt;"",R349:S349&lt;&gt;"",W349:X349&lt;&gt;"",Z349:AA349&lt;&gt;"",AC349&lt;&gt;""),"Good","Bad")</f>
        <v>Bad</v>
      </c>
      <c r="AL349" t="str" cm="1">
        <f t="array" ref="AL349">IF(R349&gt;0,_xlfn.IFS(COUNTIF($L$20:L349,"&lt;&gt;")&lt;101,1,COUNTIF($L$20:L349,"&lt;&gt;")&lt;201,2,COUNTIF($L$20:L349,"&lt;&gt;")&lt;301,3,COUNTIF($L$20:L349,"&lt;&gt;")&lt;401,4,COUNTIF($L$20:L349,"&lt;&gt;")&lt;501,5,COUNTIF($L$20:L349,"&lt;&gt;")&lt;601,6,COUNTIF($L$20:L349,"&lt;&gt;")&lt;701,7,COUNTIF($L$20:L349,"&lt;&gt;")&lt;801,8,COUNTIF($L$20:L349,"&lt;&gt;")&lt;901,9,COUNTIF($L$20:L349,"&lt;&gt;")&lt;1001,10,COUNTIF($L$20:L349,"&lt;&gt;")&lt;1101,11,COUNTIF($L$20:L349,"&lt;&gt;")&lt;1201,12,COUNTIF($L$20:L349,"&lt;&gt;")&lt;1301,13,COUNTIF($L$20:L349,"&lt;&gt;")&lt;1401,14,COUNTIF($L$20:L349,"&lt;&gt;")&lt;1501,15,COUNTIF($L$20:L349,"&lt;&gt;")&lt;1601,16,COUNTIF($L$20:L349,"&lt;&gt;")&lt;1701,17,COUNTIF($L$20:L349,"&lt;&gt;")&lt;1801,18,COUNTIF($L$20:L349,"&lt;&gt;")&lt;1901,19,COUNTIF($L$20:L349,"&lt;&gt;")&lt;2001,20,COUNTIF($L$20:L349,"&lt;&gt;")&lt;2101,21,COUNTIF($L$20:L349,"&lt;&gt;")&lt;2201,22,COUNTIF($L$20:L349,"&lt;&gt;")&lt;2301,23,COUNTIF($L$20:L349,"&lt;&gt;")&lt;2401,24,COUNTIF($L$20:L349,"&lt;&gt;")&lt;2501,25,COUNTIF($L$20:L349,"&lt;&gt;")&lt;2601,26,COUNTIF($L$20:L349,"&lt;&gt;")&lt;2701,27,COUNTIF($L$20:L349,"&lt;&gt;")&lt;2801,28,COUNTIF($L$20:L349,"&lt;&gt;")&lt;2901,29,COUNTIF($L$20:L349,"&lt;&gt;")&lt;3001,30),"")</f>
        <v/>
      </c>
      <c r="AM349" t="str">
        <f t="shared" si="25"/>
        <v/>
      </c>
      <c r="AN349" t="str">
        <f t="shared" si="29"/>
        <v/>
      </c>
      <c r="AP349" t="str">
        <f t="shared" si="28"/>
        <v/>
      </c>
      <c r="AQ349" t="str">
        <f>IF(AO349="","",COUNTIFS(AM349:$AM$3019,AO349))</f>
        <v/>
      </c>
    </row>
    <row r="350" spans="1:43" x14ac:dyDescent="0.25">
      <c r="A350" s="6" t="str">
        <f>IF(COUNT($A$20:A349)&lt;&gt;$B$4,IF(A349="","",A349+1),"")</f>
        <v/>
      </c>
      <c r="B350" s="3"/>
      <c r="C350" s="3"/>
      <c r="D350" s="122"/>
      <c r="E350" s="3"/>
      <c r="F350" s="3"/>
      <c r="G350" s="3"/>
      <c r="H350" s="3"/>
      <c r="I350" s="120"/>
      <c r="J350" s="3"/>
      <c r="K350" s="119" t="str" cm="1">
        <f t="array" ref="K350">IF(OR($J$14 = "A",$J$14 = "B",$J$14 = "C"),IF(I350="","",IF(LEN(I350)&gt;2,_xlfn.IFS(ISNUMBER(SEARCH("_",I350)),I350,ISNUMBER(SEARCH(", ",I350)),SUBSTITUTE(I350,", ","_"),ISNUMBER(SEARCH("/ ",I350)),SUBSTITUTE(I350,"/ ","_"),ISNUMBER(SEARCH(",",I350)),SUBSTITUTE(I350,",","_"),ISNUMBER(SEARCH("/",I350)),SUBSTITUTE(I350,"/","_"),ISNUMBER(SEARCH("",I350)),I350),I350)),IF(OR($J$14 = "J",$J$14 = "K"),"",IF(D350="","",IF(LEN(D350)&gt;2,_xlfn.IFS(ISNUMBER(SEARCH("_",D350)),D350,ISNUMBER(SEARCH(", ",D350)),SUBSTITUTE(D350,", ","_"),ISNUMBER(SEARCH("/ ",D350)),SUBSTITUTE(D350,"/ ","_"),ISNUMBER(SEARCH(",",D350)),SUBSTITUTE(D350,",","_"),ISNUMBER(SEARCH("/",D350)),SUBSTITUTE(D350,"/","_"),ISNUMBER(SEARCH("",D350)),D350),D350))))</f>
        <v/>
      </c>
      <c r="L350" s="1"/>
      <c r="M350" s="1" t="str">
        <f t="shared" si="26"/>
        <v/>
      </c>
      <c r="N350" s="94" t="str">
        <f>IF($L350="None","",IF(ISERROR(VLOOKUP($L350,Info!$B$4:$B$266,1,FALSE)),"",VLOOKUP($L350,Info!$B$4:$L$266,5,FALSE)))</f>
        <v/>
      </c>
      <c r="O350" s="94" t="str">
        <f>IF(K350="","",IF(AND($J$12&lt;&gt;"ABC",N350="3"),"BAC",IF(N350="3","ABC",IF($J$12&lt;&gt;"ABC",IF($J$10="Standard",VLOOKUP(K350,Info!$BE$4:$BF$481,2,FALSE),VLOOKUP(K350,Info!$BI$4:$BJ$482,2,FALSE)),IF($J$10="Standard",VLOOKUP(K350,Info!$AG$4:$AH$2994,2,FALSE),VLOOKUP(K350,Info!$AK$4:$AL$2997,2,FALSE))))))</f>
        <v/>
      </c>
      <c r="P350" s="94" t="str">
        <f>IF($L350="None","",IF(ISERROR(VLOOKUP($L350,Info!$B$4:$B$266,1,FALSE)),"",VLOOKUP($L350,Info!$B$4:$L$266,3,FALSE)))</f>
        <v/>
      </c>
      <c r="Q350" s="96" t="str">
        <f>IF($L350="None","",IF(ISERROR(VLOOKUP($L350,Info!$B$4:$B$266,1,FALSE)),"",VLOOKUP($L350,Info!$B$4:$L$266,4,FALSE)))</f>
        <v/>
      </c>
      <c r="R350" s="1"/>
      <c r="S350" s="6" t="str">
        <f t="shared" si="27"/>
        <v/>
      </c>
      <c r="T350" s="6" t="str">
        <f>IF($L350="None","",IF(ISERROR(VLOOKUP($L350,Info!$B$4:$B$266,1,FALSE)),"",VLOOKUP($L350,Info!$B$4:$L$266,11,FALSE)))</f>
        <v/>
      </c>
      <c r="U350" s="1"/>
      <c r="V350" s="1"/>
      <c r="W350" s="1"/>
      <c r="X350" s="1" t="str">
        <f>IF($L350="None","",IF(ISERROR(VLOOKUP($L350,Info!$B$4:$B$266,1,FALSE)),"",IF(OR(W350="Metallic Liquid Tight",W350="Non-Metallic Liquid Tight",W350="LSZH",W350="Greenfield"),VLOOKUP($L350,Info!$B$4:$L$266,7,FALSE),"N/A")))</f>
        <v/>
      </c>
      <c r="Y350" s="1"/>
      <c r="Z350" s="96" t="str">
        <f>IF($L350="None","",IF(ISERROR(VLOOKUP($L350,Info!$B$4:$B$266,1,FALSE)),"",VLOOKUP($L350,Info!$B$4:$L$266,9,FALSE)))</f>
        <v/>
      </c>
      <c r="AA350" s="96" t="str">
        <f>IF($L350="None","",IF(ISERROR(VLOOKUP($L350,Info!$B$4:$B$266,1,FALSE)),"",VLOOKUP($L350,Info!$B$4:$L$266,8,FALSE)))</f>
        <v/>
      </c>
      <c r="AB350" s="96" t="str">
        <f>IF($L350="None","",IF(ISERROR(VLOOKUP($L350,Info!$B$4:$B$266,1,FALSE)),"",VLOOKUP($L350,Info!$B$4:$L$266,10,FALSE)))</f>
        <v/>
      </c>
      <c r="AC350" s="1" t="str">
        <f>IF(W350="SO Cable","Black,White",IF(O350="","",IF(P350="","",IF($J$12&lt;&gt;"ABC",IF(P350&lt;="250",VLOOKUP(O350,Info!$AZ$4:$BB$22,3,FALSE),VLOOKUP(O350,Info!$AZ$23:$BB$39,3,FALSE)),IF(P350&lt;="250",VLOOKUP(O350,Info!$AO$4:$AQ$22,3,FALSE),VLOOKUP(O350,Info!$AO$23:$AP$39,3,FALSE))))))</f>
        <v/>
      </c>
      <c r="AD350" s="1"/>
      <c r="AE350" s="1" t="str">
        <f>IF($L350="None","",IF(ISERROR(VLOOKUP($L350,Info!$B$4:$B$266,1,FALSE)),"",VLOOKUP($L350,Info!$B$4:$L$266,4,FALSE)))</f>
        <v/>
      </c>
      <c r="AF350" s="1" t="str">
        <f>IF($L350="None","",IF(ISERROR(VLOOKUP($L350,Info!$B$4:$B$266,1,FALSE)),"",VLOOKUP($L350,Info!$B$4:$L$266,6,FALSE)))</f>
        <v/>
      </c>
      <c r="AG350" s="1"/>
      <c r="AH350" s="33" t="str" cm="1">
        <f t="array" ref="AH350">IF(AND(L350&lt;&gt;"",O350&lt;&gt;"",R350:S350&lt;&gt;"",W350:X350&lt;&gt;"",Z350:AA350&lt;&gt;"",AC350&lt;&gt;""),"Good","Bad")</f>
        <v>Bad</v>
      </c>
      <c r="AL350" t="str" cm="1">
        <f t="array" ref="AL350">IF(R350&gt;0,_xlfn.IFS(COUNTIF($L$20:L350,"&lt;&gt;")&lt;101,1,COUNTIF($L$20:L350,"&lt;&gt;")&lt;201,2,COUNTIF($L$20:L350,"&lt;&gt;")&lt;301,3,COUNTIF($L$20:L350,"&lt;&gt;")&lt;401,4,COUNTIF($L$20:L350,"&lt;&gt;")&lt;501,5,COUNTIF($L$20:L350,"&lt;&gt;")&lt;601,6,COUNTIF($L$20:L350,"&lt;&gt;")&lt;701,7,COUNTIF($L$20:L350,"&lt;&gt;")&lt;801,8,COUNTIF($L$20:L350,"&lt;&gt;")&lt;901,9,COUNTIF($L$20:L350,"&lt;&gt;")&lt;1001,10,COUNTIF($L$20:L350,"&lt;&gt;")&lt;1101,11,COUNTIF($L$20:L350,"&lt;&gt;")&lt;1201,12,COUNTIF($L$20:L350,"&lt;&gt;")&lt;1301,13,COUNTIF($L$20:L350,"&lt;&gt;")&lt;1401,14,COUNTIF($L$20:L350,"&lt;&gt;")&lt;1501,15,COUNTIF($L$20:L350,"&lt;&gt;")&lt;1601,16,COUNTIF($L$20:L350,"&lt;&gt;")&lt;1701,17,COUNTIF($L$20:L350,"&lt;&gt;")&lt;1801,18,COUNTIF($L$20:L350,"&lt;&gt;")&lt;1901,19,COUNTIF($L$20:L350,"&lt;&gt;")&lt;2001,20,COUNTIF($L$20:L350,"&lt;&gt;")&lt;2101,21,COUNTIF($L$20:L350,"&lt;&gt;")&lt;2201,22,COUNTIF($L$20:L350,"&lt;&gt;")&lt;2301,23,COUNTIF($L$20:L350,"&lt;&gt;")&lt;2401,24,COUNTIF($L$20:L350,"&lt;&gt;")&lt;2501,25,COUNTIF($L$20:L350,"&lt;&gt;")&lt;2601,26,COUNTIF($L$20:L350,"&lt;&gt;")&lt;2701,27,COUNTIF($L$20:L350,"&lt;&gt;")&lt;2801,28,COUNTIF($L$20:L350,"&lt;&gt;")&lt;2901,29,COUNTIF($L$20:L350,"&lt;&gt;")&lt;3001,30),"")</f>
        <v/>
      </c>
      <c r="AM350" t="str">
        <f t="shared" si="25"/>
        <v/>
      </c>
      <c r="AN350" t="str">
        <f t="shared" si="29"/>
        <v/>
      </c>
      <c r="AP350" t="str">
        <f t="shared" si="28"/>
        <v/>
      </c>
      <c r="AQ350" t="str">
        <f>IF(AO350="","",COUNTIFS(AM350:$AM$3019,AO350))</f>
        <v/>
      </c>
    </row>
    <row r="351" spans="1:43" x14ac:dyDescent="0.25">
      <c r="A351" s="6" t="str">
        <f>IF(COUNT($A$20:A350)&lt;&gt;$B$4,IF(A350="","",A350+1),"")</f>
        <v/>
      </c>
      <c r="B351" s="3"/>
      <c r="C351" s="3"/>
      <c r="D351" s="122"/>
      <c r="E351" s="3"/>
      <c r="F351" s="3"/>
      <c r="G351" s="3"/>
      <c r="H351" s="3"/>
      <c r="I351" s="120"/>
      <c r="J351" s="3"/>
      <c r="K351" s="119" t="str" cm="1">
        <f t="array" ref="K351">IF(OR($J$14 = "A",$J$14 = "B",$J$14 = "C"),IF(I351="","",IF(LEN(I351)&gt;2,_xlfn.IFS(ISNUMBER(SEARCH("_",I351)),I351,ISNUMBER(SEARCH(", ",I351)),SUBSTITUTE(I351,", ","_"),ISNUMBER(SEARCH("/ ",I351)),SUBSTITUTE(I351,"/ ","_"),ISNUMBER(SEARCH(",",I351)),SUBSTITUTE(I351,",","_"),ISNUMBER(SEARCH("/",I351)),SUBSTITUTE(I351,"/","_"),ISNUMBER(SEARCH("",I351)),I351),I351)),IF(OR($J$14 = "J",$J$14 = "K"),"",IF(D351="","",IF(LEN(D351)&gt;2,_xlfn.IFS(ISNUMBER(SEARCH("_",D351)),D351,ISNUMBER(SEARCH(", ",D351)),SUBSTITUTE(D351,", ","_"),ISNUMBER(SEARCH("/ ",D351)),SUBSTITUTE(D351,"/ ","_"),ISNUMBER(SEARCH(",",D351)),SUBSTITUTE(D351,",","_"),ISNUMBER(SEARCH("/",D351)),SUBSTITUTE(D351,"/","_"),ISNUMBER(SEARCH("",D351)),D351),D351))))</f>
        <v/>
      </c>
      <c r="L351" s="1"/>
      <c r="M351" s="1" t="str">
        <f t="shared" si="26"/>
        <v/>
      </c>
      <c r="N351" s="94" t="str">
        <f>IF($L351="None","",IF(ISERROR(VLOOKUP($L351,Info!$B$4:$B$266,1,FALSE)),"",VLOOKUP($L351,Info!$B$4:$L$266,5,FALSE)))</f>
        <v/>
      </c>
      <c r="O351" s="94" t="str">
        <f>IF(K351="","",IF(AND($J$12&lt;&gt;"ABC",N351="3"),"BAC",IF(N351="3","ABC",IF($J$12&lt;&gt;"ABC",IF($J$10="Standard",VLOOKUP(K351,Info!$BE$4:$BF$481,2,FALSE),VLOOKUP(K351,Info!$BI$4:$BJ$482,2,FALSE)),IF($J$10="Standard",VLOOKUP(K351,Info!$AG$4:$AH$2994,2,FALSE),VLOOKUP(K351,Info!$AK$4:$AL$2997,2,FALSE))))))</f>
        <v/>
      </c>
      <c r="P351" s="94" t="str">
        <f>IF($L351="None","",IF(ISERROR(VLOOKUP($L351,Info!$B$4:$B$266,1,FALSE)),"",VLOOKUP($L351,Info!$B$4:$L$266,3,FALSE)))</f>
        <v/>
      </c>
      <c r="Q351" s="96" t="str">
        <f>IF($L351="None","",IF(ISERROR(VLOOKUP($L351,Info!$B$4:$B$266,1,FALSE)),"",VLOOKUP($L351,Info!$B$4:$L$266,4,FALSE)))</f>
        <v/>
      </c>
      <c r="R351" s="1"/>
      <c r="S351" s="6" t="str">
        <f t="shared" si="27"/>
        <v/>
      </c>
      <c r="T351" s="6" t="str">
        <f>IF($L351="None","",IF(ISERROR(VLOOKUP($L351,Info!$B$4:$B$266,1,FALSE)),"",VLOOKUP($L351,Info!$B$4:$L$266,11,FALSE)))</f>
        <v/>
      </c>
      <c r="U351" s="1"/>
      <c r="V351" s="1"/>
      <c r="W351" s="1"/>
      <c r="X351" s="1" t="str">
        <f>IF($L351="None","",IF(ISERROR(VLOOKUP($L351,Info!$B$4:$B$266,1,FALSE)),"",IF(OR(W351="Metallic Liquid Tight",W351="Non-Metallic Liquid Tight",W351="LSZH",W351="Greenfield"),VLOOKUP($L351,Info!$B$4:$L$266,7,FALSE),"N/A")))</f>
        <v/>
      </c>
      <c r="Y351" s="1"/>
      <c r="Z351" s="96" t="str">
        <f>IF($L351="None","",IF(ISERROR(VLOOKUP($L351,Info!$B$4:$B$266,1,FALSE)),"",VLOOKUP($L351,Info!$B$4:$L$266,9,FALSE)))</f>
        <v/>
      </c>
      <c r="AA351" s="96" t="str">
        <f>IF($L351="None","",IF(ISERROR(VLOOKUP($L351,Info!$B$4:$B$266,1,FALSE)),"",VLOOKUP($L351,Info!$B$4:$L$266,8,FALSE)))</f>
        <v/>
      </c>
      <c r="AB351" s="96" t="str">
        <f>IF($L351="None","",IF(ISERROR(VLOOKUP($L351,Info!$B$4:$B$266,1,FALSE)),"",VLOOKUP($L351,Info!$B$4:$L$266,10,FALSE)))</f>
        <v/>
      </c>
      <c r="AC351" s="1" t="str">
        <f>IF(W351="SO Cable","Black,White",IF(O351="","",IF(P351="","",IF($J$12&lt;&gt;"ABC",IF(P351&lt;="250",VLOOKUP(O351,Info!$AZ$4:$BB$22,3,FALSE),VLOOKUP(O351,Info!$AZ$23:$BB$39,3,FALSE)),IF(P351&lt;="250",VLOOKUP(O351,Info!$AO$4:$AQ$22,3,FALSE),VLOOKUP(O351,Info!$AO$23:$AP$39,3,FALSE))))))</f>
        <v/>
      </c>
      <c r="AD351" s="1"/>
      <c r="AE351" s="1" t="str">
        <f>IF($L351="None","",IF(ISERROR(VLOOKUP($L351,Info!$B$4:$B$266,1,FALSE)),"",VLOOKUP($L351,Info!$B$4:$L$266,4,FALSE)))</f>
        <v/>
      </c>
      <c r="AF351" s="1" t="str">
        <f>IF($L351="None","",IF(ISERROR(VLOOKUP($L351,Info!$B$4:$B$266,1,FALSE)),"",VLOOKUP($L351,Info!$B$4:$L$266,6,FALSE)))</f>
        <v/>
      </c>
      <c r="AG351" s="1"/>
      <c r="AH351" s="33" t="str" cm="1">
        <f t="array" ref="AH351">IF(AND(L351&lt;&gt;"",O351&lt;&gt;"",R351:S351&lt;&gt;"",W351:X351&lt;&gt;"",Z351:AA351&lt;&gt;"",AC351&lt;&gt;""),"Good","Bad")</f>
        <v>Bad</v>
      </c>
      <c r="AL351" t="str" cm="1">
        <f t="array" ref="AL351">IF(R351&gt;0,_xlfn.IFS(COUNTIF($L$20:L351,"&lt;&gt;")&lt;101,1,COUNTIF($L$20:L351,"&lt;&gt;")&lt;201,2,COUNTIF($L$20:L351,"&lt;&gt;")&lt;301,3,COUNTIF($L$20:L351,"&lt;&gt;")&lt;401,4,COUNTIF($L$20:L351,"&lt;&gt;")&lt;501,5,COUNTIF($L$20:L351,"&lt;&gt;")&lt;601,6,COUNTIF($L$20:L351,"&lt;&gt;")&lt;701,7,COUNTIF($L$20:L351,"&lt;&gt;")&lt;801,8,COUNTIF($L$20:L351,"&lt;&gt;")&lt;901,9,COUNTIF($L$20:L351,"&lt;&gt;")&lt;1001,10,COUNTIF($L$20:L351,"&lt;&gt;")&lt;1101,11,COUNTIF($L$20:L351,"&lt;&gt;")&lt;1201,12,COUNTIF($L$20:L351,"&lt;&gt;")&lt;1301,13,COUNTIF($L$20:L351,"&lt;&gt;")&lt;1401,14,COUNTIF($L$20:L351,"&lt;&gt;")&lt;1501,15,COUNTIF($L$20:L351,"&lt;&gt;")&lt;1601,16,COUNTIF($L$20:L351,"&lt;&gt;")&lt;1701,17,COUNTIF($L$20:L351,"&lt;&gt;")&lt;1801,18,COUNTIF($L$20:L351,"&lt;&gt;")&lt;1901,19,COUNTIF($L$20:L351,"&lt;&gt;")&lt;2001,20,COUNTIF($L$20:L351,"&lt;&gt;")&lt;2101,21,COUNTIF($L$20:L351,"&lt;&gt;")&lt;2201,22,COUNTIF($L$20:L351,"&lt;&gt;")&lt;2301,23,COUNTIF($L$20:L351,"&lt;&gt;")&lt;2401,24,COUNTIF($L$20:L351,"&lt;&gt;")&lt;2501,25,COUNTIF($L$20:L351,"&lt;&gt;")&lt;2601,26,COUNTIF($L$20:L351,"&lt;&gt;")&lt;2701,27,COUNTIF($L$20:L351,"&lt;&gt;")&lt;2801,28,COUNTIF($L$20:L351,"&lt;&gt;")&lt;2901,29,COUNTIF($L$20:L351,"&lt;&gt;")&lt;3001,30),"")</f>
        <v/>
      </c>
      <c r="AM351" t="str">
        <f t="shared" si="25"/>
        <v/>
      </c>
      <c r="AN351" t="str">
        <f t="shared" si="29"/>
        <v/>
      </c>
      <c r="AP351" t="str">
        <f t="shared" si="28"/>
        <v/>
      </c>
      <c r="AQ351" t="str">
        <f>IF(AO351="","",COUNTIFS(AM351:$AM$3019,AO351))</f>
        <v/>
      </c>
    </row>
    <row r="352" spans="1:43" x14ac:dyDescent="0.25">
      <c r="A352" s="6" t="str">
        <f>IF(COUNT($A$20:A351)&lt;&gt;$B$4,IF(A351="","",A351+1),"")</f>
        <v/>
      </c>
      <c r="B352" s="3"/>
      <c r="C352" s="3"/>
      <c r="D352" s="122"/>
      <c r="E352" s="3"/>
      <c r="F352" s="3"/>
      <c r="G352" s="3"/>
      <c r="H352" s="3"/>
      <c r="I352" s="120"/>
      <c r="J352" s="3"/>
      <c r="K352" s="119" t="str" cm="1">
        <f t="array" ref="K352">IF(OR($J$14 = "A",$J$14 = "B",$J$14 = "C"),IF(I352="","",IF(LEN(I352)&gt;2,_xlfn.IFS(ISNUMBER(SEARCH("_",I352)),I352,ISNUMBER(SEARCH(", ",I352)),SUBSTITUTE(I352,", ","_"),ISNUMBER(SEARCH("/ ",I352)),SUBSTITUTE(I352,"/ ","_"),ISNUMBER(SEARCH(",",I352)),SUBSTITUTE(I352,",","_"),ISNUMBER(SEARCH("/",I352)),SUBSTITUTE(I352,"/","_"),ISNUMBER(SEARCH("",I352)),I352),I352)),IF(OR($J$14 = "J",$J$14 = "K"),"",IF(D352="","",IF(LEN(D352)&gt;2,_xlfn.IFS(ISNUMBER(SEARCH("_",D352)),D352,ISNUMBER(SEARCH(", ",D352)),SUBSTITUTE(D352,", ","_"),ISNUMBER(SEARCH("/ ",D352)),SUBSTITUTE(D352,"/ ","_"),ISNUMBER(SEARCH(",",D352)),SUBSTITUTE(D352,",","_"),ISNUMBER(SEARCH("/",D352)),SUBSTITUTE(D352,"/","_"),ISNUMBER(SEARCH("",D352)),D352),D352))))</f>
        <v/>
      </c>
      <c r="L352" s="1"/>
      <c r="M352" s="1" t="str">
        <f t="shared" si="26"/>
        <v/>
      </c>
      <c r="N352" s="94" t="str">
        <f>IF($L352="None","",IF(ISERROR(VLOOKUP($L352,Info!$B$4:$B$266,1,FALSE)),"",VLOOKUP($L352,Info!$B$4:$L$266,5,FALSE)))</f>
        <v/>
      </c>
      <c r="O352" s="94" t="str">
        <f>IF(K352="","",IF(AND($J$12&lt;&gt;"ABC",N352="3"),"BAC",IF(N352="3","ABC",IF($J$12&lt;&gt;"ABC",IF($J$10="Standard",VLOOKUP(K352,Info!$BE$4:$BF$481,2,FALSE),VLOOKUP(K352,Info!$BI$4:$BJ$482,2,FALSE)),IF($J$10="Standard",VLOOKUP(K352,Info!$AG$4:$AH$2994,2,FALSE),VLOOKUP(K352,Info!$AK$4:$AL$2997,2,FALSE))))))</f>
        <v/>
      </c>
      <c r="P352" s="94" t="str">
        <f>IF($L352="None","",IF(ISERROR(VLOOKUP($L352,Info!$B$4:$B$266,1,FALSE)),"",VLOOKUP($L352,Info!$B$4:$L$266,3,FALSE)))</f>
        <v/>
      </c>
      <c r="Q352" s="96" t="str">
        <f>IF($L352="None","",IF(ISERROR(VLOOKUP($L352,Info!$B$4:$B$266,1,FALSE)),"",VLOOKUP($L352,Info!$B$4:$L$266,4,FALSE)))</f>
        <v/>
      </c>
      <c r="R352" s="1"/>
      <c r="S352" s="6" t="str">
        <f t="shared" si="27"/>
        <v/>
      </c>
      <c r="T352" s="6" t="str">
        <f>IF($L352="None","",IF(ISERROR(VLOOKUP($L352,Info!$B$4:$B$266,1,FALSE)),"",VLOOKUP($L352,Info!$B$4:$L$266,11,FALSE)))</f>
        <v/>
      </c>
      <c r="U352" s="1"/>
      <c r="V352" s="1"/>
      <c r="W352" s="1"/>
      <c r="X352" s="1" t="str">
        <f>IF($L352="None","",IF(ISERROR(VLOOKUP($L352,Info!$B$4:$B$266,1,FALSE)),"",IF(OR(W352="Metallic Liquid Tight",W352="Non-Metallic Liquid Tight",W352="LSZH",W352="Greenfield"),VLOOKUP($L352,Info!$B$4:$L$266,7,FALSE),"N/A")))</f>
        <v/>
      </c>
      <c r="Y352" s="1"/>
      <c r="Z352" s="96" t="str">
        <f>IF($L352="None","",IF(ISERROR(VLOOKUP($L352,Info!$B$4:$B$266,1,FALSE)),"",VLOOKUP($L352,Info!$B$4:$L$266,9,FALSE)))</f>
        <v/>
      </c>
      <c r="AA352" s="96" t="str">
        <f>IF($L352="None","",IF(ISERROR(VLOOKUP($L352,Info!$B$4:$B$266,1,FALSE)),"",VLOOKUP($L352,Info!$B$4:$L$266,8,FALSE)))</f>
        <v/>
      </c>
      <c r="AB352" s="96" t="str">
        <f>IF($L352="None","",IF(ISERROR(VLOOKUP($L352,Info!$B$4:$B$266,1,FALSE)),"",VLOOKUP($L352,Info!$B$4:$L$266,10,FALSE)))</f>
        <v/>
      </c>
      <c r="AC352" s="1" t="str">
        <f>IF(W352="SO Cable","Black,White",IF(O352="","",IF(P352="","",IF($J$12&lt;&gt;"ABC",IF(P352&lt;="250",VLOOKUP(O352,Info!$AZ$4:$BB$22,3,FALSE),VLOOKUP(O352,Info!$AZ$23:$BB$39,3,FALSE)),IF(P352&lt;="250",VLOOKUP(O352,Info!$AO$4:$AQ$22,3,FALSE),VLOOKUP(O352,Info!$AO$23:$AP$39,3,FALSE))))))</f>
        <v/>
      </c>
      <c r="AD352" s="1"/>
      <c r="AE352" s="1" t="str">
        <f>IF($L352="None","",IF(ISERROR(VLOOKUP($L352,Info!$B$4:$B$266,1,FALSE)),"",VLOOKUP($L352,Info!$B$4:$L$266,4,FALSE)))</f>
        <v/>
      </c>
      <c r="AF352" s="1" t="str">
        <f>IF($L352="None","",IF(ISERROR(VLOOKUP($L352,Info!$B$4:$B$266,1,FALSE)),"",VLOOKUP($L352,Info!$B$4:$L$266,6,FALSE)))</f>
        <v/>
      </c>
      <c r="AG352" s="1"/>
      <c r="AH352" s="33" t="str" cm="1">
        <f t="array" ref="AH352">IF(AND(L352&lt;&gt;"",O352&lt;&gt;"",R352:S352&lt;&gt;"",W352:X352&lt;&gt;"",Z352:AA352&lt;&gt;"",AC352&lt;&gt;""),"Good","Bad")</f>
        <v>Bad</v>
      </c>
      <c r="AL352" t="str" cm="1">
        <f t="array" ref="AL352">IF(R352&gt;0,_xlfn.IFS(COUNTIF($L$20:L352,"&lt;&gt;")&lt;101,1,COUNTIF($L$20:L352,"&lt;&gt;")&lt;201,2,COUNTIF($L$20:L352,"&lt;&gt;")&lt;301,3,COUNTIF($L$20:L352,"&lt;&gt;")&lt;401,4,COUNTIF($L$20:L352,"&lt;&gt;")&lt;501,5,COUNTIF($L$20:L352,"&lt;&gt;")&lt;601,6,COUNTIF($L$20:L352,"&lt;&gt;")&lt;701,7,COUNTIF($L$20:L352,"&lt;&gt;")&lt;801,8,COUNTIF($L$20:L352,"&lt;&gt;")&lt;901,9,COUNTIF($L$20:L352,"&lt;&gt;")&lt;1001,10,COUNTIF($L$20:L352,"&lt;&gt;")&lt;1101,11,COUNTIF($L$20:L352,"&lt;&gt;")&lt;1201,12,COUNTIF($L$20:L352,"&lt;&gt;")&lt;1301,13,COUNTIF($L$20:L352,"&lt;&gt;")&lt;1401,14,COUNTIF($L$20:L352,"&lt;&gt;")&lt;1501,15,COUNTIF($L$20:L352,"&lt;&gt;")&lt;1601,16,COUNTIF($L$20:L352,"&lt;&gt;")&lt;1701,17,COUNTIF($L$20:L352,"&lt;&gt;")&lt;1801,18,COUNTIF($L$20:L352,"&lt;&gt;")&lt;1901,19,COUNTIF($L$20:L352,"&lt;&gt;")&lt;2001,20,COUNTIF($L$20:L352,"&lt;&gt;")&lt;2101,21,COUNTIF($L$20:L352,"&lt;&gt;")&lt;2201,22,COUNTIF($L$20:L352,"&lt;&gt;")&lt;2301,23,COUNTIF($L$20:L352,"&lt;&gt;")&lt;2401,24,COUNTIF($L$20:L352,"&lt;&gt;")&lt;2501,25,COUNTIF($L$20:L352,"&lt;&gt;")&lt;2601,26,COUNTIF($L$20:L352,"&lt;&gt;")&lt;2701,27,COUNTIF($L$20:L352,"&lt;&gt;")&lt;2801,28,COUNTIF($L$20:L352,"&lt;&gt;")&lt;2901,29,COUNTIF($L$20:L352,"&lt;&gt;")&lt;3001,30),"")</f>
        <v/>
      </c>
      <c r="AM352" t="str">
        <f t="shared" si="25"/>
        <v/>
      </c>
      <c r="AN352" t="str">
        <f t="shared" si="29"/>
        <v/>
      </c>
      <c r="AP352" t="str">
        <f t="shared" si="28"/>
        <v/>
      </c>
      <c r="AQ352" t="str">
        <f>IF(AO352="","",COUNTIFS(AM352:$AM$3019,AO352))</f>
        <v/>
      </c>
    </row>
    <row r="353" spans="1:43" x14ac:dyDescent="0.25">
      <c r="A353" s="6" t="str">
        <f>IF(COUNT($A$20:A352)&lt;&gt;$B$4,IF(A352="","",A352+1),"")</f>
        <v/>
      </c>
      <c r="B353" s="3"/>
      <c r="C353" s="3"/>
      <c r="D353" s="122"/>
      <c r="E353" s="3"/>
      <c r="F353" s="3"/>
      <c r="G353" s="3"/>
      <c r="H353" s="3"/>
      <c r="I353" s="120"/>
      <c r="J353" s="3"/>
      <c r="K353" s="119" t="str" cm="1">
        <f t="array" ref="K353">IF(OR($J$14 = "A",$J$14 = "B",$J$14 = "C"),IF(I353="","",IF(LEN(I353)&gt;2,_xlfn.IFS(ISNUMBER(SEARCH("_",I353)),I353,ISNUMBER(SEARCH(", ",I353)),SUBSTITUTE(I353,", ","_"),ISNUMBER(SEARCH("/ ",I353)),SUBSTITUTE(I353,"/ ","_"),ISNUMBER(SEARCH(",",I353)),SUBSTITUTE(I353,",","_"),ISNUMBER(SEARCH("/",I353)),SUBSTITUTE(I353,"/","_"),ISNUMBER(SEARCH("",I353)),I353),I353)),IF(OR($J$14 = "J",$J$14 = "K"),"",IF(D353="","",IF(LEN(D353)&gt;2,_xlfn.IFS(ISNUMBER(SEARCH("_",D353)),D353,ISNUMBER(SEARCH(", ",D353)),SUBSTITUTE(D353,", ","_"),ISNUMBER(SEARCH("/ ",D353)),SUBSTITUTE(D353,"/ ","_"),ISNUMBER(SEARCH(",",D353)),SUBSTITUTE(D353,",","_"),ISNUMBER(SEARCH("/",D353)),SUBSTITUTE(D353,"/","_"),ISNUMBER(SEARCH("",D353)),D353),D353))))</f>
        <v/>
      </c>
      <c r="L353" s="1"/>
      <c r="M353" s="1" t="str">
        <f t="shared" si="26"/>
        <v/>
      </c>
      <c r="N353" s="94" t="str">
        <f>IF($L353="None","",IF(ISERROR(VLOOKUP($L353,Info!$B$4:$B$266,1,FALSE)),"",VLOOKUP($L353,Info!$B$4:$L$266,5,FALSE)))</f>
        <v/>
      </c>
      <c r="O353" s="94" t="str">
        <f>IF(K353="","",IF(AND($J$12&lt;&gt;"ABC",N353="3"),"BAC",IF(N353="3","ABC",IF($J$12&lt;&gt;"ABC",IF($J$10="Standard",VLOOKUP(K353,Info!$BE$4:$BF$481,2,FALSE),VLOOKUP(K353,Info!$BI$4:$BJ$482,2,FALSE)),IF($J$10="Standard",VLOOKUP(K353,Info!$AG$4:$AH$2994,2,FALSE),VLOOKUP(K353,Info!$AK$4:$AL$2997,2,FALSE))))))</f>
        <v/>
      </c>
      <c r="P353" s="94" t="str">
        <f>IF($L353="None","",IF(ISERROR(VLOOKUP($L353,Info!$B$4:$B$266,1,FALSE)),"",VLOOKUP($L353,Info!$B$4:$L$266,3,FALSE)))</f>
        <v/>
      </c>
      <c r="Q353" s="96" t="str">
        <f>IF($L353="None","",IF(ISERROR(VLOOKUP($L353,Info!$B$4:$B$266,1,FALSE)),"",VLOOKUP($L353,Info!$B$4:$L$266,4,FALSE)))</f>
        <v/>
      </c>
      <c r="R353" s="1"/>
      <c r="S353" s="6" t="str">
        <f t="shared" si="27"/>
        <v/>
      </c>
      <c r="T353" s="6" t="str">
        <f>IF($L353="None","",IF(ISERROR(VLOOKUP($L353,Info!$B$4:$B$266,1,FALSE)),"",VLOOKUP($L353,Info!$B$4:$L$266,11,FALSE)))</f>
        <v/>
      </c>
      <c r="U353" s="1"/>
      <c r="V353" s="1"/>
      <c r="W353" s="1"/>
      <c r="X353" s="1" t="str">
        <f>IF($L353="None","",IF(ISERROR(VLOOKUP($L353,Info!$B$4:$B$266,1,FALSE)),"",IF(OR(W353="Metallic Liquid Tight",W353="Non-Metallic Liquid Tight",W353="LSZH",W353="Greenfield"),VLOOKUP($L353,Info!$B$4:$L$266,7,FALSE),"N/A")))</f>
        <v/>
      </c>
      <c r="Y353" s="1"/>
      <c r="Z353" s="96" t="str">
        <f>IF($L353="None","",IF(ISERROR(VLOOKUP($L353,Info!$B$4:$B$266,1,FALSE)),"",VLOOKUP($L353,Info!$B$4:$L$266,9,FALSE)))</f>
        <v/>
      </c>
      <c r="AA353" s="96" t="str">
        <f>IF($L353="None","",IF(ISERROR(VLOOKUP($L353,Info!$B$4:$B$266,1,FALSE)),"",VLOOKUP($L353,Info!$B$4:$L$266,8,FALSE)))</f>
        <v/>
      </c>
      <c r="AB353" s="96" t="str">
        <f>IF($L353="None","",IF(ISERROR(VLOOKUP($L353,Info!$B$4:$B$266,1,FALSE)),"",VLOOKUP($L353,Info!$B$4:$L$266,10,FALSE)))</f>
        <v/>
      </c>
      <c r="AC353" s="1" t="str">
        <f>IF(W353="SO Cable","Black,White",IF(O353="","",IF(P353="","",IF($J$12&lt;&gt;"ABC",IF(P353&lt;="250",VLOOKUP(O353,Info!$AZ$4:$BB$22,3,FALSE),VLOOKUP(O353,Info!$AZ$23:$BB$39,3,FALSE)),IF(P353&lt;="250",VLOOKUP(O353,Info!$AO$4:$AQ$22,3,FALSE),VLOOKUP(O353,Info!$AO$23:$AP$39,3,FALSE))))))</f>
        <v/>
      </c>
      <c r="AD353" s="1"/>
      <c r="AE353" s="1" t="str">
        <f>IF($L353="None","",IF(ISERROR(VLOOKUP($L353,Info!$B$4:$B$266,1,FALSE)),"",VLOOKUP($L353,Info!$B$4:$L$266,4,FALSE)))</f>
        <v/>
      </c>
      <c r="AF353" s="1" t="str">
        <f>IF($L353="None","",IF(ISERROR(VLOOKUP($L353,Info!$B$4:$B$266,1,FALSE)),"",VLOOKUP($L353,Info!$B$4:$L$266,6,FALSE)))</f>
        <v/>
      </c>
      <c r="AG353" s="1"/>
      <c r="AH353" s="33" t="str" cm="1">
        <f t="array" ref="AH353">IF(AND(L353&lt;&gt;"",O353&lt;&gt;"",R353:S353&lt;&gt;"",W353:X353&lt;&gt;"",Z353:AA353&lt;&gt;"",AC353&lt;&gt;""),"Good","Bad")</f>
        <v>Bad</v>
      </c>
      <c r="AL353" t="str" cm="1">
        <f t="array" ref="AL353">IF(R353&gt;0,_xlfn.IFS(COUNTIF($L$20:L353,"&lt;&gt;")&lt;101,1,COUNTIF($L$20:L353,"&lt;&gt;")&lt;201,2,COUNTIF($L$20:L353,"&lt;&gt;")&lt;301,3,COUNTIF($L$20:L353,"&lt;&gt;")&lt;401,4,COUNTIF($L$20:L353,"&lt;&gt;")&lt;501,5,COUNTIF($L$20:L353,"&lt;&gt;")&lt;601,6,COUNTIF($L$20:L353,"&lt;&gt;")&lt;701,7,COUNTIF($L$20:L353,"&lt;&gt;")&lt;801,8,COUNTIF($L$20:L353,"&lt;&gt;")&lt;901,9,COUNTIF($L$20:L353,"&lt;&gt;")&lt;1001,10,COUNTIF($L$20:L353,"&lt;&gt;")&lt;1101,11,COUNTIF($L$20:L353,"&lt;&gt;")&lt;1201,12,COUNTIF($L$20:L353,"&lt;&gt;")&lt;1301,13,COUNTIF($L$20:L353,"&lt;&gt;")&lt;1401,14,COUNTIF($L$20:L353,"&lt;&gt;")&lt;1501,15,COUNTIF($L$20:L353,"&lt;&gt;")&lt;1601,16,COUNTIF($L$20:L353,"&lt;&gt;")&lt;1701,17,COUNTIF($L$20:L353,"&lt;&gt;")&lt;1801,18,COUNTIF($L$20:L353,"&lt;&gt;")&lt;1901,19,COUNTIF($L$20:L353,"&lt;&gt;")&lt;2001,20,COUNTIF($L$20:L353,"&lt;&gt;")&lt;2101,21,COUNTIF($L$20:L353,"&lt;&gt;")&lt;2201,22,COUNTIF($L$20:L353,"&lt;&gt;")&lt;2301,23,COUNTIF($L$20:L353,"&lt;&gt;")&lt;2401,24,COUNTIF($L$20:L353,"&lt;&gt;")&lt;2501,25,COUNTIF($L$20:L353,"&lt;&gt;")&lt;2601,26,COUNTIF($L$20:L353,"&lt;&gt;")&lt;2701,27,COUNTIF($L$20:L353,"&lt;&gt;")&lt;2801,28,COUNTIF($L$20:L353,"&lt;&gt;")&lt;2901,29,COUNTIF($L$20:L353,"&lt;&gt;")&lt;3001,30),"")</f>
        <v/>
      </c>
      <c r="AM353" t="str">
        <f t="shared" si="25"/>
        <v/>
      </c>
      <c r="AN353" t="str">
        <f t="shared" si="29"/>
        <v/>
      </c>
      <c r="AP353" t="str">
        <f t="shared" si="28"/>
        <v/>
      </c>
      <c r="AQ353" t="str">
        <f>IF(AO353="","",COUNTIFS(AM353:$AM$3019,AO353))</f>
        <v/>
      </c>
    </row>
    <row r="354" spans="1:43" x14ac:dyDescent="0.25">
      <c r="A354" s="6" t="str">
        <f>IF(COUNT($A$20:A353)&lt;&gt;$B$4,IF(A353="","",A353+1),"")</f>
        <v/>
      </c>
      <c r="B354" s="3"/>
      <c r="C354" s="3"/>
      <c r="D354" s="122"/>
      <c r="E354" s="3"/>
      <c r="F354" s="3"/>
      <c r="G354" s="3"/>
      <c r="H354" s="3"/>
      <c r="I354" s="120"/>
      <c r="J354" s="3"/>
      <c r="K354" s="119" t="str" cm="1">
        <f t="array" ref="K354">IF(OR($J$14 = "A",$J$14 = "B",$J$14 = "C"),IF(I354="","",IF(LEN(I354)&gt;2,_xlfn.IFS(ISNUMBER(SEARCH("_",I354)),I354,ISNUMBER(SEARCH(", ",I354)),SUBSTITUTE(I354,", ","_"),ISNUMBER(SEARCH("/ ",I354)),SUBSTITUTE(I354,"/ ","_"),ISNUMBER(SEARCH(",",I354)),SUBSTITUTE(I354,",","_"),ISNUMBER(SEARCH("/",I354)),SUBSTITUTE(I354,"/","_"),ISNUMBER(SEARCH("",I354)),I354),I354)),IF(OR($J$14 = "J",$J$14 = "K"),"",IF(D354="","",IF(LEN(D354)&gt;2,_xlfn.IFS(ISNUMBER(SEARCH("_",D354)),D354,ISNUMBER(SEARCH(", ",D354)),SUBSTITUTE(D354,", ","_"),ISNUMBER(SEARCH("/ ",D354)),SUBSTITUTE(D354,"/ ","_"),ISNUMBER(SEARCH(",",D354)),SUBSTITUTE(D354,",","_"),ISNUMBER(SEARCH("/",D354)),SUBSTITUTE(D354,"/","_"),ISNUMBER(SEARCH("",D354)),D354),D354))))</f>
        <v/>
      </c>
      <c r="L354" s="1"/>
      <c r="M354" s="1" t="str">
        <f t="shared" si="26"/>
        <v/>
      </c>
      <c r="N354" s="94" t="str">
        <f>IF($L354="None","",IF(ISERROR(VLOOKUP($L354,Info!$B$4:$B$266,1,FALSE)),"",VLOOKUP($L354,Info!$B$4:$L$266,5,FALSE)))</f>
        <v/>
      </c>
      <c r="O354" s="94" t="str">
        <f>IF(K354="","",IF(AND($J$12&lt;&gt;"ABC",N354="3"),"BAC",IF(N354="3","ABC",IF($J$12&lt;&gt;"ABC",IF($J$10="Standard",VLOOKUP(K354,Info!$BE$4:$BF$481,2,FALSE),VLOOKUP(K354,Info!$BI$4:$BJ$482,2,FALSE)),IF($J$10="Standard",VLOOKUP(K354,Info!$AG$4:$AH$2994,2,FALSE),VLOOKUP(K354,Info!$AK$4:$AL$2997,2,FALSE))))))</f>
        <v/>
      </c>
      <c r="P354" s="94" t="str">
        <f>IF($L354="None","",IF(ISERROR(VLOOKUP($L354,Info!$B$4:$B$266,1,FALSE)),"",VLOOKUP($L354,Info!$B$4:$L$266,3,FALSE)))</f>
        <v/>
      </c>
      <c r="Q354" s="96" t="str">
        <f>IF($L354="None","",IF(ISERROR(VLOOKUP($L354,Info!$B$4:$B$266,1,FALSE)),"",VLOOKUP($L354,Info!$B$4:$L$266,4,FALSE)))</f>
        <v/>
      </c>
      <c r="R354" s="1"/>
      <c r="S354" s="6" t="str">
        <f t="shared" si="27"/>
        <v/>
      </c>
      <c r="T354" s="6" t="str">
        <f>IF($L354="None","",IF(ISERROR(VLOOKUP($L354,Info!$B$4:$B$266,1,FALSE)),"",VLOOKUP($L354,Info!$B$4:$L$266,11,FALSE)))</f>
        <v/>
      </c>
      <c r="U354" s="1"/>
      <c r="V354" s="1"/>
      <c r="W354" s="1"/>
      <c r="X354" s="1" t="str">
        <f>IF($L354="None","",IF(ISERROR(VLOOKUP($L354,Info!$B$4:$B$266,1,FALSE)),"",IF(OR(W354="Metallic Liquid Tight",W354="Non-Metallic Liquid Tight",W354="LSZH",W354="Greenfield"),VLOOKUP($L354,Info!$B$4:$L$266,7,FALSE),"N/A")))</f>
        <v/>
      </c>
      <c r="Y354" s="1"/>
      <c r="Z354" s="96" t="str">
        <f>IF($L354="None","",IF(ISERROR(VLOOKUP($L354,Info!$B$4:$B$266,1,FALSE)),"",VLOOKUP($L354,Info!$B$4:$L$266,9,FALSE)))</f>
        <v/>
      </c>
      <c r="AA354" s="96" t="str">
        <f>IF($L354="None","",IF(ISERROR(VLOOKUP($L354,Info!$B$4:$B$266,1,FALSE)),"",VLOOKUP($L354,Info!$B$4:$L$266,8,FALSE)))</f>
        <v/>
      </c>
      <c r="AB354" s="96" t="str">
        <f>IF($L354="None","",IF(ISERROR(VLOOKUP($L354,Info!$B$4:$B$266,1,FALSE)),"",VLOOKUP($L354,Info!$B$4:$L$266,10,FALSE)))</f>
        <v/>
      </c>
      <c r="AC354" s="1" t="str">
        <f>IF(W354="SO Cable","Black,White",IF(O354="","",IF(P354="","",IF($J$12&lt;&gt;"ABC",IF(P354&lt;="250",VLOOKUP(O354,Info!$AZ$4:$BB$22,3,FALSE),VLOOKUP(O354,Info!$AZ$23:$BB$39,3,FALSE)),IF(P354&lt;="250",VLOOKUP(O354,Info!$AO$4:$AQ$22,3,FALSE),VLOOKUP(O354,Info!$AO$23:$AP$39,3,FALSE))))))</f>
        <v/>
      </c>
      <c r="AD354" s="1"/>
      <c r="AE354" s="1" t="str">
        <f>IF($L354="None","",IF(ISERROR(VLOOKUP($L354,Info!$B$4:$B$266,1,FALSE)),"",VLOOKUP($L354,Info!$B$4:$L$266,4,FALSE)))</f>
        <v/>
      </c>
      <c r="AF354" s="1" t="str">
        <f>IF($L354="None","",IF(ISERROR(VLOOKUP($L354,Info!$B$4:$B$266,1,FALSE)),"",VLOOKUP($L354,Info!$B$4:$L$266,6,FALSE)))</f>
        <v/>
      </c>
      <c r="AG354" s="1"/>
      <c r="AH354" s="33" t="str" cm="1">
        <f t="array" ref="AH354">IF(AND(L354&lt;&gt;"",O354&lt;&gt;"",R354:S354&lt;&gt;"",W354:X354&lt;&gt;"",Z354:AA354&lt;&gt;"",AC354&lt;&gt;""),"Good","Bad")</f>
        <v>Bad</v>
      </c>
      <c r="AL354" t="str" cm="1">
        <f t="array" ref="AL354">IF(R354&gt;0,_xlfn.IFS(COUNTIF($L$20:L354,"&lt;&gt;")&lt;101,1,COUNTIF($L$20:L354,"&lt;&gt;")&lt;201,2,COUNTIF($L$20:L354,"&lt;&gt;")&lt;301,3,COUNTIF($L$20:L354,"&lt;&gt;")&lt;401,4,COUNTIF($L$20:L354,"&lt;&gt;")&lt;501,5,COUNTIF($L$20:L354,"&lt;&gt;")&lt;601,6,COUNTIF($L$20:L354,"&lt;&gt;")&lt;701,7,COUNTIF($L$20:L354,"&lt;&gt;")&lt;801,8,COUNTIF($L$20:L354,"&lt;&gt;")&lt;901,9,COUNTIF($L$20:L354,"&lt;&gt;")&lt;1001,10,COUNTIF($L$20:L354,"&lt;&gt;")&lt;1101,11,COUNTIF($L$20:L354,"&lt;&gt;")&lt;1201,12,COUNTIF($L$20:L354,"&lt;&gt;")&lt;1301,13,COUNTIF($L$20:L354,"&lt;&gt;")&lt;1401,14,COUNTIF($L$20:L354,"&lt;&gt;")&lt;1501,15,COUNTIF($L$20:L354,"&lt;&gt;")&lt;1601,16,COUNTIF($L$20:L354,"&lt;&gt;")&lt;1701,17,COUNTIF($L$20:L354,"&lt;&gt;")&lt;1801,18,COUNTIF($L$20:L354,"&lt;&gt;")&lt;1901,19,COUNTIF($L$20:L354,"&lt;&gt;")&lt;2001,20,COUNTIF($L$20:L354,"&lt;&gt;")&lt;2101,21,COUNTIF($L$20:L354,"&lt;&gt;")&lt;2201,22,COUNTIF($L$20:L354,"&lt;&gt;")&lt;2301,23,COUNTIF($L$20:L354,"&lt;&gt;")&lt;2401,24,COUNTIF($L$20:L354,"&lt;&gt;")&lt;2501,25,COUNTIF($L$20:L354,"&lt;&gt;")&lt;2601,26,COUNTIF($L$20:L354,"&lt;&gt;")&lt;2701,27,COUNTIF($L$20:L354,"&lt;&gt;")&lt;2801,28,COUNTIF($L$20:L354,"&lt;&gt;")&lt;2901,29,COUNTIF($L$20:L354,"&lt;&gt;")&lt;3001,30),"")</f>
        <v/>
      </c>
      <c r="AM354" t="str">
        <f t="shared" si="25"/>
        <v/>
      </c>
      <c r="AN354" t="str">
        <f t="shared" si="29"/>
        <v/>
      </c>
      <c r="AP354" t="str">
        <f t="shared" si="28"/>
        <v/>
      </c>
      <c r="AQ354" t="str">
        <f>IF(AO354="","",COUNTIFS(AM354:$AM$3019,AO354))</f>
        <v/>
      </c>
    </row>
    <row r="355" spans="1:43" x14ac:dyDescent="0.25">
      <c r="A355" s="6" t="str">
        <f>IF(COUNT($A$20:A354)&lt;&gt;$B$4,IF(A354="","",A354+1),"")</f>
        <v/>
      </c>
      <c r="B355" s="3"/>
      <c r="C355" s="3"/>
      <c r="D355" s="122"/>
      <c r="E355" s="3"/>
      <c r="F355" s="3"/>
      <c r="G355" s="3"/>
      <c r="H355" s="3"/>
      <c r="I355" s="120"/>
      <c r="J355" s="3"/>
      <c r="K355" s="119" t="str" cm="1">
        <f t="array" ref="K355">IF(OR($J$14 = "A",$J$14 = "B",$J$14 = "C"),IF(I355="","",IF(LEN(I355)&gt;2,_xlfn.IFS(ISNUMBER(SEARCH("_",I355)),I355,ISNUMBER(SEARCH(", ",I355)),SUBSTITUTE(I355,", ","_"),ISNUMBER(SEARCH("/ ",I355)),SUBSTITUTE(I355,"/ ","_"),ISNUMBER(SEARCH(",",I355)),SUBSTITUTE(I355,",","_"),ISNUMBER(SEARCH("/",I355)),SUBSTITUTE(I355,"/","_"),ISNUMBER(SEARCH("",I355)),I355),I355)),IF(OR($J$14 = "J",$J$14 = "K"),"",IF(D355="","",IF(LEN(D355)&gt;2,_xlfn.IFS(ISNUMBER(SEARCH("_",D355)),D355,ISNUMBER(SEARCH(", ",D355)),SUBSTITUTE(D355,", ","_"),ISNUMBER(SEARCH("/ ",D355)),SUBSTITUTE(D355,"/ ","_"),ISNUMBER(SEARCH(",",D355)),SUBSTITUTE(D355,",","_"),ISNUMBER(SEARCH("/",D355)),SUBSTITUTE(D355,"/","_"),ISNUMBER(SEARCH("",D355)),D355),D355))))</f>
        <v/>
      </c>
      <c r="L355" s="1"/>
      <c r="M355" s="1" t="str">
        <f t="shared" si="26"/>
        <v/>
      </c>
      <c r="N355" s="94" t="str">
        <f>IF($L355="None","",IF(ISERROR(VLOOKUP($L355,Info!$B$4:$B$266,1,FALSE)),"",VLOOKUP($L355,Info!$B$4:$L$266,5,FALSE)))</f>
        <v/>
      </c>
      <c r="O355" s="94" t="str">
        <f>IF(K355="","",IF(AND($J$12&lt;&gt;"ABC",N355="3"),"BAC",IF(N355="3","ABC",IF($J$12&lt;&gt;"ABC",IF($J$10="Standard",VLOOKUP(K355,Info!$BE$4:$BF$481,2,FALSE),VLOOKUP(K355,Info!$BI$4:$BJ$482,2,FALSE)),IF($J$10="Standard",VLOOKUP(K355,Info!$AG$4:$AH$2994,2,FALSE),VLOOKUP(K355,Info!$AK$4:$AL$2997,2,FALSE))))))</f>
        <v/>
      </c>
      <c r="P355" s="94" t="str">
        <f>IF($L355="None","",IF(ISERROR(VLOOKUP($L355,Info!$B$4:$B$266,1,FALSE)),"",VLOOKUP($L355,Info!$B$4:$L$266,3,FALSE)))</f>
        <v/>
      </c>
      <c r="Q355" s="96" t="str">
        <f>IF($L355="None","",IF(ISERROR(VLOOKUP($L355,Info!$B$4:$B$266,1,FALSE)),"",VLOOKUP($L355,Info!$B$4:$L$266,4,FALSE)))</f>
        <v/>
      </c>
      <c r="R355" s="1"/>
      <c r="S355" s="6" t="str">
        <f t="shared" si="27"/>
        <v/>
      </c>
      <c r="T355" s="6" t="str">
        <f>IF($L355="None","",IF(ISERROR(VLOOKUP($L355,Info!$B$4:$B$266,1,FALSE)),"",VLOOKUP($L355,Info!$B$4:$L$266,11,FALSE)))</f>
        <v/>
      </c>
      <c r="U355" s="1"/>
      <c r="V355" s="1"/>
      <c r="W355" s="1"/>
      <c r="X355" s="1" t="str">
        <f>IF($L355="None","",IF(ISERROR(VLOOKUP($L355,Info!$B$4:$B$266,1,FALSE)),"",IF(OR(W355="Metallic Liquid Tight",W355="Non-Metallic Liquid Tight",W355="LSZH",W355="Greenfield"),VLOOKUP($L355,Info!$B$4:$L$266,7,FALSE),"N/A")))</f>
        <v/>
      </c>
      <c r="Y355" s="1"/>
      <c r="Z355" s="96" t="str">
        <f>IF($L355="None","",IF(ISERROR(VLOOKUP($L355,Info!$B$4:$B$266,1,FALSE)),"",VLOOKUP($L355,Info!$B$4:$L$266,9,FALSE)))</f>
        <v/>
      </c>
      <c r="AA355" s="96" t="str">
        <f>IF($L355="None","",IF(ISERROR(VLOOKUP($L355,Info!$B$4:$B$266,1,FALSE)),"",VLOOKUP($L355,Info!$B$4:$L$266,8,FALSE)))</f>
        <v/>
      </c>
      <c r="AB355" s="96" t="str">
        <f>IF($L355="None","",IF(ISERROR(VLOOKUP($L355,Info!$B$4:$B$266,1,FALSE)),"",VLOOKUP($L355,Info!$B$4:$L$266,10,FALSE)))</f>
        <v/>
      </c>
      <c r="AC355" s="1" t="str">
        <f>IF(W355="SO Cable","Black,White",IF(O355="","",IF(P355="","",IF($J$12&lt;&gt;"ABC",IF(P355&lt;="250",VLOOKUP(O355,Info!$AZ$4:$BB$22,3,FALSE),VLOOKUP(O355,Info!$AZ$23:$BB$39,3,FALSE)),IF(P355&lt;="250",VLOOKUP(O355,Info!$AO$4:$AQ$22,3,FALSE),VLOOKUP(O355,Info!$AO$23:$AP$39,3,FALSE))))))</f>
        <v/>
      </c>
      <c r="AD355" s="1"/>
      <c r="AE355" s="1" t="str">
        <f>IF($L355="None","",IF(ISERROR(VLOOKUP($L355,Info!$B$4:$B$266,1,FALSE)),"",VLOOKUP($L355,Info!$B$4:$L$266,4,FALSE)))</f>
        <v/>
      </c>
      <c r="AF355" s="1" t="str">
        <f>IF($L355="None","",IF(ISERROR(VLOOKUP($L355,Info!$B$4:$B$266,1,FALSE)),"",VLOOKUP($L355,Info!$B$4:$L$266,6,FALSE)))</f>
        <v/>
      </c>
      <c r="AG355" s="1"/>
      <c r="AH355" s="33" t="str" cm="1">
        <f t="array" ref="AH355">IF(AND(L355&lt;&gt;"",O355&lt;&gt;"",R355:S355&lt;&gt;"",W355:X355&lt;&gt;"",Z355:AA355&lt;&gt;"",AC355&lt;&gt;""),"Good","Bad")</f>
        <v>Bad</v>
      </c>
      <c r="AL355" t="str" cm="1">
        <f t="array" ref="AL355">IF(R355&gt;0,_xlfn.IFS(COUNTIF($L$20:L355,"&lt;&gt;")&lt;101,1,COUNTIF($L$20:L355,"&lt;&gt;")&lt;201,2,COUNTIF($L$20:L355,"&lt;&gt;")&lt;301,3,COUNTIF($L$20:L355,"&lt;&gt;")&lt;401,4,COUNTIF($L$20:L355,"&lt;&gt;")&lt;501,5,COUNTIF($L$20:L355,"&lt;&gt;")&lt;601,6,COUNTIF($L$20:L355,"&lt;&gt;")&lt;701,7,COUNTIF($L$20:L355,"&lt;&gt;")&lt;801,8,COUNTIF($L$20:L355,"&lt;&gt;")&lt;901,9,COUNTIF($L$20:L355,"&lt;&gt;")&lt;1001,10,COUNTIF($L$20:L355,"&lt;&gt;")&lt;1101,11,COUNTIF($L$20:L355,"&lt;&gt;")&lt;1201,12,COUNTIF($L$20:L355,"&lt;&gt;")&lt;1301,13,COUNTIF($L$20:L355,"&lt;&gt;")&lt;1401,14,COUNTIF($L$20:L355,"&lt;&gt;")&lt;1501,15,COUNTIF($L$20:L355,"&lt;&gt;")&lt;1601,16,COUNTIF($L$20:L355,"&lt;&gt;")&lt;1701,17,COUNTIF($L$20:L355,"&lt;&gt;")&lt;1801,18,COUNTIF($L$20:L355,"&lt;&gt;")&lt;1901,19,COUNTIF($L$20:L355,"&lt;&gt;")&lt;2001,20,COUNTIF($L$20:L355,"&lt;&gt;")&lt;2101,21,COUNTIF($L$20:L355,"&lt;&gt;")&lt;2201,22,COUNTIF($L$20:L355,"&lt;&gt;")&lt;2301,23,COUNTIF($L$20:L355,"&lt;&gt;")&lt;2401,24,COUNTIF($L$20:L355,"&lt;&gt;")&lt;2501,25,COUNTIF($L$20:L355,"&lt;&gt;")&lt;2601,26,COUNTIF($L$20:L355,"&lt;&gt;")&lt;2701,27,COUNTIF($L$20:L355,"&lt;&gt;")&lt;2801,28,COUNTIF($L$20:L355,"&lt;&gt;")&lt;2901,29,COUNTIF($L$20:L355,"&lt;&gt;")&lt;3001,30),"")</f>
        <v/>
      </c>
      <c r="AM355" t="str">
        <f t="shared" si="25"/>
        <v/>
      </c>
      <c r="AN355" t="str">
        <f t="shared" si="29"/>
        <v/>
      </c>
      <c r="AP355" t="str">
        <f t="shared" si="28"/>
        <v/>
      </c>
      <c r="AQ355" t="str">
        <f>IF(AO355="","",COUNTIFS(AM355:$AM$3019,AO355))</f>
        <v/>
      </c>
    </row>
    <row r="356" spans="1:43" x14ac:dyDescent="0.25">
      <c r="A356" s="6" t="str">
        <f>IF(COUNT($A$20:A355)&lt;&gt;$B$4,IF(A355="","",A355+1),"")</f>
        <v/>
      </c>
      <c r="B356" s="3"/>
      <c r="C356" s="3"/>
      <c r="D356" s="122"/>
      <c r="E356" s="3"/>
      <c r="F356" s="3"/>
      <c r="G356" s="3"/>
      <c r="H356" s="3"/>
      <c r="I356" s="120"/>
      <c r="J356" s="3"/>
      <c r="K356" s="119" t="str" cm="1">
        <f t="array" ref="K356">IF(OR($J$14 = "A",$J$14 = "B",$J$14 = "C"),IF(I356="","",IF(LEN(I356)&gt;2,_xlfn.IFS(ISNUMBER(SEARCH("_",I356)),I356,ISNUMBER(SEARCH(", ",I356)),SUBSTITUTE(I356,", ","_"),ISNUMBER(SEARCH("/ ",I356)),SUBSTITUTE(I356,"/ ","_"),ISNUMBER(SEARCH(",",I356)),SUBSTITUTE(I356,",","_"),ISNUMBER(SEARCH("/",I356)),SUBSTITUTE(I356,"/","_"),ISNUMBER(SEARCH("",I356)),I356),I356)),IF(OR($J$14 = "J",$J$14 = "K"),"",IF(D356="","",IF(LEN(D356)&gt;2,_xlfn.IFS(ISNUMBER(SEARCH("_",D356)),D356,ISNUMBER(SEARCH(", ",D356)),SUBSTITUTE(D356,", ","_"),ISNUMBER(SEARCH("/ ",D356)),SUBSTITUTE(D356,"/ ","_"),ISNUMBER(SEARCH(",",D356)),SUBSTITUTE(D356,",","_"),ISNUMBER(SEARCH("/",D356)),SUBSTITUTE(D356,"/","_"),ISNUMBER(SEARCH("",D356)),D356),D356))))</f>
        <v/>
      </c>
      <c r="L356" s="1"/>
      <c r="M356" s="1" t="str">
        <f t="shared" si="26"/>
        <v/>
      </c>
      <c r="N356" s="94" t="str">
        <f>IF($L356="None","",IF(ISERROR(VLOOKUP($L356,Info!$B$4:$B$266,1,FALSE)),"",VLOOKUP($L356,Info!$B$4:$L$266,5,FALSE)))</f>
        <v/>
      </c>
      <c r="O356" s="94" t="str">
        <f>IF(K356="","",IF(AND($J$12&lt;&gt;"ABC",N356="3"),"BAC",IF(N356="3","ABC",IF($J$12&lt;&gt;"ABC",IF($J$10="Standard",VLOOKUP(K356,Info!$BE$4:$BF$481,2,FALSE),VLOOKUP(K356,Info!$BI$4:$BJ$482,2,FALSE)),IF($J$10="Standard",VLOOKUP(K356,Info!$AG$4:$AH$2994,2,FALSE),VLOOKUP(K356,Info!$AK$4:$AL$2997,2,FALSE))))))</f>
        <v/>
      </c>
      <c r="P356" s="94" t="str">
        <f>IF($L356="None","",IF(ISERROR(VLOOKUP($L356,Info!$B$4:$B$266,1,FALSE)),"",VLOOKUP($L356,Info!$B$4:$L$266,3,FALSE)))</f>
        <v/>
      </c>
      <c r="Q356" s="96" t="str">
        <f>IF($L356="None","",IF(ISERROR(VLOOKUP($L356,Info!$B$4:$B$266,1,FALSE)),"",VLOOKUP($L356,Info!$B$4:$L$266,4,FALSE)))</f>
        <v/>
      </c>
      <c r="R356" s="1"/>
      <c r="S356" s="6" t="str">
        <f t="shared" si="27"/>
        <v/>
      </c>
      <c r="T356" s="6" t="str">
        <f>IF($L356="None","",IF(ISERROR(VLOOKUP($L356,Info!$B$4:$B$266,1,FALSE)),"",VLOOKUP($L356,Info!$B$4:$L$266,11,FALSE)))</f>
        <v/>
      </c>
      <c r="U356" s="1"/>
      <c r="V356" s="1"/>
      <c r="W356" s="1"/>
      <c r="X356" s="1" t="str">
        <f>IF($L356="None","",IF(ISERROR(VLOOKUP($L356,Info!$B$4:$B$266,1,FALSE)),"",IF(OR(W356="Metallic Liquid Tight",W356="Non-Metallic Liquid Tight",W356="LSZH",W356="Greenfield"),VLOOKUP($L356,Info!$B$4:$L$266,7,FALSE),"N/A")))</f>
        <v/>
      </c>
      <c r="Y356" s="1"/>
      <c r="Z356" s="96" t="str">
        <f>IF($L356="None","",IF(ISERROR(VLOOKUP($L356,Info!$B$4:$B$266,1,FALSE)),"",VLOOKUP($L356,Info!$B$4:$L$266,9,FALSE)))</f>
        <v/>
      </c>
      <c r="AA356" s="96" t="str">
        <f>IF($L356="None","",IF(ISERROR(VLOOKUP($L356,Info!$B$4:$B$266,1,FALSE)),"",VLOOKUP($L356,Info!$B$4:$L$266,8,FALSE)))</f>
        <v/>
      </c>
      <c r="AB356" s="96" t="str">
        <f>IF($L356="None","",IF(ISERROR(VLOOKUP($L356,Info!$B$4:$B$266,1,FALSE)),"",VLOOKUP($L356,Info!$B$4:$L$266,10,FALSE)))</f>
        <v/>
      </c>
      <c r="AC356" s="1" t="str">
        <f>IF(W356="SO Cable","Black,White",IF(O356="","",IF(P356="","",IF($J$12&lt;&gt;"ABC",IF(P356&lt;="250",VLOOKUP(O356,Info!$AZ$4:$BB$22,3,FALSE),VLOOKUP(O356,Info!$AZ$23:$BB$39,3,FALSE)),IF(P356&lt;="250",VLOOKUP(O356,Info!$AO$4:$AQ$22,3,FALSE),VLOOKUP(O356,Info!$AO$23:$AP$39,3,FALSE))))))</f>
        <v/>
      </c>
      <c r="AD356" s="1"/>
      <c r="AE356" s="1" t="str">
        <f>IF($L356="None","",IF(ISERROR(VLOOKUP($L356,Info!$B$4:$B$266,1,FALSE)),"",VLOOKUP($L356,Info!$B$4:$L$266,4,FALSE)))</f>
        <v/>
      </c>
      <c r="AF356" s="1" t="str">
        <f>IF($L356="None","",IF(ISERROR(VLOOKUP($L356,Info!$B$4:$B$266,1,FALSE)),"",VLOOKUP($L356,Info!$B$4:$L$266,6,FALSE)))</f>
        <v/>
      </c>
      <c r="AG356" s="1"/>
      <c r="AH356" s="33" t="str" cm="1">
        <f t="array" ref="AH356">IF(AND(L356&lt;&gt;"",O356&lt;&gt;"",R356:S356&lt;&gt;"",W356:X356&lt;&gt;"",Z356:AA356&lt;&gt;"",AC356&lt;&gt;""),"Good","Bad")</f>
        <v>Bad</v>
      </c>
      <c r="AL356" t="str" cm="1">
        <f t="array" ref="AL356">IF(R356&gt;0,_xlfn.IFS(COUNTIF($L$20:L356,"&lt;&gt;")&lt;101,1,COUNTIF($L$20:L356,"&lt;&gt;")&lt;201,2,COUNTIF($L$20:L356,"&lt;&gt;")&lt;301,3,COUNTIF($L$20:L356,"&lt;&gt;")&lt;401,4,COUNTIF($L$20:L356,"&lt;&gt;")&lt;501,5,COUNTIF($L$20:L356,"&lt;&gt;")&lt;601,6,COUNTIF($L$20:L356,"&lt;&gt;")&lt;701,7,COUNTIF($L$20:L356,"&lt;&gt;")&lt;801,8,COUNTIF($L$20:L356,"&lt;&gt;")&lt;901,9,COUNTIF($L$20:L356,"&lt;&gt;")&lt;1001,10,COUNTIF($L$20:L356,"&lt;&gt;")&lt;1101,11,COUNTIF($L$20:L356,"&lt;&gt;")&lt;1201,12,COUNTIF($L$20:L356,"&lt;&gt;")&lt;1301,13,COUNTIF($L$20:L356,"&lt;&gt;")&lt;1401,14,COUNTIF($L$20:L356,"&lt;&gt;")&lt;1501,15,COUNTIF($L$20:L356,"&lt;&gt;")&lt;1601,16,COUNTIF($L$20:L356,"&lt;&gt;")&lt;1701,17,COUNTIF($L$20:L356,"&lt;&gt;")&lt;1801,18,COUNTIF($L$20:L356,"&lt;&gt;")&lt;1901,19,COUNTIF($L$20:L356,"&lt;&gt;")&lt;2001,20,COUNTIF($L$20:L356,"&lt;&gt;")&lt;2101,21,COUNTIF($L$20:L356,"&lt;&gt;")&lt;2201,22,COUNTIF($L$20:L356,"&lt;&gt;")&lt;2301,23,COUNTIF($L$20:L356,"&lt;&gt;")&lt;2401,24,COUNTIF($L$20:L356,"&lt;&gt;")&lt;2501,25,COUNTIF($L$20:L356,"&lt;&gt;")&lt;2601,26,COUNTIF($L$20:L356,"&lt;&gt;")&lt;2701,27,COUNTIF($L$20:L356,"&lt;&gt;")&lt;2801,28,COUNTIF($L$20:L356,"&lt;&gt;")&lt;2901,29,COUNTIF($L$20:L356,"&lt;&gt;")&lt;3001,30),"")</f>
        <v/>
      </c>
      <c r="AM356" t="str">
        <f t="shared" si="25"/>
        <v/>
      </c>
      <c r="AN356" t="str">
        <f t="shared" si="29"/>
        <v/>
      </c>
      <c r="AP356" t="str">
        <f t="shared" si="28"/>
        <v/>
      </c>
      <c r="AQ356" t="str">
        <f>IF(AO356="","",COUNTIFS(AM356:$AM$3019,AO356))</f>
        <v/>
      </c>
    </row>
    <row r="357" spans="1:43" x14ac:dyDescent="0.25">
      <c r="A357" s="6" t="str">
        <f>IF(COUNT($A$20:A356)&lt;&gt;$B$4,IF(A356="","",A356+1),"")</f>
        <v/>
      </c>
      <c r="B357" s="3"/>
      <c r="C357" s="3"/>
      <c r="D357" s="122"/>
      <c r="E357" s="3"/>
      <c r="F357" s="3"/>
      <c r="G357" s="3"/>
      <c r="H357" s="3"/>
      <c r="I357" s="120"/>
      <c r="J357" s="3"/>
      <c r="K357" s="119" t="str" cm="1">
        <f t="array" ref="K357">IF(OR($J$14 = "A",$J$14 = "B",$J$14 = "C"),IF(I357="","",IF(LEN(I357)&gt;2,_xlfn.IFS(ISNUMBER(SEARCH("_",I357)),I357,ISNUMBER(SEARCH(", ",I357)),SUBSTITUTE(I357,", ","_"),ISNUMBER(SEARCH("/ ",I357)),SUBSTITUTE(I357,"/ ","_"),ISNUMBER(SEARCH(",",I357)),SUBSTITUTE(I357,",","_"),ISNUMBER(SEARCH("/",I357)),SUBSTITUTE(I357,"/","_"),ISNUMBER(SEARCH("",I357)),I357),I357)),IF(OR($J$14 = "J",$J$14 = "K"),"",IF(D357="","",IF(LEN(D357)&gt;2,_xlfn.IFS(ISNUMBER(SEARCH("_",D357)),D357,ISNUMBER(SEARCH(", ",D357)),SUBSTITUTE(D357,", ","_"),ISNUMBER(SEARCH("/ ",D357)),SUBSTITUTE(D357,"/ ","_"),ISNUMBER(SEARCH(",",D357)),SUBSTITUTE(D357,",","_"),ISNUMBER(SEARCH("/",D357)),SUBSTITUTE(D357,"/","_"),ISNUMBER(SEARCH("",D357)),D357),D357))))</f>
        <v/>
      </c>
      <c r="L357" s="1"/>
      <c r="M357" s="1" t="str">
        <f t="shared" si="26"/>
        <v/>
      </c>
      <c r="N357" s="94" t="str">
        <f>IF($L357="None","",IF(ISERROR(VLOOKUP($L357,Info!$B$4:$B$266,1,FALSE)),"",VLOOKUP($L357,Info!$B$4:$L$266,5,FALSE)))</f>
        <v/>
      </c>
      <c r="O357" s="94" t="str">
        <f>IF(K357="","",IF(AND($J$12&lt;&gt;"ABC",N357="3"),"BAC",IF(N357="3","ABC",IF($J$12&lt;&gt;"ABC",IF($J$10="Standard",VLOOKUP(K357,Info!$BE$4:$BF$481,2,FALSE),VLOOKUP(K357,Info!$BI$4:$BJ$482,2,FALSE)),IF($J$10="Standard",VLOOKUP(K357,Info!$AG$4:$AH$2994,2,FALSE),VLOOKUP(K357,Info!$AK$4:$AL$2997,2,FALSE))))))</f>
        <v/>
      </c>
      <c r="P357" s="94" t="str">
        <f>IF($L357="None","",IF(ISERROR(VLOOKUP($L357,Info!$B$4:$B$266,1,FALSE)),"",VLOOKUP($L357,Info!$B$4:$L$266,3,FALSE)))</f>
        <v/>
      </c>
      <c r="Q357" s="96" t="str">
        <f>IF($L357="None","",IF(ISERROR(VLOOKUP($L357,Info!$B$4:$B$266,1,FALSE)),"",VLOOKUP($L357,Info!$B$4:$L$266,4,FALSE)))</f>
        <v/>
      </c>
      <c r="R357" s="1"/>
      <c r="S357" s="6" t="str">
        <f t="shared" si="27"/>
        <v/>
      </c>
      <c r="T357" s="6" t="str">
        <f>IF($L357="None","",IF(ISERROR(VLOOKUP($L357,Info!$B$4:$B$266,1,FALSE)),"",VLOOKUP($L357,Info!$B$4:$L$266,11,FALSE)))</f>
        <v/>
      </c>
      <c r="U357" s="1"/>
      <c r="V357" s="1"/>
      <c r="W357" s="1"/>
      <c r="X357" s="1" t="str">
        <f>IF($L357="None","",IF(ISERROR(VLOOKUP($L357,Info!$B$4:$B$266,1,FALSE)),"",IF(OR(W357="Metallic Liquid Tight",W357="Non-Metallic Liquid Tight",W357="LSZH",W357="Greenfield"),VLOOKUP($L357,Info!$B$4:$L$266,7,FALSE),"N/A")))</f>
        <v/>
      </c>
      <c r="Y357" s="1"/>
      <c r="Z357" s="96" t="str">
        <f>IF($L357="None","",IF(ISERROR(VLOOKUP($L357,Info!$B$4:$B$266,1,FALSE)),"",VLOOKUP($L357,Info!$B$4:$L$266,9,FALSE)))</f>
        <v/>
      </c>
      <c r="AA357" s="96" t="str">
        <f>IF($L357="None","",IF(ISERROR(VLOOKUP($L357,Info!$B$4:$B$266,1,FALSE)),"",VLOOKUP($L357,Info!$B$4:$L$266,8,FALSE)))</f>
        <v/>
      </c>
      <c r="AB357" s="96" t="str">
        <f>IF($L357="None","",IF(ISERROR(VLOOKUP($L357,Info!$B$4:$B$266,1,FALSE)),"",VLOOKUP($L357,Info!$B$4:$L$266,10,FALSE)))</f>
        <v/>
      </c>
      <c r="AC357" s="1" t="str">
        <f>IF(W357="SO Cable","Black,White",IF(O357="","",IF(P357="","",IF($J$12&lt;&gt;"ABC",IF(P357&lt;="250",VLOOKUP(O357,Info!$AZ$4:$BB$22,3,FALSE),VLOOKUP(O357,Info!$AZ$23:$BB$39,3,FALSE)),IF(P357&lt;="250",VLOOKUP(O357,Info!$AO$4:$AQ$22,3,FALSE),VLOOKUP(O357,Info!$AO$23:$AP$39,3,FALSE))))))</f>
        <v/>
      </c>
      <c r="AD357" s="1"/>
      <c r="AE357" s="1" t="str">
        <f>IF($L357="None","",IF(ISERROR(VLOOKUP($L357,Info!$B$4:$B$266,1,FALSE)),"",VLOOKUP($L357,Info!$B$4:$L$266,4,FALSE)))</f>
        <v/>
      </c>
      <c r="AF357" s="1" t="str">
        <f>IF($L357="None","",IF(ISERROR(VLOOKUP($L357,Info!$B$4:$B$266,1,FALSE)),"",VLOOKUP($L357,Info!$B$4:$L$266,6,FALSE)))</f>
        <v/>
      </c>
      <c r="AG357" s="1"/>
      <c r="AH357" s="33" t="str" cm="1">
        <f t="array" ref="AH357">IF(AND(L357&lt;&gt;"",O357&lt;&gt;"",R357:S357&lt;&gt;"",W357:X357&lt;&gt;"",Z357:AA357&lt;&gt;"",AC357&lt;&gt;""),"Good","Bad")</f>
        <v>Bad</v>
      </c>
      <c r="AL357" t="str" cm="1">
        <f t="array" ref="AL357">IF(R357&gt;0,_xlfn.IFS(COUNTIF($L$20:L357,"&lt;&gt;")&lt;101,1,COUNTIF($L$20:L357,"&lt;&gt;")&lt;201,2,COUNTIF($L$20:L357,"&lt;&gt;")&lt;301,3,COUNTIF($L$20:L357,"&lt;&gt;")&lt;401,4,COUNTIF($L$20:L357,"&lt;&gt;")&lt;501,5,COUNTIF($L$20:L357,"&lt;&gt;")&lt;601,6,COUNTIF($L$20:L357,"&lt;&gt;")&lt;701,7,COUNTIF($L$20:L357,"&lt;&gt;")&lt;801,8,COUNTIF($L$20:L357,"&lt;&gt;")&lt;901,9,COUNTIF($L$20:L357,"&lt;&gt;")&lt;1001,10,COUNTIF($L$20:L357,"&lt;&gt;")&lt;1101,11,COUNTIF($L$20:L357,"&lt;&gt;")&lt;1201,12,COUNTIF($L$20:L357,"&lt;&gt;")&lt;1301,13,COUNTIF($L$20:L357,"&lt;&gt;")&lt;1401,14,COUNTIF($L$20:L357,"&lt;&gt;")&lt;1501,15,COUNTIF($L$20:L357,"&lt;&gt;")&lt;1601,16,COUNTIF($L$20:L357,"&lt;&gt;")&lt;1701,17,COUNTIF($L$20:L357,"&lt;&gt;")&lt;1801,18,COUNTIF($L$20:L357,"&lt;&gt;")&lt;1901,19,COUNTIF($L$20:L357,"&lt;&gt;")&lt;2001,20,COUNTIF($L$20:L357,"&lt;&gt;")&lt;2101,21,COUNTIF($L$20:L357,"&lt;&gt;")&lt;2201,22,COUNTIF($L$20:L357,"&lt;&gt;")&lt;2301,23,COUNTIF($L$20:L357,"&lt;&gt;")&lt;2401,24,COUNTIF($L$20:L357,"&lt;&gt;")&lt;2501,25,COUNTIF($L$20:L357,"&lt;&gt;")&lt;2601,26,COUNTIF($L$20:L357,"&lt;&gt;")&lt;2701,27,COUNTIF($L$20:L357,"&lt;&gt;")&lt;2801,28,COUNTIF($L$20:L357,"&lt;&gt;")&lt;2901,29,COUNTIF($L$20:L357,"&lt;&gt;")&lt;3001,30),"")</f>
        <v/>
      </c>
      <c r="AM357" t="str">
        <f t="shared" si="25"/>
        <v/>
      </c>
      <c r="AN357" t="str">
        <f t="shared" si="29"/>
        <v/>
      </c>
      <c r="AP357" t="str">
        <f t="shared" si="28"/>
        <v/>
      </c>
      <c r="AQ357" t="str">
        <f>IF(AO357="","",COUNTIFS(AM357:$AM$3019,AO357))</f>
        <v/>
      </c>
    </row>
    <row r="358" spans="1:43" x14ac:dyDescent="0.25">
      <c r="A358" s="6" t="str">
        <f>IF(COUNT($A$20:A357)&lt;&gt;$B$4,IF(A357="","",A357+1),"")</f>
        <v/>
      </c>
      <c r="B358" s="3"/>
      <c r="C358" s="3"/>
      <c r="D358" s="122"/>
      <c r="E358" s="3"/>
      <c r="F358" s="3"/>
      <c r="G358" s="3"/>
      <c r="H358" s="3"/>
      <c r="I358" s="120"/>
      <c r="J358" s="3"/>
      <c r="K358" s="119" t="str" cm="1">
        <f t="array" ref="K358">IF(OR($J$14 = "A",$J$14 = "B",$J$14 = "C"),IF(I358="","",IF(LEN(I358)&gt;2,_xlfn.IFS(ISNUMBER(SEARCH("_",I358)),I358,ISNUMBER(SEARCH(", ",I358)),SUBSTITUTE(I358,", ","_"),ISNUMBER(SEARCH("/ ",I358)),SUBSTITUTE(I358,"/ ","_"),ISNUMBER(SEARCH(",",I358)),SUBSTITUTE(I358,",","_"),ISNUMBER(SEARCH("/",I358)),SUBSTITUTE(I358,"/","_"),ISNUMBER(SEARCH("",I358)),I358),I358)),IF(OR($J$14 = "J",$J$14 = "K"),"",IF(D358="","",IF(LEN(D358)&gt;2,_xlfn.IFS(ISNUMBER(SEARCH("_",D358)),D358,ISNUMBER(SEARCH(", ",D358)),SUBSTITUTE(D358,", ","_"),ISNUMBER(SEARCH("/ ",D358)),SUBSTITUTE(D358,"/ ","_"),ISNUMBER(SEARCH(",",D358)),SUBSTITUTE(D358,",","_"),ISNUMBER(SEARCH("/",D358)),SUBSTITUTE(D358,"/","_"),ISNUMBER(SEARCH("",D358)),D358),D358))))</f>
        <v/>
      </c>
      <c r="L358" s="1"/>
      <c r="M358" s="1" t="str">
        <f t="shared" si="26"/>
        <v/>
      </c>
      <c r="N358" s="94" t="str">
        <f>IF($L358="None","",IF(ISERROR(VLOOKUP($L358,Info!$B$4:$B$266,1,FALSE)),"",VLOOKUP($L358,Info!$B$4:$L$266,5,FALSE)))</f>
        <v/>
      </c>
      <c r="O358" s="94" t="str">
        <f>IF(K358="","",IF(AND($J$12&lt;&gt;"ABC",N358="3"),"BAC",IF(N358="3","ABC",IF($J$12&lt;&gt;"ABC",IF($J$10="Standard",VLOOKUP(K358,Info!$BE$4:$BF$481,2,FALSE),VLOOKUP(K358,Info!$BI$4:$BJ$482,2,FALSE)),IF($J$10="Standard",VLOOKUP(K358,Info!$AG$4:$AH$2994,2,FALSE),VLOOKUP(K358,Info!$AK$4:$AL$2997,2,FALSE))))))</f>
        <v/>
      </c>
      <c r="P358" s="94" t="str">
        <f>IF($L358="None","",IF(ISERROR(VLOOKUP($L358,Info!$B$4:$B$266,1,FALSE)),"",VLOOKUP($L358,Info!$B$4:$L$266,3,FALSE)))</f>
        <v/>
      </c>
      <c r="Q358" s="96" t="str">
        <f>IF($L358="None","",IF(ISERROR(VLOOKUP($L358,Info!$B$4:$B$266,1,FALSE)),"",VLOOKUP($L358,Info!$B$4:$L$266,4,FALSE)))</f>
        <v/>
      </c>
      <c r="R358" s="1"/>
      <c r="S358" s="6" t="str">
        <f t="shared" si="27"/>
        <v/>
      </c>
      <c r="T358" s="6" t="str">
        <f>IF($L358="None","",IF(ISERROR(VLOOKUP($L358,Info!$B$4:$B$266,1,FALSE)),"",VLOOKUP($L358,Info!$B$4:$L$266,11,FALSE)))</f>
        <v/>
      </c>
      <c r="U358" s="1"/>
      <c r="V358" s="1"/>
      <c r="W358" s="1"/>
      <c r="X358" s="1" t="str">
        <f>IF($L358="None","",IF(ISERROR(VLOOKUP($L358,Info!$B$4:$B$266,1,FALSE)),"",IF(OR(W358="Metallic Liquid Tight",W358="Non-Metallic Liquid Tight",W358="LSZH",W358="Greenfield"),VLOOKUP($L358,Info!$B$4:$L$266,7,FALSE),"N/A")))</f>
        <v/>
      </c>
      <c r="Y358" s="1"/>
      <c r="Z358" s="96" t="str">
        <f>IF($L358="None","",IF(ISERROR(VLOOKUP($L358,Info!$B$4:$B$266,1,FALSE)),"",VLOOKUP($L358,Info!$B$4:$L$266,9,FALSE)))</f>
        <v/>
      </c>
      <c r="AA358" s="96" t="str">
        <f>IF($L358="None","",IF(ISERROR(VLOOKUP($L358,Info!$B$4:$B$266,1,FALSE)),"",VLOOKUP($L358,Info!$B$4:$L$266,8,FALSE)))</f>
        <v/>
      </c>
      <c r="AB358" s="96" t="str">
        <f>IF($L358="None","",IF(ISERROR(VLOOKUP($L358,Info!$B$4:$B$266,1,FALSE)),"",VLOOKUP($L358,Info!$B$4:$L$266,10,FALSE)))</f>
        <v/>
      </c>
      <c r="AC358" s="1" t="str">
        <f>IF(W358="SO Cable","Black,White",IF(O358="","",IF(P358="","",IF($J$12&lt;&gt;"ABC",IF(P358&lt;="250",VLOOKUP(O358,Info!$AZ$4:$BB$22,3,FALSE),VLOOKUP(O358,Info!$AZ$23:$BB$39,3,FALSE)),IF(P358&lt;="250",VLOOKUP(O358,Info!$AO$4:$AQ$22,3,FALSE),VLOOKUP(O358,Info!$AO$23:$AP$39,3,FALSE))))))</f>
        <v/>
      </c>
      <c r="AD358" s="1"/>
      <c r="AE358" s="1" t="str">
        <f>IF($L358="None","",IF(ISERROR(VLOOKUP($L358,Info!$B$4:$B$266,1,FALSE)),"",VLOOKUP($L358,Info!$B$4:$L$266,4,FALSE)))</f>
        <v/>
      </c>
      <c r="AF358" s="1" t="str">
        <f>IF($L358="None","",IF(ISERROR(VLOOKUP($L358,Info!$B$4:$B$266,1,FALSE)),"",VLOOKUP($L358,Info!$B$4:$L$266,6,FALSE)))</f>
        <v/>
      </c>
      <c r="AG358" s="1"/>
      <c r="AH358" s="33" t="str" cm="1">
        <f t="array" ref="AH358">IF(AND(L358&lt;&gt;"",O358&lt;&gt;"",R358:S358&lt;&gt;"",W358:X358&lt;&gt;"",Z358:AA358&lt;&gt;"",AC358&lt;&gt;""),"Good","Bad")</f>
        <v>Bad</v>
      </c>
      <c r="AL358" t="str" cm="1">
        <f t="array" ref="AL358">IF(R358&gt;0,_xlfn.IFS(COUNTIF($L$20:L358,"&lt;&gt;")&lt;101,1,COUNTIF($L$20:L358,"&lt;&gt;")&lt;201,2,COUNTIF($L$20:L358,"&lt;&gt;")&lt;301,3,COUNTIF($L$20:L358,"&lt;&gt;")&lt;401,4,COUNTIF($L$20:L358,"&lt;&gt;")&lt;501,5,COUNTIF($L$20:L358,"&lt;&gt;")&lt;601,6,COUNTIF($L$20:L358,"&lt;&gt;")&lt;701,7,COUNTIF($L$20:L358,"&lt;&gt;")&lt;801,8,COUNTIF($L$20:L358,"&lt;&gt;")&lt;901,9,COUNTIF($L$20:L358,"&lt;&gt;")&lt;1001,10,COUNTIF($L$20:L358,"&lt;&gt;")&lt;1101,11,COUNTIF($L$20:L358,"&lt;&gt;")&lt;1201,12,COUNTIF($L$20:L358,"&lt;&gt;")&lt;1301,13,COUNTIF($L$20:L358,"&lt;&gt;")&lt;1401,14,COUNTIF($L$20:L358,"&lt;&gt;")&lt;1501,15,COUNTIF($L$20:L358,"&lt;&gt;")&lt;1601,16,COUNTIF($L$20:L358,"&lt;&gt;")&lt;1701,17,COUNTIF($L$20:L358,"&lt;&gt;")&lt;1801,18,COUNTIF($L$20:L358,"&lt;&gt;")&lt;1901,19,COUNTIF($L$20:L358,"&lt;&gt;")&lt;2001,20,COUNTIF($L$20:L358,"&lt;&gt;")&lt;2101,21,COUNTIF($L$20:L358,"&lt;&gt;")&lt;2201,22,COUNTIF($L$20:L358,"&lt;&gt;")&lt;2301,23,COUNTIF($L$20:L358,"&lt;&gt;")&lt;2401,24,COUNTIF($L$20:L358,"&lt;&gt;")&lt;2501,25,COUNTIF($L$20:L358,"&lt;&gt;")&lt;2601,26,COUNTIF($L$20:L358,"&lt;&gt;")&lt;2701,27,COUNTIF($L$20:L358,"&lt;&gt;")&lt;2801,28,COUNTIF($L$20:L358,"&lt;&gt;")&lt;2901,29,COUNTIF($L$20:L358,"&lt;&gt;")&lt;3001,30),"")</f>
        <v/>
      </c>
      <c r="AM358" t="str">
        <f t="shared" si="25"/>
        <v/>
      </c>
      <c r="AN358" t="str">
        <f t="shared" si="29"/>
        <v/>
      </c>
      <c r="AP358" t="str">
        <f t="shared" si="28"/>
        <v/>
      </c>
      <c r="AQ358" t="str">
        <f>IF(AO358="","",COUNTIFS(AM358:$AM$3019,AO358))</f>
        <v/>
      </c>
    </row>
    <row r="359" spans="1:43" x14ac:dyDescent="0.25">
      <c r="A359" s="6" t="str">
        <f>IF(COUNT($A$20:A358)&lt;&gt;$B$4,IF(A358="","",A358+1),"")</f>
        <v/>
      </c>
      <c r="B359" s="3"/>
      <c r="C359" s="3"/>
      <c r="D359" s="122"/>
      <c r="E359" s="3"/>
      <c r="F359" s="3"/>
      <c r="G359" s="3"/>
      <c r="H359" s="3"/>
      <c r="I359" s="120"/>
      <c r="J359" s="3"/>
      <c r="K359" s="119" t="str" cm="1">
        <f t="array" ref="K359">IF(OR($J$14 = "A",$J$14 = "B",$J$14 = "C"),IF(I359="","",IF(LEN(I359)&gt;2,_xlfn.IFS(ISNUMBER(SEARCH("_",I359)),I359,ISNUMBER(SEARCH(", ",I359)),SUBSTITUTE(I359,", ","_"),ISNUMBER(SEARCH("/ ",I359)),SUBSTITUTE(I359,"/ ","_"),ISNUMBER(SEARCH(",",I359)),SUBSTITUTE(I359,",","_"),ISNUMBER(SEARCH("/",I359)),SUBSTITUTE(I359,"/","_"),ISNUMBER(SEARCH("",I359)),I359),I359)),IF(OR($J$14 = "J",$J$14 = "K"),"",IF(D359="","",IF(LEN(D359)&gt;2,_xlfn.IFS(ISNUMBER(SEARCH("_",D359)),D359,ISNUMBER(SEARCH(", ",D359)),SUBSTITUTE(D359,", ","_"),ISNUMBER(SEARCH("/ ",D359)),SUBSTITUTE(D359,"/ ","_"),ISNUMBER(SEARCH(",",D359)),SUBSTITUTE(D359,",","_"),ISNUMBER(SEARCH("/",D359)),SUBSTITUTE(D359,"/","_"),ISNUMBER(SEARCH("",D359)),D359),D359))))</f>
        <v/>
      </c>
      <c r="L359" s="1"/>
      <c r="M359" s="1" t="str">
        <f t="shared" si="26"/>
        <v/>
      </c>
      <c r="N359" s="94" t="str">
        <f>IF($L359="None","",IF(ISERROR(VLOOKUP($L359,Info!$B$4:$B$266,1,FALSE)),"",VLOOKUP($L359,Info!$B$4:$L$266,5,FALSE)))</f>
        <v/>
      </c>
      <c r="O359" s="94" t="str">
        <f>IF(K359="","",IF(AND($J$12&lt;&gt;"ABC",N359="3"),"BAC",IF(N359="3","ABC",IF($J$12&lt;&gt;"ABC",IF($J$10="Standard",VLOOKUP(K359,Info!$BE$4:$BF$481,2,FALSE),VLOOKUP(K359,Info!$BI$4:$BJ$482,2,FALSE)),IF($J$10="Standard",VLOOKUP(K359,Info!$AG$4:$AH$2994,2,FALSE),VLOOKUP(K359,Info!$AK$4:$AL$2997,2,FALSE))))))</f>
        <v/>
      </c>
      <c r="P359" s="94" t="str">
        <f>IF($L359="None","",IF(ISERROR(VLOOKUP($L359,Info!$B$4:$B$266,1,FALSE)),"",VLOOKUP($L359,Info!$B$4:$L$266,3,FALSE)))</f>
        <v/>
      </c>
      <c r="Q359" s="96" t="str">
        <f>IF($L359="None","",IF(ISERROR(VLOOKUP($L359,Info!$B$4:$B$266,1,FALSE)),"",VLOOKUP($L359,Info!$B$4:$L$266,4,FALSE)))</f>
        <v/>
      </c>
      <c r="R359" s="1"/>
      <c r="S359" s="6" t="str">
        <f t="shared" si="27"/>
        <v/>
      </c>
      <c r="T359" s="6" t="str">
        <f>IF($L359="None","",IF(ISERROR(VLOOKUP($L359,Info!$B$4:$B$266,1,FALSE)),"",VLOOKUP($L359,Info!$B$4:$L$266,11,FALSE)))</f>
        <v/>
      </c>
      <c r="U359" s="1"/>
      <c r="V359" s="1"/>
      <c r="W359" s="1"/>
      <c r="X359" s="1" t="str">
        <f>IF($L359="None","",IF(ISERROR(VLOOKUP($L359,Info!$B$4:$B$266,1,FALSE)),"",IF(OR(W359="Metallic Liquid Tight",W359="Non-Metallic Liquid Tight",W359="LSZH",W359="Greenfield"),VLOOKUP($L359,Info!$B$4:$L$266,7,FALSE),"N/A")))</f>
        <v/>
      </c>
      <c r="Y359" s="1"/>
      <c r="Z359" s="96" t="str">
        <f>IF($L359="None","",IF(ISERROR(VLOOKUP($L359,Info!$B$4:$B$266,1,FALSE)),"",VLOOKUP($L359,Info!$B$4:$L$266,9,FALSE)))</f>
        <v/>
      </c>
      <c r="AA359" s="96" t="str">
        <f>IF($L359="None","",IF(ISERROR(VLOOKUP($L359,Info!$B$4:$B$266,1,FALSE)),"",VLOOKUP($L359,Info!$B$4:$L$266,8,FALSE)))</f>
        <v/>
      </c>
      <c r="AB359" s="96" t="str">
        <f>IF($L359="None","",IF(ISERROR(VLOOKUP($L359,Info!$B$4:$B$266,1,FALSE)),"",VLOOKUP($L359,Info!$B$4:$L$266,10,FALSE)))</f>
        <v/>
      </c>
      <c r="AC359" s="1" t="str">
        <f>IF(W359="SO Cable","Black,White",IF(O359="","",IF(P359="","",IF($J$12&lt;&gt;"ABC",IF(P359&lt;="250",VLOOKUP(O359,Info!$AZ$4:$BB$22,3,FALSE),VLOOKUP(O359,Info!$AZ$23:$BB$39,3,FALSE)),IF(P359&lt;="250",VLOOKUP(O359,Info!$AO$4:$AQ$22,3,FALSE),VLOOKUP(O359,Info!$AO$23:$AP$39,3,FALSE))))))</f>
        <v/>
      </c>
      <c r="AD359" s="1"/>
      <c r="AE359" s="1" t="str">
        <f>IF($L359="None","",IF(ISERROR(VLOOKUP($L359,Info!$B$4:$B$266,1,FALSE)),"",VLOOKUP($L359,Info!$B$4:$L$266,4,FALSE)))</f>
        <v/>
      </c>
      <c r="AF359" s="1" t="str">
        <f>IF($L359="None","",IF(ISERROR(VLOOKUP($L359,Info!$B$4:$B$266,1,FALSE)),"",VLOOKUP($L359,Info!$B$4:$L$266,6,FALSE)))</f>
        <v/>
      </c>
      <c r="AG359" s="1"/>
      <c r="AH359" s="33" t="str" cm="1">
        <f t="array" ref="AH359">IF(AND(L359&lt;&gt;"",O359&lt;&gt;"",R359:S359&lt;&gt;"",W359:X359&lt;&gt;"",Z359:AA359&lt;&gt;"",AC359&lt;&gt;""),"Good","Bad")</f>
        <v>Bad</v>
      </c>
      <c r="AL359" t="str" cm="1">
        <f t="array" ref="AL359">IF(R359&gt;0,_xlfn.IFS(COUNTIF($L$20:L359,"&lt;&gt;")&lt;101,1,COUNTIF($L$20:L359,"&lt;&gt;")&lt;201,2,COUNTIF($L$20:L359,"&lt;&gt;")&lt;301,3,COUNTIF($L$20:L359,"&lt;&gt;")&lt;401,4,COUNTIF($L$20:L359,"&lt;&gt;")&lt;501,5,COUNTIF($L$20:L359,"&lt;&gt;")&lt;601,6,COUNTIF($L$20:L359,"&lt;&gt;")&lt;701,7,COUNTIF($L$20:L359,"&lt;&gt;")&lt;801,8,COUNTIF($L$20:L359,"&lt;&gt;")&lt;901,9,COUNTIF($L$20:L359,"&lt;&gt;")&lt;1001,10,COUNTIF($L$20:L359,"&lt;&gt;")&lt;1101,11,COUNTIF($L$20:L359,"&lt;&gt;")&lt;1201,12,COUNTIF($L$20:L359,"&lt;&gt;")&lt;1301,13,COUNTIF($L$20:L359,"&lt;&gt;")&lt;1401,14,COUNTIF($L$20:L359,"&lt;&gt;")&lt;1501,15,COUNTIF($L$20:L359,"&lt;&gt;")&lt;1601,16,COUNTIF($L$20:L359,"&lt;&gt;")&lt;1701,17,COUNTIF($L$20:L359,"&lt;&gt;")&lt;1801,18,COUNTIF($L$20:L359,"&lt;&gt;")&lt;1901,19,COUNTIF($L$20:L359,"&lt;&gt;")&lt;2001,20,COUNTIF($L$20:L359,"&lt;&gt;")&lt;2101,21,COUNTIF($L$20:L359,"&lt;&gt;")&lt;2201,22,COUNTIF($L$20:L359,"&lt;&gt;")&lt;2301,23,COUNTIF($L$20:L359,"&lt;&gt;")&lt;2401,24,COUNTIF($L$20:L359,"&lt;&gt;")&lt;2501,25,COUNTIF($L$20:L359,"&lt;&gt;")&lt;2601,26,COUNTIF($L$20:L359,"&lt;&gt;")&lt;2701,27,COUNTIF($L$20:L359,"&lt;&gt;")&lt;2801,28,COUNTIF($L$20:L359,"&lt;&gt;")&lt;2901,29,COUNTIF($L$20:L359,"&lt;&gt;")&lt;3001,30),"")</f>
        <v/>
      </c>
      <c r="AM359" t="str">
        <f t="shared" si="25"/>
        <v/>
      </c>
      <c r="AN359" t="str">
        <f t="shared" si="29"/>
        <v/>
      </c>
      <c r="AP359" t="str">
        <f t="shared" si="28"/>
        <v/>
      </c>
      <c r="AQ359" t="str">
        <f>IF(AO359="","",COUNTIFS(AM359:$AM$3019,AO359))</f>
        <v/>
      </c>
    </row>
    <row r="360" spans="1:43" x14ac:dyDescent="0.25">
      <c r="A360" s="6" t="str">
        <f>IF(COUNT($A$20:A359)&lt;&gt;$B$4,IF(A359="","",A359+1),"")</f>
        <v/>
      </c>
      <c r="B360" s="3"/>
      <c r="C360" s="3"/>
      <c r="D360" s="122"/>
      <c r="E360" s="3"/>
      <c r="F360" s="3"/>
      <c r="G360" s="3"/>
      <c r="H360" s="3"/>
      <c r="I360" s="120"/>
      <c r="J360" s="3"/>
      <c r="K360" s="119" t="str" cm="1">
        <f t="array" ref="K360">IF(OR($J$14 = "A",$J$14 = "B",$J$14 = "C"),IF(I360="","",IF(LEN(I360)&gt;2,_xlfn.IFS(ISNUMBER(SEARCH("_",I360)),I360,ISNUMBER(SEARCH(", ",I360)),SUBSTITUTE(I360,", ","_"),ISNUMBER(SEARCH("/ ",I360)),SUBSTITUTE(I360,"/ ","_"),ISNUMBER(SEARCH(",",I360)),SUBSTITUTE(I360,",","_"),ISNUMBER(SEARCH("/",I360)),SUBSTITUTE(I360,"/","_"),ISNUMBER(SEARCH("",I360)),I360),I360)),IF(OR($J$14 = "J",$J$14 = "K"),"",IF(D360="","",IF(LEN(D360)&gt;2,_xlfn.IFS(ISNUMBER(SEARCH("_",D360)),D360,ISNUMBER(SEARCH(", ",D360)),SUBSTITUTE(D360,", ","_"),ISNUMBER(SEARCH("/ ",D360)),SUBSTITUTE(D360,"/ ","_"),ISNUMBER(SEARCH(",",D360)),SUBSTITUTE(D360,",","_"),ISNUMBER(SEARCH("/",D360)),SUBSTITUTE(D360,"/","_"),ISNUMBER(SEARCH("",D360)),D360),D360))))</f>
        <v/>
      </c>
      <c r="L360" s="1"/>
      <c r="M360" s="1" t="str">
        <f t="shared" si="26"/>
        <v/>
      </c>
      <c r="N360" s="94" t="str">
        <f>IF($L360="None","",IF(ISERROR(VLOOKUP($L360,Info!$B$4:$B$266,1,FALSE)),"",VLOOKUP($L360,Info!$B$4:$L$266,5,FALSE)))</f>
        <v/>
      </c>
      <c r="O360" s="94" t="str">
        <f>IF(K360="","",IF(AND($J$12&lt;&gt;"ABC",N360="3"),"BAC",IF(N360="3","ABC",IF($J$12&lt;&gt;"ABC",IF($J$10="Standard",VLOOKUP(K360,Info!$BE$4:$BF$481,2,FALSE),VLOOKUP(K360,Info!$BI$4:$BJ$482,2,FALSE)),IF($J$10="Standard",VLOOKUP(K360,Info!$AG$4:$AH$2994,2,FALSE),VLOOKUP(K360,Info!$AK$4:$AL$2997,2,FALSE))))))</f>
        <v/>
      </c>
      <c r="P360" s="94" t="str">
        <f>IF($L360="None","",IF(ISERROR(VLOOKUP($L360,Info!$B$4:$B$266,1,FALSE)),"",VLOOKUP($L360,Info!$B$4:$L$266,3,FALSE)))</f>
        <v/>
      </c>
      <c r="Q360" s="96" t="str">
        <f>IF($L360="None","",IF(ISERROR(VLOOKUP($L360,Info!$B$4:$B$266,1,FALSE)),"",VLOOKUP($L360,Info!$B$4:$L$266,4,FALSE)))</f>
        <v/>
      </c>
      <c r="R360" s="1"/>
      <c r="S360" s="6" t="str">
        <f t="shared" si="27"/>
        <v/>
      </c>
      <c r="T360" s="6" t="str">
        <f>IF($L360="None","",IF(ISERROR(VLOOKUP($L360,Info!$B$4:$B$266,1,FALSE)),"",VLOOKUP($L360,Info!$B$4:$L$266,11,FALSE)))</f>
        <v/>
      </c>
      <c r="U360" s="1"/>
      <c r="V360" s="1"/>
      <c r="W360" s="1"/>
      <c r="X360" s="1" t="str">
        <f>IF($L360="None","",IF(ISERROR(VLOOKUP($L360,Info!$B$4:$B$266,1,FALSE)),"",IF(OR(W360="Metallic Liquid Tight",W360="Non-Metallic Liquid Tight",W360="LSZH",W360="Greenfield"),VLOOKUP($L360,Info!$B$4:$L$266,7,FALSE),"N/A")))</f>
        <v/>
      </c>
      <c r="Y360" s="1"/>
      <c r="Z360" s="96" t="str">
        <f>IF($L360="None","",IF(ISERROR(VLOOKUP($L360,Info!$B$4:$B$266,1,FALSE)),"",VLOOKUP($L360,Info!$B$4:$L$266,9,FALSE)))</f>
        <v/>
      </c>
      <c r="AA360" s="96" t="str">
        <f>IF($L360="None","",IF(ISERROR(VLOOKUP($L360,Info!$B$4:$B$266,1,FALSE)),"",VLOOKUP($L360,Info!$B$4:$L$266,8,FALSE)))</f>
        <v/>
      </c>
      <c r="AB360" s="96" t="str">
        <f>IF($L360="None","",IF(ISERROR(VLOOKUP($L360,Info!$B$4:$B$266,1,FALSE)),"",VLOOKUP($L360,Info!$B$4:$L$266,10,FALSE)))</f>
        <v/>
      </c>
      <c r="AC360" s="1" t="str">
        <f>IF(W360="SO Cable","Black,White",IF(O360="","",IF(P360="","",IF($J$12&lt;&gt;"ABC",IF(P360&lt;="250",VLOOKUP(O360,Info!$AZ$4:$BB$22,3,FALSE),VLOOKUP(O360,Info!$AZ$23:$BB$39,3,FALSE)),IF(P360&lt;="250",VLOOKUP(O360,Info!$AO$4:$AQ$22,3,FALSE),VLOOKUP(O360,Info!$AO$23:$AP$39,3,FALSE))))))</f>
        <v/>
      </c>
      <c r="AD360" s="1"/>
      <c r="AE360" s="1" t="str">
        <f>IF($L360="None","",IF(ISERROR(VLOOKUP($L360,Info!$B$4:$B$266,1,FALSE)),"",VLOOKUP($L360,Info!$B$4:$L$266,4,FALSE)))</f>
        <v/>
      </c>
      <c r="AF360" s="1" t="str">
        <f>IF($L360="None","",IF(ISERROR(VLOOKUP($L360,Info!$B$4:$B$266,1,FALSE)),"",VLOOKUP($L360,Info!$B$4:$L$266,6,FALSE)))</f>
        <v/>
      </c>
      <c r="AG360" s="1"/>
      <c r="AH360" s="33" t="str" cm="1">
        <f t="array" ref="AH360">IF(AND(L360&lt;&gt;"",O360&lt;&gt;"",R360:S360&lt;&gt;"",W360:X360&lt;&gt;"",Z360:AA360&lt;&gt;"",AC360&lt;&gt;""),"Good","Bad")</f>
        <v>Bad</v>
      </c>
      <c r="AL360" t="str" cm="1">
        <f t="array" ref="AL360">IF(R360&gt;0,_xlfn.IFS(COUNTIF($L$20:L360,"&lt;&gt;")&lt;101,1,COUNTIF($L$20:L360,"&lt;&gt;")&lt;201,2,COUNTIF($L$20:L360,"&lt;&gt;")&lt;301,3,COUNTIF($L$20:L360,"&lt;&gt;")&lt;401,4,COUNTIF($L$20:L360,"&lt;&gt;")&lt;501,5,COUNTIF($L$20:L360,"&lt;&gt;")&lt;601,6,COUNTIF($L$20:L360,"&lt;&gt;")&lt;701,7,COUNTIF($L$20:L360,"&lt;&gt;")&lt;801,8,COUNTIF($L$20:L360,"&lt;&gt;")&lt;901,9,COUNTIF($L$20:L360,"&lt;&gt;")&lt;1001,10,COUNTIF($L$20:L360,"&lt;&gt;")&lt;1101,11,COUNTIF($L$20:L360,"&lt;&gt;")&lt;1201,12,COUNTIF($L$20:L360,"&lt;&gt;")&lt;1301,13,COUNTIF($L$20:L360,"&lt;&gt;")&lt;1401,14,COUNTIF($L$20:L360,"&lt;&gt;")&lt;1501,15,COUNTIF($L$20:L360,"&lt;&gt;")&lt;1601,16,COUNTIF($L$20:L360,"&lt;&gt;")&lt;1701,17,COUNTIF($L$20:L360,"&lt;&gt;")&lt;1801,18,COUNTIF($L$20:L360,"&lt;&gt;")&lt;1901,19,COUNTIF($L$20:L360,"&lt;&gt;")&lt;2001,20,COUNTIF($L$20:L360,"&lt;&gt;")&lt;2101,21,COUNTIF($L$20:L360,"&lt;&gt;")&lt;2201,22,COUNTIF($L$20:L360,"&lt;&gt;")&lt;2301,23,COUNTIF($L$20:L360,"&lt;&gt;")&lt;2401,24,COUNTIF($L$20:L360,"&lt;&gt;")&lt;2501,25,COUNTIF($L$20:L360,"&lt;&gt;")&lt;2601,26,COUNTIF($L$20:L360,"&lt;&gt;")&lt;2701,27,COUNTIF($L$20:L360,"&lt;&gt;")&lt;2801,28,COUNTIF($L$20:L360,"&lt;&gt;")&lt;2901,29,COUNTIF($L$20:L360,"&lt;&gt;")&lt;3001,30),"")</f>
        <v/>
      </c>
      <c r="AM360" t="str">
        <f t="shared" si="25"/>
        <v/>
      </c>
      <c r="AN360" t="str">
        <f t="shared" si="29"/>
        <v/>
      </c>
      <c r="AP360" t="str">
        <f t="shared" si="28"/>
        <v/>
      </c>
      <c r="AQ360" t="str">
        <f>IF(AO360="","",COUNTIFS(AM360:$AM$3019,AO360))</f>
        <v/>
      </c>
    </row>
    <row r="361" spans="1:43" x14ac:dyDescent="0.25">
      <c r="A361" s="6" t="str">
        <f>IF(COUNT($A$20:A360)&lt;&gt;$B$4,IF(A360="","",A360+1),"")</f>
        <v/>
      </c>
      <c r="B361" s="3"/>
      <c r="C361" s="3"/>
      <c r="D361" s="122"/>
      <c r="E361" s="3"/>
      <c r="F361" s="3"/>
      <c r="G361" s="3"/>
      <c r="H361" s="3"/>
      <c r="I361" s="120"/>
      <c r="J361" s="3"/>
      <c r="K361" s="119" t="str" cm="1">
        <f t="array" ref="K361">IF(OR($J$14 = "A",$J$14 = "B",$J$14 = "C"),IF(I361="","",IF(LEN(I361)&gt;2,_xlfn.IFS(ISNUMBER(SEARCH("_",I361)),I361,ISNUMBER(SEARCH(", ",I361)),SUBSTITUTE(I361,", ","_"),ISNUMBER(SEARCH("/ ",I361)),SUBSTITUTE(I361,"/ ","_"),ISNUMBER(SEARCH(",",I361)),SUBSTITUTE(I361,",","_"),ISNUMBER(SEARCH("/",I361)),SUBSTITUTE(I361,"/","_"),ISNUMBER(SEARCH("",I361)),I361),I361)),IF(OR($J$14 = "J",$J$14 = "K"),"",IF(D361="","",IF(LEN(D361)&gt;2,_xlfn.IFS(ISNUMBER(SEARCH("_",D361)),D361,ISNUMBER(SEARCH(", ",D361)),SUBSTITUTE(D361,", ","_"),ISNUMBER(SEARCH("/ ",D361)),SUBSTITUTE(D361,"/ ","_"),ISNUMBER(SEARCH(",",D361)),SUBSTITUTE(D361,",","_"),ISNUMBER(SEARCH("/",D361)),SUBSTITUTE(D361,"/","_"),ISNUMBER(SEARCH("",D361)),D361),D361))))</f>
        <v/>
      </c>
      <c r="L361" s="1"/>
      <c r="M361" s="1" t="str">
        <f t="shared" si="26"/>
        <v/>
      </c>
      <c r="N361" s="94" t="str">
        <f>IF($L361="None","",IF(ISERROR(VLOOKUP($L361,Info!$B$4:$B$266,1,FALSE)),"",VLOOKUP($L361,Info!$B$4:$L$266,5,FALSE)))</f>
        <v/>
      </c>
      <c r="O361" s="94" t="str">
        <f>IF(K361="","",IF(AND($J$12&lt;&gt;"ABC",N361="3"),"BAC",IF(N361="3","ABC",IF($J$12&lt;&gt;"ABC",IF($J$10="Standard",VLOOKUP(K361,Info!$BE$4:$BF$481,2,FALSE),VLOOKUP(K361,Info!$BI$4:$BJ$482,2,FALSE)),IF($J$10="Standard",VLOOKUP(K361,Info!$AG$4:$AH$2994,2,FALSE),VLOOKUP(K361,Info!$AK$4:$AL$2997,2,FALSE))))))</f>
        <v/>
      </c>
      <c r="P361" s="94" t="str">
        <f>IF($L361="None","",IF(ISERROR(VLOOKUP($L361,Info!$B$4:$B$266,1,FALSE)),"",VLOOKUP($L361,Info!$B$4:$L$266,3,FALSE)))</f>
        <v/>
      </c>
      <c r="Q361" s="96" t="str">
        <f>IF($L361="None","",IF(ISERROR(VLOOKUP($L361,Info!$B$4:$B$266,1,FALSE)),"",VLOOKUP($L361,Info!$B$4:$L$266,4,FALSE)))</f>
        <v/>
      </c>
      <c r="R361" s="1"/>
      <c r="S361" s="6" t="str">
        <f t="shared" si="27"/>
        <v/>
      </c>
      <c r="T361" s="6" t="str">
        <f>IF($L361="None","",IF(ISERROR(VLOOKUP($L361,Info!$B$4:$B$266,1,FALSE)),"",VLOOKUP($L361,Info!$B$4:$L$266,11,FALSE)))</f>
        <v/>
      </c>
      <c r="U361" s="1"/>
      <c r="V361" s="1"/>
      <c r="W361" s="1"/>
      <c r="X361" s="1" t="str">
        <f>IF($L361="None","",IF(ISERROR(VLOOKUP($L361,Info!$B$4:$B$266,1,FALSE)),"",IF(OR(W361="Metallic Liquid Tight",W361="Non-Metallic Liquid Tight",W361="LSZH",W361="Greenfield"),VLOOKUP($L361,Info!$B$4:$L$266,7,FALSE),"N/A")))</f>
        <v/>
      </c>
      <c r="Y361" s="1"/>
      <c r="Z361" s="96" t="str">
        <f>IF($L361="None","",IF(ISERROR(VLOOKUP($L361,Info!$B$4:$B$266,1,FALSE)),"",VLOOKUP($L361,Info!$B$4:$L$266,9,FALSE)))</f>
        <v/>
      </c>
      <c r="AA361" s="96" t="str">
        <f>IF($L361="None","",IF(ISERROR(VLOOKUP($L361,Info!$B$4:$B$266,1,FALSE)),"",VLOOKUP($L361,Info!$B$4:$L$266,8,FALSE)))</f>
        <v/>
      </c>
      <c r="AB361" s="96" t="str">
        <f>IF($L361="None","",IF(ISERROR(VLOOKUP($L361,Info!$B$4:$B$266,1,FALSE)),"",VLOOKUP($L361,Info!$B$4:$L$266,10,FALSE)))</f>
        <v/>
      </c>
      <c r="AC361" s="1" t="str">
        <f>IF(W361="SO Cable","Black,White",IF(O361="","",IF(P361="","",IF($J$12&lt;&gt;"ABC",IF(P361&lt;="250",VLOOKUP(O361,Info!$AZ$4:$BB$22,3,FALSE),VLOOKUP(O361,Info!$AZ$23:$BB$39,3,FALSE)),IF(P361&lt;="250",VLOOKUP(O361,Info!$AO$4:$AQ$22,3,FALSE),VLOOKUP(O361,Info!$AO$23:$AP$39,3,FALSE))))))</f>
        <v/>
      </c>
      <c r="AD361" s="1"/>
      <c r="AE361" s="1" t="str">
        <f>IF($L361="None","",IF(ISERROR(VLOOKUP($L361,Info!$B$4:$B$266,1,FALSE)),"",VLOOKUP($L361,Info!$B$4:$L$266,4,FALSE)))</f>
        <v/>
      </c>
      <c r="AF361" s="1" t="str">
        <f>IF($L361="None","",IF(ISERROR(VLOOKUP($L361,Info!$B$4:$B$266,1,FALSE)),"",VLOOKUP($L361,Info!$B$4:$L$266,6,FALSE)))</f>
        <v/>
      </c>
      <c r="AG361" s="1"/>
      <c r="AH361" s="33" t="str" cm="1">
        <f t="array" ref="AH361">IF(AND(L361&lt;&gt;"",O361&lt;&gt;"",R361:S361&lt;&gt;"",W361:X361&lt;&gt;"",Z361:AA361&lt;&gt;"",AC361&lt;&gt;""),"Good","Bad")</f>
        <v>Bad</v>
      </c>
      <c r="AL361" t="str" cm="1">
        <f t="array" ref="AL361">IF(R361&gt;0,_xlfn.IFS(COUNTIF($L$20:L361,"&lt;&gt;")&lt;101,1,COUNTIF($L$20:L361,"&lt;&gt;")&lt;201,2,COUNTIF($L$20:L361,"&lt;&gt;")&lt;301,3,COUNTIF($L$20:L361,"&lt;&gt;")&lt;401,4,COUNTIF($L$20:L361,"&lt;&gt;")&lt;501,5,COUNTIF($L$20:L361,"&lt;&gt;")&lt;601,6,COUNTIF($L$20:L361,"&lt;&gt;")&lt;701,7,COUNTIF($L$20:L361,"&lt;&gt;")&lt;801,8,COUNTIF($L$20:L361,"&lt;&gt;")&lt;901,9,COUNTIF($L$20:L361,"&lt;&gt;")&lt;1001,10,COUNTIF($L$20:L361,"&lt;&gt;")&lt;1101,11,COUNTIF($L$20:L361,"&lt;&gt;")&lt;1201,12,COUNTIF($L$20:L361,"&lt;&gt;")&lt;1301,13,COUNTIF($L$20:L361,"&lt;&gt;")&lt;1401,14,COUNTIF($L$20:L361,"&lt;&gt;")&lt;1501,15,COUNTIF($L$20:L361,"&lt;&gt;")&lt;1601,16,COUNTIF($L$20:L361,"&lt;&gt;")&lt;1701,17,COUNTIF($L$20:L361,"&lt;&gt;")&lt;1801,18,COUNTIF($L$20:L361,"&lt;&gt;")&lt;1901,19,COUNTIF($L$20:L361,"&lt;&gt;")&lt;2001,20,COUNTIF($L$20:L361,"&lt;&gt;")&lt;2101,21,COUNTIF($L$20:L361,"&lt;&gt;")&lt;2201,22,COUNTIF($L$20:L361,"&lt;&gt;")&lt;2301,23,COUNTIF($L$20:L361,"&lt;&gt;")&lt;2401,24,COUNTIF($L$20:L361,"&lt;&gt;")&lt;2501,25,COUNTIF($L$20:L361,"&lt;&gt;")&lt;2601,26,COUNTIF($L$20:L361,"&lt;&gt;")&lt;2701,27,COUNTIF($L$20:L361,"&lt;&gt;")&lt;2801,28,COUNTIF($L$20:L361,"&lt;&gt;")&lt;2901,29,COUNTIF($L$20:L361,"&lt;&gt;")&lt;3001,30),"")</f>
        <v/>
      </c>
      <c r="AM361" t="str">
        <f t="shared" si="25"/>
        <v/>
      </c>
      <c r="AN361" t="str">
        <f t="shared" si="29"/>
        <v/>
      </c>
      <c r="AP361" t="str">
        <f t="shared" si="28"/>
        <v/>
      </c>
      <c r="AQ361" t="str">
        <f>IF(AO361="","",COUNTIFS(AM361:$AM$3019,AO361))</f>
        <v/>
      </c>
    </row>
    <row r="362" spans="1:43" x14ac:dyDescent="0.25">
      <c r="A362" s="6" t="str">
        <f>IF(COUNT($A$20:A361)&lt;&gt;$B$4,IF(A361="","",A361+1),"")</f>
        <v/>
      </c>
      <c r="B362" s="3"/>
      <c r="C362" s="3"/>
      <c r="D362" s="122"/>
      <c r="E362" s="3"/>
      <c r="F362" s="3"/>
      <c r="G362" s="3"/>
      <c r="H362" s="3"/>
      <c r="I362" s="120"/>
      <c r="J362" s="3"/>
      <c r="K362" s="119" t="str" cm="1">
        <f t="array" ref="K362">IF(OR($J$14 = "A",$J$14 = "B",$J$14 = "C"),IF(I362="","",IF(LEN(I362)&gt;2,_xlfn.IFS(ISNUMBER(SEARCH("_",I362)),I362,ISNUMBER(SEARCH(", ",I362)),SUBSTITUTE(I362,", ","_"),ISNUMBER(SEARCH("/ ",I362)),SUBSTITUTE(I362,"/ ","_"),ISNUMBER(SEARCH(",",I362)),SUBSTITUTE(I362,",","_"),ISNUMBER(SEARCH("/",I362)),SUBSTITUTE(I362,"/","_"),ISNUMBER(SEARCH("",I362)),I362),I362)),IF(OR($J$14 = "J",$J$14 = "K"),"",IF(D362="","",IF(LEN(D362)&gt;2,_xlfn.IFS(ISNUMBER(SEARCH("_",D362)),D362,ISNUMBER(SEARCH(", ",D362)),SUBSTITUTE(D362,", ","_"),ISNUMBER(SEARCH("/ ",D362)),SUBSTITUTE(D362,"/ ","_"),ISNUMBER(SEARCH(",",D362)),SUBSTITUTE(D362,",","_"),ISNUMBER(SEARCH("/",D362)),SUBSTITUTE(D362,"/","_"),ISNUMBER(SEARCH("",D362)),D362),D362))))</f>
        <v/>
      </c>
      <c r="L362" s="1"/>
      <c r="M362" s="1" t="str">
        <f t="shared" si="26"/>
        <v/>
      </c>
      <c r="N362" s="94" t="str">
        <f>IF($L362="None","",IF(ISERROR(VLOOKUP($L362,Info!$B$4:$B$266,1,FALSE)),"",VLOOKUP($L362,Info!$B$4:$L$266,5,FALSE)))</f>
        <v/>
      </c>
      <c r="O362" s="94" t="str">
        <f>IF(K362="","",IF(AND($J$12&lt;&gt;"ABC",N362="3"),"BAC",IF(N362="3","ABC",IF($J$12&lt;&gt;"ABC",IF($J$10="Standard",VLOOKUP(K362,Info!$BE$4:$BF$481,2,FALSE),VLOOKUP(K362,Info!$BI$4:$BJ$482,2,FALSE)),IF($J$10="Standard",VLOOKUP(K362,Info!$AG$4:$AH$2994,2,FALSE),VLOOKUP(K362,Info!$AK$4:$AL$2997,2,FALSE))))))</f>
        <v/>
      </c>
      <c r="P362" s="94" t="str">
        <f>IF($L362="None","",IF(ISERROR(VLOOKUP($L362,Info!$B$4:$B$266,1,FALSE)),"",VLOOKUP($L362,Info!$B$4:$L$266,3,FALSE)))</f>
        <v/>
      </c>
      <c r="Q362" s="96" t="str">
        <f>IF($L362="None","",IF(ISERROR(VLOOKUP($L362,Info!$B$4:$B$266,1,FALSE)),"",VLOOKUP($L362,Info!$B$4:$L$266,4,FALSE)))</f>
        <v/>
      </c>
      <c r="R362" s="1"/>
      <c r="S362" s="6" t="str">
        <f t="shared" si="27"/>
        <v/>
      </c>
      <c r="T362" s="6" t="str">
        <f>IF($L362="None","",IF(ISERROR(VLOOKUP($L362,Info!$B$4:$B$266,1,FALSE)),"",VLOOKUP($L362,Info!$B$4:$L$266,11,FALSE)))</f>
        <v/>
      </c>
      <c r="U362" s="1"/>
      <c r="V362" s="1"/>
      <c r="W362" s="1"/>
      <c r="X362" s="1" t="str">
        <f>IF($L362="None","",IF(ISERROR(VLOOKUP($L362,Info!$B$4:$B$266,1,FALSE)),"",IF(OR(W362="Metallic Liquid Tight",W362="Non-Metallic Liquid Tight",W362="LSZH",W362="Greenfield"),VLOOKUP($L362,Info!$B$4:$L$266,7,FALSE),"N/A")))</f>
        <v/>
      </c>
      <c r="Y362" s="1"/>
      <c r="Z362" s="96" t="str">
        <f>IF($L362="None","",IF(ISERROR(VLOOKUP($L362,Info!$B$4:$B$266,1,FALSE)),"",VLOOKUP($L362,Info!$B$4:$L$266,9,FALSE)))</f>
        <v/>
      </c>
      <c r="AA362" s="96" t="str">
        <f>IF($L362="None","",IF(ISERROR(VLOOKUP($L362,Info!$B$4:$B$266,1,FALSE)),"",VLOOKUP($L362,Info!$B$4:$L$266,8,FALSE)))</f>
        <v/>
      </c>
      <c r="AB362" s="96" t="str">
        <f>IF($L362="None","",IF(ISERROR(VLOOKUP($L362,Info!$B$4:$B$266,1,FALSE)),"",VLOOKUP($L362,Info!$B$4:$L$266,10,FALSE)))</f>
        <v/>
      </c>
      <c r="AC362" s="1" t="str">
        <f>IF(W362="SO Cable","Black,White",IF(O362="","",IF(P362="","",IF($J$12&lt;&gt;"ABC",IF(P362&lt;="250",VLOOKUP(O362,Info!$AZ$4:$BB$22,3,FALSE),VLOOKUP(O362,Info!$AZ$23:$BB$39,3,FALSE)),IF(P362&lt;="250",VLOOKUP(O362,Info!$AO$4:$AQ$22,3,FALSE),VLOOKUP(O362,Info!$AO$23:$AP$39,3,FALSE))))))</f>
        <v/>
      </c>
      <c r="AD362" s="1"/>
      <c r="AE362" s="1" t="str">
        <f>IF($L362="None","",IF(ISERROR(VLOOKUP($L362,Info!$B$4:$B$266,1,FALSE)),"",VLOOKUP($L362,Info!$B$4:$L$266,4,FALSE)))</f>
        <v/>
      </c>
      <c r="AF362" s="1" t="str">
        <f>IF($L362="None","",IF(ISERROR(VLOOKUP($L362,Info!$B$4:$B$266,1,FALSE)),"",VLOOKUP($L362,Info!$B$4:$L$266,6,FALSE)))</f>
        <v/>
      </c>
      <c r="AG362" s="1"/>
      <c r="AH362" s="33" t="str" cm="1">
        <f t="array" ref="AH362">IF(AND(L362&lt;&gt;"",O362&lt;&gt;"",R362:S362&lt;&gt;"",W362:X362&lt;&gt;"",Z362:AA362&lt;&gt;"",AC362&lt;&gt;""),"Good","Bad")</f>
        <v>Bad</v>
      </c>
      <c r="AL362" t="str" cm="1">
        <f t="array" ref="AL362">IF(R362&gt;0,_xlfn.IFS(COUNTIF($L$20:L362,"&lt;&gt;")&lt;101,1,COUNTIF($L$20:L362,"&lt;&gt;")&lt;201,2,COUNTIF($L$20:L362,"&lt;&gt;")&lt;301,3,COUNTIF($L$20:L362,"&lt;&gt;")&lt;401,4,COUNTIF($L$20:L362,"&lt;&gt;")&lt;501,5,COUNTIF($L$20:L362,"&lt;&gt;")&lt;601,6,COUNTIF($L$20:L362,"&lt;&gt;")&lt;701,7,COUNTIF($L$20:L362,"&lt;&gt;")&lt;801,8,COUNTIF($L$20:L362,"&lt;&gt;")&lt;901,9,COUNTIF($L$20:L362,"&lt;&gt;")&lt;1001,10,COUNTIF($L$20:L362,"&lt;&gt;")&lt;1101,11,COUNTIF($L$20:L362,"&lt;&gt;")&lt;1201,12,COUNTIF($L$20:L362,"&lt;&gt;")&lt;1301,13,COUNTIF($L$20:L362,"&lt;&gt;")&lt;1401,14,COUNTIF($L$20:L362,"&lt;&gt;")&lt;1501,15,COUNTIF($L$20:L362,"&lt;&gt;")&lt;1601,16,COUNTIF($L$20:L362,"&lt;&gt;")&lt;1701,17,COUNTIF($L$20:L362,"&lt;&gt;")&lt;1801,18,COUNTIF($L$20:L362,"&lt;&gt;")&lt;1901,19,COUNTIF($L$20:L362,"&lt;&gt;")&lt;2001,20,COUNTIF($L$20:L362,"&lt;&gt;")&lt;2101,21,COUNTIF($L$20:L362,"&lt;&gt;")&lt;2201,22,COUNTIF($L$20:L362,"&lt;&gt;")&lt;2301,23,COUNTIF($L$20:L362,"&lt;&gt;")&lt;2401,24,COUNTIF($L$20:L362,"&lt;&gt;")&lt;2501,25,COUNTIF($L$20:L362,"&lt;&gt;")&lt;2601,26,COUNTIF($L$20:L362,"&lt;&gt;")&lt;2701,27,COUNTIF($L$20:L362,"&lt;&gt;")&lt;2801,28,COUNTIF($L$20:L362,"&lt;&gt;")&lt;2901,29,COUNTIF($L$20:L362,"&lt;&gt;")&lt;3001,30),"")</f>
        <v/>
      </c>
      <c r="AM362" t="str">
        <f t="shared" si="25"/>
        <v/>
      </c>
      <c r="AN362" t="str">
        <f t="shared" si="29"/>
        <v/>
      </c>
      <c r="AP362" t="str">
        <f t="shared" si="28"/>
        <v/>
      </c>
      <c r="AQ362" t="str">
        <f>IF(AO362="","",COUNTIFS(AM362:$AM$3019,AO362))</f>
        <v/>
      </c>
    </row>
    <row r="363" spans="1:43" x14ac:dyDescent="0.25">
      <c r="A363" s="6" t="str">
        <f>IF(COUNT($A$20:A362)&lt;&gt;$B$4,IF(A362="","",A362+1),"")</f>
        <v/>
      </c>
      <c r="B363" s="3"/>
      <c r="C363" s="3"/>
      <c r="D363" s="122"/>
      <c r="E363" s="3"/>
      <c r="F363" s="3"/>
      <c r="G363" s="3"/>
      <c r="H363" s="3"/>
      <c r="I363" s="120"/>
      <c r="J363" s="3"/>
      <c r="K363" s="119" t="str" cm="1">
        <f t="array" ref="K363">IF(OR($J$14 = "A",$J$14 = "B",$J$14 = "C"),IF(I363="","",IF(LEN(I363)&gt;2,_xlfn.IFS(ISNUMBER(SEARCH("_",I363)),I363,ISNUMBER(SEARCH(", ",I363)),SUBSTITUTE(I363,", ","_"),ISNUMBER(SEARCH("/ ",I363)),SUBSTITUTE(I363,"/ ","_"),ISNUMBER(SEARCH(",",I363)),SUBSTITUTE(I363,",","_"),ISNUMBER(SEARCH("/",I363)),SUBSTITUTE(I363,"/","_"),ISNUMBER(SEARCH("",I363)),I363),I363)),IF(OR($J$14 = "J",$J$14 = "K"),"",IF(D363="","",IF(LEN(D363)&gt;2,_xlfn.IFS(ISNUMBER(SEARCH("_",D363)),D363,ISNUMBER(SEARCH(", ",D363)),SUBSTITUTE(D363,", ","_"),ISNUMBER(SEARCH("/ ",D363)),SUBSTITUTE(D363,"/ ","_"),ISNUMBER(SEARCH(",",D363)),SUBSTITUTE(D363,",","_"),ISNUMBER(SEARCH("/",D363)),SUBSTITUTE(D363,"/","_"),ISNUMBER(SEARCH("",D363)),D363),D363))))</f>
        <v/>
      </c>
      <c r="L363" s="1"/>
      <c r="M363" s="1" t="str">
        <f t="shared" si="26"/>
        <v/>
      </c>
      <c r="N363" s="94" t="str">
        <f>IF($L363="None","",IF(ISERROR(VLOOKUP($L363,Info!$B$4:$B$266,1,FALSE)),"",VLOOKUP($L363,Info!$B$4:$L$266,5,FALSE)))</f>
        <v/>
      </c>
      <c r="O363" s="94" t="str">
        <f>IF(K363="","",IF(AND($J$12&lt;&gt;"ABC",N363="3"),"BAC",IF(N363="3","ABC",IF($J$12&lt;&gt;"ABC",IF($J$10="Standard",VLOOKUP(K363,Info!$BE$4:$BF$481,2,FALSE),VLOOKUP(K363,Info!$BI$4:$BJ$482,2,FALSE)),IF($J$10="Standard",VLOOKUP(K363,Info!$AG$4:$AH$2994,2,FALSE),VLOOKUP(K363,Info!$AK$4:$AL$2997,2,FALSE))))))</f>
        <v/>
      </c>
      <c r="P363" s="94" t="str">
        <f>IF($L363="None","",IF(ISERROR(VLOOKUP($L363,Info!$B$4:$B$266,1,FALSE)),"",VLOOKUP($L363,Info!$B$4:$L$266,3,FALSE)))</f>
        <v/>
      </c>
      <c r="Q363" s="96" t="str">
        <f>IF($L363="None","",IF(ISERROR(VLOOKUP($L363,Info!$B$4:$B$266,1,FALSE)),"",VLOOKUP($L363,Info!$B$4:$L$266,4,FALSE)))</f>
        <v/>
      </c>
      <c r="R363" s="1"/>
      <c r="S363" s="6" t="str">
        <f t="shared" si="27"/>
        <v/>
      </c>
      <c r="T363" s="6" t="str">
        <f>IF($L363="None","",IF(ISERROR(VLOOKUP($L363,Info!$B$4:$B$266,1,FALSE)),"",VLOOKUP($L363,Info!$B$4:$L$266,11,FALSE)))</f>
        <v/>
      </c>
      <c r="U363" s="1"/>
      <c r="V363" s="1"/>
      <c r="W363" s="1"/>
      <c r="X363" s="1" t="str">
        <f>IF($L363="None","",IF(ISERROR(VLOOKUP($L363,Info!$B$4:$B$266,1,FALSE)),"",IF(OR(W363="Metallic Liquid Tight",W363="Non-Metallic Liquid Tight",W363="LSZH",W363="Greenfield"),VLOOKUP($L363,Info!$B$4:$L$266,7,FALSE),"N/A")))</f>
        <v/>
      </c>
      <c r="Y363" s="1"/>
      <c r="Z363" s="96" t="str">
        <f>IF($L363="None","",IF(ISERROR(VLOOKUP($L363,Info!$B$4:$B$266,1,FALSE)),"",VLOOKUP($L363,Info!$B$4:$L$266,9,FALSE)))</f>
        <v/>
      </c>
      <c r="AA363" s="96" t="str">
        <f>IF($L363="None","",IF(ISERROR(VLOOKUP($L363,Info!$B$4:$B$266,1,FALSE)),"",VLOOKUP($L363,Info!$B$4:$L$266,8,FALSE)))</f>
        <v/>
      </c>
      <c r="AB363" s="96" t="str">
        <f>IF($L363="None","",IF(ISERROR(VLOOKUP($L363,Info!$B$4:$B$266,1,FALSE)),"",VLOOKUP($L363,Info!$B$4:$L$266,10,FALSE)))</f>
        <v/>
      </c>
      <c r="AC363" s="1" t="str">
        <f>IF(W363="SO Cable","Black,White",IF(O363="","",IF(P363="","",IF($J$12&lt;&gt;"ABC",IF(P363&lt;="250",VLOOKUP(O363,Info!$AZ$4:$BB$22,3,FALSE),VLOOKUP(O363,Info!$AZ$23:$BB$39,3,FALSE)),IF(P363&lt;="250",VLOOKUP(O363,Info!$AO$4:$AQ$22,3,FALSE),VLOOKUP(O363,Info!$AO$23:$AP$39,3,FALSE))))))</f>
        <v/>
      </c>
      <c r="AD363" s="1"/>
      <c r="AE363" s="1" t="str">
        <f>IF($L363="None","",IF(ISERROR(VLOOKUP($L363,Info!$B$4:$B$266,1,FALSE)),"",VLOOKUP($L363,Info!$B$4:$L$266,4,FALSE)))</f>
        <v/>
      </c>
      <c r="AF363" s="1" t="str">
        <f>IF($L363="None","",IF(ISERROR(VLOOKUP($L363,Info!$B$4:$B$266,1,FALSE)),"",VLOOKUP($L363,Info!$B$4:$L$266,6,FALSE)))</f>
        <v/>
      </c>
      <c r="AG363" s="1"/>
      <c r="AH363" s="33" t="str" cm="1">
        <f t="array" ref="AH363">IF(AND(L363&lt;&gt;"",O363&lt;&gt;"",R363:S363&lt;&gt;"",W363:X363&lt;&gt;"",Z363:AA363&lt;&gt;"",AC363&lt;&gt;""),"Good","Bad")</f>
        <v>Bad</v>
      </c>
      <c r="AL363" t="str" cm="1">
        <f t="array" ref="AL363">IF(R363&gt;0,_xlfn.IFS(COUNTIF($L$20:L363,"&lt;&gt;")&lt;101,1,COUNTIF($L$20:L363,"&lt;&gt;")&lt;201,2,COUNTIF($L$20:L363,"&lt;&gt;")&lt;301,3,COUNTIF($L$20:L363,"&lt;&gt;")&lt;401,4,COUNTIF($L$20:L363,"&lt;&gt;")&lt;501,5,COUNTIF($L$20:L363,"&lt;&gt;")&lt;601,6,COUNTIF($L$20:L363,"&lt;&gt;")&lt;701,7,COUNTIF($L$20:L363,"&lt;&gt;")&lt;801,8,COUNTIF($L$20:L363,"&lt;&gt;")&lt;901,9,COUNTIF($L$20:L363,"&lt;&gt;")&lt;1001,10,COUNTIF($L$20:L363,"&lt;&gt;")&lt;1101,11,COUNTIF($L$20:L363,"&lt;&gt;")&lt;1201,12,COUNTIF($L$20:L363,"&lt;&gt;")&lt;1301,13,COUNTIF($L$20:L363,"&lt;&gt;")&lt;1401,14,COUNTIF($L$20:L363,"&lt;&gt;")&lt;1501,15,COUNTIF($L$20:L363,"&lt;&gt;")&lt;1601,16,COUNTIF($L$20:L363,"&lt;&gt;")&lt;1701,17,COUNTIF($L$20:L363,"&lt;&gt;")&lt;1801,18,COUNTIF($L$20:L363,"&lt;&gt;")&lt;1901,19,COUNTIF($L$20:L363,"&lt;&gt;")&lt;2001,20,COUNTIF($L$20:L363,"&lt;&gt;")&lt;2101,21,COUNTIF($L$20:L363,"&lt;&gt;")&lt;2201,22,COUNTIF($L$20:L363,"&lt;&gt;")&lt;2301,23,COUNTIF($L$20:L363,"&lt;&gt;")&lt;2401,24,COUNTIF($L$20:L363,"&lt;&gt;")&lt;2501,25,COUNTIF($L$20:L363,"&lt;&gt;")&lt;2601,26,COUNTIF($L$20:L363,"&lt;&gt;")&lt;2701,27,COUNTIF($L$20:L363,"&lt;&gt;")&lt;2801,28,COUNTIF($L$20:L363,"&lt;&gt;")&lt;2901,29,COUNTIF($L$20:L363,"&lt;&gt;")&lt;3001,30),"")</f>
        <v/>
      </c>
      <c r="AM363" t="str">
        <f t="shared" si="25"/>
        <v/>
      </c>
      <c r="AN363" t="str">
        <f t="shared" si="29"/>
        <v/>
      </c>
      <c r="AP363" t="str">
        <f t="shared" si="28"/>
        <v/>
      </c>
      <c r="AQ363" t="str">
        <f>IF(AO363="","",COUNTIFS(AM363:$AM$3019,AO363))</f>
        <v/>
      </c>
    </row>
    <row r="364" spans="1:43" x14ac:dyDescent="0.25">
      <c r="A364" s="6" t="str">
        <f>IF(COUNT($A$20:A363)&lt;&gt;$B$4,IF(A363="","",A363+1),"")</f>
        <v/>
      </c>
      <c r="B364" s="3"/>
      <c r="C364" s="3"/>
      <c r="D364" s="122"/>
      <c r="E364" s="3"/>
      <c r="F364" s="3"/>
      <c r="G364" s="3"/>
      <c r="H364" s="3"/>
      <c r="I364" s="120"/>
      <c r="J364" s="3"/>
      <c r="K364" s="119" t="str" cm="1">
        <f t="array" ref="K364">IF(OR($J$14 = "A",$J$14 = "B",$J$14 = "C"),IF(I364="","",IF(LEN(I364)&gt;2,_xlfn.IFS(ISNUMBER(SEARCH("_",I364)),I364,ISNUMBER(SEARCH(", ",I364)),SUBSTITUTE(I364,", ","_"),ISNUMBER(SEARCH("/ ",I364)),SUBSTITUTE(I364,"/ ","_"),ISNUMBER(SEARCH(",",I364)),SUBSTITUTE(I364,",","_"),ISNUMBER(SEARCH("/",I364)),SUBSTITUTE(I364,"/","_"),ISNUMBER(SEARCH("",I364)),I364),I364)),IF(OR($J$14 = "J",$J$14 = "K"),"",IF(D364="","",IF(LEN(D364)&gt;2,_xlfn.IFS(ISNUMBER(SEARCH("_",D364)),D364,ISNUMBER(SEARCH(", ",D364)),SUBSTITUTE(D364,", ","_"),ISNUMBER(SEARCH("/ ",D364)),SUBSTITUTE(D364,"/ ","_"),ISNUMBER(SEARCH(",",D364)),SUBSTITUTE(D364,",","_"),ISNUMBER(SEARCH("/",D364)),SUBSTITUTE(D364,"/","_"),ISNUMBER(SEARCH("",D364)),D364),D364))))</f>
        <v/>
      </c>
      <c r="L364" s="1"/>
      <c r="M364" s="1" t="str">
        <f t="shared" si="26"/>
        <v/>
      </c>
      <c r="N364" s="94" t="str">
        <f>IF($L364="None","",IF(ISERROR(VLOOKUP($L364,Info!$B$4:$B$266,1,FALSE)),"",VLOOKUP($L364,Info!$B$4:$L$266,5,FALSE)))</f>
        <v/>
      </c>
      <c r="O364" s="94" t="str">
        <f>IF(K364="","",IF(AND($J$12&lt;&gt;"ABC",N364="3"),"BAC",IF(N364="3","ABC",IF($J$12&lt;&gt;"ABC",IF($J$10="Standard",VLOOKUP(K364,Info!$BE$4:$BF$481,2,FALSE),VLOOKUP(K364,Info!$BI$4:$BJ$482,2,FALSE)),IF($J$10="Standard",VLOOKUP(K364,Info!$AG$4:$AH$2994,2,FALSE),VLOOKUP(K364,Info!$AK$4:$AL$2997,2,FALSE))))))</f>
        <v/>
      </c>
      <c r="P364" s="94" t="str">
        <f>IF($L364="None","",IF(ISERROR(VLOOKUP($L364,Info!$B$4:$B$266,1,FALSE)),"",VLOOKUP($L364,Info!$B$4:$L$266,3,FALSE)))</f>
        <v/>
      </c>
      <c r="Q364" s="96" t="str">
        <f>IF($L364="None","",IF(ISERROR(VLOOKUP($L364,Info!$B$4:$B$266,1,FALSE)),"",VLOOKUP($L364,Info!$B$4:$L$266,4,FALSE)))</f>
        <v/>
      </c>
      <c r="R364" s="1"/>
      <c r="S364" s="6" t="str">
        <f t="shared" si="27"/>
        <v/>
      </c>
      <c r="T364" s="6" t="str">
        <f>IF($L364="None","",IF(ISERROR(VLOOKUP($L364,Info!$B$4:$B$266,1,FALSE)),"",VLOOKUP($L364,Info!$B$4:$L$266,11,FALSE)))</f>
        <v/>
      </c>
      <c r="U364" s="1"/>
      <c r="V364" s="1"/>
      <c r="W364" s="1"/>
      <c r="X364" s="1" t="str">
        <f>IF($L364="None","",IF(ISERROR(VLOOKUP($L364,Info!$B$4:$B$266,1,FALSE)),"",IF(OR(W364="Metallic Liquid Tight",W364="Non-Metallic Liquid Tight",W364="LSZH",W364="Greenfield"),VLOOKUP($L364,Info!$B$4:$L$266,7,FALSE),"N/A")))</f>
        <v/>
      </c>
      <c r="Y364" s="1"/>
      <c r="Z364" s="96" t="str">
        <f>IF($L364="None","",IF(ISERROR(VLOOKUP($L364,Info!$B$4:$B$266,1,FALSE)),"",VLOOKUP($L364,Info!$B$4:$L$266,9,FALSE)))</f>
        <v/>
      </c>
      <c r="AA364" s="96" t="str">
        <f>IF($L364="None","",IF(ISERROR(VLOOKUP($L364,Info!$B$4:$B$266,1,FALSE)),"",VLOOKUP($L364,Info!$B$4:$L$266,8,FALSE)))</f>
        <v/>
      </c>
      <c r="AB364" s="96" t="str">
        <f>IF($L364="None","",IF(ISERROR(VLOOKUP($L364,Info!$B$4:$B$266,1,FALSE)),"",VLOOKUP($L364,Info!$B$4:$L$266,10,FALSE)))</f>
        <v/>
      </c>
      <c r="AC364" s="1" t="str">
        <f>IF(W364="SO Cable","Black,White",IF(O364="","",IF(P364="","",IF($J$12&lt;&gt;"ABC",IF(P364&lt;="250",VLOOKUP(O364,Info!$AZ$4:$BB$22,3,FALSE),VLOOKUP(O364,Info!$AZ$23:$BB$39,3,FALSE)),IF(P364&lt;="250",VLOOKUP(O364,Info!$AO$4:$AQ$22,3,FALSE),VLOOKUP(O364,Info!$AO$23:$AP$39,3,FALSE))))))</f>
        <v/>
      </c>
      <c r="AD364" s="1"/>
      <c r="AE364" s="1" t="str">
        <f>IF($L364="None","",IF(ISERROR(VLOOKUP($L364,Info!$B$4:$B$266,1,FALSE)),"",VLOOKUP($L364,Info!$B$4:$L$266,4,FALSE)))</f>
        <v/>
      </c>
      <c r="AF364" s="1" t="str">
        <f>IF($L364="None","",IF(ISERROR(VLOOKUP($L364,Info!$B$4:$B$266,1,FALSE)),"",VLOOKUP($L364,Info!$B$4:$L$266,6,FALSE)))</f>
        <v/>
      </c>
      <c r="AG364" s="1"/>
      <c r="AH364" s="33" t="str" cm="1">
        <f t="array" ref="AH364">IF(AND(L364&lt;&gt;"",O364&lt;&gt;"",R364:S364&lt;&gt;"",W364:X364&lt;&gt;"",Z364:AA364&lt;&gt;"",AC364&lt;&gt;""),"Good","Bad")</f>
        <v>Bad</v>
      </c>
      <c r="AL364" t="str" cm="1">
        <f t="array" ref="AL364">IF(R364&gt;0,_xlfn.IFS(COUNTIF($L$20:L364,"&lt;&gt;")&lt;101,1,COUNTIF($L$20:L364,"&lt;&gt;")&lt;201,2,COUNTIF($L$20:L364,"&lt;&gt;")&lt;301,3,COUNTIF($L$20:L364,"&lt;&gt;")&lt;401,4,COUNTIF($L$20:L364,"&lt;&gt;")&lt;501,5,COUNTIF($L$20:L364,"&lt;&gt;")&lt;601,6,COUNTIF($L$20:L364,"&lt;&gt;")&lt;701,7,COUNTIF($L$20:L364,"&lt;&gt;")&lt;801,8,COUNTIF($L$20:L364,"&lt;&gt;")&lt;901,9,COUNTIF($L$20:L364,"&lt;&gt;")&lt;1001,10,COUNTIF($L$20:L364,"&lt;&gt;")&lt;1101,11,COUNTIF($L$20:L364,"&lt;&gt;")&lt;1201,12,COUNTIF($L$20:L364,"&lt;&gt;")&lt;1301,13,COUNTIF($L$20:L364,"&lt;&gt;")&lt;1401,14,COUNTIF($L$20:L364,"&lt;&gt;")&lt;1501,15,COUNTIF($L$20:L364,"&lt;&gt;")&lt;1601,16,COUNTIF($L$20:L364,"&lt;&gt;")&lt;1701,17,COUNTIF($L$20:L364,"&lt;&gt;")&lt;1801,18,COUNTIF($L$20:L364,"&lt;&gt;")&lt;1901,19,COUNTIF($L$20:L364,"&lt;&gt;")&lt;2001,20,COUNTIF($L$20:L364,"&lt;&gt;")&lt;2101,21,COUNTIF($L$20:L364,"&lt;&gt;")&lt;2201,22,COUNTIF($L$20:L364,"&lt;&gt;")&lt;2301,23,COUNTIF($L$20:L364,"&lt;&gt;")&lt;2401,24,COUNTIF($L$20:L364,"&lt;&gt;")&lt;2501,25,COUNTIF($L$20:L364,"&lt;&gt;")&lt;2601,26,COUNTIF($L$20:L364,"&lt;&gt;")&lt;2701,27,COUNTIF($L$20:L364,"&lt;&gt;")&lt;2801,28,COUNTIF($L$20:L364,"&lt;&gt;")&lt;2901,29,COUNTIF($L$20:L364,"&lt;&gt;")&lt;3001,30),"")</f>
        <v/>
      </c>
      <c r="AM364" t="str">
        <f t="shared" si="25"/>
        <v/>
      </c>
      <c r="AN364" t="str">
        <f t="shared" si="29"/>
        <v/>
      </c>
      <c r="AP364" t="str">
        <f t="shared" si="28"/>
        <v/>
      </c>
      <c r="AQ364" t="str">
        <f>IF(AO364="","",COUNTIFS(AM364:$AM$3019,AO364))</f>
        <v/>
      </c>
    </row>
    <row r="365" spans="1:43" x14ac:dyDescent="0.25">
      <c r="A365" s="6" t="str">
        <f>IF(COUNT($A$20:A364)&lt;&gt;$B$4,IF(A364="","",A364+1),"")</f>
        <v/>
      </c>
      <c r="B365" s="3"/>
      <c r="C365" s="3"/>
      <c r="D365" s="122"/>
      <c r="E365" s="3"/>
      <c r="F365" s="3"/>
      <c r="G365" s="3"/>
      <c r="H365" s="3"/>
      <c r="I365" s="120"/>
      <c r="J365" s="3"/>
      <c r="K365" s="119" t="str" cm="1">
        <f t="array" ref="K365">IF(OR($J$14 = "A",$J$14 = "B",$J$14 = "C"),IF(I365="","",IF(LEN(I365)&gt;2,_xlfn.IFS(ISNUMBER(SEARCH("_",I365)),I365,ISNUMBER(SEARCH(", ",I365)),SUBSTITUTE(I365,", ","_"),ISNUMBER(SEARCH("/ ",I365)),SUBSTITUTE(I365,"/ ","_"),ISNUMBER(SEARCH(",",I365)),SUBSTITUTE(I365,",","_"),ISNUMBER(SEARCH("/",I365)),SUBSTITUTE(I365,"/","_"),ISNUMBER(SEARCH("",I365)),I365),I365)),IF(OR($J$14 = "J",$J$14 = "K"),"",IF(D365="","",IF(LEN(D365)&gt;2,_xlfn.IFS(ISNUMBER(SEARCH("_",D365)),D365,ISNUMBER(SEARCH(", ",D365)),SUBSTITUTE(D365,", ","_"),ISNUMBER(SEARCH("/ ",D365)),SUBSTITUTE(D365,"/ ","_"),ISNUMBER(SEARCH(",",D365)),SUBSTITUTE(D365,",","_"),ISNUMBER(SEARCH("/",D365)),SUBSTITUTE(D365,"/","_"),ISNUMBER(SEARCH("",D365)),D365),D365))))</f>
        <v/>
      </c>
      <c r="L365" s="1"/>
      <c r="M365" s="1" t="str">
        <f t="shared" si="26"/>
        <v/>
      </c>
      <c r="N365" s="94" t="str">
        <f>IF($L365="None","",IF(ISERROR(VLOOKUP($L365,Info!$B$4:$B$266,1,FALSE)),"",VLOOKUP($L365,Info!$B$4:$L$266,5,FALSE)))</f>
        <v/>
      </c>
      <c r="O365" s="94" t="str">
        <f>IF(K365="","",IF(AND($J$12&lt;&gt;"ABC",N365="3"),"BAC",IF(N365="3","ABC",IF($J$12&lt;&gt;"ABC",IF($J$10="Standard",VLOOKUP(K365,Info!$BE$4:$BF$481,2,FALSE),VLOOKUP(K365,Info!$BI$4:$BJ$482,2,FALSE)),IF($J$10="Standard",VLOOKUP(K365,Info!$AG$4:$AH$2994,2,FALSE),VLOOKUP(K365,Info!$AK$4:$AL$2997,2,FALSE))))))</f>
        <v/>
      </c>
      <c r="P365" s="94" t="str">
        <f>IF($L365="None","",IF(ISERROR(VLOOKUP($L365,Info!$B$4:$B$266,1,FALSE)),"",VLOOKUP($L365,Info!$B$4:$L$266,3,FALSE)))</f>
        <v/>
      </c>
      <c r="Q365" s="96" t="str">
        <f>IF($L365="None","",IF(ISERROR(VLOOKUP($L365,Info!$B$4:$B$266,1,FALSE)),"",VLOOKUP($L365,Info!$B$4:$L$266,4,FALSE)))</f>
        <v/>
      </c>
      <c r="R365" s="1"/>
      <c r="S365" s="6" t="str">
        <f t="shared" si="27"/>
        <v/>
      </c>
      <c r="T365" s="6" t="str">
        <f>IF($L365="None","",IF(ISERROR(VLOOKUP($L365,Info!$B$4:$B$266,1,FALSE)),"",VLOOKUP($L365,Info!$B$4:$L$266,11,FALSE)))</f>
        <v/>
      </c>
      <c r="U365" s="1"/>
      <c r="V365" s="1"/>
      <c r="W365" s="1"/>
      <c r="X365" s="1" t="str">
        <f>IF($L365="None","",IF(ISERROR(VLOOKUP($L365,Info!$B$4:$B$266,1,FALSE)),"",IF(OR(W365="Metallic Liquid Tight",W365="Non-Metallic Liquid Tight",W365="LSZH",W365="Greenfield"),VLOOKUP($L365,Info!$B$4:$L$266,7,FALSE),"N/A")))</f>
        <v/>
      </c>
      <c r="Y365" s="1"/>
      <c r="Z365" s="96" t="str">
        <f>IF($L365="None","",IF(ISERROR(VLOOKUP($L365,Info!$B$4:$B$266,1,FALSE)),"",VLOOKUP($L365,Info!$B$4:$L$266,9,FALSE)))</f>
        <v/>
      </c>
      <c r="AA365" s="96" t="str">
        <f>IF($L365="None","",IF(ISERROR(VLOOKUP($L365,Info!$B$4:$B$266,1,FALSE)),"",VLOOKUP($L365,Info!$B$4:$L$266,8,FALSE)))</f>
        <v/>
      </c>
      <c r="AB365" s="96" t="str">
        <f>IF($L365="None","",IF(ISERROR(VLOOKUP($L365,Info!$B$4:$B$266,1,FALSE)),"",VLOOKUP($L365,Info!$B$4:$L$266,10,FALSE)))</f>
        <v/>
      </c>
      <c r="AC365" s="1" t="str">
        <f>IF(W365="SO Cable","Black,White",IF(O365="","",IF(P365="","",IF($J$12&lt;&gt;"ABC",IF(P365&lt;="250",VLOOKUP(O365,Info!$AZ$4:$BB$22,3,FALSE),VLOOKUP(O365,Info!$AZ$23:$BB$39,3,FALSE)),IF(P365&lt;="250",VLOOKUP(O365,Info!$AO$4:$AQ$22,3,FALSE),VLOOKUP(O365,Info!$AO$23:$AP$39,3,FALSE))))))</f>
        <v/>
      </c>
      <c r="AD365" s="1"/>
      <c r="AE365" s="1" t="str">
        <f>IF($L365="None","",IF(ISERROR(VLOOKUP($L365,Info!$B$4:$B$266,1,FALSE)),"",VLOOKUP($L365,Info!$B$4:$L$266,4,FALSE)))</f>
        <v/>
      </c>
      <c r="AF365" s="1" t="str">
        <f>IF($L365="None","",IF(ISERROR(VLOOKUP($L365,Info!$B$4:$B$266,1,FALSE)),"",VLOOKUP($L365,Info!$B$4:$L$266,6,FALSE)))</f>
        <v/>
      </c>
      <c r="AG365" s="1"/>
      <c r="AH365" s="33" t="str" cm="1">
        <f t="array" ref="AH365">IF(AND(L365&lt;&gt;"",O365&lt;&gt;"",R365:S365&lt;&gt;"",W365:X365&lt;&gt;"",Z365:AA365&lt;&gt;"",AC365&lt;&gt;""),"Good","Bad")</f>
        <v>Bad</v>
      </c>
      <c r="AL365" t="str" cm="1">
        <f t="array" ref="AL365">IF(R365&gt;0,_xlfn.IFS(COUNTIF($L$20:L365,"&lt;&gt;")&lt;101,1,COUNTIF($L$20:L365,"&lt;&gt;")&lt;201,2,COUNTIF($L$20:L365,"&lt;&gt;")&lt;301,3,COUNTIF($L$20:L365,"&lt;&gt;")&lt;401,4,COUNTIF($L$20:L365,"&lt;&gt;")&lt;501,5,COUNTIF($L$20:L365,"&lt;&gt;")&lt;601,6,COUNTIF($L$20:L365,"&lt;&gt;")&lt;701,7,COUNTIF($L$20:L365,"&lt;&gt;")&lt;801,8,COUNTIF($L$20:L365,"&lt;&gt;")&lt;901,9,COUNTIF($L$20:L365,"&lt;&gt;")&lt;1001,10,COUNTIF($L$20:L365,"&lt;&gt;")&lt;1101,11,COUNTIF($L$20:L365,"&lt;&gt;")&lt;1201,12,COUNTIF($L$20:L365,"&lt;&gt;")&lt;1301,13,COUNTIF($L$20:L365,"&lt;&gt;")&lt;1401,14,COUNTIF($L$20:L365,"&lt;&gt;")&lt;1501,15,COUNTIF($L$20:L365,"&lt;&gt;")&lt;1601,16,COUNTIF($L$20:L365,"&lt;&gt;")&lt;1701,17,COUNTIF($L$20:L365,"&lt;&gt;")&lt;1801,18,COUNTIF($L$20:L365,"&lt;&gt;")&lt;1901,19,COUNTIF($L$20:L365,"&lt;&gt;")&lt;2001,20,COUNTIF($L$20:L365,"&lt;&gt;")&lt;2101,21,COUNTIF($L$20:L365,"&lt;&gt;")&lt;2201,22,COUNTIF($L$20:L365,"&lt;&gt;")&lt;2301,23,COUNTIF($L$20:L365,"&lt;&gt;")&lt;2401,24,COUNTIF($L$20:L365,"&lt;&gt;")&lt;2501,25,COUNTIF($L$20:L365,"&lt;&gt;")&lt;2601,26,COUNTIF($L$20:L365,"&lt;&gt;")&lt;2701,27,COUNTIF($L$20:L365,"&lt;&gt;")&lt;2801,28,COUNTIF($L$20:L365,"&lt;&gt;")&lt;2901,29,COUNTIF($L$20:L365,"&lt;&gt;")&lt;3001,30),"")</f>
        <v/>
      </c>
      <c r="AM365" t="str">
        <f t="shared" si="25"/>
        <v/>
      </c>
      <c r="AN365" t="str">
        <f t="shared" si="29"/>
        <v/>
      </c>
      <c r="AP365" t="str">
        <f t="shared" si="28"/>
        <v/>
      </c>
      <c r="AQ365" t="str">
        <f>IF(AO365="","",COUNTIFS(AM365:$AM$3019,AO365))</f>
        <v/>
      </c>
    </row>
    <row r="366" spans="1:43" x14ac:dyDescent="0.25">
      <c r="A366" s="6" t="str">
        <f>IF(COUNT($A$20:A365)&lt;&gt;$B$4,IF(A365="","",A365+1),"")</f>
        <v/>
      </c>
      <c r="B366" s="3"/>
      <c r="C366" s="3"/>
      <c r="D366" s="122"/>
      <c r="E366" s="3"/>
      <c r="F366" s="3"/>
      <c r="G366" s="3"/>
      <c r="H366" s="3"/>
      <c r="I366" s="120"/>
      <c r="J366" s="3"/>
      <c r="K366" s="119" t="str" cm="1">
        <f t="array" ref="K366">IF(OR($J$14 = "A",$J$14 = "B",$J$14 = "C"),IF(I366="","",IF(LEN(I366)&gt;2,_xlfn.IFS(ISNUMBER(SEARCH("_",I366)),I366,ISNUMBER(SEARCH(", ",I366)),SUBSTITUTE(I366,", ","_"),ISNUMBER(SEARCH("/ ",I366)),SUBSTITUTE(I366,"/ ","_"),ISNUMBER(SEARCH(",",I366)),SUBSTITUTE(I366,",","_"),ISNUMBER(SEARCH("/",I366)),SUBSTITUTE(I366,"/","_"),ISNUMBER(SEARCH("",I366)),I366),I366)),IF(OR($J$14 = "J",$J$14 = "K"),"",IF(D366="","",IF(LEN(D366)&gt;2,_xlfn.IFS(ISNUMBER(SEARCH("_",D366)),D366,ISNUMBER(SEARCH(", ",D366)),SUBSTITUTE(D366,", ","_"),ISNUMBER(SEARCH("/ ",D366)),SUBSTITUTE(D366,"/ ","_"),ISNUMBER(SEARCH(",",D366)),SUBSTITUTE(D366,",","_"),ISNUMBER(SEARCH("/",D366)),SUBSTITUTE(D366,"/","_"),ISNUMBER(SEARCH("",D366)),D366),D366))))</f>
        <v/>
      </c>
      <c r="L366" s="1"/>
      <c r="M366" s="1" t="str">
        <f t="shared" si="26"/>
        <v/>
      </c>
      <c r="N366" s="94" t="str">
        <f>IF($L366="None","",IF(ISERROR(VLOOKUP($L366,Info!$B$4:$B$266,1,FALSE)),"",VLOOKUP($L366,Info!$B$4:$L$266,5,FALSE)))</f>
        <v/>
      </c>
      <c r="O366" s="94" t="str">
        <f>IF(K366="","",IF(AND($J$12&lt;&gt;"ABC",N366="3"),"BAC",IF(N366="3","ABC",IF($J$12&lt;&gt;"ABC",IF($J$10="Standard",VLOOKUP(K366,Info!$BE$4:$BF$481,2,FALSE),VLOOKUP(K366,Info!$BI$4:$BJ$482,2,FALSE)),IF($J$10="Standard",VLOOKUP(K366,Info!$AG$4:$AH$2994,2,FALSE),VLOOKUP(K366,Info!$AK$4:$AL$2997,2,FALSE))))))</f>
        <v/>
      </c>
      <c r="P366" s="94" t="str">
        <f>IF($L366="None","",IF(ISERROR(VLOOKUP($L366,Info!$B$4:$B$266,1,FALSE)),"",VLOOKUP($L366,Info!$B$4:$L$266,3,FALSE)))</f>
        <v/>
      </c>
      <c r="Q366" s="96" t="str">
        <f>IF($L366="None","",IF(ISERROR(VLOOKUP($L366,Info!$B$4:$B$266,1,FALSE)),"",VLOOKUP($L366,Info!$B$4:$L$266,4,FALSE)))</f>
        <v/>
      </c>
      <c r="R366" s="1"/>
      <c r="S366" s="6" t="str">
        <f t="shared" si="27"/>
        <v/>
      </c>
      <c r="T366" s="6" t="str">
        <f>IF($L366="None","",IF(ISERROR(VLOOKUP($L366,Info!$B$4:$B$266,1,FALSE)),"",VLOOKUP($L366,Info!$B$4:$L$266,11,FALSE)))</f>
        <v/>
      </c>
      <c r="U366" s="1"/>
      <c r="V366" s="1"/>
      <c r="W366" s="1"/>
      <c r="X366" s="1" t="str">
        <f>IF($L366="None","",IF(ISERROR(VLOOKUP($L366,Info!$B$4:$B$266,1,FALSE)),"",IF(OR(W366="Metallic Liquid Tight",W366="Non-Metallic Liquid Tight",W366="LSZH",W366="Greenfield"),VLOOKUP($L366,Info!$B$4:$L$266,7,FALSE),"N/A")))</f>
        <v/>
      </c>
      <c r="Y366" s="1"/>
      <c r="Z366" s="96" t="str">
        <f>IF($L366="None","",IF(ISERROR(VLOOKUP($L366,Info!$B$4:$B$266,1,FALSE)),"",VLOOKUP($L366,Info!$B$4:$L$266,9,FALSE)))</f>
        <v/>
      </c>
      <c r="AA366" s="96" t="str">
        <f>IF($L366="None","",IF(ISERROR(VLOOKUP($L366,Info!$B$4:$B$266,1,FALSE)),"",VLOOKUP($L366,Info!$B$4:$L$266,8,FALSE)))</f>
        <v/>
      </c>
      <c r="AB366" s="96" t="str">
        <f>IF($L366="None","",IF(ISERROR(VLOOKUP($L366,Info!$B$4:$B$266,1,FALSE)),"",VLOOKUP($L366,Info!$B$4:$L$266,10,FALSE)))</f>
        <v/>
      </c>
      <c r="AC366" s="1" t="str">
        <f>IF(W366="SO Cable","Black,White",IF(O366="","",IF(P366="","",IF($J$12&lt;&gt;"ABC",IF(P366&lt;="250",VLOOKUP(O366,Info!$AZ$4:$BB$22,3,FALSE),VLOOKUP(O366,Info!$AZ$23:$BB$39,3,FALSE)),IF(P366&lt;="250",VLOOKUP(O366,Info!$AO$4:$AQ$22,3,FALSE),VLOOKUP(O366,Info!$AO$23:$AP$39,3,FALSE))))))</f>
        <v/>
      </c>
      <c r="AD366" s="1"/>
      <c r="AE366" s="1" t="str">
        <f>IF($L366="None","",IF(ISERROR(VLOOKUP($L366,Info!$B$4:$B$266,1,FALSE)),"",VLOOKUP($L366,Info!$B$4:$L$266,4,FALSE)))</f>
        <v/>
      </c>
      <c r="AF366" s="1" t="str">
        <f>IF($L366="None","",IF(ISERROR(VLOOKUP($L366,Info!$B$4:$B$266,1,FALSE)),"",VLOOKUP($L366,Info!$B$4:$L$266,6,FALSE)))</f>
        <v/>
      </c>
      <c r="AG366" s="1"/>
      <c r="AH366" s="33" t="str" cm="1">
        <f t="array" ref="AH366">IF(AND(L366&lt;&gt;"",O366&lt;&gt;"",R366:S366&lt;&gt;"",W366:X366&lt;&gt;"",Z366:AA366&lt;&gt;"",AC366&lt;&gt;""),"Good","Bad")</f>
        <v>Bad</v>
      </c>
      <c r="AL366" t="str" cm="1">
        <f t="array" ref="AL366">IF(R366&gt;0,_xlfn.IFS(COUNTIF($L$20:L366,"&lt;&gt;")&lt;101,1,COUNTIF($L$20:L366,"&lt;&gt;")&lt;201,2,COUNTIF($L$20:L366,"&lt;&gt;")&lt;301,3,COUNTIF($L$20:L366,"&lt;&gt;")&lt;401,4,COUNTIF($L$20:L366,"&lt;&gt;")&lt;501,5,COUNTIF($L$20:L366,"&lt;&gt;")&lt;601,6,COUNTIF($L$20:L366,"&lt;&gt;")&lt;701,7,COUNTIF($L$20:L366,"&lt;&gt;")&lt;801,8,COUNTIF($L$20:L366,"&lt;&gt;")&lt;901,9,COUNTIF($L$20:L366,"&lt;&gt;")&lt;1001,10,COUNTIF($L$20:L366,"&lt;&gt;")&lt;1101,11,COUNTIF($L$20:L366,"&lt;&gt;")&lt;1201,12,COUNTIF($L$20:L366,"&lt;&gt;")&lt;1301,13,COUNTIF($L$20:L366,"&lt;&gt;")&lt;1401,14,COUNTIF($L$20:L366,"&lt;&gt;")&lt;1501,15,COUNTIF($L$20:L366,"&lt;&gt;")&lt;1601,16,COUNTIF($L$20:L366,"&lt;&gt;")&lt;1701,17,COUNTIF($L$20:L366,"&lt;&gt;")&lt;1801,18,COUNTIF($L$20:L366,"&lt;&gt;")&lt;1901,19,COUNTIF($L$20:L366,"&lt;&gt;")&lt;2001,20,COUNTIF($L$20:L366,"&lt;&gt;")&lt;2101,21,COUNTIF($L$20:L366,"&lt;&gt;")&lt;2201,22,COUNTIF($L$20:L366,"&lt;&gt;")&lt;2301,23,COUNTIF($L$20:L366,"&lt;&gt;")&lt;2401,24,COUNTIF($L$20:L366,"&lt;&gt;")&lt;2501,25,COUNTIF($L$20:L366,"&lt;&gt;")&lt;2601,26,COUNTIF($L$20:L366,"&lt;&gt;")&lt;2701,27,COUNTIF($L$20:L366,"&lt;&gt;")&lt;2801,28,COUNTIF($L$20:L366,"&lt;&gt;")&lt;2901,29,COUNTIF($L$20:L366,"&lt;&gt;")&lt;3001,30),"")</f>
        <v/>
      </c>
      <c r="AM366" t="str">
        <f t="shared" si="25"/>
        <v/>
      </c>
      <c r="AN366" t="str">
        <f t="shared" si="29"/>
        <v/>
      </c>
      <c r="AP366" t="str">
        <f t="shared" si="28"/>
        <v/>
      </c>
      <c r="AQ366" t="str">
        <f>IF(AO366="","",COUNTIFS(AM366:$AM$3019,AO366))</f>
        <v/>
      </c>
    </row>
    <row r="367" spans="1:43" x14ac:dyDescent="0.25">
      <c r="A367" s="6" t="str">
        <f>IF(COUNT($A$20:A366)&lt;&gt;$B$4,IF(A366="","",A366+1),"")</f>
        <v/>
      </c>
      <c r="B367" s="3"/>
      <c r="C367" s="3"/>
      <c r="D367" s="122"/>
      <c r="E367" s="3"/>
      <c r="F367" s="3"/>
      <c r="G367" s="3"/>
      <c r="H367" s="3"/>
      <c r="I367" s="120"/>
      <c r="J367" s="3"/>
      <c r="K367" s="119" t="str" cm="1">
        <f t="array" ref="K367">IF(OR($J$14 = "A",$J$14 = "B",$J$14 = "C"),IF(I367="","",IF(LEN(I367)&gt;2,_xlfn.IFS(ISNUMBER(SEARCH("_",I367)),I367,ISNUMBER(SEARCH(", ",I367)),SUBSTITUTE(I367,", ","_"),ISNUMBER(SEARCH("/ ",I367)),SUBSTITUTE(I367,"/ ","_"),ISNUMBER(SEARCH(",",I367)),SUBSTITUTE(I367,",","_"),ISNUMBER(SEARCH("/",I367)),SUBSTITUTE(I367,"/","_"),ISNUMBER(SEARCH("",I367)),I367),I367)),IF(OR($J$14 = "J",$J$14 = "K"),"",IF(D367="","",IF(LEN(D367)&gt;2,_xlfn.IFS(ISNUMBER(SEARCH("_",D367)),D367,ISNUMBER(SEARCH(", ",D367)),SUBSTITUTE(D367,", ","_"),ISNUMBER(SEARCH("/ ",D367)),SUBSTITUTE(D367,"/ ","_"),ISNUMBER(SEARCH(",",D367)),SUBSTITUTE(D367,",","_"),ISNUMBER(SEARCH("/",D367)),SUBSTITUTE(D367,"/","_"),ISNUMBER(SEARCH("",D367)),D367),D367))))</f>
        <v/>
      </c>
      <c r="L367" s="1"/>
      <c r="M367" s="1" t="str">
        <f t="shared" si="26"/>
        <v/>
      </c>
      <c r="N367" s="94" t="str">
        <f>IF($L367="None","",IF(ISERROR(VLOOKUP($L367,Info!$B$4:$B$266,1,FALSE)),"",VLOOKUP($L367,Info!$B$4:$L$266,5,FALSE)))</f>
        <v/>
      </c>
      <c r="O367" s="94" t="str">
        <f>IF(K367="","",IF(AND($J$12&lt;&gt;"ABC",N367="3"),"BAC",IF(N367="3","ABC",IF($J$12&lt;&gt;"ABC",IF($J$10="Standard",VLOOKUP(K367,Info!$BE$4:$BF$481,2,FALSE),VLOOKUP(K367,Info!$BI$4:$BJ$482,2,FALSE)),IF($J$10="Standard",VLOOKUP(K367,Info!$AG$4:$AH$2994,2,FALSE),VLOOKUP(K367,Info!$AK$4:$AL$2997,2,FALSE))))))</f>
        <v/>
      </c>
      <c r="P367" s="94" t="str">
        <f>IF($L367="None","",IF(ISERROR(VLOOKUP($L367,Info!$B$4:$B$266,1,FALSE)),"",VLOOKUP($L367,Info!$B$4:$L$266,3,FALSE)))</f>
        <v/>
      </c>
      <c r="Q367" s="96" t="str">
        <f>IF($L367="None","",IF(ISERROR(VLOOKUP($L367,Info!$B$4:$B$266,1,FALSE)),"",VLOOKUP($L367,Info!$B$4:$L$266,4,FALSE)))</f>
        <v/>
      </c>
      <c r="R367" s="1"/>
      <c r="S367" s="6" t="str">
        <f t="shared" si="27"/>
        <v/>
      </c>
      <c r="T367" s="6" t="str">
        <f>IF($L367="None","",IF(ISERROR(VLOOKUP($L367,Info!$B$4:$B$266,1,FALSE)),"",VLOOKUP($L367,Info!$B$4:$L$266,11,FALSE)))</f>
        <v/>
      </c>
      <c r="U367" s="1"/>
      <c r="V367" s="1"/>
      <c r="W367" s="1"/>
      <c r="X367" s="1" t="str">
        <f>IF($L367="None","",IF(ISERROR(VLOOKUP($L367,Info!$B$4:$B$266,1,FALSE)),"",IF(OR(W367="Metallic Liquid Tight",W367="Non-Metallic Liquid Tight",W367="LSZH",W367="Greenfield"),VLOOKUP($L367,Info!$B$4:$L$266,7,FALSE),"N/A")))</f>
        <v/>
      </c>
      <c r="Y367" s="1"/>
      <c r="Z367" s="96" t="str">
        <f>IF($L367="None","",IF(ISERROR(VLOOKUP($L367,Info!$B$4:$B$266,1,FALSE)),"",VLOOKUP($L367,Info!$B$4:$L$266,9,FALSE)))</f>
        <v/>
      </c>
      <c r="AA367" s="96" t="str">
        <f>IF($L367="None","",IF(ISERROR(VLOOKUP($L367,Info!$B$4:$B$266,1,FALSE)),"",VLOOKUP($L367,Info!$B$4:$L$266,8,FALSE)))</f>
        <v/>
      </c>
      <c r="AB367" s="96" t="str">
        <f>IF($L367="None","",IF(ISERROR(VLOOKUP($L367,Info!$B$4:$B$266,1,FALSE)),"",VLOOKUP($L367,Info!$B$4:$L$266,10,FALSE)))</f>
        <v/>
      </c>
      <c r="AC367" s="1" t="str">
        <f>IF(W367="SO Cable","Black,White",IF(O367="","",IF(P367="","",IF($J$12&lt;&gt;"ABC",IF(P367&lt;="250",VLOOKUP(O367,Info!$AZ$4:$BB$22,3,FALSE),VLOOKUP(O367,Info!$AZ$23:$BB$39,3,FALSE)),IF(P367&lt;="250",VLOOKUP(O367,Info!$AO$4:$AQ$22,3,FALSE),VLOOKUP(O367,Info!$AO$23:$AP$39,3,FALSE))))))</f>
        <v/>
      </c>
      <c r="AD367" s="1"/>
      <c r="AE367" s="1" t="str">
        <f>IF($L367="None","",IF(ISERROR(VLOOKUP($L367,Info!$B$4:$B$266,1,FALSE)),"",VLOOKUP($L367,Info!$B$4:$L$266,4,FALSE)))</f>
        <v/>
      </c>
      <c r="AF367" s="1" t="str">
        <f>IF($L367="None","",IF(ISERROR(VLOOKUP($L367,Info!$B$4:$B$266,1,FALSE)),"",VLOOKUP($L367,Info!$B$4:$L$266,6,FALSE)))</f>
        <v/>
      </c>
      <c r="AG367" s="1"/>
      <c r="AH367" s="33" t="str" cm="1">
        <f t="array" ref="AH367">IF(AND(L367&lt;&gt;"",O367&lt;&gt;"",R367:S367&lt;&gt;"",W367:X367&lt;&gt;"",Z367:AA367&lt;&gt;"",AC367&lt;&gt;""),"Good","Bad")</f>
        <v>Bad</v>
      </c>
      <c r="AL367" t="str" cm="1">
        <f t="array" ref="AL367">IF(R367&gt;0,_xlfn.IFS(COUNTIF($L$20:L367,"&lt;&gt;")&lt;101,1,COUNTIF($L$20:L367,"&lt;&gt;")&lt;201,2,COUNTIF($L$20:L367,"&lt;&gt;")&lt;301,3,COUNTIF($L$20:L367,"&lt;&gt;")&lt;401,4,COUNTIF($L$20:L367,"&lt;&gt;")&lt;501,5,COUNTIF($L$20:L367,"&lt;&gt;")&lt;601,6,COUNTIF($L$20:L367,"&lt;&gt;")&lt;701,7,COUNTIF($L$20:L367,"&lt;&gt;")&lt;801,8,COUNTIF($L$20:L367,"&lt;&gt;")&lt;901,9,COUNTIF($L$20:L367,"&lt;&gt;")&lt;1001,10,COUNTIF($L$20:L367,"&lt;&gt;")&lt;1101,11,COUNTIF($L$20:L367,"&lt;&gt;")&lt;1201,12,COUNTIF($L$20:L367,"&lt;&gt;")&lt;1301,13,COUNTIF($L$20:L367,"&lt;&gt;")&lt;1401,14,COUNTIF($L$20:L367,"&lt;&gt;")&lt;1501,15,COUNTIF($L$20:L367,"&lt;&gt;")&lt;1601,16,COUNTIF($L$20:L367,"&lt;&gt;")&lt;1701,17,COUNTIF($L$20:L367,"&lt;&gt;")&lt;1801,18,COUNTIF($L$20:L367,"&lt;&gt;")&lt;1901,19,COUNTIF($L$20:L367,"&lt;&gt;")&lt;2001,20,COUNTIF($L$20:L367,"&lt;&gt;")&lt;2101,21,COUNTIF($L$20:L367,"&lt;&gt;")&lt;2201,22,COUNTIF($L$20:L367,"&lt;&gt;")&lt;2301,23,COUNTIF($L$20:L367,"&lt;&gt;")&lt;2401,24,COUNTIF($L$20:L367,"&lt;&gt;")&lt;2501,25,COUNTIF($L$20:L367,"&lt;&gt;")&lt;2601,26,COUNTIF($L$20:L367,"&lt;&gt;")&lt;2701,27,COUNTIF($L$20:L367,"&lt;&gt;")&lt;2801,28,COUNTIF($L$20:L367,"&lt;&gt;")&lt;2901,29,COUNTIF($L$20:L367,"&lt;&gt;")&lt;3001,30),"")</f>
        <v/>
      </c>
      <c r="AM367" t="str">
        <f t="shared" si="25"/>
        <v/>
      </c>
      <c r="AN367" t="str">
        <f t="shared" si="29"/>
        <v/>
      </c>
      <c r="AP367" t="str">
        <f t="shared" si="28"/>
        <v/>
      </c>
      <c r="AQ367" t="str">
        <f>IF(AO367="","",COUNTIFS(AM367:$AM$3019,AO367))</f>
        <v/>
      </c>
    </row>
    <row r="368" spans="1:43" x14ac:dyDescent="0.25">
      <c r="A368" s="6" t="str">
        <f>IF(COUNT($A$20:A367)&lt;&gt;$B$4,IF(A367="","",A367+1),"")</f>
        <v/>
      </c>
      <c r="B368" s="3"/>
      <c r="C368" s="3"/>
      <c r="D368" s="122"/>
      <c r="E368" s="3"/>
      <c r="F368" s="3"/>
      <c r="G368" s="3"/>
      <c r="H368" s="3"/>
      <c r="I368" s="120"/>
      <c r="J368" s="3"/>
      <c r="K368" s="119" t="str" cm="1">
        <f t="array" ref="K368">IF(OR($J$14 = "A",$J$14 = "B",$J$14 = "C"),IF(I368="","",IF(LEN(I368)&gt;2,_xlfn.IFS(ISNUMBER(SEARCH("_",I368)),I368,ISNUMBER(SEARCH(", ",I368)),SUBSTITUTE(I368,", ","_"),ISNUMBER(SEARCH("/ ",I368)),SUBSTITUTE(I368,"/ ","_"),ISNUMBER(SEARCH(",",I368)),SUBSTITUTE(I368,",","_"),ISNUMBER(SEARCH("/",I368)),SUBSTITUTE(I368,"/","_"),ISNUMBER(SEARCH("",I368)),I368),I368)),IF(OR($J$14 = "J",$J$14 = "K"),"",IF(D368="","",IF(LEN(D368)&gt;2,_xlfn.IFS(ISNUMBER(SEARCH("_",D368)),D368,ISNUMBER(SEARCH(", ",D368)),SUBSTITUTE(D368,", ","_"),ISNUMBER(SEARCH("/ ",D368)),SUBSTITUTE(D368,"/ ","_"),ISNUMBER(SEARCH(",",D368)),SUBSTITUTE(D368,",","_"),ISNUMBER(SEARCH("/",D368)),SUBSTITUTE(D368,"/","_"),ISNUMBER(SEARCH("",D368)),D368),D368))))</f>
        <v/>
      </c>
      <c r="L368" s="1"/>
      <c r="M368" s="1" t="str">
        <f t="shared" si="26"/>
        <v/>
      </c>
      <c r="N368" s="94" t="str">
        <f>IF($L368="None","",IF(ISERROR(VLOOKUP($L368,Info!$B$4:$B$266,1,FALSE)),"",VLOOKUP($L368,Info!$B$4:$L$266,5,FALSE)))</f>
        <v/>
      </c>
      <c r="O368" s="94" t="str">
        <f>IF(K368="","",IF(AND($J$12&lt;&gt;"ABC",N368="3"),"BAC",IF(N368="3","ABC",IF($J$12&lt;&gt;"ABC",IF($J$10="Standard",VLOOKUP(K368,Info!$BE$4:$BF$481,2,FALSE),VLOOKUP(K368,Info!$BI$4:$BJ$482,2,FALSE)),IF($J$10="Standard",VLOOKUP(K368,Info!$AG$4:$AH$2994,2,FALSE),VLOOKUP(K368,Info!$AK$4:$AL$2997,2,FALSE))))))</f>
        <v/>
      </c>
      <c r="P368" s="94" t="str">
        <f>IF($L368="None","",IF(ISERROR(VLOOKUP($L368,Info!$B$4:$B$266,1,FALSE)),"",VLOOKUP($L368,Info!$B$4:$L$266,3,FALSE)))</f>
        <v/>
      </c>
      <c r="Q368" s="96" t="str">
        <f>IF($L368="None","",IF(ISERROR(VLOOKUP($L368,Info!$B$4:$B$266,1,FALSE)),"",VLOOKUP($L368,Info!$B$4:$L$266,4,FALSE)))</f>
        <v/>
      </c>
      <c r="R368" s="1"/>
      <c r="S368" s="6" t="str">
        <f t="shared" si="27"/>
        <v/>
      </c>
      <c r="T368" s="6" t="str">
        <f>IF($L368="None","",IF(ISERROR(VLOOKUP($L368,Info!$B$4:$B$266,1,FALSE)),"",VLOOKUP($L368,Info!$B$4:$L$266,11,FALSE)))</f>
        <v/>
      </c>
      <c r="U368" s="1"/>
      <c r="V368" s="1"/>
      <c r="W368" s="1"/>
      <c r="X368" s="1" t="str">
        <f>IF($L368="None","",IF(ISERROR(VLOOKUP($L368,Info!$B$4:$B$266,1,FALSE)),"",IF(OR(W368="Metallic Liquid Tight",W368="Non-Metallic Liquid Tight",W368="LSZH",W368="Greenfield"),VLOOKUP($L368,Info!$B$4:$L$266,7,FALSE),"N/A")))</f>
        <v/>
      </c>
      <c r="Y368" s="1"/>
      <c r="Z368" s="96" t="str">
        <f>IF($L368="None","",IF(ISERROR(VLOOKUP($L368,Info!$B$4:$B$266,1,FALSE)),"",VLOOKUP($L368,Info!$B$4:$L$266,9,FALSE)))</f>
        <v/>
      </c>
      <c r="AA368" s="96" t="str">
        <f>IF($L368="None","",IF(ISERROR(VLOOKUP($L368,Info!$B$4:$B$266,1,FALSE)),"",VLOOKUP($L368,Info!$B$4:$L$266,8,FALSE)))</f>
        <v/>
      </c>
      <c r="AB368" s="96" t="str">
        <f>IF($L368="None","",IF(ISERROR(VLOOKUP($L368,Info!$B$4:$B$266,1,FALSE)),"",VLOOKUP($L368,Info!$B$4:$L$266,10,FALSE)))</f>
        <v/>
      </c>
      <c r="AC368" s="1" t="str">
        <f>IF(W368="SO Cable","Black,White",IF(O368="","",IF(P368="","",IF($J$12&lt;&gt;"ABC",IF(P368&lt;="250",VLOOKUP(O368,Info!$AZ$4:$BB$22,3,FALSE),VLOOKUP(O368,Info!$AZ$23:$BB$39,3,FALSE)),IF(P368&lt;="250",VLOOKUP(O368,Info!$AO$4:$AQ$22,3,FALSE),VLOOKUP(O368,Info!$AO$23:$AP$39,3,FALSE))))))</f>
        <v/>
      </c>
      <c r="AD368" s="1"/>
      <c r="AE368" s="1" t="str">
        <f>IF($L368="None","",IF(ISERROR(VLOOKUP($L368,Info!$B$4:$B$266,1,FALSE)),"",VLOOKUP($L368,Info!$B$4:$L$266,4,FALSE)))</f>
        <v/>
      </c>
      <c r="AF368" s="1" t="str">
        <f>IF($L368="None","",IF(ISERROR(VLOOKUP($L368,Info!$B$4:$B$266,1,FALSE)),"",VLOOKUP($L368,Info!$B$4:$L$266,6,FALSE)))</f>
        <v/>
      </c>
      <c r="AG368" s="1"/>
      <c r="AH368" s="33" t="str" cm="1">
        <f t="array" ref="AH368">IF(AND(L368&lt;&gt;"",O368&lt;&gt;"",R368:S368&lt;&gt;"",W368:X368&lt;&gt;"",Z368:AA368&lt;&gt;"",AC368&lt;&gt;""),"Good","Bad")</f>
        <v>Bad</v>
      </c>
      <c r="AL368" t="str" cm="1">
        <f t="array" ref="AL368">IF(R368&gt;0,_xlfn.IFS(COUNTIF($L$20:L368,"&lt;&gt;")&lt;101,1,COUNTIF($L$20:L368,"&lt;&gt;")&lt;201,2,COUNTIF($L$20:L368,"&lt;&gt;")&lt;301,3,COUNTIF($L$20:L368,"&lt;&gt;")&lt;401,4,COUNTIF($L$20:L368,"&lt;&gt;")&lt;501,5,COUNTIF($L$20:L368,"&lt;&gt;")&lt;601,6,COUNTIF($L$20:L368,"&lt;&gt;")&lt;701,7,COUNTIF($L$20:L368,"&lt;&gt;")&lt;801,8,COUNTIF($L$20:L368,"&lt;&gt;")&lt;901,9,COUNTIF($L$20:L368,"&lt;&gt;")&lt;1001,10,COUNTIF($L$20:L368,"&lt;&gt;")&lt;1101,11,COUNTIF($L$20:L368,"&lt;&gt;")&lt;1201,12,COUNTIF($L$20:L368,"&lt;&gt;")&lt;1301,13,COUNTIF($L$20:L368,"&lt;&gt;")&lt;1401,14,COUNTIF($L$20:L368,"&lt;&gt;")&lt;1501,15,COUNTIF($L$20:L368,"&lt;&gt;")&lt;1601,16,COUNTIF($L$20:L368,"&lt;&gt;")&lt;1701,17,COUNTIF($L$20:L368,"&lt;&gt;")&lt;1801,18,COUNTIF($L$20:L368,"&lt;&gt;")&lt;1901,19,COUNTIF($L$20:L368,"&lt;&gt;")&lt;2001,20,COUNTIF($L$20:L368,"&lt;&gt;")&lt;2101,21,COUNTIF($L$20:L368,"&lt;&gt;")&lt;2201,22,COUNTIF($L$20:L368,"&lt;&gt;")&lt;2301,23,COUNTIF($L$20:L368,"&lt;&gt;")&lt;2401,24,COUNTIF($L$20:L368,"&lt;&gt;")&lt;2501,25,COUNTIF($L$20:L368,"&lt;&gt;")&lt;2601,26,COUNTIF($L$20:L368,"&lt;&gt;")&lt;2701,27,COUNTIF($L$20:L368,"&lt;&gt;")&lt;2801,28,COUNTIF($L$20:L368,"&lt;&gt;")&lt;2901,29,COUNTIF($L$20:L368,"&lt;&gt;")&lt;3001,30),"")</f>
        <v/>
      </c>
      <c r="AM368" t="str">
        <f t="shared" si="25"/>
        <v/>
      </c>
      <c r="AN368" t="str">
        <f t="shared" si="29"/>
        <v/>
      </c>
      <c r="AP368" t="str">
        <f t="shared" si="28"/>
        <v/>
      </c>
      <c r="AQ368" t="str">
        <f>IF(AO368="","",COUNTIFS(AM368:$AM$3019,AO368))</f>
        <v/>
      </c>
    </row>
    <row r="369" spans="1:43" x14ac:dyDescent="0.25">
      <c r="A369" s="6" t="str">
        <f>IF(COUNT($A$20:A368)&lt;&gt;$B$4,IF(A368="","",A368+1),"")</f>
        <v/>
      </c>
      <c r="B369" s="3"/>
      <c r="C369" s="3"/>
      <c r="D369" s="122"/>
      <c r="E369" s="3"/>
      <c r="F369" s="3"/>
      <c r="G369" s="3"/>
      <c r="H369" s="3"/>
      <c r="I369" s="120"/>
      <c r="J369" s="3"/>
      <c r="K369" s="119" t="str" cm="1">
        <f t="array" ref="K369">IF(OR($J$14 = "A",$J$14 = "B",$J$14 = "C"),IF(I369="","",IF(LEN(I369)&gt;2,_xlfn.IFS(ISNUMBER(SEARCH("_",I369)),I369,ISNUMBER(SEARCH(", ",I369)),SUBSTITUTE(I369,", ","_"),ISNUMBER(SEARCH("/ ",I369)),SUBSTITUTE(I369,"/ ","_"),ISNUMBER(SEARCH(",",I369)),SUBSTITUTE(I369,",","_"),ISNUMBER(SEARCH("/",I369)),SUBSTITUTE(I369,"/","_"),ISNUMBER(SEARCH("",I369)),I369),I369)),IF(OR($J$14 = "J",$J$14 = "K"),"",IF(D369="","",IF(LEN(D369)&gt;2,_xlfn.IFS(ISNUMBER(SEARCH("_",D369)),D369,ISNUMBER(SEARCH(", ",D369)),SUBSTITUTE(D369,", ","_"),ISNUMBER(SEARCH("/ ",D369)),SUBSTITUTE(D369,"/ ","_"),ISNUMBER(SEARCH(",",D369)),SUBSTITUTE(D369,",","_"),ISNUMBER(SEARCH("/",D369)),SUBSTITUTE(D369,"/","_"),ISNUMBER(SEARCH("",D369)),D369),D369))))</f>
        <v/>
      </c>
      <c r="L369" s="1"/>
      <c r="M369" s="1" t="str">
        <f t="shared" si="26"/>
        <v/>
      </c>
      <c r="N369" s="94" t="str">
        <f>IF($L369="None","",IF(ISERROR(VLOOKUP($L369,Info!$B$4:$B$266,1,FALSE)),"",VLOOKUP($L369,Info!$B$4:$L$266,5,FALSE)))</f>
        <v/>
      </c>
      <c r="O369" s="94" t="str">
        <f>IF(K369="","",IF(AND($J$12&lt;&gt;"ABC",N369="3"),"BAC",IF(N369="3","ABC",IF($J$12&lt;&gt;"ABC",IF($J$10="Standard",VLOOKUP(K369,Info!$BE$4:$BF$481,2,FALSE),VLOOKUP(K369,Info!$BI$4:$BJ$482,2,FALSE)),IF($J$10="Standard",VLOOKUP(K369,Info!$AG$4:$AH$2994,2,FALSE),VLOOKUP(K369,Info!$AK$4:$AL$2997,2,FALSE))))))</f>
        <v/>
      </c>
      <c r="P369" s="94" t="str">
        <f>IF($L369="None","",IF(ISERROR(VLOOKUP($L369,Info!$B$4:$B$266,1,FALSE)),"",VLOOKUP($L369,Info!$B$4:$L$266,3,FALSE)))</f>
        <v/>
      </c>
      <c r="Q369" s="96" t="str">
        <f>IF($L369="None","",IF(ISERROR(VLOOKUP($L369,Info!$B$4:$B$266,1,FALSE)),"",VLOOKUP($L369,Info!$B$4:$L$266,4,FALSE)))</f>
        <v/>
      </c>
      <c r="R369" s="1"/>
      <c r="S369" s="6" t="str">
        <f t="shared" si="27"/>
        <v/>
      </c>
      <c r="T369" s="6" t="str">
        <f>IF($L369="None","",IF(ISERROR(VLOOKUP($L369,Info!$B$4:$B$266,1,FALSE)),"",VLOOKUP($L369,Info!$B$4:$L$266,11,FALSE)))</f>
        <v/>
      </c>
      <c r="U369" s="1"/>
      <c r="V369" s="1"/>
      <c r="W369" s="1"/>
      <c r="X369" s="1" t="str">
        <f>IF($L369="None","",IF(ISERROR(VLOOKUP($L369,Info!$B$4:$B$266,1,FALSE)),"",IF(OR(W369="Metallic Liquid Tight",W369="Non-Metallic Liquid Tight",W369="LSZH",W369="Greenfield"),VLOOKUP($L369,Info!$B$4:$L$266,7,FALSE),"N/A")))</f>
        <v/>
      </c>
      <c r="Y369" s="1"/>
      <c r="Z369" s="96" t="str">
        <f>IF($L369="None","",IF(ISERROR(VLOOKUP($L369,Info!$B$4:$B$266,1,FALSE)),"",VLOOKUP($L369,Info!$B$4:$L$266,9,FALSE)))</f>
        <v/>
      </c>
      <c r="AA369" s="96" t="str">
        <f>IF($L369="None","",IF(ISERROR(VLOOKUP($L369,Info!$B$4:$B$266,1,FALSE)),"",VLOOKUP($L369,Info!$B$4:$L$266,8,FALSE)))</f>
        <v/>
      </c>
      <c r="AB369" s="96" t="str">
        <f>IF($L369="None","",IF(ISERROR(VLOOKUP($L369,Info!$B$4:$B$266,1,FALSE)),"",VLOOKUP($L369,Info!$B$4:$L$266,10,FALSE)))</f>
        <v/>
      </c>
      <c r="AC369" s="1" t="str">
        <f>IF(W369="SO Cable","Black,White",IF(O369="","",IF(P369="","",IF($J$12&lt;&gt;"ABC",IF(P369&lt;="250",VLOOKUP(O369,Info!$AZ$4:$BB$22,3,FALSE),VLOOKUP(O369,Info!$AZ$23:$BB$39,3,FALSE)),IF(P369&lt;="250",VLOOKUP(O369,Info!$AO$4:$AQ$22,3,FALSE),VLOOKUP(O369,Info!$AO$23:$AP$39,3,FALSE))))))</f>
        <v/>
      </c>
      <c r="AD369" s="1"/>
      <c r="AE369" s="1" t="str">
        <f>IF($L369="None","",IF(ISERROR(VLOOKUP($L369,Info!$B$4:$B$266,1,FALSE)),"",VLOOKUP($L369,Info!$B$4:$L$266,4,FALSE)))</f>
        <v/>
      </c>
      <c r="AF369" s="1" t="str">
        <f>IF($L369="None","",IF(ISERROR(VLOOKUP($L369,Info!$B$4:$B$266,1,FALSE)),"",VLOOKUP($L369,Info!$B$4:$L$266,6,FALSE)))</f>
        <v/>
      </c>
      <c r="AG369" s="1"/>
      <c r="AH369" s="33" t="str" cm="1">
        <f t="array" ref="AH369">IF(AND(L369&lt;&gt;"",O369&lt;&gt;"",R369:S369&lt;&gt;"",W369:X369&lt;&gt;"",Z369:AA369&lt;&gt;"",AC369&lt;&gt;""),"Good","Bad")</f>
        <v>Bad</v>
      </c>
      <c r="AL369" t="str" cm="1">
        <f t="array" ref="AL369">IF(R369&gt;0,_xlfn.IFS(COUNTIF($L$20:L369,"&lt;&gt;")&lt;101,1,COUNTIF($L$20:L369,"&lt;&gt;")&lt;201,2,COUNTIF($L$20:L369,"&lt;&gt;")&lt;301,3,COUNTIF($L$20:L369,"&lt;&gt;")&lt;401,4,COUNTIF($L$20:L369,"&lt;&gt;")&lt;501,5,COUNTIF($L$20:L369,"&lt;&gt;")&lt;601,6,COUNTIF($L$20:L369,"&lt;&gt;")&lt;701,7,COUNTIF($L$20:L369,"&lt;&gt;")&lt;801,8,COUNTIF($L$20:L369,"&lt;&gt;")&lt;901,9,COUNTIF($L$20:L369,"&lt;&gt;")&lt;1001,10,COUNTIF($L$20:L369,"&lt;&gt;")&lt;1101,11,COUNTIF($L$20:L369,"&lt;&gt;")&lt;1201,12,COUNTIF($L$20:L369,"&lt;&gt;")&lt;1301,13,COUNTIF($L$20:L369,"&lt;&gt;")&lt;1401,14,COUNTIF($L$20:L369,"&lt;&gt;")&lt;1501,15,COUNTIF($L$20:L369,"&lt;&gt;")&lt;1601,16,COUNTIF($L$20:L369,"&lt;&gt;")&lt;1701,17,COUNTIF($L$20:L369,"&lt;&gt;")&lt;1801,18,COUNTIF($L$20:L369,"&lt;&gt;")&lt;1901,19,COUNTIF($L$20:L369,"&lt;&gt;")&lt;2001,20,COUNTIF($L$20:L369,"&lt;&gt;")&lt;2101,21,COUNTIF($L$20:L369,"&lt;&gt;")&lt;2201,22,COUNTIF($L$20:L369,"&lt;&gt;")&lt;2301,23,COUNTIF($L$20:L369,"&lt;&gt;")&lt;2401,24,COUNTIF($L$20:L369,"&lt;&gt;")&lt;2501,25,COUNTIF($L$20:L369,"&lt;&gt;")&lt;2601,26,COUNTIF($L$20:L369,"&lt;&gt;")&lt;2701,27,COUNTIF($L$20:L369,"&lt;&gt;")&lt;2801,28,COUNTIF($L$20:L369,"&lt;&gt;")&lt;2901,29,COUNTIF($L$20:L369,"&lt;&gt;")&lt;3001,30),"")</f>
        <v/>
      </c>
      <c r="AM369" t="str">
        <f t="shared" si="25"/>
        <v/>
      </c>
      <c r="AN369" t="str">
        <f t="shared" si="29"/>
        <v/>
      </c>
      <c r="AP369" t="str">
        <f t="shared" si="28"/>
        <v/>
      </c>
      <c r="AQ369" t="str">
        <f>IF(AO369="","",COUNTIFS(AM369:$AM$3019,AO369))</f>
        <v/>
      </c>
    </row>
    <row r="370" spans="1:43" x14ac:dyDescent="0.25">
      <c r="A370" s="6" t="str">
        <f>IF(COUNT($A$20:A369)&lt;&gt;$B$4,IF(A369="","",A369+1),"")</f>
        <v/>
      </c>
      <c r="B370" s="3"/>
      <c r="C370" s="3"/>
      <c r="D370" s="122"/>
      <c r="E370" s="3"/>
      <c r="F370" s="3"/>
      <c r="G370" s="3"/>
      <c r="H370" s="3"/>
      <c r="I370" s="120"/>
      <c r="J370" s="3"/>
      <c r="K370" s="119" t="str" cm="1">
        <f t="array" ref="K370">IF(OR($J$14 = "A",$J$14 = "B",$J$14 = "C"),IF(I370="","",IF(LEN(I370)&gt;2,_xlfn.IFS(ISNUMBER(SEARCH("_",I370)),I370,ISNUMBER(SEARCH(", ",I370)),SUBSTITUTE(I370,", ","_"),ISNUMBER(SEARCH("/ ",I370)),SUBSTITUTE(I370,"/ ","_"),ISNUMBER(SEARCH(",",I370)),SUBSTITUTE(I370,",","_"),ISNUMBER(SEARCH("/",I370)),SUBSTITUTE(I370,"/","_"),ISNUMBER(SEARCH("",I370)),I370),I370)),IF(OR($J$14 = "J",$J$14 = "K"),"",IF(D370="","",IF(LEN(D370)&gt;2,_xlfn.IFS(ISNUMBER(SEARCH("_",D370)),D370,ISNUMBER(SEARCH(", ",D370)),SUBSTITUTE(D370,", ","_"),ISNUMBER(SEARCH("/ ",D370)),SUBSTITUTE(D370,"/ ","_"),ISNUMBER(SEARCH(",",D370)),SUBSTITUTE(D370,",","_"),ISNUMBER(SEARCH("/",D370)),SUBSTITUTE(D370,"/","_"),ISNUMBER(SEARCH("",D370)),D370),D370))))</f>
        <v/>
      </c>
      <c r="L370" s="1"/>
      <c r="M370" s="1" t="str">
        <f t="shared" si="26"/>
        <v/>
      </c>
      <c r="N370" s="94" t="str">
        <f>IF($L370="None","",IF(ISERROR(VLOOKUP($L370,Info!$B$4:$B$266,1,FALSE)),"",VLOOKUP($L370,Info!$B$4:$L$266,5,FALSE)))</f>
        <v/>
      </c>
      <c r="O370" s="94" t="str">
        <f>IF(K370="","",IF(AND($J$12&lt;&gt;"ABC",N370="3"),"BAC",IF(N370="3","ABC",IF($J$12&lt;&gt;"ABC",IF($J$10="Standard",VLOOKUP(K370,Info!$BE$4:$BF$481,2,FALSE),VLOOKUP(K370,Info!$BI$4:$BJ$482,2,FALSE)),IF($J$10="Standard",VLOOKUP(K370,Info!$AG$4:$AH$2994,2,FALSE),VLOOKUP(K370,Info!$AK$4:$AL$2997,2,FALSE))))))</f>
        <v/>
      </c>
      <c r="P370" s="94" t="str">
        <f>IF($L370="None","",IF(ISERROR(VLOOKUP($L370,Info!$B$4:$B$266,1,FALSE)),"",VLOOKUP($L370,Info!$B$4:$L$266,3,FALSE)))</f>
        <v/>
      </c>
      <c r="Q370" s="96" t="str">
        <f>IF($L370="None","",IF(ISERROR(VLOOKUP($L370,Info!$B$4:$B$266,1,FALSE)),"",VLOOKUP($L370,Info!$B$4:$L$266,4,FALSE)))</f>
        <v/>
      </c>
      <c r="R370" s="1"/>
      <c r="S370" s="6" t="str">
        <f t="shared" si="27"/>
        <v/>
      </c>
      <c r="T370" s="6" t="str">
        <f>IF($L370="None","",IF(ISERROR(VLOOKUP($L370,Info!$B$4:$B$266,1,FALSE)),"",VLOOKUP($L370,Info!$B$4:$L$266,11,FALSE)))</f>
        <v/>
      </c>
      <c r="U370" s="1"/>
      <c r="V370" s="1"/>
      <c r="W370" s="1"/>
      <c r="X370" s="1" t="str">
        <f>IF($L370="None","",IF(ISERROR(VLOOKUP($L370,Info!$B$4:$B$266,1,FALSE)),"",IF(OR(W370="Metallic Liquid Tight",W370="Non-Metallic Liquid Tight",W370="LSZH",W370="Greenfield"),VLOOKUP($L370,Info!$B$4:$L$266,7,FALSE),"N/A")))</f>
        <v/>
      </c>
      <c r="Y370" s="1"/>
      <c r="Z370" s="96" t="str">
        <f>IF($L370="None","",IF(ISERROR(VLOOKUP($L370,Info!$B$4:$B$266,1,FALSE)),"",VLOOKUP($L370,Info!$B$4:$L$266,9,FALSE)))</f>
        <v/>
      </c>
      <c r="AA370" s="96" t="str">
        <f>IF($L370="None","",IF(ISERROR(VLOOKUP($L370,Info!$B$4:$B$266,1,FALSE)),"",VLOOKUP($L370,Info!$B$4:$L$266,8,FALSE)))</f>
        <v/>
      </c>
      <c r="AB370" s="96" t="str">
        <f>IF($L370="None","",IF(ISERROR(VLOOKUP($L370,Info!$B$4:$B$266,1,FALSE)),"",VLOOKUP($L370,Info!$B$4:$L$266,10,FALSE)))</f>
        <v/>
      </c>
      <c r="AC370" s="1" t="str">
        <f>IF(W370="SO Cable","Black,White",IF(O370="","",IF(P370="","",IF($J$12&lt;&gt;"ABC",IF(P370&lt;="250",VLOOKUP(O370,Info!$AZ$4:$BB$22,3,FALSE),VLOOKUP(O370,Info!$AZ$23:$BB$39,3,FALSE)),IF(P370&lt;="250",VLOOKUP(O370,Info!$AO$4:$AQ$22,3,FALSE),VLOOKUP(O370,Info!$AO$23:$AP$39,3,FALSE))))))</f>
        <v/>
      </c>
      <c r="AD370" s="1"/>
      <c r="AE370" s="1" t="str">
        <f>IF($L370="None","",IF(ISERROR(VLOOKUP($L370,Info!$B$4:$B$266,1,FALSE)),"",VLOOKUP($L370,Info!$B$4:$L$266,4,FALSE)))</f>
        <v/>
      </c>
      <c r="AF370" s="1" t="str">
        <f>IF($L370="None","",IF(ISERROR(VLOOKUP($L370,Info!$B$4:$B$266,1,FALSE)),"",VLOOKUP($L370,Info!$B$4:$L$266,6,FALSE)))</f>
        <v/>
      </c>
      <c r="AG370" s="1"/>
      <c r="AH370" s="33" t="str" cm="1">
        <f t="array" ref="AH370">IF(AND(L370&lt;&gt;"",O370&lt;&gt;"",R370:S370&lt;&gt;"",W370:X370&lt;&gt;"",Z370:AA370&lt;&gt;"",AC370&lt;&gt;""),"Good","Bad")</f>
        <v>Bad</v>
      </c>
      <c r="AL370" t="str" cm="1">
        <f t="array" ref="AL370">IF(R370&gt;0,_xlfn.IFS(COUNTIF($L$20:L370,"&lt;&gt;")&lt;101,1,COUNTIF($L$20:L370,"&lt;&gt;")&lt;201,2,COUNTIF($L$20:L370,"&lt;&gt;")&lt;301,3,COUNTIF($L$20:L370,"&lt;&gt;")&lt;401,4,COUNTIF($L$20:L370,"&lt;&gt;")&lt;501,5,COUNTIF($L$20:L370,"&lt;&gt;")&lt;601,6,COUNTIF($L$20:L370,"&lt;&gt;")&lt;701,7,COUNTIF($L$20:L370,"&lt;&gt;")&lt;801,8,COUNTIF($L$20:L370,"&lt;&gt;")&lt;901,9,COUNTIF($L$20:L370,"&lt;&gt;")&lt;1001,10,COUNTIF($L$20:L370,"&lt;&gt;")&lt;1101,11,COUNTIF($L$20:L370,"&lt;&gt;")&lt;1201,12,COUNTIF($L$20:L370,"&lt;&gt;")&lt;1301,13,COUNTIF($L$20:L370,"&lt;&gt;")&lt;1401,14,COUNTIF($L$20:L370,"&lt;&gt;")&lt;1501,15,COUNTIF($L$20:L370,"&lt;&gt;")&lt;1601,16,COUNTIF($L$20:L370,"&lt;&gt;")&lt;1701,17,COUNTIF($L$20:L370,"&lt;&gt;")&lt;1801,18,COUNTIF($L$20:L370,"&lt;&gt;")&lt;1901,19,COUNTIF($L$20:L370,"&lt;&gt;")&lt;2001,20,COUNTIF($L$20:L370,"&lt;&gt;")&lt;2101,21,COUNTIF($L$20:L370,"&lt;&gt;")&lt;2201,22,COUNTIF($L$20:L370,"&lt;&gt;")&lt;2301,23,COUNTIF($L$20:L370,"&lt;&gt;")&lt;2401,24,COUNTIF($L$20:L370,"&lt;&gt;")&lt;2501,25,COUNTIF($L$20:L370,"&lt;&gt;")&lt;2601,26,COUNTIF($L$20:L370,"&lt;&gt;")&lt;2701,27,COUNTIF($L$20:L370,"&lt;&gt;")&lt;2801,28,COUNTIF($L$20:L370,"&lt;&gt;")&lt;2901,29,COUNTIF($L$20:L370,"&lt;&gt;")&lt;3001,30),"")</f>
        <v/>
      </c>
      <c r="AM370" t="str">
        <f t="shared" si="25"/>
        <v/>
      </c>
      <c r="AN370" t="str">
        <f t="shared" si="29"/>
        <v/>
      </c>
      <c r="AP370" t="str">
        <f t="shared" si="28"/>
        <v/>
      </c>
      <c r="AQ370" t="str">
        <f>IF(AO370="","",COUNTIFS(AM370:$AM$3019,AO370))</f>
        <v/>
      </c>
    </row>
    <row r="371" spans="1:43" x14ac:dyDescent="0.25">
      <c r="A371" s="6" t="str">
        <f>IF(COUNT($A$20:A370)&lt;&gt;$B$4,IF(A370="","",A370+1),"")</f>
        <v/>
      </c>
      <c r="B371" s="3"/>
      <c r="C371" s="3"/>
      <c r="D371" s="122"/>
      <c r="E371" s="3"/>
      <c r="F371" s="3"/>
      <c r="G371" s="3"/>
      <c r="H371" s="3"/>
      <c r="I371" s="120"/>
      <c r="J371" s="3"/>
      <c r="K371" s="119" t="str" cm="1">
        <f t="array" ref="K371">IF(OR($J$14 = "A",$J$14 = "B",$J$14 = "C"),IF(I371="","",IF(LEN(I371)&gt;2,_xlfn.IFS(ISNUMBER(SEARCH("_",I371)),I371,ISNUMBER(SEARCH(", ",I371)),SUBSTITUTE(I371,", ","_"),ISNUMBER(SEARCH("/ ",I371)),SUBSTITUTE(I371,"/ ","_"),ISNUMBER(SEARCH(",",I371)),SUBSTITUTE(I371,",","_"),ISNUMBER(SEARCH("/",I371)),SUBSTITUTE(I371,"/","_"),ISNUMBER(SEARCH("",I371)),I371),I371)),IF(OR($J$14 = "J",$J$14 = "K"),"",IF(D371="","",IF(LEN(D371)&gt;2,_xlfn.IFS(ISNUMBER(SEARCH("_",D371)),D371,ISNUMBER(SEARCH(", ",D371)),SUBSTITUTE(D371,", ","_"),ISNUMBER(SEARCH("/ ",D371)),SUBSTITUTE(D371,"/ ","_"),ISNUMBER(SEARCH(",",D371)),SUBSTITUTE(D371,",","_"),ISNUMBER(SEARCH("/",D371)),SUBSTITUTE(D371,"/","_"),ISNUMBER(SEARCH("",D371)),D371),D371))))</f>
        <v/>
      </c>
      <c r="L371" s="1"/>
      <c r="M371" s="1" t="str">
        <f t="shared" si="26"/>
        <v/>
      </c>
      <c r="N371" s="94" t="str">
        <f>IF($L371="None","",IF(ISERROR(VLOOKUP($L371,Info!$B$4:$B$266,1,FALSE)),"",VLOOKUP($L371,Info!$B$4:$L$266,5,FALSE)))</f>
        <v/>
      </c>
      <c r="O371" s="94" t="str">
        <f>IF(K371="","",IF(AND($J$12&lt;&gt;"ABC",N371="3"),"BAC",IF(N371="3","ABC",IF($J$12&lt;&gt;"ABC",IF($J$10="Standard",VLOOKUP(K371,Info!$BE$4:$BF$481,2,FALSE),VLOOKUP(K371,Info!$BI$4:$BJ$482,2,FALSE)),IF($J$10="Standard",VLOOKUP(K371,Info!$AG$4:$AH$2994,2,FALSE),VLOOKUP(K371,Info!$AK$4:$AL$2997,2,FALSE))))))</f>
        <v/>
      </c>
      <c r="P371" s="94" t="str">
        <f>IF($L371="None","",IF(ISERROR(VLOOKUP($L371,Info!$B$4:$B$266,1,FALSE)),"",VLOOKUP($L371,Info!$B$4:$L$266,3,FALSE)))</f>
        <v/>
      </c>
      <c r="Q371" s="96" t="str">
        <f>IF($L371="None","",IF(ISERROR(VLOOKUP($L371,Info!$B$4:$B$266,1,FALSE)),"",VLOOKUP($L371,Info!$B$4:$L$266,4,FALSE)))</f>
        <v/>
      </c>
      <c r="R371" s="1"/>
      <c r="S371" s="6" t="str">
        <f t="shared" si="27"/>
        <v/>
      </c>
      <c r="T371" s="6" t="str">
        <f>IF($L371="None","",IF(ISERROR(VLOOKUP($L371,Info!$B$4:$B$266,1,FALSE)),"",VLOOKUP($L371,Info!$B$4:$L$266,11,FALSE)))</f>
        <v/>
      </c>
      <c r="U371" s="1"/>
      <c r="V371" s="1"/>
      <c r="W371" s="1"/>
      <c r="X371" s="1" t="str">
        <f>IF($L371="None","",IF(ISERROR(VLOOKUP($L371,Info!$B$4:$B$266,1,FALSE)),"",IF(OR(W371="Metallic Liquid Tight",W371="Non-Metallic Liquid Tight",W371="LSZH",W371="Greenfield"),VLOOKUP($L371,Info!$B$4:$L$266,7,FALSE),"N/A")))</f>
        <v/>
      </c>
      <c r="Y371" s="1"/>
      <c r="Z371" s="96" t="str">
        <f>IF($L371="None","",IF(ISERROR(VLOOKUP($L371,Info!$B$4:$B$266,1,FALSE)),"",VLOOKUP($L371,Info!$B$4:$L$266,9,FALSE)))</f>
        <v/>
      </c>
      <c r="AA371" s="96" t="str">
        <f>IF($L371="None","",IF(ISERROR(VLOOKUP($L371,Info!$B$4:$B$266,1,FALSE)),"",VLOOKUP($L371,Info!$B$4:$L$266,8,FALSE)))</f>
        <v/>
      </c>
      <c r="AB371" s="96" t="str">
        <f>IF($L371="None","",IF(ISERROR(VLOOKUP($L371,Info!$B$4:$B$266,1,FALSE)),"",VLOOKUP($L371,Info!$B$4:$L$266,10,FALSE)))</f>
        <v/>
      </c>
      <c r="AC371" s="1" t="str">
        <f>IF(W371="SO Cable","Black,White",IF(O371="","",IF(P371="","",IF($J$12&lt;&gt;"ABC",IF(P371&lt;="250",VLOOKUP(O371,Info!$AZ$4:$BB$22,3,FALSE),VLOOKUP(O371,Info!$AZ$23:$BB$39,3,FALSE)),IF(P371&lt;="250",VLOOKUP(O371,Info!$AO$4:$AQ$22,3,FALSE),VLOOKUP(O371,Info!$AO$23:$AP$39,3,FALSE))))))</f>
        <v/>
      </c>
      <c r="AD371" s="1"/>
      <c r="AE371" s="1" t="str">
        <f>IF($L371="None","",IF(ISERROR(VLOOKUP($L371,Info!$B$4:$B$266,1,FALSE)),"",VLOOKUP($L371,Info!$B$4:$L$266,4,FALSE)))</f>
        <v/>
      </c>
      <c r="AF371" s="1" t="str">
        <f>IF($L371="None","",IF(ISERROR(VLOOKUP($L371,Info!$B$4:$B$266,1,FALSE)),"",VLOOKUP($L371,Info!$B$4:$L$266,6,FALSE)))</f>
        <v/>
      </c>
      <c r="AG371" s="1"/>
      <c r="AH371" s="33" t="str" cm="1">
        <f t="array" ref="AH371">IF(AND(L371&lt;&gt;"",O371&lt;&gt;"",R371:S371&lt;&gt;"",W371:X371&lt;&gt;"",Z371:AA371&lt;&gt;"",AC371&lt;&gt;""),"Good","Bad")</f>
        <v>Bad</v>
      </c>
      <c r="AL371" t="str" cm="1">
        <f t="array" ref="AL371">IF(R371&gt;0,_xlfn.IFS(COUNTIF($L$20:L371,"&lt;&gt;")&lt;101,1,COUNTIF($L$20:L371,"&lt;&gt;")&lt;201,2,COUNTIF($L$20:L371,"&lt;&gt;")&lt;301,3,COUNTIF($L$20:L371,"&lt;&gt;")&lt;401,4,COUNTIF($L$20:L371,"&lt;&gt;")&lt;501,5,COUNTIF($L$20:L371,"&lt;&gt;")&lt;601,6,COUNTIF($L$20:L371,"&lt;&gt;")&lt;701,7,COUNTIF($L$20:L371,"&lt;&gt;")&lt;801,8,COUNTIF($L$20:L371,"&lt;&gt;")&lt;901,9,COUNTIF($L$20:L371,"&lt;&gt;")&lt;1001,10,COUNTIF($L$20:L371,"&lt;&gt;")&lt;1101,11,COUNTIF($L$20:L371,"&lt;&gt;")&lt;1201,12,COUNTIF($L$20:L371,"&lt;&gt;")&lt;1301,13,COUNTIF($L$20:L371,"&lt;&gt;")&lt;1401,14,COUNTIF($L$20:L371,"&lt;&gt;")&lt;1501,15,COUNTIF($L$20:L371,"&lt;&gt;")&lt;1601,16,COUNTIF($L$20:L371,"&lt;&gt;")&lt;1701,17,COUNTIF($L$20:L371,"&lt;&gt;")&lt;1801,18,COUNTIF($L$20:L371,"&lt;&gt;")&lt;1901,19,COUNTIF($L$20:L371,"&lt;&gt;")&lt;2001,20,COUNTIF($L$20:L371,"&lt;&gt;")&lt;2101,21,COUNTIF($L$20:L371,"&lt;&gt;")&lt;2201,22,COUNTIF($L$20:L371,"&lt;&gt;")&lt;2301,23,COUNTIF($L$20:L371,"&lt;&gt;")&lt;2401,24,COUNTIF($L$20:L371,"&lt;&gt;")&lt;2501,25,COUNTIF($L$20:L371,"&lt;&gt;")&lt;2601,26,COUNTIF($L$20:L371,"&lt;&gt;")&lt;2701,27,COUNTIF($L$20:L371,"&lt;&gt;")&lt;2801,28,COUNTIF($L$20:L371,"&lt;&gt;")&lt;2901,29,COUNTIF($L$20:L371,"&lt;&gt;")&lt;3001,30),"")</f>
        <v/>
      </c>
      <c r="AM371" t="str">
        <f t="shared" si="25"/>
        <v/>
      </c>
      <c r="AN371" t="str">
        <f t="shared" si="29"/>
        <v/>
      </c>
      <c r="AP371" t="str">
        <f t="shared" si="28"/>
        <v/>
      </c>
      <c r="AQ371" t="str">
        <f>IF(AO371="","",COUNTIFS(AM371:$AM$3019,AO371))</f>
        <v/>
      </c>
    </row>
    <row r="372" spans="1:43" x14ac:dyDescent="0.25">
      <c r="A372" s="6" t="str">
        <f>IF(COUNT($A$20:A371)&lt;&gt;$B$4,IF(A371="","",A371+1),"")</f>
        <v/>
      </c>
      <c r="B372" s="3"/>
      <c r="C372" s="3"/>
      <c r="D372" s="122"/>
      <c r="E372" s="3"/>
      <c r="F372" s="3"/>
      <c r="G372" s="3"/>
      <c r="H372" s="3"/>
      <c r="I372" s="120"/>
      <c r="J372" s="3"/>
      <c r="K372" s="119" t="str" cm="1">
        <f t="array" ref="K372">IF(OR($J$14 = "A",$J$14 = "B",$J$14 = "C"),IF(I372="","",IF(LEN(I372)&gt;2,_xlfn.IFS(ISNUMBER(SEARCH("_",I372)),I372,ISNUMBER(SEARCH(", ",I372)),SUBSTITUTE(I372,", ","_"),ISNUMBER(SEARCH("/ ",I372)),SUBSTITUTE(I372,"/ ","_"),ISNUMBER(SEARCH(",",I372)),SUBSTITUTE(I372,",","_"),ISNUMBER(SEARCH("/",I372)),SUBSTITUTE(I372,"/","_"),ISNUMBER(SEARCH("",I372)),I372),I372)),IF(OR($J$14 = "J",$J$14 = "K"),"",IF(D372="","",IF(LEN(D372)&gt;2,_xlfn.IFS(ISNUMBER(SEARCH("_",D372)),D372,ISNUMBER(SEARCH(", ",D372)),SUBSTITUTE(D372,", ","_"),ISNUMBER(SEARCH("/ ",D372)),SUBSTITUTE(D372,"/ ","_"),ISNUMBER(SEARCH(",",D372)),SUBSTITUTE(D372,",","_"),ISNUMBER(SEARCH("/",D372)),SUBSTITUTE(D372,"/","_"),ISNUMBER(SEARCH("",D372)),D372),D372))))</f>
        <v/>
      </c>
      <c r="L372" s="1"/>
      <c r="M372" s="1" t="str">
        <f t="shared" si="26"/>
        <v/>
      </c>
      <c r="N372" s="94" t="str">
        <f>IF($L372="None","",IF(ISERROR(VLOOKUP($L372,Info!$B$4:$B$266,1,FALSE)),"",VLOOKUP($L372,Info!$B$4:$L$266,5,FALSE)))</f>
        <v/>
      </c>
      <c r="O372" s="94" t="str">
        <f>IF(K372="","",IF(AND($J$12&lt;&gt;"ABC",N372="3"),"BAC",IF(N372="3","ABC",IF($J$12&lt;&gt;"ABC",IF($J$10="Standard",VLOOKUP(K372,Info!$BE$4:$BF$481,2,FALSE),VLOOKUP(K372,Info!$BI$4:$BJ$482,2,FALSE)),IF($J$10="Standard",VLOOKUP(K372,Info!$AG$4:$AH$2994,2,FALSE),VLOOKUP(K372,Info!$AK$4:$AL$2997,2,FALSE))))))</f>
        <v/>
      </c>
      <c r="P372" s="94" t="str">
        <f>IF($L372="None","",IF(ISERROR(VLOOKUP($L372,Info!$B$4:$B$266,1,FALSE)),"",VLOOKUP($L372,Info!$B$4:$L$266,3,FALSE)))</f>
        <v/>
      </c>
      <c r="Q372" s="96" t="str">
        <f>IF($L372="None","",IF(ISERROR(VLOOKUP($L372,Info!$B$4:$B$266,1,FALSE)),"",VLOOKUP($L372,Info!$B$4:$L$266,4,FALSE)))</f>
        <v/>
      </c>
      <c r="R372" s="1"/>
      <c r="S372" s="6" t="str">
        <f t="shared" si="27"/>
        <v/>
      </c>
      <c r="T372" s="6" t="str">
        <f>IF($L372="None","",IF(ISERROR(VLOOKUP($L372,Info!$B$4:$B$266,1,FALSE)),"",VLOOKUP($L372,Info!$B$4:$L$266,11,FALSE)))</f>
        <v/>
      </c>
      <c r="U372" s="1"/>
      <c r="V372" s="1"/>
      <c r="W372" s="1"/>
      <c r="X372" s="1" t="str">
        <f>IF($L372="None","",IF(ISERROR(VLOOKUP($L372,Info!$B$4:$B$266,1,FALSE)),"",IF(OR(W372="Metallic Liquid Tight",W372="Non-Metallic Liquid Tight",W372="LSZH",W372="Greenfield"),VLOOKUP($L372,Info!$B$4:$L$266,7,FALSE),"N/A")))</f>
        <v/>
      </c>
      <c r="Y372" s="1"/>
      <c r="Z372" s="96" t="str">
        <f>IF($L372="None","",IF(ISERROR(VLOOKUP($L372,Info!$B$4:$B$266,1,FALSE)),"",VLOOKUP($L372,Info!$B$4:$L$266,9,FALSE)))</f>
        <v/>
      </c>
      <c r="AA372" s="96" t="str">
        <f>IF($L372="None","",IF(ISERROR(VLOOKUP($L372,Info!$B$4:$B$266,1,FALSE)),"",VLOOKUP($L372,Info!$B$4:$L$266,8,FALSE)))</f>
        <v/>
      </c>
      <c r="AB372" s="96" t="str">
        <f>IF($L372="None","",IF(ISERROR(VLOOKUP($L372,Info!$B$4:$B$266,1,FALSE)),"",VLOOKUP($L372,Info!$B$4:$L$266,10,FALSE)))</f>
        <v/>
      </c>
      <c r="AC372" s="1" t="str">
        <f>IF(W372="SO Cable","Black,White",IF(O372="","",IF(P372="","",IF($J$12&lt;&gt;"ABC",IF(P372&lt;="250",VLOOKUP(O372,Info!$AZ$4:$BB$22,3,FALSE),VLOOKUP(O372,Info!$AZ$23:$BB$39,3,FALSE)),IF(P372&lt;="250",VLOOKUP(O372,Info!$AO$4:$AQ$22,3,FALSE),VLOOKUP(O372,Info!$AO$23:$AP$39,3,FALSE))))))</f>
        <v/>
      </c>
      <c r="AD372" s="1"/>
      <c r="AE372" s="1" t="str">
        <f>IF($L372="None","",IF(ISERROR(VLOOKUP($L372,Info!$B$4:$B$266,1,FALSE)),"",VLOOKUP($L372,Info!$B$4:$L$266,4,FALSE)))</f>
        <v/>
      </c>
      <c r="AF372" s="1" t="str">
        <f>IF($L372="None","",IF(ISERROR(VLOOKUP($L372,Info!$B$4:$B$266,1,FALSE)),"",VLOOKUP($L372,Info!$B$4:$L$266,6,FALSE)))</f>
        <v/>
      </c>
      <c r="AG372" s="1"/>
      <c r="AH372" s="33" t="str" cm="1">
        <f t="array" ref="AH372">IF(AND(L372&lt;&gt;"",O372&lt;&gt;"",R372:S372&lt;&gt;"",W372:X372&lt;&gt;"",Z372:AA372&lt;&gt;"",AC372&lt;&gt;""),"Good","Bad")</f>
        <v>Bad</v>
      </c>
      <c r="AL372" t="str" cm="1">
        <f t="array" ref="AL372">IF(R372&gt;0,_xlfn.IFS(COUNTIF($L$20:L372,"&lt;&gt;")&lt;101,1,COUNTIF($L$20:L372,"&lt;&gt;")&lt;201,2,COUNTIF($L$20:L372,"&lt;&gt;")&lt;301,3,COUNTIF($L$20:L372,"&lt;&gt;")&lt;401,4,COUNTIF($L$20:L372,"&lt;&gt;")&lt;501,5,COUNTIF($L$20:L372,"&lt;&gt;")&lt;601,6,COUNTIF($L$20:L372,"&lt;&gt;")&lt;701,7,COUNTIF($L$20:L372,"&lt;&gt;")&lt;801,8,COUNTIF($L$20:L372,"&lt;&gt;")&lt;901,9,COUNTIF($L$20:L372,"&lt;&gt;")&lt;1001,10,COUNTIF($L$20:L372,"&lt;&gt;")&lt;1101,11,COUNTIF($L$20:L372,"&lt;&gt;")&lt;1201,12,COUNTIF($L$20:L372,"&lt;&gt;")&lt;1301,13,COUNTIF($L$20:L372,"&lt;&gt;")&lt;1401,14,COUNTIF($L$20:L372,"&lt;&gt;")&lt;1501,15,COUNTIF($L$20:L372,"&lt;&gt;")&lt;1601,16,COUNTIF($L$20:L372,"&lt;&gt;")&lt;1701,17,COUNTIF($L$20:L372,"&lt;&gt;")&lt;1801,18,COUNTIF($L$20:L372,"&lt;&gt;")&lt;1901,19,COUNTIF($L$20:L372,"&lt;&gt;")&lt;2001,20,COUNTIF($L$20:L372,"&lt;&gt;")&lt;2101,21,COUNTIF($L$20:L372,"&lt;&gt;")&lt;2201,22,COUNTIF($L$20:L372,"&lt;&gt;")&lt;2301,23,COUNTIF($L$20:L372,"&lt;&gt;")&lt;2401,24,COUNTIF($L$20:L372,"&lt;&gt;")&lt;2501,25,COUNTIF($L$20:L372,"&lt;&gt;")&lt;2601,26,COUNTIF($L$20:L372,"&lt;&gt;")&lt;2701,27,COUNTIF($L$20:L372,"&lt;&gt;")&lt;2801,28,COUNTIF($L$20:L372,"&lt;&gt;")&lt;2901,29,COUNTIF($L$20:L372,"&lt;&gt;")&lt;3001,30),"")</f>
        <v/>
      </c>
      <c r="AM372" t="str">
        <f t="shared" si="25"/>
        <v/>
      </c>
      <c r="AN372" t="str">
        <f t="shared" si="29"/>
        <v/>
      </c>
      <c r="AP372" t="str">
        <f t="shared" si="28"/>
        <v/>
      </c>
      <c r="AQ372" t="str">
        <f>IF(AO372="","",COUNTIFS(AM372:$AM$3019,AO372))</f>
        <v/>
      </c>
    </row>
    <row r="373" spans="1:43" x14ac:dyDescent="0.25">
      <c r="A373" s="6" t="str">
        <f>IF(COUNT($A$20:A372)&lt;&gt;$B$4,IF(A372="","",A372+1),"")</f>
        <v/>
      </c>
      <c r="B373" s="3"/>
      <c r="C373" s="3"/>
      <c r="D373" s="122"/>
      <c r="E373" s="3"/>
      <c r="F373" s="3"/>
      <c r="G373" s="3"/>
      <c r="H373" s="3"/>
      <c r="I373" s="120"/>
      <c r="J373" s="3"/>
      <c r="K373" s="119" t="str" cm="1">
        <f t="array" ref="K373">IF(OR($J$14 = "A",$J$14 = "B",$J$14 = "C"),IF(I373="","",IF(LEN(I373)&gt;2,_xlfn.IFS(ISNUMBER(SEARCH("_",I373)),I373,ISNUMBER(SEARCH(", ",I373)),SUBSTITUTE(I373,", ","_"),ISNUMBER(SEARCH("/ ",I373)),SUBSTITUTE(I373,"/ ","_"),ISNUMBER(SEARCH(",",I373)),SUBSTITUTE(I373,",","_"),ISNUMBER(SEARCH("/",I373)),SUBSTITUTE(I373,"/","_"),ISNUMBER(SEARCH("",I373)),I373),I373)),IF(OR($J$14 = "J",$J$14 = "K"),"",IF(D373="","",IF(LEN(D373)&gt;2,_xlfn.IFS(ISNUMBER(SEARCH("_",D373)),D373,ISNUMBER(SEARCH(", ",D373)),SUBSTITUTE(D373,", ","_"),ISNUMBER(SEARCH("/ ",D373)),SUBSTITUTE(D373,"/ ","_"),ISNUMBER(SEARCH(",",D373)),SUBSTITUTE(D373,",","_"),ISNUMBER(SEARCH("/",D373)),SUBSTITUTE(D373,"/","_"),ISNUMBER(SEARCH("",D373)),D373),D373))))</f>
        <v/>
      </c>
      <c r="L373" s="1"/>
      <c r="M373" s="1" t="str">
        <f t="shared" si="26"/>
        <v/>
      </c>
      <c r="N373" s="94" t="str">
        <f>IF($L373="None","",IF(ISERROR(VLOOKUP($L373,Info!$B$4:$B$266,1,FALSE)),"",VLOOKUP($L373,Info!$B$4:$L$266,5,FALSE)))</f>
        <v/>
      </c>
      <c r="O373" s="94" t="str">
        <f>IF(K373="","",IF(AND($J$12&lt;&gt;"ABC",N373="3"),"BAC",IF(N373="3","ABC",IF($J$12&lt;&gt;"ABC",IF($J$10="Standard",VLOOKUP(K373,Info!$BE$4:$BF$481,2,FALSE),VLOOKUP(K373,Info!$BI$4:$BJ$482,2,FALSE)),IF($J$10="Standard",VLOOKUP(K373,Info!$AG$4:$AH$2994,2,FALSE),VLOOKUP(K373,Info!$AK$4:$AL$2997,2,FALSE))))))</f>
        <v/>
      </c>
      <c r="P373" s="94" t="str">
        <f>IF($L373="None","",IF(ISERROR(VLOOKUP($L373,Info!$B$4:$B$266,1,FALSE)),"",VLOOKUP($L373,Info!$B$4:$L$266,3,FALSE)))</f>
        <v/>
      </c>
      <c r="Q373" s="96" t="str">
        <f>IF($L373="None","",IF(ISERROR(VLOOKUP($L373,Info!$B$4:$B$266,1,FALSE)),"",VLOOKUP($L373,Info!$B$4:$L$266,4,FALSE)))</f>
        <v/>
      </c>
      <c r="R373" s="1"/>
      <c r="S373" s="6" t="str">
        <f t="shared" si="27"/>
        <v/>
      </c>
      <c r="T373" s="6" t="str">
        <f>IF($L373="None","",IF(ISERROR(VLOOKUP($L373,Info!$B$4:$B$266,1,FALSE)),"",VLOOKUP($L373,Info!$B$4:$L$266,11,FALSE)))</f>
        <v/>
      </c>
      <c r="U373" s="1"/>
      <c r="V373" s="1"/>
      <c r="W373" s="1"/>
      <c r="X373" s="1" t="str">
        <f>IF($L373="None","",IF(ISERROR(VLOOKUP($L373,Info!$B$4:$B$266,1,FALSE)),"",IF(OR(W373="Metallic Liquid Tight",W373="Non-Metallic Liquid Tight",W373="LSZH",W373="Greenfield"),VLOOKUP($L373,Info!$B$4:$L$266,7,FALSE),"N/A")))</f>
        <v/>
      </c>
      <c r="Y373" s="1"/>
      <c r="Z373" s="96" t="str">
        <f>IF($L373="None","",IF(ISERROR(VLOOKUP($L373,Info!$B$4:$B$266,1,FALSE)),"",VLOOKUP($L373,Info!$B$4:$L$266,9,FALSE)))</f>
        <v/>
      </c>
      <c r="AA373" s="96" t="str">
        <f>IF($L373="None","",IF(ISERROR(VLOOKUP($L373,Info!$B$4:$B$266,1,FALSE)),"",VLOOKUP($L373,Info!$B$4:$L$266,8,FALSE)))</f>
        <v/>
      </c>
      <c r="AB373" s="96" t="str">
        <f>IF($L373="None","",IF(ISERROR(VLOOKUP($L373,Info!$B$4:$B$266,1,FALSE)),"",VLOOKUP($L373,Info!$B$4:$L$266,10,FALSE)))</f>
        <v/>
      </c>
      <c r="AC373" s="1" t="str">
        <f>IF(W373="SO Cable","Black,White",IF(O373="","",IF(P373="","",IF($J$12&lt;&gt;"ABC",IF(P373&lt;="250",VLOOKUP(O373,Info!$AZ$4:$BB$22,3,FALSE),VLOOKUP(O373,Info!$AZ$23:$BB$39,3,FALSE)),IF(P373&lt;="250",VLOOKUP(O373,Info!$AO$4:$AQ$22,3,FALSE),VLOOKUP(O373,Info!$AO$23:$AP$39,3,FALSE))))))</f>
        <v/>
      </c>
      <c r="AD373" s="1"/>
      <c r="AE373" s="1" t="str">
        <f>IF($L373="None","",IF(ISERROR(VLOOKUP($L373,Info!$B$4:$B$266,1,FALSE)),"",VLOOKUP($L373,Info!$B$4:$L$266,4,FALSE)))</f>
        <v/>
      </c>
      <c r="AF373" s="1" t="str">
        <f>IF($L373="None","",IF(ISERROR(VLOOKUP($L373,Info!$B$4:$B$266,1,FALSE)),"",VLOOKUP($L373,Info!$B$4:$L$266,6,FALSE)))</f>
        <v/>
      </c>
      <c r="AG373" s="1"/>
      <c r="AH373" s="33" t="str" cm="1">
        <f t="array" ref="AH373">IF(AND(L373&lt;&gt;"",O373&lt;&gt;"",R373:S373&lt;&gt;"",W373:X373&lt;&gt;"",Z373:AA373&lt;&gt;"",AC373&lt;&gt;""),"Good","Bad")</f>
        <v>Bad</v>
      </c>
      <c r="AL373" t="str" cm="1">
        <f t="array" ref="AL373">IF(R373&gt;0,_xlfn.IFS(COUNTIF($L$20:L373,"&lt;&gt;")&lt;101,1,COUNTIF($L$20:L373,"&lt;&gt;")&lt;201,2,COUNTIF($L$20:L373,"&lt;&gt;")&lt;301,3,COUNTIF($L$20:L373,"&lt;&gt;")&lt;401,4,COUNTIF($L$20:L373,"&lt;&gt;")&lt;501,5,COUNTIF($L$20:L373,"&lt;&gt;")&lt;601,6,COUNTIF($L$20:L373,"&lt;&gt;")&lt;701,7,COUNTIF($L$20:L373,"&lt;&gt;")&lt;801,8,COUNTIF($L$20:L373,"&lt;&gt;")&lt;901,9,COUNTIF($L$20:L373,"&lt;&gt;")&lt;1001,10,COUNTIF($L$20:L373,"&lt;&gt;")&lt;1101,11,COUNTIF($L$20:L373,"&lt;&gt;")&lt;1201,12,COUNTIF($L$20:L373,"&lt;&gt;")&lt;1301,13,COUNTIF($L$20:L373,"&lt;&gt;")&lt;1401,14,COUNTIF($L$20:L373,"&lt;&gt;")&lt;1501,15,COUNTIF($L$20:L373,"&lt;&gt;")&lt;1601,16,COUNTIF($L$20:L373,"&lt;&gt;")&lt;1701,17,COUNTIF($L$20:L373,"&lt;&gt;")&lt;1801,18,COUNTIF($L$20:L373,"&lt;&gt;")&lt;1901,19,COUNTIF($L$20:L373,"&lt;&gt;")&lt;2001,20,COUNTIF($L$20:L373,"&lt;&gt;")&lt;2101,21,COUNTIF($L$20:L373,"&lt;&gt;")&lt;2201,22,COUNTIF($L$20:L373,"&lt;&gt;")&lt;2301,23,COUNTIF($L$20:L373,"&lt;&gt;")&lt;2401,24,COUNTIF($L$20:L373,"&lt;&gt;")&lt;2501,25,COUNTIF($L$20:L373,"&lt;&gt;")&lt;2601,26,COUNTIF($L$20:L373,"&lt;&gt;")&lt;2701,27,COUNTIF($L$20:L373,"&lt;&gt;")&lt;2801,28,COUNTIF($L$20:L373,"&lt;&gt;")&lt;2901,29,COUNTIF($L$20:L373,"&lt;&gt;")&lt;3001,30),"")</f>
        <v/>
      </c>
      <c r="AM373" t="str">
        <f t="shared" si="25"/>
        <v/>
      </c>
      <c r="AN373" t="str">
        <f t="shared" si="29"/>
        <v/>
      </c>
      <c r="AP373" t="str">
        <f t="shared" si="28"/>
        <v/>
      </c>
      <c r="AQ373" t="str">
        <f>IF(AO373="","",COUNTIFS(AM373:$AM$3019,AO373))</f>
        <v/>
      </c>
    </row>
    <row r="374" spans="1:43" x14ac:dyDescent="0.25">
      <c r="A374" s="6" t="str">
        <f>IF(COUNT($A$20:A373)&lt;&gt;$B$4,IF(A373="","",A373+1),"")</f>
        <v/>
      </c>
      <c r="B374" s="3"/>
      <c r="C374" s="3"/>
      <c r="D374" s="122"/>
      <c r="E374" s="3"/>
      <c r="F374" s="3"/>
      <c r="G374" s="3"/>
      <c r="H374" s="3"/>
      <c r="I374" s="120"/>
      <c r="J374" s="3"/>
      <c r="K374" s="119" t="str" cm="1">
        <f t="array" ref="K374">IF(OR($J$14 = "A",$J$14 = "B",$J$14 = "C"),IF(I374="","",IF(LEN(I374)&gt;2,_xlfn.IFS(ISNUMBER(SEARCH("_",I374)),I374,ISNUMBER(SEARCH(", ",I374)),SUBSTITUTE(I374,", ","_"),ISNUMBER(SEARCH("/ ",I374)),SUBSTITUTE(I374,"/ ","_"),ISNUMBER(SEARCH(",",I374)),SUBSTITUTE(I374,",","_"),ISNUMBER(SEARCH("/",I374)),SUBSTITUTE(I374,"/","_"),ISNUMBER(SEARCH("",I374)),I374),I374)),IF(OR($J$14 = "J",$J$14 = "K"),"",IF(D374="","",IF(LEN(D374)&gt;2,_xlfn.IFS(ISNUMBER(SEARCH("_",D374)),D374,ISNUMBER(SEARCH(", ",D374)),SUBSTITUTE(D374,", ","_"),ISNUMBER(SEARCH("/ ",D374)),SUBSTITUTE(D374,"/ ","_"),ISNUMBER(SEARCH(",",D374)),SUBSTITUTE(D374,",","_"),ISNUMBER(SEARCH("/",D374)),SUBSTITUTE(D374,"/","_"),ISNUMBER(SEARCH("",D374)),D374),D374))))</f>
        <v/>
      </c>
      <c r="L374" s="1"/>
      <c r="M374" s="1" t="str">
        <f t="shared" si="26"/>
        <v/>
      </c>
      <c r="N374" s="94" t="str">
        <f>IF($L374="None","",IF(ISERROR(VLOOKUP($L374,Info!$B$4:$B$266,1,FALSE)),"",VLOOKUP($L374,Info!$B$4:$L$266,5,FALSE)))</f>
        <v/>
      </c>
      <c r="O374" s="94" t="str">
        <f>IF(K374="","",IF(AND($J$12&lt;&gt;"ABC",N374="3"),"BAC",IF(N374="3","ABC",IF($J$12&lt;&gt;"ABC",IF($J$10="Standard",VLOOKUP(K374,Info!$BE$4:$BF$481,2,FALSE),VLOOKUP(K374,Info!$BI$4:$BJ$482,2,FALSE)),IF($J$10="Standard",VLOOKUP(K374,Info!$AG$4:$AH$2994,2,FALSE),VLOOKUP(K374,Info!$AK$4:$AL$2997,2,FALSE))))))</f>
        <v/>
      </c>
      <c r="P374" s="94" t="str">
        <f>IF($L374="None","",IF(ISERROR(VLOOKUP($L374,Info!$B$4:$B$266,1,FALSE)),"",VLOOKUP($L374,Info!$B$4:$L$266,3,FALSE)))</f>
        <v/>
      </c>
      <c r="Q374" s="96" t="str">
        <f>IF($L374="None","",IF(ISERROR(VLOOKUP($L374,Info!$B$4:$B$266,1,FALSE)),"",VLOOKUP($L374,Info!$B$4:$L$266,4,FALSE)))</f>
        <v/>
      </c>
      <c r="R374" s="1"/>
      <c r="S374" s="6" t="str">
        <f t="shared" si="27"/>
        <v/>
      </c>
      <c r="T374" s="6" t="str">
        <f>IF($L374="None","",IF(ISERROR(VLOOKUP($L374,Info!$B$4:$B$266,1,FALSE)),"",VLOOKUP($L374,Info!$B$4:$L$266,11,FALSE)))</f>
        <v/>
      </c>
      <c r="U374" s="1"/>
      <c r="V374" s="1"/>
      <c r="W374" s="1"/>
      <c r="X374" s="1" t="str">
        <f>IF($L374="None","",IF(ISERROR(VLOOKUP($L374,Info!$B$4:$B$266,1,FALSE)),"",IF(OR(W374="Metallic Liquid Tight",W374="Non-Metallic Liquid Tight",W374="LSZH",W374="Greenfield"),VLOOKUP($L374,Info!$B$4:$L$266,7,FALSE),"N/A")))</f>
        <v/>
      </c>
      <c r="Y374" s="1"/>
      <c r="Z374" s="96" t="str">
        <f>IF($L374="None","",IF(ISERROR(VLOOKUP($L374,Info!$B$4:$B$266,1,FALSE)),"",VLOOKUP($L374,Info!$B$4:$L$266,9,FALSE)))</f>
        <v/>
      </c>
      <c r="AA374" s="96" t="str">
        <f>IF($L374="None","",IF(ISERROR(VLOOKUP($L374,Info!$B$4:$B$266,1,FALSE)),"",VLOOKUP($L374,Info!$B$4:$L$266,8,FALSE)))</f>
        <v/>
      </c>
      <c r="AB374" s="96" t="str">
        <f>IF($L374="None","",IF(ISERROR(VLOOKUP($L374,Info!$B$4:$B$266,1,FALSE)),"",VLOOKUP($L374,Info!$B$4:$L$266,10,FALSE)))</f>
        <v/>
      </c>
      <c r="AC374" s="1" t="str">
        <f>IF(W374="SO Cable","Black,White",IF(O374="","",IF(P374="","",IF($J$12&lt;&gt;"ABC",IF(P374&lt;="250",VLOOKUP(O374,Info!$AZ$4:$BB$22,3,FALSE),VLOOKUP(O374,Info!$AZ$23:$BB$39,3,FALSE)),IF(P374&lt;="250",VLOOKUP(O374,Info!$AO$4:$AQ$22,3,FALSE),VLOOKUP(O374,Info!$AO$23:$AP$39,3,FALSE))))))</f>
        <v/>
      </c>
      <c r="AD374" s="1"/>
      <c r="AE374" s="1" t="str">
        <f>IF($L374="None","",IF(ISERROR(VLOOKUP($L374,Info!$B$4:$B$266,1,FALSE)),"",VLOOKUP($L374,Info!$B$4:$L$266,4,FALSE)))</f>
        <v/>
      </c>
      <c r="AF374" s="1" t="str">
        <f>IF($L374="None","",IF(ISERROR(VLOOKUP($L374,Info!$B$4:$B$266,1,FALSE)),"",VLOOKUP($L374,Info!$B$4:$L$266,6,FALSE)))</f>
        <v/>
      </c>
      <c r="AG374" s="1"/>
      <c r="AH374" s="33" t="str" cm="1">
        <f t="array" ref="AH374">IF(AND(L374&lt;&gt;"",O374&lt;&gt;"",R374:S374&lt;&gt;"",W374:X374&lt;&gt;"",Z374:AA374&lt;&gt;"",AC374&lt;&gt;""),"Good","Bad")</f>
        <v>Bad</v>
      </c>
      <c r="AL374" t="str" cm="1">
        <f t="array" ref="AL374">IF(R374&gt;0,_xlfn.IFS(COUNTIF($L$20:L374,"&lt;&gt;")&lt;101,1,COUNTIF($L$20:L374,"&lt;&gt;")&lt;201,2,COUNTIF($L$20:L374,"&lt;&gt;")&lt;301,3,COUNTIF($L$20:L374,"&lt;&gt;")&lt;401,4,COUNTIF($L$20:L374,"&lt;&gt;")&lt;501,5,COUNTIF($L$20:L374,"&lt;&gt;")&lt;601,6,COUNTIF($L$20:L374,"&lt;&gt;")&lt;701,7,COUNTIF($L$20:L374,"&lt;&gt;")&lt;801,8,COUNTIF($L$20:L374,"&lt;&gt;")&lt;901,9,COUNTIF($L$20:L374,"&lt;&gt;")&lt;1001,10,COUNTIF($L$20:L374,"&lt;&gt;")&lt;1101,11,COUNTIF($L$20:L374,"&lt;&gt;")&lt;1201,12,COUNTIF($L$20:L374,"&lt;&gt;")&lt;1301,13,COUNTIF($L$20:L374,"&lt;&gt;")&lt;1401,14,COUNTIF($L$20:L374,"&lt;&gt;")&lt;1501,15,COUNTIF($L$20:L374,"&lt;&gt;")&lt;1601,16,COUNTIF($L$20:L374,"&lt;&gt;")&lt;1701,17,COUNTIF($L$20:L374,"&lt;&gt;")&lt;1801,18,COUNTIF($L$20:L374,"&lt;&gt;")&lt;1901,19,COUNTIF($L$20:L374,"&lt;&gt;")&lt;2001,20,COUNTIF($L$20:L374,"&lt;&gt;")&lt;2101,21,COUNTIF($L$20:L374,"&lt;&gt;")&lt;2201,22,COUNTIF($L$20:L374,"&lt;&gt;")&lt;2301,23,COUNTIF($L$20:L374,"&lt;&gt;")&lt;2401,24,COUNTIF($L$20:L374,"&lt;&gt;")&lt;2501,25,COUNTIF($L$20:L374,"&lt;&gt;")&lt;2601,26,COUNTIF($L$20:L374,"&lt;&gt;")&lt;2701,27,COUNTIF($L$20:L374,"&lt;&gt;")&lt;2801,28,COUNTIF($L$20:L374,"&lt;&gt;")&lt;2901,29,COUNTIF($L$20:L374,"&lt;&gt;")&lt;3001,30),"")</f>
        <v/>
      </c>
      <c r="AM374" t="str">
        <f t="shared" si="25"/>
        <v/>
      </c>
      <c r="AN374" t="str">
        <f t="shared" si="29"/>
        <v/>
      </c>
      <c r="AP374" t="str">
        <f t="shared" si="28"/>
        <v/>
      </c>
      <c r="AQ374" t="str">
        <f>IF(AO374="","",COUNTIFS(AM374:$AM$3019,AO374))</f>
        <v/>
      </c>
    </row>
    <row r="375" spans="1:43" x14ac:dyDescent="0.25">
      <c r="A375" s="6" t="str">
        <f>IF(COUNT($A$20:A374)&lt;&gt;$B$4,IF(A374="","",A374+1),"")</f>
        <v/>
      </c>
      <c r="B375" s="3"/>
      <c r="C375" s="3"/>
      <c r="D375" s="122"/>
      <c r="E375" s="3"/>
      <c r="F375" s="3"/>
      <c r="G375" s="3"/>
      <c r="H375" s="3"/>
      <c r="I375" s="120"/>
      <c r="J375" s="3"/>
      <c r="K375" s="119" t="str" cm="1">
        <f t="array" ref="K375">IF(OR($J$14 = "A",$J$14 = "B",$J$14 = "C"),IF(I375="","",IF(LEN(I375)&gt;2,_xlfn.IFS(ISNUMBER(SEARCH("_",I375)),I375,ISNUMBER(SEARCH(", ",I375)),SUBSTITUTE(I375,", ","_"),ISNUMBER(SEARCH("/ ",I375)),SUBSTITUTE(I375,"/ ","_"),ISNUMBER(SEARCH(",",I375)),SUBSTITUTE(I375,",","_"),ISNUMBER(SEARCH("/",I375)),SUBSTITUTE(I375,"/","_"),ISNUMBER(SEARCH("",I375)),I375),I375)),IF(OR($J$14 = "J",$J$14 = "K"),"",IF(D375="","",IF(LEN(D375)&gt;2,_xlfn.IFS(ISNUMBER(SEARCH("_",D375)),D375,ISNUMBER(SEARCH(", ",D375)),SUBSTITUTE(D375,", ","_"),ISNUMBER(SEARCH("/ ",D375)),SUBSTITUTE(D375,"/ ","_"),ISNUMBER(SEARCH(",",D375)),SUBSTITUTE(D375,",","_"),ISNUMBER(SEARCH("/",D375)),SUBSTITUTE(D375,"/","_"),ISNUMBER(SEARCH("",D375)),D375),D375))))</f>
        <v/>
      </c>
      <c r="L375" s="1"/>
      <c r="M375" s="1" t="str">
        <f t="shared" si="26"/>
        <v/>
      </c>
      <c r="N375" s="94" t="str">
        <f>IF($L375="None","",IF(ISERROR(VLOOKUP($L375,Info!$B$4:$B$266,1,FALSE)),"",VLOOKUP($L375,Info!$B$4:$L$266,5,FALSE)))</f>
        <v/>
      </c>
      <c r="O375" s="94" t="str">
        <f>IF(K375="","",IF(AND($J$12&lt;&gt;"ABC",N375="3"),"BAC",IF(N375="3","ABC",IF($J$12&lt;&gt;"ABC",IF($J$10="Standard",VLOOKUP(K375,Info!$BE$4:$BF$481,2,FALSE),VLOOKUP(K375,Info!$BI$4:$BJ$482,2,FALSE)),IF($J$10="Standard",VLOOKUP(K375,Info!$AG$4:$AH$2994,2,FALSE),VLOOKUP(K375,Info!$AK$4:$AL$2997,2,FALSE))))))</f>
        <v/>
      </c>
      <c r="P375" s="94" t="str">
        <f>IF($L375="None","",IF(ISERROR(VLOOKUP($L375,Info!$B$4:$B$266,1,FALSE)),"",VLOOKUP($L375,Info!$B$4:$L$266,3,FALSE)))</f>
        <v/>
      </c>
      <c r="Q375" s="96" t="str">
        <f>IF($L375="None","",IF(ISERROR(VLOOKUP($L375,Info!$B$4:$B$266,1,FALSE)),"",VLOOKUP($L375,Info!$B$4:$L$266,4,FALSE)))</f>
        <v/>
      </c>
      <c r="R375" s="1"/>
      <c r="S375" s="6" t="str">
        <f t="shared" si="27"/>
        <v/>
      </c>
      <c r="T375" s="6" t="str">
        <f>IF($L375="None","",IF(ISERROR(VLOOKUP($L375,Info!$B$4:$B$266,1,FALSE)),"",VLOOKUP($L375,Info!$B$4:$L$266,11,FALSE)))</f>
        <v/>
      </c>
      <c r="U375" s="1"/>
      <c r="V375" s="1"/>
      <c r="W375" s="1"/>
      <c r="X375" s="1" t="str">
        <f>IF($L375="None","",IF(ISERROR(VLOOKUP($L375,Info!$B$4:$B$266,1,FALSE)),"",IF(OR(W375="Metallic Liquid Tight",W375="Non-Metallic Liquid Tight",W375="LSZH",W375="Greenfield"),VLOOKUP($L375,Info!$B$4:$L$266,7,FALSE),"N/A")))</f>
        <v/>
      </c>
      <c r="Y375" s="1"/>
      <c r="Z375" s="96" t="str">
        <f>IF($L375="None","",IF(ISERROR(VLOOKUP($L375,Info!$B$4:$B$266,1,FALSE)),"",VLOOKUP($L375,Info!$B$4:$L$266,9,FALSE)))</f>
        <v/>
      </c>
      <c r="AA375" s="96" t="str">
        <f>IF($L375="None","",IF(ISERROR(VLOOKUP($L375,Info!$B$4:$B$266,1,FALSE)),"",VLOOKUP($L375,Info!$B$4:$L$266,8,FALSE)))</f>
        <v/>
      </c>
      <c r="AB375" s="96" t="str">
        <f>IF($L375="None","",IF(ISERROR(VLOOKUP($L375,Info!$B$4:$B$266,1,FALSE)),"",VLOOKUP($L375,Info!$B$4:$L$266,10,FALSE)))</f>
        <v/>
      </c>
      <c r="AC375" s="1" t="str">
        <f>IF(W375="SO Cable","Black,White",IF(O375="","",IF(P375="","",IF($J$12&lt;&gt;"ABC",IF(P375&lt;="250",VLOOKUP(O375,Info!$AZ$4:$BB$22,3,FALSE),VLOOKUP(O375,Info!$AZ$23:$BB$39,3,FALSE)),IF(P375&lt;="250",VLOOKUP(O375,Info!$AO$4:$AQ$22,3,FALSE),VLOOKUP(O375,Info!$AO$23:$AP$39,3,FALSE))))))</f>
        <v/>
      </c>
      <c r="AD375" s="1"/>
      <c r="AE375" s="1" t="str">
        <f>IF($L375="None","",IF(ISERROR(VLOOKUP($L375,Info!$B$4:$B$266,1,FALSE)),"",VLOOKUP($L375,Info!$B$4:$L$266,4,FALSE)))</f>
        <v/>
      </c>
      <c r="AF375" s="1" t="str">
        <f>IF($L375="None","",IF(ISERROR(VLOOKUP($L375,Info!$B$4:$B$266,1,FALSE)),"",VLOOKUP($L375,Info!$B$4:$L$266,6,FALSE)))</f>
        <v/>
      </c>
      <c r="AG375" s="1"/>
      <c r="AH375" s="33" t="str" cm="1">
        <f t="array" ref="AH375">IF(AND(L375&lt;&gt;"",O375&lt;&gt;"",R375:S375&lt;&gt;"",W375:X375&lt;&gt;"",Z375:AA375&lt;&gt;"",AC375&lt;&gt;""),"Good","Bad")</f>
        <v>Bad</v>
      </c>
      <c r="AL375" t="str" cm="1">
        <f t="array" ref="AL375">IF(R375&gt;0,_xlfn.IFS(COUNTIF($L$20:L375,"&lt;&gt;")&lt;101,1,COUNTIF($L$20:L375,"&lt;&gt;")&lt;201,2,COUNTIF($L$20:L375,"&lt;&gt;")&lt;301,3,COUNTIF($L$20:L375,"&lt;&gt;")&lt;401,4,COUNTIF($L$20:L375,"&lt;&gt;")&lt;501,5,COUNTIF($L$20:L375,"&lt;&gt;")&lt;601,6,COUNTIF($L$20:L375,"&lt;&gt;")&lt;701,7,COUNTIF($L$20:L375,"&lt;&gt;")&lt;801,8,COUNTIF($L$20:L375,"&lt;&gt;")&lt;901,9,COUNTIF($L$20:L375,"&lt;&gt;")&lt;1001,10,COUNTIF($L$20:L375,"&lt;&gt;")&lt;1101,11,COUNTIF($L$20:L375,"&lt;&gt;")&lt;1201,12,COUNTIF($L$20:L375,"&lt;&gt;")&lt;1301,13,COUNTIF($L$20:L375,"&lt;&gt;")&lt;1401,14,COUNTIF($L$20:L375,"&lt;&gt;")&lt;1501,15,COUNTIF($L$20:L375,"&lt;&gt;")&lt;1601,16,COUNTIF($L$20:L375,"&lt;&gt;")&lt;1701,17,COUNTIF($L$20:L375,"&lt;&gt;")&lt;1801,18,COUNTIF($L$20:L375,"&lt;&gt;")&lt;1901,19,COUNTIF($L$20:L375,"&lt;&gt;")&lt;2001,20,COUNTIF($L$20:L375,"&lt;&gt;")&lt;2101,21,COUNTIF($L$20:L375,"&lt;&gt;")&lt;2201,22,COUNTIF($L$20:L375,"&lt;&gt;")&lt;2301,23,COUNTIF($L$20:L375,"&lt;&gt;")&lt;2401,24,COUNTIF($L$20:L375,"&lt;&gt;")&lt;2501,25,COUNTIF($L$20:L375,"&lt;&gt;")&lt;2601,26,COUNTIF($L$20:L375,"&lt;&gt;")&lt;2701,27,COUNTIF($L$20:L375,"&lt;&gt;")&lt;2801,28,COUNTIF($L$20:L375,"&lt;&gt;")&lt;2901,29,COUNTIF($L$20:L375,"&lt;&gt;")&lt;3001,30),"")</f>
        <v/>
      </c>
      <c r="AM375" t="str">
        <f t="shared" si="25"/>
        <v/>
      </c>
      <c r="AN375" t="str">
        <f t="shared" si="29"/>
        <v/>
      </c>
      <c r="AP375" t="str">
        <f t="shared" si="28"/>
        <v/>
      </c>
      <c r="AQ375" t="str">
        <f>IF(AO375="","",COUNTIFS(AM375:$AM$3019,AO375))</f>
        <v/>
      </c>
    </row>
    <row r="376" spans="1:43" x14ac:dyDescent="0.25">
      <c r="A376" s="6" t="str">
        <f>IF(COUNT($A$20:A375)&lt;&gt;$B$4,IF(A375="","",A375+1),"")</f>
        <v/>
      </c>
      <c r="B376" s="3"/>
      <c r="C376" s="3"/>
      <c r="D376" s="122"/>
      <c r="E376" s="3"/>
      <c r="F376" s="3"/>
      <c r="G376" s="3"/>
      <c r="H376" s="3"/>
      <c r="I376" s="120"/>
      <c r="J376" s="3"/>
      <c r="K376" s="119" t="str" cm="1">
        <f t="array" ref="K376">IF(OR($J$14 = "A",$J$14 = "B",$J$14 = "C"),IF(I376="","",IF(LEN(I376)&gt;2,_xlfn.IFS(ISNUMBER(SEARCH("_",I376)),I376,ISNUMBER(SEARCH(", ",I376)),SUBSTITUTE(I376,", ","_"),ISNUMBER(SEARCH("/ ",I376)),SUBSTITUTE(I376,"/ ","_"),ISNUMBER(SEARCH(",",I376)),SUBSTITUTE(I376,",","_"),ISNUMBER(SEARCH("/",I376)),SUBSTITUTE(I376,"/","_"),ISNUMBER(SEARCH("",I376)),I376),I376)),IF(OR($J$14 = "J",$J$14 = "K"),"",IF(D376="","",IF(LEN(D376)&gt;2,_xlfn.IFS(ISNUMBER(SEARCH("_",D376)),D376,ISNUMBER(SEARCH(", ",D376)),SUBSTITUTE(D376,", ","_"),ISNUMBER(SEARCH("/ ",D376)),SUBSTITUTE(D376,"/ ","_"),ISNUMBER(SEARCH(",",D376)),SUBSTITUTE(D376,",","_"),ISNUMBER(SEARCH("/",D376)),SUBSTITUTE(D376,"/","_"),ISNUMBER(SEARCH("",D376)),D376),D376))))</f>
        <v/>
      </c>
      <c r="L376" s="1"/>
      <c r="M376" s="1" t="str">
        <f t="shared" si="26"/>
        <v/>
      </c>
      <c r="N376" s="94" t="str">
        <f>IF($L376="None","",IF(ISERROR(VLOOKUP($L376,Info!$B$4:$B$266,1,FALSE)),"",VLOOKUP($L376,Info!$B$4:$L$266,5,FALSE)))</f>
        <v/>
      </c>
      <c r="O376" s="94" t="str">
        <f>IF(K376="","",IF(AND($J$12&lt;&gt;"ABC",N376="3"),"BAC",IF(N376="3","ABC",IF($J$12&lt;&gt;"ABC",IF($J$10="Standard",VLOOKUP(K376,Info!$BE$4:$BF$481,2,FALSE),VLOOKUP(K376,Info!$BI$4:$BJ$482,2,FALSE)),IF($J$10="Standard",VLOOKUP(K376,Info!$AG$4:$AH$2994,2,FALSE),VLOOKUP(K376,Info!$AK$4:$AL$2997,2,FALSE))))))</f>
        <v/>
      </c>
      <c r="P376" s="94" t="str">
        <f>IF($L376="None","",IF(ISERROR(VLOOKUP($L376,Info!$B$4:$B$266,1,FALSE)),"",VLOOKUP($L376,Info!$B$4:$L$266,3,FALSE)))</f>
        <v/>
      </c>
      <c r="Q376" s="96" t="str">
        <f>IF($L376="None","",IF(ISERROR(VLOOKUP($L376,Info!$B$4:$B$266,1,FALSE)),"",VLOOKUP($L376,Info!$B$4:$L$266,4,FALSE)))</f>
        <v/>
      </c>
      <c r="R376" s="1"/>
      <c r="S376" s="6" t="str">
        <f t="shared" si="27"/>
        <v/>
      </c>
      <c r="T376" s="6" t="str">
        <f>IF($L376="None","",IF(ISERROR(VLOOKUP($L376,Info!$B$4:$B$266,1,FALSE)),"",VLOOKUP($L376,Info!$B$4:$L$266,11,FALSE)))</f>
        <v/>
      </c>
      <c r="U376" s="1"/>
      <c r="V376" s="1"/>
      <c r="W376" s="1"/>
      <c r="X376" s="1" t="str">
        <f>IF($L376="None","",IF(ISERROR(VLOOKUP($L376,Info!$B$4:$B$266,1,FALSE)),"",IF(OR(W376="Metallic Liquid Tight",W376="Non-Metallic Liquid Tight",W376="LSZH",W376="Greenfield"),VLOOKUP($L376,Info!$B$4:$L$266,7,FALSE),"N/A")))</f>
        <v/>
      </c>
      <c r="Y376" s="1"/>
      <c r="Z376" s="96" t="str">
        <f>IF($L376="None","",IF(ISERROR(VLOOKUP($L376,Info!$B$4:$B$266,1,FALSE)),"",VLOOKUP($L376,Info!$B$4:$L$266,9,FALSE)))</f>
        <v/>
      </c>
      <c r="AA376" s="96" t="str">
        <f>IF($L376="None","",IF(ISERROR(VLOOKUP($L376,Info!$B$4:$B$266,1,FALSE)),"",VLOOKUP($L376,Info!$B$4:$L$266,8,FALSE)))</f>
        <v/>
      </c>
      <c r="AB376" s="96" t="str">
        <f>IF($L376="None","",IF(ISERROR(VLOOKUP($L376,Info!$B$4:$B$266,1,FALSE)),"",VLOOKUP($L376,Info!$B$4:$L$266,10,FALSE)))</f>
        <v/>
      </c>
      <c r="AC376" s="1" t="str">
        <f>IF(W376="SO Cable","Black,White",IF(O376="","",IF(P376="","",IF($J$12&lt;&gt;"ABC",IF(P376&lt;="250",VLOOKUP(O376,Info!$AZ$4:$BB$22,3,FALSE),VLOOKUP(O376,Info!$AZ$23:$BB$39,3,FALSE)),IF(P376&lt;="250",VLOOKUP(O376,Info!$AO$4:$AQ$22,3,FALSE),VLOOKUP(O376,Info!$AO$23:$AP$39,3,FALSE))))))</f>
        <v/>
      </c>
      <c r="AD376" s="1"/>
      <c r="AE376" s="1" t="str">
        <f>IF($L376="None","",IF(ISERROR(VLOOKUP($L376,Info!$B$4:$B$266,1,FALSE)),"",VLOOKUP($L376,Info!$B$4:$L$266,4,FALSE)))</f>
        <v/>
      </c>
      <c r="AF376" s="1" t="str">
        <f>IF($L376="None","",IF(ISERROR(VLOOKUP($L376,Info!$B$4:$B$266,1,FALSE)),"",VLOOKUP($L376,Info!$B$4:$L$266,6,FALSE)))</f>
        <v/>
      </c>
      <c r="AG376" s="1"/>
      <c r="AH376" s="33" t="str" cm="1">
        <f t="array" ref="AH376">IF(AND(L376&lt;&gt;"",O376&lt;&gt;"",R376:S376&lt;&gt;"",W376:X376&lt;&gt;"",Z376:AA376&lt;&gt;"",AC376&lt;&gt;""),"Good","Bad")</f>
        <v>Bad</v>
      </c>
      <c r="AL376" t="str" cm="1">
        <f t="array" ref="AL376">IF(R376&gt;0,_xlfn.IFS(COUNTIF($L$20:L376,"&lt;&gt;")&lt;101,1,COUNTIF($L$20:L376,"&lt;&gt;")&lt;201,2,COUNTIF($L$20:L376,"&lt;&gt;")&lt;301,3,COUNTIF($L$20:L376,"&lt;&gt;")&lt;401,4,COUNTIF($L$20:L376,"&lt;&gt;")&lt;501,5,COUNTIF($L$20:L376,"&lt;&gt;")&lt;601,6,COUNTIF($L$20:L376,"&lt;&gt;")&lt;701,7,COUNTIF($L$20:L376,"&lt;&gt;")&lt;801,8,COUNTIF($L$20:L376,"&lt;&gt;")&lt;901,9,COUNTIF($L$20:L376,"&lt;&gt;")&lt;1001,10,COUNTIF($L$20:L376,"&lt;&gt;")&lt;1101,11,COUNTIF($L$20:L376,"&lt;&gt;")&lt;1201,12,COUNTIF($L$20:L376,"&lt;&gt;")&lt;1301,13,COUNTIF($L$20:L376,"&lt;&gt;")&lt;1401,14,COUNTIF($L$20:L376,"&lt;&gt;")&lt;1501,15,COUNTIF($L$20:L376,"&lt;&gt;")&lt;1601,16,COUNTIF($L$20:L376,"&lt;&gt;")&lt;1701,17,COUNTIF($L$20:L376,"&lt;&gt;")&lt;1801,18,COUNTIF($L$20:L376,"&lt;&gt;")&lt;1901,19,COUNTIF($L$20:L376,"&lt;&gt;")&lt;2001,20,COUNTIF($L$20:L376,"&lt;&gt;")&lt;2101,21,COUNTIF($L$20:L376,"&lt;&gt;")&lt;2201,22,COUNTIF($L$20:L376,"&lt;&gt;")&lt;2301,23,COUNTIF($L$20:L376,"&lt;&gt;")&lt;2401,24,COUNTIF($L$20:L376,"&lt;&gt;")&lt;2501,25,COUNTIF($L$20:L376,"&lt;&gt;")&lt;2601,26,COUNTIF($L$20:L376,"&lt;&gt;")&lt;2701,27,COUNTIF($L$20:L376,"&lt;&gt;")&lt;2801,28,COUNTIF($L$20:L376,"&lt;&gt;")&lt;2901,29,COUNTIF($L$20:L376,"&lt;&gt;")&lt;3001,30),"")</f>
        <v/>
      </c>
      <c r="AM376" t="str">
        <f t="shared" si="25"/>
        <v/>
      </c>
      <c r="AN376" t="str">
        <f t="shared" si="29"/>
        <v/>
      </c>
      <c r="AP376" t="str">
        <f t="shared" si="28"/>
        <v/>
      </c>
      <c r="AQ376" t="str">
        <f>IF(AO376="","",COUNTIFS(AM376:$AM$3019,AO376))</f>
        <v/>
      </c>
    </row>
    <row r="377" spans="1:43" x14ac:dyDescent="0.25">
      <c r="A377" s="6" t="str">
        <f>IF(COUNT($A$20:A376)&lt;&gt;$B$4,IF(A376="","",A376+1),"")</f>
        <v/>
      </c>
      <c r="B377" s="3"/>
      <c r="C377" s="3"/>
      <c r="D377" s="122"/>
      <c r="E377" s="3"/>
      <c r="F377" s="3"/>
      <c r="G377" s="3"/>
      <c r="H377" s="3"/>
      <c r="I377" s="120"/>
      <c r="J377" s="3"/>
      <c r="K377" s="119" t="str" cm="1">
        <f t="array" ref="K377">IF(OR($J$14 = "A",$J$14 = "B",$J$14 = "C"),IF(I377="","",IF(LEN(I377)&gt;2,_xlfn.IFS(ISNUMBER(SEARCH("_",I377)),I377,ISNUMBER(SEARCH(", ",I377)),SUBSTITUTE(I377,", ","_"),ISNUMBER(SEARCH("/ ",I377)),SUBSTITUTE(I377,"/ ","_"),ISNUMBER(SEARCH(",",I377)),SUBSTITUTE(I377,",","_"),ISNUMBER(SEARCH("/",I377)),SUBSTITUTE(I377,"/","_"),ISNUMBER(SEARCH("",I377)),I377),I377)),IF(OR($J$14 = "J",$J$14 = "K"),"",IF(D377="","",IF(LEN(D377)&gt;2,_xlfn.IFS(ISNUMBER(SEARCH("_",D377)),D377,ISNUMBER(SEARCH(", ",D377)),SUBSTITUTE(D377,", ","_"),ISNUMBER(SEARCH("/ ",D377)),SUBSTITUTE(D377,"/ ","_"),ISNUMBER(SEARCH(",",D377)),SUBSTITUTE(D377,",","_"),ISNUMBER(SEARCH("/",D377)),SUBSTITUTE(D377,"/","_"),ISNUMBER(SEARCH("",D377)),D377),D377))))</f>
        <v/>
      </c>
      <c r="L377" s="1"/>
      <c r="M377" s="1" t="str">
        <f t="shared" si="26"/>
        <v/>
      </c>
      <c r="N377" s="94" t="str">
        <f>IF($L377="None","",IF(ISERROR(VLOOKUP($L377,Info!$B$4:$B$266,1,FALSE)),"",VLOOKUP($L377,Info!$B$4:$L$266,5,FALSE)))</f>
        <v/>
      </c>
      <c r="O377" s="94" t="str">
        <f>IF(K377="","",IF(AND($J$12&lt;&gt;"ABC",N377="3"),"BAC",IF(N377="3","ABC",IF($J$12&lt;&gt;"ABC",IF($J$10="Standard",VLOOKUP(K377,Info!$BE$4:$BF$481,2,FALSE),VLOOKUP(K377,Info!$BI$4:$BJ$482,2,FALSE)),IF($J$10="Standard",VLOOKUP(K377,Info!$AG$4:$AH$2994,2,FALSE),VLOOKUP(K377,Info!$AK$4:$AL$2997,2,FALSE))))))</f>
        <v/>
      </c>
      <c r="P377" s="94" t="str">
        <f>IF($L377="None","",IF(ISERROR(VLOOKUP($L377,Info!$B$4:$B$266,1,FALSE)),"",VLOOKUP($L377,Info!$B$4:$L$266,3,FALSE)))</f>
        <v/>
      </c>
      <c r="Q377" s="96" t="str">
        <f>IF($L377="None","",IF(ISERROR(VLOOKUP($L377,Info!$B$4:$B$266,1,FALSE)),"",VLOOKUP($L377,Info!$B$4:$L$266,4,FALSE)))</f>
        <v/>
      </c>
      <c r="R377" s="1"/>
      <c r="S377" s="6" t="str">
        <f t="shared" si="27"/>
        <v/>
      </c>
      <c r="T377" s="6" t="str">
        <f>IF($L377="None","",IF(ISERROR(VLOOKUP($L377,Info!$B$4:$B$266,1,FALSE)),"",VLOOKUP($L377,Info!$B$4:$L$266,11,FALSE)))</f>
        <v/>
      </c>
      <c r="U377" s="1"/>
      <c r="V377" s="1"/>
      <c r="W377" s="1"/>
      <c r="X377" s="1" t="str">
        <f>IF($L377="None","",IF(ISERROR(VLOOKUP($L377,Info!$B$4:$B$266,1,FALSE)),"",IF(OR(W377="Metallic Liquid Tight",W377="Non-Metallic Liquid Tight",W377="LSZH",W377="Greenfield"),VLOOKUP($L377,Info!$B$4:$L$266,7,FALSE),"N/A")))</f>
        <v/>
      </c>
      <c r="Y377" s="1"/>
      <c r="Z377" s="96" t="str">
        <f>IF($L377="None","",IF(ISERROR(VLOOKUP($L377,Info!$B$4:$B$266,1,FALSE)),"",VLOOKUP($L377,Info!$B$4:$L$266,9,FALSE)))</f>
        <v/>
      </c>
      <c r="AA377" s="96" t="str">
        <f>IF($L377="None","",IF(ISERROR(VLOOKUP($L377,Info!$B$4:$B$266,1,FALSE)),"",VLOOKUP($L377,Info!$B$4:$L$266,8,FALSE)))</f>
        <v/>
      </c>
      <c r="AB377" s="96" t="str">
        <f>IF($L377="None","",IF(ISERROR(VLOOKUP($L377,Info!$B$4:$B$266,1,FALSE)),"",VLOOKUP($L377,Info!$B$4:$L$266,10,FALSE)))</f>
        <v/>
      </c>
      <c r="AC377" s="1" t="str">
        <f>IF(W377="SO Cable","Black,White",IF(O377="","",IF(P377="","",IF($J$12&lt;&gt;"ABC",IF(P377&lt;="250",VLOOKUP(O377,Info!$AZ$4:$BB$22,3,FALSE),VLOOKUP(O377,Info!$AZ$23:$BB$39,3,FALSE)),IF(P377&lt;="250",VLOOKUP(O377,Info!$AO$4:$AQ$22,3,FALSE),VLOOKUP(O377,Info!$AO$23:$AP$39,3,FALSE))))))</f>
        <v/>
      </c>
      <c r="AD377" s="1"/>
      <c r="AE377" s="1" t="str">
        <f>IF($L377="None","",IF(ISERROR(VLOOKUP($L377,Info!$B$4:$B$266,1,FALSE)),"",VLOOKUP($L377,Info!$B$4:$L$266,4,FALSE)))</f>
        <v/>
      </c>
      <c r="AF377" s="1" t="str">
        <f>IF($L377="None","",IF(ISERROR(VLOOKUP($L377,Info!$B$4:$B$266,1,FALSE)),"",VLOOKUP($L377,Info!$B$4:$L$266,6,FALSE)))</f>
        <v/>
      </c>
      <c r="AG377" s="1"/>
      <c r="AH377" s="33" t="str" cm="1">
        <f t="array" ref="AH377">IF(AND(L377&lt;&gt;"",O377&lt;&gt;"",R377:S377&lt;&gt;"",W377:X377&lt;&gt;"",Z377:AA377&lt;&gt;"",AC377&lt;&gt;""),"Good","Bad")</f>
        <v>Bad</v>
      </c>
      <c r="AL377" t="str" cm="1">
        <f t="array" ref="AL377">IF(R377&gt;0,_xlfn.IFS(COUNTIF($L$20:L377,"&lt;&gt;")&lt;101,1,COUNTIF($L$20:L377,"&lt;&gt;")&lt;201,2,COUNTIF($L$20:L377,"&lt;&gt;")&lt;301,3,COUNTIF($L$20:L377,"&lt;&gt;")&lt;401,4,COUNTIF($L$20:L377,"&lt;&gt;")&lt;501,5,COUNTIF($L$20:L377,"&lt;&gt;")&lt;601,6,COUNTIF($L$20:L377,"&lt;&gt;")&lt;701,7,COUNTIF($L$20:L377,"&lt;&gt;")&lt;801,8,COUNTIF($L$20:L377,"&lt;&gt;")&lt;901,9,COUNTIF($L$20:L377,"&lt;&gt;")&lt;1001,10,COUNTIF($L$20:L377,"&lt;&gt;")&lt;1101,11,COUNTIF($L$20:L377,"&lt;&gt;")&lt;1201,12,COUNTIF($L$20:L377,"&lt;&gt;")&lt;1301,13,COUNTIF($L$20:L377,"&lt;&gt;")&lt;1401,14,COUNTIF($L$20:L377,"&lt;&gt;")&lt;1501,15,COUNTIF($L$20:L377,"&lt;&gt;")&lt;1601,16,COUNTIF($L$20:L377,"&lt;&gt;")&lt;1701,17,COUNTIF($L$20:L377,"&lt;&gt;")&lt;1801,18,COUNTIF($L$20:L377,"&lt;&gt;")&lt;1901,19,COUNTIF($L$20:L377,"&lt;&gt;")&lt;2001,20,COUNTIF($L$20:L377,"&lt;&gt;")&lt;2101,21,COUNTIF($L$20:L377,"&lt;&gt;")&lt;2201,22,COUNTIF($L$20:L377,"&lt;&gt;")&lt;2301,23,COUNTIF($L$20:L377,"&lt;&gt;")&lt;2401,24,COUNTIF($L$20:L377,"&lt;&gt;")&lt;2501,25,COUNTIF($L$20:L377,"&lt;&gt;")&lt;2601,26,COUNTIF($L$20:L377,"&lt;&gt;")&lt;2701,27,COUNTIF($L$20:L377,"&lt;&gt;")&lt;2801,28,COUNTIF($L$20:L377,"&lt;&gt;")&lt;2901,29,COUNTIF($L$20:L377,"&lt;&gt;")&lt;3001,30),"")</f>
        <v/>
      </c>
      <c r="AM377" t="str">
        <f t="shared" si="25"/>
        <v/>
      </c>
      <c r="AN377" t="str">
        <f t="shared" si="29"/>
        <v/>
      </c>
      <c r="AP377" t="str">
        <f t="shared" si="28"/>
        <v/>
      </c>
      <c r="AQ377" t="str">
        <f>IF(AO377="","",COUNTIFS(AM377:$AM$3019,AO377))</f>
        <v/>
      </c>
    </row>
    <row r="378" spans="1:43" x14ac:dyDescent="0.25">
      <c r="A378" s="6" t="str">
        <f>IF(COUNT($A$20:A377)&lt;&gt;$B$4,IF(A377="","",A377+1),"")</f>
        <v/>
      </c>
      <c r="B378" s="3"/>
      <c r="C378" s="3"/>
      <c r="D378" s="122"/>
      <c r="E378" s="3"/>
      <c r="F378" s="3"/>
      <c r="G378" s="3"/>
      <c r="H378" s="3"/>
      <c r="I378" s="120"/>
      <c r="J378" s="3"/>
      <c r="K378" s="119" t="str" cm="1">
        <f t="array" ref="K378">IF(OR($J$14 = "A",$J$14 = "B",$J$14 = "C"),IF(I378="","",IF(LEN(I378)&gt;2,_xlfn.IFS(ISNUMBER(SEARCH("_",I378)),I378,ISNUMBER(SEARCH(", ",I378)),SUBSTITUTE(I378,", ","_"),ISNUMBER(SEARCH("/ ",I378)),SUBSTITUTE(I378,"/ ","_"),ISNUMBER(SEARCH(",",I378)),SUBSTITUTE(I378,",","_"),ISNUMBER(SEARCH("/",I378)),SUBSTITUTE(I378,"/","_"),ISNUMBER(SEARCH("",I378)),I378),I378)),IF(OR($J$14 = "J",$J$14 = "K"),"",IF(D378="","",IF(LEN(D378)&gt;2,_xlfn.IFS(ISNUMBER(SEARCH("_",D378)),D378,ISNUMBER(SEARCH(", ",D378)),SUBSTITUTE(D378,", ","_"),ISNUMBER(SEARCH("/ ",D378)),SUBSTITUTE(D378,"/ ","_"),ISNUMBER(SEARCH(",",D378)),SUBSTITUTE(D378,",","_"),ISNUMBER(SEARCH("/",D378)),SUBSTITUTE(D378,"/","_"),ISNUMBER(SEARCH("",D378)),D378),D378))))</f>
        <v/>
      </c>
      <c r="L378" s="1"/>
      <c r="M378" s="1" t="str">
        <f t="shared" si="26"/>
        <v/>
      </c>
      <c r="N378" s="94" t="str">
        <f>IF($L378="None","",IF(ISERROR(VLOOKUP($L378,Info!$B$4:$B$266,1,FALSE)),"",VLOOKUP($L378,Info!$B$4:$L$266,5,FALSE)))</f>
        <v/>
      </c>
      <c r="O378" s="94" t="str">
        <f>IF(K378="","",IF(AND($J$12&lt;&gt;"ABC",N378="3"),"BAC",IF(N378="3","ABC",IF($J$12&lt;&gt;"ABC",IF($J$10="Standard",VLOOKUP(K378,Info!$BE$4:$BF$481,2,FALSE),VLOOKUP(K378,Info!$BI$4:$BJ$482,2,FALSE)),IF($J$10="Standard",VLOOKUP(K378,Info!$AG$4:$AH$2994,2,FALSE),VLOOKUP(K378,Info!$AK$4:$AL$2997,2,FALSE))))))</f>
        <v/>
      </c>
      <c r="P378" s="94" t="str">
        <f>IF($L378="None","",IF(ISERROR(VLOOKUP($L378,Info!$B$4:$B$266,1,FALSE)),"",VLOOKUP($L378,Info!$B$4:$L$266,3,FALSE)))</f>
        <v/>
      </c>
      <c r="Q378" s="96" t="str">
        <f>IF($L378="None","",IF(ISERROR(VLOOKUP($L378,Info!$B$4:$B$266,1,FALSE)),"",VLOOKUP($L378,Info!$B$4:$L$266,4,FALSE)))</f>
        <v/>
      </c>
      <c r="R378" s="1"/>
      <c r="S378" s="6" t="str">
        <f t="shared" si="27"/>
        <v/>
      </c>
      <c r="T378" s="6" t="str">
        <f>IF($L378="None","",IF(ISERROR(VLOOKUP($L378,Info!$B$4:$B$266,1,FALSE)),"",VLOOKUP($L378,Info!$B$4:$L$266,11,FALSE)))</f>
        <v/>
      </c>
      <c r="U378" s="1"/>
      <c r="V378" s="1"/>
      <c r="W378" s="1"/>
      <c r="X378" s="1" t="str">
        <f>IF($L378="None","",IF(ISERROR(VLOOKUP($L378,Info!$B$4:$B$266,1,FALSE)),"",IF(OR(W378="Metallic Liquid Tight",W378="Non-Metallic Liquid Tight",W378="LSZH",W378="Greenfield"),VLOOKUP($L378,Info!$B$4:$L$266,7,FALSE),"N/A")))</f>
        <v/>
      </c>
      <c r="Y378" s="1"/>
      <c r="Z378" s="96" t="str">
        <f>IF($L378="None","",IF(ISERROR(VLOOKUP($L378,Info!$B$4:$B$266,1,FALSE)),"",VLOOKUP($L378,Info!$B$4:$L$266,9,FALSE)))</f>
        <v/>
      </c>
      <c r="AA378" s="96" t="str">
        <f>IF($L378="None","",IF(ISERROR(VLOOKUP($L378,Info!$B$4:$B$266,1,FALSE)),"",VLOOKUP($L378,Info!$B$4:$L$266,8,FALSE)))</f>
        <v/>
      </c>
      <c r="AB378" s="96" t="str">
        <f>IF($L378="None","",IF(ISERROR(VLOOKUP($L378,Info!$B$4:$B$266,1,FALSE)),"",VLOOKUP($L378,Info!$B$4:$L$266,10,FALSE)))</f>
        <v/>
      </c>
      <c r="AC378" s="1" t="str">
        <f>IF(W378="SO Cable","Black,White",IF(O378="","",IF(P378="","",IF($J$12&lt;&gt;"ABC",IF(P378&lt;="250",VLOOKUP(O378,Info!$AZ$4:$BB$22,3,FALSE),VLOOKUP(O378,Info!$AZ$23:$BB$39,3,FALSE)),IF(P378&lt;="250",VLOOKUP(O378,Info!$AO$4:$AQ$22,3,FALSE),VLOOKUP(O378,Info!$AO$23:$AP$39,3,FALSE))))))</f>
        <v/>
      </c>
      <c r="AD378" s="1"/>
      <c r="AE378" s="1" t="str">
        <f>IF($L378="None","",IF(ISERROR(VLOOKUP($L378,Info!$B$4:$B$266,1,FALSE)),"",VLOOKUP($L378,Info!$B$4:$L$266,4,FALSE)))</f>
        <v/>
      </c>
      <c r="AF378" s="1" t="str">
        <f>IF($L378="None","",IF(ISERROR(VLOOKUP($L378,Info!$B$4:$B$266,1,FALSE)),"",VLOOKUP($L378,Info!$B$4:$L$266,6,FALSE)))</f>
        <v/>
      </c>
      <c r="AG378" s="1"/>
      <c r="AH378" s="33" t="str" cm="1">
        <f t="array" ref="AH378">IF(AND(L378&lt;&gt;"",O378&lt;&gt;"",R378:S378&lt;&gt;"",W378:X378&lt;&gt;"",Z378:AA378&lt;&gt;"",AC378&lt;&gt;""),"Good","Bad")</f>
        <v>Bad</v>
      </c>
      <c r="AL378" t="str" cm="1">
        <f t="array" ref="AL378">IF(R378&gt;0,_xlfn.IFS(COUNTIF($L$20:L378,"&lt;&gt;")&lt;101,1,COUNTIF($L$20:L378,"&lt;&gt;")&lt;201,2,COUNTIF($L$20:L378,"&lt;&gt;")&lt;301,3,COUNTIF($L$20:L378,"&lt;&gt;")&lt;401,4,COUNTIF($L$20:L378,"&lt;&gt;")&lt;501,5,COUNTIF($L$20:L378,"&lt;&gt;")&lt;601,6,COUNTIF($L$20:L378,"&lt;&gt;")&lt;701,7,COUNTIF($L$20:L378,"&lt;&gt;")&lt;801,8,COUNTIF($L$20:L378,"&lt;&gt;")&lt;901,9,COUNTIF($L$20:L378,"&lt;&gt;")&lt;1001,10,COUNTIF($L$20:L378,"&lt;&gt;")&lt;1101,11,COUNTIF($L$20:L378,"&lt;&gt;")&lt;1201,12,COUNTIF($L$20:L378,"&lt;&gt;")&lt;1301,13,COUNTIF($L$20:L378,"&lt;&gt;")&lt;1401,14,COUNTIF($L$20:L378,"&lt;&gt;")&lt;1501,15,COUNTIF($L$20:L378,"&lt;&gt;")&lt;1601,16,COUNTIF($L$20:L378,"&lt;&gt;")&lt;1701,17,COUNTIF($L$20:L378,"&lt;&gt;")&lt;1801,18,COUNTIF($L$20:L378,"&lt;&gt;")&lt;1901,19,COUNTIF($L$20:L378,"&lt;&gt;")&lt;2001,20,COUNTIF($L$20:L378,"&lt;&gt;")&lt;2101,21,COUNTIF($L$20:L378,"&lt;&gt;")&lt;2201,22,COUNTIF($L$20:L378,"&lt;&gt;")&lt;2301,23,COUNTIF($L$20:L378,"&lt;&gt;")&lt;2401,24,COUNTIF($L$20:L378,"&lt;&gt;")&lt;2501,25,COUNTIF($L$20:L378,"&lt;&gt;")&lt;2601,26,COUNTIF($L$20:L378,"&lt;&gt;")&lt;2701,27,COUNTIF($L$20:L378,"&lt;&gt;")&lt;2801,28,COUNTIF($L$20:L378,"&lt;&gt;")&lt;2901,29,COUNTIF($L$20:L378,"&lt;&gt;")&lt;3001,30),"")</f>
        <v/>
      </c>
      <c r="AM378" t="str">
        <f t="shared" si="25"/>
        <v/>
      </c>
      <c r="AN378" t="str">
        <f t="shared" si="29"/>
        <v/>
      </c>
      <c r="AP378" t="str">
        <f t="shared" si="28"/>
        <v/>
      </c>
      <c r="AQ378" t="str">
        <f>IF(AO378="","",COUNTIFS(AM378:$AM$3019,AO378))</f>
        <v/>
      </c>
    </row>
    <row r="379" spans="1:43" x14ac:dyDescent="0.25">
      <c r="A379" s="6" t="str">
        <f>IF(COUNT($A$20:A378)&lt;&gt;$B$4,IF(A378="","",A378+1),"")</f>
        <v/>
      </c>
      <c r="B379" s="3"/>
      <c r="C379" s="3"/>
      <c r="D379" s="122"/>
      <c r="E379" s="3"/>
      <c r="F379" s="3"/>
      <c r="G379" s="3"/>
      <c r="H379" s="3"/>
      <c r="I379" s="120"/>
      <c r="J379" s="3"/>
      <c r="K379" s="119" t="str" cm="1">
        <f t="array" ref="K379">IF(OR($J$14 = "A",$J$14 = "B",$J$14 = "C"),IF(I379="","",IF(LEN(I379)&gt;2,_xlfn.IFS(ISNUMBER(SEARCH("_",I379)),I379,ISNUMBER(SEARCH(", ",I379)),SUBSTITUTE(I379,", ","_"),ISNUMBER(SEARCH("/ ",I379)),SUBSTITUTE(I379,"/ ","_"),ISNUMBER(SEARCH(",",I379)),SUBSTITUTE(I379,",","_"),ISNUMBER(SEARCH("/",I379)),SUBSTITUTE(I379,"/","_"),ISNUMBER(SEARCH("",I379)),I379),I379)),IF(OR($J$14 = "J",$J$14 = "K"),"",IF(D379="","",IF(LEN(D379)&gt;2,_xlfn.IFS(ISNUMBER(SEARCH("_",D379)),D379,ISNUMBER(SEARCH(", ",D379)),SUBSTITUTE(D379,", ","_"),ISNUMBER(SEARCH("/ ",D379)),SUBSTITUTE(D379,"/ ","_"),ISNUMBER(SEARCH(",",D379)),SUBSTITUTE(D379,",","_"),ISNUMBER(SEARCH("/",D379)),SUBSTITUTE(D379,"/","_"),ISNUMBER(SEARCH("",D379)),D379),D379))))</f>
        <v/>
      </c>
      <c r="L379" s="1"/>
      <c r="M379" s="1" t="str">
        <f t="shared" si="26"/>
        <v/>
      </c>
      <c r="N379" s="94" t="str">
        <f>IF($L379="None","",IF(ISERROR(VLOOKUP($L379,Info!$B$4:$B$266,1,FALSE)),"",VLOOKUP($L379,Info!$B$4:$L$266,5,FALSE)))</f>
        <v/>
      </c>
      <c r="O379" s="94" t="str">
        <f>IF(K379="","",IF(AND($J$12&lt;&gt;"ABC",N379="3"),"BAC",IF(N379="3","ABC",IF($J$12&lt;&gt;"ABC",IF($J$10="Standard",VLOOKUP(K379,Info!$BE$4:$BF$481,2,FALSE),VLOOKUP(K379,Info!$BI$4:$BJ$482,2,FALSE)),IF($J$10="Standard",VLOOKUP(K379,Info!$AG$4:$AH$2994,2,FALSE),VLOOKUP(K379,Info!$AK$4:$AL$2997,2,FALSE))))))</f>
        <v/>
      </c>
      <c r="P379" s="94" t="str">
        <f>IF($L379="None","",IF(ISERROR(VLOOKUP($L379,Info!$B$4:$B$266,1,FALSE)),"",VLOOKUP($L379,Info!$B$4:$L$266,3,FALSE)))</f>
        <v/>
      </c>
      <c r="Q379" s="96" t="str">
        <f>IF($L379="None","",IF(ISERROR(VLOOKUP($L379,Info!$B$4:$B$266,1,FALSE)),"",VLOOKUP($L379,Info!$B$4:$L$266,4,FALSE)))</f>
        <v/>
      </c>
      <c r="R379" s="1"/>
      <c r="S379" s="6" t="str">
        <f t="shared" si="27"/>
        <v/>
      </c>
      <c r="T379" s="6" t="str">
        <f>IF($L379="None","",IF(ISERROR(VLOOKUP($L379,Info!$B$4:$B$266,1,FALSE)),"",VLOOKUP($L379,Info!$B$4:$L$266,11,FALSE)))</f>
        <v/>
      </c>
      <c r="U379" s="1"/>
      <c r="V379" s="1"/>
      <c r="W379" s="1"/>
      <c r="X379" s="1" t="str">
        <f>IF($L379="None","",IF(ISERROR(VLOOKUP($L379,Info!$B$4:$B$266,1,FALSE)),"",IF(OR(W379="Metallic Liquid Tight",W379="Non-Metallic Liquid Tight",W379="LSZH",W379="Greenfield"),VLOOKUP($L379,Info!$B$4:$L$266,7,FALSE),"N/A")))</f>
        <v/>
      </c>
      <c r="Y379" s="1"/>
      <c r="Z379" s="96" t="str">
        <f>IF($L379="None","",IF(ISERROR(VLOOKUP($L379,Info!$B$4:$B$266,1,FALSE)),"",VLOOKUP($L379,Info!$B$4:$L$266,9,FALSE)))</f>
        <v/>
      </c>
      <c r="AA379" s="96" t="str">
        <f>IF($L379="None","",IF(ISERROR(VLOOKUP($L379,Info!$B$4:$B$266,1,FALSE)),"",VLOOKUP($L379,Info!$B$4:$L$266,8,FALSE)))</f>
        <v/>
      </c>
      <c r="AB379" s="96" t="str">
        <f>IF($L379="None","",IF(ISERROR(VLOOKUP($L379,Info!$B$4:$B$266,1,FALSE)),"",VLOOKUP($L379,Info!$B$4:$L$266,10,FALSE)))</f>
        <v/>
      </c>
      <c r="AC379" s="1" t="str">
        <f>IF(W379="SO Cable","Black,White",IF(O379="","",IF(P379="","",IF($J$12&lt;&gt;"ABC",IF(P379&lt;="250",VLOOKUP(O379,Info!$AZ$4:$BB$22,3,FALSE),VLOOKUP(O379,Info!$AZ$23:$BB$39,3,FALSE)),IF(P379&lt;="250",VLOOKUP(O379,Info!$AO$4:$AQ$22,3,FALSE),VLOOKUP(O379,Info!$AO$23:$AP$39,3,FALSE))))))</f>
        <v/>
      </c>
      <c r="AD379" s="1"/>
      <c r="AE379" s="1" t="str">
        <f>IF($L379="None","",IF(ISERROR(VLOOKUP($L379,Info!$B$4:$B$266,1,FALSE)),"",VLOOKUP($L379,Info!$B$4:$L$266,4,FALSE)))</f>
        <v/>
      </c>
      <c r="AF379" s="1" t="str">
        <f>IF($L379="None","",IF(ISERROR(VLOOKUP($L379,Info!$B$4:$B$266,1,FALSE)),"",VLOOKUP($L379,Info!$B$4:$L$266,6,FALSE)))</f>
        <v/>
      </c>
      <c r="AG379" s="1"/>
      <c r="AH379" s="33" t="str" cm="1">
        <f t="array" ref="AH379">IF(AND(L379&lt;&gt;"",O379&lt;&gt;"",R379:S379&lt;&gt;"",W379:X379&lt;&gt;"",Z379:AA379&lt;&gt;"",AC379&lt;&gt;""),"Good","Bad")</f>
        <v>Bad</v>
      </c>
      <c r="AL379" t="str" cm="1">
        <f t="array" ref="AL379">IF(R379&gt;0,_xlfn.IFS(COUNTIF($L$20:L379,"&lt;&gt;")&lt;101,1,COUNTIF($L$20:L379,"&lt;&gt;")&lt;201,2,COUNTIF($L$20:L379,"&lt;&gt;")&lt;301,3,COUNTIF($L$20:L379,"&lt;&gt;")&lt;401,4,COUNTIF($L$20:L379,"&lt;&gt;")&lt;501,5,COUNTIF($L$20:L379,"&lt;&gt;")&lt;601,6,COUNTIF($L$20:L379,"&lt;&gt;")&lt;701,7,COUNTIF($L$20:L379,"&lt;&gt;")&lt;801,8,COUNTIF($L$20:L379,"&lt;&gt;")&lt;901,9,COUNTIF($L$20:L379,"&lt;&gt;")&lt;1001,10,COUNTIF($L$20:L379,"&lt;&gt;")&lt;1101,11,COUNTIF($L$20:L379,"&lt;&gt;")&lt;1201,12,COUNTIF($L$20:L379,"&lt;&gt;")&lt;1301,13,COUNTIF($L$20:L379,"&lt;&gt;")&lt;1401,14,COUNTIF($L$20:L379,"&lt;&gt;")&lt;1501,15,COUNTIF($L$20:L379,"&lt;&gt;")&lt;1601,16,COUNTIF($L$20:L379,"&lt;&gt;")&lt;1701,17,COUNTIF($L$20:L379,"&lt;&gt;")&lt;1801,18,COUNTIF($L$20:L379,"&lt;&gt;")&lt;1901,19,COUNTIF($L$20:L379,"&lt;&gt;")&lt;2001,20,COUNTIF($L$20:L379,"&lt;&gt;")&lt;2101,21,COUNTIF($L$20:L379,"&lt;&gt;")&lt;2201,22,COUNTIF($L$20:L379,"&lt;&gt;")&lt;2301,23,COUNTIF($L$20:L379,"&lt;&gt;")&lt;2401,24,COUNTIF($L$20:L379,"&lt;&gt;")&lt;2501,25,COUNTIF($L$20:L379,"&lt;&gt;")&lt;2601,26,COUNTIF($L$20:L379,"&lt;&gt;")&lt;2701,27,COUNTIF($L$20:L379,"&lt;&gt;")&lt;2801,28,COUNTIF($L$20:L379,"&lt;&gt;")&lt;2901,29,COUNTIF($L$20:L379,"&lt;&gt;")&lt;3001,30),"")</f>
        <v/>
      </c>
      <c r="AM379" t="str">
        <f t="shared" si="25"/>
        <v/>
      </c>
      <c r="AN379" t="str">
        <f t="shared" si="29"/>
        <v/>
      </c>
      <c r="AP379" t="str">
        <f t="shared" si="28"/>
        <v/>
      </c>
      <c r="AQ379" t="str">
        <f>IF(AO379="","",COUNTIFS(AM379:$AM$3019,AO379))</f>
        <v/>
      </c>
    </row>
    <row r="380" spans="1:43" x14ac:dyDescent="0.25">
      <c r="A380" s="6" t="str">
        <f>IF(COUNT($A$20:A379)&lt;&gt;$B$4,IF(A379="","",A379+1),"")</f>
        <v/>
      </c>
      <c r="B380" s="3"/>
      <c r="C380" s="3"/>
      <c r="D380" s="122"/>
      <c r="E380" s="3"/>
      <c r="F380" s="3"/>
      <c r="G380" s="3"/>
      <c r="H380" s="3"/>
      <c r="I380" s="120"/>
      <c r="J380" s="3"/>
      <c r="K380" s="119" t="str" cm="1">
        <f t="array" ref="K380">IF(OR($J$14 = "A",$J$14 = "B",$J$14 = "C"),IF(I380="","",IF(LEN(I380)&gt;2,_xlfn.IFS(ISNUMBER(SEARCH("_",I380)),I380,ISNUMBER(SEARCH(", ",I380)),SUBSTITUTE(I380,", ","_"),ISNUMBER(SEARCH("/ ",I380)),SUBSTITUTE(I380,"/ ","_"),ISNUMBER(SEARCH(",",I380)),SUBSTITUTE(I380,",","_"),ISNUMBER(SEARCH("/",I380)),SUBSTITUTE(I380,"/","_"),ISNUMBER(SEARCH("",I380)),I380),I380)),IF(OR($J$14 = "J",$J$14 = "K"),"",IF(D380="","",IF(LEN(D380)&gt;2,_xlfn.IFS(ISNUMBER(SEARCH("_",D380)),D380,ISNUMBER(SEARCH(", ",D380)),SUBSTITUTE(D380,", ","_"),ISNUMBER(SEARCH("/ ",D380)),SUBSTITUTE(D380,"/ ","_"),ISNUMBER(SEARCH(",",D380)),SUBSTITUTE(D380,",","_"),ISNUMBER(SEARCH("/",D380)),SUBSTITUTE(D380,"/","_"),ISNUMBER(SEARCH("",D380)),D380),D380))))</f>
        <v/>
      </c>
      <c r="L380" s="1"/>
      <c r="M380" s="1" t="str">
        <f t="shared" si="26"/>
        <v/>
      </c>
      <c r="N380" s="94" t="str">
        <f>IF($L380="None","",IF(ISERROR(VLOOKUP($L380,Info!$B$4:$B$266,1,FALSE)),"",VLOOKUP($L380,Info!$B$4:$L$266,5,FALSE)))</f>
        <v/>
      </c>
      <c r="O380" s="94" t="str">
        <f>IF(K380="","",IF(AND($J$12&lt;&gt;"ABC",N380="3"),"BAC",IF(N380="3","ABC",IF($J$12&lt;&gt;"ABC",IF($J$10="Standard",VLOOKUP(K380,Info!$BE$4:$BF$481,2,FALSE),VLOOKUP(K380,Info!$BI$4:$BJ$482,2,FALSE)),IF($J$10="Standard",VLOOKUP(K380,Info!$AG$4:$AH$2994,2,FALSE),VLOOKUP(K380,Info!$AK$4:$AL$2997,2,FALSE))))))</f>
        <v/>
      </c>
      <c r="P380" s="94" t="str">
        <f>IF($L380="None","",IF(ISERROR(VLOOKUP($L380,Info!$B$4:$B$266,1,FALSE)),"",VLOOKUP($L380,Info!$B$4:$L$266,3,FALSE)))</f>
        <v/>
      </c>
      <c r="Q380" s="96" t="str">
        <f>IF($L380="None","",IF(ISERROR(VLOOKUP($L380,Info!$B$4:$B$266,1,FALSE)),"",VLOOKUP($L380,Info!$B$4:$L$266,4,FALSE)))</f>
        <v/>
      </c>
      <c r="R380" s="1"/>
      <c r="S380" s="6" t="str">
        <f t="shared" si="27"/>
        <v/>
      </c>
      <c r="T380" s="6" t="str">
        <f>IF($L380="None","",IF(ISERROR(VLOOKUP($L380,Info!$B$4:$B$266,1,FALSE)),"",VLOOKUP($L380,Info!$B$4:$L$266,11,FALSE)))</f>
        <v/>
      </c>
      <c r="U380" s="1"/>
      <c r="V380" s="1"/>
      <c r="W380" s="1"/>
      <c r="X380" s="1" t="str">
        <f>IF($L380="None","",IF(ISERROR(VLOOKUP($L380,Info!$B$4:$B$266,1,FALSE)),"",IF(OR(W380="Metallic Liquid Tight",W380="Non-Metallic Liquid Tight",W380="LSZH",W380="Greenfield"),VLOOKUP($L380,Info!$B$4:$L$266,7,FALSE),"N/A")))</f>
        <v/>
      </c>
      <c r="Y380" s="1"/>
      <c r="Z380" s="96" t="str">
        <f>IF($L380="None","",IF(ISERROR(VLOOKUP($L380,Info!$B$4:$B$266,1,FALSE)),"",VLOOKUP($L380,Info!$B$4:$L$266,9,FALSE)))</f>
        <v/>
      </c>
      <c r="AA380" s="96" t="str">
        <f>IF($L380="None","",IF(ISERROR(VLOOKUP($L380,Info!$B$4:$B$266,1,FALSE)),"",VLOOKUP($L380,Info!$B$4:$L$266,8,FALSE)))</f>
        <v/>
      </c>
      <c r="AB380" s="96" t="str">
        <f>IF($L380="None","",IF(ISERROR(VLOOKUP($L380,Info!$B$4:$B$266,1,FALSE)),"",VLOOKUP($L380,Info!$B$4:$L$266,10,FALSE)))</f>
        <v/>
      </c>
      <c r="AC380" s="1" t="str">
        <f>IF(W380="SO Cable","Black,White",IF(O380="","",IF(P380="","",IF($J$12&lt;&gt;"ABC",IF(P380&lt;="250",VLOOKUP(O380,Info!$AZ$4:$BB$22,3,FALSE),VLOOKUP(O380,Info!$AZ$23:$BB$39,3,FALSE)),IF(P380&lt;="250",VLOOKUP(O380,Info!$AO$4:$AQ$22,3,FALSE),VLOOKUP(O380,Info!$AO$23:$AP$39,3,FALSE))))))</f>
        <v/>
      </c>
      <c r="AD380" s="1"/>
      <c r="AE380" s="1" t="str">
        <f>IF($L380="None","",IF(ISERROR(VLOOKUP($L380,Info!$B$4:$B$266,1,FALSE)),"",VLOOKUP($L380,Info!$B$4:$L$266,4,FALSE)))</f>
        <v/>
      </c>
      <c r="AF380" s="1" t="str">
        <f>IF($L380="None","",IF(ISERROR(VLOOKUP($L380,Info!$B$4:$B$266,1,FALSE)),"",VLOOKUP($L380,Info!$B$4:$L$266,6,FALSE)))</f>
        <v/>
      </c>
      <c r="AG380" s="1"/>
      <c r="AH380" s="33" t="str" cm="1">
        <f t="array" ref="AH380">IF(AND(L380&lt;&gt;"",O380&lt;&gt;"",R380:S380&lt;&gt;"",W380:X380&lt;&gt;"",Z380:AA380&lt;&gt;"",AC380&lt;&gt;""),"Good","Bad")</f>
        <v>Bad</v>
      </c>
      <c r="AL380" t="str" cm="1">
        <f t="array" ref="AL380">IF(R380&gt;0,_xlfn.IFS(COUNTIF($L$20:L380,"&lt;&gt;")&lt;101,1,COUNTIF($L$20:L380,"&lt;&gt;")&lt;201,2,COUNTIF($L$20:L380,"&lt;&gt;")&lt;301,3,COUNTIF($L$20:L380,"&lt;&gt;")&lt;401,4,COUNTIF($L$20:L380,"&lt;&gt;")&lt;501,5,COUNTIF($L$20:L380,"&lt;&gt;")&lt;601,6,COUNTIF($L$20:L380,"&lt;&gt;")&lt;701,7,COUNTIF($L$20:L380,"&lt;&gt;")&lt;801,8,COUNTIF($L$20:L380,"&lt;&gt;")&lt;901,9,COUNTIF($L$20:L380,"&lt;&gt;")&lt;1001,10,COUNTIF($L$20:L380,"&lt;&gt;")&lt;1101,11,COUNTIF($L$20:L380,"&lt;&gt;")&lt;1201,12,COUNTIF($L$20:L380,"&lt;&gt;")&lt;1301,13,COUNTIF($L$20:L380,"&lt;&gt;")&lt;1401,14,COUNTIF($L$20:L380,"&lt;&gt;")&lt;1501,15,COUNTIF($L$20:L380,"&lt;&gt;")&lt;1601,16,COUNTIF($L$20:L380,"&lt;&gt;")&lt;1701,17,COUNTIF($L$20:L380,"&lt;&gt;")&lt;1801,18,COUNTIF($L$20:L380,"&lt;&gt;")&lt;1901,19,COUNTIF($L$20:L380,"&lt;&gt;")&lt;2001,20,COUNTIF($L$20:L380,"&lt;&gt;")&lt;2101,21,COUNTIF($L$20:L380,"&lt;&gt;")&lt;2201,22,COUNTIF($L$20:L380,"&lt;&gt;")&lt;2301,23,COUNTIF($L$20:L380,"&lt;&gt;")&lt;2401,24,COUNTIF($L$20:L380,"&lt;&gt;")&lt;2501,25,COUNTIF($L$20:L380,"&lt;&gt;")&lt;2601,26,COUNTIF($L$20:L380,"&lt;&gt;")&lt;2701,27,COUNTIF($L$20:L380,"&lt;&gt;")&lt;2801,28,COUNTIF($L$20:L380,"&lt;&gt;")&lt;2901,29,COUNTIF($L$20:L380,"&lt;&gt;")&lt;3001,30),"")</f>
        <v/>
      </c>
      <c r="AM380" t="str">
        <f t="shared" si="25"/>
        <v/>
      </c>
      <c r="AN380" t="str">
        <f t="shared" si="29"/>
        <v/>
      </c>
      <c r="AP380" t="str">
        <f t="shared" si="28"/>
        <v/>
      </c>
      <c r="AQ380" t="str">
        <f>IF(AO380="","",COUNTIFS(AM380:$AM$3019,AO380))</f>
        <v/>
      </c>
    </row>
    <row r="381" spans="1:43" x14ac:dyDescent="0.25">
      <c r="A381" s="6" t="str">
        <f>IF(COUNT($A$20:A380)&lt;&gt;$B$4,IF(A380="","",A380+1),"")</f>
        <v/>
      </c>
      <c r="B381" s="3"/>
      <c r="C381" s="3"/>
      <c r="D381" s="122"/>
      <c r="E381" s="3"/>
      <c r="F381" s="3"/>
      <c r="G381" s="3"/>
      <c r="H381" s="3"/>
      <c r="I381" s="120"/>
      <c r="J381" s="3"/>
      <c r="K381" s="119" t="str" cm="1">
        <f t="array" ref="K381">IF(OR($J$14 = "A",$J$14 = "B",$J$14 = "C"),IF(I381="","",IF(LEN(I381)&gt;2,_xlfn.IFS(ISNUMBER(SEARCH("_",I381)),I381,ISNUMBER(SEARCH(", ",I381)),SUBSTITUTE(I381,", ","_"),ISNUMBER(SEARCH("/ ",I381)),SUBSTITUTE(I381,"/ ","_"),ISNUMBER(SEARCH(",",I381)),SUBSTITUTE(I381,",","_"),ISNUMBER(SEARCH("/",I381)),SUBSTITUTE(I381,"/","_"),ISNUMBER(SEARCH("",I381)),I381),I381)),IF(OR($J$14 = "J",$J$14 = "K"),"",IF(D381="","",IF(LEN(D381)&gt;2,_xlfn.IFS(ISNUMBER(SEARCH("_",D381)),D381,ISNUMBER(SEARCH(", ",D381)),SUBSTITUTE(D381,", ","_"),ISNUMBER(SEARCH("/ ",D381)),SUBSTITUTE(D381,"/ ","_"),ISNUMBER(SEARCH(",",D381)),SUBSTITUTE(D381,",","_"),ISNUMBER(SEARCH("/",D381)),SUBSTITUTE(D381,"/","_"),ISNUMBER(SEARCH("",D381)),D381),D381))))</f>
        <v/>
      </c>
      <c r="L381" s="1"/>
      <c r="M381" s="1" t="str">
        <f t="shared" si="26"/>
        <v/>
      </c>
      <c r="N381" s="94" t="str">
        <f>IF($L381="None","",IF(ISERROR(VLOOKUP($L381,Info!$B$4:$B$266,1,FALSE)),"",VLOOKUP($L381,Info!$B$4:$L$266,5,FALSE)))</f>
        <v/>
      </c>
      <c r="O381" s="94" t="str">
        <f>IF(K381="","",IF(AND($J$12&lt;&gt;"ABC",N381="3"),"BAC",IF(N381="3","ABC",IF($J$12&lt;&gt;"ABC",IF($J$10="Standard",VLOOKUP(K381,Info!$BE$4:$BF$481,2,FALSE),VLOOKUP(K381,Info!$BI$4:$BJ$482,2,FALSE)),IF($J$10="Standard",VLOOKUP(K381,Info!$AG$4:$AH$2994,2,FALSE),VLOOKUP(K381,Info!$AK$4:$AL$2997,2,FALSE))))))</f>
        <v/>
      </c>
      <c r="P381" s="94" t="str">
        <f>IF($L381="None","",IF(ISERROR(VLOOKUP($L381,Info!$B$4:$B$266,1,FALSE)),"",VLOOKUP($L381,Info!$B$4:$L$266,3,FALSE)))</f>
        <v/>
      </c>
      <c r="Q381" s="96" t="str">
        <f>IF($L381="None","",IF(ISERROR(VLOOKUP($L381,Info!$B$4:$B$266,1,FALSE)),"",VLOOKUP($L381,Info!$B$4:$L$266,4,FALSE)))</f>
        <v/>
      </c>
      <c r="R381" s="1"/>
      <c r="S381" s="6" t="str">
        <f t="shared" si="27"/>
        <v/>
      </c>
      <c r="T381" s="6" t="str">
        <f>IF($L381="None","",IF(ISERROR(VLOOKUP($L381,Info!$B$4:$B$266,1,FALSE)),"",VLOOKUP($L381,Info!$B$4:$L$266,11,FALSE)))</f>
        <v/>
      </c>
      <c r="U381" s="1"/>
      <c r="V381" s="1"/>
      <c r="W381" s="1"/>
      <c r="X381" s="1" t="str">
        <f>IF($L381="None","",IF(ISERROR(VLOOKUP($L381,Info!$B$4:$B$266,1,FALSE)),"",IF(OR(W381="Metallic Liquid Tight",W381="Non-Metallic Liquid Tight",W381="LSZH",W381="Greenfield"),VLOOKUP($L381,Info!$B$4:$L$266,7,FALSE),"N/A")))</f>
        <v/>
      </c>
      <c r="Y381" s="1"/>
      <c r="Z381" s="96" t="str">
        <f>IF($L381="None","",IF(ISERROR(VLOOKUP($L381,Info!$B$4:$B$266,1,FALSE)),"",VLOOKUP($L381,Info!$B$4:$L$266,9,FALSE)))</f>
        <v/>
      </c>
      <c r="AA381" s="96" t="str">
        <f>IF($L381="None","",IF(ISERROR(VLOOKUP($L381,Info!$B$4:$B$266,1,FALSE)),"",VLOOKUP($L381,Info!$B$4:$L$266,8,FALSE)))</f>
        <v/>
      </c>
      <c r="AB381" s="96" t="str">
        <f>IF($L381="None","",IF(ISERROR(VLOOKUP($L381,Info!$B$4:$B$266,1,FALSE)),"",VLOOKUP($L381,Info!$B$4:$L$266,10,FALSE)))</f>
        <v/>
      </c>
      <c r="AC381" s="1" t="str">
        <f>IF(W381="SO Cable","Black,White",IF(O381="","",IF(P381="","",IF($J$12&lt;&gt;"ABC",IF(P381&lt;="250",VLOOKUP(O381,Info!$AZ$4:$BB$22,3,FALSE),VLOOKUP(O381,Info!$AZ$23:$BB$39,3,FALSE)),IF(P381&lt;="250",VLOOKUP(O381,Info!$AO$4:$AQ$22,3,FALSE),VLOOKUP(O381,Info!$AO$23:$AP$39,3,FALSE))))))</f>
        <v/>
      </c>
      <c r="AD381" s="1"/>
      <c r="AE381" s="1" t="str">
        <f>IF($L381="None","",IF(ISERROR(VLOOKUP($L381,Info!$B$4:$B$266,1,FALSE)),"",VLOOKUP($L381,Info!$B$4:$L$266,4,FALSE)))</f>
        <v/>
      </c>
      <c r="AF381" s="1" t="str">
        <f>IF($L381="None","",IF(ISERROR(VLOOKUP($L381,Info!$B$4:$B$266,1,FALSE)),"",VLOOKUP($L381,Info!$B$4:$L$266,6,FALSE)))</f>
        <v/>
      </c>
      <c r="AG381" s="1"/>
      <c r="AH381" s="33" t="str" cm="1">
        <f t="array" ref="AH381">IF(AND(L381&lt;&gt;"",O381&lt;&gt;"",R381:S381&lt;&gt;"",W381:X381&lt;&gt;"",Z381:AA381&lt;&gt;"",AC381&lt;&gt;""),"Good","Bad")</f>
        <v>Bad</v>
      </c>
      <c r="AL381" t="str" cm="1">
        <f t="array" ref="AL381">IF(R381&gt;0,_xlfn.IFS(COUNTIF($L$20:L381,"&lt;&gt;")&lt;101,1,COUNTIF($L$20:L381,"&lt;&gt;")&lt;201,2,COUNTIF($L$20:L381,"&lt;&gt;")&lt;301,3,COUNTIF($L$20:L381,"&lt;&gt;")&lt;401,4,COUNTIF($L$20:L381,"&lt;&gt;")&lt;501,5,COUNTIF($L$20:L381,"&lt;&gt;")&lt;601,6,COUNTIF($L$20:L381,"&lt;&gt;")&lt;701,7,COUNTIF($L$20:L381,"&lt;&gt;")&lt;801,8,COUNTIF($L$20:L381,"&lt;&gt;")&lt;901,9,COUNTIF($L$20:L381,"&lt;&gt;")&lt;1001,10,COUNTIF($L$20:L381,"&lt;&gt;")&lt;1101,11,COUNTIF($L$20:L381,"&lt;&gt;")&lt;1201,12,COUNTIF($L$20:L381,"&lt;&gt;")&lt;1301,13,COUNTIF($L$20:L381,"&lt;&gt;")&lt;1401,14,COUNTIF($L$20:L381,"&lt;&gt;")&lt;1501,15,COUNTIF($L$20:L381,"&lt;&gt;")&lt;1601,16,COUNTIF($L$20:L381,"&lt;&gt;")&lt;1701,17,COUNTIF($L$20:L381,"&lt;&gt;")&lt;1801,18,COUNTIF($L$20:L381,"&lt;&gt;")&lt;1901,19,COUNTIF($L$20:L381,"&lt;&gt;")&lt;2001,20,COUNTIF($L$20:L381,"&lt;&gt;")&lt;2101,21,COUNTIF($L$20:L381,"&lt;&gt;")&lt;2201,22,COUNTIF($L$20:L381,"&lt;&gt;")&lt;2301,23,COUNTIF($L$20:L381,"&lt;&gt;")&lt;2401,24,COUNTIF($L$20:L381,"&lt;&gt;")&lt;2501,25,COUNTIF($L$20:L381,"&lt;&gt;")&lt;2601,26,COUNTIF($L$20:L381,"&lt;&gt;")&lt;2701,27,COUNTIF($L$20:L381,"&lt;&gt;")&lt;2801,28,COUNTIF($L$20:L381,"&lt;&gt;")&lt;2901,29,COUNTIF($L$20:L381,"&lt;&gt;")&lt;3001,30),"")</f>
        <v/>
      </c>
      <c r="AM381" t="str">
        <f t="shared" si="25"/>
        <v/>
      </c>
      <c r="AN381" t="str">
        <f t="shared" si="29"/>
        <v/>
      </c>
      <c r="AP381" t="str">
        <f t="shared" si="28"/>
        <v/>
      </c>
      <c r="AQ381" t="str">
        <f>IF(AO381="","",COUNTIFS(AM381:$AM$3019,AO381))</f>
        <v/>
      </c>
    </row>
    <row r="382" spans="1:43" x14ac:dyDescent="0.25">
      <c r="A382" s="6" t="str">
        <f>IF(COUNT($A$20:A381)&lt;&gt;$B$4,IF(A381="","",A381+1),"")</f>
        <v/>
      </c>
      <c r="B382" s="3"/>
      <c r="C382" s="3"/>
      <c r="D382" s="122"/>
      <c r="E382" s="3"/>
      <c r="F382" s="3"/>
      <c r="G382" s="3"/>
      <c r="H382" s="3"/>
      <c r="I382" s="120"/>
      <c r="J382" s="3"/>
      <c r="K382" s="119" t="str" cm="1">
        <f t="array" ref="K382">IF(OR($J$14 = "A",$J$14 = "B",$J$14 = "C"),IF(I382="","",IF(LEN(I382)&gt;2,_xlfn.IFS(ISNUMBER(SEARCH("_",I382)),I382,ISNUMBER(SEARCH(", ",I382)),SUBSTITUTE(I382,", ","_"),ISNUMBER(SEARCH("/ ",I382)),SUBSTITUTE(I382,"/ ","_"),ISNUMBER(SEARCH(",",I382)),SUBSTITUTE(I382,",","_"),ISNUMBER(SEARCH("/",I382)),SUBSTITUTE(I382,"/","_"),ISNUMBER(SEARCH("",I382)),I382),I382)),IF(OR($J$14 = "J",$J$14 = "K"),"",IF(D382="","",IF(LEN(D382)&gt;2,_xlfn.IFS(ISNUMBER(SEARCH("_",D382)),D382,ISNUMBER(SEARCH(", ",D382)),SUBSTITUTE(D382,", ","_"),ISNUMBER(SEARCH("/ ",D382)),SUBSTITUTE(D382,"/ ","_"),ISNUMBER(SEARCH(",",D382)),SUBSTITUTE(D382,",","_"),ISNUMBER(SEARCH("/",D382)),SUBSTITUTE(D382,"/","_"),ISNUMBER(SEARCH("",D382)),D382),D382))))</f>
        <v/>
      </c>
      <c r="L382" s="1"/>
      <c r="M382" s="1" t="str">
        <f t="shared" si="26"/>
        <v/>
      </c>
      <c r="N382" s="94" t="str">
        <f>IF($L382="None","",IF(ISERROR(VLOOKUP($L382,Info!$B$4:$B$266,1,FALSE)),"",VLOOKUP($L382,Info!$B$4:$L$266,5,FALSE)))</f>
        <v/>
      </c>
      <c r="O382" s="94" t="str">
        <f>IF(K382="","",IF(AND($J$12&lt;&gt;"ABC",N382="3"),"BAC",IF(N382="3","ABC",IF($J$12&lt;&gt;"ABC",IF($J$10="Standard",VLOOKUP(K382,Info!$BE$4:$BF$481,2,FALSE),VLOOKUP(K382,Info!$BI$4:$BJ$482,2,FALSE)),IF($J$10="Standard",VLOOKUP(K382,Info!$AG$4:$AH$2994,2,FALSE),VLOOKUP(K382,Info!$AK$4:$AL$2997,2,FALSE))))))</f>
        <v/>
      </c>
      <c r="P382" s="94" t="str">
        <f>IF($L382="None","",IF(ISERROR(VLOOKUP($L382,Info!$B$4:$B$266,1,FALSE)),"",VLOOKUP($L382,Info!$B$4:$L$266,3,FALSE)))</f>
        <v/>
      </c>
      <c r="Q382" s="96" t="str">
        <f>IF($L382="None","",IF(ISERROR(VLOOKUP($L382,Info!$B$4:$B$266,1,FALSE)),"",VLOOKUP($L382,Info!$B$4:$L$266,4,FALSE)))</f>
        <v/>
      </c>
      <c r="R382" s="1"/>
      <c r="S382" s="6" t="str">
        <f t="shared" si="27"/>
        <v/>
      </c>
      <c r="T382" s="6" t="str">
        <f>IF($L382="None","",IF(ISERROR(VLOOKUP($L382,Info!$B$4:$B$266,1,FALSE)),"",VLOOKUP($L382,Info!$B$4:$L$266,11,FALSE)))</f>
        <v/>
      </c>
      <c r="U382" s="1"/>
      <c r="V382" s="1"/>
      <c r="W382" s="1"/>
      <c r="X382" s="1" t="str">
        <f>IF($L382="None","",IF(ISERROR(VLOOKUP($L382,Info!$B$4:$B$266,1,FALSE)),"",IF(OR(W382="Metallic Liquid Tight",W382="Non-Metallic Liquid Tight",W382="LSZH",W382="Greenfield"),VLOOKUP($L382,Info!$B$4:$L$266,7,FALSE),"N/A")))</f>
        <v/>
      </c>
      <c r="Y382" s="1"/>
      <c r="Z382" s="96" t="str">
        <f>IF($L382="None","",IF(ISERROR(VLOOKUP($L382,Info!$B$4:$B$266,1,FALSE)),"",VLOOKUP($L382,Info!$B$4:$L$266,9,FALSE)))</f>
        <v/>
      </c>
      <c r="AA382" s="96" t="str">
        <f>IF($L382="None","",IF(ISERROR(VLOOKUP($L382,Info!$B$4:$B$266,1,FALSE)),"",VLOOKUP($L382,Info!$B$4:$L$266,8,FALSE)))</f>
        <v/>
      </c>
      <c r="AB382" s="96" t="str">
        <f>IF($L382="None","",IF(ISERROR(VLOOKUP($L382,Info!$B$4:$B$266,1,FALSE)),"",VLOOKUP($L382,Info!$B$4:$L$266,10,FALSE)))</f>
        <v/>
      </c>
      <c r="AC382" s="1" t="str">
        <f>IF(W382="SO Cable","Black,White",IF(O382="","",IF(P382="","",IF($J$12&lt;&gt;"ABC",IF(P382&lt;="250",VLOOKUP(O382,Info!$AZ$4:$BB$22,3,FALSE),VLOOKUP(O382,Info!$AZ$23:$BB$39,3,FALSE)),IF(P382&lt;="250",VLOOKUP(O382,Info!$AO$4:$AQ$22,3,FALSE),VLOOKUP(O382,Info!$AO$23:$AP$39,3,FALSE))))))</f>
        <v/>
      </c>
      <c r="AD382" s="1"/>
      <c r="AE382" s="1" t="str">
        <f>IF($L382="None","",IF(ISERROR(VLOOKUP($L382,Info!$B$4:$B$266,1,FALSE)),"",VLOOKUP($L382,Info!$B$4:$L$266,4,FALSE)))</f>
        <v/>
      </c>
      <c r="AF382" s="1" t="str">
        <f>IF($L382="None","",IF(ISERROR(VLOOKUP($L382,Info!$B$4:$B$266,1,FALSE)),"",VLOOKUP($L382,Info!$B$4:$L$266,6,FALSE)))</f>
        <v/>
      </c>
      <c r="AG382" s="1"/>
      <c r="AH382" s="33" t="str" cm="1">
        <f t="array" ref="AH382">IF(AND(L382&lt;&gt;"",O382&lt;&gt;"",R382:S382&lt;&gt;"",W382:X382&lt;&gt;"",Z382:AA382&lt;&gt;"",AC382&lt;&gt;""),"Good","Bad")</f>
        <v>Bad</v>
      </c>
      <c r="AL382" t="str" cm="1">
        <f t="array" ref="AL382">IF(R382&gt;0,_xlfn.IFS(COUNTIF($L$20:L382,"&lt;&gt;")&lt;101,1,COUNTIF($L$20:L382,"&lt;&gt;")&lt;201,2,COUNTIF($L$20:L382,"&lt;&gt;")&lt;301,3,COUNTIF($L$20:L382,"&lt;&gt;")&lt;401,4,COUNTIF($L$20:L382,"&lt;&gt;")&lt;501,5,COUNTIF($L$20:L382,"&lt;&gt;")&lt;601,6,COUNTIF($L$20:L382,"&lt;&gt;")&lt;701,7,COUNTIF($L$20:L382,"&lt;&gt;")&lt;801,8,COUNTIF($L$20:L382,"&lt;&gt;")&lt;901,9,COUNTIF($L$20:L382,"&lt;&gt;")&lt;1001,10,COUNTIF($L$20:L382,"&lt;&gt;")&lt;1101,11,COUNTIF($L$20:L382,"&lt;&gt;")&lt;1201,12,COUNTIF($L$20:L382,"&lt;&gt;")&lt;1301,13,COUNTIF($L$20:L382,"&lt;&gt;")&lt;1401,14,COUNTIF($L$20:L382,"&lt;&gt;")&lt;1501,15,COUNTIF($L$20:L382,"&lt;&gt;")&lt;1601,16,COUNTIF($L$20:L382,"&lt;&gt;")&lt;1701,17,COUNTIF($L$20:L382,"&lt;&gt;")&lt;1801,18,COUNTIF($L$20:L382,"&lt;&gt;")&lt;1901,19,COUNTIF($L$20:L382,"&lt;&gt;")&lt;2001,20,COUNTIF($L$20:L382,"&lt;&gt;")&lt;2101,21,COUNTIF($L$20:L382,"&lt;&gt;")&lt;2201,22,COUNTIF($L$20:L382,"&lt;&gt;")&lt;2301,23,COUNTIF($L$20:L382,"&lt;&gt;")&lt;2401,24,COUNTIF($L$20:L382,"&lt;&gt;")&lt;2501,25,COUNTIF($L$20:L382,"&lt;&gt;")&lt;2601,26,COUNTIF($L$20:L382,"&lt;&gt;")&lt;2701,27,COUNTIF($L$20:L382,"&lt;&gt;")&lt;2801,28,COUNTIF($L$20:L382,"&lt;&gt;")&lt;2901,29,COUNTIF($L$20:L382,"&lt;&gt;")&lt;3001,30),"")</f>
        <v/>
      </c>
      <c r="AM382" t="str">
        <f t="shared" si="25"/>
        <v/>
      </c>
      <c r="AN382" t="str">
        <f t="shared" si="29"/>
        <v/>
      </c>
      <c r="AP382" t="str">
        <f t="shared" si="28"/>
        <v/>
      </c>
      <c r="AQ382" t="str">
        <f>IF(AO382="","",COUNTIFS(AM382:$AM$3019,AO382))</f>
        <v/>
      </c>
    </row>
    <row r="383" spans="1:43" x14ac:dyDescent="0.25">
      <c r="A383" s="6" t="str">
        <f>IF(COUNT($A$20:A382)&lt;&gt;$B$4,IF(A382="","",A382+1),"")</f>
        <v/>
      </c>
      <c r="B383" s="3"/>
      <c r="C383" s="3"/>
      <c r="D383" s="122"/>
      <c r="E383" s="3"/>
      <c r="F383" s="3"/>
      <c r="G383" s="3"/>
      <c r="H383" s="3"/>
      <c r="I383" s="120"/>
      <c r="J383" s="3"/>
      <c r="K383" s="119" t="str" cm="1">
        <f t="array" ref="K383">IF(OR($J$14 = "A",$J$14 = "B",$J$14 = "C"),IF(I383="","",IF(LEN(I383)&gt;2,_xlfn.IFS(ISNUMBER(SEARCH("_",I383)),I383,ISNUMBER(SEARCH(", ",I383)),SUBSTITUTE(I383,", ","_"),ISNUMBER(SEARCH("/ ",I383)),SUBSTITUTE(I383,"/ ","_"),ISNUMBER(SEARCH(",",I383)),SUBSTITUTE(I383,",","_"),ISNUMBER(SEARCH("/",I383)),SUBSTITUTE(I383,"/","_"),ISNUMBER(SEARCH("",I383)),I383),I383)),IF(OR($J$14 = "J",$J$14 = "K"),"",IF(D383="","",IF(LEN(D383)&gt;2,_xlfn.IFS(ISNUMBER(SEARCH("_",D383)),D383,ISNUMBER(SEARCH(", ",D383)),SUBSTITUTE(D383,", ","_"),ISNUMBER(SEARCH("/ ",D383)),SUBSTITUTE(D383,"/ ","_"),ISNUMBER(SEARCH(",",D383)),SUBSTITUTE(D383,",","_"),ISNUMBER(SEARCH("/",D383)),SUBSTITUTE(D383,"/","_"),ISNUMBER(SEARCH("",D383)),D383),D383))))</f>
        <v/>
      </c>
      <c r="L383" s="1"/>
      <c r="M383" s="1" t="str">
        <f t="shared" si="26"/>
        <v/>
      </c>
      <c r="N383" s="94" t="str">
        <f>IF($L383="None","",IF(ISERROR(VLOOKUP($L383,Info!$B$4:$B$266,1,FALSE)),"",VLOOKUP($L383,Info!$B$4:$L$266,5,FALSE)))</f>
        <v/>
      </c>
      <c r="O383" s="94" t="str">
        <f>IF(K383="","",IF(AND($J$12&lt;&gt;"ABC",N383="3"),"BAC",IF(N383="3","ABC",IF($J$12&lt;&gt;"ABC",IF($J$10="Standard",VLOOKUP(K383,Info!$BE$4:$BF$481,2,FALSE),VLOOKUP(K383,Info!$BI$4:$BJ$482,2,FALSE)),IF($J$10="Standard",VLOOKUP(K383,Info!$AG$4:$AH$2994,2,FALSE),VLOOKUP(K383,Info!$AK$4:$AL$2997,2,FALSE))))))</f>
        <v/>
      </c>
      <c r="P383" s="94" t="str">
        <f>IF($L383="None","",IF(ISERROR(VLOOKUP($L383,Info!$B$4:$B$266,1,FALSE)),"",VLOOKUP($L383,Info!$B$4:$L$266,3,FALSE)))</f>
        <v/>
      </c>
      <c r="Q383" s="96" t="str">
        <f>IF($L383="None","",IF(ISERROR(VLOOKUP($L383,Info!$B$4:$B$266,1,FALSE)),"",VLOOKUP($L383,Info!$B$4:$L$266,4,FALSE)))</f>
        <v/>
      </c>
      <c r="R383" s="1"/>
      <c r="S383" s="6" t="str">
        <f t="shared" si="27"/>
        <v/>
      </c>
      <c r="T383" s="6" t="str">
        <f>IF($L383="None","",IF(ISERROR(VLOOKUP($L383,Info!$B$4:$B$266,1,FALSE)),"",VLOOKUP($L383,Info!$B$4:$L$266,11,FALSE)))</f>
        <v/>
      </c>
      <c r="U383" s="1"/>
      <c r="V383" s="1"/>
      <c r="W383" s="1"/>
      <c r="X383" s="1" t="str">
        <f>IF($L383="None","",IF(ISERROR(VLOOKUP($L383,Info!$B$4:$B$266,1,FALSE)),"",IF(OR(W383="Metallic Liquid Tight",W383="Non-Metallic Liquid Tight",W383="LSZH",W383="Greenfield"),VLOOKUP($L383,Info!$B$4:$L$266,7,FALSE),"N/A")))</f>
        <v/>
      </c>
      <c r="Y383" s="1"/>
      <c r="Z383" s="96" t="str">
        <f>IF($L383="None","",IF(ISERROR(VLOOKUP($L383,Info!$B$4:$B$266,1,FALSE)),"",VLOOKUP($L383,Info!$B$4:$L$266,9,FALSE)))</f>
        <v/>
      </c>
      <c r="AA383" s="96" t="str">
        <f>IF($L383="None","",IF(ISERROR(VLOOKUP($L383,Info!$B$4:$B$266,1,FALSE)),"",VLOOKUP($L383,Info!$B$4:$L$266,8,FALSE)))</f>
        <v/>
      </c>
      <c r="AB383" s="96" t="str">
        <f>IF($L383="None","",IF(ISERROR(VLOOKUP($L383,Info!$B$4:$B$266,1,FALSE)),"",VLOOKUP($L383,Info!$B$4:$L$266,10,FALSE)))</f>
        <v/>
      </c>
      <c r="AC383" s="1" t="str">
        <f>IF(W383="SO Cable","Black,White",IF(O383="","",IF(P383="","",IF($J$12&lt;&gt;"ABC",IF(P383&lt;="250",VLOOKUP(O383,Info!$AZ$4:$BB$22,3,FALSE),VLOOKUP(O383,Info!$AZ$23:$BB$39,3,FALSE)),IF(P383&lt;="250",VLOOKUP(O383,Info!$AO$4:$AQ$22,3,FALSE),VLOOKUP(O383,Info!$AO$23:$AP$39,3,FALSE))))))</f>
        <v/>
      </c>
      <c r="AD383" s="1"/>
      <c r="AE383" s="1" t="str">
        <f>IF($L383="None","",IF(ISERROR(VLOOKUP($L383,Info!$B$4:$B$266,1,FALSE)),"",VLOOKUP($L383,Info!$B$4:$L$266,4,FALSE)))</f>
        <v/>
      </c>
      <c r="AF383" s="1" t="str">
        <f>IF($L383="None","",IF(ISERROR(VLOOKUP($L383,Info!$B$4:$B$266,1,FALSE)),"",VLOOKUP($L383,Info!$B$4:$L$266,6,FALSE)))</f>
        <v/>
      </c>
      <c r="AG383" s="1"/>
      <c r="AH383" s="33" t="str" cm="1">
        <f t="array" ref="AH383">IF(AND(L383&lt;&gt;"",O383&lt;&gt;"",R383:S383&lt;&gt;"",W383:X383&lt;&gt;"",Z383:AA383&lt;&gt;"",AC383&lt;&gt;""),"Good","Bad")</f>
        <v>Bad</v>
      </c>
      <c r="AL383" t="str" cm="1">
        <f t="array" ref="AL383">IF(R383&gt;0,_xlfn.IFS(COUNTIF($L$20:L383,"&lt;&gt;")&lt;101,1,COUNTIF($L$20:L383,"&lt;&gt;")&lt;201,2,COUNTIF($L$20:L383,"&lt;&gt;")&lt;301,3,COUNTIF($L$20:L383,"&lt;&gt;")&lt;401,4,COUNTIF($L$20:L383,"&lt;&gt;")&lt;501,5,COUNTIF($L$20:L383,"&lt;&gt;")&lt;601,6,COUNTIF($L$20:L383,"&lt;&gt;")&lt;701,7,COUNTIF($L$20:L383,"&lt;&gt;")&lt;801,8,COUNTIF($L$20:L383,"&lt;&gt;")&lt;901,9,COUNTIF($L$20:L383,"&lt;&gt;")&lt;1001,10,COUNTIF($L$20:L383,"&lt;&gt;")&lt;1101,11,COUNTIF($L$20:L383,"&lt;&gt;")&lt;1201,12,COUNTIF($L$20:L383,"&lt;&gt;")&lt;1301,13,COUNTIF($L$20:L383,"&lt;&gt;")&lt;1401,14,COUNTIF($L$20:L383,"&lt;&gt;")&lt;1501,15,COUNTIF($L$20:L383,"&lt;&gt;")&lt;1601,16,COUNTIF($L$20:L383,"&lt;&gt;")&lt;1701,17,COUNTIF($L$20:L383,"&lt;&gt;")&lt;1801,18,COUNTIF($L$20:L383,"&lt;&gt;")&lt;1901,19,COUNTIF($L$20:L383,"&lt;&gt;")&lt;2001,20,COUNTIF($L$20:L383,"&lt;&gt;")&lt;2101,21,COUNTIF($L$20:L383,"&lt;&gt;")&lt;2201,22,COUNTIF($L$20:L383,"&lt;&gt;")&lt;2301,23,COUNTIF($L$20:L383,"&lt;&gt;")&lt;2401,24,COUNTIF($L$20:L383,"&lt;&gt;")&lt;2501,25,COUNTIF($L$20:L383,"&lt;&gt;")&lt;2601,26,COUNTIF($L$20:L383,"&lt;&gt;")&lt;2701,27,COUNTIF($L$20:L383,"&lt;&gt;")&lt;2801,28,COUNTIF($L$20:L383,"&lt;&gt;")&lt;2901,29,COUNTIF($L$20:L383,"&lt;&gt;")&lt;3001,30),"")</f>
        <v/>
      </c>
      <c r="AM383" t="str">
        <f t="shared" si="25"/>
        <v/>
      </c>
      <c r="AN383" t="str">
        <f t="shared" si="29"/>
        <v/>
      </c>
      <c r="AP383" t="str">
        <f t="shared" si="28"/>
        <v/>
      </c>
      <c r="AQ383" t="str">
        <f>IF(AO383="","",COUNTIFS(AM383:$AM$3019,AO383))</f>
        <v/>
      </c>
    </row>
    <row r="384" spans="1:43" x14ac:dyDescent="0.25">
      <c r="A384" s="6" t="str">
        <f>IF(COUNT($A$20:A383)&lt;&gt;$B$4,IF(A383="","",A383+1),"")</f>
        <v/>
      </c>
      <c r="B384" s="3"/>
      <c r="C384" s="3"/>
      <c r="D384" s="122"/>
      <c r="E384" s="3"/>
      <c r="F384" s="3"/>
      <c r="G384" s="3"/>
      <c r="H384" s="3"/>
      <c r="I384" s="120"/>
      <c r="J384" s="3"/>
      <c r="K384" s="119" t="str" cm="1">
        <f t="array" ref="K384">IF(OR($J$14 = "A",$J$14 = "B",$J$14 = "C"),IF(I384="","",IF(LEN(I384)&gt;2,_xlfn.IFS(ISNUMBER(SEARCH("_",I384)),I384,ISNUMBER(SEARCH(", ",I384)),SUBSTITUTE(I384,", ","_"),ISNUMBER(SEARCH("/ ",I384)),SUBSTITUTE(I384,"/ ","_"),ISNUMBER(SEARCH(",",I384)),SUBSTITUTE(I384,",","_"),ISNUMBER(SEARCH("/",I384)),SUBSTITUTE(I384,"/","_"),ISNUMBER(SEARCH("",I384)),I384),I384)),IF(OR($J$14 = "J",$J$14 = "K"),"",IF(D384="","",IF(LEN(D384)&gt;2,_xlfn.IFS(ISNUMBER(SEARCH("_",D384)),D384,ISNUMBER(SEARCH(", ",D384)),SUBSTITUTE(D384,", ","_"),ISNUMBER(SEARCH("/ ",D384)),SUBSTITUTE(D384,"/ ","_"),ISNUMBER(SEARCH(",",D384)),SUBSTITUTE(D384,",","_"),ISNUMBER(SEARCH("/",D384)),SUBSTITUTE(D384,"/","_"),ISNUMBER(SEARCH("",D384)),D384),D384))))</f>
        <v/>
      </c>
      <c r="L384" s="1"/>
      <c r="M384" s="1" t="str">
        <f t="shared" si="26"/>
        <v/>
      </c>
      <c r="N384" s="94" t="str">
        <f>IF($L384="None","",IF(ISERROR(VLOOKUP($L384,Info!$B$4:$B$266,1,FALSE)),"",VLOOKUP($L384,Info!$B$4:$L$266,5,FALSE)))</f>
        <v/>
      </c>
      <c r="O384" s="94" t="str">
        <f>IF(K384="","",IF(AND($J$12&lt;&gt;"ABC",N384="3"),"BAC",IF(N384="3","ABC",IF($J$12&lt;&gt;"ABC",IF($J$10="Standard",VLOOKUP(K384,Info!$BE$4:$BF$481,2,FALSE),VLOOKUP(K384,Info!$BI$4:$BJ$482,2,FALSE)),IF($J$10="Standard",VLOOKUP(K384,Info!$AG$4:$AH$2994,2,FALSE),VLOOKUP(K384,Info!$AK$4:$AL$2997,2,FALSE))))))</f>
        <v/>
      </c>
      <c r="P384" s="94" t="str">
        <f>IF($L384="None","",IF(ISERROR(VLOOKUP($L384,Info!$B$4:$B$266,1,FALSE)),"",VLOOKUP($L384,Info!$B$4:$L$266,3,FALSE)))</f>
        <v/>
      </c>
      <c r="Q384" s="96" t="str">
        <f>IF($L384="None","",IF(ISERROR(VLOOKUP($L384,Info!$B$4:$B$266,1,FALSE)),"",VLOOKUP($L384,Info!$B$4:$L$266,4,FALSE)))</f>
        <v/>
      </c>
      <c r="R384" s="1"/>
      <c r="S384" s="6" t="str">
        <f t="shared" si="27"/>
        <v/>
      </c>
      <c r="T384" s="6" t="str">
        <f>IF($L384="None","",IF(ISERROR(VLOOKUP($L384,Info!$B$4:$B$266,1,FALSE)),"",VLOOKUP($L384,Info!$B$4:$L$266,11,FALSE)))</f>
        <v/>
      </c>
      <c r="U384" s="1"/>
      <c r="V384" s="1"/>
      <c r="W384" s="1"/>
      <c r="X384" s="1" t="str">
        <f>IF($L384="None","",IF(ISERROR(VLOOKUP($L384,Info!$B$4:$B$266,1,FALSE)),"",IF(OR(W384="Metallic Liquid Tight",W384="Non-Metallic Liquid Tight",W384="LSZH",W384="Greenfield"),VLOOKUP($L384,Info!$B$4:$L$266,7,FALSE),"N/A")))</f>
        <v/>
      </c>
      <c r="Y384" s="1"/>
      <c r="Z384" s="96" t="str">
        <f>IF($L384="None","",IF(ISERROR(VLOOKUP($L384,Info!$B$4:$B$266,1,FALSE)),"",VLOOKUP($L384,Info!$B$4:$L$266,9,FALSE)))</f>
        <v/>
      </c>
      <c r="AA384" s="96" t="str">
        <f>IF($L384="None","",IF(ISERROR(VLOOKUP($L384,Info!$B$4:$B$266,1,FALSE)),"",VLOOKUP($L384,Info!$B$4:$L$266,8,FALSE)))</f>
        <v/>
      </c>
      <c r="AB384" s="96" t="str">
        <f>IF($L384="None","",IF(ISERROR(VLOOKUP($L384,Info!$B$4:$B$266,1,FALSE)),"",VLOOKUP($L384,Info!$B$4:$L$266,10,FALSE)))</f>
        <v/>
      </c>
      <c r="AC384" s="1" t="str">
        <f>IF(W384="SO Cable","Black,White",IF(O384="","",IF(P384="","",IF($J$12&lt;&gt;"ABC",IF(P384&lt;="250",VLOOKUP(O384,Info!$AZ$4:$BB$22,3,FALSE),VLOOKUP(O384,Info!$AZ$23:$BB$39,3,FALSE)),IF(P384&lt;="250",VLOOKUP(O384,Info!$AO$4:$AQ$22,3,FALSE),VLOOKUP(O384,Info!$AO$23:$AP$39,3,FALSE))))))</f>
        <v/>
      </c>
      <c r="AD384" s="1"/>
      <c r="AE384" s="1" t="str">
        <f>IF($L384="None","",IF(ISERROR(VLOOKUP($L384,Info!$B$4:$B$266,1,FALSE)),"",VLOOKUP($L384,Info!$B$4:$L$266,4,FALSE)))</f>
        <v/>
      </c>
      <c r="AF384" s="1" t="str">
        <f>IF($L384="None","",IF(ISERROR(VLOOKUP($L384,Info!$B$4:$B$266,1,FALSE)),"",VLOOKUP($L384,Info!$B$4:$L$266,6,FALSE)))</f>
        <v/>
      </c>
      <c r="AG384" s="1"/>
      <c r="AH384" s="33" t="str" cm="1">
        <f t="array" ref="AH384">IF(AND(L384&lt;&gt;"",O384&lt;&gt;"",R384:S384&lt;&gt;"",W384:X384&lt;&gt;"",Z384:AA384&lt;&gt;"",AC384&lt;&gt;""),"Good","Bad")</f>
        <v>Bad</v>
      </c>
      <c r="AL384" t="str" cm="1">
        <f t="array" ref="AL384">IF(R384&gt;0,_xlfn.IFS(COUNTIF($L$20:L384,"&lt;&gt;")&lt;101,1,COUNTIF($L$20:L384,"&lt;&gt;")&lt;201,2,COUNTIF($L$20:L384,"&lt;&gt;")&lt;301,3,COUNTIF($L$20:L384,"&lt;&gt;")&lt;401,4,COUNTIF($L$20:L384,"&lt;&gt;")&lt;501,5,COUNTIF($L$20:L384,"&lt;&gt;")&lt;601,6,COUNTIF($L$20:L384,"&lt;&gt;")&lt;701,7,COUNTIF($L$20:L384,"&lt;&gt;")&lt;801,8,COUNTIF($L$20:L384,"&lt;&gt;")&lt;901,9,COUNTIF($L$20:L384,"&lt;&gt;")&lt;1001,10,COUNTIF($L$20:L384,"&lt;&gt;")&lt;1101,11,COUNTIF($L$20:L384,"&lt;&gt;")&lt;1201,12,COUNTIF($L$20:L384,"&lt;&gt;")&lt;1301,13,COUNTIF($L$20:L384,"&lt;&gt;")&lt;1401,14,COUNTIF($L$20:L384,"&lt;&gt;")&lt;1501,15,COUNTIF($L$20:L384,"&lt;&gt;")&lt;1601,16,COUNTIF($L$20:L384,"&lt;&gt;")&lt;1701,17,COUNTIF($L$20:L384,"&lt;&gt;")&lt;1801,18,COUNTIF($L$20:L384,"&lt;&gt;")&lt;1901,19,COUNTIF($L$20:L384,"&lt;&gt;")&lt;2001,20,COUNTIF($L$20:L384,"&lt;&gt;")&lt;2101,21,COUNTIF($L$20:L384,"&lt;&gt;")&lt;2201,22,COUNTIF($L$20:L384,"&lt;&gt;")&lt;2301,23,COUNTIF($L$20:L384,"&lt;&gt;")&lt;2401,24,COUNTIF($L$20:L384,"&lt;&gt;")&lt;2501,25,COUNTIF($L$20:L384,"&lt;&gt;")&lt;2601,26,COUNTIF($L$20:L384,"&lt;&gt;")&lt;2701,27,COUNTIF($L$20:L384,"&lt;&gt;")&lt;2801,28,COUNTIF($L$20:L384,"&lt;&gt;")&lt;2901,29,COUNTIF($L$20:L384,"&lt;&gt;")&lt;3001,30),"")</f>
        <v/>
      </c>
      <c r="AM384" t="str">
        <f t="shared" si="25"/>
        <v/>
      </c>
      <c r="AN384" t="str">
        <f t="shared" si="29"/>
        <v/>
      </c>
      <c r="AP384" t="str">
        <f t="shared" si="28"/>
        <v/>
      </c>
      <c r="AQ384" t="str">
        <f>IF(AO384="","",COUNTIFS(AM384:$AM$3019,AO384))</f>
        <v/>
      </c>
    </row>
    <row r="385" spans="1:43" x14ac:dyDescent="0.25">
      <c r="A385" s="6" t="str">
        <f>IF(COUNT($A$20:A384)&lt;&gt;$B$4,IF(A384="","",A384+1),"")</f>
        <v/>
      </c>
      <c r="B385" s="3"/>
      <c r="C385" s="3"/>
      <c r="D385" s="122"/>
      <c r="E385" s="3"/>
      <c r="F385" s="3"/>
      <c r="G385" s="3"/>
      <c r="H385" s="3"/>
      <c r="I385" s="120"/>
      <c r="J385" s="3"/>
      <c r="K385" s="119" t="str" cm="1">
        <f t="array" ref="K385">IF(OR($J$14 = "A",$J$14 = "B",$J$14 = "C"),IF(I385="","",IF(LEN(I385)&gt;2,_xlfn.IFS(ISNUMBER(SEARCH("_",I385)),I385,ISNUMBER(SEARCH(", ",I385)),SUBSTITUTE(I385,", ","_"),ISNUMBER(SEARCH("/ ",I385)),SUBSTITUTE(I385,"/ ","_"),ISNUMBER(SEARCH(",",I385)),SUBSTITUTE(I385,",","_"),ISNUMBER(SEARCH("/",I385)),SUBSTITUTE(I385,"/","_"),ISNUMBER(SEARCH("",I385)),I385),I385)),IF(OR($J$14 = "J",$J$14 = "K"),"",IF(D385="","",IF(LEN(D385)&gt;2,_xlfn.IFS(ISNUMBER(SEARCH("_",D385)),D385,ISNUMBER(SEARCH(", ",D385)),SUBSTITUTE(D385,", ","_"),ISNUMBER(SEARCH("/ ",D385)),SUBSTITUTE(D385,"/ ","_"),ISNUMBER(SEARCH(",",D385)),SUBSTITUTE(D385,",","_"),ISNUMBER(SEARCH("/",D385)),SUBSTITUTE(D385,"/","_"),ISNUMBER(SEARCH("",D385)),D385),D385))))</f>
        <v/>
      </c>
      <c r="L385" s="1"/>
      <c r="M385" s="1" t="str">
        <f t="shared" si="26"/>
        <v/>
      </c>
      <c r="N385" s="94" t="str">
        <f>IF($L385="None","",IF(ISERROR(VLOOKUP($L385,Info!$B$4:$B$266,1,FALSE)),"",VLOOKUP($L385,Info!$B$4:$L$266,5,FALSE)))</f>
        <v/>
      </c>
      <c r="O385" s="94" t="str">
        <f>IF(K385="","",IF(AND($J$12&lt;&gt;"ABC",N385="3"),"BAC",IF(N385="3","ABC",IF($J$12&lt;&gt;"ABC",IF($J$10="Standard",VLOOKUP(K385,Info!$BE$4:$BF$481,2,FALSE),VLOOKUP(K385,Info!$BI$4:$BJ$482,2,FALSE)),IF($J$10="Standard",VLOOKUP(K385,Info!$AG$4:$AH$2994,2,FALSE),VLOOKUP(K385,Info!$AK$4:$AL$2997,2,FALSE))))))</f>
        <v/>
      </c>
      <c r="P385" s="94" t="str">
        <f>IF($L385="None","",IF(ISERROR(VLOOKUP($L385,Info!$B$4:$B$266,1,FALSE)),"",VLOOKUP($L385,Info!$B$4:$L$266,3,FALSE)))</f>
        <v/>
      </c>
      <c r="Q385" s="96" t="str">
        <f>IF($L385="None","",IF(ISERROR(VLOOKUP($L385,Info!$B$4:$B$266,1,FALSE)),"",VLOOKUP($L385,Info!$B$4:$L$266,4,FALSE)))</f>
        <v/>
      </c>
      <c r="R385" s="1"/>
      <c r="S385" s="6" t="str">
        <f t="shared" si="27"/>
        <v/>
      </c>
      <c r="T385" s="6" t="str">
        <f>IF($L385="None","",IF(ISERROR(VLOOKUP($L385,Info!$B$4:$B$266,1,FALSE)),"",VLOOKUP($L385,Info!$B$4:$L$266,11,FALSE)))</f>
        <v/>
      </c>
      <c r="U385" s="1"/>
      <c r="V385" s="1"/>
      <c r="W385" s="1"/>
      <c r="X385" s="1" t="str">
        <f>IF($L385="None","",IF(ISERROR(VLOOKUP($L385,Info!$B$4:$B$266,1,FALSE)),"",IF(OR(W385="Metallic Liquid Tight",W385="Non-Metallic Liquid Tight",W385="LSZH",W385="Greenfield"),VLOOKUP($L385,Info!$B$4:$L$266,7,FALSE),"N/A")))</f>
        <v/>
      </c>
      <c r="Y385" s="1"/>
      <c r="Z385" s="96" t="str">
        <f>IF($L385="None","",IF(ISERROR(VLOOKUP($L385,Info!$B$4:$B$266,1,FALSE)),"",VLOOKUP($L385,Info!$B$4:$L$266,9,FALSE)))</f>
        <v/>
      </c>
      <c r="AA385" s="96" t="str">
        <f>IF($L385="None","",IF(ISERROR(VLOOKUP($L385,Info!$B$4:$B$266,1,FALSE)),"",VLOOKUP($L385,Info!$B$4:$L$266,8,FALSE)))</f>
        <v/>
      </c>
      <c r="AB385" s="96" t="str">
        <f>IF($L385="None","",IF(ISERROR(VLOOKUP($L385,Info!$B$4:$B$266,1,FALSE)),"",VLOOKUP($L385,Info!$B$4:$L$266,10,FALSE)))</f>
        <v/>
      </c>
      <c r="AC385" s="1" t="str">
        <f>IF(W385="SO Cable","Black,White",IF(O385="","",IF(P385="","",IF($J$12&lt;&gt;"ABC",IF(P385&lt;="250",VLOOKUP(O385,Info!$AZ$4:$BB$22,3,FALSE),VLOOKUP(O385,Info!$AZ$23:$BB$39,3,FALSE)),IF(P385&lt;="250",VLOOKUP(O385,Info!$AO$4:$AQ$22,3,FALSE),VLOOKUP(O385,Info!$AO$23:$AP$39,3,FALSE))))))</f>
        <v/>
      </c>
      <c r="AD385" s="1"/>
      <c r="AE385" s="1" t="str">
        <f>IF($L385="None","",IF(ISERROR(VLOOKUP($L385,Info!$B$4:$B$266,1,FALSE)),"",VLOOKUP($L385,Info!$B$4:$L$266,4,FALSE)))</f>
        <v/>
      </c>
      <c r="AF385" s="1" t="str">
        <f>IF($L385="None","",IF(ISERROR(VLOOKUP($L385,Info!$B$4:$B$266,1,FALSE)),"",VLOOKUP($L385,Info!$B$4:$L$266,6,FALSE)))</f>
        <v/>
      </c>
      <c r="AG385" s="1"/>
      <c r="AH385" s="33" t="str" cm="1">
        <f t="array" ref="AH385">IF(AND(L385&lt;&gt;"",O385&lt;&gt;"",R385:S385&lt;&gt;"",W385:X385&lt;&gt;"",Z385:AA385&lt;&gt;"",AC385&lt;&gt;""),"Good","Bad")</f>
        <v>Bad</v>
      </c>
      <c r="AL385" t="str" cm="1">
        <f t="array" ref="AL385">IF(R385&gt;0,_xlfn.IFS(COUNTIF($L$20:L385,"&lt;&gt;")&lt;101,1,COUNTIF($L$20:L385,"&lt;&gt;")&lt;201,2,COUNTIF($L$20:L385,"&lt;&gt;")&lt;301,3,COUNTIF($L$20:L385,"&lt;&gt;")&lt;401,4,COUNTIF($L$20:L385,"&lt;&gt;")&lt;501,5,COUNTIF($L$20:L385,"&lt;&gt;")&lt;601,6,COUNTIF($L$20:L385,"&lt;&gt;")&lt;701,7,COUNTIF($L$20:L385,"&lt;&gt;")&lt;801,8,COUNTIF($L$20:L385,"&lt;&gt;")&lt;901,9,COUNTIF($L$20:L385,"&lt;&gt;")&lt;1001,10,COUNTIF($L$20:L385,"&lt;&gt;")&lt;1101,11,COUNTIF($L$20:L385,"&lt;&gt;")&lt;1201,12,COUNTIF($L$20:L385,"&lt;&gt;")&lt;1301,13,COUNTIF($L$20:L385,"&lt;&gt;")&lt;1401,14,COUNTIF($L$20:L385,"&lt;&gt;")&lt;1501,15,COUNTIF($L$20:L385,"&lt;&gt;")&lt;1601,16,COUNTIF($L$20:L385,"&lt;&gt;")&lt;1701,17,COUNTIF($L$20:L385,"&lt;&gt;")&lt;1801,18,COUNTIF($L$20:L385,"&lt;&gt;")&lt;1901,19,COUNTIF($L$20:L385,"&lt;&gt;")&lt;2001,20,COUNTIF($L$20:L385,"&lt;&gt;")&lt;2101,21,COUNTIF($L$20:L385,"&lt;&gt;")&lt;2201,22,COUNTIF($L$20:L385,"&lt;&gt;")&lt;2301,23,COUNTIF($L$20:L385,"&lt;&gt;")&lt;2401,24,COUNTIF($L$20:L385,"&lt;&gt;")&lt;2501,25,COUNTIF($L$20:L385,"&lt;&gt;")&lt;2601,26,COUNTIF($L$20:L385,"&lt;&gt;")&lt;2701,27,COUNTIF($L$20:L385,"&lt;&gt;")&lt;2801,28,COUNTIF($L$20:L385,"&lt;&gt;")&lt;2901,29,COUNTIF($L$20:L385,"&lt;&gt;")&lt;3001,30),"")</f>
        <v/>
      </c>
      <c r="AM385" t="str">
        <f t="shared" si="25"/>
        <v/>
      </c>
      <c r="AN385" t="str">
        <f t="shared" si="29"/>
        <v/>
      </c>
      <c r="AP385" t="str">
        <f t="shared" si="28"/>
        <v/>
      </c>
      <c r="AQ385" t="str">
        <f>IF(AO385="","",COUNTIFS(AM385:$AM$3019,AO385))</f>
        <v/>
      </c>
    </row>
    <row r="386" spans="1:43" x14ac:dyDescent="0.25">
      <c r="A386" s="6" t="str">
        <f>IF(COUNT($A$20:A385)&lt;&gt;$B$4,IF(A385="","",A385+1),"")</f>
        <v/>
      </c>
      <c r="B386" s="3"/>
      <c r="C386" s="3"/>
      <c r="D386" s="122"/>
      <c r="E386" s="3"/>
      <c r="F386" s="3"/>
      <c r="G386" s="3"/>
      <c r="H386" s="3"/>
      <c r="I386" s="120"/>
      <c r="J386" s="3"/>
      <c r="K386" s="119" t="str" cm="1">
        <f t="array" ref="K386">IF(OR($J$14 = "A",$J$14 = "B",$J$14 = "C"),IF(I386="","",IF(LEN(I386)&gt;2,_xlfn.IFS(ISNUMBER(SEARCH("_",I386)),I386,ISNUMBER(SEARCH(", ",I386)),SUBSTITUTE(I386,", ","_"),ISNUMBER(SEARCH("/ ",I386)),SUBSTITUTE(I386,"/ ","_"),ISNUMBER(SEARCH(",",I386)),SUBSTITUTE(I386,",","_"),ISNUMBER(SEARCH("/",I386)),SUBSTITUTE(I386,"/","_"),ISNUMBER(SEARCH("",I386)),I386),I386)),IF(OR($J$14 = "J",$J$14 = "K"),"",IF(D386="","",IF(LEN(D386)&gt;2,_xlfn.IFS(ISNUMBER(SEARCH("_",D386)),D386,ISNUMBER(SEARCH(", ",D386)),SUBSTITUTE(D386,", ","_"),ISNUMBER(SEARCH("/ ",D386)),SUBSTITUTE(D386,"/ ","_"),ISNUMBER(SEARCH(",",D386)),SUBSTITUTE(D386,",","_"),ISNUMBER(SEARCH("/",D386)),SUBSTITUTE(D386,"/","_"),ISNUMBER(SEARCH("",D386)),D386),D386))))</f>
        <v/>
      </c>
      <c r="L386" s="1"/>
      <c r="M386" s="1" t="str">
        <f t="shared" si="26"/>
        <v/>
      </c>
      <c r="N386" s="94" t="str">
        <f>IF($L386="None","",IF(ISERROR(VLOOKUP($L386,Info!$B$4:$B$266,1,FALSE)),"",VLOOKUP($L386,Info!$B$4:$L$266,5,FALSE)))</f>
        <v/>
      </c>
      <c r="O386" s="94" t="str">
        <f>IF(K386="","",IF(AND($J$12&lt;&gt;"ABC",N386="3"),"BAC",IF(N386="3","ABC",IF($J$12&lt;&gt;"ABC",IF($J$10="Standard",VLOOKUP(K386,Info!$BE$4:$BF$481,2,FALSE),VLOOKUP(K386,Info!$BI$4:$BJ$482,2,FALSE)),IF($J$10="Standard",VLOOKUP(K386,Info!$AG$4:$AH$2994,2,FALSE),VLOOKUP(K386,Info!$AK$4:$AL$2997,2,FALSE))))))</f>
        <v/>
      </c>
      <c r="P386" s="94" t="str">
        <f>IF($L386="None","",IF(ISERROR(VLOOKUP($L386,Info!$B$4:$B$266,1,FALSE)),"",VLOOKUP($L386,Info!$B$4:$L$266,3,FALSE)))</f>
        <v/>
      </c>
      <c r="Q386" s="96" t="str">
        <f>IF($L386="None","",IF(ISERROR(VLOOKUP($L386,Info!$B$4:$B$266,1,FALSE)),"",VLOOKUP($L386,Info!$B$4:$L$266,4,FALSE)))</f>
        <v/>
      </c>
      <c r="R386" s="1"/>
      <c r="S386" s="6" t="str">
        <f t="shared" si="27"/>
        <v/>
      </c>
      <c r="T386" s="6" t="str">
        <f>IF($L386="None","",IF(ISERROR(VLOOKUP($L386,Info!$B$4:$B$266,1,FALSE)),"",VLOOKUP($L386,Info!$B$4:$L$266,11,FALSE)))</f>
        <v/>
      </c>
      <c r="U386" s="1"/>
      <c r="V386" s="1"/>
      <c r="W386" s="1"/>
      <c r="X386" s="1" t="str">
        <f>IF($L386="None","",IF(ISERROR(VLOOKUP($L386,Info!$B$4:$B$266,1,FALSE)),"",IF(OR(W386="Metallic Liquid Tight",W386="Non-Metallic Liquid Tight",W386="LSZH",W386="Greenfield"),VLOOKUP($L386,Info!$B$4:$L$266,7,FALSE),"N/A")))</f>
        <v/>
      </c>
      <c r="Y386" s="1"/>
      <c r="Z386" s="96" t="str">
        <f>IF($L386="None","",IF(ISERROR(VLOOKUP($L386,Info!$B$4:$B$266,1,FALSE)),"",VLOOKUP($L386,Info!$B$4:$L$266,9,FALSE)))</f>
        <v/>
      </c>
      <c r="AA386" s="96" t="str">
        <f>IF($L386="None","",IF(ISERROR(VLOOKUP($L386,Info!$B$4:$B$266,1,FALSE)),"",VLOOKUP($L386,Info!$B$4:$L$266,8,FALSE)))</f>
        <v/>
      </c>
      <c r="AB386" s="96" t="str">
        <f>IF($L386="None","",IF(ISERROR(VLOOKUP($L386,Info!$B$4:$B$266,1,FALSE)),"",VLOOKUP($L386,Info!$B$4:$L$266,10,FALSE)))</f>
        <v/>
      </c>
      <c r="AC386" s="1" t="str">
        <f>IF(W386="SO Cable","Black,White",IF(O386="","",IF(P386="","",IF($J$12&lt;&gt;"ABC",IF(P386&lt;="250",VLOOKUP(O386,Info!$AZ$4:$BB$22,3,FALSE),VLOOKUP(O386,Info!$AZ$23:$BB$39,3,FALSE)),IF(P386&lt;="250",VLOOKUP(O386,Info!$AO$4:$AQ$22,3,FALSE),VLOOKUP(O386,Info!$AO$23:$AP$39,3,FALSE))))))</f>
        <v/>
      </c>
      <c r="AD386" s="1"/>
      <c r="AE386" s="1" t="str">
        <f>IF($L386="None","",IF(ISERROR(VLOOKUP($L386,Info!$B$4:$B$266,1,FALSE)),"",VLOOKUP($L386,Info!$B$4:$L$266,4,FALSE)))</f>
        <v/>
      </c>
      <c r="AF386" s="1" t="str">
        <f>IF($L386="None","",IF(ISERROR(VLOOKUP($L386,Info!$B$4:$B$266,1,FALSE)),"",VLOOKUP($L386,Info!$B$4:$L$266,6,FALSE)))</f>
        <v/>
      </c>
      <c r="AG386" s="1"/>
      <c r="AH386" s="33" t="str" cm="1">
        <f t="array" ref="AH386">IF(AND(L386&lt;&gt;"",O386&lt;&gt;"",R386:S386&lt;&gt;"",W386:X386&lt;&gt;"",Z386:AA386&lt;&gt;"",AC386&lt;&gt;""),"Good","Bad")</f>
        <v>Bad</v>
      </c>
      <c r="AL386" t="str" cm="1">
        <f t="array" ref="AL386">IF(R386&gt;0,_xlfn.IFS(COUNTIF($L$20:L386,"&lt;&gt;")&lt;101,1,COUNTIF($L$20:L386,"&lt;&gt;")&lt;201,2,COUNTIF($L$20:L386,"&lt;&gt;")&lt;301,3,COUNTIF($L$20:L386,"&lt;&gt;")&lt;401,4,COUNTIF($L$20:L386,"&lt;&gt;")&lt;501,5,COUNTIF($L$20:L386,"&lt;&gt;")&lt;601,6,COUNTIF($L$20:L386,"&lt;&gt;")&lt;701,7,COUNTIF($L$20:L386,"&lt;&gt;")&lt;801,8,COUNTIF($L$20:L386,"&lt;&gt;")&lt;901,9,COUNTIF($L$20:L386,"&lt;&gt;")&lt;1001,10,COUNTIF($L$20:L386,"&lt;&gt;")&lt;1101,11,COUNTIF($L$20:L386,"&lt;&gt;")&lt;1201,12,COUNTIF($L$20:L386,"&lt;&gt;")&lt;1301,13,COUNTIF($L$20:L386,"&lt;&gt;")&lt;1401,14,COUNTIF($L$20:L386,"&lt;&gt;")&lt;1501,15,COUNTIF($L$20:L386,"&lt;&gt;")&lt;1601,16,COUNTIF($L$20:L386,"&lt;&gt;")&lt;1701,17,COUNTIF($L$20:L386,"&lt;&gt;")&lt;1801,18,COUNTIF($L$20:L386,"&lt;&gt;")&lt;1901,19,COUNTIF($L$20:L386,"&lt;&gt;")&lt;2001,20,COUNTIF($L$20:L386,"&lt;&gt;")&lt;2101,21,COUNTIF($L$20:L386,"&lt;&gt;")&lt;2201,22,COUNTIF($L$20:L386,"&lt;&gt;")&lt;2301,23,COUNTIF($L$20:L386,"&lt;&gt;")&lt;2401,24,COUNTIF($L$20:L386,"&lt;&gt;")&lt;2501,25,COUNTIF($L$20:L386,"&lt;&gt;")&lt;2601,26,COUNTIF($L$20:L386,"&lt;&gt;")&lt;2701,27,COUNTIF($L$20:L386,"&lt;&gt;")&lt;2801,28,COUNTIF($L$20:L386,"&lt;&gt;")&lt;2901,29,COUNTIF($L$20:L386,"&lt;&gt;")&lt;3001,30),"")</f>
        <v/>
      </c>
      <c r="AM386" t="str">
        <f t="shared" si="25"/>
        <v/>
      </c>
      <c r="AN386" t="str">
        <f t="shared" si="29"/>
        <v/>
      </c>
      <c r="AP386" t="str">
        <f t="shared" si="28"/>
        <v/>
      </c>
      <c r="AQ386" t="str">
        <f>IF(AO386="","",COUNTIFS(AM386:$AM$3019,AO386))</f>
        <v/>
      </c>
    </row>
    <row r="387" spans="1:43" x14ac:dyDescent="0.25">
      <c r="A387" s="6" t="str">
        <f>IF(COUNT($A$20:A386)&lt;&gt;$B$4,IF(A386="","",A386+1),"")</f>
        <v/>
      </c>
      <c r="B387" s="3"/>
      <c r="C387" s="3"/>
      <c r="D387" s="122"/>
      <c r="E387" s="3"/>
      <c r="F387" s="3"/>
      <c r="G387" s="3"/>
      <c r="H387" s="3"/>
      <c r="I387" s="120"/>
      <c r="J387" s="3"/>
      <c r="K387" s="119" t="str" cm="1">
        <f t="array" ref="K387">IF(OR($J$14 = "A",$J$14 = "B",$J$14 = "C"),IF(I387="","",IF(LEN(I387)&gt;2,_xlfn.IFS(ISNUMBER(SEARCH("_",I387)),I387,ISNUMBER(SEARCH(", ",I387)),SUBSTITUTE(I387,", ","_"),ISNUMBER(SEARCH("/ ",I387)),SUBSTITUTE(I387,"/ ","_"),ISNUMBER(SEARCH(",",I387)),SUBSTITUTE(I387,",","_"),ISNUMBER(SEARCH("/",I387)),SUBSTITUTE(I387,"/","_"),ISNUMBER(SEARCH("",I387)),I387),I387)),IF(OR($J$14 = "J",$J$14 = "K"),"",IF(D387="","",IF(LEN(D387)&gt;2,_xlfn.IFS(ISNUMBER(SEARCH("_",D387)),D387,ISNUMBER(SEARCH(", ",D387)),SUBSTITUTE(D387,", ","_"),ISNUMBER(SEARCH("/ ",D387)),SUBSTITUTE(D387,"/ ","_"),ISNUMBER(SEARCH(",",D387)),SUBSTITUTE(D387,",","_"),ISNUMBER(SEARCH("/",D387)),SUBSTITUTE(D387,"/","_"),ISNUMBER(SEARCH("",D387)),D387),D387))))</f>
        <v/>
      </c>
      <c r="L387" s="1"/>
      <c r="M387" s="1" t="str">
        <f t="shared" si="26"/>
        <v/>
      </c>
      <c r="N387" s="94" t="str">
        <f>IF($L387="None","",IF(ISERROR(VLOOKUP($L387,Info!$B$4:$B$266,1,FALSE)),"",VLOOKUP($L387,Info!$B$4:$L$266,5,FALSE)))</f>
        <v/>
      </c>
      <c r="O387" s="94" t="str">
        <f>IF(K387="","",IF(AND($J$12&lt;&gt;"ABC",N387="3"),"BAC",IF(N387="3","ABC",IF($J$12&lt;&gt;"ABC",IF($J$10="Standard",VLOOKUP(K387,Info!$BE$4:$BF$481,2,FALSE),VLOOKUP(K387,Info!$BI$4:$BJ$482,2,FALSE)),IF($J$10="Standard",VLOOKUP(K387,Info!$AG$4:$AH$2994,2,FALSE),VLOOKUP(K387,Info!$AK$4:$AL$2997,2,FALSE))))))</f>
        <v/>
      </c>
      <c r="P387" s="94" t="str">
        <f>IF($L387="None","",IF(ISERROR(VLOOKUP($L387,Info!$B$4:$B$266,1,FALSE)),"",VLOOKUP($L387,Info!$B$4:$L$266,3,FALSE)))</f>
        <v/>
      </c>
      <c r="Q387" s="96" t="str">
        <f>IF($L387="None","",IF(ISERROR(VLOOKUP($L387,Info!$B$4:$B$266,1,FALSE)),"",VLOOKUP($L387,Info!$B$4:$L$266,4,FALSE)))</f>
        <v/>
      </c>
      <c r="R387" s="1"/>
      <c r="S387" s="6" t="str">
        <f t="shared" si="27"/>
        <v/>
      </c>
      <c r="T387" s="6" t="str">
        <f>IF($L387="None","",IF(ISERROR(VLOOKUP($L387,Info!$B$4:$B$266,1,FALSE)),"",VLOOKUP($L387,Info!$B$4:$L$266,11,FALSE)))</f>
        <v/>
      </c>
      <c r="U387" s="1"/>
      <c r="V387" s="1"/>
      <c r="W387" s="1"/>
      <c r="X387" s="1" t="str">
        <f>IF($L387="None","",IF(ISERROR(VLOOKUP($L387,Info!$B$4:$B$266,1,FALSE)),"",IF(OR(W387="Metallic Liquid Tight",W387="Non-Metallic Liquid Tight",W387="LSZH",W387="Greenfield"),VLOOKUP($L387,Info!$B$4:$L$266,7,FALSE),"N/A")))</f>
        <v/>
      </c>
      <c r="Y387" s="1"/>
      <c r="Z387" s="96" t="str">
        <f>IF($L387="None","",IF(ISERROR(VLOOKUP($L387,Info!$B$4:$B$266,1,FALSE)),"",VLOOKUP($L387,Info!$B$4:$L$266,9,FALSE)))</f>
        <v/>
      </c>
      <c r="AA387" s="96" t="str">
        <f>IF($L387="None","",IF(ISERROR(VLOOKUP($L387,Info!$B$4:$B$266,1,FALSE)),"",VLOOKUP($L387,Info!$B$4:$L$266,8,FALSE)))</f>
        <v/>
      </c>
      <c r="AB387" s="96" t="str">
        <f>IF($L387="None","",IF(ISERROR(VLOOKUP($L387,Info!$B$4:$B$266,1,FALSE)),"",VLOOKUP($L387,Info!$B$4:$L$266,10,FALSE)))</f>
        <v/>
      </c>
      <c r="AC387" s="1" t="str">
        <f>IF(W387="SO Cable","Black,White",IF(O387="","",IF(P387="","",IF($J$12&lt;&gt;"ABC",IF(P387&lt;="250",VLOOKUP(O387,Info!$AZ$4:$BB$22,3,FALSE),VLOOKUP(O387,Info!$AZ$23:$BB$39,3,FALSE)),IF(P387&lt;="250",VLOOKUP(O387,Info!$AO$4:$AQ$22,3,FALSE),VLOOKUP(O387,Info!$AO$23:$AP$39,3,FALSE))))))</f>
        <v/>
      </c>
      <c r="AD387" s="1"/>
      <c r="AE387" s="1" t="str">
        <f>IF($L387="None","",IF(ISERROR(VLOOKUP($L387,Info!$B$4:$B$266,1,FALSE)),"",VLOOKUP($L387,Info!$B$4:$L$266,4,FALSE)))</f>
        <v/>
      </c>
      <c r="AF387" s="1" t="str">
        <f>IF($L387="None","",IF(ISERROR(VLOOKUP($L387,Info!$B$4:$B$266,1,FALSE)),"",VLOOKUP($L387,Info!$B$4:$L$266,6,FALSE)))</f>
        <v/>
      </c>
      <c r="AG387" s="1"/>
      <c r="AH387" s="33" t="str" cm="1">
        <f t="array" ref="AH387">IF(AND(L387&lt;&gt;"",O387&lt;&gt;"",R387:S387&lt;&gt;"",W387:X387&lt;&gt;"",Z387:AA387&lt;&gt;"",AC387&lt;&gt;""),"Good","Bad")</f>
        <v>Bad</v>
      </c>
      <c r="AL387" t="str" cm="1">
        <f t="array" ref="AL387">IF(R387&gt;0,_xlfn.IFS(COUNTIF($L$20:L387,"&lt;&gt;")&lt;101,1,COUNTIF($L$20:L387,"&lt;&gt;")&lt;201,2,COUNTIF($L$20:L387,"&lt;&gt;")&lt;301,3,COUNTIF($L$20:L387,"&lt;&gt;")&lt;401,4,COUNTIF($L$20:L387,"&lt;&gt;")&lt;501,5,COUNTIF($L$20:L387,"&lt;&gt;")&lt;601,6,COUNTIF($L$20:L387,"&lt;&gt;")&lt;701,7,COUNTIF($L$20:L387,"&lt;&gt;")&lt;801,8,COUNTIF($L$20:L387,"&lt;&gt;")&lt;901,9,COUNTIF($L$20:L387,"&lt;&gt;")&lt;1001,10,COUNTIF($L$20:L387,"&lt;&gt;")&lt;1101,11,COUNTIF($L$20:L387,"&lt;&gt;")&lt;1201,12,COUNTIF($L$20:L387,"&lt;&gt;")&lt;1301,13,COUNTIF($L$20:L387,"&lt;&gt;")&lt;1401,14,COUNTIF($L$20:L387,"&lt;&gt;")&lt;1501,15,COUNTIF($L$20:L387,"&lt;&gt;")&lt;1601,16,COUNTIF($L$20:L387,"&lt;&gt;")&lt;1701,17,COUNTIF($L$20:L387,"&lt;&gt;")&lt;1801,18,COUNTIF($L$20:L387,"&lt;&gt;")&lt;1901,19,COUNTIF($L$20:L387,"&lt;&gt;")&lt;2001,20,COUNTIF($L$20:L387,"&lt;&gt;")&lt;2101,21,COUNTIF($L$20:L387,"&lt;&gt;")&lt;2201,22,COUNTIF($L$20:L387,"&lt;&gt;")&lt;2301,23,COUNTIF($L$20:L387,"&lt;&gt;")&lt;2401,24,COUNTIF($L$20:L387,"&lt;&gt;")&lt;2501,25,COUNTIF($L$20:L387,"&lt;&gt;")&lt;2601,26,COUNTIF($L$20:L387,"&lt;&gt;")&lt;2701,27,COUNTIF($L$20:L387,"&lt;&gt;")&lt;2801,28,COUNTIF($L$20:L387,"&lt;&gt;")&lt;2901,29,COUNTIF($L$20:L387,"&lt;&gt;")&lt;3001,30),"")</f>
        <v/>
      </c>
      <c r="AM387" t="str">
        <f t="shared" si="25"/>
        <v/>
      </c>
      <c r="AN387" t="str">
        <f t="shared" si="29"/>
        <v/>
      </c>
      <c r="AP387" t="str">
        <f t="shared" si="28"/>
        <v/>
      </c>
      <c r="AQ387" t="str">
        <f>IF(AO387="","",COUNTIFS(AM387:$AM$3019,AO387))</f>
        <v/>
      </c>
    </row>
    <row r="388" spans="1:43" x14ac:dyDescent="0.25">
      <c r="A388" s="6" t="str">
        <f>IF(COUNT($A$20:A387)&lt;&gt;$B$4,IF(A387="","",A387+1),"")</f>
        <v/>
      </c>
      <c r="B388" s="3"/>
      <c r="C388" s="3"/>
      <c r="D388" s="122"/>
      <c r="E388" s="3"/>
      <c r="F388" s="3"/>
      <c r="G388" s="3"/>
      <c r="H388" s="3"/>
      <c r="I388" s="120"/>
      <c r="J388" s="3"/>
      <c r="K388" s="119" t="str" cm="1">
        <f t="array" ref="K388">IF(OR($J$14 = "A",$J$14 = "B",$J$14 = "C"),IF(I388="","",IF(LEN(I388)&gt;2,_xlfn.IFS(ISNUMBER(SEARCH("_",I388)),I388,ISNUMBER(SEARCH(", ",I388)),SUBSTITUTE(I388,", ","_"),ISNUMBER(SEARCH("/ ",I388)),SUBSTITUTE(I388,"/ ","_"),ISNUMBER(SEARCH(",",I388)),SUBSTITUTE(I388,",","_"),ISNUMBER(SEARCH("/",I388)),SUBSTITUTE(I388,"/","_"),ISNUMBER(SEARCH("",I388)),I388),I388)),IF(OR($J$14 = "J",$J$14 = "K"),"",IF(D388="","",IF(LEN(D388)&gt;2,_xlfn.IFS(ISNUMBER(SEARCH("_",D388)),D388,ISNUMBER(SEARCH(", ",D388)),SUBSTITUTE(D388,", ","_"),ISNUMBER(SEARCH("/ ",D388)),SUBSTITUTE(D388,"/ ","_"),ISNUMBER(SEARCH(",",D388)),SUBSTITUTE(D388,",","_"),ISNUMBER(SEARCH("/",D388)),SUBSTITUTE(D388,"/","_"),ISNUMBER(SEARCH("",D388)),D388),D388))))</f>
        <v/>
      </c>
      <c r="L388" s="1"/>
      <c r="M388" s="1" t="str">
        <f t="shared" si="26"/>
        <v/>
      </c>
      <c r="N388" s="94" t="str">
        <f>IF($L388="None","",IF(ISERROR(VLOOKUP($L388,Info!$B$4:$B$266,1,FALSE)),"",VLOOKUP($L388,Info!$B$4:$L$266,5,FALSE)))</f>
        <v/>
      </c>
      <c r="O388" s="94" t="str">
        <f>IF(K388="","",IF(AND($J$12&lt;&gt;"ABC",N388="3"),"BAC",IF(N388="3","ABC",IF($J$12&lt;&gt;"ABC",IF($J$10="Standard",VLOOKUP(K388,Info!$BE$4:$BF$481,2,FALSE),VLOOKUP(K388,Info!$BI$4:$BJ$482,2,FALSE)),IF($J$10="Standard",VLOOKUP(K388,Info!$AG$4:$AH$2994,2,FALSE),VLOOKUP(K388,Info!$AK$4:$AL$2997,2,FALSE))))))</f>
        <v/>
      </c>
      <c r="P388" s="94" t="str">
        <f>IF($L388="None","",IF(ISERROR(VLOOKUP($L388,Info!$B$4:$B$266,1,FALSE)),"",VLOOKUP($L388,Info!$B$4:$L$266,3,FALSE)))</f>
        <v/>
      </c>
      <c r="Q388" s="96" t="str">
        <f>IF($L388="None","",IF(ISERROR(VLOOKUP($L388,Info!$B$4:$B$266,1,FALSE)),"",VLOOKUP($L388,Info!$B$4:$L$266,4,FALSE)))</f>
        <v/>
      </c>
      <c r="R388" s="1"/>
      <c r="S388" s="6" t="str">
        <f t="shared" si="27"/>
        <v/>
      </c>
      <c r="T388" s="6" t="str">
        <f>IF($L388="None","",IF(ISERROR(VLOOKUP($L388,Info!$B$4:$B$266,1,FALSE)),"",VLOOKUP($L388,Info!$B$4:$L$266,11,FALSE)))</f>
        <v/>
      </c>
      <c r="U388" s="1"/>
      <c r="V388" s="1"/>
      <c r="W388" s="1"/>
      <c r="X388" s="1" t="str">
        <f>IF($L388="None","",IF(ISERROR(VLOOKUP($L388,Info!$B$4:$B$266,1,FALSE)),"",IF(OR(W388="Metallic Liquid Tight",W388="Non-Metallic Liquid Tight",W388="LSZH",W388="Greenfield"),VLOOKUP($L388,Info!$B$4:$L$266,7,FALSE),"N/A")))</f>
        <v/>
      </c>
      <c r="Y388" s="1"/>
      <c r="Z388" s="96" t="str">
        <f>IF($L388="None","",IF(ISERROR(VLOOKUP($L388,Info!$B$4:$B$266,1,FALSE)),"",VLOOKUP($L388,Info!$B$4:$L$266,9,FALSE)))</f>
        <v/>
      </c>
      <c r="AA388" s="96" t="str">
        <f>IF($L388="None","",IF(ISERROR(VLOOKUP($L388,Info!$B$4:$B$266,1,FALSE)),"",VLOOKUP($L388,Info!$B$4:$L$266,8,FALSE)))</f>
        <v/>
      </c>
      <c r="AB388" s="96" t="str">
        <f>IF($L388="None","",IF(ISERROR(VLOOKUP($L388,Info!$B$4:$B$266,1,FALSE)),"",VLOOKUP($L388,Info!$B$4:$L$266,10,FALSE)))</f>
        <v/>
      </c>
      <c r="AC388" s="1" t="str">
        <f>IF(W388="SO Cable","Black,White",IF(O388="","",IF(P388="","",IF($J$12&lt;&gt;"ABC",IF(P388&lt;="250",VLOOKUP(O388,Info!$AZ$4:$BB$22,3,FALSE),VLOOKUP(O388,Info!$AZ$23:$BB$39,3,FALSE)),IF(P388&lt;="250",VLOOKUP(O388,Info!$AO$4:$AQ$22,3,FALSE),VLOOKUP(O388,Info!$AO$23:$AP$39,3,FALSE))))))</f>
        <v/>
      </c>
      <c r="AD388" s="1"/>
      <c r="AE388" s="1" t="str">
        <f>IF($L388="None","",IF(ISERROR(VLOOKUP($L388,Info!$B$4:$B$266,1,FALSE)),"",VLOOKUP($L388,Info!$B$4:$L$266,4,FALSE)))</f>
        <v/>
      </c>
      <c r="AF388" s="1" t="str">
        <f>IF($L388="None","",IF(ISERROR(VLOOKUP($L388,Info!$B$4:$B$266,1,FALSE)),"",VLOOKUP($L388,Info!$B$4:$L$266,6,FALSE)))</f>
        <v/>
      </c>
      <c r="AG388" s="1"/>
      <c r="AH388" s="33" t="str" cm="1">
        <f t="array" ref="AH388">IF(AND(L388&lt;&gt;"",O388&lt;&gt;"",R388:S388&lt;&gt;"",W388:X388&lt;&gt;"",Z388:AA388&lt;&gt;"",AC388&lt;&gt;""),"Good","Bad")</f>
        <v>Bad</v>
      </c>
      <c r="AL388" t="str" cm="1">
        <f t="array" ref="AL388">IF(R388&gt;0,_xlfn.IFS(COUNTIF($L$20:L388,"&lt;&gt;")&lt;101,1,COUNTIF($L$20:L388,"&lt;&gt;")&lt;201,2,COUNTIF($L$20:L388,"&lt;&gt;")&lt;301,3,COUNTIF($L$20:L388,"&lt;&gt;")&lt;401,4,COUNTIF($L$20:L388,"&lt;&gt;")&lt;501,5,COUNTIF($L$20:L388,"&lt;&gt;")&lt;601,6,COUNTIF($L$20:L388,"&lt;&gt;")&lt;701,7,COUNTIF($L$20:L388,"&lt;&gt;")&lt;801,8,COUNTIF($L$20:L388,"&lt;&gt;")&lt;901,9,COUNTIF($L$20:L388,"&lt;&gt;")&lt;1001,10,COUNTIF($L$20:L388,"&lt;&gt;")&lt;1101,11,COUNTIF($L$20:L388,"&lt;&gt;")&lt;1201,12,COUNTIF($L$20:L388,"&lt;&gt;")&lt;1301,13,COUNTIF($L$20:L388,"&lt;&gt;")&lt;1401,14,COUNTIF($L$20:L388,"&lt;&gt;")&lt;1501,15,COUNTIF($L$20:L388,"&lt;&gt;")&lt;1601,16,COUNTIF($L$20:L388,"&lt;&gt;")&lt;1701,17,COUNTIF($L$20:L388,"&lt;&gt;")&lt;1801,18,COUNTIF($L$20:L388,"&lt;&gt;")&lt;1901,19,COUNTIF($L$20:L388,"&lt;&gt;")&lt;2001,20,COUNTIF($L$20:L388,"&lt;&gt;")&lt;2101,21,COUNTIF($L$20:L388,"&lt;&gt;")&lt;2201,22,COUNTIF($L$20:L388,"&lt;&gt;")&lt;2301,23,COUNTIF($L$20:L388,"&lt;&gt;")&lt;2401,24,COUNTIF($L$20:L388,"&lt;&gt;")&lt;2501,25,COUNTIF($L$20:L388,"&lt;&gt;")&lt;2601,26,COUNTIF($L$20:L388,"&lt;&gt;")&lt;2701,27,COUNTIF($L$20:L388,"&lt;&gt;")&lt;2801,28,COUNTIF($L$20:L388,"&lt;&gt;")&lt;2901,29,COUNTIF($L$20:L388,"&lt;&gt;")&lt;3001,30),"")</f>
        <v/>
      </c>
      <c r="AM388" t="str">
        <f t="shared" si="25"/>
        <v/>
      </c>
      <c r="AN388" t="str">
        <f t="shared" si="29"/>
        <v/>
      </c>
      <c r="AP388" t="str">
        <f t="shared" si="28"/>
        <v/>
      </c>
      <c r="AQ388" t="str">
        <f>IF(AO388="","",COUNTIFS(AM388:$AM$3019,AO388))</f>
        <v/>
      </c>
    </row>
    <row r="389" spans="1:43" x14ac:dyDescent="0.25">
      <c r="A389" s="6" t="str">
        <f>IF(COUNT($A$20:A388)&lt;&gt;$B$4,IF(A388="","",A388+1),"")</f>
        <v/>
      </c>
      <c r="B389" s="3"/>
      <c r="C389" s="3"/>
      <c r="D389" s="122"/>
      <c r="E389" s="3"/>
      <c r="F389" s="3"/>
      <c r="G389" s="3"/>
      <c r="H389" s="3"/>
      <c r="I389" s="120"/>
      <c r="J389" s="3"/>
      <c r="K389" s="119" t="str" cm="1">
        <f t="array" ref="K389">IF(OR($J$14 = "A",$J$14 = "B",$J$14 = "C"),IF(I389="","",IF(LEN(I389)&gt;2,_xlfn.IFS(ISNUMBER(SEARCH("_",I389)),I389,ISNUMBER(SEARCH(", ",I389)),SUBSTITUTE(I389,", ","_"),ISNUMBER(SEARCH("/ ",I389)),SUBSTITUTE(I389,"/ ","_"),ISNUMBER(SEARCH(",",I389)),SUBSTITUTE(I389,",","_"),ISNUMBER(SEARCH("/",I389)),SUBSTITUTE(I389,"/","_"),ISNUMBER(SEARCH("",I389)),I389),I389)),IF(OR($J$14 = "J",$J$14 = "K"),"",IF(D389="","",IF(LEN(D389)&gt;2,_xlfn.IFS(ISNUMBER(SEARCH("_",D389)),D389,ISNUMBER(SEARCH(", ",D389)),SUBSTITUTE(D389,", ","_"),ISNUMBER(SEARCH("/ ",D389)),SUBSTITUTE(D389,"/ ","_"),ISNUMBER(SEARCH(",",D389)),SUBSTITUTE(D389,",","_"),ISNUMBER(SEARCH("/",D389)),SUBSTITUTE(D389,"/","_"),ISNUMBER(SEARCH("",D389)),D389),D389))))</f>
        <v/>
      </c>
      <c r="L389" s="1"/>
      <c r="M389" s="1" t="str">
        <f t="shared" si="26"/>
        <v/>
      </c>
      <c r="N389" s="94" t="str">
        <f>IF($L389="None","",IF(ISERROR(VLOOKUP($L389,Info!$B$4:$B$266,1,FALSE)),"",VLOOKUP($L389,Info!$B$4:$L$266,5,FALSE)))</f>
        <v/>
      </c>
      <c r="O389" s="94" t="str">
        <f>IF(K389="","",IF(AND($J$12&lt;&gt;"ABC",N389="3"),"BAC",IF(N389="3","ABC",IF($J$12&lt;&gt;"ABC",IF($J$10="Standard",VLOOKUP(K389,Info!$BE$4:$BF$481,2,FALSE),VLOOKUP(K389,Info!$BI$4:$BJ$482,2,FALSE)),IF($J$10="Standard",VLOOKUP(K389,Info!$AG$4:$AH$2994,2,FALSE),VLOOKUP(K389,Info!$AK$4:$AL$2997,2,FALSE))))))</f>
        <v/>
      </c>
      <c r="P389" s="94" t="str">
        <f>IF($L389="None","",IF(ISERROR(VLOOKUP($L389,Info!$B$4:$B$266,1,FALSE)),"",VLOOKUP($L389,Info!$B$4:$L$266,3,FALSE)))</f>
        <v/>
      </c>
      <c r="Q389" s="96" t="str">
        <f>IF($L389="None","",IF(ISERROR(VLOOKUP($L389,Info!$B$4:$B$266,1,FALSE)),"",VLOOKUP($L389,Info!$B$4:$L$266,4,FALSE)))</f>
        <v/>
      </c>
      <c r="R389" s="1"/>
      <c r="S389" s="6" t="str">
        <f t="shared" si="27"/>
        <v/>
      </c>
      <c r="T389" s="6" t="str">
        <f>IF($L389="None","",IF(ISERROR(VLOOKUP($L389,Info!$B$4:$B$266,1,FALSE)),"",VLOOKUP($L389,Info!$B$4:$L$266,11,FALSE)))</f>
        <v/>
      </c>
      <c r="U389" s="1"/>
      <c r="V389" s="1"/>
      <c r="W389" s="1"/>
      <c r="X389" s="1" t="str">
        <f>IF($L389="None","",IF(ISERROR(VLOOKUP($L389,Info!$B$4:$B$266,1,FALSE)),"",IF(OR(W389="Metallic Liquid Tight",W389="Non-Metallic Liquid Tight",W389="LSZH",W389="Greenfield"),VLOOKUP($L389,Info!$B$4:$L$266,7,FALSE),"N/A")))</f>
        <v/>
      </c>
      <c r="Y389" s="1"/>
      <c r="Z389" s="96" t="str">
        <f>IF($L389="None","",IF(ISERROR(VLOOKUP($L389,Info!$B$4:$B$266,1,FALSE)),"",VLOOKUP($L389,Info!$B$4:$L$266,9,FALSE)))</f>
        <v/>
      </c>
      <c r="AA389" s="96" t="str">
        <f>IF($L389="None","",IF(ISERROR(VLOOKUP($L389,Info!$B$4:$B$266,1,FALSE)),"",VLOOKUP($L389,Info!$B$4:$L$266,8,FALSE)))</f>
        <v/>
      </c>
      <c r="AB389" s="96" t="str">
        <f>IF($L389="None","",IF(ISERROR(VLOOKUP($L389,Info!$B$4:$B$266,1,FALSE)),"",VLOOKUP($L389,Info!$B$4:$L$266,10,FALSE)))</f>
        <v/>
      </c>
      <c r="AC389" s="1" t="str">
        <f>IF(W389="SO Cable","Black,White",IF(O389="","",IF(P389="","",IF($J$12&lt;&gt;"ABC",IF(P389&lt;="250",VLOOKUP(O389,Info!$AZ$4:$BB$22,3,FALSE),VLOOKUP(O389,Info!$AZ$23:$BB$39,3,FALSE)),IF(P389&lt;="250",VLOOKUP(O389,Info!$AO$4:$AQ$22,3,FALSE),VLOOKUP(O389,Info!$AO$23:$AP$39,3,FALSE))))))</f>
        <v/>
      </c>
      <c r="AD389" s="1"/>
      <c r="AE389" s="1" t="str">
        <f>IF($L389="None","",IF(ISERROR(VLOOKUP($L389,Info!$B$4:$B$266,1,FALSE)),"",VLOOKUP($L389,Info!$B$4:$L$266,4,FALSE)))</f>
        <v/>
      </c>
      <c r="AF389" s="1" t="str">
        <f>IF($L389="None","",IF(ISERROR(VLOOKUP($L389,Info!$B$4:$B$266,1,FALSE)),"",VLOOKUP($L389,Info!$B$4:$L$266,6,FALSE)))</f>
        <v/>
      </c>
      <c r="AG389" s="1"/>
      <c r="AH389" s="33" t="str" cm="1">
        <f t="array" ref="AH389">IF(AND(L389&lt;&gt;"",O389&lt;&gt;"",R389:S389&lt;&gt;"",W389:X389&lt;&gt;"",Z389:AA389&lt;&gt;"",AC389&lt;&gt;""),"Good","Bad")</f>
        <v>Bad</v>
      </c>
      <c r="AL389" t="str" cm="1">
        <f t="array" ref="AL389">IF(R389&gt;0,_xlfn.IFS(COUNTIF($L$20:L389,"&lt;&gt;")&lt;101,1,COUNTIF($L$20:L389,"&lt;&gt;")&lt;201,2,COUNTIF($L$20:L389,"&lt;&gt;")&lt;301,3,COUNTIF($L$20:L389,"&lt;&gt;")&lt;401,4,COUNTIF($L$20:L389,"&lt;&gt;")&lt;501,5,COUNTIF($L$20:L389,"&lt;&gt;")&lt;601,6,COUNTIF($L$20:L389,"&lt;&gt;")&lt;701,7,COUNTIF($L$20:L389,"&lt;&gt;")&lt;801,8,COUNTIF($L$20:L389,"&lt;&gt;")&lt;901,9,COUNTIF($L$20:L389,"&lt;&gt;")&lt;1001,10,COUNTIF($L$20:L389,"&lt;&gt;")&lt;1101,11,COUNTIF($L$20:L389,"&lt;&gt;")&lt;1201,12,COUNTIF($L$20:L389,"&lt;&gt;")&lt;1301,13,COUNTIF($L$20:L389,"&lt;&gt;")&lt;1401,14,COUNTIF($L$20:L389,"&lt;&gt;")&lt;1501,15,COUNTIF($L$20:L389,"&lt;&gt;")&lt;1601,16,COUNTIF($L$20:L389,"&lt;&gt;")&lt;1701,17,COUNTIF($L$20:L389,"&lt;&gt;")&lt;1801,18,COUNTIF($L$20:L389,"&lt;&gt;")&lt;1901,19,COUNTIF($L$20:L389,"&lt;&gt;")&lt;2001,20,COUNTIF($L$20:L389,"&lt;&gt;")&lt;2101,21,COUNTIF($L$20:L389,"&lt;&gt;")&lt;2201,22,COUNTIF($L$20:L389,"&lt;&gt;")&lt;2301,23,COUNTIF($L$20:L389,"&lt;&gt;")&lt;2401,24,COUNTIF($L$20:L389,"&lt;&gt;")&lt;2501,25,COUNTIF($L$20:L389,"&lt;&gt;")&lt;2601,26,COUNTIF($L$20:L389,"&lt;&gt;")&lt;2701,27,COUNTIF($L$20:L389,"&lt;&gt;")&lt;2801,28,COUNTIF($L$20:L389,"&lt;&gt;")&lt;2901,29,COUNTIF($L$20:L389,"&lt;&gt;")&lt;3001,30),"")</f>
        <v/>
      </c>
      <c r="AM389" t="str">
        <f t="shared" si="25"/>
        <v/>
      </c>
      <c r="AN389" t="str">
        <f t="shared" si="29"/>
        <v/>
      </c>
      <c r="AP389" t="str">
        <f t="shared" si="28"/>
        <v/>
      </c>
      <c r="AQ389" t="str">
        <f>IF(AO389="","",COUNTIFS(AM389:$AM$3019,AO389))</f>
        <v/>
      </c>
    </row>
    <row r="390" spans="1:43" x14ac:dyDescent="0.25">
      <c r="A390" s="6" t="str">
        <f>IF(COUNT($A$20:A389)&lt;&gt;$B$4,IF(A389="","",A389+1),"")</f>
        <v/>
      </c>
      <c r="B390" s="3"/>
      <c r="C390" s="3"/>
      <c r="D390" s="122"/>
      <c r="E390" s="3"/>
      <c r="F390" s="3"/>
      <c r="G390" s="3"/>
      <c r="H390" s="3"/>
      <c r="I390" s="120"/>
      <c r="J390" s="3"/>
      <c r="K390" s="119" t="str" cm="1">
        <f t="array" ref="K390">IF(OR($J$14 = "A",$J$14 = "B",$J$14 = "C"),IF(I390="","",IF(LEN(I390)&gt;2,_xlfn.IFS(ISNUMBER(SEARCH("_",I390)),I390,ISNUMBER(SEARCH(", ",I390)),SUBSTITUTE(I390,", ","_"),ISNUMBER(SEARCH("/ ",I390)),SUBSTITUTE(I390,"/ ","_"),ISNUMBER(SEARCH(",",I390)),SUBSTITUTE(I390,",","_"),ISNUMBER(SEARCH("/",I390)),SUBSTITUTE(I390,"/","_"),ISNUMBER(SEARCH("",I390)),I390),I390)),IF(OR($J$14 = "J",$J$14 = "K"),"",IF(D390="","",IF(LEN(D390)&gt;2,_xlfn.IFS(ISNUMBER(SEARCH("_",D390)),D390,ISNUMBER(SEARCH(", ",D390)),SUBSTITUTE(D390,", ","_"),ISNUMBER(SEARCH("/ ",D390)),SUBSTITUTE(D390,"/ ","_"),ISNUMBER(SEARCH(",",D390)),SUBSTITUTE(D390,",","_"),ISNUMBER(SEARCH("/",D390)),SUBSTITUTE(D390,"/","_"),ISNUMBER(SEARCH("",D390)),D390),D390))))</f>
        <v/>
      </c>
      <c r="L390" s="1"/>
      <c r="M390" s="1" t="str">
        <f t="shared" si="26"/>
        <v/>
      </c>
      <c r="N390" s="94" t="str">
        <f>IF($L390="None","",IF(ISERROR(VLOOKUP($L390,Info!$B$4:$B$266,1,FALSE)),"",VLOOKUP($L390,Info!$B$4:$L$266,5,FALSE)))</f>
        <v/>
      </c>
      <c r="O390" s="94" t="str">
        <f>IF(K390="","",IF(AND($J$12&lt;&gt;"ABC",N390="3"),"BAC",IF(N390="3","ABC",IF($J$12&lt;&gt;"ABC",IF($J$10="Standard",VLOOKUP(K390,Info!$BE$4:$BF$481,2,FALSE),VLOOKUP(K390,Info!$BI$4:$BJ$482,2,FALSE)),IF($J$10="Standard",VLOOKUP(K390,Info!$AG$4:$AH$2994,2,FALSE),VLOOKUP(K390,Info!$AK$4:$AL$2997,2,FALSE))))))</f>
        <v/>
      </c>
      <c r="P390" s="94" t="str">
        <f>IF($L390="None","",IF(ISERROR(VLOOKUP($L390,Info!$B$4:$B$266,1,FALSE)),"",VLOOKUP($L390,Info!$B$4:$L$266,3,FALSE)))</f>
        <v/>
      </c>
      <c r="Q390" s="96" t="str">
        <f>IF($L390="None","",IF(ISERROR(VLOOKUP($L390,Info!$B$4:$B$266,1,FALSE)),"",VLOOKUP($L390,Info!$B$4:$L$266,4,FALSE)))</f>
        <v/>
      </c>
      <c r="R390" s="1"/>
      <c r="S390" s="6" t="str">
        <f t="shared" si="27"/>
        <v/>
      </c>
      <c r="T390" s="6" t="str">
        <f>IF($L390="None","",IF(ISERROR(VLOOKUP($L390,Info!$B$4:$B$266,1,FALSE)),"",VLOOKUP($L390,Info!$B$4:$L$266,11,FALSE)))</f>
        <v/>
      </c>
      <c r="U390" s="1"/>
      <c r="V390" s="1"/>
      <c r="W390" s="1"/>
      <c r="X390" s="1" t="str">
        <f>IF($L390="None","",IF(ISERROR(VLOOKUP($L390,Info!$B$4:$B$266,1,FALSE)),"",IF(OR(W390="Metallic Liquid Tight",W390="Non-Metallic Liquid Tight",W390="LSZH",W390="Greenfield"),VLOOKUP($L390,Info!$B$4:$L$266,7,FALSE),"N/A")))</f>
        <v/>
      </c>
      <c r="Y390" s="1"/>
      <c r="Z390" s="96" t="str">
        <f>IF($L390="None","",IF(ISERROR(VLOOKUP($L390,Info!$B$4:$B$266,1,FALSE)),"",VLOOKUP($L390,Info!$B$4:$L$266,9,FALSE)))</f>
        <v/>
      </c>
      <c r="AA390" s="96" t="str">
        <f>IF($L390="None","",IF(ISERROR(VLOOKUP($L390,Info!$B$4:$B$266,1,FALSE)),"",VLOOKUP($L390,Info!$B$4:$L$266,8,FALSE)))</f>
        <v/>
      </c>
      <c r="AB390" s="96" t="str">
        <f>IF($L390="None","",IF(ISERROR(VLOOKUP($L390,Info!$B$4:$B$266,1,FALSE)),"",VLOOKUP($L390,Info!$B$4:$L$266,10,FALSE)))</f>
        <v/>
      </c>
      <c r="AC390" s="1" t="str">
        <f>IF(W390="SO Cable","Black,White",IF(O390="","",IF(P390="","",IF($J$12&lt;&gt;"ABC",IF(P390&lt;="250",VLOOKUP(O390,Info!$AZ$4:$BB$22,3,FALSE),VLOOKUP(O390,Info!$AZ$23:$BB$39,3,FALSE)),IF(P390&lt;="250",VLOOKUP(O390,Info!$AO$4:$AQ$22,3,FALSE),VLOOKUP(O390,Info!$AO$23:$AP$39,3,FALSE))))))</f>
        <v/>
      </c>
      <c r="AD390" s="1"/>
      <c r="AE390" s="1" t="str">
        <f>IF($L390="None","",IF(ISERROR(VLOOKUP($L390,Info!$B$4:$B$266,1,FALSE)),"",VLOOKUP($L390,Info!$B$4:$L$266,4,FALSE)))</f>
        <v/>
      </c>
      <c r="AF390" s="1" t="str">
        <f>IF($L390="None","",IF(ISERROR(VLOOKUP($L390,Info!$B$4:$B$266,1,FALSE)),"",VLOOKUP($L390,Info!$B$4:$L$266,6,FALSE)))</f>
        <v/>
      </c>
      <c r="AG390" s="1"/>
      <c r="AH390" s="33" t="str" cm="1">
        <f t="array" ref="AH390">IF(AND(L390&lt;&gt;"",O390&lt;&gt;"",R390:S390&lt;&gt;"",W390:X390&lt;&gt;"",Z390:AA390&lt;&gt;"",AC390&lt;&gt;""),"Good","Bad")</f>
        <v>Bad</v>
      </c>
      <c r="AL390" t="str" cm="1">
        <f t="array" ref="AL390">IF(R390&gt;0,_xlfn.IFS(COUNTIF($L$20:L390,"&lt;&gt;")&lt;101,1,COUNTIF($L$20:L390,"&lt;&gt;")&lt;201,2,COUNTIF($L$20:L390,"&lt;&gt;")&lt;301,3,COUNTIF($L$20:L390,"&lt;&gt;")&lt;401,4,COUNTIF($L$20:L390,"&lt;&gt;")&lt;501,5,COUNTIF($L$20:L390,"&lt;&gt;")&lt;601,6,COUNTIF($L$20:L390,"&lt;&gt;")&lt;701,7,COUNTIF($L$20:L390,"&lt;&gt;")&lt;801,8,COUNTIF($L$20:L390,"&lt;&gt;")&lt;901,9,COUNTIF($L$20:L390,"&lt;&gt;")&lt;1001,10,COUNTIF($L$20:L390,"&lt;&gt;")&lt;1101,11,COUNTIF($L$20:L390,"&lt;&gt;")&lt;1201,12,COUNTIF($L$20:L390,"&lt;&gt;")&lt;1301,13,COUNTIF($L$20:L390,"&lt;&gt;")&lt;1401,14,COUNTIF($L$20:L390,"&lt;&gt;")&lt;1501,15,COUNTIF($L$20:L390,"&lt;&gt;")&lt;1601,16,COUNTIF($L$20:L390,"&lt;&gt;")&lt;1701,17,COUNTIF($L$20:L390,"&lt;&gt;")&lt;1801,18,COUNTIF($L$20:L390,"&lt;&gt;")&lt;1901,19,COUNTIF($L$20:L390,"&lt;&gt;")&lt;2001,20,COUNTIF($L$20:L390,"&lt;&gt;")&lt;2101,21,COUNTIF($L$20:L390,"&lt;&gt;")&lt;2201,22,COUNTIF($L$20:L390,"&lt;&gt;")&lt;2301,23,COUNTIF($L$20:L390,"&lt;&gt;")&lt;2401,24,COUNTIF($L$20:L390,"&lt;&gt;")&lt;2501,25,COUNTIF($L$20:L390,"&lt;&gt;")&lt;2601,26,COUNTIF($L$20:L390,"&lt;&gt;")&lt;2701,27,COUNTIF($L$20:L390,"&lt;&gt;")&lt;2801,28,COUNTIF($L$20:L390,"&lt;&gt;")&lt;2901,29,COUNTIF($L$20:L390,"&lt;&gt;")&lt;3001,30),"")</f>
        <v/>
      </c>
      <c r="AM390" t="str">
        <f t="shared" si="25"/>
        <v/>
      </c>
      <c r="AN390" t="str">
        <f t="shared" si="29"/>
        <v/>
      </c>
      <c r="AP390" t="str">
        <f t="shared" si="28"/>
        <v/>
      </c>
      <c r="AQ390" t="str">
        <f>IF(AO390="","",COUNTIFS(AM390:$AM$3019,AO390))</f>
        <v/>
      </c>
    </row>
    <row r="391" spans="1:43" x14ac:dyDescent="0.25">
      <c r="A391" s="6" t="str">
        <f>IF(COUNT($A$20:A390)&lt;&gt;$B$4,IF(A390="","",A390+1),"")</f>
        <v/>
      </c>
      <c r="B391" s="3"/>
      <c r="C391" s="3"/>
      <c r="D391" s="122"/>
      <c r="E391" s="3"/>
      <c r="F391" s="3"/>
      <c r="G391" s="3"/>
      <c r="H391" s="3"/>
      <c r="I391" s="120"/>
      <c r="J391" s="3"/>
      <c r="K391" s="119" t="str" cm="1">
        <f t="array" ref="K391">IF(OR($J$14 = "A",$J$14 = "B",$J$14 = "C"),IF(I391="","",IF(LEN(I391)&gt;2,_xlfn.IFS(ISNUMBER(SEARCH("_",I391)),I391,ISNUMBER(SEARCH(", ",I391)),SUBSTITUTE(I391,", ","_"),ISNUMBER(SEARCH("/ ",I391)),SUBSTITUTE(I391,"/ ","_"),ISNUMBER(SEARCH(",",I391)),SUBSTITUTE(I391,",","_"),ISNUMBER(SEARCH("/",I391)),SUBSTITUTE(I391,"/","_"),ISNUMBER(SEARCH("",I391)),I391),I391)),IF(OR($J$14 = "J",$J$14 = "K"),"",IF(D391="","",IF(LEN(D391)&gt;2,_xlfn.IFS(ISNUMBER(SEARCH("_",D391)),D391,ISNUMBER(SEARCH(", ",D391)),SUBSTITUTE(D391,", ","_"),ISNUMBER(SEARCH("/ ",D391)),SUBSTITUTE(D391,"/ ","_"),ISNUMBER(SEARCH(",",D391)),SUBSTITUTE(D391,",","_"),ISNUMBER(SEARCH("/",D391)),SUBSTITUTE(D391,"/","_"),ISNUMBER(SEARCH("",D391)),D391),D391))))</f>
        <v/>
      </c>
      <c r="L391" s="1"/>
      <c r="M391" s="1" t="str">
        <f t="shared" si="26"/>
        <v/>
      </c>
      <c r="N391" s="94" t="str">
        <f>IF($L391="None","",IF(ISERROR(VLOOKUP($L391,Info!$B$4:$B$266,1,FALSE)),"",VLOOKUP($L391,Info!$B$4:$L$266,5,FALSE)))</f>
        <v/>
      </c>
      <c r="O391" s="94" t="str">
        <f>IF(K391="","",IF(AND($J$12&lt;&gt;"ABC",N391="3"),"BAC",IF(N391="3","ABC",IF($J$12&lt;&gt;"ABC",IF($J$10="Standard",VLOOKUP(K391,Info!$BE$4:$BF$481,2,FALSE),VLOOKUP(K391,Info!$BI$4:$BJ$482,2,FALSE)),IF($J$10="Standard",VLOOKUP(K391,Info!$AG$4:$AH$2994,2,FALSE),VLOOKUP(K391,Info!$AK$4:$AL$2997,2,FALSE))))))</f>
        <v/>
      </c>
      <c r="P391" s="94" t="str">
        <f>IF($L391="None","",IF(ISERROR(VLOOKUP($L391,Info!$B$4:$B$266,1,FALSE)),"",VLOOKUP($L391,Info!$B$4:$L$266,3,FALSE)))</f>
        <v/>
      </c>
      <c r="Q391" s="96" t="str">
        <f>IF($L391="None","",IF(ISERROR(VLOOKUP($L391,Info!$B$4:$B$266,1,FALSE)),"",VLOOKUP($L391,Info!$B$4:$L$266,4,FALSE)))</f>
        <v/>
      </c>
      <c r="R391" s="1"/>
      <c r="S391" s="6" t="str">
        <f t="shared" si="27"/>
        <v/>
      </c>
      <c r="T391" s="6" t="str">
        <f>IF($L391="None","",IF(ISERROR(VLOOKUP($L391,Info!$B$4:$B$266,1,FALSE)),"",VLOOKUP($L391,Info!$B$4:$L$266,11,FALSE)))</f>
        <v/>
      </c>
      <c r="U391" s="1"/>
      <c r="V391" s="1"/>
      <c r="W391" s="1"/>
      <c r="X391" s="1" t="str">
        <f>IF($L391="None","",IF(ISERROR(VLOOKUP($L391,Info!$B$4:$B$266,1,FALSE)),"",IF(OR(W391="Metallic Liquid Tight",W391="Non-Metallic Liquid Tight",W391="LSZH",W391="Greenfield"),VLOOKUP($L391,Info!$B$4:$L$266,7,FALSE),"N/A")))</f>
        <v/>
      </c>
      <c r="Y391" s="1"/>
      <c r="Z391" s="96" t="str">
        <f>IF($L391="None","",IF(ISERROR(VLOOKUP($L391,Info!$B$4:$B$266,1,FALSE)),"",VLOOKUP($L391,Info!$B$4:$L$266,9,FALSE)))</f>
        <v/>
      </c>
      <c r="AA391" s="96" t="str">
        <f>IF($L391="None","",IF(ISERROR(VLOOKUP($L391,Info!$B$4:$B$266,1,FALSE)),"",VLOOKUP($L391,Info!$B$4:$L$266,8,FALSE)))</f>
        <v/>
      </c>
      <c r="AB391" s="96" t="str">
        <f>IF($L391="None","",IF(ISERROR(VLOOKUP($L391,Info!$B$4:$B$266,1,FALSE)),"",VLOOKUP($L391,Info!$B$4:$L$266,10,FALSE)))</f>
        <v/>
      </c>
      <c r="AC391" s="1" t="str">
        <f>IF(W391="SO Cable","Black,White",IF(O391="","",IF(P391="","",IF($J$12&lt;&gt;"ABC",IF(P391&lt;="250",VLOOKUP(O391,Info!$AZ$4:$BB$22,3,FALSE),VLOOKUP(O391,Info!$AZ$23:$BB$39,3,FALSE)),IF(P391&lt;="250",VLOOKUP(O391,Info!$AO$4:$AQ$22,3,FALSE),VLOOKUP(O391,Info!$AO$23:$AP$39,3,FALSE))))))</f>
        <v/>
      </c>
      <c r="AD391" s="1"/>
      <c r="AE391" s="1" t="str">
        <f>IF($L391="None","",IF(ISERROR(VLOOKUP($L391,Info!$B$4:$B$266,1,FALSE)),"",VLOOKUP($L391,Info!$B$4:$L$266,4,FALSE)))</f>
        <v/>
      </c>
      <c r="AF391" s="1" t="str">
        <f>IF($L391="None","",IF(ISERROR(VLOOKUP($L391,Info!$B$4:$B$266,1,FALSE)),"",VLOOKUP($L391,Info!$B$4:$L$266,6,FALSE)))</f>
        <v/>
      </c>
      <c r="AG391" s="1"/>
      <c r="AH391" s="33" t="str" cm="1">
        <f t="array" ref="AH391">IF(AND(L391&lt;&gt;"",O391&lt;&gt;"",R391:S391&lt;&gt;"",W391:X391&lt;&gt;"",Z391:AA391&lt;&gt;"",AC391&lt;&gt;""),"Good","Bad")</f>
        <v>Bad</v>
      </c>
      <c r="AL391" t="str" cm="1">
        <f t="array" ref="AL391">IF(R391&gt;0,_xlfn.IFS(COUNTIF($L$20:L391,"&lt;&gt;")&lt;101,1,COUNTIF($L$20:L391,"&lt;&gt;")&lt;201,2,COUNTIF($L$20:L391,"&lt;&gt;")&lt;301,3,COUNTIF($L$20:L391,"&lt;&gt;")&lt;401,4,COUNTIF($L$20:L391,"&lt;&gt;")&lt;501,5,COUNTIF($L$20:L391,"&lt;&gt;")&lt;601,6,COUNTIF($L$20:L391,"&lt;&gt;")&lt;701,7,COUNTIF($L$20:L391,"&lt;&gt;")&lt;801,8,COUNTIF($L$20:L391,"&lt;&gt;")&lt;901,9,COUNTIF($L$20:L391,"&lt;&gt;")&lt;1001,10,COUNTIF($L$20:L391,"&lt;&gt;")&lt;1101,11,COUNTIF($L$20:L391,"&lt;&gt;")&lt;1201,12,COUNTIF($L$20:L391,"&lt;&gt;")&lt;1301,13,COUNTIF($L$20:L391,"&lt;&gt;")&lt;1401,14,COUNTIF($L$20:L391,"&lt;&gt;")&lt;1501,15,COUNTIF($L$20:L391,"&lt;&gt;")&lt;1601,16,COUNTIF($L$20:L391,"&lt;&gt;")&lt;1701,17,COUNTIF($L$20:L391,"&lt;&gt;")&lt;1801,18,COUNTIF($L$20:L391,"&lt;&gt;")&lt;1901,19,COUNTIF($L$20:L391,"&lt;&gt;")&lt;2001,20,COUNTIF($L$20:L391,"&lt;&gt;")&lt;2101,21,COUNTIF($L$20:L391,"&lt;&gt;")&lt;2201,22,COUNTIF($L$20:L391,"&lt;&gt;")&lt;2301,23,COUNTIF($L$20:L391,"&lt;&gt;")&lt;2401,24,COUNTIF($L$20:L391,"&lt;&gt;")&lt;2501,25,COUNTIF($L$20:L391,"&lt;&gt;")&lt;2601,26,COUNTIF($L$20:L391,"&lt;&gt;")&lt;2701,27,COUNTIF($L$20:L391,"&lt;&gt;")&lt;2801,28,COUNTIF($L$20:L391,"&lt;&gt;")&lt;2901,29,COUNTIF($L$20:L391,"&lt;&gt;")&lt;3001,30),"")</f>
        <v/>
      </c>
      <c r="AM391" t="str">
        <f t="shared" si="25"/>
        <v/>
      </c>
      <c r="AN391" t="str">
        <f t="shared" si="29"/>
        <v/>
      </c>
      <c r="AP391" t="str">
        <f t="shared" si="28"/>
        <v/>
      </c>
      <c r="AQ391" t="str">
        <f>IF(AO391="","",COUNTIFS(AM391:$AM$3019,AO391))</f>
        <v/>
      </c>
    </row>
    <row r="392" spans="1:43" x14ac:dyDescent="0.25">
      <c r="A392" s="6" t="str">
        <f>IF(COUNT($A$20:A391)&lt;&gt;$B$4,IF(A391="","",A391+1),"")</f>
        <v/>
      </c>
      <c r="B392" s="3"/>
      <c r="C392" s="3"/>
      <c r="D392" s="122"/>
      <c r="E392" s="3"/>
      <c r="F392" s="3"/>
      <c r="G392" s="3"/>
      <c r="H392" s="3"/>
      <c r="I392" s="120"/>
      <c r="J392" s="3"/>
      <c r="K392" s="119" t="str" cm="1">
        <f t="array" ref="K392">IF(OR($J$14 = "A",$J$14 = "B",$J$14 = "C"),IF(I392="","",IF(LEN(I392)&gt;2,_xlfn.IFS(ISNUMBER(SEARCH("_",I392)),I392,ISNUMBER(SEARCH(", ",I392)),SUBSTITUTE(I392,", ","_"),ISNUMBER(SEARCH("/ ",I392)),SUBSTITUTE(I392,"/ ","_"),ISNUMBER(SEARCH(",",I392)),SUBSTITUTE(I392,",","_"),ISNUMBER(SEARCH("/",I392)),SUBSTITUTE(I392,"/","_"),ISNUMBER(SEARCH("",I392)),I392),I392)),IF(OR($J$14 = "J",$J$14 = "K"),"",IF(D392="","",IF(LEN(D392)&gt;2,_xlfn.IFS(ISNUMBER(SEARCH("_",D392)),D392,ISNUMBER(SEARCH(", ",D392)),SUBSTITUTE(D392,", ","_"),ISNUMBER(SEARCH("/ ",D392)),SUBSTITUTE(D392,"/ ","_"),ISNUMBER(SEARCH(",",D392)),SUBSTITUTE(D392,",","_"),ISNUMBER(SEARCH("/",D392)),SUBSTITUTE(D392,"/","_"),ISNUMBER(SEARCH("",D392)),D392),D392))))</f>
        <v/>
      </c>
      <c r="L392" s="1"/>
      <c r="M392" s="1" t="str">
        <f t="shared" si="26"/>
        <v/>
      </c>
      <c r="N392" s="94" t="str">
        <f>IF($L392="None","",IF(ISERROR(VLOOKUP($L392,Info!$B$4:$B$266,1,FALSE)),"",VLOOKUP($L392,Info!$B$4:$L$266,5,FALSE)))</f>
        <v/>
      </c>
      <c r="O392" s="94" t="str">
        <f>IF(K392="","",IF(AND($J$12&lt;&gt;"ABC",N392="3"),"BAC",IF(N392="3","ABC",IF($J$12&lt;&gt;"ABC",IF($J$10="Standard",VLOOKUP(K392,Info!$BE$4:$BF$481,2,FALSE),VLOOKUP(K392,Info!$BI$4:$BJ$482,2,FALSE)),IF($J$10="Standard",VLOOKUP(K392,Info!$AG$4:$AH$2994,2,FALSE),VLOOKUP(K392,Info!$AK$4:$AL$2997,2,FALSE))))))</f>
        <v/>
      </c>
      <c r="P392" s="94" t="str">
        <f>IF($L392="None","",IF(ISERROR(VLOOKUP($L392,Info!$B$4:$B$266,1,FALSE)),"",VLOOKUP($L392,Info!$B$4:$L$266,3,FALSE)))</f>
        <v/>
      </c>
      <c r="Q392" s="96" t="str">
        <f>IF($L392="None","",IF(ISERROR(VLOOKUP($L392,Info!$B$4:$B$266,1,FALSE)),"",VLOOKUP($L392,Info!$B$4:$L$266,4,FALSE)))</f>
        <v/>
      </c>
      <c r="R392" s="1"/>
      <c r="S392" s="6" t="str">
        <f t="shared" si="27"/>
        <v/>
      </c>
      <c r="T392" s="6" t="str">
        <f>IF($L392="None","",IF(ISERROR(VLOOKUP($L392,Info!$B$4:$B$266,1,FALSE)),"",VLOOKUP($L392,Info!$B$4:$L$266,11,FALSE)))</f>
        <v/>
      </c>
      <c r="U392" s="1"/>
      <c r="V392" s="1"/>
      <c r="W392" s="1"/>
      <c r="X392" s="1" t="str">
        <f>IF($L392="None","",IF(ISERROR(VLOOKUP($L392,Info!$B$4:$B$266,1,FALSE)),"",IF(OR(W392="Metallic Liquid Tight",W392="Non-Metallic Liquid Tight",W392="LSZH",W392="Greenfield"),VLOOKUP($L392,Info!$B$4:$L$266,7,FALSE),"N/A")))</f>
        <v/>
      </c>
      <c r="Y392" s="1"/>
      <c r="Z392" s="96" t="str">
        <f>IF($L392="None","",IF(ISERROR(VLOOKUP($L392,Info!$B$4:$B$266,1,FALSE)),"",VLOOKUP($L392,Info!$B$4:$L$266,9,FALSE)))</f>
        <v/>
      </c>
      <c r="AA392" s="96" t="str">
        <f>IF($L392="None","",IF(ISERROR(VLOOKUP($L392,Info!$B$4:$B$266,1,FALSE)),"",VLOOKUP($L392,Info!$B$4:$L$266,8,FALSE)))</f>
        <v/>
      </c>
      <c r="AB392" s="96" t="str">
        <f>IF($L392="None","",IF(ISERROR(VLOOKUP($L392,Info!$B$4:$B$266,1,FALSE)),"",VLOOKUP($L392,Info!$B$4:$L$266,10,FALSE)))</f>
        <v/>
      </c>
      <c r="AC392" s="1" t="str">
        <f>IF(W392="SO Cable","Black,White",IF(O392="","",IF(P392="","",IF($J$12&lt;&gt;"ABC",IF(P392&lt;="250",VLOOKUP(O392,Info!$AZ$4:$BB$22,3,FALSE),VLOOKUP(O392,Info!$AZ$23:$BB$39,3,FALSE)),IF(P392&lt;="250",VLOOKUP(O392,Info!$AO$4:$AQ$22,3,FALSE),VLOOKUP(O392,Info!$AO$23:$AP$39,3,FALSE))))))</f>
        <v/>
      </c>
      <c r="AD392" s="1"/>
      <c r="AE392" s="1" t="str">
        <f>IF($L392="None","",IF(ISERROR(VLOOKUP($L392,Info!$B$4:$B$266,1,FALSE)),"",VLOOKUP($L392,Info!$B$4:$L$266,4,FALSE)))</f>
        <v/>
      </c>
      <c r="AF392" s="1" t="str">
        <f>IF($L392="None","",IF(ISERROR(VLOOKUP($L392,Info!$B$4:$B$266,1,FALSE)),"",VLOOKUP($L392,Info!$B$4:$L$266,6,FALSE)))</f>
        <v/>
      </c>
      <c r="AG392" s="1"/>
      <c r="AH392" s="33" t="str" cm="1">
        <f t="array" ref="AH392">IF(AND(L392&lt;&gt;"",O392&lt;&gt;"",R392:S392&lt;&gt;"",W392:X392&lt;&gt;"",Z392:AA392&lt;&gt;"",AC392&lt;&gt;""),"Good","Bad")</f>
        <v>Bad</v>
      </c>
      <c r="AL392" t="str" cm="1">
        <f t="array" ref="AL392">IF(R392&gt;0,_xlfn.IFS(COUNTIF($L$20:L392,"&lt;&gt;")&lt;101,1,COUNTIF($L$20:L392,"&lt;&gt;")&lt;201,2,COUNTIF($L$20:L392,"&lt;&gt;")&lt;301,3,COUNTIF($L$20:L392,"&lt;&gt;")&lt;401,4,COUNTIF($L$20:L392,"&lt;&gt;")&lt;501,5,COUNTIF($L$20:L392,"&lt;&gt;")&lt;601,6,COUNTIF($L$20:L392,"&lt;&gt;")&lt;701,7,COUNTIF($L$20:L392,"&lt;&gt;")&lt;801,8,COUNTIF($L$20:L392,"&lt;&gt;")&lt;901,9,COUNTIF($L$20:L392,"&lt;&gt;")&lt;1001,10,COUNTIF($L$20:L392,"&lt;&gt;")&lt;1101,11,COUNTIF($L$20:L392,"&lt;&gt;")&lt;1201,12,COUNTIF($L$20:L392,"&lt;&gt;")&lt;1301,13,COUNTIF($L$20:L392,"&lt;&gt;")&lt;1401,14,COUNTIF($L$20:L392,"&lt;&gt;")&lt;1501,15,COUNTIF($L$20:L392,"&lt;&gt;")&lt;1601,16,COUNTIF($L$20:L392,"&lt;&gt;")&lt;1701,17,COUNTIF($L$20:L392,"&lt;&gt;")&lt;1801,18,COUNTIF($L$20:L392,"&lt;&gt;")&lt;1901,19,COUNTIF($L$20:L392,"&lt;&gt;")&lt;2001,20,COUNTIF($L$20:L392,"&lt;&gt;")&lt;2101,21,COUNTIF($L$20:L392,"&lt;&gt;")&lt;2201,22,COUNTIF($L$20:L392,"&lt;&gt;")&lt;2301,23,COUNTIF($L$20:L392,"&lt;&gt;")&lt;2401,24,COUNTIF($L$20:L392,"&lt;&gt;")&lt;2501,25,COUNTIF($L$20:L392,"&lt;&gt;")&lt;2601,26,COUNTIF($L$20:L392,"&lt;&gt;")&lt;2701,27,COUNTIF($L$20:L392,"&lt;&gt;")&lt;2801,28,COUNTIF($L$20:L392,"&lt;&gt;")&lt;2901,29,COUNTIF($L$20:L392,"&lt;&gt;")&lt;3001,30),"")</f>
        <v/>
      </c>
      <c r="AM392" t="str">
        <f t="shared" si="25"/>
        <v/>
      </c>
      <c r="AN392" t="str">
        <f t="shared" si="29"/>
        <v/>
      </c>
      <c r="AP392" t="str">
        <f t="shared" si="28"/>
        <v/>
      </c>
      <c r="AQ392" t="str">
        <f>IF(AO392="","",COUNTIFS(AM392:$AM$3019,AO392))</f>
        <v/>
      </c>
    </row>
    <row r="393" spans="1:43" x14ac:dyDescent="0.25">
      <c r="A393" s="6" t="str">
        <f>IF(COUNT($A$20:A392)&lt;&gt;$B$4,IF(A392="","",A392+1),"")</f>
        <v/>
      </c>
      <c r="B393" s="3"/>
      <c r="C393" s="3"/>
      <c r="D393" s="122"/>
      <c r="E393" s="3"/>
      <c r="F393" s="3"/>
      <c r="G393" s="3"/>
      <c r="H393" s="3"/>
      <c r="I393" s="120"/>
      <c r="J393" s="3"/>
      <c r="K393" s="119" t="str" cm="1">
        <f t="array" ref="K393">IF(OR($J$14 = "A",$J$14 = "B",$J$14 = "C"),IF(I393="","",IF(LEN(I393)&gt;2,_xlfn.IFS(ISNUMBER(SEARCH("_",I393)),I393,ISNUMBER(SEARCH(", ",I393)),SUBSTITUTE(I393,", ","_"),ISNUMBER(SEARCH("/ ",I393)),SUBSTITUTE(I393,"/ ","_"),ISNUMBER(SEARCH(",",I393)),SUBSTITUTE(I393,",","_"),ISNUMBER(SEARCH("/",I393)),SUBSTITUTE(I393,"/","_"),ISNUMBER(SEARCH("",I393)),I393),I393)),IF(OR($J$14 = "J",$J$14 = "K"),"",IF(D393="","",IF(LEN(D393)&gt;2,_xlfn.IFS(ISNUMBER(SEARCH("_",D393)),D393,ISNUMBER(SEARCH(", ",D393)),SUBSTITUTE(D393,", ","_"),ISNUMBER(SEARCH("/ ",D393)),SUBSTITUTE(D393,"/ ","_"),ISNUMBER(SEARCH(",",D393)),SUBSTITUTE(D393,",","_"),ISNUMBER(SEARCH("/",D393)),SUBSTITUTE(D393,"/","_"),ISNUMBER(SEARCH("",D393)),D393),D393))))</f>
        <v/>
      </c>
      <c r="L393" s="1"/>
      <c r="M393" s="1" t="str">
        <f t="shared" si="26"/>
        <v/>
      </c>
      <c r="N393" s="94" t="str">
        <f>IF($L393="None","",IF(ISERROR(VLOOKUP($L393,Info!$B$4:$B$266,1,FALSE)),"",VLOOKUP($L393,Info!$B$4:$L$266,5,FALSE)))</f>
        <v/>
      </c>
      <c r="O393" s="94" t="str">
        <f>IF(K393="","",IF(AND($J$12&lt;&gt;"ABC",N393="3"),"BAC",IF(N393="3","ABC",IF($J$12&lt;&gt;"ABC",IF($J$10="Standard",VLOOKUP(K393,Info!$BE$4:$BF$481,2,FALSE),VLOOKUP(K393,Info!$BI$4:$BJ$482,2,FALSE)),IF($J$10="Standard",VLOOKUP(K393,Info!$AG$4:$AH$2994,2,FALSE),VLOOKUP(K393,Info!$AK$4:$AL$2997,2,FALSE))))))</f>
        <v/>
      </c>
      <c r="P393" s="94" t="str">
        <f>IF($L393="None","",IF(ISERROR(VLOOKUP($L393,Info!$B$4:$B$266,1,FALSE)),"",VLOOKUP($L393,Info!$B$4:$L$266,3,FALSE)))</f>
        <v/>
      </c>
      <c r="Q393" s="96" t="str">
        <f>IF($L393="None","",IF(ISERROR(VLOOKUP($L393,Info!$B$4:$B$266,1,FALSE)),"",VLOOKUP($L393,Info!$B$4:$L$266,4,FALSE)))</f>
        <v/>
      </c>
      <c r="R393" s="1"/>
      <c r="S393" s="6" t="str">
        <f t="shared" si="27"/>
        <v/>
      </c>
      <c r="T393" s="6" t="str">
        <f>IF($L393="None","",IF(ISERROR(VLOOKUP($L393,Info!$B$4:$B$266,1,FALSE)),"",VLOOKUP($L393,Info!$B$4:$L$266,11,FALSE)))</f>
        <v/>
      </c>
      <c r="U393" s="1"/>
      <c r="V393" s="1"/>
      <c r="W393" s="1"/>
      <c r="X393" s="1" t="str">
        <f>IF($L393="None","",IF(ISERROR(VLOOKUP($L393,Info!$B$4:$B$266,1,FALSE)),"",IF(OR(W393="Metallic Liquid Tight",W393="Non-Metallic Liquid Tight",W393="LSZH",W393="Greenfield"),VLOOKUP($L393,Info!$B$4:$L$266,7,FALSE),"N/A")))</f>
        <v/>
      </c>
      <c r="Y393" s="1"/>
      <c r="Z393" s="96" t="str">
        <f>IF($L393="None","",IF(ISERROR(VLOOKUP($L393,Info!$B$4:$B$266,1,FALSE)),"",VLOOKUP($L393,Info!$B$4:$L$266,9,FALSE)))</f>
        <v/>
      </c>
      <c r="AA393" s="96" t="str">
        <f>IF($L393="None","",IF(ISERROR(VLOOKUP($L393,Info!$B$4:$B$266,1,FALSE)),"",VLOOKUP($L393,Info!$B$4:$L$266,8,FALSE)))</f>
        <v/>
      </c>
      <c r="AB393" s="96" t="str">
        <f>IF($L393="None","",IF(ISERROR(VLOOKUP($L393,Info!$B$4:$B$266,1,FALSE)),"",VLOOKUP($L393,Info!$B$4:$L$266,10,FALSE)))</f>
        <v/>
      </c>
      <c r="AC393" s="1" t="str">
        <f>IF(W393="SO Cable","Black,White",IF(O393="","",IF(P393="","",IF($J$12&lt;&gt;"ABC",IF(P393&lt;="250",VLOOKUP(O393,Info!$AZ$4:$BB$22,3,FALSE),VLOOKUP(O393,Info!$AZ$23:$BB$39,3,FALSE)),IF(P393&lt;="250",VLOOKUP(O393,Info!$AO$4:$AQ$22,3,FALSE),VLOOKUP(O393,Info!$AO$23:$AP$39,3,FALSE))))))</f>
        <v/>
      </c>
      <c r="AD393" s="1"/>
      <c r="AE393" s="1" t="str">
        <f>IF($L393="None","",IF(ISERROR(VLOOKUP($L393,Info!$B$4:$B$266,1,FALSE)),"",VLOOKUP($L393,Info!$B$4:$L$266,4,FALSE)))</f>
        <v/>
      </c>
      <c r="AF393" s="1" t="str">
        <f>IF($L393="None","",IF(ISERROR(VLOOKUP($L393,Info!$B$4:$B$266,1,FALSE)),"",VLOOKUP($L393,Info!$B$4:$L$266,6,FALSE)))</f>
        <v/>
      </c>
      <c r="AG393" s="1"/>
      <c r="AH393" s="33" t="str" cm="1">
        <f t="array" ref="AH393">IF(AND(L393&lt;&gt;"",O393&lt;&gt;"",R393:S393&lt;&gt;"",W393:X393&lt;&gt;"",Z393:AA393&lt;&gt;"",AC393&lt;&gt;""),"Good","Bad")</f>
        <v>Bad</v>
      </c>
      <c r="AL393" t="str" cm="1">
        <f t="array" ref="AL393">IF(R393&gt;0,_xlfn.IFS(COUNTIF($L$20:L393,"&lt;&gt;")&lt;101,1,COUNTIF($L$20:L393,"&lt;&gt;")&lt;201,2,COUNTIF($L$20:L393,"&lt;&gt;")&lt;301,3,COUNTIF($L$20:L393,"&lt;&gt;")&lt;401,4,COUNTIF($L$20:L393,"&lt;&gt;")&lt;501,5,COUNTIF($L$20:L393,"&lt;&gt;")&lt;601,6,COUNTIF($L$20:L393,"&lt;&gt;")&lt;701,7,COUNTIF($L$20:L393,"&lt;&gt;")&lt;801,8,COUNTIF($L$20:L393,"&lt;&gt;")&lt;901,9,COUNTIF($L$20:L393,"&lt;&gt;")&lt;1001,10,COUNTIF($L$20:L393,"&lt;&gt;")&lt;1101,11,COUNTIF($L$20:L393,"&lt;&gt;")&lt;1201,12,COUNTIF($L$20:L393,"&lt;&gt;")&lt;1301,13,COUNTIF($L$20:L393,"&lt;&gt;")&lt;1401,14,COUNTIF($L$20:L393,"&lt;&gt;")&lt;1501,15,COUNTIF($L$20:L393,"&lt;&gt;")&lt;1601,16,COUNTIF($L$20:L393,"&lt;&gt;")&lt;1701,17,COUNTIF($L$20:L393,"&lt;&gt;")&lt;1801,18,COUNTIF($L$20:L393,"&lt;&gt;")&lt;1901,19,COUNTIF($L$20:L393,"&lt;&gt;")&lt;2001,20,COUNTIF($L$20:L393,"&lt;&gt;")&lt;2101,21,COUNTIF($L$20:L393,"&lt;&gt;")&lt;2201,22,COUNTIF($L$20:L393,"&lt;&gt;")&lt;2301,23,COUNTIF($L$20:L393,"&lt;&gt;")&lt;2401,24,COUNTIF($L$20:L393,"&lt;&gt;")&lt;2501,25,COUNTIF($L$20:L393,"&lt;&gt;")&lt;2601,26,COUNTIF($L$20:L393,"&lt;&gt;")&lt;2701,27,COUNTIF($L$20:L393,"&lt;&gt;")&lt;2801,28,COUNTIF($L$20:L393,"&lt;&gt;")&lt;2901,29,COUNTIF($L$20:L393,"&lt;&gt;")&lt;3001,30),"")</f>
        <v/>
      </c>
      <c r="AM393" t="str">
        <f t="shared" si="25"/>
        <v/>
      </c>
      <c r="AN393" t="str">
        <f t="shared" si="29"/>
        <v/>
      </c>
      <c r="AP393" t="str">
        <f t="shared" si="28"/>
        <v/>
      </c>
      <c r="AQ393" t="str">
        <f>IF(AO393="","",COUNTIFS(AM393:$AM$3019,AO393))</f>
        <v/>
      </c>
    </row>
    <row r="394" spans="1:43" x14ac:dyDescent="0.25">
      <c r="A394" s="6" t="str">
        <f>IF(COUNT($A$20:A393)&lt;&gt;$B$4,IF(A393="","",A393+1),"")</f>
        <v/>
      </c>
      <c r="B394" s="3"/>
      <c r="C394" s="3"/>
      <c r="D394" s="122"/>
      <c r="E394" s="3"/>
      <c r="F394" s="3"/>
      <c r="G394" s="3"/>
      <c r="H394" s="3"/>
      <c r="I394" s="120"/>
      <c r="J394" s="3"/>
      <c r="K394" s="119" t="str" cm="1">
        <f t="array" ref="K394">IF(OR($J$14 = "A",$J$14 = "B",$J$14 = "C"),IF(I394="","",IF(LEN(I394)&gt;2,_xlfn.IFS(ISNUMBER(SEARCH("_",I394)),I394,ISNUMBER(SEARCH(", ",I394)),SUBSTITUTE(I394,", ","_"),ISNUMBER(SEARCH("/ ",I394)),SUBSTITUTE(I394,"/ ","_"),ISNUMBER(SEARCH(",",I394)),SUBSTITUTE(I394,",","_"),ISNUMBER(SEARCH("/",I394)),SUBSTITUTE(I394,"/","_"),ISNUMBER(SEARCH("",I394)),I394),I394)),IF(OR($J$14 = "J",$J$14 = "K"),"",IF(D394="","",IF(LEN(D394)&gt;2,_xlfn.IFS(ISNUMBER(SEARCH("_",D394)),D394,ISNUMBER(SEARCH(", ",D394)),SUBSTITUTE(D394,", ","_"),ISNUMBER(SEARCH("/ ",D394)),SUBSTITUTE(D394,"/ ","_"),ISNUMBER(SEARCH(",",D394)),SUBSTITUTE(D394,",","_"),ISNUMBER(SEARCH("/",D394)),SUBSTITUTE(D394,"/","_"),ISNUMBER(SEARCH("",D394)),D394),D394))))</f>
        <v/>
      </c>
      <c r="L394" s="1"/>
      <c r="M394" s="1" t="str">
        <f t="shared" si="26"/>
        <v/>
      </c>
      <c r="N394" s="94" t="str">
        <f>IF($L394="None","",IF(ISERROR(VLOOKUP($L394,Info!$B$4:$B$266,1,FALSE)),"",VLOOKUP($L394,Info!$B$4:$L$266,5,FALSE)))</f>
        <v/>
      </c>
      <c r="O394" s="94" t="str">
        <f>IF(K394="","",IF(AND($J$12&lt;&gt;"ABC",N394="3"),"BAC",IF(N394="3","ABC",IF($J$12&lt;&gt;"ABC",IF($J$10="Standard",VLOOKUP(K394,Info!$BE$4:$BF$481,2,FALSE),VLOOKUP(K394,Info!$BI$4:$BJ$482,2,FALSE)),IF($J$10="Standard",VLOOKUP(K394,Info!$AG$4:$AH$2994,2,FALSE),VLOOKUP(K394,Info!$AK$4:$AL$2997,2,FALSE))))))</f>
        <v/>
      </c>
      <c r="P394" s="94" t="str">
        <f>IF($L394="None","",IF(ISERROR(VLOOKUP($L394,Info!$B$4:$B$266,1,FALSE)),"",VLOOKUP($L394,Info!$B$4:$L$266,3,FALSE)))</f>
        <v/>
      </c>
      <c r="Q394" s="96" t="str">
        <f>IF($L394="None","",IF(ISERROR(VLOOKUP($L394,Info!$B$4:$B$266,1,FALSE)),"",VLOOKUP($L394,Info!$B$4:$L$266,4,FALSE)))</f>
        <v/>
      </c>
      <c r="R394" s="1"/>
      <c r="S394" s="6" t="str">
        <f t="shared" si="27"/>
        <v/>
      </c>
      <c r="T394" s="6" t="str">
        <f>IF($L394="None","",IF(ISERROR(VLOOKUP($L394,Info!$B$4:$B$266,1,FALSE)),"",VLOOKUP($L394,Info!$B$4:$L$266,11,FALSE)))</f>
        <v/>
      </c>
      <c r="U394" s="1"/>
      <c r="V394" s="1"/>
      <c r="W394" s="1"/>
      <c r="X394" s="1" t="str">
        <f>IF($L394="None","",IF(ISERROR(VLOOKUP($L394,Info!$B$4:$B$266,1,FALSE)),"",IF(OR(W394="Metallic Liquid Tight",W394="Non-Metallic Liquid Tight",W394="LSZH",W394="Greenfield"),VLOOKUP($L394,Info!$B$4:$L$266,7,FALSE),"N/A")))</f>
        <v/>
      </c>
      <c r="Y394" s="1"/>
      <c r="Z394" s="96" t="str">
        <f>IF($L394="None","",IF(ISERROR(VLOOKUP($L394,Info!$B$4:$B$266,1,FALSE)),"",VLOOKUP($L394,Info!$B$4:$L$266,9,FALSE)))</f>
        <v/>
      </c>
      <c r="AA394" s="96" t="str">
        <f>IF($L394="None","",IF(ISERROR(VLOOKUP($L394,Info!$B$4:$B$266,1,FALSE)),"",VLOOKUP($L394,Info!$B$4:$L$266,8,FALSE)))</f>
        <v/>
      </c>
      <c r="AB394" s="96" t="str">
        <f>IF($L394="None","",IF(ISERROR(VLOOKUP($L394,Info!$B$4:$B$266,1,FALSE)),"",VLOOKUP($L394,Info!$B$4:$L$266,10,FALSE)))</f>
        <v/>
      </c>
      <c r="AC394" s="1" t="str">
        <f>IF(W394="SO Cable","Black,White",IF(O394="","",IF(P394="","",IF($J$12&lt;&gt;"ABC",IF(P394&lt;="250",VLOOKUP(O394,Info!$AZ$4:$BB$22,3,FALSE),VLOOKUP(O394,Info!$AZ$23:$BB$39,3,FALSE)),IF(P394&lt;="250",VLOOKUP(O394,Info!$AO$4:$AQ$22,3,FALSE),VLOOKUP(O394,Info!$AO$23:$AP$39,3,FALSE))))))</f>
        <v/>
      </c>
      <c r="AD394" s="1"/>
      <c r="AE394" s="1" t="str">
        <f>IF($L394="None","",IF(ISERROR(VLOOKUP($L394,Info!$B$4:$B$266,1,FALSE)),"",VLOOKUP($L394,Info!$B$4:$L$266,4,FALSE)))</f>
        <v/>
      </c>
      <c r="AF394" s="1" t="str">
        <f>IF($L394="None","",IF(ISERROR(VLOOKUP($L394,Info!$B$4:$B$266,1,FALSE)),"",VLOOKUP($L394,Info!$B$4:$L$266,6,FALSE)))</f>
        <v/>
      </c>
      <c r="AG394" s="1"/>
      <c r="AH394" s="33" t="str" cm="1">
        <f t="array" ref="AH394">IF(AND(L394&lt;&gt;"",O394&lt;&gt;"",R394:S394&lt;&gt;"",W394:X394&lt;&gt;"",Z394:AA394&lt;&gt;"",AC394&lt;&gt;""),"Good","Bad")</f>
        <v>Bad</v>
      </c>
      <c r="AL394" t="str" cm="1">
        <f t="array" ref="AL394">IF(R394&gt;0,_xlfn.IFS(COUNTIF($L$20:L394,"&lt;&gt;")&lt;101,1,COUNTIF($L$20:L394,"&lt;&gt;")&lt;201,2,COUNTIF($L$20:L394,"&lt;&gt;")&lt;301,3,COUNTIF($L$20:L394,"&lt;&gt;")&lt;401,4,COUNTIF($L$20:L394,"&lt;&gt;")&lt;501,5,COUNTIF($L$20:L394,"&lt;&gt;")&lt;601,6,COUNTIF($L$20:L394,"&lt;&gt;")&lt;701,7,COUNTIF($L$20:L394,"&lt;&gt;")&lt;801,8,COUNTIF($L$20:L394,"&lt;&gt;")&lt;901,9,COUNTIF($L$20:L394,"&lt;&gt;")&lt;1001,10,COUNTIF($L$20:L394,"&lt;&gt;")&lt;1101,11,COUNTIF($L$20:L394,"&lt;&gt;")&lt;1201,12,COUNTIF($L$20:L394,"&lt;&gt;")&lt;1301,13,COUNTIF($L$20:L394,"&lt;&gt;")&lt;1401,14,COUNTIF($L$20:L394,"&lt;&gt;")&lt;1501,15,COUNTIF($L$20:L394,"&lt;&gt;")&lt;1601,16,COUNTIF($L$20:L394,"&lt;&gt;")&lt;1701,17,COUNTIF($L$20:L394,"&lt;&gt;")&lt;1801,18,COUNTIF($L$20:L394,"&lt;&gt;")&lt;1901,19,COUNTIF($L$20:L394,"&lt;&gt;")&lt;2001,20,COUNTIF($L$20:L394,"&lt;&gt;")&lt;2101,21,COUNTIF($L$20:L394,"&lt;&gt;")&lt;2201,22,COUNTIF($L$20:L394,"&lt;&gt;")&lt;2301,23,COUNTIF($L$20:L394,"&lt;&gt;")&lt;2401,24,COUNTIF($L$20:L394,"&lt;&gt;")&lt;2501,25,COUNTIF($L$20:L394,"&lt;&gt;")&lt;2601,26,COUNTIF($L$20:L394,"&lt;&gt;")&lt;2701,27,COUNTIF($L$20:L394,"&lt;&gt;")&lt;2801,28,COUNTIF($L$20:L394,"&lt;&gt;")&lt;2901,29,COUNTIF($L$20:L394,"&lt;&gt;")&lt;3001,30),"")</f>
        <v/>
      </c>
      <c r="AM394" t="str">
        <f t="shared" si="25"/>
        <v/>
      </c>
      <c r="AN394" t="str">
        <f t="shared" si="29"/>
        <v/>
      </c>
      <c r="AP394" t="str">
        <f t="shared" si="28"/>
        <v/>
      </c>
      <c r="AQ394" t="str">
        <f>IF(AO394="","",COUNTIFS(AM394:$AM$3019,AO394))</f>
        <v/>
      </c>
    </row>
    <row r="395" spans="1:43" x14ac:dyDescent="0.25">
      <c r="A395" s="6" t="str">
        <f>IF(COUNT($A$20:A394)&lt;&gt;$B$4,IF(A394="","",A394+1),"")</f>
        <v/>
      </c>
      <c r="B395" s="3"/>
      <c r="C395" s="3"/>
      <c r="D395" s="122"/>
      <c r="E395" s="3"/>
      <c r="F395" s="3"/>
      <c r="G395" s="3"/>
      <c r="H395" s="3"/>
      <c r="I395" s="120"/>
      <c r="J395" s="3"/>
      <c r="K395" s="119" t="str" cm="1">
        <f t="array" ref="K395">IF(OR($J$14 = "A",$J$14 = "B",$J$14 = "C"),IF(I395="","",IF(LEN(I395)&gt;2,_xlfn.IFS(ISNUMBER(SEARCH("_",I395)),I395,ISNUMBER(SEARCH(", ",I395)),SUBSTITUTE(I395,", ","_"),ISNUMBER(SEARCH("/ ",I395)),SUBSTITUTE(I395,"/ ","_"),ISNUMBER(SEARCH(",",I395)),SUBSTITUTE(I395,",","_"),ISNUMBER(SEARCH("/",I395)),SUBSTITUTE(I395,"/","_"),ISNUMBER(SEARCH("",I395)),I395),I395)),IF(OR($J$14 = "J",$J$14 = "K"),"",IF(D395="","",IF(LEN(D395)&gt;2,_xlfn.IFS(ISNUMBER(SEARCH("_",D395)),D395,ISNUMBER(SEARCH(", ",D395)),SUBSTITUTE(D395,", ","_"),ISNUMBER(SEARCH("/ ",D395)),SUBSTITUTE(D395,"/ ","_"),ISNUMBER(SEARCH(",",D395)),SUBSTITUTE(D395,",","_"),ISNUMBER(SEARCH("/",D395)),SUBSTITUTE(D395,"/","_"),ISNUMBER(SEARCH("",D395)),D395),D395))))</f>
        <v/>
      </c>
      <c r="L395" s="1"/>
      <c r="M395" s="1" t="str">
        <f t="shared" si="26"/>
        <v/>
      </c>
      <c r="N395" s="94" t="str">
        <f>IF($L395="None","",IF(ISERROR(VLOOKUP($L395,Info!$B$4:$B$266,1,FALSE)),"",VLOOKUP($L395,Info!$B$4:$L$266,5,FALSE)))</f>
        <v/>
      </c>
      <c r="O395" s="94" t="str">
        <f>IF(K395="","",IF(AND($J$12&lt;&gt;"ABC",N395="3"),"BAC",IF(N395="3","ABC",IF($J$12&lt;&gt;"ABC",IF($J$10="Standard",VLOOKUP(K395,Info!$BE$4:$BF$481,2,FALSE),VLOOKUP(K395,Info!$BI$4:$BJ$482,2,FALSE)),IF($J$10="Standard",VLOOKUP(K395,Info!$AG$4:$AH$2994,2,FALSE),VLOOKUP(K395,Info!$AK$4:$AL$2997,2,FALSE))))))</f>
        <v/>
      </c>
      <c r="P395" s="94" t="str">
        <f>IF($L395="None","",IF(ISERROR(VLOOKUP($L395,Info!$B$4:$B$266,1,FALSE)),"",VLOOKUP($L395,Info!$B$4:$L$266,3,FALSE)))</f>
        <v/>
      </c>
      <c r="Q395" s="96" t="str">
        <f>IF($L395="None","",IF(ISERROR(VLOOKUP($L395,Info!$B$4:$B$266,1,FALSE)),"",VLOOKUP($L395,Info!$B$4:$L$266,4,FALSE)))</f>
        <v/>
      </c>
      <c r="R395" s="1"/>
      <c r="S395" s="6" t="str">
        <f t="shared" si="27"/>
        <v/>
      </c>
      <c r="T395" s="6" t="str">
        <f>IF($L395="None","",IF(ISERROR(VLOOKUP($L395,Info!$B$4:$B$266,1,FALSE)),"",VLOOKUP($L395,Info!$B$4:$L$266,11,FALSE)))</f>
        <v/>
      </c>
      <c r="U395" s="1"/>
      <c r="V395" s="1"/>
      <c r="W395" s="1"/>
      <c r="X395" s="1" t="str">
        <f>IF($L395="None","",IF(ISERROR(VLOOKUP($L395,Info!$B$4:$B$266,1,FALSE)),"",IF(OR(W395="Metallic Liquid Tight",W395="Non-Metallic Liquid Tight",W395="LSZH",W395="Greenfield"),VLOOKUP($L395,Info!$B$4:$L$266,7,FALSE),"N/A")))</f>
        <v/>
      </c>
      <c r="Y395" s="1"/>
      <c r="Z395" s="96" t="str">
        <f>IF($L395="None","",IF(ISERROR(VLOOKUP($L395,Info!$B$4:$B$266,1,FALSE)),"",VLOOKUP($L395,Info!$B$4:$L$266,9,FALSE)))</f>
        <v/>
      </c>
      <c r="AA395" s="96" t="str">
        <f>IF($L395="None","",IF(ISERROR(VLOOKUP($L395,Info!$B$4:$B$266,1,FALSE)),"",VLOOKUP($L395,Info!$B$4:$L$266,8,FALSE)))</f>
        <v/>
      </c>
      <c r="AB395" s="96" t="str">
        <f>IF($L395="None","",IF(ISERROR(VLOOKUP($L395,Info!$B$4:$B$266,1,FALSE)),"",VLOOKUP($L395,Info!$B$4:$L$266,10,FALSE)))</f>
        <v/>
      </c>
      <c r="AC395" s="1" t="str">
        <f>IF(W395="SO Cable","Black,White",IF(O395="","",IF(P395="","",IF($J$12&lt;&gt;"ABC",IF(P395&lt;="250",VLOOKUP(O395,Info!$AZ$4:$BB$22,3,FALSE),VLOOKUP(O395,Info!$AZ$23:$BB$39,3,FALSE)),IF(P395&lt;="250",VLOOKUP(O395,Info!$AO$4:$AQ$22,3,FALSE),VLOOKUP(O395,Info!$AO$23:$AP$39,3,FALSE))))))</f>
        <v/>
      </c>
      <c r="AD395" s="1"/>
      <c r="AE395" s="1" t="str">
        <f>IF($L395="None","",IF(ISERROR(VLOOKUP($L395,Info!$B$4:$B$266,1,FALSE)),"",VLOOKUP($L395,Info!$B$4:$L$266,4,FALSE)))</f>
        <v/>
      </c>
      <c r="AF395" s="1" t="str">
        <f>IF($L395="None","",IF(ISERROR(VLOOKUP($L395,Info!$B$4:$B$266,1,FALSE)),"",VLOOKUP($L395,Info!$B$4:$L$266,6,FALSE)))</f>
        <v/>
      </c>
      <c r="AG395" s="1"/>
      <c r="AH395" s="33" t="str" cm="1">
        <f t="array" ref="AH395">IF(AND(L395&lt;&gt;"",O395&lt;&gt;"",R395:S395&lt;&gt;"",W395:X395&lt;&gt;"",Z395:AA395&lt;&gt;"",AC395&lt;&gt;""),"Good","Bad")</f>
        <v>Bad</v>
      </c>
      <c r="AL395" t="str" cm="1">
        <f t="array" ref="AL395">IF(R395&gt;0,_xlfn.IFS(COUNTIF($L$20:L395,"&lt;&gt;")&lt;101,1,COUNTIF($L$20:L395,"&lt;&gt;")&lt;201,2,COUNTIF($L$20:L395,"&lt;&gt;")&lt;301,3,COUNTIF($L$20:L395,"&lt;&gt;")&lt;401,4,COUNTIF($L$20:L395,"&lt;&gt;")&lt;501,5,COUNTIF($L$20:L395,"&lt;&gt;")&lt;601,6,COUNTIF($L$20:L395,"&lt;&gt;")&lt;701,7,COUNTIF($L$20:L395,"&lt;&gt;")&lt;801,8,COUNTIF($L$20:L395,"&lt;&gt;")&lt;901,9,COUNTIF($L$20:L395,"&lt;&gt;")&lt;1001,10,COUNTIF($L$20:L395,"&lt;&gt;")&lt;1101,11,COUNTIF($L$20:L395,"&lt;&gt;")&lt;1201,12,COUNTIF($L$20:L395,"&lt;&gt;")&lt;1301,13,COUNTIF($L$20:L395,"&lt;&gt;")&lt;1401,14,COUNTIF($L$20:L395,"&lt;&gt;")&lt;1501,15,COUNTIF($L$20:L395,"&lt;&gt;")&lt;1601,16,COUNTIF($L$20:L395,"&lt;&gt;")&lt;1701,17,COUNTIF($L$20:L395,"&lt;&gt;")&lt;1801,18,COUNTIF($L$20:L395,"&lt;&gt;")&lt;1901,19,COUNTIF($L$20:L395,"&lt;&gt;")&lt;2001,20,COUNTIF($L$20:L395,"&lt;&gt;")&lt;2101,21,COUNTIF($L$20:L395,"&lt;&gt;")&lt;2201,22,COUNTIF($L$20:L395,"&lt;&gt;")&lt;2301,23,COUNTIF($L$20:L395,"&lt;&gt;")&lt;2401,24,COUNTIF($L$20:L395,"&lt;&gt;")&lt;2501,25,COUNTIF($L$20:L395,"&lt;&gt;")&lt;2601,26,COUNTIF($L$20:L395,"&lt;&gt;")&lt;2701,27,COUNTIF($L$20:L395,"&lt;&gt;")&lt;2801,28,COUNTIF($L$20:L395,"&lt;&gt;")&lt;2901,29,COUNTIF($L$20:L395,"&lt;&gt;")&lt;3001,30),"")</f>
        <v/>
      </c>
      <c r="AM395" t="str">
        <f t="shared" si="25"/>
        <v/>
      </c>
      <c r="AN395" t="str">
        <f t="shared" si="29"/>
        <v/>
      </c>
      <c r="AP395" t="str">
        <f t="shared" si="28"/>
        <v/>
      </c>
      <c r="AQ395" t="str">
        <f>IF(AO395="","",COUNTIFS(AM395:$AM$3019,AO395))</f>
        <v/>
      </c>
    </row>
    <row r="396" spans="1:43" x14ac:dyDescent="0.25">
      <c r="A396" s="6" t="str">
        <f>IF(COUNT($A$20:A395)&lt;&gt;$B$4,IF(A395="","",A395+1),"")</f>
        <v/>
      </c>
      <c r="B396" s="3"/>
      <c r="C396" s="3"/>
      <c r="D396" s="122"/>
      <c r="E396" s="3"/>
      <c r="F396" s="3"/>
      <c r="G396" s="3"/>
      <c r="H396" s="3"/>
      <c r="I396" s="120"/>
      <c r="J396" s="3"/>
      <c r="K396" s="119" t="str" cm="1">
        <f t="array" ref="K396">IF(OR($J$14 = "A",$J$14 = "B",$J$14 = "C"),IF(I396="","",IF(LEN(I396)&gt;2,_xlfn.IFS(ISNUMBER(SEARCH("_",I396)),I396,ISNUMBER(SEARCH(", ",I396)),SUBSTITUTE(I396,", ","_"),ISNUMBER(SEARCH("/ ",I396)),SUBSTITUTE(I396,"/ ","_"),ISNUMBER(SEARCH(",",I396)),SUBSTITUTE(I396,",","_"),ISNUMBER(SEARCH("/",I396)),SUBSTITUTE(I396,"/","_"),ISNUMBER(SEARCH("",I396)),I396),I396)),IF(OR($J$14 = "J",$J$14 = "K"),"",IF(D396="","",IF(LEN(D396)&gt;2,_xlfn.IFS(ISNUMBER(SEARCH("_",D396)),D396,ISNUMBER(SEARCH(", ",D396)),SUBSTITUTE(D396,", ","_"),ISNUMBER(SEARCH("/ ",D396)),SUBSTITUTE(D396,"/ ","_"),ISNUMBER(SEARCH(",",D396)),SUBSTITUTE(D396,",","_"),ISNUMBER(SEARCH("/",D396)),SUBSTITUTE(D396,"/","_"),ISNUMBER(SEARCH("",D396)),D396),D396))))</f>
        <v/>
      </c>
      <c r="L396" s="1"/>
      <c r="M396" s="1" t="str">
        <f t="shared" si="26"/>
        <v/>
      </c>
      <c r="N396" s="94" t="str">
        <f>IF($L396="None","",IF(ISERROR(VLOOKUP($L396,Info!$B$4:$B$266,1,FALSE)),"",VLOOKUP($L396,Info!$B$4:$L$266,5,FALSE)))</f>
        <v/>
      </c>
      <c r="O396" s="94" t="str">
        <f>IF(K396="","",IF(AND($J$12&lt;&gt;"ABC",N396="3"),"BAC",IF(N396="3","ABC",IF($J$12&lt;&gt;"ABC",IF($J$10="Standard",VLOOKUP(K396,Info!$BE$4:$BF$481,2,FALSE),VLOOKUP(K396,Info!$BI$4:$BJ$482,2,FALSE)),IF($J$10="Standard",VLOOKUP(K396,Info!$AG$4:$AH$2994,2,FALSE),VLOOKUP(K396,Info!$AK$4:$AL$2997,2,FALSE))))))</f>
        <v/>
      </c>
      <c r="P396" s="94" t="str">
        <f>IF($L396="None","",IF(ISERROR(VLOOKUP($L396,Info!$B$4:$B$266,1,FALSE)),"",VLOOKUP($L396,Info!$B$4:$L$266,3,FALSE)))</f>
        <v/>
      </c>
      <c r="Q396" s="96" t="str">
        <f>IF($L396="None","",IF(ISERROR(VLOOKUP($L396,Info!$B$4:$B$266,1,FALSE)),"",VLOOKUP($L396,Info!$B$4:$L$266,4,FALSE)))</f>
        <v/>
      </c>
      <c r="R396" s="1"/>
      <c r="S396" s="6" t="str">
        <f t="shared" si="27"/>
        <v/>
      </c>
      <c r="T396" s="6" t="str">
        <f>IF($L396="None","",IF(ISERROR(VLOOKUP($L396,Info!$B$4:$B$266,1,FALSE)),"",VLOOKUP($L396,Info!$B$4:$L$266,11,FALSE)))</f>
        <v/>
      </c>
      <c r="U396" s="1"/>
      <c r="V396" s="1"/>
      <c r="W396" s="1"/>
      <c r="X396" s="1" t="str">
        <f>IF($L396="None","",IF(ISERROR(VLOOKUP($L396,Info!$B$4:$B$266,1,FALSE)),"",IF(OR(W396="Metallic Liquid Tight",W396="Non-Metallic Liquid Tight",W396="LSZH",W396="Greenfield"),VLOOKUP($L396,Info!$B$4:$L$266,7,FALSE),"N/A")))</f>
        <v/>
      </c>
      <c r="Y396" s="1"/>
      <c r="Z396" s="96" t="str">
        <f>IF($L396="None","",IF(ISERROR(VLOOKUP($L396,Info!$B$4:$B$266,1,FALSE)),"",VLOOKUP($L396,Info!$B$4:$L$266,9,FALSE)))</f>
        <v/>
      </c>
      <c r="AA396" s="96" t="str">
        <f>IF($L396="None","",IF(ISERROR(VLOOKUP($L396,Info!$B$4:$B$266,1,FALSE)),"",VLOOKUP($L396,Info!$B$4:$L$266,8,FALSE)))</f>
        <v/>
      </c>
      <c r="AB396" s="96" t="str">
        <f>IF($L396="None","",IF(ISERROR(VLOOKUP($L396,Info!$B$4:$B$266,1,FALSE)),"",VLOOKUP($L396,Info!$B$4:$L$266,10,FALSE)))</f>
        <v/>
      </c>
      <c r="AC396" s="1" t="str">
        <f>IF(W396="SO Cable","Black,White",IF(O396="","",IF(P396="","",IF($J$12&lt;&gt;"ABC",IF(P396&lt;="250",VLOOKUP(O396,Info!$AZ$4:$BB$22,3,FALSE),VLOOKUP(O396,Info!$AZ$23:$BB$39,3,FALSE)),IF(P396&lt;="250",VLOOKUP(O396,Info!$AO$4:$AQ$22,3,FALSE),VLOOKUP(O396,Info!$AO$23:$AP$39,3,FALSE))))))</f>
        <v/>
      </c>
      <c r="AD396" s="1"/>
      <c r="AE396" s="1" t="str">
        <f>IF($L396="None","",IF(ISERROR(VLOOKUP($L396,Info!$B$4:$B$266,1,FALSE)),"",VLOOKUP($L396,Info!$B$4:$L$266,4,FALSE)))</f>
        <v/>
      </c>
      <c r="AF396" s="1" t="str">
        <f>IF($L396="None","",IF(ISERROR(VLOOKUP($L396,Info!$B$4:$B$266,1,FALSE)),"",VLOOKUP($L396,Info!$B$4:$L$266,6,FALSE)))</f>
        <v/>
      </c>
      <c r="AG396" s="1"/>
      <c r="AH396" s="33" t="str" cm="1">
        <f t="array" ref="AH396">IF(AND(L396&lt;&gt;"",O396&lt;&gt;"",R396:S396&lt;&gt;"",W396:X396&lt;&gt;"",Z396:AA396&lt;&gt;"",AC396&lt;&gt;""),"Good","Bad")</f>
        <v>Bad</v>
      </c>
      <c r="AL396" t="str" cm="1">
        <f t="array" ref="AL396">IF(R396&gt;0,_xlfn.IFS(COUNTIF($L$20:L396,"&lt;&gt;")&lt;101,1,COUNTIF($L$20:L396,"&lt;&gt;")&lt;201,2,COUNTIF($L$20:L396,"&lt;&gt;")&lt;301,3,COUNTIF($L$20:L396,"&lt;&gt;")&lt;401,4,COUNTIF($L$20:L396,"&lt;&gt;")&lt;501,5,COUNTIF($L$20:L396,"&lt;&gt;")&lt;601,6,COUNTIF($L$20:L396,"&lt;&gt;")&lt;701,7,COUNTIF($L$20:L396,"&lt;&gt;")&lt;801,8,COUNTIF($L$20:L396,"&lt;&gt;")&lt;901,9,COUNTIF($L$20:L396,"&lt;&gt;")&lt;1001,10,COUNTIF($L$20:L396,"&lt;&gt;")&lt;1101,11,COUNTIF($L$20:L396,"&lt;&gt;")&lt;1201,12,COUNTIF($L$20:L396,"&lt;&gt;")&lt;1301,13,COUNTIF($L$20:L396,"&lt;&gt;")&lt;1401,14,COUNTIF($L$20:L396,"&lt;&gt;")&lt;1501,15,COUNTIF($L$20:L396,"&lt;&gt;")&lt;1601,16,COUNTIF($L$20:L396,"&lt;&gt;")&lt;1701,17,COUNTIF($L$20:L396,"&lt;&gt;")&lt;1801,18,COUNTIF($L$20:L396,"&lt;&gt;")&lt;1901,19,COUNTIF($L$20:L396,"&lt;&gt;")&lt;2001,20,COUNTIF($L$20:L396,"&lt;&gt;")&lt;2101,21,COUNTIF($L$20:L396,"&lt;&gt;")&lt;2201,22,COUNTIF($L$20:L396,"&lt;&gt;")&lt;2301,23,COUNTIF($L$20:L396,"&lt;&gt;")&lt;2401,24,COUNTIF($L$20:L396,"&lt;&gt;")&lt;2501,25,COUNTIF($L$20:L396,"&lt;&gt;")&lt;2601,26,COUNTIF($L$20:L396,"&lt;&gt;")&lt;2701,27,COUNTIF($L$20:L396,"&lt;&gt;")&lt;2801,28,COUNTIF($L$20:L396,"&lt;&gt;")&lt;2901,29,COUNTIF($L$20:L396,"&lt;&gt;")&lt;3001,30),"")</f>
        <v/>
      </c>
      <c r="AM396" t="str">
        <f t="shared" si="25"/>
        <v/>
      </c>
      <c r="AN396" t="str">
        <f t="shared" si="29"/>
        <v/>
      </c>
      <c r="AP396" t="str">
        <f t="shared" si="28"/>
        <v/>
      </c>
      <c r="AQ396" t="str">
        <f>IF(AO396="","",COUNTIFS(AM396:$AM$3019,AO396))</f>
        <v/>
      </c>
    </row>
    <row r="397" spans="1:43" x14ac:dyDescent="0.25">
      <c r="A397" s="6" t="str">
        <f>IF(COUNT($A$20:A396)&lt;&gt;$B$4,IF(A396="","",A396+1),"")</f>
        <v/>
      </c>
      <c r="B397" s="3"/>
      <c r="C397" s="3"/>
      <c r="D397" s="122"/>
      <c r="E397" s="3"/>
      <c r="F397" s="3"/>
      <c r="G397" s="3"/>
      <c r="H397" s="3"/>
      <c r="I397" s="120"/>
      <c r="J397" s="3"/>
      <c r="K397" s="119" t="str" cm="1">
        <f t="array" ref="K397">IF(OR($J$14 = "A",$J$14 = "B",$J$14 = "C"),IF(I397="","",IF(LEN(I397)&gt;2,_xlfn.IFS(ISNUMBER(SEARCH("_",I397)),I397,ISNUMBER(SEARCH(", ",I397)),SUBSTITUTE(I397,", ","_"),ISNUMBER(SEARCH("/ ",I397)),SUBSTITUTE(I397,"/ ","_"),ISNUMBER(SEARCH(",",I397)),SUBSTITUTE(I397,",","_"),ISNUMBER(SEARCH("/",I397)),SUBSTITUTE(I397,"/","_"),ISNUMBER(SEARCH("",I397)),I397),I397)),IF(OR($J$14 = "J",$J$14 = "K"),"",IF(D397="","",IF(LEN(D397)&gt;2,_xlfn.IFS(ISNUMBER(SEARCH("_",D397)),D397,ISNUMBER(SEARCH(", ",D397)),SUBSTITUTE(D397,", ","_"),ISNUMBER(SEARCH("/ ",D397)),SUBSTITUTE(D397,"/ ","_"),ISNUMBER(SEARCH(",",D397)),SUBSTITUTE(D397,",","_"),ISNUMBER(SEARCH("/",D397)),SUBSTITUTE(D397,"/","_"),ISNUMBER(SEARCH("",D397)),D397),D397))))</f>
        <v/>
      </c>
      <c r="L397" s="1"/>
      <c r="M397" s="1" t="str">
        <f t="shared" si="26"/>
        <v/>
      </c>
      <c r="N397" s="94" t="str">
        <f>IF($L397="None","",IF(ISERROR(VLOOKUP($L397,Info!$B$4:$B$266,1,FALSE)),"",VLOOKUP($L397,Info!$B$4:$L$266,5,FALSE)))</f>
        <v/>
      </c>
      <c r="O397" s="94" t="str">
        <f>IF(K397="","",IF(AND($J$12&lt;&gt;"ABC",N397="3"),"BAC",IF(N397="3","ABC",IF($J$12&lt;&gt;"ABC",IF($J$10="Standard",VLOOKUP(K397,Info!$BE$4:$BF$481,2,FALSE),VLOOKUP(K397,Info!$BI$4:$BJ$482,2,FALSE)),IF($J$10="Standard",VLOOKUP(K397,Info!$AG$4:$AH$2994,2,FALSE),VLOOKUP(K397,Info!$AK$4:$AL$2997,2,FALSE))))))</f>
        <v/>
      </c>
      <c r="P397" s="94" t="str">
        <f>IF($L397="None","",IF(ISERROR(VLOOKUP($L397,Info!$B$4:$B$266,1,FALSE)),"",VLOOKUP($L397,Info!$B$4:$L$266,3,FALSE)))</f>
        <v/>
      </c>
      <c r="Q397" s="96" t="str">
        <f>IF($L397="None","",IF(ISERROR(VLOOKUP($L397,Info!$B$4:$B$266,1,FALSE)),"",VLOOKUP($L397,Info!$B$4:$L$266,4,FALSE)))</f>
        <v/>
      </c>
      <c r="R397" s="1"/>
      <c r="S397" s="6" t="str">
        <f t="shared" si="27"/>
        <v/>
      </c>
      <c r="T397" s="6" t="str">
        <f>IF($L397="None","",IF(ISERROR(VLOOKUP($L397,Info!$B$4:$B$266,1,FALSE)),"",VLOOKUP($L397,Info!$B$4:$L$266,11,FALSE)))</f>
        <v/>
      </c>
      <c r="U397" s="1"/>
      <c r="V397" s="1"/>
      <c r="W397" s="1"/>
      <c r="X397" s="1" t="str">
        <f>IF($L397="None","",IF(ISERROR(VLOOKUP($L397,Info!$B$4:$B$266,1,FALSE)),"",IF(OR(W397="Metallic Liquid Tight",W397="Non-Metallic Liquid Tight",W397="LSZH",W397="Greenfield"),VLOOKUP($L397,Info!$B$4:$L$266,7,FALSE),"N/A")))</f>
        <v/>
      </c>
      <c r="Y397" s="1"/>
      <c r="Z397" s="96" t="str">
        <f>IF($L397="None","",IF(ISERROR(VLOOKUP($L397,Info!$B$4:$B$266,1,FALSE)),"",VLOOKUP($L397,Info!$B$4:$L$266,9,FALSE)))</f>
        <v/>
      </c>
      <c r="AA397" s="96" t="str">
        <f>IF($L397="None","",IF(ISERROR(VLOOKUP($L397,Info!$B$4:$B$266,1,FALSE)),"",VLOOKUP($L397,Info!$B$4:$L$266,8,FALSE)))</f>
        <v/>
      </c>
      <c r="AB397" s="96" t="str">
        <f>IF($L397="None","",IF(ISERROR(VLOOKUP($L397,Info!$B$4:$B$266,1,FALSE)),"",VLOOKUP($L397,Info!$B$4:$L$266,10,FALSE)))</f>
        <v/>
      </c>
      <c r="AC397" s="1" t="str">
        <f>IF(W397="SO Cable","Black,White",IF(O397="","",IF(P397="","",IF($J$12&lt;&gt;"ABC",IF(P397&lt;="250",VLOOKUP(O397,Info!$AZ$4:$BB$22,3,FALSE),VLOOKUP(O397,Info!$AZ$23:$BB$39,3,FALSE)),IF(P397&lt;="250",VLOOKUP(O397,Info!$AO$4:$AQ$22,3,FALSE),VLOOKUP(O397,Info!$AO$23:$AP$39,3,FALSE))))))</f>
        <v/>
      </c>
      <c r="AD397" s="1"/>
      <c r="AE397" s="1" t="str">
        <f>IF($L397="None","",IF(ISERROR(VLOOKUP($L397,Info!$B$4:$B$266,1,FALSE)),"",VLOOKUP($L397,Info!$B$4:$L$266,4,FALSE)))</f>
        <v/>
      </c>
      <c r="AF397" s="1" t="str">
        <f>IF($L397="None","",IF(ISERROR(VLOOKUP($L397,Info!$B$4:$B$266,1,FALSE)),"",VLOOKUP($L397,Info!$B$4:$L$266,6,FALSE)))</f>
        <v/>
      </c>
      <c r="AG397" s="1"/>
      <c r="AH397" s="33" t="str" cm="1">
        <f t="array" ref="AH397">IF(AND(L397&lt;&gt;"",O397&lt;&gt;"",R397:S397&lt;&gt;"",W397:X397&lt;&gt;"",Z397:AA397&lt;&gt;"",AC397&lt;&gt;""),"Good","Bad")</f>
        <v>Bad</v>
      </c>
      <c r="AL397" t="str" cm="1">
        <f t="array" ref="AL397">IF(R397&gt;0,_xlfn.IFS(COUNTIF($L$20:L397,"&lt;&gt;")&lt;101,1,COUNTIF($L$20:L397,"&lt;&gt;")&lt;201,2,COUNTIF($L$20:L397,"&lt;&gt;")&lt;301,3,COUNTIF($L$20:L397,"&lt;&gt;")&lt;401,4,COUNTIF($L$20:L397,"&lt;&gt;")&lt;501,5,COUNTIF($L$20:L397,"&lt;&gt;")&lt;601,6,COUNTIF($L$20:L397,"&lt;&gt;")&lt;701,7,COUNTIF($L$20:L397,"&lt;&gt;")&lt;801,8,COUNTIF($L$20:L397,"&lt;&gt;")&lt;901,9,COUNTIF($L$20:L397,"&lt;&gt;")&lt;1001,10,COUNTIF($L$20:L397,"&lt;&gt;")&lt;1101,11,COUNTIF($L$20:L397,"&lt;&gt;")&lt;1201,12,COUNTIF($L$20:L397,"&lt;&gt;")&lt;1301,13,COUNTIF($L$20:L397,"&lt;&gt;")&lt;1401,14,COUNTIF($L$20:L397,"&lt;&gt;")&lt;1501,15,COUNTIF($L$20:L397,"&lt;&gt;")&lt;1601,16,COUNTIF($L$20:L397,"&lt;&gt;")&lt;1701,17,COUNTIF($L$20:L397,"&lt;&gt;")&lt;1801,18,COUNTIF($L$20:L397,"&lt;&gt;")&lt;1901,19,COUNTIF($L$20:L397,"&lt;&gt;")&lt;2001,20,COUNTIF($L$20:L397,"&lt;&gt;")&lt;2101,21,COUNTIF($L$20:L397,"&lt;&gt;")&lt;2201,22,COUNTIF($L$20:L397,"&lt;&gt;")&lt;2301,23,COUNTIF($L$20:L397,"&lt;&gt;")&lt;2401,24,COUNTIF($L$20:L397,"&lt;&gt;")&lt;2501,25,COUNTIF($L$20:L397,"&lt;&gt;")&lt;2601,26,COUNTIF($L$20:L397,"&lt;&gt;")&lt;2701,27,COUNTIF($L$20:L397,"&lt;&gt;")&lt;2801,28,COUNTIF($L$20:L397,"&lt;&gt;")&lt;2901,29,COUNTIF($L$20:L397,"&lt;&gt;")&lt;3001,30),"")</f>
        <v/>
      </c>
      <c r="AM397" t="str">
        <f t="shared" si="25"/>
        <v/>
      </c>
      <c r="AN397" t="str">
        <f t="shared" si="29"/>
        <v/>
      </c>
      <c r="AP397" t="str">
        <f t="shared" si="28"/>
        <v/>
      </c>
      <c r="AQ397" t="str">
        <f>IF(AO397="","",COUNTIFS(AM397:$AM$3019,AO397))</f>
        <v/>
      </c>
    </row>
    <row r="398" spans="1:43" x14ac:dyDescent="0.25">
      <c r="A398" s="6" t="str">
        <f>IF(COUNT($A$20:A397)&lt;&gt;$B$4,IF(A397="","",A397+1),"")</f>
        <v/>
      </c>
      <c r="B398" s="3"/>
      <c r="C398" s="3"/>
      <c r="D398" s="122"/>
      <c r="E398" s="3"/>
      <c r="F398" s="3"/>
      <c r="G398" s="3"/>
      <c r="H398" s="3"/>
      <c r="I398" s="120"/>
      <c r="J398" s="3"/>
      <c r="K398" s="119" t="str" cm="1">
        <f t="array" ref="K398">IF(OR($J$14 = "A",$J$14 = "B",$J$14 = "C"),IF(I398="","",IF(LEN(I398)&gt;2,_xlfn.IFS(ISNUMBER(SEARCH("_",I398)),I398,ISNUMBER(SEARCH(", ",I398)),SUBSTITUTE(I398,", ","_"),ISNUMBER(SEARCH("/ ",I398)),SUBSTITUTE(I398,"/ ","_"),ISNUMBER(SEARCH(",",I398)),SUBSTITUTE(I398,",","_"),ISNUMBER(SEARCH("/",I398)),SUBSTITUTE(I398,"/","_"),ISNUMBER(SEARCH("",I398)),I398),I398)),IF(OR($J$14 = "J",$J$14 = "K"),"",IF(D398="","",IF(LEN(D398)&gt;2,_xlfn.IFS(ISNUMBER(SEARCH("_",D398)),D398,ISNUMBER(SEARCH(", ",D398)),SUBSTITUTE(D398,", ","_"),ISNUMBER(SEARCH("/ ",D398)),SUBSTITUTE(D398,"/ ","_"),ISNUMBER(SEARCH(",",D398)),SUBSTITUTE(D398,",","_"),ISNUMBER(SEARCH("/",D398)),SUBSTITUTE(D398,"/","_"),ISNUMBER(SEARCH("",D398)),D398),D398))))</f>
        <v/>
      </c>
      <c r="L398" s="1"/>
      <c r="M398" s="1" t="str">
        <f t="shared" si="26"/>
        <v/>
      </c>
      <c r="N398" s="94" t="str">
        <f>IF($L398="None","",IF(ISERROR(VLOOKUP($L398,Info!$B$4:$B$266,1,FALSE)),"",VLOOKUP($L398,Info!$B$4:$L$266,5,FALSE)))</f>
        <v/>
      </c>
      <c r="O398" s="94" t="str">
        <f>IF(K398="","",IF(AND($J$12&lt;&gt;"ABC",N398="3"),"BAC",IF(N398="3","ABC",IF($J$12&lt;&gt;"ABC",IF($J$10="Standard",VLOOKUP(K398,Info!$BE$4:$BF$481,2,FALSE),VLOOKUP(K398,Info!$BI$4:$BJ$482,2,FALSE)),IF($J$10="Standard",VLOOKUP(K398,Info!$AG$4:$AH$2994,2,FALSE),VLOOKUP(K398,Info!$AK$4:$AL$2997,2,FALSE))))))</f>
        <v/>
      </c>
      <c r="P398" s="94" t="str">
        <f>IF($L398="None","",IF(ISERROR(VLOOKUP($L398,Info!$B$4:$B$266,1,FALSE)),"",VLOOKUP($L398,Info!$B$4:$L$266,3,FALSE)))</f>
        <v/>
      </c>
      <c r="Q398" s="96" t="str">
        <f>IF($L398="None","",IF(ISERROR(VLOOKUP($L398,Info!$B$4:$B$266,1,FALSE)),"",VLOOKUP($L398,Info!$B$4:$L$266,4,FALSE)))</f>
        <v/>
      </c>
      <c r="R398" s="1"/>
      <c r="S398" s="6" t="str">
        <f t="shared" si="27"/>
        <v/>
      </c>
      <c r="T398" s="6" t="str">
        <f>IF($L398="None","",IF(ISERROR(VLOOKUP($L398,Info!$B$4:$B$266,1,FALSE)),"",VLOOKUP($L398,Info!$B$4:$L$266,11,FALSE)))</f>
        <v/>
      </c>
      <c r="U398" s="1"/>
      <c r="V398" s="1"/>
      <c r="W398" s="1"/>
      <c r="X398" s="1" t="str">
        <f>IF($L398="None","",IF(ISERROR(VLOOKUP($L398,Info!$B$4:$B$266,1,FALSE)),"",IF(OR(W398="Metallic Liquid Tight",W398="Non-Metallic Liquid Tight",W398="LSZH",W398="Greenfield"),VLOOKUP($L398,Info!$B$4:$L$266,7,FALSE),"N/A")))</f>
        <v/>
      </c>
      <c r="Y398" s="1"/>
      <c r="Z398" s="96" t="str">
        <f>IF($L398="None","",IF(ISERROR(VLOOKUP($L398,Info!$B$4:$B$266,1,FALSE)),"",VLOOKUP($L398,Info!$B$4:$L$266,9,FALSE)))</f>
        <v/>
      </c>
      <c r="AA398" s="96" t="str">
        <f>IF($L398="None","",IF(ISERROR(VLOOKUP($L398,Info!$B$4:$B$266,1,FALSE)),"",VLOOKUP($L398,Info!$B$4:$L$266,8,FALSE)))</f>
        <v/>
      </c>
      <c r="AB398" s="96" t="str">
        <f>IF($L398="None","",IF(ISERROR(VLOOKUP($L398,Info!$B$4:$B$266,1,FALSE)),"",VLOOKUP($L398,Info!$B$4:$L$266,10,FALSE)))</f>
        <v/>
      </c>
      <c r="AC398" s="1" t="str">
        <f>IF(W398="SO Cable","Black,White",IF(O398="","",IF(P398="","",IF($J$12&lt;&gt;"ABC",IF(P398&lt;="250",VLOOKUP(O398,Info!$AZ$4:$BB$22,3,FALSE),VLOOKUP(O398,Info!$AZ$23:$BB$39,3,FALSE)),IF(P398&lt;="250",VLOOKUP(O398,Info!$AO$4:$AQ$22,3,FALSE),VLOOKUP(O398,Info!$AO$23:$AP$39,3,FALSE))))))</f>
        <v/>
      </c>
      <c r="AD398" s="1"/>
      <c r="AE398" s="1" t="str">
        <f>IF($L398="None","",IF(ISERROR(VLOOKUP($L398,Info!$B$4:$B$266,1,FALSE)),"",VLOOKUP($L398,Info!$B$4:$L$266,4,FALSE)))</f>
        <v/>
      </c>
      <c r="AF398" s="1" t="str">
        <f>IF($L398="None","",IF(ISERROR(VLOOKUP($L398,Info!$B$4:$B$266,1,FALSE)),"",VLOOKUP($L398,Info!$B$4:$L$266,6,FALSE)))</f>
        <v/>
      </c>
      <c r="AG398" s="1"/>
      <c r="AH398" s="33" t="str" cm="1">
        <f t="array" ref="AH398">IF(AND(L398&lt;&gt;"",O398&lt;&gt;"",R398:S398&lt;&gt;"",W398:X398&lt;&gt;"",Z398:AA398&lt;&gt;"",AC398&lt;&gt;""),"Good","Bad")</f>
        <v>Bad</v>
      </c>
      <c r="AL398" t="str" cm="1">
        <f t="array" ref="AL398">IF(R398&gt;0,_xlfn.IFS(COUNTIF($L$20:L398,"&lt;&gt;")&lt;101,1,COUNTIF($L$20:L398,"&lt;&gt;")&lt;201,2,COUNTIF($L$20:L398,"&lt;&gt;")&lt;301,3,COUNTIF($L$20:L398,"&lt;&gt;")&lt;401,4,COUNTIF($L$20:L398,"&lt;&gt;")&lt;501,5,COUNTIF($L$20:L398,"&lt;&gt;")&lt;601,6,COUNTIF($L$20:L398,"&lt;&gt;")&lt;701,7,COUNTIF($L$20:L398,"&lt;&gt;")&lt;801,8,COUNTIF($L$20:L398,"&lt;&gt;")&lt;901,9,COUNTIF($L$20:L398,"&lt;&gt;")&lt;1001,10,COUNTIF($L$20:L398,"&lt;&gt;")&lt;1101,11,COUNTIF($L$20:L398,"&lt;&gt;")&lt;1201,12,COUNTIF($L$20:L398,"&lt;&gt;")&lt;1301,13,COUNTIF($L$20:L398,"&lt;&gt;")&lt;1401,14,COUNTIF($L$20:L398,"&lt;&gt;")&lt;1501,15,COUNTIF($L$20:L398,"&lt;&gt;")&lt;1601,16,COUNTIF($L$20:L398,"&lt;&gt;")&lt;1701,17,COUNTIF($L$20:L398,"&lt;&gt;")&lt;1801,18,COUNTIF($L$20:L398,"&lt;&gt;")&lt;1901,19,COUNTIF($L$20:L398,"&lt;&gt;")&lt;2001,20,COUNTIF($L$20:L398,"&lt;&gt;")&lt;2101,21,COUNTIF($L$20:L398,"&lt;&gt;")&lt;2201,22,COUNTIF($L$20:L398,"&lt;&gt;")&lt;2301,23,COUNTIF($L$20:L398,"&lt;&gt;")&lt;2401,24,COUNTIF($L$20:L398,"&lt;&gt;")&lt;2501,25,COUNTIF($L$20:L398,"&lt;&gt;")&lt;2601,26,COUNTIF($L$20:L398,"&lt;&gt;")&lt;2701,27,COUNTIF($L$20:L398,"&lt;&gt;")&lt;2801,28,COUNTIF($L$20:L398,"&lt;&gt;")&lt;2901,29,COUNTIF($L$20:L398,"&lt;&gt;")&lt;3001,30),"")</f>
        <v/>
      </c>
      <c r="AM398" t="str">
        <f t="shared" si="25"/>
        <v/>
      </c>
      <c r="AN398" t="str">
        <f t="shared" si="29"/>
        <v/>
      </c>
      <c r="AP398" t="str">
        <f t="shared" si="28"/>
        <v/>
      </c>
      <c r="AQ398" t="str">
        <f>IF(AO398="","",COUNTIFS(AM398:$AM$3019,AO398))</f>
        <v/>
      </c>
    </row>
    <row r="399" spans="1:43" x14ac:dyDescent="0.25">
      <c r="A399" s="6" t="str">
        <f>IF(COUNT($A$20:A398)&lt;&gt;$B$4,IF(A398="","",A398+1),"")</f>
        <v/>
      </c>
      <c r="B399" s="3"/>
      <c r="C399" s="3"/>
      <c r="D399" s="122"/>
      <c r="E399" s="3"/>
      <c r="F399" s="3"/>
      <c r="G399" s="3"/>
      <c r="H399" s="3"/>
      <c r="I399" s="120"/>
      <c r="J399" s="3"/>
      <c r="K399" s="119" t="str" cm="1">
        <f t="array" ref="K399">IF(OR($J$14 = "A",$J$14 = "B",$J$14 = "C"),IF(I399="","",IF(LEN(I399)&gt;2,_xlfn.IFS(ISNUMBER(SEARCH("_",I399)),I399,ISNUMBER(SEARCH(", ",I399)),SUBSTITUTE(I399,", ","_"),ISNUMBER(SEARCH("/ ",I399)),SUBSTITUTE(I399,"/ ","_"),ISNUMBER(SEARCH(",",I399)),SUBSTITUTE(I399,",","_"),ISNUMBER(SEARCH("/",I399)),SUBSTITUTE(I399,"/","_"),ISNUMBER(SEARCH("",I399)),I399),I399)),IF(OR($J$14 = "J",$J$14 = "K"),"",IF(D399="","",IF(LEN(D399)&gt;2,_xlfn.IFS(ISNUMBER(SEARCH("_",D399)),D399,ISNUMBER(SEARCH(", ",D399)),SUBSTITUTE(D399,", ","_"),ISNUMBER(SEARCH("/ ",D399)),SUBSTITUTE(D399,"/ ","_"),ISNUMBER(SEARCH(",",D399)),SUBSTITUTE(D399,",","_"),ISNUMBER(SEARCH("/",D399)),SUBSTITUTE(D399,"/","_"),ISNUMBER(SEARCH("",D399)),D399),D399))))</f>
        <v/>
      </c>
      <c r="L399" s="1"/>
      <c r="M399" s="1" t="str">
        <f t="shared" si="26"/>
        <v/>
      </c>
      <c r="N399" s="94" t="str">
        <f>IF($L399="None","",IF(ISERROR(VLOOKUP($L399,Info!$B$4:$B$266,1,FALSE)),"",VLOOKUP($L399,Info!$B$4:$L$266,5,FALSE)))</f>
        <v/>
      </c>
      <c r="O399" s="94" t="str">
        <f>IF(K399="","",IF(AND($J$12&lt;&gt;"ABC",N399="3"),"BAC",IF(N399="3","ABC",IF($J$12&lt;&gt;"ABC",IF($J$10="Standard",VLOOKUP(K399,Info!$BE$4:$BF$481,2,FALSE),VLOOKUP(K399,Info!$BI$4:$BJ$482,2,FALSE)),IF($J$10="Standard",VLOOKUP(K399,Info!$AG$4:$AH$2994,2,FALSE),VLOOKUP(K399,Info!$AK$4:$AL$2997,2,FALSE))))))</f>
        <v/>
      </c>
      <c r="P399" s="94" t="str">
        <f>IF($L399="None","",IF(ISERROR(VLOOKUP($L399,Info!$B$4:$B$266,1,FALSE)),"",VLOOKUP($L399,Info!$B$4:$L$266,3,FALSE)))</f>
        <v/>
      </c>
      <c r="Q399" s="96" t="str">
        <f>IF($L399="None","",IF(ISERROR(VLOOKUP($L399,Info!$B$4:$B$266,1,FALSE)),"",VLOOKUP($L399,Info!$B$4:$L$266,4,FALSE)))</f>
        <v/>
      </c>
      <c r="R399" s="1"/>
      <c r="S399" s="6" t="str">
        <f t="shared" si="27"/>
        <v/>
      </c>
      <c r="T399" s="6" t="str">
        <f>IF($L399="None","",IF(ISERROR(VLOOKUP($L399,Info!$B$4:$B$266,1,FALSE)),"",VLOOKUP($L399,Info!$B$4:$L$266,11,FALSE)))</f>
        <v/>
      </c>
      <c r="U399" s="1"/>
      <c r="V399" s="1"/>
      <c r="W399" s="1"/>
      <c r="X399" s="1" t="str">
        <f>IF($L399="None","",IF(ISERROR(VLOOKUP($L399,Info!$B$4:$B$266,1,FALSE)),"",IF(OR(W399="Metallic Liquid Tight",W399="Non-Metallic Liquid Tight",W399="LSZH",W399="Greenfield"),VLOOKUP($L399,Info!$B$4:$L$266,7,FALSE),"N/A")))</f>
        <v/>
      </c>
      <c r="Y399" s="1"/>
      <c r="Z399" s="96" t="str">
        <f>IF($L399="None","",IF(ISERROR(VLOOKUP($L399,Info!$B$4:$B$266,1,FALSE)),"",VLOOKUP($L399,Info!$B$4:$L$266,9,FALSE)))</f>
        <v/>
      </c>
      <c r="AA399" s="96" t="str">
        <f>IF($L399="None","",IF(ISERROR(VLOOKUP($L399,Info!$B$4:$B$266,1,FALSE)),"",VLOOKUP($L399,Info!$B$4:$L$266,8,FALSE)))</f>
        <v/>
      </c>
      <c r="AB399" s="96" t="str">
        <f>IF($L399="None","",IF(ISERROR(VLOOKUP($L399,Info!$B$4:$B$266,1,FALSE)),"",VLOOKUP($L399,Info!$B$4:$L$266,10,FALSE)))</f>
        <v/>
      </c>
      <c r="AC399" s="1" t="str">
        <f>IF(W399="SO Cable","Black,White",IF(O399="","",IF(P399="","",IF($J$12&lt;&gt;"ABC",IF(P399&lt;="250",VLOOKUP(O399,Info!$AZ$4:$BB$22,3,FALSE),VLOOKUP(O399,Info!$AZ$23:$BB$39,3,FALSE)),IF(P399&lt;="250",VLOOKUP(O399,Info!$AO$4:$AQ$22,3,FALSE),VLOOKUP(O399,Info!$AO$23:$AP$39,3,FALSE))))))</f>
        <v/>
      </c>
      <c r="AD399" s="1"/>
      <c r="AE399" s="1" t="str">
        <f>IF($L399="None","",IF(ISERROR(VLOOKUP($L399,Info!$B$4:$B$266,1,FALSE)),"",VLOOKUP($L399,Info!$B$4:$L$266,4,FALSE)))</f>
        <v/>
      </c>
      <c r="AF399" s="1" t="str">
        <f>IF($L399="None","",IF(ISERROR(VLOOKUP($L399,Info!$B$4:$B$266,1,FALSE)),"",VLOOKUP($L399,Info!$B$4:$L$266,6,FALSE)))</f>
        <v/>
      </c>
      <c r="AG399" s="1"/>
      <c r="AH399" s="33" t="str" cm="1">
        <f t="array" ref="AH399">IF(AND(L399&lt;&gt;"",O399&lt;&gt;"",R399:S399&lt;&gt;"",W399:X399&lt;&gt;"",Z399:AA399&lt;&gt;"",AC399&lt;&gt;""),"Good","Bad")</f>
        <v>Bad</v>
      </c>
      <c r="AL399" t="str" cm="1">
        <f t="array" ref="AL399">IF(R399&gt;0,_xlfn.IFS(COUNTIF($L$20:L399,"&lt;&gt;")&lt;101,1,COUNTIF($L$20:L399,"&lt;&gt;")&lt;201,2,COUNTIF($L$20:L399,"&lt;&gt;")&lt;301,3,COUNTIF($L$20:L399,"&lt;&gt;")&lt;401,4,COUNTIF($L$20:L399,"&lt;&gt;")&lt;501,5,COUNTIF($L$20:L399,"&lt;&gt;")&lt;601,6,COUNTIF($L$20:L399,"&lt;&gt;")&lt;701,7,COUNTIF($L$20:L399,"&lt;&gt;")&lt;801,8,COUNTIF($L$20:L399,"&lt;&gt;")&lt;901,9,COUNTIF($L$20:L399,"&lt;&gt;")&lt;1001,10,COUNTIF($L$20:L399,"&lt;&gt;")&lt;1101,11,COUNTIF($L$20:L399,"&lt;&gt;")&lt;1201,12,COUNTIF($L$20:L399,"&lt;&gt;")&lt;1301,13,COUNTIF($L$20:L399,"&lt;&gt;")&lt;1401,14,COUNTIF($L$20:L399,"&lt;&gt;")&lt;1501,15,COUNTIF($L$20:L399,"&lt;&gt;")&lt;1601,16,COUNTIF($L$20:L399,"&lt;&gt;")&lt;1701,17,COUNTIF($L$20:L399,"&lt;&gt;")&lt;1801,18,COUNTIF($L$20:L399,"&lt;&gt;")&lt;1901,19,COUNTIF($L$20:L399,"&lt;&gt;")&lt;2001,20,COUNTIF($L$20:L399,"&lt;&gt;")&lt;2101,21,COUNTIF($L$20:L399,"&lt;&gt;")&lt;2201,22,COUNTIF($L$20:L399,"&lt;&gt;")&lt;2301,23,COUNTIF($L$20:L399,"&lt;&gt;")&lt;2401,24,COUNTIF($L$20:L399,"&lt;&gt;")&lt;2501,25,COUNTIF($L$20:L399,"&lt;&gt;")&lt;2601,26,COUNTIF($L$20:L399,"&lt;&gt;")&lt;2701,27,COUNTIF($L$20:L399,"&lt;&gt;")&lt;2801,28,COUNTIF($L$20:L399,"&lt;&gt;")&lt;2901,29,COUNTIF($L$20:L399,"&lt;&gt;")&lt;3001,30),"")</f>
        <v/>
      </c>
      <c r="AM399" t="str">
        <f t="shared" si="25"/>
        <v/>
      </c>
      <c r="AN399" t="str">
        <f t="shared" si="29"/>
        <v/>
      </c>
      <c r="AP399" t="str">
        <f t="shared" si="28"/>
        <v/>
      </c>
      <c r="AQ399" t="str">
        <f>IF(AO399="","",COUNTIFS(AM399:$AM$3019,AO399))</f>
        <v/>
      </c>
    </row>
    <row r="400" spans="1:43" x14ac:dyDescent="0.25">
      <c r="A400" s="6" t="str">
        <f>IF(COUNT($A$20:A399)&lt;&gt;$B$4,IF(A399="","",A399+1),"")</f>
        <v/>
      </c>
      <c r="B400" s="3"/>
      <c r="C400" s="3"/>
      <c r="D400" s="122"/>
      <c r="E400" s="3"/>
      <c r="F400" s="3"/>
      <c r="G400" s="3"/>
      <c r="H400" s="3"/>
      <c r="I400" s="120"/>
      <c r="J400" s="3"/>
      <c r="K400" s="119" t="str" cm="1">
        <f t="array" ref="K400">IF(OR($J$14 = "A",$J$14 = "B",$J$14 = "C"),IF(I400="","",IF(LEN(I400)&gt;2,_xlfn.IFS(ISNUMBER(SEARCH("_",I400)),I400,ISNUMBER(SEARCH(", ",I400)),SUBSTITUTE(I400,", ","_"),ISNUMBER(SEARCH("/ ",I400)),SUBSTITUTE(I400,"/ ","_"),ISNUMBER(SEARCH(",",I400)),SUBSTITUTE(I400,",","_"),ISNUMBER(SEARCH("/",I400)),SUBSTITUTE(I400,"/","_"),ISNUMBER(SEARCH("",I400)),I400),I400)),IF(OR($J$14 = "J",$J$14 = "K"),"",IF(D400="","",IF(LEN(D400)&gt;2,_xlfn.IFS(ISNUMBER(SEARCH("_",D400)),D400,ISNUMBER(SEARCH(", ",D400)),SUBSTITUTE(D400,", ","_"),ISNUMBER(SEARCH("/ ",D400)),SUBSTITUTE(D400,"/ ","_"),ISNUMBER(SEARCH(",",D400)),SUBSTITUTE(D400,",","_"),ISNUMBER(SEARCH("/",D400)),SUBSTITUTE(D400,"/","_"),ISNUMBER(SEARCH("",D400)),D400),D400))))</f>
        <v/>
      </c>
      <c r="L400" s="1"/>
      <c r="M400" s="1" t="str">
        <f t="shared" si="26"/>
        <v/>
      </c>
      <c r="N400" s="94" t="str">
        <f>IF($L400="None","",IF(ISERROR(VLOOKUP($L400,Info!$B$4:$B$266,1,FALSE)),"",VLOOKUP($L400,Info!$B$4:$L$266,5,FALSE)))</f>
        <v/>
      </c>
      <c r="O400" s="94" t="str">
        <f>IF(K400="","",IF(AND($J$12&lt;&gt;"ABC",N400="3"),"BAC",IF(N400="3","ABC",IF($J$12&lt;&gt;"ABC",IF($J$10="Standard",VLOOKUP(K400,Info!$BE$4:$BF$481,2,FALSE),VLOOKUP(K400,Info!$BI$4:$BJ$482,2,FALSE)),IF($J$10="Standard",VLOOKUP(K400,Info!$AG$4:$AH$2994,2,FALSE),VLOOKUP(K400,Info!$AK$4:$AL$2997,2,FALSE))))))</f>
        <v/>
      </c>
      <c r="P400" s="94" t="str">
        <f>IF($L400="None","",IF(ISERROR(VLOOKUP($L400,Info!$B$4:$B$266,1,FALSE)),"",VLOOKUP($L400,Info!$B$4:$L$266,3,FALSE)))</f>
        <v/>
      </c>
      <c r="Q400" s="96" t="str">
        <f>IF($L400="None","",IF(ISERROR(VLOOKUP($L400,Info!$B$4:$B$266,1,FALSE)),"",VLOOKUP($L400,Info!$B$4:$L$266,4,FALSE)))</f>
        <v/>
      </c>
      <c r="R400" s="1"/>
      <c r="S400" s="6" t="str">
        <f t="shared" si="27"/>
        <v/>
      </c>
      <c r="T400" s="6" t="str">
        <f>IF($L400="None","",IF(ISERROR(VLOOKUP($L400,Info!$B$4:$B$266,1,FALSE)),"",VLOOKUP($L400,Info!$B$4:$L$266,11,FALSE)))</f>
        <v/>
      </c>
      <c r="U400" s="1"/>
      <c r="V400" s="1"/>
      <c r="W400" s="1"/>
      <c r="X400" s="1" t="str">
        <f>IF($L400="None","",IF(ISERROR(VLOOKUP($L400,Info!$B$4:$B$266,1,FALSE)),"",IF(OR(W400="Metallic Liquid Tight",W400="Non-Metallic Liquid Tight",W400="LSZH",W400="Greenfield"),VLOOKUP($L400,Info!$B$4:$L$266,7,FALSE),"N/A")))</f>
        <v/>
      </c>
      <c r="Y400" s="1"/>
      <c r="Z400" s="96" t="str">
        <f>IF($L400="None","",IF(ISERROR(VLOOKUP($L400,Info!$B$4:$B$266,1,FALSE)),"",VLOOKUP($L400,Info!$B$4:$L$266,9,FALSE)))</f>
        <v/>
      </c>
      <c r="AA400" s="96" t="str">
        <f>IF($L400="None","",IF(ISERROR(VLOOKUP($L400,Info!$B$4:$B$266,1,FALSE)),"",VLOOKUP($L400,Info!$B$4:$L$266,8,FALSE)))</f>
        <v/>
      </c>
      <c r="AB400" s="96" t="str">
        <f>IF($L400="None","",IF(ISERROR(VLOOKUP($L400,Info!$B$4:$B$266,1,FALSE)),"",VLOOKUP($L400,Info!$B$4:$L$266,10,FALSE)))</f>
        <v/>
      </c>
      <c r="AC400" s="1" t="str">
        <f>IF(W400="SO Cable","Black,White",IF(O400="","",IF(P400="","",IF($J$12&lt;&gt;"ABC",IF(P400&lt;="250",VLOOKUP(O400,Info!$AZ$4:$BB$22,3,FALSE),VLOOKUP(O400,Info!$AZ$23:$BB$39,3,FALSE)),IF(P400&lt;="250",VLOOKUP(O400,Info!$AO$4:$AQ$22,3,FALSE),VLOOKUP(O400,Info!$AO$23:$AP$39,3,FALSE))))))</f>
        <v/>
      </c>
      <c r="AD400" s="1"/>
      <c r="AE400" s="1" t="str">
        <f>IF($L400="None","",IF(ISERROR(VLOOKUP($L400,Info!$B$4:$B$266,1,FALSE)),"",VLOOKUP($L400,Info!$B$4:$L$266,4,FALSE)))</f>
        <v/>
      </c>
      <c r="AF400" s="1" t="str">
        <f>IF($L400="None","",IF(ISERROR(VLOOKUP($L400,Info!$B$4:$B$266,1,FALSE)),"",VLOOKUP($L400,Info!$B$4:$L$266,6,FALSE)))</f>
        <v/>
      </c>
      <c r="AG400" s="1"/>
      <c r="AH400" s="33" t="str" cm="1">
        <f t="array" ref="AH400">IF(AND(L400&lt;&gt;"",O400&lt;&gt;"",R400:S400&lt;&gt;"",W400:X400&lt;&gt;"",Z400:AA400&lt;&gt;"",AC400&lt;&gt;""),"Good","Bad")</f>
        <v>Bad</v>
      </c>
      <c r="AL400" t="str" cm="1">
        <f t="array" ref="AL400">IF(R400&gt;0,_xlfn.IFS(COUNTIF($L$20:L400,"&lt;&gt;")&lt;101,1,COUNTIF($L$20:L400,"&lt;&gt;")&lt;201,2,COUNTIF($L$20:L400,"&lt;&gt;")&lt;301,3,COUNTIF($L$20:L400,"&lt;&gt;")&lt;401,4,COUNTIF($L$20:L400,"&lt;&gt;")&lt;501,5,COUNTIF($L$20:L400,"&lt;&gt;")&lt;601,6,COUNTIF($L$20:L400,"&lt;&gt;")&lt;701,7,COUNTIF($L$20:L400,"&lt;&gt;")&lt;801,8,COUNTIF($L$20:L400,"&lt;&gt;")&lt;901,9,COUNTIF($L$20:L400,"&lt;&gt;")&lt;1001,10,COUNTIF($L$20:L400,"&lt;&gt;")&lt;1101,11,COUNTIF($L$20:L400,"&lt;&gt;")&lt;1201,12,COUNTIF($L$20:L400,"&lt;&gt;")&lt;1301,13,COUNTIF($L$20:L400,"&lt;&gt;")&lt;1401,14,COUNTIF($L$20:L400,"&lt;&gt;")&lt;1501,15,COUNTIF($L$20:L400,"&lt;&gt;")&lt;1601,16,COUNTIF($L$20:L400,"&lt;&gt;")&lt;1701,17,COUNTIF($L$20:L400,"&lt;&gt;")&lt;1801,18,COUNTIF($L$20:L400,"&lt;&gt;")&lt;1901,19,COUNTIF($L$20:L400,"&lt;&gt;")&lt;2001,20,COUNTIF($L$20:L400,"&lt;&gt;")&lt;2101,21,COUNTIF($L$20:L400,"&lt;&gt;")&lt;2201,22,COUNTIF($L$20:L400,"&lt;&gt;")&lt;2301,23,COUNTIF($L$20:L400,"&lt;&gt;")&lt;2401,24,COUNTIF($L$20:L400,"&lt;&gt;")&lt;2501,25,COUNTIF($L$20:L400,"&lt;&gt;")&lt;2601,26,COUNTIF($L$20:L400,"&lt;&gt;")&lt;2701,27,COUNTIF($L$20:L400,"&lt;&gt;")&lt;2801,28,COUNTIF($L$20:L400,"&lt;&gt;")&lt;2901,29,COUNTIF($L$20:L400,"&lt;&gt;")&lt;3001,30),"")</f>
        <v/>
      </c>
      <c r="AM400" t="str">
        <f t="shared" si="25"/>
        <v/>
      </c>
      <c r="AN400" t="str">
        <f t="shared" si="29"/>
        <v/>
      </c>
      <c r="AP400" t="str">
        <f t="shared" si="28"/>
        <v/>
      </c>
      <c r="AQ400" t="str">
        <f>IF(AO400="","",COUNTIFS(AM400:$AM$3019,AO400))</f>
        <v/>
      </c>
    </row>
    <row r="401" spans="1:43" x14ac:dyDescent="0.25">
      <c r="A401" s="6" t="str">
        <f>IF(COUNT($A$20:A400)&lt;&gt;$B$4,IF(A400="","",A400+1),"")</f>
        <v/>
      </c>
      <c r="B401" s="3"/>
      <c r="C401" s="3"/>
      <c r="D401" s="122"/>
      <c r="E401" s="3"/>
      <c r="F401" s="3"/>
      <c r="G401" s="3"/>
      <c r="H401" s="3"/>
      <c r="I401" s="120"/>
      <c r="J401" s="3"/>
      <c r="K401" s="119" t="str" cm="1">
        <f t="array" ref="K401">IF(OR($J$14 = "A",$J$14 = "B",$J$14 = "C"),IF(I401="","",IF(LEN(I401)&gt;2,_xlfn.IFS(ISNUMBER(SEARCH("_",I401)),I401,ISNUMBER(SEARCH(", ",I401)),SUBSTITUTE(I401,", ","_"),ISNUMBER(SEARCH("/ ",I401)),SUBSTITUTE(I401,"/ ","_"),ISNUMBER(SEARCH(",",I401)),SUBSTITUTE(I401,",","_"),ISNUMBER(SEARCH("/",I401)),SUBSTITUTE(I401,"/","_"),ISNUMBER(SEARCH("",I401)),I401),I401)),IF(OR($J$14 = "J",$J$14 = "K"),"",IF(D401="","",IF(LEN(D401)&gt;2,_xlfn.IFS(ISNUMBER(SEARCH("_",D401)),D401,ISNUMBER(SEARCH(", ",D401)),SUBSTITUTE(D401,", ","_"),ISNUMBER(SEARCH("/ ",D401)),SUBSTITUTE(D401,"/ ","_"),ISNUMBER(SEARCH(",",D401)),SUBSTITUTE(D401,",","_"),ISNUMBER(SEARCH("/",D401)),SUBSTITUTE(D401,"/","_"),ISNUMBER(SEARCH("",D401)),D401),D401))))</f>
        <v/>
      </c>
      <c r="L401" s="1"/>
      <c r="M401" s="1" t="str">
        <f t="shared" si="26"/>
        <v/>
      </c>
      <c r="N401" s="94" t="str">
        <f>IF($L401="None","",IF(ISERROR(VLOOKUP($L401,Info!$B$4:$B$266,1,FALSE)),"",VLOOKUP($L401,Info!$B$4:$L$266,5,FALSE)))</f>
        <v/>
      </c>
      <c r="O401" s="94" t="str">
        <f>IF(K401="","",IF(AND($J$12&lt;&gt;"ABC",N401="3"),"BAC",IF(N401="3","ABC",IF($J$12&lt;&gt;"ABC",IF($J$10="Standard",VLOOKUP(K401,Info!$BE$4:$BF$481,2,FALSE),VLOOKUP(K401,Info!$BI$4:$BJ$482,2,FALSE)),IF($J$10="Standard",VLOOKUP(K401,Info!$AG$4:$AH$2994,2,FALSE),VLOOKUP(K401,Info!$AK$4:$AL$2997,2,FALSE))))))</f>
        <v/>
      </c>
      <c r="P401" s="94" t="str">
        <f>IF($L401="None","",IF(ISERROR(VLOOKUP($L401,Info!$B$4:$B$266,1,FALSE)),"",VLOOKUP($L401,Info!$B$4:$L$266,3,FALSE)))</f>
        <v/>
      </c>
      <c r="Q401" s="96" t="str">
        <f>IF($L401="None","",IF(ISERROR(VLOOKUP($L401,Info!$B$4:$B$266,1,FALSE)),"",VLOOKUP($L401,Info!$B$4:$L$266,4,FALSE)))</f>
        <v/>
      </c>
      <c r="R401" s="1"/>
      <c r="S401" s="6" t="str">
        <f t="shared" si="27"/>
        <v/>
      </c>
      <c r="T401" s="6" t="str">
        <f>IF($L401="None","",IF(ISERROR(VLOOKUP($L401,Info!$B$4:$B$266,1,FALSE)),"",VLOOKUP($L401,Info!$B$4:$L$266,11,FALSE)))</f>
        <v/>
      </c>
      <c r="U401" s="1"/>
      <c r="V401" s="1"/>
      <c r="W401" s="1"/>
      <c r="X401" s="1" t="str">
        <f>IF($L401="None","",IF(ISERROR(VLOOKUP($L401,Info!$B$4:$B$266,1,FALSE)),"",IF(OR(W401="Metallic Liquid Tight",W401="Non-Metallic Liquid Tight",W401="LSZH",W401="Greenfield"),VLOOKUP($L401,Info!$B$4:$L$266,7,FALSE),"N/A")))</f>
        <v/>
      </c>
      <c r="Y401" s="1"/>
      <c r="Z401" s="96" t="str">
        <f>IF($L401="None","",IF(ISERROR(VLOOKUP($L401,Info!$B$4:$B$266,1,FALSE)),"",VLOOKUP($L401,Info!$B$4:$L$266,9,FALSE)))</f>
        <v/>
      </c>
      <c r="AA401" s="96" t="str">
        <f>IF($L401="None","",IF(ISERROR(VLOOKUP($L401,Info!$B$4:$B$266,1,FALSE)),"",VLOOKUP($L401,Info!$B$4:$L$266,8,FALSE)))</f>
        <v/>
      </c>
      <c r="AB401" s="96" t="str">
        <f>IF($L401="None","",IF(ISERROR(VLOOKUP($L401,Info!$B$4:$B$266,1,FALSE)),"",VLOOKUP($L401,Info!$B$4:$L$266,10,FALSE)))</f>
        <v/>
      </c>
      <c r="AC401" s="1" t="str">
        <f>IF(W401="SO Cable","Black,White",IF(O401="","",IF(P401="","",IF($J$12&lt;&gt;"ABC",IF(P401&lt;="250",VLOOKUP(O401,Info!$AZ$4:$BB$22,3,FALSE),VLOOKUP(O401,Info!$AZ$23:$BB$39,3,FALSE)),IF(P401&lt;="250",VLOOKUP(O401,Info!$AO$4:$AQ$22,3,FALSE),VLOOKUP(O401,Info!$AO$23:$AP$39,3,FALSE))))))</f>
        <v/>
      </c>
      <c r="AD401" s="1"/>
      <c r="AE401" s="1" t="str">
        <f>IF($L401="None","",IF(ISERROR(VLOOKUP($L401,Info!$B$4:$B$266,1,FALSE)),"",VLOOKUP($L401,Info!$B$4:$L$266,4,FALSE)))</f>
        <v/>
      </c>
      <c r="AF401" s="1" t="str">
        <f>IF($L401="None","",IF(ISERROR(VLOOKUP($L401,Info!$B$4:$B$266,1,FALSE)),"",VLOOKUP($L401,Info!$B$4:$L$266,6,FALSE)))</f>
        <v/>
      </c>
      <c r="AG401" s="1"/>
      <c r="AH401" s="33" t="str" cm="1">
        <f t="array" ref="AH401">IF(AND(L401&lt;&gt;"",O401&lt;&gt;"",R401:S401&lt;&gt;"",W401:X401&lt;&gt;"",Z401:AA401&lt;&gt;"",AC401&lt;&gt;""),"Good","Bad")</f>
        <v>Bad</v>
      </c>
      <c r="AL401" t="str" cm="1">
        <f t="array" ref="AL401">IF(R401&gt;0,_xlfn.IFS(COUNTIF($L$20:L401,"&lt;&gt;")&lt;101,1,COUNTIF($L$20:L401,"&lt;&gt;")&lt;201,2,COUNTIF($L$20:L401,"&lt;&gt;")&lt;301,3,COUNTIF($L$20:L401,"&lt;&gt;")&lt;401,4,COUNTIF($L$20:L401,"&lt;&gt;")&lt;501,5,COUNTIF($L$20:L401,"&lt;&gt;")&lt;601,6,COUNTIF($L$20:L401,"&lt;&gt;")&lt;701,7,COUNTIF($L$20:L401,"&lt;&gt;")&lt;801,8,COUNTIF($L$20:L401,"&lt;&gt;")&lt;901,9,COUNTIF($L$20:L401,"&lt;&gt;")&lt;1001,10,COUNTIF($L$20:L401,"&lt;&gt;")&lt;1101,11,COUNTIF($L$20:L401,"&lt;&gt;")&lt;1201,12,COUNTIF($L$20:L401,"&lt;&gt;")&lt;1301,13,COUNTIF($L$20:L401,"&lt;&gt;")&lt;1401,14,COUNTIF($L$20:L401,"&lt;&gt;")&lt;1501,15,COUNTIF($L$20:L401,"&lt;&gt;")&lt;1601,16,COUNTIF($L$20:L401,"&lt;&gt;")&lt;1701,17,COUNTIF($L$20:L401,"&lt;&gt;")&lt;1801,18,COUNTIF($L$20:L401,"&lt;&gt;")&lt;1901,19,COUNTIF($L$20:L401,"&lt;&gt;")&lt;2001,20,COUNTIF($L$20:L401,"&lt;&gt;")&lt;2101,21,COUNTIF($L$20:L401,"&lt;&gt;")&lt;2201,22,COUNTIF($L$20:L401,"&lt;&gt;")&lt;2301,23,COUNTIF($L$20:L401,"&lt;&gt;")&lt;2401,24,COUNTIF($L$20:L401,"&lt;&gt;")&lt;2501,25,COUNTIF($L$20:L401,"&lt;&gt;")&lt;2601,26,COUNTIF($L$20:L401,"&lt;&gt;")&lt;2701,27,COUNTIF($L$20:L401,"&lt;&gt;")&lt;2801,28,COUNTIF($L$20:L401,"&lt;&gt;")&lt;2901,29,COUNTIF($L$20:L401,"&lt;&gt;")&lt;3001,30),"")</f>
        <v/>
      </c>
      <c r="AM401" t="str">
        <f t="shared" si="25"/>
        <v/>
      </c>
      <c r="AN401" t="str">
        <f t="shared" si="29"/>
        <v/>
      </c>
      <c r="AP401" t="str">
        <f t="shared" si="28"/>
        <v/>
      </c>
      <c r="AQ401" t="str">
        <f>IF(AO401="","",COUNTIFS(AM401:$AM$3019,AO401))</f>
        <v/>
      </c>
    </row>
    <row r="402" spans="1:43" x14ac:dyDescent="0.25">
      <c r="A402" s="6" t="str">
        <f>IF(COUNT($A$20:A401)&lt;&gt;$B$4,IF(A401="","",A401+1),"")</f>
        <v/>
      </c>
      <c r="B402" s="3"/>
      <c r="C402" s="3"/>
      <c r="D402" s="122"/>
      <c r="E402" s="3"/>
      <c r="F402" s="3"/>
      <c r="G402" s="3"/>
      <c r="H402" s="3"/>
      <c r="I402" s="120"/>
      <c r="J402" s="3"/>
      <c r="K402" s="119" t="str" cm="1">
        <f t="array" ref="K402">IF(OR($J$14 = "A",$J$14 = "B",$J$14 = "C"),IF(I402="","",IF(LEN(I402)&gt;2,_xlfn.IFS(ISNUMBER(SEARCH("_",I402)),I402,ISNUMBER(SEARCH(", ",I402)),SUBSTITUTE(I402,", ","_"),ISNUMBER(SEARCH("/ ",I402)),SUBSTITUTE(I402,"/ ","_"),ISNUMBER(SEARCH(",",I402)),SUBSTITUTE(I402,",","_"),ISNUMBER(SEARCH("/",I402)),SUBSTITUTE(I402,"/","_"),ISNUMBER(SEARCH("",I402)),I402),I402)),IF(OR($J$14 = "J",$J$14 = "K"),"",IF(D402="","",IF(LEN(D402)&gt;2,_xlfn.IFS(ISNUMBER(SEARCH("_",D402)),D402,ISNUMBER(SEARCH(", ",D402)),SUBSTITUTE(D402,", ","_"),ISNUMBER(SEARCH("/ ",D402)),SUBSTITUTE(D402,"/ ","_"),ISNUMBER(SEARCH(",",D402)),SUBSTITUTE(D402,",","_"),ISNUMBER(SEARCH("/",D402)),SUBSTITUTE(D402,"/","_"),ISNUMBER(SEARCH("",D402)),D402),D402))))</f>
        <v/>
      </c>
      <c r="L402" s="1"/>
      <c r="M402" s="1" t="str">
        <f t="shared" si="26"/>
        <v/>
      </c>
      <c r="N402" s="94" t="str">
        <f>IF($L402="None","",IF(ISERROR(VLOOKUP($L402,Info!$B$4:$B$266,1,FALSE)),"",VLOOKUP($L402,Info!$B$4:$L$266,5,FALSE)))</f>
        <v/>
      </c>
      <c r="O402" s="94" t="str">
        <f>IF(K402="","",IF(AND($J$12&lt;&gt;"ABC",N402="3"),"BAC",IF(N402="3","ABC",IF($J$12&lt;&gt;"ABC",IF($J$10="Standard",VLOOKUP(K402,Info!$BE$4:$BF$481,2,FALSE),VLOOKUP(K402,Info!$BI$4:$BJ$482,2,FALSE)),IF($J$10="Standard",VLOOKUP(K402,Info!$AG$4:$AH$2994,2,FALSE),VLOOKUP(K402,Info!$AK$4:$AL$2997,2,FALSE))))))</f>
        <v/>
      </c>
      <c r="P402" s="94" t="str">
        <f>IF($L402="None","",IF(ISERROR(VLOOKUP($L402,Info!$B$4:$B$266,1,FALSE)),"",VLOOKUP($L402,Info!$B$4:$L$266,3,FALSE)))</f>
        <v/>
      </c>
      <c r="Q402" s="96" t="str">
        <f>IF($L402="None","",IF(ISERROR(VLOOKUP($L402,Info!$B$4:$B$266,1,FALSE)),"",VLOOKUP($L402,Info!$B$4:$L$266,4,FALSE)))</f>
        <v/>
      </c>
      <c r="R402" s="1"/>
      <c r="S402" s="6" t="str">
        <f t="shared" si="27"/>
        <v/>
      </c>
      <c r="T402" s="6" t="str">
        <f>IF($L402="None","",IF(ISERROR(VLOOKUP($L402,Info!$B$4:$B$266,1,FALSE)),"",VLOOKUP($L402,Info!$B$4:$L$266,11,FALSE)))</f>
        <v/>
      </c>
      <c r="U402" s="1"/>
      <c r="V402" s="1"/>
      <c r="W402" s="1"/>
      <c r="X402" s="1" t="str">
        <f>IF($L402="None","",IF(ISERROR(VLOOKUP($L402,Info!$B$4:$B$266,1,FALSE)),"",IF(OR(W402="Metallic Liquid Tight",W402="Non-Metallic Liquid Tight",W402="LSZH",W402="Greenfield"),VLOOKUP($L402,Info!$B$4:$L$266,7,FALSE),"N/A")))</f>
        <v/>
      </c>
      <c r="Y402" s="1"/>
      <c r="Z402" s="96" t="str">
        <f>IF($L402="None","",IF(ISERROR(VLOOKUP($L402,Info!$B$4:$B$266,1,FALSE)),"",VLOOKUP($L402,Info!$B$4:$L$266,9,FALSE)))</f>
        <v/>
      </c>
      <c r="AA402" s="96" t="str">
        <f>IF($L402="None","",IF(ISERROR(VLOOKUP($L402,Info!$B$4:$B$266,1,FALSE)),"",VLOOKUP($L402,Info!$B$4:$L$266,8,FALSE)))</f>
        <v/>
      </c>
      <c r="AB402" s="96" t="str">
        <f>IF($L402="None","",IF(ISERROR(VLOOKUP($L402,Info!$B$4:$B$266,1,FALSE)),"",VLOOKUP($L402,Info!$B$4:$L$266,10,FALSE)))</f>
        <v/>
      </c>
      <c r="AC402" s="1" t="str">
        <f>IF(W402="SO Cable","Black,White",IF(O402="","",IF(P402="","",IF($J$12&lt;&gt;"ABC",IF(P402&lt;="250",VLOOKUP(O402,Info!$AZ$4:$BB$22,3,FALSE),VLOOKUP(O402,Info!$AZ$23:$BB$39,3,FALSE)),IF(P402&lt;="250",VLOOKUP(O402,Info!$AO$4:$AQ$22,3,FALSE),VLOOKUP(O402,Info!$AO$23:$AP$39,3,FALSE))))))</f>
        <v/>
      </c>
      <c r="AD402" s="1"/>
      <c r="AE402" s="1" t="str">
        <f>IF($L402="None","",IF(ISERROR(VLOOKUP($L402,Info!$B$4:$B$266,1,FALSE)),"",VLOOKUP($L402,Info!$B$4:$L$266,4,FALSE)))</f>
        <v/>
      </c>
      <c r="AF402" s="1" t="str">
        <f>IF($L402="None","",IF(ISERROR(VLOOKUP($L402,Info!$B$4:$B$266,1,FALSE)),"",VLOOKUP($L402,Info!$B$4:$L$266,6,FALSE)))</f>
        <v/>
      </c>
      <c r="AG402" s="1"/>
      <c r="AH402" s="33" t="str" cm="1">
        <f t="array" ref="AH402">IF(AND(L402&lt;&gt;"",O402&lt;&gt;"",R402:S402&lt;&gt;"",W402:X402&lt;&gt;"",Z402:AA402&lt;&gt;"",AC402&lt;&gt;""),"Good","Bad")</f>
        <v>Bad</v>
      </c>
      <c r="AL402" t="str" cm="1">
        <f t="array" ref="AL402">IF(R402&gt;0,_xlfn.IFS(COUNTIF($L$20:L402,"&lt;&gt;")&lt;101,1,COUNTIF($L$20:L402,"&lt;&gt;")&lt;201,2,COUNTIF($L$20:L402,"&lt;&gt;")&lt;301,3,COUNTIF($L$20:L402,"&lt;&gt;")&lt;401,4,COUNTIF($L$20:L402,"&lt;&gt;")&lt;501,5,COUNTIF($L$20:L402,"&lt;&gt;")&lt;601,6,COUNTIF($L$20:L402,"&lt;&gt;")&lt;701,7,COUNTIF($L$20:L402,"&lt;&gt;")&lt;801,8,COUNTIF($L$20:L402,"&lt;&gt;")&lt;901,9,COUNTIF($L$20:L402,"&lt;&gt;")&lt;1001,10,COUNTIF($L$20:L402,"&lt;&gt;")&lt;1101,11,COUNTIF($L$20:L402,"&lt;&gt;")&lt;1201,12,COUNTIF($L$20:L402,"&lt;&gt;")&lt;1301,13,COUNTIF($L$20:L402,"&lt;&gt;")&lt;1401,14,COUNTIF($L$20:L402,"&lt;&gt;")&lt;1501,15,COUNTIF($L$20:L402,"&lt;&gt;")&lt;1601,16,COUNTIF($L$20:L402,"&lt;&gt;")&lt;1701,17,COUNTIF($L$20:L402,"&lt;&gt;")&lt;1801,18,COUNTIF($L$20:L402,"&lt;&gt;")&lt;1901,19,COUNTIF($L$20:L402,"&lt;&gt;")&lt;2001,20,COUNTIF($L$20:L402,"&lt;&gt;")&lt;2101,21,COUNTIF($L$20:L402,"&lt;&gt;")&lt;2201,22,COUNTIF($L$20:L402,"&lt;&gt;")&lt;2301,23,COUNTIF($L$20:L402,"&lt;&gt;")&lt;2401,24,COUNTIF($L$20:L402,"&lt;&gt;")&lt;2501,25,COUNTIF($L$20:L402,"&lt;&gt;")&lt;2601,26,COUNTIF($L$20:L402,"&lt;&gt;")&lt;2701,27,COUNTIF($L$20:L402,"&lt;&gt;")&lt;2801,28,COUNTIF($L$20:L402,"&lt;&gt;")&lt;2901,29,COUNTIF($L$20:L402,"&lt;&gt;")&lt;3001,30),"")</f>
        <v/>
      </c>
      <c r="AM402" t="str">
        <f t="shared" si="25"/>
        <v/>
      </c>
      <c r="AN402" t="str">
        <f t="shared" si="29"/>
        <v/>
      </c>
      <c r="AP402" t="str">
        <f t="shared" si="28"/>
        <v/>
      </c>
      <c r="AQ402" t="str">
        <f>IF(AO402="","",COUNTIFS(AM402:$AM$3019,AO402))</f>
        <v/>
      </c>
    </row>
    <row r="403" spans="1:43" x14ac:dyDescent="0.25">
      <c r="A403" s="6" t="str">
        <f>IF(COUNT($A$20:A402)&lt;&gt;$B$4,IF(A402="","",A402+1),"")</f>
        <v/>
      </c>
      <c r="B403" s="3"/>
      <c r="C403" s="3"/>
      <c r="D403" s="122"/>
      <c r="E403" s="3"/>
      <c r="F403" s="3"/>
      <c r="G403" s="3"/>
      <c r="H403" s="3"/>
      <c r="I403" s="120"/>
      <c r="J403" s="3"/>
      <c r="K403" s="119" t="str" cm="1">
        <f t="array" ref="K403">IF(OR($J$14 = "A",$J$14 = "B",$J$14 = "C"),IF(I403="","",IF(LEN(I403)&gt;2,_xlfn.IFS(ISNUMBER(SEARCH("_",I403)),I403,ISNUMBER(SEARCH(", ",I403)),SUBSTITUTE(I403,", ","_"),ISNUMBER(SEARCH("/ ",I403)),SUBSTITUTE(I403,"/ ","_"),ISNUMBER(SEARCH(",",I403)),SUBSTITUTE(I403,",","_"),ISNUMBER(SEARCH("/",I403)),SUBSTITUTE(I403,"/","_"),ISNUMBER(SEARCH("",I403)),I403),I403)),IF(OR($J$14 = "J",$J$14 = "K"),"",IF(D403="","",IF(LEN(D403)&gt;2,_xlfn.IFS(ISNUMBER(SEARCH("_",D403)),D403,ISNUMBER(SEARCH(", ",D403)),SUBSTITUTE(D403,", ","_"),ISNUMBER(SEARCH("/ ",D403)),SUBSTITUTE(D403,"/ ","_"),ISNUMBER(SEARCH(",",D403)),SUBSTITUTE(D403,",","_"),ISNUMBER(SEARCH("/",D403)),SUBSTITUTE(D403,"/","_"),ISNUMBER(SEARCH("",D403)),D403),D403))))</f>
        <v/>
      </c>
      <c r="L403" s="1"/>
      <c r="M403" s="1" t="str">
        <f t="shared" si="26"/>
        <v/>
      </c>
      <c r="N403" s="94" t="str">
        <f>IF($L403="None","",IF(ISERROR(VLOOKUP($L403,Info!$B$4:$B$266,1,FALSE)),"",VLOOKUP($L403,Info!$B$4:$L$266,5,FALSE)))</f>
        <v/>
      </c>
      <c r="O403" s="94" t="str">
        <f>IF(K403="","",IF(AND($J$12&lt;&gt;"ABC",N403="3"),"BAC",IF(N403="3","ABC",IF($J$12&lt;&gt;"ABC",IF($J$10="Standard",VLOOKUP(K403,Info!$BE$4:$BF$481,2,FALSE),VLOOKUP(K403,Info!$BI$4:$BJ$482,2,FALSE)),IF($J$10="Standard",VLOOKUP(K403,Info!$AG$4:$AH$2994,2,FALSE),VLOOKUP(K403,Info!$AK$4:$AL$2997,2,FALSE))))))</f>
        <v/>
      </c>
      <c r="P403" s="94" t="str">
        <f>IF($L403="None","",IF(ISERROR(VLOOKUP($L403,Info!$B$4:$B$266,1,FALSE)),"",VLOOKUP($L403,Info!$B$4:$L$266,3,FALSE)))</f>
        <v/>
      </c>
      <c r="Q403" s="96" t="str">
        <f>IF($L403="None","",IF(ISERROR(VLOOKUP($L403,Info!$B$4:$B$266,1,FALSE)),"",VLOOKUP($L403,Info!$B$4:$L$266,4,FALSE)))</f>
        <v/>
      </c>
      <c r="R403" s="1"/>
      <c r="S403" s="6" t="str">
        <f t="shared" si="27"/>
        <v/>
      </c>
      <c r="T403" s="6" t="str">
        <f>IF($L403="None","",IF(ISERROR(VLOOKUP($L403,Info!$B$4:$B$266,1,FALSE)),"",VLOOKUP($L403,Info!$B$4:$L$266,11,FALSE)))</f>
        <v/>
      </c>
      <c r="U403" s="1"/>
      <c r="V403" s="1"/>
      <c r="W403" s="1"/>
      <c r="X403" s="1" t="str">
        <f>IF($L403="None","",IF(ISERROR(VLOOKUP($L403,Info!$B$4:$B$266,1,FALSE)),"",IF(OR(W403="Metallic Liquid Tight",W403="Non-Metallic Liquid Tight",W403="LSZH",W403="Greenfield"),VLOOKUP($L403,Info!$B$4:$L$266,7,FALSE),"N/A")))</f>
        <v/>
      </c>
      <c r="Y403" s="1"/>
      <c r="Z403" s="96" t="str">
        <f>IF($L403="None","",IF(ISERROR(VLOOKUP($L403,Info!$B$4:$B$266,1,FALSE)),"",VLOOKUP($L403,Info!$B$4:$L$266,9,FALSE)))</f>
        <v/>
      </c>
      <c r="AA403" s="96" t="str">
        <f>IF($L403="None","",IF(ISERROR(VLOOKUP($L403,Info!$B$4:$B$266,1,FALSE)),"",VLOOKUP($L403,Info!$B$4:$L$266,8,FALSE)))</f>
        <v/>
      </c>
      <c r="AB403" s="96" t="str">
        <f>IF($L403="None","",IF(ISERROR(VLOOKUP($L403,Info!$B$4:$B$266,1,FALSE)),"",VLOOKUP($L403,Info!$B$4:$L$266,10,FALSE)))</f>
        <v/>
      </c>
      <c r="AC403" s="1" t="str">
        <f>IF(W403="SO Cable","Black,White",IF(O403="","",IF(P403="","",IF($J$12&lt;&gt;"ABC",IF(P403&lt;="250",VLOOKUP(O403,Info!$AZ$4:$BB$22,3,FALSE),VLOOKUP(O403,Info!$AZ$23:$BB$39,3,FALSE)),IF(P403&lt;="250",VLOOKUP(O403,Info!$AO$4:$AQ$22,3,FALSE),VLOOKUP(O403,Info!$AO$23:$AP$39,3,FALSE))))))</f>
        <v/>
      </c>
      <c r="AD403" s="1"/>
      <c r="AE403" s="1" t="str">
        <f>IF($L403="None","",IF(ISERROR(VLOOKUP($L403,Info!$B$4:$B$266,1,FALSE)),"",VLOOKUP($L403,Info!$B$4:$L$266,4,FALSE)))</f>
        <v/>
      </c>
      <c r="AF403" s="1" t="str">
        <f>IF($L403="None","",IF(ISERROR(VLOOKUP($L403,Info!$B$4:$B$266,1,FALSE)),"",VLOOKUP($L403,Info!$B$4:$L$266,6,FALSE)))</f>
        <v/>
      </c>
      <c r="AG403" s="1"/>
      <c r="AH403" s="33" t="str" cm="1">
        <f t="array" ref="AH403">IF(AND(L403&lt;&gt;"",O403&lt;&gt;"",R403:S403&lt;&gt;"",W403:X403&lt;&gt;"",Z403:AA403&lt;&gt;"",AC403&lt;&gt;""),"Good","Bad")</f>
        <v>Bad</v>
      </c>
      <c r="AL403" t="str" cm="1">
        <f t="array" ref="AL403">IF(R403&gt;0,_xlfn.IFS(COUNTIF($L$20:L403,"&lt;&gt;")&lt;101,1,COUNTIF($L$20:L403,"&lt;&gt;")&lt;201,2,COUNTIF($L$20:L403,"&lt;&gt;")&lt;301,3,COUNTIF($L$20:L403,"&lt;&gt;")&lt;401,4,COUNTIF($L$20:L403,"&lt;&gt;")&lt;501,5,COUNTIF($L$20:L403,"&lt;&gt;")&lt;601,6,COUNTIF($L$20:L403,"&lt;&gt;")&lt;701,7,COUNTIF($L$20:L403,"&lt;&gt;")&lt;801,8,COUNTIF($L$20:L403,"&lt;&gt;")&lt;901,9,COUNTIF($L$20:L403,"&lt;&gt;")&lt;1001,10,COUNTIF($L$20:L403,"&lt;&gt;")&lt;1101,11,COUNTIF($L$20:L403,"&lt;&gt;")&lt;1201,12,COUNTIF($L$20:L403,"&lt;&gt;")&lt;1301,13,COUNTIF($L$20:L403,"&lt;&gt;")&lt;1401,14,COUNTIF($L$20:L403,"&lt;&gt;")&lt;1501,15,COUNTIF($L$20:L403,"&lt;&gt;")&lt;1601,16,COUNTIF($L$20:L403,"&lt;&gt;")&lt;1701,17,COUNTIF($L$20:L403,"&lt;&gt;")&lt;1801,18,COUNTIF($L$20:L403,"&lt;&gt;")&lt;1901,19,COUNTIF($L$20:L403,"&lt;&gt;")&lt;2001,20,COUNTIF($L$20:L403,"&lt;&gt;")&lt;2101,21,COUNTIF($L$20:L403,"&lt;&gt;")&lt;2201,22,COUNTIF($L$20:L403,"&lt;&gt;")&lt;2301,23,COUNTIF($L$20:L403,"&lt;&gt;")&lt;2401,24,COUNTIF($L$20:L403,"&lt;&gt;")&lt;2501,25,COUNTIF($L$20:L403,"&lt;&gt;")&lt;2601,26,COUNTIF($L$20:L403,"&lt;&gt;")&lt;2701,27,COUNTIF($L$20:L403,"&lt;&gt;")&lt;2801,28,COUNTIF($L$20:L403,"&lt;&gt;")&lt;2901,29,COUNTIF($L$20:L403,"&lt;&gt;")&lt;3001,30),"")</f>
        <v/>
      </c>
      <c r="AM403" t="str">
        <f t="shared" si="25"/>
        <v/>
      </c>
      <c r="AN403" t="str">
        <f t="shared" si="29"/>
        <v/>
      </c>
      <c r="AP403" t="str">
        <f t="shared" si="28"/>
        <v/>
      </c>
      <c r="AQ403" t="str">
        <f>IF(AO403="","",COUNTIFS(AM403:$AM$3019,AO403))</f>
        <v/>
      </c>
    </row>
    <row r="404" spans="1:43" x14ac:dyDescent="0.25">
      <c r="A404" s="6" t="str">
        <f>IF(COUNT($A$20:A403)&lt;&gt;$B$4,IF(A403="","",A403+1),"")</f>
        <v/>
      </c>
      <c r="B404" s="3"/>
      <c r="C404" s="3"/>
      <c r="D404" s="122"/>
      <c r="E404" s="3"/>
      <c r="F404" s="3"/>
      <c r="G404" s="3"/>
      <c r="H404" s="3"/>
      <c r="I404" s="120"/>
      <c r="J404" s="3"/>
      <c r="K404" s="119" t="str" cm="1">
        <f t="array" ref="K404">IF(OR($J$14 = "A",$J$14 = "B",$J$14 = "C"),IF(I404="","",IF(LEN(I404)&gt;2,_xlfn.IFS(ISNUMBER(SEARCH("_",I404)),I404,ISNUMBER(SEARCH(", ",I404)),SUBSTITUTE(I404,", ","_"),ISNUMBER(SEARCH("/ ",I404)),SUBSTITUTE(I404,"/ ","_"),ISNUMBER(SEARCH(",",I404)),SUBSTITUTE(I404,",","_"),ISNUMBER(SEARCH("/",I404)),SUBSTITUTE(I404,"/","_"),ISNUMBER(SEARCH("",I404)),I404),I404)),IF(OR($J$14 = "J",$J$14 = "K"),"",IF(D404="","",IF(LEN(D404)&gt;2,_xlfn.IFS(ISNUMBER(SEARCH("_",D404)),D404,ISNUMBER(SEARCH(", ",D404)),SUBSTITUTE(D404,", ","_"),ISNUMBER(SEARCH("/ ",D404)),SUBSTITUTE(D404,"/ ","_"),ISNUMBER(SEARCH(",",D404)),SUBSTITUTE(D404,",","_"),ISNUMBER(SEARCH("/",D404)),SUBSTITUTE(D404,"/","_"),ISNUMBER(SEARCH("",D404)),D404),D404))))</f>
        <v/>
      </c>
      <c r="L404" s="1"/>
      <c r="M404" s="1" t="str">
        <f t="shared" si="26"/>
        <v/>
      </c>
      <c r="N404" s="94" t="str">
        <f>IF($L404="None","",IF(ISERROR(VLOOKUP($L404,Info!$B$4:$B$266,1,FALSE)),"",VLOOKUP($L404,Info!$B$4:$L$266,5,FALSE)))</f>
        <v/>
      </c>
      <c r="O404" s="94" t="str">
        <f>IF(K404="","",IF(AND($J$12&lt;&gt;"ABC",N404="3"),"BAC",IF(N404="3","ABC",IF($J$12&lt;&gt;"ABC",IF($J$10="Standard",VLOOKUP(K404,Info!$BE$4:$BF$481,2,FALSE),VLOOKUP(K404,Info!$BI$4:$BJ$482,2,FALSE)),IF($J$10="Standard",VLOOKUP(K404,Info!$AG$4:$AH$2994,2,FALSE),VLOOKUP(K404,Info!$AK$4:$AL$2997,2,FALSE))))))</f>
        <v/>
      </c>
      <c r="P404" s="94" t="str">
        <f>IF($L404="None","",IF(ISERROR(VLOOKUP($L404,Info!$B$4:$B$266,1,FALSE)),"",VLOOKUP($L404,Info!$B$4:$L$266,3,FALSE)))</f>
        <v/>
      </c>
      <c r="Q404" s="96" t="str">
        <f>IF($L404="None","",IF(ISERROR(VLOOKUP($L404,Info!$B$4:$B$266,1,FALSE)),"",VLOOKUP($L404,Info!$B$4:$L$266,4,FALSE)))</f>
        <v/>
      </c>
      <c r="R404" s="1"/>
      <c r="S404" s="6" t="str">
        <f t="shared" si="27"/>
        <v/>
      </c>
      <c r="T404" s="6" t="str">
        <f>IF($L404="None","",IF(ISERROR(VLOOKUP($L404,Info!$B$4:$B$266,1,FALSE)),"",VLOOKUP($L404,Info!$B$4:$L$266,11,FALSE)))</f>
        <v/>
      </c>
      <c r="U404" s="1"/>
      <c r="V404" s="1"/>
      <c r="W404" s="1"/>
      <c r="X404" s="1" t="str">
        <f>IF($L404="None","",IF(ISERROR(VLOOKUP($L404,Info!$B$4:$B$266,1,FALSE)),"",IF(OR(W404="Metallic Liquid Tight",W404="Non-Metallic Liquid Tight",W404="LSZH",W404="Greenfield"),VLOOKUP($L404,Info!$B$4:$L$266,7,FALSE),"N/A")))</f>
        <v/>
      </c>
      <c r="Y404" s="1"/>
      <c r="Z404" s="96" t="str">
        <f>IF($L404="None","",IF(ISERROR(VLOOKUP($L404,Info!$B$4:$B$266,1,FALSE)),"",VLOOKUP($L404,Info!$B$4:$L$266,9,FALSE)))</f>
        <v/>
      </c>
      <c r="AA404" s="96" t="str">
        <f>IF($L404="None","",IF(ISERROR(VLOOKUP($L404,Info!$B$4:$B$266,1,FALSE)),"",VLOOKUP($L404,Info!$B$4:$L$266,8,FALSE)))</f>
        <v/>
      </c>
      <c r="AB404" s="96" t="str">
        <f>IF($L404="None","",IF(ISERROR(VLOOKUP($L404,Info!$B$4:$B$266,1,FALSE)),"",VLOOKUP($L404,Info!$B$4:$L$266,10,FALSE)))</f>
        <v/>
      </c>
      <c r="AC404" s="1" t="str">
        <f>IF(W404="SO Cable","Black,White",IF(O404="","",IF(P404="","",IF($J$12&lt;&gt;"ABC",IF(P404&lt;="250",VLOOKUP(O404,Info!$AZ$4:$BB$22,3,FALSE),VLOOKUP(O404,Info!$AZ$23:$BB$39,3,FALSE)),IF(P404&lt;="250",VLOOKUP(O404,Info!$AO$4:$AQ$22,3,FALSE),VLOOKUP(O404,Info!$AO$23:$AP$39,3,FALSE))))))</f>
        <v/>
      </c>
      <c r="AD404" s="1"/>
      <c r="AE404" s="1" t="str">
        <f>IF($L404="None","",IF(ISERROR(VLOOKUP($L404,Info!$B$4:$B$266,1,FALSE)),"",VLOOKUP($L404,Info!$B$4:$L$266,4,FALSE)))</f>
        <v/>
      </c>
      <c r="AF404" s="1" t="str">
        <f>IF($L404="None","",IF(ISERROR(VLOOKUP($L404,Info!$B$4:$B$266,1,FALSE)),"",VLOOKUP($L404,Info!$B$4:$L$266,6,FALSE)))</f>
        <v/>
      </c>
      <c r="AG404" s="1"/>
      <c r="AH404" s="33" t="str" cm="1">
        <f t="array" ref="AH404">IF(AND(L404&lt;&gt;"",O404&lt;&gt;"",R404:S404&lt;&gt;"",W404:X404&lt;&gt;"",Z404:AA404&lt;&gt;"",AC404&lt;&gt;""),"Good","Bad")</f>
        <v>Bad</v>
      </c>
      <c r="AL404" t="str" cm="1">
        <f t="array" ref="AL404">IF(R404&gt;0,_xlfn.IFS(COUNTIF($L$20:L404,"&lt;&gt;")&lt;101,1,COUNTIF($L$20:L404,"&lt;&gt;")&lt;201,2,COUNTIF($L$20:L404,"&lt;&gt;")&lt;301,3,COUNTIF($L$20:L404,"&lt;&gt;")&lt;401,4,COUNTIF($L$20:L404,"&lt;&gt;")&lt;501,5,COUNTIF($L$20:L404,"&lt;&gt;")&lt;601,6,COUNTIF($L$20:L404,"&lt;&gt;")&lt;701,7,COUNTIF($L$20:L404,"&lt;&gt;")&lt;801,8,COUNTIF($L$20:L404,"&lt;&gt;")&lt;901,9,COUNTIF($L$20:L404,"&lt;&gt;")&lt;1001,10,COUNTIF($L$20:L404,"&lt;&gt;")&lt;1101,11,COUNTIF($L$20:L404,"&lt;&gt;")&lt;1201,12,COUNTIF($L$20:L404,"&lt;&gt;")&lt;1301,13,COUNTIF($L$20:L404,"&lt;&gt;")&lt;1401,14,COUNTIF($L$20:L404,"&lt;&gt;")&lt;1501,15,COUNTIF($L$20:L404,"&lt;&gt;")&lt;1601,16,COUNTIF($L$20:L404,"&lt;&gt;")&lt;1701,17,COUNTIF($L$20:L404,"&lt;&gt;")&lt;1801,18,COUNTIF($L$20:L404,"&lt;&gt;")&lt;1901,19,COUNTIF($L$20:L404,"&lt;&gt;")&lt;2001,20,COUNTIF($L$20:L404,"&lt;&gt;")&lt;2101,21,COUNTIF($L$20:L404,"&lt;&gt;")&lt;2201,22,COUNTIF($L$20:L404,"&lt;&gt;")&lt;2301,23,COUNTIF($L$20:L404,"&lt;&gt;")&lt;2401,24,COUNTIF($L$20:L404,"&lt;&gt;")&lt;2501,25,COUNTIF($L$20:L404,"&lt;&gt;")&lt;2601,26,COUNTIF($L$20:L404,"&lt;&gt;")&lt;2701,27,COUNTIF($L$20:L404,"&lt;&gt;")&lt;2801,28,COUNTIF($L$20:L404,"&lt;&gt;")&lt;2901,29,COUNTIF($L$20:L404,"&lt;&gt;")&lt;3001,30),"")</f>
        <v/>
      </c>
      <c r="AM404" t="str">
        <f t="shared" ref="AM404:AM467" si="30">L404&amp;Z404&amp;AA404&amp;W404&amp;X404&amp;Y404&amp;AL404</f>
        <v/>
      </c>
      <c r="AN404" t="str">
        <f t="shared" si="29"/>
        <v/>
      </c>
      <c r="AP404" t="str">
        <f t="shared" si="28"/>
        <v/>
      </c>
      <c r="AQ404" t="str">
        <f>IF(AO404="","",COUNTIFS(AM404:$AM$3019,AO404))</f>
        <v/>
      </c>
    </row>
    <row r="405" spans="1:43" x14ac:dyDescent="0.25">
      <c r="A405" s="6" t="str">
        <f>IF(COUNT($A$20:A404)&lt;&gt;$B$4,IF(A404="","",A404+1),"")</f>
        <v/>
      </c>
      <c r="B405" s="3"/>
      <c r="C405" s="3"/>
      <c r="D405" s="122"/>
      <c r="E405" s="3"/>
      <c r="F405" s="3"/>
      <c r="G405" s="3"/>
      <c r="H405" s="3"/>
      <c r="I405" s="120"/>
      <c r="J405" s="3"/>
      <c r="K405" s="119" t="str" cm="1">
        <f t="array" ref="K405">IF(OR($J$14 = "A",$J$14 = "B",$J$14 = "C"),IF(I405="","",IF(LEN(I405)&gt;2,_xlfn.IFS(ISNUMBER(SEARCH("_",I405)),I405,ISNUMBER(SEARCH(", ",I405)),SUBSTITUTE(I405,", ","_"),ISNUMBER(SEARCH("/ ",I405)),SUBSTITUTE(I405,"/ ","_"),ISNUMBER(SEARCH(",",I405)),SUBSTITUTE(I405,",","_"),ISNUMBER(SEARCH("/",I405)),SUBSTITUTE(I405,"/","_"),ISNUMBER(SEARCH("",I405)),I405),I405)),IF(OR($J$14 = "J",$J$14 = "K"),"",IF(D405="","",IF(LEN(D405)&gt;2,_xlfn.IFS(ISNUMBER(SEARCH("_",D405)),D405,ISNUMBER(SEARCH(", ",D405)),SUBSTITUTE(D405,", ","_"),ISNUMBER(SEARCH("/ ",D405)),SUBSTITUTE(D405,"/ ","_"),ISNUMBER(SEARCH(",",D405)),SUBSTITUTE(D405,",","_"),ISNUMBER(SEARCH("/",D405)),SUBSTITUTE(D405,"/","_"),ISNUMBER(SEARCH("",D405)),D405),D405))))</f>
        <v/>
      </c>
      <c r="L405" s="1"/>
      <c r="M405" s="1" t="str">
        <f t="shared" ref="M405:M468" si="31">IF(L405="","","Pigtail")</f>
        <v/>
      </c>
      <c r="N405" s="94" t="str">
        <f>IF($L405="None","",IF(ISERROR(VLOOKUP($L405,Info!$B$4:$B$266,1,FALSE)),"",VLOOKUP($L405,Info!$B$4:$L$266,5,FALSE)))</f>
        <v/>
      </c>
      <c r="O405" s="94" t="str">
        <f>IF(K405="","",IF(AND($J$12&lt;&gt;"ABC",N405="3"),"BAC",IF(N405="3","ABC",IF($J$12&lt;&gt;"ABC",IF($J$10="Standard",VLOOKUP(K405,Info!$BE$4:$BF$481,2,FALSE),VLOOKUP(K405,Info!$BI$4:$BJ$482,2,FALSE)),IF($J$10="Standard",VLOOKUP(K405,Info!$AG$4:$AH$2994,2,FALSE),VLOOKUP(K405,Info!$AK$4:$AL$2997,2,FALSE))))))</f>
        <v/>
      </c>
      <c r="P405" s="94" t="str">
        <f>IF($L405="None","",IF(ISERROR(VLOOKUP($L405,Info!$B$4:$B$266,1,FALSE)),"",VLOOKUP($L405,Info!$B$4:$L$266,3,FALSE)))</f>
        <v/>
      </c>
      <c r="Q405" s="96" t="str">
        <f>IF($L405="None","",IF(ISERROR(VLOOKUP($L405,Info!$B$4:$B$266,1,FALSE)),"",VLOOKUP($L405,Info!$B$4:$L$266,4,FALSE)))</f>
        <v/>
      </c>
      <c r="R405" s="1"/>
      <c r="S405" s="6" t="str">
        <f t="shared" ref="S405:S468" si="32">IF(M405 = "","",IF(M405 &lt;&gt; "Pigtail","0",""))</f>
        <v/>
      </c>
      <c r="T405" s="6" t="str">
        <f>IF($L405="None","",IF(ISERROR(VLOOKUP($L405,Info!$B$4:$B$266,1,FALSE)),"",VLOOKUP($L405,Info!$B$4:$L$266,11,FALSE)))</f>
        <v/>
      </c>
      <c r="U405" s="1"/>
      <c r="V405" s="1"/>
      <c r="W405" s="1"/>
      <c r="X405" s="1" t="str">
        <f>IF($L405="None","",IF(ISERROR(VLOOKUP($L405,Info!$B$4:$B$266,1,FALSE)),"",IF(OR(W405="Metallic Liquid Tight",W405="Non-Metallic Liquid Tight",W405="LSZH",W405="Greenfield"),VLOOKUP($L405,Info!$B$4:$L$266,7,FALSE),"N/A")))</f>
        <v/>
      </c>
      <c r="Y405" s="1"/>
      <c r="Z405" s="96" t="str">
        <f>IF($L405="None","",IF(ISERROR(VLOOKUP($L405,Info!$B$4:$B$266,1,FALSE)),"",VLOOKUP($L405,Info!$B$4:$L$266,9,FALSE)))</f>
        <v/>
      </c>
      <c r="AA405" s="96" t="str">
        <f>IF($L405="None","",IF(ISERROR(VLOOKUP($L405,Info!$B$4:$B$266,1,FALSE)),"",VLOOKUP($L405,Info!$B$4:$L$266,8,FALSE)))</f>
        <v/>
      </c>
      <c r="AB405" s="96" t="str">
        <f>IF($L405="None","",IF(ISERROR(VLOOKUP($L405,Info!$B$4:$B$266,1,FALSE)),"",VLOOKUP($L405,Info!$B$4:$L$266,10,FALSE)))</f>
        <v/>
      </c>
      <c r="AC405" s="1" t="str">
        <f>IF(W405="SO Cable","Black,White",IF(O405="","",IF(P405="","",IF($J$12&lt;&gt;"ABC",IF(P405&lt;="250",VLOOKUP(O405,Info!$AZ$4:$BB$22,3,FALSE),VLOOKUP(O405,Info!$AZ$23:$BB$39,3,FALSE)),IF(P405&lt;="250",VLOOKUP(O405,Info!$AO$4:$AQ$22,3,FALSE),VLOOKUP(O405,Info!$AO$23:$AP$39,3,FALSE))))))</f>
        <v/>
      </c>
      <c r="AD405" s="1"/>
      <c r="AE405" s="1" t="str">
        <f>IF($L405="None","",IF(ISERROR(VLOOKUP($L405,Info!$B$4:$B$266,1,FALSE)),"",VLOOKUP($L405,Info!$B$4:$L$266,4,FALSE)))</f>
        <v/>
      </c>
      <c r="AF405" s="1" t="str">
        <f>IF($L405="None","",IF(ISERROR(VLOOKUP($L405,Info!$B$4:$B$266,1,FALSE)),"",VLOOKUP($L405,Info!$B$4:$L$266,6,FALSE)))</f>
        <v/>
      </c>
      <c r="AG405" s="1"/>
      <c r="AH405" s="33" t="str" cm="1">
        <f t="array" ref="AH405">IF(AND(L405&lt;&gt;"",O405&lt;&gt;"",R405:S405&lt;&gt;"",W405:X405&lt;&gt;"",Z405:AA405&lt;&gt;"",AC405&lt;&gt;""),"Good","Bad")</f>
        <v>Bad</v>
      </c>
      <c r="AL405" t="str" cm="1">
        <f t="array" ref="AL405">IF(R405&gt;0,_xlfn.IFS(COUNTIF($L$20:L405,"&lt;&gt;")&lt;101,1,COUNTIF($L$20:L405,"&lt;&gt;")&lt;201,2,COUNTIF($L$20:L405,"&lt;&gt;")&lt;301,3,COUNTIF($L$20:L405,"&lt;&gt;")&lt;401,4,COUNTIF($L$20:L405,"&lt;&gt;")&lt;501,5,COUNTIF($L$20:L405,"&lt;&gt;")&lt;601,6,COUNTIF($L$20:L405,"&lt;&gt;")&lt;701,7,COUNTIF($L$20:L405,"&lt;&gt;")&lt;801,8,COUNTIF($L$20:L405,"&lt;&gt;")&lt;901,9,COUNTIF($L$20:L405,"&lt;&gt;")&lt;1001,10,COUNTIF($L$20:L405,"&lt;&gt;")&lt;1101,11,COUNTIF($L$20:L405,"&lt;&gt;")&lt;1201,12,COUNTIF($L$20:L405,"&lt;&gt;")&lt;1301,13,COUNTIF($L$20:L405,"&lt;&gt;")&lt;1401,14,COUNTIF($L$20:L405,"&lt;&gt;")&lt;1501,15,COUNTIF($L$20:L405,"&lt;&gt;")&lt;1601,16,COUNTIF($L$20:L405,"&lt;&gt;")&lt;1701,17,COUNTIF($L$20:L405,"&lt;&gt;")&lt;1801,18,COUNTIF($L$20:L405,"&lt;&gt;")&lt;1901,19,COUNTIF($L$20:L405,"&lt;&gt;")&lt;2001,20,COUNTIF($L$20:L405,"&lt;&gt;")&lt;2101,21,COUNTIF($L$20:L405,"&lt;&gt;")&lt;2201,22,COUNTIF($L$20:L405,"&lt;&gt;")&lt;2301,23,COUNTIF($L$20:L405,"&lt;&gt;")&lt;2401,24,COUNTIF($L$20:L405,"&lt;&gt;")&lt;2501,25,COUNTIF($L$20:L405,"&lt;&gt;")&lt;2601,26,COUNTIF($L$20:L405,"&lt;&gt;")&lt;2701,27,COUNTIF($L$20:L405,"&lt;&gt;")&lt;2801,28,COUNTIF($L$20:L405,"&lt;&gt;")&lt;2901,29,COUNTIF($L$20:L405,"&lt;&gt;")&lt;3001,30),"")</f>
        <v/>
      </c>
      <c r="AM405" t="str">
        <f t="shared" si="30"/>
        <v/>
      </c>
      <c r="AN405" t="str">
        <f t="shared" si="29"/>
        <v/>
      </c>
      <c r="AP405" t="str">
        <f t="shared" ref="AP405:AP468" si="33">IF(R405&gt;0,AP404+1,"")</f>
        <v/>
      </c>
      <c r="AQ405" t="str">
        <f>IF(AO405="","",COUNTIFS(AM405:$AM$3019,AO405))</f>
        <v/>
      </c>
    </row>
    <row r="406" spans="1:43" x14ac:dyDescent="0.25">
      <c r="A406" s="6" t="str">
        <f>IF(COUNT($A$20:A405)&lt;&gt;$B$4,IF(A405="","",A405+1),"")</f>
        <v/>
      </c>
      <c r="B406" s="3"/>
      <c r="C406" s="3"/>
      <c r="D406" s="122"/>
      <c r="E406" s="3"/>
      <c r="F406" s="3"/>
      <c r="G406" s="3"/>
      <c r="H406" s="3"/>
      <c r="I406" s="120"/>
      <c r="J406" s="3"/>
      <c r="K406" s="119" t="str" cm="1">
        <f t="array" ref="K406">IF(OR($J$14 = "A",$J$14 = "B",$J$14 = "C"),IF(I406="","",IF(LEN(I406)&gt;2,_xlfn.IFS(ISNUMBER(SEARCH("_",I406)),I406,ISNUMBER(SEARCH(", ",I406)),SUBSTITUTE(I406,", ","_"),ISNUMBER(SEARCH("/ ",I406)),SUBSTITUTE(I406,"/ ","_"),ISNUMBER(SEARCH(",",I406)),SUBSTITUTE(I406,",","_"),ISNUMBER(SEARCH("/",I406)),SUBSTITUTE(I406,"/","_"),ISNUMBER(SEARCH("",I406)),I406),I406)),IF(OR($J$14 = "J",$J$14 = "K"),"",IF(D406="","",IF(LEN(D406)&gt;2,_xlfn.IFS(ISNUMBER(SEARCH("_",D406)),D406,ISNUMBER(SEARCH(", ",D406)),SUBSTITUTE(D406,", ","_"),ISNUMBER(SEARCH("/ ",D406)),SUBSTITUTE(D406,"/ ","_"),ISNUMBER(SEARCH(",",D406)),SUBSTITUTE(D406,",","_"),ISNUMBER(SEARCH("/",D406)),SUBSTITUTE(D406,"/","_"),ISNUMBER(SEARCH("",D406)),D406),D406))))</f>
        <v/>
      </c>
      <c r="L406" s="1"/>
      <c r="M406" s="1" t="str">
        <f t="shared" si="31"/>
        <v/>
      </c>
      <c r="N406" s="94" t="str">
        <f>IF($L406="None","",IF(ISERROR(VLOOKUP($L406,Info!$B$4:$B$266,1,FALSE)),"",VLOOKUP($L406,Info!$B$4:$L$266,5,FALSE)))</f>
        <v/>
      </c>
      <c r="O406" s="94" t="str">
        <f>IF(K406="","",IF(AND($J$12&lt;&gt;"ABC",N406="3"),"BAC",IF(N406="3","ABC",IF($J$12&lt;&gt;"ABC",IF($J$10="Standard",VLOOKUP(K406,Info!$BE$4:$BF$481,2,FALSE),VLOOKUP(K406,Info!$BI$4:$BJ$482,2,FALSE)),IF($J$10="Standard",VLOOKUP(K406,Info!$AG$4:$AH$2994,2,FALSE),VLOOKUP(K406,Info!$AK$4:$AL$2997,2,FALSE))))))</f>
        <v/>
      </c>
      <c r="P406" s="94" t="str">
        <f>IF($L406="None","",IF(ISERROR(VLOOKUP($L406,Info!$B$4:$B$266,1,FALSE)),"",VLOOKUP($L406,Info!$B$4:$L$266,3,FALSE)))</f>
        <v/>
      </c>
      <c r="Q406" s="96" t="str">
        <f>IF($L406="None","",IF(ISERROR(VLOOKUP($L406,Info!$B$4:$B$266,1,FALSE)),"",VLOOKUP($L406,Info!$B$4:$L$266,4,FALSE)))</f>
        <v/>
      </c>
      <c r="R406" s="1"/>
      <c r="S406" s="6" t="str">
        <f t="shared" si="32"/>
        <v/>
      </c>
      <c r="T406" s="6" t="str">
        <f>IF($L406="None","",IF(ISERROR(VLOOKUP($L406,Info!$B$4:$B$266,1,FALSE)),"",VLOOKUP($L406,Info!$B$4:$L$266,11,FALSE)))</f>
        <v/>
      </c>
      <c r="U406" s="1"/>
      <c r="V406" s="1"/>
      <c r="W406" s="1"/>
      <c r="X406" s="1" t="str">
        <f>IF($L406="None","",IF(ISERROR(VLOOKUP($L406,Info!$B$4:$B$266,1,FALSE)),"",IF(OR(W406="Metallic Liquid Tight",W406="Non-Metallic Liquid Tight",W406="LSZH",W406="Greenfield"),VLOOKUP($L406,Info!$B$4:$L$266,7,FALSE),"N/A")))</f>
        <v/>
      </c>
      <c r="Y406" s="1"/>
      <c r="Z406" s="96" t="str">
        <f>IF($L406="None","",IF(ISERROR(VLOOKUP($L406,Info!$B$4:$B$266,1,FALSE)),"",VLOOKUP($L406,Info!$B$4:$L$266,9,FALSE)))</f>
        <v/>
      </c>
      <c r="AA406" s="96" t="str">
        <f>IF($L406="None","",IF(ISERROR(VLOOKUP($L406,Info!$B$4:$B$266,1,FALSE)),"",VLOOKUP($L406,Info!$B$4:$L$266,8,FALSE)))</f>
        <v/>
      </c>
      <c r="AB406" s="96" t="str">
        <f>IF($L406="None","",IF(ISERROR(VLOOKUP($L406,Info!$B$4:$B$266,1,FALSE)),"",VLOOKUP($L406,Info!$B$4:$L$266,10,FALSE)))</f>
        <v/>
      </c>
      <c r="AC406" s="1" t="str">
        <f>IF(W406="SO Cable","Black,White",IF(O406="","",IF(P406="","",IF($J$12&lt;&gt;"ABC",IF(P406&lt;="250",VLOOKUP(O406,Info!$AZ$4:$BB$22,3,FALSE),VLOOKUP(O406,Info!$AZ$23:$BB$39,3,FALSE)),IF(P406&lt;="250",VLOOKUP(O406,Info!$AO$4:$AQ$22,3,FALSE),VLOOKUP(O406,Info!$AO$23:$AP$39,3,FALSE))))))</f>
        <v/>
      </c>
      <c r="AD406" s="1"/>
      <c r="AE406" s="1" t="str">
        <f>IF($L406="None","",IF(ISERROR(VLOOKUP($L406,Info!$B$4:$B$266,1,FALSE)),"",VLOOKUP($L406,Info!$B$4:$L$266,4,FALSE)))</f>
        <v/>
      </c>
      <c r="AF406" s="1" t="str">
        <f>IF($L406="None","",IF(ISERROR(VLOOKUP($L406,Info!$B$4:$B$266,1,FALSE)),"",VLOOKUP($L406,Info!$B$4:$L$266,6,FALSE)))</f>
        <v/>
      </c>
      <c r="AG406" s="1"/>
      <c r="AH406" s="33" t="str" cm="1">
        <f t="array" ref="AH406">IF(AND(L406&lt;&gt;"",O406&lt;&gt;"",R406:S406&lt;&gt;"",W406:X406&lt;&gt;"",Z406:AA406&lt;&gt;"",AC406&lt;&gt;""),"Good","Bad")</f>
        <v>Bad</v>
      </c>
      <c r="AL406" t="str" cm="1">
        <f t="array" ref="AL406">IF(R406&gt;0,_xlfn.IFS(COUNTIF($L$20:L406,"&lt;&gt;")&lt;101,1,COUNTIF($L$20:L406,"&lt;&gt;")&lt;201,2,COUNTIF($L$20:L406,"&lt;&gt;")&lt;301,3,COUNTIF($L$20:L406,"&lt;&gt;")&lt;401,4,COUNTIF($L$20:L406,"&lt;&gt;")&lt;501,5,COUNTIF($L$20:L406,"&lt;&gt;")&lt;601,6,COUNTIF($L$20:L406,"&lt;&gt;")&lt;701,7,COUNTIF($L$20:L406,"&lt;&gt;")&lt;801,8,COUNTIF($L$20:L406,"&lt;&gt;")&lt;901,9,COUNTIF($L$20:L406,"&lt;&gt;")&lt;1001,10,COUNTIF($L$20:L406,"&lt;&gt;")&lt;1101,11,COUNTIF($L$20:L406,"&lt;&gt;")&lt;1201,12,COUNTIF($L$20:L406,"&lt;&gt;")&lt;1301,13,COUNTIF($L$20:L406,"&lt;&gt;")&lt;1401,14,COUNTIF($L$20:L406,"&lt;&gt;")&lt;1501,15,COUNTIF($L$20:L406,"&lt;&gt;")&lt;1601,16,COUNTIF($L$20:L406,"&lt;&gt;")&lt;1701,17,COUNTIF($L$20:L406,"&lt;&gt;")&lt;1801,18,COUNTIF($L$20:L406,"&lt;&gt;")&lt;1901,19,COUNTIF($L$20:L406,"&lt;&gt;")&lt;2001,20,COUNTIF($L$20:L406,"&lt;&gt;")&lt;2101,21,COUNTIF($L$20:L406,"&lt;&gt;")&lt;2201,22,COUNTIF($L$20:L406,"&lt;&gt;")&lt;2301,23,COUNTIF($L$20:L406,"&lt;&gt;")&lt;2401,24,COUNTIF($L$20:L406,"&lt;&gt;")&lt;2501,25,COUNTIF($L$20:L406,"&lt;&gt;")&lt;2601,26,COUNTIF($L$20:L406,"&lt;&gt;")&lt;2701,27,COUNTIF($L$20:L406,"&lt;&gt;")&lt;2801,28,COUNTIF($L$20:L406,"&lt;&gt;")&lt;2901,29,COUNTIF($L$20:L406,"&lt;&gt;")&lt;3001,30),"")</f>
        <v/>
      </c>
      <c r="AM406" t="str">
        <f t="shared" si="30"/>
        <v/>
      </c>
      <c r="AN406" t="str">
        <f t="shared" ref="AN406:AN469" si="34">IF(R406&gt;0,_xlfn.XLOOKUP(AM406,$AO$20:$AO$3019,$AP$20:$AP$3019,0,0,1),"")</f>
        <v/>
      </c>
      <c r="AP406" t="str">
        <f t="shared" si="33"/>
        <v/>
      </c>
      <c r="AQ406" t="str">
        <f>IF(AO406="","",COUNTIFS(AM406:$AM$3019,AO406))</f>
        <v/>
      </c>
    </row>
    <row r="407" spans="1:43" x14ac:dyDescent="0.25">
      <c r="A407" s="6" t="str">
        <f>IF(COUNT($A$20:A406)&lt;&gt;$B$4,IF(A406="","",A406+1),"")</f>
        <v/>
      </c>
      <c r="B407" s="3"/>
      <c r="C407" s="3"/>
      <c r="D407" s="122"/>
      <c r="E407" s="3"/>
      <c r="F407" s="3"/>
      <c r="G407" s="3"/>
      <c r="H407" s="3"/>
      <c r="I407" s="120"/>
      <c r="J407" s="3"/>
      <c r="K407" s="119" t="str" cm="1">
        <f t="array" ref="K407">IF(OR($J$14 = "A",$J$14 = "B",$J$14 = "C"),IF(I407="","",IF(LEN(I407)&gt;2,_xlfn.IFS(ISNUMBER(SEARCH("_",I407)),I407,ISNUMBER(SEARCH(", ",I407)),SUBSTITUTE(I407,", ","_"),ISNUMBER(SEARCH("/ ",I407)),SUBSTITUTE(I407,"/ ","_"),ISNUMBER(SEARCH(",",I407)),SUBSTITUTE(I407,",","_"),ISNUMBER(SEARCH("/",I407)),SUBSTITUTE(I407,"/","_"),ISNUMBER(SEARCH("",I407)),I407),I407)),IF(OR($J$14 = "J",$J$14 = "K"),"",IF(D407="","",IF(LEN(D407)&gt;2,_xlfn.IFS(ISNUMBER(SEARCH("_",D407)),D407,ISNUMBER(SEARCH(", ",D407)),SUBSTITUTE(D407,", ","_"),ISNUMBER(SEARCH("/ ",D407)),SUBSTITUTE(D407,"/ ","_"),ISNUMBER(SEARCH(",",D407)),SUBSTITUTE(D407,",","_"),ISNUMBER(SEARCH("/",D407)),SUBSTITUTE(D407,"/","_"),ISNUMBER(SEARCH("",D407)),D407),D407))))</f>
        <v/>
      </c>
      <c r="L407" s="1"/>
      <c r="M407" s="1" t="str">
        <f t="shared" si="31"/>
        <v/>
      </c>
      <c r="N407" s="94" t="str">
        <f>IF($L407="None","",IF(ISERROR(VLOOKUP($L407,Info!$B$4:$B$266,1,FALSE)),"",VLOOKUP($L407,Info!$B$4:$L$266,5,FALSE)))</f>
        <v/>
      </c>
      <c r="O407" s="94" t="str">
        <f>IF(K407="","",IF(AND($J$12&lt;&gt;"ABC",N407="3"),"BAC",IF(N407="3","ABC",IF($J$12&lt;&gt;"ABC",IF($J$10="Standard",VLOOKUP(K407,Info!$BE$4:$BF$481,2,FALSE),VLOOKUP(K407,Info!$BI$4:$BJ$482,2,FALSE)),IF($J$10="Standard",VLOOKUP(K407,Info!$AG$4:$AH$2994,2,FALSE),VLOOKUP(K407,Info!$AK$4:$AL$2997,2,FALSE))))))</f>
        <v/>
      </c>
      <c r="P407" s="94" t="str">
        <f>IF($L407="None","",IF(ISERROR(VLOOKUP($L407,Info!$B$4:$B$266,1,FALSE)),"",VLOOKUP($L407,Info!$B$4:$L$266,3,FALSE)))</f>
        <v/>
      </c>
      <c r="Q407" s="96" t="str">
        <f>IF($L407="None","",IF(ISERROR(VLOOKUP($L407,Info!$B$4:$B$266,1,FALSE)),"",VLOOKUP($L407,Info!$B$4:$L$266,4,FALSE)))</f>
        <v/>
      </c>
      <c r="R407" s="1"/>
      <c r="S407" s="6" t="str">
        <f t="shared" si="32"/>
        <v/>
      </c>
      <c r="T407" s="6" t="str">
        <f>IF($L407="None","",IF(ISERROR(VLOOKUP($L407,Info!$B$4:$B$266,1,FALSE)),"",VLOOKUP($L407,Info!$B$4:$L$266,11,FALSE)))</f>
        <v/>
      </c>
      <c r="U407" s="1"/>
      <c r="V407" s="1"/>
      <c r="W407" s="1"/>
      <c r="X407" s="1" t="str">
        <f>IF($L407="None","",IF(ISERROR(VLOOKUP($L407,Info!$B$4:$B$266,1,FALSE)),"",IF(OR(W407="Metallic Liquid Tight",W407="Non-Metallic Liquid Tight",W407="LSZH",W407="Greenfield"),VLOOKUP($L407,Info!$B$4:$L$266,7,FALSE),"N/A")))</f>
        <v/>
      </c>
      <c r="Y407" s="1"/>
      <c r="Z407" s="96" t="str">
        <f>IF($L407="None","",IF(ISERROR(VLOOKUP($L407,Info!$B$4:$B$266,1,FALSE)),"",VLOOKUP($L407,Info!$B$4:$L$266,9,FALSE)))</f>
        <v/>
      </c>
      <c r="AA407" s="96" t="str">
        <f>IF($L407="None","",IF(ISERROR(VLOOKUP($L407,Info!$B$4:$B$266,1,FALSE)),"",VLOOKUP($L407,Info!$B$4:$L$266,8,FALSE)))</f>
        <v/>
      </c>
      <c r="AB407" s="96" t="str">
        <f>IF($L407="None","",IF(ISERROR(VLOOKUP($L407,Info!$B$4:$B$266,1,FALSE)),"",VLOOKUP($L407,Info!$B$4:$L$266,10,FALSE)))</f>
        <v/>
      </c>
      <c r="AC407" s="1" t="str">
        <f>IF(W407="SO Cable","Black,White",IF(O407="","",IF(P407="","",IF($J$12&lt;&gt;"ABC",IF(P407&lt;="250",VLOOKUP(O407,Info!$AZ$4:$BB$22,3,FALSE),VLOOKUP(O407,Info!$AZ$23:$BB$39,3,FALSE)),IF(P407&lt;="250",VLOOKUP(O407,Info!$AO$4:$AQ$22,3,FALSE),VLOOKUP(O407,Info!$AO$23:$AP$39,3,FALSE))))))</f>
        <v/>
      </c>
      <c r="AD407" s="1"/>
      <c r="AE407" s="1" t="str">
        <f>IF($L407="None","",IF(ISERROR(VLOOKUP($L407,Info!$B$4:$B$266,1,FALSE)),"",VLOOKUP($L407,Info!$B$4:$L$266,4,FALSE)))</f>
        <v/>
      </c>
      <c r="AF407" s="1" t="str">
        <f>IF($L407="None","",IF(ISERROR(VLOOKUP($L407,Info!$B$4:$B$266,1,FALSE)),"",VLOOKUP($L407,Info!$B$4:$L$266,6,FALSE)))</f>
        <v/>
      </c>
      <c r="AG407" s="1"/>
      <c r="AH407" s="33" t="str" cm="1">
        <f t="array" ref="AH407">IF(AND(L407&lt;&gt;"",O407&lt;&gt;"",R407:S407&lt;&gt;"",W407:X407&lt;&gt;"",Z407:AA407&lt;&gt;"",AC407&lt;&gt;""),"Good","Bad")</f>
        <v>Bad</v>
      </c>
      <c r="AL407" t="str" cm="1">
        <f t="array" ref="AL407">IF(R407&gt;0,_xlfn.IFS(COUNTIF($L$20:L407,"&lt;&gt;")&lt;101,1,COUNTIF($L$20:L407,"&lt;&gt;")&lt;201,2,COUNTIF($L$20:L407,"&lt;&gt;")&lt;301,3,COUNTIF($L$20:L407,"&lt;&gt;")&lt;401,4,COUNTIF($L$20:L407,"&lt;&gt;")&lt;501,5,COUNTIF($L$20:L407,"&lt;&gt;")&lt;601,6,COUNTIF($L$20:L407,"&lt;&gt;")&lt;701,7,COUNTIF($L$20:L407,"&lt;&gt;")&lt;801,8,COUNTIF($L$20:L407,"&lt;&gt;")&lt;901,9,COUNTIF($L$20:L407,"&lt;&gt;")&lt;1001,10,COUNTIF($L$20:L407,"&lt;&gt;")&lt;1101,11,COUNTIF($L$20:L407,"&lt;&gt;")&lt;1201,12,COUNTIF($L$20:L407,"&lt;&gt;")&lt;1301,13,COUNTIF($L$20:L407,"&lt;&gt;")&lt;1401,14,COUNTIF($L$20:L407,"&lt;&gt;")&lt;1501,15,COUNTIF($L$20:L407,"&lt;&gt;")&lt;1601,16,COUNTIF($L$20:L407,"&lt;&gt;")&lt;1701,17,COUNTIF($L$20:L407,"&lt;&gt;")&lt;1801,18,COUNTIF($L$20:L407,"&lt;&gt;")&lt;1901,19,COUNTIF($L$20:L407,"&lt;&gt;")&lt;2001,20,COUNTIF($L$20:L407,"&lt;&gt;")&lt;2101,21,COUNTIF($L$20:L407,"&lt;&gt;")&lt;2201,22,COUNTIF($L$20:L407,"&lt;&gt;")&lt;2301,23,COUNTIF($L$20:L407,"&lt;&gt;")&lt;2401,24,COUNTIF($L$20:L407,"&lt;&gt;")&lt;2501,25,COUNTIF($L$20:L407,"&lt;&gt;")&lt;2601,26,COUNTIF($L$20:L407,"&lt;&gt;")&lt;2701,27,COUNTIF($L$20:L407,"&lt;&gt;")&lt;2801,28,COUNTIF($L$20:L407,"&lt;&gt;")&lt;2901,29,COUNTIF($L$20:L407,"&lt;&gt;")&lt;3001,30),"")</f>
        <v/>
      </c>
      <c r="AM407" t="str">
        <f t="shared" si="30"/>
        <v/>
      </c>
      <c r="AN407" t="str">
        <f t="shared" si="34"/>
        <v/>
      </c>
      <c r="AP407" t="str">
        <f t="shared" si="33"/>
        <v/>
      </c>
      <c r="AQ407" t="str">
        <f>IF(AO407="","",COUNTIFS(AM407:$AM$3019,AO407))</f>
        <v/>
      </c>
    </row>
    <row r="408" spans="1:43" x14ac:dyDescent="0.25">
      <c r="A408" s="6" t="str">
        <f>IF(COUNT($A$20:A407)&lt;&gt;$B$4,IF(A407="","",A407+1),"")</f>
        <v/>
      </c>
      <c r="B408" s="3"/>
      <c r="C408" s="3"/>
      <c r="D408" s="122"/>
      <c r="E408" s="3"/>
      <c r="F408" s="3"/>
      <c r="G408" s="3"/>
      <c r="H408" s="3"/>
      <c r="I408" s="120"/>
      <c r="J408" s="3"/>
      <c r="K408" s="119" t="str" cm="1">
        <f t="array" ref="K408">IF(OR($J$14 = "A",$J$14 = "B",$J$14 = "C"),IF(I408="","",IF(LEN(I408)&gt;2,_xlfn.IFS(ISNUMBER(SEARCH("_",I408)),I408,ISNUMBER(SEARCH(", ",I408)),SUBSTITUTE(I408,", ","_"),ISNUMBER(SEARCH("/ ",I408)),SUBSTITUTE(I408,"/ ","_"),ISNUMBER(SEARCH(",",I408)),SUBSTITUTE(I408,",","_"),ISNUMBER(SEARCH("/",I408)),SUBSTITUTE(I408,"/","_"),ISNUMBER(SEARCH("",I408)),I408),I408)),IF(OR($J$14 = "J",$J$14 = "K"),"",IF(D408="","",IF(LEN(D408)&gt;2,_xlfn.IFS(ISNUMBER(SEARCH("_",D408)),D408,ISNUMBER(SEARCH(", ",D408)),SUBSTITUTE(D408,", ","_"),ISNUMBER(SEARCH("/ ",D408)),SUBSTITUTE(D408,"/ ","_"),ISNUMBER(SEARCH(",",D408)),SUBSTITUTE(D408,",","_"),ISNUMBER(SEARCH("/",D408)),SUBSTITUTE(D408,"/","_"),ISNUMBER(SEARCH("",D408)),D408),D408))))</f>
        <v/>
      </c>
      <c r="L408" s="1"/>
      <c r="M408" s="1" t="str">
        <f t="shared" si="31"/>
        <v/>
      </c>
      <c r="N408" s="94" t="str">
        <f>IF($L408="None","",IF(ISERROR(VLOOKUP($L408,Info!$B$4:$B$266,1,FALSE)),"",VLOOKUP($L408,Info!$B$4:$L$266,5,FALSE)))</f>
        <v/>
      </c>
      <c r="O408" s="94" t="str">
        <f>IF(K408="","",IF(AND($J$12&lt;&gt;"ABC",N408="3"),"BAC",IF(N408="3","ABC",IF($J$12&lt;&gt;"ABC",IF($J$10="Standard",VLOOKUP(K408,Info!$BE$4:$BF$481,2,FALSE),VLOOKUP(K408,Info!$BI$4:$BJ$482,2,FALSE)),IF($J$10="Standard",VLOOKUP(K408,Info!$AG$4:$AH$2994,2,FALSE),VLOOKUP(K408,Info!$AK$4:$AL$2997,2,FALSE))))))</f>
        <v/>
      </c>
      <c r="P408" s="94" t="str">
        <f>IF($L408="None","",IF(ISERROR(VLOOKUP($L408,Info!$B$4:$B$266,1,FALSE)),"",VLOOKUP($L408,Info!$B$4:$L$266,3,FALSE)))</f>
        <v/>
      </c>
      <c r="Q408" s="96" t="str">
        <f>IF($L408="None","",IF(ISERROR(VLOOKUP($L408,Info!$B$4:$B$266,1,FALSE)),"",VLOOKUP($L408,Info!$B$4:$L$266,4,FALSE)))</f>
        <v/>
      </c>
      <c r="R408" s="1"/>
      <c r="S408" s="6" t="str">
        <f t="shared" si="32"/>
        <v/>
      </c>
      <c r="T408" s="6" t="str">
        <f>IF($L408="None","",IF(ISERROR(VLOOKUP($L408,Info!$B$4:$B$266,1,FALSE)),"",VLOOKUP($L408,Info!$B$4:$L$266,11,FALSE)))</f>
        <v/>
      </c>
      <c r="U408" s="1"/>
      <c r="V408" s="1"/>
      <c r="W408" s="1"/>
      <c r="X408" s="1" t="str">
        <f>IF($L408="None","",IF(ISERROR(VLOOKUP($L408,Info!$B$4:$B$266,1,FALSE)),"",IF(OR(W408="Metallic Liquid Tight",W408="Non-Metallic Liquid Tight",W408="LSZH",W408="Greenfield"),VLOOKUP($L408,Info!$B$4:$L$266,7,FALSE),"N/A")))</f>
        <v/>
      </c>
      <c r="Y408" s="1"/>
      <c r="Z408" s="96" t="str">
        <f>IF($L408="None","",IF(ISERROR(VLOOKUP($L408,Info!$B$4:$B$266,1,FALSE)),"",VLOOKUP($L408,Info!$B$4:$L$266,9,FALSE)))</f>
        <v/>
      </c>
      <c r="AA408" s="96" t="str">
        <f>IF($L408="None","",IF(ISERROR(VLOOKUP($L408,Info!$B$4:$B$266,1,FALSE)),"",VLOOKUP($L408,Info!$B$4:$L$266,8,FALSE)))</f>
        <v/>
      </c>
      <c r="AB408" s="96" t="str">
        <f>IF($L408="None","",IF(ISERROR(VLOOKUP($L408,Info!$B$4:$B$266,1,FALSE)),"",VLOOKUP($L408,Info!$B$4:$L$266,10,FALSE)))</f>
        <v/>
      </c>
      <c r="AC408" s="1" t="str">
        <f>IF(W408="SO Cable","Black,White",IF(O408="","",IF(P408="","",IF($J$12&lt;&gt;"ABC",IF(P408&lt;="250",VLOOKUP(O408,Info!$AZ$4:$BB$22,3,FALSE),VLOOKUP(O408,Info!$AZ$23:$BB$39,3,FALSE)),IF(P408&lt;="250",VLOOKUP(O408,Info!$AO$4:$AQ$22,3,FALSE),VLOOKUP(O408,Info!$AO$23:$AP$39,3,FALSE))))))</f>
        <v/>
      </c>
      <c r="AD408" s="1"/>
      <c r="AE408" s="1" t="str">
        <f>IF($L408="None","",IF(ISERROR(VLOOKUP($L408,Info!$B$4:$B$266,1,FALSE)),"",VLOOKUP($L408,Info!$B$4:$L$266,4,FALSE)))</f>
        <v/>
      </c>
      <c r="AF408" s="1" t="str">
        <f>IF($L408="None","",IF(ISERROR(VLOOKUP($L408,Info!$B$4:$B$266,1,FALSE)),"",VLOOKUP($L408,Info!$B$4:$L$266,6,FALSE)))</f>
        <v/>
      </c>
      <c r="AG408" s="1"/>
      <c r="AH408" s="33" t="str" cm="1">
        <f t="array" ref="AH408">IF(AND(L408&lt;&gt;"",O408&lt;&gt;"",R408:S408&lt;&gt;"",W408:X408&lt;&gt;"",Z408:AA408&lt;&gt;"",AC408&lt;&gt;""),"Good","Bad")</f>
        <v>Bad</v>
      </c>
      <c r="AL408" t="str" cm="1">
        <f t="array" ref="AL408">IF(R408&gt;0,_xlfn.IFS(COUNTIF($L$20:L408,"&lt;&gt;")&lt;101,1,COUNTIF($L$20:L408,"&lt;&gt;")&lt;201,2,COUNTIF($L$20:L408,"&lt;&gt;")&lt;301,3,COUNTIF($L$20:L408,"&lt;&gt;")&lt;401,4,COUNTIF($L$20:L408,"&lt;&gt;")&lt;501,5,COUNTIF($L$20:L408,"&lt;&gt;")&lt;601,6,COUNTIF($L$20:L408,"&lt;&gt;")&lt;701,7,COUNTIF($L$20:L408,"&lt;&gt;")&lt;801,8,COUNTIF($L$20:L408,"&lt;&gt;")&lt;901,9,COUNTIF($L$20:L408,"&lt;&gt;")&lt;1001,10,COUNTIF($L$20:L408,"&lt;&gt;")&lt;1101,11,COUNTIF($L$20:L408,"&lt;&gt;")&lt;1201,12,COUNTIF($L$20:L408,"&lt;&gt;")&lt;1301,13,COUNTIF($L$20:L408,"&lt;&gt;")&lt;1401,14,COUNTIF($L$20:L408,"&lt;&gt;")&lt;1501,15,COUNTIF($L$20:L408,"&lt;&gt;")&lt;1601,16,COUNTIF($L$20:L408,"&lt;&gt;")&lt;1701,17,COUNTIF($L$20:L408,"&lt;&gt;")&lt;1801,18,COUNTIF($L$20:L408,"&lt;&gt;")&lt;1901,19,COUNTIF($L$20:L408,"&lt;&gt;")&lt;2001,20,COUNTIF($L$20:L408,"&lt;&gt;")&lt;2101,21,COUNTIF($L$20:L408,"&lt;&gt;")&lt;2201,22,COUNTIF($L$20:L408,"&lt;&gt;")&lt;2301,23,COUNTIF($L$20:L408,"&lt;&gt;")&lt;2401,24,COUNTIF($L$20:L408,"&lt;&gt;")&lt;2501,25,COUNTIF($L$20:L408,"&lt;&gt;")&lt;2601,26,COUNTIF($L$20:L408,"&lt;&gt;")&lt;2701,27,COUNTIF($L$20:L408,"&lt;&gt;")&lt;2801,28,COUNTIF($L$20:L408,"&lt;&gt;")&lt;2901,29,COUNTIF($L$20:L408,"&lt;&gt;")&lt;3001,30),"")</f>
        <v/>
      </c>
      <c r="AM408" t="str">
        <f t="shared" si="30"/>
        <v/>
      </c>
      <c r="AN408" t="str">
        <f t="shared" si="34"/>
        <v/>
      </c>
      <c r="AP408" t="str">
        <f t="shared" si="33"/>
        <v/>
      </c>
      <c r="AQ408" t="str">
        <f>IF(AO408="","",COUNTIFS(AM408:$AM$3019,AO408))</f>
        <v/>
      </c>
    </row>
    <row r="409" spans="1:43" x14ac:dyDescent="0.25">
      <c r="A409" s="6" t="str">
        <f>IF(COUNT($A$20:A408)&lt;&gt;$B$4,IF(A408="","",A408+1),"")</f>
        <v/>
      </c>
      <c r="B409" s="3"/>
      <c r="C409" s="3"/>
      <c r="D409" s="122"/>
      <c r="E409" s="3"/>
      <c r="F409" s="3"/>
      <c r="G409" s="3"/>
      <c r="H409" s="3"/>
      <c r="I409" s="120"/>
      <c r="J409" s="3"/>
      <c r="K409" s="119" t="str" cm="1">
        <f t="array" ref="K409">IF(OR($J$14 = "A",$J$14 = "B",$J$14 = "C"),IF(I409="","",IF(LEN(I409)&gt;2,_xlfn.IFS(ISNUMBER(SEARCH("_",I409)),I409,ISNUMBER(SEARCH(", ",I409)),SUBSTITUTE(I409,", ","_"),ISNUMBER(SEARCH("/ ",I409)),SUBSTITUTE(I409,"/ ","_"),ISNUMBER(SEARCH(",",I409)),SUBSTITUTE(I409,",","_"),ISNUMBER(SEARCH("/",I409)),SUBSTITUTE(I409,"/","_"),ISNUMBER(SEARCH("",I409)),I409),I409)),IF(OR($J$14 = "J",$J$14 = "K"),"",IF(D409="","",IF(LEN(D409)&gt;2,_xlfn.IFS(ISNUMBER(SEARCH("_",D409)),D409,ISNUMBER(SEARCH(", ",D409)),SUBSTITUTE(D409,", ","_"),ISNUMBER(SEARCH("/ ",D409)),SUBSTITUTE(D409,"/ ","_"),ISNUMBER(SEARCH(",",D409)),SUBSTITUTE(D409,",","_"),ISNUMBER(SEARCH("/",D409)),SUBSTITUTE(D409,"/","_"),ISNUMBER(SEARCH("",D409)),D409),D409))))</f>
        <v/>
      </c>
      <c r="L409" s="1"/>
      <c r="M409" s="1" t="str">
        <f t="shared" si="31"/>
        <v/>
      </c>
      <c r="N409" s="94" t="str">
        <f>IF($L409="None","",IF(ISERROR(VLOOKUP($L409,Info!$B$4:$B$266,1,FALSE)),"",VLOOKUP($L409,Info!$B$4:$L$266,5,FALSE)))</f>
        <v/>
      </c>
      <c r="O409" s="94" t="str">
        <f>IF(K409="","",IF(AND($J$12&lt;&gt;"ABC",N409="3"),"BAC",IF(N409="3","ABC",IF($J$12&lt;&gt;"ABC",IF($J$10="Standard",VLOOKUP(K409,Info!$BE$4:$BF$481,2,FALSE),VLOOKUP(K409,Info!$BI$4:$BJ$482,2,FALSE)),IF($J$10="Standard",VLOOKUP(K409,Info!$AG$4:$AH$2994,2,FALSE),VLOOKUP(K409,Info!$AK$4:$AL$2997,2,FALSE))))))</f>
        <v/>
      </c>
      <c r="P409" s="94" t="str">
        <f>IF($L409="None","",IF(ISERROR(VLOOKUP($L409,Info!$B$4:$B$266,1,FALSE)),"",VLOOKUP($L409,Info!$B$4:$L$266,3,FALSE)))</f>
        <v/>
      </c>
      <c r="Q409" s="96" t="str">
        <f>IF($L409="None","",IF(ISERROR(VLOOKUP($L409,Info!$B$4:$B$266,1,FALSE)),"",VLOOKUP($L409,Info!$B$4:$L$266,4,FALSE)))</f>
        <v/>
      </c>
      <c r="R409" s="1"/>
      <c r="S409" s="6" t="str">
        <f t="shared" si="32"/>
        <v/>
      </c>
      <c r="T409" s="6" t="str">
        <f>IF($L409="None","",IF(ISERROR(VLOOKUP($L409,Info!$B$4:$B$266,1,FALSE)),"",VLOOKUP($L409,Info!$B$4:$L$266,11,FALSE)))</f>
        <v/>
      </c>
      <c r="U409" s="1"/>
      <c r="V409" s="1"/>
      <c r="W409" s="1"/>
      <c r="X409" s="1" t="str">
        <f>IF($L409="None","",IF(ISERROR(VLOOKUP($L409,Info!$B$4:$B$266,1,FALSE)),"",IF(OR(W409="Metallic Liquid Tight",W409="Non-Metallic Liquid Tight",W409="LSZH",W409="Greenfield"),VLOOKUP($L409,Info!$B$4:$L$266,7,FALSE),"N/A")))</f>
        <v/>
      </c>
      <c r="Y409" s="1"/>
      <c r="Z409" s="96" t="str">
        <f>IF($L409="None","",IF(ISERROR(VLOOKUP($L409,Info!$B$4:$B$266,1,FALSE)),"",VLOOKUP($L409,Info!$B$4:$L$266,9,FALSE)))</f>
        <v/>
      </c>
      <c r="AA409" s="96" t="str">
        <f>IF($L409="None","",IF(ISERROR(VLOOKUP($L409,Info!$B$4:$B$266,1,FALSE)),"",VLOOKUP($L409,Info!$B$4:$L$266,8,FALSE)))</f>
        <v/>
      </c>
      <c r="AB409" s="96" t="str">
        <f>IF($L409="None","",IF(ISERROR(VLOOKUP($L409,Info!$B$4:$B$266,1,FALSE)),"",VLOOKUP($L409,Info!$B$4:$L$266,10,FALSE)))</f>
        <v/>
      </c>
      <c r="AC409" s="1" t="str">
        <f>IF(W409="SO Cable","Black,White",IF(O409="","",IF(P409="","",IF($J$12&lt;&gt;"ABC",IF(P409&lt;="250",VLOOKUP(O409,Info!$AZ$4:$BB$22,3,FALSE),VLOOKUP(O409,Info!$AZ$23:$BB$39,3,FALSE)),IF(P409&lt;="250",VLOOKUP(O409,Info!$AO$4:$AQ$22,3,FALSE),VLOOKUP(O409,Info!$AO$23:$AP$39,3,FALSE))))))</f>
        <v/>
      </c>
      <c r="AD409" s="1"/>
      <c r="AE409" s="1" t="str">
        <f>IF($L409="None","",IF(ISERROR(VLOOKUP($L409,Info!$B$4:$B$266,1,FALSE)),"",VLOOKUP($L409,Info!$B$4:$L$266,4,FALSE)))</f>
        <v/>
      </c>
      <c r="AF409" s="1" t="str">
        <f>IF($L409="None","",IF(ISERROR(VLOOKUP($L409,Info!$B$4:$B$266,1,FALSE)),"",VLOOKUP($L409,Info!$B$4:$L$266,6,FALSE)))</f>
        <v/>
      </c>
      <c r="AG409" s="1"/>
      <c r="AH409" s="33" t="str" cm="1">
        <f t="array" ref="AH409">IF(AND(L409&lt;&gt;"",O409&lt;&gt;"",R409:S409&lt;&gt;"",W409:X409&lt;&gt;"",Z409:AA409&lt;&gt;"",AC409&lt;&gt;""),"Good","Bad")</f>
        <v>Bad</v>
      </c>
      <c r="AL409" t="str" cm="1">
        <f t="array" ref="AL409">IF(R409&gt;0,_xlfn.IFS(COUNTIF($L$20:L409,"&lt;&gt;")&lt;101,1,COUNTIF($L$20:L409,"&lt;&gt;")&lt;201,2,COUNTIF($L$20:L409,"&lt;&gt;")&lt;301,3,COUNTIF($L$20:L409,"&lt;&gt;")&lt;401,4,COUNTIF($L$20:L409,"&lt;&gt;")&lt;501,5,COUNTIF($L$20:L409,"&lt;&gt;")&lt;601,6,COUNTIF($L$20:L409,"&lt;&gt;")&lt;701,7,COUNTIF($L$20:L409,"&lt;&gt;")&lt;801,8,COUNTIF($L$20:L409,"&lt;&gt;")&lt;901,9,COUNTIF($L$20:L409,"&lt;&gt;")&lt;1001,10,COUNTIF($L$20:L409,"&lt;&gt;")&lt;1101,11,COUNTIF($L$20:L409,"&lt;&gt;")&lt;1201,12,COUNTIF($L$20:L409,"&lt;&gt;")&lt;1301,13,COUNTIF($L$20:L409,"&lt;&gt;")&lt;1401,14,COUNTIF($L$20:L409,"&lt;&gt;")&lt;1501,15,COUNTIF($L$20:L409,"&lt;&gt;")&lt;1601,16,COUNTIF($L$20:L409,"&lt;&gt;")&lt;1701,17,COUNTIF($L$20:L409,"&lt;&gt;")&lt;1801,18,COUNTIF($L$20:L409,"&lt;&gt;")&lt;1901,19,COUNTIF($L$20:L409,"&lt;&gt;")&lt;2001,20,COUNTIF($L$20:L409,"&lt;&gt;")&lt;2101,21,COUNTIF($L$20:L409,"&lt;&gt;")&lt;2201,22,COUNTIF($L$20:L409,"&lt;&gt;")&lt;2301,23,COUNTIF($L$20:L409,"&lt;&gt;")&lt;2401,24,COUNTIF($L$20:L409,"&lt;&gt;")&lt;2501,25,COUNTIF($L$20:L409,"&lt;&gt;")&lt;2601,26,COUNTIF($L$20:L409,"&lt;&gt;")&lt;2701,27,COUNTIF($L$20:L409,"&lt;&gt;")&lt;2801,28,COUNTIF($L$20:L409,"&lt;&gt;")&lt;2901,29,COUNTIF($L$20:L409,"&lt;&gt;")&lt;3001,30),"")</f>
        <v/>
      </c>
      <c r="AM409" t="str">
        <f t="shared" si="30"/>
        <v/>
      </c>
      <c r="AN409" t="str">
        <f t="shared" si="34"/>
        <v/>
      </c>
      <c r="AP409" t="str">
        <f t="shared" si="33"/>
        <v/>
      </c>
      <c r="AQ409" t="str">
        <f>IF(AO409="","",COUNTIFS(AM409:$AM$3019,AO409))</f>
        <v/>
      </c>
    </row>
    <row r="410" spans="1:43" x14ac:dyDescent="0.25">
      <c r="A410" s="6" t="str">
        <f>IF(COUNT($A$20:A409)&lt;&gt;$B$4,IF(A409="","",A409+1),"")</f>
        <v/>
      </c>
      <c r="B410" s="3"/>
      <c r="C410" s="3"/>
      <c r="D410" s="122"/>
      <c r="E410" s="3"/>
      <c r="F410" s="3"/>
      <c r="G410" s="3"/>
      <c r="H410" s="3"/>
      <c r="I410" s="120"/>
      <c r="J410" s="3"/>
      <c r="K410" s="119" t="str" cm="1">
        <f t="array" ref="K410">IF(OR($J$14 = "A",$J$14 = "B",$J$14 = "C"),IF(I410="","",IF(LEN(I410)&gt;2,_xlfn.IFS(ISNUMBER(SEARCH("_",I410)),I410,ISNUMBER(SEARCH(", ",I410)),SUBSTITUTE(I410,", ","_"),ISNUMBER(SEARCH("/ ",I410)),SUBSTITUTE(I410,"/ ","_"),ISNUMBER(SEARCH(",",I410)),SUBSTITUTE(I410,",","_"),ISNUMBER(SEARCH("/",I410)),SUBSTITUTE(I410,"/","_"),ISNUMBER(SEARCH("",I410)),I410),I410)),IF(OR($J$14 = "J",$J$14 = "K"),"",IF(D410="","",IF(LEN(D410)&gt;2,_xlfn.IFS(ISNUMBER(SEARCH("_",D410)),D410,ISNUMBER(SEARCH(", ",D410)),SUBSTITUTE(D410,", ","_"),ISNUMBER(SEARCH("/ ",D410)),SUBSTITUTE(D410,"/ ","_"),ISNUMBER(SEARCH(",",D410)),SUBSTITUTE(D410,",","_"),ISNUMBER(SEARCH("/",D410)),SUBSTITUTE(D410,"/","_"),ISNUMBER(SEARCH("",D410)),D410),D410))))</f>
        <v/>
      </c>
      <c r="L410" s="1"/>
      <c r="M410" s="1" t="str">
        <f t="shared" si="31"/>
        <v/>
      </c>
      <c r="N410" s="94" t="str">
        <f>IF($L410="None","",IF(ISERROR(VLOOKUP($L410,Info!$B$4:$B$266,1,FALSE)),"",VLOOKUP($L410,Info!$B$4:$L$266,5,FALSE)))</f>
        <v/>
      </c>
      <c r="O410" s="94" t="str">
        <f>IF(K410="","",IF(AND($J$12&lt;&gt;"ABC",N410="3"),"BAC",IF(N410="3","ABC",IF($J$12&lt;&gt;"ABC",IF($J$10="Standard",VLOOKUP(K410,Info!$BE$4:$BF$481,2,FALSE),VLOOKUP(K410,Info!$BI$4:$BJ$482,2,FALSE)),IF($J$10="Standard",VLOOKUP(K410,Info!$AG$4:$AH$2994,2,FALSE),VLOOKUP(K410,Info!$AK$4:$AL$2997,2,FALSE))))))</f>
        <v/>
      </c>
      <c r="P410" s="94" t="str">
        <f>IF($L410="None","",IF(ISERROR(VLOOKUP($L410,Info!$B$4:$B$266,1,FALSE)),"",VLOOKUP($L410,Info!$B$4:$L$266,3,FALSE)))</f>
        <v/>
      </c>
      <c r="Q410" s="96" t="str">
        <f>IF($L410="None","",IF(ISERROR(VLOOKUP($L410,Info!$B$4:$B$266,1,FALSE)),"",VLOOKUP($L410,Info!$B$4:$L$266,4,FALSE)))</f>
        <v/>
      </c>
      <c r="R410" s="1"/>
      <c r="S410" s="6" t="str">
        <f t="shared" si="32"/>
        <v/>
      </c>
      <c r="T410" s="6" t="str">
        <f>IF($L410="None","",IF(ISERROR(VLOOKUP($L410,Info!$B$4:$B$266,1,FALSE)),"",VLOOKUP($L410,Info!$B$4:$L$266,11,FALSE)))</f>
        <v/>
      </c>
      <c r="U410" s="1"/>
      <c r="V410" s="1"/>
      <c r="W410" s="1"/>
      <c r="X410" s="1" t="str">
        <f>IF($L410="None","",IF(ISERROR(VLOOKUP($L410,Info!$B$4:$B$266,1,FALSE)),"",IF(OR(W410="Metallic Liquid Tight",W410="Non-Metallic Liquid Tight",W410="LSZH",W410="Greenfield"),VLOOKUP($L410,Info!$B$4:$L$266,7,FALSE),"N/A")))</f>
        <v/>
      </c>
      <c r="Y410" s="1"/>
      <c r="Z410" s="96" t="str">
        <f>IF($L410="None","",IF(ISERROR(VLOOKUP($L410,Info!$B$4:$B$266,1,FALSE)),"",VLOOKUP($L410,Info!$B$4:$L$266,9,FALSE)))</f>
        <v/>
      </c>
      <c r="AA410" s="96" t="str">
        <f>IF($L410="None","",IF(ISERROR(VLOOKUP($L410,Info!$B$4:$B$266,1,FALSE)),"",VLOOKUP($L410,Info!$B$4:$L$266,8,FALSE)))</f>
        <v/>
      </c>
      <c r="AB410" s="96" t="str">
        <f>IF($L410="None","",IF(ISERROR(VLOOKUP($L410,Info!$B$4:$B$266,1,FALSE)),"",VLOOKUP($L410,Info!$B$4:$L$266,10,FALSE)))</f>
        <v/>
      </c>
      <c r="AC410" s="1" t="str">
        <f>IF(W410="SO Cable","Black,White",IF(O410="","",IF(P410="","",IF($J$12&lt;&gt;"ABC",IF(P410&lt;="250",VLOOKUP(O410,Info!$AZ$4:$BB$22,3,FALSE),VLOOKUP(O410,Info!$AZ$23:$BB$39,3,FALSE)),IF(P410&lt;="250",VLOOKUP(O410,Info!$AO$4:$AQ$22,3,FALSE),VLOOKUP(O410,Info!$AO$23:$AP$39,3,FALSE))))))</f>
        <v/>
      </c>
      <c r="AD410" s="1"/>
      <c r="AE410" s="1" t="str">
        <f>IF($L410="None","",IF(ISERROR(VLOOKUP($L410,Info!$B$4:$B$266,1,FALSE)),"",VLOOKUP($L410,Info!$B$4:$L$266,4,FALSE)))</f>
        <v/>
      </c>
      <c r="AF410" s="1" t="str">
        <f>IF($L410="None","",IF(ISERROR(VLOOKUP($L410,Info!$B$4:$B$266,1,FALSE)),"",VLOOKUP($L410,Info!$B$4:$L$266,6,FALSE)))</f>
        <v/>
      </c>
      <c r="AG410" s="1"/>
      <c r="AH410" s="33" t="str" cm="1">
        <f t="array" ref="AH410">IF(AND(L410&lt;&gt;"",O410&lt;&gt;"",R410:S410&lt;&gt;"",W410:X410&lt;&gt;"",Z410:AA410&lt;&gt;"",AC410&lt;&gt;""),"Good","Bad")</f>
        <v>Bad</v>
      </c>
      <c r="AL410" t="str" cm="1">
        <f t="array" ref="AL410">IF(R410&gt;0,_xlfn.IFS(COUNTIF($L$20:L410,"&lt;&gt;")&lt;101,1,COUNTIF($L$20:L410,"&lt;&gt;")&lt;201,2,COUNTIF($L$20:L410,"&lt;&gt;")&lt;301,3,COUNTIF($L$20:L410,"&lt;&gt;")&lt;401,4,COUNTIF($L$20:L410,"&lt;&gt;")&lt;501,5,COUNTIF($L$20:L410,"&lt;&gt;")&lt;601,6,COUNTIF($L$20:L410,"&lt;&gt;")&lt;701,7,COUNTIF($L$20:L410,"&lt;&gt;")&lt;801,8,COUNTIF($L$20:L410,"&lt;&gt;")&lt;901,9,COUNTIF($L$20:L410,"&lt;&gt;")&lt;1001,10,COUNTIF($L$20:L410,"&lt;&gt;")&lt;1101,11,COUNTIF($L$20:L410,"&lt;&gt;")&lt;1201,12,COUNTIF($L$20:L410,"&lt;&gt;")&lt;1301,13,COUNTIF($L$20:L410,"&lt;&gt;")&lt;1401,14,COUNTIF($L$20:L410,"&lt;&gt;")&lt;1501,15,COUNTIF($L$20:L410,"&lt;&gt;")&lt;1601,16,COUNTIF($L$20:L410,"&lt;&gt;")&lt;1701,17,COUNTIF($L$20:L410,"&lt;&gt;")&lt;1801,18,COUNTIF($L$20:L410,"&lt;&gt;")&lt;1901,19,COUNTIF($L$20:L410,"&lt;&gt;")&lt;2001,20,COUNTIF($L$20:L410,"&lt;&gt;")&lt;2101,21,COUNTIF($L$20:L410,"&lt;&gt;")&lt;2201,22,COUNTIF($L$20:L410,"&lt;&gt;")&lt;2301,23,COUNTIF($L$20:L410,"&lt;&gt;")&lt;2401,24,COUNTIF($L$20:L410,"&lt;&gt;")&lt;2501,25,COUNTIF($L$20:L410,"&lt;&gt;")&lt;2601,26,COUNTIF($L$20:L410,"&lt;&gt;")&lt;2701,27,COUNTIF($L$20:L410,"&lt;&gt;")&lt;2801,28,COUNTIF($L$20:L410,"&lt;&gt;")&lt;2901,29,COUNTIF($L$20:L410,"&lt;&gt;")&lt;3001,30),"")</f>
        <v/>
      </c>
      <c r="AM410" t="str">
        <f t="shared" si="30"/>
        <v/>
      </c>
      <c r="AN410" t="str">
        <f t="shared" si="34"/>
        <v/>
      </c>
      <c r="AP410" t="str">
        <f t="shared" si="33"/>
        <v/>
      </c>
      <c r="AQ410" t="str">
        <f>IF(AO410="","",COUNTIFS(AM410:$AM$3019,AO410))</f>
        <v/>
      </c>
    </row>
    <row r="411" spans="1:43" x14ac:dyDescent="0.25">
      <c r="A411" s="6" t="str">
        <f>IF(COUNT($A$20:A410)&lt;&gt;$B$4,IF(A410="","",A410+1),"")</f>
        <v/>
      </c>
      <c r="B411" s="3"/>
      <c r="C411" s="3"/>
      <c r="D411" s="122"/>
      <c r="E411" s="3"/>
      <c r="F411" s="3"/>
      <c r="G411" s="3"/>
      <c r="H411" s="3"/>
      <c r="I411" s="120"/>
      <c r="J411" s="3"/>
      <c r="K411" s="119" t="str" cm="1">
        <f t="array" ref="K411">IF(OR($J$14 = "A",$J$14 = "B",$J$14 = "C"),IF(I411="","",IF(LEN(I411)&gt;2,_xlfn.IFS(ISNUMBER(SEARCH("_",I411)),I411,ISNUMBER(SEARCH(", ",I411)),SUBSTITUTE(I411,", ","_"),ISNUMBER(SEARCH("/ ",I411)),SUBSTITUTE(I411,"/ ","_"),ISNUMBER(SEARCH(",",I411)),SUBSTITUTE(I411,",","_"),ISNUMBER(SEARCH("/",I411)),SUBSTITUTE(I411,"/","_"),ISNUMBER(SEARCH("",I411)),I411),I411)),IF(OR($J$14 = "J",$J$14 = "K"),"",IF(D411="","",IF(LEN(D411)&gt;2,_xlfn.IFS(ISNUMBER(SEARCH("_",D411)),D411,ISNUMBER(SEARCH(", ",D411)),SUBSTITUTE(D411,", ","_"),ISNUMBER(SEARCH("/ ",D411)),SUBSTITUTE(D411,"/ ","_"),ISNUMBER(SEARCH(",",D411)),SUBSTITUTE(D411,",","_"),ISNUMBER(SEARCH("/",D411)),SUBSTITUTE(D411,"/","_"),ISNUMBER(SEARCH("",D411)),D411),D411))))</f>
        <v/>
      </c>
      <c r="L411" s="1"/>
      <c r="M411" s="1" t="str">
        <f t="shared" si="31"/>
        <v/>
      </c>
      <c r="N411" s="94" t="str">
        <f>IF($L411="None","",IF(ISERROR(VLOOKUP($L411,Info!$B$4:$B$266,1,FALSE)),"",VLOOKUP($L411,Info!$B$4:$L$266,5,FALSE)))</f>
        <v/>
      </c>
      <c r="O411" s="94" t="str">
        <f>IF(K411="","",IF(AND($J$12&lt;&gt;"ABC",N411="3"),"BAC",IF(N411="3","ABC",IF($J$12&lt;&gt;"ABC",IF($J$10="Standard",VLOOKUP(K411,Info!$BE$4:$BF$481,2,FALSE),VLOOKUP(K411,Info!$BI$4:$BJ$482,2,FALSE)),IF($J$10="Standard",VLOOKUP(K411,Info!$AG$4:$AH$2994,2,FALSE),VLOOKUP(K411,Info!$AK$4:$AL$2997,2,FALSE))))))</f>
        <v/>
      </c>
      <c r="P411" s="94" t="str">
        <f>IF($L411="None","",IF(ISERROR(VLOOKUP($L411,Info!$B$4:$B$266,1,FALSE)),"",VLOOKUP($L411,Info!$B$4:$L$266,3,FALSE)))</f>
        <v/>
      </c>
      <c r="Q411" s="96" t="str">
        <f>IF($L411="None","",IF(ISERROR(VLOOKUP($L411,Info!$B$4:$B$266,1,FALSE)),"",VLOOKUP($L411,Info!$B$4:$L$266,4,FALSE)))</f>
        <v/>
      </c>
      <c r="R411" s="1"/>
      <c r="S411" s="6" t="str">
        <f t="shared" si="32"/>
        <v/>
      </c>
      <c r="T411" s="6" t="str">
        <f>IF($L411="None","",IF(ISERROR(VLOOKUP($L411,Info!$B$4:$B$266,1,FALSE)),"",VLOOKUP($L411,Info!$B$4:$L$266,11,FALSE)))</f>
        <v/>
      </c>
      <c r="U411" s="1"/>
      <c r="V411" s="1"/>
      <c r="W411" s="1"/>
      <c r="X411" s="1" t="str">
        <f>IF($L411="None","",IF(ISERROR(VLOOKUP($L411,Info!$B$4:$B$266,1,FALSE)),"",IF(OR(W411="Metallic Liquid Tight",W411="Non-Metallic Liquid Tight",W411="LSZH",W411="Greenfield"),VLOOKUP($L411,Info!$B$4:$L$266,7,FALSE),"N/A")))</f>
        <v/>
      </c>
      <c r="Y411" s="1"/>
      <c r="Z411" s="96" t="str">
        <f>IF($L411="None","",IF(ISERROR(VLOOKUP($L411,Info!$B$4:$B$266,1,FALSE)),"",VLOOKUP($L411,Info!$B$4:$L$266,9,FALSE)))</f>
        <v/>
      </c>
      <c r="AA411" s="96" t="str">
        <f>IF($L411="None","",IF(ISERROR(VLOOKUP($L411,Info!$B$4:$B$266,1,FALSE)),"",VLOOKUP($L411,Info!$B$4:$L$266,8,FALSE)))</f>
        <v/>
      </c>
      <c r="AB411" s="96" t="str">
        <f>IF($L411="None","",IF(ISERROR(VLOOKUP($L411,Info!$B$4:$B$266,1,FALSE)),"",VLOOKUP($L411,Info!$B$4:$L$266,10,FALSE)))</f>
        <v/>
      </c>
      <c r="AC411" s="1" t="str">
        <f>IF(W411="SO Cable","Black,White",IF(O411="","",IF(P411="","",IF($J$12&lt;&gt;"ABC",IF(P411&lt;="250",VLOOKUP(O411,Info!$AZ$4:$BB$22,3,FALSE),VLOOKUP(O411,Info!$AZ$23:$BB$39,3,FALSE)),IF(P411&lt;="250",VLOOKUP(O411,Info!$AO$4:$AQ$22,3,FALSE),VLOOKUP(O411,Info!$AO$23:$AP$39,3,FALSE))))))</f>
        <v/>
      </c>
      <c r="AD411" s="1"/>
      <c r="AE411" s="1" t="str">
        <f>IF($L411="None","",IF(ISERROR(VLOOKUP($L411,Info!$B$4:$B$266,1,FALSE)),"",VLOOKUP($L411,Info!$B$4:$L$266,4,FALSE)))</f>
        <v/>
      </c>
      <c r="AF411" s="1" t="str">
        <f>IF($L411="None","",IF(ISERROR(VLOOKUP($L411,Info!$B$4:$B$266,1,FALSE)),"",VLOOKUP($L411,Info!$B$4:$L$266,6,FALSE)))</f>
        <v/>
      </c>
      <c r="AG411" s="1"/>
      <c r="AH411" s="33" t="str" cm="1">
        <f t="array" ref="AH411">IF(AND(L411&lt;&gt;"",O411&lt;&gt;"",R411:S411&lt;&gt;"",W411:X411&lt;&gt;"",Z411:AA411&lt;&gt;"",AC411&lt;&gt;""),"Good","Bad")</f>
        <v>Bad</v>
      </c>
      <c r="AL411" t="str" cm="1">
        <f t="array" ref="AL411">IF(R411&gt;0,_xlfn.IFS(COUNTIF($L$20:L411,"&lt;&gt;")&lt;101,1,COUNTIF($L$20:L411,"&lt;&gt;")&lt;201,2,COUNTIF($L$20:L411,"&lt;&gt;")&lt;301,3,COUNTIF($L$20:L411,"&lt;&gt;")&lt;401,4,COUNTIF($L$20:L411,"&lt;&gt;")&lt;501,5,COUNTIF($L$20:L411,"&lt;&gt;")&lt;601,6,COUNTIF($L$20:L411,"&lt;&gt;")&lt;701,7,COUNTIF($L$20:L411,"&lt;&gt;")&lt;801,8,COUNTIF($L$20:L411,"&lt;&gt;")&lt;901,9,COUNTIF($L$20:L411,"&lt;&gt;")&lt;1001,10,COUNTIF($L$20:L411,"&lt;&gt;")&lt;1101,11,COUNTIF($L$20:L411,"&lt;&gt;")&lt;1201,12,COUNTIF($L$20:L411,"&lt;&gt;")&lt;1301,13,COUNTIF($L$20:L411,"&lt;&gt;")&lt;1401,14,COUNTIF($L$20:L411,"&lt;&gt;")&lt;1501,15,COUNTIF($L$20:L411,"&lt;&gt;")&lt;1601,16,COUNTIF($L$20:L411,"&lt;&gt;")&lt;1701,17,COUNTIF($L$20:L411,"&lt;&gt;")&lt;1801,18,COUNTIF($L$20:L411,"&lt;&gt;")&lt;1901,19,COUNTIF($L$20:L411,"&lt;&gt;")&lt;2001,20,COUNTIF($L$20:L411,"&lt;&gt;")&lt;2101,21,COUNTIF($L$20:L411,"&lt;&gt;")&lt;2201,22,COUNTIF($L$20:L411,"&lt;&gt;")&lt;2301,23,COUNTIF($L$20:L411,"&lt;&gt;")&lt;2401,24,COUNTIF($L$20:L411,"&lt;&gt;")&lt;2501,25,COUNTIF($L$20:L411,"&lt;&gt;")&lt;2601,26,COUNTIF($L$20:L411,"&lt;&gt;")&lt;2701,27,COUNTIF($L$20:L411,"&lt;&gt;")&lt;2801,28,COUNTIF($L$20:L411,"&lt;&gt;")&lt;2901,29,COUNTIF($L$20:L411,"&lt;&gt;")&lt;3001,30),"")</f>
        <v/>
      </c>
      <c r="AM411" t="str">
        <f t="shared" si="30"/>
        <v/>
      </c>
      <c r="AN411" t="str">
        <f t="shared" si="34"/>
        <v/>
      </c>
      <c r="AP411" t="str">
        <f t="shared" si="33"/>
        <v/>
      </c>
      <c r="AQ411" t="str">
        <f>IF(AO411="","",COUNTIFS(AM411:$AM$3019,AO411))</f>
        <v/>
      </c>
    </row>
    <row r="412" spans="1:43" x14ac:dyDescent="0.25">
      <c r="A412" s="6" t="str">
        <f>IF(COUNT($A$20:A411)&lt;&gt;$B$4,IF(A411="","",A411+1),"")</f>
        <v/>
      </c>
      <c r="B412" s="3"/>
      <c r="C412" s="3"/>
      <c r="D412" s="122"/>
      <c r="E412" s="3"/>
      <c r="F412" s="3"/>
      <c r="G412" s="3"/>
      <c r="H412" s="3"/>
      <c r="I412" s="120"/>
      <c r="J412" s="3"/>
      <c r="K412" s="119" t="str" cm="1">
        <f t="array" ref="K412">IF(OR($J$14 = "A",$J$14 = "B",$J$14 = "C"),IF(I412="","",IF(LEN(I412)&gt;2,_xlfn.IFS(ISNUMBER(SEARCH("_",I412)),I412,ISNUMBER(SEARCH(", ",I412)),SUBSTITUTE(I412,", ","_"),ISNUMBER(SEARCH("/ ",I412)),SUBSTITUTE(I412,"/ ","_"),ISNUMBER(SEARCH(",",I412)),SUBSTITUTE(I412,",","_"),ISNUMBER(SEARCH("/",I412)),SUBSTITUTE(I412,"/","_"),ISNUMBER(SEARCH("",I412)),I412),I412)),IF(OR($J$14 = "J",$J$14 = "K"),"",IF(D412="","",IF(LEN(D412)&gt;2,_xlfn.IFS(ISNUMBER(SEARCH("_",D412)),D412,ISNUMBER(SEARCH(", ",D412)),SUBSTITUTE(D412,", ","_"),ISNUMBER(SEARCH("/ ",D412)),SUBSTITUTE(D412,"/ ","_"),ISNUMBER(SEARCH(",",D412)),SUBSTITUTE(D412,",","_"),ISNUMBER(SEARCH("/",D412)),SUBSTITUTE(D412,"/","_"),ISNUMBER(SEARCH("",D412)),D412),D412))))</f>
        <v/>
      </c>
      <c r="L412" s="1"/>
      <c r="M412" s="1" t="str">
        <f t="shared" si="31"/>
        <v/>
      </c>
      <c r="N412" s="94" t="str">
        <f>IF($L412="None","",IF(ISERROR(VLOOKUP($L412,Info!$B$4:$B$266,1,FALSE)),"",VLOOKUP($L412,Info!$B$4:$L$266,5,FALSE)))</f>
        <v/>
      </c>
      <c r="O412" s="94" t="str">
        <f>IF(K412="","",IF(AND($J$12&lt;&gt;"ABC",N412="3"),"BAC",IF(N412="3","ABC",IF($J$12&lt;&gt;"ABC",IF($J$10="Standard",VLOOKUP(K412,Info!$BE$4:$BF$481,2,FALSE),VLOOKUP(K412,Info!$BI$4:$BJ$482,2,FALSE)),IF($J$10="Standard",VLOOKUP(K412,Info!$AG$4:$AH$2994,2,FALSE),VLOOKUP(K412,Info!$AK$4:$AL$2997,2,FALSE))))))</f>
        <v/>
      </c>
      <c r="P412" s="94" t="str">
        <f>IF($L412="None","",IF(ISERROR(VLOOKUP($L412,Info!$B$4:$B$266,1,FALSE)),"",VLOOKUP($L412,Info!$B$4:$L$266,3,FALSE)))</f>
        <v/>
      </c>
      <c r="Q412" s="96" t="str">
        <f>IF($L412="None","",IF(ISERROR(VLOOKUP($L412,Info!$B$4:$B$266,1,FALSE)),"",VLOOKUP($L412,Info!$B$4:$L$266,4,FALSE)))</f>
        <v/>
      </c>
      <c r="R412" s="1"/>
      <c r="S412" s="6" t="str">
        <f t="shared" si="32"/>
        <v/>
      </c>
      <c r="T412" s="6" t="str">
        <f>IF($L412="None","",IF(ISERROR(VLOOKUP($L412,Info!$B$4:$B$266,1,FALSE)),"",VLOOKUP($L412,Info!$B$4:$L$266,11,FALSE)))</f>
        <v/>
      </c>
      <c r="U412" s="1"/>
      <c r="V412" s="1"/>
      <c r="W412" s="1"/>
      <c r="X412" s="1" t="str">
        <f>IF($L412="None","",IF(ISERROR(VLOOKUP($L412,Info!$B$4:$B$266,1,FALSE)),"",IF(OR(W412="Metallic Liquid Tight",W412="Non-Metallic Liquid Tight",W412="LSZH",W412="Greenfield"),VLOOKUP($L412,Info!$B$4:$L$266,7,FALSE),"N/A")))</f>
        <v/>
      </c>
      <c r="Y412" s="1"/>
      <c r="Z412" s="96" t="str">
        <f>IF($L412="None","",IF(ISERROR(VLOOKUP($L412,Info!$B$4:$B$266,1,FALSE)),"",VLOOKUP($L412,Info!$B$4:$L$266,9,FALSE)))</f>
        <v/>
      </c>
      <c r="AA412" s="96" t="str">
        <f>IF($L412="None","",IF(ISERROR(VLOOKUP($L412,Info!$B$4:$B$266,1,FALSE)),"",VLOOKUP($L412,Info!$B$4:$L$266,8,FALSE)))</f>
        <v/>
      </c>
      <c r="AB412" s="96" t="str">
        <f>IF($L412="None","",IF(ISERROR(VLOOKUP($L412,Info!$B$4:$B$266,1,FALSE)),"",VLOOKUP($L412,Info!$B$4:$L$266,10,FALSE)))</f>
        <v/>
      </c>
      <c r="AC412" s="1" t="str">
        <f>IF(W412="SO Cable","Black,White",IF(O412="","",IF(P412="","",IF($J$12&lt;&gt;"ABC",IF(P412&lt;="250",VLOOKUP(O412,Info!$AZ$4:$BB$22,3,FALSE),VLOOKUP(O412,Info!$AZ$23:$BB$39,3,FALSE)),IF(P412&lt;="250",VLOOKUP(O412,Info!$AO$4:$AQ$22,3,FALSE),VLOOKUP(O412,Info!$AO$23:$AP$39,3,FALSE))))))</f>
        <v/>
      </c>
      <c r="AD412" s="1"/>
      <c r="AE412" s="1" t="str">
        <f>IF($L412="None","",IF(ISERROR(VLOOKUP($L412,Info!$B$4:$B$266,1,FALSE)),"",VLOOKUP($L412,Info!$B$4:$L$266,4,FALSE)))</f>
        <v/>
      </c>
      <c r="AF412" s="1" t="str">
        <f>IF($L412="None","",IF(ISERROR(VLOOKUP($L412,Info!$B$4:$B$266,1,FALSE)),"",VLOOKUP($L412,Info!$B$4:$L$266,6,FALSE)))</f>
        <v/>
      </c>
      <c r="AG412" s="1"/>
      <c r="AH412" s="33" t="str" cm="1">
        <f t="array" ref="AH412">IF(AND(L412&lt;&gt;"",O412&lt;&gt;"",R412:S412&lt;&gt;"",W412:X412&lt;&gt;"",Z412:AA412&lt;&gt;"",AC412&lt;&gt;""),"Good","Bad")</f>
        <v>Bad</v>
      </c>
      <c r="AL412" t="str" cm="1">
        <f t="array" ref="AL412">IF(R412&gt;0,_xlfn.IFS(COUNTIF($L$20:L412,"&lt;&gt;")&lt;101,1,COUNTIF($L$20:L412,"&lt;&gt;")&lt;201,2,COUNTIF($L$20:L412,"&lt;&gt;")&lt;301,3,COUNTIF($L$20:L412,"&lt;&gt;")&lt;401,4,COUNTIF($L$20:L412,"&lt;&gt;")&lt;501,5,COUNTIF($L$20:L412,"&lt;&gt;")&lt;601,6,COUNTIF($L$20:L412,"&lt;&gt;")&lt;701,7,COUNTIF($L$20:L412,"&lt;&gt;")&lt;801,8,COUNTIF($L$20:L412,"&lt;&gt;")&lt;901,9,COUNTIF($L$20:L412,"&lt;&gt;")&lt;1001,10,COUNTIF($L$20:L412,"&lt;&gt;")&lt;1101,11,COUNTIF($L$20:L412,"&lt;&gt;")&lt;1201,12,COUNTIF($L$20:L412,"&lt;&gt;")&lt;1301,13,COUNTIF($L$20:L412,"&lt;&gt;")&lt;1401,14,COUNTIF($L$20:L412,"&lt;&gt;")&lt;1501,15,COUNTIF($L$20:L412,"&lt;&gt;")&lt;1601,16,COUNTIF($L$20:L412,"&lt;&gt;")&lt;1701,17,COUNTIF($L$20:L412,"&lt;&gt;")&lt;1801,18,COUNTIF($L$20:L412,"&lt;&gt;")&lt;1901,19,COUNTIF($L$20:L412,"&lt;&gt;")&lt;2001,20,COUNTIF($L$20:L412,"&lt;&gt;")&lt;2101,21,COUNTIF($L$20:L412,"&lt;&gt;")&lt;2201,22,COUNTIF($L$20:L412,"&lt;&gt;")&lt;2301,23,COUNTIF($L$20:L412,"&lt;&gt;")&lt;2401,24,COUNTIF($L$20:L412,"&lt;&gt;")&lt;2501,25,COUNTIF($L$20:L412,"&lt;&gt;")&lt;2601,26,COUNTIF($L$20:L412,"&lt;&gt;")&lt;2701,27,COUNTIF($L$20:L412,"&lt;&gt;")&lt;2801,28,COUNTIF($L$20:L412,"&lt;&gt;")&lt;2901,29,COUNTIF($L$20:L412,"&lt;&gt;")&lt;3001,30),"")</f>
        <v/>
      </c>
      <c r="AM412" t="str">
        <f t="shared" si="30"/>
        <v/>
      </c>
      <c r="AN412" t="str">
        <f t="shared" si="34"/>
        <v/>
      </c>
      <c r="AP412" t="str">
        <f t="shared" si="33"/>
        <v/>
      </c>
      <c r="AQ412" t="str">
        <f>IF(AO412="","",COUNTIFS(AM412:$AM$3019,AO412))</f>
        <v/>
      </c>
    </row>
    <row r="413" spans="1:43" x14ac:dyDescent="0.25">
      <c r="A413" s="6" t="str">
        <f>IF(COUNT($A$20:A412)&lt;&gt;$B$4,IF(A412="","",A412+1),"")</f>
        <v/>
      </c>
      <c r="B413" s="3"/>
      <c r="C413" s="3"/>
      <c r="D413" s="122"/>
      <c r="E413" s="3"/>
      <c r="F413" s="3"/>
      <c r="G413" s="3"/>
      <c r="H413" s="3"/>
      <c r="I413" s="120"/>
      <c r="J413" s="3"/>
      <c r="K413" s="119" t="str" cm="1">
        <f t="array" ref="K413">IF(OR($J$14 = "A",$J$14 = "B",$J$14 = "C"),IF(I413="","",IF(LEN(I413)&gt;2,_xlfn.IFS(ISNUMBER(SEARCH("_",I413)),I413,ISNUMBER(SEARCH(", ",I413)),SUBSTITUTE(I413,", ","_"),ISNUMBER(SEARCH("/ ",I413)),SUBSTITUTE(I413,"/ ","_"),ISNUMBER(SEARCH(",",I413)),SUBSTITUTE(I413,",","_"),ISNUMBER(SEARCH("/",I413)),SUBSTITUTE(I413,"/","_"),ISNUMBER(SEARCH("",I413)),I413),I413)),IF(OR($J$14 = "J",$J$14 = "K"),"",IF(D413="","",IF(LEN(D413)&gt;2,_xlfn.IFS(ISNUMBER(SEARCH("_",D413)),D413,ISNUMBER(SEARCH(", ",D413)),SUBSTITUTE(D413,", ","_"),ISNUMBER(SEARCH("/ ",D413)),SUBSTITUTE(D413,"/ ","_"),ISNUMBER(SEARCH(",",D413)),SUBSTITUTE(D413,",","_"),ISNUMBER(SEARCH("/",D413)),SUBSTITUTE(D413,"/","_"),ISNUMBER(SEARCH("",D413)),D413),D413))))</f>
        <v/>
      </c>
      <c r="L413" s="1"/>
      <c r="M413" s="1" t="str">
        <f t="shared" si="31"/>
        <v/>
      </c>
      <c r="N413" s="94" t="str">
        <f>IF($L413="None","",IF(ISERROR(VLOOKUP($L413,Info!$B$4:$B$266,1,FALSE)),"",VLOOKUP($L413,Info!$B$4:$L$266,5,FALSE)))</f>
        <v/>
      </c>
      <c r="O413" s="94" t="str">
        <f>IF(K413="","",IF(AND($J$12&lt;&gt;"ABC",N413="3"),"BAC",IF(N413="3","ABC",IF($J$12&lt;&gt;"ABC",IF($J$10="Standard",VLOOKUP(K413,Info!$BE$4:$BF$481,2,FALSE),VLOOKUP(K413,Info!$BI$4:$BJ$482,2,FALSE)),IF($J$10="Standard",VLOOKUP(K413,Info!$AG$4:$AH$2994,2,FALSE),VLOOKUP(K413,Info!$AK$4:$AL$2997,2,FALSE))))))</f>
        <v/>
      </c>
      <c r="P413" s="94" t="str">
        <f>IF($L413="None","",IF(ISERROR(VLOOKUP($L413,Info!$B$4:$B$266,1,FALSE)),"",VLOOKUP($L413,Info!$B$4:$L$266,3,FALSE)))</f>
        <v/>
      </c>
      <c r="Q413" s="96" t="str">
        <f>IF($L413="None","",IF(ISERROR(VLOOKUP($L413,Info!$B$4:$B$266,1,FALSE)),"",VLOOKUP($L413,Info!$B$4:$L$266,4,FALSE)))</f>
        <v/>
      </c>
      <c r="R413" s="1"/>
      <c r="S413" s="6" t="str">
        <f t="shared" si="32"/>
        <v/>
      </c>
      <c r="T413" s="6" t="str">
        <f>IF($L413="None","",IF(ISERROR(VLOOKUP($L413,Info!$B$4:$B$266,1,FALSE)),"",VLOOKUP($L413,Info!$B$4:$L$266,11,FALSE)))</f>
        <v/>
      </c>
      <c r="U413" s="1"/>
      <c r="V413" s="1"/>
      <c r="W413" s="1"/>
      <c r="X413" s="1" t="str">
        <f>IF($L413="None","",IF(ISERROR(VLOOKUP($L413,Info!$B$4:$B$266,1,FALSE)),"",IF(OR(W413="Metallic Liquid Tight",W413="Non-Metallic Liquid Tight",W413="LSZH",W413="Greenfield"),VLOOKUP($L413,Info!$B$4:$L$266,7,FALSE),"N/A")))</f>
        <v/>
      </c>
      <c r="Y413" s="1"/>
      <c r="Z413" s="96" t="str">
        <f>IF($L413="None","",IF(ISERROR(VLOOKUP($L413,Info!$B$4:$B$266,1,FALSE)),"",VLOOKUP($L413,Info!$B$4:$L$266,9,FALSE)))</f>
        <v/>
      </c>
      <c r="AA413" s="96" t="str">
        <f>IF($L413="None","",IF(ISERROR(VLOOKUP($L413,Info!$B$4:$B$266,1,FALSE)),"",VLOOKUP($L413,Info!$B$4:$L$266,8,FALSE)))</f>
        <v/>
      </c>
      <c r="AB413" s="96" t="str">
        <f>IF($L413="None","",IF(ISERROR(VLOOKUP($L413,Info!$B$4:$B$266,1,FALSE)),"",VLOOKUP($L413,Info!$B$4:$L$266,10,FALSE)))</f>
        <v/>
      </c>
      <c r="AC413" s="1" t="str">
        <f>IF(W413="SO Cable","Black,White",IF(O413="","",IF(P413="","",IF($J$12&lt;&gt;"ABC",IF(P413&lt;="250",VLOOKUP(O413,Info!$AZ$4:$BB$22,3,FALSE),VLOOKUP(O413,Info!$AZ$23:$BB$39,3,FALSE)),IF(P413&lt;="250",VLOOKUP(O413,Info!$AO$4:$AQ$22,3,FALSE),VLOOKUP(O413,Info!$AO$23:$AP$39,3,FALSE))))))</f>
        <v/>
      </c>
      <c r="AD413" s="1"/>
      <c r="AE413" s="1" t="str">
        <f>IF($L413="None","",IF(ISERROR(VLOOKUP($L413,Info!$B$4:$B$266,1,FALSE)),"",VLOOKUP($L413,Info!$B$4:$L$266,4,FALSE)))</f>
        <v/>
      </c>
      <c r="AF413" s="1" t="str">
        <f>IF($L413="None","",IF(ISERROR(VLOOKUP($L413,Info!$B$4:$B$266,1,FALSE)),"",VLOOKUP($L413,Info!$B$4:$L$266,6,FALSE)))</f>
        <v/>
      </c>
      <c r="AG413" s="1"/>
      <c r="AH413" s="33" t="str" cm="1">
        <f t="array" ref="AH413">IF(AND(L413&lt;&gt;"",O413&lt;&gt;"",R413:S413&lt;&gt;"",W413:X413&lt;&gt;"",Z413:AA413&lt;&gt;"",AC413&lt;&gt;""),"Good","Bad")</f>
        <v>Bad</v>
      </c>
      <c r="AL413" t="str" cm="1">
        <f t="array" ref="AL413">IF(R413&gt;0,_xlfn.IFS(COUNTIF($L$20:L413,"&lt;&gt;")&lt;101,1,COUNTIF($L$20:L413,"&lt;&gt;")&lt;201,2,COUNTIF($L$20:L413,"&lt;&gt;")&lt;301,3,COUNTIF($L$20:L413,"&lt;&gt;")&lt;401,4,COUNTIF($L$20:L413,"&lt;&gt;")&lt;501,5,COUNTIF($L$20:L413,"&lt;&gt;")&lt;601,6,COUNTIF($L$20:L413,"&lt;&gt;")&lt;701,7,COUNTIF($L$20:L413,"&lt;&gt;")&lt;801,8,COUNTIF($L$20:L413,"&lt;&gt;")&lt;901,9,COUNTIF($L$20:L413,"&lt;&gt;")&lt;1001,10,COUNTIF($L$20:L413,"&lt;&gt;")&lt;1101,11,COUNTIF($L$20:L413,"&lt;&gt;")&lt;1201,12,COUNTIF($L$20:L413,"&lt;&gt;")&lt;1301,13,COUNTIF($L$20:L413,"&lt;&gt;")&lt;1401,14,COUNTIF($L$20:L413,"&lt;&gt;")&lt;1501,15,COUNTIF($L$20:L413,"&lt;&gt;")&lt;1601,16,COUNTIF($L$20:L413,"&lt;&gt;")&lt;1701,17,COUNTIF($L$20:L413,"&lt;&gt;")&lt;1801,18,COUNTIF($L$20:L413,"&lt;&gt;")&lt;1901,19,COUNTIF($L$20:L413,"&lt;&gt;")&lt;2001,20,COUNTIF($L$20:L413,"&lt;&gt;")&lt;2101,21,COUNTIF($L$20:L413,"&lt;&gt;")&lt;2201,22,COUNTIF($L$20:L413,"&lt;&gt;")&lt;2301,23,COUNTIF($L$20:L413,"&lt;&gt;")&lt;2401,24,COUNTIF($L$20:L413,"&lt;&gt;")&lt;2501,25,COUNTIF($L$20:L413,"&lt;&gt;")&lt;2601,26,COUNTIF($L$20:L413,"&lt;&gt;")&lt;2701,27,COUNTIF($L$20:L413,"&lt;&gt;")&lt;2801,28,COUNTIF($L$20:L413,"&lt;&gt;")&lt;2901,29,COUNTIF($L$20:L413,"&lt;&gt;")&lt;3001,30),"")</f>
        <v/>
      </c>
      <c r="AM413" t="str">
        <f t="shared" si="30"/>
        <v/>
      </c>
      <c r="AN413" t="str">
        <f t="shared" si="34"/>
        <v/>
      </c>
      <c r="AP413" t="str">
        <f t="shared" si="33"/>
        <v/>
      </c>
      <c r="AQ413" t="str">
        <f>IF(AO413="","",COUNTIFS(AM413:$AM$3019,AO413))</f>
        <v/>
      </c>
    </row>
    <row r="414" spans="1:43" x14ac:dyDescent="0.25">
      <c r="A414" s="6" t="str">
        <f>IF(COUNT($A$20:A413)&lt;&gt;$B$4,IF(A413="","",A413+1),"")</f>
        <v/>
      </c>
      <c r="B414" s="3"/>
      <c r="C414" s="3"/>
      <c r="D414" s="122"/>
      <c r="E414" s="3"/>
      <c r="F414" s="3"/>
      <c r="G414" s="3"/>
      <c r="H414" s="3"/>
      <c r="I414" s="120"/>
      <c r="J414" s="3"/>
      <c r="K414" s="119" t="str" cm="1">
        <f t="array" ref="K414">IF(OR($J$14 = "A",$J$14 = "B",$J$14 = "C"),IF(I414="","",IF(LEN(I414)&gt;2,_xlfn.IFS(ISNUMBER(SEARCH("_",I414)),I414,ISNUMBER(SEARCH(", ",I414)),SUBSTITUTE(I414,", ","_"),ISNUMBER(SEARCH("/ ",I414)),SUBSTITUTE(I414,"/ ","_"),ISNUMBER(SEARCH(",",I414)),SUBSTITUTE(I414,",","_"),ISNUMBER(SEARCH("/",I414)),SUBSTITUTE(I414,"/","_"),ISNUMBER(SEARCH("",I414)),I414),I414)),IF(OR($J$14 = "J",$J$14 = "K"),"",IF(D414="","",IF(LEN(D414)&gt;2,_xlfn.IFS(ISNUMBER(SEARCH("_",D414)),D414,ISNUMBER(SEARCH(", ",D414)),SUBSTITUTE(D414,", ","_"),ISNUMBER(SEARCH("/ ",D414)),SUBSTITUTE(D414,"/ ","_"),ISNUMBER(SEARCH(",",D414)),SUBSTITUTE(D414,",","_"),ISNUMBER(SEARCH("/",D414)),SUBSTITUTE(D414,"/","_"),ISNUMBER(SEARCH("",D414)),D414),D414))))</f>
        <v/>
      </c>
      <c r="L414" s="1"/>
      <c r="M414" s="1" t="str">
        <f t="shared" si="31"/>
        <v/>
      </c>
      <c r="N414" s="94" t="str">
        <f>IF($L414="None","",IF(ISERROR(VLOOKUP($L414,Info!$B$4:$B$266,1,FALSE)),"",VLOOKUP($L414,Info!$B$4:$L$266,5,FALSE)))</f>
        <v/>
      </c>
      <c r="O414" s="94" t="str">
        <f>IF(K414="","",IF(AND($J$12&lt;&gt;"ABC",N414="3"),"BAC",IF(N414="3","ABC",IF($J$12&lt;&gt;"ABC",IF($J$10="Standard",VLOOKUP(K414,Info!$BE$4:$BF$481,2,FALSE),VLOOKUP(K414,Info!$BI$4:$BJ$482,2,FALSE)),IF($J$10="Standard",VLOOKUP(K414,Info!$AG$4:$AH$2994,2,FALSE),VLOOKUP(K414,Info!$AK$4:$AL$2997,2,FALSE))))))</f>
        <v/>
      </c>
      <c r="P414" s="94" t="str">
        <f>IF($L414="None","",IF(ISERROR(VLOOKUP($L414,Info!$B$4:$B$266,1,FALSE)),"",VLOOKUP($L414,Info!$B$4:$L$266,3,FALSE)))</f>
        <v/>
      </c>
      <c r="Q414" s="96" t="str">
        <f>IF($L414="None","",IF(ISERROR(VLOOKUP($L414,Info!$B$4:$B$266,1,FALSE)),"",VLOOKUP($L414,Info!$B$4:$L$266,4,FALSE)))</f>
        <v/>
      </c>
      <c r="R414" s="1"/>
      <c r="S414" s="6" t="str">
        <f t="shared" si="32"/>
        <v/>
      </c>
      <c r="T414" s="6" t="str">
        <f>IF($L414="None","",IF(ISERROR(VLOOKUP($L414,Info!$B$4:$B$266,1,FALSE)),"",VLOOKUP($L414,Info!$B$4:$L$266,11,FALSE)))</f>
        <v/>
      </c>
      <c r="U414" s="1"/>
      <c r="V414" s="1"/>
      <c r="W414" s="1"/>
      <c r="X414" s="1" t="str">
        <f>IF($L414="None","",IF(ISERROR(VLOOKUP($L414,Info!$B$4:$B$266,1,FALSE)),"",IF(OR(W414="Metallic Liquid Tight",W414="Non-Metallic Liquid Tight",W414="LSZH",W414="Greenfield"),VLOOKUP($L414,Info!$B$4:$L$266,7,FALSE),"N/A")))</f>
        <v/>
      </c>
      <c r="Y414" s="1"/>
      <c r="Z414" s="96" t="str">
        <f>IF($L414="None","",IF(ISERROR(VLOOKUP($L414,Info!$B$4:$B$266,1,FALSE)),"",VLOOKUP($L414,Info!$B$4:$L$266,9,FALSE)))</f>
        <v/>
      </c>
      <c r="AA414" s="96" t="str">
        <f>IF($L414="None","",IF(ISERROR(VLOOKUP($L414,Info!$B$4:$B$266,1,FALSE)),"",VLOOKUP($L414,Info!$B$4:$L$266,8,FALSE)))</f>
        <v/>
      </c>
      <c r="AB414" s="96" t="str">
        <f>IF($L414="None","",IF(ISERROR(VLOOKUP($L414,Info!$B$4:$B$266,1,FALSE)),"",VLOOKUP($L414,Info!$B$4:$L$266,10,FALSE)))</f>
        <v/>
      </c>
      <c r="AC414" s="1" t="str">
        <f>IF(W414="SO Cable","Black,White",IF(O414="","",IF(P414="","",IF($J$12&lt;&gt;"ABC",IF(P414&lt;="250",VLOOKUP(O414,Info!$AZ$4:$BB$22,3,FALSE),VLOOKUP(O414,Info!$AZ$23:$BB$39,3,FALSE)),IF(P414&lt;="250",VLOOKUP(O414,Info!$AO$4:$AQ$22,3,FALSE),VLOOKUP(O414,Info!$AO$23:$AP$39,3,FALSE))))))</f>
        <v/>
      </c>
      <c r="AD414" s="1"/>
      <c r="AE414" s="1" t="str">
        <f>IF($L414="None","",IF(ISERROR(VLOOKUP($L414,Info!$B$4:$B$266,1,FALSE)),"",VLOOKUP($L414,Info!$B$4:$L$266,4,FALSE)))</f>
        <v/>
      </c>
      <c r="AF414" s="1" t="str">
        <f>IF($L414="None","",IF(ISERROR(VLOOKUP($L414,Info!$B$4:$B$266,1,FALSE)),"",VLOOKUP($L414,Info!$B$4:$L$266,6,FALSE)))</f>
        <v/>
      </c>
      <c r="AG414" s="1"/>
      <c r="AH414" s="33" t="str" cm="1">
        <f t="array" ref="AH414">IF(AND(L414&lt;&gt;"",O414&lt;&gt;"",R414:S414&lt;&gt;"",W414:X414&lt;&gt;"",Z414:AA414&lt;&gt;"",AC414&lt;&gt;""),"Good","Bad")</f>
        <v>Bad</v>
      </c>
      <c r="AL414" t="str" cm="1">
        <f t="array" ref="AL414">IF(R414&gt;0,_xlfn.IFS(COUNTIF($L$20:L414,"&lt;&gt;")&lt;101,1,COUNTIF($L$20:L414,"&lt;&gt;")&lt;201,2,COUNTIF($L$20:L414,"&lt;&gt;")&lt;301,3,COUNTIF($L$20:L414,"&lt;&gt;")&lt;401,4,COUNTIF($L$20:L414,"&lt;&gt;")&lt;501,5,COUNTIF($L$20:L414,"&lt;&gt;")&lt;601,6,COUNTIF($L$20:L414,"&lt;&gt;")&lt;701,7,COUNTIF($L$20:L414,"&lt;&gt;")&lt;801,8,COUNTIF($L$20:L414,"&lt;&gt;")&lt;901,9,COUNTIF($L$20:L414,"&lt;&gt;")&lt;1001,10,COUNTIF($L$20:L414,"&lt;&gt;")&lt;1101,11,COUNTIF($L$20:L414,"&lt;&gt;")&lt;1201,12,COUNTIF($L$20:L414,"&lt;&gt;")&lt;1301,13,COUNTIF($L$20:L414,"&lt;&gt;")&lt;1401,14,COUNTIF($L$20:L414,"&lt;&gt;")&lt;1501,15,COUNTIF($L$20:L414,"&lt;&gt;")&lt;1601,16,COUNTIF($L$20:L414,"&lt;&gt;")&lt;1701,17,COUNTIF($L$20:L414,"&lt;&gt;")&lt;1801,18,COUNTIF($L$20:L414,"&lt;&gt;")&lt;1901,19,COUNTIF($L$20:L414,"&lt;&gt;")&lt;2001,20,COUNTIF($L$20:L414,"&lt;&gt;")&lt;2101,21,COUNTIF($L$20:L414,"&lt;&gt;")&lt;2201,22,COUNTIF($L$20:L414,"&lt;&gt;")&lt;2301,23,COUNTIF($L$20:L414,"&lt;&gt;")&lt;2401,24,COUNTIF($L$20:L414,"&lt;&gt;")&lt;2501,25,COUNTIF($L$20:L414,"&lt;&gt;")&lt;2601,26,COUNTIF($L$20:L414,"&lt;&gt;")&lt;2701,27,COUNTIF($L$20:L414,"&lt;&gt;")&lt;2801,28,COUNTIF($L$20:L414,"&lt;&gt;")&lt;2901,29,COUNTIF($L$20:L414,"&lt;&gt;")&lt;3001,30),"")</f>
        <v/>
      </c>
      <c r="AM414" t="str">
        <f t="shared" si="30"/>
        <v/>
      </c>
      <c r="AN414" t="str">
        <f t="shared" si="34"/>
        <v/>
      </c>
      <c r="AP414" t="str">
        <f t="shared" si="33"/>
        <v/>
      </c>
      <c r="AQ414" t="str">
        <f>IF(AO414="","",COUNTIFS(AM414:$AM$3019,AO414))</f>
        <v/>
      </c>
    </row>
    <row r="415" spans="1:43" x14ac:dyDescent="0.25">
      <c r="A415" s="6" t="str">
        <f>IF(COUNT($A$20:A414)&lt;&gt;$B$4,IF(A414="","",A414+1),"")</f>
        <v/>
      </c>
      <c r="B415" s="3"/>
      <c r="C415" s="3"/>
      <c r="D415" s="122"/>
      <c r="E415" s="3"/>
      <c r="F415" s="3"/>
      <c r="G415" s="3"/>
      <c r="H415" s="3"/>
      <c r="I415" s="120"/>
      <c r="J415" s="3"/>
      <c r="K415" s="119" t="str" cm="1">
        <f t="array" ref="K415">IF(OR($J$14 = "A",$J$14 = "B",$J$14 = "C"),IF(I415="","",IF(LEN(I415)&gt;2,_xlfn.IFS(ISNUMBER(SEARCH("_",I415)),I415,ISNUMBER(SEARCH(", ",I415)),SUBSTITUTE(I415,", ","_"),ISNUMBER(SEARCH("/ ",I415)),SUBSTITUTE(I415,"/ ","_"),ISNUMBER(SEARCH(",",I415)),SUBSTITUTE(I415,",","_"),ISNUMBER(SEARCH("/",I415)),SUBSTITUTE(I415,"/","_"),ISNUMBER(SEARCH("",I415)),I415),I415)),IF(OR($J$14 = "J",$J$14 = "K"),"",IF(D415="","",IF(LEN(D415)&gt;2,_xlfn.IFS(ISNUMBER(SEARCH("_",D415)),D415,ISNUMBER(SEARCH(", ",D415)),SUBSTITUTE(D415,", ","_"),ISNUMBER(SEARCH("/ ",D415)),SUBSTITUTE(D415,"/ ","_"),ISNUMBER(SEARCH(",",D415)),SUBSTITUTE(D415,",","_"),ISNUMBER(SEARCH("/",D415)),SUBSTITUTE(D415,"/","_"),ISNUMBER(SEARCH("",D415)),D415),D415))))</f>
        <v/>
      </c>
      <c r="L415" s="1"/>
      <c r="M415" s="1" t="str">
        <f t="shared" si="31"/>
        <v/>
      </c>
      <c r="N415" s="94" t="str">
        <f>IF($L415="None","",IF(ISERROR(VLOOKUP($L415,Info!$B$4:$B$266,1,FALSE)),"",VLOOKUP($L415,Info!$B$4:$L$266,5,FALSE)))</f>
        <v/>
      </c>
      <c r="O415" s="94" t="str">
        <f>IF(K415="","",IF(AND($J$12&lt;&gt;"ABC",N415="3"),"BAC",IF(N415="3","ABC",IF($J$12&lt;&gt;"ABC",IF($J$10="Standard",VLOOKUP(K415,Info!$BE$4:$BF$481,2,FALSE),VLOOKUP(K415,Info!$BI$4:$BJ$482,2,FALSE)),IF($J$10="Standard",VLOOKUP(K415,Info!$AG$4:$AH$2994,2,FALSE),VLOOKUP(K415,Info!$AK$4:$AL$2997,2,FALSE))))))</f>
        <v/>
      </c>
      <c r="P415" s="94" t="str">
        <f>IF($L415="None","",IF(ISERROR(VLOOKUP($L415,Info!$B$4:$B$266,1,FALSE)),"",VLOOKUP($L415,Info!$B$4:$L$266,3,FALSE)))</f>
        <v/>
      </c>
      <c r="Q415" s="96" t="str">
        <f>IF($L415="None","",IF(ISERROR(VLOOKUP($L415,Info!$B$4:$B$266,1,FALSE)),"",VLOOKUP($L415,Info!$B$4:$L$266,4,FALSE)))</f>
        <v/>
      </c>
      <c r="R415" s="1"/>
      <c r="S415" s="6" t="str">
        <f t="shared" si="32"/>
        <v/>
      </c>
      <c r="T415" s="6" t="str">
        <f>IF($L415="None","",IF(ISERROR(VLOOKUP($L415,Info!$B$4:$B$266,1,FALSE)),"",VLOOKUP($L415,Info!$B$4:$L$266,11,FALSE)))</f>
        <v/>
      </c>
      <c r="U415" s="1"/>
      <c r="V415" s="1"/>
      <c r="W415" s="1"/>
      <c r="X415" s="1" t="str">
        <f>IF($L415="None","",IF(ISERROR(VLOOKUP($L415,Info!$B$4:$B$266,1,FALSE)),"",IF(OR(W415="Metallic Liquid Tight",W415="Non-Metallic Liquid Tight",W415="LSZH",W415="Greenfield"),VLOOKUP($L415,Info!$B$4:$L$266,7,FALSE),"N/A")))</f>
        <v/>
      </c>
      <c r="Y415" s="1"/>
      <c r="Z415" s="96" t="str">
        <f>IF($L415="None","",IF(ISERROR(VLOOKUP($L415,Info!$B$4:$B$266,1,FALSE)),"",VLOOKUP($L415,Info!$B$4:$L$266,9,FALSE)))</f>
        <v/>
      </c>
      <c r="AA415" s="96" t="str">
        <f>IF($L415="None","",IF(ISERROR(VLOOKUP($L415,Info!$B$4:$B$266,1,FALSE)),"",VLOOKUP($L415,Info!$B$4:$L$266,8,FALSE)))</f>
        <v/>
      </c>
      <c r="AB415" s="96" t="str">
        <f>IF($L415="None","",IF(ISERROR(VLOOKUP($L415,Info!$B$4:$B$266,1,FALSE)),"",VLOOKUP($L415,Info!$B$4:$L$266,10,FALSE)))</f>
        <v/>
      </c>
      <c r="AC415" s="1" t="str">
        <f>IF(W415="SO Cable","Black,White",IF(O415="","",IF(P415="","",IF($J$12&lt;&gt;"ABC",IF(P415&lt;="250",VLOOKUP(O415,Info!$AZ$4:$BB$22,3,FALSE),VLOOKUP(O415,Info!$AZ$23:$BB$39,3,FALSE)),IF(P415&lt;="250",VLOOKUP(O415,Info!$AO$4:$AQ$22,3,FALSE),VLOOKUP(O415,Info!$AO$23:$AP$39,3,FALSE))))))</f>
        <v/>
      </c>
      <c r="AD415" s="1"/>
      <c r="AE415" s="1" t="str">
        <f>IF($L415="None","",IF(ISERROR(VLOOKUP($L415,Info!$B$4:$B$266,1,FALSE)),"",VLOOKUP($L415,Info!$B$4:$L$266,4,FALSE)))</f>
        <v/>
      </c>
      <c r="AF415" s="1" t="str">
        <f>IF($L415="None","",IF(ISERROR(VLOOKUP($L415,Info!$B$4:$B$266,1,FALSE)),"",VLOOKUP($L415,Info!$B$4:$L$266,6,FALSE)))</f>
        <v/>
      </c>
      <c r="AG415" s="1"/>
      <c r="AH415" s="33" t="str" cm="1">
        <f t="array" ref="AH415">IF(AND(L415&lt;&gt;"",O415&lt;&gt;"",R415:S415&lt;&gt;"",W415:X415&lt;&gt;"",Z415:AA415&lt;&gt;"",AC415&lt;&gt;""),"Good","Bad")</f>
        <v>Bad</v>
      </c>
      <c r="AL415" t="str" cm="1">
        <f t="array" ref="AL415">IF(R415&gt;0,_xlfn.IFS(COUNTIF($L$20:L415,"&lt;&gt;")&lt;101,1,COUNTIF($L$20:L415,"&lt;&gt;")&lt;201,2,COUNTIF($L$20:L415,"&lt;&gt;")&lt;301,3,COUNTIF($L$20:L415,"&lt;&gt;")&lt;401,4,COUNTIF($L$20:L415,"&lt;&gt;")&lt;501,5,COUNTIF($L$20:L415,"&lt;&gt;")&lt;601,6,COUNTIF($L$20:L415,"&lt;&gt;")&lt;701,7,COUNTIF($L$20:L415,"&lt;&gt;")&lt;801,8,COUNTIF($L$20:L415,"&lt;&gt;")&lt;901,9,COUNTIF($L$20:L415,"&lt;&gt;")&lt;1001,10,COUNTIF($L$20:L415,"&lt;&gt;")&lt;1101,11,COUNTIF($L$20:L415,"&lt;&gt;")&lt;1201,12,COUNTIF($L$20:L415,"&lt;&gt;")&lt;1301,13,COUNTIF($L$20:L415,"&lt;&gt;")&lt;1401,14,COUNTIF($L$20:L415,"&lt;&gt;")&lt;1501,15,COUNTIF($L$20:L415,"&lt;&gt;")&lt;1601,16,COUNTIF($L$20:L415,"&lt;&gt;")&lt;1701,17,COUNTIF($L$20:L415,"&lt;&gt;")&lt;1801,18,COUNTIF($L$20:L415,"&lt;&gt;")&lt;1901,19,COUNTIF($L$20:L415,"&lt;&gt;")&lt;2001,20,COUNTIF($L$20:L415,"&lt;&gt;")&lt;2101,21,COUNTIF($L$20:L415,"&lt;&gt;")&lt;2201,22,COUNTIF($L$20:L415,"&lt;&gt;")&lt;2301,23,COUNTIF($L$20:L415,"&lt;&gt;")&lt;2401,24,COUNTIF($L$20:L415,"&lt;&gt;")&lt;2501,25,COUNTIF($L$20:L415,"&lt;&gt;")&lt;2601,26,COUNTIF($L$20:L415,"&lt;&gt;")&lt;2701,27,COUNTIF($L$20:L415,"&lt;&gt;")&lt;2801,28,COUNTIF($L$20:L415,"&lt;&gt;")&lt;2901,29,COUNTIF($L$20:L415,"&lt;&gt;")&lt;3001,30),"")</f>
        <v/>
      </c>
      <c r="AM415" t="str">
        <f t="shared" si="30"/>
        <v/>
      </c>
      <c r="AN415" t="str">
        <f t="shared" si="34"/>
        <v/>
      </c>
      <c r="AP415" t="str">
        <f t="shared" si="33"/>
        <v/>
      </c>
      <c r="AQ415" t="str">
        <f>IF(AO415="","",COUNTIFS(AM415:$AM$3019,AO415))</f>
        <v/>
      </c>
    </row>
    <row r="416" spans="1:43" x14ac:dyDescent="0.25">
      <c r="A416" s="6" t="str">
        <f>IF(COUNT($A$20:A415)&lt;&gt;$B$4,IF(A415="","",A415+1),"")</f>
        <v/>
      </c>
      <c r="B416" s="3"/>
      <c r="C416" s="3"/>
      <c r="D416" s="122"/>
      <c r="E416" s="3"/>
      <c r="F416" s="3"/>
      <c r="G416" s="3"/>
      <c r="H416" s="3"/>
      <c r="I416" s="120"/>
      <c r="J416" s="3"/>
      <c r="K416" s="119" t="str" cm="1">
        <f t="array" ref="K416">IF(OR($J$14 = "A",$J$14 = "B",$J$14 = "C"),IF(I416="","",IF(LEN(I416)&gt;2,_xlfn.IFS(ISNUMBER(SEARCH("_",I416)),I416,ISNUMBER(SEARCH(", ",I416)),SUBSTITUTE(I416,", ","_"),ISNUMBER(SEARCH("/ ",I416)),SUBSTITUTE(I416,"/ ","_"),ISNUMBER(SEARCH(",",I416)),SUBSTITUTE(I416,",","_"),ISNUMBER(SEARCH("/",I416)),SUBSTITUTE(I416,"/","_"),ISNUMBER(SEARCH("",I416)),I416),I416)),IF(OR($J$14 = "J",$J$14 = "K"),"",IF(D416="","",IF(LEN(D416)&gt;2,_xlfn.IFS(ISNUMBER(SEARCH("_",D416)),D416,ISNUMBER(SEARCH(", ",D416)),SUBSTITUTE(D416,", ","_"),ISNUMBER(SEARCH("/ ",D416)),SUBSTITUTE(D416,"/ ","_"),ISNUMBER(SEARCH(",",D416)),SUBSTITUTE(D416,",","_"),ISNUMBER(SEARCH("/",D416)),SUBSTITUTE(D416,"/","_"),ISNUMBER(SEARCH("",D416)),D416),D416))))</f>
        <v/>
      </c>
      <c r="L416" s="1"/>
      <c r="M416" s="1" t="str">
        <f t="shared" si="31"/>
        <v/>
      </c>
      <c r="N416" s="94" t="str">
        <f>IF($L416="None","",IF(ISERROR(VLOOKUP($L416,Info!$B$4:$B$266,1,FALSE)),"",VLOOKUP($L416,Info!$B$4:$L$266,5,FALSE)))</f>
        <v/>
      </c>
      <c r="O416" s="94" t="str">
        <f>IF(K416="","",IF(AND($J$12&lt;&gt;"ABC",N416="3"),"BAC",IF(N416="3","ABC",IF($J$12&lt;&gt;"ABC",IF($J$10="Standard",VLOOKUP(K416,Info!$BE$4:$BF$481,2,FALSE),VLOOKUP(K416,Info!$BI$4:$BJ$482,2,FALSE)),IF($J$10="Standard",VLOOKUP(K416,Info!$AG$4:$AH$2994,2,FALSE),VLOOKUP(K416,Info!$AK$4:$AL$2997,2,FALSE))))))</f>
        <v/>
      </c>
      <c r="P416" s="94" t="str">
        <f>IF($L416="None","",IF(ISERROR(VLOOKUP($L416,Info!$B$4:$B$266,1,FALSE)),"",VLOOKUP($L416,Info!$B$4:$L$266,3,FALSE)))</f>
        <v/>
      </c>
      <c r="Q416" s="96" t="str">
        <f>IF($L416="None","",IF(ISERROR(VLOOKUP($L416,Info!$B$4:$B$266,1,FALSE)),"",VLOOKUP($L416,Info!$B$4:$L$266,4,FALSE)))</f>
        <v/>
      </c>
      <c r="R416" s="1"/>
      <c r="S416" s="6" t="str">
        <f t="shared" si="32"/>
        <v/>
      </c>
      <c r="T416" s="6" t="str">
        <f>IF($L416="None","",IF(ISERROR(VLOOKUP($L416,Info!$B$4:$B$266,1,FALSE)),"",VLOOKUP($L416,Info!$B$4:$L$266,11,FALSE)))</f>
        <v/>
      </c>
      <c r="U416" s="1"/>
      <c r="V416" s="1"/>
      <c r="W416" s="1"/>
      <c r="X416" s="1" t="str">
        <f>IF($L416="None","",IF(ISERROR(VLOOKUP($L416,Info!$B$4:$B$266,1,FALSE)),"",IF(OR(W416="Metallic Liquid Tight",W416="Non-Metallic Liquid Tight",W416="LSZH",W416="Greenfield"),VLOOKUP($L416,Info!$B$4:$L$266,7,FALSE),"N/A")))</f>
        <v/>
      </c>
      <c r="Y416" s="1"/>
      <c r="Z416" s="96" t="str">
        <f>IF($L416="None","",IF(ISERROR(VLOOKUP($L416,Info!$B$4:$B$266,1,FALSE)),"",VLOOKUP($L416,Info!$B$4:$L$266,9,FALSE)))</f>
        <v/>
      </c>
      <c r="AA416" s="96" t="str">
        <f>IF($L416="None","",IF(ISERROR(VLOOKUP($L416,Info!$B$4:$B$266,1,FALSE)),"",VLOOKUP($L416,Info!$B$4:$L$266,8,FALSE)))</f>
        <v/>
      </c>
      <c r="AB416" s="96" t="str">
        <f>IF($L416="None","",IF(ISERROR(VLOOKUP($L416,Info!$B$4:$B$266,1,FALSE)),"",VLOOKUP($L416,Info!$B$4:$L$266,10,FALSE)))</f>
        <v/>
      </c>
      <c r="AC416" s="1" t="str">
        <f>IF(W416="SO Cable","Black,White",IF(O416="","",IF(P416="","",IF($J$12&lt;&gt;"ABC",IF(P416&lt;="250",VLOOKUP(O416,Info!$AZ$4:$BB$22,3,FALSE),VLOOKUP(O416,Info!$AZ$23:$BB$39,3,FALSE)),IF(P416&lt;="250",VLOOKUP(O416,Info!$AO$4:$AQ$22,3,FALSE),VLOOKUP(O416,Info!$AO$23:$AP$39,3,FALSE))))))</f>
        <v/>
      </c>
      <c r="AD416" s="1"/>
      <c r="AE416" s="1" t="str">
        <f>IF($L416="None","",IF(ISERROR(VLOOKUP($L416,Info!$B$4:$B$266,1,FALSE)),"",VLOOKUP($L416,Info!$B$4:$L$266,4,FALSE)))</f>
        <v/>
      </c>
      <c r="AF416" s="1" t="str">
        <f>IF($L416="None","",IF(ISERROR(VLOOKUP($L416,Info!$B$4:$B$266,1,FALSE)),"",VLOOKUP($L416,Info!$B$4:$L$266,6,FALSE)))</f>
        <v/>
      </c>
      <c r="AG416" s="1"/>
      <c r="AH416" s="33" t="str" cm="1">
        <f t="array" ref="AH416">IF(AND(L416&lt;&gt;"",O416&lt;&gt;"",R416:S416&lt;&gt;"",W416:X416&lt;&gt;"",Z416:AA416&lt;&gt;"",AC416&lt;&gt;""),"Good","Bad")</f>
        <v>Bad</v>
      </c>
      <c r="AL416" t="str" cm="1">
        <f t="array" ref="AL416">IF(R416&gt;0,_xlfn.IFS(COUNTIF($L$20:L416,"&lt;&gt;")&lt;101,1,COUNTIF($L$20:L416,"&lt;&gt;")&lt;201,2,COUNTIF($L$20:L416,"&lt;&gt;")&lt;301,3,COUNTIF($L$20:L416,"&lt;&gt;")&lt;401,4,COUNTIF($L$20:L416,"&lt;&gt;")&lt;501,5,COUNTIF($L$20:L416,"&lt;&gt;")&lt;601,6,COUNTIF($L$20:L416,"&lt;&gt;")&lt;701,7,COUNTIF($L$20:L416,"&lt;&gt;")&lt;801,8,COUNTIF($L$20:L416,"&lt;&gt;")&lt;901,9,COUNTIF($L$20:L416,"&lt;&gt;")&lt;1001,10,COUNTIF($L$20:L416,"&lt;&gt;")&lt;1101,11,COUNTIF($L$20:L416,"&lt;&gt;")&lt;1201,12,COUNTIF($L$20:L416,"&lt;&gt;")&lt;1301,13,COUNTIF($L$20:L416,"&lt;&gt;")&lt;1401,14,COUNTIF($L$20:L416,"&lt;&gt;")&lt;1501,15,COUNTIF($L$20:L416,"&lt;&gt;")&lt;1601,16,COUNTIF($L$20:L416,"&lt;&gt;")&lt;1701,17,COUNTIF($L$20:L416,"&lt;&gt;")&lt;1801,18,COUNTIF($L$20:L416,"&lt;&gt;")&lt;1901,19,COUNTIF($L$20:L416,"&lt;&gt;")&lt;2001,20,COUNTIF($L$20:L416,"&lt;&gt;")&lt;2101,21,COUNTIF($L$20:L416,"&lt;&gt;")&lt;2201,22,COUNTIF($L$20:L416,"&lt;&gt;")&lt;2301,23,COUNTIF($L$20:L416,"&lt;&gt;")&lt;2401,24,COUNTIF($L$20:L416,"&lt;&gt;")&lt;2501,25,COUNTIF($L$20:L416,"&lt;&gt;")&lt;2601,26,COUNTIF($L$20:L416,"&lt;&gt;")&lt;2701,27,COUNTIF($L$20:L416,"&lt;&gt;")&lt;2801,28,COUNTIF($L$20:L416,"&lt;&gt;")&lt;2901,29,COUNTIF($L$20:L416,"&lt;&gt;")&lt;3001,30),"")</f>
        <v/>
      </c>
      <c r="AM416" t="str">
        <f t="shared" si="30"/>
        <v/>
      </c>
      <c r="AN416" t="str">
        <f t="shared" si="34"/>
        <v/>
      </c>
      <c r="AP416" t="str">
        <f t="shared" si="33"/>
        <v/>
      </c>
      <c r="AQ416" t="str">
        <f>IF(AO416="","",COUNTIFS(AM416:$AM$3019,AO416))</f>
        <v/>
      </c>
    </row>
    <row r="417" spans="1:43" x14ac:dyDescent="0.25">
      <c r="A417" s="6" t="str">
        <f>IF(COUNT($A$20:A416)&lt;&gt;$B$4,IF(A416="","",A416+1),"")</f>
        <v/>
      </c>
      <c r="B417" s="3"/>
      <c r="C417" s="3"/>
      <c r="D417" s="122"/>
      <c r="E417" s="3"/>
      <c r="F417" s="3"/>
      <c r="G417" s="3"/>
      <c r="H417" s="3"/>
      <c r="I417" s="120"/>
      <c r="J417" s="3"/>
      <c r="K417" s="119" t="str" cm="1">
        <f t="array" ref="K417">IF(OR($J$14 = "A",$J$14 = "B",$J$14 = "C"),IF(I417="","",IF(LEN(I417)&gt;2,_xlfn.IFS(ISNUMBER(SEARCH("_",I417)),I417,ISNUMBER(SEARCH(", ",I417)),SUBSTITUTE(I417,", ","_"),ISNUMBER(SEARCH("/ ",I417)),SUBSTITUTE(I417,"/ ","_"),ISNUMBER(SEARCH(",",I417)),SUBSTITUTE(I417,",","_"),ISNUMBER(SEARCH("/",I417)),SUBSTITUTE(I417,"/","_"),ISNUMBER(SEARCH("",I417)),I417),I417)),IF(OR($J$14 = "J",$J$14 = "K"),"",IF(D417="","",IF(LEN(D417)&gt;2,_xlfn.IFS(ISNUMBER(SEARCH("_",D417)),D417,ISNUMBER(SEARCH(", ",D417)),SUBSTITUTE(D417,", ","_"),ISNUMBER(SEARCH("/ ",D417)),SUBSTITUTE(D417,"/ ","_"),ISNUMBER(SEARCH(",",D417)),SUBSTITUTE(D417,",","_"),ISNUMBER(SEARCH("/",D417)),SUBSTITUTE(D417,"/","_"),ISNUMBER(SEARCH("",D417)),D417),D417))))</f>
        <v/>
      </c>
      <c r="L417" s="1"/>
      <c r="M417" s="1" t="str">
        <f t="shared" si="31"/>
        <v/>
      </c>
      <c r="N417" s="94" t="str">
        <f>IF($L417="None","",IF(ISERROR(VLOOKUP($L417,Info!$B$4:$B$266,1,FALSE)),"",VLOOKUP($L417,Info!$B$4:$L$266,5,FALSE)))</f>
        <v/>
      </c>
      <c r="O417" s="94" t="str">
        <f>IF(K417="","",IF(AND($J$12&lt;&gt;"ABC",N417="3"),"BAC",IF(N417="3","ABC",IF($J$12&lt;&gt;"ABC",IF($J$10="Standard",VLOOKUP(K417,Info!$BE$4:$BF$481,2,FALSE),VLOOKUP(K417,Info!$BI$4:$BJ$482,2,FALSE)),IF($J$10="Standard",VLOOKUP(K417,Info!$AG$4:$AH$2994,2,FALSE),VLOOKUP(K417,Info!$AK$4:$AL$2997,2,FALSE))))))</f>
        <v/>
      </c>
      <c r="P417" s="94" t="str">
        <f>IF($L417="None","",IF(ISERROR(VLOOKUP($L417,Info!$B$4:$B$266,1,FALSE)),"",VLOOKUP($L417,Info!$B$4:$L$266,3,FALSE)))</f>
        <v/>
      </c>
      <c r="Q417" s="96" t="str">
        <f>IF($L417="None","",IF(ISERROR(VLOOKUP($L417,Info!$B$4:$B$266,1,FALSE)),"",VLOOKUP($L417,Info!$B$4:$L$266,4,FALSE)))</f>
        <v/>
      </c>
      <c r="R417" s="1"/>
      <c r="S417" s="6" t="str">
        <f t="shared" si="32"/>
        <v/>
      </c>
      <c r="T417" s="6" t="str">
        <f>IF($L417="None","",IF(ISERROR(VLOOKUP($L417,Info!$B$4:$B$266,1,FALSE)),"",VLOOKUP($L417,Info!$B$4:$L$266,11,FALSE)))</f>
        <v/>
      </c>
      <c r="U417" s="1"/>
      <c r="V417" s="1"/>
      <c r="W417" s="1"/>
      <c r="X417" s="1" t="str">
        <f>IF($L417="None","",IF(ISERROR(VLOOKUP($L417,Info!$B$4:$B$266,1,FALSE)),"",IF(OR(W417="Metallic Liquid Tight",W417="Non-Metallic Liquid Tight",W417="LSZH",W417="Greenfield"),VLOOKUP($L417,Info!$B$4:$L$266,7,FALSE),"N/A")))</f>
        <v/>
      </c>
      <c r="Y417" s="1"/>
      <c r="Z417" s="96" t="str">
        <f>IF($L417="None","",IF(ISERROR(VLOOKUP($L417,Info!$B$4:$B$266,1,FALSE)),"",VLOOKUP($L417,Info!$B$4:$L$266,9,FALSE)))</f>
        <v/>
      </c>
      <c r="AA417" s="96" t="str">
        <f>IF($L417="None","",IF(ISERROR(VLOOKUP($L417,Info!$B$4:$B$266,1,FALSE)),"",VLOOKUP($L417,Info!$B$4:$L$266,8,FALSE)))</f>
        <v/>
      </c>
      <c r="AB417" s="96" t="str">
        <f>IF($L417="None","",IF(ISERROR(VLOOKUP($L417,Info!$B$4:$B$266,1,FALSE)),"",VLOOKUP($L417,Info!$B$4:$L$266,10,FALSE)))</f>
        <v/>
      </c>
      <c r="AC417" s="1" t="str">
        <f>IF(W417="SO Cable","Black,White",IF(O417="","",IF(P417="","",IF($J$12&lt;&gt;"ABC",IF(P417&lt;="250",VLOOKUP(O417,Info!$AZ$4:$BB$22,3,FALSE),VLOOKUP(O417,Info!$AZ$23:$BB$39,3,FALSE)),IF(P417&lt;="250",VLOOKUP(O417,Info!$AO$4:$AQ$22,3,FALSE),VLOOKUP(O417,Info!$AO$23:$AP$39,3,FALSE))))))</f>
        <v/>
      </c>
      <c r="AD417" s="1"/>
      <c r="AE417" s="1" t="str">
        <f>IF($L417="None","",IF(ISERROR(VLOOKUP($L417,Info!$B$4:$B$266,1,FALSE)),"",VLOOKUP($L417,Info!$B$4:$L$266,4,FALSE)))</f>
        <v/>
      </c>
      <c r="AF417" s="1" t="str">
        <f>IF($L417="None","",IF(ISERROR(VLOOKUP($L417,Info!$B$4:$B$266,1,FALSE)),"",VLOOKUP($L417,Info!$B$4:$L$266,6,FALSE)))</f>
        <v/>
      </c>
      <c r="AG417" s="1"/>
      <c r="AH417" s="33" t="str" cm="1">
        <f t="array" ref="AH417">IF(AND(L417&lt;&gt;"",O417&lt;&gt;"",R417:S417&lt;&gt;"",W417:X417&lt;&gt;"",Z417:AA417&lt;&gt;"",AC417&lt;&gt;""),"Good","Bad")</f>
        <v>Bad</v>
      </c>
      <c r="AL417" t="str" cm="1">
        <f t="array" ref="AL417">IF(R417&gt;0,_xlfn.IFS(COUNTIF($L$20:L417,"&lt;&gt;")&lt;101,1,COUNTIF($L$20:L417,"&lt;&gt;")&lt;201,2,COUNTIF($L$20:L417,"&lt;&gt;")&lt;301,3,COUNTIF($L$20:L417,"&lt;&gt;")&lt;401,4,COUNTIF($L$20:L417,"&lt;&gt;")&lt;501,5,COUNTIF($L$20:L417,"&lt;&gt;")&lt;601,6,COUNTIF($L$20:L417,"&lt;&gt;")&lt;701,7,COUNTIF($L$20:L417,"&lt;&gt;")&lt;801,8,COUNTIF($L$20:L417,"&lt;&gt;")&lt;901,9,COUNTIF($L$20:L417,"&lt;&gt;")&lt;1001,10,COUNTIF($L$20:L417,"&lt;&gt;")&lt;1101,11,COUNTIF($L$20:L417,"&lt;&gt;")&lt;1201,12,COUNTIF($L$20:L417,"&lt;&gt;")&lt;1301,13,COUNTIF($L$20:L417,"&lt;&gt;")&lt;1401,14,COUNTIF($L$20:L417,"&lt;&gt;")&lt;1501,15,COUNTIF($L$20:L417,"&lt;&gt;")&lt;1601,16,COUNTIF($L$20:L417,"&lt;&gt;")&lt;1701,17,COUNTIF($L$20:L417,"&lt;&gt;")&lt;1801,18,COUNTIF($L$20:L417,"&lt;&gt;")&lt;1901,19,COUNTIF($L$20:L417,"&lt;&gt;")&lt;2001,20,COUNTIF($L$20:L417,"&lt;&gt;")&lt;2101,21,COUNTIF($L$20:L417,"&lt;&gt;")&lt;2201,22,COUNTIF($L$20:L417,"&lt;&gt;")&lt;2301,23,COUNTIF($L$20:L417,"&lt;&gt;")&lt;2401,24,COUNTIF($L$20:L417,"&lt;&gt;")&lt;2501,25,COUNTIF($L$20:L417,"&lt;&gt;")&lt;2601,26,COUNTIF($L$20:L417,"&lt;&gt;")&lt;2701,27,COUNTIF($L$20:L417,"&lt;&gt;")&lt;2801,28,COUNTIF($L$20:L417,"&lt;&gt;")&lt;2901,29,COUNTIF($L$20:L417,"&lt;&gt;")&lt;3001,30),"")</f>
        <v/>
      </c>
      <c r="AM417" t="str">
        <f t="shared" si="30"/>
        <v/>
      </c>
      <c r="AN417" t="str">
        <f t="shared" si="34"/>
        <v/>
      </c>
      <c r="AP417" t="str">
        <f t="shared" si="33"/>
        <v/>
      </c>
      <c r="AQ417" t="str">
        <f>IF(AO417="","",COUNTIFS(AM417:$AM$3019,AO417))</f>
        <v/>
      </c>
    </row>
    <row r="418" spans="1:43" x14ac:dyDescent="0.25">
      <c r="A418" s="6" t="str">
        <f>IF(COUNT($A$20:A417)&lt;&gt;$B$4,IF(A417="","",A417+1),"")</f>
        <v/>
      </c>
      <c r="B418" s="3"/>
      <c r="C418" s="3"/>
      <c r="D418" s="122"/>
      <c r="E418" s="3"/>
      <c r="F418" s="3"/>
      <c r="G418" s="3"/>
      <c r="H418" s="3"/>
      <c r="I418" s="120"/>
      <c r="J418" s="3"/>
      <c r="K418" s="119" t="str" cm="1">
        <f t="array" ref="K418">IF(OR($J$14 = "A",$J$14 = "B",$J$14 = "C"),IF(I418="","",IF(LEN(I418)&gt;2,_xlfn.IFS(ISNUMBER(SEARCH("_",I418)),I418,ISNUMBER(SEARCH(", ",I418)),SUBSTITUTE(I418,", ","_"),ISNUMBER(SEARCH("/ ",I418)),SUBSTITUTE(I418,"/ ","_"),ISNUMBER(SEARCH(",",I418)),SUBSTITUTE(I418,",","_"),ISNUMBER(SEARCH("/",I418)),SUBSTITUTE(I418,"/","_"),ISNUMBER(SEARCH("",I418)),I418),I418)),IF(OR($J$14 = "J",$J$14 = "K"),"",IF(D418="","",IF(LEN(D418)&gt;2,_xlfn.IFS(ISNUMBER(SEARCH("_",D418)),D418,ISNUMBER(SEARCH(", ",D418)),SUBSTITUTE(D418,", ","_"),ISNUMBER(SEARCH("/ ",D418)),SUBSTITUTE(D418,"/ ","_"),ISNUMBER(SEARCH(",",D418)),SUBSTITUTE(D418,",","_"),ISNUMBER(SEARCH("/",D418)),SUBSTITUTE(D418,"/","_"),ISNUMBER(SEARCH("",D418)),D418),D418))))</f>
        <v/>
      </c>
      <c r="L418" s="1"/>
      <c r="M418" s="1" t="str">
        <f t="shared" si="31"/>
        <v/>
      </c>
      <c r="N418" s="94" t="str">
        <f>IF($L418="None","",IF(ISERROR(VLOOKUP($L418,Info!$B$4:$B$266,1,FALSE)),"",VLOOKUP($L418,Info!$B$4:$L$266,5,FALSE)))</f>
        <v/>
      </c>
      <c r="O418" s="94" t="str">
        <f>IF(K418="","",IF(AND($J$12&lt;&gt;"ABC",N418="3"),"BAC",IF(N418="3","ABC",IF($J$12&lt;&gt;"ABC",IF($J$10="Standard",VLOOKUP(K418,Info!$BE$4:$BF$481,2,FALSE),VLOOKUP(K418,Info!$BI$4:$BJ$482,2,FALSE)),IF($J$10="Standard",VLOOKUP(K418,Info!$AG$4:$AH$2994,2,FALSE),VLOOKUP(K418,Info!$AK$4:$AL$2997,2,FALSE))))))</f>
        <v/>
      </c>
      <c r="P418" s="94" t="str">
        <f>IF($L418="None","",IF(ISERROR(VLOOKUP($L418,Info!$B$4:$B$266,1,FALSE)),"",VLOOKUP($L418,Info!$B$4:$L$266,3,FALSE)))</f>
        <v/>
      </c>
      <c r="Q418" s="96" t="str">
        <f>IF($L418="None","",IF(ISERROR(VLOOKUP($L418,Info!$B$4:$B$266,1,FALSE)),"",VLOOKUP($L418,Info!$B$4:$L$266,4,FALSE)))</f>
        <v/>
      </c>
      <c r="R418" s="1"/>
      <c r="S418" s="6" t="str">
        <f t="shared" si="32"/>
        <v/>
      </c>
      <c r="T418" s="6" t="str">
        <f>IF($L418="None","",IF(ISERROR(VLOOKUP($L418,Info!$B$4:$B$266,1,FALSE)),"",VLOOKUP($L418,Info!$B$4:$L$266,11,FALSE)))</f>
        <v/>
      </c>
      <c r="U418" s="1"/>
      <c r="V418" s="1"/>
      <c r="W418" s="1"/>
      <c r="X418" s="1" t="str">
        <f>IF($L418="None","",IF(ISERROR(VLOOKUP($L418,Info!$B$4:$B$266,1,FALSE)),"",IF(OR(W418="Metallic Liquid Tight",W418="Non-Metallic Liquid Tight",W418="LSZH",W418="Greenfield"),VLOOKUP($L418,Info!$B$4:$L$266,7,FALSE),"N/A")))</f>
        <v/>
      </c>
      <c r="Y418" s="1"/>
      <c r="Z418" s="96" t="str">
        <f>IF($L418="None","",IF(ISERROR(VLOOKUP($L418,Info!$B$4:$B$266,1,FALSE)),"",VLOOKUP($L418,Info!$B$4:$L$266,9,FALSE)))</f>
        <v/>
      </c>
      <c r="AA418" s="96" t="str">
        <f>IF($L418="None","",IF(ISERROR(VLOOKUP($L418,Info!$B$4:$B$266,1,FALSE)),"",VLOOKUP($L418,Info!$B$4:$L$266,8,FALSE)))</f>
        <v/>
      </c>
      <c r="AB418" s="96" t="str">
        <f>IF($L418="None","",IF(ISERROR(VLOOKUP($L418,Info!$B$4:$B$266,1,FALSE)),"",VLOOKUP($L418,Info!$B$4:$L$266,10,FALSE)))</f>
        <v/>
      </c>
      <c r="AC418" s="1" t="str">
        <f>IF(W418="SO Cable","Black,White",IF(O418="","",IF(P418="","",IF($J$12&lt;&gt;"ABC",IF(P418&lt;="250",VLOOKUP(O418,Info!$AZ$4:$BB$22,3,FALSE),VLOOKUP(O418,Info!$AZ$23:$BB$39,3,FALSE)),IF(P418&lt;="250",VLOOKUP(O418,Info!$AO$4:$AQ$22,3,FALSE),VLOOKUP(O418,Info!$AO$23:$AP$39,3,FALSE))))))</f>
        <v/>
      </c>
      <c r="AD418" s="1"/>
      <c r="AE418" s="1" t="str">
        <f>IF($L418="None","",IF(ISERROR(VLOOKUP($L418,Info!$B$4:$B$266,1,FALSE)),"",VLOOKUP($L418,Info!$B$4:$L$266,4,FALSE)))</f>
        <v/>
      </c>
      <c r="AF418" s="1" t="str">
        <f>IF($L418="None","",IF(ISERROR(VLOOKUP($L418,Info!$B$4:$B$266,1,FALSE)),"",VLOOKUP($L418,Info!$B$4:$L$266,6,FALSE)))</f>
        <v/>
      </c>
      <c r="AG418" s="1"/>
      <c r="AH418" s="33" t="str" cm="1">
        <f t="array" ref="AH418">IF(AND(L418&lt;&gt;"",O418&lt;&gt;"",R418:S418&lt;&gt;"",W418:X418&lt;&gt;"",Z418:AA418&lt;&gt;"",AC418&lt;&gt;""),"Good","Bad")</f>
        <v>Bad</v>
      </c>
      <c r="AL418" t="str" cm="1">
        <f t="array" ref="AL418">IF(R418&gt;0,_xlfn.IFS(COUNTIF($L$20:L418,"&lt;&gt;")&lt;101,1,COUNTIF($L$20:L418,"&lt;&gt;")&lt;201,2,COUNTIF($L$20:L418,"&lt;&gt;")&lt;301,3,COUNTIF($L$20:L418,"&lt;&gt;")&lt;401,4,COUNTIF($L$20:L418,"&lt;&gt;")&lt;501,5,COUNTIF($L$20:L418,"&lt;&gt;")&lt;601,6,COUNTIF($L$20:L418,"&lt;&gt;")&lt;701,7,COUNTIF($L$20:L418,"&lt;&gt;")&lt;801,8,COUNTIF($L$20:L418,"&lt;&gt;")&lt;901,9,COUNTIF($L$20:L418,"&lt;&gt;")&lt;1001,10,COUNTIF($L$20:L418,"&lt;&gt;")&lt;1101,11,COUNTIF($L$20:L418,"&lt;&gt;")&lt;1201,12,COUNTIF($L$20:L418,"&lt;&gt;")&lt;1301,13,COUNTIF($L$20:L418,"&lt;&gt;")&lt;1401,14,COUNTIF($L$20:L418,"&lt;&gt;")&lt;1501,15,COUNTIF($L$20:L418,"&lt;&gt;")&lt;1601,16,COUNTIF($L$20:L418,"&lt;&gt;")&lt;1701,17,COUNTIF($L$20:L418,"&lt;&gt;")&lt;1801,18,COUNTIF($L$20:L418,"&lt;&gt;")&lt;1901,19,COUNTIF($L$20:L418,"&lt;&gt;")&lt;2001,20,COUNTIF($L$20:L418,"&lt;&gt;")&lt;2101,21,COUNTIF($L$20:L418,"&lt;&gt;")&lt;2201,22,COUNTIF($L$20:L418,"&lt;&gt;")&lt;2301,23,COUNTIF($L$20:L418,"&lt;&gt;")&lt;2401,24,COUNTIF($L$20:L418,"&lt;&gt;")&lt;2501,25,COUNTIF($L$20:L418,"&lt;&gt;")&lt;2601,26,COUNTIF($L$20:L418,"&lt;&gt;")&lt;2701,27,COUNTIF($L$20:L418,"&lt;&gt;")&lt;2801,28,COUNTIF($L$20:L418,"&lt;&gt;")&lt;2901,29,COUNTIF($L$20:L418,"&lt;&gt;")&lt;3001,30),"")</f>
        <v/>
      </c>
      <c r="AM418" t="str">
        <f t="shared" si="30"/>
        <v/>
      </c>
      <c r="AN418" t="str">
        <f t="shared" si="34"/>
        <v/>
      </c>
      <c r="AP418" t="str">
        <f t="shared" si="33"/>
        <v/>
      </c>
      <c r="AQ418" t="str">
        <f>IF(AO418="","",COUNTIFS(AM418:$AM$3019,AO418))</f>
        <v/>
      </c>
    </row>
    <row r="419" spans="1:43" x14ac:dyDescent="0.25">
      <c r="A419" s="6" t="str">
        <f>IF(COUNT($A$20:A418)&lt;&gt;$B$4,IF(A418="","",A418+1),"")</f>
        <v/>
      </c>
      <c r="B419" s="3"/>
      <c r="C419" s="3"/>
      <c r="D419" s="122"/>
      <c r="E419" s="3"/>
      <c r="F419" s="3"/>
      <c r="G419" s="3"/>
      <c r="H419" s="3"/>
      <c r="I419" s="120"/>
      <c r="J419" s="3"/>
      <c r="K419" s="119" t="str" cm="1">
        <f t="array" ref="K419">IF(OR($J$14 = "A",$J$14 = "B",$J$14 = "C"),IF(I419="","",IF(LEN(I419)&gt;2,_xlfn.IFS(ISNUMBER(SEARCH("_",I419)),I419,ISNUMBER(SEARCH(", ",I419)),SUBSTITUTE(I419,", ","_"),ISNUMBER(SEARCH("/ ",I419)),SUBSTITUTE(I419,"/ ","_"),ISNUMBER(SEARCH(",",I419)),SUBSTITUTE(I419,",","_"),ISNUMBER(SEARCH("/",I419)),SUBSTITUTE(I419,"/","_"),ISNUMBER(SEARCH("",I419)),I419),I419)),IF(OR($J$14 = "J",$J$14 = "K"),"",IF(D419="","",IF(LEN(D419)&gt;2,_xlfn.IFS(ISNUMBER(SEARCH("_",D419)),D419,ISNUMBER(SEARCH(", ",D419)),SUBSTITUTE(D419,", ","_"),ISNUMBER(SEARCH("/ ",D419)),SUBSTITUTE(D419,"/ ","_"),ISNUMBER(SEARCH(",",D419)),SUBSTITUTE(D419,",","_"),ISNUMBER(SEARCH("/",D419)),SUBSTITUTE(D419,"/","_"),ISNUMBER(SEARCH("",D419)),D419),D419))))</f>
        <v/>
      </c>
      <c r="L419" s="1"/>
      <c r="M419" s="1" t="str">
        <f t="shared" si="31"/>
        <v/>
      </c>
      <c r="N419" s="94" t="str">
        <f>IF($L419="None","",IF(ISERROR(VLOOKUP($L419,Info!$B$4:$B$266,1,FALSE)),"",VLOOKUP($L419,Info!$B$4:$L$266,5,FALSE)))</f>
        <v/>
      </c>
      <c r="O419" s="94" t="str">
        <f>IF(K419="","",IF(AND($J$12&lt;&gt;"ABC",N419="3"),"BAC",IF(N419="3","ABC",IF($J$12&lt;&gt;"ABC",IF($J$10="Standard",VLOOKUP(K419,Info!$BE$4:$BF$481,2,FALSE),VLOOKUP(K419,Info!$BI$4:$BJ$482,2,FALSE)),IF($J$10="Standard",VLOOKUP(K419,Info!$AG$4:$AH$2994,2,FALSE),VLOOKUP(K419,Info!$AK$4:$AL$2997,2,FALSE))))))</f>
        <v/>
      </c>
      <c r="P419" s="94" t="str">
        <f>IF($L419="None","",IF(ISERROR(VLOOKUP($L419,Info!$B$4:$B$266,1,FALSE)),"",VLOOKUP($L419,Info!$B$4:$L$266,3,FALSE)))</f>
        <v/>
      </c>
      <c r="Q419" s="96" t="str">
        <f>IF($L419="None","",IF(ISERROR(VLOOKUP($L419,Info!$B$4:$B$266,1,FALSE)),"",VLOOKUP($L419,Info!$B$4:$L$266,4,FALSE)))</f>
        <v/>
      </c>
      <c r="R419" s="1"/>
      <c r="S419" s="6" t="str">
        <f t="shared" si="32"/>
        <v/>
      </c>
      <c r="T419" s="6" t="str">
        <f>IF($L419="None","",IF(ISERROR(VLOOKUP($L419,Info!$B$4:$B$266,1,FALSE)),"",VLOOKUP($L419,Info!$B$4:$L$266,11,FALSE)))</f>
        <v/>
      </c>
      <c r="U419" s="1"/>
      <c r="V419" s="1"/>
      <c r="W419" s="1"/>
      <c r="X419" s="1" t="str">
        <f>IF($L419="None","",IF(ISERROR(VLOOKUP($L419,Info!$B$4:$B$266,1,FALSE)),"",IF(OR(W419="Metallic Liquid Tight",W419="Non-Metallic Liquid Tight",W419="LSZH",W419="Greenfield"),VLOOKUP($L419,Info!$B$4:$L$266,7,FALSE),"N/A")))</f>
        <v/>
      </c>
      <c r="Y419" s="1"/>
      <c r="Z419" s="96" t="str">
        <f>IF($L419="None","",IF(ISERROR(VLOOKUP($L419,Info!$B$4:$B$266,1,FALSE)),"",VLOOKUP($L419,Info!$B$4:$L$266,9,FALSE)))</f>
        <v/>
      </c>
      <c r="AA419" s="96" t="str">
        <f>IF($L419="None","",IF(ISERROR(VLOOKUP($L419,Info!$B$4:$B$266,1,FALSE)),"",VLOOKUP($L419,Info!$B$4:$L$266,8,FALSE)))</f>
        <v/>
      </c>
      <c r="AB419" s="96" t="str">
        <f>IF($L419="None","",IF(ISERROR(VLOOKUP($L419,Info!$B$4:$B$266,1,FALSE)),"",VLOOKUP($L419,Info!$B$4:$L$266,10,FALSE)))</f>
        <v/>
      </c>
      <c r="AC419" s="1" t="str">
        <f>IF(W419="SO Cable","Black,White",IF(O419="","",IF(P419="","",IF($J$12&lt;&gt;"ABC",IF(P419&lt;="250",VLOOKUP(O419,Info!$AZ$4:$BB$22,3,FALSE),VLOOKUP(O419,Info!$AZ$23:$BB$39,3,FALSE)),IF(P419&lt;="250",VLOOKUP(O419,Info!$AO$4:$AQ$22,3,FALSE),VLOOKUP(O419,Info!$AO$23:$AP$39,3,FALSE))))))</f>
        <v/>
      </c>
      <c r="AD419" s="1"/>
      <c r="AE419" s="1" t="str">
        <f>IF($L419="None","",IF(ISERROR(VLOOKUP($L419,Info!$B$4:$B$266,1,FALSE)),"",VLOOKUP($L419,Info!$B$4:$L$266,4,FALSE)))</f>
        <v/>
      </c>
      <c r="AF419" s="1" t="str">
        <f>IF($L419="None","",IF(ISERROR(VLOOKUP($L419,Info!$B$4:$B$266,1,FALSE)),"",VLOOKUP($L419,Info!$B$4:$L$266,6,FALSE)))</f>
        <v/>
      </c>
      <c r="AG419" s="1"/>
      <c r="AH419" s="33" t="str" cm="1">
        <f t="array" ref="AH419">IF(AND(L419&lt;&gt;"",O419&lt;&gt;"",R419:S419&lt;&gt;"",W419:X419&lt;&gt;"",Z419:AA419&lt;&gt;"",AC419&lt;&gt;""),"Good","Bad")</f>
        <v>Bad</v>
      </c>
      <c r="AL419" t="str" cm="1">
        <f t="array" ref="AL419">IF(R419&gt;0,_xlfn.IFS(COUNTIF($L$20:L419,"&lt;&gt;")&lt;101,1,COUNTIF($L$20:L419,"&lt;&gt;")&lt;201,2,COUNTIF($L$20:L419,"&lt;&gt;")&lt;301,3,COUNTIF($L$20:L419,"&lt;&gt;")&lt;401,4,COUNTIF($L$20:L419,"&lt;&gt;")&lt;501,5,COUNTIF($L$20:L419,"&lt;&gt;")&lt;601,6,COUNTIF($L$20:L419,"&lt;&gt;")&lt;701,7,COUNTIF($L$20:L419,"&lt;&gt;")&lt;801,8,COUNTIF($L$20:L419,"&lt;&gt;")&lt;901,9,COUNTIF($L$20:L419,"&lt;&gt;")&lt;1001,10,COUNTIF($L$20:L419,"&lt;&gt;")&lt;1101,11,COUNTIF($L$20:L419,"&lt;&gt;")&lt;1201,12,COUNTIF($L$20:L419,"&lt;&gt;")&lt;1301,13,COUNTIF($L$20:L419,"&lt;&gt;")&lt;1401,14,COUNTIF($L$20:L419,"&lt;&gt;")&lt;1501,15,COUNTIF($L$20:L419,"&lt;&gt;")&lt;1601,16,COUNTIF($L$20:L419,"&lt;&gt;")&lt;1701,17,COUNTIF($L$20:L419,"&lt;&gt;")&lt;1801,18,COUNTIF($L$20:L419,"&lt;&gt;")&lt;1901,19,COUNTIF($L$20:L419,"&lt;&gt;")&lt;2001,20,COUNTIF($L$20:L419,"&lt;&gt;")&lt;2101,21,COUNTIF($L$20:L419,"&lt;&gt;")&lt;2201,22,COUNTIF($L$20:L419,"&lt;&gt;")&lt;2301,23,COUNTIF($L$20:L419,"&lt;&gt;")&lt;2401,24,COUNTIF($L$20:L419,"&lt;&gt;")&lt;2501,25,COUNTIF($L$20:L419,"&lt;&gt;")&lt;2601,26,COUNTIF($L$20:L419,"&lt;&gt;")&lt;2701,27,COUNTIF($L$20:L419,"&lt;&gt;")&lt;2801,28,COUNTIF($L$20:L419,"&lt;&gt;")&lt;2901,29,COUNTIF($L$20:L419,"&lt;&gt;")&lt;3001,30),"")</f>
        <v/>
      </c>
      <c r="AM419" t="str">
        <f t="shared" si="30"/>
        <v/>
      </c>
      <c r="AN419" t="str">
        <f t="shared" si="34"/>
        <v/>
      </c>
      <c r="AP419" t="str">
        <f t="shared" si="33"/>
        <v/>
      </c>
      <c r="AQ419" t="str">
        <f>IF(AO419="","",COUNTIFS(AM419:$AM$3019,AO419))</f>
        <v/>
      </c>
    </row>
    <row r="420" spans="1:43" x14ac:dyDescent="0.25">
      <c r="A420" s="6" t="str">
        <f>IF(COUNT($A$20:A419)&lt;&gt;$B$4,IF(A419="","",A419+1),"")</f>
        <v/>
      </c>
      <c r="B420" s="3"/>
      <c r="C420" s="3"/>
      <c r="D420" s="122"/>
      <c r="E420" s="3"/>
      <c r="F420" s="3"/>
      <c r="G420" s="3"/>
      <c r="H420" s="3"/>
      <c r="I420" s="120"/>
      <c r="J420" s="3"/>
      <c r="K420" s="119" t="str" cm="1">
        <f t="array" ref="K420">IF(OR($J$14 = "A",$J$14 = "B",$J$14 = "C"),IF(I420="","",IF(LEN(I420)&gt;2,_xlfn.IFS(ISNUMBER(SEARCH("_",I420)),I420,ISNUMBER(SEARCH(", ",I420)),SUBSTITUTE(I420,", ","_"),ISNUMBER(SEARCH("/ ",I420)),SUBSTITUTE(I420,"/ ","_"),ISNUMBER(SEARCH(",",I420)),SUBSTITUTE(I420,",","_"),ISNUMBER(SEARCH("/",I420)),SUBSTITUTE(I420,"/","_"),ISNUMBER(SEARCH("",I420)),I420),I420)),IF(OR($J$14 = "J",$J$14 = "K"),"",IF(D420="","",IF(LEN(D420)&gt;2,_xlfn.IFS(ISNUMBER(SEARCH("_",D420)),D420,ISNUMBER(SEARCH(", ",D420)),SUBSTITUTE(D420,", ","_"),ISNUMBER(SEARCH("/ ",D420)),SUBSTITUTE(D420,"/ ","_"),ISNUMBER(SEARCH(",",D420)),SUBSTITUTE(D420,",","_"),ISNUMBER(SEARCH("/",D420)),SUBSTITUTE(D420,"/","_"),ISNUMBER(SEARCH("",D420)),D420),D420))))</f>
        <v/>
      </c>
      <c r="L420" s="1"/>
      <c r="M420" s="1" t="str">
        <f t="shared" si="31"/>
        <v/>
      </c>
      <c r="N420" s="94" t="str">
        <f>IF($L420="None","",IF(ISERROR(VLOOKUP($L420,Info!$B$4:$B$266,1,FALSE)),"",VLOOKUP($L420,Info!$B$4:$L$266,5,FALSE)))</f>
        <v/>
      </c>
      <c r="O420" s="94" t="str">
        <f>IF(K420="","",IF(AND($J$12&lt;&gt;"ABC",N420="3"),"BAC",IF(N420="3","ABC",IF($J$12&lt;&gt;"ABC",IF($J$10="Standard",VLOOKUP(K420,Info!$BE$4:$BF$481,2,FALSE),VLOOKUP(K420,Info!$BI$4:$BJ$482,2,FALSE)),IF($J$10="Standard",VLOOKUP(K420,Info!$AG$4:$AH$2994,2,FALSE),VLOOKUP(K420,Info!$AK$4:$AL$2997,2,FALSE))))))</f>
        <v/>
      </c>
      <c r="P420" s="94" t="str">
        <f>IF($L420="None","",IF(ISERROR(VLOOKUP($L420,Info!$B$4:$B$266,1,FALSE)),"",VLOOKUP($L420,Info!$B$4:$L$266,3,FALSE)))</f>
        <v/>
      </c>
      <c r="Q420" s="96" t="str">
        <f>IF($L420="None","",IF(ISERROR(VLOOKUP($L420,Info!$B$4:$B$266,1,FALSE)),"",VLOOKUP($L420,Info!$B$4:$L$266,4,FALSE)))</f>
        <v/>
      </c>
      <c r="R420" s="1"/>
      <c r="S420" s="6" t="str">
        <f t="shared" si="32"/>
        <v/>
      </c>
      <c r="T420" s="6" t="str">
        <f>IF($L420="None","",IF(ISERROR(VLOOKUP($L420,Info!$B$4:$B$266,1,FALSE)),"",VLOOKUP($L420,Info!$B$4:$L$266,11,FALSE)))</f>
        <v/>
      </c>
      <c r="U420" s="1"/>
      <c r="V420" s="1"/>
      <c r="W420" s="1"/>
      <c r="X420" s="1" t="str">
        <f>IF($L420="None","",IF(ISERROR(VLOOKUP($L420,Info!$B$4:$B$266,1,FALSE)),"",IF(OR(W420="Metallic Liquid Tight",W420="Non-Metallic Liquid Tight",W420="LSZH",W420="Greenfield"),VLOOKUP($L420,Info!$B$4:$L$266,7,FALSE),"N/A")))</f>
        <v/>
      </c>
      <c r="Y420" s="1"/>
      <c r="Z420" s="96" t="str">
        <f>IF($L420="None","",IF(ISERROR(VLOOKUP($L420,Info!$B$4:$B$266,1,FALSE)),"",VLOOKUP($L420,Info!$B$4:$L$266,9,FALSE)))</f>
        <v/>
      </c>
      <c r="AA420" s="96" t="str">
        <f>IF($L420="None","",IF(ISERROR(VLOOKUP($L420,Info!$B$4:$B$266,1,FALSE)),"",VLOOKUP($L420,Info!$B$4:$L$266,8,FALSE)))</f>
        <v/>
      </c>
      <c r="AB420" s="96" t="str">
        <f>IF($L420="None","",IF(ISERROR(VLOOKUP($L420,Info!$B$4:$B$266,1,FALSE)),"",VLOOKUP($L420,Info!$B$4:$L$266,10,FALSE)))</f>
        <v/>
      </c>
      <c r="AC420" s="1" t="str">
        <f>IF(W420="SO Cable","Black,White",IF(O420="","",IF(P420="","",IF($J$12&lt;&gt;"ABC",IF(P420&lt;="250",VLOOKUP(O420,Info!$AZ$4:$BB$22,3,FALSE),VLOOKUP(O420,Info!$AZ$23:$BB$39,3,FALSE)),IF(P420&lt;="250",VLOOKUP(O420,Info!$AO$4:$AQ$22,3,FALSE),VLOOKUP(O420,Info!$AO$23:$AP$39,3,FALSE))))))</f>
        <v/>
      </c>
      <c r="AD420" s="1"/>
      <c r="AE420" s="1" t="str">
        <f>IF($L420="None","",IF(ISERROR(VLOOKUP($L420,Info!$B$4:$B$266,1,FALSE)),"",VLOOKUP($L420,Info!$B$4:$L$266,4,FALSE)))</f>
        <v/>
      </c>
      <c r="AF420" s="1" t="str">
        <f>IF($L420="None","",IF(ISERROR(VLOOKUP($L420,Info!$B$4:$B$266,1,FALSE)),"",VLOOKUP($L420,Info!$B$4:$L$266,6,FALSE)))</f>
        <v/>
      </c>
      <c r="AG420" s="1"/>
      <c r="AH420" s="33" t="str" cm="1">
        <f t="array" ref="AH420">IF(AND(L420&lt;&gt;"",O420&lt;&gt;"",R420:S420&lt;&gt;"",W420:X420&lt;&gt;"",Z420:AA420&lt;&gt;"",AC420&lt;&gt;""),"Good","Bad")</f>
        <v>Bad</v>
      </c>
      <c r="AL420" t="str" cm="1">
        <f t="array" ref="AL420">IF(R420&gt;0,_xlfn.IFS(COUNTIF($L$20:L420,"&lt;&gt;")&lt;101,1,COUNTIF($L$20:L420,"&lt;&gt;")&lt;201,2,COUNTIF($L$20:L420,"&lt;&gt;")&lt;301,3,COUNTIF($L$20:L420,"&lt;&gt;")&lt;401,4,COUNTIF($L$20:L420,"&lt;&gt;")&lt;501,5,COUNTIF($L$20:L420,"&lt;&gt;")&lt;601,6,COUNTIF($L$20:L420,"&lt;&gt;")&lt;701,7,COUNTIF($L$20:L420,"&lt;&gt;")&lt;801,8,COUNTIF($L$20:L420,"&lt;&gt;")&lt;901,9,COUNTIF($L$20:L420,"&lt;&gt;")&lt;1001,10,COUNTIF($L$20:L420,"&lt;&gt;")&lt;1101,11,COUNTIF($L$20:L420,"&lt;&gt;")&lt;1201,12,COUNTIF($L$20:L420,"&lt;&gt;")&lt;1301,13,COUNTIF($L$20:L420,"&lt;&gt;")&lt;1401,14,COUNTIF($L$20:L420,"&lt;&gt;")&lt;1501,15,COUNTIF($L$20:L420,"&lt;&gt;")&lt;1601,16,COUNTIF($L$20:L420,"&lt;&gt;")&lt;1701,17,COUNTIF($L$20:L420,"&lt;&gt;")&lt;1801,18,COUNTIF($L$20:L420,"&lt;&gt;")&lt;1901,19,COUNTIF($L$20:L420,"&lt;&gt;")&lt;2001,20,COUNTIF($L$20:L420,"&lt;&gt;")&lt;2101,21,COUNTIF($L$20:L420,"&lt;&gt;")&lt;2201,22,COUNTIF($L$20:L420,"&lt;&gt;")&lt;2301,23,COUNTIF($L$20:L420,"&lt;&gt;")&lt;2401,24,COUNTIF($L$20:L420,"&lt;&gt;")&lt;2501,25,COUNTIF($L$20:L420,"&lt;&gt;")&lt;2601,26,COUNTIF($L$20:L420,"&lt;&gt;")&lt;2701,27,COUNTIF($L$20:L420,"&lt;&gt;")&lt;2801,28,COUNTIF($L$20:L420,"&lt;&gt;")&lt;2901,29,COUNTIF($L$20:L420,"&lt;&gt;")&lt;3001,30),"")</f>
        <v/>
      </c>
      <c r="AM420" t="str">
        <f t="shared" si="30"/>
        <v/>
      </c>
      <c r="AN420" t="str">
        <f t="shared" si="34"/>
        <v/>
      </c>
      <c r="AP420" t="str">
        <f t="shared" si="33"/>
        <v/>
      </c>
      <c r="AQ420" t="str">
        <f>IF(AO420="","",COUNTIFS(AM420:$AM$3019,AO420))</f>
        <v/>
      </c>
    </row>
    <row r="421" spans="1:43" x14ac:dyDescent="0.25">
      <c r="A421" s="6" t="str">
        <f>IF(COUNT($A$20:A420)&lt;&gt;$B$4,IF(A420="","",A420+1),"")</f>
        <v/>
      </c>
      <c r="B421" s="3"/>
      <c r="C421" s="3"/>
      <c r="D421" s="122"/>
      <c r="E421" s="3"/>
      <c r="F421" s="3"/>
      <c r="G421" s="3"/>
      <c r="H421" s="3"/>
      <c r="I421" s="120"/>
      <c r="J421" s="3"/>
      <c r="K421" s="119" t="str" cm="1">
        <f t="array" ref="K421">IF(OR($J$14 = "A",$J$14 = "B",$J$14 = "C"),IF(I421="","",IF(LEN(I421)&gt;2,_xlfn.IFS(ISNUMBER(SEARCH("_",I421)),I421,ISNUMBER(SEARCH(", ",I421)),SUBSTITUTE(I421,", ","_"),ISNUMBER(SEARCH("/ ",I421)),SUBSTITUTE(I421,"/ ","_"),ISNUMBER(SEARCH(",",I421)),SUBSTITUTE(I421,",","_"),ISNUMBER(SEARCH("/",I421)),SUBSTITUTE(I421,"/","_"),ISNUMBER(SEARCH("",I421)),I421),I421)),IF(OR($J$14 = "J",$J$14 = "K"),"",IF(D421="","",IF(LEN(D421)&gt;2,_xlfn.IFS(ISNUMBER(SEARCH("_",D421)),D421,ISNUMBER(SEARCH(", ",D421)),SUBSTITUTE(D421,", ","_"),ISNUMBER(SEARCH("/ ",D421)),SUBSTITUTE(D421,"/ ","_"),ISNUMBER(SEARCH(",",D421)),SUBSTITUTE(D421,",","_"),ISNUMBER(SEARCH("/",D421)),SUBSTITUTE(D421,"/","_"),ISNUMBER(SEARCH("",D421)),D421),D421))))</f>
        <v/>
      </c>
      <c r="L421" s="1"/>
      <c r="M421" s="1" t="str">
        <f t="shared" si="31"/>
        <v/>
      </c>
      <c r="N421" s="94" t="str">
        <f>IF($L421="None","",IF(ISERROR(VLOOKUP($L421,Info!$B$4:$B$266,1,FALSE)),"",VLOOKUP($L421,Info!$B$4:$L$266,5,FALSE)))</f>
        <v/>
      </c>
      <c r="O421" s="94" t="str">
        <f>IF(K421="","",IF(AND($J$12&lt;&gt;"ABC",N421="3"),"BAC",IF(N421="3","ABC",IF($J$12&lt;&gt;"ABC",IF($J$10="Standard",VLOOKUP(K421,Info!$BE$4:$BF$481,2,FALSE),VLOOKUP(K421,Info!$BI$4:$BJ$482,2,FALSE)),IF($J$10="Standard",VLOOKUP(K421,Info!$AG$4:$AH$2994,2,FALSE),VLOOKUP(K421,Info!$AK$4:$AL$2997,2,FALSE))))))</f>
        <v/>
      </c>
      <c r="P421" s="94" t="str">
        <f>IF($L421="None","",IF(ISERROR(VLOOKUP($L421,Info!$B$4:$B$266,1,FALSE)),"",VLOOKUP($L421,Info!$B$4:$L$266,3,FALSE)))</f>
        <v/>
      </c>
      <c r="Q421" s="96" t="str">
        <f>IF($L421="None","",IF(ISERROR(VLOOKUP($L421,Info!$B$4:$B$266,1,FALSE)),"",VLOOKUP($L421,Info!$B$4:$L$266,4,FALSE)))</f>
        <v/>
      </c>
      <c r="R421" s="1"/>
      <c r="S421" s="6" t="str">
        <f t="shared" si="32"/>
        <v/>
      </c>
      <c r="T421" s="6" t="str">
        <f>IF($L421="None","",IF(ISERROR(VLOOKUP($L421,Info!$B$4:$B$266,1,FALSE)),"",VLOOKUP($L421,Info!$B$4:$L$266,11,FALSE)))</f>
        <v/>
      </c>
      <c r="U421" s="1"/>
      <c r="V421" s="1"/>
      <c r="W421" s="1"/>
      <c r="X421" s="1" t="str">
        <f>IF($L421="None","",IF(ISERROR(VLOOKUP($L421,Info!$B$4:$B$266,1,FALSE)),"",IF(OR(W421="Metallic Liquid Tight",W421="Non-Metallic Liquid Tight",W421="LSZH",W421="Greenfield"),VLOOKUP($L421,Info!$B$4:$L$266,7,FALSE),"N/A")))</f>
        <v/>
      </c>
      <c r="Y421" s="1"/>
      <c r="Z421" s="96" t="str">
        <f>IF($L421="None","",IF(ISERROR(VLOOKUP($L421,Info!$B$4:$B$266,1,FALSE)),"",VLOOKUP($L421,Info!$B$4:$L$266,9,FALSE)))</f>
        <v/>
      </c>
      <c r="AA421" s="96" t="str">
        <f>IF($L421="None","",IF(ISERROR(VLOOKUP($L421,Info!$B$4:$B$266,1,FALSE)),"",VLOOKUP($L421,Info!$B$4:$L$266,8,FALSE)))</f>
        <v/>
      </c>
      <c r="AB421" s="96" t="str">
        <f>IF($L421="None","",IF(ISERROR(VLOOKUP($L421,Info!$B$4:$B$266,1,FALSE)),"",VLOOKUP($L421,Info!$B$4:$L$266,10,FALSE)))</f>
        <v/>
      </c>
      <c r="AC421" s="1" t="str">
        <f>IF(W421="SO Cable","Black,White",IF(O421="","",IF(P421="","",IF($J$12&lt;&gt;"ABC",IF(P421&lt;="250",VLOOKUP(O421,Info!$AZ$4:$BB$22,3,FALSE),VLOOKUP(O421,Info!$AZ$23:$BB$39,3,FALSE)),IF(P421&lt;="250",VLOOKUP(O421,Info!$AO$4:$AQ$22,3,FALSE),VLOOKUP(O421,Info!$AO$23:$AP$39,3,FALSE))))))</f>
        <v/>
      </c>
      <c r="AD421" s="1"/>
      <c r="AE421" s="1" t="str">
        <f>IF($L421="None","",IF(ISERROR(VLOOKUP($L421,Info!$B$4:$B$266,1,FALSE)),"",VLOOKUP($L421,Info!$B$4:$L$266,4,FALSE)))</f>
        <v/>
      </c>
      <c r="AF421" s="1" t="str">
        <f>IF($L421="None","",IF(ISERROR(VLOOKUP($L421,Info!$B$4:$B$266,1,FALSE)),"",VLOOKUP($L421,Info!$B$4:$L$266,6,FALSE)))</f>
        <v/>
      </c>
      <c r="AG421" s="1"/>
      <c r="AH421" s="33" t="str" cm="1">
        <f t="array" ref="AH421">IF(AND(L421&lt;&gt;"",O421&lt;&gt;"",R421:S421&lt;&gt;"",W421:X421&lt;&gt;"",Z421:AA421&lt;&gt;"",AC421&lt;&gt;""),"Good","Bad")</f>
        <v>Bad</v>
      </c>
      <c r="AL421" t="str" cm="1">
        <f t="array" ref="AL421">IF(R421&gt;0,_xlfn.IFS(COUNTIF($L$20:L421,"&lt;&gt;")&lt;101,1,COUNTIF($L$20:L421,"&lt;&gt;")&lt;201,2,COUNTIF($L$20:L421,"&lt;&gt;")&lt;301,3,COUNTIF($L$20:L421,"&lt;&gt;")&lt;401,4,COUNTIF($L$20:L421,"&lt;&gt;")&lt;501,5,COUNTIF($L$20:L421,"&lt;&gt;")&lt;601,6,COUNTIF($L$20:L421,"&lt;&gt;")&lt;701,7,COUNTIF($L$20:L421,"&lt;&gt;")&lt;801,8,COUNTIF($L$20:L421,"&lt;&gt;")&lt;901,9,COUNTIF($L$20:L421,"&lt;&gt;")&lt;1001,10,COUNTIF($L$20:L421,"&lt;&gt;")&lt;1101,11,COUNTIF($L$20:L421,"&lt;&gt;")&lt;1201,12,COUNTIF($L$20:L421,"&lt;&gt;")&lt;1301,13,COUNTIF($L$20:L421,"&lt;&gt;")&lt;1401,14,COUNTIF($L$20:L421,"&lt;&gt;")&lt;1501,15,COUNTIF($L$20:L421,"&lt;&gt;")&lt;1601,16,COUNTIF($L$20:L421,"&lt;&gt;")&lt;1701,17,COUNTIF($L$20:L421,"&lt;&gt;")&lt;1801,18,COUNTIF($L$20:L421,"&lt;&gt;")&lt;1901,19,COUNTIF($L$20:L421,"&lt;&gt;")&lt;2001,20,COUNTIF($L$20:L421,"&lt;&gt;")&lt;2101,21,COUNTIF($L$20:L421,"&lt;&gt;")&lt;2201,22,COUNTIF($L$20:L421,"&lt;&gt;")&lt;2301,23,COUNTIF($L$20:L421,"&lt;&gt;")&lt;2401,24,COUNTIF($L$20:L421,"&lt;&gt;")&lt;2501,25,COUNTIF($L$20:L421,"&lt;&gt;")&lt;2601,26,COUNTIF($L$20:L421,"&lt;&gt;")&lt;2701,27,COUNTIF($L$20:L421,"&lt;&gt;")&lt;2801,28,COUNTIF($L$20:L421,"&lt;&gt;")&lt;2901,29,COUNTIF($L$20:L421,"&lt;&gt;")&lt;3001,30),"")</f>
        <v/>
      </c>
      <c r="AM421" t="str">
        <f t="shared" si="30"/>
        <v/>
      </c>
      <c r="AN421" t="str">
        <f t="shared" si="34"/>
        <v/>
      </c>
      <c r="AP421" t="str">
        <f t="shared" si="33"/>
        <v/>
      </c>
      <c r="AQ421" t="str">
        <f>IF(AO421="","",COUNTIFS(AM421:$AM$3019,AO421))</f>
        <v/>
      </c>
    </row>
    <row r="422" spans="1:43" x14ac:dyDescent="0.25">
      <c r="A422" s="6" t="str">
        <f>IF(COUNT($A$20:A421)&lt;&gt;$B$4,IF(A421="","",A421+1),"")</f>
        <v/>
      </c>
      <c r="B422" s="3"/>
      <c r="C422" s="3"/>
      <c r="D422" s="122"/>
      <c r="E422" s="3"/>
      <c r="F422" s="3"/>
      <c r="G422" s="3"/>
      <c r="H422" s="3"/>
      <c r="I422" s="120"/>
      <c r="J422" s="3"/>
      <c r="K422" s="119" t="str" cm="1">
        <f t="array" ref="K422">IF(OR($J$14 = "A",$J$14 = "B",$J$14 = "C"),IF(I422="","",IF(LEN(I422)&gt;2,_xlfn.IFS(ISNUMBER(SEARCH("_",I422)),I422,ISNUMBER(SEARCH(", ",I422)),SUBSTITUTE(I422,", ","_"),ISNUMBER(SEARCH("/ ",I422)),SUBSTITUTE(I422,"/ ","_"),ISNUMBER(SEARCH(",",I422)),SUBSTITUTE(I422,",","_"),ISNUMBER(SEARCH("/",I422)),SUBSTITUTE(I422,"/","_"),ISNUMBER(SEARCH("",I422)),I422),I422)),IF(OR($J$14 = "J",$J$14 = "K"),"",IF(D422="","",IF(LEN(D422)&gt;2,_xlfn.IFS(ISNUMBER(SEARCH("_",D422)),D422,ISNUMBER(SEARCH(", ",D422)),SUBSTITUTE(D422,", ","_"),ISNUMBER(SEARCH("/ ",D422)),SUBSTITUTE(D422,"/ ","_"),ISNUMBER(SEARCH(",",D422)),SUBSTITUTE(D422,",","_"),ISNUMBER(SEARCH("/",D422)),SUBSTITUTE(D422,"/","_"),ISNUMBER(SEARCH("",D422)),D422),D422))))</f>
        <v/>
      </c>
      <c r="L422" s="1"/>
      <c r="M422" s="1" t="str">
        <f t="shared" si="31"/>
        <v/>
      </c>
      <c r="N422" s="94" t="str">
        <f>IF($L422="None","",IF(ISERROR(VLOOKUP($L422,Info!$B$4:$B$266,1,FALSE)),"",VLOOKUP($L422,Info!$B$4:$L$266,5,FALSE)))</f>
        <v/>
      </c>
      <c r="O422" s="94" t="str">
        <f>IF(K422="","",IF(AND($J$12&lt;&gt;"ABC",N422="3"),"BAC",IF(N422="3","ABC",IF($J$12&lt;&gt;"ABC",IF($J$10="Standard",VLOOKUP(K422,Info!$BE$4:$BF$481,2,FALSE),VLOOKUP(K422,Info!$BI$4:$BJ$482,2,FALSE)),IF($J$10="Standard",VLOOKUP(K422,Info!$AG$4:$AH$2994,2,FALSE),VLOOKUP(K422,Info!$AK$4:$AL$2997,2,FALSE))))))</f>
        <v/>
      </c>
      <c r="P422" s="94" t="str">
        <f>IF($L422="None","",IF(ISERROR(VLOOKUP($L422,Info!$B$4:$B$266,1,FALSE)),"",VLOOKUP($L422,Info!$B$4:$L$266,3,FALSE)))</f>
        <v/>
      </c>
      <c r="Q422" s="96" t="str">
        <f>IF($L422="None","",IF(ISERROR(VLOOKUP($L422,Info!$B$4:$B$266,1,FALSE)),"",VLOOKUP($L422,Info!$B$4:$L$266,4,FALSE)))</f>
        <v/>
      </c>
      <c r="R422" s="1"/>
      <c r="S422" s="6" t="str">
        <f t="shared" si="32"/>
        <v/>
      </c>
      <c r="T422" s="6" t="str">
        <f>IF($L422="None","",IF(ISERROR(VLOOKUP($L422,Info!$B$4:$B$266,1,FALSE)),"",VLOOKUP($L422,Info!$B$4:$L$266,11,FALSE)))</f>
        <v/>
      </c>
      <c r="U422" s="1"/>
      <c r="V422" s="1"/>
      <c r="W422" s="1"/>
      <c r="X422" s="1" t="str">
        <f>IF($L422="None","",IF(ISERROR(VLOOKUP($L422,Info!$B$4:$B$266,1,FALSE)),"",IF(OR(W422="Metallic Liquid Tight",W422="Non-Metallic Liquid Tight",W422="LSZH",W422="Greenfield"),VLOOKUP($L422,Info!$B$4:$L$266,7,FALSE),"N/A")))</f>
        <v/>
      </c>
      <c r="Y422" s="1"/>
      <c r="Z422" s="96" t="str">
        <f>IF($L422="None","",IF(ISERROR(VLOOKUP($L422,Info!$B$4:$B$266,1,FALSE)),"",VLOOKUP($L422,Info!$B$4:$L$266,9,FALSE)))</f>
        <v/>
      </c>
      <c r="AA422" s="96" t="str">
        <f>IF($L422="None","",IF(ISERROR(VLOOKUP($L422,Info!$B$4:$B$266,1,FALSE)),"",VLOOKUP($L422,Info!$B$4:$L$266,8,FALSE)))</f>
        <v/>
      </c>
      <c r="AB422" s="96" t="str">
        <f>IF($L422="None","",IF(ISERROR(VLOOKUP($L422,Info!$B$4:$B$266,1,FALSE)),"",VLOOKUP($L422,Info!$B$4:$L$266,10,FALSE)))</f>
        <v/>
      </c>
      <c r="AC422" s="1" t="str">
        <f>IF(W422="SO Cable","Black,White",IF(O422="","",IF(P422="","",IF($J$12&lt;&gt;"ABC",IF(P422&lt;="250",VLOOKUP(O422,Info!$AZ$4:$BB$22,3,FALSE),VLOOKUP(O422,Info!$AZ$23:$BB$39,3,FALSE)),IF(P422&lt;="250",VLOOKUP(O422,Info!$AO$4:$AQ$22,3,FALSE),VLOOKUP(O422,Info!$AO$23:$AP$39,3,FALSE))))))</f>
        <v/>
      </c>
      <c r="AD422" s="1"/>
      <c r="AE422" s="1" t="str">
        <f>IF($L422="None","",IF(ISERROR(VLOOKUP($L422,Info!$B$4:$B$266,1,FALSE)),"",VLOOKUP($L422,Info!$B$4:$L$266,4,FALSE)))</f>
        <v/>
      </c>
      <c r="AF422" s="1" t="str">
        <f>IF($L422="None","",IF(ISERROR(VLOOKUP($L422,Info!$B$4:$B$266,1,FALSE)),"",VLOOKUP($L422,Info!$B$4:$L$266,6,FALSE)))</f>
        <v/>
      </c>
      <c r="AG422" s="1"/>
      <c r="AH422" s="33" t="str" cm="1">
        <f t="array" ref="AH422">IF(AND(L422&lt;&gt;"",O422&lt;&gt;"",R422:S422&lt;&gt;"",W422:X422&lt;&gt;"",Z422:AA422&lt;&gt;"",AC422&lt;&gt;""),"Good","Bad")</f>
        <v>Bad</v>
      </c>
      <c r="AL422" t="str" cm="1">
        <f t="array" ref="AL422">IF(R422&gt;0,_xlfn.IFS(COUNTIF($L$20:L422,"&lt;&gt;")&lt;101,1,COUNTIF($L$20:L422,"&lt;&gt;")&lt;201,2,COUNTIF($L$20:L422,"&lt;&gt;")&lt;301,3,COUNTIF($L$20:L422,"&lt;&gt;")&lt;401,4,COUNTIF($L$20:L422,"&lt;&gt;")&lt;501,5,COUNTIF($L$20:L422,"&lt;&gt;")&lt;601,6,COUNTIF($L$20:L422,"&lt;&gt;")&lt;701,7,COUNTIF($L$20:L422,"&lt;&gt;")&lt;801,8,COUNTIF($L$20:L422,"&lt;&gt;")&lt;901,9,COUNTIF($L$20:L422,"&lt;&gt;")&lt;1001,10,COUNTIF($L$20:L422,"&lt;&gt;")&lt;1101,11,COUNTIF($L$20:L422,"&lt;&gt;")&lt;1201,12,COUNTIF($L$20:L422,"&lt;&gt;")&lt;1301,13,COUNTIF($L$20:L422,"&lt;&gt;")&lt;1401,14,COUNTIF($L$20:L422,"&lt;&gt;")&lt;1501,15,COUNTIF($L$20:L422,"&lt;&gt;")&lt;1601,16,COUNTIF($L$20:L422,"&lt;&gt;")&lt;1701,17,COUNTIF($L$20:L422,"&lt;&gt;")&lt;1801,18,COUNTIF($L$20:L422,"&lt;&gt;")&lt;1901,19,COUNTIF($L$20:L422,"&lt;&gt;")&lt;2001,20,COUNTIF($L$20:L422,"&lt;&gt;")&lt;2101,21,COUNTIF($L$20:L422,"&lt;&gt;")&lt;2201,22,COUNTIF($L$20:L422,"&lt;&gt;")&lt;2301,23,COUNTIF($L$20:L422,"&lt;&gt;")&lt;2401,24,COUNTIF($L$20:L422,"&lt;&gt;")&lt;2501,25,COUNTIF($L$20:L422,"&lt;&gt;")&lt;2601,26,COUNTIF($L$20:L422,"&lt;&gt;")&lt;2701,27,COUNTIF($L$20:L422,"&lt;&gt;")&lt;2801,28,COUNTIF($L$20:L422,"&lt;&gt;")&lt;2901,29,COUNTIF($L$20:L422,"&lt;&gt;")&lt;3001,30),"")</f>
        <v/>
      </c>
      <c r="AM422" t="str">
        <f t="shared" si="30"/>
        <v/>
      </c>
      <c r="AN422" t="str">
        <f t="shared" si="34"/>
        <v/>
      </c>
      <c r="AP422" t="str">
        <f t="shared" si="33"/>
        <v/>
      </c>
      <c r="AQ422" t="str">
        <f>IF(AO422="","",COUNTIFS(AM422:$AM$3019,AO422))</f>
        <v/>
      </c>
    </row>
    <row r="423" spans="1:43" x14ac:dyDescent="0.25">
      <c r="A423" s="6" t="str">
        <f>IF(COUNT($A$20:A422)&lt;&gt;$B$4,IF(A422="","",A422+1),"")</f>
        <v/>
      </c>
      <c r="B423" s="3"/>
      <c r="C423" s="3"/>
      <c r="D423" s="122"/>
      <c r="E423" s="3"/>
      <c r="F423" s="3"/>
      <c r="G423" s="3"/>
      <c r="H423" s="3"/>
      <c r="I423" s="120"/>
      <c r="J423" s="3"/>
      <c r="K423" s="119" t="str" cm="1">
        <f t="array" ref="K423">IF(OR($J$14 = "A",$J$14 = "B",$J$14 = "C"),IF(I423="","",IF(LEN(I423)&gt;2,_xlfn.IFS(ISNUMBER(SEARCH("_",I423)),I423,ISNUMBER(SEARCH(", ",I423)),SUBSTITUTE(I423,", ","_"),ISNUMBER(SEARCH("/ ",I423)),SUBSTITUTE(I423,"/ ","_"),ISNUMBER(SEARCH(",",I423)),SUBSTITUTE(I423,",","_"),ISNUMBER(SEARCH("/",I423)),SUBSTITUTE(I423,"/","_"),ISNUMBER(SEARCH("",I423)),I423),I423)),IF(OR($J$14 = "J",$J$14 = "K"),"",IF(D423="","",IF(LEN(D423)&gt;2,_xlfn.IFS(ISNUMBER(SEARCH("_",D423)),D423,ISNUMBER(SEARCH(", ",D423)),SUBSTITUTE(D423,", ","_"),ISNUMBER(SEARCH("/ ",D423)),SUBSTITUTE(D423,"/ ","_"),ISNUMBER(SEARCH(",",D423)),SUBSTITUTE(D423,",","_"),ISNUMBER(SEARCH("/",D423)),SUBSTITUTE(D423,"/","_"),ISNUMBER(SEARCH("",D423)),D423),D423))))</f>
        <v/>
      </c>
      <c r="L423" s="1"/>
      <c r="M423" s="1" t="str">
        <f t="shared" si="31"/>
        <v/>
      </c>
      <c r="N423" s="94" t="str">
        <f>IF($L423="None","",IF(ISERROR(VLOOKUP($L423,Info!$B$4:$B$266,1,FALSE)),"",VLOOKUP($L423,Info!$B$4:$L$266,5,FALSE)))</f>
        <v/>
      </c>
      <c r="O423" s="94" t="str">
        <f>IF(K423="","",IF(AND($J$12&lt;&gt;"ABC",N423="3"),"BAC",IF(N423="3","ABC",IF($J$12&lt;&gt;"ABC",IF($J$10="Standard",VLOOKUP(K423,Info!$BE$4:$BF$481,2,FALSE),VLOOKUP(K423,Info!$BI$4:$BJ$482,2,FALSE)),IF($J$10="Standard",VLOOKUP(K423,Info!$AG$4:$AH$2994,2,FALSE),VLOOKUP(K423,Info!$AK$4:$AL$2997,2,FALSE))))))</f>
        <v/>
      </c>
      <c r="P423" s="94" t="str">
        <f>IF($L423="None","",IF(ISERROR(VLOOKUP($L423,Info!$B$4:$B$266,1,FALSE)),"",VLOOKUP($L423,Info!$B$4:$L$266,3,FALSE)))</f>
        <v/>
      </c>
      <c r="Q423" s="96" t="str">
        <f>IF($L423="None","",IF(ISERROR(VLOOKUP($L423,Info!$B$4:$B$266,1,FALSE)),"",VLOOKUP($L423,Info!$B$4:$L$266,4,FALSE)))</f>
        <v/>
      </c>
      <c r="R423" s="1"/>
      <c r="S423" s="6" t="str">
        <f t="shared" si="32"/>
        <v/>
      </c>
      <c r="T423" s="6" t="str">
        <f>IF($L423="None","",IF(ISERROR(VLOOKUP($L423,Info!$B$4:$B$266,1,FALSE)),"",VLOOKUP($L423,Info!$B$4:$L$266,11,FALSE)))</f>
        <v/>
      </c>
      <c r="U423" s="1"/>
      <c r="V423" s="1"/>
      <c r="W423" s="1"/>
      <c r="X423" s="1" t="str">
        <f>IF($L423="None","",IF(ISERROR(VLOOKUP($L423,Info!$B$4:$B$266,1,FALSE)),"",IF(OR(W423="Metallic Liquid Tight",W423="Non-Metallic Liquid Tight",W423="LSZH",W423="Greenfield"),VLOOKUP($L423,Info!$B$4:$L$266,7,FALSE),"N/A")))</f>
        <v/>
      </c>
      <c r="Y423" s="1"/>
      <c r="Z423" s="96" t="str">
        <f>IF($L423="None","",IF(ISERROR(VLOOKUP($L423,Info!$B$4:$B$266,1,FALSE)),"",VLOOKUP($L423,Info!$B$4:$L$266,9,FALSE)))</f>
        <v/>
      </c>
      <c r="AA423" s="96" t="str">
        <f>IF($L423="None","",IF(ISERROR(VLOOKUP($L423,Info!$B$4:$B$266,1,FALSE)),"",VLOOKUP($L423,Info!$B$4:$L$266,8,FALSE)))</f>
        <v/>
      </c>
      <c r="AB423" s="96" t="str">
        <f>IF($L423="None","",IF(ISERROR(VLOOKUP($L423,Info!$B$4:$B$266,1,FALSE)),"",VLOOKUP($L423,Info!$B$4:$L$266,10,FALSE)))</f>
        <v/>
      </c>
      <c r="AC423" s="1" t="str">
        <f>IF(W423="SO Cable","Black,White",IF(O423="","",IF(P423="","",IF($J$12&lt;&gt;"ABC",IF(P423&lt;="250",VLOOKUP(O423,Info!$AZ$4:$BB$22,3,FALSE),VLOOKUP(O423,Info!$AZ$23:$BB$39,3,FALSE)),IF(P423&lt;="250",VLOOKUP(O423,Info!$AO$4:$AQ$22,3,FALSE),VLOOKUP(O423,Info!$AO$23:$AP$39,3,FALSE))))))</f>
        <v/>
      </c>
      <c r="AD423" s="1"/>
      <c r="AE423" s="1" t="str">
        <f>IF($L423="None","",IF(ISERROR(VLOOKUP($L423,Info!$B$4:$B$266,1,FALSE)),"",VLOOKUP($L423,Info!$B$4:$L$266,4,FALSE)))</f>
        <v/>
      </c>
      <c r="AF423" s="1" t="str">
        <f>IF($L423="None","",IF(ISERROR(VLOOKUP($L423,Info!$B$4:$B$266,1,FALSE)),"",VLOOKUP($L423,Info!$B$4:$L$266,6,FALSE)))</f>
        <v/>
      </c>
      <c r="AG423" s="1"/>
      <c r="AH423" s="33" t="str" cm="1">
        <f t="array" ref="AH423">IF(AND(L423&lt;&gt;"",O423&lt;&gt;"",R423:S423&lt;&gt;"",W423:X423&lt;&gt;"",Z423:AA423&lt;&gt;"",AC423&lt;&gt;""),"Good","Bad")</f>
        <v>Bad</v>
      </c>
      <c r="AL423" t="str" cm="1">
        <f t="array" ref="AL423">IF(R423&gt;0,_xlfn.IFS(COUNTIF($L$20:L423,"&lt;&gt;")&lt;101,1,COUNTIF($L$20:L423,"&lt;&gt;")&lt;201,2,COUNTIF($L$20:L423,"&lt;&gt;")&lt;301,3,COUNTIF($L$20:L423,"&lt;&gt;")&lt;401,4,COUNTIF($L$20:L423,"&lt;&gt;")&lt;501,5,COUNTIF($L$20:L423,"&lt;&gt;")&lt;601,6,COUNTIF($L$20:L423,"&lt;&gt;")&lt;701,7,COUNTIF($L$20:L423,"&lt;&gt;")&lt;801,8,COUNTIF($L$20:L423,"&lt;&gt;")&lt;901,9,COUNTIF($L$20:L423,"&lt;&gt;")&lt;1001,10,COUNTIF($L$20:L423,"&lt;&gt;")&lt;1101,11,COUNTIF($L$20:L423,"&lt;&gt;")&lt;1201,12,COUNTIF($L$20:L423,"&lt;&gt;")&lt;1301,13,COUNTIF($L$20:L423,"&lt;&gt;")&lt;1401,14,COUNTIF($L$20:L423,"&lt;&gt;")&lt;1501,15,COUNTIF($L$20:L423,"&lt;&gt;")&lt;1601,16,COUNTIF($L$20:L423,"&lt;&gt;")&lt;1701,17,COUNTIF($L$20:L423,"&lt;&gt;")&lt;1801,18,COUNTIF($L$20:L423,"&lt;&gt;")&lt;1901,19,COUNTIF($L$20:L423,"&lt;&gt;")&lt;2001,20,COUNTIF($L$20:L423,"&lt;&gt;")&lt;2101,21,COUNTIF($L$20:L423,"&lt;&gt;")&lt;2201,22,COUNTIF($L$20:L423,"&lt;&gt;")&lt;2301,23,COUNTIF($L$20:L423,"&lt;&gt;")&lt;2401,24,COUNTIF($L$20:L423,"&lt;&gt;")&lt;2501,25,COUNTIF($L$20:L423,"&lt;&gt;")&lt;2601,26,COUNTIF($L$20:L423,"&lt;&gt;")&lt;2701,27,COUNTIF($L$20:L423,"&lt;&gt;")&lt;2801,28,COUNTIF($L$20:L423,"&lt;&gt;")&lt;2901,29,COUNTIF($L$20:L423,"&lt;&gt;")&lt;3001,30),"")</f>
        <v/>
      </c>
      <c r="AM423" t="str">
        <f t="shared" si="30"/>
        <v/>
      </c>
      <c r="AN423" t="str">
        <f t="shared" si="34"/>
        <v/>
      </c>
      <c r="AP423" t="str">
        <f t="shared" si="33"/>
        <v/>
      </c>
      <c r="AQ423" t="str">
        <f>IF(AO423="","",COUNTIFS(AM423:$AM$3019,AO423))</f>
        <v/>
      </c>
    </row>
    <row r="424" spans="1:43" x14ac:dyDescent="0.25">
      <c r="A424" s="6" t="str">
        <f>IF(COUNT($A$20:A423)&lt;&gt;$B$4,IF(A423="","",A423+1),"")</f>
        <v/>
      </c>
      <c r="B424" s="3"/>
      <c r="C424" s="3"/>
      <c r="D424" s="122"/>
      <c r="E424" s="3"/>
      <c r="F424" s="3"/>
      <c r="G424" s="3"/>
      <c r="H424" s="3"/>
      <c r="I424" s="120"/>
      <c r="J424" s="3"/>
      <c r="K424" s="119" t="str" cm="1">
        <f t="array" ref="K424">IF(OR($J$14 = "A",$J$14 = "B",$J$14 = "C"),IF(I424="","",IF(LEN(I424)&gt;2,_xlfn.IFS(ISNUMBER(SEARCH("_",I424)),I424,ISNUMBER(SEARCH(", ",I424)),SUBSTITUTE(I424,", ","_"),ISNUMBER(SEARCH("/ ",I424)),SUBSTITUTE(I424,"/ ","_"),ISNUMBER(SEARCH(",",I424)),SUBSTITUTE(I424,",","_"),ISNUMBER(SEARCH("/",I424)),SUBSTITUTE(I424,"/","_"),ISNUMBER(SEARCH("",I424)),I424),I424)),IF(OR($J$14 = "J",$J$14 = "K"),"",IF(D424="","",IF(LEN(D424)&gt;2,_xlfn.IFS(ISNUMBER(SEARCH("_",D424)),D424,ISNUMBER(SEARCH(", ",D424)),SUBSTITUTE(D424,", ","_"),ISNUMBER(SEARCH("/ ",D424)),SUBSTITUTE(D424,"/ ","_"),ISNUMBER(SEARCH(",",D424)),SUBSTITUTE(D424,",","_"),ISNUMBER(SEARCH("/",D424)),SUBSTITUTE(D424,"/","_"),ISNUMBER(SEARCH("",D424)),D424),D424))))</f>
        <v/>
      </c>
      <c r="L424" s="1"/>
      <c r="M424" s="1" t="str">
        <f t="shared" si="31"/>
        <v/>
      </c>
      <c r="N424" s="94" t="str">
        <f>IF($L424="None","",IF(ISERROR(VLOOKUP($L424,Info!$B$4:$B$266,1,FALSE)),"",VLOOKUP($L424,Info!$B$4:$L$266,5,FALSE)))</f>
        <v/>
      </c>
      <c r="O424" s="94" t="str">
        <f>IF(K424="","",IF(AND($J$12&lt;&gt;"ABC",N424="3"),"BAC",IF(N424="3","ABC",IF($J$12&lt;&gt;"ABC",IF($J$10="Standard",VLOOKUP(K424,Info!$BE$4:$BF$481,2,FALSE),VLOOKUP(K424,Info!$BI$4:$BJ$482,2,FALSE)),IF($J$10="Standard",VLOOKUP(K424,Info!$AG$4:$AH$2994,2,FALSE),VLOOKUP(K424,Info!$AK$4:$AL$2997,2,FALSE))))))</f>
        <v/>
      </c>
      <c r="P424" s="94" t="str">
        <f>IF($L424="None","",IF(ISERROR(VLOOKUP($L424,Info!$B$4:$B$266,1,FALSE)),"",VLOOKUP($L424,Info!$B$4:$L$266,3,FALSE)))</f>
        <v/>
      </c>
      <c r="Q424" s="96" t="str">
        <f>IF($L424="None","",IF(ISERROR(VLOOKUP($L424,Info!$B$4:$B$266,1,FALSE)),"",VLOOKUP($L424,Info!$B$4:$L$266,4,FALSE)))</f>
        <v/>
      </c>
      <c r="R424" s="1"/>
      <c r="S424" s="6" t="str">
        <f t="shared" si="32"/>
        <v/>
      </c>
      <c r="T424" s="6" t="str">
        <f>IF($L424="None","",IF(ISERROR(VLOOKUP($L424,Info!$B$4:$B$266,1,FALSE)),"",VLOOKUP($L424,Info!$B$4:$L$266,11,FALSE)))</f>
        <v/>
      </c>
      <c r="U424" s="1"/>
      <c r="V424" s="1"/>
      <c r="W424" s="1"/>
      <c r="X424" s="1" t="str">
        <f>IF($L424="None","",IF(ISERROR(VLOOKUP($L424,Info!$B$4:$B$266,1,FALSE)),"",IF(OR(W424="Metallic Liquid Tight",W424="Non-Metallic Liquid Tight",W424="LSZH",W424="Greenfield"),VLOOKUP($L424,Info!$B$4:$L$266,7,FALSE),"N/A")))</f>
        <v/>
      </c>
      <c r="Y424" s="1"/>
      <c r="Z424" s="96" t="str">
        <f>IF($L424="None","",IF(ISERROR(VLOOKUP($L424,Info!$B$4:$B$266,1,FALSE)),"",VLOOKUP($L424,Info!$B$4:$L$266,9,FALSE)))</f>
        <v/>
      </c>
      <c r="AA424" s="96" t="str">
        <f>IF($L424="None","",IF(ISERROR(VLOOKUP($L424,Info!$B$4:$B$266,1,FALSE)),"",VLOOKUP($L424,Info!$B$4:$L$266,8,FALSE)))</f>
        <v/>
      </c>
      <c r="AB424" s="96" t="str">
        <f>IF($L424="None","",IF(ISERROR(VLOOKUP($L424,Info!$B$4:$B$266,1,FALSE)),"",VLOOKUP($L424,Info!$B$4:$L$266,10,FALSE)))</f>
        <v/>
      </c>
      <c r="AC424" s="1" t="str">
        <f>IF(W424="SO Cable","Black,White",IF(O424="","",IF(P424="","",IF($J$12&lt;&gt;"ABC",IF(P424&lt;="250",VLOOKUP(O424,Info!$AZ$4:$BB$22,3,FALSE),VLOOKUP(O424,Info!$AZ$23:$BB$39,3,FALSE)),IF(P424&lt;="250",VLOOKUP(O424,Info!$AO$4:$AQ$22,3,FALSE),VLOOKUP(O424,Info!$AO$23:$AP$39,3,FALSE))))))</f>
        <v/>
      </c>
      <c r="AD424" s="1"/>
      <c r="AE424" s="1" t="str">
        <f>IF($L424="None","",IF(ISERROR(VLOOKUP($L424,Info!$B$4:$B$266,1,FALSE)),"",VLOOKUP($L424,Info!$B$4:$L$266,4,FALSE)))</f>
        <v/>
      </c>
      <c r="AF424" s="1" t="str">
        <f>IF($L424="None","",IF(ISERROR(VLOOKUP($L424,Info!$B$4:$B$266,1,FALSE)),"",VLOOKUP($L424,Info!$B$4:$L$266,6,FALSE)))</f>
        <v/>
      </c>
      <c r="AG424" s="1"/>
      <c r="AH424" s="33" t="str" cm="1">
        <f t="array" ref="AH424">IF(AND(L424&lt;&gt;"",O424&lt;&gt;"",R424:S424&lt;&gt;"",W424:X424&lt;&gt;"",Z424:AA424&lt;&gt;"",AC424&lt;&gt;""),"Good","Bad")</f>
        <v>Bad</v>
      </c>
      <c r="AL424" t="str" cm="1">
        <f t="array" ref="AL424">IF(R424&gt;0,_xlfn.IFS(COUNTIF($L$20:L424,"&lt;&gt;")&lt;101,1,COUNTIF($L$20:L424,"&lt;&gt;")&lt;201,2,COUNTIF($L$20:L424,"&lt;&gt;")&lt;301,3,COUNTIF($L$20:L424,"&lt;&gt;")&lt;401,4,COUNTIF($L$20:L424,"&lt;&gt;")&lt;501,5,COUNTIF($L$20:L424,"&lt;&gt;")&lt;601,6,COUNTIF($L$20:L424,"&lt;&gt;")&lt;701,7,COUNTIF($L$20:L424,"&lt;&gt;")&lt;801,8,COUNTIF($L$20:L424,"&lt;&gt;")&lt;901,9,COUNTIF($L$20:L424,"&lt;&gt;")&lt;1001,10,COUNTIF($L$20:L424,"&lt;&gt;")&lt;1101,11,COUNTIF($L$20:L424,"&lt;&gt;")&lt;1201,12,COUNTIF($L$20:L424,"&lt;&gt;")&lt;1301,13,COUNTIF($L$20:L424,"&lt;&gt;")&lt;1401,14,COUNTIF($L$20:L424,"&lt;&gt;")&lt;1501,15,COUNTIF($L$20:L424,"&lt;&gt;")&lt;1601,16,COUNTIF($L$20:L424,"&lt;&gt;")&lt;1701,17,COUNTIF($L$20:L424,"&lt;&gt;")&lt;1801,18,COUNTIF($L$20:L424,"&lt;&gt;")&lt;1901,19,COUNTIF($L$20:L424,"&lt;&gt;")&lt;2001,20,COUNTIF($L$20:L424,"&lt;&gt;")&lt;2101,21,COUNTIF($L$20:L424,"&lt;&gt;")&lt;2201,22,COUNTIF($L$20:L424,"&lt;&gt;")&lt;2301,23,COUNTIF($L$20:L424,"&lt;&gt;")&lt;2401,24,COUNTIF($L$20:L424,"&lt;&gt;")&lt;2501,25,COUNTIF($L$20:L424,"&lt;&gt;")&lt;2601,26,COUNTIF($L$20:L424,"&lt;&gt;")&lt;2701,27,COUNTIF($L$20:L424,"&lt;&gt;")&lt;2801,28,COUNTIF($L$20:L424,"&lt;&gt;")&lt;2901,29,COUNTIF($L$20:L424,"&lt;&gt;")&lt;3001,30),"")</f>
        <v/>
      </c>
      <c r="AM424" t="str">
        <f t="shared" si="30"/>
        <v/>
      </c>
      <c r="AN424" t="str">
        <f t="shared" si="34"/>
        <v/>
      </c>
      <c r="AP424" t="str">
        <f t="shared" si="33"/>
        <v/>
      </c>
      <c r="AQ424" t="str">
        <f>IF(AO424="","",COUNTIFS(AM424:$AM$3019,AO424))</f>
        <v/>
      </c>
    </row>
    <row r="425" spans="1:43" x14ac:dyDescent="0.25">
      <c r="A425" s="6" t="str">
        <f>IF(COUNT($A$20:A424)&lt;&gt;$B$4,IF(A424="","",A424+1),"")</f>
        <v/>
      </c>
      <c r="B425" s="3"/>
      <c r="C425" s="3"/>
      <c r="D425" s="122"/>
      <c r="E425" s="3"/>
      <c r="F425" s="3"/>
      <c r="G425" s="3"/>
      <c r="H425" s="3"/>
      <c r="I425" s="120"/>
      <c r="J425" s="3"/>
      <c r="K425" s="119" t="str" cm="1">
        <f t="array" ref="K425">IF(OR($J$14 = "A",$J$14 = "B",$J$14 = "C"),IF(I425="","",IF(LEN(I425)&gt;2,_xlfn.IFS(ISNUMBER(SEARCH("_",I425)),I425,ISNUMBER(SEARCH(", ",I425)),SUBSTITUTE(I425,", ","_"),ISNUMBER(SEARCH("/ ",I425)),SUBSTITUTE(I425,"/ ","_"),ISNUMBER(SEARCH(",",I425)),SUBSTITUTE(I425,",","_"),ISNUMBER(SEARCH("/",I425)),SUBSTITUTE(I425,"/","_"),ISNUMBER(SEARCH("",I425)),I425),I425)),IF(OR($J$14 = "J",$J$14 = "K"),"",IF(D425="","",IF(LEN(D425)&gt;2,_xlfn.IFS(ISNUMBER(SEARCH("_",D425)),D425,ISNUMBER(SEARCH(", ",D425)),SUBSTITUTE(D425,", ","_"),ISNUMBER(SEARCH("/ ",D425)),SUBSTITUTE(D425,"/ ","_"),ISNUMBER(SEARCH(",",D425)),SUBSTITUTE(D425,",","_"),ISNUMBER(SEARCH("/",D425)),SUBSTITUTE(D425,"/","_"),ISNUMBER(SEARCH("",D425)),D425),D425))))</f>
        <v/>
      </c>
      <c r="L425" s="1"/>
      <c r="M425" s="1" t="str">
        <f t="shared" si="31"/>
        <v/>
      </c>
      <c r="N425" s="94" t="str">
        <f>IF($L425="None","",IF(ISERROR(VLOOKUP($L425,Info!$B$4:$B$266,1,FALSE)),"",VLOOKUP($L425,Info!$B$4:$L$266,5,FALSE)))</f>
        <v/>
      </c>
      <c r="O425" s="94" t="str">
        <f>IF(K425="","",IF(AND($J$12&lt;&gt;"ABC",N425="3"),"BAC",IF(N425="3","ABC",IF($J$12&lt;&gt;"ABC",IF($J$10="Standard",VLOOKUP(K425,Info!$BE$4:$BF$481,2,FALSE),VLOOKUP(K425,Info!$BI$4:$BJ$482,2,FALSE)),IF($J$10="Standard",VLOOKUP(K425,Info!$AG$4:$AH$2994,2,FALSE),VLOOKUP(K425,Info!$AK$4:$AL$2997,2,FALSE))))))</f>
        <v/>
      </c>
      <c r="P425" s="94" t="str">
        <f>IF($L425="None","",IF(ISERROR(VLOOKUP($L425,Info!$B$4:$B$266,1,FALSE)),"",VLOOKUP($L425,Info!$B$4:$L$266,3,FALSE)))</f>
        <v/>
      </c>
      <c r="Q425" s="96" t="str">
        <f>IF($L425="None","",IF(ISERROR(VLOOKUP($L425,Info!$B$4:$B$266,1,FALSE)),"",VLOOKUP($L425,Info!$B$4:$L$266,4,FALSE)))</f>
        <v/>
      </c>
      <c r="R425" s="1"/>
      <c r="S425" s="6" t="str">
        <f t="shared" si="32"/>
        <v/>
      </c>
      <c r="T425" s="6" t="str">
        <f>IF($L425="None","",IF(ISERROR(VLOOKUP($L425,Info!$B$4:$B$266,1,FALSE)),"",VLOOKUP($L425,Info!$B$4:$L$266,11,FALSE)))</f>
        <v/>
      </c>
      <c r="U425" s="1"/>
      <c r="V425" s="1"/>
      <c r="W425" s="1"/>
      <c r="X425" s="1" t="str">
        <f>IF($L425="None","",IF(ISERROR(VLOOKUP($L425,Info!$B$4:$B$266,1,FALSE)),"",IF(OR(W425="Metallic Liquid Tight",W425="Non-Metallic Liquid Tight",W425="LSZH",W425="Greenfield"),VLOOKUP($L425,Info!$B$4:$L$266,7,FALSE),"N/A")))</f>
        <v/>
      </c>
      <c r="Y425" s="1"/>
      <c r="Z425" s="96" t="str">
        <f>IF($L425="None","",IF(ISERROR(VLOOKUP($L425,Info!$B$4:$B$266,1,FALSE)),"",VLOOKUP($L425,Info!$B$4:$L$266,9,FALSE)))</f>
        <v/>
      </c>
      <c r="AA425" s="96" t="str">
        <f>IF($L425="None","",IF(ISERROR(VLOOKUP($L425,Info!$B$4:$B$266,1,FALSE)),"",VLOOKUP($L425,Info!$B$4:$L$266,8,FALSE)))</f>
        <v/>
      </c>
      <c r="AB425" s="96" t="str">
        <f>IF($L425="None","",IF(ISERROR(VLOOKUP($L425,Info!$B$4:$B$266,1,FALSE)),"",VLOOKUP($L425,Info!$B$4:$L$266,10,FALSE)))</f>
        <v/>
      </c>
      <c r="AC425" s="1" t="str">
        <f>IF(W425="SO Cable","Black,White",IF(O425="","",IF(P425="","",IF($J$12&lt;&gt;"ABC",IF(P425&lt;="250",VLOOKUP(O425,Info!$AZ$4:$BB$22,3,FALSE),VLOOKUP(O425,Info!$AZ$23:$BB$39,3,FALSE)),IF(P425&lt;="250",VLOOKUP(O425,Info!$AO$4:$AQ$22,3,FALSE),VLOOKUP(O425,Info!$AO$23:$AP$39,3,FALSE))))))</f>
        <v/>
      </c>
      <c r="AD425" s="1"/>
      <c r="AE425" s="1" t="str">
        <f>IF($L425="None","",IF(ISERROR(VLOOKUP($L425,Info!$B$4:$B$266,1,FALSE)),"",VLOOKUP($L425,Info!$B$4:$L$266,4,FALSE)))</f>
        <v/>
      </c>
      <c r="AF425" s="1" t="str">
        <f>IF($L425="None","",IF(ISERROR(VLOOKUP($L425,Info!$B$4:$B$266,1,FALSE)),"",VLOOKUP($L425,Info!$B$4:$L$266,6,FALSE)))</f>
        <v/>
      </c>
      <c r="AG425" s="1"/>
      <c r="AH425" s="33" t="str" cm="1">
        <f t="array" ref="AH425">IF(AND(L425&lt;&gt;"",O425&lt;&gt;"",R425:S425&lt;&gt;"",W425:X425&lt;&gt;"",Z425:AA425&lt;&gt;"",AC425&lt;&gt;""),"Good","Bad")</f>
        <v>Bad</v>
      </c>
      <c r="AL425" t="str" cm="1">
        <f t="array" ref="AL425">IF(R425&gt;0,_xlfn.IFS(COUNTIF($L$20:L425,"&lt;&gt;")&lt;101,1,COUNTIF($L$20:L425,"&lt;&gt;")&lt;201,2,COUNTIF($L$20:L425,"&lt;&gt;")&lt;301,3,COUNTIF($L$20:L425,"&lt;&gt;")&lt;401,4,COUNTIF($L$20:L425,"&lt;&gt;")&lt;501,5,COUNTIF($L$20:L425,"&lt;&gt;")&lt;601,6,COUNTIF($L$20:L425,"&lt;&gt;")&lt;701,7,COUNTIF($L$20:L425,"&lt;&gt;")&lt;801,8,COUNTIF($L$20:L425,"&lt;&gt;")&lt;901,9,COUNTIF($L$20:L425,"&lt;&gt;")&lt;1001,10,COUNTIF($L$20:L425,"&lt;&gt;")&lt;1101,11,COUNTIF($L$20:L425,"&lt;&gt;")&lt;1201,12,COUNTIF($L$20:L425,"&lt;&gt;")&lt;1301,13,COUNTIF($L$20:L425,"&lt;&gt;")&lt;1401,14,COUNTIF($L$20:L425,"&lt;&gt;")&lt;1501,15,COUNTIF($L$20:L425,"&lt;&gt;")&lt;1601,16,COUNTIF($L$20:L425,"&lt;&gt;")&lt;1701,17,COUNTIF($L$20:L425,"&lt;&gt;")&lt;1801,18,COUNTIF($L$20:L425,"&lt;&gt;")&lt;1901,19,COUNTIF($L$20:L425,"&lt;&gt;")&lt;2001,20,COUNTIF($L$20:L425,"&lt;&gt;")&lt;2101,21,COUNTIF($L$20:L425,"&lt;&gt;")&lt;2201,22,COUNTIF($L$20:L425,"&lt;&gt;")&lt;2301,23,COUNTIF($L$20:L425,"&lt;&gt;")&lt;2401,24,COUNTIF($L$20:L425,"&lt;&gt;")&lt;2501,25,COUNTIF($L$20:L425,"&lt;&gt;")&lt;2601,26,COUNTIF($L$20:L425,"&lt;&gt;")&lt;2701,27,COUNTIF($L$20:L425,"&lt;&gt;")&lt;2801,28,COUNTIF($L$20:L425,"&lt;&gt;")&lt;2901,29,COUNTIF($L$20:L425,"&lt;&gt;")&lt;3001,30),"")</f>
        <v/>
      </c>
      <c r="AM425" t="str">
        <f t="shared" si="30"/>
        <v/>
      </c>
      <c r="AN425" t="str">
        <f t="shared" si="34"/>
        <v/>
      </c>
      <c r="AP425" t="str">
        <f t="shared" si="33"/>
        <v/>
      </c>
      <c r="AQ425" t="str">
        <f>IF(AO425="","",COUNTIFS(AM425:$AM$3019,AO425))</f>
        <v/>
      </c>
    </row>
    <row r="426" spans="1:43" x14ac:dyDescent="0.25">
      <c r="A426" s="6" t="str">
        <f>IF(COUNT($A$20:A425)&lt;&gt;$B$4,IF(A425="","",A425+1),"")</f>
        <v/>
      </c>
      <c r="B426" s="3"/>
      <c r="C426" s="3"/>
      <c r="D426" s="122"/>
      <c r="E426" s="3"/>
      <c r="F426" s="3"/>
      <c r="G426" s="3"/>
      <c r="H426" s="3"/>
      <c r="I426" s="120"/>
      <c r="J426" s="3"/>
      <c r="K426" s="119" t="str" cm="1">
        <f t="array" ref="K426">IF(OR($J$14 = "A",$J$14 = "B",$J$14 = "C"),IF(I426="","",IF(LEN(I426)&gt;2,_xlfn.IFS(ISNUMBER(SEARCH("_",I426)),I426,ISNUMBER(SEARCH(", ",I426)),SUBSTITUTE(I426,", ","_"),ISNUMBER(SEARCH("/ ",I426)),SUBSTITUTE(I426,"/ ","_"),ISNUMBER(SEARCH(",",I426)),SUBSTITUTE(I426,",","_"),ISNUMBER(SEARCH("/",I426)),SUBSTITUTE(I426,"/","_"),ISNUMBER(SEARCH("",I426)),I426),I426)),IF(OR($J$14 = "J",$J$14 = "K"),"",IF(D426="","",IF(LEN(D426)&gt;2,_xlfn.IFS(ISNUMBER(SEARCH("_",D426)),D426,ISNUMBER(SEARCH(", ",D426)),SUBSTITUTE(D426,", ","_"),ISNUMBER(SEARCH("/ ",D426)),SUBSTITUTE(D426,"/ ","_"),ISNUMBER(SEARCH(",",D426)),SUBSTITUTE(D426,",","_"),ISNUMBER(SEARCH("/",D426)),SUBSTITUTE(D426,"/","_"),ISNUMBER(SEARCH("",D426)),D426),D426))))</f>
        <v/>
      </c>
      <c r="L426" s="1"/>
      <c r="M426" s="1" t="str">
        <f t="shared" si="31"/>
        <v/>
      </c>
      <c r="N426" s="94" t="str">
        <f>IF($L426="None","",IF(ISERROR(VLOOKUP($L426,Info!$B$4:$B$266,1,FALSE)),"",VLOOKUP($L426,Info!$B$4:$L$266,5,FALSE)))</f>
        <v/>
      </c>
      <c r="O426" s="94" t="str">
        <f>IF(K426="","",IF(AND($J$12&lt;&gt;"ABC",N426="3"),"BAC",IF(N426="3","ABC",IF($J$12&lt;&gt;"ABC",IF($J$10="Standard",VLOOKUP(K426,Info!$BE$4:$BF$481,2,FALSE),VLOOKUP(K426,Info!$BI$4:$BJ$482,2,FALSE)),IF($J$10="Standard",VLOOKUP(K426,Info!$AG$4:$AH$2994,2,FALSE),VLOOKUP(K426,Info!$AK$4:$AL$2997,2,FALSE))))))</f>
        <v/>
      </c>
      <c r="P426" s="94" t="str">
        <f>IF($L426="None","",IF(ISERROR(VLOOKUP($L426,Info!$B$4:$B$266,1,FALSE)),"",VLOOKUP($L426,Info!$B$4:$L$266,3,FALSE)))</f>
        <v/>
      </c>
      <c r="Q426" s="96" t="str">
        <f>IF($L426="None","",IF(ISERROR(VLOOKUP($L426,Info!$B$4:$B$266,1,FALSE)),"",VLOOKUP($L426,Info!$B$4:$L$266,4,FALSE)))</f>
        <v/>
      </c>
      <c r="R426" s="1"/>
      <c r="S426" s="6" t="str">
        <f t="shared" si="32"/>
        <v/>
      </c>
      <c r="T426" s="6" t="str">
        <f>IF($L426="None","",IF(ISERROR(VLOOKUP($L426,Info!$B$4:$B$266,1,FALSE)),"",VLOOKUP($L426,Info!$B$4:$L$266,11,FALSE)))</f>
        <v/>
      </c>
      <c r="U426" s="1"/>
      <c r="V426" s="1"/>
      <c r="W426" s="1"/>
      <c r="X426" s="1" t="str">
        <f>IF($L426="None","",IF(ISERROR(VLOOKUP($L426,Info!$B$4:$B$266,1,FALSE)),"",IF(OR(W426="Metallic Liquid Tight",W426="Non-Metallic Liquid Tight",W426="LSZH",W426="Greenfield"),VLOOKUP($L426,Info!$B$4:$L$266,7,FALSE),"N/A")))</f>
        <v/>
      </c>
      <c r="Y426" s="1"/>
      <c r="Z426" s="96" t="str">
        <f>IF($L426="None","",IF(ISERROR(VLOOKUP($L426,Info!$B$4:$B$266,1,FALSE)),"",VLOOKUP($L426,Info!$B$4:$L$266,9,FALSE)))</f>
        <v/>
      </c>
      <c r="AA426" s="96" t="str">
        <f>IF($L426="None","",IF(ISERROR(VLOOKUP($L426,Info!$B$4:$B$266,1,FALSE)),"",VLOOKUP($L426,Info!$B$4:$L$266,8,FALSE)))</f>
        <v/>
      </c>
      <c r="AB426" s="96" t="str">
        <f>IF($L426="None","",IF(ISERROR(VLOOKUP($L426,Info!$B$4:$B$266,1,FALSE)),"",VLOOKUP($L426,Info!$B$4:$L$266,10,FALSE)))</f>
        <v/>
      </c>
      <c r="AC426" s="1" t="str">
        <f>IF(W426="SO Cable","Black,White",IF(O426="","",IF(P426="","",IF($J$12&lt;&gt;"ABC",IF(P426&lt;="250",VLOOKUP(O426,Info!$AZ$4:$BB$22,3,FALSE),VLOOKUP(O426,Info!$AZ$23:$BB$39,3,FALSE)),IF(P426&lt;="250",VLOOKUP(O426,Info!$AO$4:$AQ$22,3,FALSE),VLOOKUP(O426,Info!$AO$23:$AP$39,3,FALSE))))))</f>
        <v/>
      </c>
      <c r="AD426" s="1"/>
      <c r="AE426" s="1" t="str">
        <f>IF($L426="None","",IF(ISERROR(VLOOKUP($L426,Info!$B$4:$B$266,1,FALSE)),"",VLOOKUP($L426,Info!$B$4:$L$266,4,FALSE)))</f>
        <v/>
      </c>
      <c r="AF426" s="1" t="str">
        <f>IF($L426="None","",IF(ISERROR(VLOOKUP($L426,Info!$B$4:$B$266,1,FALSE)),"",VLOOKUP($L426,Info!$B$4:$L$266,6,FALSE)))</f>
        <v/>
      </c>
      <c r="AG426" s="1"/>
      <c r="AH426" s="33" t="str" cm="1">
        <f t="array" ref="AH426">IF(AND(L426&lt;&gt;"",O426&lt;&gt;"",R426:S426&lt;&gt;"",W426:X426&lt;&gt;"",Z426:AA426&lt;&gt;"",AC426&lt;&gt;""),"Good","Bad")</f>
        <v>Bad</v>
      </c>
      <c r="AL426" t="str" cm="1">
        <f t="array" ref="AL426">IF(R426&gt;0,_xlfn.IFS(COUNTIF($L$20:L426,"&lt;&gt;")&lt;101,1,COUNTIF($L$20:L426,"&lt;&gt;")&lt;201,2,COUNTIF($L$20:L426,"&lt;&gt;")&lt;301,3,COUNTIF($L$20:L426,"&lt;&gt;")&lt;401,4,COUNTIF($L$20:L426,"&lt;&gt;")&lt;501,5,COUNTIF($L$20:L426,"&lt;&gt;")&lt;601,6,COUNTIF($L$20:L426,"&lt;&gt;")&lt;701,7,COUNTIF($L$20:L426,"&lt;&gt;")&lt;801,8,COUNTIF($L$20:L426,"&lt;&gt;")&lt;901,9,COUNTIF($L$20:L426,"&lt;&gt;")&lt;1001,10,COUNTIF($L$20:L426,"&lt;&gt;")&lt;1101,11,COUNTIF($L$20:L426,"&lt;&gt;")&lt;1201,12,COUNTIF($L$20:L426,"&lt;&gt;")&lt;1301,13,COUNTIF($L$20:L426,"&lt;&gt;")&lt;1401,14,COUNTIF($L$20:L426,"&lt;&gt;")&lt;1501,15,COUNTIF($L$20:L426,"&lt;&gt;")&lt;1601,16,COUNTIF($L$20:L426,"&lt;&gt;")&lt;1701,17,COUNTIF($L$20:L426,"&lt;&gt;")&lt;1801,18,COUNTIF($L$20:L426,"&lt;&gt;")&lt;1901,19,COUNTIF($L$20:L426,"&lt;&gt;")&lt;2001,20,COUNTIF($L$20:L426,"&lt;&gt;")&lt;2101,21,COUNTIF($L$20:L426,"&lt;&gt;")&lt;2201,22,COUNTIF($L$20:L426,"&lt;&gt;")&lt;2301,23,COUNTIF($L$20:L426,"&lt;&gt;")&lt;2401,24,COUNTIF($L$20:L426,"&lt;&gt;")&lt;2501,25,COUNTIF($L$20:L426,"&lt;&gt;")&lt;2601,26,COUNTIF($L$20:L426,"&lt;&gt;")&lt;2701,27,COUNTIF($L$20:L426,"&lt;&gt;")&lt;2801,28,COUNTIF($L$20:L426,"&lt;&gt;")&lt;2901,29,COUNTIF($L$20:L426,"&lt;&gt;")&lt;3001,30),"")</f>
        <v/>
      </c>
      <c r="AM426" t="str">
        <f t="shared" si="30"/>
        <v/>
      </c>
      <c r="AN426" t="str">
        <f t="shared" si="34"/>
        <v/>
      </c>
      <c r="AP426" t="str">
        <f t="shared" si="33"/>
        <v/>
      </c>
      <c r="AQ426" t="str">
        <f>IF(AO426="","",COUNTIFS(AM426:$AM$3019,AO426))</f>
        <v/>
      </c>
    </row>
    <row r="427" spans="1:43" x14ac:dyDescent="0.25">
      <c r="A427" s="6" t="str">
        <f>IF(COUNT($A$20:A426)&lt;&gt;$B$4,IF(A426="","",A426+1),"")</f>
        <v/>
      </c>
      <c r="B427" s="3"/>
      <c r="C427" s="3"/>
      <c r="D427" s="122"/>
      <c r="E427" s="3"/>
      <c r="F427" s="3"/>
      <c r="G427" s="3"/>
      <c r="H427" s="3"/>
      <c r="I427" s="120"/>
      <c r="J427" s="3"/>
      <c r="K427" s="119" t="str" cm="1">
        <f t="array" ref="K427">IF(OR($J$14 = "A",$J$14 = "B",$J$14 = "C"),IF(I427="","",IF(LEN(I427)&gt;2,_xlfn.IFS(ISNUMBER(SEARCH("_",I427)),I427,ISNUMBER(SEARCH(", ",I427)),SUBSTITUTE(I427,", ","_"),ISNUMBER(SEARCH("/ ",I427)),SUBSTITUTE(I427,"/ ","_"),ISNUMBER(SEARCH(",",I427)),SUBSTITUTE(I427,",","_"),ISNUMBER(SEARCH("/",I427)),SUBSTITUTE(I427,"/","_"),ISNUMBER(SEARCH("",I427)),I427),I427)),IF(OR($J$14 = "J",$J$14 = "K"),"",IF(D427="","",IF(LEN(D427)&gt;2,_xlfn.IFS(ISNUMBER(SEARCH("_",D427)),D427,ISNUMBER(SEARCH(", ",D427)),SUBSTITUTE(D427,", ","_"),ISNUMBER(SEARCH("/ ",D427)),SUBSTITUTE(D427,"/ ","_"),ISNUMBER(SEARCH(",",D427)),SUBSTITUTE(D427,",","_"),ISNUMBER(SEARCH("/",D427)),SUBSTITUTE(D427,"/","_"),ISNUMBER(SEARCH("",D427)),D427),D427))))</f>
        <v/>
      </c>
      <c r="L427" s="1"/>
      <c r="M427" s="1" t="str">
        <f t="shared" si="31"/>
        <v/>
      </c>
      <c r="N427" s="94" t="str">
        <f>IF($L427="None","",IF(ISERROR(VLOOKUP($L427,Info!$B$4:$B$266,1,FALSE)),"",VLOOKUP($L427,Info!$B$4:$L$266,5,FALSE)))</f>
        <v/>
      </c>
      <c r="O427" s="94" t="str">
        <f>IF(K427="","",IF(AND($J$12&lt;&gt;"ABC",N427="3"),"BAC",IF(N427="3","ABC",IF($J$12&lt;&gt;"ABC",IF($J$10="Standard",VLOOKUP(K427,Info!$BE$4:$BF$481,2,FALSE),VLOOKUP(K427,Info!$BI$4:$BJ$482,2,FALSE)),IF($J$10="Standard",VLOOKUP(K427,Info!$AG$4:$AH$2994,2,FALSE),VLOOKUP(K427,Info!$AK$4:$AL$2997,2,FALSE))))))</f>
        <v/>
      </c>
      <c r="P427" s="94" t="str">
        <f>IF($L427="None","",IF(ISERROR(VLOOKUP($L427,Info!$B$4:$B$266,1,FALSE)),"",VLOOKUP($L427,Info!$B$4:$L$266,3,FALSE)))</f>
        <v/>
      </c>
      <c r="Q427" s="96" t="str">
        <f>IF($L427="None","",IF(ISERROR(VLOOKUP($L427,Info!$B$4:$B$266,1,FALSE)),"",VLOOKUP($L427,Info!$B$4:$L$266,4,FALSE)))</f>
        <v/>
      </c>
      <c r="R427" s="1"/>
      <c r="S427" s="6" t="str">
        <f t="shared" si="32"/>
        <v/>
      </c>
      <c r="T427" s="6" t="str">
        <f>IF($L427="None","",IF(ISERROR(VLOOKUP($L427,Info!$B$4:$B$266,1,FALSE)),"",VLOOKUP($L427,Info!$B$4:$L$266,11,FALSE)))</f>
        <v/>
      </c>
      <c r="U427" s="1"/>
      <c r="V427" s="1"/>
      <c r="W427" s="1"/>
      <c r="X427" s="1" t="str">
        <f>IF($L427="None","",IF(ISERROR(VLOOKUP($L427,Info!$B$4:$B$266,1,FALSE)),"",IF(OR(W427="Metallic Liquid Tight",W427="Non-Metallic Liquid Tight",W427="LSZH",W427="Greenfield"),VLOOKUP($L427,Info!$B$4:$L$266,7,FALSE),"N/A")))</f>
        <v/>
      </c>
      <c r="Y427" s="1"/>
      <c r="Z427" s="96" t="str">
        <f>IF($L427="None","",IF(ISERROR(VLOOKUP($L427,Info!$B$4:$B$266,1,FALSE)),"",VLOOKUP($L427,Info!$B$4:$L$266,9,FALSE)))</f>
        <v/>
      </c>
      <c r="AA427" s="96" t="str">
        <f>IF($L427="None","",IF(ISERROR(VLOOKUP($L427,Info!$B$4:$B$266,1,FALSE)),"",VLOOKUP($L427,Info!$B$4:$L$266,8,FALSE)))</f>
        <v/>
      </c>
      <c r="AB427" s="96" t="str">
        <f>IF($L427="None","",IF(ISERROR(VLOOKUP($L427,Info!$B$4:$B$266,1,FALSE)),"",VLOOKUP($L427,Info!$B$4:$L$266,10,FALSE)))</f>
        <v/>
      </c>
      <c r="AC427" s="1" t="str">
        <f>IF(W427="SO Cable","Black,White",IF(O427="","",IF(P427="","",IF($J$12&lt;&gt;"ABC",IF(P427&lt;="250",VLOOKUP(O427,Info!$AZ$4:$BB$22,3,FALSE),VLOOKUP(O427,Info!$AZ$23:$BB$39,3,FALSE)),IF(P427&lt;="250",VLOOKUP(O427,Info!$AO$4:$AQ$22,3,FALSE),VLOOKUP(O427,Info!$AO$23:$AP$39,3,FALSE))))))</f>
        <v/>
      </c>
      <c r="AD427" s="1"/>
      <c r="AE427" s="1" t="str">
        <f>IF($L427="None","",IF(ISERROR(VLOOKUP($L427,Info!$B$4:$B$266,1,FALSE)),"",VLOOKUP($L427,Info!$B$4:$L$266,4,FALSE)))</f>
        <v/>
      </c>
      <c r="AF427" s="1" t="str">
        <f>IF($L427="None","",IF(ISERROR(VLOOKUP($L427,Info!$B$4:$B$266,1,FALSE)),"",VLOOKUP($L427,Info!$B$4:$L$266,6,FALSE)))</f>
        <v/>
      </c>
      <c r="AG427" s="1"/>
      <c r="AH427" s="33" t="str" cm="1">
        <f t="array" ref="AH427">IF(AND(L427&lt;&gt;"",O427&lt;&gt;"",R427:S427&lt;&gt;"",W427:X427&lt;&gt;"",Z427:AA427&lt;&gt;"",AC427&lt;&gt;""),"Good","Bad")</f>
        <v>Bad</v>
      </c>
      <c r="AL427" t="str" cm="1">
        <f t="array" ref="AL427">IF(R427&gt;0,_xlfn.IFS(COUNTIF($L$20:L427,"&lt;&gt;")&lt;101,1,COUNTIF($L$20:L427,"&lt;&gt;")&lt;201,2,COUNTIF($L$20:L427,"&lt;&gt;")&lt;301,3,COUNTIF($L$20:L427,"&lt;&gt;")&lt;401,4,COUNTIF($L$20:L427,"&lt;&gt;")&lt;501,5,COUNTIF($L$20:L427,"&lt;&gt;")&lt;601,6,COUNTIF($L$20:L427,"&lt;&gt;")&lt;701,7,COUNTIF($L$20:L427,"&lt;&gt;")&lt;801,8,COUNTIF($L$20:L427,"&lt;&gt;")&lt;901,9,COUNTIF($L$20:L427,"&lt;&gt;")&lt;1001,10,COUNTIF($L$20:L427,"&lt;&gt;")&lt;1101,11,COUNTIF($L$20:L427,"&lt;&gt;")&lt;1201,12,COUNTIF($L$20:L427,"&lt;&gt;")&lt;1301,13,COUNTIF($L$20:L427,"&lt;&gt;")&lt;1401,14,COUNTIF($L$20:L427,"&lt;&gt;")&lt;1501,15,COUNTIF($L$20:L427,"&lt;&gt;")&lt;1601,16,COUNTIF($L$20:L427,"&lt;&gt;")&lt;1701,17,COUNTIF($L$20:L427,"&lt;&gt;")&lt;1801,18,COUNTIF($L$20:L427,"&lt;&gt;")&lt;1901,19,COUNTIF($L$20:L427,"&lt;&gt;")&lt;2001,20,COUNTIF($L$20:L427,"&lt;&gt;")&lt;2101,21,COUNTIF($L$20:L427,"&lt;&gt;")&lt;2201,22,COUNTIF($L$20:L427,"&lt;&gt;")&lt;2301,23,COUNTIF($L$20:L427,"&lt;&gt;")&lt;2401,24,COUNTIF($L$20:L427,"&lt;&gt;")&lt;2501,25,COUNTIF($L$20:L427,"&lt;&gt;")&lt;2601,26,COUNTIF($L$20:L427,"&lt;&gt;")&lt;2701,27,COUNTIF($L$20:L427,"&lt;&gt;")&lt;2801,28,COUNTIF($L$20:L427,"&lt;&gt;")&lt;2901,29,COUNTIF($L$20:L427,"&lt;&gt;")&lt;3001,30),"")</f>
        <v/>
      </c>
      <c r="AM427" t="str">
        <f t="shared" si="30"/>
        <v/>
      </c>
      <c r="AN427" t="str">
        <f t="shared" si="34"/>
        <v/>
      </c>
      <c r="AP427" t="str">
        <f t="shared" si="33"/>
        <v/>
      </c>
      <c r="AQ427" t="str">
        <f>IF(AO427="","",COUNTIFS(AM427:$AM$3019,AO427))</f>
        <v/>
      </c>
    </row>
    <row r="428" spans="1:43" x14ac:dyDescent="0.25">
      <c r="A428" s="6" t="str">
        <f>IF(COUNT($A$20:A427)&lt;&gt;$B$4,IF(A427="","",A427+1),"")</f>
        <v/>
      </c>
      <c r="B428" s="3"/>
      <c r="C428" s="3"/>
      <c r="D428" s="122"/>
      <c r="E428" s="3"/>
      <c r="F428" s="3"/>
      <c r="G428" s="3"/>
      <c r="H428" s="3"/>
      <c r="I428" s="120"/>
      <c r="J428" s="3"/>
      <c r="K428" s="119" t="str" cm="1">
        <f t="array" ref="K428">IF(OR($J$14 = "A",$J$14 = "B",$J$14 = "C"),IF(I428="","",IF(LEN(I428)&gt;2,_xlfn.IFS(ISNUMBER(SEARCH("_",I428)),I428,ISNUMBER(SEARCH(", ",I428)),SUBSTITUTE(I428,", ","_"),ISNUMBER(SEARCH("/ ",I428)),SUBSTITUTE(I428,"/ ","_"),ISNUMBER(SEARCH(",",I428)),SUBSTITUTE(I428,",","_"),ISNUMBER(SEARCH("/",I428)),SUBSTITUTE(I428,"/","_"),ISNUMBER(SEARCH("",I428)),I428),I428)),IF(OR($J$14 = "J",$J$14 = "K"),"",IF(D428="","",IF(LEN(D428)&gt;2,_xlfn.IFS(ISNUMBER(SEARCH("_",D428)),D428,ISNUMBER(SEARCH(", ",D428)),SUBSTITUTE(D428,", ","_"),ISNUMBER(SEARCH("/ ",D428)),SUBSTITUTE(D428,"/ ","_"),ISNUMBER(SEARCH(",",D428)),SUBSTITUTE(D428,",","_"),ISNUMBER(SEARCH("/",D428)),SUBSTITUTE(D428,"/","_"),ISNUMBER(SEARCH("",D428)),D428),D428))))</f>
        <v/>
      </c>
      <c r="L428" s="1"/>
      <c r="M428" s="1" t="str">
        <f t="shared" si="31"/>
        <v/>
      </c>
      <c r="N428" s="94" t="str">
        <f>IF($L428="None","",IF(ISERROR(VLOOKUP($L428,Info!$B$4:$B$266,1,FALSE)),"",VLOOKUP($L428,Info!$B$4:$L$266,5,FALSE)))</f>
        <v/>
      </c>
      <c r="O428" s="94" t="str">
        <f>IF(K428="","",IF(AND($J$12&lt;&gt;"ABC",N428="3"),"BAC",IF(N428="3","ABC",IF($J$12&lt;&gt;"ABC",IF($J$10="Standard",VLOOKUP(K428,Info!$BE$4:$BF$481,2,FALSE),VLOOKUP(K428,Info!$BI$4:$BJ$482,2,FALSE)),IF($J$10="Standard",VLOOKUP(K428,Info!$AG$4:$AH$2994,2,FALSE),VLOOKUP(K428,Info!$AK$4:$AL$2997,2,FALSE))))))</f>
        <v/>
      </c>
      <c r="P428" s="94" t="str">
        <f>IF($L428="None","",IF(ISERROR(VLOOKUP($L428,Info!$B$4:$B$266,1,FALSE)),"",VLOOKUP($L428,Info!$B$4:$L$266,3,FALSE)))</f>
        <v/>
      </c>
      <c r="Q428" s="96" t="str">
        <f>IF($L428="None","",IF(ISERROR(VLOOKUP($L428,Info!$B$4:$B$266,1,FALSE)),"",VLOOKUP($L428,Info!$B$4:$L$266,4,FALSE)))</f>
        <v/>
      </c>
      <c r="R428" s="1"/>
      <c r="S428" s="6" t="str">
        <f t="shared" si="32"/>
        <v/>
      </c>
      <c r="T428" s="6" t="str">
        <f>IF($L428="None","",IF(ISERROR(VLOOKUP($L428,Info!$B$4:$B$266,1,FALSE)),"",VLOOKUP($L428,Info!$B$4:$L$266,11,FALSE)))</f>
        <v/>
      </c>
      <c r="U428" s="1"/>
      <c r="V428" s="1"/>
      <c r="W428" s="1"/>
      <c r="X428" s="1" t="str">
        <f>IF($L428="None","",IF(ISERROR(VLOOKUP($L428,Info!$B$4:$B$266,1,FALSE)),"",IF(OR(W428="Metallic Liquid Tight",W428="Non-Metallic Liquid Tight",W428="LSZH",W428="Greenfield"),VLOOKUP($L428,Info!$B$4:$L$266,7,FALSE),"N/A")))</f>
        <v/>
      </c>
      <c r="Y428" s="1"/>
      <c r="Z428" s="96" t="str">
        <f>IF($L428="None","",IF(ISERROR(VLOOKUP($L428,Info!$B$4:$B$266,1,FALSE)),"",VLOOKUP($L428,Info!$B$4:$L$266,9,FALSE)))</f>
        <v/>
      </c>
      <c r="AA428" s="96" t="str">
        <f>IF($L428="None","",IF(ISERROR(VLOOKUP($L428,Info!$B$4:$B$266,1,FALSE)),"",VLOOKUP($L428,Info!$B$4:$L$266,8,FALSE)))</f>
        <v/>
      </c>
      <c r="AB428" s="96" t="str">
        <f>IF($L428="None","",IF(ISERROR(VLOOKUP($L428,Info!$B$4:$B$266,1,FALSE)),"",VLOOKUP($L428,Info!$B$4:$L$266,10,FALSE)))</f>
        <v/>
      </c>
      <c r="AC428" s="1" t="str">
        <f>IF(W428="SO Cable","Black,White",IF(O428="","",IF(P428="","",IF($J$12&lt;&gt;"ABC",IF(P428&lt;="250",VLOOKUP(O428,Info!$AZ$4:$BB$22,3,FALSE),VLOOKUP(O428,Info!$AZ$23:$BB$39,3,FALSE)),IF(P428&lt;="250",VLOOKUP(O428,Info!$AO$4:$AQ$22,3,FALSE),VLOOKUP(O428,Info!$AO$23:$AP$39,3,FALSE))))))</f>
        <v/>
      </c>
      <c r="AD428" s="1"/>
      <c r="AE428" s="1" t="str">
        <f>IF($L428="None","",IF(ISERROR(VLOOKUP($L428,Info!$B$4:$B$266,1,FALSE)),"",VLOOKUP($L428,Info!$B$4:$L$266,4,FALSE)))</f>
        <v/>
      </c>
      <c r="AF428" s="1" t="str">
        <f>IF($L428="None","",IF(ISERROR(VLOOKUP($L428,Info!$B$4:$B$266,1,FALSE)),"",VLOOKUP($L428,Info!$B$4:$L$266,6,FALSE)))</f>
        <v/>
      </c>
      <c r="AG428" s="1"/>
      <c r="AH428" s="33" t="str" cm="1">
        <f t="array" ref="AH428">IF(AND(L428&lt;&gt;"",O428&lt;&gt;"",R428:S428&lt;&gt;"",W428:X428&lt;&gt;"",Z428:AA428&lt;&gt;"",AC428&lt;&gt;""),"Good","Bad")</f>
        <v>Bad</v>
      </c>
      <c r="AL428" t="str" cm="1">
        <f t="array" ref="AL428">IF(R428&gt;0,_xlfn.IFS(COUNTIF($L$20:L428,"&lt;&gt;")&lt;101,1,COUNTIF($L$20:L428,"&lt;&gt;")&lt;201,2,COUNTIF($L$20:L428,"&lt;&gt;")&lt;301,3,COUNTIF($L$20:L428,"&lt;&gt;")&lt;401,4,COUNTIF($L$20:L428,"&lt;&gt;")&lt;501,5,COUNTIF($L$20:L428,"&lt;&gt;")&lt;601,6,COUNTIF($L$20:L428,"&lt;&gt;")&lt;701,7,COUNTIF($L$20:L428,"&lt;&gt;")&lt;801,8,COUNTIF($L$20:L428,"&lt;&gt;")&lt;901,9,COUNTIF($L$20:L428,"&lt;&gt;")&lt;1001,10,COUNTIF($L$20:L428,"&lt;&gt;")&lt;1101,11,COUNTIF($L$20:L428,"&lt;&gt;")&lt;1201,12,COUNTIF($L$20:L428,"&lt;&gt;")&lt;1301,13,COUNTIF($L$20:L428,"&lt;&gt;")&lt;1401,14,COUNTIF($L$20:L428,"&lt;&gt;")&lt;1501,15,COUNTIF($L$20:L428,"&lt;&gt;")&lt;1601,16,COUNTIF($L$20:L428,"&lt;&gt;")&lt;1701,17,COUNTIF($L$20:L428,"&lt;&gt;")&lt;1801,18,COUNTIF($L$20:L428,"&lt;&gt;")&lt;1901,19,COUNTIF($L$20:L428,"&lt;&gt;")&lt;2001,20,COUNTIF($L$20:L428,"&lt;&gt;")&lt;2101,21,COUNTIF($L$20:L428,"&lt;&gt;")&lt;2201,22,COUNTIF($L$20:L428,"&lt;&gt;")&lt;2301,23,COUNTIF($L$20:L428,"&lt;&gt;")&lt;2401,24,COUNTIF($L$20:L428,"&lt;&gt;")&lt;2501,25,COUNTIF($L$20:L428,"&lt;&gt;")&lt;2601,26,COUNTIF($L$20:L428,"&lt;&gt;")&lt;2701,27,COUNTIF($L$20:L428,"&lt;&gt;")&lt;2801,28,COUNTIF($L$20:L428,"&lt;&gt;")&lt;2901,29,COUNTIF($L$20:L428,"&lt;&gt;")&lt;3001,30),"")</f>
        <v/>
      </c>
      <c r="AM428" t="str">
        <f t="shared" si="30"/>
        <v/>
      </c>
      <c r="AN428" t="str">
        <f t="shared" si="34"/>
        <v/>
      </c>
      <c r="AP428" t="str">
        <f t="shared" si="33"/>
        <v/>
      </c>
      <c r="AQ428" t="str">
        <f>IF(AO428="","",COUNTIFS(AM428:$AM$3019,AO428))</f>
        <v/>
      </c>
    </row>
    <row r="429" spans="1:43" x14ac:dyDescent="0.25">
      <c r="A429" s="6" t="str">
        <f>IF(COUNT($A$20:A428)&lt;&gt;$B$4,IF(A428="","",A428+1),"")</f>
        <v/>
      </c>
      <c r="B429" s="3"/>
      <c r="C429" s="3"/>
      <c r="D429" s="122"/>
      <c r="E429" s="3"/>
      <c r="F429" s="3"/>
      <c r="G429" s="3"/>
      <c r="H429" s="3"/>
      <c r="I429" s="120"/>
      <c r="J429" s="3"/>
      <c r="K429" s="119" t="str" cm="1">
        <f t="array" ref="K429">IF(OR($J$14 = "A",$J$14 = "B",$J$14 = "C"),IF(I429="","",IF(LEN(I429)&gt;2,_xlfn.IFS(ISNUMBER(SEARCH("_",I429)),I429,ISNUMBER(SEARCH(", ",I429)),SUBSTITUTE(I429,", ","_"),ISNUMBER(SEARCH("/ ",I429)),SUBSTITUTE(I429,"/ ","_"),ISNUMBER(SEARCH(",",I429)),SUBSTITUTE(I429,",","_"),ISNUMBER(SEARCH("/",I429)),SUBSTITUTE(I429,"/","_"),ISNUMBER(SEARCH("",I429)),I429),I429)),IF(OR($J$14 = "J",$J$14 = "K"),"",IF(D429="","",IF(LEN(D429)&gt;2,_xlfn.IFS(ISNUMBER(SEARCH("_",D429)),D429,ISNUMBER(SEARCH(", ",D429)),SUBSTITUTE(D429,", ","_"),ISNUMBER(SEARCH("/ ",D429)),SUBSTITUTE(D429,"/ ","_"),ISNUMBER(SEARCH(",",D429)),SUBSTITUTE(D429,",","_"),ISNUMBER(SEARCH("/",D429)),SUBSTITUTE(D429,"/","_"),ISNUMBER(SEARCH("",D429)),D429),D429))))</f>
        <v/>
      </c>
      <c r="L429" s="1"/>
      <c r="M429" s="1" t="str">
        <f t="shared" si="31"/>
        <v/>
      </c>
      <c r="N429" s="94" t="str">
        <f>IF($L429="None","",IF(ISERROR(VLOOKUP($L429,Info!$B$4:$B$266,1,FALSE)),"",VLOOKUP($L429,Info!$B$4:$L$266,5,FALSE)))</f>
        <v/>
      </c>
      <c r="O429" s="94" t="str">
        <f>IF(K429="","",IF(AND($J$12&lt;&gt;"ABC",N429="3"),"BAC",IF(N429="3","ABC",IF($J$12&lt;&gt;"ABC",IF($J$10="Standard",VLOOKUP(K429,Info!$BE$4:$BF$481,2,FALSE),VLOOKUP(K429,Info!$BI$4:$BJ$482,2,FALSE)),IF($J$10="Standard",VLOOKUP(K429,Info!$AG$4:$AH$2994,2,FALSE),VLOOKUP(K429,Info!$AK$4:$AL$2997,2,FALSE))))))</f>
        <v/>
      </c>
      <c r="P429" s="94" t="str">
        <f>IF($L429="None","",IF(ISERROR(VLOOKUP($L429,Info!$B$4:$B$266,1,FALSE)),"",VLOOKUP($L429,Info!$B$4:$L$266,3,FALSE)))</f>
        <v/>
      </c>
      <c r="Q429" s="96" t="str">
        <f>IF($L429="None","",IF(ISERROR(VLOOKUP($L429,Info!$B$4:$B$266,1,FALSE)),"",VLOOKUP($L429,Info!$B$4:$L$266,4,FALSE)))</f>
        <v/>
      </c>
      <c r="R429" s="1"/>
      <c r="S429" s="6" t="str">
        <f t="shared" si="32"/>
        <v/>
      </c>
      <c r="T429" s="6" t="str">
        <f>IF($L429="None","",IF(ISERROR(VLOOKUP($L429,Info!$B$4:$B$266,1,FALSE)),"",VLOOKUP($L429,Info!$B$4:$L$266,11,FALSE)))</f>
        <v/>
      </c>
      <c r="U429" s="1"/>
      <c r="V429" s="1"/>
      <c r="W429" s="1"/>
      <c r="X429" s="1" t="str">
        <f>IF($L429="None","",IF(ISERROR(VLOOKUP($L429,Info!$B$4:$B$266,1,FALSE)),"",IF(OR(W429="Metallic Liquid Tight",W429="Non-Metallic Liquid Tight",W429="LSZH",W429="Greenfield"),VLOOKUP($L429,Info!$B$4:$L$266,7,FALSE),"N/A")))</f>
        <v/>
      </c>
      <c r="Y429" s="1"/>
      <c r="Z429" s="96" t="str">
        <f>IF($L429="None","",IF(ISERROR(VLOOKUP($L429,Info!$B$4:$B$266,1,FALSE)),"",VLOOKUP($L429,Info!$B$4:$L$266,9,FALSE)))</f>
        <v/>
      </c>
      <c r="AA429" s="96" t="str">
        <f>IF($L429="None","",IF(ISERROR(VLOOKUP($L429,Info!$B$4:$B$266,1,FALSE)),"",VLOOKUP($L429,Info!$B$4:$L$266,8,FALSE)))</f>
        <v/>
      </c>
      <c r="AB429" s="96" t="str">
        <f>IF($L429="None","",IF(ISERROR(VLOOKUP($L429,Info!$B$4:$B$266,1,FALSE)),"",VLOOKUP($L429,Info!$B$4:$L$266,10,FALSE)))</f>
        <v/>
      </c>
      <c r="AC429" s="1" t="str">
        <f>IF(W429="SO Cable","Black,White",IF(O429="","",IF(P429="","",IF($J$12&lt;&gt;"ABC",IF(P429&lt;="250",VLOOKUP(O429,Info!$AZ$4:$BB$22,3,FALSE),VLOOKUP(O429,Info!$AZ$23:$BB$39,3,FALSE)),IF(P429&lt;="250",VLOOKUP(O429,Info!$AO$4:$AQ$22,3,FALSE),VLOOKUP(O429,Info!$AO$23:$AP$39,3,FALSE))))))</f>
        <v/>
      </c>
      <c r="AD429" s="1"/>
      <c r="AE429" s="1" t="str">
        <f>IF($L429="None","",IF(ISERROR(VLOOKUP($L429,Info!$B$4:$B$266,1,FALSE)),"",VLOOKUP($L429,Info!$B$4:$L$266,4,FALSE)))</f>
        <v/>
      </c>
      <c r="AF429" s="1" t="str">
        <f>IF($L429="None","",IF(ISERROR(VLOOKUP($L429,Info!$B$4:$B$266,1,FALSE)),"",VLOOKUP($L429,Info!$B$4:$L$266,6,FALSE)))</f>
        <v/>
      </c>
      <c r="AG429" s="1"/>
      <c r="AH429" s="33" t="str" cm="1">
        <f t="array" ref="AH429">IF(AND(L429&lt;&gt;"",O429&lt;&gt;"",R429:S429&lt;&gt;"",W429:X429&lt;&gt;"",Z429:AA429&lt;&gt;"",AC429&lt;&gt;""),"Good","Bad")</f>
        <v>Bad</v>
      </c>
      <c r="AL429" t="str" cm="1">
        <f t="array" ref="AL429">IF(R429&gt;0,_xlfn.IFS(COUNTIF($L$20:L429,"&lt;&gt;")&lt;101,1,COUNTIF($L$20:L429,"&lt;&gt;")&lt;201,2,COUNTIF($L$20:L429,"&lt;&gt;")&lt;301,3,COUNTIF($L$20:L429,"&lt;&gt;")&lt;401,4,COUNTIF($L$20:L429,"&lt;&gt;")&lt;501,5,COUNTIF($L$20:L429,"&lt;&gt;")&lt;601,6,COUNTIF($L$20:L429,"&lt;&gt;")&lt;701,7,COUNTIF($L$20:L429,"&lt;&gt;")&lt;801,8,COUNTIF($L$20:L429,"&lt;&gt;")&lt;901,9,COUNTIF($L$20:L429,"&lt;&gt;")&lt;1001,10,COUNTIF($L$20:L429,"&lt;&gt;")&lt;1101,11,COUNTIF($L$20:L429,"&lt;&gt;")&lt;1201,12,COUNTIF($L$20:L429,"&lt;&gt;")&lt;1301,13,COUNTIF($L$20:L429,"&lt;&gt;")&lt;1401,14,COUNTIF($L$20:L429,"&lt;&gt;")&lt;1501,15,COUNTIF($L$20:L429,"&lt;&gt;")&lt;1601,16,COUNTIF($L$20:L429,"&lt;&gt;")&lt;1701,17,COUNTIF($L$20:L429,"&lt;&gt;")&lt;1801,18,COUNTIF($L$20:L429,"&lt;&gt;")&lt;1901,19,COUNTIF($L$20:L429,"&lt;&gt;")&lt;2001,20,COUNTIF($L$20:L429,"&lt;&gt;")&lt;2101,21,COUNTIF($L$20:L429,"&lt;&gt;")&lt;2201,22,COUNTIF($L$20:L429,"&lt;&gt;")&lt;2301,23,COUNTIF($L$20:L429,"&lt;&gt;")&lt;2401,24,COUNTIF($L$20:L429,"&lt;&gt;")&lt;2501,25,COUNTIF($L$20:L429,"&lt;&gt;")&lt;2601,26,COUNTIF($L$20:L429,"&lt;&gt;")&lt;2701,27,COUNTIF($L$20:L429,"&lt;&gt;")&lt;2801,28,COUNTIF($L$20:L429,"&lt;&gt;")&lt;2901,29,COUNTIF($L$20:L429,"&lt;&gt;")&lt;3001,30),"")</f>
        <v/>
      </c>
      <c r="AM429" t="str">
        <f t="shared" si="30"/>
        <v/>
      </c>
      <c r="AN429" t="str">
        <f t="shared" si="34"/>
        <v/>
      </c>
      <c r="AP429" t="str">
        <f t="shared" si="33"/>
        <v/>
      </c>
      <c r="AQ429" t="str">
        <f>IF(AO429="","",COUNTIFS(AM429:$AM$3019,AO429))</f>
        <v/>
      </c>
    </row>
    <row r="430" spans="1:43" x14ac:dyDescent="0.25">
      <c r="A430" s="6" t="str">
        <f>IF(COUNT($A$20:A429)&lt;&gt;$B$4,IF(A429="","",A429+1),"")</f>
        <v/>
      </c>
      <c r="B430" s="3"/>
      <c r="C430" s="3"/>
      <c r="D430" s="122"/>
      <c r="E430" s="3"/>
      <c r="F430" s="3"/>
      <c r="G430" s="3"/>
      <c r="H430" s="3"/>
      <c r="I430" s="120"/>
      <c r="J430" s="3"/>
      <c r="K430" s="119" t="str" cm="1">
        <f t="array" ref="K430">IF(OR($J$14 = "A",$J$14 = "B",$J$14 = "C"),IF(I430="","",IF(LEN(I430)&gt;2,_xlfn.IFS(ISNUMBER(SEARCH("_",I430)),I430,ISNUMBER(SEARCH(", ",I430)),SUBSTITUTE(I430,", ","_"),ISNUMBER(SEARCH("/ ",I430)),SUBSTITUTE(I430,"/ ","_"),ISNUMBER(SEARCH(",",I430)),SUBSTITUTE(I430,",","_"),ISNUMBER(SEARCH("/",I430)),SUBSTITUTE(I430,"/","_"),ISNUMBER(SEARCH("",I430)),I430),I430)),IF(OR($J$14 = "J",$J$14 = "K"),"",IF(D430="","",IF(LEN(D430)&gt;2,_xlfn.IFS(ISNUMBER(SEARCH("_",D430)),D430,ISNUMBER(SEARCH(", ",D430)),SUBSTITUTE(D430,", ","_"),ISNUMBER(SEARCH("/ ",D430)),SUBSTITUTE(D430,"/ ","_"),ISNUMBER(SEARCH(",",D430)),SUBSTITUTE(D430,",","_"),ISNUMBER(SEARCH("/",D430)),SUBSTITUTE(D430,"/","_"),ISNUMBER(SEARCH("",D430)),D430),D430))))</f>
        <v/>
      </c>
      <c r="L430" s="1"/>
      <c r="M430" s="1" t="str">
        <f t="shared" si="31"/>
        <v/>
      </c>
      <c r="N430" s="94" t="str">
        <f>IF($L430="None","",IF(ISERROR(VLOOKUP($L430,Info!$B$4:$B$266,1,FALSE)),"",VLOOKUP($L430,Info!$B$4:$L$266,5,FALSE)))</f>
        <v/>
      </c>
      <c r="O430" s="94" t="str">
        <f>IF(K430="","",IF(AND($J$12&lt;&gt;"ABC",N430="3"),"BAC",IF(N430="3","ABC",IF($J$12&lt;&gt;"ABC",IF($J$10="Standard",VLOOKUP(K430,Info!$BE$4:$BF$481,2,FALSE),VLOOKUP(K430,Info!$BI$4:$BJ$482,2,FALSE)),IF($J$10="Standard",VLOOKUP(K430,Info!$AG$4:$AH$2994,2,FALSE),VLOOKUP(K430,Info!$AK$4:$AL$2997,2,FALSE))))))</f>
        <v/>
      </c>
      <c r="P430" s="94" t="str">
        <f>IF($L430="None","",IF(ISERROR(VLOOKUP($L430,Info!$B$4:$B$266,1,FALSE)),"",VLOOKUP($L430,Info!$B$4:$L$266,3,FALSE)))</f>
        <v/>
      </c>
      <c r="Q430" s="96" t="str">
        <f>IF($L430="None","",IF(ISERROR(VLOOKUP($L430,Info!$B$4:$B$266,1,FALSE)),"",VLOOKUP($L430,Info!$B$4:$L$266,4,FALSE)))</f>
        <v/>
      </c>
      <c r="R430" s="1"/>
      <c r="S430" s="6" t="str">
        <f t="shared" si="32"/>
        <v/>
      </c>
      <c r="T430" s="6" t="str">
        <f>IF($L430="None","",IF(ISERROR(VLOOKUP($L430,Info!$B$4:$B$266,1,FALSE)),"",VLOOKUP($L430,Info!$B$4:$L$266,11,FALSE)))</f>
        <v/>
      </c>
      <c r="U430" s="1"/>
      <c r="V430" s="1"/>
      <c r="W430" s="1"/>
      <c r="X430" s="1" t="str">
        <f>IF($L430="None","",IF(ISERROR(VLOOKUP($L430,Info!$B$4:$B$266,1,FALSE)),"",IF(OR(W430="Metallic Liquid Tight",W430="Non-Metallic Liquid Tight",W430="LSZH",W430="Greenfield"),VLOOKUP($L430,Info!$B$4:$L$266,7,FALSE),"N/A")))</f>
        <v/>
      </c>
      <c r="Y430" s="1"/>
      <c r="Z430" s="96" t="str">
        <f>IF($L430="None","",IF(ISERROR(VLOOKUP($L430,Info!$B$4:$B$266,1,FALSE)),"",VLOOKUP($L430,Info!$B$4:$L$266,9,FALSE)))</f>
        <v/>
      </c>
      <c r="AA430" s="96" t="str">
        <f>IF($L430="None","",IF(ISERROR(VLOOKUP($L430,Info!$B$4:$B$266,1,FALSE)),"",VLOOKUP($L430,Info!$B$4:$L$266,8,FALSE)))</f>
        <v/>
      </c>
      <c r="AB430" s="96" t="str">
        <f>IF($L430="None","",IF(ISERROR(VLOOKUP($L430,Info!$B$4:$B$266,1,FALSE)),"",VLOOKUP($L430,Info!$B$4:$L$266,10,FALSE)))</f>
        <v/>
      </c>
      <c r="AC430" s="1" t="str">
        <f>IF(W430="SO Cable","Black,White",IF(O430="","",IF(P430="","",IF($J$12&lt;&gt;"ABC",IF(P430&lt;="250",VLOOKUP(O430,Info!$AZ$4:$BB$22,3,FALSE),VLOOKUP(O430,Info!$AZ$23:$BB$39,3,FALSE)),IF(P430&lt;="250",VLOOKUP(O430,Info!$AO$4:$AQ$22,3,FALSE),VLOOKUP(O430,Info!$AO$23:$AP$39,3,FALSE))))))</f>
        <v/>
      </c>
      <c r="AD430" s="1"/>
      <c r="AE430" s="1" t="str">
        <f>IF($L430="None","",IF(ISERROR(VLOOKUP($L430,Info!$B$4:$B$266,1,FALSE)),"",VLOOKUP($L430,Info!$B$4:$L$266,4,FALSE)))</f>
        <v/>
      </c>
      <c r="AF430" s="1" t="str">
        <f>IF($L430="None","",IF(ISERROR(VLOOKUP($L430,Info!$B$4:$B$266,1,FALSE)),"",VLOOKUP($L430,Info!$B$4:$L$266,6,FALSE)))</f>
        <v/>
      </c>
      <c r="AG430" s="1"/>
      <c r="AH430" s="33" t="str" cm="1">
        <f t="array" ref="AH430">IF(AND(L430&lt;&gt;"",O430&lt;&gt;"",R430:S430&lt;&gt;"",W430:X430&lt;&gt;"",Z430:AA430&lt;&gt;"",AC430&lt;&gt;""),"Good","Bad")</f>
        <v>Bad</v>
      </c>
      <c r="AL430" t="str" cm="1">
        <f t="array" ref="AL430">IF(R430&gt;0,_xlfn.IFS(COUNTIF($L$20:L430,"&lt;&gt;")&lt;101,1,COUNTIF($L$20:L430,"&lt;&gt;")&lt;201,2,COUNTIF($L$20:L430,"&lt;&gt;")&lt;301,3,COUNTIF($L$20:L430,"&lt;&gt;")&lt;401,4,COUNTIF($L$20:L430,"&lt;&gt;")&lt;501,5,COUNTIF($L$20:L430,"&lt;&gt;")&lt;601,6,COUNTIF($L$20:L430,"&lt;&gt;")&lt;701,7,COUNTIF($L$20:L430,"&lt;&gt;")&lt;801,8,COUNTIF($L$20:L430,"&lt;&gt;")&lt;901,9,COUNTIF($L$20:L430,"&lt;&gt;")&lt;1001,10,COUNTIF($L$20:L430,"&lt;&gt;")&lt;1101,11,COUNTIF($L$20:L430,"&lt;&gt;")&lt;1201,12,COUNTIF($L$20:L430,"&lt;&gt;")&lt;1301,13,COUNTIF($L$20:L430,"&lt;&gt;")&lt;1401,14,COUNTIF($L$20:L430,"&lt;&gt;")&lt;1501,15,COUNTIF($L$20:L430,"&lt;&gt;")&lt;1601,16,COUNTIF($L$20:L430,"&lt;&gt;")&lt;1701,17,COUNTIF($L$20:L430,"&lt;&gt;")&lt;1801,18,COUNTIF($L$20:L430,"&lt;&gt;")&lt;1901,19,COUNTIF($L$20:L430,"&lt;&gt;")&lt;2001,20,COUNTIF($L$20:L430,"&lt;&gt;")&lt;2101,21,COUNTIF($L$20:L430,"&lt;&gt;")&lt;2201,22,COUNTIF($L$20:L430,"&lt;&gt;")&lt;2301,23,COUNTIF($L$20:L430,"&lt;&gt;")&lt;2401,24,COUNTIF($L$20:L430,"&lt;&gt;")&lt;2501,25,COUNTIF($L$20:L430,"&lt;&gt;")&lt;2601,26,COUNTIF($L$20:L430,"&lt;&gt;")&lt;2701,27,COUNTIF($L$20:L430,"&lt;&gt;")&lt;2801,28,COUNTIF($L$20:L430,"&lt;&gt;")&lt;2901,29,COUNTIF($L$20:L430,"&lt;&gt;")&lt;3001,30),"")</f>
        <v/>
      </c>
      <c r="AM430" t="str">
        <f t="shared" si="30"/>
        <v/>
      </c>
      <c r="AN430" t="str">
        <f t="shared" si="34"/>
        <v/>
      </c>
      <c r="AP430" t="str">
        <f t="shared" si="33"/>
        <v/>
      </c>
      <c r="AQ430" t="str">
        <f>IF(AO430="","",COUNTIFS(AM430:$AM$3019,AO430))</f>
        <v/>
      </c>
    </row>
    <row r="431" spans="1:43" x14ac:dyDescent="0.25">
      <c r="A431" s="6" t="str">
        <f>IF(COUNT($A$20:A430)&lt;&gt;$B$4,IF(A430="","",A430+1),"")</f>
        <v/>
      </c>
      <c r="B431" s="3"/>
      <c r="C431" s="3"/>
      <c r="D431" s="122"/>
      <c r="E431" s="3"/>
      <c r="F431" s="3"/>
      <c r="G431" s="3"/>
      <c r="H431" s="3"/>
      <c r="I431" s="120"/>
      <c r="J431" s="3"/>
      <c r="K431" s="119" t="str" cm="1">
        <f t="array" ref="K431">IF(OR($J$14 = "A",$J$14 = "B",$J$14 = "C"),IF(I431="","",IF(LEN(I431)&gt;2,_xlfn.IFS(ISNUMBER(SEARCH("_",I431)),I431,ISNUMBER(SEARCH(", ",I431)),SUBSTITUTE(I431,", ","_"),ISNUMBER(SEARCH("/ ",I431)),SUBSTITUTE(I431,"/ ","_"),ISNUMBER(SEARCH(",",I431)),SUBSTITUTE(I431,",","_"),ISNUMBER(SEARCH("/",I431)),SUBSTITUTE(I431,"/","_"),ISNUMBER(SEARCH("",I431)),I431),I431)),IF(OR($J$14 = "J",$J$14 = "K"),"",IF(D431="","",IF(LEN(D431)&gt;2,_xlfn.IFS(ISNUMBER(SEARCH("_",D431)),D431,ISNUMBER(SEARCH(", ",D431)),SUBSTITUTE(D431,", ","_"),ISNUMBER(SEARCH("/ ",D431)),SUBSTITUTE(D431,"/ ","_"),ISNUMBER(SEARCH(",",D431)),SUBSTITUTE(D431,",","_"),ISNUMBER(SEARCH("/",D431)),SUBSTITUTE(D431,"/","_"),ISNUMBER(SEARCH("",D431)),D431),D431))))</f>
        <v/>
      </c>
      <c r="L431" s="1"/>
      <c r="M431" s="1" t="str">
        <f t="shared" si="31"/>
        <v/>
      </c>
      <c r="N431" s="94" t="str">
        <f>IF($L431="None","",IF(ISERROR(VLOOKUP($L431,Info!$B$4:$B$266,1,FALSE)),"",VLOOKUP($L431,Info!$B$4:$L$266,5,FALSE)))</f>
        <v/>
      </c>
      <c r="O431" s="94" t="str">
        <f>IF(K431="","",IF(AND($J$12&lt;&gt;"ABC",N431="3"),"BAC",IF(N431="3","ABC",IF($J$12&lt;&gt;"ABC",IF($J$10="Standard",VLOOKUP(K431,Info!$BE$4:$BF$481,2,FALSE),VLOOKUP(K431,Info!$BI$4:$BJ$482,2,FALSE)),IF($J$10="Standard",VLOOKUP(K431,Info!$AG$4:$AH$2994,2,FALSE),VLOOKUP(K431,Info!$AK$4:$AL$2997,2,FALSE))))))</f>
        <v/>
      </c>
      <c r="P431" s="94" t="str">
        <f>IF($L431="None","",IF(ISERROR(VLOOKUP($L431,Info!$B$4:$B$266,1,FALSE)),"",VLOOKUP($L431,Info!$B$4:$L$266,3,FALSE)))</f>
        <v/>
      </c>
      <c r="Q431" s="96" t="str">
        <f>IF($L431="None","",IF(ISERROR(VLOOKUP($L431,Info!$B$4:$B$266,1,FALSE)),"",VLOOKUP($L431,Info!$B$4:$L$266,4,FALSE)))</f>
        <v/>
      </c>
      <c r="R431" s="1"/>
      <c r="S431" s="6" t="str">
        <f t="shared" si="32"/>
        <v/>
      </c>
      <c r="T431" s="6" t="str">
        <f>IF($L431="None","",IF(ISERROR(VLOOKUP($L431,Info!$B$4:$B$266,1,FALSE)),"",VLOOKUP($L431,Info!$B$4:$L$266,11,FALSE)))</f>
        <v/>
      </c>
      <c r="U431" s="1"/>
      <c r="V431" s="1"/>
      <c r="W431" s="1"/>
      <c r="X431" s="1" t="str">
        <f>IF($L431="None","",IF(ISERROR(VLOOKUP($L431,Info!$B$4:$B$266,1,FALSE)),"",IF(OR(W431="Metallic Liquid Tight",W431="Non-Metallic Liquid Tight",W431="LSZH",W431="Greenfield"),VLOOKUP($L431,Info!$B$4:$L$266,7,FALSE),"N/A")))</f>
        <v/>
      </c>
      <c r="Y431" s="1"/>
      <c r="Z431" s="96" t="str">
        <f>IF($L431="None","",IF(ISERROR(VLOOKUP($L431,Info!$B$4:$B$266,1,FALSE)),"",VLOOKUP($L431,Info!$B$4:$L$266,9,FALSE)))</f>
        <v/>
      </c>
      <c r="AA431" s="96" t="str">
        <f>IF($L431="None","",IF(ISERROR(VLOOKUP($L431,Info!$B$4:$B$266,1,FALSE)),"",VLOOKUP($L431,Info!$B$4:$L$266,8,FALSE)))</f>
        <v/>
      </c>
      <c r="AB431" s="96" t="str">
        <f>IF($L431="None","",IF(ISERROR(VLOOKUP($L431,Info!$B$4:$B$266,1,FALSE)),"",VLOOKUP($L431,Info!$B$4:$L$266,10,FALSE)))</f>
        <v/>
      </c>
      <c r="AC431" s="1" t="str">
        <f>IF(W431="SO Cable","Black,White",IF(O431="","",IF(P431="","",IF($J$12&lt;&gt;"ABC",IF(P431&lt;="250",VLOOKUP(O431,Info!$AZ$4:$BB$22,3,FALSE),VLOOKUP(O431,Info!$AZ$23:$BB$39,3,FALSE)),IF(P431&lt;="250",VLOOKUP(O431,Info!$AO$4:$AQ$22,3,FALSE),VLOOKUP(O431,Info!$AO$23:$AP$39,3,FALSE))))))</f>
        <v/>
      </c>
      <c r="AD431" s="1"/>
      <c r="AE431" s="1" t="str">
        <f>IF($L431="None","",IF(ISERROR(VLOOKUP($L431,Info!$B$4:$B$266,1,FALSE)),"",VLOOKUP($L431,Info!$B$4:$L$266,4,FALSE)))</f>
        <v/>
      </c>
      <c r="AF431" s="1" t="str">
        <f>IF($L431="None","",IF(ISERROR(VLOOKUP($L431,Info!$B$4:$B$266,1,FALSE)),"",VLOOKUP($L431,Info!$B$4:$L$266,6,FALSE)))</f>
        <v/>
      </c>
      <c r="AG431" s="1"/>
      <c r="AH431" s="33" t="str" cm="1">
        <f t="array" ref="AH431">IF(AND(L431&lt;&gt;"",O431&lt;&gt;"",R431:S431&lt;&gt;"",W431:X431&lt;&gt;"",Z431:AA431&lt;&gt;"",AC431&lt;&gt;""),"Good","Bad")</f>
        <v>Bad</v>
      </c>
      <c r="AL431" t="str" cm="1">
        <f t="array" ref="AL431">IF(R431&gt;0,_xlfn.IFS(COUNTIF($L$20:L431,"&lt;&gt;")&lt;101,1,COUNTIF($L$20:L431,"&lt;&gt;")&lt;201,2,COUNTIF($L$20:L431,"&lt;&gt;")&lt;301,3,COUNTIF($L$20:L431,"&lt;&gt;")&lt;401,4,COUNTIF($L$20:L431,"&lt;&gt;")&lt;501,5,COUNTIF($L$20:L431,"&lt;&gt;")&lt;601,6,COUNTIF($L$20:L431,"&lt;&gt;")&lt;701,7,COUNTIF($L$20:L431,"&lt;&gt;")&lt;801,8,COUNTIF($L$20:L431,"&lt;&gt;")&lt;901,9,COUNTIF($L$20:L431,"&lt;&gt;")&lt;1001,10,COUNTIF($L$20:L431,"&lt;&gt;")&lt;1101,11,COUNTIF($L$20:L431,"&lt;&gt;")&lt;1201,12,COUNTIF($L$20:L431,"&lt;&gt;")&lt;1301,13,COUNTIF($L$20:L431,"&lt;&gt;")&lt;1401,14,COUNTIF($L$20:L431,"&lt;&gt;")&lt;1501,15,COUNTIF($L$20:L431,"&lt;&gt;")&lt;1601,16,COUNTIF($L$20:L431,"&lt;&gt;")&lt;1701,17,COUNTIF($L$20:L431,"&lt;&gt;")&lt;1801,18,COUNTIF($L$20:L431,"&lt;&gt;")&lt;1901,19,COUNTIF($L$20:L431,"&lt;&gt;")&lt;2001,20,COUNTIF($L$20:L431,"&lt;&gt;")&lt;2101,21,COUNTIF($L$20:L431,"&lt;&gt;")&lt;2201,22,COUNTIF($L$20:L431,"&lt;&gt;")&lt;2301,23,COUNTIF($L$20:L431,"&lt;&gt;")&lt;2401,24,COUNTIF($L$20:L431,"&lt;&gt;")&lt;2501,25,COUNTIF($L$20:L431,"&lt;&gt;")&lt;2601,26,COUNTIF($L$20:L431,"&lt;&gt;")&lt;2701,27,COUNTIF($L$20:L431,"&lt;&gt;")&lt;2801,28,COUNTIF($L$20:L431,"&lt;&gt;")&lt;2901,29,COUNTIF($L$20:L431,"&lt;&gt;")&lt;3001,30),"")</f>
        <v/>
      </c>
      <c r="AM431" t="str">
        <f t="shared" si="30"/>
        <v/>
      </c>
      <c r="AN431" t="str">
        <f t="shared" si="34"/>
        <v/>
      </c>
      <c r="AP431" t="str">
        <f t="shared" si="33"/>
        <v/>
      </c>
      <c r="AQ431" t="str">
        <f>IF(AO431="","",COUNTIFS(AM431:$AM$3019,AO431))</f>
        <v/>
      </c>
    </row>
    <row r="432" spans="1:43" x14ac:dyDescent="0.25">
      <c r="A432" s="6" t="str">
        <f>IF(COUNT($A$20:A431)&lt;&gt;$B$4,IF(A431="","",A431+1),"")</f>
        <v/>
      </c>
      <c r="B432" s="3"/>
      <c r="C432" s="3"/>
      <c r="D432" s="122"/>
      <c r="E432" s="3"/>
      <c r="F432" s="3"/>
      <c r="G432" s="3"/>
      <c r="H432" s="3"/>
      <c r="I432" s="120"/>
      <c r="J432" s="3"/>
      <c r="K432" s="119" t="str" cm="1">
        <f t="array" ref="K432">IF(OR($J$14 = "A",$J$14 = "B",$J$14 = "C"),IF(I432="","",IF(LEN(I432)&gt;2,_xlfn.IFS(ISNUMBER(SEARCH("_",I432)),I432,ISNUMBER(SEARCH(", ",I432)),SUBSTITUTE(I432,", ","_"),ISNUMBER(SEARCH("/ ",I432)),SUBSTITUTE(I432,"/ ","_"),ISNUMBER(SEARCH(",",I432)),SUBSTITUTE(I432,",","_"),ISNUMBER(SEARCH("/",I432)),SUBSTITUTE(I432,"/","_"),ISNUMBER(SEARCH("",I432)),I432),I432)),IF(OR($J$14 = "J",$J$14 = "K"),"",IF(D432="","",IF(LEN(D432)&gt;2,_xlfn.IFS(ISNUMBER(SEARCH("_",D432)),D432,ISNUMBER(SEARCH(", ",D432)),SUBSTITUTE(D432,", ","_"),ISNUMBER(SEARCH("/ ",D432)),SUBSTITUTE(D432,"/ ","_"),ISNUMBER(SEARCH(",",D432)),SUBSTITUTE(D432,",","_"),ISNUMBER(SEARCH("/",D432)),SUBSTITUTE(D432,"/","_"),ISNUMBER(SEARCH("",D432)),D432),D432))))</f>
        <v/>
      </c>
      <c r="L432" s="1"/>
      <c r="M432" s="1" t="str">
        <f t="shared" si="31"/>
        <v/>
      </c>
      <c r="N432" s="94" t="str">
        <f>IF($L432="None","",IF(ISERROR(VLOOKUP($L432,Info!$B$4:$B$266,1,FALSE)),"",VLOOKUP($L432,Info!$B$4:$L$266,5,FALSE)))</f>
        <v/>
      </c>
      <c r="O432" s="94" t="str">
        <f>IF(K432="","",IF(AND($J$12&lt;&gt;"ABC",N432="3"),"BAC",IF(N432="3","ABC",IF($J$12&lt;&gt;"ABC",IF($J$10="Standard",VLOOKUP(K432,Info!$BE$4:$BF$481,2,FALSE),VLOOKUP(K432,Info!$BI$4:$BJ$482,2,FALSE)),IF($J$10="Standard",VLOOKUP(K432,Info!$AG$4:$AH$2994,2,FALSE),VLOOKUP(K432,Info!$AK$4:$AL$2997,2,FALSE))))))</f>
        <v/>
      </c>
      <c r="P432" s="94" t="str">
        <f>IF($L432="None","",IF(ISERROR(VLOOKUP($L432,Info!$B$4:$B$266,1,FALSE)),"",VLOOKUP($L432,Info!$B$4:$L$266,3,FALSE)))</f>
        <v/>
      </c>
      <c r="Q432" s="96" t="str">
        <f>IF($L432="None","",IF(ISERROR(VLOOKUP($L432,Info!$B$4:$B$266,1,FALSE)),"",VLOOKUP($L432,Info!$B$4:$L$266,4,FALSE)))</f>
        <v/>
      </c>
      <c r="R432" s="1"/>
      <c r="S432" s="6" t="str">
        <f t="shared" si="32"/>
        <v/>
      </c>
      <c r="T432" s="6" t="str">
        <f>IF($L432="None","",IF(ISERROR(VLOOKUP($L432,Info!$B$4:$B$266,1,FALSE)),"",VLOOKUP($L432,Info!$B$4:$L$266,11,FALSE)))</f>
        <v/>
      </c>
      <c r="U432" s="1"/>
      <c r="V432" s="1"/>
      <c r="W432" s="1"/>
      <c r="X432" s="1" t="str">
        <f>IF($L432="None","",IF(ISERROR(VLOOKUP($L432,Info!$B$4:$B$266,1,FALSE)),"",IF(OR(W432="Metallic Liquid Tight",W432="Non-Metallic Liquid Tight",W432="LSZH",W432="Greenfield"),VLOOKUP($L432,Info!$B$4:$L$266,7,FALSE),"N/A")))</f>
        <v/>
      </c>
      <c r="Y432" s="1"/>
      <c r="Z432" s="96" t="str">
        <f>IF($L432="None","",IF(ISERROR(VLOOKUP($L432,Info!$B$4:$B$266,1,FALSE)),"",VLOOKUP($L432,Info!$B$4:$L$266,9,FALSE)))</f>
        <v/>
      </c>
      <c r="AA432" s="96" t="str">
        <f>IF($L432="None","",IF(ISERROR(VLOOKUP($L432,Info!$B$4:$B$266,1,FALSE)),"",VLOOKUP($L432,Info!$B$4:$L$266,8,FALSE)))</f>
        <v/>
      </c>
      <c r="AB432" s="96" t="str">
        <f>IF($L432="None","",IF(ISERROR(VLOOKUP($L432,Info!$B$4:$B$266,1,FALSE)),"",VLOOKUP($L432,Info!$B$4:$L$266,10,FALSE)))</f>
        <v/>
      </c>
      <c r="AC432" s="1" t="str">
        <f>IF(W432="SO Cable","Black,White",IF(O432="","",IF(P432="","",IF($J$12&lt;&gt;"ABC",IF(P432&lt;="250",VLOOKUP(O432,Info!$AZ$4:$BB$22,3,FALSE),VLOOKUP(O432,Info!$AZ$23:$BB$39,3,FALSE)),IF(P432&lt;="250",VLOOKUP(O432,Info!$AO$4:$AQ$22,3,FALSE),VLOOKUP(O432,Info!$AO$23:$AP$39,3,FALSE))))))</f>
        <v/>
      </c>
      <c r="AD432" s="1"/>
      <c r="AE432" s="1" t="str">
        <f>IF($L432="None","",IF(ISERROR(VLOOKUP($L432,Info!$B$4:$B$266,1,FALSE)),"",VLOOKUP($L432,Info!$B$4:$L$266,4,FALSE)))</f>
        <v/>
      </c>
      <c r="AF432" s="1" t="str">
        <f>IF($L432="None","",IF(ISERROR(VLOOKUP($L432,Info!$B$4:$B$266,1,FALSE)),"",VLOOKUP($L432,Info!$B$4:$L$266,6,FALSE)))</f>
        <v/>
      </c>
      <c r="AG432" s="1"/>
      <c r="AH432" s="33" t="str" cm="1">
        <f t="array" ref="AH432">IF(AND(L432&lt;&gt;"",O432&lt;&gt;"",R432:S432&lt;&gt;"",W432:X432&lt;&gt;"",Z432:AA432&lt;&gt;"",AC432&lt;&gt;""),"Good","Bad")</f>
        <v>Bad</v>
      </c>
      <c r="AL432" t="str" cm="1">
        <f t="array" ref="AL432">IF(R432&gt;0,_xlfn.IFS(COUNTIF($L$20:L432,"&lt;&gt;")&lt;101,1,COUNTIF($L$20:L432,"&lt;&gt;")&lt;201,2,COUNTIF($L$20:L432,"&lt;&gt;")&lt;301,3,COUNTIF($L$20:L432,"&lt;&gt;")&lt;401,4,COUNTIF($L$20:L432,"&lt;&gt;")&lt;501,5,COUNTIF($L$20:L432,"&lt;&gt;")&lt;601,6,COUNTIF($L$20:L432,"&lt;&gt;")&lt;701,7,COUNTIF($L$20:L432,"&lt;&gt;")&lt;801,8,COUNTIF($L$20:L432,"&lt;&gt;")&lt;901,9,COUNTIF($L$20:L432,"&lt;&gt;")&lt;1001,10,COUNTIF($L$20:L432,"&lt;&gt;")&lt;1101,11,COUNTIF($L$20:L432,"&lt;&gt;")&lt;1201,12,COUNTIF($L$20:L432,"&lt;&gt;")&lt;1301,13,COUNTIF($L$20:L432,"&lt;&gt;")&lt;1401,14,COUNTIF($L$20:L432,"&lt;&gt;")&lt;1501,15,COUNTIF($L$20:L432,"&lt;&gt;")&lt;1601,16,COUNTIF($L$20:L432,"&lt;&gt;")&lt;1701,17,COUNTIF($L$20:L432,"&lt;&gt;")&lt;1801,18,COUNTIF($L$20:L432,"&lt;&gt;")&lt;1901,19,COUNTIF($L$20:L432,"&lt;&gt;")&lt;2001,20,COUNTIF($L$20:L432,"&lt;&gt;")&lt;2101,21,COUNTIF($L$20:L432,"&lt;&gt;")&lt;2201,22,COUNTIF($L$20:L432,"&lt;&gt;")&lt;2301,23,COUNTIF($L$20:L432,"&lt;&gt;")&lt;2401,24,COUNTIF($L$20:L432,"&lt;&gt;")&lt;2501,25,COUNTIF($L$20:L432,"&lt;&gt;")&lt;2601,26,COUNTIF($L$20:L432,"&lt;&gt;")&lt;2701,27,COUNTIF($L$20:L432,"&lt;&gt;")&lt;2801,28,COUNTIF($L$20:L432,"&lt;&gt;")&lt;2901,29,COUNTIF($L$20:L432,"&lt;&gt;")&lt;3001,30),"")</f>
        <v/>
      </c>
      <c r="AM432" t="str">
        <f t="shared" si="30"/>
        <v/>
      </c>
      <c r="AN432" t="str">
        <f t="shared" si="34"/>
        <v/>
      </c>
      <c r="AP432" t="str">
        <f t="shared" si="33"/>
        <v/>
      </c>
      <c r="AQ432" t="str">
        <f>IF(AO432="","",COUNTIFS(AM432:$AM$3019,AO432))</f>
        <v/>
      </c>
    </row>
    <row r="433" spans="1:43" x14ac:dyDescent="0.25">
      <c r="A433" s="6" t="str">
        <f>IF(COUNT($A$20:A432)&lt;&gt;$B$4,IF(A432="","",A432+1),"")</f>
        <v/>
      </c>
      <c r="B433" s="3"/>
      <c r="C433" s="3"/>
      <c r="D433" s="122"/>
      <c r="E433" s="3"/>
      <c r="F433" s="3"/>
      <c r="G433" s="3"/>
      <c r="H433" s="3"/>
      <c r="I433" s="120"/>
      <c r="J433" s="3"/>
      <c r="K433" s="119" t="str" cm="1">
        <f t="array" ref="K433">IF(OR($J$14 = "A",$J$14 = "B",$J$14 = "C"),IF(I433="","",IF(LEN(I433)&gt;2,_xlfn.IFS(ISNUMBER(SEARCH("_",I433)),I433,ISNUMBER(SEARCH(", ",I433)),SUBSTITUTE(I433,", ","_"),ISNUMBER(SEARCH("/ ",I433)),SUBSTITUTE(I433,"/ ","_"),ISNUMBER(SEARCH(",",I433)),SUBSTITUTE(I433,",","_"),ISNUMBER(SEARCH("/",I433)),SUBSTITUTE(I433,"/","_"),ISNUMBER(SEARCH("",I433)),I433),I433)),IF(OR($J$14 = "J",$J$14 = "K"),"",IF(D433="","",IF(LEN(D433)&gt;2,_xlfn.IFS(ISNUMBER(SEARCH("_",D433)),D433,ISNUMBER(SEARCH(", ",D433)),SUBSTITUTE(D433,", ","_"),ISNUMBER(SEARCH("/ ",D433)),SUBSTITUTE(D433,"/ ","_"),ISNUMBER(SEARCH(",",D433)),SUBSTITUTE(D433,",","_"),ISNUMBER(SEARCH("/",D433)),SUBSTITUTE(D433,"/","_"),ISNUMBER(SEARCH("",D433)),D433),D433))))</f>
        <v/>
      </c>
      <c r="L433" s="1"/>
      <c r="M433" s="1" t="str">
        <f t="shared" si="31"/>
        <v/>
      </c>
      <c r="N433" s="94" t="str">
        <f>IF($L433="None","",IF(ISERROR(VLOOKUP($L433,Info!$B$4:$B$266,1,FALSE)),"",VLOOKUP($L433,Info!$B$4:$L$266,5,FALSE)))</f>
        <v/>
      </c>
      <c r="O433" s="94" t="str">
        <f>IF(K433="","",IF(AND($J$12&lt;&gt;"ABC",N433="3"),"BAC",IF(N433="3","ABC",IF($J$12&lt;&gt;"ABC",IF($J$10="Standard",VLOOKUP(K433,Info!$BE$4:$BF$481,2,FALSE),VLOOKUP(K433,Info!$BI$4:$BJ$482,2,FALSE)),IF($J$10="Standard",VLOOKUP(K433,Info!$AG$4:$AH$2994,2,FALSE),VLOOKUP(K433,Info!$AK$4:$AL$2997,2,FALSE))))))</f>
        <v/>
      </c>
      <c r="P433" s="94" t="str">
        <f>IF($L433="None","",IF(ISERROR(VLOOKUP($L433,Info!$B$4:$B$266,1,FALSE)),"",VLOOKUP($L433,Info!$B$4:$L$266,3,FALSE)))</f>
        <v/>
      </c>
      <c r="Q433" s="96" t="str">
        <f>IF($L433="None","",IF(ISERROR(VLOOKUP($L433,Info!$B$4:$B$266,1,FALSE)),"",VLOOKUP($L433,Info!$B$4:$L$266,4,FALSE)))</f>
        <v/>
      </c>
      <c r="R433" s="1"/>
      <c r="S433" s="6" t="str">
        <f t="shared" si="32"/>
        <v/>
      </c>
      <c r="T433" s="6" t="str">
        <f>IF($L433="None","",IF(ISERROR(VLOOKUP($L433,Info!$B$4:$B$266,1,FALSE)),"",VLOOKUP($L433,Info!$B$4:$L$266,11,FALSE)))</f>
        <v/>
      </c>
      <c r="U433" s="1"/>
      <c r="V433" s="1"/>
      <c r="W433" s="1"/>
      <c r="X433" s="1" t="str">
        <f>IF($L433="None","",IF(ISERROR(VLOOKUP($L433,Info!$B$4:$B$266,1,FALSE)),"",IF(OR(W433="Metallic Liquid Tight",W433="Non-Metallic Liquid Tight",W433="LSZH",W433="Greenfield"),VLOOKUP($L433,Info!$B$4:$L$266,7,FALSE),"N/A")))</f>
        <v/>
      </c>
      <c r="Y433" s="1"/>
      <c r="Z433" s="96" t="str">
        <f>IF($L433="None","",IF(ISERROR(VLOOKUP($L433,Info!$B$4:$B$266,1,FALSE)),"",VLOOKUP($L433,Info!$B$4:$L$266,9,FALSE)))</f>
        <v/>
      </c>
      <c r="AA433" s="96" t="str">
        <f>IF($L433="None","",IF(ISERROR(VLOOKUP($L433,Info!$B$4:$B$266,1,FALSE)),"",VLOOKUP($L433,Info!$B$4:$L$266,8,FALSE)))</f>
        <v/>
      </c>
      <c r="AB433" s="96" t="str">
        <f>IF($L433="None","",IF(ISERROR(VLOOKUP($L433,Info!$B$4:$B$266,1,FALSE)),"",VLOOKUP($L433,Info!$B$4:$L$266,10,FALSE)))</f>
        <v/>
      </c>
      <c r="AC433" s="1" t="str">
        <f>IF(W433="SO Cable","Black,White",IF(O433="","",IF(P433="","",IF($J$12&lt;&gt;"ABC",IF(P433&lt;="250",VLOOKUP(O433,Info!$AZ$4:$BB$22,3,FALSE),VLOOKUP(O433,Info!$AZ$23:$BB$39,3,FALSE)),IF(P433&lt;="250",VLOOKUP(O433,Info!$AO$4:$AQ$22,3,FALSE),VLOOKUP(O433,Info!$AO$23:$AP$39,3,FALSE))))))</f>
        <v/>
      </c>
      <c r="AD433" s="1"/>
      <c r="AE433" s="1" t="str">
        <f>IF($L433="None","",IF(ISERROR(VLOOKUP($L433,Info!$B$4:$B$266,1,FALSE)),"",VLOOKUP($L433,Info!$B$4:$L$266,4,FALSE)))</f>
        <v/>
      </c>
      <c r="AF433" s="1" t="str">
        <f>IF($L433="None","",IF(ISERROR(VLOOKUP($L433,Info!$B$4:$B$266,1,FALSE)),"",VLOOKUP($L433,Info!$B$4:$L$266,6,FALSE)))</f>
        <v/>
      </c>
      <c r="AG433" s="1"/>
      <c r="AH433" s="33" t="str" cm="1">
        <f t="array" ref="AH433">IF(AND(L433&lt;&gt;"",O433&lt;&gt;"",R433:S433&lt;&gt;"",W433:X433&lt;&gt;"",Z433:AA433&lt;&gt;"",AC433&lt;&gt;""),"Good","Bad")</f>
        <v>Bad</v>
      </c>
      <c r="AL433" t="str" cm="1">
        <f t="array" ref="AL433">IF(R433&gt;0,_xlfn.IFS(COUNTIF($L$20:L433,"&lt;&gt;")&lt;101,1,COUNTIF($L$20:L433,"&lt;&gt;")&lt;201,2,COUNTIF($L$20:L433,"&lt;&gt;")&lt;301,3,COUNTIF($L$20:L433,"&lt;&gt;")&lt;401,4,COUNTIF($L$20:L433,"&lt;&gt;")&lt;501,5,COUNTIF($L$20:L433,"&lt;&gt;")&lt;601,6,COUNTIF($L$20:L433,"&lt;&gt;")&lt;701,7,COUNTIF($L$20:L433,"&lt;&gt;")&lt;801,8,COUNTIF($L$20:L433,"&lt;&gt;")&lt;901,9,COUNTIF($L$20:L433,"&lt;&gt;")&lt;1001,10,COUNTIF($L$20:L433,"&lt;&gt;")&lt;1101,11,COUNTIF($L$20:L433,"&lt;&gt;")&lt;1201,12,COUNTIF($L$20:L433,"&lt;&gt;")&lt;1301,13,COUNTIF($L$20:L433,"&lt;&gt;")&lt;1401,14,COUNTIF($L$20:L433,"&lt;&gt;")&lt;1501,15,COUNTIF($L$20:L433,"&lt;&gt;")&lt;1601,16,COUNTIF($L$20:L433,"&lt;&gt;")&lt;1701,17,COUNTIF($L$20:L433,"&lt;&gt;")&lt;1801,18,COUNTIF($L$20:L433,"&lt;&gt;")&lt;1901,19,COUNTIF($L$20:L433,"&lt;&gt;")&lt;2001,20,COUNTIF($L$20:L433,"&lt;&gt;")&lt;2101,21,COUNTIF($L$20:L433,"&lt;&gt;")&lt;2201,22,COUNTIF($L$20:L433,"&lt;&gt;")&lt;2301,23,COUNTIF($L$20:L433,"&lt;&gt;")&lt;2401,24,COUNTIF($L$20:L433,"&lt;&gt;")&lt;2501,25,COUNTIF($L$20:L433,"&lt;&gt;")&lt;2601,26,COUNTIF($L$20:L433,"&lt;&gt;")&lt;2701,27,COUNTIF($L$20:L433,"&lt;&gt;")&lt;2801,28,COUNTIF($L$20:L433,"&lt;&gt;")&lt;2901,29,COUNTIF($L$20:L433,"&lt;&gt;")&lt;3001,30),"")</f>
        <v/>
      </c>
      <c r="AM433" t="str">
        <f t="shared" si="30"/>
        <v/>
      </c>
      <c r="AN433" t="str">
        <f t="shared" si="34"/>
        <v/>
      </c>
      <c r="AP433" t="str">
        <f t="shared" si="33"/>
        <v/>
      </c>
      <c r="AQ433" t="str">
        <f>IF(AO433="","",COUNTIFS(AM433:$AM$3019,AO433))</f>
        <v/>
      </c>
    </row>
    <row r="434" spans="1:43" x14ac:dyDescent="0.25">
      <c r="A434" s="6" t="str">
        <f>IF(COUNT($A$20:A433)&lt;&gt;$B$4,IF(A433="","",A433+1),"")</f>
        <v/>
      </c>
      <c r="B434" s="3"/>
      <c r="C434" s="3"/>
      <c r="D434" s="122"/>
      <c r="E434" s="3"/>
      <c r="F434" s="3"/>
      <c r="G434" s="3"/>
      <c r="H434" s="3"/>
      <c r="I434" s="120"/>
      <c r="J434" s="3"/>
      <c r="K434" s="119" t="str" cm="1">
        <f t="array" ref="K434">IF(OR($J$14 = "A",$J$14 = "B",$J$14 = "C"),IF(I434="","",IF(LEN(I434)&gt;2,_xlfn.IFS(ISNUMBER(SEARCH("_",I434)),I434,ISNUMBER(SEARCH(", ",I434)),SUBSTITUTE(I434,", ","_"),ISNUMBER(SEARCH("/ ",I434)),SUBSTITUTE(I434,"/ ","_"),ISNUMBER(SEARCH(",",I434)),SUBSTITUTE(I434,",","_"),ISNUMBER(SEARCH("/",I434)),SUBSTITUTE(I434,"/","_"),ISNUMBER(SEARCH("",I434)),I434),I434)),IF(OR($J$14 = "J",$J$14 = "K"),"",IF(D434="","",IF(LEN(D434)&gt;2,_xlfn.IFS(ISNUMBER(SEARCH("_",D434)),D434,ISNUMBER(SEARCH(", ",D434)),SUBSTITUTE(D434,", ","_"),ISNUMBER(SEARCH("/ ",D434)),SUBSTITUTE(D434,"/ ","_"),ISNUMBER(SEARCH(",",D434)),SUBSTITUTE(D434,",","_"),ISNUMBER(SEARCH("/",D434)),SUBSTITUTE(D434,"/","_"),ISNUMBER(SEARCH("",D434)),D434),D434))))</f>
        <v/>
      </c>
      <c r="L434" s="1"/>
      <c r="M434" s="1" t="str">
        <f t="shared" si="31"/>
        <v/>
      </c>
      <c r="N434" s="94" t="str">
        <f>IF($L434="None","",IF(ISERROR(VLOOKUP($L434,Info!$B$4:$B$266,1,FALSE)),"",VLOOKUP($L434,Info!$B$4:$L$266,5,FALSE)))</f>
        <v/>
      </c>
      <c r="O434" s="94" t="str">
        <f>IF(K434="","",IF(AND($J$12&lt;&gt;"ABC",N434="3"),"BAC",IF(N434="3","ABC",IF($J$12&lt;&gt;"ABC",IF($J$10="Standard",VLOOKUP(K434,Info!$BE$4:$BF$481,2,FALSE),VLOOKUP(K434,Info!$BI$4:$BJ$482,2,FALSE)),IF($J$10="Standard",VLOOKUP(K434,Info!$AG$4:$AH$2994,2,FALSE),VLOOKUP(K434,Info!$AK$4:$AL$2997,2,FALSE))))))</f>
        <v/>
      </c>
      <c r="P434" s="94" t="str">
        <f>IF($L434="None","",IF(ISERROR(VLOOKUP($L434,Info!$B$4:$B$266,1,FALSE)),"",VLOOKUP($L434,Info!$B$4:$L$266,3,FALSE)))</f>
        <v/>
      </c>
      <c r="Q434" s="96" t="str">
        <f>IF($L434="None","",IF(ISERROR(VLOOKUP($L434,Info!$B$4:$B$266,1,FALSE)),"",VLOOKUP($L434,Info!$B$4:$L$266,4,FALSE)))</f>
        <v/>
      </c>
      <c r="R434" s="1"/>
      <c r="S434" s="6" t="str">
        <f t="shared" si="32"/>
        <v/>
      </c>
      <c r="T434" s="6" t="str">
        <f>IF($L434="None","",IF(ISERROR(VLOOKUP($L434,Info!$B$4:$B$266,1,FALSE)),"",VLOOKUP($L434,Info!$B$4:$L$266,11,FALSE)))</f>
        <v/>
      </c>
      <c r="U434" s="1"/>
      <c r="V434" s="1"/>
      <c r="W434" s="1"/>
      <c r="X434" s="1" t="str">
        <f>IF($L434="None","",IF(ISERROR(VLOOKUP($L434,Info!$B$4:$B$266,1,FALSE)),"",IF(OR(W434="Metallic Liquid Tight",W434="Non-Metallic Liquid Tight",W434="LSZH",W434="Greenfield"),VLOOKUP($L434,Info!$B$4:$L$266,7,FALSE),"N/A")))</f>
        <v/>
      </c>
      <c r="Y434" s="1"/>
      <c r="Z434" s="96" t="str">
        <f>IF($L434="None","",IF(ISERROR(VLOOKUP($L434,Info!$B$4:$B$266,1,FALSE)),"",VLOOKUP($L434,Info!$B$4:$L$266,9,FALSE)))</f>
        <v/>
      </c>
      <c r="AA434" s="96" t="str">
        <f>IF($L434="None","",IF(ISERROR(VLOOKUP($L434,Info!$B$4:$B$266,1,FALSE)),"",VLOOKUP($L434,Info!$B$4:$L$266,8,FALSE)))</f>
        <v/>
      </c>
      <c r="AB434" s="96" t="str">
        <f>IF($L434="None","",IF(ISERROR(VLOOKUP($L434,Info!$B$4:$B$266,1,FALSE)),"",VLOOKUP($L434,Info!$B$4:$L$266,10,FALSE)))</f>
        <v/>
      </c>
      <c r="AC434" s="1" t="str">
        <f>IF(W434="SO Cable","Black,White",IF(O434="","",IF(P434="","",IF($J$12&lt;&gt;"ABC",IF(P434&lt;="250",VLOOKUP(O434,Info!$AZ$4:$BB$22,3,FALSE),VLOOKUP(O434,Info!$AZ$23:$BB$39,3,FALSE)),IF(P434&lt;="250",VLOOKUP(O434,Info!$AO$4:$AQ$22,3,FALSE),VLOOKUP(O434,Info!$AO$23:$AP$39,3,FALSE))))))</f>
        <v/>
      </c>
      <c r="AD434" s="1"/>
      <c r="AE434" s="1" t="str">
        <f>IF($L434="None","",IF(ISERROR(VLOOKUP($L434,Info!$B$4:$B$266,1,FALSE)),"",VLOOKUP($L434,Info!$B$4:$L$266,4,FALSE)))</f>
        <v/>
      </c>
      <c r="AF434" s="1" t="str">
        <f>IF($L434="None","",IF(ISERROR(VLOOKUP($L434,Info!$B$4:$B$266,1,FALSE)),"",VLOOKUP($L434,Info!$B$4:$L$266,6,FALSE)))</f>
        <v/>
      </c>
      <c r="AG434" s="1"/>
      <c r="AH434" s="33" t="str" cm="1">
        <f t="array" ref="AH434">IF(AND(L434&lt;&gt;"",O434&lt;&gt;"",R434:S434&lt;&gt;"",W434:X434&lt;&gt;"",Z434:AA434&lt;&gt;"",AC434&lt;&gt;""),"Good","Bad")</f>
        <v>Bad</v>
      </c>
      <c r="AL434" t="str" cm="1">
        <f t="array" ref="AL434">IF(R434&gt;0,_xlfn.IFS(COUNTIF($L$20:L434,"&lt;&gt;")&lt;101,1,COUNTIF($L$20:L434,"&lt;&gt;")&lt;201,2,COUNTIF($L$20:L434,"&lt;&gt;")&lt;301,3,COUNTIF($L$20:L434,"&lt;&gt;")&lt;401,4,COUNTIF($L$20:L434,"&lt;&gt;")&lt;501,5,COUNTIF($L$20:L434,"&lt;&gt;")&lt;601,6,COUNTIF($L$20:L434,"&lt;&gt;")&lt;701,7,COUNTIF($L$20:L434,"&lt;&gt;")&lt;801,8,COUNTIF($L$20:L434,"&lt;&gt;")&lt;901,9,COUNTIF($L$20:L434,"&lt;&gt;")&lt;1001,10,COUNTIF($L$20:L434,"&lt;&gt;")&lt;1101,11,COUNTIF($L$20:L434,"&lt;&gt;")&lt;1201,12,COUNTIF($L$20:L434,"&lt;&gt;")&lt;1301,13,COUNTIF($L$20:L434,"&lt;&gt;")&lt;1401,14,COUNTIF($L$20:L434,"&lt;&gt;")&lt;1501,15,COUNTIF($L$20:L434,"&lt;&gt;")&lt;1601,16,COUNTIF($L$20:L434,"&lt;&gt;")&lt;1701,17,COUNTIF($L$20:L434,"&lt;&gt;")&lt;1801,18,COUNTIF($L$20:L434,"&lt;&gt;")&lt;1901,19,COUNTIF($L$20:L434,"&lt;&gt;")&lt;2001,20,COUNTIF($L$20:L434,"&lt;&gt;")&lt;2101,21,COUNTIF($L$20:L434,"&lt;&gt;")&lt;2201,22,COUNTIF($L$20:L434,"&lt;&gt;")&lt;2301,23,COUNTIF($L$20:L434,"&lt;&gt;")&lt;2401,24,COUNTIF($L$20:L434,"&lt;&gt;")&lt;2501,25,COUNTIF($L$20:L434,"&lt;&gt;")&lt;2601,26,COUNTIF($L$20:L434,"&lt;&gt;")&lt;2701,27,COUNTIF($L$20:L434,"&lt;&gt;")&lt;2801,28,COUNTIF($L$20:L434,"&lt;&gt;")&lt;2901,29,COUNTIF($L$20:L434,"&lt;&gt;")&lt;3001,30),"")</f>
        <v/>
      </c>
      <c r="AM434" t="str">
        <f t="shared" si="30"/>
        <v/>
      </c>
      <c r="AN434" t="str">
        <f t="shared" si="34"/>
        <v/>
      </c>
      <c r="AP434" t="str">
        <f t="shared" si="33"/>
        <v/>
      </c>
      <c r="AQ434" t="str">
        <f>IF(AO434="","",COUNTIFS(AM434:$AM$3019,AO434))</f>
        <v/>
      </c>
    </row>
    <row r="435" spans="1:43" x14ac:dyDescent="0.25">
      <c r="A435" s="6" t="str">
        <f>IF(COUNT($A$20:A434)&lt;&gt;$B$4,IF(A434="","",A434+1),"")</f>
        <v/>
      </c>
      <c r="B435" s="3"/>
      <c r="C435" s="3"/>
      <c r="D435" s="122"/>
      <c r="E435" s="3"/>
      <c r="F435" s="3"/>
      <c r="G435" s="3"/>
      <c r="H435" s="3"/>
      <c r="I435" s="120"/>
      <c r="J435" s="3"/>
      <c r="K435" s="119" t="str" cm="1">
        <f t="array" ref="K435">IF(OR($J$14 = "A",$J$14 = "B",$J$14 = "C"),IF(I435="","",IF(LEN(I435)&gt;2,_xlfn.IFS(ISNUMBER(SEARCH("_",I435)),I435,ISNUMBER(SEARCH(", ",I435)),SUBSTITUTE(I435,", ","_"),ISNUMBER(SEARCH("/ ",I435)),SUBSTITUTE(I435,"/ ","_"),ISNUMBER(SEARCH(",",I435)),SUBSTITUTE(I435,",","_"),ISNUMBER(SEARCH("/",I435)),SUBSTITUTE(I435,"/","_"),ISNUMBER(SEARCH("",I435)),I435),I435)),IF(OR($J$14 = "J",$J$14 = "K"),"",IF(D435="","",IF(LEN(D435)&gt;2,_xlfn.IFS(ISNUMBER(SEARCH("_",D435)),D435,ISNUMBER(SEARCH(", ",D435)),SUBSTITUTE(D435,", ","_"),ISNUMBER(SEARCH("/ ",D435)),SUBSTITUTE(D435,"/ ","_"),ISNUMBER(SEARCH(",",D435)),SUBSTITUTE(D435,",","_"),ISNUMBER(SEARCH("/",D435)),SUBSTITUTE(D435,"/","_"),ISNUMBER(SEARCH("",D435)),D435),D435))))</f>
        <v/>
      </c>
      <c r="L435" s="1"/>
      <c r="M435" s="1" t="str">
        <f t="shared" si="31"/>
        <v/>
      </c>
      <c r="N435" s="94" t="str">
        <f>IF($L435="None","",IF(ISERROR(VLOOKUP($L435,Info!$B$4:$B$266,1,FALSE)),"",VLOOKUP($L435,Info!$B$4:$L$266,5,FALSE)))</f>
        <v/>
      </c>
      <c r="O435" s="94" t="str">
        <f>IF(K435="","",IF(AND($J$12&lt;&gt;"ABC",N435="3"),"BAC",IF(N435="3","ABC",IF($J$12&lt;&gt;"ABC",IF($J$10="Standard",VLOOKUP(K435,Info!$BE$4:$BF$481,2,FALSE),VLOOKUP(K435,Info!$BI$4:$BJ$482,2,FALSE)),IF($J$10="Standard",VLOOKUP(K435,Info!$AG$4:$AH$2994,2,FALSE),VLOOKUP(K435,Info!$AK$4:$AL$2997,2,FALSE))))))</f>
        <v/>
      </c>
      <c r="P435" s="94" t="str">
        <f>IF($L435="None","",IF(ISERROR(VLOOKUP($L435,Info!$B$4:$B$266,1,FALSE)),"",VLOOKUP($L435,Info!$B$4:$L$266,3,FALSE)))</f>
        <v/>
      </c>
      <c r="Q435" s="96" t="str">
        <f>IF($L435="None","",IF(ISERROR(VLOOKUP($L435,Info!$B$4:$B$266,1,FALSE)),"",VLOOKUP($L435,Info!$B$4:$L$266,4,FALSE)))</f>
        <v/>
      </c>
      <c r="R435" s="1"/>
      <c r="S435" s="6" t="str">
        <f t="shared" si="32"/>
        <v/>
      </c>
      <c r="T435" s="6" t="str">
        <f>IF($L435="None","",IF(ISERROR(VLOOKUP($L435,Info!$B$4:$B$266,1,FALSE)),"",VLOOKUP($L435,Info!$B$4:$L$266,11,FALSE)))</f>
        <v/>
      </c>
      <c r="U435" s="1"/>
      <c r="V435" s="1"/>
      <c r="W435" s="1"/>
      <c r="X435" s="1" t="str">
        <f>IF($L435="None","",IF(ISERROR(VLOOKUP($L435,Info!$B$4:$B$266,1,FALSE)),"",IF(OR(W435="Metallic Liquid Tight",W435="Non-Metallic Liquid Tight",W435="LSZH",W435="Greenfield"),VLOOKUP($L435,Info!$B$4:$L$266,7,FALSE),"N/A")))</f>
        <v/>
      </c>
      <c r="Y435" s="1"/>
      <c r="Z435" s="96" t="str">
        <f>IF($L435="None","",IF(ISERROR(VLOOKUP($L435,Info!$B$4:$B$266,1,FALSE)),"",VLOOKUP($L435,Info!$B$4:$L$266,9,FALSE)))</f>
        <v/>
      </c>
      <c r="AA435" s="96" t="str">
        <f>IF($L435="None","",IF(ISERROR(VLOOKUP($L435,Info!$B$4:$B$266,1,FALSE)),"",VLOOKUP($L435,Info!$B$4:$L$266,8,FALSE)))</f>
        <v/>
      </c>
      <c r="AB435" s="96" t="str">
        <f>IF($L435="None","",IF(ISERROR(VLOOKUP($L435,Info!$B$4:$B$266,1,FALSE)),"",VLOOKUP($L435,Info!$B$4:$L$266,10,FALSE)))</f>
        <v/>
      </c>
      <c r="AC435" s="1" t="str">
        <f>IF(W435="SO Cable","Black,White",IF(O435="","",IF(P435="","",IF($J$12&lt;&gt;"ABC",IF(P435&lt;="250",VLOOKUP(O435,Info!$AZ$4:$BB$22,3,FALSE),VLOOKUP(O435,Info!$AZ$23:$BB$39,3,FALSE)),IF(P435&lt;="250",VLOOKUP(O435,Info!$AO$4:$AQ$22,3,FALSE),VLOOKUP(O435,Info!$AO$23:$AP$39,3,FALSE))))))</f>
        <v/>
      </c>
      <c r="AD435" s="1"/>
      <c r="AE435" s="1" t="str">
        <f>IF($L435="None","",IF(ISERROR(VLOOKUP($L435,Info!$B$4:$B$266,1,FALSE)),"",VLOOKUP($L435,Info!$B$4:$L$266,4,FALSE)))</f>
        <v/>
      </c>
      <c r="AF435" s="1" t="str">
        <f>IF($L435="None","",IF(ISERROR(VLOOKUP($L435,Info!$B$4:$B$266,1,FALSE)),"",VLOOKUP($L435,Info!$B$4:$L$266,6,FALSE)))</f>
        <v/>
      </c>
      <c r="AG435" s="1"/>
      <c r="AH435" s="33" t="str" cm="1">
        <f t="array" ref="AH435">IF(AND(L435&lt;&gt;"",O435&lt;&gt;"",R435:S435&lt;&gt;"",W435:X435&lt;&gt;"",Z435:AA435&lt;&gt;"",AC435&lt;&gt;""),"Good","Bad")</f>
        <v>Bad</v>
      </c>
      <c r="AL435" t="str" cm="1">
        <f t="array" ref="AL435">IF(R435&gt;0,_xlfn.IFS(COUNTIF($L$20:L435,"&lt;&gt;")&lt;101,1,COUNTIF($L$20:L435,"&lt;&gt;")&lt;201,2,COUNTIF($L$20:L435,"&lt;&gt;")&lt;301,3,COUNTIF($L$20:L435,"&lt;&gt;")&lt;401,4,COUNTIF($L$20:L435,"&lt;&gt;")&lt;501,5,COUNTIF($L$20:L435,"&lt;&gt;")&lt;601,6,COUNTIF($L$20:L435,"&lt;&gt;")&lt;701,7,COUNTIF($L$20:L435,"&lt;&gt;")&lt;801,8,COUNTIF($L$20:L435,"&lt;&gt;")&lt;901,9,COUNTIF($L$20:L435,"&lt;&gt;")&lt;1001,10,COUNTIF($L$20:L435,"&lt;&gt;")&lt;1101,11,COUNTIF($L$20:L435,"&lt;&gt;")&lt;1201,12,COUNTIF($L$20:L435,"&lt;&gt;")&lt;1301,13,COUNTIF($L$20:L435,"&lt;&gt;")&lt;1401,14,COUNTIF($L$20:L435,"&lt;&gt;")&lt;1501,15,COUNTIF($L$20:L435,"&lt;&gt;")&lt;1601,16,COUNTIF($L$20:L435,"&lt;&gt;")&lt;1701,17,COUNTIF($L$20:L435,"&lt;&gt;")&lt;1801,18,COUNTIF($L$20:L435,"&lt;&gt;")&lt;1901,19,COUNTIF($L$20:L435,"&lt;&gt;")&lt;2001,20,COUNTIF($L$20:L435,"&lt;&gt;")&lt;2101,21,COUNTIF($L$20:L435,"&lt;&gt;")&lt;2201,22,COUNTIF($L$20:L435,"&lt;&gt;")&lt;2301,23,COUNTIF($L$20:L435,"&lt;&gt;")&lt;2401,24,COUNTIF($L$20:L435,"&lt;&gt;")&lt;2501,25,COUNTIF($L$20:L435,"&lt;&gt;")&lt;2601,26,COUNTIF($L$20:L435,"&lt;&gt;")&lt;2701,27,COUNTIF($L$20:L435,"&lt;&gt;")&lt;2801,28,COUNTIF($L$20:L435,"&lt;&gt;")&lt;2901,29,COUNTIF($L$20:L435,"&lt;&gt;")&lt;3001,30),"")</f>
        <v/>
      </c>
      <c r="AM435" t="str">
        <f t="shared" si="30"/>
        <v/>
      </c>
      <c r="AN435" t="str">
        <f t="shared" si="34"/>
        <v/>
      </c>
      <c r="AP435" t="str">
        <f t="shared" si="33"/>
        <v/>
      </c>
      <c r="AQ435" t="str">
        <f>IF(AO435="","",COUNTIFS(AM435:$AM$3019,AO435))</f>
        <v/>
      </c>
    </row>
    <row r="436" spans="1:43" x14ac:dyDescent="0.25">
      <c r="A436" s="6" t="str">
        <f>IF(COUNT($A$20:A435)&lt;&gt;$B$4,IF(A435="","",A435+1),"")</f>
        <v/>
      </c>
      <c r="B436" s="3"/>
      <c r="C436" s="3"/>
      <c r="D436" s="122"/>
      <c r="E436" s="3"/>
      <c r="F436" s="3"/>
      <c r="G436" s="3"/>
      <c r="H436" s="3"/>
      <c r="I436" s="120"/>
      <c r="J436" s="3"/>
      <c r="K436" s="119" t="str" cm="1">
        <f t="array" ref="K436">IF(OR($J$14 = "A",$J$14 = "B",$J$14 = "C"),IF(I436="","",IF(LEN(I436)&gt;2,_xlfn.IFS(ISNUMBER(SEARCH("_",I436)),I436,ISNUMBER(SEARCH(", ",I436)),SUBSTITUTE(I436,", ","_"),ISNUMBER(SEARCH("/ ",I436)),SUBSTITUTE(I436,"/ ","_"),ISNUMBER(SEARCH(",",I436)),SUBSTITUTE(I436,",","_"),ISNUMBER(SEARCH("/",I436)),SUBSTITUTE(I436,"/","_"),ISNUMBER(SEARCH("",I436)),I436),I436)),IF(OR($J$14 = "J",$J$14 = "K"),"",IF(D436="","",IF(LEN(D436)&gt;2,_xlfn.IFS(ISNUMBER(SEARCH("_",D436)),D436,ISNUMBER(SEARCH(", ",D436)),SUBSTITUTE(D436,", ","_"),ISNUMBER(SEARCH("/ ",D436)),SUBSTITUTE(D436,"/ ","_"),ISNUMBER(SEARCH(",",D436)),SUBSTITUTE(D436,",","_"),ISNUMBER(SEARCH("/",D436)),SUBSTITUTE(D436,"/","_"),ISNUMBER(SEARCH("",D436)),D436),D436))))</f>
        <v/>
      </c>
      <c r="L436" s="1"/>
      <c r="M436" s="1" t="str">
        <f t="shared" si="31"/>
        <v/>
      </c>
      <c r="N436" s="94" t="str">
        <f>IF($L436="None","",IF(ISERROR(VLOOKUP($L436,Info!$B$4:$B$266,1,FALSE)),"",VLOOKUP($L436,Info!$B$4:$L$266,5,FALSE)))</f>
        <v/>
      </c>
      <c r="O436" s="94" t="str">
        <f>IF(K436="","",IF(AND($J$12&lt;&gt;"ABC",N436="3"),"BAC",IF(N436="3","ABC",IF($J$12&lt;&gt;"ABC",IF($J$10="Standard",VLOOKUP(K436,Info!$BE$4:$BF$481,2,FALSE),VLOOKUP(K436,Info!$BI$4:$BJ$482,2,FALSE)),IF($J$10="Standard",VLOOKUP(K436,Info!$AG$4:$AH$2994,2,FALSE),VLOOKUP(K436,Info!$AK$4:$AL$2997,2,FALSE))))))</f>
        <v/>
      </c>
      <c r="P436" s="94" t="str">
        <f>IF($L436="None","",IF(ISERROR(VLOOKUP($L436,Info!$B$4:$B$266,1,FALSE)),"",VLOOKUP($L436,Info!$B$4:$L$266,3,FALSE)))</f>
        <v/>
      </c>
      <c r="Q436" s="96" t="str">
        <f>IF($L436="None","",IF(ISERROR(VLOOKUP($L436,Info!$B$4:$B$266,1,FALSE)),"",VLOOKUP($L436,Info!$B$4:$L$266,4,FALSE)))</f>
        <v/>
      </c>
      <c r="R436" s="1"/>
      <c r="S436" s="6" t="str">
        <f t="shared" si="32"/>
        <v/>
      </c>
      <c r="T436" s="6" t="str">
        <f>IF($L436="None","",IF(ISERROR(VLOOKUP($L436,Info!$B$4:$B$266,1,FALSE)),"",VLOOKUP($L436,Info!$B$4:$L$266,11,FALSE)))</f>
        <v/>
      </c>
      <c r="U436" s="1"/>
      <c r="V436" s="1"/>
      <c r="W436" s="1"/>
      <c r="X436" s="1" t="str">
        <f>IF($L436="None","",IF(ISERROR(VLOOKUP($L436,Info!$B$4:$B$266,1,FALSE)),"",IF(OR(W436="Metallic Liquid Tight",W436="Non-Metallic Liquid Tight",W436="LSZH",W436="Greenfield"),VLOOKUP($L436,Info!$B$4:$L$266,7,FALSE),"N/A")))</f>
        <v/>
      </c>
      <c r="Y436" s="1"/>
      <c r="Z436" s="96" t="str">
        <f>IF($L436="None","",IF(ISERROR(VLOOKUP($L436,Info!$B$4:$B$266,1,FALSE)),"",VLOOKUP($L436,Info!$B$4:$L$266,9,FALSE)))</f>
        <v/>
      </c>
      <c r="AA436" s="96" t="str">
        <f>IF($L436="None","",IF(ISERROR(VLOOKUP($L436,Info!$B$4:$B$266,1,FALSE)),"",VLOOKUP($L436,Info!$B$4:$L$266,8,FALSE)))</f>
        <v/>
      </c>
      <c r="AB436" s="96" t="str">
        <f>IF($L436="None","",IF(ISERROR(VLOOKUP($L436,Info!$B$4:$B$266,1,FALSE)),"",VLOOKUP($L436,Info!$B$4:$L$266,10,FALSE)))</f>
        <v/>
      </c>
      <c r="AC436" s="1" t="str">
        <f>IF(W436="SO Cable","Black,White",IF(O436="","",IF(P436="","",IF($J$12&lt;&gt;"ABC",IF(P436&lt;="250",VLOOKUP(O436,Info!$AZ$4:$BB$22,3,FALSE),VLOOKUP(O436,Info!$AZ$23:$BB$39,3,FALSE)),IF(P436&lt;="250",VLOOKUP(O436,Info!$AO$4:$AQ$22,3,FALSE),VLOOKUP(O436,Info!$AO$23:$AP$39,3,FALSE))))))</f>
        <v/>
      </c>
      <c r="AD436" s="1"/>
      <c r="AE436" s="1" t="str">
        <f>IF($L436="None","",IF(ISERROR(VLOOKUP($L436,Info!$B$4:$B$266,1,FALSE)),"",VLOOKUP($L436,Info!$B$4:$L$266,4,FALSE)))</f>
        <v/>
      </c>
      <c r="AF436" s="1" t="str">
        <f>IF($L436="None","",IF(ISERROR(VLOOKUP($L436,Info!$B$4:$B$266,1,FALSE)),"",VLOOKUP($L436,Info!$B$4:$L$266,6,FALSE)))</f>
        <v/>
      </c>
      <c r="AG436" s="1"/>
      <c r="AH436" s="33" t="str" cm="1">
        <f t="array" ref="AH436">IF(AND(L436&lt;&gt;"",O436&lt;&gt;"",R436:S436&lt;&gt;"",W436:X436&lt;&gt;"",Z436:AA436&lt;&gt;"",AC436&lt;&gt;""),"Good","Bad")</f>
        <v>Bad</v>
      </c>
      <c r="AL436" t="str" cm="1">
        <f t="array" ref="AL436">IF(R436&gt;0,_xlfn.IFS(COUNTIF($L$20:L436,"&lt;&gt;")&lt;101,1,COUNTIF($L$20:L436,"&lt;&gt;")&lt;201,2,COUNTIF($L$20:L436,"&lt;&gt;")&lt;301,3,COUNTIF($L$20:L436,"&lt;&gt;")&lt;401,4,COUNTIF($L$20:L436,"&lt;&gt;")&lt;501,5,COUNTIF($L$20:L436,"&lt;&gt;")&lt;601,6,COUNTIF($L$20:L436,"&lt;&gt;")&lt;701,7,COUNTIF($L$20:L436,"&lt;&gt;")&lt;801,8,COUNTIF($L$20:L436,"&lt;&gt;")&lt;901,9,COUNTIF($L$20:L436,"&lt;&gt;")&lt;1001,10,COUNTIF($L$20:L436,"&lt;&gt;")&lt;1101,11,COUNTIF($L$20:L436,"&lt;&gt;")&lt;1201,12,COUNTIF($L$20:L436,"&lt;&gt;")&lt;1301,13,COUNTIF($L$20:L436,"&lt;&gt;")&lt;1401,14,COUNTIF($L$20:L436,"&lt;&gt;")&lt;1501,15,COUNTIF($L$20:L436,"&lt;&gt;")&lt;1601,16,COUNTIF($L$20:L436,"&lt;&gt;")&lt;1701,17,COUNTIF($L$20:L436,"&lt;&gt;")&lt;1801,18,COUNTIF($L$20:L436,"&lt;&gt;")&lt;1901,19,COUNTIF($L$20:L436,"&lt;&gt;")&lt;2001,20,COUNTIF($L$20:L436,"&lt;&gt;")&lt;2101,21,COUNTIF($L$20:L436,"&lt;&gt;")&lt;2201,22,COUNTIF($L$20:L436,"&lt;&gt;")&lt;2301,23,COUNTIF($L$20:L436,"&lt;&gt;")&lt;2401,24,COUNTIF($L$20:L436,"&lt;&gt;")&lt;2501,25,COUNTIF($L$20:L436,"&lt;&gt;")&lt;2601,26,COUNTIF($L$20:L436,"&lt;&gt;")&lt;2701,27,COUNTIF($L$20:L436,"&lt;&gt;")&lt;2801,28,COUNTIF($L$20:L436,"&lt;&gt;")&lt;2901,29,COUNTIF($L$20:L436,"&lt;&gt;")&lt;3001,30),"")</f>
        <v/>
      </c>
      <c r="AM436" t="str">
        <f t="shared" si="30"/>
        <v/>
      </c>
      <c r="AN436" t="str">
        <f t="shared" si="34"/>
        <v/>
      </c>
      <c r="AP436" t="str">
        <f t="shared" si="33"/>
        <v/>
      </c>
      <c r="AQ436" t="str">
        <f>IF(AO436="","",COUNTIFS(AM436:$AM$3019,AO436))</f>
        <v/>
      </c>
    </row>
    <row r="437" spans="1:43" x14ac:dyDescent="0.25">
      <c r="A437" s="6" t="str">
        <f>IF(COUNT($A$20:A436)&lt;&gt;$B$4,IF(A436="","",A436+1),"")</f>
        <v/>
      </c>
      <c r="B437" s="3"/>
      <c r="C437" s="3"/>
      <c r="D437" s="122"/>
      <c r="E437" s="3"/>
      <c r="F437" s="3"/>
      <c r="G437" s="3"/>
      <c r="H437" s="3"/>
      <c r="I437" s="120"/>
      <c r="J437" s="3"/>
      <c r="K437" s="119" t="str" cm="1">
        <f t="array" ref="K437">IF(OR($J$14 = "A",$J$14 = "B",$J$14 = "C"),IF(I437="","",IF(LEN(I437)&gt;2,_xlfn.IFS(ISNUMBER(SEARCH("_",I437)),I437,ISNUMBER(SEARCH(", ",I437)),SUBSTITUTE(I437,", ","_"),ISNUMBER(SEARCH("/ ",I437)),SUBSTITUTE(I437,"/ ","_"),ISNUMBER(SEARCH(",",I437)),SUBSTITUTE(I437,",","_"),ISNUMBER(SEARCH("/",I437)),SUBSTITUTE(I437,"/","_"),ISNUMBER(SEARCH("",I437)),I437),I437)),IF(OR($J$14 = "J",$J$14 = "K"),"",IF(D437="","",IF(LEN(D437)&gt;2,_xlfn.IFS(ISNUMBER(SEARCH("_",D437)),D437,ISNUMBER(SEARCH(", ",D437)),SUBSTITUTE(D437,", ","_"),ISNUMBER(SEARCH("/ ",D437)),SUBSTITUTE(D437,"/ ","_"),ISNUMBER(SEARCH(",",D437)),SUBSTITUTE(D437,",","_"),ISNUMBER(SEARCH("/",D437)),SUBSTITUTE(D437,"/","_"),ISNUMBER(SEARCH("",D437)),D437),D437))))</f>
        <v/>
      </c>
      <c r="L437" s="1"/>
      <c r="M437" s="1" t="str">
        <f t="shared" si="31"/>
        <v/>
      </c>
      <c r="N437" s="94" t="str">
        <f>IF($L437="None","",IF(ISERROR(VLOOKUP($L437,Info!$B$4:$B$266,1,FALSE)),"",VLOOKUP($L437,Info!$B$4:$L$266,5,FALSE)))</f>
        <v/>
      </c>
      <c r="O437" s="94" t="str">
        <f>IF(K437="","",IF(AND($J$12&lt;&gt;"ABC",N437="3"),"BAC",IF(N437="3","ABC",IF($J$12&lt;&gt;"ABC",IF($J$10="Standard",VLOOKUP(K437,Info!$BE$4:$BF$481,2,FALSE),VLOOKUP(K437,Info!$BI$4:$BJ$482,2,FALSE)),IF($J$10="Standard",VLOOKUP(K437,Info!$AG$4:$AH$2994,2,FALSE),VLOOKUP(K437,Info!$AK$4:$AL$2997,2,FALSE))))))</f>
        <v/>
      </c>
      <c r="P437" s="94" t="str">
        <f>IF($L437="None","",IF(ISERROR(VLOOKUP($L437,Info!$B$4:$B$266,1,FALSE)),"",VLOOKUP($L437,Info!$B$4:$L$266,3,FALSE)))</f>
        <v/>
      </c>
      <c r="Q437" s="96" t="str">
        <f>IF($L437="None","",IF(ISERROR(VLOOKUP($L437,Info!$B$4:$B$266,1,FALSE)),"",VLOOKUP($L437,Info!$B$4:$L$266,4,FALSE)))</f>
        <v/>
      </c>
      <c r="R437" s="1"/>
      <c r="S437" s="6" t="str">
        <f t="shared" si="32"/>
        <v/>
      </c>
      <c r="T437" s="6" t="str">
        <f>IF($L437="None","",IF(ISERROR(VLOOKUP($L437,Info!$B$4:$B$266,1,FALSE)),"",VLOOKUP($L437,Info!$B$4:$L$266,11,FALSE)))</f>
        <v/>
      </c>
      <c r="U437" s="1"/>
      <c r="V437" s="1"/>
      <c r="W437" s="1"/>
      <c r="X437" s="1" t="str">
        <f>IF($L437="None","",IF(ISERROR(VLOOKUP($L437,Info!$B$4:$B$266,1,FALSE)),"",IF(OR(W437="Metallic Liquid Tight",W437="Non-Metallic Liquid Tight",W437="LSZH",W437="Greenfield"),VLOOKUP($L437,Info!$B$4:$L$266,7,FALSE),"N/A")))</f>
        <v/>
      </c>
      <c r="Y437" s="1"/>
      <c r="Z437" s="96" t="str">
        <f>IF($L437="None","",IF(ISERROR(VLOOKUP($L437,Info!$B$4:$B$266,1,FALSE)),"",VLOOKUP($L437,Info!$B$4:$L$266,9,FALSE)))</f>
        <v/>
      </c>
      <c r="AA437" s="96" t="str">
        <f>IF($L437="None","",IF(ISERROR(VLOOKUP($L437,Info!$B$4:$B$266,1,FALSE)),"",VLOOKUP($L437,Info!$B$4:$L$266,8,FALSE)))</f>
        <v/>
      </c>
      <c r="AB437" s="96" t="str">
        <f>IF($L437="None","",IF(ISERROR(VLOOKUP($L437,Info!$B$4:$B$266,1,FALSE)),"",VLOOKUP($L437,Info!$B$4:$L$266,10,FALSE)))</f>
        <v/>
      </c>
      <c r="AC437" s="1" t="str">
        <f>IF(W437="SO Cable","Black,White",IF(O437="","",IF(P437="","",IF($J$12&lt;&gt;"ABC",IF(P437&lt;="250",VLOOKUP(O437,Info!$AZ$4:$BB$22,3,FALSE),VLOOKUP(O437,Info!$AZ$23:$BB$39,3,FALSE)),IF(P437&lt;="250",VLOOKUP(O437,Info!$AO$4:$AQ$22,3,FALSE),VLOOKUP(O437,Info!$AO$23:$AP$39,3,FALSE))))))</f>
        <v/>
      </c>
      <c r="AD437" s="1"/>
      <c r="AE437" s="1" t="str">
        <f>IF($L437="None","",IF(ISERROR(VLOOKUP($L437,Info!$B$4:$B$266,1,FALSE)),"",VLOOKUP($L437,Info!$B$4:$L$266,4,FALSE)))</f>
        <v/>
      </c>
      <c r="AF437" s="1" t="str">
        <f>IF($L437="None","",IF(ISERROR(VLOOKUP($L437,Info!$B$4:$B$266,1,FALSE)),"",VLOOKUP($L437,Info!$B$4:$L$266,6,FALSE)))</f>
        <v/>
      </c>
      <c r="AG437" s="1"/>
      <c r="AH437" s="33" t="str" cm="1">
        <f t="array" ref="AH437">IF(AND(L437&lt;&gt;"",O437&lt;&gt;"",R437:S437&lt;&gt;"",W437:X437&lt;&gt;"",Z437:AA437&lt;&gt;"",AC437&lt;&gt;""),"Good","Bad")</f>
        <v>Bad</v>
      </c>
      <c r="AL437" t="str" cm="1">
        <f t="array" ref="AL437">IF(R437&gt;0,_xlfn.IFS(COUNTIF($L$20:L437,"&lt;&gt;")&lt;101,1,COUNTIF($L$20:L437,"&lt;&gt;")&lt;201,2,COUNTIF($L$20:L437,"&lt;&gt;")&lt;301,3,COUNTIF($L$20:L437,"&lt;&gt;")&lt;401,4,COUNTIF($L$20:L437,"&lt;&gt;")&lt;501,5,COUNTIF($L$20:L437,"&lt;&gt;")&lt;601,6,COUNTIF($L$20:L437,"&lt;&gt;")&lt;701,7,COUNTIF($L$20:L437,"&lt;&gt;")&lt;801,8,COUNTIF($L$20:L437,"&lt;&gt;")&lt;901,9,COUNTIF($L$20:L437,"&lt;&gt;")&lt;1001,10,COUNTIF($L$20:L437,"&lt;&gt;")&lt;1101,11,COUNTIF($L$20:L437,"&lt;&gt;")&lt;1201,12,COUNTIF($L$20:L437,"&lt;&gt;")&lt;1301,13,COUNTIF($L$20:L437,"&lt;&gt;")&lt;1401,14,COUNTIF($L$20:L437,"&lt;&gt;")&lt;1501,15,COUNTIF($L$20:L437,"&lt;&gt;")&lt;1601,16,COUNTIF($L$20:L437,"&lt;&gt;")&lt;1701,17,COUNTIF($L$20:L437,"&lt;&gt;")&lt;1801,18,COUNTIF($L$20:L437,"&lt;&gt;")&lt;1901,19,COUNTIF($L$20:L437,"&lt;&gt;")&lt;2001,20,COUNTIF($L$20:L437,"&lt;&gt;")&lt;2101,21,COUNTIF($L$20:L437,"&lt;&gt;")&lt;2201,22,COUNTIF($L$20:L437,"&lt;&gt;")&lt;2301,23,COUNTIF($L$20:L437,"&lt;&gt;")&lt;2401,24,COUNTIF($L$20:L437,"&lt;&gt;")&lt;2501,25,COUNTIF($L$20:L437,"&lt;&gt;")&lt;2601,26,COUNTIF($L$20:L437,"&lt;&gt;")&lt;2701,27,COUNTIF($L$20:L437,"&lt;&gt;")&lt;2801,28,COUNTIF($L$20:L437,"&lt;&gt;")&lt;2901,29,COUNTIF($L$20:L437,"&lt;&gt;")&lt;3001,30),"")</f>
        <v/>
      </c>
      <c r="AM437" t="str">
        <f t="shared" si="30"/>
        <v/>
      </c>
      <c r="AN437" t="str">
        <f t="shared" si="34"/>
        <v/>
      </c>
      <c r="AP437" t="str">
        <f t="shared" si="33"/>
        <v/>
      </c>
      <c r="AQ437" t="str">
        <f>IF(AO437="","",COUNTIFS(AM437:$AM$3019,AO437))</f>
        <v/>
      </c>
    </row>
    <row r="438" spans="1:43" x14ac:dyDescent="0.25">
      <c r="A438" s="6" t="str">
        <f>IF(COUNT($A$20:A437)&lt;&gt;$B$4,IF(A437="","",A437+1),"")</f>
        <v/>
      </c>
      <c r="B438" s="3"/>
      <c r="C438" s="3"/>
      <c r="D438" s="122"/>
      <c r="E438" s="3"/>
      <c r="F438" s="3"/>
      <c r="G438" s="3"/>
      <c r="H438" s="3"/>
      <c r="I438" s="120"/>
      <c r="J438" s="3"/>
      <c r="K438" s="119" t="str" cm="1">
        <f t="array" ref="K438">IF(OR($J$14 = "A",$J$14 = "B",$J$14 = "C"),IF(I438="","",IF(LEN(I438)&gt;2,_xlfn.IFS(ISNUMBER(SEARCH("_",I438)),I438,ISNUMBER(SEARCH(", ",I438)),SUBSTITUTE(I438,", ","_"),ISNUMBER(SEARCH("/ ",I438)),SUBSTITUTE(I438,"/ ","_"),ISNUMBER(SEARCH(",",I438)),SUBSTITUTE(I438,",","_"),ISNUMBER(SEARCH("/",I438)),SUBSTITUTE(I438,"/","_"),ISNUMBER(SEARCH("",I438)),I438),I438)),IF(OR($J$14 = "J",$J$14 = "K"),"",IF(D438="","",IF(LEN(D438)&gt;2,_xlfn.IFS(ISNUMBER(SEARCH("_",D438)),D438,ISNUMBER(SEARCH(", ",D438)),SUBSTITUTE(D438,", ","_"),ISNUMBER(SEARCH("/ ",D438)),SUBSTITUTE(D438,"/ ","_"),ISNUMBER(SEARCH(",",D438)),SUBSTITUTE(D438,",","_"),ISNUMBER(SEARCH("/",D438)),SUBSTITUTE(D438,"/","_"),ISNUMBER(SEARCH("",D438)),D438),D438))))</f>
        <v/>
      </c>
      <c r="L438" s="1"/>
      <c r="M438" s="1" t="str">
        <f t="shared" si="31"/>
        <v/>
      </c>
      <c r="N438" s="94" t="str">
        <f>IF($L438="None","",IF(ISERROR(VLOOKUP($L438,Info!$B$4:$B$266,1,FALSE)),"",VLOOKUP($L438,Info!$B$4:$L$266,5,FALSE)))</f>
        <v/>
      </c>
      <c r="O438" s="94" t="str">
        <f>IF(K438="","",IF(AND($J$12&lt;&gt;"ABC",N438="3"),"BAC",IF(N438="3","ABC",IF($J$12&lt;&gt;"ABC",IF($J$10="Standard",VLOOKUP(K438,Info!$BE$4:$BF$481,2,FALSE),VLOOKUP(K438,Info!$BI$4:$BJ$482,2,FALSE)),IF($J$10="Standard",VLOOKUP(K438,Info!$AG$4:$AH$2994,2,FALSE),VLOOKUP(K438,Info!$AK$4:$AL$2997,2,FALSE))))))</f>
        <v/>
      </c>
      <c r="P438" s="94" t="str">
        <f>IF($L438="None","",IF(ISERROR(VLOOKUP($L438,Info!$B$4:$B$266,1,FALSE)),"",VLOOKUP($L438,Info!$B$4:$L$266,3,FALSE)))</f>
        <v/>
      </c>
      <c r="Q438" s="96" t="str">
        <f>IF($L438="None","",IF(ISERROR(VLOOKUP($L438,Info!$B$4:$B$266,1,FALSE)),"",VLOOKUP($L438,Info!$B$4:$L$266,4,FALSE)))</f>
        <v/>
      </c>
      <c r="R438" s="1"/>
      <c r="S438" s="6" t="str">
        <f t="shared" si="32"/>
        <v/>
      </c>
      <c r="T438" s="6" t="str">
        <f>IF($L438="None","",IF(ISERROR(VLOOKUP($L438,Info!$B$4:$B$266,1,FALSE)),"",VLOOKUP($L438,Info!$B$4:$L$266,11,FALSE)))</f>
        <v/>
      </c>
      <c r="U438" s="1"/>
      <c r="V438" s="1"/>
      <c r="W438" s="1"/>
      <c r="X438" s="1" t="str">
        <f>IF($L438="None","",IF(ISERROR(VLOOKUP($L438,Info!$B$4:$B$266,1,FALSE)),"",IF(OR(W438="Metallic Liquid Tight",W438="Non-Metallic Liquid Tight",W438="LSZH",W438="Greenfield"),VLOOKUP($L438,Info!$B$4:$L$266,7,FALSE),"N/A")))</f>
        <v/>
      </c>
      <c r="Y438" s="1"/>
      <c r="Z438" s="96" t="str">
        <f>IF($L438="None","",IF(ISERROR(VLOOKUP($L438,Info!$B$4:$B$266,1,FALSE)),"",VLOOKUP($L438,Info!$B$4:$L$266,9,FALSE)))</f>
        <v/>
      </c>
      <c r="AA438" s="96" t="str">
        <f>IF($L438="None","",IF(ISERROR(VLOOKUP($L438,Info!$B$4:$B$266,1,FALSE)),"",VLOOKUP($L438,Info!$B$4:$L$266,8,FALSE)))</f>
        <v/>
      </c>
      <c r="AB438" s="96" t="str">
        <f>IF($L438="None","",IF(ISERROR(VLOOKUP($L438,Info!$B$4:$B$266,1,FALSE)),"",VLOOKUP($L438,Info!$B$4:$L$266,10,FALSE)))</f>
        <v/>
      </c>
      <c r="AC438" s="1" t="str">
        <f>IF(W438="SO Cable","Black,White",IF(O438="","",IF(P438="","",IF($J$12&lt;&gt;"ABC",IF(P438&lt;="250",VLOOKUP(O438,Info!$AZ$4:$BB$22,3,FALSE),VLOOKUP(O438,Info!$AZ$23:$BB$39,3,FALSE)),IF(P438&lt;="250",VLOOKUP(O438,Info!$AO$4:$AQ$22,3,FALSE),VLOOKUP(O438,Info!$AO$23:$AP$39,3,FALSE))))))</f>
        <v/>
      </c>
      <c r="AD438" s="1"/>
      <c r="AE438" s="1" t="str">
        <f>IF($L438="None","",IF(ISERROR(VLOOKUP($L438,Info!$B$4:$B$266,1,FALSE)),"",VLOOKUP($L438,Info!$B$4:$L$266,4,FALSE)))</f>
        <v/>
      </c>
      <c r="AF438" s="1" t="str">
        <f>IF($L438="None","",IF(ISERROR(VLOOKUP($L438,Info!$B$4:$B$266,1,FALSE)),"",VLOOKUP($L438,Info!$B$4:$L$266,6,FALSE)))</f>
        <v/>
      </c>
      <c r="AG438" s="1"/>
      <c r="AH438" s="33" t="str" cm="1">
        <f t="array" ref="AH438">IF(AND(L438&lt;&gt;"",O438&lt;&gt;"",R438:S438&lt;&gt;"",W438:X438&lt;&gt;"",Z438:AA438&lt;&gt;"",AC438&lt;&gt;""),"Good","Bad")</f>
        <v>Bad</v>
      </c>
      <c r="AL438" t="str" cm="1">
        <f t="array" ref="AL438">IF(R438&gt;0,_xlfn.IFS(COUNTIF($L$20:L438,"&lt;&gt;")&lt;101,1,COUNTIF($L$20:L438,"&lt;&gt;")&lt;201,2,COUNTIF($L$20:L438,"&lt;&gt;")&lt;301,3,COUNTIF($L$20:L438,"&lt;&gt;")&lt;401,4,COUNTIF($L$20:L438,"&lt;&gt;")&lt;501,5,COUNTIF($L$20:L438,"&lt;&gt;")&lt;601,6,COUNTIF($L$20:L438,"&lt;&gt;")&lt;701,7,COUNTIF($L$20:L438,"&lt;&gt;")&lt;801,8,COUNTIF($L$20:L438,"&lt;&gt;")&lt;901,9,COUNTIF($L$20:L438,"&lt;&gt;")&lt;1001,10,COUNTIF($L$20:L438,"&lt;&gt;")&lt;1101,11,COUNTIF($L$20:L438,"&lt;&gt;")&lt;1201,12,COUNTIF($L$20:L438,"&lt;&gt;")&lt;1301,13,COUNTIF($L$20:L438,"&lt;&gt;")&lt;1401,14,COUNTIF($L$20:L438,"&lt;&gt;")&lt;1501,15,COUNTIF($L$20:L438,"&lt;&gt;")&lt;1601,16,COUNTIF($L$20:L438,"&lt;&gt;")&lt;1701,17,COUNTIF($L$20:L438,"&lt;&gt;")&lt;1801,18,COUNTIF($L$20:L438,"&lt;&gt;")&lt;1901,19,COUNTIF($L$20:L438,"&lt;&gt;")&lt;2001,20,COUNTIF($L$20:L438,"&lt;&gt;")&lt;2101,21,COUNTIF($L$20:L438,"&lt;&gt;")&lt;2201,22,COUNTIF($L$20:L438,"&lt;&gt;")&lt;2301,23,COUNTIF($L$20:L438,"&lt;&gt;")&lt;2401,24,COUNTIF($L$20:L438,"&lt;&gt;")&lt;2501,25,COUNTIF($L$20:L438,"&lt;&gt;")&lt;2601,26,COUNTIF($L$20:L438,"&lt;&gt;")&lt;2701,27,COUNTIF($L$20:L438,"&lt;&gt;")&lt;2801,28,COUNTIF($L$20:L438,"&lt;&gt;")&lt;2901,29,COUNTIF($L$20:L438,"&lt;&gt;")&lt;3001,30),"")</f>
        <v/>
      </c>
      <c r="AM438" t="str">
        <f t="shared" si="30"/>
        <v/>
      </c>
      <c r="AN438" t="str">
        <f t="shared" si="34"/>
        <v/>
      </c>
      <c r="AP438" t="str">
        <f t="shared" si="33"/>
        <v/>
      </c>
      <c r="AQ438" t="str">
        <f>IF(AO438="","",COUNTIFS(AM438:$AM$3019,AO438))</f>
        <v/>
      </c>
    </row>
    <row r="439" spans="1:43" x14ac:dyDescent="0.25">
      <c r="A439" s="6" t="str">
        <f>IF(COUNT($A$20:A438)&lt;&gt;$B$4,IF(A438="","",A438+1),"")</f>
        <v/>
      </c>
      <c r="B439" s="3"/>
      <c r="C439" s="3"/>
      <c r="D439" s="122"/>
      <c r="E439" s="3"/>
      <c r="F439" s="3"/>
      <c r="G439" s="3"/>
      <c r="H439" s="3"/>
      <c r="I439" s="120"/>
      <c r="J439" s="3"/>
      <c r="K439" s="119" t="str" cm="1">
        <f t="array" ref="K439">IF(OR($J$14 = "A",$J$14 = "B",$J$14 = "C"),IF(I439="","",IF(LEN(I439)&gt;2,_xlfn.IFS(ISNUMBER(SEARCH("_",I439)),I439,ISNUMBER(SEARCH(", ",I439)),SUBSTITUTE(I439,", ","_"),ISNUMBER(SEARCH("/ ",I439)),SUBSTITUTE(I439,"/ ","_"),ISNUMBER(SEARCH(",",I439)),SUBSTITUTE(I439,",","_"),ISNUMBER(SEARCH("/",I439)),SUBSTITUTE(I439,"/","_"),ISNUMBER(SEARCH("",I439)),I439),I439)),IF(OR($J$14 = "J",$J$14 = "K"),"",IF(D439="","",IF(LEN(D439)&gt;2,_xlfn.IFS(ISNUMBER(SEARCH("_",D439)),D439,ISNUMBER(SEARCH(", ",D439)),SUBSTITUTE(D439,", ","_"),ISNUMBER(SEARCH("/ ",D439)),SUBSTITUTE(D439,"/ ","_"),ISNUMBER(SEARCH(",",D439)),SUBSTITUTE(D439,",","_"),ISNUMBER(SEARCH("/",D439)),SUBSTITUTE(D439,"/","_"),ISNUMBER(SEARCH("",D439)),D439),D439))))</f>
        <v/>
      </c>
      <c r="L439" s="1"/>
      <c r="M439" s="1" t="str">
        <f t="shared" si="31"/>
        <v/>
      </c>
      <c r="N439" s="94" t="str">
        <f>IF($L439="None","",IF(ISERROR(VLOOKUP($L439,Info!$B$4:$B$266,1,FALSE)),"",VLOOKUP($L439,Info!$B$4:$L$266,5,FALSE)))</f>
        <v/>
      </c>
      <c r="O439" s="94" t="str">
        <f>IF(K439="","",IF(AND($J$12&lt;&gt;"ABC",N439="3"),"BAC",IF(N439="3","ABC",IF($J$12&lt;&gt;"ABC",IF($J$10="Standard",VLOOKUP(K439,Info!$BE$4:$BF$481,2,FALSE),VLOOKUP(K439,Info!$BI$4:$BJ$482,2,FALSE)),IF($J$10="Standard",VLOOKUP(K439,Info!$AG$4:$AH$2994,2,FALSE),VLOOKUP(K439,Info!$AK$4:$AL$2997,2,FALSE))))))</f>
        <v/>
      </c>
      <c r="P439" s="94" t="str">
        <f>IF($L439="None","",IF(ISERROR(VLOOKUP($L439,Info!$B$4:$B$266,1,FALSE)),"",VLOOKUP($L439,Info!$B$4:$L$266,3,FALSE)))</f>
        <v/>
      </c>
      <c r="Q439" s="96" t="str">
        <f>IF($L439="None","",IF(ISERROR(VLOOKUP($L439,Info!$B$4:$B$266,1,FALSE)),"",VLOOKUP($L439,Info!$B$4:$L$266,4,FALSE)))</f>
        <v/>
      </c>
      <c r="R439" s="1"/>
      <c r="S439" s="6" t="str">
        <f t="shared" si="32"/>
        <v/>
      </c>
      <c r="T439" s="6" t="str">
        <f>IF($L439="None","",IF(ISERROR(VLOOKUP($L439,Info!$B$4:$B$266,1,FALSE)),"",VLOOKUP($L439,Info!$B$4:$L$266,11,FALSE)))</f>
        <v/>
      </c>
      <c r="U439" s="1"/>
      <c r="V439" s="1"/>
      <c r="W439" s="1"/>
      <c r="X439" s="1" t="str">
        <f>IF($L439="None","",IF(ISERROR(VLOOKUP($L439,Info!$B$4:$B$266,1,FALSE)),"",IF(OR(W439="Metallic Liquid Tight",W439="Non-Metallic Liquid Tight",W439="LSZH",W439="Greenfield"),VLOOKUP($L439,Info!$B$4:$L$266,7,FALSE),"N/A")))</f>
        <v/>
      </c>
      <c r="Y439" s="1"/>
      <c r="Z439" s="96" t="str">
        <f>IF($L439="None","",IF(ISERROR(VLOOKUP($L439,Info!$B$4:$B$266,1,FALSE)),"",VLOOKUP($L439,Info!$B$4:$L$266,9,FALSE)))</f>
        <v/>
      </c>
      <c r="AA439" s="96" t="str">
        <f>IF($L439="None","",IF(ISERROR(VLOOKUP($L439,Info!$B$4:$B$266,1,FALSE)),"",VLOOKUP($L439,Info!$B$4:$L$266,8,FALSE)))</f>
        <v/>
      </c>
      <c r="AB439" s="96" t="str">
        <f>IF($L439="None","",IF(ISERROR(VLOOKUP($L439,Info!$B$4:$B$266,1,FALSE)),"",VLOOKUP($L439,Info!$B$4:$L$266,10,FALSE)))</f>
        <v/>
      </c>
      <c r="AC439" s="1" t="str">
        <f>IF(W439="SO Cable","Black,White",IF(O439="","",IF(P439="","",IF($J$12&lt;&gt;"ABC",IF(P439&lt;="250",VLOOKUP(O439,Info!$AZ$4:$BB$22,3,FALSE),VLOOKUP(O439,Info!$AZ$23:$BB$39,3,FALSE)),IF(P439&lt;="250",VLOOKUP(O439,Info!$AO$4:$AQ$22,3,FALSE),VLOOKUP(O439,Info!$AO$23:$AP$39,3,FALSE))))))</f>
        <v/>
      </c>
      <c r="AD439" s="1"/>
      <c r="AE439" s="1" t="str">
        <f>IF($L439="None","",IF(ISERROR(VLOOKUP($L439,Info!$B$4:$B$266,1,FALSE)),"",VLOOKUP($L439,Info!$B$4:$L$266,4,FALSE)))</f>
        <v/>
      </c>
      <c r="AF439" s="1" t="str">
        <f>IF($L439="None","",IF(ISERROR(VLOOKUP($L439,Info!$B$4:$B$266,1,FALSE)),"",VLOOKUP($L439,Info!$B$4:$L$266,6,FALSE)))</f>
        <v/>
      </c>
      <c r="AG439" s="1"/>
      <c r="AH439" s="33" t="str" cm="1">
        <f t="array" ref="AH439">IF(AND(L439&lt;&gt;"",O439&lt;&gt;"",R439:S439&lt;&gt;"",W439:X439&lt;&gt;"",Z439:AA439&lt;&gt;"",AC439&lt;&gt;""),"Good","Bad")</f>
        <v>Bad</v>
      </c>
      <c r="AL439" t="str" cm="1">
        <f t="array" ref="AL439">IF(R439&gt;0,_xlfn.IFS(COUNTIF($L$20:L439,"&lt;&gt;")&lt;101,1,COUNTIF($L$20:L439,"&lt;&gt;")&lt;201,2,COUNTIF($L$20:L439,"&lt;&gt;")&lt;301,3,COUNTIF($L$20:L439,"&lt;&gt;")&lt;401,4,COUNTIF($L$20:L439,"&lt;&gt;")&lt;501,5,COUNTIF($L$20:L439,"&lt;&gt;")&lt;601,6,COUNTIF($L$20:L439,"&lt;&gt;")&lt;701,7,COUNTIF($L$20:L439,"&lt;&gt;")&lt;801,8,COUNTIF($L$20:L439,"&lt;&gt;")&lt;901,9,COUNTIF($L$20:L439,"&lt;&gt;")&lt;1001,10,COUNTIF($L$20:L439,"&lt;&gt;")&lt;1101,11,COUNTIF($L$20:L439,"&lt;&gt;")&lt;1201,12,COUNTIF($L$20:L439,"&lt;&gt;")&lt;1301,13,COUNTIF($L$20:L439,"&lt;&gt;")&lt;1401,14,COUNTIF($L$20:L439,"&lt;&gt;")&lt;1501,15,COUNTIF($L$20:L439,"&lt;&gt;")&lt;1601,16,COUNTIF($L$20:L439,"&lt;&gt;")&lt;1701,17,COUNTIF($L$20:L439,"&lt;&gt;")&lt;1801,18,COUNTIF($L$20:L439,"&lt;&gt;")&lt;1901,19,COUNTIF($L$20:L439,"&lt;&gt;")&lt;2001,20,COUNTIF($L$20:L439,"&lt;&gt;")&lt;2101,21,COUNTIF($L$20:L439,"&lt;&gt;")&lt;2201,22,COUNTIF($L$20:L439,"&lt;&gt;")&lt;2301,23,COUNTIF($L$20:L439,"&lt;&gt;")&lt;2401,24,COUNTIF($L$20:L439,"&lt;&gt;")&lt;2501,25,COUNTIF($L$20:L439,"&lt;&gt;")&lt;2601,26,COUNTIF($L$20:L439,"&lt;&gt;")&lt;2701,27,COUNTIF($L$20:L439,"&lt;&gt;")&lt;2801,28,COUNTIF($L$20:L439,"&lt;&gt;")&lt;2901,29,COUNTIF($L$20:L439,"&lt;&gt;")&lt;3001,30),"")</f>
        <v/>
      </c>
      <c r="AM439" t="str">
        <f t="shared" si="30"/>
        <v/>
      </c>
      <c r="AN439" t="str">
        <f t="shared" si="34"/>
        <v/>
      </c>
      <c r="AP439" t="str">
        <f t="shared" si="33"/>
        <v/>
      </c>
      <c r="AQ439" t="str">
        <f>IF(AO439="","",COUNTIFS(AM439:$AM$3019,AO439))</f>
        <v/>
      </c>
    </row>
    <row r="440" spans="1:43" x14ac:dyDescent="0.25">
      <c r="A440" s="6" t="str">
        <f>IF(COUNT($A$20:A439)&lt;&gt;$B$4,IF(A439="","",A439+1),"")</f>
        <v/>
      </c>
      <c r="B440" s="3"/>
      <c r="C440" s="3"/>
      <c r="D440" s="122"/>
      <c r="E440" s="3"/>
      <c r="F440" s="3"/>
      <c r="G440" s="3"/>
      <c r="H440" s="3"/>
      <c r="I440" s="120"/>
      <c r="J440" s="3"/>
      <c r="K440" s="119" t="str" cm="1">
        <f t="array" ref="K440">IF(OR($J$14 = "A",$J$14 = "B",$J$14 = "C"),IF(I440="","",IF(LEN(I440)&gt;2,_xlfn.IFS(ISNUMBER(SEARCH("_",I440)),I440,ISNUMBER(SEARCH(", ",I440)),SUBSTITUTE(I440,", ","_"),ISNUMBER(SEARCH("/ ",I440)),SUBSTITUTE(I440,"/ ","_"),ISNUMBER(SEARCH(",",I440)),SUBSTITUTE(I440,",","_"),ISNUMBER(SEARCH("/",I440)),SUBSTITUTE(I440,"/","_"),ISNUMBER(SEARCH("",I440)),I440),I440)),IF(OR($J$14 = "J",$J$14 = "K"),"",IF(D440="","",IF(LEN(D440)&gt;2,_xlfn.IFS(ISNUMBER(SEARCH("_",D440)),D440,ISNUMBER(SEARCH(", ",D440)),SUBSTITUTE(D440,", ","_"),ISNUMBER(SEARCH("/ ",D440)),SUBSTITUTE(D440,"/ ","_"),ISNUMBER(SEARCH(",",D440)),SUBSTITUTE(D440,",","_"),ISNUMBER(SEARCH("/",D440)),SUBSTITUTE(D440,"/","_"),ISNUMBER(SEARCH("",D440)),D440),D440))))</f>
        <v/>
      </c>
      <c r="L440" s="1"/>
      <c r="M440" s="1" t="str">
        <f t="shared" si="31"/>
        <v/>
      </c>
      <c r="N440" s="94" t="str">
        <f>IF($L440="None","",IF(ISERROR(VLOOKUP($L440,Info!$B$4:$B$266,1,FALSE)),"",VLOOKUP($L440,Info!$B$4:$L$266,5,FALSE)))</f>
        <v/>
      </c>
      <c r="O440" s="94" t="str">
        <f>IF(K440="","",IF(AND($J$12&lt;&gt;"ABC",N440="3"),"BAC",IF(N440="3","ABC",IF($J$12&lt;&gt;"ABC",IF($J$10="Standard",VLOOKUP(K440,Info!$BE$4:$BF$481,2,FALSE),VLOOKUP(K440,Info!$BI$4:$BJ$482,2,FALSE)),IF($J$10="Standard",VLOOKUP(K440,Info!$AG$4:$AH$2994,2,FALSE),VLOOKUP(K440,Info!$AK$4:$AL$2997,2,FALSE))))))</f>
        <v/>
      </c>
      <c r="P440" s="94" t="str">
        <f>IF($L440="None","",IF(ISERROR(VLOOKUP($L440,Info!$B$4:$B$266,1,FALSE)),"",VLOOKUP($L440,Info!$B$4:$L$266,3,FALSE)))</f>
        <v/>
      </c>
      <c r="Q440" s="96" t="str">
        <f>IF($L440="None","",IF(ISERROR(VLOOKUP($L440,Info!$B$4:$B$266,1,FALSE)),"",VLOOKUP($L440,Info!$B$4:$L$266,4,FALSE)))</f>
        <v/>
      </c>
      <c r="R440" s="1"/>
      <c r="S440" s="6" t="str">
        <f t="shared" si="32"/>
        <v/>
      </c>
      <c r="T440" s="6" t="str">
        <f>IF($L440="None","",IF(ISERROR(VLOOKUP($L440,Info!$B$4:$B$266,1,FALSE)),"",VLOOKUP($L440,Info!$B$4:$L$266,11,FALSE)))</f>
        <v/>
      </c>
      <c r="U440" s="1"/>
      <c r="V440" s="1"/>
      <c r="W440" s="1"/>
      <c r="X440" s="1" t="str">
        <f>IF($L440="None","",IF(ISERROR(VLOOKUP($L440,Info!$B$4:$B$266,1,FALSE)),"",IF(OR(W440="Metallic Liquid Tight",W440="Non-Metallic Liquid Tight",W440="LSZH",W440="Greenfield"),VLOOKUP($L440,Info!$B$4:$L$266,7,FALSE),"N/A")))</f>
        <v/>
      </c>
      <c r="Y440" s="1"/>
      <c r="Z440" s="96" t="str">
        <f>IF($L440="None","",IF(ISERROR(VLOOKUP($L440,Info!$B$4:$B$266,1,FALSE)),"",VLOOKUP($L440,Info!$B$4:$L$266,9,FALSE)))</f>
        <v/>
      </c>
      <c r="AA440" s="96" t="str">
        <f>IF($L440="None","",IF(ISERROR(VLOOKUP($L440,Info!$B$4:$B$266,1,FALSE)),"",VLOOKUP($L440,Info!$B$4:$L$266,8,FALSE)))</f>
        <v/>
      </c>
      <c r="AB440" s="96" t="str">
        <f>IF($L440="None","",IF(ISERROR(VLOOKUP($L440,Info!$B$4:$B$266,1,FALSE)),"",VLOOKUP($L440,Info!$B$4:$L$266,10,FALSE)))</f>
        <v/>
      </c>
      <c r="AC440" s="1" t="str">
        <f>IF(W440="SO Cable","Black,White",IF(O440="","",IF(P440="","",IF($J$12&lt;&gt;"ABC",IF(P440&lt;="250",VLOOKUP(O440,Info!$AZ$4:$BB$22,3,FALSE),VLOOKUP(O440,Info!$AZ$23:$BB$39,3,FALSE)),IF(P440&lt;="250",VLOOKUP(O440,Info!$AO$4:$AQ$22,3,FALSE),VLOOKUP(O440,Info!$AO$23:$AP$39,3,FALSE))))))</f>
        <v/>
      </c>
      <c r="AD440" s="1"/>
      <c r="AE440" s="1" t="str">
        <f>IF($L440="None","",IF(ISERROR(VLOOKUP($L440,Info!$B$4:$B$266,1,FALSE)),"",VLOOKUP($L440,Info!$B$4:$L$266,4,FALSE)))</f>
        <v/>
      </c>
      <c r="AF440" s="1" t="str">
        <f>IF($L440="None","",IF(ISERROR(VLOOKUP($L440,Info!$B$4:$B$266,1,FALSE)),"",VLOOKUP($L440,Info!$B$4:$L$266,6,FALSE)))</f>
        <v/>
      </c>
      <c r="AG440" s="1"/>
      <c r="AH440" s="33" t="str" cm="1">
        <f t="array" ref="AH440">IF(AND(L440&lt;&gt;"",O440&lt;&gt;"",R440:S440&lt;&gt;"",W440:X440&lt;&gt;"",Z440:AA440&lt;&gt;"",AC440&lt;&gt;""),"Good","Bad")</f>
        <v>Bad</v>
      </c>
      <c r="AL440" t="str" cm="1">
        <f t="array" ref="AL440">IF(R440&gt;0,_xlfn.IFS(COUNTIF($L$20:L440,"&lt;&gt;")&lt;101,1,COUNTIF($L$20:L440,"&lt;&gt;")&lt;201,2,COUNTIF($L$20:L440,"&lt;&gt;")&lt;301,3,COUNTIF($L$20:L440,"&lt;&gt;")&lt;401,4,COUNTIF($L$20:L440,"&lt;&gt;")&lt;501,5,COUNTIF($L$20:L440,"&lt;&gt;")&lt;601,6,COUNTIF($L$20:L440,"&lt;&gt;")&lt;701,7,COUNTIF($L$20:L440,"&lt;&gt;")&lt;801,8,COUNTIF($L$20:L440,"&lt;&gt;")&lt;901,9,COUNTIF($L$20:L440,"&lt;&gt;")&lt;1001,10,COUNTIF($L$20:L440,"&lt;&gt;")&lt;1101,11,COUNTIF($L$20:L440,"&lt;&gt;")&lt;1201,12,COUNTIF($L$20:L440,"&lt;&gt;")&lt;1301,13,COUNTIF($L$20:L440,"&lt;&gt;")&lt;1401,14,COUNTIF($L$20:L440,"&lt;&gt;")&lt;1501,15,COUNTIF($L$20:L440,"&lt;&gt;")&lt;1601,16,COUNTIF($L$20:L440,"&lt;&gt;")&lt;1701,17,COUNTIF($L$20:L440,"&lt;&gt;")&lt;1801,18,COUNTIF($L$20:L440,"&lt;&gt;")&lt;1901,19,COUNTIF($L$20:L440,"&lt;&gt;")&lt;2001,20,COUNTIF($L$20:L440,"&lt;&gt;")&lt;2101,21,COUNTIF($L$20:L440,"&lt;&gt;")&lt;2201,22,COUNTIF($L$20:L440,"&lt;&gt;")&lt;2301,23,COUNTIF($L$20:L440,"&lt;&gt;")&lt;2401,24,COUNTIF($L$20:L440,"&lt;&gt;")&lt;2501,25,COUNTIF($L$20:L440,"&lt;&gt;")&lt;2601,26,COUNTIF($L$20:L440,"&lt;&gt;")&lt;2701,27,COUNTIF($L$20:L440,"&lt;&gt;")&lt;2801,28,COUNTIF($L$20:L440,"&lt;&gt;")&lt;2901,29,COUNTIF($L$20:L440,"&lt;&gt;")&lt;3001,30),"")</f>
        <v/>
      </c>
      <c r="AM440" t="str">
        <f t="shared" si="30"/>
        <v/>
      </c>
      <c r="AN440" t="str">
        <f t="shared" si="34"/>
        <v/>
      </c>
      <c r="AP440" t="str">
        <f t="shared" si="33"/>
        <v/>
      </c>
      <c r="AQ440" t="str">
        <f>IF(AO440="","",COUNTIFS(AM440:$AM$3019,AO440))</f>
        <v/>
      </c>
    </row>
    <row r="441" spans="1:43" x14ac:dyDescent="0.25">
      <c r="A441" s="6" t="str">
        <f>IF(COUNT($A$20:A440)&lt;&gt;$B$4,IF(A440="","",A440+1),"")</f>
        <v/>
      </c>
      <c r="B441" s="3"/>
      <c r="C441" s="3"/>
      <c r="D441" s="122"/>
      <c r="E441" s="3"/>
      <c r="F441" s="3"/>
      <c r="G441" s="3"/>
      <c r="H441" s="3"/>
      <c r="I441" s="120"/>
      <c r="J441" s="3"/>
      <c r="K441" s="119" t="str" cm="1">
        <f t="array" ref="K441">IF(OR($J$14 = "A",$J$14 = "B",$J$14 = "C"),IF(I441="","",IF(LEN(I441)&gt;2,_xlfn.IFS(ISNUMBER(SEARCH("_",I441)),I441,ISNUMBER(SEARCH(", ",I441)),SUBSTITUTE(I441,", ","_"),ISNUMBER(SEARCH("/ ",I441)),SUBSTITUTE(I441,"/ ","_"),ISNUMBER(SEARCH(",",I441)),SUBSTITUTE(I441,",","_"),ISNUMBER(SEARCH("/",I441)),SUBSTITUTE(I441,"/","_"),ISNUMBER(SEARCH("",I441)),I441),I441)),IF(OR($J$14 = "J",$J$14 = "K"),"",IF(D441="","",IF(LEN(D441)&gt;2,_xlfn.IFS(ISNUMBER(SEARCH("_",D441)),D441,ISNUMBER(SEARCH(", ",D441)),SUBSTITUTE(D441,", ","_"),ISNUMBER(SEARCH("/ ",D441)),SUBSTITUTE(D441,"/ ","_"),ISNUMBER(SEARCH(",",D441)),SUBSTITUTE(D441,",","_"),ISNUMBER(SEARCH("/",D441)),SUBSTITUTE(D441,"/","_"),ISNUMBER(SEARCH("",D441)),D441),D441))))</f>
        <v/>
      </c>
      <c r="L441" s="1"/>
      <c r="M441" s="1" t="str">
        <f t="shared" si="31"/>
        <v/>
      </c>
      <c r="N441" s="94" t="str">
        <f>IF($L441="None","",IF(ISERROR(VLOOKUP($L441,Info!$B$4:$B$266,1,FALSE)),"",VLOOKUP($L441,Info!$B$4:$L$266,5,FALSE)))</f>
        <v/>
      </c>
      <c r="O441" s="94" t="str">
        <f>IF(K441="","",IF(AND($J$12&lt;&gt;"ABC",N441="3"),"BAC",IF(N441="3","ABC",IF($J$12&lt;&gt;"ABC",IF($J$10="Standard",VLOOKUP(K441,Info!$BE$4:$BF$481,2,FALSE),VLOOKUP(K441,Info!$BI$4:$BJ$482,2,FALSE)),IF($J$10="Standard",VLOOKUP(K441,Info!$AG$4:$AH$2994,2,FALSE),VLOOKUP(K441,Info!$AK$4:$AL$2997,2,FALSE))))))</f>
        <v/>
      </c>
      <c r="P441" s="94" t="str">
        <f>IF($L441="None","",IF(ISERROR(VLOOKUP($L441,Info!$B$4:$B$266,1,FALSE)),"",VLOOKUP($L441,Info!$B$4:$L$266,3,FALSE)))</f>
        <v/>
      </c>
      <c r="Q441" s="96" t="str">
        <f>IF($L441="None","",IF(ISERROR(VLOOKUP($L441,Info!$B$4:$B$266,1,FALSE)),"",VLOOKUP($L441,Info!$B$4:$L$266,4,FALSE)))</f>
        <v/>
      </c>
      <c r="R441" s="1"/>
      <c r="S441" s="6" t="str">
        <f t="shared" si="32"/>
        <v/>
      </c>
      <c r="T441" s="6" t="str">
        <f>IF($L441="None","",IF(ISERROR(VLOOKUP($L441,Info!$B$4:$B$266,1,FALSE)),"",VLOOKUP($L441,Info!$B$4:$L$266,11,FALSE)))</f>
        <v/>
      </c>
      <c r="U441" s="1"/>
      <c r="V441" s="1"/>
      <c r="W441" s="1"/>
      <c r="X441" s="1" t="str">
        <f>IF($L441="None","",IF(ISERROR(VLOOKUP($L441,Info!$B$4:$B$266,1,FALSE)),"",IF(OR(W441="Metallic Liquid Tight",W441="Non-Metallic Liquid Tight",W441="LSZH",W441="Greenfield"),VLOOKUP($L441,Info!$B$4:$L$266,7,FALSE),"N/A")))</f>
        <v/>
      </c>
      <c r="Y441" s="1"/>
      <c r="Z441" s="96" t="str">
        <f>IF($L441="None","",IF(ISERROR(VLOOKUP($L441,Info!$B$4:$B$266,1,FALSE)),"",VLOOKUP($L441,Info!$B$4:$L$266,9,FALSE)))</f>
        <v/>
      </c>
      <c r="AA441" s="96" t="str">
        <f>IF($L441="None","",IF(ISERROR(VLOOKUP($L441,Info!$B$4:$B$266,1,FALSE)),"",VLOOKUP($L441,Info!$B$4:$L$266,8,FALSE)))</f>
        <v/>
      </c>
      <c r="AB441" s="96" t="str">
        <f>IF($L441="None","",IF(ISERROR(VLOOKUP($L441,Info!$B$4:$B$266,1,FALSE)),"",VLOOKUP($L441,Info!$B$4:$L$266,10,FALSE)))</f>
        <v/>
      </c>
      <c r="AC441" s="1" t="str">
        <f>IF(W441="SO Cable","Black,White",IF(O441="","",IF(P441="","",IF($J$12&lt;&gt;"ABC",IF(P441&lt;="250",VLOOKUP(O441,Info!$AZ$4:$BB$22,3,FALSE),VLOOKUP(O441,Info!$AZ$23:$BB$39,3,FALSE)),IF(P441&lt;="250",VLOOKUP(O441,Info!$AO$4:$AQ$22,3,FALSE),VLOOKUP(O441,Info!$AO$23:$AP$39,3,FALSE))))))</f>
        <v/>
      </c>
      <c r="AD441" s="1"/>
      <c r="AE441" s="1" t="str">
        <f>IF($L441="None","",IF(ISERROR(VLOOKUP($L441,Info!$B$4:$B$266,1,FALSE)),"",VLOOKUP($L441,Info!$B$4:$L$266,4,FALSE)))</f>
        <v/>
      </c>
      <c r="AF441" s="1" t="str">
        <f>IF($L441="None","",IF(ISERROR(VLOOKUP($L441,Info!$B$4:$B$266,1,FALSE)),"",VLOOKUP($L441,Info!$B$4:$L$266,6,FALSE)))</f>
        <v/>
      </c>
      <c r="AG441" s="1"/>
      <c r="AH441" s="33" t="str" cm="1">
        <f t="array" ref="AH441">IF(AND(L441&lt;&gt;"",O441&lt;&gt;"",R441:S441&lt;&gt;"",W441:X441&lt;&gt;"",Z441:AA441&lt;&gt;"",AC441&lt;&gt;""),"Good","Bad")</f>
        <v>Bad</v>
      </c>
      <c r="AL441" t="str" cm="1">
        <f t="array" ref="AL441">IF(R441&gt;0,_xlfn.IFS(COUNTIF($L$20:L441,"&lt;&gt;")&lt;101,1,COUNTIF($L$20:L441,"&lt;&gt;")&lt;201,2,COUNTIF($L$20:L441,"&lt;&gt;")&lt;301,3,COUNTIF($L$20:L441,"&lt;&gt;")&lt;401,4,COUNTIF($L$20:L441,"&lt;&gt;")&lt;501,5,COUNTIF($L$20:L441,"&lt;&gt;")&lt;601,6,COUNTIF($L$20:L441,"&lt;&gt;")&lt;701,7,COUNTIF($L$20:L441,"&lt;&gt;")&lt;801,8,COUNTIF($L$20:L441,"&lt;&gt;")&lt;901,9,COUNTIF($L$20:L441,"&lt;&gt;")&lt;1001,10,COUNTIF($L$20:L441,"&lt;&gt;")&lt;1101,11,COUNTIF($L$20:L441,"&lt;&gt;")&lt;1201,12,COUNTIF($L$20:L441,"&lt;&gt;")&lt;1301,13,COUNTIF($L$20:L441,"&lt;&gt;")&lt;1401,14,COUNTIF($L$20:L441,"&lt;&gt;")&lt;1501,15,COUNTIF($L$20:L441,"&lt;&gt;")&lt;1601,16,COUNTIF($L$20:L441,"&lt;&gt;")&lt;1701,17,COUNTIF($L$20:L441,"&lt;&gt;")&lt;1801,18,COUNTIF($L$20:L441,"&lt;&gt;")&lt;1901,19,COUNTIF($L$20:L441,"&lt;&gt;")&lt;2001,20,COUNTIF($L$20:L441,"&lt;&gt;")&lt;2101,21,COUNTIF($L$20:L441,"&lt;&gt;")&lt;2201,22,COUNTIF($L$20:L441,"&lt;&gt;")&lt;2301,23,COUNTIF($L$20:L441,"&lt;&gt;")&lt;2401,24,COUNTIF($L$20:L441,"&lt;&gt;")&lt;2501,25,COUNTIF($L$20:L441,"&lt;&gt;")&lt;2601,26,COUNTIF($L$20:L441,"&lt;&gt;")&lt;2701,27,COUNTIF($L$20:L441,"&lt;&gt;")&lt;2801,28,COUNTIF($L$20:L441,"&lt;&gt;")&lt;2901,29,COUNTIF($L$20:L441,"&lt;&gt;")&lt;3001,30),"")</f>
        <v/>
      </c>
      <c r="AM441" t="str">
        <f t="shared" si="30"/>
        <v/>
      </c>
      <c r="AN441" t="str">
        <f t="shared" si="34"/>
        <v/>
      </c>
      <c r="AP441" t="str">
        <f t="shared" si="33"/>
        <v/>
      </c>
      <c r="AQ441" t="str">
        <f>IF(AO441="","",COUNTIFS(AM441:$AM$3019,AO441))</f>
        <v/>
      </c>
    </row>
    <row r="442" spans="1:43" x14ac:dyDescent="0.25">
      <c r="A442" s="6" t="str">
        <f>IF(COUNT($A$20:A441)&lt;&gt;$B$4,IF(A441="","",A441+1),"")</f>
        <v/>
      </c>
      <c r="B442" s="3"/>
      <c r="C442" s="3"/>
      <c r="D442" s="122"/>
      <c r="E442" s="3"/>
      <c r="F442" s="3"/>
      <c r="G442" s="3"/>
      <c r="H442" s="3"/>
      <c r="I442" s="120"/>
      <c r="J442" s="3"/>
      <c r="K442" s="119" t="str" cm="1">
        <f t="array" ref="K442">IF(OR($J$14 = "A",$J$14 = "B",$J$14 = "C"),IF(I442="","",IF(LEN(I442)&gt;2,_xlfn.IFS(ISNUMBER(SEARCH("_",I442)),I442,ISNUMBER(SEARCH(", ",I442)),SUBSTITUTE(I442,", ","_"),ISNUMBER(SEARCH("/ ",I442)),SUBSTITUTE(I442,"/ ","_"),ISNUMBER(SEARCH(",",I442)),SUBSTITUTE(I442,",","_"),ISNUMBER(SEARCH("/",I442)),SUBSTITUTE(I442,"/","_"),ISNUMBER(SEARCH("",I442)),I442),I442)),IF(OR($J$14 = "J",$J$14 = "K"),"",IF(D442="","",IF(LEN(D442)&gt;2,_xlfn.IFS(ISNUMBER(SEARCH("_",D442)),D442,ISNUMBER(SEARCH(", ",D442)),SUBSTITUTE(D442,", ","_"),ISNUMBER(SEARCH("/ ",D442)),SUBSTITUTE(D442,"/ ","_"),ISNUMBER(SEARCH(",",D442)),SUBSTITUTE(D442,",","_"),ISNUMBER(SEARCH("/",D442)),SUBSTITUTE(D442,"/","_"),ISNUMBER(SEARCH("",D442)),D442),D442))))</f>
        <v/>
      </c>
      <c r="L442" s="1"/>
      <c r="M442" s="1" t="str">
        <f t="shared" si="31"/>
        <v/>
      </c>
      <c r="N442" s="94" t="str">
        <f>IF($L442="None","",IF(ISERROR(VLOOKUP($L442,Info!$B$4:$B$266,1,FALSE)),"",VLOOKUP($L442,Info!$B$4:$L$266,5,FALSE)))</f>
        <v/>
      </c>
      <c r="O442" s="94" t="str">
        <f>IF(K442="","",IF(AND($J$12&lt;&gt;"ABC",N442="3"),"BAC",IF(N442="3","ABC",IF($J$12&lt;&gt;"ABC",IF($J$10="Standard",VLOOKUP(K442,Info!$BE$4:$BF$481,2,FALSE),VLOOKUP(K442,Info!$BI$4:$BJ$482,2,FALSE)),IF($J$10="Standard",VLOOKUP(K442,Info!$AG$4:$AH$2994,2,FALSE),VLOOKUP(K442,Info!$AK$4:$AL$2997,2,FALSE))))))</f>
        <v/>
      </c>
      <c r="P442" s="94" t="str">
        <f>IF($L442="None","",IF(ISERROR(VLOOKUP($L442,Info!$B$4:$B$266,1,FALSE)),"",VLOOKUP($L442,Info!$B$4:$L$266,3,FALSE)))</f>
        <v/>
      </c>
      <c r="Q442" s="96" t="str">
        <f>IF($L442="None","",IF(ISERROR(VLOOKUP($L442,Info!$B$4:$B$266,1,FALSE)),"",VLOOKUP($L442,Info!$B$4:$L$266,4,FALSE)))</f>
        <v/>
      </c>
      <c r="R442" s="1"/>
      <c r="S442" s="6" t="str">
        <f t="shared" si="32"/>
        <v/>
      </c>
      <c r="T442" s="6" t="str">
        <f>IF($L442="None","",IF(ISERROR(VLOOKUP($L442,Info!$B$4:$B$266,1,FALSE)),"",VLOOKUP($L442,Info!$B$4:$L$266,11,FALSE)))</f>
        <v/>
      </c>
      <c r="U442" s="1"/>
      <c r="V442" s="1"/>
      <c r="W442" s="1"/>
      <c r="X442" s="1" t="str">
        <f>IF($L442="None","",IF(ISERROR(VLOOKUP($L442,Info!$B$4:$B$266,1,FALSE)),"",IF(OR(W442="Metallic Liquid Tight",W442="Non-Metallic Liquid Tight",W442="LSZH",W442="Greenfield"),VLOOKUP($L442,Info!$B$4:$L$266,7,FALSE),"N/A")))</f>
        <v/>
      </c>
      <c r="Y442" s="1"/>
      <c r="Z442" s="96" t="str">
        <f>IF($L442="None","",IF(ISERROR(VLOOKUP($L442,Info!$B$4:$B$266,1,FALSE)),"",VLOOKUP($L442,Info!$B$4:$L$266,9,FALSE)))</f>
        <v/>
      </c>
      <c r="AA442" s="96" t="str">
        <f>IF($L442="None","",IF(ISERROR(VLOOKUP($L442,Info!$B$4:$B$266,1,FALSE)),"",VLOOKUP($L442,Info!$B$4:$L$266,8,FALSE)))</f>
        <v/>
      </c>
      <c r="AB442" s="96" t="str">
        <f>IF($L442="None","",IF(ISERROR(VLOOKUP($L442,Info!$B$4:$B$266,1,FALSE)),"",VLOOKUP($L442,Info!$B$4:$L$266,10,FALSE)))</f>
        <v/>
      </c>
      <c r="AC442" s="1" t="str">
        <f>IF(W442="SO Cable","Black,White",IF(O442="","",IF(P442="","",IF($J$12&lt;&gt;"ABC",IF(P442&lt;="250",VLOOKUP(O442,Info!$AZ$4:$BB$22,3,FALSE),VLOOKUP(O442,Info!$AZ$23:$BB$39,3,FALSE)),IF(P442&lt;="250",VLOOKUP(O442,Info!$AO$4:$AQ$22,3,FALSE),VLOOKUP(O442,Info!$AO$23:$AP$39,3,FALSE))))))</f>
        <v/>
      </c>
      <c r="AD442" s="1"/>
      <c r="AE442" s="1" t="str">
        <f>IF($L442="None","",IF(ISERROR(VLOOKUP($L442,Info!$B$4:$B$266,1,FALSE)),"",VLOOKUP($L442,Info!$B$4:$L$266,4,FALSE)))</f>
        <v/>
      </c>
      <c r="AF442" s="1" t="str">
        <f>IF($L442="None","",IF(ISERROR(VLOOKUP($L442,Info!$B$4:$B$266,1,FALSE)),"",VLOOKUP($L442,Info!$B$4:$L$266,6,FALSE)))</f>
        <v/>
      </c>
      <c r="AG442" s="1"/>
      <c r="AH442" s="33" t="str" cm="1">
        <f t="array" ref="AH442">IF(AND(L442&lt;&gt;"",O442&lt;&gt;"",R442:S442&lt;&gt;"",W442:X442&lt;&gt;"",Z442:AA442&lt;&gt;"",AC442&lt;&gt;""),"Good","Bad")</f>
        <v>Bad</v>
      </c>
      <c r="AL442" t="str" cm="1">
        <f t="array" ref="AL442">IF(R442&gt;0,_xlfn.IFS(COUNTIF($L$20:L442,"&lt;&gt;")&lt;101,1,COUNTIF($L$20:L442,"&lt;&gt;")&lt;201,2,COUNTIF($L$20:L442,"&lt;&gt;")&lt;301,3,COUNTIF($L$20:L442,"&lt;&gt;")&lt;401,4,COUNTIF($L$20:L442,"&lt;&gt;")&lt;501,5,COUNTIF($L$20:L442,"&lt;&gt;")&lt;601,6,COUNTIF($L$20:L442,"&lt;&gt;")&lt;701,7,COUNTIF($L$20:L442,"&lt;&gt;")&lt;801,8,COUNTIF($L$20:L442,"&lt;&gt;")&lt;901,9,COUNTIF($L$20:L442,"&lt;&gt;")&lt;1001,10,COUNTIF($L$20:L442,"&lt;&gt;")&lt;1101,11,COUNTIF($L$20:L442,"&lt;&gt;")&lt;1201,12,COUNTIF($L$20:L442,"&lt;&gt;")&lt;1301,13,COUNTIF($L$20:L442,"&lt;&gt;")&lt;1401,14,COUNTIF($L$20:L442,"&lt;&gt;")&lt;1501,15,COUNTIF($L$20:L442,"&lt;&gt;")&lt;1601,16,COUNTIF($L$20:L442,"&lt;&gt;")&lt;1701,17,COUNTIF($L$20:L442,"&lt;&gt;")&lt;1801,18,COUNTIF($L$20:L442,"&lt;&gt;")&lt;1901,19,COUNTIF($L$20:L442,"&lt;&gt;")&lt;2001,20,COUNTIF($L$20:L442,"&lt;&gt;")&lt;2101,21,COUNTIF($L$20:L442,"&lt;&gt;")&lt;2201,22,COUNTIF($L$20:L442,"&lt;&gt;")&lt;2301,23,COUNTIF($L$20:L442,"&lt;&gt;")&lt;2401,24,COUNTIF($L$20:L442,"&lt;&gt;")&lt;2501,25,COUNTIF($L$20:L442,"&lt;&gt;")&lt;2601,26,COUNTIF($L$20:L442,"&lt;&gt;")&lt;2701,27,COUNTIF($L$20:L442,"&lt;&gt;")&lt;2801,28,COUNTIF($L$20:L442,"&lt;&gt;")&lt;2901,29,COUNTIF($L$20:L442,"&lt;&gt;")&lt;3001,30),"")</f>
        <v/>
      </c>
      <c r="AM442" t="str">
        <f t="shared" si="30"/>
        <v/>
      </c>
      <c r="AN442" t="str">
        <f t="shared" si="34"/>
        <v/>
      </c>
      <c r="AP442" t="str">
        <f t="shared" si="33"/>
        <v/>
      </c>
      <c r="AQ442" t="str">
        <f>IF(AO442="","",COUNTIFS(AM442:$AM$3019,AO442))</f>
        <v/>
      </c>
    </row>
    <row r="443" spans="1:43" x14ac:dyDescent="0.25">
      <c r="A443" s="6" t="str">
        <f>IF(COUNT($A$20:A442)&lt;&gt;$B$4,IF(A442="","",A442+1),"")</f>
        <v/>
      </c>
      <c r="B443" s="3"/>
      <c r="C443" s="3"/>
      <c r="D443" s="122"/>
      <c r="E443" s="3"/>
      <c r="F443" s="3"/>
      <c r="G443" s="3"/>
      <c r="H443" s="3"/>
      <c r="I443" s="120"/>
      <c r="J443" s="3"/>
      <c r="K443" s="119" t="str" cm="1">
        <f t="array" ref="K443">IF(OR($J$14 = "A",$J$14 = "B",$J$14 = "C"),IF(I443="","",IF(LEN(I443)&gt;2,_xlfn.IFS(ISNUMBER(SEARCH("_",I443)),I443,ISNUMBER(SEARCH(", ",I443)),SUBSTITUTE(I443,", ","_"),ISNUMBER(SEARCH("/ ",I443)),SUBSTITUTE(I443,"/ ","_"),ISNUMBER(SEARCH(",",I443)),SUBSTITUTE(I443,",","_"),ISNUMBER(SEARCH("/",I443)),SUBSTITUTE(I443,"/","_"),ISNUMBER(SEARCH("",I443)),I443),I443)),IF(OR($J$14 = "J",$J$14 = "K"),"",IF(D443="","",IF(LEN(D443)&gt;2,_xlfn.IFS(ISNUMBER(SEARCH("_",D443)),D443,ISNUMBER(SEARCH(", ",D443)),SUBSTITUTE(D443,", ","_"),ISNUMBER(SEARCH("/ ",D443)),SUBSTITUTE(D443,"/ ","_"),ISNUMBER(SEARCH(",",D443)),SUBSTITUTE(D443,",","_"),ISNUMBER(SEARCH("/",D443)),SUBSTITUTE(D443,"/","_"),ISNUMBER(SEARCH("",D443)),D443),D443))))</f>
        <v/>
      </c>
      <c r="L443" s="1"/>
      <c r="M443" s="1" t="str">
        <f t="shared" si="31"/>
        <v/>
      </c>
      <c r="N443" s="94" t="str">
        <f>IF($L443="None","",IF(ISERROR(VLOOKUP($L443,Info!$B$4:$B$266,1,FALSE)),"",VLOOKUP($L443,Info!$B$4:$L$266,5,FALSE)))</f>
        <v/>
      </c>
      <c r="O443" s="94" t="str">
        <f>IF(K443="","",IF(AND($J$12&lt;&gt;"ABC",N443="3"),"BAC",IF(N443="3","ABC",IF($J$12&lt;&gt;"ABC",IF($J$10="Standard",VLOOKUP(K443,Info!$BE$4:$BF$481,2,FALSE),VLOOKUP(K443,Info!$BI$4:$BJ$482,2,FALSE)),IF($J$10="Standard",VLOOKUP(K443,Info!$AG$4:$AH$2994,2,FALSE),VLOOKUP(K443,Info!$AK$4:$AL$2997,2,FALSE))))))</f>
        <v/>
      </c>
      <c r="P443" s="94" t="str">
        <f>IF($L443="None","",IF(ISERROR(VLOOKUP($L443,Info!$B$4:$B$266,1,FALSE)),"",VLOOKUP($L443,Info!$B$4:$L$266,3,FALSE)))</f>
        <v/>
      </c>
      <c r="Q443" s="96" t="str">
        <f>IF($L443="None","",IF(ISERROR(VLOOKUP($L443,Info!$B$4:$B$266,1,FALSE)),"",VLOOKUP($L443,Info!$B$4:$L$266,4,FALSE)))</f>
        <v/>
      </c>
      <c r="R443" s="1"/>
      <c r="S443" s="6" t="str">
        <f t="shared" si="32"/>
        <v/>
      </c>
      <c r="T443" s="6" t="str">
        <f>IF($L443="None","",IF(ISERROR(VLOOKUP($L443,Info!$B$4:$B$266,1,FALSE)),"",VLOOKUP($L443,Info!$B$4:$L$266,11,FALSE)))</f>
        <v/>
      </c>
      <c r="U443" s="1"/>
      <c r="V443" s="1"/>
      <c r="W443" s="1"/>
      <c r="X443" s="1" t="str">
        <f>IF($L443="None","",IF(ISERROR(VLOOKUP($L443,Info!$B$4:$B$266,1,FALSE)),"",IF(OR(W443="Metallic Liquid Tight",W443="Non-Metallic Liquid Tight",W443="LSZH",W443="Greenfield"),VLOOKUP($L443,Info!$B$4:$L$266,7,FALSE),"N/A")))</f>
        <v/>
      </c>
      <c r="Y443" s="1"/>
      <c r="Z443" s="96" t="str">
        <f>IF($L443="None","",IF(ISERROR(VLOOKUP($L443,Info!$B$4:$B$266,1,FALSE)),"",VLOOKUP($L443,Info!$B$4:$L$266,9,FALSE)))</f>
        <v/>
      </c>
      <c r="AA443" s="96" t="str">
        <f>IF($L443="None","",IF(ISERROR(VLOOKUP($L443,Info!$B$4:$B$266,1,FALSE)),"",VLOOKUP($L443,Info!$B$4:$L$266,8,FALSE)))</f>
        <v/>
      </c>
      <c r="AB443" s="96" t="str">
        <f>IF($L443="None","",IF(ISERROR(VLOOKUP($L443,Info!$B$4:$B$266,1,FALSE)),"",VLOOKUP($L443,Info!$B$4:$L$266,10,FALSE)))</f>
        <v/>
      </c>
      <c r="AC443" s="1" t="str">
        <f>IF(W443="SO Cable","Black,White",IF(O443="","",IF(P443="","",IF($J$12&lt;&gt;"ABC",IF(P443&lt;="250",VLOOKUP(O443,Info!$AZ$4:$BB$22,3,FALSE),VLOOKUP(O443,Info!$AZ$23:$BB$39,3,FALSE)),IF(P443&lt;="250",VLOOKUP(O443,Info!$AO$4:$AQ$22,3,FALSE),VLOOKUP(O443,Info!$AO$23:$AP$39,3,FALSE))))))</f>
        <v/>
      </c>
      <c r="AD443" s="1"/>
      <c r="AE443" s="1" t="str">
        <f>IF($L443="None","",IF(ISERROR(VLOOKUP($L443,Info!$B$4:$B$266,1,FALSE)),"",VLOOKUP($L443,Info!$B$4:$L$266,4,FALSE)))</f>
        <v/>
      </c>
      <c r="AF443" s="1" t="str">
        <f>IF($L443="None","",IF(ISERROR(VLOOKUP($L443,Info!$B$4:$B$266,1,FALSE)),"",VLOOKUP($L443,Info!$B$4:$L$266,6,FALSE)))</f>
        <v/>
      </c>
      <c r="AG443" s="1"/>
      <c r="AH443" s="33" t="str" cm="1">
        <f t="array" ref="AH443">IF(AND(L443&lt;&gt;"",O443&lt;&gt;"",R443:S443&lt;&gt;"",W443:X443&lt;&gt;"",Z443:AA443&lt;&gt;"",AC443&lt;&gt;""),"Good","Bad")</f>
        <v>Bad</v>
      </c>
      <c r="AL443" t="str" cm="1">
        <f t="array" ref="AL443">IF(R443&gt;0,_xlfn.IFS(COUNTIF($L$20:L443,"&lt;&gt;")&lt;101,1,COUNTIF($L$20:L443,"&lt;&gt;")&lt;201,2,COUNTIF($L$20:L443,"&lt;&gt;")&lt;301,3,COUNTIF($L$20:L443,"&lt;&gt;")&lt;401,4,COUNTIF($L$20:L443,"&lt;&gt;")&lt;501,5,COUNTIF($L$20:L443,"&lt;&gt;")&lt;601,6,COUNTIF($L$20:L443,"&lt;&gt;")&lt;701,7,COUNTIF($L$20:L443,"&lt;&gt;")&lt;801,8,COUNTIF($L$20:L443,"&lt;&gt;")&lt;901,9,COUNTIF($L$20:L443,"&lt;&gt;")&lt;1001,10,COUNTIF($L$20:L443,"&lt;&gt;")&lt;1101,11,COUNTIF($L$20:L443,"&lt;&gt;")&lt;1201,12,COUNTIF($L$20:L443,"&lt;&gt;")&lt;1301,13,COUNTIF($L$20:L443,"&lt;&gt;")&lt;1401,14,COUNTIF($L$20:L443,"&lt;&gt;")&lt;1501,15,COUNTIF($L$20:L443,"&lt;&gt;")&lt;1601,16,COUNTIF($L$20:L443,"&lt;&gt;")&lt;1701,17,COUNTIF($L$20:L443,"&lt;&gt;")&lt;1801,18,COUNTIF($L$20:L443,"&lt;&gt;")&lt;1901,19,COUNTIF($L$20:L443,"&lt;&gt;")&lt;2001,20,COUNTIF($L$20:L443,"&lt;&gt;")&lt;2101,21,COUNTIF($L$20:L443,"&lt;&gt;")&lt;2201,22,COUNTIF($L$20:L443,"&lt;&gt;")&lt;2301,23,COUNTIF($L$20:L443,"&lt;&gt;")&lt;2401,24,COUNTIF($L$20:L443,"&lt;&gt;")&lt;2501,25,COUNTIF($L$20:L443,"&lt;&gt;")&lt;2601,26,COUNTIF($L$20:L443,"&lt;&gt;")&lt;2701,27,COUNTIF($L$20:L443,"&lt;&gt;")&lt;2801,28,COUNTIF($L$20:L443,"&lt;&gt;")&lt;2901,29,COUNTIF($L$20:L443,"&lt;&gt;")&lt;3001,30),"")</f>
        <v/>
      </c>
      <c r="AM443" t="str">
        <f t="shared" si="30"/>
        <v/>
      </c>
      <c r="AN443" t="str">
        <f t="shared" si="34"/>
        <v/>
      </c>
      <c r="AP443" t="str">
        <f t="shared" si="33"/>
        <v/>
      </c>
      <c r="AQ443" t="str">
        <f>IF(AO443="","",COUNTIFS(AM443:$AM$3019,AO443))</f>
        <v/>
      </c>
    </row>
    <row r="444" spans="1:43" x14ac:dyDescent="0.25">
      <c r="A444" s="6" t="str">
        <f>IF(COUNT($A$20:A443)&lt;&gt;$B$4,IF(A443="","",A443+1),"")</f>
        <v/>
      </c>
      <c r="B444" s="3"/>
      <c r="C444" s="3"/>
      <c r="D444" s="122"/>
      <c r="E444" s="3"/>
      <c r="F444" s="3"/>
      <c r="G444" s="3"/>
      <c r="H444" s="3"/>
      <c r="I444" s="120"/>
      <c r="J444" s="3"/>
      <c r="K444" s="119" t="str" cm="1">
        <f t="array" ref="K444">IF(OR($J$14 = "A",$J$14 = "B",$J$14 = "C"),IF(I444="","",IF(LEN(I444)&gt;2,_xlfn.IFS(ISNUMBER(SEARCH("_",I444)),I444,ISNUMBER(SEARCH(", ",I444)),SUBSTITUTE(I444,", ","_"),ISNUMBER(SEARCH("/ ",I444)),SUBSTITUTE(I444,"/ ","_"),ISNUMBER(SEARCH(",",I444)),SUBSTITUTE(I444,",","_"),ISNUMBER(SEARCH("/",I444)),SUBSTITUTE(I444,"/","_"),ISNUMBER(SEARCH("",I444)),I444),I444)),IF(OR($J$14 = "J",$J$14 = "K"),"",IF(D444="","",IF(LEN(D444)&gt;2,_xlfn.IFS(ISNUMBER(SEARCH("_",D444)),D444,ISNUMBER(SEARCH(", ",D444)),SUBSTITUTE(D444,", ","_"),ISNUMBER(SEARCH("/ ",D444)),SUBSTITUTE(D444,"/ ","_"),ISNUMBER(SEARCH(",",D444)),SUBSTITUTE(D444,",","_"),ISNUMBER(SEARCH("/",D444)),SUBSTITUTE(D444,"/","_"),ISNUMBER(SEARCH("",D444)),D444),D444))))</f>
        <v/>
      </c>
      <c r="L444" s="1"/>
      <c r="M444" s="1" t="str">
        <f t="shared" si="31"/>
        <v/>
      </c>
      <c r="N444" s="94" t="str">
        <f>IF($L444="None","",IF(ISERROR(VLOOKUP($L444,Info!$B$4:$B$266,1,FALSE)),"",VLOOKUP($L444,Info!$B$4:$L$266,5,FALSE)))</f>
        <v/>
      </c>
      <c r="O444" s="94" t="str">
        <f>IF(K444="","",IF(AND($J$12&lt;&gt;"ABC",N444="3"),"BAC",IF(N444="3","ABC",IF($J$12&lt;&gt;"ABC",IF($J$10="Standard",VLOOKUP(K444,Info!$BE$4:$BF$481,2,FALSE),VLOOKUP(K444,Info!$BI$4:$BJ$482,2,FALSE)),IF($J$10="Standard",VLOOKUP(K444,Info!$AG$4:$AH$2994,2,FALSE),VLOOKUP(K444,Info!$AK$4:$AL$2997,2,FALSE))))))</f>
        <v/>
      </c>
      <c r="P444" s="94" t="str">
        <f>IF($L444="None","",IF(ISERROR(VLOOKUP($L444,Info!$B$4:$B$266,1,FALSE)),"",VLOOKUP($L444,Info!$B$4:$L$266,3,FALSE)))</f>
        <v/>
      </c>
      <c r="Q444" s="96" t="str">
        <f>IF($L444="None","",IF(ISERROR(VLOOKUP($L444,Info!$B$4:$B$266,1,FALSE)),"",VLOOKUP($L444,Info!$B$4:$L$266,4,FALSE)))</f>
        <v/>
      </c>
      <c r="R444" s="1"/>
      <c r="S444" s="6" t="str">
        <f t="shared" si="32"/>
        <v/>
      </c>
      <c r="T444" s="6" t="str">
        <f>IF($L444="None","",IF(ISERROR(VLOOKUP($L444,Info!$B$4:$B$266,1,FALSE)),"",VLOOKUP($L444,Info!$B$4:$L$266,11,FALSE)))</f>
        <v/>
      </c>
      <c r="U444" s="1"/>
      <c r="V444" s="1"/>
      <c r="W444" s="1"/>
      <c r="X444" s="1" t="str">
        <f>IF($L444="None","",IF(ISERROR(VLOOKUP($L444,Info!$B$4:$B$266,1,FALSE)),"",IF(OR(W444="Metallic Liquid Tight",W444="Non-Metallic Liquid Tight",W444="LSZH",W444="Greenfield"),VLOOKUP($L444,Info!$B$4:$L$266,7,FALSE),"N/A")))</f>
        <v/>
      </c>
      <c r="Y444" s="1"/>
      <c r="Z444" s="96" t="str">
        <f>IF($L444="None","",IF(ISERROR(VLOOKUP($L444,Info!$B$4:$B$266,1,FALSE)),"",VLOOKUP($L444,Info!$B$4:$L$266,9,FALSE)))</f>
        <v/>
      </c>
      <c r="AA444" s="96" t="str">
        <f>IF($L444="None","",IF(ISERROR(VLOOKUP($L444,Info!$B$4:$B$266,1,FALSE)),"",VLOOKUP($L444,Info!$B$4:$L$266,8,FALSE)))</f>
        <v/>
      </c>
      <c r="AB444" s="96" t="str">
        <f>IF($L444="None","",IF(ISERROR(VLOOKUP($L444,Info!$B$4:$B$266,1,FALSE)),"",VLOOKUP($L444,Info!$B$4:$L$266,10,FALSE)))</f>
        <v/>
      </c>
      <c r="AC444" s="1" t="str">
        <f>IF(W444="SO Cable","Black,White",IF(O444="","",IF(P444="","",IF($J$12&lt;&gt;"ABC",IF(P444&lt;="250",VLOOKUP(O444,Info!$AZ$4:$BB$22,3,FALSE),VLOOKUP(O444,Info!$AZ$23:$BB$39,3,FALSE)),IF(P444&lt;="250",VLOOKUP(O444,Info!$AO$4:$AQ$22,3,FALSE),VLOOKUP(O444,Info!$AO$23:$AP$39,3,FALSE))))))</f>
        <v/>
      </c>
      <c r="AD444" s="1"/>
      <c r="AE444" s="1" t="str">
        <f>IF($L444="None","",IF(ISERROR(VLOOKUP($L444,Info!$B$4:$B$266,1,FALSE)),"",VLOOKUP($L444,Info!$B$4:$L$266,4,FALSE)))</f>
        <v/>
      </c>
      <c r="AF444" s="1" t="str">
        <f>IF($L444="None","",IF(ISERROR(VLOOKUP($L444,Info!$B$4:$B$266,1,FALSE)),"",VLOOKUP($L444,Info!$B$4:$L$266,6,FALSE)))</f>
        <v/>
      </c>
      <c r="AG444" s="1"/>
      <c r="AH444" s="33" t="str" cm="1">
        <f t="array" ref="AH444">IF(AND(L444&lt;&gt;"",O444&lt;&gt;"",R444:S444&lt;&gt;"",W444:X444&lt;&gt;"",Z444:AA444&lt;&gt;"",AC444&lt;&gt;""),"Good","Bad")</f>
        <v>Bad</v>
      </c>
      <c r="AL444" t="str" cm="1">
        <f t="array" ref="AL444">IF(R444&gt;0,_xlfn.IFS(COUNTIF($L$20:L444,"&lt;&gt;")&lt;101,1,COUNTIF($L$20:L444,"&lt;&gt;")&lt;201,2,COUNTIF($L$20:L444,"&lt;&gt;")&lt;301,3,COUNTIF($L$20:L444,"&lt;&gt;")&lt;401,4,COUNTIF($L$20:L444,"&lt;&gt;")&lt;501,5,COUNTIF($L$20:L444,"&lt;&gt;")&lt;601,6,COUNTIF($L$20:L444,"&lt;&gt;")&lt;701,7,COUNTIF($L$20:L444,"&lt;&gt;")&lt;801,8,COUNTIF($L$20:L444,"&lt;&gt;")&lt;901,9,COUNTIF($L$20:L444,"&lt;&gt;")&lt;1001,10,COUNTIF($L$20:L444,"&lt;&gt;")&lt;1101,11,COUNTIF($L$20:L444,"&lt;&gt;")&lt;1201,12,COUNTIF($L$20:L444,"&lt;&gt;")&lt;1301,13,COUNTIF($L$20:L444,"&lt;&gt;")&lt;1401,14,COUNTIF($L$20:L444,"&lt;&gt;")&lt;1501,15,COUNTIF($L$20:L444,"&lt;&gt;")&lt;1601,16,COUNTIF($L$20:L444,"&lt;&gt;")&lt;1701,17,COUNTIF($L$20:L444,"&lt;&gt;")&lt;1801,18,COUNTIF($L$20:L444,"&lt;&gt;")&lt;1901,19,COUNTIF($L$20:L444,"&lt;&gt;")&lt;2001,20,COUNTIF($L$20:L444,"&lt;&gt;")&lt;2101,21,COUNTIF($L$20:L444,"&lt;&gt;")&lt;2201,22,COUNTIF($L$20:L444,"&lt;&gt;")&lt;2301,23,COUNTIF($L$20:L444,"&lt;&gt;")&lt;2401,24,COUNTIF($L$20:L444,"&lt;&gt;")&lt;2501,25,COUNTIF($L$20:L444,"&lt;&gt;")&lt;2601,26,COUNTIF($L$20:L444,"&lt;&gt;")&lt;2701,27,COUNTIF($L$20:L444,"&lt;&gt;")&lt;2801,28,COUNTIF($L$20:L444,"&lt;&gt;")&lt;2901,29,COUNTIF($L$20:L444,"&lt;&gt;")&lt;3001,30),"")</f>
        <v/>
      </c>
      <c r="AM444" t="str">
        <f t="shared" si="30"/>
        <v/>
      </c>
      <c r="AN444" t="str">
        <f t="shared" si="34"/>
        <v/>
      </c>
      <c r="AP444" t="str">
        <f t="shared" si="33"/>
        <v/>
      </c>
      <c r="AQ444" t="str">
        <f>IF(AO444="","",COUNTIFS(AM444:$AM$3019,AO444))</f>
        <v/>
      </c>
    </row>
    <row r="445" spans="1:43" x14ac:dyDescent="0.25">
      <c r="A445" s="6" t="str">
        <f>IF(COUNT($A$20:A444)&lt;&gt;$B$4,IF(A444="","",A444+1),"")</f>
        <v/>
      </c>
      <c r="B445" s="3"/>
      <c r="C445" s="3"/>
      <c r="D445" s="122"/>
      <c r="E445" s="3"/>
      <c r="F445" s="3"/>
      <c r="G445" s="3"/>
      <c r="H445" s="3"/>
      <c r="I445" s="120"/>
      <c r="J445" s="3"/>
      <c r="K445" s="119" t="str" cm="1">
        <f t="array" ref="K445">IF(OR($J$14 = "A",$J$14 = "B",$J$14 = "C"),IF(I445="","",IF(LEN(I445)&gt;2,_xlfn.IFS(ISNUMBER(SEARCH("_",I445)),I445,ISNUMBER(SEARCH(", ",I445)),SUBSTITUTE(I445,", ","_"),ISNUMBER(SEARCH("/ ",I445)),SUBSTITUTE(I445,"/ ","_"),ISNUMBER(SEARCH(",",I445)),SUBSTITUTE(I445,",","_"),ISNUMBER(SEARCH("/",I445)),SUBSTITUTE(I445,"/","_"),ISNUMBER(SEARCH("",I445)),I445),I445)),IF(OR($J$14 = "J",$J$14 = "K"),"",IF(D445="","",IF(LEN(D445)&gt;2,_xlfn.IFS(ISNUMBER(SEARCH("_",D445)),D445,ISNUMBER(SEARCH(", ",D445)),SUBSTITUTE(D445,", ","_"),ISNUMBER(SEARCH("/ ",D445)),SUBSTITUTE(D445,"/ ","_"),ISNUMBER(SEARCH(",",D445)),SUBSTITUTE(D445,",","_"),ISNUMBER(SEARCH("/",D445)),SUBSTITUTE(D445,"/","_"),ISNUMBER(SEARCH("",D445)),D445),D445))))</f>
        <v/>
      </c>
      <c r="L445" s="1"/>
      <c r="M445" s="1" t="str">
        <f t="shared" si="31"/>
        <v/>
      </c>
      <c r="N445" s="94" t="str">
        <f>IF($L445="None","",IF(ISERROR(VLOOKUP($L445,Info!$B$4:$B$266,1,FALSE)),"",VLOOKUP($L445,Info!$B$4:$L$266,5,FALSE)))</f>
        <v/>
      </c>
      <c r="O445" s="94" t="str">
        <f>IF(K445="","",IF(AND($J$12&lt;&gt;"ABC",N445="3"),"BAC",IF(N445="3","ABC",IF($J$12&lt;&gt;"ABC",IF($J$10="Standard",VLOOKUP(K445,Info!$BE$4:$BF$481,2,FALSE),VLOOKUP(K445,Info!$BI$4:$BJ$482,2,FALSE)),IF($J$10="Standard",VLOOKUP(K445,Info!$AG$4:$AH$2994,2,FALSE),VLOOKUP(K445,Info!$AK$4:$AL$2997,2,FALSE))))))</f>
        <v/>
      </c>
      <c r="P445" s="94" t="str">
        <f>IF($L445="None","",IF(ISERROR(VLOOKUP($L445,Info!$B$4:$B$266,1,FALSE)),"",VLOOKUP($L445,Info!$B$4:$L$266,3,FALSE)))</f>
        <v/>
      </c>
      <c r="Q445" s="96" t="str">
        <f>IF($L445="None","",IF(ISERROR(VLOOKUP($L445,Info!$B$4:$B$266,1,FALSE)),"",VLOOKUP($L445,Info!$B$4:$L$266,4,FALSE)))</f>
        <v/>
      </c>
      <c r="R445" s="1"/>
      <c r="S445" s="6" t="str">
        <f t="shared" si="32"/>
        <v/>
      </c>
      <c r="T445" s="6" t="str">
        <f>IF($L445="None","",IF(ISERROR(VLOOKUP($L445,Info!$B$4:$B$266,1,FALSE)),"",VLOOKUP($L445,Info!$B$4:$L$266,11,FALSE)))</f>
        <v/>
      </c>
      <c r="U445" s="1"/>
      <c r="V445" s="1"/>
      <c r="W445" s="1"/>
      <c r="X445" s="1" t="str">
        <f>IF($L445="None","",IF(ISERROR(VLOOKUP($L445,Info!$B$4:$B$266,1,FALSE)),"",IF(OR(W445="Metallic Liquid Tight",W445="Non-Metallic Liquid Tight",W445="LSZH",W445="Greenfield"),VLOOKUP($L445,Info!$B$4:$L$266,7,FALSE),"N/A")))</f>
        <v/>
      </c>
      <c r="Y445" s="1"/>
      <c r="Z445" s="96" t="str">
        <f>IF($L445="None","",IF(ISERROR(VLOOKUP($L445,Info!$B$4:$B$266,1,FALSE)),"",VLOOKUP($L445,Info!$B$4:$L$266,9,FALSE)))</f>
        <v/>
      </c>
      <c r="AA445" s="96" t="str">
        <f>IF($L445="None","",IF(ISERROR(VLOOKUP($L445,Info!$B$4:$B$266,1,FALSE)),"",VLOOKUP($L445,Info!$B$4:$L$266,8,FALSE)))</f>
        <v/>
      </c>
      <c r="AB445" s="96" t="str">
        <f>IF($L445="None","",IF(ISERROR(VLOOKUP($L445,Info!$B$4:$B$266,1,FALSE)),"",VLOOKUP($L445,Info!$B$4:$L$266,10,FALSE)))</f>
        <v/>
      </c>
      <c r="AC445" s="1" t="str">
        <f>IF(W445="SO Cable","Black,White",IF(O445="","",IF(P445="","",IF($J$12&lt;&gt;"ABC",IF(P445&lt;="250",VLOOKUP(O445,Info!$AZ$4:$BB$22,3,FALSE),VLOOKUP(O445,Info!$AZ$23:$BB$39,3,FALSE)),IF(P445&lt;="250",VLOOKUP(O445,Info!$AO$4:$AQ$22,3,FALSE),VLOOKUP(O445,Info!$AO$23:$AP$39,3,FALSE))))))</f>
        <v/>
      </c>
      <c r="AD445" s="1"/>
      <c r="AE445" s="1" t="str">
        <f>IF($L445="None","",IF(ISERROR(VLOOKUP($L445,Info!$B$4:$B$266,1,FALSE)),"",VLOOKUP($L445,Info!$B$4:$L$266,4,FALSE)))</f>
        <v/>
      </c>
      <c r="AF445" s="1" t="str">
        <f>IF($L445="None","",IF(ISERROR(VLOOKUP($L445,Info!$B$4:$B$266,1,FALSE)),"",VLOOKUP($L445,Info!$B$4:$L$266,6,FALSE)))</f>
        <v/>
      </c>
      <c r="AG445" s="1"/>
      <c r="AH445" s="33" t="str" cm="1">
        <f t="array" ref="AH445">IF(AND(L445&lt;&gt;"",O445&lt;&gt;"",R445:S445&lt;&gt;"",W445:X445&lt;&gt;"",Z445:AA445&lt;&gt;"",AC445&lt;&gt;""),"Good","Bad")</f>
        <v>Bad</v>
      </c>
      <c r="AL445" t="str" cm="1">
        <f t="array" ref="AL445">IF(R445&gt;0,_xlfn.IFS(COUNTIF($L$20:L445,"&lt;&gt;")&lt;101,1,COUNTIF($L$20:L445,"&lt;&gt;")&lt;201,2,COUNTIF($L$20:L445,"&lt;&gt;")&lt;301,3,COUNTIF($L$20:L445,"&lt;&gt;")&lt;401,4,COUNTIF($L$20:L445,"&lt;&gt;")&lt;501,5,COUNTIF($L$20:L445,"&lt;&gt;")&lt;601,6,COUNTIF($L$20:L445,"&lt;&gt;")&lt;701,7,COUNTIF($L$20:L445,"&lt;&gt;")&lt;801,8,COUNTIF($L$20:L445,"&lt;&gt;")&lt;901,9,COUNTIF($L$20:L445,"&lt;&gt;")&lt;1001,10,COUNTIF($L$20:L445,"&lt;&gt;")&lt;1101,11,COUNTIF($L$20:L445,"&lt;&gt;")&lt;1201,12,COUNTIF($L$20:L445,"&lt;&gt;")&lt;1301,13,COUNTIF($L$20:L445,"&lt;&gt;")&lt;1401,14,COUNTIF($L$20:L445,"&lt;&gt;")&lt;1501,15,COUNTIF($L$20:L445,"&lt;&gt;")&lt;1601,16,COUNTIF($L$20:L445,"&lt;&gt;")&lt;1701,17,COUNTIF($L$20:L445,"&lt;&gt;")&lt;1801,18,COUNTIF($L$20:L445,"&lt;&gt;")&lt;1901,19,COUNTIF($L$20:L445,"&lt;&gt;")&lt;2001,20,COUNTIF($L$20:L445,"&lt;&gt;")&lt;2101,21,COUNTIF($L$20:L445,"&lt;&gt;")&lt;2201,22,COUNTIF($L$20:L445,"&lt;&gt;")&lt;2301,23,COUNTIF($L$20:L445,"&lt;&gt;")&lt;2401,24,COUNTIF($L$20:L445,"&lt;&gt;")&lt;2501,25,COUNTIF($L$20:L445,"&lt;&gt;")&lt;2601,26,COUNTIF($L$20:L445,"&lt;&gt;")&lt;2701,27,COUNTIF($L$20:L445,"&lt;&gt;")&lt;2801,28,COUNTIF($L$20:L445,"&lt;&gt;")&lt;2901,29,COUNTIF($L$20:L445,"&lt;&gt;")&lt;3001,30),"")</f>
        <v/>
      </c>
      <c r="AM445" t="str">
        <f t="shared" si="30"/>
        <v/>
      </c>
      <c r="AN445" t="str">
        <f t="shared" si="34"/>
        <v/>
      </c>
      <c r="AP445" t="str">
        <f t="shared" si="33"/>
        <v/>
      </c>
      <c r="AQ445" t="str">
        <f>IF(AO445="","",COUNTIFS(AM445:$AM$3019,AO445))</f>
        <v/>
      </c>
    </row>
    <row r="446" spans="1:43" x14ac:dyDescent="0.25">
      <c r="A446" s="6" t="str">
        <f>IF(COUNT($A$20:A445)&lt;&gt;$B$4,IF(A445="","",A445+1),"")</f>
        <v/>
      </c>
      <c r="B446" s="3"/>
      <c r="C446" s="3"/>
      <c r="D446" s="122"/>
      <c r="E446" s="3"/>
      <c r="F446" s="3"/>
      <c r="G446" s="3"/>
      <c r="H446" s="3"/>
      <c r="I446" s="120"/>
      <c r="J446" s="3"/>
      <c r="K446" s="119" t="str" cm="1">
        <f t="array" ref="K446">IF(OR($J$14 = "A",$J$14 = "B",$J$14 = "C"),IF(I446="","",IF(LEN(I446)&gt;2,_xlfn.IFS(ISNUMBER(SEARCH("_",I446)),I446,ISNUMBER(SEARCH(", ",I446)),SUBSTITUTE(I446,", ","_"),ISNUMBER(SEARCH("/ ",I446)),SUBSTITUTE(I446,"/ ","_"),ISNUMBER(SEARCH(",",I446)),SUBSTITUTE(I446,",","_"),ISNUMBER(SEARCH("/",I446)),SUBSTITUTE(I446,"/","_"),ISNUMBER(SEARCH("",I446)),I446),I446)),IF(OR($J$14 = "J",$J$14 = "K"),"",IF(D446="","",IF(LEN(D446)&gt;2,_xlfn.IFS(ISNUMBER(SEARCH("_",D446)),D446,ISNUMBER(SEARCH(", ",D446)),SUBSTITUTE(D446,", ","_"),ISNUMBER(SEARCH("/ ",D446)),SUBSTITUTE(D446,"/ ","_"),ISNUMBER(SEARCH(",",D446)),SUBSTITUTE(D446,",","_"),ISNUMBER(SEARCH("/",D446)),SUBSTITUTE(D446,"/","_"),ISNUMBER(SEARCH("",D446)),D446),D446))))</f>
        <v/>
      </c>
      <c r="L446" s="1"/>
      <c r="M446" s="1" t="str">
        <f t="shared" si="31"/>
        <v/>
      </c>
      <c r="N446" s="94" t="str">
        <f>IF($L446="None","",IF(ISERROR(VLOOKUP($L446,Info!$B$4:$B$266,1,FALSE)),"",VLOOKUP($L446,Info!$B$4:$L$266,5,FALSE)))</f>
        <v/>
      </c>
      <c r="O446" s="94" t="str">
        <f>IF(K446="","",IF(AND($J$12&lt;&gt;"ABC",N446="3"),"BAC",IF(N446="3","ABC",IF($J$12&lt;&gt;"ABC",IF($J$10="Standard",VLOOKUP(K446,Info!$BE$4:$BF$481,2,FALSE),VLOOKUP(K446,Info!$BI$4:$BJ$482,2,FALSE)),IF($J$10="Standard",VLOOKUP(K446,Info!$AG$4:$AH$2994,2,FALSE),VLOOKUP(K446,Info!$AK$4:$AL$2997,2,FALSE))))))</f>
        <v/>
      </c>
      <c r="P446" s="94" t="str">
        <f>IF($L446="None","",IF(ISERROR(VLOOKUP($L446,Info!$B$4:$B$266,1,FALSE)),"",VLOOKUP($L446,Info!$B$4:$L$266,3,FALSE)))</f>
        <v/>
      </c>
      <c r="Q446" s="96" t="str">
        <f>IF($L446="None","",IF(ISERROR(VLOOKUP($L446,Info!$B$4:$B$266,1,FALSE)),"",VLOOKUP($L446,Info!$B$4:$L$266,4,FALSE)))</f>
        <v/>
      </c>
      <c r="R446" s="1"/>
      <c r="S446" s="6" t="str">
        <f t="shared" si="32"/>
        <v/>
      </c>
      <c r="T446" s="6" t="str">
        <f>IF($L446="None","",IF(ISERROR(VLOOKUP($L446,Info!$B$4:$B$266,1,FALSE)),"",VLOOKUP($L446,Info!$B$4:$L$266,11,FALSE)))</f>
        <v/>
      </c>
      <c r="U446" s="1"/>
      <c r="V446" s="1"/>
      <c r="W446" s="1"/>
      <c r="X446" s="1" t="str">
        <f>IF($L446="None","",IF(ISERROR(VLOOKUP($L446,Info!$B$4:$B$266,1,FALSE)),"",IF(OR(W446="Metallic Liquid Tight",W446="Non-Metallic Liquid Tight",W446="LSZH",W446="Greenfield"),VLOOKUP($L446,Info!$B$4:$L$266,7,FALSE),"N/A")))</f>
        <v/>
      </c>
      <c r="Y446" s="1"/>
      <c r="Z446" s="96" t="str">
        <f>IF($L446="None","",IF(ISERROR(VLOOKUP($L446,Info!$B$4:$B$266,1,FALSE)),"",VLOOKUP($L446,Info!$B$4:$L$266,9,FALSE)))</f>
        <v/>
      </c>
      <c r="AA446" s="96" t="str">
        <f>IF($L446="None","",IF(ISERROR(VLOOKUP($L446,Info!$B$4:$B$266,1,FALSE)),"",VLOOKUP($L446,Info!$B$4:$L$266,8,FALSE)))</f>
        <v/>
      </c>
      <c r="AB446" s="96" t="str">
        <f>IF($L446="None","",IF(ISERROR(VLOOKUP($L446,Info!$B$4:$B$266,1,FALSE)),"",VLOOKUP($L446,Info!$B$4:$L$266,10,FALSE)))</f>
        <v/>
      </c>
      <c r="AC446" s="1" t="str">
        <f>IF(W446="SO Cable","Black,White",IF(O446="","",IF(P446="","",IF($J$12&lt;&gt;"ABC",IF(P446&lt;="250",VLOOKUP(O446,Info!$AZ$4:$BB$22,3,FALSE),VLOOKUP(O446,Info!$AZ$23:$BB$39,3,FALSE)),IF(P446&lt;="250",VLOOKUP(O446,Info!$AO$4:$AQ$22,3,FALSE),VLOOKUP(O446,Info!$AO$23:$AP$39,3,FALSE))))))</f>
        <v/>
      </c>
      <c r="AD446" s="1"/>
      <c r="AE446" s="1" t="str">
        <f>IF($L446="None","",IF(ISERROR(VLOOKUP($L446,Info!$B$4:$B$266,1,FALSE)),"",VLOOKUP($L446,Info!$B$4:$L$266,4,FALSE)))</f>
        <v/>
      </c>
      <c r="AF446" s="1" t="str">
        <f>IF($L446="None","",IF(ISERROR(VLOOKUP($L446,Info!$B$4:$B$266,1,FALSE)),"",VLOOKUP($L446,Info!$B$4:$L$266,6,FALSE)))</f>
        <v/>
      </c>
      <c r="AG446" s="1"/>
      <c r="AH446" s="33" t="str" cm="1">
        <f t="array" ref="AH446">IF(AND(L446&lt;&gt;"",O446&lt;&gt;"",R446:S446&lt;&gt;"",W446:X446&lt;&gt;"",Z446:AA446&lt;&gt;"",AC446&lt;&gt;""),"Good","Bad")</f>
        <v>Bad</v>
      </c>
      <c r="AL446" t="str" cm="1">
        <f t="array" ref="AL446">IF(R446&gt;0,_xlfn.IFS(COUNTIF($L$20:L446,"&lt;&gt;")&lt;101,1,COUNTIF($L$20:L446,"&lt;&gt;")&lt;201,2,COUNTIF($L$20:L446,"&lt;&gt;")&lt;301,3,COUNTIF($L$20:L446,"&lt;&gt;")&lt;401,4,COUNTIF($L$20:L446,"&lt;&gt;")&lt;501,5,COUNTIF($L$20:L446,"&lt;&gt;")&lt;601,6,COUNTIF($L$20:L446,"&lt;&gt;")&lt;701,7,COUNTIF($L$20:L446,"&lt;&gt;")&lt;801,8,COUNTIF($L$20:L446,"&lt;&gt;")&lt;901,9,COUNTIF($L$20:L446,"&lt;&gt;")&lt;1001,10,COUNTIF($L$20:L446,"&lt;&gt;")&lt;1101,11,COUNTIF($L$20:L446,"&lt;&gt;")&lt;1201,12,COUNTIF($L$20:L446,"&lt;&gt;")&lt;1301,13,COUNTIF($L$20:L446,"&lt;&gt;")&lt;1401,14,COUNTIF($L$20:L446,"&lt;&gt;")&lt;1501,15,COUNTIF($L$20:L446,"&lt;&gt;")&lt;1601,16,COUNTIF($L$20:L446,"&lt;&gt;")&lt;1701,17,COUNTIF($L$20:L446,"&lt;&gt;")&lt;1801,18,COUNTIF($L$20:L446,"&lt;&gt;")&lt;1901,19,COUNTIF($L$20:L446,"&lt;&gt;")&lt;2001,20,COUNTIF($L$20:L446,"&lt;&gt;")&lt;2101,21,COUNTIF($L$20:L446,"&lt;&gt;")&lt;2201,22,COUNTIF($L$20:L446,"&lt;&gt;")&lt;2301,23,COUNTIF($L$20:L446,"&lt;&gt;")&lt;2401,24,COUNTIF($L$20:L446,"&lt;&gt;")&lt;2501,25,COUNTIF($L$20:L446,"&lt;&gt;")&lt;2601,26,COUNTIF($L$20:L446,"&lt;&gt;")&lt;2701,27,COUNTIF($L$20:L446,"&lt;&gt;")&lt;2801,28,COUNTIF($L$20:L446,"&lt;&gt;")&lt;2901,29,COUNTIF($L$20:L446,"&lt;&gt;")&lt;3001,30),"")</f>
        <v/>
      </c>
      <c r="AM446" t="str">
        <f t="shared" si="30"/>
        <v/>
      </c>
      <c r="AN446" t="str">
        <f t="shared" si="34"/>
        <v/>
      </c>
      <c r="AP446" t="str">
        <f t="shared" si="33"/>
        <v/>
      </c>
      <c r="AQ446" t="str">
        <f>IF(AO446="","",COUNTIFS(AM446:$AM$3019,AO446))</f>
        <v/>
      </c>
    </row>
    <row r="447" spans="1:43" x14ac:dyDescent="0.25">
      <c r="A447" s="6" t="str">
        <f>IF(COUNT($A$20:A446)&lt;&gt;$B$4,IF(A446="","",A446+1),"")</f>
        <v/>
      </c>
      <c r="B447" s="3"/>
      <c r="C447" s="3"/>
      <c r="D447" s="122"/>
      <c r="E447" s="3"/>
      <c r="F447" s="3"/>
      <c r="G447" s="3"/>
      <c r="H447" s="3"/>
      <c r="I447" s="120"/>
      <c r="J447" s="3"/>
      <c r="K447" s="119" t="str" cm="1">
        <f t="array" ref="K447">IF(OR($J$14 = "A",$J$14 = "B",$J$14 = "C"),IF(I447="","",IF(LEN(I447)&gt;2,_xlfn.IFS(ISNUMBER(SEARCH("_",I447)),I447,ISNUMBER(SEARCH(", ",I447)),SUBSTITUTE(I447,", ","_"),ISNUMBER(SEARCH("/ ",I447)),SUBSTITUTE(I447,"/ ","_"),ISNUMBER(SEARCH(",",I447)),SUBSTITUTE(I447,",","_"),ISNUMBER(SEARCH("/",I447)),SUBSTITUTE(I447,"/","_"),ISNUMBER(SEARCH("",I447)),I447),I447)),IF(OR($J$14 = "J",$J$14 = "K"),"",IF(D447="","",IF(LEN(D447)&gt;2,_xlfn.IFS(ISNUMBER(SEARCH("_",D447)),D447,ISNUMBER(SEARCH(", ",D447)),SUBSTITUTE(D447,", ","_"),ISNUMBER(SEARCH("/ ",D447)),SUBSTITUTE(D447,"/ ","_"),ISNUMBER(SEARCH(",",D447)),SUBSTITUTE(D447,",","_"),ISNUMBER(SEARCH("/",D447)),SUBSTITUTE(D447,"/","_"),ISNUMBER(SEARCH("",D447)),D447),D447))))</f>
        <v/>
      </c>
      <c r="L447" s="1"/>
      <c r="M447" s="1" t="str">
        <f t="shared" si="31"/>
        <v/>
      </c>
      <c r="N447" s="94" t="str">
        <f>IF($L447="None","",IF(ISERROR(VLOOKUP($L447,Info!$B$4:$B$266,1,FALSE)),"",VLOOKUP($L447,Info!$B$4:$L$266,5,FALSE)))</f>
        <v/>
      </c>
      <c r="O447" s="94" t="str">
        <f>IF(K447="","",IF(AND($J$12&lt;&gt;"ABC",N447="3"),"BAC",IF(N447="3","ABC",IF($J$12&lt;&gt;"ABC",IF($J$10="Standard",VLOOKUP(K447,Info!$BE$4:$BF$481,2,FALSE),VLOOKUP(K447,Info!$BI$4:$BJ$482,2,FALSE)),IF($J$10="Standard",VLOOKUP(K447,Info!$AG$4:$AH$2994,2,FALSE),VLOOKUP(K447,Info!$AK$4:$AL$2997,2,FALSE))))))</f>
        <v/>
      </c>
      <c r="P447" s="94" t="str">
        <f>IF($L447="None","",IF(ISERROR(VLOOKUP($L447,Info!$B$4:$B$266,1,FALSE)),"",VLOOKUP($L447,Info!$B$4:$L$266,3,FALSE)))</f>
        <v/>
      </c>
      <c r="Q447" s="96" t="str">
        <f>IF($L447="None","",IF(ISERROR(VLOOKUP($L447,Info!$B$4:$B$266,1,FALSE)),"",VLOOKUP($L447,Info!$B$4:$L$266,4,FALSE)))</f>
        <v/>
      </c>
      <c r="R447" s="1"/>
      <c r="S447" s="6" t="str">
        <f t="shared" si="32"/>
        <v/>
      </c>
      <c r="T447" s="6" t="str">
        <f>IF($L447="None","",IF(ISERROR(VLOOKUP($L447,Info!$B$4:$B$266,1,FALSE)),"",VLOOKUP($L447,Info!$B$4:$L$266,11,FALSE)))</f>
        <v/>
      </c>
      <c r="U447" s="1"/>
      <c r="V447" s="1"/>
      <c r="W447" s="1"/>
      <c r="X447" s="1" t="str">
        <f>IF($L447="None","",IF(ISERROR(VLOOKUP($L447,Info!$B$4:$B$266,1,FALSE)),"",IF(OR(W447="Metallic Liquid Tight",W447="Non-Metallic Liquid Tight",W447="LSZH",W447="Greenfield"),VLOOKUP($L447,Info!$B$4:$L$266,7,FALSE),"N/A")))</f>
        <v/>
      </c>
      <c r="Y447" s="1"/>
      <c r="Z447" s="96" t="str">
        <f>IF($L447="None","",IF(ISERROR(VLOOKUP($L447,Info!$B$4:$B$266,1,FALSE)),"",VLOOKUP($L447,Info!$B$4:$L$266,9,FALSE)))</f>
        <v/>
      </c>
      <c r="AA447" s="96" t="str">
        <f>IF($L447="None","",IF(ISERROR(VLOOKUP($L447,Info!$B$4:$B$266,1,FALSE)),"",VLOOKUP($L447,Info!$B$4:$L$266,8,FALSE)))</f>
        <v/>
      </c>
      <c r="AB447" s="96" t="str">
        <f>IF($L447="None","",IF(ISERROR(VLOOKUP($L447,Info!$B$4:$B$266,1,FALSE)),"",VLOOKUP($L447,Info!$B$4:$L$266,10,FALSE)))</f>
        <v/>
      </c>
      <c r="AC447" s="1" t="str">
        <f>IF(W447="SO Cable","Black,White",IF(O447="","",IF(P447="","",IF($J$12&lt;&gt;"ABC",IF(P447&lt;="250",VLOOKUP(O447,Info!$AZ$4:$BB$22,3,FALSE),VLOOKUP(O447,Info!$AZ$23:$BB$39,3,FALSE)),IF(P447&lt;="250",VLOOKUP(O447,Info!$AO$4:$AQ$22,3,FALSE),VLOOKUP(O447,Info!$AO$23:$AP$39,3,FALSE))))))</f>
        <v/>
      </c>
      <c r="AD447" s="1"/>
      <c r="AE447" s="1" t="str">
        <f>IF($L447="None","",IF(ISERROR(VLOOKUP($L447,Info!$B$4:$B$266,1,FALSE)),"",VLOOKUP($L447,Info!$B$4:$L$266,4,FALSE)))</f>
        <v/>
      </c>
      <c r="AF447" s="1" t="str">
        <f>IF($L447="None","",IF(ISERROR(VLOOKUP($L447,Info!$B$4:$B$266,1,FALSE)),"",VLOOKUP($L447,Info!$B$4:$L$266,6,FALSE)))</f>
        <v/>
      </c>
      <c r="AG447" s="1"/>
      <c r="AH447" s="33" t="str" cm="1">
        <f t="array" ref="AH447">IF(AND(L447&lt;&gt;"",O447&lt;&gt;"",R447:S447&lt;&gt;"",W447:X447&lt;&gt;"",Z447:AA447&lt;&gt;"",AC447&lt;&gt;""),"Good","Bad")</f>
        <v>Bad</v>
      </c>
      <c r="AL447" t="str" cm="1">
        <f t="array" ref="AL447">IF(R447&gt;0,_xlfn.IFS(COUNTIF($L$20:L447,"&lt;&gt;")&lt;101,1,COUNTIF($L$20:L447,"&lt;&gt;")&lt;201,2,COUNTIF($L$20:L447,"&lt;&gt;")&lt;301,3,COUNTIF($L$20:L447,"&lt;&gt;")&lt;401,4,COUNTIF($L$20:L447,"&lt;&gt;")&lt;501,5,COUNTIF($L$20:L447,"&lt;&gt;")&lt;601,6,COUNTIF($L$20:L447,"&lt;&gt;")&lt;701,7,COUNTIF($L$20:L447,"&lt;&gt;")&lt;801,8,COUNTIF($L$20:L447,"&lt;&gt;")&lt;901,9,COUNTIF($L$20:L447,"&lt;&gt;")&lt;1001,10,COUNTIF($L$20:L447,"&lt;&gt;")&lt;1101,11,COUNTIF($L$20:L447,"&lt;&gt;")&lt;1201,12,COUNTIF($L$20:L447,"&lt;&gt;")&lt;1301,13,COUNTIF($L$20:L447,"&lt;&gt;")&lt;1401,14,COUNTIF($L$20:L447,"&lt;&gt;")&lt;1501,15,COUNTIF($L$20:L447,"&lt;&gt;")&lt;1601,16,COUNTIF($L$20:L447,"&lt;&gt;")&lt;1701,17,COUNTIF($L$20:L447,"&lt;&gt;")&lt;1801,18,COUNTIF($L$20:L447,"&lt;&gt;")&lt;1901,19,COUNTIF($L$20:L447,"&lt;&gt;")&lt;2001,20,COUNTIF($L$20:L447,"&lt;&gt;")&lt;2101,21,COUNTIF($L$20:L447,"&lt;&gt;")&lt;2201,22,COUNTIF($L$20:L447,"&lt;&gt;")&lt;2301,23,COUNTIF($L$20:L447,"&lt;&gt;")&lt;2401,24,COUNTIF($L$20:L447,"&lt;&gt;")&lt;2501,25,COUNTIF($L$20:L447,"&lt;&gt;")&lt;2601,26,COUNTIF($L$20:L447,"&lt;&gt;")&lt;2701,27,COUNTIF($L$20:L447,"&lt;&gt;")&lt;2801,28,COUNTIF($L$20:L447,"&lt;&gt;")&lt;2901,29,COUNTIF($L$20:L447,"&lt;&gt;")&lt;3001,30),"")</f>
        <v/>
      </c>
      <c r="AM447" t="str">
        <f t="shared" si="30"/>
        <v/>
      </c>
      <c r="AN447" t="str">
        <f t="shared" si="34"/>
        <v/>
      </c>
      <c r="AP447" t="str">
        <f t="shared" si="33"/>
        <v/>
      </c>
      <c r="AQ447" t="str">
        <f>IF(AO447="","",COUNTIFS(AM447:$AM$3019,AO447))</f>
        <v/>
      </c>
    </row>
    <row r="448" spans="1:43" x14ac:dyDescent="0.25">
      <c r="A448" s="6" t="str">
        <f>IF(COUNT($A$20:A447)&lt;&gt;$B$4,IF(A447="","",A447+1),"")</f>
        <v/>
      </c>
      <c r="B448" s="3"/>
      <c r="C448" s="3"/>
      <c r="D448" s="122"/>
      <c r="E448" s="3"/>
      <c r="F448" s="3"/>
      <c r="G448" s="3"/>
      <c r="H448" s="3"/>
      <c r="I448" s="120"/>
      <c r="J448" s="3"/>
      <c r="K448" s="119" t="str" cm="1">
        <f t="array" ref="K448">IF(OR($J$14 = "A",$J$14 = "B",$J$14 = "C"),IF(I448="","",IF(LEN(I448)&gt;2,_xlfn.IFS(ISNUMBER(SEARCH("_",I448)),I448,ISNUMBER(SEARCH(", ",I448)),SUBSTITUTE(I448,", ","_"),ISNUMBER(SEARCH("/ ",I448)),SUBSTITUTE(I448,"/ ","_"),ISNUMBER(SEARCH(",",I448)),SUBSTITUTE(I448,",","_"),ISNUMBER(SEARCH("/",I448)),SUBSTITUTE(I448,"/","_"),ISNUMBER(SEARCH("",I448)),I448),I448)),IF(OR($J$14 = "J",$J$14 = "K"),"",IF(D448="","",IF(LEN(D448)&gt;2,_xlfn.IFS(ISNUMBER(SEARCH("_",D448)),D448,ISNUMBER(SEARCH(", ",D448)),SUBSTITUTE(D448,", ","_"),ISNUMBER(SEARCH("/ ",D448)),SUBSTITUTE(D448,"/ ","_"),ISNUMBER(SEARCH(",",D448)),SUBSTITUTE(D448,",","_"),ISNUMBER(SEARCH("/",D448)),SUBSTITUTE(D448,"/","_"),ISNUMBER(SEARCH("",D448)),D448),D448))))</f>
        <v/>
      </c>
      <c r="L448" s="1"/>
      <c r="M448" s="1" t="str">
        <f t="shared" si="31"/>
        <v/>
      </c>
      <c r="N448" s="94" t="str">
        <f>IF($L448="None","",IF(ISERROR(VLOOKUP($L448,Info!$B$4:$B$266,1,FALSE)),"",VLOOKUP($L448,Info!$B$4:$L$266,5,FALSE)))</f>
        <v/>
      </c>
      <c r="O448" s="94" t="str">
        <f>IF(K448="","",IF(AND($J$12&lt;&gt;"ABC",N448="3"),"BAC",IF(N448="3","ABC",IF($J$12&lt;&gt;"ABC",IF($J$10="Standard",VLOOKUP(K448,Info!$BE$4:$BF$481,2,FALSE),VLOOKUP(K448,Info!$BI$4:$BJ$482,2,FALSE)),IF($J$10="Standard",VLOOKUP(K448,Info!$AG$4:$AH$2994,2,FALSE),VLOOKUP(K448,Info!$AK$4:$AL$2997,2,FALSE))))))</f>
        <v/>
      </c>
      <c r="P448" s="94" t="str">
        <f>IF($L448="None","",IF(ISERROR(VLOOKUP($L448,Info!$B$4:$B$266,1,FALSE)),"",VLOOKUP($L448,Info!$B$4:$L$266,3,FALSE)))</f>
        <v/>
      </c>
      <c r="Q448" s="96" t="str">
        <f>IF($L448="None","",IF(ISERROR(VLOOKUP($L448,Info!$B$4:$B$266,1,FALSE)),"",VLOOKUP($L448,Info!$B$4:$L$266,4,FALSE)))</f>
        <v/>
      </c>
      <c r="R448" s="1"/>
      <c r="S448" s="6" t="str">
        <f t="shared" si="32"/>
        <v/>
      </c>
      <c r="T448" s="6" t="str">
        <f>IF($L448="None","",IF(ISERROR(VLOOKUP($L448,Info!$B$4:$B$266,1,FALSE)),"",VLOOKUP($L448,Info!$B$4:$L$266,11,FALSE)))</f>
        <v/>
      </c>
      <c r="U448" s="1"/>
      <c r="V448" s="1"/>
      <c r="W448" s="1"/>
      <c r="X448" s="1" t="str">
        <f>IF($L448="None","",IF(ISERROR(VLOOKUP($L448,Info!$B$4:$B$266,1,FALSE)),"",IF(OR(W448="Metallic Liquid Tight",W448="Non-Metallic Liquid Tight",W448="LSZH",W448="Greenfield"),VLOOKUP($L448,Info!$B$4:$L$266,7,FALSE),"N/A")))</f>
        <v/>
      </c>
      <c r="Y448" s="1"/>
      <c r="Z448" s="96" t="str">
        <f>IF($L448="None","",IF(ISERROR(VLOOKUP($L448,Info!$B$4:$B$266,1,FALSE)),"",VLOOKUP($L448,Info!$B$4:$L$266,9,FALSE)))</f>
        <v/>
      </c>
      <c r="AA448" s="96" t="str">
        <f>IF($L448="None","",IF(ISERROR(VLOOKUP($L448,Info!$B$4:$B$266,1,FALSE)),"",VLOOKUP($L448,Info!$B$4:$L$266,8,FALSE)))</f>
        <v/>
      </c>
      <c r="AB448" s="96" t="str">
        <f>IF($L448="None","",IF(ISERROR(VLOOKUP($L448,Info!$B$4:$B$266,1,FALSE)),"",VLOOKUP($L448,Info!$B$4:$L$266,10,FALSE)))</f>
        <v/>
      </c>
      <c r="AC448" s="1" t="str">
        <f>IF(W448="SO Cable","Black,White",IF(O448="","",IF(P448="","",IF($J$12&lt;&gt;"ABC",IF(P448&lt;="250",VLOOKUP(O448,Info!$AZ$4:$BB$22,3,FALSE),VLOOKUP(O448,Info!$AZ$23:$BB$39,3,FALSE)),IF(P448&lt;="250",VLOOKUP(O448,Info!$AO$4:$AQ$22,3,FALSE),VLOOKUP(O448,Info!$AO$23:$AP$39,3,FALSE))))))</f>
        <v/>
      </c>
      <c r="AD448" s="1"/>
      <c r="AE448" s="1" t="str">
        <f>IF($L448="None","",IF(ISERROR(VLOOKUP($L448,Info!$B$4:$B$266,1,FALSE)),"",VLOOKUP($L448,Info!$B$4:$L$266,4,FALSE)))</f>
        <v/>
      </c>
      <c r="AF448" s="1" t="str">
        <f>IF($L448="None","",IF(ISERROR(VLOOKUP($L448,Info!$B$4:$B$266,1,FALSE)),"",VLOOKUP($L448,Info!$B$4:$L$266,6,FALSE)))</f>
        <v/>
      </c>
      <c r="AG448" s="1"/>
      <c r="AH448" s="33" t="str" cm="1">
        <f t="array" ref="AH448">IF(AND(L448&lt;&gt;"",O448&lt;&gt;"",R448:S448&lt;&gt;"",W448:X448&lt;&gt;"",Z448:AA448&lt;&gt;"",AC448&lt;&gt;""),"Good","Bad")</f>
        <v>Bad</v>
      </c>
      <c r="AL448" t="str" cm="1">
        <f t="array" ref="AL448">IF(R448&gt;0,_xlfn.IFS(COUNTIF($L$20:L448,"&lt;&gt;")&lt;101,1,COUNTIF($L$20:L448,"&lt;&gt;")&lt;201,2,COUNTIF($L$20:L448,"&lt;&gt;")&lt;301,3,COUNTIF($L$20:L448,"&lt;&gt;")&lt;401,4,COUNTIF($L$20:L448,"&lt;&gt;")&lt;501,5,COUNTIF($L$20:L448,"&lt;&gt;")&lt;601,6,COUNTIF($L$20:L448,"&lt;&gt;")&lt;701,7,COUNTIF($L$20:L448,"&lt;&gt;")&lt;801,8,COUNTIF($L$20:L448,"&lt;&gt;")&lt;901,9,COUNTIF($L$20:L448,"&lt;&gt;")&lt;1001,10,COUNTIF($L$20:L448,"&lt;&gt;")&lt;1101,11,COUNTIF($L$20:L448,"&lt;&gt;")&lt;1201,12,COUNTIF($L$20:L448,"&lt;&gt;")&lt;1301,13,COUNTIF($L$20:L448,"&lt;&gt;")&lt;1401,14,COUNTIF($L$20:L448,"&lt;&gt;")&lt;1501,15,COUNTIF($L$20:L448,"&lt;&gt;")&lt;1601,16,COUNTIF($L$20:L448,"&lt;&gt;")&lt;1701,17,COUNTIF($L$20:L448,"&lt;&gt;")&lt;1801,18,COUNTIF($L$20:L448,"&lt;&gt;")&lt;1901,19,COUNTIF($L$20:L448,"&lt;&gt;")&lt;2001,20,COUNTIF($L$20:L448,"&lt;&gt;")&lt;2101,21,COUNTIF($L$20:L448,"&lt;&gt;")&lt;2201,22,COUNTIF($L$20:L448,"&lt;&gt;")&lt;2301,23,COUNTIF($L$20:L448,"&lt;&gt;")&lt;2401,24,COUNTIF($L$20:L448,"&lt;&gt;")&lt;2501,25,COUNTIF($L$20:L448,"&lt;&gt;")&lt;2601,26,COUNTIF($L$20:L448,"&lt;&gt;")&lt;2701,27,COUNTIF($L$20:L448,"&lt;&gt;")&lt;2801,28,COUNTIF($L$20:L448,"&lt;&gt;")&lt;2901,29,COUNTIF($L$20:L448,"&lt;&gt;")&lt;3001,30),"")</f>
        <v/>
      </c>
      <c r="AM448" t="str">
        <f t="shared" si="30"/>
        <v/>
      </c>
      <c r="AN448" t="str">
        <f t="shared" si="34"/>
        <v/>
      </c>
      <c r="AP448" t="str">
        <f t="shared" si="33"/>
        <v/>
      </c>
      <c r="AQ448" t="str">
        <f>IF(AO448="","",COUNTIFS(AM448:$AM$3019,AO448))</f>
        <v/>
      </c>
    </row>
    <row r="449" spans="1:43" x14ac:dyDescent="0.25">
      <c r="A449" s="6" t="str">
        <f>IF(COUNT($A$20:A448)&lt;&gt;$B$4,IF(A448="","",A448+1),"")</f>
        <v/>
      </c>
      <c r="B449" s="3"/>
      <c r="C449" s="3"/>
      <c r="D449" s="122"/>
      <c r="E449" s="3"/>
      <c r="F449" s="3"/>
      <c r="G449" s="3"/>
      <c r="H449" s="3"/>
      <c r="I449" s="120"/>
      <c r="J449" s="3"/>
      <c r="K449" s="119" t="str" cm="1">
        <f t="array" ref="K449">IF(OR($J$14 = "A",$J$14 = "B",$J$14 = "C"),IF(I449="","",IF(LEN(I449)&gt;2,_xlfn.IFS(ISNUMBER(SEARCH("_",I449)),I449,ISNUMBER(SEARCH(", ",I449)),SUBSTITUTE(I449,", ","_"),ISNUMBER(SEARCH("/ ",I449)),SUBSTITUTE(I449,"/ ","_"),ISNUMBER(SEARCH(",",I449)),SUBSTITUTE(I449,",","_"),ISNUMBER(SEARCH("/",I449)),SUBSTITUTE(I449,"/","_"),ISNUMBER(SEARCH("",I449)),I449),I449)),IF(OR($J$14 = "J",$J$14 = "K"),"",IF(D449="","",IF(LEN(D449)&gt;2,_xlfn.IFS(ISNUMBER(SEARCH("_",D449)),D449,ISNUMBER(SEARCH(", ",D449)),SUBSTITUTE(D449,", ","_"),ISNUMBER(SEARCH("/ ",D449)),SUBSTITUTE(D449,"/ ","_"),ISNUMBER(SEARCH(",",D449)),SUBSTITUTE(D449,",","_"),ISNUMBER(SEARCH("/",D449)),SUBSTITUTE(D449,"/","_"),ISNUMBER(SEARCH("",D449)),D449),D449))))</f>
        <v/>
      </c>
      <c r="L449" s="1"/>
      <c r="M449" s="1" t="str">
        <f t="shared" si="31"/>
        <v/>
      </c>
      <c r="N449" s="94" t="str">
        <f>IF($L449="None","",IF(ISERROR(VLOOKUP($L449,Info!$B$4:$B$266,1,FALSE)),"",VLOOKUP($L449,Info!$B$4:$L$266,5,FALSE)))</f>
        <v/>
      </c>
      <c r="O449" s="94" t="str">
        <f>IF(K449="","",IF(AND($J$12&lt;&gt;"ABC",N449="3"),"BAC",IF(N449="3","ABC",IF($J$12&lt;&gt;"ABC",IF($J$10="Standard",VLOOKUP(K449,Info!$BE$4:$BF$481,2,FALSE),VLOOKUP(K449,Info!$BI$4:$BJ$482,2,FALSE)),IF($J$10="Standard",VLOOKUP(K449,Info!$AG$4:$AH$2994,2,FALSE),VLOOKUP(K449,Info!$AK$4:$AL$2997,2,FALSE))))))</f>
        <v/>
      </c>
      <c r="P449" s="94" t="str">
        <f>IF($L449="None","",IF(ISERROR(VLOOKUP($L449,Info!$B$4:$B$266,1,FALSE)),"",VLOOKUP($L449,Info!$B$4:$L$266,3,FALSE)))</f>
        <v/>
      </c>
      <c r="Q449" s="96" t="str">
        <f>IF($L449="None","",IF(ISERROR(VLOOKUP($L449,Info!$B$4:$B$266,1,FALSE)),"",VLOOKUP($L449,Info!$B$4:$L$266,4,FALSE)))</f>
        <v/>
      </c>
      <c r="R449" s="1"/>
      <c r="S449" s="6" t="str">
        <f t="shared" si="32"/>
        <v/>
      </c>
      <c r="T449" s="6" t="str">
        <f>IF($L449="None","",IF(ISERROR(VLOOKUP($L449,Info!$B$4:$B$266,1,FALSE)),"",VLOOKUP($L449,Info!$B$4:$L$266,11,FALSE)))</f>
        <v/>
      </c>
      <c r="U449" s="1"/>
      <c r="V449" s="1"/>
      <c r="W449" s="1"/>
      <c r="X449" s="1" t="str">
        <f>IF($L449="None","",IF(ISERROR(VLOOKUP($L449,Info!$B$4:$B$266,1,FALSE)),"",IF(OR(W449="Metallic Liquid Tight",W449="Non-Metallic Liquid Tight",W449="LSZH",W449="Greenfield"),VLOOKUP($L449,Info!$B$4:$L$266,7,FALSE),"N/A")))</f>
        <v/>
      </c>
      <c r="Y449" s="1"/>
      <c r="Z449" s="96" t="str">
        <f>IF($L449="None","",IF(ISERROR(VLOOKUP($L449,Info!$B$4:$B$266,1,FALSE)),"",VLOOKUP($L449,Info!$B$4:$L$266,9,FALSE)))</f>
        <v/>
      </c>
      <c r="AA449" s="96" t="str">
        <f>IF($L449="None","",IF(ISERROR(VLOOKUP($L449,Info!$B$4:$B$266,1,FALSE)),"",VLOOKUP($L449,Info!$B$4:$L$266,8,FALSE)))</f>
        <v/>
      </c>
      <c r="AB449" s="96" t="str">
        <f>IF($L449="None","",IF(ISERROR(VLOOKUP($L449,Info!$B$4:$B$266,1,FALSE)),"",VLOOKUP($L449,Info!$B$4:$L$266,10,FALSE)))</f>
        <v/>
      </c>
      <c r="AC449" s="1" t="str">
        <f>IF(W449="SO Cable","Black,White",IF(O449="","",IF(P449="","",IF($J$12&lt;&gt;"ABC",IF(P449&lt;="250",VLOOKUP(O449,Info!$AZ$4:$BB$22,3,FALSE),VLOOKUP(O449,Info!$AZ$23:$BB$39,3,FALSE)),IF(P449&lt;="250",VLOOKUP(O449,Info!$AO$4:$AQ$22,3,FALSE),VLOOKUP(O449,Info!$AO$23:$AP$39,3,FALSE))))))</f>
        <v/>
      </c>
      <c r="AD449" s="1"/>
      <c r="AE449" s="1" t="str">
        <f>IF($L449="None","",IF(ISERROR(VLOOKUP($L449,Info!$B$4:$B$266,1,FALSE)),"",VLOOKUP($L449,Info!$B$4:$L$266,4,FALSE)))</f>
        <v/>
      </c>
      <c r="AF449" s="1" t="str">
        <f>IF($L449="None","",IF(ISERROR(VLOOKUP($L449,Info!$B$4:$B$266,1,FALSE)),"",VLOOKUP($L449,Info!$B$4:$L$266,6,FALSE)))</f>
        <v/>
      </c>
      <c r="AG449" s="1"/>
      <c r="AH449" s="33" t="str" cm="1">
        <f t="array" ref="AH449">IF(AND(L449&lt;&gt;"",O449&lt;&gt;"",R449:S449&lt;&gt;"",W449:X449&lt;&gt;"",Z449:AA449&lt;&gt;"",AC449&lt;&gt;""),"Good","Bad")</f>
        <v>Bad</v>
      </c>
      <c r="AL449" t="str" cm="1">
        <f t="array" ref="AL449">IF(R449&gt;0,_xlfn.IFS(COUNTIF($L$20:L449,"&lt;&gt;")&lt;101,1,COUNTIF($L$20:L449,"&lt;&gt;")&lt;201,2,COUNTIF($L$20:L449,"&lt;&gt;")&lt;301,3,COUNTIF($L$20:L449,"&lt;&gt;")&lt;401,4,COUNTIF($L$20:L449,"&lt;&gt;")&lt;501,5,COUNTIF($L$20:L449,"&lt;&gt;")&lt;601,6,COUNTIF($L$20:L449,"&lt;&gt;")&lt;701,7,COUNTIF($L$20:L449,"&lt;&gt;")&lt;801,8,COUNTIF($L$20:L449,"&lt;&gt;")&lt;901,9,COUNTIF($L$20:L449,"&lt;&gt;")&lt;1001,10,COUNTIF($L$20:L449,"&lt;&gt;")&lt;1101,11,COUNTIF($L$20:L449,"&lt;&gt;")&lt;1201,12,COUNTIF($L$20:L449,"&lt;&gt;")&lt;1301,13,COUNTIF($L$20:L449,"&lt;&gt;")&lt;1401,14,COUNTIF($L$20:L449,"&lt;&gt;")&lt;1501,15,COUNTIF($L$20:L449,"&lt;&gt;")&lt;1601,16,COUNTIF($L$20:L449,"&lt;&gt;")&lt;1701,17,COUNTIF($L$20:L449,"&lt;&gt;")&lt;1801,18,COUNTIF($L$20:L449,"&lt;&gt;")&lt;1901,19,COUNTIF($L$20:L449,"&lt;&gt;")&lt;2001,20,COUNTIF($L$20:L449,"&lt;&gt;")&lt;2101,21,COUNTIF($L$20:L449,"&lt;&gt;")&lt;2201,22,COUNTIF($L$20:L449,"&lt;&gt;")&lt;2301,23,COUNTIF($L$20:L449,"&lt;&gt;")&lt;2401,24,COUNTIF($L$20:L449,"&lt;&gt;")&lt;2501,25,COUNTIF($L$20:L449,"&lt;&gt;")&lt;2601,26,COUNTIF($L$20:L449,"&lt;&gt;")&lt;2701,27,COUNTIF($L$20:L449,"&lt;&gt;")&lt;2801,28,COUNTIF($L$20:L449,"&lt;&gt;")&lt;2901,29,COUNTIF($L$20:L449,"&lt;&gt;")&lt;3001,30),"")</f>
        <v/>
      </c>
      <c r="AM449" t="str">
        <f t="shared" si="30"/>
        <v/>
      </c>
      <c r="AN449" t="str">
        <f t="shared" si="34"/>
        <v/>
      </c>
      <c r="AP449" t="str">
        <f t="shared" si="33"/>
        <v/>
      </c>
      <c r="AQ449" t="str">
        <f>IF(AO449="","",COUNTIFS(AM449:$AM$3019,AO449))</f>
        <v/>
      </c>
    </row>
    <row r="450" spans="1:43" x14ac:dyDescent="0.25">
      <c r="A450" s="6" t="str">
        <f>IF(COUNT($A$20:A449)&lt;&gt;$B$4,IF(A449="","",A449+1),"")</f>
        <v/>
      </c>
      <c r="B450" s="3"/>
      <c r="C450" s="3"/>
      <c r="D450" s="122"/>
      <c r="E450" s="3"/>
      <c r="F450" s="3"/>
      <c r="G450" s="3"/>
      <c r="H450" s="3"/>
      <c r="I450" s="120"/>
      <c r="J450" s="3"/>
      <c r="K450" s="119" t="str" cm="1">
        <f t="array" ref="K450">IF(OR($J$14 = "A",$J$14 = "B",$J$14 = "C"),IF(I450="","",IF(LEN(I450)&gt;2,_xlfn.IFS(ISNUMBER(SEARCH("_",I450)),I450,ISNUMBER(SEARCH(", ",I450)),SUBSTITUTE(I450,", ","_"),ISNUMBER(SEARCH("/ ",I450)),SUBSTITUTE(I450,"/ ","_"),ISNUMBER(SEARCH(",",I450)),SUBSTITUTE(I450,",","_"),ISNUMBER(SEARCH("/",I450)),SUBSTITUTE(I450,"/","_"),ISNUMBER(SEARCH("",I450)),I450),I450)),IF(OR($J$14 = "J",$J$14 = "K"),"",IF(D450="","",IF(LEN(D450)&gt;2,_xlfn.IFS(ISNUMBER(SEARCH("_",D450)),D450,ISNUMBER(SEARCH(", ",D450)),SUBSTITUTE(D450,", ","_"),ISNUMBER(SEARCH("/ ",D450)),SUBSTITUTE(D450,"/ ","_"),ISNUMBER(SEARCH(",",D450)),SUBSTITUTE(D450,",","_"),ISNUMBER(SEARCH("/",D450)),SUBSTITUTE(D450,"/","_"),ISNUMBER(SEARCH("",D450)),D450),D450))))</f>
        <v/>
      </c>
      <c r="L450" s="1"/>
      <c r="M450" s="1" t="str">
        <f t="shared" si="31"/>
        <v/>
      </c>
      <c r="N450" s="94" t="str">
        <f>IF($L450="None","",IF(ISERROR(VLOOKUP($L450,Info!$B$4:$B$266,1,FALSE)),"",VLOOKUP($L450,Info!$B$4:$L$266,5,FALSE)))</f>
        <v/>
      </c>
      <c r="O450" s="94" t="str">
        <f>IF(K450="","",IF(AND($J$12&lt;&gt;"ABC",N450="3"),"BAC",IF(N450="3","ABC",IF($J$12&lt;&gt;"ABC",IF($J$10="Standard",VLOOKUP(K450,Info!$BE$4:$BF$481,2,FALSE),VLOOKUP(K450,Info!$BI$4:$BJ$482,2,FALSE)),IF($J$10="Standard",VLOOKUP(K450,Info!$AG$4:$AH$2994,2,FALSE),VLOOKUP(K450,Info!$AK$4:$AL$2997,2,FALSE))))))</f>
        <v/>
      </c>
      <c r="P450" s="94" t="str">
        <f>IF($L450="None","",IF(ISERROR(VLOOKUP($L450,Info!$B$4:$B$266,1,FALSE)),"",VLOOKUP($L450,Info!$B$4:$L$266,3,FALSE)))</f>
        <v/>
      </c>
      <c r="Q450" s="96" t="str">
        <f>IF($L450="None","",IF(ISERROR(VLOOKUP($L450,Info!$B$4:$B$266,1,FALSE)),"",VLOOKUP($L450,Info!$B$4:$L$266,4,FALSE)))</f>
        <v/>
      </c>
      <c r="R450" s="1"/>
      <c r="S450" s="6" t="str">
        <f t="shared" si="32"/>
        <v/>
      </c>
      <c r="T450" s="6" t="str">
        <f>IF($L450="None","",IF(ISERROR(VLOOKUP($L450,Info!$B$4:$B$266,1,FALSE)),"",VLOOKUP($L450,Info!$B$4:$L$266,11,FALSE)))</f>
        <v/>
      </c>
      <c r="U450" s="1"/>
      <c r="V450" s="1"/>
      <c r="W450" s="1"/>
      <c r="X450" s="1" t="str">
        <f>IF($L450="None","",IF(ISERROR(VLOOKUP($L450,Info!$B$4:$B$266,1,FALSE)),"",IF(OR(W450="Metallic Liquid Tight",W450="Non-Metallic Liquid Tight",W450="LSZH",W450="Greenfield"),VLOOKUP($L450,Info!$B$4:$L$266,7,FALSE),"N/A")))</f>
        <v/>
      </c>
      <c r="Y450" s="1"/>
      <c r="Z450" s="96" t="str">
        <f>IF($L450="None","",IF(ISERROR(VLOOKUP($L450,Info!$B$4:$B$266,1,FALSE)),"",VLOOKUP($L450,Info!$B$4:$L$266,9,FALSE)))</f>
        <v/>
      </c>
      <c r="AA450" s="96" t="str">
        <f>IF($L450="None","",IF(ISERROR(VLOOKUP($L450,Info!$B$4:$B$266,1,FALSE)),"",VLOOKUP($L450,Info!$B$4:$L$266,8,FALSE)))</f>
        <v/>
      </c>
      <c r="AB450" s="96" t="str">
        <f>IF($L450="None","",IF(ISERROR(VLOOKUP($L450,Info!$B$4:$B$266,1,FALSE)),"",VLOOKUP($L450,Info!$B$4:$L$266,10,FALSE)))</f>
        <v/>
      </c>
      <c r="AC450" s="1" t="str">
        <f>IF(W450="SO Cable","Black,White",IF(O450="","",IF(P450="","",IF($J$12&lt;&gt;"ABC",IF(P450&lt;="250",VLOOKUP(O450,Info!$AZ$4:$BB$22,3,FALSE),VLOOKUP(O450,Info!$AZ$23:$BB$39,3,FALSE)),IF(P450&lt;="250",VLOOKUP(O450,Info!$AO$4:$AQ$22,3,FALSE),VLOOKUP(O450,Info!$AO$23:$AP$39,3,FALSE))))))</f>
        <v/>
      </c>
      <c r="AD450" s="1"/>
      <c r="AE450" s="1" t="str">
        <f>IF($L450="None","",IF(ISERROR(VLOOKUP($L450,Info!$B$4:$B$266,1,FALSE)),"",VLOOKUP($L450,Info!$B$4:$L$266,4,FALSE)))</f>
        <v/>
      </c>
      <c r="AF450" s="1" t="str">
        <f>IF($L450="None","",IF(ISERROR(VLOOKUP($L450,Info!$B$4:$B$266,1,FALSE)),"",VLOOKUP($L450,Info!$B$4:$L$266,6,FALSE)))</f>
        <v/>
      </c>
      <c r="AG450" s="1"/>
      <c r="AH450" s="33" t="str" cm="1">
        <f t="array" ref="AH450">IF(AND(L450&lt;&gt;"",O450&lt;&gt;"",R450:S450&lt;&gt;"",W450:X450&lt;&gt;"",Z450:AA450&lt;&gt;"",AC450&lt;&gt;""),"Good","Bad")</f>
        <v>Bad</v>
      </c>
      <c r="AL450" t="str" cm="1">
        <f t="array" ref="AL450">IF(R450&gt;0,_xlfn.IFS(COUNTIF($L$20:L450,"&lt;&gt;")&lt;101,1,COUNTIF($L$20:L450,"&lt;&gt;")&lt;201,2,COUNTIF($L$20:L450,"&lt;&gt;")&lt;301,3,COUNTIF($L$20:L450,"&lt;&gt;")&lt;401,4,COUNTIF($L$20:L450,"&lt;&gt;")&lt;501,5,COUNTIF($L$20:L450,"&lt;&gt;")&lt;601,6,COUNTIF($L$20:L450,"&lt;&gt;")&lt;701,7,COUNTIF($L$20:L450,"&lt;&gt;")&lt;801,8,COUNTIF($L$20:L450,"&lt;&gt;")&lt;901,9,COUNTIF($L$20:L450,"&lt;&gt;")&lt;1001,10,COUNTIF($L$20:L450,"&lt;&gt;")&lt;1101,11,COUNTIF($L$20:L450,"&lt;&gt;")&lt;1201,12,COUNTIF($L$20:L450,"&lt;&gt;")&lt;1301,13,COUNTIF($L$20:L450,"&lt;&gt;")&lt;1401,14,COUNTIF($L$20:L450,"&lt;&gt;")&lt;1501,15,COUNTIF($L$20:L450,"&lt;&gt;")&lt;1601,16,COUNTIF($L$20:L450,"&lt;&gt;")&lt;1701,17,COUNTIF($L$20:L450,"&lt;&gt;")&lt;1801,18,COUNTIF($L$20:L450,"&lt;&gt;")&lt;1901,19,COUNTIF($L$20:L450,"&lt;&gt;")&lt;2001,20,COUNTIF($L$20:L450,"&lt;&gt;")&lt;2101,21,COUNTIF($L$20:L450,"&lt;&gt;")&lt;2201,22,COUNTIF($L$20:L450,"&lt;&gt;")&lt;2301,23,COUNTIF($L$20:L450,"&lt;&gt;")&lt;2401,24,COUNTIF($L$20:L450,"&lt;&gt;")&lt;2501,25,COUNTIF($L$20:L450,"&lt;&gt;")&lt;2601,26,COUNTIF($L$20:L450,"&lt;&gt;")&lt;2701,27,COUNTIF($L$20:L450,"&lt;&gt;")&lt;2801,28,COUNTIF($L$20:L450,"&lt;&gt;")&lt;2901,29,COUNTIF($L$20:L450,"&lt;&gt;")&lt;3001,30),"")</f>
        <v/>
      </c>
      <c r="AM450" t="str">
        <f t="shared" si="30"/>
        <v/>
      </c>
      <c r="AN450" t="str">
        <f t="shared" si="34"/>
        <v/>
      </c>
      <c r="AP450" t="str">
        <f t="shared" si="33"/>
        <v/>
      </c>
      <c r="AQ450" t="str">
        <f>IF(AO450="","",COUNTIFS(AM450:$AM$3019,AO450))</f>
        <v/>
      </c>
    </row>
    <row r="451" spans="1:43" x14ac:dyDescent="0.25">
      <c r="A451" s="6" t="str">
        <f>IF(COUNT($A$20:A450)&lt;&gt;$B$4,IF(A450="","",A450+1),"")</f>
        <v/>
      </c>
      <c r="B451" s="3"/>
      <c r="C451" s="3"/>
      <c r="D451" s="122"/>
      <c r="E451" s="3"/>
      <c r="F451" s="3"/>
      <c r="G451" s="3"/>
      <c r="H451" s="3"/>
      <c r="I451" s="120"/>
      <c r="J451" s="3"/>
      <c r="K451" s="119" t="str" cm="1">
        <f t="array" ref="K451">IF(OR($J$14 = "A",$J$14 = "B",$J$14 = "C"),IF(I451="","",IF(LEN(I451)&gt;2,_xlfn.IFS(ISNUMBER(SEARCH("_",I451)),I451,ISNUMBER(SEARCH(", ",I451)),SUBSTITUTE(I451,", ","_"),ISNUMBER(SEARCH("/ ",I451)),SUBSTITUTE(I451,"/ ","_"),ISNUMBER(SEARCH(",",I451)),SUBSTITUTE(I451,",","_"),ISNUMBER(SEARCH("/",I451)),SUBSTITUTE(I451,"/","_"),ISNUMBER(SEARCH("",I451)),I451),I451)),IF(OR($J$14 = "J",$J$14 = "K"),"",IF(D451="","",IF(LEN(D451)&gt;2,_xlfn.IFS(ISNUMBER(SEARCH("_",D451)),D451,ISNUMBER(SEARCH(", ",D451)),SUBSTITUTE(D451,", ","_"),ISNUMBER(SEARCH("/ ",D451)),SUBSTITUTE(D451,"/ ","_"),ISNUMBER(SEARCH(",",D451)),SUBSTITUTE(D451,",","_"),ISNUMBER(SEARCH("/",D451)),SUBSTITUTE(D451,"/","_"),ISNUMBER(SEARCH("",D451)),D451),D451))))</f>
        <v/>
      </c>
      <c r="L451" s="1"/>
      <c r="M451" s="1" t="str">
        <f t="shared" si="31"/>
        <v/>
      </c>
      <c r="N451" s="94" t="str">
        <f>IF($L451="None","",IF(ISERROR(VLOOKUP($L451,Info!$B$4:$B$266,1,FALSE)),"",VLOOKUP($L451,Info!$B$4:$L$266,5,FALSE)))</f>
        <v/>
      </c>
      <c r="O451" s="94" t="str">
        <f>IF(K451="","",IF(AND($J$12&lt;&gt;"ABC",N451="3"),"BAC",IF(N451="3","ABC",IF($J$12&lt;&gt;"ABC",IF($J$10="Standard",VLOOKUP(K451,Info!$BE$4:$BF$481,2,FALSE),VLOOKUP(K451,Info!$BI$4:$BJ$482,2,FALSE)),IF($J$10="Standard",VLOOKUP(K451,Info!$AG$4:$AH$2994,2,FALSE),VLOOKUP(K451,Info!$AK$4:$AL$2997,2,FALSE))))))</f>
        <v/>
      </c>
      <c r="P451" s="94" t="str">
        <f>IF($L451="None","",IF(ISERROR(VLOOKUP($L451,Info!$B$4:$B$266,1,FALSE)),"",VLOOKUP($L451,Info!$B$4:$L$266,3,FALSE)))</f>
        <v/>
      </c>
      <c r="Q451" s="96" t="str">
        <f>IF($L451="None","",IF(ISERROR(VLOOKUP($L451,Info!$B$4:$B$266,1,FALSE)),"",VLOOKUP($L451,Info!$B$4:$L$266,4,FALSE)))</f>
        <v/>
      </c>
      <c r="R451" s="1"/>
      <c r="S451" s="6" t="str">
        <f t="shared" si="32"/>
        <v/>
      </c>
      <c r="T451" s="6" t="str">
        <f>IF($L451="None","",IF(ISERROR(VLOOKUP($L451,Info!$B$4:$B$266,1,FALSE)),"",VLOOKUP($L451,Info!$B$4:$L$266,11,FALSE)))</f>
        <v/>
      </c>
      <c r="U451" s="1"/>
      <c r="V451" s="1"/>
      <c r="W451" s="1"/>
      <c r="X451" s="1" t="str">
        <f>IF($L451="None","",IF(ISERROR(VLOOKUP($L451,Info!$B$4:$B$266,1,FALSE)),"",IF(OR(W451="Metallic Liquid Tight",W451="Non-Metallic Liquid Tight",W451="LSZH",W451="Greenfield"),VLOOKUP($L451,Info!$B$4:$L$266,7,FALSE),"N/A")))</f>
        <v/>
      </c>
      <c r="Y451" s="1"/>
      <c r="Z451" s="96" t="str">
        <f>IF($L451="None","",IF(ISERROR(VLOOKUP($L451,Info!$B$4:$B$266,1,FALSE)),"",VLOOKUP($L451,Info!$B$4:$L$266,9,FALSE)))</f>
        <v/>
      </c>
      <c r="AA451" s="96" t="str">
        <f>IF($L451="None","",IF(ISERROR(VLOOKUP($L451,Info!$B$4:$B$266,1,FALSE)),"",VLOOKUP($L451,Info!$B$4:$L$266,8,FALSE)))</f>
        <v/>
      </c>
      <c r="AB451" s="96" t="str">
        <f>IF($L451="None","",IF(ISERROR(VLOOKUP($L451,Info!$B$4:$B$266,1,FALSE)),"",VLOOKUP($L451,Info!$B$4:$L$266,10,FALSE)))</f>
        <v/>
      </c>
      <c r="AC451" s="1" t="str">
        <f>IF(W451="SO Cable","Black,White",IF(O451="","",IF(P451="","",IF($J$12&lt;&gt;"ABC",IF(P451&lt;="250",VLOOKUP(O451,Info!$AZ$4:$BB$22,3,FALSE),VLOOKUP(O451,Info!$AZ$23:$BB$39,3,FALSE)),IF(P451&lt;="250",VLOOKUP(O451,Info!$AO$4:$AQ$22,3,FALSE),VLOOKUP(O451,Info!$AO$23:$AP$39,3,FALSE))))))</f>
        <v/>
      </c>
      <c r="AD451" s="1"/>
      <c r="AE451" s="1" t="str">
        <f>IF($L451="None","",IF(ISERROR(VLOOKUP($L451,Info!$B$4:$B$266,1,FALSE)),"",VLOOKUP($L451,Info!$B$4:$L$266,4,FALSE)))</f>
        <v/>
      </c>
      <c r="AF451" s="1" t="str">
        <f>IF($L451="None","",IF(ISERROR(VLOOKUP($L451,Info!$B$4:$B$266,1,FALSE)),"",VLOOKUP($L451,Info!$B$4:$L$266,6,FALSE)))</f>
        <v/>
      </c>
      <c r="AG451" s="1"/>
      <c r="AH451" s="33" t="str" cm="1">
        <f t="array" ref="AH451">IF(AND(L451&lt;&gt;"",O451&lt;&gt;"",R451:S451&lt;&gt;"",W451:X451&lt;&gt;"",Z451:AA451&lt;&gt;"",AC451&lt;&gt;""),"Good","Bad")</f>
        <v>Bad</v>
      </c>
      <c r="AL451" t="str" cm="1">
        <f t="array" ref="AL451">IF(R451&gt;0,_xlfn.IFS(COUNTIF($L$20:L451,"&lt;&gt;")&lt;101,1,COUNTIF($L$20:L451,"&lt;&gt;")&lt;201,2,COUNTIF($L$20:L451,"&lt;&gt;")&lt;301,3,COUNTIF($L$20:L451,"&lt;&gt;")&lt;401,4,COUNTIF($L$20:L451,"&lt;&gt;")&lt;501,5,COUNTIF($L$20:L451,"&lt;&gt;")&lt;601,6,COUNTIF($L$20:L451,"&lt;&gt;")&lt;701,7,COUNTIF($L$20:L451,"&lt;&gt;")&lt;801,8,COUNTIF($L$20:L451,"&lt;&gt;")&lt;901,9,COUNTIF($L$20:L451,"&lt;&gt;")&lt;1001,10,COUNTIF($L$20:L451,"&lt;&gt;")&lt;1101,11,COUNTIF($L$20:L451,"&lt;&gt;")&lt;1201,12,COUNTIF($L$20:L451,"&lt;&gt;")&lt;1301,13,COUNTIF($L$20:L451,"&lt;&gt;")&lt;1401,14,COUNTIF($L$20:L451,"&lt;&gt;")&lt;1501,15,COUNTIF($L$20:L451,"&lt;&gt;")&lt;1601,16,COUNTIF($L$20:L451,"&lt;&gt;")&lt;1701,17,COUNTIF($L$20:L451,"&lt;&gt;")&lt;1801,18,COUNTIF($L$20:L451,"&lt;&gt;")&lt;1901,19,COUNTIF($L$20:L451,"&lt;&gt;")&lt;2001,20,COUNTIF($L$20:L451,"&lt;&gt;")&lt;2101,21,COUNTIF($L$20:L451,"&lt;&gt;")&lt;2201,22,COUNTIF($L$20:L451,"&lt;&gt;")&lt;2301,23,COUNTIF($L$20:L451,"&lt;&gt;")&lt;2401,24,COUNTIF($L$20:L451,"&lt;&gt;")&lt;2501,25,COUNTIF($L$20:L451,"&lt;&gt;")&lt;2601,26,COUNTIF($L$20:L451,"&lt;&gt;")&lt;2701,27,COUNTIF($L$20:L451,"&lt;&gt;")&lt;2801,28,COUNTIF($L$20:L451,"&lt;&gt;")&lt;2901,29,COUNTIF($L$20:L451,"&lt;&gt;")&lt;3001,30),"")</f>
        <v/>
      </c>
      <c r="AM451" t="str">
        <f t="shared" si="30"/>
        <v/>
      </c>
      <c r="AN451" t="str">
        <f t="shared" si="34"/>
        <v/>
      </c>
      <c r="AP451" t="str">
        <f t="shared" si="33"/>
        <v/>
      </c>
      <c r="AQ451" t="str">
        <f>IF(AO451="","",COUNTIFS(AM451:$AM$3019,AO451))</f>
        <v/>
      </c>
    </row>
    <row r="452" spans="1:43" x14ac:dyDescent="0.25">
      <c r="A452" s="6" t="str">
        <f>IF(COUNT($A$20:A451)&lt;&gt;$B$4,IF(A451="","",A451+1),"")</f>
        <v/>
      </c>
      <c r="B452" s="3"/>
      <c r="C452" s="3"/>
      <c r="D452" s="122"/>
      <c r="E452" s="3"/>
      <c r="F452" s="3"/>
      <c r="G452" s="3"/>
      <c r="H452" s="3"/>
      <c r="I452" s="120"/>
      <c r="J452" s="3"/>
      <c r="K452" s="119" t="str" cm="1">
        <f t="array" ref="K452">IF(OR($J$14 = "A",$J$14 = "B",$J$14 = "C"),IF(I452="","",IF(LEN(I452)&gt;2,_xlfn.IFS(ISNUMBER(SEARCH("_",I452)),I452,ISNUMBER(SEARCH(", ",I452)),SUBSTITUTE(I452,", ","_"),ISNUMBER(SEARCH("/ ",I452)),SUBSTITUTE(I452,"/ ","_"),ISNUMBER(SEARCH(",",I452)),SUBSTITUTE(I452,",","_"),ISNUMBER(SEARCH("/",I452)),SUBSTITUTE(I452,"/","_"),ISNUMBER(SEARCH("",I452)),I452),I452)),IF(OR($J$14 = "J",$J$14 = "K"),"",IF(D452="","",IF(LEN(D452)&gt;2,_xlfn.IFS(ISNUMBER(SEARCH("_",D452)),D452,ISNUMBER(SEARCH(", ",D452)),SUBSTITUTE(D452,", ","_"),ISNUMBER(SEARCH("/ ",D452)),SUBSTITUTE(D452,"/ ","_"),ISNUMBER(SEARCH(",",D452)),SUBSTITUTE(D452,",","_"),ISNUMBER(SEARCH("/",D452)),SUBSTITUTE(D452,"/","_"),ISNUMBER(SEARCH("",D452)),D452),D452))))</f>
        <v/>
      </c>
      <c r="L452" s="1"/>
      <c r="M452" s="1" t="str">
        <f t="shared" si="31"/>
        <v/>
      </c>
      <c r="N452" s="94" t="str">
        <f>IF($L452="None","",IF(ISERROR(VLOOKUP($L452,Info!$B$4:$B$266,1,FALSE)),"",VLOOKUP($L452,Info!$B$4:$L$266,5,FALSE)))</f>
        <v/>
      </c>
      <c r="O452" s="94" t="str">
        <f>IF(K452="","",IF(AND($J$12&lt;&gt;"ABC",N452="3"),"BAC",IF(N452="3","ABC",IF($J$12&lt;&gt;"ABC",IF($J$10="Standard",VLOOKUP(K452,Info!$BE$4:$BF$481,2,FALSE),VLOOKUP(K452,Info!$BI$4:$BJ$482,2,FALSE)),IF($J$10="Standard",VLOOKUP(K452,Info!$AG$4:$AH$2994,2,FALSE),VLOOKUP(K452,Info!$AK$4:$AL$2997,2,FALSE))))))</f>
        <v/>
      </c>
      <c r="P452" s="94" t="str">
        <f>IF($L452="None","",IF(ISERROR(VLOOKUP($L452,Info!$B$4:$B$266,1,FALSE)),"",VLOOKUP($L452,Info!$B$4:$L$266,3,FALSE)))</f>
        <v/>
      </c>
      <c r="Q452" s="96" t="str">
        <f>IF($L452="None","",IF(ISERROR(VLOOKUP($L452,Info!$B$4:$B$266,1,FALSE)),"",VLOOKUP($L452,Info!$B$4:$L$266,4,FALSE)))</f>
        <v/>
      </c>
      <c r="R452" s="1"/>
      <c r="S452" s="6" t="str">
        <f t="shared" si="32"/>
        <v/>
      </c>
      <c r="T452" s="6" t="str">
        <f>IF($L452="None","",IF(ISERROR(VLOOKUP($L452,Info!$B$4:$B$266,1,FALSE)),"",VLOOKUP($L452,Info!$B$4:$L$266,11,FALSE)))</f>
        <v/>
      </c>
      <c r="U452" s="1"/>
      <c r="V452" s="1"/>
      <c r="W452" s="1"/>
      <c r="X452" s="1" t="str">
        <f>IF($L452="None","",IF(ISERROR(VLOOKUP($L452,Info!$B$4:$B$266,1,FALSE)),"",IF(OR(W452="Metallic Liquid Tight",W452="Non-Metallic Liquid Tight",W452="LSZH",W452="Greenfield"),VLOOKUP($L452,Info!$B$4:$L$266,7,FALSE),"N/A")))</f>
        <v/>
      </c>
      <c r="Y452" s="1"/>
      <c r="Z452" s="96" t="str">
        <f>IF($L452="None","",IF(ISERROR(VLOOKUP($L452,Info!$B$4:$B$266,1,FALSE)),"",VLOOKUP($L452,Info!$B$4:$L$266,9,FALSE)))</f>
        <v/>
      </c>
      <c r="AA452" s="96" t="str">
        <f>IF($L452="None","",IF(ISERROR(VLOOKUP($L452,Info!$B$4:$B$266,1,FALSE)),"",VLOOKUP($L452,Info!$B$4:$L$266,8,FALSE)))</f>
        <v/>
      </c>
      <c r="AB452" s="96" t="str">
        <f>IF($L452="None","",IF(ISERROR(VLOOKUP($L452,Info!$B$4:$B$266,1,FALSE)),"",VLOOKUP($L452,Info!$B$4:$L$266,10,FALSE)))</f>
        <v/>
      </c>
      <c r="AC452" s="1" t="str">
        <f>IF(W452="SO Cable","Black,White",IF(O452="","",IF(P452="","",IF($J$12&lt;&gt;"ABC",IF(P452&lt;="250",VLOOKUP(O452,Info!$AZ$4:$BB$22,3,FALSE),VLOOKUP(O452,Info!$AZ$23:$BB$39,3,FALSE)),IF(P452&lt;="250",VLOOKUP(O452,Info!$AO$4:$AQ$22,3,FALSE),VLOOKUP(O452,Info!$AO$23:$AP$39,3,FALSE))))))</f>
        <v/>
      </c>
      <c r="AD452" s="1"/>
      <c r="AE452" s="1" t="str">
        <f>IF($L452="None","",IF(ISERROR(VLOOKUP($L452,Info!$B$4:$B$266,1,FALSE)),"",VLOOKUP($L452,Info!$B$4:$L$266,4,FALSE)))</f>
        <v/>
      </c>
      <c r="AF452" s="1" t="str">
        <f>IF($L452="None","",IF(ISERROR(VLOOKUP($L452,Info!$B$4:$B$266,1,FALSE)),"",VLOOKUP($L452,Info!$B$4:$L$266,6,FALSE)))</f>
        <v/>
      </c>
      <c r="AG452" s="1"/>
      <c r="AH452" s="33" t="str" cm="1">
        <f t="array" ref="AH452">IF(AND(L452&lt;&gt;"",O452&lt;&gt;"",R452:S452&lt;&gt;"",W452:X452&lt;&gt;"",Z452:AA452&lt;&gt;"",AC452&lt;&gt;""),"Good","Bad")</f>
        <v>Bad</v>
      </c>
      <c r="AL452" t="str" cm="1">
        <f t="array" ref="AL452">IF(R452&gt;0,_xlfn.IFS(COUNTIF($L$20:L452,"&lt;&gt;")&lt;101,1,COUNTIF($L$20:L452,"&lt;&gt;")&lt;201,2,COUNTIF($L$20:L452,"&lt;&gt;")&lt;301,3,COUNTIF($L$20:L452,"&lt;&gt;")&lt;401,4,COUNTIF($L$20:L452,"&lt;&gt;")&lt;501,5,COUNTIF($L$20:L452,"&lt;&gt;")&lt;601,6,COUNTIF($L$20:L452,"&lt;&gt;")&lt;701,7,COUNTIF($L$20:L452,"&lt;&gt;")&lt;801,8,COUNTIF($L$20:L452,"&lt;&gt;")&lt;901,9,COUNTIF($L$20:L452,"&lt;&gt;")&lt;1001,10,COUNTIF($L$20:L452,"&lt;&gt;")&lt;1101,11,COUNTIF($L$20:L452,"&lt;&gt;")&lt;1201,12,COUNTIF($L$20:L452,"&lt;&gt;")&lt;1301,13,COUNTIF($L$20:L452,"&lt;&gt;")&lt;1401,14,COUNTIF($L$20:L452,"&lt;&gt;")&lt;1501,15,COUNTIF($L$20:L452,"&lt;&gt;")&lt;1601,16,COUNTIF($L$20:L452,"&lt;&gt;")&lt;1701,17,COUNTIF($L$20:L452,"&lt;&gt;")&lt;1801,18,COUNTIF($L$20:L452,"&lt;&gt;")&lt;1901,19,COUNTIF($L$20:L452,"&lt;&gt;")&lt;2001,20,COUNTIF($L$20:L452,"&lt;&gt;")&lt;2101,21,COUNTIF($L$20:L452,"&lt;&gt;")&lt;2201,22,COUNTIF($L$20:L452,"&lt;&gt;")&lt;2301,23,COUNTIF($L$20:L452,"&lt;&gt;")&lt;2401,24,COUNTIF($L$20:L452,"&lt;&gt;")&lt;2501,25,COUNTIF($L$20:L452,"&lt;&gt;")&lt;2601,26,COUNTIF($L$20:L452,"&lt;&gt;")&lt;2701,27,COUNTIF($L$20:L452,"&lt;&gt;")&lt;2801,28,COUNTIF($L$20:L452,"&lt;&gt;")&lt;2901,29,COUNTIF($L$20:L452,"&lt;&gt;")&lt;3001,30),"")</f>
        <v/>
      </c>
      <c r="AM452" t="str">
        <f t="shared" si="30"/>
        <v/>
      </c>
      <c r="AN452" t="str">
        <f t="shared" si="34"/>
        <v/>
      </c>
      <c r="AP452" t="str">
        <f t="shared" si="33"/>
        <v/>
      </c>
      <c r="AQ452" t="str">
        <f>IF(AO452="","",COUNTIFS(AM452:$AM$3019,AO452))</f>
        <v/>
      </c>
    </row>
    <row r="453" spans="1:43" x14ac:dyDescent="0.25">
      <c r="A453" s="6" t="str">
        <f>IF(COUNT($A$20:A452)&lt;&gt;$B$4,IF(A452="","",A452+1),"")</f>
        <v/>
      </c>
      <c r="B453" s="3"/>
      <c r="C453" s="3"/>
      <c r="D453" s="122"/>
      <c r="E453" s="3"/>
      <c r="F453" s="3"/>
      <c r="G453" s="3"/>
      <c r="H453" s="3"/>
      <c r="I453" s="120"/>
      <c r="J453" s="3"/>
      <c r="K453" s="119" t="str" cm="1">
        <f t="array" ref="K453">IF(OR($J$14 = "A",$J$14 = "B",$J$14 = "C"),IF(I453="","",IF(LEN(I453)&gt;2,_xlfn.IFS(ISNUMBER(SEARCH("_",I453)),I453,ISNUMBER(SEARCH(", ",I453)),SUBSTITUTE(I453,", ","_"),ISNUMBER(SEARCH("/ ",I453)),SUBSTITUTE(I453,"/ ","_"),ISNUMBER(SEARCH(",",I453)),SUBSTITUTE(I453,",","_"),ISNUMBER(SEARCH("/",I453)),SUBSTITUTE(I453,"/","_"),ISNUMBER(SEARCH("",I453)),I453),I453)),IF(OR($J$14 = "J",$J$14 = "K"),"",IF(D453="","",IF(LEN(D453)&gt;2,_xlfn.IFS(ISNUMBER(SEARCH("_",D453)),D453,ISNUMBER(SEARCH(", ",D453)),SUBSTITUTE(D453,", ","_"),ISNUMBER(SEARCH("/ ",D453)),SUBSTITUTE(D453,"/ ","_"),ISNUMBER(SEARCH(",",D453)),SUBSTITUTE(D453,",","_"),ISNUMBER(SEARCH("/",D453)),SUBSTITUTE(D453,"/","_"),ISNUMBER(SEARCH("",D453)),D453),D453))))</f>
        <v/>
      </c>
      <c r="L453" s="1"/>
      <c r="M453" s="1" t="str">
        <f t="shared" si="31"/>
        <v/>
      </c>
      <c r="N453" s="94" t="str">
        <f>IF($L453="None","",IF(ISERROR(VLOOKUP($L453,Info!$B$4:$B$266,1,FALSE)),"",VLOOKUP($L453,Info!$B$4:$L$266,5,FALSE)))</f>
        <v/>
      </c>
      <c r="O453" s="94" t="str">
        <f>IF(K453="","",IF(AND($J$12&lt;&gt;"ABC",N453="3"),"BAC",IF(N453="3","ABC",IF($J$12&lt;&gt;"ABC",IF($J$10="Standard",VLOOKUP(K453,Info!$BE$4:$BF$481,2,FALSE),VLOOKUP(K453,Info!$BI$4:$BJ$482,2,FALSE)),IF($J$10="Standard",VLOOKUP(K453,Info!$AG$4:$AH$2994,2,FALSE),VLOOKUP(K453,Info!$AK$4:$AL$2997,2,FALSE))))))</f>
        <v/>
      </c>
      <c r="P453" s="94" t="str">
        <f>IF($L453="None","",IF(ISERROR(VLOOKUP($L453,Info!$B$4:$B$266,1,FALSE)),"",VLOOKUP($L453,Info!$B$4:$L$266,3,FALSE)))</f>
        <v/>
      </c>
      <c r="Q453" s="96" t="str">
        <f>IF($L453="None","",IF(ISERROR(VLOOKUP($L453,Info!$B$4:$B$266,1,FALSE)),"",VLOOKUP($L453,Info!$B$4:$L$266,4,FALSE)))</f>
        <v/>
      </c>
      <c r="R453" s="1"/>
      <c r="S453" s="6" t="str">
        <f t="shared" si="32"/>
        <v/>
      </c>
      <c r="T453" s="6" t="str">
        <f>IF($L453="None","",IF(ISERROR(VLOOKUP($L453,Info!$B$4:$B$266,1,FALSE)),"",VLOOKUP($L453,Info!$B$4:$L$266,11,FALSE)))</f>
        <v/>
      </c>
      <c r="U453" s="1"/>
      <c r="V453" s="1"/>
      <c r="W453" s="1"/>
      <c r="X453" s="1" t="str">
        <f>IF($L453="None","",IF(ISERROR(VLOOKUP($L453,Info!$B$4:$B$266,1,FALSE)),"",IF(OR(W453="Metallic Liquid Tight",W453="Non-Metallic Liquid Tight",W453="LSZH",W453="Greenfield"),VLOOKUP($L453,Info!$B$4:$L$266,7,FALSE),"N/A")))</f>
        <v/>
      </c>
      <c r="Y453" s="1"/>
      <c r="Z453" s="96" t="str">
        <f>IF($L453="None","",IF(ISERROR(VLOOKUP($L453,Info!$B$4:$B$266,1,FALSE)),"",VLOOKUP($L453,Info!$B$4:$L$266,9,FALSE)))</f>
        <v/>
      </c>
      <c r="AA453" s="96" t="str">
        <f>IF($L453="None","",IF(ISERROR(VLOOKUP($L453,Info!$B$4:$B$266,1,FALSE)),"",VLOOKUP($L453,Info!$B$4:$L$266,8,FALSE)))</f>
        <v/>
      </c>
      <c r="AB453" s="96" t="str">
        <f>IF($L453="None","",IF(ISERROR(VLOOKUP($L453,Info!$B$4:$B$266,1,FALSE)),"",VLOOKUP($L453,Info!$B$4:$L$266,10,FALSE)))</f>
        <v/>
      </c>
      <c r="AC453" s="1" t="str">
        <f>IF(W453="SO Cable","Black,White",IF(O453="","",IF(P453="","",IF($J$12&lt;&gt;"ABC",IF(P453&lt;="250",VLOOKUP(O453,Info!$AZ$4:$BB$22,3,FALSE),VLOOKUP(O453,Info!$AZ$23:$BB$39,3,FALSE)),IF(P453&lt;="250",VLOOKUP(O453,Info!$AO$4:$AQ$22,3,FALSE),VLOOKUP(O453,Info!$AO$23:$AP$39,3,FALSE))))))</f>
        <v/>
      </c>
      <c r="AD453" s="1"/>
      <c r="AE453" s="1" t="str">
        <f>IF($L453="None","",IF(ISERROR(VLOOKUP($L453,Info!$B$4:$B$266,1,FALSE)),"",VLOOKUP($L453,Info!$B$4:$L$266,4,FALSE)))</f>
        <v/>
      </c>
      <c r="AF453" s="1" t="str">
        <f>IF($L453="None","",IF(ISERROR(VLOOKUP($L453,Info!$B$4:$B$266,1,FALSE)),"",VLOOKUP($L453,Info!$B$4:$L$266,6,FALSE)))</f>
        <v/>
      </c>
      <c r="AG453" s="1"/>
      <c r="AH453" s="33" t="str" cm="1">
        <f t="array" ref="AH453">IF(AND(L453&lt;&gt;"",O453&lt;&gt;"",R453:S453&lt;&gt;"",W453:X453&lt;&gt;"",Z453:AA453&lt;&gt;"",AC453&lt;&gt;""),"Good","Bad")</f>
        <v>Bad</v>
      </c>
      <c r="AL453" t="str" cm="1">
        <f t="array" ref="AL453">IF(R453&gt;0,_xlfn.IFS(COUNTIF($L$20:L453,"&lt;&gt;")&lt;101,1,COUNTIF($L$20:L453,"&lt;&gt;")&lt;201,2,COUNTIF($L$20:L453,"&lt;&gt;")&lt;301,3,COUNTIF($L$20:L453,"&lt;&gt;")&lt;401,4,COUNTIF($L$20:L453,"&lt;&gt;")&lt;501,5,COUNTIF($L$20:L453,"&lt;&gt;")&lt;601,6,COUNTIF($L$20:L453,"&lt;&gt;")&lt;701,7,COUNTIF($L$20:L453,"&lt;&gt;")&lt;801,8,COUNTIF($L$20:L453,"&lt;&gt;")&lt;901,9,COUNTIF($L$20:L453,"&lt;&gt;")&lt;1001,10,COUNTIF($L$20:L453,"&lt;&gt;")&lt;1101,11,COUNTIF($L$20:L453,"&lt;&gt;")&lt;1201,12,COUNTIF($L$20:L453,"&lt;&gt;")&lt;1301,13,COUNTIF($L$20:L453,"&lt;&gt;")&lt;1401,14,COUNTIF($L$20:L453,"&lt;&gt;")&lt;1501,15,COUNTIF($L$20:L453,"&lt;&gt;")&lt;1601,16,COUNTIF($L$20:L453,"&lt;&gt;")&lt;1701,17,COUNTIF($L$20:L453,"&lt;&gt;")&lt;1801,18,COUNTIF($L$20:L453,"&lt;&gt;")&lt;1901,19,COUNTIF($L$20:L453,"&lt;&gt;")&lt;2001,20,COUNTIF($L$20:L453,"&lt;&gt;")&lt;2101,21,COUNTIF($L$20:L453,"&lt;&gt;")&lt;2201,22,COUNTIF($L$20:L453,"&lt;&gt;")&lt;2301,23,COUNTIF($L$20:L453,"&lt;&gt;")&lt;2401,24,COUNTIF($L$20:L453,"&lt;&gt;")&lt;2501,25,COUNTIF($L$20:L453,"&lt;&gt;")&lt;2601,26,COUNTIF($L$20:L453,"&lt;&gt;")&lt;2701,27,COUNTIF($L$20:L453,"&lt;&gt;")&lt;2801,28,COUNTIF($L$20:L453,"&lt;&gt;")&lt;2901,29,COUNTIF($L$20:L453,"&lt;&gt;")&lt;3001,30),"")</f>
        <v/>
      </c>
      <c r="AM453" t="str">
        <f t="shared" si="30"/>
        <v/>
      </c>
      <c r="AN453" t="str">
        <f t="shared" si="34"/>
        <v/>
      </c>
      <c r="AP453" t="str">
        <f t="shared" si="33"/>
        <v/>
      </c>
      <c r="AQ453" t="str">
        <f>IF(AO453="","",COUNTIFS(AM453:$AM$3019,AO453))</f>
        <v/>
      </c>
    </row>
    <row r="454" spans="1:43" x14ac:dyDescent="0.25">
      <c r="A454" s="6" t="str">
        <f>IF(COUNT($A$20:A453)&lt;&gt;$B$4,IF(A453="","",A453+1),"")</f>
        <v/>
      </c>
      <c r="B454" s="3"/>
      <c r="C454" s="3"/>
      <c r="D454" s="122"/>
      <c r="E454" s="3"/>
      <c r="F454" s="3"/>
      <c r="G454" s="3"/>
      <c r="H454" s="3"/>
      <c r="I454" s="120"/>
      <c r="J454" s="3"/>
      <c r="K454" s="119" t="str" cm="1">
        <f t="array" ref="K454">IF(OR($J$14 = "A",$J$14 = "B",$J$14 = "C"),IF(I454="","",IF(LEN(I454)&gt;2,_xlfn.IFS(ISNUMBER(SEARCH("_",I454)),I454,ISNUMBER(SEARCH(", ",I454)),SUBSTITUTE(I454,", ","_"),ISNUMBER(SEARCH("/ ",I454)),SUBSTITUTE(I454,"/ ","_"),ISNUMBER(SEARCH(",",I454)),SUBSTITUTE(I454,",","_"),ISNUMBER(SEARCH("/",I454)),SUBSTITUTE(I454,"/","_"),ISNUMBER(SEARCH("",I454)),I454),I454)),IF(OR($J$14 = "J",$J$14 = "K"),"",IF(D454="","",IF(LEN(D454)&gt;2,_xlfn.IFS(ISNUMBER(SEARCH("_",D454)),D454,ISNUMBER(SEARCH(", ",D454)),SUBSTITUTE(D454,", ","_"),ISNUMBER(SEARCH("/ ",D454)),SUBSTITUTE(D454,"/ ","_"),ISNUMBER(SEARCH(",",D454)),SUBSTITUTE(D454,",","_"),ISNUMBER(SEARCH("/",D454)),SUBSTITUTE(D454,"/","_"),ISNUMBER(SEARCH("",D454)),D454),D454))))</f>
        <v/>
      </c>
      <c r="L454" s="1"/>
      <c r="M454" s="1" t="str">
        <f t="shared" si="31"/>
        <v/>
      </c>
      <c r="N454" s="94" t="str">
        <f>IF($L454="None","",IF(ISERROR(VLOOKUP($L454,Info!$B$4:$B$266,1,FALSE)),"",VLOOKUP($L454,Info!$B$4:$L$266,5,FALSE)))</f>
        <v/>
      </c>
      <c r="O454" s="94" t="str">
        <f>IF(K454="","",IF(AND($J$12&lt;&gt;"ABC",N454="3"),"BAC",IF(N454="3","ABC",IF($J$12&lt;&gt;"ABC",IF($J$10="Standard",VLOOKUP(K454,Info!$BE$4:$BF$481,2,FALSE),VLOOKUP(K454,Info!$BI$4:$BJ$482,2,FALSE)),IF($J$10="Standard",VLOOKUP(K454,Info!$AG$4:$AH$2994,2,FALSE),VLOOKUP(K454,Info!$AK$4:$AL$2997,2,FALSE))))))</f>
        <v/>
      </c>
      <c r="P454" s="94" t="str">
        <f>IF($L454="None","",IF(ISERROR(VLOOKUP($L454,Info!$B$4:$B$266,1,FALSE)),"",VLOOKUP($L454,Info!$B$4:$L$266,3,FALSE)))</f>
        <v/>
      </c>
      <c r="Q454" s="96" t="str">
        <f>IF($L454="None","",IF(ISERROR(VLOOKUP($L454,Info!$B$4:$B$266,1,FALSE)),"",VLOOKUP($L454,Info!$B$4:$L$266,4,FALSE)))</f>
        <v/>
      </c>
      <c r="R454" s="1"/>
      <c r="S454" s="6" t="str">
        <f t="shared" si="32"/>
        <v/>
      </c>
      <c r="T454" s="6" t="str">
        <f>IF($L454="None","",IF(ISERROR(VLOOKUP($L454,Info!$B$4:$B$266,1,FALSE)),"",VLOOKUP($L454,Info!$B$4:$L$266,11,FALSE)))</f>
        <v/>
      </c>
      <c r="U454" s="1"/>
      <c r="V454" s="1"/>
      <c r="W454" s="1"/>
      <c r="X454" s="1" t="str">
        <f>IF($L454="None","",IF(ISERROR(VLOOKUP($L454,Info!$B$4:$B$266,1,FALSE)),"",IF(OR(W454="Metallic Liquid Tight",W454="Non-Metallic Liquid Tight",W454="LSZH",W454="Greenfield"),VLOOKUP($L454,Info!$B$4:$L$266,7,FALSE),"N/A")))</f>
        <v/>
      </c>
      <c r="Y454" s="1"/>
      <c r="Z454" s="96" t="str">
        <f>IF($L454="None","",IF(ISERROR(VLOOKUP($L454,Info!$B$4:$B$266,1,FALSE)),"",VLOOKUP($L454,Info!$B$4:$L$266,9,FALSE)))</f>
        <v/>
      </c>
      <c r="AA454" s="96" t="str">
        <f>IF($L454="None","",IF(ISERROR(VLOOKUP($L454,Info!$B$4:$B$266,1,FALSE)),"",VLOOKUP($L454,Info!$B$4:$L$266,8,FALSE)))</f>
        <v/>
      </c>
      <c r="AB454" s="96" t="str">
        <f>IF($L454="None","",IF(ISERROR(VLOOKUP($L454,Info!$B$4:$B$266,1,FALSE)),"",VLOOKUP($L454,Info!$B$4:$L$266,10,FALSE)))</f>
        <v/>
      </c>
      <c r="AC454" s="1" t="str">
        <f>IF(W454="SO Cable","Black,White",IF(O454="","",IF(P454="","",IF($J$12&lt;&gt;"ABC",IF(P454&lt;="250",VLOOKUP(O454,Info!$AZ$4:$BB$22,3,FALSE),VLOOKUP(O454,Info!$AZ$23:$BB$39,3,FALSE)),IF(P454&lt;="250",VLOOKUP(O454,Info!$AO$4:$AQ$22,3,FALSE),VLOOKUP(O454,Info!$AO$23:$AP$39,3,FALSE))))))</f>
        <v/>
      </c>
      <c r="AD454" s="1"/>
      <c r="AE454" s="1" t="str">
        <f>IF($L454="None","",IF(ISERROR(VLOOKUP($L454,Info!$B$4:$B$266,1,FALSE)),"",VLOOKUP($L454,Info!$B$4:$L$266,4,FALSE)))</f>
        <v/>
      </c>
      <c r="AF454" s="1" t="str">
        <f>IF($L454="None","",IF(ISERROR(VLOOKUP($L454,Info!$B$4:$B$266,1,FALSE)),"",VLOOKUP($L454,Info!$B$4:$L$266,6,FALSE)))</f>
        <v/>
      </c>
      <c r="AG454" s="1"/>
      <c r="AH454" s="33" t="str" cm="1">
        <f t="array" ref="AH454">IF(AND(L454&lt;&gt;"",O454&lt;&gt;"",R454:S454&lt;&gt;"",W454:X454&lt;&gt;"",Z454:AA454&lt;&gt;"",AC454&lt;&gt;""),"Good","Bad")</f>
        <v>Bad</v>
      </c>
      <c r="AL454" t="str" cm="1">
        <f t="array" ref="AL454">IF(R454&gt;0,_xlfn.IFS(COUNTIF($L$20:L454,"&lt;&gt;")&lt;101,1,COUNTIF($L$20:L454,"&lt;&gt;")&lt;201,2,COUNTIF($L$20:L454,"&lt;&gt;")&lt;301,3,COUNTIF($L$20:L454,"&lt;&gt;")&lt;401,4,COUNTIF($L$20:L454,"&lt;&gt;")&lt;501,5,COUNTIF($L$20:L454,"&lt;&gt;")&lt;601,6,COUNTIF($L$20:L454,"&lt;&gt;")&lt;701,7,COUNTIF($L$20:L454,"&lt;&gt;")&lt;801,8,COUNTIF($L$20:L454,"&lt;&gt;")&lt;901,9,COUNTIF($L$20:L454,"&lt;&gt;")&lt;1001,10,COUNTIF($L$20:L454,"&lt;&gt;")&lt;1101,11,COUNTIF($L$20:L454,"&lt;&gt;")&lt;1201,12,COUNTIF($L$20:L454,"&lt;&gt;")&lt;1301,13,COUNTIF($L$20:L454,"&lt;&gt;")&lt;1401,14,COUNTIF($L$20:L454,"&lt;&gt;")&lt;1501,15,COUNTIF($L$20:L454,"&lt;&gt;")&lt;1601,16,COUNTIF($L$20:L454,"&lt;&gt;")&lt;1701,17,COUNTIF($L$20:L454,"&lt;&gt;")&lt;1801,18,COUNTIF($L$20:L454,"&lt;&gt;")&lt;1901,19,COUNTIF($L$20:L454,"&lt;&gt;")&lt;2001,20,COUNTIF($L$20:L454,"&lt;&gt;")&lt;2101,21,COUNTIF($L$20:L454,"&lt;&gt;")&lt;2201,22,COUNTIF($L$20:L454,"&lt;&gt;")&lt;2301,23,COUNTIF($L$20:L454,"&lt;&gt;")&lt;2401,24,COUNTIF($L$20:L454,"&lt;&gt;")&lt;2501,25,COUNTIF($L$20:L454,"&lt;&gt;")&lt;2601,26,COUNTIF($L$20:L454,"&lt;&gt;")&lt;2701,27,COUNTIF($L$20:L454,"&lt;&gt;")&lt;2801,28,COUNTIF($L$20:L454,"&lt;&gt;")&lt;2901,29,COUNTIF($L$20:L454,"&lt;&gt;")&lt;3001,30),"")</f>
        <v/>
      </c>
      <c r="AM454" t="str">
        <f t="shared" si="30"/>
        <v/>
      </c>
      <c r="AN454" t="str">
        <f t="shared" si="34"/>
        <v/>
      </c>
      <c r="AP454" t="str">
        <f t="shared" si="33"/>
        <v/>
      </c>
      <c r="AQ454" t="str">
        <f>IF(AO454="","",COUNTIFS(AM454:$AM$3019,AO454))</f>
        <v/>
      </c>
    </row>
    <row r="455" spans="1:43" x14ac:dyDescent="0.25">
      <c r="A455" s="6" t="str">
        <f>IF(COUNT($A$20:A454)&lt;&gt;$B$4,IF(A454="","",A454+1),"")</f>
        <v/>
      </c>
      <c r="B455" s="3"/>
      <c r="C455" s="3"/>
      <c r="D455" s="122"/>
      <c r="E455" s="3"/>
      <c r="F455" s="3"/>
      <c r="G455" s="3"/>
      <c r="H455" s="3"/>
      <c r="I455" s="120"/>
      <c r="J455" s="3"/>
      <c r="K455" s="119" t="str" cm="1">
        <f t="array" ref="K455">IF(OR($J$14 = "A",$J$14 = "B",$J$14 = "C"),IF(I455="","",IF(LEN(I455)&gt;2,_xlfn.IFS(ISNUMBER(SEARCH("_",I455)),I455,ISNUMBER(SEARCH(", ",I455)),SUBSTITUTE(I455,", ","_"),ISNUMBER(SEARCH("/ ",I455)),SUBSTITUTE(I455,"/ ","_"),ISNUMBER(SEARCH(",",I455)),SUBSTITUTE(I455,",","_"),ISNUMBER(SEARCH("/",I455)),SUBSTITUTE(I455,"/","_"),ISNUMBER(SEARCH("",I455)),I455),I455)),IF(OR($J$14 = "J",$J$14 = "K"),"",IF(D455="","",IF(LEN(D455)&gt;2,_xlfn.IFS(ISNUMBER(SEARCH("_",D455)),D455,ISNUMBER(SEARCH(", ",D455)),SUBSTITUTE(D455,", ","_"),ISNUMBER(SEARCH("/ ",D455)),SUBSTITUTE(D455,"/ ","_"),ISNUMBER(SEARCH(",",D455)),SUBSTITUTE(D455,",","_"),ISNUMBER(SEARCH("/",D455)),SUBSTITUTE(D455,"/","_"),ISNUMBER(SEARCH("",D455)),D455),D455))))</f>
        <v/>
      </c>
      <c r="L455" s="1"/>
      <c r="M455" s="1" t="str">
        <f t="shared" si="31"/>
        <v/>
      </c>
      <c r="N455" s="94" t="str">
        <f>IF($L455="None","",IF(ISERROR(VLOOKUP($L455,Info!$B$4:$B$266,1,FALSE)),"",VLOOKUP($L455,Info!$B$4:$L$266,5,FALSE)))</f>
        <v/>
      </c>
      <c r="O455" s="94" t="str">
        <f>IF(K455="","",IF(AND($J$12&lt;&gt;"ABC",N455="3"),"BAC",IF(N455="3","ABC",IF($J$12&lt;&gt;"ABC",IF($J$10="Standard",VLOOKUP(K455,Info!$BE$4:$BF$481,2,FALSE),VLOOKUP(K455,Info!$BI$4:$BJ$482,2,FALSE)),IF($J$10="Standard",VLOOKUP(K455,Info!$AG$4:$AH$2994,2,FALSE),VLOOKUP(K455,Info!$AK$4:$AL$2997,2,FALSE))))))</f>
        <v/>
      </c>
      <c r="P455" s="94" t="str">
        <f>IF($L455="None","",IF(ISERROR(VLOOKUP($L455,Info!$B$4:$B$266,1,FALSE)),"",VLOOKUP($L455,Info!$B$4:$L$266,3,FALSE)))</f>
        <v/>
      </c>
      <c r="Q455" s="96" t="str">
        <f>IF($L455="None","",IF(ISERROR(VLOOKUP($L455,Info!$B$4:$B$266,1,FALSE)),"",VLOOKUP($L455,Info!$B$4:$L$266,4,FALSE)))</f>
        <v/>
      </c>
      <c r="R455" s="1"/>
      <c r="S455" s="6" t="str">
        <f t="shared" si="32"/>
        <v/>
      </c>
      <c r="T455" s="6" t="str">
        <f>IF($L455="None","",IF(ISERROR(VLOOKUP($L455,Info!$B$4:$B$266,1,FALSE)),"",VLOOKUP($L455,Info!$B$4:$L$266,11,FALSE)))</f>
        <v/>
      </c>
      <c r="U455" s="1"/>
      <c r="V455" s="1"/>
      <c r="W455" s="1"/>
      <c r="X455" s="1" t="str">
        <f>IF($L455="None","",IF(ISERROR(VLOOKUP($L455,Info!$B$4:$B$266,1,FALSE)),"",IF(OR(W455="Metallic Liquid Tight",W455="Non-Metallic Liquid Tight",W455="LSZH",W455="Greenfield"),VLOOKUP($L455,Info!$B$4:$L$266,7,FALSE),"N/A")))</f>
        <v/>
      </c>
      <c r="Y455" s="1"/>
      <c r="Z455" s="96" t="str">
        <f>IF($L455="None","",IF(ISERROR(VLOOKUP($L455,Info!$B$4:$B$266,1,FALSE)),"",VLOOKUP($L455,Info!$B$4:$L$266,9,FALSE)))</f>
        <v/>
      </c>
      <c r="AA455" s="96" t="str">
        <f>IF($L455="None","",IF(ISERROR(VLOOKUP($L455,Info!$B$4:$B$266,1,FALSE)),"",VLOOKUP($L455,Info!$B$4:$L$266,8,FALSE)))</f>
        <v/>
      </c>
      <c r="AB455" s="96" t="str">
        <f>IF($L455="None","",IF(ISERROR(VLOOKUP($L455,Info!$B$4:$B$266,1,FALSE)),"",VLOOKUP($L455,Info!$B$4:$L$266,10,FALSE)))</f>
        <v/>
      </c>
      <c r="AC455" s="1" t="str">
        <f>IF(W455="SO Cable","Black,White",IF(O455="","",IF(P455="","",IF($J$12&lt;&gt;"ABC",IF(P455&lt;="250",VLOOKUP(O455,Info!$AZ$4:$BB$22,3,FALSE),VLOOKUP(O455,Info!$AZ$23:$BB$39,3,FALSE)),IF(P455&lt;="250",VLOOKUP(O455,Info!$AO$4:$AQ$22,3,FALSE),VLOOKUP(O455,Info!$AO$23:$AP$39,3,FALSE))))))</f>
        <v/>
      </c>
      <c r="AD455" s="1"/>
      <c r="AE455" s="1" t="str">
        <f>IF($L455="None","",IF(ISERROR(VLOOKUP($L455,Info!$B$4:$B$266,1,FALSE)),"",VLOOKUP($L455,Info!$B$4:$L$266,4,FALSE)))</f>
        <v/>
      </c>
      <c r="AF455" s="1" t="str">
        <f>IF($L455="None","",IF(ISERROR(VLOOKUP($L455,Info!$B$4:$B$266,1,FALSE)),"",VLOOKUP($L455,Info!$B$4:$L$266,6,FALSE)))</f>
        <v/>
      </c>
      <c r="AG455" s="1"/>
      <c r="AH455" s="33" t="str" cm="1">
        <f t="array" ref="AH455">IF(AND(L455&lt;&gt;"",O455&lt;&gt;"",R455:S455&lt;&gt;"",W455:X455&lt;&gt;"",Z455:AA455&lt;&gt;"",AC455&lt;&gt;""),"Good","Bad")</f>
        <v>Bad</v>
      </c>
      <c r="AL455" t="str" cm="1">
        <f t="array" ref="AL455">IF(R455&gt;0,_xlfn.IFS(COUNTIF($L$20:L455,"&lt;&gt;")&lt;101,1,COUNTIF($L$20:L455,"&lt;&gt;")&lt;201,2,COUNTIF($L$20:L455,"&lt;&gt;")&lt;301,3,COUNTIF($L$20:L455,"&lt;&gt;")&lt;401,4,COUNTIF($L$20:L455,"&lt;&gt;")&lt;501,5,COUNTIF($L$20:L455,"&lt;&gt;")&lt;601,6,COUNTIF($L$20:L455,"&lt;&gt;")&lt;701,7,COUNTIF($L$20:L455,"&lt;&gt;")&lt;801,8,COUNTIF($L$20:L455,"&lt;&gt;")&lt;901,9,COUNTIF($L$20:L455,"&lt;&gt;")&lt;1001,10,COUNTIF($L$20:L455,"&lt;&gt;")&lt;1101,11,COUNTIF($L$20:L455,"&lt;&gt;")&lt;1201,12,COUNTIF($L$20:L455,"&lt;&gt;")&lt;1301,13,COUNTIF($L$20:L455,"&lt;&gt;")&lt;1401,14,COUNTIF($L$20:L455,"&lt;&gt;")&lt;1501,15,COUNTIF($L$20:L455,"&lt;&gt;")&lt;1601,16,COUNTIF($L$20:L455,"&lt;&gt;")&lt;1701,17,COUNTIF($L$20:L455,"&lt;&gt;")&lt;1801,18,COUNTIF($L$20:L455,"&lt;&gt;")&lt;1901,19,COUNTIF($L$20:L455,"&lt;&gt;")&lt;2001,20,COUNTIF($L$20:L455,"&lt;&gt;")&lt;2101,21,COUNTIF($L$20:L455,"&lt;&gt;")&lt;2201,22,COUNTIF($L$20:L455,"&lt;&gt;")&lt;2301,23,COUNTIF($L$20:L455,"&lt;&gt;")&lt;2401,24,COUNTIF($L$20:L455,"&lt;&gt;")&lt;2501,25,COUNTIF($L$20:L455,"&lt;&gt;")&lt;2601,26,COUNTIF($L$20:L455,"&lt;&gt;")&lt;2701,27,COUNTIF($L$20:L455,"&lt;&gt;")&lt;2801,28,COUNTIF($L$20:L455,"&lt;&gt;")&lt;2901,29,COUNTIF($L$20:L455,"&lt;&gt;")&lt;3001,30),"")</f>
        <v/>
      </c>
      <c r="AM455" t="str">
        <f t="shared" si="30"/>
        <v/>
      </c>
      <c r="AN455" t="str">
        <f t="shared" si="34"/>
        <v/>
      </c>
      <c r="AP455" t="str">
        <f t="shared" si="33"/>
        <v/>
      </c>
      <c r="AQ455" t="str">
        <f>IF(AO455="","",COUNTIFS(AM455:$AM$3019,AO455))</f>
        <v/>
      </c>
    </row>
    <row r="456" spans="1:43" x14ac:dyDescent="0.25">
      <c r="A456" s="6" t="str">
        <f>IF(COUNT($A$20:A455)&lt;&gt;$B$4,IF(A455="","",A455+1),"")</f>
        <v/>
      </c>
      <c r="B456" s="3"/>
      <c r="C456" s="3"/>
      <c r="D456" s="122"/>
      <c r="E456" s="3"/>
      <c r="F456" s="3"/>
      <c r="G456" s="3"/>
      <c r="H456" s="3"/>
      <c r="I456" s="120"/>
      <c r="J456" s="3"/>
      <c r="K456" s="119" t="str" cm="1">
        <f t="array" ref="K456">IF(OR($J$14 = "A",$J$14 = "B",$J$14 = "C"),IF(I456="","",IF(LEN(I456)&gt;2,_xlfn.IFS(ISNUMBER(SEARCH("_",I456)),I456,ISNUMBER(SEARCH(", ",I456)),SUBSTITUTE(I456,", ","_"),ISNUMBER(SEARCH("/ ",I456)),SUBSTITUTE(I456,"/ ","_"),ISNUMBER(SEARCH(",",I456)),SUBSTITUTE(I456,",","_"),ISNUMBER(SEARCH("/",I456)),SUBSTITUTE(I456,"/","_"),ISNUMBER(SEARCH("",I456)),I456),I456)),IF(OR($J$14 = "J",$J$14 = "K"),"",IF(D456="","",IF(LEN(D456)&gt;2,_xlfn.IFS(ISNUMBER(SEARCH("_",D456)),D456,ISNUMBER(SEARCH(", ",D456)),SUBSTITUTE(D456,", ","_"),ISNUMBER(SEARCH("/ ",D456)),SUBSTITUTE(D456,"/ ","_"),ISNUMBER(SEARCH(",",D456)),SUBSTITUTE(D456,",","_"),ISNUMBER(SEARCH("/",D456)),SUBSTITUTE(D456,"/","_"),ISNUMBER(SEARCH("",D456)),D456),D456))))</f>
        <v/>
      </c>
      <c r="L456" s="1"/>
      <c r="M456" s="1" t="str">
        <f t="shared" si="31"/>
        <v/>
      </c>
      <c r="N456" s="94" t="str">
        <f>IF($L456="None","",IF(ISERROR(VLOOKUP($L456,Info!$B$4:$B$266,1,FALSE)),"",VLOOKUP($L456,Info!$B$4:$L$266,5,FALSE)))</f>
        <v/>
      </c>
      <c r="O456" s="94" t="str">
        <f>IF(K456="","",IF(AND($J$12&lt;&gt;"ABC",N456="3"),"BAC",IF(N456="3","ABC",IF($J$12&lt;&gt;"ABC",IF($J$10="Standard",VLOOKUP(K456,Info!$BE$4:$BF$481,2,FALSE),VLOOKUP(K456,Info!$BI$4:$BJ$482,2,FALSE)),IF($J$10="Standard",VLOOKUP(K456,Info!$AG$4:$AH$2994,2,FALSE),VLOOKUP(K456,Info!$AK$4:$AL$2997,2,FALSE))))))</f>
        <v/>
      </c>
      <c r="P456" s="94" t="str">
        <f>IF($L456="None","",IF(ISERROR(VLOOKUP($L456,Info!$B$4:$B$266,1,FALSE)),"",VLOOKUP($L456,Info!$B$4:$L$266,3,FALSE)))</f>
        <v/>
      </c>
      <c r="Q456" s="96" t="str">
        <f>IF($L456="None","",IF(ISERROR(VLOOKUP($L456,Info!$B$4:$B$266,1,FALSE)),"",VLOOKUP($L456,Info!$B$4:$L$266,4,FALSE)))</f>
        <v/>
      </c>
      <c r="R456" s="1"/>
      <c r="S456" s="6" t="str">
        <f t="shared" si="32"/>
        <v/>
      </c>
      <c r="T456" s="6" t="str">
        <f>IF($L456="None","",IF(ISERROR(VLOOKUP($L456,Info!$B$4:$B$266,1,FALSE)),"",VLOOKUP($L456,Info!$B$4:$L$266,11,FALSE)))</f>
        <v/>
      </c>
      <c r="U456" s="1"/>
      <c r="V456" s="1"/>
      <c r="W456" s="1"/>
      <c r="X456" s="1" t="str">
        <f>IF($L456="None","",IF(ISERROR(VLOOKUP($L456,Info!$B$4:$B$266,1,FALSE)),"",IF(OR(W456="Metallic Liquid Tight",W456="Non-Metallic Liquid Tight",W456="LSZH",W456="Greenfield"),VLOOKUP($L456,Info!$B$4:$L$266,7,FALSE),"N/A")))</f>
        <v/>
      </c>
      <c r="Y456" s="1"/>
      <c r="Z456" s="96" t="str">
        <f>IF($L456="None","",IF(ISERROR(VLOOKUP($L456,Info!$B$4:$B$266,1,FALSE)),"",VLOOKUP($L456,Info!$B$4:$L$266,9,FALSE)))</f>
        <v/>
      </c>
      <c r="AA456" s="96" t="str">
        <f>IF($L456="None","",IF(ISERROR(VLOOKUP($L456,Info!$B$4:$B$266,1,FALSE)),"",VLOOKUP($L456,Info!$B$4:$L$266,8,FALSE)))</f>
        <v/>
      </c>
      <c r="AB456" s="96" t="str">
        <f>IF($L456="None","",IF(ISERROR(VLOOKUP($L456,Info!$B$4:$B$266,1,FALSE)),"",VLOOKUP($L456,Info!$B$4:$L$266,10,FALSE)))</f>
        <v/>
      </c>
      <c r="AC456" s="1" t="str">
        <f>IF(W456="SO Cable","Black,White",IF(O456="","",IF(P456="","",IF($J$12&lt;&gt;"ABC",IF(P456&lt;="250",VLOOKUP(O456,Info!$AZ$4:$BB$22,3,FALSE),VLOOKUP(O456,Info!$AZ$23:$BB$39,3,FALSE)),IF(P456&lt;="250",VLOOKUP(O456,Info!$AO$4:$AQ$22,3,FALSE),VLOOKUP(O456,Info!$AO$23:$AP$39,3,FALSE))))))</f>
        <v/>
      </c>
      <c r="AD456" s="1"/>
      <c r="AE456" s="1" t="str">
        <f>IF($L456="None","",IF(ISERROR(VLOOKUP($L456,Info!$B$4:$B$266,1,FALSE)),"",VLOOKUP($L456,Info!$B$4:$L$266,4,FALSE)))</f>
        <v/>
      </c>
      <c r="AF456" s="1" t="str">
        <f>IF($L456="None","",IF(ISERROR(VLOOKUP($L456,Info!$B$4:$B$266,1,FALSE)),"",VLOOKUP($L456,Info!$B$4:$L$266,6,FALSE)))</f>
        <v/>
      </c>
      <c r="AG456" s="1"/>
      <c r="AH456" s="33" t="str" cm="1">
        <f t="array" ref="AH456">IF(AND(L456&lt;&gt;"",O456&lt;&gt;"",R456:S456&lt;&gt;"",W456:X456&lt;&gt;"",Z456:AA456&lt;&gt;"",AC456&lt;&gt;""),"Good","Bad")</f>
        <v>Bad</v>
      </c>
      <c r="AL456" t="str" cm="1">
        <f t="array" ref="AL456">IF(R456&gt;0,_xlfn.IFS(COUNTIF($L$20:L456,"&lt;&gt;")&lt;101,1,COUNTIF($L$20:L456,"&lt;&gt;")&lt;201,2,COUNTIF($L$20:L456,"&lt;&gt;")&lt;301,3,COUNTIF($L$20:L456,"&lt;&gt;")&lt;401,4,COUNTIF($L$20:L456,"&lt;&gt;")&lt;501,5,COUNTIF($L$20:L456,"&lt;&gt;")&lt;601,6,COUNTIF($L$20:L456,"&lt;&gt;")&lt;701,7,COUNTIF($L$20:L456,"&lt;&gt;")&lt;801,8,COUNTIF($L$20:L456,"&lt;&gt;")&lt;901,9,COUNTIF($L$20:L456,"&lt;&gt;")&lt;1001,10,COUNTIF($L$20:L456,"&lt;&gt;")&lt;1101,11,COUNTIF($L$20:L456,"&lt;&gt;")&lt;1201,12,COUNTIF($L$20:L456,"&lt;&gt;")&lt;1301,13,COUNTIF($L$20:L456,"&lt;&gt;")&lt;1401,14,COUNTIF($L$20:L456,"&lt;&gt;")&lt;1501,15,COUNTIF($L$20:L456,"&lt;&gt;")&lt;1601,16,COUNTIF($L$20:L456,"&lt;&gt;")&lt;1701,17,COUNTIF($L$20:L456,"&lt;&gt;")&lt;1801,18,COUNTIF($L$20:L456,"&lt;&gt;")&lt;1901,19,COUNTIF($L$20:L456,"&lt;&gt;")&lt;2001,20,COUNTIF($L$20:L456,"&lt;&gt;")&lt;2101,21,COUNTIF($L$20:L456,"&lt;&gt;")&lt;2201,22,COUNTIF($L$20:L456,"&lt;&gt;")&lt;2301,23,COUNTIF($L$20:L456,"&lt;&gt;")&lt;2401,24,COUNTIF($L$20:L456,"&lt;&gt;")&lt;2501,25,COUNTIF($L$20:L456,"&lt;&gt;")&lt;2601,26,COUNTIF($L$20:L456,"&lt;&gt;")&lt;2701,27,COUNTIF($L$20:L456,"&lt;&gt;")&lt;2801,28,COUNTIF($L$20:L456,"&lt;&gt;")&lt;2901,29,COUNTIF($L$20:L456,"&lt;&gt;")&lt;3001,30),"")</f>
        <v/>
      </c>
      <c r="AM456" t="str">
        <f t="shared" si="30"/>
        <v/>
      </c>
      <c r="AN456" t="str">
        <f t="shared" si="34"/>
        <v/>
      </c>
      <c r="AP456" t="str">
        <f t="shared" si="33"/>
        <v/>
      </c>
      <c r="AQ456" t="str">
        <f>IF(AO456="","",COUNTIFS(AM456:$AM$3019,AO456))</f>
        <v/>
      </c>
    </row>
    <row r="457" spans="1:43" x14ac:dyDescent="0.25">
      <c r="A457" s="6" t="str">
        <f>IF(COUNT($A$20:A456)&lt;&gt;$B$4,IF(A456="","",A456+1),"")</f>
        <v/>
      </c>
      <c r="B457" s="3"/>
      <c r="C457" s="3"/>
      <c r="D457" s="122"/>
      <c r="E457" s="3"/>
      <c r="F457" s="3"/>
      <c r="G457" s="3"/>
      <c r="H457" s="3"/>
      <c r="I457" s="120"/>
      <c r="J457" s="3"/>
      <c r="K457" s="119" t="str" cm="1">
        <f t="array" ref="K457">IF(OR($J$14 = "A",$J$14 = "B",$J$14 = "C"),IF(I457="","",IF(LEN(I457)&gt;2,_xlfn.IFS(ISNUMBER(SEARCH("_",I457)),I457,ISNUMBER(SEARCH(", ",I457)),SUBSTITUTE(I457,", ","_"),ISNUMBER(SEARCH("/ ",I457)),SUBSTITUTE(I457,"/ ","_"),ISNUMBER(SEARCH(",",I457)),SUBSTITUTE(I457,",","_"),ISNUMBER(SEARCH("/",I457)),SUBSTITUTE(I457,"/","_"),ISNUMBER(SEARCH("",I457)),I457),I457)),IF(OR($J$14 = "J",$J$14 = "K"),"",IF(D457="","",IF(LEN(D457)&gt;2,_xlfn.IFS(ISNUMBER(SEARCH("_",D457)),D457,ISNUMBER(SEARCH(", ",D457)),SUBSTITUTE(D457,", ","_"),ISNUMBER(SEARCH("/ ",D457)),SUBSTITUTE(D457,"/ ","_"),ISNUMBER(SEARCH(",",D457)),SUBSTITUTE(D457,",","_"),ISNUMBER(SEARCH("/",D457)),SUBSTITUTE(D457,"/","_"),ISNUMBER(SEARCH("",D457)),D457),D457))))</f>
        <v/>
      </c>
      <c r="L457" s="1"/>
      <c r="M457" s="1" t="str">
        <f t="shared" si="31"/>
        <v/>
      </c>
      <c r="N457" s="94" t="str">
        <f>IF($L457="None","",IF(ISERROR(VLOOKUP($L457,Info!$B$4:$B$266,1,FALSE)),"",VLOOKUP($L457,Info!$B$4:$L$266,5,FALSE)))</f>
        <v/>
      </c>
      <c r="O457" s="94" t="str">
        <f>IF(K457="","",IF(AND($J$12&lt;&gt;"ABC",N457="3"),"BAC",IF(N457="3","ABC",IF($J$12&lt;&gt;"ABC",IF($J$10="Standard",VLOOKUP(K457,Info!$BE$4:$BF$481,2,FALSE),VLOOKUP(K457,Info!$BI$4:$BJ$482,2,FALSE)),IF($J$10="Standard",VLOOKUP(K457,Info!$AG$4:$AH$2994,2,FALSE),VLOOKUP(K457,Info!$AK$4:$AL$2997,2,FALSE))))))</f>
        <v/>
      </c>
      <c r="P457" s="94" t="str">
        <f>IF($L457="None","",IF(ISERROR(VLOOKUP($L457,Info!$B$4:$B$266,1,FALSE)),"",VLOOKUP($L457,Info!$B$4:$L$266,3,FALSE)))</f>
        <v/>
      </c>
      <c r="Q457" s="96" t="str">
        <f>IF($L457="None","",IF(ISERROR(VLOOKUP($L457,Info!$B$4:$B$266,1,FALSE)),"",VLOOKUP($L457,Info!$B$4:$L$266,4,FALSE)))</f>
        <v/>
      </c>
      <c r="R457" s="1"/>
      <c r="S457" s="6" t="str">
        <f t="shared" si="32"/>
        <v/>
      </c>
      <c r="T457" s="6" t="str">
        <f>IF($L457="None","",IF(ISERROR(VLOOKUP($L457,Info!$B$4:$B$266,1,FALSE)),"",VLOOKUP($L457,Info!$B$4:$L$266,11,FALSE)))</f>
        <v/>
      </c>
      <c r="U457" s="1"/>
      <c r="V457" s="1"/>
      <c r="W457" s="1"/>
      <c r="X457" s="1" t="str">
        <f>IF($L457="None","",IF(ISERROR(VLOOKUP($L457,Info!$B$4:$B$266,1,FALSE)),"",IF(OR(W457="Metallic Liquid Tight",W457="Non-Metallic Liquid Tight",W457="LSZH",W457="Greenfield"),VLOOKUP($L457,Info!$B$4:$L$266,7,FALSE),"N/A")))</f>
        <v/>
      </c>
      <c r="Y457" s="1"/>
      <c r="Z457" s="96" t="str">
        <f>IF($L457="None","",IF(ISERROR(VLOOKUP($L457,Info!$B$4:$B$266,1,FALSE)),"",VLOOKUP($L457,Info!$B$4:$L$266,9,FALSE)))</f>
        <v/>
      </c>
      <c r="AA457" s="96" t="str">
        <f>IF($L457="None","",IF(ISERROR(VLOOKUP($L457,Info!$B$4:$B$266,1,FALSE)),"",VLOOKUP($L457,Info!$B$4:$L$266,8,FALSE)))</f>
        <v/>
      </c>
      <c r="AB457" s="96" t="str">
        <f>IF($L457="None","",IF(ISERROR(VLOOKUP($L457,Info!$B$4:$B$266,1,FALSE)),"",VLOOKUP($L457,Info!$B$4:$L$266,10,FALSE)))</f>
        <v/>
      </c>
      <c r="AC457" s="1" t="str">
        <f>IF(W457="SO Cable","Black,White",IF(O457="","",IF(P457="","",IF($J$12&lt;&gt;"ABC",IF(P457&lt;="250",VLOOKUP(O457,Info!$AZ$4:$BB$22,3,FALSE),VLOOKUP(O457,Info!$AZ$23:$BB$39,3,FALSE)),IF(P457&lt;="250",VLOOKUP(O457,Info!$AO$4:$AQ$22,3,FALSE),VLOOKUP(O457,Info!$AO$23:$AP$39,3,FALSE))))))</f>
        <v/>
      </c>
      <c r="AD457" s="1"/>
      <c r="AE457" s="1" t="str">
        <f>IF($L457="None","",IF(ISERROR(VLOOKUP($L457,Info!$B$4:$B$266,1,FALSE)),"",VLOOKUP($L457,Info!$B$4:$L$266,4,FALSE)))</f>
        <v/>
      </c>
      <c r="AF457" s="1" t="str">
        <f>IF($L457="None","",IF(ISERROR(VLOOKUP($L457,Info!$B$4:$B$266,1,FALSE)),"",VLOOKUP($L457,Info!$B$4:$L$266,6,FALSE)))</f>
        <v/>
      </c>
      <c r="AG457" s="1"/>
      <c r="AH457" s="33" t="str" cm="1">
        <f t="array" ref="AH457">IF(AND(L457&lt;&gt;"",O457&lt;&gt;"",R457:S457&lt;&gt;"",W457:X457&lt;&gt;"",Z457:AA457&lt;&gt;"",AC457&lt;&gt;""),"Good","Bad")</f>
        <v>Bad</v>
      </c>
      <c r="AL457" t="str" cm="1">
        <f t="array" ref="AL457">IF(R457&gt;0,_xlfn.IFS(COUNTIF($L$20:L457,"&lt;&gt;")&lt;101,1,COUNTIF($L$20:L457,"&lt;&gt;")&lt;201,2,COUNTIF($L$20:L457,"&lt;&gt;")&lt;301,3,COUNTIF($L$20:L457,"&lt;&gt;")&lt;401,4,COUNTIF($L$20:L457,"&lt;&gt;")&lt;501,5,COUNTIF($L$20:L457,"&lt;&gt;")&lt;601,6,COUNTIF($L$20:L457,"&lt;&gt;")&lt;701,7,COUNTIF($L$20:L457,"&lt;&gt;")&lt;801,8,COUNTIF($L$20:L457,"&lt;&gt;")&lt;901,9,COUNTIF($L$20:L457,"&lt;&gt;")&lt;1001,10,COUNTIF($L$20:L457,"&lt;&gt;")&lt;1101,11,COUNTIF($L$20:L457,"&lt;&gt;")&lt;1201,12,COUNTIF($L$20:L457,"&lt;&gt;")&lt;1301,13,COUNTIF($L$20:L457,"&lt;&gt;")&lt;1401,14,COUNTIF($L$20:L457,"&lt;&gt;")&lt;1501,15,COUNTIF($L$20:L457,"&lt;&gt;")&lt;1601,16,COUNTIF($L$20:L457,"&lt;&gt;")&lt;1701,17,COUNTIF($L$20:L457,"&lt;&gt;")&lt;1801,18,COUNTIF($L$20:L457,"&lt;&gt;")&lt;1901,19,COUNTIF($L$20:L457,"&lt;&gt;")&lt;2001,20,COUNTIF($L$20:L457,"&lt;&gt;")&lt;2101,21,COUNTIF($L$20:L457,"&lt;&gt;")&lt;2201,22,COUNTIF($L$20:L457,"&lt;&gt;")&lt;2301,23,COUNTIF($L$20:L457,"&lt;&gt;")&lt;2401,24,COUNTIF($L$20:L457,"&lt;&gt;")&lt;2501,25,COUNTIF($L$20:L457,"&lt;&gt;")&lt;2601,26,COUNTIF($L$20:L457,"&lt;&gt;")&lt;2701,27,COUNTIF($L$20:L457,"&lt;&gt;")&lt;2801,28,COUNTIF($L$20:L457,"&lt;&gt;")&lt;2901,29,COUNTIF($L$20:L457,"&lt;&gt;")&lt;3001,30),"")</f>
        <v/>
      </c>
      <c r="AM457" t="str">
        <f t="shared" si="30"/>
        <v/>
      </c>
      <c r="AN457" t="str">
        <f t="shared" si="34"/>
        <v/>
      </c>
      <c r="AP457" t="str">
        <f t="shared" si="33"/>
        <v/>
      </c>
      <c r="AQ457" t="str">
        <f>IF(AO457="","",COUNTIFS(AM457:$AM$3019,AO457))</f>
        <v/>
      </c>
    </row>
    <row r="458" spans="1:43" x14ac:dyDescent="0.25">
      <c r="A458" s="6" t="str">
        <f>IF(COUNT($A$20:A457)&lt;&gt;$B$4,IF(A457="","",A457+1),"")</f>
        <v/>
      </c>
      <c r="B458" s="3"/>
      <c r="C458" s="3"/>
      <c r="D458" s="122"/>
      <c r="E458" s="3"/>
      <c r="F458" s="3"/>
      <c r="G458" s="3"/>
      <c r="H458" s="3"/>
      <c r="I458" s="120"/>
      <c r="J458" s="3"/>
      <c r="K458" s="119" t="str" cm="1">
        <f t="array" ref="K458">IF(OR($J$14 = "A",$J$14 = "B",$J$14 = "C"),IF(I458="","",IF(LEN(I458)&gt;2,_xlfn.IFS(ISNUMBER(SEARCH("_",I458)),I458,ISNUMBER(SEARCH(", ",I458)),SUBSTITUTE(I458,", ","_"),ISNUMBER(SEARCH("/ ",I458)),SUBSTITUTE(I458,"/ ","_"),ISNUMBER(SEARCH(",",I458)),SUBSTITUTE(I458,",","_"),ISNUMBER(SEARCH("/",I458)),SUBSTITUTE(I458,"/","_"),ISNUMBER(SEARCH("",I458)),I458),I458)),IF(OR($J$14 = "J",$J$14 = "K"),"",IF(D458="","",IF(LEN(D458)&gt;2,_xlfn.IFS(ISNUMBER(SEARCH("_",D458)),D458,ISNUMBER(SEARCH(", ",D458)),SUBSTITUTE(D458,", ","_"),ISNUMBER(SEARCH("/ ",D458)),SUBSTITUTE(D458,"/ ","_"),ISNUMBER(SEARCH(",",D458)),SUBSTITUTE(D458,",","_"),ISNUMBER(SEARCH("/",D458)),SUBSTITUTE(D458,"/","_"),ISNUMBER(SEARCH("",D458)),D458),D458))))</f>
        <v/>
      </c>
      <c r="L458" s="1"/>
      <c r="M458" s="1" t="str">
        <f t="shared" si="31"/>
        <v/>
      </c>
      <c r="N458" s="94" t="str">
        <f>IF($L458="None","",IF(ISERROR(VLOOKUP($L458,Info!$B$4:$B$266,1,FALSE)),"",VLOOKUP($L458,Info!$B$4:$L$266,5,FALSE)))</f>
        <v/>
      </c>
      <c r="O458" s="94" t="str">
        <f>IF(K458="","",IF(AND($J$12&lt;&gt;"ABC",N458="3"),"BAC",IF(N458="3","ABC",IF($J$12&lt;&gt;"ABC",IF($J$10="Standard",VLOOKUP(K458,Info!$BE$4:$BF$481,2,FALSE),VLOOKUP(K458,Info!$BI$4:$BJ$482,2,FALSE)),IF($J$10="Standard",VLOOKUP(K458,Info!$AG$4:$AH$2994,2,FALSE),VLOOKUP(K458,Info!$AK$4:$AL$2997,2,FALSE))))))</f>
        <v/>
      </c>
      <c r="P458" s="94" t="str">
        <f>IF($L458="None","",IF(ISERROR(VLOOKUP($L458,Info!$B$4:$B$266,1,FALSE)),"",VLOOKUP($L458,Info!$B$4:$L$266,3,FALSE)))</f>
        <v/>
      </c>
      <c r="Q458" s="96" t="str">
        <f>IF($L458="None","",IF(ISERROR(VLOOKUP($L458,Info!$B$4:$B$266,1,FALSE)),"",VLOOKUP($L458,Info!$B$4:$L$266,4,FALSE)))</f>
        <v/>
      </c>
      <c r="R458" s="1"/>
      <c r="S458" s="6" t="str">
        <f t="shared" si="32"/>
        <v/>
      </c>
      <c r="T458" s="6" t="str">
        <f>IF($L458="None","",IF(ISERROR(VLOOKUP($L458,Info!$B$4:$B$266,1,FALSE)),"",VLOOKUP($L458,Info!$B$4:$L$266,11,FALSE)))</f>
        <v/>
      </c>
      <c r="U458" s="1"/>
      <c r="V458" s="1"/>
      <c r="W458" s="1"/>
      <c r="X458" s="1" t="str">
        <f>IF($L458="None","",IF(ISERROR(VLOOKUP($L458,Info!$B$4:$B$266,1,FALSE)),"",IF(OR(W458="Metallic Liquid Tight",W458="Non-Metallic Liquid Tight",W458="LSZH",W458="Greenfield"),VLOOKUP($L458,Info!$B$4:$L$266,7,FALSE),"N/A")))</f>
        <v/>
      </c>
      <c r="Y458" s="1"/>
      <c r="Z458" s="96" t="str">
        <f>IF($L458="None","",IF(ISERROR(VLOOKUP($L458,Info!$B$4:$B$266,1,FALSE)),"",VLOOKUP($L458,Info!$B$4:$L$266,9,FALSE)))</f>
        <v/>
      </c>
      <c r="AA458" s="96" t="str">
        <f>IF($L458="None","",IF(ISERROR(VLOOKUP($L458,Info!$B$4:$B$266,1,FALSE)),"",VLOOKUP($L458,Info!$B$4:$L$266,8,FALSE)))</f>
        <v/>
      </c>
      <c r="AB458" s="96" t="str">
        <f>IF($L458="None","",IF(ISERROR(VLOOKUP($L458,Info!$B$4:$B$266,1,FALSE)),"",VLOOKUP($L458,Info!$B$4:$L$266,10,FALSE)))</f>
        <v/>
      </c>
      <c r="AC458" s="1" t="str">
        <f>IF(W458="SO Cable","Black,White",IF(O458="","",IF(P458="","",IF($J$12&lt;&gt;"ABC",IF(P458&lt;="250",VLOOKUP(O458,Info!$AZ$4:$BB$22,3,FALSE),VLOOKUP(O458,Info!$AZ$23:$BB$39,3,FALSE)),IF(P458&lt;="250",VLOOKUP(O458,Info!$AO$4:$AQ$22,3,FALSE),VLOOKUP(O458,Info!$AO$23:$AP$39,3,FALSE))))))</f>
        <v/>
      </c>
      <c r="AD458" s="1"/>
      <c r="AE458" s="1" t="str">
        <f>IF($L458="None","",IF(ISERROR(VLOOKUP($L458,Info!$B$4:$B$266,1,FALSE)),"",VLOOKUP($L458,Info!$B$4:$L$266,4,FALSE)))</f>
        <v/>
      </c>
      <c r="AF458" s="1" t="str">
        <f>IF($L458="None","",IF(ISERROR(VLOOKUP($L458,Info!$B$4:$B$266,1,FALSE)),"",VLOOKUP($L458,Info!$B$4:$L$266,6,FALSE)))</f>
        <v/>
      </c>
      <c r="AG458" s="1"/>
      <c r="AH458" s="33" t="str" cm="1">
        <f t="array" ref="AH458">IF(AND(L458&lt;&gt;"",O458&lt;&gt;"",R458:S458&lt;&gt;"",W458:X458&lt;&gt;"",Z458:AA458&lt;&gt;"",AC458&lt;&gt;""),"Good","Bad")</f>
        <v>Bad</v>
      </c>
      <c r="AL458" t="str" cm="1">
        <f t="array" ref="AL458">IF(R458&gt;0,_xlfn.IFS(COUNTIF($L$20:L458,"&lt;&gt;")&lt;101,1,COUNTIF($L$20:L458,"&lt;&gt;")&lt;201,2,COUNTIF($L$20:L458,"&lt;&gt;")&lt;301,3,COUNTIF($L$20:L458,"&lt;&gt;")&lt;401,4,COUNTIF($L$20:L458,"&lt;&gt;")&lt;501,5,COUNTIF($L$20:L458,"&lt;&gt;")&lt;601,6,COUNTIF($L$20:L458,"&lt;&gt;")&lt;701,7,COUNTIF($L$20:L458,"&lt;&gt;")&lt;801,8,COUNTIF($L$20:L458,"&lt;&gt;")&lt;901,9,COUNTIF($L$20:L458,"&lt;&gt;")&lt;1001,10,COUNTIF($L$20:L458,"&lt;&gt;")&lt;1101,11,COUNTIF($L$20:L458,"&lt;&gt;")&lt;1201,12,COUNTIF($L$20:L458,"&lt;&gt;")&lt;1301,13,COUNTIF($L$20:L458,"&lt;&gt;")&lt;1401,14,COUNTIF($L$20:L458,"&lt;&gt;")&lt;1501,15,COUNTIF($L$20:L458,"&lt;&gt;")&lt;1601,16,COUNTIF($L$20:L458,"&lt;&gt;")&lt;1701,17,COUNTIF($L$20:L458,"&lt;&gt;")&lt;1801,18,COUNTIF($L$20:L458,"&lt;&gt;")&lt;1901,19,COUNTIF($L$20:L458,"&lt;&gt;")&lt;2001,20,COUNTIF($L$20:L458,"&lt;&gt;")&lt;2101,21,COUNTIF($L$20:L458,"&lt;&gt;")&lt;2201,22,COUNTIF($L$20:L458,"&lt;&gt;")&lt;2301,23,COUNTIF($L$20:L458,"&lt;&gt;")&lt;2401,24,COUNTIF($L$20:L458,"&lt;&gt;")&lt;2501,25,COUNTIF($L$20:L458,"&lt;&gt;")&lt;2601,26,COUNTIF($L$20:L458,"&lt;&gt;")&lt;2701,27,COUNTIF($L$20:L458,"&lt;&gt;")&lt;2801,28,COUNTIF($L$20:L458,"&lt;&gt;")&lt;2901,29,COUNTIF($L$20:L458,"&lt;&gt;")&lt;3001,30),"")</f>
        <v/>
      </c>
      <c r="AM458" t="str">
        <f t="shared" si="30"/>
        <v/>
      </c>
      <c r="AN458" t="str">
        <f t="shared" si="34"/>
        <v/>
      </c>
      <c r="AP458" t="str">
        <f t="shared" si="33"/>
        <v/>
      </c>
      <c r="AQ458" t="str">
        <f>IF(AO458="","",COUNTIFS(AM458:$AM$3019,AO458))</f>
        <v/>
      </c>
    </row>
    <row r="459" spans="1:43" x14ac:dyDescent="0.25">
      <c r="A459" s="6" t="str">
        <f>IF(COUNT($A$20:A458)&lt;&gt;$B$4,IF(A458="","",A458+1),"")</f>
        <v/>
      </c>
      <c r="B459" s="3"/>
      <c r="C459" s="3"/>
      <c r="D459" s="122"/>
      <c r="E459" s="3"/>
      <c r="F459" s="3"/>
      <c r="G459" s="3"/>
      <c r="H459" s="3"/>
      <c r="I459" s="120"/>
      <c r="J459" s="3"/>
      <c r="K459" s="119" t="str" cm="1">
        <f t="array" ref="K459">IF(OR($J$14 = "A",$J$14 = "B",$J$14 = "C"),IF(I459="","",IF(LEN(I459)&gt;2,_xlfn.IFS(ISNUMBER(SEARCH("_",I459)),I459,ISNUMBER(SEARCH(", ",I459)),SUBSTITUTE(I459,", ","_"),ISNUMBER(SEARCH("/ ",I459)),SUBSTITUTE(I459,"/ ","_"),ISNUMBER(SEARCH(",",I459)),SUBSTITUTE(I459,",","_"),ISNUMBER(SEARCH("/",I459)),SUBSTITUTE(I459,"/","_"),ISNUMBER(SEARCH("",I459)),I459),I459)),IF(OR($J$14 = "J",$J$14 = "K"),"",IF(D459="","",IF(LEN(D459)&gt;2,_xlfn.IFS(ISNUMBER(SEARCH("_",D459)),D459,ISNUMBER(SEARCH(", ",D459)),SUBSTITUTE(D459,", ","_"),ISNUMBER(SEARCH("/ ",D459)),SUBSTITUTE(D459,"/ ","_"),ISNUMBER(SEARCH(",",D459)),SUBSTITUTE(D459,",","_"),ISNUMBER(SEARCH("/",D459)),SUBSTITUTE(D459,"/","_"),ISNUMBER(SEARCH("",D459)),D459),D459))))</f>
        <v/>
      </c>
      <c r="L459" s="1"/>
      <c r="M459" s="1" t="str">
        <f t="shared" si="31"/>
        <v/>
      </c>
      <c r="N459" s="94" t="str">
        <f>IF($L459="None","",IF(ISERROR(VLOOKUP($L459,Info!$B$4:$B$266,1,FALSE)),"",VLOOKUP($L459,Info!$B$4:$L$266,5,FALSE)))</f>
        <v/>
      </c>
      <c r="O459" s="94" t="str">
        <f>IF(K459="","",IF(AND($J$12&lt;&gt;"ABC",N459="3"),"BAC",IF(N459="3","ABC",IF($J$12&lt;&gt;"ABC",IF($J$10="Standard",VLOOKUP(K459,Info!$BE$4:$BF$481,2,FALSE),VLOOKUP(K459,Info!$BI$4:$BJ$482,2,FALSE)),IF($J$10="Standard",VLOOKUP(K459,Info!$AG$4:$AH$2994,2,FALSE),VLOOKUP(K459,Info!$AK$4:$AL$2997,2,FALSE))))))</f>
        <v/>
      </c>
      <c r="P459" s="94" t="str">
        <f>IF($L459="None","",IF(ISERROR(VLOOKUP($L459,Info!$B$4:$B$266,1,FALSE)),"",VLOOKUP($L459,Info!$B$4:$L$266,3,FALSE)))</f>
        <v/>
      </c>
      <c r="Q459" s="96" t="str">
        <f>IF($L459="None","",IF(ISERROR(VLOOKUP($L459,Info!$B$4:$B$266,1,FALSE)),"",VLOOKUP($L459,Info!$B$4:$L$266,4,FALSE)))</f>
        <v/>
      </c>
      <c r="R459" s="1"/>
      <c r="S459" s="6" t="str">
        <f t="shared" si="32"/>
        <v/>
      </c>
      <c r="T459" s="6" t="str">
        <f>IF($L459="None","",IF(ISERROR(VLOOKUP($L459,Info!$B$4:$B$266,1,FALSE)),"",VLOOKUP($L459,Info!$B$4:$L$266,11,FALSE)))</f>
        <v/>
      </c>
      <c r="U459" s="1"/>
      <c r="V459" s="1"/>
      <c r="W459" s="1"/>
      <c r="X459" s="1" t="str">
        <f>IF($L459="None","",IF(ISERROR(VLOOKUP($L459,Info!$B$4:$B$266,1,FALSE)),"",IF(OR(W459="Metallic Liquid Tight",W459="Non-Metallic Liquid Tight",W459="LSZH",W459="Greenfield"),VLOOKUP($L459,Info!$B$4:$L$266,7,FALSE),"N/A")))</f>
        <v/>
      </c>
      <c r="Y459" s="1"/>
      <c r="Z459" s="96" t="str">
        <f>IF($L459="None","",IF(ISERROR(VLOOKUP($L459,Info!$B$4:$B$266,1,FALSE)),"",VLOOKUP($L459,Info!$B$4:$L$266,9,FALSE)))</f>
        <v/>
      </c>
      <c r="AA459" s="96" t="str">
        <f>IF($L459="None","",IF(ISERROR(VLOOKUP($L459,Info!$B$4:$B$266,1,FALSE)),"",VLOOKUP($L459,Info!$B$4:$L$266,8,FALSE)))</f>
        <v/>
      </c>
      <c r="AB459" s="96" t="str">
        <f>IF($L459="None","",IF(ISERROR(VLOOKUP($L459,Info!$B$4:$B$266,1,FALSE)),"",VLOOKUP($L459,Info!$B$4:$L$266,10,FALSE)))</f>
        <v/>
      </c>
      <c r="AC459" s="1" t="str">
        <f>IF(W459="SO Cable","Black,White",IF(O459="","",IF(P459="","",IF($J$12&lt;&gt;"ABC",IF(P459&lt;="250",VLOOKUP(O459,Info!$AZ$4:$BB$22,3,FALSE),VLOOKUP(O459,Info!$AZ$23:$BB$39,3,FALSE)),IF(P459&lt;="250",VLOOKUP(O459,Info!$AO$4:$AQ$22,3,FALSE),VLOOKUP(O459,Info!$AO$23:$AP$39,3,FALSE))))))</f>
        <v/>
      </c>
      <c r="AD459" s="1"/>
      <c r="AE459" s="1" t="str">
        <f>IF($L459="None","",IF(ISERROR(VLOOKUP($L459,Info!$B$4:$B$266,1,FALSE)),"",VLOOKUP($L459,Info!$B$4:$L$266,4,FALSE)))</f>
        <v/>
      </c>
      <c r="AF459" s="1" t="str">
        <f>IF($L459="None","",IF(ISERROR(VLOOKUP($L459,Info!$B$4:$B$266,1,FALSE)),"",VLOOKUP($L459,Info!$B$4:$L$266,6,FALSE)))</f>
        <v/>
      </c>
      <c r="AG459" s="1"/>
      <c r="AH459" s="33" t="str" cm="1">
        <f t="array" ref="AH459">IF(AND(L459&lt;&gt;"",O459&lt;&gt;"",R459:S459&lt;&gt;"",W459:X459&lt;&gt;"",Z459:AA459&lt;&gt;"",AC459&lt;&gt;""),"Good","Bad")</f>
        <v>Bad</v>
      </c>
      <c r="AL459" t="str" cm="1">
        <f t="array" ref="AL459">IF(R459&gt;0,_xlfn.IFS(COUNTIF($L$20:L459,"&lt;&gt;")&lt;101,1,COUNTIF($L$20:L459,"&lt;&gt;")&lt;201,2,COUNTIF($L$20:L459,"&lt;&gt;")&lt;301,3,COUNTIF($L$20:L459,"&lt;&gt;")&lt;401,4,COUNTIF($L$20:L459,"&lt;&gt;")&lt;501,5,COUNTIF($L$20:L459,"&lt;&gt;")&lt;601,6,COUNTIF($L$20:L459,"&lt;&gt;")&lt;701,7,COUNTIF($L$20:L459,"&lt;&gt;")&lt;801,8,COUNTIF($L$20:L459,"&lt;&gt;")&lt;901,9,COUNTIF($L$20:L459,"&lt;&gt;")&lt;1001,10,COUNTIF($L$20:L459,"&lt;&gt;")&lt;1101,11,COUNTIF($L$20:L459,"&lt;&gt;")&lt;1201,12,COUNTIF($L$20:L459,"&lt;&gt;")&lt;1301,13,COUNTIF($L$20:L459,"&lt;&gt;")&lt;1401,14,COUNTIF($L$20:L459,"&lt;&gt;")&lt;1501,15,COUNTIF($L$20:L459,"&lt;&gt;")&lt;1601,16,COUNTIF($L$20:L459,"&lt;&gt;")&lt;1701,17,COUNTIF($L$20:L459,"&lt;&gt;")&lt;1801,18,COUNTIF($L$20:L459,"&lt;&gt;")&lt;1901,19,COUNTIF($L$20:L459,"&lt;&gt;")&lt;2001,20,COUNTIF($L$20:L459,"&lt;&gt;")&lt;2101,21,COUNTIF($L$20:L459,"&lt;&gt;")&lt;2201,22,COUNTIF($L$20:L459,"&lt;&gt;")&lt;2301,23,COUNTIF($L$20:L459,"&lt;&gt;")&lt;2401,24,COUNTIF($L$20:L459,"&lt;&gt;")&lt;2501,25,COUNTIF($L$20:L459,"&lt;&gt;")&lt;2601,26,COUNTIF($L$20:L459,"&lt;&gt;")&lt;2701,27,COUNTIF($L$20:L459,"&lt;&gt;")&lt;2801,28,COUNTIF($L$20:L459,"&lt;&gt;")&lt;2901,29,COUNTIF($L$20:L459,"&lt;&gt;")&lt;3001,30),"")</f>
        <v/>
      </c>
      <c r="AM459" t="str">
        <f t="shared" si="30"/>
        <v/>
      </c>
      <c r="AN459" t="str">
        <f t="shared" si="34"/>
        <v/>
      </c>
      <c r="AP459" t="str">
        <f t="shared" si="33"/>
        <v/>
      </c>
      <c r="AQ459" t="str">
        <f>IF(AO459="","",COUNTIFS(AM459:$AM$3019,AO459))</f>
        <v/>
      </c>
    </row>
    <row r="460" spans="1:43" x14ac:dyDescent="0.25">
      <c r="A460" s="6" t="str">
        <f>IF(COUNT($A$20:A459)&lt;&gt;$B$4,IF(A459="","",A459+1),"")</f>
        <v/>
      </c>
      <c r="B460" s="3"/>
      <c r="C460" s="3"/>
      <c r="D460" s="122"/>
      <c r="E460" s="3"/>
      <c r="F460" s="3"/>
      <c r="G460" s="3"/>
      <c r="H460" s="3"/>
      <c r="I460" s="120"/>
      <c r="J460" s="3"/>
      <c r="K460" s="119" t="str" cm="1">
        <f t="array" ref="K460">IF(OR($J$14 = "A",$J$14 = "B",$J$14 = "C"),IF(I460="","",IF(LEN(I460)&gt;2,_xlfn.IFS(ISNUMBER(SEARCH("_",I460)),I460,ISNUMBER(SEARCH(", ",I460)),SUBSTITUTE(I460,", ","_"),ISNUMBER(SEARCH("/ ",I460)),SUBSTITUTE(I460,"/ ","_"),ISNUMBER(SEARCH(",",I460)),SUBSTITUTE(I460,",","_"),ISNUMBER(SEARCH("/",I460)),SUBSTITUTE(I460,"/","_"),ISNUMBER(SEARCH("",I460)),I460),I460)),IF(OR($J$14 = "J",$J$14 = "K"),"",IF(D460="","",IF(LEN(D460)&gt;2,_xlfn.IFS(ISNUMBER(SEARCH("_",D460)),D460,ISNUMBER(SEARCH(", ",D460)),SUBSTITUTE(D460,", ","_"),ISNUMBER(SEARCH("/ ",D460)),SUBSTITUTE(D460,"/ ","_"),ISNUMBER(SEARCH(",",D460)),SUBSTITUTE(D460,",","_"),ISNUMBER(SEARCH("/",D460)),SUBSTITUTE(D460,"/","_"),ISNUMBER(SEARCH("",D460)),D460),D460))))</f>
        <v/>
      </c>
      <c r="L460" s="1"/>
      <c r="M460" s="1" t="str">
        <f t="shared" si="31"/>
        <v/>
      </c>
      <c r="N460" s="94" t="str">
        <f>IF($L460="None","",IF(ISERROR(VLOOKUP($L460,Info!$B$4:$B$266,1,FALSE)),"",VLOOKUP($L460,Info!$B$4:$L$266,5,FALSE)))</f>
        <v/>
      </c>
      <c r="O460" s="94" t="str">
        <f>IF(K460="","",IF(AND($J$12&lt;&gt;"ABC",N460="3"),"BAC",IF(N460="3","ABC",IF($J$12&lt;&gt;"ABC",IF($J$10="Standard",VLOOKUP(K460,Info!$BE$4:$BF$481,2,FALSE),VLOOKUP(K460,Info!$BI$4:$BJ$482,2,FALSE)),IF($J$10="Standard",VLOOKUP(K460,Info!$AG$4:$AH$2994,2,FALSE),VLOOKUP(K460,Info!$AK$4:$AL$2997,2,FALSE))))))</f>
        <v/>
      </c>
      <c r="P460" s="94" t="str">
        <f>IF($L460="None","",IF(ISERROR(VLOOKUP($L460,Info!$B$4:$B$266,1,FALSE)),"",VLOOKUP($L460,Info!$B$4:$L$266,3,FALSE)))</f>
        <v/>
      </c>
      <c r="Q460" s="96" t="str">
        <f>IF($L460="None","",IF(ISERROR(VLOOKUP($L460,Info!$B$4:$B$266,1,FALSE)),"",VLOOKUP($L460,Info!$B$4:$L$266,4,FALSE)))</f>
        <v/>
      </c>
      <c r="R460" s="1"/>
      <c r="S460" s="6" t="str">
        <f t="shared" si="32"/>
        <v/>
      </c>
      <c r="T460" s="6" t="str">
        <f>IF($L460="None","",IF(ISERROR(VLOOKUP($L460,Info!$B$4:$B$266,1,FALSE)),"",VLOOKUP($L460,Info!$B$4:$L$266,11,FALSE)))</f>
        <v/>
      </c>
      <c r="U460" s="1"/>
      <c r="V460" s="1"/>
      <c r="W460" s="1"/>
      <c r="X460" s="1" t="str">
        <f>IF($L460="None","",IF(ISERROR(VLOOKUP($L460,Info!$B$4:$B$266,1,FALSE)),"",IF(OR(W460="Metallic Liquid Tight",W460="Non-Metallic Liquid Tight",W460="LSZH",W460="Greenfield"),VLOOKUP($L460,Info!$B$4:$L$266,7,FALSE),"N/A")))</f>
        <v/>
      </c>
      <c r="Y460" s="1"/>
      <c r="Z460" s="96" t="str">
        <f>IF($L460="None","",IF(ISERROR(VLOOKUP($L460,Info!$B$4:$B$266,1,FALSE)),"",VLOOKUP($L460,Info!$B$4:$L$266,9,FALSE)))</f>
        <v/>
      </c>
      <c r="AA460" s="96" t="str">
        <f>IF($L460="None","",IF(ISERROR(VLOOKUP($L460,Info!$B$4:$B$266,1,FALSE)),"",VLOOKUP($L460,Info!$B$4:$L$266,8,FALSE)))</f>
        <v/>
      </c>
      <c r="AB460" s="96" t="str">
        <f>IF($L460="None","",IF(ISERROR(VLOOKUP($L460,Info!$B$4:$B$266,1,FALSE)),"",VLOOKUP($L460,Info!$B$4:$L$266,10,FALSE)))</f>
        <v/>
      </c>
      <c r="AC460" s="1" t="str">
        <f>IF(W460="SO Cable","Black,White",IF(O460="","",IF(P460="","",IF($J$12&lt;&gt;"ABC",IF(P460&lt;="250",VLOOKUP(O460,Info!$AZ$4:$BB$22,3,FALSE),VLOOKUP(O460,Info!$AZ$23:$BB$39,3,FALSE)),IF(P460&lt;="250",VLOOKUP(O460,Info!$AO$4:$AQ$22,3,FALSE),VLOOKUP(O460,Info!$AO$23:$AP$39,3,FALSE))))))</f>
        <v/>
      </c>
      <c r="AD460" s="1"/>
      <c r="AE460" s="1" t="str">
        <f>IF($L460="None","",IF(ISERROR(VLOOKUP($L460,Info!$B$4:$B$266,1,FALSE)),"",VLOOKUP($L460,Info!$B$4:$L$266,4,FALSE)))</f>
        <v/>
      </c>
      <c r="AF460" s="1" t="str">
        <f>IF($L460="None","",IF(ISERROR(VLOOKUP($L460,Info!$B$4:$B$266,1,FALSE)),"",VLOOKUP($L460,Info!$B$4:$L$266,6,FALSE)))</f>
        <v/>
      </c>
      <c r="AG460" s="1"/>
      <c r="AH460" s="33" t="str" cm="1">
        <f t="array" ref="AH460">IF(AND(L460&lt;&gt;"",O460&lt;&gt;"",R460:S460&lt;&gt;"",W460:X460&lt;&gt;"",Z460:AA460&lt;&gt;"",AC460&lt;&gt;""),"Good","Bad")</f>
        <v>Bad</v>
      </c>
      <c r="AL460" t="str" cm="1">
        <f t="array" ref="AL460">IF(R460&gt;0,_xlfn.IFS(COUNTIF($L$20:L460,"&lt;&gt;")&lt;101,1,COUNTIF($L$20:L460,"&lt;&gt;")&lt;201,2,COUNTIF($L$20:L460,"&lt;&gt;")&lt;301,3,COUNTIF($L$20:L460,"&lt;&gt;")&lt;401,4,COUNTIF($L$20:L460,"&lt;&gt;")&lt;501,5,COUNTIF($L$20:L460,"&lt;&gt;")&lt;601,6,COUNTIF($L$20:L460,"&lt;&gt;")&lt;701,7,COUNTIF($L$20:L460,"&lt;&gt;")&lt;801,8,COUNTIF($L$20:L460,"&lt;&gt;")&lt;901,9,COUNTIF($L$20:L460,"&lt;&gt;")&lt;1001,10,COUNTIF($L$20:L460,"&lt;&gt;")&lt;1101,11,COUNTIF($L$20:L460,"&lt;&gt;")&lt;1201,12,COUNTIF($L$20:L460,"&lt;&gt;")&lt;1301,13,COUNTIF($L$20:L460,"&lt;&gt;")&lt;1401,14,COUNTIF($L$20:L460,"&lt;&gt;")&lt;1501,15,COUNTIF($L$20:L460,"&lt;&gt;")&lt;1601,16,COUNTIF($L$20:L460,"&lt;&gt;")&lt;1701,17,COUNTIF($L$20:L460,"&lt;&gt;")&lt;1801,18,COUNTIF($L$20:L460,"&lt;&gt;")&lt;1901,19,COUNTIF($L$20:L460,"&lt;&gt;")&lt;2001,20,COUNTIF($L$20:L460,"&lt;&gt;")&lt;2101,21,COUNTIF($L$20:L460,"&lt;&gt;")&lt;2201,22,COUNTIF($L$20:L460,"&lt;&gt;")&lt;2301,23,COUNTIF($L$20:L460,"&lt;&gt;")&lt;2401,24,COUNTIF($L$20:L460,"&lt;&gt;")&lt;2501,25,COUNTIF($L$20:L460,"&lt;&gt;")&lt;2601,26,COUNTIF($L$20:L460,"&lt;&gt;")&lt;2701,27,COUNTIF($L$20:L460,"&lt;&gt;")&lt;2801,28,COUNTIF($L$20:L460,"&lt;&gt;")&lt;2901,29,COUNTIF($L$20:L460,"&lt;&gt;")&lt;3001,30),"")</f>
        <v/>
      </c>
      <c r="AM460" t="str">
        <f t="shared" si="30"/>
        <v/>
      </c>
      <c r="AN460" t="str">
        <f t="shared" si="34"/>
        <v/>
      </c>
      <c r="AP460" t="str">
        <f t="shared" si="33"/>
        <v/>
      </c>
      <c r="AQ460" t="str">
        <f>IF(AO460="","",COUNTIFS(AM460:$AM$3019,AO460))</f>
        <v/>
      </c>
    </row>
    <row r="461" spans="1:43" x14ac:dyDescent="0.25">
      <c r="A461" s="6" t="str">
        <f>IF(COUNT($A$20:A460)&lt;&gt;$B$4,IF(A460="","",A460+1),"")</f>
        <v/>
      </c>
      <c r="B461" s="3"/>
      <c r="C461" s="3"/>
      <c r="D461" s="122"/>
      <c r="E461" s="3"/>
      <c r="F461" s="3"/>
      <c r="G461" s="3"/>
      <c r="H461" s="3"/>
      <c r="I461" s="120"/>
      <c r="J461" s="3"/>
      <c r="K461" s="119" t="str" cm="1">
        <f t="array" ref="K461">IF(OR($J$14 = "A",$J$14 = "B",$J$14 = "C"),IF(I461="","",IF(LEN(I461)&gt;2,_xlfn.IFS(ISNUMBER(SEARCH("_",I461)),I461,ISNUMBER(SEARCH(", ",I461)),SUBSTITUTE(I461,", ","_"),ISNUMBER(SEARCH("/ ",I461)),SUBSTITUTE(I461,"/ ","_"),ISNUMBER(SEARCH(",",I461)),SUBSTITUTE(I461,",","_"),ISNUMBER(SEARCH("/",I461)),SUBSTITUTE(I461,"/","_"),ISNUMBER(SEARCH("",I461)),I461),I461)),IF(OR($J$14 = "J",$J$14 = "K"),"",IF(D461="","",IF(LEN(D461)&gt;2,_xlfn.IFS(ISNUMBER(SEARCH("_",D461)),D461,ISNUMBER(SEARCH(", ",D461)),SUBSTITUTE(D461,", ","_"),ISNUMBER(SEARCH("/ ",D461)),SUBSTITUTE(D461,"/ ","_"),ISNUMBER(SEARCH(",",D461)),SUBSTITUTE(D461,",","_"),ISNUMBER(SEARCH("/",D461)),SUBSTITUTE(D461,"/","_"),ISNUMBER(SEARCH("",D461)),D461),D461))))</f>
        <v/>
      </c>
      <c r="L461" s="1"/>
      <c r="M461" s="1" t="str">
        <f t="shared" si="31"/>
        <v/>
      </c>
      <c r="N461" s="94" t="str">
        <f>IF($L461="None","",IF(ISERROR(VLOOKUP($L461,Info!$B$4:$B$266,1,FALSE)),"",VLOOKUP($L461,Info!$B$4:$L$266,5,FALSE)))</f>
        <v/>
      </c>
      <c r="O461" s="94" t="str">
        <f>IF(K461="","",IF(AND($J$12&lt;&gt;"ABC",N461="3"),"BAC",IF(N461="3","ABC",IF($J$12&lt;&gt;"ABC",IF($J$10="Standard",VLOOKUP(K461,Info!$BE$4:$BF$481,2,FALSE),VLOOKUP(K461,Info!$BI$4:$BJ$482,2,FALSE)),IF($J$10="Standard",VLOOKUP(K461,Info!$AG$4:$AH$2994,2,FALSE),VLOOKUP(K461,Info!$AK$4:$AL$2997,2,FALSE))))))</f>
        <v/>
      </c>
      <c r="P461" s="94" t="str">
        <f>IF($L461="None","",IF(ISERROR(VLOOKUP($L461,Info!$B$4:$B$266,1,FALSE)),"",VLOOKUP($L461,Info!$B$4:$L$266,3,FALSE)))</f>
        <v/>
      </c>
      <c r="Q461" s="96" t="str">
        <f>IF($L461="None","",IF(ISERROR(VLOOKUP($L461,Info!$B$4:$B$266,1,FALSE)),"",VLOOKUP($L461,Info!$B$4:$L$266,4,FALSE)))</f>
        <v/>
      </c>
      <c r="R461" s="1"/>
      <c r="S461" s="6" t="str">
        <f t="shared" si="32"/>
        <v/>
      </c>
      <c r="T461" s="6" t="str">
        <f>IF($L461="None","",IF(ISERROR(VLOOKUP($L461,Info!$B$4:$B$266,1,FALSE)),"",VLOOKUP($L461,Info!$B$4:$L$266,11,FALSE)))</f>
        <v/>
      </c>
      <c r="U461" s="1"/>
      <c r="V461" s="1"/>
      <c r="W461" s="1"/>
      <c r="X461" s="1" t="str">
        <f>IF($L461="None","",IF(ISERROR(VLOOKUP($L461,Info!$B$4:$B$266,1,FALSE)),"",IF(OR(W461="Metallic Liquid Tight",W461="Non-Metallic Liquid Tight",W461="LSZH",W461="Greenfield"),VLOOKUP($L461,Info!$B$4:$L$266,7,FALSE),"N/A")))</f>
        <v/>
      </c>
      <c r="Y461" s="1"/>
      <c r="Z461" s="96" t="str">
        <f>IF($L461="None","",IF(ISERROR(VLOOKUP($L461,Info!$B$4:$B$266,1,FALSE)),"",VLOOKUP($L461,Info!$B$4:$L$266,9,FALSE)))</f>
        <v/>
      </c>
      <c r="AA461" s="96" t="str">
        <f>IF($L461="None","",IF(ISERROR(VLOOKUP($L461,Info!$B$4:$B$266,1,FALSE)),"",VLOOKUP($L461,Info!$B$4:$L$266,8,FALSE)))</f>
        <v/>
      </c>
      <c r="AB461" s="96" t="str">
        <f>IF($L461="None","",IF(ISERROR(VLOOKUP($L461,Info!$B$4:$B$266,1,FALSE)),"",VLOOKUP($L461,Info!$B$4:$L$266,10,FALSE)))</f>
        <v/>
      </c>
      <c r="AC461" s="1" t="str">
        <f>IF(W461="SO Cable","Black,White",IF(O461="","",IF(P461="","",IF($J$12&lt;&gt;"ABC",IF(P461&lt;="250",VLOOKUP(O461,Info!$AZ$4:$BB$22,3,FALSE),VLOOKUP(O461,Info!$AZ$23:$BB$39,3,FALSE)),IF(P461&lt;="250",VLOOKUP(O461,Info!$AO$4:$AQ$22,3,FALSE),VLOOKUP(O461,Info!$AO$23:$AP$39,3,FALSE))))))</f>
        <v/>
      </c>
      <c r="AD461" s="1"/>
      <c r="AE461" s="1" t="str">
        <f>IF($L461="None","",IF(ISERROR(VLOOKUP($L461,Info!$B$4:$B$266,1,FALSE)),"",VLOOKUP($L461,Info!$B$4:$L$266,4,FALSE)))</f>
        <v/>
      </c>
      <c r="AF461" s="1" t="str">
        <f>IF($L461="None","",IF(ISERROR(VLOOKUP($L461,Info!$B$4:$B$266,1,FALSE)),"",VLOOKUP($L461,Info!$B$4:$L$266,6,FALSE)))</f>
        <v/>
      </c>
      <c r="AG461" s="1"/>
      <c r="AH461" s="33" t="str" cm="1">
        <f t="array" ref="AH461">IF(AND(L461&lt;&gt;"",O461&lt;&gt;"",R461:S461&lt;&gt;"",W461:X461&lt;&gt;"",Z461:AA461&lt;&gt;"",AC461&lt;&gt;""),"Good","Bad")</f>
        <v>Bad</v>
      </c>
      <c r="AL461" t="str" cm="1">
        <f t="array" ref="AL461">IF(R461&gt;0,_xlfn.IFS(COUNTIF($L$20:L461,"&lt;&gt;")&lt;101,1,COUNTIF($L$20:L461,"&lt;&gt;")&lt;201,2,COUNTIF($L$20:L461,"&lt;&gt;")&lt;301,3,COUNTIF($L$20:L461,"&lt;&gt;")&lt;401,4,COUNTIF($L$20:L461,"&lt;&gt;")&lt;501,5,COUNTIF($L$20:L461,"&lt;&gt;")&lt;601,6,COUNTIF($L$20:L461,"&lt;&gt;")&lt;701,7,COUNTIF($L$20:L461,"&lt;&gt;")&lt;801,8,COUNTIF($L$20:L461,"&lt;&gt;")&lt;901,9,COUNTIF($L$20:L461,"&lt;&gt;")&lt;1001,10,COUNTIF($L$20:L461,"&lt;&gt;")&lt;1101,11,COUNTIF($L$20:L461,"&lt;&gt;")&lt;1201,12,COUNTIF($L$20:L461,"&lt;&gt;")&lt;1301,13,COUNTIF($L$20:L461,"&lt;&gt;")&lt;1401,14,COUNTIF($L$20:L461,"&lt;&gt;")&lt;1501,15,COUNTIF($L$20:L461,"&lt;&gt;")&lt;1601,16,COUNTIF($L$20:L461,"&lt;&gt;")&lt;1701,17,COUNTIF($L$20:L461,"&lt;&gt;")&lt;1801,18,COUNTIF($L$20:L461,"&lt;&gt;")&lt;1901,19,COUNTIF($L$20:L461,"&lt;&gt;")&lt;2001,20,COUNTIF($L$20:L461,"&lt;&gt;")&lt;2101,21,COUNTIF($L$20:L461,"&lt;&gt;")&lt;2201,22,COUNTIF($L$20:L461,"&lt;&gt;")&lt;2301,23,COUNTIF($L$20:L461,"&lt;&gt;")&lt;2401,24,COUNTIF($L$20:L461,"&lt;&gt;")&lt;2501,25,COUNTIF($L$20:L461,"&lt;&gt;")&lt;2601,26,COUNTIF($L$20:L461,"&lt;&gt;")&lt;2701,27,COUNTIF($L$20:L461,"&lt;&gt;")&lt;2801,28,COUNTIF($L$20:L461,"&lt;&gt;")&lt;2901,29,COUNTIF($L$20:L461,"&lt;&gt;")&lt;3001,30),"")</f>
        <v/>
      </c>
      <c r="AM461" t="str">
        <f t="shared" si="30"/>
        <v/>
      </c>
      <c r="AN461" t="str">
        <f t="shared" si="34"/>
        <v/>
      </c>
      <c r="AP461" t="str">
        <f t="shared" si="33"/>
        <v/>
      </c>
      <c r="AQ461" t="str">
        <f>IF(AO461="","",COUNTIFS(AM461:$AM$3019,AO461))</f>
        <v/>
      </c>
    </row>
    <row r="462" spans="1:43" x14ac:dyDescent="0.25">
      <c r="A462" s="6" t="str">
        <f>IF(COUNT($A$20:A461)&lt;&gt;$B$4,IF(A461="","",A461+1),"")</f>
        <v/>
      </c>
      <c r="B462" s="3"/>
      <c r="C462" s="3"/>
      <c r="D462" s="122"/>
      <c r="E462" s="3"/>
      <c r="F462" s="3"/>
      <c r="G462" s="3"/>
      <c r="H462" s="3"/>
      <c r="I462" s="120"/>
      <c r="J462" s="3"/>
      <c r="K462" s="119" t="str" cm="1">
        <f t="array" ref="K462">IF(OR($J$14 = "A",$J$14 = "B",$J$14 = "C"),IF(I462="","",IF(LEN(I462)&gt;2,_xlfn.IFS(ISNUMBER(SEARCH("_",I462)),I462,ISNUMBER(SEARCH(", ",I462)),SUBSTITUTE(I462,", ","_"),ISNUMBER(SEARCH("/ ",I462)),SUBSTITUTE(I462,"/ ","_"),ISNUMBER(SEARCH(",",I462)),SUBSTITUTE(I462,",","_"),ISNUMBER(SEARCH("/",I462)),SUBSTITUTE(I462,"/","_"),ISNUMBER(SEARCH("",I462)),I462),I462)),IF(OR($J$14 = "J",$J$14 = "K"),"",IF(D462="","",IF(LEN(D462)&gt;2,_xlfn.IFS(ISNUMBER(SEARCH("_",D462)),D462,ISNUMBER(SEARCH(", ",D462)),SUBSTITUTE(D462,", ","_"),ISNUMBER(SEARCH("/ ",D462)),SUBSTITUTE(D462,"/ ","_"),ISNUMBER(SEARCH(",",D462)),SUBSTITUTE(D462,",","_"),ISNUMBER(SEARCH("/",D462)),SUBSTITUTE(D462,"/","_"),ISNUMBER(SEARCH("",D462)),D462),D462))))</f>
        <v/>
      </c>
      <c r="L462" s="1"/>
      <c r="M462" s="1" t="str">
        <f t="shared" si="31"/>
        <v/>
      </c>
      <c r="N462" s="94" t="str">
        <f>IF($L462="None","",IF(ISERROR(VLOOKUP($L462,Info!$B$4:$B$266,1,FALSE)),"",VLOOKUP($L462,Info!$B$4:$L$266,5,FALSE)))</f>
        <v/>
      </c>
      <c r="O462" s="94" t="str">
        <f>IF(K462="","",IF(AND($J$12&lt;&gt;"ABC",N462="3"),"BAC",IF(N462="3","ABC",IF($J$12&lt;&gt;"ABC",IF($J$10="Standard",VLOOKUP(K462,Info!$BE$4:$BF$481,2,FALSE),VLOOKUP(K462,Info!$BI$4:$BJ$482,2,FALSE)),IF($J$10="Standard",VLOOKUP(K462,Info!$AG$4:$AH$2994,2,FALSE),VLOOKUP(K462,Info!$AK$4:$AL$2997,2,FALSE))))))</f>
        <v/>
      </c>
      <c r="P462" s="94" t="str">
        <f>IF($L462="None","",IF(ISERROR(VLOOKUP($L462,Info!$B$4:$B$266,1,FALSE)),"",VLOOKUP($L462,Info!$B$4:$L$266,3,FALSE)))</f>
        <v/>
      </c>
      <c r="Q462" s="96" t="str">
        <f>IF($L462="None","",IF(ISERROR(VLOOKUP($L462,Info!$B$4:$B$266,1,FALSE)),"",VLOOKUP($L462,Info!$B$4:$L$266,4,FALSE)))</f>
        <v/>
      </c>
      <c r="R462" s="1"/>
      <c r="S462" s="6" t="str">
        <f t="shared" si="32"/>
        <v/>
      </c>
      <c r="T462" s="6" t="str">
        <f>IF($L462="None","",IF(ISERROR(VLOOKUP($L462,Info!$B$4:$B$266,1,FALSE)),"",VLOOKUP($L462,Info!$B$4:$L$266,11,FALSE)))</f>
        <v/>
      </c>
      <c r="U462" s="1"/>
      <c r="V462" s="1"/>
      <c r="W462" s="1"/>
      <c r="X462" s="1" t="str">
        <f>IF($L462="None","",IF(ISERROR(VLOOKUP($L462,Info!$B$4:$B$266,1,FALSE)),"",IF(OR(W462="Metallic Liquid Tight",W462="Non-Metallic Liquid Tight",W462="LSZH",W462="Greenfield"),VLOOKUP($L462,Info!$B$4:$L$266,7,FALSE),"N/A")))</f>
        <v/>
      </c>
      <c r="Y462" s="1"/>
      <c r="Z462" s="96" t="str">
        <f>IF($L462="None","",IF(ISERROR(VLOOKUP($L462,Info!$B$4:$B$266,1,FALSE)),"",VLOOKUP($L462,Info!$B$4:$L$266,9,FALSE)))</f>
        <v/>
      </c>
      <c r="AA462" s="96" t="str">
        <f>IF($L462="None","",IF(ISERROR(VLOOKUP($L462,Info!$B$4:$B$266,1,FALSE)),"",VLOOKUP($L462,Info!$B$4:$L$266,8,FALSE)))</f>
        <v/>
      </c>
      <c r="AB462" s="96" t="str">
        <f>IF($L462="None","",IF(ISERROR(VLOOKUP($L462,Info!$B$4:$B$266,1,FALSE)),"",VLOOKUP($L462,Info!$B$4:$L$266,10,FALSE)))</f>
        <v/>
      </c>
      <c r="AC462" s="1" t="str">
        <f>IF(W462="SO Cable","Black,White",IF(O462="","",IF(P462="","",IF($J$12&lt;&gt;"ABC",IF(P462&lt;="250",VLOOKUP(O462,Info!$AZ$4:$BB$22,3,FALSE),VLOOKUP(O462,Info!$AZ$23:$BB$39,3,FALSE)),IF(P462&lt;="250",VLOOKUP(O462,Info!$AO$4:$AQ$22,3,FALSE),VLOOKUP(O462,Info!$AO$23:$AP$39,3,FALSE))))))</f>
        <v/>
      </c>
      <c r="AD462" s="1"/>
      <c r="AE462" s="1" t="str">
        <f>IF($L462="None","",IF(ISERROR(VLOOKUP($L462,Info!$B$4:$B$266,1,FALSE)),"",VLOOKUP($L462,Info!$B$4:$L$266,4,FALSE)))</f>
        <v/>
      </c>
      <c r="AF462" s="1" t="str">
        <f>IF($L462="None","",IF(ISERROR(VLOOKUP($L462,Info!$B$4:$B$266,1,FALSE)),"",VLOOKUP($L462,Info!$B$4:$L$266,6,FALSE)))</f>
        <v/>
      </c>
      <c r="AG462" s="1"/>
      <c r="AH462" s="33" t="str" cm="1">
        <f t="array" ref="AH462">IF(AND(L462&lt;&gt;"",O462&lt;&gt;"",R462:S462&lt;&gt;"",W462:X462&lt;&gt;"",Z462:AA462&lt;&gt;"",AC462&lt;&gt;""),"Good","Bad")</f>
        <v>Bad</v>
      </c>
      <c r="AL462" t="str" cm="1">
        <f t="array" ref="AL462">IF(R462&gt;0,_xlfn.IFS(COUNTIF($L$20:L462,"&lt;&gt;")&lt;101,1,COUNTIF($L$20:L462,"&lt;&gt;")&lt;201,2,COUNTIF($L$20:L462,"&lt;&gt;")&lt;301,3,COUNTIF($L$20:L462,"&lt;&gt;")&lt;401,4,COUNTIF($L$20:L462,"&lt;&gt;")&lt;501,5,COUNTIF($L$20:L462,"&lt;&gt;")&lt;601,6,COUNTIF($L$20:L462,"&lt;&gt;")&lt;701,7,COUNTIF($L$20:L462,"&lt;&gt;")&lt;801,8,COUNTIF($L$20:L462,"&lt;&gt;")&lt;901,9,COUNTIF($L$20:L462,"&lt;&gt;")&lt;1001,10,COUNTIF($L$20:L462,"&lt;&gt;")&lt;1101,11,COUNTIF($L$20:L462,"&lt;&gt;")&lt;1201,12,COUNTIF($L$20:L462,"&lt;&gt;")&lt;1301,13,COUNTIF($L$20:L462,"&lt;&gt;")&lt;1401,14,COUNTIF($L$20:L462,"&lt;&gt;")&lt;1501,15,COUNTIF($L$20:L462,"&lt;&gt;")&lt;1601,16,COUNTIF($L$20:L462,"&lt;&gt;")&lt;1701,17,COUNTIF($L$20:L462,"&lt;&gt;")&lt;1801,18,COUNTIF($L$20:L462,"&lt;&gt;")&lt;1901,19,COUNTIF($L$20:L462,"&lt;&gt;")&lt;2001,20,COUNTIF($L$20:L462,"&lt;&gt;")&lt;2101,21,COUNTIF($L$20:L462,"&lt;&gt;")&lt;2201,22,COUNTIF($L$20:L462,"&lt;&gt;")&lt;2301,23,COUNTIF($L$20:L462,"&lt;&gt;")&lt;2401,24,COUNTIF($L$20:L462,"&lt;&gt;")&lt;2501,25,COUNTIF($L$20:L462,"&lt;&gt;")&lt;2601,26,COUNTIF($L$20:L462,"&lt;&gt;")&lt;2701,27,COUNTIF($L$20:L462,"&lt;&gt;")&lt;2801,28,COUNTIF($L$20:L462,"&lt;&gt;")&lt;2901,29,COUNTIF($L$20:L462,"&lt;&gt;")&lt;3001,30),"")</f>
        <v/>
      </c>
      <c r="AM462" t="str">
        <f t="shared" si="30"/>
        <v/>
      </c>
      <c r="AN462" t="str">
        <f t="shared" si="34"/>
        <v/>
      </c>
      <c r="AP462" t="str">
        <f t="shared" si="33"/>
        <v/>
      </c>
      <c r="AQ462" t="str">
        <f>IF(AO462="","",COUNTIFS(AM462:$AM$3019,AO462))</f>
        <v/>
      </c>
    </row>
    <row r="463" spans="1:43" x14ac:dyDescent="0.25">
      <c r="A463" s="6" t="str">
        <f>IF(COUNT($A$20:A462)&lt;&gt;$B$4,IF(A462="","",A462+1),"")</f>
        <v/>
      </c>
      <c r="B463" s="3"/>
      <c r="C463" s="3"/>
      <c r="D463" s="122"/>
      <c r="E463" s="3"/>
      <c r="F463" s="3"/>
      <c r="G463" s="3"/>
      <c r="H463" s="3"/>
      <c r="I463" s="120"/>
      <c r="J463" s="3"/>
      <c r="K463" s="119" t="str" cm="1">
        <f t="array" ref="K463">IF(OR($J$14 = "A",$J$14 = "B",$J$14 = "C"),IF(I463="","",IF(LEN(I463)&gt;2,_xlfn.IFS(ISNUMBER(SEARCH("_",I463)),I463,ISNUMBER(SEARCH(", ",I463)),SUBSTITUTE(I463,", ","_"),ISNUMBER(SEARCH("/ ",I463)),SUBSTITUTE(I463,"/ ","_"),ISNUMBER(SEARCH(",",I463)),SUBSTITUTE(I463,",","_"),ISNUMBER(SEARCH("/",I463)),SUBSTITUTE(I463,"/","_"),ISNUMBER(SEARCH("",I463)),I463),I463)),IF(OR($J$14 = "J",$J$14 = "K"),"",IF(D463="","",IF(LEN(D463)&gt;2,_xlfn.IFS(ISNUMBER(SEARCH("_",D463)),D463,ISNUMBER(SEARCH(", ",D463)),SUBSTITUTE(D463,", ","_"),ISNUMBER(SEARCH("/ ",D463)),SUBSTITUTE(D463,"/ ","_"),ISNUMBER(SEARCH(",",D463)),SUBSTITUTE(D463,",","_"),ISNUMBER(SEARCH("/",D463)),SUBSTITUTE(D463,"/","_"),ISNUMBER(SEARCH("",D463)),D463),D463))))</f>
        <v/>
      </c>
      <c r="L463" s="1"/>
      <c r="M463" s="1" t="str">
        <f t="shared" si="31"/>
        <v/>
      </c>
      <c r="N463" s="94" t="str">
        <f>IF($L463="None","",IF(ISERROR(VLOOKUP($L463,Info!$B$4:$B$266,1,FALSE)),"",VLOOKUP($L463,Info!$B$4:$L$266,5,FALSE)))</f>
        <v/>
      </c>
      <c r="O463" s="94" t="str">
        <f>IF(K463="","",IF(AND($J$12&lt;&gt;"ABC",N463="3"),"BAC",IF(N463="3","ABC",IF($J$12&lt;&gt;"ABC",IF($J$10="Standard",VLOOKUP(K463,Info!$BE$4:$BF$481,2,FALSE),VLOOKUP(K463,Info!$BI$4:$BJ$482,2,FALSE)),IF($J$10="Standard",VLOOKUP(K463,Info!$AG$4:$AH$2994,2,FALSE),VLOOKUP(K463,Info!$AK$4:$AL$2997,2,FALSE))))))</f>
        <v/>
      </c>
      <c r="P463" s="94" t="str">
        <f>IF($L463="None","",IF(ISERROR(VLOOKUP($L463,Info!$B$4:$B$266,1,FALSE)),"",VLOOKUP($L463,Info!$B$4:$L$266,3,FALSE)))</f>
        <v/>
      </c>
      <c r="Q463" s="96" t="str">
        <f>IF($L463="None","",IF(ISERROR(VLOOKUP($L463,Info!$B$4:$B$266,1,FALSE)),"",VLOOKUP($L463,Info!$B$4:$L$266,4,FALSE)))</f>
        <v/>
      </c>
      <c r="R463" s="1"/>
      <c r="S463" s="6" t="str">
        <f t="shared" si="32"/>
        <v/>
      </c>
      <c r="T463" s="6" t="str">
        <f>IF($L463="None","",IF(ISERROR(VLOOKUP($L463,Info!$B$4:$B$266,1,FALSE)),"",VLOOKUP($L463,Info!$B$4:$L$266,11,FALSE)))</f>
        <v/>
      </c>
      <c r="U463" s="1"/>
      <c r="V463" s="1"/>
      <c r="W463" s="1"/>
      <c r="X463" s="1" t="str">
        <f>IF($L463="None","",IF(ISERROR(VLOOKUP($L463,Info!$B$4:$B$266,1,FALSE)),"",IF(OR(W463="Metallic Liquid Tight",W463="Non-Metallic Liquid Tight",W463="LSZH",W463="Greenfield"),VLOOKUP($L463,Info!$B$4:$L$266,7,FALSE),"N/A")))</f>
        <v/>
      </c>
      <c r="Y463" s="1"/>
      <c r="Z463" s="96" t="str">
        <f>IF($L463="None","",IF(ISERROR(VLOOKUP($L463,Info!$B$4:$B$266,1,FALSE)),"",VLOOKUP($L463,Info!$B$4:$L$266,9,FALSE)))</f>
        <v/>
      </c>
      <c r="AA463" s="96" t="str">
        <f>IF($L463="None","",IF(ISERROR(VLOOKUP($L463,Info!$B$4:$B$266,1,FALSE)),"",VLOOKUP($L463,Info!$B$4:$L$266,8,FALSE)))</f>
        <v/>
      </c>
      <c r="AB463" s="96" t="str">
        <f>IF($L463="None","",IF(ISERROR(VLOOKUP($L463,Info!$B$4:$B$266,1,FALSE)),"",VLOOKUP($L463,Info!$B$4:$L$266,10,FALSE)))</f>
        <v/>
      </c>
      <c r="AC463" s="1" t="str">
        <f>IF(W463="SO Cable","Black,White",IF(O463="","",IF(P463="","",IF($J$12&lt;&gt;"ABC",IF(P463&lt;="250",VLOOKUP(O463,Info!$AZ$4:$BB$22,3,FALSE),VLOOKUP(O463,Info!$AZ$23:$BB$39,3,FALSE)),IF(P463&lt;="250",VLOOKUP(O463,Info!$AO$4:$AQ$22,3,FALSE),VLOOKUP(O463,Info!$AO$23:$AP$39,3,FALSE))))))</f>
        <v/>
      </c>
      <c r="AD463" s="1"/>
      <c r="AE463" s="1" t="str">
        <f>IF($L463="None","",IF(ISERROR(VLOOKUP($L463,Info!$B$4:$B$266,1,FALSE)),"",VLOOKUP($L463,Info!$B$4:$L$266,4,FALSE)))</f>
        <v/>
      </c>
      <c r="AF463" s="1" t="str">
        <f>IF($L463="None","",IF(ISERROR(VLOOKUP($L463,Info!$B$4:$B$266,1,FALSE)),"",VLOOKUP($L463,Info!$B$4:$L$266,6,FALSE)))</f>
        <v/>
      </c>
      <c r="AG463" s="1"/>
      <c r="AH463" s="33" t="str" cm="1">
        <f t="array" ref="AH463">IF(AND(L463&lt;&gt;"",O463&lt;&gt;"",R463:S463&lt;&gt;"",W463:X463&lt;&gt;"",Z463:AA463&lt;&gt;"",AC463&lt;&gt;""),"Good","Bad")</f>
        <v>Bad</v>
      </c>
      <c r="AL463" t="str" cm="1">
        <f t="array" ref="AL463">IF(R463&gt;0,_xlfn.IFS(COUNTIF($L$20:L463,"&lt;&gt;")&lt;101,1,COUNTIF($L$20:L463,"&lt;&gt;")&lt;201,2,COUNTIF($L$20:L463,"&lt;&gt;")&lt;301,3,COUNTIF($L$20:L463,"&lt;&gt;")&lt;401,4,COUNTIF($L$20:L463,"&lt;&gt;")&lt;501,5,COUNTIF($L$20:L463,"&lt;&gt;")&lt;601,6,COUNTIF($L$20:L463,"&lt;&gt;")&lt;701,7,COUNTIF($L$20:L463,"&lt;&gt;")&lt;801,8,COUNTIF($L$20:L463,"&lt;&gt;")&lt;901,9,COUNTIF($L$20:L463,"&lt;&gt;")&lt;1001,10,COUNTIF($L$20:L463,"&lt;&gt;")&lt;1101,11,COUNTIF($L$20:L463,"&lt;&gt;")&lt;1201,12,COUNTIF($L$20:L463,"&lt;&gt;")&lt;1301,13,COUNTIF($L$20:L463,"&lt;&gt;")&lt;1401,14,COUNTIF($L$20:L463,"&lt;&gt;")&lt;1501,15,COUNTIF($L$20:L463,"&lt;&gt;")&lt;1601,16,COUNTIF($L$20:L463,"&lt;&gt;")&lt;1701,17,COUNTIF($L$20:L463,"&lt;&gt;")&lt;1801,18,COUNTIF($L$20:L463,"&lt;&gt;")&lt;1901,19,COUNTIF($L$20:L463,"&lt;&gt;")&lt;2001,20,COUNTIF($L$20:L463,"&lt;&gt;")&lt;2101,21,COUNTIF($L$20:L463,"&lt;&gt;")&lt;2201,22,COUNTIF($L$20:L463,"&lt;&gt;")&lt;2301,23,COUNTIF($L$20:L463,"&lt;&gt;")&lt;2401,24,COUNTIF($L$20:L463,"&lt;&gt;")&lt;2501,25,COUNTIF($L$20:L463,"&lt;&gt;")&lt;2601,26,COUNTIF($L$20:L463,"&lt;&gt;")&lt;2701,27,COUNTIF($L$20:L463,"&lt;&gt;")&lt;2801,28,COUNTIF($L$20:L463,"&lt;&gt;")&lt;2901,29,COUNTIF($L$20:L463,"&lt;&gt;")&lt;3001,30),"")</f>
        <v/>
      </c>
      <c r="AM463" t="str">
        <f t="shared" si="30"/>
        <v/>
      </c>
      <c r="AN463" t="str">
        <f t="shared" si="34"/>
        <v/>
      </c>
      <c r="AP463" t="str">
        <f t="shared" si="33"/>
        <v/>
      </c>
      <c r="AQ463" t="str">
        <f>IF(AO463="","",COUNTIFS(AM463:$AM$3019,AO463))</f>
        <v/>
      </c>
    </row>
    <row r="464" spans="1:43" x14ac:dyDescent="0.25">
      <c r="A464" s="6" t="str">
        <f>IF(COUNT($A$20:A463)&lt;&gt;$B$4,IF(A463="","",A463+1),"")</f>
        <v/>
      </c>
      <c r="B464" s="3"/>
      <c r="C464" s="3"/>
      <c r="D464" s="122"/>
      <c r="E464" s="3"/>
      <c r="F464" s="3"/>
      <c r="G464" s="3"/>
      <c r="H464" s="3"/>
      <c r="I464" s="120"/>
      <c r="J464" s="3"/>
      <c r="K464" s="119" t="str" cm="1">
        <f t="array" ref="K464">IF(OR($J$14 = "A",$J$14 = "B",$J$14 = "C"),IF(I464="","",IF(LEN(I464)&gt;2,_xlfn.IFS(ISNUMBER(SEARCH("_",I464)),I464,ISNUMBER(SEARCH(", ",I464)),SUBSTITUTE(I464,", ","_"),ISNUMBER(SEARCH("/ ",I464)),SUBSTITUTE(I464,"/ ","_"),ISNUMBER(SEARCH(",",I464)),SUBSTITUTE(I464,",","_"),ISNUMBER(SEARCH("/",I464)),SUBSTITUTE(I464,"/","_"),ISNUMBER(SEARCH("",I464)),I464),I464)),IF(OR($J$14 = "J",$J$14 = "K"),"",IF(D464="","",IF(LEN(D464)&gt;2,_xlfn.IFS(ISNUMBER(SEARCH("_",D464)),D464,ISNUMBER(SEARCH(", ",D464)),SUBSTITUTE(D464,", ","_"),ISNUMBER(SEARCH("/ ",D464)),SUBSTITUTE(D464,"/ ","_"),ISNUMBER(SEARCH(",",D464)),SUBSTITUTE(D464,",","_"),ISNUMBER(SEARCH("/",D464)),SUBSTITUTE(D464,"/","_"),ISNUMBER(SEARCH("",D464)),D464),D464))))</f>
        <v/>
      </c>
      <c r="L464" s="1"/>
      <c r="M464" s="1" t="str">
        <f t="shared" si="31"/>
        <v/>
      </c>
      <c r="N464" s="94" t="str">
        <f>IF($L464="None","",IF(ISERROR(VLOOKUP($L464,Info!$B$4:$B$266,1,FALSE)),"",VLOOKUP($L464,Info!$B$4:$L$266,5,FALSE)))</f>
        <v/>
      </c>
      <c r="O464" s="94" t="str">
        <f>IF(K464="","",IF(AND($J$12&lt;&gt;"ABC",N464="3"),"BAC",IF(N464="3","ABC",IF($J$12&lt;&gt;"ABC",IF($J$10="Standard",VLOOKUP(K464,Info!$BE$4:$BF$481,2,FALSE),VLOOKUP(K464,Info!$BI$4:$BJ$482,2,FALSE)),IF($J$10="Standard",VLOOKUP(K464,Info!$AG$4:$AH$2994,2,FALSE),VLOOKUP(K464,Info!$AK$4:$AL$2997,2,FALSE))))))</f>
        <v/>
      </c>
      <c r="P464" s="94" t="str">
        <f>IF($L464="None","",IF(ISERROR(VLOOKUP($L464,Info!$B$4:$B$266,1,FALSE)),"",VLOOKUP($L464,Info!$B$4:$L$266,3,FALSE)))</f>
        <v/>
      </c>
      <c r="Q464" s="96" t="str">
        <f>IF($L464="None","",IF(ISERROR(VLOOKUP($L464,Info!$B$4:$B$266,1,FALSE)),"",VLOOKUP($L464,Info!$B$4:$L$266,4,FALSE)))</f>
        <v/>
      </c>
      <c r="R464" s="1"/>
      <c r="S464" s="6" t="str">
        <f t="shared" si="32"/>
        <v/>
      </c>
      <c r="T464" s="6" t="str">
        <f>IF($L464="None","",IF(ISERROR(VLOOKUP($L464,Info!$B$4:$B$266,1,FALSE)),"",VLOOKUP($L464,Info!$B$4:$L$266,11,FALSE)))</f>
        <v/>
      </c>
      <c r="U464" s="1"/>
      <c r="V464" s="1"/>
      <c r="W464" s="1"/>
      <c r="X464" s="1" t="str">
        <f>IF($L464="None","",IF(ISERROR(VLOOKUP($L464,Info!$B$4:$B$266,1,FALSE)),"",IF(OR(W464="Metallic Liquid Tight",W464="Non-Metallic Liquid Tight",W464="LSZH",W464="Greenfield"),VLOOKUP($L464,Info!$B$4:$L$266,7,FALSE),"N/A")))</f>
        <v/>
      </c>
      <c r="Y464" s="1"/>
      <c r="Z464" s="96" t="str">
        <f>IF($L464="None","",IF(ISERROR(VLOOKUP($L464,Info!$B$4:$B$266,1,FALSE)),"",VLOOKUP($L464,Info!$B$4:$L$266,9,FALSE)))</f>
        <v/>
      </c>
      <c r="AA464" s="96" t="str">
        <f>IF($L464="None","",IF(ISERROR(VLOOKUP($L464,Info!$B$4:$B$266,1,FALSE)),"",VLOOKUP($L464,Info!$B$4:$L$266,8,FALSE)))</f>
        <v/>
      </c>
      <c r="AB464" s="96" t="str">
        <f>IF($L464="None","",IF(ISERROR(VLOOKUP($L464,Info!$B$4:$B$266,1,FALSE)),"",VLOOKUP($L464,Info!$B$4:$L$266,10,FALSE)))</f>
        <v/>
      </c>
      <c r="AC464" s="1" t="str">
        <f>IF(W464="SO Cable","Black,White",IF(O464="","",IF(P464="","",IF($J$12&lt;&gt;"ABC",IF(P464&lt;="250",VLOOKUP(O464,Info!$AZ$4:$BB$22,3,FALSE),VLOOKUP(O464,Info!$AZ$23:$BB$39,3,FALSE)),IF(P464&lt;="250",VLOOKUP(O464,Info!$AO$4:$AQ$22,3,FALSE),VLOOKUP(O464,Info!$AO$23:$AP$39,3,FALSE))))))</f>
        <v/>
      </c>
      <c r="AD464" s="1"/>
      <c r="AE464" s="1" t="str">
        <f>IF($L464="None","",IF(ISERROR(VLOOKUP($L464,Info!$B$4:$B$266,1,FALSE)),"",VLOOKUP($L464,Info!$B$4:$L$266,4,FALSE)))</f>
        <v/>
      </c>
      <c r="AF464" s="1" t="str">
        <f>IF($L464="None","",IF(ISERROR(VLOOKUP($L464,Info!$B$4:$B$266,1,FALSE)),"",VLOOKUP($L464,Info!$B$4:$L$266,6,FALSE)))</f>
        <v/>
      </c>
      <c r="AG464" s="1"/>
      <c r="AH464" s="33" t="str" cm="1">
        <f t="array" ref="AH464">IF(AND(L464&lt;&gt;"",O464&lt;&gt;"",R464:S464&lt;&gt;"",W464:X464&lt;&gt;"",Z464:AA464&lt;&gt;"",AC464&lt;&gt;""),"Good","Bad")</f>
        <v>Bad</v>
      </c>
      <c r="AL464" t="str" cm="1">
        <f t="array" ref="AL464">IF(R464&gt;0,_xlfn.IFS(COUNTIF($L$20:L464,"&lt;&gt;")&lt;101,1,COUNTIF($L$20:L464,"&lt;&gt;")&lt;201,2,COUNTIF($L$20:L464,"&lt;&gt;")&lt;301,3,COUNTIF($L$20:L464,"&lt;&gt;")&lt;401,4,COUNTIF($L$20:L464,"&lt;&gt;")&lt;501,5,COUNTIF($L$20:L464,"&lt;&gt;")&lt;601,6,COUNTIF($L$20:L464,"&lt;&gt;")&lt;701,7,COUNTIF($L$20:L464,"&lt;&gt;")&lt;801,8,COUNTIF($L$20:L464,"&lt;&gt;")&lt;901,9,COUNTIF($L$20:L464,"&lt;&gt;")&lt;1001,10,COUNTIF($L$20:L464,"&lt;&gt;")&lt;1101,11,COUNTIF($L$20:L464,"&lt;&gt;")&lt;1201,12,COUNTIF($L$20:L464,"&lt;&gt;")&lt;1301,13,COUNTIF($L$20:L464,"&lt;&gt;")&lt;1401,14,COUNTIF($L$20:L464,"&lt;&gt;")&lt;1501,15,COUNTIF($L$20:L464,"&lt;&gt;")&lt;1601,16,COUNTIF($L$20:L464,"&lt;&gt;")&lt;1701,17,COUNTIF($L$20:L464,"&lt;&gt;")&lt;1801,18,COUNTIF($L$20:L464,"&lt;&gt;")&lt;1901,19,COUNTIF($L$20:L464,"&lt;&gt;")&lt;2001,20,COUNTIF($L$20:L464,"&lt;&gt;")&lt;2101,21,COUNTIF($L$20:L464,"&lt;&gt;")&lt;2201,22,COUNTIF($L$20:L464,"&lt;&gt;")&lt;2301,23,COUNTIF($L$20:L464,"&lt;&gt;")&lt;2401,24,COUNTIF($L$20:L464,"&lt;&gt;")&lt;2501,25,COUNTIF($L$20:L464,"&lt;&gt;")&lt;2601,26,COUNTIF($L$20:L464,"&lt;&gt;")&lt;2701,27,COUNTIF($L$20:L464,"&lt;&gt;")&lt;2801,28,COUNTIF($L$20:L464,"&lt;&gt;")&lt;2901,29,COUNTIF($L$20:L464,"&lt;&gt;")&lt;3001,30),"")</f>
        <v/>
      </c>
      <c r="AM464" t="str">
        <f t="shared" si="30"/>
        <v/>
      </c>
      <c r="AN464" t="str">
        <f t="shared" si="34"/>
        <v/>
      </c>
      <c r="AP464" t="str">
        <f t="shared" si="33"/>
        <v/>
      </c>
      <c r="AQ464" t="str">
        <f>IF(AO464="","",COUNTIFS(AM464:$AM$3019,AO464))</f>
        <v/>
      </c>
    </row>
    <row r="465" spans="1:43" x14ac:dyDescent="0.25">
      <c r="A465" s="6" t="str">
        <f>IF(COUNT($A$20:A464)&lt;&gt;$B$4,IF(A464="","",A464+1),"")</f>
        <v/>
      </c>
      <c r="B465" s="3"/>
      <c r="C465" s="3"/>
      <c r="D465" s="122"/>
      <c r="E465" s="3"/>
      <c r="F465" s="3"/>
      <c r="G465" s="3"/>
      <c r="H465" s="3"/>
      <c r="I465" s="120"/>
      <c r="J465" s="3"/>
      <c r="K465" s="119" t="str" cm="1">
        <f t="array" ref="K465">IF(OR($J$14 = "A",$J$14 = "B",$J$14 = "C"),IF(I465="","",IF(LEN(I465)&gt;2,_xlfn.IFS(ISNUMBER(SEARCH("_",I465)),I465,ISNUMBER(SEARCH(", ",I465)),SUBSTITUTE(I465,", ","_"),ISNUMBER(SEARCH("/ ",I465)),SUBSTITUTE(I465,"/ ","_"),ISNUMBER(SEARCH(",",I465)),SUBSTITUTE(I465,",","_"),ISNUMBER(SEARCH("/",I465)),SUBSTITUTE(I465,"/","_"),ISNUMBER(SEARCH("",I465)),I465),I465)),IF(OR($J$14 = "J",$J$14 = "K"),"",IF(D465="","",IF(LEN(D465)&gt;2,_xlfn.IFS(ISNUMBER(SEARCH("_",D465)),D465,ISNUMBER(SEARCH(", ",D465)),SUBSTITUTE(D465,", ","_"),ISNUMBER(SEARCH("/ ",D465)),SUBSTITUTE(D465,"/ ","_"),ISNUMBER(SEARCH(",",D465)),SUBSTITUTE(D465,",","_"),ISNUMBER(SEARCH("/",D465)),SUBSTITUTE(D465,"/","_"),ISNUMBER(SEARCH("",D465)),D465),D465))))</f>
        <v/>
      </c>
      <c r="L465" s="1"/>
      <c r="M465" s="1" t="str">
        <f t="shared" si="31"/>
        <v/>
      </c>
      <c r="N465" s="94" t="str">
        <f>IF($L465="None","",IF(ISERROR(VLOOKUP($L465,Info!$B$4:$B$266,1,FALSE)),"",VLOOKUP($L465,Info!$B$4:$L$266,5,FALSE)))</f>
        <v/>
      </c>
      <c r="O465" s="94" t="str">
        <f>IF(K465="","",IF(AND($J$12&lt;&gt;"ABC",N465="3"),"BAC",IF(N465="3","ABC",IF($J$12&lt;&gt;"ABC",IF($J$10="Standard",VLOOKUP(K465,Info!$BE$4:$BF$481,2,FALSE),VLOOKUP(K465,Info!$BI$4:$BJ$482,2,FALSE)),IF($J$10="Standard",VLOOKUP(K465,Info!$AG$4:$AH$2994,2,FALSE),VLOOKUP(K465,Info!$AK$4:$AL$2997,2,FALSE))))))</f>
        <v/>
      </c>
      <c r="P465" s="94" t="str">
        <f>IF($L465="None","",IF(ISERROR(VLOOKUP($L465,Info!$B$4:$B$266,1,FALSE)),"",VLOOKUP($L465,Info!$B$4:$L$266,3,FALSE)))</f>
        <v/>
      </c>
      <c r="Q465" s="96" t="str">
        <f>IF($L465="None","",IF(ISERROR(VLOOKUP($L465,Info!$B$4:$B$266,1,FALSE)),"",VLOOKUP($L465,Info!$B$4:$L$266,4,FALSE)))</f>
        <v/>
      </c>
      <c r="R465" s="1"/>
      <c r="S465" s="6" t="str">
        <f t="shared" si="32"/>
        <v/>
      </c>
      <c r="T465" s="6" t="str">
        <f>IF($L465="None","",IF(ISERROR(VLOOKUP($L465,Info!$B$4:$B$266,1,FALSE)),"",VLOOKUP($L465,Info!$B$4:$L$266,11,FALSE)))</f>
        <v/>
      </c>
      <c r="U465" s="1"/>
      <c r="V465" s="1"/>
      <c r="W465" s="1"/>
      <c r="X465" s="1" t="str">
        <f>IF($L465="None","",IF(ISERROR(VLOOKUP($L465,Info!$B$4:$B$266,1,FALSE)),"",IF(OR(W465="Metallic Liquid Tight",W465="Non-Metallic Liquid Tight",W465="LSZH",W465="Greenfield"),VLOOKUP($L465,Info!$B$4:$L$266,7,FALSE),"N/A")))</f>
        <v/>
      </c>
      <c r="Y465" s="1"/>
      <c r="Z465" s="96" t="str">
        <f>IF($L465="None","",IF(ISERROR(VLOOKUP($L465,Info!$B$4:$B$266,1,FALSE)),"",VLOOKUP($L465,Info!$B$4:$L$266,9,FALSE)))</f>
        <v/>
      </c>
      <c r="AA465" s="96" t="str">
        <f>IF($L465="None","",IF(ISERROR(VLOOKUP($L465,Info!$B$4:$B$266,1,FALSE)),"",VLOOKUP($L465,Info!$B$4:$L$266,8,FALSE)))</f>
        <v/>
      </c>
      <c r="AB465" s="96" t="str">
        <f>IF($L465="None","",IF(ISERROR(VLOOKUP($L465,Info!$B$4:$B$266,1,FALSE)),"",VLOOKUP($L465,Info!$B$4:$L$266,10,FALSE)))</f>
        <v/>
      </c>
      <c r="AC465" s="1" t="str">
        <f>IF(W465="SO Cable","Black,White",IF(O465="","",IF(P465="","",IF($J$12&lt;&gt;"ABC",IF(P465&lt;="250",VLOOKUP(O465,Info!$AZ$4:$BB$22,3,FALSE),VLOOKUP(O465,Info!$AZ$23:$BB$39,3,FALSE)),IF(P465&lt;="250",VLOOKUP(O465,Info!$AO$4:$AQ$22,3,FALSE),VLOOKUP(O465,Info!$AO$23:$AP$39,3,FALSE))))))</f>
        <v/>
      </c>
      <c r="AD465" s="1"/>
      <c r="AE465" s="1" t="str">
        <f>IF($L465="None","",IF(ISERROR(VLOOKUP($L465,Info!$B$4:$B$266,1,FALSE)),"",VLOOKUP($L465,Info!$B$4:$L$266,4,FALSE)))</f>
        <v/>
      </c>
      <c r="AF465" s="1" t="str">
        <f>IF($L465="None","",IF(ISERROR(VLOOKUP($L465,Info!$B$4:$B$266,1,FALSE)),"",VLOOKUP($L465,Info!$B$4:$L$266,6,FALSE)))</f>
        <v/>
      </c>
      <c r="AG465" s="1"/>
      <c r="AH465" s="33" t="str" cm="1">
        <f t="array" ref="AH465">IF(AND(L465&lt;&gt;"",O465&lt;&gt;"",R465:S465&lt;&gt;"",W465:X465&lt;&gt;"",Z465:AA465&lt;&gt;"",AC465&lt;&gt;""),"Good","Bad")</f>
        <v>Bad</v>
      </c>
      <c r="AL465" t="str" cm="1">
        <f t="array" ref="AL465">IF(R465&gt;0,_xlfn.IFS(COUNTIF($L$20:L465,"&lt;&gt;")&lt;101,1,COUNTIF($L$20:L465,"&lt;&gt;")&lt;201,2,COUNTIF($L$20:L465,"&lt;&gt;")&lt;301,3,COUNTIF($L$20:L465,"&lt;&gt;")&lt;401,4,COUNTIF($L$20:L465,"&lt;&gt;")&lt;501,5,COUNTIF($L$20:L465,"&lt;&gt;")&lt;601,6,COUNTIF($L$20:L465,"&lt;&gt;")&lt;701,7,COUNTIF($L$20:L465,"&lt;&gt;")&lt;801,8,COUNTIF($L$20:L465,"&lt;&gt;")&lt;901,9,COUNTIF($L$20:L465,"&lt;&gt;")&lt;1001,10,COUNTIF($L$20:L465,"&lt;&gt;")&lt;1101,11,COUNTIF($L$20:L465,"&lt;&gt;")&lt;1201,12,COUNTIF($L$20:L465,"&lt;&gt;")&lt;1301,13,COUNTIF($L$20:L465,"&lt;&gt;")&lt;1401,14,COUNTIF($L$20:L465,"&lt;&gt;")&lt;1501,15,COUNTIF($L$20:L465,"&lt;&gt;")&lt;1601,16,COUNTIF($L$20:L465,"&lt;&gt;")&lt;1701,17,COUNTIF($L$20:L465,"&lt;&gt;")&lt;1801,18,COUNTIF($L$20:L465,"&lt;&gt;")&lt;1901,19,COUNTIF($L$20:L465,"&lt;&gt;")&lt;2001,20,COUNTIF($L$20:L465,"&lt;&gt;")&lt;2101,21,COUNTIF($L$20:L465,"&lt;&gt;")&lt;2201,22,COUNTIF($L$20:L465,"&lt;&gt;")&lt;2301,23,COUNTIF($L$20:L465,"&lt;&gt;")&lt;2401,24,COUNTIF($L$20:L465,"&lt;&gt;")&lt;2501,25,COUNTIF($L$20:L465,"&lt;&gt;")&lt;2601,26,COUNTIF($L$20:L465,"&lt;&gt;")&lt;2701,27,COUNTIF($L$20:L465,"&lt;&gt;")&lt;2801,28,COUNTIF($L$20:L465,"&lt;&gt;")&lt;2901,29,COUNTIF($L$20:L465,"&lt;&gt;")&lt;3001,30),"")</f>
        <v/>
      </c>
      <c r="AM465" t="str">
        <f t="shared" si="30"/>
        <v/>
      </c>
      <c r="AN465" t="str">
        <f t="shared" si="34"/>
        <v/>
      </c>
      <c r="AP465" t="str">
        <f t="shared" si="33"/>
        <v/>
      </c>
      <c r="AQ465" t="str">
        <f>IF(AO465="","",COUNTIFS(AM465:$AM$3019,AO465))</f>
        <v/>
      </c>
    </row>
    <row r="466" spans="1:43" x14ac:dyDescent="0.25">
      <c r="A466" s="6" t="str">
        <f>IF(COUNT($A$20:A465)&lt;&gt;$B$4,IF(A465="","",A465+1),"")</f>
        <v/>
      </c>
      <c r="B466" s="3"/>
      <c r="C466" s="3"/>
      <c r="D466" s="122"/>
      <c r="E466" s="3"/>
      <c r="F466" s="3"/>
      <c r="G466" s="3"/>
      <c r="H466" s="3"/>
      <c r="I466" s="120"/>
      <c r="J466" s="3"/>
      <c r="K466" s="119" t="str" cm="1">
        <f t="array" ref="K466">IF(OR($J$14 = "A",$J$14 = "B",$J$14 = "C"),IF(I466="","",IF(LEN(I466)&gt;2,_xlfn.IFS(ISNUMBER(SEARCH("_",I466)),I466,ISNUMBER(SEARCH(", ",I466)),SUBSTITUTE(I466,", ","_"),ISNUMBER(SEARCH("/ ",I466)),SUBSTITUTE(I466,"/ ","_"),ISNUMBER(SEARCH(",",I466)),SUBSTITUTE(I466,",","_"),ISNUMBER(SEARCH("/",I466)),SUBSTITUTE(I466,"/","_"),ISNUMBER(SEARCH("",I466)),I466),I466)),IF(OR($J$14 = "J",$J$14 = "K"),"",IF(D466="","",IF(LEN(D466)&gt;2,_xlfn.IFS(ISNUMBER(SEARCH("_",D466)),D466,ISNUMBER(SEARCH(", ",D466)),SUBSTITUTE(D466,", ","_"),ISNUMBER(SEARCH("/ ",D466)),SUBSTITUTE(D466,"/ ","_"),ISNUMBER(SEARCH(",",D466)),SUBSTITUTE(D466,",","_"),ISNUMBER(SEARCH("/",D466)),SUBSTITUTE(D466,"/","_"),ISNUMBER(SEARCH("",D466)),D466),D466))))</f>
        <v/>
      </c>
      <c r="L466" s="1"/>
      <c r="M466" s="1" t="str">
        <f t="shared" si="31"/>
        <v/>
      </c>
      <c r="N466" s="94" t="str">
        <f>IF($L466="None","",IF(ISERROR(VLOOKUP($L466,Info!$B$4:$B$266,1,FALSE)),"",VLOOKUP($L466,Info!$B$4:$L$266,5,FALSE)))</f>
        <v/>
      </c>
      <c r="O466" s="94" t="str">
        <f>IF(K466="","",IF(AND($J$12&lt;&gt;"ABC",N466="3"),"BAC",IF(N466="3","ABC",IF($J$12&lt;&gt;"ABC",IF($J$10="Standard",VLOOKUP(K466,Info!$BE$4:$BF$481,2,FALSE),VLOOKUP(K466,Info!$BI$4:$BJ$482,2,FALSE)),IF($J$10="Standard",VLOOKUP(K466,Info!$AG$4:$AH$2994,2,FALSE),VLOOKUP(K466,Info!$AK$4:$AL$2997,2,FALSE))))))</f>
        <v/>
      </c>
      <c r="P466" s="94" t="str">
        <f>IF($L466="None","",IF(ISERROR(VLOOKUP($L466,Info!$B$4:$B$266,1,FALSE)),"",VLOOKUP($L466,Info!$B$4:$L$266,3,FALSE)))</f>
        <v/>
      </c>
      <c r="Q466" s="96" t="str">
        <f>IF($L466="None","",IF(ISERROR(VLOOKUP($L466,Info!$B$4:$B$266,1,FALSE)),"",VLOOKUP($L466,Info!$B$4:$L$266,4,FALSE)))</f>
        <v/>
      </c>
      <c r="R466" s="1"/>
      <c r="S466" s="6" t="str">
        <f t="shared" si="32"/>
        <v/>
      </c>
      <c r="T466" s="6" t="str">
        <f>IF($L466="None","",IF(ISERROR(VLOOKUP($L466,Info!$B$4:$B$266,1,FALSE)),"",VLOOKUP($L466,Info!$B$4:$L$266,11,FALSE)))</f>
        <v/>
      </c>
      <c r="U466" s="1"/>
      <c r="V466" s="1"/>
      <c r="W466" s="1"/>
      <c r="X466" s="1" t="str">
        <f>IF($L466="None","",IF(ISERROR(VLOOKUP($L466,Info!$B$4:$B$266,1,FALSE)),"",IF(OR(W466="Metallic Liquid Tight",W466="Non-Metallic Liquid Tight",W466="LSZH",W466="Greenfield"),VLOOKUP($L466,Info!$B$4:$L$266,7,FALSE),"N/A")))</f>
        <v/>
      </c>
      <c r="Y466" s="1"/>
      <c r="Z466" s="96" t="str">
        <f>IF($L466="None","",IF(ISERROR(VLOOKUP($L466,Info!$B$4:$B$266,1,FALSE)),"",VLOOKUP($L466,Info!$B$4:$L$266,9,FALSE)))</f>
        <v/>
      </c>
      <c r="AA466" s="96" t="str">
        <f>IF($L466="None","",IF(ISERROR(VLOOKUP($L466,Info!$B$4:$B$266,1,FALSE)),"",VLOOKUP($L466,Info!$B$4:$L$266,8,FALSE)))</f>
        <v/>
      </c>
      <c r="AB466" s="96" t="str">
        <f>IF($L466="None","",IF(ISERROR(VLOOKUP($L466,Info!$B$4:$B$266,1,FALSE)),"",VLOOKUP($L466,Info!$B$4:$L$266,10,FALSE)))</f>
        <v/>
      </c>
      <c r="AC466" s="1" t="str">
        <f>IF(W466="SO Cable","Black,White",IF(O466="","",IF(P466="","",IF($J$12&lt;&gt;"ABC",IF(P466&lt;="250",VLOOKUP(O466,Info!$AZ$4:$BB$22,3,FALSE),VLOOKUP(O466,Info!$AZ$23:$BB$39,3,FALSE)),IF(P466&lt;="250",VLOOKUP(O466,Info!$AO$4:$AQ$22,3,FALSE),VLOOKUP(O466,Info!$AO$23:$AP$39,3,FALSE))))))</f>
        <v/>
      </c>
      <c r="AD466" s="1"/>
      <c r="AE466" s="1" t="str">
        <f>IF($L466="None","",IF(ISERROR(VLOOKUP($L466,Info!$B$4:$B$266,1,FALSE)),"",VLOOKUP($L466,Info!$B$4:$L$266,4,FALSE)))</f>
        <v/>
      </c>
      <c r="AF466" s="1" t="str">
        <f>IF($L466="None","",IF(ISERROR(VLOOKUP($L466,Info!$B$4:$B$266,1,FALSE)),"",VLOOKUP($L466,Info!$B$4:$L$266,6,FALSE)))</f>
        <v/>
      </c>
      <c r="AG466" s="1"/>
      <c r="AH466" s="33" t="str" cm="1">
        <f t="array" ref="AH466">IF(AND(L466&lt;&gt;"",O466&lt;&gt;"",R466:S466&lt;&gt;"",W466:X466&lt;&gt;"",Z466:AA466&lt;&gt;"",AC466&lt;&gt;""),"Good","Bad")</f>
        <v>Bad</v>
      </c>
      <c r="AL466" t="str" cm="1">
        <f t="array" ref="AL466">IF(R466&gt;0,_xlfn.IFS(COUNTIF($L$20:L466,"&lt;&gt;")&lt;101,1,COUNTIF($L$20:L466,"&lt;&gt;")&lt;201,2,COUNTIF($L$20:L466,"&lt;&gt;")&lt;301,3,COUNTIF($L$20:L466,"&lt;&gt;")&lt;401,4,COUNTIF($L$20:L466,"&lt;&gt;")&lt;501,5,COUNTIF($L$20:L466,"&lt;&gt;")&lt;601,6,COUNTIF($L$20:L466,"&lt;&gt;")&lt;701,7,COUNTIF($L$20:L466,"&lt;&gt;")&lt;801,8,COUNTIF($L$20:L466,"&lt;&gt;")&lt;901,9,COUNTIF($L$20:L466,"&lt;&gt;")&lt;1001,10,COUNTIF($L$20:L466,"&lt;&gt;")&lt;1101,11,COUNTIF($L$20:L466,"&lt;&gt;")&lt;1201,12,COUNTIF($L$20:L466,"&lt;&gt;")&lt;1301,13,COUNTIF($L$20:L466,"&lt;&gt;")&lt;1401,14,COUNTIF($L$20:L466,"&lt;&gt;")&lt;1501,15,COUNTIF($L$20:L466,"&lt;&gt;")&lt;1601,16,COUNTIF($L$20:L466,"&lt;&gt;")&lt;1701,17,COUNTIF($L$20:L466,"&lt;&gt;")&lt;1801,18,COUNTIF($L$20:L466,"&lt;&gt;")&lt;1901,19,COUNTIF($L$20:L466,"&lt;&gt;")&lt;2001,20,COUNTIF($L$20:L466,"&lt;&gt;")&lt;2101,21,COUNTIF($L$20:L466,"&lt;&gt;")&lt;2201,22,COUNTIF($L$20:L466,"&lt;&gt;")&lt;2301,23,COUNTIF($L$20:L466,"&lt;&gt;")&lt;2401,24,COUNTIF($L$20:L466,"&lt;&gt;")&lt;2501,25,COUNTIF($L$20:L466,"&lt;&gt;")&lt;2601,26,COUNTIF($L$20:L466,"&lt;&gt;")&lt;2701,27,COUNTIF($L$20:L466,"&lt;&gt;")&lt;2801,28,COUNTIF($L$20:L466,"&lt;&gt;")&lt;2901,29,COUNTIF($L$20:L466,"&lt;&gt;")&lt;3001,30),"")</f>
        <v/>
      </c>
      <c r="AM466" t="str">
        <f t="shared" si="30"/>
        <v/>
      </c>
      <c r="AN466" t="str">
        <f t="shared" si="34"/>
        <v/>
      </c>
      <c r="AP466" t="str">
        <f t="shared" si="33"/>
        <v/>
      </c>
      <c r="AQ466" t="str">
        <f>IF(AO466="","",COUNTIFS(AM466:$AM$3019,AO466))</f>
        <v/>
      </c>
    </row>
    <row r="467" spans="1:43" x14ac:dyDescent="0.25">
      <c r="A467" s="6" t="str">
        <f>IF(COUNT($A$20:A466)&lt;&gt;$B$4,IF(A466="","",A466+1),"")</f>
        <v/>
      </c>
      <c r="B467" s="3"/>
      <c r="C467" s="3"/>
      <c r="D467" s="122"/>
      <c r="E467" s="3"/>
      <c r="F467" s="3"/>
      <c r="G467" s="3"/>
      <c r="H467" s="3"/>
      <c r="I467" s="120"/>
      <c r="J467" s="3"/>
      <c r="K467" s="119" t="str" cm="1">
        <f t="array" ref="K467">IF(OR($J$14 = "A",$J$14 = "B",$J$14 = "C"),IF(I467="","",IF(LEN(I467)&gt;2,_xlfn.IFS(ISNUMBER(SEARCH("_",I467)),I467,ISNUMBER(SEARCH(", ",I467)),SUBSTITUTE(I467,", ","_"),ISNUMBER(SEARCH("/ ",I467)),SUBSTITUTE(I467,"/ ","_"),ISNUMBER(SEARCH(",",I467)),SUBSTITUTE(I467,",","_"),ISNUMBER(SEARCH("/",I467)),SUBSTITUTE(I467,"/","_"),ISNUMBER(SEARCH("",I467)),I467),I467)),IF(OR($J$14 = "J",$J$14 = "K"),"",IF(D467="","",IF(LEN(D467)&gt;2,_xlfn.IFS(ISNUMBER(SEARCH("_",D467)),D467,ISNUMBER(SEARCH(", ",D467)),SUBSTITUTE(D467,", ","_"),ISNUMBER(SEARCH("/ ",D467)),SUBSTITUTE(D467,"/ ","_"),ISNUMBER(SEARCH(",",D467)),SUBSTITUTE(D467,",","_"),ISNUMBER(SEARCH("/",D467)),SUBSTITUTE(D467,"/","_"),ISNUMBER(SEARCH("",D467)),D467),D467))))</f>
        <v/>
      </c>
      <c r="L467" s="1"/>
      <c r="M467" s="1" t="str">
        <f t="shared" si="31"/>
        <v/>
      </c>
      <c r="N467" s="94" t="str">
        <f>IF($L467="None","",IF(ISERROR(VLOOKUP($L467,Info!$B$4:$B$266,1,FALSE)),"",VLOOKUP($L467,Info!$B$4:$L$266,5,FALSE)))</f>
        <v/>
      </c>
      <c r="O467" s="94" t="str">
        <f>IF(K467="","",IF(AND($J$12&lt;&gt;"ABC",N467="3"),"BAC",IF(N467="3","ABC",IF($J$12&lt;&gt;"ABC",IF($J$10="Standard",VLOOKUP(K467,Info!$BE$4:$BF$481,2,FALSE),VLOOKUP(K467,Info!$BI$4:$BJ$482,2,FALSE)),IF($J$10="Standard",VLOOKUP(K467,Info!$AG$4:$AH$2994,2,FALSE),VLOOKUP(K467,Info!$AK$4:$AL$2997,2,FALSE))))))</f>
        <v/>
      </c>
      <c r="P467" s="94" t="str">
        <f>IF($L467="None","",IF(ISERROR(VLOOKUP($L467,Info!$B$4:$B$266,1,FALSE)),"",VLOOKUP($L467,Info!$B$4:$L$266,3,FALSE)))</f>
        <v/>
      </c>
      <c r="Q467" s="96" t="str">
        <f>IF($L467="None","",IF(ISERROR(VLOOKUP($L467,Info!$B$4:$B$266,1,FALSE)),"",VLOOKUP($L467,Info!$B$4:$L$266,4,FALSE)))</f>
        <v/>
      </c>
      <c r="R467" s="1"/>
      <c r="S467" s="6" t="str">
        <f t="shared" si="32"/>
        <v/>
      </c>
      <c r="T467" s="6" t="str">
        <f>IF($L467="None","",IF(ISERROR(VLOOKUP($L467,Info!$B$4:$B$266,1,FALSE)),"",VLOOKUP($L467,Info!$B$4:$L$266,11,FALSE)))</f>
        <v/>
      </c>
      <c r="U467" s="1"/>
      <c r="V467" s="1"/>
      <c r="W467" s="1"/>
      <c r="X467" s="1" t="str">
        <f>IF($L467="None","",IF(ISERROR(VLOOKUP($L467,Info!$B$4:$B$266,1,FALSE)),"",IF(OR(W467="Metallic Liquid Tight",W467="Non-Metallic Liquid Tight",W467="LSZH",W467="Greenfield"),VLOOKUP($L467,Info!$B$4:$L$266,7,FALSE),"N/A")))</f>
        <v/>
      </c>
      <c r="Y467" s="1"/>
      <c r="Z467" s="96" t="str">
        <f>IF($L467="None","",IF(ISERROR(VLOOKUP($L467,Info!$B$4:$B$266,1,FALSE)),"",VLOOKUP($L467,Info!$B$4:$L$266,9,FALSE)))</f>
        <v/>
      </c>
      <c r="AA467" s="96" t="str">
        <f>IF($L467="None","",IF(ISERROR(VLOOKUP($L467,Info!$B$4:$B$266,1,FALSE)),"",VLOOKUP($L467,Info!$B$4:$L$266,8,FALSE)))</f>
        <v/>
      </c>
      <c r="AB467" s="96" t="str">
        <f>IF($L467="None","",IF(ISERROR(VLOOKUP($L467,Info!$B$4:$B$266,1,FALSE)),"",VLOOKUP($L467,Info!$B$4:$L$266,10,FALSE)))</f>
        <v/>
      </c>
      <c r="AC467" s="1" t="str">
        <f>IF(W467="SO Cable","Black,White",IF(O467="","",IF(P467="","",IF($J$12&lt;&gt;"ABC",IF(P467&lt;="250",VLOOKUP(O467,Info!$AZ$4:$BB$22,3,FALSE),VLOOKUP(O467,Info!$AZ$23:$BB$39,3,FALSE)),IF(P467&lt;="250",VLOOKUP(O467,Info!$AO$4:$AQ$22,3,FALSE),VLOOKUP(O467,Info!$AO$23:$AP$39,3,FALSE))))))</f>
        <v/>
      </c>
      <c r="AD467" s="1"/>
      <c r="AE467" s="1" t="str">
        <f>IF($L467="None","",IF(ISERROR(VLOOKUP($L467,Info!$B$4:$B$266,1,FALSE)),"",VLOOKUP($L467,Info!$B$4:$L$266,4,FALSE)))</f>
        <v/>
      </c>
      <c r="AF467" s="1" t="str">
        <f>IF($L467="None","",IF(ISERROR(VLOOKUP($L467,Info!$B$4:$B$266,1,FALSE)),"",VLOOKUP($L467,Info!$B$4:$L$266,6,FALSE)))</f>
        <v/>
      </c>
      <c r="AG467" s="1"/>
      <c r="AH467" s="33" t="str" cm="1">
        <f t="array" ref="AH467">IF(AND(L467&lt;&gt;"",O467&lt;&gt;"",R467:S467&lt;&gt;"",W467:X467&lt;&gt;"",Z467:AA467&lt;&gt;"",AC467&lt;&gt;""),"Good","Bad")</f>
        <v>Bad</v>
      </c>
      <c r="AL467" t="str" cm="1">
        <f t="array" ref="AL467">IF(R467&gt;0,_xlfn.IFS(COUNTIF($L$20:L467,"&lt;&gt;")&lt;101,1,COUNTIF($L$20:L467,"&lt;&gt;")&lt;201,2,COUNTIF($L$20:L467,"&lt;&gt;")&lt;301,3,COUNTIF($L$20:L467,"&lt;&gt;")&lt;401,4,COUNTIF($L$20:L467,"&lt;&gt;")&lt;501,5,COUNTIF($L$20:L467,"&lt;&gt;")&lt;601,6,COUNTIF($L$20:L467,"&lt;&gt;")&lt;701,7,COUNTIF($L$20:L467,"&lt;&gt;")&lt;801,8,COUNTIF($L$20:L467,"&lt;&gt;")&lt;901,9,COUNTIF($L$20:L467,"&lt;&gt;")&lt;1001,10,COUNTIF($L$20:L467,"&lt;&gt;")&lt;1101,11,COUNTIF($L$20:L467,"&lt;&gt;")&lt;1201,12,COUNTIF($L$20:L467,"&lt;&gt;")&lt;1301,13,COUNTIF($L$20:L467,"&lt;&gt;")&lt;1401,14,COUNTIF($L$20:L467,"&lt;&gt;")&lt;1501,15,COUNTIF($L$20:L467,"&lt;&gt;")&lt;1601,16,COUNTIF($L$20:L467,"&lt;&gt;")&lt;1701,17,COUNTIF($L$20:L467,"&lt;&gt;")&lt;1801,18,COUNTIF($L$20:L467,"&lt;&gt;")&lt;1901,19,COUNTIF($L$20:L467,"&lt;&gt;")&lt;2001,20,COUNTIF($L$20:L467,"&lt;&gt;")&lt;2101,21,COUNTIF($L$20:L467,"&lt;&gt;")&lt;2201,22,COUNTIF($L$20:L467,"&lt;&gt;")&lt;2301,23,COUNTIF($L$20:L467,"&lt;&gt;")&lt;2401,24,COUNTIF($L$20:L467,"&lt;&gt;")&lt;2501,25,COUNTIF($L$20:L467,"&lt;&gt;")&lt;2601,26,COUNTIF($L$20:L467,"&lt;&gt;")&lt;2701,27,COUNTIF($L$20:L467,"&lt;&gt;")&lt;2801,28,COUNTIF($L$20:L467,"&lt;&gt;")&lt;2901,29,COUNTIF($L$20:L467,"&lt;&gt;")&lt;3001,30),"")</f>
        <v/>
      </c>
      <c r="AM467" t="str">
        <f t="shared" si="30"/>
        <v/>
      </c>
      <c r="AN467" t="str">
        <f t="shared" si="34"/>
        <v/>
      </c>
      <c r="AP467" t="str">
        <f t="shared" si="33"/>
        <v/>
      </c>
      <c r="AQ467" t="str">
        <f>IF(AO467="","",COUNTIFS(AM467:$AM$3019,AO467))</f>
        <v/>
      </c>
    </row>
    <row r="468" spans="1:43" x14ac:dyDescent="0.25">
      <c r="A468" s="6" t="str">
        <f>IF(COUNT($A$20:A467)&lt;&gt;$B$4,IF(A467="","",A467+1),"")</f>
        <v/>
      </c>
      <c r="B468" s="3"/>
      <c r="C468" s="3"/>
      <c r="D468" s="122"/>
      <c r="E468" s="3"/>
      <c r="F468" s="3"/>
      <c r="G468" s="3"/>
      <c r="H468" s="3"/>
      <c r="I468" s="120"/>
      <c r="J468" s="3"/>
      <c r="K468" s="119" t="str" cm="1">
        <f t="array" ref="K468">IF(OR($J$14 = "A",$J$14 = "B",$J$14 = "C"),IF(I468="","",IF(LEN(I468)&gt;2,_xlfn.IFS(ISNUMBER(SEARCH("_",I468)),I468,ISNUMBER(SEARCH(", ",I468)),SUBSTITUTE(I468,", ","_"),ISNUMBER(SEARCH("/ ",I468)),SUBSTITUTE(I468,"/ ","_"),ISNUMBER(SEARCH(",",I468)),SUBSTITUTE(I468,",","_"),ISNUMBER(SEARCH("/",I468)),SUBSTITUTE(I468,"/","_"),ISNUMBER(SEARCH("",I468)),I468),I468)),IF(OR($J$14 = "J",$J$14 = "K"),"",IF(D468="","",IF(LEN(D468)&gt;2,_xlfn.IFS(ISNUMBER(SEARCH("_",D468)),D468,ISNUMBER(SEARCH(", ",D468)),SUBSTITUTE(D468,", ","_"),ISNUMBER(SEARCH("/ ",D468)),SUBSTITUTE(D468,"/ ","_"),ISNUMBER(SEARCH(",",D468)),SUBSTITUTE(D468,",","_"),ISNUMBER(SEARCH("/",D468)),SUBSTITUTE(D468,"/","_"),ISNUMBER(SEARCH("",D468)),D468),D468))))</f>
        <v/>
      </c>
      <c r="L468" s="1"/>
      <c r="M468" s="1" t="str">
        <f t="shared" si="31"/>
        <v/>
      </c>
      <c r="N468" s="94" t="str">
        <f>IF($L468="None","",IF(ISERROR(VLOOKUP($L468,Info!$B$4:$B$266,1,FALSE)),"",VLOOKUP($L468,Info!$B$4:$L$266,5,FALSE)))</f>
        <v/>
      </c>
      <c r="O468" s="94" t="str">
        <f>IF(K468="","",IF(AND($J$12&lt;&gt;"ABC",N468="3"),"BAC",IF(N468="3","ABC",IF($J$12&lt;&gt;"ABC",IF($J$10="Standard",VLOOKUP(K468,Info!$BE$4:$BF$481,2,FALSE),VLOOKUP(K468,Info!$BI$4:$BJ$482,2,FALSE)),IF($J$10="Standard",VLOOKUP(K468,Info!$AG$4:$AH$2994,2,FALSE),VLOOKUP(K468,Info!$AK$4:$AL$2997,2,FALSE))))))</f>
        <v/>
      </c>
      <c r="P468" s="94" t="str">
        <f>IF($L468="None","",IF(ISERROR(VLOOKUP($L468,Info!$B$4:$B$266,1,FALSE)),"",VLOOKUP($L468,Info!$B$4:$L$266,3,FALSE)))</f>
        <v/>
      </c>
      <c r="Q468" s="96" t="str">
        <f>IF($L468="None","",IF(ISERROR(VLOOKUP($L468,Info!$B$4:$B$266,1,FALSE)),"",VLOOKUP($L468,Info!$B$4:$L$266,4,FALSE)))</f>
        <v/>
      </c>
      <c r="R468" s="1"/>
      <c r="S468" s="6" t="str">
        <f t="shared" si="32"/>
        <v/>
      </c>
      <c r="T468" s="6" t="str">
        <f>IF($L468="None","",IF(ISERROR(VLOOKUP($L468,Info!$B$4:$B$266,1,FALSE)),"",VLOOKUP($L468,Info!$B$4:$L$266,11,FALSE)))</f>
        <v/>
      </c>
      <c r="U468" s="1"/>
      <c r="V468" s="1"/>
      <c r="W468" s="1"/>
      <c r="X468" s="1" t="str">
        <f>IF($L468="None","",IF(ISERROR(VLOOKUP($L468,Info!$B$4:$B$266,1,FALSE)),"",IF(OR(W468="Metallic Liquid Tight",W468="Non-Metallic Liquid Tight",W468="LSZH",W468="Greenfield"),VLOOKUP($L468,Info!$B$4:$L$266,7,FALSE),"N/A")))</f>
        <v/>
      </c>
      <c r="Y468" s="1"/>
      <c r="Z468" s="96" t="str">
        <f>IF($L468="None","",IF(ISERROR(VLOOKUP($L468,Info!$B$4:$B$266,1,FALSE)),"",VLOOKUP($L468,Info!$B$4:$L$266,9,FALSE)))</f>
        <v/>
      </c>
      <c r="AA468" s="96" t="str">
        <f>IF($L468="None","",IF(ISERROR(VLOOKUP($L468,Info!$B$4:$B$266,1,FALSE)),"",VLOOKUP($L468,Info!$B$4:$L$266,8,FALSE)))</f>
        <v/>
      </c>
      <c r="AB468" s="96" t="str">
        <f>IF($L468="None","",IF(ISERROR(VLOOKUP($L468,Info!$B$4:$B$266,1,FALSE)),"",VLOOKUP($L468,Info!$B$4:$L$266,10,FALSE)))</f>
        <v/>
      </c>
      <c r="AC468" s="1" t="str">
        <f>IF(W468="SO Cable","Black,White",IF(O468="","",IF(P468="","",IF($J$12&lt;&gt;"ABC",IF(P468&lt;="250",VLOOKUP(O468,Info!$AZ$4:$BB$22,3,FALSE),VLOOKUP(O468,Info!$AZ$23:$BB$39,3,FALSE)),IF(P468&lt;="250",VLOOKUP(O468,Info!$AO$4:$AQ$22,3,FALSE),VLOOKUP(O468,Info!$AO$23:$AP$39,3,FALSE))))))</f>
        <v/>
      </c>
      <c r="AD468" s="1"/>
      <c r="AE468" s="1" t="str">
        <f>IF($L468="None","",IF(ISERROR(VLOOKUP($L468,Info!$B$4:$B$266,1,FALSE)),"",VLOOKUP($L468,Info!$B$4:$L$266,4,FALSE)))</f>
        <v/>
      </c>
      <c r="AF468" s="1" t="str">
        <f>IF($L468="None","",IF(ISERROR(VLOOKUP($L468,Info!$B$4:$B$266,1,FALSE)),"",VLOOKUP($L468,Info!$B$4:$L$266,6,FALSE)))</f>
        <v/>
      </c>
      <c r="AG468" s="1"/>
      <c r="AH468" s="33" t="str" cm="1">
        <f t="array" ref="AH468">IF(AND(L468&lt;&gt;"",O468&lt;&gt;"",R468:S468&lt;&gt;"",W468:X468&lt;&gt;"",Z468:AA468&lt;&gt;"",AC468&lt;&gt;""),"Good","Bad")</f>
        <v>Bad</v>
      </c>
      <c r="AL468" t="str" cm="1">
        <f t="array" ref="AL468">IF(R468&gt;0,_xlfn.IFS(COUNTIF($L$20:L468,"&lt;&gt;")&lt;101,1,COUNTIF($L$20:L468,"&lt;&gt;")&lt;201,2,COUNTIF($L$20:L468,"&lt;&gt;")&lt;301,3,COUNTIF($L$20:L468,"&lt;&gt;")&lt;401,4,COUNTIF($L$20:L468,"&lt;&gt;")&lt;501,5,COUNTIF($L$20:L468,"&lt;&gt;")&lt;601,6,COUNTIF($L$20:L468,"&lt;&gt;")&lt;701,7,COUNTIF($L$20:L468,"&lt;&gt;")&lt;801,8,COUNTIF($L$20:L468,"&lt;&gt;")&lt;901,9,COUNTIF($L$20:L468,"&lt;&gt;")&lt;1001,10,COUNTIF($L$20:L468,"&lt;&gt;")&lt;1101,11,COUNTIF($L$20:L468,"&lt;&gt;")&lt;1201,12,COUNTIF($L$20:L468,"&lt;&gt;")&lt;1301,13,COUNTIF($L$20:L468,"&lt;&gt;")&lt;1401,14,COUNTIF($L$20:L468,"&lt;&gt;")&lt;1501,15,COUNTIF($L$20:L468,"&lt;&gt;")&lt;1601,16,COUNTIF($L$20:L468,"&lt;&gt;")&lt;1701,17,COUNTIF($L$20:L468,"&lt;&gt;")&lt;1801,18,COUNTIF($L$20:L468,"&lt;&gt;")&lt;1901,19,COUNTIF($L$20:L468,"&lt;&gt;")&lt;2001,20,COUNTIF($L$20:L468,"&lt;&gt;")&lt;2101,21,COUNTIF($L$20:L468,"&lt;&gt;")&lt;2201,22,COUNTIF($L$20:L468,"&lt;&gt;")&lt;2301,23,COUNTIF($L$20:L468,"&lt;&gt;")&lt;2401,24,COUNTIF($L$20:L468,"&lt;&gt;")&lt;2501,25,COUNTIF($L$20:L468,"&lt;&gt;")&lt;2601,26,COUNTIF($L$20:L468,"&lt;&gt;")&lt;2701,27,COUNTIF($L$20:L468,"&lt;&gt;")&lt;2801,28,COUNTIF($L$20:L468,"&lt;&gt;")&lt;2901,29,COUNTIF($L$20:L468,"&lt;&gt;")&lt;3001,30),"")</f>
        <v/>
      </c>
      <c r="AM468" t="str">
        <f t="shared" ref="AM468:AM531" si="35">L468&amp;Z468&amp;AA468&amp;W468&amp;X468&amp;Y468&amp;AL468</f>
        <v/>
      </c>
      <c r="AN468" t="str">
        <f t="shared" si="34"/>
        <v/>
      </c>
      <c r="AP468" t="str">
        <f t="shared" si="33"/>
        <v/>
      </c>
      <c r="AQ468" t="str">
        <f>IF(AO468="","",COUNTIFS(AM468:$AM$3019,AO468))</f>
        <v/>
      </c>
    </row>
    <row r="469" spans="1:43" x14ac:dyDescent="0.25">
      <c r="A469" s="6" t="str">
        <f>IF(COUNT($A$20:A468)&lt;&gt;$B$4,IF(A468="","",A468+1),"")</f>
        <v/>
      </c>
      <c r="B469" s="3"/>
      <c r="C469" s="3"/>
      <c r="D469" s="122"/>
      <c r="E469" s="3"/>
      <c r="F469" s="3"/>
      <c r="G469" s="3"/>
      <c r="H469" s="3"/>
      <c r="I469" s="120"/>
      <c r="J469" s="3"/>
      <c r="K469" s="119" t="str" cm="1">
        <f t="array" ref="K469">IF(OR($J$14 = "A",$J$14 = "B",$J$14 = "C"),IF(I469="","",IF(LEN(I469)&gt;2,_xlfn.IFS(ISNUMBER(SEARCH("_",I469)),I469,ISNUMBER(SEARCH(", ",I469)),SUBSTITUTE(I469,", ","_"),ISNUMBER(SEARCH("/ ",I469)),SUBSTITUTE(I469,"/ ","_"),ISNUMBER(SEARCH(",",I469)),SUBSTITUTE(I469,",","_"),ISNUMBER(SEARCH("/",I469)),SUBSTITUTE(I469,"/","_"),ISNUMBER(SEARCH("",I469)),I469),I469)),IF(OR($J$14 = "J",$J$14 = "K"),"",IF(D469="","",IF(LEN(D469)&gt;2,_xlfn.IFS(ISNUMBER(SEARCH("_",D469)),D469,ISNUMBER(SEARCH(", ",D469)),SUBSTITUTE(D469,", ","_"),ISNUMBER(SEARCH("/ ",D469)),SUBSTITUTE(D469,"/ ","_"),ISNUMBER(SEARCH(",",D469)),SUBSTITUTE(D469,",","_"),ISNUMBER(SEARCH("/",D469)),SUBSTITUTE(D469,"/","_"),ISNUMBER(SEARCH("",D469)),D469),D469))))</f>
        <v/>
      </c>
      <c r="L469" s="1"/>
      <c r="M469" s="1" t="str">
        <f t="shared" ref="M469:M532" si="36">IF(L469="","","Pigtail")</f>
        <v/>
      </c>
      <c r="N469" s="94" t="str">
        <f>IF($L469="None","",IF(ISERROR(VLOOKUP($L469,Info!$B$4:$B$266,1,FALSE)),"",VLOOKUP($L469,Info!$B$4:$L$266,5,FALSE)))</f>
        <v/>
      </c>
      <c r="O469" s="94" t="str">
        <f>IF(K469="","",IF(AND($J$12&lt;&gt;"ABC",N469="3"),"BAC",IF(N469="3","ABC",IF($J$12&lt;&gt;"ABC",IF($J$10="Standard",VLOOKUP(K469,Info!$BE$4:$BF$481,2,FALSE),VLOOKUP(K469,Info!$BI$4:$BJ$482,2,FALSE)),IF($J$10="Standard",VLOOKUP(K469,Info!$AG$4:$AH$2994,2,FALSE),VLOOKUP(K469,Info!$AK$4:$AL$2997,2,FALSE))))))</f>
        <v/>
      </c>
      <c r="P469" s="94" t="str">
        <f>IF($L469="None","",IF(ISERROR(VLOOKUP($L469,Info!$B$4:$B$266,1,FALSE)),"",VLOOKUP($L469,Info!$B$4:$L$266,3,FALSE)))</f>
        <v/>
      </c>
      <c r="Q469" s="96" t="str">
        <f>IF($L469="None","",IF(ISERROR(VLOOKUP($L469,Info!$B$4:$B$266,1,FALSE)),"",VLOOKUP($L469,Info!$B$4:$L$266,4,FALSE)))</f>
        <v/>
      </c>
      <c r="R469" s="1"/>
      <c r="S469" s="6" t="str">
        <f t="shared" ref="S469:S532" si="37">IF(M469 = "","",IF(M469 &lt;&gt; "Pigtail","0",""))</f>
        <v/>
      </c>
      <c r="T469" s="6" t="str">
        <f>IF($L469="None","",IF(ISERROR(VLOOKUP($L469,Info!$B$4:$B$266,1,FALSE)),"",VLOOKUP($L469,Info!$B$4:$L$266,11,FALSE)))</f>
        <v/>
      </c>
      <c r="U469" s="1"/>
      <c r="V469" s="1"/>
      <c r="W469" s="1"/>
      <c r="X469" s="1" t="str">
        <f>IF($L469="None","",IF(ISERROR(VLOOKUP($L469,Info!$B$4:$B$266,1,FALSE)),"",IF(OR(W469="Metallic Liquid Tight",W469="Non-Metallic Liquid Tight",W469="LSZH",W469="Greenfield"),VLOOKUP($L469,Info!$B$4:$L$266,7,FALSE),"N/A")))</f>
        <v/>
      </c>
      <c r="Y469" s="1"/>
      <c r="Z469" s="96" t="str">
        <f>IF($L469="None","",IF(ISERROR(VLOOKUP($L469,Info!$B$4:$B$266,1,FALSE)),"",VLOOKUP($L469,Info!$B$4:$L$266,9,FALSE)))</f>
        <v/>
      </c>
      <c r="AA469" s="96" t="str">
        <f>IF($L469="None","",IF(ISERROR(VLOOKUP($L469,Info!$B$4:$B$266,1,FALSE)),"",VLOOKUP($L469,Info!$B$4:$L$266,8,FALSE)))</f>
        <v/>
      </c>
      <c r="AB469" s="96" t="str">
        <f>IF($L469="None","",IF(ISERROR(VLOOKUP($L469,Info!$B$4:$B$266,1,FALSE)),"",VLOOKUP($L469,Info!$B$4:$L$266,10,FALSE)))</f>
        <v/>
      </c>
      <c r="AC469" s="1" t="str">
        <f>IF(W469="SO Cable","Black,White",IF(O469="","",IF(P469="","",IF($J$12&lt;&gt;"ABC",IF(P469&lt;="250",VLOOKUP(O469,Info!$AZ$4:$BB$22,3,FALSE),VLOOKUP(O469,Info!$AZ$23:$BB$39,3,FALSE)),IF(P469&lt;="250",VLOOKUP(O469,Info!$AO$4:$AQ$22,3,FALSE),VLOOKUP(O469,Info!$AO$23:$AP$39,3,FALSE))))))</f>
        <v/>
      </c>
      <c r="AD469" s="1"/>
      <c r="AE469" s="1" t="str">
        <f>IF($L469="None","",IF(ISERROR(VLOOKUP($L469,Info!$B$4:$B$266,1,FALSE)),"",VLOOKUP($L469,Info!$B$4:$L$266,4,FALSE)))</f>
        <v/>
      </c>
      <c r="AF469" s="1" t="str">
        <f>IF($L469="None","",IF(ISERROR(VLOOKUP($L469,Info!$B$4:$B$266,1,FALSE)),"",VLOOKUP($L469,Info!$B$4:$L$266,6,FALSE)))</f>
        <v/>
      </c>
      <c r="AG469" s="1"/>
      <c r="AH469" s="33" t="str" cm="1">
        <f t="array" ref="AH469">IF(AND(L469&lt;&gt;"",O469&lt;&gt;"",R469:S469&lt;&gt;"",W469:X469&lt;&gt;"",Z469:AA469&lt;&gt;"",AC469&lt;&gt;""),"Good","Bad")</f>
        <v>Bad</v>
      </c>
      <c r="AL469" t="str" cm="1">
        <f t="array" ref="AL469">IF(R469&gt;0,_xlfn.IFS(COUNTIF($L$20:L469,"&lt;&gt;")&lt;101,1,COUNTIF($L$20:L469,"&lt;&gt;")&lt;201,2,COUNTIF($L$20:L469,"&lt;&gt;")&lt;301,3,COUNTIF($L$20:L469,"&lt;&gt;")&lt;401,4,COUNTIF($L$20:L469,"&lt;&gt;")&lt;501,5,COUNTIF($L$20:L469,"&lt;&gt;")&lt;601,6,COUNTIF($L$20:L469,"&lt;&gt;")&lt;701,7,COUNTIF($L$20:L469,"&lt;&gt;")&lt;801,8,COUNTIF($L$20:L469,"&lt;&gt;")&lt;901,9,COUNTIF($L$20:L469,"&lt;&gt;")&lt;1001,10,COUNTIF($L$20:L469,"&lt;&gt;")&lt;1101,11,COUNTIF($L$20:L469,"&lt;&gt;")&lt;1201,12,COUNTIF($L$20:L469,"&lt;&gt;")&lt;1301,13,COUNTIF($L$20:L469,"&lt;&gt;")&lt;1401,14,COUNTIF($L$20:L469,"&lt;&gt;")&lt;1501,15,COUNTIF($L$20:L469,"&lt;&gt;")&lt;1601,16,COUNTIF($L$20:L469,"&lt;&gt;")&lt;1701,17,COUNTIF($L$20:L469,"&lt;&gt;")&lt;1801,18,COUNTIF($L$20:L469,"&lt;&gt;")&lt;1901,19,COUNTIF($L$20:L469,"&lt;&gt;")&lt;2001,20,COUNTIF($L$20:L469,"&lt;&gt;")&lt;2101,21,COUNTIF($L$20:L469,"&lt;&gt;")&lt;2201,22,COUNTIF($L$20:L469,"&lt;&gt;")&lt;2301,23,COUNTIF($L$20:L469,"&lt;&gt;")&lt;2401,24,COUNTIF($L$20:L469,"&lt;&gt;")&lt;2501,25,COUNTIF($L$20:L469,"&lt;&gt;")&lt;2601,26,COUNTIF($L$20:L469,"&lt;&gt;")&lt;2701,27,COUNTIF($L$20:L469,"&lt;&gt;")&lt;2801,28,COUNTIF($L$20:L469,"&lt;&gt;")&lt;2901,29,COUNTIF($L$20:L469,"&lt;&gt;")&lt;3001,30),"")</f>
        <v/>
      </c>
      <c r="AM469" t="str">
        <f t="shared" si="35"/>
        <v/>
      </c>
      <c r="AN469" t="str">
        <f t="shared" si="34"/>
        <v/>
      </c>
      <c r="AP469" t="str">
        <f t="shared" ref="AP469:AP532" si="38">IF(R469&gt;0,AP468+1,"")</f>
        <v/>
      </c>
      <c r="AQ469" t="str">
        <f>IF(AO469="","",COUNTIFS(AM469:$AM$3019,AO469))</f>
        <v/>
      </c>
    </row>
    <row r="470" spans="1:43" x14ac:dyDescent="0.25">
      <c r="A470" s="6" t="str">
        <f>IF(COUNT($A$20:A469)&lt;&gt;$B$4,IF(A469="","",A469+1),"")</f>
        <v/>
      </c>
      <c r="B470" s="3"/>
      <c r="C470" s="3"/>
      <c r="D470" s="122"/>
      <c r="E470" s="3"/>
      <c r="F470" s="3"/>
      <c r="G470" s="3"/>
      <c r="H470" s="3"/>
      <c r="I470" s="120"/>
      <c r="J470" s="3"/>
      <c r="K470" s="119" t="str" cm="1">
        <f t="array" ref="K470">IF(OR($J$14 = "A",$J$14 = "B",$J$14 = "C"),IF(I470="","",IF(LEN(I470)&gt;2,_xlfn.IFS(ISNUMBER(SEARCH("_",I470)),I470,ISNUMBER(SEARCH(", ",I470)),SUBSTITUTE(I470,", ","_"),ISNUMBER(SEARCH("/ ",I470)),SUBSTITUTE(I470,"/ ","_"),ISNUMBER(SEARCH(",",I470)),SUBSTITUTE(I470,",","_"),ISNUMBER(SEARCH("/",I470)),SUBSTITUTE(I470,"/","_"),ISNUMBER(SEARCH("",I470)),I470),I470)),IF(OR($J$14 = "J",$J$14 = "K"),"",IF(D470="","",IF(LEN(D470)&gt;2,_xlfn.IFS(ISNUMBER(SEARCH("_",D470)),D470,ISNUMBER(SEARCH(", ",D470)),SUBSTITUTE(D470,", ","_"),ISNUMBER(SEARCH("/ ",D470)),SUBSTITUTE(D470,"/ ","_"),ISNUMBER(SEARCH(",",D470)),SUBSTITUTE(D470,",","_"),ISNUMBER(SEARCH("/",D470)),SUBSTITUTE(D470,"/","_"),ISNUMBER(SEARCH("",D470)),D470),D470))))</f>
        <v/>
      </c>
      <c r="L470" s="1"/>
      <c r="M470" s="1" t="str">
        <f t="shared" si="36"/>
        <v/>
      </c>
      <c r="N470" s="94" t="str">
        <f>IF($L470="None","",IF(ISERROR(VLOOKUP($L470,Info!$B$4:$B$266,1,FALSE)),"",VLOOKUP($L470,Info!$B$4:$L$266,5,FALSE)))</f>
        <v/>
      </c>
      <c r="O470" s="94" t="str">
        <f>IF(K470="","",IF(AND($J$12&lt;&gt;"ABC",N470="3"),"BAC",IF(N470="3","ABC",IF($J$12&lt;&gt;"ABC",IF($J$10="Standard",VLOOKUP(K470,Info!$BE$4:$BF$481,2,FALSE),VLOOKUP(K470,Info!$BI$4:$BJ$482,2,FALSE)),IF($J$10="Standard",VLOOKUP(K470,Info!$AG$4:$AH$2994,2,FALSE),VLOOKUP(K470,Info!$AK$4:$AL$2997,2,FALSE))))))</f>
        <v/>
      </c>
      <c r="P470" s="94" t="str">
        <f>IF($L470="None","",IF(ISERROR(VLOOKUP($L470,Info!$B$4:$B$266,1,FALSE)),"",VLOOKUP($L470,Info!$B$4:$L$266,3,FALSE)))</f>
        <v/>
      </c>
      <c r="Q470" s="96" t="str">
        <f>IF($L470="None","",IF(ISERROR(VLOOKUP($L470,Info!$B$4:$B$266,1,FALSE)),"",VLOOKUP($L470,Info!$B$4:$L$266,4,FALSE)))</f>
        <v/>
      </c>
      <c r="R470" s="1"/>
      <c r="S470" s="6" t="str">
        <f t="shared" si="37"/>
        <v/>
      </c>
      <c r="T470" s="6" t="str">
        <f>IF($L470="None","",IF(ISERROR(VLOOKUP($L470,Info!$B$4:$B$266,1,FALSE)),"",VLOOKUP($L470,Info!$B$4:$L$266,11,FALSE)))</f>
        <v/>
      </c>
      <c r="U470" s="1"/>
      <c r="V470" s="1"/>
      <c r="W470" s="1"/>
      <c r="X470" s="1" t="str">
        <f>IF($L470="None","",IF(ISERROR(VLOOKUP($L470,Info!$B$4:$B$266,1,FALSE)),"",IF(OR(W470="Metallic Liquid Tight",W470="Non-Metallic Liquid Tight",W470="LSZH",W470="Greenfield"),VLOOKUP($L470,Info!$B$4:$L$266,7,FALSE),"N/A")))</f>
        <v/>
      </c>
      <c r="Y470" s="1"/>
      <c r="Z470" s="96" t="str">
        <f>IF($L470="None","",IF(ISERROR(VLOOKUP($L470,Info!$B$4:$B$266,1,FALSE)),"",VLOOKUP($L470,Info!$B$4:$L$266,9,FALSE)))</f>
        <v/>
      </c>
      <c r="AA470" s="96" t="str">
        <f>IF($L470="None","",IF(ISERROR(VLOOKUP($L470,Info!$B$4:$B$266,1,FALSE)),"",VLOOKUP($L470,Info!$B$4:$L$266,8,FALSE)))</f>
        <v/>
      </c>
      <c r="AB470" s="96" t="str">
        <f>IF($L470="None","",IF(ISERROR(VLOOKUP($L470,Info!$B$4:$B$266,1,FALSE)),"",VLOOKUP($L470,Info!$B$4:$L$266,10,FALSE)))</f>
        <v/>
      </c>
      <c r="AC470" s="1" t="str">
        <f>IF(W470="SO Cable","Black,White",IF(O470="","",IF(P470="","",IF($J$12&lt;&gt;"ABC",IF(P470&lt;="250",VLOOKUP(O470,Info!$AZ$4:$BB$22,3,FALSE),VLOOKUP(O470,Info!$AZ$23:$BB$39,3,FALSE)),IF(P470&lt;="250",VLOOKUP(O470,Info!$AO$4:$AQ$22,3,FALSE),VLOOKUP(O470,Info!$AO$23:$AP$39,3,FALSE))))))</f>
        <v/>
      </c>
      <c r="AD470" s="1"/>
      <c r="AE470" s="1" t="str">
        <f>IF($L470="None","",IF(ISERROR(VLOOKUP($L470,Info!$B$4:$B$266,1,FALSE)),"",VLOOKUP($L470,Info!$B$4:$L$266,4,FALSE)))</f>
        <v/>
      </c>
      <c r="AF470" s="1" t="str">
        <f>IF($L470="None","",IF(ISERROR(VLOOKUP($L470,Info!$B$4:$B$266,1,FALSE)),"",VLOOKUP($L470,Info!$B$4:$L$266,6,FALSE)))</f>
        <v/>
      </c>
      <c r="AG470" s="1"/>
      <c r="AH470" s="33" t="str" cm="1">
        <f t="array" ref="AH470">IF(AND(L470&lt;&gt;"",O470&lt;&gt;"",R470:S470&lt;&gt;"",W470:X470&lt;&gt;"",Z470:AA470&lt;&gt;"",AC470&lt;&gt;""),"Good","Bad")</f>
        <v>Bad</v>
      </c>
      <c r="AL470" t="str" cm="1">
        <f t="array" ref="AL470">IF(R470&gt;0,_xlfn.IFS(COUNTIF($L$20:L470,"&lt;&gt;")&lt;101,1,COUNTIF($L$20:L470,"&lt;&gt;")&lt;201,2,COUNTIF($L$20:L470,"&lt;&gt;")&lt;301,3,COUNTIF($L$20:L470,"&lt;&gt;")&lt;401,4,COUNTIF($L$20:L470,"&lt;&gt;")&lt;501,5,COUNTIF($L$20:L470,"&lt;&gt;")&lt;601,6,COUNTIF($L$20:L470,"&lt;&gt;")&lt;701,7,COUNTIF($L$20:L470,"&lt;&gt;")&lt;801,8,COUNTIF($L$20:L470,"&lt;&gt;")&lt;901,9,COUNTIF($L$20:L470,"&lt;&gt;")&lt;1001,10,COUNTIF($L$20:L470,"&lt;&gt;")&lt;1101,11,COUNTIF($L$20:L470,"&lt;&gt;")&lt;1201,12,COUNTIF($L$20:L470,"&lt;&gt;")&lt;1301,13,COUNTIF($L$20:L470,"&lt;&gt;")&lt;1401,14,COUNTIF($L$20:L470,"&lt;&gt;")&lt;1501,15,COUNTIF($L$20:L470,"&lt;&gt;")&lt;1601,16,COUNTIF($L$20:L470,"&lt;&gt;")&lt;1701,17,COUNTIF($L$20:L470,"&lt;&gt;")&lt;1801,18,COUNTIF($L$20:L470,"&lt;&gt;")&lt;1901,19,COUNTIF($L$20:L470,"&lt;&gt;")&lt;2001,20,COUNTIF($L$20:L470,"&lt;&gt;")&lt;2101,21,COUNTIF($L$20:L470,"&lt;&gt;")&lt;2201,22,COUNTIF($L$20:L470,"&lt;&gt;")&lt;2301,23,COUNTIF($L$20:L470,"&lt;&gt;")&lt;2401,24,COUNTIF($L$20:L470,"&lt;&gt;")&lt;2501,25,COUNTIF($L$20:L470,"&lt;&gt;")&lt;2601,26,COUNTIF($L$20:L470,"&lt;&gt;")&lt;2701,27,COUNTIF($L$20:L470,"&lt;&gt;")&lt;2801,28,COUNTIF($L$20:L470,"&lt;&gt;")&lt;2901,29,COUNTIF($L$20:L470,"&lt;&gt;")&lt;3001,30),"")</f>
        <v/>
      </c>
      <c r="AM470" t="str">
        <f t="shared" si="35"/>
        <v/>
      </c>
      <c r="AN470" t="str">
        <f t="shared" ref="AN470:AN533" si="39">IF(R470&gt;0,_xlfn.XLOOKUP(AM470,$AO$20:$AO$3019,$AP$20:$AP$3019,0,0,1),"")</f>
        <v/>
      </c>
      <c r="AP470" t="str">
        <f t="shared" si="38"/>
        <v/>
      </c>
      <c r="AQ470" t="str">
        <f>IF(AO470="","",COUNTIFS(AM470:$AM$3019,AO470))</f>
        <v/>
      </c>
    </row>
    <row r="471" spans="1:43" x14ac:dyDescent="0.25">
      <c r="A471" s="6" t="str">
        <f>IF(COUNT($A$20:A470)&lt;&gt;$B$4,IF(A470="","",A470+1),"")</f>
        <v/>
      </c>
      <c r="B471" s="3"/>
      <c r="C471" s="3"/>
      <c r="D471" s="122"/>
      <c r="E471" s="3"/>
      <c r="F471" s="3"/>
      <c r="G471" s="3"/>
      <c r="H471" s="3"/>
      <c r="I471" s="120"/>
      <c r="J471" s="3"/>
      <c r="K471" s="119" t="str" cm="1">
        <f t="array" ref="K471">IF(OR($J$14 = "A",$J$14 = "B",$J$14 = "C"),IF(I471="","",IF(LEN(I471)&gt;2,_xlfn.IFS(ISNUMBER(SEARCH("_",I471)),I471,ISNUMBER(SEARCH(", ",I471)),SUBSTITUTE(I471,", ","_"),ISNUMBER(SEARCH("/ ",I471)),SUBSTITUTE(I471,"/ ","_"),ISNUMBER(SEARCH(",",I471)),SUBSTITUTE(I471,",","_"),ISNUMBER(SEARCH("/",I471)),SUBSTITUTE(I471,"/","_"),ISNUMBER(SEARCH("",I471)),I471),I471)),IF(OR($J$14 = "J",$J$14 = "K"),"",IF(D471="","",IF(LEN(D471)&gt;2,_xlfn.IFS(ISNUMBER(SEARCH("_",D471)),D471,ISNUMBER(SEARCH(", ",D471)),SUBSTITUTE(D471,", ","_"),ISNUMBER(SEARCH("/ ",D471)),SUBSTITUTE(D471,"/ ","_"),ISNUMBER(SEARCH(",",D471)),SUBSTITUTE(D471,",","_"),ISNUMBER(SEARCH("/",D471)),SUBSTITUTE(D471,"/","_"),ISNUMBER(SEARCH("",D471)),D471),D471))))</f>
        <v/>
      </c>
      <c r="L471" s="1"/>
      <c r="M471" s="1" t="str">
        <f t="shared" si="36"/>
        <v/>
      </c>
      <c r="N471" s="94" t="str">
        <f>IF($L471="None","",IF(ISERROR(VLOOKUP($L471,Info!$B$4:$B$266,1,FALSE)),"",VLOOKUP($L471,Info!$B$4:$L$266,5,FALSE)))</f>
        <v/>
      </c>
      <c r="O471" s="94" t="str">
        <f>IF(K471="","",IF(AND($J$12&lt;&gt;"ABC",N471="3"),"BAC",IF(N471="3","ABC",IF($J$12&lt;&gt;"ABC",IF($J$10="Standard",VLOOKUP(K471,Info!$BE$4:$BF$481,2,FALSE),VLOOKUP(K471,Info!$BI$4:$BJ$482,2,FALSE)),IF($J$10="Standard",VLOOKUP(K471,Info!$AG$4:$AH$2994,2,FALSE),VLOOKUP(K471,Info!$AK$4:$AL$2997,2,FALSE))))))</f>
        <v/>
      </c>
      <c r="P471" s="94" t="str">
        <f>IF($L471="None","",IF(ISERROR(VLOOKUP($L471,Info!$B$4:$B$266,1,FALSE)),"",VLOOKUP($L471,Info!$B$4:$L$266,3,FALSE)))</f>
        <v/>
      </c>
      <c r="Q471" s="96" t="str">
        <f>IF($L471="None","",IF(ISERROR(VLOOKUP($L471,Info!$B$4:$B$266,1,FALSE)),"",VLOOKUP($L471,Info!$B$4:$L$266,4,FALSE)))</f>
        <v/>
      </c>
      <c r="R471" s="1"/>
      <c r="S471" s="6" t="str">
        <f t="shared" si="37"/>
        <v/>
      </c>
      <c r="T471" s="6" t="str">
        <f>IF($L471="None","",IF(ISERROR(VLOOKUP($L471,Info!$B$4:$B$266,1,FALSE)),"",VLOOKUP($L471,Info!$B$4:$L$266,11,FALSE)))</f>
        <v/>
      </c>
      <c r="U471" s="1"/>
      <c r="V471" s="1"/>
      <c r="W471" s="1"/>
      <c r="X471" s="1" t="str">
        <f>IF($L471="None","",IF(ISERROR(VLOOKUP($L471,Info!$B$4:$B$266,1,FALSE)),"",IF(OR(W471="Metallic Liquid Tight",W471="Non-Metallic Liquid Tight",W471="LSZH",W471="Greenfield"),VLOOKUP($L471,Info!$B$4:$L$266,7,FALSE),"N/A")))</f>
        <v/>
      </c>
      <c r="Y471" s="1"/>
      <c r="Z471" s="96" t="str">
        <f>IF($L471="None","",IF(ISERROR(VLOOKUP($L471,Info!$B$4:$B$266,1,FALSE)),"",VLOOKUP($L471,Info!$B$4:$L$266,9,FALSE)))</f>
        <v/>
      </c>
      <c r="AA471" s="96" t="str">
        <f>IF($L471="None","",IF(ISERROR(VLOOKUP($L471,Info!$B$4:$B$266,1,FALSE)),"",VLOOKUP($L471,Info!$B$4:$L$266,8,FALSE)))</f>
        <v/>
      </c>
      <c r="AB471" s="96" t="str">
        <f>IF($L471="None","",IF(ISERROR(VLOOKUP($L471,Info!$B$4:$B$266,1,FALSE)),"",VLOOKUP($L471,Info!$B$4:$L$266,10,FALSE)))</f>
        <v/>
      </c>
      <c r="AC471" s="1" t="str">
        <f>IF(W471="SO Cable","Black,White",IF(O471="","",IF(P471="","",IF($J$12&lt;&gt;"ABC",IF(P471&lt;="250",VLOOKUP(O471,Info!$AZ$4:$BB$22,3,FALSE),VLOOKUP(O471,Info!$AZ$23:$BB$39,3,FALSE)),IF(P471&lt;="250",VLOOKUP(O471,Info!$AO$4:$AQ$22,3,FALSE),VLOOKUP(O471,Info!$AO$23:$AP$39,3,FALSE))))))</f>
        <v/>
      </c>
      <c r="AD471" s="1"/>
      <c r="AE471" s="1" t="str">
        <f>IF($L471="None","",IF(ISERROR(VLOOKUP($L471,Info!$B$4:$B$266,1,FALSE)),"",VLOOKUP($L471,Info!$B$4:$L$266,4,FALSE)))</f>
        <v/>
      </c>
      <c r="AF471" s="1" t="str">
        <f>IF($L471="None","",IF(ISERROR(VLOOKUP($L471,Info!$B$4:$B$266,1,FALSE)),"",VLOOKUP($L471,Info!$B$4:$L$266,6,FALSE)))</f>
        <v/>
      </c>
      <c r="AG471" s="1"/>
      <c r="AH471" s="33" t="str" cm="1">
        <f t="array" ref="AH471">IF(AND(L471&lt;&gt;"",O471&lt;&gt;"",R471:S471&lt;&gt;"",W471:X471&lt;&gt;"",Z471:AA471&lt;&gt;"",AC471&lt;&gt;""),"Good","Bad")</f>
        <v>Bad</v>
      </c>
      <c r="AL471" t="str" cm="1">
        <f t="array" ref="AL471">IF(R471&gt;0,_xlfn.IFS(COUNTIF($L$20:L471,"&lt;&gt;")&lt;101,1,COUNTIF($L$20:L471,"&lt;&gt;")&lt;201,2,COUNTIF($L$20:L471,"&lt;&gt;")&lt;301,3,COUNTIF($L$20:L471,"&lt;&gt;")&lt;401,4,COUNTIF($L$20:L471,"&lt;&gt;")&lt;501,5,COUNTIF($L$20:L471,"&lt;&gt;")&lt;601,6,COUNTIF($L$20:L471,"&lt;&gt;")&lt;701,7,COUNTIF($L$20:L471,"&lt;&gt;")&lt;801,8,COUNTIF($L$20:L471,"&lt;&gt;")&lt;901,9,COUNTIF($L$20:L471,"&lt;&gt;")&lt;1001,10,COUNTIF($L$20:L471,"&lt;&gt;")&lt;1101,11,COUNTIF($L$20:L471,"&lt;&gt;")&lt;1201,12,COUNTIF($L$20:L471,"&lt;&gt;")&lt;1301,13,COUNTIF($L$20:L471,"&lt;&gt;")&lt;1401,14,COUNTIF($L$20:L471,"&lt;&gt;")&lt;1501,15,COUNTIF($L$20:L471,"&lt;&gt;")&lt;1601,16,COUNTIF($L$20:L471,"&lt;&gt;")&lt;1701,17,COUNTIF($L$20:L471,"&lt;&gt;")&lt;1801,18,COUNTIF($L$20:L471,"&lt;&gt;")&lt;1901,19,COUNTIF($L$20:L471,"&lt;&gt;")&lt;2001,20,COUNTIF($L$20:L471,"&lt;&gt;")&lt;2101,21,COUNTIF($L$20:L471,"&lt;&gt;")&lt;2201,22,COUNTIF($L$20:L471,"&lt;&gt;")&lt;2301,23,COUNTIF($L$20:L471,"&lt;&gt;")&lt;2401,24,COUNTIF($L$20:L471,"&lt;&gt;")&lt;2501,25,COUNTIF($L$20:L471,"&lt;&gt;")&lt;2601,26,COUNTIF($L$20:L471,"&lt;&gt;")&lt;2701,27,COUNTIF($L$20:L471,"&lt;&gt;")&lt;2801,28,COUNTIF($L$20:L471,"&lt;&gt;")&lt;2901,29,COUNTIF($L$20:L471,"&lt;&gt;")&lt;3001,30),"")</f>
        <v/>
      </c>
      <c r="AM471" t="str">
        <f t="shared" si="35"/>
        <v/>
      </c>
      <c r="AN471" t="str">
        <f t="shared" si="39"/>
        <v/>
      </c>
      <c r="AP471" t="str">
        <f t="shared" si="38"/>
        <v/>
      </c>
      <c r="AQ471" t="str">
        <f>IF(AO471="","",COUNTIFS(AM471:$AM$3019,AO471))</f>
        <v/>
      </c>
    </row>
    <row r="472" spans="1:43" x14ac:dyDescent="0.25">
      <c r="A472" s="6" t="str">
        <f>IF(COUNT($A$20:A471)&lt;&gt;$B$4,IF(A471="","",A471+1),"")</f>
        <v/>
      </c>
      <c r="B472" s="3"/>
      <c r="C472" s="3"/>
      <c r="D472" s="122"/>
      <c r="E472" s="3"/>
      <c r="F472" s="3"/>
      <c r="G472" s="3"/>
      <c r="H472" s="3"/>
      <c r="I472" s="120"/>
      <c r="J472" s="3"/>
      <c r="K472" s="119" t="str" cm="1">
        <f t="array" ref="K472">IF(OR($J$14 = "A",$J$14 = "B",$J$14 = "C"),IF(I472="","",IF(LEN(I472)&gt;2,_xlfn.IFS(ISNUMBER(SEARCH("_",I472)),I472,ISNUMBER(SEARCH(", ",I472)),SUBSTITUTE(I472,", ","_"),ISNUMBER(SEARCH("/ ",I472)),SUBSTITUTE(I472,"/ ","_"),ISNUMBER(SEARCH(",",I472)),SUBSTITUTE(I472,",","_"),ISNUMBER(SEARCH("/",I472)),SUBSTITUTE(I472,"/","_"),ISNUMBER(SEARCH("",I472)),I472),I472)),IF(OR($J$14 = "J",$J$14 = "K"),"",IF(D472="","",IF(LEN(D472)&gt;2,_xlfn.IFS(ISNUMBER(SEARCH("_",D472)),D472,ISNUMBER(SEARCH(", ",D472)),SUBSTITUTE(D472,", ","_"),ISNUMBER(SEARCH("/ ",D472)),SUBSTITUTE(D472,"/ ","_"),ISNUMBER(SEARCH(",",D472)),SUBSTITUTE(D472,",","_"),ISNUMBER(SEARCH("/",D472)),SUBSTITUTE(D472,"/","_"),ISNUMBER(SEARCH("",D472)),D472),D472))))</f>
        <v/>
      </c>
      <c r="L472" s="1"/>
      <c r="M472" s="1" t="str">
        <f t="shared" si="36"/>
        <v/>
      </c>
      <c r="N472" s="94" t="str">
        <f>IF($L472="None","",IF(ISERROR(VLOOKUP($L472,Info!$B$4:$B$266,1,FALSE)),"",VLOOKUP($L472,Info!$B$4:$L$266,5,FALSE)))</f>
        <v/>
      </c>
      <c r="O472" s="94" t="str">
        <f>IF(K472="","",IF(AND($J$12&lt;&gt;"ABC",N472="3"),"BAC",IF(N472="3","ABC",IF($J$12&lt;&gt;"ABC",IF($J$10="Standard",VLOOKUP(K472,Info!$BE$4:$BF$481,2,FALSE),VLOOKUP(K472,Info!$BI$4:$BJ$482,2,FALSE)),IF($J$10="Standard",VLOOKUP(K472,Info!$AG$4:$AH$2994,2,FALSE),VLOOKUP(K472,Info!$AK$4:$AL$2997,2,FALSE))))))</f>
        <v/>
      </c>
      <c r="P472" s="94" t="str">
        <f>IF($L472="None","",IF(ISERROR(VLOOKUP($L472,Info!$B$4:$B$266,1,FALSE)),"",VLOOKUP($L472,Info!$B$4:$L$266,3,FALSE)))</f>
        <v/>
      </c>
      <c r="Q472" s="96" t="str">
        <f>IF($L472="None","",IF(ISERROR(VLOOKUP($L472,Info!$B$4:$B$266,1,FALSE)),"",VLOOKUP($L472,Info!$B$4:$L$266,4,FALSE)))</f>
        <v/>
      </c>
      <c r="R472" s="1"/>
      <c r="S472" s="6" t="str">
        <f t="shared" si="37"/>
        <v/>
      </c>
      <c r="T472" s="6" t="str">
        <f>IF($L472="None","",IF(ISERROR(VLOOKUP($L472,Info!$B$4:$B$266,1,FALSE)),"",VLOOKUP($L472,Info!$B$4:$L$266,11,FALSE)))</f>
        <v/>
      </c>
      <c r="U472" s="1"/>
      <c r="V472" s="1"/>
      <c r="W472" s="1"/>
      <c r="X472" s="1" t="str">
        <f>IF($L472="None","",IF(ISERROR(VLOOKUP($L472,Info!$B$4:$B$266,1,FALSE)),"",IF(OR(W472="Metallic Liquid Tight",W472="Non-Metallic Liquid Tight",W472="LSZH",W472="Greenfield"),VLOOKUP($L472,Info!$B$4:$L$266,7,FALSE),"N/A")))</f>
        <v/>
      </c>
      <c r="Y472" s="1"/>
      <c r="Z472" s="96" t="str">
        <f>IF($L472="None","",IF(ISERROR(VLOOKUP($L472,Info!$B$4:$B$266,1,FALSE)),"",VLOOKUP($L472,Info!$B$4:$L$266,9,FALSE)))</f>
        <v/>
      </c>
      <c r="AA472" s="96" t="str">
        <f>IF($L472="None","",IF(ISERROR(VLOOKUP($L472,Info!$B$4:$B$266,1,FALSE)),"",VLOOKUP($L472,Info!$B$4:$L$266,8,FALSE)))</f>
        <v/>
      </c>
      <c r="AB472" s="96" t="str">
        <f>IF($L472="None","",IF(ISERROR(VLOOKUP($L472,Info!$B$4:$B$266,1,FALSE)),"",VLOOKUP($L472,Info!$B$4:$L$266,10,FALSE)))</f>
        <v/>
      </c>
      <c r="AC472" s="1" t="str">
        <f>IF(W472="SO Cable","Black,White",IF(O472="","",IF(P472="","",IF($J$12&lt;&gt;"ABC",IF(P472&lt;="250",VLOOKUP(O472,Info!$AZ$4:$BB$22,3,FALSE),VLOOKUP(O472,Info!$AZ$23:$BB$39,3,FALSE)),IF(P472&lt;="250",VLOOKUP(O472,Info!$AO$4:$AQ$22,3,FALSE),VLOOKUP(O472,Info!$AO$23:$AP$39,3,FALSE))))))</f>
        <v/>
      </c>
      <c r="AD472" s="1"/>
      <c r="AE472" s="1" t="str">
        <f>IF($L472="None","",IF(ISERROR(VLOOKUP($L472,Info!$B$4:$B$266,1,FALSE)),"",VLOOKUP($L472,Info!$B$4:$L$266,4,FALSE)))</f>
        <v/>
      </c>
      <c r="AF472" s="1" t="str">
        <f>IF($L472="None","",IF(ISERROR(VLOOKUP($L472,Info!$B$4:$B$266,1,FALSE)),"",VLOOKUP($L472,Info!$B$4:$L$266,6,FALSE)))</f>
        <v/>
      </c>
      <c r="AG472" s="1"/>
      <c r="AH472" s="33" t="str" cm="1">
        <f t="array" ref="AH472">IF(AND(L472&lt;&gt;"",O472&lt;&gt;"",R472:S472&lt;&gt;"",W472:X472&lt;&gt;"",Z472:AA472&lt;&gt;"",AC472&lt;&gt;""),"Good","Bad")</f>
        <v>Bad</v>
      </c>
      <c r="AL472" t="str" cm="1">
        <f t="array" ref="AL472">IF(R472&gt;0,_xlfn.IFS(COUNTIF($L$20:L472,"&lt;&gt;")&lt;101,1,COUNTIF($L$20:L472,"&lt;&gt;")&lt;201,2,COUNTIF($L$20:L472,"&lt;&gt;")&lt;301,3,COUNTIF($L$20:L472,"&lt;&gt;")&lt;401,4,COUNTIF($L$20:L472,"&lt;&gt;")&lt;501,5,COUNTIF($L$20:L472,"&lt;&gt;")&lt;601,6,COUNTIF($L$20:L472,"&lt;&gt;")&lt;701,7,COUNTIF($L$20:L472,"&lt;&gt;")&lt;801,8,COUNTIF($L$20:L472,"&lt;&gt;")&lt;901,9,COUNTIF($L$20:L472,"&lt;&gt;")&lt;1001,10,COUNTIF($L$20:L472,"&lt;&gt;")&lt;1101,11,COUNTIF($L$20:L472,"&lt;&gt;")&lt;1201,12,COUNTIF($L$20:L472,"&lt;&gt;")&lt;1301,13,COUNTIF($L$20:L472,"&lt;&gt;")&lt;1401,14,COUNTIF($L$20:L472,"&lt;&gt;")&lt;1501,15,COUNTIF($L$20:L472,"&lt;&gt;")&lt;1601,16,COUNTIF($L$20:L472,"&lt;&gt;")&lt;1701,17,COUNTIF($L$20:L472,"&lt;&gt;")&lt;1801,18,COUNTIF($L$20:L472,"&lt;&gt;")&lt;1901,19,COUNTIF($L$20:L472,"&lt;&gt;")&lt;2001,20,COUNTIF($L$20:L472,"&lt;&gt;")&lt;2101,21,COUNTIF($L$20:L472,"&lt;&gt;")&lt;2201,22,COUNTIF($L$20:L472,"&lt;&gt;")&lt;2301,23,COUNTIF($L$20:L472,"&lt;&gt;")&lt;2401,24,COUNTIF($L$20:L472,"&lt;&gt;")&lt;2501,25,COUNTIF($L$20:L472,"&lt;&gt;")&lt;2601,26,COUNTIF($L$20:L472,"&lt;&gt;")&lt;2701,27,COUNTIF($L$20:L472,"&lt;&gt;")&lt;2801,28,COUNTIF($L$20:L472,"&lt;&gt;")&lt;2901,29,COUNTIF($L$20:L472,"&lt;&gt;")&lt;3001,30),"")</f>
        <v/>
      </c>
      <c r="AM472" t="str">
        <f t="shared" si="35"/>
        <v/>
      </c>
      <c r="AN472" t="str">
        <f t="shared" si="39"/>
        <v/>
      </c>
      <c r="AP472" t="str">
        <f t="shared" si="38"/>
        <v/>
      </c>
      <c r="AQ472" t="str">
        <f>IF(AO472="","",COUNTIFS(AM472:$AM$3019,AO472))</f>
        <v/>
      </c>
    </row>
    <row r="473" spans="1:43" x14ac:dyDescent="0.25">
      <c r="A473" s="6" t="str">
        <f>IF(COUNT($A$20:A472)&lt;&gt;$B$4,IF(A472="","",A472+1),"")</f>
        <v/>
      </c>
      <c r="B473" s="3"/>
      <c r="C473" s="3"/>
      <c r="D473" s="122"/>
      <c r="E473" s="3"/>
      <c r="F473" s="3"/>
      <c r="G473" s="3"/>
      <c r="H473" s="3"/>
      <c r="I473" s="120"/>
      <c r="J473" s="3"/>
      <c r="K473" s="119" t="str" cm="1">
        <f t="array" ref="K473">IF(OR($J$14 = "A",$J$14 = "B",$J$14 = "C"),IF(I473="","",IF(LEN(I473)&gt;2,_xlfn.IFS(ISNUMBER(SEARCH("_",I473)),I473,ISNUMBER(SEARCH(", ",I473)),SUBSTITUTE(I473,", ","_"),ISNUMBER(SEARCH("/ ",I473)),SUBSTITUTE(I473,"/ ","_"),ISNUMBER(SEARCH(",",I473)),SUBSTITUTE(I473,",","_"),ISNUMBER(SEARCH("/",I473)),SUBSTITUTE(I473,"/","_"),ISNUMBER(SEARCH("",I473)),I473),I473)),IF(OR($J$14 = "J",$J$14 = "K"),"",IF(D473="","",IF(LEN(D473)&gt;2,_xlfn.IFS(ISNUMBER(SEARCH("_",D473)),D473,ISNUMBER(SEARCH(", ",D473)),SUBSTITUTE(D473,", ","_"),ISNUMBER(SEARCH("/ ",D473)),SUBSTITUTE(D473,"/ ","_"),ISNUMBER(SEARCH(",",D473)),SUBSTITUTE(D473,",","_"),ISNUMBER(SEARCH("/",D473)),SUBSTITUTE(D473,"/","_"),ISNUMBER(SEARCH("",D473)),D473),D473))))</f>
        <v/>
      </c>
      <c r="L473" s="1"/>
      <c r="M473" s="1" t="str">
        <f t="shared" si="36"/>
        <v/>
      </c>
      <c r="N473" s="94" t="str">
        <f>IF($L473="None","",IF(ISERROR(VLOOKUP($L473,Info!$B$4:$B$266,1,FALSE)),"",VLOOKUP($L473,Info!$B$4:$L$266,5,FALSE)))</f>
        <v/>
      </c>
      <c r="O473" s="94" t="str">
        <f>IF(K473="","",IF(AND($J$12&lt;&gt;"ABC",N473="3"),"BAC",IF(N473="3","ABC",IF($J$12&lt;&gt;"ABC",IF($J$10="Standard",VLOOKUP(K473,Info!$BE$4:$BF$481,2,FALSE),VLOOKUP(K473,Info!$BI$4:$BJ$482,2,FALSE)),IF($J$10="Standard",VLOOKUP(K473,Info!$AG$4:$AH$2994,2,FALSE),VLOOKUP(K473,Info!$AK$4:$AL$2997,2,FALSE))))))</f>
        <v/>
      </c>
      <c r="P473" s="94" t="str">
        <f>IF($L473="None","",IF(ISERROR(VLOOKUP($L473,Info!$B$4:$B$266,1,FALSE)),"",VLOOKUP($L473,Info!$B$4:$L$266,3,FALSE)))</f>
        <v/>
      </c>
      <c r="Q473" s="96" t="str">
        <f>IF($L473="None","",IF(ISERROR(VLOOKUP($L473,Info!$B$4:$B$266,1,FALSE)),"",VLOOKUP($L473,Info!$B$4:$L$266,4,FALSE)))</f>
        <v/>
      </c>
      <c r="R473" s="1"/>
      <c r="S473" s="6" t="str">
        <f t="shared" si="37"/>
        <v/>
      </c>
      <c r="T473" s="6" t="str">
        <f>IF($L473="None","",IF(ISERROR(VLOOKUP($L473,Info!$B$4:$B$266,1,FALSE)),"",VLOOKUP($L473,Info!$B$4:$L$266,11,FALSE)))</f>
        <v/>
      </c>
      <c r="U473" s="1"/>
      <c r="V473" s="1"/>
      <c r="W473" s="1"/>
      <c r="X473" s="1" t="str">
        <f>IF($L473="None","",IF(ISERROR(VLOOKUP($L473,Info!$B$4:$B$266,1,FALSE)),"",IF(OR(W473="Metallic Liquid Tight",W473="Non-Metallic Liquid Tight",W473="LSZH",W473="Greenfield"),VLOOKUP($L473,Info!$B$4:$L$266,7,FALSE),"N/A")))</f>
        <v/>
      </c>
      <c r="Y473" s="1"/>
      <c r="Z473" s="96" t="str">
        <f>IF($L473="None","",IF(ISERROR(VLOOKUP($L473,Info!$B$4:$B$266,1,FALSE)),"",VLOOKUP($L473,Info!$B$4:$L$266,9,FALSE)))</f>
        <v/>
      </c>
      <c r="AA473" s="96" t="str">
        <f>IF($L473="None","",IF(ISERROR(VLOOKUP($L473,Info!$B$4:$B$266,1,FALSE)),"",VLOOKUP($L473,Info!$B$4:$L$266,8,FALSE)))</f>
        <v/>
      </c>
      <c r="AB473" s="96" t="str">
        <f>IF($L473="None","",IF(ISERROR(VLOOKUP($L473,Info!$B$4:$B$266,1,FALSE)),"",VLOOKUP($L473,Info!$B$4:$L$266,10,FALSE)))</f>
        <v/>
      </c>
      <c r="AC473" s="1" t="str">
        <f>IF(W473="SO Cable","Black,White",IF(O473="","",IF(P473="","",IF($J$12&lt;&gt;"ABC",IF(P473&lt;="250",VLOOKUP(O473,Info!$AZ$4:$BB$22,3,FALSE),VLOOKUP(O473,Info!$AZ$23:$BB$39,3,FALSE)),IF(P473&lt;="250",VLOOKUP(O473,Info!$AO$4:$AQ$22,3,FALSE),VLOOKUP(O473,Info!$AO$23:$AP$39,3,FALSE))))))</f>
        <v/>
      </c>
      <c r="AD473" s="1"/>
      <c r="AE473" s="1" t="str">
        <f>IF($L473="None","",IF(ISERROR(VLOOKUP($L473,Info!$B$4:$B$266,1,FALSE)),"",VLOOKUP($L473,Info!$B$4:$L$266,4,FALSE)))</f>
        <v/>
      </c>
      <c r="AF473" s="1" t="str">
        <f>IF($L473="None","",IF(ISERROR(VLOOKUP($L473,Info!$B$4:$B$266,1,FALSE)),"",VLOOKUP($L473,Info!$B$4:$L$266,6,FALSE)))</f>
        <v/>
      </c>
      <c r="AG473" s="1"/>
      <c r="AH473" s="33" t="str" cm="1">
        <f t="array" ref="AH473">IF(AND(L473&lt;&gt;"",O473&lt;&gt;"",R473:S473&lt;&gt;"",W473:X473&lt;&gt;"",Z473:AA473&lt;&gt;"",AC473&lt;&gt;""),"Good","Bad")</f>
        <v>Bad</v>
      </c>
      <c r="AL473" t="str" cm="1">
        <f t="array" ref="AL473">IF(R473&gt;0,_xlfn.IFS(COUNTIF($L$20:L473,"&lt;&gt;")&lt;101,1,COUNTIF($L$20:L473,"&lt;&gt;")&lt;201,2,COUNTIF($L$20:L473,"&lt;&gt;")&lt;301,3,COUNTIF($L$20:L473,"&lt;&gt;")&lt;401,4,COUNTIF($L$20:L473,"&lt;&gt;")&lt;501,5,COUNTIF($L$20:L473,"&lt;&gt;")&lt;601,6,COUNTIF($L$20:L473,"&lt;&gt;")&lt;701,7,COUNTIF($L$20:L473,"&lt;&gt;")&lt;801,8,COUNTIF($L$20:L473,"&lt;&gt;")&lt;901,9,COUNTIF($L$20:L473,"&lt;&gt;")&lt;1001,10,COUNTIF($L$20:L473,"&lt;&gt;")&lt;1101,11,COUNTIF($L$20:L473,"&lt;&gt;")&lt;1201,12,COUNTIF($L$20:L473,"&lt;&gt;")&lt;1301,13,COUNTIF($L$20:L473,"&lt;&gt;")&lt;1401,14,COUNTIF($L$20:L473,"&lt;&gt;")&lt;1501,15,COUNTIF($L$20:L473,"&lt;&gt;")&lt;1601,16,COUNTIF($L$20:L473,"&lt;&gt;")&lt;1701,17,COUNTIF($L$20:L473,"&lt;&gt;")&lt;1801,18,COUNTIF($L$20:L473,"&lt;&gt;")&lt;1901,19,COUNTIF($L$20:L473,"&lt;&gt;")&lt;2001,20,COUNTIF($L$20:L473,"&lt;&gt;")&lt;2101,21,COUNTIF($L$20:L473,"&lt;&gt;")&lt;2201,22,COUNTIF($L$20:L473,"&lt;&gt;")&lt;2301,23,COUNTIF($L$20:L473,"&lt;&gt;")&lt;2401,24,COUNTIF($L$20:L473,"&lt;&gt;")&lt;2501,25,COUNTIF($L$20:L473,"&lt;&gt;")&lt;2601,26,COUNTIF($L$20:L473,"&lt;&gt;")&lt;2701,27,COUNTIF($L$20:L473,"&lt;&gt;")&lt;2801,28,COUNTIF($L$20:L473,"&lt;&gt;")&lt;2901,29,COUNTIF($L$20:L473,"&lt;&gt;")&lt;3001,30),"")</f>
        <v/>
      </c>
      <c r="AM473" t="str">
        <f t="shared" si="35"/>
        <v/>
      </c>
      <c r="AN473" t="str">
        <f t="shared" si="39"/>
        <v/>
      </c>
      <c r="AP473" t="str">
        <f t="shared" si="38"/>
        <v/>
      </c>
      <c r="AQ473" t="str">
        <f>IF(AO473="","",COUNTIFS(AM473:$AM$3019,AO473))</f>
        <v/>
      </c>
    </row>
    <row r="474" spans="1:43" x14ac:dyDescent="0.25">
      <c r="A474" s="6" t="str">
        <f>IF(COUNT($A$20:A473)&lt;&gt;$B$4,IF(A473="","",A473+1),"")</f>
        <v/>
      </c>
      <c r="B474" s="3"/>
      <c r="C474" s="3"/>
      <c r="D474" s="122"/>
      <c r="E474" s="3"/>
      <c r="F474" s="3"/>
      <c r="G474" s="3"/>
      <c r="H474" s="3"/>
      <c r="I474" s="120"/>
      <c r="J474" s="3"/>
      <c r="K474" s="119" t="str" cm="1">
        <f t="array" ref="K474">IF(OR($J$14 = "A",$J$14 = "B",$J$14 = "C"),IF(I474="","",IF(LEN(I474)&gt;2,_xlfn.IFS(ISNUMBER(SEARCH("_",I474)),I474,ISNUMBER(SEARCH(", ",I474)),SUBSTITUTE(I474,", ","_"),ISNUMBER(SEARCH("/ ",I474)),SUBSTITUTE(I474,"/ ","_"),ISNUMBER(SEARCH(",",I474)),SUBSTITUTE(I474,",","_"),ISNUMBER(SEARCH("/",I474)),SUBSTITUTE(I474,"/","_"),ISNUMBER(SEARCH("",I474)),I474),I474)),IF(OR($J$14 = "J",$J$14 = "K"),"",IF(D474="","",IF(LEN(D474)&gt;2,_xlfn.IFS(ISNUMBER(SEARCH("_",D474)),D474,ISNUMBER(SEARCH(", ",D474)),SUBSTITUTE(D474,", ","_"),ISNUMBER(SEARCH("/ ",D474)),SUBSTITUTE(D474,"/ ","_"),ISNUMBER(SEARCH(",",D474)),SUBSTITUTE(D474,",","_"),ISNUMBER(SEARCH("/",D474)),SUBSTITUTE(D474,"/","_"),ISNUMBER(SEARCH("",D474)),D474),D474))))</f>
        <v/>
      </c>
      <c r="L474" s="1"/>
      <c r="M474" s="1" t="str">
        <f t="shared" si="36"/>
        <v/>
      </c>
      <c r="N474" s="94" t="str">
        <f>IF($L474="None","",IF(ISERROR(VLOOKUP($L474,Info!$B$4:$B$266,1,FALSE)),"",VLOOKUP($L474,Info!$B$4:$L$266,5,FALSE)))</f>
        <v/>
      </c>
      <c r="O474" s="94" t="str">
        <f>IF(K474="","",IF(AND($J$12&lt;&gt;"ABC",N474="3"),"BAC",IF(N474="3","ABC",IF($J$12&lt;&gt;"ABC",IF($J$10="Standard",VLOOKUP(K474,Info!$BE$4:$BF$481,2,FALSE),VLOOKUP(K474,Info!$BI$4:$BJ$482,2,FALSE)),IF($J$10="Standard",VLOOKUP(K474,Info!$AG$4:$AH$2994,2,FALSE),VLOOKUP(K474,Info!$AK$4:$AL$2997,2,FALSE))))))</f>
        <v/>
      </c>
      <c r="P474" s="94" t="str">
        <f>IF($L474="None","",IF(ISERROR(VLOOKUP($L474,Info!$B$4:$B$266,1,FALSE)),"",VLOOKUP($L474,Info!$B$4:$L$266,3,FALSE)))</f>
        <v/>
      </c>
      <c r="Q474" s="96" t="str">
        <f>IF($L474="None","",IF(ISERROR(VLOOKUP($L474,Info!$B$4:$B$266,1,FALSE)),"",VLOOKUP($L474,Info!$B$4:$L$266,4,FALSE)))</f>
        <v/>
      </c>
      <c r="R474" s="1"/>
      <c r="S474" s="6" t="str">
        <f t="shared" si="37"/>
        <v/>
      </c>
      <c r="T474" s="6" t="str">
        <f>IF($L474="None","",IF(ISERROR(VLOOKUP($L474,Info!$B$4:$B$266,1,FALSE)),"",VLOOKUP($L474,Info!$B$4:$L$266,11,FALSE)))</f>
        <v/>
      </c>
      <c r="U474" s="1"/>
      <c r="V474" s="1"/>
      <c r="W474" s="1"/>
      <c r="X474" s="1" t="str">
        <f>IF($L474="None","",IF(ISERROR(VLOOKUP($L474,Info!$B$4:$B$266,1,FALSE)),"",IF(OR(W474="Metallic Liquid Tight",W474="Non-Metallic Liquid Tight",W474="LSZH",W474="Greenfield"),VLOOKUP($L474,Info!$B$4:$L$266,7,FALSE),"N/A")))</f>
        <v/>
      </c>
      <c r="Y474" s="1"/>
      <c r="Z474" s="96" t="str">
        <f>IF($L474="None","",IF(ISERROR(VLOOKUP($L474,Info!$B$4:$B$266,1,FALSE)),"",VLOOKUP($L474,Info!$B$4:$L$266,9,FALSE)))</f>
        <v/>
      </c>
      <c r="AA474" s="96" t="str">
        <f>IF($L474="None","",IF(ISERROR(VLOOKUP($L474,Info!$B$4:$B$266,1,FALSE)),"",VLOOKUP($L474,Info!$B$4:$L$266,8,FALSE)))</f>
        <v/>
      </c>
      <c r="AB474" s="96" t="str">
        <f>IF($L474="None","",IF(ISERROR(VLOOKUP($L474,Info!$B$4:$B$266,1,FALSE)),"",VLOOKUP($L474,Info!$B$4:$L$266,10,FALSE)))</f>
        <v/>
      </c>
      <c r="AC474" s="1" t="str">
        <f>IF(W474="SO Cable","Black,White",IF(O474="","",IF(P474="","",IF($J$12&lt;&gt;"ABC",IF(P474&lt;="250",VLOOKUP(O474,Info!$AZ$4:$BB$22,3,FALSE),VLOOKUP(O474,Info!$AZ$23:$BB$39,3,FALSE)),IF(P474&lt;="250",VLOOKUP(O474,Info!$AO$4:$AQ$22,3,FALSE),VLOOKUP(O474,Info!$AO$23:$AP$39,3,FALSE))))))</f>
        <v/>
      </c>
      <c r="AD474" s="1"/>
      <c r="AE474" s="1" t="str">
        <f>IF($L474="None","",IF(ISERROR(VLOOKUP($L474,Info!$B$4:$B$266,1,FALSE)),"",VLOOKUP($L474,Info!$B$4:$L$266,4,FALSE)))</f>
        <v/>
      </c>
      <c r="AF474" s="1" t="str">
        <f>IF($L474="None","",IF(ISERROR(VLOOKUP($L474,Info!$B$4:$B$266,1,FALSE)),"",VLOOKUP($L474,Info!$B$4:$L$266,6,FALSE)))</f>
        <v/>
      </c>
      <c r="AG474" s="1"/>
      <c r="AH474" s="33" t="str" cm="1">
        <f t="array" ref="AH474">IF(AND(L474&lt;&gt;"",O474&lt;&gt;"",R474:S474&lt;&gt;"",W474:X474&lt;&gt;"",Z474:AA474&lt;&gt;"",AC474&lt;&gt;""),"Good","Bad")</f>
        <v>Bad</v>
      </c>
      <c r="AL474" t="str" cm="1">
        <f t="array" ref="AL474">IF(R474&gt;0,_xlfn.IFS(COUNTIF($L$20:L474,"&lt;&gt;")&lt;101,1,COUNTIF($L$20:L474,"&lt;&gt;")&lt;201,2,COUNTIF($L$20:L474,"&lt;&gt;")&lt;301,3,COUNTIF($L$20:L474,"&lt;&gt;")&lt;401,4,COUNTIF($L$20:L474,"&lt;&gt;")&lt;501,5,COUNTIF($L$20:L474,"&lt;&gt;")&lt;601,6,COUNTIF($L$20:L474,"&lt;&gt;")&lt;701,7,COUNTIF($L$20:L474,"&lt;&gt;")&lt;801,8,COUNTIF($L$20:L474,"&lt;&gt;")&lt;901,9,COUNTIF($L$20:L474,"&lt;&gt;")&lt;1001,10,COUNTIF($L$20:L474,"&lt;&gt;")&lt;1101,11,COUNTIF($L$20:L474,"&lt;&gt;")&lt;1201,12,COUNTIF($L$20:L474,"&lt;&gt;")&lt;1301,13,COUNTIF($L$20:L474,"&lt;&gt;")&lt;1401,14,COUNTIF($L$20:L474,"&lt;&gt;")&lt;1501,15,COUNTIF($L$20:L474,"&lt;&gt;")&lt;1601,16,COUNTIF($L$20:L474,"&lt;&gt;")&lt;1701,17,COUNTIF($L$20:L474,"&lt;&gt;")&lt;1801,18,COUNTIF($L$20:L474,"&lt;&gt;")&lt;1901,19,COUNTIF($L$20:L474,"&lt;&gt;")&lt;2001,20,COUNTIF($L$20:L474,"&lt;&gt;")&lt;2101,21,COUNTIF($L$20:L474,"&lt;&gt;")&lt;2201,22,COUNTIF($L$20:L474,"&lt;&gt;")&lt;2301,23,COUNTIF($L$20:L474,"&lt;&gt;")&lt;2401,24,COUNTIF($L$20:L474,"&lt;&gt;")&lt;2501,25,COUNTIF($L$20:L474,"&lt;&gt;")&lt;2601,26,COUNTIF($L$20:L474,"&lt;&gt;")&lt;2701,27,COUNTIF($L$20:L474,"&lt;&gt;")&lt;2801,28,COUNTIF($L$20:L474,"&lt;&gt;")&lt;2901,29,COUNTIF($L$20:L474,"&lt;&gt;")&lt;3001,30),"")</f>
        <v/>
      </c>
      <c r="AM474" t="str">
        <f t="shared" si="35"/>
        <v/>
      </c>
      <c r="AN474" t="str">
        <f t="shared" si="39"/>
        <v/>
      </c>
      <c r="AP474" t="str">
        <f t="shared" si="38"/>
        <v/>
      </c>
      <c r="AQ474" t="str">
        <f>IF(AO474="","",COUNTIFS(AM474:$AM$3019,AO474))</f>
        <v/>
      </c>
    </row>
    <row r="475" spans="1:43" x14ac:dyDescent="0.25">
      <c r="A475" s="6" t="str">
        <f>IF(COUNT($A$20:A474)&lt;&gt;$B$4,IF(A474="","",A474+1),"")</f>
        <v/>
      </c>
      <c r="B475" s="3"/>
      <c r="C475" s="3"/>
      <c r="D475" s="122"/>
      <c r="E475" s="3"/>
      <c r="F475" s="3"/>
      <c r="G475" s="3"/>
      <c r="H475" s="3"/>
      <c r="I475" s="120"/>
      <c r="J475" s="3"/>
      <c r="K475" s="119" t="str" cm="1">
        <f t="array" ref="K475">IF(OR($J$14 = "A",$J$14 = "B",$J$14 = "C"),IF(I475="","",IF(LEN(I475)&gt;2,_xlfn.IFS(ISNUMBER(SEARCH("_",I475)),I475,ISNUMBER(SEARCH(", ",I475)),SUBSTITUTE(I475,", ","_"),ISNUMBER(SEARCH("/ ",I475)),SUBSTITUTE(I475,"/ ","_"),ISNUMBER(SEARCH(",",I475)),SUBSTITUTE(I475,",","_"),ISNUMBER(SEARCH("/",I475)),SUBSTITUTE(I475,"/","_"),ISNUMBER(SEARCH("",I475)),I475),I475)),IF(OR($J$14 = "J",$J$14 = "K"),"",IF(D475="","",IF(LEN(D475)&gt;2,_xlfn.IFS(ISNUMBER(SEARCH("_",D475)),D475,ISNUMBER(SEARCH(", ",D475)),SUBSTITUTE(D475,", ","_"),ISNUMBER(SEARCH("/ ",D475)),SUBSTITUTE(D475,"/ ","_"),ISNUMBER(SEARCH(",",D475)),SUBSTITUTE(D475,",","_"),ISNUMBER(SEARCH("/",D475)),SUBSTITUTE(D475,"/","_"),ISNUMBER(SEARCH("",D475)),D475),D475))))</f>
        <v/>
      </c>
      <c r="L475" s="1"/>
      <c r="M475" s="1" t="str">
        <f t="shared" si="36"/>
        <v/>
      </c>
      <c r="N475" s="94" t="str">
        <f>IF($L475="None","",IF(ISERROR(VLOOKUP($L475,Info!$B$4:$B$266,1,FALSE)),"",VLOOKUP($L475,Info!$B$4:$L$266,5,FALSE)))</f>
        <v/>
      </c>
      <c r="O475" s="94" t="str">
        <f>IF(K475="","",IF(AND($J$12&lt;&gt;"ABC",N475="3"),"BAC",IF(N475="3","ABC",IF($J$12&lt;&gt;"ABC",IF($J$10="Standard",VLOOKUP(K475,Info!$BE$4:$BF$481,2,FALSE),VLOOKUP(K475,Info!$BI$4:$BJ$482,2,FALSE)),IF($J$10="Standard",VLOOKUP(K475,Info!$AG$4:$AH$2994,2,FALSE),VLOOKUP(K475,Info!$AK$4:$AL$2997,2,FALSE))))))</f>
        <v/>
      </c>
      <c r="P475" s="94" t="str">
        <f>IF($L475="None","",IF(ISERROR(VLOOKUP($L475,Info!$B$4:$B$266,1,FALSE)),"",VLOOKUP($L475,Info!$B$4:$L$266,3,FALSE)))</f>
        <v/>
      </c>
      <c r="Q475" s="96" t="str">
        <f>IF($L475="None","",IF(ISERROR(VLOOKUP($L475,Info!$B$4:$B$266,1,FALSE)),"",VLOOKUP($L475,Info!$B$4:$L$266,4,FALSE)))</f>
        <v/>
      </c>
      <c r="R475" s="1"/>
      <c r="S475" s="6" t="str">
        <f t="shared" si="37"/>
        <v/>
      </c>
      <c r="T475" s="6" t="str">
        <f>IF($L475="None","",IF(ISERROR(VLOOKUP($L475,Info!$B$4:$B$266,1,FALSE)),"",VLOOKUP($L475,Info!$B$4:$L$266,11,FALSE)))</f>
        <v/>
      </c>
      <c r="U475" s="1"/>
      <c r="V475" s="1"/>
      <c r="W475" s="1"/>
      <c r="X475" s="1" t="str">
        <f>IF($L475="None","",IF(ISERROR(VLOOKUP($L475,Info!$B$4:$B$266,1,FALSE)),"",IF(OR(W475="Metallic Liquid Tight",W475="Non-Metallic Liquid Tight",W475="LSZH",W475="Greenfield"),VLOOKUP($L475,Info!$B$4:$L$266,7,FALSE),"N/A")))</f>
        <v/>
      </c>
      <c r="Y475" s="1"/>
      <c r="Z475" s="96" t="str">
        <f>IF($L475="None","",IF(ISERROR(VLOOKUP($L475,Info!$B$4:$B$266,1,FALSE)),"",VLOOKUP($L475,Info!$B$4:$L$266,9,FALSE)))</f>
        <v/>
      </c>
      <c r="AA475" s="96" t="str">
        <f>IF($L475="None","",IF(ISERROR(VLOOKUP($L475,Info!$B$4:$B$266,1,FALSE)),"",VLOOKUP($L475,Info!$B$4:$L$266,8,FALSE)))</f>
        <v/>
      </c>
      <c r="AB475" s="96" t="str">
        <f>IF($L475="None","",IF(ISERROR(VLOOKUP($L475,Info!$B$4:$B$266,1,FALSE)),"",VLOOKUP($L475,Info!$B$4:$L$266,10,FALSE)))</f>
        <v/>
      </c>
      <c r="AC475" s="1" t="str">
        <f>IF(W475="SO Cable","Black,White",IF(O475="","",IF(P475="","",IF($J$12&lt;&gt;"ABC",IF(P475&lt;="250",VLOOKUP(O475,Info!$AZ$4:$BB$22,3,FALSE),VLOOKUP(O475,Info!$AZ$23:$BB$39,3,FALSE)),IF(P475&lt;="250",VLOOKUP(O475,Info!$AO$4:$AQ$22,3,FALSE),VLOOKUP(O475,Info!$AO$23:$AP$39,3,FALSE))))))</f>
        <v/>
      </c>
      <c r="AD475" s="1"/>
      <c r="AE475" s="1" t="str">
        <f>IF($L475="None","",IF(ISERROR(VLOOKUP($L475,Info!$B$4:$B$266,1,FALSE)),"",VLOOKUP($L475,Info!$B$4:$L$266,4,FALSE)))</f>
        <v/>
      </c>
      <c r="AF475" s="1" t="str">
        <f>IF($L475="None","",IF(ISERROR(VLOOKUP($L475,Info!$B$4:$B$266,1,FALSE)),"",VLOOKUP($L475,Info!$B$4:$L$266,6,FALSE)))</f>
        <v/>
      </c>
      <c r="AG475" s="1"/>
      <c r="AH475" s="33" t="str" cm="1">
        <f t="array" ref="AH475">IF(AND(L475&lt;&gt;"",O475&lt;&gt;"",R475:S475&lt;&gt;"",W475:X475&lt;&gt;"",Z475:AA475&lt;&gt;"",AC475&lt;&gt;""),"Good","Bad")</f>
        <v>Bad</v>
      </c>
      <c r="AL475" t="str" cm="1">
        <f t="array" ref="AL475">IF(R475&gt;0,_xlfn.IFS(COUNTIF($L$20:L475,"&lt;&gt;")&lt;101,1,COUNTIF($L$20:L475,"&lt;&gt;")&lt;201,2,COUNTIF($L$20:L475,"&lt;&gt;")&lt;301,3,COUNTIF($L$20:L475,"&lt;&gt;")&lt;401,4,COUNTIF($L$20:L475,"&lt;&gt;")&lt;501,5,COUNTIF($L$20:L475,"&lt;&gt;")&lt;601,6,COUNTIF($L$20:L475,"&lt;&gt;")&lt;701,7,COUNTIF($L$20:L475,"&lt;&gt;")&lt;801,8,COUNTIF($L$20:L475,"&lt;&gt;")&lt;901,9,COUNTIF($L$20:L475,"&lt;&gt;")&lt;1001,10,COUNTIF($L$20:L475,"&lt;&gt;")&lt;1101,11,COUNTIF($L$20:L475,"&lt;&gt;")&lt;1201,12,COUNTIF($L$20:L475,"&lt;&gt;")&lt;1301,13,COUNTIF($L$20:L475,"&lt;&gt;")&lt;1401,14,COUNTIF($L$20:L475,"&lt;&gt;")&lt;1501,15,COUNTIF($L$20:L475,"&lt;&gt;")&lt;1601,16,COUNTIF($L$20:L475,"&lt;&gt;")&lt;1701,17,COUNTIF($L$20:L475,"&lt;&gt;")&lt;1801,18,COUNTIF($L$20:L475,"&lt;&gt;")&lt;1901,19,COUNTIF($L$20:L475,"&lt;&gt;")&lt;2001,20,COUNTIF($L$20:L475,"&lt;&gt;")&lt;2101,21,COUNTIF($L$20:L475,"&lt;&gt;")&lt;2201,22,COUNTIF($L$20:L475,"&lt;&gt;")&lt;2301,23,COUNTIF($L$20:L475,"&lt;&gt;")&lt;2401,24,COUNTIF($L$20:L475,"&lt;&gt;")&lt;2501,25,COUNTIF($L$20:L475,"&lt;&gt;")&lt;2601,26,COUNTIF($L$20:L475,"&lt;&gt;")&lt;2701,27,COUNTIF($L$20:L475,"&lt;&gt;")&lt;2801,28,COUNTIF($L$20:L475,"&lt;&gt;")&lt;2901,29,COUNTIF($L$20:L475,"&lt;&gt;")&lt;3001,30),"")</f>
        <v/>
      </c>
      <c r="AM475" t="str">
        <f t="shared" si="35"/>
        <v/>
      </c>
      <c r="AN475" t="str">
        <f t="shared" si="39"/>
        <v/>
      </c>
      <c r="AP475" t="str">
        <f t="shared" si="38"/>
        <v/>
      </c>
      <c r="AQ475" t="str">
        <f>IF(AO475="","",COUNTIFS(AM475:$AM$3019,AO475))</f>
        <v/>
      </c>
    </row>
    <row r="476" spans="1:43" x14ac:dyDescent="0.25">
      <c r="A476" s="6" t="str">
        <f>IF(COUNT($A$20:A475)&lt;&gt;$B$4,IF(A475="","",A475+1),"")</f>
        <v/>
      </c>
      <c r="B476" s="3"/>
      <c r="C476" s="3"/>
      <c r="D476" s="122"/>
      <c r="E476" s="3"/>
      <c r="F476" s="3"/>
      <c r="G476" s="3"/>
      <c r="H476" s="3"/>
      <c r="I476" s="120"/>
      <c r="J476" s="3"/>
      <c r="K476" s="119" t="str" cm="1">
        <f t="array" ref="K476">IF(OR($J$14 = "A",$J$14 = "B",$J$14 = "C"),IF(I476="","",IF(LEN(I476)&gt;2,_xlfn.IFS(ISNUMBER(SEARCH("_",I476)),I476,ISNUMBER(SEARCH(", ",I476)),SUBSTITUTE(I476,", ","_"),ISNUMBER(SEARCH("/ ",I476)),SUBSTITUTE(I476,"/ ","_"),ISNUMBER(SEARCH(",",I476)),SUBSTITUTE(I476,",","_"),ISNUMBER(SEARCH("/",I476)),SUBSTITUTE(I476,"/","_"),ISNUMBER(SEARCH("",I476)),I476),I476)),IF(OR($J$14 = "J",$J$14 = "K"),"",IF(D476="","",IF(LEN(D476)&gt;2,_xlfn.IFS(ISNUMBER(SEARCH("_",D476)),D476,ISNUMBER(SEARCH(", ",D476)),SUBSTITUTE(D476,", ","_"),ISNUMBER(SEARCH("/ ",D476)),SUBSTITUTE(D476,"/ ","_"),ISNUMBER(SEARCH(",",D476)),SUBSTITUTE(D476,",","_"),ISNUMBER(SEARCH("/",D476)),SUBSTITUTE(D476,"/","_"),ISNUMBER(SEARCH("",D476)),D476),D476))))</f>
        <v/>
      </c>
      <c r="L476" s="1"/>
      <c r="M476" s="1" t="str">
        <f t="shared" si="36"/>
        <v/>
      </c>
      <c r="N476" s="94" t="str">
        <f>IF($L476="None","",IF(ISERROR(VLOOKUP($L476,Info!$B$4:$B$266,1,FALSE)),"",VLOOKUP($L476,Info!$B$4:$L$266,5,FALSE)))</f>
        <v/>
      </c>
      <c r="O476" s="94" t="str">
        <f>IF(K476="","",IF(AND($J$12&lt;&gt;"ABC",N476="3"),"BAC",IF(N476="3","ABC",IF($J$12&lt;&gt;"ABC",IF($J$10="Standard",VLOOKUP(K476,Info!$BE$4:$BF$481,2,FALSE),VLOOKUP(K476,Info!$BI$4:$BJ$482,2,FALSE)),IF($J$10="Standard",VLOOKUP(K476,Info!$AG$4:$AH$2994,2,FALSE),VLOOKUP(K476,Info!$AK$4:$AL$2997,2,FALSE))))))</f>
        <v/>
      </c>
      <c r="P476" s="94" t="str">
        <f>IF($L476="None","",IF(ISERROR(VLOOKUP($L476,Info!$B$4:$B$266,1,FALSE)),"",VLOOKUP($L476,Info!$B$4:$L$266,3,FALSE)))</f>
        <v/>
      </c>
      <c r="Q476" s="96" t="str">
        <f>IF($L476="None","",IF(ISERROR(VLOOKUP($L476,Info!$B$4:$B$266,1,FALSE)),"",VLOOKUP($L476,Info!$B$4:$L$266,4,FALSE)))</f>
        <v/>
      </c>
      <c r="R476" s="1"/>
      <c r="S476" s="6" t="str">
        <f t="shared" si="37"/>
        <v/>
      </c>
      <c r="T476" s="6" t="str">
        <f>IF($L476="None","",IF(ISERROR(VLOOKUP($L476,Info!$B$4:$B$266,1,FALSE)),"",VLOOKUP($L476,Info!$B$4:$L$266,11,FALSE)))</f>
        <v/>
      </c>
      <c r="U476" s="1"/>
      <c r="V476" s="1"/>
      <c r="W476" s="1"/>
      <c r="X476" s="1" t="str">
        <f>IF($L476="None","",IF(ISERROR(VLOOKUP($L476,Info!$B$4:$B$266,1,FALSE)),"",IF(OR(W476="Metallic Liquid Tight",W476="Non-Metallic Liquid Tight",W476="LSZH",W476="Greenfield"),VLOOKUP($L476,Info!$B$4:$L$266,7,FALSE),"N/A")))</f>
        <v/>
      </c>
      <c r="Y476" s="1"/>
      <c r="Z476" s="96" t="str">
        <f>IF($L476="None","",IF(ISERROR(VLOOKUP($L476,Info!$B$4:$B$266,1,FALSE)),"",VLOOKUP($L476,Info!$B$4:$L$266,9,FALSE)))</f>
        <v/>
      </c>
      <c r="AA476" s="96" t="str">
        <f>IF($L476="None","",IF(ISERROR(VLOOKUP($L476,Info!$B$4:$B$266,1,FALSE)),"",VLOOKUP($L476,Info!$B$4:$L$266,8,FALSE)))</f>
        <v/>
      </c>
      <c r="AB476" s="96" t="str">
        <f>IF($L476="None","",IF(ISERROR(VLOOKUP($L476,Info!$B$4:$B$266,1,FALSE)),"",VLOOKUP($L476,Info!$B$4:$L$266,10,FALSE)))</f>
        <v/>
      </c>
      <c r="AC476" s="1" t="str">
        <f>IF(W476="SO Cable","Black,White",IF(O476="","",IF(P476="","",IF($J$12&lt;&gt;"ABC",IF(P476&lt;="250",VLOOKUP(O476,Info!$AZ$4:$BB$22,3,FALSE),VLOOKUP(O476,Info!$AZ$23:$BB$39,3,FALSE)),IF(P476&lt;="250",VLOOKUP(O476,Info!$AO$4:$AQ$22,3,FALSE),VLOOKUP(O476,Info!$AO$23:$AP$39,3,FALSE))))))</f>
        <v/>
      </c>
      <c r="AD476" s="1"/>
      <c r="AE476" s="1" t="str">
        <f>IF($L476="None","",IF(ISERROR(VLOOKUP($L476,Info!$B$4:$B$266,1,FALSE)),"",VLOOKUP($L476,Info!$B$4:$L$266,4,FALSE)))</f>
        <v/>
      </c>
      <c r="AF476" s="1" t="str">
        <f>IF($L476="None","",IF(ISERROR(VLOOKUP($L476,Info!$B$4:$B$266,1,FALSE)),"",VLOOKUP($L476,Info!$B$4:$L$266,6,FALSE)))</f>
        <v/>
      </c>
      <c r="AG476" s="1"/>
      <c r="AH476" s="33" t="str" cm="1">
        <f t="array" ref="AH476">IF(AND(L476&lt;&gt;"",O476&lt;&gt;"",R476:S476&lt;&gt;"",W476:X476&lt;&gt;"",Z476:AA476&lt;&gt;"",AC476&lt;&gt;""),"Good","Bad")</f>
        <v>Bad</v>
      </c>
      <c r="AL476" t="str" cm="1">
        <f t="array" ref="AL476">IF(R476&gt;0,_xlfn.IFS(COUNTIF($L$20:L476,"&lt;&gt;")&lt;101,1,COUNTIF($L$20:L476,"&lt;&gt;")&lt;201,2,COUNTIF($L$20:L476,"&lt;&gt;")&lt;301,3,COUNTIF($L$20:L476,"&lt;&gt;")&lt;401,4,COUNTIF($L$20:L476,"&lt;&gt;")&lt;501,5,COUNTIF($L$20:L476,"&lt;&gt;")&lt;601,6,COUNTIF($L$20:L476,"&lt;&gt;")&lt;701,7,COUNTIF($L$20:L476,"&lt;&gt;")&lt;801,8,COUNTIF($L$20:L476,"&lt;&gt;")&lt;901,9,COUNTIF($L$20:L476,"&lt;&gt;")&lt;1001,10,COUNTIF($L$20:L476,"&lt;&gt;")&lt;1101,11,COUNTIF($L$20:L476,"&lt;&gt;")&lt;1201,12,COUNTIF($L$20:L476,"&lt;&gt;")&lt;1301,13,COUNTIF($L$20:L476,"&lt;&gt;")&lt;1401,14,COUNTIF($L$20:L476,"&lt;&gt;")&lt;1501,15,COUNTIF($L$20:L476,"&lt;&gt;")&lt;1601,16,COUNTIF($L$20:L476,"&lt;&gt;")&lt;1701,17,COUNTIF($L$20:L476,"&lt;&gt;")&lt;1801,18,COUNTIF($L$20:L476,"&lt;&gt;")&lt;1901,19,COUNTIF($L$20:L476,"&lt;&gt;")&lt;2001,20,COUNTIF($L$20:L476,"&lt;&gt;")&lt;2101,21,COUNTIF($L$20:L476,"&lt;&gt;")&lt;2201,22,COUNTIF($L$20:L476,"&lt;&gt;")&lt;2301,23,COUNTIF($L$20:L476,"&lt;&gt;")&lt;2401,24,COUNTIF($L$20:L476,"&lt;&gt;")&lt;2501,25,COUNTIF($L$20:L476,"&lt;&gt;")&lt;2601,26,COUNTIF($L$20:L476,"&lt;&gt;")&lt;2701,27,COUNTIF($L$20:L476,"&lt;&gt;")&lt;2801,28,COUNTIF($L$20:L476,"&lt;&gt;")&lt;2901,29,COUNTIF($L$20:L476,"&lt;&gt;")&lt;3001,30),"")</f>
        <v/>
      </c>
      <c r="AM476" t="str">
        <f t="shared" si="35"/>
        <v/>
      </c>
      <c r="AN476" t="str">
        <f t="shared" si="39"/>
        <v/>
      </c>
      <c r="AP476" t="str">
        <f t="shared" si="38"/>
        <v/>
      </c>
      <c r="AQ476" t="str">
        <f>IF(AO476="","",COUNTIFS(AM476:$AM$3019,AO476))</f>
        <v/>
      </c>
    </row>
    <row r="477" spans="1:43" x14ac:dyDescent="0.25">
      <c r="A477" s="6" t="str">
        <f>IF(COUNT($A$20:A476)&lt;&gt;$B$4,IF(A476="","",A476+1),"")</f>
        <v/>
      </c>
      <c r="B477" s="3"/>
      <c r="C477" s="3"/>
      <c r="D477" s="122"/>
      <c r="E477" s="3"/>
      <c r="F477" s="3"/>
      <c r="G477" s="3"/>
      <c r="H477" s="3"/>
      <c r="I477" s="120"/>
      <c r="J477" s="3"/>
      <c r="K477" s="119" t="str" cm="1">
        <f t="array" ref="K477">IF(OR($J$14 = "A",$J$14 = "B",$J$14 = "C"),IF(I477="","",IF(LEN(I477)&gt;2,_xlfn.IFS(ISNUMBER(SEARCH("_",I477)),I477,ISNUMBER(SEARCH(", ",I477)),SUBSTITUTE(I477,", ","_"),ISNUMBER(SEARCH("/ ",I477)),SUBSTITUTE(I477,"/ ","_"),ISNUMBER(SEARCH(",",I477)),SUBSTITUTE(I477,",","_"),ISNUMBER(SEARCH("/",I477)),SUBSTITUTE(I477,"/","_"),ISNUMBER(SEARCH("",I477)),I477),I477)),IF(OR($J$14 = "J",$J$14 = "K"),"",IF(D477="","",IF(LEN(D477)&gt;2,_xlfn.IFS(ISNUMBER(SEARCH("_",D477)),D477,ISNUMBER(SEARCH(", ",D477)),SUBSTITUTE(D477,", ","_"),ISNUMBER(SEARCH("/ ",D477)),SUBSTITUTE(D477,"/ ","_"),ISNUMBER(SEARCH(",",D477)),SUBSTITUTE(D477,",","_"),ISNUMBER(SEARCH("/",D477)),SUBSTITUTE(D477,"/","_"),ISNUMBER(SEARCH("",D477)),D477),D477))))</f>
        <v/>
      </c>
      <c r="L477" s="1"/>
      <c r="M477" s="1" t="str">
        <f t="shared" si="36"/>
        <v/>
      </c>
      <c r="N477" s="94" t="str">
        <f>IF($L477="None","",IF(ISERROR(VLOOKUP($L477,Info!$B$4:$B$266,1,FALSE)),"",VLOOKUP($L477,Info!$B$4:$L$266,5,FALSE)))</f>
        <v/>
      </c>
      <c r="O477" s="94" t="str">
        <f>IF(K477="","",IF(AND($J$12&lt;&gt;"ABC",N477="3"),"BAC",IF(N477="3","ABC",IF($J$12&lt;&gt;"ABC",IF($J$10="Standard",VLOOKUP(K477,Info!$BE$4:$BF$481,2,FALSE),VLOOKUP(K477,Info!$BI$4:$BJ$482,2,FALSE)),IF($J$10="Standard",VLOOKUP(K477,Info!$AG$4:$AH$2994,2,FALSE),VLOOKUP(K477,Info!$AK$4:$AL$2997,2,FALSE))))))</f>
        <v/>
      </c>
      <c r="P477" s="94" t="str">
        <f>IF($L477="None","",IF(ISERROR(VLOOKUP($L477,Info!$B$4:$B$266,1,FALSE)),"",VLOOKUP($L477,Info!$B$4:$L$266,3,FALSE)))</f>
        <v/>
      </c>
      <c r="Q477" s="96" t="str">
        <f>IF($L477="None","",IF(ISERROR(VLOOKUP($L477,Info!$B$4:$B$266,1,FALSE)),"",VLOOKUP($L477,Info!$B$4:$L$266,4,FALSE)))</f>
        <v/>
      </c>
      <c r="R477" s="1"/>
      <c r="S477" s="6" t="str">
        <f t="shared" si="37"/>
        <v/>
      </c>
      <c r="T477" s="6" t="str">
        <f>IF($L477="None","",IF(ISERROR(VLOOKUP($L477,Info!$B$4:$B$266,1,FALSE)),"",VLOOKUP($L477,Info!$B$4:$L$266,11,FALSE)))</f>
        <v/>
      </c>
      <c r="U477" s="1"/>
      <c r="V477" s="1"/>
      <c r="W477" s="1"/>
      <c r="X477" s="1" t="str">
        <f>IF($L477="None","",IF(ISERROR(VLOOKUP($L477,Info!$B$4:$B$266,1,FALSE)),"",IF(OR(W477="Metallic Liquid Tight",W477="Non-Metallic Liquid Tight",W477="LSZH",W477="Greenfield"),VLOOKUP($L477,Info!$B$4:$L$266,7,FALSE),"N/A")))</f>
        <v/>
      </c>
      <c r="Y477" s="1"/>
      <c r="Z477" s="96" t="str">
        <f>IF($L477="None","",IF(ISERROR(VLOOKUP($L477,Info!$B$4:$B$266,1,FALSE)),"",VLOOKUP($L477,Info!$B$4:$L$266,9,FALSE)))</f>
        <v/>
      </c>
      <c r="AA477" s="96" t="str">
        <f>IF($L477="None","",IF(ISERROR(VLOOKUP($L477,Info!$B$4:$B$266,1,FALSE)),"",VLOOKUP($L477,Info!$B$4:$L$266,8,FALSE)))</f>
        <v/>
      </c>
      <c r="AB477" s="96" t="str">
        <f>IF($L477="None","",IF(ISERROR(VLOOKUP($L477,Info!$B$4:$B$266,1,FALSE)),"",VLOOKUP($L477,Info!$B$4:$L$266,10,FALSE)))</f>
        <v/>
      </c>
      <c r="AC477" s="1" t="str">
        <f>IF(W477="SO Cable","Black,White",IF(O477="","",IF(P477="","",IF($J$12&lt;&gt;"ABC",IF(P477&lt;="250",VLOOKUP(O477,Info!$AZ$4:$BB$22,3,FALSE),VLOOKUP(O477,Info!$AZ$23:$BB$39,3,FALSE)),IF(P477&lt;="250",VLOOKUP(O477,Info!$AO$4:$AQ$22,3,FALSE),VLOOKUP(O477,Info!$AO$23:$AP$39,3,FALSE))))))</f>
        <v/>
      </c>
      <c r="AD477" s="1"/>
      <c r="AE477" s="1" t="str">
        <f>IF($L477="None","",IF(ISERROR(VLOOKUP($L477,Info!$B$4:$B$266,1,FALSE)),"",VLOOKUP($L477,Info!$B$4:$L$266,4,FALSE)))</f>
        <v/>
      </c>
      <c r="AF477" s="1" t="str">
        <f>IF($L477="None","",IF(ISERROR(VLOOKUP($L477,Info!$B$4:$B$266,1,FALSE)),"",VLOOKUP($L477,Info!$B$4:$L$266,6,FALSE)))</f>
        <v/>
      </c>
      <c r="AG477" s="1"/>
      <c r="AH477" s="33" t="str" cm="1">
        <f t="array" ref="AH477">IF(AND(L477&lt;&gt;"",O477&lt;&gt;"",R477:S477&lt;&gt;"",W477:X477&lt;&gt;"",Z477:AA477&lt;&gt;"",AC477&lt;&gt;""),"Good","Bad")</f>
        <v>Bad</v>
      </c>
      <c r="AL477" t="str" cm="1">
        <f t="array" ref="AL477">IF(R477&gt;0,_xlfn.IFS(COUNTIF($L$20:L477,"&lt;&gt;")&lt;101,1,COUNTIF($L$20:L477,"&lt;&gt;")&lt;201,2,COUNTIF($L$20:L477,"&lt;&gt;")&lt;301,3,COUNTIF($L$20:L477,"&lt;&gt;")&lt;401,4,COUNTIF($L$20:L477,"&lt;&gt;")&lt;501,5,COUNTIF($L$20:L477,"&lt;&gt;")&lt;601,6,COUNTIF($L$20:L477,"&lt;&gt;")&lt;701,7,COUNTIF($L$20:L477,"&lt;&gt;")&lt;801,8,COUNTIF($L$20:L477,"&lt;&gt;")&lt;901,9,COUNTIF($L$20:L477,"&lt;&gt;")&lt;1001,10,COUNTIF($L$20:L477,"&lt;&gt;")&lt;1101,11,COUNTIF($L$20:L477,"&lt;&gt;")&lt;1201,12,COUNTIF($L$20:L477,"&lt;&gt;")&lt;1301,13,COUNTIF($L$20:L477,"&lt;&gt;")&lt;1401,14,COUNTIF($L$20:L477,"&lt;&gt;")&lt;1501,15,COUNTIF($L$20:L477,"&lt;&gt;")&lt;1601,16,COUNTIF($L$20:L477,"&lt;&gt;")&lt;1701,17,COUNTIF($L$20:L477,"&lt;&gt;")&lt;1801,18,COUNTIF($L$20:L477,"&lt;&gt;")&lt;1901,19,COUNTIF($L$20:L477,"&lt;&gt;")&lt;2001,20,COUNTIF($L$20:L477,"&lt;&gt;")&lt;2101,21,COUNTIF($L$20:L477,"&lt;&gt;")&lt;2201,22,COUNTIF($L$20:L477,"&lt;&gt;")&lt;2301,23,COUNTIF($L$20:L477,"&lt;&gt;")&lt;2401,24,COUNTIF($L$20:L477,"&lt;&gt;")&lt;2501,25,COUNTIF($L$20:L477,"&lt;&gt;")&lt;2601,26,COUNTIF($L$20:L477,"&lt;&gt;")&lt;2701,27,COUNTIF($L$20:L477,"&lt;&gt;")&lt;2801,28,COUNTIF($L$20:L477,"&lt;&gt;")&lt;2901,29,COUNTIF($L$20:L477,"&lt;&gt;")&lt;3001,30),"")</f>
        <v/>
      </c>
      <c r="AM477" t="str">
        <f t="shared" si="35"/>
        <v/>
      </c>
      <c r="AN477" t="str">
        <f t="shared" si="39"/>
        <v/>
      </c>
      <c r="AP477" t="str">
        <f t="shared" si="38"/>
        <v/>
      </c>
      <c r="AQ477" t="str">
        <f>IF(AO477="","",COUNTIFS(AM477:$AM$3019,AO477))</f>
        <v/>
      </c>
    </row>
    <row r="478" spans="1:43" x14ac:dyDescent="0.25">
      <c r="A478" s="6" t="str">
        <f>IF(COUNT($A$20:A477)&lt;&gt;$B$4,IF(A477="","",A477+1),"")</f>
        <v/>
      </c>
      <c r="B478" s="3"/>
      <c r="C478" s="3"/>
      <c r="D478" s="122"/>
      <c r="E478" s="3"/>
      <c r="F478" s="3"/>
      <c r="G478" s="3"/>
      <c r="H478" s="3"/>
      <c r="I478" s="120"/>
      <c r="J478" s="3"/>
      <c r="K478" s="119" t="str" cm="1">
        <f t="array" ref="K478">IF(OR($J$14 = "A",$J$14 = "B",$J$14 = "C"),IF(I478="","",IF(LEN(I478)&gt;2,_xlfn.IFS(ISNUMBER(SEARCH("_",I478)),I478,ISNUMBER(SEARCH(", ",I478)),SUBSTITUTE(I478,", ","_"),ISNUMBER(SEARCH("/ ",I478)),SUBSTITUTE(I478,"/ ","_"),ISNUMBER(SEARCH(",",I478)),SUBSTITUTE(I478,",","_"),ISNUMBER(SEARCH("/",I478)),SUBSTITUTE(I478,"/","_"),ISNUMBER(SEARCH("",I478)),I478),I478)),IF(OR($J$14 = "J",$J$14 = "K"),"",IF(D478="","",IF(LEN(D478)&gt;2,_xlfn.IFS(ISNUMBER(SEARCH("_",D478)),D478,ISNUMBER(SEARCH(", ",D478)),SUBSTITUTE(D478,", ","_"),ISNUMBER(SEARCH("/ ",D478)),SUBSTITUTE(D478,"/ ","_"),ISNUMBER(SEARCH(",",D478)),SUBSTITUTE(D478,",","_"),ISNUMBER(SEARCH("/",D478)),SUBSTITUTE(D478,"/","_"),ISNUMBER(SEARCH("",D478)),D478),D478))))</f>
        <v/>
      </c>
      <c r="L478" s="1"/>
      <c r="M478" s="1" t="str">
        <f t="shared" si="36"/>
        <v/>
      </c>
      <c r="N478" s="94" t="str">
        <f>IF($L478="None","",IF(ISERROR(VLOOKUP($L478,Info!$B$4:$B$266,1,FALSE)),"",VLOOKUP($L478,Info!$B$4:$L$266,5,FALSE)))</f>
        <v/>
      </c>
      <c r="O478" s="94" t="str">
        <f>IF(K478="","",IF(AND($J$12&lt;&gt;"ABC",N478="3"),"BAC",IF(N478="3","ABC",IF($J$12&lt;&gt;"ABC",IF($J$10="Standard",VLOOKUP(K478,Info!$BE$4:$BF$481,2,FALSE),VLOOKUP(K478,Info!$BI$4:$BJ$482,2,FALSE)),IF($J$10="Standard",VLOOKUP(K478,Info!$AG$4:$AH$2994,2,FALSE),VLOOKUP(K478,Info!$AK$4:$AL$2997,2,FALSE))))))</f>
        <v/>
      </c>
      <c r="P478" s="94" t="str">
        <f>IF($L478="None","",IF(ISERROR(VLOOKUP($L478,Info!$B$4:$B$266,1,FALSE)),"",VLOOKUP($L478,Info!$B$4:$L$266,3,FALSE)))</f>
        <v/>
      </c>
      <c r="Q478" s="96" t="str">
        <f>IF($L478="None","",IF(ISERROR(VLOOKUP($L478,Info!$B$4:$B$266,1,FALSE)),"",VLOOKUP($L478,Info!$B$4:$L$266,4,FALSE)))</f>
        <v/>
      </c>
      <c r="R478" s="1"/>
      <c r="S478" s="6" t="str">
        <f t="shared" si="37"/>
        <v/>
      </c>
      <c r="T478" s="6" t="str">
        <f>IF($L478="None","",IF(ISERROR(VLOOKUP($L478,Info!$B$4:$B$266,1,FALSE)),"",VLOOKUP($L478,Info!$B$4:$L$266,11,FALSE)))</f>
        <v/>
      </c>
      <c r="U478" s="1"/>
      <c r="V478" s="1"/>
      <c r="W478" s="1"/>
      <c r="X478" s="1" t="str">
        <f>IF($L478="None","",IF(ISERROR(VLOOKUP($L478,Info!$B$4:$B$266,1,FALSE)),"",IF(OR(W478="Metallic Liquid Tight",W478="Non-Metallic Liquid Tight",W478="LSZH",W478="Greenfield"),VLOOKUP($L478,Info!$B$4:$L$266,7,FALSE),"N/A")))</f>
        <v/>
      </c>
      <c r="Y478" s="1"/>
      <c r="Z478" s="96" t="str">
        <f>IF($L478="None","",IF(ISERROR(VLOOKUP($L478,Info!$B$4:$B$266,1,FALSE)),"",VLOOKUP($L478,Info!$B$4:$L$266,9,FALSE)))</f>
        <v/>
      </c>
      <c r="AA478" s="96" t="str">
        <f>IF($L478="None","",IF(ISERROR(VLOOKUP($L478,Info!$B$4:$B$266,1,FALSE)),"",VLOOKUP($L478,Info!$B$4:$L$266,8,FALSE)))</f>
        <v/>
      </c>
      <c r="AB478" s="96" t="str">
        <f>IF($L478="None","",IF(ISERROR(VLOOKUP($L478,Info!$B$4:$B$266,1,FALSE)),"",VLOOKUP($L478,Info!$B$4:$L$266,10,FALSE)))</f>
        <v/>
      </c>
      <c r="AC478" s="1" t="str">
        <f>IF(W478="SO Cable","Black,White",IF(O478="","",IF(P478="","",IF($J$12&lt;&gt;"ABC",IF(P478&lt;="250",VLOOKUP(O478,Info!$AZ$4:$BB$22,3,FALSE),VLOOKUP(O478,Info!$AZ$23:$BB$39,3,FALSE)),IF(P478&lt;="250",VLOOKUP(O478,Info!$AO$4:$AQ$22,3,FALSE),VLOOKUP(O478,Info!$AO$23:$AP$39,3,FALSE))))))</f>
        <v/>
      </c>
      <c r="AD478" s="1"/>
      <c r="AE478" s="1" t="str">
        <f>IF($L478="None","",IF(ISERROR(VLOOKUP($L478,Info!$B$4:$B$266,1,FALSE)),"",VLOOKUP($L478,Info!$B$4:$L$266,4,FALSE)))</f>
        <v/>
      </c>
      <c r="AF478" s="1" t="str">
        <f>IF($L478="None","",IF(ISERROR(VLOOKUP($L478,Info!$B$4:$B$266,1,FALSE)),"",VLOOKUP($L478,Info!$B$4:$L$266,6,FALSE)))</f>
        <v/>
      </c>
      <c r="AG478" s="1"/>
      <c r="AH478" s="33" t="str" cm="1">
        <f t="array" ref="AH478">IF(AND(L478&lt;&gt;"",O478&lt;&gt;"",R478:S478&lt;&gt;"",W478:X478&lt;&gt;"",Z478:AA478&lt;&gt;"",AC478&lt;&gt;""),"Good","Bad")</f>
        <v>Bad</v>
      </c>
      <c r="AL478" t="str" cm="1">
        <f t="array" ref="AL478">IF(R478&gt;0,_xlfn.IFS(COUNTIF($L$20:L478,"&lt;&gt;")&lt;101,1,COUNTIF($L$20:L478,"&lt;&gt;")&lt;201,2,COUNTIF($L$20:L478,"&lt;&gt;")&lt;301,3,COUNTIF($L$20:L478,"&lt;&gt;")&lt;401,4,COUNTIF($L$20:L478,"&lt;&gt;")&lt;501,5,COUNTIF($L$20:L478,"&lt;&gt;")&lt;601,6,COUNTIF($L$20:L478,"&lt;&gt;")&lt;701,7,COUNTIF($L$20:L478,"&lt;&gt;")&lt;801,8,COUNTIF($L$20:L478,"&lt;&gt;")&lt;901,9,COUNTIF($L$20:L478,"&lt;&gt;")&lt;1001,10,COUNTIF($L$20:L478,"&lt;&gt;")&lt;1101,11,COUNTIF($L$20:L478,"&lt;&gt;")&lt;1201,12,COUNTIF($L$20:L478,"&lt;&gt;")&lt;1301,13,COUNTIF($L$20:L478,"&lt;&gt;")&lt;1401,14,COUNTIF($L$20:L478,"&lt;&gt;")&lt;1501,15,COUNTIF($L$20:L478,"&lt;&gt;")&lt;1601,16,COUNTIF($L$20:L478,"&lt;&gt;")&lt;1701,17,COUNTIF($L$20:L478,"&lt;&gt;")&lt;1801,18,COUNTIF($L$20:L478,"&lt;&gt;")&lt;1901,19,COUNTIF($L$20:L478,"&lt;&gt;")&lt;2001,20,COUNTIF($L$20:L478,"&lt;&gt;")&lt;2101,21,COUNTIF($L$20:L478,"&lt;&gt;")&lt;2201,22,COUNTIF($L$20:L478,"&lt;&gt;")&lt;2301,23,COUNTIF($L$20:L478,"&lt;&gt;")&lt;2401,24,COUNTIF($L$20:L478,"&lt;&gt;")&lt;2501,25,COUNTIF($L$20:L478,"&lt;&gt;")&lt;2601,26,COUNTIF($L$20:L478,"&lt;&gt;")&lt;2701,27,COUNTIF($L$20:L478,"&lt;&gt;")&lt;2801,28,COUNTIF($L$20:L478,"&lt;&gt;")&lt;2901,29,COUNTIF($L$20:L478,"&lt;&gt;")&lt;3001,30),"")</f>
        <v/>
      </c>
      <c r="AM478" t="str">
        <f t="shared" si="35"/>
        <v/>
      </c>
      <c r="AN478" t="str">
        <f t="shared" si="39"/>
        <v/>
      </c>
      <c r="AP478" t="str">
        <f t="shared" si="38"/>
        <v/>
      </c>
      <c r="AQ478" t="str">
        <f>IF(AO478="","",COUNTIFS(AM478:$AM$3019,AO478))</f>
        <v/>
      </c>
    </row>
    <row r="479" spans="1:43" x14ac:dyDescent="0.25">
      <c r="A479" s="6" t="str">
        <f>IF(COUNT($A$20:A478)&lt;&gt;$B$4,IF(A478="","",A478+1),"")</f>
        <v/>
      </c>
      <c r="B479" s="3"/>
      <c r="C479" s="3"/>
      <c r="D479" s="122"/>
      <c r="E479" s="3"/>
      <c r="F479" s="3"/>
      <c r="G479" s="3"/>
      <c r="H479" s="3"/>
      <c r="I479" s="120"/>
      <c r="J479" s="3"/>
      <c r="K479" s="119" t="str" cm="1">
        <f t="array" ref="K479">IF(OR($J$14 = "A",$J$14 = "B",$J$14 = "C"),IF(I479="","",IF(LEN(I479)&gt;2,_xlfn.IFS(ISNUMBER(SEARCH("_",I479)),I479,ISNUMBER(SEARCH(", ",I479)),SUBSTITUTE(I479,", ","_"),ISNUMBER(SEARCH("/ ",I479)),SUBSTITUTE(I479,"/ ","_"),ISNUMBER(SEARCH(",",I479)),SUBSTITUTE(I479,",","_"),ISNUMBER(SEARCH("/",I479)),SUBSTITUTE(I479,"/","_"),ISNUMBER(SEARCH("",I479)),I479),I479)),IF(OR($J$14 = "J",$J$14 = "K"),"",IF(D479="","",IF(LEN(D479)&gt;2,_xlfn.IFS(ISNUMBER(SEARCH("_",D479)),D479,ISNUMBER(SEARCH(", ",D479)),SUBSTITUTE(D479,", ","_"),ISNUMBER(SEARCH("/ ",D479)),SUBSTITUTE(D479,"/ ","_"),ISNUMBER(SEARCH(",",D479)),SUBSTITUTE(D479,",","_"),ISNUMBER(SEARCH("/",D479)),SUBSTITUTE(D479,"/","_"),ISNUMBER(SEARCH("",D479)),D479),D479))))</f>
        <v/>
      </c>
      <c r="L479" s="1"/>
      <c r="M479" s="1" t="str">
        <f t="shared" si="36"/>
        <v/>
      </c>
      <c r="N479" s="94" t="str">
        <f>IF($L479="None","",IF(ISERROR(VLOOKUP($L479,Info!$B$4:$B$266,1,FALSE)),"",VLOOKUP($L479,Info!$B$4:$L$266,5,FALSE)))</f>
        <v/>
      </c>
      <c r="O479" s="94" t="str">
        <f>IF(K479="","",IF(AND($J$12&lt;&gt;"ABC",N479="3"),"BAC",IF(N479="3","ABC",IF($J$12&lt;&gt;"ABC",IF($J$10="Standard",VLOOKUP(K479,Info!$BE$4:$BF$481,2,FALSE),VLOOKUP(K479,Info!$BI$4:$BJ$482,2,FALSE)),IF($J$10="Standard",VLOOKUP(K479,Info!$AG$4:$AH$2994,2,FALSE),VLOOKUP(K479,Info!$AK$4:$AL$2997,2,FALSE))))))</f>
        <v/>
      </c>
      <c r="P479" s="94" t="str">
        <f>IF($L479="None","",IF(ISERROR(VLOOKUP($L479,Info!$B$4:$B$266,1,FALSE)),"",VLOOKUP($L479,Info!$B$4:$L$266,3,FALSE)))</f>
        <v/>
      </c>
      <c r="Q479" s="96" t="str">
        <f>IF($L479="None","",IF(ISERROR(VLOOKUP($L479,Info!$B$4:$B$266,1,FALSE)),"",VLOOKUP($L479,Info!$B$4:$L$266,4,FALSE)))</f>
        <v/>
      </c>
      <c r="R479" s="1"/>
      <c r="S479" s="6" t="str">
        <f t="shared" si="37"/>
        <v/>
      </c>
      <c r="T479" s="6" t="str">
        <f>IF($L479="None","",IF(ISERROR(VLOOKUP($L479,Info!$B$4:$B$266,1,FALSE)),"",VLOOKUP($L479,Info!$B$4:$L$266,11,FALSE)))</f>
        <v/>
      </c>
      <c r="U479" s="1"/>
      <c r="V479" s="1"/>
      <c r="W479" s="1"/>
      <c r="X479" s="1" t="str">
        <f>IF($L479="None","",IF(ISERROR(VLOOKUP($L479,Info!$B$4:$B$266,1,FALSE)),"",IF(OR(W479="Metallic Liquid Tight",W479="Non-Metallic Liquid Tight",W479="LSZH",W479="Greenfield"),VLOOKUP($L479,Info!$B$4:$L$266,7,FALSE),"N/A")))</f>
        <v/>
      </c>
      <c r="Y479" s="1"/>
      <c r="Z479" s="96" t="str">
        <f>IF($L479="None","",IF(ISERROR(VLOOKUP($L479,Info!$B$4:$B$266,1,FALSE)),"",VLOOKUP($L479,Info!$B$4:$L$266,9,FALSE)))</f>
        <v/>
      </c>
      <c r="AA479" s="96" t="str">
        <f>IF($L479="None","",IF(ISERROR(VLOOKUP($L479,Info!$B$4:$B$266,1,FALSE)),"",VLOOKUP($L479,Info!$B$4:$L$266,8,FALSE)))</f>
        <v/>
      </c>
      <c r="AB479" s="96" t="str">
        <f>IF($L479="None","",IF(ISERROR(VLOOKUP($L479,Info!$B$4:$B$266,1,FALSE)),"",VLOOKUP($L479,Info!$B$4:$L$266,10,FALSE)))</f>
        <v/>
      </c>
      <c r="AC479" s="1" t="str">
        <f>IF(W479="SO Cable","Black,White",IF(O479="","",IF(P479="","",IF($J$12&lt;&gt;"ABC",IF(P479&lt;="250",VLOOKUP(O479,Info!$AZ$4:$BB$22,3,FALSE),VLOOKUP(O479,Info!$AZ$23:$BB$39,3,FALSE)),IF(P479&lt;="250",VLOOKUP(O479,Info!$AO$4:$AQ$22,3,FALSE),VLOOKUP(O479,Info!$AO$23:$AP$39,3,FALSE))))))</f>
        <v/>
      </c>
      <c r="AD479" s="1"/>
      <c r="AE479" s="1" t="str">
        <f>IF($L479="None","",IF(ISERROR(VLOOKUP($L479,Info!$B$4:$B$266,1,FALSE)),"",VLOOKUP($L479,Info!$B$4:$L$266,4,FALSE)))</f>
        <v/>
      </c>
      <c r="AF479" s="1" t="str">
        <f>IF($L479="None","",IF(ISERROR(VLOOKUP($L479,Info!$B$4:$B$266,1,FALSE)),"",VLOOKUP($L479,Info!$B$4:$L$266,6,FALSE)))</f>
        <v/>
      </c>
      <c r="AG479" s="1"/>
      <c r="AH479" s="33" t="str" cm="1">
        <f t="array" ref="AH479">IF(AND(L479&lt;&gt;"",O479&lt;&gt;"",R479:S479&lt;&gt;"",W479:X479&lt;&gt;"",Z479:AA479&lt;&gt;"",AC479&lt;&gt;""),"Good","Bad")</f>
        <v>Bad</v>
      </c>
      <c r="AL479" t="str" cm="1">
        <f t="array" ref="AL479">IF(R479&gt;0,_xlfn.IFS(COUNTIF($L$20:L479,"&lt;&gt;")&lt;101,1,COUNTIF($L$20:L479,"&lt;&gt;")&lt;201,2,COUNTIF($L$20:L479,"&lt;&gt;")&lt;301,3,COUNTIF($L$20:L479,"&lt;&gt;")&lt;401,4,COUNTIF($L$20:L479,"&lt;&gt;")&lt;501,5,COUNTIF($L$20:L479,"&lt;&gt;")&lt;601,6,COUNTIF($L$20:L479,"&lt;&gt;")&lt;701,7,COUNTIF($L$20:L479,"&lt;&gt;")&lt;801,8,COUNTIF($L$20:L479,"&lt;&gt;")&lt;901,9,COUNTIF($L$20:L479,"&lt;&gt;")&lt;1001,10,COUNTIF($L$20:L479,"&lt;&gt;")&lt;1101,11,COUNTIF($L$20:L479,"&lt;&gt;")&lt;1201,12,COUNTIF($L$20:L479,"&lt;&gt;")&lt;1301,13,COUNTIF($L$20:L479,"&lt;&gt;")&lt;1401,14,COUNTIF($L$20:L479,"&lt;&gt;")&lt;1501,15,COUNTIF($L$20:L479,"&lt;&gt;")&lt;1601,16,COUNTIF($L$20:L479,"&lt;&gt;")&lt;1701,17,COUNTIF($L$20:L479,"&lt;&gt;")&lt;1801,18,COUNTIF($L$20:L479,"&lt;&gt;")&lt;1901,19,COUNTIF($L$20:L479,"&lt;&gt;")&lt;2001,20,COUNTIF($L$20:L479,"&lt;&gt;")&lt;2101,21,COUNTIF($L$20:L479,"&lt;&gt;")&lt;2201,22,COUNTIF($L$20:L479,"&lt;&gt;")&lt;2301,23,COUNTIF($L$20:L479,"&lt;&gt;")&lt;2401,24,COUNTIF($L$20:L479,"&lt;&gt;")&lt;2501,25,COUNTIF($L$20:L479,"&lt;&gt;")&lt;2601,26,COUNTIF($L$20:L479,"&lt;&gt;")&lt;2701,27,COUNTIF($L$20:L479,"&lt;&gt;")&lt;2801,28,COUNTIF($L$20:L479,"&lt;&gt;")&lt;2901,29,COUNTIF($L$20:L479,"&lt;&gt;")&lt;3001,30),"")</f>
        <v/>
      </c>
      <c r="AM479" t="str">
        <f t="shared" si="35"/>
        <v/>
      </c>
      <c r="AN479" t="str">
        <f t="shared" si="39"/>
        <v/>
      </c>
      <c r="AP479" t="str">
        <f t="shared" si="38"/>
        <v/>
      </c>
      <c r="AQ479" t="str">
        <f>IF(AO479="","",COUNTIFS(AM479:$AM$3019,AO479))</f>
        <v/>
      </c>
    </row>
    <row r="480" spans="1:43" x14ac:dyDescent="0.25">
      <c r="A480" s="6" t="str">
        <f>IF(COUNT($A$20:A479)&lt;&gt;$B$4,IF(A479="","",A479+1),"")</f>
        <v/>
      </c>
      <c r="B480" s="3"/>
      <c r="C480" s="3"/>
      <c r="D480" s="122"/>
      <c r="E480" s="3"/>
      <c r="F480" s="3"/>
      <c r="G480" s="3"/>
      <c r="H480" s="3"/>
      <c r="I480" s="120"/>
      <c r="J480" s="3"/>
      <c r="K480" s="119" t="str" cm="1">
        <f t="array" ref="K480">IF(OR($J$14 = "A",$J$14 = "B",$J$14 = "C"),IF(I480="","",IF(LEN(I480)&gt;2,_xlfn.IFS(ISNUMBER(SEARCH("_",I480)),I480,ISNUMBER(SEARCH(", ",I480)),SUBSTITUTE(I480,", ","_"),ISNUMBER(SEARCH("/ ",I480)),SUBSTITUTE(I480,"/ ","_"),ISNUMBER(SEARCH(",",I480)),SUBSTITUTE(I480,",","_"),ISNUMBER(SEARCH("/",I480)),SUBSTITUTE(I480,"/","_"),ISNUMBER(SEARCH("",I480)),I480),I480)),IF(OR($J$14 = "J",$J$14 = "K"),"",IF(D480="","",IF(LEN(D480)&gt;2,_xlfn.IFS(ISNUMBER(SEARCH("_",D480)),D480,ISNUMBER(SEARCH(", ",D480)),SUBSTITUTE(D480,", ","_"),ISNUMBER(SEARCH("/ ",D480)),SUBSTITUTE(D480,"/ ","_"),ISNUMBER(SEARCH(",",D480)),SUBSTITUTE(D480,",","_"),ISNUMBER(SEARCH("/",D480)),SUBSTITUTE(D480,"/","_"),ISNUMBER(SEARCH("",D480)),D480),D480))))</f>
        <v/>
      </c>
      <c r="L480" s="1"/>
      <c r="M480" s="1" t="str">
        <f t="shared" si="36"/>
        <v/>
      </c>
      <c r="N480" s="94" t="str">
        <f>IF($L480="None","",IF(ISERROR(VLOOKUP($L480,Info!$B$4:$B$266,1,FALSE)),"",VLOOKUP($L480,Info!$B$4:$L$266,5,FALSE)))</f>
        <v/>
      </c>
      <c r="O480" s="94" t="str">
        <f>IF(K480="","",IF(AND($J$12&lt;&gt;"ABC",N480="3"),"BAC",IF(N480="3","ABC",IF($J$12&lt;&gt;"ABC",IF($J$10="Standard",VLOOKUP(K480,Info!$BE$4:$BF$481,2,FALSE),VLOOKUP(K480,Info!$BI$4:$BJ$482,2,FALSE)),IF($J$10="Standard",VLOOKUP(K480,Info!$AG$4:$AH$2994,2,FALSE),VLOOKUP(K480,Info!$AK$4:$AL$2997,2,FALSE))))))</f>
        <v/>
      </c>
      <c r="P480" s="94" t="str">
        <f>IF($L480="None","",IF(ISERROR(VLOOKUP($L480,Info!$B$4:$B$266,1,FALSE)),"",VLOOKUP($L480,Info!$B$4:$L$266,3,FALSE)))</f>
        <v/>
      </c>
      <c r="Q480" s="96" t="str">
        <f>IF($L480="None","",IF(ISERROR(VLOOKUP($L480,Info!$B$4:$B$266,1,FALSE)),"",VLOOKUP($L480,Info!$B$4:$L$266,4,FALSE)))</f>
        <v/>
      </c>
      <c r="R480" s="1"/>
      <c r="S480" s="6" t="str">
        <f t="shared" si="37"/>
        <v/>
      </c>
      <c r="T480" s="6" t="str">
        <f>IF($L480="None","",IF(ISERROR(VLOOKUP($L480,Info!$B$4:$B$266,1,FALSE)),"",VLOOKUP($L480,Info!$B$4:$L$266,11,FALSE)))</f>
        <v/>
      </c>
      <c r="U480" s="1"/>
      <c r="V480" s="1"/>
      <c r="W480" s="1"/>
      <c r="X480" s="1" t="str">
        <f>IF($L480="None","",IF(ISERROR(VLOOKUP($L480,Info!$B$4:$B$266,1,FALSE)),"",IF(OR(W480="Metallic Liquid Tight",W480="Non-Metallic Liquid Tight",W480="LSZH",W480="Greenfield"),VLOOKUP($L480,Info!$B$4:$L$266,7,FALSE),"N/A")))</f>
        <v/>
      </c>
      <c r="Y480" s="1"/>
      <c r="Z480" s="96" t="str">
        <f>IF($L480="None","",IF(ISERROR(VLOOKUP($L480,Info!$B$4:$B$266,1,FALSE)),"",VLOOKUP($L480,Info!$B$4:$L$266,9,FALSE)))</f>
        <v/>
      </c>
      <c r="AA480" s="96" t="str">
        <f>IF($L480="None","",IF(ISERROR(VLOOKUP($L480,Info!$B$4:$B$266,1,FALSE)),"",VLOOKUP($L480,Info!$B$4:$L$266,8,FALSE)))</f>
        <v/>
      </c>
      <c r="AB480" s="96" t="str">
        <f>IF($L480="None","",IF(ISERROR(VLOOKUP($L480,Info!$B$4:$B$266,1,FALSE)),"",VLOOKUP($L480,Info!$B$4:$L$266,10,FALSE)))</f>
        <v/>
      </c>
      <c r="AC480" s="1" t="str">
        <f>IF(W480="SO Cable","Black,White",IF(O480="","",IF(P480="","",IF($J$12&lt;&gt;"ABC",IF(P480&lt;="250",VLOOKUP(O480,Info!$AZ$4:$BB$22,3,FALSE),VLOOKUP(O480,Info!$AZ$23:$BB$39,3,FALSE)),IF(P480&lt;="250",VLOOKUP(O480,Info!$AO$4:$AQ$22,3,FALSE),VLOOKUP(O480,Info!$AO$23:$AP$39,3,FALSE))))))</f>
        <v/>
      </c>
      <c r="AD480" s="1"/>
      <c r="AE480" s="1" t="str">
        <f>IF($L480="None","",IF(ISERROR(VLOOKUP($L480,Info!$B$4:$B$266,1,FALSE)),"",VLOOKUP($L480,Info!$B$4:$L$266,4,FALSE)))</f>
        <v/>
      </c>
      <c r="AF480" s="1" t="str">
        <f>IF($L480="None","",IF(ISERROR(VLOOKUP($L480,Info!$B$4:$B$266,1,FALSE)),"",VLOOKUP($L480,Info!$B$4:$L$266,6,FALSE)))</f>
        <v/>
      </c>
      <c r="AG480" s="1"/>
      <c r="AH480" s="33" t="str" cm="1">
        <f t="array" ref="AH480">IF(AND(L480&lt;&gt;"",O480&lt;&gt;"",R480:S480&lt;&gt;"",W480:X480&lt;&gt;"",Z480:AA480&lt;&gt;"",AC480&lt;&gt;""),"Good","Bad")</f>
        <v>Bad</v>
      </c>
      <c r="AL480" t="str" cm="1">
        <f t="array" ref="AL480">IF(R480&gt;0,_xlfn.IFS(COUNTIF($L$20:L480,"&lt;&gt;")&lt;101,1,COUNTIF($L$20:L480,"&lt;&gt;")&lt;201,2,COUNTIF($L$20:L480,"&lt;&gt;")&lt;301,3,COUNTIF($L$20:L480,"&lt;&gt;")&lt;401,4,COUNTIF($L$20:L480,"&lt;&gt;")&lt;501,5,COUNTIF($L$20:L480,"&lt;&gt;")&lt;601,6,COUNTIF($L$20:L480,"&lt;&gt;")&lt;701,7,COUNTIF($L$20:L480,"&lt;&gt;")&lt;801,8,COUNTIF($L$20:L480,"&lt;&gt;")&lt;901,9,COUNTIF($L$20:L480,"&lt;&gt;")&lt;1001,10,COUNTIF($L$20:L480,"&lt;&gt;")&lt;1101,11,COUNTIF($L$20:L480,"&lt;&gt;")&lt;1201,12,COUNTIF($L$20:L480,"&lt;&gt;")&lt;1301,13,COUNTIF($L$20:L480,"&lt;&gt;")&lt;1401,14,COUNTIF($L$20:L480,"&lt;&gt;")&lt;1501,15,COUNTIF($L$20:L480,"&lt;&gt;")&lt;1601,16,COUNTIF($L$20:L480,"&lt;&gt;")&lt;1701,17,COUNTIF($L$20:L480,"&lt;&gt;")&lt;1801,18,COUNTIF($L$20:L480,"&lt;&gt;")&lt;1901,19,COUNTIF($L$20:L480,"&lt;&gt;")&lt;2001,20,COUNTIF($L$20:L480,"&lt;&gt;")&lt;2101,21,COUNTIF($L$20:L480,"&lt;&gt;")&lt;2201,22,COUNTIF($L$20:L480,"&lt;&gt;")&lt;2301,23,COUNTIF($L$20:L480,"&lt;&gt;")&lt;2401,24,COUNTIF($L$20:L480,"&lt;&gt;")&lt;2501,25,COUNTIF($L$20:L480,"&lt;&gt;")&lt;2601,26,COUNTIF($L$20:L480,"&lt;&gt;")&lt;2701,27,COUNTIF($L$20:L480,"&lt;&gt;")&lt;2801,28,COUNTIF($L$20:L480,"&lt;&gt;")&lt;2901,29,COUNTIF($L$20:L480,"&lt;&gt;")&lt;3001,30),"")</f>
        <v/>
      </c>
      <c r="AM480" t="str">
        <f t="shared" si="35"/>
        <v/>
      </c>
      <c r="AN480" t="str">
        <f t="shared" si="39"/>
        <v/>
      </c>
      <c r="AP480" t="str">
        <f t="shared" si="38"/>
        <v/>
      </c>
      <c r="AQ480" t="str">
        <f>IF(AO480="","",COUNTIFS(AM480:$AM$3019,AO480))</f>
        <v/>
      </c>
    </row>
    <row r="481" spans="1:43" x14ac:dyDescent="0.25">
      <c r="A481" s="6" t="str">
        <f>IF(COUNT($A$20:A480)&lt;&gt;$B$4,IF(A480="","",A480+1),"")</f>
        <v/>
      </c>
      <c r="B481" s="3"/>
      <c r="C481" s="3"/>
      <c r="D481" s="122"/>
      <c r="E481" s="3"/>
      <c r="F481" s="3"/>
      <c r="G481" s="3"/>
      <c r="H481" s="3"/>
      <c r="I481" s="120"/>
      <c r="J481" s="3"/>
      <c r="K481" s="119" t="str" cm="1">
        <f t="array" ref="K481">IF(OR($J$14 = "A",$J$14 = "B",$J$14 = "C"),IF(I481="","",IF(LEN(I481)&gt;2,_xlfn.IFS(ISNUMBER(SEARCH("_",I481)),I481,ISNUMBER(SEARCH(", ",I481)),SUBSTITUTE(I481,", ","_"),ISNUMBER(SEARCH("/ ",I481)),SUBSTITUTE(I481,"/ ","_"),ISNUMBER(SEARCH(",",I481)),SUBSTITUTE(I481,",","_"),ISNUMBER(SEARCH("/",I481)),SUBSTITUTE(I481,"/","_"),ISNUMBER(SEARCH("",I481)),I481),I481)),IF(OR($J$14 = "J",$J$14 = "K"),"",IF(D481="","",IF(LEN(D481)&gt;2,_xlfn.IFS(ISNUMBER(SEARCH("_",D481)),D481,ISNUMBER(SEARCH(", ",D481)),SUBSTITUTE(D481,", ","_"),ISNUMBER(SEARCH("/ ",D481)),SUBSTITUTE(D481,"/ ","_"),ISNUMBER(SEARCH(",",D481)),SUBSTITUTE(D481,",","_"),ISNUMBER(SEARCH("/",D481)),SUBSTITUTE(D481,"/","_"),ISNUMBER(SEARCH("",D481)),D481),D481))))</f>
        <v/>
      </c>
      <c r="L481" s="1"/>
      <c r="M481" s="1" t="str">
        <f t="shared" si="36"/>
        <v/>
      </c>
      <c r="N481" s="94" t="str">
        <f>IF($L481="None","",IF(ISERROR(VLOOKUP($L481,Info!$B$4:$B$266,1,FALSE)),"",VLOOKUP($L481,Info!$B$4:$L$266,5,FALSE)))</f>
        <v/>
      </c>
      <c r="O481" s="94" t="str">
        <f>IF(K481="","",IF(AND($J$12&lt;&gt;"ABC",N481="3"),"BAC",IF(N481="3","ABC",IF($J$12&lt;&gt;"ABC",IF($J$10="Standard",VLOOKUP(K481,Info!$BE$4:$BF$481,2,FALSE),VLOOKUP(K481,Info!$BI$4:$BJ$482,2,FALSE)),IF($J$10="Standard",VLOOKUP(K481,Info!$AG$4:$AH$2994,2,FALSE),VLOOKUP(K481,Info!$AK$4:$AL$2997,2,FALSE))))))</f>
        <v/>
      </c>
      <c r="P481" s="94" t="str">
        <f>IF($L481="None","",IF(ISERROR(VLOOKUP($L481,Info!$B$4:$B$266,1,FALSE)),"",VLOOKUP($L481,Info!$B$4:$L$266,3,FALSE)))</f>
        <v/>
      </c>
      <c r="Q481" s="96" t="str">
        <f>IF($L481="None","",IF(ISERROR(VLOOKUP($L481,Info!$B$4:$B$266,1,FALSE)),"",VLOOKUP($L481,Info!$B$4:$L$266,4,FALSE)))</f>
        <v/>
      </c>
      <c r="R481" s="1"/>
      <c r="S481" s="6" t="str">
        <f t="shared" si="37"/>
        <v/>
      </c>
      <c r="T481" s="6" t="str">
        <f>IF($L481="None","",IF(ISERROR(VLOOKUP($L481,Info!$B$4:$B$266,1,FALSE)),"",VLOOKUP($L481,Info!$B$4:$L$266,11,FALSE)))</f>
        <v/>
      </c>
      <c r="U481" s="1"/>
      <c r="V481" s="1"/>
      <c r="W481" s="1"/>
      <c r="X481" s="1" t="str">
        <f>IF($L481="None","",IF(ISERROR(VLOOKUP($L481,Info!$B$4:$B$266,1,FALSE)),"",IF(OR(W481="Metallic Liquid Tight",W481="Non-Metallic Liquid Tight",W481="LSZH",W481="Greenfield"),VLOOKUP($L481,Info!$B$4:$L$266,7,FALSE),"N/A")))</f>
        <v/>
      </c>
      <c r="Y481" s="1"/>
      <c r="Z481" s="96" t="str">
        <f>IF($L481="None","",IF(ISERROR(VLOOKUP($L481,Info!$B$4:$B$266,1,FALSE)),"",VLOOKUP($L481,Info!$B$4:$L$266,9,FALSE)))</f>
        <v/>
      </c>
      <c r="AA481" s="96" t="str">
        <f>IF($L481="None","",IF(ISERROR(VLOOKUP($L481,Info!$B$4:$B$266,1,FALSE)),"",VLOOKUP($L481,Info!$B$4:$L$266,8,FALSE)))</f>
        <v/>
      </c>
      <c r="AB481" s="96" t="str">
        <f>IF($L481="None","",IF(ISERROR(VLOOKUP($L481,Info!$B$4:$B$266,1,FALSE)),"",VLOOKUP($L481,Info!$B$4:$L$266,10,FALSE)))</f>
        <v/>
      </c>
      <c r="AC481" s="1" t="str">
        <f>IF(W481="SO Cable","Black,White",IF(O481="","",IF(P481="","",IF($J$12&lt;&gt;"ABC",IF(P481&lt;="250",VLOOKUP(O481,Info!$AZ$4:$BB$22,3,FALSE),VLOOKUP(O481,Info!$AZ$23:$BB$39,3,FALSE)),IF(P481&lt;="250",VLOOKUP(O481,Info!$AO$4:$AQ$22,3,FALSE),VLOOKUP(O481,Info!$AO$23:$AP$39,3,FALSE))))))</f>
        <v/>
      </c>
      <c r="AD481" s="1"/>
      <c r="AE481" s="1" t="str">
        <f>IF($L481="None","",IF(ISERROR(VLOOKUP($L481,Info!$B$4:$B$266,1,FALSE)),"",VLOOKUP($L481,Info!$B$4:$L$266,4,FALSE)))</f>
        <v/>
      </c>
      <c r="AF481" s="1" t="str">
        <f>IF($L481="None","",IF(ISERROR(VLOOKUP($L481,Info!$B$4:$B$266,1,FALSE)),"",VLOOKUP($L481,Info!$B$4:$L$266,6,FALSE)))</f>
        <v/>
      </c>
      <c r="AG481" s="1"/>
      <c r="AH481" s="33" t="str" cm="1">
        <f t="array" ref="AH481">IF(AND(L481&lt;&gt;"",O481&lt;&gt;"",R481:S481&lt;&gt;"",W481:X481&lt;&gt;"",Z481:AA481&lt;&gt;"",AC481&lt;&gt;""),"Good","Bad")</f>
        <v>Bad</v>
      </c>
      <c r="AL481" t="str" cm="1">
        <f t="array" ref="AL481">IF(R481&gt;0,_xlfn.IFS(COUNTIF($L$20:L481,"&lt;&gt;")&lt;101,1,COUNTIF($L$20:L481,"&lt;&gt;")&lt;201,2,COUNTIF($L$20:L481,"&lt;&gt;")&lt;301,3,COUNTIF($L$20:L481,"&lt;&gt;")&lt;401,4,COUNTIF($L$20:L481,"&lt;&gt;")&lt;501,5,COUNTIF($L$20:L481,"&lt;&gt;")&lt;601,6,COUNTIF($L$20:L481,"&lt;&gt;")&lt;701,7,COUNTIF($L$20:L481,"&lt;&gt;")&lt;801,8,COUNTIF($L$20:L481,"&lt;&gt;")&lt;901,9,COUNTIF($L$20:L481,"&lt;&gt;")&lt;1001,10,COUNTIF($L$20:L481,"&lt;&gt;")&lt;1101,11,COUNTIF($L$20:L481,"&lt;&gt;")&lt;1201,12,COUNTIF($L$20:L481,"&lt;&gt;")&lt;1301,13,COUNTIF($L$20:L481,"&lt;&gt;")&lt;1401,14,COUNTIF($L$20:L481,"&lt;&gt;")&lt;1501,15,COUNTIF($L$20:L481,"&lt;&gt;")&lt;1601,16,COUNTIF($L$20:L481,"&lt;&gt;")&lt;1701,17,COUNTIF($L$20:L481,"&lt;&gt;")&lt;1801,18,COUNTIF($L$20:L481,"&lt;&gt;")&lt;1901,19,COUNTIF($L$20:L481,"&lt;&gt;")&lt;2001,20,COUNTIF($L$20:L481,"&lt;&gt;")&lt;2101,21,COUNTIF($L$20:L481,"&lt;&gt;")&lt;2201,22,COUNTIF($L$20:L481,"&lt;&gt;")&lt;2301,23,COUNTIF($L$20:L481,"&lt;&gt;")&lt;2401,24,COUNTIF($L$20:L481,"&lt;&gt;")&lt;2501,25,COUNTIF($L$20:L481,"&lt;&gt;")&lt;2601,26,COUNTIF($L$20:L481,"&lt;&gt;")&lt;2701,27,COUNTIF($L$20:L481,"&lt;&gt;")&lt;2801,28,COUNTIF($L$20:L481,"&lt;&gt;")&lt;2901,29,COUNTIF($L$20:L481,"&lt;&gt;")&lt;3001,30),"")</f>
        <v/>
      </c>
      <c r="AM481" t="str">
        <f t="shared" si="35"/>
        <v/>
      </c>
      <c r="AN481" t="str">
        <f t="shared" si="39"/>
        <v/>
      </c>
      <c r="AP481" t="str">
        <f t="shared" si="38"/>
        <v/>
      </c>
      <c r="AQ481" t="str">
        <f>IF(AO481="","",COUNTIFS(AM481:$AM$3019,AO481))</f>
        <v/>
      </c>
    </row>
    <row r="482" spans="1:43" x14ac:dyDescent="0.25">
      <c r="A482" s="6" t="str">
        <f>IF(COUNT($A$20:A481)&lt;&gt;$B$4,IF(A481="","",A481+1),"")</f>
        <v/>
      </c>
      <c r="B482" s="3"/>
      <c r="C482" s="3"/>
      <c r="D482" s="122"/>
      <c r="E482" s="3"/>
      <c r="F482" s="3"/>
      <c r="G482" s="3"/>
      <c r="H482" s="3"/>
      <c r="I482" s="120"/>
      <c r="J482" s="3"/>
      <c r="K482" s="119" t="str" cm="1">
        <f t="array" ref="K482">IF(OR($J$14 = "A",$J$14 = "B",$J$14 = "C"),IF(I482="","",IF(LEN(I482)&gt;2,_xlfn.IFS(ISNUMBER(SEARCH("_",I482)),I482,ISNUMBER(SEARCH(", ",I482)),SUBSTITUTE(I482,", ","_"),ISNUMBER(SEARCH("/ ",I482)),SUBSTITUTE(I482,"/ ","_"),ISNUMBER(SEARCH(",",I482)),SUBSTITUTE(I482,",","_"),ISNUMBER(SEARCH("/",I482)),SUBSTITUTE(I482,"/","_"),ISNUMBER(SEARCH("",I482)),I482),I482)),IF(OR($J$14 = "J",$J$14 = "K"),"",IF(D482="","",IF(LEN(D482)&gt;2,_xlfn.IFS(ISNUMBER(SEARCH("_",D482)),D482,ISNUMBER(SEARCH(", ",D482)),SUBSTITUTE(D482,", ","_"),ISNUMBER(SEARCH("/ ",D482)),SUBSTITUTE(D482,"/ ","_"),ISNUMBER(SEARCH(",",D482)),SUBSTITUTE(D482,",","_"),ISNUMBER(SEARCH("/",D482)),SUBSTITUTE(D482,"/","_"),ISNUMBER(SEARCH("",D482)),D482),D482))))</f>
        <v/>
      </c>
      <c r="L482" s="1"/>
      <c r="M482" s="1" t="str">
        <f t="shared" si="36"/>
        <v/>
      </c>
      <c r="N482" s="94" t="str">
        <f>IF($L482="None","",IF(ISERROR(VLOOKUP($L482,Info!$B$4:$B$266,1,FALSE)),"",VLOOKUP($L482,Info!$B$4:$L$266,5,FALSE)))</f>
        <v/>
      </c>
      <c r="O482" s="94" t="str">
        <f>IF(K482="","",IF(AND($J$12&lt;&gt;"ABC",N482="3"),"BAC",IF(N482="3","ABC",IF($J$12&lt;&gt;"ABC",IF($J$10="Standard",VLOOKUP(K482,Info!$BE$4:$BF$481,2,FALSE),VLOOKUP(K482,Info!$BI$4:$BJ$482,2,FALSE)),IF($J$10="Standard",VLOOKUP(K482,Info!$AG$4:$AH$2994,2,FALSE),VLOOKUP(K482,Info!$AK$4:$AL$2997,2,FALSE))))))</f>
        <v/>
      </c>
      <c r="P482" s="94" t="str">
        <f>IF($L482="None","",IF(ISERROR(VLOOKUP($L482,Info!$B$4:$B$266,1,FALSE)),"",VLOOKUP($L482,Info!$B$4:$L$266,3,FALSE)))</f>
        <v/>
      </c>
      <c r="Q482" s="96" t="str">
        <f>IF($L482="None","",IF(ISERROR(VLOOKUP($L482,Info!$B$4:$B$266,1,FALSE)),"",VLOOKUP($L482,Info!$B$4:$L$266,4,FALSE)))</f>
        <v/>
      </c>
      <c r="R482" s="1"/>
      <c r="S482" s="6" t="str">
        <f t="shared" si="37"/>
        <v/>
      </c>
      <c r="T482" s="6" t="str">
        <f>IF($L482="None","",IF(ISERROR(VLOOKUP($L482,Info!$B$4:$B$266,1,FALSE)),"",VLOOKUP($L482,Info!$B$4:$L$266,11,FALSE)))</f>
        <v/>
      </c>
      <c r="U482" s="1"/>
      <c r="V482" s="1"/>
      <c r="W482" s="1"/>
      <c r="X482" s="1" t="str">
        <f>IF($L482="None","",IF(ISERROR(VLOOKUP($L482,Info!$B$4:$B$266,1,FALSE)),"",IF(OR(W482="Metallic Liquid Tight",W482="Non-Metallic Liquid Tight",W482="LSZH",W482="Greenfield"),VLOOKUP($L482,Info!$B$4:$L$266,7,FALSE),"N/A")))</f>
        <v/>
      </c>
      <c r="Y482" s="1"/>
      <c r="Z482" s="96" t="str">
        <f>IF($L482="None","",IF(ISERROR(VLOOKUP($L482,Info!$B$4:$B$266,1,FALSE)),"",VLOOKUP($L482,Info!$B$4:$L$266,9,FALSE)))</f>
        <v/>
      </c>
      <c r="AA482" s="96" t="str">
        <f>IF($L482="None","",IF(ISERROR(VLOOKUP($L482,Info!$B$4:$B$266,1,FALSE)),"",VLOOKUP($L482,Info!$B$4:$L$266,8,FALSE)))</f>
        <v/>
      </c>
      <c r="AB482" s="96" t="str">
        <f>IF($L482="None","",IF(ISERROR(VLOOKUP($L482,Info!$B$4:$B$266,1,FALSE)),"",VLOOKUP($L482,Info!$B$4:$L$266,10,FALSE)))</f>
        <v/>
      </c>
      <c r="AC482" s="1" t="str">
        <f>IF(W482="SO Cable","Black,White",IF(O482="","",IF(P482="","",IF($J$12&lt;&gt;"ABC",IF(P482&lt;="250",VLOOKUP(O482,Info!$AZ$4:$BB$22,3,FALSE),VLOOKUP(O482,Info!$AZ$23:$BB$39,3,FALSE)),IF(P482&lt;="250",VLOOKUP(O482,Info!$AO$4:$AQ$22,3,FALSE),VLOOKUP(O482,Info!$AO$23:$AP$39,3,FALSE))))))</f>
        <v/>
      </c>
      <c r="AD482" s="1"/>
      <c r="AE482" s="1" t="str">
        <f>IF($L482="None","",IF(ISERROR(VLOOKUP($L482,Info!$B$4:$B$266,1,FALSE)),"",VLOOKUP($L482,Info!$B$4:$L$266,4,FALSE)))</f>
        <v/>
      </c>
      <c r="AF482" s="1" t="str">
        <f>IF($L482="None","",IF(ISERROR(VLOOKUP($L482,Info!$B$4:$B$266,1,FALSE)),"",VLOOKUP($L482,Info!$B$4:$L$266,6,FALSE)))</f>
        <v/>
      </c>
      <c r="AG482" s="1"/>
      <c r="AH482" s="33" t="str" cm="1">
        <f t="array" ref="AH482">IF(AND(L482&lt;&gt;"",O482&lt;&gt;"",R482:S482&lt;&gt;"",W482:X482&lt;&gt;"",Z482:AA482&lt;&gt;"",AC482&lt;&gt;""),"Good","Bad")</f>
        <v>Bad</v>
      </c>
      <c r="AL482" t="str" cm="1">
        <f t="array" ref="AL482">IF(R482&gt;0,_xlfn.IFS(COUNTIF($L$20:L482,"&lt;&gt;")&lt;101,1,COUNTIF($L$20:L482,"&lt;&gt;")&lt;201,2,COUNTIF($L$20:L482,"&lt;&gt;")&lt;301,3,COUNTIF($L$20:L482,"&lt;&gt;")&lt;401,4,COUNTIF($L$20:L482,"&lt;&gt;")&lt;501,5,COUNTIF($L$20:L482,"&lt;&gt;")&lt;601,6,COUNTIF($L$20:L482,"&lt;&gt;")&lt;701,7,COUNTIF($L$20:L482,"&lt;&gt;")&lt;801,8,COUNTIF($L$20:L482,"&lt;&gt;")&lt;901,9,COUNTIF($L$20:L482,"&lt;&gt;")&lt;1001,10,COUNTIF($L$20:L482,"&lt;&gt;")&lt;1101,11,COUNTIF($L$20:L482,"&lt;&gt;")&lt;1201,12,COUNTIF($L$20:L482,"&lt;&gt;")&lt;1301,13,COUNTIF($L$20:L482,"&lt;&gt;")&lt;1401,14,COUNTIF($L$20:L482,"&lt;&gt;")&lt;1501,15,COUNTIF($L$20:L482,"&lt;&gt;")&lt;1601,16,COUNTIF($L$20:L482,"&lt;&gt;")&lt;1701,17,COUNTIF($L$20:L482,"&lt;&gt;")&lt;1801,18,COUNTIF($L$20:L482,"&lt;&gt;")&lt;1901,19,COUNTIF($L$20:L482,"&lt;&gt;")&lt;2001,20,COUNTIF($L$20:L482,"&lt;&gt;")&lt;2101,21,COUNTIF($L$20:L482,"&lt;&gt;")&lt;2201,22,COUNTIF($L$20:L482,"&lt;&gt;")&lt;2301,23,COUNTIF($L$20:L482,"&lt;&gt;")&lt;2401,24,COUNTIF($L$20:L482,"&lt;&gt;")&lt;2501,25,COUNTIF($L$20:L482,"&lt;&gt;")&lt;2601,26,COUNTIF($L$20:L482,"&lt;&gt;")&lt;2701,27,COUNTIF($L$20:L482,"&lt;&gt;")&lt;2801,28,COUNTIF($L$20:L482,"&lt;&gt;")&lt;2901,29,COUNTIF($L$20:L482,"&lt;&gt;")&lt;3001,30),"")</f>
        <v/>
      </c>
      <c r="AM482" t="str">
        <f t="shared" si="35"/>
        <v/>
      </c>
      <c r="AN482" t="str">
        <f t="shared" si="39"/>
        <v/>
      </c>
      <c r="AP482" t="str">
        <f t="shared" si="38"/>
        <v/>
      </c>
      <c r="AQ482" t="str">
        <f>IF(AO482="","",COUNTIFS(AM482:$AM$3019,AO482))</f>
        <v/>
      </c>
    </row>
    <row r="483" spans="1:43" x14ac:dyDescent="0.25">
      <c r="A483" s="6" t="str">
        <f>IF(COUNT($A$20:A482)&lt;&gt;$B$4,IF(A482="","",A482+1),"")</f>
        <v/>
      </c>
      <c r="B483" s="3"/>
      <c r="C483" s="3"/>
      <c r="D483" s="122"/>
      <c r="E483" s="3"/>
      <c r="F483" s="3"/>
      <c r="G483" s="3"/>
      <c r="H483" s="3"/>
      <c r="I483" s="120"/>
      <c r="J483" s="3"/>
      <c r="K483" s="119" t="str" cm="1">
        <f t="array" ref="K483">IF(OR($J$14 = "A",$J$14 = "B",$J$14 = "C"),IF(I483="","",IF(LEN(I483)&gt;2,_xlfn.IFS(ISNUMBER(SEARCH("_",I483)),I483,ISNUMBER(SEARCH(", ",I483)),SUBSTITUTE(I483,", ","_"),ISNUMBER(SEARCH("/ ",I483)),SUBSTITUTE(I483,"/ ","_"),ISNUMBER(SEARCH(",",I483)),SUBSTITUTE(I483,",","_"),ISNUMBER(SEARCH("/",I483)),SUBSTITUTE(I483,"/","_"),ISNUMBER(SEARCH("",I483)),I483),I483)),IF(OR($J$14 = "J",$J$14 = "K"),"",IF(D483="","",IF(LEN(D483)&gt;2,_xlfn.IFS(ISNUMBER(SEARCH("_",D483)),D483,ISNUMBER(SEARCH(", ",D483)),SUBSTITUTE(D483,", ","_"),ISNUMBER(SEARCH("/ ",D483)),SUBSTITUTE(D483,"/ ","_"),ISNUMBER(SEARCH(",",D483)),SUBSTITUTE(D483,",","_"),ISNUMBER(SEARCH("/",D483)),SUBSTITUTE(D483,"/","_"),ISNUMBER(SEARCH("",D483)),D483),D483))))</f>
        <v/>
      </c>
      <c r="L483" s="1"/>
      <c r="M483" s="1" t="str">
        <f t="shared" si="36"/>
        <v/>
      </c>
      <c r="N483" s="94" t="str">
        <f>IF($L483="None","",IF(ISERROR(VLOOKUP($L483,Info!$B$4:$B$266,1,FALSE)),"",VLOOKUP($L483,Info!$B$4:$L$266,5,FALSE)))</f>
        <v/>
      </c>
      <c r="O483" s="94" t="str">
        <f>IF(K483="","",IF(AND($J$12&lt;&gt;"ABC",N483="3"),"BAC",IF(N483="3","ABC",IF($J$12&lt;&gt;"ABC",IF($J$10="Standard",VLOOKUP(K483,Info!$BE$4:$BF$481,2,FALSE),VLOOKUP(K483,Info!$BI$4:$BJ$482,2,FALSE)),IF($J$10="Standard",VLOOKUP(K483,Info!$AG$4:$AH$2994,2,FALSE),VLOOKUP(K483,Info!$AK$4:$AL$2997,2,FALSE))))))</f>
        <v/>
      </c>
      <c r="P483" s="94" t="str">
        <f>IF($L483="None","",IF(ISERROR(VLOOKUP($L483,Info!$B$4:$B$266,1,FALSE)),"",VLOOKUP($L483,Info!$B$4:$L$266,3,FALSE)))</f>
        <v/>
      </c>
      <c r="Q483" s="96" t="str">
        <f>IF($L483="None","",IF(ISERROR(VLOOKUP($L483,Info!$B$4:$B$266,1,FALSE)),"",VLOOKUP($L483,Info!$B$4:$L$266,4,FALSE)))</f>
        <v/>
      </c>
      <c r="R483" s="1"/>
      <c r="S483" s="6" t="str">
        <f t="shared" si="37"/>
        <v/>
      </c>
      <c r="T483" s="6" t="str">
        <f>IF($L483="None","",IF(ISERROR(VLOOKUP($L483,Info!$B$4:$B$266,1,FALSE)),"",VLOOKUP($L483,Info!$B$4:$L$266,11,FALSE)))</f>
        <v/>
      </c>
      <c r="U483" s="1"/>
      <c r="V483" s="1"/>
      <c r="W483" s="1"/>
      <c r="X483" s="1" t="str">
        <f>IF($L483="None","",IF(ISERROR(VLOOKUP($L483,Info!$B$4:$B$266,1,FALSE)),"",IF(OR(W483="Metallic Liquid Tight",W483="Non-Metallic Liquid Tight",W483="LSZH",W483="Greenfield"),VLOOKUP($L483,Info!$B$4:$L$266,7,FALSE),"N/A")))</f>
        <v/>
      </c>
      <c r="Y483" s="1"/>
      <c r="Z483" s="96" t="str">
        <f>IF($L483="None","",IF(ISERROR(VLOOKUP($L483,Info!$B$4:$B$266,1,FALSE)),"",VLOOKUP($L483,Info!$B$4:$L$266,9,FALSE)))</f>
        <v/>
      </c>
      <c r="AA483" s="96" t="str">
        <f>IF($L483="None","",IF(ISERROR(VLOOKUP($L483,Info!$B$4:$B$266,1,FALSE)),"",VLOOKUP($L483,Info!$B$4:$L$266,8,FALSE)))</f>
        <v/>
      </c>
      <c r="AB483" s="96" t="str">
        <f>IF($L483="None","",IF(ISERROR(VLOOKUP($L483,Info!$B$4:$B$266,1,FALSE)),"",VLOOKUP($L483,Info!$B$4:$L$266,10,FALSE)))</f>
        <v/>
      </c>
      <c r="AC483" s="1" t="str">
        <f>IF(W483="SO Cable","Black,White",IF(O483="","",IF(P483="","",IF($J$12&lt;&gt;"ABC",IF(P483&lt;="250",VLOOKUP(O483,Info!$AZ$4:$BB$22,3,FALSE),VLOOKUP(O483,Info!$AZ$23:$BB$39,3,FALSE)),IF(P483&lt;="250",VLOOKUP(O483,Info!$AO$4:$AQ$22,3,FALSE),VLOOKUP(O483,Info!$AO$23:$AP$39,3,FALSE))))))</f>
        <v/>
      </c>
      <c r="AD483" s="1"/>
      <c r="AE483" s="1" t="str">
        <f>IF($L483="None","",IF(ISERROR(VLOOKUP($L483,Info!$B$4:$B$266,1,FALSE)),"",VLOOKUP($L483,Info!$B$4:$L$266,4,FALSE)))</f>
        <v/>
      </c>
      <c r="AF483" s="1" t="str">
        <f>IF($L483="None","",IF(ISERROR(VLOOKUP($L483,Info!$B$4:$B$266,1,FALSE)),"",VLOOKUP($L483,Info!$B$4:$L$266,6,FALSE)))</f>
        <v/>
      </c>
      <c r="AG483" s="1"/>
      <c r="AH483" s="33" t="str" cm="1">
        <f t="array" ref="AH483">IF(AND(L483&lt;&gt;"",O483&lt;&gt;"",R483:S483&lt;&gt;"",W483:X483&lt;&gt;"",Z483:AA483&lt;&gt;"",AC483&lt;&gt;""),"Good","Bad")</f>
        <v>Bad</v>
      </c>
      <c r="AL483" t="str" cm="1">
        <f t="array" ref="AL483">IF(R483&gt;0,_xlfn.IFS(COUNTIF($L$20:L483,"&lt;&gt;")&lt;101,1,COUNTIF($L$20:L483,"&lt;&gt;")&lt;201,2,COUNTIF($L$20:L483,"&lt;&gt;")&lt;301,3,COUNTIF($L$20:L483,"&lt;&gt;")&lt;401,4,COUNTIF($L$20:L483,"&lt;&gt;")&lt;501,5,COUNTIF($L$20:L483,"&lt;&gt;")&lt;601,6,COUNTIF($L$20:L483,"&lt;&gt;")&lt;701,7,COUNTIF($L$20:L483,"&lt;&gt;")&lt;801,8,COUNTIF($L$20:L483,"&lt;&gt;")&lt;901,9,COUNTIF($L$20:L483,"&lt;&gt;")&lt;1001,10,COUNTIF($L$20:L483,"&lt;&gt;")&lt;1101,11,COUNTIF($L$20:L483,"&lt;&gt;")&lt;1201,12,COUNTIF($L$20:L483,"&lt;&gt;")&lt;1301,13,COUNTIF($L$20:L483,"&lt;&gt;")&lt;1401,14,COUNTIF($L$20:L483,"&lt;&gt;")&lt;1501,15,COUNTIF($L$20:L483,"&lt;&gt;")&lt;1601,16,COUNTIF($L$20:L483,"&lt;&gt;")&lt;1701,17,COUNTIF($L$20:L483,"&lt;&gt;")&lt;1801,18,COUNTIF($L$20:L483,"&lt;&gt;")&lt;1901,19,COUNTIF($L$20:L483,"&lt;&gt;")&lt;2001,20,COUNTIF($L$20:L483,"&lt;&gt;")&lt;2101,21,COUNTIF($L$20:L483,"&lt;&gt;")&lt;2201,22,COUNTIF($L$20:L483,"&lt;&gt;")&lt;2301,23,COUNTIF($L$20:L483,"&lt;&gt;")&lt;2401,24,COUNTIF($L$20:L483,"&lt;&gt;")&lt;2501,25,COUNTIF($L$20:L483,"&lt;&gt;")&lt;2601,26,COUNTIF($L$20:L483,"&lt;&gt;")&lt;2701,27,COUNTIF($L$20:L483,"&lt;&gt;")&lt;2801,28,COUNTIF($L$20:L483,"&lt;&gt;")&lt;2901,29,COUNTIF($L$20:L483,"&lt;&gt;")&lt;3001,30),"")</f>
        <v/>
      </c>
      <c r="AM483" t="str">
        <f t="shared" si="35"/>
        <v/>
      </c>
      <c r="AN483" t="str">
        <f t="shared" si="39"/>
        <v/>
      </c>
      <c r="AP483" t="str">
        <f t="shared" si="38"/>
        <v/>
      </c>
      <c r="AQ483" t="str">
        <f>IF(AO483="","",COUNTIFS(AM483:$AM$3019,AO483))</f>
        <v/>
      </c>
    </row>
    <row r="484" spans="1:43" x14ac:dyDescent="0.25">
      <c r="A484" s="6" t="str">
        <f>IF(COUNT($A$20:A483)&lt;&gt;$B$4,IF(A483="","",A483+1),"")</f>
        <v/>
      </c>
      <c r="B484" s="3"/>
      <c r="C484" s="3"/>
      <c r="D484" s="122"/>
      <c r="E484" s="3"/>
      <c r="F484" s="3"/>
      <c r="G484" s="3"/>
      <c r="H484" s="3"/>
      <c r="I484" s="120"/>
      <c r="J484" s="3"/>
      <c r="K484" s="119" t="str" cm="1">
        <f t="array" ref="K484">IF(OR($J$14 = "A",$J$14 = "B",$J$14 = "C"),IF(I484="","",IF(LEN(I484)&gt;2,_xlfn.IFS(ISNUMBER(SEARCH("_",I484)),I484,ISNUMBER(SEARCH(", ",I484)),SUBSTITUTE(I484,", ","_"),ISNUMBER(SEARCH("/ ",I484)),SUBSTITUTE(I484,"/ ","_"),ISNUMBER(SEARCH(",",I484)),SUBSTITUTE(I484,",","_"),ISNUMBER(SEARCH("/",I484)),SUBSTITUTE(I484,"/","_"),ISNUMBER(SEARCH("",I484)),I484),I484)),IF(OR($J$14 = "J",$J$14 = "K"),"",IF(D484="","",IF(LEN(D484)&gt;2,_xlfn.IFS(ISNUMBER(SEARCH("_",D484)),D484,ISNUMBER(SEARCH(", ",D484)),SUBSTITUTE(D484,", ","_"),ISNUMBER(SEARCH("/ ",D484)),SUBSTITUTE(D484,"/ ","_"),ISNUMBER(SEARCH(",",D484)),SUBSTITUTE(D484,",","_"),ISNUMBER(SEARCH("/",D484)),SUBSTITUTE(D484,"/","_"),ISNUMBER(SEARCH("",D484)),D484),D484))))</f>
        <v/>
      </c>
      <c r="L484" s="1"/>
      <c r="M484" s="1" t="str">
        <f t="shared" si="36"/>
        <v/>
      </c>
      <c r="N484" s="94" t="str">
        <f>IF($L484="None","",IF(ISERROR(VLOOKUP($L484,Info!$B$4:$B$266,1,FALSE)),"",VLOOKUP($L484,Info!$B$4:$L$266,5,FALSE)))</f>
        <v/>
      </c>
      <c r="O484" s="94" t="str">
        <f>IF(K484="","",IF(AND($J$12&lt;&gt;"ABC",N484="3"),"BAC",IF(N484="3","ABC",IF($J$12&lt;&gt;"ABC",IF($J$10="Standard",VLOOKUP(K484,Info!$BE$4:$BF$481,2,FALSE),VLOOKUP(K484,Info!$BI$4:$BJ$482,2,FALSE)),IF($J$10="Standard",VLOOKUP(K484,Info!$AG$4:$AH$2994,2,FALSE),VLOOKUP(K484,Info!$AK$4:$AL$2997,2,FALSE))))))</f>
        <v/>
      </c>
      <c r="P484" s="94" t="str">
        <f>IF($L484="None","",IF(ISERROR(VLOOKUP($L484,Info!$B$4:$B$266,1,FALSE)),"",VLOOKUP($L484,Info!$B$4:$L$266,3,FALSE)))</f>
        <v/>
      </c>
      <c r="Q484" s="96" t="str">
        <f>IF($L484="None","",IF(ISERROR(VLOOKUP($L484,Info!$B$4:$B$266,1,FALSE)),"",VLOOKUP($L484,Info!$B$4:$L$266,4,FALSE)))</f>
        <v/>
      </c>
      <c r="R484" s="1"/>
      <c r="S484" s="6" t="str">
        <f t="shared" si="37"/>
        <v/>
      </c>
      <c r="T484" s="6" t="str">
        <f>IF($L484="None","",IF(ISERROR(VLOOKUP($L484,Info!$B$4:$B$266,1,FALSE)),"",VLOOKUP($L484,Info!$B$4:$L$266,11,FALSE)))</f>
        <v/>
      </c>
      <c r="U484" s="1"/>
      <c r="V484" s="1"/>
      <c r="W484" s="1"/>
      <c r="X484" s="1" t="str">
        <f>IF($L484="None","",IF(ISERROR(VLOOKUP($L484,Info!$B$4:$B$266,1,FALSE)),"",IF(OR(W484="Metallic Liquid Tight",W484="Non-Metallic Liquid Tight",W484="LSZH",W484="Greenfield"),VLOOKUP($L484,Info!$B$4:$L$266,7,FALSE),"N/A")))</f>
        <v/>
      </c>
      <c r="Y484" s="1"/>
      <c r="Z484" s="96" t="str">
        <f>IF($L484="None","",IF(ISERROR(VLOOKUP($L484,Info!$B$4:$B$266,1,FALSE)),"",VLOOKUP($L484,Info!$B$4:$L$266,9,FALSE)))</f>
        <v/>
      </c>
      <c r="AA484" s="96" t="str">
        <f>IF($L484="None","",IF(ISERROR(VLOOKUP($L484,Info!$B$4:$B$266,1,FALSE)),"",VLOOKUP($L484,Info!$B$4:$L$266,8,FALSE)))</f>
        <v/>
      </c>
      <c r="AB484" s="96" t="str">
        <f>IF($L484="None","",IF(ISERROR(VLOOKUP($L484,Info!$B$4:$B$266,1,FALSE)),"",VLOOKUP($L484,Info!$B$4:$L$266,10,FALSE)))</f>
        <v/>
      </c>
      <c r="AC484" s="1" t="str">
        <f>IF(W484="SO Cable","Black,White",IF(O484="","",IF(P484="","",IF($J$12&lt;&gt;"ABC",IF(P484&lt;="250",VLOOKUP(O484,Info!$AZ$4:$BB$22,3,FALSE),VLOOKUP(O484,Info!$AZ$23:$BB$39,3,FALSE)),IF(P484&lt;="250",VLOOKUP(O484,Info!$AO$4:$AQ$22,3,FALSE),VLOOKUP(O484,Info!$AO$23:$AP$39,3,FALSE))))))</f>
        <v/>
      </c>
      <c r="AD484" s="1"/>
      <c r="AE484" s="1" t="str">
        <f>IF($L484="None","",IF(ISERROR(VLOOKUP($L484,Info!$B$4:$B$266,1,FALSE)),"",VLOOKUP($L484,Info!$B$4:$L$266,4,FALSE)))</f>
        <v/>
      </c>
      <c r="AF484" s="1" t="str">
        <f>IF($L484="None","",IF(ISERROR(VLOOKUP($L484,Info!$B$4:$B$266,1,FALSE)),"",VLOOKUP($L484,Info!$B$4:$L$266,6,FALSE)))</f>
        <v/>
      </c>
      <c r="AG484" s="1"/>
      <c r="AH484" s="33" t="str" cm="1">
        <f t="array" ref="AH484">IF(AND(L484&lt;&gt;"",O484&lt;&gt;"",R484:S484&lt;&gt;"",W484:X484&lt;&gt;"",Z484:AA484&lt;&gt;"",AC484&lt;&gt;""),"Good","Bad")</f>
        <v>Bad</v>
      </c>
      <c r="AL484" t="str" cm="1">
        <f t="array" ref="AL484">IF(R484&gt;0,_xlfn.IFS(COUNTIF($L$20:L484,"&lt;&gt;")&lt;101,1,COUNTIF($L$20:L484,"&lt;&gt;")&lt;201,2,COUNTIF($L$20:L484,"&lt;&gt;")&lt;301,3,COUNTIF($L$20:L484,"&lt;&gt;")&lt;401,4,COUNTIF($L$20:L484,"&lt;&gt;")&lt;501,5,COUNTIF($L$20:L484,"&lt;&gt;")&lt;601,6,COUNTIF($L$20:L484,"&lt;&gt;")&lt;701,7,COUNTIF($L$20:L484,"&lt;&gt;")&lt;801,8,COUNTIF($L$20:L484,"&lt;&gt;")&lt;901,9,COUNTIF($L$20:L484,"&lt;&gt;")&lt;1001,10,COUNTIF($L$20:L484,"&lt;&gt;")&lt;1101,11,COUNTIF($L$20:L484,"&lt;&gt;")&lt;1201,12,COUNTIF($L$20:L484,"&lt;&gt;")&lt;1301,13,COUNTIF($L$20:L484,"&lt;&gt;")&lt;1401,14,COUNTIF($L$20:L484,"&lt;&gt;")&lt;1501,15,COUNTIF($L$20:L484,"&lt;&gt;")&lt;1601,16,COUNTIF($L$20:L484,"&lt;&gt;")&lt;1701,17,COUNTIF($L$20:L484,"&lt;&gt;")&lt;1801,18,COUNTIF($L$20:L484,"&lt;&gt;")&lt;1901,19,COUNTIF($L$20:L484,"&lt;&gt;")&lt;2001,20,COUNTIF($L$20:L484,"&lt;&gt;")&lt;2101,21,COUNTIF($L$20:L484,"&lt;&gt;")&lt;2201,22,COUNTIF($L$20:L484,"&lt;&gt;")&lt;2301,23,COUNTIF($L$20:L484,"&lt;&gt;")&lt;2401,24,COUNTIF($L$20:L484,"&lt;&gt;")&lt;2501,25,COUNTIF($L$20:L484,"&lt;&gt;")&lt;2601,26,COUNTIF($L$20:L484,"&lt;&gt;")&lt;2701,27,COUNTIF($L$20:L484,"&lt;&gt;")&lt;2801,28,COUNTIF($L$20:L484,"&lt;&gt;")&lt;2901,29,COUNTIF($L$20:L484,"&lt;&gt;")&lt;3001,30),"")</f>
        <v/>
      </c>
      <c r="AM484" t="str">
        <f t="shared" si="35"/>
        <v/>
      </c>
      <c r="AN484" t="str">
        <f t="shared" si="39"/>
        <v/>
      </c>
      <c r="AP484" t="str">
        <f t="shared" si="38"/>
        <v/>
      </c>
      <c r="AQ484" t="str">
        <f>IF(AO484="","",COUNTIFS(AM484:$AM$3019,AO484))</f>
        <v/>
      </c>
    </row>
    <row r="485" spans="1:43" x14ac:dyDescent="0.25">
      <c r="A485" s="6" t="str">
        <f>IF(COUNT($A$20:A484)&lt;&gt;$B$4,IF(A484="","",A484+1),"")</f>
        <v/>
      </c>
      <c r="B485" s="3"/>
      <c r="C485" s="3"/>
      <c r="D485" s="122"/>
      <c r="E485" s="3"/>
      <c r="F485" s="3"/>
      <c r="G485" s="3"/>
      <c r="H485" s="3"/>
      <c r="I485" s="120"/>
      <c r="J485" s="3"/>
      <c r="K485" s="119" t="str" cm="1">
        <f t="array" ref="K485">IF(OR($J$14 = "A",$J$14 = "B",$J$14 = "C"),IF(I485="","",IF(LEN(I485)&gt;2,_xlfn.IFS(ISNUMBER(SEARCH("_",I485)),I485,ISNUMBER(SEARCH(", ",I485)),SUBSTITUTE(I485,", ","_"),ISNUMBER(SEARCH("/ ",I485)),SUBSTITUTE(I485,"/ ","_"),ISNUMBER(SEARCH(",",I485)),SUBSTITUTE(I485,",","_"),ISNUMBER(SEARCH("/",I485)),SUBSTITUTE(I485,"/","_"),ISNUMBER(SEARCH("",I485)),I485),I485)),IF(OR($J$14 = "J",$J$14 = "K"),"",IF(D485="","",IF(LEN(D485)&gt;2,_xlfn.IFS(ISNUMBER(SEARCH("_",D485)),D485,ISNUMBER(SEARCH(", ",D485)),SUBSTITUTE(D485,", ","_"),ISNUMBER(SEARCH("/ ",D485)),SUBSTITUTE(D485,"/ ","_"),ISNUMBER(SEARCH(",",D485)),SUBSTITUTE(D485,",","_"),ISNUMBER(SEARCH("/",D485)),SUBSTITUTE(D485,"/","_"),ISNUMBER(SEARCH("",D485)),D485),D485))))</f>
        <v/>
      </c>
      <c r="L485" s="1"/>
      <c r="M485" s="1" t="str">
        <f t="shared" si="36"/>
        <v/>
      </c>
      <c r="N485" s="94" t="str">
        <f>IF($L485="None","",IF(ISERROR(VLOOKUP($L485,Info!$B$4:$B$266,1,FALSE)),"",VLOOKUP($L485,Info!$B$4:$L$266,5,FALSE)))</f>
        <v/>
      </c>
      <c r="O485" s="94" t="str">
        <f>IF(K485="","",IF(AND($J$12&lt;&gt;"ABC",N485="3"),"BAC",IF(N485="3","ABC",IF($J$12&lt;&gt;"ABC",IF($J$10="Standard",VLOOKUP(K485,Info!$BE$4:$BF$481,2,FALSE),VLOOKUP(K485,Info!$BI$4:$BJ$482,2,FALSE)),IF($J$10="Standard",VLOOKUP(K485,Info!$AG$4:$AH$2994,2,FALSE),VLOOKUP(K485,Info!$AK$4:$AL$2997,2,FALSE))))))</f>
        <v/>
      </c>
      <c r="P485" s="94" t="str">
        <f>IF($L485="None","",IF(ISERROR(VLOOKUP($L485,Info!$B$4:$B$266,1,FALSE)),"",VLOOKUP($L485,Info!$B$4:$L$266,3,FALSE)))</f>
        <v/>
      </c>
      <c r="Q485" s="96" t="str">
        <f>IF($L485="None","",IF(ISERROR(VLOOKUP($L485,Info!$B$4:$B$266,1,FALSE)),"",VLOOKUP($L485,Info!$B$4:$L$266,4,FALSE)))</f>
        <v/>
      </c>
      <c r="R485" s="1"/>
      <c r="S485" s="6" t="str">
        <f t="shared" si="37"/>
        <v/>
      </c>
      <c r="T485" s="6" t="str">
        <f>IF($L485="None","",IF(ISERROR(VLOOKUP($L485,Info!$B$4:$B$266,1,FALSE)),"",VLOOKUP($L485,Info!$B$4:$L$266,11,FALSE)))</f>
        <v/>
      </c>
      <c r="U485" s="1"/>
      <c r="V485" s="1"/>
      <c r="W485" s="1"/>
      <c r="X485" s="1" t="str">
        <f>IF($L485="None","",IF(ISERROR(VLOOKUP($L485,Info!$B$4:$B$266,1,FALSE)),"",IF(OR(W485="Metallic Liquid Tight",W485="Non-Metallic Liquid Tight",W485="LSZH",W485="Greenfield"),VLOOKUP($L485,Info!$B$4:$L$266,7,FALSE),"N/A")))</f>
        <v/>
      </c>
      <c r="Y485" s="1"/>
      <c r="Z485" s="96" t="str">
        <f>IF($L485="None","",IF(ISERROR(VLOOKUP($L485,Info!$B$4:$B$266,1,FALSE)),"",VLOOKUP($L485,Info!$B$4:$L$266,9,FALSE)))</f>
        <v/>
      </c>
      <c r="AA485" s="96" t="str">
        <f>IF($L485="None","",IF(ISERROR(VLOOKUP($L485,Info!$B$4:$B$266,1,FALSE)),"",VLOOKUP($L485,Info!$B$4:$L$266,8,FALSE)))</f>
        <v/>
      </c>
      <c r="AB485" s="96" t="str">
        <f>IF($L485="None","",IF(ISERROR(VLOOKUP($L485,Info!$B$4:$B$266,1,FALSE)),"",VLOOKUP($L485,Info!$B$4:$L$266,10,FALSE)))</f>
        <v/>
      </c>
      <c r="AC485" s="1" t="str">
        <f>IF(W485="SO Cable","Black,White",IF(O485="","",IF(P485="","",IF($J$12&lt;&gt;"ABC",IF(P485&lt;="250",VLOOKUP(O485,Info!$AZ$4:$BB$22,3,FALSE),VLOOKUP(O485,Info!$AZ$23:$BB$39,3,FALSE)),IF(P485&lt;="250",VLOOKUP(O485,Info!$AO$4:$AQ$22,3,FALSE),VLOOKUP(O485,Info!$AO$23:$AP$39,3,FALSE))))))</f>
        <v/>
      </c>
      <c r="AD485" s="1"/>
      <c r="AE485" s="1" t="str">
        <f>IF($L485="None","",IF(ISERROR(VLOOKUP($L485,Info!$B$4:$B$266,1,FALSE)),"",VLOOKUP($L485,Info!$B$4:$L$266,4,FALSE)))</f>
        <v/>
      </c>
      <c r="AF485" s="1" t="str">
        <f>IF($L485="None","",IF(ISERROR(VLOOKUP($L485,Info!$B$4:$B$266,1,FALSE)),"",VLOOKUP($L485,Info!$B$4:$L$266,6,FALSE)))</f>
        <v/>
      </c>
      <c r="AG485" s="1"/>
      <c r="AH485" s="33" t="str" cm="1">
        <f t="array" ref="AH485">IF(AND(L485&lt;&gt;"",O485&lt;&gt;"",R485:S485&lt;&gt;"",W485:X485&lt;&gt;"",Z485:AA485&lt;&gt;"",AC485&lt;&gt;""),"Good","Bad")</f>
        <v>Bad</v>
      </c>
      <c r="AL485" t="str" cm="1">
        <f t="array" ref="AL485">IF(R485&gt;0,_xlfn.IFS(COUNTIF($L$20:L485,"&lt;&gt;")&lt;101,1,COUNTIF($L$20:L485,"&lt;&gt;")&lt;201,2,COUNTIF($L$20:L485,"&lt;&gt;")&lt;301,3,COUNTIF($L$20:L485,"&lt;&gt;")&lt;401,4,COUNTIF($L$20:L485,"&lt;&gt;")&lt;501,5,COUNTIF($L$20:L485,"&lt;&gt;")&lt;601,6,COUNTIF($L$20:L485,"&lt;&gt;")&lt;701,7,COUNTIF($L$20:L485,"&lt;&gt;")&lt;801,8,COUNTIF($L$20:L485,"&lt;&gt;")&lt;901,9,COUNTIF($L$20:L485,"&lt;&gt;")&lt;1001,10,COUNTIF($L$20:L485,"&lt;&gt;")&lt;1101,11,COUNTIF($L$20:L485,"&lt;&gt;")&lt;1201,12,COUNTIF($L$20:L485,"&lt;&gt;")&lt;1301,13,COUNTIF($L$20:L485,"&lt;&gt;")&lt;1401,14,COUNTIF($L$20:L485,"&lt;&gt;")&lt;1501,15,COUNTIF($L$20:L485,"&lt;&gt;")&lt;1601,16,COUNTIF($L$20:L485,"&lt;&gt;")&lt;1701,17,COUNTIF($L$20:L485,"&lt;&gt;")&lt;1801,18,COUNTIF($L$20:L485,"&lt;&gt;")&lt;1901,19,COUNTIF($L$20:L485,"&lt;&gt;")&lt;2001,20,COUNTIF($L$20:L485,"&lt;&gt;")&lt;2101,21,COUNTIF($L$20:L485,"&lt;&gt;")&lt;2201,22,COUNTIF($L$20:L485,"&lt;&gt;")&lt;2301,23,COUNTIF($L$20:L485,"&lt;&gt;")&lt;2401,24,COUNTIF($L$20:L485,"&lt;&gt;")&lt;2501,25,COUNTIF($L$20:L485,"&lt;&gt;")&lt;2601,26,COUNTIF($L$20:L485,"&lt;&gt;")&lt;2701,27,COUNTIF($L$20:L485,"&lt;&gt;")&lt;2801,28,COUNTIF($L$20:L485,"&lt;&gt;")&lt;2901,29,COUNTIF($L$20:L485,"&lt;&gt;")&lt;3001,30),"")</f>
        <v/>
      </c>
      <c r="AM485" t="str">
        <f t="shared" si="35"/>
        <v/>
      </c>
      <c r="AN485" t="str">
        <f t="shared" si="39"/>
        <v/>
      </c>
      <c r="AP485" t="str">
        <f t="shared" si="38"/>
        <v/>
      </c>
      <c r="AQ485" t="str">
        <f>IF(AO485="","",COUNTIFS(AM485:$AM$3019,AO485))</f>
        <v/>
      </c>
    </row>
    <row r="486" spans="1:43" x14ac:dyDescent="0.25">
      <c r="A486" s="6" t="str">
        <f>IF(COUNT($A$20:A485)&lt;&gt;$B$4,IF(A485="","",A485+1),"")</f>
        <v/>
      </c>
      <c r="B486" s="3"/>
      <c r="C486" s="3"/>
      <c r="D486" s="122"/>
      <c r="E486" s="3"/>
      <c r="F486" s="3"/>
      <c r="G486" s="3"/>
      <c r="H486" s="3"/>
      <c r="I486" s="120"/>
      <c r="J486" s="3"/>
      <c r="K486" s="119" t="str" cm="1">
        <f t="array" ref="K486">IF(OR($J$14 = "A",$J$14 = "B",$J$14 = "C"),IF(I486="","",IF(LEN(I486)&gt;2,_xlfn.IFS(ISNUMBER(SEARCH("_",I486)),I486,ISNUMBER(SEARCH(", ",I486)),SUBSTITUTE(I486,", ","_"),ISNUMBER(SEARCH("/ ",I486)),SUBSTITUTE(I486,"/ ","_"),ISNUMBER(SEARCH(",",I486)),SUBSTITUTE(I486,",","_"),ISNUMBER(SEARCH("/",I486)),SUBSTITUTE(I486,"/","_"),ISNUMBER(SEARCH("",I486)),I486),I486)),IF(OR($J$14 = "J",$J$14 = "K"),"",IF(D486="","",IF(LEN(D486)&gt;2,_xlfn.IFS(ISNUMBER(SEARCH("_",D486)),D486,ISNUMBER(SEARCH(", ",D486)),SUBSTITUTE(D486,", ","_"),ISNUMBER(SEARCH("/ ",D486)),SUBSTITUTE(D486,"/ ","_"),ISNUMBER(SEARCH(",",D486)),SUBSTITUTE(D486,",","_"),ISNUMBER(SEARCH("/",D486)),SUBSTITUTE(D486,"/","_"),ISNUMBER(SEARCH("",D486)),D486),D486))))</f>
        <v/>
      </c>
      <c r="L486" s="1"/>
      <c r="M486" s="1" t="str">
        <f t="shared" si="36"/>
        <v/>
      </c>
      <c r="N486" s="94" t="str">
        <f>IF($L486="None","",IF(ISERROR(VLOOKUP($L486,Info!$B$4:$B$266,1,FALSE)),"",VLOOKUP($L486,Info!$B$4:$L$266,5,FALSE)))</f>
        <v/>
      </c>
      <c r="O486" s="94" t="str">
        <f>IF(K486="","",IF(AND($J$12&lt;&gt;"ABC",N486="3"),"BAC",IF(N486="3","ABC",IF($J$12&lt;&gt;"ABC",IF($J$10="Standard",VLOOKUP(K486,Info!$BE$4:$BF$481,2,FALSE),VLOOKUP(K486,Info!$BI$4:$BJ$482,2,FALSE)),IF($J$10="Standard",VLOOKUP(K486,Info!$AG$4:$AH$2994,2,FALSE),VLOOKUP(K486,Info!$AK$4:$AL$2997,2,FALSE))))))</f>
        <v/>
      </c>
      <c r="P486" s="94" t="str">
        <f>IF($L486="None","",IF(ISERROR(VLOOKUP($L486,Info!$B$4:$B$266,1,FALSE)),"",VLOOKUP($L486,Info!$B$4:$L$266,3,FALSE)))</f>
        <v/>
      </c>
      <c r="Q486" s="96" t="str">
        <f>IF($L486="None","",IF(ISERROR(VLOOKUP($L486,Info!$B$4:$B$266,1,FALSE)),"",VLOOKUP($L486,Info!$B$4:$L$266,4,FALSE)))</f>
        <v/>
      </c>
      <c r="R486" s="1"/>
      <c r="S486" s="6" t="str">
        <f t="shared" si="37"/>
        <v/>
      </c>
      <c r="T486" s="6" t="str">
        <f>IF($L486="None","",IF(ISERROR(VLOOKUP($L486,Info!$B$4:$B$266,1,FALSE)),"",VLOOKUP($L486,Info!$B$4:$L$266,11,FALSE)))</f>
        <v/>
      </c>
      <c r="U486" s="1"/>
      <c r="V486" s="1"/>
      <c r="W486" s="1"/>
      <c r="X486" s="1" t="str">
        <f>IF($L486="None","",IF(ISERROR(VLOOKUP($L486,Info!$B$4:$B$266,1,FALSE)),"",IF(OR(W486="Metallic Liquid Tight",W486="Non-Metallic Liquid Tight",W486="LSZH",W486="Greenfield"),VLOOKUP($L486,Info!$B$4:$L$266,7,FALSE),"N/A")))</f>
        <v/>
      </c>
      <c r="Y486" s="1"/>
      <c r="Z486" s="96" t="str">
        <f>IF($L486="None","",IF(ISERROR(VLOOKUP($L486,Info!$B$4:$B$266,1,FALSE)),"",VLOOKUP($L486,Info!$B$4:$L$266,9,FALSE)))</f>
        <v/>
      </c>
      <c r="AA486" s="96" t="str">
        <f>IF($L486="None","",IF(ISERROR(VLOOKUP($L486,Info!$B$4:$B$266,1,FALSE)),"",VLOOKUP($L486,Info!$B$4:$L$266,8,FALSE)))</f>
        <v/>
      </c>
      <c r="AB486" s="96" t="str">
        <f>IF($L486="None","",IF(ISERROR(VLOOKUP($L486,Info!$B$4:$B$266,1,FALSE)),"",VLOOKUP($L486,Info!$B$4:$L$266,10,FALSE)))</f>
        <v/>
      </c>
      <c r="AC486" s="1" t="str">
        <f>IF(W486="SO Cable","Black,White",IF(O486="","",IF(P486="","",IF($J$12&lt;&gt;"ABC",IF(P486&lt;="250",VLOOKUP(O486,Info!$AZ$4:$BB$22,3,FALSE),VLOOKUP(O486,Info!$AZ$23:$BB$39,3,FALSE)),IF(P486&lt;="250",VLOOKUP(O486,Info!$AO$4:$AQ$22,3,FALSE),VLOOKUP(O486,Info!$AO$23:$AP$39,3,FALSE))))))</f>
        <v/>
      </c>
      <c r="AD486" s="1"/>
      <c r="AE486" s="1" t="str">
        <f>IF($L486="None","",IF(ISERROR(VLOOKUP($L486,Info!$B$4:$B$266,1,FALSE)),"",VLOOKUP($L486,Info!$B$4:$L$266,4,FALSE)))</f>
        <v/>
      </c>
      <c r="AF486" s="1" t="str">
        <f>IF($L486="None","",IF(ISERROR(VLOOKUP($L486,Info!$B$4:$B$266,1,FALSE)),"",VLOOKUP($L486,Info!$B$4:$L$266,6,FALSE)))</f>
        <v/>
      </c>
      <c r="AG486" s="1"/>
      <c r="AH486" s="33" t="str" cm="1">
        <f t="array" ref="AH486">IF(AND(L486&lt;&gt;"",O486&lt;&gt;"",R486:S486&lt;&gt;"",W486:X486&lt;&gt;"",Z486:AA486&lt;&gt;"",AC486&lt;&gt;""),"Good","Bad")</f>
        <v>Bad</v>
      </c>
      <c r="AL486" t="str" cm="1">
        <f t="array" ref="AL486">IF(R486&gt;0,_xlfn.IFS(COUNTIF($L$20:L486,"&lt;&gt;")&lt;101,1,COUNTIF($L$20:L486,"&lt;&gt;")&lt;201,2,COUNTIF($L$20:L486,"&lt;&gt;")&lt;301,3,COUNTIF($L$20:L486,"&lt;&gt;")&lt;401,4,COUNTIF($L$20:L486,"&lt;&gt;")&lt;501,5,COUNTIF($L$20:L486,"&lt;&gt;")&lt;601,6,COUNTIF($L$20:L486,"&lt;&gt;")&lt;701,7,COUNTIF($L$20:L486,"&lt;&gt;")&lt;801,8,COUNTIF($L$20:L486,"&lt;&gt;")&lt;901,9,COUNTIF($L$20:L486,"&lt;&gt;")&lt;1001,10,COUNTIF($L$20:L486,"&lt;&gt;")&lt;1101,11,COUNTIF($L$20:L486,"&lt;&gt;")&lt;1201,12,COUNTIF($L$20:L486,"&lt;&gt;")&lt;1301,13,COUNTIF($L$20:L486,"&lt;&gt;")&lt;1401,14,COUNTIF($L$20:L486,"&lt;&gt;")&lt;1501,15,COUNTIF($L$20:L486,"&lt;&gt;")&lt;1601,16,COUNTIF($L$20:L486,"&lt;&gt;")&lt;1701,17,COUNTIF($L$20:L486,"&lt;&gt;")&lt;1801,18,COUNTIF($L$20:L486,"&lt;&gt;")&lt;1901,19,COUNTIF($L$20:L486,"&lt;&gt;")&lt;2001,20,COUNTIF($L$20:L486,"&lt;&gt;")&lt;2101,21,COUNTIF($L$20:L486,"&lt;&gt;")&lt;2201,22,COUNTIF($L$20:L486,"&lt;&gt;")&lt;2301,23,COUNTIF($L$20:L486,"&lt;&gt;")&lt;2401,24,COUNTIF($L$20:L486,"&lt;&gt;")&lt;2501,25,COUNTIF($L$20:L486,"&lt;&gt;")&lt;2601,26,COUNTIF($L$20:L486,"&lt;&gt;")&lt;2701,27,COUNTIF($L$20:L486,"&lt;&gt;")&lt;2801,28,COUNTIF($L$20:L486,"&lt;&gt;")&lt;2901,29,COUNTIF($L$20:L486,"&lt;&gt;")&lt;3001,30),"")</f>
        <v/>
      </c>
      <c r="AM486" t="str">
        <f t="shared" si="35"/>
        <v/>
      </c>
      <c r="AN486" t="str">
        <f t="shared" si="39"/>
        <v/>
      </c>
      <c r="AP486" t="str">
        <f t="shared" si="38"/>
        <v/>
      </c>
      <c r="AQ486" t="str">
        <f>IF(AO486="","",COUNTIFS(AM486:$AM$3019,AO486))</f>
        <v/>
      </c>
    </row>
    <row r="487" spans="1:43" x14ac:dyDescent="0.25">
      <c r="A487" s="6" t="str">
        <f>IF(COUNT($A$20:A486)&lt;&gt;$B$4,IF(A486="","",A486+1),"")</f>
        <v/>
      </c>
      <c r="B487" s="3"/>
      <c r="C487" s="3"/>
      <c r="D487" s="122"/>
      <c r="E487" s="3"/>
      <c r="F487" s="3"/>
      <c r="G487" s="3"/>
      <c r="H487" s="3"/>
      <c r="I487" s="120"/>
      <c r="J487" s="3"/>
      <c r="K487" s="119" t="str" cm="1">
        <f t="array" ref="K487">IF(OR($J$14 = "A",$J$14 = "B",$J$14 = "C"),IF(I487="","",IF(LEN(I487)&gt;2,_xlfn.IFS(ISNUMBER(SEARCH("_",I487)),I487,ISNUMBER(SEARCH(", ",I487)),SUBSTITUTE(I487,", ","_"),ISNUMBER(SEARCH("/ ",I487)),SUBSTITUTE(I487,"/ ","_"),ISNUMBER(SEARCH(",",I487)),SUBSTITUTE(I487,",","_"),ISNUMBER(SEARCH("/",I487)),SUBSTITUTE(I487,"/","_"),ISNUMBER(SEARCH("",I487)),I487),I487)),IF(OR($J$14 = "J",$J$14 = "K"),"",IF(D487="","",IF(LEN(D487)&gt;2,_xlfn.IFS(ISNUMBER(SEARCH("_",D487)),D487,ISNUMBER(SEARCH(", ",D487)),SUBSTITUTE(D487,", ","_"),ISNUMBER(SEARCH("/ ",D487)),SUBSTITUTE(D487,"/ ","_"),ISNUMBER(SEARCH(",",D487)),SUBSTITUTE(D487,",","_"),ISNUMBER(SEARCH("/",D487)),SUBSTITUTE(D487,"/","_"),ISNUMBER(SEARCH("",D487)),D487),D487))))</f>
        <v/>
      </c>
      <c r="L487" s="1"/>
      <c r="M487" s="1" t="str">
        <f t="shared" si="36"/>
        <v/>
      </c>
      <c r="N487" s="94" t="str">
        <f>IF($L487="None","",IF(ISERROR(VLOOKUP($L487,Info!$B$4:$B$266,1,FALSE)),"",VLOOKUP($L487,Info!$B$4:$L$266,5,FALSE)))</f>
        <v/>
      </c>
      <c r="O487" s="94" t="str">
        <f>IF(K487="","",IF(AND($J$12&lt;&gt;"ABC",N487="3"),"BAC",IF(N487="3","ABC",IF($J$12&lt;&gt;"ABC",IF($J$10="Standard",VLOOKUP(K487,Info!$BE$4:$BF$481,2,FALSE),VLOOKUP(K487,Info!$BI$4:$BJ$482,2,FALSE)),IF($J$10="Standard",VLOOKUP(K487,Info!$AG$4:$AH$2994,2,FALSE),VLOOKUP(K487,Info!$AK$4:$AL$2997,2,FALSE))))))</f>
        <v/>
      </c>
      <c r="P487" s="94" t="str">
        <f>IF($L487="None","",IF(ISERROR(VLOOKUP($L487,Info!$B$4:$B$266,1,FALSE)),"",VLOOKUP($L487,Info!$B$4:$L$266,3,FALSE)))</f>
        <v/>
      </c>
      <c r="Q487" s="96" t="str">
        <f>IF($L487="None","",IF(ISERROR(VLOOKUP($L487,Info!$B$4:$B$266,1,FALSE)),"",VLOOKUP($L487,Info!$B$4:$L$266,4,FALSE)))</f>
        <v/>
      </c>
      <c r="R487" s="1"/>
      <c r="S487" s="6" t="str">
        <f t="shared" si="37"/>
        <v/>
      </c>
      <c r="T487" s="6" t="str">
        <f>IF($L487="None","",IF(ISERROR(VLOOKUP($L487,Info!$B$4:$B$266,1,FALSE)),"",VLOOKUP($L487,Info!$B$4:$L$266,11,FALSE)))</f>
        <v/>
      </c>
      <c r="U487" s="1"/>
      <c r="V487" s="1"/>
      <c r="W487" s="1"/>
      <c r="X487" s="1" t="str">
        <f>IF($L487="None","",IF(ISERROR(VLOOKUP($L487,Info!$B$4:$B$266,1,FALSE)),"",IF(OR(W487="Metallic Liquid Tight",W487="Non-Metallic Liquid Tight",W487="LSZH",W487="Greenfield"),VLOOKUP($L487,Info!$B$4:$L$266,7,FALSE),"N/A")))</f>
        <v/>
      </c>
      <c r="Y487" s="1"/>
      <c r="Z487" s="96" t="str">
        <f>IF($L487="None","",IF(ISERROR(VLOOKUP($L487,Info!$B$4:$B$266,1,FALSE)),"",VLOOKUP($L487,Info!$B$4:$L$266,9,FALSE)))</f>
        <v/>
      </c>
      <c r="AA487" s="96" t="str">
        <f>IF($L487="None","",IF(ISERROR(VLOOKUP($L487,Info!$B$4:$B$266,1,FALSE)),"",VLOOKUP($L487,Info!$B$4:$L$266,8,FALSE)))</f>
        <v/>
      </c>
      <c r="AB487" s="96" t="str">
        <f>IF($L487="None","",IF(ISERROR(VLOOKUP($L487,Info!$B$4:$B$266,1,FALSE)),"",VLOOKUP($L487,Info!$B$4:$L$266,10,FALSE)))</f>
        <v/>
      </c>
      <c r="AC487" s="1" t="str">
        <f>IF(W487="SO Cable","Black,White",IF(O487="","",IF(P487="","",IF($J$12&lt;&gt;"ABC",IF(P487&lt;="250",VLOOKUP(O487,Info!$AZ$4:$BB$22,3,FALSE),VLOOKUP(O487,Info!$AZ$23:$BB$39,3,FALSE)),IF(P487&lt;="250",VLOOKUP(O487,Info!$AO$4:$AQ$22,3,FALSE),VLOOKUP(O487,Info!$AO$23:$AP$39,3,FALSE))))))</f>
        <v/>
      </c>
      <c r="AD487" s="1"/>
      <c r="AE487" s="1" t="str">
        <f>IF($L487="None","",IF(ISERROR(VLOOKUP($L487,Info!$B$4:$B$266,1,FALSE)),"",VLOOKUP($L487,Info!$B$4:$L$266,4,FALSE)))</f>
        <v/>
      </c>
      <c r="AF487" s="1" t="str">
        <f>IF($L487="None","",IF(ISERROR(VLOOKUP($L487,Info!$B$4:$B$266,1,FALSE)),"",VLOOKUP($L487,Info!$B$4:$L$266,6,FALSE)))</f>
        <v/>
      </c>
      <c r="AG487" s="1"/>
      <c r="AH487" s="33" t="str" cm="1">
        <f t="array" ref="AH487">IF(AND(L487&lt;&gt;"",O487&lt;&gt;"",R487:S487&lt;&gt;"",W487:X487&lt;&gt;"",Z487:AA487&lt;&gt;"",AC487&lt;&gt;""),"Good","Bad")</f>
        <v>Bad</v>
      </c>
      <c r="AL487" t="str" cm="1">
        <f t="array" ref="AL487">IF(R487&gt;0,_xlfn.IFS(COUNTIF($L$20:L487,"&lt;&gt;")&lt;101,1,COUNTIF($L$20:L487,"&lt;&gt;")&lt;201,2,COUNTIF($L$20:L487,"&lt;&gt;")&lt;301,3,COUNTIF($L$20:L487,"&lt;&gt;")&lt;401,4,COUNTIF($L$20:L487,"&lt;&gt;")&lt;501,5,COUNTIF($L$20:L487,"&lt;&gt;")&lt;601,6,COUNTIF($L$20:L487,"&lt;&gt;")&lt;701,7,COUNTIF($L$20:L487,"&lt;&gt;")&lt;801,8,COUNTIF($L$20:L487,"&lt;&gt;")&lt;901,9,COUNTIF($L$20:L487,"&lt;&gt;")&lt;1001,10,COUNTIF($L$20:L487,"&lt;&gt;")&lt;1101,11,COUNTIF($L$20:L487,"&lt;&gt;")&lt;1201,12,COUNTIF($L$20:L487,"&lt;&gt;")&lt;1301,13,COUNTIF($L$20:L487,"&lt;&gt;")&lt;1401,14,COUNTIF($L$20:L487,"&lt;&gt;")&lt;1501,15,COUNTIF($L$20:L487,"&lt;&gt;")&lt;1601,16,COUNTIF($L$20:L487,"&lt;&gt;")&lt;1701,17,COUNTIF($L$20:L487,"&lt;&gt;")&lt;1801,18,COUNTIF($L$20:L487,"&lt;&gt;")&lt;1901,19,COUNTIF($L$20:L487,"&lt;&gt;")&lt;2001,20,COUNTIF($L$20:L487,"&lt;&gt;")&lt;2101,21,COUNTIF($L$20:L487,"&lt;&gt;")&lt;2201,22,COUNTIF($L$20:L487,"&lt;&gt;")&lt;2301,23,COUNTIF($L$20:L487,"&lt;&gt;")&lt;2401,24,COUNTIF($L$20:L487,"&lt;&gt;")&lt;2501,25,COUNTIF($L$20:L487,"&lt;&gt;")&lt;2601,26,COUNTIF($L$20:L487,"&lt;&gt;")&lt;2701,27,COUNTIF($L$20:L487,"&lt;&gt;")&lt;2801,28,COUNTIF($L$20:L487,"&lt;&gt;")&lt;2901,29,COUNTIF($L$20:L487,"&lt;&gt;")&lt;3001,30),"")</f>
        <v/>
      </c>
      <c r="AM487" t="str">
        <f t="shared" si="35"/>
        <v/>
      </c>
      <c r="AN487" t="str">
        <f t="shared" si="39"/>
        <v/>
      </c>
      <c r="AP487" t="str">
        <f t="shared" si="38"/>
        <v/>
      </c>
      <c r="AQ487" t="str">
        <f>IF(AO487="","",COUNTIFS(AM487:$AM$3019,AO487))</f>
        <v/>
      </c>
    </row>
    <row r="488" spans="1:43" x14ac:dyDescent="0.25">
      <c r="A488" s="6" t="str">
        <f>IF(COUNT($A$20:A487)&lt;&gt;$B$4,IF(A487="","",A487+1),"")</f>
        <v/>
      </c>
      <c r="B488" s="3"/>
      <c r="C488" s="3"/>
      <c r="D488" s="122"/>
      <c r="E488" s="3"/>
      <c r="F488" s="3"/>
      <c r="G488" s="3"/>
      <c r="H488" s="3"/>
      <c r="I488" s="120"/>
      <c r="J488" s="3"/>
      <c r="K488" s="119" t="str" cm="1">
        <f t="array" ref="K488">IF(OR($J$14 = "A",$J$14 = "B",$J$14 = "C"),IF(I488="","",IF(LEN(I488)&gt;2,_xlfn.IFS(ISNUMBER(SEARCH("_",I488)),I488,ISNUMBER(SEARCH(", ",I488)),SUBSTITUTE(I488,", ","_"),ISNUMBER(SEARCH("/ ",I488)),SUBSTITUTE(I488,"/ ","_"),ISNUMBER(SEARCH(",",I488)),SUBSTITUTE(I488,",","_"),ISNUMBER(SEARCH("/",I488)),SUBSTITUTE(I488,"/","_"),ISNUMBER(SEARCH("",I488)),I488),I488)),IF(OR($J$14 = "J",$J$14 = "K"),"",IF(D488="","",IF(LEN(D488)&gt;2,_xlfn.IFS(ISNUMBER(SEARCH("_",D488)),D488,ISNUMBER(SEARCH(", ",D488)),SUBSTITUTE(D488,", ","_"),ISNUMBER(SEARCH("/ ",D488)),SUBSTITUTE(D488,"/ ","_"),ISNUMBER(SEARCH(",",D488)),SUBSTITUTE(D488,",","_"),ISNUMBER(SEARCH("/",D488)),SUBSTITUTE(D488,"/","_"),ISNUMBER(SEARCH("",D488)),D488),D488))))</f>
        <v/>
      </c>
      <c r="L488" s="1"/>
      <c r="M488" s="1" t="str">
        <f t="shared" si="36"/>
        <v/>
      </c>
      <c r="N488" s="94" t="str">
        <f>IF($L488="None","",IF(ISERROR(VLOOKUP($L488,Info!$B$4:$B$266,1,FALSE)),"",VLOOKUP($L488,Info!$B$4:$L$266,5,FALSE)))</f>
        <v/>
      </c>
      <c r="O488" s="94" t="str">
        <f>IF(K488="","",IF(AND($J$12&lt;&gt;"ABC",N488="3"),"BAC",IF(N488="3","ABC",IF($J$12&lt;&gt;"ABC",IF($J$10="Standard",VLOOKUP(K488,Info!$BE$4:$BF$481,2,FALSE),VLOOKUP(K488,Info!$BI$4:$BJ$482,2,FALSE)),IF($J$10="Standard",VLOOKUP(K488,Info!$AG$4:$AH$2994,2,FALSE),VLOOKUP(K488,Info!$AK$4:$AL$2997,2,FALSE))))))</f>
        <v/>
      </c>
      <c r="P488" s="94" t="str">
        <f>IF($L488="None","",IF(ISERROR(VLOOKUP($L488,Info!$B$4:$B$266,1,FALSE)),"",VLOOKUP($L488,Info!$B$4:$L$266,3,FALSE)))</f>
        <v/>
      </c>
      <c r="Q488" s="96" t="str">
        <f>IF($L488="None","",IF(ISERROR(VLOOKUP($L488,Info!$B$4:$B$266,1,FALSE)),"",VLOOKUP($L488,Info!$B$4:$L$266,4,FALSE)))</f>
        <v/>
      </c>
      <c r="R488" s="1"/>
      <c r="S488" s="6" t="str">
        <f t="shared" si="37"/>
        <v/>
      </c>
      <c r="T488" s="6" t="str">
        <f>IF($L488="None","",IF(ISERROR(VLOOKUP($L488,Info!$B$4:$B$266,1,FALSE)),"",VLOOKUP($L488,Info!$B$4:$L$266,11,FALSE)))</f>
        <v/>
      </c>
      <c r="U488" s="1"/>
      <c r="V488" s="1"/>
      <c r="W488" s="1"/>
      <c r="X488" s="1" t="str">
        <f>IF($L488="None","",IF(ISERROR(VLOOKUP($L488,Info!$B$4:$B$266,1,FALSE)),"",IF(OR(W488="Metallic Liquid Tight",W488="Non-Metallic Liquid Tight",W488="LSZH",W488="Greenfield"),VLOOKUP($L488,Info!$B$4:$L$266,7,FALSE),"N/A")))</f>
        <v/>
      </c>
      <c r="Y488" s="1"/>
      <c r="Z488" s="96" t="str">
        <f>IF($L488="None","",IF(ISERROR(VLOOKUP($L488,Info!$B$4:$B$266,1,FALSE)),"",VLOOKUP($L488,Info!$B$4:$L$266,9,FALSE)))</f>
        <v/>
      </c>
      <c r="AA488" s="96" t="str">
        <f>IF($L488="None","",IF(ISERROR(VLOOKUP($L488,Info!$B$4:$B$266,1,FALSE)),"",VLOOKUP($L488,Info!$B$4:$L$266,8,FALSE)))</f>
        <v/>
      </c>
      <c r="AB488" s="96" t="str">
        <f>IF($L488="None","",IF(ISERROR(VLOOKUP($L488,Info!$B$4:$B$266,1,FALSE)),"",VLOOKUP($L488,Info!$B$4:$L$266,10,FALSE)))</f>
        <v/>
      </c>
      <c r="AC488" s="1" t="str">
        <f>IF(W488="SO Cable","Black,White",IF(O488="","",IF(P488="","",IF($J$12&lt;&gt;"ABC",IF(P488&lt;="250",VLOOKUP(O488,Info!$AZ$4:$BB$22,3,FALSE),VLOOKUP(O488,Info!$AZ$23:$BB$39,3,FALSE)),IF(P488&lt;="250",VLOOKUP(O488,Info!$AO$4:$AQ$22,3,FALSE),VLOOKUP(O488,Info!$AO$23:$AP$39,3,FALSE))))))</f>
        <v/>
      </c>
      <c r="AD488" s="1"/>
      <c r="AE488" s="1" t="str">
        <f>IF($L488="None","",IF(ISERROR(VLOOKUP($L488,Info!$B$4:$B$266,1,FALSE)),"",VLOOKUP($L488,Info!$B$4:$L$266,4,FALSE)))</f>
        <v/>
      </c>
      <c r="AF488" s="1" t="str">
        <f>IF($L488="None","",IF(ISERROR(VLOOKUP($L488,Info!$B$4:$B$266,1,FALSE)),"",VLOOKUP($L488,Info!$B$4:$L$266,6,FALSE)))</f>
        <v/>
      </c>
      <c r="AG488" s="1"/>
      <c r="AH488" s="33" t="str" cm="1">
        <f t="array" ref="AH488">IF(AND(L488&lt;&gt;"",O488&lt;&gt;"",R488:S488&lt;&gt;"",W488:X488&lt;&gt;"",Z488:AA488&lt;&gt;"",AC488&lt;&gt;""),"Good","Bad")</f>
        <v>Bad</v>
      </c>
      <c r="AL488" t="str" cm="1">
        <f t="array" ref="AL488">IF(R488&gt;0,_xlfn.IFS(COUNTIF($L$20:L488,"&lt;&gt;")&lt;101,1,COUNTIF($L$20:L488,"&lt;&gt;")&lt;201,2,COUNTIF($L$20:L488,"&lt;&gt;")&lt;301,3,COUNTIF($L$20:L488,"&lt;&gt;")&lt;401,4,COUNTIF($L$20:L488,"&lt;&gt;")&lt;501,5,COUNTIF($L$20:L488,"&lt;&gt;")&lt;601,6,COUNTIF($L$20:L488,"&lt;&gt;")&lt;701,7,COUNTIF($L$20:L488,"&lt;&gt;")&lt;801,8,COUNTIF($L$20:L488,"&lt;&gt;")&lt;901,9,COUNTIF($L$20:L488,"&lt;&gt;")&lt;1001,10,COUNTIF($L$20:L488,"&lt;&gt;")&lt;1101,11,COUNTIF($L$20:L488,"&lt;&gt;")&lt;1201,12,COUNTIF($L$20:L488,"&lt;&gt;")&lt;1301,13,COUNTIF($L$20:L488,"&lt;&gt;")&lt;1401,14,COUNTIF($L$20:L488,"&lt;&gt;")&lt;1501,15,COUNTIF($L$20:L488,"&lt;&gt;")&lt;1601,16,COUNTIF($L$20:L488,"&lt;&gt;")&lt;1701,17,COUNTIF($L$20:L488,"&lt;&gt;")&lt;1801,18,COUNTIF($L$20:L488,"&lt;&gt;")&lt;1901,19,COUNTIF($L$20:L488,"&lt;&gt;")&lt;2001,20,COUNTIF($L$20:L488,"&lt;&gt;")&lt;2101,21,COUNTIF($L$20:L488,"&lt;&gt;")&lt;2201,22,COUNTIF($L$20:L488,"&lt;&gt;")&lt;2301,23,COUNTIF($L$20:L488,"&lt;&gt;")&lt;2401,24,COUNTIF($L$20:L488,"&lt;&gt;")&lt;2501,25,COUNTIF($L$20:L488,"&lt;&gt;")&lt;2601,26,COUNTIF($L$20:L488,"&lt;&gt;")&lt;2701,27,COUNTIF($L$20:L488,"&lt;&gt;")&lt;2801,28,COUNTIF($L$20:L488,"&lt;&gt;")&lt;2901,29,COUNTIF($L$20:L488,"&lt;&gt;")&lt;3001,30),"")</f>
        <v/>
      </c>
      <c r="AM488" t="str">
        <f t="shared" si="35"/>
        <v/>
      </c>
      <c r="AN488" t="str">
        <f t="shared" si="39"/>
        <v/>
      </c>
      <c r="AP488" t="str">
        <f t="shared" si="38"/>
        <v/>
      </c>
      <c r="AQ488" t="str">
        <f>IF(AO488="","",COUNTIFS(AM488:$AM$3019,AO488))</f>
        <v/>
      </c>
    </row>
    <row r="489" spans="1:43" x14ac:dyDescent="0.25">
      <c r="A489" s="6" t="str">
        <f>IF(COUNT($A$20:A488)&lt;&gt;$B$4,IF(A488="","",A488+1),"")</f>
        <v/>
      </c>
      <c r="B489" s="3"/>
      <c r="C489" s="3"/>
      <c r="D489" s="122"/>
      <c r="E489" s="3"/>
      <c r="F489" s="3"/>
      <c r="G489" s="3"/>
      <c r="H489" s="3"/>
      <c r="I489" s="120"/>
      <c r="J489" s="3"/>
      <c r="K489" s="119" t="str" cm="1">
        <f t="array" ref="K489">IF(OR($J$14 = "A",$J$14 = "B",$J$14 = "C"),IF(I489="","",IF(LEN(I489)&gt;2,_xlfn.IFS(ISNUMBER(SEARCH("_",I489)),I489,ISNUMBER(SEARCH(", ",I489)),SUBSTITUTE(I489,", ","_"),ISNUMBER(SEARCH("/ ",I489)),SUBSTITUTE(I489,"/ ","_"),ISNUMBER(SEARCH(",",I489)),SUBSTITUTE(I489,",","_"),ISNUMBER(SEARCH("/",I489)),SUBSTITUTE(I489,"/","_"),ISNUMBER(SEARCH("",I489)),I489),I489)),IF(OR($J$14 = "J",$J$14 = "K"),"",IF(D489="","",IF(LEN(D489)&gt;2,_xlfn.IFS(ISNUMBER(SEARCH("_",D489)),D489,ISNUMBER(SEARCH(", ",D489)),SUBSTITUTE(D489,", ","_"),ISNUMBER(SEARCH("/ ",D489)),SUBSTITUTE(D489,"/ ","_"),ISNUMBER(SEARCH(",",D489)),SUBSTITUTE(D489,",","_"),ISNUMBER(SEARCH("/",D489)),SUBSTITUTE(D489,"/","_"),ISNUMBER(SEARCH("",D489)),D489),D489))))</f>
        <v/>
      </c>
      <c r="L489" s="1"/>
      <c r="M489" s="1" t="str">
        <f t="shared" si="36"/>
        <v/>
      </c>
      <c r="N489" s="94" t="str">
        <f>IF($L489="None","",IF(ISERROR(VLOOKUP($L489,Info!$B$4:$B$266,1,FALSE)),"",VLOOKUP($L489,Info!$B$4:$L$266,5,FALSE)))</f>
        <v/>
      </c>
      <c r="O489" s="94" t="str">
        <f>IF(K489="","",IF(AND($J$12&lt;&gt;"ABC",N489="3"),"BAC",IF(N489="3","ABC",IF($J$12&lt;&gt;"ABC",IF($J$10="Standard",VLOOKUP(K489,Info!$BE$4:$BF$481,2,FALSE),VLOOKUP(K489,Info!$BI$4:$BJ$482,2,FALSE)),IF($J$10="Standard",VLOOKUP(K489,Info!$AG$4:$AH$2994,2,FALSE),VLOOKUP(K489,Info!$AK$4:$AL$2997,2,FALSE))))))</f>
        <v/>
      </c>
      <c r="P489" s="94" t="str">
        <f>IF($L489="None","",IF(ISERROR(VLOOKUP($L489,Info!$B$4:$B$266,1,FALSE)),"",VLOOKUP($L489,Info!$B$4:$L$266,3,FALSE)))</f>
        <v/>
      </c>
      <c r="Q489" s="96" t="str">
        <f>IF($L489="None","",IF(ISERROR(VLOOKUP($L489,Info!$B$4:$B$266,1,FALSE)),"",VLOOKUP($L489,Info!$B$4:$L$266,4,FALSE)))</f>
        <v/>
      </c>
      <c r="R489" s="1"/>
      <c r="S489" s="6" t="str">
        <f t="shared" si="37"/>
        <v/>
      </c>
      <c r="T489" s="6" t="str">
        <f>IF($L489="None","",IF(ISERROR(VLOOKUP($L489,Info!$B$4:$B$266,1,FALSE)),"",VLOOKUP($L489,Info!$B$4:$L$266,11,FALSE)))</f>
        <v/>
      </c>
      <c r="U489" s="1"/>
      <c r="V489" s="1"/>
      <c r="W489" s="1"/>
      <c r="X489" s="1" t="str">
        <f>IF($L489="None","",IF(ISERROR(VLOOKUP($L489,Info!$B$4:$B$266,1,FALSE)),"",IF(OR(W489="Metallic Liquid Tight",W489="Non-Metallic Liquid Tight",W489="LSZH",W489="Greenfield"),VLOOKUP($L489,Info!$B$4:$L$266,7,FALSE),"N/A")))</f>
        <v/>
      </c>
      <c r="Y489" s="1"/>
      <c r="Z489" s="96" t="str">
        <f>IF($L489="None","",IF(ISERROR(VLOOKUP($L489,Info!$B$4:$B$266,1,FALSE)),"",VLOOKUP($L489,Info!$B$4:$L$266,9,FALSE)))</f>
        <v/>
      </c>
      <c r="AA489" s="96" t="str">
        <f>IF($L489="None","",IF(ISERROR(VLOOKUP($L489,Info!$B$4:$B$266,1,FALSE)),"",VLOOKUP($L489,Info!$B$4:$L$266,8,FALSE)))</f>
        <v/>
      </c>
      <c r="AB489" s="96" t="str">
        <f>IF($L489="None","",IF(ISERROR(VLOOKUP($L489,Info!$B$4:$B$266,1,FALSE)),"",VLOOKUP($L489,Info!$B$4:$L$266,10,FALSE)))</f>
        <v/>
      </c>
      <c r="AC489" s="1" t="str">
        <f>IF(W489="SO Cable","Black,White",IF(O489="","",IF(P489="","",IF($J$12&lt;&gt;"ABC",IF(P489&lt;="250",VLOOKUP(O489,Info!$AZ$4:$BB$22,3,FALSE),VLOOKUP(O489,Info!$AZ$23:$BB$39,3,FALSE)),IF(P489&lt;="250",VLOOKUP(O489,Info!$AO$4:$AQ$22,3,FALSE),VLOOKUP(O489,Info!$AO$23:$AP$39,3,FALSE))))))</f>
        <v/>
      </c>
      <c r="AD489" s="1"/>
      <c r="AE489" s="1" t="str">
        <f>IF($L489="None","",IF(ISERROR(VLOOKUP($L489,Info!$B$4:$B$266,1,FALSE)),"",VLOOKUP($L489,Info!$B$4:$L$266,4,FALSE)))</f>
        <v/>
      </c>
      <c r="AF489" s="1" t="str">
        <f>IF($L489="None","",IF(ISERROR(VLOOKUP($L489,Info!$B$4:$B$266,1,FALSE)),"",VLOOKUP($L489,Info!$B$4:$L$266,6,FALSE)))</f>
        <v/>
      </c>
      <c r="AG489" s="1"/>
      <c r="AH489" s="33" t="str" cm="1">
        <f t="array" ref="AH489">IF(AND(L489&lt;&gt;"",O489&lt;&gt;"",R489:S489&lt;&gt;"",W489:X489&lt;&gt;"",Z489:AA489&lt;&gt;"",AC489&lt;&gt;""),"Good","Bad")</f>
        <v>Bad</v>
      </c>
      <c r="AL489" t="str" cm="1">
        <f t="array" ref="AL489">IF(R489&gt;0,_xlfn.IFS(COUNTIF($L$20:L489,"&lt;&gt;")&lt;101,1,COUNTIF($L$20:L489,"&lt;&gt;")&lt;201,2,COUNTIF($L$20:L489,"&lt;&gt;")&lt;301,3,COUNTIF($L$20:L489,"&lt;&gt;")&lt;401,4,COUNTIF($L$20:L489,"&lt;&gt;")&lt;501,5,COUNTIF($L$20:L489,"&lt;&gt;")&lt;601,6,COUNTIF($L$20:L489,"&lt;&gt;")&lt;701,7,COUNTIF($L$20:L489,"&lt;&gt;")&lt;801,8,COUNTIF($L$20:L489,"&lt;&gt;")&lt;901,9,COUNTIF($L$20:L489,"&lt;&gt;")&lt;1001,10,COUNTIF($L$20:L489,"&lt;&gt;")&lt;1101,11,COUNTIF($L$20:L489,"&lt;&gt;")&lt;1201,12,COUNTIF($L$20:L489,"&lt;&gt;")&lt;1301,13,COUNTIF($L$20:L489,"&lt;&gt;")&lt;1401,14,COUNTIF($L$20:L489,"&lt;&gt;")&lt;1501,15,COUNTIF($L$20:L489,"&lt;&gt;")&lt;1601,16,COUNTIF($L$20:L489,"&lt;&gt;")&lt;1701,17,COUNTIF($L$20:L489,"&lt;&gt;")&lt;1801,18,COUNTIF($L$20:L489,"&lt;&gt;")&lt;1901,19,COUNTIF($L$20:L489,"&lt;&gt;")&lt;2001,20,COUNTIF($L$20:L489,"&lt;&gt;")&lt;2101,21,COUNTIF($L$20:L489,"&lt;&gt;")&lt;2201,22,COUNTIF($L$20:L489,"&lt;&gt;")&lt;2301,23,COUNTIF($L$20:L489,"&lt;&gt;")&lt;2401,24,COUNTIF($L$20:L489,"&lt;&gt;")&lt;2501,25,COUNTIF($L$20:L489,"&lt;&gt;")&lt;2601,26,COUNTIF($L$20:L489,"&lt;&gt;")&lt;2701,27,COUNTIF($L$20:L489,"&lt;&gt;")&lt;2801,28,COUNTIF($L$20:L489,"&lt;&gt;")&lt;2901,29,COUNTIF($L$20:L489,"&lt;&gt;")&lt;3001,30),"")</f>
        <v/>
      </c>
      <c r="AM489" t="str">
        <f t="shared" si="35"/>
        <v/>
      </c>
      <c r="AN489" t="str">
        <f t="shared" si="39"/>
        <v/>
      </c>
      <c r="AP489" t="str">
        <f t="shared" si="38"/>
        <v/>
      </c>
      <c r="AQ489" t="str">
        <f>IF(AO489="","",COUNTIFS(AM489:$AM$3019,AO489))</f>
        <v/>
      </c>
    </row>
    <row r="490" spans="1:43" x14ac:dyDescent="0.25">
      <c r="A490" s="6" t="str">
        <f>IF(COUNT($A$20:A489)&lt;&gt;$B$4,IF(A489="","",A489+1),"")</f>
        <v/>
      </c>
      <c r="B490" s="3"/>
      <c r="C490" s="3"/>
      <c r="D490" s="122"/>
      <c r="E490" s="3"/>
      <c r="F490" s="3"/>
      <c r="G490" s="3"/>
      <c r="H490" s="3"/>
      <c r="I490" s="120"/>
      <c r="J490" s="3"/>
      <c r="K490" s="119" t="str" cm="1">
        <f t="array" ref="K490">IF(OR($J$14 = "A",$J$14 = "B",$J$14 = "C"),IF(I490="","",IF(LEN(I490)&gt;2,_xlfn.IFS(ISNUMBER(SEARCH("_",I490)),I490,ISNUMBER(SEARCH(", ",I490)),SUBSTITUTE(I490,", ","_"),ISNUMBER(SEARCH("/ ",I490)),SUBSTITUTE(I490,"/ ","_"),ISNUMBER(SEARCH(",",I490)),SUBSTITUTE(I490,",","_"),ISNUMBER(SEARCH("/",I490)),SUBSTITUTE(I490,"/","_"),ISNUMBER(SEARCH("",I490)),I490),I490)),IF(OR($J$14 = "J",$J$14 = "K"),"",IF(D490="","",IF(LEN(D490)&gt;2,_xlfn.IFS(ISNUMBER(SEARCH("_",D490)),D490,ISNUMBER(SEARCH(", ",D490)),SUBSTITUTE(D490,", ","_"),ISNUMBER(SEARCH("/ ",D490)),SUBSTITUTE(D490,"/ ","_"),ISNUMBER(SEARCH(",",D490)),SUBSTITUTE(D490,",","_"),ISNUMBER(SEARCH("/",D490)),SUBSTITUTE(D490,"/","_"),ISNUMBER(SEARCH("",D490)),D490),D490))))</f>
        <v/>
      </c>
      <c r="L490" s="1"/>
      <c r="M490" s="1" t="str">
        <f t="shared" si="36"/>
        <v/>
      </c>
      <c r="N490" s="94" t="str">
        <f>IF($L490="None","",IF(ISERROR(VLOOKUP($L490,Info!$B$4:$B$266,1,FALSE)),"",VLOOKUP($L490,Info!$B$4:$L$266,5,FALSE)))</f>
        <v/>
      </c>
      <c r="O490" s="94" t="str">
        <f>IF(K490="","",IF(AND($J$12&lt;&gt;"ABC",N490="3"),"BAC",IF(N490="3","ABC",IF($J$12&lt;&gt;"ABC",IF($J$10="Standard",VLOOKUP(K490,Info!$BE$4:$BF$481,2,FALSE),VLOOKUP(K490,Info!$BI$4:$BJ$482,2,FALSE)),IF($J$10="Standard",VLOOKUP(K490,Info!$AG$4:$AH$2994,2,FALSE),VLOOKUP(K490,Info!$AK$4:$AL$2997,2,FALSE))))))</f>
        <v/>
      </c>
      <c r="P490" s="94" t="str">
        <f>IF($L490="None","",IF(ISERROR(VLOOKUP($L490,Info!$B$4:$B$266,1,FALSE)),"",VLOOKUP($L490,Info!$B$4:$L$266,3,FALSE)))</f>
        <v/>
      </c>
      <c r="Q490" s="96" t="str">
        <f>IF($L490="None","",IF(ISERROR(VLOOKUP($L490,Info!$B$4:$B$266,1,FALSE)),"",VLOOKUP($L490,Info!$B$4:$L$266,4,FALSE)))</f>
        <v/>
      </c>
      <c r="R490" s="1"/>
      <c r="S490" s="6" t="str">
        <f t="shared" si="37"/>
        <v/>
      </c>
      <c r="T490" s="6" t="str">
        <f>IF($L490="None","",IF(ISERROR(VLOOKUP($L490,Info!$B$4:$B$266,1,FALSE)),"",VLOOKUP($L490,Info!$B$4:$L$266,11,FALSE)))</f>
        <v/>
      </c>
      <c r="U490" s="1"/>
      <c r="V490" s="1"/>
      <c r="W490" s="1"/>
      <c r="X490" s="1" t="str">
        <f>IF($L490="None","",IF(ISERROR(VLOOKUP($L490,Info!$B$4:$B$266,1,FALSE)),"",IF(OR(W490="Metallic Liquid Tight",W490="Non-Metallic Liquid Tight",W490="LSZH",W490="Greenfield"),VLOOKUP($L490,Info!$B$4:$L$266,7,FALSE),"N/A")))</f>
        <v/>
      </c>
      <c r="Y490" s="1"/>
      <c r="Z490" s="96" t="str">
        <f>IF($L490="None","",IF(ISERROR(VLOOKUP($L490,Info!$B$4:$B$266,1,FALSE)),"",VLOOKUP($L490,Info!$B$4:$L$266,9,FALSE)))</f>
        <v/>
      </c>
      <c r="AA490" s="96" t="str">
        <f>IF($L490="None","",IF(ISERROR(VLOOKUP($L490,Info!$B$4:$B$266,1,FALSE)),"",VLOOKUP($L490,Info!$B$4:$L$266,8,FALSE)))</f>
        <v/>
      </c>
      <c r="AB490" s="96" t="str">
        <f>IF($L490="None","",IF(ISERROR(VLOOKUP($L490,Info!$B$4:$B$266,1,FALSE)),"",VLOOKUP($L490,Info!$B$4:$L$266,10,FALSE)))</f>
        <v/>
      </c>
      <c r="AC490" s="1" t="str">
        <f>IF(W490="SO Cable","Black,White",IF(O490="","",IF(P490="","",IF($J$12&lt;&gt;"ABC",IF(P490&lt;="250",VLOOKUP(O490,Info!$AZ$4:$BB$22,3,FALSE),VLOOKUP(O490,Info!$AZ$23:$BB$39,3,FALSE)),IF(P490&lt;="250",VLOOKUP(O490,Info!$AO$4:$AQ$22,3,FALSE),VLOOKUP(O490,Info!$AO$23:$AP$39,3,FALSE))))))</f>
        <v/>
      </c>
      <c r="AD490" s="1"/>
      <c r="AE490" s="1" t="str">
        <f>IF($L490="None","",IF(ISERROR(VLOOKUP($L490,Info!$B$4:$B$266,1,FALSE)),"",VLOOKUP($L490,Info!$B$4:$L$266,4,FALSE)))</f>
        <v/>
      </c>
      <c r="AF490" s="1" t="str">
        <f>IF($L490="None","",IF(ISERROR(VLOOKUP($L490,Info!$B$4:$B$266,1,FALSE)),"",VLOOKUP($L490,Info!$B$4:$L$266,6,FALSE)))</f>
        <v/>
      </c>
      <c r="AG490" s="1"/>
      <c r="AH490" s="33" t="str" cm="1">
        <f t="array" ref="AH490">IF(AND(L490&lt;&gt;"",O490&lt;&gt;"",R490:S490&lt;&gt;"",W490:X490&lt;&gt;"",Z490:AA490&lt;&gt;"",AC490&lt;&gt;""),"Good","Bad")</f>
        <v>Bad</v>
      </c>
      <c r="AL490" t="str" cm="1">
        <f t="array" ref="AL490">IF(R490&gt;0,_xlfn.IFS(COUNTIF($L$20:L490,"&lt;&gt;")&lt;101,1,COUNTIF($L$20:L490,"&lt;&gt;")&lt;201,2,COUNTIF($L$20:L490,"&lt;&gt;")&lt;301,3,COUNTIF($L$20:L490,"&lt;&gt;")&lt;401,4,COUNTIF($L$20:L490,"&lt;&gt;")&lt;501,5,COUNTIF($L$20:L490,"&lt;&gt;")&lt;601,6,COUNTIF($L$20:L490,"&lt;&gt;")&lt;701,7,COUNTIF($L$20:L490,"&lt;&gt;")&lt;801,8,COUNTIF($L$20:L490,"&lt;&gt;")&lt;901,9,COUNTIF($L$20:L490,"&lt;&gt;")&lt;1001,10,COUNTIF($L$20:L490,"&lt;&gt;")&lt;1101,11,COUNTIF($L$20:L490,"&lt;&gt;")&lt;1201,12,COUNTIF($L$20:L490,"&lt;&gt;")&lt;1301,13,COUNTIF($L$20:L490,"&lt;&gt;")&lt;1401,14,COUNTIF($L$20:L490,"&lt;&gt;")&lt;1501,15,COUNTIF($L$20:L490,"&lt;&gt;")&lt;1601,16,COUNTIF($L$20:L490,"&lt;&gt;")&lt;1701,17,COUNTIF($L$20:L490,"&lt;&gt;")&lt;1801,18,COUNTIF($L$20:L490,"&lt;&gt;")&lt;1901,19,COUNTIF($L$20:L490,"&lt;&gt;")&lt;2001,20,COUNTIF($L$20:L490,"&lt;&gt;")&lt;2101,21,COUNTIF($L$20:L490,"&lt;&gt;")&lt;2201,22,COUNTIF($L$20:L490,"&lt;&gt;")&lt;2301,23,COUNTIF($L$20:L490,"&lt;&gt;")&lt;2401,24,COUNTIF($L$20:L490,"&lt;&gt;")&lt;2501,25,COUNTIF($L$20:L490,"&lt;&gt;")&lt;2601,26,COUNTIF($L$20:L490,"&lt;&gt;")&lt;2701,27,COUNTIF($L$20:L490,"&lt;&gt;")&lt;2801,28,COUNTIF($L$20:L490,"&lt;&gt;")&lt;2901,29,COUNTIF($L$20:L490,"&lt;&gt;")&lt;3001,30),"")</f>
        <v/>
      </c>
      <c r="AM490" t="str">
        <f t="shared" si="35"/>
        <v/>
      </c>
      <c r="AN490" t="str">
        <f t="shared" si="39"/>
        <v/>
      </c>
      <c r="AP490" t="str">
        <f t="shared" si="38"/>
        <v/>
      </c>
      <c r="AQ490" t="str">
        <f>IF(AO490="","",COUNTIFS(AM490:$AM$3019,AO490))</f>
        <v/>
      </c>
    </row>
    <row r="491" spans="1:43" x14ac:dyDescent="0.25">
      <c r="A491" s="6" t="str">
        <f>IF(COUNT($A$20:A490)&lt;&gt;$B$4,IF(A490="","",A490+1),"")</f>
        <v/>
      </c>
      <c r="B491" s="3"/>
      <c r="C491" s="3"/>
      <c r="D491" s="122"/>
      <c r="E491" s="3"/>
      <c r="F491" s="3"/>
      <c r="G491" s="3"/>
      <c r="H491" s="3"/>
      <c r="I491" s="120"/>
      <c r="J491" s="3"/>
      <c r="K491" s="119" t="str" cm="1">
        <f t="array" ref="K491">IF(OR($J$14 = "A",$J$14 = "B",$J$14 = "C"),IF(I491="","",IF(LEN(I491)&gt;2,_xlfn.IFS(ISNUMBER(SEARCH("_",I491)),I491,ISNUMBER(SEARCH(", ",I491)),SUBSTITUTE(I491,", ","_"),ISNUMBER(SEARCH("/ ",I491)),SUBSTITUTE(I491,"/ ","_"),ISNUMBER(SEARCH(",",I491)),SUBSTITUTE(I491,",","_"),ISNUMBER(SEARCH("/",I491)),SUBSTITUTE(I491,"/","_"),ISNUMBER(SEARCH("",I491)),I491),I491)),IF(OR($J$14 = "J",$J$14 = "K"),"",IF(D491="","",IF(LEN(D491)&gt;2,_xlfn.IFS(ISNUMBER(SEARCH("_",D491)),D491,ISNUMBER(SEARCH(", ",D491)),SUBSTITUTE(D491,", ","_"),ISNUMBER(SEARCH("/ ",D491)),SUBSTITUTE(D491,"/ ","_"),ISNUMBER(SEARCH(",",D491)),SUBSTITUTE(D491,",","_"),ISNUMBER(SEARCH("/",D491)),SUBSTITUTE(D491,"/","_"),ISNUMBER(SEARCH("",D491)),D491),D491))))</f>
        <v/>
      </c>
      <c r="L491" s="1"/>
      <c r="M491" s="1" t="str">
        <f t="shared" si="36"/>
        <v/>
      </c>
      <c r="N491" s="94" t="str">
        <f>IF($L491="None","",IF(ISERROR(VLOOKUP($L491,Info!$B$4:$B$266,1,FALSE)),"",VLOOKUP($L491,Info!$B$4:$L$266,5,FALSE)))</f>
        <v/>
      </c>
      <c r="O491" s="94" t="str">
        <f>IF(K491="","",IF(AND($J$12&lt;&gt;"ABC",N491="3"),"BAC",IF(N491="3","ABC",IF($J$12&lt;&gt;"ABC",IF($J$10="Standard",VLOOKUP(K491,Info!$BE$4:$BF$481,2,FALSE),VLOOKUP(K491,Info!$BI$4:$BJ$482,2,FALSE)),IF($J$10="Standard",VLOOKUP(K491,Info!$AG$4:$AH$2994,2,FALSE),VLOOKUP(K491,Info!$AK$4:$AL$2997,2,FALSE))))))</f>
        <v/>
      </c>
      <c r="P491" s="94" t="str">
        <f>IF($L491="None","",IF(ISERROR(VLOOKUP($L491,Info!$B$4:$B$266,1,FALSE)),"",VLOOKUP($L491,Info!$B$4:$L$266,3,FALSE)))</f>
        <v/>
      </c>
      <c r="Q491" s="96" t="str">
        <f>IF($L491="None","",IF(ISERROR(VLOOKUP($L491,Info!$B$4:$B$266,1,FALSE)),"",VLOOKUP($L491,Info!$B$4:$L$266,4,FALSE)))</f>
        <v/>
      </c>
      <c r="R491" s="1"/>
      <c r="S491" s="6" t="str">
        <f t="shared" si="37"/>
        <v/>
      </c>
      <c r="T491" s="6" t="str">
        <f>IF($L491="None","",IF(ISERROR(VLOOKUP($L491,Info!$B$4:$B$266,1,FALSE)),"",VLOOKUP($L491,Info!$B$4:$L$266,11,FALSE)))</f>
        <v/>
      </c>
      <c r="U491" s="1"/>
      <c r="V491" s="1"/>
      <c r="W491" s="1"/>
      <c r="X491" s="1" t="str">
        <f>IF($L491="None","",IF(ISERROR(VLOOKUP($L491,Info!$B$4:$B$266,1,FALSE)),"",IF(OR(W491="Metallic Liquid Tight",W491="Non-Metallic Liquid Tight",W491="LSZH",W491="Greenfield"),VLOOKUP($L491,Info!$B$4:$L$266,7,FALSE),"N/A")))</f>
        <v/>
      </c>
      <c r="Y491" s="1"/>
      <c r="Z491" s="96" t="str">
        <f>IF($L491="None","",IF(ISERROR(VLOOKUP($L491,Info!$B$4:$B$266,1,FALSE)),"",VLOOKUP($L491,Info!$B$4:$L$266,9,FALSE)))</f>
        <v/>
      </c>
      <c r="AA491" s="96" t="str">
        <f>IF($L491="None","",IF(ISERROR(VLOOKUP($L491,Info!$B$4:$B$266,1,FALSE)),"",VLOOKUP($L491,Info!$B$4:$L$266,8,FALSE)))</f>
        <v/>
      </c>
      <c r="AB491" s="96" t="str">
        <f>IF($L491="None","",IF(ISERROR(VLOOKUP($L491,Info!$B$4:$B$266,1,FALSE)),"",VLOOKUP($L491,Info!$B$4:$L$266,10,FALSE)))</f>
        <v/>
      </c>
      <c r="AC491" s="1" t="str">
        <f>IF(W491="SO Cable","Black,White",IF(O491="","",IF(P491="","",IF($J$12&lt;&gt;"ABC",IF(P491&lt;="250",VLOOKUP(O491,Info!$AZ$4:$BB$22,3,FALSE),VLOOKUP(O491,Info!$AZ$23:$BB$39,3,FALSE)),IF(P491&lt;="250",VLOOKUP(O491,Info!$AO$4:$AQ$22,3,FALSE),VLOOKUP(O491,Info!$AO$23:$AP$39,3,FALSE))))))</f>
        <v/>
      </c>
      <c r="AD491" s="1"/>
      <c r="AE491" s="1" t="str">
        <f>IF($L491="None","",IF(ISERROR(VLOOKUP($L491,Info!$B$4:$B$266,1,FALSE)),"",VLOOKUP($L491,Info!$B$4:$L$266,4,FALSE)))</f>
        <v/>
      </c>
      <c r="AF491" s="1" t="str">
        <f>IF($L491="None","",IF(ISERROR(VLOOKUP($L491,Info!$B$4:$B$266,1,FALSE)),"",VLOOKUP($L491,Info!$B$4:$L$266,6,FALSE)))</f>
        <v/>
      </c>
      <c r="AG491" s="1"/>
      <c r="AH491" s="33" t="str" cm="1">
        <f t="array" ref="AH491">IF(AND(L491&lt;&gt;"",O491&lt;&gt;"",R491:S491&lt;&gt;"",W491:X491&lt;&gt;"",Z491:AA491&lt;&gt;"",AC491&lt;&gt;""),"Good","Bad")</f>
        <v>Bad</v>
      </c>
      <c r="AL491" t="str" cm="1">
        <f t="array" ref="AL491">IF(R491&gt;0,_xlfn.IFS(COUNTIF($L$20:L491,"&lt;&gt;")&lt;101,1,COUNTIF($L$20:L491,"&lt;&gt;")&lt;201,2,COUNTIF($L$20:L491,"&lt;&gt;")&lt;301,3,COUNTIF($L$20:L491,"&lt;&gt;")&lt;401,4,COUNTIF($L$20:L491,"&lt;&gt;")&lt;501,5,COUNTIF($L$20:L491,"&lt;&gt;")&lt;601,6,COUNTIF($L$20:L491,"&lt;&gt;")&lt;701,7,COUNTIF($L$20:L491,"&lt;&gt;")&lt;801,8,COUNTIF($L$20:L491,"&lt;&gt;")&lt;901,9,COUNTIF($L$20:L491,"&lt;&gt;")&lt;1001,10,COUNTIF($L$20:L491,"&lt;&gt;")&lt;1101,11,COUNTIF($L$20:L491,"&lt;&gt;")&lt;1201,12,COUNTIF($L$20:L491,"&lt;&gt;")&lt;1301,13,COUNTIF($L$20:L491,"&lt;&gt;")&lt;1401,14,COUNTIF($L$20:L491,"&lt;&gt;")&lt;1501,15,COUNTIF($L$20:L491,"&lt;&gt;")&lt;1601,16,COUNTIF($L$20:L491,"&lt;&gt;")&lt;1701,17,COUNTIF($L$20:L491,"&lt;&gt;")&lt;1801,18,COUNTIF($L$20:L491,"&lt;&gt;")&lt;1901,19,COUNTIF($L$20:L491,"&lt;&gt;")&lt;2001,20,COUNTIF($L$20:L491,"&lt;&gt;")&lt;2101,21,COUNTIF($L$20:L491,"&lt;&gt;")&lt;2201,22,COUNTIF($L$20:L491,"&lt;&gt;")&lt;2301,23,COUNTIF($L$20:L491,"&lt;&gt;")&lt;2401,24,COUNTIF($L$20:L491,"&lt;&gt;")&lt;2501,25,COUNTIF($L$20:L491,"&lt;&gt;")&lt;2601,26,COUNTIF($L$20:L491,"&lt;&gt;")&lt;2701,27,COUNTIF($L$20:L491,"&lt;&gt;")&lt;2801,28,COUNTIF($L$20:L491,"&lt;&gt;")&lt;2901,29,COUNTIF($L$20:L491,"&lt;&gt;")&lt;3001,30),"")</f>
        <v/>
      </c>
      <c r="AM491" t="str">
        <f t="shared" si="35"/>
        <v/>
      </c>
      <c r="AN491" t="str">
        <f t="shared" si="39"/>
        <v/>
      </c>
      <c r="AP491" t="str">
        <f t="shared" si="38"/>
        <v/>
      </c>
      <c r="AQ491" t="str">
        <f>IF(AO491="","",COUNTIFS(AM491:$AM$3019,AO491))</f>
        <v/>
      </c>
    </row>
    <row r="492" spans="1:43" x14ac:dyDescent="0.25">
      <c r="A492" s="6" t="str">
        <f>IF(COUNT($A$20:A491)&lt;&gt;$B$4,IF(A491="","",A491+1),"")</f>
        <v/>
      </c>
      <c r="B492" s="3"/>
      <c r="C492" s="3"/>
      <c r="D492" s="122"/>
      <c r="E492" s="3"/>
      <c r="F492" s="3"/>
      <c r="G492" s="3"/>
      <c r="H492" s="3"/>
      <c r="I492" s="120"/>
      <c r="J492" s="3"/>
      <c r="K492" s="119" t="str" cm="1">
        <f t="array" ref="K492">IF(OR($J$14 = "A",$J$14 = "B",$J$14 = "C"),IF(I492="","",IF(LEN(I492)&gt;2,_xlfn.IFS(ISNUMBER(SEARCH("_",I492)),I492,ISNUMBER(SEARCH(", ",I492)),SUBSTITUTE(I492,", ","_"),ISNUMBER(SEARCH("/ ",I492)),SUBSTITUTE(I492,"/ ","_"),ISNUMBER(SEARCH(",",I492)),SUBSTITUTE(I492,",","_"),ISNUMBER(SEARCH("/",I492)),SUBSTITUTE(I492,"/","_"),ISNUMBER(SEARCH("",I492)),I492),I492)),IF(OR($J$14 = "J",$J$14 = "K"),"",IF(D492="","",IF(LEN(D492)&gt;2,_xlfn.IFS(ISNUMBER(SEARCH("_",D492)),D492,ISNUMBER(SEARCH(", ",D492)),SUBSTITUTE(D492,", ","_"),ISNUMBER(SEARCH("/ ",D492)),SUBSTITUTE(D492,"/ ","_"),ISNUMBER(SEARCH(",",D492)),SUBSTITUTE(D492,",","_"),ISNUMBER(SEARCH("/",D492)),SUBSTITUTE(D492,"/","_"),ISNUMBER(SEARCH("",D492)),D492),D492))))</f>
        <v/>
      </c>
      <c r="L492" s="1"/>
      <c r="M492" s="1" t="str">
        <f t="shared" si="36"/>
        <v/>
      </c>
      <c r="N492" s="94" t="str">
        <f>IF($L492="None","",IF(ISERROR(VLOOKUP($L492,Info!$B$4:$B$266,1,FALSE)),"",VLOOKUP($L492,Info!$B$4:$L$266,5,FALSE)))</f>
        <v/>
      </c>
      <c r="O492" s="94" t="str">
        <f>IF(K492="","",IF(AND($J$12&lt;&gt;"ABC",N492="3"),"BAC",IF(N492="3","ABC",IF($J$12&lt;&gt;"ABC",IF($J$10="Standard",VLOOKUP(K492,Info!$BE$4:$BF$481,2,FALSE),VLOOKUP(K492,Info!$BI$4:$BJ$482,2,FALSE)),IF($J$10="Standard",VLOOKUP(K492,Info!$AG$4:$AH$2994,2,FALSE),VLOOKUP(K492,Info!$AK$4:$AL$2997,2,FALSE))))))</f>
        <v/>
      </c>
      <c r="P492" s="94" t="str">
        <f>IF($L492="None","",IF(ISERROR(VLOOKUP($L492,Info!$B$4:$B$266,1,FALSE)),"",VLOOKUP($L492,Info!$B$4:$L$266,3,FALSE)))</f>
        <v/>
      </c>
      <c r="Q492" s="96" t="str">
        <f>IF($L492="None","",IF(ISERROR(VLOOKUP($L492,Info!$B$4:$B$266,1,FALSE)),"",VLOOKUP($L492,Info!$B$4:$L$266,4,FALSE)))</f>
        <v/>
      </c>
      <c r="R492" s="1"/>
      <c r="S492" s="6" t="str">
        <f t="shared" si="37"/>
        <v/>
      </c>
      <c r="T492" s="6" t="str">
        <f>IF($L492="None","",IF(ISERROR(VLOOKUP($L492,Info!$B$4:$B$266,1,FALSE)),"",VLOOKUP($L492,Info!$B$4:$L$266,11,FALSE)))</f>
        <v/>
      </c>
      <c r="U492" s="1"/>
      <c r="V492" s="1"/>
      <c r="W492" s="1"/>
      <c r="X492" s="1" t="str">
        <f>IF($L492="None","",IF(ISERROR(VLOOKUP($L492,Info!$B$4:$B$266,1,FALSE)),"",IF(OR(W492="Metallic Liquid Tight",W492="Non-Metallic Liquid Tight",W492="LSZH",W492="Greenfield"),VLOOKUP($L492,Info!$B$4:$L$266,7,FALSE),"N/A")))</f>
        <v/>
      </c>
      <c r="Y492" s="1"/>
      <c r="Z492" s="96" t="str">
        <f>IF($L492="None","",IF(ISERROR(VLOOKUP($L492,Info!$B$4:$B$266,1,FALSE)),"",VLOOKUP($L492,Info!$B$4:$L$266,9,FALSE)))</f>
        <v/>
      </c>
      <c r="AA492" s="96" t="str">
        <f>IF($L492="None","",IF(ISERROR(VLOOKUP($L492,Info!$B$4:$B$266,1,FALSE)),"",VLOOKUP($L492,Info!$B$4:$L$266,8,FALSE)))</f>
        <v/>
      </c>
      <c r="AB492" s="96" t="str">
        <f>IF($L492="None","",IF(ISERROR(VLOOKUP($L492,Info!$B$4:$B$266,1,FALSE)),"",VLOOKUP($L492,Info!$B$4:$L$266,10,FALSE)))</f>
        <v/>
      </c>
      <c r="AC492" s="1" t="str">
        <f>IF(W492="SO Cable","Black,White",IF(O492="","",IF(P492="","",IF($J$12&lt;&gt;"ABC",IF(P492&lt;="250",VLOOKUP(O492,Info!$AZ$4:$BB$22,3,FALSE),VLOOKUP(O492,Info!$AZ$23:$BB$39,3,FALSE)),IF(P492&lt;="250",VLOOKUP(O492,Info!$AO$4:$AQ$22,3,FALSE),VLOOKUP(O492,Info!$AO$23:$AP$39,3,FALSE))))))</f>
        <v/>
      </c>
      <c r="AD492" s="1"/>
      <c r="AE492" s="1" t="str">
        <f>IF($L492="None","",IF(ISERROR(VLOOKUP($L492,Info!$B$4:$B$266,1,FALSE)),"",VLOOKUP($L492,Info!$B$4:$L$266,4,FALSE)))</f>
        <v/>
      </c>
      <c r="AF492" s="1" t="str">
        <f>IF($L492="None","",IF(ISERROR(VLOOKUP($L492,Info!$B$4:$B$266,1,FALSE)),"",VLOOKUP($L492,Info!$B$4:$L$266,6,FALSE)))</f>
        <v/>
      </c>
      <c r="AG492" s="1"/>
      <c r="AH492" s="33" t="str" cm="1">
        <f t="array" ref="AH492">IF(AND(L492&lt;&gt;"",O492&lt;&gt;"",R492:S492&lt;&gt;"",W492:X492&lt;&gt;"",Z492:AA492&lt;&gt;"",AC492&lt;&gt;""),"Good","Bad")</f>
        <v>Bad</v>
      </c>
      <c r="AL492" t="str" cm="1">
        <f t="array" ref="AL492">IF(R492&gt;0,_xlfn.IFS(COUNTIF($L$20:L492,"&lt;&gt;")&lt;101,1,COUNTIF($L$20:L492,"&lt;&gt;")&lt;201,2,COUNTIF($L$20:L492,"&lt;&gt;")&lt;301,3,COUNTIF($L$20:L492,"&lt;&gt;")&lt;401,4,COUNTIF($L$20:L492,"&lt;&gt;")&lt;501,5,COUNTIF($L$20:L492,"&lt;&gt;")&lt;601,6,COUNTIF($L$20:L492,"&lt;&gt;")&lt;701,7,COUNTIF($L$20:L492,"&lt;&gt;")&lt;801,8,COUNTIF($L$20:L492,"&lt;&gt;")&lt;901,9,COUNTIF($L$20:L492,"&lt;&gt;")&lt;1001,10,COUNTIF($L$20:L492,"&lt;&gt;")&lt;1101,11,COUNTIF($L$20:L492,"&lt;&gt;")&lt;1201,12,COUNTIF($L$20:L492,"&lt;&gt;")&lt;1301,13,COUNTIF($L$20:L492,"&lt;&gt;")&lt;1401,14,COUNTIF($L$20:L492,"&lt;&gt;")&lt;1501,15,COUNTIF($L$20:L492,"&lt;&gt;")&lt;1601,16,COUNTIF($L$20:L492,"&lt;&gt;")&lt;1701,17,COUNTIF($L$20:L492,"&lt;&gt;")&lt;1801,18,COUNTIF($L$20:L492,"&lt;&gt;")&lt;1901,19,COUNTIF($L$20:L492,"&lt;&gt;")&lt;2001,20,COUNTIF($L$20:L492,"&lt;&gt;")&lt;2101,21,COUNTIF($L$20:L492,"&lt;&gt;")&lt;2201,22,COUNTIF($L$20:L492,"&lt;&gt;")&lt;2301,23,COUNTIF($L$20:L492,"&lt;&gt;")&lt;2401,24,COUNTIF($L$20:L492,"&lt;&gt;")&lt;2501,25,COUNTIF($L$20:L492,"&lt;&gt;")&lt;2601,26,COUNTIF($L$20:L492,"&lt;&gt;")&lt;2701,27,COUNTIF($L$20:L492,"&lt;&gt;")&lt;2801,28,COUNTIF($L$20:L492,"&lt;&gt;")&lt;2901,29,COUNTIF($L$20:L492,"&lt;&gt;")&lt;3001,30),"")</f>
        <v/>
      </c>
      <c r="AM492" t="str">
        <f t="shared" si="35"/>
        <v/>
      </c>
      <c r="AN492" t="str">
        <f t="shared" si="39"/>
        <v/>
      </c>
      <c r="AP492" t="str">
        <f t="shared" si="38"/>
        <v/>
      </c>
      <c r="AQ492" t="str">
        <f>IF(AO492="","",COUNTIFS(AM492:$AM$3019,AO492))</f>
        <v/>
      </c>
    </row>
    <row r="493" spans="1:43" x14ac:dyDescent="0.25">
      <c r="A493" s="6" t="str">
        <f>IF(COUNT($A$20:A492)&lt;&gt;$B$4,IF(A492="","",A492+1),"")</f>
        <v/>
      </c>
      <c r="B493" s="3"/>
      <c r="C493" s="3"/>
      <c r="D493" s="122"/>
      <c r="E493" s="3"/>
      <c r="F493" s="3"/>
      <c r="G493" s="3"/>
      <c r="H493" s="3"/>
      <c r="I493" s="120"/>
      <c r="J493" s="3"/>
      <c r="K493" s="119" t="str" cm="1">
        <f t="array" ref="K493">IF(OR($J$14 = "A",$J$14 = "B",$J$14 = "C"),IF(I493="","",IF(LEN(I493)&gt;2,_xlfn.IFS(ISNUMBER(SEARCH("_",I493)),I493,ISNUMBER(SEARCH(", ",I493)),SUBSTITUTE(I493,", ","_"),ISNUMBER(SEARCH("/ ",I493)),SUBSTITUTE(I493,"/ ","_"),ISNUMBER(SEARCH(",",I493)),SUBSTITUTE(I493,",","_"),ISNUMBER(SEARCH("/",I493)),SUBSTITUTE(I493,"/","_"),ISNUMBER(SEARCH("",I493)),I493),I493)),IF(OR($J$14 = "J",$J$14 = "K"),"",IF(D493="","",IF(LEN(D493)&gt;2,_xlfn.IFS(ISNUMBER(SEARCH("_",D493)),D493,ISNUMBER(SEARCH(", ",D493)),SUBSTITUTE(D493,", ","_"),ISNUMBER(SEARCH("/ ",D493)),SUBSTITUTE(D493,"/ ","_"),ISNUMBER(SEARCH(",",D493)),SUBSTITUTE(D493,",","_"),ISNUMBER(SEARCH("/",D493)),SUBSTITUTE(D493,"/","_"),ISNUMBER(SEARCH("",D493)),D493),D493))))</f>
        <v/>
      </c>
      <c r="L493" s="1"/>
      <c r="M493" s="1" t="str">
        <f t="shared" si="36"/>
        <v/>
      </c>
      <c r="N493" s="94" t="str">
        <f>IF($L493="None","",IF(ISERROR(VLOOKUP($L493,Info!$B$4:$B$266,1,FALSE)),"",VLOOKUP($L493,Info!$B$4:$L$266,5,FALSE)))</f>
        <v/>
      </c>
      <c r="O493" s="94" t="str">
        <f>IF(K493="","",IF(AND($J$12&lt;&gt;"ABC",N493="3"),"BAC",IF(N493="3","ABC",IF($J$12&lt;&gt;"ABC",IF($J$10="Standard",VLOOKUP(K493,Info!$BE$4:$BF$481,2,FALSE),VLOOKUP(K493,Info!$BI$4:$BJ$482,2,FALSE)),IF($J$10="Standard",VLOOKUP(K493,Info!$AG$4:$AH$2994,2,FALSE),VLOOKUP(K493,Info!$AK$4:$AL$2997,2,FALSE))))))</f>
        <v/>
      </c>
      <c r="P493" s="94" t="str">
        <f>IF($L493="None","",IF(ISERROR(VLOOKUP($L493,Info!$B$4:$B$266,1,FALSE)),"",VLOOKUP($L493,Info!$B$4:$L$266,3,FALSE)))</f>
        <v/>
      </c>
      <c r="Q493" s="96" t="str">
        <f>IF($L493="None","",IF(ISERROR(VLOOKUP($L493,Info!$B$4:$B$266,1,FALSE)),"",VLOOKUP($L493,Info!$B$4:$L$266,4,FALSE)))</f>
        <v/>
      </c>
      <c r="R493" s="1"/>
      <c r="S493" s="6" t="str">
        <f t="shared" si="37"/>
        <v/>
      </c>
      <c r="T493" s="6" t="str">
        <f>IF($L493="None","",IF(ISERROR(VLOOKUP($L493,Info!$B$4:$B$266,1,FALSE)),"",VLOOKUP($L493,Info!$B$4:$L$266,11,FALSE)))</f>
        <v/>
      </c>
      <c r="U493" s="1"/>
      <c r="V493" s="1"/>
      <c r="W493" s="1"/>
      <c r="X493" s="1" t="str">
        <f>IF($L493="None","",IF(ISERROR(VLOOKUP($L493,Info!$B$4:$B$266,1,FALSE)),"",IF(OR(W493="Metallic Liquid Tight",W493="Non-Metallic Liquid Tight",W493="LSZH",W493="Greenfield"),VLOOKUP($L493,Info!$B$4:$L$266,7,FALSE),"N/A")))</f>
        <v/>
      </c>
      <c r="Y493" s="1"/>
      <c r="Z493" s="96" t="str">
        <f>IF($L493="None","",IF(ISERROR(VLOOKUP($L493,Info!$B$4:$B$266,1,FALSE)),"",VLOOKUP($L493,Info!$B$4:$L$266,9,FALSE)))</f>
        <v/>
      </c>
      <c r="AA493" s="96" t="str">
        <f>IF($L493="None","",IF(ISERROR(VLOOKUP($L493,Info!$B$4:$B$266,1,FALSE)),"",VLOOKUP($L493,Info!$B$4:$L$266,8,FALSE)))</f>
        <v/>
      </c>
      <c r="AB493" s="96" t="str">
        <f>IF($L493="None","",IF(ISERROR(VLOOKUP($L493,Info!$B$4:$B$266,1,FALSE)),"",VLOOKUP($L493,Info!$B$4:$L$266,10,FALSE)))</f>
        <v/>
      </c>
      <c r="AC493" s="1" t="str">
        <f>IF(W493="SO Cable","Black,White",IF(O493="","",IF(P493="","",IF($J$12&lt;&gt;"ABC",IF(P493&lt;="250",VLOOKUP(O493,Info!$AZ$4:$BB$22,3,FALSE),VLOOKUP(O493,Info!$AZ$23:$BB$39,3,FALSE)),IF(P493&lt;="250",VLOOKUP(O493,Info!$AO$4:$AQ$22,3,FALSE),VLOOKUP(O493,Info!$AO$23:$AP$39,3,FALSE))))))</f>
        <v/>
      </c>
      <c r="AD493" s="1"/>
      <c r="AE493" s="1" t="str">
        <f>IF($L493="None","",IF(ISERROR(VLOOKUP($L493,Info!$B$4:$B$266,1,FALSE)),"",VLOOKUP($L493,Info!$B$4:$L$266,4,FALSE)))</f>
        <v/>
      </c>
      <c r="AF493" s="1" t="str">
        <f>IF($L493="None","",IF(ISERROR(VLOOKUP($L493,Info!$B$4:$B$266,1,FALSE)),"",VLOOKUP($L493,Info!$B$4:$L$266,6,FALSE)))</f>
        <v/>
      </c>
      <c r="AG493" s="1"/>
      <c r="AH493" s="33" t="str" cm="1">
        <f t="array" ref="AH493">IF(AND(L493&lt;&gt;"",O493&lt;&gt;"",R493:S493&lt;&gt;"",W493:X493&lt;&gt;"",Z493:AA493&lt;&gt;"",AC493&lt;&gt;""),"Good","Bad")</f>
        <v>Bad</v>
      </c>
      <c r="AL493" t="str" cm="1">
        <f t="array" ref="AL493">IF(R493&gt;0,_xlfn.IFS(COUNTIF($L$20:L493,"&lt;&gt;")&lt;101,1,COUNTIF($L$20:L493,"&lt;&gt;")&lt;201,2,COUNTIF($L$20:L493,"&lt;&gt;")&lt;301,3,COUNTIF($L$20:L493,"&lt;&gt;")&lt;401,4,COUNTIF($L$20:L493,"&lt;&gt;")&lt;501,5,COUNTIF($L$20:L493,"&lt;&gt;")&lt;601,6,COUNTIF($L$20:L493,"&lt;&gt;")&lt;701,7,COUNTIF($L$20:L493,"&lt;&gt;")&lt;801,8,COUNTIF($L$20:L493,"&lt;&gt;")&lt;901,9,COUNTIF($L$20:L493,"&lt;&gt;")&lt;1001,10,COUNTIF($L$20:L493,"&lt;&gt;")&lt;1101,11,COUNTIF($L$20:L493,"&lt;&gt;")&lt;1201,12,COUNTIF($L$20:L493,"&lt;&gt;")&lt;1301,13,COUNTIF($L$20:L493,"&lt;&gt;")&lt;1401,14,COUNTIF($L$20:L493,"&lt;&gt;")&lt;1501,15,COUNTIF($L$20:L493,"&lt;&gt;")&lt;1601,16,COUNTIF($L$20:L493,"&lt;&gt;")&lt;1701,17,COUNTIF($L$20:L493,"&lt;&gt;")&lt;1801,18,COUNTIF($L$20:L493,"&lt;&gt;")&lt;1901,19,COUNTIF($L$20:L493,"&lt;&gt;")&lt;2001,20,COUNTIF($L$20:L493,"&lt;&gt;")&lt;2101,21,COUNTIF($L$20:L493,"&lt;&gt;")&lt;2201,22,COUNTIF($L$20:L493,"&lt;&gt;")&lt;2301,23,COUNTIF($L$20:L493,"&lt;&gt;")&lt;2401,24,COUNTIF($L$20:L493,"&lt;&gt;")&lt;2501,25,COUNTIF($L$20:L493,"&lt;&gt;")&lt;2601,26,COUNTIF($L$20:L493,"&lt;&gt;")&lt;2701,27,COUNTIF($L$20:L493,"&lt;&gt;")&lt;2801,28,COUNTIF($L$20:L493,"&lt;&gt;")&lt;2901,29,COUNTIF($L$20:L493,"&lt;&gt;")&lt;3001,30),"")</f>
        <v/>
      </c>
      <c r="AM493" t="str">
        <f t="shared" si="35"/>
        <v/>
      </c>
      <c r="AN493" t="str">
        <f t="shared" si="39"/>
        <v/>
      </c>
      <c r="AP493" t="str">
        <f t="shared" si="38"/>
        <v/>
      </c>
      <c r="AQ493" t="str">
        <f>IF(AO493="","",COUNTIFS(AM493:$AM$3019,AO493))</f>
        <v/>
      </c>
    </row>
    <row r="494" spans="1:43" x14ac:dyDescent="0.25">
      <c r="A494" s="6" t="str">
        <f>IF(COUNT($A$20:A493)&lt;&gt;$B$4,IF(A493="","",A493+1),"")</f>
        <v/>
      </c>
      <c r="B494" s="3"/>
      <c r="C494" s="3"/>
      <c r="D494" s="122"/>
      <c r="E494" s="3"/>
      <c r="F494" s="3"/>
      <c r="G494" s="3"/>
      <c r="H494" s="3"/>
      <c r="I494" s="120"/>
      <c r="J494" s="3"/>
      <c r="K494" s="119" t="str" cm="1">
        <f t="array" ref="K494">IF(OR($J$14 = "A",$J$14 = "B",$J$14 = "C"),IF(I494="","",IF(LEN(I494)&gt;2,_xlfn.IFS(ISNUMBER(SEARCH("_",I494)),I494,ISNUMBER(SEARCH(", ",I494)),SUBSTITUTE(I494,", ","_"),ISNUMBER(SEARCH("/ ",I494)),SUBSTITUTE(I494,"/ ","_"),ISNUMBER(SEARCH(",",I494)),SUBSTITUTE(I494,",","_"),ISNUMBER(SEARCH("/",I494)),SUBSTITUTE(I494,"/","_"),ISNUMBER(SEARCH("",I494)),I494),I494)),IF(OR($J$14 = "J",$J$14 = "K"),"",IF(D494="","",IF(LEN(D494)&gt;2,_xlfn.IFS(ISNUMBER(SEARCH("_",D494)),D494,ISNUMBER(SEARCH(", ",D494)),SUBSTITUTE(D494,", ","_"),ISNUMBER(SEARCH("/ ",D494)),SUBSTITUTE(D494,"/ ","_"),ISNUMBER(SEARCH(",",D494)),SUBSTITUTE(D494,",","_"),ISNUMBER(SEARCH("/",D494)),SUBSTITUTE(D494,"/","_"),ISNUMBER(SEARCH("",D494)),D494),D494))))</f>
        <v/>
      </c>
      <c r="L494" s="1"/>
      <c r="M494" s="1" t="str">
        <f t="shared" si="36"/>
        <v/>
      </c>
      <c r="N494" s="94" t="str">
        <f>IF($L494="None","",IF(ISERROR(VLOOKUP($L494,Info!$B$4:$B$266,1,FALSE)),"",VLOOKUP($L494,Info!$B$4:$L$266,5,FALSE)))</f>
        <v/>
      </c>
      <c r="O494" s="94" t="str">
        <f>IF(K494="","",IF(AND($J$12&lt;&gt;"ABC",N494="3"),"BAC",IF(N494="3","ABC",IF($J$12&lt;&gt;"ABC",IF($J$10="Standard",VLOOKUP(K494,Info!$BE$4:$BF$481,2,FALSE),VLOOKUP(K494,Info!$BI$4:$BJ$482,2,FALSE)),IF($J$10="Standard",VLOOKUP(K494,Info!$AG$4:$AH$2994,2,FALSE),VLOOKUP(K494,Info!$AK$4:$AL$2997,2,FALSE))))))</f>
        <v/>
      </c>
      <c r="P494" s="94" t="str">
        <f>IF($L494="None","",IF(ISERROR(VLOOKUP($L494,Info!$B$4:$B$266,1,FALSE)),"",VLOOKUP($L494,Info!$B$4:$L$266,3,FALSE)))</f>
        <v/>
      </c>
      <c r="Q494" s="96" t="str">
        <f>IF($L494="None","",IF(ISERROR(VLOOKUP($L494,Info!$B$4:$B$266,1,FALSE)),"",VLOOKUP($L494,Info!$B$4:$L$266,4,FALSE)))</f>
        <v/>
      </c>
      <c r="R494" s="1"/>
      <c r="S494" s="6" t="str">
        <f t="shared" si="37"/>
        <v/>
      </c>
      <c r="T494" s="6" t="str">
        <f>IF($L494="None","",IF(ISERROR(VLOOKUP($L494,Info!$B$4:$B$266,1,FALSE)),"",VLOOKUP($L494,Info!$B$4:$L$266,11,FALSE)))</f>
        <v/>
      </c>
      <c r="U494" s="1"/>
      <c r="V494" s="1"/>
      <c r="W494" s="1"/>
      <c r="X494" s="1" t="str">
        <f>IF($L494="None","",IF(ISERROR(VLOOKUP($L494,Info!$B$4:$B$266,1,FALSE)),"",IF(OR(W494="Metallic Liquid Tight",W494="Non-Metallic Liquid Tight",W494="LSZH",W494="Greenfield"),VLOOKUP($L494,Info!$B$4:$L$266,7,FALSE),"N/A")))</f>
        <v/>
      </c>
      <c r="Y494" s="1"/>
      <c r="Z494" s="96" t="str">
        <f>IF($L494="None","",IF(ISERROR(VLOOKUP($L494,Info!$B$4:$B$266,1,FALSE)),"",VLOOKUP($L494,Info!$B$4:$L$266,9,FALSE)))</f>
        <v/>
      </c>
      <c r="AA494" s="96" t="str">
        <f>IF($L494="None","",IF(ISERROR(VLOOKUP($L494,Info!$B$4:$B$266,1,FALSE)),"",VLOOKUP($L494,Info!$B$4:$L$266,8,FALSE)))</f>
        <v/>
      </c>
      <c r="AB494" s="96" t="str">
        <f>IF($L494="None","",IF(ISERROR(VLOOKUP($L494,Info!$B$4:$B$266,1,FALSE)),"",VLOOKUP($L494,Info!$B$4:$L$266,10,FALSE)))</f>
        <v/>
      </c>
      <c r="AC494" s="1" t="str">
        <f>IF(W494="SO Cable","Black,White",IF(O494="","",IF(P494="","",IF($J$12&lt;&gt;"ABC",IF(P494&lt;="250",VLOOKUP(O494,Info!$AZ$4:$BB$22,3,FALSE),VLOOKUP(O494,Info!$AZ$23:$BB$39,3,FALSE)),IF(P494&lt;="250",VLOOKUP(O494,Info!$AO$4:$AQ$22,3,FALSE),VLOOKUP(O494,Info!$AO$23:$AP$39,3,FALSE))))))</f>
        <v/>
      </c>
      <c r="AD494" s="1"/>
      <c r="AE494" s="1" t="str">
        <f>IF($L494="None","",IF(ISERROR(VLOOKUP($L494,Info!$B$4:$B$266,1,FALSE)),"",VLOOKUP($L494,Info!$B$4:$L$266,4,FALSE)))</f>
        <v/>
      </c>
      <c r="AF494" s="1" t="str">
        <f>IF($L494="None","",IF(ISERROR(VLOOKUP($L494,Info!$B$4:$B$266,1,FALSE)),"",VLOOKUP($L494,Info!$B$4:$L$266,6,FALSE)))</f>
        <v/>
      </c>
      <c r="AG494" s="1"/>
      <c r="AH494" s="33" t="str" cm="1">
        <f t="array" ref="AH494">IF(AND(L494&lt;&gt;"",O494&lt;&gt;"",R494:S494&lt;&gt;"",W494:X494&lt;&gt;"",Z494:AA494&lt;&gt;"",AC494&lt;&gt;""),"Good","Bad")</f>
        <v>Bad</v>
      </c>
      <c r="AL494" t="str" cm="1">
        <f t="array" ref="AL494">IF(R494&gt;0,_xlfn.IFS(COUNTIF($L$20:L494,"&lt;&gt;")&lt;101,1,COUNTIF($L$20:L494,"&lt;&gt;")&lt;201,2,COUNTIF($L$20:L494,"&lt;&gt;")&lt;301,3,COUNTIF($L$20:L494,"&lt;&gt;")&lt;401,4,COUNTIF($L$20:L494,"&lt;&gt;")&lt;501,5,COUNTIF($L$20:L494,"&lt;&gt;")&lt;601,6,COUNTIF($L$20:L494,"&lt;&gt;")&lt;701,7,COUNTIF($L$20:L494,"&lt;&gt;")&lt;801,8,COUNTIF($L$20:L494,"&lt;&gt;")&lt;901,9,COUNTIF($L$20:L494,"&lt;&gt;")&lt;1001,10,COUNTIF($L$20:L494,"&lt;&gt;")&lt;1101,11,COUNTIF($L$20:L494,"&lt;&gt;")&lt;1201,12,COUNTIF($L$20:L494,"&lt;&gt;")&lt;1301,13,COUNTIF($L$20:L494,"&lt;&gt;")&lt;1401,14,COUNTIF($L$20:L494,"&lt;&gt;")&lt;1501,15,COUNTIF($L$20:L494,"&lt;&gt;")&lt;1601,16,COUNTIF($L$20:L494,"&lt;&gt;")&lt;1701,17,COUNTIF($L$20:L494,"&lt;&gt;")&lt;1801,18,COUNTIF($L$20:L494,"&lt;&gt;")&lt;1901,19,COUNTIF($L$20:L494,"&lt;&gt;")&lt;2001,20,COUNTIF($L$20:L494,"&lt;&gt;")&lt;2101,21,COUNTIF($L$20:L494,"&lt;&gt;")&lt;2201,22,COUNTIF($L$20:L494,"&lt;&gt;")&lt;2301,23,COUNTIF($L$20:L494,"&lt;&gt;")&lt;2401,24,COUNTIF($L$20:L494,"&lt;&gt;")&lt;2501,25,COUNTIF($L$20:L494,"&lt;&gt;")&lt;2601,26,COUNTIF($L$20:L494,"&lt;&gt;")&lt;2701,27,COUNTIF($L$20:L494,"&lt;&gt;")&lt;2801,28,COUNTIF($L$20:L494,"&lt;&gt;")&lt;2901,29,COUNTIF($L$20:L494,"&lt;&gt;")&lt;3001,30),"")</f>
        <v/>
      </c>
      <c r="AM494" t="str">
        <f t="shared" si="35"/>
        <v/>
      </c>
      <c r="AN494" t="str">
        <f t="shared" si="39"/>
        <v/>
      </c>
      <c r="AP494" t="str">
        <f t="shared" si="38"/>
        <v/>
      </c>
      <c r="AQ494" t="str">
        <f>IF(AO494="","",COUNTIFS(AM494:$AM$3019,AO494))</f>
        <v/>
      </c>
    </row>
    <row r="495" spans="1:43" x14ac:dyDescent="0.25">
      <c r="A495" s="6" t="str">
        <f>IF(COUNT($A$20:A494)&lt;&gt;$B$4,IF(A494="","",A494+1),"")</f>
        <v/>
      </c>
      <c r="B495" s="3"/>
      <c r="C495" s="3"/>
      <c r="D495" s="122"/>
      <c r="E495" s="3"/>
      <c r="F495" s="3"/>
      <c r="G495" s="3"/>
      <c r="H495" s="3"/>
      <c r="I495" s="120"/>
      <c r="J495" s="3"/>
      <c r="K495" s="119" t="str" cm="1">
        <f t="array" ref="K495">IF(OR($J$14 = "A",$J$14 = "B",$J$14 = "C"),IF(I495="","",IF(LEN(I495)&gt;2,_xlfn.IFS(ISNUMBER(SEARCH("_",I495)),I495,ISNUMBER(SEARCH(", ",I495)),SUBSTITUTE(I495,", ","_"),ISNUMBER(SEARCH("/ ",I495)),SUBSTITUTE(I495,"/ ","_"),ISNUMBER(SEARCH(",",I495)),SUBSTITUTE(I495,",","_"),ISNUMBER(SEARCH("/",I495)),SUBSTITUTE(I495,"/","_"),ISNUMBER(SEARCH("",I495)),I495),I495)),IF(OR($J$14 = "J",$J$14 = "K"),"",IF(D495="","",IF(LEN(D495)&gt;2,_xlfn.IFS(ISNUMBER(SEARCH("_",D495)),D495,ISNUMBER(SEARCH(", ",D495)),SUBSTITUTE(D495,", ","_"),ISNUMBER(SEARCH("/ ",D495)),SUBSTITUTE(D495,"/ ","_"),ISNUMBER(SEARCH(",",D495)),SUBSTITUTE(D495,",","_"),ISNUMBER(SEARCH("/",D495)),SUBSTITUTE(D495,"/","_"),ISNUMBER(SEARCH("",D495)),D495),D495))))</f>
        <v/>
      </c>
      <c r="L495" s="1"/>
      <c r="M495" s="1" t="str">
        <f t="shared" si="36"/>
        <v/>
      </c>
      <c r="N495" s="94" t="str">
        <f>IF($L495="None","",IF(ISERROR(VLOOKUP($L495,Info!$B$4:$B$266,1,FALSE)),"",VLOOKUP($L495,Info!$B$4:$L$266,5,FALSE)))</f>
        <v/>
      </c>
      <c r="O495" s="94" t="str">
        <f>IF(K495="","",IF(AND($J$12&lt;&gt;"ABC",N495="3"),"BAC",IF(N495="3","ABC",IF($J$12&lt;&gt;"ABC",IF($J$10="Standard",VLOOKUP(K495,Info!$BE$4:$BF$481,2,FALSE),VLOOKUP(K495,Info!$BI$4:$BJ$482,2,FALSE)),IF($J$10="Standard",VLOOKUP(K495,Info!$AG$4:$AH$2994,2,FALSE),VLOOKUP(K495,Info!$AK$4:$AL$2997,2,FALSE))))))</f>
        <v/>
      </c>
      <c r="P495" s="94" t="str">
        <f>IF($L495="None","",IF(ISERROR(VLOOKUP($L495,Info!$B$4:$B$266,1,FALSE)),"",VLOOKUP($L495,Info!$B$4:$L$266,3,FALSE)))</f>
        <v/>
      </c>
      <c r="Q495" s="96" t="str">
        <f>IF($L495="None","",IF(ISERROR(VLOOKUP($L495,Info!$B$4:$B$266,1,FALSE)),"",VLOOKUP($L495,Info!$B$4:$L$266,4,FALSE)))</f>
        <v/>
      </c>
      <c r="R495" s="1"/>
      <c r="S495" s="6" t="str">
        <f t="shared" si="37"/>
        <v/>
      </c>
      <c r="T495" s="6" t="str">
        <f>IF($L495="None","",IF(ISERROR(VLOOKUP($L495,Info!$B$4:$B$266,1,FALSE)),"",VLOOKUP($L495,Info!$B$4:$L$266,11,FALSE)))</f>
        <v/>
      </c>
      <c r="U495" s="1"/>
      <c r="V495" s="1"/>
      <c r="W495" s="1"/>
      <c r="X495" s="1" t="str">
        <f>IF($L495="None","",IF(ISERROR(VLOOKUP($L495,Info!$B$4:$B$266,1,FALSE)),"",IF(OR(W495="Metallic Liquid Tight",W495="Non-Metallic Liquid Tight",W495="LSZH",W495="Greenfield"),VLOOKUP($L495,Info!$B$4:$L$266,7,FALSE),"N/A")))</f>
        <v/>
      </c>
      <c r="Y495" s="1"/>
      <c r="Z495" s="96" t="str">
        <f>IF($L495="None","",IF(ISERROR(VLOOKUP($L495,Info!$B$4:$B$266,1,FALSE)),"",VLOOKUP($L495,Info!$B$4:$L$266,9,FALSE)))</f>
        <v/>
      </c>
      <c r="AA495" s="96" t="str">
        <f>IF($L495="None","",IF(ISERROR(VLOOKUP($L495,Info!$B$4:$B$266,1,FALSE)),"",VLOOKUP($L495,Info!$B$4:$L$266,8,FALSE)))</f>
        <v/>
      </c>
      <c r="AB495" s="96" t="str">
        <f>IF($L495="None","",IF(ISERROR(VLOOKUP($L495,Info!$B$4:$B$266,1,FALSE)),"",VLOOKUP($L495,Info!$B$4:$L$266,10,FALSE)))</f>
        <v/>
      </c>
      <c r="AC495" s="1" t="str">
        <f>IF(W495="SO Cable","Black,White",IF(O495="","",IF(P495="","",IF($J$12&lt;&gt;"ABC",IF(P495&lt;="250",VLOOKUP(O495,Info!$AZ$4:$BB$22,3,FALSE),VLOOKUP(O495,Info!$AZ$23:$BB$39,3,FALSE)),IF(P495&lt;="250",VLOOKUP(O495,Info!$AO$4:$AQ$22,3,FALSE),VLOOKUP(O495,Info!$AO$23:$AP$39,3,FALSE))))))</f>
        <v/>
      </c>
      <c r="AD495" s="1"/>
      <c r="AE495" s="1" t="str">
        <f>IF($L495="None","",IF(ISERROR(VLOOKUP($L495,Info!$B$4:$B$266,1,FALSE)),"",VLOOKUP($L495,Info!$B$4:$L$266,4,FALSE)))</f>
        <v/>
      </c>
      <c r="AF495" s="1" t="str">
        <f>IF($L495="None","",IF(ISERROR(VLOOKUP($L495,Info!$B$4:$B$266,1,FALSE)),"",VLOOKUP($L495,Info!$B$4:$L$266,6,FALSE)))</f>
        <v/>
      </c>
      <c r="AG495" s="1"/>
      <c r="AH495" s="33" t="str" cm="1">
        <f t="array" ref="AH495">IF(AND(L495&lt;&gt;"",O495&lt;&gt;"",R495:S495&lt;&gt;"",W495:X495&lt;&gt;"",Z495:AA495&lt;&gt;"",AC495&lt;&gt;""),"Good","Bad")</f>
        <v>Bad</v>
      </c>
      <c r="AL495" t="str" cm="1">
        <f t="array" ref="AL495">IF(R495&gt;0,_xlfn.IFS(COUNTIF($L$20:L495,"&lt;&gt;")&lt;101,1,COUNTIF($L$20:L495,"&lt;&gt;")&lt;201,2,COUNTIF($L$20:L495,"&lt;&gt;")&lt;301,3,COUNTIF($L$20:L495,"&lt;&gt;")&lt;401,4,COUNTIF($L$20:L495,"&lt;&gt;")&lt;501,5,COUNTIF($L$20:L495,"&lt;&gt;")&lt;601,6,COUNTIF($L$20:L495,"&lt;&gt;")&lt;701,7,COUNTIF($L$20:L495,"&lt;&gt;")&lt;801,8,COUNTIF($L$20:L495,"&lt;&gt;")&lt;901,9,COUNTIF($L$20:L495,"&lt;&gt;")&lt;1001,10,COUNTIF($L$20:L495,"&lt;&gt;")&lt;1101,11,COUNTIF($L$20:L495,"&lt;&gt;")&lt;1201,12,COUNTIF($L$20:L495,"&lt;&gt;")&lt;1301,13,COUNTIF($L$20:L495,"&lt;&gt;")&lt;1401,14,COUNTIF($L$20:L495,"&lt;&gt;")&lt;1501,15,COUNTIF($L$20:L495,"&lt;&gt;")&lt;1601,16,COUNTIF($L$20:L495,"&lt;&gt;")&lt;1701,17,COUNTIF($L$20:L495,"&lt;&gt;")&lt;1801,18,COUNTIF($L$20:L495,"&lt;&gt;")&lt;1901,19,COUNTIF($L$20:L495,"&lt;&gt;")&lt;2001,20,COUNTIF($L$20:L495,"&lt;&gt;")&lt;2101,21,COUNTIF($L$20:L495,"&lt;&gt;")&lt;2201,22,COUNTIF($L$20:L495,"&lt;&gt;")&lt;2301,23,COUNTIF($L$20:L495,"&lt;&gt;")&lt;2401,24,COUNTIF($L$20:L495,"&lt;&gt;")&lt;2501,25,COUNTIF($L$20:L495,"&lt;&gt;")&lt;2601,26,COUNTIF($L$20:L495,"&lt;&gt;")&lt;2701,27,COUNTIF($L$20:L495,"&lt;&gt;")&lt;2801,28,COUNTIF($L$20:L495,"&lt;&gt;")&lt;2901,29,COUNTIF($L$20:L495,"&lt;&gt;")&lt;3001,30),"")</f>
        <v/>
      </c>
      <c r="AM495" t="str">
        <f t="shared" si="35"/>
        <v/>
      </c>
      <c r="AN495" t="str">
        <f t="shared" si="39"/>
        <v/>
      </c>
      <c r="AP495" t="str">
        <f t="shared" si="38"/>
        <v/>
      </c>
      <c r="AQ495" t="str">
        <f>IF(AO495="","",COUNTIFS(AM495:$AM$3019,AO495))</f>
        <v/>
      </c>
    </row>
    <row r="496" spans="1:43" x14ac:dyDescent="0.25">
      <c r="A496" s="6" t="str">
        <f>IF(COUNT($A$20:A495)&lt;&gt;$B$4,IF(A495="","",A495+1),"")</f>
        <v/>
      </c>
      <c r="B496" s="3"/>
      <c r="C496" s="3"/>
      <c r="D496" s="122"/>
      <c r="E496" s="3"/>
      <c r="F496" s="3"/>
      <c r="G496" s="3"/>
      <c r="H496" s="3"/>
      <c r="I496" s="120"/>
      <c r="J496" s="3"/>
      <c r="K496" s="119" t="str" cm="1">
        <f t="array" ref="K496">IF(OR($J$14 = "A",$J$14 = "B",$J$14 = "C"),IF(I496="","",IF(LEN(I496)&gt;2,_xlfn.IFS(ISNUMBER(SEARCH("_",I496)),I496,ISNUMBER(SEARCH(", ",I496)),SUBSTITUTE(I496,", ","_"),ISNUMBER(SEARCH("/ ",I496)),SUBSTITUTE(I496,"/ ","_"),ISNUMBER(SEARCH(",",I496)),SUBSTITUTE(I496,",","_"),ISNUMBER(SEARCH("/",I496)),SUBSTITUTE(I496,"/","_"),ISNUMBER(SEARCH("",I496)),I496),I496)),IF(OR($J$14 = "J",$J$14 = "K"),"",IF(D496="","",IF(LEN(D496)&gt;2,_xlfn.IFS(ISNUMBER(SEARCH("_",D496)),D496,ISNUMBER(SEARCH(", ",D496)),SUBSTITUTE(D496,", ","_"),ISNUMBER(SEARCH("/ ",D496)),SUBSTITUTE(D496,"/ ","_"),ISNUMBER(SEARCH(",",D496)),SUBSTITUTE(D496,",","_"),ISNUMBER(SEARCH("/",D496)),SUBSTITUTE(D496,"/","_"),ISNUMBER(SEARCH("",D496)),D496),D496))))</f>
        <v/>
      </c>
      <c r="L496" s="1"/>
      <c r="M496" s="1" t="str">
        <f t="shared" si="36"/>
        <v/>
      </c>
      <c r="N496" s="94" t="str">
        <f>IF($L496="None","",IF(ISERROR(VLOOKUP($L496,Info!$B$4:$B$266,1,FALSE)),"",VLOOKUP($L496,Info!$B$4:$L$266,5,FALSE)))</f>
        <v/>
      </c>
      <c r="O496" s="94" t="str">
        <f>IF(K496="","",IF(AND($J$12&lt;&gt;"ABC",N496="3"),"BAC",IF(N496="3","ABC",IF($J$12&lt;&gt;"ABC",IF($J$10="Standard",VLOOKUP(K496,Info!$BE$4:$BF$481,2,FALSE),VLOOKUP(K496,Info!$BI$4:$BJ$482,2,FALSE)),IF($J$10="Standard",VLOOKUP(K496,Info!$AG$4:$AH$2994,2,FALSE),VLOOKUP(K496,Info!$AK$4:$AL$2997,2,FALSE))))))</f>
        <v/>
      </c>
      <c r="P496" s="94" t="str">
        <f>IF($L496="None","",IF(ISERROR(VLOOKUP($L496,Info!$B$4:$B$266,1,FALSE)),"",VLOOKUP($L496,Info!$B$4:$L$266,3,FALSE)))</f>
        <v/>
      </c>
      <c r="Q496" s="96" t="str">
        <f>IF($L496="None","",IF(ISERROR(VLOOKUP($L496,Info!$B$4:$B$266,1,FALSE)),"",VLOOKUP($L496,Info!$B$4:$L$266,4,FALSE)))</f>
        <v/>
      </c>
      <c r="R496" s="1"/>
      <c r="S496" s="6" t="str">
        <f t="shared" si="37"/>
        <v/>
      </c>
      <c r="T496" s="6" t="str">
        <f>IF($L496="None","",IF(ISERROR(VLOOKUP($L496,Info!$B$4:$B$266,1,FALSE)),"",VLOOKUP($L496,Info!$B$4:$L$266,11,FALSE)))</f>
        <v/>
      </c>
      <c r="U496" s="1"/>
      <c r="V496" s="1"/>
      <c r="W496" s="1"/>
      <c r="X496" s="1" t="str">
        <f>IF($L496="None","",IF(ISERROR(VLOOKUP($L496,Info!$B$4:$B$266,1,FALSE)),"",IF(OR(W496="Metallic Liquid Tight",W496="Non-Metallic Liquid Tight",W496="LSZH",W496="Greenfield"),VLOOKUP($L496,Info!$B$4:$L$266,7,FALSE),"N/A")))</f>
        <v/>
      </c>
      <c r="Y496" s="1"/>
      <c r="Z496" s="96" t="str">
        <f>IF($L496="None","",IF(ISERROR(VLOOKUP($L496,Info!$B$4:$B$266,1,FALSE)),"",VLOOKUP($L496,Info!$B$4:$L$266,9,FALSE)))</f>
        <v/>
      </c>
      <c r="AA496" s="96" t="str">
        <f>IF($L496="None","",IF(ISERROR(VLOOKUP($L496,Info!$B$4:$B$266,1,FALSE)),"",VLOOKUP($L496,Info!$B$4:$L$266,8,FALSE)))</f>
        <v/>
      </c>
      <c r="AB496" s="96" t="str">
        <f>IF($L496="None","",IF(ISERROR(VLOOKUP($L496,Info!$B$4:$B$266,1,FALSE)),"",VLOOKUP($L496,Info!$B$4:$L$266,10,FALSE)))</f>
        <v/>
      </c>
      <c r="AC496" s="1" t="str">
        <f>IF(W496="SO Cable","Black,White",IF(O496="","",IF(P496="","",IF($J$12&lt;&gt;"ABC",IF(P496&lt;="250",VLOOKUP(O496,Info!$AZ$4:$BB$22,3,FALSE),VLOOKUP(O496,Info!$AZ$23:$BB$39,3,FALSE)),IF(P496&lt;="250",VLOOKUP(O496,Info!$AO$4:$AQ$22,3,FALSE),VLOOKUP(O496,Info!$AO$23:$AP$39,3,FALSE))))))</f>
        <v/>
      </c>
      <c r="AD496" s="1"/>
      <c r="AE496" s="1" t="str">
        <f>IF($L496="None","",IF(ISERROR(VLOOKUP($L496,Info!$B$4:$B$266,1,FALSE)),"",VLOOKUP($L496,Info!$B$4:$L$266,4,FALSE)))</f>
        <v/>
      </c>
      <c r="AF496" s="1" t="str">
        <f>IF($L496="None","",IF(ISERROR(VLOOKUP($L496,Info!$B$4:$B$266,1,FALSE)),"",VLOOKUP($L496,Info!$B$4:$L$266,6,FALSE)))</f>
        <v/>
      </c>
      <c r="AG496" s="1"/>
      <c r="AH496" s="33" t="str" cm="1">
        <f t="array" ref="AH496">IF(AND(L496&lt;&gt;"",O496&lt;&gt;"",R496:S496&lt;&gt;"",W496:X496&lt;&gt;"",Z496:AA496&lt;&gt;"",AC496&lt;&gt;""),"Good","Bad")</f>
        <v>Bad</v>
      </c>
      <c r="AL496" t="str" cm="1">
        <f t="array" ref="AL496">IF(R496&gt;0,_xlfn.IFS(COUNTIF($L$20:L496,"&lt;&gt;")&lt;101,1,COUNTIF($L$20:L496,"&lt;&gt;")&lt;201,2,COUNTIF($L$20:L496,"&lt;&gt;")&lt;301,3,COUNTIF($L$20:L496,"&lt;&gt;")&lt;401,4,COUNTIF($L$20:L496,"&lt;&gt;")&lt;501,5,COUNTIF($L$20:L496,"&lt;&gt;")&lt;601,6,COUNTIF($L$20:L496,"&lt;&gt;")&lt;701,7,COUNTIF($L$20:L496,"&lt;&gt;")&lt;801,8,COUNTIF($L$20:L496,"&lt;&gt;")&lt;901,9,COUNTIF($L$20:L496,"&lt;&gt;")&lt;1001,10,COUNTIF($L$20:L496,"&lt;&gt;")&lt;1101,11,COUNTIF($L$20:L496,"&lt;&gt;")&lt;1201,12,COUNTIF($L$20:L496,"&lt;&gt;")&lt;1301,13,COUNTIF($L$20:L496,"&lt;&gt;")&lt;1401,14,COUNTIF($L$20:L496,"&lt;&gt;")&lt;1501,15,COUNTIF($L$20:L496,"&lt;&gt;")&lt;1601,16,COUNTIF($L$20:L496,"&lt;&gt;")&lt;1701,17,COUNTIF($L$20:L496,"&lt;&gt;")&lt;1801,18,COUNTIF($L$20:L496,"&lt;&gt;")&lt;1901,19,COUNTIF($L$20:L496,"&lt;&gt;")&lt;2001,20,COUNTIF($L$20:L496,"&lt;&gt;")&lt;2101,21,COUNTIF($L$20:L496,"&lt;&gt;")&lt;2201,22,COUNTIF($L$20:L496,"&lt;&gt;")&lt;2301,23,COUNTIF($L$20:L496,"&lt;&gt;")&lt;2401,24,COUNTIF($L$20:L496,"&lt;&gt;")&lt;2501,25,COUNTIF($L$20:L496,"&lt;&gt;")&lt;2601,26,COUNTIF($L$20:L496,"&lt;&gt;")&lt;2701,27,COUNTIF($L$20:L496,"&lt;&gt;")&lt;2801,28,COUNTIF($L$20:L496,"&lt;&gt;")&lt;2901,29,COUNTIF($L$20:L496,"&lt;&gt;")&lt;3001,30),"")</f>
        <v/>
      </c>
      <c r="AM496" t="str">
        <f t="shared" si="35"/>
        <v/>
      </c>
      <c r="AN496" t="str">
        <f t="shared" si="39"/>
        <v/>
      </c>
      <c r="AP496" t="str">
        <f t="shared" si="38"/>
        <v/>
      </c>
      <c r="AQ496" t="str">
        <f>IF(AO496="","",COUNTIFS(AM496:$AM$3019,AO496))</f>
        <v/>
      </c>
    </row>
    <row r="497" spans="1:43" x14ac:dyDescent="0.25">
      <c r="A497" s="6" t="str">
        <f>IF(COUNT($A$20:A496)&lt;&gt;$B$4,IF(A496="","",A496+1),"")</f>
        <v/>
      </c>
      <c r="B497" s="3"/>
      <c r="C497" s="3"/>
      <c r="D497" s="122"/>
      <c r="E497" s="3"/>
      <c r="F497" s="3"/>
      <c r="G497" s="3"/>
      <c r="H497" s="3"/>
      <c r="I497" s="120"/>
      <c r="J497" s="3"/>
      <c r="K497" s="119" t="str" cm="1">
        <f t="array" ref="K497">IF(OR($J$14 = "A",$J$14 = "B",$J$14 = "C"),IF(I497="","",IF(LEN(I497)&gt;2,_xlfn.IFS(ISNUMBER(SEARCH("_",I497)),I497,ISNUMBER(SEARCH(", ",I497)),SUBSTITUTE(I497,", ","_"),ISNUMBER(SEARCH("/ ",I497)),SUBSTITUTE(I497,"/ ","_"),ISNUMBER(SEARCH(",",I497)),SUBSTITUTE(I497,",","_"),ISNUMBER(SEARCH("/",I497)),SUBSTITUTE(I497,"/","_"),ISNUMBER(SEARCH("",I497)),I497),I497)),IF(OR($J$14 = "J",$J$14 = "K"),"",IF(D497="","",IF(LEN(D497)&gt;2,_xlfn.IFS(ISNUMBER(SEARCH("_",D497)),D497,ISNUMBER(SEARCH(", ",D497)),SUBSTITUTE(D497,", ","_"),ISNUMBER(SEARCH("/ ",D497)),SUBSTITUTE(D497,"/ ","_"),ISNUMBER(SEARCH(",",D497)),SUBSTITUTE(D497,",","_"),ISNUMBER(SEARCH("/",D497)),SUBSTITUTE(D497,"/","_"),ISNUMBER(SEARCH("",D497)),D497),D497))))</f>
        <v/>
      </c>
      <c r="L497" s="1"/>
      <c r="M497" s="1" t="str">
        <f t="shared" si="36"/>
        <v/>
      </c>
      <c r="N497" s="94" t="str">
        <f>IF($L497="None","",IF(ISERROR(VLOOKUP($L497,Info!$B$4:$B$266,1,FALSE)),"",VLOOKUP($L497,Info!$B$4:$L$266,5,FALSE)))</f>
        <v/>
      </c>
      <c r="O497" s="94" t="str">
        <f>IF(K497="","",IF(AND($J$12&lt;&gt;"ABC",N497="3"),"BAC",IF(N497="3","ABC",IF($J$12&lt;&gt;"ABC",IF($J$10="Standard",VLOOKUP(K497,Info!$BE$4:$BF$481,2,FALSE),VLOOKUP(K497,Info!$BI$4:$BJ$482,2,FALSE)),IF($J$10="Standard",VLOOKUP(K497,Info!$AG$4:$AH$2994,2,FALSE),VLOOKUP(K497,Info!$AK$4:$AL$2997,2,FALSE))))))</f>
        <v/>
      </c>
      <c r="P497" s="94" t="str">
        <f>IF($L497="None","",IF(ISERROR(VLOOKUP($L497,Info!$B$4:$B$266,1,FALSE)),"",VLOOKUP($L497,Info!$B$4:$L$266,3,FALSE)))</f>
        <v/>
      </c>
      <c r="Q497" s="96" t="str">
        <f>IF($L497="None","",IF(ISERROR(VLOOKUP($L497,Info!$B$4:$B$266,1,FALSE)),"",VLOOKUP($L497,Info!$B$4:$L$266,4,FALSE)))</f>
        <v/>
      </c>
      <c r="R497" s="1"/>
      <c r="S497" s="6" t="str">
        <f t="shared" si="37"/>
        <v/>
      </c>
      <c r="T497" s="6" t="str">
        <f>IF($L497="None","",IF(ISERROR(VLOOKUP($L497,Info!$B$4:$B$266,1,FALSE)),"",VLOOKUP($L497,Info!$B$4:$L$266,11,FALSE)))</f>
        <v/>
      </c>
      <c r="U497" s="1"/>
      <c r="V497" s="1"/>
      <c r="W497" s="1"/>
      <c r="X497" s="1" t="str">
        <f>IF($L497="None","",IF(ISERROR(VLOOKUP($L497,Info!$B$4:$B$266,1,FALSE)),"",IF(OR(W497="Metallic Liquid Tight",W497="Non-Metallic Liquid Tight",W497="LSZH",W497="Greenfield"),VLOOKUP($L497,Info!$B$4:$L$266,7,FALSE),"N/A")))</f>
        <v/>
      </c>
      <c r="Y497" s="1"/>
      <c r="Z497" s="96" t="str">
        <f>IF($L497="None","",IF(ISERROR(VLOOKUP($L497,Info!$B$4:$B$266,1,FALSE)),"",VLOOKUP($L497,Info!$B$4:$L$266,9,FALSE)))</f>
        <v/>
      </c>
      <c r="AA497" s="96" t="str">
        <f>IF($L497="None","",IF(ISERROR(VLOOKUP($L497,Info!$B$4:$B$266,1,FALSE)),"",VLOOKUP($L497,Info!$B$4:$L$266,8,FALSE)))</f>
        <v/>
      </c>
      <c r="AB497" s="96" t="str">
        <f>IF($L497="None","",IF(ISERROR(VLOOKUP($L497,Info!$B$4:$B$266,1,FALSE)),"",VLOOKUP($L497,Info!$B$4:$L$266,10,FALSE)))</f>
        <v/>
      </c>
      <c r="AC497" s="1" t="str">
        <f>IF(W497="SO Cable","Black,White",IF(O497="","",IF(P497="","",IF($J$12&lt;&gt;"ABC",IF(P497&lt;="250",VLOOKUP(O497,Info!$AZ$4:$BB$22,3,FALSE),VLOOKUP(O497,Info!$AZ$23:$BB$39,3,FALSE)),IF(P497&lt;="250",VLOOKUP(O497,Info!$AO$4:$AQ$22,3,FALSE),VLOOKUP(O497,Info!$AO$23:$AP$39,3,FALSE))))))</f>
        <v/>
      </c>
      <c r="AD497" s="1"/>
      <c r="AE497" s="1" t="str">
        <f>IF($L497="None","",IF(ISERROR(VLOOKUP($L497,Info!$B$4:$B$266,1,FALSE)),"",VLOOKUP($L497,Info!$B$4:$L$266,4,FALSE)))</f>
        <v/>
      </c>
      <c r="AF497" s="1" t="str">
        <f>IF($L497="None","",IF(ISERROR(VLOOKUP($L497,Info!$B$4:$B$266,1,FALSE)),"",VLOOKUP($L497,Info!$B$4:$L$266,6,FALSE)))</f>
        <v/>
      </c>
      <c r="AG497" s="1"/>
      <c r="AH497" s="33" t="str" cm="1">
        <f t="array" ref="AH497">IF(AND(L497&lt;&gt;"",O497&lt;&gt;"",R497:S497&lt;&gt;"",W497:X497&lt;&gt;"",Z497:AA497&lt;&gt;"",AC497&lt;&gt;""),"Good","Bad")</f>
        <v>Bad</v>
      </c>
      <c r="AL497" t="str" cm="1">
        <f t="array" ref="AL497">IF(R497&gt;0,_xlfn.IFS(COUNTIF($L$20:L497,"&lt;&gt;")&lt;101,1,COUNTIF($L$20:L497,"&lt;&gt;")&lt;201,2,COUNTIF($L$20:L497,"&lt;&gt;")&lt;301,3,COUNTIF($L$20:L497,"&lt;&gt;")&lt;401,4,COUNTIF($L$20:L497,"&lt;&gt;")&lt;501,5,COUNTIF($L$20:L497,"&lt;&gt;")&lt;601,6,COUNTIF($L$20:L497,"&lt;&gt;")&lt;701,7,COUNTIF($L$20:L497,"&lt;&gt;")&lt;801,8,COUNTIF($L$20:L497,"&lt;&gt;")&lt;901,9,COUNTIF($L$20:L497,"&lt;&gt;")&lt;1001,10,COUNTIF($L$20:L497,"&lt;&gt;")&lt;1101,11,COUNTIF($L$20:L497,"&lt;&gt;")&lt;1201,12,COUNTIF($L$20:L497,"&lt;&gt;")&lt;1301,13,COUNTIF($L$20:L497,"&lt;&gt;")&lt;1401,14,COUNTIF($L$20:L497,"&lt;&gt;")&lt;1501,15,COUNTIF($L$20:L497,"&lt;&gt;")&lt;1601,16,COUNTIF($L$20:L497,"&lt;&gt;")&lt;1701,17,COUNTIF($L$20:L497,"&lt;&gt;")&lt;1801,18,COUNTIF($L$20:L497,"&lt;&gt;")&lt;1901,19,COUNTIF($L$20:L497,"&lt;&gt;")&lt;2001,20,COUNTIF($L$20:L497,"&lt;&gt;")&lt;2101,21,COUNTIF($L$20:L497,"&lt;&gt;")&lt;2201,22,COUNTIF($L$20:L497,"&lt;&gt;")&lt;2301,23,COUNTIF($L$20:L497,"&lt;&gt;")&lt;2401,24,COUNTIF($L$20:L497,"&lt;&gt;")&lt;2501,25,COUNTIF($L$20:L497,"&lt;&gt;")&lt;2601,26,COUNTIF($L$20:L497,"&lt;&gt;")&lt;2701,27,COUNTIF($L$20:L497,"&lt;&gt;")&lt;2801,28,COUNTIF($L$20:L497,"&lt;&gt;")&lt;2901,29,COUNTIF($L$20:L497,"&lt;&gt;")&lt;3001,30),"")</f>
        <v/>
      </c>
      <c r="AM497" t="str">
        <f t="shared" si="35"/>
        <v/>
      </c>
      <c r="AN497" t="str">
        <f t="shared" si="39"/>
        <v/>
      </c>
      <c r="AP497" t="str">
        <f t="shared" si="38"/>
        <v/>
      </c>
      <c r="AQ497" t="str">
        <f>IF(AO497="","",COUNTIFS(AM497:$AM$3019,AO497))</f>
        <v/>
      </c>
    </row>
    <row r="498" spans="1:43" x14ac:dyDescent="0.25">
      <c r="A498" s="6" t="str">
        <f>IF(COUNT($A$20:A497)&lt;&gt;$B$4,IF(A497="","",A497+1),"")</f>
        <v/>
      </c>
      <c r="B498" s="3"/>
      <c r="C498" s="3"/>
      <c r="D498" s="122"/>
      <c r="E498" s="3"/>
      <c r="F498" s="3"/>
      <c r="G498" s="3"/>
      <c r="H498" s="3"/>
      <c r="I498" s="120"/>
      <c r="J498" s="3"/>
      <c r="K498" s="119" t="str" cm="1">
        <f t="array" ref="K498">IF(OR($J$14 = "A",$J$14 = "B",$J$14 = "C"),IF(I498="","",IF(LEN(I498)&gt;2,_xlfn.IFS(ISNUMBER(SEARCH("_",I498)),I498,ISNUMBER(SEARCH(", ",I498)),SUBSTITUTE(I498,", ","_"),ISNUMBER(SEARCH("/ ",I498)),SUBSTITUTE(I498,"/ ","_"),ISNUMBER(SEARCH(",",I498)),SUBSTITUTE(I498,",","_"),ISNUMBER(SEARCH("/",I498)),SUBSTITUTE(I498,"/","_"),ISNUMBER(SEARCH("",I498)),I498),I498)),IF(OR($J$14 = "J",$J$14 = "K"),"",IF(D498="","",IF(LEN(D498)&gt;2,_xlfn.IFS(ISNUMBER(SEARCH("_",D498)),D498,ISNUMBER(SEARCH(", ",D498)),SUBSTITUTE(D498,", ","_"),ISNUMBER(SEARCH("/ ",D498)),SUBSTITUTE(D498,"/ ","_"),ISNUMBER(SEARCH(",",D498)),SUBSTITUTE(D498,",","_"),ISNUMBER(SEARCH("/",D498)),SUBSTITUTE(D498,"/","_"),ISNUMBER(SEARCH("",D498)),D498),D498))))</f>
        <v/>
      </c>
      <c r="L498" s="1"/>
      <c r="M498" s="1" t="str">
        <f t="shared" si="36"/>
        <v/>
      </c>
      <c r="N498" s="94" t="str">
        <f>IF($L498="None","",IF(ISERROR(VLOOKUP($L498,Info!$B$4:$B$266,1,FALSE)),"",VLOOKUP($L498,Info!$B$4:$L$266,5,FALSE)))</f>
        <v/>
      </c>
      <c r="O498" s="94" t="str">
        <f>IF(K498="","",IF(AND($J$12&lt;&gt;"ABC",N498="3"),"BAC",IF(N498="3","ABC",IF($J$12&lt;&gt;"ABC",IF($J$10="Standard",VLOOKUP(K498,Info!$BE$4:$BF$481,2,FALSE),VLOOKUP(K498,Info!$BI$4:$BJ$482,2,FALSE)),IF($J$10="Standard",VLOOKUP(K498,Info!$AG$4:$AH$2994,2,FALSE),VLOOKUP(K498,Info!$AK$4:$AL$2997,2,FALSE))))))</f>
        <v/>
      </c>
      <c r="P498" s="94" t="str">
        <f>IF($L498="None","",IF(ISERROR(VLOOKUP($L498,Info!$B$4:$B$266,1,FALSE)),"",VLOOKUP($L498,Info!$B$4:$L$266,3,FALSE)))</f>
        <v/>
      </c>
      <c r="Q498" s="96" t="str">
        <f>IF($L498="None","",IF(ISERROR(VLOOKUP($L498,Info!$B$4:$B$266,1,FALSE)),"",VLOOKUP($L498,Info!$B$4:$L$266,4,FALSE)))</f>
        <v/>
      </c>
      <c r="R498" s="1"/>
      <c r="S498" s="6" t="str">
        <f t="shared" si="37"/>
        <v/>
      </c>
      <c r="T498" s="6" t="str">
        <f>IF($L498="None","",IF(ISERROR(VLOOKUP($L498,Info!$B$4:$B$266,1,FALSE)),"",VLOOKUP($L498,Info!$B$4:$L$266,11,FALSE)))</f>
        <v/>
      </c>
      <c r="U498" s="1"/>
      <c r="V498" s="1"/>
      <c r="W498" s="1"/>
      <c r="X498" s="1" t="str">
        <f>IF($L498="None","",IF(ISERROR(VLOOKUP($L498,Info!$B$4:$B$266,1,FALSE)),"",IF(OR(W498="Metallic Liquid Tight",W498="Non-Metallic Liquid Tight",W498="LSZH",W498="Greenfield"),VLOOKUP($L498,Info!$B$4:$L$266,7,FALSE),"N/A")))</f>
        <v/>
      </c>
      <c r="Y498" s="1"/>
      <c r="Z498" s="96" t="str">
        <f>IF($L498="None","",IF(ISERROR(VLOOKUP($L498,Info!$B$4:$B$266,1,FALSE)),"",VLOOKUP($L498,Info!$B$4:$L$266,9,FALSE)))</f>
        <v/>
      </c>
      <c r="AA498" s="96" t="str">
        <f>IF($L498="None","",IF(ISERROR(VLOOKUP($L498,Info!$B$4:$B$266,1,FALSE)),"",VLOOKUP($L498,Info!$B$4:$L$266,8,FALSE)))</f>
        <v/>
      </c>
      <c r="AB498" s="96" t="str">
        <f>IF($L498="None","",IF(ISERROR(VLOOKUP($L498,Info!$B$4:$B$266,1,FALSE)),"",VLOOKUP($L498,Info!$B$4:$L$266,10,FALSE)))</f>
        <v/>
      </c>
      <c r="AC498" s="1" t="str">
        <f>IF(W498="SO Cable","Black,White",IF(O498="","",IF(P498="","",IF($J$12&lt;&gt;"ABC",IF(P498&lt;="250",VLOOKUP(O498,Info!$AZ$4:$BB$22,3,FALSE),VLOOKUP(O498,Info!$AZ$23:$BB$39,3,FALSE)),IF(P498&lt;="250",VLOOKUP(O498,Info!$AO$4:$AQ$22,3,FALSE),VLOOKUP(O498,Info!$AO$23:$AP$39,3,FALSE))))))</f>
        <v/>
      </c>
      <c r="AD498" s="1"/>
      <c r="AE498" s="1" t="str">
        <f>IF($L498="None","",IF(ISERROR(VLOOKUP($L498,Info!$B$4:$B$266,1,FALSE)),"",VLOOKUP($L498,Info!$B$4:$L$266,4,FALSE)))</f>
        <v/>
      </c>
      <c r="AF498" s="1" t="str">
        <f>IF($L498="None","",IF(ISERROR(VLOOKUP($L498,Info!$B$4:$B$266,1,FALSE)),"",VLOOKUP($L498,Info!$B$4:$L$266,6,FALSE)))</f>
        <v/>
      </c>
      <c r="AG498" s="1"/>
      <c r="AH498" s="33" t="str" cm="1">
        <f t="array" ref="AH498">IF(AND(L498&lt;&gt;"",O498&lt;&gt;"",R498:S498&lt;&gt;"",W498:X498&lt;&gt;"",Z498:AA498&lt;&gt;"",AC498&lt;&gt;""),"Good","Bad")</f>
        <v>Bad</v>
      </c>
      <c r="AL498" t="str" cm="1">
        <f t="array" ref="AL498">IF(R498&gt;0,_xlfn.IFS(COUNTIF($L$20:L498,"&lt;&gt;")&lt;101,1,COUNTIF($L$20:L498,"&lt;&gt;")&lt;201,2,COUNTIF($L$20:L498,"&lt;&gt;")&lt;301,3,COUNTIF($L$20:L498,"&lt;&gt;")&lt;401,4,COUNTIF($L$20:L498,"&lt;&gt;")&lt;501,5,COUNTIF($L$20:L498,"&lt;&gt;")&lt;601,6,COUNTIF($L$20:L498,"&lt;&gt;")&lt;701,7,COUNTIF($L$20:L498,"&lt;&gt;")&lt;801,8,COUNTIF($L$20:L498,"&lt;&gt;")&lt;901,9,COUNTIF($L$20:L498,"&lt;&gt;")&lt;1001,10,COUNTIF($L$20:L498,"&lt;&gt;")&lt;1101,11,COUNTIF($L$20:L498,"&lt;&gt;")&lt;1201,12,COUNTIF($L$20:L498,"&lt;&gt;")&lt;1301,13,COUNTIF($L$20:L498,"&lt;&gt;")&lt;1401,14,COUNTIF($L$20:L498,"&lt;&gt;")&lt;1501,15,COUNTIF($L$20:L498,"&lt;&gt;")&lt;1601,16,COUNTIF($L$20:L498,"&lt;&gt;")&lt;1701,17,COUNTIF($L$20:L498,"&lt;&gt;")&lt;1801,18,COUNTIF($L$20:L498,"&lt;&gt;")&lt;1901,19,COUNTIF($L$20:L498,"&lt;&gt;")&lt;2001,20,COUNTIF($L$20:L498,"&lt;&gt;")&lt;2101,21,COUNTIF($L$20:L498,"&lt;&gt;")&lt;2201,22,COUNTIF($L$20:L498,"&lt;&gt;")&lt;2301,23,COUNTIF($L$20:L498,"&lt;&gt;")&lt;2401,24,COUNTIF($L$20:L498,"&lt;&gt;")&lt;2501,25,COUNTIF($L$20:L498,"&lt;&gt;")&lt;2601,26,COUNTIF($L$20:L498,"&lt;&gt;")&lt;2701,27,COUNTIF($L$20:L498,"&lt;&gt;")&lt;2801,28,COUNTIF($L$20:L498,"&lt;&gt;")&lt;2901,29,COUNTIF($L$20:L498,"&lt;&gt;")&lt;3001,30),"")</f>
        <v/>
      </c>
      <c r="AM498" t="str">
        <f t="shared" si="35"/>
        <v/>
      </c>
      <c r="AN498" t="str">
        <f t="shared" si="39"/>
        <v/>
      </c>
      <c r="AP498" t="str">
        <f t="shared" si="38"/>
        <v/>
      </c>
      <c r="AQ498" t="str">
        <f>IF(AO498="","",COUNTIFS(AM498:$AM$3019,AO498))</f>
        <v/>
      </c>
    </row>
    <row r="499" spans="1:43" x14ac:dyDescent="0.25">
      <c r="A499" s="6" t="str">
        <f>IF(COUNT($A$20:A498)&lt;&gt;$B$4,IF(A498="","",A498+1),"")</f>
        <v/>
      </c>
      <c r="B499" s="3"/>
      <c r="C499" s="3"/>
      <c r="D499" s="122"/>
      <c r="E499" s="3"/>
      <c r="F499" s="3"/>
      <c r="G499" s="3"/>
      <c r="H499" s="3"/>
      <c r="I499" s="120"/>
      <c r="J499" s="3"/>
      <c r="K499" s="119" t="str" cm="1">
        <f t="array" ref="K499">IF(OR($J$14 = "A",$J$14 = "B",$J$14 = "C"),IF(I499="","",IF(LEN(I499)&gt;2,_xlfn.IFS(ISNUMBER(SEARCH("_",I499)),I499,ISNUMBER(SEARCH(", ",I499)),SUBSTITUTE(I499,", ","_"),ISNUMBER(SEARCH("/ ",I499)),SUBSTITUTE(I499,"/ ","_"),ISNUMBER(SEARCH(",",I499)),SUBSTITUTE(I499,",","_"),ISNUMBER(SEARCH("/",I499)),SUBSTITUTE(I499,"/","_"),ISNUMBER(SEARCH("",I499)),I499),I499)),IF(OR($J$14 = "J",$J$14 = "K"),"",IF(D499="","",IF(LEN(D499)&gt;2,_xlfn.IFS(ISNUMBER(SEARCH("_",D499)),D499,ISNUMBER(SEARCH(", ",D499)),SUBSTITUTE(D499,", ","_"),ISNUMBER(SEARCH("/ ",D499)),SUBSTITUTE(D499,"/ ","_"),ISNUMBER(SEARCH(",",D499)),SUBSTITUTE(D499,",","_"),ISNUMBER(SEARCH("/",D499)),SUBSTITUTE(D499,"/","_"),ISNUMBER(SEARCH("",D499)),D499),D499))))</f>
        <v/>
      </c>
      <c r="L499" s="1"/>
      <c r="M499" s="1" t="str">
        <f t="shared" si="36"/>
        <v/>
      </c>
      <c r="N499" s="94" t="str">
        <f>IF($L499="None","",IF(ISERROR(VLOOKUP($L499,Info!$B$4:$B$266,1,FALSE)),"",VLOOKUP($L499,Info!$B$4:$L$266,5,FALSE)))</f>
        <v/>
      </c>
      <c r="O499" s="94" t="str">
        <f>IF(K499="","",IF(AND($J$12&lt;&gt;"ABC",N499="3"),"BAC",IF(N499="3","ABC",IF($J$12&lt;&gt;"ABC",IF($J$10="Standard",VLOOKUP(K499,Info!$BE$4:$BF$481,2,FALSE),VLOOKUP(K499,Info!$BI$4:$BJ$482,2,FALSE)),IF($J$10="Standard",VLOOKUP(K499,Info!$AG$4:$AH$2994,2,FALSE),VLOOKUP(K499,Info!$AK$4:$AL$2997,2,FALSE))))))</f>
        <v/>
      </c>
      <c r="P499" s="94" t="str">
        <f>IF($L499="None","",IF(ISERROR(VLOOKUP($L499,Info!$B$4:$B$266,1,FALSE)),"",VLOOKUP($L499,Info!$B$4:$L$266,3,FALSE)))</f>
        <v/>
      </c>
      <c r="Q499" s="96" t="str">
        <f>IF($L499="None","",IF(ISERROR(VLOOKUP($L499,Info!$B$4:$B$266,1,FALSE)),"",VLOOKUP($L499,Info!$B$4:$L$266,4,FALSE)))</f>
        <v/>
      </c>
      <c r="R499" s="1"/>
      <c r="S499" s="6" t="str">
        <f t="shared" si="37"/>
        <v/>
      </c>
      <c r="T499" s="6" t="str">
        <f>IF($L499="None","",IF(ISERROR(VLOOKUP($L499,Info!$B$4:$B$266,1,FALSE)),"",VLOOKUP($L499,Info!$B$4:$L$266,11,FALSE)))</f>
        <v/>
      </c>
      <c r="U499" s="1"/>
      <c r="V499" s="1"/>
      <c r="W499" s="1"/>
      <c r="X499" s="1" t="str">
        <f>IF($L499="None","",IF(ISERROR(VLOOKUP($L499,Info!$B$4:$B$266,1,FALSE)),"",IF(OR(W499="Metallic Liquid Tight",W499="Non-Metallic Liquid Tight",W499="LSZH",W499="Greenfield"),VLOOKUP($L499,Info!$B$4:$L$266,7,FALSE),"N/A")))</f>
        <v/>
      </c>
      <c r="Y499" s="1"/>
      <c r="Z499" s="96" t="str">
        <f>IF($L499="None","",IF(ISERROR(VLOOKUP($L499,Info!$B$4:$B$266,1,FALSE)),"",VLOOKUP($L499,Info!$B$4:$L$266,9,FALSE)))</f>
        <v/>
      </c>
      <c r="AA499" s="96" t="str">
        <f>IF($L499="None","",IF(ISERROR(VLOOKUP($L499,Info!$B$4:$B$266,1,FALSE)),"",VLOOKUP($L499,Info!$B$4:$L$266,8,FALSE)))</f>
        <v/>
      </c>
      <c r="AB499" s="96" t="str">
        <f>IF($L499="None","",IF(ISERROR(VLOOKUP($L499,Info!$B$4:$B$266,1,FALSE)),"",VLOOKUP($L499,Info!$B$4:$L$266,10,FALSE)))</f>
        <v/>
      </c>
      <c r="AC499" s="1" t="str">
        <f>IF(W499="SO Cable","Black,White",IF(O499="","",IF(P499="","",IF($J$12&lt;&gt;"ABC",IF(P499&lt;="250",VLOOKUP(O499,Info!$AZ$4:$BB$22,3,FALSE),VLOOKUP(O499,Info!$AZ$23:$BB$39,3,FALSE)),IF(P499&lt;="250",VLOOKUP(O499,Info!$AO$4:$AQ$22,3,FALSE),VLOOKUP(O499,Info!$AO$23:$AP$39,3,FALSE))))))</f>
        <v/>
      </c>
      <c r="AD499" s="1"/>
      <c r="AE499" s="1" t="str">
        <f>IF($L499="None","",IF(ISERROR(VLOOKUP($L499,Info!$B$4:$B$266,1,FALSE)),"",VLOOKUP($L499,Info!$B$4:$L$266,4,FALSE)))</f>
        <v/>
      </c>
      <c r="AF499" s="1" t="str">
        <f>IF($L499="None","",IF(ISERROR(VLOOKUP($L499,Info!$B$4:$B$266,1,FALSE)),"",VLOOKUP($L499,Info!$B$4:$L$266,6,FALSE)))</f>
        <v/>
      </c>
      <c r="AG499" s="1"/>
      <c r="AH499" s="33" t="str" cm="1">
        <f t="array" ref="AH499">IF(AND(L499&lt;&gt;"",O499&lt;&gt;"",R499:S499&lt;&gt;"",W499:X499&lt;&gt;"",Z499:AA499&lt;&gt;"",AC499&lt;&gt;""),"Good","Bad")</f>
        <v>Bad</v>
      </c>
      <c r="AL499" t="str" cm="1">
        <f t="array" ref="AL499">IF(R499&gt;0,_xlfn.IFS(COUNTIF($L$20:L499,"&lt;&gt;")&lt;101,1,COUNTIF($L$20:L499,"&lt;&gt;")&lt;201,2,COUNTIF($L$20:L499,"&lt;&gt;")&lt;301,3,COUNTIF($L$20:L499,"&lt;&gt;")&lt;401,4,COUNTIF($L$20:L499,"&lt;&gt;")&lt;501,5,COUNTIF($L$20:L499,"&lt;&gt;")&lt;601,6,COUNTIF($L$20:L499,"&lt;&gt;")&lt;701,7,COUNTIF($L$20:L499,"&lt;&gt;")&lt;801,8,COUNTIF($L$20:L499,"&lt;&gt;")&lt;901,9,COUNTIF($L$20:L499,"&lt;&gt;")&lt;1001,10,COUNTIF($L$20:L499,"&lt;&gt;")&lt;1101,11,COUNTIF($L$20:L499,"&lt;&gt;")&lt;1201,12,COUNTIF($L$20:L499,"&lt;&gt;")&lt;1301,13,COUNTIF($L$20:L499,"&lt;&gt;")&lt;1401,14,COUNTIF($L$20:L499,"&lt;&gt;")&lt;1501,15,COUNTIF($L$20:L499,"&lt;&gt;")&lt;1601,16,COUNTIF($L$20:L499,"&lt;&gt;")&lt;1701,17,COUNTIF($L$20:L499,"&lt;&gt;")&lt;1801,18,COUNTIF($L$20:L499,"&lt;&gt;")&lt;1901,19,COUNTIF($L$20:L499,"&lt;&gt;")&lt;2001,20,COUNTIF($L$20:L499,"&lt;&gt;")&lt;2101,21,COUNTIF($L$20:L499,"&lt;&gt;")&lt;2201,22,COUNTIF($L$20:L499,"&lt;&gt;")&lt;2301,23,COUNTIF($L$20:L499,"&lt;&gt;")&lt;2401,24,COUNTIF($L$20:L499,"&lt;&gt;")&lt;2501,25,COUNTIF($L$20:L499,"&lt;&gt;")&lt;2601,26,COUNTIF($L$20:L499,"&lt;&gt;")&lt;2701,27,COUNTIF($L$20:L499,"&lt;&gt;")&lt;2801,28,COUNTIF($L$20:L499,"&lt;&gt;")&lt;2901,29,COUNTIF($L$20:L499,"&lt;&gt;")&lt;3001,30),"")</f>
        <v/>
      </c>
      <c r="AM499" t="str">
        <f t="shared" si="35"/>
        <v/>
      </c>
      <c r="AN499" t="str">
        <f t="shared" si="39"/>
        <v/>
      </c>
      <c r="AP499" t="str">
        <f t="shared" si="38"/>
        <v/>
      </c>
      <c r="AQ499" t="str">
        <f>IF(AO499="","",COUNTIFS(AM499:$AM$3019,AO499))</f>
        <v/>
      </c>
    </row>
    <row r="500" spans="1:43" x14ac:dyDescent="0.25">
      <c r="A500" s="6" t="str">
        <f>IF(COUNT($A$20:A499)&lt;&gt;$B$4,IF(A499="","",A499+1),"")</f>
        <v/>
      </c>
      <c r="B500" s="3"/>
      <c r="C500" s="3"/>
      <c r="D500" s="122"/>
      <c r="E500" s="3"/>
      <c r="F500" s="3"/>
      <c r="G500" s="3"/>
      <c r="H500" s="3"/>
      <c r="I500" s="120"/>
      <c r="J500" s="3"/>
      <c r="K500" s="119" t="str" cm="1">
        <f t="array" ref="K500">IF(OR($J$14 = "A",$J$14 = "B",$J$14 = "C"),IF(I500="","",IF(LEN(I500)&gt;2,_xlfn.IFS(ISNUMBER(SEARCH("_",I500)),I500,ISNUMBER(SEARCH(", ",I500)),SUBSTITUTE(I500,", ","_"),ISNUMBER(SEARCH("/ ",I500)),SUBSTITUTE(I500,"/ ","_"),ISNUMBER(SEARCH(",",I500)),SUBSTITUTE(I500,",","_"),ISNUMBER(SEARCH("/",I500)),SUBSTITUTE(I500,"/","_"),ISNUMBER(SEARCH("",I500)),I500),I500)),IF(OR($J$14 = "J",$J$14 = "K"),"",IF(D500="","",IF(LEN(D500)&gt;2,_xlfn.IFS(ISNUMBER(SEARCH("_",D500)),D500,ISNUMBER(SEARCH(", ",D500)),SUBSTITUTE(D500,", ","_"),ISNUMBER(SEARCH("/ ",D500)),SUBSTITUTE(D500,"/ ","_"),ISNUMBER(SEARCH(",",D500)),SUBSTITUTE(D500,",","_"),ISNUMBER(SEARCH("/",D500)),SUBSTITUTE(D500,"/","_"),ISNUMBER(SEARCH("",D500)),D500),D500))))</f>
        <v/>
      </c>
      <c r="L500" s="1"/>
      <c r="M500" s="1" t="str">
        <f t="shared" si="36"/>
        <v/>
      </c>
      <c r="N500" s="94" t="str">
        <f>IF($L500="None","",IF(ISERROR(VLOOKUP($L500,Info!$B$4:$B$266,1,FALSE)),"",VLOOKUP($L500,Info!$B$4:$L$266,5,FALSE)))</f>
        <v/>
      </c>
      <c r="O500" s="94" t="str">
        <f>IF(K500="","",IF(AND($J$12&lt;&gt;"ABC",N500="3"),"BAC",IF(N500="3","ABC",IF($J$12&lt;&gt;"ABC",IF($J$10="Standard",VLOOKUP(K500,Info!$BE$4:$BF$481,2,FALSE),VLOOKUP(K500,Info!$BI$4:$BJ$482,2,FALSE)),IF($J$10="Standard",VLOOKUP(K500,Info!$AG$4:$AH$2994,2,FALSE),VLOOKUP(K500,Info!$AK$4:$AL$2997,2,FALSE))))))</f>
        <v/>
      </c>
      <c r="P500" s="94" t="str">
        <f>IF($L500="None","",IF(ISERROR(VLOOKUP($L500,Info!$B$4:$B$266,1,FALSE)),"",VLOOKUP($L500,Info!$B$4:$L$266,3,FALSE)))</f>
        <v/>
      </c>
      <c r="Q500" s="96" t="str">
        <f>IF($L500="None","",IF(ISERROR(VLOOKUP($L500,Info!$B$4:$B$266,1,FALSE)),"",VLOOKUP($L500,Info!$B$4:$L$266,4,FALSE)))</f>
        <v/>
      </c>
      <c r="R500" s="1"/>
      <c r="S500" s="6" t="str">
        <f t="shared" si="37"/>
        <v/>
      </c>
      <c r="T500" s="6" t="str">
        <f>IF($L500="None","",IF(ISERROR(VLOOKUP($L500,Info!$B$4:$B$266,1,FALSE)),"",VLOOKUP($L500,Info!$B$4:$L$266,11,FALSE)))</f>
        <v/>
      </c>
      <c r="U500" s="1"/>
      <c r="V500" s="1"/>
      <c r="W500" s="1"/>
      <c r="X500" s="1" t="str">
        <f>IF($L500="None","",IF(ISERROR(VLOOKUP($L500,Info!$B$4:$B$266,1,FALSE)),"",IF(OR(W500="Metallic Liquid Tight",W500="Non-Metallic Liquid Tight",W500="LSZH",W500="Greenfield"),VLOOKUP($L500,Info!$B$4:$L$266,7,FALSE),"N/A")))</f>
        <v/>
      </c>
      <c r="Y500" s="1"/>
      <c r="Z500" s="96" t="str">
        <f>IF($L500="None","",IF(ISERROR(VLOOKUP($L500,Info!$B$4:$B$266,1,FALSE)),"",VLOOKUP($L500,Info!$B$4:$L$266,9,FALSE)))</f>
        <v/>
      </c>
      <c r="AA500" s="96" t="str">
        <f>IF($L500="None","",IF(ISERROR(VLOOKUP($L500,Info!$B$4:$B$266,1,FALSE)),"",VLOOKUP($L500,Info!$B$4:$L$266,8,FALSE)))</f>
        <v/>
      </c>
      <c r="AB500" s="96" t="str">
        <f>IF($L500="None","",IF(ISERROR(VLOOKUP($L500,Info!$B$4:$B$266,1,FALSE)),"",VLOOKUP($L500,Info!$B$4:$L$266,10,FALSE)))</f>
        <v/>
      </c>
      <c r="AC500" s="1" t="str">
        <f>IF(W500="SO Cable","Black,White",IF(O500="","",IF(P500="","",IF($J$12&lt;&gt;"ABC",IF(P500&lt;="250",VLOOKUP(O500,Info!$AZ$4:$BB$22,3,FALSE),VLOOKUP(O500,Info!$AZ$23:$BB$39,3,FALSE)),IF(P500&lt;="250",VLOOKUP(O500,Info!$AO$4:$AQ$22,3,FALSE),VLOOKUP(O500,Info!$AO$23:$AP$39,3,FALSE))))))</f>
        <v/>
      </c>
      <c r="AD500" s="1"/>
      <c r="AE500" s="1" t="str">
        <f>IF($L500="None","",IF(ISERROR(VLOOKUP($L500,Info!$B$4:$B$266,1,FALSE)),"",VLOOKUP($L500,Info!$B$4:$L$266,4,FALSE)))</f>
        <v/>
      </c>
      <c r="AF500" s="1" t="str">
        <f>IF($L500="None","",IF(ISERROR(VLOOKUP($L500,Info!$B$4:$B$266,1,FALSE)),"",VLOOKUP($L500,Info!$B$4:$L$266,6,FALSE)))</f>
        <v/>
      </c>
      <c r="AG500" s="1"/>
      <c r="AH500" s="33" t="str" cm="1">
        <f t="array" ref="AH500">IF(AND(L500&lt;&gt;"",O500&lt;&gt;"",R500:S500&lt;&gt;"",W500:X500&lt;&gt;"",Z500:AA500&lt;&gt;"",AC500&lt;&gt;""),"Good","Bad")</f>
        <v>Bad</v>
      </c>
      <c r="AL500" t="str" cm="1">
        <f t="array" ref="AL500">IF(R500&gt;0,_xlfn.IFS(COUNTIF($L$20:L500,"&lt;&gt;")&lt;101,1,COUNTIF($L$20:L500,"&lt;&gt;")&lt;201,2,COUNTIF($L$20:L500,"&lt;&gt;")&lt;301,3,COUNTIF($L$20:L500,"&lt;&gt;")&lt;401,4,COUNTIF($L$20:L500,"&lt;&gt;")&lt;501,5,COUNTIF($L$20:L500,"&lt;&gt;")&lt;601,6,COUNTIF($L$20:L500,"&lt;&gt;")&lt;701,7,COUNTIF($L$20:L500,"&lt;&gt;")&lt;801,8,COUNTIF($L$20:L500,"&lt;&gt;")&lt;901,9,COUNTIF($L$20:L500,"&lt;&gt;")&lt;1001,10,COUNTIF($L$20:L500,"&lt;&gt;")&lt;1101,11,COUNTIF($L$20:L500,"&lt;&gt;")&lt;1201,12,COUNTIF($L$20:L500,"&lt;&gt;")&lt;1301,13,COUNTIF($L$20:L500,"&lt;&gt;")&lt;1401,14,COUNTIF($L$20:L500,"&lt;&gt;")&lt;1501,15,COUNTIF($L$20:L500,"&lt;&gt;")&lt;1601,16,COUNTIF($L$20:L500,"&lt;&gt;")&lt;1701,17,COUNTIF($L$20:L500,"&lt;&gt;")&lt;1801,18,COUNTIF($L$20:L500,"&lt;&gt;")&lt;1901,19,COUNTIF($L$20:L500,"&lt;&gt;")&lt;2001,20,COUNTIF($L$20:L500,"&lt;&gt;")&lt;2101,21,COUNTIF($L$20:L500,"&lt;&gt;")&lt;2201,22,COUNTIF($L$20:L500,"&lt;&gt;")&lt;2301,23,COUNTIF($L$20:L500,"&lt;&gt;")&lt;2401,24,COUNTIF($L$20:L500,"&lt;&gt;")&lt;2501,25,COUNTIF($L$20:L500,"&lt;&gt;")&lt;2601,26,COUNTIF($L$20:L500,"&lt;&gt;")&lt;2701,27,COUNTIF($L$20:L500,"&lt;&gt;")&lt;2801,28,COUNTIF($L$20:L500,"&lt;&gt;")&lt;2901,29,COUNTIF($L$20:L500,"&lt;&gt;")&lt;3001,30),"")</f>
        <v/>
      </c>
      <c r="AM500" t="str">
        <f t="shared" si="35"/>
        <v/>
      </c>
      <c r="AN500" t="str">
        <f t="shared" si="39"/>
        <v/>
      </c>
      <c r="AP500" t="str">
        <f t="shared" si="38"/>
        <v/>
      </c>
      <c r="AQ500" t="str">
        <f>IF(AO500="","",COUNTIFS(AM500:$AM$3019,AO500))</f>
        <v/>
      </c>
    </row>
    <row r="501" spans="1:43" x14ac:dyDescent="0.25">
      <c r="A501" s="6" t="str">
        <f>IF(COUNT($A$20:A500)&lt;&gt;$B$4,IF(A500="","",A500+1),"")</f>
        <v/>
      </c>
      <c r="B501" s="3"/>
      <c r="C501" s="3"/>
      <c r="D501" s="122"/>
      <c r="E501" s="3"/>
      <c r="F501" s="3"/>
      <c r="G501" s="3"/>
      <c r="H501" s="3"/>
      <c r="I501" s="120"/>
      <c r="J501" s="3"/>
      <c r="K501" s="119" t="str" cm="1">
        <f t="array" ref="K501">IF(OR($J$14 = "A",$J$14 = "B",$J$14 = "C"),IF(I501="","",IF(LEN(I501)&gt;2,_xlfn.IFS(ISNUMBER(SEARCH("_",I501)),I501,ISNUMBER(SEARCH(", ",I501)),SUBSTITUTE(I501,", ","_"),ISNUMBER(SEARCH("/ ",I501)),SUBSTITUTE(I501,"/ ","_"),ISNUMBER(SEARCH(",",I501)),SUBSTITUTE(I501,",","_"),ISNUMBER(SEARCH("/",I501)),SUBSTITUTE(I501,"/","_"),ISNUMBER(SEARCH("",I501)),I501),I501)),IF(OR($J$14 = "J",$J$14 = "K"),"",IF(D501="","",IF(LEN(D501)&gt;2,_xlfn.IFS(ISNUMBER(SEARCH("_",D501)),D501,ISNUMBER(SEARCH(", ",D501)),SUBSTITUTE(D501,", ","_"),ISNUMBER(SEARCH("/ ",D501)),SUBSTITUTE(D501,"/ ","_"),ISNUMBER(SEARCH(",",D501)),SUBSTITUTE(D501,",","_"),ISNUMBER(SEARCH("/",D501)),SUBSTITUTE(D501,"/","_"),ISNUMBER(SEARCH("",D501)),D501),D501))))</f>
        <v/>
      </c>
      <c r="L501" s="1"/>
      <c r="M501" s="1" t="str">
        <f t="shared" si="36"/>
        <v/>
      </c>
      <c r="N501" s="94" t="str">
        <f>IF($L501="None","",IF(ISERROR(VLOOKUP($L501,Info!$B$4:$B$266,1,FALSE)),"",VLOOKUP($L501,Info!$B$4:$L$266,5,FALSE)))</f>
        <v/>
      </c>
      <c r="O501" s="94" t="str">
        <f>IF(K501="","",IF(AND($J$12&lt;&gt;"ABC",N501="3"),"BAC",IF(N501="3","ABC",IF($J$12&lt;&gt;"ABC",IF($J$10="Standard",VLOOKUP(K501,Info!$BE$4:$BF$481,2,FALSE),VLOOKUP(K501,Info!$BI$4:$BJ$482,2,FALSE)),IF($J$10="Standard",VLOOKUP(K501,Info!$AG$4:$AH$2994,2,FALSE),VLOOKUP(K501,Info!$AK$4:$AL$2997,2,FALSE))))))</f>
        <v/>
      </c>
      <c r="P501" s="94" t="str">
        <f>IF($L501="None","",IF(ISERROR(VLOOKUP($L501,Info!$B$4:$B$266,1,FALSE)),"",VLOOKUP($L501,Info!$B$4:$L$266,3,FALSE)))</f>
        <v/>
      </c>
      <c r="Q501" s="96" t="str">
        <f>IF($L501="None","",IF(ISERROR(VLOOKUP($L501,Info!$B$4:$B$266,1,FALSE)),"",VLOOKUP($L501,Info!$B$4:$L$266,4,FALSE)))</f>
        <v/>
      </c>
      <c r="R501" s="1"/>
      <c r="S501" s="6" t="str">
        <f t="shared" si="37"/>
        <v/>
      </c>
      <c r="T501" s="6" t="str">
        <f>IF($L501="None","",IF(ISERROR(VLOOKUP($L501,Info!$B$4:$B$266,1,FALSE)),"",VLOOKUP($L501,Info!$B$4:$L$266,11,FALSE)))</f>
        <v/>
      </c>
      <c r="U501" s="1"/>
      <c r="V501" s="1"/>
      <c r="W501" s="1"/>
      <c r="X501" s="1" t="str">
        <f>IF($L501="None","",IF(ISERROR(VLOOKUP($L501,Info!$B$4:$B$266,1,FALSE)),"",IF(OR(W501="Metallic Liquid Tight",W501="Non-Metallic Liquid Tight",W501="LSZH",W501="Greenfield"),VLOOKUP($L501,Info!$B$4:$L$266,7,FALSE),"N/A")))</f>
        <v/>
      </c>
      <c r="Y501" s="1"/>
      <c r="Z501" s="96" t="str">
        <f>IF($L501="None","",IF(ISERROR(VLOOKUP($L501,Info!$B$4:$B$266,1,FALSE)),"",VLOOKUP($L501,Info!$B$4:$L$266,9,FALSE)))</f>
        <v/>
      </c>
      <c r="AA501" s="96" t="str">
        <f>IF($L501="None","",IF(ISERROR(VLOOKUP($L501,Info!$B$4:$B$266,1,FALSE)),"",VLOOKUP($L501,Info!$B$4:$L$266,8,FALSE)))</f>
        <v/>
      </c>
      <c r="AB501" s="96" t="str">
        <f>IF($L501="None","",IF(ISERROR(VLOOKUP($L501,Info!$B$4:$B$266,1,FALSE)),"",VLOOKUP($L501,Info!$B$4:$L$266,10,FALSE)))</f>
        <v/>
      </c>
      <c r="AC501" s="1" t="str">
        <f>IF(W501="SO Cable","Black,White",IF(O501="","",IF(P501="","",IF($J$12&lt;&gt;"ABC",IF(P501&lt;="250",VLOOKUP(O501,Info!$AZ$4:$BB$22,3,FALSE),VLOOKUP(O501,Info!$AZ$23:$BB$39,3,FALSE)),IF(P501&lt;="250",VLOOKUP(O501,Info!$AO$4:$AQ$22,3,FALSE),VLOOKUP(O501,Info!$AO$23:$AP$39,3,FALSE))))))</f>
        <v/>
      </c>
      <c r="AD501" s="1"/>
      <c r="AE501" s="1" t="str">
        <f>IF($L501="None","",IF(ISERROR(VLOOKUP($L501,Info!$B$4:$B$266,1,FALSE)),"",VLOOKUP($L501,Info!$B$4:$L$266,4,FALSE)))</f>
        <v/>
      </c>
      <c r="AF501" s="1" t="str">
        <f>IF($L501="None","",IF(ISERROR(VLOOKUP($L501,Info!$B$4:$B$266,1,FALSE)),"",VLOOKUP($L501,Info!$B$4:$L$266,6,FALSE)))</f>
        <v/>
      </c>
      <c r="AG501" s="1"/>
      <c r="AH501" s="33" t="str" cm="1">
        <f t="array" ref="AH501">IF(AND(L501&lt;&gt;"",O501&lt;&gt;"",R501:S501&lt;&gt;"",W501:X501&lt;&gt;"",Z501:AA501&lt;&gt;"",AC501&lt;&gt;""),"Good","Bad")</f>
        <v>Bad</v>
      </c>
      <c r="AL501" t="str" cm="1">
        <f t="array" ref="AL501">IF(R501&gt;0,_xlfn.IFS(COUNTIF($L$20:L501,"&lt;&gt;")&lt;101,1,COUNTIF($L$20:L501,"&lt;&gt;")&lt;201,2,COUNTIF($L$20:L501,"&lt;&gt;")&lt;301,3,COUNTIF($L$20:L501,"&lt;&gt;")&lt;401,4,COUNTIF($L$20:L501,"&lt;&gt;")&lt;501,5,COUNTIF($L$20:L501,"&lt;&gt;")&lt;601,6,COUNTIF($L$20:L501,"&lt;&gt;")&lt;701,7,COUNTIF($L$20:L501,"&lt;&gt;")&lt;801,8,COUNTIF($L$20:L501,"&lt;&gt;")&lt;901,9,COUNTIF($L$20:L501,"&lt;&gt;")&lt;1001,10,COUNTIF($L$20:L501,"&lt;&gt;")&lt;1101,11,COUNTIF($L$20:L501,"&lt;&gt;")&lt;1201,12,COUNTIF($L$20:L501,"&lt;&gt;")&lt;1301,13,COUNTIF($L$20:L501,"&lt;&gt;")&lt;1401,14,COUNTIF($L$20:L501,"&lt;&gt;")&lt;1501,15,COUNTIF($L$20:L501,"&lt;&gt;")&lt;1601,16,COUNTIF($L$20:L501,"&lt;&gt;")&lt;1701,17,COUNTIF($L$20:L501,"&lt;&gt;")&lt;1801,18,COUNTIF($L$20:L501,"&lt;&gt;")&lt;1901,19,COUNTIF($L$20:L501,"&lt;&gt;")&lt;2001,20,COUNTIF($L$20:L501,"&lt;&gt;")&lt;2101,21,COUNTIF($L$20:L501,"&lt;&gt;")&lt;2201,22,COUNTIF($L$20:L501,"&lt;&gt;")&lt;2301,23,COUNTIF($L$20:L501,"&lt;&gt;")&lt;2401,24,COUNTIF($L$20:L501,"&lt;&gt;")&lt;2501,25,COUNTIF($L$20:L501,"&lt;&gt;")&lt;2601,26,COUNTIF($L$20:L501,"&lt;&gt;")&lt;2701,27,COUNTIF($L$20:L501,"&lt;&gt;")&lt;2801,28,COUNTIF($L$20:L501,"&lt;&gt;")&lt;2901,29,COUNTIF($L$20:L501,"&lt;&gt;")&lt;3001,30),"")</f>
        <v/>
      </c>
      <c r="AM501" t="str">
        <f t="shared" si="35"/>
        <v/>
      </c>
      <c r="AN501" t="str">
        <f t="shared" si="39"/>
        <v/>
      </c>
      <c r="AP501" t="str">
        <f t="shared" si="38"/>
        <v/>
      </c>
      <c r="AQ501" t="str">
        <f>IF(AO501="","",COUNTIFS(AM501:$AM$3019,AO501))</f>
        <v/>
      </c>
    </row>
    <row r="502" spans="1:43" x14ac:dyDescent="0.25">
      <c r="A502" s="6" t="str">
        <f>IF(COUNT($A$20:A501)&lt;&gt;$B$4,IF(A501="","",A501+1),"")</f>
        <v/>
      </c>
      <c r="B502" s="3"/>
      <c r="C502" s="3"/>
      <c r="D502" s="122"/>
      <c r="E502" s="3"/>
      <c r="F502" s="3"/>
      <c r="G502" s="3"/>
      <c r="H502" s="3"/>
      <c r="I502" s="120"/>
      <c r="J502" s="3"/>
      <c r="K502" s="119" t="str" cm="1">
        <f t="array" ref="K502">IF(OR($J$14 = "A",$J$14 = "B",$J$14 = "C"),IF(I502="","",IF(LEN(I502)&gt;2,_xlfn.IFS(ISNUMBER(SEARCH("_",I502)),I502,ISNUMBER(SEARCH(", ",I502)),SUBSTITUTE(I502,", ","_"),ISNUMBER(SEARCH("/ ",I502)),SUBSTITUTE(I502,"/ ","_"),ISNUMBER(SEARCH(",",I502)),SUBSTITUTE(I502,",","_"),ISNUMBER(SEARCH("/",I502)),SUBSTITUTE(I502,"/","_"),ISNUMBER(SEARCH("",I502)),I502),I502)),IF(OR($J$14 = "J",$J$14 = "K"),"",IF(D502="","",IF(LEN(D502)&gt;2,_xlfn.IFS(ISNUMBER(SEARCH("_",D502)),D502,ISNUMBER(SEARCH(", ",D502)),SUBSTITUTE(D502,", ","_"),ISNUMBER(SEARCH("/ ",D502)),SUBSTITUTE(D502,"/ ","_"),ISNUMBER(SEARCH(",",D502)),SUBSTITUTE(D502,",","_"),ISNUMBER(SEARCH("/",D502)),SUBSTITUTE(D502,"/","_"),ISNUMBER(SEARCH("",D502)),D502),D502))))</f>
        <v/>
      </c>
      <c r="L502" s="1"/>
      <c r="M502" s="1" t="str">
        <f t="shared" si="36"/>
        <v/>
      </c>
      <c r="N502" s="94" t="str">
        <f>IF($L502="None","",IF(ISERROR(VLOOKUP($L502,Info!$B$4:$B$266,1,FALSE)),"",VLOOKUP($L502,Info!$B$4:$L$266,5,FALSE)))</f>
        <v/>
      </c>
      <c r="O502" s="94" t="str">
        <f>IF(K502="","",IF(AND($J$12&lt;&gt;"ABC",N502="3"),"BAC",IF(N502="3","ABC",IF($J$12&lt;&gt;"ABC",IF($J$10="Standard",VLOOKUP(K502,Info!$BE$4:$BF$481,2,FALSE),VLOOKUP(K502,Info!$BI$4:$BJ$482,2,FALSE)),IF($J$10="Standard",VLOOKUP(K502,Info!$AG$4:$AH$2994,2,FALSE),VLOOKUP(K502,Info!$AK$4:$AL$2997,2,FALSE))))))</f>
        <v/>
      </c>
      <c r="P502" s="94" t="str">
        <f>IF($L502="None","",IF(ISERROR(VLOOKUP($L502,Info!$B$4:$B$266,1,FALSE)),"",VLOOKUP($L502,Info!$B$4:$L$266,3,FALSE)))</f>
        <v/>
      </c>
      <c r="Q502" s="96" t="str">
        <f>IF($L502="None","",IF(ISERROR(VLOOKUP($L502,Info!$B$4:$B$266,1,FALSE)),"",VLOOKUP($L502,Info!$B$4:$L$266,4,FALSE)))</f>
        <v/>
      </c>
      <c r="R502" s="1"/>
      <c r="S502" s="6" t="str">
        <f t="shared" si="37"/>
        <v/>
      </c>
      <c r="T502" s="6" t="str">
        <f>IF($L502="None","",IF(ISERROR(VLOOKUP($L502,Info!$B$4:$B$266,1,FALSE)),"",VLOOKUP($L502,Info!$B$4:$L$266,11,FALSE)))</f>
        <v/>
      </c>
      <c r="U502" s="1"/>
      <c r="V502" s="1"/>
      <c r="W502" s="1"/>
      <c r="X502" s="1" t="str">
        <f>IF($L502="None","",IF(ISERROR(VLOOKUP($L502,Info!$B$4:$B$266,1,FALSE)),"",IF(OR(W502="Metallic Liquid Tight",W502="Non-Metallic Liquid Tight",W502="LSZH",W502="Greenfield"),VLOOKUP($L502,Info!$B$4:$L$266,7,FALSE),"N/A")))</f>
        <v/>
      </c>
      <c r="Y502" s="1"/>
      <c r="Z502" s="96" t="str">
        <f>IF($L502="None","",IF(ISERROR(VLOOKUP($L502,Info!$B$4:$B$266,1,FALSE)),"",VLOOKUP($L502,Info!$B$4:$L$266,9,FALSE)))</f>
        <v/>
      </c>
      <c r="AA502" s="96" t="str">
        <f>IF($L502="None","",IF(ISERROR(VLOOKUP($L502,Info!$B$4:$B$266,1,FALSE)),"",VLOOKUP($L502,Info!$B$4:$L$266,8,FALSE)))</f>
        <v/>
      </c>
      <c r="AB502" s="96" t="str">
        <f>IF($L502="None","",IF(ISERROR(VLOOKUP($L502,Info!$B$4:$B$266,1,FALSE)),"",VLOOKUP($L502,Info!$B$4:$L$266,10,FALSE)))</f>
        <v/>
      </c>
      <c r="AC502" s="1" t="str">
        <f>IF(W502="SO Cable","Black,White",IF(O502="","",IF(P502="","",IF($J$12&lt;&gt;"ABC",IF(P502&lt;="250",VLOOKUP(O502,Info!$AZ$4:$BB$22,3,FALSE),VLOOKUP(O502,Info!$AZ$23:$BB$39,3,FALSE)),IF(P502&lt;="250",VLOOKUP(O502,Info!$AO$4:$AQ$22,3,FALSE),VLOOKUP(O502,Info!$AO$23:$AP$39,3,FALSE))))))</f>
        <v/>
      </c>
      <c r="AD502" s="1"/>
      <c r="AE502" s="1" t="str">
        <f>IF($L502="None","",IF(ISERROR(VLOOKUP($L502,Info!$B$4:$B$266,1,FALSE)),"",VLOOKUP($L502,Info!$B$4:$L$266,4,FALSE)))</f>
        <v/>
      </c>
      <c r="AF502" s="1" t="str">
        <f>IF($L502="None","",IF(ISERROR(VLOOKUP($L502,Info!$B$4:$B$266,1,FALSE)),"",VLOOKUP($L502,Info!$B$4:$L$266,6,FALSE)))</f>
        <v/>
      </c>
      <c r="AG502" s="1"/>
      <c r="AH502" s="33" t="str" cm="1">
        <f t="array" ref="AH502">IF(AND(L502&lt;&gt;"",O502&lt;&gt;"",R502:S502&lt;&gt;"",W502:X502&lt;&gt;"",Z502:AA502&lt;&gt;"",AC502&lt;&gt;""),"Good","Bad")</f>
        <v>Bad</v>
      </c>
      <c r="AL502" t="str" cm="1">
        <f t="array" ref="AL502">IF(R502&gt;0,_xlfn.IFS(COUNTIF($L$20:L502,"&lt;&gt;")&lt;101,1,COUNTIF($L$20:L502,"&lt;&gt;")&lt;201,2,COUNTIF($L$20:L502,"&lt;&gt;")&lt;301,3,COUNTIF($L$20:L502,"&lt;&gt;")&lt;401,4,COUNTIF($L$20:L502,"&lt;&gt;")&lt;501,5,COUNTIF($L$20:L502,"&lt;&gt;")&lt;601,6,COUNTIF($L$20:L502,"&lt;&gt;")&lt;701,7,COUNTIF($L$20:L502,"&lt;&gt;")&lt;801,8,COUNTIF($L$20:L502,"&lt;&gt;")&lt;901,9,COUNTIF($L$20:L502,"&lt;&gt;")&lt;1001,10,COUNTIF($L$20:L502,"&lt;&gt;")&lt;1101,11,COUNTIF($L$20:L502,"&lt;&gt;")&lt;1201,12,COUNTIF($L$20:L502,"&lt;&gt;")&lt;1301,13,COUNTIF($L$20:L502,"&lt;&gt;")&lt;1401,14,COUNTIF($L$20:L502,"&lt;&gt;")&lt;1501,15,COUNTIF($L$20:L502,"&lt;&gt;")&lt;1601,16,COUNTIF($L$20:L502,"&lt;&gt;")&lt;1701,17,COUNTIF($L$20:L502,"&lt;&gt;")&lt;1801,18,COUNTIF($L$20:L502,"&lt;&gt;")&lt;1901,19,COUNTIF($L$20:L502,"&lt;&gt;")&lt;2001,20,COUNTIF($L$20:L502,"&lt;&gt;")&lt;2101,21,COUNTIF($L$20:L502,"&lt;&gt;")&lt;2201,22,COUNTIF($L$20:L502,"&lt;&gt;")&lt;2301,23,COUNTIF($L$20:L502,"&lt;&gt;")&lt;2401,24,COUNTIF($L$20:L502,"&lt;&gt;")&lt;2501,25,COUNTIF($L$20:L502,"&lt;&gt;")&lt;2601,26,COUNTIF($L$20:L502,"&lt;&gt;")&lt;2701,27,COUNTIF($L$20:L502,"&lt;&gt;")&lt;2801,28,COUNTIF($L$20:L502,"&lt;&gt;")&lt;2901,29,COUNTIF($L$20:L502,"&lt;&gt;")&lt;3001,30),"")</f>
        <v/>
      </c>
      <c r="AM502" t="str">
        <f t="shared" si="35"/>
        <v/>
      </c>
      <c r="AN502" t="str">
        <f t="shared" si="39"/>
        <v/>
      </c>
      <c r="AP502" t="str">
        <f t="shared" si="38"/>
        <v/>
      </c>
      <c r="AQ502" t="str">
        <f>IF(AO502="","",COUNTIFS(AM502:$AM$3019,AO502))</f>
        <v/>
      </c>
    </row>
    <row r="503" spans="1:43" x14ac:dyDescent="0.25">
      <c r="A503" s="6" t="str">
        <f>IF(COUNT($A$20:A502)&lt;&gt;$B$4,IF(A502="","",A502+1),"")</f>
        <v/>
      </c>
      <c r="B503" s="3"/>
      <c r="C503" s="3"/>
      <c r="D503" s="122"/>
      <c r="E503" s="3"/>
      <c r="F503" s="3"/>
      <c r="G503" s="3"/>
      <c r="H503" s="3"/>
      <c r="I503" s="120"/>
      <c r="J503" s="3"/>
      <c r="K503" s="119" t="str" cm="1">
        <f t="array" ref="K503">IF(OR($J$14 = "A",$J$14 = "B",$J$14 = "C"),IF(I503="","",IF(LEN(I503)&gt;2,_xlfn.IFS(ISNUMBER(SEARCH("_",I503)),I503,ISNUMBER(SEARCH(", ",I503)),SUBSTITUTE(I503,", ","_"),ISNUMBER(SEARCH("/ ",I503)),SUBSTITUTE(I503,"/ ","_"),ISNUMBER(SEARCH(",",I503)),SUBSTITUTE(I503,",","_"),ISNUMBER(SEARCH("/",I503)),SUBSTITUTE(I503,"/","_"),ISNUMBER(SEARCH("",I503)),I503),I503)),IF(OR($J$14 = "J",$J$14 = "K"),"",IF(D503="","",IF(LEN(D503)&gt;2,_xlfn.IFS(ISNUMBER(SEARCH("_",D503)),D503,ISNUMBER(SEARCH(", ",D503)),SUBSTITUTE(D503,", ","_"),ISNUMBER(SEARCH("/ ",D503)),SUBSTITUTE(D503,"/ ","_"),ISNUMBER(SEARCH(",",D503)),SUBSTITUTE(D503,",","_"),ISNUMBER(SEARCH("/",D503)),SUBSTITUTE(D503,"/","_"),ISNUMBER(SEARCH("",D503)),D503),D503))))</f>
        <v/>
      </c>
      <c r="L503" s="1"/>
      <c r="M503" s="1" t="str">
        <f t="shared" si="36"/>
        <v/>
      </c>
      <c r="N503" s="94" t="str">
        <f>IF($L503="None","",IF(ISERROR(VLOOKUP($L503,Info!$B$4:$B$266,1,FALSE)),"",VLOOKUP($L503,Info!$B$4:$L$266,5,FALSE)))</f>
        <v/>
      </c>
      <c r="O503" s="94" t="str">
        <f>IF(K503="","",IF(AND($J$12&lt;&gt;"ABC",N503="3"),"BAC",IF(N503="3","ABC",IF($J$12&lt;&gt;"ABC",IF($J$10="Standard",VLOOKUP(K503,Info!$BE$4:$BF$481,2,FALSE),VLOOKUP(K503,Info!$BI$4:$BJ$482,2,FALSE)),IF($J$10="Standard",VLOOKUP(K503,Info!$AG$4:$AH$2994,2,FALSE),VLOOKUP(K503,Info!$AK$4:$AL$2997,2,FALSE))))))</f>
        <v/>
      </c>
      <c r="P503" s="94" t="str">
        <f>IF($L503="None","",IF(ISERROR(VLOOKUP($L503,Info!$B$4:$B$266,1,FALSE)),"",VLOOKUP($L503,Info!$B$4:$L$266,3,FALSE)))</f>
        <v/>
      </c>
      <c r="Q503" s="96" t="str">
        <f>IF($L503="None","",IF(ISERROR(VLOOKUP($L503,Info!$B$4:$B$266,1,FALSE)),"",VLOOKUP($L503,Info!$B$4:$L$266,4,FALSE)))</f>
        <v/>
      </c>
      <c r="R503" s="1"/>
      <c r="S503" s="6" t="str">
        <f t="shared" si="37"/>
        <v/>
      </c>
      <c r="T503" s="6" t="str">
        <f>IF($L503="None","",IF(ISERROR(VLOOKUP($L503,Info!$B$4:$B$266,1,FALSE)),"",VLOOKUP($L503,Info!$B$4:$L$266,11,FALSE)))</f>
        <v/>
      </c>
      <c r="U503" s="1"/>
      <c r="V503" s="1"/>
      <c r="W503" s="1"/>
      <c r="X503" s="1" t="str">
        <f>IF($L503="None","",IF(ISERROR(VLOOKUP($L503,Info!$B$4:$B$266,1,FALSE)),"",IF(OR(W503="Metallic Liquid Tight",W503="Non-Metallic Liquid Tight",W503="LSZH",W503="Greenfield"),VLOOKUP($L503,Info!$B$4:$L$266,7,FALSE),"N/A")))</f>
        <v/>
      </c>
      <c r="Y503" s="1"/>
      <c r="Z503" s="96" t="str">
        <f>IF($L503="None","",IF(ISERROR(VLOOKUP($L503,Info!$B$4:$B$266,1,FALSE)),"",VLOOKUP($L503,Info!$B$4:$L$266,9,FALSE)))</f>
        <v/>
      </c>
      <c r="AA503" s="96" t="str">
        <f>IF($L503="None","",IF(ISERROR(VLOOKUP($L503,Info!$B$4:$B$266,1,FALSE)),"",VLOOKUP($L503,Info!$B$4:$L$266,8,FALSE)))</f>
        <v/>
      </c>
      <c r="AB503" s="96" t="str">
        <f>IF($L503="None","",IF(ISERROR(VLOOKUP($L503,Info!$B$4:$B$266,1,FALSE)),"",VLOOKUP($L503,Info!$B$4:$L$266,10,FALSE)))</f>
        <v/>
      </c>
      <c r="AC503" s="1" t="str">
        <f>IF(W503="SO Cable","Black,White",IF(O503="","",IF(P503="","",IF($J$12&lt;&gt;"ABC",IF(P503&lt;="250",VLOOKUP(O503,Info!$AZ$4:$BB$22,3,FALSE),VLOOKUP(O503,Info!$AZ$23:$BB$39,3,FALSE)),IF(P503&lt;="250",VLOOKUP(O503,Info!$AO$4:$AQ$22,3,FALSE),VLOOKUP(O503,Info!$AO$23:$AP$39,3,FALSE))))))</f>
        <v/>
      </c>
      <c r="AD503" s="1"/>
      <c r="AE503" s="1" t="str">
        <f>IF($L503="None","",IF(ISERROR(VLOOKUP($L503,Info!$B$4:$B$266,1,FALSE)),"",VLOOKUP($L503,Info!$B$4:$L$266,4,FALSE)))</f>
        <v/>
      </c>
      <c r="AF503" s="1" t="str">
        <f>IF($L503="None","",IF(ISERROR(VLOOKUP($L503,Info!$B$4:$B$266,1,FALSE)),"",VLOOKUP($L503,Info!$B$4:$L$266,6,FALSE)))</f>
        <v/>
      </c>
      <c r="AG503" s="1"/>
      <c r="AH503" s="33" t="str" cm="1">
        <f t="array" ref="AH503">IF(AND(L503&lt;&gt;"",O503&lt;&gt;"",R503:S503&lt;&gt;"",W503:X503&lt;&gt;"",Z503:AA503&lt;&gt;"",AC503&lt;&gt;""),"Good","Bad")</f>
        <v>Bad</v>
      </c>
      <c r="AL503" t="str" cm="1">
        <f t="array" ref="AL503">IF(R503&gt;0,_xlfn.IFS(COUNTIF($L$20:L503,"&lt;&gt;")&lt;101,1,COUNTIF($L$20:L503,"&lt;&gt;")&lt;201,2,COUNTIF($L$20:L503,"&lt;&gt;")&lt;301,3,COUNTIF($L$20:L503,"&lt;&gt;")&lt;401,4,COUNTIF($L$20:L503,"&lt;&gt;")&lt;501,5,COUNTIF($L$20:L503,"&lt;&gt;")&lt;601,6,COUNTIF($L$20:L503,"&lt;&gt;")&lt;701,7,COUNTIF($L$20:L503,"&lt;&gt;")&lt;801,8,COUNTIF($L$20:L503,"&lt;&gt;")&lt;901,9,COUNTIF($L$20:L503,"&lt;&gt;")&lt;1001,10,COUNTIF($L$20:L503,"&lt;&gt;")&lt;1101,11,COUNTIF($L$20:L503,"&lt;&gt;")&lt;1201,12,COUNTIF($L$20:L503,"&lt;&gt;")&lt;1301,13,COUNTIF($L$20:L503,"&lt;&gt;")&lt;1401,14,COUNTIF($L$20:L503,"&lt;&gt;")&lt;1501,15,COUNTIF($L$20:L503,"&lt;&gt;")&lt;1601,16,COUNTIF($L$20:L503,"&lt;&gt;")&lt;1701,17,COUNTIF($L$20:L503,"&lt;&gt;")&lt;1801,18,COUNTIF($L$20:L503,"&lt;&gt;")&lt;1901,19,COUNTIF($L$20:L503,"&lt;&gt;")&lt;2001,20,COUNTIF($L$20:L503,"&lt;&gt;")&lt;2101,21,COUNTIF($L$20:L503,"&lt;&gt;")&lt;2201,22,COUNTIF($L$20:L503,"&lt;&gt;")&lt;2301,23,COUNTIF($L$20:L503,"&lt;&gt;")&lt;2401,24,COUNTIF($L$20:L503,"&lt;&gt;")&lt;2501,25,COUNTIF($L$20:L503,"&lt;&gt;")&lt;2601,26,COUNTIF($L$20:L503,"&lt;&gt;")&lt;2701,27,COUNTIF($L$20:L503,"&lt;&gt;")&lt;2801,28,COUNTIF($L$20:L503,"&lt;&gt;")&lt;2901,29,COUNTIF($L$20:L503,"&lt;&gt;")&lt;3001,30),"")</f>
        <v/>
      </c>
      <c r="AM503" t="str">
        <f t="shared" si="35"/>
        <v/>
      </c>
      <c r="AN503" t="str">
        <f t="shared" si="39"/>
        <v/>
      </c>
      <c r="AP503" t="str">
        <f t="shared" si="38"/>
        <v/>
      </c>
      <c r="AQ503" t="str">
        <f>IF(AO503="","",COUNTIFS(AM503:$AM$3019,AO503))</f>
        <v/>
      </c>
    </row>
    <row r="504" spans="1:43" x14ac:dyDescent="0.25">
      <c r="A504" s="6" t="str">
        <f>IF(COUNT($A$20:A503)&lt;&gt;$B$4,IF(A503="","",A503+1),"")</f>
        <v/>
      </c>
      <c r="B504" s="3"/>
      <c r="C504" s="3"/>
      <c r="D504" s="122"/>
      <c r="E504" s="3"/>
      <c r="F504" s="3"/>
      <c r="G504" s="3"/>
      <c r="H504" s="3"/>
      <c r="I504" s="120"/>
      <c r="J504" s="3"/>
      <c r="K504" s="119" t="str" cm="1">
        <f t="array" ref="K504">IF(OR($J$14 = "A",$J$14 = "B",$J$14 = "C"),IF(I504="","",IF(LEN(I504)&gt;2,_xlfn.IFS(ISNUMBER(SEARCH("_",I504)),I504,ISNUMBER(SEARCH(", ",I504)),SUBSTITUTE(I504,", ","_"),ISNUMBER(SEARCH("/ ",I504)),SUBSTITUTE(I504,"/ ","_"),ISNUMBER(SEARCH(",",I504)),SUBSTITUTE(I504,",","_"),ISNUMBER(SEARCH("/",I504)),SUBSTITUTE(I504,"/","_"),ISNUMBER(SEARCH("",I504)),I504),I504)),IF(OR($J$14 = "J",$J$14 = "K"),"",IF(D504="","",IF(LEN(D504)&gt;2,_xlfn.IFS(ISNUMBER(SEARCH("_",D504)),D504,ISNUMBER(SEARCH(", ",D504)),SUBSTITUTE(D504,", ","_"),ISNUMBER(SEARCH("/ ",D504)),SUBSTITUTE(D504,"/ ","_"),ISNUMBER(SEARCH(",",D504)),SUBSTITUTE(D504,",","_"),ISNUMBER(SEARCH("/",D504)),SUBSTITUTE(D504,"/","_"),ISNUMBER(SEARCH("",D504)),D504),D504))))</f>
        <v/>
      </c>
      <c r="L504" s="1"/>
      <c r="M504" s="1" t="str">
        <f t="shared" si="36"/>
        <v/>
      </c>
      <c r="N504" s="94" t="str">
        <f>IF($L504="None","",IF(ISERROR(VLOOKUP($L504,Info!$B$4:$B$266,1,FALSE)),"",VLOOKUP($L504,Info!$B$4:$L$266,5,FALSE)))</f>
        <v/>
      </c>
      <c r="O504" s="94" t="str">
        <f>IF(K504="","",IF(AND($J$12&lt;&gt;"ABC",N504="3"),"BAC",IF(N504="3","ABC",IF($J$12&lt;&gt;"ABC",IF($J$10="Standard",VLOOKUP(K504,Info!$BE$4:$BF$481,2,FALSE),VLOOKUP(K504,Info!$BI$4:$BJ$482,2,FALSE)),IF($J$10="Standard",VLOOKUP(K504,Info!$AG$4:$AH$2994,2,FALSE),VLOOKUP(K504,Info!$AK$4:$AL$2997,2,FALSE))))))</f>
        <v/>
      </c>
      <c r="P504" s="94" t="str">
        <f>IF($L504="None","",IF(ISERROR(VLOOKUP($L504,Info!$B$4:$B$266,1,FALSE)),"",VLOOKUP($L504,Info!$B$4:$L$266,3,FALSE)))</f>
        <v/>
      </c>
      <c r="Q504" s="96" t="str">
        <f>IF($L504="None","",IF(ISERROR(VLOOKUP($L504,Info!$B$4:$B$266,1,FALSE)),"",VLOOKUP($L504,Info!$B$4:$L$266,4,FALSE)))</f>
        <v/>
      </c>
      <c r="R504" s="1"/>
      <c r="S504" s="6" t="str">
        <f t="shared" si="37"/>
        <v/>
      </c>
      <c r="T504" s="6" t="str">
        <f>IF($L504="None","",IF(ISERROR(VLOOKUP($L504,Info!$B$4:$B$266,1,FALSE)),"",VLOOKUP($L504,Info!$B$4:$L$266,11,FALSE)))</f>
        <v/>
      </c>
      <c r="U504" s="1"/>
      <c r="V504" s="1"/>
      <c r="W504" s="1"/>
      <c r="X504" s="1" t="str">
        <f>IF($L504="None","",IF(ISERROR(VLOOKUP($L504,Info!$B$4:$B$266,1,FALSE)),"",IF(OR(W504="Metallic Liquid Tight",W504="Non-Metallic Liquid Tight",W504="LSZH",W504="Greenfield"),VLOOKUP($L504,Info!$B$4:$L$266,7,FALSE),"N/A")))</f>
        <v/>
      </c>
      <c r="Y504" s="1"/>
      <c r="Z504" s="96" t="str">
        <f>IF($L504="None","",IF(ISERROR(VLOOKUP($L504,Info!$B$4:$B$266,1,FALSE)),"",VLOOKUP($L504,Info!$B$4:$L$266,9,FALSE)))</f>
        <v/>
      </c>
      <c r="AA504" s="96" t="str">
        <f>IF($L504="None","",IF(ISERROR(VLOOKUP($L504,Info!$B$4:$B$266,1,FALSE)),"",VLOOKUP($L504,Info!$B$4:$L$266,8,FALSE)))</f>
        <v/>
      </c>
      <c r="AB504" s="96" t="str">
        <f>IF($L504="None","",IF(ISERROR(VLOOKUP($L504,Info!$B$4:$B$266,1,FALSE)),"",VLOOKUP($L504,Info!$B$4:$L$266,10,FALSE)))</f>
        <v/>
      </c>
      <c r="AC504" s="1" t="str">
        <f>IF(W504="SO Cable","Black,White",IF(O504="","",IF(P504="","",IF($J$12&lt;&gt;"ABC",IF(P504&lt;="250",VLOOKUP(O504,Info!$AZ$4:$BB$22,3,FALSE),VLOOKUP(O504,Info!$AZ$23:$BB$39,3,FALSE)),IF(P504&lt;="250",VLOOKUP(O504,Info!$AO$4:$AQ$22,3,FALSE),VLOOKUP(O504,Info!$AO$23:$AP$39,3,FALSE))))))</f>
        <v/>
      </c>
      <c r="AD504" s="1"/>
      <c r="AE504" s="1" t="str">
        <f>IF($L504="None","",IF(ISERROR(VLOOKUP($L504,Info!$B$4:$B$266,1,FALSE)),"",VLOOKUP($L504,Info!$B$4:$L$266,4,FALSE)))</f>
        <v/>
      </c>
      <c r="AF504" s="1" t="str">
        <f>IF($L504="None","",IF(ISERROR(VLOOKUP($L504,Info!$B$4:$B$266,1,FALSE)),"",VLOOKUP($L504,Info!$B$4:$L$266,6,FALSE)))</f>
        <v/>
      </c>
      <c r="AG504" s="1"/>
      <c r="AH504" s="33" t="str" cm="1">
        <f t="array" ref="AH504">IF(AND(L504&lt;&gt;"",O504&lt;&gt;"",R504:S504&lt;&gt;"",W504:X504&lt;&gt;"",Z504:AA504&lt;&gt;"",AC504&lt;&gt;""),"Good","Bad")</f>
        <v>Bad</v>
      </c>
      <c r="AL504" t="str" cm="1">
        <f t="array" ref="AL504">IF(R504&gt;0,_xlfn.IFS(COUNTIF($L$20:L504,"&lt;&gt;")&lt;101,1,COUNTIF($L$20:L504,"&lt;&gt;")&lt;201,2,COUNTIF($L$20:L504,"&lt;&gt;")&lt;301,3,COUNTIF($L$20:L504,"&lt;&gt;")&lt;401,4,COUNTIF($L$20:L504,"&lt;&gt;")&lt;501,5,COUNTIF($L$20:L504,"&lt;&gt;")&lt;601,6,COUNTIF($L$20:L504,"&lt;&gt;")&lt;701,7,COUNTIF($L$20:L504,"&lt;&gt;")&lt;801,8,COUNTIF($L$20:L504,"&lt;&gt;")&lt;901,9,COUNTIF($L$20:L504,"&lt;&gt;")&lt;1001,10,COUNTIF($L$20:L504,"&lt;&gt;")&lt;1101,11,COUNTIF($L$20:L504,"&lt;&gt;")&lt;1201,12,COUNTIF($L$20:L504,"&lt;&gt;")&lt;1301,13,COUNTIF($L$20:L504,"&lt;&gt;")&lt;1401,14,COUNTIF($L$20:L504,"&lt;&gt;")&lt;1501,15,COUNTIF($L$20:L504,"&lt;&gt;")&lt;1601,16,COUNTIF($L$20:L504,"&lt;&gt;")&lt;1701,17,COUNTIF($L$20:L504,"&lt;&gt;")&lt;1801,18,COUNTIF($L$20:L504,"&lt;&gt;")&lt;1901,19,COUNTIF($L$20:L504,"&lt;&gt;")&lt;2001,20,COUNTIF($L$20:L504,"&lt;&gt;")&lt;2101,21,COUNTIF($L$20:L504,"&lt;&gt;")&lt;2201,22,COUNTIF($L$20:L504,"&lt;&gt;")&lt;2301,23,COUNTIF($L$20:L504,"&lt;&gt;")&lt;2401,24,COUNTIF($L$20:L504,"&lt;&gt;")&lt;2501,25,COUNTIF($L$20:L504,"&lt;&gt;")&lt;2601,26,COUNTIF($L$20:L504,"&lt;&gt;")&lt;2701,27,COUNTIF($L$20:L504,"&lt;&gt;")&lt;2801,28,COUNTIF($L$20:L504,"&lt;&gt;")&lt;2901,29,COUNTIF($L$20:L504,"&lt;&gt;")&lt;3001,30),"")</f>
        <v/>
      </c>
      <c r="AM504" t="str">
        <f t="shared" si="35"/>
        <v/>
      </c>
      <c r="AN504" t="str">
        <f t="shared" si="39"/>
        <v/>
      </c>
      <c r="AP504" t="str">
        <f t="shared" si="38"/>
        <v/>
      </c>
      <c r="AQ504" t="str">
        <f>IF(AO504="","",COUNTIFS(AM504:$AM$3019,AO504))</f>
        <v/>
      </c>
    </row>
    <row r="505" spans="1:43" x14ac:dyDescent="0.25">
      <c r="A505" s="6" t="str">
        <f>IF(COUNT($A$20:A504)&lt;&gt;$B$4,IF(A504="","",A504+1),"")</f>
        <v/>
      </c>
      <c r="B505" s="3"/>
      <c r="C505" s="3"/>
      <c r="D505" s="122"/>
      <c r="E505" s="3"/>
      <c r="F505" s="3"/>
      <c r="G505" s="3"/>
      <c r="H505" s="3"/>
      <c r="I505" s="120"/>
      <c r="J505" s="3"/>
      <c r="K505" s="119" t="str" cm="1">
        <f t="array" ref="K505">IF(OR($J$14 = "A",$J$14 = "B",$J$14 = "C"),IF(I505="","",IF(LEN(I505)&gt;2,_xlfn.IFS(ISNUMBER(SEARCH("_",I505)),I505,ISNUMBER(SEARCH(", ",I505)),SUBSTITUTE(I505,", ","_"),ISNUMBER(SEARCH("/ ",I505)),SUBSTITUTE(I505,"/ ","_"),ISNUMBER(SEARCH(",",I505)),SUBSTITUTE(I505,",","_"),ISNUMBER(SEARCH("/",I505)),SUBSTITUTE(I505,"/","_"),ISNUMBER(SEARCH("",I505)),I505),I505)),IF(OR($J$14 = "J",$J$14 = "K"),"",IF(D505="","",IF(LEN(D505)&gt;2,_xlfn.IFS(ISNUMBER(SEARCH("_",D505)),D505,ISNUMBER(SEARCH(", ",D505)),SUBSTITUTE(D505,", ","_"),ISNUMBER(SEARCH("/ ",D505)),SUBSTITUTE(D505,"/ ","_"),ISNUMBER(SEARCH(",",D505)),SUBSTITUTE(D505,",","_"),ISNUMBER(SEARCH("/",D505)),SUBSTITUTE(D505,"/","_"),ISNUMBER(SEARCH("",D505)),D505),D505))))</f>
        <v/>
      </c>
      <c r="L505" s="1"/>
      <c r="M505" s="1" t="str">
        <f t="shared" si="36"/>
        <v/>
      </c>
      <c r="N505" s="94" t="str">
        <f>IF($L505="None","",IF(ISERROR(VLOOKUP($L505,Info!$B$4:$B$266,1,FALSE)),"",VLOOKUP($L505,Info!$B$4:$L$266,5,FALSE)))</f>
        <v/>
      </c>
      <c r="O505" s="94" t="str">
        <f>IF(K505="","",IF(AND($J$12&lt;&gt;"ABC",N505="3"),"BAC",IF(N505="3","ABC",IF($J$12&lt;&gt;"ABC",IF($J$10="Standard",VLOOKUP(K505,Info!$BE$4:$BF$481,2,FALSE),VLOOKUP(K505,Info!$BI$4:$BJ$482,2,FALSE)),IF($J$10="Standard",VLOOKUP(K505,Info!$AG$4:$AH$2994,2,FALSE),VLOOKUP(K505,Info!$AK$4:$AL$2997,2,FALSE))))))</f>
        <v/>
      </c>
      <c r="P505" s="94" t="str">
        <f>IF($L505="None","",IF(ISERROR(VLOOKUP($L505,Info!$B$4:$B$266,1,FALSE)),"",VLOOKUP($L505,Info!$B$4:$L$266,3,FALSE)))</f>
        <v/>
      </c>
      <c r="Q505" s="96" t="str">
        <f>IF($L505="None","",IF(ISERROR(VLOOKUP($L505,Info!$B$4:$B$266,1,FALSE)),"",VLOOKUP($L505,Info!$B$4:$L$266,4,FALSE)))</f>
        <v/>
      </c>
      <c r="R505" s="1"/>
      <c r="S505" s="6" t="str">
        <f t="shared" si="37"/>
        <v/>
      </c>
      <c r="T505" s="6" t="str">
        <f>IF($L505="None","",IF(ISERROR(VLOOKUP($L505,Info!$B$4:$B$266,1,FALSE)),"",VLOOKUP($L505,Info!$B$4:$L$266,11,FALSE)))</f>
        <v/>
      </c>
      <c r="U505" s="1"/>
      <c r="V505" s="1"/>
      <c r="W505" s="1"/>
      <c r="X505" s="1" t="str">
        <f>IF($L505="None","",IF(ISERROR(VLOOKUP($L505,Info!$B$4:$B$266,1,FALSE)),"",IF(OR(W505="Metallic Liquid Tight",W505="Non-Metallic Liquid Tight",W505="LSZH",W505="Greenfield"),VLOOKUP($L505,Info!$B$4:$L$266,7,FALSE),"N/A")))</f>
        <v/>
      </c>
      <c r="Y505" s="1"/>
      <c r="Z505" s="96" t="str">
        <f>IF($L505="None","",IF(ISERROR(VLOOKUP($L505,Info!$B$4:$B$266,1,FALSE)),"",VLOOKUP($L505,Info!$B$4:$L$266,9,FALSE)))</f>
        <v/>
      </c>
      <c r="AA505" s="96" t="str">
        <f>IF($L505="None","",IF(ISERROR(VLOOKUP($L505,Info!$B$4:$B$266,1,FALSE)),"",VLOOKUP($L505,Info!$B$4:$L$266,8,FALSE)))</f>
        <v/>
      </c>
      <c r="AB505" s="96" t="str">
        <f>IF($L505="None","",IF(ISERROR(VLOOKUP($L505,Info!$B$4:$B$266,1,FALSE)),"",VLOOKUP($L505,Info!$B$4:$L$266,10,FALSE)))</f>
        <v/>
      </c>
      <c r="AC505" s="1" t="str">
        <f>IF(W505="SO Cable","Black,White",IF(O505="","",IF(P505="","",IF($J$12&lt;&gt;"ABC",IF(P505&lt;="250",VLOOKUP(O505,Info!$AZ$4:$BB$22,3,FALSE),VLOOKUP(O505,Info!$AZ$23:$BB$39,3,FALSE)),IF(P505&lt;="250",VLOOKUP(O505,Info!$AO$4:$AQ$22,3,FALSE),VLOOKUP(O505,Info!$AO$23:$AP$39,3,FALSE))))))</f>
        <v/>
      </c>
      <c r="AD505" s="1"/>
      <c r="AE505" s="1" t="str">
        <f>IF($L505="None","",IF(ISERROR(VLOOKUP($L505,Info!$B$4:$B$266,1,FALSE)),"",VLOOKUP($L505,Info!$B$4:$L$266,4,FALSE)))</f>
        <v/>
      </c>
      <c r="AF505" s="1" t="str">
        <f>IF($L505="None","",IF(ISERROR(VLOOKUP($L505,Info!$B$4:$B$266,1,FALSE)),"",VLOOKUP($L505,Info!$B$4:$L$266,6,FALSE)))</f>
        <v/>
      </c>
      <c r="AG505" s="1"/>
      <c r="AH505" s="33" t="str" cm="1">
        <f t="array" ref="AH505">IF(AND(L505&lt;&gt;"",O505&lt;&gt;"",R505:S505&lt;&gt;"",W505:X505&lt;&gt;"",Z505:AA505&lt;&gt;"",AC505&lt;&gt;""),"Good","Bad")</f>
        <v>Bad</v>
      </c>
      <c r="AL505" t="str" cm="1">
        <f t="array" ref="AL505">IF(R505&gt;0,_xlfn.IFS(COUNTIF($L$20:L505,"&lt;&gt;")&lt;101,1,COUNTIF($L$20:L505,"&lt;&gt;")&lt;201,2,COUNTIF($L$20:L505,"&lt;&gt;")&lt;301,3,COUNTIF($L$20:L505,"&lt;&gt;")&lt;401,4,COUNTIF($L$20:L505,"&lt;&gt;")&lt;501,5,COUNTIF($L$20:L505,"&lt;&gt;")&lt;601,6,COUNTIF($L$20:L505,"&lt;&gt;")&lt;701,7,COUNTIF($L$20:L505,"&lt;&gt;")&lt;801,8,COUNTIF($L$20:L505,"&lt;&gt;")&lt;901,9,COUNTIF($L$20:L505,"&lt;&gt;")&lt;1001,10,COUNTIF($L$20:L505,"&lt;&gt;")&lt;1101,11,COUNTIF($L$20:L505,"&lt;&gt;")&lt;1201,12,COUNTIF($L$20:L505,"&lt;&gt;")&lt;1301,13,COUNTIF($L$20:L505,"&lt;&gt;")&lt;1401,14,COUNTIF($L$20:L505,"&lt;&gt;")&lt;1501,15,COUNTIF($L$20:L505,"&lt;&gt;")&lt;1601,16,COUNTIF($L$20:L505,"&lt;&gt;")&lt;1701,17,COUNTIF($L$20:L505,"&lt;&gt;")&lt;1801,18,COUNTIF($L$20:L505,"&lt;&gt;")&lt;1901,19,COUNTIF($L$20:L505,"&lt;&gt;")&lt;2001,20,COUNTIF($L$20:L505,"&lt;&gt;")&lt;2101,21,COUNTIF($L$20:L505,"&lt;&gt;")&lt;2201,22,COUNTIF($L$20:L505,"&lt;&gt;")&lt;2301,23,COUNTIF($L$20:L505,"&lt;&gt;")&lt;2401,24,COUNTIF($L$20:L505,"&lt;&gt;")&lt;2501,25,COUNTIF($L$20:L505,"&lt;&gt;")&lt;2601,26,COUNTIF($L$20:L505,"&lt;&gt;")&lt;2701,27,COUNTIF($L$20:L505,"&lt;&gt;")&lt;2801,28,COUNTIF($L$20:L505,"&lt;&gt;")&lt;2901,29,COUNTIF($L$20:L505,"&lt;&gt;")&lt;3001,30),"")</f>
        <v/>
      </c>
      <c r="AM505" t="str">
        <f t="shared" si="35"/>
        <v/>
      </c>
      <c r="AN505" t="str">
        <f t="shared" si="39"/>
        <v/>
      </c>
      <c r="AP505" t="str">
        <f t="shared" si="38"/>
        <v/>
      </c>
      <c r="AQ505" t="str">
        <f>IF(AO505="","",COUNTIFS(AM505:$AM$3019,AO505))</f>
        <v/>
      </c>
    </row>
    <row r="506" spans="1:43" x14ac:dyDescent="0.25">
      <c r="A506" s="6" t="str">
        <f>IF(COUNT($A$20:A505)&lt;&gt;$B$4,IF(A505="","",A505+1),"")</f>
        <v/>
      </c>
      <c r="B506" s="3"/>
      <c r="C506" s="3"/>
      <c r="D506" s="122"/>
      <c r="E506" s="3"/>
      <c r="F506" s="3"/>
      <c r="G506" s="3"/>
      <c r="H506" s="3"/>
      <c r="I506" s="120"/>
      <c r="J506" s="3"/>
      <c r="K506" s="119" t="str" cm="1">
        <f t="array" ref="K506">IF(OR($J$14 = "A",$J$14 = "B",$J$14 = "C"),IF(I506="","",IF(LEN(I506)&gt;2,_xlfn.IFS(ISNUMBER(SEARCH("_",I506)),I506,ISNUMBER(SEARCH(", ",I506)),SUBSTITUTE(I506,", ","_"),ISNUMBER(SEARCH("/ ",I506)),SUBSTITUTE(I506,"/ ","_"),ISNUMBER(SEARCH(",",I506)),SUBSTITUTE(I506,",","_"),ISNUMBER(SEARCH("/",I506)),SUBSTITUTE(I506,"/","_"),ISNUMBER(SEARCH("",I506)),I506),I506)),IF(OR($J$14 = "J",$J$14 = "K"),"",IF(D506="","",IF(LEN(D506)&gt;2,_xlfn.IFS(ISNUMBER(SEARCH("_",D506)),D506,ISNUMBER(SEARCH(", ",D506)),SUBSTITUTE(D506,", ","_"),ISNUMBER(SEARCH("/ ",D506)),SUBSTITUTE(D506,"/ ","_"),ISNUMBER(SEARCH(",",D506)),SUBSTITUTE(D506,",","_"),ISNUMBER(SEARCH("/",D506)),SUBSTITUTE(D506,"/","_"),ISNUMBER(SEARCH("",D506)),D506),D506))))</f>
        <v/>
      </c>
      <c r="L506" s="1"/>
      <c r="M506" s="1" t="str">
        <f t="shared" si="36"/>
        <v/>
      </c>
      <c r="N506" s="94" t="str">
        <f>IF($L506="None","",IF(ISERROR(VLOOKUP($L506,Info!$B$4:$B$266,1,FALSE)),"",VLOOKUP($L506,Info!$B$4:$L$266,5,FALSE)))</f>
        <v/>
      </c>
      <c r="O506" s="94" t="str">
        <f>IF(K506="","",IF(AND($J$12&lt;&gt;"ABC",N506="3"),"BAC",IF(N506="3","ABC",IF($J$12&lt;&gt;"ABC",IF($J$10="Standard",VLOOKUP(K506,Info!$BE$4:$BF$481,2,FALSE),VLOOKUP(K506,Info!$BI$4:$BJ$482,2,FALSE)),IF($J$10="Standard",VLOOKUP(K506,Info!$AG$4:$AH$2994,2,FALSE),VLOOKUP(K506,Info!$AK$4:$AL$2997,2,FALSE))))))</f>
        <v/>
      </c>
      <c r="P506" s="94" t="str">
        <f>IF($L506="None","",IF(ISERROR(VLOOKUP($L506,Info!$B$4:$B$266,1,FALSE)),"",VLOOKUP($L506,Info!$B$4:$L$266,3,FALSE)))</f>
        <v/>
      </c>
      <c r="Q506" s="96" t="str">
        <f>IF($L506="None","",IF(ISERROR(VLOOKUP($L506,Info!$B$4:$B$266,1,FALSE)),"",VLOOKUP($L506,Info!$B$4:$L$266,4,FALSE)))</f>
        <v/>
      </c>
      <c r="R506" s="1"/>
      <c r="S506" s="6" t="str">
        <f t="shared" si="37"/>
        <v/>
      </c>
      <c r="T506" s="6" t="str">
        <f>IF($L506="None","",IF(ISERROR(VLOOKUP($L506,Info!$B$4:$B$266,1,FALSE)),"",VLOOKUP($L506,Info!$B$4:$L$266,11,FALSE)))</f>
        <v/>
      </c>
      <c r="U506" s="1"/>
      <c r="V506" s="1"/>
      <c r="W506" s="1"/>
      <c r="X506" s="1" t="str">
        <f>IF($L506="None","",IF(ISERROR(VLOOKUP($L506,Info!$B$4:$B$266,1,FALSE)),"",IF(OR(W506="Metallic Liquid Tight",W506="Non-Metallic Liquid Tight",W506="LSZH",W506="Greenfield"),VLOOKUP($L506,Info!$B$4:$L$266,7,FALSE),"N/A")))</f>
        <v/>
      </c>
      <c r="Y506" s="1"/>
      <c r="Z506" s="96" t="str">
        <f>IF($L506="None","",IF(ISERROR(VLOOKUP($L506,Info!$B$4:$B$266,1,FALSE)),"",VLOOKUP($L506,Info!$B$4:$L$266,9,FALSE)))</f>
        <v/>
      </c>
      <c r="AA506" s="96" t="str">
        <f>IF($L506="None","",IF(ISERROR(VLOOKUP($L506,Info!$B$4:$B$266,1,FALSE)),"",VLOOKUP($L506,Info!$B$4:$L$266,8,FALSE)))</f>
        <v/>
      </c>
      <c r="AB506" s="96" t="str">
        <f>IF($L506="None","",IF(ISERROR(VLOOKUP($L506,Info!$B$4:$B$266,1,FALSE)),"",VLOOKUP($L506,Info!$B$4:$L$266,10,FALSE)))</f>
        <v/>
      </c>
      <c r="AC506" s="1" t="str">
        <f>IF(W506="SO Cable","Black,White",IF(O506="","",IF(P506="","",IF($J$12&lt;&gt;"ABC",IF(P506&lt;="250",VLOOKUP(O506,Info!$AZ$4:$BB$22,3,FALSE),VLOOKUP(O506,Info!$AZ$23:$BB$39,3,FALSE)),IF(P506&lt;="250",VLOOKUP(O506,Info!$AO$4:$AQ$22,3,FALSE),VLOOKUP(O506,Info!$AO$23:$AP$39,3,FALSE))))))</f>
        <v/>
      </c>
      <c r="AD506" s="1"/>
      <c r="AE506" s="1" t="str">
        <f>IF($L506="None","",IF(ISERROR(VLOOKUP($L506,Info!$B$4:$B$266,1,FALSE)),"",VLOOKUP($L506,Info!$B$4:$L$266,4,FALSE)))</f>
        <v/>
      </c>
      <c r="AF506" s="1" t="str">
        <f>IF($L506="None","",IF(ISERROR(VLOOKUP($L506,Info!$B$4:$B$266,1,FALSE)),"",VLOOKUP($L506,Info!$B$4:$L$266,6,FALSE)))</f>
        <v/>
      </c>
      <c r="AG506" s="1"/>
      <c r="AH506" s="33" t="str" cm="1">
        <f t="array" ref="AH506">IF(AND(L506&lt;&gt;"",O506&lt;&gt;"",R506:S506&lt;&gt;"",W506:X506&lt;&gt;"",Z506:AA506&lt;&gt;"",AC506&lt;&gt;""),"Good","Bad")</f>
        <v>Bad</v>
      </c>
      <c r="AL506" t="str" cm="1">
        <f t="array" ref="AL506">IF(R506&gt;0,_xlfn.IFS(COUNTIF($L$20:L506,"&lt;&gt;")&lt;101,1,COUNTIF($L$20:L506,"&lt;&gt;")&lt;201,2,COUNTIF($L$20:L506,"&lt;&gt;")&lt;301,3,COUNTIF($L$20:L506,"&lt;&gt;")&lt;401,4,COUNTIF($L$20:L506,"&lt;&gt;")&lt;501,5,COUNTIF($L$20:L506,"&lt;&gt;")&lt;601,6,COUNTIF($L$20:L506,"&lt;&gt;")&lt;701,7,COUNTIF($L$20:L506,"&lt;&gt;")&lt;801,8,COUNTIF($L$20:L506,"&lt;&gt;")&lt;901,9,COUNTIF($L$20:L506,"&lt;&gt;")&lt;1001,10,COUNTIF($L$20:L506,"&lt;&gt;")&lt;1101,11,COUNTIF($L$20:L506,"&lt;&gt;")&lt;1201,12,COUNTIF($L$20:L506,"&lt;&gt;")&lt;1301,13,COUNTIF($L$20:L506,"&lt;&gt;")&lt;1401,14,COUNTIF($L$20:L506,"&lt;&gt;")&lt;1501,15,COUNTIF($L$20:L506,"&lt;&gt;")&lt;1601,16,COUNTIF($L$20:L506,"&lt;&gt;")&lt;1701,17,COUNTIF($L$20:L506,"&lt;&gt;")&lt;1801,18,COUNTIF($L$20:L506,"&lt;&gt;")&lt;1901,19,COUNTIF($L$20:L506,"&lt;&gt;")&lt;2001,20,COUNTIF($L$20:L506,"&lt;&gt;")&lt;2101,21,COUNTIF($L$20:L506,"&lt;&gt;")&lt;2201,22,COUNTIF($L$20:L506,"&lt;&gt;")&lt;2301,23,COUNTIF($L$20:L506,"&lt;&gt;")&lt;2401,24,COUNTIF($L$20:L506,"&lt;&gt;")&lt;2501,25,COUNTIF($L$20:L506,"&lt;&gt;")&lt;2601,26,COUNTIF($L$20:L506,"&lt;&gt;")&lt;2701,27,COUNTIF($L$20:L506,"&lt;&gt;")&lt;2801,28,COUNTIF($L$20:L506,"&lt;&gt;")&lt;2901,29,COUNTIF($L$20:L506,"&lt;&gt;")&lt;3001,30),"")</f>
        <v/>
      </c>
      <c r="AM506" t="str">
        <f t="shared" si="35"/>
        <v/>
      </c>
      <c r="AN506" t="str">
        <f t="shared" si="39"/>
        <v/>
      </c>
      <c r="AP506" t="str">
        <f t="shared" si="38"/>
        <v/>
      </c>
      <c r="AQ506" t="str">
        <f>IF(AO506="","",COUNTIFS(AM506:$AM$3019,AO506))</f>
        <v/>
      </c>
    </row>
    <row r="507" spans="1:43" x14ac:dyDescent="0.25">
      <c r="A507" s="6" t="str">
        <f>IF(COUNT($A$20:A506)&lt;&gt;$B$4,IF(A506="","",A506+1),"")</f>
        <v/>
      </c>
      <c r="B507" s="3"/>
      <c r="C507" s="3"/>
      <c r="D507" s="122"/>
      <c r="E507" s="3"/>
      <c r="F507" s="3"/>
      <c r="G507" s="3"/>
      <c r="H507" s="3"/>
      <c r="I507" s="120"/>
      <c r="J507" s="3"/>
      <c r="K507" s="119" t="str" cm="1">
        <f t="array" ref="K507">IF(OR($J$14 = "A",$J$14 = "B",$J$14 = "C"),IF(I507="","",IF(LEN(I507)&gt;2,_xlfn.IFS(ISNUMBER(SEARCH("_",I507)),I507,ISNUMBER(SEARCH(", ",I507)),SUBSTITUTE(I507,", ","_"),ISNUMBER(SEARCH("/ ",I507)),SUBSTITUTE(I507,"/ ","_"),ISNUMBER(SEARCH(",",I507)),SUBSTITUTE(I507,",","_"),ISNUMBER(SEARCH("/",I507)),SUBSTITUTE(I507,"/","_"),ISNUMBER(SEARCH("",I507)),I507),I507)),IF(OR($J$14 = "J",$J$14 = "K"),"",IF(D507="","",IF(LEN(D507)&gt;2,_xlfn.IFS(ISNUMBER(SEARCH("_",D507)),D507,ISNUMBER(SEARCH(", ",D507)),SUBSTITUTE(D507,", ","_"),ISNUMBER(SEARCH("/ ",D507)),SUBSTITUTE(D507,"/ ","_"),ISNUMBER(SEARCH(",",D507)),SUBSTITUTE(D507,",","_"),ISNUMBER(SEARCH("/",D507)),SUBSTITUTE(D507,"/","_"),ISNUMBER(SEARCH("",D507)),D507),D507))))</f>
        <v/>
      </c>
      <c r="L507" s="1"/>
      <c r="M507" s="1" t="str">
        <f t="shared" si="36"/>
        <v/>
      </c>
      <c r="N507" s="94" t="str">
        <f>IF($L507="None","",IF(ISERROR(VLOOKUP($L507,Info!$B$4:$B$266,1,FALSE)),"",VLOOKUP($L507,Info!$B$4:$L$266,5,FALSE)))</f>
        <v/>
      </c>
      <c r="O507" s="94" t="str">
        <f>IF(K507="","",IF(AND($J$12&lt;&gt;"ABC",N507="3"),"BAC",IF(N507="3","ABC",IF($J$12&lt;&gt;"ABC",IF($J$10="Standard",VLOOKUP(K507,Info!$BE$4:$BF$481,2,FALSE),VLOOKUP(K507,Info!$BI$4:$BJ$482,2,FALSE)),IF($J$10="Standard",VLOOKUP(K507,Info!$AG$4:$AH$2994,2,FALSE),VLOOKUP(K507,Info!$AK$4:$AL$2997,2,FALSE))))))</f>
        <v/>
      </c>
      <c r="P507" s="94" t="str">
        <f>IF($L507="None","",IF(ISERROR(VLOOKUP($L507,Info!$B$4:$B$266,1,FALSE)),"",VLOOKUP($L507,Info!$B$4:$L$266,3,FALSE)))</f>
        <v/>
      </c>
      <c r="Q507" s="96" t="str">
        <f>IF($L507="None","",IF(ISERROR(VLOOKUP($L507,Info!$B$4:$B$266,1,FALSE)),"",VLOOKUP($L507,Info!$B$4:$L$266,4,FALSE)))</f>
        <v/>
      </c>
      <c r="R507" s="1"/>
      <c r="S507" s="6" t="str">
        <f t="shared" si="37"/>
        <v/>
      </c>
      <c r="T507" s="6" t="str">
        <f>IF($L507="None","",IF(ISERROR(VLOOKUP($L507,Info!$B$4:$B$266,1,FALSE)),"",VLOOKUP($L507,Info!$B$4:$L$266,11,FALSE)))</f>
        <v/>
      </c>
      <c r="U507" s="1"/>
      <c r="V507" s="1"/>
      <c r="W507" s="1"/>
      <c r="X507" s="1" t="str">
        <f>IF($L507="None","",IF(ISERROR(VLOOKUP($L507,Info!$B$4:$B$266,1,FALSE)),"",IF(OR(W507="Metallic Liquid Tight",W507="Non-Metallic Liquid Tight",W507="LSZH",W507="Greenfield"),VLOOKUP($L507,Info!$B$4:$L$266,7,FALSE),"N/A")))</f>
        <v/>
      </c>
      <c r="Y507" s="1"/>
      <c r="Z507" s="96" t="str">
        <f>IF($L507="None","",IF(ISERROR(VLOOKUP($L507,Info!$B$4:$B$266,1,FALSE)),"",VLOOKUP($L507,Info!$B$4:$L$266,9,FALSE)))</f>
        <v/>
      </c>
      <c r="AA507" s="96" t="str">
        <f>IF($L507="None","",IF(ISERROR(VLOOKUP($L507,Info!$B$4:$B$266,1,FALSE)),"",VLOOKUP($L507,Info!$B$4:$L$266,8,FALSE)))</f>
        <v/>
      </c>
      <c r="AB507" s="96" t="str">
        <f>IF($L507="None","",IF(ISERROR(VLOOKUP($L507,Info!$B$4:$B$266,1,FALSE)),"",VLOOKUP($L507,Info!$B$4:$L$266,10,FALSE)))</f>
        <v/>
      </c>
      <c r="AC507" s="1" t="str">
        <f>IF(W507="SO Cable","Black,White",IF(O507="","",IF(P507="","",IF($J$12&lt;&gt;"ABC",IF(P507&lt;="250",VLOOKUP(O507,Info!$AZ$4:$BB$22,3,FALSE),VLOOKUP(O507,Info!$AZ$23:$BB$39,3,FALSE)),IF(P507&lt;="250",VLOOKUP(O507,Info!$AO$4:$AQ$22,3,FALSE),VLOOKUP(O507,Info!$AO$23:$AP$39,3,FALSE))))))</f>
        <v/>
      </c>
      <c r="AD507" s="1"/>
      <c r="AE507" s="1" t="str">
        <f>IF($L507="None","",IF(ISERROR(VLOOKUP($L507,Info!$B$4:$B$266,1,FALSE)),"",VLOOKUP($L507,Info!$B$4:$L$266,4,FALSE)))</f>
        <v/>
      </c>
      <c r="AF507" s="1" t="str">
        <f>IF($L507="None","",IF(ISERROR(VLOOKUP($L507,Info!$B$4:$B$266,1,FALSE)),"",VLOOKUP($L507,Info!$B$4:$L$266,6,FALSE)))</f>
        <v/>
      </c>
      <c r="AG507" s="1"/>
      <c r="AH507" s="33" t="str" cm="1">
        <f t="array" ref="AH507">IF(AND(L507&lt;&gt;"",O507&lt;&gt;"",R507:S507&lt;&gt;"",W507:X507&lt;&gt;"",Z507:AA507&lt;&gt;"",AC507&lt;&gt;""),"Good","Bad")</f>
        <v>Bad</v>
      </c>
      <c r="AL507" t="str" cm="1">
        <f t="array" ref="AL507">IF(R507&gt;0,_xlfn.IFS(COUNTIF($L$20:L507,"&lt;&gt;")&lt;101,1,COUNTIF($L$20:L507,"&lt;&gt;")&lt;201,2,COUNTIF($L$20:L507,"&lt;&gt;")&lt;301,3,COUNTIF($L$20:L507,"&lt;&gt;")&lt;401,4,COUNTIF($L$20:L507,"&lt;&gt;")&lt;501,5,COUNTIF($L$20:L507,"&lt;&gt;")&lt;601,6,COUNTIF($L$20:L507,"&lt;&gt;")&lt;701,7,COUNTIF($L$20:L507,"&lt;&gt;")&lt;801,8,COUNTIF($L$20:L507,"&lt;&gt;")&lt;901,9,COUNTIF($L$20:L507,"&lt;&gt;")&lt;1001,10,COUNTIF($L$20:L507,"&lt;&gt;")&lt;1101,11,COUNTIF($L$20:L507,"&lt;&gt;")&lt;1201,12,COUNTIF($L$20:L507,"&lt;&gt;")&lt;1301,13,COUNTIF($L$20:L507,"&lt;&gt;")&lt;1401,14,COUNTIF($L$20:L507,"&lt;&gt;")&lt;1501,15,COUNTIF($L$20:L507,"&lt;&gt;")&lt;1601,16,COUNTIF($L$20:L507,"&lt;&gt;")&lt;1701,17,COUNTIF($L$20:L507,"&lt;&gt;")&lt;1801,18,COUNTIF($L$20:L507,"&lt;&gt;")&lt;1901,19,COUNTIF($L$20:L507,"&lt;&gt;")&lt;2001,20,COUNTIF($L$20:L507,"&lt;&gt;")&lt;2101,21,COUNTIF($L$20:L507,"&lt;&gt;")&lt;2201,22,COUNTIF($L$20:L507,"&lt;&gt;")&lt;2301,23,COUNTIF($L$20:L507,"&lt;&gt;")&lt;2401,24,COUNTIF($L$20:L507,"&lt;&gt;")&lt;2501,25,COUNTIF($L$20:L507,"&lt;&gt;")&lt;2601,26,COUNTIF($L$20:L507,"&lt;&gt;")&lt;2701,27,COUNTIF($L$20:L507,"&lt;&gt;")&lt;2801,28,COUNTIF($L$20:L507,"&lt;&gt;")&lt;2901,29,COUNTIF($L$20:L507,"&lt;&gt;")&lt;3001,30),"")</f>
        <v/>
      </c>
      <c r="AM507" t="str">
        <f t="shared" si="35"/>
        <v/>
      </c>
      <c r="AN507" t="str">
        <f t="shared" si="39"/>
        <v/>
      </c>
      <c r="AP507" t="str">
        <f t="shared" si="38"/>
        <v/>
      </c>
      <c r="AQ507" t="str">
        <f>IF(AO507="","",COUNTIFS(AM507:$AM$3019,AO507))</f>
        <v/>
      </c>
    </row>
    <row r="508" spans="1:43" x14ac:dyDescent="0.25">
      <c r="A508" s="6" t="str">
        <f>IF(COUNT($A$20:A507)&lt;&gt;$B$4,IF(A507="","",A507+1),"")</f>
        <v/>
      </c>
      <c r="B508" s="3"/>
      <c r="C508" s="3"/>
      <c r="D508" s="122"/>
      <c r="E508" s="3"/>
      <c r="F508" s="3"/>
      <c r="G508" s="3"/>
      <c r="H508" s="3"/>
      <c r="I508" s="120"/>
      <c r="J508" s="3"/>
      <c r="K508" s="119" t="str" cm="1">
        <f t="array" ref="K508">IF(OR($J$14 = "A",$J$14 = "B",$J$14 = "C"),IF(I508="","",IF(LEN(I508)&gt;2,_xlfn.IFS(ISNUMBER(SEARCH("_",I508)),I508,ISNUMBER(SEARCH(", ",I508)),SUBSTITUTE(I508,", ","_"),ISNUMBER(SEARCH("/ ",I508)),SUBSTITUTE(I508,"/ ","_"),ISNUMBER(SEARCH(",",I508)),SUBSTITUTE(I508,",","_"),ISNUMBER(SEARCH("/",I508)),SUBSTITUTE(I508,"/","_"),ISNUMBER(SEARCH("",I508)),I508),I508)),IF(OR($J$14 = "J",$J$14 = "K"),"",IF(D508="","",IF(LEN(D508)&gt;2,_xlfn.IFS(ISNUMBER(SEARCH("_",D508)),D508,ISNUMBER(SEARCH(", ",D508)),SUBSTITUTE(D508,", ","_"),ISNUMBER(SEARCH("/ ",D508)),SUBSTITUTE(D508,"/ ","_"),ISNUMBER(SEARCH(",",D508)),SUBSTITUTE(D508,",","_"),ISNUMBER(SEARCH("/",D508)),SUBSTITUTE(D508,"/","_"),ISNUMBER(SEARCH("",D508)),D508),D508))))</f>
        <v/>
      </c>
      <c r="L508" s="1"/>
      <c r="M508" s="1" t="str">
        <f t="shared" si="36"/>
        <v/>
      </c>
      <c r="N508" s="94" t="str">
        <f>IF($L508="None","",IF(ISERROR(VLOOKUP($L508,Info!$B$4:$B$266,1,FALSE)),"",VLOOKUP($L508,Info!$B$4:$L$266,5,FALSE)))</f>
        <v/>
      </c>
      <c r="O508" s="94" t="str">
        <f>IF(K508="","",IF(AND($J$12&lt;&gt;"ABC",N508="3"),"BAC",IF(N508="3","ABC",IF($J$12&lt;&gt;"ABC",IF($J$10="Standard",VLOOKUP(K508,Info!$BE$4:$BF$481,2,FALSE),VLOOKUP(K508,Info!$BI$4:$BJ$482,2,FALSE)),IF($J$10="Standard",VLOOKUP(K508,Info!$AG$4:$AH$2994,2,FALSE),VLOOKUP(K508,Info!$AK$4:$AL$2997,2,FALSE))))))</f>
        <v/>
      </c>
      <c r="P508" s="94" t="str">
        <f>IF($L508="None","",IF(ISERROR(VLOOKUP($L508,Info!$B$4:$B$266,1,FALSE)),"",VLOOKUP($L508,Info!$B$4:$L$266,3,FALSE)))</f>
        <v/>
      </c>
      <c r="Q508" s="96" t="str">
        <f>IF($L508="None","",IF(ISERROR(VLOOKUP($L508,Info!$B$4:$B$266,1,FALSE)),"",VLOOKUP($L508,Info!$B$4:$L$266,4,FALSE)))</f>
        <v/>
      </c>
      <c r="R508" s="1"/>
      <c r="S508" s="6" t="str">
        <f t="shared" si="37"/>
        <v/>
      </c>
      <c r="T508" s="6" t="str">
        <f>IF($L508="None","",IF(ISERROR(VLOOKUP($L508,Info!$B$4:$B$266,1,FALSE)),"",VLOOKUP($L508,Info!$B$4:$L$266,11,FALSE)))</f>
        <v/>
      </c>
      <c r="U508" s="1"/>
      <c r="V508" s="1"/>
      <c r="W508" s="1"/>
      <c r="X508" s="1" t="str">
        <f>IF($L508="None","",IF(ISERROR(VLOOKUP($L508,Info!$B$4:$B$266,1,FALSE)),"",IF(OR(W508="Metallic Liquid Tight",W508="Non-Metallic Liquid Tight",W508="LSZH",W508="Greenfield"),VLOOKUP($L508,Info!$B$4:$L$266,7,FALSE),"N/A")))</f>
        <v/>
      </c>
      <c r="Y508" s="1"/>
      <c r="Z508" s="96" t="str">
        <f>IF($L508="None","",IF(ISERROR(VLOOKUP($L508,Info!$B$4:$B$266,1,FALSE)),"",VLOOKUP($L508,Info!$B$4:$L$266,9,FALSE)))</f>
        <v/>
      </c>
      <c r="AA508" s="96" t="str">
        <f>IF($L508="None","",IF(ISERROR(VLOOKUP($L508,Info!$B$4:$B$266,1,FALSE)),"",VLOOKUP($L508,Info!$B$4:$L$266,8,FALSE)))</f>
        <v/>
      </c>
      <c r="AB508" s="96" t="str">
        <f>IF($L508="None","",IF(ISERROR(VLOOKUP($L508,Info!$B$4:$B$266,1,FALSE)),"",VLOOKUP($L508,Info!$B$4:$L$266,10,FALSE)))</f>
        <v/>
      </c>
      <c r="AC508" s="1" t="str">
        <f>IF(W508="SO Cable","Black,White",IF(O508="","",IF(P508="","",IF($J$12&lt;&gt;"ABC",IF(P508&lt;="250",VLOOKUP(O508,Info!$AZ$4:$BB$22,3,FALSE),VLOOKUP(O508,Info!$AZ$23:$BB$39,3,FALSE)),IF(P508&lt;="250",VLOOKUP(O508,Info!$AO$4:$AQ$22,3,FALSE),VLOOKUP(O508,Info!$AO$23:$AP$39,3,FALSE))))))</f>
        <v/>
      </c>
      <c r="AD508" s="1"/>
      <c r="AE508" s="1" t="str">
        <f>IF($L508="None","",IF(ISERROR(VLOOKUP($L508,Info!$B$4:$B$266,1,FALSE)),"",VLOOKUP($L508,Info!$B$4:$L$266,4,FALSE)))</f>
        <v/>
      </c>
      <c r="AF508" s="1" t="str">
        <f>IF($L508="None","",IF(ISERROR(VLOOKUP($L508,Info!$B$4:$B$266,1,FALSE)),"",VLOOKUP($L508,Info!$B$4:$L$266,6,FALSE)))</f>
        <v/>
      </c>
      <c r="AG508" s="1"/>
      <c r="AH508" s="33" t="str" cm="1">
        <f t="array" ref="AH508">IF(AND(L508&lt;&gt;"",O508&lt;&gt;"",R508:S508&lt;&gt;"",W508:X508&lt;&gt;"",Z508:AA508&lt;&gt;"",AC508&lt;&gt;""),"Good","Bad")</f>
        <v>Bad</v>
      </c>
      <c r="AL508" t="str" cm="1">
        <f t="array" ref="AL508">IF(R508&gt;0,_xlfn.IFS(COUNTIF($L$20:L508,"&lt;&gt;")&lt;101,1,COUNTIF($L$20:L508,"&lt;&gt;")&lt;201,2,COUNTIF($L$20:L508,"&lt;&gt;")&lt;301,3,COUNTIF($L$20:L508,"&lt;&gt;")&lt;401,4,COUNTIF($L$20:L508,"&lt;&gt;")&lt;501,5,COUNTIF($L$20:L508,"&lt;&gt;")&lt;601,6,COUNTIF($L$20:L508,"&lt;&gt;")&lt;701,7,COUNTIF($L$20:L508,"&lt;&gt;")&lt;801,8,COUNTIF($L$20:L508,"&lt;&gt;")&lt;901,9,COUNTIF($L$20:L508,"&lt;&gt;")&lt;1001,10,COUNTIF($L$20:L508,"&lt;&gt;")&lt;1101,11,COUNTIF($L$20:L508,"&lt;&gt;")&lt;1201,12,COUNTIF($L$20:L508,"&lt;&gt;")&lt;1301,13,COUNTIF($L$20:L508,"&lt;&gt;")&lt;1401,14,COUNTIF($L$20:L508,"&lt;&gt;")&lt;1501,15,COUNTIF($L$20:L508,"&lt;&gt;")&lt;1601,16,COUNTIF($L$20:L508,"&lt;&gt;")&lt;1701,17,COUNTIF($L$20:L508,"&lt;&gt;")&lt;1801,18,COUNTIF($L$20:L508,"&lt;&gt;")&lt;1901,19,COUNTIF($L$20:L508,"&lt;&gt;")&lt;2001,20,COUNTIF($L$20:L508,"&lt;&gt;")&lt;2101,21,COUNTIF($L$20:L508,"&lt;&gt;")&lt;2201,22,COUNTIF($L$20:L508,"&lt;&gt;")&lt;2301,23,COUNTIF($L$20:L508,"&lt;&gt;")&lt;2401,24,COUNTIF($L$20:L508,"&lt;&gt;")&lt;2501,25,COUNTIF($L$20:L508,"&lt;&gt;")&lt;2601,26,COUNTIF($L$20:L508,"&lt;&gt;")&lt;2701,27,COUNTIF($L$20:L508,"&lt;&gt;")&lt;2801,28,COUNTIF($L$20:L508,"&lt;&gt;")&lt;2901,29,COUNTIF($L$20:L508,"&lt;&gt;")&lt;3001,30),"")</f>
        <v/>
      </c>
      <c r="AM508" t="str">
        <f t="shared" si="35"/>
        <v/>
      </c>
      <c r="AN508" t="str">
        <f t="shared" si="39"/>
        <v/>
      </c>
      <c r="AP508" t="str">
        <f t="shared" si="38"/>
        <v/>
      </c>
      <c r="AQ508" t="str">
        <f>IF(AO508="","",COUNTIFS(AM508:$AM$3019,AO508))</f>
        <v/>
      </c>
    </row>
    <row r="509" spans="1:43" x14ac:dyDescent="0.25">
      <c r="A509" s="6" t="str">
        <f>IF(COUNT($A$20:A508)&lt;&gt;$B$4,IF(A508="","",A508+1),"")</f>
        <v/>
      </c>
      <c r="B509" s="3"/>
      <c r="C509" s="3"/>
      <c r="D509" s="122"/>
      <c r="E509" s="3"/>
      <c r="F509" s="3"/>
      <c r="G509" s="3"/>
      <c r="H509" s="3"/>
      <c r="I509" s="120"/>
      <c r="J509" s="3"/>
      <c r="K509" s="119" t="str" cm="1">
        <f t="array" ref="K509">IF(OR($J$14 = "A",$J$14 = "B",$J$14 = "C"),IF(I509="","",IF(LEN(I509)&gt;2,_xlfn.IFS(ISNUMBER(SEARCH("_",I509)),I509,ISNUMBER(SEARCH(", ",I509)),SUBSTITUTE(I509,", ","_"),ISNUMBER(SEARCH("/ ",I509)),SUBSTITUTE(I509,"/ ","_"),ISNUMBER(SEARCH(",",I509)),SUBSTITUTE(I509,",","_"),ISNUMBER(SEARCH("/",I509)),SUBSTITUTE(I509,"/","_"),ISNUMBER(SEARCH("",I509)),I509),I509)),IF(OR($J$14 = "J",$J$14 = "K"),"",IF(D509="","",IF(LEN(D509)&gt;2,_xlfn.IFS(ISNUMBER(SEARCH("_",D509)),D509,ISNUMBER(SEARCH(", ",D509)),SUBSTITUTE(D509,", ","_"),ISNUMBER(SEARCH("/ ",D509)),SUBSTITUTE(D509,"/ ","_"),ISNUMBER(SEARCH(",",D509)),SUBSTITUTE(D509,",","_"),ISNUMBER(SEARCH("/",D509)),SUBSTITUTE(D509,"/","_"),ISNUMBER(SEARCH("",D509)),D509),D509))))</f>
        <v/>
      </c>
      <c r="L509" s="1"/>
      <c r="M509" s="1" t="str">
        <f t="shared" si="36"/>
        <v/>
      </c>
      <c r="N509" s="94" t="str">
        <f>IF($L509="None","",IF(ISERROR(VLOOKUP($L509,Info!$B$4:$B$266,1,FALSE)),"",VLOOKUP($L509,Info!$B$4:$L$266,5,FALSE)))</f>
        <v/>
      </c>
      <c r="O509" s="94" t="str">
        <f>IF(K509="","",IF(AND($J$12&lt;&gt;"ABC",N509="3"),"BAC",IF(N509="3","ABC",IF($J$12&lt;&gt;"ABC",IF($J$10="Standard",VLOOKUP(K509,Info!$BE$4:$BF$481,2,FALSE),VLOOKUP(K509,Info!$BI$4:$BJ$482,2,FALSE)),IF($J$10="Standard",VLOOKUP(K509,Info!$AG$4:$AH$2994,2,FALSE),VLOOKUP(K509,Info!$AK$4:$AL$2997,2,FALSE))))))</f>
        <v/>
      </c>
      <c r="P509" s="94" t="str">
        <f>IF($L509="None","",IF(ISERROR(VLOOKUP($L509,Info!$B$4:$B$266,1,FALSE)),"",VLOOKUP($L509,Info!$B$4:$L$266,3,FALSE)))</f>
        <v/>
      </c>
      <c r="Q509" s="96" t="str">
        <f>IF($L509="None","",IF(ISERROR(VLOOKUP($L509,Info!$B$4:$B$266,1,FALSE)),"",VLOOKUP($L509,Info!$B$4:$L$266,4,FALSE)))</f>
        <v/>
      </c>
      <c r="R509" s="1"/>
      <c r="S509" s="6" t="str">
        <f t="shared" si="37"/>
        <v/>
      </c>
      <c r="T509" s="6" t="str">
        <f>IF($L509="None","",IF(ISERROR(VLOOKUP($L509,Info!$B$4:$B$266,1,FALSE)),"",VLOOKUP($L509,Info!$B$4:$L$266,11,FALSE)))</f>
        <v/>
      </c>
      <c r="U509" s="1"/>
      <c r="V509" s="1"/>
      <c r="W509" s="1"/>
      <c r="X509" s="1" t="str">
        <f>IF($L509="None","",IF(ISERROR(VLOOKUP($L509,Info!$B$4:$B$266,1,FALSE)),"",IF(OR(W509="Metallic Liquid Tight",W509="Non-Metallic Liquid Tight",W509="LSZH",W509="Greenfield"),VLOOKUP($L509,Info!$B$4:$L$266,7,FALSE),"N/A")))</f>
        <v/>
      </c>
      <c r="Y509" s="1"/>
      <c r="Z509" s="96" t="str">
        <f>IF($L509="None","",IF(ISERROR(VLOOKUP($L509,Info!$B$4:$B$266,1,FALSE)),"",VLOOKUP($L509,Info!$B$4:$L$266,9,FALSE)))</f>
        <v/>
      </c>
      <c r="AA509" s="96" t="str">
        <f>IF($L509="None","",IF(ISERROR(VLOOKUP($L509,Info!$B$4:$B$266,1,FALSE)),"",VLOOKUP($L509,Info!$B$4:$L$266,8,FALSE)))</f>
        <v/>
      </c>
      <c r="AB509" s="96" t="str">
        <f>IF($L509="None","",IF(ISERROR(VLOOKUP($L509,Info!$B$4:$B$266,1,FALSE)),"",VLOOKUP($L509,Info!$B$4:$L$266,10,FALSE)))</f>
        <v/>
      </c>
      <c r="AC509" s="1" t="str">
        <f>IF(W509="SO Cable","Black,White",IF(O509="","",IF(P509="","",IF($J$12&lt;&gt;"ABC",IF(P509&lt;="250",VLOOKUP(O509,Info!$AZ$4:$BB$22,3,FALSE),VLOOKUP(O509,Info!$AZ$23:$BB$39,3,FALSE)),IF(P509&lt;="250",VLOOKUP(O509,Info!$AO$4:$AQ$22,3,FALSE),VLOOKUP(O509,Info!$AO$23:$AP$39,3,FALSE))))))</f>
        <v/>
      </c>
      <c r="AD509" s="1"/>
      <c r="AE509" s="1" t="str">
        <f>IF($L509="None","",IF(ISERROR(VLOOKUP($L509,Info!$B$4:$B$266,1,FALSE)),"",VLOOKUP($L509,Info!$B$4:$L$266,4,FALSE)))</f>
        <v/>
      </c>
      <c r="AF509" s="1" t="str">
        <f>IF($L509="None","",IF(ISERROR(VLOOKUP($L509,Info!$B$4:$B$266,1,FALSE)),"",VLOOKUP($L509,Info!$B$4:$L$266,6,FALSE)))</f>
        <v/>
      </c>
      <c r="AG509" s="1"/>
      <c r="AH509" s="33" t="str" cm="1">
        <f t="array" ref="AH509">IF(AND(L509&lt;&gt;"",O509&lt;&gt;"",R509:S509&lt;&gt;"",W509:X509&lt;&gt;"",Z509:AA509&lt;&gt;"",AC509&lt;&gt;""),"Good","Bad")</f>
        <v>Bad</v>
      </c>
      <c r="AL509" t="str" cm="1">
        <f t="array" ref="AL509">IF(R509&gt;0,_xlfn.IFS(COUNTIF($L$20:L509,"&lt;&gt;")&lt;101,1,COUNTIF($L$20:L509,"&lt;&gt;")&lt;201,2,COUNTIF($L$20:L509,"&lt;&gt;")&lt;301,3,COUNTIF($L$20:L509,"&lt;&gt;")&lt;401,4,COUNTIF($L$20:L509,"&lt;&gt;")&lt;501,5,COUNTIF($L$20:L509,"&lt;&gt;")&lt;601,6,COUNTIF($L$20:L509,"&lt;&gt;")&lt;701,7,COUNTIF($L$20:L509,"&lt;&gt;")&lt;801,8,COUNTIF($L$20:L509,"&lt;&gt;")&lt;901,9,COUNTIF($L$20:L509,"&lt;&gt;")&lt;1001,10,COUNTIF($L$20:L509,"&lt;&gt;")&lt;1101,11,COUNTIF($L$20:L509,"&lt;&gt;")&lt;1201,12,COUNTIF($L$20:L509,"&lt;&gt;")&lt;1301,13,COUNTIF($L$20:L509,"&lt;&gt;")&lt;1401,14,COUNTIF($L$20:L509,"&lt;&gt;")&lt;1501,15,COUNTIF($L$20:L509,"&lt;&gt;")&lt;1601,16,COUNTIF($L$20:L509,"&lt;&gt;")&lt;1701,17,COUNTIF($L$20:L509,"&lt;&gt;")&lt;1801,18,COUNTIF($L$20:L509,"&lt;&gt;")&lt;1901,19,COUNTIF($L$20:L509,"&lt;&gt;")&lt;2001,20,COUNTIF($L$20:L509,"&lt;&gt;")&lt;2101,21,COUNTIF($L$20:L509,"&lt;&gt;")&lt;2201,22,COUNTIF($L$20:L509,"&lt;&gt;")&lt;2301,23,COUNTIF($L$20:L509,"&lt;&gt;")&lt;2401,24,COUNTIF($L$20:L509,"&lt;&gt;")&lt;2501,25,COUNTIF($L$20:L509,"&lt;&gt;")&lt;2601,26,COUNTIF($L$20:L509,"&lt;&gt;")&lt;2701,27,COUNTIF($L$20:L509,"&lt;&gt;")&lt;2801,28,COUNTIF($L$20:L509,"&lt;&gt;")&lt;2901,29,COUNTIF($L$20:L509,"&lt;&gt;")&lt;3001,30),"")</f>
        <v/>
      </c>
      <c r="AM509" t="str">
        <f t="shared" si="35"/>
        <v/>
      </c>
      <c r="AN509" t="str">
        <f t="shared" si="39"/>
        <v/>
      </c>
      <c r="AP509" t="str">
        <f t="shared" si="38"/>
        <v/>
      </c>
      <c r="AQ509" t="str">
        <f>IF(AO509="","",COUNTIFS(AM509:$AM$3019,AO509))</f>
        <v/>
      </c>
    </row>
    <row r="510" spans="1:43" x14ac:dyDescent="0.25">
      <c r="A510" s="6" t="str">
        <f>IF(COUNT($A$20:A509)&lt;&gt;$B$4,IF(A509="","",A509+1),"")</f>
        <v/>
      </c>
      <c r="B510" s="3"/>
      <c r="C510" s="3"/>
      <c r="D510" s="122"/>
      <c r="E510" s="3"/>
      <c r="F510" s="3"/>
      <c r="G510" s="3"/>
      <c r="H510" s="3"/>
      <c r="I510" s="120"/>
      <c r="J510" s="3"/>
      <c r="K510" s="119" t="str" cm="1">
        <f t="array" ref="K510">IF(OR($J$14 = "A",$J$14 = "B",$J$14 = "C"),IF(I510="","",IF(LEN(I510)&gt;2,_xlfn.IFS(ISNUMBER(SEARCH("_",I510)),I510,ISNUMBER(SEARCH(", ",I510)),SUBSTITUTE(I510,", ","_"),ISNUMBER(SEARCH("/ ",I510)),SUBSTITUTE(I510,"/ ","_"),ISNUMBER(SEARCH(",",I510)),SUBSTITUTE(I510,",","_"),ISNUMBER(SEARCH("/",I510)),SUBSTITUTE(I510,"/","_"),ISNUMBER(SEARCH("",I510)),I510),I510)),IF(OR($J$14 = "J",$J$14 = "K"),"",IF(D510="","",IF(LEN(D510)&gt;2,_xlfn.IFS(ISNUMBER(SEARCH("_",D510)),D510,ISNUMBER(SEARCH(", ",D510)),SUBSTITUTE(D510,", ","_"),ISNUMBER(SEARCH("/ ",D510)),SUBSTITUTE(D510,"/ ","_"),ISNUMBER(SEARCH(",",D510)),SUBSTITUTE(D510,",","_"),ISNUMBER(SEARCH("/",D510)),SUBSTITUTE(D510,"/","_"),ISNUMBER(SEARCH("",D510)),D510),D510))))</f>
        <v/>
      </c>
      <c r="L510" s="1"/>
      <c r="M510" s="1" t="str">
        <f t="shared" si="36"/>
        <v/>
      </c>
      <c r="N510" s="94" t="str">
        <f>IF($L510="None","",IF(ISERROR(VLOOKUP($L510,Info!$B$4:$B$266,1,FALSE)),"",VLOOKUP($L510,Info!$B$4:$L$266,5,FALSE)))</f>
        <v/>
      </c>
      <c r="O510" s="94" t="str">
        <f>IF(K510="","",IF(AND($J$12&lt;&gt;"ABC",N510="3"),"BAC",IF(N510="3","ABC",IF($J$12&lt;&gt;"ABC",IF($J$10="Standard",VLOOKUP(K510,Info!$BE$4:$BF$481,2,FALSE),VLOOKUP(K510,Info!$BI$4:$BJ$482,2,FALSE)),IF($J$10="Standard",VLOOKUP(K510,Info!$AG$4:$AH$2994,2,FALSE),VLOOKUP(K510,Info!$AK$4:$AL$2997,2,FALSE))))))</f>
        <v/>
      </c>
      <c r="P510" s="94" t="str">
        <f>IF($L510="None","",IF(ISERROR(VLOOKUP($L510,Info!$B$4:$B$266,1,FALSE)),"",VLOOKUP($L510,Info!$B$4:$L$266,3,FALSE)))</f>
        <v/>
      </c>
      <c r="Q510" s="96" t="str">
        <f>IF($L510="None","",IF(ISERROR(VLOOKUP($L510,Info!$B$4:$B$266,1,FALSE)),"",VLOOKUP($L510,Info!$B$4:$L$266,4,FALSE)))</f>
        <v/>
      </c>
      <c r="R510" s="1"/>
      <c r="S510" s="6" t="str">
        <f t="shared" si="37"/>
        <v/>
      </c>
      <c r="T510" s="6" t="str">
        <f>IF($L510="None","",IF(ISERROR(VLOOKUP($L510,Info!$B$4:$B$266,1,FALSE)),"",VLOOKUP($L510,Info!$B$4:$L$266,11,FALSE)))</f>
        <v/>
      </c>
      <c r="U510" s="1"/>
      <c r="V510" s="1"/>
      <c r="W510" s="1"/>
      <c r="X510" s="1" t="str">
        <f>IF($L510="None","",IF(ISERROR(VLOOKUP($L510,Info!$B$4:$B$266,1,FALSE)),"",IF(OR(W510="Metallic Liquid Tight",W510="Non-Metallic Liquid Tight",W510="LSZH",W510="Greenfield"),VLOOKUP($L510,Info!$B$4:$L$266,7,FALSE),"N/A")))</f>
        <v/>
      </c>
      <c r="Y510" s="1"/>
      <c r="Z510" s="96" t="str">
        <f>IF($L510="None","",IF(ISERROR(VLOOKUP($L510,Info!$B$4:$B$266,1,FALSE)),"",VLOOKUP($L510,Info!$B$4:$L$266,9,FALSE)))</f>
        <v/>
      </c>
      <c r="AA510" s="96" t="str">
        <f>IF($L510="None","",IF(ISERROR(VLOOKUP($L510,Info!$B$4:$B$266,1,FALSE)),"",VLOOKUP($L510,Info!$B$4:$L$266,8,FALSE)))</f>
        <v/>
      </c>
      <c r="AB510" s="96" t="str">
        <f>IF($L510="None","",IF(ISERROR(VLOOKUP($L510,Info!$B$4:$B$266,1,FALSE)),"",VLOOKUP($L510,Info!$B$4:$L$266,10,FALSE)))</f>
        <v/>
      </c>
      <c r="AC510" s="1" t="str">
        <f>IF(W510="SO Cable","Black,White",IF(O510="","",IF(P510="","",IF($J$12&lt;&gt;"ABC",IF(P510&lt;="250",VLOOKUP(O510,Info!$AZ$4:$BB$22,3,FALSE),VLOOKUP(O510,Info!$AZ$23:$BB$39,3,FALSE)),IF(P510&lt;="250",VLOOKUP(O510,Info!$AO$4:$AQ$22,3,FALSE),VLOOKUP(O510,Info!$AO$23:$AP$39,3,FALSE))))))</f>
        <v/>
      </c>
      <c r="AD510" s="1"/>
      <c r="AE510" s="1" t="str">
        <f>IF($L510="None","",IF(ISERROR(VLOOKUP($L510,Info!$B$4:$B$266,1,FALSE)),"",VLOOKUP($L510,Info!$B$4:$L$266,4,FALSE)))</f>
        <v/>
      </c>
      <c r="AF510" s="1" t="str">
        <f>IF($L510="None","",IF(ISERROR(VLOOKUP($L510,Info!$B$4:$B$266,1,FALSE)),"",VLOOKUP($L510,Info!$B$4:$L$266,6,FALSE)))</f>
        <v/>
      </c>
      <c r="AG510" s="1"/>
      <c r="AH510" s="33" t="str" cm="1">
        <f t="array" ref="AH510">IF(AND(L510&lt;&gt;"",O510&lt;&gt;"",R510:S510&lt;&gt;"",W510:X510&lt;&gt;"",Z510:AA510&lt;&gt;"",AC510&lt;&gt;""),"Good","Bad")</f>
        <v>Bad</v>
      </c>
      <c r="AL510" t="str" cm="1">
        <f t="array" ref="AL510">IF(R510&gt;0,_xlfn.IFS(COUNTIF($L$20:L510,"&lt;&gt;")&lt;101,1,COUNTIF($L$20:L510,"&lt;&gt;")&lt;201,2,COUNTIF($L$20:L510,"&lt;&gt;")&lt;301,3,COUNTIF($L$20:L510,"&lt;&gt;")&lt;401,4,COUNTIF($L$20:L510,"&lt;&gt;")&lt;501,5,COUNTIF($L$20:L510,"&lt;&gt;")&lt;601,6,COUNTIF($L$20:L510,"&lt;&gt;")&lt;701,7,COUNTIF($L$20:L510,"&lt;&gt;")&lt;801,8,COUNTIF($L$20:L510,"&lt;&gt;")&lt;901,9,COUNTIF($L$20:L510,"&lt;&gt;")&lt;1001,10,COUNTIF($L$20:L510,"&lt;&gt;")&lt;1101,11,COUNTIF($L$20:L510,"&lt;&gt;")&lt;1201,12,COUNTIF($L$20:L510,"&lt;&gt;")&lt;1301,13,COUNTIF($L$20:L510,"&lt;&gt;")&lt;1401,14,COUNTIF($L$20:L510,"&lt;&gt;")&lt;1501,15,COUNTIF($L$20:L510,"&lt;&gt;")&lt;1601,16,COUNTIF($L$20:L510,"&lt;&gt;")&lt;1701,17,COUNTIF($L$20:L510,"&lt;&gt;")&lt;1801,18,COUNTIF($L$20:L510,"&lt;&gt;")&lt;1901,19,COUNTIF($L$20:L510,"&lt;&gt;")&lt;2001,20,COUNTIF($L$20:L510,"&lt;&gt;")&lt;2101,21,COUNTIF($L$20:L510,"&lt;&gt;")&lt;2201,22,COUNTIF($L$20:L510,"&lt;&gt;")&lt;2301,23,COUNTIF($L$20:L510,"&lt;&gt;")&lt;2401,24,COUNTIF($L$20:L510,"&lt;&gt;")&lt;2501,25,COUNTIF($L$20:L510,"&lt;&gt;")&lt;2601,26,COUNTIF($L$20:L510,"&lt;&gt;")&lt;2701,27,COUNTIF($L$20:L510,"&lt;&gt;")&lt;2801,28,COUNTIF($L$20:L510,"&lt;&gt;")&lt;2901,29,COUNTIF($L$20:L510,"&lt;&gt;")&lt;3001,30),"")</f>
        <v/>
      </c>
      <c r="AM510" t="str">
        <f t="shared" si="35"/>
        <v/>
      </c>
      <c r="AN510" t="str">
        <f t="shared" si="39"/>
        <v/>
      </c>
      <c r="AP510" t="str">
        <f t="shared" si="38"/>
        <v/>
      </c>
      <c r="AQ510" t="str">
        <f>IF(AO510="","",COUNTIFS(AM510:$AM$3019,AO510))</f>
        <v/>
      </c>
    </row>
    <row r="511" spans="1:43" x14ac:dyDescent="0.25">
      <c r="A511" s="6" t="str">
        <f>IF(COUNT($A$20:A510)&lt;&gt;$B$4,IF(A510="","",A510+1),"")</f>
        <v/>
      </c>
      <c r="B511" s="3"/>
      <c r="C511" s="3"/>
      <c r="D511" s="122"/>
      <c r="E511" s="3"/>
      <c r="F511" s="3"/>
      <c r="G511" s="3"/>
      <c r="H511" s="3"/>
      <c r="I511" s="120"/>
      <c r="J511" s="3"/>
      <c r="K511" s="119" t="str" cm="1">
        <f t="array" ref="K511">IF(OR($J$14 = "A",$J$14 = "B",$J$14 = "C"),IF(I511="","",IF(LEN(I511)&gt;2,_xlfn.IFS(ISNUMBER(SEARCH("_",I511)),I511,ISNUMBER(SEARCH(", ",I511)),SUBSTITUTE(I511,", ","_"),ISNUMBER(SEARCH("/ ",I511)),SUBSTITUTE(I511,"/ ","_"),ISNUMBER(SEARCH(",",I511)),SUBSTITUTE(I511,",","_"),ISNUMBER(SEARCH("/",I511)),SUBSTITUTE(I511,"/","_"),ISNUMBER(SEARCH("",I511)),I511),I511)),IF(OR($J$14 = "J",$J$14 = "K"),"",IF(D511="","",IF(LEN(D511)&gt;2,_xlfn.IFS(ISNUMBER(SEARCH("_",D511)),D511,ISNUMBER(SEARCH(", ",D511)),SUBSTITUTE(D511,", ","_"),ISNUMBER(SEARCH("/ ",D511)),SUBSTITUTE(D511,"/ ","_"),ISNUMBER(SEARCH(",",D511)),SUBSTITUTE(D511,",","_"),ISNUMBER(SEARCH("/",D511)),SUBSTITUTE(D511,"/","_"),ISNUMBER(SEARCH("",D511)),D511),D511))))</f>
        <v/>
      </c>
      <c r="L511" s="1"/>
      <c r="M511" s="1" t="str">
        <f t="shared" si="36"/>
        <v/>
      </c>
      <c r="N511" s="94" t="str">
        <f>IF($L511="None","",IF(ISERROR(VLOOKUP($L511,Info!$B$4:$B$266,1,FALSE)),"",VLOOKUP($L511,Info!$B$4:$L$266,5,FALSE)))</f>
        <v/>
      </c>
      <c r="O511" s="94" t="str">
        <f>IF(K511="","",IF(AND($J$12&lt;&gt;"ABC",N511="3"),"BAC",IF(N511="3","ABC",IF($J$12&lt;&gt;"ABC",IF($J$10="Standard",VLOOKUP(K511,Info!$BE$4:$BF$481,2,FALSE),VLOOKUP(K511,Info!$BI$4:$BJ$482,2,FALSE)),IF($J$10="Standard",VLOOKUP(K511,Info!$AG$4:$AH$2994,2,FALSE),VLOOKUP(K511,Info!$AK$4:$AL$2997,2,FALSE))))))</f>
        <v/>
      </c>
      <c r="P511" s="94" t="str">
        <f>IF($L511="None","",IF(ISERROR(VLOOKUP($L511,Info!$B$4:$B$266,1,FALSE)),"",VLOOKUP($L511,Info!$B$4:$L$266,3,FALSE)))</f>
        <v/>
      </c>
      <c r="Q511" s="96" t="str">
        <f>IF($L511="None","",IF(ISERROR(VLOOKUP($L511,Info!$B$4:$B$266,1,FALSE)),"",VLOOKUP($L511,Info!$B$4:$L$266,4,FALSE)))</f>
        <v/>
      </c>
      <c r="R511" s="1"/>
      <c r="S511" s="6" t="str">
        <f t="shared" si="37"/>
        <v/>
      </c>
      <c r="T511" s="6" t="str">
        <f>IF($L511="None","",IF(ISERROR(VLOOKUP($L511,Info!$B$4:$B$266,1,FALSE)),"",VLOOKUP($L511,Info!$B$4:$L$266,11,FALSE)))</f>
        <v/>
      </c>
      <c r="U511" s="1"/>
      <c r="V511" s="1"/>
      <c r="W511" s="1"/>
      <c r="X511" s="1" t="str">
        <f>IF($L511="None","",IF(ISERROR(VLOOKUP($L511,Info!$B$4:$B$266,1,FALSE)),"",IF(OR(W511="Metallic Liquid Tight",W511="Non-Metallic Liquid Tight",W511="LSZH",W511="Greenfield"),VLOOKUP($L511,Info!$B$4:$L$266,7,FALSE),"N/A")))</f>
        <v/>
      </c>
      <c r="Y511" s="1"/>
      <c r="Z511" s="96" t="str">
        <f>IF($L511="None","",IF(ISERROR(VLOOKUP($L511,Info!$B$4:$B$266,1,FALSE)),"",VLOOKUP($L511,Info!$B$4:$L$266,9,FALSE)))</f>
        <v/>
      </c>
      <c r="AA511" s="96" t="str">
        <f>IF($L511="None","",IF(ISERROR(VLOOKUP($L511,Info!$B$4:$B$266,1,FALSE)),"",VLOOKUP($L511,Info!$B$4:$L$266,8,FALSE)))</f>
        <v/>
      </c>
      <c r="AB511" s="96" t="str">
        <f>IF($L511="None","",IF(ISERROR(VLOOKUP($L511,Info!$B$4:$B$266,1,FALSE)),"",VLOOKUP($L511,Info!$B$4:$L$266,10,FALSE)))</f>
        <v/>
      </c>
      <c r="AC511" s="1" t="str">
        <f>IF(W511="SO Cable","Black,White",IF(O511="","",IF(P511="","",IF($J$12&lt;&gt;"ABC",IF(P511&lt;="250",VLOOKUP(O511,Info!$AZ$4:$BB$22,3,FALSE),VLOOKUP(O511,Info!$AZ$23:$BB$39,3,FALSE)),IF(P511&lt;="250",VLOOKUP(O511,Info!$AO$4:$AQ$22,3,FALSE),VLOOKUP(O511,Info!$AO$23:$AP$39,3,FALSE))))))</f>
        <v/>
      </c>
      <c r="AD511" s="1"/>
      <c r="AE511" s="1" t="str">
        <f>IF($L511="None","",IF(ISERROR(VLOOKUP($L511,Info!$B$4:$B$266,1,FALSE)),"",VLOOKUP($L511,Info!$B$4:$L$266,4,FALSE)))</f>
        <v/>
      </c>
      <c r="AF511" s="1" t="str">
        <f>IF($L511="None","",IF(ISERROR(VLOOKUP($L511,Info!$B$4:$B$266,1,FALSE)),"",VLOOKUP($L511,Info!$B$4:$L$266,6,FALSE)))</f>
        <v/>
      </c>
      <c r="AG511" s="1"/>
      <c r="AH511" s="33" t="str" cm="1">
        <f t="array" ref="AH511">IF(AND(L511&lt;&gt;"",O511&lt;&gt;"",R511:S511&lt;&gt;"",W511:X511&lt;&gt;"",Z511:AA511&lt;&gt;"",AC511&lt;&gt;""),"Good","Bad")</f>
        <v>Bad</v>
      </c>
      <c r="AL511" t="str" cm="1">
        <f t="array" ref="AL511">IF(R511&gt;0,_xlfn.IFS(COUNTIF($L$20:L511,"&lt;&gt;")&lt;101,1,COUNTIF($L$20:L511,"&lt;&gt;")&lt;201,2,COUNTIF($L$20:L511,"&lt;&gt;")&lt;301,3,COUNTIF($L$20:L511,"&lt;&gt;")&lt;401,4,COUNTIF($L$20:L511,"&lt;&gt;")&lt;501,5,COUNTIF($L$20:L511,"&lt;&gt;")&lt;601,6,COUNTIF($L$20:L511,"&lt;&gt;")&lt;701,7,COUNTIF($L$20:L511,"&lt;&gt;")&lt;801,8,COUNTIF($L$20:L511,"&lt;&gt;")&lt;901,9,COUNTIF($L$20:L511,"&lt;&gt;")&lt;1001,10,COUNTIF($L$20:L511,"&lt;&gt;")&lt;1101,11,COUNTIF($L$20:L511,"&lt;&gt;")&lt;1201,12,COUNTIF($L$20:L511,"&lt;&gt;")&lt;1301,13,COUNTIF($L$20:L511,"&lt;&gt;")&lt;1401,14,COUNTIF($L$20:L511,"&lt;&gt;")&lt;1501,15,COUNTIF($L$20:L511,"&lt;&gt;")&lt;1601,16,COUNTIF($L$20:L511,"&lt;&gt;")&lt;1701,17,COUNTIF($L$20:L511,"&lt;&gt;")&lt;1801,18,COUNTIF($L$20:L511,"&lt;&gt;")&lt;1901,19,COUNTIF($L$20:L511,"&lt;&gt;")&lt;2001,20,COUNTIF($L$20:L511,"&lt;&gt;")&lt;2101,21,COUNTIF($L$20:L511,"&lt;&gt;")&lt;2201,22,COUNTIF($L$20:L511,"&lt;&gt;")&lt;2301,23,COUNTIF($L$20:L511,"&lt;&gt;")&lt;2401,24,COUNTIF($L$20:L511,"&lt;&gt;")&lt;2501,25,COUNTIF($L$20:L511,"&lt;&gt;")&lt;2601,26,COUNTIF($L$20:L511,"&lt;&gt;")&lt;2701,27,COUNTIF($L$20:L511,"&lt;&gt;")&lt;2801,28,COUNTIF($L$20:L511,"&lt;&gt;")&lt;2901,29,COUNTIF($L$20:L511,"&lt;&gt;")&lt;3001,30),"")</f>
        <v/>
      </c>
      <c r="AM511" t="str">
        <f t="shared" si="35"/>
        <v/>
      </c>
      <c r="AN511" t="str">
        <f t="shared" si="39"/>
        <v/>
      </c>
      <c r="AP511" t="str">
        <f t="shared" si="38"/>
        <v/>
      </c>
      <c r="AQ511" t="str">
        <f>IF(AO511="","",COUNTIFS(AM511:$AM$3019,AO511))</f>
        <v/>
      </c>
    </row>
    <row r="512" spans="1:43" x14ac:dyDescent="0.25">
      <c r="A512" s="6" t="str">
        <f>IF(COUNT($A$20:A511)&lt;&gt;$B$4,IF(A511="","",A511+1),"")</f>
        <v/>
      </c>
      <c r="B512" s="3"/>
      <c r="C512" s="3"/>
      <c r="D512" s="122"/>
      <c r="E512" s="3"/>
      <c r="F512" s="3"/>
      <c r="G512" s="3"/>
      <c r="H512" s="3"/>
      <c r="I512" s="120"/>
      <c r="J512" s="3"/>
      <c r="K512" s="119" t="str" cm="1">
        <f t="array" ref="K512">IF(OR($J$14 = "A",$J$14 = "B",$J$14 = "C"),IF(I512="","",IF(LEN(I512)&gt;2,_xlfn.IFS(ISNUMBER(SEARCH("_",I512)),I512,ISNUMBER(SEARCH(", ",I512)),SUBSTITUTE(I512,", ","_"),ISNUMBER(SEARCH("/ ",I512)),SUBSTITUTE(I512,"/ ","_"),ISNUMBER(SEARCH(",",I512)),SUBSTITUTE(I512,",","_"),ISNUMBER(SEARCH("/",I512)),SUBSTITUTE(I512,"/","_"),ISNUMBER(SEARCH("",I512)),I512),I512)),IF(OR($J$14 = "J",$J$14 = "K"),"",IF(D512="","",IF(LEN(D512)&gt;2,_xlfn.IFS(ISNUMBER(SEARCH("_",D512)),D512,ISNUMBER(SEARCH(", ",D512)),SUBSTITUTE(D512,", ","_"),ISNUMBER(SEARCH("/ ",D512)),SUBSTITUTE(D512,"/ ","_"),ISNUMBER(SEARCH(",",D512)),SUBSTITUTE(D512,",","_"),ISNUMBER(SEARCH("/",D512)),SUBSTITUTE(D512,"/","_"),ISNUMBER(SEARCH("",D512)),D512),D512))))</f>
        <v/>
      </c>
      <c r="L512" s="1"/>
      <c r="M512" s="1" t="str">
        <f t="shared" si="36"/>
        <v/>
      </c>
      <c r="N512" s="94" t="str">
        <f>IF($L512="None","",IF(ISERROR(VLOOKUP($L512,Info!$B$4:$B$266,1,FALSE)),"",VLOOKUP($L512,Info!$B$4:$L$266,5,FALSE)))</f>
        <v/>
      </c>
      <c r="O512" s="94" t="str">
        <f>IF(K512="","",IF(AND($J$12&lt;&gt;"ABC",N512="3"),"BAC",IF(N512="3","ABC",IF($J$12&lt;&gt;"ABC",IF($J$10="Standard",VLOOKUP(K512,Info!$BE$4:$BF$481,2,FALSE),VLOOKUP(K512,Info!$BI$4:$BJ$482,2,FALSE)),IF($J$10="Standard",VLOOKUP(K512,Info!$AG$4:$AH$2994,2,FALSE),VLOOKUP(K512,Info!$AK$4:$AL$2997,2,FALSE))))))</f>
        <v/>
      </c>
      <c r="P512" s="94" t="str">
        <f>IF($L512="None","",IF(ISERROR(VLOOKUP($L512,Info!$B$4:$B$266,1,FALSE)),"",VLOOKUP($L512,Info!$B$4:$L$266,3,FALSE)))</f>
        <v/>
      </c>
      <c r="Q512" s="96" t="str">
        <f>IF($L512="None","",IF(ISERROR(VLOOKUP($L512,Info!$B$4:$B$266,1,FALSE)),"",VLOOKUP($L512,Info!$B$4:$L$266,4,FALSE)))</f>
        <v/>
      </c>
      <c r="R512" s="1"/>
      <c r="S512" s="6" t="str">
        <f t="shared" si="37"/>
        <v/>
      </c>
      <c r="T512" s="6" t="str">
        <f>IF($L512="None","",IF(ISERROR(VLOOKUP($L512,Info!$B$4:$B$266,1,FALSE)),"",VLOOKUP($L512,Info!$B$4:$L$266,11,FALSE)))</f>
        <v/>
      </c>
      <c r="U512" s="1"/>
      <c r="V512" s="1"/>
      <c r="W512" s="1"/>
      <c r="X512" s="1" t="str">
        <f>IF($L512="None","",IF(ISERROR(VLOOKUP($L512,Info!$B$4:$B$266,1,FALSE)),"",IF(OR(W512="Metallic Liquid Tight",W512="Non-Metallic Liquid Tight",W512="LSZH",W512="Greenfield"),VLOOKUP($L512,Info!$B$4:$L$266,7,FALSE),"N/A")))</f>
        <v/>
      </c>
      <c r="Y512" s="1"/>
      <c r="Z512" s="96" t="str">
        <f>IF($L512="None","",IF(ISERROR(VLOOKUP($L512,Info!$B$4:$B$266,1,FALSE)),"",VLOOKUP($L512,Info!$B$4:$L$266,9,FALSE)))</f>
        <v/>
      </c>
      <c r="AA512" s="96" t="str">
        <f>IF($L512="None","",IF(ISERROR(VLOOKUP($L512,Info!$B$4:$B$266,1,FALSE)),"",VLOOKUP($L512,Info!$B$4:$L$266,8,FALSE)))</f>
        <v/>
      </c>
      <c r="AB512" s="96" t="str">
        <f>IF($L512="None","",IF(ISERROR(VLOOKUP($L512,Info!$B$4:$B$266,1,FALSE)),"",VLOOKUP($L512,Info!$B$4:$L$266,10,FALSE)))</f>
        <v/>
      </c>
      <c r="AC512" s="1" t="str">
        <f>IF(W512="SO Cable","Black,White",IF(O512="","",IF(P512="","",IF($J$12&lt;&gt;"ABC",IF(P512&lt;="250",VLOOKUP(O512,Info!$AZ$4:$BB$22,3,FALSE),VLOOKUP(O512,Info!$AZ$23:$BB$39,3,FALSE)),IF(P512&lt;="250",VLOOKUP(O512,Info!$AO$4:$AQ$22,3,FALSE),VLOOKUP(O512,Info!$AO$23:$AP$39,3,FALSE))))))</f>
        <v/>
      </c>
      <c r="AD512" s="1"/>
      <c r="AE512" s="1" t="str">
        <f>IF($L512="None","",IF(ISERROR(VLOOKUP($L512,Info!$B$4:$B$266,1,FALSE)),"",VLOOKUP($L512,Info!$B$4:$L$266,4,FALSE)))</f>
        <v/>
      </c>
      <c r="AF512" s="1" t="str">
        <f>IF($L512="None","",IF(ISERROR(VLOOKUP($L512,Info!$B$4:$B$266,1,FALSE)),"",VLOOKUP($L512,Info!$B$4:$L$266,6,FALSE)))</f>
        <v/>
      </c>
      <c r="AG512" s="1"/>
      <c r="AH512" s="33" t="str" cm="1">
        <f t="array" ref="AH512">IF(AND(L512&lt;&gt;"",O512&lt;&gt;"",R512:S512&lt;&gt;"",W512:X512&lt;&gt;"",Z512:AA512&lt;&gt;"",AC512&lt;&gt;""),"Good","Bad")</f>
        <v>Bad</v>
      </c>
      <c r="AL512" t="str" cm="1">
        <f t="array" ref="AL512">IF(R512&gt;0,_xlfn.IFS(COUNTIF($L$20:L512,"&lt;&gt;")&lt;101,1,COUNTIF($L$20:L512,"&lt;&gt;")&lt;201,2,COUNTIF($L$20:L512,"&lt;&gt;")&lt;301,3,COUNTIF($L$20:L512,"&lt;&gt;")&lt;401,4,COUNTIF($L$20:L512,"&lt;&gt;")&lt;501,5,COUNTIF($L$20:L512,"&lt;&gt;")&lt;601,6,COUNTIF($L$20:L512,"&lt;&gt;")&lt;701,7,COUNTIF($L$20:L512,"&lt;&gt;")&lt;801,8,COUNTIF($L$20:L512,"&lt;&gt;")&lt;901,9,COUNTIF($L$20:L512,"&lt;&gt;")&lt;1001,10,COUNTIF($L$20:L512,"&lt;&gt;")&lt;1101,11,COUNTIF($L$20:L512,"&lt;&gt;")&lt;1201,12,COUNTIF($L$20:L512,"&lt;&gt;")&lt;1301,13,COUNTIF($L$20:L512,"&lt;&gt;")&lt;1401,14,COUNTIF($L$20:L512,"&lt;&gt;")&lt;1501,15,COUNTIF($L$20:L512,"&lt;&gt;")&lt;1601,16,COUNTIF($L$20:L512,"&lt;&gt;")&lt;1701,17,COUNTIF($L$20:L512,"&lt;&gt;")&lt;1801,18,COUNTIF($L$20:L512,"&lt;&gt;")&lt;1901,19,COUNTIF($L$20:L512,"&lt;&gt;")&lt;2001,20,COUNTIF($L$20:L512,"&lt;&gt;")&lt;2101,21,COUNTIF($L$20:L512,"&lt;&gt;")&lt;2201,22,COUNTIF($L$20:L512,"&lt;&gt;")&lt;2301,23,COUNTIF($L$20:L512,"&lt;&gt;")&lt;2401,24,COUNTIF($L$20:L512,"&lt;&gt;")&lt;2501,25,COUNTIF($L$20:L512,"&lt;&gt;")&lt;2601,26,COUNTIF($L$20:L512,"&lt;&gt;")&lt;2701,27,COUNTIF($L$20:L512,"&lt;&gt;")&lt;2801,28,COUNTIF($L$20:L512,"&lt;&gt;")&lt;2901,29,COUNTIF($L$20:L512,"&lt;&gt;")&lt;3001,30),"")</f>
        <v/>
      </c>
      <c r="AM512" t="str">
        <f t="shared" si="35"/>
        <v/>
      </c>
      <c r="AN512" t="str">
        <f t="shared" si="39"/>
        <v/>
      </c>
      <c r="AP512" t="str">
        <f t="shared" si="38"/>
        <v/>
      </c>
      <c r="AQ512" t="str">
        <f>IF(AO512="","",COUNTIFS(AM512:$AM$3019,AO512))</f>
        <v/>
      </c>
    </row>
    <row r="513" spans="1:43" x14ac:dyDescent="0.25">
      <c r="A513" s="6" t="str">
        <f>IF(COUNT($A$20:A512)&lt;&gt;$B$4,IF(A512="","",A512+1),"")</f>
        <v/>
      </c>
      <c r="B513" s="3"/>
      <c r="C513" s="3"/>
      <c r="D513" s="122"/>
      <c r="E513" s="3"/>
      <c r="F513" s="3"/>
      <c r="G513" s="3"/>
      <c r="H513" s="3"/>
      <c r="I513" s="120"/>
      <c r="J513" s="3"/>
      <c r="K513" s="119" t="str" cm="1">
        <f t="array" ref="K513">IF(OR($J$14 = "A",$J$14 = "B",$J$14 = "C"),IF(I513="","",IF(LEN(I513)&gt;2,_xlfn.IFS(ISNUMBER(SEARCH("_",I513)),I513,ISNUMBER(SEARCH(", ",I513)),SUBSTITUTE(I513,", ","_"),ISNUMBER(SEARCH("/ ",I513)),SUBSTITUTE(I513,"/ ","_"),ISNUMBER(SEARCH(",",I513)),SUBSTITUTE(I513,",","_"),ISNUMBER(SEARCH("/",I513)),SUBSTITUTE(I513,"/","_"),ISNUMBER(SEARCH("",I513)),I513),I513)),IF(OR($J$14 = "J",$J$14 = "K"),"",IF(D513="","",IF(LEN(D513)&gt;2,_xlfn.IFS(ISNUMBER(SEARCH("_",D513)),D513,ISNUMBER(SEARCH(", ",D513)),SUBSTITUTE(D513,", ","_"),ISNUMBER(SEARCH("/ ",D513)),SUBSTITUTE(D513,"/ ","_"),ISNUMBER(SEARCH(",",D513)),SUBSTITUTE(D513,",","_"),ISNUMBER(SEARCH("/",D513)),SUBSTITUTE(D513,"/","_"),ISNUMBER(SEARCH("",D513)),D513),D513))))</f>
        <v/>
      </c>
      <c r="L513" s="1"/>
      <c r="M513" s="1" t="str">
        <f t="shared" si="36"/>
        <v/>
      </c>
      <c r="N513" s="94" t="str">
        <f>IF($L513="None","",IF(ISERROR(VLOOKUP($L513,Info!$B$4:$B$266,1,FALSE)),"",VLOOKUP($L513,Info!$B$4:$L$266,5,FALSE)))</f>
        <v/>
      </c>
      <c r="O513" s="94" t="str">
        <f>IF(K513="","",IF(AND($J$12&lt;&gt;"ABC",N513="3"),"BAC",IF(N513="3","ABC",IF($J$12&lt;&gt;"ABC",IF($J$10="Standard",VLOOKUP(K513,Info!$BE$4:$BF$481,2,FALSE),VLOOKUP(K513,Info!$BI$4:$BJ$482,2,FALSE)),IF($J$10="Standard",VLOOKUP(K513,Info!$AG$4:$AH$2994,2,FALSE),VLOOKUP(K513,Info!$AK$4:$AL$2997,2,FALSE))))))</f>
        <v/>
      </c>
      <c r="P513" s="94" t="str">
        <f>IF($L513="None","",IF(ISERROR(VLOOKUP($L513,Info!$B$4:$B$266,1,FALSE)),"",VLOOKUP($L513,Info!$B$4:$L$266,3,FALSE)))</f>
        <v/>
      </c>
      <c r="Q513" s="96" t="str">
        <f>IF($L513="None","",IF(ISERROR(VLOOKUP($L513,Info!$B$4:$B$266,1,FALSE)),"",VLOOKUP($L513,Info!$B$4:$L$266,4,FALSE)))</f>
        <v/>
      </c>
      <c r="R513" s="1"/>
      <c r="S513" s="6" t="str">
        <f t="shared" si="37"/>
        <v/>
      </c>
      <c r="T513" s="6" t="str">
        <f>IF($L513="None","",IF(ISERROR(VLOOKUP($L513,Info!$B$4:$B$266,1,FALSE)),"",VLOOKUP($L513,Info!$B$4:$L$266,11,FALSE)))</f>
        <v/>
      </c>
      <c r="U513" s="1"/>
      <c r="V513" s="1"/>
      <c r="W513" s="1"/>
      <c r="X513" s="1" t="str">
        <f>IF($L513="None","",IF(ISERROR(VLOOKUP($L513,Info!$B$4:$B$266,1,FALSE)),"",IF(OR(W513="Metallic Liquid Tight",W513="Non-Metallic Liquid Tight",W513="LSZH",W513="Greenfield"),VLOOKUP($L513,Info!$B$4:$L$266,7,FALSE),"N/A")))</f>
        <v/>
      </c>
      <c r="Y513" s="1"/>
      <c r="Z513" s="96" t="str">
        <f>IF($L513="None","",IF(ISERROR(VLOOKUP($L513,Info!$B$4:$B$266,1,FALSE)),"",VLOOKUP($L513,Info!$B$4:$L$266,9,FALSE)))</f>
        <v/>
      </c>
      <c r="AA513" s="96" t="str">
        <f>IF($L513="None","",IF(ISERROR(VLOOKUP($L513,Info!$B$4:$B$266,1,FALSE)),"",VLOOKUP($L513,Info!$B$4:$L$266,8,FALSE)))</f>
        <v/>
      </c>
      <c r="AB513" s="96" t="str">
        <f>IF($L513="None","",IF(ISERROR(VLOOKUP($L513,Info!$B$4:$B$266,1,FALSE)),"",VLOOKUP($L513,Info!$B$4:$L$266,10,FALSE)))</f>
        <v/>
      </c>
      <c r="AC513" s="1" t="str">
        <f>IF(W513="SO Cable","Black,White",IF(O513="","",IF(P513="","",IF($J$12&lt;&gt;"ABC",IF(P513&lt;="250",VLOOKUP(O513,Info!$AZ$4:$BB$22,3,FALSE),VLOOKUP(O513,Info!$AZ$23:$BB$39,3,FALSE)),IF(P513&lt;="250",VLOOKUP(O513,Info!$AO$4:$AQ$22,3,FALSE),VLOOKUP(O513,Info!$AO$23:$AP$39,3,FALSE))))))</f>
        <v/>
      </c>
      <c r="AD513" s="1"/>
      <c r="AE513" s="1" t="str">
        <f>IF($L513="None","",IF(ISERROR(VLOOKUP($L513,Info!$B$4:$B$266,1,FALSE)),"",VLOOKUP($L513,Info!$B$4:$L$266,4,FALSE)))</f>
        <v/>
      </c>
      <c r="AF513" s="1" t="str">
        <f>IF($L513="None","",IF(ISERROR(VLOOKUP($L513,Info!$B$4:$B$266,1,FALSE)),"",VLOOKUP($L513,Info!$B$4:$L$266,6,FALSE)))</f>
        <v/>
      </c>
      <c r="AG513" s="1"/>
      <c r="AH513" s="33" t="str" cm="1">
        <f t="array" ref="AH513">IF(AND(L513&lt;&gt;"",O513&lt;&gt;"",R513:S513&lt;&gt;"",W513:X513&lt;&gt;"",Z513:AA513&lt;&gt;"",AC513&lt;&gt;""),"Good","Bad")</f>
        <v>Bad</v>
      </c>
      <c r="AL513" t="str" cm="1">
        <f t="array" ref="AL513">IF(R513&gt;0,_xlfn.IFS(COUNTIF($L$20:L513,"&lt;&gt;")&lt;101,1,COUNTIF($L$20:L513,"&lt;&gt;")&lt;201,2,COUNTIF($L$20:L513,"&lt;&gt;")&lt;301,3,COUNTIF($L$20:L513,"&lt;&gt;")&lt;401,4,COUNTIF($L$20:L513,"&lt;&gt;")&lt;501,5,COUNTIF($L$20:L513,"&lt;&gt;")&lt;601,6,COUNTIF($L$20:L513,"&lt;&gt;")&lt;701,7,COUNTIF($L$20:L513,"&lt;&gt;")&lt;801,8,COUNTIF($L$20:L513,"&lt;&gt;")&lt;901,9,COUNTIF($L$20:L513,"&lt;&gt;")&lt;1001,10,COUNTIF($L$20:L513,"&lt;&gt;")&lt;1101,11,COUNTIF($L$20:L513,"&lt;&gt;")&lt;1201,12,COUNTIF($L$20:L513,"&lt;&gt;")&lt;1301,13,COUNTIF($L$20:L513,"&lt;&gt;")&lt;1401,14,COUNTIF($L$20:L513,"&lt;&gt;")&lt;1501,15,COUNTIF($L$20:L513,"&lt;&gt;")&lt;1601,16,COUNTIF($L$20:L513,"&lt;&gt;")&lt;1701,17,COUNTIF($L$20:L513,"&lt;&gt;")&lt;1801,18,COUNTIF($L$20:L513,"&lt;&gt;")&lt;1901,19,COUNTIF($L$20:L513,"&lt;&gt;")&lt;2001,20,COUNTIF($L$20:L513,"&lt;&gt;")&lt;2101,21,COUNTIF($L$20:L513,"&lt;&gt;")&lt;2201,22,COUNTIF($L$20:L513,"&lt;&gt;")&lt;2301,23,COUNTIF($L$20:L513,"&lt;&gt;")&lt;2401,24,COUNTIF($L$20:L513,"&lt;&gt;")&lt;2501,25,COUNTIF($L$20:L513,"&lt;&gt;")&lt;2601,26,COUNTIF($L$20:L513,"&lt;&gt;")&lt;2701,27,COUNTIF($L$20:L513,"&lt;&gt;")&lt;2801,28,COUNTIF($L$20:L513,"&lt;&gt;")&lt;2901,29,COUNTIF($L$20:L513,"&lt;&gt;")&lt;3001,30),"")</f>
        <v/>
      </c>
      <c r="AM513" t="str">
        <f t="shared" si="35"/>
        <v/>
      </c>
      <c r="AN513" t="str">
        <f t="shared" si="39"/>
        <v/>
      </c>
      <c r="AP513" t="str">
        <f t="shared" si="38"/>
        <v/>
      </c>
      <c r="AQ513" t="str">
        <f>IF(AO513="","",COUNTIFS(AM513:$AM$3019,AO513))</f>
        <v/>
      </c>
    </row>
    <row r="514" spans="1:43" x14ac:dyDescent="0.25">
      <c r="A514" s="6" t="str">
        <f>IF(COUNT($A$20:A513)&lt;&gt;$B$4,IF(A513="","",A513+1),"")</f>
        <v/>
      </c>
      <c r="B514" s="3"/>
      <c r="C514" s="3"/>
      <c r="D514" s="122"/>
      <c r="E514" s="3"/>
      <c r="F514" s="3"/>
      <c r="G514" s="3"/>
      <c r="H514" s="3"/>
      <c r="I514" s="120"/>
      <c r="J514" s="3"/>
      <c r="K514" s="119" t="str" cm="1">
        <f t="array" ref="K514">IF(OR($J$14 = "A",$J$14 = "B",$J$14 = "C"),IF(I514="","",IF(LEN(I514)&gt;2,_xlfn.IFS(ISNUMBER(SEARCH("_",I514)),I514,ISNUMBER(SEARCH(", ",I514)),SUBSTITUTE(I514,", ","_"),ISNUMBER(SEARCH("/ ",I514)),SUBSTITUTE(I514,"/ ","_"),ISNUMBER(SEARCH(",",I514)),SUBSTITUTE(I514,",","_"),ISNUMBER(SEARCH("/",I514)),SUBSTITUTE(I514,"/","_"),ISNUMBER(SEARCH("",I514)),I514),I514)),IF(OR($J$14 = "J",$J$14 = "K"),"",IF(D514="","",IF(LEN(D514)&gt;2,_xlfn.IFS(ISNUMBER(SEARCH("_",D514)),D514,ISNUMBER(SEARCH(", ",D514)),SUBSTITUTE(D514,", ","_"),ISNUMBER(SEARCH("/ ",D514)),SUBSTITUTE(D514,"/ ","_"),ISNUMBER(SEARCH(",",D514)),SUBSTITUTE(D514,",","_"),ISNUMBER(SEARCH("/",D514)),SUBSTITUTE(D514,"/","_"),ISNUMBER(SEARCH("",D514)),D514),D514))))</f>
        <v/>
      </c>
      <c r="L514" s="1"/>
      <c r="M514" s="1" t="str">
        <f t="shared" si="36"/>
        <v/>
      </c>
      <c r="N514" s="94" t="str">
        <f>IF($L514="None","",IF(ISERROR(VLOOKUP($L514,Info!$B$4:$B$266,1,FALSE)),"",VLOOKUP($L514,Info!$B$4:$L$266,5,FALSE)))</f>
        <v/>
      </c>
      <c r="O514" s="94" t="str">
        <f>IF(K514="","",IF(AND($J$12&lt;&gt;"ABC",N514="3"),"BAC",IF(N514="3","ABC",IF($J$12&lt;&gt;"ABC",IF($J$10="Standard",VLOOKUP(K514,Info!$BE$4:$BF$481,2,FALSE),VLOOKUP(K514,Info!$BI$4:$BJ$482,2,FALSE)),IF($J$10="Standard",VLOOKUP(K514,Info!$AG$4:$AH$2994,2,FALSE),VLOOKUP(K514,Info!$AK$4:$AL$2997,2,FALSE))))))</f>
        <v/>
      </c>
      <c r="P514" s="94" t="str">
        <f>IF($L514="None","",IF(ISERROR(VLOOKUP($L514,Info!$B$4:$B$266,1,FALSE)),"",VLOOKUP($L514,Info!$B$4:$L$266,3,FALSE)))</f>
        <v/>
      </c>
      <c r="Q514" s="96" t="str">
        <f>IF($L514="None","",IF(ISERROR(VLOOKUP($L514,Info!$B$4:$B$266,1,FALSE)),"",VLOOKUP($L514,Info!$B$4:$L$266,4,FALSE)))</f>
        <v/>
      </c>
      <c r="R514" s="1"/>
      <c r="S514" s="6" t="str">
        <f t="shared" si="37"/>
        <v/>
      </c>
      <c r="T514" s="6" t="str">
        <f>IF($L514="None","",IF(ISERROR(VLOOKUP($L514,Info!$B$4:$B$266,1,FALSE)),"",VLOOKUP($L514,Info!$B$4:$L$266,11,FALSE)))</f>
        <v/>
      </c>
      <c r="U514" s="1"/>
      <c r="V514" s="1"/>
      <c r="W514" s="1"/>
      <c r="X514" s="1" t="str">
        <f>IF($L514="None","",IF(ISERROR(VLOOKUP($L514,Info!$B$4:$B$266,1,FALSE)),"",IF(OR(W514="Metallic Liquid Tight",W514="Non-Metallic Liquid Tight",W514="LSZH",W514="Greenfield"),VLOOKUP($L514,Info!$B$4:$L$266,7,FALSE),"N/A")))</f>
        <v/>
      </c>
      <c r="Y514" s="1"/>
      <c r="Z514" s="96" t="str">
        <f>IF($L514="None","",IF(ISERROR(VLOOKUP($L514,Info!$B$4:$B$266,1,FALSE)),"",VLOOKUP($L514,Info!$B$4:$L$266,9,FALSE)))</f>
        <v/>
      </c>
      <c r="AA514" s="96" t="str">
        <f>IF($L514="None","",IF(ISERROR(VLOOKUP($L514,Info!$B$4:$B$266,1,FALSE)),"",VLOOKUP($L514,Info!$B$4:$L$266,8,FALSE)))</f>
        <v/>
      </c>
      <c r="AB514" s="96" t="str">
        <f>IF($L514="None","",IF(ISERROR(VLOOKUP($L514,Info!$B$4:$B$266,1,FALSE)),"",VLOOKUP($L514,Info!$B$4:$L$266,10,FALSE)))</f>
        <v/>
      </c>
      <c r="AC514" s="1" t="str">
        <f>IF(W514="SO Cable","Black,White",IF(O514="","",IF(P514="","",IF($J$12&lt;&gt;"ABC",IF(P514&lt;="250",VLOOKUP(O514,Info!$AZ$4:$BB$22,3,FALSE),VLOOKUP(O514,Info!$AZ$23:$BB$39,3,FALSE)),IF(P514&lt;="250",VLOOKUP(O514,Info!$AO$4:$AQ$22,3,FALSE),VLOOKUP(O514,Info!$AO$23:$AP$39,3,FALSE))))))</f>
        <v/>
      </c>
      <c r="AD514" s="1"/>
      <c r="AE514" s="1" t="str">
        <f>IF($L514="None","",IF(ISERROR(VLOOKUP($L514,Info!$B$4:$B$266,1,FALSE)),"",VLOOKUP($L514,Info!$B$4:$L$266,4,FALSE)))</f>
        <v/>
      </c>
      <c r="AF514" s="1" t="str">
        <f>IF($L514="None","",IF(ISERROR(VLOOKUP($L514,Info!$B$4:$B$266,1,FALSE)),"",VLOOKUP($L514,Info!$B$4:$L$266,6,FALSE)))</f>
        <v/>
      </c>
      <c r="AG514" s="1"/>
      <c r="AH514" s="33" t="str" cm="1">
        <f t="array" ref="AH514">IF(AND(L514&lt;&gt;"",O514&lt;&gt;"",R514:S514&lt;&gt;"",W514:X514&lt;&gt;"",Z514:AA514&lt;&gt;"",AC514&lt;&gt;""),"Good","Bad")</f>
        <v>Bad</v>
      </c>
      <c r="AL514" t="str" cm="1">
        <f t="array" ref="AL514">IF(R514&gt;0,_xlfn.IFS(COUNTIF($L$20:L514,"&lt;&gt;")&lt;101,1,COUNTIF($L$20:L514,"&lt;&gt;")&lt;201,2,COUNTIF($L$20:L514,"&lt;&gt;")&lt;301,3,COUNTIF($L$20:L514,"&lt;&gt;")&lt;401,4,COUNTIF($L$20:L514,"&lt;&gt;")&lt;501,5,COUNTIF($L$20:L514,"&lt;&gt;")&lt;601,6,COUNTIF($L$20:L514,"&lt;&gt;")&lt;701,7,COUNTIF($L$20:L514,"&lt;&gt;")&lt;801,8,COUNTIF($L$20:L514,"&lt;&gt;")&lt;901,9,COUNTIF($L$20:L514,"&lt;&gt;")&lt;1001,10,COUNTIF($L$20:L514,"&lt;&gt;")&lt;1101,11,COUNTIF($L$20:L514,"&lt;&gt;")&lt;1201,12,COUNTIF($L$20:L514,"&lt;&gt;")&lt;1301,13,COUNTIF($L$20:L514,"&lt;&gt;")&lt;1401,14,COUNTIF($L$20:L514,"&lt;&gt;")&lt;1501,15,COUNTIF($L$20:L514,"&lt;&gt;")&lt;1601,16,COUNTIF($L$20:L514,"&lt;&gt;")&lt;1701,17,COUNTIF($L$20:L514,"&lt;&gt;")&lt;1801,18,COUNTIF($L$20:L514,"&lt;&gt;")&lt;1901,19,COUNTIF($L$20:L514,"&lt;&gt;")&lt;2001,20,COUNTIF($L$20:L514,"&lt;&gt;")&lt;2101,21,COUNTIF($L$20:L514,"&lt;&gt;")&lt;2201,22,COUNTIF($L$20:L514,"&lt;&gt;")&lt;2301,23,COUNTIF($L$20:L514,"&lt;&gt;")&lt;2401,24,COUNTIF($L$20:L514,"&lt;&gt;")&lt;2501,25,COUNTIF($L$20:L514,"&lt;&gt;")&lt;2601,26,COUNTIF($L$20:L514,"&lt;&gt;")&lt;2701,27,COUNTIF($L$20:L514,"&lt;&gt;")&lt;2801,28,COUNTIF($L$20:L514,"&lt;&gt;")&lt;2901,29,COUNTIF($L$20:L514,"&lt;&gt;")&lt;3001,30),"")</f>
        <v/>
      </c>
      <c r="AM514" t="str">
        <f t="shared" si="35"/>
        <v/>
      </c>
      <c r="AN514" t="str">
        <f t="shared" si="39"/>
        <v/>
      </c>
      <c r="AP514" t="str">
        <f t="shared" si="38"/>
        <v/>
      </c>
      <c r="AQ514" t="str">
        <f>IF(AO514="","",COUNTIFS(AM514:$AM$3019,AO514))</f>
        <v/>
      </c>
    </row>
    <row r="515" spans="1:43" x14ac:dyDescent="0.25">
      <c r="A515" s="6" t="str">
        <f>IF(COUNT($A$20:A514)&lt;&gt;$B$4,IF(A514="","",A514+1),"")</f>
        <v/>
      </c>
      <c r="B515" s="3"/>
      <c r="C515" s="3"/>
      <c r="D515" s="122"/>
      <c r="E515" s="3"/>
      <c r="F515" s="3"/>
      <c r="G515" s="3"/>
      <c r="H515" s="3"/>
      <c r="I515" s="120"/>
      <c r="J515" s="3"/>
      <c r="K515" s="119" t="str" cm="1">
        <f t="array" ref="K515">IF(OR($J$14 = "A",$J$14 = "B",$J$14 = "C"),IF(I515="","",IF(LEN(I515)&gt;2,_xlfn.IFS(ISNUMBER(SEARCH("_",I515)),I515,ISNUMBER(SEARCH(", ",I515)),SUBSTITUTE(I515,", ","_"),ISNUMBER(SEARCH("/ ",I515)),SUBSTITUTE(I515,"/ ","_"),ISNUMBER(SEARCH(",",I515)),SUBSTITUTE(I515,",","_"),ISNUMBER(SEARCH("/",I515)),SUBSTITUTE(I515,"/","_"),ISNUMBER(SEARCH("",I515)),I515),I515)),IF(OR($J$14 = "J",$J$14 = "K"),"",IF(D515="","",IF(LEN(D515)&gt;2,_xlfn.IFS(ISNUMBER(SEARCH("_",D515)),D515,ISNUMBER(SEARCH(", ",D515)),SUBSTITUTE(D515,", ","_"),ISNUMBER(SEARCH("/ ",D515)),SUBSTITUTE(D515,"/ ","_"),ISNUMBER(SEARCH(",",D515)),SUBSTITUTE(D515,",","_"),ISNUMBER(SEARCH("/",D515)),SUBSTITUTE(D515,"/","_"),ISNUMBER(SEARCH("",D515)),D515),D515))))</f>
        <v/>
      </c>
      <c r="L515" s="1"/>
      <c r="M515" s="1" t="str">
        <f t="shared" si="36"/>
        <v/>
      </c>
      <c r="N515" s="94" t="str">
        <f>IF($L515="None","",IF(ISERROR(VLOOKUP($L515,Info!$B$4:$B$266,1,FALSE)),"",VLOOKUP($L515,Info!$B$4:$L$266,5,FALSE)))</f>
        <v/>
      </c>
      <c r="O515" s="94" t="str">
        <f>IF(K515="","",IF(AND($J$12&lt;&gt;"ABC",N515="3"),"BAC",IF(N515="3","ABC",IF($J$12&lt;&gt;"ABC",IF($J$10="Standard",VLOOKUP(K515,Info!$BE$4:$BF$481,2,FALSE),VLOOKUP(K515,Info!$BI$4:$BJ$482,2,FALSE)),IF($J$10="Standard",VLOOKUP(K515,Info!$AG$4:$AH$2994,2,FALSE),VLOOKUP(K515,Info!$AK$4:$AL$2997,2,FALSE))))))</f>
        <v/>
      </c>
      <c r="P515" s="94" t="str">
        <f>IF($L515="None","",IF(ISERROR(VLOOKUP($L515,Info!$B$4:$B$266,1,FALSE)),"",VLOOKUP($L515,Info!$B$4:$L$266,3,FALSE)))</f>
        <v/>
      </c>
      <c r="Q515" s="96" t="str">
        <f>IF($L515="None","",IF(ISERROR(VLOOKUP($L515,Info!$B$4:$B$266,1,FALSE)),"",VLOOKUP($L515,Info!$B$4:$L$266,4,FALSE)))</f>
        <v/>
      </c>
      <c r="R515" s="1"/>
      <c r="S515" s="6" t="str">
        <f t="shared" si="37"/>
        <v/>
      </c>
      <c r="T515" s="6" t="str">
        <f>IF($L515="None","",IF(ISERROR(VLOOKUP($L515,Info!$B$4:$B$266,1,FALSE)),"",VLOOKUP($L515,Info!$B$4:$L$266,11,FALSE)))</f>
        <v/>
      </c>
      <c r="U515" s="1"/>
      <c r="V515" s="1"/>
      <c r="W515" s="1"/>
      <c r="X515" s="1" t="str">
        <f>IF($L515="None","",IF(ISERROR(VLOOKUP($L515,Info!$B$4:$B$266,1,FALSE)),"",IF(OR(W515="Metallic Liquid Tight",W515="Non-Metallic Liquid Tight",W515="LSZH",W515="Greenfield"),VLOOKUP($L515,Info!$B$4:$L$266,7,FALSE),"N/A")))</f>
        <v/>
      </c>
      <c r="Y515" s="1"/>
      <c r="Z515" s="96" t="str">
        <f>IF($L515="None","",IF(ISERROR(VLOOKUP($L515,Info!$B$4:$B$266,1,FALSE)),"",VLOOKUP($L515,Info!$B$4:$L$266,9,FALSE)))</f>
        <v/>
      </c>
      <c r="AA515" s="96" t="str">
        <f>IF($L515="None","",IF(ISERROR(VLOOKUP($L515,Info!$B$4:$B$266,1,FALSE)),"",VLOOKUP($L515,Info!$B$4:$L$266,8,FALSE)))</f>
        <v/>
      </c>
      <c r="AB515" s="96" t="str">
        <f>IF($L515="None","",IF(ISERROR(VLOOKUP($L515,Info!$B$4:$B$266,1,FALSE)),"",VLOOKUP($L515,Info!$B$4:$L$266,10,FALSE)))</f>
        <v/>
      </c>
      <c r="AC515" s="1" t="str">
        <f>IF(W515="SO Cable","Black,White",IF(O515="","",IF(P515="","",IF($J$12&lt;&gt;"ABC",IF(P515&lt;="250",VLOOKUP(O515,Info!$AZ$4:$BB$22,3,FALSE),VLOOKUP(O515,Info!$AZ$23:$BB$39,3,FALSE)),IF(P515&lt;="250",VLOOKUP(O515,Info!$AO$4:$AQ$22,3,FALSE),VLOOKUP(O515,Info!$AO$23:$AP$39,3,FALSE))))))</f>
        <v/>
      </c>
      <c r="AD515" s="1"/>
      <c r="AE515" s="1" t="str">
        <f>IF($L515="None","",IF(ISERROR(VLOOKUP($L515,Info!$B$4:$B$266,1,FALSE)),"",VLOOKUP($L515,Info!$B$4:$L$266,4,FALSE)))</f>
        <v/>
      </c>
      <c r="AF515" s="1" t="str">
        <f>IF($L515="None","",IF(ISERROR(VLOOKUP($L515,Info!$B$4:$B$266,1,FALSE)),"",VLOOKUP($L515,Info!$B$4:$L$266,6,FALSE)))</f>
        <v/>
      </c>
      <c r="AG515" s="1"/>
      <c r="AH515" s="33" t="str" cm="1">
        <f t="array" ref="AH515">IF(AND(L515&lt;&gt;"",O515&lt;&gt;"",R515:S515&lt;&gt;"",W515:X515&lt;&gt;"",Z515:AA515&lt;&gt;"",AC515&lt;&gt;""),"Good","Bad")</f>
        <v>Bad</v>
      </c>
      <c r="AL515" t="str" cm="1">
        <f t="array" ref="AL515">IF(R515&gt;0,_xlfn.IFS(COUNTIF($L$20:L515,"&lt;&gt;")&lt;101,1,COUNTIF($L$20:L515,"&lt;&gt;")&lt;201,2,COUNTIF($L$20:L515,"&lt;&gt;")&lt;301,3,COUNTIF($L$20:L515,"&lt;&gt;")&lt;401,4,COUNTIF($L$20:L515,"&lt;&gt;")&lt;501,5,COUNTIF($L$20:L515,"&lt;&gt;")&lt;601,6,COUNTIF($L$20:L515,"&lt;&gt;")&lt;701,7,COUNTIF($L$20:L515,"&lt;&gt;")&lt;801,8,COUNTIF($L$20:L515,"&lt;&gt;")&lt;901,9,COUNTIF($L$20:L515,"&lt;&gt;")&lt;1001,10,COUNTIF($L$20:L515,"&lt;&gt;")&lt;1101,11,COUNTIF($L$20:L515,"&lt;&gt;")&lt;1201,12,COUNTIF($L$20:L515,"&lt;&gt;")&lt;1301,13,COUNTIF($L$20:L515,"&lt;&gt;")&lt;1401,14,COUNTIF($L$20:L515,"&lt;&gt;")&lt;1501,15,COUNTIF($L$20:L515,"&lt;&gt;")&lt;1601,16,COUNTIF($L$20:L515,"&lt;&gt;")&lt;1701,17,COUNTIF($L$20:L515,"&lt;&gt;")&lt;1801,18,COUNTIF($L$20:L515,"&lt;&gt;")&lt;1901,19,COUNTIF($L$20:L515,"&lt;&gt;")&lt;2001,20,COUNTIF($L$20:L515,"&lt;&gt;")&lt;2101,21,COUNTIF($L$20:L515,"&lt;&gt;")&lt;2201,22,COUNTIF($L$20:L515,"&lt;&gt;")&lt;2301,23,COUNTIF($L$20:L515,"&lt;&gt;")&lt;2401,24,COUNTIF($L$20:L515,"&lt;&gt;")&lt;2501,25,COUNTIF($L$20:L515,"&lt;&gt;")&lt;2601,26,COUNTIF($L$20:L515,"&lt;&gt;")&lt;2701,27,COUNTIF($L$20:L515,"&lt;&gt;")&lt;2801,28,COUNTIF($L$20:L515,"&lt;&gt;")&lt;2901,29,COUNTIF($L$20:L515,"&lt;&gt;")&lt;3001,30),"")</f>
        <v/>
      </c>
      <c r="AM515" t="str">
        <f t="shared" si="35"/>
        <v/>
      </c>
      <c r="AN515" t="str">
        <f t="shared" si="39"/>
        <v/>
      </c>
      <c r="AP515" t="str">
        <f t="shared" si="38"/>
        <v/>
      </c>
      <c r="AQ515" t="str">
        <f>IF(AO515="","",COUNTIFS(AM515:$AM$3019,AO515))</f>
        <v/>
      </c>
    </row>
    <row r="516" spans="1:43" x14ac:dyDescent="0.25">
      <c r="A516" s="6" t="str">
        <f>IF(COUNT($A$20:A515)&lt;&gt;$B$4,IF(A515="","",A515+1),"")</f>
        <v/>
      </c>
      <c r="B516" s="3"/>
      <c r="C516" s="3"/>
      <c r="D516" s="122"/>
      <c r="E516" s="3"/>
      <c r="F516" s="3"/>
      <c r="G516" s="3"/>
      <c r="H516" s="3"/>
      <c r="I516" s="120"/>
      <c r="J516" s="3"/>
      <c r="K516" s="119" t="str" cm="1">
        <f t="array" ref="K516">IF(OR($J$14 = "A",$J$14 = "B",$J$14 = "C"),IF(I516="","",IF(LEN(I516)&gt;2,_xlfn.IFS(ISNUMBER(SEARCH("_",I516)),I516,ISNUMBER(SEARCH(", ",I516)),SUBSTITUTE(I516,", ","_"),ISNUMBER(SEARCH("/ ",I516)),SUBSTITUTE(I516,"/ ","_"),ISNUMBER(SEARCH(",",I516)),SUBSTITUTE(I516,",","_"),ISNUMBER(SEARCH("/",I516)),SUBSTITUTE(I516,"/","_"),ISNUMBER(SEARCH("",I516)),I516),I516)),IF(OR($J$14 = "J",$J$14 = "K"),"",IF(D516="","",IF(LEN(D516)&gt;2,_xlfn.IFS(ISNUMBER(SEARCH("_",D516)),D516,ISNUMBER(SEARCH(", ",D516)),SUBSTITUTE(D516,", ","_"),ISNUMBER(SEARCH("/ ",D516)),SUBSTITUTE(D516,"/ ","_"),ISNUMBER(SEARCH(",",D516)),SUBSTITUTE(D516,",","_"),ISNUMBER(SEARCH("/",D516)),SUBSTITUTE(D516,"/","_"),ISNUMBER(SEARCH("",D516)),D516),D516))))</f>
        <v/>
      </c>
      <c r="L516" s="1"/>
      <c r="M516" s="1" t="str">
        <f t="shared" si="36"/>
        <v/>
      </c>
      <c r="N516" s="94" t="str">
        <f>IF($L516="None","",IF(ISERROR(VLOOKUP($L516,Info!$B$4:$B$266,1,FALSE)),"",VLOOKUP($L516,Info!$B$4:$L$266,5,FALSE)))</f>
        <v/>
      </c>
      <c r="O516" s="94" t="str">
        <f>IF(K516="","",IF(AND($J$12&lt;&gt;"ABC",N516="3"),"BAC",IF(N516="3","ABC",IF($J$12&lt;&gt;"ABC",IF($J$10="Standard",VLOOKUP(K516,Info!$BE$4:$BF$481,2,FALSE),VLOOKUP(K516,Info!$BI$4:$BJ$482,2,FALSE)),IF($J$10="Standard",VLOOKUP(K516,Info!$AG$4:$AH$2994,2,FALSE),VLOOKUP(K516,Info!$AK$4:$AL$2997,2,FALSE))))))</f>
        <v/>
      </c>
      <c r="P516" s="94" t="str">
        <f>IF($L516="None","",IF(ISERROR(VLOOKUP($L516,Info!$B$4:$B$266,1,FALSE)),"",VLOOKUP($L516,Info!$B$4:$L$266,3,FALSE)))</f>
        <v/>
      </c>
      <c r="Q516" s="96" t="str">
        <f>IF($L516="None","",IF(ISERROR(VLOOKUP($L516,Info!$B$4:$B$266,1,FALSE)),"",VLOOKUP($L516,Info!$B$4:$L$266,4,FALSE)))</f>
        <v/>
      </c>
      <c r="R516" s="1"/>
      <c r="S516" s="6" t="str">
        <f t="shared" si="37"/>
        <v/>
      </c>
      <c r="T516" s="6" t="str">
        <f>IF($L516="None","",IF(ISERROR(VLOOKUP($L516,Info!$B$4:$B$266,1,FALSE)),"",VLOOKUP($L516,Info!$B$4:$L$266,11,FALSE)))</f>
        <v/>
      </c>
      <c r="U516" s="1"/>
      <c r="V516" s="1"/>
      <c r="W516" s="1"/>
      <c r="X516" s="1" t="str">
        <f>IF($L516="None","",IF(ISERROR(VLOOKUP($L516,Info!$B$4:$B$266,1,FALSE)),"",IF(OR(W516="Metallic Liquid Tight",W516="Non-Metallic Liquid Tight",W516="LSZH",W516="Greenfield"),VLOOKUP($L516,Info!$B$4:$L$266,7,FALSE),"N/A")))</f>
        <v/>
      </c>
      <c r="Y516" s="1"/>
      <c r="Z516" s="96" t="str">
        <f>IF($L516="None","",IF(ISERROR(VLOOKUP($L516,Info!$B$4:$B$266,1,FALSE)),"",VLOOKUP($L516,Info!$B$4:$L$266,9,FALSE)))</f>
        <v/>
      </c>
      <c r="AA516" s="96" t="str">
        <f>IF($L516="None","",IF(ISERROR(VLOOKUP($L516,Info!$B$4:$B$266,1,FALSE)),"",VLOOKUP($L516,Info!$B$4:$L$266,8,FALSE)))</f>
        <v/>
      </c>
      <c r="AB516" s="96" t="str">
        <f>IF($L516="None","",IF(ISERROR(VLOOKUP($L516,Info!$B$4:$B$266,1,FALSE)),"",VLOOKUP($L516,Info!$B$4:$L$266,10,FALSE)))</f>
        <v/>
      </c>
      <c r="AC516" s="1" t="str">
        <f>IF(W516="SO Cable","Black,White",IF(O516="","",IF(P516="","",IF($J$12&lt;&gt;"ABC",IF(P516&lt;="250",VLOOKUP(O516,Info!$AZ$4:$BB$22,3,FALSE),VLOOKUP(O516,Info!$AZ$23:$BB$39,3,FALSE)),IF(P516&lt;="250",VLOOKUP(O516,Info!$AO$4:$AQ$22,3,FALSE),VLOOKUP(O516,Info!$AO$23:$AP$39,3,FALSE))))))</f>
        <v/>
      </c>
      <c r="AD516" s="1"/>
      <c r="AE516" s="1" t="str">
        <f>IF($L516="None","",IF(ISERROR(VLOOKUP($L516,Info!$B$4:$B$266,1,FALSE)),"",VLOOKUP($L516,Info!$B$4:$L$266,4,FALSE)))</f>
        <v/>
      </c>
      <c r="AF516" s="1" t="str">
        <f>IF($L516="None","",IF(ISERROR(VLOOKUP($L516,Info!$B$4:$B$266,1,FALSE)),"",VLOOKUP($L516,Info!$B$4:$L$266,6,FALSE)))</f>
        <v/>
      </c>
      <c r="AG516" s="1"/>
      <c r="AH516" s="33" t="str" cm="1">
        <f t="array" ref="AH516">IF(AND(L516&lt;&gt;"",O516&lt;&gt;"",R516:S516&lt;&gt;"",W516:X516&lt;&gt;"",Z516:AA516&lt;&gt;"",AC516&lt;&gt;""),"Good","Bad")</f>
        <v>Bad</v>
      </c>
      <c r="AL516" t="str" cm="1">
        <f t="array" ref="AL516">IF(R516&gt;0,_xlfn.IFS(COUNTIF($L$20:L516,"&lt;&gt;")&lt;101,1,COUNTIF($L$20:L516,"&lt;&gt;")&lt;201,2,COUNTIF($L$20:L516,"&lt;&gt;")&lt;301,3,COUNTIF($L$20:L516,"&lt;&gt;")&lt;401,4,COUNTIF($L$20:L516,"&lt;&gt;")&lt;501,5,COUNTIF($L$20:L516,"&lt;&gt;")&lt;601,6,COUNTIF($L$20:L516,"&lt;&gt;")&lt;701,7,COUNTIF($L$20:L516,"&lt;&gt;")&lt;801,8,COUNTIF($L$20:L516,"&lt;&gt;")&lt;901,9,COUNTIF($L$20:L516,"&lt;&gt;")&lt;1001,10,COUNTIF($L$20:L516,"&lt;&gt;")&lt;1101,11,COUNTIF($L$20:L516,"&lt;&gt;")&lt;1201,12,COUNTIF($L$20:L516,"&lt;&gt;")&lt;1301,13,COUNTIF($L$20:L516,"&lt;&gt;")&lt;1401,14,COUNTIF($L$20:L516,"&lt;&gt;")&lt;1501,15,COUNTIF($L$20:L516,"&lt;&gt;")&lt;1601,16,COUNTIF($L$20:L516,"&lt;&gt;")&lt;1701,17,COUNTIF($L$20:L516,"&lt;&gt;")&lt;1801,18,COUNTIF($L$20:L516,"&lt;&gt;")&lt;1901,19,COUNTIF($L$20:L516,"&lt;&gt;")&lt;2001,20,COUNTIF($L$20:L516,"&lt;&gt;")&lt;2101,21,COUNTIF($L$20:L516,"&lt;&gt;")&lt;2201,22,COUNTIF($L$20:L516,"&lt;&gt;")&lt;2301,23,COUNTIF($L$20:L516,"&lt;&gt;")&lt;2401,24,COUNTIF($L$20:L516,"&lt;&gt;")&lt;2501,25,COUNTIF($L$20:L516,"&lt;&gt;")&lt;2601,26,COUNTIF($L$20:L516,"&lt;&gt;")&lt;2701,27,COUNTIF($L$20:L516,"&lt;&gt;")&lt;2801,28,COUNTIF($L$20:L516,"&lt;&gt;")&lt;2901,29,COUNTIF($L$20:L516,"&lt;&gt;")&lt;3001,30),"")</f>
        <v/>
      </c>
      <c r="AM516" t="str">
        <f t="shared" si="35"/>
        <v/>
      </c>
      <c r="AN516" t="str">
        <f t="shared" si="39"/>
        <v/>
      </c>
      <c r="AP516" t="str">
        <f t="shared" si="38"/>
        <v/>
      </c>
      <c r="AQ516" t="str">
        <f>IF(AO516="","",COUNTIFS(AM516:$AM$3019,AO516))</f>
        <v/>
      </c>
    </row>
    <row r="517" spans="1:43" x14ac:dyDescent="0.25">
      <c r="A517" s="6" t="str">
        <f>IF(COUNT($A$20:A516)&lt;&gt;$B$4,IF(A516="","",A516+1),"")</f>
        <v/>
      </c>
      <c r="B517" s="3"/>
      <c r="C517" s="3"/>
      <c r="D517" s="122"/>
      <c r="E517" s="3"/>
      <c r="F517" s="3"/>
      <c r="G517" s="3"/>
      <c r="H517" s="3"/>
      <c r="I517" s="120"/>
      <c r="J517" s="3"/>
      <c r="K517" s="119" t="str" cm="1">
        <f t="array" ref="K517">IF(OR($J$14 = "A",$J$14 = "B",$J$14 = "C"),IF(I517="","",IF(LEN(I517)&gt;2,_xlfn.IFS(ISNUMBER(SEARCH("_",I517)),I517,ISNUMBER(SEARCH(", ",I517)),SUBSTITUTE(I517,", ","_"),ISNUMBER(SEARCH("/ ",I517)),SUBSTITUTE(I517,"/ ","_"),ISNUMBER(SEARCH(",",I517)),SUBSTITUTE(I517,",","_"),ISNUMBER(SEARCH("/",I517)),SUBSTITUTE(I517,"/","_"),ISNUMBER(SEARCH("",I517)),I517),I517)),IF(OR($J$14 = "J",$J$14 = "K"),"",IF(D517="","",IF(LEN(D517)&gt;2,_xlfn.IFS(ISNUMBER(SEARCH("_",D517)),D517,ISNUMBER(SEARCH(", ",D517)),SUBSTITUTE(D517,", ","_"),ISNUMBER(SEARCH("/ ",D517)),SUBSTITUTE(D517,"/ ","_"),ISNUMBER(SEARCH(",",D517)),SUBSTITUTE(D517,",","_"),ISNUMBER(SEARCH("/",D517)),SUBSTITUTE(D517,"/","_"),ISNUMBER(SEARCH("",D517)),D517),D517))))</f>
        <v/>
      </c>
      <c r="L517" s="1"/>
      <c r="M517" s="1" t="str">
        <f t="shared" si="36"/>
        <v/>
      </c>
      <c r="N517" s="94" t="str">
        <f>IF($L517="None","",IF(ISERROR(VLOOKUP($L517,Info!$B$4:$B$266,1,FALSE)),"",VLOOKUP($L517,Info!$B$4:$L$266,5,FALSE)))</f>
        <v/>
      </c>
      <c r="O517" s="94" t="str">
        <f>IF(K517="","",IF(AND($J$12&lt;&gt;"ABC",N517="3"),"BAC",IF(N517="3","ABC",IF($J$12&lt;&gt;"ABC",IF($J$10="Standard",VLOOKUP(K517,Info!$BE$4:$BF$481,2,FALSE),VLOOKUP(K517,Info!$BI$4:$BJ$482,2,FALSE)),IF($J$10="Standard",VLOOKUP(K517,Info!$AG$4:$AH$2994,2,FALSE),VLOOKUP(K517,Info!$AK$4:$AL$2997,2,FALSE))))))</f>
        <v/>
      </c>
      <c r="P517" s="94" t="str">
        <f>IF($L517="None","",IF(ISERROR(VLOOKUP($L517,Info!$B$4:$B$266,1,FALSE)),"",VLOOKUP($L517,Info!$B$4:$L$266,3,FALSE)))</f>
        <v/>
      </c>
      <c r="Q517" s="96" t="str">
        <f>IF($L517="None","",IF(ISERROR(VLOOKUP($L517,Info!$B$4:$B$266,1,FALSE)),"",VLOOKUP($L517,Info!$B$4:$L$266,4,FALSE)))</f>
        <v/>
      </c>
      <c r="R517" s="1"/>
      <c r="S517" s="6" t="str">
        <f t="shared" si="37"/>
        <v/>
      </c>
      <c r="T517" s="6" t="str">
        <f>IF($L517="None","",IF(ISERROR(VLOOKUP($L517,Info!$B$4:$B$266,1,FALSE)),"",VLOOKUP($L517,Info!$B$4:$L$266,11,FALSE)))</f>
        <v/>
      </c>
      <c r="U517" s="1"/>
      <c r="V517" s="1"/>
      <c r="W517" s="1"/>
      <c r="X517" s="1" t="str">
        <f>IF($L517="None","",IF(ISERROR(VLOOKUP($L517,Info!$B$4:$B$266,1,FALSE)),"",IF(OR(W517="Metallic Liquid Tight",W517="Non-Metallic Liquid Tight",W517="LSZH",W517="Greenfield"),VLOOKUP($L517,Info!$B$4:$L$266,7,FALSE),"N/A")))</f>
        <v/>
      </c>
      <c r="Y517" s="1"/>
      <c r="Z517" s="96" t="str">
        <f>IF($L517="None","",IF(ISERROR(VLOOKUP($L517,Info!$B$4:$B$266,1,FALSE)),"",VLOOKUP($L517,Info!$B$4:$L$266,9,FALSE)))</f>
        <v/>
      </c>
      <c r="AA517" s="96" t="str">
        <f>IF($L517="None","",IF(ISERROR(VLOOKUP($L517,Info!$B$4:$B$266,1,FALSE)),"",VLOOKUP($L517,Info!$B$4:$L$266,8,FALSE)))</f>
        <v/>
      </c>
      <c r="AB517" s="96" t="str">
        <f>IF($L517="None","",IF(ISERROR(VLOOKUP($L517,Info!$B$4:$B$266,1,FALSE)),"",VLOOKUP($L517,Info!$B$4:$L$266,10,FALSE)))</f>
        <v/>
      </c>
      <c r="AC517" s="1" t="str">
        <f>IF(W517="SO Cable","Black,White",IF(O517="","",IF(P517="","",IF($J$12&lt;&gt;"ABC",IF(P517&lt;="250",VLOOKUP(O517,Info!$AZ$4:$BB$22,3,FALSE),VLOOKUP(O517,Info!$AZ$23:$BB$39,3,FALSE)),IF(P517&lt;="250",VLOOKUP(O517,Info!$AO$4:$AQ$22,3,FALSE),VLOOKUP(O517,Info!$AO$23:$AP$39,3,FALSE))))))</f>
        <v/>
      </c>
      <c r="AD517" s="1"/>
      <c r="AE517" s="1" t="str">
        <f>IF($L517="None","",IF(ISERROR(VLOOKUP($L517,Info!$B$4:$B$266,1,FALSE)),"",VLOOKUP($L517,Info!$B$4:$L$266,4,FALSE)))</f>
        <v/>
      </c>
      <c r="AF517" s="1" t="str">
        <f>IF($L517="None","",IF(ISERROR(VLOOKUP($L517,Info!$B$4:$B$266,1,FALSE)),"",VLOOKUP($L517,Info!$B$4:$L$266,6,FALSE)))</f>
        <v/>
      </c>
      <c r="AG517" s="1"/>
      <c r="AH517" s="33" t="str" cm="1">
        <f t="array" ref="AH517">IF(AND(L517&lt;&gt;"",O517&lt;&gt;"",R517:S517&lt;&gt;"",W517:X517&lt;&gt;"",Z517:AA517&lt;&gt;"",AC517&lt;&gt;""),"Good","Bad")</f>
        <v>Bad</v>
      </c>
      <c r="AL517" t="str" cm="1">
        <f t="array" ref="AL517">IF(R517&gt;0,_xlfn.IFS(COUNTIF($L$20:L517,"&lt;&gt;")&lt;101,1,COUNTIF($L$20:L517,"&lt;&gt;")&lt;201,2,COUNTIF($L$20:L517,"&lt;&gt;")&lt;301,3,COUNTIF($L$20:L517,"&lt;&gt;")&lt;401,4,COUNTIF($L$20:L517,"&lt;&gt;")&lt;501,5,COUNTIF($L$20:L517,"&lt;&gt;")&lt;601,6,COUNTIF($L$20:L517,"&lt;&gt;")&lt;701,7,COUNTIF($L$20:L517,"&lt;&gt;")&lt;801,8,COUNTIF($L$20:L517,"&lt;&gt;")&lt;901,9,COUNTIF($L$20:L517,"&lt;&gt;")&lt;1001,10,COUNTIF($L$20:L517,"&lt;&gt;")&lt;1101,11,COUNTIF($L$20:L517,"&lt;&gt;")&lt;1201,12,COUNTIF($L$20:L517,"&lt;&gt;")&lt;1301,13,COUNTIF($L$20:L517,"&lt;&gt;")&lt;1401,14,COUNTIF($L$20:L517,"&lt;&gt;")&lt;1501,15,COUNTIF($L$20:L517,"&lt;&gt;")&lt;1601,16,COUNTIF($L$20:L517,"&lt;&gt;")&lt;1701,17,COUNTIF($L$20:L517,"&lt;&gt;")&lt;1801,18,COUNTIF($L$20:L517,"&lt;&gt;")&lt;1901,19,COUNTIF($L$20:L517,"&lt;&gt;")&lt;2001,20,COUNTIF($L$20:L517,"&lt;&gt;")&lt;2101,21,COUNTIF($L$20:L517,"&lt;&gt;")&lt;2201,22,COUNTIF($L$20:L517,"&lt;&gt;")&lt;2301,23,COUNTIF($L$20:L517,"&lt;&gt;")&lt;2401,24,COUNTIF($L$20:L517,"&lt;&gt;")&lt;2501,25,COUNTIF($L$20:L517,"&lt;&gt;")&lt;2601,26,COUNTIF($L$20:L517,"&lt;&gt;")&lt;2701,27,COUNTIF($L$20:L517,"&lt;&gt;")&lt;2801,28,COUNTIF($L$20:L517,"&lt;&gt;")&lt;2901,29,COUNTIF($L$20:L517,"&lt;&gt;")&lt;3001,30),"")</f>
        <v/>
      </c>
      <c r="AM517" t="str">
        <f t="shared" si="35"/>
        <v/>
      </c>
      <c r="AN517" t="str">
        <f t="shared" si="39"/>
        <v/>
      </c>
      <c r="AP517" t="str">
        <f t="shared" si="38"/>
        <v/>
      </c>
      <c r="AQ517" t="str">
        <f>IF(AO517="","",COUNTIFS(AM517:$AM$3019,AO517))</f>
        <v/>
      </c>
    </row>
    <row r="518" spans="1:43" x14ac:dyDescent="0.25">
      <c r="A518" s="6" t="str">
        <f>IF(COUNT($A$20:A517)&lt;&gt;$B$4,IF(A517="","",A517+1),"")</f>
        <v/>
      </c>
      <c r="B518" s="3"/>
      <c r="C518" s="3"/>
      <c r="D518" s="122"/>
      <c r="E518" s="3"/>
      <c r="F518" s="3"/>
      <c r="G518" s="3"/>
      <c r="H518" s="3"/>
      <c r="I518" s="120"/>
      <c r="J518" s="3"/>
      <c r="K518" s="119" t="str" cm="1">
        <f t="array" ref="K518">IF(OR($J$14 = "A",$J$14 = "B",$J$14 = "C"),IF(I518="","",IF(LEN(I518)&gt;2,_xlfn.IFS(ISNUMBER(SEARCH("_",I518)),I518,ISNUMBER(SEARCH(", ",I518)),SUBSTITUTE(I518,", ","_"),ISNUMBER(SEARCH("/ ",I518)),SUBSTITUTE(I518,"/ ","_"),ISNUMBER(SEARCH(",",I518)),SUBSTITUTE(I518,",","_"),ISNUMBER(SEARCH("/",I518)),SUBSTITUTE(I518,"/","_"),ISNUMBER(SEARCH("",I518)),I518),I518)),IF(OR($J$14 = "J",$J$14 = "K"),"",IF(D518="","",IF(LEN(D518)&gt;2,_xlfn.IFS(ISNUMBER(SEARCH("_",D518)),D518,ISNUMBER(SEARCH(", ",D518)),SUBSTITUTE(D518,", ","_"),ISNUMBER(SEARCH("/ ",D518)),SUBSTITUTE(D518,"/ ","_"),ISNUMBER(SEARCH(",",D518)),SUBSTITUTE(D518,",","_"),ISNUMBER(SEARCH("/",D518)),SUBSTITUTE(D518,"/","_"),ISNUMBER(SEARCH("",D518)),D518),D518))))</f>
        <v/>
      </c>
      <c r="L518" s="1"/>
      <c r="M518" s="1" t="str">
        <f t="shared" si="36"/>
        <v/>
      </c>
      <c r="N518" s="94" t="str">
        <f>IF($L518="None","",IF(ISERROR(VLOOKUP($L518,Info!$B$4:$B$266,1,FALSE)),"",VLOOKUP($L518,Info!$B$4:$L$266,5,FALSE)))</f>
        <v/>
      </c>
      <c r="O518" s="94" t="str">
        <f>IF(K518="","",IF(AND($J$12&lt;&gt;"ABC",N518="3"),"BAC",IF(N518="3","ABC",IF($J$12&lt;&gt;"ABC",IF($J$10="Standard",VLOOKUP(K518,Info!$BE$4:$BF$481,2,FALSE),VLOOKUP(K518,Info!$BI$4:$BJ$482,2,FALSE)),IF($J$10="Standard",VLOOKUP(K518,Info!$AG$4:$AH$2994,2,FALSE),VLOOKUP(K518,Info!$AK$4:$AL$2997,2,FALSE))))))</f>
        <v/>
      </c>
      <c r="P518" s="94" t="str">
        <f>IF($L518="None","",IF(ISERROR(VLOOKUP($L518,Info!$B$4:$B$266,1,FALSE)),"",VLOOKUP($L518,Info!$B$4:$L$266,3,FALSE)))</f>
        <v/>
      </c>
      <c r="Q518" s="96" t="str">
        <f>IF($L518="None","",IF(ISERROR(VLOOKUP($L518,Info!$B$4:$B$266,1,FALSE)),"",VLOOKUP($L518,Info!$B$4:$L$266,4,FALSE)))</f>
        <v/>
      </c>
      <c r="R518" s="1"/>
      <c r="S518" s="6" t="str">
        <f t="shared" si="37"/>
        <v/>
      </c>
      <c r="T518" s="6" t="str">
        <f>IF($L518="None","",IF(ISERROR(VLOOKUP($L518,Info!$B$4:$B$266,1,FALSE)),"",VLOOKUP($L518,Info!$B$4:$L$266,11,FALSE)))</f>
        <v/>
      </c>
      <c r="U518" s="1"/>
      <c r="V518" s="1"/>
      <c r="W518" s="1"/>
      <c r="X518" s="1" t="str">
        <f>IF($L518="None","",IF(ISERROR(VLOOKUP($L518,Info!$B$4:$B$266,1,FALSE)),"",IF(OR(W518="Metallic Liquid Tight",W518="Non-Metallic Liquid Tight",W518="LSZH",W518="Greenfield"),VLOOKUP($L518,Info!$B$4:$L$266,7,FALSE),"N/A")))</f>
        <v/>
      </c>
      <c r="Y518" s="1"/>
      <c r="Z518" s="96" t="str">
        <f>IF($L518="None","",IF(ISERROR(VLOOKUP($L518,Info!$B$4:$B$266,1,FALSE)),"",VLOOKUP($L518,Info!$B$4:$L$266,9,FALSE)))</f>
        <v/>
      </c>
      <c r="AA518" s="96" t="str">
        <f>IF($L518="None","",IF(ISERROR(VLOOKUP($L518,Info!$B$4:$B$266,1,FALSE)),"",VLOOKUP($L518,Info!$B$4:$L$266,8,FALSE)))</f>
        <v/>
      </c>
      <c r="AB518" s="96" t="str">
        <f>IF($L518="None","",IF(ISERROR(VLOOKUP($L518,Info!$B$4:$B$266,1,FALSE)),"",VLOOKUP($L518,Info!$B$4:$L$266,10,FALSE)))</f>
        <v/>
      </c>
      <c r="AC518" s="1" t="str">
        <f>IF(W518="SO Cable","Black,White",IF(O518="","",IF(P518="","",IF($J$12&lt;&gt;"ABC",IF(P518&lt;="250",VLOOKUP(O518,Info!$AZ$4:$BB$22,3,FALSE),VLOOKUP(O518,Info!$AZ$23:$BB$39,3,FALSE)),IF(P518&lt;="250",VLOOKUP(O518,Info!$AO$4:$AQ$22,3,FALSE),VLOOKUP(O518,Info!$AO$23:$AP$39,3,FALSE))))))</f>
        <v/>
      </c>
      <c r="AD518" s="1"/>
      <c r="AE518" s="1" t="str">
        <f>IF($L518="None","",IF(ISERROR(VLOOKUP($L518,Info!$B$4:$B$266,1,FALSE)),"",VLOOKUP($L518,Info!$B$4:$L$266,4,FALSE)))</f>
        <v/>
      </c>
      <c r="AF518" s="1" t="str">
        <f>IF($L518="None","",IF(ISERROR(VLOOKUP($L518,Info!$B$4:$B$266,1,FALSE)),"",VLOOKUP($L518,Info!$B$4:$L$266,6,FALSE)))</f>
        <v/>
      </c>
      <c r="AG518" s="1"/>
      <c r="AH518" s="33" t="str" cm="1">
        <f t="array" ref="AH518">IF(AND(L518&lt;&gt;"",O518&lt;&gt;"",R518:S518&lt;&gt;"",W518:X518&lt;&gt;"",Z518:AA518&lt;&gt;"",AC518&lt;&gt;""),"Good","Bad")</f>
        <v>Bad</v>
      </c>
      <c r="AL518" t="str" cm="1">
        <f t="array" ref="AL518">IF(R518&gt;0,_xlfn.IFS(COUNTIF($L$20:L518,"&lt;&gt;")&lt;101,1,COUNTIF($L$20:L518,"&lt;&gt;")&lt;201,2,COUNTIF($L$20:L518,"&lt;&gt;")&lt;301,3,COUNTIF($L$20:L518,"&lt;&gt;")&lt;401,4,COUNTIF($L$20:L518,"&lt;&gt;")&lt;501,5,COUNTIF($L$20:L518,"&lt;&gt;")&lt;601,6,COUNTIF($L$20:L518,"&lt;&gt;")&lt;701,7,COUNTIF($L$20:L518,"&lt;&gt;")&lt;801,8,COUNTIF($L$20:L518,"&lt;&gt;")&lt;901,9,COUNTIF($L$20:L518,"&lt;&gt;")&lt;1001,10,COUNTIF($L$20:L518,"&lt;&gt;")&lt;1101,11,COUNTIF($L$20:L518,"&lt;&gt;")&lt;1201,12,COUNTIF($L$20:L518,"&lt;&gt;")&lt;1301,13,COUNTIF($L$20:L518,"&lt;&gt;")&lt;1401,14,COUNTIF($L$20:L518,"&lt;&gt;")&lt;1501,15,COUNTIF($L$20:L518,"&lt;&gt;")&lt;1601,16,COUNTIF($L$20:L518,"&lt;&gt;")&lt;1701,17,COUNTIF($L$20:L518,"&lt;&gt;")&lt;1801,18,COUNTIF($L$20:L518,"&lt;&gt;")&lt;1901,19,COUNTIF($L$20:L518,"&lt;&gt;")&lt;2001,20,COUNTIF($L$20:L518,"&lt;&gt;")&lt;2101,21,COUNTIF($L$20:L518,"&lt;&gt;")&lt;2201,22,COUNTIF($L$20:L518,"&lt;&gt;")&lt;2301,23,COUNTIF($L$20:L518,"&lt;&gt;")&lt;2401,24,COUNTIF($L$20:L518,"&lt;&gt;")&lt;2501,25,COUNTIF($L$20:L518,"&lt;&gt;")&lt;2601,26,COUNTIF($L$20:L518,"&lt;&gt;")&lt;2701,27,COUNTIF($L$20:L518,"&lt;&gt;")&lt;2801,28,COUNTIF($L$20:L518,"&lt;&gt;")&lt;2901,29,COUNTIF($L$20:L518,"&lt;&gt;")&lt;3001,30),"")</f>
        <v/>
      </c>
      <c r="AM518" t="str">
        <f t="shared" si="35"/>
        <v/>
      </c>
      <c r="AN518" t="str">
        <f t="shared" si="39"/>
        <v/>
      </c>
      <c r="AP518" t="str">
        <f t="shared" si="38"/>
        <v/>
      </c>
      <c r="AQ518" t="str">
        <f>IF(AO518="","",COUNTIFS(AM518:$AM$3019,AO518))</f>
        <v/>
      </c>
    </row>
    <row r="519" spans="1:43" x14ac:dyDescent="0.25">
      <c r="A519" s="6" t="str">
        <f>IF(COUNT($A$20:A518)&lt;&gt;$B$4,IF(A518="","",A518+1),"")</f>
        <v/>
      </c>
      <c r="B519" s="3"/>
      <c r="C519" s="3"/>
      <c r="D519" s="122"/>
      <c r="E519" s="3"/>
      <c r="F519" s="3"/>
      <c r="G519" s="3"/>
      <c r="H519" s="3"/>
      <c r="I519" s="120"/>
      <c r="J519" s="3"/>
      <c r="K519" s="119" t="str" cm="1">
        <f t="array" ref="K519">IF(OR($J$14 = "A",$J$14 = "B",$J$14 = "C"),IF(I519="","",IF(LEN(I519)&gt;2,_xlfn.IFS(ISNUMBER(SEARCH("_",I519)),I519,ISNUMBER(SEARCH(", ",I519)),SUBSTITUTE(I519,", ","_"),ISNUMBER(SEARCH("/ ",I519)),SUBSTITUTE(I519,"/ ","_"),ISNUMBER(SEARCH(",",I519)),SUBSTITUTE(I519,",","_"),ISNUMBER(SEARCH("/",I519)),SUBSTITUTE(I519,"/","_"),ISNUMBER(SEARCH("",I519)),I519),I519)),IF(OR($J$14 = "J",$J$14 = "K"),"",IF(D519="","",IF(LEN(D519)&gt;2,_xlfn.IFS(ISNUMBER(SEARCH("_",D519)),D519,ISNUMBER(SEARCH(", ",D519)),SUBSTITUTE(D519,", ","_"),ISNUMBER(SEARCH("/ ",D519)),SUBSTITUTE(D519,"/ ","_"),ISNUMBER(SEARCH(",",D519)),SUBSTITUTE(D519,",","_"),ISNUMBER(SEARCH("/",D519)),SUBSTITUTE(D519,"/","_"),ISNUMBER(SEARCH("",D519)),D519),D519))))</f>
        <v/>
      </c>
      <c r="L519" s="1"/>
      <c r="M519" s="1" t="str">
        <f t="shared" si="36"/>
        <v/>
      </c>
      <c r="N519" s="94" t="str">
        <f>IF($L519="None","",IF(ISERROR(VLOOKUP($L519,Info!$B$4:$B$266,1,FALSE)),"",VLOOKUP($L519,Info!$B$4:$L$266,5,FALSE)))</f>
        <v/>
      </c>
      <c r="O519" s="94" t="str">
        <f>IF(K519="","",IF(AND($J$12&lt;&gt;"ABC",N519="3"),"BAC",IF(N519="3","ABC",IF($J$12&lt;&gt;"ABC",IF($J$10="Standard",VLOOKUP(K519,Info!$BE$4:$BF$481,2,FALSE),VLOOKUP(K519,Info!$BI$4:$BJ$482,2,FALSE)),IF($J$10="Standard",VLOOKUP(K519,Info!$AG$4:$AH$2994,2,FALSE),VLOOKUP(K519,Info!$AK$4:$AL$2997,2,FALSE))))))</f>
        <v/>
      </c>
      <c r="P519" s="94" t="str">
        <f>IF($L519="None","",IF(ISERROR(VLOOKUP($L519,Info!$B$4:$B$266,1,FALSE)),"",VLOOKUP($L519,Info!$B$4:$L$266,3,FALSE)))</f>
        <v/>
      </c>
      <c r="Q519" s="96" t="str">
        <f>IF($L519="None","",IF(ISERROR(VLOOKUP($L519,Info!$B$4:$B$266,1,FALSE)),"",VLOOKUP($L519,Info!$B$4:$L$266,4,FALSE)))</f>
        <v/>
      </c>
      <c r="R519" s="1"/>
      <c r="S519" s="6" t="str">
        <f t="shared" si="37"/>
        <v/>
      </c>
      <c r="T519" s="6" t="str">
        <f>IF($L519="None","",IF(ISERROR(VLOOKUP($L519,Info!$B$4:$B$266,1,FALSE)),"",VLOOKUP($L519,Info!$B$4:$L$266,11,FALSE)))</f>
        <v/>
      </c>
      <c r="U519" s="1"/>
      <c r="V519" s="1"/>
      <c r="W519" s="1"/>
      <c r="X519" s="1" t="str">
        <f>IF($L519="None","",IF(ISERROR(VLOOKUP($L519,Info!$B$4:$B$266,1,FALSE)),"",IF(OR(W519="Metallic Liquid Tight",W519="Non-Metallic Liquid Tight",W519="LSZH",W519="Greenfield"),VLOOKUP($L519,Info!$B$4:$L$266,7,FALSE),"N/A")))</f>
        <v/>
      </c>
      <c r="Y519" s="1"/>
      <c r="Z519" s="96" t="str">
        <f>IF($L519="None","",IF(ISERROR(VLOOKUP($L519,Info!$B$4:$B$266,1,FALSE)),"",VLOOKUP($L519,Info!$B$4:$L$266,9,FALSE)))</f>
        <v/>
      </c>
      <c r="AA519" s="96" t="str">
        <f>IF($L519="None","",IF(ISERROR(VLOOKUP($L519,Info!$B$4:$B$266,1,FALSE)),"",VLOOKUP($L519,Info!$B$4:$L$266,8,FALSE)))</f>
        <v/>
      </c>
      <c r="AB519" s="96" t="str">
        <f>IF($L519="None","",IF(ISERROR(VLOOKUP($L519,Info!$B$4:$B$266,1,FALSE)),"",VLOOKUP($L519,Info!$B$4:$L$266,10,FALSE)))</f>
        <v/>
      </c>
      <c r="AC519" s="1" t="str">
        <f>IF(W519="SO Cable","Black,White",IF(O519="","",IF(P519="","",IF($J$12&lt;&gt;"ABC",IF(P519&lt;="250",VLOOKUP(O519,Info!$AZ$4:$BB$22,3,FALSE),VLOOKUP(O519,Info!$AZ$23:$BB$39,3,FALSE)),IF(P519&lt;="250",VLOOKUP(O519,Info!$AO$4:$AQ$22,3,FALSE),VLOOKUP(O519,Info!$AO$23:$AP$39,3,FALSE))))))</f>
        <v/>
      </c>
      <c r="AD519" s="1"/>
      <c r="AE519" s="1" t="str">
        <f>IF($L519="None","",IF(ISERROR(VLOOKUP($L519,Info!$B$4:$B$266,1,FALSE)),"",VLOOKUP($L519,Info!$B$4:$L$266,4,FALSE)))</f>
        <v/>
      </c>
      <c r="AF519" s="1" t="str">
        <f>IF($L519="None","",IF(ISERROR(VLOOKUP($L519,Info!$B$4:$B$266,1,FALSE)),"",VLOOKUP($L519,Info!$B$4:$L$266,6,FALSE)))</f>
        <v/>
      </c>
      <c r="AG519" s="1"/>
      <c r="AH519" s="33" t="str" cm="1">
        <f t="array" ref="AH519">IF(AND(L519&lt;&gt;"",O519&lt;&gt;"",R519:S519&lt;&gt;"",W519:X519&lt;&gt;"",Z519:AA519&lt;&gt;"",AC519&lt;&gt;""),"Good","Bad")</f>
        <v>Bad</v>
      </c>
      <c r="AL519" t="str" cm="1">
        <f t="array" ref="AL519">IF(R519&gt;0,_xlfn.IFS(COUNTIF($L$20:L519,"&lt;&gt;")&lt;101,1,COUNTIF($L$20:L519,"&lt;&gt;")&lt;201,2,COUNTIF($L$20:L519,"&lt;&gt;")&lt;301,3,COUNTIF($L$20:L519,"&lt;&gt;")&lt;401,4,COUNTIF($L$20:L519,"&lt;&gt;")&lt;501,5,COUNTIF($L$20:L519,"&lt;&gt;")&lt;601,6,COUNTIF($L$20:L519,"&lt;&gt;")&lt;701,7,COUNTIF($L$20:L519,"&lt;&gt;")&lt;801,8,COUNTIF($L$20:L519,"&lt;&gt;")&lt;901,9,COUNTIF($L$20:L519,"&lt;&gt;")&lt;1001,10,COUNTIF($L$20:L519,"&lt;&gt;")&lt;1101,11,COUNTIF($L$20:L519,"&lt;&gt;")&lt;1201,12,COUNTIF($L$20:L519,"&lt;&gt;")&lt;1301,13,COUNTIF($L$20:L519,"&lt;&gt;")&lt;1401,14,COUNTIF($L$20:L519,"&lt;&gt;")&lt;1501,15,COUNTIF($L$20:L519,"&lt;&gt;")&lt;1601,16,COUNTIF($L$20:L519,"&lt;&gt;")&lt;1701,17,COUNTIF($L$20:L519,"&lt;&gt;")&lt;1801,18,COUNTIF($L$20:L519,"&lt;&gt;")&lt;1901,19,COUNTIF($L$20:L519,"&lt;&gt;")&lt;2001,20,COUNTIF($L$20:L519,"&lt;&gt;")&lt;2101,21,COUNTIF($L$20:L519,"&lt;&gt;")&lt;2201,22,COUNTIF($L$20:L519,"&lt;&gt;")&lt;2301,23,COUNTIF($L$20:L519,"&lt;&gt;")&lt;2401,24,COUNTIF($L$20:L519,"&lt;&gt;")&lt;2501,25,COUNTIF($L$20:L519,"&lt;&gt;")&lt;2601,26,COUNTIF($L$20:L519,"&lt;&gt;")&lt;2701,27,COUNTIF($L$20:L519,"&lt;&gt;")&lt;2801,28,COUNTIF($L$20:L519,"&lt;&gt;")&lt;2901,29,COUNTIF($L$20:L519,"&lt;&gt;")&lt;3001,30),"")</f>
        <v/>
      </c>
      <c r="AM519" t="str">
        <f t="shared" si="35"/>
        <v/>
      </c>
      <c r="AN519" t="str">
        <f t="shared" si="39"/>
        <v/>
      </c>
      <c r="AP519" t="str">
        <f t="shared" si="38"/>
        <v/>
      </c>
      <c r="AQ519" t="str">
        <f>IF(AO519="","",COUNTIFS(AM519:$AM$3019,AO519))</f>
        <v/>
      </c>
    </row>
    <row r="520" spans="1:43" x14ac:dyDescent="0.25">
      <c r="A520" s="6" t="str">
        <f>IF(COUNT($A$20:A519)&lt;&gt;$B$4,IF(A519="","",A519+1),"")</f>
        <v/>
      </c>
      <c r="B520" s="3"/>
      <c r="C520" s="3"/>
      <c r="D520" s="122"/>
      <c r="E520" s="3"/>
      <c r="F520" s="3"/>
      <c r="G520" s="3"/>
      <c r="H520" s="3"/>
      <c r="I520" s="120"/>
      <c r="J520" s="3"/>
      <c r="K520" s="119" t="str" cm="1">
        <f t="array" ref="K520">IF(OR($J$14 = "A",$J$14 = "B",$J$14 = "C"),IF(I520="","",IF(LEN(I520)&gt;2,_xlfn.IFS(ISNUMBER(SEARCH("_",I520)),I520,ISNUMBER(SEARCH(", ",I520)),SUBSTITUTE(I520,", ","_"),ISNUMBER(SEARCH("/ ",I520)),SUBSTITUTE(I520,"/ ","_"),ISNUMBER(SEARCH(",",I520)),SUBSTITUTE(I520,",","_"),ISNUMBER(SEARCH("/",I520)),SUBSTITUTE(I520,"/","_"),ISNUMBER(SEARCH("",I520)),I520),I520)),IF(OR($J$14 = "J",$J$14 = "K"),"",IF(D520="","",IF(LEN(D520)&gt;2,_xlfn.IFS(ISNUMBER(SEARCH("_",D520)),D520,ISNUMBER(SEARCH(", ",D520)),SUBSTITUTE(D520,", ","_"),ISNUMBER(SEARCH("/ ",D520)),SUBSTITUTE(D520,"/ ","_"),ISNUMBER(SEARCH(",",D520)),SUBSTITUTE(D520,",","_"),ISNUMBER(SEARCH("/",D520)),SUBSTITUTE(D520,"/","_"),ISNUMBER(SEARCH("",D520)),D520),D520))))</f>
        <v/>
      </c>
      <c r="L520" s="1"/>
      <c r="M520" s="1" t="str">
        <f t="shared" si="36"/>
        <v/>
      </c>
      <c r="N520" s="94" t="str">
        <f>IF($L520="None","",IF(ISERROR(VLOOKUP($L520,Info!$B$4:$B$266,1,FALSE)),"",VLOOKUP($L520,Info!$B$4:$L$266,5,FALSE)))</f>
        <v/>
      </c>
      <c r="O520" s="94" t="str">
        <f>IF(K520="","",IF(AND($J$12&lt;&gt;"ABC",N520="3"),"BAC",IF(N520="3","ABC",IF($J$12&lt;&gt;"ABC",IF($J$10="Standard",VLOOKUP(K520,Info!$BE$4:$BF$481,2,FALSE),VLOOKUP(K520,Info!$BI$4:$BJ$482,2,FALSE)),IF($J$10="Standard",VLOOKUP(K520,Info!$AG$4:$AH$2994,2,FALSE),VLOOKUP(K520,Info!$AK$4:$AL$2997,2,FALSE))))))</f>
        <v/>
      </c>
      <c r="P520" s="94" t="str">
        <f>IF($L520="None","",IF(ISERROR(VLOOKUP($L520,Info!$B$4:$B$266,1,FALSE)),"",VLOOKUP($L520,Info!$B$4:$L$266,3,FALSE)))</f>
        <v/>
      </c>
      <c r="Q520" s="96" t="str">
        <f>IF($L520="None","",IF(ISERROR(VLOOKUP($L520,Info!$B$4:$B$266,1,FALSE)),"",VLOOKUP($L520,Info!$B$4:$L$266,4,FALSE)))</f>
        <v/>
      </c>
      <c r="R520" s="1"/>
      <c r="S520" s="6" t="str">
        <f t="shared" si="37"/>
        <v/>
      </c>
      <c r="T520" s="6" t="str">
        <f>IF($L520="None","",IF(ISERROR(VLOOKUP($L520,Info!$B$4:$B$266,1,FALSE)),"",VLOOKUP($L520,Info!$B$4:$L$266,11,FALSE)))</f>
        <v/>
      </c>
      <c r="U520" s="1"/>
      <c r="V520" s="1"/>
      <c r="W520" s="1"/>
      <c r="X520" s="1" t="str">
        <f>IF($L520="None","",IF(ISERROR(VLOOKUP($L520,Info!$B$4:$B$266,1,FALSE)),"",IF(OR(W520="Metallic Liquid Tight",W520="Non-Metallic Liquid Tight",W520="LSZH",W520="Greenfield"),VLOOKUP($L520,Info!$B$4:$L$266,7,FALSE),"N/A")))</f>
        <v/>
      </c>
      <c r="Y520" s="1"/>
      <c r="Z520" s="96" t="str">
        <f>IF($L520="None","",IF(ISERROR(VLOOKUP($L520,Info!$B$4:$B$266,1,FALSE)),"",VLOOKUP($L520,Info!$B$4:$L$266,9,FALSE)))</f>
        <v/>
      </c>
      <c r="AA520" s="96" t="str">
        <f>IF($L520="None","",IF(ISERROR(VLOOKUP($L520,Info!$B$4:$B$266,1,FALSE)),"",VLOOKUP($L520,Info!$B$4:$L$266,8,FALSE)))</f>
        <v/>
      </c>
      <c r="AB520" s="96" t="str">
        <f>IF($L520="None","",IF(ISERROR(VLOOKUP($L520,Info!$B$4:$B$266,1,FALSE)),"",VLOOKUP($L520,Info!$B$4:$L$266,10,FALSE)))</f>
        <v/>
      </c>
      <c r="AC520" s="1" t="str">
        <f>IF(W520="SO Cable","Black,White",IF(O520="","",IF(P520="","",IF($J$12&lt;&gt;"ABC",IF(P520&lt;="250",VLOOKUP(O520,Info!$AZ$4:$BB$22,3,FALSE),VLOOKUP(O520,Info!$AZ$23:$BB$39,3,FALSE)),IF(P520&lt;="250",VLOOKUP(O520,Info!$AO$4:$AQ$22,3,FALSE),VLOOKUP(O520,Info!$AO$23:$AP$39,3,FALSE))))))</f>
        <v/>
      </c>
      <c r="AD520" s="1"/>
      <c r="AE520" s="1" t="str">
        <f>IF($L520="None","",IF(ISERROR(VLOOKUP($L520,Info!$B$4:$B$266,1,FALSE)),"",VLOOKUP($L520,Info!$B$4:$L$266,4,FALSE)))</f>
        <v/>
      </c>
      <c r="AF520" s="1" t="str">
        <f>IF($L520="None","",IF(ISERROR(VLOOKUP($L520,Info!$B$4:$B$266,1,FALSE)),"",VLOOKUP($L520,Info!$B$4:$L$266,6,FALSE)))</f>
        <v/>
      </c>
      <c r="AG520" s="1"/>
      <c r="AH520" s="33" t="str" cm="1">
        <f t="array" ref="AH520">IF(AND(L520&lt;&gt;"",O520&lt;&gt;"",R520:S520&lt;&gt;"",W520:X520&lt;&gt;"",Z520:AA520&lt;&gt;"",AC520&lt;&gt;""),"Good","Bad")</f>
        <v>Bad</v>
      </c>
      <c r="AL520" t="str" cm="1">
        <f t="array" ref="AL520">IF(R520&gt;0,_xlfn.IFS(COUNTIF($L$20:L520,"&lt;&gt;")&lt;101,1,COUNTIF($L$20:L520,"&lt;&gt;")&lt;201,2,COUNTIF($L$20:L520,"&lt;&gt;")&lt;301,3,COUNTIF($L$20:L520,"&lt;&gt;")&lt;401,4,COUNTIF($L$20:L520,"&lt;&gt;")&lt;501,5,COUNTIF($L$20:L520,"&lt;&gt;")&lt;601,6,COUNTIF($L$20:L520,"&lt;&gt;")&lt;701,7,COUNTIF($L$20:L520,"&lt;&gt;")&lt;801,8,COUNTIF($L$20:L520,"&lt;&gt;")&lt;901,9,COUNTIF($L$20:L520,"&lt;&gt;")&lt;1001,10,COUNTIF($L$20:L520,"&lt;&gt;")&lt;1101,11,COUNTIF($L$20:L520,"&lt;&gt;")&lt;1201,12,COUNTIF($L$20:L520,"&lt;&gt;")&lt;1301,13,COUNTIF($L$20:L520,"&lt;&gt;")&lt;1401,14,COUNTIF($L$20:L520,"&lt;&gt;")&lt;1501,15,COUNTIF($L$20:L520,"&lt;&gt;")&lt;1601,16,COUNTIF($L$20:L520,"&lt;&gt;")&lt;1701,17,COUNTIF($L$20:L520,"&lt;&gt;")&lt;1801,18,COUNTIF($L$20:L520,"&lt;&gt;")&lt;1901,19,COUNTIF($L$20:L520,"&lt;&gt;")&lt;2001,20,COUNTIF($L$20:L520,"&lt;&gt;")&lt;2101,21,COUNTIF($L$20:L520,"&lt;&gt;")&lt;2201,22,COUNTIF($L$20:L520,"&lt;&gt;")&lt;2301,23,COUNTIF($L$20:L520,"&lt;&gt;")&lt;2401,24,COUNTIF($L$20:L520,"&lt;&gt;")&lt;2501,25,COUNTIF($L$20:L520,"&lt;&gt;")&lt;2601,26,COUNTIF($L$20:L520,"&lt;&gt;")&lt;2701,27,COUNTIF($L$20:L520,"&lt;&gt;")&lt;2801,28,COUNTIF($L$20:L520,"&lt;&gt;")&lt;2901,29,COUNTIF($L$20:L520,"&lt;&gt;")&lt;3001,30),"")</f>
        <v/>
      </c>
      <c r="AM520" t="str">
        <f t="shared" si="35"/>
        <v/>
      </c>
      <c r="AN520" t="str">
        <f t="shared" si="39"/>
        <v/>
      </c>
      <c r="AP520" t="str">
        <f t="shared" si="38"/>
        <v/>
      </c>
      <c r="AQ520" t="str">
        <f>IF(AO520="","",COUNTIFS(AM520:$AM$3019,AO520))</f>
        <v/>
      </c>
    </row>
    <row r="521" spans="1:43" x14ac:dyDescent="0.25">
      <c r="A521" s="6" t="str">
        <f>IF(COUNT($A$20:A520)&lt;&gt;$B$4,IF(A520="","",A520+1),"")</f>
        <v/>
      </c>
      <c r="B521" s="3"/>
      <c r="C521" s="3"/>
      <c r="D521" s="122"/>
      <c r="E521" s="3"/>
      <c r="F521" s="3"/>
      <c r="G521" s="3"/>
      <c r="H521" s="3"/>
      <c r="I521" s="120"/>
      <c r="J521" s="3"/>
      <c r="K521" s="119" t="str" cm="1">
        <f t="array" ref="K521">IF(OR($J$14 = "A",$J$14 = "B",$J$14 = "C"),IF(I521="","",IF(LEN(I521)&gt;2,_xlfn.IFS(ISNUMBER(SEARCH("_",I521)),I521,ISNUMBER(SEARCH(", ",I521)),SUBSTITUTE(I521,", ","_"),ISNUMBER(SEARCH("/ ",I521)),SUBSTITUTE(I521,"/ ","_"),ISNUMBER(SEARCH(",",I521)),SUBSTITUTE(I521,",","_"),ISNUMBER(SEARCH("/",I521)),SUBSTITUTE(I521,"/","_"),ISNUMBER(SEARCH("",I521)),I521),I521)),IF(OR($J$14 = "J",$J$14 = "K"),"",IF(D521="","",IF(LEN(D521)&gt;2,_xlfn.IFS(ISNUMBER(SEARCH("_",D521)),D521,ISNUMBER(SEARCH(", ",D521)),SUBSTITUTE(D521,", ","_"),ISNUMBER(SEARCH("/ ",D521)),SUBSTITUTE(D521,"/ ","_"),ISNUMBER(SEARCH(",",D521)),SUBSTITUTE(D521,",","_"),ISNUMBER(SEARCH("/",D521)),SUBSTITUTE(D521,"/","_"),ISNUMBER(SEARCH("",D521)),D521),D521))))</f>
        <v/>
      </c>
      <c r="L521" s="1"/>
      <c r="M521" s="1" t="str">
        <f t="shared" si="36"/>
        <v/>
      </c>
      <c r="N521" s="94" t="str">
        <f>IF($L521="None","",IF(ISERROR(VLOOKUP($L521,Info!$B$4:$B$266,1,FALSE)),"",VLOOKUP($L521,Info!$B$4:$L$266,5,FALSE)))</f>
        <v/>
      </c>
      <c r="O521" s="94" t="str">
        <f>IF(K521="","",IF(AND($J$12&lt;&gt;"ABC",N521="3"),"BAC",IF(N521="3","ABC",IF($J$12&lt;&gt;"ABC",IF($J$10="Standard",VLOOKUP(K521,Info!$BE$4:$BF$481,2,FALSE),VLOOKUP(K521,Info!$BI$4:$BJ$482,2,FALSE)),IF($J$10="Standard",VLOOKUP(K521,Info!$AG$4:$AH$2994,2,FALSE),VLOOKUP(K521,Info!$AK$4:$AL$2997,2,FALSE))))))</f>
        <v/>
      </c>
      <c r="P521" s="94" t="str">
        <f>IF($L521="None","",IF(ISERROR(VLOOKUP($L521,Info!$B$4:$B$266,1,FALSE)),"",VLOOKUP($L521,Info!$B$4:$L$266,3,FALSE)))</f>
        <v/>
      </c>
      <c r="Q521" s="96" t="str">
        <f>IF($L521="None","",IF(ISERROR(VLOOKUP($L521,Info!$B$4:$B$266,1,FALSE)),"",VLOOKUP($L521,Info!$B$4:$L$266,4,FALSE)))</f>
        <v/>
      </c>
      <c r="R521" s="1"/>
      <c r="S521" s="6" t="str">
        <f t="shared" si="37"/>
        <v/>
      </c>
      <c r="T521" s="6" t="str">
        <f>IF($L521="None","",IF(ISERROR(VLOOKUP($L521,Info!$B$4:$B$266,1,FALSE)),"",VLOOKUP($L521,Info!$B$4:$L$266,11,FALSE)))</f>
        <v/>
      </c>
      <c r="U521" s="1"/>
      <c r="V521" s="1"/>
      <c r="W521" s="1"/>
      <c r="X521" s="1" t="str">
        <f>IF($L521="None","",IF(ISERROR(VLOOKUP($L521,Info!$B$4:$B$266,1,FALSE)),"",IF(OR(W521="Metallic Liquid Tight",W521="Non-Metallic Liquid Tight",W521="LSZH",W521="Greenfield"),VLOOKUP($L521,Info!$B$4:$L$266,7,FALSE),"N/A")))</f>
        <v/>
      </c>
      <c r="Y521" s="1"/>
      <c r="Z521" s="96" t="str">
        <f>IF($L521="None","",IF(ISERROR(VLOOKUP($L521,Info!$B$4:$B$266,1,FALSE)),"",VLOOKUP($L521,Info!$B$4:$L$266,9,FALSE)))</f>
        <v/>
      </c>
      <c r="AA521" s="96" t="str">
        <f>IF($L521="None","",IF(ISERROR(VLOOKUP($L521,Info!$B$4:$B$266,1,FALSE)),"",VLOOKUP($L521,Info!$B$4:$L$266,8,FALSE)))</f>
        <v/>
      </c>
      <c r="AB521" s="96" t="str">
        <f>IF($L521="None","",IF(ISERROR(VLOOKUP($L521,Info!$B$4:$B$266,1,FALSE)),"",VLOOKUP($L521,Info!$B$4:$L$266,10,FALSE)))</f>
        <v/>
      </c>
      <c r="AC521" s="1" t="str">
        <f>IF(W521="SO Cable","Black,White",IF(O521="","",IF(P521="","",IF($J$12&lt;&gt;"ABC",IF(P521&lt;="250",VLOOKUP(O521,Info!$AZ$4:$BB$22,3,FALSE),VLOOKUP(O521,Info!$AZ$23:$BB$39,3,FALSE)),IF(P521&lt;="250",VLOOKUP(O521,Info!$AO$4:$AQ$22,3,FALSE),VLOOKUP(O521,Info!$AO$23:$AP$39,3,FALSE))))))</f>
        <v/>
      </c>
      <c r="AD521" s="1"/>
      <c r="AE521" s="1" t="str">
        <f>IF($L521="None","",IF(ISERROR(VLOOKUP($L521,Info!$B$4:$B$266,1,FALSE)),"",VLOOKUP($L521,Info!$B$4:$L$266,4,FALSE)))</f>
        <v/>
      </c>
      <c r="AF521" s="1" t="str">
        <f>IF($L521="None","",IF(ISERROR(VLOOKUP($L521,Info!$B$4:$B$266,1,FALSE)),"",VLOOKUP($L521,Info!$B$4:$L$266,6,FALSE)))</f>
        <v/>
      </c>
      <c r="AG521" s="1"/>
      <c r="AH521" s="33" t="str" cm="1">
        <f t="array" ref="AH521">IF(AND(L521&lt;&gt;"",O521&lt;&gt;"",R521:S521&lt;&gt;"",W521:X521&lt;&gt;"",Z521:AA521&lt;&gt;"",AC521&lt;&gt;""),"Good","Bad")</f>
        <v>Bad</v>
      </c>
      <c r="AL521" t="str" cm="1">
        <f t="array" ref="AL521">IF(R521&gt;0,_xlfn.IFS(COUNTIF($L$20:L521,"&lt;&gt;")&lt;101,1,COUNTIF($L$20:L521,"&lt;&gt;")&lt;201,2,COUNTIF($L$20:L521,"&lt;&gt;")&lt;301,3,COUNTIF($L$20:L521,"&lt;&gt;")&lt;401,4,COUNTIF($L$20:L521,"&lt;&gt;")&lt;501,5,COUNTIF($L$20:L521,"&lt;&gt;")&lt;601,6,COUNTIF($L$20:L521,"&lt;&gt;")&lt;701,7,COUNTIF($L$20:L521,"&lt;&gt;")&lt;801,8,COUNTIF($L$20:L521,"&lt;&gt;")&lt;901,9,COUNTIF($L$20:L521,"&lt;&gt;")&lt;1001,10,COUNTIF($L$20:L521,"&lt;&gt;")&lt;1101,11,COUNTIF($L$20:L521,"&lt;&gt;")&lt;1201,12,COUNTIF($L$20:L521,"&lt;&gt;")&lt;1301,13,COUNTIF($L$20:L521,"&lt;&gt;")&lt;1401,14,COUNTIF($L$20:L521,"&lt;&gt;")&lt;1501,15,COUNTIF($L$20:L521,"&lt;&gt;")&lt;1601,16,COUNTIF($L$20:L521,"&lt;&gt;")&lt;1701,17,COUNTIF($L$20:L521,"&lt;&gt;")&lt;1801,18,COUNTIF($L$20:L521,"&lt;&gt;")&lt;1901,19,COUNTIF($L$20:L521,"&lt;&gt;")&lt;2001,20,COUNTIF($L$20:L521,"&lt;&gt;")&lt;2101,21,COUNTIF($L$20:L521,"&lt;&gt;")&lt;2201,22,COUNTIF($L$20:L521,"&lt;&gt;")&lt;2301,23,COUNTIF($L$20:L521,"&lt;&gt;")&lt;2401,24,COUNTIF($L$20:L521,"&lt;&gt;")&lt;2501,25,COUNTIF($L$20:L521,"&lt;&gt;")&lt;2601,26,COUNTIF($L$20:L521,"&lt;&gt;")&lt;2701,27,COUNTIF($L$20:L521,"&lt;&gt;")&lt;2801,28,COUNTIF($L$20:L521,"&lt;&gt;")&lt;2901,29,COUNTIF($L$20:L521,"&lt;&gt;")&lt;3001,30),"")</f>
        <v/>
      </c>
      <c r="AM521" t="str">
        <f t="shared" si="35"/>
        <v/>
      </c>
      <c r="AN521" t="str">
        <f t="shared" si="39"/>
        <v/>
      </c>
      <c r="AP521" t="str">
        <f t="shared" si="38"/>
        <v/>
      </c>
      <c r="AQ521" t="str">
        <f>IF(AO521="","",COUNTIFS(AM521:$AM$3019,AO521))</f>
        <v/>
      </c>
    </row>
    <row r="522" spans="1:43" x14ac:dyDescent="0.25">
      <c r="A522" s="6" t="str">
        <f>IF(COUNT($A$20:A521)&lt;&gt;$B$4,IF(A521="","",A521+1),"")</f>
        <v/>
      </c>
      <c r="B522" s="3"/>
      <c r="C522" s="3"/>
      <c r="D522" s="122"/>
      <c r="E522" s="3"/>
      <c r="F522" s="3"/>
      <c r="G522" s="3"/>
      <c r="H522" s="3"/>
      <c r="I522" s="120"/>
      <c r="J522" s="3"/>
      <c r="K522" s="119" t="str" cm="1">
        <f t="array" ref="K522">IF(OR($J$14 = "A",$J$14 = "B",$J$14 = "C"),IF(I522="","",IF(LEN(I522)&gt;2,_xlfn.IFS(ISNUMBER(SEARCH("_",I522)),I522,ISNUMBER(SEARCH(", ",I522)),SUBSTITUTE(I522,", ","_"),ISNUMBER(SEARCH("/ ",I522)),SUBSTITUTE(I522,"/ ","_"),ISNUMBER(SEARCH(",",I522)),SUBSTITUTE(I522,",","_"),ISNUMBER(SEARCH("/",I522)),SUBSTITUTE(I522,"/","_"),ISNUMBER(SEARCH("",I522)),I522),I522)),IF(OR($J$14 = "J",$J$14 = "K"),"",IF(D522="","",IF(LEN(D522)&gt;2,_xlfn.IFS(ISNUMBER(SEARCH("_",D522)),D522,ISNUMBER(SEARCH(", ",D522)),SUBSTITUTE(D522,", ","_"),ISNUMBER(SEARCH("/ ",D522)),SUBSTITUTE(D522,"/ ","_"),ISNUMBER(SEARCH(",",D522)),SUBSTITUTE(D522,",","_"),ISNUMBER(SEARCH("/",D522)),SUBSTITUTE(D522,"/","_"),ISNUMBER(SEARCH("",D522)),D522),D522))))</f>
        <v/>
      </c>
      <c r="L522" s="1"/>
      <c r="M522" s="1" t="str">
        <f t="shared" si="36"/>
        <v/>
      </c>
      <c r="N522" s="94" t="str">
        <f>IF($L522="None","",IF(ISERROR(VLOOKUP($L522,Info!$B$4:$B$266,1,FALSE)),"",VLOOKUP($L522,Info!$B$4:$L$266,5,FALSE)))</f>
        <v/>
      </c>
      <c r="O522" s="94" t="str">
        <f>IF(K522="","",IF(AND($J$12&lt;&gt;"ABC",N522="3"),"BAC",IF(N522="3","ABC",IF($J$12&lt;&gt;"ABC",IF($J$10="Standard",VLOOKUP(K522,Info!$BE$4:$BF$481,2,FALSE),VLOOKUP(K522,Info!$BI$4:$BJ$482,2,FALSE)),IF($J$10="Standard",VLOOKUP(K522,Info!$AG$4:$AH$2994,2,FALSE),VLOOKUP(K522,Info!$AK$4:$AL$2997,2,FALSE))))))</f>
        <v/>
      </c>
      <c r="P522" s="94" t="str">
        <f>IF($L522="None","",IF(ISERROR(VLOOKUP($L522,Info!$B$4:$B$266,1,FALSE)),"",VLOOKUP($L522,Info!$B$4:$L$266,3,FALSE)))</f>
        <v/>
      </c>
      <c r="Q522" s="96" t="str">
        <f>IF($L522="None","",IF(ISERROR(VLOOKUP($L522,Info!$B$4:$B$266,1,FALSE)),"",VLOOKUP($L522,Info!$B$4:$L$266,4,FALSE)))</f>
        <v/>
      </c>
      <c r="R522" s="1"/>
      <c r="S522" s="6" t="str">
        <f t="shared" si="37"/>
        <v/>
      </c>
      <c r="T522" s="6" t="str">
        <f>IF($L522="None","",IF(ISERROR(VLOOKUP($L522,Info!$B$4:$B$266,1,FALSE)),"",VLOOKUP($L522,Info!$B$4:$L$266,11,FALSE)))</f>
        <v/>
      </c>
      <c r="U522" s="1"/>
      <c r="V522" s="1"/>
      <c r="W522" s="1"/>
      <c r="X522" s="1" t="str">
        <f>IF($L522="None","",IF(ISERROR(VLOOKUP($L522,Info!$B$4:$B$266,1,FALSE)),"",IF(OR(W522="Metallic Liquid Tight",W522="Non-Metallic Liquid Tight",W522="LSZH",W522="Greenfield"),VLOOKUP($L522,Info!$B$4:$L$266,7,FALSE),"N/A")))</f>
        <v/>
      </c>
      <c r="Y522" s="1"/>
      <c r="Z522" s="96" t="str">
        <f>IF($L522="None","",IF(ISERROR(VLOOKUP($L522,Info!$B$4:$B$266,1,FALSE)),"",VLOOKUP($L522,Info!$B$4:$L$266,9,FALSE)))</f>
        <v/>
      </c>
      <c r="AA522" s="96" t="str">
        <f>IF($L522="None","",IF(ISERROR(VLOOKUP($L522,Info!$B$4:$B$266,1,FALSE)),"",VLOOKUP($L522,Info!$B$4:$L$266,8,FALSE)))</f>
        <v/>
      </c>
      <c r="AB522" s="96" t="str">
        <f>IF($L522="None","",IF(ISERROR(VLOOKUP($L522,Info!$B$4:$B$266,1,FALSE)),"",VLOOKUP($L522,Info!$B$4:$L$266,10,FALSE)))</f>
        <v/>
      </c>
      <c r="AC522" s="1" t="str">
        <f>IF(W522="SO Cable","Black,White",IF(O522="","",IF(P522="","",IF($J$12&lt;&gt;"ABC",IF(P522&lt;="250",VLOOKUP(O522,Info!$AZ$4:$BB$22,3,FALSE),VLOOKUP(O522,Info!$AZ$23:$BB$39,3,FALSE)),IF(P522&lt;="250",VLOOKUP(O522,Info!$AO$4:$AQ$22,3,FALSE),VLOOKUP(O522,Info!$AO$23:$AP$39,3,FALSE))))))</f>
        <v/>
      </c>
      <c r="AD522" s="1"/>
      <c r="AE522" s="1" t="str">
        <f>IF($L522="None","",IF(ISERROR(VLOOKUP($L522,Info!$B$4:$B$266,1,FALSE)),"",VLOOKUP($L522,Info!$B$4:$L$266,4,FALSE)))</f>
        <v/>
      </c>
      <c r="AF522" s="1" t="str">
        <f>IF($L522="None","",IF(ISERROR(VLOOKUP($L522,Info!$B$4:$B$266,1,FALSE)),"",VLOOKUP($L522,Info!$B$4:$L$266,6,FALSE)))</f>
        <v/>
      </c>
      <c r="AG522" s="1"/>
      <c r="AH522" s="33" t="str" cm="1">
        <f t="array" ref="AH522">IF(AND(L522&lt;&gt;"",O522&lt;&gt;"",R522:S522&lt;&gt;"",W522:X522&lt;&gt;"",Z522:AA522&lt;&gt;"",AC522&lt;&gt;""),"Good","Bad")</f>
        <v>Bad</v>
      </c>
      <c r="AL522" t="str" cm="1">
        <f t="array" ref="AL522">IF(R522&gt;0,_xlfn.IFS(COUNTIF($L$20:L522,"&lt;&gt;")&lt;101,1,COUNTIF($L$20:L522,"&lt;&gt;")&lt;201,2,COUNTIF($L$20:L522,"&lt;&gt;")&lt;301,3,COUNTIF($L$20:L522,"&lt;&gt;")&lt;401,4,COUNTIF($L$20:L522,"&lt;&gt;")&lt;501,5,COUNTIF($L$20:L522,"&lt;&gt;")&lt;601,6,COUNTIF($L$20:L522,"&lt;&gt;")&lt;701,7,COUNTIF($L$20:L522,"&lt;&gt;")&lt;801,8,COUNTIF($L$20:L522,"&lt;&gt;")&lt;901,9,COUNTIF($L$20:L522,"&lt;&gt;")&lt;1001,10,COUNTIF($L$20:L522,"&lt;&gt;")&lt;1101,11,COUNTIF($L$20:L522,"&lt;&gt;")&lt;1201,12,COUNTIF($L$20:L522,"&lt;&gt;")&lt;1301,13,COUNTIF($L$20:L522,"&lt;&gt;")&lt;1401,14,COUNTIF($L$20:L522,"&lt;&gt;")&lt;1501,15,COUNTIF($L$20:L522,"&lt;&gt;")&lt;1601,16,COUNTIF($L$20:L522,"&lt;&gt;")&lt;1701,17,COUNTIF($L$20:L522,"&lt;&gt;")&lt;1801,18,COUNTIF($L$20:L522,"&lt;&gt;")&lt;1901,19,COUNTIF($L$20:L522,"&lt;&gt;")&lt;2001,20,COUNTIF($L$20:L522,"&lt;&gt;")&lt;2101,21,COUNTIF($L$20:L522,"&lt;&gt;")&lt;2201,22,COUNTIF($L$20:L522,"&lt;&gt;")&lt;2301,23,COUNTIF($L$20:L522,"&lt;&gt;")&lt;2401,24,COUNTIF($L$20:L522,"&lt;&gt;")&lt;2501,25,COUNTIF($L$20:L522,"&lt;&gt;")&lt;2601,26,COUNTIF($L$20:L522,"&lt;&gt;")&lt;2701,27,COUNTIF($L$20:L522,"&lt;&gt;")&lt;2801,28,COUNTIF($L$20:L522,"&lt;&gt;")&lt;2901,29,COUNTIF($L$20:L522,"&lt;&gt;")&lt;3001,30),"")</f>
        <v/>
      </c>
      <c r="AM522" t="str">
        <f t="shared" si="35"/>
        <v/>
      </c>
      <c r="AN522" t="str">
        <f t="shared" si="39"/>
        <v/>
      </c>
      <c r="AP522" t="str">
        <f t="shared" si="38"/>
        <v/>
      </c>
      <c r="AQ522" t="str">
        <f>IF(AO522="","",COUNTIFS(AM522:$AM$3019,AO522))</f>
        <v/>
      </c>
    </row>
    <row r="523" spans="1:43" x14ac:dyDescent="0.25">
      <c r="A523" s="6" t="str">
        <f>IF(COUNT($A$20:A522)&lt;&gt;$B$4,IF(A522="","",A522+1),"")</f>
        <v/>
      </c>
      <c r="B523" s="3"/>
      <c r="C523" s="3"/>
      <c r="D523" s="122"/>
      <c r="E523" s="3"/>
      <c r="F523" s="3"/>
      <c r="G523" s="3"/>
      <c r="H523" s="3"/>
      <c r="I523" s="120"/>
      <c r="J523" s="3"/>
      <c r="K523" s="119" t="str" cm="1">
        <f t="array" ref="K523">IF(OR($J$14 = "A",$J$14 = "B",$J$14 = "C"),IF(I523="","",IF(LEN(I523)&gt;2,_xlfn.IFS(ISNUMBER(SEARCH("_",I523)),I523,ISNUMBER(SEARCH(", ",I523)),SUBSTITUTE(I523,", ","_"),ISNUMBER(SEARCH("/ ",I523)),SUBSTITUTE(I523,"/ ","_"),ISNUMBER(SEARCH(",",I523)),SUBSTITUTE(I523,",","_"),ISNUMBER(SEARCH("/",I523)),SUBSTITUTE(I523,"/","_"),ISNUMBER(SEARCH("",I523)),I523),I523)),IF(OR($J$14 = "J",$J$14 = "K"),"",IF(D523="","",IF(LEN(D523)&gt;2,_xlfn.IFS(ISNUMBER(SEARCH("_",D523)),D523,ISNUMBER(SEARCH(", ",D523)),SUBSTITUTE(D523,", ","_"),ISNUMBER(SEARCH("/ ",D523)),SUBSTITUTE(D523,"/ ","_"),ISNUMBER(SEARCH(",",D523)),SUBSTITUTE(D523,",","_"),ISNUMBER(SEARCH("/",D523)),SUBSTITUTE(D523,"/","_"),ISNUMBER(SEARCH("",D523)),D523),D523))))</f>
        <v/>
      </c>
      <c r="L523" s="1"/>
      <c r="M523" s="1" t="str">
        <f t="shared" si="36"/>
        <v/>
      </c>
      <c r="N523" s="94" t="str">
        <f>IF($L523="None","",IF(ISERROR(VLOOKUP($L523,Info!$B$4:$B$266,1,FALSE)),"",VLOOKUP($L523,Info!$B$4:$L$266,5,FALSE)))</f>
        <v/>
      </c>
      <c r="O523" s="94" t="str">
        <f>IF(K523="","",IF(AND($J$12&lt;&gt;"ABC",N523="3"),"BAC",IF(N523="3","ABC",IF($J$12&lt;&gt;"ABC",IF($J$10="Standard",VLOOKUP(K523,Info!$BE$4:$BF$481,2,FALSE),VLOOKUP(K523,Info!$BI$4:$BJ$482,2,FALSE)),IF($J$10="Standard",VLOOKUP(K523,Info!$AG$4:$AH$2994,2,FALSE),VLOOKUP(K523,Info!$AK$4:$AL$2997,2,FALSE))))))</f>
        <v/>
      </c>
      <c r="P523" s="94" t="str">
        <f>IF($L523="None","",IF(ISERROR(VLOOKUP($L523,Info!$B$4:$B$266,1,FALSE)),"",VLOOKUP($L523,Info!$B$4:$L$266,3,FALSE)))</f>
        <v/>
      </c>
      <c r="Q523" s="96" t="str">
        <f>IF($L523="None","",IF(ISERROR(VLOOKUP($L523,Info!$B$4:$B$266,1,FALSE)),"",VLOOKUP($L523,Info!$B$4:$L$266,4,FALSE)))</f>
        <v/>
      </c>
      <c r="R523" s="1"/>
      <c r="S523" s="6" t="str">
        <f t="shared" si="37"/>
        <v/>
      </c>
      <c r="T523" s="6" t="str">
        <f>IF($L523="None","",IF(ISERROR(VLOOKUP($L523,Info!$B$4:$B$266,1,FALSE)),"",VLOOKUP($L523,Info!$B$4:$L$266,11,FALSE)))</f>
        <v/>
      </c>
      <c r="U523" s="1"/>
      <c r="V523" s="1"/>
      <c r="W523" s="1"/>
      <c r="X523" s="1" t="str">
        <f>IF($L523="None","",IF(ISERROR(VLOOKUP($L523,Info!$B$4:$B$266,1,FALSE)),"",IF(OR(W523="Metallic Liquid Tight",W523="Non-Metallic Liquid Tight",W523="LSZH",W523="Greenfield"),VLOOKUP($L523,Info!$B$4:$L$266,7,FALSE),"N/A")))</f>
        <v/>
      </c>
      <c r="Y523" s="1"/>
      <c r="Z523" s="96" t="str">
        <f>IF($L523="None","",IF(ISERROR(VLOOKUP($L523,Info!$B$4:$B$266,1,FALSE)),"",VLOOKUP($L523,Info!$B$4:$L$266,9,FALSE)))</f>
        <v/>
      </c>
      <c r="AA523" s="96" t="str">
        <f>IF($L523="None","",IF(ISERROR(VLOOKUP($L523,Info!$B$4:$B$266,1,FALSE)),"",VLOOKUP($L523,Info!$B$4:$L$266,8,FALSE)))</f>
        <v/>
      </c>
      <c r="AB523" s="96" t="str">
        <f>IF($L523="None","",IF(ISERROR(VLOOKUP($L523,Info!$B$4:$B$266,1,FALSE)),"",VLOOKUP($L523,Info!$B$4:$L$266,10,FALSE)))</f>
        <v/>
      </c>
      <c r="AC523" s="1" t="str">
        <f>IF(W523="SO Cable","Black,White",IF(O523="","",IF(P523="","",IF($J$12&lt;&gt;"ABC",IF(P523&lt;="250",VLOOKUP(O523,Info!$AZ$4:$BB$22,3,FALSE),VLOOKUP(O523,Info!$AZ$23:$BB$39,3,FALSE)),IF(P523&lt;="250",VLOOKUP(O523,Info!$AO$4:$AQ$22,3,FALSE),VLOOKUP(O523,Info!$AO$23:$AP$39,3,FALSE))))))</f>
        <v/>
      </c>
      <c r="AD523" s="1"/>
      <c r="AE523" s="1" t="str">
        <f>IF($L523="None","",IF(ISERROR(VLOOKUP($L523,Info!$B$4:$B$266,1,FALSE)),"",VLOOKUP($L523,Info!$B$4:$L$266,4,FALSE)))</f>
        <v/>
      </c>
      <c r="AF523" s="1" t="str">
        <f>IF($L523="None","",IF(ISERROR(VLOOKUP($L523,Info!$B$4:$B$266,1,FALSE)),"",VLOOKUP($L523,Info!$B$4:$L$266,6,FALSE)))</f>
        <v/>
      </c>
      <c r="AG523" s="1"/>
      <c r="AH523" s="33" t="str" cm="1">
        <f t="array" ref="AH523">IF(AND(L523&lt;&gt;"",O523&lt;&gt;"",R523:S523&lt;&gt;"",W523:X523&lt;&gt;"",Z523:AA523&lt;&gt;"",AC523&lt;&gt;""),"Good","Bad")</f>
        <v>Bad</v>
      </c>
      <c r="AL523" t="str" cm="1">
        <f t="array" ref="AL523">IF(R523&gt;0,_xlfn.IFS(COUNTIF($L$20:L523,"&lt;&gt;")&lt;101,1,COUNTIF($L$20:L523,"&lt;&gt;")&lt;201,2,COUNTIF($L$20:L523,"&lt;&gt;")&lt;301,3,COUNTIF($L$20:L523,"&lt;&gt;")&lt;401,4,COUNTIF($L$20:L523,"&lt;&gt;")&lt;501,5,COUNTIF($L$20:L523,"&lt;&gt;")&lt;601,6,COUNTIF($L$20:L523,"&lt;&gt;")&lt;701,7,COUNTIF($L$20:L523,"&lt;&gt;")&lt;801,8,COUNTIF($L$20:L523,"&lt;&gt;")&lt;901,9,COUNTIF($L$20:L523,"&lt;&gt;")&lt;1001,10,COUNTIF($L$20:L523,"&lt;&gt;")&lt;1101,11,COUNTIF($L$20:L523,"&lt;&gt;")&lt;1201,12,COUNTIF($L$20:L523,"&lt;&gt;")&lt;1301,13,COUNTIF($L$20:L523,"&lt;&gt;")&lt;1401,14,COUNTIF($L$20:L523,"&lt;&gt;")&lt;1501,15,COUNTIF($L$20:L523,"&lt;&gt;")&lt;1601,16,COUNTIF($L$20:L523,"&lt;&gt;")&lt;1701,17,COUNTIF($L$20:L523,"&lt;&gt;")&lt;1801,18,COUNTIF($L$20:L523,"&lt;&gt;")&lt;1901,19,COUNTIF($L$20:L523,"&lt;&gt;")&lt;2001,20,COUNTIF($L$20:L523,"&lt;&gt;")&lt;2101,21,COUNTIF($L$20:L523,"&lt;&gt;")&lt;2201,22,COUNTIF($L$20:L523,"&lt;&gt;")&lt;2301,23,COUNTIF($L$20:L523,"&lt;&gt;")&lt;2401,24,COUNTIF($L$20:L523,"&lt;&gt;")&lt;2501,25,COUNTIF($L$20:L523,"&lt;&gt;")&lt;2601,26,COUNTIF($L$20:L523,"&lt;&gt;")&lt;2701,27,COUNTIF($L$20:L523,"&lt;&gt;")&lt;2801,28,COUNTIF($L$20:L523,"&lt;&gt;")&lt;2901,29,COUNTIF($L$20:L523,"&lt;&gt;")&lt;3001,30),"")</f>
        <v/>
      </c>
      <c r="AM523" t="str">
        <f t="shared" si="35"/>
        <v/>
      </c>
      <c r="AN523" t="str">
        <f t="shared" si="39"/>
        <v/>
      </c>
      <c r="AP523" t="str">
        <f t="shared" si="38"/>
        <v/>
      </c>
      <c r="AQ523" t="str">
        <f>IF(AO523="","",COUNTIFS(AM523:$AM$3019,AO523))</f>
        <v/>
      </c>
    </row>
    <row r="524" spans="1:43" x14ac:dyDescent="0.25">
      <c r="A524" s="6" t="str">
        <f>IF(COUNT($A$20:A523)&lt;&gt;$B$4,IF(A523="","",A523+1),"")</f>
        <v/>
      </c>
      <c r="B524" s="3"/>
      <c r="C524" s="3"/>
      <c r="D524" s="122"/>
      <c r="E524" s="3"/>
      <c r="F524" s="3"/>
      <c r="G524" s="3"/>
      <c r="H524" s="3"/>
      <c r="I524" s="120"/>
      <c r="J524" s="3"/>
      <c r="K524" s="119" t="str" cm="1">
        <f t="array" ref="K524">IF(OR($J$14 = "A",$J$14 = "B",$J$14 = "C"),IF(I524="","",IF(LEN(I524)&gt;2,_xlfn.IFS(ISNUMBER(SEARCH("_",I524)),I524,ISNUMBER(SEARCH(", ",I524)),SUBSTITUTE(I524,", ","_"),ISNUMBER(SEARCH("/ ",I524)),SUBSTITUTE(I524,"/ ","_"),ISNUMBER(SEARCH(",",I524)),SUBSTITUTE(I524,",","_"),ISNUMBER(SEARCH("/",I524)),SUBSTITUTE(I524,"/","_"),ISNUMBER(SEARCH("",I524)),I524),I524)),IF(OR($J$14 = "J",$J$14 = "K"),"",IF(D524="","",IF(LEN(D524)&gt;2,_xlfn.IFS(ISNUMBER(SEARCH("_",D524)),D524,ISNUMBER(SEARCH(", ",D524)),SUBSTITUTE(D524,", ","_"),ISNUMBER(SEARCH("/ ",D524)),SUBSTITUTE(D524,"/ ","_"),ISNUMBER(SEARCH(",",D524)),SUBSTITUTE(D524,",","_"),ISNUMBER(SEARCH("/",D524)),SUBSTITUTE(D524,"/","_"),ISNUMBER(SEARCH("",D524)),D524),D524))))</f>
        <v/>
      </c>
      <c r="L524" s="1"/>
      <c r="M524" s="1" t="str">
        <f t="shared" si="36"/>
        <v/>
      </c>
      <c r="N524" s="94" t="str">
        <f>IF($L524="None","",IF(ISERROR(VLOOKUP($L524,Info!$B$4:$B$266,1,FALSE)),"",VLOOKUP($L524,Info!$B$4:$L$266,5,FALSE)))</f>
        <v/>
      </c>
      <c r="O524" s="94" t="str">
        <f>IF(K524="","",IF(AND($J$12&lt;&gt;"ABC",N524="3"),"BAC",IF(N524="3","ABC",IF($J$12&lt;&gt;"ABC",IF($J$10="Standard",VLOOKUP(K524,Info!$BE$4:$BF$481,2,FALSE),VLOOKUP(K524,Info!$BI$4:$BJ$482,2,FALSE)),IF($J$10="Standard",VLOOKUP(K524,Info!$AG$4:$AH$2994,2,FALSE),VLOOKUP(K524,Info!$AK$4:$AL$2997,2,FALSE))))))</f>
        <v/>
      </c>
      <c r="P524" s="94" t="str">
        <f>IF($L524="None","",IF(ISERROR(VLOOKUP($L524,Info!$B$4:$B$266,1,FALSE)),"",VLOOKUP($L524,Info!$B$4:$L$266,3,FALSE)))</f>
        <v/>
      </c>
      <c r="Q524" s="96" t="str">
        <f>IF($L524="None","",IF(ISERROR(VLOOKUP($L524,Info!$B$4:$B$266,1,FALSE)),"",VLOOKUP($L524,Info!$B$4:$L$266,4,FALSE)))</f>
        <v/>
      </c>
      <c r="R524" s="1"/>
      <c r="S524" s="6" t="str">
        <f t="shared" si="37"/>
        <v/>
      </c>
      <c r="T524" s="6" t="str">
        <f>IF($L524="None","",IF(ISERROR(VLOOKUP($L524,Info!$B$4:$B$266,1,FALSE)),"",VLOOKUP($L524,Info!$B$4:$L$266,11,FALSE)))</f>
        <v/>
      </c>
      <c r="U524" s="1"/>
      <c r="V524" s="1"/>
      <c r="W524" s="1"/>
      <c r="X524" s="1" t="str">
        <f>IF($L524="None","",IF(ISERROR(VLOOKUP($L524,Info!$B$4:$B$266,1,FALSE)),"",IF(OR(W524="Metallic Liquid Tight",W524="Non-Metallic Liquid Tight",W524="LSZH",W524="Greenfield"),VLOOKUP($L524,Info!$B$4:$L$266,7,FALSE),"N/A")))</f>
        <v/>
      </c>
      <c r="Y524" s="1"/>
      <c r="Z524" s="96" t="str">
        <f>IF($L524="None","",IF(ISERROR(VLOOKUP($L524,Info!$B$4:$B$266,1,FALSE)),"",VLOOKUP($L524,Info!$B$4:$L$266,9,FALSE)))</f>
        <v/>
      </c>
      <c r="AA524" s="96" t="str">
        <f>IF($L524="None","",IF(ISERROR(VLOOKUP($L524,Info!$B$4:$B$266,1,FALSE)),"",VLOOKUP($L524,Info!$B$4:$L$266,8,FALSE)))</f>
        <v/>
      </c>
      <c r="AB524" s="96" t="str">
        <f>IF($L524="None","",IF(ISERROR(VLOOKUP($L524,Info!$B$4:$B$266,1,FALSE)),"",VLOOKUP($L524,Info!$B$4:$L$266,10,FALSE)))</f>
        <v/>
      </c>
      <c r="AC524" s="1" t="str">
        <f>IF(W524="SO Cable","Black,White",IF(O524="","",IF(P524="","",IF($J$12&lt;&gt;"ABC",IF(P524&lt;="250",VLOOKUP(O524,Info!$AZ$4:$BB$22,3,FALSE),VLOOKUP(O524,Info!$AZ$23:$BB$39,3,FALSE)),IF(P524&lt;="250",VLOOKUP(O524,Info!$AO$4:$AQ$22,3,FALSE),VLOOKUP(O524,Info!$AO$23:$AP$39,3,FALSE))))))</f>
        <v/>
      </c>
      <c r="AD524" s="1"/>
      <c r="AE524" s="1" t="str">
        <f>IF($L524="None","",IF(ISERROR(VLOOKUP($L524,Info!$B$4:$B$266,1,FALSE)),"",VLOOKUP($L524,Info!$B$4:$L$266,4,FALSE)))</f>
        <v/>
      </c>
      <c r="AF524" s="1" t="str">
        <f>IF($L524="None","",IF(ISERROR(VLOOKUP($L524,Info!$B$4:$B$266,1,FALSE)),"",VLOOKUP($L524,Info!$B$4:$L$266,6,FALSE)))</f>
        <v/>
      </c>
      <c r="AG524" s="1"/>
      <c r="AH524" s="33" t="str" cm="1">
        <f t="array" ref="AH524">IF(AND(L524&lt;&gt;"",O524&lt;&gt;"",R524:S524&lt;&gt;"",W524:X524&lt;&gt;"",Z524:AA524&lt;&gt;"",AC524&lt;&gt;""),"Good","Bad")</f>
        <v>Bad</v>
      </c>
      <c r="AL524" t="str" cm="1">
        <f t="array" ref="AL524">IF(R524&gt;0,_xlfn.IFS(COUNTIF($L$20:L524,"&lt;&gt;")&lt;101,1,COUNTIF($L$20:L524,"&lt;&gt;")&lt;201,2,COUNTIF($L$20:L524,"&lt;&gt;")&lt;301,3,COUNTIF($L$20:L524,"&lt;&gt;")&lt;401,4,COUNTIF($L$20:L524,"&lt;&gt;")&lt;501,5,COUNTIF($L$20:L524,"&lt;&gt;")&lt;601,6,COUNTIF($L$20:L524,"&lt;&gt;")&lt;701,7,COUNTIF($L$20:L524,"&lt;&gt;")&lt;801,8,COUNTIF($L$20:L524,"&lt;&gt;")&lt;901,9,COUNTIF($L$20:L524,"&lt;&gt;")&lt;1001,10,COUNTIF($L$20:L524,"&lt;&gt;")&lt;1101,11,COUNTIF($L$20:L524,"&lt;&gt;")&lt;1201,12,COUNTIF($L$20:L524,"&lt;&gt;")&lt;1301,13,COUNTIF($L$20:L524,"&lt;&gt;")&lt;1401,14,COUNTIF($L$20:L524,"&lt;&gt;")&lt;1501,15,COUNTIF($L$20:L524,"&lt;&gt;")&lt;1601,16,COUNTIF($L$20:L524,"&lt;&gt;")&lt;1701,17,COUNTIF($L$20:L524,"&lt;&gt;")&lt;1801,18,COUNTIF($L$20:L524,"&lt;&gt;")&lt;1901,19,COUNTIF($L$20:L524,"&lt;&gt;")&lt;2001,20,COUNTIF($L$20:L524,"&lt;&gt;")&lt;2101,21,COUNTIF($L$20:L524,"&lt;&gt;")&lt;2201,22,COUNTIF($L$20:L524,"&lt;&gt;")&lt;2301,23,COUNTIF($L$20:L524,"&lt;&gt;")&lt;2401,24,COUNTIF($L$20:L524,"&lt;&gt;")&lt;2501,25,COUNTIF($L$20:L524,"&lt;&gt;")&lt;2601,26,COUNTIF($L$20:L524,"&lt;&gt;")&lt;2701,27,COUNTIF($L$20:L524,"&lt;&gt;")&lt;2801,28,COUNTIF($L$20:L524,"&lt;&gt;")&lt;2901,29,COUNTIF($L$20:L524,"&lt;&gt;")&lt;3001,30),"")</f>
        <v/>
      </c>
      <c r="AM524" t="str">
        <f t="shared" si="35"/>
        <v/>
      </c>
      <c r="AN524" t="str">
        <f t="shared" si="39"/>
        <v/>
      </c>
      <c r="AP524" t="str">
        <f t="shared" si="38"/>
        <v/>
      </c>
      <c r="AQ524" t="str">
        <f>IF(AO524="","",COUNTIFS(AM524:$AM$3019,AO524))</f>
        <v/>
      </c>
    </row>
    <row r="525" spans="1:43" x14ac:dyDescent="0.25">
      <c r="A525" s="6" t="str">
        <f>IF(COUNT($A$20:A524)&lt;&gt;$B$4,IF(A524="","",A524+1),"")</f>
        <v/>
      </c>
      <c r="B525" s="3"/>
      <c r="C525" s="3"/>
      <c r="D525" s="122"/>
      <c r="E525" s="3"/>
      <c r="F525" s="3"/>
      <c r="G525" s="3"/>
      <c r="H525" s="3"/>
      <c r="I525" s="120"/>
      <c r="J525" s="3"/>
      <c r="K525" s="119" t="str" cm="1">
        <f t="array" ref="K525">IF(OR($J$14 = "A",$J$14 = "B",$J$14 = "C"),IF(I525="","",IF(LEN(I525)&gt;2,_xlfn.IFS(ISNUMBER(SEARCH("_",I525)),I525,ISNUMBER(SEARCH(", ",I525)),SUBSTITUTE(I525,", ","_"),ISNUMBER(SEARCH("/ ",I525)),SUBSTITUTE(I525,"/ ","_"),ISNUMBER(SEARCH(",",I525)),SUBSTITUTE(I525,",","_"),ISNUMBER(SEARCH("/",I525)),SUBSTITUTE(I525,"/","_"),ISNUMBER(SEARCH("",I525)),I525),I525)),IF(OR($J$14 = "J",$J$14 = "K"),"",IF(D525="","",IF(LEN(D525)&gt;2,_xlfn.IFS(ISNUMBER(SEARCH("_",D525)),D525,ISNUMBER(SEARCH(", ",D525)),SUBSTITUTE(D525,", ","_"),ISNUMBER(SEARCH("/ ",D525)),SUBSTITUTE(D525,"/ ","_"),ISNUMBER(SEARCH(",",D525)),SUBSTITUTE(D525,",","_"),ISNUMBER(SEARCH("/",D525)),SUBSTITUTE(D525,"/","_"),ISNUMBER(SEARCH("",D525)),D525),D525))))</f>
        <v/>
      </c>
      <c r="L525" s="1"/>
      <c r="M525" s="1" t="str">
        <f t="shared" si="36"/>
        <v/>
      </c>
      <c r="N525" s="94" t="str">
        <f>IF($L525="None","",IF(ISERROR(VLOOKUP($L525,Info!$B$4:$B$266,1,FALSE)),"",VLOOKUP($L525,Info!$B$4:$L$266,5,FALSE)))</f>
        <v/>
      </c>
      <c r="O525" s="94" t="str">
        <f>IF(K525="","",IF(AND($J$12&lt;&gt;"ABC",N525="3"),"BAC",IF(N525="3","ABC",IF($J$12&lt;&gt;"ABC",IF($J$10="Standard",VLOOKUP(K525,Info!$BE$4:$BF$481,2,FALSE),VLOOKUP(K525,Info!$BI$4:$BJ$482,2,FALSE)),IF($J$10="Standard",VLOOKUP(K525,Info!$AG$4:$AH$2994,2,FALSE),VLOOKUP(K525,Info!$AK$4:$AL$2997,2,FALSE))))))</f>
        <v/>
      </c>
      <c r="P525" s="94" t="str">
        <f>IF($L525="None","",IF(ISERROR(VLOOKUP($L525,Info!$B$4:$B$266,1,FALSE)),"",VLOOKUP($L525,Info!$B$4:$L$266,3,FALSE)))</f>
        <v/>
      </c>
      <c r="Q525" s="96" t="str">
        <f>IF($L525="None","",IF(ISERROR(VLOOKUP($L525,Info!$B$4:$B$266,1,FALSE)),"",VLOOKUP($L525,Info!$B$4:$L$266,4,FALSE)))</f>
        <v/>
      </c>
      <c r="R525" s="1"/>
      <c r="S525" s="6" t="str">
        <f t="shared" si="37"/>
        <v/>
      </c>
      <c r="T525" s="6" t="str">
        <f>IF($L525="None","",IF(ISERROR(VLOOKUP($L525,Info!$B$4:$B$266,1,FALSE)),"",VLOOKUP($L525,Info!$B$4:$L$266,11,FALSE)))</f>
        <v/>
      </c>
      <c r="U525" s="1"/>
      <c r="V525" s="1"/>
      <c r="W525" s="1"/>
      <c r="X525" s="1" t="str">
        <f>IF($L525="None","",IF(ISERROR(VLOOKUP($L525,Info!$B$4:$B$266,1,FALSE)),"",IF(OR(W525="Metallic Liquid Tight",W525="Non-Metallic Liquid Tight",W525="LSZH",W525="Greenfield"),VLOOKUP($L525,Info!$B$4:$L$266,7,FALSE),"N/A")))</f>
        <v/>
      </c>
      <c r="Y525" s="1"/>
      <c r="Z525" s="96" t="str">
        <f>IF($L525="None","",IF(ISERROR(VLOOKUP($L525,Info!$B$4:$B$266,1,FALSE)),"",VLOOKUP($L525,Info!$B$4:$L$266,9,FALSE)))</f>
        <v/>
      </c>
      <c r="AA525" s="96" t="str">
        <f>IF($L525="None","",IF(ISERROR(VLOOKUP($L525,Info!$B$4:$B$266,1,FALSE)),"",VLOOKUP($L525,Info!$B$4:$L$266,8,FALSE)))</f>
        <v/>
      </c>
      <c r="AB525" s="96" t="str">
        <f>IF($L525="None","",IF(ISERROR(VLOOKUP($L525,Info!$B$4:$B$266,1,FALSE)),"",VLOOKUP($L525,Info!$B$4:$L$266,10,FALSE)))</f>
        <v/>
      </c>
      <c r="AC525" s="1" t="str">
        <f>IF(W525="SO Cable","Black,White",IF(O525="","",IF(P525="","",IF($J$12&lt;&gt;"ABC",IF(P525&lt;="250",VLOOKUP(O525,Info!$AZ$4:$BB$22,3,FALSE),VLOOKUP(O525,Info!$AZ$23:$BB$39,3,FALSE)),IF(P525&lt;="250",VLOOKUP(O525,Info!$AO$4:$AQ$22,3,FALSE),VLOOKUP(O525,Info!$AO$23:$AP$39,3,FALSE))))))</f>
        <v/>
      </c>
      <c r="AD525" s="1"/>
      <c r="AE525" s="1" t="str">
        <f>IF($L525="None","",IF(ISERROR(VLOOKUP($L525,Info!$B$4:$B$266,1,FALSE)),"",VLOOKUP($L525,Info!$B$4:$L$266,4,FALSE)))</f>
        <v/>
      </c>
      <c r="AF525" s="1" t="str">
        <f>IF($L525="None","",IF(ISERROR(VLOOKUP($L525,Info!$B$4:$B$266,1,FALSE)),"",VLOOKUP($L525,Info!$B$4:$L$266,6,FALSE)))</f>
        <v/>
      </c>
      <c r="AG525" s="1"/>
      <c r="AH525" s="33" t="str" cm="1">
        <f t="array" ref="AH525">IF(AND(L525&lt;&gt;"",O525&lt;&gt;"",R525:S525&lt;&gt;"",W525:X525&lt;&gt;"",Z525:AA525&lt;&gt;"",AC525&lt;&gt;""),"Good","Bad")</f>
        <v>Bad</v>
      </c>
      <c r="AL525" t="str" cm="1">
        <f t="array" ref="AL525">IF(R525&gt;0,_xlfn.IFS(COUNTIF($L$20:L525,"&lt;&gt;")&lt;101,1,COUNTIF($L$20:L525,"&lt;&gt;")&lt;201,2,COUNTIF($L$20:L525,"&lt;&gt;")&lt;301,3,COUNTIF($L$20:L525,"&lt;&gt;")&lt;401,4,COUNTIF($L$20:L525,"&lt;&gt;")&lt;501,5,COUNTIF($L$20:L525,"&lt;&gt;")&lt;601,6,COUNTIF($L$20:L525,"&lt;&gt;")&lt;701,7,COUNTIF($L$20:L525,"&lt;&gt;")&lt;801,8,COUNTIF($L$20:L525,"&lt;&gt;")&lt;901,9,COUNTIF($L$20:L525,"&lt;&gt;")&lt;1001,10,COUNTIF($L$20:L525,"&lt;&gt;")&lt;1101,11,COUNTIF($L$20:L525,"&lt;&gt;")&lt;1201,12,COUNTIF($L$20:L525,"&lt;&gt;")&lt;1301,13,COUNTIF($L$20:L525,"&lt;&gt;")&lt;1401,14,COUNTIF($L$20:L525,"&lt;&gt;")&lt;1501,15,COUNTIF($L$20:L525,"&lt;&gt;")&lt;1601,16,COUNTIF($L$20:L525,"&lt;&gt;")&lt;1701,17,COUNTIF($L$20:L525,"&lt;&gt;")&lt;1801,18,COUNTIF($L$20:L525,"&lt;&gt;")&lt;1901,19,COUNTIF($L$20:L525,"&lt;&gt;")&lt;2001,20,COUNTIF($L$20:L525,"&lt;&gt;")&lt;2101,21,COUNTIF($L$20:L525,"&lt;&gt;")&lt;2201,22,COUNTIF($L$20:L525,"&lt;&gt;")&lt;2301,23,COUNTIF($L$20:L525,"&lt;&gt;")&lt;2401,24,COUNTIF($L$20:L525,"&lt;&gt;")&lt;2501,25,COUNTIF($L$20:L525,"&lt;&gt;")&lt;2601,26,COUNTIF($L$20:L525,"&lt;&gt;")&lt;2701,27,COUNTIF($L$20:L525,"&lt;&gt;")&lt;2801,28,COUNTIF($L$20:L525,"&lt;&gt;")&lt;2901,29,COUNTIF($L$20:L525,"&lt;&gt;")&lt;3001,30),"")</f>
        <v/>
      </c>
      <c r="AM525" t="str">
        <f t="shared" si="35"/>
        <v/>
      </c>
      <c r="AN525" t="str">
        <f t="shared" si="39"/>
        <v/>
      </c>
      <c r="AP525" t="str">
        <f t="shared" si="38"/>
        <v/>
      </c>
      <c r="AQ525" t="str">
        <f>IF(AO525="","",COUNTIFS(AM525:$AM$3019,AO525))</f>
        <v/>
      </c>
    </row>
    <row r="526" spans="1:43" x14ac:dyDescent="0.25">
      <c r="A526" s="6" t="str">
        <f>IF(COUNT($A$20:A525)&lt;&gt;$B$4,IF(A525="","",A525+1),"")</f>
        <v/>
      </c>
      <c r="B526" s="3"/>
      <c r="C526" s="3"/>
      <c r="D526" s="122"/>
      <c r="E526" s="3"/>
      <c r="F526" s="3"/>
      <c r="G526" s="3"/>
      <c r="H526" s="3"/>
      <c r="I526" s="120"/>
      <c r="J526" s="3"/>
      <c r="K526" s="119" t="str" cm="1">
        <f t="array" ref="K526">IF(OR($J$14 = "A",$J$14 = "B",$J$14 = "C"),IF(I526="","",IF(LEN(I526)&gt;2,_xlfn.IFS(ISNUMBER(SEARCH("_",I526)),I526,ISNUMBER(SEARCH(", ",I526)),SUBSTITUTE(I526,", ","_"),ISNUMBER(SEARCH("/ ",I526)),SUBSTITUTE(I526,"/ ","_"),ISNUMBER(SEARCH(",",I526)),SUBSTITUTE(I526,",","_"),ISNUMBER(SEARCH("/",I526)),SUBSTITUTE(I526,"/","_"),ISNUMBER(SEARCH("",I526)),I526),I526)),IF(OR($J$14 = "J",$J$14 = "K"),"",IF(D526="","",IF(LEN(D526)&gt;2,_xlfn.IFS(ISNUMBER(SEARCH("_",D526)),D526,ISNUMBER(SEARCH(", ",D526)),SUBSTITUTE(D526,", ","_"),ISNUMBER(SEARCH("/ ",D526)),SUBSTITUTE(D526,"/ ","_"),ISNUMBER(SEARCH(",",D526)),SUBSTITUTE(D526,",","_"),ISNUMBER(SEARCH("/",D526)),SUBSTITUTE(D526,"/","_"),ISNUMBER(SEARCH("",D526)),D526),D526))))</f>
        <v/>
      </c>
      <c r="L526" s="1"/>
      <c r="M526" s="1" t="str">
        <f t="shared" si="36"/>
        <v/>
      </c>
      <c r="N526" s="94" t="str">
        <f>IF($L526="None","",IF(ISERROR(VLOOKUP($L526,Info!$B$4:$B$266,1,FALSE)),"",VLOOKUP($L526,Info!$B$4:$L$266,5,FALSE)))</f>
        <v/>
      </c>
      <c r="O526" s="94" t="str">
        <f>IF(K526="","",IF(AND($J$12&lt;&gt;"ABC",N526="3"),"BAC",IF(N526="3","ABC",IF($J$12&lt;&gt;"ABC",IF($J$10="Standard",VLOOKUP(K526,Info!$BE$4:$BF$481,2,FALSE),VLOOKUP(K526,Info!$BI$4:$BJ$482,2,FALSE)),IF($J$10="Standard",VLOOKUP(K526,Info!$AG$4:$AH$2994,2,FALSE),VLOOKUP(K526,Info!$AK$4:$AL$2997,2,FALSE))))))</f>
        <v/>
      </c>
      <c r="P526" s="94" t="str">
        <f>IF($L526="None","",IF(ISERROR(VLOOKUP($L526,Info!$B$4:$B$266,1,FALSE)),"",VLOOKUP($L526,Info!$B$4:$L$266,3,FALSE)))</f>
        <v/>
      </c>
      <c r="Q526" s="96" t="str">
        <f>IF($L526="None","",IF(ISERROR(VLOOKUP($L526,Info!$B$4:$B$266,1,FALSE)),"",VLOOKUP($L526,Info!$B$4:$L$266,4,FALSE)))</f>
        <v/>
      </c>
      <c r="R526" s="1"/>
      <c r="S526" s="6" t="str">
        <f t="shared" si="37"/>
        <v/>
      </c>
      <c r="T526" s="6" t="str">
        <f>IF($L526="None","",IF(ISERROR(VLOOKUP($L526,Info!$B$4:$B$266,1,FALSE)),"",VLOOKUP($L526,Info!$B$4:$L$266,11,FALSE)))</f>
        <v/>
      </c>
      <c r="U526" s="1"/>
      <c r="V526" s="1"/>
      <c r="W526" s="1"/>
      <c r="X526" s="1" t="str">
        <f>IF($L526="None","",IF(ISERROR(VLOOKUP($L526,Info!$B$4:$B$266,1,FALSE)),"",IF(OR(W526="Metallic Liquid Tight",W526="Non-Metallic Liquid Tight",W526="LSZH",W526="Greenfield"),VLOOKUP($L526,Info!$B$4:$L$266,7,FALSE),"N/A")))</f>
        <v/>
      </c>
      <c r="Y526" s="1"/>
      <c r="Z526" s="96" t="str">
        <f>IF($L526="None","",IF(ISERROR(VLOOKUP($L526,Info!$B$4:$B$266,1,FALSE)),"",VLOOKUP($L526,Info!$B$4:$L$266,9,FALSE)))</f>
        <v/>
      </c>
      <c r="AA526" s="96" t="str">
        <f>IF($L526="None","",IF(ISERROR(VLOOKUP($L526,Info!$B$4:$B$266,1,FALSE)),"",VLOOKUP($L526,Info!$B$4:$L$266,8,FALSE)))</f>
        <v/>
      </c>
      <c r="AB526" s="96" t="str">
        <f>IF($L526="None","",IF(ISERROR(VLOOKUP($L526,Info!$B$4:$B$266,1,FALSE)),"",VLOOKUP($L526,Info!$B$4:$L$266,10,FALSE)))</f>
        <v/>
      </c>
      <c r="AC526" s="1" t="str">
        <f>IF(W526="SO Cable","Black,White",IF(O526="","",IF(P526="","",IF($J$12&lt;&gt;"ABC",IF(P526&lt;="250",VLOOKUP(O526,Info!$AZ$4:$BB$22,3,FALSE),VLOOKUP(O526,Info!$AZ$23:$BB$39,3,FALSE)),IF(P526&lt;="250",VLOOKUP(O526,Info!$AO$4:$AQ$22,3,FALSE),VLOOKUP(O526,Info!$AO$23:$AP$39,3,FALSE))))))</f>
        <v/>
      </c>
      <c r="AD526" s="1"/>
      <c r="AE526" s="1" t="str">
        <f>IF($L526="None","",IF(ISERROR(VLOOKUP($L526,Info!$B$4:$B$266,1,FALSE)),"",VLOOKUP($L526,Info!$B$4:$L$266,4,FALSE)))</f>
        <v/>
      </c>
      <c r="AF526" s="1" t="str">
        <f>IF($L526="None","",IF(ISERROR(VLOOKUP($L526,Info!$B$4:$B$266,1,FALSE)),"",VLOOKUP($L526,Info!$B$4:$L$266,6,FALSE)))</f>
        <v/>
      </c>
      <c r="AG526" s="1"/>
      <c r="AH526" s="33" t="str" cm="1">
        <f t="array" ref="AH526">IF(AND(L526&lt;&gt;"",O526&lt;&gt;"",R526:S526&lt;&gt;"",W526:X526&lt;&gt;"",Z526:AA526&lt;&gt;"",AC526&lt;&gt;""),"Good","Bad")</f>
        <v>Bad</v>
      </c>
      <c r="AL526" t="str" cm="1">
        <f t="array" ref="AL526">IF(R526&gt;0,_xlfn.IFS(COUNTIF($L$20:L526,"&lt;&gt;")&lt;101,1,COUNTIF($L$20:L526,"&lt;&gt;")&lt;201,2,COUNTIF($L$20:L526,"&lt;&gt;")&lt;301,3,COUNTIF($L$20:L526,"&lt;&gt;")&lt;401,4,COUNTIF($L$20:L526,"&lt;&gt;")&lt;501,5,COUNTIF($L$20:L526,"&lt;&gt;")&lt;601,6,COUNTIF($L$20:L526,"&lt;&gt;")&lt;701,7,COUNTIF($L$20:L526,"&lt;&gt;")&lt;801,8,COUNTIF($L$20:L526,"&lt;&gt;")&lt;901,9,COUNTIF($L$20:L526,"&lt;&gt;")&lt;1001,10,COUNTIF($L$20:L526,"&lt;&gt;")&lt;1101,11,COUNTIF($L$20:L526,"&lt;&gt;")&lt;1201,12,COUNTIF($L$20:L526,"&lt;&gt;")&lt;1301,13,COUNTIF($L$20:L526,"&lt;&gt;")&lt;1401,14,COUNTIF($L$20:L526,"&lt;&gt;")&lt;1501,15,COUNTIF($L$20:L526,"&lt;&gt;")&lt;1601,16,COUNTIF($L$20:L526,"&lt;&gt;")&lt;1701,17,COUNTIF($L$20:L526,"&lt;&gt;")&lt;1801,18,COUNTIF($L$20:L526,"&lt;&gt;")&lt;1901,19,COUNTIF($L$20:L526,"&lt;&gt;")&lt;2001,20,COUNTIF($L$20:L526,"&lt;&gt;")&lt;2101,21,COUNTIF($L$20:L526,"&lt;&gt;")&lt;2201,22,COUNTIF($L$20:L526,"&lt;&gt;")&lt;2301,23,COUNTIF($L$20:L526,"&lt;&gt;")&lt;2401,24,COUNTIF($L$20:L526,"&lt;&gt;")&lt;2501,25,COUNTIF($L$20:L526,"&lt;&gt;")&lt;2601,26,COUNTIF($L$20:L526,"&lt;&gt;")&lt;2701,27,COUNTIF($L$20:L526,"&lt;&gt;")&lt;2801,28,COUNTIF($L$20:L526,"&lt;&gt;")&lt;2901,29,COUNTIF($L$20:L526,"&lt;&gt;")&lt;3001,30),"")</f>
        <v/>
      </c>
      <c r="AM526" t="str">
        <f t="shared" si="35"/>
        <v/>
      </c>
      <c r="AN526" t="str">
        <f t="shared" si="39"/>
        <v/>
      </c>
      <c r="AP526" t="str">
        <f t="shared" si="38"/>
        <v/>
      </c>
      <c r="AQ526" t="str">
        <f>IF(AO526="","",COUNTIFS(AM526:$AM$3019,AO526))</f>
        <v/>
      </c>
    </row>
    <row r="527" spans="1:43" x14ac:dyDescent="0.25">
      <c r="A527" s="6" t="str">
        <f>IF(COUNT($A$20:A526)&lt;&gt;$B$4,IF(A526="","",A526+1),"")</f>
        <v/>
      </c>
      <c r="B527" s="3"/>
      <c r="C527" s="3"/>
      <c r="D527" s="122"/>
      <c r="E527" s="3"/>
      <c r="F527" s="3"/>
      <c r="G527" s="3"/>
      <c r="H527" s="3"/>
      <c r="I527" s="120"/>
      <c r="J527" s="3"/>
      <c r="K527" s="119" t="str" cm="1">
        <f t="array" ref="K527">IF(OR($J$14 = "A",$J$14 = "B",$J$14 = "C"),IF(I527="","",IF(LEN(I527)&gt;2,_xlfn.IFS(ISNUMBER(SEARCH("_",I527)),I527,ISNUMBER(SEARCH(", ",I527)),SUBSTITUTE(I527,", ","_"),ISNUMBER(SEARCH("/ ",I527)),SUBSTITUTE(I527,"/ ","_"),ISNUMBER(SEARCH(",",I527)),SUBSTITUTE(I527,",","_"),ISNUMBER(SEARCH("/",I527)),SUBSTITUTE(I527,"/","_"),ISNUMBER(SEARCH("",I527)),I527),I527)),IF(OR($J$14 = "J",$J$14 = "K"),"",IF(D527="","",IF(LEN(D527)&gt;2,_xlfn.IFS(ISNUMBER(SEARCH("_",D527)),D527,ISNUMBER(SEARCH(", ",D527)),SUBSTITUTE(D527,", ","_"),ISNUMBER(SEARCH("/ ",D527)),SUBSTITUTE(D527,"/ ","_"),ISNUMBER(SEARCH(",",D527)),SUBSTITUTE(D527,",","_"),ISNUMBER(SEARCH("/",D527)),SUBSTITUTE(D527,"/","_"),ISNUMBER(SEARCH("",D527)),D527),D527))))</f>
        <v/>
      </c>
      <c r="L527" s="1"/>
      <c r="M527" s="1" t="str">
        <f t="shared" si="36"/>
        <v/>
      </c>
      <c r="N527" s="94" t="str">
        <f>IF($L527="None","",IF(ISERROR(VLOOKUP($L527,Info!$B$4:$B$266,1,FALSE)),"",VLOOKUP($L527,Info!$B$4:$L$266,5,FALSE)))</f>
        <v/>
      </c>
      <c r="O527" s="94" t="str">
        <f>IF(K527="","",IF(AND($J$12&lt;&gt;"ABC",N527="3"),"BAC",IF(N527="3","ABC",IF($J$12&lt;&gt;"ABC",IF($J$10="Standard",VLOOKUP(K527,Info!$BE$4:$BF$481,2,FALSE),VLOOKUP(K527,Info!$BI$4:$BJ$482,2,FALSE)),IF($J$10="Standard",VLOOKUP(K527,Info!$AG$4:$AH$2994,2,FALSE),VLOOKUP(K527,Info!$AK$4:$AL$2997,2,FALSE))))))</f>
        <v/>
      </c>
      <c r="P527" s="94" t="str">
        <f>IF($L527="None","",IF(ISERROR(VLOOKUP($L527,Info!$B$4:$B$266,1,FALSE)),"",VLOOKUP($L527,Info!$B$4:$L$266,3,FALSE)))</f>
        <v/>
      </c>
      <c r="Q527" s="96" t="str">
        <f>IF($L527="None","",IF(ISERROR(VLOOKUP($L527,Info!$B$4:$B$266,1,FALSE)),"",VLOOKUP($L527,Info!$B$4:$L$266,4,FALSE)))</f>
        <v/>
      </c>
      <c r="R527" s="1"/>
      <c r="S527" s="6" t="str">
        <f t="shared" si="37"/>
        <v/>
      </c>
      <c r="T527" s="6" t="str">
        <f>IF($L527="None","",IF(ISERROR(VLOOKUP($L527,Info!$B$4:$B$266,1,FALSE)),"",VLOOKUP($L527,Info!$B$4:$L$266,11,FALSE)))</f>
        <v/>
      </c>
      <c r="U527" s="1"/>
      <c r="V527" s="1"/>
      <c r="W527" s="1"/>
      <c r="X527" s="1" t="str">
        <f>IF($L527="None","",IF(ISERROR(VLOOKUP($L527,Info!$B$4:$B$266,1,FALSE)),"",IF(OR(W527="Metallic Liquid Tight",W527="Non-Metallic Liquid Tight",W527="LSZH",W527="Greenfield"),VLOOKUP($L527,Info!$B$4:$L$266,7,FALSE),"N/A")))</f>
        <v/>
      </c>
      <c r="Y527" s="1"/>
      <c r="Z527" s="96" t="str">
        <f>IF($L527="None","",IF(ISERROR(VLOOKUP($L527,Info!$B$4:$B$266,1,FALSE)),"",VLOOKUP($L527,Info!$B$4:$L$266,9,FALSE)))</f>
        <v/>
      </c>
      <c r="AA527" s="96" t="str">
        <f>IF($L527="None","",IF(ISERROR(VLOOKUP($L527,Info!$B$4:$B$266,1,FALSE)),"",VLOOKUP($L527,Info!$B$4:$L$266,8,FALSE)))</f>
        <v/>
      </c>
      <c r="AB527" s="96" t="str">
        <f>IF($L527="None","",IF(ISERROR(VLOOKUP($L527,Info!$B$4:$B$266,1,FALSE)),"",VLOOKUP($L527,Info!$B$4:$L$266,10,FALSE)))</f>
        <v/>
      </c>
      <c r="AC527" s="1" t="str">
        <f>IF(W527="SO Cable","Black,White",IF(O527="","",IF(P527="","",IF($J$12&lt;&gt;"ABC",IF(P527&lt;="250",VLOOKUP(O527,Info!$AZ$4:$BB$22,3,FALSE),VLOOKUP(O527,Info!$AZ$23:$BB$39,3,FALSE)),IF(P527&lt;="250",VLOOKUP(O527,Info!$AO$4:$AQ$22,3,FALSE),VLOOKUP(O527,Info!$AO$23:$AP$39,3,FALSE))))))</f>
        <v/>
      </c>
      <c r="AD527" s="1"/>
      <c r="AE527" s="1" t="str">
        <f>IF($L527="None","",IF(ISERROR(VLOOKUP($L527,Info!$B$4:$B$266,1,FALSE)),"",VLOOKUP($L527,Info!$B$4:$L$266,4,FALSE)))</f>
        <v/>
      </c>
      <c r="AF527" s="1" t="str">
        <f>IF($L527="None","",IF(ISERROR(VLOOKUP($L527,Info!$B$4:$B$266,1,FALSE)),"",VLOOKUP($L527,Info!$B$4:$L$266,6,FALSE)))</f>
        <v/>
      </c>
      <c r="AG527" s="1"/>
      <c r="AH527" s="33" t="str" cm="1">
        <f t="array" ref="AH527">IF(AND(L527&lt;&gt;"",O527&lt;&gt;"",R527:S527&lt;&gt;"",W527:X527&lt;&gt;"",Z527:AA527&lt;&gt;"",AC527&lt;&gt;""),"Good","Bad")</f>
        <v>Bad</v>
      </c>
      <c r="AL527" t="str" cm="1">
        <f t="array" ref="AL527">IF(R527&gt;0,_xlfn.IFS(COUNTIF($L$20:L527,"&lt;&gt;")&lt;101,1,COUNTIF($L$20:L527,"&lt;&gt;")&lt;201,2,COUNTIF($L$20:L527,"&lt;&gt;")&lt;301,3,COUNTIF($L$20:L527,"&lt;&gt;")&lt;401,4,COUNTIF($L$20:L527,"&lt;&gt;")&lt;501,5,COUNTIF($L$20:L527,"&lt;&gt;")&lt;601,6,COUNTIF($L$20:L527,"&lt;&gt;")&lt;701,7,COUNTIF($L$20:L527,"&lt;&gt;")&lt;801,8,COUNTIF($L$20:L527,"&lt;&gt;")&lt;901,9,COUNTIF($L$20:L527,"&lt;&gt;")&lt;1001,10,COUNTIF($L$20:L527,"&lt;&gt;")&lt;1101,11,COUNTIF($L$20:L527,"&lt;&gt;")&lt;1201,12,COUNTIF($L$20:L527,"&lt;&gt;")&lt;1301,13,COUNTIF($L$20:L527,"&lt;&gt;")&lt;1401,14,COUNTIF($L$20:L527,"&lt;&gt;")&lt;1501,15,COUNTIF($L$20:L527,"&lt;&gt;")&lt;1601,16,COUNTIF($L$20:L527,"&lt;&gt;")&lt;1701,17,COUNTIF($L$20:L527,"&lt;&gt;")&lt;1801,18,COUNTIF($L$20:L527,"&lt;&gt;")&lt;1901,19,COUNTIF($L$20:L527,"&lt;&gt;")&lt;2001,20,COUNTIF($L$20:L527,"&lt;&gt;")&lt;2101,21,COUNTIF($L$20:L527,"&lt;&gt;")&lt;2201,22,COUNTIF($L$20:L527,"&lt;&gt;")&lt;2301,23,COUNTIF($L$20:L527,"&lt;&gt;")&lt;2401,24,COUNTIF($L$20:L527,"&lt;&gt;")&lt;2501,25,COUNTIF($L$20:L527,"&lt;&gt;")&lt;2601,26,COUNTIF($L$20:L527,"&lt;&gt;")&lt;2701,27,COUNTIF($L$20:L527,"&lt;&gt;")&lt;2801,28,COUNTIF($L$20:L527,"&lt;&gt;")&lt;2901,29,COUNTIF($L$20:L527,"&lt;&gt;")&lt;3001,30),"")</f>
        <v/>
      </c>
      <c r="AM527" t="str">
        <f t="shared" si="35"/>
        <v/>
      </c>
      <c r="AN527" t="str">
        <f t="shared" si="39"/>
        <v/>
      </c>
      <c r="AP527" t="str">
        <f t="shared" si="38"/>
        <v/>
      </c>
      <c r="AQ527" t="str">
        <f>IF(AO527="","",COUNTIFS(AM527:$AM$3019,AO527))</f>
        <v/>
      </c>
    </row>
    <row r="528" spans="1:43" x14ac:dyDescent="0.25">
      <c r="A528" s="6" t="str">
        <f>IF(COUNT($A$20:A527)&lt;&gt;$B$4,IF(A527="","",A527+1),"")</f>
        <v/>
      </c>
      <c r="B528" s="3"/>
      <c r="C528" s="3"/>
      <c r="D528" s="122"/>
      <c r="E528" s="3"/>
      <c r="F528" s="3"/>
      <c r="G528" s="3"/>
      <c r="H528" s="3"/>
      <c r="I528" s="120"/>
      <c r="J528" s="3"/>
      <c r="K528" s="119" t="str" cm="1">
        <f t="array" ref="K528">IF(OR($J$14 = "A",$J$14 = "B",$J$14 = "C"),IF(I528="","",IF(LEN(I528)&gt;2,_xlfn.IFS(ISNUMBER(SEARCH("_",I528)),I528,ISNUMBER(SEARCH(", ",I528)),SUBSTITUTE(I528,", ","_"),ISNUMBER(SEARCH("/ ",I528)),SUBSTITUTE(I528,"/ ","_"),ISNUMBER(SEARCH(",",I528)),SUBSTITUTE(I528,",","_"),ISNUMBER(SEARCH("/",I528)),SUBSTITUTE(I528,"/","_"),ISNUMBER(SEARCH("",I528)),I528),I528)),IF(OR($J$14 = "J",$J$14 = "K"),"",IF(D528="","",IF(LEN(D528)&gt;2,_xlfn.IFS(ISNUMBER(SEARCH("_",D528)),D528,ISNUMBER(SEARCH(", ",D528)),SUBSTITUTE(D528,", ","_"),ISNUMBER(SEARCH("/ ",D528)),SUBSTITUTE(D528,"/ ","_"),ISNUMBER(SEARCH(",",D528)),SUBSTITUTE(D528,",","_"),ISNUMBER(SEARCH("/",D528)),SUBSTITUTE(D528,"/","_"),ISNUMBER(SEARCH("",D528)),D528),D528))))</f>
        <v/>
      </c>
      <c r="L528" s="1"/>
      <c r="M528" s="1" t="str">
        <f t="shared" si="36"/>
        <v/>
      </c>
      <c r="N528" s="94" t="str">
        <f>IF($L528="None","",IF(ISERROR(VLOOKUP($L528,Info!$B$4:$B$266,1,FALSE)),"",VLOOKUP($L528,Info!$B$4:$L$266,5,FALSE)))</f>
        <v/>
      </c>
      <c r="O528" s="94" t="str">
        <f>IF(K528="","",IF(AND($J$12&lt;&gt;"ABC",N528="3"),"BAC",IF(N528="3","ABC",IF($J$12&lt;&gt;"ABC",IF($J$10="Standard",VLOOKUP(K528,Info!$BE$4:$BF$481,2,FALSE),VLOOKUP(K528,Info!$BI$4:$BJ$482,2,FALSE)),IF($J$10="Standard",VLOOKUP(K528,Info!$AG$4:$AH$2994,2,FALSE),VLOOKUP(K528,Info!$AK$4:$AL$2997,2,FALSE))))))</f>
        <v/>
      </c>
      <c r="P528" s="94" t="str">
        <f>IF($L528="None","",IF(ISERROR(VLOOKUP($L528,Info!$B$4:$B$266,1,FALSE)),"",VLOOKUP($L528,Info!$B$4:$L$266,3,FALSE)))</f>
        <v/>
      </c>
      <c r="Q528" s="96" t="str">
        <f>IF($L528="None","",IF(ISERROR(VLOOKUP($L528,Info!$B$4:$B$266,1,FALSE)),"",VLOOKUP($L528,Info!$B$4:$L$266,4,FALSE)))</f>
        <v/>
      </c>
      <c r="R528" s="1"/>
      <c r="S528" s="6" t="str">
        <f t="shared" si="37"/>
        <v/>
      </c>
      <c r="T528" s="6" t="str">
        <f>IF($L528="None","",IF(ISERROR(VLOOKUP($L528,Info!$B$4:$B$266,1,FALSE)),"",VLOOKUP($L528,Info!$B$4:$L$266,11,FALSE)))</f>
        <v/>
      </c>
      <c r="U528" s="1"/>
      <c r="V528" s="1"/>
      <c r="W528" s="1"/>
      <c r="X528" s="1" t="str">
        <f>IF($L528="None","",IF(ISERROR(VLOOKUP($L528,Info!$B$4:$B$266,1,FALSE)),"",IF(OR(W528="Metallic Liquid Tight",W528="Non-Metallic Liquid Tight",W528="LSZH",W528="Greenfield"),VLOOKUP($L528,Info!$B$4:$L$266,7,FALSE),"N/A")))</f>
        <v/>
      </c>
      <c r="Y528" s="1"/>
      <c r="Z528" s="96" t="str">
        <f>IF($L528="None","",IF(ISERROR(VLOOKUP($L528,Info!$B$4:$B$266,1,FALSE)),"",VLOOKUP($L528,Info!$B$4:$L$266,9,FALSE)))</f>
        <v/>
      </c>
      <c r="AA528" s="96" t="str">
        <f>IF($L528="None","",IF(ISERROR(VLOOKUP($L528,Info!$B$4:$B$266,1,FALSE)),"",VLOOKUP($L528,Info!$B$4:$L$266,8,FALSE)))</f>
        <v/>
      </c>
      <c r="AB528" s="96" t="str">
        <f>IF($L528="None","",IF(ISERROR(VLOOKUP($L528,Info!$B$4:$B$266,1,FALSE)),"",VLOOKUP($L528,Info!$B$4:$L$266,10,FALSE)))</f>
        <v/>
      </c>
      <c r="AC528" s="1" t="str">
        <f>IF(W528="SO Cable","Black,White",IF(O528="","",IF(P528="","",IF($J$12&lt;&gt;"ABC",IF(P528&lt;="250",VLOOKUP(O528,Info!$AZ$4:$BB$22,3,FALSE),VLOOKUP(O528,Info!$AZ$23:$BB$39,3,FALSE)),IF(P528&lt;="250",VLOOKUP(O528,Info!$AO$4:$AQ$22,3,FALSE),VLOOKUP(O528,Info!$AO$23:$AP$39,3,FALSE))))))</f>
        <v/>
      </c>
      <c r="AD528" s="1"/>
      <c r="AE528" s="1" t="str">
        <f>IF($L528="None","",IF(ISERROR(VLOOKUP($L528,Info!$B$4:$B$266,1,FALSE)),"",VLOOKUP($L528,Info!$B$4:$L$266,4,FALSE)))</f>
        <v/>
      </c>
      <c r="AF528" s="1" t="str">
        <f>IF($L528="None","",IF(ISERROR(VLOOKUP($L528,Info!$B$4:$B$266,1,FALSE)),"",VLOOKUP($L528,Info!$B$4:$L$266,6,FALSE)))</f>
        <v/>
      </c>
      <c r="AG528" s="1"/>
      <c r="AH528" s="33" t="str" cm="1">
        <f t="array" ref="AH528">IF(AND(L528&lt;&gt;"",O528&lt;&gt;"",R528:S528&lt;&gt;"",W528:X528&lt;&gt;"",Z528:AA528&lt;&gt;"",AC528&lt;&gt;""),"Good","Bad")</f>
        <v>Bad</v>
      </c>
      <c r="AL528" t="str" cm="1">
        <f t="array" ref="AL528">IF(R528&gt;0,_xlfn.IFS(COUNTIF($L$20:L528,"&lt;&gt;")&lt;101,1,COUNTIF($L$20:L528,"&lt;&gt;")&lt;201,2,COUNTIF($L$20:L528,"&lt;&gt;")&lt;301,3,COUNTIF($L$20:L528,"&lt;&gt;")&lt;401,4,COUNTIF($L$20:L528,"&lt;&gt;")&lt;501,5,COUNTIF($L$20:L528,"&lt;&gt;")&lt;601,6,COUNTIF($L$20:L528,"&lt;&gt;")&lt;701,7,COUNTIF($L$20:L528,"&lt;&gt;")&lt;801,8,COUNTIF($L$20:L528,"&lt;&gt;")&lt;901,9,COUNTIF($L$20:L528,"&lt;&gt;")&lt;1001,10,COUNTIF($L$20:L528,"&lt;&gt;")&lt;1101,11,COUNTIF($L$20:L528,"&lt;&gt;")&lt;1201,12,COUNTIF($L$20:L528,"&lt;&gt;")&lt;1301,13,COUNTIF($L$20:L528,"&lt;&gt;")&lt;1401,14,COUNTIF($L$20:L528,"&lt;&gt;")&lt;1501,15,COUNTIF($L$20:L528,"&lt;&gt;")&lt;1601,16,COUNTIF($L$20:L528,"&lt;&gt;")&lt;1701,17,COUNTIF($L$20:L528,"&lt;&gt;")&lt;1801,18,COUNTIF($L$20:L528,"&lt;&gt;")&lt;1901,19,COUNTIF($L$20:L528,"&lt;&gt;")&lt;2001,20,COUNTIF($L$20:L528,"&lt;&gt;")&lt;2101,21,COUNTIF($L$20:L528,"&lt;&gt;")&lt;2201,22,COUNTIF($L$20:L528,"&lt;&gt;")&lt;2301,23,COUNTIF($L$20:L528,"&lt;&gt;")&lt;2401,24,COUNTIF($L$20:L528,"&lt;&gt;")&lt;2501,25,COUNTIF($L$20:L528,"&lt;&gt;")&lt;2601,26,COUNTIF($L$20:L528,"&lt;&gt;")&lt;2701,27,COUNTIF($L$20:L528,"&lt;&gt;")&lt;2801,28,COUNTIF($L$20:L528,"&lt;&gt;")&lt;2901,29,COUNTIF($L$20:L528,"&lt;&gt;")&lt;3001,30),"")</f>
        <v/>
      </c>
      <c r="AM528" t="str">
        <f t="shared" si="35"/>
        <v/>
      </c>
      <c r="AN528" t="str">
        <f t="shared" si="39"/>
        <v/>
      </c>
      <c r="AP528" t="str">
        <f t="shared" si="38"/>
        <v/>
      </c>
      <c r="AQ528" t="str">
        <f>IF(AO528="","",COUNTIFS(AM528:$AM$3019,AO528))</f>
        <v/>
      </c>
    </row>
    <row r="529" spans="1:43" x14ac:dyDescent="0.25">
      <c r="A529" s="6" t="str">
        <f>IF(COUNT($A$20:A528)&lt;&gt;$B$4,IF(A528="","",A528+1),"")</f>
        <v/>
      </c>
      <c r="B529" s="3"/>
      <c r="C529" s="3"/>
      <c r="D529" s="122"/>
      <c r="E529" s="3"/>
      <c r="F529" s="3"/>
      <c r="G529" s="3"/>
      <c r="H529" s="3"/>
      <c r="I529" s="120"/>
      <c r="J529" s="3"/>
      <c r="K529" s="119" t="str" cm="1">
        <f t="array" ref="K529">IF(OR($J$14 = "A",$J$14 = "B",$J$14 = "C"),IF(I529="","",IF(LEN(I529)&gt;2,_xlfn.IFS(ISNUMBER(SEARCH("_",I529)),I529,ISNUMBER(SEARCH(", ",I529)),SUBSTITUTE(I529,", ","_"),ISNUMBER(SEARCH("/ ",I529)),SUBSTITUTE(I529,"/ ","_"),ISNUMBER(SEARCH(",",I529)),SUBSTITUTE(I529,",","_"),ISNUMBER(SEARCH("/",I529)),SUBSTITUTE(I529,"/","_"),ISNUMBER(SEARCH("",I529)),I529),I529)),IF(OR($J$14 = "J",$J$14 = "K"),"",IF(D529="","",IF(LEN(D529)&gt;2,_xlfn.IFS(ISNUMBER(SEARCH("_",D529)),D529,ISNUMBER(SEARCH(", ",D529)),SUBSTITUTE(D529,", ","_"),ISNUMBER(SEARCH("/ ",D529)),SUBSTITUTE(D529,"/ ","_"),ISNUMBER(SEARCH(",",D529)),SUBSTITUTE(D529,",","_"),ISNUMBER(SEARCH("/",D529)),SUBSTITUTE(D529,"/","_"),ISNUMBER(SEARCH("",D529)),D529),D529))))</f>
        <v/>
      </c>
      <c r="L529" s="1"/>
      <c r="M529" s="1" t="str">
        <f t="shared" si="36"/>
        <v/>
      </c>
      <c r="N529" s="94" t="str">
        <f>IF($L529="None","",IF(ISERROR(VLOOKUP($L529,Info!$B$4:$B$266,1,FALSE)),"",VLOOKUP($L529,Info!$B$4:$L$266,5,FALSE)))</f>
        <v/>
      </c>
      <c r="O529" s="94" t="str">
        <f>IF(K529="","",IF(AND($J$12&lt;&gt;"ABC",N529="3"),"BAC",IF(N529="3","ABC",IF($J$12&lt;&gt;"ABC",IF($J$10="Standard",VLOOKUP(K529,Info!$BE$4:$BF$481,2,FALSE),VLOOKUP(K529,Info!$BI$4:$BJ$482,2,FALSE)),IF($J$10="Standard",VLOOKUP(K529,Info!$AG$4:$AH$2994,2,FALSE),VLOOKUP(K529,Info!$AK$4:$AL$2997,2,FALSE))))))</f>
        <v/>
      </c>
      <c r="P529" s="94" t="str">
        <f>IF($L529="None","",IF(ISERROR(VLOOKUP($L529,Info!$B$4:$B$266,1,FALSE)),"",VLOOKUP($L529,Info!$B$4:$L$266,3,FALSE)))</f>
        <v/>
      </c>
      <c r="Q529" s="96" t="str">
        <f>IF($L529="None","",IF(ISERROR(VLOOKUP($L529,Info!$B$4:$B$266,1,FALSE)),"",VLOOKUP($L529,Info!$B$4:$L$266,4,FALSE)))</f>
        <v/>
      </c>
      <c r="R529" s="1"/>
      <c r="S529" s="6" t="str">
        <f t="shared" si="37"/>
        <v/>
      </c>
      <c r="T529" s="6" t="str">
        <f>IF($L529="None","",IF(ISERROR(VLOOKUP($L529,Info!$B$4:$B$266,1,FALSE)),"",VLOOKUP($L529,Info!$B$4:$L$266,11,FALSE)))</f>
        <v/>
      </c>
      <c r="U529" s="1"/>
      <c r="V529" s="1"/>
      <c r="W529" s="1"/>
      <c r="X529" s="1" t="str">
        <f>IF($L529="None","",IF(ISERROR(VLOOKUP($L529,Info!$B$4:$B$266,1,FALSE)),"",IF(OR(W529="Metallic Liquid Tight",W529="Non-Metallic Liquid Tight",W529="LSZH",W529="Greenfield"),VLOOKUP($L529,Info!$B$4:$L$266,7,FALSE),"N/A")))</f>
        <v/>
      </c>
      <c r="Y529" s="1"/>
      <c r="Z529" s="96" t="str">
        <f>IF($L529="None","",IF(ISERROR(VLOOKUP($L529,Info!$B$4:$B$266,1,FALSE)),"",VLOOKUP($L529,Info!$B$4:$L$266,9,FALSE)))</f>
        <v/>
      </c>
      <c r="AA529" s="96" t="str">
        <f>IF($L529="None","",IF(ISERROR(VLOOKUP($L529,Info!$B$4:$B$266,1,FALSE)),"",VLOOKUP($L529,Info!$B$4:$L$266,8,FALSE)))</f>
        <v/>
      </c>
      <c r="AB529" s="96" t="str">
        <f>IF($L529="None","",IF(ISERROR(VLOOKUP($L529,Info!$B$4:$B$266,1,FALSE)),"",VLOOKUP($L529,Info!$B$4:$L$266,10,FALSE)))</f>
        <v/>
      </c>
      <c r="AC529" s="1" t="str">
        <f>IF(W529="SO Cable","Black,White",IF(O529="","",IF(P529="","",IF($J$12&lt;&gt;"ABC",IF(P529&lt;="250",VLOOKUP(O529,Info!$AZ$4:$BB$22,3,FALSE),VLOOKUP(O529,Info!$AZ$23:$BB$39,3,FALSE)),IF(P529&lt;="250",VLOOKUP(O529,Info!$AO$4:$AQ$22,3,FALSE),VLOOKUP(O529,Info!$AO$23:$AP$39,3,FALSE))))))</f>
        <v/>
      </c>
      <c r="AD529" s="1"/>
      <c r="AE529" s="1" t="str">
        <f>IF($L529="None","",IF(ISERROR(VLOOKUP($L529,Info!$B$4:$B$266,1,FALSE)),"",VLOOKUP($L529,Info!$B$4:$L$266,4,FALSE)))</f>
        <v/>
      </c>
      <c r="AF529" s="1" t="str">
        <f>IF($L529="None","",IF(ISERROR(VLOOKUP($L529,Info!$B$4:$B$266,1,FALSE)),"",VLOOKUP($L529,Info!$B$4:$L$266,6,FALSE)))</f>
        <v/>
      </c>
      <c r="AG529" s="1"/>
      <c r="AH529" s="33" t="str" cm="1">
        <f t="array" ref="AH529">IF(AND(L529&lt;&gt;"",O529&lt;&gt;"",R529:S529&lt;&gt;"",W529:X529&lt;&gt;"",Z529:AA529&lt;&gt;"",AC529&lt;&gt;""),"Good","Bad")</f>
        <v>Bad</v>
      </c>
      <c r="AL529" t="str" cm="1">
        <f t="array" ref="AL529">IF(R529&gt;0,_xlfn.IFS(COUNTIF($L$20:L529,"&lt;&gt;")&lt;101,1,COUNTIF($L$20:L529,"&lt;&gt;")&lt;201,2,COUNTIF($L$20:L529,"&lt;&gt;")&lt;301,3,COUNTIF($L$20:L529,"&lt;&gt;")&lt;401,4,COUNTIF($L$20:L529,"&lt;&gt;")&lt;501,5,COUNTIF($L$20:L529,"&lt;&gt;")&lt;601,6,COUNTIF($L$20:L529,"&lt;&gt;")&lt;701,7,COUNTIF($L$20:L529,"&lt;&gt;")&lt;801,8,COUNTIF($L$20:L529,"&lt;&gt;")&lt;901,9,COUNTIF($L$20:L529,"&lt;&gt;")&lt;1001,10,COUNTIF($L$20:L529,"&lt;&gt;")&lt;1101,11,COUNTIF($L$20:L529,"&lt;&gt;")&lt;1201,12,COUNTIF($L$20:L529,"&lt;&gt;")&lt;1301,13,COUNTIF($L$20:L529,"&lt;&gt;")&lt;1401,14,COUNTIF($L$20:L529,"&lt;&gt;")&lt;1501,15,COUNTIF($L$20:L529,"&lt;&gt;")&lt;1601,16,COUNTIF($L$20:L529,"&lt;&gt;")&lt;1701,17,COUNTIF($L$20:L529,"&lt;&gt;")&lt;1801,18,COUNTIF($L$20:L529,"&lt;&gt;")&lt;1901,19,COUNTIF($L$20:L529,"&lt;&gt;")&lt;2001,20,COUNTIF($L$20:L529,"&lt;&gt;")&lt;2101,21,COUNTIF($L$20:L529,"&lt;&gt;")&lt;2201,22,COUNTIF($L$20:L529,"&lt;&gt;")&lt;2301,23,COUNTIF($L$20:L529,"&lt;&gt;")&lt;2401,24,COUNTIF($L$20:L529,"&lt;&gt;")&lt;2501,25,COUNTIF($L$20:L529,"&lt;&gt;")&lt;2601,26,COUNTIF($L$20:L529,"&lt;&gt;")&lt;2701,27,COUNTIF($L$20:L529,"&lt;&gt;")&lt;2801,28,COUNTIF($L$20:L529,"&lt;&gt;")&lt;2901,29,COUNTIF($L$20:L529,"&lt;&gt;")&lt;3001,30),"")</f>
        <v/>
      </c>
      <c r="AM529" t="str">
        <f t="shared" si="35"/>
        <v/>
      </c>
      <c r="AN529" t="str">
        <f t="shared" si="39"/>
        <v/>
      </c>
      <c r="AP529" t="str">
        <f t="shared" si="38"/>
        <v/>
      </c>
      <c r="AQ529" t="str">
        <f>IF(AO529="","",COUNTIFS(AM529:$AM$3019,AO529))</f>
        <v/>
      </c>
    </row>
    <row r="530" spans="1:43" x14ac:dyDescent="0.25">
      <c r="A530" s="6" t="str">
        <f>IF(COUNT($A$20:A529)&lt;&gt;$B$4,IF(A529="","",A529+1),"")</f>
        <v/>
      </c>
      <c r="B530" s="3"/>
      <c r="C530" s="3"/>
      <c r="D530" s="122"/>
      <c r="E530" s="3"/>
      <c r="F530" s="3"/>
      <c r="G530" s="3"/>
      <c r="H530" s="3"/>
      <c r="I530" s="120"/>
      <c r="J530" s="3"/>
      <c r="K530" s="119" t="str" cm="1">
        <f t="array" ref="K530">IF(OR($J$14 = "A",$J$14 = "B",$J$14 = "C"),IF(I530="","",IF(LEN(I530)&gt;2,_xlfn.IFS(ISNUMBER(SEARCH("_",I530)),I530,ISNUMBER(SEARCH(", ",I530)),SUBSTITUTE(I530,", ","_"),ISNUMBER(SEARCH("/ ",I530)),SUBSTITUTE(I530,"/ ","_"),ISNUMBER(SEARCH(",",I530)),SUBSTITUTE(I530,",","_"),ISNUMBER(SEARCH("/",I530)),SUBSTITUTE(I530,"/","_"),ISNUMBER(SEARCH("",I530)),I530),I530)),IF(OR($J$14 = "J",$J$14 = "K"),"",IF(D530="","",IF(LEN(D530)&gt;2,_xlfn.IFS(ISNUMBER(SEARCH("_",D530)),D530,ISNUMBER(SEARCH(", ",D530)),SUBSTITUTE(D530,", ","_"),ISNUMBER(SEARCH("/ ",D530)),SUBSTITUTE(D530,"/ ","_"),ISNUMBER(SEARCH(",",D530)),SUBSTITUTE(D530,",","_"),ISNUMBER(SEARCH("/",D530)),SUBSTITUTE(D530,"/","_"),ISNUMBER(SEARCH("",D530)),D530),D530))))</f>
        <v/>
      </c>
      <c r="L530" s="1"/>
      <c r="M530" s="1" t="str">
        <f t="shared" si="36"/>
        <v/>
      </c>
      <c r="N530" s="94" t="str">
        <f>IF($L530="None","",IF(ISERROR(VLOOKUP($L530,Info!$B$4:$B$266,1,FALSE)),"",VLOOKUP($L530,Info!$B$4:$L$266,5,FALSE)))</f>
        <v/>
      </c>
      <c r="O530" s="94" t="str">
        <f>IF(K530="","",IF(AND($J$12&lt;&gt;"ABC",N530="3"),"BAC",IF(N530="3","ABC",IF($J$12&lt;&gt;"ABC",IF($J$10="Standard",VLOOKUP(K530,Info!$BE$4:$BF$481,2,FALSE),VLOOKUP(K530,Info!$BI$4:$BJ$482,2,FALSE)),IF($J$10="Standard",VLOOKUP(K530,Info!$AG$4:$AH$2994,2,FALSE),VLOOKUP(K530,Info!$AK$4:$AL$2997,2,FALSE))))))</f>
        <v/>
      </c>
      <c r="P530" s="94" t="str">
        <f>IF($L530="None","",IF(ISERROR(VLOOKUP($L530,Info!$B$4:$B$266,1,FALSE)),"",VLOOKUP($L530,Info!$B$4:$L$266,3,FALSE)))</f>
        <v/>
      </c>
      <c r="Q530" s="96" t="str">
        <f>IF($L530="None","",IF(ISERROR(VLOOKUP($L530,Info!$B$4:$B$266,1,FALSE)),"",VLOOKUP($L530,Info!$B$4:$L$266,4,FALSE)))</f>
        <v/>
      </c>
      <c r="R530" s="1"/>
      <c r="S530" s="6" t="str">
        <f t="shared" si="37"/>
        <v/>
      </c>
      <c r="T530" s="6" t="str">
        <f>IF($L530="None","",IF(ISERROR(VLOOKUP($L530,Info!$B$4:$B$266,1,FALSE)),"",VLOOKUP($L530,Info!$B$4:$L$266,11,FALSE)))</f>
        <v/>
      </c>
      <c r="U530" s="1"/>
      <c r="V530" s="1"/>
      <c r="W530" s="1"/>
      <c r="X530" s="1" t="str">
        <f>IF($L530="None","",IF(ISERROR(VLOOKUP($L530,Info!$B$4:$B$266,1,FALSE)),"",IF(OR(W530="Metallic Liquid Tight",W530="Non-Metallic Liquid Tight",W530="LSZH",W530="Greenfield"),VLOOKUP($L530,Info!$B$4:$L$266,7,FALSE),"N/A")))</f>
        <v/>
      </c>
      <c r="Y530" s="1"/>
      <c r="Z530" s="96" t="str">
        <f>IF($L530="None","",IF(ISERROR(VLOOKUP($L530,Info!$B$4:$B$266,1,FALSE)),"",VLOOKUP($L530,Info!$B$4:$L$266,9,FALSE)))</f>
        <v/>
      </c>
      <c r="AA530" s="96" t="str">
        <f>IF($L530="None","",IF(ISERROR(VLOOKUP($L530,Info!$B$4:$B$266,1,FALSE)),"",VLOOKUP($L530,Info!$B$4:$L$266,8,FALSE)))</f>
        <v/>
      </c>
      <c r="AB530" s="96" t="str">
        <f>IF($L530="None","",IF(ISERROR(VLOOKUP($L530,Info!$B$4:$B$266,1,FALSE)),"",VLOOKUP($L530,Info!$B$4:$L$266,10,FALSE)))</f>
        <v/>
      </c>
      <c r="AC530" s="1" t="str">
        <f>IF(W530="SO Cable","Black,White",IF(O530="","",IF(P530="","",IF($J$12&lt;&gt;"ABC",IF(P530&lt;="250",VLOOKUP(O530,Info!$AZ$4:$BB$22,3,FALSE),VLOOKUP(O530,Info!$AZ$23:$BB$39,3,FALSE)),IF(P530&lt;="250",VLOOKUP(O530,Info!$AO$4:$AQ$22,3,FALSE),VLOOKUP(O530,Info!$AO$23:$AP$39,3,FALSE))))))</f>
        <v/>
      </c>
      <c r="AD530" s="1"/>
      <c r="AE530" s="1" t="str">
        <f>IF($L530="None","",IF(ISERROR(VLOOKUP($L530,Info!$B$4:$B$266,1,FALSE)),"",VLOOKUP($L530,Info!$B$4:$L$266,4,FALSE)))</f>
        <v/>
      </c>
      <c r="AF530" s="1" t="str">
        <f>IF($L530="None","",IF(ISERROR(VLOOKUP($L530,Info!$B$4:$B$266,1,FALSE)),"",VLOOKUP($L530,Info!$B$4:$L$266,6,FALSE)))</f>
        <v/>
      </c>
      <c r="AG530" s="1"/>
      <c r="AH530" s="33" t="str" cm="1">
        <f t="array" ref="AH530">IF(AND(L530&lt;&gt;"",O530&lt;&gt;"",R530:S530&lt;&gt;"",W530:X530&lt;&gt;"",Z530:AA530&lt;&gt;"",AC530&lt;&gt;""),"Good","Bad")</f>
        <v>Bad</v>
      </c>
      <c r="AL530" t="str" cm="1">
        <f t="array" ref="AL530">IF(R530&gt;0,_xlfn.IFS(COUNTIF($L$20:L530,"&lt;&gt;")&lt;101,1,COUNTIF($L$20:L530,"&lt;&gt;")&lt;201,2,COUNTIF($L$20:L530,"&lt;&gt;")&lt;301,3,COUNTIF($L$20:L530,"&lt;&gt;")&lt;401,4,COUNTIF($L$20:L530,"&lt;&gt;")&lt;501,5,COUNTIF($L$20:L530,"&lt;&gt;")&lt;601,6,COUNTIF($L$20:L530,"&lt;&gt;")&lt;701,7,COUNTIF($L$20:L530,"&lt;&gt;")&lt;801,8,COUNTIF($L$20:L530,"&lt;&gt;")&lt;901,9,COUNTIF($L$20:L530,"&lt;&gt;")&lt;1001,10,COUNTIF($L$20:L530,"&lt;&gt;")&lt;1101,11,COUNTIF($L$20:L530,"&lt;&gt;")&lt;1201,12,COUNTIF($L$20:L530,"&lt;&gt;")&lt;1301,13,COUNTIF($L$20:L530,"&lt;&gt;")&lt;1401,14,COUNTIF($L$20:L530,"&lt;&gt;")&lt;1501,15,COUNTIF($L$20:L530,"&lt;&gt;")&lt;1601,16,COUNTIF($L$20:L530,"&lt;&gt;")&lt;1701,17,COUNTIF($L$20:L530,"&lt;&gt;")&lt;1801,18,COUNTIF($L$20:L530,"&lt;&gt;")&lt;1901,19,COUNTIF($L$20:L530,"&lt;&gt;")&lt;2001,20,COUNTIF($L$20:L530,"&lt;&gt;")&lt;2101,21,COUNTIF($L$20:L530,"&lt;&gt;")&lt;2201,22,COUNTIF($L$20:L530,"&lt;&gt;")&lt;2301,23,COUNTIF($L$20:L530,"&lt;&gt;")&lt;2401,24,COUNTIF($L$20:L530,"&lt;&gt;")&lt;2501,25,COUNTIF($L$20:L530,"&lt;&gt;")&lt;2601,26,COUNTIF($L$20:L530,"&lt;&gt;")&lt;2701,27,COUNTIF($L$20:L530,"&lt;&gt;")&lt;2801,28,COUNTIF($L$20:L530,"&lt;&gt;")&lt;2901,29,COUNTIF($L$20:L530,"&lt;&gt;")&lt;3001,30),"")</f>
        <v/>
      </c>
      <c r="AM530" t="str">
        <f t="shared" si="35"/>
        <v/>
      </c>
      <c r="AN530" t="str">
        <f t="shared" si="39"/>
        <v/>
      </c>
      <c r="AP530" t="str">
        <f t="shared" si="38"/>
        <v/>
      </c>
      <c r="AQ530" t="str">
        <f>IF(AO530="","",COUNTIFS(AM530:$AM$3019,AO530))</f>
        <v/>
      </c>
    </row>
    <row r="531" spans="1:43" x14ac:dyDescent="0.25">
      <c r="A531" s="6" t="str">
        <f>IF(COUNT($A$20:A530)&lt;&gt;$B$4,IF(A530="","",A530+1),"")</f>
        <v/>
      </c>
      <c r="B531" s="3"/>
      <c r="C531" s="3"/>
      <c r="D531" s="122"/>
      <c r="E531" s="3"/>
      <c r="F531" s="3"/>
      <c r="G531" s="3"/>
      <c r="H531" s="3"/>
      <c r="I531" s="120"/>
      <c r="J531" s="3"/>
      <c r="K531" s="119" t="str" cm="1">
        <f t="array" ref="K531">IF(OR($J$14 = "A",$J$14 = "B",$J$14 = "C"),IF(I531="","",IF(LEN(I531)&gt;2,_xlfn.IFS(ISNUMBER(SEARCH("_",I531)),I531,ISNUMBER(SEARCH(", ",I531)),SUBSTITUTE(I531,", ","_"),ISNUMBER(SEARCH("/ ",I531)),SUBSTITUTE(I531,"/ ","_"),ISNUMBER(SEARCH(",",I531)),SUBSTITUTE(I531,",","_"),ISNUMBER(SEARCH("/",I531)),SUBSTITUTE(I531,"/","_"),ISNUMBER(SEARCH("",I531)),I531),I531)),IF(OR($J$14 = "J",$J$14 = "K"),"",IF(D531="","",IF(LEN(D531)&gt;2,_xlfn.IFS(ISNUMBER(SEARCH("_",D531)),D531,ISNUMBER(SEARCH(", ",D531)),SUBSTITUTE(D531,", ","_"),ISNUMBER(SEARCH("/ ",D531)),SUBSTITUTE(D531,"/ ","_"),ISNUMBER(SEARCH(",",D531)),SUBSTITUTE(D531,",","_"),ISNUMBER(SEARCH("/",D531)),SUBSTITUTE(D531,"/","_"),ISNUMBER(SEARCH("",D531)),D531),D531))))</f>
        <v/>
      </c>
      <c r="L531" s="1"/>
      <c r="M531" s="1" t="str">
        <f t="shared" si="36"/>
        <v/>
      </c>
      <c r="N531" s="94" t="str">
        <f>IF($L531="None","",IF(ISERROR(VLOOKUP($L531,Info!$B$4:$B$266,1,FALSE)),"",VLOOKUP($L531,Info!$B$4:$L$266,5,FALSE)))</f>
        <v/>
      </c>
      <c r="O531" s="94" t="str">
        <f>IF(K531="","",IF(AND($J$12&lt;&gt;"ABC",N531="3"),"BAC",IF(N531="3","ABC",IF($J$12&lt;&gt;"ABC",IF($J$10="Standard",VLOOKUP(K531,Info!$BE$4:$BF$481,2,FALSE),VLOOKUP(K531,Info!$BI$4:$BJ$482,2,FALSE)),IF($J$10="Standard",VLOOKUP(K531,Info!$AG$4:$AH$2994,2,FALSE),VLOOKUP(K531,Info!$AK$4:$AL$2997,2,FALSE))))))</f>
        <v/>
      </c>
      <c r="P531" s="94" t="str">
        <f>IF($L531="None","",IF(ISERROR(VLOOKUP($L531,Info!$B$4:$B$266,1,FALSE)),"",VLOOKUP($L531,Info!$B$4:$L$266,3,FALSE)))</f>
        <v/>
      </c>
      <c r="Q531" s="96" t="str">
        <f>IF($L531="None","",IF(ISERROR(VLOOKUP($L531,Info!$B$4:$B$266,1,FALSE)),"",VLOOKUP($L531,Info!$B$4:$L$266,4,FALSE)))</f>
        <v/>
      </c>
      <c r="R531" s="1"/>
      <c r="S531" s="6" t="str">
        <f t="shared" si="37"/>
        <v/>
      </c>
      <c r="T531" s="6" t="str">
        <f>IF($L531="None","",IF(ISERROR(VLOOKUP($L531,Info!$B$4:$B$266,1,FALSE)),"",VLOOKUP($L531,Info!$B$4:$L$266,11,FALSE)))</f>
        <v/>
      </c>
      <c r="U531" s="1"/>
      <c r="V531" s="1"/>
      <c r="W531" s="1"/>
      <c r="X531" s="1" t="str">
        <f>IF($L531="None","",IF(ISERROR(VLOOKUP($L531,Info!$B$4:$B$266,1,FALSE)),"",IF(OR(W531="Metallic Liquid Tight",W531="Non-Metallic Liquid Tight",W531="LSZH",W531="Greenfield"),VLOOKUP($L531,Info!$B$4:$L$266,7,FALSE),"N/A")))</f>
        <v/>
      </c>
      <c r="Y531" s="1"/>
      <c r="Z531" s="96" t="str">
        <f>IF($L531="None","",IF(ISERROR(VLOOKUP($L531,Info!$B$4:$B$266,1,FALSE)),"",VLOOKUP($L531,Info!$B$4:$L$266,9,FALSE)))</f>
        <v/>
      </c>
      <c r="AA531" s="96" t="str">
        <f>IF($L531="None","",IF(ISERROR(VLOOKUP($L531,Info!$B$4:$B$266,1,FALSE)),"",VLOOKUP($L531,Info!$B$4:$L$266,8,FALSE)))</f>
        <v/>
      </c>
      <c r="AB531" s="96" t="str">
        <f>IF($L531="None","",IF(ISERROR(VLOOKUP($L531,Info!$B$4:$B$266,1,FALSE)),"",VLOOKUP($L531,Info!$B$4:$L$266,10,FALSE)))</f>
        <v/>
      </c>
      <c r="AC531" s="1" t="str">
        <f>IF(W531="SO Cable","Black,White",IF(O531="","",IF(P531="","",IF($J$12&lt;&gt;"ABC",IF(P531&lt;="250",VLOOKUP(O531,Info!$AZ$4:$BB$22,3,FALSE),VLOOKUP(O531,Info!$AZ$23:$BB$39,3,FALSE)),IF(P531&lt;="250",VLOOKUP(O531,Info!$AO$4:$AQ$22,3,FALSE),VLOOKUP(O531,Info!$AO$23:$AP$39,3,FALSE))))))</f>
        <v/>
      </c>
      <c r="AD531" s="1"/>
      <c r="AE531" s="1" t="str">
        <f>IF($L531="None","",IF(ISERROR(VLOOKUP($L531,Info!$B$4:$B$266,1,FALSE)),"",VLOOKUP($L531,Info!$B$4:$L$266,4,FALSE)))</f>
        <v/>
      </c>
      <c r="AF531" s="1" t="str">
        <f>IF($L531="None","",IF(ISERROR(VLOOKUP($L531,Info!$B$4:$B$266,1,FALSE)),"",VLOOKUP($L531,Info!$B$4:$L$266,6,FALSE)))</f>
        <v/>
      </c>
      <c r="AG531" s="1"/>
      <c r="AH531" s="33" t="str" cm="1">
        <f t="array" ref="AH531">IF(AND(L531&lt;&gt;"",O531&lt;&gt;"",R531:S531&lt;&gt;"",W531:X531&lt;&gt;"",Z531:AA531&lt;&gt;"",AC531&lt;&gt;""),"Good","Bad")</f>
        <v>Bad</v>
      </c>
      <c r="AL531" t="str" cm="1">
        <f t="array" ref="AL531">IF(R531&gt;0,_xlfn.IFS(COUNTIF($L$20:L531,"&lt;&gt;")&lt;101,1,COUNTIF($L$20:L531,"&lt;&gt;")&lt;201,2,COUNTIF($L$20:L531,"&lt;&gt;")&lt;301,3,COUNTIF($L$20:L531,"&lt;&gt;")&lt;401,4,COUNTIF($L$20:L531,"&lt;&gt;")&lt;501,5,COUNTIF($L$20:L531,"&lt;&gt;")&lt;601,6,COUNTIF($L$20:L531,"&lt;&gt;")&lt;701,7,COUNTIF($L$20:L531,"&lt;&gt;")&lt;801,8,COUNTIF($L$20:L531,"&lt;&gt;")&lt;901,9,COUNTIF($L$20:L531,"&lt;&gt;")&lt;1001,10,COUNTIF($L$20:L531,"&lt;&gt;")&lt;1101,11,COUNTIF($L$20:L531,"&lt;&gt;")&lt;1201,12,COUNTIF($L$20:L531,"&lt;&gt;")&lt;1301,13,COUNTIF($L$20:L531,"&lt;&gt;")&lt;1401,14,COUNTIF($L$20:L531,"&lt;&gt;")&lt;1501,15,COUNTIF($L$20:L531,"&lt;&gt;")&lt;1601,16,COUNTIF($L$20:L531,"&lt;&gt;")&lt;1701,17,COUNTIF($L$20:L531,"&lt;&gt;")&lt;1801,18,COUNTIF($L$20:L531,"&lt;&gt;")&lt;1901,19,COUNTIF($L$20:L531,"&lt;&gt;")&lt;2001,20,COUNTIF($L$20:L531,"&lt;&gt;")&lt;2101,21,COUNTIF($L$20:L531,"&lt;&gt;")&lt;2201,22,COUNTIF($L$20:L531,"&lt;&gt;")&lt;2301,23,COUNTIF($L$20:L531,"&lt;&gt;")&lt;2401,24,COUNTIF($L$20:L531,"&lt;&gt;")&lt;2501,25,COUNTIF($L$20:L531,"&lt;&gt;")&lt;2601,26,COUNTIF($L$20:L531,"&lt;&gt;")&lt;2701,27,COUNTIF($L$20:L531,"&lt;&gt;")&lt;2801,28,COUNTIF($L$20:L531,"&lt;&gt;")&lt;2901,29,COUNTIF($L$20:L531,"&lt;&gt;")&lt;3001,30),"")</f>
        <v/>
      </c>
      <c r="AM531" t="str">
        <f t="shared" si="35"/>
        <v/>
      </c>
      <c r="AN531" t="str">
        <f t="shared" si="39"/>
        <v/>
      </c>
      <c r="AP531" t="str">
        <f t="shared" si="38"/>
        <v/>
      </c>
      <c r="AQ531" t="str">
        <f>IF(AO531="","",COUNTIFS(AM531:$AM$3019,AO531))</f>
        <v/>
      </c>
    </row>
    <row r="532" spans="1:43" x14ac:dyDescent="0.25">
      <c r="A532" s="6" t="str">
        <f>IF(COUNT($A$20:A531)&lt;&gt;$B$4,IF(A531="","",A531+1),"")</f>
        <v/>
      </c>
      <c r="B532" s="3"/>
      <c r="C532" s="3"/>
      <c r="D532" s="122"/>
      <c r="E532" s="3"/>
      <c r="F532" s="3"/>
      <c r="G532" s="3"/>
      <c r="H532" s="3"/>
      <c r="I532" s="120"/>
      <c r="J532" s="3"/>
      <c r="K532" s="119" t="str" cm="1">
        <f t="array" ref="K532">IF(OR($J$14 = "A",$J$14 = "B",$J$14 = "C"),IF(I532="","",IF(LEN(I532)&gt;2,_xlfn.IFS(ISNUMBER(SEARCH("_",I532)),I532,ISNUMBER(SEARCH(", ",I532)),SUBSTITUTE(I532,", ","_"),ISNUMBER(SEARCH("/ ",I532)),SUBSTITUTE(I532,"/ ","_"),ISNUMBER(SEARCH(",",I532)),SUBSTITUTE(I532,",","_"),ISNUMBER(SEARCH("/",I532)),SUBSTITUTE(I532,"/","_"),ISNUMBER(SEARCH("",I532)),I532),I532)),IF(OR($J$14 = "J",$J$14 = "K"),"",IF(D532="","",IF(LEN(D532)&gt;2,_xlfn.IFS(ISNUMBER(SEARCH("_",D532)),D532,ISNUMBER(SEARCH(", ",D532)),SUBSTITUTE(D532,", ","_"),ISNUMBER(SEARCH("/ ",D532)),SUBSTITUTE(D532,"/ ","_"),ISNUMBER(SEARCH(",",D532)),SUBSTITUTE(D532,",","_"),ISNUMBER(SEARCH("/",D532)),SUBSTITUTE(D532,"/","_"),ISNUMBER(SEARCH("",D532)),D532),D532))))</f>
        <v/>
      </c>
      <c r="L532" s="1"/>
      <c r="M532" s="1" t="str">
        <f t="shared" si="36"/>
        <v/>
      </c>
      <c r="N532" s="94" t="str">
        <f>IF($L532="None","",IF(ISERROR(VLOOKUP($L532,Info!$B$4:$B$266,1,FALSE)),"",VLOOKUP($L532,Info!$B$4:$L$266,5,FALSE)))</f>
        <v/>
      </c>
      <c r="O532" s="94" t="str">
        <f>IF(K532="","",IF(AND($J$12&lt;&gt;"ABC",N532="3"),"BAC",IF(N532="3","ABC",IF($J$12&lt;&gt;"ABC",IF($J$10="Standard",VLOOKUP(K532,Info!$BE$4:$BF$481,2,FALSE),VLOOKUP(K532,Info!$BI$4:$BJ$482,2,FALSE)),IF($J$10="Standard",VLOOKUP(K532,Info!$AG$4:$AH$2994,2,FALSE),VLOOKUP(K532,Info!$AK$4:$AL$2997,2,FALSE))))))</f>
        <v/>
      </c>
      <c r="P532" s="94" t="str">
        <f>IF($L532="None","",IF(ISERROR(VLOOKUP($L532,Info!$B$4:$B$266,1,FALSE)),"",VLOOKUP($L532,Info!$B$4:$L$266,3,FALSE)))</f>
        <v/>
      </c>
      <c r="Q532" s="96" t="str">
        <f>IF($L532="None","",IF(ISERROR(VLOOKUP($L532,Info!$B$4:$B$266,1,FALSE)),"",VLOOKUP($L532,Info!$B$4:$L$266,4,FALSE)))</f>
        <v/>
      </c>
      <c r="R532" s="1"/>
      <c r="S532" s="6" t="str">
        <f t="shared" si="37"/>
        <v/>
      </c>
      <c r="T532" s="6" t="str">
        <f>IF($L532="None","",IF(ISERROR(VLOOKUP($L532,Info!$B$4:$B$266,1,FALSE)),"",VLOOKUP($L532,Info!$B$4:$L$266,11,FALSE)))</f>
        <v/>
      </c>
      <c r="U532" s="1"/>
      <c r="V532" s="1"/>
      <c r="W532" s="1"/>
      <c r="X532" s="1" t="str">
        <f>IF($L532="None","",IF(ISERROR(VLOOKUP($L532,Info!$B$4:$B$266,1,FALSE)),"",IF(OR(W532="Metallic Liquid Tight",W532="Non-Metallic Liquid Tight",W532="LSZH",W532="Greenfield"),VLOOKUP($L532,Info!$B$4:$L$266,7,FALSE),"N/A")))</f>
        <v/>
      </c>
      <c r="Y532" s="1"/>
      <c r="Z532" s="96" t="str">
        <f>IF($L532="None","",IF(ISERROR(VLOOKUP($L532,Info!$B$4:$B$266,1,FALSE)),"",VLOOKUP($L532,Info!$B$4:$L$266,9,FALSE)))</f>
        <v/>
      </c>
      <c r="AA532" s="96" t="str">
        <f>IF($L532="None","",IF(ISERROR(VLOOKUP($L532,Info!$B$4:$B$266,1,FALSE)),"",VLOOKUP($L532,Info!$B$4:$L$266,8,FALSE)))</f>
        <v/>
      </c>
      <c r="AB532" s="96" t="str">
        <f>IF($L532="None","",IF(ISERROR(VLOOKUP($L532,Info!$B$4:$B$266,1,FALSE)),"",VLOOKUP($L532,Info!$B$4:$L$266,10,FALSE)))</f>
        <v/>
      </c>
      <c r="AC532" s="1" t="str">
        <f>IF(W532="SO Cable","Black,White",IF(O532="","",IF(P532="","",IF($J$12&lt;&gt;"ABC",IF(P532&lt;="250",VLOOKUP(O532,Info!$AZ$4:$BB$22,3,FALSE),VLOOKUP(O532,Info!$AZ$23:$BB$39,3,FALSE)),IF(P532&lt;="250",VLOOKUP(O532,Info!$AO$4:$AQ$22,3,FALSE),VLOOKUP(O532,Info!$AO$23:$AP$39,3,FALSE))))))</f>
        <v/>
      </c>
      <c r="AD532" s="1"/>
      <c r="AE532" s="1" t="str">
        <f>IF($L532="None","",IF(ISERROR(VLOOKUP($L532,Info!$B$4:$B$266,1,FALSE)),"",VLOOKUP($L532,Info!$B$4:$L$266,4,FALSE)))</f>
        <v/>
      </c>
      <c r="AF532" s="1" t="str">
        <f>IF($L532="None","",IF(ISERROR(VLOOKUP($L532,Info!$B$4:$B$266,1,FALSE)),"",VLOOKUP($L532,Info!$B$4:$L$266,6,FALSE)))</f>
        <v/>
      </c>
      <c r="AG532" s="1"/>
      <c r="AH532" s="33" t="str" cm="1">
        <f t="array" ref="AH532">IF(AND(L532&lt;&gt;"",O532&lt;&gt;"",R532:S532&lt;&gt;"",W532:X532&lt;&gt;"",Z532:AA532&lt;&gt;"",AC532&lt;&gt;""),"Good","Bad")</f>
        <v>Bad</v>
      </c>
      <c r="AL532" t="str" cm="1">
        <f t="array" ref="AL532">IF(R532&gt;0,_xlfn.IFS(COUNTIF($L$20:L532,"&lt;&gt;")&lt;101,1,COUNTIF($L$20:L532,"&lt;&gt;")&lt;201,2,COUNTIF($L$20:L532,"&lt;&gt;")&lt;301,3,COUNTIF($L$20:L532,"&lt;&gt;")&lt;401,4,COUNTIF($L$20:L532,"&lt;&gt;")&lt;501,5,COUNTIF($L$20:L532,"&lt;&gt;")&lt;601,6,COUNTIF($L$20:L532,"&lt;&gt;")&lt;701,7,COUNTIF($L$20:L532,"&lt;&gt;")&lt;801,8,COUNTIF($L$20:L532,"&lt;&gt;")&lt;901,9,COUNTIF($L$20:L532,"&lt;&gt;")&lt;1001,10,COUNTIF($L$20:L532,"&lt;&gt;")&lt;1101,11,COUNTIF($L$20:L532,"&lt;&gt;")&lt;1201,12,COUNTIF($L$20:L532,"&lt;&gt;")&lt;1301,13,COUNTIF($L$20:L532,"&lt;&gt;")&lt;1401,14,COUNTIF($L$20:L532,"&lt;&gt;")&lt;1501,15,COUNTIF($L$20:L532,"&lt;&gt;")&lt;1601,16,COUNTIF($L$20:L532,"&lt;&gt;")&lt;1701,17,COUNTIF($L$20:L532,"&lt;&gt;")&lt;1801,18,COUNTIF($L$20:L532,"&lt;&gt;")&lt;1901,19,COUNTIF($L$20:L532,"&lt;&gt;")&lt;2001,20,COUNTIF($L$20:L532,"&lt;&gt;")&lt;2101,21,COUNTIF($L$20:L532,"&lt;&gt;")&lt;2201,22,COUNTIF($L$20:L532,"&lt;&gt;")&lt;2301,23,COUNTIF($L$20:L532,"&lt;&gt;")&lt;2401,24,COUNTIF($L$20:L532,"&lt;&gt;")&lt;2501,25,COUNTIF($L$20:L532,"&lt;&gt;")&lt;2601,26,COUNTIF($L$20:L532,"&lt;&gt;")&lt;2701,27,COUNTIF($L$20:L532,"&lt;&gt;")&lt;2801,28,COUNTIF($L$20:L532,"&lt;&gt;")&lt;2901,29,COUNTIF($L$20:L532,"&lt;&gt;")&lt;3001,30),"")</f>
        <v/>
      </c>
      <c r="AM532" t="str">
        <f t="shared" ref="AM532:AM595" si="40">L532&amp;Z532&amp;AA532&amp;W532&amp;X532&amp;Y532&amp;AL532</f>
        <v/>
      </c>
      <c r="AN532" t="str">
        <f t="shared" si="39"/>
        <v/>
      </c>
      <c r="AP532" t="str">
        <f t="shared" si="38"/>
        <v/>
      </c>
      <c r="AQ532" t="str">
        <f>IF(AO532="","",COUNTIFS(AM532:$AM$3019,AO532))</f>
        <v/>
      </c>
    </row>
    <row r="533" spans="1:43" x14ac:dyDescent="0.25">
      <c r="A533" s="6" t="str">
        <f>IF(COUNT($A$20:A532)&lt;&gt;$B$4,IF(A532="","",A532+1),"")</f>
        <v/>
      </c>
      <c r="B533" s="3"/>
      <c r="C533" s="3"/>
      <c r="D533" s="122"/>
      <c r="E533" s="3"/>
      <c r="F533" s="3"/>
      <c r="G533" s="3"/>
      <c r="H533" s="3"/>
      <c r="I533" s="120"/>
      <c r="J533" s="3"/>
      <c r="K533" s="119" t="str" cm="1">
        <f t="array" ref="K533">IF(OR($J$14 = "A",$J$14 = "B",$J$14 = "C"),IF(I533="","",IF(LEN(I533)&gt;2,_xlfn.IFS(ISNUMBER(SEARCH("_",I533)),I533,ISNUMBER(SEARCH(", ",I533)),SUBSTITUTE(I533,", ","_"),ISNUMBER(SEARCH("/ ",I533)),SUBSTITUTE(I533,"/ ","_"),ISNUMBER(SEARCH(",",I533)),SUBSTITUTE(I533,",","_"),ISNUMBER(SEARCH("/",I533)),SUBSTITUTE(I533,"/","_"),ISNUMBER(SEARCH("",I533)),I533),I533)),IF(OR($J$14 = "J",$J$14 = "K"),"",IF(D533="","",IF(LEN(D533)&gt;2,_xlfn.IFS(ISNUMBER(SEARCH("_",D533)),D533,ISNUMBER(SEARCH(", ",D533)),SUBSTITUTE(D533,", ","_"),ISNUMBER(SEARCH("/ ",D533)),SUBSTITUTE(D533,"/ ","_"),ISNUMBER(SEARCH(",",D533)),SUBSTITUTE(D533,",","_"),ISNUMBER(SEARCH("/",D533)),SUBSTITUTE(D533,"/","_"),ISNUMBER(SEARCH("",D533)),D533),D533))))</f>
        <v/>
      </c>
      <c r="L533" s="1"/>
      <c r="M533" s="1" t="str">
        <f t="shared" ref="M533:M596" si="41">IF(L533="","","Pigtail")</f>
        <v/>
      </c>
      <c r="N533" s="94" t="str">
        <f>IF($L533="None","",IF(ISERROR(VLOOKUP($L533,Info!$B$4:$B$266,1,FALSE)),"",VLOOKUP($L533,Info!$B$4:$L$266,5,FALSE)))</f>
        <v/>
      </c>
      <c r="O533" s="94" t="str">
        <f>IF(K533="","",IF(AND($J$12&lt;&gt;"ABC",N533="3"),"BAC",IF(N533="3","ABC",IF($J$12&lt;&gt;"ABC",IF($J$10="Standard",VLOOKUP(K533,Info!$BE$4:$BF$481,2,FALSE),VLOOKUP(K533,Info!$BI$4:$BJ$482,2,FALSE)),IF($J$10="Standard",VLOOKUP(K533,Info!$AG$4:$AH$2994,2,FALSE),VLOOKUP(K533,Info!$AK$4:$AL$2997,2,FALSE))))))</f>
        <v/>
      </c>
      <c r="P533" s="94" t="str">
        <f>IF($L533="None","",IF(ISERROR(VLOOKUP($L533,Info!$B$4:$B$266,1,FALSE)),"",VLOOKUP($L533,Info!$B$4:$L$266,3,FALSE)))</f>
        <v/>
      </c>
      <c r="Q533" s="96" t="str">
        <f>IF($L533="None","",IF(ISERROR(VLOOKUP($L533,Info!$B$4:$B$266,1,FALSE)),"",VLOOKUP($L533,Info!$B$4:$L$266,4,FALSE)))</f>
        <v/>
      </c>
      <c r="R533" s="1"/>
      <c r="S533" s="6" t="str">
        <f t="shared" ref="S533:S596" si="42">IF(M533 = "","",IF(M533 &lt;&gt; "Pigtail","0",""))</f>
        <v/>
      </c>
      <c r="T533" s="6" t="str">
        <f>IF($L533="None","",IF(ISERROR(VLOOKUP($L533,Info!$B$4:$B$266,1,FALSE)),"",VLOOKUP($L533,Info!$B$4:$L$266,11,FALSE)))</f>
        <v/>
      </c>
      <c r="U533" s="1"/>
      <c r="V533" s="1"/>
      <c r="W533" s="1"/>
      <c r="X533" s="1" t="str">
        <f>IF($L533="None","",IF(ISERROR(VLOOKUP($L533,Info!$B$4:$B$266,1,FALSE)),"",IF(OR(W533="Metallic Liquid Tight",W533="Non-Metallic Liquid Tight",W533="LSZH",W533="Greenfield"),VLOOKUP($L533,Info!$B$4:$L$266,7,FALSE),"N/A")))</f>
        <v/>
      </c>
      <c r="Y533" s="1"/>
      <c r="Z533" s="96" t="str">
        <f>IF($L533="None","",IF(ISERROR(VLOOKUP($L533,Info!$B$4:$B$266,1,FALSE)),"",VLOOKUP($L533,Info!$B$4:$L$266,9,FALSE)))</f>
        <v/>
      </c>
      <c r="AA533" s="96" t="str">
        <f>IF($L533="None","",IF(ISERROR(VLOOKUP($L533,Info!$B$4:$B$266,1,FALSE)),"",VLOOKUP($L533,Info!$B$4:$L$266,8,FALSE)))</f>
        <v/>
      </c>
      <c r="AB533" s="96" t="str">
        <f>IF($L533="None","",IF(ISERROR(VLOOKUP($L533,Info!$B$4:$B$266,1,FALSE)),"",VLOOKUP($L533,Info!$B$4:$L$266,10,FALSE)))</f>
        <v/>
      </c>
      <c r="AC533" s="1" t="str">
        <f>IF(W533="SO Cable","Black,White",IF(O533="","",IF(P533="","",IF($J$12&lt;&gt;"ABC",IF(P533&lt;="250",VLOOKUP(O533,Info!$AZ$4:$BB$22,3,FALSE),VLOOKUP(O533,Info!$AZ$23:$BB$39,3,FALSE)),IF(P533&lt;="250",VLOOKUP(O533,Info!$AO$4:$AQ$22,3,FALSE),VLOOKUP(O533,Info!$AO$23:$AP$39,3,FALSE))))))</f>
        <v/>
      </c>
      <c r="AD533" s="1"/>
      <c r="AE533" s="1" t="str">
        <f>IF($L533="None","",IF(ISERROR(VLOOKUP($L533,Info!$B$4:$B$266,1,FALSE)),"",VLOOKUP($L533,Info!$B$4:$L$266,4,FALSE)))</f>
        <v/>
      </c>
      <c r="AF533" s="1" t="str">
        <f>IF($L533="None","",IF(ISERROR(VLOOKUP($L533,Info!$B$4:$B$266,1,FALSE)),"",VLOOKUP($L533,Info!$B$4:$L$266,6,FALSE)))</f>
        <v/>
      </c>
      <c r="AG533" s="1"/>
      <c r="AH533" s="33" t="str" cm="1">
        <f t="array" ref="AH533">IF(AND(L533&lt;&gt;"",O533&lt;&gt;"",R533:S533&lt;&gt;"",W533:X533&lt;&gt;"",Z533:AA533&lt;&gt;"",AC533&lt;&gt;""),"Good","Bad")</f>
        <v>Bad</v>
      </c>
      <c r="AL533" t="str" cm="1">
        <f t="array" ref="AL533">IF(R533&gt;0,_xlfn.IFS(COUNTIF($L$20:L533,"&lt;&gt;")&lt;101,1,COUNTIF($L$20:L533,"&lt;&gt;")&lt;201,2,COUNTIF($L$20:L533,"&lt;&gt;")&lt;301,3,COUNTIF($L$20:L533,"&lt;&gt;")&lt;401,4,COUNTIF($L$20:L533,"&lt;&gt;")&lt;501,5,COUNTIF($L$20:L533,"&lt;&gt;")&lt;601,6,COUNTIF($L$20:L533,"&lt;&gt;")&lt;701,7,COUNTIF($L$20:L533,"&lt;&gt;")&lt;801,8,COUNTIF($L$20:L533,"&lt;&gt;")&lt;901,9,COUNTIF($L$20:L533,"&lt;&gt;")&lt;1001,10,COUNTIF($L$20:L533,"&lt;&gt;")&lt;1101,11,COUNTIF($L$20:L533,"&lt;&gt;")&lt;1201,12,COUNTIF($L$20:L533,"&lt;&gt;")&lt;1301,13,COUNTIF($L$20:L533,"&lt;&gt;")&lt;1401,14,COUNTIF($L$20:L533,"&lt;&gt;")&lt;1501,15,COUNTIF($L$20:L533,"&lt;&gt;")&lt;1601,16,COUNTIF($L$20:L533,"&lt;&gt;")&lt;1701,17,COUNTIF($L$20:L533,"&lt;&gt;")&lt;1801,18,COUNTIF($L$20:L533,"&lt;&gt;")&lt;1901,19,COUNTIF($L$20:L533,"&lt;&gt;")&lt;2001,20,COUNTIF($L$20:L533,"&lt;&gt;")&lt;2101,21,COUNTIF($L$20:L533,"&lt;&gt;")&lt;2201,22,COUNTIF($L$20:L533,"&lt;&gt;")&lt;2301,23,COUNTIF($L$20:L533,"&lt;&gt;")&lt;2401,24,COUNTIF($L$20:L533,"&lt;&gt;")&lt;2501,25,COUNTIF($L$20:L533,"&lt;&gt;")&lt;2601,26,COUNTIF($L$20:L533,"&lt;&gt;")&lt;2701,27,COUNTIF($L$20:L533,"&lt;&gt;")&lt;2801,28,COUNTIF($L$20:L533,"&lt;&gt;")&lt;2901,29,COUNTIF($L$20:L533,"&lt;&gt;")&lt;3001,30),"")</f>
        <v/>
      </c>
      <c r="AM533" t="str">
        <f t="shared" si="40"/>
        <v/>
      </c>
      <c r="AN533" t="str">
        <f t="shared" si="39"/>
        <v/>
      </c>
      <c r="AP533" t="str">
        <f t="shared" ref="AP533:AP596" si="43">IF(R533&gt;0,AP532+1,"")</f>
        <v/>
      </c>
      <c r="AQ533" t="str">
        <f>IF(AO533="","",COUNTIFS(AM533:$AM$3019,AO533))</f>
        <v/>
      </c>
    </row>
    <row r="534" spans="1:43" x14ac:dyDescent="0.25">
      <c r="A534" s="6" t="str">
        <f>IF(COUNT($A$20:A533)&lt;&gt;$B$4,IF(A533="","",A533+1),"")</f>
        <v/>
      </c>
      <c r="B534" s="3"/>
      <c r="C534" s="3"/>
      <c r="D534" s="122"/>
      <c r="E534" s="3"/>
      <c r="F534" s="3"/>
      <c r="G534" s="3"/>
      <c r="H534" s="3"/>
      <c r="I534" s="120"/>
      <c r="J534" s="3"/>
      <c r="K534" s="119" t="str" cm="1">
        <f t="array" ref="K534">IF(OR($J$14 = "A",$J$14 = "B",$J$14 = "C"),IF(I534="","",IF(LEN(I534)&gt;2,_xlfn.IFS(ISNUMBER(SEARCH("_",I534)),I534,ISNUMBER(SEARCH(", ",I534)),SUBSTITUTE(I534,", ","_"),ISNUMBER(SEARCH("/ ",I534)),SUBSTITUTE(I534,"/ ","_"),ISNUMBER(SEARCH(",",I534)),SUBSTITUTE(I534,",","_"),ISNUMBER(SEARCH("/",I534)),SUBSTITUTE(I534,"/","_"),ISNUMBER(SEARCH("",I534)),I534),I534)),IF(OR($J$14 = "J",$J$14 = "K"),"",IF(D534="","",IF(LEN(D534)&gt;2,_xlfn.IFS(ISNUMBER(SEARCH("_",D534)),D534,ISNUMBER(SEARCH(", ",D534)),SUBSTITUTE(D534,", ","_"),ISNUMBER(SEARCH("/ ",D534)),SUBSTITUTE(D534,"/ ","_"),ISNUMBER(SEARCH(",",D534)),SUBSTITUTE(D534,",","_"),ISNUMBER(SEARCH("/",D534)),SUBSTITUTE(D534,"/","_"),ISNUMBER(SEARCH("",D534)),D534),D534))))</f>
        <v/>
      </c>
      <c r="L534" s="1"/>
      <c r="M534" s="1" t="str">
        <f t="shared" si="41"/>
        <v/>
      </c>
      <c r="N534" s="94" t="str">
        <f>IF($L534="None","",IF(ISERROR(VLOOKUP($L534,Info!$B$4:$B$266,1,FALSE)),"",VLOOKUP($L534,Info!$B$4:$L$266,5,FALSE)))</f>
        <v/>
      </c>
      <c r="O534" s="94" t="str">
        <f>IF(K534="","",IF(AND($J$12&lt;&gt;"ABC",N534="3"),"BAC",IF(N534="3","ABC",IF($J$12&lt;&gt;"ABC",IF($J$10="Standard",VLOOKUP(K534,Info!$BE$4:$BF$481,2,FALSE),VLOOKUP(K534,Info!$BI$4:$BJ$482,2,FALSE)),IF($J$10="Standard",VLOOKUP(K534,Info!$AG$4:$AH$2994,2,FALSE),VLOOKUP(K534,Info!$AK$4:$AL$2997,2,FALSE))))))</f>
        <v/>
      </c>
      <c r="P534" s="94" t="str">
        <f>IF($L534="None","",IF(ISERROR(VLOOKUP($L534,Info!$B$4:$B$266,1,FALSE)),"",VLOOKUP($L534,Info!$B$4:$L$266,3,FALSE)))</f>
        <v/>
      </c>
      <c r="Q534" s="96" t="str">
        <f>IF($L534="None","",IF(ISERROR(VLOOKUP($L534,Info!$B$4:$B$266,1,FALSE)),"",VLOOKUP($L534,Info!$B$4:$L$266,4,FALSE)))</f>
        <v/>
      </c>
      <c r="R534" s="1"/>
      <c r="S534" s="6" t="str">
        <f t="shared" si="42"/>
        <v/>
      </c>
      <c r="T534" s="6" t="str">
        <f>IF($L534="None","",IF(ISERROR(VLOOKUP($L534,Info!$B$4:$B$266,1,FALSE)),"",VLOOKUP($L534,Info!$B$4:$L$266,11,FALSE)))</f>
        <v/>
      </c>
      <c r="U534" s="1"/>
      <c r="V534" s="1"/>
      <c r="W534" s="1"/>
      <c r="X534" s="1" t="str">
        <f>IF($L534="None","",IF(ISERROR(VLOOKUP($L534,Info!$B$4:$B$266,1,FALSE)),"",IF(OR(W534="Metallic Liquid Tight",W534="Non-Metallic Liquid Tight",W534="LSZH",W534="Greenfield"),VLOOKUP($L534,Info!$B$4:$L$266,7,FALSE),"N/A")))</f>
        <v/>
      </c>
      <c r="Y534" s="1"/>
      <c r="Z534" s="96" t="str">
        <f>IF($L534="None","",IF(ISERROR(VLOOKUP($L534,Info!$B$4:$B$266,1,FALSE)),"",VLOOKUP($L534,Info!$B$4:$L$266,9,FALSE)))</f>
        <v/>
      </c>
      <c r="AA534" s="96" t="str">
        <f>IF($L534="None","",IF(ISERROR(VLOOKUP($L534,Info!$B$4:$B$266,1,FALSE)),"",VLOOKUP($L534,Info!$B$4:$L$266,8,FALSE)))</f>
        <v/>
      </c>
      <c r="AB534" s="96" t="str">
        <f>IF($L534="None","",IF(ISERROR(VLOOKUP($L534,Info!$B$4:$B$266,1,FALSE)),"",VLOOKUP($L534,Info!$B$4:$L$266,10,FALSE)))</f>
        <v/>
      </c>
      <c r="AC534" s="1" t="str">
        <f>IF(W534="SO Cable","Black,White",IF(O534="","",IF(P534="","",IF($J$12&lt;&gt;"ABC",IF(P534&lt;="250",VLOOKUP(O534,Info!$AZ$4:$BB$22,3,FALSE),VLOOKUP(O534,Info!$AZ$23:$BB$39,3,FALSE)),IF(P534&lt;="250",VLOOKUP(O534,Info!$AO$4:$AQ$22,3,FALSE),VLOOKUP(O534,Info!$AO$23:$AP$39,3,FALSE))))))</f>
        <v/>
      </c>
      <c r="AD534" s="1"/>
      <c r="AE534" s="1" t="str">
        <f>IF($L534="None","",IF(ISERROR(VLOOKUP($L534,Info!$B$4:$B$266,1,FALSE)),"",VLOOKUP($L534,Info!$B$4:$L$266,4,FALSE)))</f>
        <v/>
      </c>
      <c r="AF534" s="1" t="str">
        <f>IF($L534="None","",IF(ISERROR(VLOOKUP($L534,Info!$B$4:$B$266,1,FALSE)),"",VLOOKUP($L534,Info!$B$4:$L$266,6,FALSE)))</f>
        <v/>
      </c>
      <c r="AG534" s="1"/>
      <c r="AH534" s="33" t="str" cm="1">
        <f t="array" ref="AH534">IF(AND(L534&lt;&gt;"",O534&lt;&gt;"",R534:S534&lt;&gt;"",W534:X534&lt;&gt;"",Z534:AA534&lt;&gt;"",AC534&lt;&gt;""),"Good","Bad")</f>
        <v>Bad</v>
      </c>
      <c r="AL534" t="str" cm="1">
        <f t="array" ref="AL534">IF(R534&gt;0,_xlfn.IFS(COUNTIF($L$20:L534,"&lt;&gt;")&lt;101,1,COUNTIF($L$20:L534,"&lt;&gt;")&lt;201,2,COUNTIF($L$20:L534,"&lt;&gt;")&lt;301,3,COUNTIF($L$20:L534,"&lt;&gt;")&lt;401,4,COUNTIF($L$20:L534,"&lt;&gt;")&lt;501,5,COUNTIF($L$20:L534,"&lt;&gt;")&lt;601,6,COUNTIF($L$20:L534,"&lt;&gt;")&lt;701,7,COUNTIF($L$20:L534,"&lt;&gt;")&lt;801,8,COUNTIF($L$20:L534,"&lt;&gt;")&lt;901,9,COUNTIF($L$20:L534,"&lt;&gt;")&lt;1001,10,COUNTIF($L$20:L534,"&lt;&gt;")&lt;1101,11,COUNTIF($L$20:L534,"&lt;&gt;")&lt;1201,12,COUNTIF($L$20:L534,"&lt;&gt;")&lt;1301,13,COUNTIF($L$20:L534,"&lt;&gt;")&lt;1401,14,COUNTIF($L$20:L534,"&lt;&gt;")&lt;1501,15,COUNTIF($L$20:L534,"&lt;&gt;")&lt;1601,16,COUNTIF($L$20:L534,"&lt;&gt;")&lt;1701,17,COUNTIF($L$20:L534,"&lt;&gt;")&lt;1801,18,COUNTIF($L$20:L534,"&lt;&gt;")&lt;1901,19,COUNTIF($L$20:L534,"&lt;&gt;")&lt;2001,20,COUNTIF($L$20:L534,"&lt;&gt;")&lt;2101,21,COUNTIF($L$20:L534,"&lt;&gt;")&lt;2201,22,COUNTIF($L$20:L534,"&lt;&gt;")&lt;2301,23,COUNTIF($L$20:L534,"&lt;&gt;")&lt;2401,24,COUNTIF($L$20:L534,"&lt;&gt;")&lt;2501,25,COUNTIF($L$20:L534,"&lt;&gt;")&lt;2601,26,COUNTIF($L$20:L534,"&lt;&gt;")&lt;2701,27,COUNTIF($L$20:L534,"&lt;&gt;")&lt;2801,28,COUNTIF($L$20:L534,"&lt;&gt;")&lt;2901,29,COUNTIF($L$20:L534,"&lt;&gt;")&lt;3001,30),"")</f>
        <v/>
      </c>
      <c r="AM534" t="str">
        <f t="shared" si="40"/>
        <v/>
      </c>
      <c r="AN534" t="str">
        <f t="shared" ref="AN534:AN597" si="44">IF(R534&gt;0,_xlfn.XLOOKUP(AM534,$AO$20:$AO$3019,$AP$20:$AP$3019,0,0,1),"")</f>
        <v/>
      </c>
      <c r="AP534" t="str">
        <f t="shared" si="43"/>
        <v/>
      </c>
      <c r="AQ534" t="str">
        <f>IF(AO534="","",COUNTIFS(AM534:$AM$3019,AO534))</f>
        <v/>
      </c>
    </row>
    <row r="535" spans="1:43" x14ac:dyDescent="0.25">
      <c r="A535" s="6" t="str">
        <f>IF(COUNT($A$20:A534)&lt;&gt;$B$4,IF(A534="","",A534+1),"")</f>
        <v/>
      </c>
      <c r="B535" s="3"/>
      <c r="C535" s="3"/>
      <c r="D535" s="122"/>
      <c r="E535" s="3"/>
      <c r="F535" s="3"/>
      <c r="G535" s="3"/>
      <c r="H535" s="3"/>
      <c r="I535" s="120"/>
      <c r="J535" s="3"/>
      <c r="K535" s="119" t="str" cm="1">
        <f t="array" ref="K535">IF(OR($J$14 = "A",$J$14 = "B",$J$14 = "C"),IF(I535="","",IF(LEN(I535)&gt;2,_xlfn.IFS(ISNUMBER(SEARCH("_",I535)),I535,ISNUMBER(SEARCH(", ",I535)),SUBSTITUTE(I535,", ","_"),ISNUMBER(SEARCH("/ ",I535)),SUBSTITUTE(I535,"/ ","_"),ISNUMBER(SEARCH(",",I535)),SUBSTITUTE(I535,",","_"),ISNUMBER(SEARCH("/",I535)),SUBSTITUTE(I535,"/","_"),ISNUMBER(SEARCH("",I535)),I535),I535)),IF(OR($J$14 = "J",$J$14 = "K"),"",IF(D535="","",IF(LEN(D535)&gt;2,_xlfn.IFS(ISNUMBER(SEARCH("_",D535)),D535,ISNUMBER(SEARCH(", ",D535)),SUBSTITUTE(D535,", ","_"),ISNUMBER(SEARCH("/ ",D535)),SUBSTITUTE(D535,"/ ","_"),ISNUMBER(SEARCH(",",D535)),SUBSTITUTE(D535,",","_"),ISNUMBER(SEARCH("/",D535)),SUBSTITUTE(D535,"/","_"),ISNUMBER(SEARCH("",D535)),D535),D535))))</f>
        <v/>
      </c>
      <c r="L535" s="1"/>
      <c r="M535" s="1" t="str">
        <f t="shared" si="41"/>
        <v/>
      </c>
      <c r="N535" s="94" t="str">
        <f>IF($L535="None","",IF(ISERROR(VLOOKUP($L535,Info!$B$4:$B$266,1,FALSE)),"",VLOOKUP($L535,Info!$B$4:$L$266,5,FALSE)))</f>
        <v/>
      </c>
      <c r="O535" s="94" t="str">
        <f>IF(K535="","",IF(AND($J$12&lt;&gt;"ABC",N535="3"),"BAC",IF(N535="3","ABC",IF($J$12&lt;&gt;"ABC",IF($J$10="Standard",VLOOKUP(K535,Info!$BE$4:$BF$481,2,FALSE),VLOOKUP(K535,Info!$BI$4:$BJ$482,2,FALSE)),IF($J$10="Standard",VLOOKUP(K535,Info!$AG$4:$AH$2994,2,FALSE),VLOOKUP(K535,Info!$AK$4:$AL$2997,2,FALSE))))))</f>
        <v/>
      </c>
      <c r="P535" s="94" t="str">
        <f>IF($L535="None","",IF(ISERROR(VLOOKUP($L535,Info!$B$4:$B$266,1,FALSE)),"",VLOOKUP($L535,Info!$B$4:$L$266,3,FALSE)))</f>
        <v/>
      </c>
      <c r="Q535" s="96" t="str">
        <f>IF($L535="None","",IF(ISERROR(VLOOKUP($L535,Info!$B$4:$B$266,1,FALSE)),"",VLOOKUP($L535,Info!$B$4:$L$266,4,FALSE)))</f>
        <v/>
      </c>
      <c r="R535" s="1"/>
      <c r="S535" s="6" t="str">
        <f t="shared" si="42"/>
        <v/>
      </c>
      <c r="T535" s="6" t="str">
        <f>IF($L535="None","",IF(ISERROR(VLOOKUP($L535,Info!$B$4:$B$266,1,FALSE)),"",VLOOKUP($L535,Info!$B$4:$L$266,11,FALSE)))</f>
        <v/>
      </c>
      <c r="U535" s="1"/>
      <c r="V535" s="1"/>
      <c r="W535" s="1"/>
      <c r="X535" s="1" t="str">
        <f>IF($L535="None","",IF(ISERROR(VLOOKUP($L535,Info!$B$4:$B$266,1,FALSE)),"",IF(OR(W535="Metallic Liquid Tight",W535="Non-Metallic Liquid Tight",W535="LSZH",W535="Greenfield"),VLOOKUP($L535,Info!$B$4:$L$266,7,FALSE),"N/A")))</f>
        <v/>
      </c>
      <c r="Y535" s="1"/>
      <c r="Z535" s="96" t="str">
        <f>IF($L535="None","",IF(ISERROR(VLOOKUP($L535,Info!$B$4:$B$266,1,FALSE)),"",VLOOKUP($L535,Info!$B$4:$L$266,9,FALSE)))</f>
        <v/>
      </c>
      <c r="AA535" s="96" t="str">
        <f>IF($L535="None","",IF(ISERROR(VLOOKUP($L535,Info!$B$4:$B$266,1,FALSE)),"",VLOOKUP($L535,Info!$B$4:$L$266,8,FALSE)))</f>
        <v/>
      </c>
      <c r="AB535" s="96" t="str">
        <f>IF($L535="None","",IF(ISERROR(VLOOKUP($L535,Info!$B$4:$B$266,1,FALSE)),"",VLOOKUP($L535,Info!$B$4:$L$266,10,FALSE)))</f>
        <v/>
      </c>
      <c r="AC535" s="1" t="str">
        <f>IF(W535="SO Cable","Black,White",IF(O535="","",IF(P535="","",IF($J$12&lt;&gt;"ABC",IF(P535&lt;="250",VLOOKUP(O535,Info!$AZ$4:$BB$22,3,FALSE),VLOOKUP(O535,Info!$AZ$23:$BB$39,3,FALSE)),IF(P535&lt;="250",VLOOKUP(O535,Info!$AO$4:$AQ$22,3,FALSE),VLOOKUP(O535,Info!$AO$23:$AP$39,3,FALSE))))))</f>
        <v/>
      </c>
      <c r="AD535" s="1"/>
      <c r="AE535" s="1" t="str">
        <f>IF($L535="None","",IF(ISERROR(VLOOKUP($L535,Info!$B$4:$B$266,1,FALSE)),"",VLOOKUP($L535,Info!$B$4:$L$266,4,FALSE)))</f>
        <v/>
      </c>
      <c r="AF535" s="1" t="str">
        <f>IF($L535="None","",IF(ISERROR(VLOOKUP($L535,Info!$B$4:$B$266,1,FALSE)),"",VLOOKUP($L535,Info!$B$4:$L$266,6,FALSE)))</f>
        <v/>
      </c>
      <c r="AG535" s="1"/>
      <c r="AH535" s="33" t="str" cm="1">
        <f t="array" ref="AH535">IF(AND(L535&lt;&gt;"",O535&lt;&gt;"",R535:S535&lt;&gt;"",W535:X535&lt;&gt;"",Z535:AA535&lt;&gt;"",AC535&lt;&gt;""),"Good","Bad")</f>
        <v>Bad</v>
      </c>
      <c r="AL535" t="str" cm="1">
        <f t="array" ref="AL535">IF(R535&gt;0,_xlfn.IFS(COUNTIF($L$20:L535,"&lt;&gt;")&lt;101,1,COUNTIF($L$20:L535,"&lt;&gt;")&lt;201,2,COUNTIF($L$20:L535,"&lt;&gt;")&lt;301,3,COUNTIF($L$20:L535,"&lt;&gt;")&lt;401,4,COUNTIF($L$20:L535,"&lt;&gt;")&lt;501,5,COUNTIF($L$20:L535,"&lt;&gt;")&lt;601,6,COUNTIF($L$20:L535,"&lt;&gt;")&lt;701,7,COUNTIF($L$20:L535,"&lt;&gt;")&lt;801,8,COUNTIF($L$20:L535,"&lt;&gt;")&lt;901,9,COUNTIF($L$20:L535,"&lt;&gt;")&lt;1001,10,COUNTIF($L$20:L535,"&lt;&gt;")&lt;1101,11,COUNTIF($L$20:L535,"&lt;&gt;")&lt;1201,12,COUNTIF($L$20:L535,"&lt;&gt;")&lt;1301,13,COUNTIF($L$20:L535,"&lt;&gt;")&lt;1401,14,COUNTIF($L$20:L535,"&lt;&gt;")&lt;1501,15,COUNTIF($L$20:L535,"&lt;&gt;")&lt;1601,16,COUNTIF($L$20:L535,"&lt;&gt;")&lt;1701,17,COUNTIF($L$20:L535,"&lt;&gt;")&lt;1801,18,COUNTIF($L$20:L535,"&lt;&gt;")&lt;1901,19,COUNTIF($L$20:L535,"&lt;&gt;")&lt;2001,20,COUNTIF($L$20:L535,"&lt;&gt;")&lt;2101,21,COUNTIF($L$20:L535,"&lt;&gt;")&lt;2201,22,COUNTIF($L$20:L535,"&lt;&gt;")&lt;2301,23,COUNTIF($L$20:L535,"&lt;&gt;")&lt;2401,24,COUNTIF($L$20:L535,"&lt;&gt;")&lt;2501,25,COUNTIF($L$20:L535,"&lt;&gt;")&lt;2601,26,COUNTIF($L$20:L535,"&lt;&gt;")&lt;2701,27,COUNTIF($L$20:L535,"&lt;&gt;")&lt;2801,28,COUNTIF($L$20:L535,"&lt;&gt;")&lt;2901,29,COUNTIF($L$20:L535,"&lt;&gt;")&lt;3001,30),"")</f>
        <v/>
      </c>
      <c r="AM535" t="str">
        <f t="shared" si="40"/>
        <v/>
      </c>
      <c r="AN535" t="str">
        <f t="shared" si="44"/>
        <v/>
      </c>
      <c r="AP535" t="str">
        <f t="shared" si="43"/>
        <v/>
      </c>
      <c r="AQ535" t="str">
        <f>IF(AO535="","",COUNTIFS(AM535:$AM$3019,AO535))</f>
        <v/>
      </c>
    </row>
    <row r="536" spans="1:43" x14ac:dyDescent="0.25">
      <c r="A536" s="6" t="str">
        <f>IF(COUNT($A$20:A535)&lt;&gt;$B$4,IF(A535="","",A535+1),"")</f>
        <v/>
      </c>
      <c r="B536" s="3"/>
      <c r="C536" s="3"/>
      <c r="D536" s="122"/>
      <c r="E536" s="3"/>
      <c r="F536" s="3"/>
      <c r="G536" s="3"/>
      <c r="H536" s="3"/>
      <c r="I536" s="120"/>
      <c r="J536" s="3"/>
      <c r="K536" s="119" t="str" cm="1">
        <f t="array" ref="K536">IF(OR($J$14 = "A",$J$14 = "B",$J$14 = "C"),IF(I536="","",IF(LEN(I536)&gt;2,_xlfn.IFS(ISNUMBER(SEARCH("_",I536)),I536,ISNUMBER(SEARCH(", ",I536)),SUBSTITUTE(I536,", ","_"),ISNUMBER(SEARCH("/ ",I536)),SUBSTITUTE(I536,"/ ","_"),ISNUMBER(SEARCH(",",I536)),SUBSTITUTE(I536,",","_"),ISNUMBER(SEARCH("/",I536)),SUBSTITUTE(I536,"/","_"),ISNUMBER(SEARCH("",I536)),I536),I536)),IF(OR($J$14 = "J",$J$14 = "K"),"",IF(D536="","",IF(LEN(D536)&gt;2,_xlfn.IFS(ISNUMBER(SEARCH("_",D536)),D536,ISNUMBER(SEARCH(", ",D536)),SUBSTITUTE(D536,", ","_"),ISNUMBER(SEARCH("/ ",D536)),SUBSTITUTE(D536,"/ ","_"),ISNUMBER(SEARCH(",",D536)),SUBSTITUTE(D536,",","_"),ISNUMBER(SEARCH("/",D536)),SUBSTITUTE(D536,"/","_"),ISNUMBER(SEARCH("",D536)),D536),D536))))</f>
        <v/>
      </c>
      <c r="L536" s="1"/>
      <c r="M536" s="1" t="str">
        <f t="shared" si="41"/>
        <v/>
      </c>
      <c r="N536" s="94" t="str">
        <f>IF($L536="None","",IF(ISERROR(VLOOKUP($L536,Info!$B$4:$B$266,1,FALSE)),"",VLOOKUP($L536,Info!$B$4:$L$266,5,FALSE)))</f>
        <v/>
      </c>
      <c r="O536" s="94" t="str">
        <f>IF(K536="","",IF(AND($J$12&lt;&gt;"ABC",N536="3"),"BAC",IF(N536="3","ABC",IF($J$12&lt;&gt;"ABC",IF($J$10="Standard",VLOOKUP(K536,Info!$BE$4:$BF$481,2,FALSE),VLOOKUP(K536,Info!$BI$4:$BJ$482,2,FALSE)),IF($J$10="Standard",VLOOKUP(K536,Info!$AG$4:$AH$2994,2,FALSE),VLOOKUP(K536,Info!$AK$4:$AL$2997,2,FALSE))))))</f>
        <v/>
      </c>
      <c r="P536" s="94" t="str">
        <f>IF($L536="None","",IF(ISERROR(VLOOKUP($L536,Info!$B$4:$B$266,1,FALSE)),"",VLOOKUP($L536,Info!$B$4:$L$266,3,FALSE)))</f>
        <v/>
      </c>
      <c r="Q536" s="96" t="str">
        <f>IF($L536="None","",IF(ISERROR(VLOOKUP($L536,Info!$B$4:$B$266,1,FALSE)),"",VLOOKUP($L536,Info!$B$4:$L$266,4,FALSE)))</f>
        <v/>
      </c>
      <c r="R536" s="1"/>
      <c r="S536" s="6" t="str">
        <f t="shared" si="42"/>
        <v/>
      </c>
      <c r="T536" s="6" t="str">
        <f>IF($L536="None","",IF(ISERROR(VLOOKUP($L536,Info!$B$4:$B$266,1,FALSE)),"",VLOOKUP($L536,Info!$B$4:$L$266,11,FALSE)))</f>
        <v/>
      </c>
      <c r="U536" s="1"/>
      <c r="V536" s="1"/>
      <c r="W536" s="1"/>
      <c r="X536" s="1" t="str">
        <f>IF($L536="None","",IF(ISERROR(VLOOKUP($L536,Info!$B$4:$B$266,1,FALSE)),"",IF(OR(W536="Metallic Liquid Tight",W536="Non-Metallic Liquid Tight",W536="LSZH",W536="Greenfield"),VLOOKUP($L536,Info!$B$4:$L$266,7,FALSE),"N/A")))</f>
        <v/>
      </c>
      <c r="Y536" s="1"/>
      <c r="Z536" s="96" t="str">
        <f>IF($L536="None","",IF(ISERROR(VLOOKUP($L536,Info!$B$4:$B$266,1,FALSE)),"",VLOOKUP($L536,Info!$B$4:$L$266,9,FALSE)))</f>
        <v/>
      </c>
      <c r="AA536" s="96" t="str">
        <f>IF($L536="None","",IF(ISERROR(VLOOKUP($L536,Info!$B$4:$B$266,1,FALSE)),"",VLOOKUP($L536,Info!$B$4:$L$266,8,FALSE)))</f>
        <v/>
      </c>
      <c r="AB536" s="96" t="str">
        <f>IF($L536="None","",IF(ISERROR(VLOOKUP($L536,Info!$B$4:$B$266,1,FALSE)),"",VLOOKUP($L536,Info!$B$4:$L$266,10,FALSE)))</f>
        <v/>
      </c>
      <c r="AC536" s="1" t="str">
        <f>IF(W536="SO Cable","Black,White",IF(O536="","",IF(P536="","",IF($J$12&lt;&gt;"ABC",IF(P536&lt;="250",VLOOKUP(O536,Info!$AZ$4:$BB$22,3,FALSE),VLOOKUP(O536,Info!$AZ$23:$BB$39,3,FALSE)),IF(P536&lt;="250",VLOOKUP(O536,Info!$AO$4:$AQ$22,3,FALSE),VLOOKUP(O536,Info!$AO$23:$AP$39,3,FALSE))))))</f>
        <v/>
      </c>
      <c r="AD536" s="1"/>
      <c r="AE536" s="1" t="str">
        <f>IF($L536="None","",IF(ISERROR(VLOOKUP($L536,Info!$B$4:$B$266,1,FALSE)),"",VLOOKUP($L536,Info!$B$4:$L$266,4,FALSE)))</f>
        <v/>
      </c>
      <c r="AF536" s="1" t="str">
        <f>IF($L536="None","",IF(ISERROR(VLOOKUP($L536,Info!$B$4:$B$266,1,FALSE)),"",VLOOKUP($L536,Info!$B$4:$L$266,6,FALSE)))</f>
        <v/>
      </c>
      <c r="AG536" s="1"/>
      <c r="AH536" s="33" t="str" cm="1">
        <f t="array" ref="AH536">IF(AND(L536&lt;&gt;"",O536&lt;&gt;"",R536:S536&lt;&gt;"",W536:X536&lt;&gt;"",Z536:AA536&lt;&gt;"",AC536&lt;&gt;""),"Good","Bad")</f>
        <v>Bad</v>
      </c>
      <c r="AL536" t="str" cm="1">
        <f t="array" ref="AL536">IF(R536&gt;0,_xlfn.IFS(COUNTIF($L$20:L536,"&lt;&gt;")&lt;101,1,COUNTIF($L$20:L536,"&lt;&gt;")&lt;201,2,COUNTIF($L$20:L536,"&lt;&gt;")&lt;301,3,COUNTIF($L$20:L536,"&lt;&gt;")&lt;401,4,COUNTIF($L$20:L536,"&lt;&gt;")&lt;501,5,COUNTIF($L$20:L536,"&lt;&gt;")&lt;601,6,COUNTIF($L$20:L536,"&lt;&gt;")&lt;701,7,COUNTIF($L$20:L536,"&lt;&gt;")&lt;801,8,COUNTIF($L$20:L536,"&lt;&gt;")&lt;901,9,COUNTIF($L$20:L536,"&lt;&gt;")&lt;1001,10,COUNTIF($L$20:L536,"&lt;&gt;")&lt;1101,11,COUNTIF($L$20:L536,"&lt;&gt;")&lt;1201,12,COUNTIF($L$20:L536,"&lt;&gt;")&lt;1301,13,COUNTIF($L$20:L536,"&lt;&gt;")&lt;1401,14,COUNTIF($L$20:L536,"&lt;&gt;")&lt;1501,15,COUNTIF($L$20:L536,"&lt;&gt;")&lt;1601,16,COUNTIF($L$20:L536,"&lt;&gt;")&lt;1701,17,COUNTIF($L$20:L536,"&lt;&gt;")&lt;1801,18,COUNTIF($L$20:L536,"&lt;&gt;")&lt;1901,19,COUNTIF($L$20:L536,"&lt;&gt;")&lt;2001,20,COUNTIF($L$20:L536,"&lt;&gt;")&lt;2101,21,COUNTIF($L$20:L536,"&lt;&gt;")&lt;2201,22,COUNTIF($L$20:L536,"&lt;&gt;")&lt;2301,23,COUNTIF($L$20:L536,"&lt;&gt;")&lt;2401,24,COUNTIF($L$20:L536,"&lt;&gt;")&lt;2501,25,COUNTIF($L$20:L536,"&lt;&gt;")&lt;2601,26,COUNTIF($L$20:L536,"&lt;&gt;")&lt;2701,27,COUNTIF($L$20:L536,"&lt;&gt;")&lt;2801,28,COUNTIF($L$20:L536,"&lt;&gt;")&lt;2901,29,COUNTIF($L$20:L536,"&lt;&gt;")&lt;3001,30),"")</f>
        <v/>
      </c>
      <c r="AM536" t="str">
        <f t="shared" si="40"/>
        <v/>
      </c>
      <c r="AN536" t="str">
        <f t="shared" si="44"/>
        <v/>
      </c>
      <c r="AP536" t="str">
        <f t="shared" si="43"/>
        <v/>
      </c>
      <c r="AQ536" t="str">
        <f>IF(AO536="","",COUNTIFS(AM536:$AM$3019,AO536))</f>
        <v/>
      </c>
    </row>
    <row r="537" spans="1:43" x14ac:dyDescent="0.25">
      <c r="A537" s="6" t="str">
        <f>IF(COUNT($A$20:A536)&lt;&gt;$B$4,IF(A536="","",A536+1),"")</f>
        <v/>
      </c>
      <c r="B537" s="3"/>
      <c r="C537" s="3"/>
      <c r="D537" s="122"/>
      <c r="E537" s="3"/>
      <c r="F537" s="3"/>
      <c r="G537" s="3"/>
      <c r="H537" s="3"/>
      <c r="I537" s="120"/>
      <c r="J537" s="3"/>
      <c r="K537" s="119" t="str" cm="1">
        <f t="array" ref="K537">IF(OR($J$14 = "A",$J$14 = "B",$J$14 = "C"),IF(I537="","",IF(LEN(I537)&gt;2,_xlfn.IFS(ISNUMBER(SEARCH("_",I537)),I537,ISNUMBER(SEARCH(", ",I537)),SUBSTITUTE(I537,", ","_"),ISNUMBER(SEARCH("/ ",I537)),SUBSTITUTE(I537,"/ ","_"),ISNUMBER(SEARCH(",",I537)),SUBSTITUTE(I537,",","_"),ISNUMBER(SEARCH("/",I537)),SUBSTITUTE(I537,"/","_"),ISNUMBER(SEARCH("",I537)),I537),I537)),IF(OR($J$14 = "J",$J$14 = "K"),"",IF(D537="","",IF(LEN(D537)&gt;2,_xlfn.IFS(ISNUMBER(SEARCH("_",D537)),D537,ISNUMBER(SEARCH(", ",D537)),SUBSTITUTE(D537,", ","_"),ISNUMBER(SEARCH("/ ",D537)),SUBSTITUTE(D537,"/ ","_"),ISNUMBER(SEARCH(",",D537)),SUBSTITUTE(D537,",","_"),ISNUMBER(SEARCH("/",D537)),SUBSTITUTE(D537,"/","_"),ISNUMBER(SEARCH("",D537)),D537),D537))))</f>
        <v/>
      </c>
      <c r="L537" s="1"/>
      <c r="M537" s="1" t="str">
        <f t="shared" si="41"/>
        <v/>
      </c>
      <c r="N537" s="94" t="str">
        <f>IF($L537="None","",IF(ISERROR(VLOOKUP($L537,Info!$B$4:$B$266,1,FALSE)),"",VLOOKUP($L537,Info!$B$4:$L$266,5,FALSE)))</f>
        <v/>
      </c>
      <c r="O537" s="94" t="str">
        <f>IF(K537="","",IF(AND($J$12&lt;&gt;"ABC",N537="3"),"BAC",IF(N537="3","ABC",IF($J$12&lt;&gt;"ABC",IF($J$10="Standard",VLOOKUP(K537,Info!$BE$4:$BF$481,2,FALSE),VLOOKUP(K537,Info!$BI$4:$BJ$482,2,FALSE)),IF($J$10="Standard",VLOOKUP(K537,Info!$AG$4:$AH$2994,2,FALSE),VLOOKUP(K537,Info!$AK$4:$AL$2997,2,FALSE))))))</f>
        <v/>
      </c>
      <c r="P537" s="94" t="str">
        <f>IF($L537="None","",IF(ISERROR(VLOOKUP($L537,Info!$B$4:$B$266,1,FALSE)),"",VLOOKUP($L537,Info!$B$4:$L$266,3,FALSE)))</f>
        <v/>
      </c>
      <c r="Q537" s="96" t="str">
        <f>IF($L537="None","",IF(ISERROR(VLOOKUP($L537,Info!$B$4:$B$266,1,FALSE)),"",VLOOKUP($L537,Info!$B$4:$L$266,4,FALSE)))</f>
        <v/>
      </c>
      <c r="R537" s="1"/>
      <c r="S537" s="6" t="str">
        <f t="shared" si="42"/>
        <v/>
      </c>
      <c r="T537" s="6" t="str">
        <f>IF($L537="None","",IF(ISERROR(VLOOKUP($L537,Info!$B$4:$B$266,1,FALSE)),"",VLOOKUP($L537,Info!$B$4:$L$266,11,FALSE)))</f>
        <v/>
      </c>
      <c r="U537" s="1"/>
      <c r="V537" s="1"/>
      <c r="W537" s="1"/>
      <c r="X537" s="1" t="str">
        <f>IF($L537="None","",IF(ISERROR(VLOOKUP($L537,Info!$B$4:$B$266,1,FALSE)),"",IF(OR(W537="Metallic Liquid Tight",W537="Non-Metallic Liquid Tight",W537="LSZH",W537="Greenfield"),VLOOKUP($L537,Info!$B$4:$L$266,7,FALSE),"N/A")))</f>
        <v/>
      </c>
      <c r="Y537" s="1"/>
      <c r="Z537" s="96" t="str">
        <f>IF($L537="None","",IF(ISERROR(VLOOKUP($L537,Info!$B$4:$B$266,1,FALSE)),"",VLOOKUP($L537,Info!$B$4:$L$266,9,FALSE)))</f>
        <v/>
      </c>
      <c r="AA537" s="96" t="str">
        <f>IF($L537="None","",IF(ISERROR(VLOOKUP($L537,Info!$B$4:$B$266,1,FALSE)),"",VLOOKUP($L537,Info!$B$4:$L$266,8,FALSE)))</f>
        <v/>
      </c>
      <c r="AB537" s="96" t="str">
        <f>IF($L537="None","",IF(ISERROR(VLOOKUP($L537,Info!$B$4:$B$266,1,FALSE)),"",VLOOKUP($L537,Info!$B$4:$L$266,10,FALSE)))</f>
        <v/>
      </c>
      <c r="AC537" s="1" t="str">
        <f>IF(W537="SO Cable","Black,White",IF(O537="","",IF(P537="","",IF($J$12&lt;&gt;"ABC",IF(P537&lt;="250",VLOOKUP(O537,Info!$AZ$4:$BB$22,3,FALSE),VLOOKUP(O537,Info!$AZ$23:$BB$39,3,FALSE)),IF(P537&lt;="250",VLOOKUP(O537,Info!$AO$4:$AQ$22,3,FALSE),VLOOKUP(O537,Info!$AO$23:$AP$39,3,FALSE))))))</f>
        <v/>
      </c>
      <c r="AD537" s="1"/>
      <c r="AE537" s="1" t="str">
        <f>IF($L537="None","",IF(ISERROR(VLOOKUP($L537,Info!$B$4:$B$266,1,FALSE)),"",VLOOKUP($L537,Info!$B$4:$L$266,4,FALSE)))</f>
        <v/>
      </c>
      <c r="AF537" s="1" t="str">
        <f>IF($L537="None","",IF(ISERROR(VLOOKUP($L537,Info!$B$4:$B$266,1,FALSE)),"",VLOOKUP($L537,Info!$B$4:$L$266,6,FALSE)))</f>
        <v/>
      </c>
      <c r="AG537" s="1"/>
      <c r="AH537" s="33" t="str" cm="1">
        <f t="array" ref="AH537">IF(AND(L537&lt;&gt;"",O537&lt;&gt;"",R537:S537&lt;&gt;"",W537:X537&lt;&gt;"",Z537:AA537&lt;&gt;"",AC537&lt;&gt;""),"Good","Bad")</f>
        <v>Bad</v>
      </c>
      <c r="AL537" t="str" cm="1">
        <f t="array" ref="AL537">IF(R537&gt;0,_xlfn.IFS(COUNTIF($L$20:L537,"&lt;&gt;")&lt;101,1,COUNTIF($L$20:L537,"&lt;&gt;")&lt;201,2,COUNTIF($L$20:L537,"&lt;&gt;")&lt;301,3,COUNTIF($L$20:L537,"&lt;&gt;")&lt;401,4,COUNTIF($L$20:L537,"&lt;&gt;")&lt;501,5,COUNTIF($L$20:L537,"&lt;&gt;")&lt;601,6,COUNTIF($L$20:L537,"&lt;&gt;")&lt;701,7,COUNTIF($L$20:L537,"&lt;&gt;")&lt;801,8,COUNTIF($L$20:L537,"&lt;&gt;")&lt;901,9,COUNTIF($L$20:L537,"&lt;&gt;")&lt;1001,10,COUNTIF($L$20:L537,"&lt;&gt;")&lt;1101,11,COUNTIF($L$20:L537,"&lt;&gt;")&lt;1201,12,COUNTIF($L$20:L537,"&lt;&gt;")&lt;1301,13,COUNTIF($L$20:L537,"&lt;&gt;")&lt;1401,14,COUNTIF($L$20:L537,"&lt;&gt;")&lt;1501,15,COUNTIF($L$20:L537,"&lt;&gt;")&lt;1601,16,COUNTIF($L$20:L537,"&lt;&gt;")&lt;1701,17,COUNTIF($L$20:L537,"&lt;&gt;")&lt;1801,18,COUNTIF($L$20:L537,"&lt;&gt;")&lt;1901,19,COUNTIF($L$20:L537,"&lt;&gt;")&lt;2001,20,COUNTIF($L$20:L537,"&lt;&gt;")&lt;2101,21,COUNTIF($L$20:L537,"&lt;&gt;")&lt;2201,22,COUNTIF($L$20:L537,"&lt;&gt;")&lt;2301,23,COUNTIF($L$20:L537,"&lt;&gt;")&lt;2401,24,COUNTIF($L$20:L537,"&lt;&gt;")&lt;2501,25,COUNTIF($L$20:L537,"&lt;&gt;")&lt;2601,26,COUNTIF($L$20:L537,"&lt;&gt;")&lt;2701,27,COUNTIF($L$20:L537,"&lt;&gt;")&lt;2801,28,COUNTIF($L$20:L537,"&lt;&gt;")&lt;2901,29,COUNTIF($L$20:L537,"&lt;&gt;")&lt;3001,30),"")</f>
        <v/>
      </c>
      <c r="AM537" t="str">
        <f t="shared" si="40"/>
        <v/>
      </c>
      <c r="AN537" t="str">
        <f t="shared" si="44"/>
        <v/>
      </c>
      <c r="AP537" t="str">
        <f t="shared" si="43"/>
        <v/>
      </c>
      <c r="AQ537" t="str">
        <f>IF(AO537="","",COUNTIFS(AM537:$AM$3019,AO537))</f>
        <v/>
      </c>
    </row>
    <row r="538" spans="1:43" x14ac:dyDescent="0.25">
      <c r="A538" s="6" t="str">
        <f>IF(COUNT($A$20:A537)&lt;&gt;$B$4,IF(A537="","",A537+1),"")</f>
        <v/>
      </c>
      <c r="B538" s="3"/>
      <c r="C538" s="3"/>
      <c r="D538" s="122"/>
      <c r="E538" s="3"/>
      <c r="F538" s="3"/>
      <c r="G538" s="3"/>
      <c r="H538" s="3"/>
      <c r="I538" s="120"/>
      <c r="J538" s="3"/>
      <c r="K538" s="119" t="str" cm="1">
        <f t="array" ref="K538">IF(OR($J$14 = "A",$J$14 = "B",$J$14 = "C"),IF(I538="","",IF(LEN(I538)&gt;2,_xlfn.IFS(ISNUMBER(SEARCH("_",I538)),I538,ISNUMBER(SEARCH(", ",I538)),SUBSTITUTE(I538,", ","_"),ISNUMBER(SEARCH("/ ",I538)),SUBSTITUTE(I538,"/ ","_"),ISNUMBER(SEARCH(",",I538)),SUBSTITUTE(I538,",","_"),ISNUMBER(SEARCH("/",I538)),SUBSTITUTE(I538,"/","_"),ISNUMBER(SEARCH("",I538)),I538),I538)),IF(OR($J$14 = "J",$J$14 = "K"),"",IF(D538="","",IF(LEN(D538)&gt;2,_xlfn.IFS(ISNUMBER(SEARCH("_",D538)),D538,ISNUMBER(SEARCH(", ",D538)),SUBSTITUTE(D538,", ","_"),ISNUMBER(SEARCH("/ ",D538)),SUBSTITUTE(D538,"/ ","_"),ISNUMBER(SEARCH(",",D538)),SUBSTITUTE(D538,",","_"),ISNUMBER(SEARCH("/",D538)),SUBSTITUTE(D538,"/","_"),ISNUMBER(SEARCH("",D538)),D538),D538))))</f>
        <v/>
      </c>
      <c r="L538" s="1"/>
      <c r="M538" s="1" t="str">
        <f t="shared" si="41"/>
        <v/>
      </c>
      <c r="N538" s="94" t="str">
        <f>IF($L538="None","",IF(ISERROR(VLOOKUP($L538,Info!$B$4:$B$266,1,FALSE)),"",VLOOKUP($L538,Info!$B$4:$L$266,5,FALSE)))</f>
        <v/>
      </c>
      <c r="O538" s="94" t="str">
        <f>IF(K538="","",IF(AND($J$12&lt;&gt;"ABC",N538="3"),"BAC",IF(N538="3","ABC",IF($J$12&lt;&gt;"ABC",IF($J$10="Standard",VLOOKUP(K538,Info!$BE$4:$BF$481,2,FALSE),VLOOKUP(K538,Info!$BI$4:$BJ$482,2,FALSE)),IF($J$10="Standard",VLOOKUP(K538,Info!$AG$4:$AH$2994,2,FALSE),VLOOKUP(K538,Info!$AK$4:$AL$2997,2,FALSE))))))</f>
        <v/>
      </c>
      <c r="P538" s="94" t="str">
        <f>IF($L538="None","",IF(ISERROR(VLOOKUP($L538,Info!$B$4:$B$266,1,FALSE)),"",VLOOKUP($L538,Info!$B$4:$L$266,3,FALSE)))</f>
        <v/>
      </c>
      <c r="Q538" s="96" t="str">
        <f>IF($L538="None","",IF(ISERROR(VLOOKUP($L538,Info!$B$4:$B$266,1,FALSE)),"",VLOOKUP($L538,Info!$B$4:$L$266,4,FALSE)))</f>
        <v/>
      </c>
      <c r="R538" s="1"/>
      <c r="S538" s="6" t="str">
        <f t="shared" si="42"/>
        <v/>
      </c>
      <c r="T538" s="6" t="str">
        <f>IF($L538="None","",IF(ISERROR(VLOOKUP($L538,Info!$B$4:$B$266,1,FALSE)),"",VLOOKUP($L538,Info!$B$4:$L$266,11,FALSE)))</f>
        <v/>
      </c>
      <c r="U538" s="1"/>
      <c r="V538" s="1"/>
      <c r="W538" s="1"/>
      <c r="X538" s="1" t="str">
        <f>IF($L538="None","",IF(ISERROR(VLOOKUP($L538,Info!$B$4:$B$266,1,FALSE)),"",IF(OR(W538="Metallic Liquid Tight",W538="Non-Metallic Liquid Tight",W538="LSZH",W538="Greenfield"),VLOOKUP($L538,Info!$B$4:$L$266,7,FALSE),"N/A")))</f>
        <v/>
      </c>
      <c r="Y538" s="1"/>
      <c r="Z538" s="96" t="str">
        <f>IF($L538="None","",IF(ISERROR(VLOOKUP($L538,Info!$B$4:$B$266,1,FALSE)),"",VLOOKUP($L538,Info!$B$4:$L$266,9,FALSE)))</f>
        <v/>
      </c>
      <c r="AA538" s="96" t="str">
        <f>IF($L538="None","",IF(ISERROR(VLOOKUP($L538,Info!$B$4:$B$266,1,FALSE)),"",VLOOKUP($L538,Info!$B$4:$L$266,8,FALSE)))</f>
        <v/>
      </c>
      <c r="AB538" s="96" t="str">
        <f>IF($L538="None","",IF(ISERROR(VLOOKUP($L538,Info!$B$4:$B$266,1,FALSE)),"",VLOOKUP($L538,Info!$B$4:$L$266,10,FALSE)))</f>
        <v/>
      </c>
      <c r="AC538" s="1" t="str">
        <f>IF(W538="SO Cable","Black,White",IF(O538="","",IF(P538="","",IF($J$12&lt;&gt;"ABC",IF(P538&lt;="250",VLOOKUP(O538,Info!$AZ$4:$BB$22,3,FALSE),VLOOKUP(O538,Info!$AZ$23:$BB$39,3,FALSE)),IF(P538&lt;="250",VLOOKUP(O538,Info!$AO$4:$AQ$22,3,FALSE),VLOOKUP(O538,Info!$AO$23:$AP$39,3,FALSE))))))</f>
        <v/>
      </c>
      <c r="AD538" s="1"/>
      <c r="AE538" s="1" t="str">
        <f>IF($L538="None","",IF(ISERROR(VLOOKUP($L538,Info!$B$4:$B$266,1,FALSE)),"",VLOOKUP($L538,Info!$B$4:$L$266,4,FALSE)))</f>
        <v/>
      </c>
      <c r="AF538" s="1" t="str">
        <f>IF($L538="None","",IF(ISERROR(VLOOKUP($L538,Info!$B$4:$B$266,1,FALSE)),"",VLOOKUP($L538,Info!$B$4:$L$266,6,FALSE)))</f>
        <v/>
      </c>
      <c r="AG538" s="1"/>
      <c r="AH538" s="33" t="str" cm="1">
        <f t="array" ref="AH538">IF(AND(L538&lt;&gt;"",O538&lt;&gt;"",R538:S538&lt;&gt;"",W538:X538&lt;&gt;"",Z538:AA538&lt;&gt;"",AC538&lt;&gt;""),"Good","Bad")</f>
        <v>Bad</v>
      </c>
      <c r="AL538" t="str" cm="1">
        <f t="array" ref="AL538">IF(R538&gt;0,_xlfn.IFS(COUNTIF($L$20:L538,"&lt;&gt;")&lt;101,1,COUNTIF($L$20:L538,"&lt;&gt;")&lt;201,2,COUNTIF($L$20:L538,"&lt;&gt;")&lt;301,3,COUNTIF($L$20:L538,"&lt;&gt;")&lt;401,4,COUNTIF($L$20:L538,"&lt;&gt;")&lt;501,5,COUNTIF($L$20:L538,"&lt;&gt;")&lt;601,6,COUNTIF($L$20:L538,"&lt;&gt;")&lt;701,7,COUNTIF($L$20:L538,"&lt;&gt;")&lt;801,8,COUNTIF($L$20:L538,"&lt;&gt;")&lt;901,9,COUNTIF($L$20:L538,"&lt;&gt;")&lt;1001,10,COUNTIF($L$20:L538,"&lt;&gt;")&lt;1101,11,COUNTIF($L$20:L538,"&lt;&gt;")&lt;1201,12,COUNTIF($L$20:L538,"&lt;&gt;")&lt;1301,13,COUNTIF($L$20:L538,"&lt;&gt;")&lt;1401,14,COUNTIF($L$20:L538,"&lt;&gt;")&lt;1501,15,COUNTIF($L$20:L538,"&lt;&gt;")&lt;1601,16,COUNTIF($L$20:L538,"&lt;&gt;")&lt;1701,17,COUNTIF($L$20:L538,"&lt;&gt;")&lt;1801,18,COUNTIF($L$20:L538,"&lt;&gt;")&lt;1901,19,COUNTIF($L$20:L538,"&lt;&gt;")&lt;2001,20,COUNTIF($L$20:L538,"&lt;&gt;")&lt;2101,21,COUNTIF($L$20:L538,"&lt;&gt;")&lt;2201,22,COUNTIF($L$20:L538,"&lt;&gt;")&lt;2301,23,COUNTIF($L$20:L538,"&lt;&gt;")&lt;2401,24,COUNTIF($L$20:L538,"&lt;&gt;")&lt;2501,25,COUNTIF($L$20:L538,"&lt;&gt;")&lt;2601,26,COUNTIF($L$20:L538,"&lt;&gt;")&lt;2701,27,COUNTIF($L$20:L538,"&lt;&gt;")&lt;2801,28,COUNTIF($L$20:L538,"&lt;&gt;")&lt;2901,29,COUNTIF($L$20:L538,"&lt;&gt;")&lt;3001,30),"")</f>
        <v/>
      </c>
      <c r="AM538" t="str">
        <f t="shared" si="40"/>
        <v/>
      </c>
      <c r="AN538" t="str">
        <f t="shared" si="44"/>
        <v/>
      </c>
      <c r="AP538" t="str">
        <f t="shared" si="43"/>
        <v/>
      </c>
      <c r="AQ538" t="str">
        <f>IF(AO538="","",COUNTIFS(AM538:$AM$3019,AO538))</f>
        <v/>
      </c>
    </row>
    <row r="539" spans="1:43" x14ac:dyDescent="0.25">
      <c r="A539" s="6" t="str">
        <f>IF(COUNT($A$20:A538)&lt;&gt;$B$4,IF(A538="","",A538+1),"")</f>
        <v/>
      </c>
      <c r="B539" s="3"/>
      <c r="C539" s="3"/>
      <c r="D539" s="122"/>
      <c r="E539" s="3"/>
      <c r="F539" s="3"/>
      <c r="G539" s="3"/>
      <c r="H539" s="3"/>
      <c r="I539" s="120"/>
      <c r="J539" s="3"/>
      <c r="K539" s="119" t="str" cm="1">
        <f t="array" ref="K539">IF(OR($J$14 = "A",$J$14 = "B",$J$14 = "C"),IF(I539="","",IF(LEN(I539)&gt;2,_xlfn.IFS(ISNUMBER(SEARCH("_",I539)),I539,ISNUMBER(SEARCH(", ",I539)),SUBSTITUTE(I539,", ","_"),ISNUMBER(SEARCH("/ ",I539)),SUBSTITUTE(I539,"/ ","_"),ISNUMBER(SEARCH(",",I539)),SUBSTITUTE(I539,",","_"),ISNUMBER(SEARCH("/",I539)),SUBSTITUTE(I539,"/","_"),ISNUMBER(SEARCH("",I539)),I539),I539)),IF(OR($J$14 = "J",$J$14 = "K"),"",IF(D539="","",IF(LEN(D539)&gt;2,_xlfn.IFS(ISNUMBER(SEARCH("_",D539)),D539,ISNUMBER(SEARCH(", ",D539)),SUBSTITUTE(D539,", ","_"),ISNUMBER(SEARCH("/ ",D539)),SUBSTITUTE(D539,"/ ","_"),ISNUMBER(SEARCH(",",D539)),SUBSTITUTE(D539,",","_"),ISNUMBER(SEARCH("/",D539)),SUBSTITUTE(D539,"/","_"),ISNUMBER(SEARCH("",D539)),D539),D539))))</f>
        <v/>
      </c>
      <c r="L539" s="1"/>
      <c r="M539" s="1" t="str">
        <f t="shared" si="41"/>
        <v/>
      </c>
      <c r="N539" s="94" t="str">
        <f>IF($L539="None","",IF(ISERROR(VLOOKUP($L539,Info!$B$4:$B$266,1,FALSE)),"",VLOOKUP($L539,Info!$B$4:$L$266,5,FALSE)))</f>
        <v/>
      </c>
      <c r="O539" s="94" t="str">
        <f>IF(K539="","",IF(AND($J$12&lt;&gt;"ABC",N539="3"),"BAC",IF(N539="3","ABC",IF($J$12&lt;&gt;"ABC",IF($J$10="Standard",VLOOKUP(K539,Info!$BE$4:$BF$481,2,FALSE),VLOOKUP(K539,Info!$BI$4:$BJ$482,2,FALSE)),IF($J$10="Standard",VLOOKUP(K539,Info!$AG$4:$AH$2994,2,FALSE),VLOOKUP(K539,Info!$AK$4:$AL$2997,2,FALSE))))))</f>
        <v/>
      </c>
      <c r="P539" s="94" t="str">
        <f>IF($L539="None","",IF(ISERROR(VLOOKUP($L539,Info!$B$4:$B$266,1,FALSE)),"",VLOOKUP($L539,Info!$B$4:$L$266,3,FALSE)))</f>
        <v/>
      </c>
      <c r="Q539" s="96" t="str">
        <f>IF($L539="None","",IF(ISERROR(VLOOKUP($L539,Info!$B$4:$B$266,1,FALSE)),"",VLOOKUP($L539,Info!$B$4:$L$266,4,FALSE)))</f>
        <v/>
      </c>
      <c r="R539" s="1"/>
      <c r="S539" s="6" t="str">
        <f t="shared" si="42"/>
        <v/>
      </c>
      <c r="T539" s="6" t="str">
        <f>IF($L539="None","",IF(ISERROR(VLOOKUP($L539,Info!$B$4:$B$266,1,FALSE)),"",VLOOKUP($L539,Info!$B$4:$L$266,11,FALSE)))</f>
        <v/>
      </c>
      <c r="U539" s="1"/>
      <c r="V539" s="1"/>
      <c r="W539" s="1"/>
      <c r="X539" s="1" t="str">
        <f>IF($L539="None","",IF(ISERROR(VLOOKUP($L539,Info!$B$4:$B$266,1,FALSE)),"",IF(OR(W539="Metallic Liquid Tight",W539="Non-Metallic Liquid Tight",W539="LSZH",W539="Greenfield"),VLOOKUP($L539,Info!$B$4:$L$266,7,FALSE),"N/A")))</f>
        <v/>
      </c>
      <c r="Y539" s="1"/>
      <c r="Z539" s="96" t="str">
        <f>IF($L539="None","",IF(ISERROR(VLOOKUP($L539,Info!$B$4:$B$266,1,FALSE)),"",VLOOKUP($L539,Info!$B$4:$L$266,9,FALSE)))</f>
        <v/>
      </c>
      <c r="AA539" s="96" t="str">
        <f>IF($L539="None","",IF(ISERROR(VLOOKUP($L539,Info!$B$4:$B$266,1,FALSE)),"",VLOOKUP($L539,Info!$B$4:$L$266,8,FALSE)))</f>
        <v/>
      </c>
      <c r="AB539" s="96" t="str">
        <f>IF($L539="None","",IF(ISERROR(VLOOKUP($L539,Info!$B$4:$B$266,1,FALSE)),"",VLOOKUP($L539,Info!$B$4:$L$266,10,FALSE)))</f>
        <v/>
      </c>
      <c r="AC539" s="1" t="str">
        <f>IF(W539="SO Cable","Black,White",IF(O539="","",IF(P539="","",IF($J$12&lt;&gt;"ABC",IF(P539&lt;="250",VLOOKUP(O539,Info!$AZ$4:$BB$22,3,FALSE),VLOOKUP(O539,Info!$AZ$23:$BB$39,3,FALSE)),IF(P539&lt;="250",VLOOKUP(O539,Info!$AO$4:$AQ$22,3,FALSE),VLOOKUP(O539,Info!$AO$23:$AP$39,3,FALSE))))))</f>
        <v/>
      </c>
      <c r="AD539" s="1"/>
      <c r="AE539" s="1" t="str">
        <f>IF($L539="None","",IF(ISERROR(VLOOKUP($L539,Info!$B$4:$B$266,1,FALSE)),"",VLOOKUP($L539,Info!$B$4:$L$266,4,FALSE)))</f>
        <v/>
      </c>
      <c r="AF539" s="1" t="str">
        <f>IF($L539="None","",IF(ISERROR(VLOOKUP($L539,Info!$B$4:$B$266,1,FALSE)),"",VLOOKUP($L539,Info!$B$4:$L$266,6,FALSE)))</f>
        <v/>
      </c>
      <c r="AG539" s="1"/>
      <c r="AH539" s="33" t="str" cm="1">
        <f t="array" ref="AH539">IF(AND(L539&lt;&gt;"",O539&lt;&gt;"",R539:S539&lt;&gt;"",W539:X539&lt;&gt;"",Z539:AA539&lt;&gt;"",AC539&lt;&gt;""),"Good","Bad")</f>
        <v>Bad</v>
      </c>
      <c r="AL539" t="str" cm="1">
        <f t="array" ref="AL539">IF(R539&gt;0,_xlfn.IFS(COUNTIF($L$20:L539,"&lt;&gt;")&lt;101,1,COUNTIF($L$20:L539,"&lt;&gt;")&lt;201,2,COUNTIF($L$20:L539,"&lt;&gt;")&lt;301,3,COUNTIF($L$20:L539,"&lt;&gt;")&lt;401,4,COUNTIF($L$20:L539,"&lt;&gt;")&lt;501,5,COUNTIF($L$20:L539,"&lt;&gt;")&lt;601,6,COUNTIF($L$20:L539,"&lt;&gt;")&lt;701,7,COUNTIF($L$20:L539,"&lt;&gt;")&lt;801,8,COUNTIF($L$20:L539,"&lt;&gt;")&lt;901,9,COUNTIF($L$20:L539,"&lt;&gt;")&lt;1001,10,COUNTIF($L$20:L539,"&lt;&gt;")&lt;1101,11,COUNTIF($L$20:L539,"&lt;&gt;")&lt;1201,12,COUNTIF($L$20:L539,"&lt;&gt;")&lt;1301,13,COUNTIF($L$20:L539,"&lt;&gt;")&lt;1401,14,COUNTIF($L$20:L539,"&lt;&gt;")&lt;1501,15,COUNTIF($L$20:L539,"&lt;&gt;")&lt;1601,16,COUNTIF($L$20:L539,"&lt;&gt;")&lt;1701,17,COUNTIF($L$20:L539,"&lt;&gt;")&lt;1801,18,COUNTIF($L$20:L539,"&lt;&gt;")&lt;1901,19,COUNTIF($L$20:L539,"&lt;&gt;")&lt;2001,20,COUNTIF($L$20:L539,"&lt;&gt;")&lt;2101,21,COUNTIF($L$20:L539,"&lt;&gt;")&lt;2201,22,COUNTIF($L$20:L539,"&lt;&gt;")&lt;2301,23,COUNTIF($L$20:L539,"&lt;&gt;")&lt;2401,24,COUNTIF($L$20:L539,"&lt;&gt;")&lt;2501,25,COUNTIF($L$20:L539,"&lt;&gt;")&lt;2601,26,COUNTIF($L$20:L539,"&lt;&gt;")&lt;2701,27,COUNTIF($L$20:L539,"&lt;&gt;")&lt;2801,28,COUNTIF($L$20:L539,"&lt;&gt;")&lt;2901,29,COUNTIF($L$20:L539,"&lt;&gt;")&lt;3001,30),"")</f>
        <v/>
      </c>
      <c r="AM539" t="str">
        <f t="shared" si="40"/>
        <v/>
      </c>
      <c r="AN539" t="str">
        <f t="shared" si="44"/>
        <v/>
      </c>
      <c r="AP539" t="str">
        <f t="shared" si="43"/>
        <v/>
      </c>
      <c r="AQ539" t="str">
        <f>IF(AO539="","",COUNTIFS(AM539:$AM$3019,AO539))</f>
        <v/>
      </c>
    </row>
    <row r="540" spans="1:43" x14ac:dyDescent="0.25">
      <c r="A540" s="6" t="str">
        <f>IF(COUNT($A$20:A539)&lt;&gt;$B$4,IF(A539="","",A539+1),"")</f>
        <v/>
      </c>
      <c r="B540" s="3"/>
      <c r="C540" s="3"/>
      <c r="D540" s="122"/>
      <c r="E540" s="3"/>
      <c r="F540" s="3"/>
      <c r="G540" s="3"/>
      <c r="H540" s="3"/>
      <c r="I540" s="120"/>
      <c r="J540" s="3"/>
      <c r="K540" s="119" t="str" cm="1">
        <f t="array" ref="K540">IF(OR($J$14 = "A",$J$14 = "B",$J$14 = "C"),IF(I540="","",IF(LEN(I540)&gt;2,_xlfn.IFS(ISNUMBER(SEARCH("_",I540)),I540,ISNUMBER(SEARCH(", ",I540)),SUBSTITUTE(I540,", ","_"),ISNUMBER(SEARCH("/ ",I540)),SUBSTITUTE(I540,"/ ","_"),ISNUMBER(SEARCH(",",I540)),SUBSTITUTE(I540,",","_"),ISNUMBER(SEARCH("/",I540)),SUBSTITUTE(I540,"/","_"),ISNUMBER(SEARCH("",I540)),I540),I540)),IF(OR($J$14 = "J",$J$14 = "K"),"",IF(D540="","",IF(LEN(D540)&gt;2,_xlfn.IFS(ISNUMBER(SEARCH("_",D540)),D540,ISNUMBER(SEARCH(", ",D540)),SUBSTITUTE(D540,", ","_"),ISNUMBER(SEARCH("/ ",D540)),SUBSTITUTE(D540,"/ ","_"),ISNUMBER(SEARCH(",",D540)),SUBSTITUTE(D540,",","_"),ISNUMBER(SEARCH("/",D540)),SUBSTITUTE(D540,"/","_"),ISNUMBER(SEARCH("",D540)),D540),D540))))</f>
        <v/>
      </c>
      <c r="L540" s="1"/>
      <c r="M540" s="1" t="str">
        <f t="shared" si="41"/>
        <v/>
      </c>
      <c r="N540" s="94" t="str">
        <f>IF($L540="None","",IF(ISERROR(VLOOKUP($L540,Info!$B$4:$B$266,1,FALSE)),"",VLOOKUP($L540,Info!$B$4:$L$266,5,FALSE)))</f>
        <v/>
      </c>
      <c r="O540" s="94" t="str">
        <f>IF(K540="","",IF(AND($J$12&lt;&gt;"ABC",N540="3"),"BAC",IF(N540="3","ABC",IF($J$12&lt;&gt;"ABC",IF($J$10="Standard",VLOOKUP(K540,Info!$BE$4:$BF$481,2,FALSE),VLOOKUP(K540,Info!$BI$4:$BJ$482,2,FALSE)),IF($J$10="Standard",VLOOKUP(K540,Info!$AG$4:$AH$2994,2,FALSE),VLOOKUP(K540,Info!$AK$4:$AL$2997,2,FALSE))))))</f>
        <v/>
      </c>
      <c r="P540" s="94" t="str">
        <f>IF($L540="None","",IF(ISERROR(VLOOKUP($L540,Info!$B$4:$B$266,1,FALSE)),"",VLOOKUP($L540,Info!$B$4:$L$266,3,FALSE)))</f>
        <v/>
      </c>
      <c r="Q540" s="96" t="str">
        <f>IF($L540="None","",IF(ISERROR(VLOOKUP($L540,Info!$B$4:$B$266,1,FALSE)),"",VLOOKUP($L540,Info!$B$4:$L$266,4,FALSE)))</f>
        <v/>
      </c>
      <c r="R540" s="1"/>
      <c r="S540" s="6" t="str">
        <f t="shared" si="42"/>
        <v/>
      </c>
      <c r="T540" s="6" t="str">
        <f>IF($L540="None","",IF(ISERROR(VLOOKUP($L540,Info!$B$4:$B$266,1,FALSE)),"",VLOOKUP($L540,Info!$B$4:$L$266,11,FALSE)))</f>
        <v/>
      </c>
      <c r="U540" s="1"/>
      <c r="V540" s="1"/>
      <c r="W540" s="1"/>
      <c r="X540" s="1" t="str">
        <f>IF($L540="None","",IF(ISERROR(VLOOKUP($L540,Info!$B$4:$B$266,1,FALSE)),"",IF(OR(W540="Metallic Liquid Tight",W540="Non-Metallic Liquid Tight",W540="LSZH",W540="Greenfield"),VLOOKUP($L540,Info!$B$4:$L$266,7,FALSE),"N/A")))</f>
        <v/>
      </c>
      <c r="Y540" s="1"/>
      <c r="Z540" s="96" t="str">
        <f>IF($L540="None","",IF(ISERROR(VLOOKUP($L540,Info!$B$4:$B$266,1,FALSE)),"",VLOOKUP($L540,Info!$B$4:$L$266,9,FALSE)))</f>
        <v/>
      </c>
      <c r="AA540" s="96" t="str">
        <f>IF($L540="None","",IF(ISERROR(VLOOKUP($L540,Info!$B$4:$B$266,1,FALSE)),"",VLOOKUP($L540,Info!$B$4:$L$266,8,FALSE)))</f>
        <v/>
      </c>
      <c r="AB540" s="96" t="str">
        <f>IF($L540="None","",IF(ISERROR(VLOOKUP($L540,Info!$B$4:$B$266,1,FALSE)),"",VLOOKUP($L540,Info!$B$4:$L$266,10,FALSE)))</f>
        <v/>
      </c>
      <c r="AC540" s="1" t="str">
        <f>IF(W540="SO Cable","Black,White",IF(O540="","",IF(P540="","",IF($J$12&lt;&gt;"ABC",IF(P540&lt;="250",VLOOKUP(O540,Info!$AZ$4:$BB$22,3,FALSE),VLOOKUP(O540,Info!$AZ$23:$BB$39,3,FALSE)),IF(P540&lt;="250",VLOOKUP(O540,Info!$AO$4:$AQ$22,3,FALSE),VLOOKUP(O540,Info!$AO$23:$AP$39,3,FALSE))))))</f>
        <v/>
      </c>
      <c r="AD540" s="1"/>
      <c r="AE540" s="1" t="str">
        <f>IF($L540="None","",IF(ISERROR(VLOOKUP($L540,Info!$B$4:$B$266,1,FALSE)),"",VLOOKUP($L540,Info!$B$4:$L$266,4,FALSE)))</f>
        <v/>
      </c>
      <c r="AF540" s="1" t="str">
        <f>IF($L540="None","",IF(ISERROR(VLOOKUP($L540,Info!$B$4:$B$266,1,FALSE)),"",VLOOKUP($L540,Info!$B$4:$L$266,6,FALSE)))</f>
        <v/>
      </c>
      <c r="AG540" s="1"/>
      <c r="AH540" s="33" t="str" cm="1">
        <f t="array" ref="AH540">IF(AND(L540&lt;&gt;"",O540&lt;&gt;"",R540:S540&lt;&gt;"",W540:X540&lt;&gt;"",Z540:AA540&lt;&gt;"",AC540&lt;&gt;""),"Good","Bad")</f>
        <v>Bad</v>
      </c>
      <c r="AL540" t="str" cm="1">
        <f t="array" ref="AL540">IF(R540&gt;0,_xlfn.IFS(COUNTIF($L$20:L540,"&lt;&gt;")&lt;101,1,COUNTIF($L$20:L540,"&lt;&gt;")&lt;201,2,COUNTIF($L$20:L540,"&lt;&gt;")&lt;301,3,COUNTIF($L$20:L540,"&lt;&gt;")&lt;401,4,COUNTIF($L$20:L540,"&lt;&gt;")&lt;501,5,COUNTIF($L$20:L540,"&lt;&gt;")&lt;601,6,COUNTIF($L$20:L540,"&lt;&gt;")&lt;701,7,COUNTIF($L$20:L540,"&lt;&gt;")&lt;801,8,COUNTIF($L$20:L540,"&lt;&gt;")&lt;901,9,COUNTIF($L$20:L540,"&lt;&gt;")&lt;1001,10,COUNTIF($L$20:L540,"&lt;&gt;")&lt;1101,11,COUNTIF($L$20:L540,"&lt;&gt;")&lt;1201,12,COUNTIF($L$20:L540,"&lt;&gt;")&lt;1301,13,COUNTIF($L$20:L540,"&lt;&gt;")&lt;1401,14,COUNTIF($L$20:L540,"&lt;&gt;")&lt;1501,15,COUNTIF($L$20:L540,"&lt;&gt;")&lt;1601,16,COUNTIF($L$20:L540,"&lt;&gt;")&lt;1701,17,COUNTIF($L$20:L540,"&lt;&gt;")&lt;1801,18,COUNTIF($L$20:L540,"&lt;&gt;")&lt;1901,19,COUNTIF($L$20:L540,"&lt;&gt;")&lt;2001,20,COUNTIF($L$20:L540,"&lt;&gt;")&lt;2101,21,COUNTIF($L$20:L540,"&lt;&gt;")&lt;2201,22,COUNTIF($L$20:L540,"&lt;&gt;")&lt;2301,23,COUNTIF($L$20:L540,"&lt;&gt;")&lt;2401,24,COUNTIF($L$20:L540,"&lt;&gt;")&lt;2501,25,COUNTIF($L$20:L540,"&lt;&gt;")&lt;2601,26,COUNTIF($L$20:L540,"&lt;&gt;")&lt;2701,27,COUNTIF($L$20:L540,"&lt;&gt;")&lt;2801,28,COUNTIF($L$20:L540,"&lt;&gt;")&lt;2901,29,COUNTIF($L$20:L540,"&lt;&gt;")&lt;3001,30),"")</f>
        <v/>
      </c>
      <c r="AM540" t="str">
        <f t="shared" si="40"/>
        <v/>
      </c>
      <c r="AN540" t="str">
        <f t="shared" si="44"/>
        <v/>
      </c>
      <c r="AP540" t="str">
        <f t="shared" si="43"/>
        <v/>
      </c>
      <c r="AQ540" t="str">
        <f>IF(AO540="","",COUNTIFS(AM540:$AM$3019,AO540))</f>
        <v/>
      </c>
    </row>
    <row r="541" spans="1:43" x14ac:dyDescent="0.25">
      <c r="A541" s="6" t="str">
        <f>IF(COUNT($A$20:A540)&lt;&gt;$B$4,IF(A540="","",A540+1),"")</f>
        <v/>
      </c>
      <c r="B541" s="3"/>
      <c r="C541" s="3"/>
      <c r="D541" s="122"/>
      <c r="E541" s="3"/>
      <c r="F541" s="3"/>
      <c r="G541" s="3"/>
      <c r="H541" s="3"/>
      <c r="I541" s="120"/>
      <c r="J541" s="3"/>
      <c r="K541" s="119" t="str" cm="1">
        <f t="array" ref="K541">IF(OR($J$14 = "A",$J$14 = "B",$J$14 = "C"),IF(I541="","",IF(LEN(I541)&gt;2,_xlfn.IFS(ISNUMBER(SEARCH("_",I541)),I541,ISNUMBER(SEARCH(", ",I541)),SUBSTITUTE(I541,", ","_"),ISNUMBER(SEARCH("/ ",I541)),SUBSTITUTE(I541,"/ ","_"),ISNUMBER(SEARCH(",",I541)),SUBSTITUTE(I541,",","_"),ISNUMBER(SEARCH("/",I541)),SUBSTITUTE(I541,"/","_"),ISNUMBER(SEARCH("",I541)),I541),I541)),IF(OR($J$14 = "J",$J$14 = "K"),"",IF(D541="","",IF(LEN(D541)&gt;2,_xlfn.IFS(ISNUMBER(SEARCH("_",D541)),D541,ISNUMBER(SEARCH(", ",D541)),SUBSTITUTE(D541,", ","_"),ISNUMBER(SEARCH("/ ",D541)),SUBSTITUTE(D541,"/ ","_"),ISNUMBER(SEARCH(",",D541)),SUBSTITUTE(D541,",","_"),ISNUMBER(SEARCH("/",D541)),SUBSTITUTE(D541,"/","_"),ISNUMBER(SEARCH("",D541)),D541),D541))))</f>
        <v/>
      </c>
      <c r="L541" s="1"/>
      <c r="M541" s="1" t="str">
        <f t="shared" si="41"/>
        <v/>
      </c>
      <c r="N541" s="94" t="str">
        <f>IF($L541="None","",IF(ISERROR(VLOOKUP($L541,Info!$B$4:$B$266,1,FALSE)),"",VLOOKUP($L541,Info!$B$4:$L$266,5,FALSE)))</f>
        <v/>
      </c>
      <c r="O541" s="94" t="str">
        <f>IF(K541="","",IF(AND($J$12&lt;&gt;"ABC",N541="3"),"BAC",IF(N541="3","ABC",IF($J$12&lt;&gt;"ABC",IF($J$10="Standard",VLOOKUP(K541,Info!$BE$4:$BF$481,2,FALSE),VLOOKUP(K541,Info!$BI$4:$BJ$482,2,FALSE)),IF($J$10="Standard",VLOOKUP(K541,Info!$AG$4:$AH$2994,2,FALSE),VLOOKUP(K541,Info!$AK$4:$AL$2997,2,FALSE))))))</f>
        <v/>
      </c>
      <c r="P541" s="94" t="str">
        <f>IF($L541="None","",IF(ISERROR(VLOOKUP($L541,Info!$B$4:$B$266,1,FALSE)),"",VLOOKUP($L541,Info!$B$4:$L$266,3,FALSE)))</f>
        <v/>
      </c>
      <c r="Q541" s="96" t="str">
        <f>IF($L541="None","",IF(ISERROR(VLOOKUP($L541,Info!$B$4:$B$266,1,FALSE)),"",VLOOKUP($L541,Info!$B$4:$L$266,4,FALSE)))</f>
        <v/>
      </c>
      <c r="R541" s="1"/>
      <c r="S541" s="6" t="str">
        <f t="shared" si="42"/>
        <v/>
      </c>
      <c r="T541" s="6" t="str">
        <f>IF($L541="None","",IF(ISERROR(VLOOKUP($L541,Info!$B$4:$B$266,1,FALSE)),"",VLOOKUP($L541,Info!$B$4:$L$266,11,FALSE)))</f>
        <v/>
      </c>
      <c r="U541" s="1"/>
      <c r="V541" s="1"/>
      <c r="W541" s="1"/>
      <c r="X541" s="1" t="str">
        <f>IF($L541="None","",IF(ISERROR(VLOOKUP($L541,Info!$B$4:$B$266,1,FALSE)),"",IF(OR(W541="Metallic Liquid Tight",W541="Non-Metallic Liquid Tight",W541="LSZH",W541="Greenfield"),VLOOKUP($L541,Info!$B$4:$L$266,7,FALSE),"N/A")))</f>
        <v/>
      </c>
      <c r="Y541" s="1"/>
      <c r="Z541" s="96" t="str">
        <f>IF($L541="None","",IF(ISERROR(VLOOKUP($L541,Info!$B$4:$B$266,1,FALSE)),"",VLOOKUP($L541,Info!$B$4:$L$266,9,FALSE)))</f>
        <v/>
      </c>
      <c r="AA541" s="96" t="str">
        <f>IF($L541="None","",IF(ISERROR(VLOOKUP($L541,Info!$B$4:$B$266,1,FALSE)),"",VLOOKUP($L541,Info!$B$4:$L$266,8,FALSE)))</f>
        <v/>
      </c>
      <c r="AB541" s="96" t="str">
        <f>IF($L541="None","",IF(ISERROR(VLOOKUP($L541,Info!$B$4:$B$266,1,FALSE)),"",VLOOKUP($L541,Info!$B$4:$L$266,10,FALSE)))</f>
        <v/>
      </c>
      <c r="AC541" s="1" t="str">
        <f>IF(W541="SO Cable","Black,White",IF(O541="","",IF(P541="","",IF($J$12&lt;&gt;"ABC",IF(P541&lt;="250",VLOOKUP(O541,Info!$AZ$4:$BB$22,3,FALSE),VLOOKUP(O541,Info!$AZ$23:$BB$39,3,FALSE)),IF(P541&lt;="250",VLOOKUP(O541,Info!$AO$4:$AQ$22,3,FALSE),VLOOKUP(O541,Info!$AO$23:$AP$39,3,FALSE))))))</f>
        <v/>
      </c>
      <c r="AD541" s="1"/>
      <c r="AE541" s="1" t="str">
        <f>IF($L541="None","",IF(ISERROR(VLOOKUP($L541,Info!$B$4:$B$266,1,FALSE)),"",VLOOKUP($L541,Info!$B$4:$L$266,4,FALSE)))</f>
        <v/>
      </c>
      <c r="AF541" s="1" t="str">
        <f>IF($L541="None","",IF(ISERROR(VLOOKUP($L541,Info!$B$4:$B$266,1,FALSE)),"",VLOOKUP($L541,Info!$B$4:$L$266,6,FALSE)))</f>
        <v/>
      </c>
      <c r="AG541" s="1"/>
      <c r="AH541" s="33" t="str" cm="1">
        <f t="array" ref="AH541">IF(AND(L541&lt;&gt;"",O541&lt;&gt;"",R541:S541&lt;&gt;"",W541:X541&lt;&gt;"",Z541:AA541&lt;&gt;"",AC541&lt;&gt;""),"Good","Bad")</f>
        <v>Bad</v>
      </c>
      <c r="AL541" t="str" cm="1">
        <f t="array" ref="AL541">IF(R541&gt;0,_xlfn.IFS(COUNTIF($L$20:L541,"&lt;&gt;")&lt;101,1,COUNTIF($L$20:L541,"&lt;&gt;")&lt;201,2,COUNTIF($L$20:L541,"&lt;&gt;")&lt;301,3,COUNTIF($L$20:L541,"&lt;&gt;")&lt;401,4,COUNTIF($L$20:L541,"&lt;&gt;")&lt;501,5,COUNTIF($L$20:L541,"&lt;&gt;")&lt;601,6,COUNTIF($L$20:L541,"&lt;&gt;")&lt;701,7,COUNTIF($L$20:L541,"&lt;&gt;")&lt;801,8,COUNTIF($L$20:L541,"&lt;&gt;")&lt;901,9,COUNTIF($L$20:L541,"&lt;&gt;")&lt;1001,10,COUNTIF($L$20:L541,"&lt;&gt;")&lt;1101,11,COUNTIF($L$20:L541,"&lt;&gt;")&lt;1201,12,COUNTIF($L$20:L541,"&lt;&gt;")&lt;1301,13,COUNTIF($L$20:L541,"&lt;&gt;")&lt;1401,14,COUNTIF($L$20:L541,"&lt;&gt;")&lt;1501,15,COUNTIF($L$20:L541,"&lt;&gt;")&lt;1601,16,COUNTIF($L$20:L541,"&lt;&gt;")&lt;1701,17,COUNTIF($L$20:L541,"&lt;&gt;")&lt;1801,18,COUNTIF($L$20:L541,"&lt;&gt;")&lt;1901,19,COUNTIF($L$20:L541,"&lt;&gt;")&lt;2001,20,COUNTIF($L$20:L541,"&lt;&gt;")&lt;2101,21,COUNTIF($L$20:L541,"&lt;&gt;")&lt;2201,22,COUNTIF($L$20:L541,"&lt;&gt;")&lt;2301,23,COUNTIF($L$20:L541,"&lt;&gt;")&lt;2401,24,COUNTIF($L$20:L541,"&lt;&gt;")&lt;2501,25,COUNTIF($L$20:L541,"&lt;&gt;")&lt;2601,26,COUNTIF($L$20:L541,"&lt;&gt;")&lt;2701,27,COUNTIF($L$20:L541,"&lt;&gt;")&lt;2801,28,COUNTIF($L$20:L541,"&lt;&gt;")&lt;2901,29,COUNTIF($L$20:L541,"&lt;&gt;")&lt;3001,30),"")</f>
        <v/>
      </c>
      <c r="AM541" t="str">
        <f t="shared" si="40"/>
        <v/>
      </c>
      <c r="AN541" t="str">
        <f t="shared" si="44"/>
        <v/>
      </c>
      <c r="AP541" t="str">
        <f t="shared" si="43"/>
        <v/>
      </c>
      <c r="AQ541" t="str">
        <f>IF(AO541="","",COUNTIFS(AM541:$AM$3019,AO541))</f>
        <v/>
      </c>
    </row>
    <row r="542" spans="1:43" x14ac:dyDescent="0.25">
      <c r="A542" s="6" t="str">
        <f>IF(COUNT($A$20:A541)&lt;&gt;$B$4,IF(A541="","",A541+1),"")</f>
        <v/>
      </c>
      <c r="B542" s="3"/>
      <c r="C542" s="3"/>
      <c r="D542" s="122"/>
      <c r="E542" s="3"/>
      <c r="F542" s="3"/>
      <c r="G542" s="3"/>
      <c r="H542" s="3"/>
      <c r="I542" s="120"/>
      <c r="J542" s="3"/>
      <c r="K542" s="119" t="str" cm="1">
        <f t="array" ref="K542">IF(OR($J$14 = "A",$J$14 = "B",$J$14 = "C"),IF(I542="","",IF(LEN(I542)&gt;2,_xlfn.IFS(ISNUMBER(SEARCH("_",I542)),I542,ISNUMBER(SEARCH(", ",I542)),SUBSTITUTE(I542,", ","_"),ISNUMBER(SEARCH("/ ",I542)),SUBSTITUTE(I542,"/ ","_"),ISNUMBER(SEARCH(",",I542)),SUBSTITUTE(I542,",","_"),ISNUMBER(SEARCH("/",I542)),SUBSTITUTE(I542,"/","_"),ISNUMBER(SEARCH("",I542)),I542),I542)),IF(OR($J$14 = "J",$J$14 = "K"),"",IF(D542="","",IF(LEN(D542)&gt;2,_xlfn.IFS(ISNUMBER(SEARCH("_",D542)),D542,ISNUMBER(SEARCH(", ",D542)),SUBSTITUTE(D542,", ","_"),ISNUMBER(SEARCH("/ ",D542)),SUBSTITUTE(D542,"/ ","_"),ISNUMBER(SEARCH(",",D542)),SUBSTITUTE(D542,",","_"),ISNUMBER(SEARCH("/",D542)),SUBSTITUTE(D542,"/","_"),ISNUMBER(SEARCH("",D542)),D542),D542))))</f>
        <v/>
      </c>
      <c r="L542" s="1"/>
      <c r="M542" s="1" t="str">
        <f t="shared" si="41"/>
        <v/>
      </c>
      <c r="N542" s="94" t="str">
        <f>IF($L542="None","",IF(ISERROR(VLOOKUP($L542,Info!$B$4:$B$266,1,FALSE)),"",VLOOKUP($L542,Info!$B$4:$L$266,5,FALSE)))</f>
        <v/>
      </c>
      <c r="O542" s="94" t="str">
        <f>IF(K542="","",IF(AND($J$12&lt;&gt;"ABC",N542="3"),"BAC",IF(N542="3","ABC",IF($J$12&lt;&gt;"ABC",IF($J$10="Standard",VLOOKUP(K542,Info!$BE$4:$BF$481,2,FALSE),VLOOKUP(K542,Info!$BI$4:$BJ$482,2,FALSE)),IF($J$10="Standard",VLOOKUP(K542,Info!$AG$4:$AH$2994,2,FALSE),VLOOKUP(K542,Info!$AK$4:$AL$2997,2,FALSE))))))</f>
        <v/>
      </c>
      <c r="P542" s="94" t="str">
        <f>IF($L542="None","",IF(ISERROR(VLOOKUP($L542,Info!$B$4:$B$266,1,FALSE)),"",VLOOKUP($L542,Info!$B$4:$L$266,3,FALSE)))</f>
        <v/>
      </c>
      <c r="Q542" s="96" t="str">
        <f>IF($L542="None","",IF(ISERROR(VLOOKUP($L542,Info!$B$4:$B$266,1,FALSE)),"",VLOOKUP($L542,Info!$B$4:$L$266,4,FALSE)))</f>
        <v/>
      </c>
      <c r="R542" s="1"/>
      <c r="S542" s="6" t="str">
        <f t="shared" si="42"/>
        <v/>
      </c>
      <c r="T542" s="6" t="str">
        <f>IF($L542="None","",IF(ISERROR(VLOOKUP($L542,Info!$B$4:$B$266,1,FALSE)),"",VLOOKUP($L542,Info!$B$4:$L$266,11,FALSE)))</f>
        <v/>
      </c>
      <c r="U542" s="1"/>
      <c r="V542" s="1"/>
      <c r="W542" s="1"/>
      <c r="X542" s="1" t="str">
        <f>IF($L542="None","",IF(ISERROR(VLOOKUP($L542,Info!$B$4:$B$266,1,FALSE)),"",IF(OR(W542="Metallic Liquid Tight",W542="Non-Metallic Liquid Tight",W542="LSZH",W542="Greenfield"),VLOOKUP($L542,Info!$B$4:$L$266,7,FALSE),"N/A")))</f>
        <v/>
      </c>
      <c r="Y542" s="1"/>
      <c r="Z542" s="96" t="str">
        <f>IF($L542="None","",IF(ISERROR(VLOOKUP($L542,Info!$B$4:$B$266,1,FALSE)),"",VLOOKUP($L542,Info!$B$4:$L$266,9,FALSE)))</f>
        <v/>
      </c>
      <c r="AA542" s="96" t="str">
        <f>IF($L542="None","",IF(ISERROR(VLOOKUP($L542,Info!$B$4:$B$266,1,FALSE)),"",VLOOKUP($L542,Info!$B$4:$L$266,8,FALSE)))</f>
        <v/>
      </c>
      <c r="AB542" s="96" t="str">
        <f>IF($L542="None","",IF(ISERROR(VLOOKUP($L542,Info!$B$4:$B$266,1,FALSE)),"",VLOOKUP($L542,Info!$B$4:$L$266,10,FALSE)))</f>
        <v/>
      </c>
      <c r="AC542" s="1" t="str">
        <f>IF(W542="SO Cable","Black,White",IF(O542="","",IF(P542="","",IF($J$12&lt;&gt;"ABC",IF(P542&lt;="250",VLOOKUP(O542,Info!$AZ$4:$BB$22,3,FALSE),VLOOKUP(O542,Info!$AZ$23:$BB$39,3,FALSE)),IF(P542&lt;="250",VLOOKUP(O542,Info!$AO$4:$AQ$22,3,FALSE),VLOOKUP(O542,Info!$AO$23:$AP$39,3,FALSE))))))</f>
        <v/>
      </c>
      <c r="AD542" s="1"/>
      <c r="AE542" s="1" t="str">
        <f>IF($L542="None","",IF(ISERROR(VLOOKUP($L542,Info!$B$4:$B$266,1,FALSE)),"",VLOOKUP($L542,Info!$B$4:$L$266,4,FALSE)))</f>
        <v/>
      </c>
      <c r="AF542" s="1" t="str">
        <f>IF($L542="None","",IF(ISERROR(VLOOKUP($L542,Info!$B$4:$B$266,1,FALSE)),"",VLOOKUP($L542,Info!$B$4:$L$266,6,FALSE)))</f>
        <v/>
      </c>
      <c r="AG542" s="1"/>
      <c r="AH542" s="33" t="str" cm="1">
        <f t="array" ref="AH542">IF(AND(L542&lt;&gt;"",O542&lt;&gt;"",R542:S542&lt;&gt;"",W542:X542&lt;&gt;"",Z542:AA542&lt;&gt;"",AC542&lt;&gt;""),"Good","Bad")</f>
        <v>Bad</v>
      </c>
      <c r="AL542" t="str" cm="1">
        <f t="array" ref="AL542">IF(R542&gt;0,_xlfn.IFS(COUNTIF($L$20:L542,"&lt;&gt;")&lt;101,1,COUNTIF($L$20:L542,"&lt;&gt;")&lt;201,2,COUNTIF($L$20:L542,"&lt;&gt;")&lt;301,3,COUNTIF($L$20:L542,"&lt;&gt;")&lt;401,4,COUNTIF($L$20:L542,"&lt;&gt;")&lt;501,5,COUNTIF($L$20:L542,"&lt;&gt;")&lt;601,6,COUNTIF($L$20:L542,"&lt;&gt;")&lt;701,7,COUNTIF($L$20:L542,"&lt;&gt;")&lt;801,8,COUNTIF($L$20:L542,"&lt;&gt;")&lt;901,9,COUNTIF($L$20:L542,"&lt;&gt;")&lt;1001,10,COUNTIF($L$20:L542,"&lt;&gt;")&lt;1101,11,COUNTIF($L$20:L542,"&lt;&gt;")&lt;1201,12,COUNTIF($L$20:L542,"&lt;&gt;")&lt;1301,13,COUNTIF($L$20:L542,"&lt;&gt;")&lt;1401,14,COUNTIF($L$20:L542,"&lt;&gt;")&lt;1501,15,COUNTIF($L$20:L542,"&lt;&gt;")&lt;1601,16,COUNTIF($L$20:L542,"&lt;&gt;")&lt;1701,17,COUNTIF($L$20:L542,"&lt;&gt;")&lt;1801,18,COUNTIF($L$20:L542,"&lt;&gt;")&lt;1901,19,COUNTIF($L$20:L542,"&lt;&gt;")&lt;2001,20,COUNTIF($L$20:L542,"&lt;&gt;")&lt;2101,21,COUNTIF($L$20:L542,"&lt;&gt;")&lt;2201,22,COUNTIF($L$20:L542,"&lt;&gt;")&lt;2301,23,COUNTIF($L$20:L542,"&lt;&gt;")&lt;2401,24,COUNTIF($L$20:L542,"&lt;&gt;")&lt;2501,25,COUNTIF($L$20:L542,"&lt;&gt;")&lt;2601,26,COUNTIF($L$20:L542,"&lt;&gt;")&lt;2701,27,COUNTIF($L$20:L542,"&lt;&gt;")&lt;2801,28,COUNTIF($L$20:L542,"&lt;&gt;")&lt;2901,29,COUNTIF($L$20:L542,"&lt;&gt;")&lt;3001,30),"")</f>
        <v/>
      </c>
      <c r="AM542" t="str">
        <f t="shared" si="40"/>
        <v/>
      </c>
      <c r="AN542" t="str">
        <f t="shared" si="44"/>
        <v/>
      </c>
      <c r="AP542" t="str">
        <f t="shared" si="43"/>
        <v/>
      </c>
      <c r="AQ542" t="str">
        <f>IF(AO542="","",COUNTIFS(AM542:$AM$3019,AO542))</f>
        <v/>
      </c>
    </row>
    <row r="543" spans="1:43" x14ac:dyDescent="0.25">
      <c r="A543" s="6" t="str">
        <f>IF(COUNT($A$20:A542)&lt;&gt;$B$4,IF(A542="","",A542+1),"")</f>
        <v/>
      </c>
      <c r="B543" s="3"/>
      <c r="C543" s="3"/>
      <c r="D543" s="122"/>
      <c r="E543" s="3"/>
      <c r="F543" s="3"/>
      <c r="G543" s="3"/>
      <c r="H543" s="3"/>
      <c r="I543" s="120"/>
      <c r="J543" s="3"/>
      <c r="K543" s="119" t="str" cm="1">
        <f t="array" ref="K543">IF(OR($J$14 = "A",$J$14 = "B",$J$14 = "C"),IF(I543="","",IF(LEN(I543)&gt;2,_xlfn.IFS(ISNUMBER(SEARCH("_",I543)),I543,ISNUMBER(SEARCH(", ",I543)),SUBSTITUTE(I543,", ","_"),ISNUMBER(SEARCH("/ ",I543)),SUBSTITUTE(I543,"/ ","_"),ISNUMBER(SEARCH(",",I543)),SUBSTITUTE(I543,",","_"),ISNUMBER(SEARCH("/",I543)),SUBSTITUTE(I543,"/","_"),ISNUMBER(SEARCH("",I543)),I543),I543)),IF(OR($J$14 = "J",$J$14 = "K"),"",IF(D543="","",IF(LEN(D543)&gt;2,_xlfn.IFS(ISNUMBER(SEARCH("_",D543)),D543,ISNUMBER(SEARCH(", ",D543)),SUBSTITUTE(D543,", ","_"),ISNUMBER(SEARCH("/ ",D543)),SUBSTITUTE(D543,"/ ","_"),ISNUMBER(SEARCH(",",D543)),SUBSTITUTE(D543,",","_"),ISNUMBER(SEARCH("/",D543)),SUBSTITUTE(D543,"/","_"),ISNUMBER(SEARCH("",D543)),D543),D543))))</f>
        <v/>
      </c>
      <c r="L543" s="1"/>
      <c r="M543" s="1" t="str">
        <f t="shared" si="41"/>
        <v/>
      </c>
      <c r="N543" s="94" t="str">
        <f>IF($L543="None","",IF(ISERROR(VLOOKUP($L543,Info!$B$4:$B$266,1,FALSE)),"",VLOOKUP($L543,Info!$B$4:$L$266,5,FALSE)))</f>
        <v/>
      </c>
      <c r="O543" s="94" t="str">
        <f>IF(K543="","",IF(AND($J$12&lt;&gt;"ABC",N543="3"),"BAC",IF(N543="3","ABC",IF($J$12&lt;&gt;"ABC",IF($J$10="Standard",VLOOKUP(K543,Info!$BE$4:$BF$481,2,FALSE),VLOOKUP(K543,Info!$BI$4:$BJ$482,2,FALSE)),IF($J$10="Standard",VLOOKUP(K543,Info!$AG$4:$AH$2994,2,FALSE),VLOOKUP(K543,Info!$AK$4:$AL$2997,2,FALSE))))))</f>
        <v/>
      </c>
      <c r="P543" s="94" t="str">
        <f>IF($L543="None","",IF(ISERROR(VLOOKUP($L543,Info!$B$4:$B$266,1,FALSE)),"",VLOOKUP($L543,Info!$B$4:$L$266,3,FALSE)))</f>
        <v/>
      </c>
      <c r="Q543" s="96" t="str">
        <f>IF($L543="None","",IF(ISERROR(VLOOKUP($L543,Info!$B$4:$B$266,1,FALSE)),"",VLOOKUP($L543,Info!$B$4:$L$266,4,FALSE)))</f>
        <v/>
      </c>
      <c r="R543" s="1"/>
      <c r="S543" s="6" t="str">
        <f t="shared" si="42"/>
        <v/>
      </c>
      <c r="T543" s="6" t="str">
        <f>IF($L543="None","",IF(ISERROR(VLOOKUP($L543,Info!$B$4:$B$266,1,FALSE)),"",VLOOKUP($L543,Info!$B$4:$L$266,11,FALSE)))</f>
        <v/>
      </c>
      <c r="U543" s="1"/>
      <c r="V543" s="1"/>
      <c r="W543" s="1"/>
      <c r="X543" s="1" t="str">
        <f>IF($L543="None","",IF(ISERROR(VLOOKUP($L543,Info!$B$4:$B$266,1,FALSE)),"",IF(OR(W543="Metallic Liquid Tight",W543="Non-Metallic Liquid Tight",W543="LSZH",W543="Greenfield"),VLOOKUP($L543,Info!$B$4:$L$266,7,FALSE),"N/A")))</f>
        <v/>
      </c>
      <c r="Y543" s="1"/>
      <c r="Z543" s="96" t="str">
        <f>IF($L543="None","",IF(ISERROR(VLOOKUP($L543,Info!$B$4:$B$266,1,FALSE)),"",VLOOKUP($L543,Info!$B$4:$L$266,9,FALSE)))</f>
        <v/>
      </c>
      <c r="AA543" s="96" t="str">
        <f>IF($L543="None","",IF(ISERROR(VLOOKUP($L543,Info!$B$4:$B$266,1,FALSE)),"",VLOOKUP($L543,Info!$B$4:$L$266,8,FALSE)))</f>
        <v/>
      </c>
      <c r="AB543" s="96" t="str">
        <f>IF($L543="None","",IF(ISERROR(VLOOKUP($L543,Info!$B$4:$B$266,1,FALSE)),"",VLOOKUP($L543,Info!$B$4:$L$266,10,FALSE)))</f>
        <v/>
      </c>
      <c r="AC543" s="1" t="str">
        <f>IF(W543="SO Cable","Black,White",IF(O543="","",IF(P543="","",IF($J$12&lt;&gt;"ABC",IF(P543&lt;="250",VLOOKUP(O543,Info!$AZ$4:$BB$22,3,FALSE),VLOOKUP(O543,Info!$AZ$23:$BB$39,3,FALSE)),IF(P543&lt;="250",VLOOKUP(O543,Info!$AO$4:$AQ$22,3,FALSE),VLOOKUP(O543,Info!$AO$23:$AP$39,3,FALSE))))))</f>
        <v/>
      </c>
      <c r="AD543" s="1"/>
      <c r="AE543" s="1" t="str">
        <f>IF($L543="None","",IF(ISERROR(VLOOKUP($L543,Info!$B$4:$B$266,1,FALSE)),"",VLOOKUP($L543,Info!$B$4:$L$266,4,FALSE)))</f>
        <v/>
      </c>
      <c r="AF543" s="1" t="str">
        <f>IF($L543="None","",IF(ISERROR(VLOOKUP($L543,Info!$B$4:$B$266,1,FALSE)),"",VLOOKUP($L543,Info!$B$4:$L$266,6,FALSE)))</f>
        <v/>
      </c>
      <c r="AG543" s="1"/>
      <c r="AH543" s="33" t="str" cm="1">
        <f t="array" ref="AH543">IF(AND(L543&lt;&gt;"",O543&lt;&gt;"",R543:S543&lt;&gt;"",W543:X543&lt;&gt;"",Z543:AA543&lt;&gt;"",AC543&lt;&gt;""),"Good","Bad")</f>
        <v>Bad</v>
      </c>
      <c r="AL543" t="str" cm="1">
        <f t="array" ref="AL543">IF(R543&gt;0,_xlfn.IFS(COUNTIF($L$20:L543,"&lt;&gt;")&lt;101,1,COUNTIF($L$20:L543,"&lt;&gt;")&lt;201,2,COUNTIF($L$20:L543,"&lt;&gt;")&lt;301,3,COUNTIF($L$20:L543,"&lt;&gt;")&lt;401,4,COUNTIF($L$20:L543,"&lt;&gt;")&lt;501,5,COUNTIF($L$20:L543,"&lt;&gt;")&lt;601,6,COUNTIF($L$20:L543,"&lt;&gt;")&lt;701,7,COUNTIF($L$20:L543,"&lt;&gt;")&lt;801,8,COUNTIF($L$20:L543,"&lt;&gt;")&lt;901,9,COUNTIF($L$20:L543,"&lt;&gt;")&lt;1001,10,COUNTIF($L$20:L543,"&lt;&gt;")&lt;1101,11,COUNTIF($L$20:L543,"&lt;&gt;")&lt;1201,12,COUNTIF($L$20:L543,"&lt;&gt;")&lt;1301,13,COUNTIF($L$20:L543,"&lt;&gt;")&lt;1401,14,COUNTIF($L$20:L543,"&lt;&gt;")&lt;1501,15,COUNTIF($L$20:L543,"&lt;&gt;")&lt;1601,16,COUNTIF($L$20:L543,"&lt;&gt;")&lt;1701,17,COUNTIF($L$20:L543,"&lt;&gt;")&lt;1801,18,COUNTIF($L$20:L543,"&lt;&gt;")&lt;1901,19,COUNTIF($L$20:L543,"&lt;&gt;")&lt;2001,20,COUNTIF($L$20:L543,"&lt;&gt;")&lt;2101,21,COUNTIF($L$20:L543,"&lt;&gt;")&lt;2201,22,COUNTIF($L$20:L543,"&lt;&gt;")&lt;2301,23,COUNTIF($L$20:L543,"&lt;&gt;")&lt;2401,24,COUNTIF($L$20:L543,"&lt;&gt;")&lt;2501,25,COUNTIF($L$20:L543,"&lt;&gt;")&lt;2601,26,COUNTIF($L$20:L543,"&lt;&gt;")&lt;2701,27,COUNTIF($L$20:L543,"&lt;&gt;")&lt;2801,28,COUNTIF($L$20:L543,"&lt;&gt;")&lt;2901,29,COUNTIF($L$20:L543,"&lt;&gt;")&lt;3001,30),"")</f>
        <v/>
      </c>
      <c r="AM543" t="str">
        <f t="shared" si="40"/>
        <v/>
      </c>
      <c r="AN543" t="str">
        <f t="shared" si="44"/>
        <v/>
      </c>
      <c r="AP543" t="str">
        <f t="shared" si="43"/>
        <v/>
      </c>
      <c r="AQ543" t="str">
        <f>IF(AO543="","",COUNTIFS(AM543:$AM$3019,AO543))</f>
        <v/>
      </c>
    </row>
    <row r="544" spans="1:43" x14ac:dyDescent="0.25">
      <c r="A544" s="6" t="str">
        <f>IF(COUNT($A$20:A543)&lt;&gt;$B$4,IF(A543="","",A543+1),"")</f>
        <v/>
      </c>
      <c r="B544" s="3"/>
      <c r="C544" s="3"/>
      <c r="D544" s="122"/>
      <c r="E544" s="3"/>
      <c r="F544" s="3"/>
      <c r="G544" s="3"/>
      <c r="H544" s="3"/>
      <c r="I544" s="120"/>
      <c r="J544" s="3"/>
      <c r="K544" s="119" t="str" cm="1">
        <f t="array" ref="K544">IF(OR($J$14 = "A",$J$14 = "B",$J$14 = "C"),IF(I544="","",IF(LEN(I544)&gt;2,_xlfn.IFS(ISNUMBER(SEARCH("_",I544)),I544,ISNUMBER(SEARCH(", ",I544)),SUBSTITUTE(I544,", ","_"),ISNUMBER(SEARCH("/ ",I544)),SUBSTITUTE(I544,"/ ","_"),ISNUMBER(SEARCH(",",I544)),SUBSTITUTE(I544,",","_"),ISNUMBER(SEARCH("/",I544)),SUBSTITUTE(I544,"/","_"),ISNUMBER(SEARCH("",I544)),I544),I544)),IF(OR($J$14 = "J",$J$14 = "K"),"",IF(D544="","",IF(LEN(D544)&gt;2,_xlfn.IFS(ISNUMBER(SEARCH("_",D544)),D544,ISNUMBER(SEARCH(", ",D544)),SUBSTITUTE(D544,", ","_"),ISNUMBER(SEARCH("/ ",D544)),SUBSTITUTE(D544,"/ ","_"),ISNUMBER(SEARCH(",",D544)),SUBSTITUTE(D544,",","_"),ISNUMBER(SEARCH("/",D544)),SUBSTITUTE(D544,"/","_"),ISNUMBER(SEARCH("",D544)),D544),D544))))</f>
        <v/>
      </c>
      <c r="L544" s="1"/>
      <c r="M544" s="1" t="str">
        <f t="shared" si="41"/>
        <v/>
      </c>
      <c r="N544" s="94" t="str">
        <f>IF($L544="None","",IF(ISERROR(VLOOKUP($L544,Info!$B$4:$B$266,1,FALSE)),"",VLOOKUP($L544,Info!$B$4:$L$266,5,FALSE)))</f>
        <v/>
      </c>
      <c r="O544" s="94" t="str">
        <f>IF(K544="","",IF(AND($J$12&lt;&gt;"ABC",N544="3"),"BAC",IF(N544="3","ABC",IF($J$12&lt;&gt;"ABC",IF($J$10="Standard",VLOOKUP(K544,Info!$BE$4:$BF$481,2,FALSE),VLOOKUP(K544,Info!$BI$4:$BJ$482,2,FALSE)),IF($J$10="Standard",VLOOKUP(K544,Info!$AG$4:$AH$2994,2,FALSE),VLOOKUP(K544,Info!$AK$4:$AL$2997,2,FALSE))))))</f>
        <v/>
      </c>
      <c r="P544" s="94" t="str">
        <f>IF($L544="None","",IF(ISERROR(VLOOKUP($L544,Info!$B$4:$B$266,1,FALSE)),"",VLOOKUP($L544,Info!$B$4:$L$266,3,FALSE)))</f>
        <v/>
      </c>
      <c r="Q544" s="96" t="str">
        <f>IF($L544="None","",IF(ISERROR(VLOOKUP($L544,Info!$B$4:$B$266,1,FALSE)),"",VLOOKUP($L544,Info!$B$4:$L$266,4,FALSE)))</f>
        <v/>
      </c>
      <c r="R544" s="1"/>
      <c r="S544" s="6" t="str">
        <f t="shared" si="42"/>
        <v/>
      </c>
      <c r="T544" s="6" t="str">
        <f>IF($L544="None","",IF(ISERROR(VLOOKUP($L544,Info!$B$4:$B$266,1,FALSE)),"",VLOOKUP($L544,Info!$B$4:$L$266,11,FALSE)))</f>
        <v/>
      </c>
      <c r="U544" s="1"/>
      <c r="V544" s="1"/>
      <c r="W544" s="1"/>
      <c r="X544" s="1" t="str">
        <f>IF($L544="None","",IF(ISERROR(VLOOKUP($L544,Info!$B$4:$B$266,1,FALSE)),"",IF(OR(W544="Metallic Liquid Tight",W544="Non-Metallic Liquid Tight",W544="LSZH",W544="Greenfield"),VLOOKUP($L544,Info!$B$4:$L$266,7,FALSE),"N/A")))</f>
        <v/>
      </c>
      <c r="Y544" s="1"/>
      <c r="Z544" s="96" t="str">
        <f>IF($L544="None","",IF(ISERROR(VLOOKUP($L544,Info!$B$4:$B$266,1,FALSE)),"",VLOOKUP($L544,Info!$B$4:$L$266,9,FALSE)))</f>
        <v/>
      </c>
      <c r="AA544" s="96" t="str">
        <f>IF($L544="None","",IF(ISERROR(VLOOKUP($L544,Info!$B$4:$B$266,1,FALSE)),"",VLOOKUP($L544,Info!$B$4:$L$266,8,FALSE)))</f>
        <v/>
      </c>
      <c r="AB544" s="96" t="str">
        <f>IF($L544="None","",IF(ISERROR(VLOOKUP($L544,Info!$B$4:$B$266,1,FALSE)),"",VLOOKUP($L544,Info!$B$4:$L$266,10,FALSE)))</f>
        <v/>
      </c>
      <c r="AC544" s="1" t="str">
        <f>IF(W544="SO Cable","Black,White",IF(O544="","",IF(P544="","",IF($J$12&lt;&gt;"ABC",IF(P544&lt;="250",VLOOKUP(O544,Info!$AZ$4:$BB$22,3,FALSE),VLOOKUP(O544,Info!$AZ$23:$BB$39,3,FALSE)),IF(P544&lt;="250",VLOOKUP(O544,Info!$AO$4:$AQ$22,3,FALSE),VLOOKUP(O544,Info!$AO$23:$AP$39,3,FALSE))))))</f>
        <v/>
      </c>
      <c r="AD544" s="1"/>
      <c r="AE544" s="1" t="str">
        <f>IF($L544="None","",IF(ISERROR(VLOOKUP($L544,Info!$B$4:$B$266,1,FALSE)),"",VLOOKUP($L544,Info!$B$4:$L$266,4,FALSE)))</f>
        <v/>
      </c>
      <c r="AF544" s="1" t="str">
        <f>IF($L544="None","",IF(ISERROR(VLOOKUP($L544,Info!$B$4:$B$266,1,FALSE)),"",VLOOKUP($L544,Info!$B$4:$L$266,6,FALSE)))</f>
        <v/>
      </c>
      <c r="AG544" s="1"/>
      <c r="AH544" s="33" t="str" cm="1">
        <f t="array" ref="AH544">IF(AND(L544&lt;&gt;"",O544&lt;&gt;"",R544:S544&lt;&gt;"",W544:X544&lt;&gt;"",Z544:AA544&lt;&gt;"",AC544&lt;&gt;""),"Good","Bad")</f>
        <v>Bad</v>
      </c>
      <c r="AL544" t="str" cm="1">
        <f t="array" ref="AL544">IF(R544&gt;0,_xlfn.IFS(COUNTIF($L$20:L544,"&lt;&gt;")&lt;101,1,COUNTIF($L$20:L544,"&lt;&gt;")&lt;201,2,COUNTIF($L$20:L544,"&lt;&gt;")&lt;301,3,COUNTIF($L$20:L544,"&lt;&gt;")&lt;401,4,COUNTIF($L$20:L544,"&lt;&gt;")&lt;501,5,COUNTIF($L$20:L544,"&lt;&gt;")&lt;601,6,COUNTIF($L$20:L544,"&lt;&gt;")&lt;701,7,COUNTIF($L$20:L544,"&lt;&gt;")&lt;801,8,COUNTIF($L$20:L544,"&lt;&gt;")&lt;901,9,COUNTIF($L$20:L544,"&lt;&gt;")&lt;1001,10,COUNTIF($L$20:L544,"&lt;&gt;")&lt;1101,11,COUNTIF($L$20:L544,"&lt;&gt;")&lt;1201,12,COUNTIF($L$20:L544,"&lt;&gt;")&lt;1301,13,COUNTIF($L$20:L544,"&lt;&gt;")&lt;1401,14,COUNTIF($L$20:L544,"&lt;&gt;")&lt;1501,15,COUNTIF($L$20:L544,"&lt;&gt;")&lt;1601,16,COUNTIF($L$20:L544,"&lt;&gt;")&lt;1701,17,COUNTIF($L$20:L544,"&lt;&gt;")&lt;1801,18,COUNTIF($L$20:L544,"&lt;&gt;")&lt;1901,19,COUNTIF($L$20:L544,"&lt;&gt;")&lt;2001,20,COUNTIF($L$20:L544,"&lt;&gt;")&lt;2101,21,COUNTIF($L$20:L544,"&lt;&gt;")&lt;2201,22,COUNTIF($L$20:L544,"&lt;&gt;")&lt;2301,23,COUNTIF($L$20:L544,"&lt;&gt;")&lt;2401,24,COUNTIF($L$20:L544,"&lt;&gt;")&lt;2501,25,COUNTIF($L$20:L544,"&lt;&gt;")&lt;2601,26,COUNTIF($L$20:L544,"&lt;&gt;")&lt;2701,27,COUNTIF($L$20:L544,"&lt;&gt;")&lt;2801,28,COUNTIF($L$20:L544,"&lt;&gt;")&lt;2901,29,COUNTIF($L$20:L544,"&lt;&gt;")&lt;3001,30),"")</f>
        <v/>
      </c>
      <c r="AM544" t="str">
        <f t="shared" si="40"/>
        <v/>
      </c>
      <c r="AN544" t="str">
        <f t="shared" si="44"/>
        <v/>
      </c>
      <c r="AP544" t="str">
        <f t="shared" si="43"/>
        <v/>
      </c>
      <c r="AQ544" t="str">
        <f>IF(AO544="","",COUNTIFS(AM544:$AM$3019,AO544))</f>
        <v/>
      </c>
    </row>
    <row r="545" spans="1:43" x14ac:dyDescent="0.25">
      <c r="A545" s="6" t="str">
        <f>IF(COUNT($A$20:A544)&lt;&gt;$B$4,IF(A544="","",A544+1),"")</f>
        <v/>
      </c>
      <c r="B545" s="3"/>
      <c r="C545" s="3"/>
      <c r="D545" s="122"/>
      <c r="E545" s="3"/>
      <c r="F545" s="3"/>
      <c r="G545" s="3"/>
      <c r="H545" s="3"/>
      <c r="I545" s="120"/>
      <c r="J545" s="3"/>
      <c r="K545" s="119" t="str" cm="1">
        <f t="array" ref="K545">IF(OR($J$14 = "A",$J$14 = "B",$J$14 = "C"),IF(I545="","",IF(LEN(I545)&gt;2,_xlfn.IFS(ISNUMBER(SEARCH("_",I545)),I545,ISNUMBER(SEARCH(", ",I545)),SUBSTITUTE(I545,", ","_"),ISNUMBER(SEARCH("/ ",I545)),SUBSTITUTE(I545,"/ ","_"),ISNUMBER(SEARCH(",",I545)),SUBSTITUTE(I545,",","_"),ISNUMBER(SEARCH("/",I545)),SUBSTITUTE(I545,"/","_"),ISNUMBER(SEARCH("",I545)),I545),I545)),IF(OR($J$14 = "J",$J$14 = "K"),"",IF(D545="","",IF(LEN(D545)&gt;2,_xlfn.IFS(ISNUMBER(SEARCH("_",D545)),D545,ISNUMBER(SEARCH(", ",D545)),SUBSTITUTE(D545,", ","_"),ISNUMBER(SEARCH("/ ",D545)),SUBSTITUTE(D545,"/ ","_"),ISNUMBER(SEARCH(",",D545)),SUBSTITUTE(D545,",","_"),ISNUMBER(SEARCH("/",D545)),SUBSTITUTE(D545,"/","_"),ISNUMBER(SEARCH("",D545)),D545),D545))))</f>
        <v/>
      </c>
      <c r="L545" s="1"/>
      <c r="M545" s="1" t="str">
        <f t="shared" si="41"/>
        <v/>
      </c>
      <c r="N545" s="94" t="str">
        <f>IF($L545="None","",IF(ISERROR(VLOOKUP($L545,Info!$B$4:$B$266,1,FALSE)),"",VLOOKUP($L545,Info!$B$4:$L$266,5,FALSE)))</f>
        <v/>
      </c>
      <c r="O545" s="94" t="str">
        <f>IF(K545="","",IF(AND($J$12&lt;&gt;"ABC",N545="3"),"BAC",IF(N545="3","ABC",IF($J$12&lt;&gt;"ABC",IF($J$10="Standard",VLOOKUP(K545,Info!$BE$4:$BF$481,2,FALSE),VLOOKUP(K545,Info!$BI$4:$BJ$482,2,FALSE)),IF($J$10="Standard",VLOOKUP(K545,Info!$AG$4:$AH$2994,2,FALSE),VLOOKUP(K545,Info!$AK$4:$AL$2997,2,FALSE))))))</f>
        <v/>
      </c>
      <c r="P545" s="94" t="str">
        <f>IF($L545="None","",IF(ISERROR(VLOOKUP($L545,Info!$B$4:$B$266,1,FALSE)),"",VLOOKUP($L545,Info!$B$4:$L$266,3,FALSE)))</f>
        <v/>
      </c>
      <c r="Q545" s="96" t="str">
        <f>IF($L545="None","",IF(ISERROR(VLOOKUP($L545,Info!$B$4:$B$266,1,FALSE)),"",VLOOKUP($L545,Info!$B$4:$L$266,4,FALSE)))</f>
        <v/>
      </c>
      <c r="R545" s="1"/>
      <c r="S545" s="6" t="str">
        <f t="shared" si="42"/>
        <v/>
      </c>
      <c r="T545" s="6" t="str">
        <f>IF($L545="None","",IF(ISERROR(VLOOKUP($L545,Info!$B$4:$B$266,1,FALSE)),"",VLOOKUP($L545,Info!$B$4:$L$266,11,FALSE)))</f>
        <v/>
      </c>
      <c r="U545" s="1"/>
      <c r="V545" s="1"/>
      <c r="W545" s="1"/>
      <c r="X545" s="1" t="str">
        <f>IF($L545="None","",IF(ISERROR(VLOOKUP($L545,Info!$B$4:$B$266,1,FALSE)),"",IF(OR(W545="Metallic Liquid Tight",W545="Non-Metallic Liquid Tight",W545="LSZH",W545="Greenfield"),VLOOKUP($L545,Info!$B$4:$L$266,7,FALSE),"N/A")))</f>
        <v/>
      </c>
      <c r="Y545" s="1"/>
      <c r="Z545" s="96" t="str">
        <f>IF($L545="None","",IF(ISERROR(VLOOKUP($L545,Info!$B$4:$B$266,1,FALSE)),"",VLOOKUP($L545,Info!$B$4:$L$266,9,FALSE)))</f>
        <v/>
      </c>
      <c r="AA545" s="96" t="str">
        <f>IF($L545="None","",IF(ISERROR(VLOOKUP($L545,Info!$B$4:$B$266,1,FALSE)),"",VLOOKUP($L545,Info!$B$4:$L$266,8,FALSE)))</f>
        <v/>
      </c>
      <c r="AB545" s="96" t="str">
        <f>IF($L545="None","",IF(ISERROR(VLOOKUP($L545,Info!$B$4:$B$266,1,FALSE)),"",VLOOKUP($L545,Info!$B$4:$L$266,10,FALSE)))</f>
        <v/>
      </c>
      <c r="AC545" s="1" t="str">
        <f>IF(W545="SO Cable","Black,White",IF(O545="","",IF(P545="","",IF($J$12&lt;&gt;"ABC",IF(P545&lt;="250",VLOOKUP(O545,Info!$AZ$4:$BB$22,3,FALSE),VLOOKUP(O545,Info!$AZ$23:$BB$39,3,FALSE)),IF(P545&lt;="250",VLOOKUP(O545,Info!$AO$4:$AQ$22,3,FALSE),VLOOKUP(O545,Info!$AO$23:$AP$39,3,FALSE))))))</f>
        <v/>
      </c>
      <c r="AD545" s="1"/>
      <c r="AE545" s="1" t="str">
        <f>IF($L545="None","",IF(ISERROR(VLOOKUP($L545,Info!$B$4:$B$266,1,FALSE)),"",VLOOKUP($L545,Info!$B$4:$L$266,4,FALSE)))</f>
        <v/>
      </c>
      <c r="AF545" s="1" t="str">
        <f>IF($L545="None","",IF(ISERROR(VLOOKUP($L545,Info!$B$4:$B$266,1,FALSE)),"",VLOOKUP($L545,Info!$B$4:$L$266,6,FALSE)))</f>
        <v/>
      </c>
      <c r="AG545" s="1"/>
      <c r="AH545" s="33" t="str" cm="1">
        <f t="array" ref="AH545">IF(AND(L545&lt;&gt;"",O545&lt;&gt;"",R545:S545&lt;&gt;"",W545:X545&lt;&gt;"",Z545:AA545&lt;&gt;"",AC545&lt;&gt;""),"Good","Bad")</f>
        <v>Bad</v>
      </c>
      <c r="AL545" t="str" cm="1">
        <f t="array" ref="AL545">IF(R545&gt;0,_xlfn.IFS(COUNTIF($L$20:L545,"&lt;&gt;")&lt;101,1,COUNTIF($L$20:L545,"&lt;&gt;")&lt;201,2,COUNTIF($L$20:L545,"&lt;&gt;")&lt;301,3,COUNTIF($L$20:L545,"&lt;&gt;")&lt;401,4,COUNTIF($L$20:L545,"&lt;&gt;")&lt;501,5,COUNTIF($L$20:L545,"&lt;&gt;")&lt;601,6,COUNTIF($L$20:L545,"&lt;&gt;")&lt;701,7,COUNTIF($L$20:L545,"&lt;&gt;")&lt;801,8,COUNTIF($L$20:L545,"&lt;&gt;")&lt;901,9,COUNTIF($L$20:L545,"&lt;&gt;")&lt;1001,10,COUNTIF($L$20:L545,"&lt;&gt;")&lt;1101,11,COUNTIF($L$20:L545,"&lt;&gt;")&lt;1201,12,COUNTIF($L$20:L545,"&lt;&gt;")&lt;1301,13,COUNTIF($L$20:L545,"&lt;&gt;")&lt;1401,14,COUNTIF($L$20:L545,"&lt;&gt;")&lt;1501,15,COUNTIF($L$20:L545,"&lt;&gt;")&lt;1601,16,COUNTIF($L$20:L545,"&lt;&gt;")&lt;1701,17,COUNTIF($L$20:L545,"&lt;&gt;")&lt;1801,18,COUNTIF($L$20:L545,"&lt;&gt;")&lt;1901,19,COUNTIF($L$20:L545,"&lt;&gt;")&lt;2001,20,COUNTIF($L$20:L545,"&lt;&gt;")&lt;2101,21,COUNTIF($L$20:L545,"&lt;&gt;")&lt;2201,22,COUNTIF($L$20:L545,"&lt;&gt;")&lt;2301,23,COUNTIF($L$20:L545,"&lt;&gt;")&lt;2401,24,COUNTIF($L$20:L545,"&lt;&gt;")&lt;2501,25,COUNTIF($L$20:L545,"&lt;&gt;")&lt;2601,26,COUNTIF($L$20:L545,"&lt;&gt;")&lt;2701,27,COUNTIF($L$20:L545,"&lt;&gt;")&lt;2801,28,COUNTIF($L$20:L545,"&lt;&gt;")&lt;2901,29,COUNTIF($L$20:L545,"&lt;&gt;")&lt;3001,30),"")</f>
        <v/>
      </c>
      <c r="AM545" t="str">
        <f t="shared" si="40"/>
        <v/>
      </c>
      <c r="AN545" t="str">
        <f t="shared" si="44"/>
        <v/>
      </c>
      <c r="AP545" t="str">
        <f t="shared" si="43"/>
        <v/>
      </c>
      <c r="AQ545" t="str">
        <f>IF(AO545="","",COUNTIFS(AM545:$AM$3019,AO545))</f>
        <v/>
      </c>
    </row>
    <row r="546" spans="1:43" x14ac:dyDescent="0.25">
      <c r="A546" s="6" t="str">
        <f>IF(COUNT($A$20:A545)&lt;&gt;$B$4,IF(A545="","",A545+1),"")</f>
        <v/>
      </c>
      <c r="B546" s="3"/>
      <c r="C546" s="3"/>
      <c r="D546" s="122"/>
      <c r="E546" s="3"/>
      <c r="F546" s="3"/>
      <c r="G546" s="3"/>
      <c r="H546" s="3"/>
      <c r="I546" s="120"/>
      <c r="J546" s="3"/>
      <c r="K546" s="119" t="str" cm="1">
        <f t="array" ref="K546">IF(OR($J$14 = "A",$J$14 = "B",$J$14 = "C"),IF(I546="","",IF(LEN(I546)&gt;2,_xlfn.IFS(ISNUMBER(SEARCH("_",I546)),I546,ISNUMBER(SEARCH(", ",I546)),SUBSTITUTE(I546,", ","_"),ISNUMBER(SEARCH("/ ",I546)),SUBSTITUTE(I546,"/ ","_"),ISNUMBER(SEARCH(",",I546)),SUBSTITUTE(I546,",","_"),ISNUMBER(SEARCH("/",I546)),SUBSTITUTE(I546,"/","_"),ISNUMBER(SEARCH("",I546)),I546),I546)),IF(OR($J$14 = "J",$J$14 = "K"),"",IF(D546="","",IF(LEN(D546)&gt;2,_xlfn.IFS(ISNUMBER(SEARCH("_",D546)),D546,ISNUMBER(SEARCH(", ",D546)),SUBSTITUTE(D546,", ","_"),ISNUMBER(SEARCH("/ ",D546)),SUBSTITUTE(D546,"/ ","_"),ISNUMBER(SEARCH(",",D546)),SUBSTITUTE(D546,",","_"),ISNUMBER(SEARCH("/",D546)),SUBSTITUTE(D546,"/","_"),ISNUMBER(SEARCH("",D546)),D546),D546))))</f>
        <v/>
      </c>
      <c r="L546" s="1"/>
      <c r="M546" s="1" t="str">
        <f t="shared" si="41"/>
        <v/>
      </c>
      <c r="N546" s="94" t="str">
        <f>IF($L546="None","",IF(ISERROR(VLOOKUP($L546,Info!$B$4:$B$266,1,FALSE)),"",VLOOKUP($L546,Info!$B$4:$L$266,5,FALSE)))</f>
        <v/>
      </c>
      <c r="O546" s="94" t="str">
        <f>IF(K546="","",IF(AND($J$12&lt;&gt;"ABC",N546="3"),"BAC",IF(N546="3","ABC",IF($J$12&lt;&gt;"ABC",IF($J$10="Standard",VLOOKUP(K546,Info!$BE$4:$BF$481,2,FALSE),VLOOKUP(K546,Info!$BI$4:$BJ$482,2,FALSE)),IF($J$10="Standard",VLOOKUP(K546,Info!$AG$4:$AH$2994,2,FALSE),VLOOKUP(K546,Info!$AK$4:$AL$2997,2,FALSE))))))</f>
        <v/>
      </c>
      <c r="P546" s="94" t="str">
        <f>IF($L546="None","",IF(ISERROR(VLOOKUP($L546,Info!$B$4:$B$266,1,FALSE)),"",VLOOKUP($L546,Info!$B$4:$L$266,3,FALSE)))</f>
        <v/>
      </c>
      <c r="Q546" s="96" t="str">
        <f>IF($L546="None","",IF(ISERROR(VLOOKUP($L546,Info!$B$4:$B$266,1,FALSE)),"",VLOOKUP($L546,Info!$B$4:$L$266,4,FALSE)))</f>
        <v/>
      </c>
      <c r="R546" s="1"/>
      <c r="S546" s="6" t="str">
        <f t="shared" si="42"/>
        <v/>
      </c>
      <c r="T546" s="6" t="str">
        <f>IF($L546="None","",IF(ISERROR(VLOOKUP($L546,Info!$B$4:$B$266,1,FALSE)),"",VLOOKUP($L546,Info!$B$4:$L$266,11,FALSE)))</f>
        <v/>
      </c>
      <c r="U546" s="1"/>
      <c r="V546" s="1"/>
      <c r="W546" s="1"/>
      <c r="X546" s="1" t="str">
        <f>IF($L546="None","",IF(ISERROR(VLOOKUP($L546,Info!$B$4:$B$266,1,FALSE)),"",IF(OR(W546="Metallic Liquid Tight",W546="Non-Metallic Liquid Tight",W546="LSZH",W546="Greenfield"),VLOOKUP($L546,Info!$B$4:$L$266,7,FALSE),"N/A")))</f>
        <v/>
      </c>
      <c r="Y546" s="1"/>
      <c r="Z546" s="96" t="str">
        <f>IF($L546="None","",IF(ISERROR(VLOOKUP($L546,Info!$B$4:$B$266,1,FALSE)),"",VLOOKUP($L546,Info!$B$4:$L$266,9,FALSE)))</f>
        <v/>
      </c>
      <c r="AA546" s="96" t="str">
        <f>IF($L546="None","",IF(ISERROR(VLOOKUP($L546,Info!$B$4:$B$266,1,FALSE)),"",VLOOKUP($L546,Info!$B$4:$L$266,8,FALSE)))</f>
        <v/>
      </c>
      <c r="AB546" s="96" t="str">
        <f>IF($L546="None","",IF(ISERROR(VLOOKUP($L546,Info!$B$4:$B$266,1,FALSE)),"",VLOOKUP($L546,Info!$B$4:$L$266,10,FALSE)))</f>
        <v/>
      </c>
      <c r="AC546" s="1" t="str">
        <f>IF(W546="SO Cable","Black,White",IF(O546="","",IF(P546="","",IF($J$12&lt;&gt;"ABC",IF(P546&lt;="250",VLOOKUP(O546,Info!$AZ$4:$BB$22,3,FALSE),VLOOKUP(O546,Info!$AZ$23:$BB$39,3,FALSE)),IF(P546&lt;="250",VLOOKUP(O546,Info!$AO$4:$AQ$22,3,FALSE),VLOOKUP(O546,Info!$AO$23:$AP$39,3,FALSE))))))</f>
        <v/>
      </c>
      <c r="AD546" s="1"/>
      <c r="AE546" s="1" t="str">
        <f>IF($L546="None","",IF(ISERROR(VLOOKUP($L546,Info!$B$4:$B$266,1,FALSE)),"",VLOOKUP($L546,Info!$B$4:$L$266,4,FALSE)))</f>
        <v/>
      </c>
      <c r="AF546" s="1" t="str">
        <f>IF($L546="None","",IF(ISERROR(VLOOKUP($L546,Info!$B$4:$B$266,1,FALSE)),"",VLOOKUP($L546,Info!$B$4:$L$266,6,FALSE)))</f>
        <v/>
      </c>
      <c r="AG546" s="1"/>
      <c r="AH546" s="33" t="str" cm="1">
        <f t="array" ref="AH546">IF(AND(L546&lt;&gt;"",O546&lt;&gt;"",R546:S546&lt;&gt;"",W546:X546&lt;&gt;"",Z546:AA546&lt;&gt;"",AC546&lt;&gt;""),"Good","Bad")</f>
        <v>Bad</v>
      </c>
      <c r="AL546" t="str" cm="1">
        <f t="array" ref="AL546">IF(R546&gt;0,_xlfn.IFS(COUNTIF($L$20:L546,"&lt;&gt;")&lt;101,1,COUNTIF($L$20:L546,"&lt;&gt;")&lt;201,2,COUNTIF($L$20:L546,"&lt;&gt;")&lt;301,3,COUNTIF($L$20:L546,"&lt;&gt;")&lt;401,4,COUNTIF($L$20:L546,"&lt;&gt;")&lt;501,5,COUNTIF($L$20:L546,"&lt;&gt;")&lt;601,6,COUNTIF($L$20:L546,"&lt;&gt;")&lt;701,7,COUNTIF($L$20:L546,"&lt;&gt;")&lt;801,8,COUNTIF($L$20:L546,"&lt;&gt;")&lt;901,9,COUNTIF($L$20:L546,"&lt;&gt;")&lt;1001,10,COUNTIF($L$20:L546,"&lt;&gt;")&lt;1101,11,COUNTIF($L$20:L546,"&lt;&gt;")&lt;1201,12,COUNTIF($L$20:L546,"&lt;&gt;")&lt;1301,13,COUNTIF($L$20:L546,"&lt;&gt;")&lt;1401,14,COUNTIF($L$20:L546,"&lt;&gt;")&lt;1501,15,COUNTIF($L$20:L546,"&lt;&gt;")&lt;1601,16,COUNTIF($L$20:L546,"&lt;&gt;")&lt;1701,17,COUNTIF($L$20:L546,"&lt;&gt;")&lt;1801,18,COUNTIF($L$20:L546,"&lt;&gt;")&lt;1901,19,COUNTIF($L$20:L546,"&lt;&gt;")&lt;2001,20,COUNTIF($L$20:L546,"&lt;&gt;")&lt;2101,21,COUNTIF($L$20:L546,"&lt;&gt;")&lt;2201,22,COUNTIF($L$20:L546,"&lt;&gt;")&lt;2301,23,COUNTIF($L$20:L546,"&lt;&gt;")&lt;2401,24,COUNTIF($L$20:L546,"&lt;&gt;")&lt;2501,25,COUNTIF($L$20:L546,"&lt;&gt;")&lt;2601,26,COUNTIF($L$20:L546,"&lt;&gt;")&lt;2701,27,COUNTIF($L$20:L546,"&lt;&gt;")&lt;2801,28,COUNTIF($L$20:L546,"&lt;&gt;")&lt;2901,29,COUNTIF($L$20:L546,"&lt;&gt;")&lt;3001,30),"")</f>
        <v/>
      </c>
      <c r="AM546" t="str">
        <f t="shared" si="40"/>
        <v/>
      </c>
      <c r="AN546" t="str">
        <f t="shared" si="44"/>
        <v/>
      </c>
      <c r="AP546" t="str">
        <f t="shared" si="43"/>
        <v/>
      </c>
      <c r="AQ546" t="str">
        <f>IF(AO546="","",COUNTIFS(AM546:$AM$3019,AO546))</f>
        <v/>
      </c>
    </row>
    <row r="547" spans="1:43" x14ac:dyDescent="0.25">
      <c r="A547" s="6" t="str">
        <f>IF(COUNT($A$20:A546)&lt;&gt;$B$4,IF(A546="","",A546+1),"")</f>
        <v/>
      </c>
      <c r="B547" s="3"/>
      <c r="C547" s="3"/>
      <c r="D547" s="122"/>
      <c r="E547" s="3"/>
      <c r="F547" s="3"/>
      <c r="G547" s="3"/>
      <c r="H547" s="3"/>
      <c r="I547" s="120"/>
      <c r="J547" s="3"/>
      <c r="K547" s="119" t="str" cm="1">
        <f t="array" ref="K547">IF(OR($J$14 = "A",$J$14 = "B",$J$14 = "C"),IF(I547="","",IF(LEN(I547)&gt;2,_xlfn.IFS(ISNUMBER(SEARCH("_",I547)),I547,ISNUMBER(SEARCH(", ",I547)),SUBSTITUTE(I547,", ","_"),ISNUMBER(SEARCH("/ ",I547)),SUBSTITUTE(I547,"/ ","_"),ISNUMBER(SEARCH(",",I547)),SUBSTITUTE(I547,",","_"),ISNUMBER(SEARCH("/",I547)),SUBSTITUTE(I547,"/","_"),ISNUMBER(SEARCH("",I547)),I547),I547)),IF(OR($J$14 = "J",$J$14 = "K"),"",IF(D547="","",IF(LEN(D547)&gt;2,_xlfn.IFS(ISNUMBER(SEARCH("_",D547)),D547,ISNUMBER(SEARCH(", ",D547)),SUBSTITUTE(D547,", ","_"),ISNUMBER(SEARCH("/ ",D547)),SUBSTITUTE(D547,"/ ","_"),ISNUMBER(SEARCH(",",D547)),SUBSTITUTE(D547,",","_"),ISNUMBER(SEARCH("/",D547)),SUBSTITUTE(D547,"/","_"),ISNUMBER(SEARCH("",D547)),D547),D547))))</f>
        <v/>
      </c>
      <c r="L547" s="1"/>
      <c r="M547" s="1" t="str">
        <f t="shared" si="41"/>
        <v/>
      </c>
      <c r="N547" s="94" t="str">
        <f>IF($L547="None","",IF(ISERROR(VLOOKUP($L547,Info!$B$4:$B$266,1,FALSE)),"",VLOOKUP($L547,Info!$B$4:$L$266,5,FALSE)))</f>
        <v/>
      </c>
      <c r="O547" s="94" t="str">
        <f>IF(K547="","",IF(AND($J$12&lt;&gt;"ABC",N547="3"),"BAC",IF(N547="3","ABC",IF($J$12&lt;&gt;"ABC",IF($J$10="Standard",VLOOKUP(K547,Info!$BE$4:$BF$481,2,FALSE),VLOOKUP(K547,Info!$BI$4:$BJ$482,2,FALSE)),IF($J$10="Standard",VLOOKUP(K547,Info!$AG$4:$AH$2994,2,FALSE),VLOOKUP(K547,Info!$AK$4:$AL$2997,2,FALSE))))))</f>
        <v/>
      </c>
      <c r="P547" s="94" t="str">
        <f>IF($L547="None","",IF(ISERROR(VLOOKUP($L547,Info!$B$4:$B$266,1,FALSE)),"",VLOOKUP($L547,Info!$B$4:$L$266,3,FALSE)))</f>
        <v/>
      </c>
      <c r="Q547" s="96" t="str">
        <f>IF($L547="None","",IF(ISERROR(VLOOKUP($L547,Info!$B$4:$B$266,1,FALSE)),"",VLOOKUP($L547,Info!$B$4:$L$266,4,FALSE)))</f>
        <v/>
      </c>
      <c r="R547" s="1"/>
      <c r="S547" s="6" t="str">
        <f t="shared" si="42"/>
        <v/>
      </c>
      <c r="T547" s="6" t="str">
        <f>IF($L547="None","",IF(ISERROR(VLOOKUP($L547,Info!$B$4:$B$266,1,FALSE)),"",VLOOKUP($L547,Info!$B$4:$L$266,11,FALSE)))</f>
        <v/>
      </c>
      <c r="U547" s="1"/>
      <c r="V547" s="1"/>
      <c r="W547" s="1"/>
      <c r="X547" s="1" t="str">
        <f>IF($L547="None","",IF(ISERROR(VLOOKUP($L547,Info!$B$4:$B$266,1,FALSE)),"",IF(OR(W547="Metallic Liquid Tight",W547="Non-Metallic Liquid Tight",W547="LSZH",W547="Greenfield"),VLOOKUP($L547,Info!$B$4:$L$266,7,FALSE),"N/A")))</f>
        <v/>
      </c>
      <c r="Y547" s="1"/>
      <c r="Z547" s="96" t="str">
        <f>IF($L547="None","",IF(ISERROR(VLOOKUP($L547,Info!$B$4:$B$266,1,FALSE)),"",VLOOKUP($L547,Info!$B$4:$L$266,9,FALSE)))</f>
        <v/>
      </c>
      <c r="AA547" s="96" t="str">
        <f>IF($L547="None","",IF(ISERROR(VLOOKUP($L547,Info!$B$4:$B$266,1,FALSE)),"",VLOOKUP($L547,Info!$B$4:$L$266,8,FALSE)))</f>
        <v/>
      </c>
      <c r="AB547" s="96" t="str">
        <f>IF($L547="None","",IF(ISERROR(VLOOKUP($L547,Info!$B$4:$B$266,1,FALSE)),"",VLOOKUP($L547,Info!$B$4:$L$266,10,FALSE)))</f>
        <v/>
      </c>
      <c r="AC547" s="1" t="str">
        <f>IF(W547="SO Cable","Black,White",IF(O547="","",IF(P547="","",IF($J$12&lt;&gt;"ABC",IF(P547&lt;="250",VLOOKUP(O547,Info!$AZ$4:$BB$22,3,FALSE),VLOOKUP(O547,Info!$AZ$23:$BB$39,3,FALSE)),IF(P547&lt;="250",VLOOKUP(O547,Info!$AO$4:$AQ$22,3,FALSE),VLOOKUP(O547,Info!$AO$23:$AP$39,3,FALSE))))))</f>
        <v/>
      </c>
      <c r="AD547" s="1"/>
      <c r="AE547" s="1" t="str">
        <f>IF($L547="None","",IF(ISERROR(VLOOKUP($L547,Info!$B$4:$B$266,1,FALSE)),"",VLOOKUP($L547,Info!$B$4:$L$266,4,FALSE)))</f>
        <v/>
      </c>
      <c r="AF547" s="1" t="str">
        <f>IF($L547="None","",IF(ISERROR(VLOOKUP($L547,Info!$B$4:$B$266,1,FALSE)),"",VLOOKUP($L547,Info!$B$4:$L$266,6,FALSE)))</f>
        <v/>
      </c>
      <c r="AG547" s="1"/>
      <c r="AH547" s="33" t="str" cm="1">
        <f t="array" ref="AH547">IF(AND(L547&lt;&gt;"",O547&lt;&gt;"",R547:S547&lt;&gt;"",W547:X547&lt;&gt;"",Z547:AA547&lt;&gt;"",AC547&lt;&gt;""),"Good","Bad")</f>
        <v>Bad</v>
      </c>
      <c r="AL547" t="str" cm="1">
        <f t="array" ref="AL547">IF(R547&gt;0,_xlfn.IFS(COUNTIF($L$20:L547,"&lt;&gt;")&lt;101,1,COUNTIF($L$20:L547,"&lt;&gt;")&lt;201,2,COUNTIF($L$20:L547,"&lt;&gt;")&lt;301,3,COUNTIF($L$20:L547,"&lt;&gt;")&lt;401,4,COUNTIF($L$20:L547,"&lt;&gt;")&lt;501,5,COUNTIF($L$20:L547,"&lt;&gt;")&lt;601,6,COUNTIF($L$20:L547,"&lt;&gt;")&lt;701,7,COUNTIF($L$20:L547,"&lt;&gt;")&lt;801,8,COUNTIF($L$20:L547,"&lt;&gt;")&lt;901,9,COUNTIF($L$20:L547,"&lt;&gt;")&lt;1001,10,COUNTIF($L$20:L547,"&lt;&gt;")&lt;1101,11,COUNTIF($L$20:L547,"&lt;&gt;")&lt;1201,12,COUNTIF($L$20:L547,"&lt;&gt;")&lt;1301,13,COUNTIF($L$20:L547,"&lt;&gt;")&lt;1401,14,COUNTIF($L$20:L547,"&lt;&gt;")&lt;1501,15,COUNTIF($L$20:L547,"&lt;&gt;")&lt;1601,16,COUNTIF($L$20:L547,"&lt;&gt;")&lt;1701,17,COUNTIF($L$20:L547,"&lt;&gt;")&lt;1801,18,COUNTIF($L$20:L547,"&lt;&gt;")&lt;1901,19,COUNTIF($L$20:L547,"&lt;&gt;")&lt;2001,20,COUNTIF($L$20:L547,"&lt;&gt;")&lt;2101,21,COUNTIF($L$20:L547,"&lt;&gt;")&lt;2201,22,COUNTIF($L$20:L547,"&lt;&gt;")&lt;2301,23,COUNTIF($L$20:L547,"&lt;&gt;")&lt;2401,24,COUNTIF($L$20:L547,"&lt;&gt;")&lt;2501,25,COUNTIF($L$20:L547,"&lt;&gt;")&lt;2601,26,COUNTIF($L$20:L547,"&lt;&gt;")&lt;2701,27,COUNTIF($L$20:L547,"&lt;&gt;")&lt;2801,28,COUNTIF($L$20:L547,"&lt;&gt;")&lt;2901,29,COUNTIF($L$20:L547,"&lt;&gt;")&lt;3001,30),"")</f>
        <v/>
      </c>
      <c r="AM547" t="str">
        <f t="shared" si="40"/>
        <v/>
      </c>
      <c r="AN547" t="str">
        <f t="shared" si="44"/>
        <v/>
      </c>
      <c r="AP547" t="str">
        <f t="shared" si="43"/>
        <v/>
      </c>
      <c r="AQ547" t="str">
        <f>IF(AO547="","",COUNTIFS(AM547:$AM$3019,AO547))</f>
        <v/>
      </c>
    </row>
    <row r="548" spans="1:43" x14ac:dyDescent="0.25">
      <c r="A548" s="6" t="str">
        <f>IF(COUNT($A$20:A547)&lt;&gt;$B$4,IF(A547="","",A547+1),"")</f>
        <v/>
      </c>
      <c r="B548" s="3"/>
      <c r="C548" s="3"/>
      <c r="D548" s="122"/>
      <c r="E548" s="3"/>
      <c r="F548" s="3"/>
      <c r="G548" s="3"/>
      <c r="H548" s="3"/>
      <c r="I548" s="120"/>
      <c r="J548" s="3"/>
      <c r="K548" s="119" t="str" cm="1">
        <f t="array" ref="K548">IF(OR($J$14 = "A",$J$14 = "B",$J$14 = "C"),IF(I548="","",IF(LEN(I548)&gt;2,_xlfn.IFS(ISNUMBER(SEARCH("_",I548)),I548,ISNUMBER(SEARCH(", ",I548)),SUBSTITUTE(I548,", ","_"),ISNUMBER(SEARCH("/ ",I548)),SUBSTITUTE(I548,"/ ","_"),ISNUMBER(SEARCH(",",I548)),SUBSTITUTE(I548,",","_"),ISNUMBER(SEARCH("/",I548)),SUBSTITUTE(I548,"/","_"),ISNUMBER(SEARCH("",I548)),I548),I548)),IF(OR($J$14 = "J",$J$14 = "K"),"",IF(D548="","",IF(LEN(D548)&gt;2,_xlfn.IFS(ISNUMBER(SEARCH("_",D548)),D548,ISNUMBER(SEARCH(", ",D548)),SUBSTITUTE(D548,", ","_"),ISNUMBER(SEARCH("/ ",D548)),SUBSTITUTE(D548,"/ ","_"),ISNUMBER(SEARCH(",",D548)),SUBSTITUTE(D548,",","_"),ISNUMBER(SEARCH("/",D548)),SUBSTITUTE(D548,"/","_"),ISNUMBER(SEARCH("",D548)),D548),D548))))</f>
        <v/>
      </c>
      <c r="L548" s="1"/>
      <c r="M548" s="1" t="str">
        <f t="shared" si="41"/>
        <v/>
      </c>
      <c r="N548" s="94" t="str">
        <f>IF($L548="None","",IF(ISERROR(VLOOKUP($L548,Info!$B$4:$B$266,1,FALSE)),"",VLOOKUP($L548,Info!$B$4:$L$266,5,FALSE)))</f>
        <v/>
      </c>
      <c r="O548" s="94" t="str">
        <f>IF(K548="","",IF(AND($J$12&lt;&gt;"ABC",N548="3"),"BAC",IF(N548="3","ABC",IF($J$12&lt;&gt;"ABC",IF($J$10="Standard",VLOOKUP(K548,Info!$BE$4:$BF$481,2,FALSE),VLOOKUP(K548,Info!$BI$4:$BJ$482,2,FALSE)),IF($J$10="Standard",VLOOKUP(K548,Info!$AG$4:$AH$2994,2,FALSE),VLOOKUP(K548,Info!$AK$4:$AL$2997,2,FALSE))))))</f>
        <v/>
      </c>
      <c r="P548" s="94" t="str">
        <f>IF($L548="None","",IF(ISERROR(VLOOKUP($L548,Info!$B$4:$B$266,1,FALSE)),"",VLOOKUP($L548,Info!$B$4:$L$266,3,FALSE)))</f>
        <v/>
      </c>
      <c r="Q548" s="96" t="str">
        <f>IF($L548="None","",IF(ISERROR(VLOOKUP($L548,Info!$B$4:$B$266,1,FALSE)),"",VLOOKUP($L548,Info!$B$4:$L$266,4,FALSE)))</f>
        <v/>
      </c>
      <c r="R548" s="1"/>
      <c r="S548" s="6" t="str">
        <f t="shared" si="42"/>
        <v/>
      </c>
      <c r="T548" s="6" t="str">
        <f>IF($L548="None","",IF(ISERROR(VLOOKUP($L548,Info!$B$4:$B$266,1,FALSE)),"",VLOOKUP($L548,Info!$B$4:$L$266,11,FALSE)))</f>
        <v/>
      </c>
      <c r="U548" s="1"/>
      <c r="V548" s="1"/>
      <c r="W548" s="1"/>
      <c r="X548" s="1" t="str">
        <f>IF($L548="None","",IF(ISERROR(VLOOKUP($L548,Info!$B$4:$B$266,1,FALSE)),"",IF(OR(W548="Metallic Liquid Tight",W548="Non-Metallic Liquid Tight",W548="LSZH",W548="Greenfield"),VLOOKUP($L548,Info!$B$4:$L$266,7,FALSE),"N/A")))</f>
        <v/>
      </c>
      <c r="Y548" s="1"/>
      <c r="Z548" s="96" t="str">
        <f>IF($L548="None","",IF(ISERROR(VLOOKUP($L548,Info!$B$4:$B$266,1,FALSE)),"",VLOOKUP($L548,Info!$B$4:$L$266,9,FALSE)))</f>
        <v/>
      </c>
      <c r="AA548" s="96" t="str">
        <f>IF($L548="None","",IF(ISERROR(VLOOKUP($L548,Info!$B$4:$B$266,1,FALSE)),"",VLOOKUP($L548,Info!$B$4:$L$266,8,FALSE)))</f>
        <v/>
      </c>
      <c r="AB548" s="96" t="str">
        <f>IF($L548="None","",IF(ISERROR(VLOOKUP($L548,Info!$B$4:$B$266,1,FALSE)),"",VLOOKUP($L548,Info!$B$4:$L$266,10,FALSE)))</f>
        <v/>
      </c>
      <c r="AC548" s="1" t="str">
        <f>IF(W548="SO Cable","Black,White",IF(O548="","",IF(P548="","",IF($J$12&lt;&gt;"ABC",IF(P548&lt;="250",VLOOKUP(O548,Info!$AZ$4:$BB$22,3,FALSE),VLOOKUP(O548,Info!$AZ$23:$BB$39,3,FALSE)),IF(P548&lt;="250",VLOOKUP(O548,Info!$AO$4:$AQ$22,3,FALSE),VLOOKUP(O548,Info!$AO$23:$AP$39,3,FALSE))))))</f>
        <v/>
      </c>
      <c r="AD548" s="1"/>
      <c r="AE548" s="1" t="str">
        <f>IF($L548="None","",IF(ISERROR(VLOOKUP($L548,Info!$B$4:$B$266,1,FALSE)),"",VLOOKUP($L548,Info!$B$4:$L$266,4,FALSE)))</f>
        <v/>
      </c>
      <c r="AF548" s="1" t="str">
        <f>IF($L548="None","",IF(ISERROR(VLOOKUP($L548,Info!$B$4:$B$266,1,FALSE)),"",VLOOKUP($L548,Info!$B$4:$L$266,6,FALSE)))</f>
        <v/>
      </c>
      <c r="AG548" s="1"/>
      <c r="AH548" s="33" t="str" cm="1">
        <f t="array" ref="AH548">IF(AND(L548&lt;&gt;"",O548&lt;&gt;"",R548:S548&lt;&gt;"",W548:X548&lt;&gt;"",Z548:AA548&lt;&gt;"",AC548&lt;&gt;""),"Good","Bad")</f>
        <v>Bad</v>
      </c>
      <c r="AL548" t="str" cm="1">
        <f t="array" ref="AL548">IF(R548&gt;0,_xlfn.IFS(COUNTIF($L$20:L548,"&lt;&gt;")&lt;101,1,COUNTIF($L$20:L548,"&lt;&gt;")&lt;201,2,COUNTIF($L$20:L548,"&lt;&gt;")&lt;301,3,COUNTIF($L$20:L548,"&lt;&gt;")&lt;401,4,COUNTIF($L$20:L548,"&lt;&gt;")&lt;501,5,COUNTIF($L$20:L548,"&lt;&gt;")&lt;601,6,COUNTIF($L$20:L548,"&lt;&gt;")&lt;701,7,COUNTIF($L$20:L548,"&lt;&gt;")&lt;801,8,COUNTIF($L$20:L548,"&lt;&gt;")&lt;901,9,COUNTIF($L$20:L548,"&lt;&gt;")&lt;1001,10,COUNTIF($L$20:L548,"&lt;&gt;")&lt;1101,11,COUNTIF($L$20:L548,"&lt;&gt;")&lt;1201,12,COUNTIF($L$20:L548,"&lt;&gt;")&lt;1301,13,COUNTIF($L$20:L548,"&lt;&gt;")&lt;1401,14,COUNTIF($L$20:L548,"&lt;&gt;")&lt;1501,15,COUNTIF($L$20:L548,"&lt;&gt;")&lt;1601,16,COUNTIF($L$20:L548,"&lt;&gt;")&lt;1701,17,COUNTIF($L$20:L548,"&lt;&gt;")&lt;1801,18,COUNTIF($L$20:L548,"&lt;&gt;")&lt;1901,19,COUNTIF($L$20:L548,"&lt;&gt;")&lt;2001,20,COUNTIF($L$20:L548,"&lt;&gt;")&lt;2101,21,COUNTIF($L$20:L548,"&lt;&gt;")&lt;2201,22,COUNTIF($L$20:L548,"&lt;&gt;")&lt;2301,23,COUNTIF($L$20:L548,"&lt;&gt;")&lt;2401,24,COUNTIF($L$20:L548,"&lt;&gt;")&lt;2501,25,COUNTIF($L$20:L548,"&lt;&gt;")&lt;2601,26,COUNTIF($L$20:L548,"&lt;&gt;")&lt;2701,27,COUNTIF($L$20:L548,"&lt;&gt;")&lt;2801,28,COUNTIF($L$20:L548,"&lt;&gt;")&lt;2901,29,COUNTIF($L$20:L548,"&lt;&gt;")&lt;3001,30),"")</f>
        <v/>
      </c>
      <c r="AM548" t="str">
        <f t="shared" si="40"/>
        <v/>
      </c>
      <c r="AN548" t="str">
        <f t="shared" si="44"/>
        <v/>
      </c>
      <c r="AP548" t="str">
        <f t="shared" si="43"/>
        <v/>
      </c>
      <c r="AQ548" t="str">
        <f>IF(AO548="","",COUNTIFS(AM548:$AM$3019,AO548))</f>
        <v/>
      </c>
    </row>
    <row r="549" spans="1:43" x14ac:dyDescent="0.25">
      <c r="A549" s="6" t="str">
        <f>IF(COUNT($A$20:A548)&lt;&gt;$B$4,IF(A548="","",A548+1),"")</f>
        <v/>
      </c>
      <c r="B549" s="3"/>
      <c r="C549" s="3"/>
      <c r="D549" s="122"/>
      <c r="E549" s="3"/>
      <c r="F549" s="3"/>
      <c r="G549" s="3"/>
      <c r="H549" s="3"/>
      <c r="I549" s="120"/>
      <c r="J549" s="3"/>
      <c r="K549" s="119" t="str" cm="1">
        <f t="array" ref="K549">IF(OR($J$14 = "A",$J$14 = "B",$J$14 = "C"),IF(I549="","",IF(LEN(I549)&gt;2,_xlfn.IFS(ISNUMBER(SEARCH("_",I549)),I549,ISNUMBER(SEARCH(", ",I549)),SUBSTITUTE(I549,", ","_"),ISNUMBER(SEARCH("/ ",I549)),SUBSTITUTE(I549,"/ ","_"),ISNUMBER(SEARCH(",",I549)),SUBSTITUTE(I549,",","_"),ISNUMBER(SEARCH("/",I549)),SUBSTITUTE(I549,"/","_"),ISNUMBER(SEARCH("",I549)),I549),I549)),IF(OR($J$14 = "J",$J$14 = "K"),"",IF(D549="","",IF(LEN(D549)&gt;2,_xlfn.IFS(ISNUMBER(SEARCH("_",D549)),D549,ISNUMBER(SEARCH(", ",D549)),SUBSTITUTE(D549,", ","_"),ISNUMBER(SEARCH("/ ",D549)),SUBSTITUTE(D549,"/ ","_"),ISNUMBER(SEARCH(",",D549)),SUBSTITUTE(D549,",","_"),ISNUMBER(SEARCH("/",D549)),SUBSTITUTE(D549,"/","_"),ISNUMBER(SEARCH("",D549)),D549),D549))))</f>
        <v/>
      </c>
      <c r="L549" s="1"/>
      <c r="M549" s="1" t="str">
        <f t="shared" si="41"/>
        <v/>
      </c>
      <c r="N549" s="94" t="str">
        <f>IF($L549="None","",IF(ISERROR(VLOOKUP($L549,Info!$B$4:$B$266,1,FALSE)),"",VLOOKUP($L549,Info!$B$4:$L$266,5,FALSE)))</f>
        <v/>
      </c>
      <c r="O549" s="94" t="str">
        <f>IF(K549="","",IF(AND($J$12&lt;&gt;"ABC",N549="3"),"BAC",IF(N549="3","ABC",IF($J$12&lt;&gt;"ABC",IF($J$10="Standard",VLOOKUP(K549,Info!$BE$4:$BF$481,2,FALSE),VLOOKUP(K549,Info!$BI$4:$BJ$482,2,FALSE)),IF($J$10="Standard",VLOOKUP(K549,Info!$AG$4:$AH$2994,2,FALSE),VLOOKUP(K549,Info!$AK$4:$AL$2997,2,FALSE))))))</f>
        <v/>
      </c>
      <c r="P549" s="94" t="str">
        <f>IF($L549="None","",IF(ISERROR(VLOOKUP($L549,Info!$B$4:$B$266,1,FALSE)),"",VLOOKUP($L549,Info!$B$4:$L$266,3,FALSE)))</f>
        <v/>
      </c>
      <c r="Q549" s="96" t="str">
        <f>IF($L549="None","",IF(ISERROR(VLOOKUP($L549,Info!$B$4:$B$266,1,FALSE)),"",VLOOKUP($L549,Info!$B$4:$L$266,4,FALSE)))</f>
        <v/>
      </c>
      <c r="R549" s="1"/>
      <c r="S549" s="6" t="str">
        <f t="shared" si="42"/>
        <v/>
      </c>
      <c r="T549" s="6" t="str">
        <f>IF($L549="None","",IF(ISERROR(VLOOKUP($L549,Info!$B$4:$B$266,1,FALSE)),"",VLOOKUP($L549,Info!$B$4:$L$266,11,FALSE)))</f>
        <v/>
      </c>
      <c r="U549" s="1"/>
      <c r="V549" s="1"/>
      <c r="W549" s="1"/>
      <c r="X549" s="1" t="str">
        <f>IF($L549="None","",IF(ISERROR(VLOOKUP($L549,Info!$B$4:$B$266,1,FALSE)),"",IF(OR(W549="Metallic Liquid Tight",W549="Non-Metallic Liquid Tight",W549="LSZH",W549="Greenfield"),VLOOKUP($L549,Info!$B$4:$L$266,7,FALSE),"N/A")))</f>
        <v/>
      </c>
      <c r="Y549" s="1"/>
      <c r="Z549" s="96" t="str">
        <f>IF($L549="None","",IF(ISERROR(VLOOKUP($L549,Info!$B$4:$B$266,1,FALSE)),"",VLOOKUP($L549,Info!$B$4:$L$266,9,FALSE)))</f>
        <v/>
      </c>
      <c r="AA549" s="96" t="str">
        <f>IF($L549="None","",IF(ISERROR(VLOOKUP($L549,Info!$B$4:$B$266,1,FALSE)),"",VLOOKUP($L549,Info!$B$4:$L$266,8,FALSE)))</f>
        <v/>
      </c>
      <c r="AB549" s="96" t="str">
        <f>IF($L549="None","",IF(ISERROR(VLOOKUP($L549,Info!$B$4:$B$266,1,FALSE)),"",VLOOKUP($L549,Info!$B$4:$L$266,10,FALSE)))</f>
        <v/>
      </c>
      <c r="AC549" s="1" t="str">
        <f>IF(W549="SO Cable","Black,White",IF(O549="","",IF(P549="","",IF($J$12&lt;&gt;"ABC",IF(P549&lt;="250",VLOOKUP(O549,Info!$AZ$4:$BB$22,3,FALSE),VLOOKUP(O549,Info!$AZ$23:$BB$39,3,FALSE)),IF(P549&lt;="250",VLOOKUP(O549,Info!$AO$4:$AQ$22,3,FALSE),VLOOKUP(O549,Info!$AO$23:$AP$39,3,FALSE))))))</f>
        <v/>
      </c>
      <c r="AD549" s="1"/>
      <c r="AE549" s="1" t="str">
        <f>IF($L549="None","",IF(ISERROR(VLOOKUP($L549,Info!$B$4:$B$266,1,FALSE)),"",VLOOKUP($L549,Info!$B$4:$L$266,4,FALSE)))</f>
        <v/>
      </c>
      <c r="AF549" s="1" t="str">
        <f>IF($L549="None","",IF(ISERROR(VLOOKUP($L549,Info!$B$4:$B$266,1,FALSE)),"",VLOOKUP($L549,Info!$B$4:$L$266,6,FALSE)))</f>
        <v/>
      </c>
      <c r="AG549" s="1"/>
      <c r="AH549" s="33" t="str" cm="1">
        <f t="array" ref="AH549">IF(AND(L549&lt;&gt;"",O549&lt;&gt;"",R549:S549&lt;&gt;"",W549:X549&lt;&gt;"",Z549:AA549&lt;&gt;"",AC549&lt;&gt;""),"Good","Bad")</f>
        <v>Bad</v>
      </c>
      <c r="AL549" t="str" cm="1">
        <f t="array" ref="AL549">IF(R549&gt;0,_xlfn.IFS(COUNTIF($L$20:L549,"&lt;&gt;")&lt;101,1,COUNTIF($L$20:L549,"&lt;&gt;")&lt;201,2,COUNTIF($L$20:L549,"&lt;&gt;")&lt;301,3,COUNTIF($L$20:L549,"&lt;&gt;")&lt;401,4,COUNTIF($L$20:L549,"&lt;&gt;")&lt;501,5,COUNTIF($L$20:L549,"&lt;&gt;")&lt;601,6,COUNTIF($L$20:L549,"&lt;&gt;")&lt;701,7,COUNTIF($L$20:L549,"&lt;&gt;")&lt;801,8,COUNTIF($L$20:L549,"&lt;&gt;")&lt;901,9,COUNTIF($L$20:L549,"&lt;&gt;")&lt;1001,10,COUNTIF($L$20:L549,"&lt;&gt;")&lt;1101,11,COUNTIF($L$20:L549,"&lt;&gt;")&lt;1201,12,COUNTIF($L$20:L549,"&lt;&gt;")&lt;1301,13,COUNTIF($L$20:L549,"&lt;&gt;")&lt;1401,14,COUNTIF($L$20:L549,"&lt;&gt;")&lt;1501,15,COUNTIF($L$20:L549,"&lt;&gt;")&lt;1601,16,COUNTIF($L$20:L549,"&lt;&gt;")&lt;1701,17,COUNTIF($L$20:L549,"&lt;&gt;")&lt;1801,18,COUNTIF($L$20:L549,"&lt;&gt;")&lt;1901,19,COUNTIF($L$20:L549,"&lt;&gt;")&lt;2001,20,COUNTIF($L$20:L549,"&lt;&gt;")&lt;2101,21,COUNTIF($L$20:L549,"&lt;&gt;")&lt;2201,22,COUNTIF($L$20:L549,"&lt;&gt;")&lt;2301,23,COUNTIF($L$20:L549,"&lt;&gt;")&lt;2401,24,COUNTIF($L$20:L549,"&lt;&gt;")&lt;2501,25,COUNTIF($L$20:L549,"&lt;&gt;")&lt;2601,26,COUNTIF($L$20:L549,"&lt;&gt;")&lt;2701,27,COUNTIF($L$20:L549,"&lt;&gt;")&lt;2801,28,COUNTIF($L$20:L549,"&lt;&gt;")&lt;2901,29,COUNTIF($L$20:L549,"&lt;&gt;")&lt;3001,30),"")</f>
        <v/>
      </c>
      <c r="AM549" t="str">
        <f t="shared" si="40"/>
        <v/>
      </c>
      <c r="AN549" t="str">
        <f t="shared" si="44"/>
        <v/>
      </c>
      <c r="AP549" t="str">
        <f t="shared" si="43"/>
        <v/>
      </c>
      <c r="AQ549" t="str">
        <f>IF(AO549="","",COUNTIFS(AM549:$AM$3019,AO549))</f>
        <v/>
      </c>
    </row>
    <row r="550" spans="1:43" x14ac:dyDescent="0.25">
      <c r="A550" s="6" t="str">
        <f>IF(COUNT($A$20:A549)&lt;&gt;$B$4,IF(A549="","",A549+1),"")</f>
        <v/>
      </c>
      <c r="B550" s="3"/>
      <c r="C550" s="3"/>
      <c r="D550" s="122"/>
      <c r="E550" s="3"/>
      <c r="F550" s="3"/>
      <c r="G550" s="3"/>
      <c r="H550" s="3"/>
      <c r="I550" s="120"/>
      <c r="J550" s="3"/>
      <c r="K550" s="119" t="str" cm="1">
        <f t="array" ref="K550">IF(OR($J$14 = "A",$J$14 = "B",$J$14 = "C"),IF(I550="","",IF(LEN(I550)&gt;2,_xlfn.IFS(ISNUMBER(SEARCH("_",I550)),I550,ISNUMBER(SEARCH(", ",I550)),SUBSTITUTE(I550,", ","_"),ISNUMBER(SEARCH("/ ",I550)),SUBSTITUTE(I550,"/ ","_"),ISNUMBER(SEARCH(",",I550)),SUBSTITUTE(I550,",","_"),ISNUMBER(SEARCH("/",I550)),SUBSTITUTE(I550,"/","_"),ISNUMBER(SEARCH("",I550)),I550),I550)),IF(OR($J$14 = "J",$J$14 = "K"),"",IF(D550="","",IF(LEN(D550)&gt;2,_xlfn.IFS(ISNUMBER(SEARCH("_",D550)),D550,ISNUMBER(SEARCH(", ",D550)),SUBSTITUTE(D550,", ","_"),ISNUMBER(SEARCH("/ ",D550)),SUBSTITUTE(D550,"/ ","_"),ISNUMBER(SEARCH(",",D550)),SUBSTITUTE(D550,",","_"),ISNUMBER(SEARCH("/",D550)),SUBSTITUTE(D550,"/","_"),ISNUMBER(SEARCH("",D550)),D550),D550))))</f>
        <v/>
      </c>
      <c r="L550" s="1"/>
      <c r="M550" s="1" t="str">
        <f t="shared" si="41"/>
        <v/>
      </c>
      <c r="N550" s="94" t="str">
        <f>IF($L550="None","",IF(ISERROR(VLOOKUP($L550,Info!$B$4:$B$266,1,FALSE)),"",VLOOKUP($L550,Info!$B$4:$L$266,5,FALSE)))</f>
        <v/>
      </c>
      <c r="O550" s="94" t="str">
        <f>IF(K550="","",IF(AND($J$12&lt;&gt;"ABC",N550="3"),"BAC",IF(N550="3","ABC",IF($J$12&lt;&gt;"ABC",IF($J$10="Standard",VLOOKUP(K550,Info!$BE$4:$BF$481,2,FALSE),VLOOKUP(K550,Info!$BI$4:$BJ$482,2,FALSE)),IF($J$10="Standard",VLOOKUP(K550,Info!$AG$4:$AH$2994,2,FALSE),VLOOKUP(K550,Info!$AK$4:$AL$2997,2,FALSE))))))</f>
        <v/>
      </c>
      <c r="P550" s="94" t="str">
        <f>IF($L550="None","",IF(ISERROR(VLOOKUP($L550,Info!$B$4:$B$266,1,FALSE)),"",VLOOKUP($L550,Info!$B$4:$L$266,3,FALSE)))</f>
        <v/>
      </c>
      <c r="Q550" s="96" t="str">
        <f>IF($L550="None","",IF(ISERROR(VLOOKUP($L550,Info!$B$4:$B$266,1,FALSE)),"",VLOOKUP($L550,Info!$B$4:$L$266,4,FALSE)))</f>
        <v/>
      </c>
      <c r="R550" s="1"/>
      <c r="S550" s="6" t="str">
        <f t="shared" si="42"/>
        <v/>
      </c>
      <c r="T550" s="6" t="str">
        <f>IF($L550="None","",IF(ISERROR(VLOOKUP($L550,Info!$B$4:$B$266,1,FALSE)),"",VLOOKUP($L550,Info!$B$4:$L$266,11,FALSE)))</f>
        <v/>
      </c>
      <c r="U550" s="1"/>
      <c r="V550" s="1"/>
      <c r="W550" s="1"/>
      <c r="X550" s="1" t="str">
        <f>IF($L550="None","",IF(ISERROR(VLOOKUP($L550,Info!$B$4:$B$266,1,FALSE)),"",IF(OR(W550="Metallic Liquid Tight",W550="Non-Metallic Liquid Tight",W550="LSZH",W550="Greenfield"),VLOOKUP($L550,Info!$B$4:$L$266,7,FALSE),"N/A")))</f>
        <v/>
      </c>
      <c r="Y550" s="1"/>
      <c r="Z550" s="96" t="str">
        <f>IF($L550="None","",IF(ISERROR(VLOOKUP($L550,Info!$B$4:$B$266,1,FALSE)),"",VLOOKUP($L550,Info!$B$4:$L$266,9,FALSE)))</f>
        <v/>
      </c>
      <c r="AA550" s="96" t="str">
        <f>IF($L550="None","",IF(ISERROR(VLOOKUP($L550,Info!$B$4:$B$266,1,FALSE)),"",VLOOKUP($L550,Info!$B$4:$L$266,8,FALSE)))</f>
        <v/>
      </c>
      <c r="AB550" s="96" t="str">
        <f>IF($L550="None","",IF(ISERROR(VLOOKUP($L550,Info!$B$4:$B$266,1,FALSE)),"",VLOOKUP($L550,Info!$B$4:$L$266,10,FALSE)))</f>
        <v/>
      </c>
      <c r="AC550" s="1" t="str">
        <f>IF(W550="SO Cable","Black,White",IF(O550="","",IF(P550="","",IF($J$12&lt;&gt;"ABC",IF(P550&lt;="250",VLOOKUP(O550,Info!$AZ$4:$BB$22,3,FALSE),VLOOKUP(O550,Info!$AZ$23:$BB$39,3,FALSE)),IF(P550&lt;="250",VLOOKUP(O550,Info!$AO$4:$AQ$22,3,FALSE),VLOOKUP(O550,Info!$AO$23:$AP$39,3,FALSE))))))</f>
        <v/>
      </c>
      <c r="AD550" s="1"/>
      <c r="AE550" s="1" t="str">
        <f>IF($L550="None","",IF(ISERROR(VLOOKUP($L550,Info!$B$4:$B$266,1,FALSE)),"",VLOOKUP($L550,Info!$B$4:$L$266,4,FALSE)))</f>
        <v/>
      </c>
      <c r="AF550" s="1" t="str">
        <f>IF($L550="None","",IF(ISERROR(VLOOKUP($L550,Info!$B$4:$B$266,1,FALSE)),"",VLOOKUP($L550,Info!$B$4:$L$266,6,FALSE)))</f>
        <v/>
      </c>
      <c r="AG550" s="1"/>
      <c r="AH550" s="33" t="str" cm="1">
        <f t="array" ref="AH550">IF(AND(L550&lt;&gt;"",O550&lt;&gt;"",R550:S550&lt;&gt;"",W550:X550&lt;&gt;"",Z550:AA550&lt;&gt;"",AC550&lt;&gt;""),"Good","Bad")</f>
        <v>Bad</v>
      </c>
      <c r="AL550" t="str" cm="1">
        <f t="array" ref="AL550">IF(R550&gt;0,_xlfn.IFS(COUNTIF($L$20:L550,"&lt;&gt;")&lt;101,1,COUNTIF($L$20:L550,"&lt;&gt;")&lt;201,2,COUNTIF($L$20:L550,"&lt;&gt;")&lt;301,3,COUNTIF($L$20:L550,"&lt;&gt;")&lt;401,4,COUNTIF($L$20:L550,"&lt;&gt;")&lt;501,5,COUNTIF($L$20:L550,"&lt;&gt;")&lt;601,6,COUNTIF($L$20:L550,"&lt;&gt;")&lt;701,7,COUNTIF($L$20:L550,"&lt;&gt;")&lt;801,8,COUNTIF($L$20:L550,"&lt;&gt;")&lt;901,9,COUNTIF($L$20:L550,"&lt;&gt;")&lt;1001,10,COUNTIF($L$20:L550,"&lt;&gt;")&lt;1101,11,COUNTIF($L$20:L550,"&lt;&gt;")&lt;1201,12,COUNTIF($L$20:L550,"&lt;&gt;")&lt;1301,13,COUNTIF($L$20:L550,"&lt;&gt;")&lt;1401,14,COUNTIF($L$20:L550,"&lt;&gt;")&lt;1501,15,COUNTIF($L$20:L550,"&lt;&gt;")&lt;1601,16,COUNTIF($L$20:L550,"&lt;&gt;")&lt;1701,17,COUNTIF($L$20:L550,"&lt;&gt;")&lt;1801,18,COUNTIF($L$20:L550,"&lt;&gt;")&lt;1901,19,COUNTIF($L$20:L550,"&lt;&gt;")&lt;2001,20,COUNTIF($L$20:L550,"&lt;&gt;")&lt;2101,21,COUNTIF($L$20:L550,"&lt;&gt;")&lt;2201,22,COUNTIF($L$20:L550,"&lt;&gt;")&lt;2301,23,COUNTIF($L$20:L550,"&lt;&gt;")&lt;2401,24,COUNTIF($L$20:L550,"&lt;&gt;")&lt;2501,25,COUNTIF($L$20:L550,"&lt;&gt;")&lt;2601,26,COUNTIF($L$20:L550,"&lt;&gt;")&lt;2701,27,COUNTIF($L$20:L550,"&lt;&gt;")&lt;2801,28,COUNTIF($L$20:L550,"&lt;&gt;")&lt;2901,29,COUNTIF($L$20:L550,"&lt;&gt;")&lt;3001,30),"")</f>
        <v/>
      </c>
      <c r="AM550" t="str">
        <f t="shared" si="40"/>
        <v/>
      </c>
      <c r="AN550" t="str">
        <f t="shared" si="44"/>
        <v/>
      </c>
      <c r="AP550" t="str">
        <f t="shared" si="43"/>
        <v/>
      </c>
      <c r="AQ550" t="str">
        <f>IF(AO550="","",COUNTIFS(AM550:$AM$3019,AO550))</f>
        <v/>
      </c>
    </row>
    <row r="551" spans="1:43" x14ac:dyDescent="0.25">
      <c r="A551" s="6" t="str">
        <f>IF(COUNT($A$20:A550)&lt;&gt;$B$4,IF(A550="","",A550+1),"")</f>
        <v/>
      </c>
      <c r="B551" s="3"/>
      <c r="C551" s="3"/>
      <c r="D551" s="122"/>
      <c r="E551" s="3"/>
      <c r="F551" s="3"/>
      <c r="G551" s="3"/>
      <c r="H551" s="3"/>
      <c r="I551" s="120"/>
      <c r="J551" s="3"/>
      <c r="K551" s="119" t="str" cm="1">
        <f t="array" ref="K551">IF(OR($J$14 = "A",$J$14 = "B",$J$14 = "C"),IF(I551="","",IF(LEN(I551)&gt;2,_xlfn.IFS(ISNUMBER(SEARCH("_",I551)),I551,ISNUMBER(SEARCH(", ",I551)),SUBSTITUTE(I551,", ","_"),ISNUMBER(SEARCH("/ ",I551)),SUBSTITUTE(I551,"/ ","_"),ISNUMBER(SEARCH(",",I551)),SUBSTITUTE(I551,",","_"),ISNUMBER(SEARCH("/",I551)),SUBSTITUTE(I551,"/","_"),ISNUMBER(SEARCH("",I551)),I551),I551)),IF(OR($J$14 = "J",$J$14 = "K"),"",IF(D551="","",IF(LEN(D551)&gt;2,_xlfn.IFS(ISNUMBER(SEARCH("_",D551)),D551,ISNUMBER(SEARCH(", ",D551)),SUBSTITUTE(D551,", ","_"),ISNUMBER(SEARCH("/ ",D551)),SUBSTITUTE(D551,"/ ","_"),ISNUMBER(SEARCH(",",D551)),SUBSTITUTE(D551,",","_"),ISNUMBER(SEARCH("/",D551)),SUBSTITUTE(D551,"/","_"),ISNUMBER(SEARCH("",D551)),D551),D551))))</f>
        <v/>
      </c>
      <c r="L551" s="1"/>
      <c r="M551" s="1" t="str">
        <f t="shared" si="41"/>
        <v/>
      </c>
      <c r="N551" s="94" t="str">
        <f>IF($L551="None","",IF(ISERROR(VLOOKUP($L551,Info!$B$4:$B$266,1,FALSE)),"",VLOOKUP($L551,Info!$B$4:$L$266,5,FALSE)))</f>
        <v/>
      </c>
      <c r="O551" s="94" t="str">
        <f>IF(K551="","",IF(AND($J$12&lt;&gt;"ABC",N551="3"),"BAC",IF(N551="3","ABC",IF($J$12&lt;&gt;"ABC",IF($J$10="Standard",VLOOKUP(K551,Info!$BE$4:$BF$481,2,FALSE),VLOOKUP(K551,Info!$BI$4:$BJ$482,2,FALSE)),IF($J$10="Standard",VLOOKUP(K551,Info!$AG$4:$AH$2994,2,FALSE),VLOOKUP(K551,Info!$AK$4:$AL$2997,2,FALSE))))))</f>
        <v/>
      </c>
      <c r="P551" s="94" t="str">
        <f>IF($L551="None","",IF(ISERROR(VLOOKUP($L551,Info!$B$4:$B$266,1,FALSE)),"",VLOOKUP($L551,Info!$B$4:$L$266,3,FALSE)))</f>
        <v/>
      </c>
      <c r="Q551" s="96" t="str">
        <f>IF($L551="None","",IF(ISERROR(VLOOKUP($L551,Info!$B$4:$B$266,1,FALSE)),"",VLOOKUP($L551,Info!$B$4:$L$266,4,FALSE)))</f>
        <v/>
      </c>
      <c r="R551" s="1"/>
      <c r="S551" s="6" t="str">
        <f t="shared" si="42"/>
        <v/>
      </c>
      <c r="T551" s="6" t="str">
        <f>IF($L551="None","",IF(ISERROR(VLOOKUP($L551,Info!$B$4:$B$266,1,FALSE)),"",VLOOKUP($L551,Info!$B$4:$L$266,11,FALSE)))</f>
        <v/>
      </c>
      <c r="U551" s="1"/>
      <c r="V551" s="1"/>
      <c r="W551" s="1"/>
      <c r="X551" s="1" t="str">
        <f>IF($L551="None","",IF(ISERROR(VLOOKUP($L551,Info!$B$4:$B$266,1,FALSE)),"",IF(OR(W551="Metallic Liquid Tight",W551="Non-Metallic Liquid Tight",W551="LSZH",W551="Greenfield"),VLOOKUP($L551,Info!$B$4:$L$266,7,FALSE),"N/A")))</f>
        <v/>
      </c>
      <c r="Y551" s="1"/>
      <c r="Z551" s="96" t="str">
        <f>IF($L551="None","",IF(ISERROR(VLOOKUP($L551,Info!$B$4:$B$266,1,FALSE)),"",VLOOKUP($L551,Info!$B$4:$L$266,9,FALSE)))</f>
        <v/>
      </c>
      <c r="AA551" s="96" t="str">
        <f>IF($L551="None","",IF(ISERROR(VLOOKUP($L551,Info!$B$4:$B$266,1,FALSE)),"",VLOOKUP($L551,Info!$B$4:$L$266,8,FALSE)))</f>
        <v/>
      </c>
      <c r="AB551" s="96" t="str">
        <f>IF($L551="None","",IF(ISERROR(VLOOKUP($L551,Info!$B$4:$B$266,1,FALSE)),"",VLOOKUP($L551,Info!$B$4:$L$266,10,FALSE)))</f>
        <v/>
      </c>
      <c r="AC551" s="1" t="str">
        <f>IF(W551="SO Cable","Black,White",IF(O551="","",IF(P551="","",IF($J$12&lt;&gt;"ABC",IF(P551&lt;="250",VLOOKUP(O551,Info!$AZ$4:$BB$22,3,FALSE),VLOOKUP(O551,Info!$AZ$23:$BB$39,3,FALSE)),IF(P551&lt;="250",VLOOKUP(O551,Info!$AO$4:$AQ$22,3,FALSE),VLOOKUP(O551,Info!$AO$23:$AP$39,3,FALSE))))))</f>
        <v/>
      </c>
      <c r="AD551" s="1"/>
      <c r="AE551" s="1" t="str">
        <f>IF($L551="None","",IF(ISERROR(VLOOKUP($L551,Info!$B$4:$B$266,1,FALSE)),"",VLOOKUP($L551,Info!$B$4:$L$266,4,FALSE)))</f>
        <v/>
      </c>
      <c r="AF551" s="1" t="str">
        <f>IF($L551="None","",IF(ISERROR(VLOOKUP($L551,Info!$B$4:$B$266,1,FALSE)),"",VLOOKUP($L551,Info!$B$4:$L$266,6,FALSE)))</f>
        <v/>
      </c>
      <c r="AG551" s="1"/>
      <c r="AH551" s="33" t="str" cm="1">
        <f t="array" ref="AH551">IF(AND(L551&lt;&gt;"",O551&lt;&gt;"",R551:S551&lt;&gt;"",W551:X551&lt;&gt;"",Z551:AA551&lt;&gt;"",AC551&lt;&gt;""),"Good","Bad")</f>
        <v>Bad</v>
      </c>
      <c r="AL551" t="str" cm="1">
        <f t="array" ref="AL551">IF(R551&gt;0,_xlfn.IFS(COUNTIF($L$20:L551,"&lt;&gt;")&lt;101,1,COUNTIF($L$20:L551,"&lt;&gt;")&lt;201,2,COUNTIF($L$20:L551,"&lt;&gt;")&lt;301,3,COUNTIF($L$20:L551,"&lt;&gt;")&lt;401,4,COUNTIF($L$20:L551,"&lt;&gt;")&lt;501,5,COUNTIF($L$20:L551,"&lt;&gt;")&lt;601,6,COUNTIF($L$20:L551,"&lt;&gt;")&lt;701,7,COUNTIF($L$20:L551,"&lt;&gt;")&lt;801,8,COUNTIF($L$20:L551,"&lt;&gt;")&lt;901,9,COUNTIF($L$20:L551,"&lt;&gt;")&lt;1001,10,COUNTIF($L$20:L551,"&lt;&gt;")&lt;1101,11,COUNTIF($L$20:L551,"&lt;&gt;")&lt;1201,12,COUNTIF($L$20:L551,"&lt;&gt;")&lt;1301,13,COUNTIF($L$20:L551,"&lt;&gt;")&lt;1401,14,COUNTIF($L$20:L551,"&lt;&gt;")&lt;1501,15,COUNTIF($L$20:L551,"&lt;&gt;")&lt;1601,16,COUNTIF($L$20:L551,"&lt;&gt;")&lt;1701,17,COUNTIF($L$20:L551,"&lt;&gt;")&lt;1801,18,COUNTIF($L$20:L551,"&lt;&gt;")&lt;1901,19,COUNTIF($L$20:L551,"&lt;&gt;")&lt;2001,20,COUNTIF($L$20:L551,"&lt;&gt;")&lt;2101,21,COUNTIF($L$20:L551,"&lt;&gt;")&lt;2201,22,COUNTIF($L$20:L551,"&lt;&gt;")&lt;2301,23,COUNTIF($L$20:L551,"&lt;&gt;")&lt;2401,24,COUNTIF($L$20:L551,"&lt;&gt;")&lt;2501,25,COUNTIF($L$20:L551,"&lt;&gt;")&lt;2601,26,COUNTIF($L$20:L551,"&lt;&gt;")&lt;2701,27,COUNTIF($L$20:L551,"&lt;&gt;")&lt;2801,28,COUNTIF($L$20:L551,"&lt;&gt;")&lt;2901,29,COUNTIF($L$20:L551,"&lt;&gt;")&lt;3001,30),"")</f>
        <v/>
      </c>
      <c r="AM551" t="str">
        <f t="shared" si="40"/>
        <v/>
      </c>
      <c r="AN551" t="str">
        <f t="shared" si="44"/>
        <v/>
      </c>
      <c r="AP551" t="str">
        <f t="shared" si="43"/>
        <v/>
      </c>
      <c r="AQ551" t="str">
        <f>IF(AO551="","",COUNTIFS(AM551:$AM$3019,AO551))</f>
        <v/>
      </c>
    </row>
    <row r="552" spans="1:43" x14ac:dyDescent="0.25">
      <c r="A552" s="6" t="str">
        <f>IF(COUNT($A$20:A551)&lt;&gt;$B$4,IF(A551="","",A551+1),"")</f>
        <v/>
      </c>
      <c r="B552" s="3"/>
      <c r="C552" s="3"/>
      <c r="D552" s="122"/>
      <c r="E552" s="3"/>
      <c r="F552" s="3"/>
      <c r="G552" s="3"/>
      <c r="H552" s="3"/>
      <c r="I552" s="120"/>
      <c r="J552" s="3"/>
      <c r="K552" s="119" t="str" cm="1">
        <f t="array" ref="K552">IF(OR($J$14 = "A",$J$14 = "B",$J$14 = "C"),IF(I552="","",IF(LEN(I552)&gt;2,_xlfn.IFS(ISNUMBER(SEARCH("_",I552)),I552,ISNUMBER(SEARCH(", ",I552)),SUBSTITUTE(I552,", ","_"),ISNUMBER(SEARCH("/ ",I552)),SUBSTITUTE(I552,"/ ","_"),ISNUMBER(SEARCH(",",I552)),SUBSTITUTE(I552,",","_"),ISNUMBER(SEARCH("/",I552)),SUBSTITUTE(I552,"/","_"),ISNUMBER(SEARCH("",I552)),I552),I552)),IF(OR($J$14 = "J",$J$14 = "K"),"",IF(D552="","",IF(LEN(D552)&gt;2,_xlfn.IFS(ISNUMBER(SEARCH("_",D552)),D552,ISNUMBER(SEARCH(", ",D552)),SUBSTITUTE(D552,", ","_"),ISNUMBER(SEARCH("/ ",D552)),SUBSTITUTE(D552,"/ ","_"),ISNUMBER(SEARCH(",",D552)),SUBSTITUTE(D552,",","_"),ISNUMBER(SEARCH("/",D552)),SUBSTITUTE(D552,"/","_"),ISNUMBER(SEARCH("",D552)),D552),D552))))</f>
        <v/>
      </c>
      <c r="L552" s="1"/>
      <c r="M552" s="1" t="str">
        <f t="shared" si="41"/>
        <v/>
      </c>
      <c r="N552" s="94" t="str">
        <f>IF($L552="None","",IF(ISERROR(VLOOKUP($L552,Info!$B$4:$B$266,1,FALSE)),"",VLOOKUP($L552,Info!$B$4:$L$266,5,FALSE)))</f>
        <v/>
      </c>
      <c r="O552" s="94" t="str">
        <f>IF(K552="","",IF(AND($J$12&lt;&gt;"ABC",N552="3"),"BAC",IF(N552="3","ABC",IF($J$12&lt;&gt;"ABC",IF($J$10="Standard",VLOOKUP(K552,Info!$BE$4:$BF$481,2,FALSE),VLOOKUP(K552,Info!$BI$4:$BJ$482,2,FALSE)),IF($J$10="Standard",VLOOKUP(K552,Info!$AG$4:$AH$2994,2,FALSE),VLOOKUP(K552,Info!$AK$4:$AL$2997,2,FALSE))))))</f>
        <v/>
      </c>
      <c r="P552" s="94" t="str">
        <f>IF($L552="None","",IF(ISERROR(VLOOKUP($L552,Info!$B$4:$B$266,1,FALSE)),"",VLOOKUP($L552,Info!$B$4:$L$266,3,FALSE)))</f>
        <v/>
      </c>
      <c r="Q552" s="96" t="str">
        <f>IF($L552="None","",IF(ISERROR(VLOOKUP($L552,Info!$B$4:$B$266,1,FALSE)),"",VLOOKUP($L552,Info!$B$4:$L$266,4,FALSE)))</f>
        <v/>
      </c>
      <c r="R552" s="1"/>
      <c r="S552" s="6" t="str">
        <f t="shared" si="42"/>
        <v/>
      </c>
      <c r="T552" s="6" t="str">
        <f>IF($L552="None","",IF(ISERROR(VLOOKUP($L552,Info!$B$4:$B$266,1,FALSE)),"",VLOOKUP($L552,Info!$B$4:$L$266,11,FALSE)))</f>
        <v/>
      </c>
      <c r="U552" s="1"/>
      <c r="V552" s="1"/>
      <c r="W552" s="1"/>
      <c r="X552" s="1" t="str">
        <f>IF($L552="None","",IF(ISERROR(VLOOKUP($L552,Info!$B$4:$B$266,1,FALSE)),"",IF(OR(W552="Metallic Liquid Tight",W552="Non-Metallic Liquid Tight",W552="LSZH",W552="Greenfield"),VLOOKUP($L552,Info!$B$4:$L$266,7,FALSE),"N/A")))</f>
        <v/>
      </c>
      <c r="Y552" s="1"/>
      <c r="Z552" s="96" t="str">
        <f>IF($L552="None","",IF(ISERROR(VLOOKUP($L552,Info!$B$4:$B$266,1,FALSE)),"",VLOOKUP($L552,Info!$B$4:$L$266,9,FALSE)))</f>
        <v/>
      </c>
      <c r="AA552" s="96" t="str">
        <f>IF($L552="None","",IF(ISERROR(VLOOKUP($L552,Info!$B$4:$B$266,1,FALSE)),"",VLOOKUP($L552,Info!$B$4:$L$266,8,FALSE)))</f>
        <v/>
      </c>
      <c r="AB552" s="96" t="str">
        <f>IF($L552="None","",IF(ISERROR(VLOOKUP($L552,Info!$B$4:$B$266,1,FALSE)),"",VLOOKUP($L552,Info!$B$4:$L$266,10,FALSE)))</f>
        <v/>
      </c>
      <c r="AC552" s="1" t="str">
        <f>IF(W552="SO Cable","Black,White",IF(O552="","",IF(P552="","",IF($J$12&lt;&gt;"ABC",IF(P552&lt;="250",VLOOKUP(O552,Info!$AZ$4:$BB$22,3,FALSE),VLOOKUP(O552,Info!$AZ$23:$BB$39,3,FALSE)),IF(P552&lt;="250",VLOOKUP(O552,Info!$AO$4:$AQ$22,3,FALSE),VLOOKUP(O552,Info!$AO$23:$AP$39,3,FALSE))))))</f>
        <v/>
      </c>
      <c r="AD552" s="1"/>
      <c r="AE552" s="1" t="str">
        <f>IF($L552="None","",IF(ISERROR(VLOOKUP($L552,Info!$B$4:$B$266,1,FALSE)),"",VLOOKUP($L552,Info!$B$4:$L$266,4,FALSE)))</f>
        <v/>
      </c>
      <c r="AF552" s="1" t="str">
        <f>IF($L552="None","",IF(ISERROR(VLOOKUP($L552,Info!$B$4:$B$266,1,FALSE)),"",VLOOKUP($L552,Info!$B$4:$L$266,6,FALSE)))</f>
        <v/>
      </c>
      <c r="AG552" s="1"/>
      <c r="AH552" s="33" t="str" cm="1">
        <f t="array" ref="AH552">IF(AND(L552&lt;&gt;"",O552&lt;&gt;"",R552:S552&lt;&gt;"",W552:X552&lt;&gt;"",Z552:AA552&lt;&gt;"",AC552&lt;&gt;""),"Good","Bad")</f>
        <v>Bad</v>
      </c>
      <c r="AL552" t="str" cm="1">
        <f t="array" ref="AL552">IF(R552&gt;0,_xlfn.IFS(COUNTIF($L$20:L552,"&lt;&gt;")&lt;101,1,COUNTIF($L$20:L552,"&lt;&gt;")&lt;201,2,COUNTIF($L$20:L552,"&lt;&gt;")&lt;301,3,COUNTIF($L$20:L552,"&lt;&gt;")&lt;401,4,COUNTIF($L$20:L552,"&lt;&gt;")&lt;501,5,COUNTIF($L$20:L552,"&lt;&gt;")&lt;601,6,COUNTIF($L$20:L552,"&lt;&gt;")&lt;701,7,COUNTIF($L$20:L552,"&lt;&gt;")&lt;801,8,COUNTIF($L$20:L552,"&lt;&gt;")&lt;901,9,COUNTIF($L$20:L552,"&lt;&gt;")&lt;1001,10,COUNTIF($L$20:L552,"&lt;&gt;")&lt;1101,11,COUNTIF($L$20:L552,"&lt;&gt;")&lt;1201,12,COUNTIF($L$20:L552,"&lt;&gt;")&lt;1301,13,COUNTIF($L$20:L552,"&lt;&gt;")&lt;1401,14,COUNTIF($L$20:L552,"&lt;&gt;")&lt;1501,15,COUNTIF($L$20:L552,"&lt;&gt;")&lt;1601,16,COUNTIF($L$20:L552,"&lt;&gt;")&lt;1701,17,COUNTIF($L$20:L552,"&lt;&gt;")&lt;1801,18,COUNTIF($L$20:L552,"&lt;&gt;")&lt;1901,19,COUNTIF($L$20:L552,"&lt;&gt;")&lt;2001,20,COUNTIF($L$20:L552,"&lt;&gt;")&lt;2101,21,COUNTIF($L$20:L552,"&lt;&gt;")&lt;2201,22,COUNTIF($L$20:L552,"&lt;&gt;")&lt;2301,23,COUNTIF($L$20:L552,"&lt;&gt;")&lt;2401,24,COUNTIF($L$20:L552,"&lt;&gt;")&lt;2501,25,COUNTIF($L$20:L552,"&lt;&gt;")&lt;2601,26,COUNTIF($L$20:L552,"&lt;&gt;")&lt;2701,27,COUNTIF($L$20:L552,"&lt;&gt;")&lt;2801,28,COUNTIF($L$20:L552,"&lt;&gt;")&lt;2901,29,COUNTIF($L$20:L552,"&lt;&gt;")&lt;3001,30),"")</f>
        <v/>
      </c>
      <c r="AM552" t="str">
        <f t="shared" si="40"/>
        <v/>
      </c>
      <c r="AN552" t="str">
        <f t="shared" si="44"/>
        <v/>
      </c>
      <c r="AP552" t="str">
        <f t="shared" si="43"/>
        <v/>
      </c>
      <c r="AQ552" t="str">
        <f>IF(AO552="","",COUNTIFS(AM552:$AM$3019,AO552))</f>
        <v/>
      </c>
    </row>
    <row r="553" spans="1:43" x14ac:dyDescent="0.25">
      <c r="A553" s="6" t="str">
        <f>IF(COUNT($A$20:A552)&lt;&gt;$B$4,IF(A552="","",A552+1),"")</f>
        <v/>
      </c>
      <c r="B553" s="3"/>
      <c r="C553" s="3"/>
      <c r="D553" s="122"/>
      <c r="E553" s="3"/>
      <c r="F553" s="3"/>
      <c r="G553" s="3"/>
      <c r="H553" s="3"/>
      <c r="I553" s="120"/>
      <c r="J553" s="3"/>
      <c r="K553" s="119" t="str" cm="1">
        <f t="array" ref="K553">IF(OR($J$14 = "A",$J$14 = "B",$J$14 = "C"),IF(I553="","",IF(LEN(I553)&gt;2,_xlfn.IFS(ISNUMBER(SEARCH("_",I553)),I553,ISNUMBER(SEARCH(", ",I553)),SUBSTITUTE(I553,", ","_"),ISNUMBER(SEARCH("/ ",I553)),SUBSTITUTE(I553,"/ ","_"),ISNUMBER(SEARCH(",",I553)),SUBSTITUTE(I553,",","_"),ISNUMBER(SEARCH("/",I553)),SUBSTITUTE(I553,"/","_"),ISNUMBER(SEARCH("",I553)),I553),I553)),IF(OR($J$14 = "J",$J$14 = "K"),"",IF(D553="","",IF(LEN(D553)&gt;2,_xlfn.IFS(ISNUMBER(SEARCH("_",D553)),D553,ISNUMBER(SEARCH(", ",D553)),SUBSTITUTE(D553,", ","_"),ISNUMBER(SEARCH("/ ",D553)),SUBSTITUTE(D553,"/ ","_"),ISNUMBER(SEARCH(",",D553)),SUBSTITUTE(D553,",","_"),ISNUMBER(SEARCH("/",D553)),SUBSTITUTE(D553,"/","_"),ISNUMBER(SEARCH("",D553)),D553),D553))))</f>
        <v/>
      </c>
      <c r="L553" s="1"/>
      <c r="M553" s="1" t="str">
        <f t="shared" si="41"/>
        <v/>
      </c>
      <c r="N553" s="94" t="str">
        <f>IF($L553="None","",IF(ISERROR(VLOOKUP($L553,Info!$B$4:$B$266,1,FALSE)),"",VLOOKUP($L553,Info!$B$4:$L$266,5,FALSE)))</f>
        <v/>
      </c>
      <c r="O553" s="94" t="str">
        <f>IF(K553="","",IF(AND($J$12&lt;&gt;"ABC",N553="3"),"BAC",IF(N553="3","ABC",IF($J$12&lt;&gt;"ABC",IF($J$10="Standard",VLOOKUP(K553,Info!$BE$4:$BF$481,2,FALSE),VLOOKUP(K553,Info!$BI$4:$BJ$482,2,FALSE)),IF($J$10="Standard",VLOOKUP(K553,Info!$AG$4:$AH$2994,2,FALSE),VLOOKUP(K553,Info!$AK$4:$AL$2997,2,FALSE))))))</f>
        <v/>
      </c>
      <c r="P553" s="94" t="str">
        <f>IF($L553="None","",IF(ISERROR(VLOOKUP($L553,Info!$B$4:$B$266,1,FALSE)),"",VLOOKUP($L553,Info!$B$4:$L$266,3,FALSE)))</f>
        <v/>
      </c>
      <c r="Q553" s="96" t="str">
        <f>IF($L553="None","",IF(ISERROR(VLOOKUP($L553,Info!$B$4:$B$266,1,FALSE)),"",VLOOKUP($L553,Info!$B$4:$L$266,4,FALSE)))</f>
        <v/>
      </c>
      <c r="R553" s="1"/>
      <c r="S553" s="6" t="str">
        <f t="shared" si="42"/>
        <v/>
      </c>
      <c r="T553" s="6" t="str">
        <f>IF($L553="None","",IF(ISERROR(VLOOKUP($L553,Info!$B$4:$B$266,1,FALSE)),"",VLOOKUP($L553,Info!$B$4:$L$266,11,FALSE)))</f>
        <v/>
      </c>
      <c r="U553" s="1"/>
      <c r="V553" s="1"/>
      <c r="W553" s="1"/>
      <c r="X553" s="1" t="str">
        <f>IF($L553="None","",IF(ISERROR(VLOOKUP($L553,Info!$B$4:$B$266,1,FALSE)),"",IF(OR(W553="Metallic Liquid Tight",W553="Non-Metallic Liquid Tight",W553="LSZH",W553="Greenfield"),VLOOKUP($L553,Info!$B$4:$L$266,7,FALSE),"N/A")))</f>
        <v/>
      </c>
      <c r="Y553" s="1"/>
      <c r="Z553" s="96" t="str">
        <f>IF($L553="None","",IF(ISERROR(VLOOKUP($L553,Info!$B$4:$B$266,1,FALSE)),"",VLOOKUP($L553,Info!$B$4:$L$266,9,FALSE)))</f>
        <v/>
      </c>
      <c r="AA553" s="96" t="str">
        <f>IF($L553="None","",IF(ISERROR(VLOOKUP($L553,Info!$B$4:$B$266,1,FALSE)),"",VLOOKUP($L553,Info!$B$4:$L$266,8,FALSE)))</f>
        <v/>
      </c>
      <c r="AB553" s="96" t="str">
        <f>IF($L553="None","",IF(ISERROR(VLOOKUP($L553,Info!$B$4:$B$266,1,FALSE)),"",VLOOKUP($L553,Info!$B$4:$L$266,10,FALSE)))</f>
        <v/>
      </c>
      <c r="AC553" s="1" t="str">
        <f>IF(W553="SO Cable","Black,White",IF(O553="","",IF(P553="","",IF($J$12&lt;&gt;"ABC",IF(P553&lt;="250",VLOOKUP(O553,Info!$AZ$4:$BB$22,3,FALSE),VLOOKUP(O553,Info!$AZ$23:$BB$39,3,FALSE)),IF(P553&lt;="250",VLOOKUP(O553,Info!$AO$4:$AQ$22,3,FALSE),VLOOKUP(O553,Info!$AO$23:$AP$39,3,FALSE))))))</f>
        <v/>
      </c>
      <c r="AD553" s="1"/>
      <c r="AE553" s="1" t="str">
        <f>IF($L553="None","",IF(ISERROR(VLOOKUP($L553,Info!$B$4:$B$266,1,FALSE)),"",VLOOKUP($L553,Info!$B$4:$L$266,4,FALSE)))</f>
        <v/>
      </c>
      <c r="AF553" s="1" t="str">
        <f>IF($L553="None","",IF(ISERROR(VLOOKUP($L553,Info!$B$4:$B$266,1,FALSE)),"",VLOOKUP($L553,Info!$B$4:$L$266,6,FALSE)))</f>
        <v/>
      </c>
      <c r="AG553" s="1"/>
      <c r="AH553" s="33" t="str" cm="1">
        <f t="array" ref="AH553">IF(AND(L553&lt;&gt;"",O553&lt;&gt;"",R553:S553&lt;&gt;"",W553:X553&lt;&gt;"",Z553:AA553&lt;&gt;"",AC553&lt;&gt;""),"Good","Bad")</f>
        <v>Bad</v>
      </c>
      <c r="AL553" t="str" cm="1">
        <f t="array" ref="AL553">IF(R553&gt;0,_xlfn.IFS(COUNTIF($L$20:L553,"&lt;&gt;")&lt;101,1,COUNTIF($L$20:L553,"&lt;&gt;")&lt;201,2,COUNTIF($L$20:L553,"&lt;&gt;")&lt;301,3,COUNTIF($L$20:L553,"&lt;&gt;")&lt;401,4,COUNTIF($L$20:L553,"&lt;&gt;")&lt;501,5,COUNTIF($L$20:L553,"&lt;&gt;")&lt;601,6,COUNTIF($L$20:L553,"&lt;&gt;")&lt;701,7,COUNTIF($L$20:L553,"&lt;&gt;")&lt;801,8,COUNTIF($L$20:L553,"&lt;&gt;")&lt;901,9,COUNTIF($L$20:L553,"&lt;&gt;")&lt;1001,10,COUNTIF($L$20:L553,"&lt;&gt;")&lt;1101,11,COUNTIF($L$20:L553,"&lt;&gt;")&lt;1201,12,COUNTIF($L$20:L553,"&lt;&gt;")&lt;1301,13,COUNTIF($L$20:L553,"&lt;&gt;")&lt;1401,14,COUNTIF($L$20:L553,"&lt;&gt;")&lt;1501,15,COUNTIF($L$20:L553,"&lt;&gt;")&lt;1601,16,COUNTIF($L$20:L553,"&lt;&gt;")&lt;1701,17,COUNTIF($L$20:L553,"&lt;&gt;")&lt;1801,18,COUNTIF($L$20:L553,"&lt;&gt;")&lt;1901,19,COUNTIF($L$20:L553,"&lt;&gt;")&lt;2001,20,COUNTIF($L$20:L553,"&lt;&gt;")&lt;2101,21,COUNTIF($L$20:L553,"&lt;&gt;")&lt;2201,22,COUNTIF($L$20:L553,"&lt;&gt;")&lt;2301,23,COUNTIF($L$20:L553,"&lt;&gt;")&lt;2401,24,COUNTIF($L$20:L553,"&lt;&gt;")&lt;2501,25,COUNTIF($L$20:L553,"&lt;&gt;")&lt;2601,26,COUNTIF($L$20:L553,"&lt;&gt;")&lt;2701,27,COUNTIF($L$20:L553,"&lt;&gt;")&lt;2801,28,COUNTIF($L$20:L553,"&lt;&gt;")&lt;2901,29,COUNTIF($L$20:L553,"&lt;&gt;")&lt;3001,30),"")</f>
        <v/>
      </c>
      <c r="AM553" t="str">
        <f t="shared" si="40"/>
        <v/>
      </c>
      <c r="AN553" t="str">
        <f t="shared" si="44"/>
        <v/>
      </c>
      <c r="AP553" t="str">
        <f t="shared" si="43"/>
        <v/>
      </c>
      <c r="AQ553" t="str">
        <f>IF(AO553="","",COUNTIFS(AM553:$AM$3019,AO553))</f>
        <v/>
      </c>
    </row>
    <row r="554" spans="1:43" x14ac:dyDescent="0.25">
      <c r="A554" s="6" t="str">
        <f>IF(COUNT($A$20:A553)&lt;&gt;$B$4,IF(A553="","",A553+1),"")</f>
        <v/>
      </c>
      <c r="B554" s="3"/>
      <c r="C554" s="3"/>
      <c r="D554" s="122"/>
      <c r="E554" s="3"/>
      <c r="F554" s="3"/>
      <c r="G554" s="3"/>
      <c r="H554" s="3"/>
      <c r="I554" s="120"/>
      <c r="J554" s="3"/>
      <c r="K554" s="119" t="str" cm="1">
        <f t="array" ref="K554">IF(OR($J$14 = "A",$J$14 = "B",$J$14 = "C"),IF(I554="","",IF(LEN(I554)&gt;2,_xlfn.IFS(ISNUMBER(SEARCH("_",I554)),I554,ISNUMBER(SEARCH(", ",I554)),SUBSTITUTE(I554,", ","_"),ISNUMBER(SEARCH("/ ",I554)),SUBSTITUTE(I554,"/ ","_"),ISNUMBER(SEARCH(",",I554)),SUBSTITUTE(I554,",","_"),ISNUMBER(SEARCH("/",I554)),SUBSTITUTE(I554,"/","_"),ISNUMBER(SEARCH("",I554)),I554),I554)),IF(OR($J$14 = "J",$J$14 = "K"),"",IF(D554="","",IF(LEN(D554)&gt;2,_xlfn.IFS(ISNUMBER(SEARCH("_",D554)),D554,ISNUMBER(SEARCH(", ",D554)),SUBSTITUTE(D554,", ","_"),ISNUMBER(SEARCH("/ ",D554)),SUBSTITUTE(D554,"/ ","_"),ISNUMBER(SEARCH(",",D554)),SUBSTITUTE(D554,",","_"),ISNUMBER(SEARCH("/",D554)),SUBSTITUTE(D554,"/","_"),ISNUMBER(SEARCH("",D554)),D554),D554))))</f>
        <v/>
      </c>
      <c r="L554" s="1"/>
      <c r="M554" s="1" t="str">
        <f t="shared" si="41"/>
        <v/>
      </c>
      <c r="N554" s="94" t="str">
        <f>IF($L554="None","",IF(ISERROR(VLOOKUP($L554,Info!$B$4:$B$266,1,FALSE)),"",VLOOKUP($L554,Info!$B$4:$L$266,5,FALSE)))</f>
        <v/>
      </c>
      <c r="O554" s="94" t="str">
        <f>IF(K554="","",IF(AND($J$12&lt;&gt;"ABC",N554="3"),"BAC",IF(N554="3","ABC",IF($J$12&lt;&gt;"ABC",IF($J$10="Standard",VLOOKUP(K554,Info!$BE$4:$BF$481,2,FALSE),VLOOKUP(K554,Info!$BI$4:$BJ$482,2,FALSE)),IF($J$10="Standard",VLOOKUP(K554,Info!$AG$4:$AH$2994,2,FALSE),VLOOKUP(K554,Info!$AK$4:$AL$2997,2,FALSE))))))</f>
        <v/>
      </c>
      <c r="P554" s="94" t="str">
        <f>IF($L554="None","",IF(ISERROR(VLOOKUP($L554,Info!$B$4:$B$266,1,FALSE)),"",VLOOKUP($L554,Info!$B$4:$L$266,3,FALSE)))</f>
        <v/>
      </c>
      <c r="Q554" s="96" t="str">
        <f>IF($L554="None","",IF(ISERROR(VLOOKUP($L554,Info!$B$4:$B$266,1,FALSE)),"",VLOOKUP($L554,Info!$B$4:$L$266,4,FALSE)))</f>
        <v/>
      </c>
      <c r="R554" s="1"/>
      <c r="S554" s="6" t="str">
        <f t="shared" si="42"/>
        <v/>
      </c>
      <c r="T554" s="6" t="str">
        <f>IF($L554="None","",IF(ISERROR(VLOOKUP($L554,Info!$B$4:$B$266,1,FALSE)),"",VLOOKUP($L554,Info!$B$4:$L$266,11,FALSE)))</f>
        <v/>
      </c>
      <c r="U554" s="1"/>
      <c r="V554" s="1"/>
      <c r="W554" s="1"/>
      <c r="X554" s="1" t="str">
        <f>IF($L554="None","",IF(ISERROR(VLOOKUP($L554,Info!$B$4:$B$266,1,FALSE)),"",IF(OR(W554="Metallic Liquid Tight",W554="Non-Metallic Liquid Tight",W554="LSZH",W554="Greenfield"),VLOOKUP($L554,Info!$B$4:$L$266,7,FALSE),"N/A")))</f>
        <v/>
      </c>
      <c r="Y554" s="1"/>
      <c r="Z554" s="96" t="str">
        <f>IF($L554="None","",IF(ISERROR(VLOOKUP($L554,Info!$B$4:$B$266,1,FALSE)),"",VLOOKUP($L554,Info!$B$4:$L$266,9,FALSE)))</f>
        <v/>
      </c>
      <c r="AA554" s="96" t="str">
        <f>IF($L554="None","",IF(ISERROR(VLOOKUP($L554,Info!$B$4:$B$266,1,FALSE)),"",VLOOKUP($L554,Info!$B$4:$L$266,8,FALSE)))</f>
        <v/>
      </c>
      <c r="AB554" s="96" t="str">
        <f>IF($L554="None","",IF(ISERROR(VLOOKUP($L554,Info!$B$4:$B$266,1,FALSE)),"",VLOOKUP($L554,Info!$B$4:$L$266,10,FALSE)))</f>
        <v/>
      </c>
      <c r="AC554" s="1" t="str">
        <f>IF(W554="SO Cable","Black,White",IF(O554="","",IF(P554="","",IF($J$12&lt;&gt;"ABC",IF(P554&lt;="250",VLOOKUP(O554,Info!$AZ$4:$BB$22,3,FALSE),VLOOKUP(O554,Info!$AZ$23:$BB$39,3,FALSE)),IF(P554&lt;="250",VLOOKUP(O554,Info!$AO$4:$AQ$22,3,FALSE),VLOOKUP(O554,Info!$AO$23:$AP$39,3,FALSE))))))</f>
        <v/>
      </c>
      <c r="AD554" s="1"/>
      <c r="AE554" s="1" t="str">
        <f>IF($L554="None","",IF(ISERROR(VLOOKUP($L554,Info!$B$4:$B$266,1,FALSE)),"",VLOOKUP($L554,Info!$B$4:$L$266,4,FALSE)))</f>
        <v/>
      </c>
      <c r="AF554" s="1" t="str">
        <f>IF($L554="None","",IF(ISERROR(VLOOKUP($L554,Info!$B$4:$B$266,1,FALSE)),"",VLOOKUP($L554,Info!$B$4:$L$266,6,FALSE)))</f>
        <v/>
      </c>
      <c r="AG554" s="1"/>
      <c r="AH554" s="33" t="str" cm="1">
        <f t="array" ref="AH554">IF(AND(L554&lt;&gt;"",O554&lt;&gt;"",R554:S554&lt;&gt;"",W554:X554&lt;&gt;"",Z554:AA554&lt;&gt;"",AC554&lt;&gt;""),"Good","Bad")</f>
        <v>Bad</v>
      </c>
      <c r="AL554" t="str" cm="1">
        <f t="array" ref="AL554">IF(R554&gt;0,_xlfn.IFS(COUNTIF($L$20:L554,"&lt;&gt;")&lt;101,1,COUNTIF($L$20:L554,"&lt;&gt;")&lt;201,2,COUNTIF($L$20:L554,"&lt;&gt;")&lt;301,3,COUNTIF($L$20:L554,"&lt;&gt;")&lt;401,4,COUNTIF($L$20:L554,"&lt;&gt;")&lt;501,5,COUNTIF($L$20:L554,"&lt;&gt;")&lt;601,6,COUNTIF($L$20:L554,"&lt;&gt;")&lt;701,7,COUNTIF($L$20:L554,"&lt;&gt;")&lt;801,8,COUNTIF($L$20:L554,"&lt;&gt;")&lt;901,9,COUNTIF($L$20:L554,"&lt;&gt;")&lt;1001,10,COUNTIF($L$20:L554,"&lt;&gt;")&lt;1101,11,COUNTIF($L$20:L554,"&lt;&gt;")&lt;1201,12,COUNTIF($L$20:L554,"&lt;&gt;")&lt;1301,13,COUNTIF($L$20:L554,"&lt;&gt;")&lt;1401,14,COUNTIF($L$20:L554,"&lt;&gt;")&lt;1501,15,COUNTIF($L$20:L554,"&lt;&gt;")&lt;1601,16,COUNTIF($L$20:L554,"&lt;&gt;")&lt;1701,17,COUNTIF($L$20:L554,"&lt;&gt;")&lt;1801,18,COUNTIF($L$20:L554,"&lt;&gt;")&lt;1901,19,COUNTIF($L$20:L554,"&lt;&gt;")&lt;2001,20,COUNTIF($L$20:L554,"&lt;&gt;")&lt;2101,21,COUNTIF($L$20:L554,"&lt;&gt;")&lt;2201,22,COUNTIF($L$20:L554,"&lt;&gt;")&lt;2301,23,COUNTIF($L$20:L554,"&lt;&gt;")&lt;2401,24,COUNTIF($L$20:L554,"&lt;&gt;")&lt;2501,25,COUNTIF($L$20:L554,"&lt;&gt;")&lt;2601,26,COUNTIF($L$20:L554,"&lt;&gt;")&lt;2701,27,COUNTIF($L$20:L554,"&lt;&gt;")&lt;2801,28,COUNTIF($L$20:L554,"&lt;&gt;")&lt;2901,29,COUNTIF($L$20:L554,"&lt;&gt;")&lt;3001,30),"")</f>
        <v/>
      </c>
      <c r="AM554" t="str">
        <f t="shared" si="40"/>
        <v/>
      </c>
      <c r="AN554" t="str">
        <f t="shared" si="44"/>
        <v/>
      </c>
      <c r="AP554" t="str">
        <f t="shared" si="43"/>
        <v/>
      </c>
      <c r="AQ554" t="str">
        <f>IF(AO554="","",COUNTIFS(AM554:$AM$3019,AO554))</f>
        <v/>
      </c>
    </row>
    <row r="555" spans="1:43" x14ac:dyDescent="0.25">
      <c r="A555" s="6" t="str">
        <f>IF(COUNT($A$20:A554)&lt;&gt;$B$4,IF(A554="","",A554+1),"")</f>
        <v/>
      </c>
      <c r="B555" s="3"/>
      <c r="C555" s="3"/>
      <c r="D555" s="122"/>
      <c r="E555" s="3"/>
      <c r="F555" s="3"/>
      <c r="G555" s="3"/>
      <c r="H555" s="3"/>
      <c r="I555" s="120"/>
      <c r="J555" s="3"/>
      <c r="K555" s="119" t="str" cm="1">
        <f t="array" ref="K555">IF(OR($J$14 = "A",$J$14 = "B",$J$14 = "C"),IF(I555="","",IF(LEN(I555)&gt;2,_xlfn.IFS(ISNUMBER(SEARCH("_",I555)),I555,ISNUMBER(SEARCH(", ",I555)),SUBSTITUTE(I555,", ","_"),ISNUMBER(SEARCH("/ ",I555)),SUBSTITUTE(I555,"/ ","_"),ISNUMBER(SEARCH(",",I555)),SUBSTITUTE(I555,",","_"),ISNUMBER(SEARCH("/",I555)),SUBSTITUTE(I555,"/","_"),ISNUMBER(SEARCH("",I555)),I555),I555)),IF(OR($J$14 = "J",$J$14 = "K"),"",IF(D555="","",IF(LEN(D555)&gt;2,_xlfn.IFS(ISNUMBER(SEARCH("_",D555)),D555,ISNUMBER(SEARCH(", ",D555)),SUBSTITUTE(D555,", ","_"),ISNUMBER(SEARCH("/ ",D555)),SUBSTITUTE(D555,"/ ","_"),ISNUMBER(SEARCH(",",D555)),SUBSTITUTE(D555,",","_"),ISNUMBER(SEARCH("/",D555)),SUBSTITUTE(D555,"/","_"),ISNUMBER(SEARCH("",D555)),D555),D555))))</f>
        <v/>
      </c>
      <c r="L555" s="1"/>
      <c r="M555" s="1" t="str">
        <f t="shared" si="41"/>
        <v/>
      </c>
      <c r="N555" s="94" t="str">
        <f>IF($L555="None","",IF(ISERROR(VLOOKUP($L555,Info!$B$4:$B$266,1,FALSE)),"",VLOOKUP($L555,Info!$B$4:$L$266,5,FALSE)))</f>
        <v/>
      </c>
      <c r="O555" s="94" t="str">
        <f>IF(K555="","",IF(AND($J$12&lt;&gt;"ABC",N555="3"),"BAC",IF(N555="3","ABC",IF($J$12&lt;&gt;"ABC",IF($J$10="Standard",VLOOKUP(K555,Info!$BE$4:$BF$481,2,FALSE),VLOOKUP(K555,Info!$BI$4:$BJ$482,2,FALSE)),IF($J$10="Standard",VLOOKUP(K555,Info!$AG$4:$AH$2994,2,FALSE),VLOOKUP(K555,Info!$AK$4:$AL$2997,2,FALSE))))))</f>
        <v/>
      </c>
      <c r="P555" s="94" t="str">
        <f>IF($L555="None","",IF(ISERROR(VLOOKUP($L555,Info!$B$4:$B$266,1,FALSE)),"",VLOOKUP($L555,Info!$B$4:$L$266,3,FALSE)))</f>
        <v/>
      </c>
      <c r="Q555" s="96" t="str">
        <f>IF($L555="None","",IF(ISERROR(VLOOKUP($L555,Info!$B$4:$B$266,1,FALSE)),"",VLOOKUP($L555,Info!$B$4:$L$266,4,FALSE)))</f>
        <v/>
      </c>
      <c r="R555" s="1"/>
      <c r="S555" s="6" t="str">
        <f t="shared" si="42"/>
        <v/>
      </c>
      <c r="T555" s="6" t="str">
        <f>IF($L555="None","",IF(ISERROR(VLOOKUP($L555,Info!$B$4:$B$266,1,FALSE)),"",VLOOKUP($L555,Info!$B$4:$L$266,11,FALSE)))</f>
        <v/>
      </c>
      <c r="U555" s="1"/>
      <c r="V555" s="1"/>
      <c r="W555" s="1"/>
      <c r="X555" s="1" t="str">
        <f>IF($L555="None","",IF(ISERROR(VLOOKUP($L555,Info!$B$4:$B$266,1,FALSE)),"",IF(OR(W555="Metallic Liquid Tight",W555="Non-Metallic Liquid Tight",W555="LSZH",W555="Greenfield"),VLOOKUP($L555,Info!$B$4:$L$266,7,FALSE),"N/A")))</f>
        <v/>
      </c>
      <c r="Y555" s="1"/>
      <c r="Z555" s="96" t="str">
        <f>IF($L555="None","",IF(ISERROR(VLOOKUP($L555,Info!$B$4:$B$266,1,FALSE)),"",VLOOKUP($L555,Info!$B$4:$L$266,9,FALSE)))</f>
        <v/>
      </c>
      <c r="AA555" s="96" t="str">
        <f>IF($L555="None","",IF(ISERROR(VLOOKUP($L555,Info!$B$4:$B$266,1,FALSE)),"",VLOOKUP($L555,Info!$B$4:$L$266,8,FALSE)))</f>
        <v/>
      </c>
      <c r="AB555" s="96" t="str">
        <f>IF($L555="None","",IF(ISERROR(VLOOKUP($L555,Info!$B$4:$B$266,1,FALSE)),"",VLOOKUP($L555,Info!$B$4:$L$266,10,FALSE)))</f>
        <v/>
      </c>
      <c r="AC555" s="1" t="str">
        <f>IF(W555="SO Cable","Black,White",IF(O555="","",IF(P555="","",IF($J$12&lt;&gt;"ABC",IF(P555&lt;="250",VLOOKUP(O555,Info!$AZ$4:$BB$22,3,FALSE),VLOOKUP(O555,Info!$AZ$23:$BB$39,3,FALSE)),IF(P555&lt;="250",VLOOKUP(O555,Info!$AO$4:$AQ$22,3,FALSE),VLOOKUP(O555,Info!$AO$23:$AP$39,3,FALSE))))))</f>
        <v/>
      </c>
      <c r="AD555" s="1"/>
      <c r="AE555" s="1" t="str">
        <f>IF($L555="None","",IF(ISERROR(VLOOKUP($L555,Info!$B$4:$B$266,1,FALSE)),"",VLOOKUP($L555,Info!$B$4:$L$266,4,FALSE)))</f>
        <v/>
      </c>
      <c r="AF555" s="1" t="str">
        <f>IF($L555="None","",IF(ISERROR(VLOOKUP($L555,Info!$B$4:$B$266,1,FALSE)),"",VLOOKUP($L555,Info!$B$4:$L$266,6,FALSE)))</f>
        <v/>
      </c>
      <c r="AG555" s="1"/>
      <c r="AH555" s="33" t="str" cm="1">
        <f t="array" ref="AH555">IF(AND(L555&lt;&gt;"",O555&lt;&gt;"",R555:S555&lt;&gt;"",W555:X555&lt;&gt;"",Z555:AA555&lt;&gt;"",AC555&lt;&gt;""),"Good","Bad")</f>
        <v>Bad</v>
      </c>
      <c r="AL555" t="str" cm="1">
        <f t="array" ref="AL555">IF(R555&gt;0,_xlfn.IFS(COUNTIF($L$20:L555,"&lt;&gt;")&lt;101,1,COUNTIF($L$20:L555,"&lt;&gt;")&lt;201,2,COUNTIF($L$20:L555,"&lt;&gt;")&lt;301,3,COUNTIF($L$20:L555,"&lt;&gt;")&lt;401,4,COUNTIF($L$20:L555,"&lt;&gt;")&lt;501,5,COUNTIF($L$20:L555,"&lt;&gt;")&lt;601,6,COUNTIF($L$20:L555,"&lt;&gt;")&lt;701,7,COUNTIF($L$20:L555,"&lt;&gt;")&lt;801,8,COUNTIF($L$20:L555,"&lt;&gt;")&lt;901,9,COUNTIF($L$20:L555,"&lt;&gt;")&lt;1001,10,COUNTIF($L$20:L555,"&lt;&gt;")&lt;1101,11,COUNTIF($L$20:L555,"&lt;&gt;")&lt;1201,12,COUNTIF($L$20:L555,"&lt;&gt;")&lt;1301,13,COUNTIF($L$20:L555,"&lt;&gt;")&lt;1401,14,COUNTIF($L$20:L555,"&lt;&gt;")&lt;1501,15,COUNTIF($L$20:L555,"&lt;&gt;")&lt;1601,16,COUNTIF($L$20:L555,"&lt;&gt;")&lt;1701,17,COUNTIF($L$20:L555,"&lt;&gt;")&lt;1801,18,COUNTIF($L$20:L555,"&lt;&gt;")&lt;1901,19,COUNTIF($L$20:L555,"&lt;&gt;")&lt;2001,20,COUNTIF($L$20:L555,"&lt;&gt;")&lt;2101,21,COUNTIF($L$20:L555,"&lt;&gt;")&lt;2201,22,COUNTIF($L$20:L555,"&lt;&gt;")&lt;2301,23,COUNTIF($L$20:L555,"&lt;&gt;")&lt;2401,24,COUNTIF($L$20:L555,"&lt;&gt;")&lt;2501,25,COUNTIF($L$20:L555,"&lt;&gt;")&lt;2601,26,COUNTIF($L$20:L555,"&lt;&gt;")&lt;2701,27,COUNTIF($L$20:L555,"&lt;&gt;")&lt;2801,28,COUNTIF($L$20:L555,"&lt;&gt;")&lt;2901,29,COUNTIF($L$20:L555,"&lt;&gt;")&lt;3001,30),"")</f>
        <v/>
      </c>
      <c r="AM555" t="str">
        <f t="shared" si="40"/>
        <v/>
      </c>
      <c r="AN555" t="str">
        <f t="shared" si="44"/>
        <v/>
      </c>
      <c r="AP555" t="str">
        <f t="shared" si="43"/>
        <v/>
      </c>
      <c r="AQ555" t="str">
        <f>IF(AO555="","",COUNTIFS(AM555:$AM$3019,AO555))</f>
        <v/>
      </c>
    </row>
    <row r="556" spans="1:43" x14ac:dyDescent="0.25">
      <c r="A556" s="6" t="str">
        <f>IF(COUNT($A$20:A555)&lt;&gt;$B$4,IF(A555="","",A555+1),"")</f>
        <v/>
      </c>
      <c r="B556" s="3"/>
      <c r="C556" s="3"/>
      <c r="D556" s="122"/>
      <c r="E556" s="3"/>
      <c r="F556" s="3"/>
      <c r="G556" s="3"/>
      <c r="H556" s="3"/>
      <c r="I556" s="120"/>
      <c r="J556" s="3"/>
      <c r="K556" s="119" t="str" cm="1">
        <f t="array" ref="K556">IF(OR($J$14 = "A",$J$14 = "B",$J$14 = "C"),IF(I556="","",IF(LEN(I556)&gt;2,_xlfn.IFS(ISNUMBER(SEARCH("_",I556)),I556,ISNUMBER(SEARCH(", ",I556)),SUBSTITUTE(I556,", ","_"),ISNUMBER(SEARCH("/ ",I556)),SUBSTITUTE(I556,"/ ","_"),ISNUMBER(SEARCH(",",I556)),SUBSTITUTE(I556,",","_"),ISNUMBER(SEARCH("/",I556)),SUBSTITUTE(I556,"/","_"),ISNUMBER(SEARCH("",I556)),I556),I556)),IF(OR($J$14 = "J",$J$14 = "K"),"",IF(D556="","",IF(LEN(D556)&gt;2,_xlfn.IFS(ISNUMBER(SEARCH("_",D556)),D556,ISNUMBER(SEARCH(", ",D556)),SUBSTITUTE(D556,", ","_"),ISNUMBER(SEARCH("/ ",D556)),SUBSTITUTE(D556,"/ ","_"),ISNUMBER(SEARCH(",",D556)),SUBSTITUTE(D556,",","_"),ISNUMBER(SEARCH("/",D556)),SUBSTITUTE(D556,"/","_"),ISNUMBER(SEARCH("",D556)),D556),D556))))</f>
        <v/>
      </c>
      <c r="L556" s="1"/>
      <c r="M556" s="1" t="str">
        <f t="shared" si="41"/>
        <v/>
      </c>
      <c r="N556" s="94" t="str">
        <f>IF($L556="None","",IF(ISERROR(VLOOKUP($L556,Info!$B$4:$B$266,1,FALSE)),"",VLOOKUP($L556,Info!$B$4:$L$266,5,FALSE)))</f>
        <v/>
      </c>
      <c r="O556" s="94" t="str">
        <f>IF(K556="","",IF(AND($J$12&lt;&gt;"ABC",N556="3"),"BAC",IF(N556="3","ABC",IF($J$12&lt;&gt;"ABC",IF($J$10="Standard",VLOOKUP(K556,Info!$BE$4:$BF$481,2,FALSE),VLOOKUP(K556,Info!$BI$4:$BJ$482,2,FALSE)),IF($J$10="Standard",VLOOKUP(K556,Info!$AG$4:$AH$2994,2,FALSE),VLOOKUP(K556,Info!$AK$4:$AL$2997,2,FALSE))))))</f>
        <v/>
      </c>
      <c r="P556" s="94" t="str">
        <f>IF($L556="None","",IF(ISERROR(VLOOKUP($L556,Info!$B$4:$B$266,1,FALSE)),"",VLOOKUP($L556,Info!$B$4:$L$266,3,FALSE)))</f>
        <v/>
      </c>
      <c r="Q556" s="96" t="str">
        <f>IF($L556="None","",IF(ISERROR(VLOOKUP($L556,Info!$B$4:$B$266,1,FALSE)),"",VLOOKUP($L556,Info!$B$4:$L$266,4,FALSE)))</f>
        <v/>
      </c>
      <c r="R556" s="1"/>
      <c r="S556" s="6" t="str">
        <f t="shared" si="42"/>
        <v/>
      </c>
      <c r="T556" s="6" t="str">
        <f>IF($L556="None","",IF(ISERROR(VLOOKUP($L556,Info!$B$4:$B$266,1,FALSE)),"",VLOOKUP($L556,Info!$B$4:$L$266,11,FALSE)))</f>
        <v/>
      </c>
      <c r="U556" s="1"/>
      <c r="V556" s="1"/>
      <c r="W556" s="1"/>
      <c r="X556" s="1" t="str">
        <f>IF($L556="None","",IF(ISERROR(VLOOKUP($L556,Info!$B$4:$B$266,1,FALSE)),"",IF(OR(W556="Metallic Liquid Tight",W556="Non-Metallic Liquid Tight",W556="LSZH",W556="Greenfield"),VLOOKUP($L556,Info!$B$4:$L$266,7,FALSE),"N/A")))</f>
        <v/>
      </c>
      <c r="Y556" s="1"/>
      <c r="Z556" s="96" t="str">
        <f>IF($L556="None","",IF(ISERROR(VLOOKUP($L556,Info!$B$4:$B$266,1,FALSE)),"",VLOOKUP($L556,Info!$B$4:$L$266,9,FALSE)))</f>
        <v/>
      </c>
      <c r="AA556" s="96" t="str">
        <f>IF($L556="None","",IF(ISERROR(VLOOKUP($L556,Info!$B$4:$B$266,1,FALSE)),"",VLOOKUP($L556,Info!$B$4:$L$266,8,FALSE)))</f>
        <v/>
      </c>
      <c r="AB556" s="96" t="str">
        <f>IF($L556="None","",IF(ISERROR(VLOOKUP($L556,Info!$B$4:$B$266,1,FALSE)),"",VLOOKUP($L556,Info!$B$4:$L$266,10,FALSE)))</f>
        <v/>
      </c>
      <c r="AC556" s="1" t="str">
        <f>IF(W556="SO Cable","Black,White",IF(O556="","",IF(P556="","",IF($J$12&lt;&gt;"ABC",IF(P556&lt;="250",VLOOKUP(O556,Info!$AZ$4:$BB$22,3,FALSE),VLOOKUP(O556,Info!$AZ$23:$BB$39,3,FALSE)),IF(P556&lt;="250",VLOOKUP(O556,Info!$AO$4:$AQ$22,3,FALSE),VLOOKUP(O556,Info!$AO$23:$AP$39,3,FALSE))))))</f>
        <v/>
      </c>
      <c r="AD556" s="1"/>
      <c r="AE556" s="1" t="str">
        <f>IF($L556="None","",IF(ISERROR(VLOOKUP($L556,Info!$B$4:$B$266,1,FALSE)),"",VLOOKUP($L556,Info!$B$4:$L$266,4,FALSE)))</f>
        <v/>
      </c>
      <c r="AF556" s="1" t="str">
        <f>IF($L556="None","",IF(ISERROR(VLOOKUP($L556,Info!$B$4:$B$266,1,FALSE)),"",VLOOKUP($L556,Info!$B$4:$L$266,6,FALSE)))</f>
        <v/>
      </c>
      <c r="AG556" s="1"/>
      <c r="AH556" s="33" t="str" cm="1">
        <f t="array" ref="AH556">IF(AND(L556&lt;&gt;"",O556&lt;&gt;"",R556:S556&lt;&gt;"",W556:X556&lt;&gt;"",Z556:AA556&lt;&gt;"",AC556&lt;&gt;""),"Good","Bad")</f>
        <v>Bad</v>
      </c>
      <c r="AL556" t="str" cm="1">
        <f t="array" ref="AL556">IF(R556&gt;0,_xlfn.IFS(COUNTIF($L$20:L556,"&lt;&gt;")&lt;101,1,COUNTIF($L$20:L556,"&lt;&gt;")&lt;201,2,COUNTIF($L$20:L556,"&lt;&gt;")&lt;301,3,COUNTIF($L$20:L556,"&lt;&gt;")&lt;401,4,COUNTIF($L$20:L556,"&lt;&gt;")&lt;501,5,COUNTIF($L$20:L556,"&lt;&gt;")&lt;601,6,COUNTIF($L$20:L556,"&lt;&gt;")&lt;701,7,COUNTIF($L$20:L556,"&lt;&gt;")&lt;801,8,COUNTIF($L$20:L556,"&lt;&gt;")&lt;901,9,COUNTIF($L$20:L556,"&lt;&gt;")&lt;1001,10,COUNTIF($L$20:L556,"&lt;&gt;")&lt;1101,11,COUNTIF($L$20:L556,"&lt;&gt;")&lt;1201,12,COUNTIF($L$20:L556,"&lt;&gt;")&lt;1301,13,COUNTIF($L$20:L556,"&lt;&gt;")&lt;1401,14,COUNTIF($L$20:L556,"&lt;&gt;")&lt;1501,15,COUNTIF($L$20:L556,"&lt;&gt;")&lt;1601,16,COUNTIF($L$20:L556,"&lt;&gt;")&lt;1701,17,COUNTIF($L$20:L556,"&lt;&gt;")&lt;1801,18,COUNTIF($L$20:L556,"&lt;&gt;")&lt;1901,19,COUNTIF($L$20:L556,"&lt;&gt;")&lt;2001,20,COUNTIF($L$20:L556,"&lt;&gt;")&lt;2101,21,COUNTIF($L$20:L556,"&lt;&gt;")&lt;2201,22,COUNTIF($L$20:L556,"&lt;&gt;")&lt;2301,23,COUNTIF($L$20:L556,"&lt;&gt;")&lt;2401,24,COUNTIF($L$20:L556,"&lt;&gt;")&lt;2501,25,COUNTIF($L$20:L556,"&lt;&gt;")&lt;2601,26,COUNTIF($L$20:L556,"&lt;&gt;")&lt;2701,27,COUNTIF($L$20:L556,"&lt;&gt;")&lt;2801,28,COUNTIF($L$20:L556,"&lt;&gt;")&lt;2901,29,COUNTIF($L$20:L556,"&lt;&gt;")&lt;3001,30),"")</f>
        <v/>
      </c>
      <c r="AM556" t="str">
        <f t="shared" si="40"/>
        <v/>
      </c>
      <c r="AN556" t="str">
        <f t="shared" si="44"/>
        <v/>
      </c>
      <c r="AP556" t="str">
        <f t="shared" si="43"/>
        <v/>
      </c>
      <c r="AQ556" t="str">
        <f>IF(AO556="","",COUNTIFS(AM556:$AM$3019,AO556))</f>
        <v/>
      </c>
    </row>
    <row r="557" spans="1:43" x14ac:dyDescent="0.25">
      <c r="A557" s="6" t="str">
        <f>IF(COUNT($A$20:A556)&lt;&gt;$B$4,IF(A556="","",A556+1),"")</f>
        <v/>
      </c>
      <c r="B557" s="3"/>
      <c r="C557" s="3"/>
      <c r="D557" s="122"/>
      <c r="E557" s="3"/>
      <c r="F557" s="3"/>
      <c r="G557" s="3"/>
      <c r="H557" s="3"/>
      <c r="I557" s="120"/>
      <c r="J557" s="3"/>
      <c r="K557" s="119" t="str" cm="1">
        <f t="array" ref="K557">IF(OR($J$14 = "A",$J$14 = "B",$J$14 = "C"),IF(I557="","",IF(LEN(I557)&gt;2,_xlfn.IFS(ISNUMBER(SEARCH("_",I557)),I557,ISNUMBER(SEARCH(", ",I557)),SUBSTITUTE(I557,", ","_"),ISNUMBER(SEARCH("/ ",I557)),SUBSTITUTE(I557,"/ ","_"),ISNUMBER(SEARCH(",",I557)),SUBSTITUTE(I557,",","_"),ISNUMBER(SEARCH("/",I557)),SUBSTITUTE(I557,"/","_"),ISNUMBER(SEARCH("",I557)),I557),I557)),IF(OR($J$14 = "J",$J$14 = "K"),"",IF(D557="","",IF(LEN(D557)&gt;2,_xlfn.IFS(ISNUMBER(SEARCH("_",D557)),D557,ISNUMBER(SEARCH(", ",D557)),SUBSTITUTE(D557,", ","_"),ISNUMBER(SEARCH("/ ",D557)),SUBSTITUTE(D557,"/ ","_"),ISNUMBER(SEARCH(",",D557)),SUBSTITUTE(D557,",","_"),ISNUMBER(SEARCH("/",D557)),SUBSTITUTE(D557,"/","_"),ISNUMBER(SEARCH("",D557)),D557),D557))))</f>
        <v/>
      </c>
      <c r="L557" s="1"/>
      <c r="M557" s="1" t="str">
        <f t="shared" si="41"/>
        <v/>
      </c>
      <c r="N557" s="94" t="str">
        <f>IF($L557="None","",IF(ISERROR(VLOOKUP($L557,Info!$B$4:$B$266,1,FALSE)),"",VLOOKUP($L557,Info!$B$4:$L$266,5,FALSE)))</f>
        <v/>
      </c>
      <c r="O557" s="94" t="str">
        <f>IF(K557="","",IF(AND($J$12&lt;&gt;"ABC",N557="3"),"BAC",IF(N557="3","ABC",IF($J$12&lt;&gt;"ABC",IF($J$10="Standard",VLOOKUP(K557,Info!$BE$4:$BF$481,2,FALSE),VLOOKUP(K557,Info!$BI$4:$BJ$482,2,FALSE)),IF($J$10="Standard",VLOOKUP(K557,Info!$AG$4:$AH$2994,2,FALSE),VLOOKUP(K557,Info!$AK$4:$AL$2997,2,FALSE))))))</f>
        <v/>
      </c>
      <c r="P557" s="94" t="str">
        <f>IF($L557="None","",IF(ISERROR(VLOOKUP($L557,Info!$B$4:$B$266,1,FALSE)),"",VLOOKUP($L557,Info!$B$4:$L$266,3,FALSE)))</f>
        <v/>
      </c>
      <c r="Q557" s="96" t="str">
        <f>IF($L557="None","",IF(ISERROR(VLOOKUP($L557,Info!$B$4:$B$266,1,FALSE)),"",VLOOKUP($L557,Info!$B$4:$L$266,4,FALSE)))</f>
        <v/>
      </c>
      <c r="R557" s="1"/>
      <c r="S557" s="6" t="str">
        <f t="shared" si="42"/>
        <v/>
      </c>
      <c r="T557" s="6" t="str">
        <f>IF($L557="None","",IF(ISERROR(VLOOKUP($L557,Info!$B$4:$B$266,1,FALSE)),"",VLOOKUP($L557,Info!$B$4:$L$266,11,FALSE)))</f>
        <v/>
      </c>
      <c r="U557" s="1"/>
      <c r="V557" s="1"/>
      <c r="W557" s="1"/>
      <c r="X557" s="1" t="str">
        <f>IF($L557="None","",IF(ISERROR(VLOOKUP($L557,Info!$B$4:$B$266,1,FALSE)),"",IF(OR(W557="Metallic Liquid Tight",W557="Non-Metallic Liquid Tight",W557="LSZH",W557="Greenfield"),VLOOKUP($L557,Info!$B$4:$L$266,7,FALSE),"N/A")))</f>
        <v/>
      </c>
      <c r="Y557" s="1"/>
      <c r="Z557" s="96" t="str">
        <f>IF($L557="None","",IF(ISERROR(VLOOKUP($L557,Info!$B$4:$B$266,1,FALSE)),"",VLOOKUP($L557,Info!$B$4:$L$266,9,FALSE)))</f>
        <v/>
      </c>
      <c r="AA557" s="96" t="str">
        <f>IF($L557="None","",IF(ISERROR(VLOOKUP($L557,Info!$B$4:$B$266,1,FALSE)),"",VLOOKUP($L557,Info!$B$4:$L$266,8,FALSE)))</f>
        <v/>
      </c>
      <c r="AB557" s="96" t="str">
        <f>IF($L557="None","",IF(ISERROR(VLOOKUP($L557,Info!$B$4:$B$266,1,FALSE)),"",VLOOKUP($L557,Info!$B$4:$L$266,10,FALSE)))</f>
        <v/>
      </c>
      <c r="AC557" s="1" t="str">
        <f>IF(W557="SO Cable","Black,White",IF(O557="","",IF(P557="","",IF($J$12&lt;&gt;"ABC",IF(P557&lt;="250",VLOOKUP(O557,Info!$AZ$4:$BB$22,3,FALSE),VLOOKUP(O557,Info!$AZ$23:$BB$39,3,FALSE)),IF(P557&lt;="250",VLOOKUP(O557,Info!$AO$4:$AQ$22,3,FALSE),VLOOKUP(O557,Info!$AO$23:$AP$39,3,FALSE))))))</f>
        <v/>
      </c>
      <c r="AD557" s="1"/>
      <c r="AE557" s="1" t="str">
        <f>IF($L557="None","",IF(ISERROR(VLOOKUP($L557,Info!$B$4:$B$266,1,FALSE)),"",VLOOKUP($L557,Info!$B$4:$L$266,4,FALSE)))</f>
        <v/>
      </c>
      <c r="AF557" s="1" t="str">
        <f>IF($L557="None","",IF(ISERROR(VLOOKUP($L557,Info!$B$4:$B$266,1,FALSE)),"",VLOOKUP($L557,Info!$B$4:$L$266,6,FALSE)))</f>
        <v/>
      </c>
      <c r="AG557" s="1"/>
      <c r="AH557" s="33" t="str" cm="1">
        <f t="array" ref="AH557">IF(AND(L557&lt;&gt;"",O557&lt;&gt;"",R557:S557&lt;&gt;"",W557:X557&lt;&gt;"",Z557:AA557&lt;&gt;"",AC557&lt;&gt;""),"Good","Bad")</f>
        <v>Bad</v>
      </c>
      <c r="AL557" t="str" cm="1">
        <f t="array" ref="AL557">IF(R557&gt;0,_xlfn.IFS(COUNTIF($L$20:L557,"&lt;&gt;")&lt;101,1,COUNTIF($L$20:L557,"&lt;&gt;")&lt;201,2,COUNTIF($L$20:L557,"&lt;&gt;")&lt;301,3,COUNTIF($L$20:L557,"&lt;&gt;")&lt;401,4,COUNTIF($L$20:L557,"&lt;&gt;")&lt;501,5,COUNTIF($L$20:L557,"&lt;&gt;")&lt;601,6,COUNTIF($L$20:L557,"&lt;&gt;")&lt;701,7,COUNTIF($L$20:L557,"&lt;&gt;")&lt;801,8,COUNTIF($L$20:L557,"&lt;&gt;")&lt;901,9,COUNTIF($L$20:L557,"&lt;&gt;")&lt;1001,10,COUNTIF($L$20:L557,"&lt;&gt;")&lt;1101,11,COUNTIF($L$20:L557,"&lt;&gt;")&lt;1201,12,COUNTIF($L$20:L557,"&lt;&gt;")&lt;1301,13,COUNTIF($L$20:L557,"&lt;&gt;")&lt;1401,14,COUNTIF($L$20:L557,"&lt;&gt;")&lt;1501,15,COUNTIF($L$20:L557,"&lt;&gt;")&lt;1601,16,COUNTIF($L$20:L557,"&lt;&gt;")&lt;1701,17,COUNTIF($L$20:L557,"&lt;&gt;")&lt;1801,18,COUNTIF($L$20:L557,"&lt;&gt;")&lt;1901,19,COUNTIF($L$20:L557,"&lt;&gt;")&lt;2001,20,COUNTIF($L$20:L557,"&lt;&gt;")&lt;2101,21,COUNTIF($L$20:L557,"&lt;&gt;")&lt;2201,22,COUNTIF($L$20:L557,"&lt;&gt;")&lt;2301,23,COUNTIF($L$20:L557,"&lt;&gt;")&lt;2401,24,COUNTIF($L$20:L557,"&lt;&gt;")&lt;2501,25,COUNTIF($L$20:L557,"&lt;&gt;")&lt;2601,26,COUNTIF($L$20:L557,"&lt;&gt;")&lt;2701,27,COUNTIF($L$20:L557,"&lt;&gt;")&lt;2801,28,COUNTIF($L$20:L557,"&lt;&gt;")&lt;2901,29,COUNTIF($L$20:L557,"&lt;&gt;")&lt;3001,30),"")</f>
        <v/>
      </c>
      <c r="AM557" t="str">
        <f t="shared" si="40"/>
        <v/>
      </c>
      <c r="AN557" t="str">
        <f t="shared" si="44"/>
        <v/>
      </c>
      <c r="AP557" t="str">
        <f t="shared" si="43"/>
        <v/>
      </c>
      <c r="AQ557" t="str">
        <f>IF(AO557="","",COUNTIFS(AM557:$AM$3019,AO557))</f>
        <v/>
      </c>
    </row>
    <row r="558" spans="1:43" x14ac:dyDescent="0.25">
      <c r="A558" s="6" t="str">
        <f>IF(COUNT($A$20:A557)&lt;&gt;$B$4,IF(A557="","",A557+1),"")</f>
        <v/>
      </c>
      <c r="B558" s="3"/>
      <c r="C558" s="3"/>
      <c r="D558" s="122"/>
      <c r="E558" s="3"/>
      <c r="F558" s="3"/>
      <c r="G558" s="3"/>
      <c r="H558" s="3"/>
      <c r="I558" s="120"/>
      <c r="J558" s="3"/>
      <c r="K558" s="119" t="str" cm="1">
        <f t="array" ref="K558">IF(OR($J$14 = "A",$J$14 = "B",$J$14 = "C"),IF(I558="","",IF(LEN(I558)&gt;2,_xlfn.IFS(ISNUMBER(SEARCH("_",I558)),I558,ISNUMBER(SEARCH(", ",I558)),SUBSTITUTE(I558,", ","_"),ISNUMBER(SEARCH("/ ",I558)),SUBSTITUTE(I558,"/ ","_"),ISNUMBER(SEARCH(",",I558)),SUBSTITUTE(I558,",","_"),ISNUMBER(SEARCH("/",I558)),SUBSTITUTE(I558,"/","_"),ISNUMBER(SEARCH("",I558)),I558),I558)),IF(OR($J$14 = "J",$J$14 = "K"),"",IF(D558="","",IF(LEN(D558)&gt;2,_xlfn.IFS(ISNUMBER(SEARCH("_",D558)),D558,ISNUMBER(SEARCH(", ",D558)),SUBSTITUTE(D558,", ","_"),ISNUMBER(SEARCH("/ ",D558)),SUBSTITUTE(D558,"/ ","_"),ISNUMBER(SEARCH(",",D558)),SUBSTITUTE(D558,",","_"),ISNUMBER(SEARCH("/",D558)),SUBSTITUTE(D558,"/","_"),ISNUMBER(SEARCH("",D558)),D558),D558))))</f>
        <v/>
      </c>
      <c r="L558" s="1"/>
      <c r="M558" s="1" t="str">
        <f t="shared" si="41"/>
        <v/>
      </c>
      <c r="N558" s="94" t="str">
        <f>IF($L558="None","",IF(ISERROR(VLOOKUP($L558,Info!$B$4:$B$266,1,FALSE)),"",VLOOKUP($L558,Info!$B$4:$L$266,5,FALSE)))</f>
        <v/>
      </c>
      <c r="O558" s="94" t="str">
        <f>IF(K558="","",IF(AND($J$12&lt;&gt;"ABC",N558="3"),"BAC",IF(N558="3","ABC",IF($J$12&lt;&gt;"ABC",IF($J$10="Standard",VLOOKUP(K558,Info!$BE$4:$BF$481,2,FALSE),VLOOKUP(K558,Info!$BI$4:$BJ$482,2,FALSE)),IF($J$10="Standard",VLOOKUP(K558,Info!$AG$4:$AH$2994,2,FALSE),VLOOKUP(K558,Info!$AK$4:$AL$2997,2,FALSE))))))</f>
        <v/>
      </c>
      <c r="P558" s="94" t="str">
        <f>IF($L558="None","",IF(ISERROR(VLOOKUP($L558,Info!$B$4:$B$266,1,FALSE)),"",VLOOKUP($L558,Info!$B$4:$L$266,3,FALSE)))</f>
        <v/>
      </c>
      <c r="Q558" s="96" t="str">
        <f>IF($L558="None","",IF(ISERROR(VLOOKUP($L558,Info!$B$4:$B$266,1,FALSE)),"",VLOOKUP($L558,Info!$B$4:$L$266,4,FALSE)))</f>
        <v/>
      </c>
      <c r="R558" s="1"/>
      <c r="S558" s="6" t="str">
        <f t="shared" si="42"/>
        <v/>
      </c>
      <c r="T558" s="6" t="str">
        <f>IF($L558="None","",IF(ISERROR(VLOOKUP($L558,Info!$B$4:$B$266,1,FALSE)),"",VLOOKUP($L558,Info!$B$4:$L$266,11,FALSE)))</f>
        <v/>
      </c>
      <c r="U558" s="1"/>
      <c r="V558" s="1"/>
      <c r="W558" s="1"/>
      <c r="X558" s="1" t="str">
        <f>IF($L558="None","",IF(ISERROR(VLOOKUP($L558,Info!$B$4:$B$266,1,FALSE)),"",IF(OR(W558="Metallic Liquid Tight",W558="Non-Metallic Liquid Tight",W558="LSZH",W558="Greenfield"),VLOOKUP($L558,Info!$B$4:$L$266,7,FALSE),"N/A")))</f>
        <v/>
      </c>
      <c r="Y558" s="1"/>
      <c r="Z558" s="96" t="str">
        <f>IF($L558="None","",IF(ISERROR(VLOOKUP($L558,Info!$B$4:$B$266,1,FALSE)),"",VLOOKUP($L558,Info!$B$4:$L$266,9,FALSE)))</f>
        <v/>
      </c>
      <c r="AA558" s="96" t="str">
        <f>IF($L558="None","",IF(ISERROR(VLOOKUP($L558,Info!$B$4:$B$266,1,FALSE)),"",VLOOKUP($L558,Info!$B$4:$L$266,8,FALSE)))</f>
        <v/>
      </c>
      <c r="AB558" s="96" t="str">
        <f>IF($L558="None","",IF(ISERROR(VLOOKUP($L558,Info!$B$4:$B$266,1,FALSE)),"",VLOOKUP($L558,Info!$B$4:$L$266,10,FALSE)))</f>
        <v/>
      </c>
      <c r="AC558" s="1" t="str">
        <f>IF(W558="SO Cable","Black,White",IF(O558="","",IF(P558="","",IF($J$12&lt;&gt;"ABC",IF(P558&lt;="250",VLOOKUP(O558,Info!$AZ$4:$BB$22,3,FALSE),VLOOKUP(O558,Info!$AZ$23:$BB$39,3,FALSE)),IF(P558&lt;="250",VLOOKUP(O558,Info!$AO$4:$AQ$22,3,FALSE),VLOOKUP(O558,Info!$AO$23:$AP$39,3,FALSE))))))</f>
        <v/>
      </c>
      <c r="AD558" s="1"/>
      <c r="AE558" s="1" t="str">
        <f>IF($L558="None","",IF(ISERROR(VLOOKUP($L558,Info!$B$4:$B$266,1,FALSE)),"",VLOOKUP($L558,Info!$B$4:$L$266,4,FALSE)))</f>
        <v/>
      </c>
      <c r="AF558" s="1" t="str">
        <f>IF($L558="None","",IF(ISERROR(VLOOKUP($L558,Info!$B$4:$B$266,1,FALSE)),"",VLOOKUP($L558,Info!$B$4:$L$266,6,FALSE)))</f>
        <v/>
      </c>
      <c r="AG558" s="1"/>
      <c r="AH558" s="33" t="str" cm="1">
        <f t="array" ref="AH558">IF(AND(L558&lt;&gt;"",O558&lt;&gt;"",R558:S558&lt;&gt;"",W558:X558&lt;&gt;"",Z558:AA558&lt;&gt;"",AC558&lt;&gt;""),"Good","Bad")</f>
        <v>Bad</v>
      </c>
      <c r="AL558" t="str" cm="1">
        <f t="array" ref="AL558">IF(R558&gt;0,_xlfn.IFS(COUNTIF($L$20:L558,"&lt;&gt;")&lt;101,1,COUNTIF($L$20:L558,"&lt;&gt;")&lt;201,2,COUNTIF($L$20:L558,"&lt;&gt;")&lt;301,3,COUNTIF($L$20:L558,"&lt;&gt;")&lt;401,4,COUNTIF($L$20:L558,"&lt;&gt;")&lt;501,5,COUNTIF($L$20:L558,"&lt;&gt;")&lt;601,6,COUNTIF($L$20:L558,"&lt;&gt;")&lt;701,7,COUNTIF($L$20:L558,"&lt;&gt;")&lt;801,8,COUNTIF($L$20:L558,"&lt;&gt;")&lt;901,9,COUNTIF($L$20:L558,"&lt;&gt;")&lt;1001,10,COUNTIF($L$20:L558,"&lt;&gt;")&lt;1101,11,COUNTIF($L$20:L558,"&lt;&gt;")&lt;1201,12,COUNTIF($L$20:L558,"&lt;&gt;")&lt;1301,13,COUNTIF($L$20:L558,"&lt;&gt;")&lt;1401,14,COUNTIF($L$20:L558,"&lt;&gt;")&lt;1501,15,COUNTIF($L$20:L558,"&lt;&gt;")&lt;1601,16,COUNTIF($L$20:L558,"&lt;&gt;")&lt;1701,17,COUNTIF($L$20:L558,"&lt;&gt;")&lt;1801,18,COUNTIF($L$20:L558,"&lt;&gt;")&lt;1901,19,COUNTIF($L$20:L558,"&lt;&gt;")&lt;2001,20,COUNTIF($L$20:L558,"&lt;&gt;")&lt;2101,21,COUNTIF($L$20:L558,"&lt;&gt;")&lt;2201,22,COUNTIF($L$20:L558,"&lt;&gt;")&lt;2301,23,COUNTIF($L$20:L558,"&lt;&gt;")&lt;2401,24,COUNTIF($L$20:L558,"&lt;&gt;")&lt;2501,25,COUNTIF($L$20:L558,"&lt;&gt;")&lt;2601,26,COUNTIF($L$20:L558,"&lt;&gt;")&lt;2701,27,COUNTIF($L$20:L558,"&lt;&gt;")&lt;2801,28,COUNTIF($L$20:L558,"&lt;&gt;")&lt;2901,29,COUNTIF($L$20:L558,"&lt;&gt;")&lt;3001,30),"")</f>
        <v/>
      </c>
      <c r="AM558" t="str">
        <f t="shared" si="40"/>
        <v/>
      </c>
      <c r="AN558" t="str">
        <f t="shared" si="44"/>
        <v/>
      </c>
      <c r="AP558" t="str">
        <f t="shared" si="43"/>
        <v/>
      </c>
      <c r="AQ558" t="str">
        <f>IF(AO558="","",COUNTIFS(AM558:$AM$3019,AO558))</f>
        <v/>
      </c>
    </row>
    <row r="559" spans="1:43" x14ac:dyDescent="0.25">
      <c r="A559" s="6" t="str">
        <f>IF(COUNT($A$20:A558)&lt;&gt;$B$4,IF(A558="","",A558+1),"")</f>
        <v/>
      </c>
      <c r="B559" s="3"/>
      <c r="C559" s="3"/>
      <c r="D559" s="122"/>
      <c r="E559" s="3"/>
      <c r="F559" s="3"/>
      <c r="G559" s="3"/>
      <c r="H559" s="3"/>
      <c r="I559" s="120"/>
      <c r="J559" s="3"/>
      <c r="K559" s="119" t="str" cm="1">
        <f t="array" ref="K559">IF(OR($J$14 = "A",$J$14 = "B",$J$14 = "C"),IF(I559="","",IF(LEN(I559)&gt;2,_xlfn.IFS(ISNUMBER(SEARCH("_",I559)),I559,ISNUMBER(SEARCH(", ",I559)),SUBSTITUTE(I559,", ","_"),ISNUMBER(SEARCH("/ ",I559)),SUBSTITUTE(I559,"/ ","_"),ISNUMBER(SEARCH(",",I559)),SUBSTITUTE(I559,",","_"),ISNUMBER(SEARCH("/",I559)),SUBSTITUTE(I559,"/","_"),ISNUMBER(SEARCH("",I559)),I559),I559)),IF(OR($J$14 = "J",$J$14 = "K"),"",IF(D559="","",IF(LEN(D559)&gt;2,_xlfn.IFS(ISNUMBER(SEARCH("_",D559)),D559,ISNUMBER(SEARCH(", ",D559)),SUBSTITUTE(D559,", ","_"),ISNUMBER(SEARCH("/ ",D559)),SUBSTITUTE(D559,"/ ","_"),ISNUMBER(SEARCH(",",D559)),SUBSTITUTE(D559,",","_"),ISNUMBER(SEARCH("/",D559)),SUBSTITUTE(D559,"/","_"),ISNUMBER(SEARCH("",D559)),D559),D559))))</f>
        <v/>
      </c>
      <c r="L559" s="1"/>
      <c r="M559" s="1" t="str">
        <f t="shared" si="41"/>
        <v/>
      </c>
      <c r="N559" s="94" t="str">
        <f>IF($L559="None","",IF(ISERROR(VLOOKUP($L559,Info!$B$4:$B$266,1,FALSE)),"",VLOOKUP($L559,Info!$B$4:$L$266,5,FALSE)))</f>
        <v/>
      </c>
      <c r="O559" s="94" t="str">
        <f>IF(K559="","",IF(AND($J$12&lt;&gt;"ABC",N559="3"),"BAC",IF(N559="3","ABC",IF($J$12&lt;&gt;"ABC",IF($J$10="Standard",VLOOKUP(K559,Info!$BE$4:$BF$481,2,FALSE),VLOOKUP(K559,Info!$BI$4:$BJ$482,2,FALSE)),IF($J$10="Standard",VLOOKUP(K559,Info!$AG$4:$AH$2994,2,FALSE),VLOOKUP(K559,Info!$AK$4:$AL$2997,2,FALSE))))))</f>
        <v/>
      </c>
      <c r="P559" s="94" t="str">
        <f>IF($L559="None","",IF(ISERROR(VLOOKUP($L559,Info!$B$4:$B$266,1,FALSE)),"",VLOOKUP($L559,Info!$B$4:$L$266,3,FALSE)))</f>
        <v/>
      </c>
      <c r="Q559" s="96" t="str">
        <f>IF($L559="None","",IF(ISERROR(VLOOKUP($L559,Info!$B$4:$B$266,1,FALSE)),"",VLOOKUP($L559,Info!$B$4:$L$266,4,FALSE)))</f>
        <v/>
      </c>
      <c r="R559" s="1"/>
      <c r="S559" s="6" t="str">
        <f t="shared" si="42"/>
        <v/>
      </c>
      <c r="T559" s="6" t="str">
        <f>IF($L559="None","",IF(ISERROR(VLOOKUP($L559,Info!$B$4:$B$266,1,FALSE)),"",VLOOKUP($L559,Info!$B$4:$L$266,11,FALSE)))</f>
        <v/>
      </c>
      <c r="U559" s="1"/>
      <c r="V559" s="1"/>
      <c r="W559" s="1"/>
      <c r="X559" s="1" t="str">
        <f>IF($L559="None","",IF(ISERROR(VLOOKUP($L559,Info!$B$4:$B$266,1,FALSE)),"",IF(OR(W559="Metallic Liquid Tight",W559="Non-Metallic Liquid Tight",W559="LSZH",W559="Greenfield"),VLOOKUP($L559,Info!$B$4:$L$266,7,FALSE),"N/A")))</f>
        <v/>
      </c>
      <c r="Y559" s="1"/>
      <c r="Z559" s="96" t="str">
        <f>IF($L559="None","",IF(ISERROR(VLOOKUP($L559,Info!$B$4:$B$266,1,FALSE)),"",VLOOKUP($L559,Info!$B$4:$L$266,9,FALSE)))</f>
        <v/>
      </c>
      <c r="AA559" s="96" t="str">
        <f>IF($L559="None","",IF(ISERROR(VLOOKUP($L559,Info!$B$4:$B$266,1,FALSE)),"",VLOOKUP($L559,Info!$B$4:$L$266,8,FALSE)))</f>
        <v/>
      </c>
      <c r="AB559" s="96" t="str">
        <f>IF($L559="None","",IF(ISERROR(VLOOKUP($L559,Info!$B$4:$B$266,1,FALSE)),"",VLOOKUP($L559,Info!$B$4:$L$266,10,FALSE)))</f>
        <v/>
      </c>
      <c r="AC559" s="1" t="str">
        <f>IF(W559="SO Cable","Black,White",IF(O559="","",IF(P559="","",IF($J$12&lt;&gt;"ABC",IF(P559&lt;="250",VLOOKUP(O559,Info!$AZ$4:$BB$22,3,FALSE),VLOOKUP(O559,Info!$AZ$23:$BB$39,3,FALSE)),IF(P559&lt;="250",VLOOKUP(O559,Info!$AO$4:$AQ$22,3,FALSE),VLOOKUP(O559,Info!$AO$23:$AP$39,3,FALSE))))))</f>
        <v/>
      </c>
      <c r="AD559" s="1"/>
      <c r="AE559" s="1" t="str">
        <f>IF($L559="None","",IF(ISERROR(VLOOKUP($L559,Info!$B$4:$B$266,1,FALSE)),"",VLOOKUP($L559,Info!$B$4:$L$266,4,FALSE)))</f>
        <v/>
      </c>
      <c r="AF559" s="1" t="str">
        <f>IF($L559="None","",IF(ISERROR(VLOOKUP($L559,Info!$B$4:$B$266,1,FALSE)),"",VLOOKUP($L559,Info!$B$4:$L$266,6,FALSE)))</f>
        <v/>
      </c>
      <c r="AG559" s="1"/>
      <c r="AH559" s="33" t="str" cm="1">
        <f t="array" ref="AH559">IF(AND(L559&lt;&gt;"",O559&lt;&gt;"",R559:S559&lt;&gt;"",W559:X559&lt;&gt;"",Z559:AA559&lt;&gt;"",AC559&lt;&gt;""),"Good","Bad")</f>
        <v>Bad</v>
      </c>
      <c r="AL559" t="str" cm="1">
        <f t="array" ref="AL559">IF(R559&gt;0,_xlfn.IFS(COUNTIF($L$20:L559,"&lt;&gt;")&lt;101,1,COUNTIF($L$20:L559,"&lt;&gt;")&lt;201,2,COUNTIF($L$20:L559,"&lt;&gt;")&lt;301,3,COUNTIF($L$20:L559,"&lt;&gt;")&lt;401,4,COUNTIF($L$20:L559,"&lt;&gt;")&lt;501,5,COUNTIF($L$20:L559,"&lt;&gt;")&lt;601,6,COUNTIF($L$20:L559,"&lt;&gt;")&lt;701,7,COUNTIF($L$20:L559,"&lt;&gt;")&lt;801,8,COUNTIF($L$20:L559,"&lt;&gt;")&lt;901,9,COUNTIF($L$20:L559,"&lt;&gt;")&lt;1001,10,COUNTIF($L$20:L559,"&lt;&gt;")&lt;1101,11,COUNTIF($L$20:L559,"&lt;&gt;")&lt;1201,12,COUNTIF($L$20:L559,"&lt;&gt;")&lt;1301,13,COUNTIF($L$20:L559,"&lt;&gt;")&lt;1401,14,COUNTIF($L$20:L559,"&lt;&gt;")&lt;1501,15,COUNTIF($L$20:L559,"&lt;&gt;")&lt;1601,16,COUNTIF($L$20:L559,"&lt;&gt;")&lt;1701,17,COUNTIF($L$20:L559,"&lt;&gt;")&lt;1801,18,COUNTIF($L$20:L559,"&lt;&gt;")&lt;1901,19,COUNTIF($L$20:L559,"&lt;&gt;")&lt;2001,20,COUNTIF($L$20:L559,"&lt;&gt;")&lt;2101,21,COUNTIF($L$20:L559,"&lt;&gt;")&lt;2201,22,COUNTIF($L$20:L559,"&lt;&gt;")&lt;2301,23,COUNTIF($L$20:L559,"&lt;&gt;")&lt;2401,24,COUNTIF($L$20:L559,"&lt;&gt;")&lt;2501,25,COUNTIF($L$20:L559,"&lt;&gt;")&lt;2601,26,COUNTIF($L$20:L559,"&lt;&gt;")&lt;2701,27,COUNTIF($L$20:L559,"&lt;&gt;")&lt;2801,28,COUNTIF($L$20:L559,"&lt;&gt;")&lt;2901,29,COUNTIF($L$20:L559,"&lt;&gt;")&lt;3001,30),"")</f>
        <v/>
      </c>
      <c r="AM559" t="str">
        <f t="shared" si="40"/>
        <v/>
      </c>
      <c r="AN559" t="str">
        <f t="shared" si="44"/>
        <v/>
      </c>
      <c r="AP559" t="str">
        <f t="shared" si="43"/>
        <v/>
      </c>
      <c r="AQ559" t="str">
        <f>IF(AO559="","",COUNTIFS(AM559:$AM$3019,AO559))</f>
        <v/>
      </c>
    </row>
    <row r="560" spans="1:43" x14ac:dyDescent="0.25">
      <c r="A560" s="6" t="str">
        <f>IF(COUNT($A$20:A559)&lt;&gt;$B$4,IF(A559="","",A559+1),"")</f>
        <v/>
      </c>
      <c r="B560" s="3"/>
      <c r="C560" s="3"/>
      <c r="D560" s="122"/>
      <c r="E560" s="3"/>
      <c r="F560" s="3"/>
      <c r="G560" s="3"/>
      <c r="H560" s="3"/>
      <c r="I560" s="120"/>
      <c r="J560" s="3"/>
      <c r="K560" s="119" t="str" cm="1">
        <f t="array" ref="K560">IF(OR($J$14 = "A",$J$14 = "B",$J$14 = "C"),IF(I560="","",IF(LEN(I560)&gt;2,_xlfn.IFS(ISNUMBER(SEARCH("_",I560)),I560,ISNUMBER(SEARCH(", ",I560)),SUBSTITUTE(I560,", ","_"),ISNUMBER(SEARCH("/ ",I560)),SUBSTITUTE(I560,"/ ","_"),ISNUMBER(SEARCH(",",I560)),SUBSTITUTE(I560,",","_"),ISNUMBER(SEARCH("/",I560)),SUBSTITUTE(I560,"/","_"),ISNUMBER(SEARCH("",I560)),I560),I560)),IF(OR($J$14 = "J",$J$14 = "K"),"",IF(D560="","",IF(LEN(D560)&gt;2,_xlfn.IFS(ISNUMBER(SEARCH("_",D560)),D560,ISNUMBER(SEARCH(", ",D560)),SUBSTITUTE(D560,", ","_"),ISNUMBER(SEARCH("/ ",D560)),SUBSTITUTE(D560,"/ ","_"),ISNUMBER(SEARCH(",",D560)),SUBSTITUTE(D560,",","_"),ISNUMBER(SEARCH("/",D560)),SUBSTITUTE(D560,"/","_"),ISNUMBER(SEARCH("",D560)),D560),D560))))</f>
        <v/>
      </c>
      <c r="L560" s="1"/>
      <c r="M560" s="1" t="str">
        <f t="shared" si="41"/>
        <v/>
      </c>
      <c r="N560" s="94" t="str">
        <f>IF($L560="None","",IF(ISERROR(VLOOKUP($L560,Info!$B$4:$B$266,1,FALSE)),"",VLOOKUP($L560,Info!$B$4:$L$266,5,FALSE)))</f>
        <v/>
      </c>
      <c r="O560" s="94" t="str">
        <f>IF(K560="","",IF(AND($J$12&lt;&gt;"ABC",N560="3"),"BAC",IF(N560="3","ABC",IF($J$12&lt;&gt;"ABC",IF($J$10="Standard",VLOOKUP(K560,Info!$BE$4:$BF$481,2,FALSE),VLOOKUP(K560,Info!$BI$4:$BJ$482,2,FALSE)),IF($J$10="Standard",VLOOKUP(K560,Info!$AG$4:$AH$2994,2,FALSE),VLOOKUP(K560,Info!$AK$4:$AL$2997,2,FALSE))))))</f>
        <v/>
      </c>
      <c r="P560" s="94" t="str">
        <f>IF($L560="None","",IF(ISERROR(VLOOKUP($L560,Info!$B$4:$B$266,1,FALSE)),"",VLOOKUP($L560,Info!$B$4:$L$266,3,FALSE)))</f>
        <v/>
      </c>
      <c r="Q560" s="96" t="str">
        <f>IF($L560="None","",IF(ISERROR(VLOOKUP($L560,Info!$B$4:$B$266,1,FALSE)),"",VLOOKUP($L560,Info!$B$4:$L$266,4,FALSE)))</f>
        <v/>
      </c>
      <c r="R560" s="1"/>
      <c r="S560" s="6" t="str">
        <f t="shared" si="42"/>
        <v/>
      </c>
      <c r="T560" s="6" t="str">
        <f>IF($L560="None","",IF(ISERROR(VLOOKUP($L560,Info!$B$4:$B$266,1,FALSE)),"",VLOOKUP($L560,Info!$B$4:$L$266,11,FALSE)))</f>
        <v/>
      </c>
      <c r="U560" s="1"/>
      <c r="V560" s="1"/>
      <c r="W560" s="1"/>
      <c r="X560" s="1" t="str">
        <f>IF($L560="None","",IF(ISERROR(VLOOKUP($L560,Info!$B$4:$B$266,1,FALSE)),"",IF(OR(W560="Metallic Liquid Tight",W560="Non-Metallic Liquid Tight",W560="LSZH",W560="Greenfield"),VLOOKUP($L560,Info!$B$4:$L$266,7,FALSE),"N/A")))</f>
        <v/>
      </c>
      <c r="Y560" s="1"/>
      <c r="Z560" s="96" t="str">
        <f>IF($L560="None","",IF(ISERROR(VLOOKUP($L560,Info!$B$4:$B$266,1,FALSE)),"",VLOOKUP($L560,Info!$B$4:$L$266,9,FALSE)))</f>
        <v/>
      </c>
      <c r="AA560" s="96" t="str">
        <f>IF($L560="None","",IF(ISERROR(VLOOKUP($L560,Info!$B$4:$B$266,1,FALSE)),"",VLOOKUP($L560,Info!$B$4:$L$266,8,FALSE)))</f>
        <v/>
      </c>
      <c r="AB560" s="96" t="str">
        <f>IF($L560="None","",IF(ISERROR(VLOOKUP($L560,Info!$B$4:$B$266,1,FALSE)),"",VLOOKUP($L560,Info!$B$4:$L$266,10,FALSE)))</f>
        <v/>
      </c>
      <c r="AC560" s="1" t="str">
        <f>IF(W560="SO Cable","Black,White",IF(O560="","",IF(P560="","",IF($J$12&lt;&gt;"ABC",IF(P560&lt;="250",VLOOKUP(O560,Info!$AZ$4:$BB$22,3,FALSE),VLOOKUP(O560,Info!$AZ$23:$BB$39,3,FALSE)),IF(P560&lt;="250",VLOOKUP(O560,Info!$AO$4:$AQ$22,3,FALSE),VLOOKUP(O560,Info!$AO$23:$AP$39,3,FALSE))))))</f>
        <v/>
      </c>
      <c r="AD560" s="1"/>
      <c r="AE560" s="1" t="str">
        <f>IF($L560="None","",IF(ISERROR(VLOOKUP($L560,Info!$B$4:$B$266,1,FALSE)),"",VLOOKUP($L560,Info!$B$4:$L$266,4,FALSE)))</f>
        <v/>
      </c>
      <c r="AF560" s="1" t="str">
        <f>IF($L560="None","",IF(ISERROR(VLOOKUP($L560,Info!$B$4:$B$266,1,FALSE)),"",VLOOKUP($L560,Info!$B$4:$L$266,6,FALSE)))</f>
        <v/>
      </c>
      <c r="AG560" s="1"/>
      <c r="AH560" s="33" t="str" cm="1">
        <f t="array" ref="AH560">IF(AND(L560&lt;&gt;"",O560&lt;&gt;"",R560:S560&lt;&gt;"",W560:X560&lt;&gt;"",Z560:AA560&lt;&gt;"",AC560&lt;&gt;""),"Good","Bad")</f>
        <v>Bad</v>
      </c>
      <c r="AL560" t="str" cm="1">
        <f t="array" ref="AL560">IF(R560&gt;0,_xlfn.IFS(COUNTIF($L$20:L560,"&lt;&gt;")&lt;101,1,COUNTIF($L$20:L560,"&lt;&gt;")&lt;201,2,COUNTIF($L$20:L560,"&lt;&gt;")&lt;301,3,COUNTIF($L$20:L560,"&lt;&gt;")&lt;401,4,COUNTIF($L$20:L560,"&lt;&gt;")&lt;501,5,COUNTIF($L$20:L560,"&lt;&gt;")&lt;601,6,COUNTIF($L$20:L560,"&lt;&gt;")&lt;701,7,COUNTIF($L$20:L560,"&lt;&gt;")&lt;801,8,COUNTIF($L$20:L560,"&lt;&gt;")&lt;901,9,COUNTIF($L$20:L560,"&lt;&gt;")&lt;1001,10,COUNTIF($L$20:L560,"&lt;&gt;")&lt;1101,11,COUNTIF($L$20:L560,"&lt;&gt;")&lt;1201,12,COUNTIF($L$20:L560,"&lt;&gt;")&lt;1301,13,COUNTIF($L$20:L560,"&lt;&gt;")&lt;1401,14,COUNTIF($L$20:L560,"&lt;&gt;")&lt;1501,15,COUNTIF($L$20:L560,"&lt;&gt;")&lt;1601,16,COUNTIF($L$20:L560,"&lt;&gt;")&lt;1701,17,COUNTIF($L$20:L560,"&lt;&gt;")&lt;1801,18,COUNTIF($L$20:L560,"&lt;&gt;")&lt;1901,19,COUNTIF($L$20:L560,"&lt;&gt;")&lt;2001,20,COUNTIF($L$20:L560,"&lt;&gt;")&lt;2101,21,COUNTIF($L$20:L560,"&lt;&gt;")&lt;2201,22,COUNTIF($L$20:L560,"&lt;&gt;")&lt;2301,23,COUNTIF($L$20:L560,"&lt;&gt;")&lt;2401,24,COUNTIF($L$20:L560,"&lt;&gt;")&lt;2501,25,COUNTIF($L$20:L560,"&lt;&gt;")&lt;2601,26,COUNTIF($L$20:L560,"&lt;&gt;")&lt;2701,27,COUNTIF($L$20:L560,"&lt;&gt;")&lt;2801,28,COUNTIF($L$20:L560,"&lt;&gt;")&lt;2901,29,COUNTIF($L$20:L560,"&lt;&gt;")&lt;3001,30),"")</f>
        <v/>
      </c>
      <c r="AM560" t="str">
        <f t="shared" si="40"/>
        <v/>
      </c>
      <c r="AN560" t="str">
        <f t="shared" si="44"/>
        <v/>
      </c>
      <c r="AP560" t="str">
        <f t="shared" si="43"/>
        <v/>
      </c>
      <c r="AQ560" t="str">
        <f>IF(AO560="","",COUNTIFS(AM560:$AM$3019,AO560))</f>
        <v/>
      </c>
    </row>
    <row r="561" spans="1:43" x14ac:dyDescent="0.25">
      <c r="A561" s="6" t="str">
        <f>IF(COUNT($A$20:A560)&lt;&gt;$B$4,IF(A560="","",A560+1),"")</f>
        <v/>
      </c>
      <c r="B561" s="3"/>
      <c r="C561" s="3"/>
      <c r="D561" s="122"/>
      <c r="E561" s="3"/>
      <c r="F561" s="3"/>
      <c r="G561" s="3"/>
      <c r="H561" s="3"/>
      <c r="I561" s="120"/>
      <c r="J561" s="3"/>
      <c r="K561" s="119" t="str" cm="1">
        <f t="array" ref="K561">IF(OR($J$14 = "A",$J$14 = "B",$J$14 = "C"),IF(I561="","",IF(LEN(I561)&gt;2,_xlfn.IFS(ISNUMBER(SEARCH("_",I561)),I561,ISNUMBER(SEARCH(", ",I561)),SUBSTITUTE(I561,", ","_"),ISNUMBER(SEARCH("/ ",I561)),SUBSTITUTE(I561,"/ ","_"),ISNUMBER(SEARCH(",",I561)),SUBSTITUTE(I561,",","_"),ISNUMBER(SEARCH("/",I561)),SUBSTITUTE(I561,"/","_"),ISNUMBER(SEARCH("",I561)),I561),I561)),IF(OR($J$14 = "J",$J$14 = "K"),"",IF(D561="","",IF(LEN(D561)&gt;2,_xlfn.IFS(ISNUMBER(SEARCH("_",D561)),D561,ISNUMBER(SEARCH(", ",D561)),SUBSTITUTE(D561,", ","_"),ISNUMBER(SEARCH("/ ",D561)),SUBSTITUTE(D561,"/ ","_"),ISNUMBER(SEARCH(",",D561)),SUBSTITUTE(D561,",","_"),ISNUMBER(SEARCH("/",D561)),SUBSTITUTE(D561,"/","_"),ISNUMBER(SEARCH("",D561)),D561),D561))))</f>
        <v/>
      </c>
      <c r="L561" s="1"/>
      <c r="M561" s="1" t="str">
        <f t="shared" si="41"/>
        <v/>
      </c>
      <c r="N561" s="94" t="str">
        <f>IF($L561="None","",IF(ISERROR(VLOOKUP($L561,Info!$B$4:$B$266,1,FALSE)),"",VLOOKUP($L561,Info!$B$4:$L$266,5,FALSE)))</f>
        <v/>
      </c>
      <c r="O561" s="94" t="str">
        <f>IF(K561="","",IF(AND($J$12&lt;&gt;"ABC",N561="3"),"BAC",IF(N561="3","ABC",IF($J$12&lt;&gt;"ABC",IF($J$10="Standard",VLOOKUP(K561,Info!$BE$4:$BF$481,2,FALSE),VLOOKUP(K561,Info!$BI$4:$BJ$482,2,FALSE)),IF($J$10="Standard",VLOOKUP(K561,Info!$AG$4:$AH$2994,2,FALSE),VLOOKUP(K561,Info!$AK$4:$AL$2997,2,FALSE))))))</f>
        <v/>
      </c>
      <c r="P561" s="94" t="str">
        <f>IF($L561="None","",IF(ISERROR(VLOOKUP($L561,Info!$B$4:$B$266,1,FALSE)),"",VLOOKUP($L561,Info!$B$4:$L$266,3,FALSE)))</f>
        <v/>
      </c>
      <c r="Q561" s="96" t="str">
        <f>IF($L561="None","",IF(ISERROR(VLOOKUP($L561,Info!$B$4:$B$266,1,FALSE)),"",VLOOKUP($L561,Info!$B$4:$L$266,4,FALSE)))</f>
        <v/>
      </c>
      <c r="R561" s="1"/>
      <c r="S561" s="6" t="str">
        <f t="shared" si="42"/>
        <v/>
      </c>
      <c r="T561" s="6" t="str">
        <f>IF($L561="None","",IF(ISERROR(VLOOKUP($L561,Info!$B$4:$B$266,1,FALSE)),"",VLOOKUP($L561,Info!$B$4:$L$266,11,FALSE)))</f>
        <v/>
      </c>
      <c r="U561" s="1"/>
      <c r="V561" s="1"/>
      <c r="W561" s="1"/>
      <c r="X561" s="1" t="str">
        <f>IF($L561="None","",IF(ISERROR(VLOOKUP($L561,Info!$B$4:$B$266,1,FALSE)),"",IF(OR(W561="Metallic Liquid Tight",W561="Non-Metallic Liquid Tight",W561="LSZH",W561="Greenfield"),VLOOKUP($L561,Info!$B$4:$L$266,7,FALSE),"N/A")))</f>
        <v/>
      </c>
      <c r="Y561" s="1"/>
      <c r="Z561" s="96" t="str">
        <f>IF($L561="None","",IF(ISERROR(VLOOKUP($L561,Info!$B$4:$B$266,1,FALSE)),"",VLOOKUP($L561,Info!$B$4:$L$266,9,FALSE)))</f>
        <v/>
      </c>
      <c r="AA561" s="96" t="str">
        <f>IF($L561="None","",IF(ISERROR(VLOOKUP($L561,Info!$B$4:$B$266,1,FALSE)),"",VLOOKUP($L561,Info!$B$4:$L$266,8,FALSE)))</f>
        <v/>
      </c>
      <c r="AB561" s="96" t="str">
        <f>IF($L561="None","",IF(ISERROR(VLOOKUP($L561,Info!$B$4:$B$266,1,FALSE)),"",VLOOKUP($L561,Info!$B$4:$L$266,10,FALSE)))</f>
        <v/>
      </c>
      <c r="AC561" s="1" t="str">
        <f>IF(W561="SO Cable","Black,White",IF(O561="","",IF(P561="","",IF($J$12&lt;&gt;"ABC",IF(P561&lt;="250",VLOOKUP(O561,Info!$AZ$4:$BB$22,3,FALSE),VLOOKUP(O561,Info!$AZ$23:$BB$39,3,FALSE)),IF(P561&lt;="250",VLOOKUP(O561,Info!$AO$4:$AQ$22,3,FALSE),VLOOKUP(O561,Info!$AO$23:$AP$39,3,FALSE))))))</f>
        <v/>
      </c>
      <c r="AD561" s="1"/>
      <c r="AE561" s="1" t="str">
        <f>IF($L561="None","",IF(ISERROR(VLOOKUP($L561,Info!$B$4:$B$266,1,FALSE)),"",VLOOKUP($L561,Info!$B$4:$L$266,4,FALSE)))</f>
        <v/>
      </c>
      <c r="AF561" s="1" t="str">
        <f>IF($L561="None","",IF(ISERROR(VLOOKUP($L561,Info!$B$4:$B$266,1,FALSE)),"",VLOOKUP($L561,Info!$B$4:$L$266,6,FALSE)))</f>
        <v/>
      </c>
      <c r="AG561" s="1"/>
      <c r="AH561" s="33" t="str" cm="1">
        <f t="array" ref="AH561">IF(AND(L561&lt;&gt;"",O561&lt;&gt;"",R561:S561&lt;&gt;"",W561:X561&lt;&gt;"",Z561:AA561&lt;&gt;"",AC561&lt;&gt;""),"Good","Bad")</f>
        <v>Bad</v>
      </c>
      <c r="AL561" t="str" cm="1">
        <f t="array" ref="AL561">IF(R561&gt;0,_xlfn.IFS(COUNTIF($L$20:L561,"&lt;&gt;")&lt;101,1,COUNTIF($L$20:L561,"&lt;&gt;")&lt;201,2,COUNTIF($L$20:L561,"&lt;&gt;")&lt;301,3,COUNTIF($L$20:L561,"&lt;&gt;")&lt;401,4,COUNTIF($L$20:L561,"&lt;&gt;")&lt;501,5,COUNTIF($L$20:L561,"&lt;&gt;")&lt;601,6,COUNTIF($L$20:L561,"&lt;&gt;")&lt;701,7,COUNTIF($L$20:L561,"&lt;&gt;")&lt;801,8,COUNTIF($L$20:L561,"&lt;&gt;")&lt;901,9,COUNTIF($L$20:L561,"&lt;&gt;")&lt;1001,10,COUNTIF($L$20:L561,"&lt;&gt;")&lt;1101,11,COUNTIF($L$20:L561,"&lt;&gt;")&lt;1201,12,COUNTIF($L$20:L561,"&lt;&gt;")&lt;1301,13,COUNTIF($L$20:L561,"&lt;&gt;")&lt;1401,14,COUNTIF($L$20:L561,"&lt;&gt;")&lt;1501,15,COUNTIF($L$20:L561,"&lt;&gt;")&lt;1601,16,COUNTIF($L$20:L561,"&lt;&gt;")&lt;1701,17,COUNTIF($L$20:L561,"&lt;&gt;")&lt;1801,18,COUNTIF($L$20:L561,"&lt;&gt;")&lt;1901,19,COUNTIF($L$20:L561,"&lt;&gt;")&lt;2001,20,COUNTIF($L$20:L561,"&lt;&gt;")&lt;2101,21,COUNTIF($L$20:L561,"&lt;&gt;")&lt;2201,22,COUNTIF($L$20:L561,"&lt;&gt;")&lt;2301,23,COUNTIF($L$20:L561,"&lt;&gt;")&lt;2401,24,COUNTIF($L$20:L561,"&lt;&gt;")&lt;2501,25,COUNTIF($L$20:L561,"&lt;&gt;")&lt;2601,26,COUNTIF($L$20:L561,"&lt;&gt;")&lt;2701,27,COUNTIF($L$20:L561,"&lt;&gt;")&lt;2801,28,COUNTIF($L$20:L561,"&lt;&gt;")&lt;2901,29,COUNTIF($L$20:L561,"&lt;&gt;")&lt;3001,30),"")</f>
        <v/>
      </c>
      <c r="AM561" t="str">
        <f t="shared" si="40"/>
        <v/>
      </c>
      <c r="AN561" t="str">
        <f t="shared" si="44"/>
        <v/>
      </c>
      <c r="AP561" t="str">
        <f t="shared" si="43"/>
        <v/>
      </c>
      <c r="AQ561" t="str">
        <f>IF(AO561="","",COUNTIFS(AM561:$AM$3019,AO561))</f>
        <v/>
      </c>
    </row>
    <row r="562" spans="1:43" x14ac:dyDescent="0.25">
      <c r="A562" s="6" t="str">
        <f>IF(COUNT($A$20:A561)&lt;&gt;$B$4,IF(A561="","",A561+1),"")</f>
        <v/>
      </c>
      <c r="B562" s="3"/>
      <c r="C562" s="3"/>
      <c r="D562" s="122"/>
      <c r="E562" s="3"/>
      <c r="F562" s="3"/>
      <c r="G562" s="3"/>
      <c r="H562" s="3"/>
      <c r="I562" s="120"/>
      <c r="J562" s="3"/>
      <c r="K562" s="119" t="str" cm="1">
        <f t="array" ref="K562">IF(OR($J$14 = "A",$J$14 = "B",$J$14 = "C"),IF(I562="","",IF(LEN(I562)&gt;2,_xlfn.IFS(ISNUMBER(SEARCH("_",I562)),I562,ISNUMBER(SEARCH(", ",I562)),SUBSTITUTE(I562,", ","_"),ISNUMBER(SEARCH("/ ",I562)),SUBSTITUTE(I562,"/ ","_"),ISNUMBER(SEARCH(",",I562)),SUBSTITUTE(I562,",","_"),ISNUMBER(SEARCH("/",I562)),SUBSTITUTE(I562,"/","_"),ISNUMBER(SEARCH("",I562)),I562),I562)),IF(OR($J$14 = "J",$J$14 = "K"),"",IF(D562="","",IF(LEN(D562)&gt;2,_xlfn.IFS(ISNUMBER(SEARCH("_",D562)),D562,ISNUMBER(SEARCH(", ",D562)),SUBSTITUTE(D562,", ","_"),ISNUMBER(SEARCH("/ ",D562)),SUBSTITUTE(D562,"/ ","_"),ISNUMBER(SEARCH(",",D562)),SUBSTITUTE(D562,",","_"),ISNUMBER(SEARCH("/",D562)),SUBSTITUTE(D562,"/","_"),ISNUMBER(SEARCH("",D562)),D562),D562))))</f>
        <v/>
      </c>
      <c r="L562" s="1"/>
      <c r="M562" s="1" t="str">
        <f t="shared" si="41"/>
        <v/>
      </c>
      <c r="N562" s="94" t="str">
        <f>IF($L562="None","",IF(ISERROR(VLOOKUP($L562,Info!$B$4:$B$266,1,FALSE)),"",VLOOKUP($L562,Info!$B$4:$L$266,5,FALSE)))</f>
        <v/>
      </c>
      <c r="O562" s="94" t="str">
        <f>IF(K562="","",IF(AND($J$12&lt;&gt;"ABC",N562="3"),"BAC",IF(N562="3","ABC",IF($J$12&lt;&gt;"ABC",IF($J$10="Standard",VLOOKUP(K562,Info!$BE$4:$BF$481,2,FALSE),VLOOKUP(K562,Info!$BI$4:$BJ$482,2,FALSE)),IF($J$10="Standard",VLOOKUP(K562,Info!$AG$4:$AH$2994,2,FALSE),VLOOKUP(K562,Info!$AK$4:$AL$2997,2,FALSE))))))</f>
        <v/>
      </c>
      <c r="P562" s="94" t="str">
        <f>IF($L562="None","",IF(ISERROR(VLOOKUP($L562,Info!$B$4:$B$266,1,FALSE)),"",VLOOKUP($L562,Info!$B$4:$L$266,3,FALSE)))</f>
        <v/>
      </c>
      <c r="Q562" s="96" t="str">
        <f>IF($L562="None","",IF(ISERROR(VLOOKUP($L562,Info!$B$4:$B$266,1,FALSE)),"",VLOOKUP($L562,Info!$B$4:$L$266,4,FALSE)))</f>
        <v/>
      </c>
      <c r="R562" s="1"/>
      <c r="S562" s="6" t="str">
        <f t="shared" si="42"/>
        <v/>
      </c>
      <c r="T562" s="6" t="str">
        <f>IF($L562="None","",IF(ISERROR(VLOOKUP($L562,Info!$B$4:$B$266,1,FALSE)),"",VLOOKUP($L562,Info!$B$4:$L$266,11,FALSE)))</f>
        <v/>
      </c>
      <c r="U562" s="1"/>
      <c r="V562" s="1"/>
      <c r="W562" s="1"/>
      <c r="X562" s="1" t="str">
        <f>IF($L562="None","",IF(ISERROR(VLOOKUP($L562,Info!$B$4:$B$266,1,FALSE)),"",IF(OR(W562="Metallic Liquid Tight",W562="Non-Metallic Liquid Tight",W562="LSZH",W562="Greenfield"),VLOOKUP($L562,Info!$B$4:$L$266,7,FALSE),"N/A")))</f>
        <v/>
      </c>
      <c r="Y562" s="1"/>
      <c r="Z562" s="96" t="str">
        <f>IF($L562="None","",IF(ISERROR(VLOOKUP($L562,Info!$B$4:$B$266,1,FALSE)),"",VLOOKUP($L562,Info!$B$4:$L$266,9,FALSE)))</f>
        <v/>
      </c>
      <c r="AA562" s="96" t="str">
        <f>IF($L562="None","",IF(ISERROR(VLOOKUP($L562,Info!$B$4:$B$266,1,FALSE)),"",VLOOKUP($L562,Info!$B$4:$L$266,8,FALSE)))</f>
        <v/>
      </c>
      <c r="AB562" s="96" t="str">
        <f>IF($L562="None","",IF(ISERROR(VLOOKUP($L562,Info!$B$4:$B$266,1,FALSE)),"",VLOOKUP($L562,Info!$B$4:$L$266,10,FALSE)))</f>
        <v/>
      </c>
      <c r="AC562" s="1" t="str">
        <f>IF(W562="SO Cable","Black,White",IF(O562="","",IF(P562="","",IF($J$12&lt;&gt;"ABC",IF(P562&lt;="250",VLOOKUP(O562,Info!$AZ$4:$BB$22,3,FALSE),VLOOKUP(O562,Info!$AZ$23:$BB$39,3,FALSE)),IF(P562&lt;="250",VLOOKUP(O562,Info!$AO$4:$AQ$22,3,FALSE),VLOOKUP(O562,Info!$AO$23:$AP$39,3,FALSE))))))</f>
        <v/>
      </c>
      <c r="AD562" s="1"/>
      <c r="AE562" s="1" t="str">
        <f>IF($L562="None","",IF(ISERROR(VLOOKUP($L562,Info!$B$4:$B$266,1,FALSE)),"",VLOOKUP($L562,Info!$B$4:$L$266,4,FALSE)))</f>
        <v/>
      </c>
      <c r="AF562" s="1" t="str">
        <f>IF($L562="None","",IF(ISERROR(VLOOKUP($L562,Info!$B$4:$B$266,1,FALSE)),"",VLOOKUP($L562,Info!$B$4:$L$266,6,FALSE)))</f>
        <v/>
      </c>
      <c r="AG562" s="1"/>
      <c r="AH562" s="33" t="str" cm="1">
        <f t="array" ref="AH562">IF(AND(L562&lt;&gt;"",O562&lt;&gt;"",R562:S562&lt;&gt;"",W562:X562&lt;&gt;"",Z562:AA562&lt;&gt;"",AC562&lt;&gt;""),"Good","Bad")</f>
        <v>Bad</v>
      </c>
      <c r="AL562" t="str" cm="1">
        <f t="array" ref="AL562">IF(R562&gt;0,_xlfn.IFS(COUNTIF($L$20:L562,"&lt;&gt;")&lt;101,1,COUNTIF($L$20:L562,"&lt;&gt;")&lt;201,2,COUNTIF($L$20:L562,"&lt;&gt;")&lt;301,3,COUNTIF($L$20:L562,"&lt;&gt;")&lt;401,4,COUNTIF($L$20:L562,"&lt;&gt;")&lt;501,5,COUNTIF($L$20:L562,"&lt;&gt;")&lt;601,6,COUNTIF($L$20:L562,"&lt;&gt;")&lt;701,7,COUNTIF($L$20:L562,"&lt;&gt;")&lt;801,8,COUNTIF($L$20:L562,"&lt;&gt;")&lt;901,9,COUNTIF($L$20:L562,"&lt;&gt;")&lt;1001,10,COUNTIF($L$20:L562,"&lt;&gt;")&lt;1101,11,COUNTIF($L$20:L562,"&lt;&gt;")&lt;1201,12,COUNTIF($L$20:L562,"&lt;&gt;")&lt;1301,13,COUNTIF($L$20:L562,"&lt;&gt;")&lt;1401,14,COUNTIF($L$20:L562,"&lt;&gt;")&lt;1501,15,COUNTIF($L$20:L562,"&lt;&gt;")&lt;1601,16,COUNTIF($L$20:L562,"&lt;&gt;")&lt;1701,17,COUNTIF($L$20:L562,"&lt;&gt;")&lt;1801,18,COUNTIF($L$20:L562,"&lt;&gt;")&lt;1901,19,COUNTIF($L$20:L562,"&lt;&gt;")&lt;2001,20,COUNTIF($L$20:L562,"&lt;&gt;")&lt;2101,21,COUNTIF($L$20:L562,"&lt;&gt;")&lt;2201,22,COUNTIF($L$20:L562,"&lt;&gt;")&lt;2301,23,COUNTIF($L$20:L562,"&lt;&gt;")&lt;2401,24,COUNTIF($L$20:L562,"&lt;&gt;")&lt;2501,25,COUNTIF($L$20:L562,"&lt;&gt;")&lt;2601,26,COUNTIF($L$20:L562,"&lt;&gt;")&lt;2701,27,COUNTIF($L$20:L562,"&lt;&gt;")&lt;2801,28,COUNTIF($L$20:L562,"&lt;&gt;")&lt;2901,29,COUNTIF($L$20:L562,"&lt;&gt;")&lt;3001,30),"")</f>
        <v/>
      </c>
      <c r="AM562" t="str">
        <f t="shared" si="40"/>
        <v/>
      </c>
      <c r="AN562" t="str">
        <f t="shared" si="44"/>
        <v/>
      </c>
      <c r="AP562" t="str">
        <f t="shared" si="43"/>
        <v/>
      </c>
      <c r="AQ562" t="str">
        <f>IF(AO562="","",COUNTIFS(AM562:$AM$3019,AO562))</f>
        <v/>
      </c>
    </row>
    <row r="563" spans="1:43" x14ac:dyDescent="0.25">
      <c r="A563" s="6" t="str">
        <f>IF(COUNT($A$20:A562)&lt;&gt;$B$4,IF(A562="","",A562+1),"")</f>
        <v/>
      </c>
      <c r="B563" s="3"/>
      <c r="C563" s="3"/>
      <c r="D563" s="122"/>
      <c r="E563" s="3"/>
      <c r="F563" s="3"/>
      <c r="G563" s="3"/>
      <c r="H563" s="3"/>
      <c r="I563" s="120"/>
      <c r="J563" s="3"/>
      <c r="K563" s="119" t="str" cm="1">
        <f t="array" ref="K563">IF(OR($J$14 = "A",$J$14 = "B",$J$14 = "C"),IF(I563="","",IF(LEN(I563)&gt;2,_xlfn.IFS(ISNUMBER(SEARCH("_",I563)),I563,ISNUMBER(SEARCH(", ",I563)),SUBSTITUTE(I563,", ","_"),ISNUMBER(SEARCH("/ ",I563)),SUBSTITUTE(I563,"/ ","_"),ISNUMBER(SEARCH(",",I563)),SUBSTITUTE(I563,",","_"),ISNUMBER(SEARCH("/",I563)),SUBSTITUTE(I563,"/","_"),ISNUMBER(SEARCH("",I563)),I563),I563)),IF(OR($J$14 = "J",$J$14 = "K"),"",IF(D563="","",IF(LEN(D563)&gt;2,_xlfn.IFS(ISNUMBER(SEARCH("_",D563)),D563,ISNUMBER(SEARCH(", ",D563)),SUBSTITUTE(D563,", ","_"),ISNUMBER(SEARCH("/ ",D563)),SUBSTITUTE(D563,"/ ","_"),ISNUMBER(SEARCH(",",D563)),SUBSTITUTE(D563,",","_"),ISNUMBER(SEARCH("/",D563)),SUBSTITUTE(D563,"/","_"),ISNUMBER(SEARCH("",D563)),D563),D563))))</f>
        <v/>
      </c>
      <c r="L563" s="1"/>
      <c r="M563" s="1" t="str">
        <f t="shared" si="41"/>
        <v/>
      </c>
      <c r="N563" s="94" t="str">
        <f>IF($L563="None","",IF(ISERROR(VLOOKUP($L563,Info!$B$4:$B$266,1,FALSE)),"",VLOOKUP($L563,Info!$B$4:$L$266,5,FALSE)))</f>
        <v/>
      </c>
      <c r="O563" s="94" t="str">
        <f>IF(K563="","",IF(AND($J$12&lt;&gt;"ABC",N563="3"),"BAC",IF(N563="3","ABC",IF($J$12&lt;&gt;"ABC",IF($J$10="Standard",VLOOKUP(K563,Info!$BE$4:$BF$481,2,FALSE),VLOOKUP(K563,Info!$BI$4:$BJ$482,2,FALSE)),IF($J$10="Standard",VLOOKUP(K563,Info!$AG$4:$AH$2994,2,FALSE),VLOOKUP(K563,Info!$AK$4:$AL$2997,2,FALSE))))))</f>
        <v/>
      </c>
      <c r="P563" s="94" t="str">
        <f>IF($L563="None","",IF(ISERROR(VLOOKUP($L563,Info!$B$4:$B$266,1,FALSE)),"",VLOOKUP($L563,Info!$B$4:$L$266,3,FALSE)))</f>
        <v/>
      </c>
      <c r="Q563" s="96" t="str">
        <f>IF($L563="None","",IF(ISERROR(VLOOKUP($L563,Info!$B$4:$B$266,1,FALSE)),"",VLOOKUP($L563,Info!$B$4:$L$266,4,FALSE)))</f>
        <v/>
      </c>
      <c r="R563" s="1"/>
      <c r="S563" s="6" t="str">
        <f t="shared" si="42"/>
        <v/>
      </c>
      <c r="T563" s="6" t="str">
        <f>IF($L563="None","",IF(ISERROR(VLOOKUP($L563,Info!$B$4:$B$266,1,FALSE)),"",VLOOKUP($L563,Info!$B$4:$L$266,11,FALSE)))</f>
        <v/>
      </c>
      <c r="U563" s="1"/>
      <c r="V563" s="1"/>
      <c r="W563" s="1"/>
      <c r="X563" s="1" t="str">
        <f>IF($L563="None","",IF(ISERROR(VLOOKUP($L563,Info!$B$4:$B$266,1,FALSE)),"",IF(OR(W563="Metallic Liquid Tight",W563="Non-Metallic Liquid Tight",W563="LSZH",W563="Greenfield"),VLOOKUP($L563,Info!$B$4:$L$266,7,FALSE),"N/A")))</f>
        <v/>
      </c>
      <c r="Y563" s="1"/>
      <c r="Z563" s="96" t="str">
        <f>IF($L563="None","",IF(ISERROR(VLOOKUP($L563,Info!$B$4:$B$266,1,FALSE)),"",VLOOKUP($L563,Info!$B$4:$L$266,9,FALSE)))</f>
        <v/>
      </c>
      <c r="AA563" s="96" t="str">
        <f>IF($L563="None","",IF(ISERROR(VLOOKUP($L563,Info!$B$4:$B$266,1,FALSE)),"",VLOOKUP($L563,Info!$B$4:$L$266,8,FALSE)))</f>
        <v/>
      </c>
      <c r="AB563" s="96" t="str">
        <f>IF($L563="None","",IF(ISERROR(VLOOKUP($L563,Info!$B$4:$B$266,1,FALSE)),"",VLOOKUP($L563,Info!$B$4:$L$266,10,FALSE)))</f>
        <v/>
      </c>
      <c r="AC563" s="1" t="str">
        <f>IF(W563="SO Cable","Black,White",IF(O563="","",IF(P563="","",IF($J$12&lt;&gt;"ABC",IF(P563&lt;="250",VLOOKUP(O563,Info!$AZ$4:$BB$22,3,FALSE),VLOOKUP(O563,Info!$AZ$23:$BB$39,3,FALSE)),IF(P563&lt;="250",VLOOKUP(O563,Info!$AO$4:$AQ$22,3,FALSE),VLOOKUP(O563,Info!$AO$23:$AP$39,3,FALSE))))))</f>
        <v/>
      </c>
      <c r="AD563" s="1"/>
      <c r="AE563" s="1" t="str">
        <f>IF($L563="None","",IF(ISERROR(VLOOKUP($L563,Info!$B$4:$B$266,1,FALSE)),"",VLOOKUP($L563,Info!$B$4:$L$266,4,FALSE)))</f>
        <v/>
      </c>
      <c r="AF563" s="1" t="str">
        <f>IF($L563="None","",IF(ISERROR(VLOOKUP($L563,Info!$B$4:$B$266,1,FALSE)),"",VLOOKUP($L563,Info!$B$4:$L$266,6,FALSE)))</f>
        <v/>
      </c>
      <c r="AG563" s="1"/>
      <c r="AH563" s="33" t="str" cm="1">
        <f t="array" ref="AH563">IF(AND(L563&lt;&gt;"",O563&lt;&gt;"",R563:S563&lt;&gt;"",W563:X563&lt;&gt;"",Z563:AA563&lt;&gt;"",AC563&lt;&gt;""),"Good","Bad")</f>
        <v>Bad</v>
      </c>
      <c r="AL563" t="str" cm="1">
        <f t="array" ref="AL563">IF(R563&gt;0,_xlfn.IFS(COUNTIF($L$20:L563,"&lt;&gt;")&lt;101,1,COUNTIF($L$20:L563,"&lt;&gt;")&lt;201,2,COUNTIF($L$20:L563,"&lt;&gt;")&lt;301,3,COUNTIF($L$20:L563,"&lt;&gt;")&lt;401,4,COUNTIF($L$20:L563,"&lt;&gt;")&lt;501,5,COUNTIF($L$20:L563,"&lt;&gt;")&lt;601,6,COUNTIF($L$20:L563,"&lt;&gt;")&lt;701,7,COUNTIF($L$20:L563,"&lt;&gt;")&lt;801,8,COUNTIF($L$20:L563,"&lt;&gt;")&lt;901,9,COUNTIF($L$20:L563,"&lt;&gt;")&lt;1001,10,COUNTIF($L$20:L563,"&lt;&gt;")&lt;1101,11,COUNTIF($L$20:L563,"&lt;&gt;")&lt;1201,12,COUNTIF($L$20:L563,"&lt;&gt;")&lt;1301,13,COUNTIF($L$20:L563,"&lt;&gt;")&lt;1401,14,COUNTIF($L$20:L563,"&lt;&gt;")&lt;1501,15,COUNTIF($L$20:L563,"&lt;&gt;")&lt;1601,16,COUNTIF($L$20:L563,"&lt;&gt;")&lt;1701,17,COUNTIF($L$20:L563,"&lt;&gt;")&lt;1801,18,COUNTIF($L$20:L563,"&lt;&gt;")&lt;1901,19,COUNTIF($L$20:L563,"&lt;&gt;")&lt;2001,20,COUNTIF($L$20:L563,"&lt;&gt;")&lt;2101,21,COUNTIF($L$20:L563,"&lt;&gt;")&lt;2201,22,COUNTIF($L$20:L563,"&lt;&gt;")&lt;2301,23,COUNTIF($L$20:L563,"&lt;&gt;")&lt;2401,24,COUNTIF($L$20:L563,"&lt;&gt;")&lt;2501,25,COUNTIF($L$20:L563,"&lt;&gt;")&lt;2601,26,COUNTIF($L$20:L563,"&lt;&gt;")&lt;2701,27,COUNTIF($L$20:L563,"&lt;&gt;")&lt;2801,28,COUNTIF($L$20:L563,"&lt;&gt;")&lt;2901,29,COUNTIF($L$20:L563,"&lt;&gt;")&lt;3001,30),"")</f>
        <v/>
      </c>
      <c r="AM563" t="str">
        <f t="shared" si="40"/>
        <v/>
      </c>
      <c r="AN563" t="str">
        <f t="shared" si="44"/>
        <v/>
      </c>
      <c r="AP563" t="str">
        <f t="shared" si="43"/>
        <v/>
      </c>
      <c r="AQ563" t="str">
        <f>IF(AO563="","",COUNTIFS(AM563:$AM$3019,AO563))</f>
        <v/>
      </c>
    </row>
    <row r="564" spans="1:43" x14ac:dyDescent="0.25">
      <c r="A564" s="6" t="str">
        <f>IF(COUNT($A$20:A563)&lt;&gt;$B$4,IF(A563="","",A563+1),"")</f>
        <v/>
      </c>
      <c r="B564" s="3"/>
      <c r="C564" s="3"/>
      <c r="D564" s="122"/>
      <c r="E564" s="3"/>
      <c r="F564" s="3"/>
      <c r="G564" s="3"/>
      <c r="H564" s="3"/>
      <c r="I564" s="120"/>
      <c r="J564" s="3"/>
      <c r="K564" s="119" t="str" cm="1">
        <f t="array" ref="K564">IF(OR($J$14 = "A",$J$14 = "B",$J$14 = "C"),IF(I564="","",IF(LEN(I564)&gt;2,_xlfn.IFS(ISNUMBER(SEARCH("_",I564)),I564,ISNUMBER(SEARCH(", ",I564)),SUBSTITUTE(I564,", ","_"),ISNUMBER(SEARCH("/ ",I564)),SUBSTITUTE(I564,"/ ","_"),ISNUMBER(SEARCH(",",I564)),SUBSTITUTE(I564,",","_"),ISNUMBER(SEARCH("/",I564)),SUBSTITUTE(I564,"/","_"),ISNUMBER(SEARCH("",I564)),I564),I564)),IF(OR($J$14 = "J",$J$14 = "K"),"",IF(D564="","",IF(LEN(D564)&gt;2,_xlfn.IFS(ISNUMBER(SEARCH("_",D564)),D564,ISNUMBER(SEARCH(", ",D564)),SUBSTITUTE(D564,", ","_"),ISNUMBER(SEARCH("/ ",D564)),SUBSTITUTE(D564,"/ ","_"),ISNUMBER(SEARCH(",",D564)),SUBSTITUTE(D564,",","_"),ISNUMBER(SEARCH("/",D564)),SUBSTITUTE(D564,"/","_"),ISNUMBER(SEARCH("",D564)),D564),D564))))</f>
        <v/>
      </c>
      <c r="L564" s="1"/>
      <c r="M564" s="1" t="str">
        <f t="shared" si="41"/>
        <v/>
      </c>
      <c r="N564" s="94" t="str">
        <f>IF($L564="None","",IF(ISERROR(VLOOKUP($L564,Info!$B$4:$B$266,1,FALSE)),"",VLOOKUP($L564,Info!$B$4:$L$266,5,FALSE)))</f>
        <v/>
      </c>
      <c r="O564" s="94" t="str">
        <f>IF(K564="","",IF(AND($J$12&lt;&gt;"ABC",N564="3"),"BAC",IF(N564="3","ABC",IF($J$12&lt;&gt;"ABC",IF($J$10="Standard",VLOOKUP(K564,Info!$BE$4:$BF$481,2,FALSE),VLOOKUP(K564,Info!$BI$4:$BJ$482,2,FALSE)),IF($J$10="Standard",VLOOKUP(K564,Info!$AG$4:$AH$2994,2,FALSE),VLOOKUP(K564,Info!$AK$4:$AL$2997,2,FALSE))))))</f>
        <v/>
      </c>
      <c r="P564" s="94" t="str">
        <f>IF($L564="None","",IF(ISERROR(VLOOKUP($L564,Info!$B$4:$B$266,1,FALSE)),"",VLOOKUP($L564,Info!$B$4:$L$266,3,FALSE)))</f>
        <v/>
      </c>
      <c r="Q564" s="96" t="str">
        <f>IF($L564="None","",IF(ISERROR(VLOOKUP($L564,Info!$B$4:$B$266,1,FALSE)),"",VLOOKUP($L564,Info!$B$4:$L$266,4,FALSE)))</f>
        <v/>
      </c>
      <c r="R564" s="1"/>
      <c r="S564" s="6" t="str">
        <f t="shared" si="42"/>
        <v/>
      </c>
      <c r="T564" s="6" t="str">
        <f>IF($L564="None","",IF(ISERROR(VLOOKUP($L564,Info!$B$4:$B$266,1,FALSE)),"",VLOOKUP($L564,Info!$B$4:$L$266,11,FALSE)))</f>
        <v/>
      </c>
      <c r="U564" s="1"/>
      <c r="V564" s="1"/>
      <c r="W564" s="1"/>
      <c r="X564" s="1" t="str">
        <f>IF($L564="None","",IF(ISERROR(VLOOKUP($L564,Info!$B$4:$B$266,1,FALSE)),"",IF(OR(W564="Metallic Liquid Tight",W564="Non-Metallic Liquid Tight",W564="LSZH",W564="Greenfield"),VLOOKUP($L564,Info!$B$4:$L$266,7,FALSE),"N/A")))</f>
        <v/>
      </c>
      <c r="Y564" s="1"/>
      <c r="Z564" s="96" t="str">
        <f>IF($L564="None","",IF(ISERROR(VLOOKUP($L564,Info!$B$4:$B$266,1,FALSE)),"",VLOOKUP($L564,Info!$B$4:$L$266,9,FALSE)))</f>
        <v/>
      </c>
      <c r="AA564" s="96" t="str">
        <f>IF($L564="None","",IF(ISERROR(VLOOKUP($L564,Info!$B$4:$B$266,1,FALSE)),"",VLOOKUP($L564,Info!$B$4:$L$266,8,FALSE)))</f>
        <v/>
      </c>
      <c r="AB564" s="96" t="str">
        <f>IF($L564="None","",IF(ISERROR(VLOOKUP($L564,Info!$B$4:$B$266,1,FALSE)),"",VLOOKUP($L564,Info!$B$4:$L$266,10,FALSE)))</f>
        <v/>
      </c>
      <c r="AC564" s="1" t="str">
        <f>IF(W564="SO Cable","Black,White",IF(O564="","",IF(P564="","",IF($J$12&lt;&gt;"ABC",IF(P564&lt;="250",VLOOKUP(O564,Info!$AZ$4:$BB$22,3,FALSE),VLOOKUP(O564,Info!$AZ$23:$BB$39,3,FALSE)),IF(P564&lt;="250",VLOOKUP(O564,Info!$AO$4:$AQ$22,3,FALSE),VLOOKUP(O564,Info!$AO$23:$AP$39,3,FALSE))))))</f>
        <v/>
      </c>
      <c r="AD564" s="1"/>
      <c r="AE564" s="1" t="str">
        <f>IF($L564="None","",IF(ISERROR(VLOOKUP($L564,Info!$B$4:$B$266,1,FALSE)),"",VLOOKUP($L564,Info!$B$4:$L$266,4,FALSE)))</f>
        <v/>
      </c>
      <c r="AF564" s="1" t="str">
        <f>IF($L564="None","",IF(ISERROR(VLOOKUP($L564,Info!$B$4:$B$266,1,FALSE)),"",VLOOKUP($L564,Info!$B$4:$L$266,6,FALSE)))</f>
        <v/>
      </c>
      <c r="AG564" s="1"/>
      <c r="AH564" s="33" t="str" cm="1">
        <f t="array" ref="AH564">IF(AND(L564&lt;&gt;"",O564&lt;&gt;"",R564:S564&lt;&gt;"",W564:X564&lt;&gt;"",Z564:AA564&lt;&gt;"",AC564&lt;&gt;""),"Good","Bad")</f>
        <v>Bad</v>
      </c>
      <c r="AL564" t="str" cm="1">
        <f t="array" ref="AL564">IF(R564&gt;0,_xlfn.IFS(COUNTIF($L$20:L564,"&lt;&gt;")&lt;101,1,COUNTIF($L$20:L564,"&lt;&gt;")&lt;201,2,COUNTIF($L$20:L564,"&lt;&gt;")&lt;301,3,COUNTIF($L$20:L564,"&lt;&gt;")&lt;401,4,COUNTIF($L$20:L564,"&lt;&gt;")&lt;501,5,COUNTIF($L$20:L564,"&lt;&gt;")&lt;601,6,COUNTIF($L$20:L564,"&lt;&gt;")&lt;701,7,COUNTIF($L$20:L564,"&lt;&gt;")&lt;801,8,COUNTIF($L$20:L564,"&lt;&gt;")&lt;901,9,COUNTIF($L$20:L564,"&lt;&gt;")&lt;1001,10,COUNTIF($L$20:L564,"&lt;&gt;")&lt;1101,11,COUNTIF($L$20:L564,"&lt;&gt;")&lt;1201,12,COUNTIF($L$20:L564,"&lt;&gt;")&lt;1301,13,COUNTIF($L$20:L564,"&lt;&gt;")&lt;1401,14,COUNTIF($L$20:L564,"&lt;&gt;")&lt;1501,15,COUNTIF($L$20:L564,"&lt;&gt;")&lt;1601,16,COUNTIF($L$20:L564,"&lt;&gt;")&lt;1701,17,COUNTIF($L$20:L564,"&lt;&gt;")&lt;1801,18,COUNTIF($L$20:L564,"&lt;&gt;")&lt;1901,19,COUNTIF($L$20:L564,"&lt;&gt;")&lt;2001,20,COUNTIF($L$20:L564,"&lt;&gt;")&lt;2101,21,COUNTIF($L$20:L564,"&lt;&gt;")&lt;2201,22,COUNTIF($L$20:L564,"&lt;&gt;")&lt;2301,23,COUNTIF($L$20:L564,"&lt;&gt;")&lt;2401,24,COUNTIF($L$20:L564,"&lt;&gt;")&lt;2501,25,COUNTIF($L$20:L564,"&lt;&gt;")&lt;2601,26,COUNTIF($L$20:L564,"&lt;&gt;")&lt;2701,27,COUNTIF($L$20:L564,"&lt;&gt;")&lt;2801,28,COUNTIF($L$20:L564,"&lt;&gt;")&lt;2901,29,COUNTIF($L$20:L564,"&lt;&gt;")&lt;3001,30),"")</f>
        <v/>
      </c>
      <c r="AM564" t="str">
        <f t="shared" si="40"/>
        <v/>
      </c>
      <c r="AN564" t="str">
        <f t="shared" si="44"/>
        <v/>
      </c>
      <c r="AP564" t="str">
        <f t="shared" si="43"/>
        <v/>
      </c>
      <c r="AQ564" t="str">
        <f>IF(AO564="","",COUNTIFS(AM564:$AM$3019,AO564))</f>
        <v/>
      </c>
    </row>
    <row r="565" spans="1:43" x14ac:dyDescent="0.25">
      <c r="A565" s="6" t="str">
        <f>IF(COUNT($A$20:A564)&lt;&gt;$B$4,IF(A564="","",A564+1),"")</f>
        <v/>
      </c>
      <c r="B565" s="3"/>
      <c r="C565" s="3"/>
      <c r="D565" s="122"/>
      <c r="E565" s="3"/>
      <c r="F565" s="3"/>
      <c r="G565" s="3"/>
      <c r="H565" s="3"/>
      <c r="I565" s="120"/>
      <c r="J565" s="3"/>
      <c r="K565" s="119" t="str" cm="1">
        <f t="array" ref="K565">IF(OR($J$14 = "A",$J$14 = "B",$J$14 = "C"),IF(I565="","",IF(LEN(I565)&gt;2,_xlfn.IFS(ISNUMBER(SEARCH("_",I565)),I565,ISNUMBER(SEARCH(", ",I565)),SUBSTITUTE(I565,", ","_"),ISNUMBER(SEARCH("/ ",I565)),SUBSTITUTE(I565,"/ ","_"),ISNUMBER(SEARCH(",",I565)),SUBSTITUTE(I565,",","_"),ISNUMBER(SEARCH("/",I565)),SUBSTITUTE(I565,"/","_"),ISNUMBER(SEARCH("",I565)),I565),I565)),IF(OR($J$14 = "J",$J$14 = "K"),"",IF(D565="","",IF(LEN(D565)&gt;2,_xlfn.IFS(ISNUMBER(SEARCH("_",D565)),D565,ISNUMBER(SEARCH(", ",D565)),SUBSTITUTE(D565,", ","_"),ISNUMBER(SEARCH("/ ",D565)),SUBSTITUTE(D565,"/ ","_"),ISNUMBER(SEARCH(",",D565)),SUBSTITUTE(D565,",","_"),ISNUMBER(SEARCH("/",D565)),SUBSTITUTE(D565,"/","_"),ISNUMBER(SEARCH("",D565)),D565),D565))))</f>
        <v/>
      </c>
      <c r="L565" s="1"/>
      <c r="M565" s="1" t="str">
        <f t="shared" si="41"/>
        <v/>
      </c>
      <c r="N565" s="94" t="str">
        <f>IF($L565="None","",IF(ISERROR(VLOOKUP($L565,Info!$B$4:$B$266,1,FALSE)),"",VLOOKUP($L565,Info!$B$4:$L$266,5,FALSE)))</f>
        <v/>
      </c>
      <c r="O565" s="94" t="str">
        <f>IF(K565="","",IF(AND($J$12&lt;&gt;"ABC",N565="3"),"BAC",IF(N565="3","ABC",IF($J$12&lt;&gt;"ABC",IF($J$10="Standard",VLOOKUP(K565,Info!$BE$4:$BF$481,2,FALSE),VLOOKUP(K565,Info!$BI$4:$BJ$482,2,FALSE)),IF($J$10="Standard",VLOOKUP(K565,Info!$AG$4:$AH$2994,2,FALSE),VLOOKUP(K565,Info!$AK$4:$AL$2997,2,FALSE))))))</f>
        <v/>
      </c>
      <c r="P565" s="94" t="str">
        <f>IF($L565="None","",IF(ISERROR(VLOOKUP($L565,Info!$B$4:$B$266,1,FALSE)),"",VLOOKUP($L565,Info!$B$4:$L$266,3,FALSE)))</f>
        <v/>
      </c>
      <c r="Q565" s="96" t="str">
        <f>IF($L565="None","",IF(ISERROR(VLOOKUP($L565,Info!$B$4:$B$266,1,FALSE)),"",VLOOKUP($L565,Info!$B$4:$L$266,4,FALSE)))</f>
        <v/>
      </c>
      <c r="R565" s="1"/>
      <c r="S565" s="6" t="str">
        <f t="shared" si="42"/>
        <v/>
      </c>
      <c r="T565" s="6" t="str">
        <f>IF($L565="None","",IF(ISERROR(VLOOKUP($L565,Info!$B$4:$B$266,1,FALSE)),"",VLOOKUP($L565,Info!$B$4:$L$266,11,FALSE)))</f>
        <v/>
      </c>
      <c r="U565" s="1"/>
      <c r="V565" s="1"/>
      <c r="W565" s="1"/>
      <c r="X565" s="1" t="str">
        <f>IF($L565="None","",IF(ISERROR(VLOOKUP($L565,Info!$B$4:$B$266,1,FALSE)),"",IF(OR(W565="Metallic Liquid Tight",W565="Non-Metallic Liquid Tight",W565="LSZH",W565="Greenfield"),VLOOKUP($L565,Info!$B$4:$L$266,7,FALSE),"N/A")))</f>
        <v/>
      </c>
      <c r="Y565" s="1"/>
      <c r="Z565" s="96" t="str">
        <f>IF($L565="None","",IF(ISERROR(VLOOKUP($L565,Info!$B$4:$B$266,1,FALSE)),"",VLOOKUP($L565,Info!$B$4:$L$266,9,FALSE)))</f>
        <v/>
      </c>
      <c r="AA565" s="96" t="str">
        <f>IF($L565="None","",IF(ISERROR(VLOOKUP($L565,Info!$B$4:$B$266,1,FALSE)),"",VLOOKUP($L565,Info!$B$4:$L$266,8,FALSE)))</f>
        <v/>
      </c>
      <c r="AB565" s="96" t="str">
        <f>IF($L565="None","",IF(ISERROR(VLOOKUP($L565,Info!$B$4:$B$266,1,FALSE)),"",VLOOKUP($L565,Info!$B$4:$L$266,10,FALSE)))</f>
        <v/>
      </c>
      <c r="AC565" s="1" t="str">
        <f>IF(W565="SO Cable","Black,White",IF(O565="","",IF(P565="","",IF($J$12&lt;&gt;"ABC",IF(P565&lt;="250",VLOOKUP(O565,Info!$AZ$4:$BB$22,3,FALSE),VLOOKUP(O565,Info!$AZ$23:$BB$39,3,FALSE)),IF(P565&lt;="250",VLOOKUP(O565,Info!$AO$4:$AQ$22,3,FALSE),VLOOKUP(O565,Info!$AO$23:$AP$39,3,FALSE))))))</f>
        <v/>
      </c>
      <c r="AD565" s="1"/>
      <c r="AE565" s="1" t="str">
        <f>IF($L565="None","",IF(ISERROR(VLOOKUP($L565,Info!$B$4:$B$266,1,FALSE)),"",VLOOKUP($L565,Info!$B$4:$L$266,4,FALSE)))</f>
        <v/>
      </c>
      <c r="AF565" s="1" t="str">
        <f>IF($L565="None","",IF(ISERROR(VLOOKUP($L565,Info!$B$4:$B$266,1,FALSE)),"",VLOOKUP($L565,Info!$B$4:$L$266,6,FALSE)))</f>
        <v/>
      </c>
      <c r="AG565" s="1"/>
      <c r="AH565" s="33" t="str" cm="1">
        <f t="array" ref="AH565">IF(AND(L565&lt;&gt;"",O565&lt;&gt;"",R565:S565&lt;&gt;"",W565:X565&lt;&gt;"",Z565:AA565&lt;&gt;"",AC565&lt;&gt;""),"Good","Bad")</f>
        <v>Bad</v>
      </c>
      <c r="AL565" t="str" cm="1">
        <f t="array" ref="AL565">IF(R565&gt;0,_xlfn.IFS(COUNTIF($L$20:L565,"&lt;&gt;")&lt;101,1,COUNTIF($L$20:L565,"&lt;&gt;")&lt;201,2,COUNTIF($L$20:L565,"&lt;&gt;")&lt;301,3,COUNTIF($L$20:L565,"&lt;&gt;")&lt;401,4,COUNTIF($L$20:L565,"&lt;&gt;")&lt;501,5,COUNTIF($L$20:L565,"&lt;&gt;")&lt;601,6,COUNTIF($L$20:L565,"&lt;&gt;")&lt;701,7,COUNTIF($L$20:L565,"&lt;&gt;")&lt;801,8,COUNTIF($L$20:L565,"&lt;&gt;")&lt;901,9,COUNTIF($L$20:L565,"&lt;&gt;")&lt;1001,10,COUNTIF($L$20:L565,"&lt;&gt;")&lt;1101,11,COUNTIF($L$20:L565,"&lt;&gt;")&lt;1201,12,COUNTIF($L$20:L565,"&lt;&gt;")&lt;1301,13,COUNTIF($L$20:L565,"&lt;&gt;")&lt;1401,14,COUNTIF($L$20:L565,"&lt;&gt;")&lt;1501,15,COUNTIF($L$20:L565,"&lt;&gt;")&lt;1601,16,COUNTIF($L$20:L565,"&lt;&gt;")&lt;1701,17,COUNTIF($L$20:L565,"&lt;&gt;")&lt;1801,18,COUNTIF($L$20:L565,"&lt;&gt;")&lt;1901,19,COUNTIF($L$20:L565,"&lt;&gt;")&lt;2001,20,COUNTIF($L$20:L565,"&lt;&gt;")&lt;2101,21,COUNTIF($L$20:L565,"&lt;&gt;")&lt;2201,22,COUNTIF($L$20:L565,"&lt;&gt;")&lt;2301,23,COUNTIF($L$20:L565,"&lt;&gt;")&lt;2401,24,COUNTIF($L$20:L565,"&lt;&gt;")&lt;2501,25,COUNTIF($L$20:L565,"&lt;&gt;")&lt;2601,26,COUNTIF($L$20:L565,"&lt;&gt;")&lt;2701,27,COUNTIF($L$20:L565,"&lt;&gt;")&lt;2801,28,COUNTIF($L$20:L565,"&lt;&gt;")&lt;2901,29,COUNTIF($L$20:L565,"&lt;&gt;")&lt;3001,30),"")</f>
        <v/>
      </c>
      <c r="AM565" t="str">
        <f t="shared" si="40"/>
        <v/>
      </c>
      <c r="AN565" t="str">
        <f t="shared" si="44"/>
        <v/>
      </c>
      <c r="AP565" t="str">
        <f t="shared" si="43"/>
        <v/>
      </c>
      <c r="AQ565" t="str">
        <f>IF(AO565="","",COUNTIFS(AM565:$AM$3019,AO565))</f>
        <v/>
      </c>
    </row>
    <row r="566" spans="1:43" x14ac:dyDescent="0.25">
      <c r="A566" s="6" t="str">
        <f>IF(COUNT($A$20:A565)&lt;&gt;$B$4,IF(A565="","",A565+1),"")</f>
        <v/>
      </c>
      <c r="B566" s="3"/>
      <c r="C566" s="3"/>
      <c r="D566" s="122"/>
      <c r="E566" s="3"/>
      <c r="F566" s="3"/>
      <c r="G566" s="3"/>
      <c r="H566" s="3"/>
      <c r="I566" s="120"/>
      <c r="J566" s="3"/>
      <c r="K566" s="119" t="str" cm="1">
        <f t="array" ref="K566">IF(OR($J$14 = "A",$J$14 = "B",$J$14 = "C"),IF(I566="","",IF(LEN(I566)&gt;2,_xlfn.IFS(ISNUMBER(SEARCH("_",I566)),I566,ISNUMBER(SEARCH(", ",I566)),SUBSTITUTE(I566,", ","_"),ISNUMBER(SEARCH("/ ",I566)),SUBSTITUTE(I566,"/ ","_"),ISNUMBER(SEARCH(",",I566)),SUBSTITUTE(I566,",","_"),ISNUMBER(SEARCH("/",I566)),SUBSTITUTE(I566,"/","_"),ISNUMBER(SEARCH("",I566)),I566),I566)),IF(OR($J$14 = "J",$J$14 = "K"),"",IF(D566="","",IF(LEN(D566)&gt;2,_xlfn.IFS(ISNUMBER(SEARCH("_",D566)),D566,ISNUMBER(SEARCH(", ",D566)),SUBSTITUTE(D566,", ","_"),ISNUMBER(SEARCH("/ ",D566)),SUBSTITUTE(D566,"/ ","_"),ISNUMBER(SEARCH(",",D566)),SUBSTITUTE(D566,",","_"),ISNUMBER(SEARCH("/",D566)),SUBSTITUTE(D566,"/","_"),ISNUMBER(SEARCH("",D566)),D566),D566))))</f>
        <v/>
      </c>
      <c r="L566" s="1"/>
      <c r="M566" s="1" t="str">
        <f t="shared" si="41"/>
        <v/>
      </c>
      <c r="N566" s="94" t="str">
        <f>IF($L566="None","",IF(ISERROR(VLOOKUP($L566,Info!$B$4:$B$266,1,FALSE)),"",VLOOKUP($L566,Info!$B$4:$L$266,5,FALSE)))</f>
        <v/>
      </c>
      <c r="O566" s="94" t="str">
        <f>IF(K566="","",IF(AND($J$12&lt;&gt;"ABC",N566="3"),"BAC",IF(N566="3","ABC",IF($J$12&lt;&gt;"ABC",IF($J$10="Standard",VLOOKUP(K566,Info!$BE$4:$BF$481,2,FALSE),VLOOKUP(K566,Info!$BI$4:$BJ$482,2,FALSE)),IF($J$10="Standard",VLOOKUP(K566,Info!$AG$4:$AH$2994,2,FALSE),VLOOKUP(K566,Info!$AK$4:$AL$2997,2,FALSE))))))</f>
        <v/>
      </c>
      <c r="P566" s="94" t="str">
        <f>IF($L566="None","",IF(ISERROR(VLOOKUP($L566,Info!$B$4:$B$266,1,FALSE)),"",VLOOKUP($L566,Info!$B$4:$L$266,3,FALSE)))</f>
        <v/>
      </c>
      <c r="Q566" s="96" t="str">
        <f>IF($L566="None","",IF(ISERROR(VLOOKUP($L566,Info!$B$4:$B$266,1,FALSE)),"",VLOOKUP($L566,Info!$B$4:$L$266,4,FALSE)))</f>
        <v/>
      </c>
      <c r="R566" s="1"/>
      <c r="S566" s="6" t="str">
        <f t="shared" si="42"/>
        <v/>
      </c>
      <c r="T566" s="6" t="str">
        <f>IF($L566="None","",IF(ISERROR(VLOOKUP($L566,Info!$B$4:$B$266,1,FALSE)),"",VLOOKUP($L566,Info!$B$4:$L$266,11,FALSE)))</f>
        <v/>
      </c>
      <c r="U566" s="1"/>
      <c r="V566" s="1"/>
      <c r="W566" s="1"/>
      <c r="X566" s="1" t="str">
        <f>IF($L566="None","",IF(ISERROR(VLOOKUP($L566,Info!$B$4:$B$266,1,FALSE)),"",IF(OR(W566="Metallic Liquid Tight",W566="Non-Metallic Liquid Tight",W566="LSZH",W566="Greenfield"),VLOOKUP($L566,Info!$B$4:$L$266,7,FALSE),"N/A")))</f>
        <v/>
      </c>
      <c r="Y566" s="1"/>
      <c r="Z566" s="96" t="str">
        <f>IF($L566="None","",IF(ISERROR(VLOOKUP($L566,Info!$B$4:$B$266,1,FALSE)),"",VLOOKUP($L566,Info!$B$4:$L$266,9,FALSE)))</f>
        <v/>
      </c>
      <c r="AA566" s="96" t="str">
        <f>IF($L566="None","",IF(ISERROR(VLOOKUP($L566,Info!$B$4:$B$266,1,FALSE)),"",VLOOKUP($L566,Info!$B$4:$L$266,8,FALSE)))</f>
        <v/>
      </c>
      <c r="AB566" s="96" t="str">
        <f>IF($L566="None","",IF(ISERROR(VLOOKUP($L566,Info!$B$4:$B$266,1,FALSE)),"",VLOOKUP($L566,Info!$B$4:$L$266,10,FALSE)))</f>
        <v/>
      </c>
      <c r="AC566" s="1" t="str">
        <f>IF(W566="SO Cable","Black,White",IF(O566="","",IF(P566="","",IF($J$12&lt;&gt;"ABC",IF(P566&lt;="250",VLOOKUP(O566,Info!$AZ$4:$BB$22,3,FALSE),VLOOKUP(O566,Info!$AZ$23:$BB$39,3,FALSE)),IF(P566&lt;="250",VLOOKUP(O566,Info!$AO$4:$AQ$22,3,FALSE),VLOOKUP(O566,Info!$AO$23:$AP$39,3,FALSE))))))</f>
        <v/>
      </c>
      <c r="AD566" s="1"/>
      <c r="AE566" s="1" t="str">
        <f>IF($L566="None","",IF(ISERROR(VLOOKUP($L566,Info!$B$4:$B$266,1,FALSE)),"",VLOOKUP($L566,Info!$B$4:$L$266,4,FALSE)))</f>
        <v/>
      </c>
      <c r="AF566" s="1" t="str">
        <f>IF($L566="None","",IF(ISERROR(VLOOKUP($L566,Info!$B$4:$B$266,1,FALSE)),"",VLOOKUP($L566,Info!$B$4:$L$266,6,FALSE)))</f>
        <v/>
      </c>
      <c r="AG566" s="1"/>
      <c r="AH566" s="33" t="str" cm="1">
        <f t="array" ref="AH566">IF(AND(L566&lt;&gt;"",O566&lt;&gt;"",R566:S566&lt;&gt;"",W566:X566&lt;&gt;"",Z566:AA566&lt;&gt;"",AC566&lt;&gt;""),"Good","Bad")</f>
        <v>Bad</v>
      </c>
      <c r="AL566" t="str" cm="1">
        <f t="array" ref="AL566">IF(R566&gt;0,_xlfn.IFS(COUNTIF($L$20:L566,"&lt;&gt;")&lt;101,1,COUNTIF($L$20:L566,"&lt;&gt;")&lt;201,2,COUNTIF($L$20:L566,"&lt;&gt;")&lt;301,3,COUNTIF($L$20:L566,"&lt;&gt;")&lt;401,4,COUNTIF($L$20:L566,"&lt;&gt;")&lt;501,5,COUNTIF($L$20:L566,"&lt;&gt;")&lt;601,6,COUNTIF($L$20:L566,"&lt;&gt;")&lt;701,7,COUNTIF($L$20:L566,"&lt;&gt;")&lt;801,8,COUNTIF($L$20:L566,"&lt;&gt;")&lt;901,9,COUNTIF($L$20:L566,"&lt;&gt;")&lt;1001,10,COUNTIF($L$20:L566,"&lt;&gt;")&lt;1101,11,COUNTIF($L$20:L566,"&lt;&gt;")&lt;1201,12,COUNTIF($L$20:L566,"&lt;&gt;")&lt;1301,13,COUNTIF($L$20:L566,"&lt;&gt;")&lt;1401,14,COUNTIF($L$20:L566,"&lt;&gt;")&lt;1501,15,COUNTIF($L$20:L566,"&lt;&gt;")&lt;1601,16,COUNTIF($L$20:L566,"&lt;&gt;")&lt;1701,17,COUNTIF($L$20:L566,"&lt;&gt;")&lt;1801,18,COUNTIF($L$20:L566,"&lt;&gt;")&lt;1901,19,COUNTIF($L$20:L566,"&lt;&gt;")&lt;2001,20,COUNTIF($L$20:L566,"&lt;&gt;")&lt;2101,21,COUNTIF($L$20:L566,"&lt;&gt;")&lt;2201,22,COUNTIF($L$20:L566,"&lt;&gt;")&lt;2301,23,COUNTIF($L$20:L566,"&lt;&gt;")&lt;2401,24,COUNTIF($L$20:L566,"&lt;&gt;")&lt;2501,25,COUNTIF($L$20:L566,"&lt;&gt;")&lt;2601,26,COUNTIF($L$20:L566,"&lt;&gt;")&lt;2701,27,COUNTIF($L$20:L566,"&lt;&gt;")&lt;2801,28,COUNTIF($L$20:L566,"&lt;&gt;")&lt;2901,29,COUNTIF($L$20:L566,"&lt;&gt;")&lt;3001,30),"")</f>
        <v/>
      </c>
      <c r="AM566" t="str">
        <f t="shared" si="40"/>
        <v/>
      </c>
      <c r="AN566" t="str">
        <f t="shared" si="44"/>
        <v/>
      </c>
      <c r="AP566" t="str">
        <f t="shared" si="43"/>
        <v/>
      </c>
      <c r="AQ566" t="str">
        <f>IF(AO566="","",COUNTIFS(AM566:$AM$3019,AO566))</f>
        <v/>
      </c>
    </row>
    <row r="567" spans="1:43" x14ac:dyDescent="0.25">
      <c r="A567" s="6" t="str">
        <f>IF(COUNT($A$20:A566)&lt;&gt;$B$4,IF(A566="","",A566+1),"")</f>
        <v/>
      </c>
      <c r="B567" s="3"/>
      <c r="C567" s="3"/>
      <c r="D567" s="122"/>
      <c r="E567" s="3"/>
      <c r="F567" s="3"/>
      <c r="G567" s="3"/>
      <c r="H567" s="3"/>
      <c r="I567" s="120"/>
      <c r="J567" s="3"/>
      <c r="K567" s="119" t="str" cm="1">
        <f t="array" ref="K567">IF(OR($J$14 = "A",$J$14 = "B",$J$14 = "C"),IF(I567="","",IF(LEN(I567)&gt;2,_xlfn.IFS(ISNUMBER(SEARCH("_",I567)),I567,ISNUMBER(SEARCH(", ",I567)),SUBSTITUTE(I567,", ","_"),ISNUMBER(SEARCH("/ ",I567)),SUBSTITUTE(I567,"/ ","_"),ISNUMBER(SEARCH(",",I567)),SUBSTITUTE(I567,",","_"),ISNUMBER(SEARCH("/",I567)),SUBSTITUTE(I567,"/","_"),ISNUMBER(SEARCH("",I567)),I567),I567)),IF(OR($J$14 = "J",$J$14 = "K"),"",IF(D567="","",IF(LEN(D567)&gt;2,_xlfn.IFS(ISNUMBER(SEARCH("_",D567)),D567,ISNUMBER(SEARCH(", ",D567)),SUBSTITUTE(D567,", ","_"),ISNUMBER(SEARCH("/ ",D567)),SUBSTITUTE(D567,"/ ","_"),ISNUMBER(SEARCH(",",D567)),SUBSTITUTE(D567,",","_"),ISNUMBER(SEARCH("/",D567)),SUBSTITUTE(D567,"/","_"),ISNUMBER(SEARCH("",D567)),D567),D567))))</f>
        <v/>
      </c>
      <c r="L567" s="1"/>
      <c r="M567" s="1" t="str">
        <f t="shared" si="41"/>
        <v/>
      </c>
      <c r="N567" s="94" t="str">
        <f>IF($L567="None","",IF(ISERROR(VLOOKUP($L567,Info!$B$4:$B$266,1,FALSE)),"",VLOOKUP($L567,Info!$B$4:$L$266,5,FALSE)))</f>
        <v/>
      </c>
      <c r="O567" s="94" t="str">
        <f>IF(K567="","",IF(AND($J$12&lt;&gt;"ABC",N567="3"),"BAC",IF(N567="3","ABC",IF($J$12&lt;&gt;"ABC",IF($J$10="Standard",VLOOKUP(K567,Info!$BE$4:$BF$481,2,FALSE),VLOOKUP(K567,Info!$BI$4:$BJ$482,2,FALSE)),IF($J$10="Standard",VLOOKUP(K567,Info!$AG$4:$AH$2994,2,FALSE),VLOOKUP(K567,Info!$AK$4:$AL$2997,2,FALSE))))))</f>
        <v/>
      </c>
      <c r="P567" s="94" t="str">
        <f>IF($L567="None","",IF(ISERROR(VLOOKUP($L567,Info!$B$4:$B$266,1,FALSE)),"",VLOOKUP($L567,Info!$B$4:$L$266,3,FALSE)))</f>
        <v/>
      </c>
      <c r="Q567" s="96" t="str">
        <f>IF($L567="None","",IF(ISERROR(VLOOKUP($L567,Info!$B$4:$B$266,1,FALSE)),"",VLOOKUP($L567,Info!$B$4:$L$266,4,FALSE)))</f>
        <v/>
      </c>
      <c r="R567" s="1"/>
      <c r="S567" s="6" t="str">
        <f t="shared" si="42"/>
        <v/>
      </c>
      <c r="T567" s="6" t="str">
        <f>IF($L567="None","",IF(ISERROR(VLOOKUP($L567,Info!$B$4:$B$266,1,FALSE)),"",VLOOKUP($L567,Info!$B$4:$L$266,11,FALSE)))</f>
        <v/>
      </c>
      <c r="U567" s="1"/>
      <c r="V567" s="1"/>
      <c r="W567" s="1"/>
      <c r="X567" s="1" t="str">
        <f>IF($L567="None","",IF(ISERROR(VLOOKUP($L567,Info!$B$4:$B$266,1,FALSE)),"",IF(OR(W567="Metallic Liquid Tight",W567="Non-Metallic Liquid Tight",W567="LSZH",W567="Greenfield"),VLOOKUP($L567,Info!$B$4:$L$266,7,FALSE),"N/A")))</f>
        <v/>
      </c>
      <c r="Y567" s="1"/>
      <c r="Z567" s="96" t="str">
        <f>IF($L567="None","",IF(ISERROR(VLOOKUP($L567,Info!$B$4:$B$266,1,FALSE)),"",VLOOKUP($L567,Info!$B$4:$L$266,9,FALSE)))</f>
        <v/>
      </c>
      <c r="AA567" s="96" t="str">
        <f>IF($L567="None","",IF(ISERROR(VLOOKUP($L567,Info!$B$4:$B$266,1,FALSE)),"",VLOOKUP($L567,Info!$B$4:$L$266,8,FALSE)))</f>
        <v/>
      </c>
      <c r="AB567" s="96" t="str">
        <f>IF($L567="None","",IF(ISERROR(VLOOKUP($L567,Info!$B$4:$B$266,1,FALSE)),"",VLOOKUP($L567,Info!$B$4:$L$266,10,FALSE)))</f>
        <v/>
      </c>
      <c r="AC567" s="1" t="str">
        <f>IF(W567="SO Cable","Black,White",IF(O567="","",IF(P567="","",IF($J$12&lt;&gt;"ABC",IF(P567&lt;="250",VLOOKUP(O567,Info!$AZ$4:$BB$22,3,FALSE),VLOOKUP(O567,Info!$AZ$23:$BB$39,3,FALSE)),IF(P567&lt;="250",VLOOKUP(O567,Info!$AO$4:$AQ$22,3,FALSE),VLOOKUP(O567,Info!$AO$23:$AP$39,3,FALSE))))))</f>
        <v/>
      </c>
      <c r="AD567" s="1"/>
      <c r="AE567" s="1" t="str">
        <f>IF($L567="None","",IF(ISERROR(VLOOKUP($L567,Info!$B$4:$B$266,1,FALSE)),"",VLOOKUP($L567,Info!$B$4:$L$266,4,FALSE)))</f>
        <v/>
      </c>
      <c r="AF567" s="1" t="str">
        <f>IF($L567="None","",IF(ISERROR(VLOOKUP($L567,Info!$B$4:$B$266,1,FALSE)),"",VLOOKUP($L567,Info!$B$4:$L$266,6,FALSE)))</f>
        <v/>
      </c>
      <c r="AG567" s="1"/>
      <c r="AH567" s="33" t="str" cm="1">
        <f t="array" ref="AH567">IF(AND(L567&lt;&gt;"",O567&lt;&gt;"",R567:S567&lt;&gt;"",W567:X567&lt;&gt;"",Z567:AA567&lt;&gt;"",AC567&lt;&gt;""),"Good","Bad")</f>
        <v>Bad</v>
      </c>
      <c r="AL567" t="str" cm="1">
        <f t="array" ref="AL567">IF(R567&gt;0,_xlfn.IFS(COUNTIF($L$20:L567,"&lt;&gt;")&lt;101,1,COUNTIF($L$20:L567,"&lt;&gt;")&lt;201,2,COUNTIF($L$20:L567,"&lt;&gt;")&lt;301,3,COUNTIF($L$20:L567,"&lt;&gt;")&lt;401,4,COUNTIF($L$20:L567,"&lt;&gt;")&lt;501,5,COUNTIF($L$20:L567,"&lt;&gt;")&lt;601,6,COUNTIF($L$20:L567,"&lt;&gt;")&lt;701,7,COUNTIF($L$20:L567,"&lt;&gt;")&lt;801,8,COUNTIF($L$20:L567,"&lt;&gt;")&lt;901,9,COUNTIF($L$20:L567,"&lt;&gt;")&lt;1001,10,COUNTIF($L$20:L567,"&lt;&gt;")&lt;1101,11,COUNTIF($L$20:L567,"&lt;&gt;")&lt;1201,12,COUNTIF($L$20:L567,"&lt;&gt;")&lt;1301,13,COUNTIF($L$20:L567,"&lt;&gt;")&lt;1401,14,COUNTIF($L$20:L567,"&lt;&gt;")&lt;1501,15,COUNTIF($L$20:L567,"&lt;&gt;")&lt;1601,16,COUNTIF($L$20:L567,"&lt;&gt;")&lt;1701,17,COUNTIF($L$20:L567,"&lt;&gt;")&lt;1801,18,COUNTIF($L$20:L567,"&lt;&gt;")&lt;1901,19,COUNTIF($L$20:L567,"&lt;&gt;")&lt;2001,20,COUNTIF($L$20:L567,"&lt;&gt;")&lt;2101,21,COUNTIF($L$20:L567,"&lt;&gt;")&lt;2201,22,COUNTIF($L$20:L567,"&lt;&gt;")&lt;2301,23,COUNTIF($L$20:L567,"&lt;&gt;")&lt;2401,24,COUNTIF($L$20:L567,"&lt;&gt;")&lt;2501,25,COUNTIF($L$20:L567,"&lt;&gt;")&lt;2601,26,COUNTIF($L$20:L567,"&lt;&gt;")&lt;2701,27,COUNTIF($L$20:L567,"&lt;&gt;")&lt;2801,28,COUNTIF($L$20:L567,"&lt;&gt;")&lt;2901,29,COUNTIF($L$20:L567,"&lt;&gt;")&lt;3001,30),"")</f>
        <v/>
      </c>
      <c r="AM567" t="str">
        <f t="shared" si="40"/>
        <v/>
      </c>
      <c r="AN567" t="str">
        <f t="shared" si="44"/>
        <v/>
      </c>
      <c r="AP567" t="str">
        <f t="shared" si="43"/>
        <v/>
      </c>
      <c r="AQ567" t="str">
        <f>IF(AO567="","",COUNTIFS(AM567:$AM$3019,AO567))</f>
        <v/>
      </c>
    </row>
    <row r="568" spans="1:43" x14ac:dyDescent="0.25">
      <c r="A568" s="6" t="str">
        <f>IF(COUNT($A$20:A567)&lt;&gt;$B$4,IF(A567="","",A567+1),"")</f>
        <v/>
      </c>
      <c r="B568" s="3"/>
      <c r="C568" s="3"/>
      <c r="D568" s="122"/>
      <c r="E568" s="3"/>
      <c r="F568" s="3"/>
      <c r="G568" s="3"/>
      <c r="H568" s="3"/>
      <c r="I568" s="120"/>
      <c r="J568" s="3"/>
      <c r="K568" s="119" t="str" cm="1">
        <f t="array" ref="K568">IF(OR($J$14 = "A",$J$14 = "B",$J$14 = "C"),IF(I568="","",IF(LEN(I568)&gt;2,_xlfn.IFS(ISNUMBER(SEARCH("_",I568)),I568,ISNUMBER(SEARCH(", ",I568)),SUBSTITUTE(I568,", ","_"),ISNUMBER(SEARCH("/ ",I568)),SUBSTITUTE(I568,"/ ","_"),ISNUMBER(SEARCH(",",I568)),SUBSTITUTE(I568,",","_"),ISNUMBER(SEARCH("/",I568)),SUBSTITUTE(I568,"/","_"),ISNUMBER(SEARCH("",I568)),I568),I568)),IF(OR($J$14 = "J",$J$14 = "K"),"",IF(D568="","",IF(LEN(D568)&gt;2,_xlfn.IFS(ISNUMBER(SEARCH("_",D568)),D568,ISNUMBER(SEARCH(", ",D568)),SUBSTITUTE(D568,", ","_"),ISNUMBER(SEARCH("/ ",D568)),SUBSTITUTE(D568,"/ ","_"),ISNUMBER(SEARCH(",",D568)),SUBSTITUTE(D568,",","_"),ISNUMBER(SEARCH("/",D568)),SUBSTITUTE(D568,"/","_"),ISNUMBER(SEARCH("",D568)),D568),D568))))</f>
        <v/>
      </c>
      <c r="L568" s="1"/>
      <c r="M568" s="1" t="str">
        <f t="shared" si="41"/>
        <v/>
      </c>
      <c r="N568" s="94" t="str">
        <f>IF($L568="None","",IF(ISERROR(VLOOKUP($L568,Info!$B$4:$B$266,1,FALSE)),"",VLOOKUP($L568,Info!$B$4:$L$266,5,FALSE)))</f>
        <v/>
      </c>
      <c r="O568" s="94" t="str">
        <f>IF(K568="","",IF(AND($J$12&lt;&gt;"ABC",N568="3"),"BAC",IF(N568="3","ABC",IF($J$12&lt;&gt;"ABC",IF($J$10="Standard",VLOOKUP(K568,Info!$BE$4:$BF$481,2,FALSE),VLOOKUP(K568,Info!$BI$4:$BJ$482,2,FALSE)),IF($J$10="Standard",VLOOKUP(K568,Info!$AG$4:$AH$2994,2,FALSE),VLOOKUP(K568,Info!$AK$4:$AL$2997,2,FALSE))))))</f>
        <v/>
      </c>
      <c r="P568" s="94" t="str">
        <f>IF($L568="None","",IF(ISERROR(VLOOKUP($L568,Info!$B$4:$B$266,1,FALSE)),"",VLOOKUP($L568,Info!$B$4:$L$266,3,FALSE)))</f>
        <v/>
      </c>
      <c r="Q568" s="96" t="str">
        <f>IF($L568="None","",IF(ISERROR(VLOOKUP($L568,Info!$B$4:$B$266,1,FALSE)),"",VLOOKUP($L568,Info!$B$4:$L$266,4,FALSE)))</f>
        <v/>
      </c>
      <c r="R568" s="1"/>
      <c r="S568" s="6" t="str">
        <f t="shared" si="42"/>
        <v/>
      </c>
      <c r="T568" s="6" t="str">
        <f>IF($L568="None","",IF(ISERROR(VLOOKUP($L568,Info!$B$4:$B$266,1,FALSE)),"",VLOOKUP($L568,Info!$B$4:$L$266,11,FALSE)))</f>
        <v/>
      </c>
      <c r="U568" s="1"/>
      <c r="V568" s="1"/>
      <c r="W568" s="1"/>
      <c r="X568" s="1" t="str">
        <f>IF($L568="None","",IF(ISERROR(VLOOKUP($L568,Info!$B$4:$B$266,1,FALSE)),"",IF(OR(W568="Metallic Liquid Tight",W568="Non-Metallic Liquid Tight",W568="LSZH",W568="Greenfield"),VLOOKUP($L568,Info!$B$4:$L$266,7,FALSE),"N/A")))</f>
        <v/>
      </c>
      <c r="Y568" s="1"/>
      <c r="Z568" s="96" t="str">
        <f>IF($L568="None","",IF(ISERROR(VLOOKUP($L568,Info!$B$4:$B$266,1,FALSE)),"",VLOOKUP($L568,Info!$B$4:$L$266,9,FALSE)))</f>
        <v/>
      </c>
      <c r="AA568" s="96" t="str">
        <f>IF($L568="None","",IF(ISERROR(VLOOKUP($L568,Info!$B$4:$B$266,1,FALSE)),"",VLOOKUP($L568,Info!$B$4:$L$266,8,FALSE)))</f>
        <v/>
      </c>
      <c r="AB568" s="96" t="str">
        <f>IF($L568="None","",IF(ISERROR(VLOOKUP($L568,Info!$B$4:$B$266,1,FALSE)),"",VLOOKUP($L568,Info!$B$4:$L$266,10,FALSE)))</f>
        <v/>
      </c>
      <c r="AC568" s="1" t="str">
        <f>IF(W568="SO Cable","Black,White",IF(O568="","",IF(P568="","",IF($J$12&lt;&gt;"ABC",IF(P568&lt;="250",VLOOKUP(O568,Info!$AZ$4:$BB$22,3,FALSE),VLOOKUP(O568,Info!$AZ$23:$BB$39,3,FALSE)),IF(P568&lt;="250",VLOOKUP(O568,Info!$AO$4:$AQ$22,3,FALSE),VLOOKUP(O568,Info!$AO$23:$AP$39,3,FALSE))))))</f>
        <v/>
      </c>
      <c r="AD568" s="1"/>
      <c r="AE568" s="1" t="str">
        <f>IF($L568="None","",IF(ISERROR(VLOOKUP($L568,Info!$B$4:$B$266,1,FALSE)),"",VLOOKUP($L568,Info!$B$4:$L$266,4,FALSE)))</f>
        <v/>
      </c>
      <c r="AF568" s="1" t="str">
        <f>IF($L568="None","",IF(ISERROR(VLOOKUP($L568,Info!$B$4:$B$266,1,FALSE)),"",VLOOKUP($L568,Info!$B$4:$L$266,6,FALSE)))</f>
        <v/>
      </c>
      <c r="AG568" s="1"/>
      <c r="AH568" s="33" t="str" cm="1">
        <f t="array" ref="AH568">IF(AND(L568&lt;&gt;"",O568&lt;&gt;"",R568:S568&lt;&gt;"",W568:X568&lt;&gt;"",Z568:AA568&lt;&gt;"",AC568&lt;&gt;""),"Good","Bad")</f>
        <v>Bad</v>
      </c>
      <c r="AL568" t="str" cm="1">
        <f t="array" ref="AL568">IF(R568&gt;0,_xlfn.IFS(COUNTIF($L$20:L568,"&lt;&gt;")&lt;101,1,COUNTIF($L$20:L568,"&lt;&gt;")&lt;201,2,COUNTIF($L$20:L568,"&lt;&gt;")&lt;301,3,COUNTIF($L$20:L568,"&lt;&gt;")&lt;401,4,COUNTIF($L$20:L568,"&lt;&gt;")&lt;501,5,COUNTIF($L$20:L568,"&lt;&gt;")&lt;601,6,COUNTIF($L$20:L568,"&lt;&gt;")&lt;701,7,COUNTIF($L$20:L568,"&lt;&gt;")&lt;801,8,COUNTIF($L$20:L568,"&lt;&gt;")&lt;901,9,COUNTIF($L$20:L568,"&lt;&gt;")&lt;1001,10,COUNTIF($L$20:L568,"&lt;&gt;")&lt;1101,11,COUNTIF($L$20:L568,"&lt;&gt;")&lt;1201,12,COUNTIF($L$20:L568,"&lt;&gt;")&lt;1301,13,COUNTIF($L$20:L568,"&lt;&gt;")&lt;1401,14,COUNTIF($L$20:L568,"&lt;&gt;")&lt;1501,15,COUNTIF($L$20:L568,"&lt;&gt;")&lt;1601,16,COUNTIF($L$20:L568,"&lt;&gt;")&lt;1701,17,COUNTIF($L$20:L568,"&lt;&gt;")&lt;1801,18,COUNTIF($L$20:L568,"&lt;&gt;")&lt;1901,19,COUNTIF($L$20:L568,"&lt;&gt;")&lt;2001,20,COUNTIF($L$20:L568,"&lt;&gt;")&lt;2101,21,COUNTIF($L$20:L568,"&lt;&gt;")&lt;2201,22,COUNTIF($L$20:L568,"&lt;&gt;")&lt;2301,23,COUNTIF($L$20:L568,"&lt;&gt;")&lt;2401,24,COUNTIF($L$20:L568,"&lt;&gt;")&lt;2501,25,COUNTIF($L$20:L568,"&lt;&gt;")&lt;2601,26,COUNTIF($L$20:L568,"&lt;&gt;")&lt;2701,27,COUNTIF($L$20:L568,"&lt;&gt;")&lt;2801,28,COUNTIF($L$20:L568,"&lt;&gt;")&lt;2901,29,COUNTIF($L$20:L568,"&lt;&gt;")&lt;3001,30),"")</f>
        <v/>
      </c>
      <c r="AM568" t="str">
        <f t="shared" si="40"/>
        <v/>
      </c>
      <c r="AN568" t="str">
        <f t="shared" si="44"/>
        <v/>
      </c>
      <c r="AP568" t="str">
        <f t="shared" si="43"/>
        <v/>
      </c>
      <c r="AQ568" t="str">
        <f>IF(AO568="","",COUNTIFS(AM568:$AM$3019,AO568))</f>
        <v/>
      </c>
    </row>
    <row r="569" spans="1:43" x14ac:dyDescent="0.25">
      <c r="A569" s="6" t="str">
        <f>IF(COUNT($A$20:A568)&lt;&gt;$B$4,IF(A568="","",A568+1),"")</f>
        <v/>
      </c>
      <c r="B569" s="3"/>
      <c r="C569" s="3"/>
      <c r="D569" s="122"/>
      <c r="E569" s="3"/>
      <c r="F569" s="3"/>
      <c r="G569" s="3"/>
      <c r="H569" s="3"/>
      <c r="I569" s="120"/>
      <c r="J569" s="3"/>
      <c r="K569" s="119" t="str" cm="1">
        <f t="array" ref="K569">IF(OR($J$14 = "A",$J$14 = "B",$J$14 = "C"),IF(I569="","",IF(LEN(I569)&gt;2,_xlfn.IFS(ISNUMBER(SEARCH("_",I569)),I569,ISNUMBER(SEARCH(", ",I569)),SUBSTITUTE(I569,", ","_"),ISNUMBER(SEARCH("/ ",I569)),SUBSTITUTE(I569,"/ ","_"),ISNUMBER(SEARCH(",",I569)),SUBSTITUTE(I569,",","_"),ISNUMBER(SEARCH("/",I569)),SUBSTITUTE(I569,"/","_"),ISNUMBER(SEARCH("",I569)),I569),I569)),IF(OR($J$14 = "J",$J$14 = "K"),"",IF(D569="","",IF(LEN(D569)&gt;2,_xlfn.IFS(ISNUMBER(SEARCH("_",D569)),D569,ISNUMBER(SEARCH(", ",D569)),SUBSTITUTE(D569,", ","_"),ISNUMBER(SEARCH("/ ",D569)),SUBSTITUTE(D569,"/ ","_"),ISNUMBER(SEARCH(",",D569)),SUBSTITUTE(D569,",","_"),ISNUMBER(SEARCH("/",D569)),SUBSTITUTE(D569,"/","_"),ISNUMBER(SEARCH("",D569)),D569),D569))))</f>
        <v/>
      </c>
      <c r="L569" s="1"/>
      <c r="M569" s="1" t="str">
        <f t="shared" si="41"/>
        <v/>
      </c>
      <c r="N569" s="94" t="str">
        <f>IF($L569="None","",IF(ISERROR(VLOOKUP($L569,Info!$B$4:$B$266,1,FALSE)),"",VLOOKUP($L569,Info!$B$4:$L$266,5,FALSE)))</f>
        <v/>
      </c>
      <c r="O569" s="94" t="str">
        <f>IF(K569="","",IF(AND($J$12&lt;&gt;"ABC",N569="3"),"BAC",IF(N569="3","ABC",IF($J$12&lt;&gt;"ABC",IF($J$10="Standard",VLOOKUP(K569,Info!$BE$4:$BF$481,2,FALSE),VLOOKUP(K569,Info!$BI$4:$BJ$482,2,FALSE)),IF($J$10="Standard",VLOOKUP(K569,Info!$AG$4:$AH$2994,2,FALSE),VLOOKUP(K569,Info!$AK$4:$AL$2997,2,FALSE))))))</f>
        <v/>
      </c>
      <c r="P569" s="94" t="str">
        <f>IF($L569="None","",IF(ISERROR(VLOOKUP($L569,Info!$B$4:$B$266,1,FALSE)),"",VLOOKUP($L569,Info!$B$4:$L$266,3,FALSE)))</f>
        <v/>
      </c>
      <c r="Q569" s="96" t="str">
        <f>IF($L569="None","",IF(ISERROR(VLOOKUP($L569,Info!$B$4:$B$266,1,FALSE)),"",VLOOKUP($L569,Info!$B$4:$L$266,4,FALSE)))</f>
        <v/>
      </c>
      <c r="R569" s="1"/>
      <c r="S569" s="6" t="str">
        <f t="shared" si="42"/>
        <v/>
      </c>
      <c r="T569" s="6" t="str">
        <f>IF($L569="None","",IF(ISERROR(VLOOKUP($L569,Info!$B$4:$B$266,1,FALSE)),"",VLOOKUP($L569,Info!$B$4:$L$266,11,FALSE)))</f>
        <v/>
      </c>
      <c r="U569" s="1"/>
      <c r="V569" s="1"/>
      <c r="W569" s="1"/>
      <c r="X569" s="1" t="str">
        <f>IF($L569="None","",IF(ISERROR(VLOOKUP($L569,Info!$B$4:$B$266,1,FALSE)),"",IF(OR(W569="Metallic Liquid Tight",W569="Non-Metallic Liquid Tight",W569="LSZH",W569="Greenfield"),VLOOKUP($L569,Info!$B$4:$L$266,7,FALSE),"N/A")))</f>
        <v/>
      </c>
      <c r="Y569" s="1"/>
      <c r="Z569" s="96" t="str">
        <f>IF($L569="None","",IF(ISERROR(VLOOKUP($L569,Info!$B$4:$B$266,1,FALSE)),"",VLOOKUP($L569,Info!$B$4:$L$266,9,FALSE)))</f>
        <v/>
      </c>
      <c r="AA569" s="96" t="str">
        <f>IF($L569="None","",IF(ISERROR(VLOOKUP($L569,Info!$B$4:$B$266,1,FALSE)),"",VLOOKUP($L569,Info!$B$4:$L$266,8,FALSE)))</f>
        <v/>
      </c>
      <c r="AB569" s="96" t="str">
        <f>IF($L569="None","",IF(ISERROR(VLOOKUP($L569,Info!$B$4:$B$266,1,FALSE)),"",VLOOKUP($L569,Info!$B$4:$L$266,10,FALSE)))</f>
        <v/>
      </c>
      <c r="AC569" s="1" t="str">
        <f>IF(W569="SO Cable","Black,White",IF(O569="","",IF(P569="","",IF($J$12&lt;&gt;"ABC",IF(P569&lt;="250",VLOOKUP(O569,Info!$AZ$4:$BB$22,3,FALSE),VLOOKUP(O569,Info!$AZ$23:$BB$39,3,FALSE)),IF(P569&lt;="250",VLOOKUP(O569,Info!$AO$4:$AQ$22,3,FALSE),VLOOKUP(O569,Info!$AO$23:$AP$39,3,FALSE))))))</f>
        <v/>
      </c>
      <c r="AD569" s="1"/>
      <c r="AE569" s="1" t="str">
        <f>IF($L569="None","",IF(ISERROR(VLOOKUP($L569,Info!$B$4:$B$266,1,FALSE)),"",VLOOKUP($L569,Info!$B$4:$L$266,4,FALSE)))</f>
        <v/>
      </c>
      <c r="AF569" s="1" t="str">
        <f>IF($L569="None","",IF(ISERROR(VLOOKUP($L569,Info!$B$4:$B$266,1,FALSE)),"",VLOOKUP($L569,Info!$B$4:$L$266,6,FALSE)))</f>
        <v/>
      </c>
      <c r="AG569" s="1"/>
      <c r="AH569" s="33" t="str" cm="1">
        <f t="array" ref="AH569">IF(AND(L569&lt;&gt;"",O569&lt;&gt;"",R569:S569&lt;&gt;"",W569:X569&lt;&gt;"",Z569:AA569&lt;&gt;"",AC569&lt;&gt;""),"Good","Bad")</f>
        <v>Bad</v>
      </c>
      <c r="AL569" t="str" cm="1">
        <f t="array" ref="AL569">IF(R569&gt;0,_xlfn.IFS(COUNTIF($L$20:L569,"&lt;&gt;")&lt;101,1,COUNTIF($L$20:L569,"&lt;&gt;")&lt;201,2,COUNTIF($L$20:L569,"&lt;&gt;")&lt;301,3,COUNTIF($L$20:L569,"&lt;&gt;")&lt;401,4,COUNTIF($L$20:L569,"&lt;&gt;")&lt;501,5,COUNTIF($L$20:L569,"&lt;&gt;")&lt;601,6,COUNTIF($L$20:L569,"&lt;&gt;")&lt;701,7,COUNTIF($L$20:L569,"&lt;&gt;")&lt;801,8,COUNTIF($L$20:L569,"&lt;&gt;")&lt;901,9,COUNTIF($L$20:L569,"&lt;&gt;")&lt;1001,10,COUNTIF($L$20:L569,"&lt;&gt;")&lt;1101,11,COUNTIF($L$20:L569,"&lt;&gt;")&lt;1201,12,COUNTIF($L$20:L569,"&lt;&gt;")&lt;1301,13,COUNTIF($L$20:L569,"&lt;&gt;")&lt;1401,14,COUNTIF($L$20:L569,"&lt;&gt;")&lt;1501,15,COUNTIF($L$20:L569,"&lt;&gt;")&lt;1601,16,COUNTIF($L$20:L569,"&lt;&gt;")&lt;1701,17,COUNTIF($L$20:L569,"&lt;&gt;")&lt;1801,18,COUNTIF($L$20:L569,"&lt;&gt;")&lt;1901,19,COUNTIF($L$20:L569,"&lt;&gt;")&lt;2001,20,COUNTIF($L$20:L569,"&lt;&gt;")&lt;2101,21,COUNTIF($L$20:L569,"&lt;&gt;")&lt;2201,22,COUNTIF($L$20:L569,"&lt;&gt;")&lt;2301,23,COUNTIF($L$20:L569,"&lt;&gt;")&lt;2401,24,COUNTIF($L$20:L569,"&lt;&gt;")&lt;2501,25,COUNTIF($L$20:L569,"&lt;&gt;")&lt;2601,26,COUNTIF($L$20:L569,"&lt;&gt;")&lt;2701,27,COUNTIF($L$20:L569,"&lt;&gt;")&lt;2801,28,COUNTIF($L$20:L569,"&lt;&gt;")&lt;2901,29,COUNTIF($L$20:L569,"&lt;&gt;")&lt;3001,30),"")</f>
        <v/>
      </c>
      <c r="AM569" t="str">
        <f t="shared" si="40"/>
        <v/>
      </c>
      <c r="AN569" t="str">
        <f t="shared" si="44"/>
        <v/>
      </c>
      <c r="AP569" t="str">
        <f t="shared" si="43"/>
        <v/>
      </c>
      <c r="AQ569" t="str">
        <f>IF(AO569="","",COUNTIFS(AM569:$AM$3019,AO569))</f>
        <v/>
      </c>
    </row>
    <row r="570" spans="1:43" x14ac:dyDescent="0.25">
      <c r="A570" s="6" t="str">
        <f>IF(COUNT($A$20:A569)&lt;&gt;$B$4,IF(A569="","",A569+1),"")</f>
        <v/>
      </c>
      <c r="B570" s="3"/>
      <c r="C570" s="3"/>
      <c r="D570" s="122"/>
      <c r="E570" s="3"/>
      <c r="F570" s="3"/>
      <c r="G570" s="3"/>
      <c r="H570" s="3"/>
      <c r="I570" s="120"/>
      <c r="J570" s="3"/>
      <c r="K570" s="119" t="str" cm="1">
        <f t="array" ref="K570">IF(OR($J$14 = "A",$J$14 = "B",$J$14 = "C"),IF(I570="","",IF(LEN(I570)&gt;2,_xlfn.IFS(ISNUMBER(SEARCH("_",I570)),I570,ISNUMBER(SEARCH(", ",I570)),SUBSTITUTE(I570,", ","_"),ISNUMBER(SEARCH("/ ",I570)),SUBSTITUTE(I570,"/ ","_"),ISNUMBER(SEARCH(",",I570)),SUBSTITUTE(I570,",","_"),ISNUMBER(SEARCH("/",I570)),SUBSTITUTE(I570,"/","_"),ISNUMBER(SEARCH("",I570)),I570),I570)),IF(OR($J$14 = "J",$J$14 = "K"),"",IF(D570="","",IF(LEN(D570)&gt;2,_xlfn.IFS(ISNUMBER(SEARCH("_",D570)),D570,ISNUMBER(SEARCH(", ",D570)),SUBSTITUTE(D570,", ","_"),ISNUMBER(SEARCH("/ ",D570)),SUBSTITUTE(D570,"/ ","_"),ISNUMBER(SEARCH(",",D570)),SUBSTITUTE(D570,",","_"),ISNUMBER(SEARCH("/",D570)),SUBSTITUTE(D570,"/","_"),ISNUMBER(SEARCH("",D570)),D570),D570))))</f>
        <v/>
      </c>
      <c r="L570" s="1"/>
      <c r="M570" s="1" t="str">
        <f t="shared" si="41"/>
        <v/>
      </c>
      <c r="N570" s="94" t="str">
        <f>IF($L570="None","",IF(ISERROR(VLOOKUP($L570,Info!$B$4:$B$266,1,FALSE)),"",VLOOKUP($L570,Info!$B$4:$L$266,5,FALSE)))</f>
        <v/>
      </c>
      <c r="O570" s="94" t="str">
        <f>IF(K570="","",IF(AND($J$12&lt;&gt;"ABC",N570="3"),"BAC",IF(N570="3","ABC",IF($J$12&lt;&gt;"ABC",IF($J$10="Standard",VLOOKUP(K570,Info!$BE$4:$BF$481,2,FALSE),VLOOKUP(K570,Info!$BI$4:$BJ$482,2,FALSE)),IF($J$10="Standard",VLOOKUP(K570,Info!$AG$4:$AH$2994,2,FALSE),VLOOKUP(K570,Info!$AK$4:$AL$2997,2,FALSE))))))</f>
        <v/>
      </c>
      <c r="P570" s="94" t="str">
        <f>IF($L570="None","",IF(ISERROR(VLOOKUP($L570,Info!$B$4:$B$266,1,FALSE)),"",VLOOKUP($L570,Info!$B$4:$L$266,3,FALSE)))</f>
        <v/>
      </c>
      <c r="Q570" s="96" t="str">
        <f>IF($L570="None","",IF(ISERROR(VLOOKUP($L570,Info!$B$4:$B$266,1,FALSE)),"",VLOOKUP($L570,Info!$B$4:$L$266,4,FALSE)))</f>
        <v/>
      </c>
      <c r="R570" s="1"/>
      <c r="S570" s="6" t="str">
        <f t="shared" si="42"/>
        <v/>
      </c>
      <c r="T570" s="6" t="str">
        <f>IF($L570="None","",IF(ISERROR(VLOOKUP($L570,Info!$B$4:$B$266,1,FALSE)),"",VLOOKUP($L570,Info!$B$4:$L$266,11,FALSE)))</f>
        <v/>
      </c>
      <c r="U570" s="1"/>
      <c r="V570" s="1"/>
      <c r="W570" s="1"/>
      <c r="X570" s="1" t="str">
        <f>IF($L570="None","",IF(ISERROR(VLOOKUP($L570,Info!$B$4:$B$266,1,FALSE)),"",IF(OR(W570="Metallic Liquid Tight",W570="Non-Metallic Liquid Tight",W570="LSZH",W570="Greenfield"),VLOOKUP($L570,Info!$B$4:$L$266,7,FALSE),"N/A")))</f>
        <v/>
      </c>
      <c r="Y570" s="1"/>
      <c r="Z570" s="96" t="str">
        <f>IF($L570="None","",IF(ISERROR(VLOOKUP($L570,Info!$B$4:$B$266,1,FALSE)),"",VLOOKUP($L570,Info!$B$4:$L$266,9,FALSE)))</f>
        <v/>
      </c>
      <c r="AA570" s="96" t="str">
        <f>IF($L570="None","",IF(ISERROR(VLOOKUP($L570,Info!$B$4:$B$266,1,FALSE)),"",VLOOKUP($L570,Info!$B$4:$L$266,8,FALSE)))</f>
        <v/>
      </c>
      <c r="AB570" s="96" t="str">
        <f>IF($L570="None","",IF(ISERROR(VLOOKUP($L570,Info!$B$4:$B$266,1,FALSE)),"",VLOOKUP($L570,Info!$B$4:$L$266,10,FALSE)))</f>
        <v/>
      </c>
      <c r="AC570" s="1" t="str">
        <f>IF(W570="SO Cable","Black,White",IF(O570="","",IF(P570="","",IF($J$12&lt;&gt;"ABC",IF(P570&lt;="250",VLOOKUP(O570,Info!$AZ$4:$BB$22,3,FALSE),VLOOKUP(O570,Info!$AZ$23:$BB$39,3,FALSE)),IF(P570&lt;="250",VLOOKUP(O570,Info!$AO$4:$AQ$22,3,FALSE),VLOOKUP(O570,Info!$AO$23:$AP$39,3,FALSE))))))</f>
        <v/>
      </c>
      <c r="AD570" s="1"/>
      <c r="AE570" s="1" t="str">
        <f>IF($L570="None","",IF(ISERROR(VLOOKUP($L570,Info!$B$4:$B$266,1,FALSE)),"",VLOOKUP($L570,Info!$B$4:$L$266,4,FALSE)))</f>
        <v/>
      </c>
      <c r="AF570" s="1" t="str">
        <f>IF($L570="None","",IF(ISERROR(VLOOKUP($L570,Info!$B$4:$B$266,1,FALSE)),"",VLOOKUP($L570,Info!$B$4:$L$266,6,FALSE)))</f>
        <v/>
      </c>
      <c r="AG570" s="1"/>
      <c r="AH570" s="33" t="str" cm="1">
        <f t="array" ref="AH570">IF(AND(L570&lt;&gt;"",O570&lt;&gt;"",R570:S570&lt;&gt;"",W570:X570&lt;&gt;"",Z570:AA570&lt;&gt;"",AC570&lt;&gt;""),"Good","Bad")</f>
        <v>Bad</v>
      </c>
      <c r="AL570" t="str" cm="1">
        <f t="array" ref="AL570">IF(R570&gt;0,_xlfn.IFS(COUNTIF($L$20:L570,"&lt;&gt;")&lt;101,1,COUNTIF($L$20:L570,"&lt;&gt;")&lt;201,2,COUNTIF($L$20:L570,"&lt;&gt;")&lt;301,3,COUNTIF($L$20:L570,"&lt;&gt;")&lt;401,4,COUNTIF($L$20:L570,"&lt;&gt;")&lt;501,5,COUNTIF($L$20:L570,"&lt;&gt;")&lt;601,6,COUNTIF($L$20:L570,"&lt;&gt;")&lt;701,7,COUNTIF($L$20:L570,"&lt;&gt;")&lt;801,8,COUNTIF($L$20:L570,"&lt;&gt;")&lt;901,9,COUNTIF($L$20:L570,"&lt;&gt;")&lt;1001,10,COUNTIF($L$20:L570,"&lt;&gt;")&lt;1101,11,COUNTIF($L$20:L570,"&lt;&gt;")&lt;1201,12,COUNTIF($L$20:L570,"&lt;&gt;")&lt;1301,13,COUNTIF($L$20:L570,"&lt;&gt;")&lt;1401,14,COUNTIF($L$20:L570,"&lt;&gt;")&lt;1501,15,COUNTIF($L$20:L570,"&lt;&gt;")&lt;1601,16,COUNTIF($L$20:L570,"&lt;&gt;")&lt;1701,17,COUNTIF($L$20:L570,"&lt;&gt;")&lt;1801,18,COUNTIF($L$20:L570,"&lt;&gt;")&lt;1901,19,COUNTIF($L$20:L570,"&lt;&gt;")&lt;2001,20,COUNTIF($L$20:L570,"&lt;&gt;")&lt;2101,21,COUNTIF($L$20:L570,"&lt;&gt;")&lt;2201,22,COUNTIF($L$20:L570,"&lt;&gt;")&lt;2301,23,COUNTIF($L$20:L570,"&lt;&gt;")&lt;2401,24,COUNTIF($L$20:L570,"&lt;&gt;")&lt;2501,25,COUNTIF($L$20:L570,"&lt;&gt;")&lt;2601,26,COUNTIF($L$20:L570,"&lt;&gt;")&lt;2701,27,COUNTIF($L$20:L570,"&lt;&gt;")&lt;2801,28,COUNTIF($L$20:L570,"&lt;&gt;")&lt;2901,29,COUNTIF($L$20:L570,"&lt;&gt;")&lt;3001,30),"")</f>
        <v/>
      </c>
      <c r="AM570" t="str">
        <f t="shared" si="40"/>
        <v/>
      </c>
      <c r="AN570" t="str">
        <f t="shared" si="44"/>
        <v/>
      </c>
      <c r="AP570" t="str">
        <f t="shared" si="43"/>
        <v/>
      </c>
      <c r="AQ570" t="str">
        <f>IF(AO570="","",COUNTIFS(AM570:$AM$3019,AO570))</f>
        <v/>
      </c>
    </row>
    <row r="571" spans="1:43" x14ac:dyDescent="0.25">
      <c r="A571" s="6" t="str">
        <f>IF(COUNT($A$20:A570)&lt;&gt;$B$4,IF(A570="","",A570+1),"")</f>
        <v/>
      </c>
      <c r="B571" s="3"/>
      <c r="C571" s="3"/>
      <c r="D571" s="122"/>
      <c r="E571" s="3"/>
      <c r="F571" s="3"/>
      <c r="G571" s="3"/>
      <c r="H571" s="3"/>
      <c r="I571" s="120"/>
      <c r="J571" s="3"/>
      <c r="K571" s="119" t="str" cm="1">
        <f t="array" ref="K571">IF(OR($J$14 = "A",$J$14 = "B",$J$14 = "C"),IF(I571="","",IF(LEN(I571)&gt;2,_xlfn.IFS(ISNUMBER(SEARCH("_",I571)),I571,ISNUMBER(SEARCH(", ",I571)),SUBSTITUTE(I571,", ","_"),ISNUMBER(SEARCH("/ ",I571)),SUBSTITUTE(I571,"/ ","_"),ISNUMBER(SEARCH(",",I571)),SUBSTITUTE(I571,",","_"),ISNUMBER(SEARCH("/",I571)),SUBSTITUTE(I571,"/","_"),ISNUMBER(SEARCH("",I571)),I571),I571)),IF(OR($J$14 = "J",$J$14 = "K"),"",IF(D571="","",IF(LEN(D571)&gt;2,_xlfn.IFS(ISNUMBER(SEARCH("_",D571)),D571,ISNUMBER(SEARCH(", ",D571)),SUBSTITUTE(D571,", ","_"),ISNUMBER(SEARCH("/ ",D571)),SUBSTITUTE(D571,"/ ","_"),ISNUMBER(SEARCH(",",D571)),SUBSTITUTE(D571,",","_"),ISNUMBER(SEARCH("/",D571)),SUBSTITUTE(D571,"/","_"),ISNUMBER(SEARCH("",D571)),D571),D571))))</f>
        <v/>
      </c>
      <c r="L571" s="1"/>
      <c r="M571" s="1" t="str">
        <f t="shared" si="41"/>
        <v/>
      </c>
      <c r="N571" s="94" t="str">
        <f>IF($L571="None","",IF(ISERROR(VLOOKUP($L571,Info!$B$4:$B$266,1,FALSE)),"",VLOOKUP($L571,Info!$B$4:$L$266,5,FALSE)))</f>
        <v/>
      </c>
      <c r="O571" s="94" t="str">
        <f>IF(K571="","",IF(AND($J$12&lt;&gt;"ABC",N571="3"),"BAC",IF(N571="3","ABC",IF($J$12&lt;&gt;"ABC",IF($J$10="Standard",VLOOKUP(K571,Info!$BE$4:$BF$481,2,FALSE),VLOOKUP(K571,Info!$BI$4:$BJ$482,2,FALSE)),IF($J$10="Standard",VLOOKUP(K571,Info!$AG$4:$AH$2994,2,FALSE),VLOOKUP(K571,Info!$AK$4:$AL$2997,2,FALSE))))))</f>
        <v/>
      </c>
      <c r="P571" s="94" t="str">
        <f>IF($L571="None","",IF(ISERROR(VLOOKUP($L571,Info!$B$4:$B$266,1,FALSE)),"",VLOOKUP($L571,Info!$B$4:$L$266,3,FALSE)))</f>
        <v/>
      </c>
      <c r="Q571" s="96" t="str">
        <f>IF($L571="None","",IF(ISERROR(VLOOKUP($L571,Info!$B$4:$B$266,1,FALSE)),"",VLOOKUP($L571,Info!$B$4:$L$266,4,FALSE)))</f>
        <v/>
      </c>
      <c r="R571" s="1"/>
      <c r="S571" s="6" t="str">
        <f t="shared" si="42"/>
        <v/>
      </c>
      <c r="T571" s="6" t="str">
        <f>IF($L571="None","",IF(ISERROR(VLOOKUP($L571,Info!$B$4:$B$266,1,FALSE)),"",VLOOKUP($L571,Info!$B$4:$L$266,11,FALSE)))</f>
        <v/>
      </c>
      <c r="U571" s="1"/>
      <c r="V571" s="1"/>
      <c r="W571" s="1"/>
      <c r="X571" s="1" t="str">
        <f>IF($L571="None","",IF(ISERROR(VLOOKUP($L571,Info!$B$4:$B$266,1,FALSE)),"",IF(OR(W571="Metallic Liquid Tight",W571="Non-Metallic Liquid Tight",W571="LSZH",W571="Greenfield"),VLOOKUP($L571,Info!$B$4:$L$266,7,FALSE),"N/A")))</f>
        <v/>
      </c>
      <c r="Y571" s="1"/>
      <c r="Z571" s="96" t="str">
        <f>IF($L571="None","",IF(ISERROR(VLOOKUP($L571,Info!$B$4:$B$266,1,FALSE)),"",VLOOKUP($L571,Info!$B$4:$L$266,9,FALSE)))</f>
        <v/>
      </c>
      <c r="AA571" s="96" t="str">
        <f>IF($L571="None","",IF(ISERROR(VLOOKUP($L571,Info!$B$4:$B$266,1,FALSE)),"",VLOOKUP($L571,Info!$B$4:$L$266,8,FALSE)))</f>
        <v/>
      </c>
      <c r="AB571" s="96" t="str">
        <f>IF($L571="None","",IF(ISERROR(VLOOKUP($L571,Info!$B$4:$B$266,1,FALSE)),"",VLOOKUP($L571,Info!$B$4:$L$266,10,FALSE)))</f>
        <v/>
      </c>
      <c r="AC571" s="1" t="str">
        <f>IF(W571="SO Cable","Black,White",IF(O571="","",IF(P571="","",IF($J$12&lt;&gt;"ABC",IF(P571&lt;="250",VLOOKUP(O571,Info!$AZ$4:$BB$22,3,FALSE),VLOOKUP(O571,Info!$AZ$23:$BB$39,3,FALSE)),IF(P571&lt;="250",VLOOKUP(O571,Info!$AO$4:$AQ$22,3,FALSE),VLOOKUP(O571,Info!$AO$23:$AP$39,3,FALSE))))))</f>
        <v/>
      </c>
      <c r="AD571" s="1"/>
      <c r="AE571" s="1" t="str">
        <f>IF($L571="None","",IF(ISERROR(VLOOKUP($L571,Info!$B$4:$B$266,1,FALSE)),"",VLOOKUP($L571,Info!$B$4:$L$266,4,FALSE)))</f>
        <v/>
      </c>
      <c r="AF571" s="1" t="str">
        <f>IF($L571="None","",IF(ISERROR(VLOOKUP($L571,Info!$B$4:$B$266,1,FALSE)),"",VLOOKUP($L571,Info!$B$4:$L$266,6,FALSE)))</f>
        <v/>
      </c>
      <c r="AG571" s="1"/>
      <c r="AH571" s="33" t="str" cm="1">
        <f t="array" ref="AH571">IF(AND(L571&lt;&gt;"",O571&lt;&gt;"",R571:S571&lt;&gt;"",W571:X571&lt;&gt;"",Z571:AA571&lt;&gt;"",AC571&lt;&gt;""),"Good","Bad")</f>
        <v>Bad</v>
      </c>
      <c r="AL571" t="str" cm="1">
        <f t="array" ref="AL571">IF(R571&gt;0,_xlfn.IFS(COUNTIF($L$20:L571,"&lt;&gt;")&lt;101,1,COUNTIF($L$20:L571,"&lt;&gt;")&lt;201,2,COUNTIF($L$20:L571,"&lt;&gt;")&lt;301,3,COUNTIF($L$20:L571,"&lt;&gt;")&lt;401,4,COUNTIF($L$20:L571,"&lt;&gt;")&lt;501,5,COUNTIF($L$20:L571,"&lt;&gt;")&lt;601,6,COUNTIF($L$20:L571,"&lt;&gt;")&lt;701,7,COUNTIF($L$20:L571,"&lt;&gt;")&lt;801,8,COUNTIF($L$20:L571,"&lt;&gt;")&lt;901,9,COUNTIF($L$20:L571,"&lt;&gt;")&lt;1001,10,COUNTIF($L$20:L571,"&lt;&gt;")&lt;1101,11,COUNTIF($L$20:L571,"&lt;&gt;")&lt;1201,12,COUNTIF($L$20:L571,"&lt;&gt;")&lt;1301,13,COUNTIF($L$20:L571,"&lt;&gt;")&lt;1401,14,COUNTIF($L$20:L571,"&lt;&gt;")&lt;1501,15,COUNTIF($L$20:L571,"&lt;&gt;")&lt;1601,16,COUNTIF($L$20:L571,"&lt;&gt;")&lt;1701,17,COUNTIF($L$20:L571,"&lt;&gt;")&lt;1801,18,COUNTIF($L$20:L571,"&lt;&gt;")&lt;1901,19,COUNTIF($L$20:L571,"&lt;&gt;")&lt;2001,20,COUNTIF($L$20:L571,"&lt;&gt;")&lt;2101,21,COUNTIF($L$20:L571,"&lt;&gt;")&lt;2201,22,COUNTIF($L$20:L571,"&lt;&gt;")&lt;2301,23,COUNTIF($L$20:L571,"&lt;&gt;")&lt;2401,24,COUNTIF($L$20:L571,"&lt;&gt;")&lt;2501,25,COUNTIF($L$20:L571,"&lt;&gt;")&lt;2601,26,COUNTIF($L$20:L571,"&lt;&gt;")&lt;2701,27,COUNTIF($L$20:L571,"&lt;&gt;")&lt;2801,28,COUNTIF($L$20:L571,"&lt;&gt;")&lt;2901,29,COUNTIF($L$20:L571,"&lt;&gt;")&lt;3001,30),"")</f>
        <v/>
      </c>
      <c r="AM571" t="str">
        <f t="shared" si="40"/>
        <v/>
      </c>
      <c r="AN571" t="str">
        <f t="shared" si="44"/>
        <v/>
      </c>
      <c r="AP571" t="str">
        <f t="shared" si="43"/>
        <v/>
      </c>
      <c r="AQ571" t="str">
        <f>IF(AO571="","",COUNTIFS(AM571:$AM$3019,AO571))</f>
        <v/>
      </c>
    </row>
    <row r="572" spans="1:43" x14ac:dyDescent="0.25">
      <c r="A572" s="6" t="str">
        <f>IF(COUNT($A$20:A571)&lt;&gt;$B$4,IF(A571="","",A571+1),"")</f>
        <v/>
      </c>
      <c r="B572" s="3"/>
      <c r="C572" s="3"/>
      <c r="D572" s="122"/>
      <c r="E572" s="3"/>
      <c r="F572" s="3"/>
      <c r="G572" s="3"/>
      <c r="H572" s="3"/>
      <c r="I572" s="120"/>
      <c r="J572" s="3"/>
      <c r="K572" s="119" t="str" cm="1">
        <f t="array" ref="K572">IF(OR($J$14 = "A",$J$14 = "B",$J$14 = "C"),IF(I572="","",IF(LEN(I572)&gt;2,_xlfn.IFS(ISNUMBER(SEARCH("_",I572)),I572,ISNUMBER(SEARCH(", ",I572)),SUBSTITUTE(I572,", ","_"),ISNUMBER(SEARCH("/ ",I572)),SUBSTITUTE(I572,"/ ","_"),ISNUMBER(SEARCH(",",I572)),SUBSTITUTE(I572,",","_"),ISNUMBER(SEARCH("/",I572)),SUBSTITUTE(I572,"/","_"),ISNUMBER(SEARCH("",I572)),I572),I572)),IF(OR($J$14 = "J",$J$14 = "K"),"",IF(D572="","",IF(LEN(D572)&gt;2,_xlfn.IFS(ISNUMBER(SEARCH("_",D572)),D572,ISNUMBER(SEARCH(", ",D572)),SUBSTITUTE(D572,", ","_"),ISNUMBER(SEARCH("/ ",D572)),SUBSTITUTE(D572,"/ ","_"),ISNUMBER(SEARCH(",",D572)),SUBSTITUTE(D572,",","_"),ISNUMBER(SEARCH("/",D572)),SUBSTITUTE(D572,"/","_"),ISNUMBER(SEARCH("",D572)),D572),D572))))</f>
        <v/>
      </c>
      <c r="L572" s="1"/>
      <c r="M572" s="1" t="str">
        <f t="shared" si="41"/>
        <v/>
      </c>
      <c r="N572" s="94" t="str">
        <f>IF($L572="None","",IF(ISERROR(VLOOKUP($L572,Info!$B$4:$B$266,1,FALSE)),"",VLOOKUP($L572,Info!$B$4:$L$266,5,FALSE)))</f>
        <v/>
      </c>
      <c r="O572" s="94" t="str">
        <f>IF(K572="","",IF(AND($J$12&lt;&gt;"ABC",N572="3"),"BAC",IF(N572="3","ABC",IF($J$12&lt;&gt;"ABC",IF($J$10="Standard",VLOOKUP(K572,Info!$BE$4:$BF$481,2,FALSE),VLOOKUP(K572,Info!$BI$4:$BJ$482,2,FALSE)),IF($J$10="Standard",VLOOKUP(K572,Info!$AG$4:$AH$2994,2,FALSE),VLOOKUP(K572,Info!$AK$4:$AL$2997,2,FALSE))))))</f>
        <v/>
      </c>
      <c r="P572" s="94" t="str">
        <f>IF($L572="None","",IF(ISERROR(VLOOKUP($L572,Info!$B$4:$B$266,1,FALSE)),"",VLOOKUP($L572,Info!$B$4:$L$266,3,FALSE)))</f>
        <v/>
      </c>
      <c r="Q572" s="96" t="str">
        <f>IF($L572="None","",IF(ISERROR(VLOOKUP($L572,Info!$B$4:$B$266,1,FALSE)),"",VLOOKUP($L572,Info!$B$4:$L$266,4,FALSE)))</f>
        <v/>
      </c>
      <c r="R572" s="1"/>
      <c r="S572" s="6" t="str">
        <f t="shared" si="42"/>
        <v/>
      </c>
      <c r="T572" s="6" t="str">
        <f>IF($L572="None","",IF(ISERROR(VLOOKUP($L572,Info!$B$4:$B$266,1,FALSE)),"",VLOOKUP($L572,Info!$B$4:$L$266,11,FALSE)))</f>
        <v/>
      </c>
      <c r="U572" s="1"/>
      <c r="V572" s="1"/>
      <c r="W572" s="1"/>
      <c r="X572" s="1" t="str">
        <f>IF($L572="None","",IF(ISERROR(VLOOKUP($L572,Info!$B$4:$B$266,1,FALSE)),"",IF(OR(W572="Metallic Liquid Tight",W572="Non-Metallic Liquid Tight",W572="LSZH",W572="Greenfield"),VLOOKUP($L572,Info!$B$4:$L$266,7,FALSE),"N/A")))</f>
        <v/>
      </c>
      <c r="Y572" s="1"/>
      <c r="Z572" s="96" t="str">
        <f>IF($L572="None","",IF(ISERROR(VLOOKUP($L572,Info!$B$4:$B$266,1,FALSE)),"",VLOOKUP($L572,Info!$B$4:$L$266,9,FALSE)))</f>
        <v/>
      </c>
      <c r="AA572" s="96" t="str">
        <f>IF($L572="None","",IF(ISERROR(VLOOKUP($L572,Info!$B$4:$B$266,1,FALSE)),"",VLOOKUP($L572,Info!$B$4:$L$266,8,FALSE)))</f>
        <v/>
      </c>
      <c r="AB572" s="96" t="str">
        <f>IF($L572="None","",IF(ISERROR(VLOOKUP($L572,Info!$B$4:$B$266,1,FALSE)),"",VLOOKUP($L572,Info!$B$4:$L$266,10,FALSE)))</f>
        <v/>
      </c>
      <c r="AC572" s="1" t="str">
        <f>IF(W572="SO Cable","Black,White",IF(O572="","",IF(P572="","",IF($J$12&lt;&gt;"ABC",IF(P572&lt;="250",VLOOKUP(O572,Info!$AZ$4:$BB$22,3,FALSE),VLOOKUP(O572,Info!$AZ$23:$BB$39,3,FALSE)),IF(P572&lt;="250",VLOOKUP(O572,Info!$AO$4:$AQ$22,3,FALSE),VLOOKUP(O572,Info!$AO$23:$AP$39,3,FALSE))))))</f>
        <v/>
      </c>
      <c r="AD572" s="1"/>
      <c r="AE572" s="1" t="str">
        <f>IF($L572="None","",IF(ISERROR(VLOOKUP($L572,Info!$B$4:$B$266,1,FALSE)),"",VLOOKUP($L572,Info!$B$4:$L$266,4,FALSE)))</f>
        <v/>
      </c>
      <c r="AF572" s="1" t="str">
        <f>IF($L572="None","",IF(ISERROR(VLOOKUP($L572,Info!$B$4:$B$266,1,FALSE)),"",VLOOKUP($L572,Info!$B$4:$L$266,6,FALSE)))</f>
        <v/>
      </c>
      <c r="AG572" s="1"/>
      <c r="AH572" s="33" t="str" cm="1">
        <f t="array" ref="AH572">IF(AND(L572&lt;&gt;"",O572&lt;&gt;"",R572:S572&lt;&gt;"",W572:X572&lt;&gt;"",Z572:AA572&lt;&gt;"",AC572&lt;&gt;""),"Good","Bad")</f>
        <v>Bad</v>
      </c>
      <c r="AL572" t="str" cm="1">
        <f t="array" ref="AL572">IF(R572&gt;0,_xlfn.IFS(COUNTIF($L$20:L572,"&lt;&gt;")&lt;101,1,COUNTIF($L$20:L572,"&lt;&gt;")&lt;201,2,COUNTIF($L$20:L572,"&lt;&gt;")&lt;301,3,COUNTIF($L$20:L572,"&lt;&gt;")&lt;401,4,COUNTIF($L$20:L572,"&lt;&gt;")&lt;501,5,COUNTIF($L$20:L572,"&lt;&gt;")&lt;601,6,COUNTIF($L$20:L572,"&lt;&gt;")&lt;701,7,COUNTIF($L$20:L572,"&lt;&gt;")&lt;801,8,COUNTIF($L$20:L572,"&lt;&gt;")&lt;901,9,COUNTIF($L$20:L572,"&lt;&gt;")&lt;1001,10,COUNTIF($L$20:L572,"&lt;&gt;")&lt;1101,11,COUNTIF($L$20:L572,"&lt;&gt;")&lt;1201,12,COUNTIF($L$20:L572,"&lt;&gt;")&lt;1301,13,COUNTIF($L$20:L572,"&lt;&gt;")&lt;1401,14,COUNTIF($L$20:L572,"&lt;&gt;")&lt;1501,15,COUNTIF($L$20:L572,"&lt;&gt;")&lt;1601,16,COUNTIF($L$20:L572,"&lt;&gt;")&lt;1701,17,COUNTIF($L$20:L572,"&lt;&gt;")&lt;1801,18,COUNTIF($L$20:L572,"&lt;&gt;")&lt;1901,19,COUNTIF($L$20:L572,"&lt;&gt;")&lt;2001,20,COUNTIF($L$20:L572,"&lt;&gt;")&lt;2101,21,COUNTIF($L$20:L572,"&lt;&gt;")&lt;2201,22,COUNTIF($L$20:L572,"&lt;&gt;")&lt;2301,23,COUNTIF($L$20:L572,"&lt;&gt;")&lt;2401,24,COUNTIF($L$20:L572,"&lt;&gt;")&lt;2501,25,COUNTIF($L$20:L572,"&lt;&gt;")&lt;2601,26,COUNTIF($L$20:L572,"&lt;&gt;")&lt;2701,27,COUNTIF($L$20:L572,"&lt;&gt;")&lt;2801,28,COUNTIF($L$20:L572,"&lt;&gt;")&lt;2901,29,COUNTIF($L$20:L572,"&lt;&gt;")&lt;3001,30),"")</f>
        <v/>
      </c>
      <c r="AM572" t="str">
        <f t="shared" si="40"/>
        <v/>
      </c>
      <c r="AN572" t="str">
        <f t="shared" si="44"/>
        <v/>
      </c>
      <c r="AP572" t="str">
        <f t="shared" si="43"/>
        <v/>
      </c>
      <c r="AQ572" t="str">
        <f>IF(AO572="","",COUNTIFS(AM572:$AM$3019,AO572))</f>
        <v/>
      </c>
    </row>
    <row r="573" spans="1:43" x14ac:dyDescent="0.25">
      <c r="A573" s="6" t="str">
        <f>IF(COUNT($A$20:A572)&lt;&gt;$B$4,IF(A572="","",A572+1),"")</f>
        <v/>
      </c>
      <c r="B573" s="3"/>
      <c r="C573" s="3"/>
      <c r="D573" s="122"/>
      <c r="E573" s="3"/>
      <c r="F573" s="3"/>
      <c r="G573" s="3"/>
      <c r="H573" s="3"/>
      <c r="I573" s="120"/>
      <c r="J573" s="3"/>
      <c r="K573" s="119" t="str" cm="1">
        <f t="array" ref="K573">IF(OR($J$14 = "A",$J$14 = "B",$J$14 = "C"),IF(I573="","",IF(LEN(I573)&gt;2,_xlfn.IFS(ISNUMBER(SEARCH("_",I573)),I573,ISNUMBER(SEARCH(", ",I573)),SUBSTITUTE(I573,", ","_"),ISNUMBER(SEARCH("/ ",I573)),SUBSTITUTE(I573,"/ ","_"),ISNUMBER(SEARCH(",",I573)),SUBSTITUTE(I573,",","_"),ISNUMBER(SEARCH("/",I573)),SUBSTITUTE(I573,"/","_"),ISNUMBER(SEARCH("",I573)),I573),I573)),IF(OR($J$14 = "J",$J$14 = "K"),"",IF(D573="","",IF(LEN(D573)&gt;2,_xlfn.IFS(ISNUMBER(SEARCH("_",D573)),D573,ISNUMBER(SEARCH(", ",D573)),SUBSTITUTE(D573,", ","_"),ISNUMBER(SEARCH("/ ",D573)),SUBSTITUTE(D573,"/ ","_"),ISNUMBER(SEARCH(",",D573)),SUBSTITUTE(D573,",","_"),ISNUMBER(SEARCH("/",D573)),SUBSTITUTE(D573,"/","_"),ISNUMBER(SEARCH("",D573)),D573),D573))))</f>
        <v/>
      </c>
      <c r="L573" s="1"/>
      <c r="M573" s="1" t="str">
        <f t="shared" si="41"/>
        <v/>
      </c>
      <c r="N573" s="94" t="str">
        <f>IF($L573="None","",IF(ISERROR(VLOOKUP($L573,Info!$B$4:$B$266,1,FALSE)),"",VLOOKUP($L573,Info!$B$4:$L$266,5,FALSE)))</f>
        <v/>
      </c>
      <c r="O573" s="94" t="str">
        <f>IF(K573="","",IF(AND($J$12&lt;&gt;"ABC",N573="3"),"BAC",IF(N573="3","ABC",IF($J$12&lt;&gt;"ABC",IF($J$10="Standard",VLOOKUP(K573,Info!$BE$4:$BF$481,2,FALSE),VLOOKUP(K573,Info!$BI$4:$BJ$482,2,FALSE)),IF($J$10="Standard",VLOOKUP(K573,Info!$AG$4:$AH$2994,2,FALSE),VLOOKUP(K573,Info!$AK$4:$AL$2997,2,FALSE))))))</f>
        <v/>
      </c>
      <c r="P573" s="94" t="str">
        <f>IF($L573="None","",IF(ISERROR(VLOOKUP($L573,Info!$B$4:$B$266,1,FALSE)),"",VLOOKUP($L573,Info!$B$4:$L$266,3,FALSE)))</f>
        <v/>
      </c>
      <c r="Q573" s="96" t="str">
        <f>IF($L573="None","",IF(ISERROR(VLOOKUP($L573,Info!$B$4:$B$266,1,FALSE)),"",VLOOKUP($L573,Info!$B$4:$L$266,4,FALSE)))</f>
        <v/>
      </c>
      <c r="R573" s="1"/>
      <c r="S573" s="6" t="str">
        <f t="shared" si="42"/>
        <v/>
      </c>
      <c r="T573" s="6" t="str">
        <f>IF($L573="None","",IF(ISERROR(VLOOKUP($L573,Info!$B$4:$B$266,1,FALSE)),"",VLOOKUP($L573,Info!$B$4:$L$266,11,FALSE)))</f>
        <v/>
      </c>
      <c r="U573" s="1"/>
      <c r="V573" s="1"/>
      <c r="W573" s="1"/>
      <c r="X573" s="1" t="str">
        <f>IF($L573="None","",IF(ISERROR(VLOOKUP($L573,Info!$B$4:$B$266,1,FALSE)),"",IF(OR(W573="Metallic Liquid Tight",W573="Non-Metallic Liquid Tight",W573="LSZH",W573="Greenfield"),VLOOKUP($L573,Info!$B$4:$L$266,7,FALSE),"N/A")))</f>
        <v/>
      </c>
      <c r="Y573" s="1"/>
      <c r="Z573" s="96" t="str">
        <f>IF($L573="None","",IF(ISERROR(VLOOKUP($L573,Info!$B$4:$B$266,1,FALSE)),"",VLOOKUP($L573,Info!$B$4:$L$266,9,FALSE)))</f>
        <v/>
      </c>
      <c r="AA573" s="96" t="str">
        <f>IF($L573="None","",IF(ISERROR(VLOOKUP($L573,Info!$B$4:$B$266,1,FALSE)),"",VLOOKUP($L573,Info!$B$4:$L$266,8,FALSE)))</f>
        <v/>
      </c>
      <c r="AB573" s="96" t="str">
        <f>IF($L573="None","",IF(ISERROR(VLOOKUP($L573,Info!$B$4:$B$266,1,FALSE)),"",VLOOKUP($L573,Info!$B$4:$L$266,10,FALSE)))</f>
        <v/>
      </c>
      <c r="AC573" s="1" t="str">
        <f>IF(W573="SO Cable","Black,White",IF(O573="","",IF(P573="","",IF($J$12&lt;&gt;"ABC",IF(P573&lt;="250",VLOOKUP(O573,Info!$AZ$4:$BB$22,3,FALSE),VLOOKUP(O573,Info!$AZ$23:$BB$39,3,FALSE)),IF(P573&lt;="250",VLOOKUP(O573,Info!$AO$4:$AQ$22,3,FALSE),VLOOKUP(O573,Info!$AO$23:$AP$39,3,FALSE))))))</f>
        <v/>
      </c>
      <c r="AD573" s="1"/>
      <c r="AE573" s="1" t="str">
        <f>IF($L573="None","",IF(ISERROR(VLOOKUP($L573,Info!$B$4:$B$266,1,FALSE)),"",VLOOKUP($L573,Info!$B$4:$L$266,4,FALSE)))</f>
        <v/>
      </c>
      <c r="AF573" s="1" t="str">
        <f>IF($L573="None","",IF(ISERROR(VLOOKUP($L573,Info!$B$4:$B$266,1,FALSE)),"",VLOOKUP($L573,Info!$B$4:$L$266,6,FALSE)))</f>
        <v/>
      </c>
      <c r="AG573" s="1"/>
      <c r="AH573" s="33" t="str" cm="1">
        <f t="array" ref="AH573">IF(AND(L573&lt;&gt;"",O573&lt;&gt;"",R573:S573&lt;&gt;"",W573:X573&lt;&gt;"",Z573:AA573&lt;&gt;"",AC573&lt;&gt;""),"Good","Bad")</f>
        <v>Bad</v>
      </c>
      <c r="AL573" t="str" cm="1">
        <f t="array" ref="AL573">IF(R573&gt;0,_xlfn.IFS(COUNTIF($L$20:L573,"&lt;&gt;")&lt;101,1,COUNTIF($L$20:L573,"&lt;&gt;")&lt;201,2,COUNTIF($L$20:L573,"&lt;&gt;")&lt;301,3,COUNTIF($L$20:L573,"&lt;&gt;")&lt;401,4,COUNTIF($L$20:L573,"&lt;&gt;")&lt;501,5,COUNTIF($L$20:L573,"&lt;&gt;")&lt;601,6,COUNTIF($L$20:L573,"&lt;&gt;")&lt;701,7,COUNTIF($L$20:L573,"&lt;&gt;")&lt;801,8,COUNTIF($L$20:L573,"&lt;&gt;")&lt;901,9,COUNTIF($L$20:L573,"&lt;&gt;")&lt;1001,10,COUNTIF($L$20:L573,"&lt;&gt;")&lt;1101,11,COUNTIF($L$20:L573,"&lt;&gt;")&lt;1201,12,COUNTIF($L$20:L573,"&lt;&gt;")&lt;1301,13,COUNTIF($L$20:L573,"&lt;&gt;")&lt;1401,14,COUNTIF($L$20:L573,"&lt;&gt;")&lt;1501,15,COUNTIF($L$20:L573,"&lt;&gt;")&lt;1601,16,COUNTIF($L$20:L573,"&lt;&gt;")&lt;1701,17,COUNTIF($L$20:L573,"&lt;&gt;")&lt;1801,18,COUNTIF($L$20:L573,"&lt;&gt;")&lt;1901,19,COUNTIF($L$20:L573,"&lt;&gt;")&lt;2001,20,COUNTIF($L$20:L573,"&lt;&gt;")&lt;2101,21,COUNTIF($L$20:L573,"&lt;&gt;")&lt;2201,22,COUNTIF($L$20:L573,"&lt;&gt;")&lt;2301,23,COUNTIF($L$20:L573,"&lt;&gt;")&lt;2401,24,COUNTIF($L$20:L573,"&lt;&gt;")&lt;2501,25,COUNTIF($L$20:L573,"&lt;&gt;")&lt;2601,26,COUNTIF($L$20:L573,"&lt;&gt;")&lt;2701,27,COUNTIF($L$20:L573,"&lt;&gt;")&lt;2801,28,COUNTIF($L$20:L573,"&lt;&gt;")&lt;2901,29,COUNTIF($L$20:L573,"&lt;&gt;")&lt;3001,30),"")</f>
        <v/>
      </c>
      <c r="AM573" t="str">
        <f t="shared" si="40"/>
        <v/>
      </c>
      <c r="AN573" t="str">
        <f t="shared" si="44"/>
        <v/>
      </c>
      <c r="AP573" t="str">
        <f t="shared" si="43"/>
        <v/>
      </c>
      <c r="AQ573" t="str">
        <f>IF(AO573="","",COUNTIFS(AM573:$AM$3019,AO573))</f>
        <v/>
      </c>
    </row>
    <row r="574" spans="1:43" x14ac:dyDescent="0.25">
      <c r="A574" s="6" t="str">
        <f>IF(COUNT($A$20:A573)&lt;&gt;$B$4,IF(A573="","",A573+1),"")</f>
        <v/>
      </c>
      <c r="B574" s="3"/>
      <c r="C574" s="3"/>
      <c r="D574" s="122"/>
      <c r="E574" s="3"/>
      <c r="F574" s="3"/>
      <c r="G574" s="3"/>
      <c r="H574" s="3"/>
      <c r="I574" s="120"/>
      <c r="J574" s="3"/>
      <c r="K574" s="119" t="str" cm="1">
        <f t="array" ref="K574">IF(OR($J$14 = "A",$J$14 = "B",$J$14 = "C"),IF(I574="","",IF(LEN(I574)&gt;2,_xlfn.IFS(ISNUMBER(SEARCH("_",I574)),I574,ISNUMBER(SEARCH(", ",I574)),SUBSTITUTE(I574,", ","_"),ISNUMBER(SEARCH("/ ",I574)),SUBSTITUTE(I574,"/ ","_"),ISNUMBER(SEARCH(",",I574)),SUBSTITUTE(I574,",","_"),ISNUMBER(SEARCH("/",I574)),SUBSTITUTE(I574,"/","_"),ISNUMBER(SEARCH("",I574)),I574),I574)),IF(OR($J$14 = "J",$J$14 = "K"),"",IF(D574="","",IF(LEN(D574)&gt;2,_xlfn.IFS(ISNUMBER(SEARCH("_",D574)),D574,ISNUMBER(SEARCH(", ",D574)),SUBSTITUTE(D574,", ","_"),ISNUMBER(SEARCH("/ ",D574)),SUBSTITUTE(D574,"/ ","_"),ISNUMBER(SEARCH(",",D574)),SUBSTITUTE(D574,",","_"),ISNUMBER(SEARCH("/",D574)),SUBSTITUTE(D574,"/","_"),ISNUMBER(SEARCH("",D574)),D574),D574))))</f>
        <v/>
      </c>
      <c r="L574" s="1"/>
      <c r="M574" s="1" t="str">
        <f t="shared" si="41"/>
        <v/>
      </c>
      <c r="N574" s="94" t="str">
        <f>IF($L574="None","",IF(ISERROR(VLOOKUP($L574,Info!$B$4:$B$266,1,FALSE)),"",VLOOKUP($L574,Info!$B$4:$L$266,5,FALSE)))</f>
        <v/>
      </c>
      <c r="O574" s="94" t="str">
        <f>IF(K574="","",IF(AND($J$12&lt;&gt;"ABC",N574="3"),"BAC",IF(N574="3","ABC",IF($J$12&lt;&gt;"ABC",IF($J$10="Standard",VLOOKUP(K574,Info!$BE$4:$BF$481,2,FALSE),VLOOKUP(K574,Info!$BI$4:$BJ$482,2,FALSE)),IF($J$10="Standard",VLOOKUP(K574,Info!$AG$4:$AH$2994,2,FALSE),VLOOKUP(K574,Info!$AK$4:$AL$2997,2,FALSE))))))</f>
        <v/>
      </c>
      <c r="P574" s="94" t="str">
        <f>IF($L574="None","",IF(ISERROR(VLOOKUP($L574,Info!$B$4:$B$266,1,FALSE)),"",VLOOKUP($L574,Info!$B$4:$L$266,3,FALSE)))</f>
        <v/>
      </c>
      <c r="Q574" s="96" t="str">
        <f>IF($L574="None","",IF(ISERROR(VLOOKUP($L574,Info!$B$4:$B$266,1,FALSE)),"",VLOOKUP($L574,Info!$B$4:$L$266,4,FALSE)))</f>
        <v/>
      </c>
      <c r="R574" s="1"/>
      <c r="S574" s="6" t="str">
        <f t="shared" si="42"/>
        <v/>
      </c>
      <c r="T574" s="6" t="str">
        <f>IF($L574="None","",IF(ISERROR(VLOOKUP($L574,Info!$B$4:$B$266,1,FALSE)),"",VLOOKUP($L574,Info!$B$4:$L$266,11,FALSE)))</f>
        <v/>
      </c>
      <c r="U574" s="1"/>
      <c r="V574" s="1"/>
      <c r="W574" s="1"/>
      <c r="X574" s="1" t="str">
        <f>IF($L574="None","",IF(ISERROR(VLOOKUP($L574,Info!$B$4:$B$266,1,FALSE)),"",IF(OR(W574="Metallic Liquid Tight",W574="Non-Metallic Liquid Tight",W574="LSZH",W574="Greenfield"),VLOOKUP($L574,Info!$B$4:$L$266,7,FALSE),"N/A")))</f>
        <v/>
      </c>
      <c r="Y574" s="1"/>
      <c r="Z574" s="96" t="str">
        <f>IF($L574="None","",IF(ISERROR(VLOOKUP($L574,Info!$B$4:$B$266,1,FALSE)),"",VLOOKUP($L574,Info!$B$4:$L$266,9,FALSE)))</f>
        <v/>
      </c>
      <c r="AA574" s="96" t="str">
        <f>IF($L574="None","",IF(ISERROR(VLOOKUP($L574,Info!$B$4:$B$266,1,FALSE)),"",VLOOKUP($L574,Info!$B$4:$L$266,8,FALSE)))</f>
        <v/>
      </c>
      <c r="AB574" s="96" t="str">
        <f>IF($L574="None","",IF(ISERROR(VLOOKUP($L574,Info!$B$4:$B$266,1,FALSE)),"",VLOOKUP($L574,Info!$B$4:$L$266,10,FALSE)))</f>
        <v/>
      </c>
      <c r="AC574" s="1" t="str">
        <f>IF(W574="SO Cable","Black,White",IF(O574="","",IF(P574="","",IF($J$12&lt;&gt;"ABC",IF(P574&lt;="250",VLOOKUP(O574,Info!$AZ$4:$BB$22,3,FALSE),VLOOKUP(O574,Info!$AZ$23:$BB$39,3,FALSE)),IF(P574&lt;="250",VLOOKUP(O574,Info!$AO$4:$AQ$22,3,FALSE),VLOOKUP(O574,Info!$AO$23:$AP$39,3,FALSE))))))</f>
        <v/>
      </c>
      <c r="AD574" s="1"/>
      <c r="AE574" s="1" t="str">
        <f>IF($L574="None","",IF(ISERROR(VLOOKUP($L574,Info!$B$4:$B$266,1,FALSE)),"",VLOOKUP($L574,Info!$B$4:$L$266,4,FALSE)))</f>
        <v/>
      </c>
      <c r="AF574" s="1" t="str">
        <f>IF($L574="None","",IF(ISERROR(VLOOKUP($L574,Info!$B$4:$B$266,1,FALSE)),"",VLOOKUP($L574,Info!$B$4:$L$266,6,FALSE)))</f>
        <v/>
      </c>
      <c r="AG574" s="1"/>
      <c r="AH574" s="33" t="str" cm="1">
        <f t="array" ref="AH574">IF(AND(L574&lt;&gt;"",O574&lt;&gt;"",R574:S574&lt;&gt;"",W574:X574&lt;&gt;"",Z574:AA574&lt;&gt;"",AC574&lt;&gt;""),"Good","Bad")</f>
        <v>Bad</v>
      </c>
      <c r="AL574" t="str" cm="1">
        <f t="array" ref="AL574">IF(R574&gt;0,_xlfn.IFS(COUNTIF($L$20:L574,"&lt;&gt;")&lt;101,1,COUNTIF($L$20:L574,"&lt;&gt;")&lt;201,2,COUNTIF($L$20:L574,"&lt;&gt;")&lt;301,3,COUNTIF($L$20:L574,"&lt;&gt;")&lt;401,4,COUNTIF($L$20:L574,"&lt;&gt;")&lt;501,5,COUNTIF($L$20:L574,"&lt;&gt;")&lt;601,6,COUNTIF($L$20:L574,"&lt;&gt;")&lt;701,7,COUNTIF($L$20:L574,"&lt;&gt;")&lt;801,8,COUNTIF($L$20:L574,"&lt;&gt;")&lt;901,9,COUNTIF($L$20:L574,"&lt;&gt;")&lt;1001,10,COUNTIF($L$20:L574,"&lt;&gt;")&lt;1101,11,COUNTIF($L$20:L574,"&lt;&gt;")&lt;1201,12,COUNTIF($L$20:L574,"&lt;&gt;")&lt;1301,13,COUNTIF($L$20:L574,"&lt;&gt;")&lt;1401,14,COUNTIF($L$20:L574,"&lt;&gt;")&lt;1501,15,COUNTIF($L$20:L574,"&lt;&gt;")&lt;1601,16,COUNTIF($L$20:L574,"&lt;&gt;")&lt;1701,17,COUNTIF($L$20:L574,"&lt;&gt;")&lt;1801,18,COUNTIF($L$20:L574,"&lt;&gt;")&lt;1901,19,COUNTIF($L$20:L574,"&lt;&gt;")&lt;2001,20,COUNTIF($L$20:L574,"&lt;&gt;")&lt;2101,21,COUNTIF($L$20:L574,"&lt;&gt;")&lt;2201,22,COUNTIF($L$20:L574,"&lt;&gt;")&lt;2301,23,COUNTIF($L$20:L574,"&lt;&gt;")&lt;2401,24,COUNTIF($L$20:L574,"&lt;&gt;")&lt;2501,25,COUNTIF($L$20:L574,"&lt;&gt;")&lt;2601,26,COUNTIF($L$20:L574,"&lt;&gt;")&lt;2701,27,COUNTIF($L$20:L574,"&lt;&gt;")&lt;2801,28,COUNTIF($L$20:L574,"&lt;&gt;")&lt;2901,29,COUNTIF($L$20:L574,"&lt;&gt;")&lt;3001,30),"")</f>
        <v/>
      </c>
      <c r="AM574" t="str">
        <f t="shared" si="40"/>
        <v/>
      </c>
      <c r="AN574" t="str">
        <f t="shared" si="44"/>
        <v/>
      </c>
      <c r="AP574" t="str">
        <f t="shared" si="43"/>
        <v/>
      </c>
      <c r="AQ574" t="str">
        <f>IF(AO574="","",COUNTIFS(AM574:$AM$3019,AO574))</f>
        <v/>
      </c>
    </row>
    <row r="575" spans="1:43" x14ac:dyDescent="0.25">
      <c r="A575" s="6" t="str">
        <f>IF(COUNT($A$20:A574)&lt;&gt;$B$4,IF(A574="","",A574+1),"")</f>
        <v/>
      </c>
      <c r="B575" s="3"/>
      <c r="C575" s="3"/>
      <c r="D575" s="122"/>
      <c r="E575" s="3"/>
      <c r="F575" s="3"/>
      <c r="G575" s="3"/>
      <c r="H575" s="3"/>
      <c r="I575" s="120"/>
      <c r="J575" s="3"/>
      <c r="K575" s="119" t="str" cm="1">
        <f t="array" ref="K575">IF(OR($J$14 = "A",$J$14 = "B",$J$14 = "C"),IF(I575="","",IF(LEN(I575)&gt;2,_xlfn.IFS(ISNUMBER(SEARCH("_",I575)),I575,ISNUMBER(SEARCH(", ",I575)),SUBSTITUTE(I575,", ","_"),ISNUMBER(SEARCH("/ ",I575)),SUBSTITUTE(I575,"/ ","_"),ISNUMBER(SEARCH(",",I575)),SUBSTITUTE(I575,",","_"),ISNUMBER(SEARCH("/",I575)),SUBSTITUTE(I575,"/","_"),ISNUMBER(SEARCH("",I575)),I575),I575)),IF(OR($J$14 = "J",$J$14 = "K"),"",IF(D575="","",IF(LEN(D575)&gt;2,_xlfn.IFS(ISNUMBER(SEARCH("_",D575)),D575,ISNUMBER(SEARCH(", ",D575)),SUBSTITUTE(D575,", ","_"),ISNUMBER(SEARCH("/ ",D575)),SUBSTITUTE(D575,"/ ","_"),ISNUMBER(SEARCH(",",D575)),SUBSTITUTE(D575,",","_"),ISNUMBER(SEARCH("/",D575)),SUBSTITUTE(D575,"/","_"),ISNUMBER(SEARCH("",D575)),D575),D575))))</f>
        <v/>
      </c>
      <c r="L575" s="1"/>
      <c r="M575" s="1" t="str">
        <f t="shared" si="41"/>
        <v/>
      </c>
      <c r="N575" s="94" t="str">
        <f>IF($L575="None","",IF(ISERROR(VLOOKUP($L575,Info!$B$4:$B$266,1,FALSE)),"",VLOOKUP($L575,Info!$B$4:$L$266,5,FALSE)))</f>
        <v/>
      </c>
      <c r="O575" s="94" t="str">
        <f>IF(K575="","",IF(AND($J$12&lt;&gt;"ABC",N575="3"),"BAC",IF(N575="3","ABC",IF($J$12&lt;&gt;"ABC",IF($J$10="Standard",VLOOKUP(K575,Info!$BE$4:$BF$481,2,FALSE),VLOOKUP(K575,Info!$BI$4:$BJ$482,2,FALSE)),IF($J$10="Standard",VLOOKUP(K575,Info!$AG$4:$AH$2994,2,FALSE),VLOOKUP(K575,Info!$AK$4:$AL$2997,2,FALSE))))))</f>
        <v/>
      </c>
      <c r="P575" s="94" t="str">
        <f>IF($L575="None","",IF(ISERROR(VLOOKUP($L575,Info!$B$4:$B$266,1,FALSE)),"",VLOOKUP($L575,Info!$B$4:$L$266,3,FALSE)))</f>
        <v/>
      </c>
      <c r="Q575" s="96" t="str">
        <f>IF($L575="None","",IF(ISERROR(VLOOKUP($L575,Info!$B$4:$B$266,1,FALSE)),"",VLOOKUP($L575,Info!$B$4:$L$266,4,FALSE)))</f>
        <v/>
      </c>
      <c r="R575" s="1"/>
      <c r="S575" s="6" t="str">
        <f t="shared" si="42"/>
        <v/>
      </c>
      <c r="T575" s="6" t="str">
        <f>IF($L575="None","",IF(ISERROR(VLOOKUP($L575,Info!$B$4:$B$266,1,FALSE)),"",VLOOKUP($L575,Info!$B$4:$L$266,11,FALSE)))</f>
        <v/>
      </c>
      <c r="U575" s="1"/>
      <c r="V575" s="1"/>
      <c r="W575" s="1"/>
      <c r="X575" s="1" t="str">
        <f>IF($L575="None","",IF(ISERROR(VLOOKUP($L575,Info!$B$4:$B$266,1,FALSE)),"",IF(OR(W575="Metallic Liquid Tight",W575="Non-Metallic Liquid Tight",W575="LSZH",W575="Greenfield"),VLOOKUP($L575,Info!$B$4:$L$266,7,FALSE),"N/A")))</f>
        <v/>
      </c>
      <c r="Y575" s="1"/>
      <c r="Z575" s="96" t="str">
        <f>IF($L575="None","",IF(ISERROR(VLOOKUP($L575,Info!$B$4:$B$266,1,FALSE)),"",VLOOKUP($L575,Info!$B$4:$L$266,9,FALSE)))</f>
        <v/>
      </c>
      <c r="AA575" s="96" t="str">
        <f>IF($L575="None","",IF(ISERROR(VLOOKUP($L575,Info!$B$4:$B$266,1,FALSE)),"",VLOOKUP($L575,Info!$B$4:$L$266,8,FALSE)))</f>
        <v/>
      </c>
      <c r="AB575" s="96" t="str">
        <f>IF($L575="None","",IF(ISERROR(VLOOKUP($L575,Info!$B$4:$B$266,1,FALSE)),"",VLOOKUP($L575,Info!$B$4:$L$266,10,FALSE)))</f>
        <v/>
      </c>
      <c r="AC575" s="1" t="str">
        <f>IF(W575="SO Cable","Black,White",IF(O575="","",IF(P575="","",IF($J$12&lt;&gt;"ABC",IF(P575&lt;="250",VLOOKUP(O575,Info!$AZ$4:$BB$22,3,FALSE),VLOOKUP(O575,Info!$AZ$23:$BB$39,3,FALSE)),IF(P575&lt;="250",VLOOKUP(O575,Info!$AO$4:$AQ$22,3,FALSE),VLOOKUP(O575,Info!$AO$23:$AP$39,3,FALSE))))))</f>
        <v/>
      </c>
      <c r="AD575" s="1"/>
      <c r="AE575" s="1" t="str">
        <f>IF($L575="None","",IF(ISERROR(VLOOKUP($L575,Info!$B$4:$B$266,1,FALSE)),"",VLOOKUP($L575,Info!$B$4:$L$266,4,FALSE)))</f>
        <v/>
      </c>
      <c r="AF575" s="1" t="str">
        <f>IF($L575="None","",IF(ISERROR(VLOOKUP($L575,Info!$B$4:$B$266,1,FALSE)),"",VLOOKUP($L575,Info!$B$4:$L$266,6,FALSE)))</f>
        <v/>
      </c>
      <c r="AG575" s="1"/>
      <c r="AH575" s="33" t="str" cm="1">
        <f t="array" ref="AH575">IF(AND(L575&lt;&gt;"",O575&lt;&gt;"",R575:S575&lt;&gt;"",W575:X575&lt;&gt;"",Z575:AA575&lt;&gt;"",AC575&lt;&gt;""),"Good","Bad")</f>
        <v>Bad</v>
      </c>
      <c r="AL575" t="str" cm="1">
        <f t="array" ref="AL575">IF(R575&gt;0,_xlfn.IFS(COUNTIF($L$20:L575,"&lt;&gt;")&lt;101,1,COUNTIF($L$20:L575,"&lt;&gt;")&lt;201,2,COUNTIF($L$20:L575,"&lt;&gt;")&lt;301,3,COUNTIF($L$20:L575,"&lt;&gt;")&lt;401,4,COUNTIF($L$20:L575,"&lt;&gt;")&lt;501,5,COUNTIF($L$20:L575,"&lt;&gt;")&lt;601,6,COUNTIF($L$20:L575,"&lt;&gt;")&lt;701,7,COUNTIF($L$20:L575,"&lt;&gt;")&lt;801,8,COUNTIF($L$20:L575,"&lt;&gt;")&lt;901,9,COUNTIF($L$20:L575,"&lt;&gt;")&lt;1001,10,COUNTIF($L$20:L575,"&lt;&gt;")&lt;1101,11,COUNTIF($L$20:L575,"&lt;&gt;")&lt;1201,12,COUNTIF($L$20:L575,"&lt;&gt;")&lt;1301,13,COUNTIF($L$20:L575,"&lt;&gt;")&lt;1401,14,COUNTIF($L$20:L575,"&lt;&gt;")&lt;1501,15,COUNTIF($L$20:L575,"&lt;&gt;")&lt;1601,16,COUNTIF($L$20:L575,"&lt;&gt;")&lt;1701,17,COUNTIF($L$20:L575,"&lt;&gt;")&lt;1801,18,COUNTIF($L$20:L575,"&lt;&gt;")&lt;1901,19,COUNTIF($L$20:L575,"&lt;&gt;")&lt;2001,20,COUNTIF($L$20:L575,"&lt;&gt;")&lt;2101,21,COUNTIF($L$20:L575,"&lt;&gt;")&lt;2201,22,COUNTIF($L$20:L575,"&lt;&gt;")&lt;2301,23,COUNTIF($L$20:L575,"&lt;&gt;")&lt;2401,24,COUNTIF($L$20:L575,"&lt;&gt;")&lt;2501,25,COUNTIF($L$20:L575,"&lt;&gt;")&lt;2601,26,COUNTIF($L$20:L575,"&lt;&gt;")&lt;2701,27,COUNTIF($L$20:L575,"&lt;&gt;")&lt;2801,28,COUNTIF($L$20:L575,"&lt;&gt;")&lt;2901,29,COUNTIF($L$20:L575,"&lt;&gt;")&lt;3001,30),"")</f>
        <v/>
      </c>
      <c r="AM575" t="str">
        <f t="shared" si="40"/>
        <v/>
      </c>
      <c r="AN575" t="str">
        <f t="shared" si="44"/>
        <v/>
      </c>
      <c r="AP575" t="str">
        <f t="shared" si="43"/>
        <v/>
      </c>
      <c r="AQ575" t="str">
        <f>IF(AO575="","",COUNTIFS(AM575:$AM$3019,AO575))</f>
        <v/>
      </c>
    </row>
    <row r="576" spans="1:43" x14ac:dyDescent="0.25">
      <c r="A576" s="6" t="str">
        <f>IF(COUNT($A$20:A575)&lt;&gt;$B$4,IF(A575="","",A575+1),"")</f>
        <v/>
      </c>
      <c r="B576" s="3"/>
      <c r="C576" s="3"/>
      <c r="D576" s="122"/>
      <c r="E576" s="3"/>
      <c r="F576" s="3"/>
      <c r="G576" s="3"/>
      <c r="H576" s="3"/>
      <c r="I576" s="120"/>
      <c r="J576" s="3"/>
      <c r="K576" s="119" t="str" cm="1">
        <f t="array" ref="K576">IF(OR($J$14 = "A",$J$14 = "B",$J$14 = "C"),IF(I576="","",IF(LEN(I576)&gt;2,_xlfn.IFS(ISNUMBER(SEARCH("_",I576)),I576,ISNUMBER(SEARCH(", ",I576)),SUBSTITUTE(I576,", ","_"),ISNUMBER(SEARCH("/ ",I576)),SUBSTITUTE(I576,"/ ","_"),ISNUMBER(SEARCH(",",I576)),SUBSTITUTE(I576,",","_"),ISNUMBER(SEARCH("/",I576)),SUBSTITUTE(I576,"/","_"),ISNUMBER(SEARCH("",I576)),I576),I576)),IF(OR($J$14 = "J",$J$14 = "K"),"",IF(D576="","",IF(LEN(D576)&gt;2,_xlfn.IFS(ISNUMBER(SEARCH("_",D576)),D576,ISNUMBER(SEARCH(", ",D576)),SUBSTITUTE(D576,", ","_"),ISNUMBER(SEARCH("/ ",D576)),SUBSTITUTE(D576,"/ ","_"),ISNUMBER(SEARCH(",",D576)),SUBSTITUTE(D576,",","_"),ISNUMBER(SEARCH("/",D576)),SUBSTITUTE(D576,"/","_"),ISNUMBER(SEARCH("",D576)),D576),D576))))</f>
        <v/>
      </c>
      <c r="L576" s="1"/>
      <c r="M576" s="1" t="str">
        <f t="shared" si="41"/>
        <v/>
      </c>
      <c r="N576" s="94" t="str">
        <f>IF($L576="None","",IF(ISERROR(VLOOKUP($L576,Info!$B$4:$B$266,1,FALSE)),"",VLOOKUP($L576,Info!$B$4:$L$266,5,FALSE)))</f>
        <v/>
      </c>
      <c r="O576" s="94" t="str">
        <f>IF(K576="","",IF(AND($J$12&lt;&gt;"ABC",N576="3"),"BAC",IF(N576="3","ABC",IF($J$12&lt;&gt;"ABC",IF($J$10="Standard",VLOOKUP(K576,Info!$BE$4:$BF$481,2,FALSE),VLOOKUP(K576,Info!$BI$4:$BJ$482,2,FALSE)),IF($J$10="Standard",VLOOKUP(K576,Info!$AG$4:$AH$2994,2,FALSE),VLOOKUP(K576,Info!$AK$4:$AL$2997,2,FALSE))))))</f>
        <v/>
      </c>
      <c r="P576" s="94" t="str">
        <f>IF($L576="None","",IF(ISERROR(VLOOKUP($L576,Info!$B$4:$B$266,1,FALSE)),"",VLOOKUP($L576,Info!$B$4:$L$266,3,FALSE)))</f>
        <v/>
      </c>
      <c r="Q576" s="96" t="str">
        <f>IF($L576="None","",IF(ISERROR(VLOOKUP($L576,Info!$B$4:$B$266,1,FALSE)),"",VLOOKUP($L576,Info!$B$4:$L$266,4,FALSE)))</f>
        <v/>
      </c>
      <c r="R576" s="1"/>
      <c r="S576" s="6" t="str">
        <f t="shared" si="42"/>
        <v/>
      </c>
      <c r="T576" s="6" t="str">
        <f>IF($L576="None","",IF(ISERROR(VLOOKUP($L576,Info!$B$4:$B$266,1,FALSE)),"",VLOOKUP($L576,Info!$B$4:$L$266,11,FALSE)))</f>
        <v/>
      </c>
      <c r="U576" s="1"/>
      <c r="V576" s="1"/>
      <c r="W576" s="1"/>
      <c r="X576" s="1" t="str">
        <f>IF($L576="None","",IF(ISERROR(VLOOKUP($L576,Info!$B$4:$B$266,1,FALSE)),"",IF(OR(W576="Metallic Liquid Tight",W576="Non-Metallic Liquid Tight",W576="LSZH",W576="Greenfield"),VLOOKUP($L576,Info!$B$4:$L$266,7,FALSE),"N/A")))</f>
        <v/>
      </c>
      <c r="Y576" s="1"/>
      <c r="Z576" s="96" t="str">
        <f>IF($L576="None","",IF(ISERROR(VLOOKUP($L576,Info!$B$4:$B$266,1,FALSE)),"",VLOOKUP($L576,Info!$B$4:$L$266,9,FALSE)))</f>
        <v/>
      </c>
      <c r="AA576" s="96" t="str">
        <f>IF($L576="None","",IF(ISERROR(VLOOKUP($L576,Info!$B$4:$B$266,1,FALSE)),"",VLOOKUP($L576,Info!$B$4:$L$266,8,FALSE)))</f>
        <v/>
      </c>
      <c r="AB576" s="96" t="str">
        <f>IF($L576="None","",IF(ISERROR(VLOOKUP($L576,Info!$B$4:$B$266,1,FALSE)),"",VLOOKUP($L576,Info!$B$4:$L$266,10,FALSE)))</f>
        <v/>
      </c>
      <c r="AC576" s="1" t="str">
        <f>IF(W576="SO Cable","Black,White",IF(O576="","",IF(P576="","",IF($J$12&lt;&gt;"ABC",IF(P576&lt;="250",VLOOKUP(O576,Info!$AZ$4:$BB$22,3,FALSE),VLOOKUP(O576,Info!$AZ$23:$BB$39,3,FALSE)),IF(P576&lt;="250",VLOOKUP(O576,Info!$AO$4:$AQ$22,3,FALSE),VLOOKUP(O576,Info!$AO$23:$AP$39,3,FALSE))))))</f>
        <v/>
      </c>
      <c r="AD576" s="1"/>
      <c r="AE576" s="1" t="str">
        <f>IF($L576="None","",IF(ISERROR(VLOOKUP($L576,Info!$B$4:$B$266,1,FALSE)),"",VLOOKUP($L576,Info!$B$4:$L$266,4,FALSE)))</f>
        <v/>
      </c>
      <c r="AF576" s="1" t="str">
        <f>IF($L576="None","",IF(ISERROR(VLOOKUP($L576,Info!$B$4:$B$266,1,FALSE)),"",VLOOKUP($L576,Info!$B$4:$L$266,6,FALSE)))</f>
        <v/>
      </c>
      <c r="AG576" s="1"/>
      <c r="AH576" s="33" t="str" cm="1">
        <f t="array" ref="AH576">IF(AND(L576&lt;&gt;"",O576&lt;&gt;"",R576:S576&lt;&gt;"",W576:X576&lt;&gt;"",Z576:AA576&lt;&gt;"",AC576&lt;&gt;""),"Good","Bad")</f>
        <v>Bad</v>
      </c>
      <c r="AL576" t="str" cm="1">
        <f t="array" ref="AL576">IF(R576&gt;0,_xlfn.IFS(COUNTIF($L$20:L576,"&lt;&gt;")&lt;101,1,COUNTIF($L$20:L576,"&lt;&gt;")&lt;201,2,COUNTIF($L$20:L576,"&lt;&gt;")&lt;301,3,COUNTIF($L$20:L576,"&lt;&gt;")&lt;401,4,COUNTIF($L$20:L576,"&lt;&gt;")&lt;501,5,COUNTIF($L$20:L576,"&lt;&gt;")&lt;601,6,COUNTIF($L$20:L576,"&lt;&gt;")&lt;701,7,COUNTIF($L$20:L576,"&lt;&gt;")&lt;801,8,COUNTIF($L$20:L576,"&lt;&gt;")&lt;901,9,COUNTIF($L$20:L576,"&lt;&gt;")&lt;1001,10,COUNTIF($L$20:L576,"&lt;&gt;")&lt;1101,11,COUNTIF($L$20:L576,"&lt;&gt;")&lt;1201,12,COUNTIF($L$20:L576,"&lt;&gt;")&lt;1301,13,COUNTIF($L$20:L576,"&lt;&gt;")&lt;1401,14,COUNTIF($L$20:L576,"&lt;&gt;")&lt;1501,15,COUNTIF($L$20:L576,"&lt;&gt;")&lt;1601,16,COUNTIF($L$20:L576,"&lt;&gt;")&lt;1701,17,COUNTIF($L$20:L576,"&lt;&gt;")&lt;1801,18,COUNTIF($L$20:L576,"&lt;&gt;")&lt;1901,19,COUNTIF($L$20:L576,"&lt;&gt;")&lt;2001,20,COUNTIF($L$20:L576,"&lt;&gt;")&lt;2101,21,COUNTIF($L$20:L576,"&lt;&gt;")&lt;2201,22,COUNTIF($L$20:L576,"&lt;&gt;")&lt;2301,23,COUNTIF($L$20:L576,"&lt;&gt;")&lt;2401,24,COUNTIF($L$20:L576,"&lt;&gt;")&lt;2501,25,COUNTIF($L$20:L576,"&lt;&gt;")&lt;2601,26,COUNTIF($L$20:L576,"&lt;&gt;")&lt;2701,27,COUNTIF($L$20:L576,"&lt;&gt;")&lt;2801,28,COUNTIF($L$20:L576,"&lt;&gt;")&lt;2901,29,COUNTIF($L$20:L576,"&lt;&gt;")&lt;3001,30),"")</f>
        <v/>
      </c>
      <c r="AM576" t="str">
        <f t="shared" si="40"/>
        <v/>
      </c>
      <c r="AN576" t="str">
        <f t="shared" si="44"/>
        <v/>
      </c>
      <c r="AP576" t="str">
        <f t="shared" si="43"/>
        <v/>
      </c>
      <c r="AQ576" t="str">
        <f>IF(AO576="","",COUNTIFS(AM576:$AM$3019,AO576))</f>
        <v/>
      </c>
    </row>
    <row r="577" spans="1:43" x14ac:dyDescent="0.25">
      <c r="A577" s="6" t="str">
        <f>IF(COUNT($A$20:A576)&lt;&gt;$B$4,IF(A576="","",A576+1),"")</f>
        <v/>
      </c>
      <c r="B577" s="3"/>
      <c r="C577" s="3"/>
      <c r="D577" s="122"/>
      <c r="E577" s="3"/>
      <c r="F577" s="3"/>
      <c r="G577" s="3"/>
      <c r="H577" s="3"/>
      <c r="I577" s="120"/>
      <c r="J577" s="3"/>
      <c r="K577" s="119" t="str" cm="1">
        <f t="array" ref="K577">IF(OR($J$14 = "A",$J$14 = "B",$J$14 = "C"),IF(I577="","",IF(LEN(I577)&gt;2,_xlfn.IFS(ISNUMBER(SEARCH("_",I577)),I577,ISNUMBER(SEARCH(", ",I577)),SUBSTITUTE(I577,", ","_"),ISNUMBER(SEARCH("/ ",I577)),SUBSTITUTE(I577,"/ ","_"),ISNUMBER(SEARCH(",",I577)),SUBSTITUTE(I577,",","_"),ISNUMBER(SEARCH("/",I577)),SUBSTITUTE(I577,"/","_"),ISNUMBER(SEARCH("",I577)),I577),I577)),IF(OR($J$14 = "J",$J$14 = "K"),"",IF(D577="","",IF(LEN(D577)&gt;2,_xlfn.IFS(ISNUMBER(SEARCH("_",D577)),D577,ISNUMBER(SEARCH(", ",D577)),SUBSTITUTE(D577,", ","_"),ISNUMBER(SEARCH("/ ",D577)),SUBSTITUTE(D577,"/ ","_"),ISNUMBER(SEARCH(",",D577)),SUBSTITUTE(D577,",","_"),ISNUMBER(SEARCH("/",D577)),SUBSTITUTE(D577,"/","_"),ISNUMBER(SEARCH("",D577)),D577),D577))))</f>
        <v/>
      </c>
      <c r="L577" s="1"/>
      <c r="M577" s="1" t="str">
        <f t="shared" si="41"/>
        <v/>
      </c>
      <c r="N577" s="94" t="str">
        <f>IF($L577="None","",IF(ISERROR(VLOOKUP($L577,Info!$B$4:$B$266,1,FALSE)),"",VLOOKUP($L577,Info!$B$4:$L$266,5,FALSE)))</f>
        <v/>
      </c>
      <c r="O577" s="94" t="str">
        <f>IF(K577="","",IF(AND($J$12&lt;&gt;"ABC",N577="3"),"BAC",IF(N577="3","ABC",IF($J$12&lt;&gt;"ABC",IF($J$10="Standard",VLOOKUP(K577,Info!$BE$4:$BF$481,2,FALSE),VLOOKUP(K577,Info!$BI$4:$BJ$482,2,FALSE)),IF($J$10="Standard",VLOOKUP(K577,Info!$AG$4:$AH$2994,2,FALSE),VLOOKUP(K577,Info!$AK$4:$AL$2997,2,FALSE))))))</f>
        <v/>
      </c>
      <c r="P577" s="94" t="str">
        <f>IF($L577="None","",IF(ISERROR(VLOOKUP($L577,Info!$B$4:$B$266,1,FALSE)),"",VLOOKUP($L577,Info!$B$4:$L$266,3,FALSE)))</f>
        <v/>
      </c>
      <c r="Q577" s="96" t="str">
        <f>IF($L577="None","",IF(ISERROR(VLOOKUP($L577,Info!$B$4:$B$266,1,FALSE)),"",VLOOKUP($L577,Info!$B$4:$L$266,4,FALSE)))</f>
        <v/>
      </c>
      <c r="R577" s="1"/>
      <c r="S577" s="6" t="str">
        <f t="shared" si="42"/>
        <v/>
      </c>
      <c r="T577" s="6" t="str">
        <f>IF($L577="None","",IF(ISERROR(VLOOKUP($L577,Info!$B$4:$B$266,1,FALSE)),"",VLOOKUP($L577,Info!$B$4:$L$266,11,FALSE)))</f>
        <v/>
      </c>
      <c r="U577" s="1"/>
      <c r="V577" s="1"/>
      <c r="W577" s="1"/>
      <c r="X577" s="1" t="str">
        <f>IF($L577="None","",IF(ISERROR(VLOOKUP($L577,Info!$B$4:$B$266,1,FALSE)),"",IF(OR(W577="Metallic Liquid Tight",W577="Non-Metallic Liquid Tight",W577="LSZH",W577="Greenfield"),VLOOKUP($L577,Info!$B$4:$L$266,7,FALSE),"N/A")))</f>
        <v/>
      </c>
      <c r="Y577" s="1"/>
      <c r="Z577" s="96" t="str">
        <f>IF($L577="None","",IF(ISERROR(VLOOKUP($L577,Info!$B$4:$B$266,1,FALSE)),"",VLOOKUP($L577,Info!$B$4:$L$266,9,FALSE)))</f>
        <v/>
      </c>
      <c r="AA577" s="96" t="str">
        <f>IF($L577="None","",IF(ISERROR(VLOOKUP($L577,Info!$B$4:$B$266,1,FALSE)),"",VLOOKUP($L577,Info!$B$4:$L$266,8,FALSE)))</f>
        <v/>
      </c>
      <c r="AB577" s="96" t="str">
        <f>IF($L577="None","",IF(ISERROR(VLOOKUP($L577,Info!$B$4:$B$266,1,FALSE)),"",VLOOKUP($L577,Info!$B$4:$L$266,10,FALSE)))</f>
        <v/>
      </c>
      <c r="AC577" s="1" t="str">
        <f>IF(W577="SO Cable","Black,White",IF(O577="","",IF(P577="","",IF($J$12&lt;&gt;"ABC",IF(P577&lt;="250",VLOOKUP(O577,Info!$AZ$4:$BB$22,3,FALSE),VLOOKUP(O577,Info!$AZ$23:$BB$39,3,FALSE)),IF(P577&lt;="250",VLOOKUP(O577,Info!$AO$4:$AQ$22,3,FALSE),VLOOKUP(O577,Info!$AO$23:$AP$39,3,FALSE))))))</f>
        <v/>
      </c>
      <c r="AD577" s="1"/>
      <c r="AE577" s="1" t="str">
        <f>IF($L577="None","",IF(ISERROR(VLOOKUP($L577,Info!$B$4:$B$266,1,FALSE)),"",VLOOKUP($L577,Info!$B$4:$L$266,4,FALSE)))</f>
        <v/>
      </c>
      <c r="AF577" s="1" t="str">
        <f>IF($L577="None","",IF(ISERROR(VLOOKUP($L577,Info!$B$4:$B$266,1,FALSE)),"",VLOOKUP($L577,Info!$B$4:$L$266,6,FALSE)))</f>
        <v/>
      </c>
      <c r="AG577" s="1"/>
      <c r="AH577" s="33" t="str" cm="1">
        <f t="array" ref="AH577">IF(AND(L577&lt;&gt;"",O577&lt;&gt;"",R577:S577&lt;&gt;"",W577:X577&lt;&gt;"",Z577:AA577&lt;&gt;"",AC577&lt;&gt;""),"Good","Bad")</f>
        <v>Bad</v>
      </c>
      <c r="AL577" t="str" cm="1">
        <f t="array" ref="AL577">IF(R577&gt;0,_xlfn.IFS(COUNTIF($L$20:L577,"&lt;&gt;")&lt;101,1,COUNTIF($L$20:L577,"&lt;&gt;")&lt;201,2,COUNTIF($L$20:L577,"&lt;&gt;")&lt;301,3,COUNTIF($L$20:L577,"&lt;&gt;")&lt;401,4,COUNTIF($L$20:L577,"&lt;&gt;")&lt;501,5,COUNTIF($L$20:L577,"&lt;&gt;")&lt;601,6,COUNTIF($L$20:L577,"&lt;&gt;")&lt;701,7,COUNTIF($L$20:L577,"&lt;&gt;")&lt;801,8,COUNTIF($L$20:L577,"&lt;&gt;")&lt;901,9,COUNTIF($L$20:L577,"&lt;&gt;")&lt;1001,10,COUNTIF($L$20:L577,"&lt;&gt;")&lt;1101,11,COUNTIF($L$20:L577,"&lt;&gt;")&lt;1201,12,COUNTIF($L$20:L577,"&lt;&gt;")&lt;1301,13,COUNTIF($L$20:L577,"&lt;&gt;")&lt;1401,14,COUNTIF($L$20:L577,"&lt;&gt;")&lt;1501,15,COUNTIF($L$20:L577,"&lt;&gt;")&lt;1601,16,COUNTIF($L$20:L577,"&lt;&gt;")&lt;1701,17,COUNTIF($L$20:L577,"&lt;&gt;")&lt;1801,18,COUNTIF($L$20:L577,"&lt;&gt;")&lt;1901,19,COUNTIF($L$20:L577,"&lt;&gt;")&lt;2001,20,COUNTIF($L$20:L577,"&lt;&gt;")&lt;2101,21,COUNTIF($L$20:L577,"&lt;&gt;")&lt;2201,22,COUNTIF($L$20:L577,"&lt;&gt;")&lt;2301,23,COUNTIF($L$20:L577,"&lt;&gt;")&lt;2401,24,COUNTIF($L$20:L577,"&lt;&gt;")&lt;2501,25,COUNTIF($L$20:L577,"&lt;&gt;")&lt;2601,26,COUNTIF($L$20:L577,"&lt;&gt;")&lt;2701,27,COUNTIF($L$20:L577,"&lt;&gt;")&lt;2801,28,COUNTIF($L$20:L577,"&lt;&gt;")&lt;2901,29,COUNTIF($L$20:L577,"&lt;&gt;")&lt;3001,30),"")</f>
        <v/>
      </c>
      <c r="AM577" t="str">
        <f t="shared" si="40"/>
        <v/>
      </c>
      <c r="AN577" t="str">
        <f t="shared" si="44"/>
        <v/>
      </c>
      <c r="AP577" t="str">
        <f t="shared" si="43"/>
        <v/>
      </c>
      <c r="AQ577" t="str">
        <f>IF(AO577="","",COUNTIFS(AM577:$AM$3019,AO577))</f>
        <v/>
      </c>
    </row>
    <row r="578" spans="1:43" x14ac:dyDescent="0.25">
      <c r="A578" s="6" t="str">
        <f>IF(COUNT($A$20:A577)&lt;&gt;$B$4,IF(A577="","",A577+1),"")</f>
        <v/>
      </c>
      <c r="B578" s="3"/>
      <c r="C578" s="3"/>
      <c r="D578" s="122"/>
      <c r="E578" s="3"/>
      <c r="F578" s="3"/>
      <c r="G578" s="3"/>
      <c r="H578" s="3"/>
      <c r="I578" s="120"/>
      <c r="J578" s="3"/>
      <c r="K578" s="119" t="str" cm="1">
        <f t="array" ref="K578">IF(OR($J$14 = "A",$J$14 = "B",$J$14 = "C"),IF(I578="","",IF(LEN(I578)&gt;2,_xlfn.IFS(ISNUMBER(SEARCH("_",I578)),I578,ISNUMBER(SEARCH(", ",I578)),SUBSTITUTE(I578,", ","_"),ISNUMBER(SEARCH("/ ",I578)),SUBSTITUTE(I578,"/ ","_"),ISNUMBER(SEARCH(",",I578)),SUBSTITUTE(I578,",","_"),ISNUMBER(SEARCH("/",I578)),SUBSTITUTE(I578,"/","_"),ISNUMBER(SEARCH("",I578)),I578),I578)),IF(OR($J$14 = "J",$J$14 = "K"),"",IF(D578="","",IF(LEN(D578)&gt;2,_xlfn.IFS(ISNUMBER(SEARCH("_",D578)),D578,ISNUMBER(SEARCH(", ",D578)),SUBSTITUTE(D578,", ","_"),ISNUMBER(SEARCH("/ ",D578)),SUBSTITUTE(D578,"/ ","_"),ISNUMBER(SEARCH(",",D578)),SUBSTITUTE(D578,",","_"),ISNUMBER(SEARCH("/",D578)),SUBSTITUTE(D578,"/","_"),ISNUMBER(SEARCH("",D578)),D578),D578))))</f>
        <v/>
      </c>
      <c r="L578" s="1"/>
      <c r="M578" s="1" t="str">
        <f t="shared" si="41"/>
        <v/>
      </c>
      <c r="N578" s="94" t="str">
        <f>IF($L578="None","",IF(ISERROR(VLOOKUP($L578,Info!$B$4:$B$266,1,FALSE)),"",VLOOKUP($L578,Info!$B$4:$L$266,5,FALSE)))</f>
        <v/>
      </c>
      <c r="O578" s="94" t="str">
        <f>IF(K578="","",IF(AND($J$12&lt;&gt;"ABC",N578="3"),"BAC",IF(N578="3","ABC",IF($J$12&lt;&gt;"ABC",IF($J$10="Standard",VLOOKUP(K578,Info!$BE$4:$BF$481,2,FALSE),VLOOKUP(K578,Info!$BI$4:$BJ$482,2,FALSE)),IF($J$10="Standard",VLOOKUP(K578,Info!$AG$4:$AH$2994,2,FALSE),VLOOKUP(K578,Info!$AK$4:$AL$2997,2,FALSE))))))</f>
        <v/>
      </c>
      <c r="P578" s="94" t="str">
        <f>IF($L578="None","",IF(ISERROR(VLOOKUP($L578,Info!$B$4:$B$266,1,FALSE)),"",VLOOKUP($L578,Info!$B$4:$L$266,3,FALSE)))</f>
        <v/>
      </c>
      <c r="Q578" s="96" t="str">
        <f>IF($L578="None","",IF(ISERROR(VLOOKUP($L578,Info!$B$4:$B$266,1,FALSE)),"",VLOOKUP($L578,Info!$B$4:$L$266,4,FALSE)))</f>
        <v/>
      </c>
      <c r="R578" s="1"/>
      <c r="S578" s="6" t="str">
        <f t="shared" si="42"/>
        <v/>
      </c>
      <c r="T578" s="6" t="str">
        <f>IF($L578="None","",IF(ISERROR(VLOOKUP($L578,Info!$B$4:$B$266,1,FALSE)),"",VLOOKUP($L578,Info!$B$4:$L$266,11,FALSE)))</f>
        <v/>
      </c>
      <c r="U578" s="1"/>
      <c r="V578" s="1"/>
      <c r="W578" s="1"/>
      <c r="X578" s="1" t="str">
        <f>IF($L578="None","",IF(ISERROR(VLOOKUP($L578,Info!$B$4:$B$266,1,FALSE)),"",IF(OR(W578="Metallic Liquid Tight",W578="Non-Metallic Liquid Tight",W578="LSZH",W578="Greenfield"),VLOOKUP($L578,Info!$B$4:$L$266,7,FALSE),"N/A")))</f>
        <v/>
      </c>
      <c r="Y578" s="1"/>
      <c r="Z578" s="96" t="str">
        <f>IF($L578="None","",IF(ISERROR(VLOOKUP($L578,Info!$B$4:$B$266,1,FALSE)),"",VLOOKUP($L578,Info!$B$4:$L$266,9,FALSE)))</f>
        <v/>
      </c>
      <c r="AA578" s="96" t="str">
        <f>IF($L578="None","",IF(ISERROR(VLOOKUP($L578,Info!$B$4:$B$266,1,FALSE)),"",VLOOKUP($L578,Info!$B$4:$L$266,8,FALSE)))</f>
        <v/>
      </c>
      <c r="AB578" s="96" t="str">
        <f>IF($L578="None","",IF(ISERROR(VLOOKUP($L578,Info!$B$4:$B$266,1,FALSE)),"",VLOOKUP($L578,Info!$B$4:$L$266,10,FALSE)))</f>
        <v/>
      </c>
      <c r="AC578" s="1" t="str">
        <f>IF(W578="SO Cable","Black,White",IF(O578="","",IF(P578="","",IF($J$12&lt;&gt;"ABC",IF(P578&lt;="250",VLOOKUP(O578,Info!$AZ$4:$BB$22,3,FALSE),VLOOKUP(O578,Info!$AZ$23:$BB$39,3,FALSE)),IF(P578&lt;="250",VLOOKUP(O578,Info!$AO$4:$AQ$22,3,FALSE),VLOOKUP(O578,Info!$AO$23:$AP$39,3,FALSE))))))</f>
        <v/>
      </c>
      <c r="AD578" s="1"/>
      <c r="AE578" s="1" t="str">
        <f>IF($L578="None","",IF(ISERROR(VLOOKUP($L578,Info!$B$4:$B$266,1,FALSE)),"",VLOOKUP($L578,Info!$B$4:$L$266,4,FALSE)))</f>
        <v/>
      </c>
      <c r="AF578" s="1" t="str">
        <f>IF($L578="None","",IF(ISERROR(VLOOKUP($L578,Info!$B$4:$B$266,1,FALSE)),"",VLOOKUP($L578,Info!$B$4:$L$266,6,FALSE)))</f>
        <v/>
      </c>
      <c r="AG578" s="1"/>
      <c r="AH578" s="33" t="str" cm="1">
        <f t="array" ref="AH578">IF(AND(L578&lt;&gt;"",O578&lt;&gt;"",R578:S578&lt;&gt;"",W578:X578&lt;&gt;"",Z578:AA578&lt;&gt;"",AC578&lt;&gt;""),"Good","Bad")</f>
        <v>Bad</v>
      </c>
      <c r="AL578" t="str" cm="1">
        <f t="array" ref="AL578">IF(R578&gt;0,_xlfn.IFS(COUNTIF($L$20:L578,"&lt;&gt;")&lt;101,1,COUNTIF($L$20:L578,"&lt;&gt;")&lt;201,2,COUNTIF($L$20:L578,"&lt;&gt;")&lt;301,3,COUNTIF($L$20:L578,"&lt;&gt;")&lt;401,4,COUNTIF($L$20:L578,"&lt;&gt;")&lt;501,5,COUNTIF($L$20:L578,"&lt;&gt;")&lt;601,6,COUNTIF($L$20:L578,"&lt;&gt;")&lt;701,7,COUNTIF($L$20:L578,"&lt;&gt;")&lt;801,8,COUNTIF($L$20:L578,"&lt;&gt;")&lt;901,9,COUNTIF($L$20:L578,"&lt;&gt;")&lt;1001,10,COUNTIF($L$20:L578,"&lt;&gt;")&lt;1101,11,COUNTIF($L$20:L578,"&lt;&gt;")&lt;1201,12,COUNTIF($L$20:L578,"&lt;&gt;")&lt;1301,13,COUNTIF($L$20:L578,"&lt;&gt;")&lt;1401,14,COUNTIF($L$20:L578,"&lt;&gt;")&lt;1501,15,COUNTIF($L$20:L578,"&lt;&gt;")&lt;1601,16,COUNTIF($L$20:L578,"&lt;&gt;")&lt;1701,17,COUNTIF($L$20:L578,"&lt;&gt;")&lt;1801,18,COUNTIF($L$20:L578,"&lt;&gt;")&lt;1901,19,COUNTIF($L$20:L578,"&lt;&gt;")&lt;2001,20,COUNTIF($L$20:L578,"&lt;&gt;")&lt;2101,21,COUNTIF($L$20:L578,"&lt;&gt;")&lt;2201,22,COUNTIF($L$20:L578,"&lt;&gt;")&lt;2301,23,COUNTIF($L$20:L578,"&lt;&gt;")&lt;2401,24,COUNTIF($L$20:L578,"&lt;&gt;")&lt;2501,25,COUNTIF($L$20:L578,"&lt;&gt;")&lt;2601,26,COUNTIF($L$20:L578,"&lt;&gt;")&lt;2701,27,COUNTIF($L$20:L578,"&lt;&gt;")&lt;2801,28,COUNTIF($L$20:L578,"&lt;&gt;")&lt;2901,29,COUNTIF($L$20:L578,"&lt;&gt;")&lt;3001,30),"")</f>
        <v/>
      </c>
      <c r="AM578" t="str">
        <f t="shared" si="40"/>
        <v/>
      </c>
      <c r="AN578" t="str">
        <f t="shared" si="44"/>
        <v/>
      </c>
      <c r="AP578" t="str">
        <f t="shared" si="43"/>
        <v/>
      </c>
      <c r="AQ578" t="str">
        <f>IF(AO578="","",COUNTIFS(AM578:$AM$3019,AO578))</f>
        <v/>
      </c>
    </row>
    <row r="579" spans="1:43" x14ac:dyDescent="0.25">
      <c r="A579" s="6" t="str">
        <f>IF(COUNT($A$20:A578)&lt;&gt;$B$4,IF(A578="","",A578+1),"")</f>
        <v/>
      </c>
      <c r="B579" s="3"/>
      <c r="C579" s="3"/>
      <c r="D579" s="122"/>
      <c r="E579" s="3"/>
      <c r="F579" s="3"/>
      <c r="G579" s="3"/>
      <c r="H579" s="3"/>
      <c r="I579" s="120"/>
      <c r="J579" s="3"/>
      <c r="K579" s="119" t="str" cm="1">
        <f t="array" ref="K579">IF(OR($J$14 = "A",$J$14 = "B",$J$14 = "C"),IF(I579="","",IF(LEN(I579)&gt;2,_xlfn.IFS(ISNUMBER(SEARCH("_",I579)),I579,ISNUMBER(SEARCH(", ",I579)),SUBSTITUTE(I579,", ","_"),ISNUMBER(SEARCH("/ ",I579)),SUBSTITUTE(I579,"/ ","_"),ISNUMBER(SEARCH(",",I579)),SUBSTITUTE(I579,",","_"),ISNUMBER(SEARCH("/",I579)),SUBSTITUTE(I579,"/","_"),ISNUMBER(SEARCH("",I579)),I579),I579)),IF(OR($J$14 = "J",$J$14 = "K"),"",IF(D579="","",IF(LEN(D579)&gt;2,_xlfn.IFS(ISNUMBER(SEARCH("_",D579)),D579,ISNUMBER(SEARCH(", ",D579)),SUBSTITUTE(D579,", ","_"),ISNUMBER(SEARCH("/ ",D579)),SUBSTITUTE(D579,"/ ","_"),ISNUMBER(SEARCH(",",D579)),SUBSTITUTE(D579,",","_"),ISNUMBER(SEARCH("/",D579)),SUBSTITUTE(D579,"/","_"),ISNUMBER(SEARCH("",D579)),D579),D579))))</f>
        <v/>
      </c>
      <c r="L579" s="1"/>
      <c r="M579" s="1" t="str">
        <f t="shared" si="41"/>
        <v/>
      </c>
      <c r="N579" s="94" t="str">
        <f>IF($L579="None","",IF(ISERROR(VLOOKUP($L579,Info!$B$4:$B$266,1,FALSE)),"",VLOOKUP($L579,Info!$B$4:$L$266,5,FALSE)))</f>
        <v/>
      </c>
      <c r="O579" s="94" t="str">
        <f>IF(K579="","",IF(AND($J$12&lt;&gt;"ABC",N579="3"),"BAC",IF(N579="3","ABC",IF($J$12&lt;&gt;"ABC",IF($J$10="Standard",VLOOKUP(K579,Info!$BE$4:$BF$481,2,FALSE),VLOOKUP(K579,Info!$BI$4:$BJ$482,2,FALSE)),IF($J$10="Standard",VLOOKUP(K579,Info!$AG$4:$AH$2994,2,FALSE),VLOOKUP(K579,Info!$AK$4:$AL$2997,2,FALSE))))))</f>
        <v/>
      </c>
      <c r="P579" s="94" t="str">
        <f>IF($L579="None","",IF(ISERROR(VLOOKUP($L579,Info!$B$4:$B$266,1,FALSE)),"",VLOOKUP($L579,Info!$B$4:$L$266,3,FALSE)))</f>
        <v/>
      </c>
      <c r="Q579" s="96" t="str">
        <f>IF($L579="None","",IF(ISERROR(VLOOKUP($L579,Info!$B$4:$B$266,1,FALSE)),"",VLOOKUP($L579,Info!$B$4:$L$266,4,FALSE)))</f>
        <v/>
      </c>
      <c r="R579" s="1"/>
      <c r="S579" s="6" t="str">
        <f t="shared" si="42"/>
        <v/>
      </c>
      <c r="T579" s="6" t="str">
        <f>IF($L579="None","",IF(ISERROR(VLOOKUP($L579,Info!$B$4:$B$266,1,FALSE)),"",VLOOKUP($L579,Info!$B$4:$L$266,11,FALSE)))</f>
        <v/>
      </c>
      <c r="U579" s="1"/>
      <c r="V579" s="1"/>
      <c r="W579" s="1"/>
      <c r="X579" s="1" t="str">
        <f>IF($L579="None","",IF(ISERROR(VLOOKUP($L579,Info!$B$4:$B$266,1,FALSE)),"",IF(OR(W579="Metallic Liquid Tight",W579="Non-Metallic Liquid Tight",W579="LSZH",W579="Greenfield"),VLOOKUP($L579,Info!$B$4:$L$266,7,FALSE),"N/A")))</f>
        <v/>
      </c>
      <c r="Y579" s="1"/>
      <c r="Z579" s="96" t="str">
        <f>IF($L579="None","",IF(ISERROR(VLOOKUP($L579,Info!$B$4:$B$266,1,FALSE)),"",VLOOKUP($L579,Info!$B$4:$L$266,9,FALSE)))</f>
        <v/>
      </c>
      <c r="AA579" s="96" t="str">
        <f>IF($L579="None","",IF(ISERROR(VLOOKUP($L579,Info!$B$4:$B$266,1,FALSE)),"",VLOOKUP($L579,Info!$B$4:$L$266,8,FALSE)))</f>
        <v/>
      </c>
      <c r="AB579" s="96" t="str">
        <f>IF($L579="None","",IF(ISERROR(VLOOKUP($L579,Info!$B$4:$B$266,1,FALSE)),"",VLOOKUP($L579,Info!$B$4:$L$266,10,FALSE)))</f>
        <v/>
      </c>
      <c r="AC579" s="1" t="str">
        <f>IF(W579="SO Cable","Black,White",IF(O579="","",IF(P579="","",IF($J$12&lt;&gt;"ABC",IF(P579&lt;="250",VLOOKUP(O579,Info!$AZ$4:$BB$22,3,FALSE),VLOOKUP(O579,Info!$AZ$23:$BB$39,3,FALSE)),IF(P579&lt;="250",VLOOKUP(O579,Info!$AO$4:$AQ$22,3,FALSE),VLOOKUP(O579,Info!$AO$23:$AP$39,3,FALSE))))))</f>
        <v/>
      </c>
      <c r="AD579" s="1"/>
      <c r="AE579" s="1" t="str">
        <f>IF($L579="None","",IF(ISERROR(VLOOKUP($L579,Info!$B$4:$B$266,1,FALSE)),"",VLOOKUP($L579,Info!$B$4:$L$266,4,FALSE)))</f>
        <v/>
      </c>
      <c r="AF579" s="1" t="str">
        <f>IF($L579="None","",IF(ISERROR(VLOOKUP($L579,Info!$B$4:$B$266,1,FALSE)),"",VLOOKUP($L579,Info!$B$4:$L$266,6,FALSE)))</f>
        <v/>
      </c>
      <c r="AG579" s="1"/>
      <c r="AH579" s="33" t="str" cm="1">
        <f t="array" ref="AH579">IF(AND(L579&lt;&gt;"",O579&lt;&gt;"",R579:S579&lt;&gt;"",W579:X579&lt;&gt;"",Z579:AA579&lt;&gt;"",AC579&lt;&gt;""),"Good","Bad")</f>
        <v>Bad</v>
      </c>
      <c r="AL579" t="str" cm="1">
        <f t="array" ref="AL579">IF(R579&gt;0,_xlfn.IFS(COUNTIF($L$20:L579,"&lt;&gt;")&lt;101,1,COUNTIF($L$20:L579,"&lt;&gt;")&lt;201,2,COUNTIF($L$20:L579,"&lt;&gt;")&lt;301,3,COUNTIF($L$20:L579,"&lt;&gt;")&lt;401,4,COUNTIF($L$20:L579,"&lt;&gt;")&lt;501,5,COUNTIF($L$20:L579,"&lt;&gt;")&lt;601,6,COUNTIF($L$20:L579,"&lt;&gt;")&lt;701,7,COUNTIF($L$20:L579,"&lt;&gt;")&lt;801,8,COUNTIF($L$20:L579,"&lt;&gt;")&lt;901,9,COUNTIF($L$20:L579,"&lt;&gt;")&lt;1001,10,COUNTIF($L$20:L579,"&lt;&gt;")&lt;1101,11,COUNTIF($L$20:L579,"&lt;&gt;")&lt;1201,12,COUNTIF($L$20:L579,"&lt;&gt;")&lt;1301,13,COUNTIF($L$20:L579,"&lt;&gt;")&lt;1401,14,COUNTIF($L$20:L579,"&lt;&gt;")&lt;1501,15,COUNTIF($L$20:L579,"&lt;&gt;")&lt;1601,16,COUNTIF($L$20:L579,"&lt;&gt;")&lt;1701,17,COUNTIF($L$20:L579,"&lt;&gt;")&lt;1801,18,COUNTIF($L$20:L579,"&lt;&gt;")&lt;1901,19,COUNTIF($L$20:L579,"&lt;&gt;")&lt;2001,20,COUNTIF($L$20:L579,"&lt;&gt;")&lt;2101,21,COUNTIF($L$20:L579,"&lt;&gt;")&lt;2201,22,COUNTIF($L$20:L579,"&lt;&gt;")&lt;2301,23,COUNTIF($L$20:L579,"&lt;&gt;")&lt;2401,24,COUNTIF($L$20:L579,"&lt;&gt;")&lt;2501,25,COUNTIF($L$20:L579,"&lt;&gt;")&lt;2601,26,COUNTIF($L$20:L579,"&lt;&gt;")&lt;2701,27,COUNTIF($L$20:L579,"&lt;&gt;")&lt;2801,28,COUNTIF($L$20:L579,"&lt;&gt;")&lt;2901,29,COUNTIF($L$20:L579,"&lt;&gt;")&lt;3001,30),"")</f>
        <v/>
      </c>
      <c r="AM579" t="str">
        <f t="shared" si="40"/>
        <v/>
      </c>
      <c r="AN579" t="str">
        <f t="shared" si="44"/>
        <v/>
      </c>
      <c r="AP579" t="str">
        <f t="shared" si="43"/>
        <v/>
      </c>
      <c r="AQ579" t="str">
        <f>IF(AO579="","",COUNTIFS(AM579:$AM$3019,AO579))</f>
        <v/>
      </c>
    </row>
    <row r="580" spans="1:43" x14ac:dyDescent="0.25">
      <c r="A580" s="6" t="str">
        <f>IF(COUNT($A$20:A579)&lt;&gt;$B$4,IF(A579="","",A579+1),"")</f>
        <v/>
      </c>
      <c r="B580" s="3"/>
      <c r="C580" s="3"/>
      <c r="D580" s="122"/>
      <c r="E580" s="3"/>
      <c r="F580" s="3"/>
      <c r="G580" s="3"/>
      <c r="H580" s="3"/>
      <c r="I580" s="120"/>
      <c r="J580" s="3"/>
      <c r="K580" s="119" t="str" cm="1">
        <f t="array" ref="K580">IF(OR($J$14 = "A",$J$14 = "B",$J$14 = "C"),IF(I580="","",IF(LEN(I580)&gt;2,_xlfn.IFS(ISNUMBER(SEARCH("_",I580)),I580,ISNUMBER(SEARCH(", ",I580)),SUBSTITUTE(I580,", ","_"),ISNUMBER(SEARCH("/ ",I580)),SUBSTITUTE(I580,"/ ","_"),ISNUMBER(SEARCH(",",I580)),SUBSTITUTE(I580,",","_"),ISNUMBER(SEARCH("/",I580)),SUBSTITUTE(I580,"/","_"),ISNUMBER(SEARCH("",I580)),I580),I580)),IF(OR($J$14 = "J",$J$14 = "K"),"",IF(D580="","",IF(LEN(D580)&gt;2,_xlfn.IFS(ISNUMBER(SEARCH("_",D580)),D580,ISNUMBER(SEARCH(", ",D580)),SUBSTITUTE(D580,", ","_"),ISNUMBER(SEARCH("/ ",D580)),SUBSTITUTE(D580,"/ ","_"),ISNUMBER(SEARCH(",",D580)),SUBSTITUTE(D580,",","_"),ISNUMBER(SEARCH("/",D580)),SUBSTITUTE(D580,"/","_"),ISNUMBER(SEARCH("",D580)),D580),D580))))</f>
        <v/>
      </c>
      <c r="L580" s="1"/>
      <c r="M580" s="1" t="str">
        <f t="shared" si="41"/>
        <v/>
      </c>
      <c r="N580" s="94" t="str">
        <f>IF($L580="None","",IF(ISERROR(VLOOKUP($L580,Info!$B$4:$B$266,1,FALSE)),"",VLOOKUP($L580,Info!$B$4:$L$266,5,FALSE)))</f>
        <v/>
      </c>
      <c r="O580" s="94" t="str">
        <f>IF(K580="","",IF(AND($J$12&lt;&gt;"ABC",N580="3"),"BAC",IF(N580="3","ABC",IF($J$12&lt;&gt;"ABC",IF($J$10="Standard",VLOOKUP(K580,Info!$BE$4:$BF$481,2,FALSE),VLOOKUP(K580,Info!$BI$4:$BJ$482,2,FALSE)),IF($J$10="Standard",VLOOKUP(K580,Info!$AG$4:$AH$2994,2,FALSE),VLOOKUP(K580,Info!$AK$4:$AL$2997,2,FALSE))))))</f>
        <v/>
      </c>
      <c r="P580" s="94" t="str">
        <f>IF($L580="None","",IF(ISERROR(VLOOKUP($L580,Info!$B$4:$B$266,1,FALSE)),"",VLOOKUP($L580,Info!$B$4:$L$266,3,FALSE)))</f>
        <v/>
      </c>
      <c r="Q580" s="96" t="str">
        <f>IF($L580="None","",IF(ISERROR(VLOOKUP($L580,Info!$B$4:$B$266,1,FALSE)),"",VLOOKUP($L580,Info!$B$4:$L$266,4,FALSE)))</f>
        <v/>
      </c>
      <c r="R580" s="1"/>
      <c r="S580" s="6" t="str">
        <f t="shared" si="42"/>
        <v/>
      </c>
      <c r="T580" s="6" t="str">
        <f>IF($L580="None","",IF(ISERROR(VLOOKUP($L580,Info!$B$4:$B$266,1,FALSE)),"",VLOOKUP($L580,Info!$B$4:$L$266,11,FALSE)))</f>
        <v/>
      </c>
      <c r="U580" s="1"/>
      <c r="V580" s="1"/>
      <c r="W580" s="1"/>
      <c r="X580" s="1" t="str">
        <f>IF($L580="None","",IF(ISERROR(VLOOKUP($L580,Info!$B$4:$B$266,1,FALSE)),"",IF(OR(W580="Metallic Liquid Tight",W580="Non-Metallic Liquid Tight",W580="LSZH",W580="Greenfield"),VLOOKUP($L580,Info!$B$4:$L$266,7,FALSE),"N/A")))</f>
        <v/>
      </c>
      <c r="Y580" s="1"/>
      <c r="Z580" s="96" t="str">
        <f>IF($L580="None","",IF(ISERROR(VLOOKUP($L580,Info!$B$4:$B$266,1,FALSE)),"",VLOOKUP($L580,Info!$B$4:$L$266,9,FALSE)))</f>
        <v/>
      </c>
      <c r="AA580" s="96" t="str">
        <f>IF($L580="None","",IF(ISERROR(VLOOKUP($L580,Info!$B$4:$B$266,1,FALSE)),"",VLOOKUP($L580,Info!$B$4:$L$266,8,FALSE)))</f>
        <v/>
      </c>
      <c r="AB580" s="96" t="str">
        <f>IF($L580="None","",IF(ISERROR(VLOOKUP($L580,Info!$B$4:$B$266,1,FALSE)),"",VLOOKUP($L580,Info!$B$4:$L$266,10,FALSE)))</f>
        <v/>
      </c>
      <c r="AC580" s="1" t="str">
        <f>IF(W580="SO Cable","Black,White",IF(O580="","",IF(P580="","",IF($J$12&lt;&gt;"ABC",IF(P580&lt;="250",VLOOKUP(O580,Info!$AZ$4:$BB$22,3,FALSE),VLOOKUP(O580,Info!$AZ$23:$BB$39,3,FALSE)),IF(P580&lt;="250",VLOOKUP(O580,Info!$AO$4:$AQ$22,3,FALSE),VLOOKUP(O580,Info!$AO$23:$AP$39,3,FALSE))))))</f>
        <v/>
      </c>
      <c r="AD580" s="1"/>
      <c r="AE580" s="1" t="str">
        <f>IF($L580="None","",IF(ISERROR(VLOOKUP($L580,Info!$B$4:$B$266,1,FALSE)),"",VLOOKUP($L580,Info!$B$4:$L$266,4,FALSE)))</f>
        <v/>
      </c>
      <c r="AF580" s="1" t="str">
        <f>IF($L580="None","",IF(ISERROR(VLOOKUP($L580,Info!$B$4:$B$266,1,FALSE)),"",VLOOKUP($L580,Info!$B$4:$L$266,6,FALSE)))</f>
        <v/>
      </c>
      <c r="AG580" s="1"/>
      <c r="AH580" s="33" t="str" cm="1">
        <f t="array" ref="AH580">IF(AND(L580&lt;&gt;"",O580&lt;&gt;"",R580:S580&lt;&gt;"",W580:X580&lt;&gt;"",Z580:AA580&lt;&gt;"",AC580&lt;&gt;""),"Good","Bad")</f>
        <v>Bad</v>
      </c>
      <c r="AL580" t="str" cm="1">
        <f t="array" ref="AL580">IF(R580&gt;0,_xlfn.IFS(COUNTIF($L$20:L580,"&lt;&gt;")&lt;101,1,COUNTIF($L$20:L580,"&lt;&gt;")&lt;201,2,COUNTIF($L$20:L580,"&lt;&gt;")&lt;301,3,COUNTIF($L$20:L580,"&lt;&gt;")&lt;401,4,COUNTIF($L$20:L580,"&lt;&gt;")&lt;501,5,COUNTIF($L$20:L580,"&lt;&gt;")&lt;601,6,COUNTIF($L$20:L580,"&lt;&gt;")&lt;701,7,COUNTIF($L$20:L580,"&lt;&gt;")&lt;801,8,COUNTIF($L$20:L580,"&lt;&gt;")&lt;901,9,COUNTIF($L$20:L580,"&lt;&gt;")&lt;1001,10,COUNTIF($L$20:L580,"&lt;&gt;")&lt;1101,11,COUNTIF($L$20:L580,"&lt;&gt;")&lt;1201,12,COUNTIF($L$20:L580,"&lt;&gt;")&lt;1301,13,COUNTIF($L$20:L580,"&lt;&gt;")&lt;1401,14,COUNTIF($L$20:L580,"&lt;&gt;")&lt;1501,15,COUNTIF($L$20:L580,"&lt;&gt;")&lt;1601,16,COUNTIF($L$20:L580,"&lt;&gt;")&lt;1701,17,COUNTIF($L$20:L580,"&lt;&gt;")&lt;1801,18,COUNTIF($L$20:L580,"&lt;&gt;")&lt;1901,19,COUNTIF($L$20:L580,"&lt;&gt;")&lt;2001,20,COUNTIF($L$20:L580,"&lt;&gt;")&lt;2101,21,COUNTIF($L$20:L580,"&lt;&gt;")&lt;2201,22,COUNTIF($L$20:L580,"&lt;&gt;")&lt;2301,23,COUNTIF($L$20:L580,"&lt;&gt;")&lt;2401,24,COUNTIF($L$20:L580,"&lt;&gt;")&lt;2501,25,COUNTIF($L$20:L580,"&lt;&gt;")&lt;2601,26,COUNTIF($L$20:L580,"&lt;&gt;")&lt;2701,27,COUNTIF($L$20:L580,"&lt;&gt;")&lt;2801,28,COUNTIF($L$20:L580,"&lt;&gt;")&lt;2901,29,COUNTIF($L$20:L580,"&lt;&gt;")&lt;3001,30),"")</f>
        <v/>
      </c>
      <c r="AM580" t="str">
        <f t="shared" si="40"/>
        <v/>
      </c>
      <c r="AN580" t="str">
        <f t="shared" si="44"/>
        <v/>
      </c>
      <c r="AP580" t="str">
        <f t="shared" si="43"/>
        <v/>
      </c>
      <c r="AQ580" t="str">
        <f>IF(AO580="","",COUNTIFS(AM580:$AM$3019,AO580))</f>
        <v/>
      </c>
    </row>
    <row r="581" spans="1:43" x14ac:dyDescent="0.25">
      <c r="A581" s="6" t="str">
        <f>IF(COUNT($A$20:A580)&lt;&gt;$B$4,IF(A580="","",A580+1),"")</f>
        <v/>
      </c>
      <c r="B581" s="3"/>
      <c r="C581" s="3"/>
      <c r="D581" s="122"/>
      <c r="E581" s="3"/>
      <c r="F581" s="3"/>
      <c r="G581" s="3"/>
      <c r="H581" s="3"/>
      <c r="I581" s="120"/>
      <c r="J581" s="3"/>
      <c r="K581" s="119" t="str" cm="1">
        <f t="array" ref="K581">IF(OR($J$14 = "A",$J$14 = "B",$J$14 = "C"),IF(I581="","",IF(LEN(I581)&gt;2,_xlfn.IFS(ISNUMBER(SEARCH("_",I581)),I581,ISNUMBER(SEARCH(", ",I581)),SUBSTITUTE(I581,", ","_"),ISNUMBER(SEARCH("/ ",I581)),SUBSTITUTE(I581,"/ ","_"),ISNUMBER(SEARCH(",",I581)),SUBSTITUTE(I581,",","_"),ISNUMBER(SEARCH("/",I581)),SUBSTITUTE(I581,"/","_"),ISNUMBER(SEARCH("",I581)),I581),I581)),IF(OR($J$14 = "J",$J$14 = "K"),"",IF(D581="","",IF(LEN(D581)&gt;2,_xlfn.IFS(ISNUMBER(SEARCH("_",D581)),D581,ISNUMBER(SEARCH(", ",D581)),SUBSTITUTE(D581,", ","_"),ISNUMBER(SEARCH("/ ",D581)),SUBSTITUTE(D581,"/ ","_"),ISNUMBER(SEARCH(",",D581)),SUBSTITUTE(D581,",","_"),ISNUMBER(SEARCH("/",D581)),SUBSTITUTE(D581,"/","_"),ISNUMBER(SEARCH("",D581)),D581),D581))))</f>
        <v/>
      </c>
      <c r="L581" s="1"/>
      <c r="M581" s="1" t="str">
        <f t="shared" si="41"/>
        <v/>
      </c>
      <c r="N581" s="94" t="str">
        <f>IF($L581="None","",IF(ISERROR(VLOOKUP($L581,Info!$B$4:$B$266,1,FALSE)),"",VLOOKUP($L581,Info!$B$4:$L$266,5,FALSE)))</f>
        <v/>
      </c>
      <c r="O581" s="94" t="str">
        <f>IF(K581="","",IF(AND($J$12&lt;&gt;"ABC",N581="3"),"BAC",IF(N581="3","ABC",IF($J$12&lt;&gt;"ABC",IF($J$10="Standard",VLOOKUP(K581,Info!$BE$4:$BF$481,2,FALSE),VLOOKUP(K581,Info!$BI$4:$BJ$482,2,FALSE)),IF($J$10="Standard",VLOOKUP(K581,Info!$AG$4:$AH$2994,2,FALSE),VLOOKUP(K581,Info!$AK$4:$AL$2997,2,FALSE))))))</f>
        <v/>
      </c>
      <c r="P581" s="94" t="str">
        <f>IF($L581="None","",IF(ISERROR(VLOOKUP($L581,Info!$B$4:$B$266,1,FALSE)),"",VLOOKUP($L581,Info!$B$4:$L$266,3,FALSE)))</f>
        <v/>
      </c>
      <c r="Q581" s="96" t="str">
        <f>IF($L581="None","",IF(ISERROR(VLOOKUP($L581,Info!$B$4:$B$266,1,FALSE)),"",VLOOKUP($L581,Info!$B$4:$L$266,4,FALSE)))</f>
        <v/>
      </c>
      <c r="R581" s="1"/>
      <c r="S581" s="6" t="str">
        <f t="shared" si="42"/>
        <v/>
      </c>
      <c r="T581" s="6" t="str">
        <f>IF($L581="None","",IF(ISERROR(VLOOKUP($L581,Info!$B$4:$B$266,1,FALSE)),"",VLOOKUP($L581,Info!$B$4:$L$266,11,FALSE)))</f>
        <v/>
      </c>
      <c r="U581" s="1"/>
      <c r="V581" s="1"/>
      <c r="W581" s="1"/>
      <c r="X581" s="1" t="str">
        <f>IF($L581="None","",IF(ISERROR(VLOOKUP($L581,Info!$B$4:$B$266,1,FALSE)),"",IF(OR(W581="Metallic Liquid Tight",W581="Non-Metallic Liquid Tight",W581="LSZH",W581="Greenfield"),VLOOKUP($L581,Info!$B$4:$L$266,7,FALSE),"N/A")))</f>
        <v/>
      </c>
      <c r="Y581" s="1"/>
      <c r="Z581" s="96" t="str">
        <f>IF($L581="None","",IF(ISERROR(VLOOKUP($L581,Info!$B$4:$B$266,1,FALSE)),"",VLOOKUP($L581,Info!$B$4:$L$266,9,FALSE)))</f>
        <v/>
      </c>
      <c r="AA581" s="96" t="str">
        <f>IF($L581="None","",IF(ISERROR(VLOOKUP($L581,Info!$B$4:$B$266,1,FALSE)),"",VLOOKUP($L581,Info!$B$4:$L$266,8,FALSE)))</f>
        <v/>
      </c>
      <c r="AB581" s="96" t="str">
        <f>IF($L581="None","",IF(ISERROR(VLOOKUP($L581,Info!$B$4:$B$266,1,FALSE)),"",VLOOKUP($L581,Info!$B$4:$L$266,10,FALSE)))</f>
        <v/>
      </c>
      <c r="AC581" s="1" t="str">
        <f>IF(W581="SO Cable","Black,White",IF(O581="","",IF(P581="","",IF($J$12&lt;&gt;"ABC",IF(P581&lt;="250",VLOOKUP(O581,Info!$AZ$4:$BB$22,3,FALSE),VLOOKUP(O581,Info!$AZ$23:$BB$39,3,FALSE)),IF(P581&lt;="250",VLOOKUP(O581,Info!$AO$4:$AQ$22,3,FALSE),VLOOKUP(O581,Info!$AO$23:$AP$39,3,FALSE))))))</f>
        <v/>
      </c>
      <c r="AD581" s="1"/>
      <c r="AE581" s="1" t="str">
        <f>IF($L581="None","",IF(ISERROR(VLOOKUP($L581,Info!$B$4:$B$266,1,FALSE)),"",VLOOKUP($L581,Info!$B$4:$L$266,4,FALSE)))</f>
        <v/>
      </c>
      <c r="AF581" s="1" t="str">
        <f>IF($L581="None","",IF(ISERROR(VLOOKUP($L581,Info!$B$4:$B$266,1,FALSE)),"",VLOOKUP($L581,Info!$B$4:$L$266,6,FALSE)))</f>
        <v/>
      </c>
      <c r="AG581" s="1"/>
      <c r="AH581" s="33" t="str" cm="1">
        <f t="array" ref="AH581">IF(AND(L581&lt;&gt;"",O581&lt;&gt;"",R581:S581&lt;&gt;"",W581:X581&lt;&gt;"",Z581:AA581&lt;&gt;"",AC581&lt;&gt;""),"Good","Bad")</f>
        <v>Bad</v>
      </c>
      <c r="AL581" t="str" cm="1">
        <f t="array" ref="AL581">IF(R581&gt;0,_xlfn.IFS(COUNTIF($L$20:L581,"&lt;&gt;")&lt;101,1,COUNTIF($L$20:L581,"&lt;&gt;")&lt;201,2,COUNTIF($L$20:L581,"&lt;&gt;")&lt;301,3,COUNTIF($L$20:L581,"&lt;&gt;")&lt;401,4,COUNTIF($L$20:L581,"&lt;&gt;")&lt;501,5,COUNTIF($L$20:L581,"&lt;&gt;")&lt;601,6,COUNTIF($L$20:L581,"&lt;&gt;")&lt;701,7,COUNTIF($L$20:L581,"&lt;&gt;")&lt;801,8,COUNTIF($L$20:L581,"&lt;&gt;")&lt;901,9,COUNTIF($L$20:L581,"&lt;&gt;")&lt;1001,10,COUNTIF($L$20:L581,"&lt;&gt;")&lt;1101,11,COUNTIF($L$20:L581,"&lt;&gt;")&lt;1201,12,COUNTIF($L$20:L581,"&lt;&gt;")&lt;1301,13,COUNTIF($L$20:L581,"&lt;&gt;")&lt;1401,14,COUNTIF($L$20:L581,"&lt;&gt;")&lt;1501,15,COUNTIF($L$20:L581,"&lt;&gt;")&lt;1601,16,COUNTIF($L$20:L581,"&lt;&gt;")&lt;1701,17,COUNTIF($L$20:L581,"&lt;&gt;")&lt;1801,18,COUNTIF($L$20:L581,"&lt;&gt;")&lt;1901,19,COUNTIF($L$20:L581,"&lt;&gt;")&lt;2001,20,COUNTIF($L$20:L581,"&lt;&gt;")&lt;2101,21,COUNTIF($L$20:L581,"&lt;&gt;")&lt;2201,22,COUNTIF($L$20:L581,"&lt;&gt;")&lt;2301,23,COUNTIF($L$20:L581,"&lt;&gt;")&lt;2401,24,COUNTIF($L$20:L581,"&lt;&gt;")&lt;2501,25,COUNTIF($L$20:L581,"&lt;&gt;")&lt;2601,26,COUNTIF($L$20:L581,"&lt;&gt;")&lt;2701,27,COUNTIF($L$20:L581,"&lt;&gt;")&lt;2801,28,COUNTIF($L$20:L581,"&lt;&gt;")&lt;2901,29,COUNTIF($L$20:L581,"&lt;&gt;")&lt;3001,30),"")</f>
        <v/>
      </c>
      <c r="AM581" t="str">
        <f t="shared" si="40"/>
        <v/>
      </c>
      <c r="AN581" t="str">
        <f t="shared" si="44"/>
        <v/>
      </c>
      <c r="AP581" t="str">
        <f t="shared" si="43"/>
        <v/>
      </c>
      <c r="AQ581" t="str">
        <f>IF(AO581="","",COUNTIFS(AM581:$AM$3019,AO581))</f>
        <v/>
      </c>
    </row>
    <row r="582" spans="1:43" x14ac:dyDescent="0.25">
      <c r="A582" s="6" t="str">
        <f>IF(COUNT($A$20:A581)&lt;&gt;$B$4,IF(A581="","",A581+1),"")</f>
        <v/>
      </c>
      <c r="B582" s="3"/>
      <c r="C582" s="3"/>
      <c r="D582" s="122"/>
      <c r="E582" s="3"/>
      <c r="F582" s="3"/>
      <c r="G582" s="3"/>
      <c r="H582" s="3"/>
      <c r="I582" s="120"/>
      <c r="J582" s="3"/>
      <c r="K582" s="119" t="str" cm="1">
        <f t="array" ref="K582">IF(OR($J$14 = "A",$J$14 = "B",$J$14 = "C"),IF(I582="","",IF(LEN(I582)&gt;2,_xlfn.IFS(ISNUMBER(SEARCH("_",I582)),I582,ISNUMBER(SEARCH(", ",I582)),SUBSTITUTE(I582,", ","_"),ISNUMBER(SEARCH("/ ",I582)),SUBSTITUTE(I582,"/ ","_"),ISNUMBER(SEARCH(",",I582)),SUBSTITUTE(I582,",","_"),ISNUMBER(SEARCH("/",I582)),SUBSTITUTE(I582,"/","_"),ISNUMBER(SEARCH("",I582)),I582),I582)),IF(OR($J$14 = "J",$J$14 = "K"),"",IF(D582="","",IF(LEN(D582)&gt;2,_xlfn.IFS(ISNUMBER(SEARCH("_",D582)),D582,ISNUMBER(SEARCH(", ",D582)),SUBSTITUTE(D582,", ","_"),ISNUMBER(SEARCH("/ ",D582)),SUBSTITUTE(D582,"/ ","_"),ISNUMBER(SEARCH(",",D582)),SUBSTITUTE(D582,",","_"),ISNUMBER(SEARCH("/",D582)),SUBSTITUTE(D582,"/","_"),ISNUMBER(SEARCH("",D582)),D582),D582))))</f>
        <v/>
      </c>
      <c r="L582" s="1"/>
      <c r="M582" s="1" t="str">
        <f t="shared" si="41"/>
        <v/>
      </c>
      <c r="N582" s="94" t="str">
        <f>IF($L582="None","",IF(ISERROR(VLOOKUP($L582,Info!$B$4:$B$266,1,FALSE)),"",VLOOKUP($L582,Info!$B$4:$L$266,5,FALSE)))</f>
        <v/>
      </c>
      <c r="O582" s="94" t="str">
        <f>IF(K582="","",IF(AND($J$12&lt;&gt;"ABC",N582="3"),"BAC",IF(N582="3","ABC",IF($J$12&lt;&gt;"ABC",IF($J$10="Standard",VLOOKUP(K582,Info!$BE$4:$BF$481,2,FALSE),VLOOKUP(K582,Info!$BI$4:$BJ$482,2,FALSE)),IF($J$10="Standard",VLOOKUP(K582,Info!$AG$4:$AH$2994,2,FALSE),VLOOKUP(K582,Info!$AK$4:$AL$2997,2,FALSE))))))</f>
        <v/>
      </c>
      <c r="P582" s="94" t="str">
        <f>IF($L582="None","",IF(ISERROR(VLOOKUP($L582,Info!$B$4:$B$266,1,FALSE)),"",VLOOKUP($L582,Info!$B$4:$L$266,3,FALSE)))</f>
        <v/>
      </c>
      <c r="Q582" s="96" t="str">
        <f>IF($L582="None","",IF(ISERROR(VLOOKUP($L582,Info!$B$4:$B$266,1,FALSE)),"",VLOOKUP($L582,Info!$B$4:$L$266,4,FALSE)))</f>
        <v/>
      </c>
      <c r="R582" s="1"/>
      <c r="S582" s="6" t="str">
        <f t="shared" si="42"/>
        <v/>
      </c>
      <c r="T582" s="6" t="str">
        <f>IF($L582="None","",IF(ISERROR(VLOOKUP($L582,Info!$B$4:$B$266,1,FALSE)),"",VLOOKUP($L582,Info!$B$4:$L$266,11,FALSE)))</f>
        <v/>
      </c>
      <c r="U582" s="1"/>
      <c r="V582" s="1"/>
      <c r="W582" s="1"/>
      <c r="X582" s="1" t="str">
        <f>IF($L582="None","",IF(ISERROR(VLOOKUP($L582,Info!$B$4:$B$266,1,FALSE)),"",IF(OR(W582="Metallic Liquid Tight",W582="Non-Metallic Liquid Tight",W582="LSZH",W582="Greenfield"),VLOOKUP($L582,Info!$B$4:$L$266,7,FALSE),"N/A")))</f>
        <v/>
      </c>
      <c r="Y582" s="1"/>
      <c r="Z582" s="96" t="str">
        <f>IF($L582="None","",IF(ISERROR(VLOOKUP($L582,Info!$B$4:$B$266,1,FALSE)),"",VLOOKUP($L582,Info!$B$4:$L$266,9,FALSE)))</f>
        <v/>
      </c>
      <c r="AA582" s="96" t="str">
        <f>IF($L582="None","",IF(ISERROR(VLOOKUP($L582,Info!$B$4:$B$266,1,FALSE)),"",VLOOKUP($L582,Info!$B$4:$L$266,8,FALSE)))</f>
        <v/>
      </c>
      <c r="AB582" s="96" t="str">
        <f>IF($L582="None","",IF(ISERROR(VLOOKUP($L582,Info!$B$4:$B$266,1,FALSE)),"",VLOOKUP($L582,Info!$B$4:$L$266,10,FALSE)))</f>
        <v/>
      </c>
      <c r="AC582" s="1" t="str">
        <f>IF(W582="SO Cable","Black,White",IF(O582="","",IF(P582="","",IF($J$12&lt;&gt;"ABC",IF(P582&lt;="250",VLOOKUP(O582,Info!$AZ$4:$BB$22,3,FALSE),VLOOKUP(O582,Info!$AZ$23:$BB$39,3,FALSE)),IF(P582&lt;="250",VLOOKUP(O582,Info!$AO$4:$AQ$22,3,FALSE),VLOOKUP(O582,Info!$AO$23:$AP$39,3,FALSE))))))</f>
        <v/>
      </c>
      <c r="AD582" s="1"/>
      <c r="AE582" s="1" t="str">
        <f>IF($L582="None","",IF(ISERROR(VLOOKUP($L582,Info!$B$4:$B$266,1,FALSE)),"",VLOOKUP($L582,Info!$B$4:$L$266,4,FALSE)))</f>
        <v/>
      </c>
      <c r="AF582" s="1" t="str">
        <f>IF($L582="None","",IF(ISERROR(VLOOKUP($L582,Info!$B$4:$B$266,1,FALSE)),"",VLOOKUP($L582,Info!$B$4:$L$266,6,FALSE)))</f>
        <v/>
      </c>
      <c r="AG582" s="1"/>
      <c r="AH582" s="33" t="str" cm="1">
        <f t="array" ref="AH582">IF(AND(L582&lt;&gt;"",O582&lt;&gt;"",R582:S582&lt;&gt;"",W582:X582&lt;&gt;"",Z582:AA582&lt;&gt;"",AC582&lt;&gt;""),"Good","Bad")</f>
        <v>Bad</v>
      </c>
      <c r="AL582" t="str" cm="1">
        <f t="array" ref="AL582">IF(R582&gt;0,_xlfn.IFS(COUNTIF($L$20:L582,"&lt;&gt;")&lt;101,1,COUNTIF($L$20:L582,"&lt;&gt;")&lt;201,2,COUNTIF($L$20:L582,"&lt;&gt;")&lt;301,3,COUNTIF($L$20:L582,"&lt;&gt;")&lt;401,4,COUNTIF($L$20:L582,"&lt;&gt;")&lt;501,5,COUNTIF($L$20:L582,"&lt;&gt;")&lt;601,6,COUNTIF($L$20:L582,"&lt;&gt;")&lt;701,7,COUNTIF($L$20:L582,"&lt;&gt;")&lt;801,8,COUNTIF($L$20:L582,"&lt;&gt;")&lt;901,9,COUNTIF($L$20:L582,"&lt;&gt;")&lt;1001,10,COUNTIF($L$20:L582,"&lt;&gt;")&lt;1101,11,COUNTIF($L$20:L582,"&lt;&gt;")&lt;1201,12,COUNTIF($L$20:L582,"&lt;&gt;")&lt;1301,13,COUNTIF($L$20:L582,"&lt;&gt;")&lt;1401,14,COUNTIF($L$20:L582,"&lt;&gt;")&lt;1501,15,COUNTIF($L$20:L582,"&lt;&gt;")&lt;1601,16,COUNTIF($L$20:L582,"&lt;&gt;")&lt;1701,17,COUNTIF($L$20:L582,"&lt;&gt;")&lt;1801,18,COUNTIF($L$20:L582,"&lt;&gt;")&lt;1901,19,COUNTIF($L$20:L582,"&lt;&gt;")&lt;2001,20,COUNTIF($L$20:L582,"&lt;&gt;")&lt;2101,21,COUNTIF($L$20:L582,"&lt;&gt;")&lt;2201,22,COUNTIF($L$20:L582,"&lt;&gt;")&lt;2301,23,COUNTIF($L$20:L582,"&lt;&gt;")&lt;2401,24,COUNTIF($L$20:L582,"&lt;&gt;")&lt;2501,25,COUNTIF($L$20:L582,"&lt;&gt;")&lt;2601,26,COUNTIF($L$20:L582,"&lt;&gt;")&lt;2701,27,COUNTIF($L$20:L582,"&lt;&gt;")&lt;2801,28,COUNTIF($L$20:L582,"&lt;&gt;")&lt;2901,29,COUNTIF($L$20:L582,"&lt;&gt;")&lt;3001,30),"")</f>
        <v/>
      </c>
      <c r="AM582" t="str">
        <f t="shared" si="40"/>
        <v/>
      </c>
      <c r="AN582" t="str">
        <f t="shared" si="44"/>
        <v/>
      </c>
      <c r="AP582" t="str">
        <f t="shared" si="43"/>
        <v/>
      </c>
      <c r="AQ582" t="str">
        <f>IF(AO582="","",COUNTIFS(AM582:$AM$3019,AO582))</f>
        <v/>
      </c>
    </row>
    <row r="583" spans="1:43" x14ac:dyDescent="0.25">
      <c r="A583" s="6" t="str">
        <f>IF(COUNT($A$20:A582)&lt;&gt;$B$4,IF(A582="","",A582+1),"")</f>
        <v/>
      </c>
      <c r="B583" s="3"/>
      <c r="C583" s="3"/>
      <c r="D583" s="122"/>
      <c r="E583" s="3"/>
      <c r="F583" s="3"/>
      <c r="G583" s="3"/>
      <c r="H583" s="3"/>
      <c r="I583" s="120"/>
      <c r="J583" s="3"/>
      <c r="K583" s="119" t="str" cm="1">
        <f t="array" ref="K583">IF(OR($J$14 = "A",$J$14 = "B",$J$14 = "C"),IF(I583="","",IF(LEN(I583)&gt;2,_xlfn.IFS(ISNUMBER(SEARCH("_",I583)),I583,ISNUMBER(SEARCH(", ",I583)),SUBSTITUTE(I583,", ","_"),ISNUMBER(SEARCH("/ ",I583)),SUBSTITUTE(I583,"/ ","_"),ISNUMBER(SEARCH(",",I583)),SUBSTITUTE(I583,",","_"),ISNUMBER(SEARCH("/",I583)),SUBSTITUTE(I583,"/","_"),ISNUMBER(SEARCH("",I583)),I583),I583)),IF(OR($J$14 = "J",$J$14 = "K"),"",IF(D583="","",IF(LEN(D583)&gt;2,_xlfn.IFS(ISNUMBER(SEARCH("_",D583)),D583,ISNUMBER(SEARCH(", ",D583)),SUBSTITUTE(D583,", ","_"),ISNUMBER(SEARCH("/ ",D583)),SUBSTITUTE(D583,"/ ","_"),ISNUMBER(SEARCH(",",D583)),SUBSTITUTE(D583,",","_"),ISNUMBER(SEARCH("/",D583)),SUBSTITUTE(D583,"/","_"),ISNUMBER(SEARCH("",D583)),D583),D583))))</f>
        <v/>
      </c>
      <c r="L583" s="1"/>
      <c r="M583" s="1" t="str">
        <f t="shared" si="41"/>
        <v/>
      </c>
      <c r="N583" s="94" t="str">
        <f>IF($L583="None","",IF(ISERROR(VLOOKUP($L583,Info!$B$4:$B$266,1,FALSE)),"",VLOOKUP($L583,Info!$B$4:$L$266,5,FALSE)))</f>
        <v/>
      </c>
      <c r="O583" s="94" t="str">
        <f>IF(K583="","",IF(AND($J$12&lt;&gt;"ABC",N583="3"),"BAC",IF(N583="3","ABC",IF($J$12&lt;&gt;"ABC",IF($J$10="Standard",VLOOKUP(K583,Info!$BE$4:$BF$481,2,FALSE),VLOOKUP(K583,Info!$BI$4:$BJ$482,2,FALSE)),IF($J$10="Standard",VLOOKUP(K583,Info!$AG$4:$AH$2994,2,FALSE),VLOOKUP(K583,Info!$AK$4:$AL$2997,2,FALSE))))))</f>
        <v/>
      </c>
      <c r="P583" s="94" t="str">
        <f>IF($L583="None","",IF(ISERROR(VLOOKUP($L583,Info!$B$4:$B$266,1,FALSE)),"",VLOOKUP($L583,Info!$B$4:$L$266,3,FALSE)))</f>
        <v/>
      </c>
      <c r="Q583" s="96" t="str">
        <f>IF($L583="None","",IF(ISERROR(VLOOKUP($L583,Info!$B$4:$B$266,1,FALSE)),"",VLOOKUP($L583,Info!$B$4:$L$266,4,FALSE)))</f>
        <v/>
      </c>
      <c r="R583" s="1"/>
      <c r="S583" s="6" t="str">
        <f t="shared" si="42"/>
        <v/>
      </c>
      <c r="T583" s="6" t="str">
        <f>IF($L583="None","",IF(ISERROR(VLOOKUP($L583,Info!$B$4:$B$266,1,FALSE)),"",VLOOKUP($L583,Info!$B$4:$L$266,11,FALSE)))</f>
        <v/>
      </c>
      <c r="U583" s="1"/>
      <c r="V583" s="1"/>
      <c r="W583" s="1"/>
      <c r="X583" s="1" t="str">
        <f>IF($L583="None","",IF(ISERROR(VLOOKUP($L583,Info!$B$4:$B$266,1,FALSE)),"",IF(OR(W583="Metallic Liquid Tight",W583="Non-Metallic Liquid Tight",W583="LSZH",W583="Greenfield"),VLOOKUP($L583,Info!$B$4:$L$266,7,FALSE),"N/A")))</f>
        <v/>
      </c>
      <c r="Y583" s="1"/>
      <c r="Z583" s="96" t="str">
        <f>IF($L583="None","",IF(ISERROR(VLOOKUP($L583,Info!$B$4:$B$266,1,FALSE)),"",VLOOKUP($L583,Info!$B$4:$L$266,9,FALSE)))</f>
        <v/>
      </c>
      <c r="AA583" s="96" t="str">
        <f>IF($L583="None","",IF(ISERROR(VLOOKUP($L583,Info!$B$4:$B$266,1,FALSE)),"",VLOOKUP($L583,Info!$B$4:$L$266,8,FALSE)))</f>
        <v/>
      </c>
      <c r="AB583" s="96" t="str">
        <f>IF($L583="None","",IF(ISERROR(VLOOKUP($L583,Info!$B$4:$B$266,1,FALSE)),"",VLOOKUP($L583,Info!$B$4:$L$266,10,FALSE)))</f>
        <v/>
      </c>
      <c r="AC583" s="1" t="str">
        <f>IF(W583="SO Cable","Black,White",IF(O583="","",IF(P583="","",IF($J$12&lt;&gt;"ABC",IF(P583&lt;="250",VLOOKUP(O583,Info!$AZ$4:$BB$22,3,FALSE),VLOOKUP(O583,Info!$AZ$23:$BB$39,3,FALSE)),IF(P583&lt;="250",VLOOKUP(O583,Info!$AO$4:$AQ$22,3,FALSE),VLOOKUP(O583,Info!$AO$23:$AP$39,3,FALSE))))))</f>
        <v/>
      </c>
      <c r="AD583" s="1"/>
      <c r="AE583" s="1" t="str">
        <f>IF($L583="None","",IF(ISERROR(VLOOKUP($L583,Info!$B$4:$B$266,1,FALSE)),"",VLOOKUP($L583,Info!$B$4:$L$266,4,FALSE)))</f>
        <v/>
      </c>
      <c r="AF583" s="1" t="str">
        <f>IF($L583="None","",IF(ISERROR(VLOOKUP($L583,Info!$B$4:$B$266,1,FALSE)),"",VLOOKUP($L583,Info!$B$4:$L$266,6,FALSE)))</f>
        <v/>
      </c>
      <c r="AG583" s="1"/>
      <c r="AH583" s="33" t="str" cm="1">
        <f t="array" ref="AH583">IF(AND(L583&lt;&gt;"",O583&lt;&gt;"",R583:S583&lt;&gt;"",W583:X583&lt;&gt;"",Z583:AA583&lt;&gt;"",AC583&lt;&gt;""),"Good","Bad")</f>
        <v>Bad</v>
      </c>
      <c r="AL583" t="str" cm="1">
        <f t="array" ref="AL583">IF(R583&gt;0,_xlfn.IFS(COUNTIF($L$20:L583,"&lt;&gt;")&lt;101,1,COUNTIF($L$20:L583,"&lt;&gt;")&lt;201,2,COUNTIF($L$20:L583,"&lt;&gt;")&lt;301,3,COUNTIF($L$20:L583,"&lt;&gt;")&lt;401,4,COUNTIF($L$20:L583,"&lt;&gt;")&lt;501,5,COUNTIF($L$20:L583,"&lt;&gt;")&lt;601,6,COUNTIF($L$20:L583,"&lt;&gt;")&lt;701,7,COUNTIF($L$20:L583,"&lt;&gt;")&lt;801,8,COUNTIF($L$20:L583,"&lt;&gt;")&lt;901,9,COUNTIF($L$20:L583,"&lt;&gt;")&lt;1001,10,COUNTIF($L$20:L583,"&lt;&gt;")&lt;1101,11,COUNTIF($L$20:L583,"&lt;&gt;")&lt;1201,12,COUNTIF($L$20:L583,"&lt;&gt;")&lt;1301,13,COUNTIF($L$20:L583,"&lt;&gt;")&lt;1401,14,COUNTIF($L$20:L583,"&lt;&gt;")&lt;1501,15,COUNTIF($L$20:L583,"&lt;&gt;")&lt;1601,16,COUNTIF($L$20:L583,"&lt;&gt;")&lt;1701,17,COUNTIF($L$20:L583,"&lt;&gt;")&lt;1801,18,COUNTIF($L$20:L583,"&lt;&gt;")&lt;1901,19,COUNTIF($L$20:L583,"&lt;&gt;")&lt;2001,20,COUNTIF($L$20:L583,"&lt;&gt;")&lt;2101,21,COUNTIF($L$20:L583,"&lt;&gt;")&lt;2201,22,COUNTIF($L$20:L583,"&lt;&gt;")&lt;2301,23,COUNTIF($L$20:L583,"&lt;&gt;")&lt;2401,24,COUNTIF($L$20:L583,"&lt;&gt;")&lt;2501,25,COUNTIF($L$20:L583,"&lt;&gt;")&lt;2601,26,COUNTIF($L$20:L583,"&lt;&gt;")&lt;2701,27,COUNTIF($L$20:L583,"&lt;&gt;")&lt;2801,28,COUNTIF($L$20:L583,"&lt;&gt;")&lt;2901,29,COUNTIF($L$20:L583,"&lt;&gt;")&lt;3001,30),"")</f>
        <v/>
      </c>
      <c r="AM583" t="str">
        <f t="shared" si="40"/>
        <v/>
      </c>
      <c r="AN583" t="str">
        <f t="shared" si="44"/>
        <v/>
      </c>
      <c r="AP583" t="str">
        <f t="shared" si="43"/>
        <v/>
      </c>
      <c r="AQ583" t="str">
        <f>IF(AO583="","",COUNTIFS(AM583:$AM$3019,AO583))</f>
        <v/>
      </c>
    </row>
    <row r="584" spans="1:43" x14ac:dyDescent="0.25">
      <c r="A584" s="6" t="str">
        <f>IF(COUNT($A$20:A583)&lt;&gt;$B$4,IF(A583="","",A583+1),"")</f>
        <v/>
      </c>
      <c r="B584" s="3"/>
      <c r="C584" s="3"/>
      <c r="D584" s="122"/>
      <c r="E584" s="3"/>
      <c r="F584" s="3"/>
      <c r="G584" s="3"/>
      <c r="H584" s="3"/>
      <c r="I584" s="120"/>
      <c r="J584" s="3"/>
      <c r="K584" s="119" t="str" cm="1">
        <f t="array" ref="K584">IF(OR($J$14 = "A",$J$14 = "B",$J$14 = "C"),IF(I584="","",IF(LEN(I584)&gt;2,_xlfn.IFS(ISNUMBER(SEARCH("_",I584)),I584,ISNUMBER(SEARCH(", ",I584)),SUBSTITUTE(I584,", ","_"),ISNUMBER(SEARCH("/ ",I584)),SUBSTITUTE(I584,"/ ","_"),ISNUMBER(SEARCH(",",I584)),SUBSTITUTE(I584,",","_"),ISNUMBER(SEARCH("/",I584)),SUBSTITUTE(I584,"/","_"),ISNUMBER(SEARCH("",I584)),I584),I584)),IF(OR($J$14 = "J",$J$14 = "K"),"",IF(D584="","",IF(LEN(D584)&gt;2,_xlfn.IFS(ISNUMBER(SEARCH("_",D584)),D584,ISNUMBER(SEARCH(", ",D584)),SUBSTITUTE(D584,", ","_"),ISNUMBER(SEARCH("/ ",D584)),SUBSTITUTE(D584,"/ ","_"),ISNUMBER(SEARCH(",",D584)),SUBSTITUTE(D584,",","_"),ISNUMBER(SEARCH("/",D584)),SUBSTITUTE(D584,"/","_"),ISNUMBER(SEARCH("",D584)),D584),D584))))</f>
        <v/>
      </c>
      <c r="L584" s="1"/>
      <c r="M584" s="1" t="str">
        <f t="shared" si="41"/>
        <v/>
      </c>
      <c r="N584" s="94" t="str">
        <f>IF($L584="None","",IF(ISERROR(VLOOKUP($L584,Info!$B$4:$B$266,1,FALSE)),"",VLOOKUP($L584,Info!$B$4:$L$266,5,FALSE)))</f>
        <v/>
      </c>
      <c r="O584" s="94" t="str">
        <f>IF(K584="","",IF(AND($J$12&lt;&gt;"ABC",N584="3"),"BAC",IF(N584="3","ABC",IF($J$12&lt;&gt;"ABC",IF($J$10="Standard",VLOOKUP(K584,Info!$BE$4:$BF$481,2,FALSE),VLOOKUP(K584,Info!$BI$4:$BJ$482,2,FALSE)),IF($J$10="Standard",VLOOKUP(K584,Info!$AG$4:$AH$2994,2,FALSE),VLOOKUP(K584,Info!$AK$4:$AL$2997,2,FALSE))))))</f>
        <v/>
      </c>
      <c r="P584" s="94" t="str">
        <f>IF($L584="None","",IF(ISERROR(VLOOKUP($L584,Info!$B$4:$B$266,1,FALSE)),"",VLOOKUP($L584,Info!$B$4:$L$266,3,FALSE)))</f>
        <v/>
      </c>
      <c r="Q584" s="96" t="str">
        <f>IF($L584="None","",IF(ISERROR(VLOOKUP($L584,Info!$B$4:$B$266,1,FALSE)),"",VLOOKUP($L584,Info!$B$4:$L$266,4,FALSE)))</f>
        <v/>
      </c>
      <c r="R584" s="1"/>
      <c r="S584" s="6" t="str">
        <f t="shared" si="42"/>
        <v/>
      </c>
      <c r="T584" s="6" t="str">
        <f>IF($L584="None","",IF(ISERROR(VLOOKUP($L584,Info!$B$4:$B$266,1,FALSE)),"",VLOOKUP($L584,Info!$B$4:$L$266,11,FALSE)))</f>
        <v/>
      </c>
      <c r="U584" s="1"/>
      <c r="V584" s="1"/>
      <c r="W584" s="1"/>
      <c r="X584" s="1" t="str">
        <f>IF($L584="None","",IF(ISERROR(VLOOKUP($L584,Info!$B$4:$B$266,1,FALSE)),"",IF(OR(W584="Metallic Liquid Tight",W584="Non-Metallic Liquid Tight",W584="LSZH",W584="Greenfield"),VLOOKUP($L584,Info!$B$4:$L$266,7,FALSE),"N/A")))</f>
        <v/>
      </c>
      <c r="Y584" s="1"/>
      <c r="Z584" s="96" t="str">
        <f>IF($L584="None","",IF(ISERROR(VLOOKUP($L584,Info!$B$4:$B$266,1,FALSE)),"",VLOOKUP($L584,Info!$B$4:$L$266,9,FALSE)))</f>
        <v/>
      </c>
      <c r="AA584" s="96" t="str">
        <f>IF($L584="None","",IF(ISERROR(VLOOKUP($L584,Info!$B$4:$B$266,1,FALSE)),"",VLOOKUP($L584,Info!$B$4:$L$266,8,FALSE)))</f>
        <v/>
      </c>
      <c r="AB584" s="96" t="str">
        <f>IF($L584="None","",IF(ISERROR(VLOOKUP($L584,Info!$B$4:$B$266,1,FALSE)),"",VLOOKUP($L584,Info!$B$4:$L$266,10,FALSE)))</f>
        <v/>
      </c>
      <c r="AC584" s="1" t="str">
        <f>IF(W584="SO Cable","Black,White",IF(O584="","",IF(P584="","",IF($J$12&lt;&gt;"ABC",IF(P584&lt;="250",VLOOKUP(O584,Info!$AZ$4:$BB$22,3,FALSE),VLOOKUP(O584,Info!$AZ$23:$BB$39,3,FALSE)),IF(P584&lt;="250",VLOOKUP(O584,Info!$AO$4:$AQ$22,3,FALSE),VLOOKUP(O584,Info!$AO$23:$AP$39,3,FALSE))))))</f>
        <v/>
      </c>
      <c r="AD584" s="1"/>
      <c r="AE584" s="1" t="str">
        <f>IF($L584="None","",IF(ISERROR(VLOOKUP($L584,Info!$B$4:$B$266,1,FALSE)),"",VLOOKUP($L584,Info!$B$4:$L$266,4,FALSE)))</f>
        <v/>
      </c>
      <c r="AF584" s="1" t="str">
        <f>IF($L584="None","",IF(ISERROR(VLOOKUP($L584,Info!$B$4:$B$266,1,FALSE)),"",VLOOKUP($L584,Info!$B$4:$L$266,6,FALSE)))</f>
        <v/>
      </c>
      <c r="AG584" s="1"/>
      <c r="AH584" s="33" t="str" cm="1">
        <f t="array" ref="AH584">IF(AND(L584&lt;&gt;"",O584&lt;&gt;"",R584:S584&lt;&gt;"",W584:X584&lt;&gt;"",Z584:AA584&lt;&gt;"",AC584&lt;&gt;""),"Good","Bad")</f>
        <v>Bad</v>
      </c>
      <c r="AL584" t="str" cm="1">
        <f t="array" ref="AL584">IF(R584&gt;0,_xlfn.IFS(COUNTIF($L$20:L584,"&lt;&gt;")&lt;101,1,COUNTIF($L$20:L584,"&lt;&gt;")&lt;201,2,COUNTIF($L$20:L584,"&lt;&gt;")&lt;301,3,COUNTIF($L$20:L584,"&lt;&gt;")&lt;401,4,COUNTIF($L$20:L584,"&lt;&gt;")&lt;501,5,COUNTIF($L$20:L584,"&lt;&gt;")&lt;601,6,COUNTIF($L$20:L584,"&lt;&gt;")&lt;701,7,COUNTIF($L$20:L584,"&lt;&gt;")&lt;801,8,COUNTIF($L$20:L584,"&lt;&gt;")&lt;901,9,COUNTIF($L$20:L584,"&lt;&gt;")&lt;1001,10,COUNTIF($L$20:L584,"&lt;&gt;")&lt;1101,11,COUNTIF($L$20:L584,"&lt;&gt;")&lt;1201,12,COUNTIF($L$20:L584,"&lt;&gt;")&lt;1301,13,COUNTIF($L$20:L584,"&lt;&gt;")&lt;1401,14,COUNTIF($L$20:L584,"&lt;&gt;")&lt;1501,15,COUNTIF($L$20:L584,"&lt;&gt;")&lt;1601,16,COUNTIF($L$20:L584,"&lt;&gt;")&lt;1701,17,COUNTIF($L$20:L584,"&lt;&gt;")&lt;1801,18,COUNTIF($L$20:L584,"&lt;&gt;")&lt;1901,19,COUNTIF($L$20:L584,"&lt;&gt;")&lt;2001,20,COUNTIF($L$20:L584,"&lt;&gt;")&lt;2101,21,COUNTIF($L$20:L584,"&lt;&gt;")&lt;2201,22,COUNTIF($L$20:L584,"&lt;&gt;")&lt;2301,23,COUNTIF($L$20:L584,"&lt;&gt;")&lt;2401,24,COUNTIF($L$20:L584,"&lt;&gt;")&lt;2501,25,COUNTIF($L$20:L584,"&lt;&gt;")&lt;2601,26,COUNTIF($L$20:L584,"&lt;&gt;")&lt;2701,27,COUNTIF($L$20:L584,"&lt;&gt;")&lt;2801,28,COUNTIF($L$20:L584,"&lt;&gt;")&lt;2901,29,COUNTIF($L$20:L584,"&lt;&gt;")&lt;3001,30),"")</f>
        <v/>
      </c>
      <c r="AM584" t="str">
        <f t="shared" si="40"/>
        <v/>
      </c>
      <c r="AN584" t="str">
        <f t="shared" si="44"/>
        <v/>
      </c>
      <c r="AP584" t="str">
        <f t="shared" si="43"/>
        <v/>
      </c>
      <c r="AQ584" t="str">
        <f>IF(AO584="","",COUNTIFS(AM584:$AM$3019,AO584))</f>
        <v/>
      </c>
    </row>
    <row r="585" spans="1:43" x14ac:dyDescent="0.25">
      <c r="A585" s="6" t="str">
        <f>IF(COUNT($A$20:A584)&lt;&gt;$B$4,IF(A584="","",A584+1),"")</f>
        <v/>
      </c>
      <c r="B585" s="3"/>
      <c r="C585" s="3"/>
      <c r="D585" s="122"/>
      <c r="E585" s="3"/>
      <c r="F585" s="3"/>
      <c r="G585" s="3"/>
      <c r="H585" s="3"/>
      <c r="I585" s="120"/>
      <c r="J585" s="3"/>
      <c r="K585" s="119" t="str" cm="1">
        <f t="array" ref="K585">IF(OR($J$14 = "A",$J$14 = "B",$J$14 = "C"),IF(I585="","",IF(LEN(I585)&gt;2,_xlfn.IFS(ISNUMBER(SEARCH("_",I585)),I585,ISNUMBER(SEARCH(", ",I585)),SUBSTITUTE(I585,", ","_"),ISNUMBER(SEARCH("/ ",I585)),SUBSTITUTE(I585,"/ ","_"),ISNUMBER(SEARCH(",",I585)),SUBSTITUTE(I585,",","_"),ISNUMBER(SEARCH("/",I585)),SUBSTITUTE(I585,"/","_"),ISNUMBER(SEARCH("",I585)),I585),I585)),IF(OR($J$14 = "J",$J$14 = "K"),"",IF(D585="","",IF(LEN(D585)&gt;2,_xlfn.IFS(ISNUMBER(SEARCH("_",D585)),D585,ISNUMBER(SEARCH(", ",D585)),SUBSTITUTE(D585,", ","_"),ISNUMBER(SEARCH("/ ",D585)),SUBSTITUTE(D585,"/ ","_"),ISNUMBER(SEARCH(",",D585)),SUBSTITUTE(D585,",","_"),ISNUMBER(SEARCH("/",D585)),SUBSTITUTE(D585,"/","_"),ISNUMBER(SEARCH("",D585)),D585),D585))))</f>
        <v/>
      </c>
      <c r="L585" s="1"/>
      <c r="M585" s="1" t="str">
        <f t="shared" si="41"/>
        <v/>
      </c>
      <c r="N585" s="94" t="str">
        <f>IF($L585="None","",IF(ISERROR(VLOOKUP($L585,Info!$B$4:$B$266,1,FALSE)),"",VLOOKUP($L585,Info!$B$4:$L$266,5,FALSE)))</f>
        <v/>
      </c>
      <c r="O585" s="94" t="str">
        <f>IF(K585="","",IF(AND($J$12&lt;&gt;"ABC",N585="3"),"BAC",IF(N585="3","ABC",IF($J$12&lt;&gt;"ABC",IF($J$10="Standard",VLOOKUP(K585,Info!$BE$4:$BF$481,2,FALSE),VLOOKUP(K585,Info!$BI$4:$BJ$482,2,FALSE)),IF($J$10="Standard",VLOOKUP(K585,Info!$AG$4:$AH$2994,2,FALSE),VLOOKUP(K585,Info!$AK$4:$AL$2997,2,FALSE))))))</f>
        <v/>
      </c>
      <c r="P585" s="94" t="str">
        <f>IF($L585="None","",IF(ISERROR(VLOOKUP($L585,Info!$B$4:$B$266,1,FALSE)),"",VLOOKUP($L585,Info!$B$4:$L$266,3,FALSE)))</f>
        <v/>
      </c>
      <c r="Q585" s="96" t="str">
        <f>IF($L585="None","",IF(ISERROR(VLOOKUP($L585,Info!$B$4:$B$266,1,FALSE)),"",VLOOKUP($L585,Info!$B$4:$L$266,4,FALSE)))</f>
        <v/>
      </c>
      <c r="R585" s="1"/>
      <c r="S585" s="6" t="str">
        <f t="shared" si="42"/>
        <v/>
      </c>
      <c r="T585" s="6" t="str">
        <f>IF($L585="None","",IF(ISERROR(VLOOKUP($L585,Info!$B$4:$B$266,1,FALSE)),"",VLOOKUP($L585,Info!$B$4:$L$266,11,FALSE)))</f>
        <v/>
      </c>
      <c r="U585" s="1"/>
      <c r="V585" s="1"/>
      <c r="W585" s="1"/>
      <c r="X585" s="1" t="str">
        <f>IF($L585="None","",IF(ISERROR(VLOOKUP($L585,Info!$B$4:$B$266,1,FALSE)),"",IF(OR(W585="Metallic Liquid Tight",W585="Non-Metallic Liquid Tight",W585="LSZH",W585="Greenfield"),VLOOKUP($L585,Info!$B$4:$L$266,7,FALSE),"N/A")))</f>
        <v/>
      </c>
      <c r="Y585" s="1"/>
      <c r="Z585" s="96" t="str">
        <f>IF($L585="None","",IF(ISERROR(VLOOKUP($L585,Info!$B$4:$B$266,1,FALSE)),"",VLOOKUP($L585,Info!$B$4:$L$266,9,FALSE)))</f>
        <v/>
      </c>
      <c r="AA585" s="96" t="str">
        <f>IF($L585="None","",IF(ISERROR(VLOOKUP($L585,Info!$B$4:$B$266,1,FALSE)),"",VLOOKUP($L585,Info!$B$4:$L$266,8,FALSE)))</f>
        <v/>
      </c>
      <c r="AB585" s="96" t="str">
        <f>IF($L585="None","",IF(ISERROR(VLOOKUP($L585,Info!$B$4:$B$266,1,FALSE)),"",VLOOKUP($L585,Info!$B$4:$L$266,10,FALSE)))</f>
        <v/>
      </c>
      <c r="AC585" s="1" t="str">
        <f>IF(W585="SO Cable","Black,White",IF(O585="","",IF(P585="","",IF($J$12&lt;&gt;"ABC",IF(P585&lt;="250",VLOOKUP(O585,Info!$AZ$4:$BB$22,3,FALSE),VLOOKUP(O585,Info!$AZ$23:$BB$39,3,FALSE)),IF(P585&lt;="250",VLOOKUP(O585,Info!$AO$4:$AQ$22,3,FALSE),VLOOKUP(O585,Info!$AO$23:$AP$39,3,FALSE))))))</f>
        <v/>
      </c>
      <c r="AD585" s="1"/>
      <c r="AE585" s="1" t="str">
        <f>IF($L585="None","",IF(ISERROR(VLOOKUP($L585,Info!$B$4:$B$266,1,FALSE)),"",VLOOKUP($L585,Info!$B$4:$L$266,4,FALSE)))</f>
        <v/>
      </c>
      <c r="AF585" s="1" t="str">
        <f>IF($L585="None","",IF(ISERROR(VLOOKUP($L585,Info!$B$4:$B$266,1,FALSE)),"",VLOOKUP($L585,Info!$B$4:$L$266,6,FALSE)))</f>
        <v/>
      </c>
      <c r="AG585" s="1"/>
      <c r="AH585" s="33" t="str" cm="1">
        <f t="array" ref="AH585">IF(AND(L585&lt;&gt;"",O585&lt;&gt;"",R585:S585&lt;&gt;"",W585:X585&lt;&gt;"",Z585:AA585&lt;&gt;"",AC585&lt;&gt;""),"Good","Bad")</f>
        <v>Bad</v>
      </c>
      <c r="AL585" t="str" cm="1">
        <f t="array" ref="AL585">IF(R585&gt;0,_xlfn.IFS(COUNTIF($L$20:L585,"&lt;&gt;")&lt;101,1,COUNTIF($L$20:L585,"&lt;&gt;")&lt;201,2,COUNTIF($L$20:L585,"&lt;&gt;")&lt;301,3,COUNTIF($L$20:L585,"&lt;&gt;")&lt;401,4,COUNTIF($L$20:L585,"&lt;&gt;")&lt;501,5,COUNTIF($L$20:L585,"&lt;&gt;")&lt;601,6,COUNTIF($L$20:L585,"&lt;&gt;")&lt;701,7,COUNTIF($L$20:L585,"&lt;&gt;")&lt;801,8,COUNTIF($L$20:L585,"&lt;&gt;")&lt;901,9,COUNTIF($L$20:L585,"&lt;&gt;")&lt;1001,10,COUNTIF($L$20:L585,"&lt;&gt;")&lt;1101,11,COUNTIF($L$20:L585,"&lt;&gt;")&lt;1201,12,COUNTIF($L$20:L585,"&lt;&gt;")&lt;1301,13,COUNTIF($L$20:L585,"&lt;&gt;")&lt;1401,14,COUNTIF($L$20:L585,"&lt;&gt;")&lt;1501,15,COUNTIF($L$20:L585,"&lt;&gt;")&lt;1601,16,COUNTIF($L$20:L585,"&lt;&gt;")&lt;1701,17,COUNTIF($L$20:L585,"&lt;&gt;")&lt;1801,18,COUNTIF($L$20:L585,"&lt;&gt;")&lt;1901,19,COUNTIF($L$20:L585,"&lt;&gt;")&lt;2001,20,COUNTIF($L$20:L585,"&lt;&gt;")&lt;2101,21,COUNTIF($L$20:L585,"&lt;&gt;")&lt;2201,22,COUNTIF($L$20:L585,"&lt;&gt;")&lt;2301,23,COUNTIF($L$20:L585,"&lt;&gt;")&lt;2401,24,COUNTIF($L$20:L585,"&lt;&gt;")&lt;2501,25,COUNTIF($L$20:L585,"&lt;&gt;")&lt;2601,26,COUNTIF($L$20:L585,"&lt;&gt;")&lt;2701,27,COUNTIF($L$20:L585,"&lt;&gt;")&lt;2801,28,COUNTIF($L$20:L585,"&lt;&gt;")&lt;2901,29,COUNTIF($L$20:L585,"&lt;&gt;")&lt;3001,30),"")</f>
        <v/>
      </c>
      <c r="AM585" t="str">
        <f t="shared" si="40"/>
        <v/>
      </c>
      <c r="AN585" t="str">
        <f t="shared" si="44"/>
        <v/>
      </c>
      <c r="AP585" t="str">
        <f t="shared" si="43"/>
        <v/>
      </c>
      <c r="AQ585" t="str">
        <f>IF(AO585="","",COUNTIFS(AM585:$AM$3019,AO585))</f>
        <v/>
      </c>
    </row>
    <row r="586" spans="1:43" x14ac:dyDescent="0.25">
      <c r="A586" s="6" t="str">
        <f>IF(COUNT($A$20:A585)&lt;&gt;$B$4,IF(A585="","",A585+1),"")</f>
        <v/>
      </c>
      <c r="B586" s="3"/>
      <c r="C586" s="3"/>
      <c r="D586" s="122"/>
      <c r="E586" s="3"/>
      <c r="F586" s="3"/>
      <c r="G586" s="3"/>
      <c r="H586" s="3"/>
      <c r="I586" s="120"/>
      <c r="J586" s="3"/>
      <c r="K586" s="119" t="str" cm="1">
        <f t="array" ref="K586">IF(OR($J$14 = "A",$J$14 = "B",$J$14 = "C"),IF(I586="","",IF(LEN(I586)&gt;2,_xlfn.IFS(ISNUMBER(SEARCH("_",I586)),I586,ISNUMBER(SEARCH(", ",I586)),SUBSTITUTE(I586,", ","_"),ISNUMBER(SEARCH("/ ",I586)),SUBSTITUTE(I586,"/ ","_"),ISNUMBER(SEARCH(",",I586)),SUBSTITUTE(I586,",","_"),ISNUMBER(SEARCH("/",I586)),SUBSTITUTE(I586,"/","_"),ISNUMBER(SEARCH("",I586)),I586),I586)),IF(OR($J$14 = "J",$J$14 = "K"),"",IF(D586="","",IF(LEN(D586)&gt;2,_xlfn.IFS(ISNUMBER(SEARCH("_",D586)),D586,ISNUMBER(SEARCH(", ",D586)),SUBSTITUTE(D586,", ","_"),ISNUMBER(SEARCH("/ ",D586)),SUBSTITUTE(D586,"/ ","_"),ISNUMBER(SEARCH(",",D586)),SUBSTITUTE(D586,",","_"),ISNUMBER(SEARCH("/",D586)),SUBSTITUTE(D586,"/","_"),ISNUMBER(SEARCH("",D586)),D586),D586))))</f>
        <v/>
      </c>
      <c r="L586" s="1"/>
      <c r="M586" s="1" t="str">
        <f t="shared" si="41"/>
        <v/>
      </c>
      <c r="N586" s="94" t="str">
        <f>IF($L586="None","",IF(ISERROR(VLOOKUP($L586,Info!$B$4:$B$266,1,FALSE)),"",VLOOKUP($L586,Info!$B$4:$L$266,5,FALSE)))</f>
        <v/>
      </c>
      <c r="O586" s="94" t="str">
        <f>IF(K586="","",IF(AND($J$12&lt;&gt;"ABC",N586="3"),"BAC",IF(N586="3","ABC",IF($J$12&lt;&gt;"ABC",IF($J$10="Standard",VLOOKUP(K586,Info!$BE$4:$BF$481,2,FALSE),VLOOKUP(K586,Info!$BI$4:$BJ$482,2,FALSE)),IF($J$10="Standard",VLOOKUP(K586,Info!$AG$4:$AH$2994,2,FALSE),VLOOKUP(K586,Info!$AK$4:$AL$2997,2,FALSE))))))</f>
        <v/>
      </c>
      <c r="P586" s="94" t="str">
        <f>IF($L586="None","",IF(ISERROR(VLOOKUP($L586,Info!$B$4:$B$266,1,FALSE)),"",VLOOKUP($L586,Info!$B$4:$L$266,3,FALSE)))</f>
        <v/>
      </c>
      <c r="Q586" s="96" t="str">
        <f>IF($L586="None","",IF(ISERROR(VLOOKUP($L586,Info!$B$4:$B$266,1,FALSE)),"",VLOOKUP($L586,Info!$B$4:$L$266,4,FALSE)))</f>
        <v/>
      </c>
      <c r="R586" s="1"/>
      <c r="S586" s="6" t="str">
        <f t="shared" si="42"/>
        <v/>
      </c>
      <c r="T586" s="6" t="str">
        <f>IF($L586="None","",IF(ISERROR(VLOOKUP($L586,Info!$B$4:$B$266,1,FALSE)),"",VLOOKUP($L586,Info!$B$4:$L$266,11,FALSE)))</f>
        <v/>
      </c>
      <c r="U586" s="1"/>
      <c r="V586" s="1"/>
      <c r="W586" s="1"/>
      <c r="X586" s="1" t="str">
        <f>IF($L586="None","",IF(ISERROR(VLOOKUP($L586,Info!$B$4:$B$266,1,FALSE)),"",IF(OR(W586="Metallic Liquid Tight",W586="Non-Metallic Liquid Tight",W586="LSZH",W586="Greenfield"),VLOOKUP($L586,Info!$B$4:$L$266,7,FALSE),"N/A")))</f>
        <v/>
      </c>
      <c r="Y586" s="1"/>
      <c r="Z586" s="96" t="str">
        <f>IF($L586="None","",IF(ISERROR(VLOOKUP($L586,Info!$B$4:$B$266,1,FALSE)),"",VLOOKUP($L586,Info!$B$4:$L$266,9,FALSE)))</f>
        <v/>
      </c>
      <c r="AA586" s="96" t="str">
        <f>IF($L586="None","",IF(ISERROR(VLOOKUP($L586,Info!$B$4:$B$266,1,FALSE)),"",VLOOKUP($L586,Info!$B$4:$L$266,8,FALSE)))</f>
        <v/>
      </c>
      <c r="AB586" s="96" t="str">
        <f>IF($L586="None","",IF(ISERROR(VLOOKUP($L586,Info!$B$4:$B$266,1,FALSE)),"",VLOOKUP($L586,Info!$B$4:$L$266,10,FALSE)))</f>
        <v/>
      </c>
      <c r="AC586" s="1" t="str">
        <f>IF(W586="SO Cable","Black,White",IF(O586="","",IF(P586="","",IF($J$12&lt;&gt;"ABC",IF(P586&lt;="250",VLOOKUP(O586,Info!$AZ$4:$BB$22,3,FALSE),VLOOKUP(O586,Info!$AZ$23:$BB$39,3,FALSE)),IF(P586&lt;="250",VLOOKUP(O586,Info!$AO$4:$AQ$22,3,FALSE),VLOOKUP(O586,Info!$AO$23:$AP$39,3,FALSE))))))</f>
        <v/>
      </c>
      <c r="AD586" s="1"/>
      <c r="AE586" s="1" t="str">
        <f>IF($L586="None","",IF(ISERROR(VLOOKUP($L586,Info!$B$4:$B$266,1,FALSE)),"",VLOOKUP($L586,Info!$B$4:$L$266,4,FALSE)))</f>
        <v/>
      </c>
      <c r="AF586" s="1" t="str">
        <f>IF($L586="None","",IF(ISERROR(VLOOKUP($L586,Info!$B$4:$B$266,1,FALSE)),"",VLOOKUP($L586,Info!$B$4:$L$266,6,FALSE)))</f>
        <v/>
      </c>
      <c r="AG586" s="1"/>
      <c r="AH586" s="33" t="str" cm="1">
        <f t="array" ref="AH586">IF(AND(L586&lt;&gt;"",O586&lt;&gt;"",R586:S586&lt;&gt;"",W586:X586&lt;&gt;"",Z586:AA586&lt;&gt;"",AC586&lt;&gt;""),"Good","Bad")</f>
        <v>Bad</v>
      </c>
      <c r="AL586" t="str" cm="1">
        <f t="array" ref="AL586">IF(R586&gt;0,_xlfn.IFS(COUNTIF($L$20:L586,"&lt;&gt;")&lt;101,1,COUNTIF($L$20:L586,"&lt;&gt;")&lt;201,2,COUNTIF($L$20:L586,"&lt;&gt;")&lt;301,3,COUNTIF($L$20:L586,"&lt;&gt;")&lt;401,4,COUNTIF($L$20:L586,"&lt;&gt;")&lt;501,5,COUNTIF($L$20:L586,"&lt;&gt;")&lt;601,6,COUNTIF($L$20:L586,"&lt;&gt;")&lt;701,7,COUNTIF($L$20:L586,"&lt;&gt;")&lt;801,8,COUNTIF($L$20:L586,"&lt;&gt;")&lt;901,9,COUNTIF($L$20:L586,"&lt;&gt;")&lt;1001,10,COUNTIF($L$20:L586,"&lt;&gt;")&lt;1101,11,COUNTIF($L$20:L586,"&lt;&gt;")&lt;1201,12,COUNTIF($L$20:L586,"&lt;&gt;")&lt;1301,13,COUNTIF($L$20:L586,"&lt;&gt;")&lt;1401,14,COUNTIF($L$20:L586,"&lt;&gt;")&lt;1501,15,COUNTIF($L$20:L586,"&lt;&gt;")&lt;1601,16,COUNTIF($L$20:L586,"&lt;&gt;")&lt;1701,17,COUNTIF($L$20:L586,"&lt;&gt;")&lt;1801,18,COUNTIF($L$20:L586,"&lt;&gt;")&lt;1901,19,COUNTIF($L$20:L586,"&lt;&gt;")&lt;2001,20,COUNTIF($L$20:L586,"&lt;&gt;")&lt;2101,21,COUNTIF($L$20:L586,"&lt;&gt;")&lt;2201,22,COUNTIF($L$20:L586,"&lt;&gt;")&lt;2301,23,COUNTIF($L$20:L586,"&lt;&gt;")&lt;2401,24,COUNTIF($L$20:L586,"&lt;&gt;")&lt;2501,25,COUNTIF($L$20:L586,"&lt;&gt;")&lt;2601,26,COUNTIF($L$20:L586,"&lt;&gt;")&lt;2701,27,COUNTIF($L$20:L586,"&lt;&gt;")&lt;2801,28,COUNTIF($L$20:L586,"&lt;&gt;")&lt;2901,29,COUNTIF($L$20:L586,"&lt;&gt;")&lt;3001,30),"")</f>
        <v/>
      </c>
      <c r="AM586" t="str">
        <f t="shared" si="40"/>
        <v/>
      </c>
      <c r="AN586" t="str">
        <f t="shared" si="44"/>
        <v/>
      </c>
      <c r="AP586" t="str">
        <f t="shared" si="43"/>
        <v/>
      </c>
      <c r="AQ586" t="str">
        <f>IF(AO586="","",COUNTIFS(AM586:$AM$3019,AO586))</f>
        <v/>
      </c>
    </row>
    <row r="587" spans="1:43" x14ac:dyDescent="0.25">
      <c r="A587" s="6" t="str">
        <f>IF(COUNT($A$20:A586)&lt;&gt;$B$4,IF(A586="","",A586+1),"")</f>
        <v/>
      </c>
      <c r="B587" s="3"/>
      <c r="C587" s="3"/>
      <c r="D587" s="122"/>
      <c r="E587" s="3"/>
      <c r="F587" s="3"/>
      <c r="G587" s="3"/>
      <c r="H587" s="3"/>
      <c r="I587" s="120"/>
      <c r="J587" s="3"/>
      <c r="K587" s="119" t="str" cm="1">
        <f t="array" ref="K587">IF(OR($J$14 = "A",$J$14 = "B",$J$14 = "C"),IF(I587="","",IF(LEN(I587)&gt;2,_xlfn.IFS(ISNUMBER(SEARCH("_",I587)),I587,ISNUMBER(SEARCH(", ",I587)),SUBSTITUTE(I587,", ","_"),ISNUMBER(SEARCH("/ ",I587)),SUBSTITUTE(I587,"/ ","_"),ISNUMBER(SEARCH(",",I587)),SUBSTITUTE(I587,",","_"),ISNUMBER(SEARCH("/",I587)),SUBSTITUTE(I587,"/","_"),ISNUMBER(SEARCH("",I587)),I587),I587)),IF(OR($J$14 = "J",$J$14 = "K"),"",IF(D587="","",IF(LEN(D587)&gt;2,_xlfn.IFS(ISNUMBER(SEARCH("_",D587)),D587,ISNUMBER(SEARCH(", ",D587)),SUBSTITUTE(D587,", ","_"),ISNUMBER(SEARCH("/ ",D587)),SUBSTITUTE(D587,"/ ","_"),ISNUMBER(SEARCH(",",D587)),SUBSTITUTE(D587,",","_"),ISNUMBER(SEARCH("/",D587)),SUBSTITUTE(D587,"/","_"),ISNUMBER(SEARCH("",D587)),D587),D587))))</f>
        <v/>
      </c>
      <c r="L587" s="1"/>
      <c r="M587" s="1" t="str">
        <f t="shared" si="41"/>
        <v/>
      </c>
      <c r="N587" s="94" t="str">
        <f>IF($L587="None","",IF(ISERROR(VLOOKUP($L587,Info!$B$4:$B$266,1,FALSE)),"",VLOOKUP($L587,Info!$B$4:$L$266,5,FALSE)))</f>
        <v/>
      </c>
      <c r="O587" s="94" t="str">
        <f>IF(K587="","",IF(AND($J$12&lt;&gt;"ABC",N587="3"),"BAC",IF(N587="3","ABC",IF($J$12&lt;&gt;"ABC",IF($J$10="Standard",VLOOKUP(K587,Info!$BE$4:$BF$481,2,FALSE),VLOOKUP(K587,Info!$BI$4:$BJ$482,2,FALSE)),IF($J$10="Standard",VLOOKUP(K587,Info!$AG$4:$AH$2994,2,FALSE),VLOOKUP(K587,Info!$AK$4:$AL$2997,2,FALSE))))))</f>
        <v/>
      </c>
      <c r="P587" s="94" t="str">
        <f>IF($L587="None","",IF(ISERROR(VLOOKUP($L587,Info!$B$4:$B$266,1,FALSE)),"",VLOOKUP($L587,Info!$B$4:$L$266,3,FALSE)))</f>
        <v/>
      </c>
      <c r="Q587" s="96" t="str">
        <f>IF($L587="None","",IF(ISERROR(VLOOKUP($L587,Info!$B$4:$B$266,1,FALSE)),"",VLOOKUP($L587,Info!$B$4:$L$266,4,FALSE)))</f>
        <v/>
      </c>
      <c r="R587" s="1"/>
      <c r="S587" s="6" t="str">
        <f t="shared" si="42"/>
        <v/>
      </c>
      <c r="T587" s="6" t="str">
        <f>IF($L587="None","",IF(ISERROR(VLOOKUP($L587,Info!$B$4:$B$266,1,FALSE)),"",VLOOKUP($L587,Info!$B$4:$L$266,11,FALSE)))</f>
        <v/>
      </c>
      <c r="U587" s="1"/>
      <c r="V587" s="1"/>
      <c r="W587" s="1"/>
      <c r="X587" s="1" t="str">
        <f>IF($L587="None","",IF(ISERROR(VLOOKUP($L587,Info!$B$4:$B$266,1,FALSE)),"",IF(OR(W587="Metallic Liquid Tight",W587="Non-Metallic Liquid Tight",W587="LSZH",W587="Greenfield"),VLOOKUP($L587,Info!$B$4:$L$266,7,FALSE),"N/A")))</f>
        <v/>
      </c>
      <c r="Y587" s="1"/>
      <c r="Z587" s="96" t="str">
        <f>IF($L587="None","",IF(ISERROR(VLOOKUP($L587,Info!$B$4:$B$266,1,FALSE)),"",VLOOKUP($L587,Info!$B$4:$L$266,9,FALSE)))</f>
        <v/>
      </c>
      <c r="AA587" s="96" t="str">
        <f>IF($L587="None","",IF(ISERROR(VLOOKUP($L587,Info!$B$4:$B$266,1,FALSE)),"",VLOOKUP($L587,Info!$B$4:$L$266,8,FALSE)))</f>
        <v/>
      </c>
      <c r="AB587" s="96" t="str">
        <f>IF($L587="None","",IF(ISERROR(VLOOKUP($L587,Info!$B$4:$B$266,1,FALSE)),"",VLOOKUP($L587,Info!$B$4:$L$266,10,FALSE)))</f>
        <v/>
      </c>
      <c r="AC587" s="1" t="str">
        <f>IF(W587="SO Cable","Black,White",IF(O587="","",IF(P587="","",IF($J$12&lt;&gt;"ABC",IF(P587&lt;="250",VLOOKUP(O587,Info!$AZ$4:$BB$22,3,FALSE),VLOOKUP(O587,Info!$AZ$23:$BB$39,3,FALSE)),IF(P587&lt;="250",VLOOKUP(O587,Info!$AO$4:$AQ$22,3,FALSE),VLOOKUP(O587,Info!$AO$23:$AP$39,3,FALSE))))))</f>
        <v/>
      </c>
      <c r="AD587" s="1"/>
      <c r="AE587" s="1" t="str">
        <f>IF($L587="None","",IF(ISERROR(VLOOKUP($L587,Info!$B$4:$B$266,1,FALSE)),"",VLOOKUP($L587,Info!$B$4:$L$266,4,FALSE)))</f>
        <v/>
      </c>
      <c r="AF587" s="1" t="str">
        <f>IF($L587="None","",IF(ISERROR(VLOOKUP($L587,Info!$B$4:$B$266,1,FALSE)),"",VLOOKUP($L587,Info!$B$4:$L$266,6,FALSE)))</f>
        <v/>
      </c>
      <c r="AG587" s="1"/>
      <c r="AH587" s="33" t="str" cm="1">
        <f t="array" ref="AH587">IF(AND(L587&lt;&gt;"",O587&lt;&gt;"",R587:S587&lt;&gt;"",W587:X587&lt;&gt;"",Z587:AA587&lt;&gt;"",AC587&lt;&gt;""),"Good","Bad")</f>
        <v>Bad</v>
      </c>
      <c r="AL587" t="str" cm="1">
        <f t="array" ref="AL587">IF(R587&gt;0,_xlfn.IFS(COUNTIF($L$20:L587,"&lt;&gt;")&lt;101,1,COUNTIF($L$20:L587,"&lt;&gt;")&lt;201,2,COUNTIF($L$20:L587,"&lt;&gt;")&lt;301,3,COUNTIF($L$20:L587,"&lt;&gt;")&lt;401,4,COUNTIF($L$20:L587,"&lt;&gt;")&lt;501,5,COUNTIF($L$20:L587,"&lt;&gt;")&lt;601,6,COUNTIF($L$20:L587,"&lt;&gt;")&lt;701,7,COUNTIF($L$20:L587,"&lt;&gt;")&lt;801,8,COUNTIF($L$20:L587,"&lt;&gt;")&lt;901,9,COUNTIF($L$20:L587,"&lt;&gt;")&lt;1001,10,COUNTIF($L$20:L587,"&lt;&gt;")&lt;1101,11,COUNTIF($L$20:L587,"&lt;&gt;")&lt;1201,12,COUNTIF($L$20:L587,"&lt;&gt;")&lt;1301,13,COUNTIF($L$20:L587,"&lt;&gt;")&lt;1401,14,COUNTIF($L$20:L587,"&lt;&gt;")&lt;1501,15,COUNTIF($L$20:L587,"&lt;&gt;")&lt;1601,16,COUNTIF($L$20:L587,"&lt;&gt;")&lt;1701,17,COUNTIF($L$20:L587,"&lt;&gt;")&lt;1801,18,COUNTIF($L$20:L587,"&lt;&gt;")&lt;1901,19,COUNTIF($L$20:L587,"&lt;&gt;")&lt;2001,20,COUNTIF($L$20:L587,"&lt;&gt;")&lt;2101,21,COUNTIF($L$20:L587,"&lt;&gt;")&lt;2201,22,COUNTIF($L$20:L587,"&lt;&gt;")&lt;2301,23,COUNTIF($L$20:L587,"&lt;&gt;")&lt;2401,24,COUNTIF($L$20:L587,"&lt;&gt;")&lt;2501,25,COUNTIF($L$20:L587,"&lt;&gt;")&lt;2601,26,COUNTIF($L$20:L587,"&lt;&gt;")&lt;2701,27,COUNTIF($L$20:L587,"&lt;&gt;")&lt;2801,28,COUNTIF($L$20:L587,"&lt;&gt;")&lt;2901,29,COUNTIF($L$20:L587,"&lt;&gt;")&lt;3001,30),"")</f>
        <v/>
      </c>
      <c r="AM587" t="str">
        <f t="shared" si="40"/>
        <v/>
      </c>
      <c r="AN587" t="str">
        <f t="shared" si="44"/>
        <v/>
      </c>
      <c r="AP587" t="str">
        <f t="shared" si="43"/>
        <v/>
      </c>
      <c r="AQ587" t="str">
        <f>IF(AO587="","",COUNTIFS(AM587:$AM$3019,AO587))</f>
        <v/>
      </c>
    </row>
    <row r="588" spans="1:43" x14ac:dyDescent="0.25">
      <c r="A588" s="6" t="str">
        <f>IF(COUNT($A$20:A587)&lt;&gt;$B$4,IF(A587="","",A587+1),"")</f>
        <v/>
      </c>
      <c r="B588" s="3"/>
      <c r="C588" s="3"/>
      <c r="D588" s="122"/>
      <c r="E588" s="3"/>
      <c r="F588" s="3"/>
      <c r="G588" s="3"/>
      <c r="H588" s="3"/>
      <c r="I588" s="120"/>
      <c r="J588" s="3"/>
      <c r="K588" s="119" t="str" cm="1">
        <f t="array" ref="K588">IF(OR($J$14 = "A",$J$14 = "B",$J$14 = "C"),IF(I588="","",IF(LEN(I588)&gt;2,_xlfn.IFS(ISNUMBER(SEARCH("_",I588)),I588,ISNUMBER(SEARCH(", ",I588)),SUBSTITUTE(I588,", ","_"),ISNUMBER(SEARCH("/ ",I588)),SUBSTITUTE(I588,"/ ","_"),ISNUMBER(SEARCH(",",I588)),SUBSTITUTE(I588,",","_"),ISNUMBER(SEARCH("/",I588)),SUBSTITUTE(I588,"/","_"),ISNUMBER(SEARCH("",I588)),I588),I588)),IF(OR($J$14 = "J",$J$14 = "K"),"",IF(D588="","",IF(LEN(D588)&gt;2,_xlfn.IFS(ISNUMBER(SEARCH("_",D588)),D588,ISNUMBER(SEARCH(", ",D588)),SUBSTITUTE(D588,", ","_"),ISNUMBER(SEARCH("/ ",D588)),SUBSTITUTE(D588,"/ ","_"),ISNUMBER(SEARCH(",",D588)),SUBSTITUTE(D588,",","_"),ISNUMBER(SEARCH("/",D588)),SUBSTITUTE(D588,"/","_"),ISNUMBER(SEARCH("",D588)),D588),D588))))</f>
        <v/>
      </c>
      <c r="L588" s="1"/>
      <c r="M588" s="1" t="str">
        <f t="shared" si="41"/>
        <v/>
      </c>
      <c r="N588" s="94" t="str">
        <f>IF($L588="None","",IF(ISERROR(VLOOKUP($L588,Info!$B$4:$B$266,1,FALSE)),"",VLOOKUP($L588,Info!$B$4:$L$266,5,FALSE)))</f>
        <v/>
      </c>
      <c r="O588" s="94" t="str">
        <f>IF(K588="","",IF(AND($J$12&lt;&gt;"ABC",N588="3"),"BAC",IF(N588="3","ABC",IF($J$12&lt;&gt;"ABC",IF($J$10="Standard",VLOOKUP(K588,Info!$BE$4:$BF$481,2,FALSE),VLOOKUP(K588,Info!$BI$4:$BJ$482,2,FALSE)),IF($J$10="Standard",VLOOKUP(K588,Info!$AG$4:$AH$2994,2,FALSE),VLOOKUP(K588,Info!$AK$4:$AL$2997,2,FALSE))))))</f>
        <v/>
      </c>
      <c r="P588" s="94" t="str">
        <f>IF($L588="None","",IF(ISERROR(VLOOKUP($L588,Info!$B$4:$B$266,1,FALSE)),"",VLOOKUP($L588,Info!$B$4:$L$266,3,FALSE)))</f>
        <v/>
      </c>
      <c r="Q588" s="96" t="str">
        <f>IF($L588="None","",IF(ISERROR(VLOOKUP($L588,Info!$B$4:$B$266,1,FALSE)),"",VLOOKUP($L588,Info!$B$4:$L$266,4,FALSE)))</f>
        <v/>
      </c>
      <c r="R588" s="1"/>
      <c r="S588" s="6" t="str">
        <f t="shared" si="42"/>
        <v/>
      </c>
      <c r="T588" s="6" t="str">
        <f>IF($L588="None","",IF(ISERROR(VLOOKUP($L588,Info!$B$4:$B$266,1,FALSE)),"",VLOOKUP($L588,Info!$B$4:$L$266,11,FALSE)))</f>
        <v/>
      </c>
      <c r="U588" s="1"/>
      <c r="V588" s="1"/>
      <c r="W588" s="1"/>
      <c r="X588" s="1" t="str">
        <f>IF($L588="None","",IF(ISERROR(VLOOKUP($L588,Info!$B$4:$B$266,1,FALSE)),"",IF(OR(W588="Metallic Liquid Tight",W588="Non-Metallic Liquid Tight",W588="LSZH",W588="Greenfield"),VLOOKUP($L588,Info!$B$4:$L$266,7,FALSE),"N/A")))</f>
        <v/>
      </c>
      <c r="Y588" s="1"/>
      <c r="Z588" s="96" t="str">
        <f>IF($L588="None","",IF(ISERROR(VLOOKUP($L588,Info!$B$4:$B$266,1,FALSE)),"",VLOOKUP($L588,Info!$B$4:$L$266,9,FALSE)))</f>
        <v/>
      </c>
      <c r="AA588" s="96" t="str">
        <f>IF($L588="None","",IF(ISERROR(VLOOKUP($L588,Info!$B$4:$B$266,1,FALSE)),"",VLOOKUP($L588,Info!$B$4:$L$266,8,FALSE)))</f>
        <v/>
      </c>
      <c r="AB588" s="96" t="str">
        <f>IF($L588="None","",IF(ISERROR(VLOOKUP($L588,Info!$B$4:$B$266,1,FALSE)),"",VLOOKUP($L588,Info!$B$4:$L$266,10,FALSE)))</f>
        <v/>
      </c>
      <c r="AC588" s="1" t="str">
        <f>IF(W588="SO Cable","Black,White",IF(O588="","",IF(P588="","",IF($J$12&lt;&gt;"ABC",IF(P588&lt;="250",VLOOKUP(O588,Info!$AZ$4:$BB$22,3,FALSE),VLOOKUP(O588,Info!$AZ$23:$BB$39,3,FALSE)),IF(P588&lt;="250",VLOOKUP(O588,Info!$AO$4:$AQ$22,3,FALSE),VLOOKUP(O588,Info!$AO$23:$AP$39,3,FALSE))))))</f>
        <v/>
      </c>
      <c r="AD588" s="1"/>
      <c r="AE588" s="1" t="str">
        <f>IF($L588="None","",IF(ISERROR(VLOOKUP($L588,Info!$B$4:$B$266,1,FALSE)),"",VLOOKUP($L588,Info!$B$4:$L$266,4,FALSE)))</f>
        <v/>
      </c>
      <c r="AF588" s="1" t="str">
        <f>IF($L588="None","",IF(ISERROR(VLOOKUP($L588,Info!$B$4:$B$266,1,FALSE)),"",VLOOKUP($L588,Info!$B$4:$L$266,6,FALSE)))</f>
        <v/>
      </c>
      <c r="AG588" s="1"/>
      <c r="AH588" s="33" t="str" cm="1">
        <f t="array" ref="AH588">IF(AND(L588&lt;&gt;"",O588&lt;&gt;"",R588:S588&lt;&gt;"",W588:X588&lt;&gt;"",Z588:AA588&lt;&gt;"",AC588&lt;&gt;""),"Good","Bad")</f>
        <v>Bad</v>
      </c>
      <c r="AL588" t="str" cm="1">
        <f t="array" ref="AL588">IF(R588&gt;0,_xlfn.IFS(COUNTIF($L$20:L588,"&lt;&gt;")&lt;101,1,COUNTIF($L$20:L588,"&lt;&gt;")&lt;201,2,COUNTIF($L$20:L588,"&lt;&gt;")&lt;301,3,COUNTIF($L$20:L588,"&lt;&gt;")&lt;401,4,COUNTIF($L$20:L588,"&lt;&gt;")&lt;501,5,COUNTIF($L$20:L588,"&lt;&gt;")&lt;601,6,COUNTIF($L$20:L588,"&lt;&gt;")&lt;701,7,COUNTIF($L$20:L588,"&lt;&gt;")&lt;801,8,COUNTIF($L$20:L588,"&lt;&gt;")&lt;901,9,COUNTIF($L$20:L588,"&lt;&gt;")&lt;1001,10,COUNTIF($L$20:L588,"&lt;&gt;")&lt;1101,11,COUNTIF($L$20:L588,"&lt;&gt;")&lt;1201,12,COUNTIF($L$20:L588,"&lt;&gt;")&lt;1301,13,COUNTIF($L$20:L588,"&lt;&gt;")&lt;1401,14,COUNTIF($L$20:L588,"&lt;&gt;")&lt;1501,15,COUNTIF($L$20:L588,"&lt;&gt;")&lt;1601,16,COUNTIF($L$20:L588,"&lt;&gt;")&lt;1701,17,COUNTIF($L$20:L588,"&lt;&gt;")&lt;1801,18,COUNTIF($L$20:L588,"&lt;&gt;")&lt;1901,19,COUNTIF($L$20:L588,"&lt;&gt;")&lt;2001,20,COUNTIF($L$20:L588,"&lt;&gt;")&lt;2101,21,COUNTIF($L$20:L588,"&lt;&gt;")&lt;2201,22,COUNTIF($L$20:L588,"&lt;&gt;")&lt;2301,23,COUNTIF($L$20:L588,"&lt;&gt;")&lt;2401,24,COUNTIF($L$20:L588,"&lt;&gt;")&lt;2501,25,COUNTIF($L$20:L588,"&lt;&gt;")&lt;2601,26,COUNTIF($L$20:L588,"&lt;&gt;")&lt;2701,27,COUNTIF($L$20:L588,"&lt;&gt;")&lt;2801,28,COUNTIF($L$20:L588,"&lt;&gt;")&lt;2901,29,COUNTIF($L$20:L588,"&lt;&gt;")&lt;3001,30),"")</f>
        <v/>
      </c>
      <c r="AM588" t="str">
        <f t="shared" si="40"/>
        <v/>
      </c>
      <c r="AN588" t="str">
        <f t="shared" si="44"/>
        <v/>
      </c>
      <c r="AP588" t="str">
        <f t="shared" si="43"/>
        <v/>
      </c>
      <c r="AQ588" t="str">
        <f>IF(AO588="","",COUNTIFS(AM588:$AM$3019,AO588))</f>
        <v/>
      </c>
    </row>
    <row r="589" spans="1:43" x14ac:dyDescent="0.25">
      <c r="A589" s="6" t="str">
        <f>IF(COUNT($A$20:A588)&lt;&gt;$B$4,IF(A588="","",A588+1),"")</f>
        <v/>
      </c>
      <c r="B589" s="3"/>
      <c r="C589" s="3"/>
      <c r="D589" s="122"/>
      <c r="E589" s="3"/>
      <c r="F589" s="3"/>
      <c r="G589" s="3"/>
      <c r="H589" s="3"/>
      <c r="I589" s="120"/>
      <c r="J589" s="3"/>
      <c r="K589" s="119" t="str" cm="1">
        <f t="array" ref="K589">IF(OR($J$14 = "A",$J$14 = "B",$J$14 = "C"),IF(I589="","",IF(LEN(I589)&gt;2,_xlfn.IFS(ISNUMBER(SEARCH("_",I589)),I589,ISNUMBER(SEARCH(", ",I589)),SUBSTITUTE(I589,", ","_"),ISNUMBER(SEARCH("/ ",I589)),SUBSTITUTE(I589,"/ ","_"),ISNUMBER(SEARCH(",",I589)),SUBSTITUTE(I589,",","_"),ISNUMBER(SEARCH("/",I589)),SUBSTITUTE(I589,"/","_"),ISNUMBER(SEARCH("",I589)),I589),I589)),IF(OR($J$14 = "J",$J$14 = "K"),"",IF(D589="","",IF(LEN(D589)&gt;2,_xlfn.IFS(ISNUMBER(SEARCH("_",D589)),D589,ISNUMBER(SEARCH(", ",D589)),SUBSTITUTE(D589,", ","_"),ISNUMBER(SEARCH("/ ",D589)),SUBSTITUTE(D589,"/ ","_"),ISNUMBER(SEARCH(",",D589)),SUBSTITUTE(D589,",","_"),ISNUMBER(SEARCH("/",D589)),SUBSTITUTE(D589,"/","_"),ISNUMBER(SEARCH("",D589)),D589),D589))))</f>
        <v/>
      </c>
      <c r="L589" s="1"/>
      <c r="M589" s="1" t="str">
        <f t="shared" si="41"/>
        <v/>
      </c>
      <c r="N589" s="94" t="str">
        <f>IF($L589="None","",IF(ISERROR(VLOOKUP($L589,Info!$B$4:$B$266,1,FALSE)),"",VLOOKUP($L589,Info!$B$4:$L$266,5,FALSE)))</f>
        <v/>
      </c>
      <c r="O589" s="94" t="str">
        <f>IF(K589="","",IF(AND($J$12&lt;&gt;"ABC",N589="3"),"BAC",IF(N589="3","ABC",IF($J$12&lt;&gt;"ABC",IF($J$10="Standard",VLOOKUP(K589,Info!$BE$4:$BF$481,2,FALSE),VLOOKUP(K589,Info!$BI$4:$BJ$482,2,FALSE)),IF($J$10="Standard",VLOOKUP(K589,Info!$AG$4:$AH$2994,2,FALSE),VLOOKUP(K589,Info!$AK$4:$AL$2997,2,FALSE))))))</f>
        <v/>
      </c>
      <c r="P589" s="94" t="str">
        <f>IF($L589="None","",IF(ISERROR(VLOOKUP($L589,Info!$B$4:$B$266,1,FALSE)),"",VLOOKUP($L589,Info!$B$4:$L$266,3,FALSE)))</f>
        <v/>
      </c>
      <c r="Q589" s="96" t="str">
        <f>IF($L589="None","",IF(ISERROR(VLOOKUP($L589,Info!$B$4:$B$266,1,FALSE)),"",VLOOKUP($L589,Info!$B$4:$L$266,4,FALSE)))</f>
        <v/>
      </c>
      <c r="R589" s="1"/>
      <c r="S589" s="6" t="str">
        <f t="shared" si="42"/>
        <v/>
      </c>
      <c r="T589" s="6" t="str">
        <f>IF($L589="None","",IF(ISERROR(VLOOKUP($L589,Info!$B$4:$B$266,1,FALSE)),"",VLOOKUP($L589,Info!$B$4:$L$266,11,FALSE)))</f>
        <v/>
      </c>
      <c r="U589" s="1"/>
      <c r="V589" s="1"/>
      <c r="W589" s="1"/>
      <c r="X589" s="1" t="str">
        <f>IF($L589="None","",IF(ISERROR(VLOOKUP($L589,Info!$B$4:$B$266,1,FALSE)),"",IF(OR(W589="Metallic Liquid Tight",W589="Non-Metallic Liquid Tight",W589="LSZH",W589="Greenfield"),VLOOKUP($L589,Info!$B$4:$L$266,7,FALSE),"N/A")))</f>
        <v/>
      </c>
      <c r="Y589" s="1"/>
      <c r="Z589" s="96" t="str">
        <f>IF($L589="None","",IF(ISERROR(VLOOKUP($L589,Info!$B$4:$B$266,1,FALSE)),"",VLOOKUP($L589,Info!$B$4:$L$266,9,FALSE)))</f>
        <v/>
      </c>
      <c r="AA589" s="96" t="str">
        <f>IF($L589="None","",IF(ISERROR(VLOOKUP($L589,Info!$B$4:$B$266,1,FALSE)),"",VLOOKUP($L589,Info!$B$4:$L$266,8,FALSE)))</f>
        <v/>
      </c>
      <c r="AB589" s="96" t="str">
        <f>IF($L589="None","",IF(ISERROR(VLOOKUP($L589,Info!$B$4:$B$266,1,FALSE)),"",VLOOKUP($L589,Info!$B$4:$L$266,10,FALSE)))</f>
        <v/>
      </c>
      <c r="AC589" s="1" t="str">
        <f>IF(W589="SO Cable","Black,White",IF(O589="","",IF(P589="","",IF($J$12&lt;&gt;"ABC",IF(P589&lt;="250",VLOOKUP(O589,Info!$AZ$4:$BB$22,3,FALSE),VLOOKUP(O589,Info!$AZ$23:$BB$39,3,FALSE)),IF(P589&lt;="250",VLOOKUP(O589,Info!$AO$4:$AQ$22,3,FALSE),VLOOKUP(O589,Info!$AO$23:$AP$39,3,FALSE))))))</f>
        <v/>
      </c>
      <c r="AD589" s="1"/>
      <c r="AE589" s="1" t="str">
        <f>IF($L589="None","",IF(ISERROR(VLOOKUP($L589,Info!$B$4:$B$266,1,FALSE)),"",VLOOKUP($L589,Info!$B$4:$L$266,4,FALSE)))</f>
        <v/>
      </c>
      <c r="AF589" s="1" t="str">
        <f>IF($L589="None","",IF(ISERROR(VLOOKUP($L589,Info!$B$4:$B$266,1,FALSE)),"",VLOOKUP($L589,Info!$B$4:$L$266,6,FALSE)))</f>
        <v/>
      </c>
      <c r="AG589" s="1"/>
      <c r="AH589" s="33" t="str" cm="1">
        <f t="array" ref="AH589">IF(AND(L589&lt;&gt;"",O589&lt;&gt;"",R589:S589&lt;&gt;"",W589:X589&lt;&gt;"",Z589:AA589&lt;&gt;"",AC589&lt;&gt;""),"Good","Bad")</f>
        <v>Bad</v>
      </c>
      <c r="AL589" t="str" cm="1">
        <f t="array" ref="AL589">IF(R589&gt;0,_xlfn.IFS(COUNTIF($L$20:L589,"&lt;&gt;")&lt;101,1,COUNTIF($L$20:L589,"&lt;&gt;")&lt;201,2,COUNTIF($L$20:L589,"&lt;&gt;")&lt;301,3,COUNTIF($L$20:L589,"&lt;&gt;")&lt;401,4,COUNTIF($L$20:L589,"&lt;&gt;")&lt;501,5,COUNTIF($L$20:L589,"&lt;&gt;")&lt;601,6,COUNTIF($L$20:L589,"&lt;&gt;")&lt;701,7,COUNTIF($L$20:L589,"&lt;&gt;")&lt;801,8,COUNTIF($L$20:L589,"&lt;&gt;")&lt;901,9,COUNTIF($L$20:L589,"&lt;&gt;")&lt;1001,10,COUNTIF($L$20:L589,"&lt;&gt;")&lt;1101,11,COUNTIF($L$20:L589,"&lt;&gt;")&lt;1201,12,COUNTIF($L$20:L589,"&lt;&gt;")&lt;1301,13,COUNTIF($L$20:L589,"&lt;&gt;")&lt;1401,14,COUNTIF($L$20:L589,"&lt;&gt;")&lt;1501,15,COUNTIF($L$20:L589,"&lt;&gt;")&lt;1601,16,COUNTIF($L$20:L589,"&lt;&gt;")&lt;1701,17,COUNTIF($L$20:L589,"&lt;&gt;")&lt;1801,18,COUNTIF($L$20:L589,"&lt;&gt;")&lt;1901,19,COUNTIF($L$20:L589,"&lt;&gt;")&lt;2001,20,COUNTIF($L$20:L589,"&lt;&gt;")&lt;2101,21,COUNTIF($L$20:L589,"&lt;&gt;")&lt;2201,22,COUNTIF($L$20:L589,"&lt;&gt;")&lt;2301,23,COUNTIF($L$20:L589,"&lt;&gt;")&lt;2401,24,COUNTIF($L$20:L589,"&lt;&gt;")&lt;2501,25,COUNTIF($L$20:L589,"&lt;&gt;")&lt;2601,26,COUNTIF($L$20:L589,"&lt;&gt;")&lt;2701,27,COUNTIF($L$20:L589,"&lt;&gt;")&lt;2801,28,COUNTIF($L$20:L589,"&lt;&gt;")&lt;2901,29,COUNTIF($L$20:L589,"&lt;&gt;")&lt;3001,30),"")</f>
        <v/>
      </c>
      <c r="AM589" t="str">
        <f t="shared" si="40"/>
        <v/>
      </c>
      <c r="AN589" t="str">
        <f t="shared" si="44"/>
        <v/>
      </c>
      <c r="AP589" t="str">
        <f t="shared" si="43"/>
        <v/>
      </c>
      <c r="AQ589" t="str">
        <f>IF(AO589="","",COUNTIFS(AM589:$AM$3019,AO589))</f>
        <v/>
      </c>
    </row>
    <row r="590" spans="1:43" x14ac:dyDescent="0.25">
      <c r="A590" s="6" t="str">
        <f>IF(COUNT($A$20:A589)&lt;&gt;$B$4,IF(A589="","",A589+1),"")</f>
        <v/>
      </c>
      <c r="B590" s="3"/>
      <c r="C590" s="3"/>
      <c r="D590" s="122"/>
      <c r="E590" s="3"/>
      <c r="F590" s="3"/>
      <c r="G590" s="3"/>
      <c r="H590" s="3"/>
      <c r="I590" s="120"/>
      <c r="J590" s="3"/>
      <c r="K590" s="119" t="str" cm="1">
        <f t="array" ref="K590">IF(OR($J$14 = "A",$J$14 = "B",$J$14 = "C"),IF(I590="","",IF(LEN(I590)&gt;2,_xlfn.IFS(ISNUMBER(SEARCH("_",I590)),I590,ISNUMBER(SEARCH(", ",I590)),SUBSTITUTE(I590,", ","_"),ISNUMBER(SEARCH("/ ",I590)),SUBSTITUTE(I590,"/ ","_"),ISNUMBER(SEARCH(",",I590)),SUBSTITUTE(I590,",","_"),ISNUMBER(SEARCH("/",I590)),SUBSTITUTE(I590,"/","_"),ISNUMBER(SEARCH("",I590)),I590),I590)),IF(OR($J$14 = "J",$J$14 = "K"),"",IF(D590="","",IF(LEN(D590)&gt;2,_xlfn.IFS(ISNUMBER(SEARCH("_",D590)),D590,ISNUMBER(SEARCH(", ",D590)),SUBSTITUTE(D590,", ","_"),ISNUMBER(SEARCH("/ ",D590)),SUBSTITUTE(D590,"/ ","_"),ISNUMBER(SEARCH(",",D590)),SUBSTITUTE(D590,",","_"),ISNUMBER(SEARCH("/",D590)),SUBSTITUTE(D590,"/","_"),ISNUMBER(SEARCH("",D590)),D590),D590))))</f>
        <v/>
      </c>
      <c r="L590" s="1"/>
      <c r="M590" s="1" t="str">
        <f t="shared" si="41"/>
        <v/>
      </c>
      <c r="N590" s="94" t="str">
        <f>IF($L590="None","",IF(ISERROR(VLOOKUP($L590,Info!$B$4:$B$266,1,FALSE)),"",VLOOKUP($L590,Info!$B$4:$L$266,5,FALSE)))</f>
        <v/>
      </c>
      <c r="O590" s="94" t="str">
        <f>IF(K590="","",IF(AND($J$12&lt;&gt;"ABC",N590="3"),"BAC",IF(N590="3","ABC",IF($J$12&lt;&gt;"ABC",IF($J$10="Standard",VLOOKUP(K590,Info!$BE$4:$BF$481,2,FALSE),VLOOKUP(K590,Info!$BI$4:$BJ$482,2,FALSE)),IF($J$10="Standard",VLOOKUP(K590,Info!$AG$4:$AH$2994,2,FALSE),VLOOKUP(K590,Info!$AK$4:$AL$2997,2,FALSE))))))</f>
        <v/>
      </c>
      <c r="P590" s="94" t="str">
        <f>IF($L590="None","",IF(ISERROR(VLOOKUP($L590,Info!$B$4:$B$266,1,FALSE)),"",VLOOKUP($L590,Info!$B$4:$L$266,3,FALSE)))</f>
        <v/>
      </c>
      <c r="Q590" s="96" t="str">
        <f>IF($L590="None","",IF(ISERROR(VLOOKUP($L590,Info!$B$4:$B$266,1,FALSE)),"",VLOOKUP($L590,Info!$B$4:$L$266,4,FALSE)))</f>
        <v/>
      </c>
      <c r="R590" s="1"/>
      <c r="S590" s="6" t="str">
        <f t="shared" si="42"/>
        <v/>
      </c>
      <c r="T590" s="6" t="str">
        <f>IF($L590="None","",IF(ISERROR(VLOOKUP($L590,Info!$B$4:$B$266,1,FALSE)),"",VLOOKUP($L590,Info!$B$4:$L$266,11,FALSE)))</f>
        <v/>
      </c>
      <c r="U590" s="1"/>
      <c r="V590" s="1"/>
      <c r="W590" s="1"/>
      <c r="X590" s="1" t="str">
        <f>IF($L590="None","",IF(ISERROR(VLOOKUP($L590,Info!$B$4:$B$266,1,FALSE)),"",IF(OR(W590="Metallic Liquid Tight",W590="Non-Metallic Liquid Tight",W590="LSZH",W590="Greenfield"),VLOOKUP($L590,Info!$B$4:$L$266,7,FALSE),"N/A")))</f>
        <v/>
      </c>
      <c r="Y590" s="1"/>
      <c r="Z590" s="96" t="str">
        <f>IF($L590="None","",IF(ISERROR(VLOOKUP($L590,Info!$B$4:$B$266,1,FALSE)),"",VLOOKUP($L590,Info!$B$4:$L$266,9,FALSE)))</f>
        <v/>
      </c>
      <c r="AA590" s="96" t="str">
        <f>IF($L590="None","",IF(ISERROR(VLOOKUP($L590,Info!$B$4:$B$266,1,FALSE)),"",VLOOKUP($L590,Info!$B$4:$L$266,8,FALSE)))</f>
        <v/>
      </c>
      <c r="AB590" s="96" t="str">
        <f>IF($L590="None","",IF(ISERROR(VLOOKUP($L590,Info!$B$4:$B$266,1,FALSE)),"",VLOOKUP($L590,Info!$B$4:$L$266,10,FALSE)))</f>
        <v/>
      </c>
      <c r="AC590" s="1" t="str">
        <f>IF(W590="SO Cable","Black,White",IF(O590="","",IF(P590="","",IF($J$12&lt;&gt;"ABC",IF(P590&lt;="250",VLOOKUP(O590,Info!$AZ$4:$BB$22,3,FALSE),VLOOKUP(O590,Info!$AZ$23:$BB$39,3,FALSE)),IF(P590&lt;="250",VLOOKUP(O590,Info!$AO$4:$AQ$22,3,FALSE),VLOOKUP(O590,Info!$AO$23:$AP$39,3,FALSE))))))</f>
        <v/>
      </c>
      <c r="AD590" s="1"/>
      <c r="AE590" s="1" t="str">
        <f>IF($L590="None","",IF(ISERROR(VLOOKUP($L590,Info!$B$4:$B$266,1,FALSE)),"",VLOOKUP($L590,Info!$B$4:$L$266,4,FALSE)))</f>
        <v/>
      </c>
      <c r="AF590" s="1" t="str">
        <f>IF($L590="None","",IF(ISERROR(VLOOKUP($L590,Info!$B$4:$B$266,1,FALSE)),"",VLOOKUP($L590,Info!$B$4:$L$266,6,FALSE)))</f>
        <v/>
      </c>
      <c r="AG590" s="1"/>
      <c r="AH590" s="33" t="str" cm="1">
        <f t="array" ref="AH590">IF(AND(L590&lt;&gt;"",O590&lt;&gt;"",R590:S590&lt;&gt;"",W590:X590&lt;&gt;"",Z590:AA590&lt;&gt;"",AC590&lt;&gt;""),"Good","Bad")</f>
        <v>Bad</v>
      </c>
      <c r="AL590" t="str" cm="1">
        <f t="array" ref="AL590">IF(R590&gt;0,_xlfn.IFS(COUNTIF($L$20:L590,"&lt;&gt;")&lt;101,1,COUNTIF($L$20:L590,"&lt;&gt;")&lt;201,2,COUNTIF($L$20:L590,"&lt;&gt;")&lt;301,3,COUNTIF($L$20:L590,"&lt;&gt;")&lt;401,4,COUNTIF($L$20:L590,"&lt;&gt;")&lt;501,5,COUNTIF($L$20:L590,"&lt;&gt;")&lt;601,6,COUNTIF($L$20:L590,"&lt;&gt;")&lt;701,7,COUNTIF($L$20:L590,"&lt;&gt;")&lt;801,8,COUNTIF($L$20:L590,"&lt;&gt;")&lt;901,9,COUNTIF($L$20:L590,"&lt;&gt;")&lt;1001,10,COUNTIF($L$20:L590,"&lt;&gt;")&lt;1101,11,COUNTIF($L$20:L590,"&lt;&gt;")&lt;1201,12,COUNTIF($L$20:L590,"&lt;&gt;")&lt;1301,13,COUNTIF($L$20:L590,"&lt;&gt;")&lt;1401,14,COUNTIF($L$20:L590,"&lt;&gt;")&lt;1501,15,COUNTIF($L$20:L590,"&lt;&gt;")&lt;1601,16,COUNTIF($L$20:L590,"&lt;&gt;")&lt;1701,17,COUNTIF($L$20:L590,"&lt;&gt;")&lt;1801,18,COUNTIF($L$20:L590,"&lt;&gt;")&lt;1901,19,COUNTIF($L$20:L590,"&lt;&gt;")&lt;2001,20,COUNTIF($L$20:L590,"&lt;&gt;")&lt;2101,21,COUNTIF($L$20:L590,"&lt;&gt;")&lt;2201,22,COUNTIF($L$20:L590,"&lt;&gt;")&lt;2301,23,COUNTIF($L$20:L590,"&lt;&gt;")&lt;2401,24,COUNTIF($L$20:L590,"&lt;&gt;")&lt;2501,25,COUNTIF($L$20:L590,"&lt;&gt;")&lt;2601,26,COUNTIF($L$20:L590,"&lt;&gt;")&lt;2701,27,COUNTIF($L$20:L590,"&lt;&gt;")&lt;2801,28,COUNTIF($L$20:L590,"&lt;&gt;")&lt;2901,29,COUNTIF($L$20:L590,"&lt;&gt;")&lt;3001,30),"")</f>
        <v/>
      </c>
      <c r="AM590" t="str">
        <f t="shared" si="40"/>
        <v/>
      </c>
      <c r="AN590" t="str">
        <f t="shared" si="44"/>
        <v/>
      </c>
      <c r="AP590" t="str">
        <f t="shared" si="43"/>
        <v/>
      </c>
      <c r="AQ590" t="str">
        <f>IF(AO590="","",COUNTIFS(AM590:$AM$3019,AO590))</f>
        <v/>
      </c>
    </row>
    <row r="591" spans="1:43" x14ac:dyDescent="0.25">
      <c r="A591" s="6" t="str">
        <f>IF(COUNT($A$20:A590)&lt;&gt;$B$4,IF(A590="","",A590+1),"")</f>
        <v/>
      </c>
      <c r="B591" s="3"/>
      <c r="C591" s="3"/>
      <c r="D591" s="122"/>
      <c r="E591" s="3"/>
      <c r="F591" s="3"/>
      <c r="G591" s="3"/>
      <c r="H591" s="3"/>
      <c r="I591" s="120"/>
      <c r="J591" s="3"/>
      <c r="K591" s="119" t="str" cm="1">
        <f t="array" ref="K591">IF(OR($J$14 = "A",$J$14 = "B",$J$14 = "C"),IF(I591="","",IF(LEN(I591)&gt;2,_xlfn.IFS(ISNUMBER(SEARCH("_",I591)),I591,ISNUMBER(SEARCH(", ",I591)),SUBSTITUTE(I591,", ","_"),ISNUMBER(SEARCH("/ ",I591)),SUBSTITUTE(I591,"/ ","_"),ISNUMBER(SEARCH(",",I591)),SUBSTITUTE(I591,",","_"),ISNUMBER(SEARCH("/",I591)),SUBSTITUTE(I591,"/","_"),ISNUMBER(SEARCH("",I591)),I591),I591)),IF(OR($J$14 = "J",$J$14 = "K"),"",IF(D591="","",IF(LEN(D591)&gt;2,_xlfn.IFS(ISNUMBER(SEARCH("_",D591)),D591,ISNUMBER(SEARCH(", ",D591)),SUBSTITUTE(D591,", ","_"),ISNUMBER(SEARCH("/ ",D591)),SUBSTITUTE(D591,"/ ","_"),ISNUMBER(SEARCH(",",D591)),SUBSTITUTE(D591,",","_"),ISNUMBER(SEARCH("/",D591)),SUBSTITUTE(D591,"/","_"),ISNUMBER(SEARCH("",D591)),D591),D591))))</f>
        <v/>
      </c>
      <c r="L591" s="1"/>
      <c r="M591" s="1" t="str">
        <f t="shared" si="41"/>
        <v/>
      </c>
      <c r="N591" s="94" t="str">
        <f>IF($L591="None","",IF(ISERROR(VLOOKUP($L591,Info!$B$4:$B$266,1,FALSE)),"",VLOOKUP($L591,Info!$B$4:$L$266,5,FALSE)))</f>
        <v/>
      </c>
      <c r="O591" s="94" t="str">
        <f>IF(K591="","",IF(AND($J$12&lt;&gt;"ABC",N591="3"),"BAC",IF(N591="3","ABC",IF($J$12&lt;&gt;"ABC",IF($J$10="Standard",VLOOKUP(K591,Info!$BE$4:$BF$481,2,FALSE),VLOOKUP(K591,Info!$BI$4:$BJ$482,2,FALSE)),IF($J$10="Standard",VLOOKUP(K591,Info!$AG$4:$AH$2994,2,FALSE),VLOOKUP(K591,Info!$AK$4:$AL$2997,2,FALSE))))))</f>
        <v/>
      </c>
      <c r="P591" s="94" t="str">
        <f>IF($L591="None","",IF(ISERROR(VLOOKUP($L591,Info!$B$4:$B$266,1,FALSE)),"",VLOOKUP($L591,Info!$B$4:$L$266,3,FALSE)))</f>
        <v/>
      </c>
      <c r="Q591" s="96" t="str">
        <f>IF($L591="None","",IF(ISERROR(VLOOKUP($L591,Info!$B$4:$B$266,1,FALSE)),"",VLOOKUP($L591,Info!$B$4:$L$266,4,FALSE)))</f>
        <v/>
      </c>
      <c r="R591" s="1"/>
      <c r="S591" s="6" t="str">
        <f t="shared" si="42"/>
        <v/>
      </c>
      <c r="T591" s="6" t="str">
        <f>IF($L591="None","",IF(ISERROR(VLOOKUP($L591,Info!$B$4:$B$266,1,FALSE)),"",VLOOKUP($L591,Info!$B$4:$L$266,11,FALSE)))</f>
        <v/>
      </c>
      <c r="U591" s="1"/>
      <c r="V591" s="1"/>
      <c r="W591" s="1"/>
      <c r="X591" s="1" t="str">
        <f>IF($L591="None","",IF(ISERROR(VLOOKUP($L591,Info!$B$4:$B$266,1,FALSE)),"",IF(OR(W591="Metallic Liquid Tight",W591="Non-Metallic Liquid Tight",W591="LSZH",W591="Greenfield"),VLOOKUP($L591,Info!$B$4:$L$266,7,FALSE),"N/A")))</f>
        <v/>
      </c>
      <c r="Y591" s="1"/>
      <c r="Z591" s="96" t="str">
        <f>IF($L591="None","",IF(ISERROR(VLOOKUP($L591,Info!$B$4:$B$266,1,FALSE)),"",VLOOKUP($L591,Info!$B$4:$L$266,9,FALSE)))</f>
        <v/>
      </c>
      <c r="AA591" s="96" t="str">
        <f>IF($L591="None","",IF(ISERROR(VLOOKUP($L591,Info!$B$4:$B$266,1,FALSE)),"",VLOOKUP($L591,Info!$B$4:$L$266,8,FALSE)))</f>
        <v/>
      </c>
      <c r="AB591" s="96" t="str">
        <f>IF($L591="None","",IF(ISERROR(VLOOKUP($L591,Info!$B$4:$B$266,1,FALSE)),"",VLOOKUP($L591,Info!$B$4:$L$266,10,FALSE)))</f>
        <v/>
      </c>
      <c r="AC591" s="1" t="str">
        <f>IF(W591="SO Cable","Black,White",IF(O591="","",IF(P591="","",IF($J$12&lt;&gt;"ABC",IF(P591&lt;="250",VLOOKUP(O591,Info!$AZ$4:$BB$22,3,FALSE),VLOOKUP(O591,Info!$AZ$23:$BB$39,3,FALSE)),IF(P591&lt;="250",VLOOKUP(O591,Info!$AO$4:$AQ$22,3,FALSE),VLOOKUP(O591,Info!$AO$23:$AP$39,3,FALSE))))))</f>
        <v/>
      </c>
      <c r="AD591" s="1"/>
      <c r="AE591" s="1" t="str">
        <f>IF($L591="None","",IF(ISERROR(VLOOKUP($L591,Info!$B$4:$B$266,1,FALSE)),"",VLOOKUP($L591,Info!$B$4:$L$266,4,FALSE)))</f>
        <v/>
      </c>
      <c r="AF591" s="1" t="str">
        <f>IF($L591="None","",IF(ISERROR(VLOOKUP($L591,Info!$B$4:$B$266,1,FALSE)),"",VLOOKUP($L591,Info!$B$4:$L$266,6,FALSE)))</f>
        <v/>
      </c>
      <c r="AG591" s="1"/>
      <c r="AH591" s="33" t="str" cm="1">
        <f t="array" ref="AH591">IF(AND(L591&lt;&gt;"",O591&lt;&gt;"",R591:S591&lt;&gt;"",W591:X591&lt;&gt;"",Z591:AA591&lt;&gt;"",AC591&lt;&gt;""),"Good","Bad")</f>
        <v>Bad</v>
      </c>
      <c r="AL591" t="str" cm="1">
        <f t="array" ref="AL591">IF(R591&gt;0,_xlfn.IFS(COUNTIF($L$20:L591,"&lt;&gt;")&lt;101,1,COUNTIF($L$20:L591,"&lt;&gt;")&lt;201,2,COUNTIF($L$20:L591,"&lt;&gt;")&lt;301,3,COUNTIF($L$20:L591,"&lt;&gt;")&lt;401,4,COUNTIF($L$20:L591,"&lt;&gt;")&lt;501,5,COUNTIF($L$20:L591,"&lt;&gt;")&lt;601,6,COUNTIF($L$20:L591,"&lt;&gt;")&lt;701,7,COUNTIF($L$20:L591,"&lt;&gt;")&lt;801,8,COUNTIF($L$20:L591,"&lt;&gt;")&lt;901,9,COUNTIF($L$20:L591,"&lt;&gt;")&lt;1001,10,COUNTIF($L$20:L591,"&lt;&gt;")&lt;1101,11,COUNTIF($L$20:L591,"&lt;&gt;")&lt;1201,12,COUNTIF($L$20:L591,"&lt;&gt;")&lt;1301,13,COUNTIF($L$20:L591,"&lt;&gt;")&lt;1401,14,COUNTIF($L$20:L591,"&lt;&gt;")&lt;1501,15,COUNTIF($L$20:L591,"&lt;&gt;")&lt;1601,16,COUNTIF($L$20:L591,"&lt;&gt;")&lt;1701,17,COUNTIF($L$20:L591,"&lt;&gt;")&lt;1801,18,COUNTIF($L$20:L591,"&lt;&gt;")&lt;1901,19,COUNTIF($L$20:L591,"&lt;&gt;")&lt;2001,20,COUNTIF($L$20:L591,"&lt;&gt;")&lt;2101,21,COUNTIF($L$20:L591,"&lt;&gt;")&lt;2201,22,COUNTIF($L$20:L591,"&lt;&gt;")&lt;2301,23,COUNTIF($L$20:L591,"&lt;&gt;")&lt;2401,24,COUNTIF($L$20:L591,"&lt;&gt;")&lt;2501,25,COUNTIF($L$20:L591,"&lt;&gt;")&lt;2601,26,COUNTIF($L$20:L591,"&lt;&gt;")&lt;2701,27,COUNTIF($L$20:L591,"&lt;&gt;")&lt;2801,28,COUNTIF($L$20:L591,"&lt;&gt;")&lt;2901,29,COUNTIF($L$20:L591,"&lt;&gt;")&lt;3001,30),"")</f>
        <v/>
      </c>
      <c r="AM591" t="str">
        <f t="shared" si="40"/>
        <v/>
      </c>
      <c r="AN591" t="str">
        <f t="shared" si="44"/>
        <v/>
      </c>
      <c r="AP591" t="str">
        <f t="shared" si="43"/>
        <v/>
      </c>
      <c r="AQ591" t="str">
        <f>IF(AO591="","",COUNTIFS(AM591:$AM$3019,AO591))</f>
        <v/>
      </c>
    </row>
    <row r="592" spans="1:43" x14ac:dyDescent="0.25">
      <c r="A592" s="6" t="str">
        <f>IF(COUNT($A$20:A591)&lt;&gt;$B$4,IF(A591="","",A591+1),"")</f>
        <v/>
      </c>
      <c r="B592" s="3"/>
      <c r="C592" s="3"/>
      <c r="D592" s="122"/>
      <c r="E592" s="3"/>
      <c r="F592" s="3"/>
      <c r="G592" s="3"/>
      <c r="H592" s="3"/>
      <c r="I592" s="120"/>
      <c r="J592" s="3"/>
      <c r="K592" s="119" t="str" cm="1">
        <f t="array" ref="K592">IF(OR($J$14 = "A",$J$14 = "B",$J$14 = "C"),IF(I592="","",IF(LEN(I592)&gt;2,_xlfn.IFS(ISNUMBER(SEARCH("_",I592)),I592,ISNUMBER(SEARCH(", ",I592)),SUBSTITUTE(I592,", ","_"),ISNUMBER(SEARCH("/ ",I592)),SUBSTITUTE(I592,"/ ","_"),ISNUMBER(SEARCH(",",I592)),SUBSTITUTE(I592,",","_"),ISNUMBER(SEARCH("/",I592)),SUBSTITUTE(I592,"/","_"),ISNUMBER(SEARCH("",I592)),I592),I592)),IF(OR($J$14 = "J",$J$14 = "K"),"",IF(D592="","",IF(LEN(D592)&gt;2,_xlfn.IFS(ISNUMBER(SEARCH("_",D592)),D592,ISNUMBER(SEARCH(", ",D592)),SUBSTITUTE(D592,", ","_"),ISNUMBER(SEARCH("/ ",D592)),SUBSTITUTE(D592,"/ ","_"),ISNUMBER(SEARCH(",",D592)),SUBSTITUTE(D592,",","_"),ISNUMBER(SEARCH("/",D592)),SUBSTITUTE(D592,"/","_"),ISNUMBER(SEARCH("",D592)),D592),D592))))</f>
        <v/>
      </c>
      <c r="L592" s="1"/>
      <c r="M592" s="1" t="str">
        <f t="shared" si="41"/>
        <v/>
      </c>
      <c r="N592" s="94" t="str">
        <f>IF($L592="None","",IF(ISERROR(VLOOKUP($L592,Info!$B$4:$B$266,1,FALSE)),"",VLOOKUP($L592,Info!$B$4:$L$266,5,FALSE)))</f>
        <v/>
      </c>
      <c r="O592" s="94" t="str">
        <f>IF(K592="","",IF(AND($J$12&lt;&gt;"ABC",N592="3"),"BAC",IF(N592="3","ABC",IF($J$12&lt;&gt;"ABC",IF($J$10="Standard",VLOOKUP(K592,Info!$BE$4:$BF$481,2,FALSE),VLOOKUP(K592,Info!$BI$4:$BJ$482,2,FALSE)),IF($J$10="Standard",VLOOKUP(K592,Info!$AG$4:$AH$2994,2,FALSE),VLOOKUP(K592,Info!$AK$4:$AL$2997,2,FALSE))))))</f>
        <v/>
      </c>
      <c r="P592" s="94" t="str">
        <f>IF($L592="None","",IF(ISERROR(VLOOKUP($L592,Info!$B$4:$B$266,1,FALSE)),"",VLOOKUP($L592,Info!$B$4:$L$266,3,FALSE)))</f>
        <v/>
      </c>
      <c r="Q592" s="96" t="str">
        <f>IF($L592="None","",IF(ISERROR(VLOOKUP($L592,Info!$B$4:$B$266,1,FALSE)),"",VLOOKUP($L592,Info!$B$4:$L$266,4,FALSE)))</f>
        <v/>
      </c>
      <c r="R592" s="1"/>
      <c r="S592" s="6" t="str">
        <f t="shared" si="42"/>
        <v/>
      </c>
      <c r="T592" s="6" t="str">
        <f>IF($L592="None","",IF(ISERROR(VLOOKUP($L592,Info!$B$4:$B$266,1,FALSE)),"",VLOOKUP($L592,Info!$B$4:$L$266,11,FALSE)))</f>
        <v/>
      </c>
      <c r="U592" s="1"/>
      <c r="V592" s="1"/>
      <c r="W592" s="1"/>
      <c r="X592" s="1" t="str">
        <f>IF($L592="None","",IF(ISERROR(VLOOKUP($L592,Info!$B$4:$B$266,1,FALSE)),"",IF(OR(W592="Metallic Liquid Tight",W592="Non-Metallic Liquid Tight",W592="LSZH",W592="Greenfield"),VLOOKUP($L592,Info!$B$4:$L$266,7,FALSE),"N/A")))</f>
        <v/>
      </c>
      <c r="Y592" s="1"/>
      <c r="Z592" s="96" t="str">
        <f>IF($L592="None","",IF(ISERROR(VLOOKUP($L592,Info!$B$4:$B$266,1,FALSE)),"",VLOOKUP($L592,Info!$B$4:$L$266,9,FALSE)))</f>
        <v/>
      </c>
      <c r="AA592" s="96" t="str">
        <f>IF($L592="None","",IF(ISERROR(VLOOKUP($L592,Info!$B$4:$B$266,1,FALSE)),"",VLOOKUP($L592,Info!$B$4:$L$266,8,FALSE)))</f>
        <v/>
      </c>
      <c r="AB592" s="96" t="str">
        <f>IF($L592="None","",IF(ISERROR(VLOOKUP($L592,Info!$B$4:$B$266,1,FALSE)),"",VLOOKUP($L592,Info!$B$4:$L$266,10,FALSE)))</f>
        <v/>
      </c>
      <c r="AC592" s="1" t="str">
        <f>IF(W592="SO Cable","Black,White",IF(O592="","",IF(P592="","",IF($J$12&lt;&gt;"ABC",IF(P592&lt;="250",VLOOKUP(O592,Info!$AZ$4:$BB$22,3,FALSE),VLOOKUP(O592,Info!$AZ$23:$BB$39,3,FALSE)),IF(P592&lt;="250",VLOOKUP(O592,Info!$AO$4:$AQ$22,3,FALSE),VLOOKUP(O592,Info!$AO$23:$AP$39,3,FALSE))))))</f>
        <v/>
      </c>
      <c r="AD592" s="1"/>
      <c r="AE592" s="1" t="str">
        <f>IF($L592="None","",IF(ISERROR(VLOOKUP($L592,Info!$B$4:$B$266,1,FALSE)),"",VLOOKUP($L592,Info!$B$4:$L$266,4,FALSE)))</f>
        <v/>
      </c>
      <c r="AF592" s="1" t="str">
        <f>IF($L592="None","",IF(ISERROR(VLOOKUP($L592,Info!$B$4:$B$266,1,FALSE)),"",VLOOKUP($L592,Info!$B$4:$L$266,6,FALSE)))</f>
        <v/>
      </c>
      <c r="AG592" s="1"/>
      <c r="AH592" s="33" t="str" cm="1">
        <f t="array" ref="AH592">IF(AND(L592&lt;&gt;"",O592&lt;&gt;"",R592:S592&lt;&gt;"",W592:X592&lt;&gt;"",Z592:AA592&lt;&gt;"",AC592&lt;&gt;""),"Good","Bad")</f>
        <v>Bad</v>
      </c>
      <c r="AL592" t="str" cm="1">
        <f t="array" ref="AL592">IF(R592&gt;0,_xlfn.IFS(COUNTIF($L$20:L592,"&lt;&gt;")&lt;101,1,COUNTIF($L$20:L592,"&lt;&gt;")&lt;201,2,COUNTIF($L$20:L592,"&lt;&gt;")&lt;301,3,COUNTIF($L$20:L592,"&lt;&gt;")&lt;401,4,COUNTIF($L$20:L592,"&lt;&gt;")&lt;501,5,COUNTIF($L$20:L592,"&lt;&gt;")&lt;601,6,COUNTIF($L$20:L592,"&lt;&gt;")&lt;701,7,COUNTIF($L$20:L592,"&lt;&gt;")&lt;801,8,COUNTIF($L$20:L592,"&lt;&gt;")&lt;901,9,COUNTIF($L$20:L592,"&lt;&gt;")&lt;1001,10,COUNTIF($L$20:L592,"&lt;&gt;")&lt;1101,11,COUNTIF($L$20:L592,"&lt;&gt;")&lt;1201,12,COUNTIF($L$20:L592,"&lt;&gt;")&lt;1301,13,COUNTIF($L$20:L592,"&lt;&gt;")&lt;1401,14,COUNTIF($L$20:L592,"&lt;&gt;")&lt;1501,15,COUNTIF($L$20:L592,"&lt;&gt;")&lt;1601,16,COUNTIF($L$20:L592,"&lt;&gt;")&lt;1701,17,COUNTIF($L$20:L592,"&lt;&gt;")&lt;1801,18,COUNTIF($L$20:L592,"&lt;&gt;")&lt;1901,19,COUNTIF($L$20:L592,"&lt;&gt;")&lt;2001,20,COUNTIF($L$20:L592,"&lt;&gt;")&lt;2101,21,COUNTIF($L$20:L592,"&lt;&gt;")&lt;2201,22,COUNTIF($L$20:L592,"&lt;&gt;")&lt;2301,23,COUNTIF($L$20:L592,"&lt;&gt;")&lt;2401,24,COUNTIF($L$20:L592,"&lt;&gt;")&lt;2501,25,COUNTIF($L$20:L592,"&lt;&gt;")&lt;2601,26,COUNTIF($L$20:L592,"&lt;&gt;")&lt;2701,27,COUNTIF($L$20:L592,"&lt;&gt;")&lt;2801,28,COUNTIF($L$20:L592,"&lt;&gt;")&lt;2901,29,COUNTIF($L$20:L592,"&lt;&gt;")&lt;3001,30),"")</f>
        <v/>
      </c>
      <c r="AM592" t="str">
        <f t="shared" si="40"/>
        <v/>
      </c>
      <c r="AN592" t="str">
        <f t="shared" si="44"/>
        <v/>
      </c>
      <c r="AP592" t="str">
        <f t="shared" si="43"/>
        <v/>
      </c>
      <c r="AQ592" t="str">
        <f>IF(AO592="","",COUNTIFS(AM592:$AM$3019,AO592))</f>
        <v/>
      </c>
    </row>
    <row r="593" spans="1:43" x14ac:dyDescent="0.25">
      <c r="A593" s="6" t="str">
        <f>IF(COUNT($A$20:A592)&lt;&gt;$B$4,IF(A592="","",A592+1),"")</f>
        <v/>
      </c>
      <c r="B593" s="3"/>
      <c r="C593" s="3"/>
      <c r="D593" s="122"/>
      <c r="E593" s="3"/>
      <c r="F593" s="3"/>
      <c r="G593" s="3"/>
      <c r="H593" s="3"/>
      <c r="I593" s="120"/>
      <c r="J593" s="3"/>
      <c r="K593" s="119" t="str" cm="1">
        <f t="array" ref="K593">IF(OR($J$14 = "A",$J$14 = "B",$J$14 = "C"),IF(I593="","",IF(LEN(I593)&gt;2,_xlfn.IFS(ISNUMBER(SEARCH("_",I593)),I593,ISNUMBER(SEARCH(", ",I593)),SUBSTITUTE(I593,", ","_"),ISNUMBER(SEARCH("/ ",I593)),SUBSTITUTE(I593,"/ ","_"),ISNUMBER(SEARCH(",",I593)),SUBSTITUTE(I593,",","_"),ISNUMBER(SEARCH("/",I593)),SUBSTITUTE(I593,"/","_"),ISNUMBER(SEARCH("",I593)),I593),I593)),IF(OR($J$14 = "J",$J$14 = "K"),"",IF(D593="","",IF(LEN(D593)&gt;2,_xlfn.IFS(ISNUMBER(SEARCH("_",D593)),D593,ISNUMBER(SEARCH(", ",D593)),SUBSTITUTE(D593,", ","_"),ISNUMBER(SEARCH("/ ",D593)),SUBSTITUTE(D593,"/ ","_"),ISNUMBER(SEARCH(",",D593)),SUBSTITUTE(D593,",","_"),ISNUMBER(SEARCH("/",D593)),SUBSTITUTE(D593,"/","_"),ISNUMBER(SEARCH("",D593)),D593),D593))))</f>
        <v/>
      </c>
      <c r="L593" s="1"/>
      <c r="M593" s="1" t="str">
        <f t="shared" si="41"/>
        <v/>
      </c>
      <c r="N593" s="94" t="str">
        <f>IF($L593="None","",IF(ISERROR(VLOOKUP($L593,Info!$B$4:$B$266,1,FALSE)),"",VLOOKUP($L593,Info!$B$4:$L$266,5,FALSE)))</f>
        <v/>
      </c>
      <c r="O593" s="94" t="str">
        <f>IF(K593="","",IF(AND($J$12&lt;&gt;"ABC",N593="3"),"BAC",IF(N593="3","ABC",IF($J$12&lt;&gt;"ABC",IF($J$10="Standard",VLOOKUP(K593,Info!$BE$4:$BF$481,2,FALSE),VLOOKUP(K593,Info!$BI$4:$BJ$482,2,FALSE)),IF($J$10="Standard",VLOOKUP(K593,Info!$AG$4:$AH$2994,2,FALSE),VLOOKUP(K593,Info!$AK$4:$AL$2997,2,FALSE))))))</f>
        <v/>
      </c>
      <c r="P593" s="94" t="str">
        <f>IF($L593="None","",IF(ISERROR(VLOOKUP($L593,Info!$B$4:$B$266,1,FALSE)),"",VLOOKUP($L593,Info!$B$4:$L$266,3,FALSE)))</f>
        <v/>
      </c>
      <c r="Q593" s="96" t="str">
        <f>IF($L593="None","",IF(ISERROR(VLOOKUP($L593,Info!$B$4:$B$266,1,FALSE)),"",VLOOKUP($L593,Info!$B$4:$L$266,4,FALSE)))</f>
        <v/>
      </c>
      <c r="R593" s="1"/>
      <c r="S593" s="6" t="str">
        <f t="shared" si="42"/>
        <v/>
      </c>
      <c r="T593" s="6" t="str">
        <f>IF($L593="None","",IF(ISERROR(VLOOKUP($L593,Info!$B$4:$B$266,1,FALSE)),"",VLOOKUP($L593,Info!$B$4:$L$266,11,FALSE)))</f>
        <v/>
      </c>
      <c r="U593" s="1"/>
      <c r="V593" s="1"/>
      <c r="W593" s="1"/>
      <c r="X593" s="1" t="str">
        <f>IF($L593="None","",IF(ISERROR(VLOOKUP($L593,Info!$B$4:$B$266,1,FALSE)),"",IF(OR(W593="Metallic Liquid Tight",W593="Non-Metallic Liquid Tight",W593="LSZH",W593="Greenfield"),VLOOKUP($L593,Info!$B$4:$L$266,7,FALSE),"N/A")))</f>
        <v/>
      </c>
      <c r="Y593" s="1"/>
      <c r="Z593" s="96" t="str">
        <f>IF($L593="None","",IF(ISERROR(VLOOKUP($L593,Info!$B$4:$B$266,1,FALSE)),"",VLOOKUP($L593,Info!$B$4:$L$266,9,FALSE)))</f>
        <v/>
      </c>
      <c r="AA593" s="96" t="str">
        <f>IF($L593="None","",IF(ISERROR(VLOOKUP($L593,Info!$B$4:$B$266,1,FALSE)),"",VLOOKUP($L593,Info!$B$4:$L$266,8,FALSE)))</f>
        <v/>
      </c>
      <c r="AB593" s="96" t="str">
        <f>IF($L593="None","",IF(ISERROR(VLOOKUP($L593,Info!$B$4:$B$266,1,FALSE)),"",VLOOKUP($L593,Info!$B$4:$L$266,10,FALSE)))</f>
        <v/>
      </c>
      <c r="AC593" s="1" t="str">
        <f>IF(W593="SO Cable","Black,White",IF(O593="","",IF(P593="","",IF($J$12&lt;&gt;"ABC",IF(P593&lt;="250",VLOOKUP(O593,Info!$AZ$4:$BB$22,3,FALSE),VLOOKUP(O593,Info!$AZ$23:$BB$39,3,FALSE)),IF(P593&lt;="250",VLOOKUP(O593,Info!$AO$4:$AQ$22,3,FALSE),VLOOKUP(O593,Info!$AO$23:$AP$39,3,FALSE))))))</f>
        <v/>
      </c>
      <c r="AD593" s="1"/>
      <c r="AE593" s="1" t="str">
        <f>IF($L593="None","",IF(ISERROR(VLOOKUP($L593,Info!$B$4:$B$266,1,FALSE)),"",VLOOKUP($L593,Info!$B$4:$L$266,4,FALSE)))</f>
        <v/>
      </c>
      <c r="AF593" s="1" t="str">
        <f>IF($L593="None","",IF(ISERROR(VLOOKUP($L593,Info!$B$4:$B$266,1,FALSE)),"",VLOOKUP($L593,Info!$B$4:$L$266,6,FALSE)))</f>
        <v/>
      </c>
      <c r="AG593" s="1"/>
      <c r="AH593" s="33" t="str" cm="1">
        <f t="array" ref="AH593">IF(AND(L593&lt;&gt;"",O593&lt;&gt;"",R593:S593&lt;&gt;"",W593:X593&lt;&gt;"",Z593:AA593&lt;&gt;"",AC593&lt;&gt;""),"Good","Bad")</f>
        <v>Bad</v>
      </c>
      <c r="AL593" t="str" cm="1">
        <f t="array" ref="AL593">IF(R593&gt;0,_xlfn.IFS(COUNTIF($L$20:L593,"&lt;&gt;")&lt;101,1,COUNTIF($L$20:L593,"&lt;&gt;")&lt;201,2,COUNTIF($L$20:L593,"&lt;&gt;")&lt;301,3,COUNTIF($L$20:L593,"&lt;&gt;")&lt;401,4,COUNTIF($L$20:L593,"&lt;&gt;")&lt;501,5,COUNTIF($L$20:L593,"&lt;&gt;")&lt;601,6,COUNTIF($L$20:L593,"&lt;&gt;")&lt;701,7,COUNTIF($L$20:L593,"&lt;&gt;")&lt;801,8,COUNTIF($L$20:L593,"&lt;&gt;")&lt;901,9,COUNTIF($L$20:L593,"&lt;&gt;")&lt;1001,10,COUNTIF($L$20:L593,"&lt;&gt;")&lt;1101,11,COUNTIF($L$20:L593,"&lt;&gt;")&lt;1201,12,COUNTIF($L$20:L593,"&lt;&gt;")&lt;1301,13,COUNTIF($L$20:L593,"&lt;&gt;")&lt;1401,14,COUNTIF($L$20:L593,"&lt;&gt;")&lt;1501,15,COUNTIF($L$20:L593,"&lt;&gt;")&lt;1601,16,COUNTIF($L$20:L593,"&lt;&gt;")&lt;1701,17,COUNTIF($L$20:L593,"&lt;&gt;")&lt;1801,18,COUNTIF($L$20:L593,"&lt;&gt;")&lt;1901,19,COUNTIF($L$20:L593,"&lt;&gt;")&lt;2001,20,COUNTIF($L$20:L593,"&lt;&gt;")&lt;2101,21,COUNTIF($L$20:L593,"&lt;&gt;")&lt;2201,22,COUNTIF($L$20:L593,"&lt;&gt;")&lt;2301,23,COUNTIF($L$20:L593,"&lt;&gt;")&lt;2401,24,COUNTIF($L$20:L593,"&lt;&gt;")&lt;2501,25,COUNTIF($L$20:L593,"&lt;&gt;")&lt;2601,26,COUNTIF($L$20:L593,"&lt;&gt;")&lt;2701,27,COUNTIF($L$20:L593,"&lt;&gt;")&lt;2801,28,COUNTIF($L$20:L593,"&lt;&gt;")&lt;2901,29,COUNTIF($L$20:L593,"&lt;&gt;")&lt;3001,30),"")</f>
        <v/>
      </c>
      <c r="AM593" t="str">
        <f t="shared" si="40"/>
        <v/>
      </c>
      <c r="AN593" t="str">
        <f t="shared" si="44"/>
        <v/>
      </c>
      <c r="AP593" t="str">
        <f t="shared" si="43"/>
        <v/>
      </c>
      <c r="AQ593" t="str">
        <f>IF(AO593="","",COUNTIFS(AM593:$AM$3019,AO593))</f>
        <v/>
      </c>
    </row>
    <row r="594" spans="1:43" x14ac:dyDescent="0.25">
      <c r="A594" s="6" t="str">
        <f>IF(COUNT($A$20:A593)&lt;&gt;$B$4,IF(A593="","",A593+1),"")</f>
        <v/>
      </c>
      <c r="B594" s="3"/>
      <c r="C594" s="3"/>
      <c r="D594" s="122"/>
      <c r="E594" s="3"/>
      <c r="F594" s="3"/>
      <c r="G594" s="3"/>
      <c r="H594" s="3"/>
      <c r="I594" s="120"/>
      <c r="J594" s="3"/>
      <c r="K594" s="119" t="str" cm="1">
        <f t="array" ref="K594">IF(OR($J$14 = "A",$J$14 = "B",$J$14 = "C"),IF(I594="","",IF(LEN(I594)&gt;2,_xlfn.IFS(ISNUMBER(SEARCH("_",I594)),I594,ISNUMBER(SEARCH(", ",I594)),SUBSTITUTE(I594,", ","_"),ISNUMBER(SEARCH("/ ",I594)),SUBSTITUTE(I594,"/ ","_"),ISNUMBER(SEARCH(",",I594)),SUBSTITUTE(I594,",","_"),ISNUMBER(SEARCH("/",I594)),SUBSTITUTE(I594,"/","_"),ISNUMBER(SEARCH("",I594)),I594),I594)),IF(OR($J$14 = "J",$J$14 = "K"),"",IF(D594="","",IF(LEN(D594)&gt;2,_xlfn.IFS(ISNUMBER(SEARCH("_",D594)),D594,ISNUMBER(SEARCH(", ",D594)),SUBSTITUTE(D594,", ","_"),ISNUMBER(SEARCH("/ ",D594)),SUBSTITUTE(D594,"/ ","_"),ISNUMBER(SEARCH(",",D594)),SUBSTITUTE(D594,",","_"),ISNUMBER(SEARCH("/",D594)),SUBSTITUTE(D594,"/","_"),ISNUMBER(SEARCH("",D594)),D594),D594))))</f>
        <v/>
      </c>
      <c r="L594" s="1"/>
      <c r="M594" s="1" t="str">
        <f t="shared" si="41"/>
        <v/>
      </c>
      <c r="N594" s="94" t="str">
        <f>IF($L594="None","",IF(ISERROR(VLOOKUP($L594,Info!$B$4:$B$266,1,FALSE)),"",VLOOKUP($L594,Info!$B$4:$L$266,5,FALSE)))</f>
        <v/>
      </c>
      <c r="O594" s="94" t="str">
        <f>IF(K594="","",IF(AND($J$12&lt;&gt;"ABC",N594="3"),"BAC",IF(N594="3","ABC",IF($J$12&lt;&gt;"ABC",IF($J$10="Standard",VLOOKUP(K594,Info!$BE$4:$BF$481,2,FALSE),VLOOKUP(K594,Info!$BI$4:$BJ$482,2,FALSE)),IF($J$10="Standard",VLOOKUP(K594,Info!$AG$4:$AH$2994,2,FALSE),VLOOKUP(K594,Info!$AK$4:$AL$2997,2,FALSE))))))</f>
        <v/>
      </c>
      <c r="P594" s="94" t="str">
        <f>IF($L594="None","",IF(ISERROR(VLOOKUP($L594,Info!$B$4:$B$266,1,FALSE)),"",VLOOKUP($L594,Info!$B$4:$L$266,3,FALSE)))</f>
        <v/>
      </c>
      <c r="Q594" s="96" t="str">
        <f>IF($L594="None","",IF(ISERROR(VLOOKUP($L594,Info!$B$4:$B$266,1,FALSE)),"",VLOOKUP($L594,Info!$B$4:$L$266,4,FALSE)))</f>
        <v/>
      </c>
      <c r="R594" s="1"/>
      <c r="S594" s="6" t="str">
        <f t="shared" si="42"/>
        <v/>
      </c>
      <c r="T594" s="6" t="str">
        <f>IF($L594="None","",IF(ISERROR(VLOOKUP($L594,Info!$B$4:$B$266,1,FALSE)),"",VLOOKUP($L594,Info!$B$4:$L$266,11,FALSE)))</f>
        <v/>
      </c>
      <c r="U594" s="1"/>
      <c r="V594" s="1"/>
      <c r="W594" s="1"/>
      <c r="X594" s="1" t="str">
        <f>IF($L594="None","",IF(ISERROR(VLOOKUP($L594,Info!$B$4:$B$266,1,FALSE)),"",IF(OR(W594="Metallic Liquid Tight",W594="Non-Metallic Liquid Tight",W594="LSZH",W594="Greenfield"),VLOOKUP($L594,Info!$B$4:$L$266,7,FALSE),"N/A")))</f>
        <v/>
      </c>
      <c r="Y594" s="1"/>
      <c r="Z594" s="96" t="str">
        <f>IF($L594="None","",IF(ISERROR(VLOOKUP($L594,Info!$B$4:$B$266,1,FALSE)),"",VLOOKUP($L594,Info!$B$4:$L$266,9,FALSE)))</f>
        <v/>
      </c>
      <c r="AA594" s="96" t="str">
        <f>IF($L594="None","",IF(ISERROR(VLOOKUP($L594,Info!$B$4:$B$266,1,FALSE)),"",VLOOKUP($L594,Info!$B$4:$L$266,8,FALSE)))</f>
        <v/>
      </c>
      <c r="AB594" s="96" t="str">
        <f>IF($L594="None","",IF(ISERROR(VLOOKUP($L594,Info!$B$4:$B$266,1,FALSE)),"",VLOOKUP($L594,Info!$B$4:$L$266,10,FALSE)))</f>
        <v/>
      </c>
      <c r="AC594" s="1" t="str">
        <f>IF(W594="SO Cable","Black,White",IF(O594="","",IF(P594="","",IF($J$12&lt;&gt;"ABC",IF(P594&lt;="250",VLOOKUP(O594,Info!$AZ$4:$BB$22,3,FALSE),VLOOKUP(O594,Info!$AZ$23:$BB$39,3,FALSE)),IF(P594&lt;="250",VLOOKUP(O594,Info!$AO$4:$AQ$22,3,FALSE),VLOOKUP(O594,Info!$AO$23:$AP$39,3,FALSE))))))</f>
        <v/>
      </c>
      <c r="AD594" s="1"/>
      <c r="AE594" s="1" t="str">
        <f>IF($L594="None","",IF(ISERROR(VLOOKUP($L594,Info!$B$4:$B$266,1,FALSE)),"",VLOOKUP($L594,Info!$B$4:$L$266,4,FALSE)))</f>
        <v/>
      </c>
      <c r="AF594" s="1" t="str">
        <f>IF($L594="None","",IF(ISERROR(VLOOKUP($L594,Info!$B$4:$B$266,1,FALSE)),"",VLOOKUP($L594,Info!$B$4:$L$266,6,FALSE)))</f>
        <v/>
      </c>
      <c r="AG594" s="1"/>
      <c r="AH594" s="33" t="str" cm="1">
        <f t="array" ref="AH594">IF(AND(L594&lt;&gt;"",O594&lt;&gt;"",R594:S594&lt;&gt;"",W594:X594&lt;&gt;"",Z594:AA594&lt;&gt;"",AC594&lt;&gt;""),"Good","Bad")</f>
        <v>Bad</v>
      </c>
      <c r="AL594" t="str" cm="1">
        <f t="array" ref="AL594">IF(R594&gt;0,_xlfn.IFS(COUNTIF($L$20:L594,"&lt;&gt;")&lt;101,1,COUNTIF($L$20:L594,"&lt;&gt;")&lt;201,2,COUNTIF($L$20:L594,"&lt;&gt;")&lt;301,3,COUNTIF($L$20:L594,"&lt;&gt;")&lt;401,4,COUNTIF($L$20:L594,"&lt;&gt;")&lt;501,5,COUNTIF($L$20:L594,"&lt;&gt;")&lt;601,6,COUNTIF($L$20:L594,"&lt;&gt;")&lt;701,7,COUNTIF($L$20:L594,"&lt;&gt;")&lt;801,8,COUNTIF($L$20:L594,"&lt;&gt;")&lt;901,9,COUNTIF($L$20:L594,"&lt;&gt;")&lt;1001,10,COUNTIF($L$20:L594,"&lt;&gt;")&lt;1101,11,COUNTIF($L$20:L594,"&lt;&gt;")&lt;1201,12,COUNTIF($L$20:L594,"&lt;&gt;")&lt;1301,13,COUNTIF($L$20:L594,"&lt;&gt;")&lt;1401,14,COUNTIF($L$20:L594,"&lt;&gt;")&lt;1501,15,COUNTIF($L$20:L594,"&lt;&gt;")&lt;1601,16,COUNTIF($L$20:L594,"&lt;&gt;")&lt;1701,17,COUNTIF($L$20:L594,"&lt;&gt;")&lt;1801,18,COUNTIF($L$20:L594,"&lt;&gt;")&lt;1901,19,COUNTIF($L$20:L594,"&lt;&gt;")&lt;2001,20,COUNTIF($L$20:L594,"&lt;&gt;")&lt;2101,21,COUNTIF($L$20:L594,"&lt;&gt;")&lt;2201,22,COUNTIF($L$20:L594,"&lt;&gt;")&lt;2301,23,COUNTIF($L$20:L594,"&lt;&gt;")&lt;2401,24,COUNTIF($L$20:L594,"&lt;&gt;")&lt;2501,25,COUNTIF($L$20:L594,"&lt;&gt;")&lt;2601,26,COUNTIF($L$20:L594,"&lt;&gt;")&lt;2701,27,COUNTIF($L$20:L594,"&lt;&gt;")&lt;2801,28,COUNTIF($L$20:L594,"&lt;&gt;")&lt;2901,29,COUNTIF($L$20:L594,"&lt;&gt;")&lt;3001,30),"")</f>
        <v/>
      </c>
      <c r="AM594" t="str">
        <f t="shared" si="40"/>
        <v/>
      </c>
      <c r="AN594" t="str">
        <f t="shared" si="44"/>
        <v/>
      </c>
      <c r="AP594" t="str">
        <f t="shared" si="43"/>
        <v/>
      </c>
      <c r="AQ594" t="str">
        <f>IF(AO594="","",COUNTIFS(AM594:$AM$3019,AO594))</f>
        <v/>
      </c>
    </row>
    <row r="595" spans="1:43" x14ac:dyDescent="0.25">
      <c r="A595" s="6" t="str">
        <f>IF(COUNT($A$20:A594)&lt;&gt;$B$4,IF(A594="","",A594+1),"")</f>
        <v/>
      </c>
      <c r="B595" s="3"/>
      <c r="C595" s="3"/>
      <c r="D595" s="122"/>
      <c r="E595" s="3"/>
      <c r="F595" s="3"/>
      <c r="G595" s="3"/>
      <c r="H595" s="3"/>
      <c r="I595" s="120"/>
      <c r="J595" s="3"/>
      <c r="K595" s="119" t="str" cm="1">
        <f t="array" ref="K595">IF(OR($J$14 = "A",$J$14 = "B",$J$14 = "C"),IF(I595="","",IF(LEN(I595)&gt;2,_xlfn.IFS(ISNUMBER(SEARCH("_",I595)),I595,ISNUMBER(SEARCH(", ",I595)),SUBSTITUTE(I595,", ","_"),ISNUMBER(SEARCH("/ ",I595)),SUBSTITUTE(I595,"/ ","_"),ISNUMBER(SEARCH(",",I595)),SUBSTITUTE(I595,",","_"),ISNUMBER(SEARCH("/",I595)),SUBSTITUTE(I595,"/","_"),ISNUMBER(SEARCH("",I595)),I595),I595)),IF(OR($J$14 = "J",$J$14 = "K"),"",IF(D595="","",IF(LEN(D595)&gt;2,_xlfn.IFS(ISNUMBER(SEARCH("_",D595)),D595,ISNUMBER(SEARCH(", ",D595)),SUBSTITUTE(D595,", ","_"),ISNUMBER(SEARCH("/ ",D595)),SUBSTITUTE(D595,"/ ","_"),ISNUMBER(SEARCH(",",D595)),SUBSTITUTE(D595,",","_"),ISNUMBER(SEARCH("/",D595)),SUBSTITUTE(D595,"/","_"),ISNUMBER(SEARCH("",D595)),D595),D595))))</f>
        <v/>
      </c>
      <c r="L595" s="1"/>
      <c r="M595" s="1" t="str">
        <f t="shared" si="41"/>
        <v/>
      </c>
      <c r="N595" s="94" t="str">
        <f>IF($L595="None","",IF(ISERROR(VLOOKUP($L595,Info!$B$4:$B$266,1,FALSE)),"",VLOOKUP($L595,Info!$B$4:$L$266,5,FALSE)))</f>
        <v/>
      </c>
      <c r="O595" s="94" t="str">
        <f>IF(K595="","",IF(AND($J$12&lt;&gt;"ABC",N595="3"),"BAC",IF(N595="3","ABC",IF($J$12&lt;&gt;"ABC",IF($J$10="Standard",VLOOKUP(K595,Info!$BE$4:$BF$481,2,FALSE),VLOOKUP(K595,Info!$BI$4:$BJ$482,2,FALSE)),IF($J$10="Standard",VLOOKUP(K595,Info!$AG$4:$AH$2994,2,FALSE),VLOOKUP(K595,Info!$AK$4:$AL$2997,2,FALSE))))))</f>
        <v/>
      </c>
      <c r="P595" s="94" t="str">
        <f>IF($L595="None","",IF(ISERROR(VLOOKUP($L595,Info!$B$4:$B$266,1,FALSE)),"",VLOOKUP($L595,Info!$B$4:$L$266,3,FALSE)))</f>
        <v/>
      </c>
      <c r="Q595" s="96" t="str">
        <f>IF($L595="None","",IF(ISERROR(VLOOKUP($L595,Info!$B$4:$B$266,1,FALSE)),"",VLOOKUP($L595,Info!$B$4:$L$266,4,FALSE)))</f>
        <v/>
      </c>
      <c r="R595" s="1"/>
      <c r="S595" s="6" t="str">
        <f t="shared" si="42"/>
        <v/>
      </c>
      <c r="T595" s="6" t="str">
        <f>IF($L595="None","",IF(ISERROR(VLOOKUP($L595,Info!$B$4:$B$266,1,FALSE)),"",VLOOKUP($L595,Info!$B$4:$L$266,11,FALSE)))</f>
        <v/>
      </c>
      <c r="U595" s="1"/>
      <c r="V595" s="1"/>
      <c r="W595" s="1"/>
      <c r="X595" s="1" t="str">
        <f>IF($L595="None","",IF(ISERROR(VLOOKUP($L595,Info!$B$4:$B$266,1,FALSE)),"",IF(OR(W595="Metallic Liquid Tight",W595="Non-Metallic Liquid Tight",W595="LSZH",W595="Greenfield"),VLOOKUP($L595,Info!$B$4:$L$266,7,FALSE),"N/A")))</f>
        <v/>
      </c>
      <c r="Y595" s="1"/>
      <c r="Z595" s="96" t="str">
        <f>IF($L595="None","",IF(ISERROR(VLOOKUP($L595,Info!$B$4:$B$266,1,FALSE)),"",VLOOKUP($L595,Info!$B$4:$L$266,9,FALSE)))</f>
        <v/>
      </c>
      <c r="AA595" s="96" t="str">
        <f>IF($L595="None","",IF(ISERROR(VLOOKUP($L595,Info!$B$4:$B$266,1,FALSE)),"",VLOOKUP($L595,Info!$B$4:$L$266,8,FALSE)))</f>
        <v/>
      </c>
      <c r="AB595" s="96" t="str">
        <f>IF($L595="None","",IF(ISERROR(VLOOKUP($L595,Info!$B$4:$B$266,1,FALSE)),"",VLOOKUP($L595,Info!$B$4:$L$266,10,FALSE)))</f>
        <v/>
      </c>
      <c r="AC595" s="1" t="str">
        <f>IF(W595="SO Cable","Black,White",IF(O595="","",IF(P595="","",IF($J$12&lt;&gt;"ABC",IF(P595&lt;="250",VLOOKUP(O595,Info!$AZ$4:$BB$22,3,FALSE),VLOOKUP(O595,Info!$AZ$23:$BB$39,3,FALSE)),IF(P595&lt;="250",VLOOKUP(O595,Info!$AO$4:$AQ$22,3,FALSE),VLOOKUP(O595,Info!$AO$23:$AP$39,3,FALSE))))))</f>
        <v/>
      </c>
      <c r="AD595" s="1"/>
      <c r="AE595" s="1" t="str">
        <f>IF($L595="None","",IF(ISERROR(VLOOKUP($L595,Info!$B$4:$B$266,1,FALSE)),"",VLOOKUP($L595,Info!$B$4:$L$266,4,FALSE)))</f>
        <v/>
      </c>
      <c r="AF595" s="1" t="str">
        <f>IF($L595="None","",IF(ISERROR(VLOOKUP($L595,Info!$B$4:$B$266,1,FALSE)),"",VLOOKUP($L595,Info!$B$4:$L$266,6,FALSE)))</f>
        <v/>
      </c>
      <c r="AG595" s="1"/>
      <c r="AH595" s="33" t="str" cm="1">
        <f t="array" ref="AH595">IF(AND(L595&lt;&gt;"",O595&lt;&gt;"",R595:S595&lt;&gt;"",W595:X595&lt;&gt;"",Z595:AA595&lt;&gt;"",AC595&lt;&gt;""),"Good","Bad")</f>
        <v>Bad</v>
      </c>
      <c r="AL595" t="str" cm="1">
        <f t="array" ref="AL595">IF(R595&gt;0,_xlfn.IFS(COUNTIF($L$20:L595,"&lt;&gt;")&lt;101,1,COUNTIF($L$20:L595,"&lt;&gt;")&lt;201,2,COUNTIF($L$20:L595,"&lt;&gt;")&lt;301,3,COUNTIF($L$20:L595,"&lt;&gt;")&lt;401,4,COUNTIF($L$20:L595,"&lt;&gt;")&lt;501,5,COUNTIF($L$20:L595,"&lt;&gt;")&lt;601,6,COUNTIF($L$20:L595,"&lt;&gt;")&lt;701,7,COUNTIF($L$20:L595,"&lt;&gt;")&lt;801,8,COUNTIF($L$20:L595,"&lt;&gt;")&lt;901,9,COUNTIF($L$20:L595,"&lt;&gt;")&lt;1001,10,COUNTIF($L$20:L595,"&lt;&gt;")&lt;1101,11,COUNTIF($L$20:L595,"&lt;&gt;")&lt;1201,12,COUNTIF($L$20:L595,"&lt;&gt;")&lt;1301,13,COUNTIF($L$20:L595,"&lt;&gt;")&lt;1401,14,COUNTIF($L$20:L595,"&lt;&gt;")&lt;1501,15,COUNTIF($L$20:L595,"&lt;&gt;")&lt;1601,16,COUNTIF($L$20:L595,"&lt;&gt;")&lt;1701,17,COUNTIF($L$20:L595,"&lt;&gt;")&lt;1801,18,COUNTIF($L$20:L595,"&lt;&gt;")&lt;1901,19,COUNTIF($L$20:L595,"&lt;&gt;")&lt;2001,20,COUNTIF($L$20:L595,"&lt;&gt;")&lt;2101,21,COUNTIF($L$20:L595,"&lt;&gt;")&lt;2201,22,COUNTIF($L$20:L595,"&lt;&gt;")&lt;2301,23,COUNTIF($L$20:L595,"&lt;&gt;")&lt;2401,24,COUNTIF($L$20:L595,"&lt;&gt;")&lt;2501,25,COUNTIF($L$20:L595,"&lt;&gt;")&lt;2601,26,COUNTIF($L$20:L595,"&lt;&gt;")&lt;2701,27,COUNTIF($L$20:L595,"&lt;&gt;")&lt;2801,28,COUNTIF($L$20:L595,"&lt;&gt;")&lt;2901,29,COUNTIF($L$20:L595,"&lt;&gt;")&lt;3001,30),"")</f>
        <v/>
      </c>
      <c r="AM595" t="str">
        <f t="shared" si="40"/>
        <v/>
      </c>
      <c r="AN595" t="str">
        <f t="shared" si="44"/>
        <v/>
      </c>
      <c r="AP595" t="str">
        <f t="shared" si="43"/>
        <v/>
      </c>
      <c r="AQ595" t="str">
        <f>IF(AO595="","",COUNTIFS(AM595:$AM$3019,AO595))</f>
        <v/>
      </c>
    </row>
    <row r="596" spans="1:43" x14ac:dyDescent="0.25">
      <c r="A596" s="6" t="str">
        <f>IF(COUNT($A$20:A595)&lt;&gt;$B$4,IF(A595="","",A595+1),"")</f>
        <v/>
      </c>
      <c r="B596" s="3"/>
      <c r="C596" s="3"/>
      <c r="D596" s="122"/>
      <c r="E596" s="3"/>
      <c r="F596" s="3"/>
      <c r="G596" s="3"/>
      <c r="H596" s="3"/>
      <c r="I596" s="120"/>
      <c r="J596" s="3"/>
      <c r="K596" s="119" t="str" cm="1">
        <f t="array" ref="K596">IF(OR($J$14 = "A",$J$14 = "B",$J$14 = "C"),IF(I596="","",IF(LEN(I596)&gt;2,_xlfn.IFS(ISNUMBER(SEARCH("_",I596)),I596,ISNUMBER(SEARCH(", ",I596)),SUBSTITUTE(I596,", ","_"),ISNUMBER(SEARCH("/ ",I596)),SUBSTITUTE(I596,"/ ","_"),ISNUMBER(SEARCH(",",I596)),SUBSTITUTE(I596,",","_"),ISNUMBER(SEARCH("/",I596)),SUBSTITUTE(I596,"/","_"),ISNUMBER(SEARCH("",I596)),I596),I596)),IF(OR($J$14 = "J",$J$14 = "K"),"",IF(D596="","",IF(LEN(D596)&gt;2,_xlfn.IFS(ISNUMBER(SEARCH("_",D596)),D596,ISNUMBER(SEARCH(", ",D596)),SUBSTITUTE(D596,", ","_"),ISNUMBER(SEARCH("/ ",D596)),SUBSTITUTE(D596,"/ ","_"),ISNUMBER(SEARCH(",",D596)),SUBSTITUTE(D596,",","_"),ISNUMBER(SEARCH("/",D596)),SUBSTITUTE(D596,"/","_"),ISNUMBER(SEARCH("",D596)),D596),D596))))</f>
        <v/>
      </c>
      <c r="L596" s="1"/>
      <c r="M596" s="1" t="str">
        <f t="shared" si="41"/>
        <v/>
      </c>
      <c r="N596" s="94" t="str">
        <f>IF($L596="None","",IF(ISERROR(VLOOKUP($L596,Info!$B$4:$B$266,1,FALSE)),"",VLOOKUP($L596,Info!$B$4:$L$266,5,FALSE)))</f>
        <v/>
      </c>
      <c r="O596" s="94" t="str">
        <f>IF(K596="","",IF(AND($J$12&lt;&gt;"ABC",N596="3"),"BAC",IF(N596="3","ABC",IF($J$12&lt;&gt;"ABC",IF($J$10="Standard",VLOOKUP(K596,Info!$BE$4:$BF$481,2,FALSE),VLOOKUP(K596,Info!$BI$4:$BJ$482,2,FALSE)),IF($J$10="Standard",VLOOKUP(K596,Info!$AG$4:$AH$2994,2,FALSE),VLOOKUP(K596,Info!$AK$4:$AL$2997,2,FALSE))))))</f>
        <v/>
      </c>
      <c r="P596" s="94" t="str">
        <f>IF($L596="None","",IF(ISERROR(VLOOKUP($L596,Info!$B$4:$B$266,1,FALSE)),"",VLOOKUP($L596,Info!$B$4:$L$266,3,FALSE)))</f>
        <v/>
      </c>
      <c r="Q596" s="96" t="str">
        <f>IF($L596="None","",IF(ISERROR(VLOOKUP($L596,Info!$B$4:$B$266,1,FALSE)),"",VLOOKUP($L596,Info!$B$4:$L$266,4,FALSE)))</f>
        <v/>
      </c>
      <c r="R596" s="1"/>
      <c r="S596" s="6" t="str">
        <f t="shared" si="42"/>
        <v/>
      </c>
      <c r="T596" s="6" t="str">
        <f>IF($L596="None","",IF(ISERROR(VLOOKUP($L596,Info!$B$4:$B$266,1,FALSE)),"",VLOOKUP($L596,Info!$B$4:$L$266,11,FALSE)))</f>
        <v/>
      </c>
      <c r="U596" s="1"/>
      <c r="V596" s="1"/>
      <c r="W596" s="1"/>
      <c r="X596" s="1" t="str">
        <f>IF($L596="None","",IF(ISERROR(VLOOKUP($L596,Info!$B$4:$B$266,1,FALSE)),"",IF(OR(W596="Metallic Liquid Tight",W596="Non-Metallic Liquid Tight",W596="LSZH",W596="Greenfield"),VLOOKUP($L596,Info!$B$4:$L$266,7,FALSE),"N/A")))</f>
        <v/>
      </c>
      <c r="Y596" s="1"/>
      <c r="Z596" s="96" t="str">
        <f>IF($L596="None","",IF(ISERROR(VLOOKUP($L596,Info!$B$4:$B$266,1,FALSE)),"",VLOOKUP($L596,Info!$B$4:$L$266,9,FALSE)))</f>
        <v/>
      </c>
      <c r="AA596" s="96" t="str">
        <f>IF($L596="None","",IF(ISERROR(VLOOKUP($L596,Info!$B$4:$B$266,1,FALSE)),"",VLOOKUP($L596,Info!$B$4:$L$266,8,FALSE)))</f>
        <v/>
      </c>
      <c r="AB596" s="96" t="str">
        <f>IF($L596="None","",IF(ISERROR(VLOOKUP($L596,Info!$B$4:$B$266,1,FALSE)),"",VLOOKUP($L596,Info!$B$4:$L$266,10,FALSE)))</f>
        <v/>
      </c>
      <c r="AC596" s="1" t="str">
        <f>IF(W596="SO Cable","Black,White",IF(O596="","",IF(P596="","",IF($J$12&lt;&gt;"ABC",IF(P596&lt;="250",VLOOKUP(O596,Info!$AZ$4:$BB$22,3,FALSE),VLOOKUP(O596,Info!$AZ$23:$BB$39,3,FALSE)),IF(P596&lt;="250",VLOOKUP(O596,Info!$AO$4:$AQ$22,3,FALSE),VLOOKUP(O596,Info!$AO$23:$AP$39,3,FALSE))))))</f>
        <v/>
      </c>
      <c r="AD596" s="1"/>
      <c r="AE596" s="1" t="str">
        <f>IF($L596="None","",IF(ISERROR(VLOOKUP($L596,Info!$B$4:$B$266,1,FALSE)),"",VLOOKUP($L596,Info!$B$4:$L$266,4,FALSE)))</f>
        <v/>
      </c>
      <c r="AF596" s="1" t="str">
        <f>IF($L596="None","",IF(ISERROR(VLOOKUP($L596,Info!$B$4:$B$266,1,FALSE)),"",VLOOKUP($L596,Info!$B$4:$L$266,6,FALSE)))</f>
        <v/>
      </c>
      <c r="AG596" s="1"/>
      <c r="AH596" s="33" t="str" cm="1">
        <f t="array" ref="AH596">IF(AND(L596&lt;&gt;"",O596&lt;&gt;"",R596:S596&lt;&gt;"",W596:X596&lt;&gt;"",Z596:AA596&lt;&gt;"",AC596&lt;&gt;""),"Good","Bad")</f>
        <v>Bad</v>
      </c>
      <c r="AL596" t="str" cm="1">
        <f t="array" ref="AL596">IF(R596&gt;0,_xlfn.IFS(COUNTIF($L$20:L596,"&lt;&gt;")&lt;101,1,COUNTIF($L$20:L596,"&lt;&gt;")&lt;201,2,COUNTIF($L$20:L596,"&lt;&gt;")&lt;301,3,COUNTIF($L$20:L596,"&lt;&gt;")&lt;401,4,COUNTIF($L$20:L596,"&lt;&gt;")&lt;501,5,COUNTIF($L$20:L596,"&lt;&gt;")&lt;601,6,COUNTIF($L$20:L596,"&lt;&gt;")&lt;701,7,COUNTIF($L$20:L596,"&lt;&gt;")&lt;801,8,COUNTIF($L$20:L596,"&lt;&gt;")&lt;901,9,COUNTIF($L$20:L596,"&lt;&gt;")&lt;1001,10,COUNTIF($L$20:L596,"&lt;&gt;")&lt;1101,11,COUNTIF($L$20:L596,"&lt;&gt;")&lt;1201,12,COUNTIF($L$20:L596,"&lt;&gt;")&lt;1301,13,COUNTIF($L$20:L596,"&lt;&gt;")&lt;1401,14,COUNTIF($L$20:L596,"&lt;&gt;")&lt;1501,15,COUNTIF($L$20:L596,"&lt;&gt;")&lt;1601,16,COUNTIF($L$20:L596,"&lt;&gt;")&lt;1701,17,COUNTIF($L$20:L596,"&lt;&gt;")&lt;1801,18,COUNTIF($L$20:L596,"&lt;&gt;")&lt;1901,19,COUNTIF($L$20:L596,"&lt;&gt;")&lt;2001,20,COUNTIF($L$20:L596,"&lt;&gt;")&lt;2101,21,COUNTIF($L$20:L596,"&lt;&gt;")&lt;2201,22,COUNTIF($L$20:L596,"&lt;&gt;")&lt;2301,23,COUNTIF($L$20:L596,"&lt;&gt;")&lt;2401,24,COUNTIF($L$20:L596,"&lt;&gt;")&lt;2501,25,COUNTIF($L$20:L596,"&lt;&gt;")&lt;2601,26,COUNTIF($L$20:L596,"&lt;&gt;")&lt;2701,27,COUNTIF($L$20:L596,"&lt;&gt;")&lt;2801,28,COUNTIF($L$20:L596,"&lt;&gt;")&lt;2901,29,COUNTIF($L$20:L596,"&lt;&gt;")&lt;3001,30),"")</f>
        <v/>
      </c>
      <c r="AM596" t="str">
        <f t="shared" ref="AM596:AM659" si="45">L596&amp;Z596&amp;AA596&amp;W596&amp;X596&amp;Y596&amp;AL596</f>
        <v/>
      </c>
      <c r="AN596" t="str">
        <f t="shared" si="44"/>
        <v/>
      </c>
      <c r="AP596" t="str">
        <f t="shared" si="43"/>
        <v/>
      </c>
      <c r="AQ596" t="str">
        <f>IF(AO596="","",COUNTIFS(AM596:$AM$3019,AO596))</f>
        <v/>
      </c>
    </row>
    <row r="597" spans="1:43" x14ac:dyDescent="0.25">
      <c r="A597" s="6" t="str">
        <f>IF(COUNT($A$20:A596)&lt;&gt;$B$4,IF(A596="","",A596+1),"")</f>
        <v/>
      </c>
      <c r="B597" s="3"/>
      <c r="C597" s="3"/>
      <c r="D597" s="122"/>
      <c r="E597" s="3"/>
      <c r="F597" s="3"/>
      <c r="G597" s="3"/>
      <c r="H597" s="3"/>
      <c r="I597" s="120"/>
      <c r="J597" s="3"/>
      <c r="K597" s="119" t="str" cm="1">
        <f t="array" ref="K597">IF(OR($J$14 = "A",$J$14 = "B",$J$14 = "C"),IF(I597="","",IF(LEN(I597)&gt;2,_xlfn.IFS(ISNUMBER(SEARCH("_",I597)),I597,ISNUMBER(SEARCH(", ",I597)),SUBSTITUTE(I597,", ","_"),ISNUMBER(SEARCH("/ ",I597)),SUBSTITUTE(I597,"/ ","_"),ISNUMBER(SEARCH(",",I597)),SUBSTITUTE(I597,",","_"),ISNUMBER(SEARCH("/",I597)),SUBSTITUTE(I597,"/","_"),ISNUMBER(SEARCH("",I597)),I597),I597)),IF(OR($J$14 = "J",$J$14 = "K"),"",IF(D597="","",IF(LEN(D597)&gt;2,_xlfn.IFS(ISNUMBER(SEARCH("_",D597)),D597,ISNUMBER(SEARCH(", ",D597)),SUBSTITUTE(D597,", ","_"),ISNUMBER(SEARCH("/ ",D597)),SUBSTITUTE(D597,"/ ","_"),ISNUMBER(SEARCH(",",D597)),SUBSTITUTE(D597,",","_"),ISNUMBER(SEARCH("/",D597)),SUBSTITUTE(D597,"/","_"),ISNUMBER(SEARCH("",D597)),D597),D597))))</f>
        <v/>
      </c>
      <c r="L597" s="1"/>
      <c r="M597" s="1" t="str">
        <f t="shared" ref="M597:M660" si="46">IF(L597="","","Pigtail")</f>
        <v/>
      </c>
      <c r="N597" s="94" t="str">
        <f>IF($L597="None","",IF(ISERROR(VLOOKUP($L597,Info!$B$4:$B$266,1,FALSE)),"",VLOOKUP($L597,Info!$B$4:$L$266,5,FALSE)))</f>
        <v/>
      </c>
      <c r="O597" s="94" t="str">
        <f>IF(K597="","",IF(AND($J$12&lt;&gt;"ABC",N597="3"),"BAC",IF(N597="3","ABC",IF($J$12&lt;&gt;"ABC",IF($J$10="Standard",VLOOKUP(K597,Info!$BE$4:$BF$481,2,FALSE),VLOOKUP(K597,Info!$BI$4:$BJ$482,2,FALSE)),IF($J$10="Standard",VLOOKUP(K597,Info!$AG$4:$AH$2994,2,FALSE),VLOOKUP(K597,Info!$AK$4:$AL$2997,2,FALSE))))))</f>
        <v/>
      </c>
      <c r="P597" s="94" t="str">
        <f>IF($L597="None","",IF(ISERROR(VLOOKUP($L597,Info!$B$4:$B$266,1,FALSE)),"",VLOOKUP($L597,Info!$B$4:$L$266,3,FALSE)))</f>
        <v/>
      </c>
      <c r="Q597" s="96" t="str">
        <f>IF($L597="None","",IF(ISERROR(VLOOKUP($L597,Info!$B$4:$B$266,1,FALSE)),"",VLOOKUP($L597,Info!$B$4:$L$266,4,FALSE)))</f>
        <v/>
      </c>
      <c r="R597" s="1"/>
      <c r="S597" s="6" t="str">
        <f t="shared" ref="S597:S660" si="47">IF(M597 = "","",IF(M597 &lt;&gt; "Pigtail","0",""))</f>
        <v/>
      </c>
      <c r="T597" s="6" t="str">
        <f>IF($L597="None","",IF(ISERROR(VLOOKUP($L597,Info!$B$4:$B$266,1,FALSE)),"",VLOOKUP($L597,Info!$B$4:$L$266,11,FALSE)))</f>
        <v/>
      </c>
      <c r="U597" s="1"/>
      <c r="V597" s="1"/>
      <c r="W597" s="1"/>
      <c r="X597" s="1" t="str">
        <f>IF($L597="None","",IF(ISERROR(VLOOKUP($L597,Info!$B$4:$B$266,1,FALSE)),"",IF(OR(W597="Metallic Liquid Tight",W597="Non-Metallic Liquid Tight",W597="LSZH",W597="Greenfield"),VLOOKUP($L597,Info!$B$4:$L$266,7,FALSE),"N/A")))</f>
        <v/>
      </c>
      <c r="Y597" s="1"/>
      <c r="Z597" s="96" t="str">
        <f>IF($L597="None","",IF(ISERROR(VLOOKUP($L597,Info!$B$4:$B$266,1,FALSE)),"",VLOOKUP($L597,Info!$B$4:$L$266,9,FALSE)))</f>
        <v/>
      </c>
      <c r="AA597" s="96" t="str">
        <f>IF($L597="None","",IF(ISERROR(VLOOKUP($L597,Info!$B$4:$B$266,1,FALSE)),"",VLOOKUP($L597,Info!$B$4:$L$266,8,FALSE)))</f>
        <v/>
      </c>
      <c r="AB597" s="96" t="str">
        <f>IF($L597="None","",IF(ISERROR(VLOOKUP($L597,Info!$B$4:$B$266,1,FALSE)),"",VLOOKUP($L597,Info!$B$4:$L$266,10,FALSE)))</f>
        <v/>
      </c>
      <c r="AC597" s="1" t="str">
        <f>IF(W597="SO Cable","Black,White",IF(O597="","",IF(P597="","",IF($J$12&lt;&gt;"ABC",IF(P597&lt;="250",VLOOKUP(O597,Info!$AZ$4:$BB$22,3,FALSE),VLOOKUP(O597,Info!$AZ$23:$BB$39,3,FALSE)),IF(P597&lt;="250",VLOOKUP(O597,Info!$AO$4:$AQ$22,3,FALSE),VLOOKUP(O597,Info!$AO$23:$AP$39,3,FALSE))))))</f>
        <v/>
      </c>
      <c r="AD597" s="1"/>
      <c r="AE597" s="1" t="str">
        <f>IF($L597="None","",IF(ISERROR(VLOOKUP($L597,Info!$B$4:$B$266,1,FALSE)),"",VLOOKUP($L597,Info!$B$4:$L$266,4,FALSE)))</f>
        <v/>
      </c>
      <c r="AF597" s="1" t="str">
        <f>IF($L597="None","",IF(ISERROR(VLOOKUP($L597,Info!$B$4:$B$266,1,FALSE)),"",VLOOKUP($L597,Info!$B$4:$L$266,6,FALSE)))</f>
        <v/>
      </c>
      <c r="AG597" s="1"/>
      <c r="AH597" s="33" t="str" cm="1">
        <f t="array" ref="AH597">IF(AND(L597&lt;&gt;"",O597&lt;&gt;"",R597:S597&lt;&gt;"",W597:X597&lt;&gt;"",Z597:AA597&lt;&gt;"",AC597&lt;&gt;""),"Good","Bad")</f>
        <v>Bad</v>
      </c>
      <c r="AL597" t="str" cm="1">
        <f t="array" ref="AL597">IF(R597&gt;0,_xlfn.IFS(COUNTIF($L$20:L597,"&lt;&gt;")&lt;101,1,COUNTIF($L$20:L597,"&lt;&gt;")&lt;201,2,COUNTIF($L$20:L597,"&lt;&gt;")&lt;301,3,COUNTIF($L$20:L597,"&lt;&gt;")&lt;401,4,COUNTIF($L$20:L597,"&lt;&gt;")&lt;501,5,COUNTIF($L$20:L597,"&lt;&gt;")&lt;601,6,COUNTIF($L$20:L597,"&lt;&gt;")&lt;701,7,COUNTIF($L$20:L597,"&lt;&gt;")&lt;801,8,COUNTIF($L$20:L597,"&lt;&gt;")&lt;901,9,COUNTIF($L$20:L597,"&lt;&gt;")&lt;1001,10,COUNTIF($L$20:L597,"&lt;&gt;")&lt;1101,11,COUNTIF($L$20:L597,"&lt;&gt;")&lt;1201,12,COUNTIF($L$20:L597,"&lt;&gt;")&lt;1301,13,COUNTIF($L$20:L597,"&lt;&gt;")&lt;1401,14,COUNTIF($L$20:L597,"&lt;&gt;")&lt;1501,15,COUNTIF($L$20:L597,"&lt;&gt;")&lt;1601,16,COUNTIF($L$20:L597,"&lt;&gt;")&lt;1701,17,COUNTIF($L$20:L597,"&lt;&gt;")&lt;1801,18,COUNTIF($L$20:L597,"&lt;&gt;")&lt;1901,19,COUNTIF($L$20:L597,"&lt;&gt;")&lt;2001,20,COUNTIF($L$20:L597,"&lt;&gt;")&lt;2101,21,COUNTIF($L$20:L597,"&lt;&gt;")&lt;2201,22,COUNTIF($L$20:L597,"&lt;&gt;")&lt;2301,23,COUNTIF($L$20:L597,"&lt;&gt;")&lt;2401,24,COUNTIF($L$20:L597,"&lt;&gt;")&lt;2501,25,COUNTIF($L$20:L597,"&lt;&gt;")&lt;2601,26,COUNTIF($L$20:L597,"&lt;&gt;")&lt;2701,27,COUNTIF($L$20:L597,"&lt;&gt;")&lt;2801,28,COUNTIF($L$20:L597,"&lt;&gt;")&lt;2901,29,COUNTIF($L$20:L597,"&lt;&gt;")&lt;3001,30),"")</f>
        <v/>
      </c>
      <c r="AM597" t="str">
        <f t="shared" si="45"/>
        <v/>
      </c>
      <c r="AN597" t="str">
        <f t="shared" si="44"/>
        <v/>
      </c>
      <c r="AP597" t="str">
        <f t="shared" ref="AP597:AP660" si="48">IF(R597&gt;0,AP596+1,"")</f>
        <v/>
      </c>
      <c r="AQ597" t="str">
        <f>IF(AO597="","",COUNTIFS(AM597:$AM$3019,AO597))</f>
        <v/>
      </c>
    </row>
    <row r="598" spans="1:43" x14ac:dyDescent="0.25">
      <c r="A598" s="6" t="str">
        <f>IF(COUNT($A$20:A597)&lt;&gt;$B$4,IF(A597="","",A597+1),"")</f>
        <v/>
      </c>
      <c r="B598" s="3"/>
      <c r="C598" s="3"/>
      <c r="D598" s="122"/>
      <c r="E598" s="3"/>
      <c r="F598" s="3"/>
      <c r="G598" s="3"/>
      <c r="H598" s="3"/>
      <c r="I598" s="120"/>
      <c r="J598" s="3"/>
      <c r="K598" s="119" t="str" cm="1">
        <f t="array" ref="K598">IF(OR($J$14 = "A",$J$14 = "B",$J$14 = "C"),IF(I598="","",IF(LEN(I598)&gt;2,_xlfn.IFS(ISNUMBER(SEARCH("_",I598)),I598,ISNUMBER(SEARCH(", ",I598)),SUBSTITUTE(I598,", ","_"),ISNUMBER(SEARCH("/ ",I598)),SUBSTITUTE(I598,"/ ","_"),ISNUMBER(SEARCH(",",I598)),SUBSTITUTE(I598,",","_"),ISNUMBER(SEARCH("/",I598)),SUBSTITUTE(I598,"/","_"),ISNUMBER(SEARCH("",I598)),I598),I598)),IF(OR($J$14 = "J",$J$14 = "K"),"",IF(D598="","",IF(LEN(D598)&gt;2,_xlfn.IFS(ISNUMBER(SEARCH("_",D598)),D598,ISNUMBER(SEARCH(", ",D598)),SUBSTITUTE(D598,", ","_"),ISNUMBER(SEARCH("/ ",D598)),SUBSTITUTE(D598,"/ ","_"),ISNUMBER(SEARCH(",",D598)),SUBSTITUTE(D598,",","_"),ISNUMBER(SEARCH("/",D598)),SUBSTITUTE(D598,"/","_"),ISNUMBER(SEARCH("",D598)),D598),D598))))</f>
        <v/>
      </c>
      <c r="L598" s="1"/>
      <c r="M598" s="1" t="str">
        <f t="shared" si="46"/>
        <v/>
      </c>
      <c r="N598" s="94" t="str">
        <f>IF($L598="None","",IF(ISERROR(VLOOKUP($L598,Info!$B$4:$B$266,1,FALSE)),"",VLOOKUP($L598,Info!$B$4:$L$266,5,FALSE)))</f>
        <v/>
      </c>
      <c r="O598" s="94" t="str">
        <f>IF(K598="","",IF(AND($J$12&lt;&gt;"ABC",N598="3"),"BAC",IF(N598="3","ABC",IF($J$12&lt;&gt;"ABC",IF($J$10="Standard",VLOOKUP(K598,Info!$BE$4:$BF$481,2,FALSE),VLOOKUP(K598,Info!$BI$4:$BJ$482,2,FALSE)),IF($J$10="Standard",VLOOKUP(K598,Info!$AG$4:$AH$2994,2,FALSE),VLOOKUP(K598,Info!$AK$4:$AL$2997,2,FALSE))))))</f>
        <v/>
      </c>
      <c r="P598" s="94" t="str">
        <f>IF($L598="None","",IF(ISERROR(VLOOKUP($L598,Info!$B$4:$B$266,1,FALSE)),"",VLOOKUP($L598,Info!$B$4:$L$266,3,FALSE)))</f>
        <v/>
      </c>
      <c r="Q598" s="96" t="str">
        <f>IF($L598="None","",IF(ISERROR(VLOOKUP($L598,Info!$B$4:$B$266,1,FALSE)),"",VLOOKUP($L598,Info!$B$4:$L$266,4,FALSE)))</f>
        <v/>
      </c>
      <c r="R598" s="1"/>
      <c r="S598" s="6" t="str">
        <f t="shared" si="47"/>
        <v/>
      </c>
      <c r="T598" s="6" t="str">
        <f>IF($L598="None","",IF(ISERROR(VLOOKUP($L598,Info!$B$4:$B$266,1,FALSE)),"",VLOOKUP($L598,Info!$B$4:$L$266,11,FALSE)))</f>
        <v/>
      </c>
      <c r="U598" s="1"/>
      <c r="V598" s="1"/>
      <c r="W598" s="1"/>
      <c r="X598" s="1" t="str">
        <f>IF($L598="None","",IF(ISERROR(VLOOKUP($L598,Info!$B$4:$B$266,1,FALSE)),"",IF(OR(W598="Metallic Liquid Tight",W598="Non-Metallic Liquid Tight",W598="LSZH",W598="Greenfield"),VLOOKUP($L598,Info!$B$4:$L$266,7,FALSE),"N/A")))</f>
        <v/>
      </c>
      <c r="Y598" s="1"/>
      <c r="Z598" s="96" t="str">
        <f>IF($L598="None","",IF(ISERROR(VLOOKUP($L598,Info!$B$4:$B$266,1,FALSE)),"",VLOOKUP($L598,Info!$B$4:$L$266,9,FALSE)))</f>
        <v/>
      </c>
      <c r="AA598" s="96" t="str">
        <f>IF($L598="None","",IF(ISERROR(VLOOKUP($L598,Info!$B$4:$B$266,1,FALSE)),"",VLOOKUP($L598,Info!$B$4:$L$266,8,FALSE)))</f>
        <v/>
      </c>
      <c r="AB598" s="96" t="str">
        <f>IF($L598="None","",IF(ISERROR(VLOOKUP($L598,Info!$B$4:$B$266,1,FALSE)),"",VLOOKUP($L598,Info!$B$4:$L$266,10,FALSE)))</f>
        <v/>
      </c>
      <c r="AC598" s="1" t="str">
        <f>IF(W598="SO Cable","Black,White",IF(O598="","",IF(P598="","",IF($J$12&lt;&gt;"ABC",IF(P598&lt;="250",VLOOKUP(O598,Info!$AZ$4:$BB$22,3,FALSE),VLOOKUP(O598,Info!$AZ$23:$BB$39,3,FALSE)),IF(P598&lt;="250",VLOOKUP(O598,Info!$AO$4:$AQ$22,3,FALSE),VLOOKUP(O598,Info!$AO$23:$AP$39,3,FALSE))))))</f>
        <v/>
      </c>
      <c r="AD598" s="1"/>
      <c r="AE598" s="1" t="str">
        <f>IF($L598="None","",IF(ISERROR(VLOOKUP($L598,Info!$B$4:$B$266,1,FALSE)),"",VLOOKUP($L598,Info!$B$4:$L$266,4,FALSE)))</f>
        <v/>
      </c>
      <c r="AF598" s="1" t="str">
        <f>IF($L598="None","",IF(ISERROR(VLOOKUP($L598,Info!$B$4:$B$266,1,FALSE)),"",VLOOKUP($L598,Info!$B$4:$L$266,6,FALSE)))</f>
        <v/>
      </c>
      <c r="AG598" s="1"/>
      <c r="AH598" s="33" t="str" cm="1">
        <f t="array" ref="AH598">IF(AND(L598&lt;&gt;"",O598&lt;&gt;"",R598:S598&lt;&gt;"",W598:X598&lt;&gt;"",Z598:AA598&lt;&gt;"",AC598&lt;&gt;""),"Good","Bad")</f>
        <v>Bad</v>
      </c>
      <c r="AL598" t="str" cm="1">
        <f t="array" ref="AL598">IF(R598&gt;0,_xlfn.IFS(COUNTIF($L$20:L598,"&lt;&gt;")&lt;101,1,COUNTIF($L$20:L598,"&lt;&gt;")&lt;201,2,COUNTIF($L$20:L598,"&lt;&gt;")&lt;301,3,COUNTIF($L$20:L598,"&lt;&gt;")&lt;401,4,COUNTIF($L$20:L598,"&lt;&gt;")&lt;501,5,COUNTIF($L$20:L598,"&lt;&gt;")&lt;601,6,COUNTIF($L$20:L598,"&lt;&gt;")&lt;701,7,COUNTIF($L$20:L598,"&lt;&gt;")&lt;801,8,COUNTIF($L$20:L598,"&lt;&gt;")&lt;901,9,COUNTIF($L$20:L598,"&lt;&gt;")&lt;1001,10,COUNTIF($L$20:L598,"&lt;&gt;")&lt;1101,11,COUNTIF($L$20:L598,"&lt;&gt;")&lt;1201,12,COUNTIF($L$20:L598,"&lt;&gt;")&lt;1301,13,COUNTIF($L$20:L598,"&lt;&gt;")&lt;1401,14,COUNTIF($L$20:L598,"&lt;&gt;")&lt;1501,15,COUNTIF($L$20:L598,"&lt;&gt;")&lt;1601,16,COUNTIF($L$20:L598,"&lt;&gt;")&lt;1701,17,COUNTIF($L$20:L598,"&lt;&gt;")&lt;1801,18,COUNTIF($L$20:L598,"&lt;&gt;")&lt;1901,19,COUNTIF($L$20:L598,"&lt;&gt;")&lt;2001,20,COUNTIF($L$20:L598,"&lt;&gt;")&lt;2101,21,COUNTIF($L$20:L598,"&lt;&gt;")&lt;2201,22,COUNTIF($L$20:L598,"&lt;&gt;")&lt;2301,23,COUNTIF($L$20:L598,"&lt;&gt;")&lt;2401,24,COUNTIF($L$20:L598,"&lt;&gt;")&lt;2501,25,COUNTIF($L$20:L598,"&lt;&gt;")&lt;2601,26,COUNTIF($L$20:L598,"&lt;&gt;")&lt;2701,27,COUNTIF($L$20:L598,"&lt;&gt;")&lt;2801,28,COUNTIF($L$20:L598,"&lt;&gt;")&lt;2901,29,COUNTIF($L$20:L598,"&lt;&gt;")&lt;3001,30),"")</f>
        <v/>
      </c>
      <c r="AM598" t="str">
        <f t="shared" si="45"/>
        <v/>
      </c>
      <c r="AN598" t="str">
        <f t="shared" ref="AN598:AN661" si="49">IF(R598&gt;0,_xlfn.XLOOKUP(AM598,$AO$20:$AO$3019,$AP$20:$AP$3019,0,0,1),"")</f>
        <v/>
      </c>
      <c r="AP598" t="str">
        <f t="shared" si="48"/>
        <v/>
      </c>
      <c r="AQ598" t="str">
        <f>IF(AO598="","",COUNTIFS(AM598:$AM$3019,AO598))</f>
        <v/>
      </c>
    </row>
    <row r="599" spans="1:43" x14ac:dyDescent="0.25">
      <c r="A599" s="6" t="str">
        <f>IF(COUNT($A$20:A598)&lt;&gt;$B$4,IF(A598="","",A598+1),"")</f>
        <v/>
      </c>
      <c r="B599" s="3"/>
      <c r="C599" s="3"/>
      <c r="D599" s="122"/>
      <c r="E599" s="3"/>
      <c r="F599" s="3"/>
      <c r="G599" s="3"/>
      <c r="H599" s="3"/>
      <c r="I599" s="120"/>
      <c r="J599" s="3"/>
      <c r="K599" s="119" t="str" cm="1">
        <f t="array" ref="K599">IF(OR($J$14 = "A",$J$14 = "B",$J$14 = "C"),IF(I599="","",IF(LEN(I599)&gt;2,_xlfn.IFS(ISNUMBER(SEARCH("_",I599)),I599,ISNUMBER(SEARCH(", ",I599)),SUBSTITUTE(I599,", ","_"),ISNUMBER(SEARCH("/ ",I599)),SUBSTITUTE(I599,"/ ","_"),ISNUMBER(SEARCH(",",I599)),SUBSTITUTE(I599,",","_"),ISNUMBER(SEARCH("/",I599)),SUBSTITUTE(I599,"/","_"),ISNUMBER(SEARCH("",I599)),I599),I599)),IF(OR($J$14 = "J",$J$14 = "K"),"",IF(D599="","",IF(LEN(D599)&gt;2,_xlfn.IFS(ISNUMBER(SEARCH("_",D599)),D599,ISNUMBER(SEARCH(", ",D599)),SUBSTITUTE(D599,", ","_"),ISNUMBER(SEARCH("/ ",D599)),SUBSTITUTE(D599,"/ ","_"),ISNUMBER(SEARCH(",",D599)),SUBSTITUTE(D599,",","_"),ISNUMBER(SEARCH("/",D599)),SUBSTITUTE(D599,"/","_"),ISNUMBER(SEARCH("",D599)),D599),D599))))</f>
        <v/>
      </c>
      <c r="L599" s="1"/>
      <c r="M599" s="1" t="str">
        <f t="shared" si="46"/>
        <v/>
      </c>
      <c r="N599" s="94" t="str">
        <f>IF($L599="None","",IF(ISERROR(VLOOKUP($L599,Info!$B$4:$B$266,1,FALSE)),"",VLOOKUP($L599,Info!$B$4:$L$266,5,FALSE)))</f>
        <v/>
      </c>
      <c r="O599" s="94" t="str">
        <f>IF(K599="","",IF(AND($J$12&lt;&gt;"ABC",N599="3"),"BAC",IF(N599="3","ABC",IF($J$12&lt;&gt;"ABC",IF($J$10="Standard",VLOOKUP(K599,Info!$BE$4:$BF$481,2,FALSE),VLOOKUP(K599,Info!$BI$4:$BJ$482,2,FALSE)),IF($J$10="Standard",VLOOKUP(K599,Info!$AG$4:$AH$2994,2,FALSE),VLOOKUP(K599,Info!$AK$4:$AL$2997,2,FALSE))))))</f>
        <v/>
      </c>
      <c r="P599" s="94" t="str">
        <f>IF($L599="None","",IF(ISERROR(VLOOKUP($L599,Info!$B$4:$B$266,1,FALSE)),"",VLOOKUP($L599,Info!$B$4:$L$266,3,FALSE)))</f>
        <v/>
      </c>
      <c r="Q599" s="96" t="str">
        <f>IF($L599="None","",IF(ISERROR(VLOOKUP($L599,Info!$B$4:$B$266,1,FALSE)),"",VLOOKUP($L599,Info!$B$4:$L$266,4,FALSE)))</f>
        <v/>
      </c>
      <c r="R599" s="1"/>
      <c r="S599" s="6" t="str">
        <f t="shared" si="47"/>
        <v/>
      </c>
      <c r="T599" s="6" t="str">
        <f>IF($L599="None","",IF(ISERROR(VLOOKUP($L599,Info!$B$4:$B$266,1,FALSE)),"",VLOOKUP($L599,Info!$B$4:$L$266,11,FALSE)))</f>
        <v/>
      </c>
      <c r="U599" s="1"/>
      <c r="V599" s="1"/>
      <c r="W599" s="1"/>
      <c r="X599" s="1" t="str">
        <f>IF($L599="None","",IF(ISERROR(VLOOKUP($L599,Info!$B$4:$B$266,1,FALSE)),"",IF(OR(W599="Metallic Liquid Tight",W599="Non-Metallic Liquid Tight",W599="LSZH",W599="Greenfield"),VLOOKUP($L599,Info!$B$4:$L$266,7,FALSE),"N/A")))</f>
        <v/>
      </c>
      <c r="Y599" s="1"/>
      <c r="Z599" s="96" t="str">
        <f>IF($L599="None","",IF(ISERROR(VLOOKUP($L599,Info!$B$4:$B$266,1,FALSE)),"",VLOOKUP($L599,Info!$B$4:$L$266,9,FALSE)))</f>
        <v/>
      </c>
      <c r="AA599" s="96" t="str">
        <f>IF($L599="None","",IF(ISERROR(VLOOKUP($L599,Info!$B$4:$B$266,1,FALSE)),"",VLOOKUP($L599,Info!$B$4:$L$266,8,FALSE)))</f>
        <v/>
      </c>
      <c r="AB599" s="96" t="str">
        <f>IF($L599="None","",IF(ISERROR(VLOOKUP($L599,Info!$B$4:$B$266,1,FALSE)),"",VLOOKUP($L599,Info!$B$4:$L$266,10,FALSE)))</f>
        <v/>
      </c>
      <c r="AC599" s="1" t="str">
        <f>IF(W599="SO Cable","Black,White",IF(O599="","",IF(P599="","",IF($J$12&lt;&gt;"ABC",IF(P599&lt;="250",VLOOKUP(O599,Info!$AZ$4:$BB$22,3,FALSE),VLOOKUP(O599,Info!$AZ$23:$BB$39,3,FALSE)),IF(P599&lt;="250",VLOOKUP(O599,Info!$AO$4:$AQ$22,3,FALSE),VLOOKUP(O599,Info!$AO$23:$AP$39,3,FALSE))))))</f>
        <v/>
      </c>
      <c r="AD599" s="1"/>
      <c r="AE599" s="1" t="str">
        <f>IF($L599="None","",IF(ISERROR(VLOOKUP($L599,Info!$B$4:$B$266,1,FALSE)),"",VLOOKUP($L599,Info!$B$4:$L$266,4,FALSE)))</f>
        <v/>
      </c>
      <c r="AF599" s="1" t="str">
        <f>IF($L599="None","",IF(ISERROR(VLOOKUP($L599,Info!$B$4:$B$266,1,FALSE)),"",VLOOKUP($L599,Info!$B$4:$L$266,6,FALSE)))</f>
        <v/>
      </c>
      <c r="AG599" s="1"/>
      <c r="AH599" s="33" t="str" cm="1">
        <f t="array" ref="AH599">IF(AND(L599&lt;&gt;"",O599&lt;&gt;"",R599:S599&lt;&gt;"",W599:X599&lt;&gt;"",Z599:AA599&lt;&gt;"",AC599&lt;&gt;""),"Good","Bad")</f>
        <v>Bad</v>
      </c>
      <c r="AL599" t="str" cm="1">
        <f t="array" ref="AL599">IF(R599&gt;0,_xlfn.IFS(COUNTIF($L$20:L599,"&lt;&gt;")&lt;101,1,COUNTIF($L$20:L599,"&lt;&gt;")&lt;201,2,COUNTIF($L$20:L599,"&lt;&gt;")&lt;301,3,COUNTIF($L$20:L599,"&lt;&gt;")&lt;401,4,COUNTIF($L$20:L599,"&lt;&gt;")&lt;501,5,COUNTIF($L$20:L599,"&lt;&gt;")&lt;601,6,COUNTIF($L$20:L599,"&lt;&gt;")&lt;701,7,COUNTIF($L$20:L599,"&lt;&gt;")&lt;801,8,COUNTIF($L$20:L599,"&lt;&gt;")&lt;901,9,COUNTIF($L$20:L599,"&lt;&gt;")&lt;1001,10,COUNTIF($L$20:L599,"&lt;&gt;")&lt;1101,11,COUNTIF($L$20:L599,"&lt;&gt;")&lt;1201,12,COUNTIF($L$20:L599,"&lt;&gt;")&lt;1301,13,COUNTIF($L$20:L599,"&lt;&gt;")&lt;1401,14,COUNTIF($L$20:L599,"&lt;&gt;")&lt;1501,15,COUNTIF($L$20:L599,"&lt;&gt;")&lt;1601,16,COUNTIF($L$20:L599,"&lt;&gt;")&lt;1701,17,COUNTIF($L$20:L599,"&lt;&gt;")&lt;1801,18,COUNTIF($L$20:L599,"&lt;&gt;")&lt;1901,19,COUNTIF($L$20:L599,"&lt;&gt;")&lt;2001,20,COUNTIF($L$20:L599,"&lt;&gt;")&lt;2101,21,COUNTIF($L$20:L599,"&lt;&gt;")&lt;2201,22,COUNTIF($L$20:L599,"&lt;&gt;")&lt;2301,23,COUNTIF($L$20:L599,"&lt;&gt;")&lt;2401,24,COUNTIF($L$20:L599,"&lt;&gt;")&lt;2501,25,COUNTIF($L$20:L599,"&lt;&gt;")&lt;2601,26,COUNTIF($L$20:L599,"&lt;&gt;")&lt;2701,27,COUNTIF($L$20:L599,"&lt;&gt;")&lt;2801,28,COUNTIF($L$20:L599,"&lt;&gt;")&lt;2901,29,COUNTIF($L$20:L599,"&lt;&gt;")&lt;3001,30),"")</f>
        <v/>
      </c>
      <c r="AM599" t="str">
        <f t="shared" si="45"/>
        <v/>
      </c>
      <c r="AN599" t="str">
        <f t="shared" si="49"/>
        <v/>
      </c>
      <c r="AP599" t="str">
        <f t="shared" si="48"/>
        <v/>
      </c>
      <c r="AQ599" t="str">
        <f>IF(AO599="","",COUNTIFS(AM599:$AM$3019,AO599))</f>
        <v/>
      </c>
    </row>
    <row r="600" spans="1:43" x14ac:dyDescent="0.25">
      <c r="A600" s="6" t="str">
        <f>IF(COUNT($A$20:A599)&lt;&gt;$B$4,IF(A599="","",A599+1),"")</f>
        <v/>
      </c>
      <c r="B600" s="3"/>
      <c r="C600" s="3"/>
      <c r="D600" s="122"/>
      <c r="E600" s="3"/>
      <c r="F600" s="3"/>
      <c r="G600" s="3"/>
      <c r="H600" s="3"/>
      <c r="I600" s="120"/>
      <c r="J600" s="3"/>
      <c r="K600" s="119" t="str" cm="1">
        <f t="array" ref="K600">IF(OR($J$14 = "A",$J$14 = "B",$J$14 = "C"),IF(I600="","",IF(LEN(I600)&gt;2,_xlfn.IFS(ISNUMBER(SEARCH("_",I600)),I600,ISNUMBER(SEARCH(", ",I600)),SUBSTITUTE(I600,", ","_"),ISNUMBER(SEARCH("/ ",I600)),SUBSTITUTE(I600,"/ ","_"),ISNUMBER(SEARCH(",",I600)),SUBSTITUTE(I600,",","_"),ISNUMBER(SEARCH("/",I600)),SUBSTITUTE(I600,"/","_"),ISNUMBER(SEARCH("",I600)),I600),I600)),IF(OR($J$14 = "J",$J$14 = "K"),"",IF(D600="","",IF(LEN(D600)&gt;2,_xlfn.IFS(ISNUMBER(SEARCH("_",D600)),D600,ISNUMBER(SEARCH(", ",D600)),SUBSTITUTE(D600,", ","_"),ISNUMBER(SEARCH("/ ",D600)),SUBSTITUTE(D600,"/ ","_"),ISNUMBER(SEARCH(",",D600)),SUBSTITUTE(D600,",","_"),ISNUMBER(SEARCH("/",D600)),SUBSTITUTE(D600,"/","_"),ISNUMBER(SEARCH("",D600)),D600),D600))))</f>
        <v/>
      </c>
      <c r="L600" s="1"/>
      <c r="M600" s="1" t="str">
        <f t="shared" si="46"/>
        <v/>
      </c>
      <c r="N600" s="94" t="str">
        <f>IF($L600="None","",IF(ISERROR(VLOOKUP($L600,Info!$B$4:$B$266,1,FALSE)),"",VLOOKUP($L600,Info!$B$4:$L$266,5,FALSE)))</f>
        <v/>
      </c>
      <c r="O600" s="94" t="str">
        <f>IF(K600="","",IF(AND($J$12&lt;&gt;"ABC",N600="3"),"BAC",IF(N600="3","ABC",IF($J$12&lt;&gt;"ABC",IF($J$10="Standard",VLOOKUP(K600,Info!$BE$4:$BF$481,2,FALSE),VLOOKUP(K600,Info!$BI$4:$BJ$482,2,FALSE)),IF($J$10="Standard",VLOOKUP(K600,Info!$AG$4:$AH$2994,2,FALSE),VLOOKUP(K600,Info!$AK$4:$AL$2997,2,FALSE))))))</f>
        <v/>
      </c>
      <c r="P600" s="94" t="str">
        <f>IF($L600="None","",IF(ISERROR(VLOOKUP($L600,Info!$B$4:$B$266,1,FALSE)),"",VLOOKUP($L600,Info!$B$4:$L$266,3,FALSE)))</f>
        <v/>
      </c>
      <c r="Q600" s="96" t="str">
        <f>IF($L600="None","",IF(ISERROR(VLOOKUP($L600,Info!$B$4:$B$266,1,FALSE)),"",VLOOKUP($L600,Info!$B$4:$L$266,4,FALSE)))</f>
        <v/>
      </c>
      <c r="R600" s="1"/>
      <c r="S600" s="6" t="str">
        <f t="shared" si="47"/>
        <v/>
      </c>
      <c r="T600" s="6" t="str">
        <f>IF($L600="None","",IF(ISERROR(VLOOKUP($L600,Info!$B$4:$B$266,1,FALSE)),"",VLOOKUP($L600,Info!$B$4:$L$266,11,FALSE)))</f>
        <v/>
      </c>
      <c r="U600" s="1"/>
      <c r="V600" s="1"/>
      <c r="W600" s="1"/>
      <c r="X600" s="1" t="str">
        <f>IF($L600="None","",IF(ISERROR(VLOOKUP($L600,Info!$B$4:$B$266,1,FALSE)),"",IF(OR(W600="Metallic Liquid Tight",W600="Non-Metallic Liquid Tight",W600="LSZH",W600="Greenfield"),VLOOKUP($L600,Info!$B$4:$L$266,7,FALSE),"N/A")))</f>
        <v/>
      </c>
      <c r="Y600" s="1"/>
      <c r="Z600" s="96" t="str">
        <f>IF($L600="None","",IF(ISERROR(VLOOKUP($L600,Info!$B$4:$B$266,1,FALSE)),"",VLOOKUP($L600,Info!$B$4:$L$266,9,FALSE)))</f>
        <v/>
      </c>
      <c r="AA600" s="96" t="str">
        <f>IF($L600="None","",IF(ISERROR(VLOOKUP($L600,Info!$B$4:$B$266,1,FALSE)),"",VLOOKUP($L600,Info!$B$4:$L$266,8,FALSE)))</f>
        <v/>
      </c>
      <c r="AB600" s="96" t="str">
        <f>IF($L600="None","",IF(ISERROR(VLOOKUP($L600,Info!$B$4:$B$266,1,FALSE)),"",VLOOKUP($L600,Info!$B$4:$L$266,10,FALSE)))</f>
        <v/>
      </c>
      <c r="AC600" s="1" t="str">
        <f>IF(W600="SO Cable","Black,White",IF(O600="","",IF(P600="","",IF($J$12&lt;&gt;"ABC",IF(P600&lt;="250",VLOOKUP(O600,Info!$AZ$4:$BB$22,3,FALSE),VLOOKUP(O600,Info!$AZ$23:$BB$39,3,FALSE)),IF(P600&lt;="250",VLOOKUP(O600,Info!$AO$4:$AQ$22,3,FALSE),VLOOKUP(O600,Info!$AO$23:$AP$39,3,FALSE))))))</f>
        <v/>
      </c>
      <c r="AD600" s="1"/>
      <c r="AE600" s="1" t="str">
        <f>IF($L600="None","",IF(ISERROR(VLOOKUP($L600,Info!$B$4:$B$266,1,FALSE)),"",VLOOKUP($L600,Info!$B$4:$L$266,4,FALSE)))</f>
        <v/>
      </c>
      <c r="AF600" s="1" t="str">
        <f>IF($L600="None","",IF(ISERROR(VLOOKUP($L600,Info!$B$4:$B$266,1,FALSE)),"",VLOOKUP($L600,Info!$B$4:$L$266,6,FALSE)))</f>
        <v/>
      </c>
      <c r="AG600" s="1"/>
      <c r="AH600" s="33" t="str" cm="1">
        <f t="array" ref="AH600">IF(AND(L600&lt;&gt;"",O600&lt;&gt;"",R600:S600&lt;&gt;"",W600:X600&lt;&gt;"",Z600:AA600&lt;&gt;"",AC600&lt;&gt;""),"Good","Bad")</f>
        <v>Bad</v>
      </c>
      <c r="AL600" t="str" cm="1">
        <f t="array" ref="AL600">IF(R600&gt;0,_xlfn.IFS(COUNTIF($L$20:L600,"&lt;&gt;")&lt;101,1,COUNTIF($L$20:L600,"&lt;&gt;")&lt;201,2,COUNTIF($L$20:L600,"&lt;&gt;")&lt;301,3,COUNTIF($L$20:L600,"&lt;&gt;")&lt;401,4,COUNTIF($L$20:L600,"&lt;&gt;")&lt;501,5,COUNTIF($L$20:L600,"&lt;&gt;")&lt;601,6,COUNTIF($L$20:L600,"&lt;&gt;")&lt;701,7,COUNTIF($L$20:L600,"&lt;&gt;")&lt;801,8,COUNTIF($L$20:L600,"&lt;&gt;")&lt;901,9,COUNTIF($L$20:L600,"&lt;&gt;")&lt;1001,10,COUNTIF($L$20:L600,"&lt;&gt;")&lt;1101,11,COUNTIF($L$20:L600,"&lt;&gt;")&lt;1201,12,COUNTIF($L$20:L600,"&lt;&gt;")&lt;1301,13,COUNTIF($L$20:L600,"&lt;&gt;")&lt;1401,14,COUNTIF($L$20:L600,"&lt;&gt;")&lt;1501,15,COUNTIF($L$20:L600,"&lt;&gt;")&lt;1601,16,COUNTIF($L$20:L600,"&lt;&gt;")&lt;1701,17,COUNTIF($L$20:L600,"&lt;&gt;")&lt;1801,18,COUNTIF($L$20:L600,"&lt;&gt;")&lt;1901,19,COUNTIF($L$20:L600,"&lt;&gt;")&lt;2001,20,COUNTIF($L$20:L600,"&lt;&gt;")&lt;2101,21,COUNTIF($L$20:L600,"&lt;&gt;")&lt;2201,22,COUNTIF($L$20:L600,"&lt;&gt;")&lt;2301,23,COUNTIF($L$20:L600,"&lt;&gt;")&lt;2401,24,COUNTIF($L$20:L600,"&lt;&gt;")&lt;2501,25,COUNTIF($L$20:L600,"&lt;&gt;")&lt;2601,26,COUNTIF($L$20:L600,"&lt;&gt;")&lt;2701,27,COUNTIF($L$20:L600,"&lt;&gt;")&lt;2801,28,COUNTIF($L$20:L600,"&lt;&gt;")&lt;2901,29,COUNTIF($L$20:L600,"&lt;&gt;")&lt;3001,30),"")</f>
        <v/>
      </c>
      <c r="AM600" t="str">
        <f t="shared" si="45"/>
        <v/>
      </c>
      <c r="AN600" t="str">
        <f t="shared" si="49"/>
        <v/>
      </c>
      <c r="AP600" t="str">
        <f t="shared" si="48"/>
        <v/>
      </c>
      <c r="AQ600" t="str">
        <f>IF(AO600="","",COUNTIFS(AM600:$AM$3019,AO600))</f>
        <v/>
      </c>
    </row>
    <row r="601" spans="1:43" x14ac:dyDescent="0.25">
      <c r="A601" s="6" t="str">
        <f>IF(COUNT($A$20:A600)&lt;&gt;$B$4,IF(A600="","",A600+1),"")</f>
        <v/>
      </c>
      <c r="B601" s="3"/>
      <c r="C601" s="3"/>
      <c r="D601" s="122"/>
      <c r="E601" s="3"/>
      <c r="F601" s="3"/>
      <c r="G601" s="3"/>
      <c r="H601" s="3"/>
      <c r="I601" s="120"/>
      <c r="J601" s="3"/>
      <c r="K601" s="119" t="str" cm="1">
        <f t="array" ref="K601">IF(OR($J$14 = "A",$J$14 = "B",$J$14 = "C"),IF(I601="","",IF(LEN(I601)&gt;2,_xlfn.IFS(ISNUMBER(SEARCH("_",I601)),I601,ISNUMBER(SEARCH(", ",I601)),SUBSTITUTE(I601,", ","_"),ISNUMBER(SEARCH("/ ",I601)),SUBSTITUTE(I601,"/ ","_"),ISNUMBER(SEARCH(",",I601)),SUBSTITUTE(I601,",","_"),ISNUMBER(SEARCH("/",I601)),SUBSTITUTE(I601,"/","_"),ISNUMBER(SEARCH("",I601)),I601),I601)),IF(OR($J$14 = "J",$J$14 = "K"),"",IF(D601="","",IF(LEN(D601)&gt;2,_xlfn.IFS(ISNUMBER(SEARCH("_",D601)),D601,ISNUMBER(SEARCH(", ",D601)),SUBSTITUTE(D601,", ","_"),ISNUMBER(SEARCH("/ ",D601)),SUBSTITUTE(D601,"/ ","_"),ISNUMBER(SEARCH(",",D601)),SUBSTITUTE(D601,",","_"),ISNUMBER(SEARCH("/",D601)),SUBSTITUTE(D601,"/","_"),ISNUMBER(SEARCH("",D601)),D601),D601))))</f>
        <v/>
      </c>
      <c r="L601" s="1"/>
      <c r="M601" s="1" t="str">
        <f t="shared" si="46"/>
        <v/>
      </c>
      <c r="N601" s="94" t="str">
        <f>IF($L601="None","",IF(ISERROR(VLOOKUP($L601,Info!$B$4:$B$266,1,FALSE)),"",VLOOKUP($L601,Info!$B$4:$L$266,5,FALSE)))</f>
        <v/>
      </c>
      <c r="O601" s="94" t="str">
        <f>IF(K601="","",IF(AND($J$12&lt;&gt;"ABC",N601="3"),"BAC",IF(N601="3","ABC",IF($J$12&lt;&gt;"ABC",IF($J$10="Standard",VLOOKUP(K601,Info!$BE$4:$BF$481,2,FALSE),VLOOKUP(K601,Info!$BI$4:$BJ$482,2,FALSE)),IF($J$10="Standard",VLOOKUP(K601,Info!$AG$4:$AH$2994,2,FALSE),VLOOKUP(K601,Info!$AK$4:$AL$2997,2,FALSE))))))</f>
        <v/>
      </c>
      <c r="P601" s="94" t="str">
        <f>IF($L601="None","",IF(ISERROR(VLOOKUP($L601,Info!$B$4:$B$266,1,FALSE)),"",VLOOKUP($L601,Info!$B$4:$L$266,3,FALSE)))</f>
        <v/>
      </c>
      <c r="Q601" s="96" t="str">
        <f>IF($L601="None","",IF(ISERROR(VLOOKUP($L601,Info!$B$4:$B$266,1,FALSE)),"",VLOOKUP($L601,Info!$B$4:$L$266,4,FALSE)))</f>
        <v/>
      </c>
      <c r="R601" s="1"/>
      <c r="S601" s="6" t="str">
        <f t="shared" si="47"/>
        <v/>
      </c>
      <c r="T601" s="6" t="str">
        <f>IF($L601="None","",IF(ISERROR(VLOOKUP($L601,Info!$B$4:$B$266,1,FALSE)),"",VLOOKUP($L601,Info!$B$4:$L$266,11,FALSE)))</f>
        <v/>
      </c>
      <c r="U601" s="1"/>
      <c r="V601" s="1"/>
      <c r="W601" s="1"/>
      <c r="X601" s="1" t="str">
        <f>IF($L601="None","",IF(ISERROR(VLOOKUP($L601,Info!$B$4:$B$266,1,FALSE)),"",IF(OR(W601="Metallic Liquid Tight",W601="Non-Metallic Liquid Tight",W601="LSZH",W601="Greenfield"),VLOOKUP($L601,Info!$B$4:$L$266,7,FALSE),"N/A")))</f>
        <v/>
      </c>
      <c r="Y601" s="1"/>
      <c r="Z601" s="96" t="str">
        <f>IF($L601="None","",IF(ISERROR(VLOOKUP($L601,Info!$B$4:$B$266,1,FALSE)),"",VLOOKUP($L601,Info!$B$4:$L$266,9,FALSE)))</f>
        <v/>
      </c>
      <c r="AA601" s="96" t="str">
        <f>IF($L601="None","",IF(ISERROR(VLOOKUP($L601,Info!$B$4:$B$266,1,FALSE)),"",VLOOKUP($L601,Info!$B$4:$L$266,8,FALSE)))</f>
        <v/>
      </c>
      <c r="AB601" s="96" t="str">
        <f>IF($L601="None","",IF(ISERROR(VLOOKUP($L601,Info!$B$4:$B$266,1,FALSE)),"",VLOOKUP($L601,Info!$B$4:$L$266,10,FALSE)))</f>
        <v/>
      </c>
      <c r="AC601" s="1" t="str">
        <f>IF(W601="SO Cable","Black,White",IF(O601="","",IF(P601="","",IF($J$12&lt;&gt;"ABC",IF(P601&lt;="250",VLOOKUP(O601,Info!$AZ$4:$BB$22,3,FALSE),VLOOKUP(O601,Info!$AZ$23:$BB$39,3,FALSE)),IF(P601&lt;="250",VLOOKUP(O601,Info!$AO$4:$AQ$22,3,FALSE),VLOOKUP(O601,Info!$AO$23:$AP$39,3,FALSE))))))</f>
        <v/>
      </c>
      <c r="AD601" s="1"/>
      <c r="AE601" s="1" t="str">
        <f>IF($L601="None","",IF(ISERROR(VLOOKUP($L601,Info!$B$4:$B$266,1,FALSE)),"",VLOOKUP($L601,Info!$B$4:$L$266,4,FALSE)))</f>
        <v/>
      </c>
      <c r="AF601" s="1" t="str">
        <f>IF($L601="None","",IF(ISERROR(VLOOKUP($L601,Info!$B$4:$B$266,1,FALSE)),"",VLOOKUP($L601,Info!$B$4:$L$266,6,FALSE)))</f>
        <v/>
      </c>
      <c r="AG601" s="1"/>
      <c r="AH601" s="33" t="str" cm="1">
        <f t="array" ref="AH601">IF(AND(L601&lt;&gt;"",O601&lt;&gt;"",R601:S601&lt;&gt;"",W601:X601&lt;&gt;"",Z601:AA601&lt;&gt;"",AC601&lt;&gt;""),"Good","Bad")</f>
        <v>Bad</v>
      </c>
      <c r="AL601" t="str" cm="1">
        <f t="array" ref="AL601">IF(R601&gt;0,_xlfn.IFS(COUNTIF($L$20:L601,"&lt;&gt;")&lt;101,1,COUNTIF($L$20:L601,"&lt;&gt;")&lt;201,2,COUNTIF($L$20:L601,"&lt;&gt;")&lt;301,3,COUNTIF($L$20:L601,"&lt;&gt;")&lt;401,4,COUNTIF($L$20:L601,"&lt;&gt;")&lt;501,5,COUNTIF($L$20:L601,"&lt;&gt;")&lt;601,6,COUNTIF($L$20:L601,"&lt;&gt;")&lt;701,7,COUNTIF($L$20:L601,"&lt;&gt;")&lt;801,8,COUNTIF($L$20:L601,"&lt;&gt;")&lt;901,9,COUNTIF($L$20:L601,"&lt;&gt;")&lt;1001,10,COUNTIF($L$20:L601,"&lt;&gt;")&lt;1101,11,COUNTIF($L$20:L601,"&lt;&gt;")&lt;1201,12,COUNTIF($L$20:L601,"&lt;&gt;")&lt;1301,13,COUNTIF($L$20:L601,"&lt;&gt;")&lt;1401,14,COUNTIF($L$20:L601,"&lt;&gt;")&lt;1501,15,COUNTIF($L$20:L601,"&lt;&gt;")&lt;1601,16,COUNTIF($L$20:L601,"&lt;&gt;")&lt;1701,17,COUNTIF($L$20:L601,"&lt;&gt;")&lt;1801,18,COUNTIF($L$20:L601,"&lt;&gt;")&lt;1901,19,COUNTIF($L$20:L601,"&lt;&gt;")&lt;2001,20,COUNTIF($L$20:L601,"&lt;&gt;")&lt;2101,21,COUNTIF($L$20:L601,"&lt;&gt;")&lt;2201,22,COUNTIF($L$20:L601,"&lt;&gt;")&lt;2301,23,COUNTIF($L$20:L601,"&lt;&gt;")&lt;2401,24,COUNTIF($L$20:L601,"&lt;&gt;")&lt;2501,25,COUNTIF($L$20:L601,"&lt;&gt;")&lt;2601,26,COUNTIF($L$20:L601,"&lt;&gt;")&lt;2701,27,COUNTIF($L$20:L601,"&lt;&gt;")&lt;2801,28,COUNTIF($L$20:L601,"&lt;&gt;")&lt;2901,29,COUNTIF($L$20:L601,"&lt;&gt;")&lt;3001,30),"")</f>
        <v/>
      </c>
      <c r="AM601" t="str">
        <f t="shared" si="45"/>
        <v/>
      </c>
      <c r="AN601" t="str">
        <f t="shared" si="49"/>
        <v/>
      </c>
      <c r="AP601" t="str">
        <f t="shared" si="48"/>
        <v/>
      </c>
      <c r="AQ601" t="str">
        <f>IF(AO601="","",COUNTIFS(AM601:$AM$3019,AO601))</f>
        <v/>
      </c>
    </row>
    <row r="602" spans="1:43" x14ac:dyDescent="0.25">
      <c r="A602" s="6" t="str">
        <f>IF(COUNT($A$20:A601)&lt;&gt;$B$4,IF(A601="","",A601+1),"")</f>
        <v/>
      </c>
      <c r="B602" s="3"/>
      <c r="C602" s="3"/>
      <c r="D602" s="122"/>
      <c r="E602" s="3"/>
      <c r="F602" s="3"/>
      <c r="G602" s="3"/>
      <c r="H602" s="3"/>
      <c r="I602" s="120"/>
      <c r="J602" s="3"/>
      <c r="K602" s="119" t="str" cm="1">
        <f t="array" ref="K602">IF(OR($J$14 = "A",$J$14 = "B",$J$14 = "C"),IF(I602="","",IF(LEN(I602)&gt;2,_xlfn.IFS(ISNUMBER(SEARCH("_",I602)),I602,ISNUMBER(SEARCH(", ",I602)),SUBSTITUTE(I602,", ","_"),ISNUMBER(SEARCH("/ ",I602)),SUBSTITUTE(I602,"/ ","_"),ISNUMBER(SEARCH(",",I602)),SUBSTITUTE(I602,",","_"),ISNUMBER(SEARCH("/",I602)),SUBSTITUTE(I602,"/","_"),ISNUMBER(SEARCH("",I602)),I602),I602)),IF(OR($J$14 = "J",$J$14 = "K"),"",IF(D602="","",IF(LEN(D602)&gt;2,_xlfn.IFS(ISNUMBER(SEARCH("_",D602)),D602,ISNUMBER(SEARCH(", ",D602)),SUBSTITUTE(D602,", ","_"),ISNUMBER(SEARCH("/ ",D602)),SUBSTITUTE(D602,"/ ","_"),ISNUMBER(SEARCH(",",D602)),SUBSTITUTE(D602,",","_"),ISNUMBER(SEARCH("/",D602)),SUBSTITUTE(D602,"/","_"),ISNUMBER(SEARCH("",D602)),D602),D602))))</f>
        <v/>
      </c>
      <c r="L602" s="1"/>
      <c r="M602" s="1" t="str">
        <f t="shared" si="46"/>
        <v/>
      </c>
      <c r="N602" s="94" t="str">
        <f>IF($L602="None","",IF(ISERROR(VLOOKUP($L602,Info!$B$4:$B$266,1,FALSE)),"",VLOOKUP($L602,Info!$B$4:$L$266,5,FALSE)))</f>
        <v/>
      </c>
      <c r="O602" s="94" t="str">
        <f>IF(K602="","",IF(AND($J$12&lt;&gt;"ABC",N602="3"),"BAC",IF(N602="3","ABC",IF($J$12&lt;&gt;"ABC",IF($J$10="Standard",VLOOKUP(K602,Info!$BE$4:$BF$481,2,FALSE),VLOOKUP(K602,Info!$BI$4:$BJ$482,2,FALSE)),IF($J$10="Standard",VLOOKUP(K602,Info!$AG$4:$AH$2994,2,FALSE),VLOOKUP(K602,Info!$AK$4:$AL$2997,2,FALSE))))))</f>
        <v/>
      </c>
      <c r="P602" s="94" t="str">
        <f>IF($L602="None","",IF(ISERROR(VLOOKUP($L602,Info!$B$4:$B$266,1,FALSE)),"",VLOOKUP($L602,Info!$B$4:$L$266,3,FALSE)))</f>
        <v/>
      </c>
      <c r="Q602" s="96" t="str">
        <f>IF($L602="None","",IF(ISERROR(VLOOKUP($L602,Info!$B$4:$B$266,1,FALSE)),"",VLOOKUP($L602,Info!$B$4:$L$266,4,FALSE)))</f>
        <v/>
      </c>
      <c r="R602" s="1"/>
      <c r="S602" s="6" t="str">
        <f t="shared" si="47"/>
        <v/>
      </c>
      <c r="T602" s="6" t="str">
        <f>IF($L602="None","",IF(ISERROR(VLOOKUP($L602,Info!$B$4:$B$266,1,FALSE)),"",VLOOKUP($L602,Info!$B$4:$L$266,11,FALSE)))</f>
        <v/>
      </c>
      <c r="U602" s="1"/>
      <c r="V602" s="1"/>
      <c r="W602" s="1"/>
      <c r="X602" s="1" t="str">
        <f>IF($L602="None","",IF(ISERROR(VLOOKUP($L602,Info!$B$4:$B$266,1,FALSE)),"",IF(OR(W602="Metallic Liquid Tight",W602="Non-Metallic Liquid Tight",W602="LSZH",W602="Greenfield"),VLOOKUP($L602,Info!$B$4:$L$266,7,FALSE),"N/A")))</f>
        <v/>
      </c>
      <c r="Y602" s="1"/>
      <c r="Z602" s="96" t="str">
        <f>IF($L602="None","",IF(ISERROR(VLOOKUP($L602,Info!$B$4:$B$266,1,FALSE)),"",VLOOKUP($L602,Info!$B$4:$L$266,9,FALSE)))</f>
        <v/>
      </c>
      <c r="AA602" s="96" t="str">
        <f>IF($L602="None","",IF(ISERROR(VLOOKUP($L602,Info!$B$4:$B$266,1,FALSE)),"",VLOOKUP($L602,Info!$B$4:$L$266,8,FALSE)))</f>
        <v/>
      </c>
      <c r="AB602" s="96" t="str">
        <f>IF($L602="None","",IF(ISERROR(VLOOKUP($L602,Info!$B$4:$B$266,1,FALSE)),"",VLOOKUP($L602,Info!$B$4:$L$266,10,FALSE)))</f>
        <v/>
      </c>
      <c r="AC602" s="1" t="str">
        <f>IF(W602="SO Cable","Black,White",IF(O602="","",IF(P602="","",IF($J$12&lt;&gt;"ABC",IF(P602&lt;="250",VLOOKUP(O602,Info!$AZ$4:$BB$22,3,FALSE),VLOOKUP(O602,Info!$AZ$23:$BB$39,3,FALSE)),IF(P602&lt;="250",VLOOKUP(O602,Info!$AO$4:$AQ$22,3,FALSE),VLOOKUP(O602,Info!$AO$23:$AP$39,3,FALSE))))))</f>
        <v/>
      </c>
      <c r="AD602" s="1"/>
      <c r="AE602" s="1" t="str">
        <f>IF($L602="None","",IF(ISERROR(VLOOKUP($L602,Info!$B$4:$B$266,1,FALSE)),"",VLOOKUP($L602,Info!$B$4:$L$266,4,FALSE)))</f>
        <v/>
      </c>
      <c r="AF602" s="1" t="str">
        <f>IF($L602="None","",IF(ISERROR(VLOOKUP($L602,Info!$B$4:$B$266,1,FALSE)),"",VLOOKUP($L602,Info!$B$4:$L$266,6,FALSE)))</f>
        <v/>
      </c>
      <c r="AG602" s="1"/>
      <c r="AH602" s="33" t="str" cm="1">
        <f t="array" ref="AH602">IF(AND(L602&lt;&gt;"",O602&lt;&gt;"",R602:S602&lt;&gt;"",W602:X602&lt;&gt;"",Z602:AA602&lt;&gt;"",AC602&lt;&gt;""),"Good","Bad")</f>
        <v>Bad</v>
      </c>
      <c r="AL602" t="str" cm="1">
        <f t="array" ref="AL602">IF(R602&gt;0,_xlfn.IFS(COUNTIF($L$20:L602,"&lt;&gt;")&lt;101,1,COUNTIF($L$20:L602,"&lt;&gt;")&lt;201,2,COUNTIF($L$20:L602,"&lt;&gt;")&lt;301,3,COUNTIF($L$20:L602,"&lt;&gt;")&lt;401,4,COUNTIF($L$20:L602,"&lt;&gt;")&lt;501,5,COUNTIF($L$20:L602,"&lt;&gt;")&lt;601,6,COUNTIF($L$20:L602,"&lt;&gt;")&lt;701,7,COUNTIF($L$20:L602,"&lt;&gt;")&lt;801,8,COUNTIF($L$20:L602,"&lt;&gt;")&lt;901,9,COUNTIF($L$20:L602,"&lt;&gt;")&lt;1001,10,COUNTIF($L$20:L602,"&lt;&gt;")&lt;1101,11,COUNTIF($L$20:L602,"&lt;&gt;")&lt;1201,12,COUNTIF($L$20:L602,"&lt;&gt;")&lt;1301,13,COUNTIF($L$20:L602,"&lt;&gt;")&lt;1401,14,COUNTIF($L$20:L602,"&lt;&gt;")&lt;1501,15,COUNTIF($L$20:L602,"&lt;&gt;")&lt;1601,16,COUNTIF($L$20:L602,"&lt;&gt;")&lt;1701,17,COUNTIF($L$20:L602,"&lt;&gt;")&lt;1801,18,COUNTIF($L$20:L602,"&lt;&gt;")&lt;1901,19,COUNTIF($L$20:L602,"&lt;&gt;")&lt;2001,20,COUNTIF($L$20:L602,"&lt;&gt;")&lt;2101,21,COUNTIF($L$20:L602,"&lt;&gt;")&lt;2201,22,COUNTIF($L$20:L602,"&lt;&gt;")&lt;2301,23,COUNTIF($L$20:L602,"&lt;&gt;")&lt;2401,24,COUNTIF($L$20:L602,"&lt;&gt;")&lt;2501,25,COUNTIF($L$20:L602,"&lt;&gt;")&lt;2601,26,COUNTIF($L$20:L602,"&lt;&gt;")&lt;2701,27,COUNTIF($L$20:L602,"&lt;&gt;")&lt;2801,28,COUNTIF($L$20:L602,"&lt;&gt;")&lt;2901,29,COUNTIF($L$20:L602,"&lt;&gt;")&lt;3001,30),"")</f>
        <v/>
      </c>
      <c r="AM602" t="str">
        <f t="shared" si="45"/>
        <v/>
      </c>
      <c r="AN602" t="str">
        <f t="shared" si="49"/>
        <v/>
      </c>
      <c r="AP602" t="str">
        <f t="shared" si="48"/>
        <v/>
      </c>
      <c r="AQ602" t="str">
        <f>IF(AO602="","",COUNTIFS(AM602:$AM$3019,AO602))</f>
        <v/>
      </c>
    </row>
    <row r="603" spans="1:43" x14ac:dyDescent="0.25">
      <c r="A603" s="6" t="str">
        <f>IF(COUNT($A$20:A602)&lt;&gt;$B$4,IF(A602="","",A602+1),"")</f>
        <v/>
      </c>
      <c r="B603" s="3"/>
      <c r="C603" s="3"/>
      <c r="D603" s="122"/>
      <c r="E603" s="3"/>
      <c r="F603" s="3"/>
      <c r="G603" s="3"/>
      <c r="H603" s="3"/>
      <c r="I603" s="120"/>
      <c r="J603" s="3"/>
      <c r="K603" s="119" t="str" cm="1">
        <f t="array" ref="K603">IF(OR($J$14 = "A",$J$14 = "B",$J$14 = "C"),IF(I603="","",IF(LEN(I603)&gt;2,_xlfn.IFS(ISNUMBER(SEARCH("_",I603)),I603,ISNUMBER(SEARCH(", ",I603)),SUBSTITUTE(I603,", ","_"),ISNUMBER(SEARCH("/ ",I603)),SUBSTITUTE(I603,"/ ","_"),ISNUMBER(SEARCH(",",I603)),SUBSTITUTE(I603,",","_"),ISNUMBER(SEARCH("/",I603)),SUBSTITUTE(I603,"/","_"),ISNUMBER(SEARCH("",I603)),I603),I603)),IF(OR($J$14 = "J",$J$14 = "K"),"",IF(D603="","",IF(LEN(D603)&gt;2,_xlfn.IFS(ISNUMBER(SEARCH("_",D603)),D603,ISNUMBER(SEARCH(", ",D603)),SUBSTITUTE(D603,", ","_"),ISNUMBER(SEARCH("/ ",D603)),SUBSTITUTE(D603,"/ ","_"),ISNUMBER(SEARCH(",",D603)),SUBSTITUTE(D603,",","_"),ISNUMBER(SEARCH("/",D603)),SUBSTITUTE(D603,"/","_"),ISNUMBER(SEARCH("",D603)),D603),D603))))</f>
        <v/>
      </c>
      <c r="L603" s="1"/>
      <c r="M603" s="1" t="str">
        <f t="shared" si="46"/>
        <v/>
      </c>
      <c r="N603" s="94" t="str">
        <f>IF($L603="None","",IF(ISERROR(VLOOKUP($L603,Info!$B$4:$B$266,1,FALSE)),"",VLOOKUP($L603,Info!$B$4:$L$266,5,FALSE)))</f>
        <v/>
      </c>
      <c r="O603" s="94" t="str">
        <f>IF(K603="","",IF(AND($J$12&lt;&gt;"ABC",N603="3"),"BAC",IF(N603="3","ABC",IF($J$12&lt;&gt;"ABC",IF($J$10="Standard",VLOOKUP(K603,Info!$BE$4:$BF$481,2,FALSE),VLOOKUP(K603,Info!$BI$4:$BJ$482,2,FALSE)),IF($J$10="Standard",VLOOKUP(K603,Info!$AG$4:$AH$2994,2,FALSE),VLOOKUP(K603,Info!$AK$4:$AL$2997,2,FALSE))))))</f>
        <v/>
      </c>
      <c r="P603" s="94" t="str">
        <f>IF($L603="None","",IF(ISERROR(VLOOKUP($L603,Info!$B$4:$B$266,1,FALSE)),"",VLOOKUP($L603,Info!$B$4:$L$266,3,FALSE)))</f>
        <v/>
      </c>
      <c r="Q603" s="96" t="str">
        <f>IF($L603="None","",IF(ISERROR(VLOOKUP($L603,Info!$B$4:$B$266,1,FALSE)),"",VLOOKUP($L603,Info!$B$4:$L$266,4,FALSE)))</f>
        <v/>
      </c>
      <c r="R603" s="1"/>
      <c r="S603" s="6" t="str">
        <f t="shared" si="47"/>
        <v/>
      </c>
      <c r="T603" s="6" t="str">
        <f>IF($L603="None","",IF(ISERROR(VLOOKUP($L603,Info!$B$4:$B$266,1,FALSE)),"",VLOOKUP($L603,Info!$B$4:$L$266,11,FALSE)))</f>
        <v/>
      </c>
      <c r="U603" s="1"/>
      <c r="V603" s="1"/>
      <c r="W603" s="1"/>
      <c r="X603" s="1" t="str">
        <f>IF($L603="None","",IF(ISERROR(VLOOKUP($L603,Info!$B$4:$B$266,1,FALSE)),"",IF(OR(W603="Metallic Liquid Tight",W603="Non-Metallic Liquid Tight",W603="LSZH",W603="Greenfield"),VLOOKUP($L603,Info!$B$4:$L$266,7,FALSE),"N/A")))</f>
        <v/>
      </c>
      <c r="Y603" s="1"/>
      <c r="Z603" s="96" t="str">
        <f>IF($L603="None","",IF(ISERROR(VLOOKUP($L603,Info!$B$4:$B$266,1,FALSE)),"",VLOOKUP($L603,Info!$B$4:$L$266,9,FALSE)))</f>
        <v/>
      </c>
      <c r="AA603" s="96" t="str">
        <f>IF($L603="None","",IF(ISERROR(VLOOKUP($L603,Info!$B$4:$B$266,1,FALSE)),"",VLOOKUP($L603,Info!$B$4:$L$266,8,FALSE)))</f>
        <v/>
      </c>
      <c r="AB603" s="96" t="str">
        <f>IF($L603="None","",IF(ISERROR(VLOOKUP($L603,Info!$B$4:$B$266,1,FALSE)),"",VLOOKUP($L603,Info!$B$4:$L$266,10,FALSE)))</f>
        <v/>
      </c>
      <c r="AC603" s="1" t="str">
        <f>IF(W603="SO Cable","Black,White",IF(O603="","",IF(P603="","",IF($J$12&lt;&gt;"ABC",IF(P603&lt;="250",VLOOKUP(O603,Info!$AZ$4:$BB$22,3,FALSE),VLOOKUP(O603,Info!$AZ$23:$BB$39,3,FALSE)),IF(P603&lt;="250",VLOOKUP(O603,Info!$AO$4:$AQ$22,3,FALSE),VLOOKUP(O603,Info!$AO$23:$AP$39,3,FALSE))))))</f>
        <v/>
      </c>
      <c r="AD603" s="1"/>
      <c r="AE603" s="1" t="str">
        <f>IF($L603="None","",IF(ISERROR(VLOOKUP($L603,Info!$B$4:$B$266,1,FALSE)),"",VLOOKUP($L603,Info!$B$4:$L$266,4,FALSE)))</f>
        <v/>
      </c>
      <c r="AF603" s="1" t="str">
        <f>IF($L603="None","",IF(ISERROR(VLOOKUP($L603,Info!$B$4:$B$266,1,FALSE)),"",VLOOKUP($L603,Info!$B$4:$L$266,6,FALSE)))</f>
        <v/>
      </c>
      <c r="AG603" s="1"/>
      <c r="AH603" s="33" t="str" cm="1">
        <f t="array" ref="AH603">IF(AND(L603&lt;&gt;"",O603&lt;&gt;"",R603:S603&lt;&gt;"",W603:X603&lt;&gt;"",Z603:AA603&lt;&gt;"",AC603&lt;&gt;""),"Good","Bad")</f>
        <v>Bad</v>
      </c>
      <c r="AL603" t="str" cm="1">
        <f t="array" ref="AL603">IF(R603&gt;0,_xlfn.IFS(COUNTIF($L$20:L603,"&lt;&gt;")&lt;101,1,COUNTIF($L$20:L603,"&lt;&gt;")&lt;201,2,COUNTIF($L$20:L603,"&lt;&gt;")&lt;301,3,COUNTIF($L$20:L603,"&lt;&gt;")&lt;401,4,COUNTIF($L$20:L603,"&lt;&gt;")&lt;501,5,COUNTIF($L$20:L603,"&lt;&gt;")&lt;601,6,COUNTIF($L$20:L603,"&lt;&gt;")&lt;701,7,COUNTIF($L$20:L603,"&lt;&gt;")&lt;801,8,COUNTIF($L$20:L603,"&lt;&gt;")&lt;901,9,COUNTIF($L$20:L603,"&lt;&gt;")&lt;1001,10,COUNTIF($L$20:L603,"&lt;&gt;")&lt;1101,11,COUNTIF($L$20:L603,"&lt;&gt;")&lt;1201,12,COUNTIF($L$20:L603,"&lt;&gt;")&lt;1301,13,COUNTIF($L$20:L603,"&lt;&gt;")&lt;1401,14,COUNTIF($L$20:L603,"&lt;&gt;")&lt;1501,15,COUNTIF($L$20:L603,"&lt;&gt;")&lt;1601,16,COUNTIF($L$20:L603,"&lt;&gt;")&lt;1701,17,COUNTIF($L$20:L603,"&lt;&gt;")&lt;1801,18,COUNTIF($L$20:L603,"&lt;&gt;")&lt;1901,19,COUNTIF($L$20:L603,"&lt;&gt;")&lt;2001,20,COUNTIF($L$20:L603,"&lt;&gt;")&lt;2101,21,COUNTIF($L$20:L603,"&lt;&gt;")&lt;2201,22,COUNTIF($L$20:L603,"&lt;&gt;")&lt;2301,23,COUNTIF($L$20:L603,"&lt;&gt;")&lt;2401,24,COUNTIF($L$20:L603,"&lt;&gt;")&lt;2501,25,COUNTIF($L$20:L603,"&lt;&gt;")&lt;2601,26,COUNTIF($L$20:L603,"&lt;&gt;")&lt;2701,27,COUNTIF($L$20:L603,"&lt;&gt;")&lt;2801,28,COUNTIF($L$20:L603,"&lt;&gt;")&lt;2901,29,COUNTIF($L$20:L603,"&lt;&gt;")&lt;3001,30),"")</f>
        <v/>
      </c>
      <c r="AM603" t="str">
        <f t="shared" si="45"/>
        <v/>
      </c>
      <c r="AN603" t="str">
        <f t="shared" si="49"/>
        <v/>
      </c>
      <c r="AP603" t="str">
        <f t="shared" si="48"/>
        <v/>
      </c>
      <c r="AQ603" t="str">
        <f>IF(AO603="","",COUNTIFS(AM603:$AM$3019,AO603))</f>
        <v/>
      </c>
    </row>
    <row r="604" spans="1:43" x14ac:dyDescent="0.25">
      <c r="A604" s="6" t="str">
        <f>IF(COUNT($A$20:A603)&lt;&gt;$B$4,IF(A603="","",A603+1),"")</f>
        <v/>
      </c>
      <c r="B604" s="3"/>
      <c r="C604" s="3"/>
      <c r="D604" s="122"/>
      <c r="E604" s="3"/>
      <c r="F604" s="3"/>
      <c r="G604" s="3"/>
      <c r="H604" s="3"/>
      <c r="I604" s="120"/>
      <c r="J604" s="3"/>
      <c r="K604" s="119" t="str" cm="1">
        <f t="array" ref="K604">IF(OR($J$14 = "A",$J$14 = "B",$J$14 = "C"),IF(I604="","",IF(LEN(I604)&gt;2,_xlfn.IFS(ISNUMBER(SEARCH("_",I604)),I604,ISNUMBER(SEARCH(", ",I604)),SUBSTITUTE(I604,", ","_"),ISNUMBER(SEARCH("/ ",I604)),SUBSTITUTE(I604,"/ ","_"),ISNUMBER(SEARCH(",",I604)),SUBSTITUTE(I604,",","_"),ISNUMBER(SEARCH("/",I604)),SUBSTITUTE(I604,"/","_"),ISNUMBER(SEARCH("",I604)),I604),I604)),IF(OR($J$14 = "J",$J$14 = "K"),"",IF(D604="","",IF(LEN(D604)&gt;2,_xlfn.IFS(ISNUMBER(SEARCH("_",D604)),D604,ISNUMBER(SEARCH(", ",D604)),SUBSTITUTE(D604,", ","_"),ISNUMBER(SEARCH("/ ",D604)),SUBSTITUTE(D604,"/ ","_"),ISNUMBER(SEARCH(",",D604)),SUBSTITUTE(D604,",","_"),ISNUMBER(SEARCH("/",D604)),SUBSTITUTE(D604,"/","_"),ISNUMBER(SEARCH("",D604)),D604),D604))))</f>
        <v/>
      </c>
      <c r="L604" s="1"/>
      <c r="M604" s="1" t="str">
        <f t="shared" si="46"/>
        <v/>
      </c>
      <c r="N604" s="94" t="str">
        <f>IF($L604="None","",IF(ISERROR(VLOOKUP($L604,Info!$B$4:$B$266,1,FALSE)),"",VLOOKUP($L604,Info!$B$4:$L$266,5,FALSE)))</f>
        <v/>
      </c>
      <c r="O604" s="94" t="str">
        <f>IF(K604="","",IF(AND($J$12&lt;&gt;"ABC",N604="3"),"BAC",IF(N604="3","ABC",IF($J$12&lt;&gt;"ABC",IF($J$10="Standard",VLOOKUP(K604,Info!$BE$4:$BF$481,2,FALSE),VLOOKUP(K604,Info!$BI$4:$BJ$482,2,FALSE)),IF($J$10="Standard",VLOOKUP(K604,Info!$AG$4:$AH$2994,2,FALSE),VLOOKUP(K604,Info!$AK$4:$AL$2997,2,FALSE))))))</f>
        <v/>
      </c>
      <c r="P604" s="94" t="str">
        <f>IF($L604="None","",IF(ISERROR(VLOOKUP($L604,Info!$B$4:$B$266,1,FALSE)),"",VLOOKUP($L604,Info!$B$4:$L$266,3,FALSE)))</f>
        <v/>
      </c>
      <c r="Q604" s="96" t="str">
        <f>IF($L604="None","",IF(ISERROR(VLOOKUP($L604,Info!$B$4:$B$266,1,FALSE)),"",VLOOKUP($L604,Info!$B$4:$L$266,4,FALSE)))</f>
        <v/>
      </c>
      <c r="R604" s="1"/>
      <c r="S604" s="6" t="str">
        <f t="shared" si="47"/>
        <v/>
      </c>
      <c r="T604" s="6" t="str">
        <f>IF($L604="None","",IF(ISERROR(VLOOKUP($L604,Info!$B$4:$B$266,1,FALSE)),"",VLOOKUP($L604,Info!$B$4:$L$266,11,FALSE)))</f>
        <v/>
      </c>
      <c r="U604" s="1"/>
      <c r="V604" s="1"/>
      <c r="W604" s="1"/>
      <c r="X604" s="1" t="str">
        <f>IF($L604="None","",IF(ISERROR(VLOOKUP($L604,Info!$B$4:$B$266,1,FALSE)),"",IF(OR(W604="Metallic Liquid Tight",W604="Non-Metallic Liquid Tight",W604="LSZH",W604="Greenfield"),VLOOKUP($L604,Info!$B$4:$L$266,7,FALSE),"N/A")))</f>
        <v/>
      </c>
      <c r="Y604" s="1"/>
      <c r="Z604" s="96" t="str">
        <f>IF($L604="None","",IF(ISERROR(VLOOKUP($L604,Info!$B$4:$B$266,1,FALSE)),"",VLOOKUP($L604,Info!$B$4:$L$266,9,FALSE)))</f>
        <v/>
      </c>
      <c r="AA604" s="96" t="str">
        <f>IF($L604="None","",IF(ISERROR(VLOOKUP($L604,Info!$B$4:$B$266,1,FALSE)),"",VLOOKUP($L604,Info!$B$4:$L$266,8,FALSE)))</f>
        <v/>
      </c>
      <c r="AB604" s="96" t="str">
        <f>IF($L604="None","",IF(ISERROR(VLOOKUP($L604,Info!$B$4:$B$266,1,FALSE)),"",VLOOKUP($L604,Info!$B$4:$L$266,10,FALSE)))</f>
        <v/>
      </c>
      <c r="AC604" s="1" t="str">
        <f>IF(W604="SO Cable","Black,White",IF(O604="","",IF(P604="","",IF($J$12&lt;&gt;"ABC",IF(P604&lt;="250",VLOOKUP(O604,Info!$AZ$4:$BB$22,3,FALSE),VLOOKUP(O604,Info!$AZ$23:$BB$39,3,FALSE)),IF(P604&lt;="250",VLOOKUP(O604,Info!$AO$4:$AQ$22,3,FALSE),VLOOKUP(O604,Info!$AO$23:$AP$39,3,FALSE))))))</f>
        <v/>
      </c>
      <c r="AD604" s="1"/>
      <c r="AE604" s="1" t="str">
        <f>IF($L604="None","",IF(ISERROR(VLOOKUP($L604,Info!$B$4:$B$266,1,FALSE)),"",VLOOKUP($L604,Info!$B$4:$L$266,4,FALSE)))</f>
        <v/>
      </c>
      <c r="AF604" s="1" t="str">
        <f>IF($L604="None","",IF(ISERROR(VLOOKUP($L604,Info!$B$4:$B$266,1,FALSE)),"",VLOOKUP($L604,Info!$B$4:$L$266,6,FALSE)))</f>
        <v/>
      </c>
      <c r="AG604" s="1"/>
      <c r="AH604" s="33" t="str" cm="1">
        <f t="array" ref="AH604">IF(AND(L604&lt;&gt;"",O604&lt;&gt;"",R604:S604&lt;&gt;"",W604:X604&lt;&gt;"",Z604:AA604&lt;&gt;"",AC604&lt;&gt;""),"Good","Bad")</f>
        <v>Bad</v>
      </c>
      <c r="AL604" t="str" cm="1">
        <f t="array" ref="AL604">IF(R604&gt;0,_xlfn.IFS(COUNTIF($L$20:L604,"&lt;&gt;")&lt;101,1,COUNTIF($L$20:L604,"&lt;&gt;")&lt;201,2,COUNTIF($L$20:L604,"&lt;&gt;")&lt;301,3,COUNTIF($L$20:L604,"&lt;&gt;")&lt;401,4,COUNTIF($L$20:L604,"&lt;&gt;")&lt;501,5,COUNTIF($L$20:L604,"&lt;&gt;")&lt;601,6,COUNTIF($L$20:L604,"&lt;&gt;")&lt;701,7,COUNTIF($L$20:L604,"&lt;&gt;")&lt;801,8,COUNTIF($L$20:L604,"&lt;&gt;")&lt;901,9,COUNTIF($L$20:L604,"&lt;&gt;")&lt;1001,10,COUNTIF($L$20:L604,"&lt;&gt;")&lt;1101,11,COUNTIF($L$20:L604,"&lt;&gt;")&lt;1201,12,COUNTIF($L$20:L604,"&lt;&gt;")&lt;1301,13,COUNTIF($L$20:L604,"&lt;&gt;")&lt;1401,14,COUNTIF($L$20:L604,"&lt;&gt;")&lt;1501,15,COUNTIF($L$20:L604,"&lt;&gt;")&lt;1601,16,COUNTIF($L$20:L604,"&lt;&gt;")&lt;1701,17,COUNTIF($L$20:L604,"&lt;&gt;")&lt;1801,18,COUNTIF($L$20:L604,"&lt;&gt;")&lt;1901,19,COUNTIF($L$20:L604,"&lt;&gt;")&lt;2001,20,COUNTIF($L$20:L604,"&lt;&gt;")&lt;2101,21,COUNTIF($L$20:L604,"&lt;&gt;")&lt;2201,22,COUNTIF($L$20:L604,"&lt;&gt;")&lt;2301,23,COUNTIF($L$20:L604,"&lt;&gt;")&lt;2401,24,COUNTIF($L$20:L604,"&lt;&gt;")&lt;2501,25,COUNTIF($L$20:L604,"&lt;&gt;")&lt;2601,26,COUNTIF($L$20:L604,"&lt;&gt;")&lt;2701,27,COUNTIF($L$20:L604,"&lt;&gt;")&lt;2801,28,COUNTIF($L$20:L604,"&lt;&gt;")&lt;2901,29,COUNTIF($L$20:L604,"&lt;&gt;")&lt;3001,30),"")</f>
        <v/>
      </c>
      <c r="AM604" t="str">
        <f t="shared" si="45"/>
        <v/>
      </c>
      <c r="AN604" t="str">
        <f t="shared" si="49"/>
        <v/>
      </c>
      <c r="AP604" t="str">
        <f t="shared" si="48"/>
        <v/>
      </c>
      <c r="AQ604" t="str">
        <f>IF(AO604="","",COUNTIFS(AM604:$AM$3019,AO604))</f>
        <v/>
      </c>
    </row>
    <row r="605" spans="1:43" x14ac:dyDescent="0.25">
      <c r="A605" s="6" t="str">
        <f>IF(COUNT($A$20:A604)&lt;&gt;$B$4,IF(A604="","",A604+1),"")</f>
        <v/>
      </c>
      <c r="B605" s="3"/>
      <c r="C605" s="3"/>
      <c r="D605" s="122"/>
      <c r="E605" s="3"/>
      <c r="F605" s="3"/>
      <c r="G605" s="3"/>
      <c r="H605" s="3"/>
      <c r="I605" s="120"/>
      <c r="J605" s="3"/>
      <c r="K605" s="119" t="str" cm="1">
        <f t="array" ref="K605">IF(OR($J$14 = "A",$J$14 = "B",$J$14 = "C"),IF(I605="","",IF(LEN(I605)&gt;2,_xlfn.IFS(ISNUMBER(SEARCH("_",I605)),I605,ISNUMBER(SEARCH(", ",I605)),SUBSTITUTE(I605,", ","_"),ISNUMBER(SEARCH("/ ",I605)),SUBSTITUTE(I605,"/ ","_"),ISNUMBER(SEARCH(",",I605)),SUBSTITUTE(I605,",","_"),ISNUMBER(SEARCH("/",I605)),SUBSTITUTE(I605,"/","_"),ISNUMBER(SEARCH("",I605)),I605),I605)),IF(OR($J$14 = "J",$J$14 = "K"),"",IF(D605="","",IF(LEN(D605)&gt;2,_xlfn.IFS(ISNUMBER(SEARCH("_",D605)),D605,ISNUMBER(SEARCH(", ",D605)),SUBSTITUTE(D605,", ","_"),ISNUMBER(SEARCH("/ ",D605)),SUBSTITUTE(D605,"/ ","_"),ISNUMBER(SEARCH(",",D605)),SUBSTITUTE(D605,",","_"),ISNUMBER(SEARCH("/",D605)),SUBSTITUTE(D605,"/","_"),ISNUMBER(SEARCH("",D605)),D605),D605))))</f>
        <v/>
      </c>
      <c r="L605" s="1"/>
      <c r="M605" s="1" t="str">
        <f t="shared" si="46"/>
        <v/>
      </c>
      <c r="N605" s="94" t="str">
        <f>IF($L605="None","",IF(ISERROR(VLOOKUP($L605,Info!$B$4:$B$266,1,FALSE)),"",VLOOKUP($L605,Info!$B$4:$L$266,5,FALSE)))</f>
        <v/>
      </c>
      <c r="O605" s="94" t="str">
        <f>IF(K605="","",IF(AND($J$12&lt;&gt;"ABC",N605="3"),"BAC",IF(N605="3","ABC",IF($J$12&lt;&gt;"ABC",IF($J$10="Standard",VLOOKUP(K605,Info!$BE$4:$BF$481,2,FALSE),VLOOKUP(K605,Info!$BI$4:$BJ$482,2,FALSE)),IF($J$10="Standard",VLOOKUP(K605,Info!$AG$4:$AH$2994,2,FALSE),VLOOKUP(K605,Info!$AK$4:$AL$2997,2,FALSE))))))</f>
        <v/>
      </c>
      <c r="P605" s="94" t="str">
        <f>IF($L605="None","",IF(ISERROR(VLOOKUP($L605,Info!$B$4:$B$266,1,FALSE)),"",VLOOKUP($L605,Info!$B$4:$L$266,3,FALSE)))</f>
        <v/>
      </c>
      <c r="Q605" s="96" t="str">
        <f>IF($L605="None","",IF(ISERROR(VLOOKUP($L605,Info!$B$4:$B$266,1,FALSE)),"",VLOOKUP($L605,Info!$B$4:$L$266,4,FALSE)))</f>
        <v/>
      </c>
      <c r="R605" s="1"/>
      <c r="S605" s="6" t="str">
        <f t="shared" si="47"/>
        <v/>
      </c>
      <c r="T605" s="6" t="str">
        <f>IF($L605="None","",IF(ISERROR(VLOOKUP($L605,Info!$B$4:$B$266,1,FALSE)),"",VLOOKUP($L605,Info!$B$4:$L$266,11,FALSE)))</f>
        <v/>
      </c>
      <c r="U605" s="1"/>
      <c r="V605" s="1"/>
      <c r="W605" s="1"/>
      <c r="X605" s="1" t="str">
        <f>IF($L605="None","",IF(ISERROR(VLOOKUP($L605,Info!$B$4:$B$266,1,FALSE)),"",IF(OR(W605="Metallic Liquid Tight",W605="Non-Metallic Liquid Tight",W605="LSZH",W605="Greenfield"),VLOOKUP($L605,Info!$B$4:$L$266,7,FALSE),"N/A")))</f>
        <v/>
      </c>
      <c r="Y605" s="1"/>
      <c r="Z605" s="96" t="str">
        <f>IF($L605="None","",IF(ISERROR(VLOOKUP($L605,Info!$B$4:$B$266,1,FALSE)),"",VLOOKUP($L605,Info!$B$4:$L$266,9,FALSE)))</f>
        <v/>
      </c>
      <c r="AA605" s="96" t="str">
        <f>IF($L605="None","",IF(ISERROR(VLOOKUP($L605,Info!$B$4:$B$266,1,FALSE)),"",VLOOKUP($L605,Info!$B$4:$L$266,8,FALSE)))</f>
        <v/>
      </c>
      <c r="AB605" s="96" t="str">
        <f>IF($L605="None","",IF(ISERROR(VLOOKUP($L605,Info!$B$4:$B$266,1,FALSE)),"",VLOOKUP($L605,Info!$B$4:$L$266,10,FALSE)))</f>
        <v/>
      </c>
      <c r="AC605" s="1" t="str">
        <f>IF(W605="SO Cable","Black,White",IF(O605="","",IF(P605="","",IF($J$12&lt;&gt;"ABC",IF(P605&lt;="250",VLOOKUP(O605,Info!$AZ$4:$BB$22,3,FALSE),VLOOKUP(O605,Info!$AZ$23:$BB$39,3,FALSE)),IF(P605&lt;="250",VLOOKUP(O605,Info!$AO$4:$AQ$22,3,FALSE),VLOOKUP(O605,Info!$AO$23:$AP$39,3,FALSE))))))</f>
        <v/>
      </c>
      <c r="AD605" s="1"/>
      <c r="AE605" s="1" t="str">
        <f>IF($L605="None","",IF(ISERROR(VLOOKUP($L605,Info!$B$4:$B$266,1,FALSE)),"",VLOOKUP($L605,Info!$B$4:$L$266,4,FALSE)))</f>
        <v/>
      </c>
      <c r="AF605" s="1" t="str">
        <f>IF($L605="None","",IF(ISERROR(VLOOKUP($L605,Info!$B$4:$B$266,1,FALSE)),"",VLOOKUP($L605,Info!$B$4:$L$266,6,FALSE)))</f>
        <v/>
      </c>
      <c r="AG605" s="1"/>
      <c r="AH605" s="33" t="str" cm="1">
        <f t="array" ref="AH605">IF(AND(L605&lt;&gt;"",O605&lt;&gt;"",R605:S605&lt;&gt;"",W605:X605&lt;&gt;"",Z605:AA605&lt;&gt;"",AC605&lt;&gt;""),"Good","Bad")</f>
        <v>Bad</v>
      </c>
      <c r="AL605" t="str" cm="1">
        <f t="array" ref="AL605">IF(R605&gt;0,_xlfn.IFS(COUNTIF($L$20:L605,"&lt;&gt;")&lt;101,1,COUNTIF($L$20:L605,"&lt;&gt;")&lt;201,2,COUNTIF($L$20:L605,"&lt;&gt;")&lt;301,3,COUNTIF($L$20:L605,"&lt;&gt;")&lt;401,4,COUNTIF($L$20:L605,"&lt;&gt;")&lt;501,5,COUNTIF($L$20:L605,"&lt;&gt;")&lt;601,6,COUNTIF($L$20:L605,"&lt;&gt;")&lt;701,7,COUNTIF($L$20:L605,"&lt;&gt;")&lt;801,8,COUNTIF($L$20:L605,"&lt;&gt;")&lt;901,9,COUNTIF($L$20:L605,"&lt;&gt;")&lt;1001,10,COUNTIF($L$20:L605,"&lt;&gt;")&lt;1101,11,COUNTIF($L$20:L605,"&lt;&gt;")&lt;1201,12,COUNTIF($L$20:L605,"&lt;&gt;")&lt;1301,13,COUNTIF($L$20:L605,"&lt;&gt;")&lt;1401,14,COUNTIF($L$20:L605,"&lt;&gt;")&lt;1501,15,COUNTIF($L$20:L605,"&lt;&gt;")&lt;1601,16,COUNTIF($L$20:L605,"&lt;&gt;")&lt;1701,17,COUNTIF($L$20:L605,"&lt;&gt;")&lt;1801,18,COUNTIF($L$20:L605,"&lt;&gt;")&lt;1901,19,COUNTIF($L$20:L605,"&lt;&gt;")&lt;2001,20,COUNTIF($L$20:L605,"&lt;&gt;")&lt;2101,21,COUNTIF($L$20:L605,"&lt;&gt;")&lt;2201,22,COUNTIF($L$20:L605,"&lt;&gt;")&lt;2301,23,COUNTIF($L$20:L605,"&lt;&gt;")&lt;2401,24,COUNTIF($L$20:L605,"&lt;&gt;")&lt;2501,25,COUNTIF($L$20:L605,"&lt;&gt;")&lt;2601,26,COUNTIF($L$20:L605,"&lt;&gt;")&lt;2701,27,COUNTIF($L$20:L605,"&lt;&gt;")&lt;2801,28,COUNTIF($L$20:L605,"&lt;&gt;")&lt;2901,29,COUNTIF($L$20:L605,"&lt;&gt;")&lt;3001,30),"")</f>
        <v/>
      </c>
      <c r="AM605" t="str">
        <f t="shared" si="45"/>
        <v/>
      </c>
      <c r="AN605" t="str">
        <f t="shared" si="49"/>
        <v/>
      </c>
      <c r="AP605" t="str">
        <f t="shared" si="48"/>
        <v/>
      </c>
      <c r="AQ605" t="str">
        <f>IF(AO605="","",COUNTIFS(AM605:$AM$3019,AO605))</f>
        <v/>
      </c>
    </row>
    <row r="606" spans="1:43" x14ac:dyDescent="0.25">
      <c r="A606" s="6" t="str">
        <f>IF(COUNT($A$20:A605)&lt;&gt;$B$4,IF(A605="","",A605+1),"")</f>
        <v/>
      </c>
      <c r="B606" s="3"/>
      <c r="C606" s="3"/>
      <c r="D606" s="122"/>
      <c r="E606" s="3"/>
      <c r="F606" s="3"/>
      <c r="G606" s="3"/>
      <c r="H606" s="3"/>
      <c r="I606" s="120"/>
      <c r="J606" s="3"/>
      <c r="K606" s="119" t="str" cm="1">
        <f t="array" ref="K606">IF(OR($J$14 = "A",$J$14 = "B",$J$14 = "C"),IF(I606="","",IF(LEN(I606)&gt;2,_xlfn.IFS(ISNUMBER(SEARCH("_",I606)),I606,ISNUMBER(SEARCH(", ",I606)),SUBSTITUTE(I606,", ","_"),ISNUMBER(SEARCH("/ ",I606)),SUBSTITUTE(I606,"/ ","_"),ISNUMBER(SEARCH(",",I606)),SUBSTITUTE(I606,",","_"),ISNUMBER(SEARCH("/",I606)),SUBSTITUTE(I606,"/","_"),ISNUMBER(SEARCH("",I606)),I606),I606)),IF(OR($J$14 = "J",$J$14 = "K"),"",IF(D606="","",IF(LEN(D606)&gt;2,_xlfn.IFS(ISNUMBER(SEARCH("_",D606)),D606,ISNUMBER(SEARCH(", ",D606)),SUBSTITUTE(D606,", ","_"),ISNUMBER(SEARCH("/ ",D606)),SUBSTITUTE(D606,"/ ","_"),ISNUMBER(SEARCH(",",D606)),SUBSTITUTE(D606,",","_"),ISNUMBER(SEARCH("/",D606)),SUBSTITUTE(D606,"/","_"),ISNUMBER(SEARCH("",D606)),D606),D606))))</f>
        <v/>
      </c>
      <c r="L606" s="1"/>
      <c r="M606" s="1" t="str">
        <f t="shared" si="46"/>
        <v/>
      </c>
      <c r="N606" s="94" t="str">
        <f>IF($L606="None","",IF(ISERROR(VLOOKUP($L606,Info!$B$4:$B$266,1,FALSE)),"",VLOOKUP($L606,Info!$B$4:$L$266,5,FALSE)))</f>
        <v/>
      </c>
      <c r="O606" s="94" t="str">
        <f>IF(K606="","",IF(AND($J$12&lt;&gt;"ABC",N606="3"),"BAC",IF(N606="3","ABC",IF($J$12&lt;&gt;"ABC",IF($J$10="Standard",VLOOKUP(K606,Info!$BE$4:$BF$481,2,FALSE),VLOOKUP(K606,Info!$BI$4:$BJ$482,2,FALSE)),IF($J$10="Standard",VLOOKUP(K606,Info!$AG$4:$AH$2994,2,FALSE),VLOOKUP(K606,Info!$AK$4:$AL$2997,2,FALSE))))))</f>
        <v/>
      </c>
      <c r="P606" s="94" t="str">
        <f>IF($L606="None","",IF(ISERROR(VLOOKUP($L606,Info!$B$4:$B$266,1,FALSE)),"",VLOOKUP($L606,Info!$B$4:$L$266,3,FALSE)))</f>
        <v/>
      </c>
      <c r="Q606" s="96" t="str">
        <f>IF($L606="None","",IF(ISERROR(VLOOKUP($L606,Info!$B$4:$B$266,1,FALSE)),"",VLOOKUP($L606,Info!$B$4:$L$266,4,FALSE)))</f>
        <v/>
      </c>
      <c r="R606" s="1"/>
      <c r="S606" s="6" t="str">
        <f t="shared" si="47"/>
        <v/>
      </c>
      <c r="T606" s="6" t="str">
        <f>IF($L606="None","",IF(ISERROR(VLOOKUP($L606,Info!$B$4:$B$266,1,FALSE)),"",VLOOKUP($L606,Info!$B$4:$L$266,11,FALSE)))</f>
        <v/>
      </c>
      <c r="U606" s="1"/>
      <c r="V606" s="1"/>
      <c r="W606" s="1"/>
      <c r="X606" s="1" t="str">
        <f>IF($L606="None","",IF(ISERROR(VLOOKUP($L606,Info!$B$4:$B$266,1,FALSE)),"",IF(OR(W606="Metallic Liquid Tight",W606="Non-Metallic Liquid Tight",W606="LSZH",W606="Greenfield"),VLOOKUP($L606,Info!$B$4:$L$266,7,FALSE),"N/A")))</f>
        <v/>
      </c>
      <c r="Y606" s="1"/>
      <c r="Z606" s="96" t="str">
        <f>IF($L606="None","",IF(ISERROR(VLOOKUP($L606,Info!$B$4:$B$266,1,FALSE)),"",VLOOKUP($L606,Info!$B$4:$L$266,9,FALSE)))</f>
        <v/>
      </c>
      <c r="AA606" s="96" t="str">
        <f>IF($L606="None","",IF(ISERROR(VLOOKUP($L606,Info!$B$4:$B$266,1,FALSE)),"",VLOOKUP($L606,Info!$B$4:$L$266,8,FALSE)))</f>
        <v/>
      </c>
      <c r="AB606" s="96" t="str">
        <f>IF($L606="None","",IF(ISERROR(VLOOKUP($L606,Info!$B$4:$B$266,1,FALSE)),"",VLOOKUP($L606,Info!$B$4:$L$266,10,FALSE)))</f>
        <v/>
      </c>
      <c r="AC606" s="1" t="str">
        <f>IF(W606="SO Cable","Black,White",IF(O606="","",IF(P606="","",IF($J$12&lt;&gt;"ABC",IF(P606&lt;="250",VLOOKUP(O606,Info!$AZ$4:$BB$22,3,FALSE),VLOOKUP(O606,Info!$AZ$23:$BB$39,3,FALSE)),IF(P606&lt;="250",VLOOKUP(O606,Info!$AO$4:$AQ$22,3,FALSE),VLOOKUP(O606,Info!$AO$23:$AP$39,3,FALSE))))))</f>
        <v/>
      </c>
      <c r="AD606" s="1"/>
      <c r="AE606" s="1" t="str">
        <f>IF($L606="None","",IF(ISERROR(VLOOKUP($L606,Info!$B$4:$B$266,1,FALSE)),"",VLOOKUP($L606,Info!$B$4:$L$266,4,FALSE)))</f>
        <v/>
      </c>
      <c r="AF606" s="1" t="str">
        <f>IF($L606="None","",IF(ISERROR(VLOOKUP($L606,Info!$B$4:$B$266,1,FALSE)),"",VLOOKUP($L606,Info!$B$4:$L$266,6,FALSE)))</f>
        <v/>
      </c>
      <c r="AG606" s="1"/>
      <c r="AH606" s="33" t="str" cm="1">
        <f t="array" ref="AH606">IF(AND(L606&lt;&gt;"",O606&lt;&gt;"",R606:S606&lt;&gt;"",W606:X606&lt;&gt;"",Z606:AA606&lt;&gt;"",AC606&lt;&gt;""),"Good","Bad")</f>
        <v>Bad</v>
      </c>
      <c r="AL606" t="str" cm="1">
        <f t="array" ref="AL606">IF(R606&gt;0,_xlfn.IFS(COUNTIF($L$20:L606,"&lt;&gt;")&lt;101,1,COUNTIF($L$20:L606,"&lt;&gt;")&lt;201,2,COUNTIF($L$20:L606,"&lt;&gt;")&lt;301,3,COUNTIF($L$20:L606,"&lt;&gt;")&lt;401,4,COUNTIF($L$20:L606,"&lt;&gt;")&lt;501,5,COUNTIF($L$20:L606,"&lt;&gt;")&lt;601,6,COUNTIF($L$20:L606,"&lt;&gt;")&lt;701,7,COUNTIF($L$20:L606,"&lt;&gt;")&lt;801,8,COUNTIF($L$20:L606,"&lt;&gt;")&lt;901,9,COUNTIF($L$20:L606,"&lt;&gt;")&lt;1001,10,COUNTIF($L$20:L606,"&lt;&gt;")&lt;1101,11,COUNTIF($L$20:L606,"&lt;&gt;")&lt;1201,12,COUNTIF($L$20:L606,"&lt;&gt;")&lt;1301,13,COUNTIF($L$20:L606,"&lt;&gt;")&lt;1401,14,COUNTIF($L$20:L606,"&lt;&gt;")&lt;1501,15,COUNTIF($L$20:L606,"&lt;&gt;")&lt;1601,16,COUNTIF($L$20:L606,"&lt;&gt;")&lt;1701,17,COUNTIF($L$20:L606,"&lt;&gt;")&lt;1801,18,COUNTIF($L$20:L606,"&lt;&gt;")&lt;1901,19,COUNTIF($L$20:L606,"&lt;&gt;")&lt;2001,20,COUNTIF($L$20:L606,"&lt;&gt;")&lt;2101,21,COUNTIF($L$20:L606,"&lt;&gt;")&lt;2201,22,COUNTIF($L$20:L606,"&lt;&gt;")&lt;2301,23,COUNTIF($L$20:L606,"&lt;&gt;")&lt;2401,24,COUNTIF($L$20:L606,"&lt;&gt;")&lt;2501,25,COUNTIF($L$20:L606,"&lt;&gt;")&lt;2601,26,COUNTIF($L$20:L606,"&lt;&gt;")&lt;2701,27,COUNTIF($L$20:L606,"&lt;&gt;")&lt;2801,28,COUNTIF($L$20:L606,"&lt;&gt;")&lt;2901,29,COUNTIF($L$20:L606,"&lt;&gt;")&lt;3001,30),"")</f>
        <v/>
      </c>
      <c r="AM606" t="str">
        <f t="shared" si="45"/>
        <v/>
      </c>
      <c r="AN606" t="str">
        <f t="shared" si="49"/>
        <v/>
      </c>
      <c r="AP606" t="str">
        <f t="shared" si="48"/>
        <v/>
      </c>
      <c r="AQ606" t="str">
        <f>IF(AO606="","",COUNTIFS(AM606:$AM$3019,AO606))</f>
        <v/>
      </c>
    </row>
    <row r="607" spans="1:43" x14ac:dyDescent="0.25">
      <c r="A607" s="6" t="str">
        <f>IF(COUNT($A$20:A606)&lt;&gt;$B$4,IF(A606="","",A606+1),"")</f>
        <v/>
      </c>
      <c r="B607" s="3"/>
      <c r="C607" s="3"/>
      <c r="D607" s="122"/>
      <c r="E607" s="3"/>
      <c r="F607" s="3"/>
      <c r="G607" s="3"/>
      <c r="H607" s="3"/>
      <c r="I607" s="120"/>
      <c r="J607" s="3"/>
      <c r="K607" s="119" t="str" cm="1">
        <f t="array" ref="K607">IF(OR($J$14 = "A",$J$14 = "B",$J$14 = "C"),IF(I607="","",IF(LEN(I607)&gt;2,_xlfn.IFS(ISNUMBER(SEARCH("_",I607)),I607,ISNUMBER(SEARCH(", ",I607)),SUBSTITUTE(I607,", ","_"),ISNUMBER(SEARCH("/ ",I607)),SUBSTITUTE(I607,"/ ","_"),ISNUMBER(SEARCH(",",I607)),SUBSTITUTE(I607,",","_"),ISNUMBER(SEARCH("/",I607)),SUBSTITUTE(I607,"/","_"),ISNUMBER(SEARCH("",I607)),I607),I607)),IF(OR($J$14 = "J",$J$14 = "K"),"",IF(D607="","",IF(LEN(D607)&gt;2,_xlfn.IFS(ISNUMBER(SEARCH("_",D607)),D607,ISNUMBER(SEARCH(", ",D607)),SUBSTITUTE(D607,", ","_"),ISNUMBER(SEARCH("/ ",D607)),SUBSTITUTE(D607,"/ ","_"),ISNUMBER(SEARCH(",",D607)),SUBSTITUTE(D607,",","_"),ISNUMBER(SEARCH("/",D607)),SUBSTITUTE(D607,"/","_"),ISNUMBER(SEARCH("",D607)),D607),D607))))</f>
        <v/>
      </c>
      <c r="L607" s="1"/>
      <c r="M607" s="1" t="str">
        <f t="shared" si="46"/>
        <v/>
      </c>
      <c r="N607" s="94" t="str">
        <f>IF($L607="None","",IF(ISERROR(VLOOKUP($L607,Info!$B$4:$B$266,1,FALSE)),"",VLOOKUP($L607,Info!$B$4:$L$266,5,FALSE)))</f>
        <v/>
      </c>
      <c r="O607" s="94" t="str">
        <f>IF(K607="","",IF(AND($J$12&lt;&gt;"ABC",N607="3"),"BAC",IF(N607="3","ABC",IF($J$12&lt;&gt;"ABC",IF($J$10="Standard",VLOOKUP(K607,Info!$BE$4:$BF$481,2,FALSE),VLOOKUP(K607,Info!$BI$4:$BJ$482,2,FALSE)),IF($J$10="Standard",VLOOKUP(K607,Info!$AG$4:$AH$2994,2,FALSE),VLOOKUP(K607,Info!$AK$4:$AL$2997,2,FALSE))))))</f>
        <v/>
      </c>
      <c r="P607" s="94" t="str">
        <f>IF($L607="None","",IF(ISERROR(VLOOKUP($L607,Info!$B$4:$B$266,1,FALSE)),"",VLOOKUP($L607,Info!$B$4:$L$266,3,FALSE)))</f>
        <v/>
      </c>
      <c r="Q607" s="96" t="str">
        <f>IF($L607="None","",IF(ISERROR(VLOOKUP($L607,Info!$B$4:$B$266,1,FALSE)),"",VLOOKUP($L607,Info!$B$4:$L$266,4,FALSE)))</f>
        <v/>
      </c>
      <c r="R607" s="1"/>
      <c r="S607" s="6" t="str">
        <f t="shared" si="47"/>
        <v/>
      </c>
      <c r="T607" s="6" t="str">
        <f>IF($L607="None","",IF(ISERROR(VLOOKUP($L607,Info!$B$4:$B$266,1,FALSE)),"",VLOOKUP($L607,Info!$B$4:$L$266,11,FALSE)))</f>
        <v/>
      </c>
      <c r="U607" s="1"/>
      <c r="V607" s="1"/>
      <c r="W607" s="1"/>
      <c r="X607" s="1" t="str">
        <f>IF($L607="None","",IF(ISERROR(VLOOKUP($L607,Info!$B$4:$B$266,1,FALSE)),"",IF(OR(W607="Metallic Liquid Tight",W607="Non-Metallic Liquid Tight",W607="LSZH",W607="Greenfield"),VLOOKUP($L607,Info!$B$4:$L$266,7,FALSE),"N/A")))</f>
        <v/>
      </c>
      <c r="Y607" s="1"/>
      <c r="Z607" s="96" t="str">
        <f>IF($L607="None","",IF(ISERROR(VLOOKUP($L607,Info!$B$4:$B$266,1,FALSE)),"",VLOOKUP($L607,Info!$B$4:$L$266,9,FALSE)))</f>
        <v/>
      </c>
      <c r="AA607" s="96" t="str">
        <f>IF($L607="None","",IF(ISERROR(VLOOKUP($L607,Info!$B$4:$B$266,1,FALSE)),"",VLOOKUP($L607,Info!$B$4:$L$266,8,FALSE)))</f>
        <v/>
      </c>
      <c r="AB607" s="96" t="str">
        <f>IF($L607="None","",IF(ISERROR(VLOOKUP($L607,Info!$B$4:$B$266,1,FALSE)),"",VLOOKUP($L607,Info!$B$4:$L$266,10,FALSE)))</f>
        <v/>
      </c>
      <c r="AC607" s="1" t="str">
        <f>IF(W607="SO Cable","Black,White",IF(O607="","",IF(P607="","",IF($J$12&lt;&gt;"ABC",IF(P607&lt;="250",VLOOKUP(O607,Info!$AZ$4:$BB$22,3,FALSE),VLOOKUP(O607,Info!$AZ$23:$BB$39,3,FALSE)),IF(P607&lt;="250",VLOOKUP(O607,Info!$AO$4:$AQ$22,3,FALSE),VLOOKUP(O607,Info!$AO$23:$AP$39,3,FALSE))))))</f>
        <v/>
      </c>
      <c r="AD607" s="1"/>
      <c r="AE607" s="1" t="str">
        <f>IF($L607="None","",IF(ISERROR(VLOOKUP($L607,Info!$B$4:$B$266,1,FALSE)),"",VLOOKUP($L607,Info!$B$4:$L$266,4,FALSE)))</f>
        <v/>
      </c>
      <c r="AF607" s="1" t="str">
        <f>IF($L607="None","",IF(ISERROR(VLOOKUP($L607,Info!$B$4:$B$266,1,FALSE)),"",VLOOKUP($L607,Info!$B$4:$L$266,6,FALSE)))</f>
        <v/>
      </c>
      <c r="AG607" s="1"/>
      <c r="AH607" s="33" t="str" cm="1">
        <f t="array" ref="AH607">IF(AND(L607&lt;&gt;"",O607&lt;&gt;"",R607:S607&lt;&gt;"",W607:X607&lt;&gt;"",Z607:AA607&lt;&gt;"",AC607&lt;&gt;""),"Good","Bad")</f>
        <v>Bad</v>
      </c>
      <c r="AL607" t="str" cm="1">
        <f t="array" ref="AL607">IF(R607&gt;0,_xlfn.IFS(COUNTIF($L$20:L607,"&lt;&gt;")&lt;101,1,COUNTIF($L$20:L607,"&lt;&gt;")&lt;201,2,COUNTIF($L$20:L607,"&lt;&gt;")&lt;301,3,COUNTIF($L$20:L607,"&lt;&gt;")&lt;401,4,COUNTIF($L$20:L607,"&lt;&gt;")&lt;501,5,COUNTIF($L$20:L607,"&lt;&gt;")&lt;601,6,COUNTIF($L$20:L607,"&lt;&gt;")&lt;701,7,COUNTIF($L$20:L607,"&lt;&gt;")&lt;801,8,COUNTIF($L$20:L607,"&lt;&gt;")&lt;901,9,COUNTIF($L$20:L607,"&lt;&gt;")&lt;1001,10,COUNTIF($L$20:L607,"&lt;&gt;")&lt;1101,11,COUNTIF($L$20:L607,"&lt;&gt;")&lt;1201,12,COUNTIF($L$20:L607,"&lt;&gt;")&lt;1301,13,COUNTIF($L$20:L607,"&lt;&gt;")&lt;1401,14,COUNTIF($L$20:L607,"&lt;&gt;")&lt;1501,15,COUNTIF($L$20:L607,"&lt;&gt;")&lt;1601,16,COUNTIF($L$20:L607,"&lt;&gt;")&lt;1701,17,COUNTIF($L$20:L607,"&lt;&gt;")&lt;1801,18,COUNTIF($L$20:L607,"&lt;&gt;")&lt;1901,19,COUNTIF($L$20:L607,"&lt;&gt;")&lt;2001,20,COUNTIF($L$20:L607,"&lt;&gt;")&lt;2101,21,COUNTIF($L$20:L607,"&lt;&gt;")&lt;2201,22,COUNTIF($L$20:L607,"&lt;&gt;")&lt;2301,23,COUNTIF($L$20:L607,"&lt;&gt;")&lt;2401,24,COUNTIF($L$20:L607,"&lt;&gt;")&lt;2501,25,COUNTIF($L$20:L607,"&lt;&gt;")&lt;2601,26,COUNTIF($L$20:L607,"&lt;&gt;")&lt;2701,27,COUNTIF($L$20:L607,"&lt;&gt;")&lt;2801,28,COUNTIF($L$20:L607,"&lt;&gt;")&lt;2901,29,COUNTIF($L$20:L607,"&lt;&gt;")&lt;3001,30),"")</f>
        <v/>
      </c>
      <c r="AM607" t="str">
        <f t="shared" si="45"/>
        <v/>
      </c>
      <c r="AN607" t="str">
        <f t="shared" si="49"/>
        <v/>
      </c>
      <c r="AP607" t="str">
        <f t="shared" si="48"/>
        <v/>
      </c>
      <c r="AQ607" t="str">
        <f>IF(AO607="","",COUNTIFS(AM607:$AM$3019,AO607))</f>
        <v/>
      </c>
    </row>
    <row r="608" spans="1:43" x14ac:dyDescent="0.25">
      <c r="A608" s="6" t="str">
        <f>IF(COUNT($A$20:A607)&lt;&gt;$B$4,IF(A607="","",A607+1),"")</f>
        <v/>
      </c>
      <c r="B608" s="3"/>
      <c r="C608" s="3"/>
      <c r="D608" s="122"/>
      <c r="E608" s="3"/>
      <c r="F608" s="3"/>
      <c r="G608" s="3"/>
      <c r="H608" s="3"/>
      <c r="I608" s="120"/>
      <c r="J608" s="3"/>
      <c r="K608" s="119" t="str" cm="1">
        <f t="array" ref="K608">IF(OR($J$14 = "A",$J$14 = "B",$J$14 = "C"),IF(I608="","",IF(LEN(I608)&gt;2,_xlfn.IFS(ISNUMBER(SEARCH("_",I608)),I608,ISNUMBER(SEARCH(", ",I608)),SUBSTITUTE(I608,", ","_"),ISNUMBER(SEARCH("/ ",I608)),SUBSTITUTE(I608,"/ ","_"),ISNUMBER(SEARCH(",",I608)),SUBSTITUTE(I608,",","_"),ISNUMBER(SEARCH("/",I608)),SUBSTITUTE(I608,"/","_"),ISNUMBER(SEARCH("",I608)),I608),I608)),IF(OR($J$14 = "J",$J$14 = "K"),"",IF(D608="","",IF(LEN(D608)&gt;2,_xlfn.IFS(ISNUMBER(SEARCH("_",D608)),D608,ISNUMBER(SEARCH(", ",D608)),SUBSTITUTE(D608,", ","_"),ISNUMBER(SEARCH("/ ",D608)),SUBSTITUTE(D608,"/ ","_"),ISNUMBER(SEARCH(",",D608)),SUBSTITUTE(D608,",","_"),ISNUMBER(SEARCH("/",D608)),SUBSTITUTE(D608,"/","_"),ISNUMBER(SEARCH("",D608)),D608),D608))))</f>
        <v/>
      </c>
      <c r="L608" s="1"/>
      <c r="M608" s="1" t="str">
        <f t="shared" si="46"/>
        <v/>
      </c>
      <c r="N608" s="94" t="str">
        <f>IF($L608="None","",IF(ISERROR(VLOOKUP($L608,Info!$B$4:$B$266,1,FALSE)),"",VLOOKUP($L608,Info!$B$4:$L$266,5,FALSE)))</f>
        <v/>
      </c>
      <c r="O608" s="94" t="str">
        <f>IF(K608="","",IF(AND($J$12&lt;&gt;"ABC",N608="3"),"BAC",IF(N608="3","ABC",IF($J$12&lt;&gt;"ABC",IF($J$10="Standard",VLOOKUP(K608,Info!$BE$4:$BF$481,2,FALSE),VLOOKUP(K608,Info!$BI$4:$BJ$482,2,FALSE)),IF($J$10="Standard",VLOOKUP(K608,Info!$AG$4:$AH$2994,2,FALSE),VLOOKUP(K608,Info!$AK$4:$AL$2997,2,FALSE))))))</f>
        <v/>
      </c>
      <c r="P608" s="94" t="str">
        <f>IF($L608="None","",IF(ISERROR(VLOOKUP($L608,Info!$B$4:$B$266,1,FALSE)),"",VLOOKUP($L608,Info!$B$4:$L$266,3,FALSE)))</f>
        <v/>
      </c>
      <c r="Q608" s="96" t="str">
        <f>IF($L608="None","",IF(ISERROR(VLOOKUP($L608,Info!$B$4:$B$266,1,FALSE)),"",VLOOKUP($L608,Info!$B$4:$L$266,4,FALSE)))</f>
        <v/>
      </c>
      <c r="R608" s="1"/>
      <c r="S608" s="6" t="str">
        <f t="shared" si="47"/>
        <v/>
      </c>
      <c r="T608" s="6" t="str">
        <f>IF($L608="None","",IF(ISERROR(VLOOKUP($L608,Info!$B$4:$B$266,1,FALSE)),"",VLOOKUP($L608,Info!$B$4:$L$266,11,FALSE)))</f>
        <v/>
      </c>
      <c r="U608" s="1"/>
      <c r="V608" s="1"/>
      <c r="W608" s="1"/>
      <c r="X608" s="1" t="str">
        <f>IF($L608="None","",IF(ISERROR(VLOOKUP($L608,Info!$B$4:$B$266,1,FALSE)),"",IF(OR(W608="Metallic Liquid Tight",W608="Non-Metallic Liquid Tight",W608="LSZH",W608="Greenfield"),VLOOKUP($L608,Info!$B$4:$L$266,7,FALSE),"N/A")))</f>
        <v/>
      </c>
      <c r="Y608" s="1"/>
      <c r="Z608" s="96" t="str">
        <f>IF($L608="None","",IF(ISERROR(VLOOKUP($L608,Info!$B$4:$B$266,1,FALSE)),"",VLOOKUP($L608,Info!$B$4:$L$266,9,FALSE)))</f>
        <v/>
      </c>
      <c r="AA608" s="96" t="str">
        <f>IF($L608="None","",IF(ISERROR(VLOOKUP($L608,Info!$B$4:$B$266,1,FALSE)),"",VLOOKUP($L608,Info!$B$4:$L$266,8,FALSE)))</f>
        <v/>
      </c>
      <c r="AB608" s="96" t="str">
        <f>IF($L608="None","",IF(ISERROR(VLOOKUP($L608,Info!$B$4:$B$266,1,FALSE)),"",VLOOKUP($L608,Info!$B$4:$L$266,10,FALSE)))</f>
        <v/>
      </c>
      <c r="AC608" s="1" t="str">
        <f>IF(W608="SO Cable","Black,White",IF(O608="","",IF(P608="","",IF($J$12&lt;&gt;"ABC",IF(P608&lt;="250",VLOOKUP(O608,Info!$AZ$4:$BB$22,3,FALSE),VLOOKUP(O608,Info!$AZ$23:$BB$39,3,FALSE)),IF(P608&lt;="250",VLOOKUP(O608,Info!$AO$4:$AQ$22,3,FALSE),VLOOKUP(O608,Info!$AO$23:$AP$39,3,FALSE))))))</f>
        <v/>
      </c>
      <c r="AD608" s="1"/>
      <c r="AE608" s="1" t="str">
        <f>IF($L608="None","",IF(ISERROR(VLOOKUP($L608,Info!$B$4:$B$266,1,FALSE)),"",VLOOKUP($L608,Info!$B$4:$L$266,4,FALSE)))</f>
        <v/>
      </c>
      <c r="AF608" s="1" t="str">
        <f>IF($L608="None","",IF(ISERROR(VLOOKUP($L608,Info!$B$4:$B$266,1,FALSE)),"",VLOOKUP($L608,Info!$B$4:$L$266,6,FALSE)))</f>
        <v/>
      </c>
      <c r="AG608" s="1"/>
      <c r="AH608" s="33" t="str" cm="1">
        <f t="array" ref="AH608">IF(AND(L608&lt;&gt;"",O608&lt;&gt;"",R608:S608&lt;&gt;"",W608:X608&lt;&gt;"",Z608:AA608&lt;&gt;"",AC608&lt;&gt;""),"Good","Bad")</f>
        <v>Bad</v>
      </c>
      <c r="AL608" t="str" cm="1">
        <f t="array" ref="AL608">IF(R608&gt;0,_xlfn.IFS(COUNTIF($L$20:L608,"&lt;&gt;")&lt;101,1,COUNTIF($L$20:L608,"&lt;&gt;")&lt;201,2,COUNTIF($L$20:L608,"&lt;&gt;")&lt;301,3,COUNTIF($L$20:L608,"&lt;&gt;")&lt;401,4,COUNTIF($L$20:L608,"&lt;&gt;")&lt;501,5,COUNTIF($L$20:L608,"&lt;&gt;")&lt;601,6,COUNTIF($L$20:L608,"&lt;&gt;")&lt;701,7,COUNTIF($L$20:L608,"&lt;&gt;")&lt;801,8,COUNTIF($L$20:L608,"&lt;&gt;")&lt;901,9,COUNTIF($L$20:L608,"&lt;&gt;")&lt;1001,10,COUNTIF($L$20:L608,"&lt;&gt;")&lt;1101,11,COUNTIF($L$20:L608,"&lt;&gt;")&lt;1201,12,COUNTIF($L$20:L608,"&lt;&gt;")&lt;1301,13,COUNTIF($L$20:L608,"&lt;&gt;")&lt;1401,14,COUNTIF($L$20:L608,"&lt;&gt;")&lt;1501,15,COUNTIF($L$20:L608,"&lt;&gt;")&lt;1601,16,COUNTIF($L$20:L608,"&lt;&gt;")&lt;1701,17,COUNTIF($L$20:L608,"&lt;&gt;")&lt;1801,18,COUNTIF($L$20:L608,"&lt;&gt;")&lt;1901,19,COUNTIF($L$20:L608,"&lt;&gt;")&lt;2001,20,COUNTIF($L$20:L608,"&lt;&gt;")&lt;2101,21,COUNTIF($L$20:L608,"&lt;&gt;")&lt;2201,22,COUNTIF($L$20:L608,"&lt;&gt;")&lt;2301,23,COUNTIF($L$20:L608,"&lt;&gt;")&lt;2401,24,COUNTIF($L$20:L608,"&lt;&gt;")&lt;2501,25,COUNTIF($L$20:L608,"&lt;&gt;")&lt;2601,26,COUNTIF($L$20:L608,"&lt;&gt;")&lt;2701,27,COUNTIF($L$20:L608,"&lt;&gt;")&lt;2801,28,COUNTIF($L$20:L608,"&lt;&gt;")&lt;2901,29,COUNTIF($L$20:L608,"&lt;&gt;")&lt;3001,30),"")</f>
        <v/>
      </c>
      <c r="AM608" t="str">
        <f t="shared" si="45"/>
        <v/>
      </c>
      <c r="AN608" t="str">
        <f t="shared" si="49"/>
        <v/>
      </c>
      <c r="AP608" t="str">
        <f t="shared" si="48"/>
        <v/>
      </c>
      <c r="AQ608" t="str">
        <f>IF(AO608="","",COUNTIFS(AM608:$AM$3019,AO608))</f>
        <v/>
      </c>
    </row>
    <row r="609" spans="1:43" x14ac:dyDescent="0.25">
      <c r="A609" s="6" t="str">
        <f>IF(COUNT($A$20:A608)&lt;&gt;$B$4,IF(A608="","",A608+1),"")</f>
        <v/>
      </c>
      <c r="B609" s="3"/>
      <c r="C609" s="3"/>
      <c r="D609" s="122"/>
      <c r="E609" s="3"/>
      <c r="F609" s="3"/>
      <c r="G609" s="3"/>
      <c r="H609" s="3"/>
      <c r="I609" s="120"/>
      <c r="J609" s="3"/>
      <c r="K609" s="119" t="str" cm="1">
        <f t="array" ref="K609">IF(OR($J$14 = "A",$J$14 = "B",$J$14 = "C"),IF(I609="","",IF(LEN(I609)&gt;2,_xlfn.IFS(ISNUMBER(SEARCH("_",I609)),I609,ISNUMBER(SEARCH(", ",I609)),SUBSTITUTE(I609,", ","_"),ISNUMBER(SEARCH("/ ",I609)),SUBSTITUTE(I609,"/ ","_"),ISNUMBER(SEARCH(",",I609)),SUBSTITUTE(I609,",","_"),ISNUMBER(SEARCH("/",I609)),SUBSTITUTE(I609,"/","_"),ISNUMBER(SEARCH("",I609)),I609),I609)),IF(OR($J$14 = "J",$J$14 = "K"),"",IF(D609="","",IF(LEN(D609)&gt;2,_xlfn.IFS(ISNUMBER(SEARCH("_",D609)),D609,ISNUMBER(SEARCH(", ",D609)),SUBSTITUTE(D609,", ","_"),ISNUMBER(SEARCH("/ ",D609)),SUBSTITUTE(D609,"/ ","_"),ISNUMBER(SEARCH(",",D609)),SUBSTITUTE(D609,",","_"),ISNUMBER(SEARCH("/",D609)),SUBSTITUTE(D609,"/","_"),ISNUMBER(SEARCH("",D609)),D609),D609))))</f>
        <v/>
      </c>
      <c r="L609" s="1"/>
      <c r="M609" s="1" t="str">
        <f t="shared" si="46"/>
        <v/>
      </c>
      <c r="N609" s="94" t="str">
        <f>IF($L609="None","",IF(ISERROR(VLOOKUP($L609,Info!$B$4:$B$266,1,FALSE)),"",VLOOKUP($L609,Info!$B$4:$L$266,5,FALSE)))</f>
        <v/>
      </c>
      <c r="O609" s="94" t="str">
        <f>IF(K609="","",IF(AND($J$12&lt;&gt;"ABC",N609="3"),"BAC",IF(N609="3","ABC",IF($J$12&lt;&gt;"ABC",IF($J$10="Standard",VLOOKUP(K609,Info!$BE$4:$BF$481,2,FALSE),VLOOKUP(K609,Info!$BI$4:$BJ$482,2,FALSE)),IF($J$10="Standard",VLOOKUP(K609,Info!$AG$4:$AH$2994,2,FALSE),VLOOKUP(K609,Info!$AK$4:$AL$2997,2,FALSE))))))</f>
        <v/>
      </c>
      <c r="P609" s="94" t="str">
        <f>IF($L609="None","",IF(ISERROR(VLOOKUP($L609,Info!$B$4:$B$266,1,FALSE)),"",VLOOKUP($L609,Info!$B$4:$L$266,3,FALSE)))</f>
        <v/>
      </c>
      <c r="Q609" s="96" t="str">
        <f>IF($L609="None","",IF(ISERROR(VLOOKUP($L609,Info!$B$4:$B$266,1,FALSE)),"",VLOOKUP($L609,Info!$B$4:$L$266,4,FALSE)))</f>
        <v/>
      </c>
      <c r="R609" s="1"/>
      <c r="S609" s="6" t="str">
        <f t="shared" si="47"/>
        <v/>
      </c>
      <c r="T609" s="6" t="str">
        <f>IF($L609="None","",IF(ISERROR(VLOOKUP($L609,Info!$B$4:$B$266,1,FALSE)),"",VLOOKUP($L609,Info!$B$4:$L$266,11,FALSE)))</f>
        <v/>
      </c>
      <c r="U609" s="1"/>
      <c r="V609" s="1"/>
      <c r="W609" s="1"/>
      <c r="X609" s="1" t="str">
        <f>IF($L609="None","",IF(ISERROR(VLOOKUP($L609,Info!$B$4:$B$266,1,FALSE)),"",IF(OR(W609="Metallic Liquid Tight",W609="Non-Metallic Liquid Tight",W609="LSZH",W609="Greenfield"),VLOOKUP($L609,Info!$B$4:$L$266,7,FALSE),"N/A")))</f>
        <v/>
      </c>
      <c r="Y609" s="1"/>
      <c r="Z609" s="96" t="str">
        <f>IF($L609="None","",IF(ISERROR(VLOOKUP($L609,Info!$B$4:$B$266,1,FALSE)),"",VLOOKUP($L609,Info!$B$4:$L$266,9,FALSE)))</f>
        <v/>
      </c>
      <c r="AA609" s="96" t="str">
        <f>IF($L609="None","",IF(ISERROR(VLOOKUP($L609,Info!$B$4:$B$266,1,FALSE)),"",VLOOKUP($L609,Info!$B$4:$L$266,8,FALSE)))</f>
        <v/>
      </c>
      <c r="AB609" s="96" t="str">
        <f>IF($L609="None","",IF(ISERROR(VLOOKUP($L609,Info!$B$4:$B$266,1,FALSE)),"",VLOOKUP($L609,Info!$B$4:$L$266,10,FALSE)))</f>
        <v/>
      </c>
      <c r="AC609" s="1" t="str">
        <f>IF(W609="SO Cable","Black,White",IF(O609="","",IF(P609="","",IF($J$12&lt;&gt;"ABC",IF(P609&lt;="250",VLOOKUP(O609,Info!$AZ$4:$BB$22,3,FALSE),VLOOKUP(O609,Info!$AZ$23:$BB$39,3,FALSE)),IF(P609&lt;="250",VLOOKUP(O609,Info!$AO$4:$AQ$22,3,FALSE),VLOOKUP(O609,Info!$AO$23:$AP$39,3,FALSE))))))</f>
        <v/>
      </c>
      <c r="AD609" s="1"/>
      <c r="AE609" s="1" t="str">
        <f>IF($L609="None","",IF(ISERROR(VLOOKUP($L609,Info!$B$4:$B$266,1,FALSE)),"",VLOOKUP($L609,Info!$B$4:$L$266,4,FALSE)))</f>
        <v/>
      </c>
      <c r="AF609" s="1" t="str">
        <f>IF($L609="None","",IF(ISERROR(VLOOKUP($L609,Info!$B$4:$B$266,1,FALSE)),"",VLOOKUP($L609,Info!$B$4:$L$266,6,FALSE)))</f>
        <v/>
      </c>
      <c r="AG609" s="1"/>
      <c r="AH609" s="33" t="str" cm="1">
        <f t="array" ref="AH609">IF(AND(L609&lt;&gt;"",O609&lt;&gt;"",R609:S609&lt;&gt;"",W609:X609&lt;&gt;"",Z609:AA609&lt;&gt;"",AC609&lt;&gt;""),"Good","Bad")</f>
        <v>Bad</v>
      </c>
      <c r="AL609" t="str" cm="1">
        <f t="array" ref="AL609">IF(R609&gt;0,_xlfn.IFS(COUNTIF($L$20:L609,"&lt;&gt;")&lt;101,1,COUNTIF($L$20:L609,"&lt;&gt;")&lt;201,2,COUNTIF($L$20:L609,"&lt;&gt;")&lt;301,3,COUNTIF($L$20:L609,"&lt;&gt;")&lt;401,4,COUNTIF($L$20:L609,"&lt;&gt;")&lt;501,5,COUNTIF($L$20:L609,"&lt;&gt;")&lt;601,6,COUNTIF($L$20:L609,"&lt;&gt;")&lt;701,7,COUNTIF($L$20:L609,"&lt;&gt;")&lt;801,8,COUNTIF($L$20:L609,"&lt;&gt;")&lt;901,9,COUNTIF($L$20:L609,"&lt;&gt;")&lt;1001,10,COUNTIF($L$20:L609,"&lt;&gt;")&lt;1101,11,COUNTIF($L$20:L609,"&lt;&gt;")&lt;1201,12,COUNTIF($L$20:L609,"&lt;&gt;")&lt;1301,13,COUNTIF($L$20:L609,"&lt;&gt;")&lt;1401,14,COUNTIF($L$20:L609,"&lt;&gt;")&lt;1501,15,COUNTIF($L$20:L609,"&lt;&gt;")&lt;1601,16,COUNTIF($L$20:L609,"&lt;&gt;")&lt;1701,17,COUNTIF($L$20:L609,"&lt;&gt;")&lt;1801,18,COUNTIF($L$20:L609,"&lt;&gt;")&lt;1901,19,COUNTIF($L$20:L609,"&lt;&gt;")&lt;2001,20,COUNTIF($L$20:L609,"&lt;&gt;")&lt;2101,21,COUNTIF($L$20:L609,"&lt;&gt;")&lt;2201,22,COUNTIF($L$20:L609,"&lt;&gt;")&lt;2301,23,COUNTIF($L$20:L609,"&lt;&gt;")&lt;2401,24,COUNTIF($L$20:L609,"&lt;&gt;")&lt;2501,25,COUNTIF($L$20:L609,"&lt;&gt;")&lt;2601,26,COUNTIF($L$20:L609,"&lt;&gt;")&lt;2701,27,COUNTIF($L$20:L609,"&lt;&gt;")&lt;2801,28,COUNTIF($L$20:L609,"&lt;&gt;")&lt;2901,29,COUNTIF($L$20:L609,"&lt;&gt;")&lt;3001,30),"")</f>
        <v/>
      </c>
      <c r="AM609" t="str">
        <f t="shared" si="45"/>
        <v/>
      </c>
      <c r="AN609" t="str">
        <f t="shared" si="49"/>
        <v/>
      </c>
      <c r="AP609" t="str">
        <f t="shared" si="48"/>
        <v/>
      </c>
      <c r="AQ609" t="str">
        <f>IF(AO609="","",COUNTIFS(AM609:$AM$3019,AO609))</f>
        <v/>
      </c>
    </row>
    <row r="610" spans="1:43" x14ac:dyDescent="0.25">
      <c r="A610" s="6" t="str">
        <f>IF(COUNT($A$20:A609)&lt;&gt;$B$4,IF(A609="","",A609+1),"")</f>
        <v/>
      </c>
      <c r="B610" s="3"/>
      <c r="C610" s="3"/>
      <c r="D610" s="122"/>
      <c r="E610" s="3"/>
      <c r="F610" s="3"/>
      <c r="G610" s="3"/>
      <c r="H610" s="3"/>
      <c r="I610" s="120"/>
      <c r="J610" s="3"/>
      <c r="K610" s="119" t="str" cm="1">
        <f t="array" ref="K610">IF(OR($J$14 = "A",$J$14 = "B",$J$14 = "C"),IF(I610="","",IF(LEN(I610)&gt;2,_xlfn.IFS(ISNUMBER(SEARCH("_",I610)),I610,ISNUMBER(SEARCH(", ",I610)),SUBSTITUTE(I610,", ","_"),ISNUMBER(SEARCH("/ ",I610)),SUBSTITUTE(I610,"/ ","_"),ISNUMBER(SEARCH(",",I610)),SUBSTITUTE(I610,",","_"),ISNUMBER(SEARCH("/",I610)),SUBSTITUTE(I610,"/","_"),ISNUMBER(SEARCH("",I610)),I610),I610)),IF(OR($J$14 = "J",$J$14 = "K"),"",IF(D610="","",IF(LEN(D610)&gt;2,_xlfn.IFS(ISNUMBER(SEARCH("_",D610)),D610,ISNUMBER(SEARCH(", ",D610)),SUBSTITUTE(D610,", ","_"),ISNUMBER(SEARCH("/ ",D610)),SUBSTITUTE(D610,"/ ","_"),ISNUMBER(SEARCH(",",D610)),SUBSTITUTE(D610,",","_"),ISNUMBER(SEARCH("/",D610)),SUBSTITUTE(D610,"/","_"),ISNUMBER(SEARCH("",D610)),D610),D610))))</f>
        <v/>
      </c>
      <c r="L610" s="1"/>
      <c r="M610" s="1" t="str">
        <f t="shared" si="46"/>
        <v/>
      </c>
      <c r="N610" s="94" t="str">
        <f>IF($L610="None","",IF(ISERROR(VLOOKUP($L610,Info!$B$4:$B$266,1,FALSE)),"",VLOOKUP($L610,Info!$B$4:$L$266,5,FALSE)))</f>
        <v/>
      </c>
      <c r="O610" s="94" t="str">
        <f>IF(K610="","",IF(AND($J$12&lt;&gt;"ABC",N610="3"),"BAC",IF(N610="3","ABC",IF($J$12&lt;&gt;"ABC",IF($J$10="Standard",VLOOKUP(K610,Info!$BE$4:$BF$481,2,FALSE),VLOOKUP(K610,Info!$BI$4:$BJ$482,2,FALSE)),IF($J$10="Standard",VLOOKUP(K610,Info!$AG$4:$AH$2994,2,FALSE),VLOOKUP(K610,Info!$AK$4:$AL$2997,2,FALSE))))))</f>
        <v/>
      </c>
      <c r="P610" s="94" t="str">
        <f>IF($L610="None","",IF(ISERROR(VLOOKUP($L610,Info!$B$4:$B$266,1,FALSE)),"",VLOOKUP($L610,Info!$B$4:$L$266,3,FALSE)))</f>
        <v/>
      </c>
      <c r="Q610" s="96" t="str">
        <f>IF($L610="None","",IF(ISERROR(VLOOKUP($L610,Info!$B$4:$B$266,1,FALSE)),"",VLOOKUP($L610,Info!$B$4:$L$266,4,FALSE)))</f>
        <v/>
      </c>
      <c r="R610" s="1"/>
      <c r="S610" s="6" t="str">
        <f t="shared" si="47"/>
        <v/>
      </c>
      <c r="T610" s="6" t="str">
        <f>IF($L610="None","",IF(ISERROR(VLOOKUP($L610,Info!$B$4:$B$266,1,FALSE)),"",VLOOKUP($L610,Info!$B$4:$L$266,11,FALSE)))</f>
        <v/>
      </c>
      <c r="U610" s="1"/>
      <c r="V610" s="1"/>
      <c r="W610" s="1"/>
      <c r="X610" s="1" t="str">
        <f>IF($L610="None","",IF(ISERROR(VLOOKUP($L610,Info!$B$4:$B$266,1,FALSE)),"",IF(OR(W610="Metallic Liquid Tight",W610="Non-Metallic Liquid Tight",W610="LSZH",W610="Greenfield"),VLOOKUP($L610,Info!$B$4:$L$266,7,FALSE),"N/A")))</f>
        <v/>
      </c>
      <c r="Y610" s="1"/>
      <c r="Z610" s="96" t="str">
        <f>IF($L610="None","",IF(ISERROR(VLOOKUP($L610,Info!$B$4:$B$266,1,FALSE)),"",VLOOKUP($L610,Info!$B$4:$L$266,9,FALSE)))</f>
        <v/>
      </c>
      <c r="AA610" s="96" t="str">
        <f>IF($L610="None","",IF(ISERROR(VLOOKUP($L610,Info!$B$4:$B$266,1,FALSE)),"",VLOOKUP($L610,Info!$B$4:$L$266,8,FALSE)))</f>
        <v/>
      </c>
      <c r="AB610" s="96" t="str">
        <f>IF($L610="None","",IF(ISERROR(VLOOKUP($L610,Info!$B$4:$B$266,1,FALSE)),"",VLOOKUP($L610,Info!$B$4:$L$266,10,FALSE)))</f>
        <v/>
      </c>
      <c r="AC610" s="1" t="str">
        <f>IF(W610="SO Cable","Black,White",IF(O610="","",IF(P610="","",IF($J$12&lt;&gt;"ABC",IF(P610&lt;="250",VLOOKUP(O610,Info!$AZ$4:$BB$22,3,FALSE),VLOOKUP(O610,Info!$AZ$23:$BB$39,3,FALSE)),IF(P610&lt;="250",VLOOKUP(O610,Info!$AO$4:$AQ$22,3,FALSE),VLOOKUP(O610,Info!$AO$23:$AP$39,3,FALSE))))))</f>
        <v/>
      </c>
      <c r="AD610" s="1"/>
      <c r="AE610" s="1" t="str">
        <f>IF($L610="None","",IF(ISERROR(VLOOKUP($L610,Info!$B$4:$B$266,1,FALSE)),"",VLOOKUP($L610,Info!$B$4:$L$266,4,FALSE)))</f>
        <v/>
      </c>
      <c r="AF610" s="1" t="str">
        <f>IF($L610="None","",IF(ISERROR(VLOOKUP($L610,Info!$B$4:$B$266,1,FALSE)),"",VLOOKUP($L610,Info!$B$4:$L$266,6,FALSE)))</f>
        <v/>
      </c>
      <c r="AG610" s="1"/>
      <c r="AH610" s="33" t="str" cm="1">
        <f t="array" ref="AH610">IF(AND(L610&lt;&gt;"",O610&lt;&gt;"",R610:S610&lt;&gt;"",W610:X610&lt;&gt;"",Z610:AA610&lt;&gt;"",AC610&lt;&gt;""),"Good","Bad")</f>
        <v>Bad</v>
      </c>
      <c r="AL610" t="str" cm="1">
        <f t="array" ref="AL610">IF(R610&gt;0,_xlfn.IFS(COUNTIF($L$20:L610,"&lt;&gt;")&lt;101,1,COUNTIF($L$20:L610,"&lt;&gt;")&lt;201,2,COUNTIF($L$20:L610,"&lt;&gt;")&lt;301,3,COUNTIF($L$20:L610,"&lt;&gt;")&lt;401,4,COUNTIF($L$20:L610,"&lt;&gt;")&lt;501,5,COUNTIF($L$20:L610,"&lt;&gt;")&lt;601,6,COUNTIF($L$20:L610,"&lt;&gt;")&lt;701,7,COUNTIF($L$20:L610,"&lt;&gt;")&lt;801,8,COUNTIF($L$20:L610,"&lt;&gt;")&lt;901,9,COUNTIF($L$20:L610,"&lt;&gt;")&lt;1001,10,COUNTIF($L$20:L610,"&lt;&gt;")&lt;1101,11,COUNTIF($L$20:L610,"&lt;&gt;")&lt;1201,12,COUNTIF($L$20:L610,"&lt;&gt;")&lt;1301,13,COUNTIF($L$20:L610,"&lt;&gt;")&lt;1401,14,COUNTIF($L$20:L610,"&lt;&gt;")&lt;1501,15,COUNTIF($L$20:L610,"&lt;&gt;")&lt;1601,16,COUNTIF($L$20:L610,"&lt;&gt;")&lt;1701,17,COUNTIF($L$20:L610,"&lt;&gt;")&lt;1801,18,COUNTIF($L$20:L610,"&lt;&gt;")&lt;1901,19,COUNTIF($L$20:L610,"&lt;&gt;")&lt;2001,20,COUNTIF($L$20:L610,"&lt;&gt;")&lt;2101,21,COUNTIF($L$20:L610,"&lt;&gt;")&lt;2201,22,COUNTIF($L$20:L610,"&lt;&gt;")&lt;2301,23,COUNTIF($L$20:L610,"&lt;&gt;")&lt;2401,24,COUNTIF($L$20:L610,"&lt;&gt;")&lt;2501,25,COUNTIF($L$20:L610,"&lt;&gt;")&lt;2601,26,COUNTIF($L$20:L610,"&lt;&gt;")&lt;2701,27,COUNTIF($L$20:L610,"&lt;&gt;")&lt;2801,28,COUNTIF($L$20:L610,"&lt;&gt;")&lt;2901,29,COUNTIF($L$20:L610,"&lt;&gt;")&lt;3001,30),"")</f>
        <v/>
      </c>
      <c r="AM610" t="str">
        <f t="shared" si="45"/>
        <v/>
      </c>
      <c r="AN610" t="str">
        <f t="shared" si="49"/>
        <v/>
      </c>
      <c r="AP610" t="str">
        <f t="shared" si="48"/>
        <v/>
      </c>
      <c r="AQ610" t="str">
        <f>IF(AO610="","",COUNTIFS(AM610:$AM$3019,AO610))</f>
        <v/>
      </c>
    </row>
    <row r="611" spans="1:43" x14ac:dyDescent="0.25">
      <c r="A611" s="6" t="str">
        <f>IF(COUNT($A$20:A610)&lt;&gt;$B$4,IF(A610="","",A610+1),"")</f>
        <v/>
      </c>
      <c r="B611" s="3"/>
      <c r="C611" s="3"/>
      <c r="D611" s="122"/>
      <c r="E611" s="3"/>
      <c r="F611" s="3"/>
      <c r="G611" s="3"/>
      <c r="H611" s="3"/>
      <c r="I611" s="120"/>
      <c r="J611" s="3"/>
      <c r="K611" s="119" t="str" cm="1">
        <f t="array" ref="K611">IF(OR($J$14 = "A",$J$14 = "B",$J$14 = "C"),IF(I611="","",IF(LEN(I611)&gt;2,_xlfn.IFS(ISNUMBER(SEARCH("_",I611)),I611,ISNUMBER(SEARCH(", ",I611)),SUBSTITUTE(I611,", ","_"),ISNUMBER(SEARCH("/ ",I611)),SUBSTITUTE(I611,"/ ","_"),ISNUMBER(SEARCH(",",I611)),SUBSTITUTE(I611,",","_"),ISNUMBER(SEARCH("/",I611)),SUBSTITUTE(I611,"/","_"),ISNUMBER(SEARCH("",I611)),I611),I611)),IF(OR($J$14 = "J",$J$14 = "K"),"",IF(D611="","",IF(LEN(D611)&gt;2,_xlfn.IFS(ISNUMBER(SEARCH("_",D611)),D611,ISNUMBER(SEARCH(", ",D611)),SUBSTITUTE(D611,", ","_"),ISNUMBER(SEARCH("/ ",D611)),SUBSTITUTE(D611,"/ ","_"),ISNUMBER(SEARCH(",",D611)),SUBSTITUTE(D611,",","_"),ISNUMBER(SEARCH("/",D611)),SUBSTITUTE(D611,"/","_"),ISNUMBER(SEARCH("",D611)),D611),D611))))</f>
        <v/>
      </c>
      <c r="L611" s="1"/>
      <c r="M611" s="1" t="str">
        <f t="shared" si="46"/>
        <v/>
      </c>
      <c r="N611" s="94" t="str">
        <f>IF($L611="None","",IF(ISERROR(VLOOKUP($L611,Info!$B$4:$B$266,1,FALSE)),"",VLOOKUP($L611,Info!$B$4:$L$266,5,FALSE)))</f>
        <v/>
      </c>
      <c r="O611" s="94" t="str">
        <f>IF(K611="","",IF(AND($J$12&lt;&gt;"ABC",N611="3"),"BAC",IF(N611="3","ABC",IF($J$12&lt;&gt;"ABC",IF($J$10="Standard",VLOOKUP(K611,Info!$BE$4:$BF$481,2,FALSE),VLOOKUP(K611,Info!$BI$4:$BJ$482,2,FALSE)),IF($J$10="Standard",VLOOKUP(K611,Info!$AG$4:$AH$2994,2,FALSE),VLOOKUP(K611,Info!$AK$4:$AL$2997,2,FALSE))))))</f>
        <v/>
      </c>
      <c r="P611" s="94" t="str">
        <f>IF($L611="None","",IF(ISERROR(VLOOKUP($L611,Info!$B$4:$B$266,1,FALSE)),"",VLOOKUP($L611,Info!$B$4:$L$266,3,FALSE)))</f>
        <v/>
      </c>
      <c r="Q611" s="96" t="str">
        <f>IF($L611="None","",IF(ISERROR(VLOOKUP($L611,Info!$B$4:$B$266,1,FALSE)),"",VLOOKUP($L611,Info!$B$4:$L$266,4,FALSE)))</f>
        <v/>
      </c>
      <c r="R611" s="1"/>
      <c r="S611" s="6" t="str">
        <f t="shared" si="47"/>
        <v/>
      </c>
      <c r="T611" s="6" t="str">
        <f>IF($L611="None","",IF(ISERROR(VLOOKUP($L611,Info!$B$4:$B$266,1,FALSE)),"",VLOOKUP($L611,Info!$B$4:$L$266,11,FALSE)))</f>
        <v/>
      </c>
      <c r="U611" s="1"/>
      <c r="V611" s="1"/>
      <c r="W611" s="1"/>
      <c r="X611" s="1" t="str">
        <f>IF($L611="None","",IF(ISERROR(VLOOKUP($L611,Info!$B$4:$B$266,1,FALSE)),"",IF(OR(W611="Metallic Liquid Tight",W611="Non-Metallic Liquid Tight",W611="LSZH",W611="Greenfield"),VLOOKUP($L611,Info!$B$4:$L$266,7,FALSE),"N/A")))</f>
        <v/>
      </c>
      <c r="Y611" s="1"/>
      <c r="Z611" s="96" t="str">
        <f>IF($L611="None","",IF(ISERROR(VLOOKUP($L611,Info!$B$4:$B$266,1,FALSE)),"",VLOOKUP($L611,Info!$B$4:$L$266,9,FALSE)))</f>
        <v/>
      </c>
      <c r="AA611" s="96" t="str">
        <f>IF($L611="None","",IF(ISERROR(VLOOKUP($L611,Info!$B$4:$B$266,1,FALSE)),"",VLOOKUP($L611,Info!$B$4:$L$266,8,FALSE)))</f>
        <v/>
      </c>
      <c r="AB611" s="96" t="str">
        <f>IF($L611="None","",IF(ISERROR(VLOOKUP($L611,Info!$B$4:$B$266,1,FALSE)),"",VLOOKUP($L611,Info!$B$4:$L$266,10,FALSE)))</f>
        <v/>
      </c>
      <c r="AC611" s="1" t="str">
        <f>IF(W611="SO Cable","Black,White",IF(O611="","",IF(P611="","",IF($J$12&lt;&gt;"ABC",IF(P611&lt;="250",VLOOKUP(O611,Info!$AZ$4:$BB$22,3,FALSE),VLOOKUP(O611,Info!$AZ$23:$BB$39,3,FALSE)),IF(P611&lt;="250",VLOOKUP(O611,Info!$AO$4:$AQ$22,3,FALSE),VLOOKUP(O611,Info!$AO$23:$AP$39,3,FALSE))))))</f>
        <v/>
      </c>
      <c r="AD611" s="1"/>
      <c r="AE611" s="1" t="str">
        <f>IF($L611="None","",IF(ISERROR(VLOOKUP($L611,Info!$B$4:$B$266,1,FALSE)),"",VLOOKUP($L611,Info!$B$4:$L$266,4,FALSE)))</f>
        <v/>
      </c>
      <c r="AF611" s="1" t="str">
        <f>IF($L611="None","",IF(ISERROR(VLOOKUP($L611,Info!$B$4:$B$266,1,FALSE)),"",VLOOKUP($L611,Info!$B$4:$L$266,6,FALSE)))</f>
        <v/>
      </c>
      <c r="AG611" s="1"/>
      <c r="AH611" s="33" t="str" cm="1">
        <f t="array" ref="AH611">IF(AND(L611&lt;&gt;"",O611&lt;&gt;"",R611:S611&lt;&gt;"",W611:X611&lt;&gt;"",Z611:AA611&lt;&gt;"",AC611&lt;&gt;""),"Good","Bad")</f>
        <v>Bad</v>
      </c>
      <c r="AL611" t="str" cm="1">
        <f t="array" ref="AL611">IF(R611&gt;0,_xlfn.IFS(COUNTIF($L$20:L611,"&lt;&gt;")&lt;101,1,COUNTIF($L$20:L611,"&lt;&gt;")&lt;201,2,COUNTIF($L$20:L611,"&lt;&gt;")&lt;301,3,COUNTIF($L$20:L611,"&lt;&gt;")&lt;401,4,COUNTIF($L$20:L611,"&lt;&gt;")&lt;501,5,COUNTIF($L$20:L611,"&lt;&gt;")&lt;601,6,COUNTIF($L$20:L611,"&lt;&gt;")&lt;701,7,COUNTIF($L$20:L611,"&lt;&gt;")&lt;801,8,COUNTIF($L$20:L611,"&lt;&gt;")&lt;901,9,COUNTIF($L$20:L611,"&lt;&gt;")&lt;1001,10,COUNTIF($L$20:L611,"&lt;&gt;")&lt;1101,11,COUNTIF($L$20:L611,"&lt;&gt;")&lt;1201,12,COUNTIF($L$20:L611,"&lt;&gt;")&lt;1301,13,COUNTIF($L$20:L611,"&lt;&gt;")&lt;1401,14,COUNTIF($L$20:L611,"&lt;&gt;")&lt;1501,15,COUNTIF($L$20:L611,"&lt;&gt;")&lt;1601,16,COUNTIF($L$20:L611,"&lt;&gt;")&lt;1701,17,COUNTIF($L$20:L611,"&lt;&gt;")&lt;1801,18,COUNTIF($L$20:L611,"&lt;&gt;")&lt;1901,19,COUNTIF($L$20:L611,"&lt;&gt;")&lt;2001,20,COUNTIF($L$20:L611,"&lt;&gt;")&lt;2101,21,COUNTIF($L$20:L611,"&lt;&gt;")&lt;2201,22,COUNTIF($L$20:L611,"&lt;&gt;")&lt;2301,23,COUNTIF($L$20:L611,"&lt;&gt;")&lt;2401,24,COUNTIF($L$20:L611,"&lt;&gt;")&lt;2501,25,COUNTIF($L$20:L611,"&lt;&gt;")&lt;2601,26,COUNTIF($L$20:L611,"&lt;&gt;")&lt;2701,27,COUNTIF($L$20:L611,"&lt;&gt;")&lt;2801,28,COUNTIF($L$20:L611,"&lt;&gt;")&lt;2901,29,COUNTIF($L$20:L611,"&lt;&gt;")&lt;3001,30),"")</f>
        <v/>
      </c>
      <c r="AM611" t="str">
        <f t="shared" si="45"/>
        <v/>
      </c>
      <c r="AN611" t="str">
        <f t="shared" si="49"/>
        <v/>
      </c>
      <c r="AP611" t="str">
        <f t="shared" si="48"/>
        <v/>
      </c>
      <c r="AQ611" t="str">
        <f>IF(AO611="","",COUNTIFS(AM611:$AM$3019,AO611))</f>
        <v/>
      </c>
    </row>
    <row r="612" spans="1:43" x14ac:dyDescent="0.25">
      <c r="A612" s="6" t="str">
        <f>IF(COUNT($A$20:A611)&lt;&gt;$B$4,IF(A611="","",A611+1),"")</f>
        <v/>
      </c>
      <c r="B612" s="3"/>
      <c r="C612" s="3"/>
      <c r="D612" s="122"/>
      <c r="E612" s="3"/>
      <c r="F612" s="3"/>
      <c r="G612" s="3"/>
      <c r="H612" s="3"/>
      <c r="I612" s="120"/>
      <c r="J612" s="3"/>
      <c r="K612" s="119" t="str" cm="1">
        <f t="array" ref="K612">IF(OR($J$14 = "A",$J$14 = "B",$J$14 = "C"),IF(I612="","",IF(LEN(I612)&gt;2,_xlfn.IFS(ISNUMBER(SEARCH("_",I612)),I612,ISNUMBER(SEARCH(", ",I612)),SUBSTITUTE(I612,", ","_"),ISNUMBER(SEARCH("/ ",I612)),SUBSTITUTE(I612,"/ ","_"),ISNUMBER(SEARCH(",",I612)),SUBSTITUTE(I612,",","_"),ISNUMBER(SEARCH("/",I612)),SUBSTITUTE(I612,"/","_"),ISNUMBER(SEARCH("",I612)),I612),I612)),IF(OR($J$14 = "J",$J$14 = "K"),"",IF(D612="","",IF(LEN(D612)&gt;2,_xlfn.IFS(ISNUMBER(SEARCH("_",D612)),D612,ISNUMBER(SEARCH(", ",D612)),SUBSTITUTE(D612,", ","_"),ISNUMBER(SEARCH("/ ",D612)),SUBSTITUTE(D612,"/ ","_"),ISNUMBER(SEARCH(",",D612)),SUBSTITUTE(D612,",","_"),ISNUMBER(SEARCH("/",D612)),SUBSTITUTE(D612,"/","_"),ISNUMBER(SEARCH("",D612)),D612),D612))))</f>
        <v/>
      </c>
      <c r="L612" s="1"/>
      <c r="M612" s="1" t="str">
        <f t="shared" si="46"/>
        <v/>
      </c>
      <c r="N612" s="94" t="str">
        <f>IF($L612="None","",IF(ISERROR(VLOOKUP($L612,Info!$B$4:$B$266,1,FALSE)),"",VLOOKUP($L612,Info!$B$4:$L$266,5,FALSE)))</f>
        <v/>
      </c>
      <c r="O612" s="94" t="str">
        <f>IF(K612="","",IF(AND($J$12&lt;&gt;"ABC",N612="3"),"BAC",IF(N612="3","ABC",IF($J$12&lt;&gt;"ABC",IF($J$10="Standard",VLOOKUP(K612,Info!$BE$4:$BF$481,2,FALSE),VLOOKUP(K612,Info!$BI$4:$BJ$482,2,FALSE)),IF($J$10="Standard",VLOOKUP(K612,Info!$AG$4:$AH$2994,2,FALSE),VLOOKUP(K612,Info!$AK$4:$AL$2997,2,FALSE))))))</f>
        <v/>
      </c>
      <c r="P612" s="94" t="str">
        <f>IF($L612="None","",IF(ISERROR(VLOOKUP($L612,Info!$B$4:$B$266,1,FALSE)),"",VLOOKUP($L612,Info!$B$4:$L$266,3,FALSE)))</f>
        <v/>
      </c>
      <c r="Q612" s="96" t="str">
        <f>IF($L612="None","",IF(ISERROR(VLOOKUP($L612,Info!$B$4:$B$266,1,FALSE)),"",VLOOKUP($L612,Info!$B$4:$L$266,4,FALSE)))</f>
        <v/>
      </c>
      <c r="R612" s="1"/>
      <c r="S612" s="6" t="str">
        <f t="shared" si="47"/>
        <v/>
      </c>
      <c r="T612" s="6" t="str">
        <f>IF($L612="None","",IF(ISERROR(VLOOKUP($L612,Info!$B$4:$B$266,1,FALSE)),"",VLOOKUP($L612,Info!$B$4:$L$266,11,FALSE)))</f>
        <v/>
      </c>
      <c r="U612" s="1"/>
      <c r="V612" s="1"/>
      <c r="W612" s="1"/>
      <c r="X612" s="1" t="str">
        <f>IF($L612="None","",IF(ISERROR(VLOOKUP($L612,Info!$B$4:$B$266,1,FALSE)),"",IF(OR(W612="Metallic Liquid Tight",W612="Non-Metallic Liquid Tight",W612="LSZH",W612="Greenfield"),VLOOKUP($L612,Info!$B$4:$L$266,7,FALSE),"N/A")))</f>
        <v/>
      </c>
      <c r="Y612" s="1"/>
      <c r="Z612" s="96" t="str">
        <f>IF($L612="None","",IF(ISERROR(VLOOKUP($L612,Info!$B$4:$B$266,1,FALSE)),"",VLOOKUP($L612,Info!$B$4:$L$266,9,FALSE)))</f>
        <v/>
      </c>
      <c r="AA612" s="96" t="str">
        <f>IF($L612="None","",IF(ISERROR(VLOOKUP($L612,Info!$B$4:$B$266,1,FALSE)),"",VLOOKUP($L612,Info!$B$4:$L$266,8,FALSE)))</f>
        <v/>
      </c>
      <c r="AB612" s="96" t="str">
        <f>IF($L612="None","",IF(ISERROR(VLOOKUP($L612,Info!$B$4:$B$266,1,FALSE)),"",VLOOKUP($L612,Info!$B$4:$L$266,10,FALSE)))</f>
        <v/>
      </c>
      <c r="AC612" s="1" t="str">
        <f>IF(W612="SO Cable","Black,White",IF(O612="","",IF(P612="","",IF($J$12&lt;&gt;"ABC",IF(P612&lt;="250",VLOOKUP(O612,Info!$AZ$4:$BB$22,3,FALSE),VLOOKUP(O612,Info!$AZ$23:$BB$39,3,FALSE)),IF(P612&lt;="250",VLOOKUP(O612,Info!$AO$4:$AQ$22,3,FALSE),VLOOKUP(O612,Info!$AO$23:$AP$39,3,FALSE))))))</f>
        <v/>
      </c>
      <c r="AD612" s="1"/>
      <c r="AE612" s="1" t="str">
        <f>IF($L612="None","",IF(ISERROR(VLOOKUP($L612,Info!$B$4:$B$266,1,FALSE)),"",VLOOKUP($L612,Info!$B$4:$L$266,4,FALSE)))</f>
        <v/>
      </c>
      <c r="AF612" s="1" t="str">
        <f>IF($L612="None","",IF(ISERROR(VLOOKUP($L612,Info!$B$4:$B$266,1,FALSE)),"",VLOOKUP($L612,Info!$B$4:$L$266,6,FALSE)))</f>
        <v/>
      </c>
      <c r="AG612" s="1"/>
      <c r="AH612" s="33" t="str" cm="1">
        <f t="array" ref="AH612">IF(AND(L612&lt;&gt;"",O612&lt;&gt;"",R612:S612&lt;&gt;"",W612:X612&lt;&gt;"",Z612:AA612&lt;&gt;"",AC612&lt;&gt;""),"Good","Bad")</f>
        <v>Bad</v>
      </c>
      <c r="AL612" t="str" cm="1">
        <f t="array" ref="AL612">IF(R612&gt;0,_xlfn.IFS(COUNTIF($L$20:L612,"&lt;&gt;")&lt;101,1,COUNTIF($L$20:L612,"&lt;&gt;")&lt;201,2,COUNTIF($L$20:L612,"&lt;&gt;")&lt;301,3,COUNTIF($L$20:L612,"&lt;&gt;")&lt;401,4,COUNTIF($L$20:L612,"&lt;&gt;")&lt;501,5,COUNTIF($L$20:L612,"&lt;&gt;")&lt;601,6,COUNTIF($L$20:L612,"&lt;&gt;")&lt;701,7,COUNTIF($L$20:L612,"&lt;&gt;")&lt;801,8,COUNTIF($L$20:L612,"&lt;&gt;")&lt;901,9,COUNTIF($L$20:L612,"&lt;&gt;")&lt;1001,10,COUNTIF($L$20:L612,"&lt;&gt;")&lt;1101,11,COUNTIF($L$20:L612,"&lt;&gt;")&lt;1201,12,COUNTIF($L$20:L612,"&lt;&gt;")&lt;1301,13,COUNTIF($L$20:L612,"&lt;&gt;")&lt;1401,14,COUNTIF($L$20:L612,"&lt;&gt;")&lt;1501,15,COUNTIF($L$20:L612,"&lt;&gt;")&lt;1601,16,COUNTIF($L$20:L612,"&lt;&gt;")&lt;1701,17,COUNTIF($L$20:L612,"&lt;&gt;")&lt;1801,18,COUNTIF($L$20:L612,"&lt;&gt;")&lt;1901,19,COUNTIF($L$20:L612,"&lt;&gt;")&lt;2001,20,COUNTIF($L$20:L612,"&lt;&gt;")&lt;2101,21,COUNTIF($L$20:L612,"&lt;&gt;")&lt;2201,22,COUNTIF($L$20:L612,"&lt;&gt;")&lt;2301,23,COUNTIF($L$20:L612,"&lt;&gt;")&lt;2401,24,COUNTIF($L$20:L612,"&lt;&gt;")&lt;2501,25,COUNTIF($L$20:L612,"&lt;&gt;")&lt;2601,26,COUNTIF($L$20:L612,"&lt;&gt;")&lt;2701,27,COUNTIF($L$20:L612,"&lt;&gt;")&lt;2801,28,COUNTIF($L$20:L612,"&lt;&gt;")&lt;2901,29,COUNTIF($L$20:L612,"&lt;&gt;")&lt;3001,30),"")</f>
        <v/>
      </c>
      <c r="AM612" t="str">
        <f t="shared" si="45"/>
        <v/>
      </c>
      <c r="AN612" t="str">
        <f t="shared" si="49"/>
        <v/>
      </c>
      <c r="AP612" t="str">
        <f t="shared" si="48"/>
        <v/>
      </c>
      <c r="AQ612" t="str">
        <f>IF(AO612="","",COUNTIFS(AM612:$AM$3019,AO612))</f>
        <v/>
      </c>
    </row>
    <row r="613" spans="1:43" x14ac:dyDescent="0.25">
      <c r="A613" s="6" t="str">
        <f>IF(COUNT($A$20:A612)&lt;&gt;$B$4,IF(A612="","",A612+1),"")</f>
        <v/>
      </c>
      <c r="B613" s="3"/>
      <c r="C613" s="3"/>
      <c r="D613" s="122"/>
      <c r="E613" s="3"/>
      <c r="F613" s="3"/>
      <c r="G613" s="3"/>
      <c r="H613" s="3"/>
      <c r="I613" s="120"/>
      <c r="J613" s="3"/>
      <c r="K613" s="119" t="str" cm="1">
        <f t="array" ref="K613">IF(OR($J$14 = "A",$J$14 = "B",$J$14 = "C"),IF(I613="","",IF(LEN(I613)&gt;2,_xlfn.IFS(ISNUMBER(SEARCH("_",I613)),I613,ISNUMBER(SEARCH(", ",I613)),SUBSTITUTE(I613,", ","_"),ISNUMBER(SEARCH("/ ",I613)),SUBSTITUTE(I613,"/ ","_"),ISNUMBER(SEARCH(",",I613)),SUBSTITUTE(I613,",","_"),ISNUMBER(SEARCH("/",I613)),SUBSTITUTE(I613,"/","_"),ISNUMBER(SEARCH("",I613)),I613),I613)),IF(OR($J$14 = "J",$J$14 = "K"),"",IF(D613="","",IF(LEN(D613)&gt;2,_xlfn.IFS(ISNUMBER(SEARCH("_",D613)),D613,ISNUMBER(SEARCH(", ",D613)),SUBSTITUTE(D613,", ","_"),ISNUMBER(SEARCH("/ ",D613)),SUBSTITUTE(D613,"/ ","_"),ISNUMBER(SEARCH(",",D613)),SUBSTITUTE(D613,",","_"),ISNUMBER(SEARCH("/",D613)),SUBSTITUTE(D613,"/","_"),ISNUMBER(SEARCH("",D613)),D613),D613))))</f>
        <v/>
      </c>
      <c r="L613" s="1"/>
      <c r="M613" s="1" t="str">
        <f t="shared" si="46"/>
        <v/>
      </c>
      <c r="N613" s="94" t="str">
        <f>IF($L613="None","",IF(ISERROR(VLOOKUP($L613,Info!$B$4:$B$266,1,FALSE)),"",VLOOKUP($L613,Info!$B$4:$L$266,5,FALSE)))</f>
        <v/>
      </c>
      <c r="O613" s="94" t="str">
        <f>IF(K613="","",IF(AND($J$12&lt;&gt;"ABC",N613="3"),"BAC",IF(N613="3","ABC",IF($J$12&lt;&gt;"ABC",IF($J$10="Standard",VLOOKUP(K613,Info!$BE$4:$BF$481,2,FALSE),VLOOKUP(K613,Info!$BI$4:$BJ$482,2,FALSE)),IF($J$10="Standard",VLOOKUP(K613,Info!$AG$4:$AH$2994,2,FALSE),VLOOKUP(K613,Info!$AK$4:$AL$2997,2,FALSE))))))</f>
        <v/>
      </c>
      <c r="P613" s="94" t="str">
        <f>IF($L613="None","",IF(ISERROR(VLOOKUP($L613,Info!$B$4:$B$266,1,FALSE)),"",VLOOKUP($L613,Info!$B$4:$L$266,3,FALSE)))</f>
        <v/>
      </c>
      <c r="Q613" s="96" t="str">
        <f>IF($L613="None","",IF(ISERROR(VLOOKUP($L613,Info!$B$4:$B$266,1,FALSE)),"",VLOOKUP($L613,Info!$B$4:$L$266,4,FALSE)))</f>
        <v/>
      </c>
      <c r="R613" s="1"/>
      <c r="S613" s="6" t="str">
        <f t="shared" si="47"/>
        <v/>
      </c>
      <c r="T613" s="6" t="str">
        <f>IF($L613="None","",IF(ISERROR(VLOOKUP($L613,Info!$B$4:$B$266,1,FALSE)),"",VLOOKUP($L613,Info!$B$4:$L$266,11,FALSE)))</f>
        <v/>
      </c>
      <c r="U613" s="1"/>
      <c r="V613" s="1"/>
      <c r="W613" s="1"/>
      <c r="X613" s="1" t="str">
        <f>IF($L613="None","",IF(ISERROR(VLOOKUP($L613,Info!$B$4:$B$266,1,FALSE)),"",IF(OR(W613="Metallic Liquid Tight",W613="Non-Metallic Liquid Tight",W613="LSZH",W613="Greenfield"),VLOOKUP($L613,Info!$B$4:$L$266,7,FALSE),"N/A")))</f>
        <v/>
      </c>
      <c r="Y613" s="1"/>
      <c r="Z613" s="96" t="str">
        <f>IF($L613="None","",IF(ISERROR(VLOOKUP($L613,Info!$B$4:$B$266,1,FALSE)),"",VLOOKUP($L613,Info!$B$4:$L$266,9,FALSE)))</f>
        <v/>
      </c>
      <c r="AA613" s="96" t="str">
        <f>IF($L613="None","",IF(ISERROR(VLOOKUP($L613,Info!$B$4:$B$266,1,FALSE)),"",VLOOKUP($L613,Info!$B$4:$L$266,8,FALSE)))</f>
        <v/>
      </c>
      <c r="AB613" s="96" t="str">
        <f>IF($L613="None","",IF(ISERROR(VLOOKUP($L613,Info!$B$4:$B$266,1,FALSE)),"",VLOOKUP($L613,Info!$B$4:$L$266,10,FALSE)))</f>
        <v/>
      </c>
      <c r="AC613" s="1" t="str">
        <f>IF(W613="SO Cable","Black,White",IF(O613="","",IF(P613="","",IF($J$12&lt;&gt;"ABC",IF(P613&lt;="250",VLOOKUP(O613,Info!$AZ$4:$BB$22,3,FALSE),VLOOKUP(O613,Info!$AZ$23:$BB$39,3,FALSE)),IF(P613&lt;="250",VLOOKUP(O613,Info!$AO$4:$AQ$22,3,FALSE),VLOOKUP(O613,Info!$AO$23:$AP$39,3,FALSE))))))</f>
        <v/>
      </c>
      <c r="AD613" s="1"/>
      <c r="AE613" s="1" t="str">
        <f>IF($L613="None","",IF(ISERROR(VLOOKUP($L613,Info!$B$4:$B$266,1,FALSE)),"",VLOOKUP($L613,Info!$B$4:$L$266,4,FALSE)))</f>
        <v/>
      </c>
      <c r="AF613" s="1" t="str">
        <f>IF($L613="None","",IF(ISERROR(VLOOKUP($L613,Info!$B$4:$B$266,1,FALSE)),"",VLOOKUP($L613,Info!$B$4:$L$266,6,FALSE)))</f>
        <v/>
      </c>
      <c r="AG613" s="1"/>
      <c r="AH613" s="33" t="str" cm="1">
        <f t="array" ref="AH613">IF(AND(L613&lt;&gt;"",O613&lt;&gt;"",R613:S613&lt;&gt;"",W613:X613&lt;&gt;"",Z613:AA613&lt;&gt;"",AC613&lt;&gt;""),"Good","Bad")</f>
        <v>Bad</v>
      </c>
      <c r="AL613" t="str" cm="1">
        <f t="array" ref="AL613">IF(R613&gt;0,_xlfn.IFS(COUNTIF($L$20:L613,"&lt;&gt;")&lt;101,1,COUNTIF($L$20:L613,"&lt;&gt;")&lt;201,2,COUNTIF($L$20:L613,"&lt;&gt;")&lt;301,3,COUNTIF($L$20:L613,"&lt;&gt;")&lt;401,4,COUNTIF($L$20:L613,"&lt;&gt;")&lt;501,5,COUNTIF($L$20:L613,"&lt;&gt;")&lt;601,6,COUNTIF($L$20:L613,"&lt;&gt;")&lt;701,7,COUNTIF($L$20:L613,"&lt;&gt;")&lt;801,8,COUNTIF($L$20:L613,"&lt;&gt;")&lt;901,9,COUNTIF($L$20:L613,"&lt;&gt;")&lt;1001,10,COUNTIF($L$20:L613,"&lt;&gt;")&lt;1101,11,COUNTIF($L$20:L613,"&lt;&gt;")&lt;1201,12,COUNTIF($L$20:L613,"&lt;&gt;")&lt;1301,13,COUNTIF($L$20:L613,"&lt;&gt;")&lt;1401,14,COUNTIF($L$20:L613,"&lt;&gt;")&lt;1501,15,COUNTIF($L$20:L613,"&lt;&gt;")&lt;1601,16,COUNTIF($L$20:L613,"&lt;&gt;")&lt;1701,17,COUNTIF($L$20:L613,"&lt;&gt;")&lt;1801,18,COUNTIF($L$20:L613,"&lt;&gt;")&lt;1901,19,COUNTIF($L$20:L613,"&lt;&gt;")&lt;2001,20,COUNTIF($L$20:L613,"&lt;&gt;")&lt;2101,21,COUNTIF($L$20:L613,"&lt;&gt;")&lt;2201,22,COUNTIF($L$20:L613,"&lt;&gt;")&lt;2301,23,COUNTIF($L$20:L613,"&lt;&gt;")&lt;2401,24,COUNTIF($L$20:L613,"&lt;&gt;")&lt;2501,25,COUNTIF($L$20:L613,"&lt;&gt;")&lt;2601,26,COUNTIF($L$20:L613,"&lt;&gt;")&lt;2701,27,COUNTIF($L$20:L613,"&lt;&gt;")&lt;2801,28,COUNTIF($L$20:L613,"&lt;&gt;")&lt;2901,29,COUNTIF($L$20:L613,"&lt;&gt;")&lt;3001,30),"")</f>
        <v/>
      </c>
      <c r="AM613" t="str">
        <f t="shared" si="45"/>
        <v/>
      </c>
      <c r="AN613" t="str">
        <f t="shared" si="49"/>
        <v/>
      </c>
      <c r="AP613" t="str">
        <f t="shared" si="48"/>
        <v/>
      </c>
      <c r="AQ613" t="str">
        <f>IF(AO613="","",COUNTIFS(AM613:$AM$3019,AO613))</f>
        <v/>
      </c>
    </row>
    <row r="614" spans="1:43" x14ac:dyDescent="0.25">
      <c r="A614" s="6" t="str">
        <f>IF(COUNT($A$20:A613)&lt;&gt;$B$4,IF(A613="","",A613+1),"")</f>
        <v/>
      </c>
      <c r="B614" s="3"/>
      <c r="C614" s="3"/>
      <c r="D614" s="122"/>
      <c r="E614" s="3"/>
      <c r="F614" s="3"/>
      <c r="G614" s="3"/>
      <c r="H614" s="3"/>
      <c r="I614" s="120"/>
      <c r="J614" s="3"/>
      <c r="K614" s="119" t="str" cm="1">
        <f t="array" ref="K614">IF(OR($J$14 = "A",$J$14 = "B",$J$14 = "C"),IF(I614="","",IF(LEN(I614)&gt;2,_xlfn.IFS(ISNUMBER(SEARCH("_",I614)),I614,ISNUMBER(SEARCH(", ",I614)),SUBSTITUTE(I614,", ","_"),ISNUMBER(SEARCH("/ ",I614)),SUBSTITUTE(I614,"/ ","_"),ISNUMBER(SEARCH(",",I614)),SUBSTITUTE(I614,",","_"),ISNUMBER(SEARCH("/",I614)),SUBSTITUTE(I614,"/","_"),ISNUMBER(SEARCH("",I614)),I614),I614)),IF(OR($J$14 = "J",$J$14 = "K"),"",IF(D614="","",IF(LEN(D614)&gt;2,_xlfn.IFS(ISNUMBER(SEARCH("_",D614)),D614,ISNUMBER(SEARCH(", ",D614)),SUBSTITUTE(D614,", ","_"),ISNUMBER(SEARCH("/ ",D614)),SUBSTITUTE(D614,"/ ","_"),ISNUMBER(SEARCH(",",D614)),SUBSTITUTE(D614,",","_"),ISNUMBER(SEARCH("/",D614)),SUBSTITUTE(D614,"/","_"),ISNUMBER(SEARCH("",D614)),D614),D614))))</f>
        <v/>
      </c>
      <c r="L614" s="1"/>
      <c r="M614" s="1" t="str">
        <f t="shared" si="46"/>
        <v/>
      </c>
      <c r="N614" s="94" t="str">
        <f>IF($L614="None","",IF(ISERROR(VLOOKUP($L614,Info!$B$4:$B$266,1,FALSE)),"",VLOOKUP($L614,Info!$B$4:$L$266,5,FALSE)))</f>
        <v/>
      </c>
      <c r="O614" s="94" t="str">
        <f>IF(K614="","",IF(AND($J$12&lt;&gt;"ABC",N614="3"),"BAC",IF(N614="3","ABC",IF($J$12&lt;&gt;"ABC",IF($J$10="Standard",VLOOKUP(K614,Info!$BE$4:$BF$481,2,FALSE),VLOOKUP(K614,Info!$BI$4:$BJ$482,2,FALSE)),IF($J$10="Standard",VLOOKUP(K614,Info!$AG$4:$AH$2994,2,FALSE),VLOOKUP(K614,Info!$AK$4:$AL$2997,2,FALSE))))))</f>
        <v/>
      </c>
      <c r="P614" s="94" t="str">
        <f>IF($L614="None","",IF(ISERROR(VLOOKUP($L614,Info!$B$4:$B$266,1,FALSE)),"",VLOOKUP($L614,Info!$B$4:$L$266,3,FALSE)))</f>
        <v/>
      </c>
      <c r="Q614" s="96" t="str">
        <f>IF($L614="None","",IF(ISERROR(VLOOKUP($L614,Info!$B$4:$B$266,1,FALSE)),"",VLOOKUP($L614,Info!$B$4:$L$266,4,FALSE)))</f>
        <v/>
      </c>
      <c r="R614" s="1"/>
      <c r="S614" s="6" t="str">
        <f t="shared" si="47"/>
        <v/>
      </c>
      <c r="T614" s="6" t="str">
        <f>IF($L614="None","",IF(ISERROR(VLOOKUP($L614,Info!$B$4:$B$266,1,FALSE)),"",VLOOKUP($L614,Info!$B$4:$L$266,11,FALSE)))</f>
        <v/>
      </c>
      <c r="U614" s="1"/>
      <c r="V614" s="1"/>
      <c r="W614" s="1"/>
      <c r="X614" s="1" t="str">
        <f>IF($L614="None","",IF(ISERROR(VLOOKUP($L614,Info!$B$4:$B$266,1,FALSE)),"",IF(OR(W614="Metallic Liquid Tight",W614="Non-Metallic Liquid Tight",W614="LSZH",W614="Greenfield"),VLOOKUP($L614,Info!$B$4:$L$266,7,FALSE),"N/A")))</f>
        <v/>
      </c>
      <c r="Y614" s="1"/>
      <c r="Z614" s="96" t="str">
        <f>IF($L614="None","",IF(ISERROR(VLOOKUP($L614,Info!$B$4:$B$266,1,FALSE)),"",VLOOKUP($L614,Info!$B$4:$L$266,9,FALSE)))</f>
        <v/>
      </c>
      <c r="AA614" s="96" t="str">
        <f>IF($L614="None","",IF(ISERROR(VLOOKUP($L614,Info!$B$4:$B$266,1,FALSE)),"",VLOOKUP($L614,Info!$B$4:$L$266,8,FALSE)))</f>
        <v/>
      </c>
      <c r="AB614" s="96" t="str">
        <f>IF($L614="None","",IF(ISERROR(VLOOKUP($L614,Info!$B$4:$B$266,1,FALSE)),"",VLOOKUP($L614,Info!$B$4:$L$266,10,FALSE)))</f>
        <v/>
      </c>
      <c r="AC614" s="1" t="str">
        <f>IF(W614="SO Cable","Black,White",IF(O614="","",IF(P614="","",IF($J$12&lt;&gt;"ABC",IF(P614&lt;="250",VLOOKUP(O614,Info!$AZ$4:$BB$22,3,FALSE),VLOOKUP(O614,Info!$AZ$23:$BB$39,3,FALSE)),IF(P614&lt;="250",VLOOKUP(O614,Info!$AO$4:$AQ$22,3,FALSE),VLOOKUP(O614,Info!$AO$23:$AP$39,3,FALSE))))))</f>
        <v/>
      </c>
      <c r="AD614" s="1"/>
      <c r="AE614" s="1" t="str">
        <f>IF($L614="None","",IF(ISERROR(VLOOKUP($L614,Info!$B$4:$B$266,1,FALSE)),"",VLOOKUP($L614,Info!$B$4:$L$266,4,FALSE)))</f>
        <v/>
      </c>
      <c r="AF614" s="1" t="str">
        <f>IF($L614="None","",IF(ISERROR(VLOOKUP($L614,Info!$B$4:$B$266,1,FALSE)),"",VLOOKUP($L614,Info!$B$4:$L$266,6,FALSE)))</f>
        <v/>
      </c>
      <c r="AG614" s="1"/>
      <c r="AH614" s="33" t="str" cm="1">
        <f t="array" ref="AH614">IF(AND(L614&lt;&gt;"",O614&lt;&gt;"",R614:S614&lt;&gt;"",W614:X614&lt;&gt;"",Z614:AA614&lt;&gt;"",AC614&lt;&gt;""),"Good","Bad")</f>
        <v>Bad</v>
      </c>
      <c r="AL614" t="str" cm="1">
        <f t="array" ref="AL614">IF(R614&gt;0,_xlfn.IFS(COUNTIF($L$20:L614,"&lt;&gt;")&lt;101,1,COUNTIF($L$20:L614,"&lt;&gt;")&lt;201,2,COUNTIF($L$20:L614,"&lt;&gt;")&lt;301,3,COUNTIF($L$20:L614,"&lt;&gt;")&lt;401,4,COUNTIF($L$20:L614,"&lt;&gt;")&lt;501,5,COUNTIF($L$20:L614,"&lt;&gt;")&lt;601,6,COUNTIF($L$20:L614,"&lt;&gt;")&lt;701,7,COUNTIF($L$20:L614,"&lt;&gt;")&lt;801,8,COUNTIF($L$20:L614,"&lt;&gt;")&lt;901,9,COUNTIF($L$20:L614,"&lt;&gt;")&lt;1001,10,COUNTIF($L$20:L614,"&lt;&gt;")&lt;1101,11,COUNTIF($L$20:L614,"&lt;&gt;")&lt;1201,12,COUNTIF($L$20:L614,"&lt;&gt;")&lt;1301,13,COUNTIF($L$20:L614,"&lt;&gt;")&lt;1401,14,COUNTIF($L$20:L614,"&lt;&gt;")&lt;1501,15,COUNTIF($L$20:L614,"&lt;&gt;")&lt;1601,16,COUNTIF($L$20:L614,"&lt;&gt;")&lt;1701,17,COUNTIF($L$20:L614,"&lt;&gt;")&lt;1801,18,COUNTIF($L$20:L614,"&lt;&gt;")&lt;1901,19,COUNTIF($L$20:L614,"&lt;&gt;")&lt;2001,20,COUNTIF($L$20:L614,"&lt;&gt;")&lt;2101,21,COUNTIF($L$20:L614,"&lt;&gt;")&lt;2201,22,COUNTIF($L$20:L614,"&lt;&gt;")&lt;2301,23,COUNTIF($L$20:L614,"&lt;&gt;")&lt;2401,24,COUNTIF($L$20:L614,"&lt;&gt;")&lt;2501,25,COUNTIF($L$20:L614,"&lt;&gt;")&lt;2601,26,COUNTIF($L$20:L614,"&lt;&gt;")&lt;2701,27,COUNTIF($L$20:L614,"&lt;&gt;")&lt;2801,28,COUNTIF($L$20:L614,"&lt;&gt;")&lt;2901,29,COUNTIF($L$20:L614,"&lt;&gt;")&lt;3001,30),"")</f>
        <v/>
      </c>
      <c r="AM614" t="str">
        <f t="shared" si="45"/>
        <v/>
      </c>
      <c r="AN614" t="str">
        <f t="shared" si="49"/>
        <v/>
      </c>
      <c r="AP614" t="str">
        <f t="shared" si="48"/>
        <v/>
      </c>
      <c r="AQ614" t="str">
        <f>IF(AO614="","",COUNTIFS(AM614:$AM$3019,AO614))</f>
        <v/>
      </c>
    </row>
    <row r="615" spans="1:43" x14ac:dyDescent="0.25">
      <c r="A615" s="6" t="str">
        <f>IF(COUNT($A$20:A614)&lt;&gt;$B$4,IF(A614="","",A614+1),"")</f>
        <v/>
      </c>
      <c r="B615" s="3"/>
      <c r="C615" s="3"/>
      <c r="D615" s="122"/>
      <c r="E615" s="3"/>
      <c r="F615" s="3"/>
      <c r="G615" s="3"/>
      <c r="H615" s="3"/>
      <c r="I615" s="120"/>
      <c r="J615" s="3"/>
      <c r="K615" s="119" t="str" cm="1">
        <f t="array" ref="K615">IF(OR($J$14 = "A",$J$14 = "B",$J$14 = "C"),IF(I615="","",IF(LEN(I615)&gt;2,_xlfn.IFS(ISNUMBER(SEARCH("_",I615)),I615,ISNUMBER(SEARCH(", ",I615)),SUBSTITUTE(I615,", ","_"),ISNUMBER(SEARCH("/ ",I615)),SUBSTITUTE(I615,"/ ","_"),ISNUMBER(SEARCH(",",I615)),SUBSTITUTE(I615,",","_"),ISNUMBER(SEARCH("/",I615)),SUBSTITUTE(I615,"/","_"),ISNUMBER(SEARCH("",I615)),I615),I615)),IF(OR($J$14 = "J",$J$14 = "K"),"",IF(D615="","",IF(LEN(D615)&gt;2,_xlfn.IFS(ISNUMBER(SEARCH("_",D615)),D615,ISNUMBER(SEARCH(", ",D615)),SUBSTITUTE(D615,", ","_"),ISNUMBER(SEARCH("/ ",D615)),SUBSTITUTE(D615,"/ ","_"),ISNUMBER(SEARCH(",",D615)),SUBSTITUTE(D615,",","_"),ISNUMBER(SEARCH("/",D615)),SUBSTITUTE(D615,"/","_"),ISNUMBER(SEARCH("",D615)),D615),D615))))</f>
        <v/>
      </c>
      <c r="L615" s="1"/>
      <c r="M615" s="1" t="str">
        <f t="shared" si="46"/>
        <v/>
      </c>
      <c r="N615" s="94" t="str">
        <f>IF($L615="None","",IF(ISERROR(VLOOKUP($L615,Info!$B$4:$B$266,1,FALSE)),"",VLOOKUP($L615,Info!$B$4:$L$266,5,FALSE)))</f>
        <v/>
      </c>
      <c r="O615" s="94" t="str">
        <f>IF(K615="","",IF(AND($J$12&lt;&gt;"ABC",N615="3"),"BAC",IF(N615="3","ABC",IF($J$12&lt;&gt;"ABC",IF($J$10="Standard",VLOOKUP(K615,Info!$BE$4:$BF$481,2,FALSE),VLOOKUP(K615,Info!$BI$4:$BJ$482,2,FALSE)),IF($J$10="Standard",VLOOKUP(K615,Info!$AG$4:$AH$2994,2,FALSE),VLOOKUP(K615,Info!$AK$4:$AL$2997,2,FALSE))))))</f>
        <v/>
      </c>
      <c r="P615" s="94" t="str">
        <f>IF($L615="None","",IF(ISERROR(VLOOKUP($L615,Info!$B$4:$B$266,1,FALSE)),"",VLOOKUP($L615,Info!$B$4:$L$266,3,FALSE)))</f>
        <v/>
      </c>
      <c r="Q615" s="96" t="str">
        <f>IF($L615="None","",IF(ISERROR(VLOOKUP($L615,Info!$B$4:$B$266,1,FALSE)),"",VLOOKUP($L615,Info!$B$4:$L$266,4,FALSE)))</f>
        <v/>
      </c>
      <c r="R615" s="1"/>
      <c r="S615" s="6" t="str">
        <f t="shared" si="47"/>
        <v/>
      </c>
      <c r="T615" s="6" t="str">
        <f>IF($L615="None","",IF(ISERROR(VLOOKUP($L615,Info!$B$4:$B$266,1,FALSE)),"",VLOOKUP($L615,Info!$B$4:$L$266,11,FALSE)))</f>
        <v/>
      </c>
      <c r="U615" s="1"/>
      <c r="V615" s="1"/>
      <c r="W615" s="1"/>
      <c r="X615" s="1" t="str">
        <f>IF($L615="None","",IF(ISERROR(VLOOKUP($L615,Info!$B$4:$B$266,1,FALSE)),"",IF(OR(W615="Metallic Liquid Tight",W615="Non-Metallic Liquid Tight",W615="LSZH",W615="Greenfield"),VLOOKUP($L615,Info!$B$4:$L$266,7,FALSE),"N/A")))</f>
        <v/>
      </c>
      <c r="Y615" s="1"/>
      <c r="Z615" s="96" t="str">
        <f>IF($L615="None","",IF(ISERROR(VLOOKUP($L615,Info!$B$4:$B$266,1,FALSE)),"",VLOOKUP($L615,Info!$B$4:$L$266,9,FALSE)))</f>
        <v/>
      </c>
      <c r="AA615" s="96" t="str">
        <f>IF($L615="None","",IF(ISERROR(VLOOKUP($L615,Info!$B$4:$B$266,1,FALSE)),"",VLOOKUP($L615,Info!$B$4:$L$266,8,FALSE)))</f>
        <v/>
      </c>
      <c r="AB615" s="96" t="str">
        <f>IF($L615="None","",IF(ISERROR(VLOOKUP($L615,Info!$B$4:$B$266,1,FALSE)),"",VLOOKUP($L615,Info!$B$4:$L$266,10,FALSE)))</f>
        <v/>
      </c>
      <c r="AC615" s="1" t="str">
        <f>IF(W615="SO Cable","Black,White",IF(O615="","",IF(P615="","",IF($J$12&lt;&gt;"ABC",IF(P615&lt;="250",VLOOKUP(O615,Info!$AZ$4:$BB$22,3,FALSE),VLOOKUP(O615,Info!$AZ$23:$BB$39,3,FALSE)),IF(P615&lt;="250",VLOOKUP(O615,Info!$AO$4:$AQ$22,3,FALSE),VLOOKUP(O615,Info!$AO$23:$AP$39,3,FALSE))))))</f>
        <v/>
      </c>
      <c r="AD615" s="1"/>
      <c r="AE615" s="1" t="str">
        <f>IF($L615="None","",IF(ISERROR(VLOOKUP($L615,Info!$B$4:$B$266,1,FALSE)),"",VLOOKUP($L615,Info!$B$4:$L$266,4,FALSE)))</f>
        <v/>
      </c>
      <c r="AF615" s="1" t="str">
        <f>IF($L615="None","",IF(ISERROR(VLOOKUP($L615,Info!$B$4:$B$266,1,FALSE)),"",VLOOKUP($L615,Info!$B$4:$L$266,6,FALSE)))</f>
        <v/>
      </c>
      <c r="AG615" s="1"/>
      <c r="AH615" s="33" t="str" cm="1">
        <f t="array" ref="AH615">IF(AND(L615&lt;&gt;"",O615&lt;&gt;"",R615:S615&lt;&gt;"",W615:X615&lt;&gt;"",Z615:AA615&lt;&gt;"",AC615&lt;&gt;""),"Good","Bad")</f>
        <v>Bad</v>
      </c>
      <c r="AL615" t="str" cm="1">
        <f t="array" ref="AL615">IF(R615&gt;0,_xlfn.IFS(COUNTIF($L$20:L615,"&lt;&gt;")&lt;101,1,COUNTIF($L$20:L615,"&lt;&gt;")&lt;201,2,COUNTIF($L$20:L615,"&lt;&gt;")&lt;301,3,COUNTIF($L$20:L615,"&lt;&gt;")&lt;401,4,COUNTIF($L$20:L615,"&lt;&gt;")&lt;501,5,COUNTIF($L$20:L615,"&lt;&gt;")&lt;601,6,COUNTIF($L$20:L615,"&lt;&gt;")&lt;701,7,COUNTIF($L$20:L615,"&lt;&gt;")&lt;801,8,COUNTIF($L$20:L615,"&lt;&gt;")&lt;901,9,COUNTIF($L$20:L615,"&lt;&gt;")&lt;1001,10,COUNTIF($L$20:L615,"&lt;&gt;")&lt;1101,11,COUNTIF($L$20:L615,"&lt;&gt;")&lt;1201,12,COUNTIF($L$20:L615,"&lt;&gt;")&lt;1301,13,COUNTIF($L$20:L615,"&lt;&gt;")&lt;1401,14,COUNTIF($L$20:L615,"&lt;&gt;")&lt;1501,15,COUNTIF($L$20:L615,"&lt;&gt;")&lt;1601,16,COUNTIF($L$20:L615,"&lt;&gt;")&lt;1701,17,COUNTIF($L$20:L615,"&lt;&gt;")&lt;1801,18,COUNTIF($L$20:L615,"&lt;&gt;")&lt;1901,19,COUNTIF($L$20:L615,"&lt;&gt;")&lt;2001,20,COUNTIF($L$20:L615,"&lt;&gt;")&lt;2101,21,COUNTIF($L$20:L615,"&lt;&gt;")&lt;2201,22,COUNTIF($L$20:L615,"&lt;&gt;")&lt;2301,23,COUNTIF($L$20:L615,"&lt;&gt;")&lt;2401,24,COUNTIF($L$20:L615,"&lt;&gt;")&lt;2501,25,COUNTIF($L$20:L615,"&lt;&gt;")&lt;2601,26,COUNTIF($L$20:L615,"&lt;&gt;")&lt;2701,27,COUNTIF($L$20:L615,"&lt;&gt;")&lt;2801,28,COUNTIF($L$20:L615,"&lt;&gt;")&lt;2901,29,COUNTIF($L$20:L615,"&lt;&gt;")&lt;3001,30),"")</f>
        <v/>
      </c>
      <c r="AM615" t="str">
        <f t="shared" si="45"/>
        <v/>
      </c>
      <c r="AN615" t="str">
        <f t="shared" si="49"/>
        <v/>
      </c>
      <c r="AP615" t="str">
        <f t="shared" si="48"/>
        <v/>
      </c>
      <c r="AQ615" t="str">
        <f>IF(AO615="","",COUNTIFS(AM615:$AM$3019,AO615))</f>
        <v/>
      </c>
    </row>
    <row r="616" spans="1:43" x14ac:dyDescent="0.25">
      <c r="A616" s="6" t="str">
        <f>IF(COUNT($A$20:A615)&lt;&gt;$B$4,IF(A615="","",A615+1),"")</f>
        <v/>
      </c>
      <c r="B616" s="3"/>
      <c r="C616" s="3"/>
      <c r="D616" s="122"/>
      <c r="E616" s="3"/>
      <c r="F616" s="3"/>
      <c r="G616" s="3"/>
      <c r="H616" s="3"/>
      <c r="I616" s="120"/>
      <c r="J616" s="3"/>
      <c r="K616" s="119" t="str" cm="1">
        <f t="array" ref="K616">IF(OR($J$14 = "A",$J$14 = "B",$J$14 = "C"),IF(I616="","",IF(LEN(I616)&gt;2,_xlfn.IFS(ISNUMBER(SEARCH("_",I616)),I616,ISNUMBER(SEARCH(", ",I616)),SUBSTITUTE(I616,", ","_"),ISNUMBER(SEARCH("/ ",I616)),SUBSTITUTE(I616,"/ ","_"),ISNUMBER(SEARCH(",",I616)),SUBSTITUTE(I616,",","_"),ISNUMBER(SEARCH("/",I616)),SUBSTITUTE(I616,"/","_"),ISNUMBER(SEARCH("",I616)),I616),I616)),IF(OR($J$14 = "J",$J$14 = "K"),"",IF(D616="","",IF(LEN(D616)&gt;2,_xlfn.IFS(ISNUMBER(SEARCH("_",D616)),D616,ISNUMBER(SEARCH(", ",D616)),SUBSTITUTE(D616,", ","_"),ISNUMBER(SEARCH("/ ",D616)),SUBSTITUTE(D616,"/ ","_"),ISNUMBER(SEARCH(",",D616)),SUBSTITUTE(D616,",","_"),ISNUMBER(SEARCH("/",D616)),SUBSTITUTE(D616,"/","_"),ISNUMBER(SEARCH("",D616)),D616),D616))))</f>
        <v/>
      </c>
      <c r="L616" s="1"/>
      <c r="M616" s="1" t="str">
        <f t="shared" si="46"/>
        <v/>
      </c>
      <c r="N616" s="94" t="str">
        <f>IF($L616="None","",IF(ISERROR(VLOOKUP($L616,Info!$B$4:$B$266,1,FALSE)),"",VLOOKUP($L616,Info!$B$4:$L$266,5,FALSE)))</f>
        <v/>
      </c>
      <c r="O616" s="94" t="str">
        <f>IF(K616="","",IF(AND($J$12&lt;&gt;"ABC",N616="3"),"BAC",IF(N616="3","ABC",IF($J$12&lt;&gt;"ABC",IF($J$10="Standard",VLOOKUP(K616,Info!$BE$4:$BF$481,2,FALSE),VLOOKUP(K616,Info!$BI$4:$BJ$482,2,FALSE)),IF($J$10="Standard",VLOOKUP(K616,Info!$AG$4:$AH$2994,2,FALSE),VLOOKUP(K616,Info!$AK$4:$AL$2997,2,FALSE))))))</f>
        <v/>
      </c>
      <c r="P616" s="94" t="str">
        <f>IF($L616="None","",IF(ISERROR(VLOOKUP($L616,Info!$B$4:$B$266,1,FALSE)),"",VLOOKUP($L616,Info!$B$4:$L$266,3,FALSE)))</f>
        <v/>
      </c>
      <c r="Q616" s="96" t="str">
        <f>IF($L616="None","",IF(ISERROR(VLOOKUP($L616,Info!$B$4:$B$266,1,FALSE)),"",VLOOKUP($L616,Info!$B$4:$L$266,4,FALSE)))</f>
        <v/>
      </c>
      <c r="R616" s="1"/>
      <c r="S616" s="6" t="str">
        <f t="shared" si="47"/>
        <v/>
      </c>
      <c r="T616" s="6" t="str">
        <f>IF($L616="None","",IF(ISERROR(VLOOKUP($L616,Info!$B$4:$B$266,1,FALSE)),"",VLOOKUP($L616,Info!$B$4:$L$266,11,FALSE)))</f>
        <v/>
      </c>
      <c r="U616" s="1"/>
      <c r="V616" s="1"/>
      <c r="W616" s="1"/>
      <c r="X616" s="1" t="str">
        <f>IF($L616="None","",IF(ISERROR(VLOOKUP($L616,Info!$B$4:$B$266,1,FALSE)),"",IF(OR(W616="Metallic Liquid Tight",W616="Non-Metallic Liquid Tight",W616="LSZH",W616="Greenfield"),VLOOKUP($L616,Info!$B$4:$L$266,7,FALSE),"N/A")))</f>
        <v/>
      </c>
      <c r="Y616" s="1"/>
      <c r="Z616" s="96" t="str">
        <f>IF($L616="None","",IF(ISERROR(VLOOKUP($L616,Info!$B$4:$B$266,1,FALSE)),"",VLOOKUP($L616,Info!$B$4:$L$266,9,FALSE)))</f>
        <v/>
      </c>
      <c r="AA616" s="96" t="str">
        <f>IF($L616="None","",IF(ISERROR(VLOOKUP($L616,Info!$B$4:$B$266,1,FALSE)),"",VLOOKUP($L616,Info!$B$4:$L$266,8,FALSE)))</f>
        <v/>
      </c>
      <c r="AB616" s="96" t="str">
        <f>IF($L616="None","",IF(ISERROR(VLOOKUP($L616,Info!$B$4:$B$266,1,FALSE)),"",VLOOKUP($L616,Info!$B$4:$L$266,10,FALSE)))</f>
        <v/>
      </c>
      <c r="AC616" s="1" t="str">
        <f>IF(W616="SO Cable","Black,White",IF(O616="","",IF(P616="","",IF($J$12&lt;&gt;"ABC",IF(P616&lt;="250",VLOOKUP(O616,Info!$AZ$4:$BB$22,3,FALSE),VLOOKUP(O616,Info!$AZ$23:$BB$39,3,FALSE)),IF(P616&lt;="250",VLOOKUP(O616,Info!$AO$4:$AQ$22,3,FALSE),VLOOKUP(O616,Info!$AO$23:$AP$39,3,FALSE))))))</f>
        <v/>
      </c>
      <c r="AD616" s="1"/>
      <c r="AE616" s="1" t="str">
        <f>IF($L616="None","",IF(ISERROR(VLOOKUP($L616,Info!$B$4:$B$266,1,FALSE)),"",VLOOKUP($L616,Info!$B$4:$L$266,4,FALSE)))</f>
        <v/>
      </c>
      <c r="AF616" s="1" t="str">
        <f>IF($L616="None","",IF(ISERROR(VLOOKUP($L616,Info!$B$4:$B$266,1,FALSE)),"",VLOOKUP($L616,Info!$B$4:$L$266,6,FALSE)))</f>
        <v/>
      </c>
      <c r="AG616" s="1"/>
      <c r="AH616" s="33" t="str" cm="1">
        <f t="array" ref="AH616">IF(AND(L616&lt;&gt;"",O616&lt;&gt;"",R616:S616&lt;&gt;"",W616:X616&lt;&gt;"",Z616:AA616&lt;&gt;"",AC616&lt;&gt;""),"Good","Bad")</f>
        <v>Bad</v>
      </c>
      <c r="AL616" t="str" cm="1">
        <f t="array" ref="AL616">IF(R616&gt;0,_xlfn.IFS(COUNTIF($L$20:L616,"&lt;&gt;")&lt;101,1,COUNTIF($L$20:L616,"&lt;&gt;")&lt;201,2,COUNTIF($L$20:L616,"&lt;&gt;")&lt;301,3,COUNTIF($L$20:L616,"&lt;&gt;")&lt;401,4,COUNTIF($L$20:L616,"&lt;&gt;")&lt;501,5,COUNTIF($L$20:L616,"&lt;&gt;")&lt;601,6,COUNTIF($L$20:L616,"&lt;&gt;")&lt;701,7,COUNTIF($L$20:L616,"&lt;&gt;")&lt;801,8,COUNTIF($L$20:L616,"&lt;&gt;")&lt;901,9,COUNTIF($L$20:L616,"&lt;&gt;")&lt;1001,10,COUNTIF($L$20:L616,"&lt;&gt;")&lt;1101,11,COUNTIF($L$20:L616,"&lt;&gt;")&lt;1201,12,COUNTIF($L$20:L616,"&lt;&gt;")&lt;1301,13,COUNTIF($L$20:L616,"&lt;&gt;")&lt;1401,14,COUNTIF($L$20:L616,"&lt;&gt;")&lt;1501,15,COUNTIF($L$20:L616,"&lt;&gt;")&lt;1601,16,COUNTIF($L$20:L616,"&lt;&gt;")&lt;1701,17,COUNTIF($L$20:L616,"&lt;&gt;")&lt;1801,18,COUNTIF($L$20:L616,"&lt;&gt;")&lt;1901,19,COUNTIF($L$20:L616,"&lt;&gt;")&lt;2001,20,COUNTIF($L$20:L616,"&lt;&gt;")&lt;2101,21,COUNTIF($L$20:L616,"&lt;&gt;")&lt;2201,22,COUNTIF($L$20:L616,"&lt;&gt;")&lt;2301,23,COUNTIF($L$20:L616,"&lt;&gt;")&lt;2401,24,COUNTIF($L$20:L616,"&lt;&gt;")&lt;2501,25,COUNTIF($L$20:L616,"&lt;&gt;")&lt;2601,26,COUNTIF($L$20:L616,"&lt;&gt;")&lt;2701,27,COUNTIF($L$20:L616,"&lt;&gt;")&lt;2801,28,COUNTIF($L$20:L616,"&lt;&gt;")&lt;2901,29,COUNTIF($L$20:L616,"&lt;&gt;")&lt;3001,30),"")</f>
        <v/>
      </c>
      <c r="AM616" t="str">
        <f t="shared" si="45"/>
        <v/>
      </c>
      <c r="AN616" t="str">
        <f t="shared" si="49"/>
        <v/>
      </c>
      <c r="AP616" t="str">
        <f t="shared" si="48"/>
        <v/>
      </c>
      <c r="AQ616" t="str">
        <f>IF(AO616="","",COUNTIFS(AM616:$AM$3019,AO616))</f>
        <v/>
      </c>
    </row>
    <row r="617" spans="1:43" x14ac:dyDescent="0.25">
      <c r="A617" s="6" t="str">
        <f>IF(COUNT($A$20:A616)&lt;&gt;$B$4,IF(A616="","",A616+1),"")</f>
        <v/>
      </c>
      <c r="B617" s="3"/>
      <c r="C617" s="3"/>
      <c r="D617" s="122"/>
      <c r="E617" s="3"/>
      <c r="F617" s="3"/>
      <c r="G617" s="3"/>
      <c r="H617" s="3"/>
      <c r="I617" s="120"/>
      <c r="J617" s="3"/>
      <c r="K617" s="95" t="str" cm="1">
        <f t="array" ref="K617">IF(OR($J$14 = "A",$J$14 = "B",$J$14 = "C"),IF(I617="","",IF(LEN(I617)&gt;2,_xlfn.IFS(ISNUMBER(SEARCH("_",I617)),I617,ISNUMBER(SEARCH(", ",I617)),SUBSTITUTE(I617,", ","_"),ISNUMBER(SEARCH("/ ",I617)),SUBSTITUTE(I617,"/ ","_"),ISNUMBER(SEARCH(",",I617)),SUBSTITUTE(I617,",","_"),ISNUMBER(SEARCH("/",I617)),SUBSTITUTE(I617,"/","_"),ISNUMBER(SEARCH("",I617)),I617),I617)),IF(OR($J$14 = "J",$J$14 = "K"),"",IF(D617="","",IF(LEN(D617)&gt;2,_xlfn.IFS(ISNUMBER(SEARCH("_",D617)),D617,ISNUMBER(SEARCH(", ",D617)),SUBSTITUTE(D617,", ","_"),ISNUMBER(SEARCH("/ ",D617)),SUBSTITUTE(D617,"/ ","_"),ISNUMBER(SEARCH(",",D617)),SUBSTITUTE(D617,",","_"),ISNUMBER(SEARCH("/",D617)),SUBSTITUTE(D617,"/","_"),ISNUMBER(SEARCH("",D617)),D617),D617))))</f>
        <v/>
      </c>
      <c r="L617" s="1"/>
      <c r="M617" s="1" t="str">
        <f t="shared" si="46"/>
        <v/>
      </c>
      <c r="N617" s="94" t="str">
        <f>IF($L617="None","",IF(ISERROR(VLOOKUP($L617,Info!$B$4:$B$266,1,FALSE)),"",VLOOKUP($L617,Info!$B$4:$L$266,5,FALSE)))</f>
        <v/>
      </c>
      <c r="O617" s="94" t="str">
        <f>IF(K617="","",IF(AND($J$12&lt;&gt;"ABC",N617="3"),"BAC",IF(N617="3","ABC",IF($J$12&lt;&gt;"ABC",IF($J$10="Standard",VLOOKUP(K617,Info!$BE$4:$BF$481,2,FALSE),VLOOKUP(K617,Info!$BI$4:$BJ$482,2,FALSE)),IF($J$10="Standard",VLOOKUP(K617,Info!$AG$4:$AH$2994,2,FALSE),VLOOKUP(K617,Info!$AK$4:$AL$2997,2,FALSE))))))</f>
        <v/>
      </c>
      <c r="P617" s="94" t="str">
        <f>IF($L617="None","",IF(ISERROR(VLOOKUP($L617,Info!$B$4:$B$266,1,FALSE)),"",VLOOKUP($L617,Info!$B$4:$L$266,3,FALSE)))</f>
        <v/>
      </c>
      <c r="Q617" s="96" t="str">
        <f>IF($L617="None","",IF(ISERROR(VLOOKUP($L617,Info!$B$4:$B$266,1,FALSE)),"",VLOOKUP($L617,Info!$B$4:$L$266,4,FALSE)))</f>
        <v/>
      </c>
      <c r="R617" s="1"/>
      <c r="S617" s="6" t="str">
        <f t="shared" si="47"/>
        <v/>
      </c>
      <c r="T617" s="6" t="str">
        <f>IF($L617="None","",IF(ISERROR(VLOOKUP($L617,Info!$B$4:$B$266,1,FALSE)),"",VLOOKUP($L617,Info!$B$4:$L$266,11,FALSE)))</f>
        <v/>
      </c>
      <c r="U617" s="1"/>
      <c r="V617" s="1"/>
      <c r="W617" s="1"/>
      <c r="X617" s="1" t="str">
        <f>IF($L617="None","",IF(ISERROR(VLOOKUP($L617,Info!$B$4:$B$266,1,FALSE)),"",IF(OR(W617="Metallic Liquid Tight",W617="Non-Metallic Liquid Tight",W617="LSZH",W617="Greenfield"),VLOOKUP($L617,Info!$B$4:$L$266,7,FALSE),"N/A")))</f>
        <v/>
      </c>
      <c r="Y617" s="1"/>
      <c r="Z617" s="96" t="str">
        <f>IF($L617="None","",IF(ISERROR(VLOOKUP($L617,Info!$B$4:$B$266,1,FALSE)),"",VLOOKUP($L617,Info!$B$4:$L$266,9,FALSE)))</f>
        <v/>
      </c>
      <c r="AA617" s="96" t="str">
        <f>IF($L617="None","",IF(ISERROR(VLOOKUP($L617,Info!$B$4:$B$266,1,FALSE)),"",VLOOKUP($L617,Info!$B$4:$L$266,8,FALSE)))</f>
        <v/>
      </c>
      <c r="AB617" s="96" t="str">
        <f>IF($L617="None","",IF(ISERROR(VLOOKUP($L617,Info!$B$4:$B$266,1,FALSE)),"",VLOOKUP($L617,Info!$B$4:$L$266,10,FALSE)))</f>
        <v/>
      </c>
      <c r="AC617" s="1" t="str">
        <f>IF(W617="SO Cable","Black,White",IF(O617="","",IF(P617="","",IF($J$12&lt;&gt;"ABC",IF(P617&lt;="250",VLOOKUP(O617,Info!$AZ$4:$BB$22,3,FALSE),VLOOKUP(O617,Info!$AZ$23:$BB$39,3,FALSE)),IF(P617&lt;="250",VLOOKUP(O617,Info!$AO$4:$AQ$22,3,FALSE),VLOOKUP(O617,Info!$AO$23:$AP$39,3,FALSE))))))</f>
        <v/>
      </c>
      <c r="AD617" s="1"/>
      <c r="AE617" s="1" t="str">
        <f>IF($L617="None","",IF(ISERROR(VLOOKUP($L617,Info!$B$4:$B$266,1,FALSE)),"",VLOOKUP($L617,Info!$B$4:$L$266,4,FALSE)))</f>
        <v/>
      </c>
      <c r="AF617" s="1" t="str">
        <f>IF($L617="None","",IF(ISERROR(VLOOKUP($L617,Info!$B$4:$B$266,1,FALSE)),"",VLOOKUP($L617,Info!$B$4:$L$266,6,FALSE)))</f>
        <v/>
      </c>
      <c r="AG617" s="1"/>
      <c r="AH617" s="33" t="str" cm="1">
        <f t="array" ref="AH617">IF(AND(L617&lt;&gt;"",O617&lt;&gt;"",R617:S617&lt;&gt;"",W617:X617&lt;&gt;"",Z617:AA617&lt;&gt;"",AC617&lt;&gt;""),"Good","Bad")</f>
        <v>Bad</v>
      </c>
      <c r="AL617" t="str" cm="1">
        <f t="array" ref="AL617">IF(R617&gt;0,_xlfn.IFS(COUNTIF($L$20:L617,"&lt;&gt;")&lt;101,1,COUNTIF($L$20:L617,"&lt;&gt;")&lt;201,2,COUNTIF($L$20:L617,"&lt;&gt;")&lt;301,3,COUNTIF($L$20:L617,"&lt;&gt;")&lt;401,4,COUNTIF($L$20:L617,"&lt;&gt;")&lt;501,5,COUNTIF($L$20:L617,"&lt;&gt;")&lt;601,6,COUNTIF($L$20:L617,"&lt;&gt;")&lt;701,7,COUNTIF($L$20:L617,"&lt;&gt;")&lt;801,8,COUNTIF($L$20:L617,"&lt;&gt;")&lt;901,9,COUNTIF($L$20:L617,"&lt;&gt;")&lt;1001,10,COUNTIF($L$20:L617,"&lt;&gt;")&lt;1101,11,COUNTIF($L$20:L617,"&lt;&gt;")&lt;1201,12,COUNTIF($L$20:L617,"&lt;&gt;")&lt;1301,13,COUNTIF($L$20:L617,"&lt;&gt;")&lt;1401,14,COUNTIF($L$20:L617,"&lt;&gt;")&lt;1501,15,COUNTIF($L$20:L617,"&lt;&gt;")&lt;1601,16,COUNTIF($L$20:L617,"&lt;&gt;")&lt;1701,17,COUNTIF($L$20:L617,"&lt;&gt;")&lt;1801,18,COUNTIF($L$20:L617,"&lt;&gt;")&lt;1901,19,COUNTIF($L$20:L617,"&lt;&gt;")&lt;2001,20,COUNTIF($L$20:L617,"&lt;&gt;")&lt;2101,21,COUNTIF($L$20:L617,"&lt;&gt;")&lt;2201,22,COUNTIF($L$20:L617,"&lt;&gt;")&lt;2301,23,COUNTIF($L$20:L617,"&lt;&gt;")&lt;2401,24,COUNTIF($L$20:L617,"&lt;&gt;")&lt;2501,25,COUNTIF($L$20:L617,"&lt;&gt;")&lt;2601,26,COUNTIF($L$20:L617,"&lt;&gt;")&lt;2701,27,COUNTIF($L$20:L617,"&lt;&gt;")&lt;2801,28,COUNTIF($L$20:L617,"&lt;&gt;")&lt;2901,29,COUNTIF($L$20:L617,"&lt;&gt;")&lt;3001,30),"")</f>
        <v/>
      </c>
      <c r="AM617" t="str">
        <f t="shared" si="45"/>
        <v/>
      </c>
      <c r="AN617" t="str">
        <f t="shared" si="49"/>
        <v/>
      </c>
      <c r="AP617" t="str">
        <f t="shared" si="48"/>
        <v/>
      </c>
      <c r="AQ617" t="str">
        <f>IF(AO617="","",COUNTIFS(AM617:$AM$3019,AO617))</f>
        <v/>
      </c>
    </row>
    <row r="618" spans="1:43" x14ac:dyDescent="0.25">
      <c r="A618" s="6" t="str">
        <f>IF(COUNT($A$20:A617)&lt;&gt;$B$4,IF(A617="","",A617+1),"")</f>
        <v/>
      </c>
      <c r="B618" s="3"/>
      <c r="C618" s="3"/>
      <c r="D618" s="122"/>
      <c r="E618" s="3"/>
      <c r="F618" s="3"/>
      <c r="G618" s="3"/>
      <c r="H618" s="3"/>
      <c r="I618" s="120"/>
      <c r="J618" s="3"/>
      <c r="K618" s="95" t="str" cm="1">
        <f t="array" ref="K618">IF(OR($J$14 = "A",$J$14 = "B",$J$14 = "C"),IF(I618="","",IF(LEN(I618)&gt;2,_xlfn.IFS(ISNUMBER(SEARCH("_",I618)),I618,ISNUMBER(SEARCH(", ",I618)),SUBSTITUTE(I618,", ","_"),ISNUMBER(SEARCH("/ ",I618)),SUBSTITUTE(I618,"/ ","_"),ISNUMBER(SEARCH(",",I618)),SUBSTITUTE(I618,",","_"),ISNUMBER(SEARCH("/",I618)),SUBSTITUTE(I618,"/","_"),ISNUMBER(SEARCH("",I618)),I618),I618)),IF(OR($J$14 = "J",$J$14 = "K"),"",IF(D618="","",IF(LEN(D618)&gt;2,_xlfn.IFS(ISNUMBER(SEARCH("_",D618)),D618,ISNUMBER(SEARCH(", ",D618)),SUBSTITUTE(D618,", ","_"),ISNUMBER(SEARCH("/ ",D618)),SUBSTITUTE(D618,"/ ","_"),ISNUMBER(SEARCH(",",D618)),SUBSTITUTE(D618,",","_"),ISNUMBER(SEARCH("/",D618)),SUBSTITUTE(D618,"/","_"),ISNUMBER(SEARCH("",D618)),D618),D618))))</f>
        <v/>
      </c>
      <c r="L618" s="1"/>
      <c r="M618" s="1" t="str">
        <f t="shared" si="46"/>
        <v/>
      </c>
      <c r="N618" s="94" t="str">
        <f>IF($L618="None","",IF(ISERROR(VLOOKUP($L618,Info!$B$4:$B$266,1,FALSE)),"",VLOOKUP($L618,Info!$B$4:$L$266,5,FALSE)))</f>
        <v/>
      </c>
      <c r="O618" s="94" t="str">
        <f>IF(K618="","",IF(AND($J$12&lt;&gt;"ABC",N618="3"),"BAC",IF(N618="3","ABC",IF($J$12&lt;&gt;"ABC",IF($J$10="Standard",VLOOKUP(K618,Info!$BE$4:$BF$481,2,FALSE),VLOOKUP(K618,Info!$BI$4:$BJ$482,2,FALSE)),IF($J$10="Standard",VLOOKUP(K618,Info!$AG$4:$AH$2994,2,FALSE),VLOOKUP(K618,Info!$AK$4:$AL$2997,2,FALSE))))))</f>
        <v/>
      </c>
      <c r="P618" s="94" t="str">
        <f>IF($L618="None","",IF(ISERROR(VLOOKUP($L618,Info!$B$4:$B$266,1,FALSE)),"",VLOOKUP($L618,Info!$B$4:$L$266,3,FALSE)))</f>
        <v/>
      </c>
      <c r="Q618" s="96" t="str">
        <f>IF($L618="None","",IF(ISERROR(VLOOKUP($L618,Info!$B$4:$B$266,1,FALSE)),"",VLOOKUP($L618,Info!$B$4:$L$266,4,FALSE)))</f>
        <v/>
      </c>
      <c r="R618" s="1"/>
      <c r="S618" s="6" t="str">
        <f t="shared" si="47"/>
        <v/>
      </c>
      <c r="T618" s="6" t="str">
        <f>IF($L618="None","",IF(ISERROR(VLOOKUP($L618,Info!$B$4:$B$266,1,FALSE)),"",VLOOKUP($L618,Info!$B$4:$L$266,11,FALSE)))</f>
        <v/>
      </c>
      <c r="U618" s="1"/>
      <c r="V618" s="1"/>
      <c r="W618" s="1"/>
      <c r="X618" s="1" t="str">
        <f>IF($L618="None","",IF(ISERROR(VLOOKUP($L618,Info!$B$4:$B$266,1,FALSE)),"",IF(OR(W618="Metallic Liquid Tight",W618="Non-Metallic Liquid Tight",W618="LSZH",W618="Greenfield"),VLOOKUP($L618,Info!$B$4:$L$266,7,FALSE),"N/A")))</f>
        <v/>
      </c>
      <c r="Y618" s="1"/>
      <c r="Z618" s="96" t="str">
        <f>IF($L618="None","",IF(ISERROR(VLOOKUP($L618,Info!$B$4:$B$266,1,FALSE)),"",VLOOKUP($L618,Info!$B$4:$L$266,9,FALSE)))</f>
        <v/>
      </c>
      <c r="AA618" s="96" t="str">
        <f>IF($L618="None","",IF(ISERROR(VLOOKUP($L618,Info!$B$4:$B$266,1,FALSE)),"",VLOOKUP($L618,Info!$B$4:$L$266,8,FALSE)))</f>
        <v/>
      </c>
      <c r="AB618" s="96" t="str">
        <f>IF($L618="None","",IF(ISERROR(VLOOKUP($L618,Info!$B$4:$B$266,1,FALSE)),"",VLOOKUP($L618,Info!$B$4:$L$266,10,FALSE)))</f>
        <v/>
      </c>
      <c r="AC618" s="1" t="str">
        <f>IF(W618="SO Cable","Black,White",IF(O618="","",IF(P618="","",IF($J$12&lt;&gt;"ABC",IF(P618&lt;="250",VLOOKUP(O618,Info!$AZ$4:$BB$22,3,FALSE),VLOOKUP(O618,Info!$AZ$23:$BB$39,3,FALSE)),IF(P618&lt;="250",VLOOKUP(O618,Info!$AO$4:$AQ$22,3,FALSE),VLOOKUP(O618,Info!$AO$23:$AP$39,3,FALSE))))))</f>
        <v/>
      </c>
      <c r="AD618" s="1"/>
      <c r="AE618" s="1" t="str">
        <f>IF($L618="None","",IF(ISERROR(VLOOKUP($L618,Info!$B$4:$B$266,1,FALSE)),"",VLOOKUP($L618,Info!$B$4:$L$266,4,FALSE)))</f>
        <v/>
      </c>
      <c r="AF618" s="1" t="str">
        <f>IF($L618="None","",IF(ISERROR(VLOOKUP($L618,Info!$B$4:$B$266,1,FALSE)),"",VLOOKUP($L618,Info!$B$4:$L$266,6,FALSE)))</f>
        <v/>
      </c>
      <c r="AG618" s="1"/>
      <c r="AH618" s="33" t="str" cm="1">
        <f t="array" ref="AH618">IF(AND(L618&lt;&gt;"",O618&lt;&gt;"",R618:S618&lt;&gt;"",W618:X618&lt;&gt;"",Z618:AA618&lt;&gt;"",AC618&lt;&gt;""),"Good","Bad")</f>
        <v>Bad</v>
      </c>
      <c r="AL618" t="str" cm="1">
        <f t="array" ref="AL618">IF(R618&gt;0,_xlfn.IFS(COUNTIF($L$20:L618,"&lt;&gt;")&lt;101,1,COUNTIF($L$20:L618,"&lt;&gt;")&lt;201,2,COUNTIF($L$20:L618,"&lt;&gt;")&lt;301,3,COUNTIF($L$20:L618,"&lt;&gt;")&lt;401,4,COUNTIF($L$20:L618,"&lt;&gt;")&lt;501,5,COUNTIF($L$20:L618,"&lt;&gt;")&lt;601,6,COUNTIF($L$20:L618,"&lt;&gt;")&lt;701,7,COUNTIF($L$20:L618,"&lt;&gt;")&lt;801,8,COUNTIF($L$20:L618,"&lt;&gt;")&lt;901,9,COUNTIF($L$20:L618,"&lt;&gt;")&lt;1001,10,COUNTIF($L$20:L618,"&lt;&gt;")&lt;1101,11,COUNTIF($L$20:L618,"&lt;&gt;")&lt;1201,12,COUNTIF($L$20:L618,"&lt;&gt;")&lt;1301,13,COUNTIF($L$20:L618,"&lt;&gt;")&lt;1401,14,COUNTIF($L$20:L618,"&lt;&gt;")&lt;1501,15,COUNTIF($L$20:L618,"&lt;&gt;")&lt;1601,16,COUNTIF($L$20:L618,"&lt;&gt;")&lt;1701,17,COUNTIF($L$20:L618,"&lt;&gt;")&lt;1801,18,COUNTIF($L$20:L618,"&lt;&gt;")&lt;1901,19,COUNTIF($L$20:L618,"&lt;&gt;")&lt;2001,20,COUNTIF($L$20:L618,"&lt;&gt;")&lt;2101,21,COUNTIF($L$20:L618,"&lt;&gt;")&lt;2201,22,COUNTIF($L$20:L618,"&lt;&gt;")&lt;2301,23,COUNTIF($L$20:L618,"&lt;&gt;")&lt;2401,24,COUNTIF($L$20:L618,"&lt;&gt;")&lt;2501,25,COUNTIF($L$20:L618,"&lt;&gt;")&lt;2601,26,COUNTIF($L$20:L618,"&lt;&gt;")&lt;2701,27,COUNTIF($L$20:L618,"&lt;&gt;")&lt;2801,28,COUNTIF($L$20:L618,"&lt;&gt;")&lt;2901,29,COUNTIF($L$20:L618,"&lt;&gt;")&lt;3001,30),"")</f>
        <v/>
      </c>
      <c r="AM618" t="str">
        <f t="shared" si="45"/>
        <v/>
      </c>
      <c r="AN618" t="str">
        <f t="shared" si="49"/>
        <v/>
      </c>
      <c r="AP618" t="str">
        <f t="shared" si="48"/>
        <v/>
      </c>
      <c r="AQ618" t="str">
        <f>IF(AO618="","",COUNTIFS(AM618:$AM$3019,AO618))</f>
        <v/>
      </c>
    </row>
    <row r="619" spans="1:43" x14ac:dyDescent="0.25">
      <c r="A619" s="6" t="str">
        <f>IF(COUNT($A$20:A618)&lt;&gt;$B$4,IF(A618="","",A618+1),"")</f>
        <v/>
      </c>
      <c r="B619" s="3"/>
      <c r="C619" s="3"/>
      <c r="D619" s="122"/>
      <c r="E619" s="3"/>
      <c r="F619" s="3"/>
      <c r="G619" s="3"/>
      <c r="H619" s="3"/>
      <c r="I619" s="120"/>
      <c r="J619" s="3"/>
      <c r="K619" s="95" t="str" cm="1">
        <f t="array" ref="K619">IF(OR($J$14 = "A",$J$14 = "B",$J$14 = "C"),IF(I619="","",IF(LEN(I619)&gt;2,_xlfn.IFS(ISNUMBER(SEARCH("_",I619)),I619,ISNUMBER(SEARCH(", ",I619)),SUBSTITUTE(I619,", ","_"),ISNUMBER(SEARCH("/ ",I619)),SUBSTITUTE(I619,"/ ","_"),ISNUMBER(SEARCH(",",I619)),SUBSTITUTE(I619,",","_"),ISNUMBER(SEARCH("/",I619)),SUBSTITUTE(I619,"/","_"),ISNUMBER(SEARCH("",I619)),I619),I619)),IF(OR($J$14 = "J",$J$14 = "K"),"",IF(D619="","",IF(LEN(D619)&gt;2,_xlfn.IFS(ISNUMBER(SEARCH("_",D619)),D619,ISNUMBER(SEARCH(", ",D619)),SUBSTITUTE(D619,", ","_"),ISNUMBER(SEARCH("/ ",D619)),SUBSTITUTE(D619,"/ ","_"),ISNUMBER(SEARCH(",",D619)),SUBSTITUTE(D619,",","_"),ISNUMBER(SEARCH("/",D619)),SUBSTITUTE(D619,"/","_"),ISNUMBER(SEARCH("",D619)),D619),D619))))</f>
        <v/>
      </c>
      <c r="L619" s="1"/>
      <c r="M619" s="1" t="str">
        <f t="shared" si="46"/>
        <v/>
      </c>
      <c r="N619" s="94" t="str">
        <f>IF($L619="None","",IF(ISERROR(VLOOKUP($L619,Info!$B$4:$B$266,1,FALSE)),"",VLOOKUP($L619,Info!$B$4:$L$266,5,FALSE)))</f>
        <v/>
      </c>
      <c r="O619" s="94" t="str">
        <f>IF(K619="","",IF(AND($J$12&lt;&gt;"ABC",N619="3"),"BAC",IF(N619="3","ABC",IF($J$12&lt;&gt;"ABC",IF($J$10="Standard",VLOOKUP(K619,Info!$BE$4:$BF$481,2,FALSE),VLOOKUP(K619,Info!$BI$4:$BJ$482,2,FALSE)),IF($J$10="Standard",VLOOKUP(K619,Info!$AG$4:$AH$2994,2,FALSE),VLOOKUP(K619,Info!$AK$4:$AL$2997,2,FALSE))))))</f>
        <v/>
      </c>
      <c r="P619" s="94" t="str">
        <f>IF($L619="None","",IF(ISERROR(VLOOKUP($L619,Info!$B$4:$B$266,1,FALSE)),"",VLOOKUP($L619,Info!$B$4:$L$266,3,FALSE)))</f>
        <v/>
      </c>
      <c r="Q619" s="96" t="str">
        <f>IF($L619="None","",IF(ISERROR(VLOOKUP($L619,Info!$B$4:$B$266,1,FALSE)),"",VLOOKUP($L619,Info!$B$4:$L$266,4,FALSE)))</f>
        <v/>
      </c>
      <c r="R619" s="1"/>
      <c r="S619" s="6" t="str">
        <f t="shared" si="47"/>
        <v/>
      </c>
      <c r="T619" s="6" t="str">
        <f>IF($L619="None","",IF(ISERROR(VLOOKUP($L619,Info!$B$4:$B$266,1,FALSE)),"",VLOOKUP($L619,Info!$B$4:$L$266,11,FALSE)))</f>
        <v/>
      </c>
      <c r="U619" s="1"/>
      <c r="V619" s="1"/>
      <c r="W619" s="1"/>
      <c r="X619" s="1" t="str">
        <f>IF($L619="None","",IF(ISERROR(VLOOKUP($L619,Info!$B$4:$B$266,1,FALSE)),"",IF(OR(W619="Metallic Liquid Tight",W619="Non-Metallic Liquid Tight",W619="LSZH",W619="Greenfield"),VLOOKUP($L619,Info!$B$4:$L$266,7,FALSE),"N/A")))</f>
        <v/>
      </c>
      <c r="Y619" s="1"/>
      <c r="Z619" s="96" t="str">
        <f>IF($L619="None","",IF(ISERROR(VLOOKUP($L619,Info!$B$4:$B$266,1,FALSE)),"",VLOOKUP($L619,Info!$B$4:$L$266,9,FALSE)))</f>
        <v/>
      </c>
      <c r="AA619" s="96" t="str">
        <f>IF($L619="None","",IF(ISERROR(VLOOKUP($L619,Info!$B$4:$B$266,1,FALSE)),"",VLOOKUP($L619,Info!$B$4:$L$266,8,FALSE)))</f>
        <v/>
      </c>
      <c r="AB619" s="96" t="str">
        <f>IF($L619="None","",IF(ISERROR(VLOOKUP($L619,Info!$B$4:$B$266,1,FALSE)),"",VLOOKUP($L619,Info!$B$4:$L$266,10,FALSE)))</f>
        <v/>
      </c>
      <c r="AC619" s="1" t="str">
        <f>IF(W619="SO Cable","Black,White",IF(O619="","",IF(P619="","",IF($J$12&lt;&gt;"ABC",IF(P619&lt;="250",VLOOKUP(O619,Info!$AZ$4:$BB$22,3,FALSE),VLOOKUP(O619,Info!$AZ$23:$BB$39,3,FALSE)),IF(P619&lt;="250",VLOOKUP(O619,Info!$AO$4:$AQ$22,3,FALSE),VLOOKUP(O619,Info!$AO$23:$AP$39,3,FALSE))))))</f>
        <v/>
      </c>
      <c r="AD619" s="1"/>
      <c r="AE619" s="1" t="str">
        <f>IF($L619="None","",IF(ISERROR(VLOOKUP($L619,Info!$B$4:$B$266,1,FALSE)),"",VLOOKUP($L619,Info!$B$4:$L$266,4,FALSE)))</f>
        <v/>
      </c>
      <c r="AF619" s="1" t="str">
        <f>IF($L619="None","",IF(ISERROR(VLOOKUP($L619,Info!$B$4:$B$266,1,FALSE)),"",VLOOKUP($L619,Info!$B$4:$L$266,6,FALSE)))</f>
        <v/>
      </c>
      <c r="AG619" s="1"/>
      <c r="AH619" s="33" t="str" cm="1">
        <f t="array" ref="AH619">IF(AND(L619&lt;&gt;"",O619&lt;&gt;"",R619:S619&lt;&gt;"",W619:X619&lt;&gt;"",Z619:AA619&lt;&gt;"",AC619&lt;&gt;""),"Good","Bad")</f>
        <v>Bad</v>
      </c>
      <c r="AL619" t="str" cm="1">
        <f t="array" ref="AL619">IF(R619&gt;0,_xlfn.IFS(COUNTIF($L$20:L619,"&lt;&gt;")&lt;101,1,COUNTIF($L$20:L619,"&lt;&gt;")&lt;201,2,COUNTIF($L$20:L619,"&lt;&gt;")&lt;301,3,COUNTIF($L$20:L619,"&lt;&gt;")&lt;401,4,COUNTIF($L$20:L619,"&lt;&gt;")&lt;501,5,COUNTIF($L$20:L619,"&lt;&gt;")&lt;601,6,COUNTIF($L$20:L619,"&lt;&gt;")&lt;701,7,COUNTIF($L$20:L619,"&lt;&gt;")&lt;801,8,COUNTIF($L$20:L619,"&lt;&gt;")&lt;901,9,COUNTIF($L$20:L619,"&lt;&gt;")&lt;1001,10,COUNTIF($L$20:L619,"&lt;&gt;")&lt;1101,11,COUNTIF($L$20:L619,"&lt;&gt;")&lt;1201,12,COUNTIF($L$20:L619,"&lt;&gt;")&lt;1301,13,COUNTIF($L$20:L619,"&lt;&gt;")&lt;1401,14,COUNTIF($L$20:L619,"&lt;&gt;")&lt;1501,15,COUNTIF($L$20:L619,"&lt;&gt;")&lt;1601,16,COUNTIF($L$20:L619,"&lt;&gt;")&lt;1701,17,COUNTIF($L$20:L619,"&lt;&gt;")&lt;1801,18,COUNTIF($L$20:L619,"&lt;&gt;")&lt;1901,19,COUNTIF($L$20:L619,"&lt;&gt;")&lt;2001,20,COUNTIF($L$20:L619,"&lt;&gt;")&lt;2101,21,COUNTIF($L$20:L619,"&lt;&gt;")&lt;2201,22,COUNTIF($L$20:L619,"&lt;&gt;")&lt;2301,23,COUNTIF($L$20:L619,"&lt;&gt;")&lt;2401,24,COUNTIF($L$20:L619,"&lt;&gt;")&lt;2501,25,COUNTIF($L$20:L619,"&lt;&gt;")&lt;2601,26,COUNTIF($L$20:L619,"&lt;&gt;")&lt;2701,27,COUNTIF($L$20:L619,"&lt;&gt;")&lt;2801,28,COUNTIF($L$20:L619,"&lt;&gt;")&lt;2901,29,COUNTIF($L$20:L619,"&lt;&gt;")&lt;3001,30),"")</f>
        <v/>
      </c>
      <c r="AM619" t="str">
        <f t="shared" si="45"/>
        <v/>
      </c>
      <c r="AN619" t="str">
        <f t="shared" si="49"/>
        <v/>
      </c>
      <c r="AP619" t="str">
        <f t="shared" si="48"/>
        <v/>
      </c>
      <c r="AQ619" t="str">
        <f>IF(AO619="","",COUNTIFS(AM619:$AM$3019,AO619))</f>
        <v/>
      </c>
    </row>
    <row r="620" spans="1:43" x14ac:dyDescent="0.25">
      <c r="A620" s="6" t="str">
        <f>IF(COUNT($A$20:A619)&lt;&gt;$B$4,IF(A619="","",A619+1),"")</f>
        <v/>
      </c>
      <c r="B620" s="3"/>
      <c r="C620" s="3"/>
      <c r="D620" s="122"/>
      <c r="E620" s="3"/>
      <c r="F620" s="3"/>
      <c r="G620" s="3"/>
      <c r="H620" s="3"/>
      <c r="I620" s="120"/>
      <c r="J620" s="3"/>
      <c r="K620" s="95" t="str" cm="1">
        <f t="array" ref="K620">IF(OR($J$14 = "A",$J$14 = "B",$J$14 = "C"),IF(I620="","",IF(LEN(I620)&gt;2,_xlfn.IFS(ISNUMBER(SEARCH("_",I620)),I620,ISNUMBER(SEARCH(", ",I620)),SUBSTITUTE(I620,", ","_"),ISNUMBER(SEARCH("/ ",I620)),SUBSTITUTE(I620,"/ ","_"),ISNUMBER(SEARCH(",",I620)),SUBSTITUTE(I620,",","_"),ISNUMBER(SEARCH("/",I620)),SUBSTITUTE(I620,"/","_"),ISNUMBER(SEARCH("",I620)),I620),I620)),IF(OR($J$14 = "J",$J$14 = "K"),"",IF(D620="","",IF(LEN(D620)&gt;2,_xlfn.IFS(ISNUMBER(SEARCH("_",D620)),D620,ISNUMBER(SEARCH(", ",D620)),SUBSTITUTE(D620,", ","_"),ISNUMBER(SEARCH("/ ",D620)),SUBSTITUTE(D620,"/ ","_"),ISNUMBER(SEARCH(",",D620)),SUBSTITUTE(D620,",","_"),ISNUMBER(SEARCH("/",D620)),SUBSTITUTE(D620,"/","_"),ISNUMBER(SEARCH("",D620)),D620),D620))))</f>
        <v/>
      </c>
      <c r="L620" s="1"/>
      <c r="M620" s="1" t="str">
        <f t="shared" si="46"/>
        <v/>
      </c>
      <c r="N620" s="94" t="str">
        <f>IF($L620="None","",IF(ISERROR(VLOOKUP($L620,Info!$B$4:$B$266,1,FALSE)),"",VLOOKUP($L620,Info!$B$4:$L$266,5,FALSE)))</f>
        <v/>
      </c>
      <c r="O620" s="94" t="str">
        <f>IF(K620="","",IF(AND($J$12&lt;&gt;"ABC",N620="3"),"BAC",IF(N620="3","ABC",IF($J$12&lt;&gt;"ABC",IF($J$10="Standard",VLOOKUP(K620,Info!$BE$4:$BF$481,2,FALSE),VLOOKUP(K620,Info!$BI$4:$BJ$482,2,FALSE)),IF($J$10="Standard",VLOOKUP(K620,Info!$AG$4:$AH$2994,2,FALSE),VLOOKUP(K620,Info!$AK$4:$AL$2997,2,FALSE))))))</f>
        <v/>
      </c>
      <c r="P620" s="94" t="str">
        <f>IF($L620="None","",IF(ISERROR(VLOOKUP($L620,Info!$B$4:$B$266,1,FALSE)),"",VLOOKUP($L620,Info!$B$4:$L$266,3,FALSE)))</f>
        <v/>
      </c>
      <c r="Q620" s="96" t="str">
        <f>IF($L620="None","",IF(ISERROR(VLOOKUP($L620,Info!$B$4:$B$266,1,FALSE)),"",VLOOKUP($L620,Info!$B$4:$L$266,4,FALSE)))</f>
        <v/>
      </c>
      <c r="R620" s="1"/>
      <c r="S620" s="6" t="str">
        <f t="shared" si="47"/>
        <v/>
      </c>
      <c r="T620" s="6" t="str">
        <f>IF($L620="None","",IF(ISERROR(VLOOKUP($L620,Info!$B$4:$B$266,1,FALSE)),"",VLOOKUP($L620,Info!$B$4:$L$266,11,FALSE)))</f>
        <v/>
      </c>
      <c r="U620" s="1"/>
      <c r="V620" s="1"/>
      <c r="W620" s="1"/>
      <c r="X620" s="1" t="str">
        <f>IF($L620="None","",IF(ISERROR(VLOOKUP($L620,Info!$B$4:$B$266,1,FALSE)),"",IF(OR(W620="Metallic Liquid Tight",W620="Non-Metallic Liquid Tight",W620="LSZH",W620="Greenfield"),VLOOKUP($L620,Info!$B$4:$L$266,7,FALSE),"N/A")))</f>
        <v/>
      </c>
      <c r="Y620" s="1"/>
      <c r="Z620" s="96" t="str">
        <f>IF($L620="None","",IF(ISERROR(VLOOKUP($L620,Info!$B$4:$B$266,1,FALSE)),"",VLOOKUP($L620,Info!$B$4:$L$266,9,FALSE)))</f>
        <v/>
      </c>
      <c r="AA620" s="96" t="str">
        <f>IF($L620="None","",IF(ISERROR(VLOOKUP($L620,Info!$B$4:$B$266,1,FALSE)),"",VLOOKUP($L620,Info!$B$4:$L$266,8,FALSE)))</f>
        <v/>
      </c>
      <c r="AB620" s="96" t="str">
        <f>IF($L620="None","",IF(ISERROR(VLOOKUP($L620,Info!$B$4:$B$266,1,FALSE)),"",VLOOKUP($L620,Info!$B$4:$L$266,10,FALSE)))</f>
        <v/>
      </c>
      <c r="AC620" s="1" t="str">
        <f>IF(W620="SO Cable","Black,White",IF(O620="","",IF(P620="","",IF($J$12&lt;&gt;"ABC",IF(P620&lt;="250",VLOOKUP(O620,Info!$AZ$4:$BB$22,3,FALSE),VLOOKUP(O620,Info!$AZ$23:$BB$39,3,FALSE)),IF(P620&lt;="250",VLOOKUP(O620,Info!$AO$4:$AQ$22,3,FALSE),VLOOKUP(O620,Info!$AO$23:$AP$39,3,FALSE))))))</f>
        <v/>
      </c>
      <c r="AD620" s="1"/>
      <c r="AE620" s="1" t="str">
        <f>IF($L620="None","",IF(ISERROR(VLOOKUP($L620,Info!$B$4:$B$266,1,FALSE)),"",VLOOKUP($L620,Info!$B$4:$L$266,4,FALSE)))</f>
        <v/>
      </c>
      <c r="AF620" s="1" t="str">
        <f>IF($L620="None","",IF(ISERROR(VLOOKUP($L620,Info!$B$4:$B$266,1,FALSE)),"",VLOOKUP($L620,Info!$B$4:$L$266,6,FALSE)))</f>
        <v/>
      </c>
      <c r="AG620" s="1"/>
      <c r="AH620" s="33" t="str" cm="1">
        <f t="array" ref="AH620">IF(AND(L620&lt;&gt;"",O620&lt;&gt;"",R620:S620&lt;&gt;"",W620:X620&lt;&gt;"",Z620:AA620&lt;&gt;"",AC620&lt;&gt;""),"Good","Bad")</f>
        <v>Bad</v>
      </c>
      <c r="AL620" t="str" cm="1">
        <f t="array" ref="AL620">IF(R620&gt;0,_xlfn.IFS(COUNTIF($L$20:L620,"&lt;&gt;")&lt;101,1,COUNTIF($L$20:L620,"&lt;&gt;")&lt;201,2,COUNTIF($L$20:L620,"&lt;&gt;")&lt;301,3,COUNTIF($L$20:L620,"&lt;&gt;")&lt;401,4,COUNTIF($L$20:L620,"&lt;&gt;")&lt;501,5,COUNTIF($L$20:L620,"&lt;&gt;")&lt;601,6,COUNTIF($L$20:L620,"&lt;&gt;")&lt;701,7,COUNTIF($L$20:L620,"&lt;&gt;")&lt;801,8,COUNTIF($L$20:L620,"&lt;&gt;")&lt;901,9,COUNTIF($L$20:L620,"&lt;&gt;")&lt;1001,10,COUNTIF($L$20:L620,"&lt;&gt;")&lt;1101,11,COUNTIF($L$20:L620,"&lt;&gt;")&lt;1201,12,COUNTIF($L$20:L620,"&lt;&gt;")&lt;1301,13,COUNTIF($L$20:L620,"&lt;&gt;")&lt;1401,14,COUNTIF($L$20:L620,"&lt;&gt;")&lt;1501,15,COUNTIF($L$20:L620,"&lt;&gt;")&lt;1601,16,COUNTIF($L$20:L620,"&lt;&gt;")&lt;1701,17,COUNTIF($L$20:L620,"&lt;&gt;")&lt;1801,18,COUNTIF($L$20:L620,"&lt;&gt;")&lt;1901,19,COUNTIF($L$20:L620,"&lt;&gt;")&lt;2001,20,COUNTIF($L$20:L620,"&lt;&gt;")&lt;2101,21,COUNTIF($L$20:L620,"&lt;&gt;")&lt;2201,22,COUNTIF($L$20:L620,"&lt;&gt;")&lt;2301,23,COUNTIF($L$20:L620,"&lt;&gt;")&lt;2401,24,COUNTIF($L$20:L620,"&lt;&gt;")&lt;2501,25,COUNTIF($L$20:L620,"&lt;&gt;")&lt;2601,26,COUNTIF($L$20:L620,"&lt;&gt;")&lt;2701,27,COUNTIF($L$20:L620,"&lt;&gt;")&lt;2801,28,COUNTIF($L$20:L620,"&lt;&gt;")&lt;2901,29,COUNTIF($L$20:L620,"&lt;&gt;")&lt;3001,30),"")</f>
        <v/>
      </c>
      <c r="AM620" t="str">
        <f t="shared" si="45"/>
        <v/>
      </c>
      <c r="AN620" t="str">
        <f t="shared" si="49"/>
        <v/>
      </c>
      <c r="AP620" t="str">
        <f t="shared" si="48"/>
        <v/>
      </c>
      <c r="AQ620" t="str">
        <f>IF(AO620="","",COUNTIFS(AM620:$AM$3019,AO620))</f>
        <v/>
      </c>
    </row>
    <row r="621" spans="1:43" x14ac:dyDescent="0.25">
      <c r="A621" s="6" t="str">
        <f>IF(COUNT($A$20:A620)&lt;&gt;$B$4,IF(A620="","",A620+1),"")</f>
        <v/>
      </c>
      <c r="B621" s="3"/>
      <c r="C621" s="3"/>
      <c r="D621" s="122"/>
      <c r="E621" s="3"/>
      <c r="F621" s="3"/>
      <c r="G621" s="3"/>
      <c r="H621" s="3"/>
      <c r="I621" s="120"/>
      <c r="J621" s="3"/>
      <c r="K621" s="95" t="str" cm="1">
        <f t="array" ref="K621">IF(OR($J$14 = "A",$J$14 = "B",$J$14 = "C"),IF(I621="","",IF(LEN(I621)&gt;2,_xlfn.IFS(ISNUMBER(SEARCH("_",I621)),I621,ISNUMBER(SEARCH(", ",I621)),SUBSTITUTE(I621,", ","_"),ISNUMBER(SEARCH("/ ",I621)),SUBSTITUTE(I621,"/ ","_"),ISNUMBER(SEARCH(",",I621)),SUBSTITUTE(I621,",","_"),ISNUMBER(SEARCH("/",I621)),SUBSTITUTE(I621,"/","_"),ISNUMBER(SEARCH("",I621)),I621),I621)),IF(OR($J$14 = "J",$J$14 = "K"),"",IF(D621="","",IF(LEN(D621)&gt;2,_xlfn.IFS(ISNUMBER(SEARCH("_",D621)),D621,ISNUMBER(SEARCH(", ",D621)),SUBSTITUTE(D621,", ","_"),ISNUMBER(SEARCH("/ ",D621)),SUBSTITUTE(D621,"/ ","_"),ISNUMBER(SEARCH(",",D621)),SUBSTITUTE(D621,",","_"),ISNUMBER(SEARCH("/",D621)),SUBSTITUTE(D621,"/","_"),ISNUMBER(SEARCH("",D621)),D621),D621))))</f>
        <v/>
      </c>
      <c r="L621" s="1"/>
      <c r="M621" s="1" t="str">
        <f t="shared" si="46"/>
        <v/>
      </c>
      <c r="N621" s="94" t="str">
        <f>IF($L621="None","",IF(ISERROR(VLOOKUP($L621,Info!$B$4:$B$266,1,FALSE)),"",VLOOKUP($L621,Info!$B$4:$L$266,5,FALSE)))</f>
        <v/>
      </c>
      <c r="O621" s="94" t="str">
        <f>IF(K621="","",IF(AND($J$12&lt;&gt;"ABC",N621="3"),"BAC",IF(N621="3","ABC",IF($J$12&lt;&gt;"ABC",IF($J$10="Standard",VLOOKUP(K621,Info!$BE$4:$BF$481,2,FALSE),VLOOKUP(K621,Info!$BI$4:$BJ$482,2,FALSE)),IF($J$10="Standard",VLOOKUP(K621,Info!$AG$4:$AH$2994,2,FALSE),VLOOKUP(K621,Info!$AK$4:$AL$2997,2,FALSE))))))</f>
        <v/>
      </c>
      <c r="P621" s="94" t="str">
        <f>IF($L621="None","",IF(ISERROR(VLOOKUP($L621,Info!$B$4:$B$266,1,FALSE)),"",VLOOKUP($L621,Info!$B$4:$L$266,3,FALSE)))</f>
        <v/>
      </c>
      <c r="Q621" s="96" t="str">
        <f>IF($L621="None","",IF(ISERROR(VLOOKUP($L621,Info!$B$4:$B$266,1,FALSE)),"",VLOOKUP($L621,Info!$B$4:$L$266,4,FALSE)))</f>
        <v/>
      </c>
      <c r="R621" s="1"/>
      <c r="S621" s="6" t="str">
        <f t="shared" si="47"/>
        <v/>
      </c>
      <c r="T621" s="6" t="str">
        <f>IF($L621="None","",IF(ISERROR(VLOOKUP($L621,Info!$B$4:$B$266,1,FALSE)),"",VLOOKUP($L621,Info!$B$4:$L$266,11,FALSE)))</f>
        <v/>
      </c>
      <c r="U621" s="1"/>
      <c r="V621" s="1"/>
      <c r="W621" s="1"/>
      <c r="X621" s="1" t="str">
        <f>IF($L621="None","",IF(ISERROR(VLOOKUP($L621,Info!$B$4:$B$266,1,FALSE)),"",IF(OR(W621="Metallic Liquid Tight",W621="Non-Metallic Liquid Tight",W621="LSZH",W621="Greenfield"),VLOOKUP($L621,Info!$B$4:$L$266,7,FALSE),"N/A")))</f>
        <v/>
      </c>
      <c r="Y621" s="1"/>
      <c r="Z621" s="96" t="str">
        <f>IF($L621="None","",IF(ISERROR(VLOOKUP($L621,Info!$B$4:$B$266,1,FALSE)),"",VLOOKUP($L621,Info!$B$4:$L$266,9,FALSE)))</f>
        <v/>
      </c>
      <c r="AA621" s="96" t="str">
        <f>IF($L621="None","",IF(ISERROR(VLOOKUP($L621,Info!$B$4:$B$266,1,FALSE)),"",VLOOKUP($L621,Info!$B$4:$L$266,8,FALSE)))</f>
        <v/>
      </c>
      <c r="AB621" s="96" t="str">
        <f>IF($L621="None","",IF(ISERROR(VLOOKUP($L621,Info!$B$4:$B$266,1,FALSE)),"",VLOOKUP($L621,Info!$B$4:$L$266,10,FALSE)))</f>
        <v/>
      </c>
      <c r="AC621" s="1" t="str">
        <f>IF(W621="SO Cable","Black,White",IF(O621="","",IF(P621="","",IF($J$12&lt;&gt;"ABC",IF(P621&lt;="250",VLOOKUP(O621,Info!$AZ$4:$BB$22,3,FALSE),VLOOKUP(O621,Info!$AZ$23:$BB$39,3,FALSE)),IF(P621&lt;="250",VLOOKUP(O621,Info!$AO$4:$AQ$22,3,FALSE),VLOOKUP(O621,Info!$AO$23:$AP$39,3,FALSE))))))</f>
        <v/>
      </c>
      <c r="AD621" s="1"/>
      <c r="AE621" s="1" t="str">
        <f>IF($L621="None","",IF(ISERROR(VLOOKUP($L621,Info!$B$4:$B$266,1,FALSE)),"",VLOOKUP($L621,Info!$B$4:$L$266,4,FALSE)))</f>
        <v/>
      </c>
      <c r="AF621" s="1" t="str">
        <f>IF($L621="None","",IF(ISERROR(VLOOKUP($L621,Info!$B$4:$B$266,1,FALSE)),"",VLOOKUP($L621,Info!$B$4:$L$266,6,FALSE)))</f>
        <v/>
      </c>
      <c r="AG621" s="1"/>
      <c r="AH621" s="33" t="str" cm="1">
        <f t="array" ref="AH621">IF(AND(L621&lt;&gt;"",O621&lt;&gt;"",R621:S621&lt;&gt;"",W621:X621&lt;&gt;"",Z621:AA621&lt;&gt;"",AC621&lt;&gt;""),"Good","Bad")</f>
        <v>Bad</v>
      </c>
      <c r="AL621" t="str" cm="1">
        <f t="array" ref="AL621">IF(R621&gt;0,_xlfn.IFS(COUNTIF($L$20:L621,"&lt;&gt;")&lt;101,1,COUNTIF($L$20:L621,"&lt;&gt;")&lt;201,2,COUNTIF($L$20:L621,"&lt;&gt;")&lt;301,3,COUNTIF($L$20:L621,"&lt;&gt;")&lt;401,4,COUNTIF($L$20:L621,"&lt;&gt;")&lt;501,5,COUNTIF($L$20:L621,"&lt;&gt;")&lt;601,6,COUNTIF($L$20:L621,"&lt;&gt;")&lt;701,7,COUNTIF($L$20:L621,"&lt;&gt;")&lt;801,8,COUNTIF($L$20:L621,"&lt;&gt;")&lt;901,9,COUNTIF($L$20:L621,"&lt;&gt;")&lt;1001,10,COUNTIF($L$20:L621,"&lt;&gt;")&lt;1101,11,COUNTIF($L$20:L621,"&lt;&gt;")&lt;1201,12,COUNTIF($L$20:L621,"&lt;&gt;")&lt;1301,13,COUNTIF($L$20:L621,"&lt;&gt;")&lt;1401,14,COUNTIF($L$20:L621,"&lt;&gt;")&lt;1501,15,COUNTIF($L$20:L621,"&lt;&gt;")&lt;1601,16,COUNTIF($L$20:L621,"&lt;&gt;")&lt;1701,17,COUNTIF($L$20:L621,"&lt;&gt;")&lt;1801,18,COUNTIF($L$20:L621,"&lt;&gt;")&lt;1901,19,COUNTIF($L$20:L621,"&lt;&gt;")&lt;2001,20,COUNTIF($L$20:L621,"&lt;&gt;")&lt;2101,21,COUNTIF($L$20:L621,"&lt;&gt;")&lt;2201,22,COUNTIF($L$20:L621,"&lt;&gt;")&lt;2301,23,COUNTIF($L$20:L621,"&lt;&gt;")&lt;2401,24,COUNTIF($L$20:L621,"&lt;&gt;")&lt;2501,25,COUNTIF($L$20:L621,"&lt;&gt;")&lt;2601,26,COUNTIF($L$20:L621,"&lt;&gt;")&lt;2701,27,COUNTIF($L$20:L621,"&lt;&gt;")&lt;2801,28,COUNTIF($L$20:L621,"&lt;&gt;")&lt;2901,29,COUNTIF($L$20:L621,"&lt;&gt;")&lt;3001,30),"")</f>
        <v/>
      </c>
      <c r="AM621" t="str">
        <f t="shared" si="45"/>
        <v/>
      </c>
      <c r="AN621" t="str">
        <f t="shared" si="49"/>
        <v/>
      </c>
      <c r="AP621" t="str">
        <f t="shared" si="48"/>
        <v/>
      </c>
      <c r="AQ621" t="str">
        <f>IF(AO621="","",COUNTIFS(AM621:$AM$3019,AO621))</f>
        <v/>
      </c>
    </row>
    <row r="622" spans="1:43" x14ac:dyDescent="0.25">
      <c r="A622" s="6" t="str">
        <f>IF(COUNT($A$20:A621)&lt;&gt;$B$4,IF(A621="","",A621+1),"")</f>
        <v/>
      </c>
      <c r="B622" s="3"/>
      <c r="C622" s="3"/>
      <c r="D622" s="122"/>
      <c r="E622" s="3"/>
      <c r="F622" s="3"/>
      <c r="G622" s="3"/>
      <c r="H622" s="3"/>
      <c r="I622" s="120"/>
      <c r="J622" s="3"/>
      <c r="K622" s="95" t="str" cm="1">
        <f t="array" ref="K622">IF(OR($J$14 = "A",$J$14 = "B",$J$14 = "C"),IF(I622="","",IF(LEN(I622)&gt;2,_xlfn.IFS(ISNUMBER(SEARCH("_",I622)),I622,ISNUMBER(SEARCH(", ",I622)),SUBSTITUTE(I622,", ","_"),ISNUMBER(SEARCH("/ ",I622)),SUBSTITUTE(I622,"/ ","_"),ISNUMBER(SEARCH(",",I622)),SUBSTITUTE(I622,",","_"),ISNUMBER(SEARCH("/",I622)),SUBSTITUTE(I622,"/","_"),ISNUMBER(SEARCH("",I622)),I622),I622)),IF(OR($J$14 = "J",$J$14 = "K"),"",IF(D622="","",IF(LEN(D622)&gt;2,_xlfn.IFS(ISNUMBER(SEARCH("_",D622)),D622,ISNUMBER(SEARCH(", ",D622)),SUBSTITUTE(D622,", ","_"),ISNUMBER(SEARCH("/ ",D622)),SUBSTITUTE(D622,"/ ","_"),ISNUMBER(SEARCH(",",D622)),SUBSTITUTE(D622,",","_"),ISNUMBER(SEARCH("/",D622)),SUBSTITUTE(D622,"/","_"),ISNUMBER(SEARCH("",D622)),D622),D622))))</f>
        <v/>
      </c>
      <c r="L622" s="1"/>
      <c r="M622" s="1" t="str">
        <f t="shared" si="46"/>
        <v/>
      </c>
      <c r="N622" s="94" t="str">
        <f>IF($L622="None","",IF(ISERROR(VLOOKUP($L622,Info!$B$4:$B$266,1,FALSE)),"",VLOOKUP($L622,Info!$B$4:$L$266,5,FALSE)))</f>
        <v/>
      </c>
      <c r="O622" s="94" t="str">
        <f>IF(K622="","",IF(AND($J$12&lt;&gt;"ABC",N622="3"),"BAC",IF(N622="3","ABC",IF($J$12&lt;&gt;"ABC",IF($J$10="Standard",VLOOKUP(K622,Info!$BE$4:$BF$481,2,FALSE),VLOOKUP(K622,Info!$BI$4:$BJ$482,2,FALSE)),IF($J$10="Standard",VLOOKUP(K622,Info!$AG$4:$AH$2994,2,FALSE),VLOOKUP(K622,Info!$AK$4:$AL$2997,2,FALSE))))))</f>
        <v/>
      </c>
      <c r="P622" s="94" t="str">
        <f>IF($L622="None","",IF(ISERROR(VLOOKUP($L622,Info!$B$4:$B$266,1,FALSE)),"",VLOOKUP($L622,Info!$B$4:$L$266,3,FALSE)))</f>
        <v/>
      </c>
      <c r="Q622" s="96" t="str">
        <f>IF($L622="None","",IF(ISERROR(VLOOKUP($L622,Info!$B$4:$B$266,1,FALSE)),"",VLOOKUP($L622,Info!$B$4:$L$266,4,FALSE)))</f>
        <v/>
      </c>
      <c r="R622" s="1"/>
      <c r="S622" s="6" t="str">
        <f t="shared" si="47"/>
        <v/>
      </c>
      <c r="T622" s="6" t="str">
        <f>IF($L622="None","",IF(ISERROR(VLOOKUP($L622,Info!$B$4:$B$266,1,FALSE)),"",VLOOKUP($L622,Info!$B$4:$L$266,11,FALSE)))</f>
        <v/>
      </c>
      <c r="U622" s="1"/>
      <c r="V622" s="1"/>
      <c r="W622" s="1"/>
      <c r="X622" s="1" t="str">
        <f>IF($L622="None","",IF(ISERROR(VLOOKUP($L622,Info!$B$4:$B$266,1,FALSE)),"",IF(OR(W622="Metallic Liquid Tight",W622="Non-Metallic Liquid Tight",W622="LSZH",W622="Greenfield"),VLOOKUP($L622,Info!$B$4:$L$266,7,FALSE),"N/A")))</f>
        <v/>
      </c>
      <c r="Y622" s="1"/>
      <c r="Z622" s="96" t="str">
        <f>IF($L622="None","",IF(ISERROR(VLOOKUP($L622,Info!$B$4:$B$266,1,FALSE)),"",VLOOKUP($L622,Info!$B$4:$L$266,9,FALSE)))</f>
        <v/>
      </c>
      <c r="AA622" s="96" t="str">
        <f>IF($L622="None","",IF(ISERROR(VLOOKUP($L622,Info!$B$4:$B$266,1,FALSE)),"",VLOOKUP($L622,Info!$B$4:$L$266,8,FALSE)))</f>
        <v/>
      </c>
      <c r="AB622" s="96" t="str">
        <f>IF($L622="None","",IF(ISERROR(VLOOKUP($L622,Info!$B$4:$B$266,1,FALSE)),"",VLOOKUP($L622,Info!$B$4:$L$266,10,FALSE)))</f>
        <v/>
      </c>
      <c r="AC622" s="1" t="str">
        <f>IF(W622="SO Cable","Black,White",IF(O622="","",IF(P622="","",IF($J$12&lt;&gt;"ABC",IF(P622&lt;="250",VLOOKUP(O622,Info!$AZ$4:$BB$22,3,FALSE),VLOOKUP(O622,Info!$AZ$23:$BB$39,3,FALSE)),IF(P622&lt;="250",VLOOKUP(O622,Info!$AO$4:$AQ$22,3,FALSE),VLOOKUP(O622,Info!$AO$23:$AP$39,3,FALSE))))))</f>
        <v/>
      </c>
      <c r="AD622" s="1"/>
      <c r="AE622" s="1" t="str">
        <f>IF($L622="None","",IF(ISERROR(VLOOKUP($L622,Info!$B$4:$B$266,1,FALSE)),"",VLOOKUP($L622,Info!$B$4:$L$266,4,FALSE)))</f>
        <v/>
      </c>
      <c r="AF622" s="1" t="str">
        <f>IF($L622="None","",IF(ISERROR(VLOOKUP($L622,Info!$B$4:$B$266,1,FALSE)),"",VLOOKUP($L622,Info!$B$4:$L$266,6,FALSE)))</f>
        <v/>
      </c>
      <c r="AG622" s="1"/>
      <c r="AH622" s="33" t="str" cm="1">
        <f t="array" ref="AH622">IF(AND(L622&lt;&gt;"",O622&lt;&gt;"",R622:S622&lt;&gt;"",W622:X622&lt;&gt;"",Z622:AA622&lt;&gt;"",AC622&lt;&gt;""),"Good","Bad")</f>
        <v>Bad</v>
      </c>
      <c r="AL622" t="str" cm="1">
        <f t="array" ref="AL622">IF(R622&gt;0,_xlfn.IFS(COUNTIF($L$20:L622,"&lt;&gt;")&lt;101,1,COUNTIF($L$20:L622,"&lt;&gt;")&lt;201,2,COUNTIF($L$20:L622,"&lt;&gt;")&lt;301,3,COUNTIF($L$20:L622,"&lt;&gt;")&lt;401,4,COUNTIF($L$20:L622,"&lt;&gt;")&lt;501,5,COUNTIF($L$20:L622,"&lt;&gt;")&lt;601,6,COUNTIF($L$20:L622,"&lt;&gt;")&lt;701,7,COUNTIF($L$20:L622,"&lt;&gt;")&lt;801,8,COUNTIF($L$20:L622,"&lt;&gt;")&lt;901,9,COUNTIF($L$20:L622,"&lt;&gt;")&lt;1001,10,COUNTIF($L$20:L622,"&lt;&gt;")&lt;1101,11,COUNTIF($L$20:L622,"&lt;&gt;")&lt;1201,12,COUNTIF($L$20:L622,"&lt;&gt;")&lt;1301,13,COUNTIF($L$20:L622,"&lt;&gt;")&lt;1401,14,COUNTIF($L$20:L622,"&lt;&gt;")&lt;1501,15,COUNTIF($L$20:L622,"&lt;&gt;")&lt;1601,16,COUNTIF($L$20:L622,"&lt;&gt;")&lt;1701,17,COUNTIF($L$20:L622,"&lt;&gt;")&lt;1801,18,COUNTIF($L$20:L622,"&lt;&gt;")&lt;1901,19,COUNTIF($L$20:L622,"&lt;&gt;")&lt;2001,20,COUNTIF($L$20:L622,"&lt;&gt;")&lt;2101,21,COUNTIF($L$20:L622,"&lt;&gt;")&lt;2201,22,COUNTIF($L$20:L622,"&lt;&gt;")&lt;2301,23,COUNTIF($L$20:L622,"&lt;&gt;")&lt;2401,24,COUNTIF($L$20:L622,"&lt;&gt;")&lt;2501,25,COUNTIF($L$20:L622,"&lt;&gt;")&lt;2601,26,COUNTIF($L$20:L622,"&lt;&gt;")&lt;2701,27,COUNTIF($L$20:L622,"&lt;&gt;")&lt;2801,28,COUNTIF($L$20:L622,"&lt;&gt;")&lt;2901,29,COUNTIF($L$20:L622,"&lt;&gt;")&lt;3001,30),"")</f>
        <v/>
      </c>
      <c r="AM622" t="str">
        <f t="shared" si="45"/>
        <v/>
      </c>
      <c r="AN622" t="str">
        <f t="shared" si="49"/>
        <v/>
      </c>
      <c r="AP622" t="str">
        <f t="shared" si="48"/>
        <v/>
      </c>
      <c r="AQ622" t="str">
        <f>IF(AO622="","",COUNTIFS(AM622:$AM$3019,AO622))</f>
        <v/>
      </c>
    </row>
    <row r="623" spans="1:43" x14ac:dyDescent="0.25">
      <c r="A623" s="6" t="str">
        <f>IF(COUNT($A$20:A622)&lt;&gt;$B$4,IF(A622="","",A622+1),"")</f>
        <v/>
      </c>
      <c r="B623" s="3"/>
      <c r="C623" s="3"/>
      <c r="D623" s="122"/>
      <c r="E623" s="3"/>
      <c r="F623" s="3"/>
      <c r="G623" s="3"/>
      <c r="H623" s="3"/>
      <c r="I623" s="120"/>
      <c r="J623" s="3"/>
      <c r="K623" s="95" t="str" cm="1">
        <f t="array" ref="K623">IF(OR($J$14 = "A",$J$14 = "B",$J$14 = "C"),IF(I623="","",IF(LEN(I623)&gt;2,_xlfn.IFS(ISNUMBER(SEARCH("_",I623)),I623,ISNUMBER(SEARCH(", ",I623)),SUBSTITUTE(I623,", ","_"),ISNUMBER(SEARCH("/ ",I623)),SUBSTITUTE(I623,"/ ","_"),ISNUMBER(SEARCH(",",I623)),SUBSTITUTE(I623,",","_"),ISNUMBER(SEARCH("/",I623)),SUBSTITUTE(I623,"/","_"),ISNUMBER(SEARCH("",I623)),I623),I623)),IF(OR($J$14 = "J",$J$14 = "K"),"",IF(D623="","",IF(LEN(D623)&gt;2,_xlfn.IFS(ISNUMBER(SEARCH("_",D623)),D623,ISNUMBER(SEARCH(", ",D623)),SUBSTITUTE(D623,", ","_"),ISNUMBER(SEARCH("/ ",D623)),SUBSTITUTE(D623,"/ ","_"),ISNUMBER(SEARCH(",",D623)),SUBSTITUTE(D623,",","_"),ISNUMBER(SEARCH("/",D623)),SUBSTITUTE(D623,"/","_"),ISNUMBER(SEARCH("",D623)),D623),D623))))</f>
        <v/>
      </c>
      <c r="L623" s="1"/>
      <c r="M623" s="1" t="str">
        <f t="shared" si="46"/>
        <v/>
      </c>
      <c r="N623" s="94" t="str">
        <f>IF($L623="None","",IF(ISERROR(VLOOKUP($L623,Info!$B$4:$B$266,1,FALSE)),"",VLOOKUP($L623,Info!$B$4:$L$266,5,FALSE)))</f>
        <v/>
      </c>
      <c r="O623" s="94" t="str">
        <f>IF(K623="","",IF(AND($J$12&lt;&gt;"ABC",N623="3"),"BAC",IF(N623="3","ABC",IF($J$12&lt;&gt;"ABC",IF($J$10="Standard",VLOOKUP(K623,Info!$BE$4:$BF$481,2,FALSE),VLOOKUP(K623,Info!$BI$4:$BJ$482,2,FALSE)),IF($J$10="Standard",VLOOKUP(K623,Info!$AG$4:$AH$2994,2,FALSE),VLOOKUP(K623,Info!$AK$4:$AL$2997,2,FALSE))))))</f>
        <v/>
      </c>
      <c r="P623" s="94" t="str">
        <f>IF($L623="None","",IF(ISERROR(VLOOKUP($L623,Info!$B$4:$B$266,1,FALSE)),"",VLOOKUP($L623,Info!$B$4:$L$266,3,FALSE)))</f>
        <v/>
      </c>
      <c r="Q623" s="96" t="str">
        <f>IF($L623="None","",IF(ISERROR(VLOOKUP($L623,Info!$B$4:$B$266,1,FALSE)),"",VLOOKUP($L623,Info!$B$4:$L$266,4,FALSE)))</f>
        <v/>
      </c>
      <c r="R623" s="1"/>
      <c r="S623" s="6" t="str">
        <f t="shared" si="47"/>
        <v/>
      </c>
      <c r="T623" s="6" t="str">
        <f>IF($L623="None","",IF(ISERROR(VLOOKUP($L623,Info!$B$4:$B$266,1,FALSE)),"",VLOOKUP($L623,Info!$B$4:$L$266,11,FALSE)))</f>
        <v/>
      </c>
      <c r="U623" s="1"/>
      <c r="V623" s="1"/>
      <c r="W623" s="1"/>
      <c r="X623" s="1" t="str">
        <f>IF($L623="None","",IF(ISERROR(VLOOKUP($L623,Info!$B$4:$B$266,1,FALSE)),"",IF(OR(W623="Metallic Liquid Tight",W623="Non-Metallic Liquid Tight",W623="LSZH",W623="Greenfield"),VLOOKUP($L623,Info!$B$4:$L$266,7,FALSE),"N/A")))</f>
        <v/>
      </c>
      <c r="Y623" s="1"/>
      <c r="Z623" s="96" t="str">
        <f>IF($L623="None","",IF(ISERROR(VLOOKUP($L623,Info!$B$4:$B$266,1,FALSE)),"",VLOOKUP($L623,Info!$B$4:$L$266,9,FALSE)))</f>
        <v/>
      </c>
      <c r="AA623" s="96" t="str">
        <f>IF($L623="None","",IF(ISERROR(VLOOKUP($L623,Info!$B$4:$B$266,1,FALSE)),"",VLOOKUP($L623,Info!$B$4:$L$266,8,FALSE)))</f>
        <v/>
      </c>
      <c r="AB623" s="96" t="str">
        <f>IF($L623="None","",IF(ISERROR(VLOOKUP($L623,Info!$B$4:$B$266,1,FALSE)),"",VLOOKUP($L623,Info!$B$4:$L$266,10,FALSE)))</f>
        <v/>
      </c>
      <c r="AC623" s="1" t="str">
        <f>IF(W623="SO Cable","Black,White",IF(O623="","",IF(P623="","",IF($J$12&lt;&gt;"ABC",IF(P623&lt;="250",VLOOKUP(O623,Info!$AZ$4:$BB$22,3,FALSE),VLOOKUP(O623,Info!$AZ$23:$BB$39,3,FALSE)),IF(P623&lt;="250",VLOOKUP(O623,Info!$AO$4:$AQ$22,3,FALSE),VLOOKUP(O623,Info!$AO$23:$AP$39,3,FALSE))))))</f>
        <v/>
      </c>
      <c r="AD623" s="1"/>
      <c r="AE623" s="1" t="str">
        <f>IF($L623="None","",IF(ISERROR(VLOOKUP($L623,Info!$B$4:$B$266,1,FALSE)),"",VLOOKUP($L623,Info!$B$4:$L$266,4,FALSE)))</f>
        <v/>
      </c>
      <c r="AF623" s="1" t="str">
        <f>IF($L623="None","",IF(ISERROR(VLOOKUP($L623,Info!$B$4:$B$266,1,FALSE)),"",VLOOKUP($L623,Info!$B$4:$L$266,6,FALSE)))</f>
        <v/>
      </c>
      <c r="AG623" s="1"/>
      <c r="AH623" s="33" t="str" cm="1">
        <f t="array" ref="AH623">IF(AND(L623&lt;&gt;"",O623&lt;&gt;"",R623:S623&lt;&gt;"",W623:X623&lt;&gt;"",Z623:AA623&lt;&gt;"",AC623&lt;&gt;""),"Good","Bad")</f>
        <v>Bad</v>
      </c>
      <c r="AL623" t="str" cm="1">
        <f t="array" ref="AL623">IF(R623&gt;0,_xlfn.IFS(COUNTIF($L$20:L623,"&lt;&gt;")&lt;101,1,COUNTIF($L$20:L623,"&lt;&gt;")&lt;201,2,COUNTIF($L$20:L623,"&lt;&gt;")&lt;301,3,COUNTIF($L$20:L623,"&lt;&gt;")&lt;401,4,COUNTIF($L$20:L623,"&lt;&gt;")&lt;501,5,COUNTIF($L$20:L623,"&lt;&gt;")&lt;601,6,COUNTIF($L$20:L623,"&lt;&gt;")&lt;701,7,COUNTIF($L$20:L623,"&lt;&gt;")&lt;801,8,COUNTIF($L$20:L623,"&lt;&gt;")&lt;901,9,COUNTIF($L$20:L623,"&lt;&gt;")&lt;1001,10,COUNTIF($L$20:L623,"&lt;&gt;")&lt;1101,11,COUNTIF($L$20:L623,"&lt;&gt;")&lt;1201,12,COUNTIF($L$20:L623,"&lt;&gt;")&lt;1301,13,COUNTIF($L$20:L623,"&lt;&gt;")&lt;1401,14,COUNTIF($L$20:L623,"&lt;&gt;")&lt;1501,15,COUNTIF($L$20:L623,"&lt;&gt;")&lt;1601,16,COUNTIF($L$20:L623,"&lt;&gt;")&lt;1701,17,COUNTIF($L$20:L623,"&lt;&gt;")&lt;1801,18,COUNTIF($L$20:L623,"&lt;&gt;")&lt;1901,19,COUNTIF($L$20:L623,"&lt;&gt;")&lt;2001,20,COUNTIF($L$20:L623,"&lt;&gt;")&lt;2101,21,COUNTIF($L$20:L623,"&lt;&gt;")&lt;2201,22,COUNTIF($L$20:L623,"&lt;&gt;")&lt;2301,23,COUNTIF($L$20:L623,"&lt;&gt;")&lt;2401,24,COUNTIF($L$20:L623,"&lt;&gt;")&lt;2501,25,COUNTIF($L$20:L623,"&lt;&gt;")&lt;2601,26,COUNTIF($L$20:L623,"&lt;&gt;")&lt;2701,27,COUNTIF($L$20:L623,"&lt;&gt;")&lt;2801,28,COUNTIF($L$20:L623,"&lt;&gt;")&lt;2901,29,COUNTIF($L$20:L623,"&lt;&gt;")&lt;3001,30),"")</f>
        <v/>
      </c>
      <c r="AM623" t="str">
        <f t="shared" si="45"/>
        <v/>
      </c>
      <c r="AN623" t="str">
        <f t="shared" si="49"/>
        <v/>
      </c>
      <c r="AP623" t="str">
        <f t="shared" si="48"/>
        <v/>
      </c>
      <c r="AQ623" t="str">
        <f>IF(AO623="","",COUNTIFS(AM623:$AM$3019,AO623))</f>
        <v/>
      </c>
    </row>
    <row r="624" spans="1:43" x14ac:dyDescent="0.25">
      <c r="A624" s="6" t="str">
        <f>IF(COUNT($A$20:A623)&lt;&gt;$B$4,IF(A623="","",A623+1),"")</f>
        <v/>
      </c>
      <c r="B624" s="3"/>
      <c r="C624" s="3"/>
      <c r="D624" s="122"/>
      <c r="E624" s="3"/>
      <c r="F624" s="3"/>
      <c r="G624" s="3"/>
      <c r="H624" s="3"/>
      <c r="I624" s="120"/>
      <c r="J624" s="3"/>
      <c r="K624" s="95" t="str" cm="1">
        <f t="array" ref="K624">IF(OR($J$14 = "A",$J$14 = "B",$J$14 = "C"),IF(I624="","",IF(LEN(I624)&gt;2,_xlfn.IFS(ISNUMBER(SEARCH("_",I624)),I624,ISNUMBER(SEARCH(", ",I624)),SUBSTITUTE(I624,", ","_"),ISNUMBER(SEARCH("/ ",I624)),SUBSTITUTE(I624,"/ ","_"),ISNUMBER(SEARCH(",",I624)),SUBSTITUTE(I624,",","_"),ISNUMBER(SEARCH("/",I624)),SUBSTITUTE(I624,"/","_"),ISNUMBER(SEARCH("",I624)),I624),I624)),IF(OR($J$14 = "J",$J$14 = "K"),"",IF(D624="","",IF(LEN(D624)&gt;2,_xlfn.IFS(ISNUMBER(SEARCH("_",D624)),D624,ISNUMBER(SEARCH(", ",D624)),SUBSTITUTE(D624,", ","_"),ISNUMBER(SEARCH("/ ",D624)),SUBSTITUTE(D624,"/ ","_"),ISNUMBER(SEARCH(",",D624)),SUBSTITUTE(D624,",","_"),ISNUMBER(SEARCH("/",D624)),SUBSTITUTE(D624,"/","_"),ISNUMBER(SEARCH("",D624)),D624),D624))))</f>
        <v/>
      </c>
      <c r="L624" s="1"/>
      <c r="M624" s="1" t="str">
        <f t="shared" si="46"/>
        <v/>
      </c>
      <c r="N624" s="94" t="str">
        <f>IF($L624="None","",IF(ISERROR(VLOOKUP($L624,Info!$B$4:$B$266,1,FALSE)),"",VLOOKUP($L624,Info!$B$4:$L$266,5,FALSE)))</f>
        <v/>
      </c>
      <c r="O624" s="94" t="str">
        <f>IF(K624="","",IF(AND($J$12&lt;&gt;"ABC",N624="3"),"BAC",IF(N624="3","ABC",IF($J$12&lt;&gt;"ABC",IF($J$10="Standard",VLOOKUP(K624,Info!$BE$4:$BF$481,2,FALSE),VLOOKUP(K624,Info!$BI$4:$BJ$482,2,FALSE)),IF($J$10="Standard",VLOOKUP(K624,Info!$AG$4:$AH$2994,2,FALSE),VLOOKUP(K624,Info!$AK$4:$AL$2997,2,FALSE))))))</f>
        <v/>
      </c>
      <c r="P624" s="94" t="str">
        <f>IF($L624="None","",IF(ISERROR(VLOOKUP($L624,Info!$B$4:$B$266,1,FALSE)),"",VLOOKUP($L624,Info!$B$4:$L$266,3,FALSE)))</f>
        <v/>
      </c>
      <c r="Q624" s="96" t="str">
        <f>IF($L624="None","",IF(ISERROR(VLOOKUP($L624,Info!$B$4:$B$266,1,FALSE)),"",VLOOKUP($L624,Info!$B$4:$L$266,4,FALSE)))</f>
        <v/>
      </c>
      <c r="R624" s="1"/>
      <c r="S624" s="6" t="str">
        <f t="shared" si="47"/>
        <v/>
      </c>
      <c r="T624" s="6" t="str">
        <f>IF($L624="None","",IF(ISERROR(VLOOKUP($L624,Info!$B$4:$B$266,1,FALSE)),"",VLOOKUP($L624,Info!$B$4:$L$266,11,FALSE)))</f>
        <v/>
      </c>
      <c r="U624" s="1"/>
      <c r="V624" s="1"/>
      <c r="W624" s="1"/>
      <c r="X624" s="1" t="str">
        <f>IF($L624="None","",IF(ISERROR(VLOOKUP($L624,Info!$B$4:$B$266,1,FALSE)),"",IF(OR(W624="Metallic Liquid Tight",W624="Non-Metallic Liquid Tight",W624="LSZH",W624="Greenfield"),VLOOKUP($L624,Info!$B$4:$L$266,7,FALSE),"N/A")))</f>
        <v/>
      </c>
      <c r="Y624" s="1"/>
      <c r="Z624" s="96" t="str">
        <f>IF($L624="None","",IF(ISERROR(VLOOKUP($L624,Info!$B$4:$B$266,1,FALSE)),"",VLOOKUP($L624,Info!$B$4:$L$266,9,FALSE)))</f>
        <v/>
      </c>
      <c r="AA624" s="96" t="str">
        <f>IF($L624="None","",IF(ISERROR(VLOOKUP($L624,Info!$B$4:$B$266,1,FALSE)),"",VLOOKUP($L624,Info!$B$4:$L$266,8,FALSE)))</f>
        <v/>
      </c>
      <c r="AB624" s="96" t="str">
        <f>IF($L624="None","",IF(ISERROR(VLOOKUP($L624,Info!$B$4:$B$266,1,FALSE)),"",VLOOKUP($L624,Info!$B$4:$L$266,10,FALSE)))</f>
        <v/>
      </c>
      <c r="AC624" s="1" t="str">
        <f>IF(W624="SO Cable","Black,White",IF(O624="","",IF(P624="","",IF($J$12&lt;&gt;"ABC",IF(P624&lt;="250",VLOOKUP(O624,Info!$AZ$4:$BB$22,3,FALSE),VLOOKUP(O624,Info!$AZ$23:$BB$39,3,FALSE)),IF(P624&lt;="250",VLOOKUP(O624,Info!$AO$4:$AQ$22,3,FALSE),VLOOKUP(O624,Info!$AO$23:$AP$39,3,FALSE))))))</f>
        <v/>
      </c>
      <c r="AD624" s="1"/>
      <c r="AE624" s="1" t="str">
        <f>IF($L624="None","",IF(ISERROR(VLOOKUP($L624,Info!$B$4:$B$266,1,FALSE)),"",VLOOKUP($L624,Info!$B$4:$L$266,4,FALSE)))</f>
        <v/>
      </c>
      <c r="AF624" s="1" t="str">
        <f>IF($L624="None","",IF(ISERROR(VLOOKUP($L624,Info!$B$4:$B$266,1,FALSE)),"",VLOOKUP($L624,Info!$B$4:$L$266,6,FALSE)))</f>
        <v/>
      </c>
      <c r="AG624" s="1"/>
      <c r="AH624" s="33" t="str" cm="1">
        <f t="array" ref="AH624">IF(AND(L624&lt;&gt;"",O624&lt;&gt;"",R624:S624&lt;&gt;"",W624:X624&lt;&gt;"",Z624:AA624&lt;&gt;"",AC624&lt;&gt;""),"Good","Bad")</f>
        <v>Bad</v>
      </c>
      <c r="AL624" t="str" cm="1">
        <f t="array" ref="AL624">IF(R624&gt;0,_xlfn.IFS(COUNTIF($L$20:L624,"&lt;&gt;")&lt;101,1,COUNTIF($L$20:L624,"&lt;&gt;")&lt;201,2,COUNTIF($L$20:L624,"&lt;&gt;")&lt;301,3,COUNTIF($L$20:L624,"&lt;&gt;")&lt;401,4,COUNTIF($L$20:L624,"&lt;&gt;")&lt;501,5,COUNTIF($L$20:L624,"&lt;&gt;")&lt;601,6,COUNTIF($L$20:L624,"&lt;&gt;")&lt;701,7,COUNTIF($L$20:L624,"&lt;&gt;")&lt;801,8,COUNTIF($L$20:L624,"&lt;&gt;")&lt;901,9,COUNTIF($L$20:L624,"&lt;&gt;")&lt;1001,10,COUNTIF($L$20:L624,"&lt;&gt;")&lt;1101,11,COUNTIF($L$20:L624,"&lt;&gt;")&lt;1201,12,COUNTIF($L$20:L624,"&lt;&gt;")&lt;1301,13,COUNTIF($L$20:L624,"&lt;&gt;")&lt;1401,14,COUNTIF($L$20:L624,"&lt;&gt;")&lt;1501,15,COUNTIF($L$20:L624,"&lt;&gt;")&lt;1601,16,COUNTIF($L$20:L624,"&lt;&gt;")&lt;1701,17,COUNTIF($L$20:L624,"&lt;&gt;")&lt;1801,18,COUNTIF($L$20:L624,"&lt;&gt;")&lt;1901,19,COUNTIF($L$20:L624,"&lt;&gt;")&lt;2001,20,COUNTIF($L$20:L624,"&lt;&gt;")&lt;2101,21,COUNTIF($L$20:L624,"&lt;&gt;")&lt;2201,22,COUNTIF($L$20:L624,"&lt;&gt;")&lt;2301,23,COUNTIF($L$20:L624,"&lt;&gt;")&lt;2401,24,COUNTIF($L$20:L624,"&lt;&gt;")&lt;2501,25,COUNTIF($L$20:L624,"&lt;&gt;")&lt;2601,26,COUNTIF($L$20:L624,"&lt;&gt;")&lt;2701,27,COUNTIF($L$20:L624,"&lt;&gt;")&lt;2801,28,COUNTIF($L$20:L624,"&lt;&gt;")&lt;2901,29,COUNTIF($L$20:L624,"&lt;&gt;")&lt;3001,30),"")</f>
        <v/>
      </c>
      <c r="AM624" t="str">
        <f t="shared" si="45"/>
        <v/>
      </c>
      <c r="AN624" t="str">
        <f t="shared" si="49"/>
        <v/>
      </c>
      <c r="AP624" t="str">
        <f t="shared" si="48"/>
        <v/>
      </c>
      <c r="AQ624" t="str">
        <f>IF(AO624="","",COUNTIFS(AM624:$AM$3019,AO624))</f>
        <v/>
      </c>
    </row>
    <row r="625" spans="1:43" x14ac:dyDescent="0.25">
      <c r="A625" s="6" t="str">
        <f>IF(COUNT($A$20:A624)&lt;&gt;$B$4,IF(A624="","",A624+1),"")</f>
        <v/>
      </c>
      <c r="B625" s="3"/>
      <c r="C625" s="3"/>
      <c r="D625" s="122"/>
      <c r="E625" s="3"/>
      <c r="F625" s="3"/>
      <c r="G625" s="3"/>
      <c r="H625" s="3"/>
      <c r="I625" s="120"/>
      <c r="J625" s="3"/>
      <c r="K625" s="95" t="str" cm="1">
        <f t="array" ref="K625">IF(OR($J$14 = "A",$J$14 = "B",$J$14 = "C"),IF(I625="","",IF(LEN(I625)&gt;2,_xlfn.IFS(ISNUMBER(SEARCH("_",I625)),I625,ISNUMBER(SEARCH(", ",I625)),SUBSTITUTE(I625,", ","_"),ISNUMBER(SEARCH("/ ",I625)),SUBSTITUTE(I625,"/ ","_"),ISNUMBER(SEARCH(",",I625)),SUBSTITUTE(I625,",","_"),ISNUMBER(SEARCH("/",I625)),SUBSTITUTE(I625,"/","_"),ISNUMBER(SEARCH("",I625)),I625),I625)),IF(OR($J$14 = "J",$J$14 = "K"),"",IF(D625="","",IF(LEN(D625)&gt;2,_xlfn.IFS(ISNUMBER(SEARCH("_",D625)),D625,ISNUMBER(SEARCH(", ",D625)),SUBSTITUTE(D625,", ","_"),ISNUMBER(SEARCH("/ ",D625)),SUBSTITUTE(D625,"/ ","_"),ISNUMBER(SEARCH(",",D625)),SUBSTITUTE(D625,",","_"),ISNUMBER(SEARCH("/",D625)),SUBSTITUTE(D625,"/","_"),ISNUMBER(SEARCH("",D625)),D625),D625))))</f>
        <v/>
      </c>
      <c r="L625" s="1"/>
      <c r="M625" s="1" t="str">
        <f t="shared" si="46"/>
        <v/>
      </c>
      <c r="N625" s="94" t="str">
        <f>IF($L625="None","",IF(ISERROR(VLOOKUP($L625,Info!$B$4:$B$266,1,FALSE)),"",VLOOKUP($L625,Info!$B$4:$L$266,5,FALSE)))</f>
        <v/>
      </c>
      <c r="O625" s="94" t="str">
        <f>IF(K625="","",IF(AND($J$12&lt;&gt;"ABC",N625="3"),"BAC",IF(N625="3","ABC",IF($J$12&lt;&gt;"ABC",IF($J$10="Standard",VLOOKUP(K625,Info!$BE$4:$BF$481,2,FALSE),VLOOKUP(K625,Info!$BI$4:$BJ$482,2,FALSE)),IF($J$10="Standard",VLOOKUP(K625,Info!$AG$4:$AH$2994,2,FALSE),VLOOKUP(K625,Info!$AK$4:$AL$2997,2,FALSE))))))</f>
        <v/>
      </c>
      <c r="P625" s="94" t="str">
        <f>IF($L625="None","",IF(ISERROR(VLOOKUP($L625,Info!$B$4:$B$266,1,FALSE)),"",VLOOKUP($L625,Info!$B$4:$L$266,3,FALSE)))</f>
        <v/>
      </c>
      <c r="Q625" s="96" t="str">
        <f>IF($L625="None","",IF(ISERROR(VLOOKUP($L625,Info!$B$4:$B$266,1,FALSE)),"",VLOOKUP($L625,Info!$B$4:$L$266,4,FALSE)))</f>
        <v/>
      </c>
      <c r="R625" s="1"/>
      <c r="S625" s="6" t="str">
        <f t="shared" si="47"/>
        <v/>
      </c>
      <c r="T625" s="6" t="str">
        <f>IF($L625="None","",IF(ISERROR(VLOOKUP($L625,Info!$B$4:$B$266,1,FALSE)),"",VLOOKUP($L625,Info!$B$4:$L$266,11,FALSE)))</f>
        <v/>
      </c>
      <c r="U625" s="1"/>
      <c r="V625" s="1"/>
      <c r="W625" s="1"/>
      <c r="X625" s="1" t="str">
        <f>IF($L625="None","",IF(ISERROR(VLOOKUP($L625,Info!$B$4:$B$266,1,FALSE)),"",IF(OR(W625="Metallic Liquid Tight",W625="Non-Metallic Liquid Tight",W625="LSZH",W625="Greenfield"),VLOOKUP($L625,Info!$B$4:$L$266,7,FALSE),"N/A")))</f>
        <v/>
      </c>
      <c r="Y625" s="1"/>
      <c r="Z625" s="96" t="str">
        <f>IF($L625="None","",IF(ISERROR(VLOOKUP($L625,Info!$B$4:$B$266,1,FALSE)),"",VLOOKUP($L625,Info!$B$4:$L$266,9,FALSE)))</f>
        <v/>
      </c>
      <c r="AA625" s="96" t="str">
        <f>IF($L625="None","",IF(ISERROR(VLOOKUP($L625,Info!$B$4:$B$266,1,FALSE)),"",VLOOKUP($L625,Info!$B$4:$L$266,8,FALSE)))</f>
        <v/>
      </c>
      <c r="AB625" s="96" t="str">
        <f>IF($L625="None","",IF(ISERROR(VLOOKUP($L625,Info!$B$4:$B$266,1,FALSE)),"",VLOOKUP($L625,Info!$B$4:$L$266,10,FALSE)))</f>
        <v/>
      </c>
      <c r="AC625" s="1" t="str">
        <f>IF(W625="SO Cable","Black,White",IF(O625="","",IF(P625="","",IF($J$12&lt;&gt;"ABC",IF(P625&lt;="250",VLOOKUP(O625,Info!$AZ$4:$BB$22,3,FALSE),VLOOKUP(O625,Info!$AZ$23:$BB$39,3,FALSE)),IF(P625&lt;="250",VLOOKUP(O625,Info!$AO$4:$AQ$22,3,FALSE),VLOOKUP(O625,Info!$AO$23:$AP$39,3,FALSE))))))</f>
        <v/>
      </c>
      <c r="AD625" s="1"/>
      <c r="AE625" s="1" t="str">
        <f>IF($L625="None","",IF(ISERROR(VLOOKUP($L625,Info!$B$4:$B$266,1,FALSE)),"",VLOOKUP($L625,Info!$B$4:$L$266,4,FALSE)))</f>
        <v/>
      </c>
      <c r="AF625" s="1" t="str">
        <f>IF($L625="None","",IF(ISERROR(VLOOKUP($L625,Info!$B$4:$B$266,1,FALSE)),"",VLOOKUP($L625,Info!$B$4:$L$266,6,FALSE)))</f>
        <v/>
      </c>
      <c r="AG625" s="1"/>
      <c r="AH625" s="33" t="str" cm="1">
        <f t="array" ref="AH625">IF(AND(L625&lt;&gt;"",O625&lt;&gt;"",R625:S625&lt;&gt;"",W625:X625&lt;&gt;"",Z625:AA625&lt;&gt;"",AC625&lt;&gt;""),"Good","Bad")</f>
        <v>Bad</v>
      </c>
      <c r="AL625" t="str" cm="1">
        <f t="array" ref="AL625">IF(R625&gt;0,_xlfn.IFS(COUNTIF($L$20:L625,"&lt;&gt;")&lt;101,1,COUNTIF($L$20:L625,"&lt;&gt;")&lt;201,2,COUNTIF($L$20:L625,"&lt;&gt;")&lt;301,3,COUNTIF($L$20:L625,"&lt;&gt;")&lt;401,4,COUNTIF($L$20:L625,"&lt;&gt;")&lt;501,5,COUNTIF($L$20:L625,"&lt;&gt;")&lt;601,6,COUNTIF($L$20:L625,"&lt;&gt;")&lt;701,7,COUNTIF($L$20:L625,"&lt;&gt;")&lt;801,8,COUNTIF($L$20:L625,"&lt;&gt;")&lt;901,9,COUNTIF($L$20:L625,"&lt;&gt;")&lt;1001,10,COUNTIF($L$20:L625,"&lt;&gt;")&lt;1101,11,COUNTIF($L$20:L625,"&lt;&gt;")&lt;1201,12,COUNTIF($L$20:L625,"&lt;&gt;")&lt;1301,13,COUNTIF($L$20:L625,"&lt;&gt;")&lt;1401,14,COUNTIF($L$20:L625,"&lt;&gt;")&lt;1501,15,COUNTIF($L$20:L625,"&lt;&gt;")&lt;1601,16,COUNTIF($L$20:L625,"&lt;&gt;")&lt;1701,17,COUNTIF($L$20:L625,"&lt;&gt;")&lt;1801,18,COUNTIF($L$20:L625,"&lt;&gt;")&lt;1901,19,COUNTIF($L$20:L625,"&lt;&gt;")&lt;2001,20,COUNTIF($L$20:L625,"&lt;&gt;")&lt;2101,21,COUNTIF($L$20:L625,"&lt;&gt;")&lt;2201,22,COUNTIF($L$20:L625,"&lt;&gt;")&lt;2301,23,COUNTIF($L$20:L625,"&lt;&gt;")&lt;2401,24,COUNTIF($L$20:L625,"&lt;&gt;")&lt;2501,25,COUNTIF($L$20:L625,"&lt;&gt;")&lt;2601,26,COUNTIF($L$20:L625,"&lt;&gt;")&lt;2701,27,COUNTIF($L$20:L625,"&lt;&gt;")&lt;2801,28,COUNTIF($L$20:L625,"&lt;&gt;")&lt;2901,29,COUNTIF($L$20:L625,"&lt;&gt;")&lt;3001,30),"")</f>
        <v/>
      </c>
      <c r="AM625" t="str">
        <f t="shared" si="45"/>
        <v/>
      </c>
      <c r="AN625" t="str">
        <f t="shared" si="49"/>
        <v/>
      </c>
      <c r="AP625" t="str">
        <f t="shared" si="48"/>
        <v/>
      </c>
      <c r="AQ625" t="str">
        <f>IF(AO625="","",COUNTIFS(AM625:$AM$3019,AO625))</f>
        <v/>
      </c>
    </row>
    <row r="626" spans="1:43" x14ac:dyDescent="0.25">
      <c r="A626" s="6" t="str">
        <f>IF(COUNT($A$20:A625)&lt;&gt;$B$4,IF(A625="","",A625+1),"")</f>
        <v/>
      </c>
      <c r="B626" s="3"/>
      <c r="C626" s="3"/>
      <c r="D626" s="122"/>
      <c r="E626" s="3"/>
      <c r="F626" s="3"/>
      <c r="G626" s="3"/>
      <c r="H626" s="3"/>
      <c r="I626" s="120"/>
      <c r="J626" s="3"/>
      <c r="K626" s="95" t="str" cm="1">
        <f t="array" ref="K626">IF(OR($J$14 = "A",$J$14 = "B",$J$14 = "C"),IF(I626="","",IF(LEN(I626)&gt;2,_xlfn.IFS(ISNUMBER(SEARCH("_",I626)),I626,ISNUMBER(SEARCH(", ",I626)),SUBSTITUTE(I626,", ","_"),ISNUMBER(SEARCH("/ ",I626)),SUBSTITUTE(I626,"/ ","_"),ISNUMBER(SEARCH(",",I626)),SUBSTITUTE(I626,",","_"),ISNUMBER(SEARCH("/",I626)),SUBSTITUTE(I626,"/","_"),ISNUMBER(SEARCH("",I626)),I626),I626)),IF(OR($J$14 = "J",$J$14 = "K"),"",IF(D626="","",IF(LEN(D626)&gt;2,_xlfn.IFS(ISNUMBER(SEARCH("_",D626)),D626,ISNUMBER(SEARCH(", ",D626)),SUBSTITUTE(D626,", ","_"),ISNUMBER(SEARCH("/ ",D626)),SUBSTITUTE(D626,"/ ","_"),ISNUMBER(SEARCH(",",D626)),SUBSTITUTE(D626,",","_"),ISNUMBER(SEARCH("/",D626)),SUBSTITUTE(D626,"/","_"),ISNUMBER(SEARCH("",D626)),D626),D626))))</f>
        <v/>
      </c>
      <c r="L626" s="1"/>
      <c r="M626" s="1" t="str">
        <f t="shared" si="46"/>
        <v/>
      </c>
      <c r="N626" s="94" t="str">
        <f>IF($L626="None","",IF(ISERROR(VLOOKUP($L626,Info!$B$4:$B$266,1,FALSE)),"",VLOOKUP($L626,Info!$B$4:$L$266,5,FALSE)))</f>
        <v/>
      </c>
      <c r="O626" s="94" t="str">
        <f>IF(K626="","",IF(AND($J$12&lt;&gt;"ABC",N626="3"),"BAC",IF(N626="3","ABC",IF($J$12&lt;&gt;"ABC",IF($J$10="Standard",VLOOKUP(K626,Info!$BE$4:$BF$481,2,FALSE),VLOOKUP(K626,Info!$BI$4:$BJ$482,2,FALSE)),IF($J$10="Standard",VLOOKUP(K626,Info!$AG$4:$AH$2994,2,FALSE),VLOOKUP(K626,Info!$AK$4:$AL$2997,2,FALSE))))))</f>
        <v/>
      </c>
      <c r="P626" s="94" t="str">
        <f>IF($L626="None","",IF(ISERROR(VLOOKUP($L626,Info!$B$4:$B$266,1,FALSE)),"",VLOOKUP($L626,Info!$B$4:$L$266,3,FALSE)))</f>
        <v/>
      </c>
      <c r="Q626" s="96" t="str">
        <f>IF($L626="None","",IF(ISERROR(VLOOKUP($L626,Info!$B$4:$B$266,1,FALSE)),"",VLOOKUP($L626,Info!$B$4:$L$266,4,FALSE)))</f>
        <v/>
      </c>
      <c r="R626" s="1"/>
      <c r="S626" s="6" t="str">
        <f t="shared" si="47"/>
        <v/>
      </c>
      <c r="T626" s="6" t="str">
        <f>IF($L626="None","",IF(ISERROR(VLOOKUP($L626,Info!$B$4:$B$266,1,FALSE)),"",VLOOKUP($L626,Info!$B$4:$L$266,11,FALSE)))</f>
        <v/>
      </c>
      <c r="U626" s="1"/>
      <c r="V626" s="1"/>
      <c r="W626" s="1"/>
      <c r="X626" s="1" t="str">
        <f>IF($L626="None","",IF(ISERROR(VLOOKUP($L626,Info!$B$4:$B$266,1,FALSE)),"",IF(OR(W626="Metallic Liquid Tight",W626="Non-Metallic Liquid Tight",W626="LSZH",W626="Greenfield"),VLOOKUP($L626,Info!$B$4:$L$266,7,FALSE),"N/A")))</f>
        <v/>
      </c>
      <c r="Y626" s="1"/>
      <c r="Z626" s="96" t="str">
        <f>IF($L626="None","",IF(ISERROR(VLOOKUP($L626,Info!$B$4:$B$266,1,FALSE)),"",VLOOKUP($L626,Info!$B$4:$L$266,9,FALSE)))</f>
        <v/>
      </c>
      <c r="AA626" s="96" t="str">
        <f>IF($L626="None","",IF(ISERROR(VLOOKUP($L626,Info!$B$4:$B$266,1,FALSE)),"",VLOOKUP($L626,Info!$B$4:$L$266,8,FALSE)))</f>
        <v/>
      </c>
      <c r="AB626" s="96" t="str">
        <f>IF($L626="None","",IF(ISERROR(VLOOKUP($L626,Info!$B$4:$B$266,1,FALSE)),"",VLOOKUP($L626,Info!$B$4:$L$266,10,FALSE)))</f>
        <v/>
      </c>
      <c r="AC626" s="1" t="str">
        <f>IF(W626="SO Cable","Black,White",IF(O626="","",IF(P626="","",IF($J$12&lt;&gt;"ABC",IF(P626&lt;="250",VLOOKUP(O626,Info!$AZ$4:$BB$22,3,FALSE),VLOOKUP(O626,Info!$AZ$23:$BB$39,3,FALSE)),IF(P626&lt;="250",VLOOKUP(O626,Info!$AO$4:$AQ$22,3,FALSE),VLOOKUP(O626,Info!$AO$23:$AP$39,3,FALSE))))))</f>
        <v/>
      </c>
      <c r="AD626" s="1"/>
      <c r="AE626" s="1" t="str">
        <f>IF($L626="None","",IF(ISERROR(VLOOKUP($L626,Info!$B$4:$B$266,1,FALSE)),"",VLOOKUP($L626,Info!$B$4:$L$266,4,FALSE)))</f>
        <v/>
      </c>
      <c r="AF626" s="1" t="str">
        <f>IF($L626="None","",IF(ISERROR(VLOOKUP($L626,Info!$B$4:$B$266,1,FALSE)),"",VLOOKUP($L626,Info!$B$4:$L$266,6,FALSE)))</f>
        <v/>
      </c>
      <c r="AG626" s="1"/>
      <c r="AH626" s="33" t="str" cm="1">
        <f t="array" ref="AH626">IF(AND(L626&lt;&gt;"",O626&lt;&gt;"",R626:S626&lt;&gt;"",W626:X626&lt;&gt;"",Z626:AA626&lt;&gt;"",AC626&lt;&gt;""),"Good","Bad")</f>
        <v>Bad</v>
      </c>
      <c r="AL626" t="str" cm="1">
        <f t="array" ref="AL626">IF(R626&gt;0,_xlfn.IFS(COUNTIF($L$20:L626,"&lt;&gt;")&lt;101,1,COUNTIF($L$20:L626,"&lt;&gt;")&lt;201,2,COUNTIF($L$20:L626,"&lt;&gt;")&lt;301,3,COUNTIF($L$20:L626,"&lt;&gt;")&lt;401,4,COUNTIF($L$20:L626,"&lt;&gt;")&lt;501,5,COUNTIF($L$20:L626,"&lt;&gt;")&lt;601,6,COUNTIF($L$20:L626,"&lt;&gt;")&lt;701,7,COUNTIF($L$20:L626,"&lt;&gt;")&lt;801,8,COUNTIF($L$20:L626,"&lt;&gt;")&lt;901,9,COUNTIF($L$20:L626,"&lt;&gt;")&lt;1001,10,COUNTIF($L$20:L626,"&lt;&gt;")&lt;1101,11,COUNTIF($L$20:L626,"&lt;&gt;")&lt;1201,12,COUNTIF($L$20:L626,"&lt;&gt;")&lt;1301,13,COUNTIF($L$20:L626,"&lt;&gt;")&lt;1401,14,COUNTIF($L$20:L626,"&lt;&gt;")&lt;1501,15,COUNTIF($L$20:L626,"&lt;&gt;")&lt;1601,16,COUNTIF($L$20:L626,"&lt;&gt;")&lt;1701,17,COUNTIF($L$20:L626,"&lt;&gt;")&lt;1801,18,COUNTIF($L$20:L626,"&lt;&gt;")&lt;1901,19,COUNTIF($L$20:L626,"&lt;&gt;")&lt;2001,20,COUNTIF($L$20:L626,"&lt;&gt;")&lt;2101,21,COUNTIF($L$20:L626,"&lt;&gt;")&lt;2201,22,COUNTIF($L$20:L626,"&lt;&gt;")&lt;2301,23,COUNTIF($L$20:L626,"&lt;&gt;")&lt;2401,24,COUNTIF($L$20:L626,"&lt;&gt;")&lt;2501,25,COUNTIF($L$20:L626,"&lt;&gt;")&lt;2601,26,COUNTIF($L$20:L626,"&lt;&gt;")&lt;2701,27,COUNTIF($L$20:L626,"&lt;&gt;")&lt;2801,28,COUNTIF($L$20:L626,"&lt;&gt;")&lt;2901,29,COUNTIF($L$20:L626,"&lt;&gt;")&lt;3001,30),"")</f>
        <v/>
      </c>
      <c r="AM626" t="str">
        <f t="shared" si="45"/>
        <v/>
      </c>
      <c r="AN626" t="str">
        <f t="shared" si="49"/>
        <v/>
      </c>
      <c r="AP626" t="str">
        <f t="shared" si="48"/>
        <v/>
      </c>
      <c r="AQ626" t="str">
        <f>IF(AO626="","",COUNTIFS(AM626:$AM$3019,AO626))</f>
        <v/>
      </c>
    </row>
    <row r="627" spans="1:43" x14ac:dyDescent="0.25">
      <c r="A627" s="6" t="str">
        <f>IF(COUNT($A$20:A626)&lt;&gt;$B$4,IF(A626="","",A626+1),"")</f>
        <v/>
      </c>
      <c r="B627" s="3"/>
      <c r="C627" s="3"/>
      <c r="D627" s="122"/>
      <c r="E627" s="3"/>
      <c r="F627" s="3"/>
      <c r="G627" s="3"/>
      <c r="H627" s="3"/>
      <c r="I627" s="120"/>
      <c r="J627" s="3"/>
      <c r="K627" s="95" t="str" cm="1">
        <f t="array" ref="K627">IF(OR($J$14 = "A",$J$14 = "B",$J$14 = "C"),IF(I627="","",IF(LEN(I627)&gt;2,_xlfn.IFS(ISNUMBER(SEARCH("_",I627)),I627,ISNUMBER(SEARCH(", ",I627)),SUBSTITUTE(I627,", ","_"),ISNUMBER(SEARCH("/ ",I627)),SUBSTITUTE(I627,"/ ","_"),ISNUMBER(SEARCH(",",I627)),SUBSTITUTE(I627,",","_"),ISNUMBER(SEARCH("/",I627)),SUBSTITUTE(I627,"/","_"),ISNUMBER(SEARCH("",I627)),I627),I627)),IF(OR($J$14 = "J",$J$14 = "K"),"",IF(D627="","",IF(LEN(D627)&gt;2,_xlfn.IFS(ISNUMBER(SEARCH("_",D627)),D627,ISNUMBER(SEARCH(", ",D627)),SUBSTITUTE(D627,", ","_"),ISNUMBER(SEARCH("/ ",D627)),SUBSTITUTE(D627,"/ ","_"),ISNUMBER(SEARCH(",",D627)),SUBSTITUTE(D627,",","_"),ISNUMBER(SEARCH("/",D627)),SUBSTITUTE(D627,"/","_"),ISNUMBER(SEARCH("",D627)),D627),D627))))</f>
        <v/>
      </c>
      <c r="L627" s="1"/>
      <c r="M627" s="1" t="str">
        <f t="shared" si="46"/>
        <v/>
      </c>
      <c r="N627" s="94" t="str">
        <f>IF($L627="None","",IF(ISERROR(VLOOKUP($L627,Info!$B$4:$B$266,1,FALSE)),"",VLOOKUP($L627,Info!$B$4:$L$266,5,FALSE)))</f>
        <v/>
      </c>
      <c r="O627" s="94" t="str">
        <f>IF(K627="","",IF(AND($J$12&lt;&gt;"ABC",N627="3"),"BAC",IF(N627="3","ABC",IF($J$12&lt;&gt;"ABC",IF($J$10="Standard",VLOOKUP(K627,Info!$BE$4:$BF$481,2,FALSE),VLOOKUP(K627,Info!$BI$4:$BJ$482,2,FALSE)),IF($J$10="Standard",VLOOKUP(K627,Info!$AG$4:$AH$2994,2,FALSE),VLOOKUP(K627,Info!$AK$4:$AL$2997,2,FALSE))))))</f>
        <v/>
      </c>
      <c r="P627" s="94" t="str">
        <f>IF($L627="None","",IF(ISERROR(VLOOKUP($L627,Info!$B$4:$B$266,1,FALSE)),"",VLOOKUP($L627,Info!$B$4:$L$266,3,FALSE)))</f>
        <v/>
      </c>
      <c r="Q627" s="96" t="str">
        <f>IF($L627="None","",IF(ISERROR(VLOOKUP($L627,Info!$B$4:$B$266,1,FALSE)),"",VLOOKUP($L627,Info!$B$4:$L$266,4,FALSE)))</f>
        <v/>
      </c>
      <c r="R627" s="1"/>
      <c r="S627" s="6" t="str">
        <f t="shared" si="47"/>
        <v/>
      </c>
      <c r="T627" s="6" t="str">
        <f>IF($L627="None","",IF(ISERROR(VLOOKUP($L627,Info!$B$4:$B$266,1,FALSE)),"",VLOOKUP($L627,Info!$B$4:$L$266,11,FALSE)))</f>
        <v/>
      </c>
      <c r="U627" s="1"/>
      <c r="V627" s="1"/>
      <c r="W627" s="1"/>
      <c r="X627" s="1" t="str">
        <f>IF($L627="None","",IF(ISERROR(VLOOKUP($L627,Info!$B$4:$B$266,1,FALSE)),"",IF(OR(W627="Metallic Liquid Tight",W627="Non-Metallic Liquid Tight",W627="LSZH",W627="Greenfield"),VLOOKUP($L627,Info!$B$4:$L$266,7,FALSE),"N/A")))</f>
        <v/>
      </c>
      <c r="Y627" s="1"/>
      <c r="Z627" s="96" t="str">
        <f>IF($L627="None","",IF(ISERROR(VLOOKUP($L627,Info!$B$4:$B$266,1,FALSE)),"",VLOOKUP($L627,Info!$B$4:$L$266,9,FALSE)))</f>
        <v/>
      </c>
      <c r="AA627" s="96" t="str">
        <f>IF($L627="None","",IF(ISERROR(VLOOKUP($L627,Info!$B$4:$B$266,1,FALSE)),"",VLOOKUP($L627,Info!$B$4:$L$266,8,FALSE)))</f>
        <v/>
      </c>
      <c r="AB627" s="96" t="str">
        <f>IF($L627="None","",IF(ISERROR(VLOOKUP($L627,Info!$B$4:$B$266,1,FALSE)),"",VLOOKUP($L627,Info!$B$4:$L$266,10,FALSE)))</f>
        <v/>
      </c>
      <c r="AC627" s="1" t="str">
        <f>IF(W627="SO Cable","Black,White",IF(O627="","",IF(P627="","",IF($J$12&lt;&gt;"ABC",IF(P627&lt;="250",VLOOKUP(O627,Info!$AZ$4:$BB$22,3,FALSE),VLOOKUP(O627,Info!$AZ$23:$BB$39,3,FALSE)),IF(P627&lt;="250",VLOOKUP(O627,Info!$AO$4:$AQ$22,3,FALSE),VLOOKUP(O627,Info!$AO$23:$AP$39,3,FALSE))))))</f>
        <v/>
      </c>
      <c r="AD627" s="1"/>
      <c r="AE627" s="1" t="str">
        <f>IF($L627="None","",IF(ISERROR(VLOOKUP($L627,Info!$B$4:$B$266,1,FALSE)),"",VLOOKUP($L627,Info!$B$4:$L$266,4,FALSE)))</f>
        <v/>
      </c>
      <c r="AF627" s="1" t="str">
        <f>IF($L627="None","",IF(ISERROR(VLOOKUP($L627,Info!$B$4:$B$266,1,FALSE)),"",VLOOKUP($L627,Info!$B$4:$L$266,6,FALSE)))</f>
        <v/>
      </c>
      <c r="AG627" s="1"/>
      <c r="AH627" s="33" t="str" cm="1">
        <f t="array" ref="AH627">IF(AND(L627&lt;&gt;"",O627&lt;&gt;"",R627:S627&lt;&gt;"",W627:X627&lt;&gt;"",Z627:AA627&lt;&gt;"",AC627&lt;&gt;""),"Good","Bad")</f>
        <v>Bad</v>
      </c>
      <c r="AL627" t="str" cm="1">
        <f t="array" ref="AL627">IF(R627&gt;0,_xlfn.IFS(COUNTIF($L$20:L627,"&lt;&gt;")&lt;101,1,COUNTIF($L$20:L627,"&lt;&gt;")&lt;201,2,COUNTIF($L$20:L627,"&lt;&gt;")&lt;301,3,COUNTIF($L$20:L627,"&lt;&gt;")&lt;401,4,COUNTIF($L$20:L627,"&lt;&gt;")&lt;501,5,COUNTIF($L$20:L627,"&lt;&gt;")&lt;601,6,COUNTIF($L$20:L627,"&lt;&gt;")&lt;701,7,COUNTIF($L$20:L627,"&lt;&gt;")&lt;801,8,COUNTIF($L$20:L627,"&lt;&gt;")&lt;901,9,COUNTIF($L$20:L627,"&lt;&gt;")&lt;1001,10,COUNTIF($L$20:L627,"&lt;&gt;")&lt;1101,11,COUNTIF($L$20:L627,"&lt;&gt;")&lt;1201,12,COUNTIF($L$20:L627,"&lt;&gt;")&lt;1301,13,COUNTIF($L$20:L627,"&lt;&gt;")&lt;1401,14,COUNTIF($L$20:L627,"&lt;&gt;")&lt;1501,15,COUNTIF($L$20:L627,"&lt;&gt;")&lt;1601,16,COUNTIF($L$20:L627,"&lt;&gt;")&lt;1701,17,COUNTIF($L$20:L627,"&lt;&gt;")&lt;1801,18,COUNTIF($L$20:L627,"&lt;&gt;")&lt;1901,19,COUNTIF($L$20:L627,"&lt;&gt;")&lt;2001,20,COUNTIF($L$20:L627,"&lt;&gt;")&lt;2101,21,COUNTIF($L$20:L627,"&lt;&gt;")&lt;2201,22,COUNTIF($L$20:L627,"&lt;&gt;")&lt;2301,23,COUNTIF($L$20:L627,"&lt;&gt;")&lt;2401,24,COUNTIF($L$20:L627,"&lt;&gt;")&lt;2501,25,COUNTIF($L$20:L627,"&lt;&gt;")&lt;2601,26,COUNTIF($L$20:L627,"&lt;&gt;")&lt;2701,27,COUNTIF($L$20:L627,"&lt;&gt;")&lt;2801,28,COUNTIF($L$20:L627,"&lt;&gt;")&lt;2901,29,COUNTIF($L$20:L627,"&lt;&gt;")&lt;3001,30),"")</f>
        <v/>
      </c>
      <c r="AM627" t="str">
        <f t="shared" si="45"/>
        <v/>
      </c>
      <c r="AN627" t="str">
        <f t="shared" si="49"/>
        <v/>
      </c>
      <c r="AP627" t="str">
        <f t="shared" si="48"/>
        <v/>
      </c>
      <c r="AQ627" t="str">
        <f>IF(AO627="","",COUNTIFS(AM627:$AM$3019,AO627))</f>
        <v/>
      </c>
    </row>
    <row r="628" spans="1:43" x14ac:dyDescent="0.25">
      <c r="A628" s="6" t="str">
        <f>IF(COUNT($A$20:A627)&lt;&gt;$B$4,IF(A627="","",A627+1),"")</f>
        <v/>
      </c>
      <c r="B628" s="3"/>
      <c r="C628" s="3"/>
      <c r="D628" s="122"/>
      <c r="E628" s="3"/>
      <c r="F628" s="3"/>
      <c r="G628" s="3"/>
      <c r="H628" s="3"/>
      <c r="I628" s="120"/>
      <c r="J628" s="3"/>
      <c r="K628" s="95" t="str" cm="1">
        <f t="array" ref="K628">IF(OR($J$14 = "A",$J$14 = "B",$J$14 = "C"),IF(I628="","",IF(LEN(I628)&gt;2,_xlfn.IFS(ISNUMBER(SEARCH("_",I628)),I628,ISNUMBER(SEARCH(", ",I628)),SUBSTITUTE(I628,", ","_"),ISNUMBER(SEARCH("/ ",I628)),SUBSTITUTE(I628,"/ ","_"),ISNUMBER(SEARCH(",",I628)),SUBSTITUTE(I628,",","_"),ISNUMBER(SEARCH("/",I628)),SUBSTITUTE(I628,"/","_"),ISNUMBER(SEARCH("",I628)),I628),I628)),IF(OR($J$14 = "J",$J$14 = "K"),"",IF(D628="","",IF(LEN(D628)&gt;2,_xlfn.IFS(ISNUMBER(SEARCH("_",D628)),D628,ISNUMBER(SEARCH(", ",D628)),SUBSTITUTE(D628,", ","_"),ISNUMBER(SEARCH("/ ",D628)),SUBSTITUTE(D628,"/ ","_"),ISNUMBER(SEARCH(",",D628)),SUBSTITUTE(D628,",","_"),ISNUMBER(SEARCH("/",D628)),SUBSTITUTE(D628,"/","_"),ISNUMBER(SEARCH("",D628)),D628),D628))))</f>
        <v/>
      </c>
      <c r="L628" s="1"/>
      <c r="M628" s="1" t="str">
        <f t="shared" si="46"/>
        <v/>
      </c>
      <c r="N628" s="94" t="str">
        <f>IF($L628="None","",IF(ISERROR(VLOOKUP($L628,Info!$B$4:$B$266,1,FALSE)),"",VLOOKUP($L628,Info!$B$4:$L$266,5,FALSE)))</f>
        <v/>
      </c>
      <c r="O628" s="94" t="str">
        <f>IF(K628="","",IF(AND($J$12&lt;&gt;"ABC",N628="3"),"BAC",IF(N628="3","ABC",IF($J$12&lt;&gt;"ABC",IF($J$10="Standard",VLOOKUP(K628,Info!$BE$4:$BF$481,2,FALSE),VLOOKUP(K628,Info!$BI$4:$BJ$482,2,FALSE)),IF($J$10="Standard",VLOOKUP(K628,Info!$AG$4:$AH$2994,2,FALSE),VLOOKUP(K628,Info!$AK$4:$AL$2997,2,FALSE))))))</f>
        <v/>
      </c>
      <c r="P628" s="94" t="str">
        <f>IF($L628="None","",IF(ISERROR(VLOOKUP($L628,Info!$B$4:$B$266,1,FALSE)),"",VLOOKUP($L628,Info!$B$4:$L$266,3,FALSE)))</f>
        <v/>
      </c>
      <c r="Q628" s="96" t="str">
        <f>IF($L628="None","",IF(ISERROR(VLOOKUP($L628,Info!$B$4:$B$266,1,FALSE)),"",VLOOKUP($L628,Info!$B$4:$L$266,4,FALSE)))</f>
        <v/>
      </c>
      <c r="R628" s="1"/>
      <c r="S628" s="6" t="str">
        <f t="shared" si="47"/>
        <v/>
      </c>
      <c r="T628" s="6" t="str">
        <f>IF($L628="None","",IF(ISERROR(VLOOKUP($L628,Info!$B$4:$B$266,1,FALSE)),"",VLOOKUP($L628,Info!$B$4:$L$266,11,FALSE)))</f>
        <v/>
      </c>
      <c r="U628" s="1"/>
      <c r="V628" s="1"/>
      <c r="W628" s="1"/>
      <c r="X628" s="1" t="str">
        <f>IF($L628="None","",IF(ISERROR(VLOOKUP($L628,Info!$B$4:$B$266,1,FALSE)),"",IF(OR(W628="Metallic Liquid Tight",W628="Non-Metallic Liquid Tight",W628="LSZH",W628="Greenfield"),VLOOKUP($L628,Info!$B$4:$L$266,7,FALSE),"N/A")))</f>
        <v/>
      </c>
      <c r="Y628" s="1"/>
      <c r="Z628" s="96" t="str">
        <f>IF($L628="None","",IF(ISERROR(VLOOKUP($L628,Info!$B$4:$B$266,1,FALSE)),"",VLOOKUP($L628,Info!$B$4:$L$266,9,FALSE)))</f>
        <v/>
      </c>
      <c r="AA628" s="96" t="str">
        <f>IF($L628="None","",IF(ISERROR(VLOOKUP($L628,Info!$B$4:$B$266,1,FALSE)),"",VLOOKUP($L628,Info!$B$4:$L$266,8,FALSE)))</f>
        <v/>
      </c>
      <c r="AB628" s="96" t="str">
        <f>IF($L628="None","",IF(ISERROR(VLOOKUP($L628,Info!$B$4:$B$266,1,FALSE)),"",VLOOKUP($L628,Info!$B$4:$L$266,10,FALSE)))</f>
        <v/>
      </c>
      <c r="AC628" s="1" t="str">
        <f>IF(W628="SO Cable","Black,White",IF(O628="","",IF(P628="","",IF($J$12&lt;&gt;"ABC",IF(P628&lt;="250",VLOOKUP(O628,Info!$AZ$4:$BB$22,3,FALSE),VLOOKUP(O628,Info!$AZ$23:$BB$39,3,FALSE)),IF(P628&lt;="250",VLOOKUP(O628,Info!$AO$4:$AQ$22,3,FALSE),VLOOKUP(O628,Info!$AO$23:$AP$39,3,FALSE))))))</f>
        <v/>
      </c>
      <c r="AD628" s="1"/>
      <c r="AE628" s="1" t="str">
        <f>IF($L628="None","",IF(ISERROR(VLOOKUP($L628,Info!$B$4:$B$266,1,FALSE)),"",VLOOKUP($L628,Info!$B$4:$L$266,4,FALSE)))</f>
        <v/>
      </c>
      <c r="AF628" s="1" t="str">
        <f>IF($L628="None","",IF(ISERROR(VLOOKUP($L628,Info!$B$4:$B$266,1,FALSE)),"",VLOOKUP($L628,Info!$B$4:$L$266,6,FALSE)))</f>
        <v/>
      </c>
      <c r="AG628" s="1"/>
      <c r="AH628" s="33" t="str" cm="1">
        <f t="array" ref="AH628">IF(AND(L628&lt;&gt;"",O628&lt;&gt;"",R628:S628&lt;&gt;"",W628:X628&lt;&gt;"",Z628:AA628&lt;&gt;"",AC628&lt;&gt;""),"Good","Bad")</f>
        <v>Bad</v>
      </c>
      <c r="AL628" t="str" cm="1">
        <f t="array" ref="AL628">IF(R628&gt;0,_xlfn.IFS(COUNTIF($L$20:L628,"&lt;&gt;")&lt;101,1,COUNTIF($L$20:L628,"&lt;&gt;")&lt;201,2,COUNTIF($L$20:L628,"&lt;&gt;")&lt;301,3,COUNTIF($L$20:L628,"&lt;&gt;")&lt;401,4,COUNTIF($L$20:L628,"&lt;&gt;")&lt;501,5,COUNTIF($L$20:L628,"&lt;&gt;")&lt;601,6,COUNTIF($L$20:L628,"&lt;&gt;")&lt;701,7,COUNTIF($L$20:L628,"&lt;&gt;")&lt;801,8,COUNTIF($L$20:L628,"&lt;&gt;")&lt;901,9,COUNTIF($L$20:L628,"&lt;&gt;")&lt;1001,10,COUNTIF($L$20:L628,"&lt;&gt;")&lt;1101,11,COUNTIF($L$20:L628,"&lt;&gt;")&lt;1201,12,COUNTIF($L$20:L628,"&lt;&gt;")&lt;1301,13,COUNTIF($L$20:L628,"&lt;&gt;")&lt;1401,14,COUNTIF($L$20:L628,"&lt;&gt;")&lt;1501,15,COUNTIF($L$20:L628,"&lt;&gt;")&lt;1601,16,COUNTIF($L$20:L628,"&lt;&gt;")&lt;1701,17,COUNTIF($L$20:L628,"&lt;&gt;")&lt;1801,18,COUNTIF($L$20:L628,"&lt;&gt;")&lt;1901,19,COUNTIF($L$20:L628,"&lt;&gt;")&lt;2001,20,COUNTIF($L$20:L628,"&lt;&gt;")&lt;2101,21,COUNTIF($L$20:L628,"&lt;&gt;")&lt;2201,22,COUNTIF($L$20:L628,"&lt;&gt;")&lt;2301,23,COUNTIF($L$20:L628,"&lt;&gt;")&lt;2401,24,COUNTIF($L$20:L628,"&lt;&gt;")&lt;2501,25,COUNTIF($L$20:L628,"&lt;&gt;")&lt;2601,26,COUNTIF($L$20:L628,"&lt;&gt;")&lt;2701,27,COUNTIF($L$20:L628,"&lt;&gt;")&lt;2801,28,COUNTIF($L$20:L628,"&lt;&gt;")&lt;2901,29,COUNTIF($L$20:L628,"&lt;&gt;")&lt;3001,30),"")</f>
        <v/>
      </c>
      <c r="AM628" t="str">
        <f t="shared" si="45"/>
        <v/>
      </c>
      <c r="AN628" t="str">
        <f t="shared" si="49"/>
        <v/>
      </c>
      <c r="AP628" t="str">
        <f t="shared" si="48"/>
        <v/>
      </c>
      <c r="AQ628" t="str">
        <f>IF(AO628="","",COUNTIFS(AM628:$AM$3019,AO628))</f>
        <v/>
      </c>
    </row>
    <row r="629" spans="1:43" x14ac:dyDescent="0.25">
      <c r="A629" s="6" t="str">
        <f>IF(COUNT($A$20:A628)&lt;&gt;$B$4,IF(A628="","",A628+1),"")</f>
        <v/>
      </c>
      <c r="B629" s="3"/>
      <c r="C629" s="3"/>
      <c r="D629" s="122"/>
      <c r="E629" s="3"/>
      <c r="F629" s="3"/>
      <c r="G629" s="3"/>
      <c r="H629" s="3"/>
      <c r="I629" s="120"/>
      <c r="J629" s="3"/>
      <c r="K629" s="95" t="str" cm="1">
        <f t="array" ref="K629">IF(OR($J$14 = "A",$J$14 = "B",$J$14 = "C"),IF(I629="","",IF(LEN(I629)&gt;2,_xlfn.IFS(ISNUMBER(SEARCH("_",I629)),I629,ISNUMBER(SEARCH(", ",I629)),SUBSTITUTE(I629,", ","_"),ISNUMBER(SEARCH("/ ",I629)),SUBSTITUTE(I629,"/ ","_"),ISNUMBER(SEARCH(",",I629)),SUBSTITUTE(I629,",","_"),ISNUMBER(SEARCH("/",I629)),SUBSTITUTE(I629,"/","_"),ISNUMBER(SEARCH("",I629)),I629),I629)),IF(OR($J$14 = "J",$J$14 = "K"),"",IF(D629="","",IF(LEN(D629)&gt;2,_xlfn.IFS(ISNUMBER(SEARCH("_",D629)),D629,ISNUMBER(SEARCH(", ",D629)),SUBSTITUTE(D629,", ","_"),ISNUMBER(SEARCH("/ ",D629)),SUBSTITUTE(D629,"/ ","_"),ISNUMBER(SEARCH(",",D629)),SUBSTITUTE(D629,",","_"),ISNUMBER(SEARCH("/",D629)),SUBSTITUTE(D629,"/","_"),ISNUMBER(SEARCH("",D629)),D629),D629))))</f>
        <v/>
      </c>
      <c r="L629" s="1"/>
      <c r="M629" s="1" t="str">
        <f t="shared" si="46"/>
        <v/>
      </c>
      <c r="N629" s="94" t="str">
        <f>IF($L629="None","",IF(ISERROR(VLOOKUP($L629,Info!$B$4:$B$266,1,FALSE)),"",VLOOKUP($L629,Info!$B$4:$L$266,5,FALSE)))</f>
        <v/>
      </c>
      <c r="O629" s="94" t="str">
        <f>IF(K629="","",IF(AND($J$12&lt;&gt;"ABC",N629="3"),"BAC",IF(N629="3","ABC",IF($J$12&lt;&gt;"ABC",IF($J$10="Standard",VLOOKUP(K629,Info!$BE$4:$BF$481,2,FALSE),VLOOKUP(K629,Info!$BI$4:$BJ$482,2,FALSE)),IF($J$10="Standard",VLOOKUP(K629,Info!$AG$4:$AH$2994,2,FALSE),VLOOKUP(K629,Info!$AK$4:$AL$2997,2,FALSE))))))</f>
        <v/>
      </c>
      <c r="P629" s="94" t="str">
        <f>IF($L629="None","",IF(ISERROR(VLOOKUP($L629,Info!$B$4:$B$266,1,FALSE)),"",VLOOKUP($L629,Info!$B$4:$L$266,3,FALSE)))</f>
        <v/>
      </c>
      <c r="Q629" s="96" t="str">
        <f>IF($L629="None","",IF(ISERROR(VLOOKUP($L629,Info!$B$4:$B$266,1,FALSE)),"",VLOOKUP($L629,Info!$B$4:$L$266,4,FALSE)))</f>
        <v/>
      </c>
      <c r="R629" s="1"/>
      <c r="S629" s="6" t="str">
        <f t="shared" si="47"/>
        <v/>
      </c>
      <c r="T629" s="6" t="str">
        <f>IF($L629="None","",IF(ISERROR(VLOOKUP($L629,Info!$B$4:$B$266,1,FALSE)),"",VLOOKUP($L629,Info!$B$4:$L$266,11,FALSE)))</f>
        <v/>
      </c>
      <c r="U629" s="1"/>
      <c r="V629" s="1"/>
      <c r="W629" s="1"/>
      <c r="X629" s="1" t="str">
        <f>IF($L629="None","",IF(ISERROR(VLOOKUP($L629,Info!$B$4:$B$266,1,FALSE)),"",IF(OR(W629="Metallic Liquid Tight",W629="Non-Metallic Liquid Tight",W629="LSZH",W629="Greenfield"),VLOOKUP($L629,Info!$B$4:$L$266,7,FALSE),"N/A")))</f>
        <v/>
      </c>
      <c r="Y629" s="1"/>
      <c r="Z629" s="96" t="str">
        <f>IF($L629="None","",IF(ISERROR(VLOOKUP($L629,Info!$B$4:$B$266,1,FALSE)),"",VLOOKUP($L629,Info!$B$4:$L$266,9,FALSE)))</f>
        <v/>
      </c>
      <c r="AA629" s="96" t="str">
        <f>IF($L629="None","",IF(ISERROR(VLOOKUP($L629,Info!$B$4:$B$266,1,FALSE)),"",VLOOKUP($L629,Info!$B$4:$L$266,8,FALSE)))</f>
        <v/>
      </c>
      <c r="AB629" s="96" t="str">
        <f>IF($L629="None","",IF(ISERROR(VLOOKUP($L629,Info!$B$4:$B$266,1,FALSE)),"",VLOOKUP($L629,Info!$B$4:$L$266,10,FALSE)))</f>
        <v/>
      </c>
      <c r="AC629" s="1" t="str">
        <f>IF(W629="SO Cable","Black,White",IF(O629="","",IF(P629="","",IF($J$12&lt;&gt;"ABC",IF(P629&lt;="250",VLOOKUP(O629,Info!$AZ$4:$BB$22,3,FALSE),VLOOKUP(O629,Info!$AZ$23:$BB$39,3,FALSE)),IF(P629&lt;="250",VLOOKUP(O629,Info!$AO$4:$AQ$22,3,FALSE),VLOOKUP(O629,Info!$AO$23:$AP$39,3,FALSE))))))</f>
        <v/>
      </c>
      <c r="AD629" s="1"/>
      <c r="AE629" s="1" t="str">
        <f>IF($L629="None","",IF(ISERROR(VLOOKUP($L629,Info!$B$4:$B$266,1,FALSE)),"",VLOOKUP($L629,Info!$B$4:$L$266,4,FALSE)))</f>
        <v/>
      </c>
      <c r="AF629" s="1" t="str">
        <f>IF($L629="None","",IF(ISERROR(VLOOKUP($L629,Info!$B$4:$B$266,1,FALSE)),"",VLOOKUP($L629,Info!$B$4:$L$266,6,FALSE)))</f>
        <v/>
      </c>
      <c r="AG629" s="1"/>
      <c r="AH629" s="33" t="str" cm="1">
        <f t="array" ref="AH629">IF(AND(L629&lt;&gt;"",O629&lt;&gt;"",R629:S629&lt;&gt;"",W629:X629&lt;&gt;"",Z629:AA629&lt;&gt;"",AC629&lt;&gt;""),"Good","Bad")</f>
        <v>Bad</v>
      </c>
      <c r="AL629" t="str" cm="1">
        <f t="array" ref="AL629">IF(R629&gt;0,_xlfn.IFS(COUNTIF($L$20:L629,"&lt;&gt;")&lt;101,1,COUNTIF($L$20:L629,"&lt;&gt;")&lt;201,2,COUNTIF($L$20:L629,"&lt;&gt;")&lt;301,3,COUNTIF($L$20:L629,"&lt;&gt;")&lt;401,4,COUNTIF($L$20:L629,"&lt;&gt;")&lt;501,5,COUNTIF($L$20:L629,"&lt;&gt;")&lt;601,6,COUNTIF($L$20:L629,"&lt;&gt;")&lt;701,7,COUNTIF($L$20:L629,"&lt;&gt;")&lt;801,8,COUNTIF($L$20:L629,"&lt;&gt;")&lt;901,9,COUNTIF($L$20:L629,"&lt;&gt;")&lt;1001,10,COUNTIF($L$20:L629,"&lt;&gt;")&lt;1101,11,COUNTIF($L$20:L629,"&lt;&gt;")&lt;1201,12,COUNTIF($L$20:L629,"&lt;&gt;")&lt;1301,13,COUNTIF($L$20:L629,"&lt;&gt;")&lt;1401,14,COUNTIF($L$20:L629,"&lt;&gt;")&lt;1501,15,COUNTIF($L$20:L629,"&lt;&gt;")&lt;1601,16,COUNTIF($L$20:L629,"&lt;&gt;")&lt;1701,17,COUNTIF($L$20:L629,"&lt;&gt;")&lt;1801,18,COUNTIF($L$20:L629,"&lt;&gt;")&lt;1901,19,COUNTIF($L$20:L629,"&lt;&gt;")&lt;2001,20,COUNTIF($L$20:L629,"&lt;&gt;")&lt;2101,21,COUNTIF($L$20:L629,"&lt;&gt;")&lt;2201,22,COUNTIF($L$20:L629,"&lt;&gt;")&lt;2301,23,COUNTIF($L$20:L629,"&lt;&gt;")&lt;2401,24,COUNTIF($L$20:L629,"&lt;&gt;")&lt;2501,25,COUNTIF($L$20:L629,"&lt;&gt;")&lt;2601,26,COUNTIF($L$20:L629,"&lt;&gt;")&lt;2701,27,COUNTIF($L$20:L629,"&lt;&gt;")&lt;2801,28,COUNTIF($L$20:L629,"&lt;&gt;")&lt;2901,29,COUNTIF($L$20:L629,"&lt;&gt;")&lt;3001,30),"")</f>
        <v/>
      </c>
      <c r="AM629" t="str">
        <f t="shared" si="45"/>
        <v/>
      </c>
      <c r="AN629" t="str">
        <f t="shared" si="49"/>
        <v/>
      </c>
      <c r="AP629" t="str">
        <f t="shared" si="48"/>
        <v/>
      </c>
      <c r="AQ629" t="str">
        <f>IF(AO629="","",COUNTIFS(AM629:$AM$3019,AO629))</f>
        <v/>
      </c>
    </row>
    <row r="630" spans="1:43" x14ac:dyDescent="0.25">
      <c r="A630" s="6" t="str">
        <f>IF(COUNT($A$20:A629)&lt;&gt;$B$4,IF(A629="","",A629+1),"")</f>
        <v/>
      </c>
      <c r="B630" s="3"/>
      <c r="C630" s="3"/>
      <c r="D630" s="122"/>
      <c r="E630" s="3"/>
      <c r="F630" s="3"/>
      <c r="G630" s="3"/>
      <c r="H630" s="3"/>
      <c r="I630" s="120"/>
      <c r="J630" s="3"/>
      <c r="K630" s="95" t="str" cm="1">
        <f t="array" ref="K630">IF(OR($J$14 = "A",$J$14 = "B",$J$14 = "C"),IF(I630="","",IF(LEN(I630)&gt;2,_xlfn.IFS(ISNUMBER(SEARCH("_",I630)),I630,ISNUMBER(SEARCH(", ",I630)),SUBSTITUTE(I630,", ","_"),ISNUMBER(SEARCH("/ ",I630)),SUBSTITUTE(I630,"/ ","_"),ISNUMBER(SEARCH(",",I630)),SUBSTITUTE(I630,",","_"),ISNUMBER(SEARCH("/",I630)),SUBSTITUTE(I630,"/","_"),ISNUMBER(SEARCH("",I630)),I630),I630)),IF(OR($J$14 = "J",$J$14 = "K"),"",IF(D630="","",IF(LEN(D630)&gt;2,_xlfn.IFS(ISNUMBER(SEARCH("_",D630)),D630,ISNUMBER(SEARCH(", ",D630)),SUBSTITUTE(D630,", ","_"),ISNUMBER(SEARCH("/ ",D630)),SUBSTITUTE(D630,"/ ","_"),ISNUMBER(SEARCH(",",D630)),SUBSTITUTE(D630,",","_"),ISNUMBER(SEARCH("/",D630)),SUBSTITUTE(D630,"/","_"),ISNUMBER(SEARCH("",D630)),D630),D630))))</f>
        <v/>
      </c>
      <c r="L630" s="1"/>
      <c r="M630" s="1" t="str">
        <f t="shared" si="46"/>
        <v/>
      </c>
      <c r="N630" s="94" t="str">
        <f>IF($L630="None","",IF(ISERROR(VLOOKUP($L630,Info!$B$4:$B$266,1,FALSE)),"",VLOOKUP($L630,Info!$B$4:$L$266,5,FALSE)))</f>
        <v/>
      </c>
      <c r="O630" s="94" t="str">
        <f>IF(K630="","",IF(AND($J$12&lt;&gt;"ABC",N630="3"),"BAC",IF(N630="3","ABC",IF($J$12&lt;&gt;"ABC",IF($J$10="Standard",VLOOKUP(K630,Info!$BE$4:$BF$481,2,FALSE),VLOOKUP(K630,Info!$BI$4:$BJ$482,2,FALSE)),IF($J$10="Standard",VLOOKUP(K630,Info!$AG$4:$AH$2994,2,FALSE),VLOOKUP(K630,Info!$AK$4:$AL$2997,2,FALSE))))))</f>
        <v/>
      </c>
      <c r="P630" s="94" t="str">
        <f>IF($L630="None","",IF(ISERROR(VLOOKUP($L630,Info!$B$4:$B$266,1,FALSE)),"",VLOOKUP($L630,Info!$B$4:$L$266,3,FALSE)))</f>
        <v/>
      </c>
      <c r="Q630" s="96" t="str">
        <f>IF($L630="None","",IF(ISERROR(VLOOKUP($L630,Info!$B$4:$B$266,1,FALSE)),"",VLOOKUP($L630,Info!$B$4:$L$266,4,FALSE)))</f>
        <v/>
      </c>
      <c r="R630" s="1"/>
      <c r="S630" s="6" t="str">
        <f t="shared" si="47"/>
        <v/>
      </c>
      <c r="T630" s="6" t="str">
        <f>IF($L630="None","",IF(ISERROR(VLOOKUP($L630,Info!$B$4:$B$266,1,FALSE)),"",VLOOKUP($L630,Info!$B$4:$L$266,11,FALSE)))</f>
        <v/>
      </c>
      <c r="U630" s="1"/>
      <c r="V630" s="1"/>
      <c r="W630" s="1"/>
      <c r="X630" s="1" t="str">
        <f>IF($L630="None","",IF(ISERROR(VLOOKUP($L630,Info!$B$4:$B$266,1,FALSE)),"",IF(OR(W630="Metallic Liquid Tight",W630="Non-Metallic Liquid Tight",W630="LSZH",W630="Greenfield"),VLOOKUP($L630,Info!$B$4:$L$266,7,FALSE),"N/A")))</f>
        <v/>
      </c>
      <c r="Y630" s="1"/>
      <c r="Z630" s="96" t="str">
        <f>IF($L630="None","",IF(ISERROR(VLOOKUP($L630,Info!$B$4:$B$266,1,FALSE)),"",VLOOKUP($L630,Info!$B$4:$L$266,9,FALSE)))</f>
        <v/>
      </c>
      <c r="AA630" s="96" t="str">
        <f>IF($L630="None","",IF(ISERROR(VLOOKUP($L630,Info!$B$4:$B$266,1,FALSE)),"",VLOOKUP($L630,Info!$B$4:$L$266,8,FALSE)))</f>
        <v/>
      </c>
      <c r="AB630" s="96" t="str">
        <f>IF($L630="None","",IF(ISERROR(VLOOKUP($L630,Info!$B$4:$B$266,1,FALSE)),"",VLOOKUP($L630,Info!$B$4:$L$266,10,FALSE)))</f>
        <v/>
      </c>
      <c r="AC630" s="1" t="str">
        <f>IF(W630="SO Cable","Black,White",IF(O630="","",IF(P630="","",IF($J$12&lt;&gt;"ABC",IF(P630&lt;="250",VLOOKUP(O630,Info!$AZ$4:$BB$22,3,FALSE),VLOOKUP(O630,Info!$AZ$23:$BB$39,3,FALSE)),IF(P630&lt;="250",VLOOKUP(O630,Info!$AO$4:$AQ$22,3,FALSE),VLOOKUP(O630,Info!$AO$23:$AP$39,3,FALSE))))))</f>
        <v/>
      </c>
      <c r="AD630" s="1"/>
      <c r="AE630" s="1" t="str">
        <f>IF($L630="None","",IF(ISERROR(VLOOKUP($L630,Info!$B$4:$B$266,1,FALSE)),"",VLOOKUP($L630,Info!$B$4:$L$266,4,FALSE)))</f>
        <v/>
      </c>
      <c r="AF630" s="1" t="str">
        <f>IF($L630="None","",IF(ISERROR(VLOOKUP($L630,Info!$B$4:$B$266,1,FALSE)),"",VLOOKUP($L630,Info!$B$4:$L$266,6,FALSE)))</f>
        <v/>
      </c>
      <c r="AG630" s="1"/>
      <c r="AH630" s="33" t="str" cm="1">
        <f t="array" ref="AH630">IF(AND(L630&lt;&gt;"",O630&lt;&gt;"",R630:S630&lt;&gt;"",W630:X630&lt;&gt;"",Z630:AA630&lt;&gt;"",AC630&lt;&gt;""),"Good","Bad")</f>
        <v>Bad</v>
      </c>
      <c r="AL630" t="str" cm="1">
        <f t="array" ref="AL630">IF(R630&gt;0,_xlfn.IFS(COUNTIF($L$20:L630,"&lt;&gt;")&lt;101,1,COUNTIF($L$20:L630,"&lt;&gt;")&lt;201,2,COUNTIF($L$20:L630,"&lt;&gt;")&lt;301,3,COUNTIF($L$20:L630,"&lt;&gt;")&lt;401,4,COUNTIF($L$20:L630,"&lt;&gt;")&lt;501,5,COUNTIF($L$20:L630,"&lt;&gt;")&lt;601,6,COUNTIF($L$20:L630,"&lt;&gt;")&lt;701,7,COUNTIF($L$20:L630,"&lt;&gt;")&lt;801,8,COUNTIF($L$20:L630,"&lt;&gt;")&lt;901,9,COUNTIF($L$20:L630,"&lt;&gt;")&lt;1001,10,COUNTIF($L$20:L630,"&lt;&gt;")&lt;1101,11,COUNTIF($L$20:L630,"&lt;&gt;")&lt;1201,12,COUNTIF($L$20:L630,"&lt;&gt;")&lt;1301,13,COUNTIF($L$20:L630,"&lt;&gt;")&lt;1401,14,COUNTIF($L$20:L630,"&lt;&gt;")&lt;1501,15,COUNTIF($L$20:L630,"&lt;&gt;")&lt;1601,16,COUNTIF($L$20:L630,"&lt;&gt;")&lt;1701,17,COUNTIF($L$20:L630,"&lt;&gt;")&lt;1801,18,COUNTIF($L$20:L630,"&lt;&gt;")&lt;1901,19,COUNTIF($L$20:L630,"&lt;&gt;")&lt;2001,20,COUNTIF($L$20:L630,"&lt;&gt;")&lt;2101,21,COUNTIF($L$20:L630,"&lt;&gt;")&lt;2201,22,COUNTIF($L$20:L630,"&lt;&gt;")&lt;2301,23,COUNTIF($L$20:L630,"&lt;&gt;")&lt;2401,24,COUNTIF($L$20:L630,"&lt;&gt;")&lt;2501,25,COUNTIF($L$20:L630,"&lt;&gt;")&lt;2601,26,COUNTIF($L$20:L630,"&lt;&gt;")&lt;2701,27,COUNTIF($L$20:L630,"&lt;&gt;")&lt;2801,28,COUNTIF($L$20:L630,"&lt;&gt;")&lt;2901,29,COUNTIF($L$20:L630,"&lt;&gt;")&lt;3001,30),"")</f>
        <v/>
      </c>
      <c r="AM630" t="str">
        <f t="shared" si="45"/>
        <v/>
      </c>
      <c r="AN630" t="str">
        <f t="shared" si="49"/>
        <v/>
      </c>
      <c r="AP630" t="str">
        <f t="shared" si="48"/>
        <v/>
      </c>
      <c r="AQ630" t="str">
        <f>IF(AO630="","",COUNTIFS(AM630:$AM$3019,AO630))</f>
        <v/>
      </c>
    </row>
    <row r="631" spans="1:43" x14ac:dyDescent="0.25">
      <c r="A631" s="6" t="str">
        <f>IF(COUNT($A$20:A630)&lt;&gt;$B$4,IF(A630="","",A630+1),"")</f>
        <v/>
      </c>
      <c r="B631" s="3"/>
      <c r="C631" s="3"/>
      <c r="D631" s="122"/>
      <c r="E631" s="3"/>
      <c r="F631" s="3"/>
      <c r="G631" s="3"/>
      <c r="H631" s="3"/>
      <c r="I631" s="120"/>
      <c r="J631" s="3"/>
      <c r="K631" s="95" t="str" cm="1">
        <f t="array" ref="K631">IF(OR($J$14 = "A",$J$14 = "B",$J$14 = "C"),IF(I631="","",IF(LEN(I631)&gt;2,_xlfn.IFS(ISNUMBER(SEARCH("_",I631)),I631,ISNUMBER(SEARCH(", ",I631)),SUBSTITUTE(I631,", ","_"),ISNUMBER(SEARCH("/ ",I631)),SUBSTITUTE(I631,"/ ","_"),ISNUMBER(SEARCH(",",I631)),SUBSTITUTE(I631,",","_"),ISNUMBER(SEARCH("/",I631)),SUBSTITUTE(I631,"/","_"),ISNUMBER(SEARCH("",I631)),I631),I631)),IF(OR($J$14 = "J",$J$14 = "K"),"",IF(D631="","",IF(LEN(D631)&gt;2,_xlfn.IFS(ISNUMBER(SEARCH("_",D631)),D631,ISNUMBER(SEARCH(", ",D631)),SUBSTITUTE(D631,", ","_"),ISNUMBER(SEARCH("/ ",D631)),SUBSTITUTE(D631,"/ ","_"),ISNUMBER(SEARCH(",",D631)),SUBSTITUTE(D631,",","_"),ISNUMBER(SEARCH("/",D631)),SUBSTITUTE(D631,"/","_"),ISNUMBER(SEARCH("",D631)),D631),D631))))</f>
        <v/>
      </c>
      <c r="L631" s="1"/>
      <c r="M631" s="1" t="str">
        <f t="shared" si="46"/>
        <v/>
      </c>
      <c r="N631" s="94" t="str">
        <f>IF($L631="None","",IF(ISERROR(VLOOKUP($L631,Info!$B$4:$B$266,1,FALSE)),"",VLOOKUP($L631,Info!$B$4:$L$266,5,FALSE)))</f>
        <v/>
      </c>
      <c r="O631" s="94" t="str">
        <f>IF(K631="","",IF(AND($J$12&lt;&gt;"ABC",N631="3"),"BAC",IF(N631="3","ABC",IF($J$12&lt;&gt;"ABC",IF($J$10="Standard",VLOOKUP(K631,Info!$BE$4:$BF$481,2,FALSE),VLOOKUP(K631,Info!$BI$4:$BJ$482,2,FALSE)),IF($J$10="Standard",VLOOKUP(K631,Info!$AG$4:$AH$2994,2,FALSE),VLOOKUP(K631,Info!$AK$4:$AL$2997,2,FALSE))))))</f>
        <v/>
      </c>
      <c r="P631" s="94" t="str">
        <f>IF($L631="None","",IF(ISERROR(VLOOKUP($L631,Info!$B$4:$B$266,1,FALSE)),"",VLOOKUP($L631,Info!$B$4:$L$266,3,FALSE)))</f>
        <v/>
      </c>
      <c r="Q631" s="96" t="str">
        <f>IF($L631="None","",IF(ISERROR(VLOOKUP($L631,Info!$B$4:$B$266,1,FALSE)),"",VLOOKUP($L631,Info!$B$4:$L$266,4,FALSE)))</f>
        <v/>
      </c>
      <c r="R631" s="1"/>
      <c r="S631" s="6" t="str">
        <f t="shared" si="47"/>
        <v/>
      </c>
      <c r="T631" s="6" t="str">
        <f>IF($L631="None","",IF(ISERROR(VLOOKUP($L631,Info!$B$4:$B$266,1,FALSE)),"",VLOOKUP($L631,Info!$B$4:$L$266,11,FALSE)))</f>
        <v/>
      </c>
      <c r="U631" s="1"/>
      <c r="V631" s="1"/>
      <c r="W631" s="1"/>
      <c r="X631" s="1" t="str">
        <f>IF($L631="None","",IF(ISERROR(VLOOKUP($L631,Info!$B$4:$B$266,1,FALSE)),"",IF(OR(W631="Metallic Liquid Tight",W631="Non-Metallic Liquid Tight",W631="LSZH",W631="Greenfield"),VLOOKUP($L631,Info!$B$4:$L$266,7,FALSE),"N/A")))</f>
        <v/>
      </c>
      <c r="Y631" s="1"/>
      <c r="Z631" s="96" t="str">
        <f>IF($L631="None","",IF(ISERROR(VLOOKUP($L631,Info!$B$4:$B$266,1,FALSE)),"",VLOOKUP($L631,Info!$B$4:$L$266,9,FALSE)))</f>
        <v/>
      </c>
      <c r="AA631" s="96" t="str">
        <f>IF($L631="None","",IF(ISERROR(VLOOKUP($L631,Info!$B$4:$B$266,1,FALSE)),"",VLOOKUP($L631,Info!$B$4:$L$266,8,FALSE)))</f>
        <v/>
      </c>
      <c r="AB631" s="96" t="str">
        <f>IF($L631="None","",IF(ISERROR(VLOOKUP($L631,Info!$B$4:$B$266,1,FALSE)),"",VLOOKUP($L631,Info!$B$4:$L$266,10,FALSE)))</f>
        <v/>
      </c>
      <c r="AC631" s="1" t="str">
        <f>IF(W631="SO Cable","Black,White",IF(O631="","",IF(P631="","",IF($J$12&lt;&gt;"ABC",IF(P631&lt;="250",VLOOKUP(O631,Info!$AZ$4:$BB$22,3,FALSE),VLOOKUP(O631,Info!$AZ$23:$BB$39,3,FALSE)),IF(P631&lt;="250",VLOOKUP(O631,Info!$AO$4:$AQ$22,3,FALSE),VLOOKUP(O631,Info!$AO$23:$AP$39,3,FALSE))))))</f>
        <v/>
      </c>
      <c r="AD631" s="1"/>
      <c r="AE631" s="1" t="str">
        <f>IF($L631="None","",IF(ISERROR(VLOOKUP($L631,Info!$B$4:$B$266,1,FALSE)),"",VLOOKUP($L631,Info!$B$4:$L$266,4,FALSE)))</f>
        <v/>
      </c>
      <c r="AF631" s="1" t="str">
        <f>IF($L631="None","",IF(ISERROR(VLOOKUP($L631,Info!$B$4:$B$266,1,FALSE)),"",VLOOKUP($L631,Info!$B$4:$L$266,6,FALSE)))</f>
        <v/>
      </c>
      <c r="AG631" s="1"/>
      <c r="AH631" s="33" t="str" cm="1">
        <f t="array" ref="AH631">IF(AND(L631&lt;&gt;"",O631&lt;&gt;"",R631:S631&lt;&gt;"",W631:X631&lt;&gt;"",Z631:AA631&lt;&gt;"",AC631&lt;&gt;""),"Good","Bad")</f>
        <v>Bad</v>
      </c>
      <c r="AL631" t="str" cm="1">
        <f t="array" ref="AL631">IF(R631&gt;0,_xlfn.IFS(COUNTIF($L$20:L631,"&lt;&gt;")&lt;101,1,COUNTIF($L$20:L631,"&lt;&gt;")&lt;201,2,COUNTIF($L$20:L631,"&lt;&gt;")&lt;301,3,COUNTIF($L$20:L631,"&lt;&gt;")&lt;401,4,COUNTIF($L$20:L631,"&lt;&gt;")&lt;501,5,COUNTIF($L$20:L631,"&lt;&gt;")&lt;601,6,COUNTIF($L$20:L631,"&lt;&gt;")&lt;701,7,COUNTIF($L$20:L631,"&lt;&gt;")&lt;801,8,COUNTIF($L$20:L631,"&lt;&gt;")&lt;901,9,COUNTIF($L$20:L631,"&lt;&gt;")&lt;1001,10,COUNTIF($L$20:L631,"&lt;&gt;")&lt;1101,11,COUNTIF($L$20:L631,"&lt;&gt;")&lt;1201,12,COUNTIF($L$20:L631,"&lt;&gt;")&lt;1301,13,COUNTIF($L$20:L631,"&lt;&gt;")&lt;1401,14,COUNTIF($L$20:L631,"&lt;&gt;")&lt;1501,15,COUNTIF($L$20:L631,"&lt;&gt;")&lt;1601,16,COUNTIF($L$20:L631,"&lt;&gt;")&lt;1701,17,COUNTIF($L$20:L631,"&lt;&gt;")&lt;1801,18,COUNTIF($L$20:L631,"&lt;&gt;")&lt;1901,19,COUNTIF($L$20:L631,"&lt;&gt;")&lt;2001,20,COUNTIF($L$20:L631,"&lt;&gt;")&lt;2101,21,COUNTIF($L$20:L631,"&lt;&gt;")&lt;2201,22,COUNTIF($L$20:L631,"&lt;&gt;")&lt;2301,23,COUNTIF($L$20:L631,"&lt;&gt;")&lt;2401,24,COUNTIF($L$20:L631,"&lt;&gt;")&lt;2501,25,COUNTIF($L$20:L631,"&lt;&gt;")&lt;2601,26,COUNTIF($L$20:L631,"&lt;&gt;")&lt;2701,27,COUNTIF($L$20:L631,"&lt;&gt;")&lt;2801,28,COUNTIF($L$20:L631,"&lt;&gt;")&lt;2901,29,COUNTIF($L$20:L631,"&lt;&gt;")&lt;3001,30),"")</f>
        <v/>
      </c>
      <c r="AM631" t="str">
        <f t="shared" si="45"/>
        <v/>
      </c>
      <c r="AN631" t="str">
        <f t="shared" si="49"/>
        <v/>
      </c>
      <c r="AP631" t="str">
        <f t="shared" si="48"/>
        <v/>
      </c>
      <c r="AQ631" t="str">
        <f>IF(AO631="","",COUNTIFS(AM631:$AM$3019,AO631))</f>
        <v/>
      </c>
    </row>
    <row r="632" spans="1:43" x14ac:dyDescent="0.25">
      <c r="A632" s="6" t="str">
        <f>IF(COUNT($A$20:A631)&lt;&gt;$B$4,IF(A631="","",A631+1),"")</f>
        <v/>
      </c>
      <c r="B632" s="3"/>
      <c r="C632" s="3"/>
      <c r="D632" s="122"/>
      <c r="E632" s="3"/>
      <c r="F632" s="3"/>
      <c r="G632" s="3"/>
      <c r="H632" s="3"/>
      <c r="I632" s="120"/>
      <c r="J632" s="3"/>
      <c r="K632" s="95" t="str" cm="1">
        <f t="array" ref="K632">IF(OR($J$14 = "A",$J$14 = "B",$J$14 = "C"),IF(I632="","",IF(LEN(I632)&gt;2,_xlfn.IFS(ISNUMBER(SEARCH("_",I632)),I632,ISNUMBER(SEARCH(", ",I632)),SUBSTITUTE(I632,", ","_"),ISNUMBER(SEARCH("/ ",I632)),SUBSTITUTE(I632,"/ ","_"),ISNUMBER(SEARCH(",",I632)),SUBSTITUTE(I632,",","_"),ISNUMBER(SEARCH("/",I632)),SUBSTITUTE(I632,"/","_"),ISNUMBER(SEARCH("",I632)),I632),I632)),IF(OR($J$14 = "J",$J$14 = "K"),"",IF(D632="","",IF(LEN(D632)&gt;2,_xlfn.IFS(ISNUMBER(SEARCH("_",D632)),D632,ISNUMBER(SEARCH(", ",D632)),SUBSTITUTE(D632,", ","_"),ISNUMBER(SEARCH("/ ",D632)),SUBSTITUTE(D632,"/ ","_"),ISNUMBER(SEARCH(",",D632)),SUBSTITUTE(D632,",","_"),ISNUMBER(SEARCH("/",D632)),SUBSTITUTE(D632,"/","_"),ISNUMBER(SEARCH("",D632)),D632),D632))))</f>
        <v/>
      </c>
      <c r="L632" s="1"/>
      <c r="M632" s="1" t="str">
        <f t="shared" si="46"/>
        <v/>
      </c>
      <c r="N632" s="94" t="str">
        <f>IF($L632="None","",IF(ISERROR(VLOOKUP($L632,Info!$B$4:$B$266,1,FALSE)),"",VLOOKUP($L632,Info!$B$4:$L$266,5,FALSE)))</f>
        <v/>
      </c>
      <c r="O632" s="94" t="str">
        <f>IF(K632="","",IF(AND($J$12&lt;&gt;"ABC",N632="3"),"BAC",IF(N632="3","ABC",IF($J$12&lt;&gt;"ABC",IF($J$10="Standard",VLOOKUP(K632,Info!$BE$4:$BF$481,2,FALSE),VLOOKUP(K632,Info!$BI$4:$BJ$482,2,FALSE)),IF($J$10="Standard",VLOOKUP(K632,Info!$AG$4:$AH$2994,2,FALSE),VLOOKUP(K632,Info!$AK$4:$AL$2997,2,FALSE))))))</f>
        <v/>
      </c>
      <c r="P632" s="94" t="str">
        <f>IF($L632="None","",IF(ISERROR(VLOOKUP($L632,Info!$B$4:$B$266,1,FALSE)),"",VLOOKUP($L632,Info!$B$4:$L$266,3,FALSE)))</f>
        <v/>
      </c>
      <c r="Q632" s="96" t="str">
        <f>IF($L632="None","",IF(ISERROR(VLOOKUP($L632,Info!$B$4:$B$266,1,FALSE)),"",VLOOKUP($L632,Info!$B$4:$L$266,4,FALSE)))</f>
        <v/>
      </c>
      <c r="R632" s="1"/>
      <c r="S632" s="6" t="str">
        <f t="shared" si="47"/>
        <v/>
      </c>
      <c r="T632" s="6" t="str">
        <f>IF($L632="None","",IF(ISERROR(VLOOKUP($L632,Info!$B$4:$B$266,1,FALSE)),"",VLOOKUP($L632,Info!$B$4:$L$266,11,FALSE)))</f>
        <v/>
      </c>
      <c r="U632" s="1"/>
      <c r="V632" s="1"/>
      <c r="W632" s="1"/>
      <c r="X632" s="1" t="str">
        <f>IF($L632="None","",IF(ISERROR(VLOOKUP($L632,Info!$B$4:$B$266,1,FALSE)),"",IF(OR(W632="Metallic Liquid Tight",W632="Non-Metallic Liquid Tight",W632="LSZH",W632="Greenfield"),VLOOKUP($L632,Info!$B$4:$L$266,7,FALSE),"N/A")))</f>
        <v/>
      </c>
      <c r="Y632" s="1"/>
      <c r="Z632" s="96" t="str">
        <f>IF($L632="None","",IF(ISERROR(VLOOKUP($L632,Info!$B$4:$B$266,1,FALSE)),"",VLOOKUP($L632,Info!$B$4:$L$266,9,FALSE)))</f>
        <v/>
      </c>
      <c r="AA632" s="96" t="str">
        <f>IF($L632="None","",IF(ISERROR(VLOOKUP($L632,Info!$B$4:$B$266,1,FALSE)),"",VLOOKUP($L632,Info!$B$4:$L$266,8,FALSE)))</f>
        <v/>
      </c>
      <c r="AB632" s="96" t="str">
        <f>IF($L632="None","",IF(ISERROR(VLOOKUP($L632,Info!$B$4:$B$266,1,FALSE)),"",VLOOKUP($L632,Info!$B$4:$L$266,10,FALSE)))</f>
        <v/>
      </c>
      <c r="AC632" s="1" t="str">
        <f>IF(W632="SO Cable","Black,White",IF(O632="","",IF(P632="","",IF($J$12&lt;&gt;"ABC",IF(P632&lt;="250",VLOOKUP(O632,Info!$AZ$4:$BB$22,3,FALSE),VLOOKUP(O632,Info!$AZ$23:$BB$39,3,FALSE)),IF(P632&lt;="250",VLOOKUP(O632,Info!$AO$4:$AQ$22,3,FALSE),VLOOKUP(O632,Info!$AO$23:$AP$39,3,FALSE))))))</f>
        <v/>
      </c>
      <c r="AD632" s="1"/>
      <c r="AE632" s="1" t="str">
        <f>IF($L632="None","",IF(ISERROR(VLOOKUP($L632,Info!$B$4:$B$266,1,FALSE)),"",VLOOKUP($L632,Info!$B$4:$L$266,4,FALSE)))</f>
        <v/>
      </c>
      <c r="AF632" s="1" t="str">
        <f>IF($L632="None","",IF(ISERROR(VLOOKUP($L632,Info!$B$4:$B$266,1,FALSE)),"",VLOOKUP($L632,Info!$B$4:$L$266,6,FALSE)))</f>
        <v/>
      </c>
      <c r="AG632" s="1"/>
      <c r="AH632" s="33" t="str" cm="1">
        <f t="array" ref="AH632">IF(AND(L632&lt;&gt;"",O632&lt;&gt;"",R632:S632&lt;&gt;"",W632:X632&lt;&gt;"",Z632:AA632&lt;&gt;"",AC632&lt;&gt;""),"Good","Bad")</f>
        <v>Bad</v>
      </c>
      <c r="AL632" t="str" cm="1">
        <f t="array" ref="AL632">IF(R632&gt;0,_xlfn.IFS(COUNTIF($L$20:L632,"&lt;&gt;")&lt;101,1,COUNTIF($L$20:L632,"&lt;&gt;")&lt;201,2,COUNTIF($L$20:L632,"&lt;&gt;")&lt;301,3,COUNTIF($L$20:L632,"&lt;&gt;")&lt;401,4,COUNTIF($L$20:L632,"&lt;&gt;")&lt;501,5,COUNTIF($L$20:L632,"&lt;&gt;")&lt;601,6,COUNTIF($L$20:L632,"&lt;&gt;")&lt;701,7,COUNTIF($L$20:L632,"&lt;&gt;")&lt;801,8,COUNTIF($L$20:L632,"&lt;&gt;")&lt;901,9,COUNTIF($L$20:L632,"&lt;&gt;")&lt;1001,10,COUNTIF($L$20:L632,"&lt;&gt;")&lt;1101,11,COUNTIF($L$20:L632,"&lt;&gt;")&lt;1201,12,COUNTIF($L$20:L632,"&lt;&gt;")&lt;1301,13,COUNTIF($L$20:L632,"&lt;&gt;")&lt;1401,14,COUNTIF($L$20:L632,"&lt;&gt;")&lt;1501,15,COUNTIF($L$20:L632,"&lt;&gt;")&lt;1601,16,COUNTIF($L$20:L632,"&lt;&gt;")&lt;1701,17,COUNTIF($L$20:L632,"&lt;&gt;")&lt;1801,18,COUNTIF($L$20:L632,"&lt;&gt;")&lt;1901,19,COUNTIF($L$20:L632,"&lt;&gt;")&lt;2001,20,COUNTIF($L$20:L632,"&lt;&gt;")&lt;2101,21,COUNTIF($L$20:L632,"&lt;&gt;")&lt;2201,22,COUNTIF($L$20:L632,"&lt;&gt;")&lt;2301,23,COUNTIF($L$20:L632,"&lt;&gt;")&lt;2401,24,COUNTIF($L$20:L632,"&lt;&gt;")&lt;2501,25,COUNTIF($L$20:L632,"&lt;&gt;")&lt;2601,26,COUNTIF($L$20:L632,"&lt;&gt;")&lt;2701,27,COUNTIF($L$20:L632,"&lt;&gt;")&lt;2801,28,COUNTIF($L$20:L632,"&lt;&gt;")&lt;2901,29,COUNTIF($L$20:L632,"&lt;&gt;")&lt;3001,30),"")</f>
        <v/>
      </c>
      <c r="AM632" t="str">
        <f t="shared" si="45"/>
        <v/>
      </c>
      <c r="AN632" t="str">
        <f t="shared" si="49"/>
        <v/>
      </c>
      <c r="AP632" t="str">
        <f t="shared" si="48"/>
        <v/>
      </c>
      <c r="AQ632" t="str">
        <f>IF(AO632="","",COUNTIFS(AM632:$AM$3019,AO632))</f>
        <v/>
      </c>
    </row>
    <row r="633" spans="1:43" x14ac:dyDescent="0.25">
      <c r="A633" s="6" t="str">
        <f>IF(COUNT($A$20:A632)&lt;&gt;$B$4,IF(A632="","",A632+1),"")</f>
        <v/>
      </c>
      <c r="B633" s="3"/>
      <c r="C633" s="3"/>
      <c r="D633" s="122"/>
      <c r="E633" s="3"/>
      <c r="F633" s="3"/>
      <c r="G633" s="3"/>
      <c r="H633" s="3"/>
      <c r="I633" s="120"/>
      <c r="J633" s="3"/>
      <c r="K633" s="95" t="str" cm="1">
        <f t="array" ref="K633">IF(OR($J$14 = "A",$J$14 = "B",$J$14 = "C"),IF(I633="","",IF(LEN(I633)&gt;2,_xlfn.IFS(ISNUMBER(SEARCH("_",I633)),I633,ISNUMBER(SEARCH(", ",I633)),SUBSTITUTE(I633,", ","_"),ISNUMBER(SEARCH("/ ",I633)),SUBSTITUTE(I633,"/ ","_"),ISNUMBER(SEARCH(",",I633)),SUBSTITUTE(I633,",","_"),ISNUMBER(SEARCH("/",I633)),SUBSTITUTE(I633,"/","_"),ISNUMBER(SEARCH("",I633)),I633),I633)),IF(OR($J$14 = "J",$J$14 = "K"),"",IF(D633="","",IF(LEN(D633)&gt;2,_xlfn.IFS(ISNUMBER(SEARCH("_",D633)),D633,ISNUMBER(SEARCH(", ",D633)),SUBSTITUTE(D633,", ","_"),ISNUMBER(SEARCH("/ ",D633)),SUBSTITUTE(D633,"/ ","_"),ISNUMBER(SEARCH(",",D633)),SUBSTITUTE(D633,",","_"),ISNUMBER(SEARCH("/",D633)),SUBSTITUTE(D633,"/","_"),ISNUMBER(SEARCH("",D633)),D633),D633))))</f>
        <v/>
      </c>
      <c r="L633" s="1"/>
      <c r="M633" s="1" t="str">
        <f t="shared" si="46"/>
        <v/>
      </c>
      <c r="N633" s="94" t="str">
        <f>IF($L633="None","",IF(ISERROR(VLOOKUP($L633,Info!$B$4:$B$266,1,FALSE)),"",VLOOKUP($L633,Info!$B$4:$L$266,5,FALSE)))</f>
        <v/>
      </c>
      <c r="O633" s="94" t="str">
        <f>IF(K633="","",IF(AND($J$12&lt;&gt;"ABC",N633="3"),"BAC",IF(N633="3","ABC",IF($J$12&lt;&gt;"ABC",IF($J$10="Standard",VLOOKUP(K633,Info!$BE$4:$BF$481,2,FALSE),VLOOKUP(K633,Info!$BI$4:$BJ$482,2,FALSE)),IF($J$10="Standard",VLOOKUP(K633,Info!$AG$4:$AH$2994,2,FALSE),VLOOKUP(K633,Info!$AK$4:$AL$2997,2,FALSE))))))</f>
        <v/>
      </c>
      <c r="P633" s="94" t="str">
        <f>IF($L633="None","",IF(ISERROR(VLOOKUP($L633,Info!$B$4:$B$266,1,FALSE)),"",VLOOKUP($L633,Info!$B$4:$L$266,3,FALSE)))</f>
        <v/>
      </c>
      <c r="Q633" s="96" t="str">
        <f>IF($L633="None","",IF(ISERROR(VLOOKUP($L633,Info!$B$4:$B$266,1,FALSE)),"",VLOOKUP($L633,Info!$B$4:$L$266,4,FALSE)))</f>
        <v/>
      </c>
      <c r="R633" s="1"/>
      <c r="S633" s="6" t="str">
        <f t="shared" si="47"/>
        <v/>
      </c>
      <c r="T633" s="6" t="str">
        <f>IF($L633="None","",IF(ISERROR(VLOOKUP($L633,Info!$B$4:$B$266,1,FALSE)),"",VLOOKUP($L633,Info!$B$4:$L$266,11,FALSE)))</f>
        <v/>
      </c>
      <c r="U633" s="1"/>
      <c r="V633" s="1"/>
      <c r="W633" s="1"/>
      <c r="X633" s="1" t="str">
        <f>IF($L633="None","",IF(ISERROR(VLOOKUP($L633,Info!$B$4:$B$266,1,FALSE)),"",IF(OR(W633="Metallic Liquid Tight",W633="Non-Metallic Liquid Tight",W633="LSZH",W633="Greenfield"),VLOOKUP($L633,Info!$B$4:$L$266,7,FALSE),"N/A")))</f>
        <v/>
      </c>
      <c r="Y633" s="1"/>
      <c r="Z633" s="96" t="str">
        <f>IF($L633="None","",IF(ISERROR(VLOOKUP($L633,Info!$B$4:$B$266,1,FALSE)),"",VLOOKUP($L633,Info!$B$4:$L$266,9,FALSE)))</f>
        <v/>
      </c>
      <c r="AA633" s="96" t="str">
        <f>IF($L633="None","",IF(ISERROR(VLOOKUP($L633,Info!$B$4:$B$266,1,FALSE)),"",VLOOKUP($L633,Info!$B$4:$L$266,8,FALSE)))</f>
        <v/>
      </c>
      <c r="AB633" s="96" t="str">
        <f>IF($L633="None","",IF(ISERROR(VLOOKUP($L633,Info!$B$4:$B$266,1,FALSE)),"",VLOOKUP($L633,Info!$B$4:$L$266,10,FALSE)))</f>
        <v/>
      </c>
      <c r="AC633" s="1" t="str">
        <f>IF(W633="SO Cable","Black,White",IF(O633="","",IF(P633="","",IF($J$12&lt;&gt;"ABC",IF(P633&lt;="250",VLOOKUP(O633,Info!$AZ$4:$BB$22,3,FALSE),VLOOKUP(O633,Info!$AZ$23:$BB$39,3,FALSE)),IF(P633&lt;="250",VLOOKUP(O633,Info!$AO$4:$AQ$22,3,FALSE),VLOOKUP(O633,Info!$AO$23:$AP$39,3,FALSE))))))</f>
        <v/>
      </c>
      <c r="AD633" s="1"/>
      <c r="AE633" s="1" t="str">
        <f>IF($L633="None","",IF(ISERROR(VLOOKUP($L633,Info!$B$4:$B$266,1,FALSE)),"",VLOOKUP($L633,Info!$B$4:$L$266,4,FALSE)))</f>
        <v/>
      </c>
      <c r="AF633" s="1" t="str">
        <f>IF($L633="None","",IF(ISERROR(VLOOKUP($L633,Info!$B$4:$B$266,1,FALSE)),"",VLOOKUP($L633,Info!$B$4:$L$266,6,FALSE)))</f>
        <v/>
      </c>
      <c r="AG633" s="1"/>
      <c r="AH633" s="33" t="str" cm="1">
        <f t="array" ref="AH633">IF(AND(L633&lt;&gt;"",O633&lt;&gt;"",R633:S633&lt;&gt;"",W633:X633&lt;&gt;"",Z633:AA633&lt;&gt;"",AC633&lt;&gt;""),"Good","Bad")</f>
        <v>Bad</v>
      </c>
      <c r="AL633" t="str" cm="1">
        <f t="array" ref="AL633">IF(R633&gt;0,_xlfn.IFS(COUNTIF($L$20:L633,"&lt;&gt;")&lt;101,1,COUNTIF($L$20:L633,"&lt;&gt;")&lt;201,2,COUNTIF($L$20:L633,"&lt;&gt;")&lt;301,3,COUNTIF($L$20:L633,"&lt;&gt;")&lt;401,4,COUNTIF($L$20:L633,"&lt;&gt;")&lt;501,5,COUNTIF($L$20:L633,"&lt;&gt;")&lt;601,6,COUNTIF($L$20:L633,"&lt;&gt;")&lt;701,7,COUNTIF($L$20:L633,"&lt;&gt;")&lt;801,8,COUNTIF($L$20:L633,"&lt;&gt;")&lt;901,9,COUNTIF($L$20:L633,"&lt;&gt;")&lt;1001,10,COUNTIF($L$20:L633,"&lt;&gt;")&lt;1101,11,COUNTIF($L$20:L633,"&lt;&gt;")&lt;1201,12,COUNTIF($L$20:L633,"&lt;&gt;")&lt;1301,13,COUNTIF($L$20:L633,"&lt;&gt;")&lt;1401,14,COUNTIF($L$20:L633,"&lt;&gt;")&lt;1501,15,COUNTIF($L$20:L633,"&lt;&gt;")&lt;1601,16,COUNTIF($L$20:L633,"&lt;&gt;")&lt;1701,17,COUNTIF($L$20:L633,"&lt;&gt;")&lt;1801,18,COUNTIF($L$20:L633,"&lt;&gt;")&lt;1901,19,COUNTIF($L$20:L633,"&lt;&gt;")&lt;2001,20,COUNTIF($L$20:L633,"&lt;&gt;")&lt;2101,21,COUNTIF($L$20:L633,"&lt;&gt;")&lt;2201,22,COUNTIF($L$20:L633,"&lt;&gt;")&lt;2301,23,COUNTIF($L$20:L633,"&lt;&gt;")&lt;2401,24,COUNTIF($L$20:L633,"&lt;&gt;")&lt;2501,25,COUNTIF($L$20:L633,"&lt;&gt;")&lt;2601,26,COUNTIF($L$20:L633,"&lt;&gt;")&lt;2701,27,COUNTIF($L$20:L633,"&lt;&gt;")&lt;2801,28,COUNTIF($L$20:L633,"&lt;&gt;")&lt;2901,29,COUNTIF($L$20:L633,"&lt;&gt;")&lt;3001,30),"")</f>
        <v/>
      </c>
      <c r="AM633" t="str">
        <f t="shared" si="45"/>
        <v/>
      </c>
      <c r="AN633" t="str">
        <f t="shared" si="49"/>
        <v/>
      </c>
      <c r="AP633" t="str">
        <f t="shared" si="48"/>
        <v/>
      </c>
      <c r="AQ633" t="str">
        <f>IF(AO633="","",COUNTIFS(AM633:$AM$3019,AO633))</f>
        <v/>
      </c>
    </row>
    <row r="634" spans="1:43" x14ac:dyDescent="0.25">
      <c r="A634" s="6" t="str">
        <f>IF(COUNT($A$20:A633)&lt;&gt;$B$4,IF(A633="","",A633+1),"")</f>
        <v/>
      </c>
      <c r="B634" s="3"/>
      <c r="C634" s="3"/>
      <c r="D634" s="122"/>
      <c r="E634" s="3"/>
      <c r="F634" s="3"/>
      <c r="G634" s="3"/>
      <c r="H634" s="3"/>
      <c r="I634" s="120"/>
      <c r="J634" s="3"/>
      <c r="K634" s="95" t="str" cm="1">
        <f t="array" ref="K634">IF(OR($J$14 = "A",$J$14 = "B",$J$14 = "C"),IF(I634="","",IF(LEN(I634)&gt;2,_xlfn.IFS(ISNUMBER(SEARCH("_",I634)),I634,ISNUMBER(SEARCH(", ",I634)),SUBSTITUTE(I634,", ","_"),ISNUMBER(SEARCH("/ ",I634)),SUBSTITUTE(I634,"/ ","_"),ISNUMBER(SEARCH(",",I634)),SUBSTITUTE(I634,",","_"),ISNUMBER(SEARCH("/",I634)),SUBSTITUTE(I634,"/","_"),ISNUMBER(SEARCH("",I634)),I634),I634)),IF(OR($J$14 = "J",$J$14 = "K"),"",IF(D634="","",IF(LEN(D634)&gt;2,_xlfn.IFS(ISNUMBER(SEARCH("_",D634)),D634,ISNUMBER(SEARCH(", ",D634)),SUBSTITUTE(D634,", ","_"),ISNUMBER(SEARCH("/ ",D634)),SUBSTITUTE(D634,"/ ","_"),ISNUMBER(SEARCH(",",D634)),SUBSTITUTE(D634,",","_"),ISNUMBER(SEARCH("/",D634)),SUBSTITUTE(D634,"/","_"),ISNUMBER(SEARCH("",D634)),D634),D634))))</f>
        <v/>
      </c>
      <c r="L634" s="1"/>
      <c r="M634" s="1" t="str">
        <f t="shared" si="46"/>
        <v/>
      </c>
      <c r="N634" s="94" t="str">
        <f>IF($L634="None","",IF(ISERROR(VLOOKUP($L634,Info!$B$4:$B$266,1,FALSE)),"",VLOOKUP($L634,Info!$B$4:$L$266,5,FALSE)))</f>
        <v/>
      </c>
      <c r="O634" s="94" t="str">
        <f>IF(K634="","",IF(AND($J$12&lt;&gt;"ABC",N634="3"),"BAC",IF(N634="3","ABC",IF($J$12&lt;&gt;"ABC",IF($J$10="Standard",VLOOKUP(K634,Info!$BE$4:$BF$481,2,FALSE),VLOOKUP(K634,Info!$BI$4:$BJ$482,2,FALSE)),IF($J$10="Standard",VLOOKUP(K634,Info!$AG$4:$AH$2994,2,FALSE),VLOOKUP(K634,Info!$AK$4:$AL$2997,2,FALSE))))))</f>
        <v/>
      </c>
      <c r="P634" s="94" t="str">
        <f>IF($L634="None","",IF(ISERROR(VLOOKUP($L634,Info!$B$4:$B$266,1,FALSE)),"",VLOOKUP($L634,Info!$B$4:$L$266,3,FALSE)))</f>
        <v/>
      </c>
      <c r="Q634" s="96" t="str">
        <f>IF($L634="None","",IF(ISERROR(VLOOKUP($L634,Info!$B$4:$B$266,1,FALSE)),"",VLOOKUP($L634,Info!$B$4:$L$266,4,FALSE)))</f>
        <v/>
      </c>
      <c r="R634" s="1"/>
      <c r="S634" s="6" t="str">
        <f t="shared" si="47"/>
        <v/>
      </c>
      <c r="T634" s="6" t="str">
        <f>IF($L634="None","",IF(ISERROR(VLOOKUP($L634,Info!$B$4:$B$266,1,FALSE)),"",VLOOKUP($L634,Info!$B$4:$L$266,11,FALSE)))</f>
        <v/>
      </c>
      <c r="U634" s="1"/>
      <c r="V634" s="1"/>
      <c r="W634" s="1"/>
      <c r="X634" s="1" t="str">
        <f>IF($L634="None","",IF(ISERROR(VLOOKUP($L634,Info!$B$4:$B$266,1,FALSE)),"",IF(OR(W634="Metallic Liquid Tight",W634="Non-Metallic Liquid Tight",W634="LSZH",W634="Greenfield"),VLOOKUP($L634,Info!$B$4:$L$266,7,FALSE),"N/A")))</f>
        <v/>
      </c>
      <c r="Y634" s="1"/>
      <c r="Z634" s="96" t="str">
        <f>IF($L634="None","",IF(ISERROR(VLOOKUP($L634,Info!$B$4:$B$266,1,FALSE)),"",VLOOKUP($L634,Info!$B$4:$L$266,9,FALSE)))</f>
        <v/>
      </c>
      <c r="AA634" s="96" t="str">
        <f>IF($L634="None","",IF(ISERROR(VLOOKUP($L634,Info!$B$4:$B$266,1,FALSE)),"",VLOOKUP($L634,Info!$B$4:$L$266,8,FALSE)))</f>
        <v/>
      </c>
      <c r="AB634" s="96" t="str">
        <f>IF($L634="None","",IF(ISERROR(VLOOKUP($L634,Info!$B$4:$B$266,1,FALSE)),"",VLOOKUP($L634,Info!$B$4:$L$266,10,FALSE)))</f>
        <v/>
      </c>
      <c r="AC634" s="1" t="str">
        <f>IF(W634="SO Cable","Black,White",IF(O634="","",IF(P634="","",IF($J$12&lt;&gt;"ABC",IF(P634&lt;="250",VLOOKUP(O634,Info!$AZ$4:$BB$22,3,FALSE),VLOOKUP(O634,Info!$AZ$23:$BB$39,3,FALSE)),IF(P634&lt;="250",VLOOKUP(O634,Info!$AO$4:$AQ$22,3,FALSE),VLOOKUP(O634,Info!$AO$23:$AP$39,3,FALSE))))))</f>
        <v/>
      </c>
      <c r="AD634" s="1"/>
      <c r="AE634" s="1" t="str">
        <f>IF($L634="None","",IF(ISERROR(VLOOKUP($L634,Info!$B$4:$B$266,1,FALSE)),"",VLOOKUP($L634,Info!$B$4:$L$266,4,FALSE)))</f>
        <v/>
      </c>
      <c r="AF634" s="1" t="str">
        <f>IF($L634="None","",IF(ISERROR(VLOOKUP($L634,Info!$B$4:$B$266,1,FALSE)),"",VLOOKUP($L634,Info!$B$4:$L$266,6,FALSE)))</f>
        <v/>
      </c>
      <c r="AG634" s="1"/>
      <c r="AH634" s="33" t="str" cm="1">
        <f t="array" ref="AH634">IF(AND(L634&lt;&gt;"",O634&lt;&gt;"",R634:S634&lt;&gt;"",W634:X634&lt;&gt;"",Z634:AA634&lt;&gt;"",AC634&lt;&gt;""),"Good","Bad")</f>
        <v>Bad</v>
      </c>
      <c r="AL634" t="str" cm="1">
        <f t="array" ref="AL634">IF(R634&gt;0,_xlfn.IFS(COUNTIF($L$20:L634,"&lt;&gt;")&lt;101,1,COUNTIF($L$20:L634,"&lt;&gt;")&lt;201,2,COUNTIF($L$20:L634,"&lt;&gt;")&lt;301,3,COUNTIF($L$20:L634,"&lt;&gt;")&lt;401,4,COUNTIF($L$20:L634,"&lt;&gt;")&lt;501,5,COUNTIF($L$20:L634,"&lt;&gt;")&lt;601,6,COUNTIF($L$20:L634,"&lt;&gt;")&lt;701,7,COUNTIF($L$20:L634,"&lt;&gt;")&lt;801,8,COUNTIF($L$20:L634,"&lt;&gt;")&lt;901,9,COUNTIF($L$20:L634,"&lt;&gt;")&lt;1001,10,COUNTIF($L$20:L634,"&lt;&gt;")&lt;1101,11,COUNTIF($L$20:L634,"&lt;&gt;")&lt;1201,12,COUNTIF($L$20:L634,"&lt;&gt;")&lt;1301,13,COUNTIF($L$20:L634,"&lt;&gt;")&lt;1401,14,COUNTIF($L$20:L634,"&lt;&gt;")&lt;1501,15,COUNTIF($L$20:L634,"&lt;&gt;")&lt;1601,16,COUNTIF($L$20:L634,"&lt;&gt;")&lt;1701,17,COUNTIF($L$20:L634,"&lt;&gt;")&lt;1801,18,COUNTIF($L$20:L634,"&lt;&gt;")&lt;1901,19,COUNTIF($L$20:L634,"&lt;&gt;")&lt;2001,20,COUNTIF($L$20:L634,"&lt;&gt;")&lt;2101,21,COUNTIF($L$20:L634,"&lt;&gt;")&lt;2201,22,COUNTIF($L$20:L634,"&lt;&gt;")&lt;2301,23,COUNTIF($L$20:L634,"&lt;&gt;")&lt;2401,24,COUNTIF($L$20:L634,"&lt;&gt;")&lt;2501,25,COUNTIF($L$20:L634,"&lt;&gt;")&lt;2601,26,COUNTIF($L$20:L634,"&lt;&gt;")&lt;2701,27,COUNTIF($L$20:L634,"&lt;&gt;")&lt;2801,28,COUNTIF($L$20:L634,"&lt;&gt;")&lt;2901,29,COUNTIF($L$20:L634,"&lt;&gt;")&lt;3001,30),"")</f>
        <v/>
      </c>
      <c r="AM634" t="str">
        <f t="shared" si="45"/>
        <v/>
      </c>
      <c r="AN634" t="str">
        <f t="shared" si="49"/>
        <v/>
      </c>
      <c r="AP634" t="str">
        <f t="shared" si="48"/>
        <v/>
      </c>
      <c r="AQ634" t="str">
        <f>IF(AO634="","",COUNTIFS(AM634:$AM$3019,AO634))</f>
        <v/>
      </c>
    </row>
    <row r="635" spans="1:43" x14ac:dyDescent="0.25">
      <c r="A635" s="6" t="str">
        <f>IF(COUNT($A$20:A634)&lt;&gt;$B$4,IF(A634="","",A634+1),"")</f>
        <v/>
      </c>
      <c r="B635" s="3"/>
      <c r="C635" s="3"/>
      <c r="D635" s="122"/>
      <c r="E635" s="3"/>
      <c r="F635" s="3"/>
      <c r="G635" s="3"/>
      <c r="H635" s="3"/>
      <c r="I635" s="120"/>
      <c r="J635" s="3"/>
      <c r="K635" s="95" t="str" cm="1">
        <f t="array" ref="K635">IF(OR($J$14 = "A",$J$14 = "B",$J$14 = "C"),IF(I635="","",IF(LEN(I635)&gt;2,_xlfn.IFS(ISNUMBER(SEARCH("_",I635)),I635,ISNUMBER(SEARCH(", ",I635)),SUBSTITUTE(I635,", ","_"),ISNUMBER(SEARCH("/ ",I635)),SUBSTITUTE(I635,"/ ","_"),ISNUMBER(SEARCH(",",I635)),SUBSTITUTE(I635,",","_"),ISNUMBER(SEARCH("/",I635)),SUBSTITUTE(I635,"/","_"),ISNUMBER(SEARCH("",I635)),I635),I635)),IF(OR($J$14 = "J",$J$14 = "K"),"",IF(D635="","",IF(LEN(D635)&gt;2,_xlfn.IFS(ISNUMBER(SEARCH("_",D635)),D635,ISNUMBER(SEARCH(", ",D635)),SUBSTITUTE(D635,", ","_"),ISNUMBER(SEARCH("/ ",D635)),SUBSTITUTE(D635,"/ ","_"),ISNUMBER(SEARCH(",",D635)),SUBSTITUTE(D635,",","_"),ISNUMBER(SEARCH("/",D635)),SUBSTITUTE(D635,"/","_"),ISNUMBER(SEARCH("",D635)),D635),D635))))</f>
        <v/>
      </c>
      <c r="L635" s="1"/>
      <c r="M635" s="1" t="str">
        <f t="shared" si="46"/>
        <v/>
      </c>
      <c r="N635" s="94" t="str">
        <f>IF($L635="None","",IF(ISERROR(VLOOKUP($L635,Info!$B$4:$B$266,1,FALSE)),"",VLOOKUP($L635,Info!$B$4:$L$266,5,FALSE)))</f>
        <v/>
      </c>
      <c r="O635" s="94" t="str">
        <f>IF(K635="","",IF(AND($J$12&lt;&gt;"ABC",N635="3"),"BAC",IF(N635="3","ABC",IF($J$12&lt;&gt;"ABC",IF($J$10="Standard",VLOOKUP(K635,Info!$BE$4:$BF$481,2,FALSE),VLOOKUP(K635,Info!$BI$4:$BJ$482,2,FALSE)),IF($J$10="Standard",VLOOKUP(K635,Info!$AG$4:$AH$2994,2,FALSE),VLOOKUP(K635,Info!$AK$4:$AL$2997,2,FALSE))))))</f>
        <v/>
      </c>
      <c r="P635" s="94" t="str">
        <f>IF($L635="None","",IF(ISERROR(VLOOKUP($L635,Info!$B$4:$B$266,1,FALSE)),"",VLOOKUP($L635,Info!$B$4:$L$266,3,FALSE)))</f>
        <v/>
      </c>
      <c r="Q635" s="96" t="str">
        <f>IF($L635="None","",IF(ISERROR(VLOOKUP($L635,Info!$B$4:$B$266,1,FALSE)),"",VLOOKUP($L635,Info!$B$4:$L$266,4,FALSE)))</f>
        <v/>
      </c>
      <c r="R635" s="1"/>
      <c r="S635" s="6" t="str">
        <f t="shared" si="47"/>
        <v/>
      </c>
      <c r="T635" s="6" t="str">
        <f>IF($L635="None","",IF(ISERROR(VLOOKUP($L635,Info!$B$4:$B$266,1,FALSE)),"",VLOOKUP($L635,Info!$B$4:$L$266,11,FALSE)))</f>
        <v/>
      </c>
      <c r="U635" s="1"/>
      <c r="V635" s="1"/>
      <c r="W635" s="1"/>
      <c r="X635" s="1" t="str">
        <f>IF($L635="None","",IF(ISERROR(VLOOKUP($L635,Info!$B$4:$B$266,1,FALSE)),"",IF(OR(W635="Metallic Liquid Tight",W635="Non-Metallic Liquid Tight",W635="LSZH",W635="Greenfield"),VLOOKUP($L635,Info!$B$4:$L$266,7,FALSE),"N/A")))</f>
        <v/>
      </c>
      <c r="Y635" s="1"/>
      <c r="Z635" s="96" t="str">
        <f>IF($L635="None","",IF(ISERROR(VLOOKUP($L635,Info!$B$4:$B$266,1,FALSE)),"",VLOOKUP($L635,Info!$B$4:$L$266,9,FALSE)))</f>
        <v/>
      </c>
      <c r="AA635" s="96" t="str">
        <f>IF($L635="None","",IF(ISERROR(VLOOKUP($L635,Info!$B$4:$B$266,1,FALSE)),"",VLOOKUP($L635,Info!$B$4:$L$266,8,FALSE)))</f>
        <v/>
      </c>
      <c r="AB635" s="96" t="str">
        <f>IF($L635="None","",IF(ISERROR(VLOOKUP($L635,Info!$B$4:$B$266,1,FALSE)),"",VLOOKUP($L635,Info!$B$4:$L$266,10,FALSE)))</f>
        <v/>
      </c>
      <c r="AC635" s="1" t="str">
        <f>IF(W635="SO Cable","Black,White",IF(O635="","",IF(P635="","",IF($J$12&lt;&gt;"ABC",IF(P635&lt;="250",VLOOKUP(O635,Info!$AZ$4:$BB$22,3,FALSE),VLOOKUP(O635,Info!$AZ$23:$BB$39,3,FALSE)),IF(P635&lt;="250",VLOOKUP(O635,Info!$AO$4:$AQ$22,3,FALSE),VLOOKUP(O635,Info!$AO$23:$AP$39,3,FALSE))))))</f>
        <v/>
      </c>
      <c r="AD635" s="1"/>
      <c r="AE635" s="1" t="str">
        <f>IF($L635="None","",IF(ISERROR(VLOOKUP($L635,Info!$B$4:$B$266,1,FALSE)),"",VLOOKUP($L635,Info!$B$4:$L$266,4,FALSE)))</f>
        <v/>
      </c>
      <c r="AF635" s="1" t="str">
        <f>IF($L635="None","",IF(ISERROR(VLOOKUP($L635,Info!$B$4:$B$266,1,FALSE)),"",VLOOKUP($L635,Info!$B$4:$L$266,6,FALSE)))</f>
        <v/>
      </c>
      <c r="AG635" s="1"/>
      <c r="AH635" s="33" t="str" cm="1">
        <f t="array" ref="AH635">IF(AND(L635&lt;&gt;"",O635&lt;&gt;"",R635:S635&lt;&gt;"",W635:X635&lt;&gt;"",Z635:AA635&lt;&gt;"",AC635&lt;&gt;""),"Good","Bad")</f>
        <v>Bad</v>
      </c>
      <c r="AL635" t="str" cm="1">
        <f t="array" ref="AL635">IF(R635&gt;0,_xlfn.IFS(COUNTIF($L$20:L635,"&lt;&gt;")&lt;101,1,COUNTIF($L$20:L635,"&lt;&gt;")&lt;201,2,COUNTIF($L$20:L635,"&lt;&gt;")&lt;301,3,COUNTIF($L$20:L635,"&lt;&gt;")&lt;401,4,COUNTIF($L$20:L635,"&lt;&gt;")&lt;501,5,COUNTIF($L$20:L635,"&lt;&gt;")&lt;601,6,COUNTIF($L$20:L635,"&lt;&gt;")&lt;701,7,COUNTIF($L$20:L635,"&lt;&gt;")&lt;801,8,COUNTIF($L$20:L635,"&lt;&gt;")&lt;901,9,COUNTIF($L$20:L635,"&lt;&gt;")&lt;1001,10,COUNTIF($L$20:L635,"&lt;&gt;")&lt;1101,11,COUNTIF($L$20:L635,"&lt;&gt;")&lt;1201,12,COUNTIF($L$20:L635,"&lt;&gt;")&lt;1301,13,COUNTIF($L$20:L635,"&lt;&gt;")&lt;1401,14,COUNTIF($L$20:L635,"&lt;&gt;")&lt;1501,15,COUNTIF($L$20:L635,"&lt;&gt;")&lt;1601,16,COUNTIF($L$20:L635,"&lt;&gt;")&lt;1701,17,COUNTIF($L$20:L635,"&lt;&gt;")&lt;1801,18,COUNTIF($L$20:L635,"&lt;&gt;")&lt;1901,19,COUNTIF($L$20:L635,"&lt;&gt;")&lt;2001,20,COUNTIF($L$20:L635,"&lt;&gt;")&lt;2101,21,COUNTIF($L$20:L635,"&lt;&gt;")&lt;2201,22,COUNTIF($L$20:L635,"&lt;&gt;")&lt;2301,23,COUNTIF($L$20:L635,"&lt;&gt;")&lt;2401,24,COUNTIF($L$20:L635,"&lt;&gt;")&lt;2501,25,COUNTIF($L$20:L635,"&lt;&gt;")&lt;2601,26,COUNTIF($L$20:L635,"&lt;&gt;")&lt;2701,27,COUNTIF($L$20:L635,"&lt;&gt;")&lt;2801,28,COUNTIF($L$20:L635,"&lt;&gt;")&lt;2901,29,COUNTIF($L$20:L635,"&lt;&gt;")&lt;3001,30),"")</f>
        <v/>
      </c>
      <c r="AM635" t="str">
        <f t="shared" si="45"/>
        <v/>
      </c>
      <c r="AN635" t="str">
        <f t="shared" si="49"/>
        <v/>
      </c>
      <c r="AP635" t="str">
        <f t="shared" si="48"/>
        <v/>
      </c>
      <c r="AQ635" t="str">
        <f>IF(AO635="","",COUNTIFS(AM635:$AM$3019,AO635))</f>
        <v/>
      </c>
    </row>
    <row r="636" spans="1:43" x14ac:dyDescent="0.25">
      <c r="A636" s="6" t="str">
        <f>IF(COUNT($A$20:A635)&lt;&gt;$B$4,IF(A635="","",A635+1),"")</f>
        <v/>
      </c>
      <c r="B636" s="3"/>
      <c r="C636" s="3"/>
      <c r="D636" s="122"/>
      <c r="E636" s="3"/>
      <c r="F636" s="3"/>
      <c r="G636" s="3"/>
      <c r="H636" s="3"/>
      <c r="I636" s="120"/>
      <c r="J636" s="3"/>
      <c r="K636" s="95" t="str" cm="1">
        <f t="array" ref="K636">IF(OR($J$14 = "A",$J$14 = "B",$J$14 = "C"),IF(I636="","",IF(LEN(I636)&gt;2,_xlfn.IFS(ISNUMBER(SEARCH("_",I636)),I636,ISNUMBER(SEARCH(", ",I636)),SUBSTITUTE(I636,", ","_"),ISNUMBER(SEARCH("/ ",I636)),SUBSTITUTE(I636,"/ ","_"),ISNUMBER(SEARCH(",",I636)),SUBSTITUTE(I636,",","_"),ISNUMBER(SEARCH("/",I636)),SUBSTITUTE(I636,"/","_"),ISNUMBER(SEARCH("",I636)),I636),I636)),IF(OR($J$14 = "J",$J$14 = "K"),"",IF(D636="","",IF(LEN(D636)&gt;2,_xlfn.IFS(ISNUMBER(SEARCH("_",D636)),D636,ISNUMBER(SEARCH(", ",D636)),SUBSTITUTE(D636,", ","_"),ISNUMBER(SEARCH("/ ",D636)),SUBSTITUTE(D636,"/ ","_"),ISNUMBER(SEARCH(",",D636)),SUBSTITUTE(D636,",","_"),ISNUMBER(SEARCH("/",D636)),SUBSTITUTE(D636,"/","_"),ISNUMBER(SEARCH("",D636)),D636),D636))))</f>
        <v/>
      </c>
      <c r="L636" s="1"/>
      <c r="M636" s="1" t="str">
        <f t="shared" si="46"/>
        <v/>
      </c>
      <c r="N636" s="94" t="str">
        <f>IF($L636="None","",IF(ISERROR(VLOOKUP($L636,Info!$B$4:$B$266,1,FALSE)),"",VLOOKUP($L636,Info!$B$4:$L$266,5,FALSE)))</f>
        <v/>
      </c>
      <c r="O636" s="94" t="str">
        <f>IF(K636="","",IF(AND($J$12&lt;&gt;"ABC",N636="3"),"BAC",IF(N636="3","ABC",IF($J$12&lt;&gt;"ABC",IF($J$10="Standard",VLOOKUP(K636,Info!$BE$4:$BF$481,2,FALSE),VLOOKUP(K636,Info!$BI$4:$BJ$482,2,FALSE)),IF($J$10="Standard",VLOOKUP(K636,Info!$AG$4:$AH$2994,2,FALSE),VLOOKUP(K636,Info!$AK$4:$AL$2997,2,FALSE))))))</f>
        <v/>
      </c>
      <c r="P636" s="94" t="str">
        <f>IF($L636="None","",IF(ISERROR(VLOOKUP($L636,Info!$B$4:$B$266,1,FALSE)),"",VLOOKUP($L636,Info!$B$4:$L$266,3,FALSE)))</f>
        <v/>
      </c>
      <c r="Q636" s="96" t="str">
        <f>IF($L636="None","",IF(ISERROR(VLOOKUP($L636,Info!$B$4:$B$266,1,FALSE)),"",VLOOKUP($L636,Info!$B$4:$L$266,4,FALSE)))</f>
        <v/>
      </c>
      <c r="R636" s="1"/>
      <c r="S636" s="6" t="str">
        <f t="shared" si="47"/>
        <v/>
      </c>
      <c r="T636" s="6" t="str">
        <f>IF($L636="None","",IF(ISERROR(VLOOKUP($L636,Info!$B$4:$B$266,1,FALSE)),"",VLOOKUP($L636,Info!$B$4:$L$266,11,FALSE)))</f>
        <v/>
      </c>
      <c r="U636" s="1"/>
      <c r="V636" s="1"/>
      <c r="W636" s="1"/>
      <c r="X636" s="1" t="str">
        <f>IF($L636="None","",IF(ISERROR(VLOOKUP($L636,Info!$B$4:$B$266,1,FALSE)),"",IF(OR(W636="Metallic Liquid Tight",W636="Non-Metallic Liquid Tight",W636="LSZH",W636="Greenfield"),VLOOKUP($L636,Info!$B$4:$L$266,7,FALSE),"N/A")))</f>
        <v/>
      </c>
      <c r="Y636" s="1"/>
      <c r="Z636" s="96" t="str">
        <f>IF($L636="None","",IF(ISERROR(VLOOKUP($L636,Info!$B$4:$B$266,1,FALSE)),"",VLOOKUP($L636,Info!$B$4:$L$266,9,FALSE)))</f>
        <v/>
      </c>
      <c r="AA636" s="96" t="str">
        <f>IF($L636="None","",IF(ISERROR(VLOOKUP($L636,Info!$B$4:$B$266,1,FALSE)),"",VLOOKUP($L636,Info!$B$4:$L$266,8,FALSE)))</f>
        <v/>
      </c>
      <c r="AB636" s="96" t="str">
        <f>IF($L636="None","",IF(ISERROR(VLOOKUP($L636,Info!$B$4:$B$266,1,FALSE)),"",VLOOKUP($L636,Info!$B$4:$L$266,10,FALSE)))</f>
        <v/>
      </c>
      <c r="AC636" s="1" t="str">
        <f>IF(W636="SO Cable","Black,White",IF(O636="","",IF(P636="","",IF($J$12&lt;&gt;"ABC",IF(P636&lt;="250",VLOOKUP(O636,Info!$AZ$4:$BB$22,3,FALSE),VLOOKUP(O636,Info!$AZ$23:$BB$39,3,FALSE)),IF(P636&lt;="250",VLOOKUP(O636,Info!$AO$4:$AQ$22,3,FALSE),VLOOKUP(O636,Info!$AO$23:$AP$39,3,FALSE))))))</f>
        <v/>
      </c>
      <c r="AD636" s="1"/>
      <c r="AE636" s="1" t="str">
        <f>IF($L636="None","",IF(ISERROR(VLOOKUP($L636,Info!$B$4:$B$266,1,FALSE)),"",VLOOKUP($L636,Info!$B$4:$L$266,4,FALSE)))</f>
        <v/>
      </c>
      <c r="AF636" s="1" t="str">
        <f>IF($L636="None","",IF(ISERROR(VLOOKUP($L636,Info!$B$4:$B$266,1,FALSE)),"",VLOOKUP($L636,Info!$B$4:$L$266,6,FALSE)))</f>
        <v/>
      </c>
      <c r="AG636" s="1"/>
      <c r="AH636" s="33" t="str" cm="1">
        <f t="array" ref="AH636">IF(AND(L636&lt;&gt;"",O636&lt;&gt;"",R636:S636&lt;&gt;"",W636:X636&lt;&gt;"",Z636:AA636&lt;&gt;"",AC636&lt;&gt;""),"Good","Bad")</f>
        <v>Bad</v>
      </c>
      <c r="AL636" t="str" cm="1">
        <f t="array" ref="AL636">IF(R636&gt;0,_xlfn.IFS(COUNTIF($L$20:L636,"&lt;&gt;")&lt;101,1,COUNTIF($L$20:L636,"&lt;&gt;")&lt;201,2,COUNTIF($L$20:L636,"&lt;&gt;")&lt;301,3,COUNTIF($L$20:L636,"&lt;&gt;")&lt;401,4,COUNTIF($L$20:L636,"&lt;&gt;")&lt;501,5,COUNTIF($L$20:L636,"&lt;&gt;")&lt;601,6,COUNTIF($L$20:L636,"&lt;&gt;")&lt;701,7,COUNTIF($L$20:L636,"&lt;&gt;")&lt;801,8,COUNTIF($L$20:L636,"&lt;&gt;")&lt;901,9,COUNTIF($L$20:L636,"&lt;&gt;")&lt;1001,10,COUNTIF($L$20:L636,"&lt;&gt;")&lt;1101,11,COUNTIF($L$20:L636,"&lt;&gt;")&lt;1201,12,COUNTIF($L$20:L636,"&lt;&gt;")&lt;1301,13,COUNTIF($L$20:L636,"&lt;&gt;")&lt;1401,14,COUNTIF($L$20:L636,"&lt;&gt;")&lt;1501,15,COUNTIF($L$20:L636,"&lt;&gt;")&lt;1601,16,COUNTIF($L$20:L636,"&lt;&gt;")&lt;1701,17,COUNTIF($L$20:L636,"&lt;&gt;")&lt;1801,18,COUNTIF($L$20:L636,"&lt;&gt;")&lt;1901,19,COUNTIF($L$20:L636,"&lt;&gt;")&lt;2001,20,COUNTIF($L$20:L636,"&lt;&gt;")&lt;2101,21,COUNTIF($L$20:L636,"&lt;&gt;")&lt;2201,22,COUNTIF($L$20:L636,"&lt;&gt;")&lt;2301,23,COUNTIF($L$20:L636,"&lt;&gt;")&lt;2401,24,COUNTIF($L$20:L636,"&lt;&gt;")&lt;2501,25,COUNTIF($L$20:L636,"&lt;&gt;")&lt;2601,26,COUNTIF($L$20:L636,"&lt;&gt;")&lt;2701,27,COUNTIF($L$20:L636,"&lt;&gt;")&lt;2801,28,COUNTIF($L$20:L636,"&lt;&gt;")&lt;2901,29,COUNTIF($L$20:L636,"&lt;&gt;")&lt;3001,30),"")</f>
        <v/>
      </c>
      <c r="AM636" t="str">
        <f t="shared" si="45"/>
        <v/>
      </c>
      <c r="AN636" t="str">
        <f t="shared" si="49"/>
        <v/>
      </c>
      <c r="AP636" t="str">
        <f t="shared" si="48"/>
        <v/>
      </c>
      <c r="AQ636" t="str">
        <f>IF(AO636="","",COUNTIFS(AM636:$AM$3019,AO636))</f>
        <v/>
      </c>
    </row>
    <row r="637" spans="1:43" x14ac:dyDescent="0.25">
      <c r="A637" s="6" t="str">
        <f>IF(COUNT($A$20:A636)&lt;&gt;$B$4,IF(A636="","",A636+1),"")</f>
        <v/>
      </c>
      <c r="B637" s="3"/>
      <c r="C637" s="3"/>
      <c r="D637" s="122"/>
      <c r="E637" s="3"/>
      <c r="F637" s="3"/>
      <c r="G637" s="3"/>
      <c r="H637" s="3"/>
      <c r="I637" s="120"/>
      <c r="J637" s="3"/>
      <c r="K637" s="95" t="str" cm="1">
        <f t="array" ref="K637">IF(OR($J$14 = "A",$J$14 = "B",$J$14 = "C"),IF(I637="","",IF(LEN(I637)&gt;2,_xlfn.IFS(ISNUMBER(SEARCH("_",I637)),I637,ISNUMBER(SEARCH(", ",I637)),SUBSTITUTE(I637,", ","_"),ISNUMBER(SEARCH("/ ",I637)),SUBSTITUTE(I637,"/ ","_"),ISNUMBER(SEARCH(",",I637)),SUBSTITUTE(I637,",","_"),ISNUMBER(SEARCH("/",I637)),SUBSTITUTE(I637,"/","_"),ISNUMBER(SEARCH("",I637)),I637),I637)),IF(OR($J$14 = "J",$J$14 = "K"),"",IF(D637="","",IF(LEN(D637)&gt;2,_xlfn.IFS(ISNUMBER(SEARCH("_",D637)),D637,ISNUMBER(SEARCH(", ",D637)),SUBSTITUTE(D637,", ","_"),ISNUMBER(SEARCH("/ ",D637)),SUBSTITUTE(D637,"/ ","_"),ISNUMBER(SEARCH(",",D637)),SUBSTITUTE(D637,",","_"),ISNUMBER(SEARCH("/",D637)),SUBSTITUTE(D637,"/","_"),ISNUMBER(SEARCH("",D637)),D637),D637))))</f>
        <v/>
      </c>
      <c r="L637" s="1"/>
      <c r="M637" s="1" t="str">
        <f t="shared" si="46"/>
        <v/>
      </c>
      <c r="N637" s="94" t="str">
        <f>IF($L637="None","",IF(ISERROR(VLOOKUP($L637,Info!$B$4:$B$266,1,FALSE)),"",VLOOKUP($L637,Info!$B$4:$L$266,5,FALSE)))</f>
        <v/>
      </c>
      <c r="O637" s="94" t="str">
        <f>IF(K637="","",IF(AND($J$12&lt;&gt;"ABC",N637="3"),"BAC",IF(N637="3","ABC",IF($J$12&lt;&gt;"ABC",IF($J$10="Standard",VLOOKUP(K637,Info!$BE$4:$BF$481,2,FALSE),VLOOKUP(K637,Info!$BI$4:$BJ$482,2,FALSE)),IF($J$10="Standard",VLOOKUP(K637,Info!$AG$4:$AH$2994,2,FALSE),VLOOKUP(K637,Info!$AK$4:$AL$2997,2,FALSE))))))</f>
        <v/>
      </c>
      <c r="P637" s="94" t="str">
        <f>IF($L637="None","",IF(ISERROR(VLOOKUP($L637,Info!$B$4:$B$266,1,FALSE)),"",VLOOKUP($L637,Info!$B$4:$L$266,3,FALSE)))</f>
        <v/>
      </c>
      <c r="Q637" s="96" t="str">
        <f>IF($L637="None","",IF(ISERROR(VLOOKUP($L637,Info!$B$4:$B$266,1,FALSE)),"",VLOOKUP($L637,Info!$B$4:$L$266,4,FALSE)))</f>
        <v/>
      </c>
      <c r="R637" s="1"/>
      <c r="S637" s="6" t="str">
        <f t="shared" si="47"/>
        <v/>
      </c>
      <c r="T637" s="6" t="str">
        <f>IF($L637="None","",IF(ISERROR(VLOOKUP($L637,Info!$B$4:$B$266,1,FALSE)),"",VLOOKUP($L637,Info!$B$4:$L$266,11,FALSE)))</f>
        <v/>
      </c>
      <c r="U637" s="1"/>
      <c r="V637" s="1"/>
      <c r="W637" s="1"/>
      <c r="X637" s="1" t="str">
        <f>IF($L637="None","",IF(ISERROR(VLOOKUP($L637,Info!$B$4:$B$266,1,FALSE)),"",IF(OR(W637="Metallic Liquid Tight",W637="Non-Metallic Liquid Tight",W637="LSZH",W637="Greenfield"),VLOOKUP($L637,Info!$B$4:$L$266,7,FALSE),"N/A")))</f>
        <v/>
      </c>
      <c r="Y637" s="1"/>
      <c r="Z637" s="96" t="str">
        <f>IF($L637="None","",IF(ISERROR(VLOOKUP($L637,Info!$B$4:$B$266,1,FALSE)),"",VLOOKUP($L637,Info!$B$4:$L$266,9,FALSE)))</f>
        <v/>
      </c>
      <c r="AA637" s="96" t="str">
        <f>IF($L637="None","",IF(ISERROR(VLOOKUP($L637,Info!$B$4:$B$266,1,FALSE)),"",VLOOKUP($L637,Info!$B$4:$L$266,8,FALSE)))</f>
        <v/>
      </c>
      <c r="AB637" s="96" t="str">
        <f>IF($L637="None","",IF(ISERROR(VLOOKUP($L637,Info!$B$4:$B$266,1,FALSE)),"",VLOOKUP($L637,Info!$B$4:$L$266,10,FALSE)))</f>
        <v/>
      </c>
      <c r="AC637" s="1" t="str">
        <f>IF(W637="SO Cable","Black,White",IF(O637="","",IF(P637="","",IF($J$12&lt;&gt;"ABC",IF(P637&lt;="250",VLOOKUP(O637,Info!$AZ$4:$BB$22,3,FALSE),VLOOKUP(O637,Info!$AZ$23:$BB$39,3,FALSE)),IF(P637&lt;="250",VLOOKUP(O637,Info!$AO$4:$AQ$22,3,FALSE),VLOOKUP(O637,Info!$AO$23:$AP$39,3,FALSE))))))</f>
        <v/>
      </c>
      <c r="AD637" s="1"/>
      <c r="AE637" s="1" t="str">
        <f>IF($L637="None","",IF(ISERROR(VLOOKUP($L637,Info!$B$4:$B$266,1,FALSE)),"",VLOOKUP($L637,Info!$B$4:$L$266,4,FALSE)))</f>
        <v/>
      </c>
      <c r="AF637" s="1" t="str">
        <f>IF($L637="None","",IF(ISERROR(VLOOKUP($L637,Info!$B$4:$B$266,1,FALSE)),"",VLOOKUP($L637,Info!$B$4:$L$266,6,FALSE)))</f>
        <v/>
      </c>
      <c r="AG637" s="1"/>
      <c r="AH637" s="33" t="str" cm="1">
        <f t="array" ref="AH637">IF(AND(L637&lt;&gt;"",O637&lt;&gt;"",R637:S637&lt;&gt;"",W637:X637&lt;&gt;"",Z637:AA637&lt;&gt;"",AC637&lt;&gt;""),"Good","Bad")</f>
        <v>Bad</v>
      </c>
      <c r="AL637" t="str" cm="1">
        <f t="array" ref="AL637">IF(R637&gt;0,_xlfn.IFS(COUNTIF($L$20:L637,"&lt;&gt;")&lt;101,1,COUNTIF($L$20:L637,"&lt;&gt;")&lt;201,2,COUNTIF($L$20:L637,"&lt;&gt;")&lt;301,3,COUNTIF($L$20:L637,"&lt;&gt;")&lt;401,4,COUNTIF($L$20:L637,"&lt;&gt;")&lt;501,5,COUNTIF($L$20:L637,"&lt;&gt;")&lt;601,6,COUNTIF($L$20:L637,"&lt;&gt;")&lt;701,7,COUNTIF($L$20:L637,"&lt;&gt;")&lt;801,8,COUNTIF($L$20:L637,"&lt;&gt;")&lt;901,9,COUNTIF($L$20:L637,"&lt;&gt;")&lt;1001,10,COUNTIF($L$20:L637,"&lt;&gt;")&lt;1101,11,COUNTIF($L$20:L637,"&lt;&gt;")&lt;1201,12,COUNTIF($L$20:L637,"&lt;&gt;")&lt;1301,13,COUNTIF($L$20:L637,"&lt;&gt;")&lt;1401,14,COUNTIF($L$20:L637,"&lt;&gt;")&lt;1501,15,COUNTIF($L$20:L637,"&lt;&gt;")&lt;1601,16,COUNTIF($L$20:L637,"&lt;&gt;")&lt;1701,17,COUNTIF($L$20:L637,"&lt;&gt;")&lt;1801,18,COUNTIF($L$20:L637,"&lt;&gt;")&lt;1901,19,COUNTIF($L$20:L637,"&lt;&gt;")&lt;2001,20,COUNTIF($L$20:L637,"&lt;&gt;")&lt;2101,21,COUNTIF($L$20:L637,"&lt;&gt;")&lt;2201,22,COUNTIF($L$20:L637,"&lt;&gt;")&lt;2301,23,COUNTIF($L$20:L637,"&lt;&gt;")&lt;2401,24,COUNTIF($L$20:L637,"&lt;&gt;")&lt;2501,25,COUNTIF($L$20:L637,"&lt;&gt;")&lt;2601,26,COUNTIF($L$20:L637,"&lt;&gt;")&lt;2701,27,COUNTIF($L$20:L637,"&lt;&gt;")&lt;2801,28,COUNTIF($L$20:L637,"&lt;&gt;")&lt;2901,29,COUNTIF($L$20:L637,"&lt;&gt;")&lt;3001,30),"")</f>
        <v/>
      </c>
      <c r="AM637" t="str">
        <f t="shared" si="45"/>
        <v/>
      </c>
      <c r="AN637" t="str">
        <f t="shared" si="49"/>
        <v/>
      </c>
      <c r="AP637" t="str">
        <f t="shared" si="48"/>
        <v/>
      </c>
      <c r="AQ637" t="str">
        <f>IF(AO637="","",COUNTIFS(AM637:$AM$3019,AO637))</f>
        <v/>
      </c>
    </row>
    <row r="638" spans="1:43" x14ac:dyDescent="0.25">
      <c r="A638" s="6" t="str">
        <f>IF(COUNT($A$20:A637)&lt;&gt;$B$4,IF(A637="","",A637+1),"")</f>
        <v/>
      </c>
      <c r="B638" s="3"/>
      <c r="C638" s="3"/>
      <c r="D638" s="122"/>
      <c r="E638" s="3"/>
      <c r="F638" s="3"/>
      <c r="G638" s="3"/>
      <c r="H638" s="3"/>
      <c r="I638" s="120"/>
      <c r="J638" s="3"/>
      <c r="K638" s="95" t="str" cm="1">
        <f t="array" ref="K638">IF(OR($J$14 = "A",$J$14 = "B",$J$14 = "C"),IF(I638="","",IF(LEN(I638)&gt;2,_xlfn.IFS(ISNUMBER(SEARCH("_",I638)),I638,ISNUMBER(SEARCH(", ",I638)),SUBSTITUTE(I638,", ","_"),ISNUMBER(SEARCH("/ ",I638)),SUBSTITUTE(I638,"/ ","_"),ISNUMBER(SEARCH(",",I638)),SUBSTITUTE(I638,",","_"),ISNUMBER(SEARCH("/",I638)),SUBSTITUTE(I638,"/","_"),ISNUMBER(SEARCH("",I638)),I638),I638)),IF(OR($J$14 = "J",$J$14 = "K"),"",IF(D638="","",IF(LEN(D638)&gt;2,_xlfn.IFS(ISNUMBER(SEARCH("_",D638)),D638,ISNUMBER(SEARCH(", ",D638)),SUBSTITUTE(D638,", ","_"),ISNUMBER(SEARCH("/ ",D638)),SUBSTITUTE(D638,"/ ","_"),ISNUMBER(SEARCH(",",D638)),SUBSTITUTE(D638,",","_"),ISNUMBER(SEARCH("/",D638)),SUBSTITUTE(D638,"/","_"),ISNUMBER(SEARCH("",D638)),D638),D638))))</f>
        <v/>
      </c>
      <c r="L638" s="1"/>
      <c r="M638" s="1" t="str">
        <f t="shared" si="46"/>
        <v/>
      </c>
      <c r="N638" s="94" t="str">
        <f>IF($L638="None","",IF(ISERROR(VLOOKUP($L638,Info!$B$4:$B$266,1,FALSE)),"",VLOOKUP($L638,Info!$B$4:$L$266,5,FALSE)))</f>
        <v/>
      </c>
      <c r="O638" s="94" t="str">
        <f>IF(K638="","",IF(AND($J$12&lt;&gt;"ABC",N638="3"),"BAC",IF(N638="3","ABC",IF($J$12&lt;&gt;"ABC",IF($J$10="Standard",VLOOKUP(K638,Info!$BE$4:$BF$481,2,FALSE),VLOOKUP(K638,Info!$BI$4:$BJ$482,2,FALSE)),IF($J$10="Standard",VLOOKUP(K638,Info!$AG$4:$AH$2994,2,FALSE),VLOOKUP(K638,Info!$AK$4:$AL$2997,2,FALSE))))))</f>
        <v/>
      </c>
      <c r="P638" s="94" t="str">
        <f>IF($L638="None","",IF(ISERROR(VLOOKUP($L638,Info!$B$4:$B$266,1,FALSE)),"",VLOOKUP($L638,Info!$B$4:$L$266,3,FALSE)))</f>
        <v/>
      </c>
      <c r="Q638" s="96" t="str">
        <f>IF($L638="None","",IF(ISERROR(VLOOKUP($L638,Info!$B$4:$B$266,1,FALSE)),"",VLOOKUP($L638,Info!$B$4:$L$266,4,FALSE)))</f>
        <v/>
      </c>
      <c r="R638" s="1"/>
      <c r="S638" s="6" t="str">
        <f t="shared" si="47"/>
        <v/>
      </c>
      <c r="T638" s="6" t="str">
        <f>IF($L638="None","",IF(ISERROR(VLOOKUP($L638,Info!$B$4:$B$266,1,FALSE)),"",VLOOKUP($L638,Info!$B$4:$L$266,11,FALSE)))</f>
        <v/>
      </c>
      <c r="U638" s="1"/>
      <c r="V638" s="1"/>
      <c r="W638" s="1"/>
      <c r="X638" s="1" t="str">
        <f>IF($L638="None","",IF(ISERROR(VLOOKUP($L638,Info!$B$4:$B$266,1,FALSE)),"",IF(OR(W638="Metallic Liquid Tight",W638="Non-Metallic Liquid Tight",W638="LSZH",W638="Greenfield"),VLOOKUP($L638,Info!$B$4:$L$266,7,FALSE),"N/A")))</f>
        <v/>
      </c>
      <c r="Y638" s="1"/>
      <c r="Z638" s="96" t="str">
        <f>IF($L638="None","",IF(ISERROR(VLOOKUP($L638,Info!$B$4:$B$266,1,FALSE)),"",VLOOKUP($L638,Info!$B$4:$L$266,9,FALSE)))</f>
        <v/>
      </c>
      <c r="AA638" s="96" t="str">
        <f>IF($L638="None","",IF(ISERROR(VLOOKUP($L638,Info!$B$4:$B$266,1,FALSE)),"",VLOOKUP($L638,Info!$B$4:$L$266,8,FALSE)))</f>
        <v/>
      </c>
      <c r="AB638" s="96" t="str">
        <f>IF($L638="None","",IF(ISERROR(VLOOKUP($L638,Info!$B$4:$B$266,1,FALSE)),"",VLOOKUP($L638,Info!$B$4:$L$266,10,FALSE)))</f>
        <v/>
      </c>
      <c r="AC638" s="1" t="str">
        <f>IF(W638="SO Cable","Black,White",IF(O638="","",IF(P638="","",IF($J$12&lt;&gt;"ABC",IF(P638&lt;="250",VLOOKUP(O638,Info!$AZ$4:$BB$22,3,FALSE),VLOOKUP(O638,Info!$AZ$23:$BB$39,3,FALSE)),IF(P638&lt;="250",VLOOKUP(O638,Info!$AO$4:$AQ$22,3,FALSE),VLOOKUP(O638,Info!$AO$23:$AP$39,3,FALSE))))))</f>
        <v/>
      </c>
      <c r="AD638" s="1"/>
      <c r="AE638" s="1" t="str">
        <f>IF($L638="None","",IF(ISERROR(VLOOKUP($L638,Info!$B$4:$B$266,1,FALSE)),"",VLOOKUP($L638,Info!$B$4:$L$266,4,FALSE)))</f>
        <v/>
      </c>
      <c r="AF638" s="1" t="str">
        <f>IF($L638="None","",IF(ISERROR(VLOOKUP($L638,Info!$B$4:$B$266,1,FALSE)),"",VLOOKUP($L638,Info!$B$4:$L$266,6,FALSE)))</f>
        <v/>
      </c>
      <c r="AG638" s="1"/>
      <c r="AH638" s="33" t="str" cm="1">
        <f t="array" ref="AH638">IF(AND(L638&lt;&gt;"",O638&lt;&gt;"",R638:S638&lt;&gt;"",W638:X638&lt;&gt;"",Z638:AA638&lt;&gt;"",AC638&lt;&gt;""),"Good","Bad")</f>
        <v>Bad</v>
      </c>
      <c r="AL638" t="str" cm="1">
        <f t="array" ref="AL638">IF(R638&gt;0,_xlfn.IFS(COUNTIF($L$20:L638,"&lt;&gt;")&lt;101,1,COUNTIF($L$20:L638,"&lt;&gt;")&lt;201,2,COUNTIF($L$20:L638,"&lt;&gt;")&lt;301,3,COUNTIF($L$20:L638,"&lt;&gt;")&lt;401,4,COUNTIF($L$20:L638,"&lt;&gt;")&lt;501,5,COUNTIF($L$20:L638,"&lt;&gt;")&lt;601,6,COUNTIF($L$20:L638,"&lt;&gt;")&lt;701,7,COUNTIF($L$20:L638,"&lt;&gt;")&lt;801,8,COUNTIF($L$20:L638,"&lt;&gt;")&lt;901,9,COUNTIF($L$20:L638,"&lt;&gt;")&lt;1001,10,COUNTIF($L$20:L638,"&lt;&gt;")&lt;1101,11,COUNTIF($L$20:L638,"&lt;&gt;")&lt;1201,12,COUNTIF($L$20:L638,"&lt;&gt;")&lt;1301,13,COUNTIF($L$20:L638,"&lt;&gt;")&lt;1401,14,COUNTIF($L$20:L638,"&lt;&gt;")&lt;1501,15,COUNTIF($L$20:L638,"&lt;&gt;")&lt;1601,16,COUNTIF($L$20:L638,"&lt;&gt;")&lt;1701,17,COUNTIF($L$20:L638,"&lt;&gt;")&lt;1801,18,COUNTIF($L$20:L638,"&lt;&gt;")&lt;1901,19,COUNTIF($L$20:L638,"&lt;&gt;")&lt;2001,20,COUNTIF($L$20:L638,"&lt;&gt;")&lt;2101,21,COUNTIF($L$20:L638,"&lt;&gt;")&lt;2201,22,COUNTIF($L$20:L638,"&lt;&gt;")&lt;2301,23,COUNTIF($L$20:L638,"&lt;&gt;")&lt;2401,24,COUNTIF($L$20:L638,"&lt;&gt;")&lt;2501,25,COUNTIF($L$20:L638,"&lt;&gt;")&lt;2601,26,COUNTIF($L$20:L638,"&lt;&gt;")&lt;2701,27,COUNTIF($L$20:L638,"&lt;&gt;")&lt;2801,28,COUNTIF($L$20:L638,"&lt;&gt;")&lt;2901,29,COUNTIF($L$20:L638,"&lt;&gt;")&lt;3001,30),"")</f>
        <v/>
      </c>
      <c r="AM638" t="str">
        <f t="shared" si="45"/>
        <v/>
      </c>
      <c r="AN638" t="str">
        <f t="shared" si="49"/>
        <v/>
      </c>
      <c r="AP638" t="str">
        <f t="shared" si="48"/>
        <v/>
      </c>
      <c r="AQ638" t="str">
        <f>IF(AO638="","",COUNTIFS(AM638:$AM$3019,AO638))</f>
        <v/>
      </c>
    </row>
    <row r="639" spans="1:43" x14ac:dyDescent="0.25">
      <c r="A639" s="6" t="str">
        <f>IF(COUNT($A$20:A638)&lt;&gt;$B$4,IF(A638="","",A638+1),"")</f>
        <v/>
      </c>
      <c r="B639" s="3"/>
      <c r="C639" s="3"/>
      <c r="D639" s="122"/>
      <c r="E639" s="3"/>
      <c r="F639" s="3"/>
      <c r="G639" s="3"/>
      <c r="H639" s="3"/>
      <c r="I639" s="120"/>
      <c r="J639" s="3"/>
      <c r="K639" s="95" t="str" cm="1">
        <f t="array" ref="K639">IF(OR($J$14 = "A",$J$14 = "B",$J$14 = "C"),IF(I639="","",IF(LEN(I639)&gt;2,_xlfn.IFS(ISNUMBER(SEARCH("_",I639)),I639,ISNUMBER(SEARCH(", ",I639)),SUBSTITUTE(I639,", ","_"),ISNUMBER(SEARCH("/ ",I639)),SUBSTITUTE(I639,"/ ","_"),ISNUMBER(SEARCH(",",I639)),SUBSTITUTE(I639,",","_"),ISNUMBER(SEARCH("/",I639)),SUBSTITUTE(I639,"/","_"),ISNUMBER(SEARCH("",I639)),I639),I639)),IF(OR($J$14 = "J",$J$14 = "K"),"",IF(D639="","",IF(LEN(D639)&gt;2,_xlfn.IFS(ISNUMBER(SEARCH("_",D639)),D639,ISNUMBER(SEARCH(", ",D639)),SUBSTITUTE(D639,", ","_"),ISNUMBER(SEARCH("/ ",D639)),SUBSTITUTE(D639,"/ ","_"),ISNUMBER(SEARCH(",",D639)),SUBSTITUTE(D639,",","_"),ISNUMBER(SEARCH("/",D639)),SUBSTITUTE(D639,"/","_"),ISNUMBER(SEARCH("",D639)),D639),D639))))</f>
        <v/>
      </c>
      <c r="L639" s="1"/>
      <c r="M639" s="1" t="str">
        <f t="shared" si="46"/>
        <v/>
      </c>
      <c r="N639" s="94" t="str">
        <f>IF($L639="None","",IF(ISERROR(VLOOKUP($L639,Info!$B$4:$B$266,1,FALSE)),"",VLOOKUP($L639,Info!$B$4:$L$266,5,FALSE)))</f>
        <v/>
      </c>
      <c r="O639" s="94" t="str">
        <f>IF(K639="","",IF(AND($J$12&lt;&gt;"ABC",N639="3"),"BAC",IF(N639="3","ABC",IF($J$12&lt;&gt;"ABC",IF($J$10="Standard",VLOOKUP(K639,Info!$BE$4:$BF$481,2,FALSE),VLOOKUP(K639,Info!$BI$4:$BJ$482,2,FALSE)),IF($J$10="Standard",VLOOKUP(K639,Info!$AG$4:$AH$2994,2,FALSE),VLOOKUP(K639,Info!$AK$4:$AL$2997,2,FALSE))))))</f>
        <v/>
      </c>
      <c r="P639" s="94" t="str">
        <f>IF($L639="None","",IF(ISERROR(VLOOKUP($L639,Info!$B$4:$B$266,1,FALSE)),"",VLOOKUP($L639,Info!$B$4:$L$266,3,FALSE)))</f>
        <v/>
      </c>
      <c r="Q639" s="96" t="str">
        <f>IF($L639="None","",IF(ISERROR(VLOOKUP($L639,Info!$B$4:$B$266,1,FALSE)),"",VLOOKUP($L639,Info!$B$4:$L$266,4,FALSE)))</f>
        <v/>
      </c>
      <c r="R639" s="1"/>
      <c r="S639" s="6" t="str">
        <f t="shared" si="47"/>
        <v/>
      </c>
      <c r="T639" s="6" t="str">
        <f>IF($L639="None","",IF(ISERROR(VLOOKUP($L639,Info!$B$4:$B$266,1,FALSE)),"",VLOOKUP($L639,Info!$B$4:$L$266,11,FALSE)))</f>
        <v/>
      </c>
      <c r="U639" s="1"/>
      <c r="V639" s="1"/>
      <c r="W639" s="1"/>
      <c r="X639" s="1" t="str">
        <f>IF($L639="None","",IF(ISERROR(VLOOKUP($L639,Info!$B$4:$B$266,1,FALSE)),"",IF(OR(W639="Metallic Liquid Tight",W639="Non-Metallic Liquid Tight",W639="LSZH",W639="Greenfield"),VLOOKUP($L639,Info!$B$4:$L$266,7,FALSE),"N/A")))</f>
        <v/>
      </c>
      <c r="Y639" s="1"/>
      <c r="Z639" s="96" t="str">
        <f>IF($L639="None","",IF(ISERROR(VLOOKUP($L639,Info!$B$4:$B$266,1,FALSE)),"",VLOOKUP($L639,Info!$B$4:$L$266,9,FALSE)))</f>
        <v/>
      </c>
      <c r="AA639" s="96" t="str">
        <f>IF($L639="None","",IF(ISERROR(VLOOKUP($L639,Info!$B$4:$B$266,1,FALSE)),"",VLOOKUP($L639,Info!$B$4:$L$266,8,FALSE)))</f>
        <v/>
      </c>
      <c r="AB639" s="96" t="str">
        <f>IF($L639="None","",IF(ISERROR(VLOOKUP($L639,Info!$B$4:$B$266,1,FALSE)),"",VLOOKUP($L639,Info!$B$4:$L$266,10,FALSE)))</f>
        <v/>
      </c>
      <c r="AC639" s="1" t="str">
        <f>IF(W639="SO Cable","Black,White",IF(O639="","",IF(P639="","",IF($J$12&lt;&gt;"ABC",IF(P639&lt;="250",VLOOKUP(O639,Info!$AZ$4:$BB$22,3,FALSE),VLOOKUP(O639,Info!$AZ$23:$BB$39,3,FALSE)),IF(P639&lt;="250",VLOOKUP(O639,Info!$AO$4:$AQ$22,3,FALSE),VLOOKUP(O639,Info!$AO$23:$AP$39,3,FALSE))))))</f>
        <v/>
      </c>
      <c r="AD639" s="1"/>
      <c r="AE639" s="1" t="str">
        <f>IF($L639="None","",IF(ISERROR(VLOOKUP($L639,Info!$B$4:$B$266,1,FALSE)),"",VLOOKUP($L639,Info!$B$4:$L$266,4,FALSE)))</f>
        <v/>
      </c>
      <c r="AF639" s="1" t="str">
        <f>IF($L639="None","",IF(ISERROR(VLOOKUP($L639,Info!$B$4:$B$266,1,FALSE)),"",VLOOKUP($L639,Info!$B$4:$L$266,6,FALSE)))</f>
        <v/>
      </c>
      <c r="AG639" s="1"/>
      <c r="AH639" s="33" t="str" cm="1">
        <f t="array" ref="AH639">IF(AND(L639&lt;&gt;"",O639&lt;&gt;"",R639:S639&lt;&gt;"",W639:X639&lt;&gt;"",Z639:AA639&lt;&gt;"",AC639&lt;&gt;""),"Good","Bad")</f>
        <v>Bad</v>
      </c>
      <c r="AL639" t="str" cm="1">
        <f t="array" ref="AL639">IF(R639&gt;0,_xlfn.IFS(COUNTIF($L$20:L639,"&lt;&gt;")&lt;101,1,COUNTIF($L$20:L639,"&lt;&gt;")&lt;201,2,COUNTIF($L$20:L639,"&lt;&gt;")&lt;301,3,COUNTIF($L$20:L639,"&lt;&gt;")&lt;401,4,COUNTIF($L$20:L639,"&lt;&gt;")&lt;501,5,COUNTIF($L$20:L639,"&lt;&gt;")&lt;601,6,COUNTIF($L$20:L639,"&lt;&gt;")&lt;701,7,COUNTIF($L$20:L639,"&lt;&gt;")&lt;801,8,COUNTIF($L$20:L639,"&lt;&gt;")&lt;901,9,COUNTIF($L$20:L639,"&lt;&gt;")&lt;1001,10,COUNTIF($L$20:L639,"&lt;&gt;")&lt;1101,11,COUNTIF($L$20:L639,"&lt;&gt;")&lt;1201,12,COUNTIF($L$20:L639,"&lt;&gt;")&lt;1301,13,COUNTIF($L$20:L639,"&lt;&gt;")&lt;1401,14,COUNTIF($L$20:L639,"&lt;&gt;")&lt;1501,15,COUNTIF($L$20:L639,"&lt;&gt;")&lt;1601,16,COUNTIF($L$20:L639,"&lt;&gt;")&lt;1701,17,COUNTIF($L$20:L639,"&lt;&gt;")&lt;1801,18,COUNTIF($L$20:L639,"&lt;&gt;")&lt;1901,19,COUNTIF($L$20:L639,"&lt;&gt;")&lt;2001,20,COUNTIF($L$20:L639,"&lt;&gt;")&lt;2101,21,COUNTIF($L$20:L639,"&lt;&gt;")&lt;2201,22,COUNTIF($L$20:L639,"&lt;&gt;")&lt;2301,23,COUNTIF($L$20:L639,"&lt;&gt;")&lt;2401,24,COUNTIF($L$20:L639,"&lt;&gt;")&lt;2501,25,COUNTIF($L$20:L639,"&lt;&gt;")&lt;2601,26,COUNTIF($L$20:L639,"&lt;&gt;")&lt;2701,27,COUNTIF($L$20:L639,"&lt;&gt;")&lt;2801,28,COUNTIF($L$20:L639,"&lt;&gt;")&lt;2901,29,COUNTIF($L$20:L639,"&lt;&gt;")&lt;3001,30),"")</f>
        <v/>
      </c>
      <c r="AM639" t="str">
        <f t="shared" si="45"/>
        <v/>
      </c>
      <c r="AN639" t="str">
        <f t="shared" si="49"/>
        <v/>
      </c>
      <c r="AP639" t="str">
        <f t="shared" si="48"/>
        <v/>
      </c>
      <c r="AQ639" t="str">
        <f>IF(AO639="","",COUNTIFS(AM639:$AM$3019,AO639))</f>
        <v/>
      </c>
    </row>
    <row r="640" spans="1:43" x14ac:dyDescent="0.25">
      <c r="A640" s="6" t="str">
        <f>IF(COUNT($A$20:A639)&lt;&gt;$B$4,IF(A639="","",A639+1),"")</f>
        <v/>
      </c>
      <c r="B640" s="3"/>
      <c r="C640" s="3"/>
      <c r="D640" s="122"/>
      <c r="E640" s="3"/>
      <c r="F640" s="3"/>
      <c r="G640" s="3"/>
      <c r="H640" s="3"/>
      <c r="I640" s="120"/>
      <c r="J640" s="3"/>
      <c r="K640" s="95" t="str" cm="1">
        <f t="array" ref="K640">IF(OR($J$14 = "A",$J$14 = "B",$J$14 = "C"),IF(I640="","",IF(LEN(I640)&gt;2,_xlfn.IFS(ISNUMBER(SEARCH("_",I640)),I640,ISNUMBER(SEARCH(", ",I640)),SUBSTITUTE(I640,", ","_"),ISNUMBER(SEARCH("/ ",I640)),SUBSTITUTE(I640,"/ ","_"),ISNUMBER(SEARCH(",",I640)),SUBSTITUTE(I640,",","_"),ISNUMBER(SEARCH("/",I640)),SUBSTITUTE(I640,"/","_"),ISNUMBER(SEARCH("",I640)),I640),I640)),IF(OR($J$14 = "J",$J$14 = "K"),"",IF(D640="","",IF(LEN(D640)&gt;2,_xlfn.IFS(ISNUMBER(SEARCH("_",D640)),D640,ISNUMBER(SEARCH(", ",D640)),SUBSTITUTE(D640,", ","_"),ISNUMBER(SEARCH("/ ",D640)),SUBSTITUTE(D640,"/ ","_"),ISNUMBER(SEARCH(",",D640)),SUBSTITUTE(D640,",","_"),ISNUMBER(SEARCH("/",D640)),SUBSTITUTE(D640,"/","_"),ISNUMBER(SEARCH("",D640)),D640),D640))))</f>
        <v/>
      </c>
      <c r="L640" s="1"/>
      <c r="M640" s="1" t="str">
        <f t="shared" si="46"/>
        <v/>
      </c>
      <c r="N640" s="94" t="str">
        <f>IF($L640="None","",IF(ISERROR(VLOOKUP($L640,Info!$B$4:$B$266,1,FALSE)),"",VLOOKUP($L640,Info!$B$4:$L$266,5,FALSE)))</f>
        <v/>
      </c>
      <c r="O640" s="94" t="str">
        <f>IF(K640="","",IF(AND($J$12&lt;&gt;"ABC",N640="3"),"BAC",IF(N640="3","ABC",IF($J$12&lt;&gt;"ABC",IF($J$10="Standard",VLOOKUP(K640,Info!$BE$4:$BF$481,2,FALSE),VLOOKUP(K640,Info!$BI$4:$BJ$482,2,FALSE)),IF($J$10="Standard",VLOOKUP(K640,Info!$AG$4:$AH$2994,2,FALSE),VLOOKUP(K640,Info!$AK$4:$AL$2997,2,FALSE))))))</f>
        <v/>
      </c>
      <c r="P640" s="94" t="str">
        <f>IF($L640="None","",IF(ISERROR(VLOOKUP($L640,Info!$B$4:$B$266,1,FALSE)),"",VLOOKUP($L640,Info!$B$4:$L$266,3,FALSE)))</f>
        <v/>
      </c>
      <c r="Q640" s="96" t="str">
        <f>IF($L640="None","",IF(ISERROR(VLOOKUP($L640,Info!$B$4:$B$266,1,FALSE)),"",VLOOKUP($L640,Info!$B$4:$L$266,4,FALSE)))</f>
        <v/>
      </c>
      <c r="R640" s="1"/>
      <c r="S640" s="6" t="str">
        <f t="shared" si="47"/>
        <v/>
      </c>
      <c r="T640" s="6" t="str">
        <f>IF($L640="None","",IF(ISERROR(VLOOKUP($L640,Info!$B$4:$B$266,1,FALSE)),"",VLOOKUP($L640,Info!$B$4:$L$266,11,FALSE)))</f>
        <v/>
      </c>
      <c r="U640" s="1"/>
      <c r="V640" s="1"/>
      <c r="W640" s="1"/>
      <c r="X640" s="1" t="str">
        <f>IF($L640="None","",IF(ISERROR(VLOOKUP($L640,Info!$B$4:$B$266,1,FALSE)),"",IF(OR(W640="Metallic Liquid Tight",W640="Non-Metallic Liquid Tight",W640="LSZH",W640="Greenfield"),VLOOKUP($L640,Info!$B$4:$L$266,7,FALSE),"N/A")))</f>
        <v/>
      </c>
      <c r="Y640" s="1"/>
      <c r="Z640" s="96" t="str">
        <f>IF($L640="None","",IF(ISERROR(VLOOKUP($L640,Info!$B$4:$B$266,1,FALSE)),"",VLOOKUP($L640,Info!$B$4:$L$266,9,FALSE)))</f>
        <v/>
      </c>
      <c r="AA640" s="96" t="str">
        <f>IF($L640="None","",IF(ISERROR(VLOOKUP($L640,Info!$B$4:$B$266,1,FALSE)),"",VLOOKUP($L640,Info!$B$4:$L$266,8,FALSE)))</f>
        <v/>
      </c>
      <c r="AB640" s="96" t="str">
        <f>IF($L640="None","",IF(ISERROR(VLOOKUP($L640,Info!$B$4:$B$266,1,FALSE)),"",VLOOKUP($L640,Info!$B$4:$L$266,10,FALSE)))</f>
        <v/>
      </c>
      <c r="AC640" s="1" t="str">
        <f>IF(W640="SO Cable","Black,White",IF(O640="","",IF(P640="","",IF($J$12&lt;&gt;"ABC",IF(P640&lt;="250",VLOOKUP(O640,Info!$AZ$4:$BB$22,3,FALSE),VLOOKUP(O640,Info!$AZ$23:$BB$39,3,FALSE)),IF(P640&lt;="250",VLOOKUP(O640,Info!$AO$4:$AQ$22,3,FALSE),VLOOKUP(O640,Info!$AO$23:$AP$39,3,FALSE))))))</f>
        <v/>
      </c>
      <c r="AD640" s="1"/>
      <c r="AE640" s="1" t="str">
        <f>IF($L640="None","",IF(ISERROR(VLOOKUP($L640,Info!$B$4:$B$266,1,FALSE)),"",VLOOKUP($L640,Info!$B$4:$L$266,4,FALSE)))</f>
        <v/>
      </c>
      <c r="AF640" s="1" t="str">
        <f>IF($L640="None","",IF(ISERROR(VLOOKUP($L640,Info!$B$4:$B$266,1,FALSE)),"",VLOOKUP($L640,Info!$B$4:$L$266,6,FALSE)))</f>
        <v/>
      </c>
      <c r="AG640" s="1"/>
      <c r="AH640" s="33" t="str" cm="1">
        <f t="array" ref="AH640">IF(AND(L640&lt;&gt;"",O640&lt;&gt;"",R640:S640&lt;&gt;"",W640:X640&lt;&gt;"",Z640:AA640&lt;&gt;"",AC640&lt;&gt;""),"Good","Bad")</f>
        <v>Bad</v>
      </c>
      <c r="AL640" t="str" cm="1">
        <f t="array" ref="AL640">IF(R640&gt;0,_xlfn.IFS(COUNTIF($L$20:L640,"&lt;&gt;")&lt;101,1,COUNTIF($L$20:L640,"&lt;&gt;")&lt;201,2,COUNTIF($L$20:L640,"&lt;&gt;")&lt;301,3,COUNTIF($L$20:L640,"&lt;&gt;")&lt;401,4,COUNTIF($L$20:L640,"&lt;&gt;")&lt;501,5,COUNTIF($L$20:L640,"&lt;&gt;")&lt;601,6,COUNTIF($L$20:L640,"&lt;&gt;")&lt;701,7,COUNTIF($L$20:L640,"&lt;&gt;")&lt;801,8,COUNTIF($L$20:L640,"&lt;&gt;")&lt;901,9,COUNTIF($L$20:L640,"&lt;&gt;")&lt;1001,10,COUNTIF($L$20:L640,"&lt;&gt;")&lt;1101,11,COUNTIF($L$20:L640,"&lt;&gt;")&lt;1201,12,COUNTIF($L$20:L640,"&lt;&gt;")&lt;1301,13,COUNTIF($L$20:L640,"&lt;&gt;")&lt;1401,14,COUNTIF($L$20:L640,"&lt;&gt;")&lt;1501,15,COUNTIF($L$20:L640,"&lt;&gt;")&lt;1601,16,COUNTIF($L$20:L640,"&lt;&gt;")&lt;1701,17,COUNTIF($L$20:L640,"&lt;&gt;")&lt;1801,18,COUNTIF($L$20:L640,"&lt;&gt;")&lt;1901,19,COUNTIF($L$20:L640,"&lt;&gt;")&lt;2001,20,COUNTIF($L$20:L640,"&lt;&gt;")&lt;2101,21,COUNTIF($L$20:L640,"&lt;&gt;")&lt;2201,22,COUNTIF($L$20:L640,"&lt;&gt;")&lt;2301,23,COUNTIF($L$20:L640,"&lt;&gt;")&lt;2401,24,COUNTIF($L$20:L640,"&lt;&gt;")&lt;2501,25,COUNTIF($L$20:L640,"&lt;&gt;")&lt;2601,26,COUNTIF($L$20:L640,"&lt;&gt;")&lt;2701,27,COUNTIF($L$20:L640,"&lt;&gt;")&lt;2801,28,COUNTIF($L$20:L640,"&lt;&gt;")&lt;2901,29,COUNTIF($L$20:L640,"&lt;&gt;")&lt;3001,30),"")</f>
        <v/>
      </c>
      <c r="AM640" t="str">
        <f t="shared" si="45"/>
        <v/>
      </c>
      <c r="AN640" t="str">
        <f t="shared" si="49"/>
        <v/>
      </c>
      <c r="AP640" t="str">
        <f t="shared" si="48"/>
        <v/>
      </c>
      <c r="AQ640" t="str">
        <f>IF(AO640="","",COUNTIFS(AM640:$AM$3019,AO640))</f>
        <v/>
      </c>
    </row>
    <row r="641" spans="1:43" x14ac:dyDescent="0.25">
      <c r="A641" s="6" t="str">
        <f>IF(COUNT($A$20:A640)&lt;&gt;$B$4,IF(A640="","",A640+1),"")</f>
        <v/>
      </c>
      <c r="B641" s="3"/>
      <c r="C641" s="3"/>
      <c r="D641" s="122"/>
      <c r="E641" s="3"/>
      <c r="F641" s="3"/>
      <c r="G641" s="3"/>
      <c r="H641" s="3"/>
      <c r="I641" s="120"/>
      <c r="J641" s="3"/>
      <c r="K641" s="95" t="str" cm="1">
        <f t="array" ref="K641">IF(OR($J$14 = "A",$J$14 = "B",$J$14 = "C"),IF(I641="","",IF(LEN(I641)&gt;2,_xlfn.IFS(ISNUMBER(SEARCH("_",I641)),I641,ISNUMBER(SEARCH(", ",I641)),SUBSTITUTE(I641,", ","_"),ISNUMBER(SEARCH("/ ",I641)),SUBSTITUTE(I641,"/ ","_"),ISNUMBER(SEARCH(",",I641)),SUBSTITUTE(I641,",","_"),ISNUMBER(SEARCH("/",I641)),SUBSTITUTE(I641,"/","_"),ISNUMBER(SEARCH("",I641)),I641),I641)),IF(OR($J$14 = "J",$J$14 = "K"),"",IF(D641="","",IF(LEN(D641)&gt;2,_xlfn.IFS(ISNUMBER(SEARCH("_",D641)),D641,ISNUMBER(SEARCH(", ",D641)),SUBSTITUTE(D641,", ","_"),ISNUMBER(SEARCH("/ ",D641)),SUBSTITUTE(D641,"/ ","_"),ISNUMBER(SEARCH(",",D641)),SUBSTITUTE(D641,",","_"),ISNUMBER(SEARCH("/",D641)),SUBSTITUTE(D641,"/","_"),ISNUMBER(SEARCH("",D641)),D641),D641))))</f>
        <v/>
      </c>
      <c r="L641" s="1"/>
      <c r="M641" s="1" t="str">
        <f t="shared" si="46"/>
        <v/>
      </c>
      <c r="N641" s="94" t="str">
        <f>IF($L641="None","",IF(ISERROR(VLOOKUP($L641,Info!$B$4:$B$266,1,FALSE)),"",VLOOKUP($L641,Info!$B$4:$L$266,5,FALSE)))</f>
        <v/>
      </c>
      <c r="O641" s="94" t="str">
        <f>IF(K641="","",IF(AND($J$12&lt;&gt;"ABC",N641="3"),"BAC",IF(N641="3","ABC",IF($J$12&lt;&gt;"ABC",IF($J$10="Standard",VLOOKUP(K641,Info!$BE$4:$BF$481,2,FALSE),VLOOKUP(K641,Info!$BI$4:$BJ$482,2,FALSE)),IF($J$10="Standard",VLOOKUP(K641,Info!$AG$4:$AH$2994,2,FALSE),VLOOKUP(K641,Info!$AK$4:$AL$2997,2,FALSE))))))</f>
        <v/>
      </c>
      <c r="P641" s="94" t="str">
        <f>IF($L641="None","",IF(ISERROR(VLOOKUP($L641,Info!$B$4:$B$266,1,FALSE)),"",VLOOKUP($L641,Info!$B$4:$L$266,3,FALSE)))</f>
        <v/>
      </c>
      <c r="Q641" s="96" t="str">
        <f>IF($L641="None","",IF(ISERROR(VLOOKUP($L641,Info!$B$4:$B$266,1,FALSE)),"",VLOOKUP($L641,Info!$B$4:$L$266,4,FALSE)))</f>
        <v/>
      </c>
      <c r="R641" s="1"/>
      <c r="S641" s="6" t="str">
        <f t="shared" si="47"/>
        <v/>
      </c>
      <c r="T641" s="6" t="str">
        <f>IF($L641="None","",IF(ISERROR(VLOOKUP($L641,Info!$B$4:$B$266,1,FALSE)),"",VLOOKUP($L641,Info!$B$4:$L$266,11,FALSE)))</f>
        <v/>
      </c>
      <c r="U641" s="1"/>
      <c r="V641" s="1"/>
      <c r="W641" s="1"/>
      <c r="X641" s="1" t="str">
        <f>IF($L641="None","",IF(ISERROR(VLOOKUP($L641,Info!$B$4:$B$266,1,FALSE)),"",IF(OR(W641="Metallic Liquid Tight",W641="Non-Metallic Liquid Tight",W641="LSZH",W641="Greenfield"),VLOOKUP($L641,Info!$B$4:$L$266,7,FALSE),"N/A")))</f>
        <v/>
      </c>
      <c r="Y641" s="1"/>
      <c r="Z641" s="96" t="str">
        <f>IF($L641="None","",IF(ISERROR(VLOOKUP($L641,Info!$B$4:$B$266,1,FALSE)),"",VLOOKUP($L641,Info!$B$4:$L$266,9,FALSE)))</f>
        <v/>
      </c>
      <c r="AA641" s="96" t="str">
        <f>IF($L641="None","",IF(ISERROR(VLOOKUP($L641,Info!$B$4:$B$266,1,FALSE)),"",VLOOKUP($L641,Info!$B$4:$L$266,8,FALSE)))</f>
        <v/>
      </c>
      <c r="AB641" s="96" t="str">
        <f>IF($L641="None","",IF(ISERROR(VLOOKUP($L641,Info!$B$4:$B$266,1,FALSE)),"",VLOOKUP($L641,Info!$B$4:$L$266,10,FALSE)))</f>
        <v/>
      </c>
      <c r="AC641" s="1" t="str">
        <f>IF(W641="SO Cable","Black,White",IF(O641="","",IF(P641="","",IF($J$12&lt;&gt;"ABC",IF(P641&lt;="250",VLOOKUP(O641,Info!$AZ$4:$BB$22,3,FALSE),VLOOKUP(O641,Info!$AZ$23:$BB$39,3,FALSE)),IF(P641&lt;="250",VLOOKUP(O641,Info!$AO$4:$AQ$22,3,FALSE),VLOOKUP(O641,Info!$AO$23:$AP$39,3,FALSE))))))</f>
        <v/>
      </c>
      <c r="AD641" s="1"/>
      <c r="AE641" s="1" t="str">
        <f>IF($L641="None","",IF(ISERROR(VLOOKUP($L641,Info!$B$4:$B$266,1,FALSE)),"",VLOOKUP($L641,Info!$B$4:$L$266,4,FALSE)))</f>
        <v/>
      </c>
      <c r="AF641" s="1" t="str">
        <f>IF($L641="None","",IF(ISERROR(VLOOKUP($L641,Info!$B$4:$B$266,1,FALSE)),"",VLOOKUP($L641,Info!$B$4:$L$266,6,FALSE)))</f>
        <v/>
      </c>
      <c r="AG641" s="1"/>
      <c r="AH641" s="33" t="str" cm="1">
        <f t="array" ref="AH641">IF(AND(L641&lt;&gt;"",O641&lt;&gt;"",R641:S641&lt;&gt;"",W641:X641&lt;&gt;"",Z641:AA641&lt;&gt;"",AC641&lt;&gt;""),"Good","Bad")</f>
        <v>Bad</v>
      </c>
      <c r="AL641" t="str" cm="1">
        <f t="array" ref="AL641">IF(R641&gt;0,_xlfn.IFS(COUNTIF($L$20:L641,"&lt;&gt;")&lt;101,1,COUNTIF($L$20:L641,"&lt;&gt;")&lt;201,2,COUNTIF($L$20:L641,"&lt;&gt;")&lt;301,3,COUNTIF($L$20:L641,"&lt;&gt;")&lt;401,4,COUNTIF($L$20:L641,"&lt;&gt;")&lt;501,5,COUNTIF($L$20:L641,"&lt;&gt;")&lt;601,6,COUNTIF($L$20:L641,"&lt;&gt;")&lt;701,7,COUNTIF($L$20:L641,"&lt;&gt;")&lt;801,8,COUNTIF($L$20:L641,"&lt;&gt;")&lt;901,9,COUNTIF($L$20:L641,"&lt;&gt;")&lt;1001,10,COUNTIF($L$20:L641,"&lt;&gt;")&lt;1101,11,COUNTIF($L$20:L641,"&lt;&gt;")&lt;1201,12,COUNTIF($L$20:L641,"&lt;&gt;")&lt;1301,13,COUNTIF($L$20:L641,"&lt;&gt;")&lt;1401,14,COUNTIF($L$20:L641,"&lt;&gt;")&lt;1501,15,COUNTIF($L$20:L641,"&lt;&gt;")&lt;1601,16,COUNTIF($L$20:L641,"&lt;&gt;")&lt;1701,17,COUNTIF($L$20:L641,"&lt;&gt;")&lt;1801,18,COUNTIF($L$20:L641,"&lt;&gt;")&lt;1901,19,COUNTIF($L$20:L641,"&lt;&gt;")&lt;2001,20,COUNTIF($L$20:L641,"&lt;&gt;")&lt;2101,21,COUNTIF($L$20:L641,"&lt;&gt;")&lt;2201,22,COUNTIF($L$20:L641,"&lt;&gt;")&lt;2301,23,COUNTIF($L$20:L641,"&lt;&gt;")&lt;2401,24,COUNTIF($L$20:L641,"&lt;&gt;")&lt;2501,25,COUNTIF($L$20:L641,"&lt;&gt;")&lt;2601,26,COUNTIF($L$20:L641,"&lt;&gt;")&lt;2701,27,COUNTIF($L$20:L641,"&lt;&gt;")&lt;2801,28,COUNTIF($L$20:L641,"&lt;&gt;")&lt;2901,29,COUNTIF($L$20:L641,"&lt;&gt;")&lt;3001,30),"")</f>
        <v/>
      </c>
      <c r="AM641" t="str">
        <f t="shared" si="45"/>
        <v/>
      </c>
      <c r="AN641" t="str">
        <f t="shared" si="49"/>
        <v/>
      </c>
      <c r="AP641" t="str">
        <f t="shared" si="48"/>
        <v/>
      </c>
      <c r="AQ641" t="str">
        <f>IF(AO641="","",COUNTIFS(AM641:$AM$3019,AO641))</f>
        <v/>
      </c>
    </row>
    <row r="642" spans="1:43" x14ac:dyDescent="0.25">
      <c r="A642" s="6" t="str">
        <f>IF(COUNT($A$20:A641)&lt;&gt;$B$4,IF(A641="","",A641+1),"")</f>
        <v/>
      </c>
      <c r="B642" s="3"/>
      <c r="C642" s="3"/>
      <c r="D642" s="122"/>
      <c r="E642" s="3"/>
      <c r="F642" s="3"/>
      <c r="G642" s="3"/>
      <c r="H642" s="3"/>
      <c r="I642" s="120"/>
      <c r="J642" s="3"/>
      <c r="K642" s="95" t="str" cm="1">
        <f t="array" ref="K642">IF(OR($J$14 = "A",$J$14 = "B",$J$14 = "C"),IF(I642="","",IF(LEN(I642)&gt;2,_xlfn.IFS(ISNUMBER(SEARCH("_",I642)),I642,ISNUMBER(SEARCH(", ",I642)),SUBSTITUTE(I642,", ","_"),ISNUMBER(SEARCH("/ ",I642)),SUBSTITUTE(I642,"/ ","_"),ISNUMBER(SEARCH(",",I642)),SUBSTITUTE(I642,",","_"),ISNUMBER(SEARCH("/",I642)),SUBSTITUTE(I642,"/","_"),ISNUMBER(SEARCH("",I642)),I642),I642)),IF(OR($J$14 = "J",$J$14 = "K"),"",IF(D642="","",IF(LEN(D642)&gt;2,_xlfn.IFS(ISNUMBER(SEARCH("_",D642)),D642,ISNUMBER(SEARCH(", ",D642)),SUBSTITUTE(D642,", ","_"),ISNUMBER(SEARCH("/ ",D642)),SUBSTITUTE(D642,"/ ","_"),ISNUMBER(SEARCH(",",D642)),SUBSTITUTE(D642,",","_"),ISNUMBER(SEARCH("/",D642)),SUBSTITUTE(D642,"/","_"),ISNUMBER(SEARCH("",D642)),D642),D642))))</f>
        <v/>
      </c>
      <c r="L642" s="1"/>
      <c r="M642" s="1" t="str">
        <f t="shared" si="46"/>
        <v/>
      </c>
      <c r="N642" s="94" t="str">
        <f>IF($L642="None","",IF(ISERROR(VLOOKUP($L642,Info!$B$4:$B$266,1,FALSE)),"",VLOOKUP($L642,Info!$B$4:$L$266,5,FALSE)))</f>
        <v/>
      </c>
      <c r="O642" s="94" t="str">
        <f>IF(K642="","",IF(AND($J$12&lt;&gt;"ABC",N642="3"),"BAC",IF(N642="3","ABC",IF($J$12&lt;&gt;"ABC",IF($J$10="Standard",VLOOKUP(K642,Info!$BE$4:$BF$481,2,FALSE),VLOOKUP(K642,Info!$BI$4:$BJ$482,2,FALSE)),IF($J$10="Standard",VLOOKUP(K642,Info!$AG$4:$AH$2994,2,FALSE),VLOOKUP(K642,Info!$AK$4:$AL$2997,2,FALSE))))))</f>
        <v/>
      </c>
      <c r="P642" s="94" t="str">
        <f>IF($L642="None","",IF(ISERROR(VLOOKUP($L642,Info!$B$4:$B$266,1,FALSE)),"",VLOOKUP($L642,Info!$B$4:$L$266,3,FALSE)))</f>
        <v/>
      </c>
      <c r="Q642" s="96" t="str">
        <f>IF($L642="None","",IF(ISERROR(VLOOKUP($L642,Info!$B$4:$B$266,1,FALSE)),"",VLOOKUP($L642,Info!$B$4:$L$266,4,FALSE)))</f>
        <v/>
      </c>
      <c r="R642" s="1"/>
      <c r="S642" s="6" t="str">
        <f t="shared" si="47"/>
        <v/>
      </c>
      <c r="T642" s="6" t="str">
        <f>IF($L642="None","",IF(ISERROR(VLOOKUP($L642,Info!$B$4:$B$266,1,FALSE)),"",VLOOKUP($L642,Info!$B$4:$L$266,11,FALSE)))</f>
        <v/>
      </c>
      <c r="U642" s="1"/>
      <c r="V642" s="1"/>
      <c r="W642" s="1"/>
      <c r="X642" s="1" t="str">
        <f>IF($L642="None","",IF(ISERROR(VLOOKUP($L642,Info!$B$4:$B$266,1,FALSE)),"",IF(OR(W642="Metallic Liquid Tight",W642="Non-Metallic Liquid Tight",W642="LSZH",W642="Greenfield"),VLOOKUP($L642,Info!$B$4:$L$266,7,FALSE),"N/A")))</f>
        <v/>
      </c>
      <c r="Y642" s="1"/>
      <c r="Z642" s="96" t="str">
        <f>IF($L642="None","",IF(ISERROR(VLOOKUP($L642,Info!$B$4:$B$266,1,FALSE)),"",VLOOKUP($L642,Info!$B$4:$L$266,9,FALSE)))</f>
        <v/>
      </c>
      <c r="AA642" s="96" t="str">
        <f>IF($L642="None","",IF(ISERROR(VLOOKUP($L642,Info!$B$4:$B$266,1,FALSE)),"",VLOOKUP($L642,Info!$B$4:$L$266,8,FALSE)))</f>
        <v/>
      </c>
      <c r="AB642" s="96" t="str">
        <f>IF($L642="None","",IF(ISERROR(VLOOKUP($L642,Info!$B$4:$B$266,1,FALSE)),"",VLOOKUP($L642,Info!$B$4:$L$266,10,FALSE)))</f>
        <v/>
      </c>
      <c r="AC642" s="1" t="str">
        <f>IF(W642="SO Cable","Black,White",IF(O642="","",IF(P642="","",IF($J$12&lt;&gt;"ABC",IF(P642&lt;="250",VLOOKUP(O642,Info!$AZ$4:$BB$22,3,FALSE),VLOOKUP(O642,Info!$AZ$23:$BB$39,3,FALSE)),IF(P642&lt;="250",VLOOKUP(O642,Info!$AO$4:$AQ$22,3,FALSE),VLOOKUP(O642,Info!$AO$23:$AP$39,3,FALSE))))))</f>
        <v/>
      </c>
      <c r="AD642" s="1"/>
      <c r="AE642" s="1" t="str">
        <f>IF($L642="None","",IF(ISERROR(VLOOKUP($L642,Info!$B$4:$B$266,1,FALSE)),"",VLOOKUP($L642,Info!$B$4:$L$266,4,FALSE)))</f>
        <v/>
      </c>
      <c r="AF642" s="1" t="str">
        <f>IF($L642="None","",IF(ISERROR(VLOOKUP($L642,Info!$B$4:$B$266,1,FALSE)),"",VLOOKUP($L642,Info!$B$4:$L$266,6,FALSE)))</f>
        <v/>
      </c>
      <c r="AG642" s="1"/>
      <c r="AH642" s="33" t="str" cm="1">
        <f t="array" ref="AH642">IF(AND(L642&lt;&gt;"",O642&lt;&gt;"",R642:S642&lt;&gt;"",W642:X642&lt;&gt;"",Z642:AA642&lt;&gt;"",AC642&lt;&gt;""),"Good","Bad")</f>
        <v>Bad</v>
      </c>
      <c r="AL642" t="str" cm="1">
        <f t="array" ref="AL642">IF(R642&gt;0,_xlfn.IFS(COUNTIF($L$20:L642,"&lt;&gt;")&lt;101,1,COUNTIF($L$20:L642,"&lt;&gt;")&lt;201,2,COUNTIF($L$20:L642,"&lt;&gt;")&lt;301,3,COUNTIF($L$20:L642,"&lt;&gt;")&lt;401,4,COUNTIF($L$20:L642,"&lt;&gt;")&lt;501,5,COUNTIF($L$20:L642,"&lt;&gt;")&lt;601,6,COUNTIF($L$20:L642,"&lt;&gt;")&lt;701,7,COUNTIF($L$20:L642,"&lt;&gt;")&lt;801,8,COUNTIF($L$20:L642,"&lt;&gt;")&lt;901,9,COUNTIF($L$20:L642,"&lt;&gt;")&lt;1001,10,COUNTIF($L$20:L642,"&lt;&gt;")&lt;1101,11,COUNTIF($L$20:L642,"&lt;&gt;")&lt;1201,12,COUNTIF($L$20:L642,"&lt;&gt;")&lt;1301,13,COUNTIF($L$20:L642,"&lt;&gt;")&lt;1401,14,COUNTIF($L$20:L642,"&lt;&gt;")&lt;1501,15,COUNTIF($L$20:L642,"&lt;&gt;")&lt;1601,16,COUNTIF($L$20:L642,"&lt;&gt;")&lt;1701,17,COUNTIF($L$20:L642,"&lt;&gt;")&lt;1801,18,COUNTIF($L$20:L642,"&lt;&gt;")&lt;1901,19,COUNTIF($L$20:L642,"&lt;&gt;")&lt;2001,20,COUNTIF($L$20:L642,"&lt;&gt;")&lt;2101,21,COUNTIF($L$20:L642,"&lt;&gt;")&lt;2201,22,COUNTIF($L$20:L642,"&lt;&gt;")&lt;2301,23,COUNTIF($L$20:L642,"&lt;&gt;")&lt;2401,24,COUNTIF($L$20:L642,"&lt;&gt;")&lt;2501,25,COUNTIF($L$20:L642,"&lt;&gt;")&lt;2601,26,COUNTIF($L$20:L642,"&lt;&gt;")&lt;2701,27,COUNTIF($L$20:L642,"&lt;&gt;")&lt;2801,28,COUNTIF($L$20:L642,"&lt;&gt;")&lt;2901,29,COUNTIF($L$20:L642,"&lt;&gt;")&lt;3001,30),"")</f>
        <v/>
      </c>
      <c r="AM642" t="str">
        <f t="shared" si="45"/>
        <v/>
      </c>
      <c r="AN642" t="str">
        <f t="shared" si="49"/>
        <v/>
      </c>
      <c r="AP642" t="str">
        <f t="shared" si="48"/>
        <v/>
      </c>
      <c r="AQ642" t="str">
        <f>IF(AO642="","",COUNTIFS(AM642:$AM$3019,AO642))</f>
        <v/>
      </c>
    </row>
    <row r="643" spans="1:43" x14ac:dyDescent="0.25">
      <c r="A643" s="6" t="str">
        <f>IF(COUNT($A$20:A642)&lt;&gt;$B$4,IF(A642="","",A642+1),"")</f>
        <v/>
      </c>
      <c r="B643" s="3"/>
      <c r="C643" s="3"/>
      <c r="D643" s="122"/>
      <c r="E643" s="3"/>
      <c r="F643" s="3"/>
      <c r="G643" s="3"/>
      <c r="H643" s="3"/>
      <c r="I643" s="120"/>
      <c r="J643" s="3"/>
      <c r="K643" s="95" t="str" cm="1">
        <f t="array" ref="K643">IF(OR($J$14 = "A",$J$14 = "B",$J$14 = "C"),IF(I643="","",IF(LEN(I643)&gt;2,_xlfn.IFS(ISNUMBER(SEARCH("_",I643)),I643,ISNUMBER(SEARCH(", ",I643)),SUBSTITUTE(I643,", ","_"),ISNUMBER(SEARCH("/ ",I643)),SUBSTITUTE(I643,"/ ","_"),ISNUMBER(SEARCH(",",I643)),SUBSTITUTE(I643,",","_"),ISNUMBER(SEARCH("/",I643)),SUBSTITUTE(I643,"/","_"),ISNUMBER(SEARCH("",I643)),I643),I643)),IF(OR($J$14 = "J",$J$14 = "K"),"",IF(D643="","",IF(LEN(D643)&gt;2,_xlfn.IFS(ISNUMBER(SEARCH("_",D643)),D643,ISNUMBER(SEARCH(", ",D643)),SUBSTITUTE(D643,", ","_"),ISNUMBER(SEARCH("/ ",D643)),SUBSTITUTE(D643,"/ ","_"),ISNUMBER(SEARCH(",",D643)),SUBSTITUTE(D643,",","_"),ISNUMBER(SEARCH("/",D643)),SUBSTITUTE(D643,"/","_"),ISNUMBER(SEARCH("",D643)),D643),D643))))</f>
        <v/>
      </c>
      <c r="L643" s="1"/>
      <c r="M643" s="1" t="str">
        <f t="shared" si="46"/>
        <v/>
      </c>
      <c r="N643" s="94" t="str">
        <f>IF($L643="None","",IF(ISERROR(VLOOKUP($L643,Info!$B$4:$B$266,1,FALSE)),"",VLOOKUP($L643,Info!$B$4:$L$266,5,FALSE)))</f>
        <v/>
      </c>
      <c r="O643" s="94" t="str">
        <f>IF(K643="","",IF(AND($J$12&lt;&gt;"ABC",N643="3"),"BAC",IF(N643="3","ABC",IF($J$12&lt;&gt;"ABC",IF($J$10="Standard",VLOOKUP(K643,Info!$BE$4:$BF$481,2,FALSE),VLOOKUP(K643,Info!$BI$4:$BJ$482,2,FALSE)),IF($J$10="Standard",VLOOKUP(K643,Info!$AG$4:$AH$2994,2,FALSE),VLOOKUP(K643,Info!$AK$4:$AL$2997,2,FALSE))))))</f>
        <v/>
      </c>
      <c r="P643" s="94" t="str">
        <f>IF($L643="None","",IF(ISERROR(VLOOKUP($L643,Info!$B$4:$B$266,1,FALSE)),"",VLOOKUP($L643,Info!$B$4:$L$266,3,FALSE)))</f>
        <v/>
      </c>
      <c r="Q643" s="96" t="str">
        <f>IF($L643="None","",IF(ISERROR(VLOOKUP($L643,Info!$B$4:$B$266,1,FALSE)),"",VLOOKUP($L643,Info!$B$4:$L$266,4,FALSE)))</f>
        <v/>
      </c>
      <c r="R643" s="1"/>
      <c r="S643" s="6" t="str">
        <f t="shared" si="47"/>
        <v/>
      </c>
      <c r="T643" s="6" t="str">
        <f>IF($L643="None","",IF(ISERROR(VLOOKUP($L643,Info!$B$4:$B$266,1,FALSE)),"",VLOOKUP($L643,Info!$B$4:$L$266,11,FALSE)))</f>
        <v/>
      </c>
      <c r="U643" s="1"/>
      <c r="V643" s="1"/>
      <c r="W643" s="1"/>
      <c r="X643" s="1" t="str">
        <f>IF($L643="None","",IF(ISERROR(VLOOKUP($L643,Info!$B$4:$B$266,1,FALSE)),"",IF(OR(W643="Metallic Liquid Tight",W643="Non-Metallic Liquid Tight",W643="LSZH",W643="Greenfield"),VLOOKUP($L643,Info!$B$4:$L$266,7,FALSE),"N/A")))</f>
        <v/>
      </c>
      <c r="Y643" s="1"/>
      <c r="Z643" s="96" t="str">
        <f>IF($L643="None","",IF(ISERROR(VLOOKUP($L643,Info!$B$4:$B$266,1,FALSE)),"",VLOOKUP($L643,Info!$B$4:$L$266,9,FALSE)))</f>
        <v/>
      </c>
      <c r="AA643" s="96" t="str">
        <f>IF($L643="None","",IF(ISERROR(VLOOKUP($L643,Info!$B$4:$B$266,1,FALSE)),"",VLOOKUP($L643,Info!$B$4:$L$266,8,FALSE)))</f>
        <v/>
      </c>
      <c r="AB643" s="96" t="str">
        <f>IF($L643="None","",IF(ISERROR(VLOOKUP($L643,Info!$B$4:$B$266,1,FALSE)),"",VLOOKUP($L643,Info!$B$4:$L$266,10,FALSE)))</f>
        <v/>
      </c>
      <c r="AC643" s="1" t="str">
        <f>IF(W643="SO Cable","Black,White",IF(O643="","",IF(P643="","",IF($J$12&lt;&gt;"ABC",IF(P643&lt;="250",VLOOKUP(O643,Info!$AZ$4:$BB$22,3,FALSE),VLOOKUP(O643,Info!$AZ$23:$BB$39,3,FALSE)),IF(P643&lt;="250",VLOOKUP(O643,Info!$AO$4:$AQ$22,3,FALSE),VLOOKUP(O643,Info!$AO$23:$AP$39,3,FALSE))))))</f>
        <v/>
      </c>
      <c r="AD643" s="1"/>
      <c r="AE643" s="1" t="str">
        <f>IF($L643="None","",IF(ISERROR(VLOOKUP($L643,Info!$B$4:$B$266,1,FALSE)),"",VLOOKUP($L643,Info!$B$4:$L$266,4,FALSE)))</f>
        <v/>
      </c>
      <c r="AF643" s="1" t="str">
        <f>IF($L643="None","",IF(ISERROR(VLOOKUP($L643,Info!$B$4:$B$266,1,FALSE)),"",VLOOKUP($L643,Info!$B$4:$L$266,6,FALSE)))</f>
        <v/>
      </c>
      <c r="AG643" s="1"/>
      <c r="AH643" s="33" t="str" cm="1">
        <f t="array" ref="AH643">IF(AND(L643&lt;&gt;"",O643&lt;&gt;"",R643:S643&lt;&gt;"",W643:X643&lt;&gt;"",Z643:AA643&lt;&gt;"",AC643&lt;&gt;""),"Good","Bad")</f>
        <v>Bad</v>
      </c>
      <c r="AL643" t="str" cm="1">
        <f t="array" ref="AL643">IF(R643&gt;0,_xlfn.IFS(COUNTIF($L$20:L643,"&lt;&gt;")&lt;101,1,COUNTIF($L$20:L643,"&lt;&gt;")&lt;201,2,COUNTIF($L$20:L643,"&lt;&gt;")&lt;301,3,COUNTIF($L$20:L643,"&lt;&gt;")&lt;401,4,COUNTIF($L$20:L643,"&lt;&gt;")&lt;501,5,COUNTIF($L$20:L643,"&lt;&gt;")&lt;601,6,COUNTIF($L$20:L643,"&lt;&gt;")&lt;701,7,COUNTIF($L$20:L643,"&lt;&gt;")&lt;801,8,COUNTIF($L$20:L643,"&lt;&gt;")&lt;901,9,COUNTIF($L$20:L643,"&lt;&gt;")&lt;1001,10,COUNTIF($L$20:L643,"&lt;&gt;")&lt;1101,11,COUNTIF($L$20:L643,"&lt;&gt;")&lt;1201,12,COUNTIF($L$20:L643,"&lt;&gt;")&lt;1301,13,COUNTIF($L$20:L643,"&lt;&gt;")&lt;1401,14,COUNTIF($L$20:L643,"&lt;&gt;")&lt;1501,15,COUNTIF($L$20:L643,"&lt;&gt;")&lt;1601,16,COUNTIF($L$20:L643,"&lt;&gt;")&lt;1701,17,COUNTIF($L$20:L643,"&lt;&gt;")&lt;1801,18,COUNTIF($L$20:L643,"&lt;&gt;")&lt;1901,19,COUNTIF($L$20:L643,"&lt;&gt;")&lt;2001,20,COUNTIF($L$20:L643,"&lt;&gt;")&lt;2101,21,COUNTIF($L$20:L643,"&lt;&gt;")&lt;2201,22,COUNTIF($L$20:L643,"&lt;&gt;")&lt;2301,23,COUNTIF($L$20:L643,"&lt;&gt;")&lt;2401,24,COUNTIF($L$20:L643,"&lt;&gt;")&lt;2501,25,COUNTIF($L$20:L643,"&lt;&gt;")&lt;2601,26,COUNTIF($L$20:L643,"&lt;&gt;")&lt;2701,27,COUNTIF($L$20:L643,"&lt;&gt;")&lt;2801,28,COUNTIF($L$20:L643,"&lt;&gt;")&lt;2901,29,COUNTIF($L$20:L643,"&lt;&gt;")&lt;3001,30),"")</f>
        <v/>
      </c>
      <c r="AM643" t="str">
        <f t="shared" si="45"/>
        <v/>
      </c>
      <c r="AN643" t="str">
        <f t="shared" si="49"/>
        <v/>
      </c>
      <c r="AP643" t="str">
        <f t="shared" si="48"/>
        <v/>
      </c>
      <c r="AQ643" t="str">
        <f>IF(AO643="","",COUNTIFS(AM643:$AM$3019,AO643))</f>
        <v/>
      </c>
    </row>
    <row r="644" spans="1:43" x14ac:dyDescent="0.25">
      <c r="A644" s="6" t="str">
        <f>IF(COUNT($A$20:A643)&lt;&gt;$B$4,IF(A643="","",A643+1),"")</f>
        <v/>
      </c>
      <c r="B644" s="3"/>
      <c r="C644" s="3"/>
      <c r="D644" s="122"/>
      <c r="E644" s="3"/>
      <c r="F644" s="3"/>
      <c r="G644" s="3"/>
      <c r="H644" s="3"/>
      <c r="I644" s="120"/>
      <c r="J644" s="3"/>
      <c r="K644" s="95" t="str" cm="1">
        <f t="array" ref="K644">IF(OR($J$14 = "A",$J$14 = "B",$J$14 = "C"),IF(I644="","",IF(LEN(I644)&gt;2,_xlfn.IFS(ISNUMBER(SEARCH("_",I644)),I644,ISNUMBER(SEARCH(", ",I644)),SUBSTITUTE(I644,", ","_"),ISNUMBER(SEARCH("/ ",I644)),SUBSTITUTE(I644,"/ ","_"),ISNUMBER(SEARCH(",",I644)),SUBSTITUTE(I644,",","_"),ISNUMBER(SEARCH("/",I644)),SUBSTITUTE(I644,"/","_"),ISNUMBER(SEARCH("",I644)),I644),I644)),IF(OR($J$14 = "J",$J$14 = "K"),"",IF(D644="","",IF(LEN(D644)&gt;2,_xlfn.IFS(ISNUMBER(SEARCH("_",D644)),D644,ISNUMBER(SEARCH(", ",D644)),SUBSTITUTE(D644,", ","_"),ISNUMBER(SEARCH("/ ",D644)),SUBSTITUTE(D644,"/ ","_"),ISNUMBER(SEARCH(",",D644)),SUBSTITUTE(D644,",","_"),ISNUMBER(SEARCH("/",D644)),SUBSTITUTE(D644,"/","_"),ISNUMBER(SEARCH("",D644)),D644),D644))))</f>
        <v/>
      </c>
      <c r="L644" s="1"/>
      <c r="M644" s="1" t="str">
        <f t="shared" si="46"/>
        <v/>
      </c>
      <c r="N644" s="94" t="str">
        <f>IF($L644="None","",IF(ISERROR(VLOOKUP($L644,Info!$B$4:$B$266,1,FALSE)),"",VLOOKUP($L644,Info!$B$4:$L$266,5,FALSE)))</f>
        <v/>
      </c>
      <c r="O644" s="94" t="str">
        <f>IF(K644="","",IF(AND($J$12&lt;&gt;"ABC",N644="3"),"BAC",IF(N644="3","ABC",IF($J$12&lt;&gt;"ABC",IF($J$10="Standard",VLOOKUP(K644,Info!$BE$4:$BF$481,2,FALSE),VLOOKUP(K644,Info!$BI$4:$BJ$482,2,FALSE)),IF($J$10="Standard",VLOOKUP(K644,Info!$AG$4:$AH$2994,2,FALSE),VLOOKUP(K644,Info!$AK$4:$AL$2997,2,FALSE))))))</f>
        <v/>
      </c>
      <c r="P644" s="94" t="str">
        <f>IF($L644="None","",IF(ISERROR(VLOOKUP($L644,Info!$B$4:$B$266,1,FALSE)),"",VLOOKUP($L644,Info!$B$4:$L$266,3,FALSE)))</f>
        <v/>
      </c>
      <c r="Q644" s="96" t="str">
        <f>IF($L644="None","",IF(ISERROR(VLOOKUP($L644,Info!$B$4:$B$266,1,FALSE)),"",VLOOKUP($L644,Info!$B$4:$L$266,4,FALSE)))</f>
        <v/>
      </c>
      <c r="R644" s="1"/>
      <c r="S644" s="6" t="str">
        <f t="shared" si="47"/>
        <v/>
      </c>
      <c r="T644" s="6" t="str">
        <f>IF($L644="None","",IF(ISERROR(VLOOKUP($L644,Info!$B$4:$B$266,1,FALSE)),"",VLOOKUP($L644,Info!$B$4:$L$266,11,FALSE)))</f>
        <v/>
      </c>
      <c r="U644" s="1"/>
      <c r="V644" s="1"/>
      <c r="W644" s="1"/>
      <c r="X644" s="1" t="str">
        <f>IF($L644="None","",IF(ISERROR(VLOOKUP($L644,Info!$B$4:$B$266,1,FALSE)),"",IF(OR(W644="Metallic Liquid Tight",W644="Non-Metallic Liquid Tight",W644="LSZH",W644="Greenfield"),VLOOKUP($L644,Info!$B$4:$L$266,7,FALSE),"N/A")))</f>
        <v/>
      </c>
      <c r="Y644" s="1"/>
      <c r="Z644" s="96" t="str">
        <f>IF($L644="None","",IF(ISERROR(VLOOKUP($L644,Info!$B$4:$B$266,1,FALSE)),"",VLOOKUP($L644,Info!$B$4:$L$266,9,FALSE)))</f>
        <v/>
      </c>
      <c r="AA644" s="96" t="str">
        <f>IF($L644="None","",IF(ISERROR(VLOOKUP($L644,Info!$B$4:$B$266,1,FALSE)),"",VLOOKUP($L644,Info!$B$4:$L$266,8,FALSE)))</f>
        <v/>
      </c>
      <c r="AB644" s="96" t="str">
        <f>IF($L644="None","",IF(ISERROR(VLOOKUP($L644,Info!$B$4:$B$266,1,FALSE)),"",VLOOKUP($L644,Info!$B$4:$L$266,10,FALSE)))</f>
        <v/>
      </c>
      <c r="AC644" s="1" t="str">
        <f>IF(W644="SO Cable","Black,White",IF(O644="","",IF(P644="","",IF($J$12&lt;&gt;"ABC",IF(P644&lt;="250",VLOOKUP(O644,Info!$AZ$4:$BB$22,3,FALSE),VLOOKUP(O644,Info!$AZ$23:$BB$39,3,FALSE)),IF(P644&lt;="250",VLOOKUP(O644,Info!$AO$4:$AQ$22,3,FALSE),VLOOKUP(O644,Info!$AO$23:$AP$39,3,FALSE))))))</f>
        <v/>
      </c>
      <c r="AD644" s="1"/>
      <c r="AE644" s="1" t="str">
        <f>IF($L644="None","",IF(ISERROR(VLOOKUP($L644,Info!$B$4:$B$266,1,FALSE)),"",VLOOKUP($L644,Info!$B$4:$L$266,4,FALSE)))</f>
        <v/>
      </c>
      <c r="AF644" s="1" t="str">
        <f>IF($L644="None","",IF(ISERROR(VLOOKUP($L644,Info!$B$4:$B$266,1,FALSE)),"",VLOOKUP($L644,Info!$B$4:$L$266,6,FALSE)))</f>
        <v/>
      </c>
      <c r="AG644" s="1"/>
      <c r="AH644" s="33" t="str" cm="1">
        <f t="array" ref="AH644">IF(AND(L644&lt;&gt;"",O644&lt;&gt;"",R644:S644&lt;&gt;"",W644:X644&lt;&gt;"",Z644:AA644&lt;&gt;"",AC644&lt;&gt;""),"Good","Bad")</f>
        <v>Bad</v>
      </c>
      <c r="AL644" t="str" cm="1">
        <f t="array" ref="AL644">IF(R644&gt;0,_xlfn.IFS(COUNTIF($L$20:L644,"&lt;&gt;")&lt;101,1,COUNTIF($L$20:L644,"&lt;&gt;")&lt;201,2,COUNTIF($L$20:L644,"&lt;&gt;")&lt;301,3,COUNTIF($L$20:L644,"&lt;&gt;")&lt;401,4,COUNTIF($L$20:L644,"&lt;&gt;")&lt;501,5,COUNTIF($L$20:L644,"&lt;&gt;")&lt;601,6,COUNTIF($L$20:L644,"&lt;&gt;")&lt;701,7,COUNTIF($L$20:L644,"&lt;&gt;")&lt;801,8,COUNTIF($L$20:L644,"&lt;&gt;")&lt;901,9,COUNTIF($L$20:L644,"&lt;&gt;")&lt;1001,10,COUNTIF($L$20:L644,"&lt;&gt;")&lt;1101,11,COUNTIF($L$20:L644,"&lt;&gt;")&lt;1201,12,COUNTIF($L$20:L644,"&lt;&gt;")&lt;1301,13,COUNTIF($L$20:L644,"&lt;&gt;")&lt;1401,14,COUNTIF($L$20:L644,"&lt;&gt;")&lt;1501,15,COUNTIF($L$20:L644,"&lt;&gt;")&lt;1601,16,COUNTIF($L$20:L644,"&lt;&gt;")&lt;1701,17,COUNTIF($L$20:L644,"&lt;&gt;")&lt;1801,18,COUNTIF($L$20:L644,"&lt;&gt;")&lt;1901,19,COUNTIF($L$20:L644,"&lt;&gt;")&lt;2001,20,COUNTIF($L$20:L644,"&lt;&gt;")&lt;2101,21,COUNTIF($L$20:L644,"&lt;&gt;")&lt;2201,22,COUNTIF($L$20:L644,"&lt;&gt;")&lt;2301,23,COUNTIF($L$20:L644,"&lt;&gt;")&lt;2401,24,COUNTIF($L$20:L644,"&lt;&gt;")&lt;2501,25,COUNTIF($L$20:L644,"&lt;&gt;")&lt;2601,26,COUNTIF($L$20:L644,"&lt;&gt;")&lt;2701,27,COUNTIF($L$20:L644,"&lt;&gt;")&lt;2801,28,COUNTIF($L$20:L644,"&lt;&gt;")&lt;2901,29,COUNTIF($L$20:L644,"&lt;&gt;")&lt;3001,30),"")</f>
        <v/>
      </c>
      <c r="AM644" t="str">
        <f t="shared" si="45"/>
        <v/>
      </c>
      <c r="AN644" t="str">
        <f t="shared" si="49"/>
        <v/>
      </c>
      <c r="AP644" t="str">
        <f t="shared" si="48"/>
        <v/>
      </c>
      <c r="AQ644" t="str">
        <f>IF(AO644="","",COUNTIFS(AM644:$AM$3019,AO644))</f>
        <v/>
      </c>
    </row>
    <row r="645" spans="1:43" x14ac:dyDescent="0.25">
      <c r="A645" s="6" t="str">
        <f>IF(COUNT($A$20:A644)&lt;&gt;$B$4,IF(A644="","",A644+1),"")</f>
        <v/>
      </c>
      <c r="B645" s="3"/>
      <c r="C645" s="3"/>
      <c r="D645" s="122"/>
      <c r="E645" s="3"/>
      <c r="F645" s="3"/>
      <c r="G645" s="3"/>
      <c r="H645" s="3"/>
      <c r="I645" s="120"/>
      <c r="J645" s="3"/>
      <c r="K645" s="95" t="str" cm="1">
        <f t="array" ref="K645">IF(OR($J$14 = "A",$J$14 = "B",$J$14 = "C"),IF(I645="","",IF(LEN(I645)&gt;2,_xlfn.IFS(ISNUMBER(SEARCH("_",I645)),I645,ISNUMBER(SEARCH(", ",I645)),SUBSTITUTE(I645,", ","_"),ISNUMBER(SEARCH("/ ",I645)),SUBSTITUTE(I645,"/ ","_"),ISNUMBER(SEARCH(",",I645)),SUBSTITUTE(I645,",","_"),ISNUMBER(SEARCH("/",I645)),SUBSTITUTE(I645,"/","_"),ISNUMBER(SEARCH("",I645)),I645),I645)),IF(OR($J$14 = "J",$J$14 = "K"),"",IF(D645="","",IF(LEN(D645)&gt;2,_xlfn.IFS(ISNUMBER(SEARCH("_",D645)),D645,ISNUMBER(SEARCH(", ",D645)),SUBSTITUTE(D645,", ","_"),ISNUMBER(SEARCH("/ ",D645)),SUBSTITUTE(D645,"/ ","_"),ISNUMBER(SEARCH(",",D645)),SUBSTITUTE(D645,",","_"),ISNUMBER(SEARCH("/",D645)),SUBSTITUTE(D645,"/","_"),ISNUMBER(SEARCH("",D645)),D645),D645))))</f>
        <v/>
      </c>
      <c r="L645" s="1"/>
      <c r="M645" s="1" t="str">
        <f t="shared" si="46"/>
        <v/>
      </c>
      <c r="N645" s="94" t="str">
        <f>IF($L645="None","",IF(ISERROR(VLOOKUP($L645,Info!$B$4:$B$266,1,FALSE)),"",VLOOKUP($L645,Info!$B$4:$L$266,5,FALSE)))</f>
        <v/>
      </c>
      <c r="O645" s="94" t="str">
        <f>IF(K645="","",IF(AND($J$12&lt;&gt;"ABC",N645="3"),"BAC",IF(N645="3","ABC",IF($J$12&lt;&gt;"ABC",IF($J$10="Standard",VLOOKUP(K645,Info!$BE$4:$BF$481,2,FALSE),VLOOKUP(K645,Info!$BI$4:$BJ$482,2,FALSE)),IF($J$10="Standard",VLOOKUP(K645,Info!$AG$4:$AH$2994,2,FALSE),VLOOKUP(K645,Info!$AK$4:$AL$2997,2,FALSE))))))</f>
        <v/>
      </c>
      <c r="P645" s="94" t="str">
        <f>IF($L645="None","",IF(ISERROR(VLOOKUP($L645,Info!$B$4:$B$266,1,FALSE)),"",VLOOKUP($L645,Info!$B$4:$L$266,3,FALSE)))</f>
        <v/>
      </c>
      <c r="Q645" s="96" t="str">
        <f>IF($L645="None","",IF(ISERROR(VLOOKUP($L645,Info!$B$4:$B$266,1,FALSE)),"",VLOOKUP($L645,Info!$B$4:$L$266,4,FALSE)))</f>
        <v/>
      </c>
      <c r="R645" s="1"/>
      <c r="S645" s="6" t="str">
        <f t="shared" si="47"/>
        <v/>
      </c>
      <c r="T645" s="6" t="str">
        <f>IF($L645="None","",IF(ISERROR(VLOOKUP($L645,Info!$B$4:$B$266,1,FALSE)),"",VLOOKUP($L645,Info!$B$4:$L$266,11,FALSE)))</f>
        <v/>
      </c>
      <c r="U645" s="1"/>
      <c r="V645" s="1"/>
      <c r="W645" s="1"/>
      <c r="X645" s="1" t="str">
        <f>IF($L645="None","",IF(ISERROR(VLOOKUP($L645,Info!$B$4:$B$266,1,FALSE)),"",IF(OR(W645="Metallic Liquid Tight",W645="Non-Metallic Liquid Tight",W645="LSZH",W645="Greenfield"),VLOOKUP($L645,Info!$B$4:$L$266,7,FALSE),"N/A")))</f>
        <v/>
      </c>
      <c r="Y645" s="1"/>
      <c r="Z645" s="96" t="str">
        <f>IF($L645="None","",IF(ISERROR(VLOOKUP($L645,Info!$B$4:$B$266,1,FALSE)),"",VLOOKUP($L645,Info!$B$4:$L$266,9,FALSE)))</f>
        <v/>
      </c>
      <c r="AA645" s="96" t="str">
        <f>IF($L645="None","",IF(ISERROR(VLOOKUP($L645,Info!$B$4:$B$266,1,FALSE)),"",VLOOKUP($L645,Info!$B$4:$L$266,8,FALSE)))</f>
        <v/>
      </c>
      <c r="AB645" s="96" t="str">
        <f>IF($L645="None","",IF(ISERROR(VLOOKUP($L645,Info!$B$4:$B$266,1,FALSE)),"",VLOOKUP($L645,Info!$B$4:$L$266,10,FALSE)))</f>
        <v/>
      </c>
      <c r="AC645" s="1" t="str">
        <f>IF(W645="SO Cable","Black,White",IF(O645="","",IF(P645="","",IF($J$12&lt;&gt;"ABC",IF(P645&lt;="250",VLOOKUP(O645,Info!$AZ$4:$BB$22,3,FALSE),VLOOKUP(O645,Info!$AZ$23:$BB$39,3,FALSE)),IF(P645&lt;="250",VLOOKUP(O645,Info!$AO$4:$AQ$22,3,FALSE),VLOOKUP(O645,Info!$AO$23:$AP$39,3,FALSE))))))</f>
        <v/>
      </c>
      <c r="AD645" s="1"/>
      <c r="AE645" s="1" t="str">
        <f>IF($L645="None","",IF(ISERROR(VLOOKUP($L645,Info!$B$4:$B$266,1,FALSE)),"",VLOOKUP($L645,Info!$B$4:$L$266,4,FALSE)))</f>
        <v/>
      </c>
      <c r="AF645" s="1" t="str">
        <f>IF($L645="None","",IF(ISERROR(VLOOKUP($L645,Info!$B$4:$B$266,1,FALSE)),"",VLOOKUP($L645,Info!$B$4:$L$266,6,FALSE)))</f>
        <v/>
      </c>
      <c r="AG645" s="1"/>
      <c r="AH645" s="33" t="str" cm="1">
        <f t="array" ref="AH645">IF(AND(L645&lt;&gt;"",O645&lt;&gt;"",R645:S645&lt;&gt;"",W645:X645&lt;&gt;"",Z645:AA645&lt;&gt;"",AC645&lt;&gt;""),"Good","Bad")</f>
        <v>Bad</v>
      </c>
      <c r="AL645" t="str" cm="1">
        <f t="array" ref="AL645">IF(R645&gt;0,_xlfn.IFS(COUNTIF($L$20:L645,"&lt;&gt;")&lt;101,1,COUNTIF($L$20:L645,"&lt;&gt;")&lt;201,2,COUNTIF($L$20:L645,"&lt;&gt;")&lt;301,3,COUNTIF($L$20:L645,"&lt;&gt;")&lt;401,4,COUNTIF($L$20:L645,"&lt;&gt;")&lt;501,5,COUNTIF($L$20:L645,"&lt;&gt;")&lt;601,6,COUNTIF($L$20:L645,"&lt;&gt;")&lt;701,7,COUNTIF($L$20:L645,"&lt;&gt;")&lt;801,8,COUNTIF($L$20:L645,"&lt;&gt;")&lt;901,9,COUNTIF($L$20:L645,"&lt;&gt;")&lt;1001,10,COUNTIF($L$20:L645,"&lt;&gt;")&lt;1101,11,COUNTIF($L$20:L645,"&lt;&gt;")&lt;1201,12,COUNTIF($L$20:L645,"&lt;&gt;")&lt;1301,13,COUNTIF($L$20:L645,"&lt;&gt;")&lt;1401,14,COUNTIF($L$20:L645,"&lt;&gt;")&lt;1501,15,COUNTIF($L$20:L645,"&lt;&gt;")&lt;1601,16,COUNTIF($L$20:L645,"&lt;&gt;")&lt;1701,17,COUNTIF($L$20:L645,"&lt;&gt;")&lt;1801,18,COUNTIF($L$20:L645,"&lt;&gt;")&lt;1901,19,COUNTIF($L$20:L645,"&lt;&gt;")&lt;2001,20,COUNTIF($L$20:L645,"&lt;&gt;")&lt;2101,21,COUNTIF($L$20:L645,"&lt;&gt;")&lt;2201,22,COUNTIF($L$20:L645,"&lt;&gt;")&lt;2301,23,COUNTIF($L$20:L645,"&lt;&gt;")&lt;2401,24,COUNTIF($L$20:L645,"&lt;&gt;")&lt;2501,25,COUNTIF($L$20:L645,"&lt;&gt;")&lt;2601,26,COUNTIF($L$20:L645,"&lt;&gt;")&lt;2701,27,COUNTIF($L$20:L645,"&lt;&gt;")&lt;2801,28,COUNTIF($L$20:L645,"&lt;&gt;")&lt;2901,29,COUNTIF($L$20:L645,"&lt;&gt;")&lt;3001,30),"")</f>
        <v/>
      </c>
      <c r="AM645" t="str">
        <f t="shared" si="45"/>
        <v/>
      </c>
      <c r="AN645" t="str">
        <f t="shared" si="49"/>
        <v/>
      </c>
      <c r="AP645" t="str">
        <f t="shared" si="48"/>
        <v/>
      </c>
      <c r="AQ645" t="str">
        <f>IF(AO645="","",COUNTIFS(AM645:$AM$3019,AO645))</f>
        <v/>
      </c>
    </row>
    <row r="646" spans="1:43" x14ac:dyDescent="0.25">
      <c r="A646" s="6" t="str">
        <f>IF(COUNT($A$20:A645)&lt;&gt;$B$4,IF(A645="","",A645+1),"")</f>
        <v/>
      </c>
      <c r="B646" s="3"/>
      <c r="C646" s="3"/>
      <c r="D646" s="122"/>
      <c r="E646" s="3"/>
      <c r="F646" s="3"/>
      <c r="G646" s="3"/>
      <c r="H646" s="3"/>
      <c r="I646" s="120"/>
      <c r="J646" s="3"/>
      <c r="K646" s="95" t="str" cm="1">
        <f t="array" ref="K646">IF(OR($J$14 = "A",$J$14 = "B",$J$14 = "C"),IF(I646="","",IF(LEN(I646)&gt;2,_xlfn.IFS(ISNUMBER(SEARCH("_",I646)),I646,ISNUMBER(SEARCH(", ",I646)),SUBSTITUTE(I646,", ","_"),ISNUMBER(SEARCH("/ ",I646)),SUBSTITUTE(I646,"/ ","_"),ISNUMBER(SEARCH(",",I646)),SUBSTITUTE(I646,",","_"),ISNUMBER(SEARCH("/",I646)),SUBSTITUTE(I646,"/","_"),ISNUMBER(SEARCH("",I646)),I646),I646)),IF(OR($J$14 = "J",$J$14 = "K"),"",IF(D646="","",IF(LEN(D646)&gt;2,_xlfn.IFS(ISNUMBER(SEARCH("_",D646)),D646,ISNUMBER(SEARCH(", ",D646)),SUBSTITUTE(D646,", ","_"),ISNUMBER(SEARCH("/ ",D646)),SUBSTITUTE(D646,"/ ","_"),ISNUMBER(SEARCH(",",D646)),SUBSTITUTE(D646,",","_"),ISNUMBER(SEARCH("/",D646)),SUBSTITUTE(D646,"/","_"),ISNUMBER(SEARCH("",D646)),D646),D646))))</f>
        <v/>
      </c>
      <c r="L646" s="1"/>
      <c r="M646" s="1" t="str">
        <f t="shared" si="46"/>
        <v/>
      </c>
      <c r="N646" s="94" t="str">
        <f>IF($L646="None","",IF(ISERROR(VLOOKUP($L646,Info!$B$4:$B$266,1,FALSE)),"",VLOOKUP($L646,Info!$B$4:$L$266,5,FALSE)))</f>
        <v/>
      </c>
      <c r="O646" s="94" t="str">
        <f>IF(K646="","",IF(AND($J$12&lt;&gt;"ABC",N646="3"),"BAC",IF(N646="3","ABC",IF($J$12&lt;&gt;"ABC",IF($J$10="Standard",VLOOKUP(K646,Info!$BE$4:$BF$481,2,FALSE),VLOOKUP(K646,Info!$BI$4:$BJ$482,2,FALSE)),IF($J$10="Standard",VLOOKUP(K646,Info!$AG$4:$AH$2994,2,FALSE),VLOOKUP(K646,Info!$AK$4:$AL$2997,2,FALSE))))))</f>
        <v/>
      </c>
      <c r="P646" s="94" t="str">
        <f>IF($L646="None","",IF(ISERROR(VLOOKUP($L646,Info!$B$4:$B$266,1,FALSE)),"",VLOOKUP($L646,Info!$B$4:$L$266,3,FALSE)))</f>
        <v/>
      </c>
      <c r="Q646" s="96" t="str">
        <f>IF($L646="None","",IF(ISERROR(VLOOKUP($L646,Info!$B$4:$B$266,1,FALSE)),"",VLOOKUP($L646,Info!$B$4:$L$266,4,FALSE)))</f>
        <v/>
      </c>
      <c r="R646" s="1"/>
      <c r="S646" s="6" t="str">
        <f t="shared" si="47"/>
        <v/>
      </c>
      <c r="T646" s="6" t="str">
        <f>IF($L646="None","",IF(ISERROR(VLOOKUP($L646,Info!$B$4:$B$266,1,FALSE)),"",VLOOKUP($L646,Info!$B$4:$L$266,11,FALSE)))</f>
        <v/>
      </c>
      <c r="U646" s="1"/>
      <c r="V646" s="1"/>
      <c r="W646" s="1"/>
      <c r="X646" s="1" t="str">
        <f>IF($L646="None","",IF(ISERROR(VLOOKUP($L646,Info!$B$4:$B$266,1,FALSE)),"",IF(OR(W646="Metallic Liquid Tight",W646="Non-Metallic Liquid Tight",W646="LSZH",W646="Greenfield"),VLOOKUP($L646,Info!$B$4:$L$266,7,FALSE),"N/A")))</f>
        <v/>
      </c>
      <c r="Y646" s="1"/>
      <c r="Z646" s="96" t="str">
        <f>IF($L646="None","",IF(ISERROR(VLOOKUP($L646,Info!$B$4:$B$266,1,FALSE)),"",VLOOKUP($L646,Info!$B$4:$L$266,9,FALSE)))</f>
        <v/>
      </c>
      <c r="AA646" s="96" t="str">
        <f>IF($L646="None","",IF(ISERROR(VLOOKUP($L646,Info!$B$4:$B$266,1,FALSE)),"",VLOOKUP($L646,Info!$B$4:$L$266,8,FALSE)))</f>
        <v/>
      </c>
      <c r="AB646" s="96" t="str">
        <f>IF($L646="None","",IF(ISERROR(VLOOKUP($L646,Info!$B$4:$B$266,1,FALSE)),"",VLOOKUP($L646,Info!$B$4:$L$266,10,FALSE)))</f>
        <v/>
      </c>
      <c r="AC646" s="1" t="str">
        <f>IF(W646="SO Cable","Black,White",IF(O646="","",IF(P646="","",IF($J$12&lt;&gt;"ABC",IF(P646&lt;="250",VLOOKUP(O646,Info!$AZ$4:$BB$22,3,FALSE),VLOOKUP(O646,Info!$AZ$23:$BB$39,3,FALSE)),IF(P646&lt;="250",VLOOKUP(O646,Info!$AO$4:$AQ$22,3,FALSE),VLOOKUP(O646,Info!$AO$23:$AP$39,3,FALSE))))))</f>
        <v/>
      </c>
      <c r="AD646" s="1"/>
      <c r="AE646" s="1" t="str">
        <f>IF($L646="None","",IF(ISERROR(VLOOKUP($L646,Info!$B$4:$B$266,1,FALSE)),"",VLOOKUP($L646,Info!$B$4:$L$266,4,FALSE)))</f>
        <v/>
      </c>
      <c r="AF646" s="1" t="str">
        <f>IF($L646="None","",IF(ISERROR(VLOOKUP($L646,Info!$B$4:$B$266,1,FALSE)),"",VLOOKUP($L646,Info!$B$4:$L$266,6,FALSE)))</f>
        <v/>
      </c>
      <c r="AG646" s="1"/>
      <c r="AH646" s="33" t="str" cm="1">
        <f t="array" ref="AH646">IF(AND(L646&lt;&gt;"",O646&lt;&gt;"",R646:S646&lt;&gt;"",W646:X646&lt;&gt;"",Z646:AA646&lt;&gt;"",AC646&lt;&gt;""),"Good","Bad")</f>
        <v>Bad</v>
      </c>
      <c r="AL646" t="str" cm="1">
        <f t="array" ref="AL646">IF(R646&gt;0,_xlfn.IFS(COUNTIF($L$20:L646,"&lt;&gt;")&lt;101,1,COUNTIF($L$20:L646,"&lt;&gt;")&lt;201,2,COUNTIF($L$20:L646,"&lt;&gt;")&lt;301,3,COUNTIF($L$20:L646,"&lt;&gt;")&lt;401,4,COUNTIF($L$20:L646,"&lt;&gt;")&lt;501,5,COUNTIF($L$20:L646,"&lt;&gt;")&lt;601,6,COUNTIF($L$20:L646,"&lt;&gt;")&lt;701,7,COUNTIF($L$20:L646,"&lt;&gt;")&lt;801,8,COUNTIF($L$20:L646,"&lt;&gt;")&lt;901,9,COUNTIF($L$20:L646,"&lt;&gt;")&lt;1001,10,COUNTIF($L$20:L646,"&lt;&gt;")&lt;1101,11,COUNTIF($L$20:L646,"&lt;&gt;")&lt;1201,12,COUNTIF($L$20:L646,"&lt;&gt;")&lt;1301,13,COUNTIF($L$20:L646,"&lt;&gt;")&lt;1401,14,COUNTIF($L$20:L646,"&lt;&gt;")&lt;1501,15,COUNTIF($L$20:L646,"&lt;&gt;")&lt;1601,16,COUNTIF($L$20:L646,"&lt;&gt;")&lt;1701,17,COUNTIF($L$20:L646,"&lt;&gt;")&lt;1801,18,COUNTIF($L$20:L646,"&lt;&gt;")&lt;1901,19,COUNTIF($L$20:L646,"&lt;&gt;")&lt;2001,20,COUNTIF($L$20:L646,"&lt;&gt;")&lt;2101,21,COUNTIF($L$20:L646,"&lt;&gt;")&lt;2201,22,COUNTIF($L$20:L646,"&lt;&gt;")&lt;2301,23,COUNTIF($L$20:L646,"&lt;&gt;")&lt;2401,24,COUNTIF($L$20:L646,"&lt;&gt;")&lt;2501,25,COUNTIF($L$20:L646,"&lt;&gt;")&lt;2601,26,COUNTIF($L$20:L646,"&lt;&gt;")&lt;2701,27,COUNTIF($L$20:L646,"&lt;&gt;")&lt;2801,28,COUNTIF($L$20:L646,"&lt;&gt;")&lt;2901,29,COUNTIF($L$20:L646,"&lt;&gt;")&lt;3001,30),"")</f>
        <v/>
      </c>
      <c r="AM646" t="str">
        <f t="shared" si="45"/>
        <v/>
      </c>
      <c r="AN646" t="str">
        <f t="shared" si="49"/>
        <v/>
      </c>
      <c r="AP646" t="str">
        <f t="shared" si="48"/>
        <v/>
      </c>
      <c r="AQ646" t="str">
        <f>IF(AO646="","",COUNTIFS(AM646:$AM$3019,AO646))</f>
        <v/>
      </c>
    </row>
    <row r="647" spans="1:43" x14ac:dyDescent="0.25">
      <c r="A647" s="6" t="str">
        <f>IF(COUNT($A$20:A646)&lt;&gt;$B$4,IF(A646="","",A646+1),"")</f>
        <v/>
      </c>
      <c r="B647" s="3"/>
      <c r="C647" s="3"/>
      <c r="D647" s="122"/>
      <c r="E647" s="3"/>
      <c r="F647" s="3"/>
      <c r="G647" s="3"/>
      <c r="H647" s="3"/>
      <c r="I647" s="120"/>
      <c r="J647" s="3"/>
      <c r="K647" s="95" t="str" cm="1">
        <f t="array" ref="K647">IF(OR($J$14 = "A",$J$14 = "B",$J$14 = "C"),IF(I647="","",IF(LEN(I647)&gt;2,_xlfn.IFS(ISNUMBER(SEARCH("_",I647)),I647,ISNUMBER(SEARCH(", ",I647)),SUBSTITUTE(I647,", ","_"),ISNUMBER(SEARCH("/ ",I647)),SUBSTITUTE(I647,"/ ","_"),ISNUMBER(SEARCH(",",I647)),SUBSTITUTE(I647,",","_"),ISNUMBER(SEARCH("/",I647)),SUBSTITUTE(I647,"/","_"),ISNUMBER(SEARCH("",I647)),I647),I647)),IF(OR($J$14 = "J",$J$14 = "K"),"",IF(D647="","",IF(LEN(D647)&gt;2,_xlfn.IFS(ISNUMBER(SEARCH("_",D647)),D647,ISNUMBER(SEARCH(", ",D647)),SUBSTITUTE(D647,", ","_"),ISNUMBER(SEARCH("/ ",D647)),SUBSTITUTE(D647,"/ ","_"),ISNUMBER(SEARCH(",",D647)),SUBSTITUTE(D647,",","_"),ISNUMBER(SEARCH("/",D647)),SUBSTITUTE(D647,"/","_"),ISNUMBER(SEARCH("",D647)),D647),D647))))</f>
        <v/>
      </c>
      <c r="L647" s="1"/>
      <c r="M647" s="1" t="str">
        <f t="shared" si="46"/>
        <v/>
      </c>
      <c r="N647" s="94" t="str">
        <f>IF($L647="None","",IF(ISERROR(VLOOKUP($L647,Info!$B$4:$B$266,1,FALSE)),"",VLOOKUP($L647,Info!$B$4:$L$266,5,FALSE)))</f>
        <v/>
      </c>
      <c r="O647" s="94" t="str">
        <f>IF(K647="","",IF(AND($J$12&lt;&gt;"ABC",N647="3"),"BAC",IF(N647="3","ABC",IF($J$12&lt;&gt;"ABC",IF($J$10="Standard",VLOOKUP(K647,Info!$BE$4:$BF$481,2,FALSE),VLOOKUP(K647,Info!$BI$4:$BJ$482,2,FALSE)),IF($J$10="Standard",VLOOKUP(K647,Info!$AG$4:$AH$2994,2,FALSE),VLOOKUP(K647,Info!$AK$4:$AL$2997,2,FALSE))))))</f>
        <v/>
      </c>
      <c r="P647" s="94" t="str">
        <f>IF($L647="None","",IF(ISERROR(VLOOKUP($L647,Info!$B$4:$B$266,1,FALSE)),"",VLOOKUP($L647,Info!$B$4:$L$266,3,FALSE)))</f>
        <v/>
      </c>
      <c r="Q647" s="96" t="str">
        <f>IF($L647="None","",IF(ISERROR(VLOOKUP($L647,Info!$B$4:$B$266,1,FALSE)),"",VLOOKUP($L647,Info!$B$4:$L$266,4,FALSE)))</f>
        <v/>
      </c>
      <c r="R647" s="1"/>
      <c r="S647" s="6" t="str">
        <f t="shared" si="47"/>
        <v/>
      </c>
      <c r="T647" s="6" t="str">
        <f>IF($L647="None","",IF(ISERROR(VLOOKUP($L647,Info!$B$4:$B$266,1,FALSE)),"",VLOOKUP($L647,Info!$B$4:$L$266,11,FALSE)))</f>
        <v/>
      </c>
      <c r="U647" s="1"/>
      <c r="V647" s="1"/>
      <c r="W647" s="1"/>
      <c r="X647" s="1" t="str">
        <f>IF($L647="None","",IF(ISERROR(VLOOKUP($L647,Info!$B$4:$B$266,1,FALSE)),"",IF(OR(W647="Metallic Liquid Tight",W647="Non-Metallic Liquid Tight",W647="LSZH",W647="Greenfield"),VLOOKUP($L647,Info!$B$4:$L$266,7,FALSE),"N/A")))</f>
        <v/>
      </c>
      <c r="Y647" s="1"/>
      <c r="Z647" s="96" t="str">
        <f>IF($L647="None","",IF(ISERROR(VLOOKUP($L647,Info!$B$4:$B$266,1,FALSE)),"",VLOOKUP($L647,Info!$B$4:$L$266,9,FALSE)))</f>
        <v/>
      </c>
      <c r="AA647" s="96" t="str">
        <f>IF($L647="None","",IF(ISERROR(VLOOKUP($L647,Info!$B$4:$B$266,1,FALSE)),"",VLOOKUP($L647,Info!$B$4:$L$266,8,FALSE)))</f>
        <v/>
      </c>
      <c r="AB647" s="96" t="str">
        <f>IF($L647="None","",IF(ISERROR(VLOOKUP($L647,Info!$B$4:$B$266,1,FALSE)),"",VLOOKUP($L647,Info!$B$4:$L$266,10,FALSE)))</f>
        <v/>
      </c>
      <c r="AC647" s="1" t="str">
        <f>IF(W647="SO Cable","Black,White",IF(O647="","",IF(P647="","",IF($J$12&lt;&gt;"ABC",IF(P647&lt;="250",VLOOKUP(O647,Info!$AZ$4:$BB$22,3,FALSE),VLOOKUP(O647,Info!$AZ$23:$BB$39,3,FALSE)),IF(P647&lt;="250",VLOOKUP(O647,Info!$AO$4:$AQ$22,3,FALSE),VLOOKUP(O647,Info!$AO$23:$AP$39,3,FALSE))))))</f>
        <v/>
      </c>
      <c r="AD647" s="1"/>
      <c r="AE647" s="1" t="str">
        <f>IF($L647="None","",IF(ISERROR(VLOOKUP($L647,Info!$B$4:$B$266,1,FALSE)),"",VLOOKUP($L647,Info!$B$4:$L$266,4,FALSE)))</f>
        <v/>
      </c>
      <c r="AF647" s="1" t="str">
        <f>IF($L647="None","",IF(ISERROR(VLOOKUP($L647,Info!$B$4:$B$266,1,FALSE)),"",VLOOKUP($L647,Info!$B$4:$L$266,6,FALSE)))</f>
        <v/>
      </c>
      <c r="AG647" s="1"/>
      <c r="AH647" s="33" t="str" cm="1">
        <f t="array" ref="AH647">IF(AND(L647&lt;&gt;"",O647&lt;&gt;"",R647:S647&lt;&gt;"",W647:X647&lt;&gt;"",Z647:AA647&lt;&gt;"",AC647&lt;&gt;""),"Good","Bad")</f>
        <v>Bad</v>
      </c>
      <c r="AL647" t="str" cm="1">
        <f t="array" ref="AL647">IF(R647&gt;0,_xlfn.IFS(COUNTIF($L$20:L647,"&lt;&gt;")&lt;101,1,COUNTIF($L$20:L647,"&lt;&gt;")&lt;201,2,COUNTIF($L$20:L647,"&lt;&gt;")&lt;301,3,COUNTIF($L$20:L647,"&lt;&gt;")&lt;401,4,COUNTIF($L$20:L647,"&lt;&gt;")&lt;501,5,COUNTIF($L$20:L647,"&lt;&gt;")&lt;601,6,COUNTIF($L$20:L647,"&lt;&gt;")&lt;701,7,COUNTIF($L$20:L647,"&lt;&gt;")&lt;801,8,COUNTIF($L$20:L647,"&lt;&gt;")&lt;901,9,COUNTIF($L$20:L647,"&lt;&gt;")&lt;1001,10,COUNTIF($L$20:L647,"&lt;&gt;")&lt;1101,11,COUNTIF($L$20:L647,"&lt;&gt;")&lt;1201,12,COUNTIF($L$20:L647,"&lt;&gt;")&lt;1301,13,COUNTIF($L$20:L647,"&lt;&gt;")&lt;1401,14,COUNTIF($L$20:L647,"&lt;&gt;")&lt;1501,15,COUNTIF($L$20:L647,"&lt;&gt;")&lt;1601,16,COUNTIF($L$20:L647,"&lt;&gt;")&lt;1701,17,COUNTIF($L$20:L647,"&lt;&gt;")&lt;1801,18,COUNTIF($L$20:L647,"&lt;&gt;")&lt;1901,19,COUNTIF($L$20:L647,"&lt;&gt;")&lt;2001,20,COUNTIF($L$20:L647,"&lt;&gt;")&lt;2101,21,COUNTIF($L$20:L647,"&lt;&gt;")&lt;2201,22,COUNTIF($L$20:L647,"&lt;&gt;")&lt;2301,23,COUNTIF($L$20:L647,"&lt;&gt;")&lt;2401,24,COUNTIF($L$20:L647,"&lt;&gt;")&lt;2501,25,COUNTIF($L$20:L647,"&lt;&gt;")&lt;2601,26,COUNTIF($L$20:L647,"&lt;&gt;")&lt;2701,27,COUNTIF($L$20:L647,"&lt;&gt;")&lt;2801,28,COUNTIF($L$20:L647,"&lt;&gt;")&lt;2901,29,COUNTIF($L$20:L647,"&lt;&gt;")&lt;3001,30),"")</f>
        <v/>
      </c>
      <c r="AM647" t="str">
        <f t="shared" si="45"/>
        <v/>
      </c>
      <c r="AN647" t="str">
        <f t="shared" si="49"/>
        <v/>
      </c>
      <c r="AP647" t="str">
        <f t="shared" si="48"/>
        <v/>
      </c>
      <c r="AQ647" t="str">
        <f>IF(AO647="","",COUNTIFS(AM647:$AM$3019,AO647))</f>
        <v/>
      </c>
    </row>
    <row r="648" spans="1:43" x14ac:dyDescent="0.25">
      <c r="A648" s="6" t="str">
        <f>IF(COUNT($A$20:A647)&lt;&gt;$B$4,IF(A647="","",A647+1),"")</f>
        <v/>
      </c>
      <c r="B648" s="3"/>
      <c r="C648" s="3"/>
      <c r="D648" s="122"/>
      <c r="E648" s="3"/>
      <c r="F648" s="3"/>
      <c r="G648" s="3"/>
      <c r="H648" s="3"/>
      <c r="I648" s="120"/>
      <c r="J648" s="3"/>
      <c r="K648" s="95" t="str" cm="1">
        <f t="array" ref="K648">IF(OR($J$14 = "A",$J$14 = "B",$J$14 = "C"),IF(I648="","",IF(LEN(I648)&gt;2,_xlfn.IFS(ISNUMBER(SEARCH("_",I648)),I648,ISNUMBER(SEARCH(", ",I648)),SUBSTITUTE(I648,", ","_"),ISNUMBER(SEARCH("/ ",I648)),SUBSTITUTE(I648,"/ ","_"),ISNUMBER(SEARCH(",",I648)),SUBSTITUTE(I648,",","_"),ISNUMBER(SEARCH("/",I648)),SUBSTITUTE(I648,"/","_"),ISNUMBER(SEARCH("",I648)),I648),I648)),IF(OR($J$14 = "J",$J$14 = "K"),"",IF(D648="","",IF(LEN(D648)&gt;2,_xlfn.IFS(ISNUMBER(SEARCH("_",D648)),D648,ISNUMBER(SEARCH(", ",D648)),SUBSTITUTE(D648,", ","_"),ISNUMBER(SEARCH("/ ",D648)),SUBSTITUTE(D648,"/ ","_"),ISNUMBER(SEARCH(",",D648)),SUBSTITUTE(D648,",","_"),ISNUMBER(SEARCH("/",D648)),SUBSTITUTE(D648,"/","_"),ISNUMBER(SEARCH("",D648)),D648),D648))))</f>
        <v/>
      </c>
      <c r="L648" s="1"/>
      <c r="M648" s="1" t="str">
        <f t="shared" si="46"/>
        <v/>
      </c>
      <c r="N648" s="94" t="str">
        <f>IF($L648="None","",IF(ISERROR(VLOOKUP($L648,Info!$B$4:$B$266,1,FALSE)),"",VLOOKUP($L648,Info!$B$4:$L$266,5,FALSE)))</f>
        <v/>
      </c>
      <c r="O648" s="94" t="str">
        <f>IF(K648="","",IF(AND($J$12&lt;&gt;"ABC",N648="3"),"BAC",IF(N648="3","ABC",IF($J$12&lt;&gt;"ABC",IF($J$10="Standard",VLOOKUP(K648,Info!$BE$4:$BF$481,2,FALSE),VLOOKUP(K648,Info!$BI$4:$BJ$482,2,FALSE)),IF($J$10="Standard",VLOOKUP(K648,Info!$AG$4:$AH$2994,2,FALSE),VLOOKUP(K648,Info!$AK$4:$AL$2997,2,FALSE))))))</f>
        <v/>
      </c>
      <c r="P648" s="94" t="str">
        <f>IF($L648="None","",IF(ISERROR(VLOOKUP($L648,Info!$B$4:$B$266,1,FALSE)),"",VLOOKUP($L648,Info!$B$4:$L$266,3,FALSE)))</f>
        <v/>
      </c>
      <c r="Q648" s="96" t="str">
        <f>IF($L648="None","",IF(ISERROR(VLOOKUP($L648,Info!$B$4:$B$266,1,FALSE)),"",VLOOKUP($L648,Info!$B$4:$L$266,4,FALSE)))</f>
        <v/>
      </c>
      <c r="R648" s="1"/>
      <c r="S648" s="6" t="str">
        <f t="shared" si="47"/>
        <v/>
      </c>
      <c r="T648" s="6" t="str">
        <f>IF($L648="None","",IF(ISERROR(VLOOKUP($L648,Info!$B$4:$B$266,1,FALSE)),"",VLOOKUP($L648,Info!$B$4:$L$266,11,FALSE)))</f>
        <v/>
      </c>
      <c r="U648" s="1"/>
      <c r="V648" s="1"/>
      <c r="W648" s="1"/>
      <c r="X648" s="1" t="str">
        <f>IF($L648="None","",IF(ISERROR(VLOOKUP($L648,Info!$B$4:$B$266,1,FALSE)),"",IF(OR(W648="Metallic Liquid Tight",W648="Non-Metallic Liquid Tight",W648="LSZH",W648="Greenfield"),VLOOKUP($L648,Info!$B$4:$L$266,7,FALSE),"N/A")))</f>
        <v/>
      </c>
      <c r="Y648" s="1"/>
      <c r="Z648" s="96" t="str">
        <f>IF($L648="None","",IF(ISERROR(VLOOKUP($L648,Info!$B$4:$B$266,1,FALSE)),"",VLOOKUP($L648,Info!$B$4:$L$266,9,FALSE)))</f>
        <v/>
      </c>
      <c r="AA648" s="96" t="str">
        <f>IF($L648="None","",IF(ISERROR(VLOOKUP($L648,Info!$B$4:$B$266,1,FALSE)),"",VLOOKUP($L648,Info!$B$4:$L$266,8,FALSE)))</f>
        <v/>
      </c>
      <c r="AB648" s="96" t="str">
        <f>IF($L648="None","",IF(ISERROR(VLOOKUP($L648,Info!$B$4:$B$266,1,FALSE)),"",VLOOKUP($L648,Info!$B$4:$L$266,10,FALSE)))</f>
        <v/>
      </c>
      <c r="AC648" s="1" t="str">
        <f>IF(W648="SO Cable","Black,White",IF(O648="","",IF(P648="","",IF($J$12&lt;&gt;"ABC",IF(P648&lt;="250",VLOOKUP(O648,Info!$AZ$4:$BB$22,3,FALSE),VLOOKUP(O648,Info!$AZ$23:$BB$39,3,FALSE)),IF(P648&lt;="250",VLOOKUP(O648,Info!$AO$4:$AQ$22,3,FALSE),VLOOKUP(O648,Info!$AO$23:$AP$39,3,FALSE))))))</f>
        <v/>
      </c>
      <c r="AD648" s="1"/>
      <c r="AE648" s="1" t="str">
        <f>IF($L648="None","",IF(ISERROR(VLOOKUP($L648,Info!$B$4:$B$266,1,FALSE)),"",VLOOKUP($L648,Info!$B$4:$L$266,4,FALSE)))</f>
        <v/>
      </c>
      <c r="AF648" s="1" t="str">
        <f>IF($L648="None","",IF(ISERROR(VLOOKUP($L648,Info!$B$4:$B$266,1,FALSE)),"",VLOOKUP($L648,Info!$B$4:$L$266,6,FALSE)))</f>
        <v/>
      </c>
      <c r="AG648" s="1"/>
      <c r="AH648" s="33" t="str" cm="1">
        <f t="array" ref="AH648">IF(AND(L648&lt;&gt;"",O648&lt;&gt;"",R648:S648&lt;&gt;"",W648:X648&lt;&gt;"",Z648:AA648&lt;&gt;"",AC648&lt;&gt;""),"Good","Bad")</f>
        <v>Bad</v>
      </c>
      <c r="AL648" t="str" cm="1">
        <f t="array" ref="AL648">IF(R648&gt;0,_xlfn.IFS(COUNTIF($L$20:L648,"&lt;&gt;")&lt;101,1,COUNTIF($L$20:L648,"&lt;&gt;")&lt;201,2,COUNTIF($L$20:L648,"&lt;&gt;")&lt;301,3,COUNTIF($L$20:L648,"&lt;&gt;")&lt;401,4,COUNTIF($L$20:L648,"&lt;&gt;")&lt;501,5,COUNTIF($L$20:L648,"&lt;&gt;")&lt;601,6,COUNTIF($L$20:L648,"&lt;&gt;")&lt;701,7,COUNTIF($L$20:L648,"&lt;&gt;")&lt;801,8,COUNTIF($L$20:L648,"&lt;&gt;")&lt;901,9,COUNTIF($L$20:L648,"&lt;&gt;")&lt;1001,10,COUNTIF($L$20:L648,"&lt;&gt;")&lt;1101,11,COUNTIF($L$20:L648,"&lt;&gt;")&lt;1201,12,COUNTIF($L$20:L648,"&lt;&gt;")&lt;1301,13,COUNTIF($L$20:L648,"&lt;&gt;")&lt;1401,14,COUNTIF($L$20:L648,"&lt;&gt;")&lt;1501,15,COUNTIF($L$20:L648,"&lt;&gt;")&lt;1601,16,COUNTIF($L$20:L648,"&lt;&gt;")&lt;1701,17,COUNTIF($L$20:L648,"&lt;&gt;")&lt;1801,18,COUNTIF($L$20:L648,"&lt;&gt;")&lt;1901,19,COUNTIF($L$20:L648,"&lt;&gt;")&lt;2001,20,COUNTIF($L$20:L648,"&lt;&gt;")&lt;2101,21,COUNTIF($L$20:L648,"&lt;&gt;")&lt;2201,22,COUNTIF($L$20:L648,"&lt;&gt;")&lt;2301,23,COUNTIF($L$20:L648,"&lt;&gt;")&lt;2401,24,COUNTIF($L$20:L648,"&lt;&gt;")&lt;2501,25,COUNTIF($L$20:L648,"&lt;&gt;")&lt;2601,26,COUNTIF($L$20:L648,"&lt;&gt;")&lt;2701,27,COUNTIF($L$20:L648,"&lt;&gt;")&lt;2801,28,COUNTIF($L$20:L648,"&lt;&gt;")&lt;2901,29,COUNTIF($L$20:L648,"&lt;&gt;")&lt;3001,30),"")</f>
        <v/>
      </c>
      <c r="AM648" t="str">
        <f t="shared" si="45"/>
        <v/>
      </c>
      <c r="AN648" t="str">
        <f t="shared" si="49"/>
        <v/>
      </c>
      <c r="AP648" t="str">
        <f t="shared" si="48"/>
        <v/>
      </c>
      <c r="AQ648" t="str">
        <f>IF(AO648="","",COUNTIFS(AM648:$AM$3019,AO648))</f>
        <v/>
      </c>
    </row>
    <row r="649" spans="1:43" x14ac:dyDescent="0.25">
      <c r="A649" s="6" t="str">
        <f>IF(COUNT($A$20:A648)&lt;&gt;$B$4,IF(A648="","",A648+1),"")</f>
        <v/>
      </c>
      <c r="B649" s="3"/>
      <c r="C649" s="3"/>
      <c r="D649" s="122"/>
      <c r="E649" s="3"/>
      <c r="F649" s="3"/>
      <c r="G649" s="3"/>
      <c r="H649" s="3"/>
      <c r="I649" s="120"/>
      <c r="J649" s="3"/>
      <c r="K649" s="95" t="str" cm="1">
        <f t="array" ref="K649">IF(OR($J$14 = "A",$J$14 = "B",$J$14 = "C"),IF(I649="","",IF(LEN(I649)&gt;2,_xlfn.IFS(ISNUMBER(SEARCH("_",I649)),I649,ISNUMBER(SEARCH(", ",I649)),SUBSTITUTE(I649,", ","_"),ISNUMBER(SEARCH("/ ",I649)),SUBSTITUTE(I649,"/ ","_"),ISNUMBER(SEARCH(",",I649)),SUBSTITUTE(I649,",","_"),ISNUMBER(SEARCH("/",I649)),SUBSTITUTE(I649,"/","_"),ISNUMBER(SEARCH("",I649)),I649),I649)),IF(OR($J$14 = "J",$J$14 = "K"),"",IF(D649="","",IF(LEN(D649)&gt;2,_xlfn.IFS(ISNUMBER(SEARCH("_",D649)),D649,ISNUMBER(SEARCH(", ",D649)),SUBSTITUTE(D649,", ","_"),ISNUMBER(SEARCH("/ ",D649)),SUBSTITUTE(D649,"/ ","_"),ISNUMBER(SEARCH(",",D649)),SUBSTITUTE(D649,",","_"),ISNUMBER(SEARCH("/",D649)),SUBSTITUTE(D649,"/","_"),ISNUMBER(SEARCH("",D649)),D649),D649))))</f>
        <v/>
      </c>
      <c r="L649" s="1"/>
      <c r="M649" s="1" t="str">
        <f t="shared" si="46"/>
        <v/>
      </c>
      <c r="N649" s="94" t="str">
        <f>IF($L649="None","",IF(ISERROR(VLOOKUP($L649,Info!$B$4:$B$266,1,FALSE)),"",VLOOKUP($L649,Info!$B$4:$L$266,5,FALSE)))</f>
        <v/>
      </c>
      <c r="O649" s="94" t="str">
        <f>IF(K649="","",IF(AND($J$12&lt;&gt;"ABC",N649="3"),"BAC",IF(N649="3","ABC",IF($J$12&lt;&gt;"ABC",IF($J$10="Standard",VLOOKUP(K649,Info!$BE$4:$BF$481,2,FALSE),VLOOKUP(K649,Info!$BI$4:$BJ$482,2,FALSE)),IF($J$10="Standard",VLOOKUP(K649,Info!$AG$4:$AH$2994,2,FALSE),VLOOKUP(K649,Info!$AK$4:$AL$2997,2,FALSE))))))</f>
        <v/>
      </c>
      <c r="P649" s="94" t="str">
        <f>IF($L649="None","",IF(ISERROR(VLOOKUP($L649,Info!$B$4:$B$266,1,FALSE)),"",VLOOKUP($L649,Info!$B$4:$L$266,3,FALSE)))</f>
        <v/>
      </c>
      <c r="Q649" s="96" t="str">
        <f>IF($L649="None","",IF(ISERROR(VLOOKUP($L649,Info!$B$4:$B$266,1,FALSE)),"",VLOOKUP($L649,Info!$B$4:$L$266,4,FALSE)))</f>
        <v/>
      </c>
      <c r="R649" s="1"/>
      <c r="S649" s="6" t="str">
        <f t="shared" si="47"/>
        <v/>
      </c>
      <c r="T649" s="6" t="str">
        <f>IF($L649="None","",IF(ISERROR(VLOOKUP($L649,Info!$B$4:$B$266,1,FALSE)),"",VLOOKUP($L649,Info!$B$4:$L$266,11,FALSE)))</f>
        <v/>
      </c>
      <c r="U649" s="1"/>
      <c r="V649" s="1"/>
      <c r="W649" s="1"/>
      <c r="X649" s="1" t="str">
        <f>IF($L649="None","",IF(ISERROR(VLOOKUP($L649,Info!$B$4:$B$266,1,FALSE)),"",IF(OR(W649="Metallic Liquid Tight",W649="Non-Metallic Liquid Tight",W649="LSZH",W649="Greenfield"),VLOOKUP($L649,Info!$B$4:$L$266,7,FALSE),"N/A")))</f>
        <v/>
      </c>
      <c r="Y649" s="1"/>
      <c r="Z649" s="96" t="str">
        <f>IF($L649="None","",IF(ISERROR(VLOOKUP($L649,Info!$B$4:$B$266,1,FALSE)),"",VLOOKUP($L649,Info!$B$4:$L$266,9,FALSE)))</f>
        <v/>
      </c>
      <c r="AA649" s="96" t="str">
        <f>IF($L649="None","",IF(ISERROR(VLOOKUP($L649,Info!$B$4:$B$266,1,FALSE)),"",VLOOKUP($L649,Info!$B$4:$L$266,8,FALSE)))</f>
        <v/>
      </c>
      <c r="AB649" s="96" t="str">
        <f>IF($L649="None","",IF(ISERROR(VLOOKUP($L649,Info!$B$4:$B$266,1,FALSE)),"",VLOOKUP($L649,Info!$B$4:$L$266,10,FALSE)))</f>
        <v/>
      </c>
      <c r="AC649" s="1" t="str">
        <f>IF(W649="SO Cable","Black,White",IF(O649="","",IF(P649="","",IF($J$12&lt;&gt;"ABC",IF(P649&lt;="250",VLOOKUP(O649,Info!$AZ$4:$BB$22,3,FALSE),VLOOKUP(O649,Info!$AZ$23:$BB$39,3,FALSE)),IF(P649&lt;="250",VLOOKUP(O649,Info!$AO$4:$AQ$22,3,FALSE),VLOOKUP(O649,Info!$AO$23:$AP$39,3,FALSE))))))</f>
        <v/>
      </c>
      <c r="AD649" s="1"/>
      <c r="AE649" s="1" t="str">
        <f>IF($L649="None","",IF(ISERROR(VLOOKUP($L649,Info!$B$4:$B$266,1,FALSE)),"",VLOOKUP($L649,Info!$B$4:$L$266,4,FALSE)))</f>
        <v/>
      </c>
      <c r="AF649" s="1" t="str">
        <f>IF($L649="None","",IF(ISERROR(VLOOKUP($L649,Info!$B$4:$B$266,1,FALSE)),"",VLOOKUP($L649,Info!$B$4:$L$266,6,FALSE)))</f>
        <v/>
      </c>
      <c r="AG649" s="1"/>
      <c r="AH649" s="33" t="str" cm="1">
        <f t="array" ref="AH649">IF(AND(L649&lt;&gt;"",O649&lt;&gt;"",R649:S649&lt;&gt;"",W649:X649&lt;&gt;"",Z649:AA649&lt;&gt;"",AC649&lt;&gt;""),"Good","Bad")</f>
        <v>Bad</v>
      </c>
      <c r="AL649" t="str" cm="1">
        <f t="array" ref="AL649">IF(R649&gt;0,_xlfn.IFS(COUNTIF($L$20:L649,"&lt;&gt;")&lt;101,1,COUNTIF($L$20:L649,"&lt;&gt;")&lt;201,2,COUNTIF($L$20:L649,"&lt;&gt;")&lt;301,3,COUNTIF($L$20:L649,"&lt;&gt;")&lt;401,4,COUNTIF($L$20:L649,"&lt;&gt;")&lt;501,5,COUNTIF($L$20:L649,"&lt;&gt;")&lt;601,6,COUNTIF($L$20:L649,"&lt;&gt;")&lt;701,7,COUNTIF($L$20:L649,"&lt;&gt;")&lt;801,8,COUNTIF($L$20:L649,"&lt;&gt;")&lt;901,9,COUNTIF($L$20:L649,"&lt;&gt;")&lt;1001,10,COUNTIF($L$20:L649,"&lt;&gt;")&lt;1101,11,COUNTIF($L$20:L649,"&lt;&gt;")&lt;1201,12,COUNTIF($L$20:L649,"&lt;&gt;")&lt;1301,13,COUNTIF($L$20:L649,"&lt;&gt;")&lt;1401,14,COUNTIF($L$20:L649,"&lt;&gt;")&lt;1501,15,COUNTIF($L$20:L649,"&lt;&gt;")&lt;1601,16,COUNTIF($L$20:L649,"&lt;&gt;")&lt;1701,17,COUNTIF($L$20:L649,"&lt;&gt;")&lt;1801,18,COUNTIF($L$20:L649,"&lt;&gt;")&lt;1901,19,COUNTIF($L$20:L649,"&lt;&gt;")&lt;2001,20,COUNTIF($L$20:L649,"&lt;&gt;")&lt;2101,21,COUNTIF($L$20:L649,"&lt;&gt;")&lt;2201,22,COUNTIF($L$20:L649,"&lt;&gt;")&lt;2301,23,COUNTIF($L$20:L649,"&lt;&gt;")&lt;2401,24,COUNTIF($L$20:L649,"&lt;&gt;")&lt;2501,25,COUNTIF($L$20:L649,"&lt;&gt;")&lt;2601,26,COUNTIF($L$20:L649,"&lt;&gt;")&lt;2701,27,COUNTIF($L$20:L649,"&lt;&gt;")&lt;2801,28,COUNTIF($L$20:L649,"&lt;&gt;")&lt;2901,29,COUNTIF($L$20:L649,"&lt;&gt;")&lt;3001,30),"")</f>
        <v/>
      </c>
      <c r="AM649" t="str">
        <f t="shared" si="45"/>
        <v/>
      </c>
      <c r="AN649" t="str">
        <f t="shared" si="49"/>
        <v/>
      </c>
      <c r="AP649" t="str">
        <f t="shared" si="48"/>
        <v/>
      </c>
      <c r="AQ649" t="str">
        <f>IF(AO649="","",COUNTIFS(AM649:$AM$3019,AO649))</f>
        <v/>
      </c>
    </row>
    <row r="650" spans="1:43" x14ac:dyDescent="0.25">
      <c r="A650" s="6" t="str">
        <f>IF(COUNT($A$20:A649)&lt;&gt;$B$4,IF(A649="","",A649+1),"")</f>
        <v/>
      </c>
      <c r="B650" s="3"/>
      <c r="C650" s="3"/>
      <c r="D650" s="122"/>
      <c r="E650" s="3"/>
      <c r="F650" s="3"/>
      <c r="G650" s="3"/>
      <c r="H650" s="3"/>
      <c r="I650" s="120"/>
      <c r="J650" s="3"/>
      <c r="K650" s="95" t="str" cm="1">
        <f t="array" ref="K650">IF(OR($J$14 = "A",$J$14 = "B",$J$14 = "C"),IF(I650="","",IF(LEN(I650)&gt;2,_xlfn.IFS(ISNUMBER(SEARCH("_",I650)),I650,ISNUMBER(SEARCH(", ",I650)),SUBSTITUTE(I650,", ","_"),ISNUMBER(SEARCH("/ ",I650)),SUBSTITUTE(I650,"/ ","_"),ISNUMBER(SEARCH(",",I650)),SUBSTITUTE(I650,",","_"),ISNUMBER(SEARCH("/",I650)),SUBSTITUTE(I650,"/","_"),ISNUMBER(SEARCH("",I650)),I650),I650)),IF(OR($J$14 = "J",$J$14 = "K"),"",IF(D650="","",IF(LEN(D650)&gt;2,_xlfn.IFS(ISNUMBER(SEARCH("_",D650)),D650,ISNUMBER(SEARCH(", ",D650)),SUBSTITUTE(D650,", ","_"),ISNUMBER(SEARCH("/ ",D650)),SUBSTITUTE(D650,"/ ","_"),ISNUMBER(SEARCH(",",D650)),SUBSTITUTE(D650,",","_"),ISNUMBER(SEARCH("/",D650)),SUBSTITUTE(D650,"/","_"),ISNUMBER(SEARCH("",D650)),D650),D650))))</f>
        <v/>
      </c>
      <c r="L650" s="1"/>
      <c r="M650" s="1" t="str">
        <f t="shared" si="46"/>
        <v/>
      </c>
      <c r="N650" s="94" t="str">
        <f>IF($L650="None","",IF(ISERROR(VLOOKUP($L650,Info!$B$4:$B$266,1,FALSE)),"",VLOOKUP($L650,Info!$B$4:$L$266,5,FALSE)))</f>
        <v/>
      </c>
      <c r="O650" s="94" t="str">
        <f>IF(K650="","",IF(AND($J$12&lt;&gt;"ABC",N650="3"),"BAC",IF(N650="3","ABC",IF($J$12&lt;&gt;"ABC",IF($J$10="Standard",VLOOKUP(K650,Info!$BE$4:$BF$481,2,FALSE),VLOOKUP(K650,Info!$BI$4:$BJ$482,2,FALSE)),IF($J$10="Standard",VLOOKUP(K650,Info!$AG$4:$AH$2994,2,FALSE),VLOOKUP(K650,Info!$AK$4:$AL$2997,2,FALSE))))))</f>
        <v/>
      </c>
      <c r="P650" s="94" t="str">
        <f>IF($L650="None","",IF(ISERROR(VLOOKUP($L650,Info!$B$4:$B$266,1,FALSE)),"",VLOOKUP($L650,Info!$B$4:$L$266,3,FALSE)))</f>
        <v/>
      </c>
      <c r="Q650" s="96" t="str">
        <f>IF($L650="None","",IF(ISERROR(VLOOKUP($L650,Info!$B$4:$B$266,1,FALSE)),"",VLOOKUP($L650,Info!$B$4:$L$266,4,FALSE)))</f>
        <v/>
      </c>
      <c r="R650" s="1"/>
      <c r="S650" s="6" t="str">
        <f t="shared" si="47"/>
        <v/>
      </c>
      <c r="T650" s="6" t="str">
        <f>IF($L650="None","",IF(ISERROR(VLOOKUP($L650,Info!$B$4:$B$266,1,FALSE)),"",VLOOKUP($L650,Info!$B$4:$L$266,11,FALSE)))</f>
        <v/>
      </c>
      <c r="U650" s="1"/>
      <c r="V650" s="1"/>
      <c r="W650" s="1"/>
      <c r="X650" s="1" t="str">
        <f>IF($L650="None","",IF(ISERROR(VLOOKUP($L650,Info!$B$4:$B$266,1,FALSE)),"",IF(OR(W650="Metallic Liquid Tight",W650="Non-Metallic Liquid Tight",W650="LSZH",W650="Greenfield"),VLOOKUP($L650,Info!$B$4:$L$266,7,FALSE),"N/A")))</f>
        <v/>
      </c>
      <c r="Y650" s="1"/>
      <c r="Z650" s="96" t="str">
        <f>IF($L650="None","",IF(ISERROR(VLOOKUP($L650,Info!$B$4:$B$266,1,FALSE)),"",VLOOKUP($L650,Info!$B$4:$L$266,9,FALSE)))</f>
        <v/>
      </c>
      <c r="AA650" s="96" t="str">
        <f>IF($L650="None","",IF(ISERROR(VLOOKUP($L650,Info!$B$4:$B$266,1,FALSE)),"",VLOOKUP($L650,Info!$B$4:$L$266,8,FALSE)))</f>
        <v/>
      </c>
      <c r="AB650" s="96" t="str">
        <f>IF($L650="None","",IF(ISERROR(VLOOKUP($L650,Info!$B$4:$B$266,1,FALSE)),"",VLOOKUP($L650,Info!$B$4:$L$266,10,FALSE)))</f>
        <v/>
      </c>
      <c r="AC650" s="1" t="str">
        <f>IF(W650="SO Cable","Black,White",IF(O650="","",IF(P650="","",IF($J$12&lt;&gt;"ABC",IF(P650&lt;="250",VLOOKUP(O650,Info!$AZ$4:$BB$22,3,FALSE),VLOOKUP(O650,Info!$AZ$23:$BB$39,3,FALSE)),IF(P650&lt;="250",VLOOKUP(O650,Info!$AO$4:$AQ$22,3,FALSE),VLOOKUP(O650,Info!$AO$23:$AP$39,3,FALSE))))))</f>
        <v/>
      </c>
      <c r="AD650" s="1"/>
      <c r="AE650" s="1" t="str">
        <f>IF($L650="None","",IF(ISERROR(VLOOKUP($L650,Info!$B$4:$B$266,1,FALSE)),"",VLOOKUP($L650,Info!$B$4:$L$266,4,FALSE)))</f>
        <v/>
      </c>
      <c r="AF650" s="1" t="str">
        <f>IF($L650="None","",IF(ISERROR(VLOOKUP($L650,Info!$B$4:$B$266,1,FALSE)),"",VLOOKUP($L650,Info!$B$4:$L$266,6,FALSE)))</f>
        <v/>
      </c>
      <c r="AG650" s="1"/>
      <c r="AH650" s="33" t="str" cm="1">
        <f t="array" ref="AH650">IF(AND(L650&lt;&gt;"",O650&lt;&gt;"",R650:S650&lt;&gt;"",W650:X650&lt;&gt;"",Z650:AA650&lt;&gt;"",AC650&lt;&gt;""),"Good","Bad")</f>
        <v>Bad</v>
      </c>
      <c r="AL650" t="str" cm="1">
        <f t="array" ref="AL650">IF(R650&gt;0,_xlfn.IFS(COUNTIF($L$20:L650,"&lt;&gt;")&lt;101,1,COUNTIF($L$20:L650,"&lt;&gt;")&lt;201,2,COUNTIF($L$20:L650,"&lt;&gt;")&lt;301,3,COUNTIF($L$20:L650,"&lt;&gt;")&lt;401,4,COUNTIF($L$20:L650,"&lt;&gt;")&lt;501,5,COUNTIF($L$20:L650,"&lt;&gt;")&lt;601,6,COUNTIF($L$20:L650,"&lt;&gt;")&lt;701,7,COUNTIF($L$20:L650,"&lt;&gt;")&lt;801,8,COUNTIF($L$20:L650,"&lt;&gt;")&lt;901,9,COUNTIF($L$20:L650,"&lt;&gt;")&lt;1001,10,COUNTIF($L$20:L650,"&lt;&gt;")&lt;1101,11,COUNTIF($L$20:L650,"&lt;&gt;")&lt;1201,12,COUNTIF($L$20:L650,"&lt;&gt;")&lt;1301,13,COUNTIF($L$20:L650,"&lt;&gt;")&lt;1401,14,COUNTIF($L$20:L650,"&lt;&gt;")&lt;1501,15,COUNTIF($L$20:L650,"&lt;&gt;")&lt;1601,16,COUNTIF($L$20:L650,"&lt;&gt;")&lt;1701,17,COUNTIF($L$20:L650,"&lt;&gt;")&lt;1801,18,COUNTIF($L$20:L650,"&lt;&gt;")&lt;1901,19,COUNTIF($L$20:L650,"&lt;&gt;")&lt;2001,20,COUNTIF($L$20:L650,"&lt;&gt;")&lt;2101,21,COUNTIF($L$20:L650,"&lt;&gt;")&lt;2201,22,COUNTIF($L$20:L650,"&lt;&gt;")&lt;2301,23,COUNTIF($L$20:L650,"&lt;&gt;")&lt;2401,24,COUNTIF($L$20:L650,"&lt;&gt;")&lt;2501,25,COUNTIF($L$20:L650,"&lt;&gt;")&lt;2601,26,COUNTIF($L$20:L650,"&lt;&gt;")&lt;2701,27,COUNTIF($L$20:L650,"&lt;&gt;")&lt;2801,28,COUNTIF($L$20:L650,"&lt;&gt;")&lt;2901,29,COUNTIF($L$20:L650,"&lt;&gt;")&lt;3001,30),"")</f>
        <v/>
      </c>
      <c r="AM650" t="str">
        <f t="shared" si="45"/>
        <v/>
      </c>
      <c r="AN650" t="str">
        <f t="shared" si="49"/>
        <v/>
      </c>
      <c r="AP650" t="str">
        <f t="shared" si="48"/>
        <v/>
      </c>
      <c r="AQ650" t="str">
        <f>IF(AO650="","",COUNTIFS(AM650:$AM$3019,AO650))</f>
        <v/>
      </c>
    </row>
    <row r="651" spans="1:43" x14ac:dyDescent="0.25">
      <c r="A651" s="6" t="str">
        <f>IF(COUNT($A$20:A650)&lt;&gt;$B$4,IF(A650="","",A650+1),"")</f>
        <v/>
      </c>
      <c r="B651" s="3"/>
      <c r="C651" s="3"/>
      <c r="D651" s="122"/>
      <c r="E651" s="3"/>
      <c r="F651" s="3"/>
      <c r="G651" s="3"/>
      <c r="H651" s="3"/>
      <c r="I651" s="120"/>
      <c r="J651" s="3"/>
      <c r="K651" s="95" t="str" cm="1">
        <f t="array" ref="K651">IF(OR($J$14 = "A",$J$14 = "B",$J$14 = "C"),IF(I651="","",IF(LEN(I651)&gt;2,_xlfn.IFS(ISNUMBER(SEARCH("_",I651)),I651,ISNUMBER(SEARCH(", ",I651)),SUBSTITUTE(I651,", ","_"),ISNUMBER(SEARCH("/ ",I651)),SUBSTITUTE(I651,"/ ","_"),ISNUMBER(SEARCH(",",I651)),SUBSTITUTE(I651,",","_"),ISNUMBER(SEARCH("/",I651)),SUBSTITUTE(I651,"/","_"),ISNUMBER(SEARCH("",I651)),I651),I651)),IF(OR($J$14 = "J",$J$14 = "K"),"",IF(D651="","",IF(LEN(D651)&gt;2,_xlfn.IFS(ISNUMBER(SEARCH("_",D651)),D651,ISNUMBER(SEARCH(", ",D651)),SUBSTITUTE(D651,", ","_"),ISNUMBER(SEARCH("/ ",D651)),SUBSTITUTE(D651,"/ ","_"),ISNUMBER(SEARCH(",",D651)),SUBSTITUTE(D651,",","_"),ISNUMBER(SEARCH("/",D651)),SUBSTITUTE(D651,"/","_"),ISNUMBER(SEARCH("",D651)),D651),D651))))</f>
        <v/>
      </c>
      <c r="L651" s="1"/>
      <c r="M651" s="1" t="str">
        <f t="shared" si="46"/>
        <v/>
      </c>
      <c r="N651" s="94" t="str">
        <f>IF($L651="None","",IF(ISERROR(VLOOKUP($L651,Info!$B$4:$B$266,1,FALSE)),"",VLOOKUP($L651,Info!$B$4:$L$266,5,FALSE)))</f>
        <v/>
      </c>
      <c r="O651" s="94" t="str">
        <f>IF(K651="","",IF(AND($J$12&lt;&gt;"ABC",N651="3"),"BAC",IF(N651="3","ABC",IF($J$12&lt;&gt;"ABC",IF($J$10="Standard",VLOOKUP(K651,Info!$BE$4:$BF$481,2,FALSE),VLOOKUP(K651,Info!$BI$4:$BJ$482,2,FALSE)),IF($J$10="Standard",VLOOKUP(K651,Info!$AG$4:$AH$2994,2,FALSE),VLOOKUP(K651,Info!$AK$4:$AL$2997,2,FALSE))))))</f>
        <v/>
      </c>
      <c r="P651" s="94" t="str">
        <f>IF($L651="None","",IF(ISERROR(VLOOKUP($L651,Info!$B$4:$B$266,1,FALSE)),"",VLOOKUP($L651,Info!$B$4:$L$266,3,FALSE)))</f>
        <v/>
      </c>
      <c r="Q651" s="96" t="str">
        <f>IF($L651="None","",IF(ISERROR(VLOOKUP($L651,Info!$B$4:$B$266,1,FALSE)),"",VLOOKUP($L651,Info!$B$4:$L$266,4,FALSE)))</f>
        <v/>
      </c>
      <c r="R651" s="1"/>
      <c r="S651" s="6" t="str">
        <f t="shared" si="47"/>
        <v/>
      </c>
      <c r="T651" s="6" t="str">
        <f>IF($L651="None","",IF(ISERROR(VLOOKUP($L651,Info!$B$4:$B$266,1,FALSE)),"",VLOOKUP($L651,Info!$B$4:$L$266,11,FALSE)))</f>
        <v/>
      </c>
      <c r="U651" s="1"/>
      <c r="V651" s="1"/>
      <c r="W651" s="1"/>
      <c r="X651" s="1" t="str">
        <f>IF($L651="None","",IF(ISERROR(VLOOKUP($L651,Info!$B$4:$B$266,1,FALSE)),"",IF(OR(W651="Metallic Liquid Tight",W651="Non-Metallic Liquid Tight",W651="LSZH",W651="Greenfield"),VLOOKUP($L651,Info!$B$4:$L$266,7,FALSE),"N/A")))</f>
        <v/>
      </c>
      <c r="Y651" s="1"/>
      <c r="Z651" s="96" t="str">
        <f>IF($L651="None","",IF(ISERROR(VLOOKUP($L651,Info!$B$4:$B$266,1,FALSE)),"",VLOOKUP($L651,Info!$B$4:$L$266,9,FALSE)))</f>
        <v/>
      </c>
      <c r="AA651" s="96" t="str">
        <f>IF($L651="None","",IF(ISERROR(VLOOKUP($L651,Info!$B$4:$B$266,1,FALSE)),"",VLOOKUP($L651,Info!$B$4:$L$266,8,FALSE)))</f>
        <v/>
      </c>
      <c r="AB651" s="96" t="str">
        <f>IF($L651="None","",IF(ISERROR(VLOOKUP($L651,Info!$B$4:$B$266,1,FALSE)),"",VLOOKUP($L651,Info!$B$4:$L$266,10,FALSE)))</f>
        <v/>
      </c>
      <c r="AC651" s="1" t="str">
        <f>IF(W651="SO Cable","Black,White",IF(O651="","",IF(P651="","",IF($J$12&lt;&gt;"ABC",IF(P651&lt;="250",VLOOKUP(O651,Info!$AZ$4:$BB$22,3,FALSE),VLOOKUP(O651,Info!$AZ$23:$BB$39,3,FALSE)),IF(P651&lt;="250",VLOOKUP(O651,Info!$AO$4:$AQ$22,3,FALSE),VLOOKUP(O651,Info!$AO$23:$AP$39,3,FALSE))))))</f>
        <v/>
      </c>
      <c r="AD651" s="1"/>
      <c r="AE651" s="1" t="str">
        <f>IF($L651="None","",IF(ISERROR(VLOOKUP($L651,Info!$B$4:$B$266,1,FALSE)),"",VLOOKUP($L651,Info!$B$4:$L$266,4,FALSE)))</f>
        <v/>
      </c>
      <c r="AF651" s="1" t="str">
        <f>IF($L651="None","",IF(ISERROR(VLOOKUP($L651,Info!$B$4:$B$266,1,FALSE)),"",VLOOKUP($L651,Info!$B$4:$L$266,6,FALSE)))</f>
        <v/>
      </c>
      <c r="AG651" s="1"/>
      <c r="AH651" s="33" t="str" cm="1">
        <f t="array" ref="AH651">IF(AND(L651&lt;&gt;"",O651&lt;&gt;"",R651:S651&lt;&gt;"",W651:X651&lt;&gt;"",Z651:AA651&lt;&gt;"",AC651&lt;&gt;""),"Good","Bad")</f>
        <v>Bad</v>
      </c>
      <c r="AL651" t="str" cm="1">
        <f t="array" ref="AL651">IF(R651&gt;0,_xlfn.IFS(COUNTIF($L$20:L651,"&lt;&gt;")&lt;101,1,COUNTIF($L$20:L651,"&lt;&gt;")&lt;201,2,COUNTIF($L$20:L651,"&lt;&gt;")&lt;301,3,COUNTIF($L$20:L651,"&lt;&gt;")&lt;401,4,COUNTIF($L$20:L651,"&lt;&gt;")&lt;501,5,COUNTIF($L$20:L651,"&lt;&gt;")&lt;601,6,COUNTIF($L$20:L651,"&lt;&gt;")&lt;701,7,COUNTIF($L$20:L651,"&lt;&gt;")&lt;801,8,COUNTIF($L$20:L651,"&lt;&gt;")&lt;901,9,COUNTIF($L$20:L651,"&lt;&gt;")&lt;1001,10,COUNTIF($L$20:L651,"&lt;&gt;")&lt;1101,11,COUNTIF($L$20:L651,"&lt;&gt;")&lt;1201,12,COUNTIF($L$20:L651,"&lt;&gt;")&lt;1301,13,COUNTIF($L$20:L651,"&lt;&gt;")&lt;1401,14,COUNTIF($L$20:L651,"&lt;&gt;")&lt;1501,15,COUNTIF($L$20:L651,"&lt;&gt;")&lt;1601,16,COUNTIF($L$20:L651,"&lt;&gt;")&lt;1701,17,COUNTIF($L$20:L651,"&lt;&gt;")&lt;1801,18,COUNTIF($L$20:L651,"&lt;&gt;")&lt;1901,19,COUNTIF($L$20:L651,"&lt;&gt;")&lt;2001,20,COUNTIF($L$20:L651,"&lt;&gt;")&lt;2101,21,COUNTIF($L$20:L651,"&lt;&gt;")&lt;2201,22,COUNTIF($L$20:L651,"&lt;&gt;")&lt;2301,23,COUNTIF($L$20:L651,"&lt;&gt;")&lt;2401,24,COUNTIF($L$20:L651,"&lt;&gt;")&lt;2501,25,COUNTIF($L$20:L651,"&lt;&gt;")&lt;2601,26,COUNTIF($L$20:L651,"&lt;&gt;")&lt;2701,27,COUNTIF($L$20:L651,"&lt;&gt;")&lt;2801,28,COUNTIF($L$20:L651,"&lt;&gt;")&lt;2901,29,COUNTIF($L$20:L651,"&lt;&gt;")&lt;3001,30),"")</f>
        <v/>
      </c>
      <c r="AM651" t="str">
        <f t="shared" si="45"/>
        <v/>
      </c>
      <c r="AN651" t="str">
        <f t="shared" si="49"/>
        <v/>
      </c>
      <c r="AP651" t="str">
        <f t="shared" si="48"/>
        <v/>
      </c>
      <c r="AQ651" t="str">
        <f>IF(AO651="","",COUNTIFS(AM651:$AM$3019,AO651))</f>
        <v/>
      </c>
    </row>
    <row r="652" spans="1:43" x14ac:dyDescent="0.25">
      <c r="A652" s="6" t="str">
        <f>IF(COUNT($A$20:A651)&lt;&gt;$B$4,IF(A651="","",A651+1),"")</f>
        <v/>
      </c>
      <c r="B652" s="3"/>
      <c r="C652" s="3"/>
      <c r="D652" s="122"/>
      <c r="E652" s="3"/>
      <c r="F652" s="3"/>
      <c r="G652" s="3"/>
      <c r="H652" s="3"/>
      <c r="I652" s="120"/>
      <c r="J652" s="3"/>
      <c r="K652" s="95" t="str" cm="1">
        <f t="array" ref="K652">IF(OR($J$14 = "A",$J$14 = "B",$J$14 = "C"),IF(I652="","",IF(LEN(I652)&gt;2,_xlfn.IFS(ISNUMBER(SEARCH("_",I652)),I652,ISNUMBER(SEARCH(", ",I652)),SUBSTITUTE(I652,", ","_"),ISNUMBER(SEARCH("/ ",I652)),SUBSTITUTE(I652,"/ ","_"),ISNUMBER(SEARCH(",",I652)),SUBSTITUTE(I652,",","_"),ISNUMBER(SEARCH("/",I652)),SUBSTITUTE(I652,"/","_"),ISNUMBER(SEARCH("",I652)),I652),I652)),IF(OR($J$14 = "J",$J$14 = "K"),"",IF(D652="","",IF(LEN(D652)&gt;2,_xlfn.IFS(ISNUMBER(SEARCH("_",D652)),D652,ISNUMBER(SEARCH(", ",D652)),SUBSTITUTE(D652,", ","_"),ISNUMBER(SEARCH("/ ",D652)),SUBSTITUTE(D652,"/ ","_"),ISNUMBER(SEARCH(",",D652)),SUBSTITUTE(D652,",","_"),ISNUMBER(SEARCH("/",D652)),SUBSTITUTE(D652,"/","_"),ISNUMBER(SEARCH("",D652)),D652),D652))))</f>
        <v/>
      </c>
      <c r="L652" s="1"/>
      <c r="M652" s="1" t="str">
        <f t="shared" si="46"/>
        <v/>
      </c>
      <c r="N652" s="94" t="str">
        <f>IF($L652="None","",IF(ISERROR(VLOOKUP($L652,Info!$B$4:$B$266,1,FALSE)),"",VLOOKUP($L652,Info!$B$4:$L$266,5,FALSE)))</f>
        <v/>
      </c>
      <c r="O652" s="94" t="str">
        <f>IF(K652="","",IF(AND($J$12&lt;&gt;"ABC",N652="3"),"BAC",IF(N652="3","ABC",IF($J$12&lt;&gt;"ABC",IF($J$10="Standard",VLOOKUP(K652,Info!$BE$4:$BF$481,2,FALSE),VLOOKUP(K652,Info!$BI$4:$BJ$482,2,FALSE)),IF($J$10="Standard",VLOOKUP(K652,Info!$AG$4:$AH$2994,2,FALSE),VLOOKUP(K652,Info!$AK$4:$AL$2997,2,FALSE))))))</f>
        <v/>
      </c>
      <c r="P652" s="94" t="str">
        <f>IF($L652="None","",IF(ISERROR(VLOOKUP($L652,Info!$B$4:$B$266,1,FALSE)),"",VLOOKUP($L652,Info!$B$4:$L$266,3,FALSE)))</f>
        <v/>
      </c>
      <c r="Q652" s="96" t="str">
        <f>IF($L652="None","",IF(ISERROR(VLOOKUP($L652,Info!$B$4:$B$266,1,FALSE)),"",VLOOKUP($L652,Info!$B$4:$L$266,4,FALSE)))</f>
        <v/>
      </c>
      <c r="R652" s="1"/>
      <c r="S652" s="6" t="str">
        <f t="shared" si="47"/>
        <v/>
      </c>
      <c r="T652" s="6" t="str">
        <f>IF($L652="None","",IF(ISERROR(VLOOKUP($L652,Info!$B$4:$B$266,1,FALSE)),"",VLOOKUP($L652,Info!$B$4:$L$266,11,FALSE)))</f>
        <v/>
      </c>
      <c r="U652" s="1"/>
      <c r="V652" s="1"/>
      <c r="W652" s="1"/>
      <c r="X652" s="1" t="str">
        <f>IF($L652="None","",IF(ISERROR(VLOOKUP($L652,Info!$B$4:$B$266,1,FALSE)),"",IF(OR(W652="Metallic Liquid Tight",W652="Non-Metallic Liquid Tight",W652="LSZH",W652="Greenfield"),VLOOKUP($L652,Info!$B$4:$L$266,7,FALSE),"N/A")))</f>
        <v/>
      </c>
      <c r="Y652" s="1"/>
      <c r="Z652" s="96" t="str">
        <f>IF($L652="None","",IF(ISERROR(VLOOKUP($L652,Info!$B$4:$B$266,1,FALSE)),"",VLOOKUP($L652,Info!$B$4:$L$266,9,FALSE)))</f>
        <v/>
      </c>
      <c r="AA652" s="96" t="str">
        <f>IF($L652="None","",IF(ISERROR(VLOOKUP($L652,Info!$B$4:$B$266,1,FALSE)),"",VLOOKUP($L652,Info!$B$4:$L$266,8,FALSE)))</f>
        <v/>
      </c>
      <c r="AB652" s="96" t="str">
        <f>IF($L652="None","",IF(ISERROR(VLOOKUP($L652,Info!$B$4:$B$266,1,FALSE)),"",VLOOKUP($L652,Info!$B$4:$L$266,10,FALSE)))</f>
        <v/>
      </c>
      <c r="AC652" s="1" t="str">
        <f>IF(W652="SO Cable","Black,White",IF(O652="","",IF(P652="","",IF($J$12&lt;&gt;"ABC",IF(P652&lt;="250",VLOOKUP(O652,Info!$AZ$4:$BB$22,3,FALSE),VLOOKUP(O652,Info!$AZ$23:$BB$39,3,FALSE)),IF(P652&lt;="250",VLOOKUP(O652,Info!$AO$4:$AQ$22,3,FALSE),VLOOKUP(O652,Info!$AO$23:$AP$39,3,FALSE))))))</f>
        <v/>
      </c>
      <c r="AD652" s="1"/>
      <c r="AE652" s="1" t="str">
        <f>IF($L652="None","",IF(ISERROR(VLOOKUP($L652,Info!$B$4:$B$266,1,FALSE)),"",VLOOKUP($L652,Info!$B$4:$L$266,4,FALSE)))</f>
        <v/>
      </c>
      <c r="AF652" s="1" t="str">
        <f>IF($L652="None","",IF(ISERROR(VLOOKUP($L652,Info!$B$4:$B$266,1,FALSE)),"",VLOOKUP($L652,Info!$B$4:$L$266,6,FALSE)))</f>
        <v/>
      </c>
      <c r="AG652" s="1"/>
      <c r="AH652" s="33" t="str" cm="1">
        <f t="array" ref="AH652">IF(AND(L652&lt;&gt;"",O652&lt;&gt;"",R652:S652&lt;&gt;"",W652:X652&lt;&gt;"",Z652:AA652&lt;&gt;"",AC652&lt;&gt;""),"Good","Bad")</f>
        <v>Bad</v>
      </c>
      <c r="AL652" t="str" cm="1">
        <f t="array" ref="AL652">IF(R652&gt;0,_xlfn.IFS(COUNTIF($L$20:L652,"&lt;&gt;")&lt;101,1,COUNTIF($L$20:L652,"&lt;&gt;")&lt;201,2,COUNTIF($L$20:L652,"&lt;&gt;")&lt;301,3,COUNTIF($L$20:L652,"&lt;&gt;")&lt;401,4,COUNTIF($L$20:L652,"&lt;&gt;")&lt;501,5,COUNTIF($L$20:L652,"&lt;&gt;")&lt;601,6,COUNTIF($L$20:L652,"&lt;&gt;")&lt;701,7,COUNTIF($L$20:L652,"&lt;&gt;")&lt;801,8,COUNTIF($L$20:L652,"&lt;&gt;")&lt;901,9,COUNTIF($L$20:L652,"&lt;&gt;")&lt;1001,10,COUNTIF($L$20:L652,"&lt;&gt;")&lt;1101,11,COUNTIF($L$20:L652,"&lt;&gt;")&lt;1201,12,COUNTIF($L$20:L652,"&lt;&gt;")&lt;1301,13,COUNTIF($L$20:L652,"&lt;&gt;")&lt;1401,14,COUNTIF($L$20:L652,"&lt;&gt;")&lt;1501,15,COUNTIF($L$20:L652,"&lt;&gt;")&lt;1601,16,COUNTIF($L$20:L652,"&lt;&gt;")&lt;1701,17,COUNTIF($L$20:L652,"&lt;&gt;")&lt;1801,18,COUNTIF($L$20:L652,"&lt;&gt;")&lt;1901,19,COUNTIF($L$20:L652,"&lt;&gt;")&lt;2001,20,COUNTIF($L$20:L652,"&lt;&gt;")&lt;2101,21,COUNTIF($L$20:L652,"&lt;&gt;")&lt;2201,22,COUNTIF($L$20:L652,"&lt;&gt;")&lt;2301,23,COUNTIF($L$20:L652,"&lt;&gt;")&lt;2401,24,COUNTIF($L$20:L652,"&lt;&gt;")&lt;2501,25,COUNTIF($L$20:L652,"&lt;&gt;")&lt;2601,26,COUNTIF($L$20:L652,"&lt;&gt;")&lt;2701,27,COUNTIF($L$20:L652,"&lt;&gt;")&lt;2801,28,COUNTIF($L$20:L652,"&lt;&gt;")&lt;2901,29,COUNTIF($L$20:L652,"&lt;&gt;")&lt;3001,30),"")</f>
        <v/>
      </c>
      <c r="AM652" t="str">
        <f t="shared" si="45"/>
        <v/>
      </c>
      <c r="AN652" t="str">
        <f t="shared" si="49"/>
        <v/>
      </c>
      <c r="AP652" t="str">
        <f t="shared" si="48"/>
        <v/>
      </c>
      <c r="AQ652" t="str">
        <f>IF(AO652="","",COUNTIFS(AM652:$AM$3019,AO652))</f>
        <v/>
      </c>
    </row>
    <row r="653" spans="1:43" x14ac:dyDescent="0.25">
      <c r="A653" s="6" t="str">
        <f>IF(COUNT($A$20:A652)&lt;&gt;$B$4,IF(A652="","",A652+1),"")</f>
        <v/>
      </c>
      <c r="B653" s="3"/>
      <c r="C653" s="3"/>
      <c r="D653" s="122"/>
      <c r="E653" s="3"/>
      <c r="F653" s="3"/>
      <c r="G653" s="3"/>
      <c r="H653" s="3"/>
      <c r="I653" s="120"/>
      <c r="J653" s="3"/>
      <c r="K653" s="95" t="str" cm="1">
        <f t="array" ref="K653">IF(OR($J$14 = "A",$J$14 = "B",$J$14 = "C"),IF(I653="","",IF(LEN(I653)&gt;2,_xlfn.IFS(ISNUMBER(SEARCH("_",I653)),I653,ISNUMBER(SEARCH(", ",I653)),SUBSTITUTE(I653,", ","_"),ISNUMBER(SEARCH("/ ",I653)),SUBSTITUTE(I653,"/ ","_"),ISNUMBER(SEARCH(",",I653)),SUBSTITUTE(I653,",","_"),ISNUMBER(SEARCH("/",I653)),SUBSTITUTE(I653,"/","_"),ISNUMBER(SEARCH("",I653)),I653),I653)),IF(OR($J$14 = "J",$J$14 = "K"),"",IF(D653="","",IF(LEN(D653)&gt;2,_xlfn.IFS(ISNUMBER(SEARCH("_",D653)),D653,ISNUMBER(SEARCH(", ",D653)),SUBSTITUTE(D653,", ","_"),ISNUMBER(SEARCH("/ ",D653)),SUBSTITUTE(D653,"/ ","_"),ISNUMBER(SEARCH(",",D653)),SUBSTITUTE(D653,",","_"),ISNUMBER(SEARCH("/",D653)),SUBSTITUTE(D653,"/","_"),ISNUMBER(SEARCH("",D653)),D653),D653))))</f>
        <v/>
      </c>
      <c r="L653" s="1"/>
      <c r="M653" s="1" t="str">
        <f t="shared" si="46"/>
        <v/>
      </c>
      <c r="N653" s="94" t="str">
        <f>IF($L653="None","",IF(ISERROR(VLOOKUP($L653,Info!$B$4:$B$266,1,FALSE)),"",VLOOKUP($L653,Info!$B$4:$L$266,5,FALSE)))</f>
        <v/>
      </c>
      <c r="O653" s="94" t="str">
        <f>IF(K653="","",IF(AND($J$12&lt;&gt;"ABC",N653="3"),"BAC",IF(N653="3","ABC",IF($J$12&lt;&gt;"ABC",IF($J$10="Standard",VLOOKUP(K653,Info!$BE$4:$BF$481,2,FALSE),VLOOKUP(K653,Info!$BI$4:$BJ$482,2,FALSE)),IF($J$10="Standard",VLOOKUP(K653,Info!$AG$4:$AH$2994,2,FALSE),VLOOKUP(K653,Info!$AK$4:$AL$2997,2,FALSE))))))</f>
        <v/>
      </c>
      <c r="P653" s="94" t="str">
        <f>IF($L653="None","",IF(ISERROR(VLOOKUP($L653,Info!$B$4:$B$266,1,FALSE)),"",VLOOKUP($L653,Info!$B$4:$L$266,3,FALSE)))</f>
        <v/>
      </c>
      <c r="Q653" s="96" t="str">
        <f>IF($L653="None","",IF(ISERROR(VLOOKUP($L653,Info!$B$4:$B$266,1,FALSE)),"",VLOOKUP($L653,Info!$B$4:$L$266,4,FALSE)))</f>
        <v/>
      </c>
      <c r="R653" s="1"/>
      <c r="S653" s="6" t="str">
        <f t="shared" si="47"/>
        <v/>
      </c>
      <c r="T653" s="6" t="str">
        <f>IF($L653="None","",IF(ISERROR(VLOOKUP($L653,Info!$B$4:$B$266,1,FALSE)),"",VLOOKUP($L653,Info!$B$4:$L$266,11,FALSE)))</f>
        <v/>
      </c>
      <c r="U653" s="1"/>
      <c r="V653" s="1"/>
      <c r="W653" s="1"/>
      <c r="X653" s="1" t="str">
        <f>IF($L653="None","",IF(ISERROR(VLOOKUP($L653,Info!$B$4:$B$266,1,FALSE)),"",IF(OR(W653="Metallic Liquid Tight",W653="Non-Metallic Liquid Tight",W653="LSZH",W653="Greenfield"),VLOOKUP($L653,Info!$B$4:$L$266,7,FALSE),"N/A")))</f>
        <v/>
      </c>
      <c r="Y653" s="1"/>
      <c r="Z653" s="96" t="str">
        <f>IF($L653="None","",IF(ISERROR(VLOOKUP($L653,Info!$B$4:$B$266,1,FALSE)),"",VLOOKUP($L653,Info!$B$4:$L$266,9,FALSE)))</f>
        <v/>
      </c>
      <c r="AA653" s="96" t="str">
        <f>IF($L653="None","",IF(ISERROR(VLOOKUP($L653,Info!$B$4:$B$266,1,FALSE)),"",VLOOKUP($L653,Info!$B$4:$L$266,8,FALSE)))</f>
        <v/>
      </c>
      <c r="AB653" s="96" t="str">
        <f>IF($L653="None","",IF(ISERROR(VLOOKUP($L653,Info!$B$4:$B$266,1,FALSE)),"",VLOOKUP($L653,Info!$B$4:$L$266,10,FALSE)))</f>
        <v/>
      </c>
      <c r="AC653" s="1" t="str">
        <f>IF(W653="SO Cable","Black,White",IF(O653="","",IF(P653="","",IF($J$12&lt;&gt;"ABC",IF(P653&lt;="250",VLOOKUP(O653,Info!$AZ$4:$BB$22,3,FALSE),VLOOKUP(O653,Info!$AZ$23:$BB$39,3,FALSE)),IF(P653&lt;="250",VLOOKUP(O653,Info!$AO$4:$AQ$22,3,FALSE),VLOOKUP(O653,Info!$AO$23:$AP$39,3,FALSE))))))</f>
        <v/>
      </c>
      <c r="AD653" s="1"/>
      <c r="AE653" s="1" t="str">
        <f>IF($L653="None","",IF(ISERROR(VLOOKUP($L653,Info!$B$4:$B$266,1,FALSE)),"",VLOOKUP($L653,Info!$B$4:$L$266,4,FALSE)))</f>
        <v/>
      </c>
      <c r="AF653" s="1" t="str">
        <f>IF($L653="None","",IF(ISERROR(VLOOKUP($L653,Info!$B$4:$B$266,1,FALSE)),"",VLOOKUP($L653,Info!$B$4:$L$266,6,FALSE)))</f>
        <v/>
      </c>
      <c r="AG653" s="1"/>
      <c r="AH653" s="33" t="str" cm="1">
        <f t="array" ref="AH653">IF(AND(L653&lt;&gt;"",O653&lt;&gt;"",R653:S653&lt;&gt;"",W653:X653&lt;&gt;"",Z653:AA653&lt;&gt;"",AC653&lt;&gt;""),"Good","Bad")</f>
        <v>Bad</v>
      </c>
      <c r="AL653" t="str" cm="1">
        <f t="array" ref="AL653">IF(R653&gt;0,_xlfn.IFS(COUNTIF($L$20:L653,"&lt;&gt;")&lt;101,1,COUNTIF($L$20:L653,"&lt;&gt;")&lt;201,2,COUNTIF($L$20:L653,"&lt;&gt;")&lt;301,3,COUNTIF($L$20:L653,"&lt;&gt;")&lt;401,4,COUNTIF($L$20:L653,"&lt;&gt;")&lt;501,5,COUNTIF($L$20:L653,"&lt;&gt;")&lt;601,6,COUNTIF($L$20:L653,"&lt;&gt;")&lt;701,7,COUNTIF($L$20:L653,"&lt;&gt;")&lt;801,8,COUNTIF($L$20:L653,"&lt;&gt;")&lt;901,9,COUNTIF($L$20:L653,"&lt;&gt;")&lt;1001,10,COUNTIF($L$20:L653,"&lt;&gt;")&lt;1101,11,COUNTIF($L$20:L653,"&lt;&gt;")&lt;1201,12,COUNTIF($L$20:L653,"&lt;&gt;")&lt;1301,13,COUNTIF($L$20:L653,"&lt;&gt;")&lt;1401,14,COUNTIF($L$20:L653,"&lt;&gt;")&lt;1501,15,COUNTIF($L$20:L653,"&lt;&gt;")&lt;1601,16,COUNTIF($L$20:L653,"&lt;&gt;")&lt;1701,17,COUNTIF($L$20:L653,"&lt;&gt;")&lt;1801,18,COUNTIF($L$20:L653,"&lt;&gt;")&lt;1901,19,COUNTIF($L$20:L653,"&lt;&gt;")&lt;2001,20,COUNTIF($L$20:L653,"&lt;&gt;")&lt;2101,21,COUNTIF($L$20:L653,"&lt;&gt;")&lt;2201,22,COUNTIF($L$20:L653,"&lt;&gt;")&lt;2301,23,COUNTIF($L$20:L653,"&lt;&gt;")&lt;2401,24,COUNTIF($L$20:L653,"&lt;&gt;")&lt;2501,25,COUNTIF($L$20:L653,"&lt;&gt;")&lt;2601,26,COUNTIF($L$20:L653,"&lt;&gt;")&lt;2701,27,COUNTIF($L$20:L653,"&lt;&gt;")&lt;2801,28,COUNTIF($L$20:L653,"&lt;&gt;")&lt;2901,29,COUNTIF($L$20:L653,"&lt;&gt;")&lt;3001,30),"")</f>
        <v/>
      </c>
      <c r="AM653" t="str">
        <f t="shared" si="45"/>
        <v/>
      </c>
      <c r="AN653" t="str">
        <f t="shared" si="49"/>
        <v/>
      </c>
      <c r="AP653" t="str">
        <f t="shared" si="48"/>
        <v/>
      </c>
      <c r="AQ653" t="str">
        <f>IF(AO653="","",COUNTIFS(AM653:$AM$3019,AO653))</f>
        <v/>
      </c>
    </row>
    <row r="654" spans="1:43" x14ac:dyDescent="0.25">
      <c r="A654" s="6" t="str">
        <f>IF(COUNT($A$20:A653)&lt;&gt;$B$4,IF(A653="","",A653+1),"")</f>
        <v/>
      </c>
      <c r="B654" s="3"/>
      <c r="C654" s="3"/>
      <c r="D654" s="122"/>
      <c r="E654" s="3"/>
      <c r="F654" s="3"/>
      <c r="G654" s="3"/>
      <c r="H654" s="3"/>
      <c r="I654" s="120"/>
      <c r="J654" s="3"/>
      <c r="K654" s="95" t="str" cm="1">
        <f t="array" ref="K654">IF(OR($J$14 = "A",$J$14 = "B",$J$14 = "C"),IF(I654="","",IF(LEN(I654)&gt;2,_xlfn.IFS(ISNUMBER(SEARCH("_",I654)),I654,ISNUMBER(SEARCH(", ",I654)),SUBSTITUTE(I654,", ","_"),ISNUMBER(SEARCH("/ ",I654)),SUBSTITUTE(I654,"/ ","_"),ISNUMBER(SEARCH(",",I654)),SUBSTITUTE(I654,",","_"),ISNUMBER(SEARCH("/",I654)),SUBSTITUTE(I654,"/","_"),ISNUMBER(SEARCH("",I654)),I654),I654)),IF(OR($J$14 = "J",$J$14 = "K"),"",IF(D654="","",IF(LEN(D654)&gt;2,_xlfn.IFS(ISNUMBER(SEARCH("_",D654)),D654,ISNUMBER(SEARCH(", ",D654)),SUBSTITUTE(D654,", ","_"),ISNUMBER(SEARCH("/ ",D654)),SUBSTITUTE(D654,"/ ","_"),ISNUMBER(SEARCH(",",D654)),SUBSTITUTE(D654,",","_"),ISNUMBER(SEARCH("/",D654)),SUBSTITUTE(D654,"/","_"),ISNUMBER(SEARCH("",D654)),D654),D654))))</f>
        <v/>
      </c>
      <c r="L654" s="1"/>
      <c r="M654" s="1" t="str">
        <f t="shared" si="46"/>
        <v/>
      </c>
      <c r="N654" s="94" t="str">
        <f>IF($L654="None","",IF(ISERROR(VLOOKUP($L654,Info!$B$4:$B$266,1,FALSE)),"",VLOOKUP($L654,Info!$B$4:$L$266,5,FALSE)))</f>
        <v/>
      </c>
      <c r="O654" s="94" t="str">
        <f>IF(K654="","",IF(AND($J$12&lt;&gt;"ABC",N654="3"),"BAC",IF(N654="3","ABC",IF($J$12&lt;&gt;"ABC",IF($J$10="Standard",VLOOKUP(K654,Info!$BE$4:$BF$481,2,FALSE),VLOOKUP(K654,Info!$BI$4:$BJ$482,2,FALSE)),IF($J$10="Standard",VLOOKUP(K654,Info!$AG$4:$AH$2994,2,FALSE),VLOOKUP(K654,Info!$AK$4:$AL$2997,2,FALSE))))))</f>
        <v/>
      </c>
      <c r="P654" s="94" t="str">
        <f>IF($L654="None","",IF(ISERROR(VLOOKUP($L654,Info!$B$4:$B$266,1,FALSE)),"",VLOOKUP($L654,Info!$B$4:$L$266,3,FALSE)))</f>
        <v/>
      </c>
      <c r="Q654" s="96" t="str">
        <f>IF($L654="None","",IF(ISERROR(VLOOKUP($L654,Info!$B$4:$B$266,1,FALSE)),"",VLOOKUP($L654,Info!$B$4:$L$266,4,FALSE)))</f>
        <v/>
      </c>
      <c r="R654" s="1"/>
      <c r="S654" s="6" t="str">
        <f t="shared" si="47"/>
        <v/>
      </c>
      <c r="T654" s="6" t="str">
        <f>IF($L654="None","",IF(ISERROR(VLOOKUP($L654,Info!$B$4:$B$266,1,FALSE)),"",VLOOKUP($L654,Info!$B$4:$L$266,11,FALSE)))</f>
        <v/>
      </c>
      <c r="U654" s="1"/>
      <c r="V654" s="1"/>
      <c r="W654" s="1"/>
      <c r="X654" s="1" t="str">
        <f>IF($L654="None","",IF(ISERROR(VLOOKUP($L654,Info!$B$4:$B$266,1,FALSE)),"",IF(OR(W654="Metallic Liquid Tight",W654="Non-Metallic Liquid Tight",W654="LSZH",W654="Greenfield"),VLOOKUP($L654,Info!$B$4:$L$266,7,FALSE),"N/A")))</f>
        <v/>
      </c>
      <c r="Y654" s="1"/>
      <c r="Z654" s="96" t="str">
        <f>IF($L654="None","",IF(ISERROR(VLOOKUP($L654,Info!$B$4:$B$266,1,FALSE)),"",VLOOKUP($L654,Info!$B$4:$L$266,9,FALSE)))</f>
        <v/>
      </c>
      <c r="AA654" s="96" t="str">
        <f>IF($L654="None","",IF(ISERROR(VLOOKUP($L654,Info!$B$4:$B$266,1,FALSE)),"",VLOOKUP($L654,Info!$B$4:$L$266,8,FALSE)))</f>
        <v/>
      </c>
      <c r="AB654" s="96" t="str">
        <f>IF($L654="None","",IF(ISERROR(VLOOKUP($L654,Info!$B$4:$B$266,1,FALSE)),"",VLOOKUP($L654,Info!$B$4:$L$266,10,FALSE)))</f>
        <v/>
      </c>
      <c r="AC654" s="1" t="str">
        <f>IF(W654="SO Cable","Black,White",IF(O654="","",IF(P654="","",IF($J$12&lt;&gt;"ABC",IF(P654&lt;="250",VLOOKUP(O654,Info!$AZ$4:$BB$22,3,FALSE),VLOOKUP(O654,Info!$AZ$23:$BB$39,3,FALSE)),IF(P654&lt;="250",VLOOKUP(O654,Info!$AO$4:$AQ$22,3,FALSE),VLOOKUP(O654,Info!$AO$23:$AP$39,3,FALSE))))))</f>
        <v/>
      </c>
      <c r="AD654" s="1"/>
      <c r="AE654" s="1" t="str">
        <f>IF($L654="None","",IF(ISERROR(VLOOKUP($L654,Info!$B$4:$B$266,1,FALSE)),"",VLOOKUP($L654,Info!$B$4:$L$266,4,FALSE)))</f>
        <v/>
      </c>
      <c r="AF654" s="1" t="str">
        <f>IF($L654="None","",IF(ISERROR(VLOOKUP($L654,Info!$B$4:$B$266,1,FALSE)),"",VLOOKUP($L654,Info!$B$4:$L$266,6,FALSE)))</f>
        <v/>
      </c>
      <c r="AG654" s="1"/>
      <c r="AH654" s="33" t="str" cm="1">
        <f t="array" ref="AH654">IF(AND(L654&lt;&gt;"",O654&lt;&gt;"",R654:S654&lt;&gt;"",W654:X654&lt;&gt;"",Z654:AA654&lt;&gt;"",AC654&lt;&gt;""),"Good","Bad")</f>
        <v>Bad</v>
      </c>
      <c r="AL654" t="str" cm="1">
        <f t="array" ref="AL654">IF(R654&gt;0,_xlfn.IFS(COUNTIF($L$20:L654,"&lt;&gt;")&lt;101,1,COUNTIF($L$20:L654,"&lt;&gt;")&lt;201,2,COUNTIF($L$20:L654,"&lt;&gt;")&lt;301,3,COUNTIF($L$20:L654,"&lt;&gt;")&lt;401,4,COUNTIF($L$20:L654,"&lt;&gt;")&lt;501,5,COUNTIF($L$20:L654,"&lt;&gt;")&lt;601,6,COUNTIF($L$20:L654,"&lt;&gt;")&lt;701,7,COUNTIF($L$20:L654,"&lt;&gt;")&lt;801,8,COUNTIF($L$20:L654,"&lt;&gt;")&lt;901,9,COUNTIF($L$20:L654,"&lt;&gt;")&lt;1001,10,COUNTIF($L$20:L654,"&lt;&gt;")&lt;1101,11,COUNTIF($L$20:L654,"&lt;&gt;")&lt;1201,12,COUNTIF($L$20:L654,"&lt;&gt;")&lt;1301,13,COUNTIF($L$20:L654,"&lt;&gt;")&lt;1401,14,COUNTIF($L$20:L654,"&lt;&gt;")&lt;1501,15,COUNTIF($L$20:L654,"&lt;&gt;")&lt;1601,16,COUNTIF($L$20:L654,"&lt;&gt;")&lt;1701,17,COUNTIF($L$20:L654,"&lt;&gt;")&lt;1801,18,COUNTIF($L$20:L654,"&lt;&gt;")&lt;1901,19,COUNTIF($L$20:L654,"&lt;&gt;")&lt;2001,20,COUNTIF($L$20:L654,"&lt;&gt;")&lt;2101,21,COUNTIF($L$20:L654,"&lt;&gt;")&lt;2201,22,COUNTIF($L$20:L654,"&lt;&gt;")&lt;2301,23,COUNTIF($L$20:L654,"&lt;&gt;")&lt;2401,24,COUNTIF($L$20:L654,"&lt;&gt;")&lt;2501,25,COUNTIF($L$20:L654,"&lt;&gt;")&lt;2601,26,COUNTIF($L$20:L654,"&lt;&gt;")&lt;2701,27,COUNTIF($L$20:L654,"&lt;&gt;")&lt;2801,28,COUNTIF($L$20:L654,"&lt;&gt;")&lt;2901,29,COUNTIF($L$20:L654,"&lt;&gt;")&lt;3001,30),"")</f>
        <v/>
      </c>
      <c r="AM654" t="str">
        <f t="shared" si="45"/>
        <v/>
      </c>
      <c r="AN654" t="str">
        <f t="shared" si="49"/>
        <v/>
      </c>
      <c r="AP654" t="str">
        <f t="shared" si="48"/>
        <v/>
      </c>
      <c r="AQ654" t="str">
        <f>IF(AO654="","",COUNTIFS(AM654:$AM$3019,AO654))</f>
        <v/>
      </c>
    </row>
    <row r="655" spans="1:43" x14ac:dyDescent="0.25">
      <c r="A655" s="6" t="str">
        <f>IF(COUNT($A$20:A654)&lt;&gt;$B$4,IF(A654="","",A654+1),"")</f>
        <v/>
      </c>
      <c r="B655" s="3"/>
      <c r="C655" s="3"/>
      <c r="D655" s="122"/>
      <c r="E655" s="3"/>
      <c r="F655" s="3"/>
      <c r="G655" s="3"/>
      <c r="H655" s="3"/>
      <c r="I655" s="120"/>
      <c r="J655" s="3"/>
      <c r="K655" s="95" t="str" cm="1">
        <f t="array" ref="K655">IF(OR($J$14 = "A",$J$14 = "B",$J$14 = "C"),IF(I655="","",IF(LEN(I655)&gt;2,_xlfn.IFS(ISNUMBER(SEARCH("_",I655)),I655,ISNUMBER(SEARCH(", ",I655)),SUBSTITUTE(I655,", ","_"),ISNUMBER(SEARCH("/ ",I655)),SUBSTITUTE(I655,"/ ","_"),ISNUMBER(SEARCH(",",I655)),SUBSTITUTE(I655,",","_"),ISNUMBER(SEARCH("/",I655)),SUBSTITUTE(I655,"/","_"),ISNUMBER(SEARCH("",I655)),I655),I655)),IF(OR($J$14 = "J",$J$14 = "K"),"",IF(D655="","",IF(LEN(D655)&gt;2,_xlfn.IFS(ISNUMBER(SEARCH("_",D655)),D655,ISNUMBER(SEARCH(", ",D655)),SUBSTITUTE(D655,", ","_"),ISNUMBER(SEARCH("/ ",D655)),SUBSTITUTE(D655,"/ ","_"),ISNUMBER(SEARCH(",",D655)),SUBSTITUTE(D655,",","_"),ISNUMBER(SEARCH("/",D655)),SUBSTITUTE(D655,"/","_"),ISNUMBER(SEARCH("",D655)),D655),D655))))</f>
        <v/>
      </c>
      <c r="L655" s="1"/>
      <c r="M655" s="1" t="str">
        <f t="shared" si="46"/>
        <v/>
      </c>
      <c r="N655" s="94" t="str">
        <f>IF($L655="None","",IF(ISERROR(VLOOKUP($L655,Info!$B$4:$B$266,1,FALSE)),"",VLOOKUP($L655,Info!$B$4:$L$266,5,FALSE)))</f>
        <v/>
      </c>
      <c r="O655" s="94" t="str">
        <f>IF(K655="","",IF(AND($J$12&lt;&gt;"ABC",N655="3"),"BAC",IF(N655="3","ABC",IF($J$12&lt;&gt;"ABC",IF($J$10="Standard",VLOOKUP(K655,Info!$BE$4:$BF$481,2,FALSE),VLOOKUP(K655,Info!$BI$4:$BJ$482,2,FALSE)),IF($J$10="Standard",VLOOKUP(K655,Info!$AG$4:$AH$2994,2,FALSE),VLOOKUP(K655,Info!$AK$4:$AL$2997,2,FALSE))))))</f>
        <v/>
      </c>
      <c r="P655" s="94" t="str">
        <f>IF($L655="None","",IF(ISERROR(VLOOKUP($L655,Info!$B$4:$B$266,1,FALSE)),"",VLOOKUP($L655,Info!$B$4:$L$266,3,FALSE)))</f>
        <v/>
      </c>
      <c r="Q655" s="96" t="str">
        <f>IF($L655="None","",IF(ISERROR(VLOOKUP($L655,Info!$B$4:$B$266,1,FALSE)),"",VLOOKUP($L655,Info!$B$4:$L$266,4,FALSE)))</f>
        <v/>
      </c>
      <c r="R655" s="1"/>
      <c r="S655" s="6" t="str">
        <f t="shared" si="47"/>
        <v/>
      </c>
      <c r="T655" s="6" t="str">
        <f>IF($L655="None","",IF(ISERROR(VLOOKUP($L655,Info!$B$4:$B$266,1,FALSE)),"",VLOOKUP($L655,Info!$B$4:$L$266,11,FALSE)))</f>
        <v/>
      </c>
      <c r="U655" s="1"/>
      <c r="V655" s="1"/>
      <c r="W655" s="1"/>
      <c r="X655" s="1" t="str">
        <f>IF($L655="None","",IF(ISERROR(VLOOKUP($L655,Info!$B$4:$B$266,1,FALSE)),"",IF(OR(W655="Metallic Liquid Tight",W655="Non-Metallic Liquid Tight",W655="LSZH",W655="Greenfield"),VLOOKUP($L655,Info!$B$4:$L$266,7,FALSE),"N/A")))</f>
        <v/>
      </c>
      <c r="Y655" s="1"/>
      <c r="Z655" s="96" t="str">
        <f>IF($L655="None","",IF(ISERROR(VLOOKUP($L655,Info!$B$4:$B$266,1,FALSE)),"",VLOOKUP($L655,Info!$B$4:$L$266,9,FALSE)))</f>
        <v/>
      </c>
      <c r="AA655" s="96" t="str">
        <f>IF($L655="None","",IF(ISERROR(VLOOKUP($L655,Info!$B$4:$B$266,1,FALSE)),"",VLOOKUP($L655,Info!$B$4:$L$266,8,FALSE)))</f>
        <v/>
      </c>
      <c r="AB655" s="96" t="str">
        <f>IF($L655="None","",IF(ISERROR(VLOOKUP($L655,Info!$B$4:$B$266,1,FALSE)),"",VLOOKUP($L655,Info!$B$4:$L$266,10,FALSE)))</f>
        <v/>
      </c>
      <c r="AC655" s="1" t="str">
        <f>IF(W655="SO Cable","Black,White",IF(O655="","",IF(P655="","",IF($J$12&lt;&gt;"ABC",IF(P655&lt;="250",VLOOKUP(O655,Info!$AZ$4:$BB$22,3,FALSE),VLOOKUP(O655,Info!$AZ$23:$BB$39,3,FALSE)),IF(P655&lt;="250",VLOOKUP(O655,Info!$AO$4:$AQ$22,3,FALSE),VLOOKUP(O655,Info!$AO$23:$AP$39,3,FALSE))))))</f>
        <v/>
      </c>
      <c r="AD655" s="1"/>
      <c r="AE655" s="1" t="str">
        <f>IF($L655="None","",IF(ISERROR(VLOOKUP($L655,Info!$B$4:$B$266,1,FALSE)),"",VLOOKUP($L655,Info!$B$4:$L$266,4,FALSE)))</f>
        <v/>
      </c>
      <c r="AF655" s="1" t="str">
        <f>IF($L655="None","",IF(ISERROR(VLOOKUP($L655,Info!$B$4:$B$266,1,FALSE)),"",VLOOKUP($L655,Info!$B$4:$L$266,6,FALSE)))</f>
        <v/>
      </c>
      <c r="AG655" s="1"/>
      <c r="AH655" s="33" t="str" cm="1">
        <f t="array" ref="AH655">IF(AND(L655&lt;&gt;"",O655&lt;&gt;"",R655:S655&lt;&gt;"",W655:X655&lt;&gt;"",Z655:AA655&lt;&gt;"",AC655&lt;&gt;""),"Good","Bad")</f>
        <v>Bad</v>
      </c>
      <c r="AL655" t="str" cm="1">
        <f t="array" ref="AL655">IF(R655&gt;0,_xlfn.IFS(COUNTIF($L$20:L655,"&lt;&gt;")&lt;101,1,COUNTIF($L$20:L655,"&lt;&gt;")&lt;201,2,COUNTIF($L$20:L655,"&lt;&gt;")&lt;301,3,COUNTIF($L$20:L655,"&lt;&gt;")&lt;401,4,COUNTIF($L$20:L655,"&lt;&gt;")&lt;501,5,COUNTIF($L$20:L655,"&lt;&gt;")&lt;601,6,COUNTIF($L$20:L655,"&lt;&gt;")&lt;701,7,COUNTIF($L$20:L655,"&lt;&gt;")&lt;801,8,COUNTIF($L$20:L655,"&lt;&gt;")&lt;901,9,COUNTIF($L$20:L655,"&lt;&gt;")&lt;1001,10,COUNTIF($L$20:L655,"&lt;&gt;")&lt;1101,11,COUNTIF($L$20:L655,"&lt;&gt;")&lt;1201,12,COUNTIF($L$20:L655,"&lt;&gt;")&lt;1301,13,COUNTIF($L$20:L655,"&lt;&gt;")&lt;1401,14,COUNTIF($L$20:L655,"&lt;&gt;")&lt;1501,15,COUNTIF($L$20:L655,"&lt;&gt;")&lt;1601,16,COUNTIF($L$20:L655,"&lt;&gt;")&lt;1701,17,COUNTIF($L$20:L655,"&lt;&gt;")&lt;1801,18,COUNTIF($L$20:L655,"&lt;&gt;")&lt;1901,19,COUNTIF($L$20:L655,"&lt;&gt;")&lt;2001,20,COUNTIF($L$20:L655,"&lt;&gt;")&lt;2101,21,COUNTIF($L$20:L655,"&lt;&gt;")&lt;2201,22,COUNTIF($L$20:L655,"&lt;&gt;")&lt;2301,23,COUNTIF($L$20:L655,"&lt;&gt;")&lt;2401,24,COUNTIF($L$20:L655,"&lt;&gt;")&lt;2501,25,COUNTIF($L$20:L655,"&lt;&gt;")&lt;2601,26,COUNTIF($L$20:L655,"&lt;&gt;")&lt;2701,27,COUNTIF($L$20:L655,"&lt;&gt;")&lt;2801,28,COUNTIF($L$20:L655,"&lt;&gt;")&lt;2901,29,COUNTIF($L$20:L655,"&lt;&gt;")&lt;3001,30),"")</f>
        <v/>
      </c>
      <c r="AM655" t="str">
        <f t="shared" si="45"/>
        <v/>
      </c>
      <c r="AN655" t="str">
        <f t="shared" si="49"/>
        <v/>
      </c>
      <c r="AP655" t="str">
        <f t="shared" si="48"/>
        <v/>
      </c>
      <c r="AQ655" t="str">
        <f>IF(AO655="","",COUNTIFS(AM655:$AM$3019,AO655))</f>
        <v/>
      </c>
    </row>
    <row r="656" spans="1:43" x14ac:dyDescent="0.25">
      <c r="A656" s="6" t="str">
        <f>IF(COUNT($A$20:A655)&lt;&gt;$B$4,IF(A655="","",A655+1),"")</f>
        <v/>
      </c>
      <c r="B656" s="3"/>
      <c r="C656" s="3"/>
      <c r="D656" s="122"/>
      <c r="E656" s="3"/>
      <c r="F656" s="3"/>
      <c r="G656" s="3"/>
      <c r="H656" s="3"/>
      <c r="I656" s="120"/>
      <c r="J656" s="3"/>
      <c r="K656" s="95" t="str" cm="1">
        <f t="array" ref="K656">IF(OR($J$14 = "A",$J$14 = "B",$J$14 = "C"),IF(I656="","",IF(LEN(I656)&gt;2,_xlfn.IFS(ISNUMBER(SEARCH("_",I656)),I656,ISNUMBER(SEARCH(", ",I656)),SUBSTITUTE(I656,", ","_"),ISNUMBER(SEARCH("/ ",I656)),SUBSTITUTE(I656,"/ ","_"),ISNUMBER(SEARCH(",",I656)),SUBSTITUTE(I656,",","_"),ISNUMBER(SEARCH("/",I656)),SUBSTITUTE(I656,"/","_"),ISNUMBER(SEARCH("",I656)),I656),I656)),IF(OR($J$14 = "J",$J$14 = "K"),"",IF(D656="","",IF(LEN(D656)&gt;2,_xlfn.IFS(ISNUMBER(SEARCH("_",D656)),D656,ISNUMBER(SEARCH(", ",D656)),SUBSTITUTE(D656,", ","_"),ISNUMBER(SEARCH("/ ",D656)),SUBSTITUTE(D656,"/ ","_"),ISNUMBER(SEARCH(",",D656)),SUBSTITUTE(D656,",","_"),ISNUMBER(SEARCH("/",D656)),SUBSTITUTE(D656,"/","_"),ISNUMBER(SEARCH("",D656)),D656),D656))))</f>
        <v/>
      </c>
      <c r="L656" s="1"/>
      <c r="M656" s="1" t="str">
        <f t="shared" si="46"/>
        <v/>
      </c>
      <c r="N656" s="94" t="str">
        <f>IF($L656="None","",IF(ISERROR(VLOOKUP($L656,Info!$B$4:$B$266,1,FALSE)),"",VLOOKUP($L656,Info!$B$4:$L$266,5,FALSE)))</f>
        <v/>
      </c>
      <c r="O656" s="94" t="str">
        <f>IF(K656="","",IF(AND($J$12&lt;&gt;"ABC",N656="3"),"BAC",IF(N656="3","ABC",IF($J$12&lt;&gt;"ABC",IF($J$10="Standard",VLOOKUP(K656,Info!$BE$4:$BF$481,2,FALSE),VLOOKUP(K656,Info!$BI$4:$BJ$482,2,FALSE)),IF($J$10="Standard",VLOOKUP(K656,Info!$AG$4:$AH$2994,2,FALSE),VLOOKUP(K656,Info!$AK$4:$AL$2997,2,FALSE))))))</f>
        <v/>
      </c>
      <c r="P656" s="94" t="str">
        <f>IF($L656="None","",IF(ISERROR(VLOOKUP($L656,Info!$B$4:$B$266,1,FALSE)),"",VLOOKUP($L656,Info!$B$4:$L$266,3,FALSE)))</f>
        <v/>
      </c>
      <c r="Q656" s="96" t="str">
        <f>IF($L656="None","",IF(ISERROR(VLOOKUP($L656,Info!$B$4:$B$266,1,FALSE)),"",VLOOKUP($L656,Info!$B$4:$L$266,4,FALSE)))</f>
        <v/>
      </c>
      <c r="R656" s="1"/>
      <c r="S656" s="6" t="str">
        <f t="shared" si="47"/>
        <v/>
      </c>
      <c r="T656" s="6" t="str">
        <f>IF($L656="None","",IF(ISERROR(VLOOKUP($L656,Info!$B$4:$B$266,1,FALSE)),"",VLOOKUP($L656,Info!$B$4:$L$266,11,FALSE)))</f>
        <v/>
      </c>
      <c r="U656" s="1"/>
      <c r="V656" s="1"/>
      <c r="W656" s="1"/>
      <c r="X656" s="1" t="str">
        <f>IF($L656="None","",IF(ISERROR(VLOOKUP($L656,Info!$B$4:$B$266,1,FALSE)),"",IF(OR(W656="Metallic Liquid Tight",W656="Non-Metallic Liquid Tight",W656="LSZH",W656="Greenfield"),VLOOKUP($L656,Info!$B$4:$L$266,7,FALSE),"N/A")))</f>
        <v/>
      </c>
      <c r="Y656" s="1"/>
      <c r="Z656" s="96" t="str">
        <f>IF($L656="None","",IF(ISERROR(VLOOKUP($L656,Info!$B$4:$B$266,1,FALSE)),"",VLOOKUP($L656,Info!$B$4:$L$266,9,FALSE)))</f>
        <v/>
      </c>
      <c r="AA656" s="96" t="str">
        <f>IF($L656="None","",IF(ISERROR(VLOOKUP($L656,Info!$B$4:$B$266,1,FALSE)),"",VLOOKUP($L656,Info!$B$4:$L$266,8,FALSE)))</f>
        <v/>
      </c>
      <c r="AB656" s="96" t="str">
        <f>IF($L656="None","",IF(ISERROR(VLOOKUP($L656,Info!$B$4:$B$266,1,FALSE)),"",VLOOKUP($L656,Info!$B$4:$L$266,10,FALSE)))</f>
        <v/>
      </c>
      <c r="AC656" s="1" t="str">
        <f>IF(W656="SO Cable","Black,White",IF(O656="","",IF(P656="","",IF($J$12&lt;&gt;"ABC",IF(P656&lt;="250",VLOOKUP(O656,Info!$AZ$4:$BB$22,3,FALSE),VLOOKUP(O656,Info!$AZ$23:$BB$39,3,FALSE)),IF(P656&lt;="250",VLOOKUP(O656,Info!$AO$4:$AQ$22,3,FALSE),VLOOKUP(O656,Info!$AO$23:$AP$39,3,FALSE))))))</f>
        <v/>
      </c>
      <c r="AD656" s="1"/>
      <c r="AE656" s="1" t="str">
        <f>IF($L656="None","",IF(ISERROR(VLOOKUP($L656,Info!$B$4:$B$266,1,FALSE)),"",VLOOKUP($L656,Info!$B$4:$L$266,4,FALSE)))</f>
        <v/>
      </c>
      <c r="AF656" s="1" t="str">
        <f>IF($L656="None","",IF(ISERROR(VLOOKUP($L656,Info!$B$4:$B$266,1,FALSE)),"",VLOOKUP($L656,Info!$B$4:$L$266,6,FALSE)))</f>
        <v/>
      </c>
      <c r="AG656" s="1"/>
      <c r="AH656" s="33" t="str" cm="1">
        <f t="array" ref="AH656">IF(AND(L656&lt;&gt;"",O656&lt;&gt;"",R656:S656&lt;&gt;"",W656:X656&lt;&gt;"",Z656:AA656&lt;&gt;"",AC656&lt;&gt;""),"Good","Bad")</f>
        <v>Bad</v>
      </c>
      <c r="AL656" t="str" cm="1">
        <f t="array" ref="AL656">IF(R656&gt;0,_xlfn.IFS(COUNTIF($L$20:L656,"&lt;&gt;")&lt;101,1,COUNTIF($L$20:L656,"&lt;&gt;")&lt;201,2,COUNTIF($L$20:L656,"&lt;&gt;")&lt;301,3,COUNTIF($L$20:L656,"&lt;&gt;")&lt;401,4,COUNTIF($L$20:L656,"&lt;&gt;")&lt;501,5,COUNTIF($L$20:L656,"&lt;&gt;")&lt;601,6,COUNTIF($L$20:L656,"&lt;&gt;")&lt;701,7,COUNTIF($L$20:L656,"&lt;&gt;")&lt;801,8,COUNTIF($L$20:L656,"&lt;&gt;")&lt;901,9,COUNTIF($L$20:L656,"&lt;&gt;")&lt;1001,10,COUNTIF($L$20:L656,"&lt;&gt;")&lt;1101,11,COUNTIF($L$20:L656,"&lt;&gt;")&lt;1201,12,COUNTIF($L$20:L656,"&lt;&gt;")&lt;1301,13,COUNTIF($L$20:L656,"&lt;&gt;")&lt;1401,14,COUNTIF($L$20:L656,"&lt;&gt;")&lt;1501,15,COUNTIF($L$20:L656,"&lt;&gt;")&lt;1601,16,COUNTIF($L$20:L656,"&lt;&gt;")&lt;1701,17,COUNTIF($L$20:L656,"&lt;&gt;")&lt;1801,18,COUNTIF($L$20:L656,"&lt;&gt;")&lt;1901,19,COUNTIF($L$20:L656,"&lt;&gt;")&lt;2001,20,COUNTIF($L$20:L656,"&lt;&gt;")&lt;2101,21,COUNTIF($L$20:L656,"&lt;&gt;")&lt;2201,22,COUNTIF($L$20:L656,"&lt;&gt;")&lt;2301,23,COUNTIF($L$20:L656,"&lt;&gt;")&lt;2401,24,COUNTIF($L$20:L656,"&lt;&gt;")&lt;2501,25,COUNTIF($L$20:L656,"&lt;&gt;")&lt;2601,26,COUNTIF($L$20:L656,"&lt;&gt;")&lt;2701,27,COUNTIF($L$20:L656,"&lt;&gt;")&lt;2801,28,COUNTIF($L$20:L656,"&lt;&gt;")&lt;2901,29,COUNTIF($L$20:L656,"&lt;&gt;")&lt;3001,30),"")</f>
        <v/>
      </c>
      <c r="AM656" t="str">
        <f t="shared" si="45"/>
        <v/>
      </c>
      <c r="AN656" t="str">
        <f t="shared" si="49"/>
        <v/>
      </c>
      <c r="AP656" t="str">
        <f t="shared" si="48"/>
        <v/>
      </c>
      <c r="AQ656" t="str">
        <f>IF(AO656="","",COUNTIFS(AM656:$AM$3019,AO656))</f>
        <v/>
      </c>
    </row>
    <row r="657" spans="1:43" x14ac:dyDescent="0.25">
      <c r="A657" s="6" t="str">
        <f>IF(COUNT($A$20:A656)&lt;&gt;$B$4,IF(A656="","",A656+1),"")</f>
        <v/>
      </c>
      <c r="B657" s="3"/>
      <c r="C657" s="3"/>
      <c r="D657" s="122"/>
      <c r="E657" s="3"/>
      <c r="F657" s="3"/>
      <c r="G657" s="3"/>
      <c r="H657" s="3"/>
      <c r="I657" s="120"/>
      <c r="J657" s="3"/>
      <c r="K657" s="95" t="str" cm="1">
        <f t="array" ref="K657">IF(OR($J$14 = "A",$J$14 = "B",$J$14 = "C"),IF(I657="","",IF(LEN(I657)&gt;2,_xlfn.IFS(ISNUMBER(SEARCH("_",I657)),I657,ISNUMBER(SEARCH(", ",I657)),SUBSTITUTE(I657,", ","_"),ISNUMBER(SEARCH("/ ",I657)),SUBSTITUTE(I657,"/ ","_"),ISNUMBER(SEARCH(",",I657)),SUBSTITUTE(I657,",","_"),ISNUMBER(SEARCH("/",I657)),SUBSTITUTE(I657,"/","_"),ISNUMBER(SEARCH("",I657)),I657),I657)),IF(OR($J$14 = "J",$J$14 = "K"),"",IF(D657="","",IF(LEN(D657)&gt;2,_xlfn.IFS(ISNUMBER(SEARCH("_",D657)),D657,ISNUMBER(SEARCH(", ",D657)),SUBSTITUTE(D657,", ","_"),ISNUMBER(SEARCH("/ ",D657)),SUBSTITUTE(D657,"/ ","_"),ISNUMBER(SEARCH(",",D657)),SUBSTITUTE(D657,",","_"),ISNUMBER(SEARCH("/",D657)),SUBSTITUTE(D657,"/","_"),ISNUMBER(SEARCH("",D657)),D657),D657))))</f>
        <v/>
      </c>
      <c r="L657" s="1"/>
      <c r="M657" s="1" t="str">
        <f t="shared" si="46"/>
        <v/>
      </c>
      <c r="N657" s="94" t="str">
        <f>IF($L657="None","",IF(ISERROR(VLOOKUP($L657,Info!$B$4:$B$266,1,FALSE)),"",VLOOKUP($L657,Info!$B$4:$L$266,5,FALSE)))</f>
        <v/>
      </c>
      <c r="O657" s="94" t="str">
        <f>IF(K657="","",IF(AND($J$12&lt;&gt;"ABC",N657="3"),"BAC",IF(N657="3","ABC",IF($J$12&lt;&gt;"ABC",IF($J$10="Standard",VLOOKUP(K657,Info!$BE$4:$BF$481,2,FALSE),VLOOKUP(K657,Info!$BI$4:$BJ$482,2,FALSE)),IF($J$10="Standard",VLOOKUP(K657,Info!$AG$4:$AH$2994,2,FALSE),VLOOKUP(K657,Info!$AK$4:$AL$2997,2,FALSE))))))</f>
        <v/>
      </c>
      <c r="P657" s="94" t="str">
        <f>IF($L657="None","",IF(ISERROR(VLOOKUP($L657,Info!$B$4:$B$266,1,FALSE)),"",VLOOKUP($L657,Info!$B$4:$L$266,3,FALSE)))</f>
        <v/>
      </c>
      <c r="Q657" s="96" t="str">
        <f>IF($L657="None","",IF(ISERROR(VLOOKUP($L657,Info!$B$4:$B$266,1,FALSE)),"",VLOOKUP($L657,Info!$B$4:$L$266,4,FALSE)))</f>
        <v/>
      </c>
      <c r="R657" s="1"/>
      <c r="S657" s="6" t="str">
        <f t="shared" si="47"/>
        <v/>
      </c>
      <c r="T657" s="6" t="str">
        <f>IF($L657="None","",IF(ISERROR(VLOOKUP($L657,Info!$B$4:$B$266,1,FALSE)),"",VLOOKUP($L657,Info!$B$4:$L$266,11,FALSE)))</f>
        <v/>
      </c>
      <c r="U657" s="1"/>
      <c r="V657" s="1"/>
      <c r="W657" s="1"/>
      <c r="X657" s="1" t="str">
        <f>IF($L657="None","",IF(ISERROR(VLOOKUP($L657,Info!$B$4:$B$266,1,FALSE)),"",IF(OR(W657="Metallic Liquid Tight",W657="Non-Metallic Liquid Tight",W657="LSZH",W657="Greenfield"),VLOOKUP($L657,Info!$B$4:$L$266,7,FALSE),"N/A")))</f>
        <v/>
      </c>
      <c r="Y657" s="1"/>
      <c r="Z657" s="96" t="str">
        <f>IF($L657="None","",IF(ISERROR(VLOOKUP($L657,Info!$B$4:$B$266,1,FALSE)),"",VLOOKUP($L657,Info!$B$4:$L$266,9,FALSE)))</f>
        <v/>
      </c>
      <c r="AA657" s="96" t="str">
        <f>IF($L657="None","",IF(ISERROR(VLOOKUP($L657,Info!$B$4:$B$266,1,FALSE)),"",VLOOKUP($L657,Info!$B$4:$L$266,8,FALSE)))</f>
        <v/>
      </c>
      <c r="AB657" s="96" t="str">
        <f>IF($L657="None","",IF(ISERROR(VLOOKUP($L657,Info!$B$4:$B$266,1,FALSE)),"",VLOOKUP($L657,Info!$B$4:$L$266,10,FALSE)))</f>
        <v/>
      </c>
      <c r="AC657" s="1" t="str">
        <f>IF(W657="SO Cable","Black,White",IF(O657="","",IF(P657="","",IF($J$12&lt;&gt;"ABC",IF(P657&lt;="250",VLOOKUP(O657,Info!$AZ$4:$BB$22,3,FALSE),VLOOKUP(O657,Info!$AZ$23:$BB$39,3,FALSE)),IF(P657&lt;="250",VLOOKUP(O657,Info!$AO$4:$AQ$22,3,FALSE),VLOOKUP(O657,Info!$AO$23:$AP$39,3,FALSE))))))</f>
        <v/>
      </c>
      <c r="AD657" s="1"/>
      <c r="AE657" s="1" t="str">
        <f>IF($L657="None","",IF(ISERROR(VLOOKUP($L657,Info!$B$4:$B$266,1,FALSE)),"",VLOOKUP($L657,Info!$B$4:$L$266,4,FALSE)))</f>
        <v/>
      </c>
      <c r="AF657" s="1" t="str">
        <f>IF($L657="None","",IF(ISERROR(VLOOKUP($L657,Info!$B$4:$B$266,1,FALSE)),"",VLOOKUP($L657,Info!$B$4:$L$266,6,FALSE)))</f>
        <v/>
      </c>
      <c r="AG657" s="1"/>
      <c r="AH657" s="33" t="str" cm="1">
        <f t="array" ref="AH657">IF(AND(L657&lt;&gt;"",O657&lt;&gt;"",R657:S657&lt;&gt;"",W657:X657&lt;&gt;"",Z657:AA657&lt;&gt;"",AC657&lt;&gt;""),"Good","Bad")</f>
        <v>Bad</v>
      </c>
      <c r="AL657" t="str" cm="1">
        <f t="array" ref="AL657">IF(R657&gt;0,_xlfn.IFS(COUNTIF($L$20:L657,"&lt;&gt;")&lt;101,1,COUNTIF($L$20:L657,"&lt;&gt;")&lt;201,2,COUNTIF($L$20:L657,"&lt;&gt;")&lt;301,3,COUNTIF($L$20:L657,"&lt;&gt;")&lt;401,4,COUNTIF($L$20:L657,"&lt;&gt;")&lt;501,5,COUNTIF($L$20:L657,"&lt;&gt;")&lt;601,6,COUNTIF($L$20:L657,"&lt;&gt;")&lt;701,7,COUNTIF($L$20:L657,"&lt;&gt;")&lt;801,8,COUNTIF($L$20:L657,"&lt;&gt;")&lt;901,9,COUNTIF($L$20:L657,"&lt;&gt;")&lt;1001,10,COUNTIF($L$20:L657,"&lt;&gt;")&lt;1101,11,COUNTIF($L$20:L657,"&lt;&gt;")&lt;1201,12,COUNTIF($L$20:L657,"&lt;&gt;")&lt;1301,13,COUNTIF($L$20:L657,"&lt;&gt;")&lt;1401,14,COUNTIF($L$20:L657,"&lt;&gt;")&lt;1501,15,COUNTIF($L$20:L657,"&lt;&gt;")&lt;1601,16,COUNTIF($L$20:L657,"&lt;&gt;")&lt;1701,17,COUNTIF($L$20:L657,"&lt;&gt;")&lt;1801,18,COUNTIF($L$20:L657,"&lt;&gt;")&lt;1901,19,COUNTIF($L$20:L657,"&lt;&gt;")&lt;2001,20,COUNTIF($L$20:L657,"&lt;&gt;")&lt;2101,21,COUNTIF($L$20:L657,"&lt;&gt;")&lt;2201,22,COUNTIF($L$20:L657,"&lt;&gt;")&lt;2301,23,COUNTIF($L$20:L657,"&lt;&gt;")&lt;2401,24,COUNTIF($L$20:L657,"&lt;&gt;")&lt;2501,25,COUNTIF($L$20:L657,"&lt;&gt;")&lt;2601,26,COUNTIF($L$20:L657,"&lt;&gt;")&lt;2701,27,COUNTIF($L$20:L657,"&lt;&gt;")&lt;2801,28,COUNTIF($L$20:L657,"&lt;&gt;")&lt;2901,29,COUNTIF($L$20:L657,"&lt;&gt;")&lt;3001,30),"")</f>
        <v/>
      </c>
      <c r="AM657" t="str">
        <f t="shared" si="45"/>
        <v/>
      </c>
      <c r="AN657" t="str">
        <f t="shared" si="49"/>
        <v/>
      </c>
      <c r="AP657" t="str">
        <f t="shared" si="48"/>
        <v/>
      </c>
      <c r="AQ657" t="str">
        <f>IF(AO657="","",COUNTIFS(AM657:$AM$3019,AO657))</f>
        <v/>
      </c>
    </row>
    <row r="658" spans="1:43" x14ac:dyDescent="0.25">
      <c r="A658" s="6" t="str">
        <f>IF(COUNT($A$20:A657)&lt;&gt;$B$4,IF(A657="","",A657+1),"")</f>
        <v/>
      </c>
      <c r="B658" s="3"/>
      <c r="C658" s="3"/>
      <c r="D658" s="122"/>
      <c r="E658" s="3"/>
      <c r="F658" s="3"/>
      <c r="G658" s="3"/>
      <c r="H658" s="3"/>
      <c r="I658" s="120"/>
      <c r="J658" s="3"/>
      <c r="K658" s="95" t="str" cm="1">
        <f t="array" ref="K658">IF(OR($J$14 = "A",$J$14 = "B",$J$14 = "C"),IF(I658="","",IF(LEN(I658)&gt;2,_xlfn.IFS(ISNUMBER(SEARCH("_",I658)),I658,ISNUMBER(SEARCH(", ",I658)),SUBSTITUTE(I658,", ","_"),ISNUMBER(SEARCH("/ ",I658)),SUBSTITUTE(I658,"/ ","_"),ISNUMBER(SEARCH(",",I658)),SUBSTITUTE(I658,",","_"),ISNUMBER(SEARCH("/",I658)),SUBSTITUTE(I658,"/","_"),ISNUMBER(SEARCH("",I658)),I658),I658)),IF(OR($J$14 = "J",$J$14 = "K"),"",IF(D658="","",IF(LEN(D658)&gt;2,_xlfn.IFS(ISNUMBER(SEARCH("_",D658)),D658,ISNUMBER(SEARCH(", ",D658)),SUBSTITUTE(D658,", ","_"),ISNUMBER(SEARCH("/ ",D658)),SUBSTITUTE(D658,"/ ","_"),ISNUMBER(SEARCH(",",D658)),SUBSTITUTE(D658,",","_"),ISNUMBER(SEARCH("/",D658)),SUBSTITUTE(D658,"/","_"),ISNUMBER(SEARCH("",D658)),D658),D658))))</f>
        <v/>
      </c>
      <c r="L658" s="1"/>
      <c r="M658" s="1" t="str">
        <f t="shared" si="46"/>
        <v/>
      </c>
      <c r="N658" s="94" t="str">
        <f>IF($L658="None","",IF(ISERROR(VLOOKUP($L658,Info!$B$4:$B$266,1,FALSE)),"",VLOOKUP($L658,Info!$B$4:$L$266,5,FALSE)))</f>
        <v/>
      </c>
      <c r="O658" s="94" t="str">
        <f>IF(K658="","",IF(AND($J$12&lt;&gt;"ABC",N658="3"),"BAC",IF(N658="3","ABC",IF($J$12&lt;&gt;"ABC",IF($J$10="Standard",VLOOKUP(K658,Info!$BE$4:$BF$481,2,FALSE),VLOOKUP(K658,Info!$BI$4:$BJ$482,2,FALSE)),IF($J$10="Standard",VLOOKUP(K658,Info!$AG$4:$AH$2994,2,FALSE),VLOOKUP(K658,Info!$AK$4:$AL$2997,2,FALSE))))))</f>
        <v/>
      </c>
      <c r="P658" s="94" t="str">
        <f>IF($L658="None","",IF(ISERROR(VLOOKUP($L658,Info!$B$4:$B$266,1,FALSE)),"",VLOOKUP($L658,Info!$B$4:$L$266,3,FALSE)))</f>
        <v/>
      </c>
      <c r="Q658" s="96" t="str">
        <f>IF($L658="None","",IF(ISERROR(VLOOKUP($L658,Info!$B$4:$B$266,1,FALSE)),"",VLOOKUP($L658,Info!$B$4:$L$266,4,FALSE)))</f>
        <v/>
      </c>
      <c r="R658" s="1"/>
      <c r="S658" s="6" t="str">
        <f t="shared" si="47"/>
        <v/>
      </c>
      <c r="T658" s="6" t="str">
        <f>IF($L658="None","",IF(ISERROR(VLOOKUP($L658,Info!$B$4:$B$266,1,FALSE)),"",VLOOKUP($L658,Info!$B$4:$L$266,11,FALSE)))</f>
        <v/>
      </c>
      <c r="U658" s="1"/>
      <c r="V658" s="1"/>
      <c r="W658" s="1"/>
      <c r="X658" s="1" t="str">
        <f>IF($L658="None","",IF(ISERROR(VLOOKUP($L658,Info!$B$4:$B$266,1,FALSE)),"",IF(OR(W658="Metallic Liquid Tight",W658="Non-Metallic Liquid Tight",W658="LSZH",W658="Greenfield"),VLOOKUP($L658,Info!$B$4:$L$266,7,FALSE),"N/A")))</f>
        <v/>
      </c>
      <c r="Y658" s="1"/>
      <c r="Z658" s="96" t="str">
        <f>IF($L658="None","",IF(ISERROR(VLOOKUP($L658,Info!$B$4:$B$266,1,FALSE)),"",VLOOKUP($L658,Info!$B$4:$L$266,9,FALSE)))</f>
        <v/>
      </c>
      <c r="AA658" s="96" t="str">
        <f>IF($L658="None","",IF(ISERROR(VLOOKUP($L658,Info!$B$4:$B$266,1,FALSE)),"",VLOOKUP($L658,Info!$B$4:$L$266,8,FALSE)))</f>
        <v/>
      </c>
      <c r="AB658" s="96" t="str">
        <f>IF($L658="None","",IF(ISERROR(VLOOKUP($L658,Info!$B$4:$B$266,1,FALSE)),"",VLOOKUP($L658,Info!$B$4:$L$266,10,FALSE)))</f>
        <v/>
      </c>
      <c r="AC658" s="1" t="str">
        <f>IF(W658="SO Cable","Black,White",IF(O658="","",IF(P658="","",IF($J$12&lt;&gt;"ABC",IF(P658&lt;="250",VLOOKUP(O658,Info!$AZ$4:$BB$22,3,FALSE),VLOOKUP(O658,Info!$AZ$23:$BB$39,3,FALSE)),IF(P658&lt;="250",VLOOKUP(O658,Info!$AO$4:$AQ$22,3,FALSE),VLOOKUP(O658,Info!$AO$23:$AP$39,3,FALSE))))))</f>
        <v/>
      </c>
      <c r="AD658" s="1"/>
      <c r="AE658" s="1" t="str">
        <f>IF($L658="None","",IF(ISERROR(VLOOKUP($L658,Info!$B$4:$B$266,1,FALSE)),"",VLOOKUP($L658,Info!$B$4:$L$266,4,FALSE)))</f>
        <v/>
      </c>
      <c r="AF658" s="1" t="str">
        <f>IF($L658="None","",IF(ISERROR(VLOOKUP($L658,Info!$B$4:$B$266,1,FALSE)),"",VLOOKUP($L658,Info!$B$4:$L$266,6,FALSE)))</f>
        <v/>
      </c>
      <c r="AG658" s="1"/>
      <c r="AH658" s="33" t="str" cm="1">
        <f t="array" ref="AH658">IF(AND(L658&lt;&gt;"",O658&lt;&gt;"",R658:S658&lt;&gt;"",W658:X658&lt;&gt;"",Z658:AA658&lt;&gt;"",AC658&lt;&gt;""),"Good","Bad")</f>
        <v>Bad</v>
      </c>
      <c r="AL658" t="str" cm="1">
        <f t="array" ref="AL658">IF(R658&gt;0,_xlfn.IFS(COUNTIF($L$20:L658,"&lt;&gt;")&lt;101,1,COUNTIF($L$20:L658,"&lt;&gt;")&lt;201,2,COUNTIF($L$20:L658,"&lt;&gt;")&lt;301,3,COUNTIF($L$20:L658,"&lt;&gt;")&lt;401,4,COUNTIF($L$20:L658,"&lt;&gt;")&lt;501,5,COUNTIF($L$20:L658,"&lt;&gt;")&lt;601,6,COUNTIF($L$20:L658,"&lt;&gt;")&lt;701,7,COUNTIF($L$20:L658,"&lt;&gt;")&lt;801,8,COUNTIF($L$20:L658,"&lt;&gt;")&lt;901,9,COUNTIF($L$20:L658,"&lt;&gt;")&lt;1001,10,COUNTIF($L$20:L658,"&lt;&gt;")&lt;1101,11,COUNTIF($L$20:L658,"&lt;&gt;")&lt;1201,12,COUNTIF($L$20:L658,"&lt;&gt;")&lt;1301,13,COUNTIF($L$20:L658,"&lt;&gt;")&lt;1401,14,COUNTIF($L$20:L658,"&lt;&gt;")&lt;1501,15,COUNTIF($L$20:L658,"&lt;&gt;")&lt;1601,16,COUNTIF($L$20:L658,"&lt;&gt;")&lt;1701,17,COUNTIF($L$20:L658,"&lt;&gt;")&lt;1801,18,COUNTIF($L$20:L658,"&lt;&gt;")&lt;1901,19,COUNTIF($L$20:L658,"&lt;&gt;")&lt;2001,20,COUNTIF($L$20:L658,"&lt;&gt;")&lt;2101,21,COUNTIF($L$20:L658,"&lt;&gt;")&lt;2201,22,COUNTIF($L$20:L658,"&lt;&gt;")&lt;2301,23,COUNTIF($L$20:L658,"&lt;&gt;")&lt;2401,24,COUNTIF($L$20:L658,"&lt;&gt;")&lt;2501,25,COUNTIF($L$20:L658,"&lt;&gt;")&lt;2601,26,COUNTIF($L$20:L658,"&lt;&gt;")&lt;2701,27,COUNTIF($L$20:L658,"&lt;&gt;")&lt;2801,28,COUNTIF($L$20:L658,"&lt;&gt;")&lt;2901,29,COUNTIF($L$20:L658,"&lt;&gt;")&lt;3001,30),"")</f>
        <v/>
      </c>
      <c r="AM658" t="str">
        <f t="shared" si="45"/>
        <v/>
      </c>
      <c r="AN658" t="str">
        <f t="shared" si="49"/>
        <v/>
      </c>
      <c r="AP658" t="str">
        <f t="shared" si="48"/>
        <v/>
      </c>
      <c r="AQ658" t="str">
        <f>IF(AO658="","",COUNTIFS(AM658:$AM$3019,AO658))</f>
        <v/>
      </c>
    </row>
    <row r="659" spans="1:43" x14ac:dyDescent="0.25">
      <c r="A659" s="6" t="str">
        <f>IF(COUNT($A$20:A658)&lt;&gt;$B$4,IF(A658="","",A658+1),"")</f>
        <v/>
      </c>
      <c r="B659" s="3"/>
      <c r="C659" s="3"/>
      <c r="D659" s="122"/>
      <c r="E659" s="3"/>
      <c r="F659" s="3"/>
      <c r="G659" s="3"/>
      <c r="H659" s="3"/>
      <c r="I659" s="120"/>
      <c r="J659" s="3"/>
      <c r="K659" s="95" t="str" cm="1">
        <f t="array" ref="K659">IF(OR($J$14 = "A",$J$14 = "B",$J$14 = "C"),IF(I659="","",IF(LEN(I659)&gt;2,_xlfn.IFS(ISNUMBER(SEARCH("_",I659)),I659,ISNUMBER(SEARCH(", ",I659)),SUBSTITUTE(I659,", ","_"),ISNUMBER(SEARCH("/ ",I659)),SUBSTITUTE(I659,"/ ","_"),ISNUMBER(SEARCH(",",I659)),SUBSTITUTE(I659,",","_"),ISNUMBER(SEARCH("/",I659)),SUBSTITUTE(I659,"/","_"),ISNUMBER(SEARCH("",I659)),I659),I659)),IF(OR($J$14 = "J",$J$14 = "K"),"",IF(D659="","",IF(LEN(D659)&gt;2,_xlfn.IFS(ISNUMBER(SEARCH("_",D659)),D659,ISNUMBER(SEARCH(", ",D659)),SUBSTITUTE(D659,", ","_"),ISNUMBER(SEARCH("/ ",D659)),SUBSTITUTE(D659,"/ ","_"),ISNUMBER(SEARCH(",",D659)),SUBSTITUTE(D659,",","_"),ISNUMBER(SEARCH("/",D659)),SUBSTITUTE(D659,"/","_"),ISNUMBER(SEARCH("",D659)),D659),D659))))</f>
        <v/>
      </c>
      <c r="L659" s="1"/>
      <c r="M659" s="1" t="str">
        <f t="shared" si="46"/>
        <v/>
      </c>
      <c r="N659" s="94" t="str">
        <f>IF($L659="None","",IF(ISERROR(VLOOKUP($L659,Info!$B$4:$B$266,1,FALSE)),"",VLOOKUP($L659,Info!$B$4:$L$266,5,FALSE)))</f>
        <v/>
      </c>
      <c r="O659" s="94" t="str">
        <f>IF(K659="","",IF(AND($J$12&lt;&gt;"ABC",N659="3"),"BAC",IF(N659="3","ABC",IF($J$12&lt;&gt;"ABC",IF($J$10="Standard",VLOOKUP(K659,Info!$BE$4:$BF$481,2,FALSE),VLOOKUP(K659,Info!$BI$4:$BJ$482,2,FALSE)),IF($J$10="Standard",VLOOKUP(K659,Info!$AG$4:$AH$2994,2,FALSE),VLOOKUP(K659,Info!$AK$4:$AL$2997,2,FALSE))))))</f>
        <v/>
      </c>
      <c r="P659" s="94" t="str">
        <f>IF($L659="None","",IF(ISERROR(VLOOKUP($L659,Info!$B$4:$B$266,1,FALSE)),"",VLOOKUP($L659,Info!$B$4:$L$266,3,FALSE)))</f>
        <v/>
      </c>
      <c r="Q659" s="96" t="str">
        <f>IF($L659="None","",IF(ISERROR(VLOOKUP($L659,Info!$B$4:$B$266,1,FALSE)),"",VLOOKUP($L659,Info!$B$4:$L$266,4,FALSE)))</f>
        <v/>
      </c>
      <c r="R659" s="1"/>
      <c r="S659" s="6" t="str">
        <f t="shared" si="47"/>
        <v/>
      </c>
      <c r="T659" s="6" t="str">
        <f>IF($L659="None","",IF(ISERROR(VLOOKUP($L659,Info!$B$4:$B$266,1,FALSE)),"",VLOOKUP($L659,Info!$B$4:$L$266,11,FALSE)))</f>
        <v/>
      </c>
      <c r="U659" s="1"/>
      <c r="V659" s="1"/>
      <c r="W659" s="1"/>
      <c r="X659" s="1" t="str">
        <f>IF($L659="None","",IF(ISERROR(VLOOKUP($L659,Info!$B$4:$B$266,1,FALSE)),"",IF(OR(W659="Metallic Liquid Tight",W659="Non-Metallic Liquid Tight",W659="LSZH",W659="Greenfield"),VLOOKUP($L659,Info!$B$4:$L$266,7,FALSE),"N/A")))</f>
        <v/>
      </c>
      <c r="Y659" s="1"/>
      <c r="Z659" s="96" t="str">
        <f>IF($L659="None","",IF(ISERROR(VLOOKUP($L659,Info!$B$4:$B$266,1,FALSE)),"",VLOOKUP($L659,Info!$B$4:$L$266,9,FALSE)))</f>
        <v/>
      </c>
      <c r="AA659" s="96" t="str">
        <f>IF($L659="None","",IF(ISERROR(VLOOKUP($L659,Info!$B$4:$B$266,1,FALSE)),"",VLOOKUP($L659,Info!$B$4:$L$266,8,FALSE)))</f>
        <v/>
      </c>
      <c r="AB659" s="96" t="str">
        <f>IF($L659="None","",IF(ISERROR(VLOOKUP($L659,Info!$B$4:$B$266,1,FALSE)),"",VLOOKUP($L659,Info!$B$4:$L$266,10,FALSE)))</f>
        <v/>
      </c>
      <c r="AC659" s="1" t="str">
        <f>IF(W659="SO Cable","Black,White",IF(O659="","",IF(P659="","",IF($J$12&lt;&gt;"ABC",IF(P659&lt;="250",VLOOKUP(O659,Info!$AZ$4:$BB$22,3,FALSE),VLOOKUP(O659,Info!$AZ$23:$BB$39,3,FALSE)),IF(P659&lt;="250",VLOOKUP(O659,Info!$AO$4:$AQ$22,3,FALSE),VLOOKUP(O659,Info!$AO$23:$AP$39,3,FALSE))))))</f>
        <v/>
      </c>
      <c r="AD659" s="1"/>
      <c r="AE659" s="1" t="str">
        <f>IF($L659="None","",IF(ISERROR(VLOOKUP($L659,Info!$B$4:$B$266,1,FALSE)),"",VLOOKUP($L659,Info!$B$4:$L$266,4,FALSE)))</f>
        <v/>
      </c>
      <c r="AF659" s="1" t="str">
        <f>IF($L659="None","",IF(ISERROR(VLOOKUP($L659,Info!$B$4:$B$266,1,FALSE)),"",VLOOKUP($L659,Info!$B$4:$L$266,6,FALSE)))</f>
        <v/>
      </c>
      <c r="AG659" s="1"/>
      <c r="AH659" s="33" t="str" cm="1">
        <f t="array" ref="AH659">IF(AND(L659&lt;&gt;"",O659&lt;&gt;"",R659:S659&lt;&gt;"",W659:X659&lt;&gt;"",Z659:AA659&lt;&gt;"",AC659&lt;&gt;""),"Good","Bad")</f>
        <v>Bad</v>
      </c>
      <c r="AL659" t="str" cm="1">
        <f t="array" ref="AL659">IF(R659&gt;0,_xlfn.IFS(COUNTIF($L$20:L659,"&lt;&gt;")&lt;101,1,COUNTIF($L$20:L659,"&lt;&gt;")&lt;201,2,COUNTIF($L$20:L659,"&lt;&gt;")&lt;301,3,COUNTIF($L$20:L659,"&lt;&gt;")&lt;401,4,COUNTIF($L$20:L659,"&lt;&gt;")&lt;501,5,COUNTIF($L$20:L659,"&lt;&gt;")&lt;601,6,COUNTIF($L$20:L659,"&lt;&gt;")&lt;701,7,COUNTIF($L$20:L659,"&lt;&gt;")&lt;801,8,COUNTIF($L$20:L659,"&lt;&gt;")&lt;901,9,COUNTIF($L$20:L659,"&lt;&gt;")&lt;1001,10,COUNTIF($L$20:L659,"&lt;&gt;")&lt;1101,11,COUNTIF($L$20:L659,"&lt;&gt;")&lt;1201,12,COUNTIF($L$20:L659,"&lt;&gt;")&lt;1301,13,COUNTIF($L$20:L659,"&lt;&gt;")&lt;1401,14,COUNTIF($L$20:L659,"&lt;&gt;")&lt;1501,15,COUNTIF($L$20:L659,"&lt;&gt;")&lt;1601,16,COUNTIF($L$20:L659,"&lt;&gt;")&lt;1701,17,COUNTIF($L$20:L659,"&lt;&gt;")&lt;1801,18,COUNTIF($L$20:L659,"&lt;&gt;")&lt;1901,19,COUNTIF($L$20:L659,"&lt;&gt;")&lt;2001,20,COUNTIF($L$20:L659,"&lt;&gt;")&lt;2101,21,COUNTIF($L$20:L659,"&lt;&gt;")&lt;2201,22,COUNTIF($L$20:L659,"&lt;&gt;")&lt;2301,23,COUNTIF($L$20:L659,"&lt;&gt;")&lt;2401,24,COUNTIF($L$20:L659,"&lt;&gt;")&lt;2501,25,COUNTIF($L$20:L659,"&lt;&gt;")&lt;2601,26,COUNTIF($L$20:L659,"&lt;&gt;")&lt;2701,27,COUNTIF($L$20:L659,"&lt;&gt;")&lt;2801,28,COUNTIF($L$20:L659,"&lt;&gt;")&lt;2901,29,COUNTIF($L$20:L659,"&lt;&gt;")&lt;3001,30),"")</f>
        <v/>
      </c>
      <c r="AM659" t="str">
        <f t="shared" si="45"/>
        <v/>
      </c>
      <c r="AN659" t="str">
        <f t="shared" si="49"/>
        <v/>
      </c>
      <c r="AP659" t="str">
        <f t="shared" si="48"/>
        <v/>
      </c>
      <c r="AQ659" t="str">
        <f>IF(AO659="","",COUNTIFS(AM659:$AM$3019,AO659))</f>
        <v/>
      </c>
    </row>
    <row r="660" spans="1:43" x14ac:dyDescent="0.25">
      <c r="A660" s="6" t="str">
        <f>IF(COUNT($A$20:A659)&lt;&gt;$B$4,IF(A659="","",A659+1),"")</f>
        <v/>
      </c>
      <c r="B660" s="3"/>
      <c r="C660" s="3"/>
      <c r="D660" s="122"/>
      <c r="E660" s="3"/>
      <c r="F660" s="3"/>
      <c r="G660" s="3"/>
      <c r="H660" s="3"/>
      <c r="I660" s="120"/>
      <c r="J660" s="3"/>
      <c r="K660" s="95" t="str" cm="1">
        <f t="array" ref="K660">IF(OR($J$14 = "A",$J$14 = "B",$J$14 = "C"),IF(I660="","",IF(LEN(I660)&gt;2,_xlfn.IFS(ISNUMBER(SEARCH("_",I660)),I660,ISNUMBER(SEARCH(", ",I660)),SUBSTITUTE(I660,", ","_"),ISNUMBER(SEARCH("/ ",I660)),SUBSTITUTE(I660,"/ ","_"),ISNUMBER(SEARCH(",",I660)),SUBSTITUTE(I660,",","_"),ISNUMBER(SEARCH("/",I660)),SUBSTITUTE(I660,"/","_"),ISNUMBER(SEARCH("",I660)),I660),I660)),IF(OR($J$14 = "J",$J$14 = "K"),"",IF(D660="","",IF(LEN(D660)&gt;2,_xlfn.IFS(ISNUMBER(SEARCH("_",D660)),D660,ISNUMBER(SEARCH(", ",D660)),SUBSTITUTE(D660,", ","_"),ISNUMBER(SEARCH("/ ",D660)),SUBSTITUTE(D660,"/ ","_"),ISNUMBER(SEARCH(",",D660)),SUBSTITUTE(D660,",","_"),ISNUMBER(SEARCH("/",D660)),SUBSTITUTE(D660,"/","_"),ISNUMBER(SEARCH("",D660)),D660),D660))))</f>
        <v/>
      </c>
      <c r="L660" s="1"/>
      <c r="M660" s="1" t="str">
        <f t="shared" si="46"/>
        <v/>
      </c>
      <c r="N660" s="94" t="str">
        <f>IF($L660="None","",IF(ISERROR(VLOOKUP($L660,Info!$B$4:$B$266,1,FALSE)),"",VLOOKUP($L660,Info!$B$4:$L$266,5,FALSE)))</f>
        <v/>
      </c>
      <c r="O660" s="94" t="str">
        <f>IF(K660="","",IF(AND($J$12&lt;&gt;"ABC",N660="3"),"BAC",IF(N660="3","ABC",IF($J$12&lt;&gt;"ABC",IF($J$10="Standard",VLOOKUP(K660,Info!$BE$4:$BF$481,2,FALSE),VLOOKUP(K660,Info!$BI$4:$BJ$482,2,FALSE)),IF($J$10="Standard",VLOOKUP(K660,Info!$AG$4:$AH$2994,2,FALSE),VLOOKUP(K660,Info!$AK$4:$AL$2997,2,FALSE))))))</f>
        <v/>
      </c>
      <c r="P660" s="94" t="str">
        <f>IF($L660="None","",IF(ISERROR(VLOOKUP($L660,Info!$B$4:$B$266,1,FALSE)),"",VLOOKUP($L660,Info!$B$4:$L$266,3,FALSE)))</f>
        <v/>
      </c>
      <c r="Q660" s="96" t="str">
        <f>IF($L660="None","",IF(ISERROR(VLOOKUP($L660,Info!$B$4:$B$266,1,FALSE)),"",VLOOKUP($L660,Info!$B$4:$L$266,4,FALSE)))</f>
        <v/>
      </c>
      <c r="R660" s="1"/>
      <c r="S660" s="6" t="str">
        <f t="shared" si="47"/>
        <v/>
      </c>
      <c r="T660" s="6" t="str">
        <f>IF($L660="None","",IF(ISERROR(VLOOKUP($L660,Info!$B$4:$B$266,1,FALSE)),"",VLOOKUP($L660,Info!$B$4:$L$266,11,FALSE)))</f>
        <v/>
      </c>
      <c r="U660" s="1"/>
      <c r="V660" s="1"/>
      <c r="W660" s="1"/>
      <c r="X660" s="1" t="str">
        <f>IF($L660="None","",IF(ISERROR(VLOOKUP($L660,Info!$B$4:$B$266,1,FALSE)),"",IF(OR(W660="Metallic Liquid Tight",W660="Non-Metallic Liquid Tight",W660="LSZH",W660="Greenfield"),VLOOKUP($L660,Info!$B$4:$L$266,7,FALSE),"N/A")))</f>
        <v/>
      </c>
      <c r="Y660" s="1"/>
      <c r="Z660" s="96" t="str">
        <f>IF($L660="None","",IF(ISERROR(VLOOKUP($L660,Info!$B$4:$B$266,1,FALSE)),"",VLOOKUP($L660,Info!$B$4:$L$266,9,FALSE)))</f>
        <v/>
      </c>
      <c r="AA660" s="96" t="str">
        <f>IF($L660="None","",IF(ISERROR(VLOOKUP($L660,Info!$B$4:$B$266,1,FALSE)),"",VLOOKUP($L660,Info!$B$4:$L$266,8,FALSE)))</f>
        <v/>
      </c>
      <c r="AB660" s="96" t="str">
        <f>IF($L660="None","",IF(ISERROR(VLOOKUP($L660,Info!$B$4:$B$266,1,FALSE)),"",VLOOKUP($L660,Info!$B$4:$L$266,10,FALSE)))</f>
        <v/>
      </c>
      <c r="AC660" s="1" t="str">
        <f>IF(W660="SO Cable","Black,White",IF(O660="","",IF(P660="","",IF($J$12&lt;&gt;"ABC",IF(P660&lt;="250",VLOOKUP(O660,Info!$AZ$4:$BB$22,3,FALSE),VLOOKUP(O660,Info!$AZ$23:$BB$39,3,FALSE)),IF(P660&lt;="250",VLOOKUP(O660,Info!$AO$4:$AQ$22,3,FALSE),VLOOKUP(O660,Info!$AO$23:$AP$39,3,FALSE))))))</f>
        <v/>
      </c>
      <c r="AD660" s="1"/>
      <c r="AE660" s="1" t="str">
        <f>IF($L660="None","",IF(ISERROR(VLOOKUP($L660,Info!$B$4:$B$266,1,FALSE)),"",VLOOKUP($L660,Info!$B$4:$L$266,4,FALSE)))</f>
        <v/>
      </c>
      <c r="AF660" s="1" t="str">
        <f>IF($L660="None","",IF(ISERROR(VLOOKUP($L660,Info!$B$4:$B$266,1,FALSE)),"",VLOOKUP($L660,Info!$B$4:$L$266,6,FALSE)))</f>
        <v/>
      </c>
      <c r="AG660" s="1"/>
      <c r="AH660" s="33" t="str" cm="1">
        <f t="array" ref="AH660">IF(AND(L660&lt;&gt;"",O660&lt;&gt;"",R660:S660&lt;&gt;"",W660:X660&lt;&gt;"",Z660:AA660&lt;&gt;"",AC660&lt;&gt;""),"Good","Bad")</f>
        <v>Bad</v>
      </c>
      <c r="AL660" t="str" cm="1">
        <f t="array" ref="AL660">IF(R660&gt;0,_xlfn.IFS(COUNTIF($L$20:L660,"&lt;&gt;")&lt;101,1,COUNTIF($L$20:L660,"&lt;&gt;")&lt;201,2,COUNTIF($L$20:L660,"&lt;&gt;")&lt;301,3,COUNTIF($L$20:L660,"&lt;&gt;")&lt;401,4,COUNTIF($L$20:L660,"&lt;&gt;")&lt;501,5,COUNTIF($L$20:L660,"&lt;&gt;")&lt;601,6,COUNTIF($L$20:L660,"&lt;&gt;")&lt;701,7,COUNTIF($L$20:L660,"&lt;&gt;")&lt;801,8,COUNTIF($L$20:L660,"&lt;&gt;")&lt;901,9,COUNTIF($L$20:L660,"&lt;&gt;")&lt;1001,10,COUNTIF($L$20:L660,"&lt;&gt;")&lt;1101,11,COUNTIF($L$20:L660,"&lt;&gt;")&lt;1201,12,COUNTIF($L$20:L660,"&lt;&gt;")&lt;1301,13,COUNTIF($L$20:L660,"&lt;&gt;")&lt;1401,14,COUNTIF($L$20:L660,"&lt;&gt;")&lt;1501,15,COUNTIF($L$20:L660,"&lt;&gt;")&lt;1601,16,COUNTIF($L$20:L660,"&lt;&gt;")&lt;1701,17,COUNTIF($L$20:L660,"&lt;&gt;")&lt;1801,18,COUNTIF($L$20:L660,"&lt;&gt;")&lt;1901,19,COUNTIF($L$20:L660,"&lt;&gt;")&lt;2001,20,COUNTIF($L$20:L660,"&lt;&gt;")&lt;2101,21,COUNTIF($L$20:L660,"&lt;&gt;")&lt;2201,22,COUNTIF($L$20:L660,"&lt;&gt;")&lt;2301,23,COUNTIF($L$20:L660,"&lt;&gt;")&lt;2401,24,COUNTIF($L$20:L660,"&lt;&gt;")&lt;2501,25,COUNTIF($L$20:L660,"&lt;&gt;")&lt;2601,26,COUNTIF($L$20:L660,"&lt;&gt;")&lt;2701,27,COUNTIF($L$20:L660,"&lt;&gt;")&lt;2801,28,COUNTIF($L$20:L660,"&lt;&gt;")&lt;2901,29,COUNTIF($L$20:L660,"&lt;&gt;")&lt;3001,30),"")</f>
        <v/>
      </c>
      <c r="AM660" t="str">
        <f t="shared" ref="AM660:AM723" si="50">L660&amp;Z660&amp;AA660&amp;W660&amp;X660&amp;Y660&amp;AL660</f>
        <v/>
      </c>
      <c r="AN660" t="str">
        <f t="shared" si="49"/>
        <v/>
      </c>
      <c r="AP660" t="str">
        <f t="shared" si="48"/>
        <v/>
      </c>
      <c r="AQ660" t="str">
        <f>IF(AO660="","",COUNTIFS(AM660:$AM$3019,AO660))</f>
        <v/>
      </c>
    </row>
    <row r="661" spans="1:43" x14ac:dyDescent="0.25">
      <c r="A661" s="6" t="str">
        <f>IF(COUNT($A$20:A660)&lt;&gt;$B$4,IF(A660="","",A660+1),"")</f>
        <v/>
      </c>
      <c r="B661" s="3"/>
      <c r="C661" s="3"/>
      <c r="D661" s="122"/>
      <c r="E661" s="3"/>
      <c r="F661" s="3"/>
      <c r="G661" s="3"/>
      <c r="H661" s="3"/>
      <c r="I661" s="120"/>
      <c r="J661" s="3"/>
      <c r="K661" s="95" t="str" cm="1">
        <f t="array" ref="K661">IF(OR($J$14 = "A",$J$14 = "B",$J$14 = "C"),IF(I661="","",IF(LEN(I661)&gt;2,_xlfn.IFS(ISNUMBER(SEARCH("_",I661)),I661,ISNUMBER(SEARCH(", ",I661)),SUBSTITUTE(I661,", ","_"),ISNUMBER(SEARCH("/ ",I661)),SUBSTITUTE(I661,"/ ","_"),ISNUMBER(SEARCH(",",I661)),SUBSTITUTE(I661,",","_"),ISNUMBER(SEARCH("/",I661)),SUBSTITUTE(I661,"/","_"),ISNUMBER(SEARCH("",I661)),I661),I661)),IF(OR($J$14 = "J",$J$14 = "K"),"",IF(D661="","",IF(LEN(D661)&gt;2,_xlfn.IFS(ISNUMBER(SEARCH("_",D661)),D661,ISNUMBER(SEARCH(", ",D661)),SUBSTITUTE(D661,", ","_"),ISNUMBER(SEARCH("/ ",D661)),SUBSTITUTE(D661,"/ ","_"),ISNUMBER(SEARCH(",",D661)),SUBSTITUTE(D661,",","_"),ISNUMBER(SEARCH("/",D661)),SUBSTITUTE(D661,"/","_"),ISNUMBER(SEARCH("",D661)),D661),D661))))</f>
        <v/>
      </c>
      <c r="L661" s="1"/>
      <c r="M661" s="1" t="str">
        <f t="shared" ref="M661:M724" si="51">IF(L661="","","Pigtail")</f>
        <v/>
      </c>
      <c r="N661" s="94" t="str">
        <f>IF($L661="None","",IF(ISERROR(VLOOKUP($L661,Info!$B$4:$B$266,1,FALSE)),"",VLOOKUP($L661,Info!$B$4:$L$266,5,FALSE)))</f>
        <v/>
      </c>
      <c r="O661" s="94" t="str">
        <f>IF(K661="","",IF(AND($J$12&lt;&gt;"ABC",N661="3"),"BAC",IF(N661="3","ABC",IF($J$12&lt;&gt;"ABC",IF($J$10="Standard",VLOOKUP(K661,Info!$BE$4:$BF$481,2,FALSE),VLOOKUP(K661,Info!$BI$4:$BJ$482,2,FALSE)),IF($J$10="Standard",VLOOKUP(K661,Info!$AG$4:$AH$2994,2,FALSE),VLOOKUP(K661,Info!$AK$4:$AL$2997,2,FALSE))))))</f>
        <v/>
      </c>
      <c r="P661" s="94" t="str">
        <f>IF($L661="None","",IF(ISERROR(VLOOKUP($L661,Info!$B$4:$B$266,1,FALSE)),"",VLOOKUP($L661,Info!$B$4:$L$266,3,FALSE)))</f>
        <v/>
      </c>
      <c r="Q661" s="96" t="str">
        <f>IF($L661="None","",IF(ISERROR(VLOOKUP($L661,Info!$B$4:$B$266,1,FALSE)),"",VLOOKUP($L661,Info!$B$4:$L$266,4,FALSE)))</f>
        <v/>
      </c>
      <c r="R661" s="1"/>
      <c r="S661" s="6" t="str">
        <f t="shared" ref="S661:S724" si="52">IF(M661 = "","",IF(M661 &lt;&gt; "Pigtail","0",""))</f>
        <v/>
      </c>
      <c r="T661" s="6" t="str">
        <f>IF($L661="None","",IF(ISERROR(VLOOKUP($L661,Info!$B$4:$B$266,1,FALSE)),"",VLOOKUP($L661,Info!$B$4:$L$266,11,FALSE)))</f>
        <v/>
      </c>
      <c r="U661" s="1"/>
      <c r="V661" s="1"/>
      <c r="W661" s="1"/>
      <c r="X661" s="1" t="str">
        <f>IF($L661="None","",IF(ISERROR(VLOOKUP($L661,Info!$B$4:$B$266,1,FALSE)),"",IF(OR(W661="Metallic Liquid Tight",W661="Non-Metallic Liquid Tight",W661="LSZH",W661="Greenfield"),VLOOKUP($L661,Info!$B$4:$L$266,7,FALSE),"N/A")))</f>
        <v/>
      </c>
      <c r="Y661" s="1"/>
      <c r="Z661" s="96" t="str">
        <f>IF($L661="None","",IF(ISERROR(VLOOKUP($L661,Info!$B$4:$B$266,1,FALSE)),"",VLOOKUP($L661,Info!$B$4:$L$266,9,FALSE)))</f>
        <v/>
      </c>
      <c r="AA661" s="96" t="str">
        <f>IF($L661="None","",IF(ISERROR(VLOOKUP($L661,Info!$B$4:$B$266,1,FALSE)),"",VLOOKUP($L661,Info!$B$4:$L$266,8,FALSE)))</f>
        <v/>
      </c>
      <c r="AB661" s="96" t="str">
        <f>IF($L661="None","",IF(ISERROR(VLOOKUP($L661,Info!$B$4:$B$266,1,FALSE)),"",VLOOKUP($L661,Info!$B$4:$L$266,10,FALSE)))</f>
        <v/>
      </c>
      <c r="AC661" s="1" t="str">
        <f>IF(W661="SO Cable","Black,White",IF(O661="","",IF(P661="","",IF($J$12&lt;&gt;"ABC",IF(P661&lt;="250",VLOOKUP(O661,Info!$AZ$4:$BB$22,3,FALSE),VLOOKUP(O661,Info!$AZ$23:$BB$39,3,FALSE)),IF(P661&lt;="250",VLOOKUP(O661,Info!$AO$4:$AQ$22,3,FALSE),VLOOKUP(O661,Info!$AO$23:$AP$39,3,FALSE))))))</f>
        <v/>
      </c>
      <c r="AD661" s="1"/>
      <c r="AE661" s="1" t="str">
        <f>IF($L661="None","",IF(ISERROR(VLOOKUP($L661,Info!$B$4:$B$266,1,FALSE)),"",VLOOKUP($L661,Info!$B$4:$L$266,4,FALSE)))</f>
        <v/>
      </c>
      <c r="AF661" s="1" t="str">
        <f>IF($L661="None","",IF(ISERROR(VLOOKUP($L661,Info!$B$4:$B$266,1,FALSE)),"",VLOOKUP($L661,Info!$B$4:$L$266,6,FALSE)))</f>
        <v/>
      </c>
      <c r="AG661" s="1"/>
      <c r="AH661" s="33" t="str" cm="1">
        <f t="array" ref="AH661">IF(AND(L661&lt;&gt;"",O661&lt;&gt;"",R661:S661&lt;&gt;"",W661:X661&lt;&gt;"",Z661:AA661&lt;&gt;"",AC661&lt;&gt;""),"Good","Bad")</f>
        <v>Bad</v>
      </c>
      <c r="AL661" t="str" cm="1">
        <f t="array" ref="AL661">IF(R661&gt;0,_xlfn.IFS(COUNTIF($L$20:L661,"&lt;&gt;")&lt;101,1,COUNTIF($L$20:L661,"&lt;&gt;")&lt;201,2,COUNTIF($L$20:L661,"&lt;&gt;")&lt;301,3,COUNTIF($L$20:L661,"&lt;&gt;")&lt;401,4,COUNTIF($L$20:L661,"&lt;&gt;")&lt;501,5,COUNTIF($L$20:L661,"&lt;&gt;")&lt;601,6,COUNTIF($L$20:L661,"&lt;&gt;")&lt;701,7,COUNTIF($L$20:L661,"&lt;&gt;")&lt;801,8,COUNTIF($L$20:L661,"&lt;&gt;")&lt;901,9,COUNTIF($L$20:L661,"&lt;&gt;")&lt;1001,10,COUNTIF($L$20:L661,"&lt;&gt;")&lt;1101,11,COUNTIF($L$20:L661,"&lt;&gt;")&lt;1201,12,COUNTIF($L$20:L661,"&lt;&gt;")&lt;1301,13,COUNTIF($L$20:L661,"&lt;&gt;")&lt;1401,14,COUNTIF($L$20:L661,"&lt;&gt;")&lt;1501,15,COUNTIF($L$20:L661,"&lt;&gt;")&lt;1601,16,COUNTIF($L$20:L661,"&lt;&gt;")&lt;1701,17,COUNTIF($L$20:L661,"&lt;&gt;")&lt;1801,18,COUNTIF($L$20:L661,"&lt;&gt;")&lt;1901,19,COUNTIF($L$20:L661,"&lt;&gt;")&lt;2001,20,COUNTIF($L$20:L661,"&lt;&gt;")&lt;2101,21,COUNTIF($L$20:L661,"&lt;&gt;")&lt;2201,22,COUNTIF($L$20:L661,"&lt;&gt;")&lt;2301,23,COUNTIF($L$20:L661,"&lt;&gt;")&lt;2401,24,COUNTIF($L$20:L661,"&lt;&gt;")&lt;2501,25,COUNTIF($L$20:L661,"&lt;&gt;")&lt;2601,26,COUNTIF($L$20:L661,"&lt;&gt;")&lt;2701,27,COUNTIF($L$20:L661,"&lt;&gt;")&lt;2801,28,COUNTIF($L$20:L661,"&lt;&gt;")&lt;2901,29,COUNTIF($L$20:L661,"&lt;&gt;")&lt;3001,30),"")</f>
        <v/>
      </c>
      <c r="AM661" t="str">
        <f t="shared" si="50"/>
        <v/>
      </c>
      <c r="AN661" t="str">
        <f t="shared" si="49"/>
        <v/>
      </c>
      <c r="AP661" t="str">
        <f t="shared" ref="AP661:AP724" si="53">IF(R661&gt;0,AP660+1,"")</f>
        <v/>
      </c>
      <c r="AQ661" t="str">
        <f>IF(AO661="","",COUNTIFS(AM661:$AM$3019,AO661))</f>
        <v/>
      </c>
    </row>
    <row r="662" spans="1:43" x14ac:dyDescent="0.25">
      <c r="A662" s="6" t="str">
        <f>IF(COUNT($A$20:A661)&lt;&gt;$B$4,IF(A661="","",A661+1),"")</f>
        <v/>
      </c>
      <c r="B662" s="3"/>
      <c r="C662" s="3"/>
      <c r="D662" s="122"/>
      <c r="E662" s="3"/>
      <c r="F662" s="3"/>
      <c r="G662" s="3"/>
      <c r="H662" s="3"/>
      <c r="I662" s="120"/>
      <c r="J662" s="3"/>
      <c r="K662" s="95" t="str" cm="1">
        <f t="array" ref="K662">IF(OR($J$14 = "A",$J$14 = "B",$J$14 = "C"),IF(I662="","",IF(LEN(I662)&gt;2,_xlfn.IFS(ISNUMBER(SEARCH("_",I662)),I662,ISNUMBER(SEARCH(", ",I662)),SUBSTITUTE(I662,", ","_"),ISNUMBER(SEARCH("/ ",I662)),SUBSTITUTE(I662,"/ ","_"),ISNUMBER(SEARCH(",",I662)),SUBSTITUTE(I662,",","_"),ISNUMBER(SEARCH("/",I662)),SUBSTITUTE(I662,"/","_"),ISNUMBER(SEARCH("",I662)),I662),I662)),IF(OR($J$14 = "J",$J$14 = "K"),"",IF(D662="","",IF(LEN(D662)&gt;2,_xlfn.IFS(ISNUMBER(SEARCH("_",D662)),D662,ISNUMBER(SEARCH(", ",D662)),SUBSTITUTE(D662,", ","_"),ISNUMBER(SEARCH("/ ",D662)),SUBSTITUTE(D662,"/ ","_"),ISNUMBER(SEARCH(",",D662)),SUBSTITUTE(D662,",","_"),ISNUMBER(SEARCH("/",D662)),SUBSTITUTE(D662,"/","_"),ISNUMBER(SEARCH("",D662)),D662),D662))))</f>
        <v/>
      </c>
      <c r="L662" s="1"/>
      <c r="M662" s="1" t="str">
        <f t="shared" si="51"/>
        <v/>
      </c>
      <c r="N662" s="94" t="str">
        <f>IF($L662="None","",IF(ISERROR(VLOOKUP($L662,Info!$B$4:$B$266,1,FALSE)),"",VLOOKUP($L662,Info!$B$4:$L$266,5,FALSE)))</f>
        <v/>
      </c>
      <c r="O662" s="94" t="str">
        <f>IF(K662="","",IF(AND($J$12&lt;&gt;"ABC",N662="3"),"BAC",IF(N662="3","ABC",IF($J$12&lt;&gt;"ABC",IF($J$10="Standard",VLOOKUP(K662,Info!$BE$4:$BF$481,2,FALSE),VLOOKUP(K662,Info!$BI$4:$BJ$482,2,FALSE)),IF($J$10="Standard",VLOOKUP(K662,Info!$AG$4:$AH$2994,2,FALSE),VLOOKUP(K662,Info!$AK$4:$AL$2997,2,FALSE))))))</f>
        <v/>
      </c>
      <c r="P662" s="94" t="str">
        <f>IF($L662="None","",IF(ISERROR(VLOOKUP($L662,Info!$B$4:$B$266,1,FALSE)),"",VLOOKUP($L662,Info!$B$4:$L$266,3,FALSE)))</f>
        <v/>
      </c>
      <c r="Q662" s="96" t="str">
        <f>IF($L662="None","",IF(ISERROR(VLOOKUP($L662,Info!$B$4:$B$266,1,FALSE)),"",VLOOKUP($L662,Info!$B$4:$L$266,4,FALSE)))</f>
        <v/>
      </c>
      <c r="R662" s="1"/>
      <c r="S662" s="6" t="str">
        <f t="shared" si="52"/>
        <v/>
      </c>
      <c r="T662" s="6" t="str">
        <f>IF($L662="None","",IF(ISERROR(VLOOKUP($L662,Info!$B$4:$B$266,1,FALSE)),"",VLOOKUP($L662,Info!$B$4:$L$266,11,FALSE)))</f>
        <v/>
      </c>
      <c r="U662" s="1"/>
      <c r="V662" s="1"/>
      <c r="W662" s="1"/>
      <c r="X662" s="1" t="str">
        <f>IF($L662="None","",IF(ISERROR(VLOOKUP($L662,Info!$B$4:$B$266,1,FALSE)),"",IF(OR(W662="Metallic Liquid Tight",W662="Non-Metallic Liquid Tight",W662="LSZH",W662="Greenfield"),VLOOKUP($L662,Info!$B$4:$L$266,7,FALSE),"N/A")))</f>
        <v/>
      </c>
      <c r="Y662" s="1"/>
      <c r="Z662" s="96" t="str">
        <f>IF($L662="None","",IF(ISERROR(VLOOKUP($L662,Info!$B$4:$B$266,1,FALSE)),"",VLOOKUP($L662,Info!$B$4:$L$266,9,FALSE)))</f>
        <v/>
      </c>
      <c r="AA662" s="96" t="str">
        <f>IF($L662="None","",IF(ISERROR(VLOOKUP($L662,Info!$B$4:$B$266,1,FALSE)),"",VLOOKUP($L662,Info!$B$4:$L$266,8,FALSE)))</f>
        <v/>
      </c>
      <c r="AB662" s="96" t="str">
        <f>IF($L662="None","",IF(ISERROR(VLOOKUP($L662,Info!$B$4:$B$266,1,FALSE)),"",VLOOKUP($L662,Info!$B$4:$L$266,10,FALSE)))</f>
        <v/>
      </c>
      <c r="AC662" s="1" t="str">
        <f>IF(W662="SO Cable","Black,White",IF(O662="","",IF(P662="","",IF($J$12&lt;&gt;"ABC",IF(P662&lt;="250",VLOOKUP(O662,Info!$AZ$4:$BB$22,3,FALSE),VLOOKUP(O662,Info!$AZ$23:$BB$39,3,FALSE)),IF(P662&lt;="250",VLOOKUP(O662,Info!$AO$4:$AQ$22,3,FALSE),VLOOKUP(O662,Info!$AO$23:$AP$39,3,FALSE))))))</f>
        <v/>
      </c>
      <c r="AD662" s="1"/>
      <c r="AE662" s="1" t="str">
        <f>IF($L662="None","",IF(ISERROR(VLOOKUP($L662,Info!$B$4:$B$266,1,FALSE)),"",VLOOKUP($L662,Info!$B$4:$L$266,4,FALSE)))</f>
        <v/>
      </c>
      <c r="AF662" s="1" t="str">
        <f>IF($L662="None","",IF(ISERROR(VLOOKUP($L662,Info!$B$4:$B$266,1,FALSE)),"",VLOOKUP($L662,Info!$B$4:$L$266,6,FALSE)))</f>
        <v/>
      </c>
      <c r="AG662" s="1"/>
      <c r="AH662" s="33" t="str" cm="1">
        <f t="array" ref="AH662">IF(AND(L662&lt;&gt;"",O662&lt;&gt;"",R662:S662&lt;&gt;"",W662:X662&lt;&gt;"",Z662:AA662&lt;&gt;"",AC662&lt;&gt;""),"Good","Bad")</f>
        <v>Bad</v>
      </c>
      <c r="AL662" t="str" cm="1">
        <f t="array" ref="AL662">IF(R662&gt;0,_xlfn.IFS(COUNTIF($L$20:L662,"&lt;&gt;")&lt;101,1,COUNTIF($L$20:L662,"&lt;&gt;")&lt;201,2,COUNTIF($L$20:L662,"&lt;&gt;")&lt;301,3,COUNTIF($L$20:L662,"&lt;&gt;")&lt;401,4,COUNTIF($L$20:L662,"&lt;&gt;")&lt;501,5,COUNTIF($L$20:L662,"&lt;&gt;")&lt;601,6,COUNTIF($L$20:L662,"&lt;&gt;")&lt;701,7,COUNTIF($L$20:L662,"&lt;&gt;")&lt;801,8,COUNTIF($L$20:L662,"&lt;&gt;")&lt;901,9,COUNTIF($L$20:L662,"&lt;&gt;")&lt;1001,10,COUNTIF($L$20:L662,"&lt;&gt;")&lt;1101,11,COUNTIF($L$20:L662,"&lt;&gt;")&lt;1201,12,COUNTIF($L$20:L662,"&lt;&gt;")&lt;1301,13,COUNTIF($L$20:L662,"&lt;&gt;")&lt;1401,14,COUNTIF($L$20:L662,"&lt;&gt;")&lt;1501,15,COUNTIF($L$20:L662,"&lt;&gt;")&lt;1601,16,COUNTIF($L$20:L662,"&lt;&gt;")&lt;1701,17,COUNTIF($L$20:L662,"&lt;&gt;")&lt;1801,18,COUNTIF($L$20:L662,"&lt;&gt;")&lt;1901,19,COUNTIF($L$20:L662,"&lt;&gt;")&lt;2001,20,COUNTIF($L$20:L662,"&lt;&gt;")&lt;2101,21,COUNTIF($L$20:L662,"&lt;&gt;")&lt;2201,22,COUNTIF($L$20:L662,"&lt;&gt;")&lt;2301,23,COUNTIF($L$20:L662,"&lt;&gt;")&lt;2401,24,COUNTIF($L$20:L662,"&lt;&gt;")&lt;2501,25,COUNTIF($L$20:L662,"&lt;&gt;")&lt;2601,26,COUNTIF($L$20:L662,"&lt;&gt;")&lt;2701,27,COUNTIF($L$20:L662,"&lt;&gt;")&lt;2801,28,COUNTIF($L$20:L662,"&lt;&gt;")&lt;2901,29,COUNTIF($L$20:L662,"&lt;&gt;")&lt;3001,30),"")</f>
        <v/>
      </c>
      <c r="AM662" t="str">
        <f t="shared" si="50"/>
        <v/>
      </c>
      <c r="AN662" t="str">
        <f t="shared" ref="AN662:AN725" si="54">IF(R662&gt;0,_xlfn.XLOOKUP(AM662,$AO$20:$AO$3019,$AP$20:$AP$3019,0,0,1),"")</f>
        <v/>
      </c>
      <c r="AP662" t="str">
        <f t="shared" si="53"/>
        <v/>
      </c>
      <c r="AQ662" t="str">
        <f>IF(AO662="","",COUNTIFS(AM662:$AM$3019,AO662))</f>
        <v/>
      </c>
    </row>
    <row r="663" spans="1:43" x14ac:dyDescent="0.25">
      <c r="A663" s="6" t="str">
        <f>IF(COUNT($A$20:A662)&lt;&gt;$B$4,IF(A662="","",A662+1),"")</f>
        <v/>
      </c>
      <c r="B663" s="3"/>
      <c r="C663" s="3"/>
      <c r="D663" s="122"/>
      <c r="E663" s="3"/>
      <c r="F663" s="3"/>
      <c r="G663" s="3"/>
      <c r="H663" s="3"/>
      <c r="I663" s="120"/>
      <c r="J663" s="3"/>
      <c r="K663" s="95" t="str" cm="1">
        <f t="array" ref="K663">IF(OR($J$14 = "A",$J$14 = "B",$J$14 = "C"),IF(I663="","",IF(LEN(I663)&gt;2,_xlfn.IFS(ISNUMBER(SEARCH("_",I663)),I663,ISNUMBER(SEARCH(", ",I663)),SUBSTITUTE(I663,", ","_"),ISNUMBER(SEARCH("/ ",I663)),SUBSTITUTE(I663,"/ ","_"),ISNUMBER(SEARCH(",",I663)),SUBSTITUTE(I663,",","_"),ISNUMBER(SEARCH("/",I663)),SUBSTITUTE(I663,"/","_"),ISNUMBER(SEARCH("",I663)),I663),I663)),IF(OR($J$14 = "J",$J$14 = "K"),"",IF(D663="","",IF(LEN(D663)&gt;2,_xlfn.IFS(ISNUMBER(SEARCH("_",D663)),D663,ISNUMBER(SEARCH(", ",D663)),SUBSTITUTE(D663,", ","_"),ISNUMBER(SEARCH("/ ",D663)),SUBSTITUTE(D663,"/ ","_"),ISNUMBER(SEARCH(",",D663)),SUBSTITUTE(D663,",","_"),ISNUMBER(SEARCH("/",D663)),SUBSTITUTE(D663,"/","_"),ISNUMBER(SEARCH("",D663)),D663),D663))))</f>
        <v/>
      </c>
      <c r="L663" s="1"/>
      <c r="M663" s="1" t="str">
        <f t="shared" si="51"/>
        <v/>
      </c>
      <c r="N663" s="94" t="str">
        <f>IF($L663="None","",IF(ISERROR(VLOOKUP($L663,Info!$B$4:$B$266,1,FALSE)),"",VLOOKUP($L663,Info!$B$4:$L$266,5,FALSE)))</f>
        <v/>
      </c>
      <c r="O663" s="94" t="str">
        <f>IF(K663="","",IF(AND($J$12&lt;&gt;"ABC",N663="3"),"BAC",IF(N663="3","ABC",IF($J$12&lt;&gt;"ABC",IF($J$10="Standard",VLOOKUP(K663,Info!$BE$4:$BF$481,2,FALSE),VLOOKUP(K663,Info!$BI$4:$BJ$482,2,FALSE)),IF($J$10="Standard",VLOOKUP(K663,Info!$AG$4:$AH$2994,2,FALSE),VLOOKUP(K663,Info!$AK$4:$AL$2997,2,FALSE))))))</f>
        <v/>
      </c>
      <c r="P663" s="94" t="str">
        <f>IF($L663="None","",IF(ISERROR(VLOOKUP($L663,Info!$B$4:$B$266,1,FALSE)),"",VLOOKUP($L663,Info!$B$4:$L$266,3,FALSE)))</f>
        <v/>
      </c>
      <c r="Q663" s="96" t="str">
        <f>IF($L663="None","",IF(ISERROR(VLOOKUP($L663,Info!$B$4:$B$266,1,FALSE)),"",VLOOKUP($L663,Info!$B$4:$L$266,4,FALSE)))</f>
        <v/>
      </c>
      <c r="R663" s="1"/>
      <c r="S663" s="6" t="str">
        <f t="shared" si="52"/>
        <v/>
      </c>
      <c r="T663" s="6" t="str">
        <f>IF($L663="None","",IF(ISERROR(VLOOKUP($L663,Info!$B$4:$B$266,1,FALSE)),"",VLOOKUP($L663,Info!$B$4:$L$266,11,FALSE)))</f>
        <v/>
      </c>
      <c r="U663" s="1"/>
      <c r="V663" s="1"/>
      <c r="W663" s="1"/>
      <c r="X663" s="1" t="str">
        <f>IF($L663="None","",IF(ISERROR(VLOOKUP($L663,Info!$B$4:$B$266,1,FALSE)),"",IF(OR(W663="Metallic Liquid Tight",W663="Non-Metallic Liquid Tight",W663="LSZH",W663="Greenfield"),VLOOKUP($L663,Info!$B$4:$L$266,7,FALSE),"N/A")))</f>
        <v/>
      </c>
      <c r="Y663" s="1"/>
      <c r="Z663" s="96" t="str">
        <f>IF($L663="None","",IF(ISERROR(VLOOKUP($L663,Info!$B$4:$B$266,1,FALSE)),"",VLOOKUP($L663,Info!$B$4:$L$266,9,FALSE)))</f>
        <v/>
      </c>
      <c r="AA663" s="96" t="str">
        <f>IF($L663="None","",IF(ISERROR(VLOOKUP($L663,Info!$B$4:$B$266,1,FALSE)),"",VLOOKUP($L663,Info!$B$4:$L$266,8,FALSE)))</f>
        <v/>
      </c>
      <c r="AB663" s="96" t="str">
        <f>IF($L663="None","",IF(ISERROR(VLOOKUP($L663,Info!$B$4:$B$266,1,FALSE)),"",VLOOKUP($L663,Info!$B$4:$L$266,10,FALSE)))</f>
        <v/>
      </c>
      <c r="AC663" s="1" t="str">
        <f>IF(W663="SO Cable","Black,White",IF(O663="","",IF(P663="","",IF($J$12&lt;&gt;"ABC",IF(P663&lt;="250",VLOOKUP(O663,Info!$AZ$4:$BB$22,3,FALSE),VLOOKUP(O663,Info!$AZ$23:$BB$39,3,FALSE)),IF(P663&lt;="250",VLOOKUP(O663,Info!$AO$4:$AQ$22,3,FALSE),VLOOKUP(O663,Info!$AO$23:$AP$39,3,FALSE))))))</f>
        <v/>
      </c>
      <c r="AD663" s="1"/>
      <c r="AE663" s="1" t="str">
        <f>IF($L663="None","",IF(ISERROR(VLOOKUP($L663,Info!$B$4:$B$266,1,FALSE)),"",VLOOKUP($L663,Info!$B$4:$L$266,4,FALSE)))</f>
        <v/>
      </c>
      <c r="AF663" s="1" t="str">
        <f>IF($L663="None","",IF(ISERROR(VLOOKUP($L663,Info!$B$4:$B$266,1,FALSE)),"",VLOOKUP($L663,Info!$B$4:$L$266,6,FALSE)))</f>
        <v/>
      </c>
      <c r="AG663" s="1"/>
      <c r="AH663" s="33" t="str" cm="1">
        <f t="array" ref="AH663">IF(AND(L663&lt;&gt;"",O663&lt;&gt;"",R663:S663&lt;&gt;"",W663:X663&lt;&gt;"",Z663:AA663&lt;&gt;"",AC663&lt;&gt;""),"Good","Bad")</f>
        <v>Bad</v>
      </c>
      <c r="AL663" t="str" cm="1">
        <f t="array" ref="AL663">IF(R663&gt;0,_xlfn.IFS(COUNTIF($L$20:L663,"&lt;&gt;")&lt;101,1,COUNTIF($L$20:L663,"&lt;&gt;")&lt;201,2,COUNTIF($L$20:L663,"&lt;&gt;")&lt;301,3,COUNTIF($L$20:L663,"&lt;&gt;")&lt;401,4,COUNTIF($L$20:L663,"&lt;&gt;")&lt;501,5,COUNTIF($L$20:L663,"&lt;&gt;")&lt;601,6,COUNTIF($L$20:L663,"&lt;&gt;")&lt;701,7,COUNTIF($L$20:L663,"&lt;&gt;")&lt;801,8,COUNTIF($L$20:L663,"&lt;&gt;")&lt;901,9,COUNTIF($L$20:L663,"&lt;&gt;")&lt;1001,10,COUNTIF($L$20:L663,"&lt;&gt;")&lt;1101,11,COUNTIF($L$20:L663,"&lt;&gt;")&lt;1201,12,COUNTIF($L$20:L663,"&lt;&gt;")&lt;1301,13,COUNTIF($L$20:L663,"&lt;&gt;")&lt;1401,14,COUNTIF($L$20:L663,"&lt;&gt;")&lt;1501,15,COUNTIF($L$20:L663,"&lt;&gt;")&lt;1601,16,COUNTIF($L$20:L663,"&lt;&gt;")&lt;1701,17,COUNTIF($L$20:L663,"&lt;&gt;")&lt;1801,18,COUNTIF($L$20:L663,"&lt;&gt;")&lt;1901,19,COUNTIF($L$20:L663,"&lt;&gt;")&lt;2001,20,COUNTIF($L$20:L663,"&lt;&gt;")&lt;2101,21,COUNTIF($L$20:L663,"&lt;&gt;")&lt;2201,22,COUNTIF($L$20:L663,"&lt;&gt;")&lt;2301,23,COUNTIF($L$20:L663,"&lt;&gt;")&lt;2401,24,COUNTIF($L$20:L663,"&lt;&gt;")&lt;2501,25,COUNTIF($L$20:L663,"&lt;&gt;")&lt;2601,26,COUNTIF($L$20:L663,"&lt;&gt;")&lt;2701,27,COUNTIF($L$20:L663,"&lt;&gt;")&lt;2801,28,COUNTIF($L$20:L663,"&lt;&gt;")&lt;2901,29,COUNTIF($L$20:L663,"&lt;&gt;")&lt;3001,30),"")</f>
        <v/>
      </c>
      <c r="AM663" t="str">
        <f t="shared" si="50"/>
        <v/>
      </c>
      <c r="AN663" t="str">
        <f t="shared" si="54"/>
        <v/>
      </c>
      <c r="AP663" t="str">
        <f t="shared" si="53"/>
        <v/>
      </c>
      <c r="AQ663" t="str">
        <f>IF(AO663="","",COUNTIFS(AM663:$AM$3019,AO663))</f>
        <v/>
      </c>
    </row>
    <row r="664" spans="1:43" x14ac:dyDescent="0.25">
      <c r="A664" s="6" t="str">
        <f>IF(COUNT($A$20:A663)&lt;&gt;$B$4,IF(A663="","",A663+1),"")</f>
        <v/>
      </c>
      <c r="B664" s="3"/>
      <c r="C664" s="3"/>
      <c r="D664" s="122"/>
      <c r="E664" s="3"/>
      <c r="F664" s="3"/>
      <c r="G664" s="3"/>
      <c r="H664" s="3"/>
      <c r="I664" s="120"/>
      <c r="J664" s="3"/>
      <c r="K664" s="95" t="str" cm="1">
        <f t="array" ref="K664">IF(OR($J$14 = "A",$J$14 = "B",$J$14 = "C"),IF(I664="","",IF(LEN(I664)&gt;2,_xlfn.IFS(ISNUMBER(SEARCH("_",I664)),I664,ISNUMBER(SEARCH(", ",I664)),SUBSTITUTE(I664,", ","_"),ISNUMBER(SEARCH("/ ",I664)),SUBSTITUTE(I664,"/ ","_"),ISNUMBER(SEARCH(",",I664)),SUBSTITUTE(I664,",","_"),ISNUMBER(SEARCH("/",I664)),SUBSTITUTE(I664,"/","_"),ISNUMBER(SEARCH("",I664)),I664),I664)),IF(OR($J$14 = "J",$J$14 = "K"),"",IF(D664="","",IF(LEN(D664)&gt;2,_xlfn.IFS(ISNUMBER(SEARCH("_",D664)),D664,ISNUMBER(SEARCH(", ",D664)),SUBSTITUTE(D664,", ","_"),ISNUMBER(SEARCH("/ ",D664)),SUBSTITUTE(D664,"/ ","_"),ISNUMBER(SEARCH(",",D664)),SUBSTITUTE(D664,",","_"),ISNUMBER(SEARCH("/",D664)),SUBSTITUTE(D664,"/","_"),ISNUMBER(SEARCH("",D664)),D664),D664))))</f>
        <v/>
      </c>
      <c r="L664" s="1"/>
      <c r="M664" s="1" t="str">
        <f t="shared" si="51"/>
        <v/>
      </c>
      <c r="N664" s="94" t="str">
        <f>IF($L664="None","",IF(ISERROR(VLOOKUP($L664,Info!$B$4:$B$266,1,FALSE)),"",VLOOKUP($L664,Info!$B$4:$L$266,5,FALSE)))</f>
        <v/>
      </c>
      <c r="O664" s="94" t="str">
        <f>IF(K664="","",IF(AND($J$12&lt;&gt;"ABC",N664="3"),"BAC",IF(N664="3","ABC",IF($J$12&lt;&gt;"ABC",IF($J$10="Standard",VLOOKUP(K664,Info!$BE$4:$BF$481,2,FALSE),VLOOKUP(K664,Info!$BI$4:$BJ$482,2,FALSE)),IF($J$10="Standard",VLOOKUP(K664,Info!$AG$4:$AH$2994,2,FALSE),VLOOKUP(K664,Info!$AK$4:$AL$2997,2,FALSE))))))</f>
        <v/>
      </c>
      <c r="P664" s="94" t="str">
        <f>IF($L664="None","",IF(ISERROR(VLOOKUP($L664,Info!$B$4:$B$266,1,FALSE)),"",VLOOKUP($L664,Info!$B$4:$L$266,3,FALSE)))</f>
        <v/>
      </c>
      <c r="Q664" s="96" t="str">
        <f>IF($L664="None","",IF(ISERROR(VLOOKUP($L664,Info!$B$4:$B$266,1,FALSE)),"",VLOOKUP($L664,Info!$B$4:$L$266,4,FALSE)))</f>
        <v/>
      </c>
      <c r="R664" s="1"/>
      <c r="S664" s="6" t="str">
        <f t="shared" si="52"/>
        <v/>
      </c>
      <c r="T664" s="6" t="str">
        <f>IF($L664="None","",IF(ISERROR(VLOOKUP($L664,Info!$B$4:$B$266,1,FALSE)),"",VLOOKUP($L664,Info!$B$4:$L$266,11,FALSE)))</f>
        <v/>
      </c>
      <c r="U664" s="1"/>
      <c r="V664" s="1"/>
      <c r="W664" s="1"/>
      <c r="X664" s="1" t="str">
        <f>IF($L664="None","",IF(ISERROR(VLOOKUP($L664,Info!$B$4:$B$266,1,FALSE)),"",IF(OR(W664="Metallic Liquid Tight",W664="Non-Metallic Liquid Tight",W664="LSZH",W664="Greenfield"),VLOOKUP($L664,Info!$B$4:$L$266,7,FALSE),"N/A")))</f>
        <v/>
      </c>
      <c r="Y664" s="1"/>
      <c r="Z664" s="96" t="str">
        <f>IF($L664="None","",IF(ISERROR(VLOOKUP($L664,Info!$B$4:$B$266,1,FALSE)),"",VLOOKUP($L664,Info!$B$4:$L$266,9,FALSE)))</f>
        <v/>
      </c>
      <c r="AA664" s="96" t="str">
        <f>IF($L664="None","",IF(ISERROR(VLOOKUP($L664,Info!$B$4:$B$266,1,FALSE)),"",VLOOKUP($L664,Info!$B$4:$L$266,8,FALSE)))</f>
        <v/>
      </c>
      <c r="AB664" s="96" t="str">
        <f>IF($L664="None","",IF(ISERROR(VLOOKUP($L664,Info!$B$4:$B$266,1,FALSE)),"",VLOOKUP($L664,Info!$B$4:$L$266,10,FALSE)))</f>
        <v/>
      </c>
      <c r="AC664" s="1" t="str">
        <f>IF(W664="SO Cable","Black,White",IF(O664="","",IF(P664="","",IF($J$12&lt;&gt;"ABC",IF(P664&lt;="250",VLOOKUP(O664,Info!$AZ$4:$BB$22,3,FALSE),VLOOKUP(O664,Info!$AZ$23:$BB$39,3,FALSE)),IF(P664&lt;="250",VLOOKUP(O664,Info!$AO$4:$AQ$22,3,FALSE),VLOOKUP(O664,Info!$AO$23:$AP$39,3,FALSE))))))</f>
        <v/>
      </c>
      <c r="AD664" s="1"/>
      <c r="AE664" s="1" t="str">
        <f>IF($L664="None","",IF(ISERROR(VLOOKUP($L664,Info!$B$4:$B$266,1,FALSE)),"",VLOOKUP($L664,Info!$B$4:$L$266,4,FALSE)))</f>
        <v/>
      </c>
      <c r="AF664" s="1" t="str">
        <f>IF($L664="None","",IF(ISERROR(VLOOKUP($L664,Info!$B$4:$B$266,1,FALSE)),"",VLOOKUP($L664,Info!$B$4:$L$266,6,FALSE)))</f>
        <v/>
      </c>
      <c r="AG664" s="1"/>
      <c r="AH664" s="33" t="str" cm="1">
        <f t="array" ref="AH664">IF(AND(L664&lt;&gt;"",O664&lt;&gt;"",R664:S664&lt;&gt;"",W664:X664&lt;&gt;"",Z664:AA664&lt;&gt;"",AC664&lt;&gt;""),"Good","Bad")</f>
        <v>Bad</v>
      </c>
      <c r="AL664" t="str" cm="1">
        <f t="array" ref="AL664">IF(R664&gt;0,_xlfn.IFS(COUNTIF($L$20:L664,"&lt;&gt;")&lt;101,1,COUNTIF($L$20:L664,"&lt;&gt;")&lt;201,2,COUNTIF($L$20:L664,"&lt;&gt;")&lt;301,3,COUNTIF($L$20:L664,"&lt;&gt;")&lt;401,4,COUNTIF($L$20:L664,"&lt;&gt;")&lt;501,5,COUNTIF($L$20:L664,"&lt;&gt;")&lt;601,6,COUNTIF($L$20:L664,"&lt;&gt;")&lt;701,7,COUNTIF($L$20:L664,"&lt;&gt;")&lt;801,8,COUNTIF($L$20:L664,"&lt;&gt;")&lt;901,9,COUNTIF($L$20:L664,"&lt;&gt;")&lt;1001,10,COUNTIF($L$20:L664,"&lt;&gt;")&lt;1101,11,COUNTIF($L$20:L664,"&lt;&gt;")&lt;1201,12,COUNTIF($L$20:L664,"&lt;&gt;")&lt;1301,13,COUNTIF($L$20:L664,"&lt;&gt;")&lt;1401,14,COUNTIF($L$20:L664,"&lt;&gt;")&lt;1501,15,COUNTIF($L$20:L664,"&lt;&gt;")&lt;1601,16,COUNTIF($L$20:L664,"&lt;&gt;")&lt;1701,17,COUNTIF($L$20:L664,"&lt;&gt;")&lt;1801,18,COUNTIF($L$20:L664,"&lt;&gt;")&lt;1901,19,COUNTIF($L$20:L664,"&lt;&gt;")&lt;2001,20,COUNTIF($L$20:L664,"&lt;&gt;")&lt;2101,21,COUNTIF($L$20:L664,"&lt;&gt;")&lt;2201,22,COUNTIF($L$20:L664,"&lt;&gt;")&lt;2301,23,COUNTIF($L$20:L664,"&lt;&gt;")&lt;2401,24,COUNTIF($L$20:L664,"&lt;&gt;")&lt;2501,25,COUNTIF($L$20:L664,"&lt;&gt;")&lt;2601,26,COUNTIF($L$20:L664,"&lt;&gt;")&lt;2701,27,COUNTIF($L$20:L664,"&lt;&gt;")&lt;2801,28,COUNTIF($L$20:L664,"&lt;&gt;")&lt;2901,29,COUNTIF($L$20:L664,"&lt;&gt;")&lt;3001,30),"")</f>
        <v/>
      </c>
      <c r="AM664" t="str">
        <f t="shared" si="50"/>
        <v/>
      </c>
      <c r="AN664" t="str">
        <f t="shared" si="54"/>
        <v/>
      </c>
      <c r="AP664" t="str">
        <f t="shared" si="53"/>
        <v/>
      </c>
      <c r="AQ664" t="str">
        <f>IF(AO664="","",COUNTIFS(AM664:$AM$3019,AO664))</f>
        <v/>
      </c>
    </row>
    <row r="665" spans="1:43" x14ac:dyDescent="0.25">
      <c r="A665" s="6" t="str">
        <f>IF(COUNT($A$20:A664)&lt;&gt;$B$4,IF(A664="","",A664+1),"")</f>
        <v/>
      </c>
      <c r="B665" s="3"/>
      <c r="C665" s="3"/>
      <c r="D665" s="122"/>
      <c r="E665" s="3"/>
      <c r="F665" s="3"/>
      <c r="G665" s="3"/>
      <c r="H665" s="3"/>
      <c r="I665" s="120"/>
      <c r="J665" s="3"/>
      <c r="K665" s="95" t="str" cm="1">
        <f t="array" ref="K665">IF(OR($J$14 = "A",$J$14 = "B",$J$14 = "C"),IF(I665="","",IF(LEN(I665)&gt;2,_xlfn.IFS(ISNUMBER(SEARCH("_",I665)),I665,ISNUMBER(SEARCH(", ",I665)),SUBSTITUTE(I665,", ","_"),ISNUMBER(SEARCH("/ ",I665)),SUBSTITUTE(I665,"/ ","_"),ISNUMBER(SEARCH(",",I665)),SUBSTITUTE(I665,",","_"),ISNUMBER(SEARCH("/",I665)),SUBSTITUTE(I665,"/","_"),ISNUMBER(SEARCH("",I665)),I665),I665)),IF(OR($J$14 = "J",$J$14 = "K"),"",IF(D665="","",IF(LEN(D665)&gt;2,_xlfn.IFS(ISNUMBER(SEARCH("_",D665)),D665,ISNUMBER(SEARCH(", ",D665)),SUBSTITUTE(D665,", ","_"),ISNUMBER(SEARCH("/ ",D665)),SUBSTITUTE(D665,"/ ","_"),ISNUMBER(SEARCH(",",D665)),SUBSTITUTE(D665,",","_"),ISNUMBER(SEARCH("/",D665)),SUBSTITUTE(D665,"/","_"),ISNUMBER(SEARCH("",D665)),D665),D665))))</f>
        <v/>
      </c>
      <c r="L665" s="1"/>
      <c r="M665" s="1" t="str">
        <f t="shared" si="51"/>
        <v/>
      </c>
      <c r="N665" s="94" t="str">
        <f>IF($L665="None","",IF(ISERROR(VLOOKUP($L665,Info!$B$4:$B$266,1,FALSE)),"",VLOOKUP($L665,Info!$B$4:$L$266,5,FALSE)))</f>
        <v/>
      </c>
      <c r="O665" s="94" t="str">
        <f>IF(K665="","",IF(AND($J$12&lt;&gt;"ABC",N665="3"),"BAC",IF(N665="3","ABC",IF($J$12&lt;&gt;"ABC",IF($J$10="Standard",VLOOKUP(K665,Info!$BE$4:$BF$481,2,FALSE),VLOOKUP(K665,Info!$BI$4:$BJ$482,2,FALSE)),IF($J$10="Standard",VLOOKUP(K665,Info!$AG$4:$AH$2994,2,FALSE),VLOOKUP(K665,Info!$AK$4:$AL$2997,2,FALSE))))))</f>
        <v/>
      </c>
      <c r="P665" s="94" t="str">
        <f>IF($L665="None","",IF(ISERROR(VLOOKUP($L665,Info!$B$4:$B$266,1,FALSE)),"",VLOOKUP($L665,Info!$B$4:$L$266,3,FALSE)))</f>
        <v/>
      </c>
      <c r="Q665" s="96" t="str">
        <f>IF($L665="None","",IF(ISERROR(VLOOKUP($L665,Info!$B$4:$B$266,1,FALSE)),"",VLOOKUP($L665,Info!$B$4:$L$266,4,FALSE)))</f>
        <v/>
      </c>
      <c r="R665" s="1"/>
      <c r="S665" s="6" t="str">
        <f t="shared" si="52"/>
        <v/>
      </c>
      <c r="T665" s="6" t="str">
        <f>IF($L665="None","",IF(ISERROR(VLOOKUP($L665,Info!$B$4:$B$266,1,FALSE)),"",VLOOKUP($L665,Info!$B$4:$L$266,11,FALSE)))</f>
        <v/>
      </c>
      <c r="U665" s="1"/>
      <c r="V665" s="1"/>
      <c r="W665" s="1"/>
      <c r="X665" s="1" t="str">
        <f>IF($L665="None","",IF(ISERROR(VLOOKUP($L665,Info!$B$4:$B$266,1,FALSE)),"",IF(OR(W665="Metallic Liquid Tight",W665="Non-Metallic Liquid Tight",W665="LSZH",W665="Greenfield"),VLOOKUP($L665,Info!$B$4:$L$266,7,FALSE),"N/A")))</f>
        <v/>
      </c>
      <c r="Y665" s="1"/>
      <c r="Z665" s="96" t="str">
        <f>IF($L665="None","",IF(ISERROR(VLOOKUP($L665,Info!$B$4:$B$266,1,FALSE)),"",VLOOKUP($L665,Info!$B$4:$L$266,9,FALSE)))</f>
        <v/>
      </c>
      <c r="AA665" s="96" t="str">
        <f>IF($L665="None","",IF(ISERROR(VLOOKUP($L665,Info!$B$4:$B$266,1,FALSE)),"",VLOOKUP($L665,Info!$B$4:$L$266,8,FALSE)))</f>
        <v/>
      </c>
      <c r="AB665" s="96" t="str">
        <f>IF($L665="None","",IF(ISERROR(VLOOKUP($L665,Info!$B$4:$B$266,1,FALSE)),"",VLOOKUP($L665,Info!$B$4:$L$266,10,FALSE)))</f>
        <v/>
      </c>
      <c r="AC665" s="1" t="str">
        <f>IF(W665="SO Cable","Black,White",IF(O665="","",IF(P665="","",IF($J$12&lt;&gt;"ABC",IF(P665&lt;="250",VLOOKUP(O665,Info!$AZ$4:$BB$22,3,FALSE),VLOOKUP(O665,Info!$AZ$23:$BB$39,3,FALSE)),IF(P665&lt;="250",VLOOKUP(O665,Info!$AO$4:$AQ$22,3,FALSE),VLOOKUP(O665,Info!$AO$23:$AP$39,3,FALSE))))))</f>
        <v/>
      </c>
      <c r="AD665" s="1"/>
      <c r="AE665" s="1" t="str">
        <f>IF($L665="None","",IF(ISERROR(VLOOKUP($L665,Info!$B$4:$B$266,1,FALSE)),"",VLOOKUP($L665,Info!$B$4:$L$266,4,FALSE)))</f>
        <v/>
      </c>
      <c r="AF665" s="1" t="str">
        <f>IF($L665="None","",IF(ISERROR(VLOOKUP($L665,Info!$B$4:$B$266,1,FALSE)),"",VLOOKUP($L665,Info!$B$4:$L$266,6,FALSE)))</f>
        <v/>
      </c>
      <c r="AG665" s="1"/>
      <c r="AH665" s="33" t="str" cm="1">
        <f t="array" ref="AH665">IF(AND(L665&lt;&gt;"",O665&lt;&gt;"",R665:S665&lt;&gt;"",W665:X665&lt;&gt;"",Z665:AA665&lt;&gt;"",AC665&lt;&gt;""),"Good","Bad")</f>
        <v>Bad</v>
      </c>
      <c r="AL665" t="str" cm="1">
        <f t="array" ref="AL665">IF(R665&gt;0,_xlfn.IFS(COUNTIF($L$20:L665,"&lt;&gt;")&lt;101,1,COUNTIF($L$20:L665,"&lt;&gt;")&lt;201,2,COUNTIF($L$20:L665,"&lt;&gt;")&lt;301,3,COUNTIF($L$20:L665,"&lt;&gt;")&lt;401,4,COUNTIF($L$20:L665,"&lt;&gt;")&lt;501,5,COUNTIF($L$20:L665,"&lt;&gt;")&lt;601,6,COUNTIF($L$20:L665,"&lt;&gt;")&lt;701,7,COUNTIF($L$20:L665,"&lt;&gt;")&lt;801,8,COUNTIF($L$20:L665,"&lt;&gt;")&lt;901,9,COUNTIF($L$20:L665,"&lt;&gt;")&lt;1001,10,COUNTIF($L$20:L665,"&lt;&gt;")&lt;1101,11,COUNTIF($L$20:L665,"&lt;&gt;")&lt;1201,12,COUNTIF($L$20:L665,"&lt;&gt;")&lt;1301,13,COUNTIF($L$20:L665,"&lt;&gt;")&lt;1401,14,COUNTIF($L$20:L665,"&lt;&gt;")&lt;1501,15,COUNTIF($L$20:L665,"&lt;&gt;")&lt;1601,16,COUNTIF($L$20:L665,"&lt;&gt;")&lt;1701,17,COUNTIF($L$20:L665,"&lt;&gt;")&lt;1801,18,COUNTIF($L$20:L665,"&lt;&gt;")&lt;1901,19,COUNTIF($L$20:L665,"&lt;&gt;")&lt;2001,20,COUNTIF($L$20:L665,"&lt;&gt;")&lt;2101,21,COUNTIF($L$20:L665,"&lt;&gt;")&lt;2201,22,COUNTIF($L$20:L665,"&lt;&gt;")&lt;2301,23,COUNTIF($L$20:L665,"&lt;&gt;")&lt;2401,24,COUNTIF($L$20:L665,"&lt;&gt;")&lt;2501,25,COUNTIF($L$20:L665,"&lt;&gt;")&lt;2601,26,COUNTIF($L$20:L665,"&lt;&gt;")&lt;2701,27,COUNTIF($L$20:L665,"&lt;&gt;")&lt;2801,28,COUNTIF($L$20:L665,"&lt;&gt;")&lt;2901,29,COUNTIF($L$20:L665,"&lt;&gt;")&lt;3001,30),"")</f>
        <v/>
      </c>
      <c r="AM665" t="str">
        <f t="shared" si="50"/>
        <v/>
      </c>
      <c r="AN665" t="str">
        <f t="shared" si="54"/>
        <v/>
      </c>
      <c r="AP665" t="str">
        <f t="shared" si="53"/>
        <v/>
      </c>
      <c r="AQ665" t="str">
        <f>IF(AO665="","",COUNTIFS(AM665:$AM$3019,AO665))</f>
        <v/>
      </c>
    </row>
    <row r="666" spans="1:43" x14ac:dyDescent="0.25">
      <c r="A666" s="6" t="str">
        <f>IF(COUNT($A$20:A665)&lt;&gt;$B$4,IF(A665="","",A665+1),"")</f>
        <v/>
      </c>
      <c r="B666" s="3"/>
      <c r="C666" s="3"/>
      <c r="D666" s="122"/>
      <c r="E666" s="3"/>
      <c r="F666" s="3"/>
      <c r="G666" s="3"/>
      <c r="H666" s="3"/>
      <c r="I666" s="120"/>
      <c r="J666" s="3"/>
      <c r="K666" s="95" t="str" cm="1">
        <f t="array" ref="K666">IF(OR($J$14 = "A",$J$14 = "B",$J$14 = "C"),IF(I666="","",IF(LEN(I666)&gt;2,_xlfn.IFS(ISNUMBER(SEARCH("_",I666)),I666,ISNUMBER(SEARCH(", ",I666)),SUBSTITUTE(I666,", ","_"),ISNUMBER(SEARCH("/ ",I666)),SUBSTITUTE(I666,"/ ","_"),ISNUMBER(SEARCH(",",I666)),SUBSTITUTE(I666,",","_"),ISNUMBER(SEARCH("/",I666)),SUBSTITUTE(I666,"/","_"),ISNUMBER(SEARCH("",I666)),I666),I666)),IF(OR($J$14 = "J",$J$14 = "K"),"",IF(D666="","",IF(LEN(D666)&gt;2,_xlfn.IFS(ISNUMBER(SEARCH("_",D666)),D666,ISNUMBER(SEARCH(", ",D666)),SUBSTITUTE(D666,", ","_"),ISNUMBER(SEARCH("/ ",D666)),SUBSTITUTE(D666,"/ ","_"),ISNUMBER(SEARCH(",",D666)),SUBSTITUTE(D666,",","_"),ISNUMBER(SEARCH("/",D666)),SUBSTITUTE(D666,"/","_"),ISNUMBER(SEARCH("",D666)),D666),D666))))</f>
        <v/>
      </c>
      <c r="L666" s="1"/>
      <c r="M666" s="1" t="str">
        <f t="shared" si="51"/>
        <v/>
      </c>
      <c r="N666" s="94" t="str">
        <f>IF($L666="None","",IF(ISERROR(VLOOKUP($L666,Info!$B$4:$B$266,1,FALSE)),"",VLOOKUP($L666,Info!$B$4:$L$266,5,FALSE)))</f>
        <v/>
      </c>
      <c r="O666" s="94" t="str">
        <f>IF(K666="","",IF(AND($J$12&lt;&gt;"ABC",N666="3"),"BAC",IF(N666="3","ABC",IF($J$12&lt;&gt;"ABC",IF($J$10="Standard",VLOOKUP(K666,Info!$BE$4:$BF$481,2,FALSE),VLOOKUP(K666,Info!$BI$4:$BJ$482,2,FALSE)),IF($J$10="Standard",VLOOKUP(K666,Info!$AG$4:$AH$2994,2,FALSE),VLOOKUP(K666,Info!$AK$4:$AL$2997,2,FALSE))))))</f>
        <v/>
      </c>
      <c r="P666" s="94" t="str">
        <f>IF($L666="None","",IF(ISERROR(VLOOKUP($L666,Info!$B$4:$B$266,1,FALSE)),"",VLOOKUP($L666,Info!$B$4:$L$266,3,FALSE)))</f>
        <v/>
      </c>
      <c r="Q666" s="96" t="str">
        <f>IF($L666="None","",IF(ISERROR(VLOOKUP($L666,Info!$B$4:$B$266,1,FALSE)),"",VLOOKUP($L666,Info!$B$4:$L$266,4,FALSE)))</f>
        <v/>
      </c>
      <c r="R666" s="1"/>
      <c r="S666" s="6" t="str">
        <f t="shared" si="52"/>
        <v/>
      </c>
      <c r="T666" s="6" t="str">
        <f>IF($L666="None","",IF(ISERROR(VLOOKUP($L666,Info!$B$4:$B$266,1,FALSE)),"",VLOOKUP($L666,Info!$B$4:$L$266,11,FALSE)))</f>
        <v/>
      </c>
      <c r="U666" s="1"/>
      <c r="V666" s="1"/>
      <c r="W666" s="1"/>
      <c r="X666" s="1" t="str">
        <f>IF($L666="None","",IF(ISERROR(VLOOKUP($L666,Info!$B$4:$B$266,1,FALSE)),"",IF(OR(W666="Metallic Liquid Tight",W666="Non-Metallic Liquid Tight",W666="LSZH",W666="Greenfield"),VLOOKUP($L666,Info!$B$4:$L$266,7,FALSE),"N/A")))</f>
        <v/>
      </c>
      <c r="Y666" s="1"/>
      <c r="Z666" s="96" t="str">
        <f>IF($L666="None","",IF(ISERROR(VLOOKUP($L666,Info!$B$4:$B$266,1,FALSE)),"",VLOOKUP($L666,Info!$B$4:$L$266,9,FALSE)))</f>
        <v/>
      </c>
      <c r="AA666" s="96" t="str">
        <f>IF($L666="None","",IF(ISERROR(VLOOKUP($L666,Info!$B$4:$B$266,1,FALSE)),"",VLOOKUP($L666,Info!$B$4:$L$266,8,FALSE)))</f>
        <v/>
      </c>
      <c r="AB666" s="96" t="str">
        <f>IF($L666="None","",IF(ISERROR(VLOOKUP($L666,Info!$B$4:$B$266,1,FALSE)),"",VLOOKUP($L666,Info!$B$4:$L$266,10,FALSE)))</f>
        <v/>
      </c>
      <c r="AC666" s="1" t="str">
        <f>IF(W666="SO Cable","Black,White",IF(O666="","",IF(P666="","",IF($J$12&lt;&gt;"ABC",IF(P666&lt;="250",VLOOKUP(O666,Info!$AZ$4:$BB$22,3,FALSE),VLOOKUP(O666,Info!$AZ$23:$BB$39,3,FALSE)),IF(P666&lt;="250",VLOOKUP(O666,Info!$AO$4:$AQ$22,3,FALSE),VLOOKUP(O666,Info!$AO$23:$AP$39,3,FALSE))))))</f>
        <v/>
      </c>
      <c r="AD666" s="1"/>
      <c r="AE666" s="1" t="str">
        <f>IF($L666="None","",IF(ISERROR(VLOOKUP($L666,Info!$B$4:$B$266,1,FALSE)),"",VLOOKUP($L666,Info!$B$4:$L$266,4,FALSE)))</f>
        <v/>
      </c>
      <c r="AF666" s="1" t="str">
        <f>IF($L666="None","",IF(ISERROR(VLOOKUP($L666,Info!$B$4:$B$266,1,FALSE)),"",VLOOKUP($L666,Info!$B$4:$L$266,6,FALSE)))</f>
        <v/>
      </c>
      <c r="AG666" s="1"/>
      <c r="AH666" s="33" t="str" cm="1">
        <f t="array" ref="AH666">IF(AND(L666&lt;&gt;"",O666&lt;&gt;"",R666:S666&lt;&gt;"",W666:X666&lt;&gt;"",Z666:AA666&lt;&gt;"",AC666&lt;&gt;""),"Good","Bad")</f>
        <v>Bad</v>
      </c>
      <c r="AL666" t="str" cm="1">
        <f t="array" ref="AL666">IF(R666&gt;0,_xlfn.IFS(COUNTIF($L$20:L666,"&lt;&gt;")&lt;101,1,COUNTIF($L$20:L666,"&lt;&gt;")&lt;201,2,COUNTIF($L$20:L666,"&lt;&gt;")&lt;301,3,COUNTIF($L$20:L666,"&lt;&gt;")&lt;401,4,COUNTIF($L$20:L666,"&lt;&gt;")&lt;501,5,COUNTIF($L$20:L666,"&lt;&gt;")&lt;601,6,COUNTIF($L$20:L666,"&lt;&gt;")&lt;701,7,COUNTIF($L$20:L666,"&lt;&gt;")&lt;801,8,COUNTIF($L$20:L666,"&lt;&gt;")&lt;901,9,COUNTIF($L$20:L666,"&lt;&gt;")&lt;1001,10,COUNTIF($L$20:L666,"&lt;&gt;")&lt;1101,11,COUNTIF($L$20:L666,"&lt;&gt;")&lt;1201,12,COUNTIF($L$20:L666,"&lt;&gt;")&lt;1301,13,COUNTIF($L$20:L666,"&lt;&gt;")&lt;1401,14,COUNTIF($L$20:L666,"&lt;&gt;")&lt;1501,15,COUNTIF($L$20:L666,"&lt;&gt;")&lt;1601,16,COUNTIF($L$20:L666,"&lt;&gt;")&lt;1701,17,COUNTIF($L$20:L666,"&lt;&gt;")&lt;1801,18,COUNTIF($L$20:L666,"&lt;&gt;")&lt;1901,19,COUNTIF($L$20:L666,"&lt;&gt;")&lt;2001,20,COUNTIF($L$20:L666,"&lt;&gt;")&lt;2101,21,COUNTIF($L$20:L666,"&lt;&gt;")&lt;2201,22,COUNTIF($L$20:L666,"&lt;&gt;")&lt;2301,23,COUNTIF($L$20:L666,"&lt;&gt;")&lt;2401,24,COUNTIF($L$20:L666,"&lt;&gt;")&lt;2501,25,COUNTIF($L$20:L666,"&lt;&gt;")&lt;2601,26,COUNTIF($L$20:L666,"&lt;&gt;")&lt;2701,27,COUNTIF($L$20:L666,"&lt;&gt;")&lt;2801,28,COUNTIF($L$20:L666,"&lt;&gt;")&lt;2901,29,COUNTIF($L$20:L666,"&lt;&gt;")&lt;3001,30),"")</f>
        <v/>
      </c>
      <c r="AM666" t="str">
        <f t="shared" si="50"/>
        <v/>
      </c>
      <c r="AN666" t="str">
        <f t="shared" si="54"/>
        <v/>
      </c>
      <c r="AP666" t="str">
        <f t="shared" si="53"/>
        <v/>
      </c>
      <c r="AQ666" t="str">
        <f>IF(AO666="","",COUNTIFS(AM666:$AM$3019,AO666))</f>
        <v/>
      </c>
    </row>
    <row r="667" spans="1:43" x14ac:dyDescent="0.25">
      <c r="A667" s="6" t="str">
        <f>IF(COUNT($A$20:A666)&lt;&gt;$B$4,IF(A666="","",A666+1),"")</f>
        <v/>
      </c>
      <c r="B667" s="3"/>
      <c r="C667" s="3"/>
      <c r="D667" s="122"/>
      <c r="E667" s="3"/>
      <c r="F667" s="3"/>
      <c r="G667" s="3"/>
      <c r="H667" s="3"/>
      <c r="I667" s="120"/>
      <c r="J667" s="3"/>
      <c r="K667" s="95" t="str" cm="1">
        <f t="array" ref="K667">IF(OR($J$14 = "A",$J$14 = "B",$J$14 = "C"),IF(I667="","",IF(LEN(I667)&gt;2,_xlfn.IFS(ISNUMBER(SEARCH("_",I667)),I667,ISNUMBER(SEARCH(", ",I667)),SUBSTITUTE(I667,", ","_"),ISNUMBER(SEARCH("/ ",I667)),SUBSTITUTE(I667,"/ ","_"),ISNUMBER(SEARCH(",",I667)),SUBSTITUTE(I667,",","_"),ISNUMBER(SEARCH("/",I667)),SUBSTITUTE(I667,"/","_"),ISNUMBER(SEARCH("",I667)),I667),I667)),IF(OR($J$14 = "J",$J$14 = "K"),"",IF(D667="","",IF(LEN(D667)&gt;2,_xlfn.IFS(ISNUMBER(SEARCH("_",D667)),D667,ISNUMBER(SEARCH(", ",D667)),SUBSTITUTE(D667,", ","_"),ISNUMBER(SEARCH("/ ",D667)),SUBSTITUTE(D667,"/ ","_"),ISNUMBER(SEARCH(",",D667)),SUBSTITUTE(D667,",","_"),ISNUMBER(SEARCH("/",D667)),SUBSTITUTE(D667,"/","_"),ISNUMBER(SEARCH("",D667)),D667),D667))))</f>
        <v/>
      </c>
      <c r="L667" s="1"/>
      <c r="M667" s="1" t="str">
        <f t="shared" si="51"/>
        <v/>
      </c>
      <c r="N667" s="94" t="str">
        <f>IF($L667="None","",IF(ISERROR(VLOOKUP($L667,Info!$B$4:$B$266,1,FALSE)),"",VLOOKUP($L667,Info!$B$4:$L$266,5,FALSE)))</f>
        <v/>
      </c>
      <c r="O667" s="94" t="str">
        <f>IF(K667="","",IF(AND($J$12&lt;&gt;"ABC",N667="3"),"BAC",IF(N667="3","ABC",IF($J$12&lt;&gt;"ABC",IF($J$10="Standard",VLOOKUP(K667,Info!$BE$4:$BF$481,2,FALSE),VLOOKUP(K667,Info!$BI$4:$BJ$482,2,FALSE)),IF($J$10="Standard",VLOOKUP(K667,Info!$AG$4:$AH$2994,2,FALSE),VLOOKUP(K667,Info!$AK$4:$AL$2997,2,FALSE))))))</f>
        <v/>
      </c>
      <c r="P667" s="94" t="str">
        <f>IF($L667="None","",IF(ISERROR(VLOOKUP($L667,Info!$B$4:$B$266,1,FALSE)),"",VLOOKUP($L667,Info!$B$4:$L$266,3,FALSE)))</f>
        <v/>
      </c>
      <c r="Q667" s="96" t="str">
        <f>IF($L667="None","",IF(ISERROR(VLOOKUP($L667,Info!$B$4:$B$266,1,FALSE)),"",VLOOKUP($L667,Info!$B$4:$L$266,4,FALSE)))</f>
        <v/>
      </c>
      <c r="R667" s="1"/>
      <c r="S667" s="6" t="str">
        <f t="shared" si="52"/>
        <v/>
      </c>
      <c r="T667" s="6" t="str">
        <f>IF($L667="None","",IF(ISERROR(VLOOKUP($L667,Info!$B$4:$B$266,1,FALSE)),"",VLOOKUP($L667,Info!$B$4:$L$266,11,FALSE)))</f>
        <v/>
      </c>
      <c r="U667" s="1"/>
      <c r="V667" s="1"/>
      <c r="W667" s="1"/>
      <c r="X667" s="1" t="str">
        <f>IF($L667="None","",IF(ISERROR(VLOOKUP($L667,Info!$B$4:$B$266,1,FALSE)),"",IF(OR(W667="Metallic Liquid Tight",W667="Non-Metallic Liquid Tight",W667="LSZH",W667="Greenfield"),VLOOKUP($L667,Info!$B$4:$L$266,7,FALSE),"N/A")))</f>
        <v/>
      </c>
      <c r="Y667" s="1"/>
      <c r="Z667" s="96" t="str">
        <f>IF($L667="None","",IF(ISERROR(VLOOKUP($L667,Info!$B$4:$B$266,1,FALSE)),"",VLOOKUP($L667,Info!$B$4:$L$266,9,FALSE)))</f>
        <v/>
      </c>
      <c r="AA667" s="96" t="str">
        <f>IF($L667="None","",IF(ISERROR(VLOOKUP($L667,Info!$B$4:$B$266,1,FALSE)),"",VLOOKUP($L667,Info!$B$4:$L$266,8,FALSE)))</f>
        <v/>
      </c>
      <c r="AB667" s="96" t="str">
        <f>IF($L667="None","",IF(ISERROR(VLOOKUP($L667,Info!$B$4:$B$266,1,FALSE)),"",VLOOKUP($L667,Info!$B$4:$L$266,10,FALSE)))</f>
        <v/>
      </c>
      <c r="AC667" s="1" t="str">
        <f>IF(W667="SO Cable","Black,White",IF(O667="","",IF(P667="","",IF($J$12&lt;&gt;"ABC",IF(P667&lt;="250",VLOOKUP(O667,Info!$AZ$4:$BB$22,3,FALSE),VLOOKUP(O667,Info!$AZ$23:$BB$39,3,FALSE)),IF(P667&lt;="250",VLOOKUP(O667,Info!$AO$4:$AQ$22,3,FALSE),VLOOKUP(O667,Info!$AO$23:$AP$39,3,FALSE))))))</f>
        <v/>
      </c>
      <c r="AD667" s="1"/>
      <c r="AE667" s="1" t="str">
        <f>IF($L667="None","",IF(ISERROR(VLOOKUP($L667,Info!$B$4:$B$266,1,FALSE)),"",VLOOKUP($L667,Info!$B$4:$L$266,4,FALSE)))</f>
        <v/>
      </c>
      <c r="AF667" s="1" t="str">
        <f>IF($L667="None","",IF(ISERROR(VLOOKUP($L667,Info!$B$4:$B$266,1,FALSE)),"",VLOOKUP($L667,Info!$B$4:$L$266,6,FALSE)))</f>
        <v/>
      </c>
      <c r="AG667" s="1"/>
      <c r="AH667" s="33" t="str" cm="1">
        <f t="array" ref="AH667">IF(AND(L667&lt;&gt;"",O667&lt;&gt;"",R667:S667&lt;&gt;"",W667:X667&lt;&gt;"",Z667:AA667&lt;&gt;"",AC667&lt;&gt;""),"Good","Bad")</f>
        <v>Bad</v>
      </c>
      <c r="AL667" t="str" cm="1">
        <f t="array" ref="AL667">IF(R667&gt;0,_xlfn.IFS(COUNTIF($L$20:L667,"&lt;&gt;")&lt;101,1,COUNTIF($L$20:L667,"&lt;&gt;")&lt;201,2,COUNTIF($L$20:L667,"&lt;&gt;")&lt;301,3,COUNTIF($L$20:L667,"&lt;&gt;")&lt;401,4,COUNTIF($L$20:L667,"&lt;&gt;")&lt;501,5,COUNTIF($L$20:L667,"&lt;&gt;")&lt;601,6,COUNTIF($L$20:L667,"&lt;&gt;")&lt;701,7,COUNTIF($L$20:L667,"&lt;&gt;")&lt;801,8,COUNTIF($L$20:L667,"&lt;&gt;")&lt;901,9,COUNTIF($L$20:L667,"&lt;&gt;")&lt;1001,10,COUNTIF($L$20:L667,"&lt;&gt;")&lt;1101,11,COUNTIF($L$20:L667,"&lt;&gt;")&lt;1201,12,COUNTIF($L$20:L667,"&lt;&gt;")&lt;1301,13,COUNTIF($L$20:L667,"&lt;&gt;")&lt;1401,14,COUNTIF($L$20:L667,"&lt;&gt;")&lt;1501,15,COUNTIF($L$20:L667,"&lt;&gt;")&lt;1601,16,COUNTIF($L$20:L667,"&lt;&gt;")&lt;1701,17,COUNTIF($L$20:L667,"&lt;&gt;")&lt;1801,18,COUNTIF($L$20:L667,"&lt;&gt;")&lt;1901,19,COUNTIF($L$20:L667,"&lt;&gt;")&lt;2001,20,COUNTIF($L$20:L667,"&lt;&gt;")&lt;2101,21,COUNTIF($L$20:L667,"&lt;&gt;")&lt;2201,22,COUNTIF($L$20:L667,"&lt;&gt;")&lt;2301,23,COUNTIF($L$20:L667,"&lt;&gt;")&lt;2401,24,COUNTIF($L$20:L667,"&lt;&gt;")&lt;2501,25,COUNTIF($L$20:L667,"&lt;&gt;")&lt;2601,26,COUNTIF($L$20:L667,"&lt;&gt;")&lt;2701,27,COUNTIF($L$20:L667,"&lt;&gt;")&lt;2801,28,COUNTIF($L$20:L667,"&lt;&gt;")&lt;2901,29,COUNTIF($L$20:L667,"&lt;&gt;")&lt;3001,30),"")</f>
        <v/>
      </c>
      <c r="AM667" t="str">
        <f t="shared" si="50"/>
        <v/>
      </c>
      <c r="AN667" t="str">
        <f t="shared" si="54"/>
        <v/>
      </c>
      <c r="AP667" t="str">
        <f t="shared" si="53"/>
        <v/>
      </c>
      <c r="AQ667" t="str">
        <f>IF(AO667="","",COUNTIFS(AM667:$AM$3019,AO667))</f>
        <v/>
      </c>
    </row>
    <row r="668" spans="1:43" x14ac:dyDescent="0.25">
      <c r="A668" s="6" t="str">
        <f>IF(COUNT($A$20:A667)&lt;&gt;$B$4,IF(A667="","",A667+1),"")</f>
        <v/>
      </c>
      <c r="B668" s="3"/>
      <c r="C668" s="3"/>
      <c r="D668" s="122"/>
      <c r="E668" s="3"/>
      <c r="F668" s="3"/>
      <c r="G668" s="3"/>
      <c r="H668" s="3"/>
      <c r="I668" s="120"/>
      <c r="J668" s="3"/>
      <c r="K668" s="95" t="str" cm="1">
        <f t="array" ref="K668">IF(OR($J$14 = "A",$J$14 = "B",$J$14 = "C"),IF(I668="","",IF(LEN(I668)&gt;2,_xlfn.IFS(ISNUMBER(SEARCH("_",I668)),I668,ISNUMBER(SEARCH(", ",I668)),SUBSTITUTE(I668,", ","_"),ISNUMBER(SEARCH("/ ",I668)),SUBSTITUTE(I668,"/ ","_"),ISNUMBER(SEARCH(",",I668)),SUBSTITUTE(I668,",","_"),ISNUMBER(SEARCH("/",I668)),SUBSTITUTE(I668,"/","_"),ISNUMBER(SEARCH("",I668)),I668),I668)),IF(OR($J$14 = "J",$J$14 = "K"),"",IF(D668="","",IF(LEN(D668)&gt;2,_xlfn.IFS(ISNUMBER(SEARCH("_",D668)),D668,ISNUMBER(SEARCH(", ",D668)),SUBSTITUTE(D668,", ","_"),ISNUMBER(SEARCH("/ ",D668)),SUBSTITUTE(D668,"/ ","_"),ISNUMBER(SEARCH(",",D668)),SUBSTITUTE(D668,",","_"),ISNUMBER(SEARCH("/",D668)),SUBSTITUTE(D668,"/","_"),ISNUMBER(SEARCH("",D668)),D668),D668))))</f>
        <v/>
      </c>
      <c r="L668" s="1"/>
      <c r="M668" s="1" t="str">
        <f t="shared" si="51"/>
        <v/>
      </c>
      <c r="N668" s="94" t="str">
        <f>IF($L668="None","",IF(ISERROR(VLOOKUP($L668,Info!$B$4:$B$266,1,FALSE)),"",VLOOKUP($L668,Info!$B$4:$L$266,5,FALSE)))</f>
        <v/>
      </c>
      <c r="O668" s="94" t="str">
        <f>IF(K668="","",IF(AND($J$12&lt;&gt;"ABC",N668="3"),"BAC",IF(N668="3","ABC",IF($J$12&lt;&gt;"ABC",IF($J$10="Standard",VLOOKUP(K668,Info!$BE$4:$BF$481,2,FALSE),VLOOKUP(K668,Info!$BI$4:$BJ$482,2,FALSE)),IF($J$10="Standard",VLOOKUP(K668,Info!$AG$4:$AH$2994,2,FALSE),VLOOKUP(K668,Info!$AK$4:$AL$2997,2,FALSE))))))</f>
        <v/>
      </c>
      <c r="P668" s="94" t="str">
        <f>IF($L668="None","",IF(ISERROR(VLOOKUP($L668,Info!$B$4:$B$266,1,FALSE)),"",VLOOKUP($L668,Info!$B$4:$L$266,3,FALSE)))</f>
        <v/>
      </c>
      <c r="Q668" s="96" t="str">
        <f>IF($L668="None","",IF(ISERROR(VLOOKUP($L668,Info!$B$4:$B$266,1,FALSE)),"",VLOOKUP($L668,Info!$B$4:$L$266,4,FALSE)))</f>
        <v/>
      </c>
      <c r="R668" s="1"/>
      <c r="S668" s="6" t="str">
        <f t="shared" si="52"/>
        <v/>
      </c>
      <c r="T668" s="6" t="str">
        <f>IF($L668="None","",IF(ISERROR(VLOOKUP($L668,Info!$B$4:$B$266,1,FALSE)),"",VLOOKUP($L668,Info!$B$4:$L$266,11,FALSE)))</f>
        <v/>
      </c>
      <c r="U668" s="1"/>
      <c r="V668" s="1"/>
      <c r="W668" s="1"/>
      <c r="X668" s="1" t="str">
        <f>IF($L668="None","",IF(ISERROR(VLOOKUP($L668,Info!$B$4:$B$266,1,FALSE)),"",IF(OR(W668="Metallic Liquid Tight",W668="Non-Metallic Liquid Tight",W668="LSZH",W668="Greenfield"),VLOOKUP($L668,Info!$B$4:$L$266,7,FALSE),"N/A")))</f>
        <v/>
      </c>
      <c r="Y668" s="1"/>
      <c r="Z668" s="96" t="str">
        <f>IF($L668="None","",IF(ISERROR(VLOOKUP($L668,Info!$B$4:$B$266,1,FALSE)),"",VLOOKUP($L668,Info!$B$4:$L$266,9,FALSE)))</f>
        <v/>
      </c>
      <c r="AA668" s="96" t="str">
        <f>IF($L668="None","",IF(ISERROR(VLOOKUP($L668,Info!$B$4:$B$266,1,FALSE)),"",VLOOKUP($L668,Info!$B$4:$L$266,8,FALSE)))</f>
        <v/>
      </c>
      <c r="AB668" s="96" t="str">
        <f>IF($L668="None","",IF(ISERROR(VLOOKUP($L668,Info!$B$4:$B$266,1,FALSE)),"",VLOOKUP($L668,Info!$B$4:$L$266,10,FALSE)))</f>
        <v/>
      </c>
      <c r="AC668" s="1" t="str">
        <f>IF(W668="SO Cable","Black,White",IF(O668="","",IF(P668="","",IF($J$12&lt;&gt;"ABC",IF(P668&lt;="250",VLOOKUP(O668,Info!$AZ$4:$BB$22,3,FALSE),VLOOKUP(O668,Info!$AZ$23:$BB$39,3,FALSE)),IF(P668&lt;="250",VLOOKUP(O668,Info!$AO$4:$AQ$22,3,FALSE),VLOOKUP(O668,Info!$AO$23:$AP$39,3,FALSE))))))</f>
        <v/>
      </c>
      <c r="AD668" s="1"/>
      <c r="AE668" s="1" t="str">
        <f>IF($L668="None","",IF(ISERROR(VLOOKUP($L668,Info!$B$4:$B$266,1,FALSE)),"",VLOOKUP($L668,Info!$B$4:$L$266,4,FALSE)))</f>
        <v/>
      </c>
      <c r="AF668" s="1" t="str">
        <f>IF($L668="None","",IF(ISERROR(VLOOKUP($L668,Info!$B$4:$B$266,1,FALSE)),"",VLOOKUP($L668,Info!$B$4:$L$266,6,FALSE)))</f>
        <v/>
      </c>
      <c r="AG668" s="1"/>
      <c r="AH668" s="33" t="str" cm="1">
        <f t="array" ref="AH668">IF(AND(L668&lt;&gt;"",O668&lt;&gt;"",R668:S668&lt;&gt;"",W668:X668&lt;&gt;"",Z668:AA668&lt;&gt;"",AC668&lt;&gt;""),"Good","Bad")</f>
        <v>Bad</v>
      </c>
      <c r="AL668" t="str" cm="1">
        <f t="array" ref="AL668">IF(R668&gt;0,_xlfn.IFS(COUNTIF($L$20:L668,"&lt;&gt;")&lt;101,1,COUNTIF($L$20:L668,"&lt;&gt;")&lt;201,2,COUNTIF($L$20:L668,"&lt;&gt;")&lt;301,3,COUNTIF($L$20:L668,"&lt;&gt;")&lt;401,4,COUNTIF($L$20:L668,"&lt;&gt;")&lt;501,5,COUNTIF($L$20:L668,"&lt;&gt;")&lt;601,6,COUNTIF($L$20:L668,"&lt;&gt;")&lt;701,7,COUNTIF($L$20:L668,"&lt;&gt;")&lt;801,8,COUNTIF($L$20:L668,"&lt;&gt;")&lt;901,9,COUNTIF($L$20:L668,"&lt;&gt;")&lt;1001,10,COUNTIF($L$20:L668,"&lt;&gt;")&lt;1101,11,COUNTIF($L$20:L668,"&lt;&gt;")&lt;1201,12,COUNTIF($L$20:L668,"&lt;&gt;")&lt;1301,13,COUNTIF($L$20:L668,"&lt;&gt;")&lt;1401,14,COUNTIF($L$20:L668,"&lt;&gt;")&lt;1501,15,COUNTIF($L$20:L668,"&lt;&gt;")&lt;1601,16,COUNTIF($L$20:L668,"&lt;&gt;")&lt;1701,17,COUNTIF($L$20:L668,"&lt;&gt;")&lt;1801,18,COUNTIF($L$20:L668,"&lt;&gt;")&lt;1901,19,COUNTIF($L$20:L668,"&lt;&gt;")&lt;2001,20,COUNTIF($L$20:L668,"&lt;&gt;")&lt;2101,21,COUNTIF($L$20:L668,"&lt;&gt;")&lt;2201,22,COUNTIF($L$20:L668,"&lt;&gt;")&lt;2301,23,COUNTIF($L$20:L668,"&lt;&gt;")&lt;2401,24,COUNTIF($L$20:L668,"&lt;&gt;")&lt;2501,25,COUNTIF($L$20:L668,"&lt;&gt;")&lt;2601,26,COUNTIF($L$20:L668,"&lt;&gt;")&lt;2701,27,COUNTIF($L$20:L668,"&lt;&gt;")&lt;2801,28,COUNTIF($L$20:L668,"&lt;&gt;")&lt;2901,29,COUNTIF($L$20:L668,"&lt;&gt;")&lt;3001,30),"")</f>
        <v/>
      </c>
      <c r="AM668" t="str">
        <f t="shared" si="50"/>
        <v/>
      </c>
      <c r="AN668" t="str">
        <f t="shared" si="54"/>
        <v/>
      </c>
      <c r="AP668" t="str">
        <f t="shared" si="53"/>
        <v/>
      </c>
      <c r="AQ668" t="str">
        <f>IF(AO668="","",COUNTIFS(AM668:$AM$3019,AO668))</f>
        <v/>
      </c>
    </row>
    <row r="669" spans="1:43" x14ac:dyDescent="0.25">
      <c r="A669" s="6" t="str">
        <f>IF(COUNT($A$20:A668)&lt;&gt;$B$4,IF(A668="","",A668+1),"")</f>
        <v/>
      </c>
      <c r="B669" s="3"/>
      <c r="C669" s="3"/>
      <c r="D669" s="122"/>
      <c r="E669" s="3"/>
      <c r="F669" s="3"/>
      <c r="G669" s="3"/>
      <c r="H669" s="3"/>
      <c r="I669" s="120"/>
      <c r="J669" s="3"/>
      <c r="K669" s="95" t="str" cm="1">
        <f t="array" ref="K669">IF(OR($J$14 = "A",$J$14 = "B",$J$14 = "C"),IF(I669="","",IF(LEN(I669)&gt;2,_xlfn.IFS(ISNUMBER(SEARCH("_",I669)),I669,ISNUMBER(SEARCH(", ",I669)),SUBSTITUTE(I669,", ","_"),ISNUMBER(SEARCH("/ ",I669)),SUBSTITUTE(I669,"/ ","_"),ISNUMBER(SEARCH(",",I669)),SUBSTITUTE(I669,",","_"),ISNUMBER(SEARCH("/",I669)),SUBSTITUTE(I669,"/","_"),ISNUMBER(SEARCH("",I669)),I669),I669)),IF(OR($J$14 = "J",$J$14 = "K"),"",IF(D669="","",IF(LEN(D669)&gt;2,_xlfn.IFS(ISNUMBER(SEARCH("_",D669)),D669,ISNUMBER(SEARCH(", ",D669)),SUBSTITUTE(D669,", ","_"),ISNUMBER(SEARCH("/ ",D669)),SUBSTITUTE(D669,"/ ","_"),ISNUMBER(SEARCH(",",D669)),SUBSTITUTE(D669,",","_"),ISNUMBER(SEARCH("/",D669)),SUBSTITUTE(D669,"/","_"),ISNUMBER(SEARCH("",D669)),D669),D669))))</f>
        <v/>
      </c>
      <c r="L669" s="1"/>
      <c r="M669" s="1" t="str">
        <f t="shared" si="51"/>
        <v/>
      </c>
      <c r="N669" s="94" t="str">
        <f>IF($L669="None","",IF(ISERROR(VLOOKUP($L669,Info!$B$4:$B$266,1,FALSE)),"",VLOOKUP($L669,Info!$B$4:$L$266,5,FALSE)))</f>
        <v/>
      </c>
      <c r="O669" s="94" t="str">
        <f>IF(K669="","",IF(AND($J$12&lt;&gt;"ABC",N669="3"),"BAC",IF(N669="3","ABC",IF($J$12&lt;&gt;"ABC",IF($J$10="Standard",VLOOKUP(K669,Info!$BE$4:$BF$481,2,FALSE),VLOOKUP(K669,Info!$BI$4:$BJ$482,2,FALSE)),IF($J$10="Standard",VLOOKUP(K669,Info!$AG$4:$AH$2994,2,FALSE),VLOOKUP(K669,Info!$AK$4:$AL$2997,2,FALSE))))))</f>
        <v/>
      </c>
      <c r="P669" s="94" t="str">
        <f>IF($L669="None","",IF(ISERROR(VLOOKUP($L669,Info!$B$4:$B$266,1,FALSE)),"",VLOOKUP($L669,Info!$B$4:$L$266,3,FALSE)))</f>
        <v/>
      </c>
      <c r="Q669" s="96" t="str">
        <f>IF($L669="None","",IF(ISERROR(VLOOKUP($L669,Info!$B$4:$B$266,1,FALSE)),"",VLOOKUP($L669,Info!$B$4:$L$266,4,FALSE)))</f>
        <v/>
      </c>
      <c r="R669" s="1"/>
      <c r="S669" s="6" t="str">
        <f t="shared" si="52"/>
        <v/>
      </c>
      <c r="T669" s="6" t="str">
        <f>IF($L669="None","",IF(ISERROR(VLOOKUP($L669,Info!$B$4:$B$266,1,FALSE)),"",VLOOKUP($L669,Info!$B$4:$L$266,11,FALSE)))</f>
        <v/>
      </c>
      <c r="U669" s="1"/>
      <c r="V669" s="1"/>
      <c r="W669" s="1"/>
      <c r="X669" s="1" t="str">
        <f>IF($L669="None","",IF(ISERROR(VLOOKUP($L669,Info!$B$4:$B$266,1,FALSE)),"",IF(OR(W669="Metallic Liquid Tight",W669="Non-Metallic Liquid Tight",W669="LSZH",W669="Greenfield"),VLOOKUP($L669,Info!$B$4:$L$266,7,FALSE),"N/A")))</f>
        <v/>
      </c>
      <c r="Y669" s="1"/>
      <c r="Z669" s="96" t="str">
        <f>IF($L669="None","",IF(ISERROR(VLOOKUP($L669,Info!$B$4:$B$266,1,FALSE)),"",VLOOKUP($L669,Info!$B$4:$L$266,9,FALSE)))</f>
        <v/>
      </c>
      <c r="AA669" s="96" t="str">
        <f>IF($L669="None","",IF(ISERROR(VLOOKUP($L669,Info!$B$4:$B$266,1,FALSE)),"",VLOOKUP($L669,Info!$B$4:$L$266,8,FALSE)))</f>
        <v/>
      </c>
      <c r="AB669" s="96" t="str">
        <f>IF($L669="None","",IF(ISERROR(VLOOKUP($L669,Info!$B$4:$B$266,1,FALSE)),"",VLOOKUP($L669,Info!$B$4:$L$266,10,FALSE)))</f>
        <v/>
      </c>
      <c r="AC669" s="1" t="str">
        <f>IF(W669="SO Cable","Black,White",IF(O669="","",IF(P669="","",IF($J$12&lt;&gt;"ABC",IF(P669&lt;="250",VLOOKUP(O669,Info!$AZ$4:$BB$22,3,FALSE),VLOOKUP(O669,Info!$AZ$23:$BB$39,3,FALSE)),IF(P669&lt;="250",VLOOKUP(O669,Info!$AO$4:$AQ$22,3,FALSE),VLOOKUP(O669,Info!$AO$23:$AP$39,3,FALSE))))))</f>
        <v/>
      </c>
      <c r="AD669" s="1"/>
      <c r="AE669" s="1" t="str">
        <f>IF($L669="None","",IF(ISERROR(VLOOKUP($L669,Info!$B$4:$B$266,1,FALSE)),"",VLOOKUP($L669,Info!$B$4:$L$266,4,FALSE)))</f>
        <v/>
      </c>
      <c r="AF669" s="1" t="str">
        <f>IF($L669="None","",IF(ISERROR(VLOOKUP($L669,Info!$B$4:$B$266,1,FALSE)),"",VLOOKUP($L669,Info!$B$4:$L$266,6,FALSE)))</f>
        <v/>
      </c>
      <c r="AG669" s="1"/>
      <c r="AH669" s="33" t="str" cm="1">
        <f t="array" ref="AH669">IF(AND(L669&lt;&gt;"",O669&lt;&gt;"",R669:S669&lt;&gt;"",W669:X669&lt;&gt;"",Z669:AA669&lt;&gt;"",AC669&lt;&gt;""),"Good","Bad")</f>
        <v>Bad</v>
      </c>
      <c r="AL669" t="str" cm="1">
        <f t="array" ref="AL669">IF(R669&gt;0,_xlfn.IFS(COUNTIF($L$20:L669,"&lt;&gt;")&lt;101,1,COUNTIF($L$20:L669,"&lt;&gt;")&lt;201,2,COUNTIF($L$20:L669,"&lt;&gt;")&lt;301,3,COUNTIF($L$20:L669,"&lt;&gt;")&lt;401,4,COUNTIF($L$20:L669,"&lt;&gt;")&lt;501,5,COUNTIF($L$20:L669,"&lt;&gt;")&lt;601,6,COUNTIF($L$20:L669,"&lt;&gt;")&lt;701,7,COUNTIF($L$20:L669,"&lt;&gt;")&lt;801,8,COUNTIF($L$20:L669,"&lt;&gt;")&lt;901,9,COUNTIF($L$20:L669,"&lt;&gt;")&lt;1001,10,COUNTIF($L$20:L669,"&lt;&gt;")&lt;1101,11,COUNTIF($L$20:L669,"&lt;&gt;")&lt;1201,12,COUNTIF($L$20:L669,"&lt;&gt;")&lt;1301,13,COUNTIF($L$20:L669,"&lt;&gt;")&lt;1401,14,COUNTIF($L$20:L669,"&lt;&gt;")&lt;1501,15,COUNTIF($L$20:L669,"&lt;&gt;")&lt;1601,16,COUNTIF($L$20:L669,"&lt;&gt;")&lt;1701,17,COUNTIF($L$20:L669,"&lt;&gt;")&lt;1801,18,COUNTIF($L$20:L669,"&lt;&gt;")&lt;1901,19,COUNTIF($L$20:L669,"&lt;&gt;")&lt;2001,20,COUNTIF($L$20:L669,"&lt;&gt;")&lt;2101,21,COUNTIF($L$20:L669,"&lt;&gt;")&lt;2201,22,COUNTIF($L$20:L669,"&lt;&gt;")&lt;2301,23,COUNTIF($L$20:L669,"&lt;&gt;")&lt;2401,24,COUNTIF($L$20:L669,"&lt;&gt;")&lt;2501,25,COUNTIF($L$20:L669,"&lt;&gt;")&lt;2601,26,COUNTIF($L$20:L669,"&lt;&gt;")&lt;2701,27,COUNTIF($L$20:L669,"&lt;&gt;")&lt;2801,28,COUNTIF($L$20:L669,"&lt;&gt;")&lt;2901,29,COUNTIF($L$20:L669,"&lt;&gt;")&lt;3001,30),"")</f>
        <v/>
      </c>
      <c r="AM669" t="str">
        <f t="shared" si="50"/>
        <v/>
      </c>
      <c r="AN669" t="str">
        <f t="shared" si="54"/>
        <v/>
      </c>
      <c r="AP669" t="str">
        <f t="shared" si="53"/>
        <v/>
      </c>
      <c r="AQ669" t="str">
        <f>IF(AO669="","",COUNTIFS(AM669:$AM$3019,AO669))</f>
        <v/>
      </c>
    </row>
    <row r="670" spans="1:43" x14ac:dyDescent="0.25">
      <c r="A670" s="6" t="str">
        <f>IF(COUNT($A$20:A669)&lt;&gt;$B$4,IF(A669="","",A669+1),"")</f>
        <v/>
      </c>
      <c r="B670" s="3"/>
      <c r="C670" s="3"/>
      <c r="D670" s="122"/>
      <c r="E670" s="3"/>
      <c r="F670" s="3"/>
      <c r="G670" s="3"/>
      <c r="H670" s="3"/>
      <c r="I670" s="120"/>
      <c r="J670" s="3"/>
      <c r="K670" s="95" t="str" cm="1">
        <f t="array" ref="K670">IF(OR($J$14 = "A",$J$14 = "B",$J$14 = "C"),IF(I670="","",IF(LEN(I670)&gt;2,_xlfn.IFS(ISNUMBER(SEARCH("_",I670)),I670,ISNUMBER(SEARCH(", ",I670)),SUBSTITUTE(I670,", ","_"),ISNUMBER(SEARCH("/ ",I670)),SUBSTITUTE(I670,"/ ","_"),ISNUMBER(SEARCH(",",I670)),SUBSTITUTE(I670,",","_"),ISNUMBER(SEARCH("/",I670)),SUBSTITUTE(I670,"/","_"),ISNUMBER(SEARCH("",I670)),I670),I670)),IF(OR($J$14 = "J",$J$14 = "K"),"",IF(D670="","",IF(LEN(D670)&gt;2,_xlfn.IFS(ISNUMBER(SEARCH("_",D670)),D670,ISNUMBER(SEARCH(", ",D670)),SUBSTITUTE(D670,", ","_"),ISNUMBER(SEARCH("/ ",D670)),SUBSTITUTE(D670,"/ ","_"),ISNUMBER(SEARCH(",",D670)),SUBSTITUTE(D670,",","_"),ISNUMBER(SEARCH("/",D670)),SUBSTITUTE(D670,"/","_"),ISNUMBER(SEARCH("",D670)),D670),D670))))</f>
        <v/>
      </c>
      <c r="L670" s="1"/>
      <c r="M670" s="1" t="str">
        <f t="shared" si="51"/>
        <v/>
      </c>
      <c r="N670" s="94" t="str">
        <f>IF($L670="None","",IF(ISERROR(VLOOKUP($L670,Info!$B$4:$B$266,1,FALSE)),"",VLOOKUP($L670,Info!$B$4:$L$266,5,FALSE)))</f>
        <v/>
      </c>
      <c r="O670" s="94" t="str">
        <f>IF(K670="","",IF(AND($J$12&lt;&gt;"ABC",N670="3"),"BAC",IF(N670="3","ABC",IF($J$12&lt;&gt;"ABC",IF($J$10="Standard",VLOOKUP(K670,Info!$BE$4:$BF$481,2,FALSE),VLOOKUP(K670,Info!$BI$4:$BJ$482,2,FALSE)),IF($J$10="Standard",VLOOKUP(K670,Info!$AG$4:$AH$2994,2,FALSE),VLOOKUP(K670,Info!$AK$4:$AL$2997,2,FALSE))))))</f>
        <v/>
      </c>
      <c r="P670" s="94" t="str">
        <f>IF($L670="None","",IF(ISERROR(VLOOKUP($L670,Info!$B$4:$B$266,1,FALSE)),"",VLOOKUP($L670,Info!$B$4:$L$266,3,FALSE)))</f>
        <v/>
      </c>
      <c r="Q670" s="96" t="str">
        <f>IF($L670="None","",IF(ISERROR(VLOOKUP($L670,Info!$B$4:$B$266,1,FALSE)),"",VLOOKUP($L670,Info!$B$4:$L$266,4,FALSE)))</f>
        <v/>
      </c>
      <c r="R670" s="1"/>
      <c r="S670" s="6" t="str">
        <f t="shared" si="52"/>
        <v/>
      </c>
      <c r="T670" s="6" t="str">
        <f>IF($L670="None","",IF(ISERROR(VLOOKUP($L670,Info!$B$4:$B$266,1,FALSE)),"",VLOOKUP($L670,Info!$B$4:$L$266,11,FALSE)))</f>
        <v/>
      </c>
      <c r="U670" s="1"/>
      <c r="V670" s="1"/>
      <c r="W670" s="1"/>
      <c r="X670" s="1" t="str">
        <f>IF($L670="None","",IF(ISERROR(VLOOKUP($L670,Info!$B$4:$B$266,1,FALSE)),"",IF(OR(W670="Metallic Liquid Tight",W670="Non-Metallic Liquid Tight",W670="LSZH",W670="Greenfield"),VLOOKUP($L670,Info!$B$4:$L$266,7,FALSE),"N/A")))</f>
        <v/>
      </c>
      <c r="Y670" s="1"/>
      <c r="Z670" s="96" t="str">
        <f>IF($L670="None","",IF(ISERROR(VLOOKUP($L670,Info!$B$4:$B$266,1,FALSE)),"",VLOOKUP($L670,Info!$B$4:$L$266,9,FALSE)))</f>
        <v/>
      </c>
      <c r="AA670" s="96" t="str">
        <f>IF($L670="None","",IF(ISERROR(VLOOKUP($L670,Info!$B$4:$B$266,1,FALSE)),"",VLOOKUP($L670,Info!$B$4:$L$266,8,FALSE)))</f>
        <v/>
      </c>
      <c r="AB670" s="96" t="str">
        <f>IF($L670="None","",IF(ISERROR(VLOOKUP($L670,Info!$B$4:$B$266,1,FALSE)),"",VLOOKUP($L670,Info!$B$4:$L$266,10,FALSE)))</f>
        <v/>
      </c>
      <c r="AC670" s="1" t="str">
        <f>IF(W670="SO Cable","Black,White",IF(O670="","",IF(P670="","",IF($J$12&lt;&gt;"ABC",IF(P670&lt;="250",VLOOKUP(O670,Info!$AZ$4:$BB$22,3,FALSE),VLOOKUP(O670,Info!$AZ$23:$BB$39,3,FALSE)),IF(P670&lt;="250",VLOOKUP(O670,Info!$AO$4:$AQ$22,3,FALSE),VLOOKUP(O670,Info!$AO$23:$AP$39,3,FALSE))))))</f>
        <v/>
      </c>
      <c r="AD670" s="1"/>
      <c r="AE670" s="1" t="str">
        <f>IF($L670="None","",IF(ISERROR(VLOOKUP($L670,Info!$B$4:$B$266,1,FALSE)),"",VLOOKUP($L670,Info!$B$4:$L$266,4,FALSE)))</f>
        <v/>
      </c>
      <c r="AF670" s="1" t="str">
        <f>IF($L670="None","",IF(ISERROR(VLOOKUP($L670,Info!$B$4:$B$266,1,FALSE)),"",VLOOKUP($L670,Info!$B$4:$L$266,6,FALSE)))</f>
        <v/>
      </c>
      <c r="AG670" s="1"/>
      <c r="AH670" s="33" t="str" cm="1">
        <f t="array" ref="AH670">IF(AND(L670&lt;&gt;"",O670&lt;&gt;"",R670:S670&lt;&gt;"",W670:X670&lt;&gt;"",Z670:AA670&lt;&gt;"",AC670&lt;&gt;""),"Good","Bad")</f>
        <v>Bad</v>
      </c>
      <c r="AL670" t="str" cm="1">
        <f t="array" ref="AL670">IF(R670&gt;0,_xlfn.IFS(COUNTIF($L$20:L670,"&lt;&gt;")&lt;101,1,COUNTIF($L$20:L670,"&lt;&gt;")&lt;201,2,COUNTIF($L$20:L670,"&lt;&gt;")&lt;301,3,COUNTIF($L$20:L670,"&lt;&gt;")&lt;401,4,COUNTIF($L$20:L670,"&lt;&gt;")&lt;501,5,COUNTIF($L$20:L670,"&lt;&gt;")&lt;601,6,COUNTIF($L$20:L670,"&lt;&gt;")&lt;701,7,COUNTIF($L$20:L670,"&lt;&gt;")&lt;801,8,COUNTIF($L$20:L670,"&lt;&gt;")&lt;901,9,COUNTIF($L$20:L670,"&lt;&gt;")&lt;1001,10,COUNTIF($L$20:L670,"&lt;&gt;")&lt;1101,11,COUNTIF($L$20:L670,"&lt;&gt;")&lt;1201,12,COUNTIF($L$20:L670,"&lt;&gt;")&lt;1301,13,COUNTIF($L$20:L670,"&lt;&gt;")&lt;1401,14,COUNTIF($L$20:L670,"&lt;&gt;")&lt;1501,15,COUNTIF($L$20:L670,"&lt;&gt;")&lt;1601,16,COUNTIF($L$20:L670,"&lt;&gt;")&lt;1701,17,COUNTIF($L$20:L670,"&lt;&gt;")&lt;1801,18,COUNTIF($L$20:L670,"&lt;&gt;")&lt;1901,19,COUNTIF($L$20:L670,"&lt;&gt;")&lt;2001,20,COUNTIF($L$20:L670,"&lt;&gt;")&lt;2101,21,COUNTIF($L$20:L670,"&lt;&gt;")&lt;2201,22,COUNTIF($L$20:L670,"&lt;&gt;")&lt;2301,23,COUNTIF($L$20:L670,"&lt;&gt;")&lt;2401,24,COUNTIF($L$20:L670,"&lt;&gt;")&lt;2501,25,COUNTIF($L$20:L670,"&lt;&gt;")&lt;2601,26,COUNTIF($L$20:L670,"&lt;&gt;")&lt;2701,27,COUNTIF($L$20:L670,"&lt;&gt;")&lt;2801,28,COUNTIF($L$20:L670,"&lt;&gt;")&lt;2901,29,COUNTIF($L$20:L670,"&lt;&gt;")&lt;3001,30),"")</f>
        <v/>
      </c>
      <c r="AM670" t="str">
        <f t="shared" si="50"/>
        <v/>
      </c>
      <c r="AN670" t="str">
        <f t="shared" si="54"/>
        <v/>
      </c>
      <c r="AP670" t="str">
        <f t="shared" si="53"/>
        <v/>
      </c>
      <c r="AQ670" t="str">
        <f>IF(AO670="","",COUNTIFS(AM670:$AM$3019,AO670))</f>
        <v/>
      </c>
    </row>
    <row r="671" spans="1:43" x14ac:dyDescent="0.25">
      <c r="A671" s="6" t="str">
        <f>IF(COUNT($A$20:A670)&lt;&gt;$B$4,IF(A670="","",A670+1),"")</f>
        <v/>
      </c>
      <c r="B671" s="3"/>
      <c r="C671" s="3"/>
      <c r="D671" s="122"/>
      <c r="E671" s="3"/>
      <c r="F671" s="3"/>
      <c r="G671" s="3"/>
      <c r="H671" s="3"/>
      <c r="I671" s="120"/>
      <c r="J671" s="3"/>
      <c r="K671" s="95" t="str" cm="1">
        <f t="array" ref="K671">IF(OR($J$14 = "A",$J$14 = "B",$J$14 = "C"),IF(I671="","",IF(LEN(I671)&gt;2,_xlfn.IFS(ISNUMBER(SEARCH("_",I671)),I671,ISNUMBER(SEARCH(", ",I671)),SUBSTITUTE(I671,", ","_"),ISNUMBER(SEARCH("/ ",I671)),SUBSTITUTE(I671,"/ ","_"),ISNUMBER(SEARCH(",",I671)),SUBSTITUTE(I671,",","_"),ISNUMBER(SEARCH("/",I671)),SUBSTITUTE(I671,"/","_"),ISNUMBER(SEARCH("",I671)),I671),I671)),IF(OR($J$14 = "J",$J$14 = "K"),"",IF(D671="","",IF(LEN(D671)&gt;2,_xlfn.IFS(ISNUMBER(SEARCH("_",D671)),D671,ISNUMBER(SEARCH(", ",D671)),SUBSTITUTE(D671,", ","_"),ISNUMBER(SEARCH("/ ",D671)),SUBSTITUTE(D671,"/ ","_"),ISNUMBER(SEARCH(",",D671)),SUBSTITUTE(D671,",","_"),ISNUMBER(SEARCH("/",D671)),SUBSTITUTE(D671,"/","_"),ISNUMBER(SEARCH("",D671)),D671),D671))))</f>
        <v/>
      </c>
      <c r="L671" s="1"/>
      <c r="M671" s="1" t="str">
        <f t="shared" si="51"/>
        <v/>
      </c>
      <c r="N671" s="94" t="str">
        <f>IF($L671="None","",IF(ISERROR(VLOOKUP($L671,Info!$B$4:$B$266,1,FALSE)),"",VLOOKUP($L671,Info!$B$4:$L$266,5,FALSE)))</f>
        <v/>
      </c>
      <c r="O671" s="94" t="str">
        <f>IF(K671="","",IF(AND($J$12&lt;&gt;"ABC",N671="3"),"BAC",IF(N671="3","ABC",IF($J$12&lt;&gt;"ABC",IF($J$10="Standard",VLOOKUP(K671,Info!$BE$4:$BF$481,2,FALSE),VLOOKUP(K671,Info!$BI$4:$BJ$482,2,FALSE)),IF($J$10="Standard",VLOOKUP(K671,Info!$AG$4:$AH$2994,2,FALSE),VLOOKUP(K671,Info!$AK$4:$AL$2997,2,FALSE))))))</f>
        <v/>
      </c>
      <c r="P671" s="94" t="str">
        <f>IF($L671="None","",IF(ISERROR(VLOOKUP($L671,Info!$B$4:$B$266,1,FALSE)),"",VLOOKUP($L671,Info!$B$4:$L$266,3,FALSE)))</f>
        <v/>
      </c>
      <c r="Q671" s="96" t="str">
        <f>IF($L671="None","",IF(ISERROR(VLOOKUP($L671,Info!$B$4:$B$266,1,FALSE)),"",VLOOKUP($L671,Info!$B$4:$L$266,4,FALSE)))</f>
        <v/>
      </c>
      <c r="R671" s="1"/>
      <c r="S671" s="6" t="str">
        <f t="shared" si="52"/>
        <v/>
      </c>
      <c r="T671" s="6" t="str">
        <f>IF($L671="None","",IF(ISERROR(VLOOKUP($L671,Info!$B$4:$B$266,1,FALSE)),"",VLOOKUP($L671,Info!$B$4:$L$266,11,FALSE)))</f>
        <v/>
      </c>
      <c r="U671" s="1"/>
      <c r="V671" s="1"/>
      <c r="W671" s="1"/>
      <c r="X671" s="1" t="str">
        <f>IF($L671="None","",IF(ISERROR(VLOOKUP($L671,Info!$B$4:$B$266,1,FALSE)),"",IF(OR(W671="Metallic Liquid Tight",W671="Non-Metallic Liquid Tight",W671="LSZH",W671="Greenfield"),VLOOKUP($L671,Info!$B$4:$L$266,7,FALSE),"N/A")))</f>
        <v/>
      </c>
      <c r="Y671" s="1"/>
      <c r="Z671" s="96" t="str">
        <f>IF($L671="None","",IF(ISERROR(VLOOKUP($L671,Info!$B$4:$B$266,1,FALSE)),"",VLOOKUP($L671,Info!$B$4:$L$266,9,FALSE)))</f>
        <v/>
      </c>
      <c r="AA671" s="96" t="str">
        <f>IF($L671="None","",IF(ISERROR(VLOOKUP($L671,Info!$B$4:$B$266,1,FALSE)),"",VLOOKUP($L671,Info!$B$4:$L$266,8,FALSE)))</f>
        <v/>
      </c>
      <c r="AB671" s="96" t="str">
        <f>IF($L671="None","",IF(ISERROR(VLOOKUP($L671,Info!$B$4:$B$266,1,FALSE)),"",VLOOKUP($L671,Info!$B$4:$L$266,10,FALSE)))</f>
        <v/>
      </c>
      <c r="AC671" s="1" t="str">
        <f>IF(W671="SO Cable","Black,White",IF(O671="","",IF(P671="","",IF($J$12&lt;&gt;"ABC",IF(P671&lt;="250",VLOOKUP(O671,Info!$AZ$4:$BB$22,3,FALSE),VLOOKUP(O671,Info!$AZ$23:$BB$39,3,FALSE)),IF(P671&lt;="250",VLOOKUP(O671,Info!$AO$4:$AQ$22,3,FALSE),VLOOKUP(O671,Info!$AO$23:$AP$39,3,FALSE))))))</f>
        <v/>
      </c>
      <c r="AD671" s="1"/>
      <c r="AE671" s="1" t="str">
        <f>IF($L671="None","",IF(ISERROR(VLOOKUP($L671,Info!$B$4:$B$266,1,FALSE)),"",VLOOKUP($L671,Info!$B$4:$L$266,4,FALSE)))</f>
        <v/>
      </c>
      <c r="AF671" s="1" t="str">
        <f>IF($L671="None","",IF(ISERROR(VLOOKUP($L671,Info!$B$4:$B$266,1,FALSE)),"",VLOOKUP($L671,Info!$B$4:$L$266,6,FALSE)))</f>
        <v/>
      </c>
      <c r="AG671" s="1"/>
      <c r="AH671" s="33" t="str" cm="1">
        <f t="array" ref="AH671">IF(AND(L671&lt;&gt;"",O671&lt;&gt;"",R671:S671&lt;&gt;"",W671:X671&lt;&gt;"",Z671:AA671&lt;&gt;"",AC671&lt;&gt;""),"Good","Bad")</f>
        <v>Bad</v>
      </c>
      <c r="AL671" t="str" cm="1">
        <f t="array" ref="AL671">IF(R671&gt;0,_xlfn.IFS(COUNTIF($L$20:L671,"&lt;&gt;")&lt;101,1,COUNTIF($L$20:L671,"&lt;&gt;")&lt;201,2,COUNTIF($L$20:L671,"&lt;&gt;")&lt;301,3,COUNTIF($L$20:L671,"&lt;&gt;")&lt;401,4,COUNTIF($L$20:L671,"&lt;&gt;")&lt;501,5,COUNTIF($L$20:L671,"&lt;&gt;")&lt;601,6,COUNTIF($L$20:L671,"&lt;&gt;")&lt;701,7,COUNTIF($L$20:L671,"&lt;&gt;")&lt;801,8,COUNTIF($L$20:L671,"&lt;&gt;")&lt;901,9,COUNTIF($L$20:L671,"&lt;&gt;")&lt;1001,10,COUNTIF($L$20:L671,"&lt;&gt;")&lt;1101,11,COUNTIF($L$20:L671,"&lt;&gt;")&lt;1201,12,COUNTIF($L$20:L671,"&lt;&gt;")&lt;1301,13,COUNTIF($L$20:L671,"&lt;&gt;")&lt;1401,14,COUNTIF($L$20:L671,"&lt;&gt;")&lt;1501,15,COUNTIF($L$20:L671,"&lt;&gt;")&lt;1601,16,COUNTIF($L$20:L671,"&lt;&gt;")&lt;1701,17,COUNTIF($L$20:L671,"&lt;&gt;")&lt;1801,18,COUNTIF($L$20:L671,"&lt;&gt;")&lt;1901,19,COUNTIF($L$20:L671,"&lt;&gt;")&lt;2001,20,COUNTIF($L$20:L671,"&lt;&gt;")&lt;2101,21,COUNTIF($L$20:L671,"&lt;&gt;")&lt;2201,22,COUNTIF($L$20:L671,"&lt;&gt;")&lt;2301,23,COUNTIF($L$20:L671,"&lt;&gt;")&lt;2401,24,COUNTIF($L$20:L671,"&lt;&gt;")&lt;2501,25,COUNTIF($L$20:L671,"&lt;&gt;")&lt;2601,26,COUNTIF($L$20:L671,"&lt;&gt;")&lt;2701,27,COUNTIF($L$20:L671,"&lt;&gt;")&lt;2801,28,COUNTIF($L$20:L671,"&lt;&gt;")&lt;2901,29,COUNTIF($L$20:L671,"&lt;&gt;")&lt;3001,30),"")</f>
        <v/>
      </c>
      <c r="AM671" t="str">
        <f t="shared" si="50"/>
        <v/>
      </c>
      <c r="AN671" t="str">
        <f t="shared" si="54"/>
        <v/>
      </c>
      <c r="AP671" t="str">
        <f t="shared" si="53"/>
        <v/>
      </c>
      <c r="AQ671" t="str">
        <f>IF(AO671="","",COUNTIFS(AM671:$AM$3019,AO671))</f>
        <v/>
      </c>
    </row>
    <row r="672" spans="1:43" x14ac:dyDescent="0.25">
      <c r="A672" s="6" t="str">
        <f>IF(COUNT($A$20:A671)&lt;&gt;$B$4,IF(A671="","",A671+1),"")</f>
        <v/>
      </c>
      <c r="B672" s="3"/>
      <c r="C672" s="3"/>
      <c r="D672" s="122"/>
      <c r="E672" s="3"/>
      <c r="F672" s="3"/>
      <c r="G672" s="3"/>
      <c r="H672" s="3"/>
      <c r="I672" s="120"/>
      <c r="J672" s="3"/>
      <c r="K672" s="95" t="str" cm="1">
        <f t="array" ref="K672">IF(OR($J$14 = "A",$J$14 = "B",$J$14 = "C"),IF(I672="","",IF(LEN(I672)&gt;2,_xlfn.IFS(ISNUMBER(SEARCH("_",I672)),I672,ISNUMBER(SEARCH(", ",I672)),SUBSTITUTE(I672,", ","_"),ISNUMBER(SEARCH("/ ",I672)),SUBSTITUTE(I672,"/ ","_"),ISNUMBER(SEARCH(",",I672)),SUBSTITUTE(I672,",","_"),ISNUMBER(SEARCH("/",I672)),SUBSTITUTE(I672,"/","_"),ISNUMBER(SEARCH("",I672)),I672),I672)),IF(OR($J$14 = "J",$J$14 = "K"),"",IF(D672="","",IF(LEN(D672)&gt;2,_xlfn.IFS(ISNUMBER(SEARCH("_",D672)),D672,ISNUMBER(SEARCH(", ",D672)),SUBSTITUTE(D672,", ","_"),ISNUMBER(SEARCH("/ ",D672)),SUBSTITUTE(D672,"/ ","_"),ISNUMBER(SEARCH(",",D672)),SUBSTITUTE(D672,",","_"),ISNUMBER(SEARCH("/",D672)),SUBSTITUTE(D672,"/","_"),ISNUMBER(SEARCH("",D672)),D672),D672))))</f>
        <v/>
      </c>
      <c r="L672" s="1"/>
      <c r="M672" s="1" t="str">
        <f t="shared" si="51"/>
        <v/>
      </c>
      <c r="N672" s="94" t="str">
        <f>IF($L672="None","",IF(ISERROR(VLOOKUP($L672,Info!$B$4:$B$266,1,FALSE)),"",VLOOKUP($L672,Info!$B$4:$L$266,5,FALSE)))</f>
        <v/>
      </c>
      <c r="O672" s="94" t="str">
        <f>IF(K672="","",IF(AND($J$12&lt;&gt;"ABC",N672="3"),"BAC",IF(N672="3","ABC",IF($J$12&lt;&gt;"ABC",IF($J$10="Standard",VLOOKUP(K672,Info!$BE$4:$BF$481,2,FALSE),VLOOKUP(K672,Info!$BI$4:$BJ$482,2,FALSE)),IF($J$10="Standard",VLOOKUP(K672,Info!$AG$4:$AH$2994,2,FALSE),VLOOKUP(K672,Info!$AK$4:$AL$2997,2,FALSE))))))</f>
        <v/>
      </c>
      <c r="P672" s="94" t="str">
        <f>IF($L672="None","",IF(ISERROR(VLOOKUP($L672,Info!$B$4:$B$266,1,FALSE)),"",VLOOKUP($L672,Info!$B$4:$L$266,3,FALSE)))</f>
        <v/>
      </c>
      <c r="Q672" s="96" t="str">
        <f>IF($L672="None","",IF(ISERROR(VLOOKUP($L672,Info!$B$4:$B$266,1,FALSE)),"",VLOOKUP($L672,Info!$B$4:$L$266,4,FALSE)))</f>
        <v/>
      </c>
      <c r="R672" s="1"/>
      <c r="S672" s="6" t="str">
        <f t="shared" si="52"/>
        <v/>
      </c>
      <c r="T672" s="6" t="str">
        <f>IF($L672="None","",IF(ISERROR(VLOOKUP($L672,Info!$B$4:$B$266,1,FALSE)),"",VLOOKUP($L672,Info!$B$4:$L$266,11,FALSE)))</f>
        <v/>
      </c>
      <c r="U672" s="1"/>
      <c r="V672" s="1"/>
      <c r="W672" s="1"/>
      <c r="X672" s="1" t="str">
        <f>IF($L672="None","",IF(ISERROR(VLOOKUP($L672,Info!$B$4:$B$266,1,FALSE)),"",IF(OR(W672="Metallic Liquid Tight",W672="Non-Metallic Liquid Tight",W672="LSZH",W672="Greenfield"),VLOOKUP($L672,Info!$B$4:$L$266,7,FALSE),"N/A")))</f>
        <v/>
      </c>
      <c r="Y672" s="1"/>
      <c r="Z672" s="96" t="str">
        <f>IF($L672="None","",IF(ISERROR(VLOOKUP($L672,Info!$B$4:$B$266,1,FALSE)),"",VLOOKUP($L672,Info!$B$4:$L$266,9,FALSE)))</f>
        <v/>
      </c>
      <c r="AA672" s="96" t="str">
        <f>IF($L672="None","",IF(ISERROR(VLOOKUP($L672,Info!$B$4:$B$266,1,FALSE)),"",VLOOKUP($L672,Info!$B$4:$L$266,8,FALSE)))</f>
        <v/>
      </c>
      <c r="AB672" s="96" t="str">
        <f>IF($L672="None","",IF(ISERROR(VLOOKUP($L672,Info!$B$4:$B$266,1,FALSE)),"",VLOOKUP($L672,Info!$B$4:$L$266,10,FALSE)))</f>
        <v/>
      </c>
      <c r="AC672" s="1" t="str">
        <f>IF(W672="SO Cable","Black,White",IF(O672="","",IF(P672="","",IF($J$12&lt;&gt;"ABC",IF(P672&lt;="250",VLOOKUP(O672,Info!$AZ$4:$BB$22,3,FALSE),VLOOKUP(O672,Info!$AZ$23:$BB$39,3,FALSE)),IF(P672&lt;="250",VLOOKUP(O672,Info!$AO$4:$AQ$22,3,FALSE),VLOOKUP(O672,Info!$AO$23:$AP$39,3,FALSE))))))</f>
        <v/>
      </c>
      <c r="AD672" s="1"/>
      <c r="AE672" s="1" t="str">
        <f>IF($L672="None","",IF(ISERROR(VLOOKUP($L672,Info!$B$4:$B$266,1,FALSE)),"",VLOOKUP($L672,Info!$B$4:$L$266,4,FALSE)))</f>
        <v/>
      </c>
      <c r="AF672" s="1" t="str">
        <f>IF($L672="None","",IF(ISERROR(VLOOKUP($L672,Info!$B$4:$B$266,1,FALSE)),"",VLOOKUP($L672,Info!$B$4:$L$266,6,FALSE)))</f>
        <v/>
      </c>
      <c r="AG672" s="1"/>
      <c r="AH672" s="33" t="str" cm="1">
        <f t="array" ref="AH672">IF(AND(L672&lt;&gt;"",O672&lt;&gt;"",R672:S672&lt;&gt;"",W672:X672&lt;&gt;"",Z672:AA672&lt;&gt;"",AC672&lt;&gt;""),"Good","Bad")</f>
        <v>Bad</v>
      </c>
      <c r="AL672" t="str" cm="1">
        <f t="array" ref="AL672">IF(R672&gt;0,_xlfn.IFS(COUNTIF($L$20:L672,"&lt;&gt;")&lt;101,1,COUNTIF($L$20:L672,"&lt;&gt;")&lt;201,2,COUNTIF($L$20:L672,"&lt;&gt;")&lt;301,3,COUNTIF($L$20:L672,"&lt;&gt;")&lt;401,4,COUNTIF($L$20:L672,"&lt;&gt;")&lt;501,5,COUNTIF($L$20:L672,"&lt;&gt;")&lt;601,6,COUNTIF($L$20:L672,"&lt;&gt;")&lt;701,7,COUNTIF($L$20:L672,"&lt;&gt;")&lt;801,8,COUNTIF($L$20:L672,"&lt;&gt;")&lt;901,9,COUNTIF($L$20:L672,"&lt;&gt;")&lt;1001,10,COUNTIF($L$20:L672,"&lt;&gt;")&lt;1101,11,COUNTIF($L$20:L672,"&lt;&gt;")&lt;1201,12,COUNTIF($L$20:L672,"&lt;&gt;")&lt;1301,13,COUNTIF($L$20:L672,"&lt;&gt;")&lt;1401,14,COUNTIF($L$20:L672,"&lt;&gt;")&lt;1501,15,COUNTIF($L$20:L672,"&lt;&gt;")&lt;1601,16,COUNTIF($L$20:L672,"&lt;&gt;")&lt;1701,17,COUNTIF($L$20:L672,"&lt;&gt;")&lt;1801,18,COUNTIF($L$20:L672,"&lt;&gt;")&lt;1901,19,COUNTIF($L$20:L672,"&lt;&gt;")&lt;2001,20,COUNTIF($L$20:L672,"&lt;&gt;")&lt;2101,21,COUNTIF($L$20:L672,"&lt;&gt;")&lt;2201,22,COUNTIF($L$20:L672,"&lt;&gt;")&lt;2301,23,COUNTIF($L$20:L672,"&lt;&gt;")&lt;2401,24,COUNTIF($L$20:L672,"&lt;&gt;")&lt;2501,25,COUNTIF($L$20:L672,"&lt;&gt;")&lt;2601,26,COUNTIF($L$20:L672,"&lt;&gt;")&lt;2701,27,COUNTIF($L$20:L672,"&lt;&gt;")&lt;2801,28,COUNTIF($L$20:L672,"&lt;&gt;")&lt;2901,29,COUNTIF($L$20:L672,"&lt;&gt;")&lt;3001,30),"")</f>
        <v/>
      </c>
      <c r="AM672" t="str">
        <f t="shared" si="50"/>
        <v/>
      </c>
      <c r="AN672" t="str">
        <f t="shared" si="54"/>
        <v/>
      </c>
      <c r="AP672" t="str">
        <f t="shared" si="53"/>
        <v/>
      </c>
      <c r="AQ672" t="str">
        <f>IF(AO672="","",COUNTIFS(AM672:$AM$3019,AO672))</f>
        <v/>
      </c>
    </row>
    <row r="673" spans="1:43" x14ac:dyDescent="0.25">
      <c r="A673" s="6" t="str">
        <f>IF(COUNT($A$20:A672)&lt;&gt;$B$4,IF(A672="","",A672+1),"")</f>
        <v/>
      </c>
      <c r="B673" s="3"/>
      <c r="C673" s="3"/>
      <c r="D673" s="122"/>
      <c r="E673" s="3"/>
      <c r="F673" s="3"/>
      <c r="G673" s="3"/>
      <c r="H673" s="3"/>
      <c r="I673" s="120"/>
      <c r="J673" s="3"/>
      <c r="K673" s="95" t="str" cm="1">
        <f t="array" ref="K673">IF(OR($J$14 = "A",$J$14 = "B",$J$14 = "C"),IF(I673="","",IF(LEN(I673)&gt;2,_xlfn.IFS(ISNUMBER(SEARCH("_",I673)),I673,ISNUMBER(SEARCH(", ",I673)),SUBSTITUTE(I673,", ","_"),ISNUMBER(SEARCH("/ ",I673)),SUBSTITUTE(I673,"/ ","_"),ISNUMBER(SEARCH(",",I673)),SUBSTITUTE(I673,",","_"),ISNUMBER(SEARCH("/",I673)),SUBSTITUTE(I673,"/","_"),ISNUMBER(SEARCH("",I673)),I673),I673)),IF(OR($J$14 = "J",$J$14 = "K"),"",IF(D673="","",IF(LEN(D673)&gt;2,_xlfn.IFS(ISNUMBER(SEARCH("_",D673)),D673,ISNUMBER(SEARCH(", ",D673)),SUBSTITUTE(D673,", ","_"),ISNUMBER(SEARCH("/ ",D673)),SUBSTITUTE(D673,"/ ","_"),ISNUMBER(SEARCH(",",D673)),SUBSTITUTE(D673,",","_"),ISNUMBER(SEARCH("/",D673)),SUBSTITUTE(D673,"/","_"),ISNUMBER(SEARCH("",D673)),D673),D673))))</f>
        <v/>
      </c>
      <c r="L673" s="1"/>
      <c r="M673" s="1" t="str">
        <f t="shared" si="51"/>
        <v/>
      </c>
      <c r="N673" s="94" t="str">
        <f>IF($L673="None","",IF(ISERROR(VLOOKUP($L673,Info!$B$4:$B$266,1,FALSE)),"",VLOOKUP($L673,Info!$B$4:$L$266,5,FALSE)))</f>
        <v/>
      </c>
      <c r="O673" s="94" t="str">
        <f>IF(K673="","",IF(AND($J$12&lt;&gt;"ABC",N673="3"),"BAC",IF(N673="3","ABC",IF($J$12&lt;&gt;"ABC",IF($J$10="Standard",VLOOKUP(K673,Info!$BE$4:$BF$481,2,FALSE),VLOOKUP(K673,Info!$BI$4:$BJ$482,2,FALSE)),IF($J$10="Standard",VLOOKUP(K673,Info!$AG$4:$AH$2994,2,FALSE),VLOOKUP(K673,Info!$AK$4:$AL$2997,2,FALSE))))))</f>
        <v/>
      </c>
      <c r="P673" s="94" t="str">
        <f>IF($L673="None","",IF(ISERROR(VLOOKUP($L673,Info!$B$4:$B$266,1,FALSE)),"",VLOOKUP($L673,Info!$B$4:$L$266,3,FALSE)))</f>
        <v/>
      </c>
      <c r="Q673" s="96" t="str">
        <f>IF($L673="None","",IF(ISERROR(VLOOKUP($L673,Info!$B$4:$B$266,1,FALSE)),"",VLOOKUP($L673,Info!$B$4:$L$266,4,FALSE)))</f>
        <v/>
      </c>
      <c r="R673" s="1"/>
      <c r="S673" s="6" t="str">
        <f t="shared" si="52"/>
        <v/>
      </c>
      <c r="T673" s="6" t="str">
        <f>IF($L673="None","",IF(ISERROR(VLOOKUP($L673,Info!$B$4:$B$266,1,FALSE)),"",VLOOKUP($L673,Info!$B$4:$L$266,11,FALSE)))</f>
        <v/>
      </c>
      <c r="U673" s="1"/>
      <c r="V673" s="1"/>
      <c r="W673" s="1"/>
      <c r="X673" s="1" t="str">
        <f>IF($L673="None","",IF(ISERROR(VLOOKUP($L673,Info!$B$4:$B$266,1,FALSE)),"",IF(OR(W673="Metallic Liquid Tight",W673="Non-Metallic Liquid Tight",W673="LSZH",W673="Greenfield"),VLOOKUP($L673,Info!$B$4:$L$266,7,FALSE),"N/A")))</f>
        <v/>
      </c>
      <c r="Y673" s="1"/>
      <c r="Z673" s="96" t="str">
        <f>IF($L673="None","",IF(ISERROR(VLOOKUP($L673,Info!$B$4:$B$266,1,FALSE)),"",VLOOKUP($L673,Info!$B$4:$L$266,9,FALSE)))</f>
        <v/>
      </c>
      <c r="AA673" s="96" t="str">
        <f>IF($L673="None","",IF(ISERROR(VLOOKUP($L673,Info!$B$4:$B$266,1,FALSE)),"",VLOOKUP($L673,Info!$B$4:$L$266,8,FALSE)))</f>
        <v/>
      </c>
      <c r="AB673" s="96" t="str">
        <f>IF($L673="None","",IF(ISERROR(VLOOKUP($L673,Info!$B$4:$B$266,1,FALSE)),"",VLOOKUP($L673,Info!$B$4:$L$266,10,FALSE)))</f>
        <v/>
      </c>
      <c r="AC673" s="1" t="str">
        <f>IF(W673="SO Cable","Black,White",IF(O673="","",IF(P673="","",IF($J$12&lt;&gt;"ABC",IF(P673&lt;="250",VLOOKUP(O673,Info!$AZ$4:$BB$22,3,FALSE),VLOOKUP(O673,Info!$AZ$23:$BB$39,3,FALSE)),IF(P673&lt;="250",VLOOKUP(O673,Info!$AO$4:$AQ$22,3,FALSE),VLOOKUP(O673,Info!$AO$23:$AP$39,3,FALSE))))))</f>
        <v/>
      </c>
      <c r="AD673" s="1"/>
      <c r="AE673" s="1" t="str">
        <f>IF($L673="None","",IF(ISERROR(VLOOKUP($L673,Info!$B$4:$B$266,1,FALSE)),"",VLOOKUP($L673,Info!$B$4:$L$266,4,FALSE)))</f>
        <v/>
      </c>
      <c r="AF673" s="1" t="str">
        <f>IF($L673="None","",IF(ISERROR(VLOOKUP($L673,Info!$B$4:$B$266,1,FALSE)),"",VLOOKUP($L673,Info!$B$4:$L$266,6,FALSE)))</f>
        <v/>
      </c>
      <c r="AG673" s="1"/>
      <c r="AH673" s="33" t="str" cm="1">
        <f t="array" ref="AH673">IF(AND(L673&lt;&gt;"",O673&lt;&gt;"",R673:S673&lt;&gt;"",W673:X673&lt;&gt;"",Z673:AA673&lt;&gt;"",AC673&lt;&gt;""),"Good","Bad")</f>
        <v>Bad</v>
      </c>
      <c r="AL673" t="str" cm="1">
        <f t="array" ref="AL673">IF(R673&gt;0,_xlfn.IFS(COUNTIF($L$20:L673,"&lt;&gt;")&lt;101,1,COUNTIF($L$20:L673,"&lt;&gt;")&lt;201,2,COUNTIF($L$20:L673,"&lt;&gt;")&lt;301,3,COUNTIF($L$20:L673,"&lt;&gt;")&lt;401,4,COUNTIF($L$20:L673,"&lt;&gt;")&lt;501,5,COUNTIF($L$20:L673,"&lt;&gt;")&lt;601,6,COUNTIF($L$20:L673,"&lt;&gt;")&lt;701,7,COUNTIF($L$20:L673,"&lt;&gt;")&lt;801,8,COUNTIF($L$20:L673,"&lt;&gt;")&lt;901,9,COUNTIF($L$20:L673,"&lt;&gt;")&lt;1001,10,COUNTIF($L$20:L673,"&lt;&gt;")&lt;1101,11,COUNTIF($L$20:L673,"&lt;&gt;")&lt;1201,12,COUNTIF($L$20:L673,"&lt;&gt;")&lt;1301,13,COUNTIF($L$20:L673,"&lt;&gt;")&lt;1401,14,COUNTIF($L$20:L673,"&lt;&gt;")&lt;1501,15,COUNTIF($L$20:L673,"&lt;&gt;")&lt;1601,16,COUNTIF($L$20:L673,"&lt;&gt;")&lt;1701,17,COUNTIF($L$20:L673,"&lt;&gt;")&lt;1801,18,COUNTIF($L$20:L673,"&lt;&gt;")&lt;1901,19,COUNTIF($L$20:L673,"&lt;&gt;")&lt;2001,20,COUNTIF($L$20:L673,"&lt;&gt;")&lt;2101,21,COUNTIF($L$20:L673,"&lt;&gt;")&lt;2201,22,COUNTIF($L$20:L673,"&lt;&gt;")&lt;2301,23,COUNTIF($L$20:L673,"&lt;&gt;")&lt;2401,24,COUNTIF($L$20:L673,"&lt;&gt;")&lt;2501,25,COUNTIF($L$20:L673,"&lt;&gt;")&lt;2601,26,COUNTIF($L$20:L673,"&lt;&gt;")&lt;2701,27,COUNTIF($L$20:L673,"&lt;&gt;")&lt;2801,28,COUNTIF($L$20:L673,"&lt;&gt;")&lt;2901,29,COUNTIF($L$20:L673,"&lt;&gt;")&lt;3001,30),"")</f>
        <v/>
      </c>
      <c r="AM673" t="str">
        <f t="shared" si="50"/>
        <v/>
      </c>
      <c r="AN673" t="str">
        <f t="shared" si="54"/>
        <v/>
      </c>
      <c r="AP673" t="str">
        <f t="shared" si="53"/>
        <v/>
      </c>
      <c r="AQ673" t="str">
        <f>IF(AO673="","",COUNTIFS(AM673:$AM$3019,AO673))</f>
        <v/>
      </c>
    </row>
    <row r="674" spans="1:43" x14ac:dyDescent="0.25">
      <c r="A674" s="6" t="str">
        <f>IF(COUNT($A$20:A673)&lt;&gt;$B$4,IF(A673="","",A673+1),"")</f>
        <v/>
      </c>
      <c r="B674" s="3"/>
      <c r="C674" s="3"/>
      <c r="D674" s="122"/>
      <c r="E674" s="3"/>
      <c r="F674" s="3"/>
      <c r="G674" s="3"/>
      <c r="H674" s="3"/>
      <c r="I674" s="120"/>
      <c r="J674" s="3"/>
      <c r="K674" s="95" t="str" cm="1">
        <f t="array" ref="K674">IF(OR($J$14 = "A",$J$14 = "B",$J$14 = "C"),IF(I674="","",IF(LEN(I674)&gt;2,_xlfn.IFS(ISNUMBER(SEARCH("_",I674)),I674,ISNUMBER(SEARCH(", ",I674)),SUBSTITUTE(I674,", ","_"),ISNUMBER(SEARCH("/ ",I674)),SUBSTITUTE(I674,"/ ","_"),ISNUMBER(SEARCH(",",I674)),SUBSTITUTE(I674,",","_"),ISNUMBER(SEARCH("/",I674)),SUBSTITUTE(I674,"/","_"),ISNUMBER(SEARCH("",I674)),I674),I674)),IF(OR($J$14 = "J",$J$14 = "K"),"",IF(D674="","",IF(LEN(D674)&gt;2,_xlfn.IFS(ISNUMBER(SEARCH("_",D674)),D674,ISNUMBER(SEARCH(", ",D674)),SUBSTITUTE(D674,", ","_"),ISNUMBER(SEARCH("/ ",D674)),SUBSTITUTE(D674,"/ ","_"),ISNUMBER(SEARCH(",",D674)),SUBSTITUTE(D674,",","_"),ISNUMBER(SEARCH("/",D674)),SUBSTITUTE(D674,"/","_"),ISNUMBER(SEARCH("",D674)),D674),D674))))</f>
        <v/>
      </c>
      <c r="L674" s="1"/>
      <c r="M674" s="1" t="str">
        <f t="shared" si="51"/>
        <v/>
      </c>
      <c r="N674" s="94" t="str">
        <f>IF($L674="None","",IF(ISERROR(VLOOKUP($L674,Info!$B$4:$B$266,1,FALSE)),"",VLOOKUP($L674,Info!$B$4:$L$266,5,FALSE)))</f>
        <v/>
      </c>
      <c r="O674" s="94" t="str">
        <f>IF(K674="","",IF(AND($J$12&lt;&gt;"ABC",N674="3"),"BAC",IF(N674="3","ABC",IF($J$12&lt;&gt;"ABC",IF($J$10="Standard",VLOOKUP(K674,Info!$BE$4:$BF$481,2,FALSE),VLOOKUP(K674,Info!$BI$4:$BJ$482,2,FALSE)),IF($J$10="Standard",VLOOKUP(K674,Info!$AG$4:$AH$2994,2,FALSE),VLOOKUP(K674,Info!$AK$4:$AL$2997,2,FALSE))))))</f>
        <v/>
      </c>
      <c r="P674" s="94" t="str">
        <f>IF($L674="None","",IF(ISERROR(VLOOKUP($L674,Info!$B$4:$B$266,1,FALSE)),"",VLOOKUP($L674,Info!$B$4:$L$266,3,FALSE)))</f>
        <v/>
      </c>
      <c r="Q674" s="96" t="str">
        <f>IF($L674="None","",IF(ISERROR(VLOOKUP($L674,Info!$B$4:$B$266,1,FALSE)),"",VLOOKUP($L674,Info!$B$4:$L$266,4,FALSE)))</f>
        <v/>
      </c>
      <c r="R674" s="1"/>
      <c r="S674" s="6" t="str">
        <f t="shared" si="52"/>
        <v/>
      </c>
      <c r="T674" s="6" t="str">
        <f>IF($L674="None","",IF(ISERROR(VLOOKUP($L674,Info!$B$4:$B$266,1,FALSE)),"",VLOOKUP($L674,Info!$B$4:$L$266,11,FALSE)))</f>
        <v/>
      </c>
      <c r="U674" s="1"/>
      <c r="V674" s="1"/>
      <c r="W674" s="1"/>
      <c r="X674" s="1" t="str">
        <f>IF($L674="None","",IF(ISERROR(VLOOKUP($L674,Info!$B$4:$B$266,1,FALSE)),"",IF(OR(W674="Metallic Liquid Tight",W674="Non-Metallic Liquid Tight",W674="LSZH",W674="Greenfield"),VLOOKUP($L674,Info!$B$4:$L$266,7,FALSE),"N/A")))</f>
        <v/>
      </c>
      <c r="Y674" s="1"/>
      <c r="Z674" s="96" t="str">
        <f>IF($L674="None","",IF(ISERROR(VLOOKUP($L674,Info!$B$4:$B$266,1,FALSE)),"",VLOOKUP($L674,Info!$B$4:$L$266,9,FALSE)))</f>
        <v/>
      </c>
      <c r="AA674" s="96" t="str">
        <f>IF($L674="None","",IF(ISERROR(VLOOKUP($L674,Info!$B$4:$B$266,1,FALSE)),"",VLOOKUP($L674,Info!$B$4:$L$266,8,FALSE)))</f>
        <v/>
      </c>
      <c r="AB674" s="96" t="str">
        <f>IF($L674="None","",IF(ISERROR(VLOOKUP($L674,Info!$B$4:$B$266,1,FALSE)),"",VLOOKUP($L674,Info!$B$4:$L$266,10,FALSE)))</f>
        <v/>
      </c>
      <c r="AC674" s="1" t="str">
        <f>IF(W674="SO Cable","Black,White",IF(O674="","",IF(P674="","",IF($J$12&lt;&gt;"ABC",IF(P674&lt;="250",VLOOKUP(O674,Info!$AZ$4:$BB$22,3,FALSE),VLOOKUP(O674,Info!$AZ$23:$BB$39,3,FALSE)),IF(P674&lt;="250",VLOOKUP(O674,Info!$AO$4:$AQ$22,3,FALSE),VLOOKUP(O674,Info!$AO$23:$AP$39,3,FALSE))))))</f>
        <v/>
      </c>
      <c r="AD674" s="1"/>
      <c r="AE674" s="1" t="str">
        <f>IF($L674="None","",IF(ISERROR(VLOOKUP($L674,Info!$B$4:$B$266,1,FALSE)),"",VLOOKUP($L674,Info!$B$4:$L$266,4,FALSE)))</f>
        <v/>
      </c>
      <c r="AF674" s="1" t="str">
        <f>IF($L674="None","",IF(ISERROR(VLOOKUP($L674,Info!$B$4:$B$266,1,FALSE)),"",VLOOKUP($L674,Info!$B$4:$L$266,6,FALSE)))</f>
        <v/>
      </c>
      <c r="AG674" s="1"/>
      <c r="AH674" s="33" t="str" cm="1">
        <f t="array" ref="AH674">IF(AND(L674&lt;&gt;"",O674&lt;&gt;"",R674:S674&lt;&gt;"",W674:X674&lt;&gt;"",Z674:AA674&lt;&gt;"",AC674&lt;&gt;""),"Good","Bad")</f>
        <v>Bad</v>
      </c>
      <c r="AL674" t="str" cm="1">
        <f t="array" ref="AL674">IF(R674&gt;0,_xlfn.IFS(COUNTIF($L$20:L674,"&lt;&gt;")&lt;101,1,COUNTIF($L$20:L674,"&lt;&gt;")&lt;201,2,COUNTIF($L$20:L674,"&lt;&gt;")&lt;301,3,COUNTIF($L$20:L674,"&lt;&gt;")&lt;401,4,COUNTIF($L$20:L674,"&lt;&gt;")&lt;501,5,COUNTIF($L$20:L674,"&lt;&gt;")&lt;601,6,COUNTIF($L$20:L674,"&lt;&gt;")&lt;701,7,COUNTIF($L$20:L674,"&lt;&gt;")&lt;801,8,COUNTIF($L$20:L674,"&lt;&gt;")&lt;901,9,COUNTIF($L$20:L674,"&lt;&gt;")&lt;1001,10,COUNTIF($L$20:L674,"&lt;&gt;")&lt;1101,11,COUNTIF($L$20:L674,"&lt;&gt;")&lt;1201,12,COUNTIF($L$20:L674,"&lt;&gt;")&lt;1301,13,COUNTIF($L$20:L674,"&lt;&gt;")&lt;1401,14,COUNTIF($L$20:L674,"&lt;&gt;")&lt;1501,15,COUNTIF($L$20:L674,"&lt;&gt;")&lt;1601,16,COUNTIF($L$20:L674,"&lt;&gt;")&lt;1701,17,COUNTIF($L$20:L674,"&lt;&gt;")&lt;1801,18,COUNTIF($L$20:L674,"&lt;&gt;")&lt;1901,19,COUNTIF($L$20:L674,"&lt;&gt;")&lt;2001,20,COUNTIF($L$20:L674,"&lt;&gt;")&lt;2101,21,COUNTIF($L$20:L674,"&lt;&gt;")&lt;2201,22,COUNTIF($L$20:L674,"&lt;&gt;")&lt;2301,23,COUNTIF($L$20:L674,"&lt;&gt;")&lt;2401,24,COUNTIF($L$20:L674,"&lt;&gt;")&lt;2501,25,COUNTIF($L$20:L674,"&lt;&gt;")&lt;2601,26,COUNTIF($L$20:L674,"&lt;&gt;")&lt;2701,27,COUNTIF($L$20:L674,"&lt;&gt;")&lt;2801,28,COUNTIF($L$20:L674,"&lt;&gt;")&lt;2901,29,COUNTIF($L$20:L674,"&lt;&gt;")&lt;3001,30),"")</f>
        <v/>
      </c>
      <c r="AM674" t="str">
        <f t="shared" si="50"/>
        <v/>
      </c>
      <c r="AN674" t="str">
        <f t="shared" si="54"/>
        <v/>
      </c>
      <c r="AP674" t="str">
        <f t="shared" si="53"/>
        <v/>
      </c>
      <c r="AQ674" t="str">
        <f>IF(AO674="","",COUNTIFS(AM674:$AM$3019,AO674))</f>
        <v/>
      </c>
    </row>
    <row r="675" spans="1:43" x14ac:dyDescent="0.25">
      <c r="A675" s="6" t="str">
        <f>IF(COUNT($A$20:A674)&lt;&gt;$B$4,IF(A674="","",A674+1),"")</f>
        <v/>
      </c>
      <c r="B675" s="3"/>
      <c r="C675" s="3"/>
      <c r="D675" s="122"/>
      <c r="E675" s="3"/>
      <c r="F675" s="3"/>
      <c r="G675" s="3"/>
      <c r="H675" s="3"/>
      <c r="I675" s="120"/>
      <c r="J675" s="3"/>
      <c r="K675" s="95" t="str" cm="1">
        <f t="array" ref="K675">IF(OR($J$14 = "A",$J$14 = "B",$J$14 = "C"),IF(I675="","",IF(LEN(I675)&gt;2,_xlfn.IFS(ISNUMBER(SEARCH("_",I675)),I675,ISNUMBER(SEARCH(", ",I675)),SUBSTITUTE(I675,", ","_"),ISNUMBER(SEARCH("/ ",I675)),SUBSTITUTE(I675,"/ ","_"),ISNUMBER(SEARCH(",",I675)),SUBSTITUTE(I675,",","_"),ISNUMBER(SEARCH("/",I675)),SUBSTITUTE(I675,"/","_"),ISNUMBER(SEARCH("",I675)),I675),I675)),IF(OR($J$14 = "J",$J$14 = "K"),"",IF(D675="","",IF(LEN(D675)&gt;2,_xlfn.IFS(ISNUMBER(SEARCH("_",D675)),D675,ISNUMBER(SEARCH(", ",D675)),SUBSTITUTE(D675,", ","_"),ISNUMBER(SEARCH("/ ",D675)),SUBSTITUTE(D675,"/ ","_"),ISNUMBER(SEARCH(",",D675)),SUBSTITUTE(D675,",","_"),ISNUMBER(SEARCH("/",D675)),SUBSTITUTE(D675,"/","_"),ISNUMBER(SEARCH("",D675)),D675),D675))))</f>
        <v/>
      </c>
      <c r="L675" s="1"/>
      <c r="M675" s="1" t="str">
        <f t="shared" si="51"/>
        <v/>
      </c>
      <c r="N675" s="94" t="str">
        <f>IF($L675="None","",IF(ISERROR(VLOOKUP($L675,Info!$B$4:$B$266,1,FALSE)),"",VLOOKUP($L675,Info!$B$4:$L$266,5,FALSE)))</f>
        <v/>
      </c>
      <c r="O675" s="94" t="str">
        <f>IF(K675="","",IF(AND($J$12&lt;&gt;"ABC",N675="3"),"BAC",IF(N675="3","ABC",IF($J$12&lt;&gt;"ABC",IF($J$10="Standard",VLOOKUP(K675,Info!$BE$4:$BF$481,2,FALSE),VLOOKUP(K675,Info!$BI$4:$BJ$482,2,FALSE)),IF($J$10="Standard",VLOOKUP(K675,Info!$AG$4:$AH$2994,2,FALSE),VLOOKUP(K675,Info!$AK$4:$AL$2997,2,FALSE))))))</f>
        <v/>
      </c>
      <c r="P675" s="94" t="str">
        <f>IF($L675="None","",IF(ISERROR(VLOOKUP($L675,Info!$B$4:$B$266,1,FALSE)),"",VLOOKUP($L675,Info!$B$4:$L$266,3,FALSE)))</f>
        <v/>
      </c>
      <c r="Q675" s="96" t="str">
        <f>IF($L675="None","",IF(ISERROR(VLOOKUP($L675,Info!$B$4:$B$266,1,FALSE)),"",VLOOKUP($L675,Info!$B$4:$L$266,4,FALSE)))</f>
        <v/>
      </c>
      <c r="R675" s="1"/>
      <c r="S675" s="6" t="str">
        <f t="shared" si="52"/>
        <v/>
      </c>
      <c r="T675" s="6" t="str">
        <f>IF($L675="None","",IF(ISERROR(VLOOKUP($L675,Info!$B$4:$B$266,1,FALSE)),"",VLOOKUP($L675,Info!$B$4:$L$266,11,FALSE)))</f>
        <v/>
      </c>
      <c r="U675" s="1"/>
      <c r="V675" s="1"/>
      <c r="W675" s="1"/>
      <c r="X675" s="1" t="str">
        <f>IF($L675="None","",IF(ISERROR(VLOOKUP($L675,Info!$B$4:$B$266,1,FALSE)),"",IF(OR(W675="Metallic Liquid Tight",W675="Non-Metallic Liquid Tight",W675="LSZH",W675="Greenfield"),VLOOKUP($L675,Info!$B$4:$L$266,7,FALSE),"N/A")))</f>
        <v/>
      </c>
      <c r="Y675" s="1"/>
      <c r="Z675" s="96" t="str">
        <f>IF($L675="None","",IF(ISERROR(VLOOKUP($L675,Info!$B$4:$B$266,1,FALSE)),"",VLOOKUP($L675,Info!$B$4:$L$266,9,FALSE)))</f>
        <v/>
      </c>
      <c r="AA675" s="96" t="str">
        <f>IF($L675="None","",IF(ISERROR(VLOOKUP($L675,Info!$B$4:$B$266,1,FALSE)),"",VLOOKUP($L675,Info!$B$4:$L$266,8,FALSE)))</f>
        <v/>
      </c>
      <c r="AB675" s="96" t="str">
        <f>IF($L675="None","",IF(ISERROR(VLOOKUP($L675,Info!$B$4:$B$266,1,FALSE)),"",VLOOKUP($L675,Info!$B$4:$L$266,10,FALSE)))</f>
        <v/>
      </c>
      <c r="AC675" s="1" t="str">
        <f>IF(W675="SO Cable","Black,White",IF(O675="","",IF(P675="","",IF($J$12&lt;&gt;"ABC",IF(P675&lt;="250",VLOOKUP(O675,Info!$AZ$4:$BB$22,3,FALSE),VLOOKUP(O675,Info!$AZ$23:$BB$39,3,FALSE)),IF(P675&lt;="250",VLOOKUP(O675,Info!$AO$4:$AQ$22,3,FALSE),VLOOKUP(O675,Info!$AO$23:$AP$39,3,FALSE))))))</f>
        <v/>
      </c>
      <c r="AD675" s="1"/>
      <c r="AE675" s="1" t="str">
        <f>IF($L675="None","",IF(ISERROR(VLOOKUP($L675,Info!$B$4:$B$266,1,FALSE)),"",VLOOKUP($L675,Info!$B$4:$L$266,4,FALSE)))</f>
        <v/>
      </c>
      <c r="AF675" s="1" t="str">
        <f>IF($L675="None","",IF(ISERROR(VLOOKUP($L675,Info!$B$4:$B$266,1,FALSE)),"",VLOOKUP($L675,Info!$B$4:$L$266,6,FALSE)))</f>
        <v/>
      </c>
      <c r="AG675" s="1"/>
      <c r="AH675" s="33" t="str" cm="1">
        <f t="array" ref="AH675">IF(AND(L675&lt;&gt;"",O675&lt;&gt;"",R675:S675&lt;&gt;"",W675:X675&lt;&gt;"",Z675:AA675&lt;&gt;"",AC675&lt;&gt;""),"Good","Bad")</f>
        <v>Bad</v>
      </c>
      <c r="AL675" t="str" cm="1">
        <f t="array" ref="AL675">IF(R675&gt;0,_xlfn.IFS(COUNTIF($L$20:L675,"&lt;&gt;")&lt;101,1,COUNTIF($L$20:L675,"&lt;&gt;")&lt;201,2,COUNTIF($L$20:L675,"&lt;&gt;")&lt;301,3,COUNTIF($L$20:L675,"&lt;&gt;")&lt;401,4,COUNTIF($L$20:L675,"&lt;&gt;")&lt;501,5,COUNTIF($L$20:L675,"&lt;&gt;")&lt;601,6,COUNTIF($L$20:L675,"&lt;&gt;")&lt;701,7,COUNTIF($L$20:L675,"&lt;&gt;")&lt;801,8,COUNTIF($L$20:L675,"&lt;&gt;")&lt;901,9,COUNTIF($L$20:L675,"&lt;&gt;")&lt;1001,10,COUNTIF($L$20:L675,"&lt;&gt;")&lt;1101,11,COUNTIF($L$20:L675,"&lt;&gt;")&lt;1201,12,COUNTIF($L$20:L675,"&lt;&gt;")&lt;1301,13,COUNTIF($L$20:L675,"&lt;&gt;")&lt;1401,14,COUNTIF($L$20:L675,"&lt;&gt;")&lt;1501,15,COUNTIF($L$20:L675,"&lt;&gt;")&lt;1601,16,COUNTIF($L$20:L675,"&lt;&gt;")&lt;1701,17,COUNTIF($L$20:L675,"&lt;&gt;")&lt;1801,18,COUNTIF($L$20:L675,"&lt;&gt;")&lt;1901,19,COUNTIF($L$20:L675,"&lt;&gt;")&lt;2001,20,COUNTIF($L$20:L675,"&lt;&gt;")&lt;2101,21,COUNTIF($L$20:L675,"&lt;&gt;")&lt;2201,22,COUNTIF($L$20:L675,"&lt;&gt;")&lt;2301,23,COUNTIF($L$20:L675,"&lt;&gt;")&lt;2401,24,COUNTIF($L$20:L675,"&lt;&gt;")&lt;2501,25,COUNTIF($L$20:L675,"&lt;&gt;")&lt;2601,26,COUNTIF($L$20:L675,"&lt;&gt;")&lt;2701,27,COUNTIF($L$20:L675,"&lt;&gt;")&lt;2801,28,COUNTIF($L$20:L675,"&lt;&gt;")&lt;2901,29,COUNTIF($L$20:L675,"&lt;&gt;")&lt;3001,30),"")</f>
        <v/>
      </c>
      <c r="AM675" t="str">
        <f t="shared" si="50"/>
        <v/>
      </c>
      <c r="AN675" t="str">
        <f t="shared" si="54"/>
        <v/>
      </c>
      <c r="AP675" t="str">
        <f t="shared" si="53"/>
        <v/>
      </c>
      <c r="AQ675" t="str">
        <f>IF(AO675="","",COUNTIFS(AM675:$AM$3019,AO675))</f>
        <v/>
      </c>
    </row>
    <row r="676" spans="1:43" x14ac:dyDescent="0.25">
      <c r="A676" s="6" t="str">
        <f>IF(COUNT($A$20:A675)&lt;&gt;$B$4,IF(A675="","",A675+1),"")</f>
        <v/>
      </c>
      <c r="B676" s="3"/>
      <c r="C676" s="3"/>
      <c r="D676" s="122"/>
      <c r="E676" s="3"/>
      <c r="F676" s="3"/>
      <c r="G676" s="3"/>
      <c r="H676" s="3"/>
      <c r="I676" s="120"/>
      <c r="J676" s="3"/>
      <c r="K676" s="95" t="str" cm="1">
        <f t="array" ref="K676">IF(OR($J$14 = "A",$J$14 = "B",$J$14 = "C"),IF(I676="","",IF(LEN(I676)&gt;2,_xlfn.IFS(ISNUMBER(SEARCH("_",I676)),I676,ISNUMBER(SEARCH(", ",I676)),SUBSTITUTE(I676,", ","_"),ISNUMBER(SEARCH("/ ",I676)),SUBSTITUTE(I676,"/ ","_"),ISNUMBER(SEARCH(",",I676)),SUBSTITUTE(I676,",","_"),ISNUMBER(SEARCH("/",I676)),SUBSTITUTE(I676,"/","_"),ISNUMBER(SEARCH("",I676)),I676),I676)),IF(OR($J$14 = "J",$J$14 = "K"),"",IF(D676="","",IF(LEN(D676)&gt;2,_xlfn.IFS(ISNUMBER(SEARCH("_",D676)),D676,ISNUMBER(SEARCH(", ",D676)),SUBSTITUTE(D676,", ","_"),ISNUMBER(SEARCH("/ ",D676)),SUBSTITUTE(D676,"/ ","_"),ISNUMBER(SEARCH(",",D676)),SUBSTITUTE(D676,",","_"),ISNUMBER(SEARCH("/",D676)),SUBSTITUTE(D676,"/","_"),ISNUMBER(SEARCH("",D676)),D676),D676))))</f>
        <v/>
      </c>
      <c r="L676" s="1"/>
      <c r="M676" s="1" t="str">
        <f t="shared" si="51"/>
        <v/>
      </c>
      <c r="N676" s="94" t="str">
        <f>IF($L676="None","",IF(ISERROR(VLOOKUP($L676,Info!$B$4:$B$266,1,FALSE)),"",VLOOKUP($L676,Info!$B$4:$L$266,5,FALSE)))</f>
        <v/>
      </c>
      <c r="O676" s="94" t="str">
        <f>IF(K676="","",IF(AND($J$12&lt;&gt;"ABC",N676="3"),"BAC",IF(N676="3","ABC",IF($J$12&lt;&gt;"ABC",IF($J$10="Standard",VLOOKUP(K676,Info!$BE$4:$BF$481,2,FALSE),VLOOKUP(K676,Info!$BI$4:$BJ$482,2,FALSE)),IF($J$10="Standard",VLOOKUP(K676,Info!$AG$4:$AH$2994,2,FALSE),VLOOKUP(K676,Info!$AK$4:$AL$2997,2,FALSE))))))</f>
        <v/>
      </c>
      <c r="P676" s="94" t="str">
        <f>IF($L676="None","",IF(ISERROR(VLOOKUP($L676,Info!$B$4:$B$266,1,FALSE)),"",VLOOKUP($L676,Info!$B$4:$L$266,3,FALSE)))</f>
        <v/>
      </c>
      <c r="Q676" s="96" t="str">
        <f>IF($L676="None","",IF(ISERROR(VLOOKUP($L676,Info!$B$4:$B$266,1,FALSE)),"",VLOOKUP($L676,Info!$B$4:$L$266,4,FALSE)))</f>
        <v/>
      </c>
      <c r="R676" s="1"/>
      <c r="S676" s="6" t="str">
        <f t="shared" si="52"/>
        <v/>
      </c>
      <c r="T676" s="6" t="str">
        <f>IF($L676="None","",IF(ISERROR(VLOOKUP($L676,Info!$B$4:$B$266,1,FALSE)),"",VLOOKUP($L676,Info!$B$4:$L$266,11,FALSE)))</f>
        <v/>
      </c>
      <c r="U676" s="1"/>
      <c r="V676" s="1"/>
      <c r="W676" s="1"/>
      <c r="X676" s="1" t="str">
        <f>IF($L676="None","",IF(ISERROR(VLOOKUP($L676,Info!$B$4:$B$266,1,FALSE)),"",IF(OR(W676="Metallic Liquid Tight",W676="Non-Metallic Liquid Tight",W676="LSZH",W676="Greenfield"),VLOOKUP($L676,Info!$B$4:$L$266,7,FALSE),"N/A")))</f>
        <v/>
      </c>
      <c r="Y676" s="1"/>
      <c r="Z676" s="96" t="str">
        <f>IF($L676="None","",IF(ISERROR(VLOOKUP($L676,Info!$B$4:$B$266,1,FALSE)),"",VLOOKUP($L676,Info!$B$4:$L$266,9,FALSE)))</f>
        <v/>
      </c>
      <c r="AA676" s="96" t="str">
        <f>IF($L676="None","",IF(ISERROR(VLOOKUP($L676,Info!$B$4:$B$266,1,FALSE)),"",VLOOKUP($L676,Info!$B$4:$L$266,8,FALSE)))</f>
        <v/>
      </c>
      <c r="AB676" s="96" t="str">
        <f>IF($L676="None","",IF(ISERROR(VLOOKUP($L676,Info!$B$4:$B$266,1,FALSE)),"",VLOOKUP($L676,Info!$B$4:$L$266,10,FALSE)))</f>
        <v/>
      </c>
      <c r="AC676" s="1" t="str">
        <f>IF(W676="SO Cable","Black,White",IF(O676="","",IF(P676="","",IF($J$12&lt;&gt;"ABC",IF(P676&lt;="250",VLOOKUP(O676,Info!$AZ$4:$BB$22,3,FALSE),VLOOKUP(O676,Info!$AZ$23:$BB$39,3,FALSE)),IF(P676&lt;="250",VLOOKUP(O676,Info!$AO$4:$AQ$22,3,FALSE),VLOOKUP(O676,Info!$AO$23:$AP$39,3,FALSE))))))</f>
        <v/>
      </c>
      <c r="AD676" s="1"/>
      <c r="AE676" s="1" t="str">
        <f>IF($L676="None","",IF(ISERROR(VLOOKUP($L676,Info!$B$4:$B$266,1,FALSE)),"",VLOOKUP($L676,Info!$B$4:$L$266,4,FALSE)))</f>
        <v/>
      </c>
      <c r="AF676" s="1" t="str">
        <f>IF($L676="None","",IF(ISERROR(VLOOKUP($L676,Info!$B$4:$B$266,1,FALSE)),"",VLOOKUP($L676,Info!$B$4:$L$266,6,FALSE)))</f>
        <v/>
      </c>
      <c r="AG676" s="1"/>
      <c r="AH676" s="33" t="str" cm="1">
        <f t="array" ref="AH676">IF(AND(L676&lt;&gt;"",O676&lt;&gt;"",R676:S676&lt;&gt;"",W676:X676&lt;&gt;"",Z676:AA676&lt;&gt;"",AC676&lt;&gt;""),"Good","Bad")</f>
        <v>Bad</v>
      </c>
      <c r="AL676" t="str" cm="1">
        <f t="array" ref="AL676">IF(R676&gt;0,_xlfn.IFS(COUNTIF($L$20:L676,"&lt;&gt;")&lt;101,1,COUNTIF($L$20:L676,"&lt;&gt;")&lt;201,2,COUNTIF($L$20:L676,"&lt;&gt;")&lt;301,3,COUNTIF($L$20:L676,"&lt;&gt;")&lt;401,4,COUNTIF($L$20:L676,"&lt;&gt;")&lt;501,5,COUNTIF($L$20:L676,"&lt;&gt;")&lt;601,6,COUNTIF($L$20:L676,"&lt;&gt;")&lt;701,7,COUNTIF($L$20:L676,"&lt;&gt;")&lt;801,8,COUNTIF($L$20:L676,"&lt;&gt;")&lt;901,9,COUNTIF($L$20:L676,"&lt;&gt;")&lt;1001,10,COUNTIF($L$20:L676,"&lt;&gt;")&lt;1101,11,COUNTIF($L$20:L676,"&lt;&gt;")&lt;1201,12,COUNTIF($L$20:L676,"&lt;&gt;")&lt;1301,13,COUNTIF($L$20:L676,"&lt;&gt;")&lt;1401,14,COUNTIF($L$20:L676,"&lt;&gt;")&lt;1501,15,COUNTIF($L$20:L676,"&lt;&gt;")&lt;1601,16,COUNTIF($L$20:L676,"&lt;&gt;")&lt;1701,17,COUNTIF($L$20:L676,"&lt;&gt;")&lt;1801,18,COUNTIF($L$20:L676,"&lt;&gt;")&lt;1901,19,COUNTIF($L$20:L676,"&lt;&gt;")&lt;2001,20,COUNTIF($L$20:L676,"&lt;&gt;")&lt;2101,21,COUNTIF($L$20:L676,"&lt;&gt;")&lt;2201,22,COUNTIF($L$20:L676,"&lt;&gt;")&lt;2301,23,COUNTIF($L$20:L676,"&lt;&gt;")&lt;2401,24,COUNTIF($L$20:L676,"&lt;&gt;")&lt;2501,25,COUNTIF($L$20:L676,"&lt;&gt;")&lt;2601,26,COUNTIF($L$20:L676,"&lt;&gt;")&lt;2701,27,COUNTIF($L$20:L676,"&lt;&gt;")&lt;2801,28,COUNTIF($L$20:L676,"&lt;&gt;")&lt;2901,29,COUNTIF($L$20:L676,"&lt;&gt;")&lt;3001,30),"")</f>
        <v/>
      </c>
      <c r="AM676" t="str">
        <f t="shared" si="50"/>
        <v/>
      </c>
      <c r="AN676" t="str">
        <f t="shared" si="54"/>
        <v/>
      </c>
      <c r="AP676" t="str">
        <f t="shared" si="53"/>
        <v/>
      </c>
      <c r="AQ676" t="str">
        <f>IF(AO676="","",COUNTIFS(AM676:$AM$3019,AO676))</f>
        <v/>
      </c>
    </row>
    <row r="677" spans="1:43" x14ac:dyDescent="0.25">
      <c r="A677" s="6" t="str">
        <f>IF(COUNT($A$20:A676)&lt;&gt;$B$4,IF(A676="","",A676+1),"")</f>
        <v/>
      </c>
      <c r="B677" s="3"/>
      <c r="C677" s="3"/>
      <c r="D677" s="122"/>
      <c r="E677" s="3"/>
      <c r="F677" s="3"/>
      <c r="G677" s="3"/>
      <c r="H677" s="3"/>
      <c r="I677" s="120"/>
      <c r="J677" s="3"/>
      <c r="K677" s="95" t="str" cm="1">
        <f t="array" ref="K677">IF(OR($J$14 = "A",$J$14 = "B",$J$14 = "C"),IF(I677="","",IF(LEN(I677)&gt;2,_xlfn.IFS(ISNUMBER(SEARCH("_",I677)),I677,ISNUMBER(SEARCH(", ",I677)),SUBSTITUTE(I677,", ","_"),ISNUMBER(SEARCH("/ ",I677)),SUBSTITUTE(I677,"/ ","_"),ISNUMBER(SEARCH(",",I677)),SUBSTITUTE(I677,",","_"),ISNUMBER(SEARCH("/",I677)),SUBSTITUTE(I677,"/","_"),ISNUMBER(SEARCH("",I677)),I677),I677)),IF(OR($J$14 = "J",$J$14 = "K"),"",IF(D677="","",IF(LEN(D677)&gt;2,_xlfn.IFS(ISNUMBER(SEARCH("_",D677)),D677,ISNUMBER(SEARCH(", ",D677)),SUBSTITUTE(D677,", ","_"),ISNUMBER(SEARCH("/ ",D677)),SUBSTITUTE(D677,"/ ","_"),ISNUMBER(SEARCH(",",D677)),SUBSTITUTE(D677,",","_"),ISNUMBER(SEARCH("/",D677)),SUBSTITUTE(D677,"/","_"),ISNUMBER(SEARCH("",D677)),D677),D677))))</f>
        <v/>
      </c>
      <c r="L677" s="1"/>
      <c r="M677" s="1" t="str">
        <f t="shared" si="51"/>
        <v/>
      </c>
      <c r="N677" s="94" t="str">
        <f>IF($L677="None","",IF(ISERROR(VLOOKUP($L677,Info!$B$4:$B$266,1,FALSE)),"",VLOOKUP($L677,Info!$B$4:$L$266,5,FALSE)))</f>
        <v/>
      </c>
      <c r="O677" s="94" t="str">
        <f>IF(K677="","",IF(AND($J$12&lt;&gt;"ABC",N677="3"),"BAC",IF(N677="3","ABC",IF($J$12&lt;&gt;"ABC",IF($J$10="Standard",VLOOKUP(K677,Info!$BE$4:$BF$481,2,FALSE),VLOOKUP(K677,Info!$BI$4:$BJ$482,2,FALSE)),IF($J$10="Standard",VLOOKUP(K677,Info!$AG$4:$AH$2994,2,FALSE),VLOOKUP(K677,Info!$AK$4:$AL$2997,2,FALSE))))))</f>
        <v/>
      </c>
      <c r="P677" s="94" t="str">
        <f>IF($L677="None","",IF(ISERROR(VLOOKUP($L677,Info!$B$4:$B$266,1,FALSE)),"",VLOOKUP($L677,Info!$B$4:$L$266,3,FALSE)))</f>
        <v/>
      </c>
      <c r="Q677" s="96" t="str">
        <f>IF($L677="None","",IF(ISERROR(VLOOKUP($L677,Info!$B$4:$B$266,1,FALSE)),"",VLOOKUP($L677,Info!$B$4:$L$266,4,FALSE)))</f>
        <v/>
      </c>
      <c r="R677" s="1"/>
      <c r="S677" s="6" t="str">
        <f t="shared" si="52"/>
        <v/>
      </c>
      <c r="T677" s="6" t="str">
        <f>IF($L677="None","",IF(ISERROR(VLOOKUP($L677,Info!$B$4:$B$266,1,FALSE)),"",VLOOKUP($L677,Info!$B$4:$L$266,11,FALSE)))</f>
        <v/>
      </c>
      <c r="U677" s="1"/>
      <c r="V677" s="1"/>
      <c r="W677" s="1"/>
      <c r="X677" s="1" t="str">
        <f>IF($L677="None","",IF(ISERROR(VLOOKUP($L677,Info!$B$4:$B$266,1,FALSE)),"",IF(OR(W677="Metallic Liquid Tight",W677="Non-Metallic Liquid Tight",W677="LSZH",W677="Greenfield"),VLOOKUP($L677,Info!$B$4:$L$266,7,FALSE),"N/A")))</f>
        <v/>
      </c>
      <c r="Y677" s="1"/>
      <c r="Z677" s="96" t="str">
        <f>IF($L677="None","",IF(ISERROR(VLOOKUP($L677,Info!$B$4:$B$266,1,FALSE)),"",VLOOKUP($L677,Info!$B$4:$L$266,9,FALSE)))</f>
        <v/>
      </c>
      <c r="AA677" s="96" t="str">
        <f>IF($L677="None","",IF(ISERROR(VLOOKUP($L677,Info!$B$4:$B$266,1,FALSE)),"",VLOOKUP($L677,Info!$B$4:$L$266,8,FALSE)))</f>
        <v/>
      </c>
      <c r="AB677" s="96" t="str">
        <f>IF($L677="None","",IF(ISERROR(VLOOKUP($L677,Info!$B$4:$B$266,1,FALSE)),"",VLOOKUP($L677,Info!$B$4:$L$266,10,FALSE)))</f>
        <v/>
      </c>
      <c r="AC677" s="1" t="str">
        <f>IF(W677="SO Cable","Black,White",IF(O677="","",IF(P677="","",IF($J$12&lt;&gt;"ABC",IF(P677&lt;="250",VLOOKUP(O677,Info!$AZ$4:$BB$22,3,FALSE),VLOOKUP(O677,Info!$AZ$23:$BB$39,3,FALSE)),IF(P677&lt;="250",VLOOKUP(O677,Info!$AO$4:$AQ$22,3,FALSE),VLOOKUP(O677,Info!$AO$23:$AP$39,3,FALSE))))))</f>
        <v/>
      </c>
      <c r="AD677" s="1"/>
      <c r="AE677" s="1" t="str">
        <f>IF($L677="None","",IF(ISERROR(VLOOKUP($L677,Info!$B$4:$B$266,1,FALSE)),"",VLOOKUP($L677,Info!$B$4:$L$266,4,FALSE)))</f>
        <v/>
      </c>
      <c r="AF677" s="1" t="str">
        <f>IF($L677="None","",IF(ISERROR(VLOOKUP($L677,Info!$B$4:$B$266,1,FALSE)),"",VLOOKUP($L677,Info!$B$4:$L$266,6,FALSE)))</f>
        <v/>
      </c>
      <c r="AG677" s="1"/>
      <c r="AH677" s="33" t="str" cm="1">
        <f t="array" ref="AH677">IF(AND(L677&lt;&gt;"",O677&lt;&gt;"",R677:S677&lt;&gt;"",W677:X677&lt;&gt;"",Z677:AA677&lt;&gt;"",AC677&lt;&gt;""),"Good","Bad")</f>
        <v>Bad</v>
      </c>
      <c r="AL677" t="str" cm="1">
        <f t="array" ref="AL677">IF(R677&gt;0,_xlfn.IFS(COUNTIF($L$20:L677,"&lt;&gt;")&lt;101,1,COUNTIF($L$20:L677,"&lt;&gt;")&lt;201,2,COUNTIF($L$20:L677,"&lt;&gt;")&lt;301,3,COUNTIF($L$20:L677,"&lt;&gt;")&lt;401,4,COUNTIF($L$20:L677,"&lt;&gt;")&lt;501,5,COUNTIF($L$20:L677,"&lt;&gt;")&lt;601,6,COUNTIF($L$20:L677,"&lt;&gt;")&lt;701,7,COUNTIF($L$20:L677,"&lt;&gt;")&lt;801,8,COUNTIF($L$20:L677,"&lt;&gt;")&lt;901,9,COUNTIF($L$20:L677,"&lt;&gt;")&lt;1001,10,COUNTIF($L$20:L677,"&lt;&gt;")&lt;1101,11,COUNTIF($L$20:L677,"&lt;&gt;")&lt;1201,12,COUNTIF($L$20:L677,"&lt;&gt;")&lt;1301,13,COUNTIF($L$20:L677,"&lt;&gt;")&lt;1401,14,COUNTIF($L$20:L677,"&lt;&gt;")&lt;1501,15,COUNTIF($L$20:L677,"&lt;&gt;")&lt;1601,16,COUNTIF($L$20:L677,"&lt;&gt;")&lt;1701,17,COUNTIF($L$20:L677,"&lt;&gt;")&lt;1801,18,COUNTIF($L$20:L677,"&lt;&gt;")&lt;1901,19,COUNTIF($L$20:L677,"&lt;&gt;")&lt;2001,20,COUNTIF($L$20:L677,"&lt;&gt;")&lt;2101,21,COUNTIF($L$20:L677,"&lt;&gt;")&lt;2201,22,COUNTIF($L$20:L677,"&lt;&gt;")&lt;2301,23,COUNTIF($L$20:L677,"&lt;&gt;")&lt;2401,24,COUNTIF($L$20:L677,"&lt;&gt;")&lt;2501,25,COUNTIF($L$20:L677,"&lt;&gt;")&lt;2601,26,COUNTIF($L$20:L677,"&lt;&gt;")&lt;2701,27,COUNTIF($L$20:L677,"&lt;&gt;")&lt;2801,28,COUNTIF($L$20:L677,"&lt;&gt;")&lt;2901,29,COUNTIF($L$20:L677,"&lt;&gt;")&lt;3001,30),"")</f>
        <v/>
      </c>
      <c r="AM677" t="str">
        <f t="shared" si="50"/>
        <v/>
      </c>
      <c r="AN677" t="str">
        <f t="shared" si="54"/>
        <v/>
      </c>
      <c r="AP677" t="str">
        <f t="shared" si="53"/>
        <v/>
      </c>
      <c r="AQ677" t="str">
        <f>IF(AO677="","",COUNTIFS(AM677:$AM$3019,AO677))</f>
        <v/>
      </c>
    </row>
    <row r="678" spans="1:43" x14ac:dyDescent="0.25">
      <c r="A678" s="6" t="str">
        <f>IF(COUNT($A$20:A677)&lt;&gt;$B$4,IF(A677="","",A677+1),"")</f>
        <v/>
      </c>
      <c r="B678" s="3"/>
      <c r="C678" s="3"/>
      <c r="D678" s="122"/>
      <c r="E678" s="3"/>
      <c r="F678" s="3"/>
      <c r="G678" s="3"/>
      <c r="H678" s="3"/>
      <c r="I678" s="120"/>
      <c r="J678" s="3"/>
      <c r="K678" s="95" t="str" cm="1">
        <f t="array" ref="K678">IF(OR($J$14 = "A",$J$14 = "B",$J$14 = "C"),IF(I678="","",IF(LEN(I678)&gt;2,_xlfn.IFS(ISNUMBER(SEARCH("_",I678)),I678,ISNUMBER(SEARCH(", ",I678)),SUBSTITUTE(I678,", ","_"),ISNUMBER(SEARCH("/ ",I678)),SUBSTITUTE(I678,"/ ","_"),ISNUMBER(SEARCH(",",I678)),SUBSTITUTE(I678,",","_"),ISNUMBER(SEARCH("/",I678)),SUBSTITUTE(I678,"/","_"),ISNUMBER(SEARCH("",I678)),I678),I678)),IF(OR($J$14 = "J",$J$14 = "K"),"",IF(D678="","",IF(LEN(D678)&gt;2,_xlfn.IFS(ISNUMBER(SEARCH("_",D678)),D678,ISNUMBER(SEARCH(", ",D678)),SUBSTITUTE(D678,", ","_"),ISNUMBER(SEARCH("/ ",D678)),SUBSTITUTE(D678,"/ ","_"),ISNUMBER(SEARCH(",",D678)),SUBSTITUTE(D678,",","_"),ISNUMBER(SEARCH("/",D678)),SUBSTITUTE(D678,"/","_"),ISNUMBER(SEARCH("",D678)),D678),D678))))</f>
        <v/>
      </c>
      <c r="L678" s="1"/>
      <c r="M678" s="1" t="str">
        <f t="shared" si="51"/>
        <v/>
      </c>
      <c r="N678" s="94" t="str">
        <f>IF($L678="None","",IF(ISERROR(VLOOKUP($L678,Info!$B$4:$B$266,1,FALSE)),"",VLOOKUP($L678,Info!$B$4:$L$266,5,FALSE)))</f>
        <v/>
      </c>
      <c r="O678" s="94" t="str">
        <f>IF(K678="","",IF(AND($J$12&lt;&gt;"ABC",N678="3"),"BAC",IF(N678="3","ABC",IF($J$12&lt;&gt;"ABC",IF($J$10="Standard",VLOOKUP(K678,Info!$BE$4:$BF$481,2,FALSE),VLOOKUP(K678,Info!$BI$4:$BJ$482,2,FALSE)),IF($J$10="Standard",VLOOKUP(K678,Info!$AG$4:$AH$2994,2,FALSE),VLOOKUP(K678,Info!$AK$4:$AL$2997,2,FALSE))))))</f>
        <v/>
      </c>
      <c r="P678" s="94" t="str">
        <f>IF($L678="None","",IF(ISERROR(VLOOKUP($L678,Info!$B$4:$B$266,1,FALSE)),"",VLOOKUP($L678,Info!$B$4:$L$266,3,FALSE)))</f>
        <v/>
      </c>
      <c r="Q678" s="96" t="str">
        <f>IF($L678="None","",IF(ISERROR(VLOOKUP($L678,Info!$B$4:$B$266,1,FALSE)),"",VLOOKUP($L678,Info!$B$4:$L$266,4,FALSE)))</f>
        <v/>
      </c>
      <c r="R678" s="1"/>
      <c r="S678" s="6" t="str">
        <f t="shared" si="52"/>
        <v/>
      </c>
      <c r="T678" s="6" t="str">
        <f>IF($L678="None","",IF(ISERROR(VLOOKUP($L678,Info!$B$4:$B$266,1,FALSE)),"",VLOOKUP($L678,Info!$B$4:$L$266,11,FALSE)))</f>
        <v/>
      </c>
      <c r="U678" s="1"/>
      <c r="V678" s="1"/>
      <c r="W678" s="1"/>
      <c r="X678" s="1" t="str">
        <f>IF($L678="None","",IF(ISERROR(VLOOKUP($L678,Info!$B$4:$B$266,1,FALSE)),"",IF(OR(W678="Metallic Liquid Tight",W678="Non-Metallic Liquid Tight",W678="LSZH",W678="Greenfield"),VLOOKUP($L678,Info!$B$4:$L$266,7,FALSE),"N/A")))</f>
        <v/>
      </c>
      <c r="Y678" s="1"/>
      <c r="Z678" s="96" t="str">
        <f>IF($L678="None","",IF(ISERROR(VLOOKUP($L678,Info!$B$4:$B$266,1,FALSE)),"",VLOOKUP($L678,Info!$B$4:$L$266,9,FALSE)))</f>
        <v/>
      </c>
      <c r="AA678" s="96" t="str">
        <f>IF($L678="None","",IF(ISERROR(VLOOKUP($L678,Info!$B$4:$B$266,1,FALSE)),"",VLOOKUP($L678,Info!$B$4:$L$266,8,FALSE)))</f>
        <v/>
      </c>
      <c r="AB678" s="96" t="str">
        <f>IF($L678="None","",IF(ISERROR(VLOOKUP($L678,Info!$B$4:$B$266,1,FALSE)),"",VLOOKUP($L678,Info!$B$4:$L$266,10,FALSE)))</f>
        <v/>
      </c>
      <c r="AC678" s="1" t="str">
        <f>IF(W678="SO Cable","Black,White",IF(O678="","",IF(P678="","",IF($J$12&lt;&gt;"ABC",IF(P678&lt;="250",VLOOKUP(O678,Info!$AZ$4:$BB$22,3,FALSE),VLOOKUP(O678,Info!$AZ$23:$BB$39,3,FALSE)),IF(P678&lt;="250",VLOOKUP(O678,Info!$AO$4:$AQ$22,3,FALSE),VLOOKUP(O678,Info!$AO$23:$AP$39,3,FALSE))))))</f>
        <v/>
      </c>
      <c r="AD678" s="1"/>
      <c r="AE678" s="1" t="str">
        <f>IF($L678="None","",IF(ISERROR(VLOOKUP($L678,Info!$B$4:$B$266,1,FALSE)),"",VLOOKUP($L678,Info!$B$4:$L$266,4,FALSE)))</f>
        <v/>
      </c>
      <c r="AF678" s="1" t="str">
        <f>IF($L678="None","",IF(ISERROR(VLOOKUP($L678,Info!$B$4:$B$266,1,FALSE)),"",VLOOKUP($L678,Info!$B$4:$L$266,6,FALSE)))</f>
        <v/>
      </c>
      <c r="AG678" s="1"/>
      <c r="AH678" s="33" t="str" cm="1">
        <f t="array" ref="AH678">IF(AND(L678&lt;&gt;"",O678&lt;&gt;"",R678:S678&lt;&gt;"",W678:X678&lt;&gt;"",Z678:AA678&lt;&gt;"",AC678&lt;&gt;""),"Good","Bad")</f>
        <v>Bad</v>
      </c>
      <c r="AL678" t="str" cm="1">
        <f t="array" ref="AL678">IF(R678&gt;0,_xlfn.IFS(COUNTIF($L$20:L678,"&lt;&gt;")&lt;101,1,COUNTIF($L$20:L678,"&lt;&gt;")&lt;201,2,COUNTIF($L$20:L678,"&lt;&gt;")&lt;301,3,COUNTIF($L$20:L678,"&lt;&gt;")&lt;401,4,COUNTIF($L$20:L678,"&lt;&gt;")&lt;501,5,COUNTIF($L$20:L678,"&lt;&gt;")&lt;601,6,COUNTIF($L$20:L678,"&lt;&gt;")&lt;701,7,COUNTIF($L$20:L678,"&lt;&gt;")&lt;801,8,COUNTIF($L$20:L678,"&lt;&gt;")&lt;901,9,COUNTIF($L$20:L678,"&lt;&gt;")&lt;1001,10,COUNTIF($L$20:L678,"&lt;&gt;")&lt;1101,11,COUNTIF($L$20:L678,"&lt;&gt;")&lt;1201,12,COUNTIF($L$20:L678,"&lt;&gt;")&lt;1301,13,COUNTIF($L$20:L678,"&lt;&gt;")&lt;1401,14,COUNTIF($L$20:L678,"&lt;&gt;")&lt;1501,15,COUNTIF($L$20:L678,"&lt;&gt;")&lt;1601,16,COUNTIF($L$20:L678,"&lt;&gt;")&lt;1701,17,COUNTIF($L$20:L678,"&lt;&gt;")&lt;1801,18,COUNTIF($L$20:L678,"&lt;&gt;")&lt;1901,19,COUNTIF($L$20:L678,"&lt;&gt;")&lt;2001,20,COUNTIF($L$20:L678,"&lt;&gt;")&lt;2101,21,COUNTIF($L$20:L678,"&lt;&gt;")&lt;2201,22,COUNTIF($L$20:L678,"&lt;&gt;")&lt;2301,23,COUNTIF($L$20:L678,"&lt;&gt;")&lt;2401,24,COUNTIF($L$20:L678,"&lt;&gt;")&lt;2501,25,COUNTIF($L$20:L678,"&lt;&gt;")&lt;2601,26,COUNTIF($L$20:L678,"&lt;&gt;")&lt;2701,27,COUNTIF($L$20:L678,"&lt;&gt;")&lt;2801,28,COUNTIF($L$20:L678,"&lt;&gt;")&lt;2901,29,COUNTIF($L$20:L678,"&lt;&gt;")&lt;3001,30),"")</f>
        <v/>
      </c>
      <c r="AM678" t="str">
        <f t="shared" si="50"/>
        <v/>
      </c>
      <c r="AN678" t="str">
        <f t="shared" si="54"/>
        <v/>
      </c>
      <c r="AP678" t="str">
        <f t="shared" si="53"/>
        <v/>
      </c>
      <c r="AQ678" t="str">
        <f>IF(AO678="","",COUNTIFS(AM678:$AM$3019,AO678))</f>
        <v/>
      </c>
    </row>
    <row r="679" spans="1:43" x14ac:dyDescent="0.25">
      <c r="A679" s="6" t="str">
        <f>IF(COUNT($A$20:A678)&lt;&gt;$B$4,IF(A678="","",A678+1),"")</f>
        <v/>
      </c>
      <c r="B679" s="3"/>
      <c r="C679" s="3"/>
      <c r="D679" s="122"/>
      <c r="E679" s="3"/>
      <c r="F679" s="3"/>
      <c r="G679" s="3"/>
      <c r="H679" s="3"/>
      <c r="I679" s="120"/>
      <c r="J679" s="3"/>
      <c r="K679" s="95" t="str" cm="1">
        <f t="array" ref="K679">IF(OR($J$14 = "A",$J$14 = "B",$J$14 = "C"),IF(I679="","",IF(LEN(I679)&gt;2,_xlfn.IFS(ISNUMBER(SEARCH("_",I679)),I679,ISNUMBER(SEARCH(", ",I679)),SUBSTITUTE(I679,", ","_"),ISNUMBER(SEARCH("/ ",I679)),SUBSTITUTE(I679,"/ ","_"),ISNUMBER(SEARCH(",",I679)),SUBSTITUTE(I679,",","_"),ISNUMBER(SEARCH("/",I679)),SUBSTITUTE(I679,"/","_"),ISNUMBER(SEARCH("",I679)),I679),I679)),IF(OR($J$14 = "J",$J$14 = "K"),"",IF(D679="","",IF(LEN(D679)&gt;2,_xlfn.IFS(ISNUMBER(SEARCH("_",D679)),D679,ISNUMBER(SEARCH(", ",D679)),SUBSTITUTE(D679,", ","_"),ISNUMBER(SEARCH("/ ",D679)),SUBSTITUTE(D679,"/ ","_"),ISNUMBER(SEARCH(",",D679)),SUBSTITUTE(D679,",","_"),ISNUMBER(SEARCH("/",D679)),SUBSTITUTE(D679,"/","_"),ISNUMBER(SEARCH("",D679)),D679),D679))))</f>
        <v/>
      </c>
      <c r="L679" s="1"/>
      <c r="M679" s="1" t="str">
        <f t="shared" si="51"/>
        <v/>
      </c>
      <c r="N679" s="94" t="str">
        <f>IF($L679="None","",IF(ISERROR(VLOOKUP($L679,Info!$B$4:$B$266,1,FALSE)),"",VLOOKUP($L679,Info!$B$4:$L$266,5,FALSE)))</f>
        <v/>
      </c>
      <c r="O679" s="94" t="str">
        <f>IF(K679="","",IF(AND($J$12&lt;&gt;"ABC",N679="3"),"BAC",IF(N679="3","ABC",IF($J$12&lt;&gt;"ABC",IF($J$10="Standard",VLOOKUP(K679,Info!$BE$4:$BF$481,2,FALSE),VLOOKUP(K679,Info!$BI$4:$BJ$482,2,FALSE)),IF($J$10="Standard",VLOOKUP(K679,Info!$AG$4:$AH$2994,2,FALSE),VLOOKUP(K679,Info!$AK$4:$AL$2997,2,FALSE))))))</f>
        <v/>
      </c>
      <c r="P679" s="94" t="str">
        <f>IF($L679="None","",IF(ISERROR(VLOOKUP($L679,Info!$B$4:$B$266,1,FALSE)),"",VLOOKUP($L679,Info!$B$4:$L$266,3,FALSE)))</f>
        <v/>
      </c>
      <c r="Q679" s="96" t="str">
        <f>IF($L679="None","",IF(ISERROR(VLOOKUP($L679,Info!$B$4:$B$266,1,FALSE)),"",VLOOKUP($L679,Info!$B$4:$L$266,4,FALSE)))</f>
        <v/>
      </c>
      <c r="R679" s="1"/>
      <c r="S679" s="6" t="str">
        <f t="shared" si="52"/>
        <v/>
      </c>
      <c r="T679" s="6" t="str">
        <f>IF($L679="None","",IF(ISERROR(VLOOKUP($L679,Info!$B$4:$B$266,1,FALSE)),"",VLOOKUP($L679,Info!$B$4:$L$266,11,FALSE)))</f>
        <v/>
      </c>
      <c r="U679" s="1"/>
      <c r="V679" s="1"/>
      <c r="W679" s="1"/>
      <c r="X679" s="1" t="str">
        <f>IF($L679="None","",IF(ISERROR(VLOOKUP($L679,Info!$B$4:$B$266,1,FALSE)),"",IF(OR(W679="Metallic Liquid Tight",W679="Non-Metallic Liquid Tight",W679="LSZH",W679="Greenfield"),VLOOKUP($L679,Info!$B$4:$L$266,7,FALSE),"N/A")))</f>
        <v/>
      </c>
      <c r="Y679" s="1"/>
      <c r="Z679" s="96" t="str">
        <f>IF($L679="None","",IF(ISERROR(VLOOKUP($L679,Info!$B$4:$B$266,1,FALSE)),"",VLOOKUP($L679,Info!$B$4:$L$266,9,FALSE)))</f>
        <v/>
      </c>
      <c r="AA679" s="96" t="str">
        <f>IF($L679="None","",IF(ISERROR(VLOOKUP($L679,Info!$B$4:$B$266,1,FALSE)),"",VLOOKUP($L679,Info!$B$4:$L$266,8,FALSE)))</f>
        <v/>
      </c>
      <c r="AB679" s="96" t="str">
        <f>IF($L679="None","",IF(ISERROR(VLOOKUP($L679,Info!$B$4:$B$266,1,FALSE)),"",VLOOKUP($L679,Info!$B$4:$L$266,10,FALSE)))</f>
        <v/>
      </c>
      <c r="AC679" s="1" t="str">
        <f>IF(W679="SO Cable","Black,White",IF(O679="","",IF(P679="","",IF($J$12&lt;&gt;"ABC",IF(P679&lt;="250",VLOOKUP(O679,Info!$AZ$4:$BB$22,3,FALSE),VLOOKUP(O679,Info!$AZ$23:$BB$39,3,FALSE)),IF(P679&lt;="250",VLOOKUP(O679,Info!$AO$4:$AQ$22,3,FALSE),VLOOKUP(O679,Info!$AO$23:$AP$39,3,FALSE))))))</f>
        <v/>
      </c>
      <c r="AD679" s="1"/>
      <c r="AE679" s="1" t="str">
        <f>IF($L679="None","",IF(ISERROR(VLOOKUP($L679,Info!$B$4:$B$266,1,FALSE)),"",VLOOKUP($L679,Info!$B$4:$L$266,4,FALSE)))</f>
        <v/>
      </c>
      <c r="AF679" s="1" t="str">
        <f>IF($L679="None","",IF(ISERROR(VLOOKUP($L679,Info!$B$4:$B$266,1,FALSE)),"",VLOOKUP($L679,Info!$B$4:$L$266,6,FALSE)))</f>
        <v/>
      </c>
      <c r="AG679" s="1"/>
      <c r="AH679" s="33" t="str" cm="1">
        <f t="array" ref="AH679">IF(AND(L679&lt;&gt;"",O679&lt;&gt;"",R679:S679&lt;&gt;"",W679:X679&lt;&gt;"",Z679:AA679&lt;&gt;"",AC679&lt;&gt;""),"Good","Bad")</f>
        <v>Bad</v>
      </c>
      <c r="AL679" t="str" cm="1">
        <f t="array" ref="AL679">IF(R679&gt;0,_xlfn.IFS(COUNTIF($L$20:L679,"&lt;&gt;")&lt;101,1,COUNTIF($L$20:L679,"&lt;&gt;")&lt;201,2,COUNTIF($L$20:L679,"&lt;&gt;")&lt;301,3,COUNTIF($L$20:L679,"&lt;&gt;")&lt;401,4,COUNTIF($L$20:L679,"&lt;&gt;")&lt;501,5,COUNTIF($L$20:L679,"&lt;&gt;")&lt;601,6,COUNTIF($L$20:L679,"&lt;&gt;")&lt;701,7,COUNTIF($L$20:L679,"&lt;&gt;")&lt;801,8,COUNTIF($L$20:L679,"&lt;&gt;")&lt;901,9,COUNTIF($L$20:L679,"&lt;&gt;")&lt;1001,10,COUNTIF($L$20:L679,"&lt;&gt;")&lt;1101,11,COUNTIF($L$20:L679,"&lt;&gt;")&lt;1201,12,COUNTIF($L$20:L679,"&lt;&gt;")&lt;1301,13,COUNTIF($L$20:L679,"&lt;&gt;")&lt;1401,14,COUNTIF($L$20:L679,"&lt;&gt;")&lt;1501,15,COUNTIF($L$20:L679,"&lt;&gt;")&lt;1601,16,COUNTIF($L$20:L679,"&lt;&gt;")&lt;1701,17,COUNTIF($L$20:L679,"&lt;&gt;")&lt;1801,18,COUNTIF($L$20:L679,"&lt;&gt;")&lt;1901,19,COUNTIF($L$20:L679,"&lt;&gt;")&lt;2001,20,COUNTIF($L$20:L679,"&lt;&gt;")&lt;2101,21,COUNTIF($L$20:L679,"&lt;&gt;")&lt;2201,22,COUNTIF($L$20:L679,"&lt;&gt;")&lt;2301,23,COUNTIF($L$20:L679,"&lt;&gt;")&lt;2401,24,COUNTIF($L$20:L679,"&lt;&gt;")&lt;2501,25,COUNTIF($L$20:L679,"&lt;&gt;")&lt;2601,26,COUNTIF($L$20:L679,"&lt;&gt;")&lt;2701,27,COUNTIF($L$20:L679,"&lt;&gt;")&lt;2801,28,COUNTIF($L$20:L679,"&lt;&gt;")&lt;2901,29,COUNTIF($L$20:L679,"&lt;&gt;")&lt;3001,30),"")</f>
        <v/>
      </c>
      <c r="AM679" t="str">
        <f t="shared" si="50"/>
        <v/>
      </c>
      <c r="AN679" t="str">
        <f t="shared" si="54"/>
        <v/>
      </c>
      <c r="AP679" t="str">
        <f t="shared" si="53"/>
        <v/>
      </c>
      <c r="AQ679" t="str">
        <f>IF(AO679="","",COUNTIFS(AM679:$AM$3019,AO679))</f>
        <v/>
      </c>
    </row>
    <row r="680" spans="1:43" x14ac:dyDescent="0.25">
      <c r="A680" s="6" t="str">
        <f>IF(COUNT($A$20:A679)&lt;&gt;$B$4,IF(A679="","",A679+1),"")</f>
        <v/>
      </c>
      <c r="B680" s="3"/>
      <c r="C680" s="3"/>
      <c r="D680" s="122"/>
      <c r="E680" s="3"/>
      <c r="F680" s="3"/>
      <c r="G680" s="3"/>
      <c r="H680" s="3"/>
      <c r="I680" s="120"/>
      <c r="J680" s="3"/>
      <c r="K680" s="95" t="str" cm="1">
        <f t="array" ref="K680">IF(OR($J$14 = "A",$J$14 = "B",$J$14 = "C"),IF(I680="","",IF(LEN(I680)&gt;2,_xlfn.IFS(ISNUMBER(SEARCH("_",I680)),I680,ISNUMBER(SEARCH(", ",I680)),SUBSTITUTE(I680,", ","_"),ISNUMBER(SEARCH("/ ",I680)),SUBSTITUTE(I680,"/ ","_"),ISNUMBER(SEARCH(",",I680)),SUBSTITUTE(I680,",","_"),ISNUMBER(SEARCH("/",I680)),SUBSTITUTE(I680,"/","_"),ISNUMBER(SEARCH("",I680)),I680),I680)),IF(OR($J$14 = "J",$J$14 = "K"),"",IF(D680="","",IF(LEN(D680)&gt;2,_xlfn.IFS(ISNUMBER(SEARCH("_",D680)),D680,ISNUMBER(SEARCH(", ",D680)),SUBSTITUTE(D680,", ","_"),ISNUMBER(SEARCH("/ ",D680)),SUBSTITUTE(D680,"/ ","_"),ISNUMBER(SEARCH(",",D680)),SUBSTITUTE(D680,",","_"),ISNUMBER(SEARCH("/",D680)),SUBSTITUTE(D680,"/","_"),ISNUMBER(SEARCH("",D680)),D680),D680))))</f>
        <v/>
      </c>
      <c r="L680" s="1"/>
      <c r="M680" s="1" t="str">
        <f t="shared" si="51"/>
        <v/>
      </c>
      <c r="N680" s="94" t="str">
        <f>IF($L680="None","",IF(ISERROR(VLOOKUP($L680,Info!$B$4:$B$266,1,FALSE)),"",VLOOKUP($L680,Info!$B$4:$L$266,5,FALSE)))</f>
        <v/>
      </c>
      <c r="O680" s="94" t="str">
        <f>IF(K680="","",IF(AND($J$12&lt;&gt;"ABC",N680="3"),"BAC",IF(N680="3","ABC",IF($J$12&lt;&gt;"ABC",IF($J$10="Standard",VLOOKUP(K680,Info!$BE$4:$BF$481,2,FALSE),VLOOKUP(K680,Info!$BI$4:$BJ$482,2,FALSE)),IF($J$10="Standard",VLOOKUP(K680,Info!$AG$4:$AH$2994,2,FALSE),VLOOKUP(K680,Info!$AK$4:$AL$2997,2,FALSE))))))</f>
        <v/>
      </c>
      <c r="P680" s="94" t="str">
        <f>IF($L680="None","",IF(ISERROR(VLOOKUP($L680,Info!$B$4:$B$266,1,FALSE)),"",VLOOKUP($L680,Info!$B$4:$L$266,3,FALSE)))</f>
        <v/>
      </c>
      <c r="Q680" s="96" t="str">
        <f>IF($L680="None","",IF(ISERROR(VLOOKUP($L680,Info!$B$4:$B$266,1,FALSE)),"",VLOOKUP($L680,Info!$B$4:$L$266,4,FALSE)))</f>
        <v/>
      </c>
      <c r="R680" s="1"/>
      <c r="S680" s="6" t="str">
        <f t="shared" si="52"/>
        <v/>
      </c>
      <c r="T680" s="6" t="str">
        <f>IF($L680="None","",IF(ISERROR(VLOOKUP($L680,Info!$B$4:$B$266,1,FALSE)),"",VLOOKUP($L680,Info!$B$4:$L$266,11,FALSE)))</f>
        <v/>
      </c>
      <c r="U680" s="1"/>
      <c r="V680" s="1"/>
      <c r="W680" s="1"/>
      <c r="X680" s="1" t="str">
        <f>IF($L680="None","",IF(ISERROR(VLOOKUP($L680,Info!$B$4:$B$266,1,FALSE)),"",IF(OR(W680="Metallic Liquid Tight",W680="Non-Metallic Liquid Tight",W680="LSZH",W680="Greenfield"),VLOOKUP($L680,Info!$B$4:$L$266,7,FALSE),"N/A")))</f>
        <v/>
      </c>
      <c r="Y680" s="1"/>
      <c r="Z680" s="96" t="str">
        <f>IF($L680="None","",IF(ISERROR(VLOOKUP($L680,Info!$B$4:$B$266,1,FALSE)),"",VLOOKUP($L680,Info!$B$4:$L$266,9,FALSE)))</f>
        <v/>
      </c>
      <c r="AA680" s="96" t="str">
        <f>IF($L680="None","",IF(ISERROR(VLOOKUP($L680,Info!$B$4:$B$266,1,FALSE)),"",VLOOKUP($L680,Info!$B$4:$L$266,8,FALSE)))</f>
        <v/>
      </c>
      <c r="AB680" s="96" t="str">
        <f>IF($L680="None","",IF(ISERROR(VLOOKUP($L680,Info!$B$4:$B$266,1,FALSE)),"",VLOOKUP($L680,Info!$B$4:$L$266,10,FALSE)))</f>
        <v/>
      </c>
      <c r="AC680" s="1" t="str">
        <f>IF(W680="SO Cable","Black,White",IF(O680="","",IF(P680="","",IF($J$12&lt;&gt;"ABC",IF(P680&lt;="250",VLOOKUP(O680,Info!$AZ$4:$BB$22,3,FALSE),VLOOKUP(O680,Info!$AZ$23:$BB$39,3,FALSE)),IF(P680&lt;="250",VLOOKUP(O680,Info!$AO$4:$AQ$22,3,FALSE),VLOOKUP(O680,Info!$AO$23:$AP$39,3,FALSE))))))</f>
        <v/>
      </c>
      <c r="AD680" s="1"/>
      <c r="AE680" s="1" t="str">
        <f>IF($L680="None","",IF(ISERROR(VLOOKUP($L680,Info!$B$4:$B$266,1,FALSE)),"",VLOOKUP($L680,Info!$B$4:$L$266,4,FALSE)))</f>
        <v/>
      </c>
      <c r="AF680" s="1" t="str">
        <f>IF($L680="None","",IF(ISERROR(VLOOKUP($L680,Info!$B$4:$B$266,1,FALSE)),"",VLOOKUP($L680,Info!$B$4:$L$266,6,FALSE)))</f>
        <v/>
      </c>
      <c r="AG680" s="1"/>
      <c r="AH680" s="33" t="str" cm="1">
        <f t="array" ref="AH680">IF(AND(L680&lt;&gt;"",O680&lt;&gt;"",R680:S680&lt;&gt;"",W680:X680&lt;&gt;"",Z680:AA680&lt;&gt;"",AC680&lt;&gt;""),"Good","Bad")</f>
        <v>Bad</v>
      </c>
      <c r="AL680" t="str" cm="1">
        <f t="array" ref="AL680">IF(R680&gt;0,_xlfn.IFS(COUNTIF($L$20:L680,"&lt;&gt;")&lt;101,1,COUNTIF($L$20:L680,"&lt;&gt;")&lt;201,2,COUNTIF($L$20:L680,"&lt;&gt;")&lt;301,3,COUNTIF($L$20:L680,"&lt;&gt;")&lt;401,4,COUNTIF($L$20:L680,"&lt;&gt;")&lt;501,5,COUNTIF($L$20:L680,"&lt;&gt;")&lt;601,6,COUNTIF($L$20:L680,"&lt;&gt;")&lt;701,7,COUNTIF($L$20:L680,"&lt;&gt;")&lt;801,8,COUNTIF($L$20:L680,"&lt;&gt;")&lt;901,9,COUNTIF($L$20:L680,"&lt;&gt;")&lt;1001,10,COUNTIF($L$20:L680,"&lt;&gt;")&lt;1101,11,COUNTIF($L$20:L680,"&lt;&gt;")&lt;1201,12,COUNTIF($L$20:L680,"&lt;&gt;")&lt;1301,13,COUNTIF($L$20:L680,"&lt;&gt;")&lt;1401,14,COUNTIF($L$20:L680,"&lt;&gt;")&lt;1501,15,COUNTIF($L$20:L680,"&lt;&gt;")&lt;1601,16,COUNTIF($L$20:L680,"&lt;&gt;")&lt;1701,17,COUNTIF($L$20:L680,"&lt;&gt;")&lt;1801,18,COUNTIF($L$20:L680,"&lt;&gt;")&lt;1901,19,COUNTIF($L$20:L680,"&lt;&gt;")&lt;2001,20,COUNTIF($L$20:L680,"&lt;&gt;")&lt;2101,21,COUNTIF($L$20:L680,"&lt;&gt;")&lt;2201,22,COUNTIF($L$20:L680,"&lt;&gt;")&lt;2301,23,COUNTIF($L$20:L680,"&lt;&gt;")&lt;2401,24,COUNTIF($L$20:L680,"&lt;&gt;")&lt;2501,25,COUNTIF($L$20:L680,"&lt;&gt;")&lt;2601,26,COUNTIF($L$20:L680,"&lt;&gt;")&lt;2701,27,COUNTIF($L$20:L680,"&lt;&gt;")&lt;2801,28,COUNTIF($L$20:L680,"&lt;&gt;")&lt;2901,29,COUNTIF($L$20:L680,"&lt;&gt;")&lt;3001,30),"")</f>
        <v/>
      </c>
      <c r="AM680" t="str">
        <f t="shared" si="50"/>
        <v/>
      </c>
      <c r="AN680" t="str">
        <f t="shared" si="54"/>
        <v/>
      </c>
      <c r="AP680" t="str">
        <f t="shared" si="53"/>
        <v/>
      </c>
      <c r="AQ680" t="str">
        <f>IF(AO680="","",COUNTIFS(AM680:$AM$3019,AO680))</f>
        <v/>
      </c>
    </row>
    <row r="681" spans="1:43" x14ac:dyDescent="0.25">
      <c r="A681" s="6" t="str">
        <f>IF(COUNT($A$20:A680)&lt;&gt;$B$4,IF(A680="","",A680+1),"")</f>
        <v/>
      </c>
      <c r="B681" s="3"/>
      <c r="C681" s="3"/>
      <c r="D681" s="122"/>
      <c r="E681" s="3"/>
      <c r="F681" s="3"/>
      <c r="G681" s="3"/>
      <c r="H681" s="3"/>
      <c r="I681" s="120"/>
      <c r="J681" s="3"/>
      <c r="K681" s="95" t="str" cm="1">
        <f t="array" ref="K681">IF(OR($J$14 = "A",$J$14 = "B",$J$14 = "C"),IF(I681="","",IF(LEN(I681)&gt;2,_xlfn.IFS(ISNUMBER(SEARCH("_",I681)),I681,ISNUMBER(SEARCH(", ",I681)),SUBSTITUTE(I681,", ","_"),ISNUMBER(SEARCH("/ ",I681)),SUBSTITUTE(I681,"/ ","_"),ISNUMBER(SEARCH(",",I681)),SUBSTITUTE(I681,",","_"),ISNUMBER(SEARCH("/",I681)),SUBSTITUTE(I681,"/","_"),ISNUMBER(SEARCH("",I681)),I681),I681)),IF(OR($J$14 = "J",$J$14 = "K"),"",IF(D681="","",IF(LEN(D681)&gt;2,_xlfn.IFS(ISNUMBER(SEARCH("_",D681)),D681,ISNUMBER(SEARCH(", ",D681)),SUBSTITUTE(D681,", ","_"),ISNUMBER(SEARCH("/ ",D681)),SUBSTITUTE(D681,"/ ","_"),ISNUMBER(SEARCH(",",D681)),SUBSTITUTE(D681,",","_"),ISNUMBER(SEARCH("/",D681)),SUBSTITUTE(D681,"/","_"),ISNUMBER(SEARCH("",D681)),D681),D681))))</f>
        <v/>
      </c>
      <c r="L681" s="1"/>
      <c r="M681" s="1" t="str">
        <f t="shared" si="51"/>
        <v/>
      </c>
      <c r="N681" s="94" t="str">
        <f>IF($L681="None","",IF(ISERROR(VLOOKUP($L681,Info!$B$4:$B$266,1,FALSE)),"",VLOOKUP($L681,Info!$B$4:$L$266,5,FALSE)))</f>
        <v/>
      </c>
      <c r="O681" s="94" t="str">
        <f>IF(K681="","",IF(AND($J$12&lt;&gt;"ABC",N681="3"),"BAC",IF(N681="3","ABC",IF($J$12&lt;&gt;"ABC",IF($J$10="Standard",VLOOKUP(K681,Info!$BE$4:$BF$481,2,FALSE),VLOOKUP(K681,Info!$BI$4:$BJ$482,2,FALSE)),IF($J$10="Standard",VLOOKUP(K681,Info!$AG$4:$AH$2994,2,FALSE),VLOOKUP(K681,Info!$AK$4:$AL$2997,2,FALSE))))))</f>
        <v/>
      </c>
      <c r="P681" s="94" t="str">
        <f>IF($L681="None","",IF(ISERROR(VLOOKUP($L681,Info!$B$4:$B$266,1,FALSE)),"",VLOOKUP($L681,Info!$B$4:$L$266,3,FALSE)))</f>
        <v/>
      </c>
      <c r="Q681" s="96" t="str">
        <f>IF($L681="None","",IF(ISERROR(VLOOKUP($L681,Info!$B$4:$B$266,1,FALSE)),"",VLOOKUP($L681,Info!$B$4:$L$266,4,FALSE)))</f>
        <v/>
      </c>
      <c r="R681" s="1"/>
      <c r="S681" s="6" t="str">
        <f t="shared" si="52"/>
        <v/>
      </c>
      <c r="T681" s="6" t="str">
        <f>IF($L681="None","",IF(ISERROR(VLOOKUP($L681,Info!$B$4:$B$266,1,FALSE)),"",VLOOKUP($L681,Info!$B$4:$L$266,11,FALSE)))</f>
        <v/>
      </c>
      <c r="U681" s="1"/>
      <c r="V681" s="1"/>
      <c r="W681" s="1"/>
      <c r="X681" s="1" t="str">
        <f>IF($L681="None","",IF(ISERROR(VLOOKUP($L681,Info!$B$4:$B$266,1,FALSE)),"",IF(OR(W681="Metallic Liquid Tight",W681="Non-Metallic Liquid Tight",W681="LSZH",W681="Greenfield"),VLOOKUP($L681,Info!$B$4:$L$266,7,FALSE),"N/A")))</f>
        <v/>
      </c>
      <c r="Y681" s="1"/>
      <c r="Z681" s="96" t="str">
        <f>IF($L681="None","",IF(ISERROR(VLOOKUP($L681,Info!$B$4:$B$266,1,FALSE)),"",VLOOKUP($L681,Info!$B$4:$L$266,9,FALSE)))</f>
        <v/>
      </c>
      <c r="AA681" s="96" t="str">
        <f>IF($L681="None","",IF(ISERROR(VLOOKUP($L681,Info!$B$4:$B$266,1,FALSE)),"",VLOOKUP($L681,Info!$B$4:$L$266,8,FALSE)))</f>
        <v/>
      </c>
      <c r="AB681" s="96" t="str">
        <f>IF($L681="None","",IF(ISERROR(VLOOKUP($L681,Info!$B$4:$B$266,1,FALSE)),"",VLOOKUP($L681,Info!$B$4:$L$266,10,FALSE)))</f>
        <v/>
      </c>
      <c r="AC681" s="1" t="str">
        <f>IF(W681="SO Cable","Black,White",IF(O681="","",IF(P681="","",IF($J$12&lt;&gt;"ABC",IF(P681&lt;="250",VLOOKUP(O681,Info!$AZ$4:$BB$22,3,FALSE),VLOOKUP(O681,Info!$AZ$23:$BB$39,3,FALSE)),IF(P681&lt;="250",VLOOKUP(O681,Info!$AO$4:$AQ$22,3,FALSE),VLOOKUP(O681,Info!$AO$23:$AP$39,3,FALSE))))))</f>
        <v/>
      </c>
      <c r="AD681" s="1"/>
      <c r="AE681" s="1" t="str">
        <f>IF($L681="None","",IF(ISERROR(VLOOKUP($L681,Info!$B$4:$B$266,1,FALSE)),"",VLOOKUP($L681,Info!$B$4:$L$266,4,FALSE)))</f>
        <v/>
      </c>
      <c r="AF681" s="1" t="str">
        <f>IF($L681="None","",IF(ISERROR(VLOOKUP($L681,Info!$B$4:$B$266,1,FALSE)),"",VLOOKUP($L681,Info!$B$4:$L$266,6,FALSE)))</f>
        <v/>
      </c>
      <c r="AG681" s="1"/>
      <c r="AH681" s="33" t="str" cm="1">
        <f t="array" ref="AH681">IF(AND(L681&lt;&gt;"",O681&lt;&gt;"",R681:S681&lt;&gt;"",W681:X681&lt;&gt;"",Z681:AA681&lt;&gt;"",AC681&lt;&gt;""),"Good","Bad")</f>
        <v>Bad</v>
      </c>
      <c r="AL681" t="str" cm="1">
        <f t="array" ref="AL681">IF(R681&gt;0,_xlfn.IFS(COUNTIF($L$20:L681,"&lt;&gt;")&lt;101,1,COUNTIF($L$20:L681,"&lt;&gt;")&lt;201,2,COUNTIF($L$20:L681,"&lt;&gt;")&lt;301,3,COUNTIF($L$20:L681,"&lt;&gt;")&lt;401,4,COUNTIF($L$20:L681,"&lt;&gt;")&lt;501,5,COUNTIF($L$20:L681,"&lt;&gt;")&lt;601,6,COUNTIF($L$20:L681,"&lt;&gt;")&lt;701,7,COUNTIF($L$20:L681,"&lt;&gt;")&lt;801,8,COUNTIF($L$20:L681,"&lt;&gt;")&lt;901,9,COUNTIF($L$20:L681,"&lt;&gt;")&lt;1001,10,COUNTIF($L$20:L681,"&lt;&gt;")&lt;1101,11,COUNTIF($L$20:L681,"&lt;&gt;")&lt;1201,12,COUNTIF($L$20:L681,"&lt;&gt;")&lt;1301,13,COUNTIF($L$20:L681,"&lt;&gt;")&lt;1401,14,COUNTIF($L$20:L681,"&lt;&gt;")&lt;1501,15,COUNTIF($L$20:L681,"&lt;&gt;")&lt;1601,16,COUNTIF($L$20:L681,"&lt;&gt;")&lt;1701,17,COUNTIF($L$20:L681,"&lt;&gt;")&lt;1801,18,COUNTIF($L$20:L681,"&lt;&gt;")&lt;1901,19,COUNTIF($L$20:L681,"&lt;&gt;")&lt;2001,20,COUNTIF($L$20:L681,"&lt;&gt;")&lt;2101,21,COUNTIF($L$20:L681,"&lt;&gt;")&lt;2201,22,COUNTIF($L$20:L681,"&lt;&gt;")&lt;2301,23,COUNTIF($L$20:L681,"&lt;&gt;")&lt;2401,24,COUNTIF($L$20:L681,"&lt;&gt;")&lt;2501,25,COUNTIF($L$20:L681,"&lt;&gt;")&lt;2601,26,COUNTIF($L$20:L681,"&lt;&gt;")&lt;2701,27,COUNTIF($L$20:L681,"&lt;&gt;")&lt;2801,28,COUNTIF($L$20:L681,"&lt;&gt;")&lt;2901,29,COUNTIF($L$20:L681,"&lt;&gt;")&lt;3001,30),"")</f>
        <v/>
      </c>
      <c r="AM681" t="str">
        <f t="shared" si="50"/>
        <v/>
      </c>
      <c r="AN681" t="str">
        <f t="shared" si="54"/>
        <v/>
      </c>
      <c r="AP681" t="str">
        <f t="shared" si="53"/>
        <v/>
      </c>
      <c r="AQ681" t="str">
        <f>IF(AO681="","",COUNTIFS(AM681:$AM$3019,AO681))</f>
        <v/>
      </c>
    </row>
    <row r="682" spans="1:43" x14ac:dyDescent="0.25">
      <c r="A682" s="6" t="str">
        <f>IF(COUNT($A$20:A681)&lt;&gt;$B$4,IF(A681="","",A681+1),"")</f>
        <v/>
      </c>
      <c r="B682" s="3"/>
      <c r="C682" s="3"/>
      <c r="D682" s="122"/>
      <c r="E682" s="3"/>
      <c r="F682" s="3"/>
      <c r="G682" s="3"/>
      <c r="H682" s="3"/>
      <c r="I682" s="120"/>
      <c r="J682" s="3"/>
      <c r="K682" s="95" t="str" cm="1">
        <f t="array" ref="K682">IF(OR($J$14 = "A",$J$14 = "B",$J$14 = "C"),IF(I682="","",IF(LEN(I682)&gt;2,_xlfn.IFS(ISNUMBER(SEARCH("_",I682)),I682,ISNUMBER(SEARCH(", ",I682)),SUBSTITUTE(I682,", ","_"),ISNUMBER(SEARCH("/ ",I682)),SUBSTITUTE(I682,"/ ","_"),ISNUMBER(SEARCH(",",I682)),SUBSTITUTE(I682,",","_"),ISNUMBER(SEARCH("/",I682)),SUBSTITUTE(I682,"/","_"),ISNUMBER(SEARCH("",I682)),I682),I682)),IF(OR($J$14 = "J",$J$14 = "K"),"",IF(D682="","",IF(LEN(D682)&gt;2,_xlfn.IFS(ISNUMBER(SEARCH("_",D682)),D682,ISNUMBER(SEARCH(", ",D682)),SUBSTITUTE(D682,", ","_"),ISNUMBER(SEARCH("/ ",D682)),SUBSTITUTE(D682,"/ ","_"),ISNUMBER(SEARCH(",",D682)),SUBSTITUTE(D682,",","_"),ISNUMBER(SEARCH("/",D682)),SUBSTITUTE(D682,"/","_"),ISNUMBER(SEARCH("",D682)),D682),D682))))</f>
        <v/>
      </c>
      <c r="L682" s="1"/>
      <c r="M682" s="1" t="str">
        <f t="shared" si="51"/>
        <v/>
      </c>
      <c r="N682" s="94" t="str">
        <f>IF($L682="None","",IF(ISERROR(VLOOKUP($L682,Info!$B$4:$B$266,1,FALSE)),"",VLOOKUP($L682,Info!$B$4:$L$266,5,FALSE)))</f>
        <v/>
      </c>
      <c r="O682" s="94" t="str">
        <f>IF(K682="","",IF(AND($J$12&lt;&gt;"ABC",N682="3"),"BAC",IF(N682="3","ABC",IF($J$12&lt;&gt;"ABC",IF($J$10="Standard",VLOOKUP(K682,Info!$BE$4:$BF$481,2,FALSE),VLOOKUP(K682,Info!$BI$4:$BJ$482,2,FALSE)),IF($J$10="Standard",VLOOKUP(K682,Info!$AG$4:$AH$2994,2,FALSE),VLOOKUP(K682,Info!$AK$4:$AL$2997,2,FALSE))))))</f>
        <v/>
      </c>
      <c r="P682" s="94" t="str">
        <f>IF($L682="None","",IF(ISERROR(VLOOKUP($L682,Info!$B$4:$B$266,1,FALSE)),"",VLOOKUP($L682,Info!$B$4:$L$266,3,FALSE)))</f>
        <v/>
      </c>
      <c r="Q682" s="96" t="str">
        <f>IF($L682="None","",IF(ISERROR(VLOOKUP($L682,Info!$B$4:$B$266,1,FALSE)),"",VLOOKUP($L682,Info!$B$4:$L$266,4,FALSE)))</f>
        <v/>
      </c>
      <c r="R682" s="1"/>
      <c r="S682" s="6" t="str">
        <f t="shared" si="52"/>
        <v/>
      </c>
      <c r="T682" s="6" t="str">
        <f>IF($L682="None","",IF(ISERROR(VLOOKUP($L682,Info!$B$4:$B$266,1,FALSE)),"",VLOOKUP($L682,Info!$B$4:$L$266,11,FALSE)))</f>
        <v/>
      </c>
      <c r="U682" s="1"/>
      <c r="V682" s="1"/>
      <c r="W682" s="1"/>
      <c r="X682" s="1" t="str">
        <f>IF($L682="None","",IF(ISERROR(VLOOKUP($L682,Info!$B$4:$B$266,1,FALSE)),"",IF(OR(W682="Metallic Liquid Tight",W682="Non-Metallic Liquid Tight",W682="LSZH",W682="Greenfield"),VLOOKUP($L682,Info!$B$4:$L$266,7,FALSE),"N/A")))</f>
        <v/>
      </c>
      <c r="Y682" s="1"/>
      <c r="Z682" s="96" t="str">
        <f>IF($L682="None","",IF(ISERROR(VLOOKUP($L682,Info!$B$4:$B$266,1,FALSE)),"",VLOOKUP($L682,Info!$B$4:$L$266,9,FALSE)))</f>
        <v/>
      </c>
      <c r="AA682" s="96" t="str">
        <f>IF($L682="None","",IF(ISERROR(VLOOKUP($L682,Info!$B$4:$B$266,1,FALSE)),"",VLOOKUP($L682,Info!$B$4:$L$266,8,FALSE)))</f>
        <v/>
      </c>
      <c r="AB682" s="96" t="str">
        <f>IF($L682="None","",IF(ISERROR(VLOOKUP($L682,Info!$B$4:$B$266,1,FALSE)),"",VLOOKUP($L682,Info!$B$4:$L$266,10,FALSE)))</f>
        <v/>
      </c>
      <c r="AC682" s="1" t="str">
        <f>IF(W682="SO Cable","Black,White",IF(O682="","",IF(P682="","",IF($J$12&lt;&gt;"ABC",IF(P682&lt;="250",VLOOKUP(O682,Info!$AZ$4:$BB$22,3,FALSE),VLOOKUP(O682,Info!$AZ$23:$BB$39,3,FALSE)),IF(P682&lt;="250",VLOOKUP(O682,Info!$AO$4:$AQ$22,3,FALSE),VLOOKUP(O682,Info!$AO$23:$AP$39,3,FALSE))))))</f>
        <v/>
      </c>
      <c r="AD682" s="1"/>
      <c r="AE682" s="1" t="str">
        <f>IF($L682="None","",IF(ISERROR(VLOOKUP($L682,Info!$B$4:$B$266,1,FALSE)),"",VLOOKUP($L682,Info!$B$4:$L$266,4,FALSE)))</f>
        <v/>
      </c>
      <c r="AF682" s="1" t="str">
        <f>IF($L682="None","",IF(ISERROR(VLOOKUP($L682,Info!$B$4:$B$266,1,FALSE)),"",VLOOKUP($L682,Info!$B$4:$L$266,6,FALSE)))</f>
        <v/>
      </c>
      <c r="AG682" s="1"/>
      <c r="AH682" s="33" t="str" cm="1">
        <f t="array" ref="AH682">IF(AND(L682&lt;&gt;"",O682&lt;&gt;"",R682:S682&lt;&gt;"",W682:X682&lt;&gt;"",Z682:AA682&lt;&gt;"",AC682&lt;&gt;""),"Good","Bad")</f>
        <v>Bad</v>
      </c>
      <c r="AL682" t="str" cm="1">
        <f t="array" ref="AL682">IF(R682&gt;0,_xlfn.IFS(COUNTIF($L$20:L682,"&lt;&gt;")&lt;101,1,COUNTIF($L$20:L682,"&lt;&gt;")&lt;201,2,COUNTIF($L$20:L682,"&lt;&gt;")&lt;301,3,COUNTIF($L$20:L682,"&lt;&gt;")&lt;401,4,COUNTIF($L$20:L682,"&lt;&gt;")&lt;501,5,COUNTIF($L$20:L682,"&lt;&gt;")&lt;601,6,COUNTIF($L$20:L682,"&lt;&gt;")&lt;701,7,COUNTIF($L$20:L682,"&lt;&gt;")&lt;801,8,COUNTIF($L$20:L682,"&lt;&gt;")&lt;901,9,COUNTIF($L$20:L682,"&lt;&gt;")&lt;1001,10,COUNTIF($L$20:L682,"&lt;&gt;")&lt;1101,11,COUNTIF($L$20:L682,"&lt;&gt;")&lt;1201,12,COUNTIF($L$20:L682,"&lt;&gt;")&lt;1301,13,COUNTIF($L$20:L682,"&lt;&gt;")&lt;1401,14,COUNTIF($L$20:L682,"&lt;&gt;")&lt;1501,15,COUNTIF($L$20:L682,"&lt;&gt;")&lt;1601,16,COUNTIF($L$20:L682,"&lt;&gt;")&lt;1701,17,COUNTIF($L$20:L682,"&lt;&gt;")&lt;1801,18,COUNTIF($L$20:L682,"&lt;&gt;")&lt;1901,19,COUNTIF($L$20:L682,"&lt;&gt;")&lt;2001,20,COUNTIF($L$20:L682,"&lt;&gt;")&lt;2101,21,COUNTIF($L$20:L682,"&lt;&gt;")&lt;2201,22,COUNTIF($L$20:L682,"&lt;&gt;")&lt;2301,23,COUNTIF($L$20:L682,"&lt;&gt;")&lt;2401,24,COUNTIF($L$20:L682,"&lt;&gt;")&lt;2501,25,COUNTIF($L$20:L682,"&lt;&gt;")&lt;2601,26,COUNTIF($L$20:L682,"&lt;&gt;")&lt;2701,27,COUNTIF($L$20:L682,"&lt;&gt;")&lt;2801,28,COUNTIF($L$20:L682,"&lt;&gt;")&lt;2901,29,COUNTIF($L$20:L682,"&lt;&gt;")&lt;3001,30),"")</f>
        <v/>
      </c>
      <c r="AM682" t="str">
        <f t="shared" si="50"/>
        <v/>
      </c>
      <c r="AN682" t="str">
        <f t="shared" si="54"/>
        <v/>
      </c>
      <c r="AP682" t="str">
        <f t="shared" si="53"/>
        <v/>
      </c>
      <c r="AQ682" t="str">
        <f>IF(AO682="","",COUNTIFS(AM682:$AM$3019,AO682))</f>
        <v/>
      </c>
    </row>
    <row r="683" spans="1:43" x14ac:dyDescent="0.25">
      <c r="A683" s="6" t="str">
        <f>IF(COUNT($A$20:A682)&lt;&gt;$B$4,IF(A682="","",A682+1),"")</f>
        <v/>
      </c>
      <c r="B683" s="3"/>
      <c r="C683" s="3"/>
      <c r="D683" s="122"/>
      <c r="E683" s="3"/>
      <c r="F683" s="3"/>
      <c r="G683" s="3"/>
      <c r="H683" s="3"/>
      <c r="I683" s="120"/>
      <c r="J683" s="3"/>
      <c r="K683" s="95" t="str" cm="1">
        <f t="array" ref="K683">IF(OR($J$14 = "A",$J$14 = "B",$J$14 = "C"),IF(I683="","",IF(LEN(I683)&gt;2,_xlfn.IFS(ISNUMBER(SEARCH("_",I683)),I683,ISNUMBER(SEARCH(", ",I683)),SUBSTITUTE(I683,", ","_"),ISNUMBER(SEARCH("/ ",I683)),SUBSTITUTE(I683,"/ ","_"),ISNUMBER(SEARCH(",",I683)),SUBSTITUTE(I683,",","_"),ISNUMBER(SEARCH("/",I683)),SUBSTITUTE(I683,"/","_"),ISNUMBER(SEARCH("",I683)),I683),I683)),IF(OR($J$14 = "J",$J$14 = "K"),"",IF(D683="","",IF(LEN(D683)&gt;2,_xlfn.IFS(ISNUMBER(SEARCH("_",D683)),D683,ISNUMBER(SEARCH(", ",D683)),SUBSTITUTE(D683,", ","_"),ISNUMBER(SEARCH("/ ",D683)),SUBSTITUTE(D683,"/ ","_"),ISNUMBER(SEARCH(",",D683)),SUBSTITUTE(D683,",","_"),ISNUMBER(SEARCH("/",D683)),SUBSTITUTE(D683,"/","_"),ISNUMBER(SEARCH("",D683)),D683),D683))))</f>
        <v/>
      </c>
      <c r="L683" s="1"/>
      <c r="M683" s="1" t="str">
        <f t="shared" si="51"/>
        <v/>
      </c>
      <c r="N683" s="94" t="str">
        <f>IF($L683="None","",IF(ISERROR(VLOOKUP($L683,Info!$B$4:$B$266,1,FALSE)),"",VLOOKUP($L683,Info!$B$4:$L$266,5,FALSE)))</f>
        <v/>
      </c>
      <c r="O683" s="94" t="str">
        <f>IF(K683="","",IF(AND($J$12&lt;&gt;"ABC",N683="3"),"BAC",IF(N683="3","ABC",IF($J$12&lt;&gt;"ABC",IF($J$10="Standard",VLOOKUP(K683,Info!$BE$4:$BF$481,2,FALSE),VLOOKUP(K683,Info!$BI$4:$BJ$482,2,FALSE)),IF($J$10="Standard",VLOOKUP(K683,Info!$AG$4:$AH$2994,2,FALSE),VLOOKUP(K683,Info!$AK$4:$AL$2997,2,FALSE))))))</f>
        <v/>
      </c>
      <c r="P683" s="94" t="str">
        <f>IF($L683="None","",IF(ISERROR(VLOOKUP($L683,Info!$B$4:$B$266,1,FALSE)),"",VLOOKUP($L683,Info!$B$4:$L$266,3,FALSE)))</f>
        <v/>
      </c>
      <c r="Q683" s="96" t="str">
        <f>IF($L683="None","",IF(ISERROR(VLOOKUP($L683,Info!$B$4:$B$266,1,FALSE)),"",VLOOKUP($L683,Info!$B$4:$L$266,4,FALSE)))</f>
        <v/>
      </c>
      <c r="R683" s="1"/>
      <c r="S683" s="6" t="str">
        <f t="shared" si="52"/>
        <v/>
      </c>
      <c r="T683" s="6" t="str">
        <f>IF($L683="None","",IF(ISERROR(VLOOKUP($L683,Info!$B$4:$B$266,1,FALSE)),"",VLOOKUP($L683,Info!$B$4:$L$266,11,FALSE)))</f>
        <v/>
      </c>
      <c r="U683" s="1"/>
      <c r="V683" s="1"/>
      <c r="W683" s="1"/>
      <c r="X683" s="1" t="str">
        <f>IF($L683="None","",IF(ISERROR(VLOOKUP($L683,Info!$B$4:$B$266,1,FALSE)),"",IF(OR(W683="Metallic Liquid Tight",W683="Non-Metallic Liquid Tight",W683="LSZH",W683="Greenfield"),VLOOKUP($L683,Info!$B$4:$L$266,7,FALSE),"N/A")))</f>
        <v/>
      </c>
      <c r="Y683" s="1"/>
      <c r="Z683" s="96" t="str">
        <f>IF($L683="None","",IF(ISERROR(VLOOKUP($L683,Info!$B$4:$B$266,1,FALSE)),"",VLOOKUP($L683,Info!$B$4:$L$266,9,FALSE)))</f>
        <v/>
      </c>
      <c r="AA683" s="96" t="str">
        <f>IF($L683="None","",IF(ISERROR(VLOOKUP($L683,Info!$B$4:$B$266,1,FALSE)),"",VLOOKUP($L683,Info!$B$4:$L$266,8,FALSE)))</f>
        <v/>
      </c>
      <c r="AB683" s="96" t="str">
        <f>IF($L683="None","",IF(ISERROR(VLOOKUP($L683,Info!$B$4:$B$266,1,FALSE)),"",VLOOKUP($L683,Info!$B$4:$L$266,10,FALSE)))</f>
        <v/>
      </c>
      <c r="AC683" s="1" t="str">
        <f>IF(W683="SO Cable","Black,White",IF(O683="","",IF(P683="","",IF($J$12&lt;&gt;"ABC",IF(P683&lt;="250",VLOOKUP(O683,Info!$AZ$4:$BB$22,3,FALSE),VLOOKUP(O683,Info!$AZ$23:$BB$39,3,FALSE)),IF(P683&lt;="250",VLOOKUP(O683,Info!$AO$4:$AQ$22,3,FALSE),VLOOKUP(O683,Info!$AO$23:$AP$39,3,FALSE))))))</f>
        <v/>
      </c>
      <c r="AD683" s="1"/>
      <c r="AE683" s="1" t="str">
        <f>IF($L683="None","",IF(ISERROR(VLOOKUP($L683,Info!$B$4:$B$266,1,FALSE)),"",VLOOKUP($L683,Info!$B$4:$L$266,4,FALSE)))</f>
        <v/>
      </c>
      <c r="AF683" s="1" t="str">
        <f>IF($L683="None","",IF(ISERROR(VLOOKUP($L683,Info!$B$4:$B$266,1,FALSE)),"",VLOOKUP($L683,Info!$B$4:$L$266,6,FALSE)))</f>
        <v/>
      </c>
      <c r="AG683" s="1"/>
      <c r="AH683" s="33" t="str" cm="1">
        <f t="array" ref="AH683">IF(AND(L683&lt;&gt;"",O683&lt;&gt;"",R683:S683&lt;&gt;"",W683:X683&lt;&gt;"",Z683:AA683&lt;&gt;"",AC683&lt;&gt;""),"Good","Bad")</f>
        <v>Bad</v>
      </c>
      <c r="AL683" t="str" cm="1">
        <f t="array" ref="AL683">IF(R683&gt;0,_xlfn.IFS(COUNTIF($L$20:L683,"&lt;&gt;")&lt;101,1,COUNTIF($L$20:L683,"&lt;&gt;")&lt;201,2,COUNTIF($L$20:L683,"&lt;&gt;")&lt;301,3,COUNTIF($L$20:L683,"&lt;&gt;")&lt;401,4,COUNTIF($L$20:L683,"&lt;&gt;")&lt;501,5,COUNTIF($L$20:L683,"&lt;&gt;")&lt;601,6,COUNTIF($L$20:L683,"&lt;&gt;")&lt;701,7,COUNTIF($L$20:L683,"&lt;&gt;")&lt;801,8,COUNTIF($L$20:L683,"&lt;&gt;")&lt;901,9,COUNTIF($L$20:L683,"&lt;&gt;")&lt;1001,10,COUNTIF($L$20:L683,"&lt;&gt;")&lt;1101,11,COUNTIF($L$20:L683,"&lt;&gt;")&lt;1201,12,COUNTIF($L$20:L683,"&lt;&gt;")&lt;1301,13,COUNTIF($L$20:L683,"&lt;&gt;")&lt;1401,14,COUNTIF($L$20:L683,"&lt;&gt;")&lt;1501,15,COUNTIF($L$20:L683,"&lt;&gt;")&lt;1601,16,COUNTIF($L$20:L683,"&lt;&gt;")&lt;1701,17,COUNTIF($L$20:L683,"&lt;&gt;")&lt;1801,18,COUNTIF($L$20:L683,"&lt;&gt;")&lt;1901,19,COUNTIF($L$20:L683,"&lt;&gt;")&lt;2001,20,COUNTIF($L$20:L683,"&lt;&gt;")&lt;2101,21,COUNTIF($L$20:L683,"&lt;&gt;")&lt;2201,22,COUNTIF($L$20:L683,"&lt;&gt;")&lt;2301,23,COUNTIF($L$20:L683,"&lt;&gt;")&lt;2401,24,COUNTIF($L$20:L683,"&lt;&gt;")&lt;2501,25,COUNTIF($L$20:L683,"&lt;&gt;")&lt;2601,26,COUNTIF($L$20:L683,"&lt;&gt;")&lt;2701,27,COUNTIF($L$20:L683,"&lt;&gt;")&lt;2801,28,COUNTIF($L$20:L683,"&lt;&gt;")&lt;2901,29,COUNTIF($L$20:L683,"&lt;&gt;")&lt;3001,30),"")</f>
        <v/>
      </c>
      <c r="AM683" t="str">
        <f t="shared" si="50"/>
        <v/>
      </c>
      <c r="AN683" t="str">
        <f t="shared" si="54"/>
        <v/>
      </c>
      <c r="AP683" t="str">
        <f t="shared" si="53"/>
        <v/>
      </c>
      <c r="AQ683" t="str">
        <f>IF(AO683="","",COUNTIFS(AM683:$AM$3019,AO683))</f>
        <v/>
      </c>
    </row>
    <row r="684" spans="1:43" x14ac:dyDescent="0.25">
      <c r="A684" s="6" t="str">
        <f>IF(COUNT($A$20:A683)&lt;&gt;$B$4,IF(A683="","",A683+1),"")</f>
        <v/>
      </c>
      <c r="B684" s="3"/>
      <c r="C684" s="3"/>
      <c r="D684" s="122"/>
      <c r="E684" s="3"/>
      <c r="F684" s="3"/>
      <c r="G684" s="3"/>
      <c r="H684" s="3"/>
      <c r="I684" s="120"/>
      <c r="J684" s="3"/>
      <c r="K684" s="95" t="str" cm="1">
        <f t="array" ref="K684">IF(OR($J$14 = "A",$J$14 = "B",$J$14 = "C"),IF(I684="","",IF(LEN(I684)&gt;2,_xlfn.IFS(ISNUMBER(SEARCH("_",I684)),I684,ISNUMBER(SEARCH(", ",I684)),SUBSTITUTE(I684,", ","_"),ISNUMBER(SEARCH("/ ",I684)),SUBSTITUTE(I684,"/ ","_"),ISNUMBER(SEARCH(",",I684)),SUBSTITUTE(I684,",","_"),ISNUMBER(SEARCH("/",I684)),SUBSTITUTE(I684,"/","_"),ISNUMBER(SEARCH("",I684)),I684),I684)),IF(OR($J$14 = "J",$J$14 = "K"),"",IF(D684="","",IF(LEN(D684)&gt;2,_xlfn.IFS(ISNUMBER(SEARCH("_",D684)),D684,ISNUMBER(SEARCH(", ",D684)),SUBSTITUTE(D684,", ","_"),ISNUMBER(SEARCH("/ ",D684)),SUBSTITUTE(D684,"/ ","_"),ISNUMBER(SEARCH(",",D684)),SUBSTITUTE(D684,",","_"),ISNUMBER(SEARCH("/",D684)),SUBSTITUTE(D684,"/","_"),ISNUMBER(SEARCH("",D684)),D684),D684))))</f>
        <v/>
      </c>
      <c r="L684" s="1"/>
      <c r="M684" s="1" t="str">
        <f t="shared" si="51"/>
        <v/>
      </c>
      <c r="N684" s="94" t="str">
        <f>IF($L684="None","",IF(ISERROR(VLOOKUP($L684,Info!$B$4:$B$266,1,FALSE)),"",VLOOKUP($L684,Info!$B$4:$L$266,5,FALSE)))</f>
        <v/>
      </c>
      <c r="O684" s="94" t="str">
        <f>IF(K684="","",IF(AND($J$12&lt;&gt;"ABC",N684="3"),"BAC",IF(N684="3","ABC",IF($J$12&lt;&gt;"ABC",IF($J$10="Standard",VLOOKUP(K684,Info!$BE$4:$BF$481,2,FALSE),VLOOKUP(K684,Info!$BI$4:$BJ$482,2,FALSE)),IF($J$10="Standard",VLOOKUP(K684,Info!$AG$4:$AH$2994,2,FALSE),VLOOKUP(K684,Info!$AK$4:$AL$2997,2,FALSE))))))</f>
        <v/>
      </c>
      <c r="P684" s="94" t="str">
        <f>IF($L684="None","",IF(ISERROR(VLOOKUP($L684,Info!$B$4:$B$266,1,FALSE)),"",VLOOKUP($L684,Info!$B$4:$L$266,3,FALSE)))</f>
        <v/>
      </c>
      <c r="Q684" s="96" t="str">
        <f>IF($L684="None","",IF(ISERROR(VLOOKUP($L684,Info!$B$4:$B$266,1,FALSE)),"",VLOOKUP($L684,Info!$B$4:$L$266,4,FALSE)))</f>
        <v/>
      </c>
      <c r="R684" s="1"/>
      <c r="S684" s="6" t="str">
        <f t="shared" si="52"/>
        <v/>
      </c>
      <c r="T684" s="6" t="str">
        <f>IF($L684="None","",IF(ISERROR(VLOOKUP($L684,Info!$B$4:$B$266,1,FALSE)),"",VLOOKUP($L684,Info!$B$4:$L$266,11,FALSE)))</f>
        <v/>
      </c>
      <c r="U684" s="1"/>
      <c r="V684" s="1"/>
      <c r="W684" s="1"/>
      <c r="X684" s="1" t="str">
        <f>IF($L684="None","",IF(ISERROR(VLOOKUP($L684,Info!$B$4:$B$266,1,FALSE)),"",IF(OR(W684="Metallic Liquid Tight",W684="Non-Metallic Liquid Tight",W684="LSZH",W684="Greenfield"),VLOOKUP($L684,Info!$B$4:$L$266,7,FALSE),"N/A")))</f>
        <v/>
      </c>
      <c r="Y684" s="1"/>
      <c r="Z684" s="96" t="str">
        <f>IF($L684="None","",IF(ISERROR(VLOOKUP($L684,Info!$B$4:$B$266,1,FALSE)),"",VLOOKUP($L684,Info!$B$4:$L$266,9,FALSE)))</f>
        <v/>
      </c>
      <c r="AA684" s="96" t="str">
        <f>IF($L684="None","",IF(ISERROR(VLOOKUP($L684,Info!$B$4:$B$266,1,FALSE)),"",VLOOKUP($L684,Info!$B$4:$L$266,8,FALSE)))</f>
        <v/>
      </c>
      <c r="AB684" s="96" t="str">
        <f>IF($L684="None","",IF(ISERROR(VLOOKUP($L684,Info!$B$4:$B$266,1,FALSE)),"",VLOOKUP($L684,Info!$B$4:$L$266,10,FALSE)))</f>
        <v/>
      </c>
      <c r="AC684" s="1" t="str">
        <f>IF(W684="SO Cable","Black,White",IF(O684="","",IF(P684="","",IF($J$12&lt;&gt;"ABC",IF(P684&lt;="250",VLOOKUP(O684,Info!$AZ$4:$BB$22,3,FALSE),VLOOKUP(O684,Info!$AZ$23:$BB$39,3,FALSE)),IF(P684&lt;="250",VLOOKUP(O684,Info!$AO$4:$AQ$22,3,FALSE),VLOOKUP(O684,Info!$AO$23:$AP$39,3,FALSE))))))</f>
        <v/>
      </c>
      <c r="AD684" s="1"/>
      <c r="AE684" s="1" t="str">
        <f>IF($L684="None","",IF(ISERROR(VLOOKUP($L684,Info!$B$4:$B$266,1,FALSE)),"",VLOOKUP($L684,Info!$B$4:$L$266,4,FALSE)))</f>
        <v/>
      </c>
      <c r="AF684" s="1" t="str">
        <f>IF($L684="None","",IF(ISERROR(VLOOKUP($L684,Info!$B$4:$B$266,1,FALSE)),"",VLOOKUP($L684,Info!$B$4:$L$266,6,FALSE)))</f>
        <v/>
      </c>
      <c r="AG684" s="1"/>
      <c r="AH684" s="33" t="str" cm="1">
        <f t="array" ref="AH684">IF(AND(L684&lt;&gt;"",O684&lt;&gt;"",R684:S684&lt;&gt;"",W684:X684&lt;&gt;"",Z684:AA684&lt;&gt;"",AC684&lt;&gt;""),"Good","Bad")</f>
        <v>Bad</v>
      </c>
      <c r="AL684" t="str" cm="1">
        <f t="array" ref="AL684">IF(R684&gt;0,_xlfn.IFS(COUNTIF($L$20:L684,"&lt;&gt;")&lt;101,1,COUNTIF($L$20:L684,"&lt;&gt;")&lt;201,2,COUNTIF($L$20:L684,"&lt;&gt;")&lt;301,3,COUNTIF($L$20:L684,"&lt;&gt;")&lt;401,4,COUNTIF($L$20:L684,"&lt;&gt;")&lt;501,5,COUNTIF($L$20:L684,"&lt;&gt;")&lt;601,6,COUNTIF($L$20:L684,"&lt;&gt;")&lt;701,7,COUNTIF($L$20:L684,"&lt;&gt;")&lt;801,8,COUNTIF($L$20:L684,"&lt;&gt;")&lt;901,9,COUNTIF($L$20:L684,"&lt;&gt;")&lt;1001,10,COUNTIF($L$20:L684,"&lt;&gt;")&lt;1101,11,COUNTIF($L$20:L684,"&lt;&gt;")&lt;1201,12,COUNTIF($L$20:L684,"&lt;&gt;")&lt;1301,13,COUNTIF($L$20:L684,"&lt;&gt;")&lt;1401,14,COUNTIF($L$20:L684,"&lt;&gt;")&lt;1501,15,COUNTIF($L$20:L684,"&lt;&gt;")&lt;1601,16,COUNTIF($L$20:L684,"&lt;&gt;")&lt;1701,17,COUNTIF($L$20:L684,"&lt;&gt;")&lt;1801,18,COUNTIF($L$20:L684,"&lt;&gt;")&lt;1901,19,COUNTIF($L$20:L684,"&lt;&gt;")&lt;2001,20,COUNTIF($L$20:L684,"&lt;&gt;")&lt;2101,21,COUNTIF($L$20:L684,"&lt;&gt;")&lt;2201,22,COUNTIF($L$20:L684,"&lt;&gt;")&lt;2301,23,COUNTIF($L$20:L684,"&lt;&gt;")&lt;2401,24,COUNTIF($L$20:L684,"&lt;&gt;")&lt;2501,25,COUNTIF($L$20:L684,"&lt;&gt;")&lt;2601,26,COUNTIF($L$20:L684,"&lt;&gt;")&lt;2701,27,COUNTIF($L$20:L684,"&lt;&gt;")&lt;2801,28,COUNTIF($L$20:L684,"&lt;&gt;")&lt;2901,29,COUNTIF($L$20:L684,"&lt;&gt;")&lt;3001,30),"")</f>
        <v/>
      </c>
      <c r="AM684" t="str">
        <f t="shared" si="50"/>
        <v/>
      </c>
      <c r="AN684" t="str">
        <f t="shared" si="54"/>
        <v/>
      </c>
      <c r="AP684" t="str">
        <f t="shared" si="53"/>
        <v/>
      </c>
      <c r="AQ684" t="str">
        <f>IF(AO684="","",COUNTIFS(AM684:$AM$3019,AO684))</f>
        <v/>
      </c>
    </row>
    <row r="685" spans="1:43" x14ac:dyDescent="0.25">
      <c r="A685" s="6" t="str">
        <f>IF(COUNT($A$20:A684)&lt;&gt;$B$4,IF(A684="","",A684+1),"")</f>
        <v/>
      </c>
      <c r="B685" s="3"/>
      <c r="C685" s="3"/>
      <c r="D685" s="122"/>
      <c r="E685" s="3"/>
      <c r="F685" s="3"/>
      <c r="G685" s="3"/>
      <c r="H685" s="3"/>
      <c r="I685" s="120"/>
      <c r="J685" s="3"/>
      <c r="K685" s="95" t="str" cm="1">
        <f t="array" ref="K685">IF(OR($J$14 = "A",$J$14 = "B",$J$14 = "C"),IF(I685="","",IF(LEN(I685)&gt;2,_xlfn.IFS(ISNUMBER(SEARCH("_",I685)),I685,ISNUMBER(SEARCH(", ",I685)),SUBSTITUTE(I685,", ","_"),ISNUMBER(SEARCH("/ ",I685)),SUBSTITUTE(I685,"/ ","_"),ISNUMBER(SEARCH(",",I685)),SUBSTITUTE(I685,",","_"),ISNUMBER(SEARCH("/",I685)),SUBSTITUTE(I685,"/","_"),ISNUMBER(SEARCH("",I685)),I685),I685)),IF(OR($J$14 = "J",$J$14 = "K"),"",IF(D685="","",IF(LEN(D685)&gt;2,_xlfn.IFS(ISNUMBER(SEARCH("_",D685)),D685,ISNUMBER(SEARCH(", ",D685)),SUBSTITUTE(D685,", ","_"),ISNUMBER(SEARCH("/ ",D685)),SUBSTITUTE(D685,"/ ","_"),ISNUMBER(SEARCH(",",D685)),SUBSTITUTE(D685,",","_"),ISNUMBER(SEARCH("/",D685)),SUBSTITUTE(D685,"/","_"),ISNUMBER(SEARCH("",D685)),D685),D685))))</f>
        <v/>
      </c>
      <c r="L685" s="1"/>
      <c r="M685" s="1" t="str">
        <f t="shared" si="51"/>
        <v/>
      </c>
      <c r="N685" s="94" t="str">
        <f>IF($L685="None","",IF(ISERROR(VLOOKUP($L685,Info!$B$4:$B$266,1,FALSE)),"",VLOOKUP($L685,Info!$B$4:$L$266,5,FALSE)))</f>
        <v/>
      </c>
      <c r="O685" s="94" t="str">
        <f>IF(K685="","",IF(AND($J$12&lt;&gt;"ABC",N685="3"),"BAC",IF(N685="3","ABC",IF($J$12&lt;&gt;"ABC",IF($J$10="Standard",VLOOKUP(K685,Info!$BE$4:$BF$481,2,FALSE),VLOOKUP(K685,Info!$BI$4:$BJ$482,2,FALSE)),IF($J$10="Standard",VLOOKUP(K685,Info!$AG$4:$AH$2994,2,FALSE),VLOOKUP(K685,Info!$AK$4:$AL$2997,2,FALSE))))))</f>
        <v/>
      </c>
      <c r="P685" s="94" t="str">
        <f>IF($L685="None","",IF(ISERROR(VLOOKUP($L685,Info!$B$4:$B$266,1,FALSE)),"",VLOOKUP($L685,Info!$B$4:$L$266,3,FALSE)))</f>
        <v/>
      </c>
      <c r="Q685" s="96" t="str">
        <f>IF($L685="None","",IF(ISERROR(VLOOKUP($L685,Info!$B$4:$B$266,1,FALSE)),"",VLOOKUP($L685,Info!$B$4:$L$266,4,FALSE)))</f>
        <v/>
      </c>
      <c r="R685" s="1"/>
      <c r="S685" s="6" t="str">
        <f t="shared" si="52"/>
        <v/>
      </c>
      <c r="T685" s="6" t="str">
        <f>IF($L685="None","",IF(ISERROR(VLOOKUP($L685,Info!$B$4:$B$266,1,FALSE)),"",VLOOKUP($L685,Info!$B$4:$L$266,11,FALSE)))</f>
        <v/>
      </c>
      <c r="U685" s="1"/>
      <c r="V685" s="1"/>
      <c r="W685" s="1"/>
      <c r="X685" s="1" t="str">
        <f>IF($L685="None","",IF(ISERROR(VLOOKUP($L685,Info!$B$4:$B$266,1,FALSE)),"",IF(OR(W685="Metallic Liquid Tight",W685="Non-Metallic Liquid Tight",W685="LSZH",W685="Greenfield"),VLOOKUP($L685,Info!$B$4:$L$266,7,FALSE),"N/A")))</f>
        <v/>
      </c>
      <c r="Y685" s="1"/>
      <c r="Z685" s="96" t="str">
        <f>IF($L685="None","",IF(ISERROR(VLOOKUP($L685,Info!$B$4:$B$266,1,FALSE)),"",VLOOKUP($L685,Info!$B$4:$L$266,9,FALSE)))</f>
        <v/>
      </c>
      <c r="AA685" s="96" t="str">
        <f>IF($L685="None","",IF(ISERROR(VLOOKUP($L685,Info!$B$4:$B$266,1,FALSE)),"",VLOOKUP($L685,Info!$B$4:$L$266,8,FALSE)))</f>
        <v/>
      </c>
      <c r="AB685" s="96" t="str">
        <f>IF($L685="None","",IF(ISERROR(VLOOKUP($L685,Info!$B$4:$B$266,1,FALSE)),"",VLOOKUP($L685,Info!$B$4:$L$266,10,FALSE)))</f>
        <v/>
      </c>
      <c r="AC685" s="1" t="str">
        <f>IF(W685="SO Cable","Black,White",IF(O685="","",IF(P685="","",IF($J$12&lt;&gt;"ABC",IF(P685&lt;="250",VLOOKUP(O685,Info!$AZ$4:$BB$22,3,FALSE),VLOOKUP(O685,Info!$AZ$23:$BB$39,3,FALSE)),IF(P685&lt;="250",VLOOKUP(O685,Info!$AO$4:$AQ$22,3,FALSE),VLOOKUP(O685,Info!$AO$23:$AP$39,3,FALSE))))))</f>
        <v/>
      </c>
      <c r="AD685" s="1"/>
      <c r="AE685" s="1" t="str">
        <f>IF($L685="None","",IF(ISERROR(VLOOKUP($L685,Info!$B$4:$B$266,1,FALSE)),"",VLOOKUP($L685,Info!$B$4:$L$266,4,FALSE)))</f>
        <v/>
      </c>
      <c r="AF685" s="1" t="str">
        <f>IF($L685="None","",IF(ISERROR(VLOOKUP($L685,Info!$B$4:$B$266,1,FALSE)),"",VLOOKUP($L685,Info!$B$4:$L$266,6,FALSE)))</f>
        <v/>
      </c>
      <c r="AG685" s="1"/>
      <c r="AH685" s="33" t="str" cm="1">
        <f t="array" ref="AH685">IF(AND(L685&lt;&gt;"",O685&lt;&gt;"",R685:S685&lt;&gt;"",W685:X685&lt;&gt;"",Z685:AA685&lt;&gt;"",AC685&lt;&gt;""),"Good","Bad")</f>
        <v>Bad</v>
      </c>
      <c r="AL685" t="str" cm="1">
        <f t="array" ref="AL685">IF(R685&gt;0,_xlfn.IFS(COUNTIF($L$20:L685,"&lt;&gt;")&lt;101,1,COUNTIF($L$20:L685,"&lt;&gt;")&lt;201,2,COUNTIF($L$20:L685,"&lt;&gt;")&lt;301,3,COUNTIF($L$20:L685,"&lt;&gt;")&lt;401,4,COUNTIF($L$20:L685,"&lt;&gt;")&lt;501,5,COUNTIF($L$20:L685,"&lt;&gt;")&lt;601,6,COUNTIF($L$20:L685,"&lt;&gt;")&lt;701,7,COUNTIF($L$20:L685,"&lt;&gt;")&lt;801,8,COUNTIF($L$20:L685,"&lt;&gt;")&lt;901,9,COUNTIF($L$20:L685,"&lt;&gt;")&lt;1001,10,COUNTIF($L$20:L685,"&lt;&gt;")&lt;1101,11,COUNTIF($L$20:L685,"&lt;&gt;")&lt;1201,12,COUNTIF($L$20:L685,"&lt;&gt;")&lt;1301,13,COUNTIF($L$20:L685,"&lt;&gt;")&lt;1401,14,COUNTIF($L$20:L685,"&lt;&gt;")&lt;1501,15,COUNTIF($L$20:L685,"&lt;&gt;")&lt;1601,16,COUNTIF($L$20:L685,"&lt;&gt;")&lt;1701,17,COUNTIF($L$20:L685,"&lt;&gt;")&lt;1801,18,COUNTIF($L$20:L685,"&lt;&gt;")&lt;1901,19,COUNTIF($L$20:L685,"&lt;&gt;")&lt;2001,20,COUNTIF($L$20:L685,"&lt;&gt;")&lt;2101,21,COUNTIF($L$20:L685,"&lt;&gt;")&lt;2201,22,COUNTIF($L$20:L685,"&lt;&gt;")&lt;2301,23,COUNTIF($L$20:L685,"&lt;&gt;")&lt;2401,24,COUNTIF($L$20:L685,"&lt;&gt;")&lt;2501,25,COUNTIF($L$20:L685,"&lt;&gt;")&lt;2601,26,COUNTIF($L$20:L685,"&lt;&gt;")&lt;2701,27,COUNTIF($L$20:L685,"&lt;&gt;")&lt;2801,28,COUNTIF($L$20:L685,"&lt;&gt;")&lt;2901,29,COUNTIF($L$20:L685,"&lt;&gt;")&lt;3001,30),"")</f>
        <v/>
      </c>
      <c r="AM685" t="str">
        <f t="shared" si="50"/>
        <v/>
      </c>
      <c r="AN685" t="str">
        <f t="shared" si="54"/>
        <v/>
      </c>
      <c r="AP685" t="str">
        <f t="shared" si="53"/>
        <v/>
      </c>
      <c r="AQ685" t="str">
        <f>IF(AO685="","",COUNTIFS(AM685:$AM$3019,AO685))</f>
        <v/>
      </c>
    </row>
    <row r="686" spans="1:43" x14ac:dyDescent="0.25">
      <c r="A686" s="6" t="str">
        <f>IF(COUNT($A$20:A685)&lt;&gt;$B$4,IF(A685="","",A685+1),"")</f>
        <v/>
      </c>
      <c r="B686" s="3"/>
      <c r="C686" s="3"/>
      <c r="D686" s="122"/>
      <c r="E686" s="3"/>
      <c r="F686" s="3"/>
      <c r="G686" s="3"/>
      <c r="H686" s="3"/>
      <c r="I686" s="120"/>
      <c r="J686" s="3"/>
      <c r="K686" s="95" t="str" cm="1">
        <f t="array" ref="K686">IF(OR($J$14 = "A",$J$14 = "B",$J$14 = "C"),IF(I686="","",IF(LEN(I686)&gt;2,_xlfn.IFS(ISNUMBER(SEARCH("_",I686)),I686,ISNUMBER(SEARCH(", ",I686)),SUBSTITUTE(I686,", ","_"),ISNUMBER(SEARCH("/ ",I686)),SUBSTITUTE(I686,"/ ","_"),ISNUMBER(SEARCH(",",I686)),SUBSTITUTE(I686,",","_"),ISNUMBER(SEARCH("/",I686)),SUBSTITUTE(I686,"/","_"),ISNUMBER(SEARCH("",I686)),I686),I686)),IF(OR($J$14 = "J",$J$14 = "K"),"",IF(D686="","",IF(LEN(D686)&gt;2,_xlfn.IFS(ISNUMBER(SEARCH("_",D686)),D686,ISNUMBER(SEARCH(", ",D686)),SUBSTITUTE(D686,", ","_"),ISNUMBER(SEARCH("/ ",D686)),SUBSTITUTE(D686,"/ ","_"),ISNUMBER(SEARCH(",",D686)),SUBSTITUTE(D686,",","_"),ISNUMBER(SEARCH("/",D686)),SUBSTITUTE(D686,"/","_"),ISNUMBER(SEARCH("",D686)),D686),D686))))</f>
        <v/>
      </c>
      <c r="L686" s="1"/>
      <c r="M686" s="1" t="str">
        <f t="shared" si="51"/>
        <v/>
      </c>
      <c r="N686" s="94" t="str">
        <f>IF($L686="None","",IF(ISERROR(VLOOKUP($L686,Info!$B$4:$B$266,1,FALSE)),"",VLOOKUP($L686,Info!$B$4:$L$266,5,FALSE)))</f>
        <v/>
      </c>
      <c r="O686" s="94" t="str">
        <f>IF(K686="","",IF(AND($J$12&lt;&gt;"ABC",N686="3"),"BAC",IF(N686="3","ABC",IF($J$12&lt;&gt;"ABC",IF($J$10="Standard",VLOOKUP(K686,Info!$BE$4:$BF$481,2,FALSE),VLOOKUP(K686,Info!$BI$4:$BJ$482,2,FALSE)),IF($J$10="Standard",VLOOKUP(K686,Info!$AG$4:$AH$2994,2,FALSE),VLOOKUP(K686,Info!$AK$4:$AL$2997,2,FALSE))))))</f>
        <v/>
      </c>
      <c r="P686" s="94" t="str">
        <f>IF($L686="None","",IF(ISERROR(VLOOKUP($L686,Info!$B$4:$B$266,1,FALSE)),"",VLOOKUP($L686,Info!$B$4:$L$266,3,FALSE)))</f>
        <v/>
      </c>
      <c r="Q686" s="96" t="str">
        <f>IF($L686="None","",IF(ISERROR(VLOOKUP($L686,Info!$B$4:$B$266,1,FALSE)),"",VLOOKUP($L686,Info!$B$4:$L$266,4,FALSE)))</f>
        <v/>
      </c>
      <c r="R686" s="1"/>
      <c r="S686" s="6" t="str">
        <f t="shared" si="52"/>
        <v/>
      </c>
      <c r="T686" s="6" t="str">
        <f>IF($L686="None","",IF(ISERROR(VLOOKUP($L686,Info!$B$4:$B$266,1,FALSE)),"",VLOOKUP($L686,Info!$B$4:$L$266,11,FALSE)))</f>
        <v/>
      </c>
      <c r="U686" s="1"/>
      <c r="V686" s="1"/>
      <c r="W686" s="1"/>
      <c r="X686" s="1" t="str">
        <f>IF($L686="None","",IF(ISERROR(VLOOKUP($L686,Info!$B$4:$B$266,1,FALSE)),"",IF(OR(W686="Metallic Liquid Tight",W686="Non-Metallic Liquid Tight",W686="LSZH",W686="Greenfield"),VLOOKUP($L686,Info!$B$4:$L$266,7,FALSE),"N/A")))</f>
        <v/>
      </c>
      <c r="Y686" s="1"/>
      <c r="Z686" s="96" t="str">
        <f>IF($L686="None","",IF(ISERROR(VLOOKUP($L686,Info!$B$4:$B$266,1,FALSE)),"",VLOOKUP($L686,Info!$B$4:$L$266,9,FALSE)))</f>
        <v/>
      </c>
      <c r="AA686" s="96" t="str">
        <f>IF($L686="None","",IF(ISERROR(VLOOKUP($L686,Info!$B$4:$B$266,1,FALSE)),"",VLOOKUP($L686,Info!$B$4:$L$266,8,FALSE)))</f>
        <v/>
      </c>
      <c r="AB686" s="96" t="str">
        <f>IF($L686="None","",IF(ISERROR(VLOOKUP($L686,Info!$B$4:$B$266,1,FALSE)),"",VLOOKUP($L686,Info!$B$4:$L$266,10,FALSE)))</f>
        <v/>
      </c>
      <c r="AC686" s="1" t="str">
        <f>IF(W686="SO Cable","Black,White",IF(O686="","",IF(P686="","",IF($J$12&lt;&gt;"ABC",IF(P686&lt;="250",VLOOKUP(O686,Info!$AZ$4:$BB$22,3,FALSE),VLOOKUP(O686,Info!$AZ$23:$BB$39,3,FALSE)),IF(P686&lt;="250",VLOOKUP(O686,Info!$AO$4:$AQ$22,3,FALSE),VLOOKUP(O686,Info!$AO$23:$AP$39,3,FALSE))))))</f>
        <v/>
      </c>
      <c r="AD686" s="1"/>
      <c r="AE686" s="1" t="str">
        <f>IF($L686="None","",IF(ISERROR(VLOOKUP($L686,Info!$B$4:$B$266,1,FALSE)),"",VLOOKUP($L686,Info!$B$4:$L$266,4,FALSE)))</f>
        <v/>
      </c>
      <c r="AF686" s="1" t="str">
        <f>IF($L686="None","",IF(ISERROR(VLOOKUP($L686,Info!$B$4:$B$266,1,FALSE)),"",VLOOKUP($L686,Info!$B$4:$L$266,6,FALSE)))</f>
        <v/>
      </c>
      <c r="AG686" s="1"/>
      <c r="AH686" s="33" t="str" cm="1">
        <f t="array" ref="AH686">IF(AND(L686&lt;&gt;"",O686&lt;&gt;"",R686:S686&lt;&gt;"",W686:X686&lt;&gt;"",Z686:AA686&lt;&gt;"",AC686&lt;&gt;""),"Good","Bad")</f>
        <v>Bad</v>
      </c>
      <c r="AL686" t="str" cm="1">
        <f t="array" ref="AL686">IF(R686&gt;0,_xlfn.IFS(COUNTIF($L$20:L686,"&lt;&gt;")&lt;101,1,COUNTIF($L$20:L686,"&lt;&gt;")&lt;201,2,COUNTIF($L$20:L686,"&lt;&gt;")&lt;301,3,COUNTIF($L$20:L686,"&lt;&gt;")&lt;401,4,COUNTIF($L$20:L686,"&lt;&gt;")&lt;501,5,COUNTIF($L$20:L686,"&lt;&gt;")&lt;601,6,COUNTIF($L$20:L686,"&lt;&gt;")&lt;701,7,COUNTIF($L$20:L686,"&lt;&gt;")&lt;801,8,COUNTIF($L$20:L686,"&lt;&gt;")&lt;901,9,COUNTIF($L$20:L686,"&lt;&gt;")&lt;1001,10,COUNTIF($L$20:L686,"&lt;&gt;")&lt;1101,11,COUNTIF($L$20:L686,"&lt;&gt;")&lt;1201,12,COUNTIF($L$20:L686,"&lt;&gt;")&lt;1301,13,COUNTIF($L$20:L686,"&lt;&gt;")&lt;1401,14,COUNTIF($L$20:L686,"&lt;&gt;")&lt;1501,15,COUNTIF($L$20:L686,"&lt;&gt;")&lt;1601,16,COUNTIF($L$20:L686,"&lt;&gt;")&lt;1701,17,COUNTIF($L$20:L686,"&lt;&gt;")&lt;1801,18,COUNTIF($L$20:L686,"&lt;&gt;")&lt;1901,19,COUNTIF($L$20:L686,"&lt;&gt;")&lt;2001,20,COUNTIF($L$20:L686,"&lt;&gt;")&lt;2101,21,COUNTIF($L$20:L686,"&lt;&gt;")&lt;2201,22,COUNTIF($L$20:L686,"&lt;&gt;")&lt;2301,23,COUNTIF($L$20:L686,"&lt;&gt;")&lt;2401,24,COUNTIF($L$20:L686,"&lt;&gt;")&lt;2501,25,COUNTIF($L$20:L686,"&lt;&gt;")&lt;2601,26,COUNTIF($L$20:L686,"&lt;&gt;")&lt;2701,27,COUNTIF($L$20:L686,"&lt;&gt;")&lt;2801,28,COUNTIF($L$20:L686,"&lt;&gt;")&lt;2901,29,COUNTIF($L$20:L686,"&lt;&gt;")&lt;3001,30),"")</f>
        <v/>
      </c>
      <c r="AM686" t="str">
        <f t="shared" si="50"/>
        <v/>
      </c>
      <c r="AN686" t="str">
        <f t="shared" si="54"/>
        <v/>
      </c>
      <c r="AP686" t="str">
        <f t="shared" si="53"/>
        <v/>
      </c>
      <c r="AQ686" t="str">
        <f>IF(AO686="","",COUNTIFS(AM686:$AM$3019,AO686))</f>
        <v/>
      </c>
    </row>
    <row r="687" spans="1:43" x14ac:dyDescent="0.25">
      <c r="A687" s="6" t="str">
        <f>IF(COUNT($A$20:A686)&lt;&gt;$B$4,IF(A686="","",A686+1),"")</f>
        <v/>
      </c>
      <c r="B687" s="3"/>
      <c r="C687" s="3"/>
      <c r="D687" s="122"/>
      <c r="E687" s="3"/>
      <c r="F687" s="3"/>
      <c r="G687" s="3"/>
      <c r="H687" s="3"/>
      <c r="I687" s="120"/>
      <c r="J687" s="3"/>
      <c r="K687" s="95" t="str" cm="1">
        <f t="array" ref="K687">IF(OR($J$14 = "A",$J$14 = "B",$J$14 = "C"),IF(I687="","",IF(LEN(I687)&gt;2,_xlfn.IFS(ISNUMBER(SEARCH("_",I687)),I687,ISNUMBER(SEARCH(", ",I687)),SUBSTITUTE(I687,", ","_"),ISNUMBER(SEARCH("/ ",I687)),SUBSTITUTE(I687,"/ ","_"),ISNUMBER(SEARCH(",",I687)),SUBSTITUTE(I687,",","_"),ISNUMBER(SEARCH("/",I687)),SUBSTITUTE(I687,"/","_"),ISNUMBER(SEARCH("",I687)),I687),I687)),IF(OR($J$14 = "J",$J$14 = "K"),"",IF(D687="","",IF(LEN(D687)&gt;2,_xlfn.IFS(ISNUMBER(SEARCH("_",D687)),D687,ISNUMBER(SEARCH(", ",D687)),SUBSTITUTE(D687,", ","_"),ISNUMBER(SEARCH("/ ",D687)),SUBSTITUTE(D687,"/ ","_"),ISNUMBER(SEARCH(",",D687)),SUBSTITUTE(D687,",","_"),ISNUMBER(SEARCH("/",D687)),SUBSTITUTE(D687,"/","_"),ISNUMBER(SEARCH("",D687)),D687),D687))))</f>
        <v/>
      </c>
      <c r="L687" s="1"/>
      <c r="M687" s="1" t="str">
        <f t="shared" si="51"/>
        <v/>
      </c>
      <c r="N687" s="94" t="str">
        <f>IF($L687="None","",IF(ISERROR(VLOOKUP($L687,Info!$B$4:$B$266,1,FALSE)),"",VLOOKUP($L687,Info!$B$4:$L$266,5,FALSE)))</f>
        <v/>
      </c>
      <c r="O687" s="94" t="str">
        <f>IF(K687="","",IF(AND($J$12&lt;&gt;"ABC",N687="3"),"BAC",IF(N687="3","ABC",IF($J$12&lt;&gt;"ABC",IF($J$10="Standard",VLOOKUP(K687,Info!$BE$4:$BF$481,2,FALSE),VLOOKUP(K687,Info!$BI$4:$BJ$482,2,FALSE)),IF($J$10="Standard",VLOOKUP(K687,Info!$AG$4:$AH$2994,2,FALSE),VLOOKUP(K687,Info!$AK$4:$AL$2997,2,FALSE))))))</f>
        <v/>
      </c>
      <c r="P687" s="94" t="str">
        <f>IF($L687="None","",IF(ISERROR(VLOOKUP($L687,Info!$B$4:$B$266,1,FALSE)),"",VLOOKUP($L687,Info!$B$4:$L$266,3,FALSE)))</f>
        <v/>
      </c>
      <c r="Q687" s="96" t="str">
        <f>IF($L687="None","",IF(ISERROR(VLOOKUP($L687,Info!$B$4:$B$266,1,FALSE)),"",VLOOKUP($L687,Info!$B$4:$L$266,4,FALSE)))</f>
        <v/>
      </c>
      <c r="R687" s="1"/>
      <c r="S687" s="6" t="str">
        <f t="shared" si="52"/>
        <v/>
      </c>
      <c r="T687" s="6" t="str">
        <f>IF($L687="None","",IF(ISERROR(VLOOKUP($L687,Info!$B$4:$B$266,1,FALSE)),"",VLOOKUP($L687,Info!$B$4:$L$266,11,FALSE)))</f>
        <v/>
      </c>
      <c r="U687" s="1"/>
      <c r="V687" s="1"/>
      <c r="W687" s="1"/>
      <c r="X687" s="1" t="str">
        <f>IF($L687="None","",IF(ISERROR(VLOOKUP($L687,Info!$B$4:$B$266,1,FALSE)),"",IF(OR(W687="Metallic Liquid Tight",W687="Non-Metallic Liquid Tight",W687="LSZH",W687="Greenfield"),VLOOKUP($L687,Info!$B$4:$L$266,7,FALSE),"N/A")))</f>
        <v/>
      </c>
      <c r="Y687" s="1"/>
      <c r="Z687" s="96" t="str">
        <f>IF($L687="None","",IF(ISERROR(VLOOKUP($L687,Info!$B$4:$B$266,1,FALSE)),"",VLOOKUP($L687,Info!$B$4:$L$266,9,FALSE)))</f>
        <v/>
      </c>
      <c r="AA687" s="96" t="str">
        <f>IF($L687="None","",IF(ISERROR(VLOOKUP($L687,Info!$B$4:$B$266,1,FALSE)),"",VLOOKUP($L687,Info!$B$4:$L$266,8,FALSE)))</f>
        <v/>
      </c>
      <c r="AB687" s="96" t="str">
        <f>IF($L687="None","",IF(ISERROR(VLOOKUP($L687,Info!$B$4:$B$266,1,FALSE)),"",VLOOKUP($L687,Info!$B$4:$L$266,10,FALSE)))</f>
        <v/>
      </c>
      <c r="AC687" s="1" t="str">
        <f>IF(W687="SO Cable","Black,White",IF(O687="","",IF(P687="","",IF($J$12&lt;&gt;"ABC",IF(P687&lt;="250",VLOOKUP(O687,Info!$AZ$4:$BB$22,3,FALSE),VLOOKUP(O687,Info!$AZ$23:$BB$39,3,FALSE)),IF(P687&lt;="250",VLOOKUP(O687,Info!$AO$4:$AQ$22,3,FALSE),VLOOKUP(O687,Info!$AO$23:$AP$39,3,FALSE))))))</f>
        <v/>
      </c>
      <c r="AD687" s="1"/>
      <c r="AE687" s="1" t="str">
        <f>IF($L687="None","",IF(ISERROR(VLOOKUP($L687,Info!$B$4:$B$266,1,FALSE)),"",VLOOKUP($L687,Info!$B$4:$L$266,4,FALSE)))</f>
        <v/>
      </c>
      <c r="AF687" s="1" t="str">
        <f>IF($L687="None","",IF(ISERROR(VLOOKUP($L687,Info!$B$4:$B$266,1,FALSE)),"",VLOOKUP($L687,Info!$B$4:$L$266,6,FALSE)))</f>
        <v/>
      </c>
      <c r="AG687" s="1"/>
      <c r="AH687" s="33" t="str" cm="1">
        <f t="array" ref="AH687">IF(AND(L687&lt;&gt;"",O687&lt;&gt;"",R687:S687&lt;&gt;"",W687:X687&lt;&gt;"",Z687:AA687&lt;&gt;"",AC687&lt;&gt;""),"Good","Bad")</f>
        <v>Bad</v>
      </c>
      <c r="AL687" t="str" cm="1">
        <f t="array" ref="AL687">IF(R687&gt;0,_xlfn.IFS(COUNTIF($L$20:L687,"&lt;&gt;")&lt;101,1,COUNTIF($L$20:L687,"&lt;&gt;")&lt;201,2,COUNTIF($L$20:L687,"&lt;&gt;")&lt;301,3,COUNTIF($L$20:L687,"&lt;&gt;")&lt;401,4,COUNTIF($L$20:L687,"&lt;&gt;")&lt;501,5,COUNTIF($L$20:L687,"&lt;&gt;")&lt;601,6,COUNTIF($L$20:L687,"&lt;&gt;")&lt;701,7,COUNTIF($L$20:L687,"&lt;&gt;")&lt;801,8,COUNTIF($L$20:L687,"&lt;&gt;")&lt;901,9,COUNTIF($L$20:L687,"&lt;&gt;")&lt;1001,10,COUNTIF($L$20:L687,"&lt;&gt;")&lt;1101,11,COUNTIF($L$20:L687,"&lt;&gt;")&lt;1201,12,COUNTIF($L$20:L687,"&lt;&gt;")&lt;1301,13,COUNTIF($L$20:L687,"&lt;&gt;")&lt;1401,14,COUNTIF($L$20:L687,"&lt;&gt;")&lt;1501,15,COUNTIF($L$20:L687,"&lt;&gt;")&lt;1601,16,COUNTIF($L$20:L687,"&lt;&gt;")&lt;1701,17,COUNTIF($L$20:L687,"&lt;&gt;")&lt;1801,18,COUNTIF($L$20:L687,"&lt;&gt;")&lt;1901,19,COUNTIF($L$20:L687,"&lt;&gt;")&lt;2001,20,COUNTIF($L$20:L687,"&lt;&gt;")&lt;2101,21,COUNTIF($L$20:L687,"&lt;&gt;")&lt;2201,22,COUNTIF($L$20:L687,"&lt;&gt;")&lt;2301,23,COUNTIF($L$20:L687,"&lt;&gt;")&lt;2401,24,COUNTIF($L$20:L687,"&lt;&gt;")&lt;2501,25,COUNTIF($L$20:L687,"&lt;&gt;")&lt;2601,26,COUNTIF($L$20:L687,"&lt;&gt;")&lt;2701,27,COUNTIF($L$20:L687,"&lt;&gt;")&lt;2801,28,COUNTIF($L$20:L687,"&lt;&gt;")&lt;2901,29,COUNTIF($L$20:L687,"&lt;&gt;")&lt;3001,30),"")</f>
        <v/>
      </c>
      <c r="AM687" t="str">
        <f t="shared" si="50"/>
        <v/>
      </c>
      <c r="AN687" t="str">
        <f t="shared" si="54"/>
        <v/>
      </c>
      <c r="AP687" t="str">
        <f t="shared" si="53"/>
        <v/>
      </c>
      <c r="AQ687" t="str">
        <f>IF(AO687="","",COUNTIFS(AM687:$AM$3019,AO687))</f>
        <v/>
      </c>
    </row>
    <row r="688" spans="1:43" x14ac:dyDescent="0.25">
      <c r="A688" s="6" t="str">
        <f>IF(COUNT($A$20:A687)&lt;&gt;$B$4,IF(A687="","",A687+1),"")</f>
        <v/>
      </c>
      <c r="B688" s="3"/>
      <c r="C688" s="3"/>
      <c r="D688" s="122"/>
      <c r="E688" s="3"/>
      <c r="F688" s="3"/>
      <c r="G688" s="3"/>
      <c r="H688" s="3"/>
      <c r="I688" s="120"/>
      <c r="J688" s="3"/>
      <c r="K688" s="95" t="str" cm="1">
        <f t="array" ref="K688">IF(OR($J$14 = "A",$J$14 = "B",$J$14 = "C"),IF(I688="","",IF(LEN(I688)&gt;2,_xlfn.IFS(ISNUMBER(SEARCH("_",I688)),I688,ISNUMBER(SEARCH(", ",I688)),SUBSTITUTE(I688,", ","_"),ISNUMBER(SEARCH("/ ",I688)),SUBSTITUTE(I688,"/ ","_"),ISNUMBER(SEARCH(",",I688)),SUBSTITUTE(I688,",","_"),ISNUMBER(SEARCH("/",I688)),SUBSTITUTE(I688,"/","_"),ISNUMBER(SEARCH("",I688)),I688),I688)),IF(OR($J$14 = "J",$J$14 = "K"),"",IF(D688="","",IF(LEN(D688)&gt;2,_xlfn.IFS(ISNUMBER(SEARCH("_",D688)),D688,ISNUMBER(SEARCH(", ",D688)),SUBSTITUTE(D688,", ","_"),ISNUMBER(SEARCH("/ ",D688)),SUBSTITUTE(D688,"/ ","_"),ISNUMBER(SEARCH(",",D688)),SUBSTITUTE(D688,",","_"),ISNUMBER(SEARCH("/",D688)),SUBSTITUTE(D688,"/","_"),ISNUMBER(SEARCH("",D688)),D688),D688))))</f>
        <v/>
      </c>
      <c r="L688" s="1"/>
      <c r="M688" s="1" t="str">
        <f t="shared" si="51"/>
        <v/>
      </c>
      <c r="N688" s="94" t="str">
        <f>IF($L688="None","",IF(ISERROR(VLOOKUP($L688,Info!$B$4:$B$266,1,FALSE)),"",VLOOKUP($L688,Info!$B$4:$L$266,5,FALSE)))</f>
        <v/>
      </c>
      <c r="O688" s="94" t="str">
        <f>IF(K688="","",IF(AND($J$12&lt;&gt;"ABC",N688="3"),"BAC",IF(N688="3","ABC",IF($J$12&lt;&gt;"ABC",IF($J$10="Standard",VLOOKUP(K688,Info!$BE$4:$BF$481,2,FALSE),VLOOKUP(K688,Info!$BI$4:$BJ$482,2,FALSE)),IF($J$10="Standard",VLOOKUP(K688,Info!$AG$4:$AH$2994,2,FALSE),VLOOKUP(K688,Info!$AK$4:$AL$2997,2,FALSE))))))</f>
        <v/>
      </c>
      <c r="P688" s="94" t="str">
        <f>IF($L688="None","",IF(ISERROR(VLOOKUP($L688,Info!$B$4:$B$266,1,FALSE)),"",VLOOKUP($L688,Info!$B$4:$L$266,3,FALSE)))</f>
        <v/>
      </c>
      <c r="Q688" s="96" t="str">
        <f>IF($L688="None","",IF(ISERROR(VLOOKUP($L688,Info!$B$4:$B$266,1,FALSE)),"",VLOOKUP($L688,Info!$B$4:$L$266,4,FALSE)))</f>
        <v/>
      </c>
      <c r="R688" s="1"/>
      <c r="S688" s="6" t="str">
        <f t="shared" si="52"/>
        <v/>
      </c>
      <c r="T688" s="6" t="str">
        <f>IF($L688="None","",IF(ISERROR(VLOOKUP($L688,Info!$B$4:$B$266,1,FALSE)),"",VLOOKUP($L688,Info!$B$4:$L$266,11,FALSE)))</f>
        <v/>
      </c>
      <c r="U688" s="1"/>
      <c r="V688" s="1"/>
      <c r="W688" s="1"/>
      <c r="X688" s="1" t="str">
        <f>IF($L688="None","",IF(ISERROR(VLOOKUP($L688,Info!$B$4:$B$266,1,FALSE)),"",IF(OR(W688="Metallic Liquid Tight",W688="Non-Metallic Liquid Tight",W688="LSZH",W688="Greenfield"),VLOOKUP($L688,Info!$B$4:$L$266,7,FALSE),"N/A")))</f>
        <v/>
      </c>
      <c r="Y688" s="1"/>
      <c r="Z688" s="96" t="str">
        <f>IF($L688="None","",IF(ISERROR(VLOOKUP($L688,Info!$B$4:$B$266,1,FALSE)),"",VLOOKUP($L688,Info!$B$4:$L$266,9,FALSE)))</f>
        <v/>
      </c>
      <c r="AA688" s="96" t="str">
        <f>IF($L688="None","",IF(ISERROR(VLOOKUP($L688,Info!$B$4:$B$266,1,FALSE)),"",VLOOKUP($L688,Info!$B$4:$L$266,8,FALSE)))</f>
        <v/>
      </c>
      <c r="AB688" s="96" t="str">
        <f>IF($L688="None","",IF(ISERROR(VLOOKUP($L688,Info!$B$4:$B$266,1,FALSE)),"",VLOOKUP($L688,Info!$B$4:$L$266,10,FALSE)))</f>
        <v/>
      </c>
      <c r="AC688" s="1" t="str">
        <f>IF(W688="SO Cable","Black,White",IF(O688="","",IF(P688="","",IF($J$12&lt;&gt;"ABC",IF(P688&lt;="250",VLOOKUP(O688,Info!$AZ$4:$BB$22,3,FALSE),VLOOKUP(O688,Info!$AZ$23:$BB$39,3,FALSE)),IF(P688&lt;="250",VLOOKUP(O688,Info!$AO$4:$AQ$22,3,FALSE),VLOOKUP(O688,Info!$AO$23:$AP$39,3,FALSE))))))</f>
        <v/>
      </c>
      <c r="AD688" s="1"/>
      <c r="AE688" s="1" t="str">
        <f>IF($L688="None","",IF(ISERROR(VLOOKUP($L688,Info!$B$4:$B$266,1,FALSE)),"",VLOOKUP($L688,Info!$B$4:$L$266,4,FALSE)))</f>
        <v/>
      </c>
      <c r="AF688" s="1" t="str">
        <f>IF($L688="None","",IF(ISERROR(VLOOKUP($L688,Info!$B$4:$B$266,1,FALSE)),"",VLOOKUP($L688,Info!$B$4:$L$266,6,FALSE)))</f>
        <v/>
      </c>
      <c r="AG688" s="1"/>
      <c r="AH688" s="33" t="str" cm="1">
        <f t="array" ref="AH688">IF(AND(L688&lt;&gt;"",O688&lt;&gt;"",R688:S688&lt;&gt;"",W688:X688&lt;&gt;"",Z688:AA688&lt;&gt;"",AC688&lt;&gt;""),"Good","Bad")</f>
        <v>Bad</v>
      </c>
      <c r="AL688" t="str" cm="1">
        <f t="array" ref="AL688">IF(R688&gt;0,_xlfn.IFS(COUNTIF($L$20:L688,"&lt;&gt;")&lt;101,1,COUNTIF($L$20:L688,"&lt;&gt;")&lt;201,2,COUNTIF($L$20:L688,"&lt;&gt;")&lt;301,3,COUNTIF($L$20:L688,"&lt;&gt;")&lt;401,4,COUNTIF($L$20:L688,"&lt;&gt;")&lt;501,5,COUNTIF($L$20:L688,"&lt;&gt;")&lt;601,6,COUNTIF($L$20:L688,"&lt;&gt;")&lt;701,7,COUNTIF($L$20:L688,"&lt;&gt;")&lt;801,8,COUNTIF($L$20:L688,"&lt;&gt;")&lt;901,9,COUNTIF($L$20:L688,"&lt;&gt;")&lt;1001,10,COUNTIF($L$20:L688,"&lt;&gt;")&lt;1101,11,COUNTIF($L$20:L688,"&lt;&gt;")&lt;1201,12,COUNTIF($L$20:L688,"&lt;&gt;")&lt;1301,13,COUNTIF($L$20:L688,"&lt;&gt;")&lt;1401,14,COUNTIF($L$20:L688,"&lt;&gt;")&lt;1501,15,COUNTIF($L$20:L688,"&lt;&gt;")&lt;1601,16,COUNTIF($L$20:L688,"&lt;&gt;")&lt;1701,17,COUNTIF($L$20:L688,"&lt;&gt;")&lt;1801,18,COUNTIF($L$20:L688,"&lt;&gt;")&lt;1901,19,COUNTIF($L$20:L688,"&lt;&gt;")&lt;2001,20,COUNTIF($L$20:L688,"&lt;&gt;")&lt;2101,21,COUNTIF($L$20:L688,"&lt;&gt;")&lt;2201,22,COUNTIF($L$20:L688,"&lt;&gt;")&lt;2301,23,COUNTIF($L$20:L688,"&lt;&gt;")&lt;2401,24,COUNTIF($L$20:L688,"&lt;&gt;")&lt;2501,25,COUNTIF($L$20:L688,"&lt;&gt;")&lt;2601,26,COUNTIF($L$20:L688,"&lt;&gt;")&lt;2701,27,COUNTIF($L$20:L688,"&lt;&gt;")&lt;2801,28,COUNTIF($L$20:L688,"&lt;&gt;")&lt;2901,29,COUNTIF($L$20:L688,"&lt;&gt;")&lt;3001,30),"")</f>
        <v/>
      </c>
      <c r="AM688" t="str">
        <f t="shared" si="50"/>
        <v/>
      </c>
      <c r="AN688" t="str">
        <f t="shared" si="54"/>
        <v/>
      </c>
      <c r="AP688" t="str">
        <f t="shared" si="53"/>
        <v/>
      </c>
      <c r="AQ688" t="str">
        <f>IF(AO688="","",COUNTIFS(AM688:$AM$3019,AO688))</f>
        <v/>
      </c>
    </row>
    <row r="689" spans="1:43" x14ac:dyDescent="0.25">
      <c r="A689" s="6" t="str">
        <f>IF(COUNT($A$20:A688)&lt;&gt;$B$4,IF(A688="","",A688+1),"")</f>
        <v/>
      </c>
      <c r="B689" s="3"/>
      <c r="C689" s="3"/>
      <c r="D689" s="122"/>
      <c r="E689" s="3"/>
      <c r="F689" s="3"/>
      <c r="G689" s="3"/>
      <c r="H689" s="3"/>
      <c r="I689" s="120"/>
      <c r="J689" s="3"/>
      <c r="K689" s="95" t="str" cm="1">
        <f t="array" ref="K689">IF(OR($J$14 = "A",$J$14 = "B",$J$14 = "C"),IF(I689="","",IF(LEN(I689)&gt;2,_xlfn.IFS(ISNUMBER(SEARCH("_",I689)),I689,ISNUMBER(SEARCH(", ",I689)),SUBSTITUTE(I689,", ","_"),ISNUMBER(SEARCH("/ ",I689)),SUBSTITUTE(I689,"/ ","_"),ISNUMBER(SEARCH(",",I689)),SUBSTITUTE(I689,",","_"),ISNUMBER(SEARCH("/",I689)),SUBSTITUTE(I689,"/","_"),ISNUMBER(SEARCH("",I689)),I689),I689)),IF(OR($J$14 = "J",$J$14 = "K"),"",IF(D689="","",IF(LEN(D689)&gt;2,_xlfn.IFS(ISNUMBER(SEARCH("_",D689)),D689,ISNUMBER(SEARCH(", ",D689)),SUBSTITUTE(D689,", ","_"),ISNUMBER(SEARCH("/ ",D689)),SUBSTITUTE(D689,"/ ","_"),ISNUMBER(SEARCH(",",D689)),SUBSTITUTE(D689,",","_"),ISNUMBER(SEARCH("/",D689)),SUBSTITUTE(D689,"/","_"),ISNUMBER(SEARCH("",D689)),D689),D689))))</f>
        <v/>
      </c>
      <c r="L689" s="1"/>
      <c r="M689" s="1" t="str">
        <f t="shared" si="51"/>
        <v/>
      </c>
      <c r="N689" s="94" t="str">
        <f>IF($L689="None","",IF(ISERROR(VLOOKUP($L689,Info!$B$4:$B$266,1,FALSE)),"",VLOOKUP($L689,Info!$B$4:$L$266,5,FALSE)))</f>
        <v/>
      </c>
      <c r="O689" s="94" t="str">
        <f>IF(K689="","",IF(AND($J$12&lt;&gt;"ABC",N689="3"),"BAC",IF(N689="3","ABC",IF($J$12&lt;&gt;"ABC",IF($J$10="Standard",VLOOKUP(K689,Info!$BE$4:$BF$481,2,FALSE),VLOOKUP(K689,Info!$BI$4:$BJ$482,2,FALSE)),IF($J$10="Standard",VLOOKUP(K689,Info!$AG$4:$AH$2994,2,FALSE),VLOOKUP(K689,Info!$AK$4:$AL$2997,2,FALSE))))))</f>
        <v/>
      </c>
      <c r="P689" s="94" t="str">
        <f>IF($L689="None","",IF(ISERROR(VLOOKUP($L689,Info!$B$4:$B$266,1,FALSE)),"",VLOOKUP($L689,Info!$B$4:$L$266,3,FALSE)))</f>
        <v/>
      </c>
      <c r="Q689" s="96" t="str">
        <f>IF($L689="None","",IF(ISERROR(VLOOKUP($L689,Info!$B$4:$B$266,1,FALSE)),"",VLOOKUP($L689,Info!$B$4:$L$266,4,FALSE)))</f>
        <v/>
      </c>
      <c r="R689" s="1"/>
      <c r="S689" s="6" t="str">
        <f t="shared" si="52"/>
        <v/>
      </c>
      <c r="T689" s="6" t="str">
        <f>IF($L689="None","",IF(ISERROR(VLOOKUP($L689,Info!$B$4:$B$266,1,FALSE)),"",VLOOKUP($L689,Info!$B$4:$L$266,11,FALSE)))</f>
        <v/>
      </c>
      <c r="U689" s="1"/>
      <c r="V689" s="1"/>
      <c r="W689" s="1"/>
      <c r="X689" s="1" t="str">
        <f>IF($L689="None","",IF(ISERROR(VLOOKUP($L689,Info!$B$4:$B$266,1,FALSE)),"",IF(OR(W689="Metallic Liquid Tight",W689="Non-Metallic Liquid Tight",W689="LSZH",W689="Greenfield"),VLOOKUP($L689,Info!$B$4:$L$266,7,FALSE),"N/A")))</f>
        <v/>
      </c>
      <c r="Y689" s="1"/>
      <c r="Z689" s="96" t="str">
        <f>IF($L689="None","",IF(ISERROR(VLOOKUP($L689,Info!$B$4:$B$266,1,FALSE)),"",VLOOKUP($L689,Info!$B$4:$L$266,9,FALSE)))</f>
        <v/>
      </c>
      <c r="AA689" s="96" t="str">
        <f>IF($L689="None","",IF(ISERROR(VLOOKUP($L689,Info!$B$4:$B$266,1,FALSE)),"",VLOOKUP($L689,Info!$B$4:$L$266,8,FALSE)))</f>
        <v/>
      </c>
      <c r="AB689" s="96" t="str">
        <f>IF($L689="None","",IF(ISERROR(VLOOKUP($L689,Info!$B$4:$B$266,1,FALSE)),"",VLOOKUP($L689,Info!$B$4:$L$266,10,FALSE)))</f>
        <v/>
      </c>
      <c r="AC689" s="1" t="str">
        <f>IF(W689="SO Cable","Black,White",IF(O689="","",IF(P689="","",IF($J$12&lt;&gt;"ABC",IF(P689&lt;="250",VLOOKUP(O689,Info!$AZ$4:$BB$22,3,FALSE),VLOOKUP(O689,Info!$AZ$23:$BB$39,3,FALSE)),IF(P689&lt;="250",VLOOKUP(O689,Info!$AO$4:$AQ$22,3,FALSE),VLOOKUP(O689,Info!$AO$23:$AP$39,3,FALSE))))))</f>
        <v/>
      </c>
      <c r="AD689" s="1"/>
      <c r="AE689" s="1" t="str">
        <f>IF($L689="None","",IF(ISERROR(VLOOKUP($L689,Info!$B$4:$B$266,1,FALSE)),"",VLOOKUP($L689,Info!$B$4:$L$266,4,FALSE)))</f>
        <v/>
      </c>
      <c r="AF689" s="1" t="str">
        <f>IF($L689="None","",IF(ISERROR(VLOOKUP($L689,Info!$B$4:$B$266,1,FALSE)),"",VLOOKUP($L689,Info!$B$4:$L$266,6,FALSE)))</f>
        <v/>
      </c>
      <c r="AG689" s="1"/>
      <c r="AH689" s="33" t="str" cm="1">
        <f t="array" ref="AH689">IF(AND(L689&lt;&gt;"",O689&lt;&gt;"",R689:S689&lt;&gt;"",W689:X689&lt;&gt;"",Z689:AA689&lt;&gt;"",AC689&lt;&gt;""),"Good","Bad")</f>
        <v>Bad</v>
      </c>
      <c r="AL689" t="str" cm="1">
        <f t="array" ref="AL689">IF(R689&gt;0,_xlfn.IFS(COUNTIF($L$20:L689,"&lt;&gt;")&lt;101,1,COUNTIF($L$20:L689,"&lt;&gt;")&lt;201,2,COUNTIF($L$20:L689,"&lt;&gt;")&lt;301,3,COUNTIF($L$20:L689,"&lt;&gt;")&lt;401,4,COUNTIF($L$20:L689,"&lt;&gt;")&lt;501,5,COUNTIF($L$20:L689,"&lt;&gt;")&lt;601,6,COUNTIF($L$20:L689,"&lt;&gt;")&lt;701,7,COUNTIF($L$20:L689,"&lt;&gt;")&lt;801,8,COUNTIF($L$20:L689,"&lt;&gt;")&lt;901,9,COUNTIF($L$20:L689,"&lt;&gt;")&lt;1001,10,COUNTIF($L$20:L689,"&lt;&gt;")&lt;1101,11,COUNTIF($L$20:L689,"&lt;&gt;")&lt;1201,12,COUNTIF($L$20:L689,"&lt;&gt;")&lt;1301,13,COUNTIF($L$20:L689,"&lt;&gt;")&lt;1401,14,COUNTIF($L$20:L689,"&lt;&gt;")&lt;1501,15,COUNTIF($L$20:L689,"&lt;&gt;")&lt;1601,16,COUNTIF($L$20:L689,"&lt;&gt;")&lt;1701,17,COUNTIF($L$20:L689,"&lt;&gt;")&lt;1801,18,COUNTIF($L$20:L689,"&lt;&gt;")&lt;1901,19,COUNTIF($L$20:L689,"&lt;&gt;")&lt;2001,20,COUNTIF($L$20:L689,"&lt;&gt;")&lt;2101,21,COUNTIF($L$20:L689,"&lt;&gt;")&lt;2201,22,COUNTIF($L$20:L689,"&lt;&gt;")&lt;2301,23,COUNTIF($L$20:L689,"&lt;&gt;")&lt;2401,24,COUNTIF($L$20:L689,"&lt;&gt;")&lt;2501,25,COUNTIF($L$20:L689,"&lt;&gt;")&lt;2601,26,COUNTIF($L$20:L689,"&lt;&gt;")&lt;2701,27,COUNTIF($L$20:L689,"&lt;&gt;")&lt;2801,28,COUNTIF($L$20:L689,"&lt;&gt;")&lt;2901,29,COUNTIF($L$20:L689,"&lt;&gt;")&lt;3001,30),"")</f>
        <v/>
      </c>
      <c r="AM689" t="str">
        <f t="shared" si="50"/>
        <v/>
      </c>
      <c r="AN689" t="str">
        <f t="shared" si="54"/>
        <v/>
      </c>
      <c r="AP689" t="str">
        <f t="shared" si="53"/>
        <v/>
      </c>
      <c r="AQ689" t="str">
        <f>IF(AO689="","",COUNTIFS(AM689:$AM$3019,AO689))</f>
        <v/>
      </c>
    </row>
    <row r="690" spans="1:43" x14ac:dyDescent="0.25">
      <c r="A690" s="6" t="str">
        <f>IF(COUNT($A$20:A689)&lt;&gt;$B$4,IF(A689="","",A689+1),"")</f>
        <v/>
      </c>
      <c r="B690" s="3"/>
      <c r="C690" s="3"/>
      <c r="D690" s="122"/>
      <c r="E690" s="3"/>
      <c r="F690" s="3"/>
      <c r="G690" s="3"/>
      <c r="H690" s="3"/>
      <c r="I690" s="120"/>
      <c r="J690" s="3"/>
      <c r="K690" s="95" t="str" cm="1">
        <f t="array" ref="K690">IF(OR($J$14 = "A",$J$14 = "B",$J$14 = "C"),IF(I690="","",IF(LEN(I690)&gt;2,_xlfn.IFS(ISNUMBER(SEARCH("_",I690)),I690,ISNUMBER(SEARCH(", ",I690)),SUBSTITUTE(I690,", ","_"),ISNUMBER(SEARCH("/ ",I690)),SUBSTITUTE(I690,"/ ","_"),ISNUMBER(SEARCH(",",I690)),SUBSTITUTE(I690,",","_"),ISNUMBER(SEARCH("/",I690)),SUBSTITUTE(I690,"/","_"),ISNUMBER(SEARCH("",I690)),I690),I690)),IF(OR($J$14 = "J",$J$14 = "K"),"",IF(D690="","",IF(LEN(D690)&gt;2,_xlfn.IFS(ISNUMBER(SEARCH("_",D690)),D690,ISNUMBER(SEARCH(", ",D690)),SUBSTITUTE(D690,", ","_"),ISNUMBER(SEARCH("/ ",D690)),SUBSTITUTE(D690,"/ ","_"),ISNUMBER(SEARCH(",",D690)),SUBSTITUTE(D690,",","_"),ISNUMBER(SEARCH("/",D690)),SUBSTITUTE(D690,"/","_"),ISNUMBER(SEARCH("",D690)),D690),D690))))</f>
        <v/>
      </c>
      <c r="L690" s="1"/>
      <c r="M690" s="1" t="str">
        <f t="shared" si="51"/>
        <v/>
      </c>
      <c r="N690" s="94" t="str">
        <f>IF($L690="None","",IF(ISERROR(VLOOKUP($L690,Info!$B$4:$B$266,1,FALSE)),"",VLOOKUP($L690,Info!$B$4:$L$266,5,FALSE)))</f>
        <v/>
      </c>
      <c r="O690" s="94" t="str">
        <f>IF(K690="","",IF(AND($J$12&lt;&gt;"ABC",N690="3"),"BAC",IF(N690="3","ABC",IF($J$12&lt;&gt;"ABC",IF($J$10="Standard",VLOOKUP(K690,Info!$BE$4:$BF$481,2,FALSE),VLOOKUP(K690,Info!$BI$4:$BJ$482,2,FALSE)),IF($J$10="Standard",VLOOKUP(K690,Info!$AG$4:$AH$2994,2,FALSE),VLOOKUP(K690,Info!$AK$4:$AL$2997,2,FALSE))))))</f>
        <v/>
      </c>
      <c r="P690" s="94" t="str">
        <f>IF($L690="None","",IF(ISERROR(VLOOKUP($L690,Info!$B$4:$B$266,1,FALSE)),"",VLOOKUP($L690,Info!$B$4:$L$266,3,FALSE)))</f>
        <v/>
      </c>
      <c r="Q690" s="96" t="str">
        <f>IF($L690="None","",IF(ISERROR(VLOOKUP($L690,Info!$B$4:$B$266,1,FALSE)),"",VLOOKUP($L690,Info!$B$4:$L$266,4,FALSE)))</f>
        <v/>
      </c>
      <c r="R690" s="1"/>
      <c r="S690" s="6" t="str">
        <f t="shared" si="52"/>
        <v/>
      </c>
      <c r="T690" s="6" t="str">
        <f>IF($L690="None","",IF(ISERROR(VLOOKUP($L690,Info!$B$4:$B$266,1,FALSE)),"",VLOOKUP($L690,Info!$B$4:$L$266,11,FALSE)))</f>
        <v/>
      </c>
      <c r="U690" s="1"/>
      <c r="V690" s="1"/>
      <c r="W690" s="1"/>
      <c r="X690" s="1" t="str">
        <f>IF($L690="None","",IF(ISERROR(VLOOKUP($L690,Info!$B$4:$B$266,1,FALSE)),"",IF(OR(W690="Metallic Liquid Tight",W690="Non-Metallic Liquid Tight",W690="LSZH",W690="Greenfield"),VLOOKUP($L690,Info!$B$4:$L$266,7,FALSE),"N/A")))</f>
        <v/>
      </c>
      <c r="Y690" s="1"/>
      <c r="Z690" s="96" t="str">
        <f>IF($L690="None","",IF(ISERROR(VLOOKUP($L690,Info!$B$4:$B$266,1,FALSE)),"",VLOOKUP($L690,Info!$B$4:$L$266,9,FALSE)))</f>
        <v/>
      </c>
      <c r="AA690" s="96" t="str">
        <f>IF($L690="None","",IF(ISERROR(VLOOKUP($L690,Info!$B$4:$B$266,1,FALSE)),"",VLOOKUP($L690,Info!$B$4:$L$266,8,FALSE)))</f>
        <v/>
      </c>
      <c r="AB690" s="96" t="str">
        <f>IF($L690="None","",IF(ISERROR(VLOOKUP($L690,Info!$B$4:$B$266,1,FALSE)),"",VLOOKUP($L690,Info!$B$4:$L$266,10,FALSE)))</f>
        <v/>
      </c>
      <c r="AC690" s="1" t="str">
        <f>IF(W690="SO Cable","Black,White",IF(O690="","",IF(P690="","",IF($J$12&lt;&gt;"ABC",IF(P690&lt;="250",VLOOKUP(O690,Info!$AZ$4:$BB$22,3,FALSE),VLOOKUP(O690,Info!$AZ$23:$BB$39,3,FALSE)),IF(P690&lt;="250",VLOOKUP(O690,Info!$AO$4:$AQ$22,3,FALSE),VLOOKUP(O690,Info!$AO$23:$AP$39,3,FALSE))))))</f>
        <v/>
      </c>
      <c r="AD690" s="1"/>
      <c r="AE690" s="1" t="str">
        <f>IF($L690="None","",IF(ISERROR(VLOOKUP($L690,Info!$B$4:$B$266,1,FALSE)),"",VLOOKUP($L690,Info!$B$4:$L$266,4,FALSE)))</f>
        <v/>
      </c>
      <c r="AF690" s="1" t="str">
        <f>IF($L690="None","",IF(ISERROR(VLOOKUP($L690,Info!$B$4:$B$266,1,FALSE)),"",VLOOKUP($L690,Info!$B$4:$L$266,6,FALSE)))</f>
        <v/>
      </c>
      <c r="AG690" s="1"/>
      <c r="AH690" s="33" t="str" cm="1">
        <f t="array" ref="AH690">IF(AND(L690&lt;&gt;"",O690&lt;&gt;"",R690:S690&lt;&gt;"",W690:X690&lt;&gt;"",Z690:AA690&lt;&gt;"",AC690&lt;&gt;""),"Good","Bad")</f>
        <v>Bad</v>
      </c>
      <c r="AL690" t="str" cm="1">
        <f t="array" ref="AL690">IF(R690&gt;0,_xlfn.IFS(COUNTIF($L$20:L690,"&lt;&gt;")&lt;101,1,COUNTIF($L$20:L690,"&lt;&gt;")&lt;201,2,COUNTIF($L$20:L690,"&lt;&gt;")&lt;301,3,COUNTIF($L$20:L690,"&lt;&gt;")&lt;401,4,COUNTIF($L$20:L690,"&lt;&gt;")&lt;501,5,COUNTIF($L$20:L690,"&lt;&gt;")&lt;601,6,COUNTIF($L$20:L690,"&lt;&gt;")&lt;701,7,COUNTIF($L$20:L690,"&lt;&gt;")&lt;801,8,COUNTIF($L$20:L690,"&lt;&gt;")&lt;901,9,COUNTIF($L$20:L690,"&lt;&gt;")&lt;1001,10,COUNTIF($L$20:L690,"&lt;&gt;")&lt;1101,11,COUNTIF($L$20:L690,"&lt;&gt;")&lt;1201,12,COUNTIF($L$20:L690,"&lt;&gt;")&lt;1301,13,COUNTIF($L$20:L690,"&lt;&gt;")&lt;1401,14,COUNTIF($L$20:L690,"&lt;&gt;")&lt;1501,15,COUNTIF($L$20:L690,"&lt;&gt;")&lt;1601,16,COUNTIF($L$20:L690,"&lt;&gt;")&lt;1701,17,COUNTIF($L$20:L690,"&lt;&gt;")&lt;1801,18,COUNTIF($L$20:L690,"&lt;&gt;")&lt;1901,19,COUNTIF($L$20:L690,"&lt;&gt;")&lt;2001,20,COUNTIF($L$20:L690,"&lt;&gt;")&lt;2101,21,COUNTIF($L$20:L690,"&lt;&gt;")&lt;2201,22,COUNTIF($L$20:L690,"&lt;&gt;")&lt;2301,23,COUNTIF($L$20:L690,"&lt;&gt;")&lt;2401,24,COUNTIF($L$20:L690,"&lt;&gt;")&lt;2501,25,COUNTIF($L$20:L690,"&lt;&gt;")&lt;2601,26,COUNTIF($L$20:L690,"&lt;&gt;")&lt;2701,27,COUNTIF($L$20:L690,"&lt;&gt;")&lt;2801,28,COUNTIF($L$20:L690,"&lt;&gt;")&lt;2901,29,COUNTIF($L$20:L690,"&lt;&gt;")&lt;3001,30),"")</f>
        <v/>
      </c>
      <c r="AM690" t="str">
        <f t="shared" si="50"/>
        <v/>
      </c>
      <c r="AN690" t="str">
        <f t="shared" si="54"/>
        <v/>
      </c>
      <c r="AP690" t="str">
        <f t="shared" si="53"/>
        <v/>
      </c>
      <c r="AQ690" t="str">
        <f>IF(AO690="","",COUNTIFS(AM690:$AM$3019,AO690))</f>
        <v/>
      </c>
    </row>
    <row r="691" spans="1:43" x14ac:dyDescent="0.25">
      <c r="A691" s="6" t="str">
        <f>IF(COUNT($A$20:A690)&lt;&gt;$B$4,IF(A690="","",A690+1),"")</f>
        <v/>
      </c>
      <c r="B691" s="3"/>
      <c r="C691" s="3"/>
      <c r="D691" s="122"/>
      <c r="E691" s="3"/>
      <c r="F691" s="3"/>
      <c r="G691" s="3"/>
      <c r="H691" s="3"/>
      <c r="I691" s="120"/>
      <c r="J691" s="3"/>
      <c r="K691" s="95" t="str" cm="1">
        <f t="array" ref="K691">IF(OR($J$14 = "A",$J$14 = "B",$J$14 = "C"),IF(I691="","",IF(LEN(I691)&gt;2,_xlfn.IFS(ISNUMBER(SEARCH("_",I691)),I691,ISNUMBER(SEARCH(", ",I691)),SUBSTITUTE(I691,", ","_"),ISNUMBER(SEARCH("/ ",I691)),SUBSTITUTE(I691,"/ ","_"),ISNUMBER(SEARCH(",",I691)),SUBSTITUTE(I691,",","_"),ISNUMBER(SEARCH("/",I691)),SUBSTITUTE(I691,"/","_"),ISNUMBER(SEARCH("",I691)),I691),I691)),IF(OR($J$14 = "J",$J$14 = "K"),"",IF(D691="","",IF(LEN(D691)&gt;2,_xlfn.IFS(ISNUMBER(SEARCH("_",D691)),D691,ISNUMBER(SEARCH(", ",D691)),SUBSTITUTE(D691,", ","_"),ISNUMBER(SEARCH("/ ",D691)),SUBSTITUTE(D691,"/ ","_"),ISNUMBER(SEARCH(",",D691)),SUBSTITUTE(D691,",","_"),ISNUMBER(SEARCH("/",D691)),SUBSTITUTE(D691,"/","_"),ISNUMBER(SEARCH("",D691)),D691),D691))))</f>
        <v/>
      </c>
      <c r="L691" s="1"/>
      <c r="M691" s="1" t="str">
        <f t="shared" si="51"/>
        <v/>
      </c>
      <c r="N691" s="94" t="str">
        <f>IF($L691="None","",IF(ISERROR(VLOOKUP($L691,Info!$B$4:$B$266,1,FALSE)),"",VLOOKUP($L691,Info!$B$4:$L$266,5,FALSE)))</f>
        <v/>
      </c>
      <c r="O691" s="94" t="str">
        <f>IF(K691="","",IF(AND($J$12&lt;&gt;"ABC",N691="3"),"BAC",IF(N691="3","ABC",IF($J$12&lt;&gt;"ABC",IF($J$10="Standard",VLOOKUP(K691,Info!$BE$4:$BF$481,2,FALSE),VLOOKUP(K691,Info!$BI$4:$BJ$482,2,FALSE)),IF($J$10="Standard",VLOOKUP(K691,Info!$AG$4:$AH$2994,2,FALSE),VLOOKUP(K691,Info!$AK$4:$AL$2997,2,FALSE))))))</f>
        <v/>
      </c>
      <c r="P691" s="94" t="str">
        <f>IF($L691="None","",IF(ISERROR(VLOOKUP($L691,Info!$B$4:$B$266,1,FALSE)),"",VLOOKUP($L691,Info!$B$4:$L$266,3,FALSE)))</f>
        <v/>
      </c>
      <c r="Q691" s="96" t="str">
        <f>IF($L691="None","",IF(ISERROR(VLOOKUP($L691,Info!$B$4:$B$266,1,FALSE)),"",VLOOKUP($L691,Info!$B$4:$L$266,4,FALSE)))</f>
        <v/>
      </c>
      <c r="R691" s="1"/>
      <c r="S691" s="6" t="str">
        <f t="shared" si="52"/>
        <v/>
      </c>
      <c r="T691" s="6" t="str">
        <f>IF($L691="None","",IF(ISERROR(VLOOKUP($L691,Info!$B$4:$B$266,1,FALSE)),"",VLOOKUP($L691,Info!$B$4:$L$266,11,FALSE)))</f>
        <v/>
      </c>
      <c r="U691" s="1"/>
      <c r="V691" s="1"/>
      <c r="W691" s="1"/>
      <c r="X691" s="1" t="str">
        <f>IF($L691="None","",IF(ISERROR(VLOOKUP($L691,Info!$B$4:$B$266,1,FALSE)),"",IF(OR(W691="Metallic Liquid Tight",W691="Non-Metallic Liquid Tight",W691="LSZH",W691="Greenfield"),VLOOKUP($L691,Info!$B$4:$L$266,7,FALSE),"N/A")))</f>
        <v/>
      </c>
      <c r="Y691" s="1"/>
      <c r="Z691" s="96" t="str">
        <f>IF($L691="None","",IF(ISERROR(VLOOKUP($L691,Info!$B$4:$B$266,1,FALSE)),"",VLOOKUP($L691,Info!$B$4:$L$266,9,FALSE)))</f>
        <v/>
      </c>
      <c r="AA691" s="96" t="str">
        <f>IF($L691="None","",IF(ISERROR(VLOOKUP($L691,Info!$B$4:$B$266,1,FALSE)),"",VLOOKUP($L691,Info!$B$4:$L$266,8,FALSE)))</f>
        <v/>
      </c>
      <c r="AB691" s="96" t="str">
        <f>IF($L691="None","",IF(ISERROR(VLOOKUP($L691,Info!$B$4:$B$266,1,FALSE)),"",VLOOKUP($L691,Info!$B$4:$L$266,10,FALSE)))</f>
        <v/>
      </c>
      <c r="AC691" s="1" t="str">
        <f>IF(W691="SO Cable","Black,White",IF(O691="","",IF(P691="","",IF($J$12&lt;&gt;"ABC",IF(P691&lt;="250",VLOOKUP(O691,Info!$AZ$4:$BB$22,3,FALSE),VLOOKUP(O691,Info!$AZ$23:$BB$39,3,FALSE)),IF(P691&lt;="250",VLOOKUP(O691,Info!$AO$4:$AQ$22,3,FALSE),VLOOKUP(O691,Info!$AO$23:$AP$39,3,FALSE))))))</f>
        <v/>
      </c>
      <c r="AD691" s="1"/>
      <c r="AE691" s="1" t="str">
        <f>IF($L691="None","",IF(ISERROR(VLOOKUP($L691,Info!$B$4:$B$266,1,FALSE)),"",VLOOKUP($L691,Info!$B$4:$L$266,4,FALSE)))</f>
        <v/>
      </c>
      <c r="AF691" s="1" t="str">
        <f>IF($L691="None","",IF(ISERROR(VLOOKUP($L691,Info!$B$4:$B$266,1,FALSE)),"",VLOOKUP($L691,Info!$B$4:$L$266,6,FALSE)))</f>
        <v/>
      </c>
      <c r="AG691" s="1"/>
      <c r="AH691" s="33" t="str" cm="1">
        <f t="array" ref="AH691">IF(AND(L691&lt;&gt;"",O691&lt;&gt;"",R691:S691&lt;&gt;"",W691:X691&lt;&gt;"",Z691:AA691&lt;&gt;"",AC691&lt;&gt;""),"Good","Bad")</f>
        <v>Bad</v>
      </c>
      <c r="AL691" t="str" cm="1">
        <f t="array" ref="AL691">IF(R691&gt;0,_xlfn.IFS(COUNTIF($L$20:L691,"&lt;&gt;")&lt;101,1,COUNTIF($L$20:L691,"&lt;&gt;")&lt;201,2,COUNTIF($L$20:L691,"&lt;&gt;")&lt;301,3,COUNTIF($L$20:L691,"&lt;&gt;")&lt;401,4,COUNTIF($L$20:L691,"&lt;&gt;")&lt;501,5,COUNTIF($L$20:L691,"&lt;&gt;")&lt;601,6,COUNTIF($L$20:L691,"&lt;&gt;")&lt;701,7,COUNTIF($L$20:L691,"&lt;&gt;")&lt;801,8,COUNTIF($L$20:L691,"&lt;&gt;")&lt;901,9,COUNTIF($L$20:L691,"&lt;&gt;")&lt;1001,10,COUNTIF($L$20:L691,"&lt;&gt;")&lt;1101,11,COUNTIF($L$20:L691,"&lt;&gt;")&lt;1201,12,COUNTIF($L$20:L691,"&lt;&gt;")&lt;1301,13,COUNTIF($L$20:L691,"&lt;&gt;")&lt;1401,14,COUNTIF($L$20:L691,"&lt;&gt;")&lt;1501,15,COUNTIF($L$20:L691,"&lt;&gt;")&lt;1601,16,COUNTIF($L$20:L691,"&lt;&gt;")&lt;1701,17,COUNTIF($L$20:L691,"&lt;&gt;")&lt;1801,18,COUNTIF($L$20:L691,"&lt;&gt;")&lt;1901,19,COUNTIF($L$20:L691,"&lt;&gt;")&lt;2001,20,COUNTIF($L$20:L691,"&lt;&gt;")&lt;2101,21,COUNTIF($L$20:L691,"&lt;&gt;")&lt;2201,22,COUNTIF($L$20:L691,"&lt;&gt;")&lt;2301,23,COUNTIF($L$20:L691,"&lt;&gt;")&lt;2401,24,COUNTIF($L$20:L691,"&lt;&gt;")&lt;2501,25,COUNTIF($L$20:L691,"&lt;&gt;")&lt;2601,26,COUNTIF($L$20:L691,"&lt;&gt;")&lt;2701,27,COUNTIF($L$20:L691,"&lt;&gt;")&lt;2801,28,COUNTIF($L$20:L691,"&lt;&gt;")&lt;2901,29,COUNTIF($L$20:L691,"&lt;&gt;")&lt;3001,30),"")</f>
        <v/>
      </c>
      <c r="AM691" t="str">
        <f t="shared" si="50"/>
        <v/>
      </c>
      <c r="AN691" t="str">
        <f t="shared" si="54"/>
        <v/>
      </c>
      <c r="AP691" t="str">
        <f t="shared" si="53"/>
        <v/>
      </c>
      <c r="AQ691" t="str">
        <f>IF(AO691="","",COUNTIFS(AM691:$AM$3019,AO691))</f>
        <v/>
      </c>
    </row>
    <row r="692" spans="1:43" x14ac:dyDescent="0.25">
      <c r="A692" s="6" t="str">
        <f>IF(COUNT($A$20:A691)&lt;&gt;$B$4,IF(A691="","",A691+1),"")</f>
        <v/>
      </c>
      <c r="B692" s="3"/>
      <c r="C692" s="3"/>
      <c r="D692" s="122"/>
      <c r="E692" s="3"/>
      <c r="F692" s="3"/>
      <c r="G692" s="3"/>
      <c r="H692" s="3"/>
      <c r="I692" s="120"/>
      <c r="J692" s="3"/>
      <c r="K692" s="95" t="str" cm="1">
        <f t="array" ref="K692">IF(OR($J$14 = "A",$J$14 = "B",$J$14 = "C"),IF(I692="","",IF(LEN(I692)&gt;2,_xlfn.IFS(ISNUMBER(SEARCH("_",I692)),I692,ISNUMBER(SEARCH(", ",I692)),SUBSTITUTE(I692,", ","_"),ISNUMBER(SEARCH("/ ",I692)),SUBSTITUTE(I692,"/ ","_"),ISNUMBER(SEARCH(",",I692)),SUBSTITUTE(I692,",","_"),ISNUMBER(SEARCH("/",I692)),SUBSTITUTE(I692,"/","_"),ISNUMBER(SEARCH("",I692)),I692),I692)),IF(OR($J$14 = "J",$J$14 = "K"),"",IF(D692="","",IF(LEN(D692)&gt;2,_xlfn.IFS(ISNUMBER(SEARCH("_",D692)),D692,ISNUMBER(SEARCH(", ",D692)),SUBSTITUTE(D692,", ","_"),ISNUMBER(SEARCH("/ ",D692)),SUBSTITUTE(D692,"/ ","_"),ISNUMBER(SEARCH(",",D692)),SUBSTITUTE(D692,",","_"),ISNUMBER(SEARCH("/",D692)),SUBSTITUTE(D692,"/","_"),ISNUMBER(SEARCH("",D692)),D692),D692))))</f>
        <v/>
      </c>
      <c r="L692" s="1"/>
      <c r="M692" s="1" t="str">
        <f t="shared" si="51"/>
        <v/>
      </c>
      <c r="N692" s="94" t="str">
        <f>IF($L692="None","",IF(ISERROR(VLOOKUP($L692,Info!$B$4:$B$266,1,FALSE)),"",VLOOKUP($L692,Info!$B$4:$L$266,5,FALSE)))</f>
        <v/>
      </c>
      <c r="O692" s="94" t="str">
        <f>IF(K692="","",IF(AND($J$12&lt;&gt;"ABC",N692="3"),"BAC",IF(N692="3","ABC",IF($J$12&lt;&gt;"ABC",IF($J$10="Standard",VLOOKUP(K692,Info!$BE$4:$BF$481,2,FALSE),VLOOKUP(K692,Info!$BI$4:$BJ$482,2,FALSE)),IF($J$10="Standard",VLOOKUP(K692,Info!$AG$4:$AH$2994,2,FALSE),VLOOKUP(K692,Info!$AK$4:$AL$2997,2,FALSE))))))</f>
        <v/>
      </c>
      <c r="P692" s="94" t="str">
        <f>IF($L692="None","",IF(ISERROR(VLOOKUP($L692,Info!$B$4:$B$266,1,FALSE)),"",VLOOKUP($L692,Info!$B$4:$L$266,3,FALSE)))</f>
        <v/>
      </c>
      <c r="Q692" s="96" t="str">
        <f>IF($L692="None","",IF(ISERROR(VLOOKUP($L692,Info!$B$4:$B$266,1,FALSE)),"",VLOOKUP($L692,Info!$B$4:$L$266,4,FALSE)))</f>
        <v/>
      </c>
      <c r="R692" s="1"/>
      <c r="S692" s="6" t="str">
        <f t="shared" si="52"/>
        <v/>
      </c>
      <c r="T692" s="6" t="str">
        <f>IF($L692="None","",IF(ISERROR(VLOOKUP($L692,Info!$B$4:$B$266,1,FALSE)),"",VLOOKUP($L692,Info!$B$4:$L$266,11,FALSE)))</f>
        <v/>
      </c>
      <c r="U692" s="1"/>
      <c r="V692" s="1"/>
      <c r="W692" s="1"/>
      <c r="X692" s="1" t="str">
        <f>IF($L692="None","",IF(ISERROR(VLOOKUP($L692,Info!$B$4:$B$266,1,FALSE)),"",IF(OR(W692="Metallic Liquid Tight",W692="Non-Metallic Liquid Tight",W692="LSZH",W692="Greenfield"),VLOOKUP($L692,Info!$B$4:$L$266,7,FALSE),"N/A")))</f>
        <v/>
      </c>
      <c r="Y692" s="1"/>
      <c r="Z692" s="96" t="str">
        <f>IF($L692="None","",IF(ISERROR(VLOOKUP($L692,Info!$B$4:$B$266,1,FALSE)),"",VLOOKUP($L692,Info!$B$4:$L$266,9,FALSE)))</f>
        <v/>
      </c>
      <c r="AA692" s="96" t="str">
        <f>IF($L692="None","",IF(ISERROR(VLOOKUP($L692,Info!$B$4:$B$266,1,FALSE)),"",VLOOKUP($L692,Info!$B$4:$L$266,8,FALSE)))</f>
        <v/>
      </c>
      <c r="AB692" s="96" t="str">
        <f>IF($L692="None","",IF(ISERROR(VLOOKUP($L692,Info!$B$4:$B$266,1,FALSE)),"",VLOOKUP($L692,Info!$B$4:$L$266,10,FALSE)))</f>
        <v/>
      </c>
      <c r="AC692" s="1" t="str">
        <f>IF(W692="SO Cable","Black,White",IF(O692="","",IF(P692="","",IF($J$12&lt;&gt;"ABC",IF(P692&lt;="250",VLOOKUP(O692,Info!$AZ$4:$BB$22,3,FALSE),VLOOKUP(O692,Info!$AZ$23:$BB$39,3,FALSE)),IF(P692&lt;="250",VLOOKUP(O692,Info!$AO$4:$AQ$22,3,FALSE),VLOOKUP(O692,Info!$AO$23:$AP$39,3,FALSE))))))</f>
        <v/>
      </c>
      <c r="AD692" s="1"/>
      <c r="AE692" s="1" t="str">
        <f>IF($L692="None","",IF(ISERROR(VLOOKUP($L692,Info!$B$4:$B$266,1,FALSE)),"",VLOOKUP($L692,Info!$B$4:$L$266,4,FALSE)))</f>
        <v/>
      </c>
      <c r="AF692" s="1" t="str">
        <f>IF($L692="None","",IF(ISERROR(VLOOKUP($L692,Info!$B$4:$B$266,1,FALSE)),"",VLOOKUP($L692,Info!$B$4:$L$266,6,FALSE)))</f>
        <v/>
      </c>
      <c r="AG692" s="1"/>
      <c r="AH692" s="33" t="str" cm="1">
        <f t="array" ref="AH692">IF(AND(L692&lt;&gt;"",O692&lt;&gt;"",R692:S692&lt;&gt;"",W692:X692&lt;&gt;"",Z692:AA692&lt;&gt;"",AC692&lt;&gt;""),"Good","Bad")</f>
        <v>Bad</v>
      </c>
      <c r="AL692" t="str" cm="1">
        <f t="array" ref="AL692">IF(R692&gt;0,_xlfn.IFS(COUNTIF($L$20:L692,"&lt;&gt;")&lt;101,1,COUNTIF($L$20:L692,"&lt;&gt;")&lt;201,2,COUNTIF($L$20:L692,"&lt;&gt;")&lt;301,3,COUNTIF($L$20:L692,"&lt;&gt;")&lt;401,4,COUNTIF($L$20:L692,"&lt;&gt;")&lt;501,5,COUNTIF($L$20:L692,"&lt;&gt;")&lt;601,6,COUNTIF($L$20:L692,"&lt;&gt;")&lt;701,7,COUNTIF($L$20:L692,"&lt;&gt;")&lt;801,8,COUNTIF($L$20:L692,"&lt;&gt;")&lt;901,9,COUNTIF($L$20:L692,"&lt;&gt;")&lt;1001,10,COUNTIF($L$20:L692,"&lt;&gt;")&lt;1101,11,COUNTIF($L$20:L692,"&lt;&gt;")&lt;1201,12,COUNTIF($L$20:L692,"&lt;&gt;")&lt;1301,13,COUNTIF($L$20:L692,"&lt;&gt;")&lt;1401,14,COUNTIF($L$20:L692,"&lt;&gt;")&lt;1501,15,COUNTIF($L$20:L692,"&lt;&gt;")&lt;1601,16,COUNTIF($L$20:L692,"&lt;&gt;")&lt;1701,17,COUNTIF($L$20:L692,"&lt;&gt;")&lt;1801,18,COUNTIF($L$20:L692,"&lt;&gt;")&lt;1901,19,COUNTIF($L$20:L692,"&lt;&gt;")&lt;2001,20,COUNTIF($L$20:L692,"&lt;&gt;")&lt;2101,21,COUNTIF($L$20:L692,"&lt;&gt;")&lt;2201,22,COUNTIF($L$20:L692,"&lt;&gt;")&lt;2301,23,COUNTIF($L$20:L692,"&lt;&gt;")&lt;2401,24,COUNTIF($L$20:L692,"&lt;&gt;")&lt;2501,25,COUNTIF($L$20:L692,"&lt;&gt;")&lt;2601,26,COUNTIF($L$20:L692,"&lt;&gt;")&lt;2701,27,COUNTIF($L$20:L692,"&lt;&gt;")&lt;2801,28,COUNTIF($L$20:L692,"&lt;&gt;")&lt;2901,29,COUNTIF($L$20:L692,"&lt;&gt;")&lt;3001,30),"")</f>
        <v/>
      </c>
      <c r="AM692" t="str">
        <f t="shared" si="50"/>
        <v/>
      </c>
      <c r="AN692" t="str">
        <f t="shared" si="54"/>
        <v/>
      </c>
      <c r="AP692" t="str">
        <f t="shared" si="53"/>
        <v/>
      </c>
      <c r="AQ692" t="str">
        <f>IF(AO692="","",COUNTIFS(AM692:$AM$3019,AO692))</f>
        <v/>
      </c>
    </row>
    <row r="693" spans="1:43" x14ac:dyDescent="0.25">
      <c r="A693" s="6" t="str">
        <f>IF(COUNT($A$20:A692)&lt;&gt;$B$4,IF(A692="","",A692+1),"")</f>
        <v/>
      </c>
      <c r="B693" s="3"/>
      <c r="C693" s="3"/>
      <c r="D693" s="122"/>
      <c r="E693" s="3"/>
      <c r="F693" s="3"/>
      <c r="G693" s="3"/>
      <c r="H693" s="3"/>
      <c r="I693" s="120"/>
      <c r="J693" s="3"/>
      <c r="K693" s="95" t="str" cm="1">
        <f t="array" ref="K693">IF(OR($J$14 = "A",$J$14 = "B",$J$14 = "C"),IF(I693="","",IF(LEN(I693)&gt;2,_xlfn.IFS(ISNUMBER(SEARCH("_",I693)),I693,ISNUMBER(SEARCH(", ",I693)),SUBSTITUTE(I693,", ","_"),ISNUMBER(SEARCH("/ ",I693)),SUBSTITUTE(I693,"/ ","_"),ISNUMBER(SEARCH(",",I693)),SUBSTITUTE(I693,",","_"),ISNUMBER(SEARCH("/",I693)),SUBSTITUTE(I693,"/","_"),ISNUMBER(SEARCH("",I693)),I693),I693)),IF(OR($J$14 = "J",$J$14 = "K"),"",IF(D693="","",IF(LEN(D693)&gt;2,_xlfn.IFS(ISNUMBER(SEARCH("_",D693)),D693,ISNUMBER(SEARCH(", ",D693)),SUBSTITUTE(D693,", ","_"),ISNUMBER(SEARCH("/ ",D693)),SUBSTITUTE(D693,"/ ","_"),ISNUMBER(SEARCH(",",D693)),SUBSTITUTE(D693,",","_"),ISNUMBER(SEARCH("/",D693)),SUBSTITUTE(D693,"/","_"),ISNUMBER(SEARCH("",D693)),D693),D693))))</f>
        <v/>
      </c>
      <c r="L693" s="1"/>
      <c r="M693" s="1" t="str">
        <f t="shared" si="51"/>
        <v/>
      </c>
      <c r="N693" s="94" t="str">
        <f>IF($L693="None","",IF(ISERROR(VLOOKUP($L693,Info!$B$4:$B$266,1,FALSE)),"",VLOOKUP($L693,Info!$B$4:$L$266,5,FALSE)))</f>
        <v/>
      </c>
      <c r="O693" s="94" t="str">
        <f>IF(K693="","",IF(AND($J$12&lt;&gt;"ABC",N693="3"),"BAC",IF(N693="3","ABC",IF($J$12&lt;&gt;"ABC",IF($J$10="Standard",VLOOKUP(K693,Info!$BE$4:$BF$481,2,FALSE),VLOOKUP(K693,Info!$BI$4:$BJ$482,2,FALSE)),IF($J$10="Standard",VLOOKUP(K693,Info!$AG$4:$AH$2994,2,FALSE),VLOOKUP(K693,Info!$AK$4:$AL$2997,2,FALSE))))))</f>
        <v/>
      </c>
      <c r="P693" s="94" t="str">
        <f>IF($L693="None","",IF(ISERROR(VLOOKUP($L693,Info!$B$4:$B$266,1,FALSE)),"",VLOOKUP($L693,Info!$B$4:$L$266,3,FALSE)))</f>
        <v/>
      </c>
      <c r="Q693" s="96" t="str">
        <f>IF($L693="None","",IF(ISERROR(VLOOKUP($L693,Info!$B$4:$B$266,1,FALSE)),"",VLOOKUP($L693,Info!$B$4:$L$266,4,FALSE)))</f>
        <v/>
      </c>
      <c r="R693" s="1"/>
      <c r="S693" s="6" t="str">
        <f t="shared" si="52"/>
        <v/>
      </c>
      <c r="T693" s="6" t="str">
        <f>IF($L693="None","",IF(ISERROR(VLOOKUP($L693,Info!$B$4:$B$266,1,FALSE)),"",VLOOKUP($L693,Info!$B$4:$L$266,11,FALSE)))</f>
        <v/>
      </c>
      <c r="U693" s="1"/>
      <c r="V693" s="1"/>
      <c r="W693" s="1"/>
      <c r="X693" s="1" t="str">
        <f>IF($L693="None","",IF(ISERROR(VLOOKUP($L693,Info!$B$4:$B$266,1,FALSE)),"",IF(OR(W693="Metallic Liquid Tight",W693="Non-Metallic Liquid Tight",W693="LSZH",W693="Greenfield"),VLOOKUP($L693,Info!$B$4:$L$266,7,FALSE),"N/A")))</f>
        <v/>
      </c>
      <c r="Y693" s="1"/>
      <c r="Z693" s="96" t="str">
        <f>IF($L693="None","",IF(ISERROR(VLOOKUP($L693,Info!$B$4:$B$266,1,FALSE)),"",VLOOKUP($L693,Info!$B$4:$L$266,9,FALSE)))</f>
        <v/>
      </c>
      <c r="AA693" s="96" t="str">
        <f>IF($L693="None","",IF(ISERROR(VLOOKUP($L693,Info!$B$4:$B$266,1,FALSE)),"",VLOOKUP($L693,Info!$B$4:$L$266,8,FALSE)))</f>
        <v/>
      </c>
      <c r="AB693" s="96" t="str">
        <f>IF($L693="None","",IF(ISERROR(VLOOKUP($L693,Info!$B$4:$B$266,1,FALSE)),"",VLOOKUP($L693,Info!$B$4:$L$266,10,FALSE)))</f>
        <v/>
      </c>
      <c r="AC693" s="1" t="str">
        <f>IF(W693="SO Cable","Black,White",IF(O693="","",IF(P693="","",IF($J$12&lt;&gt;"ABC",IF(P693&lt;="250",VLOOKUP(O693,Info!$AZ$4:$BB$22,3,FALSE),VLOOKUP(O693,Info!$AZ$23:$BB$39,3,FALSE)),IF(P693&lt;="250",VLOOKUP(O693,Info!$AO$4:$AQ$22,3,FALSE),VLOOKUP(O693,Info!$AO$23:$AP$39,3,FALSE))))))</f>
        <v/>
      </c>
      <c r="AD693" s="1"/>
      <c r="AE693" s="1" t="str">
        <f>IF($L693="None","",IF(ISERROR(VLOOKUP($L693,Info!$B$4:$B$266,1,FALSE)),"",VLOOKUP($L693,Info!$B$4:$L$266,4,FALSE)))</f>
        <v/>
      </c>
      <c r="AF693" s="1" t="str">
        <f>IF($L693="None","",IF(ISERROR(VLOOKUP($L693,Info!$B$4:$B$266,1,FALSE)),"",VLOOKUP($L693,Info!$B$4:$L$266,6,FALSE)))</f>
        <v/>
      </c>
      <c r="AG693" s="1"/>
      <c r="AH693" s="33" t="str" cm="1">
        <f t="array" ref="AH693">IF(AND(L693&lt;&gt;"",O693&lt;&gt;"",R693:S693&lt;&gt;"",W693:X693&lt;&gt;"",Z693:AA693&lt;&gt;"",AC693&lt;&gt;""),"Good","Bad")</f>
        <v>Bad</v>
      </c>
      <c r="AL693" t="str" cm="1">
        <f t="array" ref="AL693">IF(R693&gt;0,_xlfn.IFS(COUNTIF($L$20:L693,"&lt;&gt;")&lt;101,1,COUNTIF($L$20:L693,"&lt;&gt;")&lt;201,2,COUNTIF($L$20:L693,"&lt;&gt;")&lt;301,3,COUNTIF($L$20:L693,"&lt;&gt;")&lt;401,4,COUNTIF($L$20:L693,"&lt;&gt;")&lt;501,5,COUNTIF($L$20:L693,"&lt;&gt;")&lt;601,6,COUNTIF($L$20:L693,"&lt;&gt;")&lt;701,7,COUNTIF($L$20:L693,"&lt;&gt;")&lt;801,8,COUNTIF($L$20:L693,"&lt;&gt;")&lt;901,9,COUNTIF($L$20:L693,"&lt;&gt;")&lt;1001,10,COUNTIF($L$20:L693,"&lt;&gt;")&lt;1101,11,COUNTIF($L$20:L693,"&lt;&gt;")&lt;1201,12,COUNTIF($L$20:L693,"&lt;&gt;")&lt;1301,13,COUNTIF($L$20:L693,"&lt;&gt;")&lt;1401,14,COUNTIF($L$20:L693,"&lt;&gt;")&lt;1501,15,COUNTIF($L$20:L693,"&lt;&gt;")&lt;1601,16,COUNTIF($L$20:L693,"&lt;&gt;")&lt;1701,17,COUNTIF($L$20:L693,"&lt;&gt;")&lt;1801,18,COUNTIF($L$20:L693,"&lt;&gt;")&lt;1901,19,COUNTIF($L$20:L693,"&lt;&gt;")&lt;2001,20,COUNTIF($L$20:L693,"&lt;&gt;")&lt;2101,21,COUNTIF($L$20:L693,"&lt;&gt;")&lt;2201,22,COUNTIF($L$20:L693,"&lt;&gt;")&lt;2301,23,COUNTIF($L$20:L693,"&lt;&gt;")&lt;2401,24,COUNTIF($L$20:L693,"&lt;&gt;")&lt;2501,25,COUNTIF($L$20:L693,"&lt;&gt;")&lt;2601,26,COUNTIF($L$20:L693,"&lt;&gt;")&lt;2701,27,COUNTIF($L$20:L693,"&lt;&gt;")&lt;2801,28,COUNTIF($L$20:L693,"&lt;&gt;")&lt;2901,29,COUNTIF($L$20:L693,"&lt;&gt;")&lt;3001,30),"")</f>
        <v/>
      </c>
      <c r="AM693" t="str">
        <f t="shared" si="50"/>
        <v/>
      </c>
      <c r="AN693" t="str">
        <f t="shared" si="54"/>
        <v/>
      </c>
      <c r="AP693" t="str">
        <f t="shared" si="53"/>
        <v/>
      </c>
      <c r="AQ693" t="str">
        <f>IF(AO693="","",COUNTIFS(AM693:$AM$3019,AO693))</f>
        <v/>
      </c>
    </row>
    <row r="694" spans="1:43" x14ac:dyDescent="0.25">
      <c r="A694" s="6" t="str">
        <f>IF(COUNT($A$20:A693)&lt;&gt;$B$4,IF(A693="","",A693+1),"")</f>
        <v/>
      </c>
      <c r="B694" s="3"/>
      <c r="C694" s="3"/>
      <c r="D694" s="122"/>
      <c r="E694" s="3"/>
      <c r="F694" s="3"/>
      <c r="G694" s="3"/>
      <c r="H694" s="3"/>
      <c r="I694" s="120"/>
      <c r="J694" s="3"/>
      <c r="K694" s="95" t="str" cm="1">
        <f t="array" ref="K694">IF(OR($J$14 = "A",$J$14 = "B",$J$14 = "C"),IF(I694="","",IF(LEN(I694)&gt;2,_xlfn.IFS(ISNUMBER(SEARCH("_",I694)),I694,ISNUMBER(SEARCH(", ",I694)),SUBSTITUTE(I694,", ","_"),ISNUMBER(SEARCH("/ ",I694)),SUBSTITUTE(I694,"/ ","_"),ISNUMBER(SEARCH(",",I694)),SUBSTITUTE(I694,",","_"),ISNUMBER(SEARCH("/",I694)),SUBSTITUTE(I694,"/","_"),ISNUMBER(SEARCH("",I694)),I694),I694)),IF(OR($J$14 = "J",$J$14 = "K"),"",IF(D694="","",IF(LEN(D694)&gt;2,_xlfn.IFS(ISNUMBER(SEARCH("_",D694)),D694,ISNUMBER(SEARCH(", ",D694)),SUBSTITUTE(D694,", ","_"),ISNUMBER(SEARCH("/ ",D694)),SUBSTITUTE(D694,"/ ","_"),ISNUMBER(SEARCH(",",D694)),SUBSTITUTE(D694,",","_"),ISNUMBER(SEARCH("/",D694)),SUBSTITUTE(D694,"/","_"),ISNUMBER(SEARCH("",D694)),D694),D694))))</f>
        <v/>
      </c>
      <c r="L694" s="1"/>
      <c r="M694" s="1" t="str">
        <f t="shared" si="51"/>
        <v/>
      </c>
      <c r="N694" s="94" t="str">
        <f>IF($L694="None","",IF(ISERROR(VLOOKUP($L694,Info!$B$4:$B$266,1,FALSE)),"",VLOOKUP($L694,Info!$B$4:$L$266,5,FALSE)))</f>
        <v/>
      </c>
      <c r="O694" s="94" t="str">
        <f>IF(K694="","",IF(AND($J$12&lt;&gt;"ABC",N694="3"),"BAC",IF(N694="3","ABC",IF($J$12&lt;&gt;"ABC",IF($J$10="Standard",VLOOKUP(K694,Info!$BE$4:$BF$481,2,FALSE),VLOOKUP(K694,Info!$BI$4:$BJ$482,2,FALSE)),IF($J$10="Standard",VLOOKUP(K694,Info!$AG$4:$AH$2994,2,FALSE),VLOOKUP(K694,Info!$AK$4:$AL$2997,2,FALSE))))))</f>
        <v/>
      </c>
      <c r="P694" s="94" t="str">
        <f>IF($L694="None","",IF(ISERROR(VLOOKUP($L694,Info!$B$4:$B$266,1,FALSE)),"",VLOOKUP($L694,Info!$B$4:$L$266,3,FALSE)))</f>
        <v/>
      </c>
      <c r="Q694" s="96" t="str">
        <f>IF($L694="None","",IF(ISERROR(VLOOKUP($L694,Info!$B$4:$B$266,1,FALSE)),"",VLOOKUP($L694,Info!$B$4:$L$266,4,FALSE)))</f>
        <v/>
      </c>
      <c r="R694" s="1"/>
      <c r="S694" s="6" t="str">
        <f t="shared" si="52"/>
        <v/>
      </c>
      <c r="T694" s="6" t="str">
        <f>IF($L694="None","",IF(ISERROR(VLOOKUP($L694,Info!$B$4:$B$266,1,FALSE)),"",VLOOKUP($L694,Info!$B$4:$L$266,11,FALSE)))</f>
        <v/>
      </c>
      <c r="U694" s="1"/>
      <c r="V694" s="1"/>
      <c r="W694" s="1"/>
      <c r="X694" s="1" t="str">
        <f>IF($L694="None","",IF(ISERROR(VLOOKUP($L694,Info!$B$4:$B$266,1,FALSE)),"",IF(OR(W694="Metallic Liquid Tight",W694="Non-Metallic Liquid Tight",W694="LSZH",W694="Greenfield"),VLOOKUP($L694,Info!$B$4:$L$266,7,FALSE),"N/A")))</f>
        <v/>
      </c>
      <c r="Y694" s="1"/>
      <c r="Z694" s="96" t="str">
        <f>IF($L694="None","",IF(ISERROR(VLOOKUP($L694,Info!$B$4:$B$266,1,FALSE)),"",VLOOKUP($L694,Info!$B$4:$L$266,9,FALSE)))</f>
        <v/>
      </c>
      <c r="AA694" s="96" t="str">
        <f>IF($L694="None","",IF(ISERROR(VLOOKUP($L694,Info!$B$4:$B$266,1,FALSE)),"",VLOOKUP($L694,Info!$B$4:$L$266,8,FALSE)))</f>
        <v/>
      </c>
      <c r="AB694" s="96" t="str">
        <f>IF($L694="None","",IF(ISERROR(VLOOKUP($L694,Info!$B$4:$B$266,1,FALSE)),"",VLOOKUP($L694,Info!$B$4:$L$266,10,FALSE)))</f>
        <v/>
      </c>
      <c r="AC694" s="1" t="str">
        <f>IF(W694="SO Cable","Black,White",IF(O694="","",IF(P694="","",IF($J$12&lt;&gt;"ABC",IF(P694&lt;="250",VLOOKUP(O694,Info!$AZ$4:$BB$22,3,FALSE),VLOOKUP(O694,Info!$AZ$23:$BB$39,3,FALSE)),IF(P694&lt;="250",VLOOKUP(O694,Info!$AO$4:$AQ$22,3,FALSE),VLOOKUP(O694,Info!$AO$23:$AP$39,3,FALSE))))))</f>
        <v/>
      </c>
      <c r="AD694" s="1"/>
      <c r="AE694" s="1" t="str">
        <f>IF($L694="None","",IF(ISERROR(VLOOKUP($L694,Info!$B$4:$B$266,1,FALSE)),"",VLOOKUP($L694,Info!$B$4:$L$266,4,FALSE)))</f>
        <v/>
      </c>
      <c r="AF694" s="1" t="str">
        <f>IF($L694="None","",IF(ISERROR(VLOOKUP($L694,Info!$B$4:$B$266,1,FALSE)),"",VLOOKUP($L694,Info!$B$4:$L$266,6,FALSE)))</f>
        <v/>
      </c>
      <c r="AG694" s="1"/>
      <c r="AH694" s="33" t="str" cm="1">
        <f t="array" ref="AH694">IF(AND(L694&lt;&gt;"",O694&lt;&gt;"",R694:S694&lt;&gt;"",W694:X694&lt;&gt;"",Z694:AA694&lt;&gt;"",AC694&lt;&gt;""),"Good","Bad")</f>
        <v>Bad</v>
      </c>
      <c r="AL694" t="str" cm="1">
        <f t="array" ref="AL694">IF(R694&gt;0,_xlfn.IFS(COUNTIF($L$20:L694,"&lt;&gt;")&lt;101,1,COUNTIF($L$20:L694,"&lt;&gt;")&lt;201,2,COUNTIF($L$20:L694,"&lt;&gt;")&lt;301,3,COUNTIF($L$20:L694,"&lt;&gt;")&lt;401,4,COUNTIF($L$20:L694,"&lt;&gt;")&lt;501,5,COUNTIF($L$20:L694,"&lt;&gt;")&lt;601,6,COUNTIF($L$20:L694,"&lt;&gt;")&lt;701,7,COUNTIF($L$20:L694,"&lt;&gt;")&lt;801,8,COUNTIF($L$20:L694,"&lt;&gt;")&lt;901,9,COUNTIF($L$20:L694,"&lt;&gt;")&lt;1001,10,COUNTIF($L$20:L694,"&lt;&gt;")&lt;1101,11,COUNTIF($L$20:L694,"&lt;&gt;")&lt;1201,12,COUNTIF($L$20:L694,"&lt;&gt;")&lt;1301,13,COUNTIF($L$20:L694,"&lt;&gt;")&lt;1401,14,COUNTIF($L$20:L694,"&lt;&gt;")&lt;1501,15,COUNTIF($L$20:L694,"&lt;&gt;")&lt;1601,16,COUNTIF($L$20:L694,"&lt;&gt;")&lt;1701,17,COUNTIF($L$20:L694,"&lt;&gt;")&lt;1801,18,COUNTIF($L$20:L694,"&lt;&gt;")&lt;1901,19,COUNTIF($L$20:L694,"&lt;&gt;")&lt;2001,20,COUNTIF($L$20:L694,"&lt;&gt;")&lt;2101,21,COUNTIF($L$20:L694,"&lt;&gt;")&lt;2201,22,COUNTIF($L$20:L694,"&lt;&gt;")&lt;2301,23,COUNTIF($L$20:L694,"&lt;&gt;")&lt;2401,24,COUNTIF($L$20:L694,"&lt;&gt;")&lt;2501,25,COUNTIF($L$20:L694,"&lt;&gt;")&lt;2601,26,COUNTIF($L$20:L694,"&lt;&gt;")&lt;2701,27,COUNTIF($L$20:L694,"&lt;&gt;")&lt;2801,28,COUNTIF($L$20:L694,"&lt;&gt;")&lt;2901,29,COUNTIF($L$20:L694,"&lt;&gt;")&lt;3001,30),"")</f>
        <v/>
      </c>
      <c r="AM694" t="str">
        <f t="shared" si="50"/>
        <v/>
      </c>
      <c r="AN694" t="str">
        <f t="shared" si="54"/>
        <v/>
      </c>
      <c r="AP694" t="str">
        <f t="shared" si="53"/>
        <v/>
      </c>
      <c r="AQ694" t="str">
        <f>IF(AO694="","",COUNTIFS(AM694:$AM$3019,AO694))</f>
        <v/>
      </c>
    </row>
    <row r="695" spans="1:43" x14ac:dyDescent="0.25">
      <c r="A695" s="6" t="str">
        <f>IF(COUNT($A$20:A694)&lt;&gt;$B$4,IF(A694="","",A694+1),"")</f>
        <v/>
      </c>
      <c r="B695" s="3"/>
      <c r="C695" s="3"/>
      <c r="D695" s="122"/>
      <c r="E695" s="3"/>
      <c r="F695" s="3"/>
      <c r="G695" s="3"/>
      <c r="H695" s="3"/>
      <c r="I695" s="120"/>
      <c r="J695" s="3"/>
      <c r="K695" s="95" t="str" cm="1">
        <f t="array" ref="K695">IF(OR($J$14 = "A",$J$14 = "B",$J$14 = "C"),IF(I695="","",IF(LEN(I695)&gt;2,_xlfn.IFS(ISNUMBER(SEARCH("_",I695)),I695,ISNUMBER(SEARCH(", ",I695)),SUBSTITUTE(I695,", ","_"),ISNUMBER(SEARCH("/ ",I695)),SUBSTITUTE(I695,"/ ","_"),ISNUMBER(SEARCH(",",I695)),SUBSTITUTE(I695,",","_"),ISNUMBER(SEARCH("/",I695)),SUBSTITUTE(I695,"/","_"),ISNUMBER(SEARCH("",I695)),I695),I695)),IF(OR($J$14 = "J",$J$14 = "K"),"",IF(D695="","",IF(LEN(D695)&gt;2,_xlfn.IFS(ISNUMBER(SEARCH("_",D695)),D695,ISNUMBER(SEARCH(", ",D695)),SUBSTITUTE(D695,", ","_"),ISNUMBER(SEARCH("/ ",D695)),SUBSTITUTE(D695,"/ ","_"),ISNUMBER(SEARCH(",",D695)),SUBSTITUTE(D695,",","_"),ISNUMBER(SEARCH("/",D695)),SUBSTITUTE(D695,"/","_"),ISNUMBER(SEARCH("",D695)),D695),D695))))</f>
        <v/>
      </c>
      <c r="L695" s="1"/>
      <c r="M695" s="1" t="str">
        <f t="shared" si="51"/>
        <v/>
      </c>
      <c r="N695" s="94" t="str">
        <f>IF($L695="None","",IF(ISERROR(VLOOKUP($L695,Info!$B$4:$B$266,1,FALSE)),"",VLOOKUP($L695,Info!$B$4:$L$266,5,FALSE)))</f>
        <v/>
      </c>
      <c r="O695" s="94" t="str">
        <f>IF(K695="","",IF(AND($J$12&lt;&gt;"ABC",N695="3"),"BAC",IF(N695="3","ABC",IF($J$12&lt;&gt;"ABC",IF($J$10="Standard",VLOOKUP(K695,Info!$BE$4:$BF$481,2,FALSE),VLOOKUP(K695,Info!$BI$4:$BJ$482,2,FALSE)),IF($J$10="Standard",VLOOKUP(K695,Info!$AG$4:$AH$2994,2,FALSE),VLOOKUP(K695,Info!$AK$4:$AL$2997,2,FALSE))))))</f>
        <v/>
      </c>
      <c r="P695" s="94" t="str">
        <f>IF($L695="None","",IF(ISERROR(VLOOKUP($L695,Info!$B$4:$B$266,1,FALSE)),"",VLOOKUP($L695,Info!$B$4:$L$266,3,FALSE)))</f>
        <v/>
      </c>
      <c r="Q695" s="96" t="str">
        <f>IF($L695="None","",IF(ISERROR(VLOOKUP($L695,Info!$B$4:$B$266,1,FALSE)),"",VLOOKUP($L695,Info!$B$4:$L$266,4,FALSE)))</f>
        <v/>
      </c>
      <c r="R695" s="1"/>
      <c r="S695" s="6" t="str">
        <f t="shared" si="52"/>
        <v/>
      </c>
      <c r="T695" s="6" t="str">
        <f>IF($L695="None","",IF(ISERROR(VLOOKUP($L695,Info!$B$4:$B$266,1,FALSE)),"",VLOOKUP($L695,Info!$B$4:$L$266,11,FALSE)))</f>
        <v/>
      </c>
      <c r="U695" s="1"/>
      <c r="V695" s="1"/>
      <c r="W695" s="1"/>
      <c r="X695" s="1" t="str">
        <f>IF($L695="None","",IF(ISERROR(VLOOKUP($L695,Info!$B$4:$B$266,1,FALSE)),"",IF(OR(W695="Metallic Liquid Tight",W695="Non-Metallic Liquid Tight",W695="LSZH",W695="Greenfield"),VLOOKUP($L695,Info!$B$4:$L$266,7,FALSE),"N/A")))</f>
        <v/>
      </c>
      <c r="Y695" s="1"/>
      <c r="Z695" s="96" t="str">
        <f>IF($L695="None","",IF(ISERROR(VLOOKUP($L695,Info!$B$4:$B$266,1,FALSE)),"",VLOOKUP($L695,Info!$B$4:$L$266,9,FALSE)))</f>
        <v/>
      </c>
      <c r="AA695" s="96" t="str">
        <f>IF($L695="None","",IF(ISERROR(VLOOKUP($L695,Info!$B$4:$B$266,1,FALSE)),"",VLOOKUP($L695,Info!$B$4:$L$266,8,FALSE)))</f>
        <v/>
      </c>
      <c r="AB695" s="96" t="str">
        <f>IF($L695="None","",IF(ISERROR(VLOOKUP($L695,Info!$B$4:$B$266,1,FALSE)),"",VLOOKUP($L695,Info!$B$4:$L$266,10,FALSE)))</f>
        <v/>
      </c>
      <c r="AC695" s="1" t="str">
        <f>IF(W695="SO Cable","Black,White",IF(O695="","",IF(P695="","",IF($J$12&lt;&gt;"ABC",IF(P695&lt;="250",VLOOKUP(O695,Info!$AZ$4:$BB$22,3,FALSE),VLOOKUP(O695,Info!$AZ$23:$BB$39,3,FALSE)),IF(P695&lt;="250",VLOOKUP(O695,Info!$AO$4:$AQ$22,3,FALSE),VLOOKUP(O695,Info!$AO$23:$AP$39,3,FALSE))))))</f>
        <v/>
      </c>
      <c r="AD695" s="1"/>
      <c r="AE695" s="1" t="str">
        <f>IF($L695="None","",IF(ISERROR(VLOOKUP($L695,Info!$B$4:$B$266,1,FALSE)),"",VLOOKUP($L695,Info!$B$4:$L$266,4,FALSE)))</f>
        <v/>
      </c>
      <c r="AF695" s="1" t="str">
        <f>IF($L695="None","",IF(ISERROR(VLOOKUP($L695,Info!$B$4:$B$266,1,FALSE)),"",VLOOKUP($L695,Info!$B$4:$L$266,6,FALSE)))</f>
        <v/>
      </c>
      <c r="AG695" s="1"/>
      <c r="AH695" s="33" t="str" cm="1">
        <f t="array" ref="AH695">IF(AND(L695&lt;&gt;"",O695&lt;&gt;"",R695:S695&lt;&gt;"",W695:X695&lt;&gt;"",Z695:AA695&lt;&gt;"",AC695&lt;&gt;""),"Good","Bad")</f>
        <v>Bad</v>
      </c>
      <c r="AL695" t="str" cm="1">
        <f t="array" ref="AL695">IF(R695&gt;0,_xlfn.IFS(COUNTIF($L$20:L695,"&lt;&gt;")&lt;101,1,COUNTIF($L$20:L695,"&lt;&gt;")&lt;201,2,COUNTIF($L$20:L695,"&lt;&gt;")&lt;301,3,COUNTIF($L$20:L695,"&lt;&gt;")&lt;401,4,COUNTIF($L$20:L695,"&lt;&gt;")&lt;501,5,COUNTIF($L$20:L695,"&lt;&gt;")&lt;601,6,COUNTIF($L$20:L695,"&lt;&gt;")&lt;701,7,COUNTIF($L$20:L695,"&lt;&gt;")&lt;801,8,COUNTIF($L$20:L695,"&lt;&gt;")&lt;901,9,COUNTIF($L$20:L695,"&lt;&gt;")&lt;1001,10,COUNTIF($L$20:L695,"&lt;&gt;")&lt;1101,11,COUNTIF($L$20:L695,"&lt;&gt;")&lt;1201,12,COUNTIF($L$20:L695,"&lt;&gt;")&lt;1301,13,COUNTIF($L$20:L695,"&lt;&gt;")&lt;1401,14,COUNTIF($L$20:L695,"&lt;&gt;")&lt;1501,15,COUNTIF($L$20:L695,"&lt;&gt;")&lt;1601,16,COUNTIF($L$20:L695,"&lt;&gt;")&lt;1701,17,COUNTIF($L$20:L695,"&lt;&gt;")&lt;1801,18,COUNTIF($L$20:L695,"&lt;&gt;")&lt;1901,19,COUNTIF($L$20:L695,"&lt;&gt;")&lt;2001,20,COUNTIF($L$20:L695,"&lt;&gt;")&lt;2101,21,COUNTIF($L$20:L695,"&lt;&gt;")&lt;2201,22,COUNTIF($L$20:L695,"&lt;&gt;")&lt;2301,23,COUNTIF($L$20:L695,"&lt;&gt;")&lt;2401,24,COUNTIF($L$20:L695,"&lt;&gt;")&lt;2501,25,COUNTIF($L$20:L695,"&lt;&gt;")&lt;2601,26,COUNTIF($L$20:L695,"&lt;&gt;")&lt;2701,27,COUNTIF($L$20:L695,"&lt;&gt;")&lt;2801,28,COUNTIF($L$20:L695,"&lt;&gt;")&lt;2901,29,COUNTIF($L$20:L695,"&lt;&gt;")&lt;3001,30),"")</f>
        <v/>
      </c>
      <c r="AM695" t="str">
        <f t="shared" si="50"/>
        <v/>
      </c>
      <c r="AN695" t="str">
        <f t="shared" si="54"/>
        <v/>
      </c>
      <c r="AP695" t="str">
        <f t="shared" si="53"/>
        <v/>
      </c>
      <c r="AQ695" t="str">
        <f>IF(AO695="","",COUNTIFS(AM695:$AM$3019,AO695))</f>
        <v/>
      </c>
    </row>
    <row r="696" spans="1:43" x14ac:dyDescent="0.25">
      <c r="A696" s="6" t="str">
        <f>IF(COUNT($A$20:A695)&lt;&gt;$B$4,IF(A695="","",A695+1),"")</f>
        <v/>
      </c>
      <c r="B696" s="3"/>
      <c r="C696" s="3"/>
      <c r="D696" s="122"/>
      <c r="E696" s="3"/>
      <c r="F696" s="3"/>
      <c r="G696" s="3"/>
      <c r="H696" s="3"/>
      <c r="I696" s="120"/>
      <c r="J696" s="3"/>
      <c r="K696" s="95" t="str" cm="1">
        <f t="array" ref="K696">IF(OR($J$14 = "A",$J$14 = "B",$J$14 = "C"),IF(I696="","",IF(LEN(I696)&gt;2,_xlfn.IFS(ISNUMBER(SEARCH("_",I696)),I696,ISNUMBER(SEARCH(", ",I696)),SUBSTITUTE(I696,", ","_"),ISNUMBER(SEARCH("/ ",I696)),SUBSTITUTE(I696,"/ ","_"),ISNUMBER(SEARCH(",",I696)),SUBSTITUTE(I696,",","_"),ISNUMBER(SEARCH("/",I696)),SUBSTITUTE(I696,"/","_"),ISNUMBER(SEARCH("",I696)),I696),I696)),IF(OR($J$14 = "J",$J$14 = "K"),"",IF(D696="","",IF(LEN(D696)&gt;2,_xlfn.IFS(ISNUMBER(SEARCH("_",D696)),D696,ISNUMBER(SEARCH(", ",D696)),SUBSTITUTE(D696,", ","_"),ISNUMBER(SEARCH("/ ",D696)),SUBSTITUTE(D696,"/ ","_"),ISNUMBER(SEARCH(",",D696)),SUBSTITUTE(D696,",","_"),ISNUMBER(SEARCH("/",D696)),SUBSTITUTE(D696,"/","_"),ISNUMBER(SEARCH("",D696)),D696),D696))))</f>
        <v/>
      </c>
      <c r="L696" s="1"/>
      <c r="M696" s="1" t="str">
        <f t="shared" si="51"/>
        <v/>
      </c>
      <c r="N696" s="94" t="str">
        <f>IF($L696="None","",IF(ISERROR(VLOOKUP($L696,Info!$B$4:$B$266,1,FALSE)),"",VLOOKUP($L696,Info!$B$4:$L$266,5,FALSE)))</f>
        <v/>
      </c>
      <c r="O696" s="94" t="str">
        <f>IF(K696="","",IF(AND($J$12&lt;&gt;"ABC",N696="3"),"BAC",IF(N696="3","ABC",IF($J$12&lt;&gt;"ABC",IF($J$10="Standard",VLOOKUP(K696,Info!$BE$4:$BF$481,2,FALSE),VLOOKUP(K696,Info!$BI$4:$BJ$482,2,FALSE)),IF($J$10="Standard",VLOOKUP(K696,Info!$AG$4:$AH$2994,2,FALSE),VLOOKUP(K696,Info!$AK$4:$AL$2997,2,FALSE))))))</f>
        <v/>
      </c>
      <c r="P696" s="94" t="str">
        <f>IF($L696="None","",IF(ISERROR(VLOOKUP($L696,Info!$B$4:$B$266,1,FALSE)),"",VLOOKUP($L696,Info!$B$4:$L$266,3,FALSE)))</f>
        <v/>
      </c>
      <c r="Q696" s="96" t="str">
        <f>IF($L696="None","",IF(ISERROR(VLOOKUP($L696,Info!$B$4:$B$266,1,FALSE)),"",VLOOKUP($L696,Info!$B$4:$L$266,4,FALSE)))</f>
        <v/>
      </c>
      <c r="R696" s="1"/>
      <c r="S696" s="6" t="str">
        <f t="shared" si="52"/>
        <v/>
      </c>
      <c r="T696" s="6" t="str">
        <f>IF($L696="None","",IF(ISERROR(VLOOKUP($L696,Info!$B$4:$B$266,1,FALSE)),"",VLOOKUP($L696,Info!$B$4:$L$266,11,FALSE)))</f>
        <v/>
      </c>
      <c r="U696" s="1"/>
      <c r="V696" s="1"/>
      <c r="W696" s="1"/>
      <c r="X696" s="1" t="str">
        <f>IF($L696="None","",IF(ISERROR(VLOOKUP($L696,Info!$B$4:$B$266,1,FALSE)),"",IF(OR(W696="Metallic Liquid Tight",W696="Non-Metallic Liquid Tight",W696="LSZH",W696="Greenfield"),VLOOKUP($L696,Info!$B$4:$L$266,7,FALSE),"N/A")))</f>
        <v/>
      </c>
      <c r="Y696" s="1"/>
      <c r="Z696" s="96" t="str">
        <f>IF($L696="None","",IF(ISERROR(VLOOKUP($L696,Info!$B$4:$B$266,1,FALSE)),"",VLOOKUP($L696,Info!$B$4:$L$266,9,FALSE)))</f>
        <v/>
      </c>
      <c r="AA696" s="96" t="str">
        <f>IF($L696="None","",IF(ISERROR(VLOOKUP($L696,Info!$B$4:$B$266,1,FALSE)),"",VLOOKUP($L696,Info!$B$4:$L$266,8,FALSE)))</f>
        <v/>
      </c>
      <c r="AB696" s="96" t="str">
        <f>IF($L696="None","",IF(ISERROR(VLOOKUP($L696,Info!$B$4:$B$266,1,FALSE)),"",VLOOKUP($L696,Info!$B$4:$L$266,10,FALSE)))</f>
        <v/>
      </c>
      <c r="AC696" s="1" t="str">
        <f>IF(W696="SO Cable","Black,White",IF(O696="","",IF(P696="","",IF($J$12&lt;&gt;"ABC",IF(P696&lt;="250",VLOOKUP(O696,Info!$AZ$4:$BB$22,3,FALSE),VLOOKUP(O696,Info!$AZ$23:$BB$39,3,FALSE)),IF(P696&lt;="250",VLOOKUP(O696,Info!$AO$4:$AQ$22,3,FALSE),VLOOKUP(O696,Info!$AO$23:$AP$39,3,FALSE))))))</f>
        <v/>
      </c>
      <c r="AD696" s="1"/>
      <c r="AE696" s="1" t="str">
        <f>IF($L696="None","",IF(ISERROR(VLOOKUP($L696,Info!$B$4:$B$266,1,FALSE)),"",VLOOKUP($L696,Info!$B$4:$L$266,4,FALSE)))</f>
        <v/>
      </c>
      <c r="AF696" s="1" t="str">
        <f>IF($L696="None","",IF(ISERROR(VLOOKUP($L696,Info!$B$4:$B$266,1,FALSE)),"",VLOOKUP($L696,Info!$B$4:$L$266,6,FALSE)))</f>
        <v/>
      </c>
      <c r="AG696" s="1"/>
      <c r="AH696" s="33" t="str" cm="1">
        <f t="array" ref="AH696">IF(AND(L696&lt;&gt;"",O696&lt;&gt;"",R696:S696&lt;&gt;"",W696:X696&lt;&gt;"",Z696:AA696&lt;&gt;"",AC696&lt;&gt;""),"Good","Bad")</f>
        <v>Bad</v>
      </c>
      <c r="AL696" t="str" cm="1">
        <f t="array" ref="AL696">IF(R696&gt;0,_xlfn.IFS(COUNTIF($L$20:L696,"&lt;&gt;")&lt;101,1,COUNTIF($L$20:L696,"&lt;&gt;")&lt;201,2,COUNTIF($L$20:L696,"&lt;&gt;")&lt;301,3,COUNTIF($L$20:L696,"&lt;&gt;")&lt;401,4,COUNTIF($L$20:L696,"&lt;&gt;")&lt;501,5,COUNTIF($L$20:L696,"&lt;&gt;")&lt;601,6,COUNTIF($L$20:L696,"&lt;&gt;")&lt;701,7,COUNTIF($L$20:L696,"&lt;&gt;")&lt;801,8,COUNTIF($L$20:L696,"&lt;&gt;")&lt;901,9,COUNTIF($L$20:L696,"&lt;&gt;")&lt;1001,10,COUNTIF($L$20:L696,"&lt;&gt;")&lt;1101,11,COUNTIF($L$20:L696,"&lt;&gt;")&lt;1201,12,COUNTIF($L$20:L696,"&lt;&gt;")&lt;1301,13,COUNTIF($L$20:L696,"&lt;&gt;")&lt;1401,14,COUNTIF($L$20:L696,"&lt;&gt;")&lt;1501,15,COUNTIF($L$20:L696,"&lt;&gt;")&lt;1601,16,COUNTIF($L$20:L696,"&lt;&gt;")&lt;1701,17,COUNTIF($L$20:L696,"&lt;&gt;")&lt;1801,18,COUNTIF($L$20:L696,"&lt;&gt;")&lt;1901,19,COUNTIF($L$20:L696,"&lt;&gt;")&lt;2001,20,COUNTIF($L$20:L696,"&lt;&gt;")&lt;2101,21,COUNTIF($L$20:L696,"&lt;&gt;")&lt;2201,22,COUNTIF($L$20:L696,"&lt;&gt;")&lt;2301,23,COUNTIF($L$20:L696,"&lt;&gt;")&lt;2401,24,COUNTIF($L$20:L696,"&lt;&gt;")&lt;2501,25,COUNTIF($L$20:L696,"&lt;&gt;")&lt;2601,26,COUNTIF($L$20:L696,"&lt;&gt;")&lt;2701,27,COUNTIF($L$20:L696,"&lt;&gt;")&lt;2801,28,COUNTIF($L$20:L696,"&lt;&gt;")&lt;2901,29,COUNTIF($L$20:L696,"&lt;&gt;")&lt;3001,30),"")</f>
        <v/>
      </c>
      <c r="AM696" t="str">
        <f t="shared" si="50"/>
        <v/>
      </c>
      <c r="AN696" t="str">
        <f t="shared" si="54"/>
        <v/>
      </c>
      <c r="AP696" t="str">
        <f t="shared" si="53"/>
        <v/>
      </c>
      <c r="AQ696" t="str">
        <f>IF(AO696="","",COUNTIFS(AM696:$AM$3019,AO696))</f>
        <v/>
      </c>
    </row>
    <row r="697" spans="1:43" x14ac:dyDescent="0.25">
      <c r="A697" s="6" t="str">
        <f>IF(COUNT($A$20:A696)&lt;&gt;$B$4,IF(A696="","",A696+1),"")</f>
        <v/>
      </c>
      <c r="B697" s="3"/>
      <c r="C697" s="3"/>
      <c r="D697" s="122"/>
      <c r="E697" s="3"/>
      <c r="F697" s="3"/>
      <c r="G697" s="3"/>
      <c r="H697" s="3"/>
      <c r="I697" s="120"/>
      <c r="J697" s="3"/>
      <c r="K697" s="95" t="str" cm="1">
        <f t="array" ref="K697">IF(OR($J$14 = "A",$J$14 = "B",$J$14 = "C"),IF(I697="","",IF(LEN(I697)&gt;2,_xlfn.IFS(ISNUMBER(SEARCH("_",I697)),I697,ISNUMBER(SEARCH(", ",I697)),SUBSTITUTE(I697,", ","_"),ISNUMBER(SEARCH("/ ",I697)),SUBSTITUTE(I697,"/ ","_"),ISNUMBER(SEARCH(",",I697)),SUBSTITUTE(I697,",","_"),ISNUMBER(SEARCH("/",I697)),SUBSTITUTE(I697,"/","_"),ISNUMBER(SEARCH("",I697)),I697),I697)),IF(OR($J$14 = "J",$J$14 = "K"),"",IF(D697="","",IF(LEN(D697)&gt;2,_xlfn.IFS(ISNUMBER(SEARCH("_",D697)),D697,ISNUMBER(SEARCH(", ",D697)),SUBSTITUTE(D697,", ","_"),ISNUMBER(SEARCH("/ ",D697)),SUBSTITUTE(D697,"/ ","_"),ISNUMBER(SEARCH(",",D697)),SUBSTITUTE(D697,",","_"),ISNUMBER(SEARCH("/",D697)),SUBSTITUTE(D697,"/","_"),ISNUMBER(SEARCH("",D697)),D697),D697))))</f>
        <v/>
      </c>
      <c r="L697" s="1"/>
      <c r="M697" s="1" t="str">
        <f t="shared" si="51"/>
        <v/>
      </c>
      <c r="N697" s="94" t="str">
        <f>IF($L697="None","",IF(ISERROR(VLOOKUP($L697,Info!$B$4:$B$266,1,FALSE)),"",VLOOKUP($L697,Info!$B$4:$L$266,5,FALSE)))</f>
        <v/>
      </c>
      <c r="O697" s="94" t="str">
        <f>IF(K697="","",IF(AND($J$12&lt;&gt;"ABC",N697="3"),"BAC",IF(N697="3","ABC",IF($J$12&lt;&gt;"ABC",IF($J$10="Standard",VLOOKUP(K697,Info!$BE$4:$BF$481,2,FALSE),VLOOKUP(K697,Info!$BI$4:$BJ$482,2,FALSE)),IF($J$10="Standard",VLOOKUP(K697,Info!$AG$4:$AH$2994,2,FALSE),VLOOKUP(K697,Info!$AK$4:$AL$2997,2,FALSE))))))</f>
        <v/>
      </c>
      <c r="P697" s="94" t="str">
        <f>IF($L697="None","",IF(ISERROR(VLOOKUP($L697,Info!$B$4:$B$266,1,FALSE)),"",VLOOKUP($L697,Info!$B$4:$L$266,3,FALSE)))</f>
        <v/>
      </c>
      <c r="Q697" s="96" t="str">
        <f>IF($L697="None","",IF(ISERROR(VLOOKUP($L697,Info!$B$4:$B$266,1,FALSE)),"",VLOOKUP($L697,Info!$B$4:$L$266,4,FALSE)))</f>
        <v/>
      </c>
      <c r="R697" s="1"/>
      <c r="S697" s="6" t="str">
        <f t="shared" si="52"/>
        <v/>
      </c>
      <c r="T697" s="6" t="str">
        <f>IF($L697="None","",IF(ISERROR(VLOOKUP($L697,Info!$B$4:$B$266,1,FALSE)),"",VLOOKUP($L697,Info!$B$4:$L$266,11,FALSE)))</f>
        <v/>
      </c>
      <c r="U697" s="1"/>
      <c r="V697" s="1"/>
      <c r="W697" s="1"/>
      <c r="X697" s="1" t="str">
        <f>IF($L697="None","",IF(ISERROR(VLOOKUP($L697,Info!$B$4:$B$266,1,FALSE)),"",IF(OR(W697="Metallic Liquid Tight",W697="Non-Metallic Liquid Tight",W697="LSZH",W697="Greenfield"),VLOOKUP($L697,Info!$B$4:$L$266,7,FALSE),"N/A")))</f>
        <v/>
      </c>
      <c r="Y697" s="1"/>
      <c r="Z697" s="96" t="str">
        <f>IF($L697="None","",IF(ISERROR(VLOOKUP($L697,Info!$B$4:$B$266,1,FALSE)),"",VLOOKUP($L697,Info!$B$4:$L$266,9,FALSE)))</f>
        <v/>
      </c>
      <c r="AA697" s="96" t="str">
        <f>IF($L697="None","",IF(ISERROR(VLOOKUP($L697,Info!$B$4:$B$266,1,FALSE)),"",VLOOKUP($L697,Info!$B$4:$L$266,8,FALSE)))</f>
        <v/>
      </c>
      <c r="AB697" s="96" t="str">
        <f>IF($L697="None","",IF(ISERROR(VLOOKUP($L697,Info!$B$4:$B$266,1,FALSE)),"",VLOOKUP($L697,Info!$B$4:$L$266,10,FALSE)))</f>
        <v/>
      </c>
      <c r="AC697" s="1" t="str">
        <f>IF(W697="SO Cable","Black,White",IF(O697="","",IF(P697="","",IF($J$12&lt;&gt;"ABC",IF(P697&lt;="250",VLOOKUP(O697,Info!$AZ$4:$BB$22,3,FALSE),VLOOKUP(O697,Info!$AZ$23:$BB$39,3,FALSE)),IF(P697&lt;="250",VLOOKUP(O697,Info!$AO$4:$AQ$22,3,FALSE),VLOOKUP(O697,Info!$AO$23:$AP$39,3,FALSE))))))</f>
        <v/>
      </c>
      <c r="AD697" s="1"/>
      <c r="AE697" s="1" t="str">
        <f>IF($L697="None","",IF(ISERROR(VLOOKUP($L697,Info!$B$4:$B$266,1,FALSE)),"",VLOOKUP($L697,Info!$B$4:$L$266,4,FALSE)))</f>
        <v/>
      </c>
      <c r="AF697" s="1" t="str">
        <f>IF($L697="None","",IF(ISERROR(VLOOKUP($L697,Info!$B$4:$B$266,1,FALSE)),"",VLOOKUP($L697,Info!$B$4:$L$266,6,FALSE)))</f>
        <v/>
      </c>
      <c r="AG697" s="1"/>
      <c r="AH697" s="33" t="str" cm="1">
        <f t="array" ref="AH697">IF(AND(L697&lt;&gt;"",O697&lt;&gt;"",R697:S697&lt;&gt;"",W697:X697&lt;&gt;"",Z697:AA697&lt;&gt;"",AC697&lt;&gt;""),"Good","Bad")</f>
        <v>Bad</v>
      </c>
      <c r="AL697" t="str" cm="1">
        <f t="array" ref="AL697">IF(R697&gt;0,_xlfn.IFS(COUNTIF($L$20:L697,"&lt;&gt;")&lt;101,1,COUNTIF($L$20:L697,"&lt;&gt;")&lt;201,2,COUNTIF($L$20:L697,"&lt;&gt;")&lt;301,3,COUNTIF($L$20:L697,"&lt;&gt;")&lt;401,4,COUNTIF($L$20:L697,"&lt;&gt;")&lt;501,5,COUNTIF($L$20:L697,"&lt;&gt;")&lt;601,6,COUNTIF($L$20:L697,"&lt;&gt;")&lt;701,7,COUNTIF($L$20:L697,"&lt;&gt;")&lt;801,8,COUNTIF($L$20:L697,"&lt;&gt;")&lt;901,9,COUNTIF($L$20:L697,"&lt;&gt;")&lt;1001,10,COUNTIF($L$20:L697,"&lt;&gt;")&lt;1101,11,COUNTIF($L$20:L697,"&lt;&gt;")&lt;1201,12,COUNTIF($L$20:L697,"&lt;&gt;")&lt;1301,13,COUNTIF($L$20:L697,"&lt;&gt;")&lt;1401,14,COUNTIF($L$20:L697,"&lt;&gt;")&lt;1501,15,COUNTIF($L$20:L697,"&lt;&gt;")&lt;1601,16,COUNTIF($L$20:L697,"&lt;&gt;")&lt;1701,17,COUNTIF($L$20:L697,"&lt;&gt;")&lt;1801,18,COUNTIF($L$20:L697,"&lt;&gt;")&lt;1901,19,COUNTIF($L$20:L697,"&lt;&gt;")&lt;2001,20,COUNTIF($L$20:L697,"&lt;&gt;")&lt;2101,21,COUNTIF($L$20:L697,"&lt;&gt;")&lt;2201,22,COUNTIF($L$20:L697,"&lt;&gt;")&lt;2301,23,COUNTIF($L$20:L697,"&lt;&gt;")&lt;2401,24,COUNTIF($L$20:L697,"&lt;&gt;")&lt;2501,25,COUNTIF($L$20:L697,"&lt;&gt;")&lt;2601,26,COUNTIF($L$20:L697,"&lt;&gt;")&lt;2701,27,COUNTIF($L$20:L697,"&lt;&gt;")&lt;2801,28,COUNTIF($L$20:L697,"&lt;&gt;")&lt;2901,29,COUNTIF($L$20:L697,"&lt;&gt;")&lt;3001,30),"")</f>
        <v/>
      </c>
      <c r="AM697" t="str">
        <f t="shared" si="50"/>
        <v/>
      </c>
      <c r="AN697" t="str">
        <f t="shared" si="54"/>
        <v/>
      </c>
      <c r="AP697" t="str">
        <f t="shared" si="53"/>
        <v/>
      </c>
      <c r="AQ697" t="str">
        <f>IF(AO697="","",COUNTIFS(AM697:$AM$3019,AO697))</f>
        <v/>
      </c>
    </row>
    <row r="698" spans="1:43" x14ac:dyDescent="0.25">
      <c r="A698" s="6" t="str">
        <f>IF(COUNT($A$20:A697)&lt;&gt;$B$4,IF(A697="","",A697+1),"")</f>
        <v/>
      </c>
      <c r="B698" s="3"/>
      <c r="C698" s="3"/>
      <c r="D698" s="122"/>
      <c r="E698" s="3"/>
      <c r="F698" s="3"/>
      <c r="G698" s="3"/>
      <c r="H698" s="3"/>
      <c r="I698" s="120"/>
      <c r="J698" s="3"/>
      <c r="K698" s="95" t="str" cm="1">
        <f t="array" ref="K698">IF(OR($J$14 = "A",$J$14 = "B",$J$14 = "C"),IF(I698="","",IF(LEN(I698)&gt;2,_xlfn.IFS(ISNUMBER(SEARCH("_",I698)),I698,ISNUMBER(SEARCH(", ",I698)),SUBSTITUTE(I698,", ","_"),ISNUMBER(SEARCH("/ ",I698)),SUBSTITUTE(I698,"/ ","_"),ISNUMBER(SEARCH(",",I698)),SUBSTITUTE(I698,",","_"),ISNUMBER(SEARCH("/",I698)),SUBSTITUTE(I698,"/","_"),ISNUMBER(SEARCH("",I698)),I698),I698)),IF(OR($J$14 = "J",$J$14 = "K"),"",IF(D698="","",IF(LEN(D698)&gt;2,_xlfn.IFS(ISNUMBER(SEARCH("_",D698)),D698,ISNUMBER(SEARCH(", ",D698)),SUBSTITUTE(D698,", ","_"),ISNUMBER(SEARCH("/ ",D698)),SUBSTITUTE(D698,"/ ","_"),ISNUMBER(SEARCH(",",D698)),SUBSTITUTE(D698,",","_"),ISNUMBER(SEARCH("/",D698)),SUBSTITUTE(D698,"/","_"),ISNUMBER(SEARCH("",D698)),D698),D698))))</f>
        <v/>
      </c>
      <c r="L698" s="1"/>
      <c r="M698" s="1" t="str">
        <f t="shared" si="51"/>
        <v/>
      </c>
      <c r="N698" s="94" t="str">
        <f>IF($L698="None","",IF(ISERROR(VLOOKUP($L698,Info!$B$4:$B$266,1,FALSE)),"",VLOOKUP($L698,Info!$B$4:$L$266,5,FALSE)))</f>
        <v/>
      </c>
      <c r="O698" s="94" t="str">
        <f>IF(K698="","",IF(AND($J$12&lt;&gt;"ABC",N698="3"),"BAC",IF(N698="3","ABC",IF($J$12&lt;&gt;"ABC",IF($J$10="Standard",VLOOKUP(K698,Info!$BE$4:$BF$481,2,FALSE),VLOOKUP(K698,Info!$BI$4:$BJ$482,2,FALSE)),IF($J$10="Standard",VLOOKUP(K698,Info!$AG$4:$AH$2994,2,FALSE),VLOOKUP(K698,Info!$AK$4:$AL$2997,2,FALSE))))))</f>
        <v/>
      </c>
      <c r="P698" s="94" t="str">
        <f>IF($L698="None","",IF(ISERROR(VLOOKUP($L698,Info!$B$4:$B$266,1,FALSE)),"",VLOOKUP($L698,Info!$B$4:$L$266,3,FALSE)))</f>
        <v/>
      </c>
      <c r="Q698" s="96" t="str">
        <f>IF($L698="None","",IF(ISERROR(VLOOKUP($L698,Info!$B$4:$B$266,1,FALSE)),"",VLOOKUP($L698,Info!$B$4:$L$266,4,FALSE)))</f>
        <v/>
      </c>
      <c r="R698" s="1"/>
      <c r="S698" s="6" t="str">
        <f t="shared" si="52"/>
        <v/>
      </c>
      <c r="T698" s="6" t="str">
        <f>IF($L698="None","",IF(ISERROR(VLOOKUP($L698,Info!$B$4:$B$266,1,FALSE)),"",VLOOKUP($L698,Info!$B$4:$L$266,11,FALSE)))</f>
        <v/>
      </c>
      <c r="U698" s="1"/>
      <c r="V698" s="1"/>
      <c r="W698" s="1"/>
      <c r="X698" s="1" t="str">
        <f>IF($L698="None","",IF(ISERROR(VLOOKUP($L698,Info!$B$4:$B$266,1,FALSE)),"",IF(OR(W698="Metallic Liquid Tight",W698="Non-Metallic Liquid Tight",W698="LSZH",W698="Greenfield"),VLOOKUP($L698,Info!$B$4:$L$266,7,FALSE),"N/A")))</f>
        <v/>
      </c>
      <c r="Y698" s="1"/>
      <c r="Z698" s="96" t="str">
        <f>IF($L698="None","",IF(ISERROR(VLOOKUP($L698,Info!$B$4:$B$266,1,FALSE)),"",VLOOKUP($L698,Info!$B$4:$L$266,9,FALSE)))</f>
        <v/>
      </c>
      <c r="AA698" s="96" t="str">
        <f>IF($L698="None","",IF(ISERROR(VLOOKUP($L698,Info!$B$4:$B$266,1,FALSE)),"",VLOOKUP($L698,Info!$B$4:$L$266,8,FALSE)))</f>
        <v/>
      </c>
      <c r="AB698" s="96" t="str">
        <f>IF($L698="None","",IF(ISERROR(VLOOKUP($L698,Info!$B$4:$B$266,1,FALSE)),"",VLOOKUP($L698,Info!$B$4:$L$266,10,FALSE)))</f>
        <v/>
      </c>
      <c r="AC698" s="1" t="str">
        <f>IF(W698="SO Cable","Black,White",IF(O698="","",IF(P698="","",IF($J$12&lt;&gt;"ABC",IF(P698&lt;="250",VLOOKUP(O698,Info!$AZ$4:$BB$22,3,FALSE),VLOOKUP(O698,Info!$AZ$23:$BB$39,3,FALSE)),IF(P698&lt;="250",VLOOKUP(O698,Info!$AO$4:$AQ$22,3,FALSE),VLOOKUP(O698,Info!$AO$23:$AP$39,3,FALSE))))))</f>
        <v/>
      </c>
      <c r="AD698" s="1"/>
      <c r="AE698" s="1" t="str">
        <f>IF($L698="None","",IF(ISERROR(VLOOKUP($L698,Info!$B$4:$B$266,1,FALSE)),"",VLOOKUP($L698,Info!$B$4:$L$266,4,FALSE)))</f>
        <v/>
      </c>
      <c r="AF698" s="1" t="str">
        <f>IF($L698="None","",IF(ISERROR(VLOOKUP($L698,Info!$B$4:$B$266,1,FALSE)),"",VLOOKUP($L698,Info!$B$4:$L$266,6,FALSE)))</f>
        <v/>
      </c>
      <c r="AG698" s="1"/>
      <c r="AH698" s="33" t="str" cm="1">
        <f t="array" ref="AH698">IF(AND(L698&lt;&gt;"",O698&lt;&gt;"",R698:S698&lt;&gt;"",W698:X698&lt;&gt;"",Z698:AA698&lt;&gt;"",AC698&lt;&gt;""),"Good","Bad")</f>
        <v>Bad</v>
      </c>
      <c r="AL698" t="str" cm="1">
        <f t="array" ref="AL698">IF(R698&gt;0,_xlfn.IFS(COUNTIF($L$20:L698,"&lt;&gt;")&lt;101,1,COUNTIF($L$20:L698,"&lt;&gt;")&lt;201,2,COUNTIF($L$20:L698,"&lt;&gt;")&lt;301,3,COUNTIF($L$20:L698,"&lt;&gt;")&lt;401,4,COUNTIF($L$20:L698,"&lt;&gt;")&lt;501,5,COUNTIF($L$20:L698,"&lt;&gt;")&lt;601,6,COUNTIF($L$20:L698,"&lt;&gt;")&lt;701,7,COUNTIF($L$20:L698,"&lt;&gt;")&lt;801,8,COUNTIF($L$20:L698,"&lt;&gt;")&lt;901,9,COUNTIF($L$20:L698,"&lt;&gt;")&lt;1001,10,COUNTIF($L$20:L698,"&lt;&gt;")&lt;1101,11,COUNTIF($L$20:L698,"&lt;&gt;")&lt;1201,12,COUNTIF($L$20:L698,"&lt;&gt;")&lt;1301,13,COUNTIF($L$20:L698,"&lt;&gt;")&lt;1401,14,COUNTIF($L$20:L698,"&lt;&gt;")&lt;1501,15,COUNTIF($L$20:L698,"&lt;&gt;")&lt;1601,16,COUNTIF($L$20:L698,"&lt;&gt;")&lt;1701,17,COUNTIF($L$20:L698,"&lt;&gt;")&lt;1801,18,COUNTIF($L$20:L698,"&lt;&gt;")&lt;1901,19,COUNTIF($L$20:L698,"&lt;&gt;")&lt;2001,20,COUNTIF($L$20:L698,"&lt;&gt;")&lt;2101,21,COUNTIF($L$20:L698,"&lt;&gt;")&lt;2201,22,COUNTIF($L$20:L698,"&lt;&gt;")&lt;2301,23,COUNTIF($L$20:L698,"&lt;&gt;")&lt;2401,24,COUNTIF($L$20:L698,"&lt;&gt;")&lt;2501,25,COUNTIF($L$20:L698,"&lt;&gt;")&lt;2601,26,COUNTIF($L$20:L698,"&lt;&gt;")&lt;2701,27,COUNTIF($L$20:L698,"&lt;&gt;")&lt;2801,28,COUNTIF($L$20:L698,"&lt;&gt;")&lt;2901,29,COUNTIF($L$20:L698,"&lt;&gt;")&lt;3001,30),"")</f>
        <v/>
      </c>
      <c r="AM698" t="str">
        <f t="shared" si="50"/>
        <v/>
      </c>
      <c r="AN698" t="str">
        <f t="shared" si="54"/>
        <v/>
      </c>
      <c r="AP698" t="str">
        <f t="shared" si="53"/>
        <v/>
      </c>
      <c r="AQ698" t="str">
        <f>IF(AO698="","",COUNTIFS(AM698:$AM$3019,AO698))</f>
        <v/>
      </c>
    </row>
    <row r="699" spans="1:43" x14ac:dyDescent="0.25">
      <c r="A699" s="6" t="str">
        <f>IF(COUNT($A$20:A698)&lt;&gt;$B$4,IF(A698="","",A698+1),"")</f>
        <v/>
      </c>
      <c r="B699" s="3"/>
      <c r="C699" s="3"/>
      <c r="D699" s="122"/>
      <c r="E699" s="3"/>
      <c r="F699" s="3"/>
      <c r="G699" s="3"/>
      <c r="H699" s="3"/>
      <c r="I699" s="120"/>
      <c r="J699" s="3"/>
      <c r="K699" s="95" t="str" cm="1">
        <f t="array" ref="K699">IF(OR($J$14 = "A",$J$14 = "B",$J$14 = "C"),IF(I699="","",IF(LEN(I699)&gt;2,_xlfn.IFS(ISNUMBER(SEARCH("_",I699)),I699,ISNUMBER(SEARCH(", ",I699)),SUBSTITUTE(I699,", ","_"),ISNUMBER(SEARCH("/ ",I699)),SUBSTITUTE(I699,"/ ","_"),ISNUMBER(SEARCH(",",I699)),SUBSTITUTE(I699,",","_"),ISNUMBER(SEARCH("/",I699)),SUBSTITUTE(I699,"/","_"),ISNUMBER(SEARCH("",I699)),I699),I699)),IF(OR($J$14 = "J",$J$14 = "K"),"",IF(D699="","",IF(LEN(D699)&gt;2,_xlfn.IFS(ISNUMBER(SEARCH("_",D699)),D699,ISNUMBER(SEARCH(", ",D699)),SUBSTITUTE(D699,", ","_"),ISNUMBER(SEARCH("/ ",D699)),SUBSTITUTE(D699,"/ ","_"),ISNUMBER(SEARCH(",",D699)),SUBSTITUTE(D699,",","_"),ISNUMBER(SEARCH("/",D699)),SUBSTITUTE(D699,"/","_"),ISNUMBER(SEARCH("",D699)),D699),D699))))</f>
        <v/>
      </c>
      <c r="L699" s="1"/>
      <c r="M699" s="1" t="str">
        <f t="shared" si="51"/>
        <v/>
      </c>
      <c r="N699" s="94" t="str">
        <f>IF($L699="None","",IF(ISERROR(VLOOKUP($L699,Info!$B$4:$B$266,1,FALSE)),"",VLOOKUP($L699,Info!$B$4:$L$266,5,FALSE)))</f>
        <v/>
      </c>
      <c r="O699" s="94" t="str">
        <f>IF(K699="","",IF(AND($J$12&lt;&gt;"ABC",N699="3"),"BAC",IF(N699="3","ABC",IF($J$12&lt;&gt;"ABC",IF($J$10="Standard",VLOOKUP(K699,Info!$BE$4:$BF$481,2,FALSE),VLOOKUP(K699,Info!$BI$4:$BJ$482,2,FALSE)),IF($J$10="Standard",VLOOKUP(K699,Info!$AG$4:$AH$2994,2,FALSE),VLOOKUP(K699,Info!$AK$4:$AL$2997,2,FALSE))))))</f>
        <v/>
      </c>
      <c r="P699" s="94" t="str">
        <f>IF($L699="None","",IF(ISERROR(VLOOKUP($L699,Info!$B$4:$B$266,1,FALSE)),"",VLOOKUP($L699,Info!$B$4:$L$266,3,FALSE)))</f>
        <v/>
      </c>
      <c r="Q699" s="96" t="str">
        <f>IF($L699="None","",IF(ISERROR(VLOOKUP($L699,Info!$B$4:$B$266,1,FALSE)),"",VLOOKUP($L699,Info!$B$4:$L$266,4,FALSE)))</f>
        <v/>
      </c>
      <c r="R699" s="1"/>
      <c r="S699" s="6" t="str">
        <f t="shared" si="52"/>
        <v/>
      </c>
      <c r="T699" s="6" t="str">
        <f>IF($L699="None","",IF(ISERROR(VLOOKUP($L699,Info!$B$4:$B$266,1,FALSE)),"",VLOOKUP($L699,Info!$B$4:$L$266,11,FALSE)))</f>
        <v/>
      </c>
      <c r="U699" s="1"/>
      <c r="V699" s="1"/>
      <c r="W699" s="1"/>
      <c r="X699" s="1" t="str">
        <f>IF($L699="None","",IF(ISERROR(VLOOKUP($L699,Info!$B$4:$B$266,1,FALSE)),"",IF(OR(W699="Metallic Liquid Tight",W699="Non-Metallic Liquid Tight",W699="LSZH",W699="Greenfield"),VLOOKUP($L699,Info!$B$4:$L$266,7,FALSE),"N/A")))</f>
        <v/>
      </c>
      <c r="Y699" s="1"/>
      <c r="Z699" s="96" t="str">
        <f>IF($L699="None","",IF(ISERROR(VLOOKUP($L699,Info!$B$4:$B$266,1,FALSE)),"",VLOOKUP($L699,Info!$B$4:$L$266,9,FALSE)))</f>
        <v/>
      </c>
      <c r="AA699" s="96" t="str">
        <f>IF($L699="None","",IF(ISERROR(VLOOKUP($L699,Info!$B$4:$B$266,1,FALSE)),"",VLOOKUP($L699,Info!$B$4:$L$266,8,FALSE)))</f>
        <v/>
      </c>
      <c r="AB699" s="96" t="str">
        <f>IF($L699="None","",IF(ISERROR(VLOOKUP($L699,Info!$B$4:$B$266,1,FALSE)),"",VLOOKUP($L699,Info!$B$4:$L$266,10,FALSE)))</f>
        <v/>
      </c>
      <c r="AC699" s="1" t="str">
        <f>IF(W699="SO Cable","Black,White",IF(O699="","",IF(P699="","",IF($J$12&lt;&gt;"ABC",IF(P699&lt;="250",VLOOKUP(O699,Info!$AZ$4:$BB$22,3,FALSE),VLOOKUP(O699,Info!$AZ$23:$BB$39,3,FALSE)),IF(P699&lt;="250",VLOOKUP(O699,Info!$AO$4:$AQ$22,3,FALSE),VLOOKUP(O699,Info!$AO$23:$AP$39,3,FALSE))))))</f>
        <v/>
      </c>
      <c r="AD699" s="1"/>
      <c r="AE699" s="1" t="str">
        <f>IF($L699="None","",IF(ISERROR(VLOOKUP($L699,Info!$B$4:$B$266,1,FALSE)),"",VLOOKUP($L699,Info!$B$4:$L$266,4,FALSE)))</f>
        <v/>
      </c>
      <c r="AF699" s="1" t="str">
        <f>IF($L699="None","",IF(ISERROR(VLOOKUP($L699,Info!$B$4:$B$266,1,FALSE)),"",VLOOKUP($L699,Info!$B$4:$L$266,6,FALSE)))</f>
        <v/>
      </c>
      <c r="AG699" s="1"/>
      <c r="AH699" s="33" t="str" cm="1">
        <f t="array" ref="AH699">IF(AND(L699&lt;&gt;"",O699&lt;&gt;"",R699:S699&lt;&gt;"",W699:X699&lt;&gt;"",Z699:AA699&lt;&gt;"",AC699&lt;&gt;""),"Good","Bad")</f>
        <v>Bad</v>
      </c>
      <c r="AL699" t="str" cm="1">
        <f t="array" ref="AL699">IF(R699&gt;0,_xlfn.IFS(COUNTIF($L$20:L699,"&lt;&gt;")&lt;101,1,COUNTIF($L$20:L699,"&lt;&gt;")&lt;201,2,COUNTIF($L$20:L699,"&lt;&gt;")&lt;301,3,COUNTIF($L$20:L699,"&lt;&gt;")&lt;401,4,COUNTIF($L$20:L699,"&lt;&gt;")&lt;501,5,COUNTIF($L$20:L699,"&lt;&gt;")&lt;601,6,COUNTIF($L$20:L699,"&lt;&gt;")&lt;701,7,COUNTIF($L$20:L699,"&lt;&gt;")&lt;801,8,COUNTIF($L$20:L699,"&lt;&gt;")&lt;901,9,COUNTIF($L$20:L699,"&lt;&gt;")&lt;1001,10,COUNTIF($L$20:L699,"&lt;&gt;")&lt;1101,11,COUNTIF($L$20:L699,"&lt;&gt;")&lt;1201,12,COUNTIF($L$20:L699,"&lt;&gt;")&lt;1301,13,COUNTIF($L$20:L699,"&lt;&gt;")&lt;1401,14,COUNTIF($L$20:L699,"&lt;&gt;")&lt;1501,15,COUNTIF($L$20:L699,"&lt;&gt;")&lt;1601,16,COUNTIF($L$20:L699,"&lt;&gt;")&lt;1701,17,COUNTIF($L$20:L699,"&lt;&gt;")&lt;1801,18,COUNTIF($L$20:L699,"&lt;&gt;")&lt;1901,19,COUNTIF($L$20:L699,"&lt;&gt;")&lt;2001,20,COUNTIF($L$20:L699,"&lt;&gt;")&lt;2101,21,COUNTIF($L$20:L699,"&lt;&gt;")&lt;2201,22,COUNTIF($L$20:L699,"&lt;&gt;")&lt;2301,23,COUNTIF($L$20:L699,"&lt;&gt;")&lt;2401,24,COUNTIF($L$20:L699,"&lt;&gt;")&lt;2501,25,COUNTIF($L$20:L699,"&lt;&gt;")&lt;2601,26,COUNTIF($L$20:L699,"&lt;&gt;")&lt;2701,27,COUNTIF($L$20:L699,"&lt;&gt;")&lt;2801,28,COUNTIF($L$20:L699,"&lt;&gt;")&lt;2901,29,COUNTIF($L$20:L699,"&lt;&gt;")&lt;3001,30),"")</f>
        <v/>
      </c>
      <c r="AM699" t="str">
        <f t="shared" si="50"/>
        <v/>
      </c>
      <c r="AN699" t="str">
        <f t="shared" si="54"/>
        <v/>
      </c>
      <c r="AP699" t="str">
        <f t="shared" si="53"/>
        <v/>
      </c>
      <c r="AQ699" t="str">
        <f>IF(AO699="","",COUNTIFS(AM699:$AM$3019,AO699))</f>
        <v/>
      </c>
    </row>
    <row r="700" spans="1:43" x14ac:dyDescent="0.25">
      <c r="A700" s="6" t="str">
        <f>IF(COUNT($A$20:A699)&lt;&gt;$B$4,IF(A699="","",A699+1),"")</f>
        <v/>
      </c>
      <c r="B700" s="3"/>
      <c r="C700" s="3"/>
      <c r="D700" s="122"/>
      <c r="E700" s="3"/>
      <c r="F700" s="3"/>
      <c r="G700" s="3"/>
      <c r="H700" s="3"/>
      <c r="I700" s="120"/>
      <c r="J700" s="3"/>
      <c r="K700" s="95" t="str" cm="1">
        <f t="array" ref="K700">IF(OR($J$14 = "A",$J$14 = "B",$J$14 = "C"),IF(I700="","",IF(LEN(I700)&gt;2,_xlfn.IFS(ISNUMBER(SEARCH("_",I700)),I700,ISNUMBER(SEARCH(", ",I700)),SUBSTITUTE(I700,", ","_"),ISNUMBER(SEARCH("/ ",I700)),SUBSTITUTE(I700,"/ ","_"),ISNUMBER(SEARCH(",",I700)),SUBSTITUTE(I700,",","_"),ISNUMBER(SEARCH("/",I700)),SUBSTITUTE(I700,"/","_"),ISNUMBER(SEARCH("",I700)),I700),I700)),IF(OR($J$14 = "J",$J$14 = "K"),"",IF(D700="","",IF(LEN(D700)&gt;2,_xlfn.IFS(ISNUMBER(SEARCH("_",D700)),D700,ISNUMBER(SEARCH(", ",D700)),SUBSTITUTE(D700,", ","_"),ISNUMBER(SEARCH("/ ",D700)),SUBSTITUTE(D700,"/ ","_"),ISNUMBER(SEARCH(",",D700)),SUBSTITUTE(D700,",","_"),ISNUMBER(SEARCH("/",D700)),SUBSTITUTE(D700,"/","_"),ISNUMBER(SEARCH("",D700)),D700),D700))))</f>
        <v/>
      </c>
      <c r="L700" s="1"/>
      <c r="M700" s="1" t="str">
        <f t="shared" si="51"/>
        <v/>
      </c>
      <c r="N700" s="94" t="str">
        <f>IF($L700="None","",IF(ISERROR(VLOOKUP($L700,Info!$B$4:$B$266,1,FALSE)),"",VLOOKUP($L700,Info!$B$4:$L$266,5,FALSE)))</f>
        <v/>
      </c>
      <c r="O700" s="94" t="str">
        <f>IF(K700="","",IF(AND($J$12&lt;&gt;"ABC",N700="3"),"BAC",IF(N700="3","ABC",IF($J$12&lt;&gt;"ABC",IF($J$10="Standard",VLOOKUP(K700,Info!$BE$4:$BF$481,2,FALSE),VLOOKUP(K700,Info!$BI$4:$BJ$482,2,FALSE)),IF($J$10="Standard",VLOOKUP(K700,Info!$AG$4:$AH$2994,2,FALSE),VLOOKUP(K700,Info!$AK$4:$AL$2997,2,FALSE))))))</f>
        <v/>
      </c>
      <c r="P700" s="94" t="str">
        <f>IF($L700="None","",IF(ISERROR(VLOOKUP($L700,Info!$B$4:$B$266,1,FALSE)),"",VLOOKUP($L700,Info!$B$4:$L$266,3,FALSE)))</f>
        <v/>
      </c>
      <c r="Q700" s="96" t="str">
        <f>IF($L700="None","",IF(ISERROR(VLOOKUP($L700,Info!$B$4:$B$266,1,FALSE)),"",VLOOKUP($L700,Info!$B$4:$L$266,4,FALSE)))</f>
        <v/>
      </c>
      <c r="R700" s="1"/>
      <c r="S700" s="6" t="str">
        <f t="shared" si="52"/>
        <v/>
      </c>
      <c r="T700" s="6" t="str">
        <f>IF($L700="None","",IF(ISERROR(VLOOKUP($L700,Info!$B$4:$B$266,1,FALSE)),"",VLOOKUP($L700,Info!$B$4:$L$266,11,FALSE)))</f>
        <v/>
      </c>
      <c r="U700" s="1"/>
      <c r="V700" s="1"/>
      <c r="W700" s="1"/>
      <c r="X700" s="1" t="str">
        <f>IF($L700="None","",IF(ISERROR(VLOOKUP($L700,Info!$B$4:$B$266,1,FALSE)),"",IF(OR(W700="Metallic Liquid Tight",W700="Non-Metallic Liquid Tight",W700="LSZH",W700="Greenfield"),VLOOKUP($L700,Info!$B$4:$L$266,7,FALSE),"N/A")))</f>
        <v/>
      </c>
      <c r="Y700" s="1"/>
      <c r="Z700" s="96" t="str">
        <f>IF($L700="None","",IF(ISERROR(VLOOKUP($L700,Info!$B$4:$B$266,1,FALSE)),"",VLOOKUP($L700,Info!$B$4:$L$266,9,FALSE)))</f>
        <v/>
      </c>
      <c r="AA700" s="96" t="str">
        <f>IF($L700="None","",IF(ISERROR(VLOOKUP($L700,Info!$B$4:$B$266,1,FALSE)),"",VLOOKUP($L700,Info!$B$4:$L$266,8,FALSE)))</f>
        <v/>
      </c>
      <c r="AB700" s="96" t="str">
        <f>IF($L700="None","",IF(ISERROR(VLOOKUP($L700,Info!$B$4:$B$266,1,FALSE)),"",VLOOKUP($L700,Info!$B$4:$L$266,10,FALSE)))</f>
        <v/>
      </c>
      <c r="AC700" s="1" t="str">
        <f>IF(W700="SO Cable","Black,White",IF(O700="","",IF(P700="","",IF($J$12&lt;&gt;"ABC",IF(P700&lt;="250",VLOOKUP(O700,Info!$AZ$4:$BB$22,3,FALSE),VLOOKUP(O700,Info!$AZ$23:$BB$39,3,FALSE)),IF(P700&lt;="250",VLOOKUP(O700,Info!$AO$4:$AQ$22,3,FALSE),VLOOKUP(O700,Info!$AO$23:$AP$39,3,FALSE))))))</f>
        <v/>
      </c>
      <c r="AD700" s="1"/>
      <c r="AE700" s="1" t="str">
        <f>IF($L700="None","",IF(ISERROR(VLOOKUP($L700,Info!$B$4:$B$266,1,FALSE)),"",VLOOKUP($L700,Info!$B$4:$L$266,4,FALSE)))</f>
        <v/>
      </c>
      <c r="AF700" s="1" t="str">
        <f>IF($L700="None","",IF(ISERROR(VLOOKUP($L700,Info!$B$4:$B$266,1,FALSE)),"",VLOOKUP($L700,Info!$B$4:$L$266,6,FALSE)))</f>
        <v/>
      </c>
      <c r="AG700" s="1"/>
      <c r="AH700" s="33" t="str" cm="1">
        <f t="array" ref="AH700">IF(AND(L700&lt;&gt;"",O700&lt;&gt;"",R700:S700&lt;&gt;"",W700:X700&lt;&gt;"",Z700:AA700&lt;&gt;"",AC700&lt;&gt;""),"Good","Bad")</f>
        <v>Bad</v>
      </c>
      <c r="AL700" t="str" cm="1">
        <f t="array" ref="AL700">IF(R700&gt;0,_xlfn.IFS(COUNTIF($L$20:L700,"&lt;&gt;")&lt;101,1,COUNTIF($L$20:L700,"&lt;&gt;")&lt;201,2,COUNTIF($L$20:L700,"&lt;&gt;")&lt;301,3,COUNTIF($L$20:L700,"&lt;&gt;")&lt;401,4,COUNTIF($L$20:L700,"&lt;&gt;")&lt;501,5,COUNTIF($L$20:L700,"&lt;&gt;")&lt;601,6,COUNTIF($L$20:L700,"&lt;&gt;")&lt;701,7,COUNTIF($L$20:L700,"&lt;&gt;")&lt;801,8,COUNTIF($L$20:L700,"&lt;&gt;")&lt;901,9,COUNTIF($L$20:L700,"&lt;&gt;")&lt;1001,10,COUNTIF($L$20:L700,"&lt;&gt;")&lt;1101,11,COUNTIF($L$20:L700,"&lt;&gt;")&lt;1201,12,COUNTIF($L$20:L700,"&lt;&gt;")&lt;1301,13,COUNTIF($L$20:L700,"&lt;&gt;")&lt;1401,14,COUNTIF($L$20:L700,"&lt;&gt;")&lt;1501,15,COUNTIF($L$20:L700,"&lt;&gt;")&lt;1601,16,COUNTIF($L$20:L700,"&lt;&gt;")&lt;1701,17,COUNTIF($L$20:L700,"&lt;&gt;")&lt;1801,18,COUNTIF($L$20:L700,"&lt;&gt;")&lt;1901,19,COUNTIF($L$20:L700,"&lt;&gt;")&lt;2001,20,COUNTIF($L$20:L700,"&lt;&gt;")&lt;2101,21,COUNTIF($L$20:L700,"&lt;&gt;")&lt;2201,22,COUNTIF($L$20:L700,"&lt;&gt;")&lt;2301,23,COUNTIF($L$20:L700,"&lt;&gt;")&lt;2401,24,COUNTIF($L$20:L700,"&lt;&gt;")&lt;2501,25,COUNTIF($L$20:L700,"&lt;&gt;")&lt;2601,26,COUNTIF($L$20:L700,"&lt;&gt;")&lt;2701,27,COUNTIF($L$20:L700,"&lt;&gt;")&lt;2801,28,COUNTIF($L$20:L700,"&lt;&gt;")&lt;2901,29,COUNTIF($L$20:L700,"&lt;&gt;")&lt;3001,30),"")</f>
        <v/>
      </c>
      <c r="AM700" t="str">
        <f t="shared" si="50"/>
        <v/>
      </c>
      <c r="AN700" t="str">
        <f t="shared" si="54"/>
        <v/>
      </c>
      <c r="AP700" t="str">
        <f t="shared" si="53"/>
        <v/>
      </c>
      <c r="AQ700" t="str">
        <f>IF(AO700="","",COUNTIFS(AM700:$AM$3019,AO700))</f>
        <v/>
      </c>
    </row>
    <row r="701" spans="1:43" x14ac:dyDescent="0.25">
      <c r="A701" s="6" t="str">
        <f>IF(COUNT($A$20:A700)&lt;&gt;$B$4,IF(A700="","",A700+1),"")</f>
        <v/>
      </c>
      <c r="B701" s="3"/>
      <c r="C701" s="3"/>
      <c r="D701" s="122"/>
      <c r="E701" s="3"/>
      <c r="F701" s="3"/>
      <c r="G701" s="3"/>
      <c r="H701" s="3"/>
      <c r="I701" s="120"/>
      <c r="J701" s="3"/>
      <c r="K701" s="95" t="str" cm="1">
        <f t="array" ref="K701">IF(OR($J$14 = "A",$J$14 = "B",$J$14 = "C"),IF(I701="","",IF(LEN(I701)&gt;2,_xlfn.IFS(ISNUMBER(SEARCH("_",I701)),I701,ISNUMBER(SEARCH(", ",I701)),SUBSTITUTE(I701,", ","_"),ISNUMBER(SEARCH("/ ",I701)),SUBSTITUTE(I701,"/ ","_"),ISNUMBER(SEARCH(",",I701)),SUBSTITUTE(I701,",","_"),ISNUMBER(SEARCH("/",I701)),SUBSTITUTE(I701,"/","_"),ISNUMBER(SEARCH("",I701)),I701),I701)),IF(OR($J$14 = "J",$J$14 = "K"),"",IF(D701="","",IF(LEN(D701)&gt;2,_xlfn.IFS(ISNUMBER(SEARCH("_",D701)),D701,ISNUMBER(SEARCH(", ",D701)),SUBSTITUTE(D701,", ","_"),ISNUMBER(SEARCH("/ ",D701)),SUBSTITUTE(D701,"/ ","_"),ISNUMBER(SEARCH(",",D701)),SUBSTITUTE(D701,",","_"),ISNUMBER(SEARCH("/",D701)),SUBSTITUTE(D701,"/","_"),ISNUMBER(SEARCH("",D701)),D701),D701))))</f>
        <v/>
      </c>
      <c r="L701" s="1"/>
      <c r="M701" s="1" t="str">
        <f t="shared" si="51"/>
        <v/>
      </c>
      <c r="N701" s="94" t="str">
        <f>IF($L701="None","",IF(ISERROR(VLOOKUP($L701,Info!$B$4:$B$266,1,FALSE)),"",VLOOKUP($L701,Info!$B$4:$L$266,5,FALSE)))</f>
        <v/>
      </c>
      <c r="O701" s="94" t="str">
        <f>IF(K701="","",IF(AND($J$12&lt;&gt;"ABC",N701="3"),"BAC",IF(N701="3","ABC",IF($J$12&lt;&gt;"ABC",IF($J$10="Standard",VLOOKUP(K701,Info!$BE$4:$BF$481,2,FALSE),VLOOKUP(K701,Info!$BI$4:$BJ$482,2,FALSE)),IF($J$10="Standard",VLOOKUP(K701,Info!$AG$4:$AH$2994,2,FALSE),VLOOKUP(K701,Info!$AK$4:$AL$2997,2,FALSE))))))</f>
        <v/>
      </c>
      <c r="P701" s="94" t="str">
        <f>IF($L701="None","",IF(ISERROR(VLOOKUP($L701,Info!$B$4:$B$266,1,FALSE)),"",VLOOKUP($L701,Info!$B$4:$L$266,3,FALSE)))</f>
        <v/>
      </c>
      <c r="Q701" s="96" t="str">
        <f>IF($L701="None","",IF(ISERROR(VLOOKUP($L701,Info!$B$4:$B$266,1,FALSE)),"",VLOOKUP($L701,Info!$B$4:$L$266,4,FALSE)))</f>
        <v/>
      </c>
      <c r="R701" s="1"/>
      <c r="S701" s="6" t="str">
        <f t="shared" si="52"/>
        <v/>
      </c>
      <c r="T701" s="6" t="str">
        <f>IF($L701="None","",IF(ISERROR(VLOOKUP($L701,Info!$B$4:$B$266,1,FALSE)),"",VLOOKUP($L701,Info!$B$4:$L$266,11,FALSE)))</f>
        <v/>
      </c>
      <c r="U701" s="1"/>
      <c r="V701" s="1"/>
      <c r="W701" s="1"/>
      <c r="X701" s="1" t="str">
        <f>IF($L701="None","",IF(ISERROR(VLOOKUP($L701,Info!$B$4:$B$266,1,FALSE)),"",IF(OR(W701="Metallic Liquid Tight",W701="Non-Metallic Liquid Tight",W701="LSZH",W701="Greenfield"),VLOOKUP($L701,Info!$B$4:$L$266,7,FALSE),"N/A")))</f>
        <v/>
      </c>
      <c r="Y701" s="1"/>
      <c r="Z701" s="96" t="str">
        <f>IF($L701="None","",IF(ISERROR(VLOOKUP($L701,Info!$B$4:$B$266,1,FALSE)),"",VLOOKUP($L701,Info!$B$4:$L$266,9,FALSE)))</f>
        <v/>
      </c>
      <c r="AA701" s="96" t="str">
        <f>IF($L701="None","",IF(ISERROR(VLOOKUP($L701,Info!$B$4:$B$266,1,FALSE)),"",VLOOKUP($L701,Info!$B$4:$L$266,8,FALSE)))</f>
        <v/>
      </c>
      <c r="AB701" s="96" t="str">
        <f>IF($L701="None","",IF(ISERROR(VLOOKUP($L701,Info!$B$4:$B$266,1,FALSE)),"",VLOOKUP($L701,Info!$B$4:$L$266,10,FALSE)))</f>
        <v/>
      </c>
      <c r="AC701" s="1" t="str">
        <f>IF(W701="SO Cable","Black,White",IF(O701="","",IF(P701="","",IF($J$12&lt;&gt;"ABC",IF(P701&lt;="250",VLOOKUP(O701,Info!$AZ$4:$BB$22,3,FALSE),VLOOKUP(O701,Info!$AZ$23:$BB$39,3,FALSE)),IF(P701&lt;="250",VLOOKUP(O701,Info!$AO$4:$AQ$22,3,FALSE),VLOOKUP(O701,Info!$AO$23:$AP$39,3,FALSE))))))</f>
        <v/>
      </c>
      <c r="AD701" s="1"/>
      <c r="AE701" s="1" t="str">
        <f>IF($L701="None","",IF(ISERROR(VLOOKUP($L701,Info!$B$4:$B$266,1,FALSE)),"",VLOOKUP($L701,Info!$B$4:$L$266,4,FALSE)))</f>
        <v/>
      </c>
      <c r="AF701" s="1" t="str">
        <f>IF($L701="None","",IF(ISERROR(VLOOKUP($L701,Info!$B$4:$B$266,1,FALSE)),"",VLOOKUP($L701,Info!$B$4:$L$266,6,FALSE)))</f>
        <v/>
      </c>
      <c r="AG701" s="1"/>
      <c r="AH701" s="33" t="str" cm="1">
        <f t="array" ref="AH701">IF(AND(L701&lt;&gt;"",O701&lt;&gt;"",R701:S701&lt;&gt;"",W701:X701&lt;&gt;"",Z701:AA701&lt;&gt;"",AC701&lt;&gt;""),"Good","Bad")</f>
        <v>Bad</v>
      </c>
      <c r="AL701" t="str" cm="1">
        <f t="array" ref="AL701">IF(R701&gt;0,_xlfn.IFS(COUNTIF($L$20:L701,"&lt;&gt;")&lt;101,1,COUNTIF($L$20:L701,"&lt;&gt;")&lt;201,2,COUNTIF($L$20:L701,"&lt;&gt;")&lt;301,3,COUNTIF($L$20:L701,"&lt;&gt;")&lt;401,4,COUNTIF($L$20:L701,"&lt;&gt;")&lt;501,5,COUNTIF($L$20:L701,"&lt;&gt;")&lt;601,6,COUNTIF($L$20:L701,"&lt;&gt;")&lt;701,7,COUNTIF($L$20:L701,"&lt;&gt;")&lt;801,8,COUNTIF($L$20:L701,"&lt;&gt;")&lt;901,9,COUNTIF($L$20:L701,"&lt;&gt;")&lt;1001,10,COUNTIF($L$20:L701,"&lt;&gt;")&lt;1101,11,COUNTIF($L$20:L701,"&lt;&gt;")&lt;1201,12,COUNTIF($L$20:L701,"&lt;&gt;")&lt;1301,13,COUNTIF($L$20:L701,"&lt;&gt;")&lt;1401,14,COUNTIF($L$20:L701,"&lt;&gt;")&lt;1501,15,COUNTIF($L$20:L701,"&lt;&gt;")&lt;1601,16,COUNTIF($L$20:L701,"&lt;&gt;")&lt;1701,17,COUNTIF($L$20:L701,"&lt;&gt;")&lt;1801,18,COUNTIF($L$20:L701,"&lt;&gt;")&lt;1901,19,COUNTIF($L$20:L701,"&lt;&gt;")&lt;2001,20,COUNTIF($L$20:L701,"&lt;&gt;")&lt;2101,21,COUNTIF($L$20:L701,"&lt;&gt;")&lt;2201,22,COUNTIF($L$20:L701,"&lt;&gt;")&lt;2301,23,COUNTIF($L$20:L701,"&lt;&gt;")&lt;2401,24,COUNTIF($L$20:L701,"&lt;&gt;")&lt;2501,25,COUNTIF($L$20:L701,"&lt;&gt;")&lt;2601,26,COUNTIF($L$20:L701,"&lt;&gt;")&lt;2701,27,COUNTIF($L$20:L701,"&lt;&gt;")&lt;2801,28,COUNTIF($L$20:L701,"&lt;&gt;")&lt;2901,29,COUNTIF($L$20:L701,"&lt;&gt;")&lt;3001,30),"")</f>
        <v/>
      </c>
      <c r="AM701" t="str">
        <f t="shared" si="50"/>
        <v/>
      </c>
      <c r="AN701" t="str">
        <f t="shared" si="54"/>
        <v/>
      </c>
      <c r="AP701" t="str">
        <f t="shared" si="53"/>
        <v/>
      </c>
      <c r="AQ701" t="str">
        <f>IF(AO701="","",COUNTIFS(AM701:$AM$3019,AO701))</f>
        <v/>
      </c>
    </row>
    <row r="702" spans="1:43" x14ac:dyDescent="0.25">
      <c r="A702" s="6" t="str">
        <f>IF(COUNT($A$20:A701)&lt;&gt;$B$4,IF(A701="","",A701+1),"")</f>
        <v/>
      </c>
      <c r="B702" s="3"/>
      <c r="C702" s="3"/>
      <c r="D702" s="122"/>
      <c r="E702" s="3"/>
      <c r="F702" s="3"/>
      <c r="G702" s="3"/>
      <c r="H702" s="3"/>
      <c r="I702" s="120"/>
      <c r="J702" s="3"/>
      <c r="K702" s="95" t="str" cm="1">
        <f t="array" ref="K702">IF(OR($J$14 = "A",$J$14 = "B",$J$14 = "C"),IF(I702="","",IF(LEN(I702)&gt;2,_xlfn.IFS(ISNUMBER(SEARCH("_",I702)),I702,ISNUMBER(SEARCH(", ",I702)),SUBSTITUTE(I702,", ","_"),ISNUMBER(SEARCH("/ ",I702)),SUBSTITUTE(I702,"/ ","_"),ISNUMBER(SEARCH(",",I702)),SUBSTITUTE(I702,",","_"),ISNUMBER(SEARCH("/",I702)),SUBSTITUTE(I702,"/","_"),ISNUMBER(SEARCH("",I702)),I702),I702)),IF(OR($J$14 = "J",$J$14 = "K"),"",IF(D702="","",IF(LEN(D702)&gt;2,_xlfn.IFS(ISNUMBER(SEARCH("_",D702)),D702,ISNUMBER(SEARCH(", ",D702)),SUBSTITUTE(D702,", ","_"),ISNUMBER(SEARCH("/ ",D702)),SUBSTITUTE(D702,"/ ","_"),ISNUMBER(SEARCH(",",D702)),SUBSTITUTE(D702,",","_"),ISNUMBER(SEARCH("/",D702)),SUBSTITUTE(D702,"/","_"),ISNUMBER(SEARCH("",D702)),D702),D702))))</f>
        <v/>
      </c>
      <c r="L702" s="1"/>
      <c r="M702" s="1" t="str">
        <f t="shared" si="51"/>
        <v/>
      </c>
      <c r="N702" s="94" t="str">
        <f>IF($L702="None","",IF(ISERROR(VLOOKUP($L702,Info!$B$4:$B$266,1,FALSE)),"",VLOOKUP($L702,Info!$B$4:$L$266,5,FALSE)))</f>
        <v/>
      </c>
      <c r="O702" s="94" t="str">
        <f>IF(K702="","",IF(AND($J$12&lt;&gt;"ABC",N702="3"),"BAC",IF(N702="3","ABC",IF($J$12&lt;&gt;"ABC",IF($J$10="Standard",VLOOKUP(K702,Info!$BE$4:$BF$481,2,FALSE),VLOOKUP(K702,Info!$BI$4:$BJ$482,2,FALSE)),IF($J$10="Standard",VLOOKUP(K702,Info!$AG$4:$AH$2994,2,FALSE),VLOOKUP(K702,Info!$AK$4:$AL$2997,2,FALSE))))))</f>
        <v/>
      </c>
      <c r="P702" s="94" t="str">
        <f>IF($L702="None","",IF(ISERROR(VLOOKUP($L702,Info!$B$4:$B$266,1,FALSE)),"",VLOOKUP($L702,Info!$B$4:$L$266,3,FALSE)))</f>
        <v/>
      </c>
      <c r="Q702" s="96" t="str">
        <f>IF($L702="None","",IF(ISERROR(VLOOKUP($L702,Info!$B$4:$B$266,1,FALSE)),"",VLOOKUP($L702,Info!$B$4:$L$266,4,FALSE)))</f>
        <v/>
      </c>
      <c r="R702" s="1"/>
      <c r="S702" s="6" t="str">
        <f t="shared" si="52"/>
        <v/>
      </c>
      <c r="T702" s="6" t="str">
        <f>IF($L702="None","",IF(ISERROR(VLOOKUP($L702,Info!$B$4:$B$266,1,FALSE)),"",VLOOKUP($L702,Info!$B$4:$L$266,11,FALSE)))</f>
        <v/>
      </c>
      <c r="U702" s="1"/>
      <c r="V702" s="1"/>
      <c r="W702" s="1"/>
      <c r="X702" s="1" t="str">
        <f>IF($L702="None","",IF(ISERROR(VLOOKUP($L702,Info!$B$4:$B$266,1,FALSE)),"",IF(OR(W702="Metallic Liquid Tight",W702="Non-Metallic Liquid Tight",W702="LSZH",W702="Greenfield"),VLOOKUP($L702,Info!$B$4:$L$266,7,FALSE),"N/A")))</f>
        <v/>
      </c>
      <c r="Y702" s="1"/>
      <c r="Z702" s="96" t="str">
        <f>IF($L702="None","",IF(ISERROR(VLOOKUP($L702,Info!$B$4:$B$266,1,FALSE)),"",VLOOKUP($L702,Info!$B$4:$L$266,9,FALSE)))</f>
        <v/>
      </c>
      <c r="AA702" s="96" t="str">
        <f>IF($L702="None","",IF(ISERROR(VLOOKUP($L702,Info!$B$4:$B$266,1,FALSE)),"",VLOOKUP($L702,Info!$B$4:$L$266,8,FALSE)))</f>
        <v/>
      </c>
      <c r="AB702" s="96" t="str">
        <f>IF($L702="None","",IF(ISERROR(VLOOKUP($L702,Info!$B$4:$B$266,1,FALSE)),"",VLOOKUP($L702,Info!$B$4:$L$266,10,FALSE)))</f>
        <v/>
      </c>
      <c r="AC702" s="1" t="str">
        <f>IF(W702="SO Cable","Black,White",IF(O702="","",IF(P702="","",IF($J$12&lt;&gt;"ABC",IF(P702&lt;="250",VLOOKUP(O702,Info!$AZ$4:$BB$22,3,FALSE),VLOOKUP(O702,Info!$AZ$23:$BB$39,3,FALSE)),IF(P702&lt;="250",VLOOKUP(O702,Info!$AO$4:$AQ$22,3,FALSE),VLOOKUP(O702,Info!$AO$23:$AP$39,3,FALSE))))))</f>
        <v/>
      </c>
      <c r="AD702" s="1"/>
      <c r="AE702" s="1" t="str">
        <f>IF($L702="None","",IF(ISERROR(VLOOKUP($L702,Info!$B$4:$B$266,1,FALSE)),"",VLOOKUP($L702,Info!$B$4:$L$266,4,FALSE)))</f>
        <v/>
      </c>
      <c r="AF702" s="1" t="str">
        <f>IF($L702="None","",IF(ISERROR(VLOOKUP($L702,Info!$B$4:$B$266,1,FALSE)),"",VLOOKUP($L702,Info!$B$4:$L$266,6,FALSE)))</f>
        <v/>
      </c>
      <c r="AG702" s="1"/>
      <c r="AH702" s="33" t="str" cm="1">
        <f t="array" ref="AH702">IF(AND(L702&lt;&gt;"",O702&lt;&gt;"",R702:S702&lt;&gt;"",W702:X702&lt;&gt;"",Z702:AA702&lt;&gt;"",AC702&lt;&gt;""),"Good","Bad")</f>
        <v>Bad</v>
      </c>
      <c r="AL702" t="str" cm="1">
        <f t="array" ref="AL702">IF(R702&gt;0,_xlfn.IFS(COUNTIF($L$20:L702,"&lt;&gt;")&lt;101,1,COUNTIF($L$20:L702,"&lt;&gt;")&lt;201,2,COUNTIF($L$20:L702,"&lt;&gt;")&lt;301,3,COUNTIF($L$20:L702,"&lt;&gt;")&lt;401,4,COUNTIF($L$20:L702,"&lt;&gt;")&lt;501,5,COUNTIF($L$20:L702,"&lt;&gt;")&lt;601,6,COUNTIF($L$20:L702,"&lt;&gt;")&lt;701,7,COUNTIF($L$20:L702,"&lt;&gt;")&lt;801,8,COUNTIF($L$20:L702,"&lt;&gt;")&lt;901,9,COUNTIF($L$20:L702,"&lt;&gt;")&lt;1001,10,COUNTIF($L$20:L702,"&lt;&gt;")&lt;1101,11,COUNTIF($L$20:L702,"&lt;&gt;")&lt;1201,12,COUNTIF($L$20:L702,"&lt;&gt;")&lt;1301,13,COUNTIF($L$20:L702,"&lt;&gt;")&lt;1401,14,COUNTIF($L$20:L702,"&lt;&gt;")&lt;1501,15,COUNTIF($L$20:L702,"&lt;&gt;")&lt;1601,16,COUNTIF($L$20:L702,"&lt;&gt;")&lt;1701,17,COUNTIF($L$20:L702,"&lt;&gt;")&lt;1801,18,COUNTIF($L$20:L702,"&lt;&gt;")&lt;1901,19,COUNTIF($L$20:L702,"&lt;&gt;")&lt;2001,20,COUNTIF($L$20:L702,"&lt;&gt;")&lt;2101,21,COUNTIF($L$20:L702,"&lt;&gt;")&lt;2201,22,COUNTIF($L$20:L702,"&lt;&gt;")&lt;2301,23,COUNTIF($L$20:L702,"&lt;&gt;")&lt;2401,24,COUNTIF($L$20:L702,"&lt;&gt;")&lt;2501,25,COUNTIF($L$20:L702,"&lt;&gt;")&lt;2601,26,COUNTIF($L$20:L702,"&lt;&gt;")&lt;2701,27,COUNTIF($L$20:L702,"&lt;&gt;")&lt;2801,28,COUNTIF($L$20:L702,"&lt;&gt;")&lt;2901,29,COUNTIF($L$20:L702,"&lt;&gt;")&lt;3001,30),"")</f>
        <v/>
      </c>
      <c r="AM702" t="str">
        <f t="shared" si="50"/>
        <v/>
      </c>
      <c r="AN702" t="str">
        <f t="shared" si="54"/>
        <v/>
      </c>
      <c r="AP702" t="str">
        <f t="shared" si="53"/>
        <v/>
      </c>
      <c r="AQ702" t="str">
        <f>IF(AO702="","",COUNTIFS(AM702:$AM$3019,AO702))</f>
        <v/>
      </c>
    </row>
    <row r="703" spans="1:43" x14ac:dyDescent="0.25">
      <c r="A703" s="6" t="str">
        <f>IF(COUNT($A$20:A702)&lt;&gt;$B$4,IF(A702="","",A702+1),"")</f>
        <v/>
      </c>
      <c r="B703" s="3"/>
      <c r="C703" s="3"/>
      <c r="D703" s="122"/>
      <c r="E703" s="3"/>
      <c r="F703" s="3"/>
      <c r="G703" s="3"/>
      <c r="H703" s="3"/>
      <c r="I703" s="120"/>
      <c r="J703" s="3"/>
      <c r="K703" s="95" t="str" cm="1">
        <f t="array" ref="K703">IF(OR($J$14 = "A",$J$14 = "B",$J$14 = "C"),IF(I703="","",IF(LEN(I703)&gt;2,_xlfn.IFS(ISNUMBER(SEARCH("_",I703)),I703,ISNUMBER(SEARCH(", ",I703)),SUBSTITUTE(I703,", ","_"),ISNUMBER(SEARCH("/ ",I703)),SUBSTITUTE(I703,"/ ","_"),ISNUMBER(SEARCH(",",I703)),SUBSTITUTE(I703,",","_"),ISNUMBER(SEARCH("/",I703)),SUBSTITUTE(I703,"/","_"),ISNUMBER(SEARCH("",I703)),I703),I703)),IF(OR($J$14 = "J",$J$14 = "K"),"",IF(D703="","",IF(LEN(D703)&gt;2,_xlfn.IFS(ISNUMBER(SEARCH("_",D703)),D703,ISNUMBER(SEARCH(", ",D703)),SUBSTITUTE(D703,", ","_"),ISNUMBER(SEARCH("/ ",D703)),SUBSTITUTE(D703,"/ ","_"),ISNUMBER(SEARCH(",",D703)),SUBSTITUTE(D703,",","_"),ISNUMBER(SEARCH("/",D703)),SUBSTITUTE(D703,"/","_"),ISNUMBER(SEARCH("",D703)),D703),D703))))</f>
        <v/>
      </c>
      <c r="L703" s="1"/>
      <c r="M703" s="1" t="str">
        <f t="shared" si="51"/>
        <v/>
      </c>
      <c r="N703" s="94" t="str">
        <f>IF($L703="None","",IF(ISERROR(VLOOKUP($L703,Info!$B$4:$B$266,1,FALSE)),"",VLOOKUP($L703,Info!$B$4:$L$266,5,FALSE)))</f>
        <v/>
      </c>
      <c r="O703" s="94" t="str">
        <f>IF(K703="","",IF(AND($J$12&lt;&gt;"ABC",N703="3"),"BAC",IF(N703="3","ABC",IF($J$12&lt;&gt;"ABC",IF($J$10="Standard",VLOOKUP(K703,Info!$BE$4:$BF$481,2,FALSE),VLOOKUP(K703,Info!$BI$4:$BJ$482,2,FALSE)),IF($J$10="Standard",VLOOKUP(K703,Info!$AG$4:$AH$2994,2,FALSE),VLOOKUP(K703,Info!$AK$4:$AL$2997,2,FALSE))))))</f>
        <v/>
      </c>
      <c r="P703" s="94" t="str">
        <f>IF($L703="None","",IF(ISERROR(VLOOKUP($L703,Info!$B$4:$B$266,1,FALSE)),"",VLOOKUP($L703,Info!$B$4:$L$266,3,FALSE)))</f>
        <v/>
      </c>
      <c r="Q703" s="96" t="str">
        <f>IF($L703="None","",IF(ISERROR(VLOOKUP($L703,Info!$B$4:$B$266,1,FALSE)),"",VLOOKUP($L703,Info!$B$4:$L$266,4,FALSE)))</f>
        <v/>
      </c>
      <c r="R703" s="1"/>
      <c r="S703" s="6" t="str">
        <f t="shared" si="52"/>
        <v/>
      </c>
      <c r="T703" s="6" t="str">
        <f>IF($L703="None","",IF(ISERROR(VLOOKUP($L703,Info!$B$4:$B$266,1,FALSE)),"",VLOOKUP($L703,Info!$B$4:$L$266,11,FALSE)))</f>
        <v/>
      </c>
      <c r="U703" s="1"/>
      <c r="V703" s="1"/>
      <c r="W703" s="1"/>
      <c r="X703" s="1" t="str">
        <f>IF($L703="None","",IF(ISERROR(VLOOKUP($L703,Info!$B$4:$B$266,1,FALSE)),"",IF(OR(W703="Metallic Liquid Tight",W703="Non-Metallic Liquid Tight",W703="LSZH",W703="Greenfield"),VLOOKUP($L703,Info!$B$4:$L$266,7,FALSE),"N/A")))</f>
        <v/>
      </c>
      <c r="Y703" s="1"/>
      <c r="Z703" s="96" t="str">
        <f>IF($L703="None","",IF(ISERROR(VLOOKUP($L703,Info!$B$4:$B$266,1,FALSE)),"",VLOOKUP($L703,Info!$B$4:$L$266,9,FALSE)))</f>
        <v/>
      </c>
      <c r="AA703" s="96" t="str">
        <f>IF($L703="None","",IF(ISERROR(VLOOKUP($L703,Info!$B$4:$B$266,1,FALSE)),"",VLOOKUP($L703,Info!$B$4:$L$266,8,FALSE)))</f>
        <v/>
      </c>
      <c r="AB703" s="96" t="str">
        <f>IF($L703="None","",IF(ISERROR(VLOOKUP($L703,Info!$B$4:$B$266,1,FALSE)),"",VLOOKUP($L703,Info!$B$4:$L$266,10,FALSE)))</f>
        <v/>
      </c>
      <c r="AC703" s="1" t="str">
        <f>IF(W703="SO Cable","Black,White",IF(O703="","",IF(P703="","",IF($J$12&lt;&gt;"ABC",IF(P703&lt;="250",VLOOKUP(O703,Info!$AZ$4:$BB$22,3,FALSE),VLOOKUP(O703,Info!$AZ$23:$BB$39,3,FALSE)),IF(P703&lt;="250",VLOOKUP(O703,Info!$AO$4:$AQ$22,3,FALSE),VLOOKUP(O703,Info!$AO$23:$AP$39,3,FALSE))))))</f>
        <v/>
      </c>
      <c r="AD703" s="1"/>
      <c r="AE703" s="1" t="str">
        <f>IF($L703="None","",IF(ISERROR(VLOOKUP($L703,Info!$B$4:$B$266,1,FALSE)),"",VLOOKUP($L703,Info!$B$4:$L$266,4,FALSE)))</f>
        <v/>
      </c>
      <c r="AF703" s="1" t="str">
        <f>IF($L703="None","",IF(ISERROR(VLOOKUP($L703,Info!$B$4:$B$266,1,FALSE)),"",VLOOKUP($L703,Info!$B$4:$L$266,6,FALSE)))</f>
        <v/>
      </c>
      <c r="AG703" s="1"/>
      <c r="AH703" s="33" t="str" cm="1">
        <f t="array" ref="AH703">IF(AND(L703&lt;&gt;"",O703&lt;&gt;"",R703:S703&lt;&gt;"",W703:X703&lt;&gt;"",Z703:AA703&lt;&gt;"",AC703&lt;&gt;""),"Good","Bad")</f>
        <v>Bad</v>
      </c>
      <c r="AL703" t="str" cm="1">
        <f t="array" ref="AL703">IF(R703&gt;0,_xlfn.IFS(COUNTIF($L$20:L703,"&lt;&gt;")&lt;101,1,COUNTIF($L$20:L703,"&lt;&gt;")&lt;201,2,COUNTIF($L$20:L703,"&lt;&gt;")&lt;301,3,COUNTIF($L$20:L703,"&lt;&gt;")&lt;401,4,COUNTIF($L$20:L703,"&lt;&gt;")&lt;501,5,COUNTIF($L$20:L703,"&lt;&gt;")&lt;601,6,COUNTIF($L$20:L703,"&lt;&gt;")&lt;701,7,COUNTIF($L$20:L703,"&lt;&gt;")&lt;801,8,COUNTIF($L$20:L703,"&lt;&gt;")&lt;901,9,COUNTIF($L$20:L703,"&lt;&gt;")&lt;1001,10,COUNTIF($L$20:L703,"&lt;&gt;")&lt;1101,11,COUNTIF($L$20:L703,"&lt;&gt;")&lt;1201,12,COUNTIF($L$20:L703,"&lt;&gt;")&lt;1301,13,COUNTIF($L$20:L703,"&lt;&gt;")&lt;1401,14,COUNTIF($L$20:L703,"&lt;&gt;")&lt;1501,15,COUNTIF($L$20:L703,"&lt;&gt;")&lt;1601,16,COUNTIF($L$20:L703,"&lt;&gt;")&lt;1701,17,COUNTIF($L$20:L703,"&lt;&gt;")&lt;1801,18,COUNTIF($L$20:L703,"&lt;&gt;")&lt;1901,19,COUNTIF($L$20:L703,"&lt;&gt;")&lt;2001,20,COUNTIF($L$20:L703,"&lt;&gt;")&lt;2101,21,COUNTIF($L$20:L703,"&lt;&gt;")&lt;2201,22,COUNTIF($L$20:L703,"&lt;&gt;")&lt;2301,23,COUNTIF($L$20:L703,"&lt;&gt;")&lt;2401,24,COUNTIF($L$20:L703,"&lt;&gt;")&lt;2501,25,COUNTIF($L$20:L703,"&lt;&gt;")&lt;2601,26,COUNTIF($L$20:L703,"&lt;&gt;")&lt;2701,27,COUNTIF($L$20:L703,"&lt;&gt;")&lt;2801,28,COUNTIF($L$20:L703,"&lt;&gt;")&lt;2901,29,COUNTIF($L$20:L703,"&lt;&gt;")&lt;3001,30),"")</f>
        <v/>
      </c>
      <c r="AM703" t="str">
        <f t="shared" si="50"/>
        <v/>
      </c>
      <c r="AN703" t="str">
        <f t="shared" si="54"/>
        <v/>
      </c>
      <c r="AP703" t="str">
        <f t="shared" si="53"/>
        <v/>
      </c>
      <c r="AQ703" t="str">
        <f>IF(AO703="","",COUNTIFS(AM703:$AM$3019,AO703))</f>
        <v/>
      </c>
    </row>
    <row r="704" spans="1:43" x14ac:dyDescent="0.25">
      <c r="A704" s="6" t="str">
        <f>IF(COUNT($A$20:A703)&lt;&gt;$B$4,IF(A703="","",A703+1),"")</f>
        <v/>
      </c>
      <c r="B704" s="3"/>
      <c r="C704" s="3"/>
      <c r="D704" s="122"/>
      <c r="E704" s="3"/>
      <c r="F704" s="3"/>
      <c r="G704" s="3"/>
      <c r="H704" s="3"/>
      <c r="I704" s="120"/>
      <c r="J704" s="3"/>
      <c r="K704" s="95" t="str" cm="1">
        <f t="array" ref="K704">IF(OR($J$14 = "A",$J$14 = "B",$J$14 = "C"),IF(I704="","",IF(LEN(I704)&gt;2,_xlfn.IFS(ISNUMBER(SEARCH("_",I704)),I704,ISNUMBER(SEARCH(", ",I704)),SUBSTITUTE(I704,", ","_"),ISNUMBER(SEARCH("/ ",I704)),SUBSTITUTE(I704,"/ ","_"),ISNUMBER(SEARCH(",",I704)),SUBSTITUTE(I704,",","_"),ISNUMBER(SEARCH("/",I704)),SUBSTITUTE(I704,"/","_"),ISNUMBER(SEARCH("",I704)),I704),I704)),IF(OR($J$14 = "J",$J$14 = "K"),"",IF(D704="","",IF(LEN(D704)&gt;2,_xlfn.IFS(ISNUMBER(SEARCH("_",D704)),D704,ISNUMBER(SEARCH(", ",D704)),SUBSTITUTE(D704,", ","_"),ISNUMBER(SEARCH("/ ",D704)),SUBSTITUTE(D704,"/ ","_"),ISNUMBER(SEARCH(",",D704)),SUBSTITUTE(D704,",","_"),ISNUMBER(SEARCH("/",D704)),SUBSTITUTE(D704,"/","_"),ISNUMBER(SEARCH("",D704)),D704),D704))))</f>
        <v/>
      </c>
      <c r="L704" s="1"/>
      <c r="M704" s="1" t="str">
        <f t="shared" si="51"/>
        <v/>
      </c>
      <c r="N704" s="94" t="str">
        <f>IF($L704="None","",IF(ISERROR(VLOOKUP($L704,Info!$B$4:$B$266,1,FALSE)),"",VLOOKUP($L704,Info!$B$4:$L$266,5,FALSE)))</f>
        <v/>
      </c>
      <c r="O704" s="94" t="str">
        <f>IF(K704="","",IF(AND($J$12&lt;&gt;"ABC",N704="3"),"BAC",IF(N704="3","ABC",IF($J$12&lt;&gt;"ABC",IF($J$10="Standard",VLOOKUP(K704,Info!$BE$4:$BF$481,2,FALSE),VLOOKUP(K704,Info!$BI$4:$BJ$482,2,FALSE)),IF($J$10="Standard",VLOOKUP(K704,Info!$AG$4:$AH$2994,2,FALSE),VLOOKUP(K704,Info!$AK$4:$AL$2997,2,FALSE))))))</f>
        <v/>
      </c>
      <c r="P704" s="94" t="str">
        <f>IF($L704="None","",IF(ISERROR(VLOOKUP($L704,Info!$B$4:$B$266,1,FALSE)),"",VLOOKUP($L704,Info!$B$4:$L$266,3,FALSE)))</f>
        <v/>
      </c>
      <c r="Q704" s="96" t="str">
        <f>IF($L704="None","",IF(ISERROR(VLOOKUP($L704,Info!$B$4:$B$266,1,FALSE)),"",VLOOKUP($L704,Info!$B$4:$L$266,4,FALSE)))</f>
        <v/>
      </c>
      <c r="R704" s="1"/>
      <c r="S704" s="6" t="str">
        <f t="shared" si="52"/>
        <v/>
      </c>
      <c r="T704" s="6" t="str">
        <f>IF($L704="None","",IF(ISERROR(VLOOKUP($L704,Info!$B$4:$B$266,1,FALSE)),"",VLOOKUP($L704,Info!$B$4:$L$266,11,FALSE)))</f>
        <v/>
      </c>
      <c r="U704" s="1"/>
      <c r="V704" s="1"/>
      <c r="W704" s="1"/>
      <c r="X704" s="1" t="str">
        <f>IF($L704="None","",IF(ISERROR(VLOOKUP($L704,Info!$B$4:$B$266,1,FALSE)),"",IF(OR(W704="Metallic Liquid Tight",W704="Non-Metallic Liquid Tight",W704="LSZH",W704="Greenfield"),VLOOKUP($L704,Info!$B$4:$L$266,7,FALSE),"N/A")))</f>
        <v/>
      </c>
      <c r="Y704" s="1"/>
      <c r="Z704" s="96" t="str">
        <f>IF($L704="None","",IF(ISERROR(VLOOKUP($L704,Info!$B$4:$B$266,1,FALSE)),"",VLOOKUP($L704,Info!$B$4:$L$266,9,FALSE)))</f>
        <v/>
      </c>
      <c r="AA704" s="96" t="str">
        <f>IF($L704="None","",IF(ISERROR(VLOOKUP($L704,Info!$B$4:$B$266,1,FALSE)),"",VLOOKUP($L704,Info!$B$4:$L$266,8,FALSE)))</f>
        <v/>
      </c>
      <c r="AB704" s="96" t="str">
        <f>IF($L704="None","",IF(ISERROR(VLOOKUP($L704,Info!$B$4:$B$266,1,FALSE)),"",VLOOKUP($L704,Info!$B$4:$L$266,10,FALSE)))</f>
        <v/>
      </c>
      <c r="AC704" s="1" t="str">
        <f>IF(W704="SO Cable","Black,White",IF(O704="","",IF(P704="","",IF($J$12&lt;&gt;"ABC",IF(P704&lt;="250",VLOOKUP(O704,Info!$AZ$4:$BB$22,3,FALSE),VLOOKUP(O704,Info!$AZ$23:$BB$39,3,FALSE)),IF(P704&lt;="250",VLOOKUP(O704,Info!$AO$4:$AQ$22,3,FALSE),VLOOKUP(O704,Info!$AO$23:$AP$39,3,FALSE))))))</f>
        <v/>
      </c>
      <c r="AD704" s="1"/>
      <c r="AE704" s="1" t="str">
        <f>IF($L704="None","",IF(ISERROR(VLOOKUP($L704,Info!$B$4:$B$266,1,FALSE)),"",VLOOKUP($L704,Info!$B$4:$L$266,4,FALSE)))</f>
        <v/>
      </c>
      <c r="AF704" s="1" t="str">
        <f>IF($L704="None","",IF(ISERROR(VLOOKUP($L704,Info!$B$4:$B$266,1,FALSE)),"",VLOOKUP($L704,Info!$B$4:$L$266,6,FALSE)))</f>
        <v/>
      </c>
      <c r="AG704" s="1"/>
      <c r="AH704" s="33" t="str" cm="1">
        <f t="array" ref="AH704">IF(AND(L704&lt;&gt;"",O704&lt;&gt;"",R704:S704&lt;&gt;"",W704:X704&lt;&gt;"",Z704:AA704&lt;&gt;"",AC704&lt;&gt;""),"Good","Bad")</f>
        <v>Bad</v>
      </c>
      <c r="AL704" t="str" cm="1">
        <f t="array" ref="AL704">IF(R704&gt;0,_xlfn.IFS(COUNTIF($L$20:L704,"&lt;&gt;")&lt;101,1,COUNTIF($L$20:L704,"&lt;&gt;")&lt;201,2,COUNTIF($L$20:L704,"&lt;&gt;")&lt;301,3,COUNTIF($L$20:L704,"&lt;&gt;")&lt;401,4,COUNTIF($L$20:L704,"&lt;&gt;")&lt;501,5,COUNTIF($L$20:L704,"&lt;&gt;")&lt;601,6,COUNTIF($L$20:L704,"&lt;&gt;")&lt;701,7,COUNTIF($L$20:L704,"&lt;&gt;")&lt;801,8,COUNTIF($L$20:L704,"&lt;&gt;")&lt;901,9,COUNTIF($L$20:L704,"&lt;&gt;")&lt;1001,10,COUNTIF($L$20:L704,"&lt;&gt;")&lt;1101,11,COUNTIF($L$20:L704,"&lt;&gt;")&lt;1201,12,COUNTIF($L$20:L704,"&lt;&gt;")&lt;1301,13,COUNTIF($L$20:L704,"&lt;&gt;")&lt;1401,14,COUNTIF($L$20:L704,"&lt;&gt;")&lt;1501,15,COUNTIF($L$20:L704,"&lt;&gt;")&lt;1601,16,COUNTIF($L$20:L704,"&lt;&gt;")&lt;1701,17,COUNTIF($L$20:L704,"&lt;&gt;")&lt;1801,18,COUNTIF($L$20:L704,"&lt;&gt;")&lt;1901,19,COUNTIF($L$20:L704,"&lt;&gt;")&lt;2001,20,COUNTIF($L$20:L704,"&lt;&gt;")&lt;2101,21,COUNTIF($L$20:L704,"&lt;&gt;")&lt;2201,22,COUNTIF($L$20:L704,"&lt;&gt;")&lt;2301,23,COUNTIF($L$20:L704,"&lt;&gt;")&lt;2401,24,COUNTIF($L$20:L704,"&lt;&gt;")&lt;2501,25,COUNTIF($L$20:L704,"&lt;&gt;")&lt;2601,26,COUNTIF($L$20:L704,"&lt;&gt;")&lt;2701,27,COUNTIF($L$20:L704,"&lt;&gt;")&lt;2801,28,COUNTIF($L$20:L704,"&lt;&gt;")&lt;2901,29,COUNTIF($L$20:L704,"&lt;&gt;")&lt;3001,30),"")</f>
        <v/>
      </c>
      <c r="AM704" t="str">
        <f t="shared" si="50"/>
        <v/>
      </c>
      <c r="AN704" t="str">
        <f t="shared" si="54"/>
        <v/>
      </c>
      <c r="AP704" t="str">
        <f t="shared" si="53"/>
        <v/>
      </c>
      <c r="AQ704" t="str">
        <f>IF(AO704="","",COUNTIFS(AM704:$AM$3019,AO704))</f>
        <v/>
      </c>
    </row>
    <row r="705" spans="1:43" x14ac:dyDescent="0.25">
      <c r="A705" s="6" t="str">
        <f>IF(COUNT($A$20:A704)&lt;&gt;$B$4,IF(A704="","",A704+1),"")</f>
        <v/>
      </c>
      <c r="B705" s="3"/>
      <c r="C705" s="3"/>
      <c r="D705" s="122"/>
      <c r="E705" s="3"/>
      <c r="F705" s="3"/>
      <c r="G705" s="3"/>
      <c r="H705" s="3"/>
      <c r="I705" s="120"/>
      <c r="J705" s="3"/>
      <c r="K705" s="95" t="str" cm="1">
        <f t="array" ref="K705">IF(OR($J$14 = "A",$J$14 = "B",$J$14 = "C"),IF(I705="","",IF(LEN(I705)&gt;2,_xlfn.IFS(ISNUMBER(SEARCH("_",I705)),I705,ISNUMBER(SEARCH(", ",I705)),SUBSTITUTE(I705,", ","_"),ISNUMBER(SEARCH("/ ",I705)),SUBSTITUTE(I705,"/ ","_"),ISNUMBER(SEARCH(",",I705)),SUBSTITUTE(I705,",","_"),ISNUMBER(SEARCH("/",I705)),SUBSTITUTE(I705,"/","_"),ISNUMBER(SEARCH("",I705)),I705),I705)),IF(OR($J$14 = "J",$J$14 = "K"),"",IF(D705="","",IF(LEN(D705)&gt;2,_xlfn.IFS(ISNUMBER(SEARCH("_",D705)),D705,ISNUMBER(SEARCH(", ",D705)),SUBSTITUTE(D705,", ","_"),ISNUMBER(SEARCH("/ ",D705)),SUBSTITUTE(D705,"/ ","_"),ISNUMBER(SEARCH(",",D705)),SUBSTITUTE(D705,",","_"),ISNUMBER(SEARCH("/",D705)),SUBSTITUTE(D705,"/","_"),ISNUMBER(SEARCH("",D705)),D705),D705))))</f>
        <v/>
      </c>
      <c r="L705" s="1"/>
      <c r="M705" s="1" t="str">
        <f t="shared" si="51"/>
        <v/>
      </c>
      <c r="N705" s="94" t="str">
        <f>IF($L705="None","",IF(ISERROR(VLOOKUP($L705,Info!$B$4:$B$266,1,FALSE)),"",VLOOKUP($L705,Info!$B$4:$L$266,5,FALSE)))</f>
        <v/>
      </c>
      <c r="O705" s="94" t="str">
        <f>IF(K705="","",IF(AND($J$12&lt;&gt;"ABC",N705="3"),"BAC",IF(N705="3","ABC",IF($J$12&lt;&gt;"ABC",IF($J$10="Standard",VLOOKUP(K705,Info!$BE$4:$BF$481,2,FALSE),VLOOKUP(K705,Info!$BI$4:$BJ$482,2,FALSE)),IF($J$10="Standard",VLOOKUP(K705,Info!$AG$4:$AH$2994,2,FALSE),VLOOKUP(K705,Info!$AK$4:$AL$2997,2,FALSE))))))</f>
        <v/>
      </c>
      <c r="P705" s="94" t="str">
        <f>IF($L705="None","",IF(ISERROR(VLOOKUP($L705,Info!$B$4:$B$266,1,FALSE)),"",VLOOKUP($L705,Info!$B$4:$L$266,3,FALSE)))</f>
        <v/>
      </c>
      <c r="Q705" s="96" t="str">
        <f>IF($L705="None","",IF(ISERROR(VLOOKUP($L705,Info!$B$4:$B$266,1,FALSE)),"",VLOOKUP($L705,Info!$B$4:$L$266,4,FALSE)))</f>
        <v/>
      </c>
      <c r="R705" s="1"/>
      <c r="S705" s="6" t="str">
        <f t="shared" si="52"/>
        <v/>
      </c>
      <c r="T705" s="6" t="str">
        <f>IF($L705="None","",IF(ISERROR(VLOOKUP($L705,Info!$B$4:$B$266,1,FALSE)),"",VLOOKUP($L705,Info!$B$4:$L$266,11,FALSE)))</f>
        <v/>
      </c>
      <c r="U705" s="1"/>
      <c r="V705" s="1"/>
      <c r="W705" s="1"/>
      <c r="X705" s="1" t="str">
        <f>IF($L705="None","",IF(ISERROR(VLOOKUP($L705,Info!$B$4:$B$266,1,FALSE)),"",IF(OR(W705="Metallic Liquid Tight",W705="Non-Metallic Liquid Tight",W705="LSZH",W705="Greenfield"),VLOOKUP($L705,Info!$B$4:$L$266,7,FALSE),"N/A")))</f>
        <v/>
      </c>
      <c r="Y705" s="1"/>
      <c r="Z705" s="96" t="str">
        <f>IF($L705="None","",IF(ISERROR(VLOOKUP($L705,Info!$B$4:$B$266,1,FALSE)),"",VLOOKUP($L705,Info!$B$4:$L$266,9,FALSE)))</f>
        <v/>
      </c>
      <c r="AA705" s="96" t="str">
        <f>IF($L705="None","",IF(ISERROR(VLOOKUP($L705,Info!$B$4:$B$266,1,FALSE)),"",VLOOKUP($L705,Info!$B$4:$L$266,8,FALSE)))</f>
        <v/>
      </c>
      <c r="AB705" s="96" t="str">
        <f>IF($L705="None","",IF(ISERROR(VLOOKUP($L705,Info!$B$4:$B$266,1,FALSE)),"",VLOOKUP($L705,Info!$B$4:$L$266,10,FALSE)))</f>
        <v/>
      </c>
      <c r="AC705" s="1" t="str">
        <f>IF(W705="SO Cable","Black,White",IF(O705="","",IF(P705="","",IF($J$12&lt;&gt;"ABC",IF(P705&lt;="250",VLOOKUP(O705,Info!$AZ$4:$BB$22,3,FALSE),VLOOKUP(O705,Info!$AZ$23:$BB$39,3,FALSE)),IF(P705&lt;="250",VLOOKUP(O705,Info!$AO$4:$AQ$22,3,FALSE),VLOOKUP(O705,Info!$AO$23:$AP$39,3,FALSE))))))</f>
        <v/>
      </c>
      <c r="AD705" s="1"/>
      <c r="AE705" s="1" t="str">
        <f>IF($L705="None","",IF(ISERROR(VLOOKUP($L705,Info!$B$4:$B$266,1,FALSE)),"",VLOOKUP($L705,Info!$B$4:$L$266,4,FALSE)))</f>
        <v/>
      </c>
      <c r="AF705" s="1" t="str">
        <f>IF($L705="None","",IF(ISERROR(VLOOKUP($L705,Info!$B$4:$B$266,1,FALSE)),"",VLOOKUP($L705,Info!$B$4:$L$266,6,FALSE)))</f>
        <v/>
      </c>
      <c r="AG705" s="1"/>
      <c r="AH705" s="33" t="str" cm="1">
        <f t="array" ref="AH705">IF(AND(L705&lt;&gt;"",O705&lt;&gt;"",R705:S705&lt;&gt;"",W705:X705&lt;&gt;"",Z705:AA705&lt;&gt;"",AC705&lt;&gt;""),"Good","Bad")</f>
        <v>Bad</v>
      </c>
      <c r="AL705" t="str" cm="1">
        <f t="array" ref="AL705">IF(R705&gt;0,_xlfn.IFS(COUNTIF($L$20:L705,"&lt;&gt;")&lt;101,1,COUNTIF($L$20:L705,"&lt;&gt;")&lt;201,2,COUNTIF($L$20:L705,"&lt;&gt;")&lt;301,3,COUNTIF($L$20:L705,"&lt;&gt;")&lt;401,4,COUNTIF($L$20:L705,"&lt;&gt;")&lt;501,5,COUNTIF($L$20:L705,"&lt;&gt;")&lt;601,6,COUNTIF($L$20:L705,"&lt;&gt;")&lt;701,7,COUNTIF($L$20:L705,"&lt;&gt;")&lt;801,8,COUNTIF($L$20:L705,"&lt;&gt;")&lt;901,9,COUNTIF($L$20:L705,"&lt;&gt;")&lt;1001,10,COUNTIF($L$20:L705,"&lt;&gt;")&lt;1101,11,COUNTIF($L$20:L705,"&lt;&gt;")&lt;1201,12,COUNTIF($L$20:L705,"&lt;&gt;")&lt;1301,13,COUNTIF($L$20:L705,"&lt;&gt;")&lt;1401,14,COUNTIF($L$20:L705,"&lt;&gt;")&lt;1501,15,COUNTIF($L$20:L705,"&lt;&gt;")&lt;1601,16,COUNTIF($L$20:L705,"&lt;&gt;")&lt;1701,17,COUNTIF($L$20:L705,"&lt;&gt;")&lt;1801,18,COUNTIF($L$20:L705,"&lt;&gt;")&lt;1901,19,COUNTIF($L$20:L705,"&lt;&gt;")&lt;2001,20,COUNTIF($L$20:L705,"&lt;&gt;")&lt;2101,21,COUNTIF($L$20:L705,"&lt;&gt;")&lt;2201,22,COUNTIF($L$20:L705,"&lt;&gt;")&lt;2301,23,COUNTIF($L$20:L705,"&lt;&gt;")&lt;2401,24,COUNTIF($L$20:L705,"&lt;&gt;")&lt;2501,25,COUNTIF($L$20:L705,"&lt;&gt;")&lt;2601,26,COUNTIF($L$20:L705,"&lt;&gt;")&lt;2701,27,COUNTIF($L$20:L705,"&lt;&gt;")&lt;2801,28,COUNTIF($L$20:L705,"&lt;&gt;")&lt;2901,29,COUNTIF($L$20:L705,"&lt;&gt;")&lt;3001,30),"")</f>
        <v/>
      </c>
      <c r="AM705" t="str">
        <f t="shared" si="50"/>
        <v/>
      </c>
      <c r="AN705" t="str">
        <f t="shared" si="54"/>
        <v/>
      </c>
      <c r="AP705" t="str">
        <f t="shared" si="53"/>
        <v/>
      </c>
      <c r="AQ705" t="str">
        <f>IF(AO705="","",COUNTIFS(AM705:$AM$3019,AO705))</f>
        <v/>
      </c>
    </row>
    <row r="706" spans="1:43" x14ac:dyDescent="0.25">
      <c r="A706" s="6" t="str">
        <f>IF(COUNT($A$20:A705)&lt;&gt;$B$4,IF(A705="","",A705+1),"")</f>
        <v/>
      </c>
      <c r="B706" s="3"/>
      <c r="C706" s="3"/>
      <c r="D706" s="122"/>
      <c r="E706" s="3"/>
      <c r="F706" s="3"/>
      <c r="G706" s="3"/>
      <c r="H706" s="3"/>
      <c r="I706" s="120"/>
      <c r="J706" s="3"/>
      <c r="K706" s="95" t="str" cm="1">
        <f t="array" ref="K706">IF(OR($J$14 = "A",$J$14 = "B",$J$14 = "C"),IF(I706="","",IF(LEN(I706)&gt;2,_xlfn.IFS(ISNUMBER(SEARCH("_",I706)),I706,ISNUMBER(SEARCH(", ",I706)),SUBSTITUTE(I706,", ","_"),ISNUMBER(SEARCH("/ ",I706)),SUBSTITUTE(I706,"/ ","_"),ISNUMBER(SEARCH(",",I706)),SUBSTITUTE(I706,",","_"),ISNUMBER(SEARCH("/",I706)),SUBSTITUTE(I706,"/","_"),ISNUMBER(SEARCH("",I706)),I706),I706)),IF(OR($J$14 = "J",$J$14 = "K"),"",IF(D706="","",IF(LEN(D706)&gt;2,_xlfn.IFS(ISNUMBER(SEARCH("_",D706)),D706,ISNUMBER(SEARCH(", ",D706)),SUBSTITUTE(D706,", ","_"),ISNUMBER(SEARCH("/ ",D706)),SUBSTITUTE(D706,"/ ","_"),ISNUMBER(SEARCH(",",D706)),SUBSTITUTE(D706,",","_"),ISNUMBER(SEARCH("/",D706)),SUBSTITUTE(D706,"/","_"),ISNUMBER(SEARCH("",D706)),D706),D706))))</f>
        <v/>
      </c>
      <c r="L706" s="1"/>
      <c r="M706" s="1" t="str">
        <f t="shared" si="51"/>
        <v/>
      </c>
      <c r="N706" s="94" t="str">
        <f>IF($L706="None","",IF(ISERROR(VLOOKUP($L706,Info!$B$4:$B$266,1,FALSE)),"",VLOOKUP($L706,Info!$B$4:$L$266,5,FALSE)))</f>
        <v/>
      </c>
      <c r="O706" s="94" t="str">
        <f>IF(K706="","",IF(AND($J$12&lt;&gt;"ABC",N706="3"),"BAC",IF(N706="3","ABC",IF($J$12&lt;&gt;"ABC",IF($J$10="Standard",VLOOKUP(K706,Info!$BE$4:$BF$481,2,FALSE),VLOOKUP(K706,Info!$BI$4:$BJ$482,2,FALSE)),IF($J$10="Standard",VLOOKUP(K706,Info!$AG$4:$AH$2994,2,FALSE),VLOOKUP(K706,Info!$AK$4:$AL$2997,2,FALSE))))))</f>
        <v/>
      </c>
      <c r="P706" s="94" t="str">
        <f>IF($L706="None","",IF(ISERROR(VLOOKUP($L706,Info!$B$4:$B$266,1,FALSE)),"",VLOOKUP($L706,Info!$B$4:$L$266,3,FALSE)))</f>
        <v/>
      </c>
      <c r="Q706" s="96" t="str">
        <f>IF($L706="None","",IF(ISERROR(VLOOKUP($L706,Info!$B$4:$B$266,1,FALSE)),"",VLOOKUP($L706,Info!$B$4:$L$266,4,FALSE)))</f>
        <v/>
      </c>
      <c r="R706" s="1"/>
      <c r="S706" s="6" t="str">
        <f t="shared" si="52"/>
        <v/>
      </c>
      <c r="T706" s="6" t="str">
        <f>IF($L706="None","",IF(ISERROR(VLOOKUP($L706,Info!$B$4:$B$266,1,FALSE)),"",VLOOKUP($L706,Info!$B$4:$L$266,11,FALSE)))</f>
        <v/>
      </c>
      <c r="U706" s="1"/>
      <c r="V706" s="1"/>
      <c r="W706" s="1"/>
      <c r="X706" s="1" t="str">
        <f>IF($L706="None","",IF(ISERROR(VLOOKUP($L706,Info!$B$4:$B$266,1,FALSE)),"",IF(OR(W706="Metallic Liquid Tight",W706="Non-Metallic Liquid Tight",W706="LSZH",W706="Greenfield"),VLOOKUP($L706,Info!$B$4:$L$266,7,FALSE),"N/A")))</f>
        <v/>
      </c>
      <c r="Y706" s="1"/>
      <c r="Z706" s="96" t="str">
        <f>IF($L706="None","",IF(ISERROR(VLOOKUP($L706,Info!$B$4:$B$266,1,FALSE)),"",VLOOKUP($L706,Info!$B$4:$L$266,9,FALSE)))</f>
        <v/>
      </c>
      <c r="AA706" s="96" t="str">
        <f>IF($L706="None","",IF(ISERROR(VLOOKUP($L706,Info!$B$4:$B$266,1,FALSE)),"",VLOOKUP($L706,Info!$B$4:$L$266,8,FALSE)))</f>
        <v/>
      </c>
      <c r="AB706" s="96" t="str">
        <f>IF($L706="None","",IF(ISERROR(VLOOKUP($L706,Info!$B$4:$B$266,1,FALSE)),"",VLOOKUP($L706,Info!$B$4:$L$266,10,FALSE)))</f>
        <v/>
      </c>
      <c r="AC706" s="1" t="str">
        <f>IF(W706="SO Cable","Black,White",IF(O706="","",IF(P706="","",IF($J$12&lt;&gt;"ABC",IF(P706&lt;="250",VLOOKUP(O706,Info!$AZ$4:$BB$22,3,FALSE),VLOOKUP(O706,Info!$AZ$23:$BB$39,3,FALSE)),IF(P706&lt;="250",VLOOKUP(O706,Info!$AO$4:$AQ$22,3,FALSE),VLOOKUP(O706,Info!$AO$23:$AP$39,3,FALSE))))))</f>
        <v/>
      </c>
      <c r="AD706" s="1"/>
      <c r="AE706" s="1" t="str">
        <f>IF($L706="None","",IF(ISERROR(VLOOKUP($L706,Info!$B$4:$B$266,1,FALSE)),"",VLOOKUP($L706,Info!$B$4:$L$266,4,FALSE)))</f>
        <v/>
      </c>
      <c r="AF706" s="1" t="str">
        <f>IF($L706="None","",IF(ISERROR(VLOOKUP($L706,Info!$B$4:$B$266,1,FALSE)),"",VLOOKUP($L706,Info!$B$4:$L$266,6,FALSE)))</f>
        <v/>
      </c>
      <c r="AG706" s="1"/>
      <c r="AH706" s="33" t="str" cm="1">
        <f t="array" ref="AH706">IF(AND(L706&lt;&gt;"",O706&lt;&gt;"",R706:S706&lt;&gt;"",W706:X706&lt;&gt;"",Z706:AA706&lt;&gt;"",AC706&lt;&gt;""),"Good","Bad")</f>
        <v>Bad</v>
      </c>
      <c r="AL706" t="str" cm="1">
        <f t="array" ref="AL706">IF(R706&gt;0,_xlfn.IFS(COUNTIF($L$20:L706,"&lt;&gt;")&lt;101,1,COUNTIF($L$20:L706,"&lt;&gt;")&lt;201,2,COUNTIF($L$20:L706,"&lt;&gt;")&lt;301,3,COUNTIF($L$20:L706,"&lt;&gt;")&lt;401,4,COUNTIF($L$20:L706,"&lt;&gt;")&lt;501,5,COUNTIF($L$20:L706,"&lt;&gt;")&lt;601,6,COUNTIF($L$20:L706,"&lt;&gt;")&lt;701,7,COUNTIF($L$20:L706,"&lt;&gt;")&lt;801,8,COUNTIF($L$20:L706,"&lt;&gt;")&lt;901,9,COUNTIF($L$20:L706,"&lt;&gt;")&lt;1001,10,COUNTIF($L$20:L706,"&lt;&gt;")&lt;1101,11,COUNTIF($L$20:L706,"&lt;&gt;")&lt;1201,12,COUNTIF($L$20:L706,"&lt;&gt;")&lt;1301,13,COUNTIF($L$20:L706,"&lt;&gt;")&lt;1401,14,COUNTIF($L$20:L706,"&lt;&gt;")&lt;1501,15,COUNTIF($L$20:L706,"&lt;&gt;")&lt;1601,16,COUNTIF($L$20:L706,"&lt;&gt;")&lt;1701,17,COUNTIF($L$20:L706,"&lt;&gt;")&lt;1801,18,COUNTIF($L$20:L706,"&lt;&gt;")&lt;1901,19,COUNTIF($L$20:L706,"&lt;&gt;")&lt;2001,20,COUNTIF($L$20:L706,"&lt;&gt;")&lt;2101,21,COUNTIF($L$20:L706,"&lt;&gt;")&lt;2201,22,COUNTIF($L$20:L706,"&lt;&gt;")&lt;2301,23,COUNTIF($L$20:L706,"&lt;&gt;")&lt;2401,24,COUNTIF($L$20:L706,"&lt;&gt;")&lt;2501,25,COUNTIF($L$20:L706,"&lt;&gt;")&lt;2601,26,COUNTIF($L$20:L706,"&lt;&gt;")&lt;2701,27,COUNTIF($L$20:L706,"&lt;&gt;")&lt;2801,28,COUNTIF($L$20:L706,"&lt;&gt;")&lt;2901,29,COUNTIF($L$20:L706,"&lt;&gt;")&lt;3001,30),"")</f>
        <v/>
      </c>
      <c r="AM706" t="str">
        <f t="shared" si="50"/>
        <v/>
      </c>
      <c r="AN706" t="str">
        <f t="shared" si="54"/>
        <v/>
      </c>
      <c r="AP706" t="str">
        <f t="shared" si="53"/>
        <v/>
      </c>
      <c r="AQ706" t="str">
        <f>IF(AO706="","",COUNTIFS(AM706:$AM$3019,AO706))</f>
        <v/>
      </c>
    </row>
    <row r="707" spans="1:43" x14ac:dyDescent="0.25">
      <c r="A707" s="6" t="str">
        <f>IF(COUNT($A$20:A706)&lt;&gt;$B$4,IF(A706="","",A706+1),"")</f>
        <v/>
      </c>
      <c r="B707" s="3"/>
      <c r="C707" s="3"/>
      <c r="D707" s="122"/>
      <c r="E707" s="3"/>
      <c r="F707" s="3"/>
      <c r="G707" s="3"/>
      <c r="H707" s="3"/>
      <c r="I707" s="120"/>
      <c r="J707" s="3"/>
      <c r="K707" s="95" t="str" cm="1">
        <f t="array" ref="K707">IF(OR($J$14 = "A",$J$14 = "B",$J$14 = "C"),IF(I707="","",IF(LEN(I707)&gt;2,_xlfn.IFS(ISNUMBER(SEARCH("_",I707)),I707,ISNUMBER(SEARCH(", ",I707)),SUBSTITUTE(I707,", ","_"),ISNUMBER(SEARCH("/ ",I707)),SUBSTITUTE(I707,"/ ","_"),ISNUMBER(SEARCH(",",I707)),SUBSTITUTE(I707,",","_"),ISNUMBER(SEARCH("/",I707)),SUBSTITUTE(I707,"/","_"),ISNUMBER(SEARCH("",I707)),I707),I707)),IF(OR($J$14 = "J",$J$14 = "K"),"",IF(D707="","",IF(LEN(D707)&gt;2,_xlfn.IFS(ISNUMBER(SEARCH("_",D707)),D707,ISNUMBER(SEARCH(", ",D707)),SUBSTITUTE(D707,", ","_"),ISNUMBER(SEARCH("/ ",D707)),SUBSTITUTE(D707,"/ ","_"),ISNUMBER(SEARCH(",",D707)),SUBSTITUTE(D707,",","_"),ISNUMBER(SEARCH("/",D707)),SUBSTITUTE(D707,"/","_"),ISNUMBER(SEARCH("",D707)),D707),D707))))</f>
        <v/>
      </c>
      <c r="L707" s="1"/>
      <c r="M707" s="1" t="str">
        <f t="shared" si="51"/>
        <v/>
      </c>
      <c r="N707" s="94" t="str">
        <f>IF($L707="None","",IF(ISERROR(VLOOKUP($L707,Info!$B$4:$B$266,1,FALSE)),"",VLOOKUP($L707,Info!$B$4:$L$266,5,FALSE)))</f>
        <v/>
      </c>
      <c r="O707" s="94" t="str">
        <f>IF(K707="","",IF(AND($J$12&lt;&gt;"ABC",N707="3"),"BAC",IF(N707="3","ABC",IF($J$12&lt;&gt;"ABC",IF($J$10="Standard",VLOOKUP(K707,Info!$BE$4:$BF$481,2,FALSE),VLOOKUP(K707,Info!$BI$4:$BJ$482,2,FALSE)),IF($J$10="Standard",VLOOKUP(K707,Info!$AG$4:$AH$2994,2,FALSE),VLOOKUP(K707,Info!$AK$4:$AL$2997,2,FALSE))))))</f>
        <v/>
      </c>
      <c r="P707" s="94" t="str">
        <f>IF($L707="None","",IF(ISERROR(VLOOKUP($L707,Info!$B$4:$B$266,1,FALSE)),"",VLOOKUP($L707,Info!$B$4:$L$266,3,FALSE)))</f>
        <v/>
      </c>
      <c r="Q707" s="96" t="str">
        <f>IF($L707="None","",IF(ISERROR(VLOOKUP($L707,Info!$B$4:$B$266,1,FALSE)),"",VLOOKUP($L707,Info!$B$4:$L$266,4,FALSE)))</f>
        <v/>
      </c>
      <c r="R707" s="1"/>
      <c r="S707" s="6" t="str">
        <f t="shared" si="52"/>
        <v/>
      </c>
      <c r="T707" s="6" t="str">
        <f>IF($L707="None","",IF(ISERROR(VLOOKUP($L707,Info!$B$4:$B$266,1,FALSE)),"",VLOOKUP($L707,Info!$B$4:$L$266,11,FALSE)))</f>
        <v/>
      </c>
      <c r="U707" s="1"/>
      <c r="V707" s="1"/>
      <c r="W707" s="1"/>
      <c r="X707" s="1" t="str">
        <f>IF($L707="None","",IF(ISERROR(VLOOKUP($L707,Info!$B$4:$B$266,1,FALSE)),"",IF(OR(W707="Metallic Liquid Tight",W707="Non-Metallic Liquid Tight",W707="LSZH",W707="Greenfield"),VLOOKUP($L707,Info!$B$4:$L$266,7,FALSE),"N/A")))</f>
        <v/>
      </c>
      <c r="Y707" s="1"/>
      <c r="Z707" s="96" t="str">
        <f>IF($L707="None","",IF(ISERROR(VLOOKUP($L707,Info!$B$4:$B$266,1,FALSE)),"",VLOOKUP($L707,Info!$B$4:$L$266,9,FALSE)))</f>
        <v/>
      </c>
      <c r="AA707" s="96" t="str">
        <f>IF($L707="None","",IF(ISERROR(VLOOKUP($L707,Info!$B$4:$B$266,1,FALSE)),"",VLOOKUP($L707,Info!$B$4:$L$266,8,FALSE)))</f>
        <v/>
      </c>
      <c r="AB707" s="96" t="str">
        <f>IF($L707="None","",IF(ISERROR(VLOOKUP($L707,Info!$B$4:$B$266,1,FALSE)),"",VLOOKUP($L707,Info!$B$4:$L$266,10,FALSE)))</f>
        <v/>
      </c>
      <c r="AC707" s="1" t="str">
        <f>IF(W707="SO Cable","Black,White",IF(O707="","",IF(P707="","",IF($J$12&lt;&gt;"ABC",IF(P707&lt;="250",VLOOKUP(O707,Info!$AZ$4:$BB$22,3,FALSE),VLOOKUP(O707,Info!$AZ$23:$BB$39,3,FALSE)),IF(P707&lt;="250",VLOOKUP(O707,Info!$AO$4:$AQ$22,3,FALSE),VLOOKUP(O707,Info!$AO$23:$AP$39,3,FALSE))))))</f>
        <v/>
      </c>
      <c r="AD707" s="1"/>
      <c r="AE707" s="1" t="str">
        <f>IF($L707="None","",IF(ISERROR(VLOOKUP($L707,Info!$B$4:$B$266,1,FALSE)),"",VLOOKUP($L707,Info!$B$4:$L$266,4,FALSE)))</f>
        <v/>
      </c>
      <c r="AF707" s="1" t="str">
        <f>IF($L707="None","",IF(ISERROR(VLOOKUP($L707,Info!$B$4:$B$266,1,FALSE)),"",VLOOKUP($L707,Info!$B$4:$L$266,6,FALSE)))</f>
        <v/>
      </c>
      <c r="AG707" s="1"/>
      <c r="AH707" s="33" t="str" cm="1">
        <f t="array" ref="AH707">IF(AND(L707&lt;&gt;"",O707&lt;&gt;"",R707:S707&lt;&gt;"",W707:X707&lt;&gt;"",Z707:AA707&lt;&gt;"",AC707&lt;&gt;""),"Good","Bad")</f>
        <v>Bad</v>
      </c>
      <c r="AL707" t="str" cm="1">
        <f t="array" ref="AL707">IF(R707&gt;0,_xlfn.IFS(COUNTIF($L$20:L707,"&lt;&gt;")&lt;101,1,COUNTIF($L$20:L707,"&lt;&gt;")&lt;201,2,COUNTIF($L$20:L707,"&lt;&gt;")&lt;301,3,COUNTIF($L$20:L707,"&lt;&gt;")&lt;401,4,COUNTIF($L$20:L707,"&lt;&gt;")&lt;501,5,COUNTIF($L$20:L707,"&lt;&gt;")&lt;601,6,COUNTIF($L$20:L707,"&lt;&gt;")&lt;701,7,COUNTIF($L$20:L707,"&lt;&gt;")&lt;801,8,COUNTIF($L$20:L707,"&lt;&gt;")&lt;901,9,COUNTIF($L$20:L707,"&lt;&gt;")&lt;1001,10,COUNTIF($L$20:L707,"&lt;&gt;")&lt;1101,11,COUNTIF($L$20:L707,"&lt;&gt;")&lt;1201,12,COUNTIF($L$20:L707,"&lt;&gt;")&lt;1301,13,COUNTIF($L$20:L707,"&lt;&gt;")&lt;1401,14,COUNTIF($L$20:L707,"&lt;&gt;")&lt;1501,15,COUNTIF($L$20:L707,"&lt;&gt;")&lt;1601,16,COUNTIF($L$20:L707,"&lt;&gt;")&lt;1701,17,COUNTIF($L$20:L707,"&lt;&gt;")&lt;1801,18,COUNTIF($L$20:L707,"&lt;&gt;")&lt;1901,19,COUNTIF($L$20:L707,"&lt;&gt;")&lt;2001,20,COUNTIF($L$20:L707,"&lt;&gt;")&lt;2101,21,COUNTIF($L$20:L707,"&lt;&gt;")&lt;2201,22,COUNTIF($L$20:L707,"&lt;&gt;")&lt;2301,23,COUNTIF($L$20:L707,"&lt;&gt;")&lt;2401,24,COUNTIF($L$20:L707,"&lt;&gt;")&lt;2501,25,COUNTIF($L$20:L707,"&lt;&gt;")&lt;2601,26,COUNTIF($L$20:L707,"&lt;&gt;")&lt;2701,27,COUNTIF($L$20:L707,"&lt;&gt;")&lt;2801,28,COUNTIF($L$20:L707,"&lt;&gt;")&lt;2901,29,COUNTIF($L$20:L707,"&lt;&gt;")&lt;3001,30),"")</f>
        <v/>
      </c>
      <c r="AM707" t="str">
        <f t="shared" si="50"/>
        <v/>
      </c>
      <c r="AN707" t="str">
        <f t="shared" si="54"/>
        <v/>
      </c>
      <c r="AP707" t="str">
        <f t="shared" si="53"/>
        <v/>
      </c>
      <c r="AQ707" t="str">
        <f>IF(AO707="","",COUNTIFS(AM707:$AM$3019,AO707))</f>
        <v/>
      </c>
    </row>
    <row r="708" spans="1:43" x14ac:dyDescent="0.25">
      <c r="A708" s="6" t="str">
        <f>IF(COUNT($A$20:A707)&lt;&gt;$B$4,IF(A707="","",A707+1),"")</f>
        <v/>
      </c>
      <c r="B708" s="3"/>
      <c r="C708" s="3"/>
      <c r="D708" s="122"/>
      <c r="E708" s="3"/>
      <c r="F708" s="3"/>
      <c r="G708" s="3"/>
      <c r="H708" s="3"/>
      <c r="I708" s="120"/>
      <c r="J708" s="3"/>
      <c r="K708" s="95" t="str" cm="1">
        <f t="array" ref="K708">IF(OR($J$14 = "A",$J$14 = "B",$J$14 = "C"),IF(I708="","",IF(LEN(I708)&gt;2,_xlfn.IFS(ISNUMBER(SEARCH("_",I708)),I708,ISNUMBER(SEARCH(", ",I708)),SUBSTITUTE(I708,", ","_"),ISNUMBER(SEARCH("/ ",I708)),SUBSTITUTE(I708,"/ ","_"),ISNUMBER(SEARCH(",",I708)),SUBSTITUTE(I708,",","_"),ISNUMBER(SEARCH("/",I708)),SUBSTITUTE(I708,"/","_"),ISNUMBER(SEARCH("",I708)),I708),I708)),IF(OR($J$14 = "J",$J$14 = "K"),"",IF(D708="","",IF(LEN(D708)&gt;2,_xlfn.IFS(ISNUMBER(SEARCH("_",D708)),D708,ISNUMBER(SEARCH(", ",D708)),SUBSTITUTE(D708,", ","_"),ISNUMBER(SEARCH("/ ",D708)),SUBSTITUTE(D708,"/ ","_"),ISNUMBER(SEARCH(",",D708)),SUBSTITUTE(D708,",","_"),ISNUMBER(SEARCH("/",D708)),SUBSTITUTE(D708,"/","_"),ISNUMBER(SEARCH("",D708)),D708),D708))))</f>
        <v/>
      </c>
      <c r="L708" s="1"/>
      <c r="M708" s="1" t="str">
        <f t="shared" si="51"/>
        <v/>
      </c>
      <c r="N708" s="94" t="str">
        <f>IF($L708="None","",IF(ISERROR(VLOOKUP($L708,Info!$B$4:$B$266,1,FALSE)),"",VLOOKUP($L708,Info!$B$4:$L$266,5,FALSE)))</f>
        <v/>
      </c>
      <c r="O708" s="94" t="str">
        <f>IF(K708="","",IF(AND($J$12&lt;&gt;"ABC",N708="3"),"BAC",IF(N708="3","ABC",IF($J$12&lt;&gt;"ABC",IF($J$10="Standard",VLOOKUP(K708,Info!$BE$4:$BF$481,2,FALSE),VLOOKUP(K708,Info!$BI$4:$BJ$482,2,FALSE)),IF($J$10="Standard",VLOOKUP(K708,Info!$AG$4:$AH$2994,2,FALSE),VLOOKUP(K708,Info!$AK$4:$AL$2997,2,FALSE))))))</f>
        <v/>
      </c>
      <c r="P708" s="94" t="str">
        <f>IF($L708="None","",IF(ISERROR(VLOOKUP($L708,Info!$B$4:$B$266,1,FALSE)),"",VLOOKUP($L708,Info!$B$4:$L$266,3,FALSE)))</f>
        <v/>
      </c>
      <c r="Q708" s="96" t="str">
        <f>IF($L708="None","",IF(ISERROR(VLOOKUP($L708,Info!$B$4:$B$266,1,FALSE)),"",VLOOKUP($L708,Info!$B$4:$L$266,4,FALSE)))</f>
        <v/>
      </c>
      <c r="R708" s="1"/>
      <c r="S708" s="6" t="str">
        <f t="shared" si="52"/>
        <v/>
      </c>
      <c r="T708" s="6" t="str">
        <f>IF($L708="None","",IF(ISERROR(VLOOKUP($L708,Info!$B$4:$B$266,1,FALSE)),"",VLOOKUP($L708,Info!$B$4:$L$266,11,FALSE)))</f>
        <v/>
      </c>
      <c r="U708" s="1"/>
      <c r="V708" s="1"/>
      <c r="W708" s="1"/>
      <c r="X708" s="1" t="str">
        <f>IF($L708="None","",IF(ISERROR(VLOOKUP($L708,Info!$B$4:$B$266,1,FALSE)),"",IF(OR(W708="Metallic Liquid Tight",W708="Non-Metallic Liquid Tight",W708="LSZH",W708="Greenfield"),VLOOKUP($L708,Info!$B$4:$L$266,7,FALSE),"N/A")))</f>
        <v/>
      </c>
      <c r="Y708" s="1"/>
      <c r="Z708" s="96" t="str">
        <f>IF($L708="None","",IF(ISERROR(VLOOKUP($L708,Info!$B$4:$B$266,1,FALSE)),"",VLOOKUP($L708,Info!$B$4:$L$266,9,FALSE)))</f>
        <v/>
      </c>
      <c r="AA708" s="96" t="str">
        <f>IF($L708="None","",IF(ISERROR(VLOOKUP($L708,Info!$B$4:$B$266,1,FALSE)),"",VLOOKUP($L708,Info!$B$4:$L$266,8,FALSE)))</f>
        <v/>
      </c>
      <c r="AB708" s="96" t="str">
        <f>IF($L708="None","",IF(ISERROR(VLOOKUP($L708,Info!$B$4:$B$266,1,FALSE)),"",VLOOKUP($L708,Info!$B$4:$L$266,10,FALSE)))</f>
        <v/>
      </c>
      <c r="AC708" s="1" t="str">
        <f>IF(W708="SO Cable","Black,White",IF(O708="","",IF(P708="","",IF($J$12&lt;&gt;"ABC",IF(P708&lt;="250",VLOOKUP(O708,Info!$AZ$4:$BB$22,3,FALSE),VLOOKUP(O708,Info!$AZ$23:$BB$39,3,FALSE)),IF(P708&lt;="250",VLOOKUP(O708,Info!$AO$4:$AQ$22,3,FALSE),VLOOKUP(O708,Info!$AO$23:$AP$39,3,FALSE))))))</f>
        <v/>
      </c>
      <c r="AD708" s="1"/>
      <c r="AE708" s="1" t="str">
        <f>IF($L708="None","",IF(ISERROR(VLOOKUP($L708,Info!$B$4:$B$266,1,FALSE)),"",VLOOKUP($L708,Info!$B$4:$L$266,4,FALSE)))</f>
        <v/>
      </c>
      <c r="AF708" s="1" t="str">
        <f>IF($L708="None","",IF(ISERROR(VLOOKUP($L708,Info!$B$4:$B$266,1,FALSE)),"",VLOOKUP($L708,Info!$B$4:$L$266,6,FALSE)))</f>
        <v/>
      </c>
      <c r="AG708" s="1"/>
      <c r="AH708" s="33" t="str" cm="1">
        <f t="array" ref="AH708">IF(AND(L708&lt;&gt;"",O708&lt;&gt;"",R708:S708&lt;&gt;"",W708:X708&lt;&gt;"",Z708:AA708&lt;&gt;"",AC708&lt;&gt;""),"Good","Bad")</f>
        <v>Bad</v>
      </c>
      <c r="AL708" t="str" cm="1">
        <f t="array" ref="AL708">IF(R708&gt;0,_xlfn.IFS(COUNTIF($L$20:L708,"&lt;&gt;")&lt;101,1,COUNTIF($L$20:L708,"&lt;&gt;")&lt;201,2,COUNTIF($L$20:L708,"&lt;&gt;")&lt;301,3,COUNTIF($L$20:L708,"&lt;&gt;")&lt;401,4,COUNTIF($L$20:L708,"&lt;&gt;")&lt;501,5,COUNTIF($L$20:L708,"&lt;&gt;")&lt;601,6,COUNTIF($L$20:L708,"&lt;&gt;")&lt;701,7,COUNTIF($L$20:L708,"&lt;&gt;")&lt;801,8,COUNTIF($L$20:L708,"&lt;&gt;")&lt;901,9,COUNTIF($L$20:L708,"&lt;&gt;")&lt;1001,10,COUNTIF($L$20:L708,"&lt;&gt;")&lt;1101,11,COUNTIF($L$20:L708,"&lt;&gt;")&lt;1201,12,COUNTIF($L$20:L708,"&lt;&gt;")&lt;1301,13,COUNTIF($L$20:L708,"&lt;&gt;")&lt;1401,14,COUNTIF($L$20:L708,"&lt;&gt;")&lt;1501,15,COUNTIF($L$20:L708,"&lt;&gt;")&lt;1601,16,COUNTIF($L$20:L708,"&lt;&gt;")&lt;1701,17,COUNTIF($L$20:L708,"&lt;&gt;")&lt;1801,18,COUNTIF($L$20:L708,"&lt;&gt;")&lt;1901,19,COUNTIF($L$20:L708,"&lt;&gt;")&lt;2001,20,COUNTIF($L$20:L708,"&lt;&gt;")&lt;2101,21,COUNTIF($L$20:L708,"&lt;&gt;")&lt;2201,22,COUNTIF($L$20:L708,"&lt;&gt;")&lt;2301,23,COUNTIF($L$20:L708,"&lt;&gt;")&lt;2401,24,COUNTIF($L$20:L708,"&lt;&gt;")&lt;2501,25,COUNTIF($L$20:L708,"&lt;&gt;")&lt;2601,26,COUNTIF($L$20:L708,"&lt;&gt;")&lt;2701,27,COUNTIF($L$20:L708,"&lt;&gt;")&lt;2801,28,COUNTIF($L$20:L708,"&lt;&gt;")&lt;2901,29,COUNTIF($L$20:L708,"&lt;&gt;")&lt;3001,30),"")</f>
        <v/>
      </c>
      <c r="AM708" t="str">
        <f t="shared" si="50"/>
        <v/>
      </c>
      <c r="AN708" t="str">
        <f t="shared" si="54"/>
        <v/>
      </c>
      <c r="AP708" t="str">
        <f t="shared" si="53"/>
        <v/>
      </c>
      <c r="AQ708" t="str">
        <f>IF(AO708="","",COUNTIFS(AM708:$AM$3019,AO708))</f>
        <v/>
      </c>
    </row>
    <row r="709" spans="1:43" x14ac:dyDescent="0.25">
      <c r="A709" s="6" t="str">
        <f>IF(COUNT($A$20:A708)&lt;&gt;$B$4,IF(A708="","",A708+1),"")</f>
        <v/>
      </c>
      <c r="B709" s="3"/>
      <c r="C709" s="3"/>
      <c r="D709" s="122"/>
      <c r="E709" s="3"/>
      <c r="F709" s="3"/>
      <c r="G709" s="3"/>
      <c r="H709" s="3"/>
      <c r="I709" s="120"/>
      <c r="J709" s="3"/>
      <c r="K709" s="95" t="str" cm="1">
        <f t="array" ref="K709">IF(OR($J$14 = "A",$J$14 = "B",$J$14 = "C"),IF(I709="","",IF(LEN(I709)&gt;2,_xlfn.IFS(ISNUMBER(SEARCH("_",I709)),I709,ISNUMBER(SEARCH(", ",I709)),SUBSTITUTE(I709,", ","_"),ISNUMBER(SEARCH("/ ",I709)),SUBSTITUTE(I709,"/ ","_"),ISNUMBER(SEARCH(",",I709)),SUBSTITUTE(I709,",","_"),ISNUMBER(SEARCH("/",I709)),SUBSTITUTE(I709,"/","_"),ISNUMBER(SEARCH("",I709)),I709),I709)),IF(OR($J$14 = "J",$J$14 = "K"),"",IF(D709="","",IF(LEN(D709)&gt;2,_xlfn.IFS(ISNUMBER(SEARCH("_",D709)),D709,ISNUMBER(SEARCH(", ",D709)),SUBSTITUTE(D709,", ","_"),ISNUMBER(SEARCH("/ ",D709)),SUBSTITUTE(D709,"/ ","_"),ISNUMBER(SEARCH(",",D709)),SUBSTITUTE(D709,",","_"),ISNUMBER(SEARCH("/",D709)),SUBSTITUTE(D709,"/","_"),ISNUMBER(SEARCH("",D709)),D709),D709))))</f>
        <v/>
      </c>
      <c r="L709" s="1"/>
      <c r="M709" s="1" t="str">
        <f t="shared" si="51"/>
        <v/>
      </c>
      <c r="N709" s="94" t="str">
        <f>IF($L709="None","",IF(ISERROR(VLOOKUP($L709,Info!$B$4:$B$266,1,FALSE)),"",VLOOKUP($L709,Info!$B$4:$L$266,5,FALSE)))</f>
        <v/>
      </c>
      <c r="O709" s="94" t="str">
        <f>IF(K709="","",IF(AND($J$12&lt;&gt;"ABC",N709="3"),"BAC",IF(N709="3","ABC",IF($J$12&lt;&gt;"ABC",IF($J$10="Standard",VLOOKUP(K709,Info!$BE$4:$BF$481,2,FALSE),VLOOKUP(K709,Info!$BI$4:$BJ$482,2,FALSE)),IF($J$10="Standard",VLOOKUP(K709,Info!$AG$4:$AH$2994,2,FALSE),VLOOKUP(K709,Info!$AK$4:$AL$2997,2,FALSE))))))</f>
        <v/>
      </c>
      <c r="P709" s="94" t="str">
        <f>IF($L709="None","",IF(ISERROR(VLOOKUP($L709,Info!$B$4:$B$266,1,FALSE)),"",VLOOKUP($L709,Info!$B$4:$L$266,3,FALSE)))</f>
        <v/>
      </c>
      <c r="Q709" s="96" t="str">
        <f>IF($L709="None","",IF(ISERROR(VLOOKUP($L709,Info!$B$4:$B$266,1,FALSE)),"",VLOOKUP($L709,Info!$B$4:$L$266,4,FALSE)))</f>
        <v/>
      </c>
      <c r="R709" s="1"/>
      <c r="S709" s="6" t="str">
        <f t="shared" si="52"/>
        <v/>
      </c>
      <c r="T709" s="6" t="str">
        <f>IF($L709="None","",IF(ISERROR(VLOOKUP($L709,Info!$B$4:$B$266,1,FALSE)),"",VLOOKUP($L709,Info!$B$4:$L$266,11,FALSE)))</f>
        <v/>
      </c>
      <c r="U709" s="1"/>
      <c r="V709" s="1"/>
      <c r="W709" s="1"/>
      <c r="X709" s="1" t="str">
        <f>IF($L709="None","",IF(ISERROR(VLOOKUP($L709,Info!$B$4:$B$266,1,FALSE)),"",IF(OR(W709="Metallic Liquid Tight",W709="Non-Metallic Liquid Tight",W709="LSZH",W709="Greenfield"),VLOOKUP($L709,Info!$B$4:$L$266,7,FALSE),"N/A")))</f>
        <v/>
      </c>
      <c r="Y709" s="1"/>
      <c r="Z709" s="96" t="str">
        <f>IF($L709="None","",IF(ISERROR(VLOOKUP($L709,Info!$B$4:$B$266,1,FALSE)),"",VLOOKUP($L709,Info!$B$4:$L$266,9,FALSE)))</f>
        <v/>
      </c>
      <c r="AA709" s="96" t="str">
        <f>IF($L709="None","",IF(ISERROR(VLOOKUP($L709,Info!$B$4:$B$266,1,FALSE)),"",VLOOKUP($L709,Info!$B$4:$L$266,8,FALSE)))</f>
        <v/>
      </c>
      <c r="AB709" s="96" t="str">
        <f>IF($L709="None","",IF(ISERROR(VLOOKUP($L709,Info!$B$4:$B$266,1,FALSE)),"",VLOOKUP($L709,Info!$B$4:$L$266,10,FALSE)))</f>
        <v/>
      </c>
      <c r="AC709" s="1" t="str">
        <f>IF(W709="SO Cable","Black,White",IF(O709="","",IF(P709="","",IF($J$12&lt;&gt;"ABC",IF(P709&lt;="250",VLOOKUP(O709,Info!$AZ$4:$BB$22,3,FALSE),VLOOKUP(O709,Info!$AZ$23:$BB$39,3,FALSE)),IF(P709&lt;="250",VLOOKUP(O709,Info!$AO$4:$AQ$22,3,FALSE),VLOOKUP(O709,Info!$AO$23:$AP$39,3,FALSE))))))</f>
        <v/>
      </c>
      <c r="AD709" s="1"/>
      <c r="AE709" s="1" t="str">
        <f>IF($L709="None","",IF(ISERROR(VLOOKUP($L709,Info!$B$4:$B$266,1,FALSE)),"",VLOOKUP($L709,Info!$B$4:$L$266,4,FALSE)))</f>
        <v/>
      </c>
      <c r="AF709" s="1" t="str">
        <f>IF($L709="None","",IF(ISERROR(VLOOKUP($L709,Info!$B$4:$B$266,1,FALSE)),"",VLOOKUP($L709,Info!$B$4:$L$266,6,FALSE)))</f>
        <v/>
      </c>
      <c r="AG709" s="1"/>
      <c r="AH709" s="33" t="str" cm="1">
        <f t="array" ref="AH709">IF(AND(L709&lt;&gt;"",O709&lt;&gt;"",R709:S709&lt;&gt;"",W709:X709&lt;&gt;"",Z709:AA709&lt;&gt;"",AC709&lt;&gt;""),"Good","Bad")</f>
        <v>Bad</v>
      </c>
      <c r="AL709" t="str" cm="1">
        <f t="array" ref="AL709">IF(R709&gt;0,_xlfn.IFS(COUNTIF($L$20:L709,"&lt;&gt;")&lt;101,1,COUNTIF($L$20:L709,"&lt;&gt;")&lt;201,2,COUNTIF($L$20:L709,"&lt;&gt;")&lt;301,3,COUNTIF($L$20:L709,"&lt;&gt;")&lt;401,4,COUNTIF($L$20:L709,"&lt;&gt;")&lt;501,5,COUNTIF($L$20:L709,"&lt;&gt;")&lt;601,6,COUNTIF($L$20:L709,"&lt;&gt;")&lt;701,7,COUNTIF($L$20:L709,"&lt;&gt;")&lt;801,8,COUNTIF($L$20:L709,"&lt;&gt;")&lt;901,9,COUNTIF($L$20:L709,"&lt;&gt;")&lt;1001,10,COUNTIF($L$20:L709,"&lt;&gt;")&lt;1101,11,COUNTIF($L$20:L709,"&lt;&gt;")&lt;1201,12,COUNTIF($L$20:L709,"&lt;&gt;")&lt;1301,13,COUNTIF($L$20:L709,"&lt;&gt;")&lt;1401,14,COUNTIF($L$20:L709,"&lt;&gt;")&lt;1501,15,COUNTIF($L$20:L709,"&lt;&gt;")&lt;1601,16,COUNTIF($L$20:L709,"&lt;&gt;")&lt;1701,17,COUNTIF($L$20:L709,"&lt;&gt;")&lt;1801,18,COUNTIF($L$20:L709,"&lt;&gt;")&lt;1901,19,COUNTIF($L$20:L709,"&lt;&gt;")&lt;2001,20,COUNTIF($L$20:L709,"&lt;&gt;")&lt;2101,21,COUNTIF($L$20:L709,"&lt;&gt;")&lt;2201,22,COUNTIF($L$20:L709,"&lt;&gt;")&lt;2301,23,COUNTIF($L$20:L709,"&lt;&gt;")&lt;2401,24,COUNTIF($L$20:L709,"&lt;&gt;")&lt;2501,25,COUNTIF($L$20:L709,"&lt;&gt;")&lt;2601,26,COUNTIF($L$20:L709,"&lt;&gt;")&lt;2701,27,COUNTIF($L$20:L709,"&lt;&gt;")&lt;2801,28,COUNTIF($L$20:L709,"&lt;&gt;")&lt;2901,29,COUNTIF($L$20:L709,"&lt;&gt;")&lt;3001,30),"")</f>
        <v/>
      </c>
      <c r="AM709" t="str">
        <f t="shared" si="50"/>
        <v/>
      </c>
      <c r="AN709" t="str">
        <f t="shared" si="54"/>
        <v/>
      </c>
      <c r="AP709" t="str">
        <f t="shared" si="53"/>
        <v/>
      </c>
      <c r="AQ709" t="str">
        <f>IF(AO709="","",COUNTIFS(AM709:$AM$3019,AO709))</f>
        <v/>
      </c>
    </row>
    <row r="710" spans="1:43" x14ac:dyDescent="0.25">
      <c r="A710" s="6" t="str">
        <f>IF(COUNT($A$20:A709)&lt;&gt;$B$4,IF(A709="","",A709+1),"")</f>
        <v/>
      </c>
      <c r="B710" s="3"/>
      <c r="C710" s="3"/>
      <c r="D710" s="122"/>
      <c r="E710" s="3"/>
      <c r="F710" s="3"/>
      <c r="G710" s="3"/>
      <c r="H710" s="3"/>
      <c r="I710" s="120"/>
      <c r="J710" s="3"/>
      <c r="K710" s="95" t="str" cm="1">
        <f t="array" ref="K710">IF(OR($J$14 = "A",$J$14 = "B",$J$14 = "C"),IF(I710="","",IF(LEN(I710)&gt;2,_xlfn.IFS(ISNUMBER(SEARCH("_",I710)),I710,ISNUMBER(SEARCH(", ",I710)),SUBSTITUTE(I710,", ","_"),ISNUMBER(SEARCH("/ ",I710)),SUBSTITUTE(I710,"/ ","_"),ISNUMBER(SEARCH(",",I710)),SUBSTITUTE(I710,",","_"),ISNUMBER(SEARCH("/",I710)),SUBSTITUTE(I710,"/","_"),ISNUMBER(SEARCH("",I710)),I710),I710)),IF(OR($J$14 = "J",$J$14 = "K"),"",IF(D710="","",IF(LEN(D710)&gt;2,_xlfn.IFS(ISNUMBER(SEARCH("_",D710)),D710,ISNUMBER(SEARCH(", ",D710)),SUBSTITUTE(D710,", ","_"),ISNUMBER(SEARCH("/ ",D710)),SUBSTITUTE(D710,"/ ","_"),ISNUMBER(SEARCH(",",D710)),SUBSTITUTE(D710,",","_"),ISNUMBER(SEARCH("/",D710)),SUBSTITUTE(D710,"/","_"),ISNUMBER(SEARCH("",D710)),D710),D710))))</f>
        <v/>
      </c>
      <c r="L710" s="1"/>
      <c r="M710" s="1" t="str">
        <f t="shared" si="51"/>
        <v/>
      </c>
      <c r="N710" s="94" t="str">
        <f>IF($L710="None","",IF(ISERROR(VLOOKUP($L710,Info!$B$4:$B$266,1,FALSE)),"",VLOOKUP($L710,Info!$B$4:$L$266,5,FALSE)))</f>
        <v/>
      </c>
      <c r="O710" s="94" t="str">
        <f>IF(K710="","",IF(AND($J$12&lt;&gt;"ABC",N710="3"),"BAC",IF(N710="3","ABC",IF($J$12&lt;&gt;"ABC",IF($J$10="Standard",VLOOKUP(K710,Info!$BE$4:$BF$481,2,FALSE),VLOOKUP(K710,Info!$BI$4:$BJ$482,2,FALSE)),IF($J$10="Standard",VLOOKUP(K710,Info!$AG$4:$AH$2994,2,FALSE),VLOOKUP(K710,Info!$AK$4:$AL$2997,2,FALSE))))))</f>
        <v/>
      </c>
      <c r="P710" s="94" t="str">
        <f>IF($L710="None","",IF(ISERROR(VLOOKUP($L710,Info!$B$4:$B$266,1,FALSE)),"",VLOOKUP($L710,Info!$B$4:$L$266,3,FALSE)))</f>
        <v/>
      </c>
      <c r="Q710" s="96" t="str">
        <f>IF($L710="None","",IF(ISERROR(VLOOKUP($L710,Info!$B$4:$B$266,1,FALSE)),"",VLOOKUP($L710,Info!$B$4:$L$266,4,FALSE)))</f>
        <v/>
      </c>
      <c r="R710" s="1"/>
      <c r="S710" s="6" t="str">
        <f t="shared" si="52"/>
        <v/>
      </c>
      <c r="T710" s="6" t="str">
        <f>IF($L710="None","",IF(ISERROR(VLOOKUP($L710,Info!$B$4:$B$266,1,FALSE)),"",VLOOKUP($L710,Info!$B$4:$L$266,11,FALSE)))</f>
        <v/>
      </c>
      <c r="U710" s="1"/>
      <c r="V710" s="1"/>
      <c r="W710" s="1"/>
      <c r="X710" s="1" t="str">
        <f>IF($L710="None","",IF(ISERROR(VLOOKUP($L710,Info!$B$4:$B$266,1,FALSE)),"",IF(OR(W710="Metallic Liquid Tight",W710="Non-Metallic Liquid Tight",W710="LSZH",W710="Greenfield"),VLOOKUP($L710,Info!$B$4:$L$266,7,FALSE),"N/A")))</f>
        <v/>
      </c>
      <c r="Y710" s="1"/>
      <c r="Z710" s="96" t="str">
        <f>IF($L710="None","",IF(ISERROR(VLOOKUP($L710,Info!$B$4:$B$266,1,FALSE)),"",VLOOKUP($L710,Info!$B$4:$L$266,9,FALSE)))</f>
        <v/>
      </c>
      <c r="AA710" s="96" t="str">
        <f>IF($L710="None","",IF(ISERROR(VLOOKUP($L710,Info!$B$4:$B$266,1,FALSE)),"",VLOOKUP($L710,Info!$B$4:$L$266,8,FALSE)))</f>
        <v/>
      </c>
      <c r="AB710" s="96" t="str">
        <f>IF($L710="None","",IF(ISERROR(VLOOKUP($L710,Info!$B$4:$B$266,1,FALSE)),"",VLOOKUP($L710,Info!$B$4:$L$266,10,FALSE)))</f>
        <v/>
      </c>
      <c r="AC710" s="1" t="str">
        <f>IF(W710="SO Cable","Black,White",IF(O710="","",IF(P710="","",IF($J$12&lt;&gt;"ABC",IF(P710&lt;="250",VLOOKUP(O710,Info!$AZ$4:$BB$22,3,FALSE),VLOOKUP(O710,Info!$AZ$23:$BB$39,3,FALSE)),IF(P710&lt;="250",VLOOKUP(O710,Info!$AO$4:$AQ$22,3,FALSE),VLOOKUP(O710,Info!$AO$23:$AP$39,3,FALSE))))))</f>
        <v/>
      </c>
      <c r="AD710" s="1"/>
      <c r="AE710" s="1" t="str">
        <f>IF($L710="None","",IF(ISERROR(VLOOKUP($L710,Info!$B$4:$B$266,1,FALSE)),"",VLOOKUP($L710,Info!$B$4:$L$266,4,FALSE)))</f>
        <v/>
      </c>
      <c r="AF710" s="1" t="str">
        <f>IF($L710="None","",IF(ISERROR(VLOOKUP($L710,Info!$B$4:$B$266,1,FALSE)),"",VLOOKUP($L710,Info!$B$4:$L$266,6,FALSE)))</f>
        <v/>
      </c>
      <c r="AG710" s="1"/>
      <c r="AH710" s="33" t="str" cm="1">
        <f t="array" ref="AH710">IF(AND(L710&lt;&gt;"",O710&lt;&gt;"",R710:S710&lt;&gt;"",W710:X710&lt;&gt;"",Z710:AA710&lt;&gt;"",AC710&lt;&gt;""),"Good","Bad")</f>
        <v>Bad</v>
      </c>
      <c r="AL710" t="str" cm="1">
        <f t="array" ref="AL710">IF(R710&gt;0,_xlfn.IFS(COUNTIF($L$20:L710,"&lt;&gt;")&lt;101,1,COUNTIF($L$20:L710,"&lt;&gt;")&lt;201,2,COUNTIF($L$20:L710,"&lt;&gt;")&lt;301,3,COUNTIF($L$20:L710,"&lt;&gt;")&lt;401,4,COUNTIF($L$20:L710,"&lt;&gt;")&lt;501,5,COUNTIF($L$20:L710,"&lt;&gt;")&lt;601,6,COUNTIF($L$20:L710,"&lt;&gt;")&lt;701,7,COUNTIF($L$20:L710,"&lt;&gt;")&lt;801,8,COUNTIF($L$20:L710,"&lt;&gt;")&lt;901,9,COUNTIF($L$20:L710,"&lt;&gt;")&lt;1001,10,COUNTIF($L$20:L710,"&lt;&gt;")&lt;1101,11,COUNTIF($L$20:L710,"&lt;&gt;")&lt;1201,12,COUNTIF($L$20:L710,"&lt;&gt;")&lt;1301,13,COUNTIF($L$20:L710,"&lt;&gt;")&lt;1401,14,COUNTIF($L$20:L710,"&lt;&gt;")&lt;1501,15,COUNTIF($L$20:L710,"&lt;&gt;")&lt;1601,16,COUNTIF($L$20:L710,"&lt;&gt;")&lt;1701,17,COUNTIF($L$20:L710,"&lt;&gt;")&lt;1801,18,COUNTIF($L$20:L710,"&lt;&gt;")&lt;1901,19,COUNTIF($L$20:L710,"&lt;&gt;")&lt;2001,20,COUNTIF($L$20:L710,"&lt;&gt;")&lt;2101,21,COUNTIF($L$20:L710,"&lt;&gt;")&lt;2201,22,COUNTIF($L$20:L710,"&lt;&gt;")&lt;2301,23,COUNTIF($L$20:L710,"&lt;&gt;")&lt;2401,24,COUNTIF($L$20:L710,"&lt;&gt;")&lt;2501,25,COUNTIF($L$20:L710,"&lt;&gt;")&lt;2601,26,COUNTIF($L$20:L710,"&lt;&gt;")&lt;2701,27,COUNTIF($L$20:L710,"&lt;&gt;")&lt;2801,28,COUNTIF($L$20:L710,"&lt;&gt;")&lt;2901,29,COUNTIF($L$20:L710,"&lt;&gt;")&lt;3001,30),"")</f>
        <v/>
      </c>
      <c r="AM710" t="str">
        <f t="shared" si="50"/>
        <v/>
      </c>
      <c r="AN710" t="str">
        <f t="shared" si="54"/>
        <v/>
      </c>
      <c r="AP710" t="str">
        <f t="shared" si="53"/>
        <v/>
      </c>
      <c r="AQ710" t="str">
        <f>IF(AO710="","",COUNTIFS(AM710:$AM$3019,AO710))</f>
        <v/>
      </c>
    </row>
    <row r="711" spans="1:43" x14ac:dyDescent="0.25">
      <c r="A711" s="6" t="str">
        <f>IF(COUNT($A$20:A710)&lt;&gt;$B$4,IF(A710="","",A710+1),"")</f>
        <v/>
      </c>
      <c r="B711" s="3"/>
      <c r="C711" s="3"/>
      <c r="D711" s="122"/>
      <c r="E711" s="3"/>
      <c r="F711" s="3"/>
      <c r="G711" s="3"/>
      <c r="H711" s="3"/>
      <c r="I711" s="120"/>
      <c r="J711" s="3"/>
      <c r="K711" s="95" t="str" cm="1">
        <f t="array" ref="K711">IF(OR($J$14 = "A",$J$14 = "B",$J$14 = "C"),IF(I711="","",IF(LEN(I711)&gt;2,_xlfn.IFS(ISNUMBER(SEARCH("_",I711)),I711,ISNUMBER(SEARCH(", ",I711)),SUBSTITUTE(I711,", ","_"),ISNUMBER(SEARCH("/ ",I711)),SUBSTITUTE(I711,"/ ","_"),ISNUMBER(SEARCH(",",I711)),SUBSTITUTE(I711,",","_"),ISNUMBER(SEARCH("/",I711)),SUBSTITUTE(I711,"/","_"),ISNUMBER(SEARCH("",I711)),I711),I711)),IF(OR($J$14 = "J",$J$14 = "K"),"",IF(D711="","",IF(LEN(D711)&gt;2,_xlfn.IFS(ISNUMBER(SEARCH("_",D711)),D711,ISNUMBER(SEARCH(", ",D711)),SUBSTITUTE(D711,", ","_"),ISNUMBER(SEARCH("/ ",D711)),SUBSTITUTE(D711,"/ ","_"),ISNUMBER(SEARCH(",",D711)),SUBSTITUTE(D711,",","_"),ISNUMBER(SEARCH("/",D711)),SUBSTITUTE(D711,"/","_"),ISNUMBER(SEARCH("",D711)),D711),D711))))</f>
        <v/>
      </c>
      <c r="L711" s="1"/>
      <c r="M711" s="1" t="str">
        <f t="shared" si="51"/>
        <v/>
      </c>
      <c r="N711" s="94" t="str">
        <f>IF($L711="None","",IF(ISERROR(VLOOKUP($L711,Info!$B$4:$B$266,1,FALSE)),"",VLOOKUP($L711,Info!$B$4:$L$266,5,FALSE)))</f>
        <v/>
      </c>
      <c r="O711" s="94" t="str">
        <f>IF(K711="","",IF(AND($J$12&lt;&gt;"ABC",N711="3"),"BAC",IF(N711="3","ABC",IF($J$12&lt;&gt;"ABC",IF($J$10="Standard",VLOOKUP(K711,Info!$BE$4:$BF$481,2,FALSE),VLOOKUP(K711,Info!$BI$4:$BJ$482,2,FALSE)),IF($J$10="Standard",VLOOKUP(K711,Info!$AG$4:$AH$2994,2,FALSE),VLOOKUP(K711,Info!$AK$4:$AL$2997,2,FALSE))))))</f>
        <v/>
      </c>
      <c r="P711" s="94" t="str">
        <f>IF($L711="None","",IF(ISERROR(VLOOKUP($L711,Info!$B$4:$B$266,1,FALSE)),"",VLOOKUP($L711,Info!$B$4:$L$266,3,FALSE)))</f>
        <v/>
      </c>
      <c r="Q711" s="96" t="str">
        <f>IF($L711="None","",IF(ISERROR(VLOOKUP($L711,Info!$B$4:$B$266,1,FALSE)),"",VLOOKUP($L711,Info!$B$4:$L$266,4,FALSE)))</f>
        <v/>
      </c>
      <c r="R711" s="1"/>
      <c r="S711" s="6" t="str">
        <f t="shared" si="52"/>
        <v/>
      </c>
      <c r="T711" s="6" t="str">
        <f>IF($L711="None","",IF(ISERROR(VLOOKUP($L711,Info!$B$4:$B$266,1,FALSE)),"",VLOOKUP($L711,Info!$B$4:$L$266,11,FALSE)))</f>
        <v/>
      </c>
      <c r="U711" s="1"/>
      <c r="V711" s="1"/>
      <c r="W711" s="1"/>
      <c r="X711" s="1" t="str">
        <f>IF($L711="None","",IF(ISERROR(VLOOKUP($L711,Info!$B$4:$B$266,1,FALSE)),"",IF(OR(W711="Metallic Liquid Tight",W711="Non-Metallic Liquid Tight",W711="LSZH",W711="Greenfield"),VLOOKUP($L711,Info!$B$4:$L$266,7,FALSE),"N/A")))</f>
        <v/>
      </c>
      <c r="Y711" s="1"/>
      <c r="Z711" s="96" t="str">
        <f>IF($L711="None","",IF(ISERROR(VLOOKUP($L711,Info!$B$4:$B$266,1,FALSE)),"",VLOOKUP($L711,Info!$B$4:$L$266,9,FALSE)))</f>
        <v/>
      </c>
      <c r="AA711" s="96" t="str">
        <f>IF($L711="None","",IF(ISERROR(VLOOKUP($L711,Info!$B$4:$B$266,1,FALSE)),"",VLOOKUP($L711,Info!$B$4:$L$266,8,FALSE)))</f>
        <v/>
      </c>
      <c r="AB711" s="96" t="str">
        <f>IF($L711="None","",IF(ISERROR(VLOOKUP($L711,Info!$B$4:$B$266,1,FALSE)),"",VLOOKUP($L711,Info!$B$4:$L$266,10,FALSE)))</f>
        <v/>
      </c>
      <c r="AC711" s="1" t="str">
        <f>IF(W711="SO Cable","Black,White",IF(O711="","",IF(P711="","",IF($J$12&lt;&gt;"ABC",IF(P711&lt;="250",VLOOKUP(O711,Info!$AZ$4:$BB$22,3,FALSE),VLOOKUP(O711,Info!$AZ$23:$BB$39,3,FALSE)),IF(P711&lt;="250",VLOOKUP(O711,Info!$AO$4:$AQ$22,3,FALSE),VLOOKUP(O711,Info!$AO$23:$AP$39,3,FALSE))))))</f>
        <v/>
      </c>
      <c r="AD711" s="1"/>
      <c r="AE711" s="1" t="str">
        <f>IF($L711="None","",IF(ISERROR(VLOOKUP($L711,Info!$B$4:$B$266,1,FALSE)),"",VLOOKUP($L711,Info!$B$4:$L$266,4,FALSE)))</f>
        <v/>
      </c>
      <c r="AF711" s="1" t="str">
        <f>IF($L711="None","",IF(ISERROR(VLOOKUP($L711,Info!$B$4:$B$266,1,FALSE)),"",VLOOKUP($L711,Info!$B$4:$L$266,6,FALSE)))</f>
        <v/>
      </c>
      <c r="AG711" s="1"/>
      <c r="AH711" s="33" t="str" cm="1">
        <f t="array" ref="AH711">IF(AND(L711&lt;&gt;"",O711&lt;&gt;"",R711:S711&lt;&gt;"",W711:X711&lt;&gt;"",Z711:AA711&lt;&gt;"",AC711&lt;&gt;""),"Good","Bad")</f>
        <v>Bad</v>
      </c>
      <c r="AL711" t="str" cm="1">
        <f t="array" ref="AL711">IF(R711&gt;0,_xlfn.IFS(COUNTIF($L$20:L711,"&lt;&gt;")&lt;101,1,COUNTIF($L$20:L711,"&lt;&gt;")&lt;201,2,COUNTIF($L$20:L711,"&lt;&gt;")&lt;301,3,COUNTIF($L$20:L711,"&lt;&gt;")&lt;401,4,COUNTIF($L$20:L711,"&lt;&gt;")&lt;501,5,COUNTIF($L$20:L711,"&lt;&gt;")&lt;601,6,COUNTIF($L$20:L711,"&lt;&gt;")&lt;701,7,COUNTIF($L$20:L711,"&lt;&gt;")&lt;801,8,COUNTIF($L$20:L711,"&lt;&gt;")&lt;901,9,COUNTIF($L$20:L711,"&lt;&gt;")&lt;1001,10,COUNTIF($L$20:L711,"&lt;&gt;")&lt;1101,11,COUNTIF($L$20:L711,"&lt;&gt;")&lt;1201,12,COUNTIF($L$20:L711,"&lt;&gt;")&lt;1301,13,COUNTIF($L$20:L711,"&lt;&gt;")&lt;1401,14,COUNTIF($L$20:L711,"&lt;&gt;")&lt;1501,15,COUNTIF($L$20:L711,"&lt;&gt;")&lt;1601,16,COUNTIF($L$20:L711,"&lt;&gt;")&lt;1701,17,COUNTIF($L$20:L711,"&lt;&gt;")&lt;1801,18,COUNTIF($L$20:L711,"&lt;&gt;")&lt;1901,19,COUNTIF($L$20:L711,"&lt;&gt;")&lt;2001,20,COUNTIF($L$20:L711,"&lt;&gt;")&lt;2101,21,COUNTIF($L$20:L711,"&lt;&gt;")&lt;2201,22,COUNTIF($L$20:L711,"&lt;&gt;")&lt;2301,23,COUNTIF($L$20:L711,"&lt;&gt;")&lt;2401,24,COUNTIF($L$20:L711,"&lt;&gt;")&lt;2501,25,COUNTIF($L$20:L711,"&lt;&gt;")&lt;2601,26,COUNTIF($L$20:L711,"&lt;&gt;")&lt;2701,27,COUNTIF($L$20:L711,"&lt;&gt;")&lt;2801,28,COUNTIF($L$20:L711,"&lt;&gt;")&lt;2901,29,COUNTIF($L$20:L711,"&lt;&gt;")&lt;3001,30),"")</f>
        <v/>
      </c>
      <c r="AM711" t="str">
        <f t="shared" si="50"/>
        <v/>
      </c>
      <c r="AN711" t="str">
        <f t="shared" si="54"/>
        <v/>
      </c>
      <c r="AP711" t="str">
        <f t="shared" si="53"/>
        <v/>
      </c>
      <c r="AQ711" t="str">
        <f>IF(AO711="","",COUNTIFS(AM711:$AM$3019,AO711))</f>
        <v/>
      </c>
    </row>
    <row r="712" spans="1:43" x14ac:dyDescent="0.25">
      <c r="A712" s="6" t="str">
        <f>IF(COUNT($A$20:A711)&lt;&gt;$B$4,IF(A711="","",A711+1),"")</f>
        <v/>
      </c>
      <c r="B712" s="3"/>
      <c r="C712" s="3"/>
      <c r="D712" s="122"/>
      <c r="E712" s="3"/>
      <c r="F712" s="3"/>
      <c r="G712" s="3"/>
      <c r="H712" s="3"/>
      <c r="I712" s="120"/>
      <c r="J712" s="3"/>
      <c r="K712" s="95" t="str" cm="1">
        <f t="array" ref="K712">IF(OR($J$14 = "A",$J$14 = "B",$J$14 = "C"),IF(I712="","",IF(LEN(I712)&gt;2,_xlfn.IFS(ISNUMBER(SEARCH("_",I712)),I712,ISNUMBER(SEARCH(", ",I712)),SUBSTITUTE(I712,", ","_"),ISNUMBER(SEARCH("/ ",I712)),SUBSTITUTE(I712,"/ ","_"),ISNUMBER(SEARCH(",",I712)),SUBSTITUTE(I712,",","_"),ISNUMBER(SEARCH("/",I712)),SUBSTITUTE(I712,"/","_"),ISNUMBER(SEARCH("",I712)),I712),I712)),IF(OR($J$14 = "J",$J$14 = "K"),"",IF(D712="","",IF(LEN(D712)&gt;2,_xlfn.IFS(ISNUMBER(SEARCH("_",D712)),D712,ISNUMBER(SEARCH(", ",D712)),SUBSTITUTE(D712,", ","_"),ISNUMBER(SEARCH("/ ",D712)),SUBSTITUTE(D712,"/ ","_"),ISNUMBER(SEARCH(",",D712)),SUBSTITUTE(D712,",","_"),ISNUMBER(SEARCH("/",D712)),SUBSTITUTE(D712,"/","_"),ISNUMBER(SEARCH("",D712)),D712),D712))))</f>
        <v/>
      </c>
      <c r="L712" s="1"/>
      <c r="M712" s="1" t="str">
        <f t="shared" si="51"/>
        <v/>
      </c>
      <c r="N712" s="94" t="str">
        <f>IF($L712="None","",IF(ISERROR(VLOOKUP($L712,Info!$B$4:$B$266,1,FALSE)),"",VLOOKUP($L712,Info!$B$4:$L$266,5,FALSE)))</f>
        <v/>
      </c>
      <c r="O712" s="94" t="str">
        <f>IF(K712="","",IF(AND($J$12&lt;&gt;"ABC",N712="3"),"BAC",IF(N712="3","ABC",IF($J$12&lt;&gt;"ABC",IF($J$10="Standard",VLOOKUP(K712,Info!$BE$4:$BF$481,2,FALSE),VLOOKUP(K712,Info!$BI$4:$BJ$482,2,FALSE)),IF($J$10="Standard",VLOOKUP(K712,Info!$AG$4:$AH$2994,2,FALSE),VLOOKUP(K712,Info!$AK$4:$AL$2997,2,FALSE))))))</f>
        <v/>
      </c>
      <c r="P712" s="94" t="str">
        <f>IF($L712="None","",IF(ISERROR(VLOOKUP($L712,Info!$B$4:$B$266,1,FALSE)),"",VLOOKUP($L712,Info!$B$4:$L$266,3,FALSE)))</f>
        <v/>
      </c>
      <c r="Q712" s="96" t="str">
        <f>IF($L712="None","",IF(ISERROR(VLOOKUP($L712,Info!$B$4:$B$266,1,FALSE)),"",VLOOKUP($L712,Info!$B$4:$L$266,4,FALSE)))</f>
        <v/>
      </c>
      <c r="R712" s="1"/>
      <c r="S712" s="6" t="str">
        <f t="shared" si="52"/>
        <v/>
      </c>
      <c r="T712" s="6" t="str">
        <f>IF($L712="None","",IF(ISERROR(VLOOKUP($L712,Info!$B$4:$B$266,1,FALSE)),"",VLOOKUP($L712,Info!$B$4:$L$266,11,FALSE)))</f>
        <v/>
      </c>
      <c r="U712" s="1"/>
      <c r="V712" s="1"/>
      <c r="W712" s="1"/>
      <c r="X712" s="1" t="str">
        <f>IF($L712="None","",IF(ISERROR(VLOOKUP($L712,Info!$B$4:$B$266,1,FALSE)),"",IF(OR(W712="Metallic Liquid Tight",W712="Non-Metallic Liquid Tight",W712="LSZH",W712="Greenfield"),VLOOKUP($L712,Info!$B$4:$L$266,7,FALSE),"N/A")))</f>
        <v/>
      </c>
      <c r="Y712" s="1"/>
      <c r="Z712" s="96" t="str">
        <f>IF($L712="None","",IF(ISERROR(VLOOKUP($L712,Info!$B$4:$B$266,1,FALSE)),"",VLOOKUP($L712,Info!$B$4:$L$266,9,FALSE)))</f>
        <v/>
      </c>
      <c r="AA712" s="96" t="str">
        <f>IF($L712="None","",IF(ISERROR(VLOOKUP($L712,Info!$B$4:$B$266,1,FALSE)),"",VLOOKUP($L712,Info!$B$4:$L$266,8,FALSE)))</f>
        <v/>
      </c>
      <c r="AB712" s="96" t="str">
        <f>IF($L712="None","",IF(ISERROR(VLOOKUP($L712,Info!$B$4:$B$266,1,FALSE)),"",VLOOKUP($L712,Info!$B$4:$L$266,10,FALSE)))</f>
        <v/>
      </c>
      <c r="AC712" s="1" t="str">
        <f>IF(W712="SO Cable","Black,White",IF(O712="","",IF(P712="","",IF($J$12&lt;&gt;"ABC",IF(P712&lt;="250",VLOOKUP(O712,Info!$AZ$4:$BB$22,3,FALSE),VLOOKUP(O712,Info!$AZ$23:$BB$39,3,FALSE)),IF(P712&lt;="250",VLOOKUP(O712,Info!$AO$4:$AQ$22,3,FALSE),VLOOKUP(O712,Info!$AO$23:$AP$39,3,FALSE))))))</f>
        <v/>
      </c>
      <c r="AD712" s="1"/>
      <c r="AE712" s="1" t="str">
        <f>IF($L712="None","",IF(ISERROR(VLOOKUP($L712,Info!$B$4:$B$266,1,FALSE)),"",VLOOKUP($L712,Info!$B$4:$L$266,4,FALSE)))</f>
        <v/>
      </c>
      <c r="AF712" s="1" t="str">
        <f>IF($L712="None","",IF(ISERROR(VLOOKUP($L712,Info!$B$4:$B$266,1,FALSE)),"",VLOOKUP($L712,Info!$B$4:$L$266,6,FALSE)))</f>
        <v/>
      </c>
      <c r="AG712" s="1"/>
      <c r="AH712" s="33" t="str" cm="1">
        <f t="array" ref="AH712">IF(AND(L712&lt;&gt;"",O712&lt;&gt;"",R712:S712&lt;&gt;"",W712:X712&lt;&gt;"",Z712:AA712&lt;&gt;"",AC712&lt;&gt;""),"Good","Bad")</f>
        <v>Bad</v>
      </c>
      <c r="AL712" t="str" cm="1">
        <f t="array" ref="AL712">IF(R712&gt;0,_xlfn.IFS(COUNTIF($L$20:L712,"&lt;&gt;")&lt;101,1,COUNTIF($L$20:L712,"&lt;&gt;")&lt;201,2,COUNTIF($L$20:L712,"&lt;&gt;")&lt;301,3,COUNTIF($L$20:L712,"&lt;&gt;")&lt;401,4,COUNTIF($L$20:L712,"&lt;&gt;")&lt;501,5,COUNTIF($L$20:L712,"&lt;&gt;")&lt;601,6,COUNTIF($L$20:L712,"&lt;&gt;")&lt;701,7,COUNTIF($L$20:L712,"&lt;&gt;")&lt;801,8,COUNTIF($L$20:L712,"&lt;&gt;")&lt;901,9,COUNTIF($L$20:L712,"&lt;&gt;")&lt;1001,10,COUNTIF($L$20:L712,"&lt;&gt;")&lt;1101,11,COUNTIF($L$20:L712,"&lt;&gt;")&lt;1201,12,COUNTIF($L$20:L712,"&lt;&gt;")&lt;1301,13,COUNTIF($L$20:L712,"&lt;&gt;")&lt;1401,14,COUNTIF($L$20:L712,"&lt;&gt;")&lt;1501,15,COUNTIF($L$20:L712,"&lt;&gt;")&lt;1601,16,COUNTIF($L$20:L712,"&lt;&gt;")&lt;1701,17,COUNTIF($L$20:L712,"&lt;&gt;")&lt;1801,18,COUNTIF($L$20:L712,"&lt;&gt;")&lt;1901,19,COUNTIF($L$20:L712,"&lt;&gt;")&lt;2001,20,COUNTIF($L$20:L712,"&lt;&gt;")&lt;2101,21,COUNTIF($L$20:L712,"&lt;&gt;")&lt;2201,22,COUNTIF($L$20:L712,"&lt;&gt;")&lt;2301,23,COUNTIF($L$20:L712,"&lt;&gt;")&lt;2401,24,COUNTIF($L$20:L712,"&lt;&gt;")&lt;2501,25,COUNTIF($L$20:L712,"&lt;&gt;")&lt;2601,26,COUNTIF($L$20:L712,"&lt;&gt;")&lt;2701,27,COUNTIF($L$20:L712,"&lt;&gt;")&lt;2801,28,COUNTIF($L$20:L712,"&lt;&gt;")&lt;2901,29,COUNTIF($L$20:L712,"&lt;&gt;")&lt;3001,30),"")</f>
        <v/>
      </c>
      <c r="AM712" t="str">
        <f t="shared" si="50"/>
        <v/>
      </c>
      <c r="AN712" t="str">
        <f t="shared" si="54"/>
        <v/>
      </c>
      <c r="AP712" t="str">
        <f t="shared" si="53"/>
        <v/>
      </c>
      <c r="AQ712" t="str">
        <f>IF(AO712="","",COUNTIFS(AM712:$AM$3019,AO712))</f>
        <v/>
      </c>
    </row>
    <row r="713" spans="1:43" x14ac:dyDescent="0.25">
      <c r="A713" s="6" t="str">
        <f>IF(COUNT($A$20:A712)&lt;&gt;$B$4,IF(A712="","",A712+1),"")</f>
        <v/>
      </c>
      <c r="B713" s="3"/>
      <c r="C713" s="3"/>
      <c r="D713" s="122"/>
      <c r="E713" s="3"/>
      <c r="F713" s="3"/>
      <c r="G713" s="3"/>
      <c r="H713" s="3"/>
      <c r="I713" s="120"/>
      <c r="J713" s="3"/>
      <c r="K713" s="95" t="str" cm="1">
        <f t="array" ref="K713">IF(OR($J$14 = "A",$J$14 = "B",$J$14 = "C"),IF(I713="","",IF(LEN(I713)&gt;2,_xlfn.IFS(ISNUMBER(SEARCH("_",I713)),I713,ISNUMBER(SEARCH(", ",I713)),SUBSTITUTE(I713,", ","_"),ISNUMBER(SEARCH("/ ",I713)),SUBSTITUTE(I713,"/ ","_"),ISNUMBER(SEARCH(",",I713)),SUBSTITUTE(I713,",","_"),ISNUMBER(SEARCH("/",I713)),SUBSTITUTE(I713,"/","_"),ISNUMBER(SEARCH("",I713)),I713),I713)),IF(OR($J$14 = "J",$J$14 = "K"),"",IF(D713="","",IF(LEN(D713)&gt;2,_xlfn.IFS(ISNUMBER(SEARCH("_",D713)),D713,ISNUMBER(SEARCH(", ",D713)),SUBSTITUTE(D713,", ","_"),ISNUMBER(SEARCH("/ ",D713)),SUBSTITUTE(D713,"/ ","_"),ISNUMBER(SEARCH(",",D713)),SUBSTITUTE(D713,",","_"),ISNUMBER(SEARCH("/",D713)),SUBSTITUTE(D713,"/","_"),ISNUMBER(SEARCH("",D713)),D713),D713))))</f>
        <v/>
      </c>
      <c r="L713" s="1"/>
      <c r="M713" s="1" t="str">
        <f t="shared" si="51"/>
        <v/>
      </c>
      <c r="N713" s="94" t="str">
        <f>IF($L713="None","",IF(ISERROR(VLOOKUP($L713,Info!$B$4:$B$266,1,FALSE)),"",VLOOKUP($L713,Info!$B$4:$L$266,5,FALSE)))</f>
        <v/>
      </c>
      <c r="O713" s="94" t="str">
        <f>IF(K713="","",IF(AND($J$12&lt;&gt;"ABC",N713="3"),"BAC",IF(N713="3","ABC",IF($J$12&lt;&gt;"ABC",IF($J$10="Standard",VLOOKUP(K713,Info!$BE$4:$BF$481,2,FALSE),VLOOKUP(K713,Info!$BI$4:$BJ$482,2,FALSE)),IF($J$10="Standard",VLOOKUP(K713,Info!$AG$4:$AH$2994,2,FALSE),VLOOKUP(K713,Info!$AK$4:$AL$2997,2,FALSE))))))</f>
        <v/>
      </c>
      <c r="P713" s="94" t="str">
        <f>IF($L713="None","",IF(ISERROR(VLOOKUP($L713,Info!$B$4:$B$266,1,FALSE)),"",VLOOKUP($L713,Info!$B$4:$L$266,3,FALSE)))</f>
        <v/>
      </c>
      <c r="Q713" s="96" t="str">
        <f>IF($L713="None","",IF(ISERROR(VLOOKUP($L713,Info!$B$4:$B$266,1,FALSE)),"",VLOOKUP($L713,Info!$B$4:$L$266,4,FALSE)))</f>
        <v/>
      </c>
      <c r="R713" s="1"/>
      <c r="S713" s="6" t="str">
        <f t="shared" si="52"/>
        <v/>
      </c>
      <c r="T713" s="6" t="str">
        <f>IF($L713="None","",IF(ISERROR(VLOOKUP($L713,Info!$B$4:$B$266,1,FALSE)),"",VLOOKUP($L713,Info!$B$4:$L$266,11,FALSE)))</f>
        <v/>
      </c>
      <c r="U713" s="1"/>
      <c r="V713" s="1"/>
      <c r="W713" s="1"/>
      <c r="X713" s="1" t="str">
        <f>IF($L713="None","",IF(ISERROR(VLOOKUP($L713,Info!$B$4:$B$266,1,FALSE)),"",IF(OR(W713="Metallic Liquid Tight",W713="Non-Metallic Liquid Tight",W713="LSZH",W713="Greenfield"),VLOOKUP($L713,Info!$B$4:$L$266,7,FALSE),"N/A")))</f>
        <v/>
      </c>
      <c r="Y713" s="1"/>
      <c r="Z713" s="96" t="str">
        <f>IF($L713="None","",IF(ISERROR(VLOOKUP($L713,Info!$B$4:$B$266,1,FALSE)),"",VLOOKUP($L713,Info!$B$4:$L$266,9,FALSE)))</f>
        <v/>
      </c>
      <c r="AA713" s="96" t="str">
        <f>IF($L713="None","",IF(ISERROR(VLOOKUP($L713,Info!$B$4:$B$266,1,FALSE)),"",VLOOKUP($L713,Info!$B$4:$L$266,8,FALSE)))</f>
        <v/>
      </c>
      <c r="AB713" s="96" t="str">
        <f>IF($L713="None","",IF(ISERROR(VLOOKUP($L713,Info!$B$4:$B$266,1,FALSE)),"",VLOOKUP($L713,Info!$B$4:$L$266,10,FALSE)))</f>
        <v/>
      </c>
      <c r="AC713" s="1" t="str">
        <f>IF(W713="SO Cable","Black,White",IF(O713="","",IF(P713="","",IF($J$12&lt;&gt;"ABC",IF(P713&lt;="250",VLOOKUP(O713,Info!$AZ$4:$BB$22,3,FALSE),VLOOKUP(O713,Info!$AZ$23:$BB$39,3,FALSE)),IF(P713&lt;="250",VLOOKUP(O713,Info!$AO$4:$AQ$22,3,FALSE),VLOOKUP(O713,Info!$AO$23:$AP$39,3,FALSE))))))</f>
        <v/>
      </c>
      <c r="AD713" s="1"/>
      <c r="AE713" s="1" t="str">
        <f>IF($L713="None","",IF(ISERROR(VLOOKUP($L713,Info!$B$4:$B$266,1,FALSE)),"",VLOOKUP($L713,Info!$B$4:$L$266,4,FALSE)))</f>
        <v/>
      </c>
      <c r="AF713" s="1" t="str">
        <f>IF($L713="None","",IF(ISERROR(VLOOKUP($L713,Info!$B$4:$B$266,1,FALSE)),"",VLOOKUP($L713,Info!$B$4:$L$266,6,FALSE)))</f>
        <v/>
      </c>
      <c r="AG713" s="1"/>
      <c r="AH713" s="33" t="str" cm="1">
        <f t="array" ref="AH713">IF(AND(L713&lt;&gt;"",O713&lt;&gt;"",R713:S713&lt;&gt;"",W713:X713&lt;&gt;"",Z713:AA713&lt;&gt;"",AC713&lt;&gt;""),"Good","Bad")</f>
        <v>Bad</v>
      </c>
      <c r="AL713" t="str" cm="1">
        <f t="array" ref="AL713">IF(R713&gt;0,_xlfn.IFS(COUNTIF($L$20:L713,"&lt;&gt;")&lt;101,1,COUNTIF($L$20:L713,"&lt;&gt;")&lt;201,2,COUNTIF($L$20:L713,"&lt;&gt;")&lt;301,3,COUNTIF($L$20:L713,"&lt;&gt;")&lt;401,4,COUNTIF($L$20:L713,"&lt;&gt;")&lt;501,5,COUNTIF($L$20:L713,"&lt;&gt;")&lt;601,6,COUNTIF($L$20:L713,"&lt;&gt;")&lt;701,7,COUNTIF($L$20:L713,"&lt;&gt;")&lt;801,8,COUNTIF($L$20:L713,"&lt;&gt;")&lt;901,9,COUNTIF($L$20:L713,"&lt;&gt;")&lt;1001,10,COUNTIF($L$20:L713,"&lt;&gt;")&lt;1101,11,COUNTIF($L$20:L713,"&lt;&gt;")&lt;1201,12,COUNTIF($L$20:L713,"&lt;&gt;")&lt;1301,13,COUNTIF($L$20:L713,"&lt;&gt;")&lt;1401,14,COUNTIF($L$20:L713,"&lt;&gt;")&lt;1501,15,COUNTIF($L$20:L713,"&lt;&gt;")&lt;1601,16,COUNTIF($L$20:L713,"&lt;&gt;")&lt;1701,17,COUNTIF($L$20:L713,"&lt;&gt;")&lt;1801,18,COUNTIF($L$20:L713,"&lt;&gt;")&lt;1901,19,COUNTIF($L$20:L713,"&lt;&gt;")&lt;2001,20,COUNTIF($L$20:L713,"&lt;&gt;")&lt;2101,21,COUNTIF($L$20:L713,"&lt;&gt;")&lt;2201,22,COUNTIF($L$20:L713,"&lt;&gt;")&lt;2301,23,COUNTIF($L$20:L713,"&lt;&gt;")&lt;2401,24,COUNTIF($L$20:L713,"&lt;&gt;")&lt;2501,25,COUNTIF($L$20:L713,"&lt;&gt;")&lt;2601,26,COUNTIF($L$20:L713,"&lt;&gt;")&lt;2701,27,COUNTIF($L$20:L713,"&lt;&gt;")&lt;2801,28,COUNTIF($L$20:L713,"&lt;&gt;")&lt;2901,29,COUNTIF($L$20:L713,"&lt;&gt;")&lt;3001,30),"")</f>
        <v/>
      </c>
      <c r="AM713" t="str">
        <f t="shared" si="50"/>
        <v/>
      </c>
      <c r="AN713" t="str">
        <f t="shared" si="54"/>
        <v/>
      </c>
      <c r="AP713" t="str">
        <f t="shared" si="53"/>
        <v/>
      </c>
      <c r="AQ713" t="str">
        <f>IF(AO713="","",COUNTIFS(AM713:$AM$3019,AO713))</f>
        <v/>
      </c>
    </row>
    <row r="714" spans="1:43" x14ac:dyDescent="0.25">
      <c r="A714" s="6" t="str">
        <f>IF(COUNT($A$20:A713)&lt;&gt;$B$4,IF(A713="","",A713+1),"")</f>
        <v/>
      </c>
      <c r="B714" s="3"/>
      <c r="C714" s="3"/>
      <c r="D714" s="122"/>
      <c r="E714" s="3"/>
      <c r="F714" s="3"/>
      <c r="G714" s="3"/>
      <c r="H714" s="3"/>
      <c r="I714" s="120"/>
      <c r="J714" s="3"/>
      <c r="K714" s="95" t="str" cm="1">
        <f t="array" ref="K714">IF(OR($J$14 = "A",$J$14 = "B",$J$14 = "C"),IF(I714="","",IF(LEN(I714)&gt;2,_xlfn.IFS(ISNUMBER(SEARCH("_",I714)),I714,ISNUMBER(SEARCH(", ",I714)),SUBSTITUTE(I714,", ","_"),ISNUMBER(SEARCH("/ ",I714)),SUBSTITUTE(I714,"/ ","_"),ISNUMBER(SEARCH(",",I714)),SUBSTITUTE(I714,",","_"),ISNUMBER(SEARCH("/",I714)),SUBSTITUTE(I714,"/","_"),ISNUMBER(SEARCH("",I714)),I714),I714)),IF(OR($J$14 = "J",$J$14 = "K"),"",IF(D714="","",IF(LEN(D714)&gt;2,_xlfn.IFS(ISNUMBER(SEARCH("_",D714)),D714,ISNUMBER(SEARCH(", ",D714)),SUBSTITUTE(D714,", ","_"),ISNUMBER(SEARCH("/ ",D714)),SUBSTITUTE(D714,"/ ","_"),ISNUMBER(SEARCH(",",D714)),SUBSTITUTE(D714,",","_"),ISNUMBER(SEARCH("/",D714)),SUBSTITUTE(D714,"/","_"),ISNUMBER(SEARCH("",D714)),D714),D714))))</f>
        <v/>
      </c>
      <c r="L714" s="1"/>
      <c r="M714" s="1" t="str">
        <f t="shared" si="51"/>
        <v/>
      </c>
      <c r="N714" s="94" t="str">
        <f>IF($L714="None","",IF(ISERROR(VLOOKUP($L714,Info!$B$4:$B$266,1,FALSE)),"",VLOOKUP($L714,Info!$B$4:$L$266,5,FALSE)))</f>
        <v/>
      </c>
      <c r="O714" s="94" t="str">
        <f>IF(K714="","",IF(AND($J$12&lt;&gt;"ABC",N714="3"),"BAC",IF(N714="3","ABC",IF($J$12&lt;&gt;"ABC",IF($J$10="Standard",VLOOKUP(K714,Info!$BE$4:$BF$481,2,FALSE),VLOOKUP(K714,Info!$BI$4:$BJ$482,2,FALSE)),IF($J$10="Standard",VLOOKUP(K714,Info!$AG$4:$AH$2994,2,FALSE),VLOOKUP(K714,Info!$AK$4:$AL$2997,2,FALSE))))))</f>
        <v/>
      </c>
      <c r="P714" s="94" t="str">
        <f>IF($L714="None","",IF(ISERROR(VLOOKUP($L714,Info!$B$4:$B$266,1,FALSE)),"",VLOOKUP($L714,Info!$B$4:$L$266,3,FALSE)))</f>
        <v/>
      </c>
      <c r="Q714" s="96" t="str">
        <f>IF($L714="None","",IF(ISERROR(VLOOKUP($L714,Info!$B$4:$B$266,1,FALSE)),"",VLOOKUP($L714,Info!$B$4:$L$266,4,FALSE)))</f>
        <v/>
      </c>
      <c r="R714" s="1"/>
      <c r="S714" s="6" t="str">
        <f t="shared" si="52"/>
        <v/>
      </c>
      <c r="T714" s="6" t="str">
        <f>IF($L714="None","",IF(ISERROR(VLOOKUP($L714,Info!$B$4:$B$266,1,FALSE)),"",VLOOKUP($L714,Info!$B$4:$L$266,11,FALSE)))</f>
        <v/>
      </c>
      <c r="U714" s="1"/>
      <c r="V714" s="1"/>
      <c r="W714" s="1"/>
      <c r="X714" s="1" t="str">
        <f>IF($L714="None","",IF(ISERROR(VLOOKUP($L714,Info!$B$4:$B$266,1,FALSE)),"",IF(OR(W714="Metallic Liquid Tight",W714="Non-Metallic Liquid Tight",W714="LSZH",W714="Greenfield"),VLOOKUP($L714,Info!$B$4:$L$266,7,FALSE),"N/A")))</f>
        <v/>
      </c>
      <c r="Y714" s="1"/>
      <c r="Z714" s="96" t="str">
        <f>IF($L714="None","",IF(ISERROR(VLOOKUP($L714,Info!$B$4:$B$266,1,FALSE)),"",VLOOKUP($L714,Info!$B$4:$L$266,9,FALSE)))</f>
        <v/>
      </c>
      <c r="AA714" s="96" t="str">
        <f>IF($L714="None","",IF(ISERROR(VLOOKUP($L714,Info!$B$4:$B$266,1,FALSE)),"",VLOOKUP($L714,Info!$B$4:$L$266,8,FALSE)))</f>
        <v/>
      </c>
      <c r="AB714" s="96" t="str">
        <f>IF($L714="None","",IF(ISERROR(VLOOKUP($L714,Info!$B$4:$B$266,1,FALSE)),"",VLOOKUP($L714,Info!$B$4:$L$266,10,FALSE)))</f>
        <v/>
      </c>
      <c r="AC714" s="1" t="str">
        <f>IF(W714="SO Cable","Black,White",IF(O714="","",IF(P714="","",IF($J$12&lt;&gt;"ABC",IF(P714&lt;="250",VLOOKUP(O714,Info!$AZ$4:$BB$22,3,FALSE),VLOOKUP(O714,Info!$AZ$23:$BB$39,3,FALSE)),IF(P714&lt;="250",VLOOKUP(O714,Info!$AO$4:$AQ$22,3,FALSE),VLOOKUP(O714,Info!$AO$23:$AP$39,3,FALSE))))))</f>
        <v/>
      </c>
      <c r="AD714" s="1"/>
      <c r="AE714" s="1" t="str">
        <f>IF($L714="None","",IF(ISERROR(VLOOKUP($L714,Info!$B$4:$B$266,1,FALSE)),"",VLOOKUP($L714,Info!$B$4:$L$266,4,FALSE)))</f>
        <v/>
      </c>
      <c r="AF714" s="1" t="str">
        <f>IF($L714="None","",IF(ISERROR(VLOOKUP($L714,Info!$B$4:$B$266,1,FALSE)),"",VLOOKUP($L714,Info!$B$4:$L$266,6,FALSE)))</f>
        <v/>
      </c>
      <c r="AG714" s="1"/>
      <c r="AH714" s="33" t="str" cm="1">
        <f t="array" ref="AH714">IF(AND(L714&lt;&gt;"",O714&lt;&gt;"",R714:S714&lt;&gt;"",W714:X714&lt;&gt;"",Z714:AA714&lt;&gt;"",AC714&lt;&gt;""),"Good","Bad")</f>
        <v>Bad</v>
      </c>
      <c r="AL714" t="str" cm="1">
        <f t="array" ref="AL714">IF(R714&gt;0,_xlfn.IFS(COUNTIF($L$20:L714,"&lt;&gt;")&lt;101,1,COUNTIF($L$20:L714,"&lt;&gt;")&lt;201,2,COUNTIF($L$20:L714,"&lt;&gt;")&lt;301,3,COUNTIF($L$20:L714,"&lt;&gt;")&lt;401,4,COUNTIF($L$20:L714,"&lt;&gt;")&lt;501,5,COUNTIF($L$20:L714,"&lt;&gt;")&lt;601,6,COUNTIF($L$20:L714,"&lt;&gt;")&lt;701,7,COUNTIF($L$20:L714,"&lt;&gt;")&lt;801,8,COUNTIF($L$20:L714,"&lt;&gt;")&lt;901,9,COUNTIF($L$20:L714,"&lt;&gt;")&lt;1001,10,COUNTIF($L$20:L714,"&lt;&gt;")&lt;1101,11,COUNTIF($L$20:L714,"&lt;&gt;")&lt;1201,12,COUNTIF($L$20:L714,"&lt;&gt;")&lt;1301,13,COUNTIF($L$20:L714,"&lt;&gt;")&lt;1401,14,COUNTIF($L$20:L714,"&lt;&gt;")&lt;1501,15,COUNTIF($L$20:L714,"&lt;&gt;")&lt;1601,16,COUNTIF($L$20:L714,"&lt;&gt;")&lt;1701,17,COUNTIF($L$20:L714,"&lt;&gt;")&lt;1801,18,COUNTIF($L$20:L714,"&lt;&gt;")&lt;1901,19,COUNTIF($L$20:L714,"&lt;&gt;")&lt;2001,20,COUNTIF($L$20:L714,"&lt;&gt;")&lt;2101,21,COUNTIF($L$20:L714,"&lt;&gt;")&lt;2201,22,COUNTIF($L$20:L714,"&lt;&gt;")&lt;2301,23,COUNTIF($L$20:L714,"&lt;&gt;")&lt;2401,24,COUNTIF($L$20:L714,"&lt;&gt;")&lt;2501,25,COUNTIF($L$20:L714,"&lt;&gt;")&lt;2601,26,COUNTIF($L$20:L714,"&lt;&gt;")&lt;2701,27,COUNTIF($L$20:L714,"&lt;&gt;")&lt;2801,28,COUNTIF($L$20:L714,"&lt;&gt;")&lt;2901,29,COUNTIF($L$20:L714,"&lt;&gt;")&lt;3001,30),"")</f>
        <v/>
      </c>
      <c r="AM714" t="str">
        <f t="shared" si="50"/>
        <v/>
      </c>
      <c r="AN714" t="str">
        <f t="shared" si="54"/>
        <v/>
      </c>
      <c r="AP714" t="str">
        <f t="shared" si="53"/>
        <v/>
      </c>
      <c r="AQ714" t="str">
        <f>IF(AO714="","",COUNTIFS(AM714:$AM$3019,AO714))</f>
        <v/>
      </c>
    </row>
    <row r="715" spans="1:43" x14ac:dyDescent="0.25">
      <c r="A715" s="6" t="str">
        <f>IF(COUNT($A$20:A714)&lt;&gt;$B$4,IF(A714="","",A714+1),"")</f>
        <v/>
      </c>
      <c r="B715" s="3"/>
      <c r="C715" s="3"/>
      <c r="D715" s="122"/>
      <c r="E715" s="3"/>
      <c r="F715" s="3"/>
      <c r="G715" s="3"/>
      <c r="H715" s="3"/>
      <c r="I715" s="120"/>
      <c r="J715" s="3"/>
      <c r="K715" s="95" t="str" cm="1">
        <f t="array" ref="K715">IF(OR($J$14 = "A",$J$14 = "B",$J$14 = "C"),IF(I715="","",IF(LEN(I715)&gt;2,_xlfn.IFS(ISNUMBER(SEARCH("_",I715)),I715,ISNUMBER(SEARCH(", ",I715)),SUBSTITUTE(I715,", ","_"),ISNUMBER(SEARCH("/ ",I715)),SUBSTITUTE(I715,"/ ","_"),ISNUMBER(SEARCH(",",I715)),SUBSTITUTE(I715,",","_"),ISNUMBER(SEARCH("/",I715)),SUBSTITUTE(I715,"/","_"),ISNUMBER(SEARCH("",I715)),I715),I715)),IF(OR($J$14 = "J",$J$14 = "K"),"",IF(D715="","",IF(LEN(D715)&gt;2,_xlfn.IFS(ISNUMBER(SEARCH("_",D715)),D715,ISNUMBER(SEARCH(", ",D715)),SUBSTITUTE(D715,", ","_"),ISNUMBER(SEARCH("/ ",D715)),SUBSTITUTE(D715,"/ ","_"),ISNUMBER(SEARCH(",",D715)),SUBSTITUTE(D715,",","_"),ISNUMBER(SEARCH("/",D715)),SUBSTITUTE(D715,"/","_"),ISNUMBER(SEARCH("",D715)),D715),D715))))</f>
        <v/>
      </c>
      <c r="L715" s="1"/>
      <c r="M715" s="1" t="str">
        <f t="shared" si="51"/>
        <v/>
      </c>
      <c r="N715" s="94" t="str">
        <f>IF($L715="None","",IF(ISERROR(VLOOKUP($L715,Info!$B$4:$B$266,1,FALSE)),"",VLOOKUP($L715,Info!$B$4:$L$266,5,FALSE)))</f>
        <v/>
      </c>
      <c r="O715" s="94" t="str">
        <f>IF(K715="","",IF(AND($J$12&lt;&gt;"ABC",N715="3"),"BAC",IF(N715="3","ABC",IF($J$12&lt;&gt;"ABC",IF($J$10="Standard",VLOOKUP(K715,Info!$BE$4:$BF$481,2,FALSE),VLOOKUP(K715,Info!$BI$4:$BJ$482,2,FALSE)),IF($J$10="Standard",VLOOKUP(K715,Info!$AG$4:$AH$2994,2,FALSE),VLOOKUP(K715,Info!$AK$4:$AL$2997,2,FALSE))))))</f>
        <v/>
      </c>
      <c r="P715" s="94" t="str">
        <f>IF($L715="None","",IF(ISERROR(VLOOKUP($L715,Info!$B$4:$B$266,1,FALSE)),"",VLOOKUP($L715,Info!$B$4:$L$266,3,FALSE)))</f>
        <v/>
      </c>
      <c r="Q715" s="96" t="str">
        <f>IF($L715="None","",IF(ISERROR(VLOOKUP($L715,Info!$B$4:$B$266,1,FALSE)),"",VLOOKUP($L715,Info!$B$4:$L$266,4,FALSE)))</f>
        <v/>
      </c>
      <c r="R715" s="1"/>
      <c r="S715" s="6" t="str">
        <f t="shared" si="52"/>
        <v/>
      </c>
      <c r="T715" s="6" t="str">
        <f>IF($L715="None","",IF(ISERROR(VLOOKUP($L715,Info!$B$4:$B$266,1,FALSE)),"",VLOOKUP($L715,Info!$B$4:$L$266,11,FALSE)))</f>
        <v/>
      </c>
      <c r="U715" s="1"/>
      <c r="V715" s="1"/>
      <c r="W715" s="1"/>
      <c r="X715" s="1" t="str">
        <f>IF($L715="None","",IF(ISERROR(VLOOKUP($L715,Info!$B$4:$B$266,1,FALSE)),"",IF(OR(W715="Metallic Liquid Tight",W715="Non-Metallic Liquid Tight",W715="LSZH",W715="Greenfield"),VLOOKUP($L715,Info!$B$4:$L$266,7,FALSE),"N/A")))</f>
        <v/>
      </c>
      <c r="Y715" s="1"/>
      <c r="Z715" s="96" t="str">
        <f>IF($L715="None","",IF(ISERROR(VLOOKUP($L715,Info!$B$4:$B$266,1,FALSE)),"",VLOOKUP($L715,Info!$B$4:$L$266,9,FALSE)))</f>
        <v/>
      </c>
      <c r="AA715" s="96" t="str">
        <f>IF($L715="None","",IF(ISERROR(VLOOKUP($L715,Info!$B$4:$B$266,1,FALSE)),"",VLOOKUP($L715,Info!$B$4:$L$266,8,FALSE)))</f>
        <v/>
      </c>
      <c r="AB715" s="96" t="str">
        <f>IF($L715="None","",IF(ISERROR(VLOOKUP($L715,Info!$B$4:$B$266,1,FALSE)),"",VLOOKUP($L715,Info!$B$4:$L$266,10,FALSE)))</f>
        <v/>
      </c>
      <c r="AC715" s="1" t="str">
        <f>IF(W715="SO Cable","Black,White",IF(O715="","",IF(P715="","",IF($J$12&lt;&gt;"ABC",IF(P715&lt;="250",VLOOKUP(O715,Info!$AZ$4:$BB$22,3,FALSE),VLOOKUP(O715,Info!$AZ$23:$BB$39,3,FALSE)),IF(P715&lt;="250",VLOOKUP(O715,Info!$AO$4:$AQ$22,3,FALSE),VLOOKUP(O715,Info!$AO$23:$AP$39,3,FALSE))))))</f>
        <v/>
      </c>
      <c r="AD715" s="1"/>
      <c r="AE715" s="1" t="str">
        <f>IF($L715="None","",IF(ISERROR(VLOOKUP($L715,Info!$B$4:$B$266,1,FALSE)),"",VLOOKUP($L715,Info!$B$4:$L$266,4,FALSE)))</f>
        <v/>
      </c>
      <c r="AF715" s="1" t="str">
        <f>IF($L715="None","",IF(ISERROR(VLOOKUP($L715,Info!$B$4:$B$266,1,FALSE)),"",VLOOKUP($L715,Info!$B$4:$L$266,6,FALSE)))</f>
        <v/>
      </c>
      <c r="AG715" s="1"/>
      <c r="AH715" s="33" t="str" cm="1">
        <f t="array" ref="AH715">IF(AND(L715&lt;&gt;"",O715&lt;&gt;"",R715:S715&lt;&gt;"",W715:X715&lt;&gt;"",Z715:AA715&lt;&gt;"",AC715&lt;&gt;""),"Good","Bad")</f>
        <v>Bad</v>
      </c>
      <c r="AL715" t="str" cm="1">
        <f t="array" ref="AL715">IF(R715&gt;0,_xlfn.IFS(COUNTIF($L$20:L715,"&lt;&gt;")&lt;101,1,COUNTIF($L$20:L715,"&lt;&gt;")&lt;201,2,COUNTIF($L$20:L715,"&lt;&gt;")&lt;301,3,COUNTIF($L$20:L715,"&lt;&gt;")&lt;401,4,COUNTIF($L$20:L715,"&lt;&gt;")&lt;501,5,COUNTIF($L$20:L715,"&lt;&gt;")&lt;601,6,COUNTIF($L$20:L715,"&lt;&gt;")&lt;701,7,COUNTIF($L$20:L715,"&lt;&gt;")&lt;801,8,COUNTIF($L$20:L715,"&lt;&gt;")&lt;901,9,COUNTIF($L$20:L715,"&lt;&gt;")&lt;1001,10,COUNTIF($L$20:L715,"&lt;&gt;")&lt;1101,11,COUNTIF($L$20:L715,"&lt;&gt;")&lt;1201,12,COUNTIF($L$20:L715,"&lt;&gt;")&lt;1301,13,COUNTIF($L$20:L715,"&lt;&gt;")&lt;1401,14,COUNTIF($L$20:L715,"&lt;&gt;")&lt;1501,15,COUNTIF($L$20:L715,"&lt;&gt;")&lt;1601,16,COUNTIF($L$20:L715,"&lt;&gt;")&lt;1701,17,COUNTIF($L$20:L715,"&lt;&gt;")&lt;1801,18,COUNTIF($L$20:L715,"&lt;&gt;")&lt;1901,19,COUNTIF($L$20:L715,"&lt;&gt;")&lt;2001,20,COUNTIF($L$20:L715,"&lt;&gt;")&lt;2101,21,COUNTIF($L$20:L715,"&lt;&gt;")&lt;2201,22,COUNTIF($L$20:L715,"&lt;&gt;")&lt;2301,23,COUNTIF($L$20:L715,"&lt;&gt;")&lt;2401,24,COUNTIF($L$20:L715,"&lt;&gt;")&lt;2501,25,COUNTIF($L$20:L715,"&lt;&gt;")&lt;2601,26,COUNTIF($L$20:L715,"&lt;&gt;")&lt;2701,27,COUNTIF($L$20:L715,"&lt;&gt;")&lt;2801,28,COUNTIF($L$20:L715,"&lt;&gt;")&lt;2901,29,COUNTIF($L$20:L715,"&lt;&gt;")&lt;3001,30),"")</f>
        <v/>
      </c>
      <c r="AM715" t="str">
        <f t="shared" si="50"/>
        <v/>
      </c>
      <c r="AN715" t="str">
        <f t="shared" si="54"/>
        <v/>
      </c>
      <c r="AP715" t="str">
        <f t="shared" si="53"/>
        <v/>
      </c>
      <c r="AQ715" t="str">
        <f>IF(AO715="","",COUNTIFS(AM715:$AM$3019,AO715))</f>
        <v/>
      </c>
    </row>
    <row r="716" spans="1:43" x14ac:dyDescent="0.25">
      <c r="A716" s="6" t="str">
        <f>IF(COUNT($A$20:A715)&lt;&gt;$B$4,IF(A715="","",A715+1),"")</f>
        <v/>
      </c>
      <c r="B716" s="3"/>
      <c r="C716" s="3"/>
      <c r="D716" s="122"/>
      <c r="E716" s="3"/>
      <c r="F716" s="3"/>
      <c r="G716" s="3"/>
      <c r="H716" s="3"/>
      <c r="I716" s="120"/>
      <c r="J716" s="3"/>
      <c r="K716" s="95" t="str" cm="1">
        <f t="array" ref="K716">IF(OR($J$14 = "A",$J$14 = "B",$J$14 = "C"),IF(I716="","",IF(LEN(I716)&gt;2,_xlfn.IFS(ISNUMBER(SEARCH("_",I716)),I716,ISNUMBER(SEARCH(", ",I716)),SUBSTITUTE(I716,", ","_"),ISNUMBER(SEARCH("/ ",I716)),SUBSTITUTE(I716,"/ ","_"),ISNUMBER(SEARCH(",",I716)),SUBSTITUTE(I716,",","_"),ISNUMBER(SEARCH("/",I716)),SUBSTITUTE(I716,"/","_"),ISNUMBER(SEARCH("",I716)),I716),I716)),IF(OR($J$14 = "J",$J$14 = "K"),"",IF(D716="","",IF(LEN(D716)&gt;2,_xlfn.IFS(ISNUMBER(SEARCH("_",D716)),D716,ISNUMBER(SEARCH(", ",D716)),SUBSTITUTE(D716,", ","_"),ISNUMBER(SEARCH("/ ",D716)),SUBSTITUTE(D716,"/ ","_"),ISNUMBER(SEARCH(",",D716)),SUBSTITUTE(D716,",","_"),ISNUMBER(SEARCH("/",D716)),SUBSTITUTE(D716,"/","_"),ISNUMBER(SEARCH("",D716)),D716),D716))))</f>
        <v/>
      </c>
      <c r="L716" s="1"/>
      <c r="M716" s="1" t="str">
        <f t="shared" si="51"/>
        <v/>
      </c>
      <c r="N716" s="94" t="str">
        <f>IF($L716="None","",IF(ISERROR(VLOOKUP($L716,Info!$B$4:$B$266,1,FALSE)),"",VLOOKUP($L716,Info!$B$4:$L$266,5,FALSE)))</f>
        <v/>
      </c>
      <c r="O716" s="94" t="str">
        <f>IF(K716="","",IF(AND($J$12&lt;&gt;"ABC",N716="3"),"BAC",IF(N716="3","ABC",IF($J$12&lt;&gt;"ABC",IF($J$10="Standard",VLOOKUP(K716,Info!$BE$4:$BF$481,2,FALSE),VLOOKUP(K716,Info!$BI$4:$BJ$482,2,FALSE)),IF($J$10="Standard",VLOOKUP(K716,Info!$AG$4:$AH$2994,2,FALSE),VLOOKUP(K716,Info!$AK$4:$AL$2997,2,FALSE))))))</f>
        <v/>
      </c>
      <c r="P716" s="94" t="str">
        <f>IF($L716="None","",IF(ISERROR(VLOOKUP($L716,Info!$B$4:$B$266,1,FALSE)),"",VLOOKUP($L716,Info!$B$4:$L$266,3,FALSE)))</f>
        <v/>
      </c>
      <c r="Q716" s="96" t="str">
        <f>IF($L716="None","",IF(ISERROR(VLOOKUP($L716,Info!$B$4:$B$266,1,FALSE)),"",VLOOKUP($L716,Info!$B$4:$L$266,4,FALSE)))</f>
        <v/>
      </c>
      <c r="R716" s="1"/>
      <c r="S716" s="6" t="str">
        <f t="shared" si="52"/>
        <v/>
      </c>
      <c r="T716" s="6" t="str">
        <f>IF($L716="None","",IF(ISERROR(VLOOKUP($L716,Info!$B$4:$B$266,1,FALSE)),"",VLOOKUP($L716,Info!$B$4:$L$266,11,FALSE)))</f>
        <v/>
      </c>
      <c r="U716" s="1"/>
      <c r="V716" s="1"/>
      <c r="W716" s="1"/>
      <c r="X716" s="1" t="str">
        <f>IF($L716="None","",IF(ISERROR(VLOOKUP($L716,Info!$B$4:$B$266,1,FALSE)),"",IF(OR(W716="Metallic Liquid Tight",W716="Non-Metallic Liquid Tight",W716="LSZH",W716="Greenfield"),VLOOKUP($L716,Info!$B$4:$L$266,7,FALSE),"N/A")))</f>
        <v/>
      </c>
      <c r="Y716" s="1"/>
      <c r="Z716" s="96" t="str">
        <f>IF($L716="None","",IF(ISERROR(VLOOKUP($L716,Info!$B$4:$B$266,1,FALSE)),"",VLOOKUP($L716,Info!$B$4:$L$266,9,FALSE)))</f>
        <v/>
      </c>
      <c r="AA716" s="96" t="str">
        <f>IF($L716="None","",IF(ISERROR(VLOOKUP($L716,Info!$B$4:$B$266,1,FALSE)),"",VLOOKUP($L716,Info!$B$4:$L$266,8,FALSE)))</f>
        <v/>
      </c>
      <c r="AB716" s="96" t="str">
        <f>IF($L716="None","",IF(ISERROR(VLOOKUP($L716,Info!$B$4:$B$266,1,FALSE)),"",VLOOKUP($L716,Info!$B$4:$L$266,10,FALSE)))</f>
        <v/>
      </c>
      <c r="AC716" s="1" t="str">
        <f>IF(W716="SO Cable","Black,White",IF(O716="","",IF(P716="","",IF($J$12&lt;&gt;"ABC",IF(P716&lt;="250",VLOOKUP(O716,Info!$AZ$4:$BB$22,3,FALSE),VLOOKUP(O716,Info!$AZ$23:$BB$39,3,FALSE)),IF(P716&lt;="250",VLOOKUP(O716,Info!$AO$4:$AQ$22,3,FALSE),VLOOKUP(O716,Info!$AO$23:$AP$39,3,FALSE))))))</f>
        <v/>
      </c>
      <c r="AD716" s="1"/>
      <c r="AE716" s="1" t="str">
        <f>IF($L716="None","",IF(ISERROR(VLOOKUP($L716,Info!$B$4:$B$266,1,FALSE)),"",VLOOKUP($L716,Info!$B$4:$L$266,4,FALSE)))</f>
        <v/>
      </c>
      <c r="AF716" s="1" t="str">
        <f>IF($L716="None","",IF(ISERROR(VLOOKUP($L716,Info!$B$4:$B$266,1,FALSE)),"",VLOOKUP($L716,Info!$B$4:$L$266,6,FALSE)))</f>
        <v/>
      </c>
      <c r="AG716" s="1"/>
      <c r="AH716" s="33" t="str" cm="1">
        <f t="array" ref="AH716">IF(AND(L716&lt;&gt;"",O716&lt;&gt;"",R716:S716&lt;&gt;"",W716:X716&lt;&gt;"",Z716:AA716&lt;&gt;"",AC716&lt;&gt;""),"Good","Bad")</f>
        <v>Bad</v>
      </c>
      <c r="AL716" t="str" cm="1">
        <f t="array" ref="AL716">IF(R716&gt;0,_xlfn.IFS(COUNTIF($L$20:L716,"&lt;&gt;")&lt;101,1,COUNTIF($L$20:L716,"&lt;&gt;")&lt;201,2,COUNTIF($L$20:L716,"&lt;&gt;")&lt;301,3,COUNTIF($L$20:L716,"&lt;&gt;")&lt;401,4,COUNTIF($L$20:L716,"&lt;&gt;")&lt;501,5,COUNTIF($L$20:L716,"&lt;&gt;")&lt;601,6,COUNTIF($L$20:L716,"&lt;&gt;")&lt;701,7,COUNTIF($L$20:L716,"&lt;&gt;")&lt;801,8,COUNTIF($L$20:L716,"&lt;&gt;")&lt;901,9,COUNTIF($L$20:L716,"&lt;&gt;")&lt;1001,10,COUNTIF($L$20:L716,"&lt;&gt;")&lt;1101,11,COUNTIF($L$20:L716,"&lt;&gt;")&lt;1201,12,COUNTIF($L$20:L716,"&lt;&gt;")&lt;1301,13,COUNTIF($L$20:L716,"&lt;&gt;")&lt;1401,14,COUNTIF($L$20:L716,"&lt;&gt;")&lt;1501,15,COUNTIF($L$20:L716,"&lt;&gt;")&lt;1601,16,COUNTIF($L$20:L716,"&lt;&gt;")&lt;1701,17,COUNTIF($L$20:L716,"&lt;&gt;")&lt;1801,18,COUNTIF($L$20:L716,"&lt;&gt;")&lt;1901,19,COUNTIF($L$20:L716,"&lt;&gt;")&lt;2001,20,COUNTIF($L$20:L716,"&lt;&gt;")&lt;2101,21,COUNTIF($L$20:L716,"&lt;&gt;")&lt;2201,22,COUNTIF($L$20:L716,"&lt;&gt;")&lt;2301,23,COUNTIF($L$20:L716,"&lt;&gt;")&lt;2401,24,COUNTIF($L$20:L716,"&lt;&gt;")&lt;2501,25,COUNTIF($L$20:L716,"&lt;&gt;")&lt;2601,26,COUNTIF($L$20:L716,"&lt;&gt;")&lt;2701,27,COUNTIF($L$20:L716,"&lt;&gt;")&lt;2801,28,COUNTIF($L$20:L716,"&lt;&gt;")&lt;2901,29,COUNTIF($L$20:L716,"&lt;&gt;")&lt;3001,30),"")</f>
        <v/>
      </c>
      <c r="AM716" t="str">
        <f t="shared" si="50"/>
        <v/>
      </c>
      <c r="AN716" t="str">
        <f t="shared" si="54"/>
        <v/>
      </c>
      <c r="AP716" t="str">
        <f t="shared" si="53"/>
        <v/>
      </c>
      <c r="AQ716" t="str">
        <f>IF(AO716="","",COUNTIFS(AM716:$AM$3019,AO716))</f>
        <v/>
      </c>
    </row>
    <row r="717" spans="1:43" x14ac:dyDescent="0.25">
      <c r="A717" s="6" t="str">
        <f>IF(COUNT($A$20:A716)&lt;&gt;$B$4,IF(A716="","",A716+1),"")</f>
        <v/>
      </c>
      <c r="B717" s="3"/>
      <c r="C717" s="3"/>
      <c r="D717" s="122"/>
      <c r="E717" s="3"/>
      <c r="F717" s="3"/>
      <c r="G717" s="3"/>
      <c r="H717" s="3"/>
      <c r="I717" s="120"/>
      <c r="J717" s="3"/>
      <c r="K717" s="95" t="str" cm="1">
        <f t="array" ref="K717">IF(OR($J$14 = "A",$J$14 = "B",$J$14 = "C"),IF(I717="","",IF(LEN(I717)&gt;2,_xlfn.IFS(ISNUMBER(SEARCH("_",I717)),I717,ISNUMBER(SEARCH(", ",I717)),SUBSTITUTE(I717,", ","_"),ISNUMBER(SEARCH("/ ",I717)),SUBSTITUTE(I717,"/ ","_"),ISNUMBER(SEARCH(",",I717)),SUBSTITUTE(I717,",","_"),ISNUMBER(SEARCH("/",I717)),SUBSTITUTE(I717,"/","_"),ISNUMBER(SEARCH("",I717)),I717),I717)),IF(OR($J$14 = "J",$J$14 = "K"),"",IF(D717="","",IF(LEN(D717)&gt;2,_xlfn.IFS(ISNUMBER(SEARCH("_",D717)),D717,ISNUMBER(SEARCH(", ",D717)),SUBSTITUTE(D717,", ","_"),ISNUMBER(SEARCH("/ ",D717)),SUBSTITUTE(D717,"/ ","_"),ISNUMBER(SEARCH(",",D717)),SUBSTITUTE(D717,",","_"),ISNUMBER(SEARCH("/",D717)),SUBSTITUTE(D717,"/","_"),ISNUMBER(SEARCH("",D717)),D717),D717))))</f>
        <v/>
      </c>
      <c r="L717" s="1"/>
      <c r="M717" s="1" t="str">
        <f t="shared" si="51"/>
        <v/>
      </c>
      <c r="N717" s="94" t="str">
        <f>IF($L717="None","",IF(ISERROR(VLOOKUP($L717,Info!$B$4:$B$266,1,FALSE)),"",VLOOKUP($L717,Info!$B$4:$L$266,5,FALSE)))</f>
        <v/>
      </c>
      <c r="O717" s="94" t="str">
        <f>IF(K717="","",IF(AND($J$12&lt;&gt;"ABC",N717="3"),"BAC",IF(N717="3","ABC",IF($J$12&lt;&gt;"ABC",IF($J$10="Standard",VLOOKUP(K717,Info!$BE$4:$BF$481,2,FALSE),VLOOKUP(K717,Info!$BI$4:$BJ$482,2,FALSE)),IF($J$10="Standard",VLOOKUP(K717,Info!$AG$4:$AH$2994,2,FALSE),VLOOKUP(K717,Info!$AK$4:$AL$2997,2,FALSE))))))</f>
        <v/>
      </c>
      <c r="P717" s="94" t="str">
        <f>IF($L717="None","",IF(ISERROR(VLOOKUP($L717,Info!$B$4:$B$266,1,FALSE)),"",VLOOKUP($L717,Info!$B$4:$L$266,3,FALSE)))</f>
        <v/>
      </c>
      <c r="Q717" s="96" t="str">
        <f>IF($L717="None","",IF(ISERROR(VLOOKUP($L717,Info!$B$4:$B$266,1,FALSE)),"",VLOOKUP($L717,Info!$B$4:$L$266,4,FALSE)))</f>
        <v/>
      </c>
      <c r="R717" s="1"/>
      <c r="S717" s="6" t="str">
        <f t="shared" si="52"/>
        <v/>
      </c>
      <c r="T717" s="6" t="str">
        <f>IF($L717="None","",IF(ISERROR(VLOOKUP($L717,Info!$B$4:$B$266,1,FALSE)),"",VLOOKUP($L717,Info!$B$4:$L$266,11,FALSE)))</f>
        <v/>
      </c>
      <c r="U717" s="1"/>
      <c r="V717" s="1"/>
      <c r="W717" s="1"/>
      <c r="X717" s="1" t="str">
        <f>IF($L717="None","",IF(ISERROR(VLOOKUP($L717,Info!$B$4:$B$266,1,FALSE)),"",IF(OR(W717="Metallic Liquid Tight",W717="Non-Metallic Liquid Tight",W717="LSZH",W717="Greenfield"),VLOOKUP($L717,Info!$B$4:$L$266,7,FALSE),"N/A")))</f>
        <v/>
      </c>
      <c r="Y717" s="1"/>
      <c r="Z717" s="96" t="str">
        <f>IF($L717="None","",IF(ISERROR(VLOOKUP($L717,Info!$B$4:$B$266,1,FALSE)),"",VLOOKUP($L717,Info!$B$4:$L$266,9,FALSE)))</f>
        <v/>
      </c>
      <c r="AA717" s="96" t="str">
        <f>IF($L717="None","",IF(ISERROR(VLOOKUP($L717,Info!$B$4:$B$266,1,FALSE)),"",VLOOKUP($L717,Info!$B$4:$L$266,8,FALSE)))</f>
        <v/>
      </c>
      <c r="AB717" s="96" t="str">
        <f>IF($L717="None","",IF(ISERROR(VLOOKUP($L717,Info!$B$4:$B$266,1,FALSE)),"",VLOOKUP($L717,Info!$B$4:$L$266,10,FALSE)))</f>
        <v/>
      </c>
      <c r="AC717" s="1" t="str">
        <f>IF(W717="SO Cable","Black,White",IF(O717="","",IF(P717="","",IF($J$12&lt;&gt;"ABC",IF(P717&lt;="250",VLOOKUP(O717,Info!$AZ$4:$BB$22,3,FALSE),VLOOKUP(O717,Info!$AZ$23:$BB$39,3,FALSE)),IF(P717&lt;="250",VLOOKUP(O717,Info!$AO$4:$AQ$22,3,FALSE),VLOOKUP(O717,Info!$AO$23:$AP$39,3,FALSE))))))</f>
        <v/>
      </c>
      <c r="AD717" s="1"/>
      <c r="AE717" s="1" t="str">
        <f>IF($L717="None","",IF(ISERROR(VLOOKUP($L717,Info!$B$4:$B$266,1,FALSE)),"",VLOOKUP($L717,Info!$B$4:$L$266,4,FALSE)))</f>
        <v/>
      </c>
      <c r="AF717" s="1" t="str">
        <f>IF($L717="None","",IF(ISERROR(VLOOKUP($L717,Info!$B$4:$B$266,1,FALSE)),"",VLOOKUP($L717,Info!$B$4:$L$266,6,FALSE)))</f>
        <v/>
      </c>
      <c r="AG717" s="1"/>
      <c r="AH717" s="33" t="str" cm="1">
        <f t="array" ref="AH717">IF(AND(L717&lt;&gt;"",O717&lt;&gt;"",R717:S717&lt;&gt;"",W717:X717&lt;&gt;"",Z717:AA717&lt;&gt;"",AC717&lt;&gt;""),"Good","Bad")</f>
        <v>Bad</v>
      </c>
      <c r="AL717" t="str" cm="1">
        <f t="array" ref="AL717">IF(R717&gt;0,_xlfn.IFS(COUNTIF($L$20:L717,"&lt;&gt;")&lt;101,1,COUNTIF($L$20:L717,"&lt;&gt;")&lt;201,2,COUNTIF($L$20:L717,"&lt;&gt;")&lt;301,3,COUNTIF($L$20:L717,"&lt;&gt;")&lt;401,4,COUNTIF($L$20:L717,"&lt;&gt;")&lt;501,5,COUNTIF($L$20:L717,"&lt;&gt;")&lt;601,6,COUNTIF($L$20:L717,"&lt;&gt;")&lt;701,7,COUNTIF($L$20:L717,"&lt;&gt;")&lt;801,8,COUNTIF($L$20:L717,"&lt;&gt;")&lt;901,9,COUNTIF($L$20:L717,"&lt;&gt;")&lt;1001,10,COUNTIF($L$20:L717,"&lt;&gt;")&lt;1101,11,COUNTIF($L$20:L717,"&lt;&gt;")&lt;1201,12,COUNTIF($L$20:L717,"&lt;&gt;")&lt;1301,13,COUNTIF($L$20:L717,"&lt;&gt;")&lt;1401,14,COUNTIF($L$20:L717,"&lt;&gt;")&lt;1501,15,COUNTIF($L$20:L717,"&lt;&gt;")&lt;1601,16,COUNTIF($L$20:L717,"&lt;&gt;")&lt;1701,17,COUNTIF($L$20:L717,"&lt;&gt;")&lt;1801,18,COUNTIF($L$20:L717,"&lt;&gt;")&lt;1901,19,COUNTIF($L$20:L717,"&lt;&gt;")&lt;2001,20,COUNTIF($L$20:L717,"&lt;&gt;")&lt;2101,21,COUNTIF($L$20:L717,"&lt;&gt;")&lt;2201,22,COUNTIF($L$20:L717,"&lt;&gt;")&lt;2301,23,COUNTIF($L$20:L717,"&lt;&gt;")&lt;2401,24,COUNTIF($L$20:L717,"&lt;&gt;")&lt;2501,25,COUNTIF($L$20:L717,"&lt;&gt;")&lt;2601,26,COUNTIF($L$20:L717,"&lt;&gt;")&lt;2701,27,COUNTIF($L$20:L717,"&lt;&gt;")&lt;2801,28,COUNTIF($L$20:L717,"&lt;&gt;")&lt;2901,29,COUNTIF($L$20:L717,"&lt;&gt;")&lt;3001,30),"")</f>
        <v/>
      </c>
      <c r="AM717" t="str">
        <f t="shared" si="50"/>
        <v/>
      </c>
      <c r="AN717" t="str">
        <f t="shared" si="54"/>
        <v/>
      </c>
      <c r="AP717" t="str">
        <f t="shared" si="53"/>
        <v/>
      </c>
      <c r="AQ717" t="str">
        <f>IF(AO717="","",COUNTIFS(AM717:$AM$3019,AO717))</f>
        <v/>
      </c>
    </row>
    <row r="718" spans="1:43" x14ac:dyDescent="0.25">
      <c r="A718" s="6" t="str">
        <f>IF(COUNT($A$20:A717)&lt;&gt;$B$4,IF(A717="","",A717+1),"")</f>
        <v/>
      </c>
      <c r="B718" s="3"/>
      <c r="C718" s="3"/>
      <c r="D718" s="122"/>
      <c r="E718" s="3"/>
      <c r="F718" s="3"/>
      <c r="G718" s="3"/>
      <c r="H718" s="3"/>
      <c r="I718" s="120"/>
      <c r="J718" s="3"/>
      <c r="K718" s="95" t="str" cm="1">
        <f t="array" ref="K718">IF(OR($J$14 = "A",$J$14 = "B",$J$14 = "C"),IF(I718="","",IF(LEN(I718)&gt;2,_xlfn.IFS(ISNUMBER(SEARCH("_",I718)),I718,ISNUMBER(SEARCH(", ",I718)),SUBSTITUTE(I718,", ","_"),ISNUMBER(SEARCH("/ ",I718)),SUBSTITUTE(I718,"/ ","_"),ISNUMBER(SEARCH(",",I718)),SUBSTITUTE(I718,",","_"),ISNUMBER(SEARCH("/",I718)),SUBSTITUTE(I718,"/","_"),ISNUMBER(SEARCH("",I718)),I718),I718)),IF(OR($J$14 = "J",$J$14 = "K"),"",IF(D718="","",IF(LEN(D718)&gt;2,_xlfn.IFS(ISNUMBER(SEARCH("_",D718)),D718,ISNUMBER(SEARCH(", ",D718)),SUBSTITUTE(D718,", ","_"),ISNUMBER(SEARCH("/ ",D718)),SUBSTITUTE(D718,"/ ","_"),ISNUMBER(SEARCH(",",D718)),SUBSTITUTE(D718,",","_"),ISNUMBER(SEARCH("/",D718)),SUBSTITUTE(D718,"/","_"),ISNUMBER(SEARCH("",D718)),D718),D718))))</f>
        <v/>
      </c>
      <c r="L718" s="1"/>
      <c r="M718" s="1" t="str">
        <f t="shared" si="51"/>
        <v/>
      </c>
      <c r="N718" s="94" t="str">
        <f>IF($L718="None","",IF(ISERROR(VLOOKUP($L718,Info!$B$4:$B$266,1,FALSE)),"",VLOOKUP($L718,Info!$B$4:$L$266,5,FALSE)))</f>
        <v/>
      </c>
      <c r="O718" s="94" t="str">
        <f>IF(K718="","",IF(AND($J$12&lt;&gt;"ABC",N718="3"),"BAC",IF(N718="3","ABC",IF($J$12&lt;&gt;"ABC",IF($J$10="Standard",VLOOKUP(K718,Info!$BE$4:$BF$481,2,FALSE),VLOOKUP(K718,Info!$BI$4:$BJ$482,2,FALSE)),IF($J$10="Standard",VLOOKUP(K718,Info!$AG$4:$AH$2994,2,FALSE),VLOOKUP(K718,Info!$AK$4:$AL$2997,2,FALSE))))))</f>
        <v/>
      </c>
      <c r="P718" s="94" t="str">
        <f>IF($L718="None","",IF(ISERROR(VLOOKUP($L718,Info!$B$4:$B$266,1,FALSE)),"",VLOOKUP($L718,Info!$B$4:$L$266,3,FALSE)))</f>
        <v/>
      </c>
      <c r="Q718" s="96" t="str">
        <f>IF($L718="None","",IF(ISERROR(VLOOKUP($L718,Info!$B$4:$B$266,1,FALSE)),"",VLOOKUP($L718,Info!$B$4:$L$266,4,FALSE)))</f>
        <v/>
      </c>
      <c r="R718" s="1"/>
      <c r="S718" s="6" t="str">
        <f t="shared" si="52"/>
        <v/>
      </c>
      <c r="T718" s="6" t="str">
        <f>IF($L718="None","",IF(ISERROR(VLOOKUP($L718,Info!$B$4:$B$266,1,FALSE)),"",VLOOKUP($L718,Info!$B$4:$L$266,11,FALSE)))</f>
        <v/>
      </c>
      <c r="U718" s="1"/>
      <c r="V718" s="1"/>
      <c r="W718" s="1"/>
      <c r="X718" s="1" t="str">
        <f>IF($L718="None","",IF(ISERROR(VLOOKUP($L718,Info!$B$4:$B$266,1,FALSE)),"",IF(OR(W718="Metallic Liquid Tight",W718="Non-Metallic Liquid Tight",W718="LSZH",W718="Greenfield"),VLOOKUP($L718,Info!$B$4:$L$266,7,FALSE),"N/A")))</f>
        <v/>
      </c>
      <c r="Y718" s="1"/>
      <c r="Z718" s="96" t="str">
        <f>IF($L718="None","",IF(ISERROR(VLOOKUP($L718,Info!$B$4:$B$266,1,FALSE)),"",VLOOKUP($L718,Info!$B$4:$L$266,9,FALSE)))</f>
        <v/>
      </c>
      <c r="AA718" s="96" t="str">
        <f>IF($L718="None","",IF(ISERROR(VLOOKUP($L718,Info!$B$4:$B$266,1,FALSE)),"",VLOOKUP($L718,Info!$B$4:$L$266,8,FALSE)))</f>
        <v/>
      </c>
      <c r="AB718" s="96" t="str">
        <f>IF($L718="None","",IF(ISERROR(VLOOKUP($L718,Info!$B$4:$B$266,1,FALSE)),"",VLOOKUP($L718,Info!$B$4:$L$266,10,FALSE)))</f>
        <v/>
      </c>
      <c r="AC718" s="1" t="str">
        <f>IF(W718="SO Cable","Black,White",IF(O718="","",IF(P718="","",IF($J$12&lt;&gt;"ABC",IF(P718&lt;="250",VLOOKUP(O718,Info!$AZ$4:$BB$22,3,FALSE),VLOOKUP(O718,Info!$AZ$23:$BB$39,3,FALSE)),IF(P718&lt;="250",VLOOKUP(O718,Info!$AO$4:$AQ$22,3,FALSE),VLOOKUP(O718,Info!$AO$23:$AP$39,3,FALSE))))))</f>
        <v/>
      </c>
      <c r="AD718" s="1"/>
      <c r="AE718" s="1" t="str">
        <f>IF($L718="None","",IF(ISERROR(VLOOKUP($L718,Info!$B$4:$B$266,1,FALSE)),"",VLOOKUP($L718,Info!$B$4:$L$266,4,FALSE)))</f>
        <v/>
      </c>
      <c r="AF718" s="1" t="str">
        <f>IF($L718="None","",IF(ISERROR(VLOOKUP($L718,Info!$B$4:$B$266,1,FALSE)),"",VLOOKUP($L718,Info!$B$4:$L$266,6,FALSE)))</f>
        <v/>
      </c>
      <c r="AG718" s="1"/>
      <c r="AH718" s="33" t="str" cm="1">
        <f t="array" ref="AH718">IF(AND(L718&lt;&gt;"",O718&lt;&gt;"",R718:S718&lt;&gt;"",W718:X718&lt;&gt;"",Z718:AA718&lt;&gt;"",AC718&lt;&gt;""),"Good","Bad")</f>
        <v>Bad</v>
      </c>
      <c r="AL718" t="str" cm="1">
        <f t="array" ref="AL718">IF(R718&gt;0,_xlfn.IFS(COUNTIF($L$20:L718,"&lt;&gt;")&lt;101,1,COUNTIF($L$20:L718,"&lt;&gt;")&lt;201,2,COUNTIF($L$20:L718,"&lt;&gt;")&lt;301,3,COUNTIF($L$20:L718,"&lt;&gt;")&lt;401,4,COUNTIF($L$20:L718,"&lt;&gt;")&lt;501,5,COUNTIF($L$20:L718,"&lt;&gt;")&lt;601,6,COUNTIF($L$20:L718,"&lt;&gt;")&lt;701,7,COUNTIF($L$20:L718,"&lt;&gt;")&lt;801,8,COUNTIF($L$20:L718,"&lt;&gt;")&lt;901,9,COUNTIF($L$20:L718,"&lt;&gt;")&lt;1001,10,COUNTIF($L$20:L718,"&lt;&gt;")&lt;1101,11,COUNTIF($L$20:L718,"&lt;&gt;")&lt;1201,12,COUNTIF($L$20:L718,"&lt;&gt;")&lt;1301,13,COUNTIF($L$20:L718,"&lt;&gt;")&lt;1401,14,COUNTIF($L$20:L718,"&lt;&gt;")&lt;1501,15,COUNTIF($L$20:L718,"&lt;&gt;")&lt;1601,16,COUNTIF($L$20:L718,"&lt;&gt;")&lt;1701,17,COUNTIF($L$20:L718,"&lt;&gt;")&lt;1801,18,COUNTIF($L$20:L718,"&lt;&gt;")&lt;1901,19,COUNTIF($L$20:L718,"&lt;&gt;")&lt;2001,20,COUNTIF($L$20:L718,"&lt;&gt;")&lt;2101,21,COUNTIF($L$20:L718,"&lt;&gt;")&lt;2201,22,COUNTIF($L$20:L718,"&lt;&gt;")&lt;2301,23,COUNTIF($L$20:L718,"&lt;&gt;")&lt;2401,24,COUNTIF($L$20:L718,"&lt;&gt;")&lt;2501,25,COUNTIF($L$20:L718,"&lt;&gt;")&lt;2601,26,COUNTIF($L$20:L718,"&lt;&gt;")&lt;2701,27,COUNTIF($L$20:L718,"&lt;&gt;")&lt;2801,28,COUNTIF($L$20:L718,"&lt;&gt;")&lt;2901,29,COUNTIF($L$20:L718,"&lt;&gt;")&lt;3001,30),"")</f>
        <v/>
      </c>
      <c r="AM718" t="str">
        <f t="shared" si="50"/>
        <v/>
      </c>
      <c r="AN718" t="str">
        <f t="shared" si="54"/>
        <v/>
      </c>
      <c r="AP718" t="str">
        <f t="shared" si="53"/>
        <v/>
      </c>
      <c r="AQ718" t="str">
        <f>IF(AO718="","",COUNTIFS(AM718:$AM$3019,AO718))</f>
        <v/>
      </c>
    </row>
    <row r="719" spans="1:43" x14ac:dyDescent="0.25">
      <c r="A719" s="6" t="str">
        <f>IF(COUNT($A$20:A718)&lt;&gt;$B$4,IF(A718="","",A718+1),"")</f>
        <v/>
      </c>
      <c r="B719" s="3"/>
      <c r="C719" s="3"/>
      <c r="D719" s="122"/>
      <c r="E719" s="3"/>
      <c r="F719" s="3"/>
      <c r="G719" s="3"/>
      <c r="H719" s="3"/>
      <c r="I719" s="120"/>
      <c r="J719" s="3"/>
      <c r="K719" s="95" t="str" cm="1">
        <f t="array" ref="K719">IF(OR($J$14 = "A",$J$14 = "B",$J$14 = "C"),IF(I719="","",IF(LEN(I719)&gt;2,_xlfn.IFS(ISNUMBER(SEARCH("_",I719)),I719,ISNUMBER(SEARCH(", ",I719)),SUBSTITUTE(I719,", ","_"),ISNUMBER(SEARCH("/ ",I719)),SUBSTITUTE(I719,"/ ","_"),ISNUMBER(SEARCH(",",I719)),SUBSTITUTE(I719,",","_"),ISNUMBER(SEARCH("/",I719)),SUBSTITUTE(I719,"/","_"),ISNUMBER(SEARCH("",I719)),I719),I719)),IF(OR($J$14 = "J",$J$14 = "K"),"",IF(D719="","",IF(LEN(D719)&gt;2,_xlfn.IFS(ISNUMBER(SEARCH("_",D719)),D719,ISNUMBER(SEARCH(", ",D719)),SUBSTITUTE(D719,", ","_"),ISNUMBER(SEARCH("/ ",D719)),SUBSTITUTE(D719,"/ ","_"),ISNUMBER(SEARCH(",",D719)),SUBSTITUTE(D719,",","_"),ISNUMBER(SEARCH("/",D719)),SUBSTITUTE(D719,"/","_"),ISNUMBER(SEARCH("",D719)),D719),D719))))</f>
        <v/>
      </c>
      <c r="L719" s="1"/>
      <c r="M719" s="1" t="str">
        <f t="shared" si="51"/>
        <v/>
      </c>
      <c r="N719" s="94" t="str">
        <f>IF($L719="None","",IF(ISERROR(VLOOKUP($L719,Info!$B$4:$B$266,1,FALSE)),"",VLOOKUP($L719,Info!$B$4:$L$266,5,FALSE)))</f>
        <v/>
      </c>
      <c r="O719" s="94" t="str">
        <f>IF(K719="","",IF(AND($J$12&lt;&gt;"ABC",N719="3"),"BAC",IF(N719="3","ABC",IF($J$12&lt;&gt;"ABC",IF($J$10="Standard",VLOOKUP(K719,Info!$BE$4:$BF$481,2,FALSE),VLOOKUP(K719,Info!$BI$4:$BJ$482,2,FALSE)),IF($J$10="Standard",VLOOKUP(K719,Info!$AG$4:$AH$2994,2,FALSE),VLOOKUP(K719,Info!$AK$4:$AL$2997,2,FALSE))))))</f>
        <v/>
      </c>
      <c r="P719" s="94" t="str">
        <f>IF($L719="None","",IF(ISERROR(VLOOKUP($L719,Info!$B$4:$B$266,1,FALSE)),"",VLOOKUP($L719,Info!$B$4:$L$266,3,FALSE)))</f>
        <v/>
      </c>
      <c r="Q719" s="96" t="str">
        <f>IF($L719="None","",IF(ISERROR(VLOOKUP($L719,Info!$B$4:$B$266,1,FALSE)),"",VLOOKUP($L719,Info!$B$4:$L$266,4,FALSE)))</f>
        <v/>
      </c>
      <c r="R719" s="1"/>
      <c r="S719" s="6" t="str">
        <f t="shared" si="52"/>
        <v/>
      </c>
      <c r="T719" s="6" t="str">
        <f>IF($L719="None","",IF(ISERROR(VLOOKUP($L719,Info!$B$4:$B$266,1,FALSE)),"",VLOOKUP($L719,Info!$B$4:$L$266,11,FALSE)))</f>
        <v/>
      </c>
      <c r="U719" s="1"/>
      <c r="V719" s="1"/>
      <c r="W719" s="1"/>
      <c r="X719" s="1" t="str">
        <f>IF($L719="None","",IF(ISERROR(VLOOKUP($L719,Info!$B$4:$B$266,1,FALSE)),"",IF(OR(W719="Metallic Liquid Tight",W719="Non-Metallic Liquid Tight",W719="LSZH",W719="Greenfield"),VLOOKUP($L719,Info!$B$4:$L$266,7,FALSE),"N/A")))</f>
        <v/>
      </c>
      <c r="Y719" s="1"/>
      <c r="Z719" s="96" t="str">
        <f>IF($L719="None","",IF(ISERROR(VLOOKUP($L719,Info!$B$4:$B$266,1,FALSE)),"",VLOOKUP($L719,Info!$B$4:$L$266,9,FALSE)))</f>
        <v/>
      </c>
      <c r="AA719" s="96" t="str">
        <f>IF($L719="None","",IF(ISERROR(VLOOKUP($L719,Info!$B$4:$B$266,1,FALSE)),"",VLOOKUP($L719,Info!$B$4:$L$266,8,FALSE)))</f>
        <v/>
      </c>
      <c r="AB719" s="96" t="str">
        <f>IF($L719="None","",IF(ISERROR(VLOOKUP($L719,Info!$B$4:$B$266,1,FALSE)),"",VLOOKUP($L719,Info!$B$4:$L$266,10,FALSE)))</f>
        <v/>
      </c>
      <c r="AC719" s="1" t="str">
        <f>IF(W719="SO Cable","Black,White",IF(O719="","",IF(P719="","",IF($J$12&lt;&gt;"ABC",IF(P719&lt;="250",VLOOKUP(O719,Info!$AZ$4:$BB$22,3,FALSE),VLOOKUP(O719,Info!$AZ$23:$BB$39,3,FALSE)),IF(P719&lt;="250",VLOOKUP(O719,Info!$AO$4:$AQ$22,3,FALSE),VLOOKUP(O719,Info!$AO$23:$AP$39,3,FALSE))))))</f>
        <v/>
      </c>
      <c r="AD719" s="1"/>
      <c r="AE719" s="1" t="str">
        <f>IF($L719="None","",IF(ISERROR(VLOOKUP($L719,Info!$B$4:$B$266,1,FALSE)),"",VLOOKUP($L719,Info!$B$4:$L$266,4,FALSE)))</f>
        <v/>
      </c>
      <c r="AF719" s="1" t="str">
        <f>IF($L719="None","",IF(ISERROR(VLOOKUP($L719,Info!$B$4:$B$266,1,FALSE)),"",VLOOKUP($L719,Info!$B$4:$L$266,6,FALSE)))</f>
        <v/>
      </c>
      <c r="AG719" s="1"/>
      <c r="AH719" s="33" t="str" cm="1">
        <f t="array" ref="AH719">IF(AND(L719&lt;&gt;"",O719&lt;&gt;"",R719:S719&lt;&gt;"",W719:X719&lt;&gt;"",Z719:AA719&lt;&gt;"",AC719&lt;&gt;""),"Good","Bad")</f>
        <v>Bad</v>
      </c>
      <c r="AL719" t="str" cm="1">
        <f t="array" ref="AL719">IF(R719&gt;0,_xlfn.IFS(COUNTIF($L$20:L719,"&lt;&gt;")&lt;101,1,COUNTIF($L$20:L719,"&lt;&gt;")&lt;201,2,COUNTIF($L$20:L719,"&lt;&gt;")&lt;301,3,COUNTIF($L$20:L719,"&lt;&gt;")&lt;401,4,COUNTIF($L$20:L719,"&lt;&gt;")&lt;501,5,COUNTIF($L$20:L719,"&lt;&gt;")&lt;601,6,COUNTIF($L$20:L719,"&lt;&gt;")&lt;701,7,COUNTIF($L$20:L719,"&lt;&gt;")&lt;801,8,COUNTIF($L$20:L719,"&lt;&gt;")&lt;901,9,COUNTIF($L$20:L719,"&lt;&gt;")&lt;1001,10,COUNTIF($L$20:L719,"&lt;&gt;")&lt;1101,11,COUNTIF($L$20:L719,"&lt;&gt;")&lt;1201,12,COUNTIF($L$20:L719,"&lt;&gt;")&lt;1301,13,COUNTIF($L$20:L719,"&lt;&gt;")&lt;1401,14,COUNTIF($L$20:L719,"&lt;&gt;")&lt;1501,15,COUNTIF($L$20:L719,"&lt;&gt;")&lt;1601,16,COUNTIF($L$20:L719,"&lt;&gt;")&lt;1701,17,COUNTIF($L$20:L719,"&lt;&gt;")&lt;1801,18,COUNTIF($L$20:L719,"&lt;&gt;")&lt;1901,19,COUNTIF($L$20:L719,"&lt;&gt;")&lt;2001,20,COUNTIF($L$20:L719,"&lt;&gt;")&lt;2101,21,COUNTIF($L$20:L719,"&lt;&gt;")&lt;2201,22,COUNTIF($L$20:L719,"&lt;&gt;")&lt;2301,23,COUNTIF($L$20:L719,"&lt;&gt;")&lt;2401,24,COUNTIF($L$20:L719,"&lt;&gt;")&lt;2501,25,COUNTIF($L$20:L719,"&lt;&gt;")&lt;2601,26,COUNTIF($L$20:L719,"&lt;&gt;")&lt;2701,27,COUNTIF($L$20:L719,"&lt;&gt;")&lt;2801,28,COUNTIF($L$20:L719,"&lt;&gt;")&lt;2901,29,COUNTIF($L$20:L719,"&lt;&gt;")&lt;3001,30),"")</f>
        <v/>
      </c>
      <c r="AM719" t="str">
        <f t="shared" si="50"/>
        <v/>
      </c>
      <c r="AN719" t="str">
        <f t="shared" si="54"/>
        <v/>
      </c>
      <c r="AP719" t="str">
        <f t="shared" si="53"/>
        <v/>
      </c>
      <c r="AQ719" t="str">
        <f>IF(AO719="","",COUNTIFS(AM719:$AM$3019,AO719))</f>
        <v/>
      </c>
    </row>
    <row r="720" spans="1:43" x14ac:dyDescent="0.25">
      <c r="A720" s="6" t="str">
        <f>IF(COUNT($A$20:A719)&lt;&gt;$B$4,IF(A719="","",A719+1),"")</f>
        <v/>
      </c>
      <c r="B720" s="3"/>
      <c r="C720" s="3"/>
      <c r="D720" s="122"/>
      <c r="E720" s="3"/>
      <c r="F720" s="3"/>
      <c r="G720" s="3"/>
      <c r="H720" s="3"/>
      <c r="I720" s="120"/>
      <c r="J720" s="3"/>
      <c r="K720" s="95" t="str" cm="1">
        <f t="array" ref="K720">IF(OR($J$14 = "A",$J$14 = "B",$J$14 = "C"),IF(I720="","",IF(LEN(I720)&gt;2,_xlfn.IFS(ISNUMBER(SEARCH("_",I720)),I720,ISNUMBER(SEARCH(", ",I720)),SUBSTITUTE(I720,", ","_"),ISNUMBER(SEARCH("/ ",I720)),SUBSTITUTE(I720,"/ ","_"),ISNUMBER(SEARCH(",",I720)),SUBSTITUTE(I720,",","_"),ISNUMBER(SEARCH("/",I720)),SUBSTITUTE(I720,"/","_"),ISNUMBER(SEARCH("",I720)),I720),I720)),IF(OR($J$14 = "J",$J$14 = "K"),"",IF(D720="","",IF(LEN(D720)&gt;2,_xlfn.IFS(ISNUMBER(SEARCH("_",D720)),D720,ISNUMBER(SEARCH(", ",D720)),SUBSTITUTE(D720,", ","_"),ISNUMBER(SEARCH("/ ",D720)),SUBSTITUTE(D720,"/ ","_"),ISNUMBER(SEARCH(",",D720)),SUBSTITUTE(D720,",","_"),ISNUMBER(SEARCH("/",D720)),SUBSTITUTE(D720,"/","_"),ISNUMBER(SEARCH("",D720)),D720),D720))))</f>
        <v/>
      </c>
      <c r="L720" s="1"/>
      <c r="M720" s="1" t="str">
        <f t="shared" si="51"/>
        <v/>
      </c>
      <c r="N720" s="94" t="str">
        <f>IF($L720="None","",IF(ISERROR(VLOOKUP($L720,Info!$B$4:$B$266,1,FALSE)),"",VLOOKUP($L720,Info!$B$4:$L$266,5,FALSE)))</f>
        <v/>
      </c>
      <c r="O720" s="94" t="str">
        <f>IF(K720="","",IF(AND($J$12&lt;&gt;"ABC",N720="3"),"BAC",IF(N720="3","ABC",IF($J$12&lt;&gt;"ABC",IF($J$10="Standard",VLOOKUP(K720,Info!$BE$4:$BF$481,2,FALSE),VLOOKUP(K720,Info!$BI$4:$BJ$482,2,FALSE)),IF($J$10="Standard",VLOOKUP(K720,Info!$AG$4:$AH$2994,2,FALSE),VLOOKUP(K720,Info!$AK$4:$AL$2997,2,FALSE))))))</f>
        <v/>
      </c>
      <c r="P720" s="94" t="str">
        <f>IF($L720="None","",IF(ISERROR(VLOOKUP($L720,Info!$B$4:$B$266,1,FALSE)),"",VLOOKUP($L720,Info!$B$4:$L$266,3,FALSE)))</f>
        <v/>
      </c>
      <c r="Q720" s="96" t="str">
        <f>IF($L720="None","",IF(ISERROR(VLOOKUP($L720,Info!$B$4:$B$266,1,FALSE)),"",VLOOKUP($L720,Info!$B$4:$L$266,4,FALSE)))</f>
        <v/>
      </c>
      <c r="R720" s="1"/>
      <c r="S720" s="6" t="str">
        <f t="shared" si="52"/>
        <v/>
      </c>
      <c r="T720" s="6" t="str">
        <f>IF($L720="None","",IF(ISERROR(VLOOKUP($L720,Info!$B$4:$B$266,1,FALSE)),"",VLOOKUP($L720,Info!$B$4:$L$266,11,FALSE)))</f>
        <v/>
      </c>
      <c r="U720" s="1"/>
      <c r="V720" s="1"/>
      <c r="W720" s="1"/>
      <c r="X720" s="1" t="str">
        <f>IF($L720="None","",IF(ISERROR(VLOOKUP($L720,Info!$B$4:$B$266,1,FALSE)),"",IF(OR(W720="Metallic Liquid Tight",W720="Non-Metallic Liquid Tight",W720="LSZH",W720="Greenfield"),VLOOKUP($L720,Info!$B$4:$L$266,7,FALSE),"N/A")))</f>
        <v/>
      </c>
      <c r="Y720" s="1"/>
      <c r="Z720" s="96" t="str">
        <f>IF($L720="None","",IF(ISERROR(VLOOKUP($L720,Info!$B$4:$B$266,1,FALSE)),"",VLOOKUP($L720,Info!$B$4:$L$266,9,FALSE)))</f>
        <v/>
      </c>
      <c r="AA720" s="96" t="str">
        <f>IF($L720="None","",IF(ISERROR(VLOOKUP($L720,Info!$B$4:$B$266,1,FALSE)),"",VLOOKUP($L720,Info!$B$4:$L$266,8,FALSE)))</f>
        <v/>
      </c>
      <c r="AB720" s="96" t="str">
        <f>IF($L720="None","",IF(ISERROR(VLOOKUP($L720,Info!$B$4:$B$266,1,FALSE)),"",VLOOKUP($L720,Info!$B$4:$L$266,10,FALSE)))</f>
        <v/>
      </c>
      <c r="AC720" s="1" t="str">
        <f>IF(W720="SO Cable","Black,White",IF(O720="","",IF(P720="","",IF($J$12&lt;&gt;"ABC",IF(P720&lt;="250",VLOOKUP(O720,Info!$AZ$4:$BB$22,3,FALSE),VLOOKUP(O720,Info!$AZ$23:$BB$39,3,FALSE)),IF(P720&lt;="250",VLOOKUP(O720,Info!$AO$4:$AQ$22,3,FALSE),VLOOKUP(O720,Info!$AO$23:$AP$39,3,FALSE))))))</f>
        <v/>
      </c>
      <c r="AD720" s="1"/>
      <c r="AE720" s="1" t="str">
        <f>IF($L720="None","",IF(ISERROR(VLOOKUP($L720,Info!$B$4:$B$266,1,FALSE)),"",VLOOKUP($L720,Info!$B$4:$L$266,4,FALSE)))</f>
        <v/>
      </c>
      <c r="AF720" s="1" t="str">
        <f>IF($L720="None","",IF(ISERROR(VLOOKUP($L720,Info!$B$4:$B$266,1,FALSE)),"",VLOOKUP($L720,Info!$B$4:$L$266,6,FALSE)))</f>
        <v/>
      </c>
      <c r="AG720" s="1"/>
      <c r="AH720" s="33" t="str" cm="1">
        <f t="array" ref="AH720">IF(AND(L720&lt;&gt;"",O720&lt;&gt;"",R720:S720&lt;&gt;"",W720:X720&lt;&gt;"",Z720:AA720&lt;&gt;"",AC720&lt;&gt;""),"Good","Bad")</f>
        <v>Bad</v>
      </c>
      <c r="AL720" t="str" cm="1">
        <f t="array" ref="AL720">IF(R720&gt;0,_xlfn.IFS(COUNTIF($L$20:L720,"&lt;&gt;")&lt;101,1,COUNTIF($L$20:L720,"&lt;&gt;")&lt;201,2,COUNTIF($L$20:L720,"&lt;&gt;")&lt;301,3,COUNTIF($L$20:L720,"&lt;&gt;")&lt;401,4,COUNTIF($L$20:L720,"&lt;&gt;")&lt;501,5,COUNTIF($L$20:L720,"&lt;&gt;")&lt;601,6,COUNTIF($L$20:L720,"&lt;&gt;")&lt;701,7,COUNTIF($L$20:L720,"&lt;&gt;")&lt;801,8,COUNTIF($L$20:L720,"&lt;&gt;")&lt;901,9,COUNTIF($L$20:L720,"&lt;&gt;")&lt;1001,10,COUNTIF($L$20:L720,"&lt;&gt;")&lt;1101,11,COUNTIF($L$20:L720,"&lt;&gt;")&lt;1201,12,COUNTIF($L$20:L720,"&lt;&gt;")&lt;1301,13,COUNTIF($L$20:L720,"&lt;&gt;")&lt;1401,14,COUNTIF($L$20:L720,"&lt;&gt;")&lt;1501,15,COUNTIF($L$20:L720,"&lt;&gt;")&lt;1601,16,COUNTIF($L$20:L720,"&lt;&gt;")&lt;1701,17,COUNTIF($L$20:L720,"&lt;&gt;")&lt;1801,18,COUNTIF($L$20:L720,"&lt;&gt;")&lt;1901,19,COUNTIF($L$20:L720,"&lt;&gt;")&lt;2001,20,COUNTIF($L$20:L720,"&lt;&gt;")&lt;2101,21,COUNTIF($L$20:L720,"&lt;&gt;")&lt;2201,22,COUNTIF($L$20:L720,"&lt;&gt;")&lt;2301,23,COUNTIF($L$20:L720,"&lt;&gt;")&lt;2401,24,COUNTIF($L$20:L720,"&lt;&gt;")&lt;2501,25,COUNTIF($L$20:L720,"&lt;&gt;")&lt;2601,26,COUNTIF($L$20:L720,"&lt;&gt;")&lt;2701,27,COUNTIF($L$20:L720,"&lt;&gt;")&lt;2801,28,COUNTIF($L$20:L720,"&lt;&gt;")&lt;2901,29,COUNTIF($L$20:L720,"&lt;&gt;")&lt;3001,30),"")</f>
        <v/>
      </c>
      <c r="AM720" t="str">
        <f t="shared" si="50"/>
        <v/>
      </c>
      <c r="AN720" t="str">
        <f t="shared" si="54"/>
        <v/>
      </c>
      <c r="AP720" t="str">
        <f t="shared" si="53"/>
        <v/>
      </c>
      <c r="AQ720" t="str">
        <f>IF(AO720="","",COUNTIFS(AM720:$AM$3019,AO720))</f>
        <v/>
      </c>
    </row>
    <row r="721" spans="1:43" x14ac:dyDescent="0.25">
      <c r="A721" s="6" t="str">
        <f>IF(COUNT($A$20:A720)&lt;&gt;$B$4,IF(A720="","",A720+1),"")</f>
        <v/>
      </c>
      <c r="B721" s="3"/>
      <c r="C721" s="3"/>
      <c r="D721" s="122"/>
      <c r="E721" s="3"/>
      <c r="F721" s="3"/>
      <c r="G721" s="3"/>
      <c r="H721" s="3"/>
      <c r="I721" s="120"/>
      <c r="J721" s="3"/>
      <c r="K721" s="95" t="str" cm="1">
        <f t="array" ref="K721">IF(OR($J$14 = "A",$J$14 = "B",$J$14 = "C"),IF(I721="","",IF(LEN(I721)&gt;2,_xlfn.IFS(ISNUMBER(SEARCH("_",I721)),I721,ISNUMBER(SEARCH(", ",I721)),SUBSTITUTE(I721,", ","_"),ISNUMBER(SEARCH("/ ",I721)),SUBSTITUTE(I721,"/ ","_"),ISNUMBER(SEARCH(",",I721)),SUBSTITUTE(I721,",","_"),ISNUMBER(SEARCH("/",I721)),SUBSTITUTE(I721,"/","_"),ISNUMBER(SEARCH("",I721)),I721),I721)),IF(OR($J$14 = "J",$J$14 = "K"),"",IF(D721="","",IF(LEN(D721)&gt;2,_xlfn.IFS(ISNUMBER(SEARCH("_",D721)),D721,ISNUMBER(SEARCH(", ",D721)),SUBSTITUTE(D721,", ","_"),ISNUMBER(SEARCH("/ ",D721)),SUBSTITUTE(D721,"/ ","_"),ISNUMBER(SEARCH(",",D721)),SUBSTITUTE(D721,",","_"),ISNUMBER(SEARCH("/",D721)),SUBSTITUTE(D721,"/","_"),ISNUMBER(SEARCH("",D721)),D721),D721))))</f>
        <v/>
      </c>
      <c r="L721" s="1"/>
      <c r="M721" s="1" t="str">
        <f t="shared" si="51"/>
        <v/>
      </c>
      <c r="N721" s="94" t="str">
        <f>IF($L721="None","",IF(ISERROR(VLOOKUP($L721,Info!$B$4:$B$266,1,FALSE)),"",VLOOKUP($L721,Info!$B$4:$L$266,5,FALSE)))</f>
        <v/>
      </c>
      <c r="O721" s="94" t="str">
        <f>IF(K721="","",IF(AND($J$12&lt;&gt;"ABC",N721="3"),"BAC",IF(N721="3","ABC",IF($J$12&lt;&gt;"ABC",IF($J$10="Standard",VLOOKUP(K721,Info!$BE$4:$BF$481,2,FALSE),VLOOKUP(K721,Info!$BI$4:$BJ$482,2,FALSE)),IF($J$10="Standard",VLOOKUP(K721,Info!$AG$4:$AH$2994,2,FALSE),VLOOKUP(K721,Info!$AK$4:$AL$2997,2,FALSE))))))</f>
        <v/>
      </c>
      <c r="P721" s="94" t="str">
        <f>IF($L721="None","",IF(ISERROR(VLOOKUP($L721,Info!$B$4:$B$266,1,FALSE)),"",VLOOKUP($L721,Info!$B$4:$L$266,3,FALSE)))</f>
        <v/>
      </c>
      <c r="Q721" s="96" t="str">
        <f>IF($L721="None","",IF(ISERROR(VLOOKUP($L721,Info!$B$4:$B$266,1,FALSE)),"",VLOOKUP($L721,Info!$B$4:$L$266,4,FALSE)))</f>
        <v/>
      </c>
      <c r="R721" s="1"/>
      <c r="S721" s="6" t="str">
        <f t="shared" si="52"/>
        <v/>
      </c>
      <c r="T721" s="6" t="str">
        <f>IF($L721="None","",IF(ISERROR(VLOOKUP($L721,Info!$B$4:$B$266,1,FALSE)),"",VLOOKUP($L721,Info!$B$4:$L$266,11,FALSE)))</f>
        <v/>
      </c>
      <c r="U721" s="1"/>
      <c r="V721" s="1"/>
      <c r="W721" s="1"/>
      <c r="X721" s="1" t="str">
        <f>IF($L721="None","",IF(ISERROR(VLOOKUP($L721,Info!$B$4:$B$266,1,FALSE)),"",IF(OR(W721="Metallic Liquid Tight",W721="Non-Metallic Liquid Tight",W721="LSZH",W721="Greenfield"),VLOOKUP($L721,Info!$B$4:$L$266,7,FALSE),"N/A")))</f>
        <v/>
      </c>
      <c r="Y721" s="1"/>
      <c r="Z721" s="96" t="str">
        <f>IF($L721="None","",IF(ISERROR(VLOOKUP($L721,Info!$B$4:$B$266,1,FALSE)),"",VLOOKUP($L721,Info!$B$4:$L$266,9,FALSE)))</f>
        <v/>
      </c>
      <c r="AA721" s="96" t="str">
        <f>IF($L721="None","",IF(ISERROR(VLOOKUP($L721,Info!$B$4:$B$266,1,FALSE)),"",VLOOKUP($L721,Info!$B$4:$L$266,8,FALSE)))</f>
        <v/>
      </c>
      <c r="AB721" s="96" t="str">
        <f>IF($L721="None","",IF(ISERROR(VLOOKUP($L721,Info!$B$4:$B$266,1,FALSE)),"",VLOOKUP($L721,Info!$B$4:$L$266,10,FALSE)))</f>
        <v/>
      </c>
      <c r="AC721" s="1" t="str">
        <f>IF(W721="SO Cable","Black,White",IF(O721="","",IF(P721="","",IF($J$12&lt;&gt;"ABC",IF(P721&lt;="250",VLOOKUP(O721,Info!$AZ$4:$BB$22,3,FALSE),VLOOKUP(O721,Info!$AZ$23:$BB$39,3,FALSE)),IF(P721&lt;="250",VLOOKUP(O721,Info!$AO$4:$AQ$22,3,FALSE),VLOOKUP(O721,Info!$AO$23:$AP$39,3,FALSE))))))</f>
        <v/>
      </c>
      <c r="AD721" s="1"/>
      <c r="AE721" s="1" t="str">
        <f>IF($L721="None","",IF(ISERROR(VLOOKUP($L721,Info!$B$4:$B$266,1,FALSE)),"",VLOOKUP($L721,Info!$B$4:$L$266,4,FALSE)))</f>
        <v/>
      </c>
      <c r="AF721" s="1" t="str">
        <f>IF($L721="None","",IF(ISERROR(VLOOKUP($L721,Info!$B$4:$B$266,1,FALSE)),"",VLOOKUP($L721,Info!$B$4:$L$266,6,FALSE)))</f>
        <v/>
      </c>
      <c r="AG721" s="1"/>
      <c r="AH721" s="33" t="str" cm="1">
        <f t="array" ref="AH721">IF(AND(L721&lt;&gt;"",O721&lt;&gt;"",R721:S721&lt;&gt;"",W721:X721&lt;&gt;"",Z721:AA721&lt;&gt;"",AC721&lt;&gt;""),"Good","Bad")</f>
        <v>Bad</v>
      </c>
      <c r="AL721" t="str" cm="1">
        <f t="array" ref="AL721">IF(R721&gt;0,_xlfn.IFS(COUNTIF($L$20:L721,"&lt;&gt;")&lt;101,1,COUNTIF($L$20:L721,"&lt;&gt;")&lt;201,2,COUNTIF($L$20:L721,"&lt;&gt;")&lt;301,3,COUNTIF($L$20:L721,"&lt;&gt;")&lt;401,4,COUNTIF($L$20:L721,"&lt;&gt;")&lt;501,5,COUNTIF($L$20:L721,"&lt;&gt;")&lt;601,6,COUNTIF($L$20:L721,"&lt;&gt;")&lt;701,7,COUNTIF($L$20:L721,"&lt;&gt;")&lt;801,8,COUNTIF($L$20:L721,"&lt;&gt;")&lt;901,9,COUNTIF($L$20:L721,"&lt;&gt;")&lt;1001,10,COUNTIF($L$20:L721,"&lt;&gt;")&lt;1101,11,COUNTIF($L$20:L721,"&lt;&gt;")&lt;1201,12,COUNTIF($L$20:L721,"&lt;&gt;")&lt;1301,13,COUNTIF($L$20:L721,"&lt;&gt;")&lt;1401,14,COUNTIF($L$20:L721,"&lt;&gt;")&lt;1501,15,COUNTIF($L$20:L721,"&lt;&gt;")&lt;1601,16,COUNTIF($L$20:L721,"&lt;&gt;")&lt;1701,17,COUNTIF($L$20:L721,"&lt;&gt;")&lt;1801,18,COUNTIF($L$20:L721,"&lt;&gt;")&lt;1901,19,COUNTIF($L$20:L721,"&lt;&gt;")&lt;2001,20,COUNTIF($L$20:L721,"&lt;&gt;")&lt;2101,21,COUNTIF($L$20:L721,"&lt;&gt;")&lt;2201,22,COUNTIF($L$20:L721,"&lt;&gt;")&lt;2301,23,COUNTIF($L$20:L721,"&lt;&gt;")&lt;2401,24,COUNTIF($L$20:L721,"&lt;&gt;")&lt;2501,25,COUNTIF($L$20:L721,"&lt;&gt;")&lt;2601,26,COUNTIF($L$20:L721,"&lt;&gt;")&lt;2701,27,COUNTIF($L$20:L721,"&lt;&gt;")&lt;2801,28,COUNTIF($L$20:L721,"&lt;&gt;")&lt;2901,29,COUNTIF($L$20:L721,"&lt;&gt;")&lt;3001,30),"")</f>
        <v/>
      </c>
      <c r="AM721" t="str">
        <f t="shared" si="50"/>
        <v/>
      </c>
      <c r="AN721" t="str">
        <f t="shared" si="54"/>
        <v/>
      </c>
      <c r="AP721" t="str">
        <f t="shared" si="53"/>
        <v/>
      </c>
      <c r="AQ721" t="str">
        <f>IF(AO721="","",COUNTIFS(AM721:$AM$3019,AO721))</f>
        <v/>
      </c>
    </row>
    <row r="722" spans="1:43" x14ac:dyDescent="0.25">
      <c r="A722" s="6" t="str">
        <f>IF(COUNT($A$20:A721)&lt;&gt;$B$4,IF(A721="","",A721+1),"")</f>
        <v/>
      </c>
      <c r="B722" s="3"/>
      <c r="C722" s="3"/>
      <c r="D722" s="122"/>
      <c r="E722" s="3"/>
      <c r="F722" s="3"/>
      <c r="G722" s="3"/>
      <c r="H722" s="3"/>
      <c r="I722" s="120"/>
      <c r="J722" s="3"/>
      <c r="K722" s="95" t="str" cm="1">
        <f t="array" ref="K722">IF(OR($J$14 = "A",$J$14 = "B",$J$14 = "C"),IF(I722="","",IF(LEN(I722)&gt;2,_xlfn.IFS(ISNUMBER(SEARCH("_",I722)),I722,ISNUMBER(SEARCH(", ",I722)),SUBSTITUTE(I722,", ","_"),ISNUMBER(SEARCH("/ ",I722)),SUBSTITUTE(I722,"/ ","_"),ISNUMBER(SEARCH(",",I722)),SUBSTITUTE(I722,",","_"),ISNUMBER(SEARCH("/",I722)),SUBSTITUTE(I722,"/","_"),ISNUMBER(SEARCH("",I722)),I722),I722)),IF(OR($J$14 = "J",$J$14 = "K"),"",IF(D722="","",IF(LEN(D722)&gt;2,_xlfn.IFS(ISNUMBER(SEARCH("_",D722)),D722,ISNUMBER(SEARCH(", ",D722)),SUBSTITUTE(D722,", ","_"),ISNUMBER(SEARCH("/ ",D722)),SUBSTITUTE(D722,"/ ","_"),ISNUMBER(SEARCH(",",D722)),SUBSTITUTE(D722,",","_"),ISNUMBER(SEARCH("/",D722)),SUBSTITUTE(D722,"/","_"),ISNUMBER(SEARCH("",D722)),D722),D722))))</f>
        <v/>
      </c>
      <c r="L722" s="1"/>
      <c r="M722" s="1" t="str">
        <f t="shared" si="51"/>
        <v/>
      </c>
      <c r="N722" s="94" t="str">
        <f>IF($L722="None","",IF(ISERROR(VLOOKUP($L722,Info!$B$4:$B$266,1,FALSE)),"",VLOOKUP($L722,Info!$B$4:$L$266,5,FALSE)))</f>
        <v/>
      </c>
      <c r="O722" s="94" t="str">
        <f>IF(K722="","",IF(AND($J$12&lt;&gt;"ABC",N722="3"),"BAC",IF(N722="3","ABC",IF($J$12&lt;&gt;"ABC",IF($J$10="Standard",VLOOKUP(K722,Info!$BE$4:$BF$481,2,FALSE),VLOOKUP(K722,Info!$BI$4:$BJ$482,2,FALSE)),IF($J$10="Standard",VLOOKUP(K722,Info!$AG$4:$AH$2994,2,FALSE),VLOOKUP(K722,Info!$AK$4:$AL$2997,2,FALSE))))))</f>
        <v/>
      </c>
      <c r="P722" s="94" t="str">
        <f>IF($L722="None","",IF(ISERROR(VLOOKUP($L722,Info!$B$4:$B$266,1,FALSE)),"",VLOOKUP($L722,Info!$B$4:$L$266,3,FALSE)))</f>
        <v/>
      </c>
      <c r="Q722" s="96" t="str">
        <f>IF($L722="None","",IF(ISERROR(VLOOKUP($L722,Info!$B$4:$B$266,1,FALSE)),"",VLOOKUP($L722,Info!$B$4:$L$266,4,FALSE)))</f>
        <v/>
      </c>
      <c r="R722" s="1"/>
      <c r="S722" s="6" t="str">
        <f t="shared" si="52"/>
        <v/>
      </c>
      <c r="T722" s="6" t="str">
        <f>IF($L722="None","",IF(ISERROR(VLOOKUP($L722,Info!$B$4:$B$266,1,FALSE)),"",VLOOKUP($L722,Info!$B$4:$L$266,11,FALSE)))</f>
        <v/>
      </c>
      <c r="U722" s="1"/>
      <c r="V722" s="1"/>
      <c r="W722" s="1"/>
      <c r="X722" s="1" t="str">
        <f>IF($L722="None","",IF(ISERROR(VLOOKUP($L722,Info!$B$4:$B$266,1,FALSE)),"",IF(OR(W722="Metallic Liquid Tight",W722="Non-Metallic Liquid Tight",W722="LSZH",W722="Greenfield"),VLOOKUP($L722,Info!$B$4:$L$266,7,FALSE),"N/A")))</f>
        <v/>
      </c>
      <c r="Y722" s="1"/>
      <c r="Z722" s="96" t="str">
        <f>IF($L722="None","",IF(ISERROR(VLOOKUP($L722,Info!$B$4:$B$266,1,FALSE)),"",VLOOKUP($L722,Info!$B$4:$L$266,9,FALSE)))</f>
        <v/>
      </c>
      <c r="AA722" s="96" t="str">
        <f>IF($L722="None","",IF(ISERROR(VLOOKUP($L722,Info!$B$4:$B$266,1,FALSE)),"",VLOOKUP($L722,Info!$B$4:$L$266,8,FALSE)))</f>
        <v/>
      </c>
      <c r="AB722" s="96" t="str">
        <f>IF($L722="None","",IF(ISERROR(VLOOKUP($L722,Info!$B$4:$B$266,1,FALSE)),"",VLOOKUP($L722,Info!$B$4:$L$266,10,FALSE)))</f>
        <v/>
      </c>
      <c r="AC722" s="1" t="str">
        <f>IF(W722="SO Cable","Black,White",IF(O722="","",IF(P722="","",IF($J$12&lt;&gt;"ABC",IF(P722&lt;="250",VLOOKUP(O722,Info!$AZ$4:$BB$22,3,FALSE),VLOOKUP(O722,Info!$AZ$23:$BB$39,3,FALSE)),IF(P722&lt;="250",VLOOKUP(O722,Info!$AO$4:$AQ$22,3,FALSE),VLOOKUP(O722,Info!$AO$23:$AP$39,3,FALSE))))))</f>
        <v/>
      </c>
      <c r="AD722" s="1"/>
      <c r="AE722" s="1" t="str">
        <f>IF($L722="None","",IF(ISERROR(VLOOKUP($L722,Info!$B$4:$B$266,1,FALSE)),"",VLOOKUP($L722,Info!$B$4:$L$266,4,FALSE)))</f>
        <v/>
      </c>
      <c r="AF722" s="1" t="str">
        <f>IF($L722="None","",IF(ISERROR(VLOOKUP($L722,Info!$B$4:$B$266,1,FALSE)),"",VLOOKUP($L722,Info!$B$4:$L$266,6,FALSE)))</f>
        <v/>
      </c>
      <c r="AG722" s="1"/>
      <c r="AH722" s="33" t="str" cm="1">
        <f t="array" ref="AH722">IF(AND(L722&lt;&gt;"",O722&lt;&gt;"",R722:S722&lt;&gt;"",W722:X722&lt;&gt;"",Z722:AA722&lt;&gt;"",AC722&lt;&gt;""),"Good","Bad")</f>
        <v>Bad</v>
      </c>
      <c r="AL722" t="str" cm="1">
        <f t="array" ref="AL722">IF(R722&gt;0,_xlfn.IFS(COUNTIF($L$20:L722,"&lt;&gt;")&lt;101,1,COUNTIF($L$20:L722,"&lt;&gt;")&lt;201,2,COUNTIF($L$20:L722,"&lt;&gt;")&lt;301,3,COUNTIF($L$20:L722,"&lt;&gt;")&lt;401,4,COUNTIF($L$20:L722,"&lt;&gt;")&lt;501,5,COUNTIF($L$20:L722,"&lt;&gt;")&lt;601,6,COUNTIF($L$20:L722,"&lt;&gt;")&lt;701,7,COUNTIF($L$20:L722,"&lt;&gt;")&lt;801,8,COUNTIF($L$20:L722,"&lt;&gt;")&lt;901,9,COUNTIF($L$20:L722,"&lt;&gt;")&lt;1001,10,COUNTIF($L$20:L722,"&lt;&gt;")&lt;1101,11,COUNTIF($L$20:L722,"&lt;&gt;")&lt;1201,12,COUNTIF($L$20:L722,"&lt;&gt;")&lt;1301,13,COUNTIF($L$20:L722,"&lt;&gt;")&lt;1401,14,COUNTIF($L$20:L722,"&lt;&gt;")&lt;1501,15,COUNTIF($L$20:L722,"&lt;&gt;")&lt;1601,16,COUNTIF($L$20:L722,"&lt;&gt;")&lt;1701,17,COUNTIF($L$20:L722,"&lt;&gt;")&lt;1801,18,COUNTIF($L$20:L722,"&lt;&gt;")&lt;1901,19,COUNTIF($L$20:L722,"&lt;&gt;")&lt;2001,20,COUNTIF($L$20:L722,"&lt;&gt;")&lt;2101,21,COUNTIF($L$20:L722,"&lt;&gt;")&lt;2201,22,COUNTIF($L$20:L722,"&lt;&gt;")&lt;2301,23,COUNTIF($L$20:L722,"&lt;&gt;")&lt;2401,24,COUNTIF($L$20:L722,"&lt;&gt;")&lt;2501,25,COUNTIF($L$20:L722,"&lt;&gt;")&lt;2601,26,COUNTIF($L$20:L722,"&lt;&gt;")&lt;2701,27,COUNTIF($L$20:L722,"&lt;&gt;")&lt;2801,28,COUNTIF($L$20:L722,"&lt;&gt;")&lt;2901,29,COUNTIF($L$20:L722,"&lt;&gt;")&lt;3001,30),"")</f>
        <v/>
      </c>
      <c r="AM722" t="str">
        <f t="shared" si="50"/>
        <v/>
      </c>
      <c r="AN722" t="str">
        <f t="shared" si="54"/>
        <v/>
      </c>
      <c r="AP722" t="str">
        <f t="shared" si="53"/>
        <v/>
      </c>
      <c r="AQ722" t="str">
        <f>IF(AO722="","",COUNTIFS(AM722:$AM$3019,AO722))</f>
        <v/>
      </c>
    </row>
    <row r="723" spans="1:43" x14ac:dyDescent="0.25">
      <c r="A723" s="6" t="str">
        <f>IF(COUNT($A$20:A722)&lt;&gt;$B$4,IF(A722="","",A722+1),"")</f>
        <v/>
      </c>
      <c r="B723" s="3"/>
      <c r="C723" s="3"/>
      <c r="D723" s="122"/>
      <c r="E723" s="3"/>
      <c r="F723" s="3"/>
      <c r="G723" s="3"/>
      <c r="H723" s="3"/>
      <c r="I723" s="120"/>
      <c r="J723" s="3"/>
      <c r="K723" s="95" t="str" cm="1">
        <f t="array" ref="K723">IF(OR($J$14 = "A",$J$14 = "B",$J$14 = "C"),IF(I723="","",IF(LEN(I723)&gt;2,_xlfn.IFS(ISNUMBER(SEARCH("_",I723)),I723,ISNUMBER(SEARCH(", ",I723)),SUBSTITUTE(I723,", ","_"),ISNUMBER(SEARCH("/ ",I723)),SUBSTITUTE(I723,"/ ","_"),ISNUMBER(SEARCH(",",I723)),SUBSTITUTE(I723,",","_"),ISNUMBER(SEARCH("/",I723)),SUBSTITUTE(I723,"/","_"),ISNUMBER(SEARCH("",I723)),I723),I723)),IF(OR($J$14 = "J",$J$14 = "K"),"",IF(D723="","",IF(LEN(D723)&gt;2,_xlfn.IFS(ISNUMBER(SEARCH("_",D723)),D723,ISNUMBER(SEARCH(", ",D723)),SUBSTITUTE(D723,", ","_"),ISNUMBER(SEARCH("/ ",D723)),SUBSTITUTE(D723,"/ ","_"),ISNUMBER(SEARCH(",",D723)),SUBSTITUTE(D723,",","_"),ISNUMBER(SEARCH("/",D723)),SUBSTITUTE(D723,"/","_"),ISNUMBER(SEARCH("",D723)),D723),D723))))</f>
        <v/>
      </c>
      <c r="L723" s="1"/>
      <c r="M723" s="1" t="str">
        <f t="shared" si="51"/>
        <v/>
      </c>
      <c r="N723" s="94" t="str">
        <f>IF($L723="None","",IF(ISERROR(VLOOKUP($L723,Info!$B$4:$B$266,1,FALSE)),"",VLOOKUP($L723,Info!$B$4:$L$266,5,FALSE)))</f>
        <v/>
      </c>
      <c r="O723" s="94" t="str">
        <f>IF(K723="","",IF(AND($J$12&lt;&gt;"ABC",N723="3"),"BAC",IF(N723="3","ABC",IF($J$12&lt;&gt;"ABC",IF($J$10="Standard",VLOOKUP(K723,Info!$BE$4:$BF$481,2,FALSE),VLOOKUP(K723,Info!$BI$4:$BJ$482,2,FALSE)),IF($J$10="Standard",VLOOKUP(K723,Info!$AG$4:$AH$2994,2,FALSE),VLOOKUP(K723,Info!$AK$4:$AL$2997,2,FALSE))))))</f>
        <v/>
      </c>
      <c r="P723" s="94" t="str">
        <f>IF($L723="None","",IF(ISERROR(VLOOKUP($L723,Info!$B$4:$B$266,1,FALSE)),"",VLOOKUP($L723,Info!$B$4:$L$266,3,FALSE)))</f>
        <v/>
      </c>
      <c r="Q723" s="96" t="str">
        <f>IF($L723="None","",IF(ISERROR(VLOOKUP($L723,Info!$B$4:$B$266,1,FALSE)),"",VLOOKUP($L723,Info!$B$4:$L$266,4,FALSE)))</f>
        <v/>
      </c>
      <c r="R723" s="1"/>
      <c r="S723" s="6" t="str">
        <f t="shared" si="52"/>
        <v/>
      </c>
      <c r="T723" s="6" t="str">
        <f>IF($L723="None","",IF(ISERROR(VLOOKUP($L723,Info!$B$4:$B$266,1,FALSE)),"",VLOOKUP($L723,Info!$B$4:$L$266,11,FALSE)))</f>
        <v/>
      </c>
      <c r="U723" s="1"/>
      <c r="V723" s="1"/>
      <c r="W723" s="1"/>
      <c r="X723" s="1" t="str">
        <f>IF($L723="None","",IF(ISERROR(VLOOKUP($L723,Info!$B$4:$B$266,1,FALSE)),"",IF(OR(W723="Metallic Liquid Tight",W723="Non-Metallic Liquid Tight",W723="LSZH",W723="Greenfield"),VLOOKUP($L723,Info!$B$4:$L$266,7,FALSE),"N/A")))</f>
        <v/>
      </c>
      <c r="Y723" s="1"/>
      <c r="Z723" s="96" t="str">
        <f>IF($L723="None","",IF(ISERROR(VLOOKUP($L723,Info!$B$4:$B$266,1,FALSE)),"",VLOOKUP($L723,Info!$B$4:$L$266,9,FALSE)))</f>
        <v/>
      </c>
      <c r="AA723" s="96" t="str">
        <f>IF($L723="None","",IF(ISERROR(VLOOKUP($L723,Info!$B$4:$B$266,1,FALSE)),"",VLOOKUP($L723,Info!$B$4:$L$266,8,FALSE)))</f>
        <v/>
      </c>
      <c r="AB723" s="96" t="str">
        <f>IF($L723="None","",IF(ISERROR(VLOOKUP($L723,Info!$B$4:$B$266,1,FALSE)),"",VLOOKUP($L723,Info!$B$4:$L$266,10,FALSE)))</f>
        <v/>
      </c>
      <c r="AC723" s="1" t="str">
        <f>IF(W723="SO Cable","Black,White",IF(O723="","",IF(P723="","",IF($J$12&lt;&gt;"ABC",IF(P723&lt;="250",VLOOKUP(O723,Info!$AZ$4:$BB$22,3,FALSE),VLOOKUP(O723,Info!$AZ$23:$BB$39,3,FALSE)),IF(P723&lt;="250",VLOOKUP(O723,Info!$AO$4:$AQ$22,3,FALSE),VLOOKUP(O723,Info!$AO$23:$AP$39,3,FALSE))))))</f>
        <v/>
      </c>
      <c r="AD723" s="1"/>
      <c r="AE723" s="1" t="str">
        <f>IF($L723="None","",IF(ISERROR(VLOOKUP($L723,Info!$B$4:$B$266,1,FALSE)),"",VLOOKUP($L723,Info!$B$4:$L$266,4,FALSE)))</f>
        <v/>
      </c>
      <c r="AF723" s="1" t="str">
        <f>IF($L723="None","",IF(ISERROR(VLOOKUP($L723,Info!$B$4:$B$266,1,FALSE)),"",VLOOKUP($L723,Info!$B$4:$L$266,6,FALSE)))</f>
        <v/>
      </c>
      <c r="AG723" s="1"/>
      <c r="AH723" s="33" t="str" cm="1">
        <f t="array" ref="AH723">IF(AND(L723&lt;&gt;"",O723&lt;&gt;"",R723:S723&lt;&gt;"",W723:X723&lt;&gt;"",Z723:AA723&lt;&gt;"",AC723&lt;&gt;""),"Good","Bad")</f>
        <v>Bad</v>
      </c>
      <c r="AL723" t="str" cm="1">
        <f t="array" ref="AL723">IF(R723&gt;0,_xlfn.IFS(COUNTIF($L$20:L723,"&lt;&gt;")&lt;101,1,COUNTIF($L$20:L723,"&lt;&gt;")&lt;201,2,COUNTIF($L$20:L723,"&lt;&gt;")&lt;301,3,COUNTIF($L$20:L723,"&lt;&gt;")&lt;401,4,COUNTIF($L$20:L723,"&lt;&gt;")&lt;501,5,COUNTIF($L$20:L723,"&lt;&gt;")&lt;601,6,COUNTIF($L$20:L723,"&lt;&gt;")&lt;701,7,COUNTIF($L$20:L723,"&lt;&gt;")&lt;801,8,COUNTIF($L$20:L723,"&lt;&gt;")&lt;901,9,COUNTIF($L$20:L723,"&lt;&gt;")&lt;1001,10,COUNTIF($L$20:L723,"&lt;&gt;")&lt;1101,11,COUNTIF($L$20:L723,"&lt;&gt;")&lt;1201,12,COUNTIF($L$20:L723,"&lt;&gt;")&lt;1301,13,COUNTIF($L$20:L723,"&lt;&gt;")&lt;1401,14,COUNTIF($L$20:L723,"&lt;&gt;")&lt;1501,15,COUNTIF($L$20:L723,"&lt;&gt;")&lt;1601,16,COUNTIF($L$20:L723,"&lt;&gt;")&lt;1701,17,COUNTIF($L$20:L723,"&lt;&gt;")&lt;1801,18,COUNTIF($L$20:L723,"&lt;&gt;")&lt;1901,19,COUNTIF($L$20:L723,"&lt;&gt;")&lt;2001,20,COUNTIF($L$20:L723,"&lt;&gt;")&lt;2101,21,COUNTIF($L$20:L723,"&lt;&gt;")&lt;2201,22,COUNTIF($L$20:L723,"&lt;&gt;")&lt;2301,23,COUNTIF($L$20:L723,"&lt;&gt;")&lt;2401,24,COUNTIF($L$20:L723,"&lt;&gt;")&lt;2501,25,COUNTIF($L$20:L723,"&lt;&gt;")&lt;2601,26,COUNTIF($L$20:L723,"&lt;&gt;")&lt;2701,27,COUNTIF($L$20:L723,"&lt;&gt;")&lt;2801,28,COUNTIF($L$20:L723,"&lt;&gt;")&lt;2901,29,COUNTIF($L$20:L723,"&lt;&gt;")&lt;3001,30),"")</f>
        <v/>
      </c>
      <c r="AM723" t="str">
        <f t="shared" si="50"/>
        <v/>
      </c>
      <c r="AN723" t="str">
        <f t="shared" si="54"/>
        <v/>
      </c>
      <c r="AP723" t="str">
        <f t="shared" si="53"/>
        <v/>
      </c>
      <c r="AQ723" t="str">
        <f>IF(AO723="","",COUNTIFS(AM723:$AM$3019,AO723))</f>
        <v/>
      </c>
    </row>
    <row r="724" spans="1:43" x14ac:dyDescent="0.25">
      <c r="A724" s="6" t="str">
        <f>IF(COUNT($A$20:A723)&lt;&gt;$B$4,IF(A723="","",A723+1),"")</f>
        <v/>
      </c>
      <c r="B724" s="3"/>
      <c r="C724" s="3"/>
      <c r="D724" s="122"/>
      <c r="E724" s="3"/>
      <c r="F724" s="3"/>
      <c r="G724" s="3"/>
      <c r="H724" s="3"/>
      <c r="I724" s="120"/>
      <c r="J724" s="3"/>
      <c r="K724" s="95" t="str" cm="1">
        <f t="array" ref="K724">IF(OR($J$14 = "A",$J$14 = "B",$J$14 = "C"),IF(I724="","",IF(LEN(I724)&gt;2,_xlfn.IFS(ISNUMBER(SEARCH("_",I724)),I724,ISNUMBER(SEARCH(", ",I724)),SUBSTITUTE(I724,", ","_"),ISNUMBER(SEARCH("/ ",I724)),SUBSTITUTE(I724,"/ ","_"),ISNUMBER(SEARCH(",",I724)),SUBSTITUTE(I724,",","_"),ISNUMBER(SEARCH("/",I724)),SUBSTITUTE(I724,"/","_"),ISNUMBER(SEARCH("",I724)),I724),I724)),IF(OR($J$14 = "J",$J$14 = "K"),"",IF(D724="","",IF(LEN(D724)&gt;2,_xlfn.IFS(ISNUMBER(SEARCH("_",D724)),D724,ISNUMBER(SEARCH(", ",D724)),SUBSTITUTE(D724,", ","_"),ISNUMBER(SEARCH("/ ",D724)),SUBSTITUTE(D724,"/ ","_"),ISNUMBER(SEARCH(",",D724)),SUBSTITUTE(D724,",","_"),ISNUMBER(SEARCH("/",D724)),SUBSTITUTE(D724,"/","_"),ISNUMBER(SEARCH("",D724)),D724),D724))))</f>
        <v/>
      </c>
      <c r="L724" s="1"/>
      <c r="M724" s="1" t="str">
        <f t="shared" si="51"/>
        <v/>
      </c>
      <c r="N724" s="94" t="str">
        <f>IF($L724="None","",IF(ISERROR(VLOOKUP($L724,Info!$B$4:$B$266,1,FALSE)),"",VLOOKUP($L724,Info!$B$4:$L$266,5,FALSE)))</f>
        <v/>
      </c>
      <c r="O724" s="94" t="str">
        <f>IF(K724="","",IF(AND($J$12&lt;&gt;"ABC",N724="3"),"BAC",IF(N724="3","ABC",IF($J$12&lt;&gt;"ABC",IF($J$10="Standard",VLOOKUP(K724,Info!$BE$4:$BF$481,2,FALSE),VLOOKUP(K724,Info!$BI$4:$BJ$482,2,FALSE)),IF($J$10="Standard",VLOOKUP(K724,Info!$AG$4:$AH$2994,2,FALSE),VLOOKUP(K724,Info!$AK$4:$AL$2997,2,FALSE))))))</f>
        <v/>
      </c>
      <c r="P724" s="94" t="str">
        <f>IF($L724="None","",IF(ISERROR(VLOOKUP($L724,Info!$B$4:$B$266,1,FALSE)),"",VLOOKUP($L724,Info!$B$4:$L$266,3,FALSE)))</f>
        <v/>
      </c>
      <c r="Q724" s="96" t="str">
        <f>IF($L724="None","",IF(ISERROR(VLOOKUP($L724,Info!$B$4:$B$266,1,FALSE)),"",VLOOKUP($L724,Info!$B$4:$L$266,4,FALSE)))</f>
        <v/>
      </c>
      <c r="R724" s="1"/>
      <c r="S724" s="6" t="str">
        <f t="shared" si="52"/>
        <v/>
      </c>
      <c r="T724" s="6" t="str">
        <f>IF($L724="None","",IF(ISERROR(VLOOKUP($L724,Info!$B$4:$B$266,1,FALSE)),"",VLOOKUP($L724,Info!$B$4:$L$266,11,FALSE)))</f>
        <v/>
      </c>
      <c r="U724" s="1"/>
      <c r="V724" s="1"/>
      <c r="W724" s="1"/>
      <c r="X724" s="1" t="str">
        <f>IF($L724="None","",IF(ISERROR(VLOOKUP($L724,Info!$B$4:$B$266,1,FALSE)),"",IF(OR(W724="Metallic Liquid Tight",W724="Non-Metallic Liquid Tight",W724="LSZH",W724="Greenfield"),VLOOKUP($L724,Info!$B$4:$L$266,7,FALSE),"N/A")))</f>
        <v/>
      </c>
      <c r="Y724" s="1"/>
      <c r="Z724" s="96" t="str">
        <f>IF($L724="None","",IF(ISERROR(VLOOKUP($L724,Info!$B$4:$B$266,1,FALSE)),"",VLOOKUP($L724,Info!$B$4:$L$266,9,FALSE)))</f>
        <v/>
      </c>
      <c r="AA724" s="96" t="str">
        <f>IF($L724="None","",IF(ISERROR(VLOOKUP($L724,Info!$B$4:$B$266,1,FALSE)),"",VLOOKUP($L724,Info!$B$4:$L$266,8,FALSE)))</f>
        <v/>
      </c>
      <c r="AB724" s="96" t="str">
        <f>IF($L724="None","",IF(ISERROR(VLOOKUP($L724,Info!$B$4:$B$266,1,FALSE)),"",VLOOKUP($L724,Info!$B$4:$L$266,10,FALSE)))</f>
        <v/>
      </c>
      <c r="AC724" s="1" t="str">
        <f>IF(W724="SO Cable","Black,White",IF(O724="","",IF(P724="","",IF($J$12&lt;&gt;"ABC",IF(P724&lt;="250",VLOOKUP(O724,Info!$AZ$4:$BB$22,3,FALSE),VLOOKUP(O724,Info!$AZ$23:$BB$39,3,FALSE)),IF(P724&lt;="250",VLOOKUP(O724,Info!$AO$4:$AQ$22,3,FALSE),VLOOKUP(O724,Info!$AO$23:$AP$39,3,FALSE))))))</f>
        <v/>
      </c>
      <c r="AD724" s="1"/>
      <c r="AE724" s="1" t="str">
        <f>IF($L724="None","",IF(ISERROR(VLOOKUP($L724,Info!$B$4:$B$266,1,FALSE)),"",VLOOKUP($L724,Info!$B$4:$L$266,4,FALSE)))</f>
        <v/>
      </c>
      <c r="AF724" s="1" t="str">
        <f>IF($L724="None","",IF(ISERROR(VLOOKUP($L724,Info!$B$4:$B$266,1,FALSE)),"",VLOOKUP($L724,Info!$B$4:$L$266,6,FALSE)))</f>
        <v/>
      </c>
      <c r="AG724" s="1"/>
      <c r="AH724" s="33" t="str" cm="1">
        <f t="array" ref="AH724">IF(AND(L724&lt;&gt;"",O724&lt;&gt;"",R724:S724&lt;&gt;"",W724:X724&lt;&gt;"",Z724:AA724&lt;&gt;"",AC724&lt;&gt;""),"Good","Bad")</f>
        <v>Bad</v>
      </c>
      <c r="AL724" t="str" cm="1">
        <f t="array" ref="AL724">IF(R724&gt;0,_xlfn.IFS(COUNTIF($L$20:L724,"&lt;&gt;")&lt;101,1,COUNTIF($L$20:L724,"&lt;&gt;")&lt;201,2,COUNTIF($L$20:L724,"&lt;&gt;")&lt;301,3,COUNTIF($L$20:L724,"&lt;&gt;")&lt;401,4,COUNTIF($L$20:L724,"&lt;&gt;")&lt;501,5,COUNTIF($L$20:L724,"&lt;&gt;")&lt;601,6,COUNTIF($L$20:L724,"&lt;&gt;")&lt;701,7,COUNTIF($L$20:L724,"&lt;&gt;")&lt;801,8,COUNTIF($L$20:L724,"&lt;&gt;")&lt;901,9,COUNTIF($L$20:L724,"&lt;&gt;")&lt;1001,10,COUNTIF($L$20:L724,"&lt;&gt;")&lt;1101,11,COUNTIF($L$20:L724,"&lt;&gt;")&lt;1201,12,COUNTIF($L$20:L724,"&lt;&gt;")&lt;1301,13,COUNTIF($L$20:L724,"&lt;&gt;")&lt;1401,14,COUNTIF($L$20:L724,"&lt;&gt;")&lt;1501,15,COUNTIF($L$20:L724,"&lt;&gt;")&lt;1601,16,COUNTIF($L$20:L724,"&lt;&gt;")&lt;1701,17,COUNTIF($L$20:L724,"&lt;&gt;")&lt;1801,18,COUNTIF($L$20:L724,"&lt;&gt;")&lt;1901,19,COUNTIF($L$20:L724,"&lt;&gt;")&lt;2001,20,COUNTIF($L$20:L724,"&lt;&gt;")&lt;2101,21,COUNTIF($L$20:L724,"&lt;&gt;")&lt;2201,22,COUNTIF($L$20:L724,"&lt;&gt;")&lt;2301,23,COUNTIF($L$20:L724,"&lt;&gt;")&lt;2401,24,COUNTIF($L$20:L724,"&lt;&gt;")&lt;2501,25,COUNTIF($L$20:L724,"&lt;&gt;")&lt;2601,26,COUNTIF($L$20:L724,"&lt;&gt;")&lt;2701,27,COUNTIF($L$20:L724,"&lt;&gt;")&lt;2801,28,COUNTIF($L$20:L724,"&lt;&gt;")&lt;2901,29,COUNTIF($L$20:L724,"&lt;&gt;")&lt;3001,30),"")</f>
        <v/>
      </c>
      <c r="AM724" t="str">
        <f t="shared" ref="AM724:AM787" si="55">L724&amp;Z724&amp;AA724&amp;W724&amp;X724&amp;Y724&amp;AL724</f>
        <v/>
      </c>
      <c r="AN724" t="str">
        <f t="shared" si="54"/>
        <v/>
      </c>
      <c r="AP724" t="str">
        <f t="shared" si="53"/>
        <v/>
      </c>
      <c r="AQ724" t="str">
        <f>IF(AO724="","",COUNTIFS(AM724:$AM$3019,AO724))</f>
        <v/>
      </c>
    </row>
    <row r="725" spans="1:43" x14ac:dyDescent="0.25">
      <c r="A725" s="6" t="str">
        <f>IF(COUNT($A$20:A724)&lt;&gt;$B$4,IF(A724="","",A724+1),"")</f>
        <v/>
      </c>
      <c r="B725" s="3"/>
      <c r="C725" s="3"/>
      <c r="D725" s="122"/>
      <c r="E725" s="3"/>
      <c r="F725" s="3"/>
      <c r="G725" s="3"/>
      <c r="H725" s="3"/>
      <c r="I725" s="120"/>
      <c r="J725" s="3"/>
      <c r="K725" s="95" t="str" cm="1">
        <f t="array" ref="K725">IF(OR($J$14 = "A",$J$14 = "B",$J$14 = "C"),IF(I725="","",IF(LEN(I725)&gt;2,_xlfn.IFS(ISNUMBER(SEARCH("_",I725)),I725,ISNUMBER(SEARCH(", ",I725)),SUBSTITUTE(I725,", ","_"),ISNUMBER(SEARCH("/ ",I725)),SUBSTITUTE(I725,"/ ","_"),ISNUMBER(SEARCH(",",I725)),SUBSTITUTE(I725,",","_"),ISNUMBER(SEARCH("/",I725)),SUBSTITUTE(I725,"/","_"),ISNUMBER(SEARCH("",I725)),I725),I725)),IF(OR($J$14 = "J",$J$14 = "K"),"",IF(D725="","",IF(LEN(D725)&gt;2,_xlfn.IFS(ISNUMBER(SEARCH("_",D725)),D725,ISNUMBER(SEARCH(", ",D725)),SUBSTITUTE(D725,", ","_"),ISNUMBER(SEARCH("/ ",D725)),SUBSTITUTE(D725,"/ ","_"),ISNUMBER(SEARCH(",",D725)),SUBSTITUTE(D725,",","_"),ISNUMBER(SEARCH("/",D725)),SUBSTITUTE(D725,"/","_"),ISNUMBER(SEARCH("",D725)),D725),D725))))</f>
        <v/>
      </c>
      <c r="L725" s="1"/>
      <c r="M725" s="1" t="str">
        <f t="shared" ref="M725:M788" si="56">IF(L725="","","Pigtail")</f>
        <v/>
      </c>
      <c r="N725" s="94" t="str">
        <f>IF($L725="None","",IF(ISERROR(VLOOKUP($L725,Info!$B$4:$B$266,1,FALSE)),"",VLOOKUP($L725,Info!$B$4:$L$266,5,FALSE)))</f>
        <v/>
      </c>
      <c r="O725" s="94" t="str">
        <f>IF(K725="","",IF(AND($J$12&lt;&gt;"ABC",N725="3"),"BAC",IF(N725="3","ABC",IF($J$12&lt;&gt;"ABC",IF($J$10="Standard",VLOOKUP(K725,Info!$BE$4:$BF$481,2,FALSE),VLOOKUP(K725,Info!$BI$4:$BJ$482,2,FALSE)),IF($J$10="Standard",VLOOKUP(K725,Info!$AG$4:$AH$2994,2,FALSE),VLOOKUP(K725,Info!$AK$4:$AL$2997,2,FALSE))))))</f>
        <v/>
      </c>
      <c r="P725" s="94" t="str">
        <f>IF($L725="None","",IF(ISERROR(VLOOKUP($L725,Info!$B$4:$B$266,1,FALSE)),"",VLOOKUP($L725,Info!$B$4:$L$266,3,FALSE)))</f>
        <v/>
      </c>
      <c r="Q725" s="96" t="str">
        <f>IF($L725="None","",IF(ISERROR(VLOOKUP($L725,Info!$B$4:$B$266,1,FALSE)),"",VLOOKUP($L725,Info!$B$4:$L$266,4,FALSE)))</f>
        <v/>
      </c>
      <c r="R725" s="1"/>
      <c r="S725" s="6" t="str">
        <f t="shared" ref="S725:S788" si="57">IF(M725 = "","",IF(M725 &lt;&gt; "Pigtail","0",""))</f>
        <v/>
      </c>
      <c r="T725" s="6" t="str">
        <f>IF($L725="None","",IF(ISERROR(VLOOKUP($L725,Info!$B$4:$B$266,1,FALSE)),"",VLOOKUP($L725,Info!$B$4:$L$266,11,FALSE)))</f>
        <v/>
      </c>
      <c r="U725" s="1"/>
      <c r="V725" s="1"/>
      <c r="W725" s="1"/>
      <c r="X725" s="1" t="str">
        <f>IF($L725="None","",IF(ISERROR(VLOOKUP($L725,Info!$B$4:$B$266,1,FALSE)),"",IF(OR(W725="Metallic Liquid Tight",W725="Non-Metallic Liquid Tight",W725="LSZH",W725="Greenfield"),VLOOKUP($L725,Info!$B$4:$L$266,7,FALSE),"N/A")))</f>
        <v/>
      </c>
      <c r="Y725" s="1"/>
      <c r="Z725" s="96" t="str">
        <f>IF($L725="None","",IF(ISERROR(VLOOKUP($L725,Info!$B$4:$B$266,1,FALSE)),"",VLOOKUP($L725,Info!$B$4:$L$266,9,FALSE)))</f>
        <v/>
      </c>
      <c r="AA725" s="96" t="str">
        <f>IF($L725="None","",IF(ISERROR(VLOOKUP($L725,Info!$B$4:$B$266,1,FALSE)),"",VLOOKUP($L725,Info!$B$4:$L$266,8,FALSE)))</f>
        <v/>
      </c>
      <c r="AB725" s="96" t="str">
        <f>IF($L725="None","",IF(ISERROR(VLOOKUP($L725,Info!$B$4:$B$266,1,FALSE)),"",VLOOKUP($L725,Info!$B$4:$L$266,10,FALSE)))</f>
        <v/>
      </c>
      <c r="AC725" s="1" t="str">
        <f>IF(W725="SO Cable","Black,White",IF(O725="","",IF(P725="","",IF($J$12&lt;&gt;"ABC",IF(P725&lt;="250",VLOOKUP(O725,Info!$AZ$4:$BB$22,3,FALSE),VLOOKUP(O725,Info!$AZ$23:$BB$39,3,FALSE)),IF(P725&lt;="250",VLOOKUP(O725,Info!$AO$4:$AQ$22,3,FALSE),VLOOKUP(O725,Info!$AO$23:$AP$39,3,FALSE))))))</f>
        <v/>
      </c>
      <c r="AD725" s="1"/>
      <c r="AE725" s="1" t="str">
        <f>IF($L725="None","",IF(ISERROR(VLOOKUP($L725,Info!$B$4:$B$266,1,FALSE)),"",VLOOKUP($L725,Info!$B$4:$L$266,4,FALSE)))</f>
        <v/>
      </c>
      <c r="AF725" s="1" t="str">
        <f>IF($L725="None","",IF(ISERROR(VLOOKUP($L725,Info!$B$4:$B$266,1,FALSE)),"",VLOOKUP($L725,Info!$B$4:$L$266,6,FALSE)))</f>
        <v/>
      </c>
      <c r="AG725" s="1"/>
      <c r="AH725" s="33" t="str" cm="1">
        <f t="array" ref="AH725">IF(AND(L725&lt;&gt;"",O725&lt;&gt;"",R725:S725&lt;&gt;"",W725:X725&lt;&gt;"",Z725:AA725&lt;&gt;"",AC725&lt;&gt;""),"Good","Bad")</f>
        <v>Bad</v>
      </c>
      <c r="AL725" t="str" cm="1">
        <f t="array" ref="AL725">IF(R725&gt;0,_xlfn.IFS(COUNTIF($L$20:L725,"&lt;&gt;")&lt;101,1,COUNTIF($L$20:L725,"&lt;&gt;")&lt;201,2,COUNTIF($L$20:L725,"&lt;&gt;")&lt;301,3,COUNTIF($L$20:L725,"&lt;&gt;")&lt;401,4,COUNTIF($L$20:L725,"&lt;&gt;")&lt;501,5,COUNTIF($L$20:L725,"&lt;&gt;")&lt;601,6,COUNTIF($L$20:L725,"&lt;&gt;")&lt;701,7,COUNTIF($L$20:L725,"&lt;&gt;")&lt;801,8,COUNTIF($L$20:L725,"&lt;&gt;")&lt;901,9,COUNTIF($L$20:L725,"&lt;&gt;")&lt;1001,10,COUNTIF($L$20:L725,"&lt;&gt;")&lt;1101,11,COUNTIF($L$20:L725,"&lt;&gt;")&lt;1201,12,COUNTIF($L$20:L725,"&lt;&gt;")&lt;1301,13,COUNTIF($L$20:L725,"&lt;&gt;")&lt;1401,14,COUNTIF($L$20:L725,"&lt;&gt;")&lt;1501,15,COUNTIF($L$20:L725,"&lt;&gt;")&lt;1601,16,COUNTIF($L$20:L725,"&lt;&gt;")&lt;1701,17,COUNTIF($L$20:L725,"&lt;&gt;")&lt;1801,18,COUNTIF($L$20:L725,"&lt;&gt;")&lt;1901,19,COUNTIF($L$20:L725,"&lt;&gt;")&lt;2001,20,COUNTIF($L$20:L725,"&lt;&gt;")&lt;2101,21,COUNTIF($L$20:L725,"&lt;&gt;")&lt;2201,22,COUNTIF($L$20:L725,"&lt;&gt;")&lt;2301,23,COUNTIF($L$20:L725,"&lt;&gt;")&lt;2401,24,COUNTIF($L$20:L725,"&lt;&gt;")&lt;2501,25,COUNTIF($L$20:L725,"&lt;&gt;")&lt;2601,26,COUNTIF($L$20:L725,"&lt;&gt;")&lt;2701,27,COUNTIF($L$20:L725,"&lt;&gt;")&lt;2801,28,COUNTIF($L$20:L725,"&lt;&gt;")&lt;2901,29,COUNTIF($L$20:L725,"&lt;&gt;")&lt;3001,30),"")</f>
        <v/>
      </c>
      <c r="AM725" t="str">
        <f t="shared" si="55"/>
        <v/>
      </c>
      <c r="AN725" t="str">
        <f t="shared" si="54"/>
        <v/>
      </c>
      <c r="AP725" t="str">
        <f t="shared" ref="AP725:AP788" si="58">IF(R725&gt;0,AP724+1,"")</f>
        <v/>
      </c>
      <c r="AQ725" t="str">
        <f>IF(AO725="","",COUNTIFS(AM725:$AM$3019,AO725))</f>
        <v/>
      </c>
    </row>
    <row r="726" spans="1:43" x14ac:dyDescent="0.25">
      <c r="A726" s="6" t="str">
        <f>IF(COUNT($A$20:A725)&lt;&gt;$B$4,IF(A725="","",A725+1),"")</f>
        <v/>
      </c>
      <c r="B726" s="3"/>
      <c r="C726" s="3"/>
      <c r="D726" s="122"/>
      <c r="E726" s="3"/>
      <c r="F726" s="3"/>
      <c r="G726" s="3"/>
      <c r="H726" s="3"/>
      <c r="I726" s="120"/>
      <c r="J726" s="3"/>
      <c r="K726" s="95" t="str" cm="1">
        <f t="array" ref="K726">IF(OR($J$14 = "A",$J$14 = "B",$J$14 = "C"),IF(I726="","",IF(LEN(I726)&gt;2,_xlfn.IFS(ISNUMBER(SEARCH("_",I726)),I726,ISNUMBER(SEARCH(", ",I726)),SUBSTITUTE(I726,", ","_"),ISNUMBER(SEARCH("/ ",I726)),SUBSTITUTE(I726,"/ ","_"),ISNUMBER(SEARCH(",",I726)),SUBSTITUTE(I726,",","_"),ISNUMBER(SEARCH("/",I726)),SUBSTITUTE(I726,"/","_"),ISNUMBER(SEARCH("",I726)),I726),I726)),IF(OR($J$14 = "J",$J$14 = "K"),"",IF(D726="","",IF(LEN(D726)&gt;2,_xlfn.IFS(ISNUMBER(SEARCH("_",D726)),D726,ISNUMBER(SEARCH(", ",D726)),SUBSTITUTE(D726,", ","_"),ISNUMBER(SEARCH("/ ",D726)),SUBSTITUTE(D726,"/ ","_"),ISNUMBER(SEARCH(",",D726)),SUBSTITUTE(D726,",","_"),ISNUMBER(SEARCH("/",D726)),SUBSTITUTE(D726,"/","_"),ISNUMBER(SEARCH("",D726)),D726),D726))))</f>
        <v/>
      </c>
      <c r="L726" s="1"/>
      <c r="M726" s="1" t="str">
        <f t="shared" si="56"/>
        <v/>
      </c>
      <c r="N726" s="94" t="str">
        <f>IF($L726="None","",IF(ISERROR(VLOOKUP($L726,Info!$B$4:$B$266,1,FALSE)),"",VLOOKUP($L726,Info!$B$4:$L$266,5,FALSE)))</f>
        <v/>
      </c>
      <c r="O726" s="94" t="str">
        <f>IF(K726="","",IF(AND($J$12&lt;&gt;"ABC",N726="3"),"BAC",IF(N726="3","ABC",IF($J$12&lt;&gt;"ABC",IF($J$10="Standard",VLOOKUP(K726,Info!$BE$4:$BF$481,2,FALSE),VLOOKUP(K726,Info!$BI$4:$BJ$482,2,FALSE)),IF($J$10="Standard",VLOOKUP(K726,Info!$AG$4:$AH$2994,2,FALSE),VLOOKUP(K726,Info!$AK$4:$AL$2997,2,FALSE))))))</f>
        <v/>
      </c>
      <c r="P726" s="94" t="str">
        <f>IF($L726="None","",IF(ISERROR(VLOOKUP($L726,Info!$B$4:$B$266,1,FALSE)),"",VLOOKUP($L726,Info!$B$4:$L$266,3,FALSE)))</f>
        <v/>
      </c>
      <c r="Q726" s="96" t="str">
        <f>IF($L726="None","",IF(ISERROR(VLOOKUP($L726,Info!$B$4:$B$266,1,FALSE)),"",VLOOKUP($L726,Info!$B$4:$L$266,4,FALSE)))</f>
        <v/>
      </c>
      <c r="R726" s="1"/>
      <c r="S726" s="6" t="str">
        <f t="shared" si="57"/>
        <v/>
      </c>
      <c r="T726" s="6" t="str">
        <f>IF($L726="None","",IF(ISERROR(VLOOKUP($L726,Info!$B$4:$B$266,1,FALSE)),"",VLOOKUP($L726,Info!$B$4:$L$266,11,FALSE)))</f>
        <v/>
      </c>
      <c r="U726" s="1"/>
      <c r="V726" s="1"/>
      <c r="W726" s="1"/>
      <c r="X726" s="1" t="str">
        <f>IF($L726="None","",IF(ISERROR(VLOOKUP($L726,Info!$B$4:$B$266,1,FALSE)),"",IF(OR(W726="Metallic Liquid Tight",W726="Non-Metallic Liquid Tight",W726="LSZH",W726="Greenfield"),VLOOKUP($L726,Info!$B$4:$L$266,7,FALSE),"N/A")))</f>
        <v/>
      </c>
      <c r="Y726" s="1"/>
      <c r="Z726" s="96" t="str">
        <f>IF($L726="None","",IF(ISERROR(VLOOKUP($L726,Info!$B$4:$B$266,1,FALSE)),"",VLOOKUP($L726,Info!$B$4:$L$266,9,FALSE)))</f>
        <v/>
      </c>
      <c r="AA726" s="96" t="str">
        <f>IF($L726="None","",IF(ISERROR(VLOOKUP($L726,Info!$B$4:$B$266,1,FALSE)),"",VLOOKUP($L726,Info!$B$4:$L$266,8,FALSE)))</f>
        <v/>
      </c>
      <c r="AB726" s="96" t="str">
        <f>IF($L726="None","",IF(ISERROR(VLOOKUP($L726,Info!$B$4:$B$266,1,FALSE)),"",VLOOKUP($L726,Info!$B$4:$L$266,10,FALSE)))</f>
        <v/>
      </c>
      <c r="AC726" s="1" t="str">
        <f>IF(W726="SO Cable","Black,White",IF(O726="","",IF(P726="","",IF($J$12&lt;&gt;"ABC",IF(P726&lt;="250",VLOOKUP(O726,Info!$AZ$4:$BB$22,3,FALSE),VLOOKUP(O726,Info!$AZ$23:$BB$39,3,FALSE)),IF(P726&lt;="250",VLOOKUP(O726,Info!$AO$4:$AQ$22,3,FALSE),VLOOKUP(O726,Info!$AO$23:$AP$39,3,FALSE))))))</f>
        <v/>
      </c>
      <c r="AD726" s="1"/>
      <c r="AE726" s="1" t="str">
        <f>IF($L726="None","",IF(ISERROR(VLOOKUP($L726,Info!$B$4:$B$266,1,FALSE)),"",VLOOKUP($L726,Info!$B$4:$L$266,4,FALSE)))</f>
        <v/>
      </c>
      <c r="AF726" s="1" t="str">
        <f>IF($L726="None","",IF(ISERROR(VLOOKUP($L726,Info!$B$4:$B$266,1,FALSE)),"",VLOOKUP($L726,Info!$B$4:$L$266,6,FALSE)))</f>
        <v/>
      </c>
      <c r="AG726" s="1"/>
      <c r="AH726" s="33" t="str" cm="1">
        <f t="array" ref="AH726">IF(AND(L726&lt;&gt;"",O726&lt;&gt;"",R726:S726&lt;&gt;"",W726:X726&lt;&gt;"",Z726:AA726&lt;&gt;"",AC726&lt;&gt;""),"Good","Bad")</f>
        <v>Bad</v>
      </c>
      <c r="AL726" t="str" cm="1">
        <f t="array" ref="AL726">IF(R726&gt;0,_xlfn.IFS(COUNTIF($L$20:L726,"&lt;&gt;")&lt;101,1,COUNTIF($L$20:L726,"&lt;&gt;")&lt;201,2,COUNTIF($L$20:L726,"&lt;&gt;")&lt;301,3,COUNTIF($L$20:L726,"&lt;&gt;")&lt;401,4,COUNTIF($L$20:L726,"&lt;&gt;")&lt;501,5,COUNTIF($L$20:L726,"&lt;&gt;")&lt;601,6,COUNTIF($L$20:L726,"&lt;&gt;")&lt;701,7,COUNTIF($L$20:L726,"&lt;&gt;")&lt;801,8,COUNTIF($L$20:L726,"&lt;&gt;")&lt;901,9,COUNTIF($L$20:L726,"&lt;&gt;")&lt;1001,10,COUNTIF($L$20:L726,"&lt;&gt;")&lt;1101,11,COUNTIF($L$20:L726,"&lt;&gt;")&lt;1201,12,COUNTIF($L$20:L726,"&lt;&gt;")&lt;1301,13,COUNTIF($L$20:L726,"&lt;&gt;")&lt;1401,14,COUNTIF($L$20:L726,"&lt;&gt;")&lt;1501,15,COUNTIF($L$20:L726,"&lt;&gt;")&lt;1601,16,COUNTIF($L$20:L726,"&lt;&gt;")&lt;1701,17,COUNTIF($L$20:L726,"&lt;&gt;")&lt;1801,18,COUNTIF($L$20:L726,"&lt;&gt;")&lt;1901,19,COUNTIF($L$20:L726,"&lt;&gt;")&lt;2001,20,COUNTIF($L$20:L726,"&lt;&gt;")&lt;2101,21,COUNTIF($L$20:L726,"&lt;&gt;")&lt;2201,22,COUNTIF($L$20:L726,"&lt;&gt;")&lt;2301,23,COUNTIF($L$20:L726,"&lt;&gt;")&lt;2401,24,COUNTIF($L$20:L726,"&lt;&gt;")&lt;2501,25,COUNTIF($L$20:L726,"&lt;&gt;")&lt;2601,26,COUNTIF($L$20:L726,"&lt;&gt;")&lt;2701,27,COUNTIF($L$20:L726,"&lt;&gt;")&lt;2801,28,COUNTIF($L$20:L726,"&lt;&gt;")&lt;2901,29,COUNTIF($L$20:L726,"&lt;&gt;")&lt;3001,30),"")</f>
        <v/>
      </c>
      <c r="AM726" t="str">
        <f t="shared" si="55"/>
        <v/>
      </c>
      <c r="AN726" t="str">
        <f t="shared" ref="AN726:AN789" si="59">IF(R726&gt;0,_xlfn.XLOOKUP(AM726,$AO$20:$AO$3019,$AP$20:$AP$3019,0,0,1),"")</f>
        <v/>
      </c>
      <c r="AP726" t="str">
        <f t="shared" si="58"/>
        <v/>
      </c>
      <c r="AQ726" t="str">
        <f>IF(AO726="","",COUNTIFS(AM726:$AM$3019,AO726))</f>
        <v/>
      </c>
    </row>
    <row r="727" spans="1:43" x14ac:dyDescent="0.25">
      <c r="A727" s="6" t="str">
        <f>IF(COUNT($A$20:A726)&lt;&gt;$B$4,IF(A726="","",A726+1),"")</f>
        <v/>
      </c>
      <c r="B727" s="3"/>
      <c r="C727" s="3"/>
      <c r="D727" s="122"/>
      <c r="E727" s="3"/>
      <c r="F727" s="3"/>
      <c r="G727" s="3"/>
      <c r="H727" s="3"/>
      <c r="I727" s="120"/>
      <c r="J727" s="3"/>
      <c r="K727" s="95" t="str" cm="1">
        <f t="array" ref="K727">IF(OR($J$14 = "A",$J$14 = "B",$J$14 = "C"),IF(I727="","",IF(LEN(I727)&gt;2,_xlfn.IFS(ISNUMBER(SEARCH("_",I727)),I727,ISNUMBER(SEARCH(", ",I727)),SUBSTITUTE(I727,", ","_"),ISNUMBER(SEARCH("/ ",I727)),SUBSTITUTE(I727,"/ ","_"),ISNUMBER(SEARCH(",",I727)),SUBSTITUTE(I727,",","_"),ISNUMBER(SEARCH("/",I727)),SUBSTITUTE(I727,"/","_"),ISNUMBER(SEARCH("",I727)),I727),I727)),IF(OR($J$14 = "J",$J$14 = "K"),"",IF(D727="","",IF(LEN(D727)&gt;2,_xlfn.IFS(ISNUMBER(SEARCH("_",D727)),D727,ISNUMBER(SEARCH(", ",D727)),SUBSTITUTE(D727,", ","_"),ISNUMBER(SEARCH("/ ",D727)),SUBSTITUTE(D727,"/ ","_"),ISNUMBER(SEARCH(",",D727)),SUBSTITUTE(D727,",","_"),ISNUMBER(SEARCH("/",D727)),SUBSTITUTE(D727,"/","_"),ISNUMBER(SEARCH("",D727)),D727),D727))))</f>
        <v/>
      </c>
      <c r="L727" s="1"/>
      <c r="M727" s="1" t="str">
        <f t="shared" si="56"/>
        <v/>
      </c>
      <c r="N727" s="94" t="str">
        <f>IF($L727="None","",IF(ISERROR(VLOOKUP($L727,Info!$B$4:$B$266,1,FALSE)),"",VLOOKUP($L727,Info!$B$4:$L$266,5,FALSE)))</f>
        <v/>
      </c>
      <c r="O727" s="94" t="str">
        <f>IF(K727="","",IF(AND($J$12&lt;&gt;"ABC",N727="3"),"BAC",IF(N727="3","ABC",IF($J$12&lt;&gt;"ABC",IF($J$10="Standard",VLOOKUP(K727,Info!$BE$4:$BF$481,2,FALSE),VLOOKUP(K727,Info!$BI$4:$BJ$482,2,FALSE)),IF($J$10="Standard",VLOOKUP(K727,Info!$AG$4:$AH$2994,2,FALSE),VLOOKUP(K727,Info!$AK$4:$AL$2997,2,FALSE))))))</f>
        <v/>
      </c>
      <c r="P727" s="94" t="str">
        <f>IF($L727="None","",IF(ISERROR(VLOOKUP($L727,Info!$B$4:$B$266,1,FALSE)),"",VLOOKUP($L727,Info!$B$4:$L$266,3,FALSE)))</f>
        <v/>
      </c>
      <c r="Q727" s="96" t="str">
        <f>IF($L727="None","",IF(ISERROR(VLOOKUP($L727,Info!$B$4:$B$266,1,FALSE)),"",VLOOKUP($L727,Info!$B$4:$L$266,4,FALSE)))</f>
        <v/>
      </c>
      <c r="R727" s="1"/>
      <c r="S727" s="6" t="str">
        <f t="shared" si="57"/>
        <v/>
      </c>
      <c r="T727" s="6" t="str">
        <f>IF($L727="None","",IF(ISERROR(VLOOKUP($L727,Info!$B$4:$B$266,1,FALSE)),"",VLOOKUP($L727,Info!$B$4:$L$266,11,FALSE)))</f>
        <v/>
      </c>
      <c r="U727" s="1"/>
      <c r="V727" s="1"/>
      <c r="W727" s="1"/>
      <c r="X727" s="1" t="str">
        <f>IF($L727="None","",IF(ISERROR(VLOOKUP($L727,Info!$B$4:$B$266,1,FALSE)),"",IF(OR(W727="Metallic Liquid Tight",W727="Non-Metallic Liquid Tight",W727="LSZH",W727="Greenfield"),VLOOKUP($L727,Info!$B$4:$L$266,7,FALSE),"N/A")))</f>
        <v/>
      </c>
      <c r="Y727" s="1"/>
      <c r="Z727" s="96" t="str">
        <f>IF($L727="None","",IF(ISERROR(VLOOKUP($L727,Info!$B$4:$B$266,1,FALSE)),"",VLOOKUP($L727,Info!$B$4:$L$266,9,FALSE)))</f>
        <v/>
      </c>
      <c r="AA727" s="96" t="str">
        <f>IF($L727="None","",IF(ISERROR(VLOOKUP($L727,Info!$B$4:$B$266,1,FALSE)),"",VLOOKUP($L727,Info!$B$4:$L$266,8,FALSE)))</f>
        <v/>
      </c>
      <c r="AB727" s="96" t="str">
        <f>IF($L727="None","",IF(ISERROR(VLOOKUP($L727,Info!$B$4:$B$266,1,FALSE)),"",VLOOKUP($L727,Info!$B$4:$L$266,10,FALSE)))</f>
        <v/>
      </c>
      <c r="AC727" s="1" t="str">
        <f>IF(W727="SO Cable","Black,White",IF(O727="","",IF(P727="","",IF($J$12&lt;&gt;"ABC",IF(P727&lt;="250",VLOOKUP(O727,Info!$AZ$4:$BB$22,3,FALSE),VLOOKUP(O727,Info!$AZ$23:$BB$39,3,FALSE)),IF(P727&lt;="250",VLOOKUP(O727,Info!$AO$4:$AQ$22,3,FALSE),VLOOKUP(O727,Info!$AO$23:$AP$39,3,FALSE))))))</f>
        <v/>
      </c>
      <c r="AD727" s="1"/>
      <c r="AE727" s="1" t="str">
        <f>IF($L727="None","",IF(ISERROR(VLOOKUP($L727,Info!$B$4:$B$266,1,FALSE)),"",VLOOKUP($L727,Info!$B$4:$L$266,4,FALSE)))</f>
        <v/>
      </c>
      <c r="AF727" s="1" t="str">
        <f>IF($L727="None","",IF(ISERROR(VLOOKUP($L727,Info!$B$4:$B$266,1,FALSE)),"",VLOOKUP($L727,Info!$B$4:$L$266,6,FALSE)))</f>
        <v/>
      </c>
      <c r="AG727" s="1"/>
      <c r="AH727" s="33" t="str" cm="1">
        <f t="array" ref="AH727">IF(AND(L727&lt;&gt;"",O727&lt;&gt;"",R727:S727&lt;&gt;"",W727:X727&lt;&gt;"",Z727:AA727&lt;&gt;"",AC727&lt;&gt;""),"Good","Bad")</f>
        <v>Bad</v>
      </c>
      <c r="AL727" t="str" cm="1">
        <f t="array" ref="AL727">IF(R727&gt;0,_xlfn.IFS(COUNTIF($L$20:L727,"&lt;&gt;")&lt;101,1,COUNTIF($L$20:L727,"&lt;&gt;")&lt;201,2,COUNTIF($L$20:L727,"&lt;&gt;")&lt;301,3,COUNTIF($L$20:L727,"&lt;&gt;")&lt;401,4,COUNTIF($L$20:L727,"&lt;&gt;")&lt;501,5,COUNTIF($L$20:L727,"&lt;&gt;")&lt;601,6,COUNTIF($L$20:L727,"&lt;&gt;")&lt;701,7,COUNTIF($L$20:L727,"&lt;&gt;")&lt;801,8,COUNTIF($L$20:L727,"&lt;&gt;")&lt;901,9,COUNTIF($L$20:L727,"&lt;&gt;")&lt;1001,10,COUNTIF($L$20:L727,"&lt;&gt;")&lt;1101,11,COUNTIF($L$20:L727,"&lt;&gt;")&lt;1201,12,COUNTIF($L$20:L727,"&lt;&gt;")&lt;1301,13,COUNTIF($L$20:L727,"&lt;&gt;")&lt;1401,14,COUNTIF($L$20:L727,"&lt;&gt;")&lt;1501,15,COUNTIF($L$20:L727,"&lt;&gt;")&lt;1601,16,COUNTIF($L$20:L727,"&lt;&gt;")&lt;1701,17,COUNTIF($L$20:L727,"&lt;&gt;")&lt;1801,18,COUNTIF($L$20:L727,"&lt;&gt;")&lt;1901,19,COUNTIF($L$20:L727,"&lt;&gt;")&lt;2001,20,COUNTIF($L$20:L727,"&lt;&gt;")&lt;2101,21,COUNTIF($L$20:L727,"&lt;&gt;")&lt;2201,22,COUNTIF($L$20:L727,"&lt;&gt;")&lt;2301,23,COUNTIF($L$20:L727,"&lt;&gt;")&lt;2401,24,COUNTIF($L$20:L727,"&lt;&gt;")&lt;2501,25,COUNTIF($L$20:L727,"&lt;&gt;")&lt;2601,26,COUNTIF($L$20:L727,"&lt;&gt;")&lt;2701,27,COUNTIF($L$20:L727,"&lt;&gt;")&lt;2801,28,COUNTIF($L$20:L727,"&lt;&gt;")&lt;2901,29,COUNTIF($L$20:L727,"&lt;&gt;")&lt;3001,30),"")</f>
        <v/>
      </c>
      <c r="AM727" t="str">
        <f t="shared" si="55"/>
        <v/>
      </c>
      <c r="AN727" t="str">
        <f t="shared" si="59"/>
        <v/>
      </c>
      <c r="AP727" t="str">
        <f t="shared" si="58"/>
        <v/>
      </c>
      <c r="AQ727" t="str">
        <f>IF(AO727="","",COUNTIFS(AM727:$AM$3019,AO727))</f>
        <v/>
      </c>
    </row>
    <row r="728" spans="1:43" x14ac:dyDescent="0.25">
      <c r="A728" s="6" t="str">
        <f>IF(COUNT($A$20:A727)&lt;&gt;$B$4,IF(A727="","",A727+1),"")</f>
        <v/>
      </c>
      <c r="B728" s="3"/>
      <c r="C728" s="3"/>
      <c r="D728" s="122"/>
      <c r="E728" s="3"/>
      <c r="F728" s="3"/>
      <c r="G728" s="3"/>
      <c r="H728" s="3"/>
      <c r="I728" s="120"/>
      <c r="J728" s="3"/>
      <c r="K728" s="95" t="str" cm="1">
        <f t="array" ref="K728">IF(OR($J$14 = "A",$J$14 = "B",$J$14 = "C"),IF(I728="","",IF(LEN(I728)&gt;2,_xlfn.IFS(ISNUMBER(SEARCH("_",I728)),I728,ISNUMBER(SEARCH(", ",I728)),SUBSTITUTE(I728,", ","_"),ISNUMBER(SEARCH("/ ",I728)),SUBSTITUTE(I728,"/ ","_"),ISNUMBER(SEARCH(",",I728)),SUBSTITUTE(I728,",","_"),ISNUMBER(SEARCH("/",I728)),SUBSTITUTE(I728,"/","_"),ISNUMBER(SEARCH("",I728)),I728),I728)),IF(OR($J$14 = "J",$J$14 = "K"),"",IF(D728="","",IF(LEN(D728)&gt;2,_xlfn.IFS(ISNUMBER(SEARCH("_",D728)),D728,ISNUMBER(SEARCH(", ",D728)),SUBSTITUTE(D728,", ","_"),ISNUMBER(SEARCH("/ ",D728)),SUBSTITUTE(D728,"/ ","_"),ISNUMBER(SEARCH(",",D728)),SUBSTITUTE(D728,",","_"),ISNUMBER(SEARCH("/",D728)),SUBSTITUTE(D728,"/","_"),ISNUMBER(SEARCH("",D728)),D728),D728))))</f>
        <v/>
      </c>
      <c r="L728" s="1"/>
      <c r="M728" s="1" t="str">
        <f t="shared" si="56"/>
        <v/>
      </c>
      <c r="N728" s="94" t="str">
        <f>IF($L728="None","",IF(ISERROR(VLOOKUP($L728,Info!$B$4:$B$266,1,FALSE)),"",VLOOKUP($L728,Info!$B$4:$L$266,5,FALSE)))</f>
        <v/>
      </c>
      <c r="O728" s="94" t="str">
        <f>IF(K728="","",IF(AND($J$12&lt;&gt;"ABC",N728="3"),"BAC",IF(N728="3","ABC",IF($J$12&lt;&gt;"ABC",IF($J$10="Standard",VLOOKUP(K728,Info!$BE$4:$BF$481,2,FALSE),VLOOKUP(K728,Info!$BI$4:$BJ$482,2,FALSE)),IF($J$10="Standard",VLOOKUP(K728,Info!$AG$4:$AH$2994,2,FALSE),VLOOKUP(K728,Info!$AK$4:$AL$2997,2,FALSE))))))</f>
        <v/>
      </c>
      <c r="P728" s="94" t="str">
        <f>IF($L728="None","",IF(ISERROR(VLOOKUP($L728,Info!$B$4:$B$266,1,FALSE)),"",VLOOKUP($L728,Info!$B$4:$L$266,3,FALSE)))</f>
        <v/>
      </c>
      <c r="Q728" s="96" t="str">
        <f>IF($L728="None","",IF(ISERROR(VLOOKUP($L728,Info!$B$4:$B$266,1,FALSE)),"",VLOOKUP($L728,Info!$B$4:$L$266,4,FALSE)))</f>
        <v/>
      </c>
      <c r="R728" s="1"/>
      <c r="S728" s="6" t="str">
        <f t="shared" si="57"/>
        <v/>
      </c>
      <c r="T728" s="6" t="str">
        <f>IF($L728="None","",IF(ISERROR(VLOOKUP($L728,Info!$B$4:$B$266,1,FALSE)),"",VLOOKUP($L728,Info!$B$4:$L$266,11,FALSE)))</f>
        <v/>
      </c>
      <c r="U728" s="1"/>
      <c r="V728" s="1"/>
      <c r="W728" s="1"/>
      <c r="X728" s="1" t="str">
        <f>IF($L728="None","",IF(ISERROR(VLOOKUP($L728,Info!$B$4:$B$266,1,FALSE)),"",IF(OR(W728="Metallic Liquid Tight",W728="Non-Metallic Liquid Tight",W728="LSZH",W728="Greenfield"),VLOOKUP($L728,Info!$B$4:$L$266,7,FALSE),"N/A")))</f>
        <v/>
      </c>
      <c r="Y728" s="1"/>
      <c r="Z728" s="96" t="str">
        <f>IF($L728="None","",IF(ISERROR(VLOOKUP($L728,Info!$B$4:$B$266,1,FALSE)),"",VLOOKUP($L728,Info!$B$4:$L$266,9,FALSE)))</f>
        <v/>
      </c>
      <c r="AA728" s="96" t="str">
        <f>IF($L728="None","",IF(ISERROR(VLOOKUP($L728,Info!$B$4:$B$266,1,FALSE)),"",VLOOKUP($L728,Info!$B$4:$L$266,8,FALSE)))</f>
        <v/>
      </c>
      <c r="AB728" s="96" t="str">
        <f>IF($L728="None","",IF(ISERROR(VLOOKUP($L728,Info!$B$4:$B$266,1,FALSE)),"",VLOOKUP($L728,Info!$B$4:$L$266,10,FALSE)))</f>
        <v/>
      </c>
      <c r="AC728" s="1" t="str">
        <f>IF(W728="SO Cable","Black,White",IF(O728="","",IF(P728="","",IF($J$12&lt;&gt;"ABC",IF(P728&lt;="250",VLOOKUP(O728,Info!$AZ$4:$BB$22,3,FALSE),VLOOKUP(O728,Info!$AZ$23:$BB$39,3,FALSE)),IF(P728&lt;="250",VLOOKUP(O728,Info!$AO$4:$AQ$22,3,FALSE),VLOOKUP(O728,Info!$AO$23:$AP$39,3,FALSE))))))</f>
        <v/>
      </c>
      <c r="AD728" s="1"/>
      <c r="AE728" s="1" t="str">
        <f>IF($L728="None","",IF(ISERROR(VLOOKUP($L728,Info!$B$4:$B$266,1,FALSE)),"",VLOOKUP($L728,Info!$B$4:$L$266,4,FALSE)))</f>
        <v/>
      </c>
      <c r="AF728" s="1" t="str">
        <f>IF($L728="None","",IF(ISERROR(VLOOKUP($L728,Info!$B$4:$B$266,1,FALSE)),"",VLOOKUP($L728,Info!$B$4:$L$266,6,FALSE)))</f>
        <v/>
      </c>
      <c r="AG728" s="1"/>
      <c r="AH728" s="33" t="str" cm="1">
        <f t="array" ref="AH728">IF(AND(L728&lt;&gt;"",O728&lt;&gt;"",R728:S728&lt;&gt;"",W728:X728&lt;&gt;"",Z728:AA728&lt;&gt;"",AC728&lt;&gt;""),"Good","Bad")</f>
        <v>Bad</v>
      </c>
      <c r="AL728" t="str" cm="1">
        <f t="array" ref="AL728">IF(R728&gt;0,_xlfn.IFS(COUNTIF($L$20:L728,"&lt;&gt;")&lt;101,1,COUNTIF($L$20:L728,"&lt;&gt;")&lt;201,2,COUNTIF($L$20:L728,"&lt;&gt;")&lt;301,3,COUNTIF($L$20:L728,"&lt;&gt;")&lt;401,4,COUNTIF($L$20:L728,"&lt;&gt;")&lt;501,5,COUNTIF($L$20:L728,"&lt;&gt;")&lt;601,6,COUNTIF($L$20:L728,"&lt;&gt;")&lt;701,7,COUNTIF($L$20:L728,"&lt;&gt;")&lt;801,8,COUNTIF($L$20:L728,"&lt;&gt;")&lt;901,9,COUNTIF($L$20:L728,"&lt;&gt;")&lt;1001,10,COUNTIF($L$20:L728,"&lt;&gt;")&lt;1101,11,COUNTIF($L$20:L728,"&lt;&gt;")&lt;1201,12,COUNTIF($L$20:L728,"&lt;&gt;")&lt;1301,13,COUNTIF($L$20:L728,"&lt;&gt;")&lt;1401,14,COUNTIF($L$20:L728,"&lt;&gt;")&lt;1501,15,COUNTIF($L$20:L728,"&lt;&gt;")&lt;1601,16,COUNTIF($L$20:L728,"&lt;&gt;")&lt;1701,17,COUNTIF($L$20:L728,"&lt;&gt;")&lt;1801,18,COUNTIF($L$20:L728,"&lt;&gt;")&lt;1901,19,COUNTIF($L$20:L728,"&lt;&gt;")&lt;2001,20,COUNTIF($L$20:L728,"&lt;&gt;")&lt;2101,21,COUNTIF($L$20:L728,"&lt;&gt;")&lt;2201,22,COUNTIF($L$20:L728,"&lt;&gt;")&lt;2301,23,COUNTIF($L$20:L728,"&lt;&gt;")&lt;2401,24,COUNTIF($L$20:L728,"&lt;&gt;")&lt;2501,25,COUNTIF($L$20:L728,"&lt;&gt;")&lt;2601,26,COUNTIF($L$20:L728,"&lt;&gt;")&lt;2701,27,COUNTIF($L$20:L728,"&lt;&gt;")&lt;2801,28,COUNTIF($L$20:L728,"&lt;&gt;")&lt;2901,29,COUNTIF($L$20:L728,"&lt;&gt;")&lt;3001,30),"")</f>
        <v/>
      </c>
      <c r="AM728" t="str">
        <f t="shared" si="55"/>
        <v/>
      </c>
      <c r="AN728" t="str">
        <f t="shared" si="59"/>
        <v/>
      </c>
      <c r="AP728" t="str">
        <f t="shared" si="58"/>
        <v/>
      </c>
      <c r="AQ728" t="str">
        <f>IF(AO728="","",COUNTIFS(AM728:$AM$3019,AO728))</f>
        <v/>
      </c>
    </row>
    <row r="729" spans="1:43" x14ac:dyDescent="0.25">
      <c r="A729" s="6" t="str">
        <f>IF(COUNT($A$20:A728)&lt;&gt;$B$4,IF(A728="","",A728+1),"")</f>
        <v/>
      </c>
      <c r="B729" s="3"/>
      <c r="C729" s="3"/>
      <c r="D729" s="122"/>
      <c r="E729" s="3"/>
      <c r="F729" s="3"/>
      <c r="G729" s="3"/>
      <c r="H729" s="3"/>
      <c r="I729" s="120"/>
      <c r="J729" s="3"/>
      <c r="K729" s="95" t="str" cm="1">
        <f t="array" ref="K729">IF(OR($J$14 = "A",$J$14 = "B",$J$14 = "C"),IF(I729="","",IF(LEN(I729)&gt;2,_xlfn.IFS(ISNUMBER(SEARCH("_",I729)),I729,ISNUMBER(SEARCH(", ",I729)),SUBSTITUTE(I729,", ","_"),ISNUMBER(SEARCH("/ ",I729)),SUBSTITUTE(I729,"/ ","_"),ISNUMBER(SEARCH(",",I729)),SUBSTITUTE(I729,",","_"),ISNUMBER(SEARCH("/",I729)),SUBSTITUTE(I729,"/","_"),ISNUMBER(SEARCH("",I729)),I729),I729)),IF(OR($J$14 = "J",$J$14 = "K"),"",IF(D729="","",IF(LEN(D729)&gt;2,_xlfn.IFS(ISNUMBER(SEARCH("_",D729)),D729,ISNUMBER(SEARCH(", ",D729)),SUBSTITUTE(D729,", ","_"),ISNUMBER(SEARCH("/ ",D729)),SUBSTITUTE(D729,"/ ","_"),ISNUMBER(SEARCH(",",D729)),SUBSTITUTE(D729,",","_"),ISNUMBER(SEARCH("/",D729)),SUBSTITUTE(D729,"/","_"),ISNUMBER(SEARCH("",D729)),D729),D729))))</f>
        <v/>
      </c>
      <c r="L729" s="1"/>
      <c r="M729" s="1" t="str">
        <f t="shared" si="56"/>
        <v/>
      </c>
      <c r="N729" s="94" t="str">
        <f>IF($L729="None","",IF(ISERROR(VLOOKUP($L729,Info!$B$4:$B$266,1,FALSE)),"",VLOOKUP($L729,Info!$B$4:$L$266,5,FALSE)))</f>
        <v/>
      </c>
      <c r="O729" s="94" t="str">
        <f>IF(K729="","",IF(AND($J$12&lt;&gt;"ABC",N729="3"),"BAC",IF(N729="3","ABC",IF($J$12&lt;&gt;"ABC",IF($J$10="Standard",VLOOKUP(K729,Info!$BE$4:$BF$481,2,FALSE),VLOOKUP(K729,Info!$BI$4:$BJ$482,2,FALSE)),IF($J$10="Standard",VLOOKUP(K729,Info!$AG$4:$AH$2994,2,FALSE),VLOOKUP(K729,Info!$AK$4:$AL$2997,2,FALSE))))))</f>
        <v/>
      </c>
      <c r="P729" s="94" t="str">
        <f>IF($L729="None","",IF(ISERROR(VLOOKUP($L729,Info!$B$4:$B$266,1,FALSE)),"",VLOOKUP($L729,Info!$B$4:$L$266,3,FALSE)))</f>
        <v/>
      </c>
      <c r="Q729" s="96" t="str">
        <f>IF($L729="None","",IF(ISERROR(VLOOKUP($L729,Info!$B$4:$B$266,1,FALSE)),"",VLOOKUP($L729,Info!$B$4:$L$266,4,FALSE)))</f>
        <v/>
      </c>
      <c r="R729" s="1"/>
      <c r="S729" s="6" t="str">
        <f t="shared" si="57"/>
        <v/>
      </c>
      <c r="T729" s="6" t="str">
        <f>IF($L729="None","",IF(ISERROR(VLOOKUP($L729,Info!$B$4:$B$266,1,FALSE)),"",VLOOKUP($L729,Info!$B$4:$L$266,11,FALSE)))</f>
        <v/>
      </c>
      <c r="U729" s="1"/>
      <c r="V729" s="1"/>
      <c r="W729" s="1"/>
      <c r="X729" s="1" t="str">
        <f>IF($L729="None","",IF(ISERROR(VLOOKUP($L729,Info!$B$4:$B$266,1,FALSE)),"",IF(OR(W729="Metallic Liquid Tight",W729="Non-Metallic Liquid Tight",W729="LSZH",W729="Greenfield"),VLOOKUP($L729,Info!$B$4:$L$266,7,FALSE),"N/A")))</f>
        <v/>
      </c>
      <c r="Y729" s="1"/>
      <c r="Z729" s="96" t="str">
        <f>IF($L729="None","",IF(ISERROR(VLOOKUP($L729,Info!$B$4:$B$266,1,FALSE)),"",VLOOKUP($L729,Info!$B$4:$L$266,9,FALSE)))</f>
        <v/>
      </c>
      <c r="AA729" s="96" t="str">
        <f>IF($L729="None","",IF(ISERROR(VLOOKUP($L729,Info!$B$4:$B$266,1,FALSE)),"",VLOOKUP($L729,Info!$B$4:$L$266,8,FALSE)))</f>
        <v/>
      </c>
      <c r="AB729" s="96" t="str">
        <f>IF($L729="None","",IF(ISERROR(VLOOKUP($L729,Info!$B$4:$B$266,1,FALSE)),"",VLOOKUP($L729,Info!$B$4:$L$266,10,FALSE)))</f>
        <v/>
      </c>
      <c r="AC729" s="1" t="str">
        <f>IF(W729="SO Cable","Black,White",IF(O729="","",IF(P729="","",IF($J$12&lt;&gt;"ABC",IF(P729&lt;="250",VLOOKUP(O729,Info!$AZ$4:$BB$22,3,FALSE),VLOOKUP(O729,Info!$AZ$23:$BB$39,3,FALSE)),IF(P729&lt;="250",VLOOKUP(O729,Info!$AO$4:$AQ$22,3,FALSE),VLOOKUP(O729,Info!$AO$23:$AP$39,3,FALSE))))))</f>
        <v/>
      </c>
      <c r="AD729" s="1"/>
      <c r="AE729" s="1" t="str">
        <f>IF($L729="None","",IF(ISERROR(VLOOKUP($L729,Info!$B$4:$B$266,1,FALSE)),"",VLOOKUP($L729,Info!$B$4:$L$266,4,FALSE)))</f>
        <v/>
      </c>
      <c r="AF729" s="1" t="str">
        <f>IF($L729="None","",IF(ISERROR(VLOOKUP($L729,Info!$B$4:$B$266,1,FALSE)),"",VLOOKUP($L729,Info!$B$4:$L$266,6,FALSE)))</f>
        <v/>
      </c>
      <c r="AG729" s="1"/>
      <c r="AH729" s="33" t="str" cm="1">
        <f t="array" ref="AH729">IF(AND(L729&lt;&gt;"",O729&lt;&gt;"",R729:S729&lt;&gt;"",W729:X729&lt;&gt;"",Z729:AA729&lt;&gt;"",AC729&lt;&gt;""),"Good","Bad")</f>
        <v>Bad</v>
      </c>
      <c r="AL729" t="str" cm="1">
        <f t="array" ref="AL729">IF(R729&gt;0,_xlfn.IFS(COUNTIF($L$20:L729,"&lt;&gt;")&lt;101,1,COUNTIF($L$20:L729,"&lt;&gt;")&lt;201,2,COUNTIF($L$20:L729,"&lt;&gt;")&lt;301,3,COUNTIF($L$20:L729,"&lt;&gt;")&lt;401,4,COUNTIF($L$20:L729,"&lt;&gt;")&lt;501,5,COUNTIF($L$20:L729,"&lt;&gt;")&lt;601,6,COUNTIF($L$20:L729,"&lt;&gt;")&lt;701,7,COUNTIF($L$20:L729,"&lt;&gt;")&lt;801,8,COUNTIF($L$20:L729,"&lt;&gt;")&lt;901,9,COUNTIF($L$20:L729,"&lt;&gt;")&lt;1001,10,COUNTIF($L$20:L729,"&lt;&gt;")&lt;1101,11,COUNTIF($L$20:L729,"&lt;&gt;")&lt;1201,12,COUNTIF($L$20:L729,"&lt;&gt;")&lt;1301,13,COUNTIF($L$20:L729,"&lt;&gt;")&lt;1401,14,COUNTIF($L$20:L729,"&lt;&gt;")&lt;1501,15,COUNTIF($L$20:L729,"&lt;&gt;")&lt;1601,16,COUNTIF($L$20:L729,"&lt;&gt;")&lt;1701,17,COUNTIF($L$20:L729,"&lt;&gt;")&lt;1801,18,COUNTIF($L$20:L729,"&lt;&gt;")&lt;1901,19,COUNTIF($L$20:L729,"&lt;&gt;")&lt;2001,20,COUNTIF($L$20:L729,"&lt;&gt;")&lt;2101,21,COUNTIF($L$20:L729,"&lt;&gt;")&lt;2201,22,COUNTIF($L$20:L729,"&lt;&gt;")&lt;2301,23,COUNTIF($L$20:L729,"&lt;&gt;")&lt;2401,24,COUNTIF($L$20:L729,"&lt;&gt;")&lt;2501,25,COUNTIF($L$20:L729,"&lt;&gt;")&lt;2601,26,COUNTIF($L$20:L729,"&lt;&gt;")&lt;2701,27,COUNTIF($L$20:L729,"&lt;&gt;")&lt;2801,28,COUNTIF($L$20:L729,"&lt;&gt;")&lt;2901,29,COUNTIF($L$20:L729,"&lt;&gt;")&lt;3001,30),"")</f>
        <v/>
      </c>
      <c r="AM729" t="str">
        <f t="shared" si="55"/>
        <v/>
      </c>
      <c r="AN729" t="str">
        <f t="shared" si="59"/>
        <v/>
      </c>
      <c r="AP729" t="str">
        <f t="shared" si="58"/>
        <v/>
      </c>
      <c r="AQ729" t="str">
        <f>IF(AO729="","",COUNTIFS(AM729:$AM$3019,AO729))</f>
        <v/>
      </c>
    </row>
    <row r="730" spans="1:43" x14ac:dyDescent="0.25">
      <c r="A730" s="6" t="str">
        <f>IF(COUNT($A$20:A729)&lt;&gt;$B$4,IF(A729="","",A729+1),"")</f>
        <v/>
      </c>
      <c r="B730" s="3"/>
      <c r="C730" s="3"/>
      <c r="D730" s="122"/>
      <c r="E730" s="3"/>
      <c r="F730" s="3"/>
      <c r="G730" s="3"/>
      <c r="H730" s="3"/>
      <c r="I730" s="120"/>
      <c r="J730" s="3"/>
      <c r="K730" s="95" t="str" cm="1">
        <f t="array" ref="K730">IF(OR($J$14 = "A",$J$14 = "B",$J$14 = "C"),IF(I730="","",IF(LEN(I730)&gt;2,_xlfn.IFS(ISNUMBER(SEARCH("_",I730)),I730,ISNUMBER(SEARCH(", ",I730)),SUBSTITUTE(I730,", ","_"),ISNUMBER(SEARCH("/ ",I730)),SUBSTITUTE(I730,"/ ","_"),ISNUMBER(SEARCH(",",I730)),SUBSTITUTE(I730,",","_"),ISNUMBER(SEARCH("/",I730)),SUBSTITUTE(I730,"/","_"),ISNUMBER(SEARCH("",I730)),I730),I730)),IF(OR($J$14 = "J",$J$14 = "K"),"",IF(D730="","",IF(LEN(D730)&gt;2,_xlfn.IFS(ISNUMBER(SEARCH("_",D730)),D730,ISNUMBER(SEARCH(", ",D730)),SUBSTITUTE(D730,", ","_"),ISNUMBER(SEARCH("/ ",D730)),SUBSTITUTE(D730,"/ ","_"),ISNUMBER(SEARCH(",",D730)),SUBSTITUTE(D730,",","_"),ISNUMBER(SEARCH("/",D730)),SUBSTITUTE(D730,"/","_"),ISNUMBER(SEARCH("",D730)),D730),D730))))</f>
        <v/>
      </c>
      <c r="L730" s="1"/>
      <c r="M730" s="1" t="str">
        <f t="shared" si="56"/>
        <v/>
      </c>
      <c r="N730" s="94" t="str">
        <f>IF($L730="None","",IF(ISERROR(VLOOKUP($L730,Info!$B$4:$B$266,1,FALSE)),"",VLOOKUP($L730,Info!$B$4:$L$266,5,FALSE)))</f>
        <v/>
      </c>
      <c r="O730" s="94" t="str">
        <f>IF(K730="","",IF(AND($J$12&lt;&gt;"ABC",N730="3"),"BAC",IF(N730="3","ABC",IF($J$12&lt;&gt;"ABC",IF($J$10="Standard",VLOOKUP(K730,Info!$BE$4:$BF$481,2,FALSE),VLOOKUP(K730,Info!$BI$4:$BJ$482,2,FALSE)),IF($J$10="Standard",VLOOKUP(K730,Info!$AG$4:$AH$2994,2,FALSE),VLOOKUP(K730,Info!$AK$4:$AL$2997,2,FALSE))))))</f>
        <v/>
      </c>
      <c r="P730" s="94" t="str">
        <f>IF($L730="None","",IF(ISERROR(VLOOKUP($L730,Info!$B$4:$B$266,1,FALSE)),"",VLOOKUP($L730,Info!$B$4:$L$266,3,FALSE)))</f>
        <v/>
      </c>
      <c r="Q730" s="96" t="str">
        <f>IF($L730="None","",IF(ISERROR(VLOOKUP($L730,Info!$B$4:$B$266,1,FALSE)),"",VLOOKUP($L730,Info!$B$4:$L$266,4,FALSE)))</f>
        <v/>
      </c>
      <c r="R730" s="1"/>
      <c r="S730" s="6" t="str">
        <f t="shared" si="57"/>
        <v/>
      </c>
      <c r="T730" s="6" t="str">
        <f>IF($L730="None","",IF(ISERROR(VLOOKUP($L730,Info!$B$4:$B$266,1,FALSE)),"",VLOOKUP($L730,Info!$B$4:$L$266,11,FALSE)))</f>
        <v/>
      </c>
      <c r="U730" s="1"/>
      <c r="V730" s="1"/>
      <c r="W730" s="1"/>
      <c r="X730" s="1" t="str">
        <f>IF($L730="None","",IF(ISERROR(VLOOKUP($L730,Info!$B$4:$B$266,1,FALSE)),"",IF(OR(W730="Metallic Liquid Tight",W730="Non-Metallic Liquid Tight",W730="LSZH",W730="Greenfield"),VLOOKUP($L730,Info!$B$4:$L$266,7,FALSE),"N/A")))</f>
        <v/>
      </c>
      <c r="Y730" s="1"/>
      <c r="Z730" s="96" t="str">
        <f>IF($L730="None","",IF(ISERROR(VLOOKUP($L730,Info!$B$4:$B$266,1,FALSE)),"",VLOOKUP($L730,Info!$B$4:$L$266,9,FALSE)))</f>
        <v/>
      </c>
      <c r="AA730" s="96" t="str">
        <f>IF($L730="None","",IF(ISERROR(VLOOKUP($L730,Info!$B$4:$B$266,1,FALSE)),"",VLOOKUP($L730,Info!$B$4:$L$266,8,FALSE)))</f>
        <v/>
      </c>
      <c r="AB730" s="96" t="str">
        <f>IF($L730="None","",IF(ISERROR(VLOOKUP($L730,Info!$B$4:$B$266,1,FALSE)),"",VLOOKUP($L730,Info!$B$4:$L$266,10,FALSE)))</f>
        <v/>
      </c>
      <c r="AC730" s="1" t="str">
        <f>IF(W730="SO Cable","Black,White",IF(O730="","",IF(P730="","",IF($J$12&lt;&gt;"ABC",IF(P730&lt;="250",VLOOKUP(O730,Info!$AZ$4:$BB$22,3,FALSE),VLOOKUP(O730,Info!$AZ$23:$BB$39,3,FALSE)),IF(P730&lt;="250",VLOOKUP(O730,Info!$AO$4:$AQ$22,3,FALSE),VLOOKUP(O730,Info!$AO$23:$AP$39,3,FALSE))))))</f>
        <v/>
      </c>
      <c r="AD730" s="1"/>
      <c r="AE730" s="1" t="str">
        <f>IF($L730="None","",IF(ISERROR(VLOOKUP($L730,Info!$B$4:$B$266,1,FALSE)),"",VLOOKUP($L730,Info!$B$4:$L$266,4,FALSE)))</f>
        <v/>
      </c>
      <c r="AF730" s="1" t="str">
        <f>IF($L730="None","",IF(ISERROR(VLOOKUP($L730,Info!$B$4:$B$266,1,FALSE)),"",VLOOKUP($L730,Info!$B$4:$L$266,6,FALSE)))</f>
        <v/>
      </c>
      <c r="AG730" s="1"/>
      <c r="AH730" s="33" t="str" cm="1">
        <f t="array" ref="AH730">IF(AND(L730&lt;&gt;"",O730&lt;&gt;"",R730:S730&lt;&gt;"",W730:X730&lt;&gt;"",Z730:AA730&lt;&gt;"",AC730&lt;&gt;""),"Good","Bad")</f>
        <v>Bad</v>
      </c>
      <c r="AL730" t="str" cm="1">
        <f t="array" ref="AL730">IF(R730&gt;0,_xlfn.IFS(COUNTIF($L$20:L730,"&lt;&gt;")&lt;101,1,COUNTIF($L$20:L730,"&lt;&gt;")&lt;201,2,COUNTIF($L$20:L730,"&lt;&gt;")&lt;301,3,COUNTIF($L$20:L730,"&lt;&gt;")&lt;401,4,COUNTIF($L$20:L730,"&lt;&gt;")&lt;501,5,COUNTIF($L$20:L730,"&lt;&gt;")&lt;601,6,COUNTIF($L$20:L730,"&lt;&gt;")&lt;701,7,COUNTIF($L$20:L730,"&lt;&gt;")&lt;801,8,COUNTIF($L$20:L730,"&lt;&gt;")&lt;901,9,COUNTIF($L$20:L730,"&lt;&gt;")&lt;1001,10,COUNTIF($L$20:L730,"&lt;&gt;")&lt;1101,11,COUNTIF($L$20:L730,"&lt;&gt;")&lt;1201,12,COUNTIF($L$20:L730,"&lt;&gt;")&lt;1301,13,COUNTIF($L$20:L730,"&lt;&gt;")&lt;1401,14,COUNTIF($L$20:L730,"&lt;&gt;")&lt;1501,15,COUNTIF($L$20:L730,"&lt;&gt;")&lt;1601,16,COUNTIF($L$20:L730,"&lt;&gt;")&lt;1701,17,COUNTIF($L$20:L730,"&lt;&gt;")&lt;1801,18,COUNTIF($L$20:L730,"&lt;&gt;")&lt;1901,19,COUNTIF($L$20:L730,"&lt;&gt;")&lt;2001,20,COUNTIF($L$20:L730,"&lt;&gt;")&lt;2101,21,COUNTIF($L$20:L730,"&lt;&gt;")&lt;2201,22,COUNTIF($L$20:L730,"&lt;&gt;")&lt;2301,23,COUNTIF($L$20:L730,"&lt;&gt;")&lt;2401,24,COUNTIF($L$20:L730,"&lt;&gt;")&lt;2501,25,COUNTIF($L$20:L730,"&lt;&gt;")&lt;2601,26,COUNTIF($L$20:L730,"&lt;&gt;")&lt;2701,27,COUNTIF($L$20:L730,"&lt;&gt;")&lt;2801,28,COUNTIF($L$20:L730,"&lt;&gt;")&lt;2901,29,COUNTIF($L$20:L730,"&lt;&gt;")&lt;3001,30),"")</f>
        <v/>
      </c>
      <c r="AM730" t="str">
        <f t="shared" si="55"/>
        <v/>
      </c>
      <c r="AN730" t="str">
        <f t="shared" si="59"/>
        <v/>
      </c>
      <c r="AP730" t="str">
        <f t="shared" si="58"/>
        <v/>
      </c>
      <c r="AQ730" t="str">
        <f>IF(AO730="","",COUNTIFS(AM730:$AM$3019,AO730))</f>
        <v/>
      </c>
    </row>
    <row r="731" spans="1:43" x14ac:dyDescent="0.25">
      <c r="A731" s="6" t="str">
        <f>IF(COUNT($A$20:A730)&lt;&gt;$B$4,IF(A730="","",A730+1),"")</f>
        <v/>
      </c>
      <c r="B731" s="3"/>
      <c r="C731" s="3"/>
      <c r="D731" s="122"/>
      <c r="E731" s="3"/>
      <c r="F731" s="3"/>
      <c r="G731" s="3"/>
      <c r="H731" s="3"/>
      <c r="I731" s="120"/>
      <c r="J731" s="3"/>
      <c r="K731" s="95" t="str" cm="1">
        <f t="array" ref="K731">IF(OR($J$14 = "A",$J$14 = "B",$J$14 = "C"),IF(I731="","",IF(LEN(I731)&gt;2,_xlfn.IFS(ISNUMBER(SEARCH("_",I731)),I731,ISNUMBER(SEARCH(", ",I731)),SUBSTITUTE(I731,", ","_"),ISNUMBER(SEARCH("/ ",I731)),SUBSTITUTE(I731,"/ ","_"),ISNUMBER(SEARCH(",",I731)),SUBSTITUTE(I731,",","_"),ISNUMBER(SEARCH("/",I731)),SUBSTITUTE(I731,"/","_"),ISNUMBER(SEARCH("",I731)),I731),I731)),IF(OR($J$14 = "J",$J$14 = "K"),"",IF(D731="","",IF(LEN(D731)&gt;2,_xlfn.IFS(ISNUMBER(SEARCH("_",D731)),D731,ISNUMBER(SEARCH(", ",D731)),SUBSTITUTE(D731,", ","_"),ISNUMBER(SEARCH("/ ",D731)),SUBSTITUTE(D731,"/ ","_"),ISNUMBER(SEARCH(",",D731)),SUBSTITUTE(D731,",","_"),ISNUMBER(SEARCH("/",D731)),SUBSTITUTE(D731,"/","_"),ISNUMBER(SEARCH("",D731)),D731),D731))))</f>
        <v/>
      </c>
      <c r="L731" s="1"/>
      <c r="M731" s="1" t="str">
        <f t="shared" si="56"/>
        <v/>
      </c>
      <c r="N731" s="94" t="str">
        <f>IF($L731="None","",IF(ISERROR(VLOOKUP($L731,Info!$B$4:$B$266,1,FALSE)),"",VLOOKUP($L731,Info!$B$4:$L$266,5,FALSE)))</f>
        <v/>
      </c>
      <c r="O731" s="94" t="str">
        <f>IF(K731="","",IF(AND($J$12&lt;&gt;"ABC",N731="3"),"BAC",IF(N731="3","ABC",IF($J$12&lt;&gt;"ABC",IF($J$10="Standard",VLOOKUP(K731,Info!$BE$4:$BF$481,2,FALSE),VLOOKUP(K731,Info!$BI$4:$BJ$482,2,FALSE)),IF($J$10="Standard",VLOOKUP(K731,Info!$AG$4:$AH$2994,2,FALSE),VLOOKUP(K731,Info!$AK$4:$AL$2997,2,FALSE))))))</f>
        <v/>
      </c>
      <c r="P731" s="94" t="str">
        <f>IF($L731="None","",IF(ISERROR(VLOOKUP($L731,Info!$B$4:$B$266,1,FALSE)),"",VLOOKUP($L731,Info!$B$4:$L$266,3,FALSE)))</f>
        <v/>
      </c>
      <c r="Q731" s="96" t="str">
        <f>IF($L731="None","",IF(ISERROR(VLOOKUP($L731,Info!$B$4:$B$266,1,FALSE)),"",VLOOKUP($L731,Info!$B$4:$L$266,4,FALSE)))</f>
        <v/>
      </c>
      <c r="R731" s="1"/>
      <c r="S731" s="6" t="str">
        <f t="shared" si="57"/>
        <v/>
      </c>
      <c r="T731" s="6" t="str">
        <f>IF($L731="None","",IF(ISERROR(VLOOKUP($L731,Info!$B$4:$B$266,1,FALSE)),"",VLOOKUP($L731,Info!$B$4:$L$266,11,FALSE)))</f>
        <v/>
      </c>
      <c r="U731" s="1"/>
      <c r="V731" s="1"/>
      <c r="W731" s="1"/>
      <c r="X731" s="1" t="str">
        <f>IF($L731="None","",IF(ISERROR(VLOOKUP($L731,Info!$B$4:$B$266,1,FALSE)),"",IF(OR(W731="Metallic Liquid Tight",W731="Non-Metallic Liquid Tight",W731="LSZH",W731="Greenfield"),VLOOKUP($L731,Info!$B$4:$L$266,7,FALSE),"N/A")))</f>
        <v/>
      </c>
      <c r="Y731" s="1"/>
      <c r="Z731" s="96" t="str">
        <f>IF($L731="None","",IF(ISERROR(VLOOKUP($L731,Info!$B$4:$B$266,1,FALSE)),"",VLOOKUP($L731,Info!$B$4:$L$266,9,FALSE)))</f>
        <v/>
      </c>
      <c r="AA731" s="96" t="str">
        <f>IF($L731="None","",IF(ISERROR(VLOOKUP($L731,Info!$B$4:$B$266,1,FALSE)),"",VLOOKUP($L731,Info!$B$4:$L$266,8,FALSE)))</f>
        <v/>
      </c>
      <c r="AB731" s="96" t="str">
        <f>IF($L731="None","",IF(ISERROR(VLOOKUP($L731,Info!$B$4:$B$266,1,FALSE)),"",VLOOKUP($L731,Info!$B$4:$L$266,10,FALSE)))</f>
        <v/>
      </c>
      <c r="AC731" s="1" t="str">
        <f>IF(W731="SO Cable","Black,White",IF(O731="","",IF(P731="","",IF($J$12&lt;&gt;"ABC",IF(P731&lt;="250",VLOOKUP(O731,Info!$AZ$4:$BB$22,3,FALSE),VLOOKUP(O731,Info!$AZ$23:$BB$39,3,FALSE)),IF(P731&lt;="250",VLOOKUP(O731,Info!$AO$4:$AQ$22,3,FALSE),VLOOKUP(O731,Info!$AO$23:$AP$39,3,FALSE))))))</f>
        <v/>
      </c>
      <c r="AD731" s="1"/>
      <c r="AE731" s="1" t="str">
        <f>IF($L731="None","",IF(ISERROR(VLOOKUP($L731,Info!$B$4:$B$266,1,FALSE)),"",VLOOKUP($L731,Info!$B$4:$L$266,4,FALSE)))</f>
        <v/>
      </c>
      <c r="AF731" s="1" t="str">
        <f>IF($L731="None","",IF(ISERROR(VLOOKUP($L731,Info!$B$4:$B$266,1,FALSE)),"",VLOOKUP($L731,Info!$B$4:$L$266,6,FALSE)))</f>
        <v/>
      </c>
      <c r="AG731" s="1"/>
      <c r="AH731" s="33" t="str" cm="1">
        <f t="array" ref="AH731">IF(AND(L731&lt;&gt;"",O731&lt;&gt;"",R731:S731&lt;&gt;"",W731:X731&lt;&gt;"",Z731:AA731&lt;&gt;"",AC731&lt;&gt;""),"Good","Bad")</f>
        <v>Bad</v>
      </c>
      <c r="AL731" t="str" cm="1">
        <f t="array" ref="AL731">IF(R731&gt;0,_xlfn.IFS(COUNTIF($L$20:L731,"&lt;&gt;")&lt;101,1,COUNTIF($L$20:L731,"&lt;&gt;")&lt;201,2,COUNTIF($L$20:L731,"&lt;&gt;")&lt;301,3,COUNTIF($L$20:L731,"&lt;&gt;")&lt;401,4,COUNTIF($L$20:L731,"&lt;&gt;")&lt;501,5,COUNTIF($L$20:L731,"&lt;&gt;")&lt;601,6,COUNTIF($L$20:L731,"&lt;&gt;")&lt;701,7,COUNTIF($L$20:L731,"&lt;&gt;")&lt;801,8,COUNTIF($L$20:L731,"&lt;&gt;")&lt;901,9,COUNTIF($L$20:L731,"&lt;&gt;")&lt;1001,10,COUNTIF($L$20:L731,"&lt;&gt;")&lt;1101,11,COUNTIF($L$20:L731,"&lt;&gt;")&lt;1201,12,COUNTIF($L$20:L731,"&lt;&gt;")&lt;1301,13,COUNTIF($L$20:L731,"&lt;&gt;")&lt;1401,14,COUNTIF($L$20:L731,"&lt;&gt;")&lt;1501,15,COUNTIF($L$20:L731,"&lt;&gt;")&lt;1601,16,COUNTIF($L$20:L731,"&lt;&gt;")&lt;1701,17,COUNTIF($L$20:L731,"&lt;&gt;")&lt;1801,18,COUNTIF($L$20:L731,"&lt;&gt;")&lt;1901,19,COUNTIF($L$20:L731,"&lt;&gt;")&lt;2001,20,COUNTIF($L$20:L731,"&lt;&gt;")&lt;2101,21,COUNTIF($L$20:L731,"&lt;&gt;")&lt;2201,22,COUNTIF($L$20:L731,"&lt;&gt;")&lt;2301,23,COUNTIF($L$20:L731,"&lt;&gt;")&lt;2401,24,COUNTIF($L$20:L731,"&lt;&gt;")&lt;2501,25,COUNTIF($L$20:L731,"&lt;&gt;")&lt;2601,26,COUNTIF($L$20:L731,"&lt;&gt;")&lt;2701,27,COUNTIF($L$20:L731,"&lt;&gt;")&lt;2801,28,COUNTIF($L$20:L731,"&lt;&gt;")&lt;2901,29,COUNTIF($L$20:L731,"&lt;&gt;")&lt;3001,30),"")</f>
        <v/>
      </c>
      <c r="AM731" t="str">
        <f t="shared" si="55"/>
        <v/>
      </c>
      <c r="AN731" t="str">
        <f t="shared" si="59"/>
        <v/>
      </c>
      <c r="AP731" t="str">
        <f t="shared" si="58"/>
        <v/>
      </c>
      <c r="AQ731" t="str">
        <f>IF(AO731="","",COUNTIFS(AM731:$AM$3019,AO731))</f>
        <v/>
      </c>
    </row>
    <row r="732" spans="1:43" x14ac:dyDescent="0.25">
      <c r="A732" s="6" t="str">
        <f>IF(COUNT($A$20:A731)&lt;&gt;$B$4,IF(A731="","",A731+1),"")</f>
        <v/>
      </c>
      <c r="B732" s="3"/>
      <c r="C732" s="3"/>
      <c r="D732" s="122"/>
      <c r="E732" s="3"/>
      <c r="F732" s="3"/>
      <c r="G732" s="3"/>
      <c r="H732" s="3"/>
      <c r="I732" s="120"/>
      <c r="J732" s="3"/>
      <c r="K732" s="95" t="str" cm="1">
        <f t="array" ref="K732">IF(OR($J$14 = "A",$J$14 = "B",$J$14 = "C"),IF(I732="","",IF(LEN(I732)&gt;2,_xlfn.IFS(ISNUMBER(SEARCH("_",I732)),I732,ISNUMBER(SEARCH(", ",I732)),SUBSTITUTE(I732,", ","_"),ISNUMBER(SEARCH("/ ",I732)),SUBSTITUTE(I732,"/ ","_"),ISNUMBER(SEARCH(",",I732)),SUBSTITUTE(I732,",","_"),ISNUMBER(SEARCH("/",I732)),SUBSTITUTE(I732,"/","_"),ISNUMBER(SEARCH("",I732)),I732),I732)),IF(OR($J$14 = "J",$J$14 = "K"),"",IF(D732="","",IF(LEN(D732)&gt;2,_xlfn.IFS(ISNUMBER(SEARCH("_",D732)),D732,ISNUMBER(SEARCH(", ",D732)),SUBSTITUTE(D732,", ","_"),ISNUMBER(SEARCH("/ ",D732)),SUBSTITUTE(D732,"/ ","_"),ISNUMBER(SEARCH(",",D732)),SUBSTITUTE(D732,",","_"),ISNUMBER(SEARCH("/",D732)),SUBSTITUTE(D732,"/","_"),ISNUMBER(SEARCH("",D732)),D732),D732))))</f>
        <v/>
      </c>
      <c r="L732" s="1"/>
      <c r="M732" s="1" t="str">
        <f t="shared" si="56"/>
        <v/>
      </c>
      <c r="N732" s="94" t="str">
        <f>IF($L732="None","",IF(ISERROR(VLOOKUP($L732,Info!$B$4:$B$266,1,FALSE)),"",VLOOKUP($L732,Info!$B$4:$L$266,5,FALSE)))</f>
        <v/>
      </c>
      <c r="O732" s="94" t="str">
        <f>IF(K732="","",IF(AND($J$12&lt;&gt;"ABC",N732="3"),"BAC",IF(N732="3","ABC",IF($J$12&lt;&gt;"ABC",IF($J$10="Standard",VLOOKUP(K732,Info!$BE$4:$BF$481,2,FALSE),VLOOKUP(K732,Info!$BI$4:$BJ$482,2,FALSE)),IF($J$10="Standard",VLOOKUP(K732,Info!$AG$4:$AH$2994,2,FALSE),VLOOKUP(K732,Info!$AK$4:$AL$2997,2,FALSE))))))</f>
        <v/>
      </c>
      <c r="P732" s="94" t="str">
        <f>IF($L732="None","",IF(ISERROR(VLOOKUP($L732,Info!$B$4:$B$266,1,FALSE)),"",VLOOKUP($L732,Info!$B$4:$L$266,3,FALSE)))</f>
        <v/>
      </c>
      <c r="Q732" s="96" t="str">
        <f>IF($L732="None","",IF(ISERROR(VLOOKUP($L732,Info!$B$4:$B$266,1,FALSE)),"",VLOOKUP($L732,Info!$B$4:$L$266,4,FALSE)))</f>
        <v/>
      </c>
      <c r="R732" s="1"/>
      <c r="S732" s="6" t="str">
        <f t="shared" si="57"/>
        <v/>
      </c>
      <c r="T732" s="6" t="str">
        <f>IF($L732="None","",IF(ISERROR(VLOOKUP($L732,Info!$B$4:$B$266,1,FALSE)),"",VLOOKUP($L732,Info!$B$4:$L$266,11,FALSE)))</f>
        <v/>
      </c>
      <c r="U732" s="1"/>
      <c r="V732" s="1"/>
      <c r="W732" s="1"/>
      <c r="X732" s="1" t="str">
        <f>IF($L732="None","",IF(ISERROR(VLOOKUP($L732,Info!$B$4:$B$266,1,FALSE)),"",IF(OR(W732="Metallic Liquid Tight",W732="Non-Metallic Liquid Tight",W732="LSZH",W732="Greenfield"),VLOOKUP($L732,Info!$B$4:$L$266,7,FALSE),"N/A")))</f>
        <v/>
      </c>
      <c r="Y732" s="1"/>
      <c r="Z732" s="96" t="str">
        <f>IF($L732="None","",IF(ISERROR(VLOOKUP($L732,Info!$B$4:$B$266,1,FALSE)),"",VLOOKUP($L732,Info!$B$4:$L$266,9,FALSE)))</f>
        <v/>
      </c>
      <c r="AA732" s="96" t="str">
        <f>IF($L732="None","",IF(ISERROR(VLOOKUP($L732,Info!$B$4:$B$266,1,FALSE)),"",VLOOKUP($L732,Info!$B$4:$L$266,8,FALSE)))</f>
        <v/>
      </c>
      <c r="AB732" s="96" t="str">
        <f>IF($L732="None","",IF(ISERROR(VLOOKUP($L732,Info!$B$4:$B$266,1,FALSE)),"",VLOOKUP($L732,Info!$B$4:$L$266,10,FALSE)))</f>
        <v/>
      </c>
      <c r="AC732" s="1" t="str">
        <f>IF(W732="SO Cable","Black,White",IF(O732="","",IF(P732="","",IF($J$12&lt;&gt;"ABC",IF(P732&lt;="250",VLOOKUP(O732,Info!$AZ$4:$BB$22,3,FALSE),VLOOKUP(O732,Info!$AZ$23:$BB$39,3,FALSE)),IF(P732&lt;="250",VLOOKUP(O732,Info!$AO$4:$AQ$22,3,FALSE),VLOOKUP(O732,Info!$AO$23:$AP$39,3,FALSE))))))</f>
        <v/>
      </c>
      <c r="AD732" s="1"/>
      <c r="AE732" s="1" t="str">
        <f>IF($L732="None","",IF(ISERROR(VLOOKUP($L732,Info!$B$4:$B$266,1,FALSE)),"",VLOOKUP($L732,Info!$B$4:$L$266,4,FALSE)))</f>
        <v/>
      </c>
      <c r="AF732" s="1" t="str">
        <f>IF($L732="None","",IF(ISERROR(VLOOKUP($L732,Info!$B$4:$B$266,1,FALSE)),"",VLOOKUP($L732,Info!$B$4:$L$266,6,FALSE)))</f>
        <v/>
      </c>
      <c r="AG732" s="1"/>
      <c r="AH732" s="33" t="str" cm="1">
        <f t="array" ref="AH732">IF(AND(L732&lt;&gt;"",O732&lt;&gt;"",R732:S732&lt;&gt;"",W732:X732&lt;&gt;"",Z732:AA732&lt;&gt;"",AC732&lt;&gt;""),"Good","Bad")</f>
        <v>Bad</v>
      </c>
      <c r="AL732" t="str" cm="1">
        <f t="array" ref="AL732">IF(R732&gt;0,_xlfn.IFS(COUNTIF($L$20:L732,"&lt;&gt;")&lt;101,1,COUNTIF($L$20:L732,"&lt;&gt;")&lt;201,2,COUNTIF($L$20:L732,"&lt;&gt;")&lt;301,3,COUNTIF($L$20:L732,"&lt;&gt;")&lt;401,4,COUNTIF($L$20:L732,"&lt;&gt;")&lt;501,5,COUNTIF($L$20:L732,"&lt;&gt;")&lt;601,6,COUNTIF($L$20:L732,"&lt;&gt;")&lt;701,7,COUNTIF($L$20:L732,"&lt;&gt;")&lt;801,8,COUNTIF($L$20:L732,"&lt;&gt;")&lt;901,9,COUNTIF($L$20:L732,"&lt;&gt;")&lt;1001,10,COUNTIF($L$20:L732,"&lt;&gt;")&lt;1101,11,COUNTIF($L$20:L732,"&lt;&gt;")&lt;1201,12,COUNTIF($L$20:L732,"&lt;&gt;")&lt;1301,13,COUNTIF($L$20:L732,"&lt;&gt;")&lt;1401,14,COUNTIF($L$20:L732,"&lt;&gt;")&lt;1501,15,COUNTIF($L$20:L732,"&lt;&gt;")&lt;1601,16,COUNTIF($L$20:L732,"&lt;&gt;")&lt;1701,17,COUNTIF($L$20:L732,"&lt;&gt;")&lt;1801,18,COUNTIF($L$20:L732,"&lt;&gt;")&lt;1901,19,COUNTIF($L$20:L732,"&lt;&gt;")&lt;2001,20,COUNTIF($L$20:L732,"&lt;&gt;")&lt;2101,21,COUNTIF($L$20:L732,"&lt;&gt;")&lt;2201,22,COUNTIF($L$20:L732,"&lt;&gt;")&lt;2301,23,COUNTIF($L$20:L732,"&lt;&gt;")&lt;2401,24,COUNTIF($L$20:L732,"&lt;&gt;")&lt;2501,25,COUNTIF($L$20:L732,"&lt;&gt;")&lt;2601,26,COUNTIF($L$20:L732,"&lt;&gt;")&lt;2701,27,COUNTIF($L$20:L732,"&lt;&gt;")&lt;2801,28,COUNTIF($L$20:L732,"&lt;&gt;")&lt;2901,29,COUNTIF($L$20:L732,"&lt;&gt;")&lt;3001,30),"")</f>
        <v/>
      </c>
      <c r="AM732" t="str">
        <f t="shared" si="55"/>
        <v/>
      </c>
      <c r="AN732" t="str">
        <f t="shared" si="59"/>
        <v/>
      </c>
      <c r="AP732" t="str">
        <f t="shared" si="58"/>
        <v/>
      </c>
      <c r="AQ732" t="str">
        <f>IF(AO732="","",COUNTIFS(AM732:$AM$3019,AO732))</f>
        <v/>
      </c>
    </row>
    <row r="733" spans="1:43" x14ac:dyDescent="0.25">
      <c r="A733" s="6" t="str">
        <f>IF(COUNT($A$20:A732)&lt;&gt;$B$4,IF(A732="","",A732+1),"")</f>
        <v/>
      </c>
      <c r="B733" s="3"/>
      <c r="C733" s="3"/>
      <c r="D733" s="122"/>
      <c r="E733" s="3"/>
      <c r="F733" s="3"/>
      <c r="G733" s="3"/>
      <c r="H733" s="3"/>
      <c r="I733" s="120"/>
      <c r="J733" s="3"/>
      <c r="K733" s="95" t="str" cm="1">
        <f t="array" ref="K733">IF(OR($J$14 = "A",$J$14 = "B",$J$14 = "C"),IF(I733="","",IF(LEN(I733)&gt;2,_xlfn.IFS(ISNUMBER(SEARCH("_",I733)),I733,ISNUMBER(SEARCH(", ",I733)),SUBSTITUTE(I733,", ","_"),ISNUMBER(SEARCH("/ ",I733)),SUBSTITUTE(I733,"/ ","_"),ISNUMBER(SEARCH(",",I733)),SUBSTITUTE(I733,",","_"),ISNUMBER(SEARCH("/",I733)),SUBSTITUTE(I733,"/","_"),ISNUMBER(SEARCH("",I733)),I733),I733)),IF(OR($J$14 = "J",$J$14 = "K"),"",IF(D733="","",IF(LEN(D733)&gt;2,_xlfn.IFS(ISNUMBER(SEARCH("_",D733)),D733,ISNUMBER(SEARCH(", ",D733)),SUBSTITUTE(D733,", ","_"),ISNUMBER(SEARCH("/ ",D733)),SUBSTITUTE(D733,"/ ","_"),ISNUMBER(SEARCH(",",D733)),SUBSTITUTE(D733,",","_"),ISNUMBER(SEARCH("/",D733)),SUBSTITUTE(D733,"/","_"),ISNUMBER(SEARCH("",D733)),D733),D733))))</f>
        <v/>
      </c>
      <c r="L733" s="1"/>
      <c r="M733" s="1" t="str">
        <f t="shared" si="56"/>
        <v/>
      </c>
      <c r="N733" s="94" t="str">
        <f>IF($L733="None","",IF(ISERROR(VLOOKUP($L733,Info!$B$4:$B$266,1,FALSE)),"",VLOOKUP($L733,Info!$B$4:$L$266,5,FALSE)))</f>
        <v/>
      </c>
      <c r="O733" s="94" t="str">
        <f>IF(K733="","",IF(AND($J$12&lt;&gt;"ABC",N733="3"),"BAC",IF(N733="3","ABC",IF($J$12&lt;&gt;"ABC",IF($J$10="Standard",VLOOKUP(K733,Info!$BE$4:$BF$481,2,FALSE),VLOOKUP(K733,Info!$BI$4:$BJ$482,2,FALSE)),IF($J$10="Standard",VLOOKUP(K733,Info!$AG$4:$AH$2994,2,FALSE),VLOOKUP(K733,Info!$AK$4:$AL$2997,2,FALSE))))))</f>
        <v/>
      </c>
      <c r="P733" s="94" t="str">
        <f>IF($L733="None","",IF(ISERROR(VLOOKUP($L733,Info!$B$4:$B$266,1,FALSE)),"",VLOOKUP($L733,Info!$B$4:$L$266,3,FALSE)))</f>
        <v/>
      </c>
      <c r="Q733" s="96" t="str">
        <f>IF($L733="None","",IF(ISERROR(VLOOKUP($L733,Info!$B$4:$B$266,1,FALSE)),"",VLOOKUP($L733,Info!$B$4:$L$266,4,FALSE)))</f>
        <v/>
      </c>
      <c r="R733" s="1"/>
      <c r="S733" s="6" t="str">
        <f t="shared" si="57"/>
        <v/>
      </c>
      <c r="T733" s="6" t="str">
        <f>IF($L733="None","",IF(ISERROR(VLOOKUP($L733,Info!$B$4:$B$266,1,FALSE)),"",VLOOKUP($L733,Info!$B$4:$L$266,11,FALSE)))</f>
        <v/>
      </c>
      <c r="U733" s="1"/>
      <c r="V733" s="1"/>
      <c r="W733" s="1"/>
      <c r="X733" s="1" t="str">
        <f>IF($L733="None","",IF(ISERROR(VLOOKUP($L733,Info!$B$4:$B$266,1,FALSE)),"",IF(OR(W733="Metallic Liquid Tight",W733="Non-Metallic Liquid Tight",W733="LSZH",W733="Greenfield"),VLOOKUP($L733,Info!$B$4:$L$266,7,FALSE),"N/A")))</f>
        <v/>
      </c>
      <c r="Y733" s="1"/>
      <c r="Z733" s="96" t="str">
        <f>IF($L733="None","",IF(ISERROR(VLOOKUP($L733,Info!$B$4:$B$266,1,FALSE)),"",VLOOKUP($L733,Info!$B$4:$L$266,9,FALSE)))</f>
        <v/>
      </c>
      <c r="AA733" s="96" t="str">
        <f>IF($L733="None","",IF(ISERROR(VLOOKUP($L733,Info!$B$4:$B$266,1,FALSE)),"",VLOOKUP($L733,Info!$B$4:$L$266,8,FALSE)))</f>
        <v/>
      </c>
      <c r="AB733" s="96" t="str">
        <f>IF($L733="None","",IF(ISERROR(VLOOKUP($L733,Info!$B$4:$B$266,1,FALSE)),"",VLOOKUP($L733,Info!$B$4:$L$266,10,FALSE)))</f>
        <v/>
      </c>
      <c r="AC733" s="1" t="str">
        <f>IF(W733="SO Cable","Black,White",IF(O733="","",IF(P733="","",IF($J$12&lt;&gt;"ABC",IF(P733&lt;="250",VLOOKUP(O733,Info!$AZ$4:$BB$22,3,FALSE),VLOOKUP(O733,Info!$AZ$23:$BB$39,3,FALSE)),IF(P733&lt;="250",VLOOKUP(O733,Info!$AO$4:$AQ$22,3,FALSE),VLOOKUP(O733,Info!$AO$23:$AP$39,3,FALSE))))))</f>
        <v/>
      </c>
      <c r="AD733" s="1"/>
      <c r="AE733" s="1" t="str">
        <f>IF($L733="None","",IF(ISERROR(VLOOKUP($L733,Info!$B$4:$B$266,1,FALSE)),"",VLOOKUP($L733,Info!$B$4:$L$266,4,FALSE)))</f>
        <v/>
      </c>
      <c r="AF733" s="1" t="str">
        <f>IF($L733="None","",IF(ISERROR(VLOOKUP($L733,Info!$B$4:$B$266,1,FALSE)),"",VLOOKUP($L733,Info!$B$4:$L$266,6,FALSE)))</f>
        <v/>
      </c>
      <c r="AG733" s="1"/>
      <c r="AH733" s="33" t="str" cm="1">
        <f t="array" ref="AH733">IF(AND(L733&lt;&gt;"",O733&lt;&gt;"",R733:S733&lt;&gt;"",W733:X733&lt;&gt;"",Z733:AA733&lt;&gt;"",AC733&lt;&gt;""),"Good","Bad")</f>
        <v>Bad</v>
      </c>
      <c r="AL733" t="str" cm="1">
        <f t="array" ref="AL733">IF(R733&gt;0,_xlfn.IFS(COUNTIF($L$20:L733,"&lt;&gt;")&lt;101,1,COUNTIF($L$20:L733,"&lt;&gt;")&lt;201,2,COUNTIF($L$20:L733,"&lt;&gt;")&lt;301,3,COUNTIF($L$20:L733,"&lt;&gt;")&lt;401,4,COUNTIF($L$20:L733,"&lt;&gt;")&lt;501,5,COUNTIF($L$20:L733,"&lt;&gt;")&lt;601,6,COUNTIF($L$20:L733,"&lt;&gt;")&lt;701,7,COUNTIF($L$20:L733,"&lt;&gt;")&lt;801,8,COUNTIF($L$20:L733,"&lt;&gt;")&lt;901,9,COUNTIF($L$20:L733,"&lt;&gt;")&lt;1001,10,COUNTIF($L$20:L733,"&lt;&gt;")&lt;1101,11,COUNTIF($L$20:L733,"&lt;&gt;")&lt;1201,12,COUNTIF($L$20:L733,"&lt;&gt;")&lt;1301,13,COUNTIF($L$20:L733,"&lt;&gt;")&lt;1401,14,COUNTIF($L$20:L733,"&lt;&gt;")&lt;1501,15,COUNTIF($L$20:L733,"&lt;&gt;")&lt;1601,16,COUNTIF($L$20:L733,"&lt;&gt;")&lt;1701,17,COUNTIF($L$20:L733,"&lt;&gt;")&lt;1801,18,COUNTIF($L$20:L733,"&lt;&gt;")&lt;1901,19,COUNTIF($L$20:L733,"&lt;&gt;")&lt;2001,20,COUNTIF($L$20:L733,"&lt;&gt;")&lt;2101,21,COUNTIF($L$20:L733,"&lt;&gt;")&lt;2201,22,COUNTIF($L$20:L733,"&lt;&gt;")&lt;2301,23,COUNTIF($L$20:L733,"&lt;&gt;")&lt;2401,24,COUNTIF($L$20:L733,"&lt;&gt;")&lt;2501,25,COUNTIF($L$20:L733,"&lt;&gt;")&lt;2601,26,COUNTIF($L$20:L733,"&lt;&gt;")&lt;2701,27,COUNTIF($L$20:L733,"&lt;&gt;")&lt;2801,28,COUNTIF($L$20:L733,"&lt;&gt;")&lt;2901,29,COUNTIF($L$20:L733,"&lt;&gt;")&lt;3001,30),"")</f>
        <v/>
      </c>
      <c r="AM733" t="str">
        <f t="shared" si="55"/>
        <v/>
      </c>
      <c r="AN733" t="str">
        <f t="shared" si="59"/>
        <v/>
      </c>
      <c r="AP733" t="str">
        <f t="shared" si="58"/>
        <v/>
      </c>
      <c r="AQ733" t="str">
        <f>IF(AO733="","",COUNTIFS(AM733:$AM$3019,AO733))</f>
        <v/>
      </c>
    </row>
    <row r="734" spans="1:43" x14ac:dyDescent="0.25">
      <c r="A734" s="6" t="str">
        <f>IF(COUNT($A$20:A733)&lt;&gt;$B$4,IF(A733="","",A733+1),"")</f>
        <v/>
      </c>
      <c r="B734" s="3"/>
      <c r="C734" s="3"/>
      <c r="D734" s="122"/>
      <c r="E734" s="3"/>
      <c r="F734" s="3"/>
      <c r="G734" s="3"/>
      <c r="H734" s="3"/>
      <c r="I734" s="120"/>
      <c r="J734" s="3"/>
      <c r="K734" s="95" t="str" cm="1">
        <f t="array" ref="K734">IF(OR($J$14 = "A",$J$14 = "B",$J$14 = "C"),IF(I734="","",IF(LEN(I734)&gt;2,_xlfn.IFS(ISNUMBER(SEARCH("_",I734)),I734,ISNUMBER(SEARCH(", ",I734)),SUBSTITUTE(I734,", ","_"),ISNUMBER(SEARCH("/ ",I734)),SUBSTITUTE(I734,"/ ","_"),ISNUMBER(SEARCH(",",I734)),SUBSTITUTE(I734,",","_"),ISNUMBER(SEARCH("/",I734)),SUBSTITUTE(I734,"/","_"),ISNUMBER(SEARCH("",I734)),I734),I734)),IF(OR($J$14 = "J",$J$14 = "K"),"",IF(D734="","",IF(LEN(D734)&gt;2,_xlfn.IFS(ISNUMBER(SEARCH("_",D734)),D734,ISNUMBER(SEARCH(", ",D734)),SUBSTITUTE(D734,", ","_"),ISNUMBER(SEARCH("/ ",D734)),SUBSTITUTE(D734,"/ ","_"),ISNUMBER(SEARCH(",",D734)),SUBSTITUTE(D734,",","_"),ISNUMBER(SEARCH("/",D734)),SUBSTITUTE(D734,"/","_"),ISNUMBER(SEARCH("",D734)),D734),D734))))</f>
        <v/>
      </c>
      <c r="L734" s="1"/>
      <c r="M734" s="1" t="str">
        <f t="shared" si="56"/>
        <v/>
      </c>
      <c r="N734" s="94" t="str">
        <f>IF($L734="None","",IF(ISERROR(VLOOKUP($L734,Info!$B$4:$B$266,1,FALSE)),"",VLOOKUP($L734,Info!$B$4:$L$266,5,FALSE)))</f>
        <v/>
      </c>
      <c r="O734" s="94" t="str">
        <f>IF(K734="","",IF(AND($J$12&lt;&gt;"ABC",N734="3"),"BAC",IF(N734="3","ABC",IF($J$12&lt;&gt;"ABC",IF($J$10="Standard",VLOOKUP(K734,Info!$BE$4:$BF$481,2,FALSE),VLOOKUP(K734,Info!$BI$4:$BJ$482,2,FALSE)),IF($J$10="Standard",VLOOKUP(K734,Info!$AG$4:$AH$2994,2,FALSE),VLOOKUP(K734,Info!$AK$4:$AL$2997,2,FALSE))))))</f>
        <v/>
      </c>
      <c r="P734" s="94" t="str">
        <f>IF($L734="None","",IF(ISERROR(VLOOKUP($L734,Info!$B$4:$B$266,1,FALSE)),"",VLOOKUP($L734,Info!$B$4:$L$266,3,FALSE)))</f>
        <v/>
      </c>
      <c r="Q734" s="96" t="str">
        <f>IF($L734="None","",IF(ISERROR(VLOOKUP($L734,Info!$B$4:$B$266,1,FALSE)),"",VLOOKUP($L734,Info!$B$4:$L$266,4,FALSE)))</f>
        <v/>
      </c>
      <c r="R734" s="1"/>
      <c r="S734" s="6" t="str">
        <f t="shared" si="57"/>
        <v/>
      </c>
      <c r="T734" s="6" t="str">
        <f>IF($L734="None","",IF(ISERROR(VLOOKUP($L734,Info!$B$4:$B$266,1,FALSE)),"",VLOOKUP($L734,Info!$B$4:$L$266,11,FALSE)))</f>
        <v/>
      </c>
      <c r="U734" s="1"/>
      <c r="V734" s="1"/>
      <c r="W734" s="1"/>
      <c r="X734" s="1" t="str">
        <f>IF($L734="None","",IF(ISERROR(VLOOKUP($L734,Info!$B$4:$B$266,1,FALSE)),"",IF(OR(W734="Metallic Liquid Tight",W734="Non-Metallic Liquid Tight",W734="LSZH",W734="Greenfield"),VLOOKUP($L734,Info!$B$4:$L$266,7,FALSE),"N/A")))</f>
        <v/>
      </c>
      <c r="Y734" s="1"/>
      <c r="Z734" s="96" t="str">
        <f>IF($L734="None","",IF(ISERROR(VLOOKUP($L734,Info!$B$4:$B$266,1,FALSE)),"",VLOOKUP($L734,Info!$B$4:$L$266,9,FALSE)))</f>
        <v/>
      </c>
      <c r="AA734" s="96" t="str">
        <f>IF($L734="None","",IF(ISERROR(VLOOKUP($L734,Info!$B$4:$B$266,1,FALSE)),"",VLOOKUP($L734,Info!$B$4:$L$266,8,FALSE)))</f>
        <v/>
      </c>
      <c r="AB734" s="96" t="str">
        <f>IF($L734="None","",IF(ISERROR(VLOOKUP($L734,Info!$B$4:$B$266,1,FALSE)),"",VLOOKUP($L734,Info!$B$4:$L$266,10,FALSE)))</f>
        <v/>
      </c>
      <c r="AC734" s="1" t="str">
        <f>IF(W734="SO Cable","Black,White",IF(O734="","",IF(P734="","",IF($J$12&lt;&gt;"ABC",IF(P734&lt;="250",VLOOKUP(O734,Info!$AZ$4:$BB$22,3,FALSE),VLOOKUP(O734,Info!$AZ$23:$BB$39,3,FALSE)),IF(P734&lt;="250",VLOOKUP(O734,Info!$AO$4:$AQ$22,3,FALSE),VLOOKUP(O734,Info!$AO$23:$AP$39,3,FALSE))))))</f>
        <v/>
      </c>
      <c r="AD734" s="1"/>
      <c r="AE734" s="1" t="str">
        <f>IF($L734="None","",IF(ISERROR(VLOOKUP($L734,Info!$B$4:$B$266,1,FALSE)),"",VLOOKUP($L734,Info!$B$4:$L$266,4,FALSE)))</f>
        <v/>
      </c>
      <c r="AF734" s="1" t="str">
        <f>IF($L734="None","",IF(ISERROR(VLOOKUP($L734,Info!$B$4:$B$266,1,FALSE)),"",VLOOKUP($L734,Info!$B$4:$L$266,6,FALSE)))</f>
        <v/>
      </c>
      <c r="AG734" s="1"/>
      <c r="AH734" s="33" t="str" cm="1">
        <f t="array" ref="AH734">IF(AND(L734&lt;&gt;"",O734&lt;&gt;"",R734:S734&lt;&gt;"",W734:X734&lt;&gt;"",Z734:AA734&lt;&gt;"",AC734&lt;&gt;""),"Good","Bad")</f>
        <v>Bad</v>
      </c>
      <c r="AL734" t="str" cm="1">
        <f t="array" ref="AL734">IF(R734&gt;0,_xlfn.IFS(COUNTIF($L$20:L734,"&lt;&gt;")&lt;101,1,COUNTIF($L$20:L734,"&lt;&gt;")&lt;201,2,COUNTIF($L$20:L734,"&lt;&gt;")&lt;301,3,COUNTIF($L$20:L734,"&lt;&gt;")&lt;401,4,COUNTIF($L$20:L734,"&lt;&gt;")&lt;501,5,COUNTIF($L$20:L734,"&lt;&gt;")&lt;601,6,COUNTIF($L$20:L734,"&lt;&gt;")&lt;701,7,COUNTIF($L$20:L734,"&lt;&gt;")&lt;801,8,COUNTIF($L$20:L734,"&lt;&gt;")&lt;901,9,COUNTIF($L$20:L734,"&lt;&gt;")&lt;1001,10,COUNTIF($L$20:L734,"&lt;&gt;")&lt;1101,11,COUNTIF($L$20:L734,"&lt;&gt;")&lt;1201,12,COUNTIF($L$20:L734,"&lt;&gt;")&lt;1301,13,COUNTIF($L$20:L734,"&lt;&gt;")&lt;1401,14,COUNTIF($L$20:L734,"&lt;&gt;")&lt;1501,15,COUNTIF($L$20:L734,"&lt;&gt;")&lt;1601,16,COUNTIF($L$20:L734,"&lt;&gt;")&lt;1701,17,COUNTIF($L$20:L734,"&lt;&gt;")&lt;1801,18,COUNTIF($L$20:L734,"&lt;&gt;")&lt;1901,19,COUNTIF($L$20:L734,"&lt;&gt;")&lt;2001,20,COUNTIF($L$20:L734,"&lt;&gt;")&lt;2101,21,COUNTIF($L$20:L734,"&lt;&gt;")&lt;2201,22,COUNTIF($L$20:L734,"&lt;&gt;")&lt;2301,23,COUNTIF($L$20:L734,"&lt;&gt;")&lt;2401,24,COUNTIF($L$20:L734,"&lt;&gt;")&lt;2501,25,COUNTIF($L$20:L734,"&lt;&gt;")&lt;2601,26,COUNTIF($L$20:L734,"&lt;&gt;")&lt;2701,27,COUNTIF($L$20:L734,"&lt;&gt;")&lt;2801,28,COUNTIF($L$20:L734,"&lt;&gt;")&lt;2901,29,COUNTIF($L$20:L734,"&lt;&gt;")&lt;3001,30),"")</f>
        <v/>
      </c>
      <c r="AM734" t="str">
        <f t="shared" si="55"/>
        <v/>
      </c>
      <c r="AN734" t="str">
        <f t="shared" si="59"/>
        <v/>
      </c>
      <c r="AP734" t="str">
        <f t="shared" si="58"/>
        <v/>
      </c>
      <c r="AQ734" t="str">
        <f>IF(AO734="","",COUNTIFS(AM734:$AM$3019,AO734))</f>
        <v/>
      </c>
    </row>
    <row r="735" spans="1:43" x14ac:dyDescent="0.25">
      <c r="A735" s="6" t="str">
        <f>IF(COUNT($A$20:A734)&lt;&gt;$B$4,IF(A734="","",A734+1),"")</f>
        <v/>
      </c>
      <c r="B735" s="3"/>
      <c r="C735" s="3"/>
      <c r="D735" s="122"/>
      <c r="E735" s="3"/>
      <c r="F735" s="3"/>
      <c r="G735" s="3"/>
      <c r="H735" s="3"/>
      <c r="I735" s="120"/>
      <c r="J735" s="3"/>
      <c r="K735" s="95" t="str" cm="1">
        <f t="array" ref="K735">IF(OR($J$14 = "A",$J$14 = "B",$J$14 = "C"),IF(I735="","",IF(LEN(I735)&gt;2,_xlfn.IFS(ISNUMBER(SEARCH("_",I735)),I735,ISNUMBER(SEARCH(", ",I735)),SUBSTITUTE(I735,", ","_"),ISNUMBER(SEARCH("/ ",I735)),SUBSTITUTE(I735,"/ ","_"),ISNUMBER(SEARCH(",",I735)),SUBSTITUTE(I735,",","_"),ISNUMBER(SEARCH("/",I735)),SUBSTITUTE(I735,"/","_"),ISNUMBER(SEARCH("",I735)),I735),I735)),IF(OR($J$14 = "J",$J$14 = "K"),"",IF(D735="","",IF(LEN(D735)&gt;2,_xlfn.IFS(ISNUMBER(SEARCH("_",D735)),D735,ISNUMBER(SEARCH(", ",D735)),SUBSTITUTE(D735,", ","_"),ISNUMBER(SEARCH("/ ",D735)),SUBSTITUTE(D735,"/ ","_"),ISNUMBER(SEARCH(",",D735)),SUBSTITUTE(D735,",","_"),ISNUMBER(SEARCH("/",D735)),SUBSTITUTE(D735,"/","_"),ISNUMBER(SEARCH("",D735)),D735),D735))))</f>
        <v/>
      </c>
      <c r="L735" s="1"/>
      <c r="M735" s="1" t="str">
        <f t="shared" si="56"/>
        <v/>
      </c>
      <c r="N735" s="94" t="str">
        <f>IF($L735="None","",IF(ISERROR(VLOOKUP($L735,Info!$B$4:$B$266,1,FALSE)),"",VLOOKUP($L735,Info!$B$4:$L$266,5,FALSE)))</f>
        <v/>
      </c>
      <c r="O735" s="94" t="str">
        <f>IF(K735="","",IF(AND($J$12&lt;&gt;"ABC",N735="3"),"BAC",IF(N735="3","ABC",IF($J$12&lt;&gt;"ABC",IF($J$10="Standard",VLOOKUP(K735,Info!$BE$4:$BF$481,2,FALSE),VLOOKUP(K735,Info!$BI$4:$BJ$482,2,FALSE)),IF($J$10="Standard",VLOOKUP(K735,Info!$AG$4:$AH$2994,2,FALSE),VLOOKUP(K735,Info!$AK$4:$AL$2997,2,FALSE))))))</f>
        <v/>
      </c>
      <c r="P735" s="94" t="str">
        <f>IF($L735="None","",IF(ISERROR(VLOOKUP($L735,Info!$B$4:$B$266,1,FALSE)),"",VLOOKUP($L735,Info!$B$4:$L$266,3,FALSE)))</f>
        <v/>
      </c>
      <c r="Q735" s="96" t="str">
        <f>IF($L735="None","",IF(ISERROR(VLOOKUP($L735,Info!$B$4:$B$266,1,FALSE)),"",VLOOKUP($L735,Info!$B$4:$L$266,4,FALSE)))</f>
        <v/>
      </c>
      <c r="R735" s="1"/>
      <c r="S735" s="6" t="str">
        <f t="shared" si="57"/>
        <v/>
      </c>
      <c r="T735" s="6" t="str">
        <f>IF($L735="None","",IF(ISERROR(VLOOKUP($L735,Info!$B$4:$B$266,1,FALSE)),"",VLOOKUP($L735,Info!$B$4:$L$266,11,FALSE)))</f>
        <v/>
      </c>
      <c r="U735" s="1"/>
      <c r="V735" s="1"/>
      <c r="W735" s="1"/>
      <c r="X735" s="1" t="str">
        <f>IF($L735="None","",IF(ISERROR(VLOOKUP($L735,Info!$B$4:$B$266,1,FALSE)),"",IF(OR(W735="Metallic Liquid Tight",W735="Non-Metallic Liquid Tight",W735="LSZH",W735="Greenfield"),VLOOKUP($L735,Info!$B$4:$L$266,7,FALSE),"N/A")))</f>
        <v/>
      </c>
      <c r="Y735" s="1"/>
      <c r="Z735" s="96" t="str">
        <f>IF($L735="None","",IF(ISERROR(VLOOKUP($L735,Info!$B$4:$B$266,1,FALSE)),"",VLOOKUP($L735,Info!$B$4:$L$266,9,FALSE)))</f>
        <v/>
      </c>
      <c r="AA735" s="96" t="str">
        <f>IF($L735="None","",IF(ISERROR(VLOOKUP($L735,Info!$B$4:$B$266,1,FALSE)),"",VLOOKUP($L735,Info!$B$4:$L$266,8,FALSE)))</f>
        <v/>
      </c>
      <c r="AB735" s="96" t="str">
        <f>IF($L735="None","",IF(ISERROR(VLOOKUP($L735,Info!$B$4:$B$266,1,FALSE)),"",VLOOKUP($L735,Info!$B$4:$L$266,10,FALSE)))</f>
        <v/>
      </c>
      <c r="AC735" s="1" t="str">
        <f>IF(W735="SO Cable","Black,White",IF(O735="","",IF(P735="","",IF($J$12&lt;&gt;"ABC",IF(P735&lt;="250",VLOOKUP(O735,Info!$AZ$4:$BB$22,3,FALSE),VLOOKUP(O735,Info!$AZ$23:$BB$39,3,FALSE)),IF(P735&lt;="250",VLOOKUP(O735,Info!$AO$4:$AQ$22,3,FALSE),VLOOKUP(O735,Info!$AO$23:$AP$39,3,FALSE))))))</f>
        <v/>
      </c>
      <c r="AD735" s="1"/>
      <c r="AE735" s="1" t="str">
        <f>IF($L735="None","",IF(ISERROR(VLOOKUP($L735,Info!$B$4:$B$266,1,FALSE)),"",VLOOKUP($L735,Info!$B$4:$L$266,4,FALSE)))</f>
        <v/>
      </c>
      <c r="AF735" s="1" t="str">
        <f>IF($L735="None","",IF(ISERROR(VLOOKUP($L735,Info!$B$4:$B$266,1,FALSE)),"",VLOOKUP($L735,Info!$B$4:$L$266,6,FALSE)))</f>
        <v/>
      </c>
      <c r="AG735" s="1"/>
      <c r="AH735" s="33" t="str" cm="1">
        <f t="array" ref="AH735">IF(AND(L735&lt;&gt;"",O735&lt;&gt;"",R735:S735&lt;&gt;"",W735:X735&lt;&gt;"",Z735:AA735&lt;&gt;"",AC735&lt;&gt;""),"Good","Bad")</f>
        <v>Bad</v>
      </c>
      <c r="AL735" t="str" cm="1">
        <f t="array" ref="AL735">IF(R735&gt;0,_xlfn.IFS(COUNTIF($L$20:L735,"&lt;&gt;")&lt;101,1,COUNTIF($L$20:L735,"&lt;&gt;")&lt;201,2,COUNTIF($L$20:L735,"&lt;&gt;")&lt;301,3,COUNTIF($L$20:L735,"&lt;&gt;")&lt;401,4,COUNTIF($L$20:L735,"&lt;&gt;")&lt;501,5,COUNTIF($L$20:L735,"&lt;&gt;")&lt;601,6,COUNTIF($L$20:L735,"&lt;&gt;")&lt;701,7,COUNTIF($L$20:L735,"&lt;&gt;")&lt;801,8,COUNTIF($L$20:L735,"&lt;&gt;")&lt;901,9,COUNTIF($L$20:L735,"&lt;&gt;")&lt;1001,10,COUNTIF($L$20:L735,"&lt;&gt;")&lt;1101,11,COUNTIF($L$20:L735,"&lt;&gt;")&lt;1201,12,COUNTIF($L$20:L735,"&lt;&gt;")&lt;1301,13,COUNTIF($L$20:L735,"&lt;&gt;")&lt;1401,14,COUNTIF($L$20:L735,"&lt;&gt;")&lt;1501,15,COUNTIF($L$20:L735,"&lt;&gt;")&lt;1601,16,COUNTIF($L$20:L735,"&lt;&gt;")&lt;1701,17,COUNTIF($L$20:L735,"&lt;&gt;")&lt;1801,18,COUNTIF($L$20:L735,"&lt;&gt;")&lt;1901,19,COUNTIF($L$20:L735,"&lt;&gt;")&lt;2001,20,COUNTIF($L$20:L735,"&lt;&gt;")&lt;2101,21,COUNTIF($L$20:L735,"&lt;&gt;")&lt;2201,22,COUNTIF($L$20:L735,"&lt;&gt;")&lt;2301,23,COUNTIF($L$20:L735,"&lt;&gt;")&lt;2401,24,COUNTIF($L$20:L735,"&lt;&gt;")&lt;2501,25,COUNTIF($L$20:L735,"&lt;&gt;")&lt;2601,26,COUNTIF($L$20:L735,"&lt;&gt;")&lt;2701,27,COUNTIF($L$20:L735,"&lt;&gt;")&lt;2801,28,COUNTIF($L$20:L735,"&lt;&gt;")&lt;2901,29,COUNTIF($L$20:L735,"&lt;&gt;")&lt;3001,30),"")</f>
        <v/>
      </c>
      <c r="AM735" t="str">
        <f t="shared" si="55"/>
        <v/>
      </c>
      <c r="AN735" t="str">
        <f t="shared" si="59"/>
        <v/>
      </c>
      <c r="AP735" t="str">
        <f t="shared" si="58"/>
        <v/>
      </c>
      <c r="AQ735" t="str">
        <f>IF(AO735="","",COUNTIFS(AM735:$AM$3019,AO735))</f>
        <v/>
      </c>
    </row>
    <row r="736" spans="1:43" x14ac:dyDescent="0.25">
      <c r="A736" s="6" t="str">
        <f>IF(COUNT($A$20:A735)&lt;&gt;$B$4,IF(A735="","",A735+1),"")</f>
        <v/>
      </c>
      <c r="B736" s="3"/>
      <c r="C736" s="3"/>
      <c r="D736" s="122"/>
      <c r="E736" s="3"/>
      <c r="F736" s="3"/>
      <c r="G736" s="3"/>
      <c r="H736" s="3"/>
      <c r="I736" s="120"/>
      <c r="J736" s="3"/>
      <c r="K736" s="95" t="str" cm="1">
        <f t="array" ref="K736">IF(OR($J$14 = "A",$J$14 = "B",$J$14 = "C"),IF(I736="","",IF(LEN(I736)&gt;2,_xlfn.IFS(ISNUMBER(SEARCH("_",I736)),I736,ISNUMBER(SEARCH(", ",I736)),SUBSTITUTE(I736,", ","_"),ISNUMBER(SEARCH("/ ",I736)),SUBSTITUTE(I736,"/ ","_"),ISNUMBER(SEARCH(",",I736)),SUBSTITUTE(I736,",","_"),ISNUMBER(SEARCH("/",I736)),SUBSTITUTE(I736,"/","_"),ISNUMBER(SEARCH("",I736)),I736),I736)),IF(OR($J$14 = "J",$J$14 = "K"),"",IF(D736="","",IF(LEN(D736)&gt;2,_xlfn.IFS(ISNUMBER(SEARCH("_",D736)),D736,ISNUMBER(SEARCH(", ",D736)),SUBSTITUTE(D736,", ","_"),ISNUMBER(SEARCH("/ ",D736)),SUBSTITUTE(D736,"/ ","_"),ISNUMBER(SEARCH(",",D736)),SUBSTITUTE(D736,",","_"),ISNUMBER(SEARCH("/",D736)),SUBSTITUTE(D736,"/","_"),ISNUMBER(SEARCH("",D736)),D736),D736))))</f>
        <v/>
      </c>
      <c r="L736" s="1"/>
      <c r="M736" s="1" t="str">
        <f t="shared" si="56"/>
        <v/>
      </c>
      <c r="N736" s="94" t="str">
        <f>IF($L736="None","",IF(ISERROR(VLOOKUP($L736,Info!$B$4:$B$266,1,FALSE)),"",VLOOKUP($L736,Info!$B$4:$L$266,5,FALSE)))</f>
        <v/>
      </c>
      <c r="O736" s="94" t="str">
        <f>IF(K736="","",IF(AND($J$12&lt;&gt;"ABC",N736="3"),"BAC",IF(N736="3","ABC",IF($J$12&lt;&gt;"ABC",IF($J$10="Standard",VLOOKUP(K736,Info!$BE$4:$BF$481,2,FALSE),VLOOKUP(K736,Info!$BI$4:$BJ$482,2,FALSE)),IF($J$10="Standard",VLOOKUP(K736,Info!$AG$4:$AH$2994,2,FALSE),VLOOKUP(K736,Info!$AK$4:$AL$2997,2,FALSE))))))</f>
        <v/>
      </c>
      <c r="P736" s="94" t="str">
        <f>IF($L736="None","",IF(ISERROR(VLOOKUP($L736,Info!$B$4:$B$266,1,FALSE)),"",VLOOKUP($L736,Info!$B$4:$L$266,3,FALSE)))</f>
        <v/>
      </c>
      <c r="Q736" s="96" t="str">
        <f>IF($L736="None","",IF(ISERROR(VLOOKUP($L736,Info!$B$4:$B$266,1,FALSE)),"",VLOOKUP($L736,Info!$B$4:$L$266,4,FALSE)))</f>
        <v/>
      </c>
      <c r="R736" s="1"/>
      <c r="S736" s="6" t="str">
        <f t="shared" si="57"/>
        <v/>
      </c>
      <c r="T736" s="6" t="str">
        <f>IF($L736="None","",IF(ISERROR(VLOOKUP($L736,Info!$B$4:$B$266,1,FALSE)),"",VLOOKUP($L736,Info!$B$4:$L$266,11,FALSE)))</f>
        <v/>
      </c>
      <c r="U736" s="1"/>
      <c r="V736" s="1"/>
      <c r="W736" s="1"/>
      <c r="X736" s="1" t="str">
        <f>IF($L736="None","",IF(ISERROR(VLOOKUP($L736,Info!$B$4:$B$266,1,FALSE)),"",IF(OR(W736="Metallic Liquid Tight",W736="Non-Metallic Liquid Tight",W736="LSZH",W736="Greenfield"),VLOOKUP($L736,Info!$B$4:$L$266,7,FALSE),"N/A")))</f>
        <v/>
      </c>
      <c r="Y736" s="1"/>
      <c r="Z736" s="96" t="str">
        <f>IF($L736="None","",IF(ISERROR(VLOOKUP($L736,Info!$B$4:$B$266,1,FALSE)),"",VLOOKUP($L736,Info!$B$4:$L$266,9,FALSE)))</f>
        <v/>
      </c>
      <c r="AA736" s="96" t="str">
        <f>IF($L736="None","",IF(ISERROR(VLOOKUP($L736,Info!$B$4:$B$266,1,FALSE)),"",VLOOKUP($L736,Info!$B$4:$L$266,8,FALSE)))</f>
        <v/>
      </c>
      <c r="AB736" s="96" t="str">
        <f>IF($L736="None","",IF(ISERROR(VLOOKUP($L736,Info!$B$4:$B$266,1,FALSE)),"",VLOOKUP($L736,Info!$B$4:$L$266,10,FALSE)))</f>
        <v/>
      </c>
      <c r="AC736" s="1" t="str">
        <f>IF(W736="SO Cable","Black,White",IF(O736="","",IF(P736="","",IF($J$12&lt;&gt;"ABC",IF(P736&lt;="250",VLOOKUP(O736,Info!$AZ$4:$BB$22,3,FALSE),VLOOKUP(O736,Info!$AZ$23:$BB$39,3,FALSE)),IF(P736&lt;="250",VLOOKUP(O736,Info!$AO$4:$AQ$22,3,FALSE),VLOOKUP(O736,Info!$AO$23:$AP$39,3,FALSE))))))</f>
        <v/>
      </c>
      <c r="AD736" s="1"/>
      <c r="AE736" s="1" t="str">
        <f>IF($L736="None","",IF(ISERROR(VLOOKUP($L736,Info!$B$4:$B$266,1,FALSE)),"",VLOOKUP($L736,Info!$B$4:$L$266,4,FALSE)))</f>
        <v/>
      </c>
      <c r="AF736" s="1" t="str">
        <f>IF($L736="None","",IF(ISERROR(VLOOKUP($L736,Info!$B$4:$B$266,1,FALSE)),"",VLOOKUP($L736,Info!$B$4:$L$266,6,FALSE)))</f>
        <v/>
      </c>
      <c r="AG736" s="1"/>
      <c r="AH736" s="33" t="str" cm="1">
        <f t="array" ref="AH736">IF(AND(L736&lt;&gt;"",O736&lt;&gt;"",R736:S736&lt;&gt;"",W736:X736&lt;&gt;"",Z736:AA736&lt;&gt;"",AC736&lt;&gt;""),"Good","Bad")</f>
        <v>Bad</v>
      </c>
      <c r="AL736" t="str" cm="1">
        <f t="array" ref="AL736">IF(R736&gt;0,_xlfn.IFS(COUNTIF($L$20:L736,"&lt;&gt;")&lt;101,1,COUNTIF($L$20:L736,"&lt;&gt;")&lt;201,2,COUNTIF($L$20:L736,"&lt;&gt;")&lt;301,3,COUNTIF($L$20:L736,"&lt;&gt;")&lt;401,4,COUNTIF($L$20:L736,"&lt;&gt;")&lt;501,5,COUNTIF($L$20:L736,"&lt;&gt;")&lt;601,6,COUNTIF($L$20:L736,"&lt;&gt;")&lt;701,7,COUNTIF($L$20:L736,"&lt;&gt;")&lt;801,8,COUNTIF($L$20:L736,"&lt;&gt;")&lt;901,9,COUNTIF($L$20:L736,"&lt;&gt;")&lt;1001,10,COUNTIF($L$20:L736,"&lt;&gt;")&lt;1101,11,COUNTIF($L$20:L736,"&lt;&gt;")&lt;1201,12,COUNTIF($L$20:L736,"&lt;&gt;")&lt;1301,13,COUNTIF($L$20:L736,"&lt;&gt;")&lt;1401,14,COUNTIF($L$20:L736,"&lt;&gt;")&lt;1501,15,COUNTIF($L$20:L736,"&lt;&gt;")&lt;1601,16,COUNTIF($L$20:L736,"&lt;&gt;")&lt;1701,17,COUNTIF($L$20:L736,"&lt;&gt;")&lt;1801,18,COUNTIF($L$20:L736,"&lt;&gt;")&lt;1901,19,COUNTIF($L$20:L736,"&lt;&gt;")&lt;2001,20,COUNTIF($L$20:L736,"&lt;&gt;")&lt;2101,21,COUNTIF($L$20:L736,"&lt;&gt;")&lt;2201,22,COUNTIF($L$20:L736,"&lt;&gt;")&lt;2301,23,COUNTIF($L$20:L736,"&lt;&gt;")&lt;2401,24,COUNTIF($L$20:L736,"&lt;&gt;")&lt;2501,25,COUNTIF($L$20:L736,"&lt;&gt;")&lt;2601,26,COUNTIF($L$20:L736,"&lt;&gt;")&lt;2701,27,COUNTIF($L$20:L736,"&lt;&gt;")&lt;2801,28,COUNTIF($L$20:L736,"&lt;&gt;")&lt;2901,29,COUNTIF($L$20:L736,"&lt;&gt;")&lt;3001,30),"")</f>
        <v/>
      </c>
      <c r="AM736" t="str">
        <f t="shared" si="55"/>
        <v/>
      </c>
      <c r="AN736" t="str">
        <f t="shared" si="59"/>
        <v/>
      </c>
      <c r="AP736" t="str">
        <f t="shared" si="58"/>
        <v/>
      </c>
      <c r="AQ736" t="str">
        <f>IF(AO736="","",COUNTIFS(AM736:$AM$3019,AO736))</f>
        <v/>
      </c>
    </row>
    <row r="737" spans="1:43" x14ac:dyDescent="0.25">
      <c r="A737" s="6" t="str">
        <f>IF(COUNT($A$20:A736)&lt;&gt;$B$4,IF(A736="","",A736+1),"")</f>
        <v/>
      </c>
      <c r="B737" s="3"/>
      <c r="C737" s="3"/>
      <c r="D737" s="122"/>
      <c r="E737" s="3"/>
      <c r="F737" s="3"/>
      <c r="G737" s="3"/>
      <c r="H737" s="3"/>
      <c r="I737" s="120"/>
      <c r="J737" s="3"/>
      <c r="K737" s="95" t="str" cm="1">
        <f t="array" ref="K737">IF(OR($J$14 = "A",$J$14 = "B",$J$14 = "C"),IF(I737="","",IF(LEN(I737)&gt;2,_xlfn.IFS(ISNUMBER(SEARCH("_",I737)),I737,ISNUMBER(SEARCH(", ",I737)),SUBSTITUTE(I737,", ","_"),ISNUMBER(SEARCH("/ ",I737)),SUBSTITUTE(I737,"/ ","_"),ISNUMBER(SEARCH(",",I737)),SUBSTITUTE(I737,",","_"),ISNUMBER(SEARCH("/",I737)),SUBSTITUTE(I737,"/","_"),ISNUMBER(SEARCH("",I737)),I737),I737)),IF(OR($J$14 = "J",$J$14 = "K"),"",IF(D737="","",IF(LEN(D737)&gt;2,_xlfn.IFS(ISNUMBER(SEARCH("_",D737)),D737,ISNUMBER(SEARCH(", ",D737)),SUBSTITUTE(D737,", ","_"),ISNUMBER(SEARCH("/ ",D737)),SUBSTITUTE(D737,"/ ","_"),ISNUMBER(SEARCH(",",D737)),SUBSTITUTE(D737,",","_"),ISNUMBER(SEARCH("/",D737)),SUBSTITUTE(D737,"/","_"),ISNUMBER(SEARCH("",D737)),D737),D737))))</f>
        <v/>
      </c>
      <c r="L737" s="1"/>
      <c r="M737" s="1" t="str">
        <f t="shared" si="56"/>
        <v/>
      </c>
      <c r="N737" s="94" t="str">
        <f>IF($L737="None","",IF(ISERROR(VLOOKUP($L737,Info!$B$4:$B$266,1,FALSE)),"",VLOOKUP($L737,Info!$B$4:$L$266,5,FALSE)))</f>
        <v/>
      </c>
      <c r="O737" s="94" t="str">
        <f>IF(K737="","",IF(AND($J$12&lt;&gt;"ABC",N737="3"),"BAC",IF(N737="3","ABC",IF($J$12&lt;&gt;"ABC",IF($J$10="Standard",VLOOKUP(K737,Info!$BE$4:$BF$481,2,FALSE),VLOOKUP(K737,Info!$BI$4:$BJ$482,2,FALSE)),IF($J$10="Standard",VLOOKUP(K737,Info!$AG$4:$AH$2994,2,FALSE),VLOOKUP(K737,Info!$AK$4:$AL$2997,2,FALSE))))))</f>
        <v/>
      </c>
      <c r="P737" s="94" t="str">
        <f>IF($L737="None","",IF(ISERROR(VLOOKUP($L737,Info!$B$4:$B$266,1,FALSE)),"",VLOOKUP($L737,Info!$B$4:$L$266,3,FALSE)))</f>
        <v/>
      </c>
      <c r="Q737" s="96" t="str">
        <f>IF($L737="None","",IF(ISERROR(VLOOKUP($L737,Info!$B$4:$B$266,1,FALSE)),"",VLOOKUP($L737,Info!$B$4:$L$266,4,FALSE)))</f>
        <v/>
      </c>
      <c r="R737" s="1"/>
      <c r="S737" s="6" t="str">
        <f t="shared" si="57"/>
        <v/>
      </c>
      <c r="T737" s="6" t="str">
        <f>IF($L737="None","",IF(ISERROR(VLOOKUP($L737,Info!$B$4:$B$266,1,FALSE)),"",VLOOKUP($L737,Info!$B$4:$L$266,11,FALSE)))</f>
        <v/>
      </c>
      <c r="U737" s="1"/>
      <c r="V737" s="1"/>
      <c r="W737" s="1"/>
      <c r="X737" s="1" t="str">
        <f>IF($L737="None","",IF(ISERROR(VLOOKUP($L737,Info!$B$4:$B$266,1,FALSE)),"",IF(OR(W737="Metallic Liquid Tight",W737="Non-Metallic Liquid Tight",W737="LSZH",W737="Greenfield"),VLOOKUP($L737,Info!$B$4:$L$266,7,FALSE),"N/A")))</f>
        <v/>
      </c>
      <c r="Y737" s="1"/>
      <c r="Z737" s="96" t="str">
        <f>IF($L737="None","",IF(ISERROR(VLOOKUP($L737,Info!$B$4:$B$266,1,FALSE)),"",VLOOKUP($L737,Info!$B$4:$L$266,9,FALSE)))</f>
        <v/>
      </c>
      <c r="AA737" s="96" t="str">
        <f>IF($L737="None","",IF(ISERROR(VLOOKUP($L737,Info!$B$4:$B$266,1,FALSE)),"",VLOOKUP($L737,Info!$B$4:$L$266,8,FALSE)))</f>
        <v/>
      </c>
      <c r="AB737" s="96" t="str">
        <f>IF($L737="None","",IF(ISERROR(VLOOKUP($L737,Info!$B$4:$B$266,1,FALSE)),"",VLOOKUP($L737,Info!$B$4:$L$266,10,FALSE)))</f>
        <v/>
      </c>
      <c r="AC737" s="1" t="str">
        <f>IF(W737="SO Cable","Black,White",IF(O737="","",IF(P737="","",IF($J$12&lt;&gt;"ABC",IF(P737&lt;="250",VLOOKUP(O737,Info!$AZ$4:$BB$22,3,FALSE),VLOOKUP(O737,Info!$AZ$23:$BB$39,3,FALSE)),IF(P737&lt;="250",VLOOKUP(O737,Info!$AO$4:$AQ$22,3,FALSE),VLOOKUP(O737,Info!$AO$23:$AP$39,3,FALSE))))))</f>
        <v/>
      </c>
      <c r="AD737" s="1"/>
      <c r="AE737" s="1" t="str">
        <f>IF($L737="None","",IF(ISERROR(VLOOKUP($L737,Info!$B$4:$B$266,1,FALSE)),"",VLOOKUP($L737,Info!$B$4:$L$266,4,FALSE)))</f>
        <v/>
      </c>
      <c r="AF737" s="1" t="str">
        <f>IF($L737="None","",IF(ISERROR(VLOOKUP($L737,Info!$B$4:$B$266,1,FALSE)),"",VLOOKUP($L737,Info!$B$4:$L$266,6,FALSE)))</f>
        <v/>
      </c>
      <c r="AG737" s="1"/>
      <c r="AH737" s="33" t="str" cm="1">
        <f t="array" ref="AH737">IF(AND(L737&lt;&gt;"",O737&lt;&gt;"",R737:S737&lt;&gt;"",W737:X737&lt;&gt;"",Z737:AA737&lt;&gt;"",AC737&lt;&gt;""),"Good","Bad")</f>
        <v>Bad</v>
      </c>
      <c r="AL737" t="str" cm="1">
        <f t="array" ref="AL737">IF(R737&gt;0,_xlfn.IFS(COUNTIF($L$20:L737,"&lt;&gt;")&lt;101,1,COUNTIF($L$20:L737,"&lt;&gt;")&lt;201,2,COUNTIF($L$20:L737,"&lt;&gt;")&lt;301,3,COUNTIF($L$20:L737,"&lt;&gt;")&lt;401,4,COUNTIF($L$20:L737,"&lt;&gt;")&lt;501,5,COUNTIF($L$20:L737,"&lt;&gt;")&lt;601,6,COUNTIF($L$20:L737,"&lt;&gt;")&lt;701,7,COUNTIF($L$20:L737,"&lt;&gt;")&lt;801,8,COUNTIF($L$20:L737,"&lt;&gt;")&lt;901,9,COUNTIF($L$20:L737,"&lt;&gt;")&lt;1001,10,COUNTIF($L$20:L737,"&lt;&gt;")&lt;1101,11,COUNTIF($L$20:L737,"&lt;&gt;")&lt;1201,12,COUNTIF($L$20:L737,"&lt;&gt;")&lt;1301,13,COUNTIF($L$20:L737,"&lt;&gt;")&lt;1401,14,COUNTIF($L$20:L737,"&lt;&gt;")&lt;1501,15,COUNTIF($L$20:L737,"&lt;&gt;")&lt;1601,16,COUNTIF($L$20:L737,"&lt;&gt;")&lt;1701,17,COUNTIF($L$20:L737,"&lt;&gt;")&lt;1801,18,COUNTIF($L$20:L737,"&lt;&gt;")&lt;1901,19,COUNTIF($L$20:L737,"&lt;&gt;")&lt;2001,20,COUNTIF($L$20:L737,"&lt;&gt;")&lt;2101,21,COUNTIF($L$20:L737,"&lt;&gt;")&lt;2201,22,COUNTIF($L$20:L737,"&lt;&gt;")&lt;2301,23,COUNTIF($L$20:L737,"&lt;&gt;")&lt;2401,24,COUNTIF($L$20:L737,"&lt;&gt;")&lt;2501,25,COUNTIF($L$20:L737,"&lt;&gt;")&lt;2601,26,COUNTIF($L$20:L737,"&lt;&gt;")&lt;2701,27,COUNTIF($L$20:L737,"&lt;&gt;")&lt;2801,28,COUNTIF($L$20:L737,"&lt;&gt;")&lt;2901,29,COUNTIF($L$20:L737,"&lt;&gt;")&lt;3001,30),"")</f>
        <v/>
      </c>
      <c r="AM737" t="str">
        <f t="shared" si="55"/>
        <v/>
      </c>
      <c r="AN737" t="str">
        <f t="shared" si="59"/>
        <v/>
      </c>
      <c r="AP737" t="str">
        <f t="shared" si="58"/>
        <v/>
      </c>
      <c r="AQ737" t="str">
        <f>IF(AO737="","",COUNTIFS(AM737:$AM$3019,AO737))</f>
        <v/>
      </c>
    </row>
    <row r="738" spans="1:43" x14ac:dyDescent="0.25">
      <c r="A738" s="6" t="str">
        <f>IF(COUNT($A$20:A737)&lt;&gt;$B$4,IF(A737="","",A737+1),"")</f>
        <v/>
      </c>
      <c r="B738" s="3"/>
      <c r="C738" s="3"/>
      <c r="D738" s="122"/>
      <c r="E738" s="3"/>
      <c r="F738" s="3"/>
      <c r="G738" s="3"/>
      <c r="H738" s="3"/>
      <c r="I738" s="120"/>
      <c r="J738" s="3"/>
      <c r="K738" s="95" t="str" cm="1">
        <f t="array" ref="K738">IF(OR($J$14 = "A",$J$14 = "B",$J$14 = "C"),IF(I738="","",IF(LEN(I738)&gt;2,_xlfn.IFS(ISNUMBER(SEARCH("_",I738)),I738,ISNUMBER(SEARCH(", ",I738)),SUBSTITUTE(I738,", ","_"),ISNUMBER(SEARCH("/ ",I738)),SUBSTITUTE(I738,"/ ","_"),ISNUMBER(SEARCH(",",I738)),SUBSTITUTE(I738,",","_"),ISNUMBER(SEARCH("/",I738)),SUBSTITUTE(I738,"/","_"),ISNUMBER(SEARCH("",I738)),I738),I738)),IF(OR($J$14 = "J",$J$14 = "K"),"",IF(D738="","",IF(LEN(D738)&gt;2,_xlfn.IFS(ISNUMBER(SEARCH("_",D738)),D738,ISNUMBER(SEARCH(", ",D738)),SUBSTITUTE(D738,", ","_"),ISNUMBER(SEARCH("/ ",D738)),SUBSTITUTE(D738,"/ ","_"),ISNUMBER(SEARCH(",",D738)),SUBSTITUTE(D738,",","_"),ISNUMBER(SEARCH("/",D738)),SUBSTITUTE(D738,"/","_"),ISNUMBER(SEARCH("",D738)),D738),D738))))</f>
        <v/>
      </c>
      <c r="L738" s="1"/>
      <c r="M738" s="1" t="str">
        <f t="shared" si="56"/>
        <v/>
      </c>
      <c r="N738" s="94" t="str">
        <f>IF($L738="None","",IF(ISERROR(VLOOKUP($L738,Info!$B$4:$B$266,1,FALSE)),"",VLOOKUP($L738,Info!$B$4:$L$266,5,FALSE)))</f>
        <v/>
      </c>
      <c r="O738" s="94" t="str">
        <f>IF(K738="","",IF(AND($J$12&lt;&gt;"ABC",N738="3"),"BAC",IF(N738="3","ABC",IF($J$12&lt;&gt;"ABC",IF($J$10="Standard",VLOOKUP(K738,Info!$BE$4:$BF$481,2,FALSE),VLOOKUP(K738,Info!$BI$4:$BJ$482,2,FALSE)),IF($J$10="Standard",VLOOKUP(K738,Info!$AG$4:$AH$2994,2,FALSE),VLOOKUP(K738,Info!$AK$4:$AL$2997,2,FALSE))))))</f>
        <v/>
      </c>
      <c r="P738" s="94" t="str">
        <f>IF($L738="None","",IF(ISERROR(VLOOKUP($L738,Info!$B$4:$B$266,1,FALSE)),"",VLOOKUP($L738,Info!$B$4:$L$266,3,FALSE)))</f>
        <v/>
      </c>
      <c r="Q738" s="96" t="str">
        <f>IF($L738="None","",IF(ISERROR(VLOOKUP($L738,Info!$B$4:$B$266,1,FALSE)),"",VLOOKUP($L738,Info!$B$4:$L$266,4,FALSE)))</f>
        <v/>
      </c>
      <c r="R738" s="1"/>
      <c r="S738" s="6" t="str">
        <f t="shared" si="57"/>
        <v/>
      </c>
      <c r="T738" s="6" t="str">
        <f>IF($L738="None","",IF(ISERROR(VLOOKUP($L738,Info!$B$4:$B$266,1,FALSE)),"",VLOOKUP($L738,Info!$B$4:$L$266,11,FALSE)))</f>
        <v/>
      </c>
      <c r="U738" s="1"/>
      <c r="V738" s="1"/>
      <c r="W738" s="1"/>
      <c r="X738" s="1" t="str">
        <f>IF($L738="None","",IF(ISERROR(VLOOKUP($L738,Info!$B$4:$B$266,1,FALSE)),"",IF(OR(W738="Metallic Liquid Tight",W738="Non-Metallic Liquid Tight",W738="LSZH",W738="Greenfield"),VLOOKUP($L738,Info!$B$4:$L$266,7,FALSE),"N/A")))</f>
        <v/>
      </c>
      <c r="Y738" s="1"/>
      <c r="Z738" s="96" t="str">
        <f>IF($L738="None","",IF(ISERROR(VLOOKUP($L738,Info!$B$4:$B$266,1,FALSE)),"",VLOOKUP($L738,Info!$B$4:$L$266,9,FALSE)))</f>
        <v/>
      </c>
      <c r="AA738" s="96" t="str">
        <f>IF($L738="None","",IF(ISERROR(VLOOKUP($L738,Info!$B$4:$B$266,1,FALSE)),"",VLOOKUP($L738,Info!$B$4:$L$266,8,FALSE)))</f>
        <v/>
      </c>
      <c r="AB738" s="96" t="str">
        <f>IF($L738="None","",IF(ISERROR(VLOOKUP($L738,Info!$B$4:$B$266,1,FALSE)),"",VLOOKUP($L738,Info!$B$4:$L$266,10,FALSE)))</f>
        <v/>
      </c>
      <c r="AC738" s="1" t="str">
        <f>IF(W738="SO Cable","Black,White",IF(O738="","",IF(P738="","",IF($J$12&lt;&gt;"ABC",IF(P738&lt;="250",VLOOKUP(O738,Info!$AZ$4:$BB$22,3,FALSE),VLOOKUP(O738,Info!$AZ$23:$BB$39,3,FALSE)),IF(P738&lt;="250",VLOOKUP(O738,Info!$AO$4:$AQ$22,3,FALSE),VLOOKUP(O738,Info!$AO$23:$AP$39,3,FALSE))))))</f>
        <v/>
      </c>
      <c r="AD738" s="1"/>
      <c r="AE738" s="1" t="str">
        <f>IF($L738="None","",IF(ISERROR(VLOOKUP($L738,Info!$B$4:$B$266,1,FALSE)),"",VLOOKUP($L738,Info!$B$4:$L$266,4,FALSE)))</f>
        <v/>
      </c>
      <c r="AF738" s="1" t="str">
        <f>IF($L738="None","",IF(ISERROR(VLOOKUP($L738,Info!$B$4:$B$266,1,FALSE)),"",VLOOKUP($L738,Info!$B$4:$L$266,6,FALSE)))</f>
        <v/>
      </c>
      <c r="AG738" s="1"/>
      <c r="AH738" s="33" t="str" cm="1">
        <f t="array" ref="AH738">IF(AND(L738&lt;&gt;"",O738&lt;&gt;"",R738:S738&lt;&gt;"",W738:X738&lt;&gt;"",Z738:AA738&lt;&gt;"",AC738&lt;&gt;""),"Good","Bad")</f>
        <v>Bad</v>
      </c>
      <c r="AL738" t="str" cm="1">
        <f t="array" ref="AL738">IF(R738&gt;0,_xlfn.IFS(COUNTIF($L$20:L738,"&lt;&gt;")&lt;101,1,COUNTIF($L$20:L738,"&lt;&gt;")&lt;201,2,COUNTIF($L$20:L738,"&lt;&gt;")&lt;301,3,COUNTIF($L$20:L738,"&lt;&gt;")&lt;401,4,COUNTIF($L$20:L738,"&lt;&gt;")&lt;501,5,COUNTIF($L$20:L738,"&lt;&gt;")&lt;601,6,COUNTIF($L$20:L738,"&lt;&gt;")&lt;701,7,COUNTIF($L$20:L738,"&lt;&gt;")&lt;801,8,COUNTIF($L$20:L738,"&lt;&gt;")&lt;901,9,COUNTIF($L$20:L738,"&lt;&gt;")&lt;1001,10,COUNTIF($L$20:L738,"&lt;&gt;")&lt;1101,11,COUNTIF($L$20:L738,"&lt;&gt;")&lt;1201,12,COUNTIF($L$20:L738,"&lt;&gt;")&lt;1301,13,COUNTIF($L$20:L738,"&lt;&gt;")&lt;1401,14,COUNTIF($L$20:L738,"&lt;&gt;")&lt;1501,15,COUNTIF($L$20:L738,"&lt;&gt;")&lt;1601,16,COUNTIF($L$20:L738,"&lt;&gt;")&lt;1701,17,COUNTIF($L$20:L738,"&lt;&gt;")&lt;1801,18,COUNTIF($L$20:L738,"&lt;&gt;")&lt;1901,19,COUNTIF($L$20:L738,"&lt;&gt;")&lt;2001,20,COUNTIF($L$20:L738,"&lt;&gt;")&lt;2101,21,COUNTIF($L$20:L738,"&lt;&gt;")&lt;2201,22,COUNTIF($L$20:L738,"&lt;&gt;")&lt;2301,23,COUNTIF($L$20:L738,"&lt;&gt;")&lt;2401,24,COUNTIF($L$20:L738,"&lt;&gt;")&lt;2501,25,COUNTIF($L$20:L738,"&lt;&gt;")&lt;2601,26,COUNTIF($L$20:L738,"&lt;&gt;")&lt;2701,27,COUNTIF($L$20:L738,"&lt;&gt;")&lt;2801,28,COUNTIF($L$20:L738,"&lt;&gt;")&lt;2901,29,COUNTIF($L$20:L738,"&lt;&gt;")&lt;3001,30),"")</f>
        <v/>
      </c>
      <c r="AM738" t="str">
        <f t="shared" si="55"/>
        <v/>
      </c>
      <c r="AN738" t="str">
        <f t="shared" si="59"/>
        <v/>
      </c>
      <c r="AP738" t="str">
        <f t="shared" si="58"/>
        <v/>
      </c>
      <c r="AQ738" t="str">
        <f>IF(AO738="","",COUNTIFS(AM738:$AM$3019,AO738))</f>
        <v/>
      </c>
    </row>
    <row r="739" spans="1:43" x14ac:dyDescent="0.25">
      <c r="A739" s="6" t="str">
        <f>IF(COUNT($A$20:A738)&lt;&gt;$B$4,IF(A738="","",A738+1),"")</f>
        <v/>
      </c>
      <c r="B739" s="3"/>
      <c r="C739" s="3"/>
      <c r="D739" s="122"/>
      <c r="E739" s="3"/>
      <c r="F739" s="3"/>
      <c r="G739" s="3"/>
      <c r="H739" s="3"/>
      <c r="I739" s="120"/>
      <c r="J739" s="3"/>
      <c r="K739" s="95" t="str" cm="1">
        <f t="array" ref="K739">IF(OR($J$14 = "A",$J$14 = "B",$J$14 = "C"),IF(I739="","",IF(LEN(I739)&gt;2,_xlfn.IFS(ISNUMBER(SEARCH("_",I739)),I739,ISNUMBER(SEARCH(", ",I739)),SUBSTITUTE(I739,", ","_"),ISNUMBER(SEARCH("/ ",I739)),SUBSTITUTE(I739,"/ ","_"),ISNUMBER(SEARCH(",",I739)),SUBSTITUTE(I739,",","_"),ISNUMBER(SEARCH("/",I739)),SUBSTITUTE(I739,"/","_"),ISNUMBER(SEARCH("",I739)),I739),I739)),IF(OR($J$14 = "J",$J$14 = "K"),"",IF(D739="","",IF(LEN(D739)&gt;2,_xlfn.IFS(ISNUMBER(SEARCH("_",D739)),D739,ISNUMBER(SEARCH(", ",D739)),SUBSTITUTE(D739,", ","_"),ISNUMBER(SEARCH("/ ",D739)),SUBSTITUTE(D739,"/ ","_"),ISNUMBER(SEARCH(",",D739)),SUBSTITUTE(D739,",","_"),ISNUMBER(SEARCH("/",D739)),SUBSTITUTE(D739,"/","_"),ISNUMBER(SEARCH("",D739)),D739),D739))))</f>
        <v/>
      </c>
      <c r="L739" s="1"/>
      <c r="M739" s="1" t="str">
        <f t="shared" si="56"/>
        <v/>
      </c>
      <c r="N739" s="94" t="str">
        <f>IF($L739="None","",IF(ISERROR(VLOOKUP($L739,Info!$B$4:$B$266,1,FALSE)),"",VLOOKUP($L739,Info!$B$4:$L$266,5,FALSE)))</f>
        <v/>
      </c>
      <c r="O739" s="94" t="str">
        <f>IF(K739="","",IF(AND($J$12&lt;&gt;"ABC",N739="3"),"BAC",IF(N739="3","ABC",IF($J$12&lt;&gt;"ABC",IF($J$10="Standard",VLOOKUP(K739,Info!$BE$4:$BF$481,2,FALSE),VLOOKUP(K739,Info!$BI$4:$BJ$482,2,FALSE)),IF($J$10="Standard",VLOOKUP(K739,Info!$AG$4:$AH$2994,2,FALSE),VLOOKUP(K739,Info!$AK$4:$AL$2997,2,FALSE))))))</f>
        <v/>
      </c>
      <c r="P739" s="94" t="str">
        <f>IF($L739="None","",IF(ISERROR(VLOOKUP($L739,Info!$B$4:$B$266,1,FALSE)),"",VLOOKUP($L739,Info!$B$4:$L$266,3,FALSE)))</f>
        <v/>
      </c>
      <c r="Q739" s="96" t="str">
        <f>IF($L739="None","",IF(ISERROR(VLOOKUP($L739,Info!$B$4:$B$266,1,FALSE)),"",VLOOKUP($L739,Info!$B$4:$L$266,4,FALSE)))</f>
        <v/>
      </c>
      <c r="R739" s="1"/>
      <c r="S739" s="6" t="str">
        <f t="shared" si="57"/>
        <v/>
      </c>
      <c r="T739" s="6" t="str">
        <f>IF($L739="None","",IF(ISERROR(VLOOKUP($L739,Info!$B$4:$B$266,1,FALSE)),"",VLOOKUP($L739,Info!$B$4:$L$266,11,FALSE)))</f>
        <v/>
      </c>
      <c r="U739" s="1"/>
      <c r="V739" s="1"/>
      <c r="W739" s="1"/>
      <c r="X739" s="1" t="str">
        <f>IF($L739="None","",IF(ISERROR(VLOOKUP($L739,Info!$B$4:$B$266,1,FALSE)),"",IF(OR(W739="Metallic Liquid Tight",W739="Non-Metallic Liquid Tight",W739="LSZH",W739="Greenfield"),VLOOKUP($L739,Info!$B$4:$L$266,7,FALSE),"N/A")))</f>
        <v/>
      </c>
      <c r="Y739" s="1"/>
      <c r="Z739" s="96" t="str">
        <f>IF($L739="None","",IF(ISERROR(VLOOKUP($L739,Info!$B$4:$B$266,1,FALSE)),"",VLOOKUP($L739,Info!$B$4:$L$266,9,FALSE)))</f>
        <v/>
      </c>
      <c r="AA739" s="96" t="str">
        <f>IF($L739="None","",IF(ISERROR(VLOOKUP($L739,Info!$B$4:$B$266,1,FALSE)),"",VLOOKUP($L739,Info!$B$4:$L$266,8,FALSE)))</f>
        <v/>
      </c>
      <c r="AB739" s="96" t="str">
        <f>IF($L739="None","",IF(ISERROR(VLOOKUP($L739,Info!$B$4:$B$266,1,FALSE)),"",VLOOKUP($L739,Info!$B$4:$L$266,10,FALSE)))</f>
        <v/>
      </c>
      <c r="AC739" s="1" t="str">
        <f>IF(W739="SO Cable","Black,White",IF(O739="","",IF(P739="","",IF($J$12&lt;&gt;"ABC",IF(P739&lt;="250",VLOOKUP(O739,Info!$AZ$4:$BB$22,3,FALSE),VLOOKUP(O739,Info!$AZ$23:$BB$39,3,FALSE)),IF(P739&lt;="250",VLOOKUP(O739,Info!$AO$4:$AQ$22,3,FALSE),VLOOKUP(O739,Info!$AO$23:$AP$39,3,FALSE))))))</f>
        <v/>
      </c>
      <c r="AD739" s="1"/>
      <c r="AE739" s="1" t="str">
        <f>IF($L739="None","",IF(ISERROR(VLOOKUP($L739,Info!$B$4:$B$266,1,FALSE)),"",VLOOKUP($L739,Info!$B$4:$L$266,4,FALSE)))</f>
        <v/>
      </c>
      <c r="AF739" s="1" t="str">
        <f>IF($L739="None","",IF(ISERROR(VLOOKUP($L739,Info!$B$4:$B$266,1,FALSE)),"",VLOOKUP($L739,Info!$B$4:$L$266,6,FALSE)))</f>
        <v/>
      </c>
      <c r="AG739" s="1"/>
      <c r="AH739" s="33" t="str" cm="1">
        <f t="array" ref="AH739">IF(AND(L739&lt;&gt;"",O739&lt;&gt;"",R739:S739&lt;&gt;"",W739:X739&lt;&gt;"",Z739:AA739&lt;&gt;"",AC739&lt;&gt;""),"Good","Bad")</f>
        <v>Bad</v>
      </c>
      <c r="AL739" t="str" cm="1">
        <f t="array" ref="AL739">IF(R739&gt;0,_xlfn.IFS(COUNTIF($L$20:L739,"&lt;&gt;")&lt;101,1,COUNTIF($L$20:L739,"&lt;&gt;")&lt;201,2,COUNTIF($L$20:L739,"&lt;&gt;")&lt;301,3,COUNTIF($L$20:L739,"&lt;&gt;")&lt;401,4,COUNTIF($L$20:L739,"&lt;&gt;")&lt;501,5,COUNTIF($L$20:L739,"&lt;&gt;")&lt;601,6,COUNTIF($L$20:L739,"&lt;&gt;")&lt;701,7,COUNTIF($L$20:L739,"&lt;&gt;")&lt;801,8,COUNTIF($L$20:L739,"&lt;&gt;")&lt;901,9,COUNTIF($L$20:L739,"&lt;&gt;")&lt;1001,10,COUNTIF($L$20:L739,"&lt;&gt;")&lt;1101,11,COUNTIF($L$20:L739,"&lt;&gt;")&lt;1201,12,COUNTIF($L$20:L739,"&lt;&gt;")&lt;1301,13,COUNTIF($L$20:L739,"&lt;&gt;")&lt;1401,14,COUNTIF($L$20:L739,"&lt;&gt;")&lt;1501,15,COUNTIF($L$20:L739,"&lt;&gt;")&lt;1601,16,COUNTIF($L$20:L739,"&lt;&gt;")&lt;1701,17,COUNTIF($L$20:L739,"&lt;&gt;")&lt;1801,18,COUNTIF($L$20:L739,"&lt;&gt;")&lt;1901,19,COUNTIF($L$20:L739,"&lt;&gt;")&lt;2001,20,COUNTIF($L$20:L739,"&lt;&gt;")&lt;2101,21,COUNTIF($L$20:L739,"&lt;&gt;")&lt;2201,22,COUNTIF($L$20:L739,"&lt;&gt;")&lt;2301,23,COUNTIF($L$20:L739,"&lt;&gt;")&lt;2401,24,COUNTIF($L$20:L739,"&lt;&gt;")&lt;2501,25,COUNTIF($L$20:L739,"&lt;&gt;")&lt;2601,26,COUNTIF($L$20:L739,"&lt;&gt;")&lt;2701,27,COUNTIF($L$20:L739,"&lt;&gt;")&lt;2801,28,COUNTIF($L$20:L739,"&lt;&gt;")&lt;2901,29,COUNTIF($L$20:L739,"&lt;&gt;")&lt;3001,30),"")</f>
        <v/>
      </c>
      <c r="AM739" t="str">
        <f t="shared" si="55"/>
        <v/>
      </c>
      <c r="AN739" t="str">
        <f t="shared" si="59"/>
        <v/>
      </c>
      <c r="AP739" t="str">
        <f t="shared" si="58"/>
        <v/>
      </c>
      <c r="AQ739" t="str">
        <f>IF(AO739="","",COUNTIFS(AM739:$AM$3019,AO739))</f>
        <v/>
      </c>
    </row>
    <row r="740" spans="1:43" x14ac:dyDescent="0.25">
      <c r="A740" s="6" t="str">
        <f>IF(COUNT($A$20:A739)&lt;&gt;$B$4,IF(A739="","",A739+1),"")</f>
        <v/>
      </c>
      <c r="B740" s="3"/>
      <c r="C740" s="3"/>
      <c r="D740" s="122"/>
      <c r="E740" s="3"/>
      <c r="F740" s="3"/>
      <c r="G740" s="3"/>
      <c r="H740" s="3"/>
      <c r="I740" s="120"/>
      <c r="J740" s="3"/>
      <c r="K740" s="95" t="str" cm="1">
        <f t="array" ref="K740">IF(OR($J$14 = "A",$J$14 = "B",$J$14 = "C"),IF(I740="","",IF(LEN(I740)&gt;2,_xlfn.IFS(ISNUMBER(SEARCH("_",I740)),I740,ISNUMBER(SEARCH(", ",I740)),SUBSTITUTE(I740,", ","_"),ISNUMBER(SEARCH("/ ",I740)),SUBSTITUTE(I740,"/ ","_"),ISNUMBER(SEARCH(",",I740)),SUBSTITUTE(I740,",","_"),ISNUMBER(SEARCH("/",I740)),SUBSTITUTE(I740,"/","_"),ISNUMBER(SEARCH("",I740)),I740),I740)),IF(OR($J$14 = "J",$J$14 = "K"),"",IF(D740="","",IF(LEN(D740)&gt;2,_xlfn.IFS(ISNUMBER(SEARCH("_",D740)),D740,ISNUMBER(SEARCH(", ",D740)),SUBSTITUTE(D740,", ","_"),ISNUMBER(SEARCH("/ ",D740)),SUBSTITUTE(D740,"/ ","_"),ISNUMBER(SEARCH(",",D740)),SUBSTITUTE(D740,",","_"),ISNUMBER(SEARCH("/",D740)),SUBSTITUTE(D740,"/","_"),ISNUMBER(SEARCH("",D740)),D740),D740))))</f>
        <v/>
      </c>
      <c r="L740" s="1"/>
      <c r="M740" s="1" t="str">
        <f t="shared" si="56"/>
        <v/>
      </c>
      <c r="N740" s="94" t="str">
        <f>IF($L740="None","",IF(ISERROR(VLOOKUP($L740,Info!$B$4:$B$266,1,FALSE)),"",VLOOKUP($L740,Info!$B$4:$L$266,5,FALSE)))</f>
        <v/>
      </c>
      <c r="O740" s="94" t="str">
        <f>IF(K740="","",IF(AND($J$12&lt;&gt;"ABC",N740="3"),"BAC",IF(N740="3","ABC",IF($J$12&lt;&gt;"ABC",IF($J$10="Standard",VLOOKUP(K740,Info!$BE$4:$BF$481,2,FALSE),VLOOKUP(K740,Info!$BI$4:$BJ$482,2,FALSE)),IF($J$10="Standard",VLOOKUP(K740,Info!$AG$4:$AH$2994,2,FALSE),VLOOKUP(K740,Info!$AK$4:$AL$2997,2,FALSE))))))</f>
        <v/>
      </c>
      <c r="P740" s="94" t="str">
        <f>IF($L740="None","",IF(ISERROR(VLOOKUP($L740,Info!$B$4:$B$266,1,FALSE)),"",VLOOKUP($L740,Info!$B$4:$L$266,3,FALSE)))</f>
        <v/>
      </c>
      <c r="Q740" s="96" t="str">
        <f>IF($L740="None","",IF(ISERROR(VLOOKUP($L740,Info!$B$4:$B$266,1,FALSE)),"",VLOOKUP($L740,Info!$B$4:$L$266,4,FALSE)))</f>
        <v/>
      </c>
      <c r="R740" s="1"/>
      <c r="S740" s="6" t="str">
        <f t="shared" si="57"/>
        <v/>
      </c>
      <c r="T740" s="6" t="str">
        <f>IF($L740="None","",IF(ISERROR(VLOOKUP($L740,Info!$B$4:$B$266,1,FALSE)),"",VLOOKUP($L740,Info!$B$4:$L$266,11,FALSE)))</f>
        <v/>
      </c>
      <c r="U740" s="1"/>
      <c r="V740" s="1"/>
      <c r="W740" s="1"/>
      <c r="X740" s="1" t="str">
        <f>IF($L740="None","",IF(ISERROR(VLOOKUP($L740,Info!$B$4:$B$266,1,FALSE)),"",IF(OR(W740="Metallic Liquid Tight",W740="Non-Metallic Liquid Tight",W740="LSZH",W740="Greenfield"),VLOOKUP($L740,Info!$B$4:$L$266,7,FALSE),"N/A")))</f>
        <v/>
      </c>
      <c r="Y740" s="1"/>
      <c r="Z740" s="96" t="str">
        <f>IF($L740="None","",IF(ISERROR(VLOOKUP($L740,Info!$B$4:$B$266,1,FALSE)),"",VLOOKUP($L740,Info!$B$4:$L$266,9,FALSE)))</f>
        <v/>
      </c>
      <c r="AA740" s="96" t="str">
        <f>IF($L740="None","",IF(ISERROR(VLOOKUP($L740,Info!$B$4:$B$266,1,FALSE)),"",VLOOKUP($L740,Info!$B$4:$L$266,8,FALSE)))</f>
        <v/>
      </c>
      <c r="AB740" s="96" t="str">
        <f>IF($L740="None","",IF(ISERROR(VLOOKUP($L740,Info!$B$4:$B$266,1,FALSE)),"",VLOOKUP($L740,Info!$B$4:$L$266,10,FALSE)))</f>
        <v/>
      </c>
      <c r="AC740" s="1" t="str">
        <f>IF(W740="SO Cable","Black,White",IF(O740="","",IF(P740="","",IF($J$12&lt;&gt;"ABC",IF(P740&lt;="250",VLOOKUP(O740,Info!$AZ$4:$BB$22,3,FALSE),VLOOKUP(O740,Info!$AZ$23:$BB$39,3,FALSE)),IF(P740&lt;="250",VLOOKUP(O740,Info!$AO$4:$AQ$22,3,FALSE),VLOOKUP(O740,Info!$AO$23:$AP$39,3,FALSE))))))</f>
        <v/>
      </c>
      <c r="AD740" s="1"/>
      <c r="AE740" s="1" t="str">
        <f>IF($L740="None","",IF(ISERROR(VLOOKUP($L740,Info!$B$4:$B$266,1,FALSE)),"",VLOOKUP($L740,Info!$B$4:$L$266,4,FALSE)))</f>
        <v/>
      </c>
      <c r="AF740" s="1" t="str">
        <f>IF($L740="None","",IF(ISERROR(VLOOKUP($L740,Info!$B$4:$B$266,1,FALSE)),"",VLOOKUP($L740,Info!$B$4:$L$266,6,FALSE)))</f>
        <v/>
      </c>
      <c r="AG740" s="1"/>
      <c r="AH740" s="33" t="str" cm="1">
        <f t="array" ref="AH740">IF(AND(L740&lt;&gt;"",O740&lt;&gt;"",R740:S740&lt;&gt;"",W740:X740&lt;&gt;"",Z740:AA740&lt;&gt;"",AC740&lt;&gt;""),"Good","Bad")</f>
        <v>Bad</v>
      </c>
      <c r="AL740" t="str" cm="1">
        <f t="array" ref="AL740">IF(R740&gt;0,_xlfn.IFS(COUNTIF($L$20:L740,"&lt;&gt;")&lt;101,1,COUNTIF($L$20:L740,"&lt;&gt;")&lt;201,2,COUNTIF($L$20:L740,"&lt;&gt;")&lt;301,3,COUNTIF($L$20:L740,"&lt;&gt;")&lt;401,4,COUNTIF($L$20:L740,"&lt;&gt;")&lt;501,5,COUNTIF($L$20:L740,"&lt;&gt;")&lt;601,6,COUNTIF($L$20:L740,"&lt;&gt;")&lt;701,7,COUNTIF($L$20:L740,"&lt;&gt;")&lt;801,8,COUNTIF($L$20:L740,"&lt;&gt;")&lt;901,9,COUNTIF($L$20:L740,"&lt;&gt;")&lt;1001,10,COUNTIF($L$20:L740,"&lt;&gt;")&lt;1101,11,COUNTIF($L$20:L740,"&lt;&gt;")&lt;1201,12,COUNTIF($L$20:L740,"&lt;&gt;")&lt;1301,13,COUNTIF($L$20:L740,"&lt;&gt;")&lt;1401,14,COUNTIF($L$20:L740,"&lt;&gt;")&lt;1501,15,COUNTIF($L$20:L740,"&lt;&gt;")&lt;1601,16,COUNTIF($L$20:L740,"&lt;&gt;")&lt;1701,17,COUNTIF($L$20:L740,"&lt;&gt;")&lt;1801,18,COUNTIF($L$20:L740,"&lt;&gt;")&lt;1901,19,COUNTIF($L$20:L740,"&lt;&gt;")&lt;2001,20,COUNTIF($L$20:L740,"&lt;&gt;")&lt;2101,21,COUNTIF($L$20:L740,"&lt;&gt;")&lt;2201,22,COUNTIF($L$20:L740,"&lt;&gt;")&lt;2301,23,COUNTIF($L$20:L740,"&lt;&gt;")&lt;2401,24,COUNTIF($L$20:L740,"&lt;&gt;")&lt;2501,25,COUNTIF($L$20:L740,"&lt;&gt;")&lt;2601,26,COUNTIF($L$20:L740,"&lt;&gt;")&lt;2701,27,COUNTIF($L$20:L740,"&lt;&gt;")&lt;2801,28,COUNTIF($L$20:L740,"&lt;&gt;")&lt;2901,29,COUNTIF($L$20:L740,"&lt;&gt;")&lt;3001,30),"")</f>
        <v/>
      </c>
      <c r="AM740" t="str">
        <f t="shared" si="55"/>
        <v/>
      </c>
      <c r="AN740" t="str">
        <f t="shared" si="59"/>
        <v/>
      </c>
      <c r="AP740" t="str">
        <f t="shared" si="58"/>
        <v/>
      </c>
      <c r="AQ740" t="str">
        <f>IF(AO740="","",COUNTIFS(AM740:$AM$3019,AO740))</f>
        <v/>
      </c>
    </row>
    <row r="741" spans="1:43" x14ac:dyDescent="0.25">
      <c r="A741" s="6" t="str">
        <f>IF(COUNT($A$20:A740)&lt;&gt;$B$4,IF(A740="","",A740+1),"")</f>
        <v/>
      </c>
      <c r="B741" s="3"/>
      <c r="C741" s="3"/>
      <c r="D741" s="122"/>
      <c r="E741" s="3"/>
      <c r="F741" s="3"/>
      <c r="G741" s="3"/>
      <c r="H741" s="3"/>
      <c r="I741" s="120"/>
      <c r="J741" s="3"/>
      <c r="K741" s="95" t="str" cm="1">
        <f t="array" ref="K741">IF(OR($J$14 = "A",$J$14 = "B",$J$14 = "C"),IF(I741="","",IF(LEN(I741)&gt;2,_xlfn.IFS(ISNUMBER(SEARCH("_",I741)),I741,ISNUMBER(SEARCH(", ",I741)),SUBSTITUTE(I741,", ","_"),ISNUMBER(SEARCH("/ ",I741)),SUBSTITUTE(I741,"/ ","_"),ISNUMBER(SEARCH(",",I741)),SUBSTITUTE(I741,",","_"),ISNUMBER(SEARCH("/",I741)),SUBSTITUTE(I741,"/","_"),ISNUMBER(SEARCH("",I741)),I741),I741)),IF(OR($J$14 = "J",$J$14 = "K"),"",IF(D741="","",IF(LEN(D741)&gt;2,_xlfn.IFS(ISNUMBER(SEARCH("_",D741)),D741,ISNUMBER(SEARCH(", ",D741)),SUBSTITUTE(D741,", ","_"),ISNUMBER(SEARCH("/ ",D741)),SUBSTITUTE(D741,"/ ","_"),ISNUMBER(SEARCH(",",D741)),SUBSTITUTE(D741,",","_"),ISNUMBER(SEARCH("/",D741)),SUBSTITUTE(D741,"/","_"),ISNUMBER(SEARCH("",D741)),D741),D741))))</f>
        <v/>
      </c>
      <c r="L741" s="1"/>
      <c r="M741" s="1" t="str">
        <f t="shared" si="56"/>
        <v/>
      </c>
      <c r="N741" s="94" t="str">
        <f>IF($L741="None","",IF(ISERROR(VLOOKUP($L741,Info!$B$4:$B$266,1,FALSE)),"",VLOOKUP($L741,Info!$B$4:$L$266,5,FALSE)))</f>
        <v/>
      </c>
      <c r="O741" s="94" t="str">
        <f>IF(K741="","",IF(AND($J$12&lt;&gt;"ABC",N741="3"),"BAC",IF(N741="3","ABC",IF($J$12&lt;&gt;"ABC",IF($J$10="Standard",VLOOKUP(K741,Info!$BE$4:$BF$481,2,FALSE),VLOOKUP(K741,Info!$BI$4:$BJ$482,2,FALSE)),IF($J$10="Standard",VLOOKUP(K741,Info!$AG$4:$AH$2994,2,FALSE),VLOOKUP(K741,Info!$AK$4:$AL$2997,2,FALSE))))))</f>
        <v/>
      </c>
      <c r="P741" s="94" t="str">
        <f>IF($L741="None","",IF(ISERROR(VLOOKUP($L741,Info!$B$4:$B$266,1,FALSE)),"",VLOOKUP($L741,Info!$B$4:$L$266,3,FALSE)))</f>
        <v/>
      </c>
      <c r="Q741" s="96" t="str">
        <f>IF($L741="None","",IF(ISERROR(VLOOKUP($L741,Info!$B$4:$B$266,1,FALSE)),"",VLOOKUP($L741,Info!$B$4:$L$266,4,FALSE)))</f>
        <v/>
      </c>
      <c r="R741" s="1"/>
      <c r="S741" s="6" t="str">
        <f t="shared" si="57"/>
        <v/>
      </c>
      <c r="T741" s="6" t="str">
        <f>IF($L741="None","",IF(ISERROR(VLOOKUP($L741,Info!$B$4:$B$266,1,FALSE)),"",VLOOKUP($L741,Info!$B$4:$L$266,11,FALSE)))</f>
        <v/>
      </c>
      <c r="U741" s="1"/>
      <c r="V741" s="1"/>
      <c r="W741" s="1"/>
      <c r="X741" s="1" t="str">
        <f>IF($L741="None","",IF(ISERROR(VLOOKUP($L741,Info!$B$4:$B$266,1,FALSE)),"",IF(OR(W741="Metallic Liquid Tight",W741="Non-Metallic Liquid Tight",W741="LSZH",W741="Greenfield"),VLOOKUP($L741,Info!$B$4:$L$266,7,FALSE),"N/A")))</f>
        <v/>
      </c>
      <c r="Y741" s="1"/>
      <c r="Z741" s="96" t="str">
        <f>IF($L741="None","",IF(ISERROR(VLOOKUP($L741,Info!$B$4:$B$266,1,FALSE)),"",VLOOKUP($L741,Info!$B$4:$L$266,9,FALSE)))</f>
        <v/>
      </c>
      <c r="AA741" s="96" t="str">
        <f>IF($L741="None","",IF(ISERROR(VLOOKUP($L741,Info!$B$4:$B$266,1,FALSE)),"",VLOOKUP($L741,Info!$B$4:$L$266,8,FALSE)))</f>
        <v/>
      </c>
      <c r="AB741" s="96" t="str">
        <f>IF($L741="None","",IF(ISERROR(VLOOKUP($L741,Info!$B$4:$B$266,1,FALSE)),"",VLOOKUP($L741,Info!$B$4:$L$266,10,FALSE)))</f>
        <v/>
      </c>
      <c r="AC741" s="1" t="str">
        <f>IF(W741="SO Cable","Black,White",IF(O741="","",IF(P741="","",IF($J$12&lt;&gt;"ABC",IF(P741&lt;="250",VLOOKUP(O741,Info!$AZ$4:$BB$22,3,FALSE),VLOOKUP(O741,Info!$AZ$23:$BB$39,3,FALSE)),IF(P741&lt;="250",VLOOKUP(O741,Info!$AO$4:$AQ$22,3,FALSE),VLOOKUP(O741,Info!$AO$23:$AP$39,3,FALSE))))))</f>
        <v/>
      </c>
      <c r="AD741" s="1"/>
      <c r="AE741" s="1" t="str">
        <f>IF($L741="None","",IF(ISERROR(VLOOKUP($L741,Info!$B$4:$B$266,1,FALSE)),"",VLOOKUP($L741,Info!$B$4:$L$266,4,FALSE)))</f>
        <v/>
      </c>
      <c r="AF741" s="1" t="str">
        <f>IF($L741="None","",IF(ISERROR(VLOOKUP($L741,Info!$B$4:$B$266,1,FALSE)),"",VLOOKUP($L741,Info!$B$4:$L$266,6,FALSE)))</f>
        <v/>
      </c>
      <c r="AG741" s="1"/>
      <c r="AH741" s="33" t="str" cm="1">
        <f t="array" ref="AH741">IF(AND(L741&lt;&gt;"",O741&lt;&gt;"",R741:S741&lt;&gt;"",W741:X741&lt;&gt;"",Z741:AA741&lt;&gt;"",AC741&lt;&gt;""),"Good","Bad")</f>
        <v>Bad</v>
      </c>
      <c r="AL741" t="str" cm="1">
        <f t="array" ref="AL741">IF(R741&gt;0,_xlfn.IFS(COUNTIF($L$20:L741,"&lt;&gt;")&lt;101,1,COUNTIF($L$20:L741,"&lt;&gt;")&lt;201,2,COUNTIF($L$20:L741,"&lt;&gt;")&lt;301,3,COUNTIF($L$20:L741,"&lt;&gt;")&lt;401,4,COUNTIF($L$20:L741,"&lt;&gt;")&lt;501,5,COUNTIF($L$20:L741,"&lt;&gt;")&lt;601,6,COUNTIF($L$20:L741,"&lt;&gt;")&lt;701,7,COUNTIF($L$20:L741,"&lt;&gt;")&lt;801,8,COUNTIF($L$20:L741,"&lt;&gt;")&lt;901,9,COUNTIF($L$20:L741,"&lt;&gt;")&lt;1001,10,COUNTIF($L$20:L741,"&lt;&gt;")&lt;1101,11,COUNTIF($L$20:L741,"&lt;&gt;")&lt;1201,12,COUNTIF($L$20:L741,"&lt;&gt;")&lt;1301,13,COUNTIF($L$20:L741,"&lt;&gt;")&lt;1401,14,COUNTIF($L$20:L741,"&lt;&gt;")&lt;1501,15,COUNTIF($L$20:L741,"&lt;&gt;")&lt;1601,16,COUNTIF($L$20:L741,"&lt;&gt;")&lt;1701,17,COUNTIF($L$20:L741,"&lt;&gt;")&lt;1801,18,COUNTIF($L$20:L741,"&lt;&gt;")&lt;1901,19,COUNTIF($L$20:L741,"&lt;&gt;")&lt;2001,20,COUNTIF($L$20:L741,"&lt;&gt;")&lt;2101,21,COUNTIF($L$20:L741,"&lt;&gt;")&lt;2201,22,COUNTIF($L$20:L741,"&lt;&gt;")&lt;2301,23,COUNTIF($L$20:L741,"&lt;&gt;")&lt;2401,24,COUNTIF($L$20:L741,"&lt;&gt;")&lt;2501,25,COUNTIF($L$20:L741,"&lt;&gt;")&lt;2601,26,COUNTIF($L$20:L741,"&lt;&gt;")&lt;2701,27,COUNTIF($L$20:L741,"&lt;&gt;")&lt;2801,28,COUNTIF($L$20:L741,"&lt;&gt;")&lt;2901,29,COUNTIF($L$20:L741,"&lt;&gt;")&lt;3001,30),"")</f>
        <v/>
      </c>
      <c r="AM741" t="str">
        <f t="shared" si="55"/>
        <v/>
      </c>
      <c r="AN741" t="str">
        <f t="shared" si="59"/>
        <v/>
      </c>
      <c r="AP741" t="str">
        <f t="shared" si="58"/>
        <v/>
      </c>
      <c r="AQ741" t="str">
        <f>IF(AO741="","",COUNTIFS(AM741:$AM$3019,AO741))</f>
        <v/>
      </c>
    </row>
    <row r="742" spans="1:43" x14ac:dyDescent="0.25">
      <c r="A742" s="6" t="str">
        <f>IF(COUNT($A$20:A741)&lt;&gt;$B$4,IF(A741="","",A741+1),"")</f>
        <v/>
      </c>
      <c r="B742" s="3"/>
      <c r="C742" s="3"/>
      <c r="D742" s="122"/>
      <c r="E742" s="3"/>
      <c r="F742" s="3"/>
      <c r="G742" s="3"/>
      <c r="H742" s="3"/>
      <c r="I742" s="120"/>
      <c r="J742" s="3"/>
      <c r="K742" s="95" t="str" cm="1">
        <f t="array" ref="K742">IF(OR($J$14 = "A",$J$14 = "B",$J$14 = "C"),IF(I742="","",IF(LEN(I742)&gt;2,_xlfn.IFS(ISNUMBER(SEARCH("_",I742)),I742,ISNUMBER(SEARCH(", ",I742)),SUBSTITUTE(I742,", ","_"),ISNUMBER(SEARCH("/ ",I742)),SUBSTITUTE(I742,"/ ","_"),ISNUMBER(SEARCH(",",I742)),SUBSTITUTE(I742,",","_"),ISNUMBER(SEARCH("/",I742)),SUBSTITUTE(I742,"/","_"),ISNUMBER(SEARCH("",I742)),I742),I742)),IF(OR($J$14 = "J",$J$14 = "K"),"",IF(D742="","",IF(LEN(D742)&gt;2,_xlfn.IFS(ISNUMBER(SEARCH("_",D742)),D742,ISNUMBER(SEARCH(", ",D742)),SUBSTITUTE(D742,", ","_"),ISNUMBER(SEARCH("/ ",D742)),SUBSTITUTE(D742,"/ ","_"),ISNUMBER(SEARCH(",",D742)),SUBSTITUTE(D742,",","_"),ISNUMBER(SEARCH("/",D742)),SUBSTITUTE(D742,"/","_"),ISNUMBER(SEARCH("",D742)),D742),D742))))</f>
        <v/>
      </c>
      <c r="L742" s="1"/>
      <c r="M742" s="1" t="str">
        <f t="shared" si="56"/>
        <v/>
      </c>
      <c r="N742" s="94" t="str">
        <f>IF($L742="None","",IF(ISERROR(VLOOKUP($L742,Info!$B$4:$B$266,1,FALSE)),"",VLOOKUP($L742,Info!$B$4:$L$266,5,FALSE)))</f>
        <v/>
      </c>
      <c r="O742" s="94" t="str">
        <f>IF(K742="","",IF(AND($J$12&lt;&gt;"ABC",N742="3"),"BAC",IF(N742="3","ABC",IF($J$12&lt;&gt;"ABC",IF($J$10="Standard",VLOOKUP(K742,Info!$BE$4:$BF$481,2,FALSE),VLOOKUP(K742,Info!$BI$4:$BJ$482,2,FALSE)),IF($J$10="Standard",VLOOKUP(K742,Info!$AG$4:$AH$2994,2,FALSE),VLOOKUP(K742,Info!$AK$4:$AL$2997,2,FALSE))))))</f>
        <v/>
      </c>
      <c r="P742" s="94" t="str">
        <f>IF($L742="None","",IF(ISERROR(VLOOKUP($L742,Info!$B$4:$B$266,1,FALSE)),"",VLOOKUP($L742,Info!$B$4:$L$266,3,FALSE)))</f>
        <v/>
      </c>
      <c r="Q742" s="96" t="str">
        <f>IF($L742="None","",IF(ISERROR(VLOOKUP($L742,Info!$B$4:$B$266,1,FALSE)),"",VLOOKUP($L742,Info!$B$4:$L$266,4,FALSE)))</f>
        <v/>
      </c>
      <c r="R742" s="1"/>
      <c r="S742" s="6" t="str">
        <f t="shared" si="57"/>
        <v/>
      </c>
      <c r="T742" s="6" t="str">
        <f>IF($L742="None","",IF(ISERROR(VLOOKUP($L742,Info!$B$4:$B$266,1,FALSE)),"",VLOOKUP($L742,Info!$B$4:$L$266,11,FALSE)))</f>
        <v/>
      </c>
      <c r="U742" s="1"/>
      <c r="V742" s="1"/>
      <c r="W742" s="1"/>
      <c r="X742" s="1" t="str">
        <f>IF($L742="None","",IF(ISERROR(VLOOKUP($L742,Info!$B$4:$B$266,1,FALSE)),"",IF(OR(W742="Metallic Liquid Tight",W742="Non-Metallic Liquid Tight",W742="LSZH",W742="Greenfield"),VLOOKUP($L742,Info!$B$4:$L$266,7,FALSE),"N/A")))</f>
        <v/>
      </c>
      <c r="Y742" s="1"/>
      <c r="Z742" s="96" t="str">
        <f>IF($L742="None","",IF(ISERROR(VLOOKUP($L742,Info!$B$4:$B$266,1,FALSE)),"",VLOOKUP($L742,Info!$B$4:$L$266,9,FALSE)))</f>
        <v/>
      </c>
      <c r="AA742" s="96" t="str">
        <f>IF($L742="None","",IF(ISERROR(VLOOKUP($L742,Info!$B$4:$B$266,1,FALSE)),"",VLOOKUP($L742,Info!$B$4:$L$266,8,FALSE)))</f>
        <v/>
      </c>
      <c r="AB742" s="96" t="str">
        <f>IF($L742="None","",IF(ISERROR(VLOOKUP($L742,Info!$B$4:$B$266,1,FALSE)),"",VLOOKUP($L742,Info!$B$4:$L$266,10,FALSE)))</f>
        <v/>
      </c>
      <c r="AC742" s="1" t="str">
        <f>IF(W742="SO Cable","Black,White",IF(O742="","",IF(P742="","",IF($J$12&lt;&gt;"ABC",IF(P742&lt;="250",VLOOKUP(O742,Info!$AZ$4:$BB$22,3,FALSE),VLOOKUP(O742,Info!$AZ$23:$BB$39,3,FALSE)),IF(P742&lt;="250",VLOOKUP(O742,Info!$AO$4:$AQ$22,3,FALSE),VLOOKUP(O742,Info!$AO$23:$AP$39,3,FALSE))))))</f>
        <v/>
      </c>
      <c r="AD742" s="1"/>
      <c r="AE742" s="1" t="str">
        <f>IF($L742="None","",IF(ISERROR(VLOOKUP($L742,Info!$B$4:$B$266,1,FALSE)),"",VLOOKUP($L742,Info!$B$4:$L$266,4,FALSE)))</f>
        <v/>
      </c>
      <c r="AF742" s="1" t="str">
        <f>IF($L742="None","",IF(ISERROR(VLOOKUP($L742,Info!$B$4:$B$266,1,FALSE)),"",VLOOKUP($L742,Info!$B$4:$L$266,6,FALSE)))</f>
        <v/>
      </c>
      <c r="AG742" s="1"/>
      <c r="AH742" s="33" t="str" cm="1">
        <f t="array" ref="AH742">IF(AND(L742&lt;&gt;"",O742&lt;&gt;"",R742:S742&lt;&gt;"",W742:X742&lt;&gt;"",Z742:AA742&lt;&gt;"",AC742&lt;&gt;""),"Good","Bad")</f>
        <v>Bad</v>
      </c>
      <c r="AL742" t="str" cm="1">
        <f t="array" ref="AL742">IF(R742&gt;0,_xlfn.IFS(COUNTIF($L$20:L742,"&lt;&gt;")&lt;101,1,COUNTIF($L$20:L742,"&lt;&gt;")&lt;201,2,COUNTIF($L$20:L742,"&lt;&gt;")&lt;301,3,COUNTIF($L$20:L742,"&lt;&gt;")&lt;401,4,COUNTIF($L$20:L742,"&lt;&gt;")&lt;501,5,COUNTIF($L$20:L742,"&lt;&gt;")&lt;601,6,COUNTIF($L$20:L742,"&lt;&gt;")&lt;701,7,COUNTIF($L$20:L742,"&lt;&gt;")&lt;801,8,COUNTIF($L$20:L742,"&lt;&gt;")&lt;901,9,COUNTIF($L$20:L742,"&lt;&gt;")&lt;1001,10,COUNTIF($L$20:L742,"&lt;&gt;")&lt;1101,11,COUNTIF($L$20:L742,"&lt;&gt;")&lt;1201,12,COUNTIF($L$20:L742,"&lt;&gt;")&lt;1301,13,COUNTIF($L$20:L742,"&lt;&gt;")&lt;1401,14,COUNTIF($L$20:L742,"&lt;&gt;")&lt;1501,15,COUNTIF($L$20:L742,"&lt;&gt;")&lt;1601,16,COUNTIF($L$20:L742,"&lt;&gt;")&lt;1701,17,COUNTIF($L$20:L742,"&lt;&gt;")&lt;1801,18,COUNTIF($L$20:L742,"&lt;&gt;")&lt;1901,19,COUNTIF($L$20:L742,"&lt;&gt;")&lt;2001,20,COUNTIF($L$20:L742,"&lt;&gt;")&lt;2101,21,COUNTIF($L$20:L742,"&lt;&gt;")&lt;2201,22,COUNTIF($L$20:L742,"&lt;&gt;")&lt;2301,23,COUNTIF($L$20:L742,"&lt;&gt;")&lt;2401,24,COUNTIF($L$20:L742,"&lt;&gt;")&lt;2501,25,COUNTIF($L$20:L742,"&lt;&gt;")&lt;2601,26,COUNTIF($L$20:L742,"&lt;&gt;")&lt;2701,27,COUNTIF($L$20:L742,"&lt;&gt;")&lt;2801,28,COUNTIF($L$20:L742,"&lt;&gt;")&lt;2901,29,COUNTIF($L$20:L742,"&lt;&gt;")&lt;3001,30),"")</f>
        <v/>
      </c>
      <c r="AM742" t="str">
        <f t="shared" si="55"/>
        <v/>
      </c>
      <c r="AN742" t="str">
        <f t="shared" si="59"/>
        <v/>
      </c>
      <c r="AP742" t="str">
        <f t="shared" si="58"/>
        <v/>
      </c>
      <c r="AQ742" t="str">
        <f>IF(AO742="","",COUNTIFS(AM742:$AM$3019,AO742))</f>
        <v/>
      </c>
    </row>
    <row r="743" spans="1:43" x14ac:dyDescent="0.25">
      <c r="A743" s="6" t="str">
        <f>IF(COUNT($A$20:A742)&lt;&gt;$B$4,IF(A742="","",A742+1),"")</f>
        <v/>
      </c>
      <c r="B743" s="3"/>
      <c r="C743" s="3"/>
      <c r="D743" s="122"/>
      <c r="E743" s="3"/>
      <c r="F743" s="3"/>
      <c r="G743" s="3"/>
      <c r="H743" s="3"/>
      <c r="I743" s="120"/>
      <c r="J743" s="3"/>
      <c r="K743" s="95" t="str" cm="1">
        <f t="array" ref="K743">IF(OR($J$14 = "A",$J$14 = "B",$J$14 = "C"),IF(I743="","",IF(LEN(I743)&gt;2,_xlfn.IFS(ISNUMBER(SEARCH("_",I743)),I743,ISNUMBER(SEARCH(", ",I743)),SUBSTITUTE(I743,", ","_"),ISNUMBER(SEARCH("/ ",I743)),SUBSTITUTE(I743,"/ ","_"),ISNUMBER(SEARCH(",",I743)),SUBSTITUTE(I743,",","_"),ISNUMBER(SEARCH("/",I743)),SUBSTITUTE(I743,"/","_"),ISNUMBER(SEARCH("",I743)),I743),I743)),IF(OR($J$14 = "J",$J$14 = "K"),"",IF(D743="","",IF(LEN(D743)&gt;2,_xlfn.IFS(ISNUMBER(SEARCH("_",D743)),D743,ISNUMBER(SEARCH(", ",D743)),SUBSTITUTE(D743,", ","_"),ISNUMBER(SEARCH("/ ",D743)),SUBSTITUTE(D743,"/ ","_"),ISNUMBER(SEARCH(",",D743)),SUBSTITUTE(D743,",","_"),ISNUMBER(SEARCH("/",D743)),SUBSTITUTE(D743,"/","_"),ISNUMBER(SEARCH("",D743)),D743),D743))))</f>
        <v/>
      </c>
      <c r="L743" s="1"/>
      <c r="M743" s="1" t="str">
        <f t="shared" si="56"/>
        <v/>
      </c>
      <c r="N743" s="94" t="str">
        <f>IF($L743="None","",IF(ISERROR(VLOOKUP($L743,Info!$B$4:$B$266,1,FALSE)),"",VLOOKUP($L743,Info!$B$4:$L$266,5,FALSE)))</f>
        <v/>
      </c>
      <c r="O743" s="94" t="str">
        <f>IF(K743="","",IF(AND($J$12&lt;&gt;"ABC",N743="3"),"BAC",IF(N743="3","ABC",IF($J$12&lt;&gt;"ABC",IF($J$10="Standard",VLOOKUP(K743,Info!$BE$4:$BF$481,2,FALSE),VLOOKUP(K743,Info!$BI$4:$BJ$482,2,FALSE)),IF($J$10="Standard",VLOOKUP(K743,Info!$AG$4:$AH$2994,2,FALSE),VLOOKUP(K743,Info!$AK$4:$AL$2997,2,FALSE))))))</f>
        <v/>
      </c>
      <c r="P743" s="94" t="str">
        <f>IF($L743="None","",IF(ISERROR(VLOOKUP($L743,Info!$B$4:$B$266,1,FALSE)),"",VLOOKUP($L743,Info!$B$4:$L$266,3,FALSE)))</f>
        <v/>
      </c>
      <c r="Q743" s="96" t="str">
        <f>IF($L743="None","",IF(ISERROR(VLOOKUP($L743,Info!$B$4:$B$266,1,FALSE)),"",VLOOKUP($L743,Info!$B$4:$L$266,4,FALSE)))</f>
        <v/>
      </c>
      <c r="R743" s="1"/>
      <c r="S743" s="6" t="str">
        <f t="shared" si="57"/>
        <v/>
      </c>
      <c r="T743" s="6" t="str">
        <f>IF($L743="None","",IF(ISERROR(VLOOKUP($L743,Info!$B$4:$B$266,1,FALSE)),"",VLOOKUP($L743,Info!$B$4:$L$266,11,FALSE)))</f>
        <v/>
      </c>
      <c r="U743" s="1"/>
      <c r="V743" s="1"/>
      <c r="W743" s="1"/>
      <c r="X743" s="1" t="str">
        <f>IF($L743="None","",IF(ISERROR(VLOOKUP($L743,Info!$B$4:$B$266,1,FALSE)),"",IF(OR(W743="Metallic Liquid Tight",W743="Non-Metallic Liquid Tight",W743="LSZH",W743="Greenfield"),VLOOKUP($L743,Info!$B$4:$L$266,7,FALSE),"N/A")))</f>
        <v/>
      </c>
      <c r="Y743" s="1"/>
      <c r="Z743" s="96" t="str">
        <f>IF($L743="None","",IF(ISERROR(VLOOKUP($L743,Info!$B$4:$B$266,1,FALSE)),"",VLOOKUP($L743,Info!$B$4:$L$266,9,FALSE)))</f>
        <v/>
      </c>
      <c r="AA743" s="96" t="str">
        <f>IF($L743="None","",IF(ISERROR(VLOOKUP($L743,Info!$B$4:$B$266,1,FALSE)),"",VLOOKUP($L743,Info!$B$4:$L$266,8,FALSE)))</f>
        <v/>
      </c>
      <c r="AB743" s="96" t="str">
        <f>IF($L743="None","",IF(ISERROR(VLOOKUP($L743,Info!$B$4:$B$266,1,FALSE)),"",VLOOKUP($L743,Info!$B$4:$L$266,10,FALSE)))</f>
        <v/>
      </c>
      <c r="AC743" s="1" t="str">
        <f>IF(W743="SO Cable","Black,White",IF(O743="","",IF(P743="","",IF($J$12&lt;&gt;"ABC",IF(P743&lt;="250",VLOOKUP(O743,Info!$AZ$4:$BB$22,3,FALSE),VLOOKUP(O743,Info!$AZ$23:$BB$39,3,FALSE)),IF(P743&lt;="250",VLOOKUP(O743,Info!$AO$4:$AQ$22,3,FALSE),VLOOKUP(O743,Info!$AO$23:$AP$39,3,FALSE))))))</f>
        <v/>
      </c>
      <c r="AD743" s="1"/>
      <c r="AE743" s="1" t="str">
        <f>IF($L743="None","",IF(ISERROR(VLOOKUP($L743,Info!$B$4:$B$266,1,FALSE)),"",VLOOKUP($L743,Info!$B$4:$L$266,4,FALSE)))</f>
        <v/>
      </c>
      <c r="AF743" s="1" t="str">
        <f>IF($L743="None","",IF(ISERROR(VLOOKUP($L743,Info!$B$4:$B$266,1,FALSE)),"",VLOOKUP($L743,Info!$B$4:$L$266,6,FALSE)))</f>
        <v/>
      </c>
      <c r="AG743" s="1"/>
      <c r="AH743" s="33" t="str" cm="1">
        <f t="array" ref="AH743">IF(AND(L743&lt;&gt;"",O743&lt;&gt;"",R743:S743&lt;&gt;"",W743:X743&lt;&gt;"",Z743:AA743&lt;&gt;"",AC743&lt;&gt;""),"Good","Bad")</f>
        <v>Bad</v>
      </c>
      <c r="AL743" t="str" cm="1">
        <f t="array" ref="AL743">IF(R743&gt;0,_xlfn.IFS(COUNTIF($L$20:L743,"&lt;&gt;")&lt;101,1,COUNTIF($L$20:L743,"&lt;&gt;")&lt;201,2,COUNTIF($L$20:L743,"&lt;&gt;")&lt;301,3,COUNTIF($L$20:L743,"&lt;&gt;")&lt;401,4,COUNTIF($L$20:L743,"&lt;&gt;")&lt;501,5,COUNTIF($L$20:L743,"&lt;&gt;")&lt;601,6,COUNTIF($L$20:L743,"&lt;&gt;")&lt;701,7,COUNTIF($L$20:L743,"&lt;&gt;")&lt;801,8,COUNTIF($L$20:L743,"&lt;&gt;")&lt;901,9,COUNTIF($L$20:L743,"&lt;&gt;")&lt;1001,10,COUNTIF($L$20:L743,"&lt;&gt;")&lt;1101,11,COUNTIF($L$20:L743,"&lt;&gt;")&lt;1201,12,COUNTIF($L$20:L743,"&lt;&gt;")&lt;1301,13,COUNTIF($L$20:L743,"&lt;&gt;")&lt;1401,14,COUNTIF($L$20:L743,"&lt;&gt;")&lt;1501,15,COUNTIF($L$20:L743,"&lt;&gt;")&lt;1601,16,COUNTIF($L$20:L743,"&lt;&gt;")&lt;1701,17,COUNTIF($L$20:L743,"&lt;&gt;")&lt;1801,18,COUNTIF($L$20:L743,"&lt;&gt;")&lt;1901,19,COUNTIF($L$20:L743,"&lt;&gt;")&lt;2001,20,COUNTIF($L$20:L743,"&lt;&gt;")&lt;2101,21,COUNTIF($L$20:L743,"&lt;&gt;")&lt;2201,22,COUNTIF($L$20:L743,"&lt;&gt;")&lt;2301,23,COUNTIF($L$20:L743,"&lt;&gt;")&lt;2401,24,COUNTIF($L$20:L743,"&lt;&gt;")&lt;2501,25,COUNTIF($L$20:L743,"&lt;&gt;")&lt;2601,26,COUNTIF($L$20:L743,"&lt;&gt;")&lt;2701,27,COUNTIF($L$20:L743,"&lt;&gt;")&lt;2801,28,COUNTIF($L$20:L743,"&lt;&gt;")&lt;2901,29,COUNTIF($L$20:L743,"&lt;&gt;")&lt;3001,30),"")</f>
        <v/>
      </c>
      <c r="AM743" t="str">
        <f t="shared" si="55"/>
        <v/>
      </c>
      <c r="AN743" t="str">
        <f t="shared" si="59"/>
        <v/>
      </c>
      <c r="AP743" t="str">
        <f t="shared" si="58"/>
        <v/>
      </c>
      <c r="AQ743" t="str">
        <f>IF(AO743="","",COUNTIFS(AM743:$AM$3019,AO743))</f>
        <v/>
      </c>
    </row>
    <row r="744" spans="1:43" x14ac:dyDescent="0.25">
      <c r="A744" s="6" t="str">
        <f>IF(COUNT($A$20:A743)&lt;&gt;$B$4,IF(A743="","",A743+1),"")</f>
        <v/>
      </c>
      <c r="B744" s="3"/>
      <c r="C744" s="3"/>
      <c r="D744" s="122"/>
      <c r="E744" s="3"/>
      <c r="F744" s="3"/>
      <c r="G744" s="3"/>
      <c r="H744" s="3"/>
      <c r="I744" s="120"/>
      <c r="J744" s="3"/>
      <c r="K744" s="95" t="str" cm="1">
        <f t="array" ref="K744">IF(OR($J$14 = "A",$J$14 = "B",$J$14 = "C"),IF(I744="","",IF(LEN(I744)&gt;2,_xlfn.IFS(ISNUMBER(SEARCH("_",I744)),I744,ISNUMBER(SEARCH(", ",I744)),SUBSTITUTE(I744,", ","_"),ISNUMBER(SEARCH("/ ",I744)),SUBSTITUTE(I744,"/ ","_"),ISNUMBER(SEARCH(",",I744)),SUBSTITUTE(I744,",","_"),ISNUMBER(SEARCH("/",I744)),SUBSTITUTE(I744,"/","_"),ISNUMBER(SEARCH("",I744)),I744),I744)),IF(OR($J$14 = "J",$J$14 = "K"),"",IF(D744="","",IF(LEN(D744)&gt;2,_xlfn.IFS(ISNUMBER(SEARCH("_",D744)),D744,ISNUMBER(SEARCH(", ",D744)),SUBSTITUTE(D744,", ","_"),ISNUMBER(SEARCH("/ ",D744)),SUBSTITUTE(D744,"/ ","_"),ISNUMBER(SEARCH(",",D744)),SUBSTITUTE(D744,",","_"),ISNUMBER(SEARCH("/",D744)),SUBSTITUTE(D744,"/","_"),ISNUMBER(SEARCH("",D744)),D744),D744))))</f>
        <v/>
      </c>
      <c r="L744" s="1"/>
      <c r="M744" s="1" t="str">
        <f t="shared" si="56"/>
        <v/>
      </c>
      <c r="N744" s="94" t="str">
        <f>IF($L744="None","",IF(ISERROR(VLOOKUP($L744,Info!$B$4:$B$266,1,FALSE)),"",VLOOKUP($L744,Info!$B$4:$L$266,5,FALSE)))</f>
        <v/>
      </c>
      <c r="O744" s="94" t="str">
        <f>IF(K744="","",IF(AND($J$12&lt;&gt;"ABC",N744="3"),"BAC",IF(N744="3","ABC",IF($J$12&lt;&gt;"ABC",IF($J$10="Standard",VLOOKUP(K744,Info!$BE$4:$BF$481,2,FALSE),VLOOKUP(K744,Info!$BI$4:$BJ$482,2,FALSE)),IF($J$10="Standard",VLOOKUP(K744,Info!$AG$4:$AH$2994,2,FALSE),VLOOKUP(K744,Info!$AK$4:$AL$2997,2,FALSE))))))</f>
        <v/>
      </c>
      <c r="P744" s="94" t="str">
        <f>IF($L744="None","",IF(ISERROR(VLOOKUP($L744,Info!$B$4:$B$266,1,FALSE)),"",VLOOKUP($L744,Info!$B$4:$L$266,3,FALSE)))</f>
        <v/>
      </c>
      <c r="Q744" s="96" t="str">
        <f>IF($L744="None","",IF(ISERROR(VLOOKUP($L744,Info!$B$4:$B$266,1,FALSE)),"",VLOOKUP($L744,Info!$B$4:$L$266,4,FALSE)))</f>
        <v/>
      </c>
      <c r="R744" s="1"/>
      <c r="S744" s="6" t="str">
        <f t="shared" si="57"/>
        <v/>
      </c>
      <c r="T744" s="6" t="str">
        <f>IF($L744="None","",IF(ISERROR(VLOOKUP($L744,Info!$B$4:$B$266,1,FALSE)),"",VLOOKUP($L744,Info!$B$4:$L$266,11,FALSE)))</f>
        <v/>
      </c>
      <c r="U744" s="1"/>
      <c r="V744" s="1"/>
      <c r="W744" s="1"/>
      <c r="X744" s="1" t="str">
        <f>IF($L744="None","",IF(ISERROR(VLOOKUP($L744,Info!$B$4:$B$266,1,FALSE)),"",IF(OR(W744="Metallic Liquid Tight",W744="Non-Metallic Liquid Tight",W744="LSZH",W744="Greenfield"),VLOOKUP($L744,Info!$B$4:$L$266,7,FALSE),"N/A")))</f>
        <v/>
      </c>
      <c r="Y744" s="1"/>
      <c r="Z744" s="96" t="str">
        <f>IF($L744="None","",IF(ISERROR(VLOOKUP($L744,Info!$B$4:$B$266,1,FALSE)),"",VLOOKUP($L744,Info!$B$4:$L$266,9,FALSE)))</f>
        <v/>
      </c>
      <c r="AA744" s="96" t="str">
        <f>IF($L744="None","",IF(ISERROR(VLOOKUP($L744,Info!$B$4:$B$266,1,FALSE)),"",VLOOKUP($L744,Info!$B$4:$L$266,8,FALSE)))</f>
        <v/>
      </c>
      <c r="AB744" s="96" t="str">
        <f>IF($L744="None","",IF(ISERROR(VLOOKUP($L744,Info!$B$4:$B$266,1,FALSE)),"",VLOOKUP($L744,Info!$B$4:$L$266,10,FALSE)))</f>
        <v/>
      </c>
      <c r="AC744" s="1" t="str">
        <f>IF(W744="SO Cable","Black,White",IF(O744="","",IF(P744="","",IF($J$12&lt;&gt;"ABC",IF(P744&lt;="250",VLOOKUP(O744,Info!$AZ$4:$BB$22,3,FALSE),VLOOKUP(O744,Info!$AZ$23:$BB$39,3,FALSE)),IF(P744&lt;="250",VLOOKUP(O744,Info!$AO$4:$AQ$22,3,FALSE),VLOOKUP(O744,Info!$AO$23:$AP$39,3,FALSE))))))</f>
        <v/>
      </c>
      <c r="AD744" s="1"/>
      <c r="AE744" s="1" t="str">
        <f>IF($L744="None","",IF(ISERROR(VLOOKUP($L744,Info!$B$4:$B$266,1,FALSE)),"",VLOOKUP($L744,Info!$B$4:$L$266,4,FALSE)))</f>
        <v/>
      </c>
      <c r="AF744" s="1" t="str">
        <f>IF($L744="None","",IF(ISERROR(VLOOKUP($L744,Info!$B$4:$B$266,1,FALSE)),"",VLOOKUP($L744,Info!$B$4:$L$266,6,FALSE)))</f>
        <v/>
      </c>
      <c r="AG744" s="1"/>
      <c r="AH744" s="33" t="str" cm="1">
        <f t="array" ref="AH744">IF(AND(L744&lt;&gt;"",O744&lt;&gt;"",R744:S744&lt;&gt;"",W744:X744&lt;&gt;"",Z744:AA744&lt;&gt;"",AC744&lt;&gt;""),"Good","Bad")</f>
        <v>Bad</v>
      </c>
      <c r="AL744" t="str" cm="1">
        <f t="array" ref="AL744">IF(R744&gt;0,_xlfn.IFS(COUNTIF($L$20:L744,"&lt;&gt;")&lt;101,1,COUNTIF($L$20:L744,"&lt;&gt;")&lt;201,2,COUNTIF($L$20:L744,"&lt;&gt;")&lt;301,3,COUNTIF($L$20:L744,"&lt;&gt;")&lt;401,4,COUNTIF($L$20:L744,"&lt;&gt;")&lt;501,5,COUNTIF($L$20:L744,"&lt;&gt;")&lt;601,6,COUNTIF($L$20:L744,"&lt;&gt;")&lt;701,7,COUNTIF($L$20:L744,"&lt;&gt;")&lt;801,8,COUNTIF($L$20:L744,"&lt;&gt;")&lt;901,9,COUNTIF($L$20:L744,"&lt;&gt;")&lt;1001,10,COUNTIF($L$20:L744,"&lt;&gt;")&lt;1101,11,COUNTIF($L$20:L744,"&lt;&gt;")&lt;1201,12,COUNTIF($L$20:L744,"&lt;&gt;")&lt;1301,13,COUNTIF($L$20:L744,"&lt;&gt;")&lt;1401,14,COUNTIF($L$20:L744,"&lt;&gt;")&lt;1501,15,COUNTIF($L$20:L744,"&lt;&gt;")&lt;1601,16,COUNTIF($L$20:L744,"&lt;&gt;")&lt;1701,17,COUNTIF($L$20:L744,"&lt;&gt;")&lt;1801,18,COUNTIF($L$20:L744,"&lt;&gt;")&lt;1901,19,COUNTIF($L$20:L744,"&lt;&gt;")&lt;2001,20,COUNTIF($L$20:L744,"&lt;&gt;")&lt;2101,21,COUNTIF($L$20:L744,"&lt;&gt;")&lt;2201,22,COUNTIF($L$20:L744,"&lt;&gt;")&lt;2301,23,COUNTIF($L$20:L744,"&lt;&gt;")&lt;2401,24,COUNTIF($L$20:L744,"&lt;&gt;")&lt;2501,25,COUNTIF($L$20:L744,"&lt;&gt;")&lt;2601,26,COUNTIF($L$20:L744,"&lt;&gt;")&lt;2701,27,COUNTIF($L$20:L744,"&lt;&gt;")&lt;2801,28,COUNTIF($L$20:L744,"&lt;&gt;")&lt;2901,29,COUNTIF($L$20:L744,"&lt;&gt;")&lt;3001,30),"")</f>
        <v/>
      </c>
      <c r="AM744" t="str">
        <f t="shared" si="55"/>
        <v/>
      </c>
      <c r="AN744" t="str">
        <f t="shared" si="59"/>
        <v/>
      </c>
      <c r="AP744" t="str">
        <f t="shared" si="58"/>
        <v/>
      </c>
      <c r="AQ744" t="str">
        <f>IF(AO744="","",COUNTIFS(AM744:$AM$3019,AO744))</f>
        <v/>
      </c>
    </row>
    <row r="745" spans="1:43" x14ac:dyDescent="0.25">
      <c r="A745" s="6" t="str">
        <f>IF(COUNT($A$20:A744)&lt;&gt;$B$4,IF(A744="","",A744+1),"")</f>
        <v/>
      </c>
      <c r="B745" s="3"/>
      <c r="C745" s="3"/>
      <c r="D745" s="122"/>
      <c r="E745" s="3"/>
      <c r="F745" s="3"/>
      <c r="G745" s="3"/>
      <c r="H745" s="3"/>
      <c r="I745" s="120"/>
      <c r="J745" s="3"/>
      <c r="K745" s="95" t="str" cm="1">
        <f t="array" ref="K745">IF(OR($J$14 = "A",$J$14 = "B",$J$14 = "C"),IF(I745="","",IF(LEN(I745)&gt;2,_xlfn.IFS(ISNUMBER(SEARCH("_",I745)),I745,ISNUMBER(SEARCH(", ",I745)),SUBSTITUTE(I745,", ","_"),ISNUMBER(SEARCH("/ ",I745)),SUBSTITUTE(I745,"/ ","_"),ISNUMBER(SEARCH(",",I745)),SUBSTITUTE(I745,",","_"),ISNUMBER(SEARCH("/",I745)),SUBSTITUTE(I745,"/","_"),ISNUMBER(SEARCH("",I745)),I745),I745)),IF(OR($J$14 = "J",$J$14 = "K"),"",IF(D745="","",IF(LEN(D745)&gt;2,_xlfn.IFS(ISNUMBER(SEARCH("_",D745)),D745,ISNUMBER(SEARCH(", ",D745)),SUBSTITUTE(D745,", ","_"),ISNUMBER(SEARCH("/ ",D745)),SUBSTITUTE(D745,"/ ","_"),ISNUMBER(SEARCH(",",D745)),SUBSTITUTE(D745,",","_"),ISNUMBER(SEARCH("/",D745)),SUBSTITUTE(D745,"/","_"),ISNUMBER(SEARCH("",D745)),D745),D745))))</f>
        <v/>
      </c>
      <c r="L745" s="1"/>
      <c r="M745" s="1" t="str">
        <f t="shared" si="56"/>
        <v/>
      </c>
      <c r="N745" s="94" t="str">
        <f>IF($L745="None","",IF(ISERROR(VLOOKUP($L745,Info!$B$4:$B$266,1,FALSE)),"",VLOOKUP($L745,Info!$B$4:$L$266,5,FALSE)))</f>
        <v/>
      </c>
      <c r="O745" s="94" t="str">
        <f>IF(K745="","",IF(AND($J$12&lt;&gt;"ABC",N745="3"),"BAC",IF(N745="3","ABC",IF($J$12&lt;&gt;"ABC",IF($J$10="Standard",VLOOKUP(K745,Info!$BE$4:$BF$481,2,FALSE),VLOOKUP(K745,Info!$BI$4:$BJ$482,2,FALSE)),IF($J$10="Standard",VLOOKUP(K745,Info!$AG$4:$AH$2994,2,FALSE),VLOOKUP(K745,Info!$AK$4:$AL$2997,2,FALSE))))))</f>
        <v/>
      </c>
      <c r="P745" s="94" t="str">
        <f>IF($L745="None","",IF(ISERROR(VLOOKUP($L745,Info!$B$4:$B$266,1,FALSE)),"",VLOOKUP($L745,Info!$B$4:$L$266,3,FALSE)))</f>
        <v/>
      </c>
      <c r="Q745" s="96" t="str">
        <f>IF($L745="None","",IF(ISERROR(VLOOKUP($L745,Info!$B$4:$B$266,1,FALSE)),"",VLOOKUP($L745,Info!$B$4:$L$266,4,FALSE)))</f>
        <v/>
      </c>
      <c r="R745" s="1"/>
      <c r="S745" s="6" t="str">
        <f t="shared" si="57"/>
        <v/>
      </c>
      <c r="T745" s="6" t="str">
        <f>IF($L745="None","",IF(ISERROR(VLOOKUP($L745,Info!$B$4:$B$266,1,FALSE)),"",VLOOKUP($L745,Info!$B$4:$L$266,11,FALSE)))</f>
        <v/>
      </c>
      <c r="U745" s="1"/>
      <c r="V745" s="1"/>
      <c r="W745" s="1"/>
      <c r="X745" s="1" t="str">
        <f>IF($L745="None","",IF(ISERROR(VLOOKUP($L745,Info!$B$4:$B$266,1,FALSE)),"",IF(OR(W745="Metallic Liquid Tight",W745="Non-Metallic Liquid Tight",W745="LSZH",W745="Greenfield"),VLOOKUP($L745,Info!$B$4:$L$266,7,FALSE),"N/A")))</f>
        <v/>
      </c>
      <c r="Y745" s="1"/>
      <c r="Z745" s="96" t="str">
        <f>IF($L745="None","",IF(ISERROR(VLOOKUP($L745,Info!$B$4:$B$266,1,FALSE)),"",VLOOKUP($L745,Info!$B$4:$L$266,9,FALSE)))</f>
        <v/>
      </c>
      <c r="AA745" s="96" t="str">
        <f>IF($L745="None","",IF(ISERROR(VLOOKUP($L745,Info!$B$4:$B$266,1,FALSE)),"",VLOOKUP($L745,Info!$B$4:$L$266,8,FALSE)))</f>
        <v/>
      </c>
      <c r="AB745" s="96" t="str">
        <f>IF($L745="None","",IF(ISERROR(VLOOKUP($L745,Info!$B$4:$B$266,1,FALSE)),"",VLOOKUP($L745,Info!$B$4:$L$266,10,FALSE)))</f>
        <v/>
      </c>
      <c r="AC745" s="1" t="str">
        <f>IF(W745="SO Cable","Black,White",IF(O745="","",IF(P745="","",IF($J$12&lt;&gt;"ABC",IF(P745&lt;="250",VLOOKUP(O745,Info!$AZ$4:$BB$22,3,FALSE),VLOOKUP(O745,Info!$AZ$23:$BB$39,3,FALSE)),IF(P745&lt;="250",VLOOKUP(O745,Info!$AO$4:$AQ$22,3,FALSE),VLOOKUP(O745,Info!$AO$23:$AP$39,3,FALSE))))))</f>
        <v/>
      </c>
      <c r="AD745" s="1"/>
      <c r="AE745" s="1" t="str">
        <f>IF($L745="None","",IF(ISERROR(VLOOKUP($L745,Info!$B$4:$B$266,1,FALSE)),"",VLOOKUP($L745,Info!$B$4:$L$266,4,FALSE)))</f>
        <v/>
      </c>
      <c r="AF745" s="1" t="str">
        <f>IF($L745="None","",IF(ISERROR(VLOOKUP($L745,Info!$B$4:$B$266,1,FALSE)),"",VLOOKUP($L745,Info!$B$4:$L$266,6,FALSE)))</f>
        <v/>
      </c>
      <c r="AG745" s="1"/>
      <c r="AH745" s="33" t="str" cm="1">
        <f t="array" ref="AH745">IF(AND(L745&lt;&gt;"",O745&lt;&gt;"",R745:S745&lt;&gt;"",W745:X745&lt;&gt;"",Z745:AA745&lt;&gt;"",AC745&lt;&gt;""),"Good","Bad")</f>
        <v>Bad</v>
      </c>
      <c r="AL745" t="str" cm="1">
        <f t="array" ref="AL745">IF(R745&gt;0,_xlfn.IFS(COUNTIF($L$20:L745,"&lt;&gt;")&lt;101,1,COUNTIF($L$20:L745,"&lt;&gt;")&lt;201,2,COUNTIF($L$20:L745,"&lt;&gt;")&lt;301,3,COUNTIF($L$20:L745,"&lt;&gt;")&lt;401,4,COUNTIF($L$20:L745,"&lt;&gt;")&lt;501,5,COUNTIF($L$20:L745,"&lt;&gt;")&lt;601,6,COUNTIF($L$20:L745,"&lt;&gt;")&lt;701,7,COUNTIF($L$20:L745,"&lt;&gt;")&lt;801,8,COUNTIF($L$20:L745,"&lt;&gt;")&lt;901,9,COUNTIF($L$20:L745,"&lt;&gt;")&lt;1001,10,COUNTIF($L$20:L745,"&lt;&gt;")&lt;1101,11,COUNTIF($L$20:L745,"&lt;&gt;")&lt;1201,12,COUNTIF($L$20:L745,"&lt;&gt;")&lt;1301,13,COUNTIF($L$20:L745,"&lt;&gt;")&lt;1401,14,COUNTIF($L$20:L745,"&lt;&gt;")&lt;1501,15,COUNTIF($L$20:L745,"&lt;&gt;")&lt;1601,16,COUNTIF($L$20:L745,"&lt;&gt;")&lt;1701,17,COUNTIF($L$20:L745,"&lt;&gt;")&lt;1801,18,COUNTIF($L$20:L745,"&lt;&gt;")&lt;1901,19,COUNTIF($L$20:L745,"&lt;&gt;")&lt;2001,20,COUNTIF($L$20:L745,"&lt;&gt;")&lt;2101,21,COUNTIF($L$20:L745,"&lt;&gt;")&lt;2201,22,COUNTIF($L$20:L745,"&lt;&gt;")&lt;2301,23,COUNTIF($L$20:L745,"&lt;&gt;")&lt;2401,24,COUNTIF($L$20:L745,"&lt;&gt;")&lt;2501,25,COUNTIF($L$20:L745,"&lt;&gt;")&lt;2601,26,COUNTIF($L$20:L745,"&lt;&gt;")&lt;2701,27,COUNTIF($L$20:L745,"&lt;&gt;")&lt;2801,28,COUNTIF($L$20:L745,"&lt;&gt;")&lt;2901,29,COUNTIF($L$20:L745,"&lt;&gt;")&lt;3001,30),"")</f>
        <v/>
      </c>
      <c r="AM745" t="str">
        <f t="shared" si="55"/>
        <v/>
      </c>
      <c r="AN745" t="str">
        <f t="shared" si="59"/>
        <v/>
      </c>
      <c r="AP745" t="str">
        <f t="shared" si="58"/>
        <v/>
      </c>
      <c r="AQ745" t="str">
        <f>IF(AO745="","",COUNTIFS(AM745:$AM$3019,AO745))</f>
        <v/>
      </c>
    </row>
    <row r="746" spans="1:43" x14ac:dyDescent="0.25">
      <c r="A746" s="6" t="str">
        <f>IF(COUNT($A$20:A745)&lt;&gt;$B$4,IF(A745="","",A745+1),"")</f>
        <v/>
      </c>
      <c r="B746" s="3"/>
      <c r="C746" s="3"/>
      <c r="D746" s="122"/>
      <c r="E746" s="3"/>
      <c r="F746" s="3"/>
      <c r="G746" s="3"/>
      <c r="H746" s="3"/>
      <c r="I746" s="120"/>
      <c r="J746" s="3"/>
      <c r="K746" s="95" t="str" cm="1">
        <f t="array" ref="K746">IF(OR($J$14 = "A",$J$14 = "B",$J$14 = "C"),IF(I746="","",IF(LEN(I746)&gt;2,_xlfn.IFS(ISNUMBER(SEARCH("_",I746)),I746,ISNUMBER(SEARCH(", ",I746)),SUBSTITUTE(I746,", ","_"),ISNUMBER(SEARCH("/ ",I746)),SUBSTITUTE(I746,"/ ","_"),ISNUMBER(SEARCH(",",I746)),SUBSTITUTE(I746,",","_"),ISNUMBER(SEARCH("/",I746)),SUBSTITUTE(I746,"/","_"),ISNUMBER(SEARCH("",I746)),I746),I746)),IF(OR($J$14 = "J",$J$14 = "K"),"",IF(D746="","",IF(LEN(D746)&gt;2,_xlfn.IFS(ISNUMBER(SEARCH("_",D746)),D746,ISNUMBER(SEARCH(", ",D746)),SUBSTITUTE(D746,", ","_"),ISNUMBER(SEARCH("/ ",D746)),SUBSTITUTE(D746,"/ ","_"),ISNUMBER(SEARCH(",",D746)),SUBSTITUTE(D746,",","_"),ISNUMBER(SEARCH("/",D746)),SUBSTITUTE(D746,"/","_"),ISNUMBER(SEARCH("",D746)),D746),D746))))</f>
        <v/>
      </c>
      <c r="L746" s="1"/>
      <c r="M746" s="1" t="str">
        <f t="shared" si="56"/>
        <v/>
      </c>
      <c r="N746" s="94" t="str">
        <f>IF($L746="None","",IF(ISERROR(VLOOKUP($L746,Info!$B$4:$B$266,1,FALSE)),"",VLOOKUP($L746,Info!$B$4:$L$266,5,FALSE)))</f>
        <v/>
      </c>
      <c r="O746" s="94" t="str">
        <f>IF(K746="","",IF(AND($J$12&lt;&gt;"ABC",N746="3"),"BAC",IF(N746="3","ABC",IF($J$12&lt;&gt;"ABC",IF($J$10="Standard",VLOOKUP(K746,Info!$BE$4:$BF$481,2,FALSE),VLOOKUP(K746,Info!$BI$4:$BJ$482,2,FALSE)),IF($J$10="Standard",VLOOKUP(K746,Info!$AG$4:$AH$2994,2,FALSE),VLOOKUP(K746,Info!$AK$4:$AL$2997,2,FALSE))))))</f>
        <v/>
      </c>
      <c r="P746" s="94" t="str">
        <f>IF($L746="None","",IF(ISERROR(VLOOKUP($L746,Info!$B$4:$B$266,1,FALSE)),"",VLOOKUP($L746,Info!$B$4:$L$266,3,FALSE)))</f>
        <v/>
      </c>
      <c r="Q746" s="96" t="str">
        <f>IF($L746="None","",IF(ISERROR(VLOOKUP($L746,Info!$B$4:$B$266,1,FALSE)),"",VLOOKUP($L746,Info!$B$4:$L$266,4,FALSE)))</f>
        <v/>
      </c>
      <c r="R746" s="1"/>
      <c r="S746" s="6" t="str">
        <f t="shared" si="57"/>
        <v/>
      </c>
      <c r="T746" s="6" t="str">
        <f>IF($L746="None","",IF(ISERROR(VLOOKUP($L746,Info!$B$4:$B$266,1,FALSE)),"",VLOOKUP($L746,Info!$B$4:$L$266,11,FALSE)))</f>
        <v/>
      </c>
      <c r="U746" s="1"/>
      <c r="V746" s="1"/>
      <c r="W746" s="1"/>
      <c r="X746" s="1" t="str">
        <f>IF($L746="None","",IF(ISERROR(VLOOKUP($L746,Info!$B$4:$B$266,1,FALSE)),"",IF(OR(W746="Metallic Liquid Tight",W746="Non-Metallic Liquid Tight",W746="LSZH",W746="Greenfield"),VLOOKUP($L746,Info!$B$4:$L$266,7,FALSE),"N/A")))</f>
        <v/>
      </c>
      <c r="Y746" s="1"/>
      <c r="Z746" s="96" t="str">
        <f>IF($L746="None","",IF(ISERROR(VLOOKUP($L746,Info!$B$4:$B$266,1,FALSE)),"",VLOOKUP($L746,Info!$B$4:$L$266,9,FALSE)))</f>
        <v/>
      </c>
      <c r="AA746" s="96" t="str">
        <f>IF($L746="None","",IF(ISERROR(VLOOKUP($L746,Info!$B$4:$B$266,1,FALSE)),"",VLOOKUP($L746,Info!$B$4:$L$266,8,FALSE)))</f>
        <v/>
      </c>
      <c r="AB746" s="96" t="str">
        <f>IF($L746="None","",IF(ISERROR(VLOOKUP($L746,Info!$B$4:$B$266,1,FALSE)),"",VLOOKUP($L746,Info!$B$4:$L$266,10,FALSE)))</f>
        <v/>
      </c>
      <c r="AC746" s="1" t="str">
        <f>IF(W746="SO Cable","Black,White",IF(O746="","",IF(P746="","",IF($J$12&lt;&gt;"ABC",IF(P746&lt;="250",VLOOKUP(O746,Info!$AZ$4:$BB$22,3,FALSE),VLOOKUP(O746,Info!$AZ$23:$BB$39,3,FALSE)),IF(P746&lt;="250",VLOOKUP(O746,Info!$AO$4:$AQ$22,3,FALSE),VLOOKUP(O746,Info!$AO$23:$AP$39,3,FALSE))))))</f>
        <v/>
      </c>
      <c r="AD746" s="1"/>
      <c r="AE746" s="1" t="str">
        <f>IF($L746="None","",IF(ISERROR(VLOOKUP($L746,Info!$B$4:$B$266,1,FALSE)),"",VLOOKUP($L746,Info!$B$4:$L$266,4,FALSE)))</f>
        <v/>
      </c>
      <c r="AF746" s="1" t="str">
        <f>IF($L746="None","",IF(ISERROR(VLOOKUP($L746,Info!$B$4:$B$266,1,FALSE)),"",VLOOKUP($L746,Info!$B$4:$L$266,6,FALSE)))</f>
        <v/>
      </c>
      <c r="AG746" s="1"/>
      <c r="AH746" s="33" t="str" cm="1">
        <f t="array" ref="AH746">IF(AND(L746&lt;&gt;"",O746&lt;&gt;"",R746:S746&lt;&gt;"",W746:X746&lt;&gt;"",Z746:AA746&lt;&gt;"",AC746&lt;&gt;""),"Good","Bad")</f>
        <v>Bad</v>
      </c>
      <c r="AL746" t="str" cm="1">
        <f t="array" ref="AL746">IF(R746&gt;0,_xlfn.IFS(COUNTIF($L$20:L746,"&lt;&gt;")&lt;101,1,COUNTIF($L$20:L746,"&lt;&gt;")&lt;201,2,COUNTIF($L$20:L746,"&lt;&gt;")&lt;301,3,COUNTIF($L$20:L746,"&lt;&gt;")&lt;401,4,COUNTIF($L$20:L746,"&lt;&gt;")&lt;501,5,COUNTIF($L$20:L746,"&lt;&gt;")&lt;601,6,COUNTIF($L$20:L746,"&lt;&gt;")&lt;701,7,COUNTIF($L$20:L746,"&lt;&gt;")&lt;801,8,COUNTIF($L$20:L746,"&lt;&gt;")&lt;901,9,COUNTIF($L$20:L746,"&lt;&gt;")&lt;1001,10,COUNTIF($L$20:L746,"&lt;&gt;")&lt;1101,11,COUNTIF($L$20:L746,"&lt;&gt;")&lt;1201,12,COUNTIF($L$20:L746,"&lt;&gt;")&lt;1301,13,COUNTIF($L$20:L746,"&lt;&gt;")&lt;1401,14,COUNTIF($L$20:L746,"&lt;&gt;")&lt;1501,15,COUNTIF($L$20:L746,"&lt;&gt;")&lt;1601,16,COUNTIF($L$20:L746,"&lt;&gt;")&lt;1701,17,COUNTIF($L$20:L746,"&lt;&gt;")&lt;1801,18,COUNTIF($L$20:L746,"&lt;&gt;")&lt;1901,19,COUNTIF($L$20:L746,"&lt;&gt;")&lt;2001,20,COUNTIF($L$20:L746,"&lt;&gt;")&lt;2101,21,COUNTIF($L$20:L746,"&lt;&gt;")&lt;2201,22,COUNTIF($L$20:L746,"&lt;&gt;")&lt;2301,23,COUNTIF($L$20:L746,"&lt;&gt;")&lt;2401,24,COUNTIF($L$20:L746,"&lt;&gt;")&lt;2501,25,COUNTIF($L$20:L746,"&lt;&gt;")&lt;2601,26,COUNTIF($L$20:L746,"&lt;&gt;")&lt;2701,27,COUNTIF($L$20:L746,"&lt;&gt;")&lt;2801,28,COUNTIF($L$20:L746,"&lt;&gt;")&lt;2901,29,COUNTIF($L$20:L746,"&lt;&gt;")&lt;3001,30),"")</f>
        <v/>
      </c>
      <c r="AM746" t="str">
        <f t="shared" si="55"/>
        <v/>
      </c>
      <c r="AN746" t="str">
        <f t="shared" si="59"/>
        <v/>
      </c>
      <c r="AP746" t="str">
        <f t="shared" si="58"/>
        <v/>
      </c>
      <c r="AQ746" t="str">
        <f>IF(AO746="","",COUNTIFS(AM746:$AM$3019,AO746))</f>
        <v/>
      </c>
    </row>
    <row r="747" spans="1:43" x14ac:dyDescent="0.25">
      <c r="A747" s="6" t="str">
        <f>IF(COUNT($A$20:A746)&lt;&gt;$B$4,IF(A746="","",A746+1),"")</f>
        <v/>
      </c>
      <c r="B747" s="3"/>
      <c r="C747" s="3"/>
      <c r="D747" s="122"/>
      <c r="E747" s="3"/>
      <c r="F747" s="3"/>
      <c r="G747" s="3"/>
      <c r="H747" s="3"/>
      <c r="I747" s="120"/>
      <c r="J747" s="3"/>
      <c r="K747" s="95" t="str" cm="1">
        <f t="array" ref="K747">IF(OR($J$14 = "A",$J$14 = "B",$J$14 = "C"),IF(I747="","",IF(LEN(I747)&gt;2,_xlfn.IFS(ISNUMBER(SEARCH("_",I747)),I747,ISNUMBER(SEARCH(", ",I747)),SUBSTITUTE(I747,", ","_"),ISNUMBER(SEARCH("/ ",I747)),SUBSTITUTE(I747,"/ ","_"),ISNUMBER(SEARCH(",",I747)),SUBSTITUTE(I747,",","_"),ISNUMBER(SEARCH("/",I747)),SUBSTITUTE(I747,"/","_"),ISNUMBER(SEARCH("",I747)),I747),I747)),IF(OR($J$14 = "J",$J$14 = "K"),"",IF(D747="","",IF(LEN(D747)&gt;2,_xlfn.IFS(ISNUMBER(SEARCH("_",D747)),D747,ISNUMBER(SEARCH(", ",D747)),SUBSTITUTE(D747,", ","_"),ISNUMBER(SEARCH("/ ",D747)),SUBSTITUTE(D747,"/ ","_"),ISNUMBER(SEARCH(",",D747)),SUBSTITUTE(D747,",","_"),ISNUMBER(SEARCH("/",D747)),SUBSTITUTE(D747,"/","_"),ISNUMBER(SEARCH("",D747)),D747),D747))))</f>
        <v/>
      </c>
      <c r="L747" s="1"/>
      <c r="M747" s="1" t="str">
        <f t="shared" si="56"/>
        <v/>
      </c>
      <c r="N747" s="94" t="str">
        <f>IF($L747="None","",IF(ISERROR(VLOOKUP($L747,Info!$B$4:$B$266,1,FALSE)),"",VLOOKUP($L747,Info!$B$4:$L$266,5,FALSE)))</f>
        <v/>
      </c>
      <c r="O747" s="94" t="str">
        <f>IF(K747="","",IF(AND($J$12&lt;&gt;"ABC",N747="3"),"BAC",IF(N747="3","ABC",IF($J$12&lt;&gt;"ABC",IF($J$10="Standard",VLOOKUP(K747,Info!$BE$4:$BF$481,2,FALSE),VLOOKUP(K747,Info!$BI$4:$BJ$482,2,FALSE)),IF($J$10="Standard",VLOOKUP(K747,Info!$AG$4:$AH$2994,2,FALSE),VLOOKUP(K747,Info!$AK$4:$AL$2997,2,FALSE))))))</f>
        <v/>
      </c>
      <c r="P747" s="94" t="str">
        <f>IF($L747="None","",IF(ISERROR(VLOOKUP($L747,Info!$B$4:$B$266,1,FALSE)),"",VLOOKUP($L747,Info!$B$4:$L$266,3,FALSE)))</f>
        <v/>
      </c>
      <c r="Q747" s="96" t="str">
        <f>IF($L747="None","",IF(ISERROR(VLOOKUP($L747,Info!$B$4:$B$266,1,FALSE)),"",VLOOKUP($L747,Info!$B$4:$L$266,4,FALSE)))</f>
        <v/>
      </c>
      <c r="R747" s="1"/>
      <c r="S747" s="6" t="str">
        <f t="shared" si="57"/>
        <v/>
      </c>
      <c r="T747" s="6" t="str">
        <f>IF($L747="None","",IF(ISERROR(VLOOKUP($L747,Info!$B$4:$B$266,1,FALSE)),"",VLOOKUP($L747,Info!$B$4:$L$266,11,FALSE)))</f>
        <v/>
      </c>
      <c r="U747" s="1"/>
      <c r="V747" s="1"/>
      <c r="W747" s="1"/>
      <c r="X747" s="1" t="str">
        <f>IF($L747="None","",IF(ISERROR(VLOOKUP($L747,Info!$B$4:$B$266,1,FALSE)),"",IF(OR(W747="Metallic Liquid Tight",W747="Non-Metallic Liquid Tight",W747="LSZH",W747="Greenfield"),VLOOKUP($L747,Info!$B$4:$L$266,7,FALSE),"N/A")))</f>
        <v/>
      </c>
      <c r="Y747" s="1"/>
      <c r="Z747" s="96" t="str">
        <f>IF($L747="None","",IF(ISERROR(VLOOKUP($L747,Info!$B$4:$B$266,1,FALSE)),"",VLOOKUP($L747,Info!$B$4:$L$266,9,FALSE)))</f>
        <v/>
      </c>
      <c r="AA747" s="96" t="str">
        <f>IF($L747="None","",IF(ISERROR(VLOOKUP($L747,Info!$B$4:$B$266,1,FALSE)),"",VLOOKUP($L747,Info!$B$4:$L$266,8,FALSE)))</f>
        <v/>
      </c>
      <c r="AB747" s="96" t="str">
        <f>IF($L747="None","",IF(ISERROR(VLOOKUP($L747,Info!$B$4:$B$266,1,FALSE)),"",VLOOKUP($L747,Info!$B$4:$L$266,10,FALSE)))</f>
        <v/>
      </c>
      <c r="AC747" s="1" t="str">
        <f>IF(W747="SO Cable","Black,White",IF(O747="","",IF(P747="","",IF($J$12&lt;&gt;"ABC",IF(P747&lt;="250",VLOOKUP(O747,Info!$AZ$4:$BB$22,3,FALSE),VLOOKUP(O747,Info!$AZ$23:$BB$39,3,FALSE)),IF(P747&lt;="250",VLOOKUP(O747,Info!$AO$4:$AQ$22,3,FALSE),VLOOKUP(O747,Info!$AO$23:$AP$39,3,FALSE))))))</f>
        <v/>
      </c>
      <c r="AD747" s="1"/>
      <c r="AE747" s="1" t="str">
        <f>IF($L747="None","",IF(ISERROR(VLOOKUP($L747,Info!$B$4:$B$266,1,FALSE)),"",VLOOKUP($L747,Info!$B$4:$L$266,4,FALSE)))</f>
        <v/>
      </c>
      <c r="AF747" s="1" t="str">
        <f>IF($L747="None","",IF(ISERROR(VLOOKUP($L747,Info!$B$4:$B$266,1,FALSE)),"",VLOOKUP($L747,Info!$B$4:$L$266,6,FALSE)))</f>
        <v/>
      </c>
      <c r="AG747" s="1"/>
      <c r="AH747" s="33" t="str" cm="1">
        <f t="array" ref="AH747">IF(AND(L747&lt;&gt;"",O747&lt;&gt;"",R747:S747&lt;&gt;"",W747:X747&lt;&gt;"",Z747:AA747&lt;&gt;"",AC747&lt;&gt;""),"Good","Bad")</f>
        <v>Bad</v>
      </c>
      <c r="AL747" t="str" cm="1">
        <f t="array" ref="AL747">IF(R747&gt;0,_xlfn.IFS(COUNTIF($L$20:L747,"&lt;&gt;")&lt;101,1,COUNTIF($L$20:L747,"&lt;&gt;")&lt;201,2,COUNTIF($L$20:L747,"&lt;&gt;")&lt;301,3,COUNTIF($L$20:L747,"&lt;&gt;")&lt;401,4,COUNTIF($L$20:L747,"&lt;&gt;")&lt;501,5,COUNTIF($L$20:L747,"&lt;&gt;")&lt;601,6,COUNTIF($L$20:L747,"&lt;&gt;")&lt;701,7,COUNTIF($L$20:L747,"&lt;&gt;")&lt;801,8,COUNTIF($L$20:L747,"&lt;&gt;")&lt;901,9,COUNTIF($L$20:L747,"&lt;&gt;")&lt;1001,10,COUNTIF($L$20:L747,"&lt;&gt;")&lt;1101,11,COUNTIF($L$20:L747,"&lt;&gt;")&lt;1201,12,COUNTIF($L$20:L747,"&lt;&gt;")&lt;1301,13,COUNTIF($L$20:L747,"&lt;&gt;")&lt;1401,14,COUNTIF($L$20:L747,"&lt;&gt;")&lt;1501,15,COUNTIF($L$20:L747,"&lt;&gt;")&lt;1601,16,COUNTIF($L$20:L747,"&lt;&gt;")&lt;1701,17,COUNTIF($L$20:L747,"&lt;&gt;")&lt;1801,18,COUNTIF($L$20:L747,"&lt;&gt;")&lt;1901,19,COUNTIF($L$20:L747,"&lt;&gt;")&lt;2001,20,COUNTIF($L$20:L747,"&lt;&gt;")&lt;2101,21,COUNTIF($L$20:L747,"&lt;&gt;")&lt;2201,22,COUNTIF($L$20:L747,"&lt;&gt;")&lt;2301,23,COUNTIF($L$20:L747,"&lt;&gt;")&lt;2401,24,COUNTIF($L$20:L747,"&lt;&gt;")&lt;2501,25,COUNTIF($L$20:L747,"&lt;&gt;")&lt;2601,26,COUNTIF($L$20:L747,"&lt;&gt;")&lt;2701,27,COUNTIF($L$20:L747,"&lt;&gt;")&lt;2801,28,COUNTIF($L$20:L747,"&lt;&gt;")&lt;2901,29,COUNTIF($L$20:L747,"&lt;&gt;")&lt;3001,30),"")</f>
        <v/>
      </c>
      <c r="AM747" t="str">
        <f t="shared" si="55"/>
        <v/>
      </c>
      <c r="AN747" t="str">
        <f t="shared" si="59"/>
        <v/>
      </c>
      <c r="AP747" t="str">
        <f t="shared" si="58"/>
        <v/>
      </c>
      <c r="AQ747" t="str">
        <f>IF(AO747="","",COUNTIFS(AM747:$AM$3019,AO747))</f>
        <v/>
      </c>
    </row>
    <row r="748" spans="1:43" x14ac:dyDescent="0.25">
      <c r="A748" s="6" t="str">
        <f>IF(COUNT($A$20:A747)&lt;&gt;$B$4,IF(A747="","",A747+1),"")</f>
        <v/>
      </c>
      <c r="B748" s="3"/>
      <c r="C748" s="3"/>
      <c r="D748" s="122"/>
      <c r="E748" s="3"/>
      <c r="F748" s="3"/>
      <c r="G748" s="3"/>
      <c r="H748" s="3"/>
      <c r="I748" s="120"/>
      <c r="J748" s="3"/>
      <c r="K748" s="95" t="str" cm="1">
        <f t="array" ref="K748">IF(OR($J$14 = "A",$J$14 = "B",$J$14 = "C"),IF(I748="","",IF(LEN(I748)&gt;2,_xlfn.IFS(ISNUMBER(SEARCH("_",I748)),I748,ISNUMBER(SEARCH(", ",I748)),SUBSTITUTE(I748,", ","_"),ISNUMBER(SEARCH("/ ",I748)),SUBSTITUTE(I748,"/ ","_"),ISNUMBER(SEARCH(",",I748)),SUBSTITUTE(I748,",","_"),ISNUMBER(SEARCH("/",I748)),SUBSTITUTE(I748,"/","_"),ISNUMBER(SEARCH("",I748)),I748),I748)),IF(OR($J$14 = "J",$J$14 = "K"),"",IF(D748="","",IF(LEN(D748)&gt;2,_xlfn.IFS(ISNUMBER(SEARCH("_",D748)),D748,ISNUMBER(SEARCH(", ",D748)),SUBSTITUTE(D748,", ","_"),ISNUMBER(SEARCH("/ ",D748)),SUBSTITUTE(D748,"/ ","_"),ISNUMBER(SEARCH(",",D748)),SUBSTITUTE(D748,",","_"),ISNUMBER(SEARCH("/",D748)),SUBSTITUTE(D748,"/","_"),ISNUMBER(SEARCH("",D748)),D748),D748))))</f>
        <v/>
      </c>
      <c r="L748" s="1"/>
      <c r="M748" s="1" t="str">
        <f t="shared" si="56"/>
        <v/>
      </c>
      <c r="N748" s="94" t="str">
        <f>IF($L748="None","",IF(ISERROR(VLOOKUP($L748,Info!$B$4:$B$266,1,FALSE)),"",VLOOKUP($L748,Info!$B$4:$L$266,5,FALSE)))</f>
        <v/>
      </c>
      <c r="O748" s="94" t="str">
        <f>IF(K748="","",IF(AND($J$12&lt;&gt;"ABC",N748="3"),"BAC",IF(N748="3","ABC",IF($J$12&lt;&gt;"ABC",IF($J$10="Standard",VLOOKUP(K748,Info!$BE$4:$BF$481,2,FALSE),VLOOKUP(K748,Info!$BI$4:$BJ$482,2,FALSE)),IF($J$10="Standard",VLOOKUP(K748,Info!$AG$4:$AH$2994,2,FALSE),VLOOKUP(K748,Info!$AK$4:$AL$2997,2,FALSE))))))</f>
        <v/>
      </c>
      <c r="P748" s="94" t="str">
        <f>IF($L748="None","",IF(ISERROR(VLOOKUP($L748,Info!$B$4:$B$266,1,FALSE)),"",VLOOKUP($L748,Info!$B$4:$L$266,3,FALSE)))</f>
        <v/>
      </c>
      <c r="Q748" s="96" t="str">
        <f>IF($L748="None","",IF(ISERROR(VLOOKUP($L748,Info!$B$4:$B$266,1,FALSE)),"",VLOOKUP($L748,Info!$B$4:$L$266,4,FALSE)))</f>
        <v/>
      </c>
      <c r="R748" s="1"/>
      <c r="S748" s="6" t="str">
        <f t="shared" si="57"/>
        <v/>
      </c>
      <c r="T748" s="6" t="str">
        <f>IF($L748="None","",IF(ISERROR(VLOOKUP($L748,Info!$B$4:$B$266,1,FALSE)),"",VLOOKUP($L748,Info!$B$4:$L$266,11,FALSE)))</f>
        <v/>
      </c>
      <c r="U748" s="1"/>
      <c r="V748" s="1"/>
      <c r="W748" s="1"/>
      <c r="X748" s="1" t="str">
        <f>IF($L748="None","",IF(ISERROR(VLOOKUP($L748,Info!$B$4:$B$266,1,FALSE)),"",IF(OR(W748="Metallic Liquid Tight",W748="Non-Metallic Liquid Tight",W748="LSZH",W748="Greenfield"),VLOOKUP($L748,Info!$B$4:$L$266,7,FALSE),"N/A")))</f>
        <v/>
      </c>
      <c r="Y748" s="1"/>
      <c r="Z748" s="96" t="str">
        <f>IF($L748="None","",IF(ISERROR(VLOOKUP($L748,Info!$B$4:$B$266,1,FALSE)),"",VLOOKUP($L748,Info!$B$4:$L$266,9,FALSE)))</f>
        <v/>
      </c>
      <c r="AA748" s="96" t="str">
        <f>IF($L748="None","",IF(ISERROR(VLOOKUP($L748,Info!$B$4:$B$266,1,FALSE)),"",VLOOKUP($L748,Info!$B$4:$L$266,8,FALSE)))</f>
        <v/>
      </c>
      <c r="AB748" s="96" t="str">
        <f>IF($L748="None","",IF(ISERROR(VLOOKUP($L748,Info!$B$4:$B$266,1,FALSE)),"",VLOOKUP($L748,Info!$B$4:$L$266,10,FALSE)))</f>
        <v/>
      </c>
      <c r="AC748" s="1" t="str">
        <f>IF(W748="SO Cable","Black,White",IF(O748="","",IF(P748="","",IF($J$12&lt;&gt;"ABC",IF(P748&lt;="250",VLOOKUP(O748,Info!$AZ$4:$BB$22,3,FALSE),VLOOKUP(O748,Info!$AZ$23:$BB$39,3,FALSE)),IF(P748&lt;="250",VLOOKUP(O748,Info!$AO$4:$AQ$22,3,FALSE),VLOOKUP(O748,Info!$AO$23:$AP$39,3,FALSE))))))</f>
        <v/>
      </c>
      <c r="AD748" s="1"/>
      <c r="AE748" s="1" t="str">
        <f>IF($L748="None","",IF(ISERROR(VLOOKUP($L748,Info!$B$4:$B$266,1,FALSE)),"",VLOOKUP($L748,Info!$B$4:$L$266,4,FALSE)))</f>
        <v/>
      </c>
      <c r="AF748" s="1" t="str">
        <f>IF($L748="None","",IF(ISERROR(VLOOKUP($L748,Info!$B$4:$B$266,1,FALSE)),"",VLOOKUP($L748,Info!$B$4:$L$266,6,FALSE)))</f>
        <v/>
      </c>
      <c r="AG748" s="1"/>
      <c r="AH748" s="33" t="str" cm="1">
        <f t="array" ref="AH748">IF(AND(L748&lt;&gt;"",O748&lt;&gt;"",R748:S748&lt;&gt;"",W748:X748&lt;&gt;"",Z748:AA748&lt;&gt;"",AC748&lt;&gt;""),"Good","Bad")</f>
        <v>Bad</v>
      </c>
      <c r="AL748" t="str" cm="1">
        <f t="array" ref="AL748">IF(R748&gt;0,_xlfn.IFS(COUNTIF($L$20:L748,"&lt;&gt;")&lt;101,1,COUNTIF($L$20:L748,"&lt;&gt;")&lt;201,2,COUNTIF($L$20:L748,"&lt;&gt;")&lt;301,3,COUNTIF($L$20:L748,"&lt;&gt;")&lt;401,4,COUNTIF($L$20:L748,"&lt;&gt;")&lt;501,5,COUNTIF($L$20:L748,"&lt;&gt;")&lt;601,6,COUNTIF($L$20:L748,"&lt;&gt;")&lt;701,7,COUNTIF($L$20:L748,"&lt;&gt;")&lt;801,8,COUNTIF($L$20:L748,"&lt;&gt;")&lt;901,9,COUNTIF($L$20:L748,"&lt;&gt;")&lt;1001,10,COUNTIF($L$20:L748,"&lt;&gt;")&lt;1101,11,COUNTIF($L$20:L748,"&lt;&gt;")&lt;1201,12,COUNTIF($L$20:L748,"&lt;&gt;")&lt;1301,13,COUNTIF($L$20:L748,"&lt;&gt;")&lt;1401,14,COUNTIF($L$20:L748,"&lt;&gt;")&lt;1501,15,COUNTIF($L$20:L748,"&lt;&gt;")&lt;1601,16,COUNTIF($L$20:L748,"&lt;&gt;")&lt;1701,17,COUNTIF($L$20:L748,"&lt;&gt;")&lt;1801,18,COUNTIF($L$20:L748,"&lt;&gt;")&lt;1901,19,COUNTIF($L$20:L748,"&lt;&gt;")&lt;2001,20,COUNTIF($L$20:L748,"&lt;&gt;")&lt;2101,21,COUNTIF($L$20:L748,"&lt;&gt;")&lt;2201,22,COUNTIF($L$20:L748,"&lt;&gt;")&lt;2301,23,COUNTIF($L$20:L748,"&lt;&gt;")&lt;2401,24,COUNTIF($L$20:L748,"&lt;&gt;")&lt;2501,25,COUNTIF($L$20:L748,"&lt;&gt;")&lt;2601,26,COUNTIF($L$20:L748,"&lt;&gt;")&lt;2701,27,COUNTIF($L$20:L748,"&lt;&gt;")&lt;2801,28,COUNTIF($L$20:L748,"&lt;&gt;")&lt;2901,29,COUNTIF($L$20:L748,"&lt;&gt;")&lt;3001,30),"")</f>
        <v/>
      </c>
      <c r="AM748" t="str">
        <f t="shared" si="55"/>
        <v/>
      </c>
      <c r="AN748" t="str">
        <f t="shared" si="59"/>
        <v/>
      </c>
      <c r="AP748" t="str">
        <f t="shared" si="58"/>
        <v/>
      </c>
      <c r="AQ748" t="str">
        <f>IF(AO748="","",COUNTIFS(AM748:$AM$3019,AO748))</f>
        <v/>
      </c>
    </row>
    <row r="749" spans="1:43" x14ac:dyDescent="0.25">
      <c r="A749" s="6" t="str">
        <f>IF(COUNT($A$20:A748)&lt;&gt;$B$4,IF(A748="","",A748+1),"")</f>
        <v/>
      </c>
      <c r="B749" s="3"/>
      <c r="C749" s="3"/>
      <c r="D749" s="122"/>
      <c r="E749" s="3"/>
      <c r="F749" s="3"/>
      <c r="G749" s="3"/>
      <c r="H749" s="3"/>
      <c r="I749" s="120"/>
      <c r="J749" s="3"/>
      <c r="K749" s="95" t="str" cm="1">
        <f t="array" ref="K749">IF(OR($J$14 = "A",$J$14 = "B",$J$14 = "C"),IF(I749="","",IF(LEN(I749)&gt;2,_xlfn.IFS(ISNUMBER(SEARCH("_",I749)),I749,ISNUMBER(SEARCH(", ",I749)),SUBSTITUTE(I749,", ","_"),ISNUMBER(SEARCH("/ ",I749)),SUBSTITUTE(I749,"/ ","_"),ISNUMBER(SEARCH(",",I749)),SUBSTITUTE(I749,",","_"),ISNUMBER(SEARCH("/",I749)),SUBSTITUTE(I749,"/","_"),ISNUMBER(SEARCH("",I749)),I749),I749)),IF(OR($J$14 = "J",$J$14 = "K"),"",IF(D749="","",IF(LEN(D749)&gt;2,_xlfn.IFS(ISNUMBER(SEARCH("_",D749)),D749,ISNUMBER(SEARCH(", ",D749)),SUBSTITUTE(D749,", ","_"),ISNUMBER(SEARCH("/ ",D749)),SUBSTITUTE(D749,"/ ","_"),ISNUMBER(SEARCH(",",D749)),SUBSTITUTE(D749,",","_"),ISNUMBER(SEARCH("/",D749)),SUBSTITUTE(D749,"/","_"),ISNUMBER(SEARCH("",D749)),D749),D749))))</f>
        <v/>
      </c>
      <c r="L749" s="1"/>
      <c r="M749" s="1" t="str">
        <f t="shared" si="56"/>
        <v/>
      </c>
      <c r="N749" s="94" t="str">
        <f>IF($L749="None","",IF(ISERROR(VLOOKUP($L749,Info!$B$4:$B$266,1,FALSE)),"",VLOOKUP($L749,Info!$B$4:$L$266,5,FALSE)))</f>
        <v/>
      </c>
      <c r="O749" s="94" t="str">
        <f>IF(K749="","",IF(AND($J$12&lt;&gt;"ABC",N749="3"),"BAC",IF(N749="3","ABC",IF($J$12&lt;&gt;"ABC",IF($J$10="Standard",VLOOKUP(K749,Info!$BE$4:$BF$481,2,FALSE),VLOOKUP(K749,Info!$BI$4:$BJ$482,2,FALSE)),IF($J$10="Standard",VLOOKUP(K749,Info!$AG$4:$AH$2994,2,FALSE),VLOOKUP(K749,Info!$AK$4:$AL$2997,2,FALSE))))))</f>
        <v/>
      </c>
      <c r="P749" s="94" t="str">
        <f>IF($L749="None","",IF(ISERROR(VLOOKUP($L749,Info!$B$4:$B$266,1,FALSE)),"",VLOOKUP($L749,Info!$B$4:$L$266,3,FALSE)))</f>
        <v/>
      </c>
      <c r="Q749" s="96" t="str">
        <f>IF($L749="None","",IF(ISERROR(VLOOKUP($L749,Info!$B$4:$B$266,1,FALSE)),"",VLOOKUP($L749,Info!$B$4:$L$266,4,FALSE)))</f>
        <v/>
      </c>
      <c r="R749" s="1"/>
      <c r="S749" s="6" t="str">
        <f t="shared" si="57"/>
        <v/>
      </c>
      <c r="T749" s="6" t="str">
        <f>IF($L749="None","",IF(ISERROR(VLOOKUP($L749,Info!$B$4:$B$266,1,FALSE)),"",VLOOKUP($L749,Info!$B$4:$L$266,11,FALSE)))</f>
        <v/>
      </c>
      <c r="U749" s="1"/>
      <c r="V749" s="1"/>
      <c r="W749" s="1"/>
      <c r="X749" s="1" t="str">
        <f>IF($L749="None","",IF(ISERROR(VLOOKUP($L749,Info!$B$4:$B$266,1,FALSE)),"",IF(OR(W749="Metallic Liquid Tight",W749="Non-Metallic Liquid Tight",W749="LSZH",W749="Greenfield"),VLOOKUP($L749,Info!$B$4:$L$266,7,FALSE),"N/A")))</f>
        <v/>
      </c>
      <c r="Y749" s="1"/>
      <c r="Z749" s="96" t="str">
        <f>IF($L749="None","",IF(ISERROR(VLOOKUP($L749,Info!$B$4:$B$266,1,FALSE)),"",VLOOKUP($L749,Info!$B$4:$L$266,9,FALSE)))</f>
        <v/>
      </c>
      <c r="AA749" s="96" t="str">
        <f>IF($L749="None","",IF(ISERROR(VLOOKUP($L749,Info!$B$4:$B$266,1,FALSE)),"",VLOOKUP($L749,Info!$B$4:$L$266,8,FALSE)))</f>
        <v/>
      </c>
      <c r="AB749" s="96" t="str">
        <f>IF($L749="None","",IF(ISERROR(VLOOKUP($L749,Info!$B$4:$B$266,1,FALSE)),"",VLOOKUP($L749,Info!$B$4:$L$266,10,FALSE)))</f>
        <v/>
      </c>
      <c r="AC749" s="1" t="str">
        <f>IF(W749="SO Cable","Black,White",IF(O749="","",IF(P749="","",IF($J$12&lt;&gt;"ABC",IF(P749&lt;="250",VLOOKUP(O749,Info!$AZ$4:$BB$22,3,FALSE),VLOOKUP(O749,Info!$AZ$23:$BB$39,3,FALSE)),IF(P749&lt;="250",VLOOKUP(O749,Info!$AO$4:$AQ$22,3,FALSE),VLOOKUP(O749,Info!$AO$23:$AP$39,3,FALSE))))))</f>
        <v/>
      </c>
      <c r="AD749" s="1"/>
      <c r="AE749" s="1" t="str">
        <f>IF($L749="None","",IF(ISERROR(VLOOKUP($L749,Info!$B$4:$B$266,1,FALSE)),"",VLOOKUP($L749,Info!$B$4:$L$266,4,FALSE)))</f>
        <v/>
      </c>
      <c r="AF749" s="1" t="str">
        <f>IF($L749="None","",IF(ISERROR(VLOOKUP($L749,Info!$B$4:$B$266,1,FALSE)),"",VLOOKUP($L749,Info!$B$4:$L$266,6,FALSE)))</f>
        <v/>
      </c>
      <c r="AG749" s="1"/>
      <c r="AH749" s="33" t="str" cm="1">
        <f t="array" ref="AH749">IF(AND(L749&lt;&gt;"",O749&lt;&gt;"",R749:S749&lt;&gt;"",W749:X749&lt;&gt;"",Z749:AA749&lt;&gt;"",AC749&lt;&gt;""),"Good","Bad")</f>
        <v>Bad</v>
      </c>
      <c r="AL749" t="str" cm="1">
        <f t="array" ref="AL749">IF(R749&gt;0,_xlfn.IFS(COUNTIF($L$20:L749,"&lt;&gt;")&lt;101,1,COUNTIF($L$20:L749,"&lt;&gt;")&lt;201,2,COUNTIF($L$20:L749,"&lt;&gt;")&lt;301,3,COUNTIF($L$20:L749,"&lt;&gt;")&lt;401,4,COUNTIF($L$20:L749,"&lt;&gt;")&lt;501,5,COUNTIF($L$20:L749,"&lt;&gt;")&lt;601,6,COUNTIF($L$20:L749,"&lt;&gt;")&lt;701,7,COUNTIF($L$20:L749,"&lt;&gt;")&lt;801,8,COUNTIF($L$20:L749,"&lt;&gt;")&lt;901,9,COUNTIF($L$20:L749,"&lt;&gt;")&lt;1001,10,COUNTIF($L$20:L749,"&lt;&gt;")&lt;1101,11,COUNTIF($L$20:L749,"&lt;&gt;")&lt;1201,12,COUNTIF($L$20:L749,"&lt;&gt;")&lt;1301,13,COUNTIF($L$20:L749,"&lt;&gt;")&lt;1401,14,COUNTIF($L$20:L749,"&lt;&gt;")&lt;1501,15,COUNTIF($L$20:L749,"&lt;&gt;")&lt;1601,16,COUNTIF($L$20:L749,"&lt;&gt;")&lt;1701,17,COUNTIF($L$20:L749,"&lt;&gt;")&lt;1801,18,COUNTIF($L$20:L749,"&lt;&gt;")&lt;1901,19,COUNTIF($L$20:L749,"&lt;&gt;")&lt;2001,20,COUNTIF($L$20:L749,"&lt;&gt;")&lt;2101,21,COUNTIF($L$20:L749,"&lt;&gt;")&lt;2201,22,COUNTIF($L$20:L749,"&lt;&gt;")&lt;2301,23,COUNTIF($L$20:L749,"&lt;&gt;")&lt;2401,24,COUNTIF($L$20:L749,"&lt;&gt;")&lt;2501,25,COUNTIF($L$20:L749,"&lt;&gt;")&lt;2601,26,COUNTIF($L$20:L749,"&lt;&gt;")&lt;2701,27,COUNTIF($L$20:L749,"&lt;&gt;")&lt;2801,28,COUNTIF($L$20:L749,"&lt;&gt;")&lt;2901,29,COUNTIF($L$20:L749,"&lt;&gt;")&lt;3001,30),"")</f>
        <v/>
      </c>
      <c r="AM749" t="str">
        <f t="shared" si="55"/>
        <v/>
      </c>
      <c r="AN749" t="str">
        <f t="shared" si="59"/>
        <v/>
      </c>
      <c r="AP749" t="str">
        <f t="shared" si="58"/>
        <v/>
      </c>
      <c r="AQ749" t="str">
        <f>IF(AO749="","",COUNTIFS(AM749:$AM$3019,AO749))</f>
        <v/>
      </c>
    </row>
    <row r="750" spans="1:43" x14ac:dyDescent="0.25">
      <c r="A750" s="6" t="str">
        <f>IF(COUNT($A$20:A749)&lt;&gt;$B$4,IF(A749="","",A749+1),"")</f>
        <v/>
      </c>
      <c r="B750" s="3"/>
      <c r="C750" s="3"/>
      <c r="D750" s="122"/>
      <c r="E750" s="3"/>
      <c r="F750" s="3"/>
      <c r="G750" s="3"/>
      <c r="H750" s="3"/>
      <c r="I750" s="120"/>
      <c r="J750" s="3"/>
      <c r="K750" s="95" t="str" cm="1">
        <f t="array" ref="K750">IF(OR($J$14 = "A",$J$14 = "B",$J$14 = "C"),IF(I750="","",IF(LEN(I750)&gt;2,_xlfn.IFS(ISNUMBER(SEARCH("_",I750)),I750,ISNUMBER(SEARCH(", ",I750)),SUBSTITUTE(I750,", ","_"),ISNUMBER(SEARCH("/ ",I750)),SUBSTITUTE(I750,"/ ","_"),ISNUMBER(SEARCH(",",I750)),SUBSTITUTE(I750,",","_"),ISNUMBER(SEARCH("/",I750)),SUBSTITUTE(I750,"/","_"),ISNUMBER(SEARCH("",I750)),I750),I750)),IF(OR($J$14 = "J",$J$14 = "K"),"",IF(D750="","",IF(LEN(D750)&gt;2,_xlfn.IFS(ISNUMBER(SEARCH("_",D750)),D750,ISNUMBER(SEARCH(", ",D750)),SUBSTITUTE(D750,", ","_"),ISNUMBER(SEARCH("/ ",D750)),SUBSTITUTE(D750,"/ ","_"),ISNUMBER(SEARCH(",",D750)),SUBSTITUTE(D750,",","_"),ISNUMBER(SEARCH("/",D750)),SUBSTITUTE(D750,"/","_"),ISNUMBER(SEARCH("",D750)),D750),D750))))</f>
        <v/>
      </c>
      <c r="L750" s="1"/>
      <c r="M750" s="1" t="str">
        <f t="shared" si="56"/>
        <v/>
      </c>
      <c r="N750" s="94" t="str">
        <f>IF($L750="None","",IF(ISERROR(VLOOKUP($L750,Info!$B$4:$B$266,1,FALSE)),"",VLOOKUP($L750,Info!$B$4:$L$266,5,FALSE)))</f>
        <v/>
      </c>
      <c r="O750" s="94" t="str">
        <f>IF(K750="","",IF(AND($J$12&lt;&gt;"ABC",N750="3"),"BAC",IF(N750="3","ABC",IF($J$12&lt;&gt;"ABC",IF($J$10="Standard",VLOOKUP(K750,Info!$BE$4:$BF$481,2,FALSE),VLOOKUP(K750,Info!$BI$4:$BJ$482,2,FALSE)),IF($J$10="Standard",VLOOKUP(K750,Info!$AG$4:$AH$2994,2,FALSE),VLOOKUP(K750,Info!$AK$4:$AL$2997,2,FALSE))))))</f>
        <v/>
      </c>
      <c r="P750" s="94" t="str">
        <f>IF($L750="None","",IF(ISERROR(VLOOKUP($L750,Info!$B$4:$B$266,1,FALSE)),"",VLOOKUP($L750,Info!$B$4:$L$266,3,FALSE)))</f>
        <v/>
      </c>
      <c r="Q750" s="96" t="str">
        <f>IF($L750="None","",IF(ISERROR(VLOOKUP($L750,Info!$B$4:$B$266,1,FALSE)),"",VLOOKUP($L750,Info!$B$4:$L$266,4,FALSE)))</f>
        <v/>
      </c>
      <c r="R750" s="1"/>
      <c r="S750" s="6" t="str">
        <f t="shared" si="57"/>
        <v/>
      </c>
      <c r="T750" s="6" t="str">
        <f>IF($L750="None","",IF(ISERROR(VLOOKUP($L750,Info!$B$4:$B$266,1,FALSE)),"",VLOOKUP($L750,Info!$B$4:$L$266,11,FALSE)))</f>
        <v/>
      </c>
      <c r="U750" s="1"/>
      <c r="V750" s="1"/>
      <c r="W750" s="1"/>
      <c r="X750" s="1" t="str">
        <f>IF($L750="None","",IF(ISERROR(VLOOKUP($L750,Info!$B$4:$B$266,1,FALSE)),"",IF(OR(W750="Metallic Liquid Tight",W750="Non-Metallic Liquid Tight",W750="LSZH",W750="Greenfield"),VLOOKUP($L750,Info!$B$4:$L$266,7,FALSE),"N/A")))</f>
        <v/>
      </c>
      <c r="Y750" s="1"/>
      <c r="Z750" s="96" t="str">
        <f>IF($L750="None","",IF(ISERROR(VLOOKUP($L750,Info!$B$4:$B$266,1,FALSE)),"",VLOOKUP($L750,Info!$B$4:$L$266,9,FALSE)))</f>
        <v/>
      </c>
      <c r="AA750" s="96" t="str">
        <f>IF($L750="None","",IF(ISERROR(VLOOKUP($L750,Info!$B$4:$B$266,1,FALSE)),"",VLOOKUP($L750,Info!$B$4:$L$266,8,FALSE)))</f>
        <v/>
      </c>
      <c r="AB750" s="96" t="str">
        <f>IF($L750="None","",IF(ISERROR(VLOOKUP($L750,Info!$B$4:$B$266,1,FALSE)),"",VLOOKUP($L750,Info!$B$4:$L$266,10,FALSE)))</f>
        <v/>
      </c>
      <c r="AC750" s="1" t="str">
        <f>IF(W750="SO Cable","Black,White",IF(O750="","",IF(P750="","",IF($J$12&lt;&gt;"ABC",IF(P750&lt;="250",VLOOKUP(O750,Info!$AZ$4:$BB$22,3,FALSE),VLOOKUP(O750,Info!$AZ$23:$BB$39,3,FALSE)),IF(P750&lt;="250",VLOOKUP(O750,Info!$AO$4:$AQ$22,3,FALSE),VLOOKUP(O750,Info!$AO$23:$AP$39,3,FALSE))))))</f>
        <v/>
      </c>
      <c r="AD750" s="1"/>
      <c r="AE750" s="1" t="str">
        <f>IF($L750="None","",IF(ISERROR(VLOOKUP($L750,Info!$B$4:$B$266,1,FALSE)),"",VLOOKUP($L750,Info!$B$4:$L$266,4,FALSE)))</f>
        <v/>
      </c>
      <c r="AF750" s="1" t="str">
        <f>IF($L750="None","",IF(ISERROR(VLOOKUP($L750,Info!$B$4:$B$266,1,FALSE)),"",VLOOKUP($L750,Info!$B$4:$L$266,6,FALSE)))</f>
        <v/>
      </c>
      <c r="AG750" s="1"/>
      <c r="AH750" s="33" t="str" cm="1">
        <f t="array" ref="AH750">IF(AND(L750&lt;&gt;"",O750&lt;&gt;"",R750:S750&lt;&gt;"",W750:X750&lt;&gt;"",Z750:AA750&lt;&gt;"",AC750&lt;&gt;""),"Good","Bad")</f>
        <v>Bad</v>
      </c>
      <c r="AL750" t="str" cm="1">
        <f t="array" ref="AL750">IF(R750&gt;0,_xlfn.IFS(COUNTIF($L$20:L750,"&lt;&gt;")&lt;101,1,COUNTIF($L$20:L750,"&lt;&gt;")&lt;201,2,COUNTIF($L$20:L750,"&lt;&gt;")&lt;301,3,COUNTIF($L$20:L750,"&lt;&gt;")&lt;401,4,COUNTIF($L$20:L750,"&lt;&gt;")&lt;501,5,COUNTIF($L$20:L750,"&lt;&gt;")&lt;601,6,COUNTIF($L$20:L750,"&lt;&gt;")&lt;701,7,COUNTIF($L$20:L750,"&lt;&gt;")&lt;801,8,COUNTIF($L$20:L750,"&lt;&gt;")&lt;901,9,COUNTIF($L$20:L750,"&lt;&gt;")&lt;1001,10,COUNTIF($L$20:L750,"&lt;&gt;")&lt;1101,11,COUNTIF($L$20:L750,"&lt;&gt;")&lt;1201,12,COUNTIF($L$20:L750,"&lt;&gt;")&lt;1301,13,COUNTIF($L$20:L750,"&lt;&gt;")&lt;1401,14,COUNTIF($L$20:L750,"&lt;&gt;")&lt;1501,15,COUNTIF($L$20:L750,"&lt;&gt;")&lt;1601,16,COUNTIF($L$20:L750,"&lt;&gt;")&lt;1701,17,COUNTIF($L$20:L750,"&lt;&gt;")&lt;1801,18,COUNTIF($L$20:L750,"&lt;&gt;")&lt;1901,19,COUNTIF($L$20:L750,"&lt;&gt;")&lt;2001,20,COUNTIF($L$20:L750,"&lt;&gt;")&lt;2101,21,COUNTIF($L$20:L750,"&lt;&gt;")&lt;2201,22,COUNTIF($L$20:L750,"&lt;&gt;")&lt;2301,23,COUNTIF($L$20:L750,"&lt;&gt;")&lt;2401,24,COUNTIF($L$20:L750,"&lt;&gt;")&lt;2501,25,COUNTIF($L$20:L750,"&lt;&gt;")&lt;2601,26,COUNTIF($L$20:L750,"&lt;&gt;")&lt;2701,27,COUNTIF($L$20:L750,"&lt;&gt;")&lt;2801,28,COUNTIF($L$20:L750,"&lt;&gt;")&lt;2901,29,COUNTIF($L$20:L750,"&lt;&gt;")&lt;3001,30),"")</f>
        <v/>
      </c>
      <c r="AM750" t="str">
        <f t="shared" si="55"/>
        <v/>
      </c>
      <c r="AN750" t="str">
        <f t="shared" si="59"/>
        <v/>
      </c>
      <c r="AP750" t="str">
        <f t="shared" si="58"/>
        <v/>
      </c>
      <c r="AQ750" t="str">
        <f>IF(AO750="","",COUNTIFS(AM750:$AM$3019,AO750))</f>
        <v/>
      </c>
    </row>
    <row r="751" spans="1:43" x14ac:dyDescent="0.25">
      <c r="A751" s="6" t="str">
        <f>IF(COUNT($A$20:A750)&lt;&gt;$B$4,IF(A750="","",A750+1),"")</f>
        <v/>
      </c>
      <c r="B751" s="3"/>
      <c r="C751" s="3"/>
      <c r="D751" s="122"/>
      <c r="E751" s="3"/>
      <c r="F751" s="3"/>
      <c r="G751" s="3"/>
      <c r="H751" s="3"/>
      <c r="I751" s="120"/>
      <c r="J751" s="3"/>
      <c r="K751" s="95" t="str" cm="1">
        <f t="array" ref="K751">IF(OR($J$14 = "A",$J$14 = "B",$J$14 = "C"),IF(I751="","",IF(LEN(I751)&gt;2,_xlfn.IFS(ISNUMBER(SEARCH("_",I751)),I751,ISNUMBER(SEARCH(", ",I751)),SUBSTITUTE(I751,", ","_"),ISNUMBER(SEARCH("/ ",I751)),SUBSTITUTE(I751,"/ ","_"),ISNUMBER(SEARCH(",",I751)),SUBSTITUTE(I751,",","_"),ISNUMBER(SEARCH("/",I751)),SUBSTITUTE(I751,"/","_"),ISNUMBER(SEARCH("",I751)),I751),I751)),IF(OR($J$14 = "J",$J$14 = "K"),"",IF(D751="","",IF(LEN(D751)&gt;2,_xlfn.IFS(ISNUMBER(SEARCH("_",D751)),D751,ISNUMBER(SEARCH(", ",D751)),SUBSTITUTE(D751,", ","_"),ISNUMBER(SEARCH("/ ",D751)),SUBSTITUTE(D751,"/ ","_"),ISNUMBER(SEARCH(",",D751)),SUBSTITUTE(D751,",","_"),ISNUMBER(SEARCH("/",D751)),SUBSTITUTE(D751,"/","_"),ISNUMBER(SEARCH("",D751)),D751),D751))))</f>
        <v/>
      </c>
      <c r="L751" s="1"/>
      <c r="M751" s="1" t="str">
        <f t="shared" si="56"/>
        <v/>
      </c>
      <c r="N751" s="94" t="str">
        <f>IF($L751="None","",IF(ISERROR(VLOOKUP($L751,Info!$B$4:$B$266,1,FALSE)),"",VLOOKUP($L751,Info!$B$4:$L$266,5,FALSE)))</f>
        <v/>
      </c>
      <c r="O751" s="94" t="str">
        <f>IF(K751="","",IF(AND($J$12&lt;&gt;"ABC",N751="3"),"BAC",IF(N751="3","ABC",IF($J$12&lt;&gt;"ABC",IF($J$10="Standard",VLOOKUP(K751,Info!$BE$4:$BF$481,2,FALSE),VLOOKUP(K751,Info!$BI$4:$BJ$482,2,FALSE)),IF($J$10="Standard",VLOOKUP(K751,Info!$AG$4:$AH$2994,2,FALSE),VLOOKUP(K751,Info!$AK$4:$AL$2997,2,FALSE))))))</f>
        <v/>
      </c>
      <c r="P751" s="94" t="str">
        <f>IF($L751="None","",IF(ISERROR(VLOOKUP($L751,Info!$B$4:$B$266,1,FALSE)),"",VLOOKUP($L751,Info!$B$4:$L$266,3,FALSE)))</f>
        <v/>
      </c>
      <c r="Q751" s="96" t="str">
        <f>IF($L751="None","",IF(ISERROR(VLOOKUP($L751,Info!$B$4:$B$266,1,FALSE)),"",VLOOKUP($L751,Info!$B$4:$L$266,4,FALSE)))</f>
        <v/>
      </c>
      <c r="R751" s="1"/>
      <c r="S751" s="6" t="str">
        <f t="shared" si="57"/>
        <v/>
      </c>
      <c r="T751" s="6" t="str">
        <f>IF($L751="None","",IF(ISERROR(VLOOKUP($L751,Info!$B$4:$B$266,1,FALSE)),"",VLOOKUP($L751,Info!$B$4:$L$266,11,FALSE)))</f>
        <v/>
      </c>
      <c r="U751" s="1"/>
      <c r="V751" s="1"/>
      <c r="W751" s="1"/>
      <c r="X751" s="1" t="str">
        <f>IF($L751="None","",IF(ISERROR(VLOOKUP($L751,Info!$B$4:$B$266,1,FALSE)),"",IF(OR(W751="Metallic Liquid Tight",W751="Non-Metallic Liquid Tight",W751="LSZH",W751="Greenfield"),VLOOKUP($L751,Info!$B$4:$L$266,7,FALSE),"N/A")))</f>
        <v/>
      </c>
      <c r="Y751" s="1"/>
      <c r="Z751" s="96" t="str">
        <f>IF($L751="None","",IF(ISERROR(VLOOKUP($L751,Info!$B$4:$B$266,1,FALSE)),"",VLOOKUP($L751,Info!$B$4:$L$266,9,FALSE)))</f>
        <v/>
      </c>
      <c r="AA751" s="96" t="str">
        <f>IF($L751="None","",IF(ISERROR(VLOOKUP($L751,Info!$B$4:$B$266,1,FALSE)),"",VLOOKUP($L751,Info!$B$4:$L$266,8,FALSE)))</f>
        <v/>
      </c>
      <c r="AB751" s="96" t="str">
        <f>IF($L751="None","",IF(ISERROR(VLOOKUP($L751,Info!$B$4:$B$266,1,FALSE)),"",VLOOKUP($L751,Info!$B$4:$L$266,10,FALSE)))</f>
        <v/>
      </c>
      <c r="AC751" s="1" t="str">
        <f>IF(W751="SO Cable","Black,White",IF(O751="","",IF(P751="","",IF($J$12&lt;&gt;"ABC",IF(P751&lt;="250",VLOOKUP(O751,Info!$AZ$4:$BB$22,3,FALSE),VLOOKUP(O751,Info!$AZ$23:$BB$39,3,FALSE)),IF(P751&lt;="250",VLOOKUP(O751,Info!$AO$4:$AQ$22,3,FALSE),VLOOKUP(O751,Info!$AO$23:$AP$39,3,FALSE))))))</f>
        <v/>
      </c>
      <c r="AD751" s="1"/>
      <c r="AE751" s="1" t="str">
        <f>IF($L751="None","",IF(ISERROR(VLOOKUP($L751,Info!$B$4:$B$266,1,FALSE)),"",VLOOKUP($L751,Info!$B$4:$L$266,4,FALSE)))</f>
        <v/>
      </c>
      <c r="AF751" s="1" t="str">
        <f>IF($L751="None","",IF(ISERROR(VLOOKUP($L751,Info!$B$4:$B$266,1,FALSE)),"",VLOOKUP($L751,Info!$B$4:$L$266,6,FALSE)))</f>
        <v/>
      </c>
      <c r="AG751" s="1"/>
      <c r="AH751" s="33" t="str" cm="1">
        <f t="array" ref="AH751">IF(AND(L751&lt;&gt;"",O751&lt;&gt;"",R751:S751&lt;&gt;"",W751:X751&lt;&gt;"",Z751:AA751&lt;&gt;"",AC751&lt;&gt;""),"Good","Bad")</f>
        <v>Bad</v>
      </c>
      <c r="AL751" t="str" cm="1">
        <f t="array" ref="AL751">IF(R751&gt;0,_xlfn.IFS(COUNTIF($L$20:L751,"&lt;&gt;")&lt;101,1,COUNTIF($L$20:L751,"&lt;&gt;")&lt;201,2,COUNTIF($L$20:L751,"&lt;&gt;")&lt;301,3,COUNTIF($L$20:L751,"&lt;&gt;")&lt;401,4,COUNTIF($L$20:L751,"&lt;&gt;")&lt;501,5,COUNTIF($L$20:L751,"&lt;&gt;")&lt;601,6,COUNTIF($L$20:L751,"&lt;&gt;")&lt;701,7,COUNTIF($L$20:L751,"&lt;&gt;")&lt;801,8,COUNTIF($L$20:L751,"&lt;&gt;")&lt;901,9,COUNTIF($L$20:L751,"&lt;&gt;")&lt;1001,10,COUNTIF($L$20:L751,"&lt;&gt;")&lt;1101,11,COUNTIF($L$20:L751,"&lt;&gt;")&lt;1201,12,COUNTIF($L$20:L751,"&lt;&gt;")&lt;1301,13,COUNTIF($L$20:L751,"&lt;&gt;")&lt;1401,14,COUNTIF($L$20:L751,"&lt;&gt;")&lt;1501,15,COUNTIF($L$20:L751,"&lt;&gt;")&lt;1601,16,COUNTIF($L$20:L751,"&lt;&gt;")&lt;1701,17,COUNTIF($L$20:L751,"&lt;&gt;")&lt;1801,18,COUNTIF($L$20:L751,"&lt;&gt;")&lt;1901,19,COUNTIF($L$20:L751,"&lt;&gt;")&lt;2001,20,COUNTIF($L$20:L751,"&lt;&gt;")&lt;2101,21,COUNTIF($L$20:L751,"&lt;&gt;")&lt;2201,22,COUNTIF($L$20:L751,"&lt;&gt;")&lt;2301,23,COUNTIF($L$20:L751,"&lt;&gt;")&lt;2401,24,COUNTIF($L$20:L751,"&lt;&gt;")&lt;2501,25,COUNTIF($L$20:L751,"&lt;&gt;")&lt;2601,26,COUNTIF($L$20:L751,"&lt;&gt;")&lt;2701,27,COUNTIF($L$20:L751,"&lt;&gt;")&lt;2801,28,COUNTIF($L$20:L751,"&lt;&gt;")&lt;2901,29,COUNTIF($L$20:L751,"&lt;&gt;")&lt;3001,30),"")</f>
        <v/>
      </c>
      <c r="AM751" t="str">
        <f t="shared" si="55"/>
        <v/>
      </c>
      <c r="AN751" t="str">
        <f t="shared" si="59"/>
        <v/>
      </c>
      <c r="AP751" t="str">
        <f t="shared" si="58"/>
        <v/>
      </c>
      <c r="AQ751" t="str">
        <f>IF(AO751="","",COUNTIFS(AM751:$AM$3019,AO751))</f>
        <v/>
      </c>
    </row>
    <row r="752" spans="1:43" x14ac:dyDescent="0.25">
      <c r="A752" s="6" t="str">
        <f>IF(COUNT($A$20:A751)&lt;&gt;$B$4,IF(A751="","",A751+1),"")</f>
        <v/>
      </c>
      <c r="B752" s="3"/>
      <c r="C752" s="3"/>
      <c r="D752" s="122"/>
      <c r="E752" s="3"/>
      <c r="F752" s="3"/>
      <c r="G752" s="3"/>
      <c r="H752" s="3"/>
      <c r="I752" s="120"/>
      <c r="J752" s="3"/>
      <c r="K752" s="95" t="str" cm="1">
        <f t="array" ref="K752">IF(OR($J$14 = "A",$J$14 = "B",$J$14 = "C"),IF(I752="","",IF(LEN(I752)&gt;2,_xlfn.IFS(ISNUMBER(SEARCH("_",I752)),I752,ISNUMBER(SEARCH(", ",I752)),SUBSTITUTE(I752,", ","_"),ISNUMBER(SEARCH("/ ",I752)),SUBSTITUTE(I752,"/ ","_"),ISNUMBER(SEARCH(",",I752)),SUBSTITUTE(I752,",","_"),ISNUMBER(SEARCH("/",I752)),SUBSTITUTE(I752,"/","_"),ISNUMBER(SEARCH("",I752)),I752),I752)),IF(OR($J$14 = "J",$J$14 = "K"),"",IF(D752="","",IF(LEN(D752)&gt;2,_xlfn.IFS(ISNUMBER(SEARCH("_",D752)),D752,ISNUMBER(SEARCH(", ",D752)),SUBSTITUTE(D752,", ","_"),ISNUMBER(SEARCH("/ ",D752)),SUBSTITUTE(D752,"/ ","_"),ISNUMBER(SEARCH(",",D752)),SUBSTITUTE(D752,",","_"),ISNUMBER(SEARCH("/",D752)),SUBSTITUTE(D752,"/","_"),ISNUMBER(SEARCH("",D752)),D752),D752))))</f>
        <v/>
      </c>
      <c r="L752" s="1"/>
      <c r="M752" s="1" t="str">
        <f t="shared" si="56"/>
        <v/>
      </c>
      <c r="N752" s="94" t="str">
        <f>IF($L752="None","",IF(ISERROR(VLOOKUP($L752,Info!$B$4:$B$266,1,FALSE)),"",VLOOKUP($L752,Info!$B$4:$L$266,5,FALSE)))</f>
        <v/>
      </c>
      <c r="O752" s="94" t="str">
        <f>IF(K752="","",IF(AND($J$12&lt;&gt;"ABC",N752="3"),"BAC",IF(N752="3","ABC",IF($J$12&lt;&gt;"ABC",IF($J$10="Standard",VLOOKUP(K752,Info!$BE$4:$BF$481,2,FALSE),VLOOKUP(K752,Info!$BI$4:$BJ$482,2,FALSE)),IF($J$10="Standard",VLOOKUP(K752,Info!$AG$4:$AH$2994,2,FALSE),VLOOKUP(K752,Info!$AK$4:$AL$2997,2,FALSE))))))</f>
        <v/>
      </c>
      <c r="P752" s="94" t="str">
        <f>IF($L752="None","",IF(ISERROR(VLOOKUP($L752,Info!$B$4:$B$266,1,FALSE)),"",VLOOKUP($L752,Info!$B$4:$L$266,3,FALSE)))</f>
        <v/>
      </c>
      <c r="Q752" s="96" t="str">
        <f>IF($L752="None","",IF(ISERROR(VLOOKUP($L752,Info!$B$4:$B$266,1,FALSE)),"",VLOOKUP($L752,Info!$B$4:$L$266,4,FALSE)))</f>
        <v/>
      </c>
      <c r="R752" s="1"/>
      <c r="S752" s="6" t="str">
        <f t="shared" si="57"/>
        <v/>
      </c>
      <c r="T752" s="6" t="str">
        <f>IF($L752="None","",IF(ISERROR(VLOOKUP($L752,Info!$B$4:$B$266,1,FALSE)),"",VLOOKUP($L752,Info!$B$4:$L$266,11,FALSE)))</f>
        <v/>
      </c>
      <c r="U752" s="1"/>
      <c r="V752" s="1"/>
      <c r="W752" s="1"/>
      <c r="X752" s="1" t="str">
        <f>IF($L752="None","",IF(ISERROR(VLOOKUP($L752,Info!$B$4:$B$266,1,FALSE)),"",IF(OR(W752="Metallic Liquid Tight",W752="Non-Metallic Liquid Tight",W752="LSZH",W752="Greenfield"),VLOOKUP($L752,Info!$B$4:$L$266,7,FALSE),"N/A")))</f>
        <v/>
      </c>
      <c r="Y752" s="1"/>
      <c r="Z752" s="96" t="str">
        <f>IF($L752="None","",IF(ISERROR(VLOOKUP($L752,Info!$B$4:$B$266,1,FALSE)),"",VLOOKUP($L752,Info!$B$4:$L$266,9,FALSE)))</f>
        <v/>
      </c>
      <c r="AA752" s="96" t="str">
        <f>IF($L752="None","",IF(ISERROR(VLOOKUP($L752,Info!$B$4:$B$266,1,FALSE)),"",VLOOKUP($L752,Info!$B$4:$L$266,8,FALSE)))</f>
        <v/>
      </c>
      <c r="AB752" s="96" t="str">
        <f>IF($L752="None","",IF(ISERROR(VLOOKUP($L752,Info!$B$4:$B$266,1,FALSE)),"",VLOOKUP($L752,Info!$B$4:$L$266,10,FALSE)))</f>
        <v/>
      </c>
      <c r="AC752" s="1" t="str">
        <f>IF(W752="SO Cable","Black,White",IF(O752="","",IF(P752="","",IF($J$12&lt;&gt;"ABC",IF(P752&lt;="250",VLOOKUP(O752,Info!$AZ$4:$BB$22,3,FALSE),VLOOKUP(O752,Info!$AZ$23:$BB$39,3,FALSE)),IF(P752&lt;="250",VLOOKUP(O752,Info!$AO$4:$AQ$22,3,FALSE),VLOOKUP(O752,Info!$AO$23:$AP$39,3,FALSE))))))</f>
        <v/>
      </c>
      <c r="AD752" s="1"/>
      <c r="AE752" s="1" t="str">
        <f>IF($L752="None","",IF(ISERROR(VLOOKUP($L752,Info!$B$4:$B$266,1,FALSE)),"",VLOOKUP($L752,Info!$B$4:$L$266,4,FALSE)))</f>
        <v/>
      </c>
      <c r="AF752" s="1" t="str">
        <f>IF($L752="None","",IF(ISERROR(VLOOKUP($L752,Info!$B$4:$B$266,1,FALSE)),"",VLOOKUP($L752,Info!$B$4:$L$266,6,FALSE)))</f>
        <v/>
      </c>
      <c r="AG752" s="1"/>
      <c r="AH752" s="33" t="str" cm="1">
        <f t="array" ref="AH752">IF(AND(L752&lt;&gt;"",O752&lt;&gt;"",R752:S752&lt;&gt;"",W752:X752&lt;&gt;"",Z752:AA752&lt;&gt;"",AC752&lt;&gt;""),"Good","Bad")</f>
        <v>Bad</v>
      </c>
      <c r="AL752" t="str" cm="1">
        <f t="array" ref="AL752">IF(R752&gt;0,_xlfn.IFS(COUNTIF($L$20:L752,"&lt;&gt;")&lt;101,1,COUNTIF($L$20:L752,"&lt;&gt;")&lt;201,2,COUNTIF($L$20:L752,"&lt;&gt;")&lt;301,3,COUNTIF($L$20:L752,"&lt;&gt;")&lt;401,4,COUNTIF($L$20:L752,"&lt;&gt;")&lt;501,5,COUNTIF($L$20:L752,"&lt;&gt;")&lt;601,6,COUNTIF($L$20:L752,"&lt;&gt;")&lt;701,7,COUNTIF($L$20:L752,"&lt;&gt;")&lt;801,8,COUNTIF($L$20:L752,"&lt;&gt;")&lt;901,9,COUNTIF($L$20:L752,"&lt;&gt;")&lt;1001,10,COUNTIF($L$20:L752,"&lt;&gt;")&lt;1101,11,COUNTIF($L$20:L752,"&lt;&gt;")&lt;1201,12,COUNTIF($L$20:L752,"&lt;&gt;")&lt;1301,13,COUNTIF($L$20:L752,"&lt;&gt;")&lt;1401,14,COUNTIF($L$20:L752,"&lt;&gt;")&lt;1501,15,COUNTIF($L$20:L752,"&lt;&gt;")&lt;1601,16,COUNTIF($L$20:L752,"&lt;&gt;")&lt;1701,17,COUNTIF($L$20:L752,"&lt;&gt;")&lt;1801,18,COUNTIF($L$20:L752,"&lt;&gt;")&lt;1901,19,COUNTIF($L$20:L752,"&lt;&gt;")&lt;2001,20,COUNTIF($L$20:L752,"&lt;&gt;")&lt;2101,21,COUNTIF($L$20:L752,"&lt;&gt;")&lt;2201,22,COUNTIF($L$20:L752,"&lt;&gt;")&lt;2301,23,COUNTIF($L$20:L752,"&lt;&gt;")&lt;2401,24,COUNTIF($L$20:L752,"&lt;&gt;")&lt;2501,25,COUNTIF($L$20:L752,"&lt;&gt;")&lt;2601,26,COUNTIF($L$20:L752,"&lt;&gt;")&lt;2701,27,COUNTIF($L$20:L752,"&lt;&gt;")&lt;2801,28,COUNTIF($L$20:L752,"&lt;&gt;")&lt;2901,29,COUNTIF($L$20:L752,"&lt;&gt;")&lt;3001,30),"")</f>
        <v/>
      </c>
      <c r="AM752" t="str">
        <f t="shared" si="55"/>
        <v/>
      </c>
      <c r="AN752" t="str">
        <f t="shared" si="59"/>
        <v/>
      </c>
      <c r="AP752" t="str">
        <f t="shared" si="58"/>
        <v/>
      </c>
      <c r="AQ752" t="str">
        <f>IF(AO752="","",COUNTIFS(AM752:$AM$3019,AO752))</f>
        <v/>
      </c>
    </row>
    <row r="753" spans="1:43" x14ac:dyDescent="0.25">
      <c r="A753" s="6" t="str">
        <f>IF(COUNT($A$20:A752)&lt;&gt;$B$4,IF(A752="","",A752+1),"")</f>
        <v/>
      </c>
      <c r="B753" s="3"/>
      <c r="C753" s="3"/>
      <c r="D753" s="122"/>
      <c r="E753" s="3"/>
      <c r="F753" s="3"/>
      <c r="G753" s="3"/>
      <c r="H753" s="3"/>
      <c r="I753" s="120"/>
      <c r="J753" s="3"/>
      <c r="K753" s="95" t="str" cm="1">
        <f t="array" ref="K753">IF(OR($J$14 = "A",$J$14 = "B",$J$14 = "C"),IF(I753="","",IF(LEN(I753)&gt;2,_xlfn.IFS(ISNUMBER(SEARCH("_",I753)),I753,ISNUMBER(SEARCH(", ",I753)),SUBSTITUTE(I753,", ","_"),ISNUMBER(SEARCH("/ ",I753)),SUBSTITUTE(I753,"/ ","_"),ISNUMBER(SEARCH(",",I753)),SUBSTITUTE(I753,",","_"),ISNUMBER(SEARCH("/",I753)),SUBSTITUTE(I753,"/","_"),ISNUMBER(SEARCH("",I753)),I753),I753)),IF(OR($J$14 = "J",$J$14 = "K"),"",IF(D753="","",IF(LEN(D753)&gt;2,_xlfn.IFS(ISNUMBER(SEARCH("_",D753)),D753,ISNUMBER(SEARCH(", ",D753)),SUBSTITUTE(D753,", ","_"),ISNUMBER(SEARCH("/ ",D753)),SUBSTITUTE(D753,"/ ","_"),ISNUMBER(SEARCH(",",D753)),SUBSTITUTE(D753,",","_"),ISNUMBER(SEARCH("/",D753)),SUBSTITUTE(D753,"/","_"),ISNUMBER(SEARCH("",D753)),D753),D753))))</f>
        <v/>
      </c>
      <c r="L753" s="1"/>
      <c r="M753" s="1" t="str">
        <f t="shared" si="56"/>
        <v/>
      </c>
      <c r="N753" s="94" t="str">
        <f>IF($L753="None","",IF(ISERROR(VLOOKUP($L753,Info!$B$4:$B$266,1,FALSE)),"",VLOOKUP($L753,Info!$B$4:$L$266,5,FALSE)))</f>
        <v/>
      </c>
      <c r="O753" s="94" t="str">
        <f>IF(K753="","",IF(AND($J$12&lt;&gt;"ABC",N753="3"),"BAC",IF(N753="3","ABC",IF($J$12&lt;&gt;"ABC",IF($J$10="Standard",VLOOKUP(K753,Info!$BE$4:$BF$481,2,FALSE),VLOOKUP(K753,Info!$BI$4:$BJ$482,2,FALSE)),IF($J$10="Standard",VLOOKUP(K753,Info!$AG$4:$AH$2994,2,FALSE),VLOOKUP(K753,Info!$AK$4:$AL$2997,2,FALSE))))))</f>
        <v/>
      </c>
      <c r="P753" s="94" t="str">
        <f>IF($L753="None","",IF(ISERROR(VLOOKUP($L753,Info!$B$4:$B$266,1,FALSE)),"",VLOOKUP($L753,Info!$B$4:$L$266,3,FALSE)))</f>
        <v/>
      </c>
      <c r="Q753" s="96" t="str">
        <f>IF($L753="None","",IF(ISERROR(VLOOKUP($L753,Info!$B$4:$B$266,1,FALSE)),"",VLOOKUP($L753,Info!$B$4:$L$266,4,FALSE)))</f>
        <v/>
      </c>
      <c r="R753" s="1"/>
      <c r="S753" s="6" t="str">
        <f t="shared" si="57"/>
        <v/>
      </c>
      <c r="T753" s="6" t="str">
        <f>IF($L753="None","",IF(ISERROR(VLOOKUP($L753,Info!$B$4:$B$266,1,FALSE)),"",VLOOKUP($L753,Info!$B$4:$L$266,11,FALSE)))</f>
        <v/>
      </c>
      <c r="U753" s="1"/>
      <c r="V753" s="1"/>
      <c r="W753" s="1"/>
      <c r="X753" s="1" t="str">
        <f>IF($L753="None","",IF(ISERROR(VLOOKUP($L753,Info!$B$4:$B$266,1,FALSE)),"",IF(OR(W753="Metallic Liquid Tight",W753="Non-Metallic Liquid Tight",W753="LSZH",W753="Greenfield"),VLOOKUP($L753,Info!$B$4:$L$266,7,FALSE),"N/A")))</f>
        <v/>
      </c>
      <c r="Y753" s="1"/>
      <c r="Z753" s="96" t="str">
        <f>IF($L753="None","",IF(ISERROR(VLOOKUP($L753,Info!$B$4:$B$266,1,FALSE)),"",VLOOKUP($L753,Info!$B$4:$L$266,9,FALSE)))</f>
        <v/>
      </c>
      <c r="AA753" s="96" t="str">
        <f>IF($L753="None","",IF(ISERROR(VLOOKUP($L753,Info!$B$4:$B$266,1,FALSE)),"",VLOOKUP($L753,Info!$B$4:$L$266,8,FALSE)))</f>
        <v/>
      </c>
      <c r="AB753" s="96" t="str">
        <f>IF($L753="None","",IF(ISERROR(VLOOKUP($L753,Info!$B$4:$B$266,1,FALSE)),"",VLOOKUP($L753,Info!$B$4:$L$266,10,FALSE)))</f>
        <v/>
      </c>
      <c r="AC753" s="1" t="str">
        <f>IF(W753="SO Cable","Black,White",IF(O753="","",IF(P753="","",IF($J$12&lt;&gt;"ABC",IF(P753&lt;="250",VLOOKUP(O753,Info!$AZ$4:$BB$22,3,FALSE),VLOOKUP(O753,Info!$AZ$23:$BB$39,3,FALSE)),IF(P753&lt;="250",VLOOKUP(O753,Info!$AO$4:$AQ$22,3,FALSE),VLOOKUP(O753,Info!$AO$23:$AP$39,3,FALSE))))))</f>
        <v/>
      </c>
      <c r="AD753" s="1"/>
      <c r="AE753" s="1" t="str">
        <f>IF($L753="None","",IF(ISERROR(VLOOKUP($L753,Info!$B$4:$B$266,1,FALSE)),"",VLOOKUP($L753,Info!$B$4:$L$266,4,FALSE)))</f>
        <v/>
      </c>
      <c r="AF753" s="1" t="str">
        <f>IF($L753="None","",IF(ISERROR(VLOOKUP($L753,Info!$B$4:$B$266,1,FALSE)),"",VLOOKUP($L753,Info!$B$4:$L$266,6,FALSE)))</f>
        <v/>
      </c>
      <c r="AG753" s="1"/>
      <c r="AH753" s="33" t="str" cm="1">
        <f t="array" ref="AH753">IF(AND(L753&lt;&gt;"",O753&lt;&gt;"",R753:S753&lt;&gt;"",W753:X753&lt;&gt;"",Z753:AA753&lt;&gt;"",AC753&lt;&gt;""),"Good","Bad")</f>
        <v>Bad</v>
      </c>
      <c r="AL753" t="str" cm="1">
        <f t="array" ref="AL753">IF(R753&gt;0,_xlfn.IFS(COUNTIF($L$20:L753,"&lt;&gt;")&lt;101,1,COUNTIF($L$20:L753,"&lt;&gt;")&lt;201,2,COUNTIF($L$20:L753,"&lt;&gt;")&lt;301,3,COUNTIF($L$20:L753,"&lt;&gt;")&lt;401,4,COUNTIF($L$20:L753,"&lt;&gt;")&lt;501,5,COUNTIF($L$20:L753,"&lt;&gt;")&lt;601,6,COUNTIF($L$20:L753,"&lt;&gt;")&lt;701,7,COUNTIF($L$20:L753,"&lt;&gt;")&lt;801,8,COUNTIF($L$20:L753,"&lt;&gt;")&lt;901,9,COUNTIF($L$20:L753,"&lt;&gt;")&lt;1001,10,COUNTIF($L$20:L753,"&lt;&gt;")&lt;1101,11,COUNTIF($L$20:L753,"&lt;&gt;")&lt;1201,12,COUNTIF($L$20:L753,"&lt;&gt;")&lt;1301,13,COUNTIF($L$20:L753,"&lt;&gt;")&lt;1401,14,COUNTIF($L$20:L753,"&lt;&gt;")&lt;1501,15,COUNTIF($L$20:L753,"&lt;&gt;")&lt;1601,16,COUNTIF($L$20:L753,"&lt;&gt;")&lt;1701,17,COUNTIF($L$20:L753,"&lt;&gt;")&lt;1801,18,COUNTIF($L$20:L753,"&lt;&gt;")&lt;1901,19,COUNTIF($L$20:L753,"&lt;&gt;")&lt;2001,20,COUNTIF($L$20:L753,"&lt;&gt;")&lt;2101,21,COUNTIF($L$20:L753,"&lt;&gt;")&lt;2201,22,COUNTIF($L$20:L753,"&lt;&gt;")&lt;2301,23,COUNTIF($L$20:L753,"&lt;&gt;")&lt;2401,24,COUNTIF($L$20:L753,"&lt;&gt;")&lt;2501,25,COUNTIF($L$20:L753,"&lt;&gt;")&lt;2601,26,COUNTIF($L$20:L753,"&lt;&gt;")&lt;2701,27,COUNTIF($L$20:L753,"&lt;&gt;")&lt;2801,28,COUNTIF($L$20:L753,"&lt;&gt;")&lt;2901,29,COUNTIF($L$20:L753,"&lt;&gt;")&lt;3001,30),"")</f>
        <v/>
      </c>
      <c r="AM753" t="str">
        <f t="shared" si="55"/>
        <v/>
      </c>
      <c r="AN753" t="str">
        <f t="shared" si="59"/>
        <v/>
      </c>
      <c r="AP753" t="str">
        <f t="shared" si="58"/>
        <v/>
      </c>
      <c r="AQ753" t="str">
        <f>IF(AO753="","",COUNTIFS(AM753:$AM$3019,AO753))</f>
        <v/>
      </c>
    </row>
    <row r="754" spans="1:43" x14ac:dyDescent="0.25">
      <c r="A754" s="6" t="str">
        <f>IF(COUNT($A$20:A753)&lt;&gt;$B$4,IF(A753="","",A753+1),"")</f>
        <v/>
      </c>
      <c r="B754" s="3"/>
      <c r="C754" s="3"/>
      <c r="D754" s="122"/>
      <c r="E754" s="3"/>
      <c r="F754" s="3"/>
      <c r="G754" s="3"/>
      <c r="H754" s="3"/>
      <c r="I754" s="120"/>
      <c r="J754" s="3"/>
      <c r="K754" s="95" t="str" cm="1">
        <f t="array" ref="K754">IF(OR($J$14 = "A",$J$14 = "B",$J$14 = "C"),IF(I754="","",IF(LEN(I754)&gt;2,_xlfn.IFS(ISNUMBER(SEARCH("_",I754)),I754,ISNUMBER(SEARCH(", ",I754)),SUBSTITUTE(I754,", ","_"),ISNUMBER(SEARCH("/ ",I754)),SUBSTITUTE(I754,"/ ","_"),ISNUMBER(SEARCH(",",I754)),SUBSTITUTE(I754,",","_"),ISNUMBER(SEARCH("/",I754)),SUBSTITUTE(I754,"/","_"),ISNUMBER(SEARCH("",I754)),I754),I754)),IF(OR($J$14 = "J",$J$14 = "K"),"",IF(D754="","",IF(LEN(D754)&gt;2,_xlfn.IFS(ISNUMBER(SEARCH("_",D754)),D754,ISNUMBER(SEARCH(", ",D754)),SUBSTITUTE(D754,", ","_"),ISNUMBER(SEARCH("/ ",D754)),SUBSTITUTE(D754,"/ ","_"),ISNUMBER(SEARCH(",",D754)),SUBSTITUTE(D754,",","_"),ISNUMBER(SEARCH("/",D754)),SUBSTITUTE(D754,"/","_"),ISNUMBER(SEARCH("",D754)),D754),D754))))</f>
        <v/>
      </c>
      <c r="L754" s="1"/>
      <c r="M754" s="1" t="str">
        <f t="shared" si="56"/>
        <v/>
      </c>
      <c r="N754" s="94" t="str">
        <f>IF($L754="None","",IF(ISERROR(VLOOKUP($L754,Info!$B$4:$B$266,1,FALSE)),"",VLOOKUP($L754,Info!$B$4:$L$266,5,FALSE)))</f>
        <v/>
      </c>
      <c r="O754" s="94" t="str">
        <f>IF(K754="","",IF(AND($J$12&lt;&gt;"ABC",N754="3"),"BAC",IF(N754="3","ABC",IF($J$12&lt;&gt;"ABC",IF($J$10="Standard",VLOOKUP(K754,Info!$BE$4:$BF$481,2,FALSE),VLOOKUP(K754,Info!$BI$4:$BJ$482,2,FALSE)),IF($J$10="Standard",VLOOKUP(K754,Info!$AG$4:$AH$2994,2,FALSE),VLOOKUP(K754,Info!$AK$4:$AL$2997,2,FALSE))))))</f>
        <v/>
      </c>
      <c r="P754" s="94" t="str">
        <f>IF($L754="None","",IF(ISERROR(VLOOKUP($L754,Info!$B$4:$B$266,1,FALSE)),"",VLOOKUP($L754,Info!$B$4:$L$266,3,FALSE)))</f>
        <v/>
      </c>
      <c r="Q754" s="96" t="str">
        <f>IF($L754="None","",IF(ISERROR(VLOOKUP($L754,Info!$B$4:$B$266,1,FALSE)),"",VLOOKUP($L754,Info!$B$4:$L$266,4,FALSE)))</f>
        <v/>
      </c>
      <c r="R754" s="1"/>
      <c r="S754" s="6" t="str">
        <f t="shared" si="57"/>
        <v/>
      </c>
      <c r="T754" s="6" t="str">
        <f>IF($L754="None","",IF(ISERROR(VLOOKUP($L754,Info!$B$4:$B$266,1,FALSE)),"",VLOOKUP($L754,Info!$B$4:$L$266,11,FALSE)))</f>
        <v/>
      </c>
      <c r="U754" s="1"/>
      <c r="V754" s="1"/>
      <c r="W754" s="1"/>
      <c r="X754" s="1" t="str">
        <f>IF($L754="None","",IF(ISERROR(VLOOKUP($L754,Info!$B$4:$B$266,1,FALSE)),"",IF(OR(W754="Metallic Liquid Tight",W754="Non-Metallic Liquid Tight",W754="LSZH",W754="Greenfield"),VLOOKUP($L754,Info!$B$4:$L$266,7,FALSE),"N/A")))</f>
        <v/>
      </c>
      <c r="Y754" s="1"/>
      <c r="Z754" s="96" t="str">
        <f>IF($L754="None","",IF(ISERROR(VLOOKUP($L754,Info!$B$4:$B$266,1,FALSE)),"",VLOOKUP($L754,Info!$B$4:$L$266,9,FALSE)))</f>
        <v/>
      </c>
      <c r="AA754" s="96" t="str">
        <f>IF($L754="None","",IF(ISERROR(VLOOKUP($L754,Info!$B$4:$B$266,1,FALSE)),"",VLOOKUP($L754,Info!$B$4:$L$266,8,FALSE)))</f>
        <v/>
      </c>
      <c r="AB754" s="96" t="str">
        <f>IF($L754="None","",IF(ISERROR(VLOOKUP($L754,Info!$B$4:$B$266,1,FALSE)),"",VLOOKUP($L754,Info!$B$4:$L$266,10,FALSE)))</f>
        <v/>
      </c>
      <c r="AC754" s="1" t="str">
        <f>IF(W754="SO Cable","Black,White",IF(O754="","",IF(P754="","",IF($J$12&lt;&gt;"ABC",IF(P754&lt;="250",VLOOKUP(O754,Info!$AZ$4:$BB$22,3,FALSE),VLOOKUP(O754,Info!$AZ$23:$BB$39,3,FALSE)),IF(P754&lt;="250",VLOOKUP(O754,Info!$AO$4:$AQ$22,3,FALSE),VLOOKUP(O754,Info!$AO$23:$AP$39,3,FALSE))))))</f>
        <v/>
      </c>
      <c r="AD754" s="1"/>
      <c r="AE754" s="1" t="str">
        <f>IF($L754="None","",IF(ISERROR(VLOOKUP($L754,Info!$B$4:$B$266,1,FALSE)),"",VLOOKUP($L754,Info!$B$4:$L$266,4,FALSE)))</f>
        <v/>
      </c>
      <c r="AF754" s="1" t="str">
        <f>IF($L754="None","",IF(ISERROR(VLOOKUP($L754,Info!$B$4:$B$266,1,FALSE)),"",VLOOKUP($L754,Info!$B$4:$L$266,6,FALSE)))</f>
        <v/>
      </c>
      <c r="AG754" s="1"/>
      <c r="AH754" s="33" t="str" cm="1">
        <f t="array" ref="AH754">IF(AND(L754&lt;&gt;"",O754&lt;&gt;"",R754:S754&lt;&gt;"",W754:X754&lt;&gt;"",Z754:AA754&lt;&gt;"",AC754&lt;&gt;""),"Good","Bad")</f>
        <v>Bad</v>
      </c>
      <c r="AL754" t="str" cm="1">
        <f t="array" ref="AL754">IF(R754&gt;0,_xlfn.IFS(COUNTIF($L$20:L754,"&lt;&gt;")&lt;101,1,COUNTIF($L$20:L754,"&lt;&gt;")&lt;201,2,COUNTIF($L$20:L754,"&lt;&gt;")&lt;301,3,COUNTIF($L$20:L754,"&lt;&gt;")&lt;401,4,COUNTIF($L$20:L754,"&lt;&gt;")&lt;501,5,COUNTIF($L$20:L754,"&lt;&gt;")&lt;601,6,COUNTIF($L$20:L754,"&lt;&gt;")&lt;701,7,COUNTIF($L$20:L754,"&lt;&gt;")&lt;801,8,COUNTIF($L$20:L754,"&lt;&gt;")&lt;901,9,COUNTIF($L$20:L754,"&lt;&gt;")&lt;1001,10,COUNTIF($L$20:L754,"&lt;&gt;")&lt;1101,11,COUNTIF($L$20:L754,"&lt;&gt;")&lt;1201,12,COUNTIF($L$20:L754,"&lt;&gt;")&lt;1301,13,COUNTIF($L$20:L754,"&lt;&gt;")&lt;1401,14,COUNTIF($L$20:L754,"&lt;&gt;")&lt;1501,15,COUNTIF($L$20:L754,"&lt;&gt;")&lt;1601,16,COUNTIF($L$20:L754,"&lt;&gt;")&lt;1701,17,COUNTIF($L$20:L754,"&lt;&gt;")&lt;1801,18,COUNTIF($L$20:L754,"&lt;&gt;")&lt;1901,19,COUNTIF($L$20:L754,"&lt;&gt;")&lt;2001,20,COUNTIF($L$20:L754,"&lt;&gt;")&lt;2101,21,COUNTIF($L$20:L754,"&lt;&gt;")&lt;2201,22,COUNTIF($L$20:L754,"&lt;&gt;")&lt;2301,23,COUNTIF($L$20:L754,"&lt;&gt;")&lt;2401,24,COUNTIF($L$20:L754,"&lt;&gt;")&lt;2501,25,COUNTIF($L$20:L754,"&lt;&gt;")&lt;2601,26,COUNTIF($L$20:L754,"&lt;&gt;")&lt;2701,27,COUNTIF($L$20:L754,"&lt;&gt;")&lt;2801,28,COUNTIF($L$20:L754,"&lt;&gt;")&lt;2901,29,COUNTIF($L$20:L754,"&lt;&gt;")&lt;3001,30),"")</f>
        <v/>
      </c>
      <c r="AM754" t="str">
        <f t="shared" si="55"/>
        <v/>
      </c>
      <c r="AN754" t="str">
        <f t="shared" si="59"/>
        <v/>
      </c>
      <c r="AP754" t="str">
        <f t="shared" si="58"/>
        <v/>
      </c>
      <c r="AQ754" t="str">
        <f>IF(AO754="","",COUNTIFS(AM754:$AM$3019,AO754))</f>
        <v/>
      </c>
    </row>
    <row r="755" spans="1:43" x14ac:dyDescent="0.25">
      <c r="A755" s="6" t="str">
        <f>IF(COUNT($A$20:A754)&lt;&gt;$B$4,IF(A754="","",A754+1),"")</f>
        <v/>
      </c>
      <c r="B755" s="3"/>
      <c r="C755" s="3"/>
      <c r="D755" s="122"/>
      <c r="E755" s="3"/>
      <c r="F755" s="3"/>
      <c r="G755" s="3"/>
      <c r="H755" s="3"/>
      <c r="I755" s="120"/>
      <c r="J755" s="3"/>
      <c r="K755" s="95" t="str" cm="1">
        <f t="array" ref="K755">IF(OR($J$14 = "A",$J$14 = "B",$J$14 = "C"),IF(I755="","",IF(LEN(I755)&gt;2,_xlfn.IFS(ISNUMBER(SEARCH("_",I755)),I755,ISNUMBER(SEARCH(", ",I755)),SUBSTITUTE(I755,", ","_"),ISNUMBER(SEARCH("/ ",I755)),SUBSTITUTE(I755,"/ ","_"),ISNUMBER(SEARCH(",",I755)),SUBSTITUTE(I755,",","_"),ISNUMBER(SEARCH("/",I755)),SUBSTITUTE(I755,"/","_"),ISNUMBER(SEARCH("",I755)),I755),I755)),IF(OR($J$14 = "J",$J$14 = "K"),"",IF(D755="","",IF(LEN(D755)&gt;2,_xlfn.IFS(ISNUMBER(SEARCH("_",D755)),D755,ISNUMBER(SEARCH(", ",D755)),SUBSTITUTE(D755,", ","_"),ISNUMBER(SEARCH("/ ",D755)),SUBSTITUTE(D755,"/ ","_"),ISNUMBER(SEARCH(",",D755)),SUBSTITUTE(D755,",","_"),ISNUMBER(SEARCH("/",D755)),SUBSTITUTE(D755,"/","_"),ISNUMBER(SEARCH("",D755)),D755),D755))))</f>
        <v/>
      </c>
      <c r="L755" s="1"/>
      <c r="M755" s="1" t="str">
        <f t="shared" si="56"/>
        <v/>
      </c>
      <c r="N755" s="94" t="str">
        <f>IF($L755="None","",IF(ISERROR(VLOOKUP($L755,Info!$B$4:$B$266,1,FALSE)),"",VLOOKUP($L755,Info!$B$4:$L$266,5,FALSE)))</f>
        <v/>
      </c>
      <c r="O755" s="94" t="str">
        <f>IF(K755="","",IF(AND($J$12&lt;&gt;"ABC",N755="3"),"BAC",IF(N755="3","ABC",IF($J$12&lt;&gt;"ABC",IF($J$10="Standard",VLOOKUP(K755,Info!$BE$4:$BF$481,2,FALSE),VLOOKUP(K755,Info!$BI$4:$BJ$482,2,FALSE)),IF($J$10="Standard",VLOOKUP(K755,Info!$AG$4:$AH$2994,2,FALSE),VLOOKUP(K755,Info!$AK$4:$AL$2997,2,FALSE))))))</f>
        <v/>
      </c>
      <c r="P755" s="94" t="str">
        <f>IF($L755="None","",IF(ISERROR(VLOOKUP($L755,Info!$B$4:$B$266,1,FALSE)),"",VLOOKUP($L755,Info!$B$4:$L$266,3,FALSE)))</f>
        <v/>
      </c>
      <c r="Q755" s="96" t="str">
        <f>IF($L755="None","",IF(ISERROR(VLOOKUP($L755,Info!$B$4:$B$266,1,FALSE)),"",VLOOKUP($L755,Info!$B$4:$L$266,4,FALSE)))</f>
        <v/>
      </c>
      <c r="R755" s="1"/>
      <c r="S755" s="6" t="str">
        <f t="shared" si="57"/>
        <v/>
      </c>
      <c r="T755" s="6" t="str">
        <f>IF($L755="None","",IF(ISERROR(VLOOKUP($L755,Info!$B$4:$B$266,1,FALSE)),"",VLOOKUP($L755,Info!$B$4:$L$266,11,FALSE)))</f>
        <v/>
      </c>
      <c r="U755" s="1"/>
      <c r="V755" s="1"/>
      <c r="W755" s="1"/>
      <c r="X755" s="1" t="str">
        <f>IF($L755="None","",IF(ISERROR(VLOOKUP($L755,Info!$B$4:$B$266,1,FALSE)),"",IF(OR(W755="Metallic Liquid Tight",W755="Non-Metallic Liquid Tight",W755="LSZH",W755="Greenfield"),VLOOKUP($L755,Info!$B$4:$L$266,7,FALSE),"N/A")))</f>
        <v/>
      </c>
      <c r="Y755" s="1"/>
      <c r="Z755" s="96" t="str">
        <f>IF($L755="None","",IF(ISERROR(VLOOKUP($L755,Info!$B$4:$B$266,1,FALSE)),"",VLOOKUP($L755,Info!$B$4:$L$266,9,FALSE)))</f>
        <v/>
      </c>
      <c r="AA755" s="96" t="str">
        <f>IF($L755="None","",IF(ISERROR(VLOOKUP($L755,Info!$B$4:$B$266,1,FALSE)),"",VLOOKUP($L755,Info!$B$4:$L$266,8,FALSE)))</f>
        <v/>
      </c>
      <c r="AB755" s="96" t="str">
        <f>IF($L755="None","",IF(ISERROR(VLOOKUP($L755,Info!$B$4:$B$266,1,FALSE)),"",VLOOKUP($L755,Info!$B$4:$L$266,10,FALSE)))</f>
        <v/>
      </c>
      <c r="AC755" s="1" t="str">
        <f>IF(W755="SO Cable","Black,White",IF(O755="","",IF(P755="","",IF($J$12&lt;&gt;"ABC",IF(P755&lt;="250",VLOOKUP(O755,Info!$AZ$4:$BB$22,3,FALSE),VLOOKUP(O755,Info!$AZ$23:$BB$39,3,FALSE)),IF(P755&lt;="250",VLOOKUP(O755,Info!$AO$4:$AQ$22,3,FALSE),VLOOKUP(O755,Info!$AO$23:$AP$39,3,FALSE))))))</f>
        <v/>
      </c>
      <c r="AD755" s="1"/>
      <c r="AE755" s="1" t="str">
        <f>IF($L755="None","",IF(ISERROR(VLOOKUP($L755,Info!$B$4:$B$266,1,FALSE)),"",VLOOKUP($L755,Info!$B$4:$L$266,4,FALSE)))</f>
        <v/>
      </c>
      <c r="AF755" s="1" t="str">
        <f>IF($L755="None","",IF(ISERROR(VLOOKUP($L755,Info!$B$4:$B$266,1,FALSE)),"",VLOOKUP($L755,Info!$B$4:$L$266,6,FALSE)))</f>
        <v/>
      </c>
      <c r="AG755" s="1"/>
      <c r="AH755" s="33" t="str" cm="1">
        <f t="array" ref="AH755">IF(AND(L755&lt;&gt;"",O755&lt;&gt;"",R755:S755&lt;&gt;"",W755:X755&lt;&gt;"",Z755:AA755&lt;&gt;"",AC755&lt;&gt;""),"Good","Bad")</f>
        <v>Bad</v>
      </c>
      <c r="AL755" t="str" cm="1">
        <f t="array" ref="AL755">IF(R755&gt;0,_xlfn.IFS(COUNTIF($L$20:L755,"&lt;&gt;")&lt;101,1,COUNTIF($L$20:L755,"&lt;&gt;")&lt;201,2,COUNTIF($L$20:L755,"&lt;&gt;")&lt;301,3,COUNTIF($L$20:L755,"&lt;&gt;")&lt;401,4,COUNTIF($L$20:L755,"&lt;&gt;")&lt;501,5,COUNTIF($L$20:L755,"&lt;&gt;")&lt;601,6,COUNTIF($L$20:L755,"&lt;&gt;")&lt;701,7,COUNTIF($L$20:L755,"&lt;&gt;")&lt;801,8,COUNTIF($L$20:L755,"&lt;&gt;")&lt;901,9,COUNTIF($L$20:L755,"&lt;&gt;")&lt;1001,10,COUNTIF($L$20:L755,"&lt;&gt;")&lt;1101,11,COUNTIF($L$20:L755,"&lt;&gt;")&lt;1201,12,COUNTIF($L$20:L755,"&lt;&gt;")&lt;1301,13,COUNTIF($L$20:L755,"&lt;&gt;")&lt;1401,14,COUNTIF($L$20:L755,"&lt;&gt;")&lt;1501,15,COUNTIF($L$20:L755,"&lt;&gt;")&lt;1601,16,COUNTIF($L$20:L755,"&lt;&gt;")&lt;1701,17,COUNTIF($L$20:L755,"&lt;&gt;")&lt;1801,18,COUNTIF($L$20:L755,"&lt;&gt;")&lt;1901,19,COUNTIF($L$20:L755,"&lt;&gt;")&lt;2001,20,COUNTIF($L$20:L755,"&lt;&gt;")&lt;2101,21,COUNTIF($L$20:L755,"&lt;&gt;")&lt;2201,22,COUNTIF($L$20:L755,"&lt;&gt;")&lt;2301,23,COUNTIF($L$20:L755,"&lt;&gt;")&lt;2401,24,COUNTIF($L$20:L755,"&lt;&gt;")&lt;2501,25,COUNTIF($L$20:L755,"&lt;&gt;")&lt;2601,26,COUNTIF($L$20:L755,"&lt;&gt;")&lt;2701,27,COUNTIF($L$20:L755,"&lt;&gt;")&lt;2801,28,COUNTIF($L$20:L755,"&lt;&gt;")&lt;2901,29,COUNTIF($L$20:L755,"&lt;&gt;")&lt;3001,30),"")</f>
        <v/>
      </c>
      <c r="AM755" t="str">
        <f t="shared" si="55"/>
        <v/>
      </c>
      <c r="AN755" t="str">
        <f t="shared" si="59"/>
        <v/>
      </c>
      <c r="AP755" t="str">
        <f t="shared" si="58"/>
        <v/>
      </c>
      <c r="AQ755" t="str">
        <f>IF(AO755="","",COUNTIFS(AM755:$AM$3019,AO755))</f>
        <v/>
      </c>
    </row>
    <row r="756" spans="1:43" x14ac:dyDescent="0.25">
      <c r="A756" s="6" t="str">
        <f>IF(COUNT($A$20:A755)&lt;&gt;$B$4,IF(A755="","",A755+1),"")</f>
        <v/>
      </c>
      <c r="B756" s="3"/>
      <c r="C756" s="3"/>
      <c r="D756" s="122"/>
      <c r="E756" s="3"/>
      <c r="F756" s="3"/>
      <c r="G756" s="3"/>
      <c r="H756" s="3"/>
      <c r="I756" s="120"/>
      <c r="J756" s="3"/>
      <c r="K756" s="95" t="str" cm="1">
        <f t="array" ref="K756">IF(OR($J$14 = "A",$J$14 = "B",$J$14 = "C"),IF(I756="","",IF(LEN(I756)&gt;2,_xlfn.IFS(ISNUMBER(SEARCH("_",I756)),I756,ISNUMBER(SEARCH(", ",I756)),SUBSTITUTE(I756,", ","_"),ISNUMBER(SEARCH("/ ",I756)),SUBSTITUTE(I756,"/ ","_"),ISNUMBER(SEARCH(",",I756)),SUBSTITUTE(I756,",","_"),ISNUMBER(SEARCH("/",I756)),SUBSTITUTE(I756,"/","_"),ISNUMBER(SEARCH("",I756)),I756),I756)),IF(OR($J$14 = "J",$J$14 = "K"),"",IF(D756="","",IF(LEN(D756)&gt;2,_xlfn.IFS(ISNUMBER(SEARCH("_",D756)),D756,ISNUMBER(SEARCH(", ",D756)),SUBSTITUTE(D756,", ","_"),ISNUMBER(SEARCH("/ ",D756)),SUBSTITUTE(D756,"/ ","_"),ISNUMBER(SEARCH(",",D756)),SUBSTITUTE(D756,",","_"),ISNUMBER(SEARCH("/",D756)),SUBSTITUTE(D756,"/","_"),ISNUMBER(SEARCH("",D756)),D756),D756))))</f>
        <v/>
      </c>
      <c r="L756" s="1"/>
      <c r="M756" s="1" t="str">
        <f t="shared" si="56"/>
        <v/>
      </c>
      <c r="N756" s="94" t="str">
        <f>IF($L756="None","",IF(ISERROR(VLOOKUP($L756,Info!$B$4:$B$266,1,FALSE)),"",VLOOKUP($L756,Info!$B$4:$L$266,5,FALSE)))</f>
        <v/>
      </c>
      <c r="O756" s="94" t="str">
        <f>IF(K756="","",IF(AND($J$12&lt;&gt;"ABC",N756="3"),"BAC",IF(N756="3","ABC",IF($J$12&lt;&gt;"ABC",IF($J$10="Standard",VLOOKUP(K756,Info!$BE$4:$BF$481,2,FALSE),VLOOKUP(K756,Info!$BI$4:$BJ$482,2,FALSE)),IF($J$10="Standard",VLOOKUP(K756,Info!$AG$4:$AH$2994,2,FALSE),VLOOKUP(K756,Info!$AK$4:$AL$2997,2,FALSE))))))</f>
        <v/>
      </c>
      <c r="P756" s="94" t="str">
        <f>IF($L756="None","",IF(ISERROR(VLOOKUP($L756,Info!$B$4:$B$266,1,FALSE)),"",VLOOKUP($L756,Info!$B$4:$L$266,3,FALSE)))</f>
        <v/>
      </c>
      <c r="Q756" s="96" t="str">
        <f>IF($L756="None","",IF(ISERROR(VLOOKUP($L756,Info!$B$4:$B$266,1,FALSE)),"",VLOOKUP($L756,Info!$B$4:$L$266,4,FALSE)))</f>
        <v/>
      </c>
      <c r="R756" s="1"/>
      <c r="S756" s="6" t="str">
        <f t="shared" si="57"/>
        <v/>
      </c>
      <c r="T756" s="6" t="str">
        <f>IF($L756="None","",IF(ISERROR(VLOOKUP($L756,Info!$B$4:$B$266,1,FALSE)),"",VLOOKUP($L756,Info!$B$4:$L$266,11,FALSE)))</f>
        <v/>
      </c>
      <c r="U756" s="1"/>
      <c r="V756" s="1"/>
      <c r="W756" s="1"/>
      <c r="X756" s="1" t="str">
        <f>IF($L756="None","",IF(ISERROR(VLOOKUP($L756,Info!$B$4:$B$266,1,FALSE)),"",IF(OR(W756="Metallic Liquid Tight",W756="Non-Metallic Liquid Tight",W756="LSZH",W756="Greenfield"),VLOOKUP($L756,Info!$B$4:$L$266,7,FALSE),"N/A")))</f>
        <v/>
      </c>
      <c r="Y756" s="1"/>
      <c r="Z756" s="96" t="str">
        <f>IF($L756="None","",IF(ISERROR(VLOOKUP($L756,Info!$B$4:$B$266,1,FALSE)),"",VLOOKUP($L756,Info!$B$4:$L$266,9,FALSE)))</f>
        <v/>
      </c>
      <c r="AA756" s="96" t="str">
        <f>IF($L756="None","",IF(ISERROR(VLOOKUP($L756,Info!$B$4:$B$266,1,FALSE)),"",VLOOKUP($L756,Info!$B$4:$L$266,8,FALSE)))</f>
        <v/>
      </c>
      <c r="AB756" s="96" t="str">
        <f>IF($L756="None","",IF(ISERROR(VLOOKUP($L756,Info!$B$4:$B$266,1,FALSE)),"",VLOOKUP($L756,Info!$B$4:$L$266,10,FALSE)))</f>
        <v/>
      </c>
      <c r="AC756" s="1" t="str">
        <f>IF(W756="SO Cable","Black,White",IF(O756="","",IF(P756="","",IF($J$12&lt;&gt;"ABC",IF(P756&lt;="250",VLOOKUP(O756,Info!$AZ$4:$BB$22,3,FALSE),VLOOKUP(O756,Info!$AZ$23:$BB$39,3,FALSE)),IF(P756&lt;="250",VLOOKUP(O756,Info!$AO$4:$AQ$22,3,FALSE),VLOOKUP(O756,Info!$AO$23:$AP$39,3,FALSE))))))</f>
        <v/>
      </c>
      <c r="AD756" s="1"/>
      <c r="AE756" s="1" t="str">
        <f>IF($L756="None","",IF(ISERROR(VLOOKUP($L756,Info!$B$4:$B$266,1,FALSE)),"",VLOOKUP($L756,Info!$B$4:$L$266,4,FALSE)))</f>
        <v/>
      </c>
      <c r="AF756" s="1" t="str">
        <f>IF($L756="None","",IF(ISERROR(VLOOKUP($L756,Info!$B$4:$B$266,1,FALSE)),"",VLOOKUP($L756,Info!$B$4:$L$266,6,FALSE)))</f>
        <v/>
      </c>
      <c r="AG756" s="1"/>
      <c r="AH756" s="33" t="str" cm="1">
        <f t="array" ref="AH756">IF(AND(L756&lt;&gt;"",O756&lt;&gt;"",R756:S756&lt;&gt;"",W756:X756&lt;&gt;"",Z756:AA756&lt;&gt;"",AC756&lt;&gt;""),"Good","Bad")</f>
        <v>Bad</v>
      </c>
      <c r="AL756" t="str" cm="1">
        <f t="array" ref="AL756">IF(R756&gt;0,_xlfn.IFS(COUNTIF($L$20:L756,"&lt;&gt;")&lt;101,1,COUNTIF($L$20:L756,"&lt;&gt;")&lt;201,2,COUNTIF($L$20:L756,"&lt;&gt;")&lt;301,3,COUNTIF($L$20:L756,"&lt;&gt;")&lt;401,4,COUNTIF($L$20:L756,"&lt;&gt;")&lt;501,5,COUNTIF($L$20:L756,"&lt;&gt;")&lt;601,6,COUNTIF($L$20:L756,"&lt;&gt;")&lt;701,7,COUNTIF($L$20:L756,"&lt;&gt;")&lt;801,8,COUNTIF($L$20:L756,"&lt;&gt;")&lt;901,9,COUNTIF($L$20:L756,"&lt;&gt;")&lt;1001,10,COUNTIF($L$20:L756,"&lt;&gt;")&lt;1101,11,COUNTIF($L$20:L756,"&lt;&gt;")&lt;1201,12,COUNTIF($L$20:L756,"&lt;&gt;")&lt;1301,13,COUNTIF($L$20:L756,"&lt;&gt;")&lt;1401,14,COUNTIF($L$20:L756,"&lt;&gt;")&lt;1501,15,COUNTIF($L$20:L756,"&lt;&gt;")&lt;1601,16,COUNTIF($L$20:L756,"&lt;&gt;")&lt;1701,17,COUNTIF($L$20:L756,"&lt;&gt;")&lt;1801,18,COUNTIF($L$20:L756,"&lt;&gt;")&lt;1901,19,COUNTIF($L$20:L756,"&lt;&gt;")&lt;2001,20,COUNTIF($L$20:L756,"&lt;&gt;")&lt;2101,21,COUNTIF($L$20:L756,"&lt;&gt;")&lt;2201,22,COUNTIF($L$20:L756,"&lt;&gt;")&lt;2301,23,COUNTIF($L$20:L756,"&lt;&gt;")&lt;2401,24,COUNTIF($L$20:L756,"&lt;&gt;")&lt;2501,25,COUNTIF($L$20:L756,"&lt;&gt;")&lt;2601,26,COUNTIF($L$20:L756,"&lt;&gt;")&lt;2701,27,COUNTIF($L$20:L756,"&lt;&gt;")&lt;2801,28,COUNTIF($L$20:L756,"&lt;&gt;")&lt;2901,29,COUNTIF($L$20:L756,"&lt;&gt;")&lt;3001,30),"")</f>
        <v/>
      </c>
      <c r="AM756" t="str">
        <f t="shared" si="55"/>
        <v/>
      </c>
      <c r="AN756" t="str">
        <f t="shared" si="59"/>
        <v/>
      </c>
      <c r="AP756" t="str">
        <f t="shared" si="58"/>
        <v/>
      </c>
      <c r="AQ756" t="str">
        <f>IF(AO756="","",COUNTIFS(AM756:$AM$3019,AO756))</f>
        <v/>
      </c>
    </row>
    <row r="757" spans="1:43" x14ac:dyDescent="0.25">
      <c r="A757" s="6" t="str">
        <f>IF(COUNT($A$20:A756)&lt;&gt;$B$4,IF(A756="","",A756+1),"")</f>
        <v/>
      </c>
      <c r="B757" s="3"/>
      <c r="C757" s="3"/>
      <c r="D757" s="122"/>
      <c r="E757" s="3"/>
      <c r="F757" s="3"/>
      <c r="G757" s="3"/>
      <c r="H757" s="3"/>
      <c r="I757" s="120"/>
      <c r="J757" s="3"/>
      <c r="K757" s="95" t="str" cm="1">
        <f t="array" ref="K757">IF(OR($J$14 = "A",$J$14 = "B",$J$14 = "C"),IF(I757="","",IF(LEN(I757)&gt;2,_xlfn.IFS(ISNUMBER(SEARCH("_",I757)),I757,ISNUMBER(SEARCH(", ",I757)),SUBSTITUTE(I757,", ","_"),ISNUMBER(SEARCH("/ ",I757)),SUBSTITUTE(I757,"/ ","_"),ISNUMBER(SEARCH(",",I757)),SUBSTITUTE(I757,",","_"),ISNUMBER(SEARCH("/",I757)),SUBSTITUTE(I757,"/","_"),ISNUMBER(SEARCH("",I757)),I757),I757)),IF(OR($J$14 = "J",$J$14 = "K"),"",IF(D757="","",IF(LEN(D757)&gt;2,_xlfn.IFS(ISNUMBER(SEARCH("_",D757)),D757,ISNUMBER(SEARCH(", ",D757)),SUBSTITUTE(D757,", ","_"),ISNUMBER(SEARCH("/ ",D757)),SUBSTITUTE(D757,"/ ","_"),ISNUMBER(SEARCH(",",D757)),SUBSTITUTE(D757,",","_"),ISNUMBER(SEARCH("/",D757)),SUBSTITUTE(D757,"/","_"),ISNUMBER(SEARCH("",D757)),D757),D757))))</f>
        <v/>
      </c>
      <c r="L757" s="1"/>
      <c r="M757" s="1" t="str">
        <f t="shared" si="56"/>
        <v/>
      </c>
      <c r="N757" s="94" t="str">
        <f>IF($L757="None","",IF(ISERROR(VLOOKUP($L757,Info!$B$4:$B$266,1,FALSE)),"",VLOOKUP($L757,Info!$B$4:$L$266,5,FALSE)))</f>
        <v/>
      </c>
      <c r="O757" s="94" t="str">
        <f>IF(K757="","",IF(AND($J$12&lt;&gt;"ABC",N757="3"),"BAC",IF(N757="3","ABC",IF($J$12&lt;&gt;"ABC",IF($J$10="Standard",VLOOKUP(K757,Info!$BE$4:$BF$481,2,FALSE),VLOOKUP(K757,Info!$BI$4:$BJ$482,2,FALSE)),IF($J$10="Standard",VLOOKUP(K757,Info!$AG$4:$AH$2994,2,FALSE),VLOOKUP(K757,Info!$AK$4:$AL$2997,2,FALSE))))))</f>
        <v/>
      </c>
      <c r="P757" s="94" t="str">
        <f>IF($L757="None","",IF(ISERROR(VLOOKUP($L757,Info!$B$4:$B$266,1,FALSE)),"",VLOOKUP($L757,Info!$B$4:$L$266,3,FALSE)))</f>
        <v/>
      </c>
      <c r="Q757" s="96" t="str">
        <f>IF($L757="None","",IF(ISERROR(VLOOKUP($L757,Info!$B$4:$B$266,1,FALSE)),"",VLOOKUP($L757,Info!$B$4:$L$266,4,FALSE)))</f>
        <v/>
      </c>
      <c r="R757" s="1"/>
      <c r="S757" s="6" t="str">
        <f t="shared" si="57"/>
        <v/>
      </c>
      <c r="T757" s="6" t="str">
        <f>IF($L757="None","",IF(ISERROR(VLOOKUP($L757,Info!$B$4:$B$266,1,FALSE)),"",VLOOKUP($L757,Info!$B$4:$L$266,11,FALSE)))</f>
        <v/>
      </c>
      <c r="U757" s="1"/>
      <c r="V757" s="1"/>
      <c r="W757" s="1"/>
      <c r="X757" s="1" t="str">
        <f>IF($L757="None","",IF(ISERROR(VLOOKUP($L757,Info!$B$4:$B$266,1,FALSE)),"",IF(OR(W757="Metallic Liquid Tight",W757="Non-Metallic Liquid Tight",W757="LSZH",W757="Greenfield"),VLOOKUP($L757,Info!$B$4:$L$266,7,FALSE),"N/A")))</f>
        <v/>
      </c>
      <c r="Y757" s="1"/>
      <c r="Z757" s="96" t="str">
        <f>IF($L757="None","",IF(ISERROR(VLOOKUP($L757,Info!$B$4:$B$266,1,FALSE)),"",VLOOKUP($L757,Info!$B$4:$L$266,9,FALSE)))</f>
        <v/>
      </c>
      <c r="AA757" s="96" t="str">
        <f>IF($L757="None","",IF(ISERROR(VLOOKUP($L757,Info!$B$4:$B$266,1,FALSE)),"",VLOOKUP($L757,Info!$B$4:$L$266,8,FALSE)))</f>
        <v/>
      </c>
      <c r="AB757" s="96" t="str">
        <f>IF($L757="None","",IF(ISERROR(VLOOKUP($L757,Info!$B$4:$B$266,1,FALSE)),"",VLOOKUP($L757,Info!$B$4:$L$266,10,FALSE)))</f>
        <v/>
      </c>
      <c r="AC757" s="1" t="str">
        <f>IF(W757="SO Cable","Black,White",IF(O757="","",IF(P757="","",IF($J$12&lt;&gt;"ABC",IF(P757&lt;="250",VLOOKUP(O757,Info!$AZ$4:$BB$22,3,FALSE),VLOOKUP(O757,Info!$AZ$23:$BB$39,3,FALSE)),IF(P757&lt;="250",VLOOKUP(O757,Info!$AO$4:$AQ$22,3,FALSE),VLOOKUP(O757,Info!$AO$23:$AP$39,3,FALSE))))))</f>
        <v/>
      </c>
      <c r="AD757" s="1"/>
      <c r="AE757" s="1" t="str">
        <f>IF($L757="None","",IF(ISERROR(VLOOKUP($L757,Info!$B$4:$B$266,1,FALSE)),"",VLOOKUP($L757,Info!$B$4:$L$266,4,FALSE)))</f>
        <v/>
      </c>
      <c r="AF757" s="1" t="str">
        <f>IF($L757="None","",IF(ISERROR(VLOOKUP($L757,Info!$B$4:$B$266,1,FALSE)),"",VLOOKUP($L757,Info!$B$4:$L$266,6,FALSE)))</f>
        <v/>
      </c>
      <c r="AG757" s="1"/>
      <c r="AH757" s="33" t="str" cm="1">
        <f t="array" ref="AH757">IF(AND(L757&lt;&gt;"",O757&lt;&gt;"",R757:S757&lt;&gt;"",W757:X757&lt;&gt;"",Z757:AA757&lt;&gt;"",AC757&lt;&gt;""),"Good","Bad")</f>
        <v>Bad</v>
      </c>
      <c r="AL757" t="str" cm="1">
        <f t="array" ref="AL757">IF(R757&gt;0,_xlfn.IFS(COUNTIF($L$20:L757,"&lt;&gt;")&lt;101,1,COUNTIF($L$20:L757,"&lt;&gt;")&lt;201,2,COUNTIF($L$20:L757,"&lt;&gt;")&lt;301,3,COUNTIF($L$20:L757,"&lt;&gt;")&lt;401,4,COUNTIF($L$20:L757,"&lt;&gt;")&lt;501,5,COUNTIF($L$20:L757,"&lt;&gt;")&lt;601,6,COUNTIF($L$20:L757,"&lt;&gt;")&lt;701,7,COUNTIF($L$20:L757,"&lt;&gt;")&lt;801,8,COUNTIF($L$20:L757,"&lt;&gt;")&lt;901,9,COUNTIF($L$20:L757,"&lt;&gt;")&lt;1001,10,COUNTIF($L$20:L757,"&lt;&gt;")&lt;1101,11,COUNTIF($L$20:L757,"&lt;&gt;")&lt;1201,12,COUNTIF($L$20:L757,"&lt;&gt;")&lt;1301,13,COUNTIF($L$20:L757,"&lt;&gt;")&lt;1401,14,COUNTIF($L$20:L757,"&lt;&gt;")&lt;1501,15,COUNTIF($L$20:L757,"&lt;&gt;")&lt;1601,16,COUNTIF($L$20:L757,"&lt;&gt;")&lt;1701,17,COUNTIF($L$20:L757,"&lt;&gt;")&lt;1801,18,COUNTIF($L$20:L757,"&lt;&gt;")&lt;1901,19,COUNTIF($L$20:L757,"&lt;&gt;")&lt;2001,20,COUNTIF($L$20:L757,"&lt;&gt;")&lt;2101,21,COUNTIF($L$20:L757,"&lt;&gt;")&lt;2201,22,COUNTIF($L$20:L757,"&lt;&gt;")&lt;2301,23,COUNTIF($L$20:L757,"&lt;&gt;")&lt;2401,24,COUNTIF($L$20:L757,"&lt;&gt;")&lt;2501,25,COUNTIF($L$20:L757,"&lt;&gt;")&lt;2601,26,COUNTIF($L$20:L757,"&lt;&gt;")&lt;2701,27,COUNTIF($L$20:L757,"&lt;&gt;")&lt;2801,28,COUNTIF($L$20:L757,"&lt;&gt;")&lt;2901,29,COUNTIF($L$20:L757,"&lt;&gt;")&lt;3001,30),"")</f>
        <v/>
      </c>
      <c r="AM757" t="str">
        <f t="shared" si="55"/>
        <v/>
      </c>
      <c r="AN757" t="str">
        <f t="shared" si="59"/>
        <v/>
      </c>
      <c r="AP757" t="str">
        <f t="shared" si="58"/>
        <v/>
      </c>
      <c r="AQ757" t="str">
        <f>IF(AO757="","",COUNTIFS(AM757:$AM$3019,AO757))</f>
        <v/>
      </c>
    </row>
    <row r="758" spans="1:43" x14ac:dyDescent="0.25">
      <c r="A758" s="6" t="str">
        <f>IF(COUNT($A$20:A757)&lt;&gt;$B$4,IF(A757="","",A757+1),"")</f>
        <v/>
      </c>
      <c r="B758" s="3"/>
      <c r="C758" s="3"/>
      <c r="D758" s="122"/>
      <c r="E758" s="3"/>
      <c r="F758" s="3"/>
      <c r="G758" s="3"/>
      <c r="H758" s="3"/>
      <c r="I758" s="120"/>
      <c r="J758" s="3"/>
      <c r="K758" s="95" t="str" cm="1">
        <f t="array" ref="K758">IF(OR($J$14 = "A",$J$14 = "B",$J$14 = "C"),IF(I758="","",IF(LEN(I758)&gt;2,_xlfn.IFS(ISNUMBER(SEARCH("_",I758)),I758,ISNUMBER(SEARCH(", ",I758)),SUBSTITUTE(I758,", ","_"),ISNUMBER(SEARCH("/ ",I758)),SUBSTITUTE(I758,"/ ","_"),ISNUMBER(SEARCH(",",I758)),SUBSTITUTE(I758,",","_"),ISNUMBER(SEARCH("/",I758)),SUBSTITUTE(I758,"/","_"),ISNUMBER(SEARCH("",I758)),I758),I758)),IF(OR($J$14 = "J",$J$14 = "K"),"",IF(D758="","",IF(LEN(D758)&gt;2,_xlfn.IFS(ISNUMBER(SEARCH("_",D758)),D758,ISNUMBER(SEARCH(", ",D758)),SUBSTITUTE(D758,", ","_"),ISNUMBER(SEARCH("/ ",D758)),SUBSTITUTE(D758,"/ ","_"),ISNUMBER(SEARCH(",",D758)),SUBSTITUTE(D758,",","_"),ISNUMBER(SEARCH("/",D758)),SUBSTITUTE(D758,"/","_"),ISNUMBER(SEARCH("",D758)),D758),D758))))</f>
        <v/>
      </c>
      <c r="L758" s="1"/>
      <c r="M758" s="1" t="str">
        <f t="shared" si="56"/>
        <v/>
      </c>
      <c r="N758" s="94" t="str">
        <f>IF($L758="None","",IF(ISERROR(VLOOKUP($L758,Info!$B$4:$B$266,1,FALSE)),"",VLOOKUP($L758,Info!$B$4:$L$266,5,FALSE)))</f>
        <v/>
      </c>
      <c r="O758" s="94" t="str">
        <f>IF(K758="","",IF(AND($J$12&lt;&gt;"ABC",N758="3"),"BAC",IF(N758="3","ABC",IF($J$12&lt;&gt;"ABC",IF($J$10="Standard",VLOOKUP(K758,Info!$BE$4:$BF$481,2,FALSE),VLOOKUP(K758,Info!$BI$4:$BJ$482,2,FALSE)),IF($J$10="Standard",VLOOKUP(K758,Info!$AG$4:$AH$2994,2,FALSE),VLOOKUP(K758,Info!$AK$4:$AL$2997,2,FALSE))))))</f>
        <v/>
      </c>
      <c r="P758" s="94" t="str">
        <f>IF($L758="None","",IF(ISERROR(VLOOKUP($L758,Info!$B$4:$B$266,1,FALSE)),"",VLOOKUP($L758,Info!$B$4:$L$266,3,FALSE)))</f>
        <v/>
      </c>
      <c r="Q758" s="96" t="str">
        <f>IF($L758="None","",IF(ISERROR(VLOOKUP($L758,Info!$B$4:$B$266,1,FALSE)),"",VLOOKUP($L758,Info!$B$4:$L$266,4,FALSE)))</f>
        <v/>
      </c>
      <c r="R758" s="1"/>
      <c r="S758" s="6" t="str">
        <f t="shared" si="57"/>
        <v/>
      </c>
      <c r="T758" s="6" t="str">
        <f>IF($L758="None","",IF(ISERROR(VLOOKUP($L758,Info!$B$4:$B$266,1,FALSE)),"",VLOOKUP($L758,Info!$B$4:$L$266,11,FALSE)))</f>
        <v/>
      </c>
      <c r="U758" s="1"/>
      <c r="V758" s="1"/>
      <c r="W758" s="1"/>
      <c r="X758" s="1" t="str">
        <f>IF($L758="None","",IF(ISERROR(VLOOKUP($L758,Info!$B$4:$B$266,1,FALSE)),"",IF(OR(W758="Metallic Liquid Tight",W758="Non-Metallic Liquid Tight",W758="LSZH",W758="Greenfield"),VLOOKUP($L758,Info!$B$4:$L$266,7,FALSE),"N/A")))</f>
        <v/>
      </c>
      <c r="Y758" s="1"/>
      <c r="Z758" s="96" t="str">
        <f>IF($L758="None","",IF(ISERROR(VLOOKUP($L758,Info!$B$4:$B$266,1,FALSE)),"",VLOOKUP($L758,Info!$B$4:$L$266,9,FALSE)))</f>
        <v/>
      </c>
      <c r="AA758" s="96" t="str">
        <f>IF($L758="None","",IF(ISERROR(VLOOKUP($L758,Info!$B$4:$B$266,1,FALSE)),"",VLOOKUP($L758,Info!$B$4:$L$266,8,FALSE)))</f>
        <v/>
      </c>
      <c r="AB758" s="96" t="str">
        <f>IF($L758="None","",IF(ISERROR(VLOOKUP($L758,Info!$B$4:$B$266,1,FALSE)),"",VLOOKUP($L758,Info!$B$4:$L$266,10,FALSE)))</f>
        <v/>
      </c>
      <c r="AC758" s="1" t="str">
        <f>IF(W758="SO Cable","Black,White",IF(O758="","",IF(P758="","",IF($J$12&lt;&gt;"ABC",IF(P758&lt;="250",VLOOKUP(O758,Info!$AZ$4:$BB$22,3,FALSE),VLOOKUP(O758,Info!$AZ$23:$BB$39,3,FALSE)),IF(P758&lt;="250",VLOOKUP(O758,Info!$AO$4:$AQ$22,3,FALSE),VLOOKUP(O758,Info!$AO$23:$AP$39,3,FALSE))))))</f>
        <v/>
      </c>
      <c r="AD758" s="1"/>
      <c r="AE758" s="1" t="str">
        <f>IF($L758="None","",IF(ISERROR(VLOOKUP($L758,Info!$B$4:$B$266,1,FALSE)),"",VLOOKUP($L758,Info!$B$4:$L$266,4,FALSE)))</f>
        <v/>
      </c>
      <c r="AF758" s="1" t="str">
        <f>IF($L758="None","",IF(ISERROR(VLOOKUP($L758,Info!$B$4:$B$266,1,FALSE)),"",VLOOKUP($L758,Info!$B$4:$L$266,6,FALSE)))</f>
        <v/>
      </c>
      <c r="AG758" s="1"/>
      <c r="AH758" s="33" t="str" cm="1">
        <f t="array" ref="AH758">IF(AND(L758&lt;&gt;"",O758&lt;&gt;"",R758:S758&lt;&gt;"",W758:X758&lt;&gt;"",Z758:AA758&lt;&gt;"",AC758&lt;&gt;""),"Good","Bad")</f>
        <v>Bad</v>
      </c>
      <c r="AL758" t="str" cm="1">
        <f t="array" ref="AL758">IF(R758&gt;0,_xlfn.IFS(COUNTIF($L$20:L758,"&lt;&gt;")&lt;101,1,COUNTIF($L$20:L758,"&lt;&gt;")&lt;201,2,COUNTIF($L$20:L758,"&lt;&gt;")&lt;301,3,COUNTIF($L$20:L758,"&lt;&gt;")&lt;401,4,COUNTIF($L$20:L758,"&lt;&gt;")&lt;501,5,COUNTIF($L$20:L758,"&lt;&gt;")&lt;601,6,COUNTIF($L$20:L758,"&lt;&gt;")&lt;701,7,COUNTIF($L$20:L758,"&lt;&gt;")&lt;801,8,COUNTIF($L$20:L758,"&lt;&gt;")&lt;901,9,COUNTIF($L$20:L758,"&lt;&gt;")&lt;1001,10,COUNTIF($L$20:L758,"&lt;&gt;")&lt;1101,11,COUNTIF($L$20:L758,"&lt;&gt;")&lt;1201,12,COUNTIF($L$20:L758,"&lt;&gt;")&lt;1301,13,COUNTIF($L$20:L758,"&lt;&gt;")&lt;1401,14,COUNTIF($L$20:L758,"&lt;&gt;")&lt;1501,15,COUNTIF($L$20:L758,"&lt;&gt;")&lt;1601,16,COUNTIF($L$20:L758,"&lt;&gt;")&lt;1701,17,COUNTIF($L$20:L758,"&lt;&gt;")&lt;1801,18,COUNTIF($L$20:L758,"&lt;&gt;")&lt;1901,19,COUNTIF($L$20:L758,"&lt;&gt;")&lt;2001,20,COUNTIF($L$20:L758,"&lt;&gt;")&lt;2101,21,COUNTIF($L$20:L758,"&lt;&gt;")&lt;2201,22,COUNTIF($L$20:L758,"&lt;&gt;")&lt;2301,23,COUNTIF($L$20:L758,"&lt;&gt;")&lt;2401,24,COUNTIF($L$20:L758,"&lt;&gt;")&lt;2501,25,COUNTIF($L$20:L758,"&lt;&gt;")&lt;2601,26,COUNTIF($L$20:L758,"&lt;&gt;")&lt;2701,27,COUNTIF($L$20:L758,"&lt;&gt;")&lt;2801,28,COUNTIF($L$20:L758,"&lt;&gt;")&lt;2901,29,COUNTIF($L$20:L758,"&lt;&gt;")&lt;3001,30),"")</f>
        <v/>
      </c>
      <c r="AM758" t="str">
        <f t="shared" si="55"/>
        <v/>
      </c>
      <c r="AN758" t="str">
        <f t="shared" si="59"/>
        <v/>
      </c>
      <c r="AP758" t="str">
        <f t="shared" si="58"/>
        <v/>
      </c>
      <c r="AQ758" t="str">
        <f>IF(AO758="","",COUNTIFS(AM758:$AM$3019,AO758))</f>
        <v/>
      </c>
    </row>
    <row r="759" spans="1:43" x14ac:dyDescent="0.25">
      <c r="A759" s="6" t="str">
        <f>IF(COUNT($A$20:A758)&lt;&gt;$B$4,IF(A758="","",A758+1),"")</f>
        <v/>
      </c>
      <c r="B759" s="3"/>
      <c r="C759" s="3"/>
      <c r="D759" s="122"/>
      <c r="E759" s="3"/>
      <c r="F759" s="3"/>
      <c r="G759" s="3"/>
      <c r="H759" s="3"/>
      <c r="I759" s="120"/>
      <c r="J759" s="3"/>
      <c r="K759" s="95" t="str" cm="1">
        <f t="array" ref="K759">IF(OR($J$14 = "A",$J$14 = "B",$J$14 = "C"),IF(I759="","",IF(LEN(I759)&gt;2,_xlfn.IFS(ISNUMBER(SEARCH("_",I759)),I759,ISNUMBER(SEARCH(", ",I759)),SUBSTITUTE(I759,", ","_"),ISNUMBER(SEARCH("/ ",I759)),SUBSTITUTE(I759,"/ ","_"),ISNUMBER(SEARCH(",",I759)),SUBSTITUTE(I759,",","_"),ISNUMBER(SEARCH("/",I759)),SUBSTITUTE(I759,"/","_"),ISNUMBER(SEARCH("",I759)),I759),I759)),IF(OR($J$14 = "J",$J$14 = "K"),"",IF(D759="","",IF(LEN(D759)&gt;2,_xlfn.IFS(ISNUMBER(SEARCH("_",D759)),D759,ISNUMBER(SEARCH(", ",D759)),SUBSTITUTE(D759,", ","_"),ISNUMBER(SEARCH("/ ",D759)),SUBSTITUTE(D759,"/ ","_"),ISNUMBER(SEARCH(",",D759)),SUBSTITUTE(D759,",","_"),ISNUMBER(SEARCH("/",D759)),SUBSTITUTE(D759,"/","_"),ISNUMBER(SEARCH("",D759)),D759),D759))))</f>
        <v/>
      </c>
      <c r="L759" s="1"/>
      <c r="M759" s="1" t="str">
        <f t="shared" si="56"/>
        <v/>
      </c>
      <c r="N759" s="94" t="str">
        <f>IF($L759="None","",IF(ISERROR(VLOOKUP($L759,Info!$B$4:$B$266,1,FALSE)),"",VLOOKUP($L759,Info!$B$4:$L$266,5,FALSE)))</f>
        <v/>
      </c>
      <c r="O759" s="94" t="str">
        <f>IF(K759="","",IF(AND($J$12&lt;&gt;"ABC",N759="3"),"BAC",IF(N759="3","ABC",IF($J$12&lt;&gt;"ABC",IF($J$10="Standard",VLOOKUP(K759,Info!$BE$4:$BF$481,2,FALSE),VLOOKUP(K759,Info!$BI$4:$BJ$482,2,FALSE)),IF($J$10="Standard",VLOOKUP(K759,Info!$AG$4:$AH$2994,2,FALSE),VLOOKUP(K759,Info!$AK$4:$AL$2997,2,FALSE))))))</f>
        <v/>
      </c>
      <c r="P759" s="94" t="str">
        <f>IF($L759="None","",IF(ISERROR(VLOOKUP($L759,Info!$B$4:$B$266,1,FALSE)),"",VLOOKUP($L759,Info!$B$4:$L$266,3,FALSE)))</f>
        <v/>
      </c>
      <c r="Q759" s="96" t="str">
        <f>IF($L759="None","",IF(ISERROR(VLOOKUP($L759,Info!$B$4:$B$266,1,FALSE)),"",VLOOKUP($L759,Info!$B$4:$L$266,4,FALSE)))</f>
        <v/>
      </c>
      <c r="R759" s="1"/>
      <c r="S759" s="6" t="str">
        <f t="shared" si="57"/>
        <v/>
      </c>
      <c r="T759" s="6" t="str">
        <f>IF($L759="None","",IF(ISERROR(VLOOKUP($L759,Info!$B$4:$B$266,1,FALSE)),"",VLOOKUP($L759,Info!$B$4:$L$266,11,FALSE)))</f>
        <v/>
      </c>
      <c r="U759" s="1"/>
      <c r="V759" s="1"/>
      <c r="W759" s="1"/>
      <c r="X759" s="1" t="str">
        <f>IF($L759="None","",IF(ISERROR(VLOOKUP($L759,Info!$B$4:$B$266,1,FALSE)),"",IF(OR(W759="Metallic Liquid Tight",W759="Non-Metallic Liquid Tight",W759="LSZH",W759="Greenfield"),VLOOKUP($L759,Info!$B$4:$L$266,7,FALSE),"N/A")))</f>
        <v/>
      </c>
      <c r="Y759" s="1"/>
      <c r="Z759" s="96" t="str">
        <f>IF($L759="None","",IF(ISERROR(VLOOKUP($L759,Info!$B$4:$B$266,1,FALSE)),"",VLOOKUP($L759,Info!$B$4:$L$266,9,FALSE)))</f>
        <v/>
      </c>
      <c r="AA759" s="96" t="str">
        <f>IF($L759="None","",IF(ISERROR(VLOOKUP($L759,Info!$B$4:$B$266,1,FALSE)),"",VLOOKUP($L759,Info!$B$4:$L$266,8,FALSE)))</f>
        <v/>
      </c>
      <c r="AB759" s="96" t="str">
        <f>IF($L759="None","",IF(ISERROR(VLOOKUP($L759,Info!$B$4:$B$266,1,FALSE)),"",VLOOKUP($L759,Info!$B$4:$L$266,10,FALSE)))</f>
        <v/>
      </c>
      <c r="AC759" s="1" t="str">
        <f>IF(W759="SO Cable","Black,White",IF(O759="","",IF(P759="","",IF($J$12&lt;&gt;"ABC",IF(P759&lt;="250",VLOOKUP(O759,Info!$AZ$4:$BB$22,3,FALSE),VLOOKUP(O759,Info!$AZ$23:$BB$39,3,FALSE)),IF(P759&lt;="250",VLOOKUP(O759,Info!$AO$4:$AQ$22,3,FALSE),VLOOKUP(O759,Info!$AO$23:$AP$39,3,FALSE))))))</f>
        <v/>
      </c>
      <c r="AD759" s="1"/>
      <c r="AE759" s="1" t="str">
        <f>IF($L759="None","",IF(ISERROR(VLOOKUP($L759,Info!$B$4:$B$266,1,FALSE)),"",VLOOKUP($L759,Info!$B$4:$L$266,4,FALSE)))</f>
        <v/>
      </c>
      <c r="AF759" s="1" t="str">
        <f>IF($L759="None","",IF(ISERROR(VLOOKUP($L759,Info!$B$4:$B$266,1,FALSE)),"",VLOOKUP($L759,Info!$B$4:$L$266,6,FALSE)))</f>
        <v/>
      </c>
      <c r="AG759" s="1"/>
      <c r="AH759" s="33" t="str" cm="1">
        <f t="array" ref="AH759">IF(AND(L759&lt;&gt;"",O759&lt;&gt;"",R759:S759&lt;&gt;"",W759:X759&lt;&gt;"",Z759:AA759&lt;&gt;"",AC759&lt;&gt;""),"Good","Bad")</f>
        <v>Bad</v>
      </c>
      <c r="AL759" t="str" cm="1">
        <f t="array" ref="AL759">IF(R759&gt;0,_xlfn.IFS(COUNTIF($L$20:L759,"&lt;&gt;")&lt;101,1,COUNTIF($L$20:L759,"&lt;&gt;")&lt;201,2,COUNTIF($L$20:L759,"&lt;&gt;")&lt;301,3,COUNTIF($L$20:L759,"&lt;&gt;")&lt;401,4,COUNTIF($L$20:L759,"&lt;&gt;")&lt;501,5,COUNTIF($L$20:L759,"&lt;&gt;")&lt;601,6,COUNTIF($L$20:L759,"&lt;&gt;")&lt;701,7,COUNTIF($L$20:L759,"&lt;&gt;")&lt;801,8,COUNTIF($L$20:L759,"&lt;&gt;")&lt;901,9,COUNTIF($L$20:L759,"&lt;&gt;")&lt;1001,10,COUNTIF($L$20:L759,"&lt;&gt;")&lt;1101,11,COUNTIF($L$20:L759,"&lt;&gt;")&lt;1201,12,COUNTIF($L$20:L759,"&lt;&gt;")&lt;1301,13,COUNTIF($L$20:L759,"&lt;&gt;")&lt;1401,14,COUNTIF($L$20:L759,"&lt;&gt;")&lt;1501,15,COUNTIF($L$20:L759,"&lt;&gt;")&lt;1601,16,COUNTIF($L$20:L759,"&lt;&gt;")&lt;1701,17,COUNTIF($L$20:L759,"&lt;&gt;")&lt;1801,18,COUNTIF($L$20:L759,"&lt;&gt;")&lt;1901,19,COUNTIF($L$20:L759,"&lt;&gt;")&lt;2001,20,COUNTIF($L$20:L759,"&lt;&gt;")&lt;2101,21,COUNTIF($L$20:L759,"&lt;&gt;")&lt;2201,22,COUNTIF($L$20:L759,"&lt;&gt;")&lt;2301,23,COUNTIF($L$20:L759,"&lt;&gt;")&lt;2401,24,COUNTIF($L$20:L759,"&lt;&gt;")&lt;2501,25,COUNTIF($L$20:L759,"&lt;&gt;")&lt;2601,26,COUNTIF($L$20:L759,"&lt;&gt;")&lt;2701,27,COUNTIF($L$20:L759,"&lt;&gt;")&lt;2801,28,COUNTIF($L$20:L759,"&lt;&gt;")&lt;2901,29,COUNTIF($L$20:L759,"&lt;&gt;")&lt;3001,30),"")</f>
        <v/>
      </c>
      <c r="AM759" t="str">
        <f t="shared" si="55"/>
        <v/>
      </c>
      <c r="AN759" t="str">
        <f t="shared" si="59"/>
        <v/>
      </c>
      <c r="AP759" t="str">
        <f t="shared" si="58"/>
        <v/>
      </c>
      <c r="AQ759" t="str">
        <f>IF(AO759="","",COUNTIFS(AM759:$AM$3019,AO759))</f>
        <v/>
      </c>
    </row>
    <row r="760" spans="1:43" x14ac:dyDescent="0.25">
      <c r="A760" s="6" t="str">
        <f>IF(COUNT($A$20:A759)&lt;&gt;$B$4,IF(A759="","",A759+1),"")</f>
        <v/>
      </c>
      <c r="B760" s="3"/>
      <c r="C760" s="3"/>
      <c r="D760" s="122"/>
      <c r="E760" s="3"/>
      <c r="F760" s="3"/>
      <c r="G760" s="3"/>
      <c r="H760" s="3"/>
      <c r="I760" s="120"/>
      <c r="J760" s="3"/>
      <c r="K760" s="95" t="str" cm="1">
        <f t="array" ref="K760">IF(OR($J$14 = "A",$J$14 = "B",$J$14 = "C"),IF(I760="","",IF(LEN(I760)&gt;2,_xlfn.IFS(ISNUMBER(SEARCH("_",I760)),I760,ISNUMBER(SEARCH(", ",I760)),SUBSTITUTE(I760,", ","_"),ISNUMBER(SEARCH("/ ",I760)),SUBSTITUTE(I760,"/ ","_"),ISNUMBER(SEARCH(",",I760)),SUBSTITUTE(I760,",","_"),ISNUMBER(SEARCH("/",I760)),SUBSTITUTE(I760,"/","_"),ISNUMBER(SEARCH("",I760)),I760),I760)),IF(OR($J$14 = "J",$J$14 = "K"),"",IF(D760="","",IF(LEN(D760)&gt;2,_xlfn.IFS(ISNUMBER(SEARCH("_",D760)),D760,ISNUMBER(SEARCH(", ",D760)),SUBSTITUTE(D760,", ","_"),ISNUMBER(SEARCH("/ ",D760)),SUBSTITUTE(D760,"/ ","_"),ISNUMBER(SEARCH(",",D760)),SUBSTITUTE(D760,",","_"),ISNUMBER(SEARCH("/",D760)),SUBSTITUTE(D760,"/","_"),ISNUMBER(SEARCH("",D760)),D760),D760))))</f>
        <v/>
      </c>
      <c r="L760" s="1"/>
      <c r="M760" s="1" t="str">
        <f t="shared" si="56"/>
        <v/>
      </c>
      <c r="N760" s="94" t="str">
        <f>IF($L760="None","",IF(ISERROR(VLOOKUP($L760,Info!$B$4:$B$266,1,FALSE)),"",VLOOKUP($L760,Info!$B$4:$L$266,5,FALSE)))</f>
        <v/>
      </c>
      <c r="O760" s="94" t="str">
        <f>IF(K760="","",IF(AND($J$12&lt;&gt;"ABC",N760="3"),"BAC",IF(N760="3","ABC",IF($J$12&lt;&gt;"ABC",IF($J$10="Standard",VLOOKUP(K760,Info!$BE$4:$BF$481,2,FALSE),VLOOKUP(K760,Info!$BI$4:$BJ$482,2,FALSE)),IF($J$10="Standard",VLOOKUP(K760,Info!$AG$4:$AH$2994,2,FALSE),VLOOKUP(K760,Info!$AK$4:$AL$2997,2,FALSE))))))</f>
        <v/>
      </c>
      <c r="P760" s="94" t="str">
        <f>IF($L760="None","",IF(ISERROR(VLOOKUP($L760,Info!$B$4:$B$266,1,FALSE)),"",VLOOKUP($L760,Info!$B$4:$L$266,3,FALSE)))</f>
        <v/>
      </c>
      <c r="Q760" s="96" t="str">
        <f>IF($L760="None","",IF(ISERROR(VLOOKUP($L760,Info!$B$4:$B$266,1,FALSE)),"",VLOOKUP($L760,Info!$B$4:$L$266,4,FALSE)))</f>
        <v/>
      </c>
      <c r="R760" s="1"/>
      <c r="S760" s="6" t="str">
        <f t="shared" si="57"/>
        <v/>
      </c>
      <c r="T760" s="6" t="str">
        <f>IF($L760="None","",IF(ISERROR(VLOOKUP($L760,Info!$B$4:$B$266,1,FALSE)),"",VLOOKUP($L760,Info!$B$4:$L$266,11,FALSE)))</f>
        <v/>
      </c>
      <c r="U760" s="1"/>
      <c r="V760" s="1"/>
      <c r="W760" s="1"/>
      <c r="X760" s="1" t="str">
        <f>IF($L760="None","",IF(ISERROR(VLOOKUP($L760,Info!$B$4:$B$266,1,FALSE)),"",IF(OR(W760="Metallic Liquid Tight",W760="Non-Metallic Liquid Tight",W760="LSZH",W760="Greenfield"),VLOOKUP($L760,Info!$B$4:$L$266,7,FALSE),"N/A")))</f>
        <v/>
      </c>
      <c r="Y760" s="1"/>
      <c r="Z760" s="96" t="str">
        <f>IF($L760="None","",IF(ISERROR(VLOOKUP($L760,Info!$B$4:$B$266,1,FALSE)),"",VLOOKUP($L760,Info!$B$4:$L$266,9,FALSE)))</f>
        <v/>
      </c>
      <c r="AA760" s="96" t="str">
        <f>IF($L760="None","",IF(ISERROR(VLOOKUP($L760,Info!$B$4:$B$266,1,FALSE)),"",VLOOKUP($L760,Info!$B$4:$L$266,8,FALSE)))</f>
        <v/>
      </c>
      <c r="AB760" s="96" t="str">
        <f>IF($L760="None","",IF(ISERROR(VLOOKUP($L760,Info!$B$4:$B$266,1,FALSE)),"",VLOOKUP($L760,Info!$B$4:$L$266,10,FALSE)))</f>
        <v/>
      </c>
      <c r="AC760" s="1" t="str">
        <f>IF(W760="SO Cable","Black,White",IF(O760="","",IF(P760="","",IF($J$12&lt;&gt;"ABC",IF(P760&lt;="250",VLOOKUP(O760,Info!$AZ$4:$BB$22,3,FALSE),VLOOKUP(O760,Info!$AZ$23:$BB$39,3,FALSE)),IF(P760&lt;="250",VLOOKUP(O760,Info!$AO$4:$AQ$22,3,FALSE),VLOOKUP(O760,Info!$AO$23:$AP$39,3,FALSE))))))</f>
        <v/>
      </c>
      <c r="AD760" s="1"/>
      <c r="AE760" s="1" t="str">
        <f>IF($L760="None","",IF(ISERROR(VLOOKUP($L760,Info!$B$4:$B$266,1,FALSE)),"",VLOOKUP($L760,Info!$B$4:$L$266,4,FALSE)))</f>
        <v/>
      </c>
      <c r="AF760" s="1" t="str">
        <f>IF($L760="None","",IF(ISERROR(VLOOKUP($L760,Info!$B$4:$B$266,1,FALSE)),"",VLOOKUP($L760,Info!$B$4:$L$266,6,FALSE)))</f>
        <v/>
      </c>
      <c r="AG760" s="1"/>
      <c r="AH760" s="33" t="str" cm="1">
        <f t="array" ref="AH760">IF(AND(L760&lt;&gt;"",O760&lt;&gt;"",R760:S760&lt;&gt;"",W760:X760&lt;&gt;"",Z760:AA760&lt;&gt;"",AC760&lt;&gt;""),"Good","Bad")</f>
        <v>Bad</v>
      </c>
      <c r="AL760" t="str" cm="1">
        <f t="array" ref="AL760">IF(R760&gt;0,_xlfn.IFS(COUNTIF($L$20:L760,"&lt;&gt;")&lt;101,1,COUNTIF($L$20:L760,"&lt;&gt;")&lt;201,2,COUNTIF($L$20:L760,"&lt;&gt;")&lt;301,3,COUNTIF($L$20:L760,"&lt;&gt;")&lt;401,4,COUNTIF($L$20:L760,"&lt;&gt;")&lt;501,5,COUNTIF($L$20:L760,"&lt;&gt;")&lt;601,6,COUNTIF($L$20:L760,"&lt;&gt;")&lt;701,7,COUNTIF($L$20:L760,"&lt;&gt;")&lt;801,8,COUNTIF($L$20:L760,"&lt;&gt;")&lt;901,9,COUNTIF($L$20:L760,"&lt;&gt;")&lt;1001,10,COUNTIF($L$20:L760,"&lt;&gt;")&lt;1101,11,COUNTIF($L$20:L760,"&lt;&gt;")&lt;1201,12,COUNTIF($L$20:L760,"&lt;&gt;")&lt;1301,13,COUNTIF($L$20:L760,"&lt;&gt;")&lt;1401,14,COUNTIF($L$20:L760,"&lt;&gt;")&lt;1501,15,COUNTIF($L$20:L760,"&lt;&gt;")&lt;1601,16,COUNTIF($L$20:L760,"&lt;&gt;")&lt;1701,17,COUNTIF($L$20:L760,"&lt;&gt;")&lt;1801,18,COUNTIF($L$20:L760,"&lt;&gt;")&lt;1901,19,COUNTIF($L$20:L760,"&lt;&gt;")&lt;2001,20,COUNTIF($L$20:L760,"&lt;&gt;")&lt;2101,21,COUNTIF($L$20:L760,"&lt;&gt;")&lt;2201,22,COUNTIF($L$20:L760,"&lt;&gt;")&lt;2301,23,COUNTIF($L$20:L760,"&lt;&gt;")&lt;2401,24,COUNTIF($L$20:L760,"&lt;&gt;")&lt;2501,25,COUNTIF($L$20:L760,"&lt;&gt;")&lt;2601,26,COUNTIF($L$20:L760,"&lt;&gt;")&lt;2701,27,COUNTIF($L$20:L760,"&lt;&gt;")&lt;2801,28,COUNTIF($L$20:L760,"&lt;&gt;")&lt;2901,29,COUNTIF($L$20:L760,"&lt;&gt;")&lt;3001,30),"")</f>
        <v/>
      </c>
      <c r="AM760" t="str">
        <f t="shared" si="55"/>
        <v/>
      </c>
      <c r="AN760" t="str">
        <f t="shared" si="59"/>
        <v/>
      </c>
      <c r="AP760" t="str">
        <f t="shared" si="58"/>
        <v/>
      </c>
      <c r="AQ760" t="str">
        <f>IF(AO760="","",COUNTIFS(AM760:$AM$3019,AO760))</f>
        <v/>
      </c>
    </row>
    <row r="761" spans="1:43" x14ac:dyDescent="0.25">
      <c r="A761" s="6" t="str">
        <f>IF(COUNT($A$20:A760)&lt;&gt;$B$4,IF(A760="","",A760+1),"")</f>
        <v/>
      </c>
      <c r="B761" s="3"/>
      <c r="C761" s="3"/>
      <c r="D761" s="122"/>
      <c r="E761" s="3"/>
      <c r="F761" s="3"/>
      <c r="G761" s="3"/>
      <c r="H761" s="3"/>
      <c r="I761" s="120"/>
      <c r="J761" s="3"/>
      <c r="K761" s="95" t="str" cm="1">
        <f t="array" ref="K761">IF(OR($J$14 = "A",$J$14 = "B",$J$14 = "C"),IF(I761="","",IF(LEN(I761)&gt;2,_xlfn.IFS(ISNUMBER(SEARCH("_",I761)),I761,ISNUMBER(SEARCH(", ",I761)),SUBSTITUTE(I761,", ","_"),ISNUMBER(SEARCH("/ ",I761)),SUBSTITUTE(I761,"/ ","_"),ISNUMBER(SEARCH(",",I761)),SUBSTITUTE(I761,",","_"),ISNUMBER(SEARCH("/",I761)),SUBSTITUTE(I761,"/","_"),ISNUMBER(SEARCH("",I761)),I761),I761)),IF(OR($J$14 = "J",$J$14 = "K"),"",IF(D761="","",IF(LEN(D761)&gt;2,_xlfn.IFS(ISNUMBER(SEARCH("_",D761)),D761,ISNUMBER(SEARCH(", ",D761)),SUBSTITUTE(D761,", ","_"),ISNUMBER(SEARCH("/ ",D761)),SUBSTITUTE(D761,"/ ","_"),ISNUMBER(SEARCH(",",D761)),SUBSTITUTE(D761,",","_"),ISNUMBER(SEARCH("/",D761)),SUBSTITUTE(D761,"/","_"),ISNUMBER(SEARCH("",D761)),D761),D761))))</f>
        <v/>
      </c>
      <c r="L761" s="1"/>
      <c r="M761" s="1" t="str">
        <f t="shared" si="56"/>
        <v/>
      </c>
      <c r="N761" s="94" t="str">
        <f>IF($L761="None","",IF(ISERROR(VLOOKUP($L761,Info!$B$4:$B$266,1,FALSE)),"",VLOOKUP($L761,Info!$B$4:$L$266,5,FALSE)))</f>
        <v/>
      </c>
      <c r="O761" s="94" t="str">
        <f>IF(K761="","",IF(AND($J$12&lt;&gt;"ABC",N761="3"),"BAC",IF(N761="3","ABC",IF($J$12&lt;&gt;"ABC",IF($J$10="Standard",VLOOKUP(K761,Info!$BE$4:$BF$481,2,FALSE),VLOOKUP(K761,Info!$BI$4:$BJ$482,2,FALSE)),IF($J$10="Standard",VLOOKUP(K761,Info!$AG$4:$AH$2994,2,FALSE),VLOOKUP(K761,Info!$AK$4:$AL$2997,2,FALSE))))))</f>
        <v/>
      </c>
      <c r="P761" s="94" t="str">
        <f>IF($L761="None","",IF(ISERROR(VLOOKUP($L761,Info!$B$4:$B$266,1,FALSE)),"",VLOOKUP($L761,Info!$B$4:$L$266,3,FALSE)))</f>
        <v/>
      </c>
      <c r="Q761" s="96" t="str">
        <f>IF($L761="None","",IF(ISERROR(VLOOKUP($L761,Info!$B$4:$B$266,1,FALSE)),"",VLOOKUP($L761,Info!$B$4:$L$266,4,FALSE)))</f>
        <v/>
      </c>
      <c r="R761" s="1"/>
      <c r="S761" s="6" t="str">
        <f t="shared" si="57"/>
        <v/>
      </c>
      <c r="T761" s="6" t="str">
        <f>IF($L761="None","",IF(ISERROR(VLOOKUP($L761,Info!$B$4:$B$266,1,FALSE)),"",VLOOKUP($L761,Info!$B$4:$L$266,11,FALSE)))</f>
        <v/>
      </c>
      <c r="U761" s="1"/>
      <c r="V761" s="1"/>
      <c r="W761" s="1"/>
      <c r="X761" s="1" t="str">
        <f>IF($L761="None","",IF(ISERROR(VLOOKUP($L761,Info!$B$4:$B$266,1,FALSE)),"",IF(OR(W761="Metallic Liquid Tight",W761="Non-Metallic Liquid Tight",W761="LSZH",W761="Greenfield"),VLOOKUP($L761,Info!$B$4:$L$266,7,FALSE),"N/A")))</f>
        <v/>
      </c>
      <c r="Y761" s="1"/>
      <c r="Z761" s="96" t="str">
        <f>IF($L761="None","",IF(ISERROR(VLOOKUP($L761,Info!$B$4:$B$266,1,FALSE)),"",VLOOKUP($L761,Info!$B$4:$L$266,9,FALSE)))</f>
        <v/>
      </c>
      <c r="AA761" s="96" t="str">
        <f>IF($L761="None","",IF(ISERROR(VLOOKUP($L761,Info!$B$4:$B$266,1,FALSE)),"",VLOOKUP($L761,Info!$B$4:$L$266,8,FALSE)))</f>
        <v/>
      </c>
      <c r="AB761" s="96" t="str">
        <f>IF($L761="None","",IF(ISERROR(VLOOKUP($L761,Info!$B$4:$B$266,1,FALSE)),"",VLOOKUP($L761,Info!$B$4:$L$266,10,FALSE)))</f>
        <v/>
      </c>
      <c r="AC761" s="1" t="str">
        <f>IF(W761="SO Cable","Black,White",IF(O761="","",IF(P761="","",IF($J$12&lt;&gt;"ABC",IF(P761&lt;="250",VLOOKUP(O761,Info!$AZ$4:$BB$22,3,FALSE),VLOOKUP(O761,Info!$AZ$23:$BB$39,3,FALSE)),IF(P761&lt;="250",VLOOKUP(O761,Info!$AO$4:$AQ$22,3,FALSE),VLOOKUP(O761,Info!$AO$23:$AP$39,3,FALSE))))))</f>
        <v/>
      </c>
      <c r="AD761" s="1"/>
      <c r="AE761" s="1" t="str">
        <f>IF($L761="None","",IF(ISERROR(VLOOKUP($L761,Info!$B$4:$B$266,1,FALSE)),"",VLOOKUP($L761,Info!$B$4:$L$266,4,FALSE)))</f>
        <v/>
      </c>
      <c r="AF761" s="1" t="str">
        <f>IF($L761="None","",IF(ISERROR(VLOOKUP($L761,Info!$B$4:$B$266,1,FALSE)),"",VLOOKUP($L761,Info!$B$4:$L$266,6,FALSE)))</f>
        <v/>
      </c>
      <c r="AG761" s="1"/>
      <c r="AH761" s="33" t="str" cm="1">
        <f t="array" ref="AH761">IF(AND(L761&lt;&gt;"",O761&lt;&gt;"",R761:S761&lt;&gt;"",W761:X761&lt;&gt;"",Z761:AA761&lt;&gt;"",AC761&lt;&gt;""),"Good","Bad")</f>
        <v>Bad</v>
      </c>
      <c r="AL761" t="str" cm="1">
        <f t="array" ref="AL761">IF(R761&gt;0,_xlfn.IFS(COUNTIF($L$20:L761,"&lt;&gt;")&lt;101,1,COUNTIF($L$20:L761,"&lt;&gt;")&lt;201,2,COUNTIF($L$20:L761,"&lt;&gt;")&lt;301,3,COUNTIF($L$20:L761,"&lt;&gt;")&lt;401,4,COUNTIF($L$20:L761,"&lt;&gt;")&lt;501,5,COUNTIF($L$20:L761,"&lt;&gt;")&lt;601,6,COUNTIF($L$20:L761,"&lt;&gt;")&lt;701,7,COUNTIF($L$20:L761,"&lt;&gt;")&lt;801,8,COUNTIF($L$20:L761,"&lt;&gt;")&lt;901,9,COUNTIF($L$20:L761,"&lt;&gt;")&lt;1001,10,COUNTIF($L$20:L761,"&lt;&gt;")&lt;1101,11,COUNTIF($L$20:L761,"&lt;&gt;")&lt;1201,12,COUNTIF($L$20:L761,"&lt;&gt;")&lt;1301,13,COUNTIF($L$20:L761,"&lt;&gt;")&lt;1401,14,COUNTIF($L$20:L761,"&lt;&gt;")&lt;1501,15,COUNTIF($L$20:L761,"&lt;&gt;")&lt;1601,16,COUNTIF($L$20:L761,"&lt;&gt;")&lt;1701,17,COUNTIF($L$20:L761,"&lt;&gt;")&lt;1801,18,COUNTIF($L$20:L761,"&lt;&gt;")&lt;1901,19,COUNTIF($L$20:L761,"&lt;&gt;")&lt;2001,20,COUNTIF($L$20:L761,"&lt;&gt;")&lt;2101,21,COUNTIF($L$20:L761,"&lt;&gt;")&lt;2201,22,COUNTIF($L$20:L761,"&lt;&gt;")&lt;2301,23,COUNTIF($L$20:L761,"&lt;&gt;")&lt;2401,24,COUNTIF($L$20:L761,"&lt;&gt;")&lt;2501,25,COUNTIF($L$20:L761,"&lt;&gt;")&lt;2601,26,COUNTIF($L$20:L761,"&lt;&gt;")&lt;2701,27,COUNTIF($L$20:L761,"&lt;&gt;")&lt;2801,28,COUNTIF($L$20:L761,"&lt;&gt;")&lt;2901,29,COUNTIF($L$20:L761,"&lt;&gt;")&lt;3001,30),"")</f>
        <v/>
      </c>
      <c r="AM761" t="str">
        <f t="shared" si="55"/>
        <v/>
      </c>
      <c r="AN761" t="str">
        <f t="shared" si="59"/>
        <v/>
      </c>
      <c r="AP761" t="str">
        <f t="shared" si="58"/>
        <v/>
      </c>
      <c r="AQ761" t="str">
        <f>IF(AO761="","",COUNTIFS(AM761:$AM$3019,AO761))</f>
        <v/>
      </c>
    </row>
    <row r="762" spans="1:43" x14ac:dyDescent="0.25">
      <c r="A762" s="6" t="str">
        <f>IF(COUNT($A$20:A761)&lt;&gt;$B$4,IF(A761="","",A761+1),"")</f>
        <v/>
      </c>
      <c r="B762" s="3"/>
      <c r="C762" s="3"/>
      <c r="D762" s="122"/>
      <c r="E762" s="3"/>
      <c r="F762" s="3"/>
      <c r="G762" s="3"/>
      <c r="H762" s="3"/>
      <c r="I762" s="120"/>
      <c r="J762" s="3"/>
      <c r="K762" s="95" t="str" cm="1">
        <f t="array" ref="K762">IF(OR($J$14 = "A",$J$14 = "B",$J$14 = "C"),IF(I762="","",IF(LEN(I762)&gt;2,_xlfn.IFS(ISNUMBER(SEARCH("_",I762)),I762,ISNUMBER(SEARCH(", ",I762)),SUBSTITUTE(I762,", ","_"),ISNUMBER(SEARCH("/ ",I762)),SUBSTITUTE(I762,"/ ","_"),ISNUMBER(SEARCH(",",I762)),SUBSTITUTE(I762,",","_"),ISNUMBER(SEARCH("/",I762)),SUBSTITUTE(I762,"/","_"),ISNUMBER(SEARCH("",I762)),I762),I762)),IF(OR($J$14 = "J",$J$14 = "K"),"",IF(D762="","",IF(LEN(D762)&gt;2,_xlfn.IFS(ISNUMBER(SEARCH("_",D762)),D762,ISNUMBER(SEARCH(", ",D762)),SUBSTITUTE(D762,", ","_"),ISNUMBER(SEARCH("/ ",D762)),SUBSTITUTE(D762,"/ ","_"),ISNUMBER(SEARCH(",",D762)),SUBSTITUTE(D762,",","_"),ISNUMBER(SEARCH("/",D762)),SUBSTITUTE(D762,"/","_"),ISNUMBER(SEARCH("",D762)),D762),D762))))</f>
        <v/>
      </c>
      <c r="L762" s="1"/>
      <c r="M762" s="1" t="str">
        <f t="shared" si="56"/>
        <v/>
      </c>
      <c r="N762" s="94" t="str">
        <f>IF($L762="None","",IF(ISERROR(VLOOKUP($L762,Info!$B$4:$B$266,1,FALSE)),"",VLOOKUP($L762,Info!$B$4:$L$266,5,FALSE)))</f>
        <v/>
      </c>
      <c r="O762" s="94" t="str">
        <f>IF(K762="","",IF(AND($J$12&lt;&gt;"ABC",N762="3"),"BAC",IF(N762="3","ABC",IF($J$12&lt;&gt;"ABC",IF($J$10="Standard",VLOOKUP(K762,Info!$BE$4:$BF$481,2,FALSE),VLOOKUP(K762,Info!$BI$4:$BJ$482,2,FALSE)),IF($J$10="Standard",VLOOKUP(K762,Info!$AG$4:$AH$2994,2,FALSE),VLOOKUP(K762,Info!$AK$4:$AL$2997,2,FALSE))))))</f>
        <v/>
      </c>
      <c r="P762" s="94" t="str">
        <f>IF($L762="None","",IF(ISERROR(VLOOKUP($L762,Info!$B$4:$B$266,1,FALSE)),"",VLOOKUP($L762,Info!$B$4:$L$266,3,FALSE)))</f>
        <v/>
      </c>
      <c r="Q762" s="96" t="str">
        <f>IF($L762="None","",IF(ISERROR(VLOOKUP($L762,Info!$B$4:$B$266,1,FALSE)),"",VLOOKUP($L762,Info!$B$4:$L$266,4,FALSE)))</f>
        <v/>
      </c>
      <c r="R762" s="1"/>
      <c r="S762" s="6" t="str">
        <f t="shared" si="57"/>
        <v/>
      </c>
      <c r="T762" s="6" t="str">
        <f>IF($L762="None","",IF(ISERROR(VLOOKUP($L762,Info!$B$4:$B$266,1,FALSE)),"",VLOOKUP($L762,Info!$B$4:$L$266,11,FALSE)))</f>
        <v/>
      </c>
      <c r="U762" s="1"/>
      <c r="V762" s="1"/>
      <c r="W762" s="1"/>
      <c r="X762" s="1" t="str">
        <f>IF($L762="None","",IF(ISERROR(VLOOKUP($L762,Info!$B$4:$B$266,1,FALSE)),"",IF(OR(W762="Metallic Liquid Tight",W762="Non-Metallic Liquid Tight",W762="LSZH",W762="Greenfield"),VLOOKUP($L762,Info!$B$4:$L$266,7,FALSE),"N/A")))</f>
        <v/>
      </c>
      <c r="Y762" s="1"/>
      <c r="Z762" s="96" t="str">
        <f>IF($L762="None","",IF(ISERROR(VLOOKUP($L762,Info!$B$4:$B$266,1,FALSE)),"",VLOOKUP($L762,Info!$B$4:$L$266,9,FALSE)))</f>
        <v/>
      </c>
      <c r="AA762" s="96" t="str">
        <f>IF($L762="None","",IF(ISERROR(VLOOKUP($L762,Info!$B$4:$B$266,1,FALSE)),"",VLOOKUP($L762,Info!$B$4:$L$266,8,FALSE)))</f>
        <v/>
      </c>
      <c r="AB762" s="96" t="str">
        <f>IF($L762="None","",IF(ISERROR(VLOOKUP($L762,Info!$B$4:$B$266,1,FALSE)),"",VLOOKUP($L762,Info!$B$4:$L$266,10,FALSE)))</f>
        <v/>
      </c>
      <c r="AC762" s="1" t="str">
        <f>IF(W762="SO Cable","Black,White",IF(O762="","",IF(P762="","",IF($J$12&lt;&gt;"ABC",IF(P762&lt;="250",VLOOKUP(O762,Info!$AZ$4:$BB$22,3,FALSE),VLOOKUP(O762,Info!$AZ$23:$BB$39,3,FALSE)),IF(P762&lt;="250",VLOOKUP(O762,Info!$AO$4:$AQ$22,3,FALSE),VLOOKUP(O762,Info!$AO$23:$AP$39,3,FALSE))))))</f>
        <v/>
      </c>
      <c r="AD762" s="1"/>
      <c r="AE762" s="1" t="str">
        <f>IF($L762="None","",IF(ISERROR(VLOOKUP($L762,Info!$B$4:$B$266,1,FALSE)),"",VLOOKUP($L762,Info!$B$4:$L$266,4,FALSE)))</f>
        <v/>
      </c>
      <c r="AF762" s="1" t="str">
        <f>IF($L762="None","",IF(ISERROR(VLOOKUP($L762,Info!$B$4:$B$266,1,FALSE)),"",VLOOKUP($L762,Info!$B$4:$L$266,6,FALSE)))</f>
        <v/>
      </c>
      <c r="AG762" s="1"/>
      <c r="AH762" s="33" t="str" cm="1">
        <f t="array" ref="AH762">IF(AND(L762&lt;&gt;"",O762&lt;&gt;"",R762:S762&lt;&gt;"",W762:X762&lt;&gt;"",Z762:AA762&lt;&gt;"",AC762&lt;&gt;""),"Good","Bad")</f>
        <v>Bad</v>
      </c>
      <c r="AL762" t="str" cm="1">
        <f t="array" ref="AL762">IF(R762&gt;0,_xlfn.IFS(COUNTIF($L$20:L762,"&lt;&gt;")&lt;101,1,COUNTIF($L$20:L762,"&lt;&gt;")&lt;201,2,COUNTIF($L$20:L762,"&lt;&gt;")&lt;301,3,COUNTIF($L$20:L762,"&lt;&gt;")&lt;401,4,COUNTIF($L$20:L762,"&lt;&gt;")&lt;501,5,COUNTIF($L$20:L762,"&lt;&gt;")&lt;601,6,COUNTIF($L$20:L762,"&lt;&gt;")&lt;701,7,COUNTIF($L$20:L762,"&lt;&gt;")&lt;801,8,COUNTIF($L$20:L762,"&lt;&gt;")&lt;901,9,COUNTIF($L$20:L762,"&lt;&gt;")&lt;1001,10,COUNTIF($L$20:L762,"&lt;&gt;")&lt;1101,11,COUNTIF($L$20:L762,"&lt;&gt;")&lt;1201,12,COUNTIF($L$20:L762,"&lt;&gt;")&lt;1301,13,COUNTIF($L$20:L762,"&lt;&gt;")&lt;1401,14,COUNTIF($L$20:L762,"&lt;&gt;")&lt;1501,15,COUNTIF($L$20:L762,"&lt;&gt;")&lt;1601,16,COUNTIF($L$20:L762,"&lt;&gt;")&lt;1701,17,COUNTIF($L$20:L762,"&lt;&gt;")&lt;1801,18,COUNTIF($L$20:L762,"&lt;&gt;")&lt;1901,19,COUNTIF($L$20:L762,"&lt;&gt;")&lt;2001,20,COUNTIF($L$20:L762,"&lt;&gt;")&lt;2101,21,COUNTIF($L$20:L762,"&lt;&gt;")&lt;2201,22,COUNTIF($L$20:L762,"&lt;&gt;")&lt;2301,23,COUNTIF($L$20:L762,"&lt;&gt;")&lt;2401,24,COUNTIF($L$20:L762,"&lt;&gt;")&lt;2501,25,COUNTIF($L$20:L762,"&lt;&gt;")&lt;2601,26,COUNTIF($L$20:L762,"&lt;&gt;")&lt;2701,27,COUNTIF($L$20:L762,"&lt;&gt;")&lt;2801,28,COUNTIF($L$20:L762,"&lt;&gt;")&lt;2901,29,COUNTIF($L$20:L762,"&lt;&gt;")&lt;3001,30),"")</f>
        <v/>
      </c>
      <c r="AM762" t="str">
        <f t="shared" si="55"/>
        <v/>
      </c>
      <c r="AN762" t="str">
        <f t="shared" si="59"/>
        <v/>
      </c>
      <c r="AP762" t="str">
        <f t="shared" si="58"/>
        <v/>
      </c>
      <c r="AQ762" t="str">
        <f>IF(AO762="","",COUNTIFS(AM762:$AM$3019,AO762))</f>
        <v/>
      </c>
    </row>
    <row r="763" spans="1:43" x14ac:dyDescent="0.25">
      <c r="A763" s="6" t="str">
        <f>IF(COUNT($A$20:A762)&lt;&gt;$B$4,IF(A762="","",A762+1),"")</f>
        <v/>
      </c>
      <c r="B763" s="3"/>
      <c r="C763" s="3"/>
      <c r="D763" s="122"/>
      <c r="E763" s="3"/>
      <c r="F763" s="3"/>
      <c r="G763" s="3"/>
      <c r="H763" s="3"/>
      <c r="I763" s="120"/>
      <c r="J763" s="3"/>
      <c r="K763" s="95" t="str" cm="1">
        <f t="array" ref="K763">IF(OR($J$14 = "A",$J$14 = "B",$J$14 = "C"),IF(I763="","",IF(LEN(I763)&gt;2,_xlfn.IFS(ISNUMBER(SEARCH("_",I763)),I763,ISNUMBER(SEARCH(", ",I763)),SUBSTITUTE(I763,", ","_"),ISNUMBER(SEARCH("/ ",I763)),SUBSTITUTE(I763,"/ ","_"),ISNUMBER(SEARCH(",",I763)),SUBSTITUTE(I763,",","_"),ISNUMBER(SEARCH("/",I763)),SUBSTITUTE(I763,"/","_"),ISNUMBER(SEARCH("",I763)),I763),I763)),IF(OR($J$14 = "J",$J$14 = "K"),"",IF(D763="","",IF(LEN(D763)&gt;2,_xlfn.IFS(ISNUMBER(SEARCH("_",D763)),D763,ISNUMBER(SEARCH(", ",D763)),SUBSTITUTE(D763,", ","_"),ISNUMBER(SEARCH("/ ",D763)),SUBSTITUTE(D763,"/ ","_"),ISNUMBER(SEARCH(",",D763)),SUBSTITUTE(D763,",","_"),ISNUMBER(SEARCH("/",D763)),SUBSTITUTE(D763,"/","_"),ISNUMBER(SEARCH("",D763)),D763),D763))))</f>
        <v/>
      </c>
      <c r="L763" s="1"/>
      <c r="M763" s="1" t="str">
        <f t="shared" si="56"/>
        <v/>
      </c>
      <c r="N763" s="94" t="str">
        <f>IF($L763="None","",IF(ISERROR(VLOOKUP($L763,Info!$B$4:$B$266,1,FALSE)),"",VLOOKUP($L763,Info!$B$4:$L$266,5,FALSE)))</f>
        <v/>
      </c>
      <c r="O763" s="94" t="str">
        <f>IF(K763="","",IF(AND($J$12&lt;&gt;"ABC",N763="3"),"BAC",IF(N763="3","ABC",IF($J$12&lt;&gt;"ABC",IF($J$10="Standard",VLOOKUP(K763,Info!$BE$4:$BF$481,2,FALSE),VLOOKUP(K763,Info!$BI$4:$BJ$482,2,FALSE)),IF($J$10="Standard",VLOOKUP(K763,Info!$AG$4:$AH$2994,2,FALSE),VLOOKUP(K763,Info!$AK$4:$AL$2997,2,FALSE))))))</f>
        <v/>
      </c>
      <c r="P763" s="94" t="str">
        <f>IF($L763="None","",IF(ISERROR(VLOOKUP($L763,Info!$B$4:$B$266,1,FALSE)),"",VLOOKUP($L763,Info!$B$4:$L$266,3,FALSE)))</f>
        <v/>
      </c>
      <c r="Q763" s="96" t="str">
        <f>IF($L763="None","",IF(ISERROR(VLOOKUP($L763,Info!$B$4:$B$266,1,FALSE)),"",VLOOKUP($L763,Info!$B$4:$L$266,4,FALSE)))</f>
        <v/>
      </c>
      <c r="R763" s="1"/>
      <c r="S763" s="6" t="str">
        <f t="shared" si="57"/>
        <v/>
      </c>
      <c r="T763" s="6" t="str">
        <f>IF($L763="None","",IF(ISERROR(VLOOKUP($L763,Info!$B$4:$B$266,1,FALSE)),"",VLOOKUP($L763,Info!$B$4:$L$266,11,FALSE)))</f>
        <v/>
      </c>
      <c r="U763" s="1"/>
      <c r="V763" s="1"/>
      <c r="W763" s="1"/>
      <c r="X763" s="1" t="str">
        <f>IF($L763="None","",IF(ISERROR(VLOOKUP($L763,Info!$B$4:$B$266,1,FALSE)),"",IF(OR(W763="Metallic Liquid Tight",W763="Non-Metallic Liquid Tight",W763="LSZH",W763="Greenfield"),VLOOKUP($L763,Info!$B$4:$L$266,7,FALSE),"N/A")))</f>
        <v/>
      </c>
      <c r="Y763" s="1"/>
      <c r="Z763" s="96" t="str">
        <f>IF($L763="None","",IF(ISERROR(VLOOKUP($L763,Info!$B$4:$B$266,1,FALSE)),"",VLOOKUP($L763,Info!$B$4:$L$266,9,FALSE)))</f>
        <v/>
      </c>
      <c r="AA763" s="96" t="str">
        <f>IF($L763="None","",IF(ISERROR(VLOOKUP($L763,Info!$B$4:$B$266,1,FALSE)),"",VLOOKUP($L763,Info!$B$4:$L$266,8,FALSE)))</f>
        <v/>
      </c>
      <c r="AB763" s="96" t="str">
        <f>IF($L763="None","",IF(ISERROR(VLOOKUP($L763,Info!$B$4:$B$266,1,FALSE)),"",VLOOKUP($L763,Info!$B$4:$L$266,10,FALSE)))</f>
        <v/>
      </c>
      <c r="AC763" s="1" t="str">
        <f>IF(W763="SO Cable","Black,White",IF(O763="","",IF(P763="","",IF($J$12&lt;&gt;"ABC",IF(P763&lt;="250",VLOOKUP(O763,Info!$AZ$4:$BB$22,3,FALSE),VLOOKUP(O763,Info!$AZ$23:$BB$39,3,FALSE)),IF(P763&lt;="250",VLOOKUP(O763,Info!$AO$4:$AQ$22,3,FALSE),VLOOKUP(O763,Info!$AO$23:$AP$39,3,FALSE))))))</f>
        <v/>
      </c>
      <c r="AD763" s="1"/>
      <c r="AE763" s="1" t="str">
        <f>IF($L763="None","",IF(ISERROR(VLOOKUP($L763,Info!$B$4:$B$266,1,FALSE)),"",VLOOKUP($L763,Info!$B$4:$L$266,4,FALSE)))</f>
        <v/>
      </c>
      <c r="AF763" s="1" t="str">
        <f>IF($L763="None","",IF(ISERROR(VLOOKUP($L763,Info!$B$4:$B$266,1,FALSE)),"",VLOOKUP($L763,Info!$B$4:$L$266,6,FALSE)))</f>
        <v/>
      </c>
      <c r="AG763" s="1"/>
      <c r="AH763" s="33" t="str" cm="1">
        <f t="array" ref="AH763">IF(AND(L763&lt;&gt;"",O763&lt;&gt;"",R763:S763&lt;&gt;"",W763:X763&lt;&gt;"",Z763:AA763&lt;&gt;"",AC763&lt;&gt;""),"Good","Bad")</f>
        <v>Bad</v>
      </c>
      <c r="AL763" t="str" cm="1">
        <f t="array" ref="AL763">IF(R763&gt;0,_xlfn.IFS(COUNTIF($L$20:L763,"&lt;&gt;")&lt;101,1,COUNTIF($L$20:L763,"&lt;&gt;")&lt;201,2,COUNTIF($L$20:L763,"&lt;&gt;")&lt;301,3,COUNTIF($L$20:L763,"&lt;&gt;")&lt;401,4,COUNTIF($L$20:L763,"&lt;&gt;")&lt;501,5,COUNTIF($L$20:L763,"&lt;&gt;")&lt;601,6,COUNTIF($L$20:L763,"&lt;&gt;")&lt;701,7,COUNTIF($L$20:L763,"&lt;&gt;")&lt;801,8,COUNTIF($L$20:L763,"&lt;&gt;")&lt;901,9,COUNTIF($L$20:L763,"&lt;&gt;")&lt;1001,10,COUNTIF($L$20:L763,"&lt;&gt;")&lt;1101,11,COUNTIF($L$20:L763,"&lt;&gt;")&lt;1201,12,COUNTIF($L$20:L763,"&lt;&gt;")&lt;1301,13,COUNTIF($L$20:L763,"&lt;&gt;")&lt;1401,14,COUNTIF($L$20:L763,"&lt;&gt;")&lt;1501,15,COUNTIF($L$20:L763,"&lt;&gt;")&lt;1601,16,COUNTIF($L$20:L763,"&lt;&gt;")&lt;1701,17,COUNTIF($L$20:L763,"&lt;&gt;")&lt;1801,18,COUNTIF($L$20:L763,"&lt;&gt;")&lt;1901,19,COUNTIF($L$20:L763,"&lt;&gt;")&lt;2001,20,COUNTIF($L$20:L763,"&lt;&gt;")&lt;2101,21,COUNTIF($L$20:L763,"&lt;&gt;")&lt;2201,22,COUNTIF($L$20:L763,"&lt;&gt;")&lt;2301,23,COUNTIF($L$20:L763,"&lt;&gt;")&lt;2401,24,COUNTIF($L$20:L763,"&lt;&gt;")&lt;2501,25,COUNTIF($L$20:L763,"&lt;&gt;")&lt;2601,26,COUNTIF($L$20:L763,"&lt;&gt;")&lt;2701,27,COUNTIF($L$20:L763,"&lt;&gt;")&lt;2801,28,COUNTIF($L$20:L763,"&lt;&gt;")&lt;2901,29,COUNTIF($L$20:L763,"&lt;&gt;")&lt;3001,30),"")</f>
        <v/>
      </c>
      <c r="AM763" t="str">
        <f t="shared" si="55"/>
        <v/>
      </c>
      <c r="AN763" t="str">
        <f t="shared" si="59"/>
        <v/>
      </c>
      <c r="AP763" t="str">
        <f t="shared" si="58"/>
        <v/>
      </c>
      <c r="AQ763" t="str">
        <f>IF(AO763="","",COUNTIFS(AM763:$AM$3019,AO763))</f>
        <v/>
      </c>
    </row>
    <row r="764" spans="1:43" x14ac:dyDescent="0.25">
      <c r="A764" s="6" t="str">
        <f>IF(COUNT($A$20:A763)&lt;&gt;$B$4,IF(A763="","",A763+1),"")</f>
        <v/>
      </c>
      <c r="B764" s="3"/>
      <c r="C764" s="3"/>
      <c r="D764" s="122"/>
      <c r="E764" s="3"/>
      <c r="F764" s="3"/>
      <c r="G764" s="3"/>
      <c r="H764" s="3"/>
      <c r="I764" s="120"/>
      <c r="J764" s="3"/>
      <c r="K764" s="95" t="str" cm="1">
        <f t="array" ref="K764">IF(OR($J$14 = "A",$J$14 = "B",$J$14 = "C"),IF(I764="","",IF(LEN(I764)&gt;2,_xlfn.IFS(ISNUMBER(SEARCH("_",I764)),I764,ISNUMBER(SEARCH(", ",I764)),SUBSTITUTE(I764,", ","_"),ISNUMBER(SEARCH("/ ",I764)),SUBSTITUTE(I764,"/ ","_"),ISNUMBER(SEARCH(",",I764)),SUBSTITUTE(I764,",","_"),ISNUMBER(SEARCH("/",I764)),SUBSTITUTE(I764,"/","_"),ISNUMBER(SEARCH("",I764)),I764),I764)),IF(OR($J$14 = "J",$J$14 = "K"),"",IF(D764="","",IF(LEN(D764)&gt;2,_xlfn.IFS(ISNUMBER(SEARCH("_",D764)),D764,ISNUMBER(SEARCH(", ",D764)),SUBSTITUTE(D764,", ","_"),ISNUMBER(SEARCH("/ ",D764)),SUBSTITUTE(D764,"/ ","_"),ISNUMBER(SEARCH(",",D764)),SUBSTITUTE(D764,",","_"),ISNUMBER(SEARCH("/",D764)),SUBSTITUTE(D764,"/","_"),ISNUMBER(SEARCH("",D764)),D764),D764))))</f>
        <v/>
      </c>
      <c r="L764" s="1"/>
      <c r="M764" s="1" t="str">
        <f t="shared" si="56"/>
        <v/>
      </c>
      <c r="N764" s="94" t="str">
        <f>IF($L764="None","",IF(ISERROR(VLOOKUP($L764,Info!$B$4:$B$266,1,FALSE)),"",VLOOKUP($L764,Info!$B$4:$L$266,5,FALSE)))</f>
        <v/>
      </c>
      <c r="O764" s="94" t="str">
        <f>IF(K764="","",IF(AND($J$12&lt;&gt;"ABC",N764="3"),"BAC",IF(N764="3","ABC",IF($J$12&lt;&gt;"ABC",IF($J$10="Standard",VLOOKUP(K764,Info!$BE$4:$BF$481,2,FALSE),VLOOKUP(K764,Info!$BI$4:$BJ$482,2,FALSE)),IF($J$10="Standard",VLOOKUP(K764,Info!$AG$4:$AH$2994,2,FALSE),VLOOKUP(K764,Info!$AK$4:$AL$2997,2,FALSE))))))</f>
        <v/>
      </c>
      <c r="P764" s="94" t="str">
        <f>IF($L764="None","",IF(ISERROR(VLOOKUP($L764,Info!$B$4:$B$266,1,FALSE)),"",VLOOKUP($L764,Info!$B$4:$L$266,3,FALSE)))</f>
        <v/>
      </c>
      <c r="Q764" s="96" t="str">
        <f>IF($L764="None","",IF(ISERROR(VLOOKUP($L764,Info!$B$4:$B$266,1,FALSE)),"",VLOOKUP($L764,Info!$B$4:$L$266,4,FALSE)))</f>
        <v/>
      </c>
      <c r="R764" s="1"/>
      <c r="S764" s="6" t="str">
        <f t="shared" si="57"/>
        <v/>
      </c>
      <c r="T764" s="6" t="str">
        <f>IF($L764="None","",IF(ISERROR(VLOOKUP($L764,Info!$B$4:$B$266,1,FALSE)),"",VLOOKUP($L764,Info!$B$4:$L$266,11,FALSE)))</f>
        <v/>
      </c>
      <c r="U764" s="1"/>
      <c r="V764" s="1"/>
      <c r="W764" s="1"/>
      <c r="X764" s="1" t="str">
        <f>IF($L764="None","",IF(ISERROR(VLOOKUP($L764,Info!$B$4:$B$266,1,FALSE)),"",IF(OR(W764="Metallic Liquid Tight",W764="Non-Metallic Liquid Tight",W764="LSZH",W764="Greenfield"),VLOOKUP($L764,Info!$B$4:$L$266,7,FALSE),"N/A")))</f>
        <v/>
      </c>
      <c r="Y764" s="1"/>
      <c r="Z764" s="96" t="str">
        <f>IF($L764="None","",IF(ISERROR(VLOOKUP($L764,Info!$B$4:$B$266,1,FALSE)),"",VLOOKUP($L764,Info!$B$4:$L$266,9,FALSE)))</f>
        <v/>
      </c>
      <c r="AA764" s="96" t="str">
        <f>IF($L764="None","",IF(ISERROR(VLOOKUP($L764,Info!$B$4:$B$266,1,FALSE)),"",VLOOKUP($L764,Info!$B$4:$L$266,8,FALSE)))</f>
        <v/>
      </c>
      <c r="AB764" s="96" t="str">
        <f>IF($L764="None","",IF(ISERROR(VLOOKUP($L764,Info!$B$4:$B$266,1,FALSE)),"",VLOOKUP($L764,Info!$B$4:$L$266,10,FALSE)))</f>
        <v/>
      </c>
      <c r="AC764" s="1" t="str">
        <f>IF(W764="SO Cable","Black,White",IF(O764="","",IF(P764="","",IF($J$12&lt;&gt;"ABC",IF(P764&lt;="250",VLOOKUP(O764,Info!$AZ$4:$BB$22,3,FALSE),VLOOKUP(O764,Info!$AZ$23:$BB$39,3,FALSE)),IF(P764&lt;="250",VLOOKUP(O764,Info!$AO$4:$AQ$22,3,FALSE),VLOOKUP(O764,Info!$AO$23:$AP$39,3,FALSE))))))</f>
        <v/>
      </c>
      <c r="AD764" s="1"/>
      <c r="AE764" s="1" t="str">
        <f>IF($L764="None","",IF(ISERROR(VLOOKUP($L764,Info!$B$4:$B$266,1,FALSE)),"",VLOOKUP($L764,Info!$B$4:$L$266,4,FALSE)))</f>
        <v/>
      </c>
      <c r="AF764" s="1" t="str">
        <f>IF($L764="None","",IF(ISERROR(VLOOKUP($L764,Info!$B$4:$B$266,1,FALSE)),"",VLOOKUP($L764,Info!$B$4:$L$266,6,FALSE)))</f>
        <v/>
      </c>
      <c r="AG764" s="1"/>
      <c r="AH764" s="33" t="str" cm="1">
        <f t="array" ref="AH764">IF(AND(L764&lt;&gt;"",O764&lt;&gt;"",R764:S764&lt;&gt;"",W764:X764&lt;&gt;"",Z764:AA764&lt;&gt;"",AC764&lt;&gt;""),"Good","Bad")</f>
        <v>Bad</v>
      </c>
      <c r="AL764" t="str" cm="1">
        <f t="array" ref="AL764">IF(R764&gt;0,_xlfn.IFS(COUNTIF($L$20:L764,"&lt;&gt;")&lt;101,1,COUNTIF($L$20:L764,"&lt;&gt;")&lt;201,2,COUNTIF($L$20:L764,"&lt;&gt;")&lt;301,3,COUNTIF($L$20:L764,"&lt;&gt;")&lt;401,4,COUNTIF($L$20:L764,"&lt;&gt;")&lt;501,5,COUNTIF($L$20:L764,"&lt;&gt;")&lt;601,6,COUNTIF($L$20:L764,"&lt;&gt;")&lt;701,7,COUNTIF($L$20:L764,"&lt;&gt;")&lt;801,8,COUNTIF($L$20:L764,"&lt;&gt;")&lt;901,9,COUNTIF($L$20:L764,"&lt;&gt;")&lt;1001,10,COUNTIF($L$20:L764,"&lt;&gt;")&lt;1101,11,COUNTIF($L$20:L764,"&lt;&gt;")&lt;1201,12,COUNTIF($L$20:L764,"&lt;&gt;")&lt;1301,13,COUNTIF($L$20:L764,"&lt;&gt;")&lt;1401,14,COUNTIF($L$20:L764,"&lt;&gt;")&lt;1501,15,COUNTIF($L$20:L764,"&lt;&gt;")&lt;1601,16,COUNTIF($L$20:L764,"&lt;&gt;")&lt;1701,17,COUNTIF($L$20:L764,"&lt;&gt;")&lt;1801,18,COUNTIF($L$20:L764,"&lt;&gt;")&lt;1901,19,COUNTIF($L$20:L764,"&lt;&gt;")&lt;2001,20,COUNTIF($L$20:L764,"&lt;&gt;")&lt;2101,21,COUNTIF($L$20:L764,"&lt;&gt;")&lt;2201,22,COUNTIF($L$20:L764,"&lt;&gt;")&lt;2301,23,COUNTIF($L$20:L764,"&lt;&gt;")&lt;2401,24,COUNTIF($L$20:L764,"&lt;&gt;")&lt;2501,25,COUNTIF($L$20:L764,"&lt;&gt;")&lt;2601,26,COUNTIF($L$20:L764,"&lt;&gt;")&lt;2701,27,COUNTIF($L$20:L764,"&lt;&gt;")&lt;2801,28,COUNTIF($L$20:L764,"&lt;&gt;")&lt;2901,29,COUNTIF($L$20:L764,"&lt;&gt;")&lt;3001,30),"")</f>
        <v/>
      </c>
      <c r="AM764" t="str">
        <f t="shared" si="55"/>
        <v/>
      </c>
      <c r="AN764" t="str">
        <f t="shared" si="59"/>
        <v/>
      </c>
      <c r="AP764" t="str">
        <f t="shared" si="58"/>
        <v/>
      </c>
      <c r="AQ764" t="str">
        <f>IF(AO764="","",COUNTIFS(AM764:$AM$3019,AO764))</f>
        <v/>
      </c>
    </row>
    <row r="765" spans="1:43" x14ac:dyDescent="0.25">
      <c r="A765" s="6" t="str">
        <f>IF(COUNT($A$20:A764)&lt;&gt;$B$4,IF(A764="","",A764+1),"")</f>
        <v/>
      </c>
      <c r="B765" s="3"/>
      <c r="C765" s="3"/>
      <c r="D765" s="122"/>
      <c r="E765" s="3"/>
      <c r="F765" s="3"/>
      <c r="G765" s="3"/>
      <c r="H765" s="3"/>
      <c r="I765" s="120"/>
      <c r="J765" s="3"/>
      <c r="K765" s="95" t="str" cm="1">
        <f t="array" ref="K765">IF(OR($J$14 = "A",$J$14 = "B",$J$14 = "C"),IF(I765="","",IF(LEN(I765)&gt;2,_xlfn.IFS(ISNUMBER(SEARCH("_",I765)),I765,ISNUMBER(SEARCH(", ",I765)),SUBSTITUTE(I765,", ","_"),ISNUMBER(SEARCH("/ ",I765)),SUBSTITUTE(I765,"/ ","_"),ISNUMBER(SEARCH(",",I765)),SUBSTITUTE(I765,",","_"),ISNUMBER(SEARCH("/",I765)),SUBSTITUTE(I765,"/","_"),ISNUMBER(SEARCH("",I765)),I765),I765)),IF(OR($J$14 = "J",$J$14 = "K"),"",IF(D765="","",IF(LEN(D765)&gt;2,_xlfn.IFS(ISNUMBER(SEARCH("_",D765)),D765,ISNUMBER(SEARCH(", ",D765)),SUBSTITUTE(D765,", ","_"),ISNUMBER(SEARCH("/ ",D765)),SUBSTITUTE(D765,"/ ","_"),ISNUMBER(SEARCH(",",D765)),SUBSTITUTE(D765,",","_"),ISNUMBER(SEARCH("/",D765)),SUBSTITUTE(D765,"/","_"),ISNUMBER(SEARCH("",D765)),D765),D765))))</f>
        <v/>
      </c>
      <c r="L765" s="1"/>
      <c r="M765" s="1" t="str">
        <f t="shared" si="56"/>
        <v/>
      </c>
      <c r="N765" s="94" t="str">
        <f>IF($L765="None","",IF(ISERROR(VLOOKUP($L765,Info!$B$4:$B$266,1,FALSE)),"",VLOOKUP($L765,Info!$B$4:$L$266,5,FALSE)))</f>
        <v/>
      </c>
      <c r="O765" s="94" t="str">
        <f>IF(K765="","",IF(AND($J$12&lt;&gt;"ABC",N765="3"),"BAC",IF(N765="3","ABC",IF($J$12&lt;&gt;"ABC",IF($J$10="Standard",VLOOKUP(K765,Info!$BE$4:$BF$481,2,FALSE),VLOOKUP(K765,Info!$BI$4:$BJ$482,2,FALSE)),IF($J$10="Standard",VLOOKUP(K765,Info!$AG$4:$AH$2994,2,FALSE),VLOOKUP(K765,Info!$AK$4:$AL$2997,2,FALSE))))))</f>
        <v/>
      </c>
      <c r="P765" s="94" t="str">
        <f>IF($L765="None","",IF(ISERROR(VLOOKUP($L765,Info!$B$4:$B$266,1,FALSE)),"",VLOOKUP($L765,Info!$B$4:$L$266,3,FALSE)))</f>
        <v/>
      </c>
      <c r="Q765" s="96" t="str">
        <f>IF($L765="None","",IF(ISERROR(VLOOKUP($L765,Info!$B$4:$B$266,1,FALSE)),"",VLOOKUP($L765,Info!$B$4:$L$266,4,FALSE)))</f>
        <v/>
      </c>
      <c r="R765" s="1"/>
      <c r="S765" s="6" t="str">
        <f t="shared" si="57"/>
        <v/>
      </c>
      <c r="T765" s="6" t="str">
        <f>IF($L765="None","",IF(ISERROR(VLOOKUP($L765,Info!$B$4:$B$266,1,FALSE)),"",VLOOKUP($L765,Info!$B$4:$L$266,11,FALSE)))</f>
        <v/>
      </c>
      <c r="U765" s="1"/>
      <c r="V765" s="1"/>
      <c r="W765" s="1"/>
      <c r="X765" s="1" t="str">
        <f>IF($L765="None","",IF(ISERROR(VLOOKUP($L765,Info!$B$4:$B$266,1,FALSE)),"",IF(OR(W765="Metallic Liquid Tight",W765="Non-Metallic Liquid Tight",W765="LSZH",W765="Greenfield"),VLOOKUP($L765,Info!$B$4:$L$266,7,FALSE),"N/A")))</f>
        <v/>
      </c>
      <c r="Y765" s="1"/>
      <c r="Z765" s="96" t="str">
        <f>IF($L765="None","",IF(ISERROR(VLOOKUP($L765,Info!$B$4:$B$266,1,FALSE)),"",VLOOKUP($L765,Info!$B$4:$L$266,9,FALSE)))</f>
        <v/>
      </c>
      <c r="AA765" s="96" t="str">
        <f>IF($L765="None","",IF(ISERROR(VLOOKUP($L765,Info!$B$4:$B$266,1,FALSE)),"",VLOOKUP($L765,Info!$B$4:$L$266,8,FALSE)))</f>
        <v/>
      </c>
      <c r="AB765" s="96" t="str">
        <f>IF($L765="None","",IF(ISERROR(VLOOKUP($L765,Info!$B$4:$B$266,1,FALSE)),"",VLOOKUP($L765,Info!$B$4:$L$266,10,FALSE)))</f>
        <v/>
      </c>
      <c r="AC765" s="1" t="str">
        <f>IF(W765="SO Cable","Black,White",IF(O765="","",IF(P765="","",IF($J$12&lt;&gt;"ABC",IF(P765&lt;="250",VLOOKUP(O765,Info!$AZ$4:$BB$22,3,FALSE),VLOOKUP(O765,Info!$AZ$23:$BB$39,3,FALSE)),IF(P765&lt;="250",VLOOKUP(O765,Info!$AO$4:$AQ$22,3,FALSE),VLOOKUP(O765,Info!$AO$23:$AP$39,3,FALSE))))))</f>
        <v/>
      </c>
      <c r="AD765" s="1"/>
      <c r="AE765" s="1" t="str">
        <f>IF($L765="None","",IF(ISERROR(VLOOKUP($L765,Info!$B$4:$B$266,1,FALSE)),"",VLOOKUP($L765,Info!$B$4:$L$266,4,FALSE)))</f>
        <v/>
      </c>
      <c r="AF765" s="1" t="str">
        <f>IF($L765="None","",IF(ISERROR(VLOOKUP($L765,Info!$B$4:$B$266,1,FALSE)),"",VLOOKUP($L765,Info!$B$4:$L$266,6,FALSE)))</f>
        <v/>
      </c>
      <c r="AG765" s="1"/>
      <c r="AH765" s="33" t="str" cm="1">
        <f t="array" ref="AH765">IF(AND(L765&lt;&gt;"",O765&lt;&gt;"",R765:S765&lt;&gt;"",W765:X765&lt;&gt;"",Z765:AA765&lt;&gt;"",AC765&lt;&gt;""),"Good","Bad")</f>
        <v>Bad</v>
      </c>
      <c r="AL765" t="str" cm="1">
        <f t="array" ref="AL765">IF(R765&gt;0,_xlfn.IFS(COUNTIF($L$20:L765,"&lt;&gt;")&lt;101,1,COUNTIF($L$20:L765,"&lt;&gt;")&lt;201,2,COUNTIF($L$20:L765,"&lt;&gt;")&lt;301,3,COUNTIF($L$20:L765,"&lt;&gt;")&lt;401,4,COUNTIF($L$20:L765,"&lt;&gt;")&lt;501,5,COUNTIF($L$20:L765,"&lt;&gt;")&lt;601,6,COUNTIF($L$20:L765,"&lt;&gt;")&lt;701,7,COUNTIF($L$20:L765,"&lt;&gt;")&lt;801,8,COUNTIF($L$20:L765,"&lt;&gt;")&lt;901,9,COUNTIF($L$20:L765,"&lt;&gt;")&lt;1001,10,COUNTIF($L$20:L765,"&lt;&gt;")&lt;1101,11,COUNTIF($L$20:L765,"&lt;&gt;")&lt;1201,12,COUNTIF($L$20:L765,"&lt;&gt;")&lt;1301,13,COUNTIF($L$20:L765,"&lt;&gt;")&lt;1401,14,COUNTIF($L$20:L765,"&lt;&gt;")&lt;1501,15,COUNTIF($L$20:L765,"&lt;&gt;")&lt;1601,16,COUNTIF($L$20:L765,"&lt;&gt;")&lt;1701,17,COUNTIF($L$20:L765,"&lt;&gt;")&lt;1801,18,COUNTIF($L$20:L765,"&lt;&gt;")&lt;1901,19,COUNTIF($L$20:L765,"&lt;&gt;")&lt;2001,20,COUNTIF($L$20:L765,"&lt;&gt;")&lt;2101,21,COUNTIF($L$20:L765,"&lt;&gt;")&lt;2201,22,COUNTIF($L$20:L765,"&lt;&gt;")&lt;2301,23,COUNTIF($L$20:L765,"&lt;&gt;")&lt;2401,24,COUNTIF($L$20:L765,"&lt;&gt;")&lt;2501,25,COUNTIF($L$20:L765,"&lt;&gt;")&lt;2601,26,COUNTIF($L$20:L765,"&lt;&gt;")&lt;2701,27,COUNTIF($L$20:L765,"&lt;&gt;")&lt;2801,28,COUNTIF($L$20:L765,"&lt;&gt;")&lt;2901,29,COUNTIF($L$20:L765,"&lt;&gt;")&lt;3001,30),"")</f>
        <v/>
      </c>
      <c r="AM765" t="str">
        <f t="shared" si="55"/>
        <v/>
      </c>
      <c r="AN765" t="str">
        <f t="shared" si="59"/>
        <v/>
      </c>
      <c r="AP765" t="str">
        <f t="shared" si="58"/>
        <v/>
      </c>
      <c r="AQ765" t="str">
        <f>IF(AO765="","",COUNTIFS(AM765:$AM$3019,AO765))</f>
        <v/>
      </c>
    </row>
    <row r="766" spans="1:43" x14ac:dyDescent="0.25">
      <c r="A766" s="6" t="str">
        <f>IF(COUNT($A$20:A765)&lt;&gt;$B$4,IF(A765="","",A765+1),"")</f>
        <v/>
      </c>
      <c r="B766" s="3"/>
      <c r="C766" s="3"/>
      <c r="D766" s="122"/>
      <c r="E766" s="3"/>
      <c r="F766" s="3"/>
      <c r="G766" s="3"/>
      <c r="H766" s="3"/>
      <c r="I766" s="120"/>
      <c r="J766" s="3"/>
      <c r="K766" s="95" t="str" cm="1">
        <f t="array" ref="K766">IF(OR($J$14 = "A",$J$14 = "B",$J$14 = "C"),IF(I766="","",IF(LEN(I766)&gt;2,_xlfn.IFS(ISNUMBER(SEARCH("_",I766)),I766,ISNUMBER(SEARCH(", ",I766)),SUBSTITUTE(I766,", ","_"),ISNUMBER(SEARCH("/ ",I766)),SUBSTITUTE(I766,"/ ","_"),ISNUMBER(SEARCH(",",I766)),SUBSTITUTE(I766,",","_"),ISNUMBER(SEARCH("/",I766)),SUBSTITUTE(I766,"/","_"),ISNUMBER(SEARCH("",I766)),I766),I766)),IF(OR($J$14 = "J",$J$14 = "K"),"",IF(D766="","",IF(LEN(D766)&gt;2,_xlfn.IFS(ISNUMBER(SEARCH("_",D766)),D766,ISNUMBER(SEARCH(", ",D766)),SUBSTITUTE(D766,", ","_"),ISNUMBER(SEARCH("/ ",D766)),SUBSTITUTE(D766,"/ ","_"),ISNUMBER(SEARCH(",",D766)),SUBSTITUTE(D766,",","_"),ISNUMBER(SEARCH("/",D766)),SUBSTITUTE(D766,"/","_"),ISNUMBER(SEARCH("",D766)),D766),D766))))</f>
        <v/>
      </c>
      <c r="L766" s="1"/>
      <c r="M766" s="1" t="str">
        <f t="shared" si="56"/>
        <v/>
      </c>
      <c r="N766" s="94" t="str">
        <f>IF($L766="None","",IF(ISERROR(VLOOKUP($L766,Info!$B$4:$B$266,1,FALSE)),"",VLOOKUP($L766,Info!$B$4:$L$266,5,FALSE)))</f>
        <v/>
      </c>
      <c r="O766" s="94" t="str">
        <f>IF(K766="","",IF(AND($J$12&lt;&gt;"ABC",N766="3"),"BAC",IF(N766="3","ABC",IF($J$12&lt;&gt;"ABC",IF($J$10="Standard",VLOOKUP(K766,Info!$BE$4:$BF$481,2,FALSE),VLOOKUP(K766,Info!$BI$4:$BJ$482,2,FALSE)),IF($J$10="Standard",VLOOKUP(K766,Info!$AG$4:$AH$2994,2,FALSE),VLOOKUP(K766,Info!$AK$4:$AL$2997,2,FALSE))))))</f>
        <v/>
      </c>
      <c r="P766" s="94" t="str">
        <f>IF($L766="None","",IF(ISERROR(VLOOKUP($L766,Info!$B$4:$B$266,1,FALSE)),"",VLOOKUP($L766,Info!$B$4:$L$266,3,FALSE)))</f>
        <v/>
      </c>
      <c r="Q766" s="96" t="str">
        <f>IF($L766="None","",IF(ISERROR(VLOOKUP($L766,Info!$B$4:$B$266,1,FALSE)),"",VLOOKUP($L766,Info!$B$4:$L$266,4,FALSE)))</f>
        <v/>
      </c>
      <c r="R766" s="1"/>
      <c r="S766" s="6" t="str">
        <f t="shared" si="57"/>
        <v/>
      </c>
      <c r="T766" s="6" t="str">
        <f>IF($L766="None","",IF(ISERROR(VLOOKUP($L766,Info!$B$4:$B$266,1,FALSE)),"",VLOOKUP($L766,Info!$B$4:$L$266,11,FALSE)))</f>
        <v/>
      </c>
      <c r="U766" s="1"/>
      <c r="V766" s="1"/>
      <c r="W766" s="1"/>
      <c r="X766" s="1" t="str">
        <f>IF($L766="None","",IF(ISERROR(VLOOKUP($L766,Info!$B$4:$B$266,1,FALSE)),"",IF(OR(W766="Metallic Liquid Tight",W766="Non-Metallic Liquid Tight",W766="LSZH",W766="Greenfield"),VLOOKUP($L766,Info!$B$4:$L$266,7,FALSE),"N/A")))</f>
        <v/>
      </c>
      <c r="Y766" s="1"/>
      <c r="Z766" s="96" t="str">
        <f>IF($L766="None","",IF(ISERROR(VLOOKUP($L766,Info!$B$4:$B$266,1,FALSE)),"",VLOOKUP($L766,Info!$B$4:$L$266,9,FALSE)))</f>
        <v/>
      </c>
      <c r="AA766" s="96" t="str">
        <f>IF($L766="None","",IF(ISERROR(VLOOKUP($L766,Info!$B$4:$B$266,1,FALSE)),"",VLOOKUP($L766,Info!$B$4:$L$266,8,FALSE)))</f>
        <v/>
      </c>
      <c r="AB766" s="96" t="str">
        <f>IF($L766="None","",IF(ISERROR(VLOOKUP($L766,Info!$B$4:$B$266,1,FALSE)),"",VLOOKUP($L766,Info!$B$4:$L$266,10,FALSE)))</f>
        <v/>
      </c>
      <c r="AC766" s="1" t="str">
        <f>IF(W766="SO Cable","Black,White",IF(O766="","",IF(P766="","",IF($J$12&lt;&gt;"ABC",IF(P766&lt;="250",VLOOKUP(O766,Info!$AZ$4:$BB$22,3,FALSE),VLOOKUP(O766,Info!$AZ$23:$BB$39,3,FALSE)),IF(P766&lt;="250",VLOOKUP(O766,Info!$AO$4:$AQ$22,3,FALSE),VLOOKUP(O766,Info!$AO$23:$AP$39,3,FALSE))))))</f>
        <v/>
      </c>
      <c r="AD766" s="1"/>
      <c r="AE766" s="1" t="str">
        <f>IF($L766="None","",IF(ISERROR(VLOOKUP($L766,Info!$B$4:$B$266,1,FALSE)),"",VLOOKUP($L766,Info!$B$4:$L$266,4,FALSE)))</f>
        <v/>
      </c>
      <c r="AF766" s="1" t="str">
        <f>IF($L766="None","",IF(ISERROR(VLOOKUP($L766,Info!$B$4:$B$266,1,FALSE)),"",VLOOKUP($L766,Info!$B$4:$L$266,6,FALSE)))</f>
        <v/>
      </c>
      <c r="AG766" s="1"/>
      <c r="AH766" s="33" t="str" cm="1">
        <f t="array" ref="AH766">IF(AND(L766&lt;&gt;"",O766&lt;&gt;"",R766:S766&lt;&gt;"",W766:X766&lt;&gt;"",Z766:AA766&lt;&gt;"",AC766&lt;&gt;""),"Good","Bad")</f>
        <v>Bad</v>
      </c>
      <c r="AL766" t="str" cm="1">
        <f t="array" ref="AL766">IF(R766&gt;0,_xlfn.IFS(COUNTIF($L$20:L766,"&lt;&gt;")&lt;101,1,COUNTIF($L$20:L766,"&lt;&gt;")&lt;201,2,COUNTIF($L$20:L766,"&lt;&gt;")&lt;301,3,COUNTIF($L$20:L766,"&lt;&gt;")&lt;401,4,COUNTIF($L$20:L766,"&lt;&gt;")&lt;501,5,COUNTIF($L$20:L766,"&lt;&gt;")&lt;601,6,COUNTIF($L$20:L766,"&lt;&gt;")&lt;701,7,COUNTIF($L$20:L766,"&lt;&gt;")&lt;801,8,COUNTIF($L$20:L766,"&lt;&gt;")&lt;901,9,COUNTIF($L$20:L766,"&lt;&gt;")&lt;1001,10,COUNTIF($L$20:L766,"&lt;&gt;")&lt;1101,11,COUNTIF($L$20:L766,"&lt;&gt;")&lt;1201,12,COUNTIF($L$20:L766,"&lt;&gt;")&lt;1301,13,COUNTIF($L$20:L766,"&lt;&gt;")&lt;1401,14,COUNTIF($L$20:L766,"&lt;&gt;")&lt;1501,15,COUNTIF($L$20:L766,"&lt;&gt;")&lt;1601,16,COUNTIF($L$20:L766,"&lt;&gt;")&lt;1701,17,COUNTIF($L$20:L766,"&lt;&gt;")&lt;1801,18,COUNTIF($L$20:L766,"&lt;&gt;")&lt;1901,19,COUNTIF($L$20:L766,"&lt;&gt;")&lt;2001,20,COUNTIF($L$20:L766,"&lt;&gt;")&lt;2101,21,COUNTIF($L$20:L766,"&lt;&gt;")&lt;2201,22,COUNTIF($L$20:L766,"&lt;&gt;")&lt;2301,23,COUNTIF($L$20:L766,"&lt;&gt;")&lt;2401,24,COUNTIF($L$20:L766,"&lt;&gt;")&lt;2501,25,COUNTIF($L$20:L766,"&lt;&gt;")&lt;2601,26,COUNTIF($L$20:L766,"&lt;&gt;")&lt;2701,27,COUNTIF($L$20:L766,"&lt;&gt;")&lt;2801,28,COUNTIF($L$20:L766,"&lt;&gt;")&lt;2901,29,COUNTIF($L$20:L766,"&lt;&gt;")&lt;3001,30),"")</f>
        <v/>
      </c>
      <c r="AM766" t="str">
        <f t="shared" si="55"/>
        <v/>
      </c>
      <c r="AN766" t="str">
        <f t="shared" si="59"/>
        <v/>
      </c>
      <c r="AP766" t="str">
        <f t="shared" si="58"/>
        <v/>
      </c>
      <c r="AQ766" t="str">
        <f>IF(AO766="","",COUNTIFS(AM766:$AM$3019,AO766))</f>
        <v/>
      </c>
    </row>
    <row r="767" spans="1:43" x14ac:dyDescent="0.25">
      <c r="A767" s="6" t="str">
        <f>IF(COUNT($A$20:A766)&lt;&gt;$B$4,IF(A766="","",A766+1),"")</f>
        <v/>
      </c>
      <c r="B767" s="3"/>
      <c r="C767" s="3"/>
      <c r="D767" s="122"/>
      <c r="E767" s="3"/>
      <c r="F767" s="3"/>
      <c r="G767" s="3"/>
      <c r="H767" s="3"/>
      <c r="I767" s="120"/>
      <c r="J767" s="3"/>
      <c r="K767" s="95" t="str" cm="1">
        <f t="array" ref="K767">IF(OR($J$14 = "A",$J$14 = "B",$J$14 = "C"),IF(I767="","",IF(LEN(I767)&gt;2,_xlfn.IFS(ISNUMBER(SEARCH("_",I767)),I767,ISNUMBER(SEARCH(", ",I767)),SUBSTITUTE(I767,", ","_"),ISNUMBER(SEARCH("/ ",I767)),SUBSTITUTE(I767,"/ ","_"),ISNUMBER(SEARCH(",",I767)),SUBSTITUTE(I767,",","_"),ISNUMBER(SEARCH("/",I767)),SUBSTITUTE(I767,"/","_"),ISNUMBER(SEARCH("",I767)),I767),I767)),IF(OR($J$14 = "J",$J$14 = "K"),"",IF(D767="","",IF(LEN(D767)&gt;2,_xlfn.IFS(ISNUMBER(SEARCH("_",D767)),D767,ISNUMBER(SEARCH(", ",D767)),SUBSTITUTE(D767,", ","_"),ISNUMBER(SEARCH("/ ",D767)),SUBSTITUTE(D767,"/ ","_"),ISNUMBER(SEARCH(",",D767)),SUBSTITUTE(D767,",","_"),ISNUMBER(SEARCH("/",D767)),SUBSTITUTE(D767,"/","_"),ISNUMBER(SEARCH("",D767)),D767),D767))))</f>
        <v/>
      </c>
      <c r="L767" s="1"/>
      <c r="M767" s="1" t="str">
        <f t="shared" si="56"/>
        <v/>
      </c>
      <c r="N767" s="94" t="str">
        <f>IF($L767="None","",IF(ISERROR(VLOOKUP($L767,Info!$B$4:$B$266,1,FALSE)),"",VLOOKUP($L767,Info!$B$4:$L$266,5,FALSE)))</f>
        <v/>
      </c>
      <c r="O767" s="94" t="str">
        <f>IF(K767="","",IF(AND($J$12&lt;&gt;"ABC",N767="3"),"BAC",IF(N767="3","ABC",IF($J$12&lt;&gt;"ABC",IF($J$10="Standard",VLOOKUP(K767,Info!$BE$4:$BF$481,2,FALSE),VLOOKUP(K767,Info!$BI$4:$BJ$482,2,FALSE)),IF($J$10="Standard",VLOOKUP(K767,Info!$AG$4:$AH$2994,2,FALSE),VLOOKUP(K767,Info!$AK$4:$AL$2997,2,FALSE))))))</f>
        <v/>
      </c>
      <c r="P767" s="94" t="str">
        <f>IF($L767="None","",IF(ISERROR(VLOOKUP($L767,Info!$B$4:$B$266,1,FALSE)),"",VLOOKUP($L767,Info!$B$4:$L$266,3,FALSE)))</f>
        <v/>
      </c>
      <c r="Q767" s="96" t="str">
        <f>IF($L767="None","",IF(ISERROR(VLOOKUP($L767,Info!$B$4:$B$266,1,FALSE)),"",VLOOKUP($L767,Info!$B$4:$L$266,4,FALSE)))</f>
        <v/>
      </c>
      <c r="R767" s="1"/>
      <c r="S767" s="6" t="str">
        <f t="shared" si="57"/>
        <v/>
      </c>
      <c r="T767" s="6" t="str">
        <f>IF($L767="None","",IF(ISERROR(VLOOKUP($L767,Info!$B$4:$B$266,1,FALSE)),"",VLOOKUP($L767,Info!$B$4:$L$266,11,FALSE)))</f>
        <v/>
      </c>
      <c r="U767" s="1"/>
      <c r="V767" s="1"/>
      <c r="W767" s="1"/>
      <c r="X767" s="1" t="str">
        <f>IF($L767="None","",IF(ISERROR(VLOOKUP($L767,Info!$B$4:$B$266,1,FALSE)),"",IF(OR(W767="Metallic Liquid Tight",W767="Non-Metallic Liquid Tight",W767="LSZH",W767="Greenfield"),VLOOKUP($L767,Info!$B$4:$L$266,7,FALSE),"N/A")))</f>
        <v/>
      </c>
      <c r="Y767" s="1"/>
      <c r="Z767" s="96" t="str">
        <f>IF($L767="None","",IF(ISERROR(VLOOKUP($L767,Info!$B$4:$B$266,1,FALSE)),"",VLOOKUP($L767,Info!$B$4:$L$266,9,FALSE)))</f>
        <v/>
      </c>
      <c r="AA767" s="96" t="str">
        <f>IF($L767="None","",IF(ISERROR(VLOOKUP($L767,Info!$B$4:$B$266,1,FALSE)),"",VLOOKUP($L767,Info!$B$4:$L$266,8,FALSE)))</f>
        <v/>
      </c>
      <c r="AB767" s="96" t="str">
        <f>IF($L767="None","",IF(ISERROR(VLOOKUP($L767,Info!$B$4:$B$266,1,FALSE)),"",VLOOKUP($L767,Info!$B$4:$L$266,10,FALSE)))</f>
        <v/>
      </c>
      <c r="AC767" s="1" t="str">
        <f>IF(W767="SO Cable","Black,White",IF(O767="","",IF(P767="","",IF($J$12&lt;&gt;"ABC",IF(P767&lt;="250",VLOOKUP(O767,Info!$AZ$4:$BB$22,3,FALSE),VLOOKUP(O767,Info!$AZ$23:$BB$39,3,FALSE)),IF(P767&lt;="250",VLOOKUP(O767,Info!$AO$4:$AQ$22,3,FALSE),VLOOKUP(O767,Info!$AO$23:$AP$39,3,FALSE))))))</f>
        <v/>
      </c>
      <c r="AD767" s="1"/>
      <c r="AE767" s="1" t="str">
        <f>IF($L767="None","",IF(ISERROR(VLOOKUP($L767,Info!$B$4:$B$266,1,FALSE)),"",VLOOKUP($L767,Info!$B$4:$L$266,4,FALSE)))</f>
        <v/>
      </c>
      <c r="AF767" s="1" t="str">
        <f>IF($L767="None","",IF(ISERROR(VLOOKUP($L767,Info!$B$4:$B$266,1,FALSE)),"",VLOOKUP($L767,Info!$B$4:$L$266,6,FALSE)))</f>
        <v/>
      </c>
      <c r="AG767" s="1"/>
      <c r="AH767" s="33" t="str" cm="1">
        <f t="array" ref="AH767">IF(AND(L767&lt;&gt;"",O767&lt;&gt;"",R767:S767&lt;&gt;"",W767:X767&lt;&gt;"",Z767:AA767&lt;&gt;"",AC767&lt;&gt;""),"Good","Bad")</f>
        <v>Bad</v>
      </c>
      <c r="AL767" t="str" cm="1">
        <f t="array" ref="AL767">IF(R767&gt;0,_xlfn.IFS(COUNTIF($L$20:L767,"&lt;&gt;")&lt;101,1,COUNTIF($L$20:L767,"&lt;&gt;")&lt;201,2,COUNTIF($L$20:L767,"&lt;&gt;")&lt;301,3,COUNTIF($L$20:L767,"&lt;&gt;")&lt;401,4,COUNTIF($L$20:L767,"&lt;&gt;")&lt;501,5,COUNTIF($L$20:L767,"&lt;&gt;")&lt;601,6,COUNTIF($L$20:L767,"&lt;&gt;")&lt;701,7,COUNTIF($L$20:L767,"&lt;&gt;")&lt;801,8,COUNTIF($L$20:L767,"&lt;&gt;")&lt;901,9,COUNTIF($L$20:L767,"&lt;&gt;")&lt;1001,10,COUNTIF($L$20:L767,"&lt;&gt;")&lt;1101,11,COUNTIF($L$20:L767,"&lt;&gt;")&lt;1201,12,COUNTIF($L$20:L767,"&lt;&gt;")&lt;1301,13,COUNTIF($L$20:L767,"&lt;&gt;")&lt;1401,14,COUNTIF($L$20:L767,"&lt;&gt;")&lt;1501,15,COUNTIF($L$20:L767,"&lt;&gt;")&lt;1601,16,COUNTIF($L$20:L767,"&lt;&gt;")&lt;1701,17,COUNTIF($L$20:L767,"&lt;&gt;")&lt;1801,18,COUNTIF($L$20:L767,"&lt;&gt;")&lt;1901,19,COUNTIF($L$20:L767,"&lt;&gt;")&lt;2001,20,COUNTIF($L$20:L767,"&lt;&gt;")&lt;2101,21,COUNTIF($L$20:L767,"&lt;&gt;")&lt;2201,22,COUNTIF($L$20:L767,"&lt;&gt;")&lt;2301,23,COUNTIF($L$20:L767,"&lt;&gt;")&lt;2401,24,COUNTIF($L$20:L767,"&lt;&gt;")&lt;2501,25,COUNTIF($L$20:L767,"&lt;&gt;")&lt;2601,26,COUNTIF($L$20:L767,"&lt;&gt;")&lt;2701,27,COUNTIF($L$20:L767,"&lt;&gt;")&lt;2801,28,COUNTIF($L$20:L767,"&lt;&gt;")&lt;2901,29,COUNTIF($L$20:L767,"&lt;&gt;")&lt;3001,30),"")</f>
        <v/>
      </c>
      <c r="AM767" t="str">
        <f t="shared" si="55"/>
        <v/>
      </c>
      <c r="AN767" t="str">
        <f t="shared" si="59"/>
        <v/>
      </c>
      <c r="AP767" t="str">
        <f t="shared" si="58"/>
        <v/>
      </c>
      <c r="AQ767" t="str">
        <f>IF(AO767="","",COUNTIFS(AM767:$AM$3019,AO767))</f>
        <v/>
      </c>
    </row>
    <row r="768" spans="1:43" x14ac:dyDescent="0.25">
      <c r="A768" s="6" t="str">
        <f>IF(COUNT($A$20:A767)&lt;&gt;$B$4,IF(A767="","",A767+1),"")</f>
        <v/>
      </c>
      <c r="B768" s="3"/>
      <c r="C768" s="3"/>
      <c r="D768" s="122"/>
      <c r="E768" s="3"/>
      <c r="F768" s="3"/>
      <c r="G768" s="3"/>
      <c r="H768" s="3"/>
      <c r="I768" s="120"/>
      <c r="J768" s="3"/>
      <c r="K768" s="95" t="str" cm="1">
        <f t="array" ref="K768">IF(OR($J$14 = "A",$J$14 = "B",$J$14 = "C"),IF(I768="","",IF(LEN(I768)&gt;2,_xlfn.IFS(ISNUMBER(SEARCH("_",I768)),I768,ISNUMBER(SEARCH(", ",I768)),SUBSTITUTE(I768,", ","_"),ISNUMBER(SEARCH("/ ",I768)),SUBSTITUTE(I768,"/ ","_"),ISNUMBER(SEARCH(",",I768)),SUBSTITUTE(I768,",","_"),ISNUMBER(SEARCH("/",I768)),SUBSTITUTE(I768,"/","_"),ISNUMBER(SEARCH("",I768)),I768),I768)),IF(OR($J$14 = "J",$J$14 = "K"),"",IF(D768="","",IF(LEN(D768)&gt;2,_xlfn.IFS(ISNUMBER(SEARCH("_",D768)),D768,ISNUMBER(SEARCH(", ",D768)),SUBSTITUTE(D768,", ","_"),ISNUMBER(SEARCH("/ ",D768)),SUBSTITUTE(D768,"/ ","_"),ISNUMBER(SEARCH(",",D768)),SUBSTITUTE(D768,",","_"),ISNUMBER(SEARCH("/",D768)),SUBSTITUTE(D768,"/","_"),ISNUMBER(SEARCH("",D768)),D768),D768))))</f>
        <v/>
      </c>
      <c r="L768" s="1"/>
      <c r="M768" s="1" t="str">
        <f t="shared" si="56"/>
        <v/>
      </c>
      <c r="N768" s="94" t="str">
        <f>IF($L768="None","",IF(ISERROR(VLOOKUP($L768,Info!$B$4:$B$266,1,FALSE)),"",VLOOKUP($L768,Info!$B$4:$L$266,5,FALSE)))</f>
        <v/>
      </c>
      <c r="O768" s="94" t="str">
        <f>IF(K768="","",IF(AND($J$12&lt;&gt;"ABC",N768="3"),"BAC",IF(N768="3","ABC",IF($J$12&lt;&gt;"ABC",IF($J$10="Standard",VLOOKUP(K768,Info!$BE$4:$BF$481,2,FALSE),VLOOKUP(K768,Info!$BI$4:$BJ$482,2,FALSE)),IF($J$10="Standard",VLOOKUP(K768,Info!$AG$4:$AH$2994,2,FALSE),VLOOKUP(K768,Info!$AK$4:$AL$2997,2,FALSE))))))</f>
        <v/>
      </c>
      <c r="P768" s="94" t="str">
        <f>IF($L768="None","",IF(ISERROR(VLOOKUP($L768,Info!$B$4:$B$266,1,FALSE)),"",VLOOKUP($L768,Info!$B$4:$L$266,3,FALSE)))</f>
        <v/>
      </c>
      <c r="Q768" s="96" t="str">
        <f>IF($L768="None","",IF(ISERROR(VLOOKUP($L768,Info!$B$4:$B$266,1,FALSE)),"",VLOOKUP($L768,Info!$B$4:$L$266,4,FALSE)))</f>
        <v/>
      </c>
      <c r="R768" s="1"/>
      <c r="S768" s="6" t="str">
        <f t="shared" si="57"/>
        <v/>
      </c>
      <c r="T768" s="6" t="str">
        <f>IF($L768="None","",IF(ISERROR(VLOOKUP($L768,Info!$B$4:$B$266,1,FALSE)),"",VLOOKUP($L768,Info!$B$4:$L$266,11,FALSE)))</f>
        <v/>
      </c>
      <c r="U768" s="1"/>
      <c r="V768" s="1"/>
      <c r="W768" s="1"/>
      <c r="X768" s="1" t="str">
        <f>IF($L768="None","",IF(ISERROR(VLOOKUP($L768,Info!$B$4:$B$266,1,FALSE)),"",IF(OR(W768="Metallic Liquid Tight",W768="Non-Metallic Liquid Tight",W768="LSZH",W768="Greenfield"),VLOOKUP($L768,Info!$B$4:$L$266,7,FALSE),"N/A")))</f>
        <v/>
      </c>
      <c r="Y768" s="1"/>
      <c r="Z768" s="96" t="str">
        <f>IF($L768="None","",IF(ISERROR(VLOOKUP($L768,Info!$B$4:$B$266,1,FALSE)),"",VLOOKUP($L768,Info!$B$4:$L$266,9,FALSE)))</f>
        <v/>
      </c>
      <c r="AA768" s="96" t="str">
        <f>IF($L768="None","",IF(ISERROR(VLOOKUP($L768,Info!$B$4:$B$266,1,FALSE)),"",VLOOKUP($L768,Info!$B$4:$L$266,8,FALSE)))</f>
        <v/>
      </c>
      <c r="AB768" s="96" t="str">
        <f>IF($L768="None","",IF(ISERROR(VLOOKUP($L768,Info!$B$4:$B$266,1,FALSE)),"",VLOOKUP($L768,Info!$B$4:$L$266,10,FALSE)))</f>
        <v/>
      </c>
      <c r="AC768" s="1" t="str">
        <f>IF(W768="SO Cable","Black,White",IF(O768="","",IF(P768="","",IF($J$12&lt;&gt;"ABC",IF(P768&lt;="250",VLOOKUP(O768,Info!$AZ$4:$BB$22,3,FALSE),VLOOKUP(O768,Info!$AZ$23:$BB$39,3,FALSE)),IF(P768&lt;="250",VLOOKUP(O768,Info!$AO$4:$AQ$22,3,FALSE),VLOOKUP(O768,Info!$AO$23:$AP$39,3,FALSE))))))</f>
        <v/>
      </c>
      <c r="AD768" s="1"/>
      <c r="AE768" s="1" t="str">
        <f>IF($L768="None","",IF(ISERROR(VLOOKUP($L768,Info!$B$4:$B$266,1,FALSE)),"",VLOOKUP($L768,Info!$B$4:$L$266,4,FALSE)))</f>
        <v/>
      </c>
      <c r="AF768" s="1" t="str">
        <f>IF($L768="None","",IF(ISERROR(VLOOKUP($L768,Info!$B$4:$B$266,1,FALSE)),"",VLOOKUP($L768,Info!$B$4:$L$266,6,FALSE)))</f>
        <v/>
      </c>
      <c r="AG768" s="1"/>
      <c r="AH768" s="33" t="str" cm="1">
        <f t="array" ref="AH768">IF(AND(L768&lt;&gt;"",O768&lt;&gt;"",R768:S768&lt;&gt;"",W768:X768&lt;&gt;"",Z768:AA768&lt;&gt;"",AC768&lt;&gt;""),"Good","Bad")</f>
        <v>Bad</v>
      </c>
      <c r="AL768" t="str" cm="1">
        <f t="array" ref="AL768">IF(R768&gt;0,_xlfn.IFS(COUNTIF($L$20:L768,"&lt;&gt;")&lt;101,1,COUNTIF($L$20:L768,"&lt;&gt;")&lt;201,2,COUNTIF($L$20:L768,"&lt;&gt;")&lt;301,3,COUNTIF($L$20:L768,"&lt;&gt;")&lt;401,4,COUNTIF($L$20:L768,"&lt;&gt;")&lt;501,5,COUNTIF($L$20:L768,"&lt;&gt;")&lt;601,6,COUNTIF($L$20:L768,"&lt;&gt;")&lt;701,7,COUNTIF($L$20:L768,"&lt;&gt;")&lt;801,8,COUNTIF($L$20:L768,"&lt;&gt;")&lt;901,9,COUNTIF($L$20:L768,"&lt;&gt;")&lt;1001,10,COUNTIF($L$20:L768,"&lt;&gt;")&lt;1101,11,COUNTIF($L$20:L768,"&lt;&gt;")&lt;1201,12,COUNTIF($L$20:L768,"&lt;&gt;")&lt;1301,13,COUNTIF($L$20:L768,"&lt;&gt;")&lt;1401,14,COUNTIF($L$20:L768,"&lt;&gt;")&lt;1501,15,COUNTIF($L$20:L768,"&lt;&gt;")&lt;1601,16,COUNTIF($L$20:L768,"&lt;&gt;")&lt;1701,17,COUNTIF($L$20:L768,"&lt;&gt;")&lt;1801,18,COUNTIF($L$20:L768,"&lt;&gt;")&lt;1901,19,COUNTIF($L$20:L768,"&lt;&gt;")&lt;2001,20,COUNTIF($L$20:L768,"&lt;&gt;")&lt;2101,21,COUNTIF($L$20:L768,"&lt;&gt;")&lt;2201,22,COUNTIF($L$20:L768,"&lt;&gt;")&lt;2301,23,COUNTIF($L$20:L768,"&lt;&gt;")&lt;2401,24,COUNTIF($L$20:L768,"&lt;&gt;")&lt;2501,25,COUNTIF($L$20:L768,"&lt;&gt;")&lt;2601,26,COUNTIF($L$20:L768,"&lt;&gt;")&lt;2701,27,COUNTIF($L$20:L768,"&lt;&gt;")&lt;2801,28,COUNTIF($L$20:L768,"&lt;&gt;")&lt;2901,29,COUNTIF($L$20:L768,"&lt;&gt;")&lt;3001,30),"")</f>
        <v/>
      </c>
      <c r="AM768" t="str">
        <f t="shared" si="55"/>
        <v/>
      </c>
      <c r="AN768" t="str">
        <f t="shared" si="59"/>
        <v/>
      </c>
      <c r="AP768" t="str">
        <f t="shared" si="58"/>
        <v/>
      </c>
      <c r="AQ768" t="str">
        <f>IF(AO768="","",COUNTIFS(AM768:$AM$3019,AO768))</f>
        <v/>
      </c>
    </row>
    <row r="769" spans="1:43" x14ac:dyDescent="0.25">
      <c r="A769" s="6" t="str">
        <f>IF(COUNT($A$20:A768)&lt;&gt;$B$4,IF(A768="","",A768+1),"")</f>
        <v/>
      </c>
      <c r="B769" s="3"/>
      <c r="C769" s="3"/>
      <c r="D769" s="122"/>
      <c r="E769" s="3"/>
      <c r="F769" s="3"/>
      <c r="G769" s="3"/>
      <c r="H769" s="3"/>
      <c r="I769" s="120"/>
      <c r="J769" s="3"/>
      <c r="K769" s="95" t="str" cm="1">
        <f t="array" ref="K769">IF(OR($J$14 = "A",$J$14 = "B",$J$14 = "C"),IF(I769="","",IF(LEN(I769)&gt;2,_xlfn.IFS(ISNUMBER(SEARCH("_",I769)),I769,ISNUMBER(SEARCH(", ",I769)),SUBSTITUTE(I769,", ","_"),ISNUMBER(SEARCH("/ ",I769)),SUBSTITUTE(I769,"/ ","_"),ISNUMBER(SEARCH(",",I769)),SUBSTITUTE(I769,",","_"),ISNUMBER(SEARCH("/",I769)),SUBSTITUTE(I769,"/","_"),ISNUMBER(SEARCH("",I769)),I769),I769)),IF(OR($J$14 = "J",$J$14 = "K"),"",IF(D769="","",IF(LEN(D769)&gt;2,_xlfn.IFS(ISNUMBER(SEARCH("_",D769)),D769,ISNUMBER(SEARCH(", ",D769)),SUBSTITUTE(D769,", ","_"),ISNUMBER(SEARCH("/ ",D769)),SUBSTITUTE(D769,"/ ","_"),ISNUMBER(SEARCH(",",D769)),SUBSTITUTE(D769,",","_"),ISNUMBER(SEARCH("/",D769)),SUBSTITUTE(D769,"/","_"),ISNUMBER(SEARCH("",D769)),D769),D769))))</f>
        <v/>
      </c>
      <c r="L769" s="1"/>
      <c r="M769" s="1" t="str">
        <f t="shared" si="56"/>
        <v/>
      </c>
      <c r="N769" s="94" t="str">
        <f>IF($L769="None","",IF(ISERROR(VLOOKUP($L769,Info!$B$4:$B$266,1,FALSE)),"",VLOOKUP($L769,Info!$B$4:$L$266,5,FALSE)))</f>
        <v/>
      </c>
      <c r="O769" s="94" t="str">
        <f>IF(K769="","",IF(AND($J$12&lt;&gt;"ABC",N769="3"),"BAC",IF(N769="3","ABC",IF($J$12&lt;&gt;"ABC",IF($J$10="Standard",VLOOKUP(K769,Info!$BE$4:$BF$481,2,FALSE),VLOOKUP(K769,Info!$BI$4:$BJ$482,2,FALSE)),IF($J$10="Standard",VLOOKUP(K769,Info!$AG$4:$AH$2994,2,FALSE),VLOOKUP(K769,Info!$AK$4:$AL$2997,2,FALSE))))))</f>
        <v/>
      </c>
      <c r="P769" s="94" t="str">
        <f>IF($L769="None","",IF(ISERROR(VLOOKUP($L769,Info!$B$4:$B$266,1,FALSE)),"",VLOOKUP($L769,Info!$B$4:$L$266,3,FALSE)))</f>
        <v/>
      </c>
      <c r="Q769" s="96" t="str">
        <f>IF($L769="None","",IF(ISERROR(VLOOKUP($L769,Info!$B$4:$B$266,1,FALSE)),"",VLOOKUP($L769,Info!$B$4:$L$266,4,FALSE)))</f>
        <v/>
      </c>
      <c r="R769" s="1"/>
      <c r="S769" s="6" t="str">
        <f t="shared" si="57"/>
        <v/>
      </c>
      <c r="T769" s="6" t="str">
        <f>IF($L769="None","",IF(ISERROR(VLOOKUP($L769,Info!$B$4:$B$266,1,FALSE)),"",VLOOKUP($L769,Info!$B$4:$L$266,11,FALSE)))</f>
        <v/>
      </c>
      <c r="U769" s="1"/>
      <c r="V769" s="1"/>
      <c r="W769" s="1"/>
      <c r="X769" s="1" t="str">
        <f>IF($L769="None","",IF(ISERROR(VLOOKUP($L769,Info!$B$4:$B$266,1,FALSE)),"",IF(OR(W769="Metallic Liquid Tight",W769="Non-Metallic Liquid Tight",W769="LSZH",W769="Greenfield"),VLOOKUP($L769,Info!$B$4:$L$266,7,FALSE),"N/A")))</f>
        <v/>
      </c>
      <c r="Y769" s="1"/>
      <c r="Z769" s="96" t="str">
        <f>IF($L769="None","",IF(ISERROR(VLOOKUP($L769,Info!$B$4:$B$266,1,FALSE)),"",VLOOKUP($L769,Info!$B$4:$L$266,9,FALSE)))</f>
        <v/>
      </c>
      <c r="AA769" s="96" t="str">
        <f>IF($L769="None","",IF(ISERROR(VLOOKUP($L769,Info!$B$4:$B$266,1,FALSE)),"",VLOOKUP($L769,Info!$B$4:$L$266,8,FALSE)))</f>
        <v/>
      </c>
      <c r="AB769" s="96" t="str">
        <f>IF($L769="None","",IF(ISERROR(VLOOKUP($L769,Info!$B$4:$B$266,1,FALSE)),"",VLOOKUP($L769,Info!$B$4:$L$266,10,FALSE)))</f>
        <v/>
      </c>
      <c r="AC769" s="1" t="str">
        <f>IF(W769="SO Cable","Black,White",IF(O769="","",IF(P769="","",IF($J$12&lt;&gt;"ABC",IF(P769&lt;="250",VLOOKUP(O769,Info!$AZ$4:$BB$22,3,FALSE),VLOOKUP(O769,Info!$AZ$23:$BB$39,3,FALSE)),IF(P769&lt;="250",VLOOKUP(O769,Info!$AO$4:$AQ$22,3,FALSE),VLOOKUP(O769,Info!$AO$23:$AP$39,3,FALSE))))))</f>
        <v/>
      </c>
      <c r="AD769" s="1"/>
      <c r="AE769" s="1" t="str">
        <f>IF($L769="None","",IF(ISERROR(VLOOKUP($L769,Info!$B$4:$B$266,1,FALSE)),"",VLOOKUP($L769,Info!$B$4:$L$266,4,FALSE)))</f>
        <v/>
      </c>
      <c r="AF769" s="1" t="str">
        <f>IF($L769="None","",IF(ISERROR(VLOOKUP($L769,Info!$B$4:$B$266,1,FALSE)),"",VLOOKUP($L769,Info!$B$4:$L$266,6,FALSE)))</f>
        <v/>
      </c>
      <c r="AG769" s="1"/>
      <c r="AH769" s="33" t="str" cm="1">
        <f t="array" ref="AH769">IF(AND(L769&lt;&gt;"",O769&lt;&gt;"",R769:S769&lt;&gt;"",W769:X769&lt;&gt;"",Z769:AA769&lt;&gt;"",AC769&lt;&gt;""),"Good","Bad")</f>
        <v>Bad</v>
      </c>
      <c r="AL769" t="str" cm="1">
        <f t="array" ref="AL769">IF(R769&gt;0,_xlfn.IFS(COUNTIF($L$20:L769,"&lt;&gt;")&lt;101,1,COUNTIF($L$20:L769,"&lt;&gt;")&lt;201,2,COUNTIF($L$20:L769,"&lt;&gt;")&lt;301,3,COUNTIF($L$20:L769,"&lt;&gt;")&lt;401,4,COUNTIF($L$20:L769,"&lt;&gt;")&lt;501,5,COUNTIF($L$20:L769,"&lt;&gt;")&lt;601,6,COUNTIF($L$20:L769,"&lt;&gt;")&lt;701,7,COUNTIF($L$20:L769,"&lt;&gt;")&lt;801,8,COUNTIF($L$20:L769,"&lt;&gt;")&lt;901,9,COUNTIF($L$20:L769,"&lt;&gt;")&lt;1001,10,COUNTIF($L$20:L769,"&lt;&gt;")&lt;1101,11,COUNTIF($L$20:L769,"&lt;&gt;")&lt;1201,12,COUNTIF($L$20:L769,"&lt;&gt;")&lt;1301,13,COUNTIF($L$20:L769,"&lt;&gt;")&lt;1401,14,COUNTIF($L$20:L769,"&lt;&gt;")&lt;1501,15,COUNTIF($L$20:L769,"&lt;&gt;")&lt;1601,16,COUNTIF($L$20:L769,"&lt;&gt;")&lt;1701,17,COUNTIF($L$20:L769,"&lt;&gt;")&lt;1801,18,COUNTIF($L$20:L769,"&lt;&gt;")&lt;1901,19,COUNTIF($L$20:L769,"&lt;&gt;")&lt;2001,20,COUNTIF($L$20:L769,"&lt;&gt;")&lt;2101,21,COUNTIF($L$20:L769,"&lt;&gt;")&lt;2201,22,COUNTIF($L$20:L769,"&lt;&gt;")&lt;2301,23,COUNTIF($L$20:L769,"&lt;&gt;")&lt;2401,24,COUNTIF($L$20:L769,"&lt;&gt;")&lt;2501,25,COUNTIF($L$20:L769,"&lt;&gt;")&lt;2601,26,COUNTIF($L$20:L769,"&lt;&gt;")&lt;2701,27,COUNTIF($L$20:L769,"&lt;&gt;")&lt;2801,28,COUNTIF($L$20:L769,"&lt;&gt;")&lt;2901,29,COUNTIF($L$20:L769,"&lt;&gt;")&lt;3001,30),"")</f>
        <v/>
      </c>
      <c r="AM769" t="str">
        <f t="shared" si="55"/>
        <v/>
      </c>
      <c r="AN769" t="str">
        <f t="shared" si="59"/>
        <v/>
      </c>
      <c r="AP769" t="str">
        <f t="shared" si="58"/>
        <v/>
      </c>
      <c r="AQ769" t="str">
        <f>IF(AO769="","",COUNTIFS(AM769:$AM$3019,AO769))</f>
        <v/>
      </c>
    </row>
    <row r="770" spans="1:43" x14ac:dyDescent="0.25">
      <c r="A770" s="6" t="str">
        <f>IF(COUNT($A$20:A769)&lt;&gt;$B$4,IF(A769="","",A769+1),"")</f>
        <v/>
      </c>
      <c r="B770" s="3"/>
      <c r="C770" s="3"/>
      <c r="D770" s="122"/>
      <c r="E770" s="3"/>
      <c r="F770" s="3"/>
      <c r="G770" s="3"/>
      <c r="H770" s="3"/>
      <c r="I770" s="120"/>
      <c r="J770" s="3"/>
      <c r="K770" s="95" t="str" cm="1">
        <f t="array" ref="K770">IF(OR($J$14 = "A",$J$14 = "B",$J$14 = "C"),IF(I770="","",IF(LEN(I770)&gt;2,_xlfn.IFS(ISNUMBER(SEARCH("_",I770)),I770,ISNUMBER(SEARCH(", ",I770)),SUBSTITUTE(I770,", ","_"),ISNUMBER(SEARCH("/ ",I770)),SUBSTITUTE(I770,"/ ","_"),ISNUMBER(SEARCH(",",I770)),SUBSTITUTE(I770,",","_"),ISNUMBER(SEARCH("/",I770)),SUBSTITUTE(I770,"/","_"),ISNUMBER(SEARCH("",I770)),I770),I770)),IF(OR($J$14 = "J",$J$14 = "K"),"",IF(D770="","",IF(LEN(D770)&gt;2,_xlfn.IFS(ISNUMBER(SEARCH("_",D770)),D770,ISNUMBER(SEARCH(", ",D770)),SUBSTITUTE(D770,", ","_"),ISNUMBER(SEARCH("/ ",D770)),SUBSTITUTE(D770,"/ ","_"),ISNUMBER(SEARCH(",",D770)),SUBSTITUTE(D770,",","_"),ISNUMBER(SEARCH("/",D770)),SUBSTITUTE(D770,"/","_"),ISNUMBER(SEARCH("",D770)),D770),D770))))</f>
        <v/>
      </c>
      <c r="L770" s="1"/>
      <c r="M770" s="1" t="str">
        <f t="shared" si="56"/>
        <v/>
      </c>
      <c r="N770" s="94" t="str">
        <f>IF($L770="None","",IF(ISERROR(VLOOKUP($L770,Info!$B$4:$B$266,1,FALSE)),"",VLOOKUP($L770,Info!$B$4:$L$266,5,FALSE)))</f>
        <v/>
      </c>
      <c r="O770" s="94" t="str">
        <f>IF(K770="","",IF(AND($J$12&lt;&gt;"ABC",N770="3"),"BAC",IF(N770="3","ABC",IF($J$12&lt;&gt;"ABC",IF($J$10="Standard",VLOOKUP(K770,Info!$BE$4:$BF$481,2,FALSE),VLOOKUP(K770,Info!$BI$4:$BJ$482,2,FALSE)),IF($J$10="Standard",VLOOKUP(K770,Info!$AG$4:$AH$2994,2,FALSE),VLOOKUP(K770,Info!$AK$4:$AL$2997,2,FALSE))))))</f>
        <v/>
      </c>
      <c r="P770" s="94" t="str">
        <f>IF($L770="None","",IF(ISERROR(VLOOKUP($L770,Info!$B$4:$B$266,1,FALSE)),"",VLOOKUP($L770,Info!$B$4:$L$266,3,FALSE)))</f>
        <v/>
      </c>
      <c r="Q770" s="96" t="str">
        <f>IF($L770="None","",IF(ISERROR(VLOOKUP($L770,Info!$B$4:$B$266,1,FALSE)),"",VLOOKUP($L770,Info!$B$4:$L$266,4,FALSE)))</f>
        <v/>
      </c>
      <c r="R770" s="1"/>
      <c r="S770" s="6" t="str">
        <f t="shared" si="57"/>
        <v/>
      </c>
      <c r="T770" s="6" t="str">
        <f>IF($L770="None","",IF(ISERROR(VLOOKUP($L770,Info!$B$4:$B$266,1,FALSE)),"",VLOOKUP($L770,Info!$B$4:$L$266,11,FALSE)))</f>
        <v/>
      </c>
      <c r="U770" s="1"/>
      <c r="V770" s="1"/>
      <c r="W770" s="1"/>
      <c r="X770" s="1" t="str">
        <f>IF($L770="None","",IF(ISERROR(VLOOKUP($L770,Info!$B$4:$B$266,1,FALSE)),"",IF(OR(W770="Metallic Liquid Tight",W770="Non-Metallic Liquid Tight",W770="LSZH",W770="Greenfield"),VLOOKUP($L770,Info!$B$4:$L$266,7,FALSE),"N/A")))</f>
        <v/>
      </c>
      <c r="Y770" s="1"/>
      <c r="Z770" s="96" t="str">
        <f>IF($L770="None","",IF(ISERROR(VLOOKUP($L770,Info!$B$4:$B$266,1,FALSE)),"",VLOOKUP($L770,Info!$B$4:$L$266,9,FALSE)))</f>
        <v/>
      </c>
      <c r="AA770" s="96" t="str">
        <f>IF($L770="None","",IF(ISERROR(VLOOKUP($L770,Info!$B$4:$B$266,1,FALSE)),"",VLOOKUP($L770,Info!$B$4:$L$266,8,FALSE)))</f>
        <v/>
      </c>
      <c r="AB770" s="96" t="str">
        <f>IF($L770="None","",IF(ISERROR(VLOOKUP($L770,Info!$B$4:$B$266,1,FALSE)),"",VLOOKUP($L770,Info!$B$4:$L$266,10,FALSE)))</f>
        <v/>
      </c>
      <c r="AC770" s="1" t="str">
        <f>IF(W770="SO Cable","Black,White",IF(O770="","",IF(P770="","",IF($J$12&lt;&gt;"ABC",IF(P770&lt;="250",VLOOKUP(O770,Info!$AZ$4:$BB$22,3,FALSE),VLOOKUP(O770,Info!$AZ$23:$BB$39,3,FALSE)),IF(P770&lt;="250",VLOOKUP(O770,Info!$AO$4:$AQ$22,3,FALSE),VLOOKUP(O770,Info!$AO$23:$AP$39,3,FALSE))))))</f>
        <v/>
      </c>
      <c r="AD770" s="1"/>
      <c r="AE770" s="1" t="str">
        <f>IF($L770="None","",IF(ISERROR(VLOOKUP($L770,Info!$B$4:$B$266,1,FALSE)),"",VLOOKUP($L770,Info!$B$4:$L$266,4,FALSE)))</f>
        <v/>
      </c>
      <c r="AF770" s="1" t="str">
        <f>IF($L770="None","",IF(ISERROR(VLOOKUP($L770,Info!$B$4:$B$266,1,FALSE)),"",VLOOKUP($L770,Info!$B$4:$L$266,6,FALSE)))</f>
        <v/>
      </c>
      <c r="AG770" s="1"/>
      <c r="AH770" s="33" t="str" cm="1">
        <f t="array" ref="AH770">IF(AND(L770&lt;&gt;"",O770&lt;&gt;"",R770:S770&lt;&gt;"",W770:X770&lt;&gt;"",Z770:AA770&lt;&gt;"",AC770&lt;&gt;""),"Good","Bad")</f>
        <v>Bad</v>
      </c>
      <c r="AL770" t="str" cm="1">
        <f t="array" ref="AL770">IF(R770&gt;0,_xlfn.IFS(COUNTIF($L$20:L770,"&lt;&gt;")&lt;101,1,COUNTIF($L$20:L770,"&lt;&gt;")&lt;201,2,COUNTIF($L$20:L770,"&lt;&gt;")&lt;301,3,COUNTIF($L$20:L770,"&lt;&gt;")&lt;401,4,COUNTIF($L$20:L770,"&lt;&gt;")&lt;501,5,COUNTIF($L$20:L770,"&lt;&gt;")&lt;601,6,COUNTIF($L$20:L770,"&lt;&gt;")&lt;701,7,COUNTIF($L$20:L770,"&lt;&gt;")&lt;801,8,COUNTIF($L$20:L770,"&lt;&gt;")&lt;901,9,COUNTIF($L$20:L770,"&lt;&gt;")&lt;1001,10,COUNTIF($L$20:L770,"&lt;&gt;")&lt;1101,11,COUNTIF($L$20:L770,"&lt;&gt;")&lt;1201,12,COUNTIF($L$20:L770,"&lt;&gt;")&lt;1301,13,COUNTIF($L$20:L770,"&lt;&gt;")&lt;1401,14,COUNTIF($L$20:L770,"&lt;&gt;")&lt;1501,15,COUNTIF($L$20:L770,"&lt;&gt;")&lt;1601,16,COUNTIF($L$20:L770,"&lt;&gt;")&lt;1701,17,COUNTIF($L$20:L770,"&lt;&gt;")&lt;1801,18,COUNTIF($L$20:L770,"&lt;&gt;")&lt;1901,19,COUNTIF($L$20:L770,"&lt;&gt;")&lt;2001,20,COUNTIF($L$20:L770,"&lt;&gt;")&lt;2101,21,COUNTIF($L$20:L770,"&lt;&gt;")&lt;2201,22,COUNTIF($L$20:L770,"&lt;&gt;")&lt;2301,23,COUNTIF($L$20:L770,"&lt;&gt;")&lt;2401,24,COUNTIF($L$20:L770,"&lt;&gt;")&lt;2501,25,COUNTIF($L$20:L770,"&lt;&gt;")&lt;2601,26,COUNTIF($L$20:L770,"&lt;&gt;")&lt;2701,27,COUNTIF($L$20:L770,"&lt;&gt;")&lt;2801,28,COUNTIF($L$20:L770,"&lt;&gt;")&lt;2901,29,COUNTIF($L$20:L770,"&lt;&gt;")&lt;3001,30),"")</f>
        <v/>
      </c>
      <c r="AM770" t="str">
        <f t="shared" si="55"/>
        <v/>
      </c>
      <c r="AN770" t="str">
        <f t="shared" si="59"/>
        <v/>
      </c>
      <c r="AP770" t="str">
        <f t="shared" si="58"/>
        <v/>
      </c>
      <c r="AQ770" t="str">
        <f>IF(AO770="","",COUNTIFS(AM770:$AM$3019,AO770))</f>
        <v/>
      </c>
    </row>
    <row r="771" spans="1:43" x14ac:dyDescent="0.25">
      <c r="A771" s="6" t="str">
        <f>IF(COUNT($A$20:A770)&lt;&gt;$B$4,IF(A770="","",A770+1),"")</f>
        <v/>
      </c>
      <c r="B771" s="3"/>
      <c r="C771" s="3"/>
      <c r="D771" s="122"/>
      <c r="E771" s="3"/>
      <c r="F771" s="3"/>
      <c r="G771" s="3"/>
      <c r="H771" s="3"/>
      <c r="I771" s="120"/>
      <c r="J771" s="3"/>
      <c r="K771" s="95" t="str" cm="1">
        <f t="array" ref="K771">IF(OR($J$14 = "A",$J$14 = "B",$J$14 = "C"),IF(I771="","",IF(LEN(I771)&gt;2,_xlfn.IFS(ISNUMBER(SEARCH("_",I771)),I771,ISNUMBER(SEARCH(", ",I771)),SUBSTITUTE(I771,", ","_"),ISNUMBER(SEARCH("/ ",I771)),SUBSTITUTE(I771,"/ ","_"),ISNUMBER(SEARCH(",",I771)),SUBSTITUTE(I771,",","_"),ISNUMBER(SEARCH("/",I771)),SUBSTITUTE(I771,"/","_"),ISNUMBER(SEARCH("",I771)),I771),I771)),IF(OR($J$14 = "J",$J$14 = "K"),"",IF(D771="","",IF(LEN(D771)&gt;2,_xlfn.IFS(ISNUMBER(SEARCH("_",D771)),D771,ISNUMBER(SEARCH(", ",D771)),SUBSTITUTE(D771,", ","_"),ISNUMBER(SEARCH("/ ",D771)),SUBSTITUTE(D771,"/ ","_"),ISNUMBER(SEARCH(",",D771)),SUBSTITUTE(D771,",","_"),ISNUMBER(SEARCH("/",D771)),SUBSTITUTE(D771,"/","_"),ISNUMBER(SEARCH("",D771)),D771),D771))))</f>
        <v/>
      </c>
      <c r="L771" s="1"/>
      <c r="M771" s="1" t="str">
        <f t="shared" si="56"/>
        <v/>
      </c>
      <c r="N771" s="94" t="str">
        <f>IF($L771="None","",IF(ISERROR(VLOOKUP($L771,Info!$B$4:$B$266,1,FALSE)),"",VLOOKUP($L771,Info!$B$4:$L$266,5,FALSE)))</f>
        <v/>
      </c>
      <c r="O771" s="94" t="str">
        <f>IF(K771="","",IF(AND($J$12&lt;&gt;"ABC",N771="3"),"BAC",IF(N771="3","ABC",IF($J$12&lt;&gt;"ABC",IF($J$10="Standard",VLOOKUP(K771,Info!$BE$4:$BF$481,2,FALSE),VLOOKUP(K771,Info!$BI$4:$BJ$482,2,FALSE)),IF($J$10="Standard",VLOOKUP(K771,Info!$AG$4:$AH$2994,2,FALSE),VLOOKUP(K771,Info!$AK$4:$AL$2997,2,FALSE))))))</f>
        <v/>
      </c>
      <c r="P771" s="94" t="str">
        <f>IF($L771="None","",IF(ISERROR(VLOOKUP($L771,Info!$B$4:$B$266,1,FALSE)),"",VLOOKUP($L771,Info!$B$4:$L$266,3,FALSE)))</f>
        <v/>
      </c>
      <c r="Q771" s="96" t="str">
        <f>IF($L771="None","",IF(ISERROR(VLOOKUP($L771,Info!$B$4:$B$266,1,FALSE)),"",VLOOKUP($L771,Info!$B$4:$L$266,4,FALSE)))</f>
        <v/>
      </c>
      <c r="R771" s="1"/>
      <c r="S771" s="6" t="str">
        <f t="shared" si="57"/>
        <v/>
      </c>
      <c r="T771" s="6" t="str">
        <f>IF($L771="None","",IF(ISERROR(VLOOKUP($L771,Info!$B$4:$B$266,1,FALSE)),"",VLOOKUP($L771,Info!$B$4:$L$266,11,FALSE)))</f>
        <v/>
      </c>
      <c r="U771" s="1"/>
      <c r="V771" s="1"/>
      <c r="W771" s="1"/>
      <c r="X771" s="1" t="str">
        <f>IF($L771="None","",IF(ISERROR(VLOOKUP($L771,Info!$B$4:$B$266,1,FALSE)),"",IF(OR(W771="Metallic Liquid Tight",W771="Non-Metallic Liquid Tight",W771="LSZH",W771="Greenfield"),VLOOKUP($L771,Info!$B$4:$L$266,7,FALSE),"N/A")))</f>
        <v/>
      </c>
      <c r="Y771" s="1"/>
      <c r="Z771" s="96" t="str">
        <f>IF($L771="None","",IF(ISERROR(VLOOKUP($L771,Info!$B$4:$B$266,1,FALSE)),"",VLOOKUP($L771,Info!$B$4:$L$266,9,FALSE)))</f>
        <v/>
      </c>
      <c r="AA771" s="96" t="str">
        <f>IF($L771="None","",IF(ISERROR(VLOOKUP($L771,Info!$B$4:$B$266,1,FALSE)),"",VLOOKUP($L771,Info!$B$4:$L$266,8,FALSE)))</f>
        <v/>
      </c>
      <c r="AB771" s="96" t="str">
        <f>IF($L771="None","",IF(ISERROR(VLOOKUP($L771,Info!$B$4:$B$266,1,FALSE)),"",VLOOKUP($L771,Info!$B$4:$L$266,10,FALSE)))</f>
        <v/>
      </c>
      <c r="AC771" s="1" t="str">
        <f>IF(W771="SO Cable","Black,White",IF(O771="","",IF(P771="","",IF($J$12&lt;&gt;"ABC",IF(P771&lt;="250",VLOOKUP(O771,Info!$AZ$4:$BB$22,3,FALSE),VLOOKUP(O771,Info!$AZ$23:$BB$39,3,FALSE)),IF(P771&lt;="250",VLOOKUP(O771,Info!$AO$4:$AQ$22,3,FALSE),VLOOKUP(O771,Info!$AO$23:$AP$39,3,FALSE))))))</f>
        <v/>
      </c>
      <c r="AD771" s="1"/>
      <c r="AE771" s="1" t="str">
        <f>IF($L771="None","",IF(ISERROR(VLOOKUP($L771,Info!$B$4:$B$266,1,FALSE)),"",VLOOKUP($L771,Info!$B$4:$L$266,4,FALSE)))</f>
        <v/>
      </c>
      <c r="AF771" s="1" t="str">
        <f>IF($L771="None","",IF(ISERROR(VLOOKUP($L771,Info!$B$4:$B$266,1,FALSE)),"",VLOOKUP($L771,Info!$B$4:$L$266,6,FALSE)))</f>
        <v/>
      </c>
      <c r="AG771" s="1"/>
      <c r="AH771" s="33" t="str" cm="1">
        <f t="array" ref="AH771">IF(AND(L771&lt;&gt;"",O771&lt;&gt;"",R771:S771&lt;&gt;"",W771:X771&lt;&gt;"",Z771:AA771&lt;&gt;"",AC771&lt;&gt;""),"Good","Bad")</f>
        <v>Bad</v>
      </c>
      <c r="AL771" t="str" cm="1">
        <f t="array" ref="AL771">IF(R771&gt;0,_xlfn.IFS(COUNTIF($L$20:L771,"&lt;&gt;")&lt;101,1,COUNTIF($L$20:L771,"&lt;&gt;")&lt;201,2,COUNTIF($L$20:L771,"&lt;&gt;")&lt;301,3,COUNTIF($L$20:L771,"&lt;&gt;")&lt;401,4,COUNTIF($L$20:L771,"&lt;&gt;")&lt;501,5,COUNTIF($L$20:L771,"&lt;&gt;")&lt;601,6,COUNTIF($L$20:L771,"&lt;&gt;")&lt;701,7,COUNTIF($L$20:L771,"&lt;&gt;")&lt;801,8,COUNTIF($L$20:L771,"&lt;&gt;")&lt;901,9,COUNTIF($L$20:L771,"&lt;&gt;")&lt;1001,10,COUNTIF($L$20:L771,"&lt;&gt;")&lt;1101,11,COUNTIF($L$20:L771,"&lt;&gt;")&lt;1201,12,COUNTIF($L$20:L771,"&lt;&gt;")&lt;1301,13,COUNTIF($L$20:L771,"&lt;&gt;")&lt;1401,14,COUNTIF($L$20:L771,"&lt;&gt;")&lt;1501,15,COUNTIF($L$20:L771,"&lt;&gt;")&lt;1601,16,COUNTIF($L$20:L771,"&lt;&gt;")&lt;1701,17,COUNTIF($L$20:L771,"&lt;&gt;")&lt;1801,18,COUNTIF($L$20:L771,"&lt;&gt;")&lt;1901,19,COUNTIF($L$20:L771,"&lt;&gt;")&lt;2001,20,COUNTIF($L$20:L771,"&lt;&gt;")&lt;2101,21,COUNTIF($L$20:L771,"&lt;&gt;")&lt;2201,22,COUNTIF($L$20:L771,"&lt;&gt;")&lt;2301,23,COUNTIF($L$20:L771,"&lt;&gt;")&lt;2401,24,COUNTIF($L$20:L771,"&lt;&gt;")&lt;2501,25,COUNTIF($L$20:L771,"&lt;&gt;")&lt;2601,26,COUNTIF($L$20:L771,"&lt;&gt;")&lt;2701,27,COUNTIF($L$20:L771,"&lt;&gt;")&lt;2801,28,COUNTIF($L$20:L771,"&lt;&gt;")&lt;2901,29,COUNTIF($L$20:L771,"&lt;&gt;")&lt;3001,30),"")</f>
        <v/>
      </c>
      <c r="AM771" t="str">
        <f t="shared" si="55"/>
        <v/>
      </c>
      <c r="AN771" t="str">
        <f t="shared" si="59"/>
        <v/>
      </c>
      <c r="AP771" t="str">
        <f t="shared" si="58"/>
        <v/>
      </c>
      <c r="AQ771" t="str">
        <f>IF(AO771="","",COUNTIFS(AM771:$AM$3019,AO771))</f>
        <v/>
      </c>
    </row>
    <row r="772" spans="1:43" x14ac:dyDescent="0.25">
      <c r="A772" s="6" t="str">
        <f>IF(COUNT($A$20:A771)&lt;&gt;$B$4,IF(A771="","",A771+1),"")</f>
        <v/>
      </c>
      <c r="B772" s="3"/>
      <c r="C772" s="3"/>
      <c r="D772" s="122"/>
      <c r="E772" s="3"/>
      <c r="F772" s="3"/>
      <c r="G772" s="3"/>
      <c r="H772" s="3"/>
      <c r="I772" s="120"/>
      <c r="J772" s="3"/>
      <c r="K772" s="95" t="str" cm="1">
        <f t="array" ref="K772">IF(OR($J$14 = "A",$J$14 = "B",$J$14 = "C"),IF(I772="","",IF(LEN(I772)&gt;2,_xlfn.IFS(ISNUMBER(SEARCH("_",I772)),I772,ISNUMBER(SEARCH(", ",I772)),SUBSTITUTE(I772,", ","_"),ISNUMBER(SEARCH("/ ",I772)),SUBSTITUTE(I772,"/ ","_"),ISNUMBER(SEARCH(",",I772)),SUBSTITUTE(I772,",","_"),ISNUMBER(SEARCH("/",I772)),SUBSTITUTE(I772,"/","_"),ISNUMBER(SEARCH("",I772)),I772),I772)),IF(OR($J$14 = "J",$J$14 = "K"),"",IF(D772="","",IF(LEN(D772)&gt;2,_xlfn.IFS(ISNUMBER(SEARCH("_",D772)),D772,ISNUMBER(SEARCH(", ",D772)),SUBSTITUTE(D772,", ","_"),ISNUMBER(SEARCH("/ ",D772)),SUBSTITUTE(D772,"/ ","_"),ISNUMBER(SEARCH(",",D772)),SUBSTITUTE(D772,",","_"),ISNUMBER(SEARCH("/",D772)),SUBSTITUTE(D772,"/","_"),ISNUMBER(SEARCH("",D772)),D772),D772))))</f>
        <v/>
      </c>
      <c r="L772" s="1"/>
      <c r="M772" s="1" t="str">
        <f t="shared" si="56"/>
        <v/>
      </c>
      <c r="N772" s="94" t="str">
        <f>IF($L772="None","",IF(ISERROR(VLOOKUP($L772,Info!$B$4:$B$266,1,FALSE)),"",VLOOKUP($L772,Info!$B$4:$L$266,5,FALSE)))</f>
        <v/>
      </c>
      <c r="O772" s="94" t="str">
        <f>IF(K772="","",IF(AND($J$12&lt;&gt;"ABC",N772="3"),"BAC",IF(N772="3","ABC",IF($J$12&lt;&gt;"ABC",IF($J$10="Standard",VLOOKUP(K772,Info!$BE$4:$BF$481,2,FALSE),VLOOKUP(K772,Info!$BI$4:$BJ$482,2,FALSE)),IF($J$10="Standard",VLOOKUP(K772,Info!$AG$4:$AH$2994,2,FALSE),VLOOKUP(K772,Info!$AK$4:$AL$2997,2,FALSE))))))</f>
        <v/>
      </c>
      <c r="P772" s="94" t="str">
        <f>IF($L772="None","",IF(ISERROR(VLOOKUP($L772,Info!$B$4:$B$266,1,FALSE)),"",VLOOKUP($L772,Info!$B$4:$L$266,3,FALSE)))</f>
        <v/>
      </c>
      <c r="Q772" s="96" t="str">
        <f>IF($L772="None","",IF(ISERROR(VLOOKUP($L772,Info!$B$4:$B$266,1,FALSE)),"",VLOOKUP($L772,Info!$B$4:$L$266,4,FALSE)))</f>
        <v/>
      </c>
      <c r="R772" s="1"/>
      <c r="S772" s="6" t="str">
        <f t="shared" si="57"/>
        <v/>
      </c>
      <c r="T772" s="6" t="str">
        <f>IF($L772="None","",IF(ISERROR(VLOOKUP($L772,Info!$B$4:$B$266,1,FALSE)),"",VLOOKUP($L772,Info!$B$4:$L$266,11,FALSE)))</f>
        <v/>
      </c>
      <c r="U772" s="1"/>
      <c r="V772" s="1"/>
      <c r="W772" s="1"/>
      <c r="X772" s="1" t="str">
        <f>IF($L772="None","",IF(ISERROR(VLOOKUP($L772,Info!$B$4:$B$266,1,FALSE)),"",IF(OR(W772="Metallic Liquid Tight",W772="Non-Metallic Liquid Tight",W772="LSZH",W772="Greenfield"),VLOOKUP($L772,Info!$B$4:$L$266,7,FALSE),"N/A")))</f>
        <v/>
      </c>
      <c r="Y772" s="1"/>
      <c r="Z772" s="96" t="str">
        <f>IF($L772="None","",IF(ISERROR(VLOOKUP($L772,Info!$B$4:$B$266,1,FALSE)),"",VLOOKUP($L772,Info!$B$4:$L$266,9,FALSE)))</f>
        <v/>
      </c>
      <c r="AA772" s="96" t="str">
        <f>IF($L772="None","",IF(ISERROR(VLOOKUP($L772,Info!$B$4:$B$266,1,FALSE)),"",VLOOKUP($L772,Info!$B$4:$L$266,8,FALSE)))</f>
        <v/>
      </c>
      <c r="AB772" s="96" t="str">
        <f>IF($L772="None","",IF(ISERROR(VLOOKUP($L772,Info!$B$4:$B$266,1,FALSE)),"",VLOOKUP($L772,Info!$B$4:$L$266,10,FALSE)))</f>
        <v/>
      </c>
      <c r="AC772" s="1" t="str">
        <f>IF(W772="SO Cable","Black,White",IF(O772="","",IF(P772="","",IF($J$12&lt;&gt;"ABC",IF(P772&lt;="250",VLOOKUP(O772,Info!$AZ$4:$BB$22,3,FALSE),VLOOKUP(O772,Info!$AZ$23:$BB$39,3,FALSE)),IF(P772&lt;="250",VLOOKUP(O772,Info!$AO$4:$AQ$22,3,FALSE),VLOOKUP(O772,Info!$AO$23:$AP$39,3,FALSE))))))</f>
        <v/>
      </c>
      <c r="AD772" s="1"/>
      <c r="AE772" s="1" t="str">
        <f>IF($L772="None","",IF(ISERROR(VLOOKUP($L772,Info!$B$4:$B$266,1,FALSE)),"",VLOOKUP($L772,Info!$B$4:$L$266,4,FALSE)))</f>
        <v/>
      </c>
      <c r="AF772" s="1" t="str">
        <f>IF($L772="None","",IF(ISERROR(VLOOKUP($L772,Info!$B$4:$B$266,1,FALSE)),"",VLOOKUP($L772,Info!$B$4:$L$266,6,FALSE)))</f>
        <v/>
      </c>
      <c r="AG772" s="1"/>
      <c r="AH772" s="33" t="str" cm="1">
        <f t="array" ref="AH772">IF(AND(L772&lt;&gt;"",O772&lt;&gt;"",R772:S772&lt;&gt;"",W772:X772&lt;&gt;"",Z772:AA772&lt;&gt;"",AC772&lt;&gt;""),"Good","Bad")</f>
        <v>Bad</v>
      </c>
      <c r="AL772" t="str" cm="1">
        <f t="array" ref="AL772">IF(R772&gt;0,_xlfn.IFS(COUNTIF($L$20:L772,"&lt;&gt;")&lt;101,1,COUNTIF($L$20:L772,"&lt;&gt;")&lt;201,2,COUNTIF($L$20:L772,"&lt;&gt;")&lt;301,3,COUNTIF($L$20:L772,"&lt;&gt;")&lt;401,4,COUNTIF($L$20:L772,"&lt;&gt;")&lt;501,5,COUNTIF($L$20:L772,"&lt;&gt;")&lt;601,6,COUNTIF($L$20:L772,"&lt;&gt;")&lt;701,7,COUNTIF($L$20:L772,"&lt;&gt;")&lt;801,8,COUNTIF($L$20:L772,"&lt;&gt;")&lt;901,9,COUNTIF($L$20:L772,"&lt;&gt;")&lt;1001,10,COUNTIF($L$20:L772,"&lt;&gt;")&lt;1101,11,COUNTIF($L$20:L772,"&lt;&gt;")&lt;1201,12,COUNTIF($L$20:L772,"&lt;&gt;")&lt;1301,13,COUNTIF($L$20:L772,"&lt;&gt;")&lt;1401,14,COUNTIF($L$20:L772,"&lt;&gt;")&lt;1501,15,COUNTIF($L$20:L772,"&lt;&gt;")&lt;1601,16,COUNTIF($L$20:L772,"&lt;&gt;")&lt;1701,17,COUNTIF($L$20:L772,"&lt;&gt;")&lt;1801,18,COUNTIF($L$20:L772,"&lt;&gt;")&lt;1901,19,COUNTIF($L$20:L772,"&lt;&gt;")&lt;2001,20,COUNTIF($L$20:L772,"&lt;&gt;")&lt;2101,21,COUNTIF($L$20:L772,"&lt;&gt;")&lt;2201,22,COUNTIF($L$20:L772,"&lt;&gt;")&lt;2301,23,COUNTIF($L$20:L772,"&lt;&gt;")&lt;2401,24,COUNTIF($L$20:L772,"&lt;&gt;")&lt;2501,25,COUNTIF($L$20:L772,"&lt;&gt;")&lt;2601,26,COUNTIF($L$20:L772,"&lt;&gt;")&lt;2701,27,COUNTIF($L$20:L772,"&lt;&gt;")&lt;2801,28,COUNTIF($L$20:L772,"&lt;&gt;")&lt;2901,29,COUNTIF($L$20:L772,"&lt;&gt;")&lt;3001,30),"")</f>
        <v/>
      </c>
      <c r="AM772" t="str">
        <f t="shared" si="55"/>
        <v/>
      </c>
      <c r="AN772" t="str">
        <f t="shared" si="59"/>
        <v/>
      </c>
      <c r="AP772" t="str">
        <f t="shared" si="58"/>
        <v/>
      </c>
      <c r="AQ772" t="str">
        <f>IF(AO772="","",COUNTIFS(AM772:$AM$3019,AO772))</f>
        <v/>
      </c>
    </row>
    <row r="773" spans="1:43" x14ac:dyDescent="0.25">
      <c r="A773" s="6" t="str">
        <f>IF(COUNT($A$20:A772)&lt;&gt;$B$4,IF(A772="","",A772+1),"")</f>
        <v/>
      </c>
      <c r="B773" s="3"/>
      <c r="C773" s="3"/>
      <c r="D773" s="122"/>
      <c r="E773" s="3"/>
      <c r="F773" s="3"/>
      <c r="G773" s="3"/>
      <c r="H773" s="3"/>
      <c r="I773" s="120"/>
      <c r="J773" s="3"/>
      <c r="K773" s="95" t="str" cm="1">
        <f t="array" ref="K773">IF(OR($J$14 = "A",$J$14 = "B",$J$14 = "C"),IF(I773="","",IF(LEN(I773)&gt;2,_xlfn.IFS(ISNUMBER(SEARCH("_",I773)),I773,ISNUMBER(SEARCH(", ",I773)),SUBSTITUTE(I773,", ","_"),ISNUMBER(SEARCH("/ ",I773)),SUBSTITUTE(I773,"/ ","_"),ISNUMBER(SEARCH(",",I773)),SUBSTITUTE(I773,",","_"),ISNUMBER(SEARCH("/",I773)),SUBSTITUTE(I773,"/","_"),ISNUMBER(SEARCH("",I773)),I773),I773)),IF(OR($J$14 = "J",$J$14 = "K"),"",IF(D773="","",IF(LEN(D773)&gt;2,_xlfn.IFS(ISNUMBER(SEARCH("_",D773)),D773,ISNUMBER(SEARCH(", ",D773)),SUBSTITUTE(D773,", ","_"),ISNUMBER(SEARCH("/ ",D773)),SUBSTITUTE(D773,"/ ","_"),ISNUMBER(SEARCH(",",D773)),SUBSTITUTE(D773,",","_"),ISNUMBER(SEARCH("/",D773)),SUBSTITUTE(D773,"/","_"),ISNUMBER(SEARCH("",D773)),D773),D773))))</f>
        <v/>
      </c>
      <c r="L773" s="1"/>
      <c r="M773" s="1" t="str">
        <f t="shared" si="56"/>
        <v/>
      </c>
      <c r="N773" s="94" t="str">
        <f>IF($L773="None","",IF(ISERROR(VLOOKUP($L773,Info!$B$4:$B$266,1,FALSE)),"",VLOOKUP($L773,Info!$B$4:$L$266,5,FALSE)))</f>
        <v/>
      </c>
      <c r="O773" s="94" t="str">
        <f>IF(K773="","",IF(AND($J$12&lt;&gt;"ABC",N773="3"),"BAC",IF(N773="3","ABC",IF($J$12&lt;&gt;"ABC",IF($J$10="Standard",VLOOKUP(K773,Info!$BE$4:$BF$481,2,FALSE),VLOOKUP(K773,Info!$BI$4:$BJ$482,2,FALSE)),IF($J$10="Standard",VLOOKUP(K773,Info!$AG$4:$AH$2994,2,FALSE),VLOOKUP(K773,Info!$AK$4:$AL$2997,2,FALSE))))))</f>
        <v/>
      </c>
      <c r="P773" s="94" t="str">
        <f>IF($L773="None","",IF(ISERROR(VLOOKUP($L773,Info!$B$4:$B$266,1,FALSE)),"",VLOOKUP($L773,Info!$B$4:$L$266,3,FALSE)))</f>
        <v/>
      </c>
      <c r="Q773" s="96" t="str">
        <f>IF($L773="None","",IF(ISERROR(VLOOKUP($L773,Info!$B$4:$B$266,1,FALSE)),"",VLOOKUP($L773,Info!$B$4:$L$266,4,FALSE)))</f>
        <v/>
      </c>
      <c r="R773" s="1"/>
      <c r="S773" s="6" t="str">
        <f t="shared" si="57"/>
        <v/>
      </c>
      <c r="T773" s="6" t="str">
        <f>IF($L773="None","",IF(ISERROR(VLOOKUP($L773,Info!$B$4:$B$266,1,FALSE)),"",VLOOKUP($L773,Info!$B$4:$L$266,11,FALSE)))</f>
        <v/>
      </c>
      <c r="U773" s="1"/>
      <c r="V773" s="1"/>
      <c r="W773" s="1"/>
      <c r="X773" s="1" t="str">
        <f>IF($L773="None","",IF(ISERROR(VLOOKUP($L773,Info!$B$4:$B$266,1,FALSE)),"",IF(OR(W773="Metallic Liquid Tight",W773="Non-Metallic Liquid Tight",W773="LSZH",W773="Greenfield"),VLOOKUP($L773,Info!$B$4:$L$266,7,FALSE),"N/A")))</f>
        <v/>
      </c>
      <c r="Y773" s="1"/>
      <c r="Z773" s="96" t="str">
        <f>IF($L773="None","",IF(ISERROR(VLOOKUP($L773,Info!$B$4:$B$266,1,FALSE)),"",VLOOKUP($L773,Info!$B$4:$L$266,9,FALSE)))</f>
        <v/>
      </c>
      <c r="AA773" s="96" t="str">
        <f>IF($L773="None","",IF(ISERROR(VLOOKUP($L773,Info!$B$4:$B$266,1,FALSE)),"",VLOOKUP($L773,Info!$B$4:$L$266,8,FALSE)))</f>
        <v/>
      </c>
      <c r="AB773" s="96" t="str">
        <f>IF($L773="None","",IF(ISERROR(VLOOKUP($L773,Info!$B$4:$B$266,1,FALSE)),"",VLOOKUP($L773,Info!$B$4:$L$266,10,FALSE)))</f>
        <v/>
      </c>
      <c r="AC773" s="1" t="str">
        <f>IF(W773="SO Cable","Black,White",IF(O773="","",IF(P773="","",IF($J$12&lt;&gt;"ABC",IF(P773&lt;="250",VLOOKUP(O773,Info!$AZ$4:$BB$22,3,FALSE),VLOOKUP(O773,Info!$AZ$23:$BB$39,3,FALSE)),IF(P773&lt;="250",VLOOKUP(O773,Info!$AO$4:$AQ$22,3,FALSE),VLOOKUP(O773,Info!$AO$23:$AP$39,3,FALSE))))))</f>
        <v/>
      </c>
      <c r="AD773" s="1"/>
      <c r="AE773" s="1" t="str">
        <f>IF($L773="None","",IF(ISERROR(VLOOKUP($L773,Info!$B$4:$B$266,1,FALSE)),"",VLOOKUP($L773,Info!$B$4:$L$266,4,FALSE)))</f>
        <v/>
      </c>
      <c r="AF773" s="1" t="str">
        <f>IF($L773="None","",IF(ISERROR(VLOOKUP($L773,Info!$B$4:$B$266,1,FALSE)),"",VLOOKUP($L773,Info!$B$4:$L$266,6,FALSE)))</f>
        <v/>
      </c>
      <c r="AG773" s="1"/>
      <c r="AH773" s="33" t="str" cm="1">
        <f t="array" ref="AH773">IF(AND(L773&lt;&gt;"",O773&lt;&gt;"",R773:S773&lt;&gt;"",W773:X773&lt;&gt;"",Z773:AA773&lt;&gt;"",AC773&lt;&gt;""),"Good","Bad")</f>
        <v>Bad</v>
      </c>
      <c r="AL773" t="str" cm="1">
        <f t="array" ref="AL773">IF(R773&gt;0,_xlfn.IFS(COUNTIF($L$20:L773,"&lt;&gt;")&lt;101,1,COUNTIF($L$20:L773,"&lt;&gt;")&lt;201,2,COUNTIF($L$20:L773,"&lt;&gt;")&lt;301,3,COUNTIF($L$20:L773,"&lt;&gt;")&lt;401,4,COUNTIF($L$20:L773,"&lt;&gt;")&lt;501,5,COUNTIF($L$20:L773,"&lt;&gt;")&lt;601,6,COUNTIF($L$20:L773,"&lt;&gt;")&lt;701,7,COUNTIF($L$20:L773,"&lt;&gt;")&lt;801,8,COUNTIF($L$20:L773,"&lt;&gt;")&lt;901,9,COUNTIF($L$20:L773,"&lt;&gt;")&lt;1001,10,COUNTIF($L$20:L773,"&lt;&gt;")&lt;1101,11,COUNTIF($L$20:L773,"&lt;&gt;")&lt;1201,12,COUNTIF($L$20:L773,"&lt;&gt;")&lt;1301,13,COUNTIF($L$20:L773,"&lt;&gt;")&lt;1401,14,COUNTIF($L$20:L773,"&lt;&gt;")&lt;1501,15,COUNTIF($L$20:L773,"&lt;&gt;")&lt;1601,16,COUNTIF($L$20:L773,"&lt;&gt;")&lt;1701,17,COUNTIF($L$20:L773,"&lt;&gt;")&lt;1801,18,COUNTIF($L$20:L773,"&lt;&gt;")&lt;1901,19,COUNTIF($L$20:L773,"&lt;&gt;")&lt;2001,20,COUNTIF($L$20:L773,"&lt;&gt;")&lt;2101,21,COUNTIF($L$20:L773,"&lt;&gt;")&lt;2201,22,COUNTIF($L$20:L773,"&lt;&gt;")&lt;2301,23,COUNTIF($L$20:L773,"&lt;&gt;")&lt;2401,24,COUNTIF($L$20:L773,"&lt;&gt;")&lt;2501,25,COUNTIF($L$20:L773,"&lt;&gt;")&lt;2601,26,COUNTIF($L$20:L773,"&lt;&gt;")&lt;2701,27,COUNTIF($L$20:L773,"&lt;&gt;")&lt;2801,28,COUNTIF($L$20:L773,"&lt;&gt;")&lt;2901,29,COUNTIF($L$20:L773,"&lt;&gt;")&lt;3001,30),"")</f>
        <v/>
      </c>
      <c r="AM773" t="str">
        <f t="shared" si="55"/>
        <v/>
      </c>
      <c r="AN773" t="str">
        <f t="shared" si="59"/>
        <v/>
      </c>
      <c r="AP773" t="str">
        <f t="shared" si="58"/>
        <v/>
      </c>
      <c r="AQ773" t="str">
        <f>IF(AO773="","",COUNTIFS(AM773:$AM$3019,AO773))</f>
        <v/>
      </c>
    </row>
    <row r="774" spans="1:43" x14ac:dyDescent="0.25">
      <c r="A774" s="6" t="str">
        <f>IF(COUNT($A$20:A773)&lt;&gt;$B$4,IF(A773="","",A773+1),"")</f>
        <v/>
      </c>
      <c r="B774" s="3"/>
      <c r="C774" s="3"/>
      <c r="D774" s="122"/>
      <c r="E774" s="3"/>
      <c r="F774" s="3"/>
      <c r="G774" s="3"/>
      <c r="H774" s="3"/>
      <c r="I774" s="120"/>
      <c r="J774" s="3"/>
      <c r="K774" s="95" t="str" cm="1">
        <f t="array" ref="K774">IF(OR($J$14 = "A",$J$14 = "B",$J$14 = "C"),IF(I774="","",IF(LEN(I774)&gt;2,_xlfn.IFS(ISNUMBER(SEARCH("_",I774)),I774,ISNUMBER(SEARCH(", ",I774)),SUBSTITUTE(I774,", ","_"),ISNUMBER(SEARCH("/ ",I774)),SUBSTITUTE(I774,"/ ","_"),ISNUMBER(SEARCH(",",I774)),SUBSTITUTE(I774,",","_"),ISNUMBER(SEARCH("/",I774)),SUBSTITUTE(I774,"/","_"),ISNUMBER(SEARCH("",I774)),I774),I774)),IF(OR($J$14 = "J",$J$14 = "K"),"",IF(D774="","",IF(LEN(D774)&gt;2,_xlfn.IFS(ISNUMBER(SEARCH("_",D774)),D774,ISNUMBER(SEARCH(", ",D774)),SUBSTITUTE(D774,", ","_"),ISNUMBER(SEARCH("/ ",D774)),SUBSTITUTE(D774,"/ ","_"),ISNUMBER(SEARCH(",",D774)),SUBSTITUTE(D774,",","_"),ISNUMBER(SEARCH("/",D774)),SUBSTITUTE(D774,"/","_"),ISNUMBER(SEARCH("",D774)),D774),D774))))</f>
        <v/>
      </c>
      <c r="L774" s="1"/>
      <c r="M774" s="1" t="str">
        <f t="shared" si="56"/>
        <v/>
      </c>
      <c r="N774" s="94" t="str">
        <f>IF($L774="None","",IF(ISERROR(VLOOKUP($L774,Info!$B$4:$B$266,1,FALSE)),"",VLOOKUP($L774,Info!$B$4:$L$266,5,FALSE)))</f>
        <v/>
      </c>
      <c r="O774" s="94" t="str">
        <f>IF(K774="","",IF(AND($J$12&lt;&gt;"ABC",N774="3"),"BAC",IF(N774="3","ABC",IF($J$12&lt;&gt;"ABC",IF($J$10="Standard",VLOOKUP(K774,Info!$BE$4:$BF$481,2,FALSE),VLOOKUP(K774,Info!$BI$4:$BJ$482,2,FALSE)),IF($J$10="Standard",VLOOKUP(K774,Info!$AG$4:$AH$2994,2,FALSE),VLOOKUP(K774,Info!$AK$4:$AL$2997,2,FALSE))))))</f>
        <v/>
      </c>
      <c r="P774" s="94" t="str">
        <f>IF($L774="None","",IF(ISERROR(VLOOKUP($L774,Info!$B$4:$B$266,1,FALSE)),"",VLOOKUP($L774,Info!$B$4:$L$266,3,FALSE)))</f>
        <v/>
      </c>
      <c r="Q774" s="96" t="str">
        <f>IF($L774="None","",IF(ISERROR(VLOOKUP($L774,Info!$B$4:$B$266,1,FALSE)),"",VLOOKUP($L774,Info!$B$4:$L$266,4,FALSE)))</f>
        <v/>
      </c>
      <c r="R774" s="1"/>
      <c r="S774" s="6" t="str">
        <f t="shared" si="57"/>
        <v/>
      </c>
      <c r="T774" s="6" t="str">
        <f>IF($L774="None","",IF(ISERROR(VLOOKUP($L774,Info!$B$4:$B$266,1,FALSE)),"",VLOOKUP($L774,Info!$B$4:$L$266,11,FALSE)))</f>
        <v/>
      </c>
      <c r="U774" s="1"/>
      <c r="V774" s="1"/>
      <c r="W774" s="1"/>
      <c r="X774" s="1" t="str">
        <f>IF($L774="None","",IF(ISERROR(VLOOKUP($L774,Info!$B$4:$B$266,1,FALSE)),"",IF(OR(W774="Metallic Liquid Tight",W774="Non-Metallic Liquid Tight",W774="LSZH",W774="Greenfield"),VLOOKUP($L774,Info!$B$4:$L$266,7,FALSE),"N/A")))</f>
        <v/>
      </c>
      <c r="Y774" s="1"/>
      <c r="Z774" s="96" t="str">
        <f>IF($L774="None","",IF(ISERROR(VLOOKUP($L774,Info!$B$4:$B$266,1,FALSE)),"",VLOOKUP($L774,Info!$B$4:$L$266,9,FALSE)))</f>
        <v/>
      </c>
      <c r="AA774" s="96" t="str">
        <f>IF($L774="None","",IF(ISERROR(VLOOKUP($L774,Info!$B$4:$B$266,1,FALSE)),"",VLOOKUP($L774,Info!$B$4:$L$266,8,FALSE)))</f>
        <v/>
      </c>
      <c r="AB774" s="96" t="str">
        <f>IF($L774="None","",IF(ISERROR(VLOOKUP($L774,Info!$B$4:$B$266,1,FALSE)),"",VLOOKUP($L774,Info!$B$4:$L$266,10,FALSE)))</f>
        <v/>
      </c>
      <c r="AC774" s="1" t="str">
        <f>IF(W774="SO Cable","Black,White",IF(O774="","",IF(P774="","",IF($J$12&lt;&gt;"ABC",IF(P774&lt;="250",VLOOKUP(O774,Info!$AZ$4:$BB$22,3,FALSE),VLOOKUP(O774,Info!$AZ$23:$BB$39,3,FALSE)),IF(P774&lt;="250",VLOOKUP(O774,Info!$AO$4:$AQ$22,3,FALSE),VLOOKUP(O774,Info!$AO$23:$AP$39,3,FALSE))))))</f>
        <v/>
      </c>
      <c r="AD774" s="1"/>
      <c r="AE774" s="1" t="str">
        <f>IF($L774="None","",IF(ISERROR(VLOOKUP($L774,Info!$B$4:$B$266,1,FALSE)),"",VLOOKUP($L774,Info!$B$4:$L$266,4,FALSE)))</f>
        <v/>
      </c>
      <c r="AF774" s="1" t="str">
        <f>IF($L774="None","",IF(ISERROR(VLOOKUP($L774,Info!$B$4:$B$266,1,FALSE)),"",VLOOKUP($L774,Info!$B$4:$L$266,6,FALSE)))</f>
        <v/>
      </c>
      <c r="AG774" s="1"/>
      <c r="AH774" s="33" t="str" cm="1">
        <f t="array" ref="AH774">IF(AND(L774&lt;&gt;"",O774&lt;&gt;"",R774:S774&lt;&gt;"",W774:X774&lt;&gt;"",Z774:AA774&lt;&gt;"",AC774&lt;&gt;""),"Good","Bad")</f>
        <v>Bad</v>
      </c>
      <c r="AL774" t="str" cm="1">
        <f t="array" ref="AL774">IF(R774&gt;0,_xlfn.IFS(COUNTIF($L$20:L774,"&lt;&gt;")&lt;101,1,COUNTIF($L$20:L774,"&lt;&gt;")&lt;201,2,COUNTIF($L$20:L774,"&lt;&gt;")&lt;301,3,COUNTIF($L$20:L774,"&lt;&gt;")&lt;401,4,COUNTIF($L$20:L774,"&lt;&gt;")&lt;501,5,COUNTIF($L$20:L774,"&lt;&gt;")&lt;601,6,COUNTIF($L$20:L774,"&lt;&gt;")&lt;701,7,COUNTIF($L$20:L774,"&lt;&gt;")&lt;801,8,COUNTIF($L$20:L774,"&lt;&gt;")&lt;901,9,COUNTIF($L$20:L774,"&lt;&gt;")&lt;1001,10,COUNTIF($L$20:L774,"&lt;&gt;")&lt;1101,11,COUNTIF($L$20:L774,"&lt;&gt;")&lt;1201,12,COUNTIF($L$20:L774,"&lt;&gt;")&lt;1301,13,COUNTIF($L$20:L774,"&lt;&gt;")&lt;1401,14,COUNTIF($L$20:L774,"&lt;&gt;")&lt;1501,15,COUNTIF($L$20:L774,"&lt;&gt;")&lt;1601,16,COUNTIF($L$20:L774,"&lt;&gt;")&lt;1701,17,COUNTIF($L$20:L774,"&lt;&gt;")&lt;1801,18,COUNTIF($L$20:L774,"&lt;&gt;")&lt;1901,19,COUNTIF($L$20:L774,"&lt;&gt;")&lt;2001,20,COUNTIF($L$20:L774,"&lt;&gt;")&lt;2101,21,COUNTIF($L$20:L774,"&lt;&gt;")&lt;2201,22,COUNTIF($L$20:L774,"&lt;&gt;")&lt;2301,23,COUNTIF($L$20:L774,"&lt;&gt;")&lt;2401,24,COUNTIF($L$20:L774,"&lt;&gt;")&lt;2501,25,COUNTIF($L$20:L774,"&lt;&gt;")&lt;2601,26,COUNTIF($L$20:L774,"&lt;&gt;")&lt;2701,27,COUNTIF($L$20:L774,"&lt;&gt;")&lt;2801,28,COUNTIF($L$20:L774,"&lt;&gt;")&lt;2901,29,COUNTIF($L$20:L774,"&lt;&gt;")&lt;3001,30),"")</f>
        <v/>
      </c>
      <c r="AM774" t="str">
        <f t="shared" si="55"/>
        <v/>
      </c>
      <c r="AN774" t="str">
        <f t="shared" si="59"/>
        <v/>
      </c>
      <c r="AP774" t="str">
        <f t="shared" si="58"/>
        <v/>
      </c>
      <c r="AQ774" t="str">
        <f>IF(AO774="","",COUNTIFS(AM774:$AM$3019,AO774))</f>
        <v/>
      </c>
    </row>
    <row r="775" spans="1:43" x14ac:dyDescent="0.25">
      <c r="A775" s="6" t="str">
        <f>IF(COUNT($A$20:A774)&lt;&gt;$B$4,IF(A774="","",A774+1),"")</f>
        <v/>
      </c>
      <c r="B775" s="3"/>
      <c r="C775" s="3"/>
      <c r="D775" s="122"/>
      <c r="E775" s="3"/>
      <c r="F775" s="3"/>
      <c r="G775" s="3"/>
      <c r="H775" s="3"/>
      <c r="I775" s="120"/>
      <c r="J775" s="3"/>
      <c r="K775" s="95" t="str" cm="1">
        <f t="array" ref="K775">IF(OR($J$14 = "A",$J$14 = "B",$J$14 = "C"),IF(I775="","",IF(LEN(I775)&gt;2,_xlfn.IFS(ISNUMBER(SEARCH("_",I775)),I775,ISNUMBER(SEARCH(", ",I775)),SUBSTITUTE(I775,", ","_"),ISNUMBER(SEARCH("/ ",I775)),SUBSTITUTE(I775,"/ ","_"),ISNUMBER(SEARCH(",",I775)),SUBSTITUTE(I775,",","_"),ISNUMBER(SEARCH("/",I775)),SUBSTITUTE(I775,"/","_"),ISNUMBER(SEARCH("",I775)),I775),I775)),IF(OR($J$14 = "J",$J$14 = "K"),"",IF(D775="","",IF(LEN(D775)&gt;2,_xlfn.IFS(ISNUMBER(SEARCH("_",D775)),D775,ISNUMBER(SEARCH(", ",D775)),SUBSTITUTE(D775,", ","_"),ISNUMBER(SEARCH("/ ",D775)),SUBSTITUTE(D775,"/ ","_"),ISNUMBER(SEARCH(",",D775)),SUBSTITUTE(D775,",","_"),ISNUMBER(SEARCH("/",D775)),SUBSTITUTE(D775,"/","_"),ISNUMBER(SEARCH("",D775)),D775),D775))))</f>
        <v/>
      </c>
      <c r="L775" s="1"/>
      <c r="M775" s="1" t="str">
        <f t="shared" si="56"/>
        <v/>
      </c>
      <c r="N775" s="94" t="str">
        <f>IF($L775="None","",IF(ISERROR(VLOOKUP($L775,Info!$B$4:$B$266,1,FALSE)),"",VLOOKUP($L775,Info!$B$4:$L$266,5,FALSE)))</f>
        <v/>
      </c>
      <c r="O775" s="94" t="str">
        <f>IF(K775="","",IF(AND($J$12&lt;&gt;"ABC",N775="3"),"BAC",IF(N775="3","ABC",IF($J$12&lt;&gt;"ABC",IF($J$10="Standard",VLOOKUP(K775,Info!$BE$4:$BF$481,2,FALSE),VLOOKUP(K775,Info!$BI$4:$BJ$482,2,FALSE)),IF($J$10="Standard",VLOOKUP(K775,Info!$AG$4:$AH$2994,2,FALSE),VLOOKUP(K775,Info!$AK$4:$AL$2997,2,FALSE))))))</f>
        <v/>
      </c>
      <c r="P775" s="94" t="str">
        <f>IF($L775="None","",IF(ISERROR(VLOOKUP($L775,Info!$B$4:$B$266,1,FALSE)),"",VLOOKUP($L775,Info!$B$4:$L$266,3,FALSE)))</f>
        <v/>
      </c>
      <c r="Q775" s="96" t="str">
        <f>IF($L775="None","",IF(ISERROR(VLOOKUP($L775,Info!$B$4:$B$266,1,FALSE)),"",VLOOKUP($L775,Info!$B$4:$L$266,4,FALSE)))</f>
        <v/>
      </c>
      <c r="R775" s="1"/>
      <c r="S775" s="6" t="str">
        <f t="shared" si="57"/>
        <v/>
      </c>
      <c r="T775" s="6" t="str">
        <f>IF($L775="None","",IF(ISERROR(VLOOKUP($L775,Info!$B$4:$B$266,1,FALSE)),"",VLOOKUP($L775,Info!$B$4:$L$266,11,FALSE)))</f>
        <v/>
      </c>
      <c r="U775" s="1"/>
      <c r="V775" s="1"/>
      <c r="W775" s="1"/>
      <c r="X775" s="1" t="str">
        <f>IF($L775="None","",IF(ISERROR(VLOOKUP($L775,Info!$B$4:$B$266,1,FALSE)),"",IF(OR(W775="Metallic Liquid Tight",W775="Non-Metallic Liquid Tight",W775="LSZH",W775="Greenfield"),VLOOKUP($L775,Info!$B$4:$L$266,7,FALSE),"N/A")))</f>
        <v/>
      </c>
      <c r="Y775" s="1"/>
      <c r="Z775" s="96" t="str">
        <f>IF($L775="None","",IF(ISERROR(VLOOKUP($L775,Info!$B$4:$B$266,1,FALSE)),"",VLOOKUP($L775,Info!$B$4:$L$266,9,FALSE)))</f>
        <v/>
      </c>
      <c r="AA775" s="96" t="str">
        <f>IF($L775="None","",IF(ISERROR(VLOOKUP($L775,Info!$B$4:$B$266,1,FALSE)),"",VLOOKUP($L775,Info!$B$4:$L$266,8,FALSE)))</f>
        <v/>
      </c>
      <c r="AB775" s="96" t="str">
        <f>IF($L775="None","",IF(ISERROR(VLOOKUP($L775,Info!$B$4:$B$266,1,FALSE)),"",VLOOKUP($L775,Info!$B$4:$L$266,10,FALSE)))</f>
        <v/>
      </c>
      <c r="AC775" s="1" t="str">
        <f>IF(W775="SO Cable","Black,White",IF(O775="","",IF(P775="","",IF($J$12&lt;&gt;"ABC",IF(P775&lt;="250",VLOOKUP(O775,Info!$AZ$4:$BB$22,3,FALSE),VLOOKUP(O775,Info!$AZ$23:$BB$39,3,FALSE)),IF(P775&lt;="250",VLOOKUP(O775,Info!$AO$4:$AQ$22,3,FALSE),VLOOKUP(O775,Info!$AO$23:$AP$39,3,FALSE))))))</f>
        <v/>
      </c>
      <c r="AD775" s="1"/>
      <c r="AE775" s="1" t="str">
        <f>IF($L775="None","",IF(ISERROR(VLOOKUP($L775,Info!$B$4:$B$266,1,FALSE)),"",VLOOKUP($L775,Info!$B$4:$L$266,4,FALSE)))</f>
        <v/>
      </c>
      <c r="AF775" s="1" t="str">
        <f>IF($L775="None","",IF(ISERROR(VLOOKUP($L775,Info!$B$4:$B$266,1,FALSE)),"",VLOOKUP($L775,Info!$B$4:$L$266,6,FALSE)))</f>
        <v/>
      </c>
      <c r="AG775" s="1"/>
      <c r="AH775" s="33" t="str" cm="1">
        <f t="array" ref="AH775">IF(AND(L775&lt;&gt;"",O775&lt;&gt;"",R775:S775&lt;&gt;"",W775:X775&lt;&gt;"",Z775:AA775&lt;&gt;"",AC775&lt;&gt;""),"Good","Bad")</f>
        <v>Bad</v>
      </c>
      <c r="AL775" t="str" cm="1">
        <f t="array" ref="AL775">IF(R775&gt;0,_xlfn.IFS(COUNTIF($L$20:L775,"&lt;&gt;")&lt;101,1,COUNTIF($L$20:L775,"&lt;&gt;")&lt;201,2,COUNTIF($L$20:L775,"&lt;&gt;")&lt;301,3,COUNTIF($L$20:L775,"&lt;&gt;")&lt;401,4,COUNTIF($L$20:L775,"&lt;&gt;")&lt;501,5,COUNTIF($L$20:L775,"&lt;&gt;")&lt;601,6,COUNTIF($L$20:L775,"&lt;&gt;")&lt;701,7,COUNTIF($L$20:L775,"&lt;&gt;")&lt;801,8,COUNTIF($L$20:L775,"&lt;&gt;")&lt;901,9,COUNTIF($L$20:L775,"&lt;&gt;")&lt;1001,10,COUNTIF($L$20:L775,"&lt;&gt;")&lt;1101,11,COUNTIF($L$20:L775,"&lt;&gt;")&lt;1201,12,COUNTIF($L$20:L775,"&lt;&gt;")&lt;1301,13,COUNTIF($L$20:L775,"&lt;&gt;")&lt;1401,14,COUNTIF($L$20:L775,"&lt;&gt;")&lt;1501,15,COUNTIF($L$20:L775,"&lt;&gt;")&lt;1601,16,COUNTIF($L$20:L775,"&lt;&gt;")&lt;1701,17,COUNTIF($L$20:L775,"&lt;&gt;")&lt;1801,18,COUNTIF($L$20:L775,"&lt;&gt;")&lt;1901,19,COUNTIF($L$20:L775,"&lt;&gt;")&lt;2001,20,COUNTIF($L$20:L775,"&lt;&gt;")&lt;2101,21,COUNTIF($L$20:L775,"&lt;&gt;")&lt;2201,22,COUNTIF($L$20:L775,"&lt;&gt;")&lt;2301,23,COUNTIF($L$20:L775,"&lt;&gt;")&lt;2401,24,COUNTIF($L$20:L775,"&lt;&gt;")&lt;2501,25,COUNTIF($L$20:L775,"&lt;&gt;")&lt;2601,26,COUNTIF($L$20:L775,"&lt;&gt;")&lt;2701,27,COUNTIF($L$20:L775,"&lt;&gt;")&lt;2801,28,COUNTIF($L$20:L775,"&lt;&gt;")&lt;2901,29,COUNTIF($L$20:L775,"&lt;&gt;")&lt;3001,30),"")</f>
        <v/>
      </c>
      <c r="AM775" t="str">
        <f t="shared" si="55"/>
        <v/>
      </c>
      <c r="AN775" t="str">
        <f t="shared" si="59"/>
        <v/>
      </c>
      <c r="AP775" t="str">
        <f t="shared" si="58"/>
        <v/>
      </c>
      <c r="AQ775" t="str">
        <f>IF(AO775="","",COUNTIFS(AM775:$AM$3019,AO775))</f>
        <v/>
      </c>
    </row>
    <row r="776" spans="1:43" x14ac:dyDescent="0.25">
      <c r="A776" s="6" t="str">
        <f>IF(COUNT($A$20:A775)&lt;&gt;$B$4,IF(A775="","",A775+1),"")</f>
        <v/>
      </c>
      <c r="B776" s="3"/>
      <c r="C776" s="3"/>
      <c r="D776" s="122"/>
      <c r="E776" s="3"/>
      <c r="F776" s="3"/>
      <c r="G776" s="3"/>
      <c r="H776" s="3"/>
      <c r="I776" s="120"/>
      <c r="J776" s="3"/>
      <c r="K776" s="95" t="str" cm="1">
        <f t="array" ref="K776">IF(OR($J$14 = "A",$J$14 = "B",$J$14 = "C"),IF(I776="","",IF(LEN(I776)&gt;2,_xlfn.IFS(ISNUMBER(SEARCH("_",I776)),I776,ISNUMBER(SEARCH(", ",I776)),SUBSTITUTE(I776,", ","_"),ISNUMBER(SEARCH("/ ",I776)),SUBSTITUTE(I776,"/ ","_"),ISNUMBER(SEARCH(",",I776)),SUBSTITUTE(I776,",","_"),ISNUMBER(SEARCH("/",I776)),SUBSTITUTE(I776,"/","_"),ISNUMBER(SEARCH("",I776)),I776),I776)),IF(OR($J$14 = "J",$J$14 = "K"),"",IF(D776="","",IF(LEN(D776)&gt;2,_xlfn.IFS(ISNUMBER(SEARCH("_",D776)),D776,ISNUMBER(SEARCH(", ",D776)),SUBSTITUTE(D776,", ","_"),ISNUMBER(SEARCH("/ ",D776)),SUBSTITUTE(D776,"/ ","_"),ISNUMBER(SEARCH(",",D776)),SUBSTITUTE(D776,",","_"),ISNUMBER(SEARCH("/",D776)),SUBSTITUTE(D776,"/","_"),ISNUMBER(SEARCH("",D776)),D776),D776))))</f>
        <v/>
      </c>
      <c r="L776" s="1"/>
      <c r="M776" s="1" t="str">
        <f t="shared" si="56"/>
        <v/>
      </c>
      <c r="N776" s="94" t="str">
        <f>IF($L776="None","",IF(ISERROR(VLOOKUP($L776,Info!$B$4:$B$266,1,FALSE)),"",VLOOKUP($L776,Info!$B$4:$L$266,5,FALSE)))</f>
        <v/>
      </c>
      <c r="O776" s="94" t="str">
        <f>IF(K776="","",IF(AND($J$12&lt;&gt;"ABC",N776="3"),"BAC",IF(N776="3","ABC",IF($J$12&lt;&gt;"ABC",IF($J$10="Standard",VLOOKUP(K776,Info!$BE$4:$BF$481,2,FALSE),VLOOKUP(K776,Info!$BI$4:$BJ$482,2,FALSE)),IF($J$10="Standard",VLOOKUP(K776,Info!$AG$4:$AH$2994,2,FALSE),VLOOKUP(K776,Info!$AK$4:$AL$2997,2,FALSE))))))</f>
        <v/>
      </c>
      <c r="P776" s="94" t="str">
        <f>IF($L776="None","",IF(ISERROR(VLOOKUP($L776,Info!$B$4:$B$266,1,FALSE)),"",VLOOKUP($L776,Info!$B$4:$L$266,3,FALSE)))</f>
        <v/>
      </c>
      <c r="Q776" s="96" t="str">
        <f>IF($L776="None","",IF(ISERROR(VLOOKUP($L776,Info!$B$4:$B$266,1,FALSE)),"",VLOOKUP($L776,Info!$B$4:$L$266,4,FALSE)))</f>
        <v/>
      </c>
      <c r="R776" s="1"/>
      <c r="S776" s="6" t="str">
        <f t="shared" si="57"/>
        <v/>
      </c>
      <c r="T776" s="6" t="str">
        <f>IF($L776="None","",IF(ISERROR(VLOOKUP($L776,Info!$B$4:$B$266,1,FALSE)),"",VLOOKUP($L776,Info!$B$4:$L$266,11,FALSE)))</f>
        <v/>
      </c>
      <c r="U776" s="1"/>
      <c r="V776" s="1"/>
      <c r="W776" s="1"/>
      <c r="X776" s="1" t="str">
        <f>IF($L776="None","",IF(ISERROR(VLOOKUP($L776,Info!$B$4:$B$266,1,FALSE)),"",IF(OR(W776="Metallic Liquid Tight",W776="Non-Metallic Liquid Tight",W776="LSZH",W776="Greenfield"),VLOOKUP($L776,Info!$B$4:$L$266,7,FALSE),"N/A")))</f>
        <v/>
      </c>
      <c r="Y776" s="1"/>
      <c r="Z776" s="96" t="str">
        <f>IF($L776="None","",IF(ISERROR(VLOOKUP($L776,Info!$B$4:$B$266,1,FALSE)),"",VLOOKUP($L776,Info!$B$4:$L$266,9,FALSE)))</f>
        <v/>
      </c>
      <c r="AA776" s="96" t="str">
        <f>IF($L776="None","",IF(ISERROR(VLOOKUP($L776,Info!$B$4:$B$266,1,FALSE)),"",VLOOKUP($L776,Info!$B$4:$L$266,8,FALSE)))</f>
        <v/>
      </c>
      <c r="AB776" s="96" t="str">
        <f>IF($L776="None","",IF(ISERROR(VLOOKUP($L776,Info!$B$4:$B$266,1,FALSE)),"",VLOOKUP($L776,Info!$B$4:$L$266,10,FALSE)))</f>
        <v/>
      </c>
      <c r="AC776" s="1" t="str">
        <f>IF(W776="SO Cable","Black,White",IF(O776="","",IF(P776="","",IF($J$12&lt;&gt;"ABC",IF(P776&lt;="250",VLOOKUP(O776,Info!$AZ$4:$BB$22,3,FALSE),VLOOKUP(O776,Info!$AZ$23:$BB$39,3,FALSE)),IF(P776&lt;="250",VLOOKUP(O776,Info!$AO$4:$AQ$22,3,FALSE),VLOOKUP(O776,Info!$AO$23:$AP$39,3,FALSE))))))</f>
        <v/>
      </c>
      <c r="AD776" s="1"/>
      <c r="AE776" s="1" t="str">
        <f>IF($L776="None","",IF(ISERROR(VLOOKUP($L776,Info!$B$4:$B$266,1,FALSE)),"",VLOOKUP($L776,Info!$B$4:$L$266,4,FALSE)))</f>
        <v/>
      </c>
      <c r="AF776" s="1" t="str">
        <f>IF($L776="None","",IF(ISERROR(VLOOKUP($L776,Info!$B$4:$B$266,1,FALSE)),"",VLOOKUP($L776,Info!$B$4:$L$266,6,FALSE)))</f>
        <v/>
      </c>
      <c r="AG776" s="1"/>
      <c r="AH776" s="33" t="str" cm="1">
        <f t="array" ref="AH776">IF(AND(L776&lt;&gt;"",O776&lt;&gt;"",R776:S776&lt;&gt;"",W776:X776&lt;&gt;"",Z776:AA776&lt;&gt;"",AC776&lt;&gt;""),"Good","Bad")</f>
        <v>Bad</v>
      </c>
      <c r="AL776" t="str" cm="1">
        <f t="array" ref="AL776">IF(R776&gt;0,_xlfn.IFS(COUNTIF($L$20:L776,"&lt;&gt;")&lt;101,1,COUNTIF($L$20:L776,"&lt;&gt;")&lt;201,2,COUNTIF($L$20:L776,"&lt;&gt;")&lt;301,3,COUNTIF($L$20:L776,"&lt;&gt;")&lt;401,4,COUNTIF($L$20:L776,"&lt;&gt;")&lt;501,5,COUNTIF($L$20:L776,"&lt;&gt;")&lt;601,6,COUNTIF($L$20:L776,"&lt;&gt;")&lt;701,7,COUNTIF($L$20:L776,"&lt;&gt;")&lt;801,8,COUNTIF($L$20:L776,"&lt;&gt;")&lt;901,9,COUNTIF($L$20:L776,"&lt;&gt;")&lt;1001,10,COUNTIF($L$20:L776,"&lt;&gt;")&lt;1101,11,COUNTIF($L$20:L776,"&lt;&gt;")&lt;1201,12,COUNTIF($L$20:L776,"&lt;&gt;")&lt;1301,13,COUNTIF($L$20:L776,"&lt;&gt;")&lt;1401,14,COUNTIF($L$20:L776,"&lt;&gt;")&lt;1501,15,COUNTIF($L$20:L776,"&lt;&gt;")&lt;1601,16,COUNTIF($L$20:L776,"&lt;&gt;")&lt;1701,17,COUNTIF($L$20:L776,"&lt;&gt;")&lt;1801,18,COUNTIF($L$20:L776,"&lt;&gt;")&lt;1901,19,COUNTIF($L$20:L776,"&lt;&gt;")&lt;2001,20,COUNTIF($L$20:L776,"&lt;&gt;")&lt;2101,21,COUNTIF($L$20:L776,"&lt;&gt;")&lt;2201,22,COUNTIF($L$20:L776,"&lt;&gt;")&lt;2301,23,COUNTIF($L$20:L776,"&lt;&gt;")&lt;2401,24,COUNTIF($L$20:L776,"&lt;&gt;")&lt;2501,25,COUNTIF($L$20:L776,"&lt;&gt;")&lt;2601,26,COUNTIF($L$20:L776,"&lt;&gt;")&lt;2701,27,COUNTIF($L$20:L776,"&lt;&gt;")&lt;2801,28,COUNTIF($L$20:L776,"&lt;&gt;")&lt;2901,29,COUNTIF($L$20:L776,"&lt;&gt;")&lt;3001,30),"")</f>
        <v/>
      </c>
      <c r="AM776" t="str">
        <f t="shared" si="55"/>
        <v/>
      </c>
      <c r="AN776" t="str">
        <f t="shared" si="59"/>
        <v/>
      </c>
      <c r="AP776" t="str">
        <f t="shared" si="58"/>
        <v/>
      </c>
      <c r="AQ776" t="str">
        <f>IF(AO776="","",COUNTIFS(AM776:$AM$3019,AO776))</f>
        <v/>
      </c>
    </row>
    <row r="777" spans="1:43" x14ac:dyDescent="0.25">
      <c r="A777" s="6" t="str">
        <f>IF(COUNT($A$20:A776)&lt;&gt;$B$4,IF(A776="","",A776+1),"")</f>
        <v/>
      </c>
      <c r="B777" s="3"/>
      <c r="C777" s="3"/>
      <c r="D777" s="122"/>
      <c r="E777" s="3"/>
      <c r="F777" s="3"/>
      <c r="G777" s="3"/>
      <c r="H777" s="3"/>
      <c r="I777" s="120"/>
      <c r="J777" s="3"/>
      <c r="K777" s="95" t="str" cm="1">
        <f t="array" ref="K777">IF(OR($J$14 = "A",$J$14 = "B",$J$14 = "C"),IF(I777="","",IF(LEN(I777)&gt;2,_xlfn.IFS(ISNUMBER(SEARCH("_",I777)),I777,ISNUMBER(SEARCH(", ",I777)),SUBSTITUTE(I777,", ","_"),ISNUMBER(SEARCH("/ ",I777)),SUBSTITUTE(I777,"/ ","_"),ISNUMBER(SEARCH(",",I777)),SUBSTITUTE(I777,",","_"),ISNUMBER(SEARCH("/",I777)),SUBSTITUTE(I777,"/","_"),ISNUMBER(SEARCH("",I777)),I777),I777)),IF(OR($J$14 = "J",$J$14 = "K"),"",IF(D777="","",IF(LEN(D777)&gt;2,_xlfn.IFS(ISNUMBER(SEARCH("_",D777)),D777,ISNUMBER(SEARCH(", ",D777)),SUBSTITUTE(D777,", ","_"),ISNUMBER(SEARCH("/ ",D777)),SUBSTITUTE(D777,"/ ","_"),ISNUMBER(SEARCH(",",D777)),SUBSTITUTE(D777,",","_"),ISNUMBER(SEARCH("/",D777)),SUBSTITUTE(D777,"/","_"),ISNUMBER(SEARCH("",D777)),D777),D777))))</f>
        <v/>
      </c>
      <c r="L777" s="1"/>
      <c r="M777" s="1" t="str">
        <f t="shared" si="56"/>
        <v/>
      </c>
      <c r="N777" s="94" t="str">
        <f>IF($L777="None","",IF(ISERROR(VLOOKUP($L777,Info!$B$4:$B$266,1,FALSE)),"",VLOOKUP($L777,Info!$B$4:$L$266,5,FALSE)))</f>
        <v/>
      </c>
      <c r="O777" s="94" t="str">
        <f>IF(K777="","",IF(AND($J$12&lt;&gt;"ABC",N777="3"),"BAC",IF(N777="3","ABC",IF($J$12&lt;&gt;"ABC",IF($J$10="Standard",VLOOKUP(K777,Info!$BE$4:$BF$481,2,FALSE),VLOOKUP(K777,Info!$BI$4:$BJ$482,2,FALSE)),IF($J$10="Standard",VLOOKUP(K777,Info!$AG$4:$AH$2994,2,FALSE),VLOOKUP(K777,Info!$AK$4:$AL$2997,2,FALSE))))))</f>
        <v/>
      </c>
      <c r="P777" s="94" t="str">
        <f>IF($L777="None","",IF(ISERROR(VLOOKUP($L777,Info!$B$4:$B$266,1,FALSE)),"",VLOOKUP($L777,Info!$B$4:$L$266,3,FALSE)))</f>
        <v/>
      </c>
      <c r="Q777" s="96" t="str">
        <f>IF($L777="None","",IF(ISERROR(VLOOKUP($L777,Info!$B$4:$B$266,1,FALSE)),"",VLOOKUP($L777,Info!$B$4:$L$266,4,FALSE)))</f>
        <v/>
      </c>
      <c r="R777" s="1"/>
      <c r="S777" s="6" t="str">
        <f t="shared" si="57"/>
        <v/>
      </c>
      <c r="T777" s="6" t="str">
        <f>IF($L777="None","",IF(ISERROR(VLOOKUP($L777,Info!$B$4:$B$266,1,FALSE)),"",VLOOKUP($L777,Info!$B$4:$L$266,11,FALSE)))</f>
        <v/>
      </c>
      <c r="U777" s="1"/>
      <c r="V777" s="1"/>
      <c r="W777" s="1"/>
      <c r="X777" s="1" t="str">
        <f>IF($L777="None","",IF(ISERROR(VLOOKUP($L777,Info!$B$4:$B$266,1,FALSE)),"",IF(OR(W777="Metallic Liquid Tight",W777="Non-Metallic Liquid Tight",W777="LSZH",W777="Greenfield"),VLOOKUP($L777,Info!$B$4:$L$266,7,FALSE),"N/A")))</f>
        <v/>
      </c>
      <c r="Y777" s="1"/>
      <c r="Z777" s="96" t="str">
        <f>IF($L777="None","",IF(ISERROR(VLOOKUP($L777,Info!$B$4:$B$266,1,FALSE)),"",VLOOKUP($L777,Info!$B$4:$L$266,9,FALSE)))</f>
        <v/>
      </c>
      <c r="AA777" s="96" t="str">
        <f>IF($L777="None","",IF(ISERROR(VLOOKUP($L777,Info!$B$4:$B$266,1,FALSE)),"",VLOOKUP($L777,Info!$B$4:$L$266,8,FALSE)))</f>
        <v/>
      </c>
      <c r="AB777" s="96" t="str">
        <f>IF($L777="None","",IF(ISERROR(VLOOKUP($L777,Info!$B$4:$B$266,1,FALSE)),"",VLOOKUP($L777,Info!$B$4:$L$266,10,FALSE)))</f>
        <v/>
      </c>
      <c r="AC777" s="1" t="str">
        <f>IF(W777="SO Cable","Black,White",IF(O777="","",IF(P777="","",IF($J$12&lt;&gt;"ABC",IF(P777&lt;="250",VLOOKUP(O777,Info!$AZ$4:$BB$22,3,FALSE),VLOOKUP(O777,Info!$AZ$23:$BB$39,3,FALSE)),IF(P777&lt;="250",VLOOKUP(O777,Info!$AO$4:$AQ$22,3,FALSE),VLOOKUP(O777,Info!$AO$23:$AP$39,3,FALSE))))))</f>
        <v/>
      </c>
      <c r="AD777" s="1"/>
      <c r="AE777" s="1" t="str">
        <f>IF($L777="None","",IF(ISERROR(VLOOKUP($L777,Info!$B$4:$B$266,1,FALSE)),"",VLOOKUP($L777,Info!$B$4:$L$266,4,FALSE)))</f>
        <v/>
      </c>
      <c r="AF777" s="1" t="str">
        <f>IF($L777="None","",IF(ISERROR(VLOOKUP($L777,Info!$B$4:$B$266,1,FALSE)),"",VLOOKUP($L777,Info!$B$4:$L$266,6,FALSE)))</f>
        <v/>
      </c>
      <c r="AG777" s="1"/>
      <c r="AH777" s="33" t="str" cm="1">
        <f t="array" ref="AH777">IF(AND(L777&lt;&gt;"",O777&lt;&gt;"",R777:S777&lt;&gt;"",W777:X777&lt;&gt;"",Z777:AA777&lt;&gt;"",AC777&lt;&gt;""),"Good","Bad")</f>
        <v>Bad</v>
      </c>
      <c r="AL777" t="str" cm="1">
        <f t="array" ref="AL777">IF(R777&gt;0,_xlfn.IFS(COUNTIF($L$20:L777,"&lt;&gt;")&lt;101,1,COUNTIF($L$20:L777,"&lt;&gt;")&lt;201,2,COUNTIF($L$20:L777,"&lt;&gt;")&lt;301,3,COUNTIF($L$20:L777,"&lt;&gt;")&lt;401,4,COUNTIF($L$20:L777,"&lt;&gt;")&lt;501,5,COUNTIF($L$20:L777,"&lt;&gt;")&lt;601,6,COUNTIF($L$20:L777,"&lt;&gt;")&lt;701,7,COUNTIF($L$20:L777,"&lt;&gt;")&lt;801,8,COUNTIF($L$20:L777,"&lt;&gt;")&lt;901,9,COUNTIF($L$20:L777,"&lt;&gt;")&lt;1001,10,COUNTIF($L$20:L777,"&lt;&gt;")&lt;1101,11,COUNTIF($L$20:L777,"&lt;&gt;")&lt;1201,12,COUNTIF($L$20:L777,"&lt;&gt;")&lt;1301,13,COUNTIF($L$20:L777,"&lt;&gt;")&lt;1401,14,COUNTIF($L$20:L777,"&lt;&gt;")&lt;1501,15,COUNTIF($L$20:L777,"&lt;&gt;")&lt;1601,16,COUNTIF($L$20:L777,"&lt;&gt;")&lt;1701,17,COUNTIF($L$20:L777,"&lt;&gt;")&lt;1801,18,COUNTIF($L$20:L777,"&lt;&gt;")&lt;1901,19,COUNTIF($L$20:L777,"&lt;&gt;")&lt;2001,20,COUNTIF($L$20:L777,"&lt;&gt;")&lt;2101,21,COUNTIF($L$20:L777,"&lt;&gt;")&lt;2201,22,COUNTIF($L$20:L777,"&lt;&gt;")&lt;2301,23,COUNTIF($L$20:L777,"&lt;&gt;")&lt;2401,24,COUNTIF($L$20:L777,"&lt;&gt;")&lt;2501,25,COUNTIF($L$20:L777,"&lt;&gt;")&lt;2601,26,COUNTIF($L$20:L777,"&lt;&gt;")&lt;2701,27,COUNTIF($L$20:L777,"&lt;&gt;")&lt;2801,28,COUNTIF($L$20:L777,"&lt;&gt;")&lt;2901,29,COUNTIF($L$20:L777,"&lt;&gt;")&lt;3001,30),"")</f>
        <v/>
      </c>
      <c r="AM777" t="str">
        <f t="shared" si="55"/>
        <v/>
      </c>
      <c r="AN777" t="str">
        <f t="shared" si="59"/>
        <v/>
      </c>
      <c r="AP777" t="str">
        <f t="shared" si="58"/>
        <v/>
      </c>
      <c r="AQ777" t="str">
        <f>IF(AO777="","",COUNTIFS(AM777:$AM$3019,AO777))</f>
        <v/>
      </c>
    </row>
    <row r="778" spans="1:43" x14ac:dyDescent="0.25">
      <c r="A778" s="6" t="str">
        <f>IF(COUNT($A$20:A777)&lt;&gt;$B$4,IF(A777="","",A777+1),"")</f>
        <v/>
      </c>
      <c r="B778" s="3"/>
      <c r="C778" s="3"/>
      <c r="D778" s="122"/>
      <c r="E778" s="3"/>
      <c r="F778" s="3"/>
      <c r="G778" s="3"/>
      <c r="H778" s="3"/>
      <c r="I778" s="120"/>
      <c r="J778" s="3"/>
      <c r="K778" s="95" t="str" cm="1">
        <f t="array" ref="K778">IF(OR($J$14 = "A",$J$14 = "B",$J$14 = "C"),IF(I778="","",IF(LEN(I778)&gt;2,_xlfn.IFS(ISNUMBER(SEARCH("_",I778)),I778,ISNUMBER(SEARCH(", ",I778)),SUBSTITUTE(I778,", ","_"),ISNUMBER(SEARCH("/ ",I778)),SUBSTITUTE(I778,"/ ","_"),ISNUMBER(SEARCH(",",I778)),SUBSTITUTE(I778,",","_"),ISNUMBER(SEARCH("/",I778)),SUBSTITUTE(I778,"/","_"),ISNUMBER(SEARCH("",I778)),I778),I778)),IF(OR($J$14 = "J",$J$14 = "K"),"",IF(D778="","",IF(LEN(D778)&gt;2,_xlfn.IFS(ISNUMBER(SEARCH("_",D778)),D778,ISNUMBER(SEARCH(", ",D778)),SUBSTITUTE(D778,", ","_"),ISNUMBER(SEARCH("/ ",D778)),SUBSTITUTE(D778,"/ ","_"),ISNUMBER(SEARCH(",",D778)),SUBSTITUTE(D778,",","_"),ISNUMBER(SEARCH("/",D778)),SUBSTITUTE(D778,"/","_"),ISNUMBER(SEARCH("",D778)),D778),D778))))</f>
        <v/>
      </c>
      <c r="L778" s="1"/>
      <c r="M778" s="1" t="str">
        <f t="shared" si="56"/>
        <v/>
      </c>
      <c r="N778" s="94" t="str">
        <f>IF($L778="None","",IF(ISERROR(VLOOKUP($L778,Info!$B$4:$B$266,1,FALSE)),"",VLOOKUP($L778,Info!$B$4:$L$266,5,FALSE)))</f>
        <v/>
      </c>
      <c r="O778" s="94" t="str">
        <f>IF(K778="","",IF(AND($J$12&lt;&gt;"ABC",N778="3"),"BAC",IF(N778="3","ABC",IF($J$12&lt;&gt;"ABC",IF($J$10="Standard",VLOOKUP(K778,Info!$BE$4:$BF$481,2,FALSE),VLOOKUP(K778,Info!$BI$4:$BJ$482,2,FALSE)),IF($J$10="Standard",VLOOKUP(K778,Info!$AG$4:$AH$2994,2,FALSE),VLOOKUP(K778,Info!$AK$4:$AL$2997,2,FALSE))))))</f>
        <v/>
      </c>
      <c r="P778" s="94" t="str">
        <f>IF($L778="None","",IF(ISERROR(VLOOKUP($L778,Info!$B$4:$B$266,1,FALSE)),"",VLOOKUP($L778,Info!$B$4:$L$266,3,FALSE)))</f>
        <v/>
      </c>
      <c r="Q778" s="96" t="str">
        <f>IF($L778="None","",IF(ISERROR(VLOOKUP($L778,Info!$B$4:$B$266,1,FALSE)),"",VLOOKUP($L778,Info!$B$4:$L$266,4,FALSE)))</f>
        <v/>
      </c>
      <c r="R778" s="1"/>
      <c r="S778" s="6" t="str">
        <f t="shared" si="57"/>
        <v/>
      </c>
      <c r="T778" s="6" t="str">
        <f>IF($L778="None","",IF(ISERROR(VLOOKUP($L778,Info!$B$4:$B$266,1,FALSE)),"",VLOOKUP($L778,Info!$B$4:$L$266,11,FALSE)))</f>
        <v/>
      </c>
      <c r="U778" s="1"/>
      <c r="V778" s="1"/>
      <c r="W778" s="1"/>
      <c r="X778" s="1" t="str">
        <f>IF($L778="None","",IF(ISERROR(VLOOKUP($L778,Info!$B$4:$B$266,1,FALSE)),"",IF(OR(W778="Metallic Liquid Tight",W778="Non-Metallic Liquid Tight",W778="LSZH",W778="Greenfield"),VLOOKUP($L778,Info!$B$4:$L$266,7,FALSE),"N/A")))</f>
        <v/>
      </c>
      <c r="Y778" s="1"/>
      <c r="Z778" s="96" t="str">
        <f>IF($L778="None","",IF(ISERROR(VLOOKUP($L778,Info!$B$4:$B$266,1,FALSE)),"",VLOOKUP($L778,Info!$B$4:$L$266,9,FALSE)))</f>
        <v/>
      </c>
      <c r="AA778" s="96" t="str">
        <f>IF($L778="None","",IF(ISERROR(VLOOKUP($L778,Info!$B$4:$B$266,1,FALSE)),"",VLOOKUP($L778,Info!$B$4:$L$266,8,FALSE)))</f>
        <v/>
      </c>
      <c r="AB778" s="96" t="str">
        <f>IF($L778="None","",IF(ISERROR(VLOOKUP($L778,Info!$B$4:$B$266,1,FALSE)),"",VLOOKUP($L778,Info!$B$4:$L$266,10,FALSE)))</f>
        <v/>
      </c>
      <c r="AC778" s="1" t="str">
        <f>IF(W778="SO Cable","Black,White",IF(O778="","",IF(P778="","",IF($J$12&lt;&gt;"ABC",IF(P778&lt;="250",VLOOKUP(O778,Info!$AZ$4:$BB$22,3,FALSE),VLOOKUP(O778,Info!$AZ$23:$BB$39,3,FALSE)),IF(P778&lt;="250",VLOOKUP(O778,Info!$AO$4:$AQ$22,3,FALSE),VLOOKUP(O778,Info!$AO$23:$AP$39,3,FALSE))))))</f>
        <v/>
      </c>
      <c r="AD778" s="1"/>
      <c r="AE778" s="1" t="str">
        <f>IF($L778="None","",IF(ISERROR(VLOOKUP($L778,Info!$B$4:$B$266,1,FALSE)),"",VLOOKUP($L778,Info!$B$4:$L$266,4,FALSE)))</f>
        <v/>
      </c>
      <c r="AF778" s="1" t="str">
        <f>IF($L778="None","",IF(ISERROR(VLOOKUP($L778,Info!$B$4:$B$266,1,FALSE)),"",VLOOKUP($L778,Info!$B$4:$L$266,6,FALSE)))</f>
        <v/>
      </c>
      <c r="AG778" s="1"/>
      <c r="AH778" s="33" t="str" cm="1">
        <f t="array" ref="AH778">IF(AND(L778&lt;&gt;"",O778&lt;&gt;"",R778:S778&lt;&gt;"",W778:X778&lt;&gt;"",Z778:AA778&lt;&gt;"",AC778&lt;&gt;""),"Good","Bad")</f>
        <v>Bad</v>
      </c>
      <c r="AL778" t="str" cm="1">
        <f t="array" ref="AL778">IF(R778&gt;0,_xlfn.IFS(COUNTIF($L$20:L778,"&lt;&gt;")&lt;101,1,COUNTIF($L$20:L778,"&lt;&gt;")&lt;201,2,COUNTIF($L$20:L778,"&lt;&gt;")&lt;301,3,COUNTIF($L$20:L778,"&lt;&gt;")&lt;401,4,COUNTIF($L$20:L778,"&lt;&gt;")&lt;501,5,COUNTIF($L$20:L778,"&lt;&gt;")&lt;601,6,COUNTIF($L$20:L778,"&lt;&gt;")&lt;701,7,COUNTIF($L$20:L778,"&lt;&gt;")&lt;801,8,COUNTIF($L$20:L778,"&lt;&gt;")&lt;901,9,COUNTIF($L$20:L778,"&lt;&gt;")&lt;1001,10,COUNTIF($L$20:L778,"&lt;&gt;")&lt;1101,11,COUNTIF($L$20:L778,"&lt;&gt;")&lt;1201,12,COUNTIF($L$20:L778,"&lt;&gt;")&lt;1301,13,COUNTIF($L$20:L778,"&lt;&gt;")&lt;1401,14,COUNTIF($L$20:L778,"&lt;&gt;")&lt;1501,15,COUNTIF($L$20:L778,"&lt;&gt;")&lt;1601,16,COUNTIF($L$20:L778,"&lt;&gt;")&lt;1701,17,COUNTIF($L$20:L778,"&lt;&gt;")&lt;1801,18,COUNTIF($L$20:L778,"&lt;&gt;")&lt;1901,19,COUNTIF($L$20:L778,"&lt;&gt;")&lt;2001,20,COUNTIF($L$20:L778,"&lt;&gt;")&lt;2101,21,COUNTIF($L$20:L778,"&lt;&gt;")&lt;2201,22,COUNTIF($L$20:L778,"&lt;&gt;")&lt;2301,23,COUNTIF($L$20:L778,"&lt;&gt;")&lt;2401,24,COUNTIF($L$20:L778,"&lt;&gt;")&lt;2501,25,COUNTIF($L$20:L778,"&lt;&gt;")&lt;2601,26,COUNTIF($L$20:L778,"&lt;&gt;")&lt;2701,27,COUNTIF($L$20:L778,"&lt;&gt;")&lt;2801,28,COUNTIF($L$20:L778,"&lt;&gt;")&lt;2901,29,COUNTIF($L$20:L778,"&lt;&gt;")&lt;3001,30),"")</f>
        <v/>
      </c>
      <c r="AM778" t="str">
        <f t="shared" si="55"/>
        <v/>
      </c>
      <c r="AN778" t="str">
        <f t="shared" si="59"/>
        <v/>
      </c>
      <c r="AP778" t="str">
        <f t="shared" si="58"/>
        <v/>
      </c>
      <c r="AQ778" t="str">
        <f>IF(AO778="","",COUNTIFS(AM778:$AM$3019,AO778))</f>
        <v/>
      </c>
    </row>
    <row r="779" spans="1:43" x14ac:dyDescent="0.25">
      <c r="A779" s="6" t="str">
        <f>IF(COUNT($A$20:A778)&lt;&gt;$B$4,IF(A778="","",A778+1),"")</f>
        <v/>
      </c>
      <c r="B779" s="3"/>
      <c r="C779" s="3"/>
      <c r="D779" s="122"/>
      <c r="E779" s="3"/>
      <c r="F779" s="3"/>
      <c r="G779" s="3"/>
      <c r="H779" s="3"/>
      <c r="I779" s="120"/>
      <c r="J779" s="3"/>
      <c r="K779" s="95" t="str" cm="1">
        <f t="array" ref="K779">IF(OR($J$14 = "A",$J$14 = "B",$J$14 = "C"),IF(I779="","",IF(LEN(I779)&gt;2,_xlfn.IFS(ISNUMBER(SEARCH("_",I779)),I779,ISNUMBER(SEARCH(", ",I779)),SUBSTITUTE(I779,", ","_"),ISNUMBER(SEARCH("/ ",I779)),SUBSTITUTE(I779,"/ ","_"),ISNUMBER(SEARCH(",",I779)),SUBSTITUTE(I779,",","_"),ISNUMBER(SEARCH("/",I779)),SUBSTITUTE(I779,"/","_"),ISNUMBER(SEARCH("",I779)),I779),I779)),IF(OR($J$14 = "J",$J$14 = "K"),"",IF(D779="","",IF(LEN(D779)&gt;2,_xlfn.IFS(ISNUMBER(SEARCH("_",D779)),D779,ISNUMBER(SEARCH(", ",D779)),SUBSTITUTE(D779,", ","_"),ISNUMBER(SEARCH("/ ",D779)),SUBSTITUTE(D779,"/ ","_"),ISNUMBER(SEARCH(",",D779)),SUBSTITUTE(D779,",","_"),ISNUMBER(SEARCH("/",D779)),SUBSTITUTE(D779,"/","_"),ISNUMBER(SEARCH("",D779)),D779),D779))))</f>
        <v/>
      </c>
      <c r="L779" s="1"/>
      <c r="M779" s="1" t="str">
        <f t="shared" si="56"/>
        <v/>
      </c>
      <c r="N779" s="94" t="str">
        <f>IF($L779="None","",IF(ISERROR(VLOOKUP($L779,Info!$B$4:$B$266,1,FALSE)),"",VLOOKUP($L779,Info!$B$4:$L$266,5,FALSE)))</f>
        <v/>
      </c>
      <c r="O779" s="94" t="str">
        <f>IF(K779="","",IF(AND($J$12&lt;&gt;"ABC",N779="3"),"BAC",IF(N779="3","ABC",IF($J$12&lt;&gt;"ABC",IF($J$10="Standard",VLOOKUP(K779,Info!$BE$4:$BF$481,2,FALSE),VLOOKUP(K779,Info!$BI$4:$BJ$482,2,FALSE)),IF($J$10="Standard",VLOOKUP(K779,Info!$AG$4:$AH$2994,2,FALSE),VLOOKUP(K779,Info!$AK$4:$AL$2997,2,FALSE))))))</f>
        <v/>
      </c>
      <c r="P779" s="94" t="str">
        <f>IF($L779="None","",IF(ISERROR(VLOOKUP($L779,Info!$B$4:$B$266,1,FALSE)),"",VLOOKUP($L779,Info!$B$4:$L$266,3,FALSE)))</f>
        <v/>
      </c>
      <c r="Q779" s="96" t="str">
        <f>IF($L779="None","",IF(ISERROR(VLOOKUP($L779,Info!$B$4:$B$266,1,FALSE)),"",VLOOKUP($L779,Info!$B$4:$L$266,4,FALSE)))</f>
        <v/>
      </c>
      <c r="R779" s="1"/>
      <c r="S779" s="6" t="str">
        <f t="shared" si="57"/>
        <v/>
      </c>
      <c r="T779" s="6" t="str">
        <f>IF($L779="None","",IF(ISERROR(VLOOKUP($L779,Info!$B$4:$B$266,1,FALSE)),"",VLOOKUP($L779,Info!$B$4:$L$266,11,FALSE)))</f>
        <v/>
      </c>
      <c r="U779" s="1"/>
      <c r="V779" s="1"/>
      <c r="W779" s="1"/>
      <c r="X779" s="1" t="str">
        <f>IF($L779="None","",IF(ISERROR(VLOOKUP($L779,Info!$B$4:$B$266,1,FALSE)),"",IF(OR(W779="Metallic Liquid Tight",W779="Non-Metallic Liquid Tight",W779="LSZH",W779="Greenfield"),VLOOKUP($L779,Info!$B$4:$L$266,7,FALSE),"N/A")))</f>
        <v/>
      </c>
      <c r="Y779" s="1"/>
      <c r="Z779" s="96" t="str">
        <f>IF($L779="None","",IF(ISERROR(VLOOKUP($L779,Info!$B$4:$B$266,1,FALSE)),"",VLOOKUP($L779,Info!$B$4:$L$266,9,FALSE)))</f>
        <v/>
      </c>
      <c r="AA779" s="96" t="str">
        <f>IF($L779="None","",IF(ISERROR(VLOOKUP($L779,Info!$B$4:$B$266,1,FALSE)),"",VLOOKUP($L779,Info!$B$4:$L$266,8,FALSE)))</f>
        <v/>
      </c>
      <c r="AB779" s="96" t="str">
        <f>IF($L779="None","",IF(ISERROR(VLOOKUP($L779,Info!$B$4:$B$266,1,FALSE)),"",VLOOKUP($L779,Info!$B$4:$L$266,10,FALSE)))</f>
        <v/>
      </c>
      <c r="AC779" s="1" t="str">
        <f>IF(W779="SO Cable","Black,White",IF(O779="","",IF(P779="","",IF($J$12&lt;&gt;"ABC",IF(P779&lt;="250",VLOOKUP(O779,Info!$AZ$4:$BB$22,3,FALSE),VLOOKUP(O779,Info!$AZ$23:$BB$39,3,FALSE)),IF(P779&lt;="250",VLOOKUP(O779,Info!$AO$4:$AQ$22,3,FALSE),VLOOKUP(O779,Info!$AO$23:$AP$39,3,FALSE))))))</f>
        <v/>
      </c>
      <c r="AD779" s="1"/>
      <c r="AE779" s="1" t="str">
        <f>IF($L779="None","",IF(ISERROR(VLOOKUP($L779,Info!$B$4:$B$266,1,FALSE)),"",VLOOKUP($L779,Info!$B$4:$L$266,4,FALSE)))</f>
        <v/>
      </c>
      <c r="AF779" s="1" t="str">
        <f>IF($L779="None","",IF(ISERROR(VLOOKUP($L779,Info!$B$4:$B$266,1,FALSE)),"",VLOOKUP($L779,Info!$B$4:$L$266,6,FALSE)))</f>
        <v/>
      </c>
      <c r="AG779" s="1"/>
      <c r="AH779" s="33" t="str" cm="1">
        <f t="array" ref="AH779">IF(AND(L779&lt;&gt;"",O779&lt;&gt;"",R779:S779&lt;&gt;"",W779:X779&lt;&gt;"",Z779:AA779&lt;&gt;"",AC779&lt;&gt;""),"Good","Bad")</f>
        <v>Bad</v>
      </c>
      <c r="AL779" t="str" cm="1">
        <f t="array" ref="AL779">IF(R779&gt;0,_xlfn.IFS(COUNTIF($L$20:L779,"&lt;&gt;")&lt;101,1,COUNTIF($L$20:L779,"&lt;&gt;")&lt;201,2,COUNTIF($L$20:L779,"&lt;&gt;")&lt;301,3,COUNTIF($L$20:L779,"&lt;&gt;")&lt;401,4,COUNTIF($L$20:L779,"&lt;&gt;")&lt;501,5,COUNTIF($L$20:L779,"&lt;&gt;")&lt;601,6,COUNTIF($L$20:L779,"&lt;&gt;")&lt;701,7,COUNTIF($L$20:L779,"&lt;&gt;")&lt;801,8,COUNTIF($L$20:L779,"&lt;&gt;")&lt;901,9,COUNTIF($L$20:L779,"&lt;&gt;")&lt;1001,10,COUNTIF($L$20:L779,"&lt;&gt;")&lt;1101,11,COUNTIF($L$20:L779,"&lt;&gt;")&lt;1201,12,COUNTIF($L$20:L779,"&lt;&gt;")&lt;1301,13,COUNTIF($L$20:L779,"&lt;&gt;")&lt;1401,14,COUNTIF($L$20:L779,"&lt;&gt;")&lt;1501,15,COUNTIF($L$20:L779,"&lt;&gt;")&lt;1601,16,COUNTIF($L$20:L779,"&lt;&gt;")&lt;1701,17,COUNTIF($L$20:L779,"&lt;&gt;")&lt;1801,18,COUNTIF($L$20:L779,"&lt;&gt;")&lt;1901,19,COUNTIF($L$20:L779,"&lt;&gt;")&lt;2001,20,COUNTIF($L$20:L779,"&lt;&gt;")&lt;2101,21,COUNTIF($L$20:L779,"&lt;&gt;")&lt;2201,22,COUNTIF($L$20:L779,"&lt;&gt;")&lt;2301,23,COUNTIF($L$20:L779,"&lt;&gt;")&lt;2401,24,COUNTIF($L$20:L779,"&lt;&gt;")&lt;2501,25,COUNTIF($L$20:L779,"&lt;&gt;")&lt;2601,26,COUNTIF($L$20:L779,"&lt;&gt;")&lt;2701,27,COUNTIF($L$20:L779,"&lt;&gt;")&lt;2801,28,COUNTIF($L$20:L779,"&lt;&gt;")&lt;2901,29,COUNTIF($L$20:L779,"&lt;&gt;")&lt;3001,30),"")</f>
        <v/>
      </c>
      <c r="AM779" t="str">
        <f t="shared" si="55"/>
        <v/>
      </c>
      <c r="AN779" t="str">
        <f t="shared" si="59"/>
        <v/>
      </c>
      <c r="AP779" t="str">
        <f t="shared" si="58"/>
        <v/>
      </c>
      <c r="AQ779" t="str">
        <f>IF(AO779="","",COUNTIFS(AM779:$AM$3019,AO779))</f>
        <v/>
      </c>
    </row>
    <row r="780" spans="1:43" x14ac:dyDescent="0.25">
      <c r="A780" s="6" t="str">
        <f>IF(COUNT($A$20:A779)&lt;&gt;$B$4,IF(A779="","",A779+1),"")</f>
        <v/>
      </c>
      <c r="B780" s="3"/>
      <c r="C780" s="3"/>
      <c r="D780" s="122"/>
      <c r="E780" s="3"/>
      <c r="F780" s="3"/>
      <c r="G780" s="3"/>
      <c r="H780" s="3"/>
      <c r="I780" s="120"/>
      <c r="J780" s="3"/>
      <c r="K780" s="95" t="str" cm="1">
        <f t="array" ref="K780">IF(OR($J$14 = "A",$J$14 = "B",$J$14 = "C"),IF(I780="","",IF(LEN(I780)&gt;2,_xlfn.IFS(ISNUMBER(SEARCH("_",I780)),I780,ISNUMBER(SEARCH(", ",I780)),SUBSTITUTE(I780,", ","_"),ISNUMBER(SEARCH("/ ",I780)),SUBSTITUTE(I780,"/ ","_"),ISNUMBER(SEARCH(",",I780)),SUBSTITUTE(I780,",","_"),ISNUMBER(SEARCH("/",I780)),SUBSTITUTE(I780,"/","_"),ISNUMBER(SEARCH("",I780)),I780),I780)),IF(OR($J$14 = "J",$J$14 = "K"),"",IF(D780="","",IF(LEN(D780)&gt;2,_xlfn.IFS(ISNUMBER(SEARCH("_",D780)),D780,ISNUMBER(SEARCH(", ",D780)),SUBSTITUTE(D780,", ","_"),ISNUMBER(SEARCH("/ ",D780)),SUBSTITUTE(D780,"/ ","_"),ISNUMBER(SEARCH(",",D780)),SUBSTITUTE(D780,",","_"),ISNUMBER(SEARCH("/",D780)),SUBSTITUTE(D780,"/","_"),ISNUMBER(SEARCH("",D780)),D780),D780))))</f>
        <v/>
      </c>
      <c r="L780" s="1"/>
      <c r="M780" s="1" t="str">
        <f t="shared" si="56"/>
        <v/>
      </c>
      <c r="N780" s="94" t="str">
        <f>IF($L780="None","",IF(ISERROR(VLOOKUP($L780,Info!$B$4:$B$266,1,FALSE)),"",VLOOKUP($L780,Info!$B$4:$L$266,5,FALSE)))</f>
        <v/>
      </c>
      <c r="O780" s="94" t="str">
        <f>IF(K780="","",IF(AND($J$12&lt;&gt;"ABC",N780="3"),"BAC",IF(N780="3","ABC",IF($J$12&lt;&gt;"ABC",IF($J$10="Standard",VLOOKUP(K780,Info!$BE$4:$BF$481,2,FALSE),VLOOKUP(K780,Info!$BI$4:$BJ$482,2,FALSE)),IF($J$10="Standard",VLOOKUP(K780,Info!$AG$4:$AH$2994,2,FALSE),VLOOKUP(K780,Info!$AK$4:$AL$2997,2,FALSE))))))</f>
        <v/>
      </c>
      <c r="P780" s="94" t="str">
        <f>IF($L780="None","",IF(ISERROR(VLOOKUP($L780,Info!$B$4:$B$266,1,FALSE)),"",VLOOKUP($L780,Info!$B$4:$L$266,3,FALSE)))</f>
        <v/>
      </c>
      <c r="Q780" s="96" t="str">
        <f>IF($L780="None","",IF(ISERROR(VLOOKUP($L780,Info!$B$4:$B$266,1,FALSE)),"",VLOOKUP($L780,Info!$B$4:$L$266,4,FALSE)))</f>
        <v/>
      </c>
      <c r="R780" s="1"/>
      <c r="S780" s="6" t="str">
        <f t="shared" si="57"/>
        <v/>
      </c>
      <c r="T780" s="6" t="str">
        <f>IF($L780="None","",IF(ISERROR(VLOOKUP($L780,Info!$B$4:$B$266,1,FALSE)),"",VLOOKUP($L780,Info!$B$4:$L$266,11,FALSE)))</f>
        <v/>
      </c>
      <c r="U780" s="1"/>
      <c r="V780" s="1"/>
      <c r="W780" s="1"/>
      <c r="X780" s="1" t="str">
        <f>IF($L780="None","",IF(ISERROR(VLOOKUP($L780,Info!$B$4:$B$266,1,FALSE)),"",IF(OR(W780="Metallic Liquid Tight",W780="Non-Metallic Liquid Tight",W780="LSZH",W780="Greenfield"),VLOOKUP($L780,Info!$B$4:$L$266,7,FALSE),"N/A")))</f>
        <v/>
      </c>
      <c r="Y780" s="1"/>
      <c r="Z780" s="96" t="str">
        <f>IF($L780="None","",IF(ISERROR(VLOOKUP($L780,Info!$B$4:$B$266,1,FALSE)),"",VLOOKUP($L780,Info!$B$4:$L$266,9,FALSE)))</f>
        <v/>
      </c>
      <c r="AA780" s="96" t="str">
        <f>IF($L780="None","",IF(ISERROR(VLOOKUP($L780,Info!$B$4:$B$266,1,FALSE)),"",VLOOKUP($L780,Info!$B$4:$L$266,8,FALSE)))</f>
        <v/>
      </c>
      <c r="AB780" s="96" t="str">
        <f>IF($L780="None","",IF(ISERROR(VLOOKUP($L780,Info!$B$4:$B$266,1,FALSE)),"",VLOOKUP($L780,Info!$B$4:$L$266,10,FALSE)))</f>
        <v/>
      </c>
      <c r="AC780" s="1" t="str">
        <f>IF(W780="SO Cable","Black,White",IF(O780="","",IF(P780="","",IF($J$12&lt;&gt;"ABC",IF(P780&lt;="250",VLOOKUP(O780,Info!$AZ$4:$BB$22,3,FALSE),VLOOKUP(O780,Info!$AZ$23:$BB$39,3,FALSE)),IF(P780&lt;="250",VLOOKUP(O780,Info!$AO$4:$AQ$22,3,FALSE),VLOOKUP(O780,Info!$AO$23:$AP$39,3,FALSE))))))</f>
        <v/>
      </c>
      <c r="AD780" s="1"/>
      <c r="AE780" s="1" t="str">
        <f>IF($L780="None","",IF(ISERROR(VLOOKUP($L780,Info!$B$4:$B$266,1,FALSE)),"",VLOOKUP($L780,Info!$B$4:$L$266,4,FALSE)))</f>
        <v/>
      </c>
      <c r="AF780" s="1" t="str">
        <f>IF($L780="None","",IF(ISERROR(VLOOKUP($L780,Info!$B$4:$B$266,1,FALSE)),"",VLOOKUP($L780,Info!$B$4:$L$266,6,FALSE)))</f>
        <v/>
      </c>
      <c r="AG780" s="1"/>
      <c r="AH780" s="33" t="str" cm="1">
        <f t="array" ref="AH780">IF(AND(L780&lt;&gt;"",O780&lt;&gt;"",R780:S780&lt;&gt;"",W780:X780&lt;&gt;"",Z780:AA780&lt;&gt;"",AC780&lt;&gt;""),"Good","Bad")</f>
        <v>Bad</v>
      </c>
      <c r="AL780" t="str" cm="1">
        <f t="array" ref="AL780">IF(R780&gt;0,_xlfn.IFS(COUNTIF($L$20:L780,"&lt;&gt;")&lt;101,1,COUNTIF($L$20:L780,"&lt;&gt;")&lt;201,2,COUNTIF($L$20:L780,"&lt;&gt;")&lt;301,3,COUNTIF($L$20:L780,"&lt;&gt;")&lt;401,4,COUNTIF($L$20:L780,"&lt;&gt;")&lt;501,5,COUNTIF($L$20:L780,"&lt;&gt;")&lt;601,6,COUNTIF($L$20:L780,"&lt;&gt;")&lt;701,7,COUNTIF($L$20:L780,"&lt;&gt;")&lt;801,8,COUNTIF($L$20:L780,"&lt;&gt;")&lt;901,9,COUNTIF($L$20:L780,"&lt;&gt;")&lt;1001,10,COUNTIF($L$20:L780,"&lt;&gt;")&lt;1101,11,COUNTIF($L$20:L780,"&lt;&gt;")&lt;1201,12,COUNTIF($L$20:L780,"&lt;&gt;")&lt;1301,13,COUNTIF($L$20:L780,"&lt;&gt;")&lt;1401,14,COUNTIF($L$20:L780,"&lt;&gt;")&lt;1501,15,COUNTIF($L$20:L780,"&lt;&gt;")&lt;1601,16,COUNTIF($L$20:L780,"&lt;&gt;")&lt;1701,17,COUNTIF($L$20:L780,"&lt;&gt;")&lt;1801,18,COUNTIF($L$20:L780,"&lt;&gt;")&lt;1901,19,COUNTIF($L$20:L780,"&lt;&gt;")&lt;2001,20,COUNTIF($L$20:L780,"&lt;&gt;")&lt;2101,21,COUNTIF($L$20:L780,"&lt;&gt;")&lt;2201,22,COUNTIF($L$20:L780,"&lt;&gt;")&lt;2301,23,COUNTIF($L$20:L780,"&lt;&gt;")&lt;2401,24,COUNTIF($L$20:L780,"&lt;&gt;")&lt;2501,25,COUNTIF($L$20:L780,"&lt;&gt;")&lt;2601,26,COUNTIF($L$20:L780,"&lt;&gt;")&lt;2701,27,COUNTIF($L$20:L780,"&lt;&gt;")&lt;2801,28,COUNTIF($L$20:L780,"&lt;&gt;")&lt;2901,29,COUNTIF($L$20:L780,"&lt;&gt;")&lt;3001,30),"")</f>
        <v/>
      </c>
      <c r="AM780" t="str">
        <f t="shared" si="55"/>
        <v/>
      </c>
      <c r="AN780" t="str">
        <f t="shared" si="59"/>
        <v/>
      </c>
      <c r="AP780" t="str">
        <f t="shared" si="58"/>
        <v/>
      </c>
      <c r="AQ780" t="str">
        <f>IF(AO780="","",COUNTIFS(AM780:$AM$3019,AO780))</f>
        <v/>
      </c>
    </row>
    <row r="781" spans="1:43" x14ac:dyDescent="0.25">
      <c r="A781" s="6" t="str">
        <f>IF(COUNT($A$20:A780)&lt;&gt;$B$4,IF(A780="","",A780+1),"")</f>
        <v/>
      </c>
      <c r="B781" s="3"/>
      <c r="C781" s="3"/>
      <c r="D781" s="122"/>
      <c r="E781" s="3"/>
      <c r="F781" s="3"/>
      <c r="G781" s="3"/>
      <c r="H781" s="3"/>
      <c r="I781" s="120"/>
      <c r="J781" s="3"/>
      <c r="K781" s="95" t="str" cm="1">
        <f t="array" ref="K781">IF(OR($J$14 = "A",$J$14 = "B",$J$14 = "C"),IF(I781="","",IF(LEN(I781)&gt;2,_xlfn.IFS(ISNUMBER(SEARCH("_",I781)),I781,ISNUMBER(SEARCH(", ",I781)),SUBSTITUTE(I781,", ","_"),ISNUMBER(SEARCH("/ ",I781)),SUBSTITUTE(I781,"/ ","_"),ISNUMBER(SEARCH(",",I781)),SUBSTITUTE(I781,",","_"),ISNUMBER(SEARCH("/",I781)),SUBSTITUTE(I781,"/","_"),ISNUMBER(SEARCH("",I781)),I781),I781)),IF(OR($J$14 = "J",$J$14 = "K"),"",IF(D781="","",IF(LEN(D781)&gt;2,_xlfn.IFS(ISNUMBER(SEARCH("_",D781)),D781,ISNUMBER(SEARCH(", ",D781)),SUBSTITUTE(D781,", ","_"),ISNUMBER(SEARCH("/ ",D781)),SUBSTITUTE(D781,"/ ","_"),ISNUMBER(SEARCH(",",D781)),SUBSTITUTE(D781,",","_"),ISNUMBER(SEARCH("/",D781)),SUBSTITUTE(D781,"/","_"),ISNUMBER(SEARCH("",D781)),D781),D781))))</f>
        <v/>
      </c>
      <c r="L781" s="1"/>
      <c r="M781" s="1" t="str">
        <f t="shared" si="56"/>
        <v/>
      </c>
      <c r="N781" s="94" t="str">
        <f>IF($L781="None","",IF(ISERROR(VLOOKUP($L781,Info!$B$4:$B$266,1,FALSE)),"",VLOOKUP($L781,Info!$B$4:$L$266,5,FALSE)))</f>
        <v/>
      </c>
      <c r="O781" s="94" t="str">
        <f>IF(K781="","",IF(AND($J$12&lt;&gt;"ABC",N781="3"),"BAC",IF(N781="3","ABC",IF($J$12&lt;&gt;"ABC",IF($J$10="Standard",VLOOKUP(K781,Info!$BE$4:$BF$481,2,FALSE),VLOOKUP(K781,Info!$BI$4:$BJ$482,2,FALSE)),IF($J$10="Standard",VLOOKUP(K781,Info!$AG$4:$AH$2994,2,FALSE),VLOOKUP(K781,Info!$AK$4:$AL$2997,2,FALSE))))))</f>
        <v/>
      </c>
      <c r="P781" s="94" t="str">
        <f>IF($L781="None","",IF(ISERROR(VLOOKUP($L781,Info!$B$4:$B$266,1,FALSE)),"",VLOOKUP($L781,Info!$B$4:$L$266,3,FALSE)))</f>
        <v/>
      </c>
      <c r="Q781" s="96" t="str">
        <f>IF($L781="None","",IF(ISERROR(VLOOKUP($L781,Info!$B$4:$B$266,1,FALSE)),"",VLOOKUP($L781,Info!$B$4:$L$266,4,FALSE)))</f>
        <v/>
      </c>
      <c r="R781" s="1"/>
      <c r="S781" s="6" t="str">
        <f t="shared" si="57"/>
        <v/>
      </c>
      <c r="T781" s="6" t="str">
        <f>IF($L781="None","",IF(ISERROR(VLOOKUP($L781,Info!$B$4:$B$266,1,FALSE)),"",VLOOKUP($L781,Info!$B$4:$L$266,11,FALSE)))</f>
        <v/>
      </c>
      <c r="U781" s="1"/>
      <c r="V781" s="1"/>
      <c r="W781" s="1"/>
      <c r="X781" s="1" t="str">
        <f>IF($L781="None","",IF(ISERROR(VLOOKUP($L781,Info!$B$4:$B$266,1,FALSE)),"",IF(OR(W781="Metallic Liquid Tight",W781="Non-Metallic Liquid Tight",W781="LSZH",W781="Greenfield"),VLOOKUP($L781,Info!$B$4:$L$266,7,FALSE),"N/A")))</f>
        <v/>
      </c>
      <c r="Y781" s="1"/>
      <c r="Z781" s="96" t="str">
        <f>IF($L781="None","",IF(ISERROR(VLOOKUP($L781,Info!$B$4:$B$266,1,FALSE)),"",VLOOKUP($L781,Info!$B$4:$L$266,9,FALSE)))</f>
        <v/>
      </c>
      <c r="AA781" s="96" t="str">
        <f>IF($L781="None","",IF(ISERROR(VLOOKUP($L781,Info!$B$4:$B$266,1,FALSE)),"",VLOOKUP($L781,Info!$B$4:$L$266,8,FALSE)))</f>
        <v/>
      </c>
      <c r="AB781" s="96" t="str">
        <f>IF($L781="None","",IF(ISERROR(VLOOKUP($L781,Info!$B$4:$B$266,1,FALSE)),"",VLOOKUP($L781,Info!$B$4:$L$266,10,FALSE)))</f>
        <v/>
      </c>
      <c r="AC781" s="1" t="str">
        <f>IF(W781="SO Cable","Black,White",IF(O781="","",IF(P781="","",IF($J$12&lt;&gt;"ABC",IF(P781&lt;="250",VLOOKUP(O781,Info!$AZ$4:$BB$22,3,FALSE),VLOOKUP(O781,Info!$AZ$23:$BB$39,3,FALSE)),IF(P781&lt;="250",VLOOKUP(O781,Info!$AO$4:$AQ$22,3,FALSE),VLOOKUP(O781,Info!$AO$23:$AP$39,3,FALSE))))))</f>
        <v/>
      </c>
      <c r="AD781" s="1"/>
      <c r="AE781" s="1" t="str">
        <f>IF($L781="None","",IF(ISERROR(VLOOKUP($L781,Info!$B$4:$B$266,1,FALSE)),"",VLOOKUP($L781,Info!$B$4:$L$266,4,FALSE)))</f>
        <v/>
      </c>
      <c r="AF781" s="1" t="str">
        <f>IF($L781="None","",IF(ISERROR(VLOOKUP($L781,Info!$B$4:$B$266,1,FALSE)),"",VLOOKUP($L781,Info!$B$4:$L$266,6,FALSE)))</f>
        <v/>
      </c>
      <c r="AG781" s="1"/>
      <c r="AH781" s="33" t="str" cm="1">
        <f t="array" ref="AH781">IF(AND(L781&lt;&gt;"",O781&lt;&gt;"",R781:S781&lt;&gt;"",W781:X781&lt;&gt;"",Z781:AA781&lt;&gt;"",AC781&lt;&gt;""),"Good","Bad")</f>
        <v>Bad</v>
      </c>
      <c r="AL781" t="str" cm="1">
        <f t="array" ref="AL781">IF(R781&gt;0,_xlfn.IFS(COUNTIF($L$20:L781,"&lt;&gt;")&lt;101,1,COUNTIF($L$20:L781,"&lt;&gt;")&lt;201,2,COUNTIF($L$20:L781,"&lt;&gt;")&lt;301,3,COUNTIF($L$20:L781,"&lt;&gt;")&lt;401,4,COUNTIF($L$20:L781,"&lt;&gt;")&lt;501,5,COUNTIF($L$20:L781,"&lt;&gt;")&lt;601,6,COUNTIF($L$20:L781,"&lt;&gt;")&lt;701,7,COUNTIF($L$20:L781,"&lt;&gt;")&lt;801,8,COUNTIF($L$20:L781,"&lt;&gt;")&lt;901,9,COUNTIF($L$20:L781,"&lt;&gt;")&lt;1001,10,COUNTIF($L$20:L781,"&lt;&gt;")&lt;1101,11,COUNTIF($L$20:L781,"&lt;&gt;")&lt;1201,12,COUNTIF($L$20:L781,"&lt;&gt;")&lt;1301,13,COUNTIF($L$20:L781,"&lt;&gt;")&lt;1401,14,COUNTIF($L$20:L781,"&lt;&gt;")&lt;1501,15,COUNTIF($L$20:L781,"&lt;&gt;")&lt;1601,16,COUNTIF($L$20:L781,"&lt;&gt;")&lt;1701,17,COUNTIF($L$20:L781,"&lt;&gt;")&lt;1801,18,COUNTIF($L$20:L781,"&lt;&gt;")&lt;1901,19,COUNTIF($L$20:L781,"&lt;&gt;")&lt;2001,20,COUNTIF($L$20:L781,"&lt;&gt;")&lt;2101,21,COUNTIF($L$20:L781,"&lt;&gt;")&lt;2201,22,COUNTIF($L$20:L781,"&lt;&gt;")&lt;2301,23,COUNTIF($L$20:L781,"&lt;&gt;")&lt;2401,24,COUNTIF($L$20:L781,"&lt;&gt;")&lt;2501,25,COUNTIF($L$20:L781,"&lt;&gt;")&lt;2601,26,COUNTIF($L$20:L781,"&lt;&gt;")&lt;2701,27,COUNTIF($L$20:L781,"&lt;&gt;")&lt;2801,28,COUNTIF($L$20:L781,"&lt;&gt;")&lt;2901,29,COUNTIF($L$20:L781,"&lt;&gt;")&lt;3001,30),"")</f>
        <v/>
      </c>
      <c r="AM781" t="str">
        <f t="shared" si="55"/>
        <v/>
      </c>
      <c r="AN781" t="str">
        <f t="shared" si="59"/>
        <v/>
      </c>
      <c r="AP781" t="str">
        <f t="shared" si="58"/>
        <v/>
      </c>
      <c r="AQ781" t="str">
        <f>IF(AO781="","",COUNTIFS(AM781:$AM$3019,AO781))</f>
        <v/>
      </c>
    </row>
    <row r="782" spans="1:43" x14ac:dyDescent="0.25">
      <c r="A782" s="6" t="str">
        <f>IF(COUNT($A$20:A781)&lt;&gt;$B$4,IF(A781="","",A781+1),"")</f>
        <v/>
      </c>
      <c r="B782" s="3"/>
      <c r="C782" s="3"/>
      <c r="D782" s="122"/>
      <c r="E782" s="3"/>
      <c r="F782" s="3"/>
      <c r="G782" s="3"/>
      <c r="H782" s="3"/>
      <c r="I782" s="120"/>
      <c r="J782" s="3"/>
      <c r="K782" s="95" t="str" cm="1">
        <f t="array" ref="K782">IF(OR($J$14 = "A",$J$14 = "B",$J$14 = "C"),IF(I782="","",IF(LEN(I782)&gt;2,_xlfn.IFS(ISNUMBER(SEARCH("_",I782)),I782,ISNUMBER(SEARCH(", ",I782)),SUBSTITUTE(I782,", ","_"),ISNUMBER(SEARCH("/ ",I782)),SUBSTITUTE(I782,"/ ","_"),ISNUMBER(SEARCH(",",I782)),SUBSTITUTE(I782,",","_"),ISNUMBER(SEARCH("/",I782)),SUBSTITUTE(I782,"/","_"),ISNUMBER(SEARCH("",I782)),I782),I782)),IF(OR($J$14 = "J",$J$14 = "K"),"",IF(D782="","",IF(LEN(D782)&gt;2,_xlfn.IFS(ISNUMBER(SEARCH("_",D782)),D782,ISNUMBER(SEARCH(", ",D782)),SUBSTITUTE(D782,", ","_"),ISNUMBER(SEARCH("/ ",D782)),SUBSTITUTE(D782,"/ ","_"),ISNUMBER(SEARCH(",",D782)),SUBSTITUTE(D782,",","_"),ISNUMBER(SEARCH("/",D782)),SUBSTITUTE(D782,"/","_"),ISNUMBER(SEARCH("",D782)),D782),D782))))</f>
        <v/>
      </c>
      <c r="L782" s="1"/>
      <c r="M782" s="1" t="str">
        <f t="shared" si="56"/>
        <v/>
      </c>
      <c r="N782" s="94" t="str">
        <f>IF($L782="None","",IF(ISERROR(VLOOKUP($L782,Info!$B$4:$B$266,1,FALSE)),"",VLOOKUP($L782,Info!$B$4:$L$266,5,FALSE)))</f>
        <v/>
      </c>
      <c r="O782" s="94" t="str">
        <f>IF(K782="","",IF(AND($J$12&lt;&gt;"ABC",N782="3"),"BAC",IF(N782="3","ABC",IF($J$12&lt;&gt;"ABC",IF($J$10="Standard",VLOOKUP(K782,Info!$BE$4:$BF$481,2,FALSE),VLOOKUP(K782,Info!$BI$4:$BJ$482,2,FALSE)),IF($J$10="Standard",VLOOKUP(K782,Info!$AG$4:$AH$2994,2,FALSE),VLOOKUP(K782,Info!$AK$4:$AL$2997,2,FALSE))))))</f>
        <v/>
      </c>
      <c r="P782" s="94" t="str">
        <f>IF($L782="None","",IF(ISERROR(VLOOKUP($L782,Info!$B$4:$B$266,1,FALSE)),"",VLOOKUP($L782,Info!$B$4:$L$266,3,FALSE)))</f>
        <v/>
      </c>
      <c r="Q782" s="96" t="str">
        <f>IF($L782="None","",IF(ISERROR(VLOOKUP($L782,Info!$B$4:$B$266,1,FALSE)),"",VLOOKUP($L782,Info!$B$4:$L$266,4,FALSE)))</f>
        <v/>
      </c>
      <c r="R782" s="1"/>
      <c r="S782" s="6" t="str">
        <f t="shared" si="57"/>
        <v/>
      </c>
      <c r="T782" s="6" t="str">
        <f>IF($L782="None","",IF(ISERROR(VLOOKUP($L782,Info!$B$4:$B$266,1,FALSE)),"",VLOOKUP($L782,Info!$B$4:$L$266,11,FALSE)))</f>
        <v/>
      </c>
      <c r="U782" s="1"/>
      <c r="V782" s="1"/>
      <c r="W782" s="1"/>
      <c r="X782" s="1" t="str">
        <f>IF($L782="None","",IF(ISERROR(VLOOKUP($L782,Info!$B$4:$B$266,1,FALSE)),"",IF(OR(W782="Metallic Liquid Tight",W782="Non-Metallic Liquid Tight",W782="LSZH",W782="Greenfield"),VLOOKUP($L782,Info!$B$4:$L$266,7,FALSE),"N/A")))</f>
        <v/>
      </c>
      <c r="Y782" s="1"/>
      <c r="Z782" s="96" t="str">
        <f>IF($L782="None","",IF(ISERROR(VLOOKUP($L782,Info!$B$4:$B$266,1,FALSE)),"",VLOOKUP($L782,Info!$B$4:$L$266,9,FALSE)))</f>
        <v/>
      </c>
      <c r="AA782" s="96" t="str">
        <f>IF($L782="None","",IF(ISERROR(VLOOKUP($L782,Info!$B$4:$B$266,1,FALSE)),"",VLOOKUP($L782,Info!$B$4:$L$266,8,FALSE)))</f>
        <v/>
      </c>
      <c r="AB782" s="96" t="str">
        <f>IF($L782="None","",IF(ISERROR(VLOOKUP($L782,Info!$B$4:$B$266,1,FALSE)),"",VLOOKUP($L782,Info!$B$4:$L$266,10,FALSE)))</f>
        <v/>
      </c>
      <c r="AC782" s="1" t="str">
        <f>IF(W782="SO Cable","Black,White",IF(O782="","",IF(P782="","",IF($J$12&lt;&gt;"ABC",IF(P782&lt;="250",VLOOKUP(O782,Info!$AZ$4:$BB$22,3,FALSE),VLOOKUP(O782,Info!$AZ$23:$BB$39,3,FALSE)),IF(P782&lt;="250",VLOOKUP(O782,Info!$AO$4:$AQ$22,3,FALSE),VLOOKUP(O782,Info!$AO$23:$AP$39,3,FALSE))))))</f>
        <v/>
      </c>
      <c r="AD782" s="1"/>
      <c r="AE782" s="1" t="str">
        <f>IF($L782="None","",IF(ISERROR(VLOOKUP($L782,Info!$B$4:$B$266,1,FALSE)),"",VLOOKUP($L782,Info!$B$4:$L$266,4,FALSE)))</f>
        <v/>
      </c>
      <c r="AF782" s="1" t="str">
        <f>IF($L782="None","",IF(ISERROR(VLOOKUP($L782,Info!$B$4:$B$266,1,FALSE)),"",VLOOKUP($L782,Info!$B$4:$L$266,6,FALSE)))</f>
        <v/>
      </c>
      <c r="AG782" s="1"/>
      <c r="AH782" s="33" t="str" cm="1">
        <f t="array" ref="AH782">IF(AND(L782&lt;&gt;"",O782&lt;&gt;"",R782:S782&lt;&gt;"",W782:X782&lt;&gt;"",Z782:AA782&lt;&gt;"",AC782&lt;&gt;""),"Good","Bad")</f>
        <v>Bad</v>
      </c>
      <c r="AL782" t="str" cm="1">
        <f t="array" ref="AL782">IF(R782&gt;0,_xlfn.IFS(COUNTIF($L$20:L782,"&lt;&gt;")&lt;101,1,COUNTIF($L$20:L782,"&lt;&gt;")&lt;201,2,COUNTIF($L$20:L782,"&lt;&gt;")&lt;301,3,COUNTIF($L$20:L782,"&lt;&gt;")&lt;401,4,COUNTIF($L$20:L782,"&lt;&gt;")&lt;501,5,COUNTIF($L$20:L782,"&lt;&gt;")&lt;601,6,COUNTIF($L$20:L782,"&lt;&gt;")&lt;701,7,COUNTIF($L$20:L782,"&lt;&gt;")&lt;801,8,COUNTIF($L$20:L782,"&lt;&gt;")&lt;901,9,COUNTIF($L$20:L782,"&lt;&gt;")&lt;1001,10,COUNTIF($L$20:L782,"&lt;&gt;")&lt;1101,11,COUNTIF($L$20:L782,"&lt;&gt;")&lt;1201,12,COUNTIF($L$20:L782,"&lt;&gt;")&lt;1301,13,COUNTIF($L$20:L782,"&lt;&gt;")&lt;1401,14,COUNTIF($L$20:L782,"&lt;&gt;")&lt;1501,15,COUNTIF($L$20:L782,"&lt;&gt;")&lt;1601,16,COUNTIF($L$20:L782,"&lt;&gt;")&lt;1701,17,COUNTIF($L$20:L782,"&lt;&gt;")&lt;1801,18,COUNTIF($L$20:L782,"&lt;&gt;")&lt;1901,19,COUNTIF($L$20:L782,"&lt;&gt;")&lt;2001,20,COUNTIF($L$20:L782,"&lt;&gt;")&lt;2101,21,COUNTIF($L$20:L782,"&lt;&gt;")&lt;2201,22,COUNTIF($L$20:L782,"&lt;&gt;")&lt;2301,23,COUNTIF($L$20:L782,"&lt;&gt;")&lt;2401,24,COUNTIF($L$20:L782,"&lt;&gt;")&lt;2501,25,COUNTIF($L$20:L782,"&lt;&gt;")&lt;2601,26,COUNTIF($L$20:L782,"&lt;&gt;")&lt;2701,27,COUNTIF($L$20:L782,"&lt;&gt;")&lt;2801,28,COUNTIF($L$20:L782,"&lt;&gt;")&lt;2901,29,COUNTIF($L$20:L782,"&lt;&gt;")&lt;3001,30),"")</f>
        <v/>
      </c>
      <c r="AM782" t="str">
        <f t="shared" si="55"/>
        <v/>
      </c>
      <c r="AN782" t="str">
        <f t="shared" si="59"/>
        <v/>
      </c>
      <c r="AP782" t="str">
        <f t="shared" si="58"/>
        <v/>
      </c>
      <c r="AQ782" t="str">
        <f>IF(AO782="","",COUNTIFS(AM782:$AM$3019,AO782))</f>
        <v/>
      </c>
    </row>
    <row r="783" spans="1:43" x14ac:dyDescent="0.25">
      <c r="A783" s="6" t="str">
        <f>IF(COUNT($A$20:A782)&lt;&gt;$B$4,IF(A782="","",A782+1),"")</f>
        <v/>
      </c>
      <c r="B783" s="3"/>
      <c r="C783" s="3"/>
      <c r="D783" s="122"/>
      <c r="E783" s="3"/>
      <c r="F783" s="3"/>
      <c r="G783" s="3"/>
      <c r="H783" s="3"/>
      <c r="I783" s="120"/>
      <c r="J783" s="3"/>
      <c r="K783" s="95" t="str" cm="1">
        <f t="array" ref="K783">IF(OR($J$14 = "A",$J$14 = "B",$J$14 = "C"),IF(I783="","",IF(LEN(I783)&gt;2,_xlfn.IFS(ISNUMBER(SEARCH("_",I783)),I783,ISNUMBER(SEARCH(", ",I783)),SUBSTITUTE(I783,", ","_"),ISNUMBER(SEARCH("/ ",I783)),SUBSTITUTE(I783,"/ ","_"),ISNUMBER(SEARCH(",",I783)),SUBSTITUTE(I783,",","_"),ISNUMBER(SEARCH("/",I783)),SUBSTITUTE(I783,"/","_"),ISNUMBER(SEARCH("",I783)),I783),I783)),IF(OR($J$14 = "J",$J$14 = "K"),"",IF(D783="","",IF(LEN(D783)&gt;2,_xlfn.IFS(ISNUMBER(SEARCH("_",D783)),D783,ISNUMBER(SEARCH(", ",D783)),SUBSTITUTE(D783,", ","_"),ISNUMBER(SEARCH("/ ",D783)),SUBSTITUTE(D783,"/ ","_"),ISNUMBER(SEARCH(",",D783)),SUBSTITUTE(D783,",","_"),ISNUMBER(SEARCH("/",D783)),SUBSTITUTE(D783,"/","_"),ISNUMBER(SEARCH("",D783)),D783),D783))))</f>
        <v/>
      </c>
      <c r="L783" s="1"/>
      <c r="M783" s="1" t="str">
        <f t="shared" si="56"/>
        <v/>
      </c>
      <c r="N783" s="94" t="str">
        <f>IF($L783="None","",IF(ISERROR(VLOOKUP($L783,Info!$B$4:$B$266,1,FALSE)),"",VLOOKUP($L783,Info!$B$4:$L$266,5,FALSE)))</f>
        <v/>
      </c>
      <c r="O783" s="94" t="str">
        <f>IF(K783="","",IF(AND($J$12&lt;&gt;"ABC",N783="3"),"BAC",IF(N783="3","ABC",IF($J$12&lt;&gt;"ABC",IF($J$10="Standard",VLOOKUP(K783,Info!$BE$4:$BF$481,2,FALSE),VLOOKUP(K783,Info!$BI$4:$BJ$482,2,FALSE)),IF($J$10="Standard",VLOOKUP(K783,Info!$AG$4:$AH$2994,2,FALSE),VLOOKUP(K783,Info!$AK$4:$AL$2997,2,FALSE))))))</f>
        <v/>
      </c>
      <c r="P783" s="94" t="str">
        <f>IF($L783="None","",IF(ISERROR(VLOOKUP($L783,Info!$B$4:$B$266,1,FALSE)),"",VLOOKUP($L783,Info!$B$4:$L$266,3,FALSE)))</f>
        <v/>
      </c>
      <c r="Q783" s="96" t="str">
        <f>IF($L783="None","",IF(ISERROR(VLOOKUP($L783,Info!$B$4:$B$266,1,FALSE)),"",VLOOKUP($L783,Info!$B$4:$L$266,4,FALSE)))</f>
        <v/>
      </c>
      <c r="R783" s="1"/>
      <c r="S783" s="6" t="str">
        <f t="shared" si="57"/>
        <v/>
      </c>
      <c r="T783" s="6" t="str">
        <f>IF($L783="None","",IF(ISERROR(VLOOKUP($L783,Info!$B$4:$B$266,1,FALSE)),"",VLOOKUP($L783,Info!$B$4:$L$266,11,FALSE)))</f>
        <v/>
      </c>
      <c r="U783" s="1"/>
      <c r="V783" s="1"/>
      <c r="W783" s="1"/>
      <c r="X783" s="1" t="str">
        <f>IF($L783="None","",IF(ISERROR(VLOOKUP($L783,Info!$B$4:$B$266,1,FALSE)),"",IF(OR(W783="Metallic Liquid Tight",W783="Non-Metallic Liquid Tight",W783="LSZH",W783="Greenfield"),VLOOKUP($L783,Info!$B$4:$L$266,7,FALSE),"N/A")))</f>
        <v/>
      </c>
      <c r="Y783" s="1"/>
      <c r="Z783" s="96" t="str">
        <f>IF($L783="None","",IF(ISERROR(VLOOKUP($L783,Info!$B$4:$B$266,1,FALSE)),"",VLOOKUP($L783,Info!$B$4:$L$266,9,FALSE)))</f>
        <v/>
      </c>
      <c r="AA783" s="96" t="str">
        <f>IF($L783="None","",IF(ISERROR(VLOOKUP($L783,Info!$B$4:$B$266,1,FALSE)),"",VLOOKUP($L783,Info!$B$4:$L$266,8,FALSE)))</f>
        <v/>
      </c>
      <c r="AB783" s="96" t="str">
        <f>IF($L783="None","",IF(ISERROR(VLOOKUP($L783,Info!$B$4:$B$266,1,FALSE)),"",VLOOKUP($L783,Info!$B$4:$L$266,10,FALSE)))</f>
        <v/>
      </c>
      <c r="AC783" s="1" t="str">
        <f>IF(W783="SO Cable","Black,White",IF(O783="","",IF(P783="","",IF($J$12&lt;&gt;"ABC",IF(P783&lt;="250",VLOOKUP(O783,Info!$AZ$4:$BB$22,3,FALSE),VLOOKUP(O783,Info!$AZ$23:$BB$39,3,FALSE)),IF(P783&lt;="250",VLOOKUP(O783,Info!$AO$4:$AQ$22,3,FALSE),VLOOKUP(O783,Info!$AO$23:$AP$39,3,FALSE))))))</f>
        <v/>
      </c>
      <c r="AD783" s="1"/>
      <c r="AE783" s="1" t="str">
        <f>IF($L783="None","",IF(ISERROR(VLOOKUP($L783,Info!$B$4:$B$266,1,FALSE)),"",VLOOKUP($L783,Info!$B$4:$L$266,4,FALSE)))</f>
        <v/>
      </c>
      <c r="AF783" s="1" t="str">
        <f>IF($L783="None","",IF(ISERROR(VLOOKUP($L783,Info!$B$4:$B$266,1,FALSE)),"",VLOOKUP($L783,Info!$B$4:$L$266,6,FALSE)))</f>
        <v/>
      </c>
      <c r="AG783" s="1"/>
      <c r="AH783" s="33" t="str" cm="1">
        <f t="array" ref="AH783">IF(AND(L783&lt;&gt;"",O783&lt;&gt;"",R783:S783&lt;&gt;"",W783:X783&lt;&gt;"",Z783:AA783&lt;&gt;"",AC783&lt;&gt;""),"Good","Bad")</f>
        <v>Bad</v>
      </c>
      <c r="AL783" t="str" cm="1">
        <f t="array" ref="AL783">IF(R783&gt;0,_xlfn.IFS(COUNTIF($L$20:L783,"&lt;&gt;")&lt;101,1,COUNTIF($L$20:L783,"&lt;&gt;")&lt;201,2,COUNTIF($L$20:L783,"&lt;&gt;")&lt;301,3,COUNTIF($L$20:L783,"&lt;&gt;")&lt;401,4,COUNTIF($L$20:L783,"&lt;&gt;")&lt;501,5,COUNTIF($L$20:L783,"&lt;&gt;")&lt;601,6,COUNTIF($L$20:L783,"&lt;&gt;")&lt;701,7,COUNTIF($L$20:L783,"&lt;&gt;")&lt;801,8,COUNTIF($L$20:L783,"&lt;&gt;")&lt;901,9,COUNTIF($L$20:L783,"&lt;&gt;")&lt;1001,10,COUNTIF($L$20:L783,"&lt;&gt;")&lt;1101,11,COUNTIF($L$20:L783,"&lt;&gt;")&lt;1201,12,COUNTIF($L$20:L783,"&lt;&gt;")&lt;1301,13,COUNTIF($L$20:L783,"&lt;&gt;")&lt;1401,14,COUNTIF($L$20:L783,"&lt;&gt;")&lt;1501,15,COUNTIF($L$20:L783,"&lt;&gt;")&lt;1601,16,COUNTIF($L$20:L783,"&lt;&gt;")&lt;1701,17,COUNTIF($L$20:L783,"&lt;&gt;")&lt;1801,18,COUNTIF($L$20:L783,"&lt;&gt;")&lt;1901,19,COUNTIF($L$20:L783,"&lt;&gt;")&lt;2001,20,COUNTIF($L$20:L783,"&lt;&gt;")&lt;2101,21,COUNTIF($L$20:L783,"&lt;&gt;")&lt;2201,22,COUNTIF($L$20:L783,"&lt;&gt;")&lt;2301,23,COUNTIF($L$20:L783,"&lt;&gt;")&lt;2401,24,COUNTIF($L$20:L783,"&lt;&gt;")&lt;2501,25,COUNTIF($L$20:L783,"&lt;&gt;")&lt;2601,26,COUNTIF($L$20:L783,"&lt;&gt;")&lt;2701,27,COUNTIF($L$20:L783,"&lt;&gt;")&lt;2801,28,COUNTIF($L$20:L783,"&lt;&gt;")&lt;2901,29,COUNTIF($L$20:L783,"&lt;&gt;")&lt;3001,30),"")</f>
        <v/>
      </c>
      <c r="AM783" t="str">
        <f t="shared" si="55"/>
        <v/>
      </c>
      <c r="AN783" t="str">
        <f t="shared" si="59"/>
        <v/>
      </c>
      <c r="AP783" t="str">
        <f t="shared" si="58"/>
        <v/>
      </c>
      <c r="AQ783" t="str">
        <f>IF(AO783="","",COUNTIFS(AM783:$AM$3019,AO783))</f>
        <v/>
      </c>
    </row>
    <row r="784" spans="1:43" x14ac:dyDescent="0.25">
      <c r="A784" s="6" t="str">
        <f>IF(COUNT($A$20:A783)&lt;&gt;$B$4,IF(A783="","",A783+1),"")</f>
        <v/>
      </c>
      <c r="B784" s="3"/>
      <c r="C784" s="3"/>
      <c r="D784" s="122"/>
      <c r="E784" s="3"/>
      <c r="F784" s="3"/>
      <c r="G784" s="3"/>
      <c r="H784" s="3"/>
      <c r="I784" s="120"/>
      <c r="J784" s="3"/>
      <c r="K784" s="95" t="str" cm="1">
        <f t="array" ref="K784">IF(OR($J$14 = "A",$J$14 = "B",$J$14 = "C"),IF(I784="","",IF(LEN(I784)&gt;2,_xlfn.IFS(ISNUMBER(SEARCH("_",I784)),I784,ISNUMBER(SEARCH(", ",I784)),SUBSTITUTE(I784,", ","_"),ISNUMBER(SEARCH("/ ",I784)),SUBSTITUTE(I784,"/ ","_"),ISNUMBER(SEARCH(",",I784)),SUBSTITUTE(I784,",","_"),ISNUMBER(SEARCH("/",I784)),SUBSTITUTE(I784,"/","_"),ISNUMBER(SEARCH("",I784)),I784),I784)),IF(OR($J$14 = "J",$J$14 = "K"),"",IF(D784="","",IF(LEN(D784)&gt;2,_xlfn.IFS(ISNUMBER(SEARCH("_",D784)),D784,ISNUMBER(SEARCH(", ",D784)),SUBSTITUTE(D784,", ","_"),ISNUMBER(SEARCH("/ ",D784)),SUBSTITUTE(D784,"/ ","_"),ISNUMBER(SEARCH(",",D784)),SUBSTITUTE(D784,",","_"),ISNUMBER(SEARCH("/",D784)),SUBSTITUTE(D784,"/","_"),ISNUMBER(SEARCH("",D784)),D784),D784))))</f>
        <v/>
      </c>
      <c r="L784" s="1"/>
      <c r="M784" s="1" t="str">
        <f t="shared" si="56"/>
        <v/>
      </c>
      <c r="N784" s="94" t="str">
        <f>IF($L784="None","",IF(ISERROR(VLOOKUP($L784,Info!$B$4:$B$266,1,FALSE)),"",VLOOKUP($L784,Info!$B$4:$L$266,5,FALSE)))</f>
        <v/>
      </c>
      <c r="O784" s="94" t="str">
        <f>IF(K784="","",IF(AND($J$12&lt;&gt;"ABC",N784="3"),"BAC",IF(N784="3","ABC",IF($J$12&lt;&gt;"ABC",IF($J$10="Standard",VLOOKUP(K784,Info!$BE$4:$BF$481,2,FALSE),VLOOKUP(K784,Info!$BI$4:$BJ$482,2,FALSE)),IF($J$10="Standard",VLOOKUP(K784,Info!$AG$4:$AH$2994,2,FALSE),VLOOKUP(K784,Info!$AK$4:$AL$2997,2,FALSE))))))</f>
        <v/>
      </c>
      <c r="P784" s="94" t="str">
        <f>IF($L784="None","",IF(ISERROR(VLOOKUP($L784,Info!$B$4:$B$266,1,FALSE)),"",VLOOKUP($L784,Info!$B$4:$L$266,3,FALSE)))</f>
        <v/>
      </c>
      <c r="Q784" s="96" t="str">
        <f>IF($L784="None","",IF(ISERROR(VLOOKUP($L784,Info!$B$4:$B$266,1,FALSE)),"",VLOOKUP($L784,Info!$B$4:$L$266,4,FALSE)))</f>
        <v/>
      </c>
      <c r="R784" s="1"/>
      <c r="S784" s="6" t="str">
        <f t="shared" si="57"/>
        <v/>
      </c>
      <c r="T784" s="6" t="str">
        <f>IF($L784="None","",IF(ISERROR(VLOOKUP($L784,Info!$B$4:$B$266,1,FALSE)),"",VLOOKUP($L784,Info!$B$4:$L$266,11,FALSE)))</f>
        <v/>
      </c>
      <c r="U784" s="1"/>
      <c r="V784" s="1"/>
      <c r="W784" s="1"/>
      <c r="X784" s="1" t="str">
        <f>IF($L784="None","",IF(ISERROR(VLOOKUP($L784,Info!$B$4:$B$266,1,FALSE)),"",IF(OR(W784="Metallic Liquid Tight",W784="Non-Metallic Liquid Tight",W784="LSZH",W784="Greenfield"),VLOOKUP($L784,Info!$B$4:$L$266,7,FALSE),"N/A")))</f>
        <v/>
      </c>
      <c r="Y784" s="1"/>
      <c r="Z784" s="96" t="str">
        <f>IF($L784="None","",IF(ISERROR(VLOOKUP($L784,Info!$B$4:$B$266,1,FALSE)),"",VLOOKUP($L784,Info!$B$4:$L$266,9,FALSE)))</f>
        <v/>
      </c>
      <c r="AA784" s="96" t="str">
        <f>IF($L784="None","",IF(ISERROR(VLOOKUP($L784,Info!$B$4:$B$266,1,FALSE)),"",VLOOKUP($L784,Info!$B$4:$L$266,8,FALSE)))</f>
        <v/>
      </c>
      <c r="AB784" s="96" t="str">
        <f>IF($L784="None","",IF(ISERROR(VLOOKUP($L784,Info!$B$4:$B$266,1,FALSE)),"",VLOOKUP($L784,Info!$B$4:$L$266,10,FALSE)))</f>
        <v/>
      </c>
      <c r="AC784" s="1" t="str">
        <f>IF(W784="SO Cable","Black,White",IF(O784="","",IF(P784="","",IF($J$12&lt;&gt;"ABC",IF(P784&lt;="250",VLOOKUP(O784,Info!$AZ$4:$BB$22,3,FALSE),VLOOKUP(O784,Info!$AZ$23:$BB$39,3,FALSE)),IF(P784&lt;="250",VLOOKUP(O784,Info!$AO$4:$AQ$22,3,FALSE),VLOOKUP(O784,Info!$AO$23:$AP$39,3,FALSE))))))</f>
        <v/>
      </c>
      <c r="AD784" s="1"/>
      <c r="AE784" s="1" t="str">
        <f>IF($L784="None","",IF(ISERROR(VLOOKUP($L784,Info!$B$4:$B$266,1,FALSE)),"",VLOOKUP($L784,Info!$B$4:$L$266,4,FALSE)))</f>
        <v/>
      </c>
      <c r="AF784" s="1" t="str">
        <f>IF($L784="None","",IF(ISERROR(VLOOKUP($L784,Info!$B$4:$B$266,1,FALSE)),"",VLOOKUP($L784,Info!$B$4:$L$266,6,FALSE)))</f>
        <v/>
      </c>
      <c r="AG784" s="1"/>
      <c r="AH784" s="33" t="str" cm="1">
        <f t="array" ref="AH784">IF(AND(L784&lt;&gt;"",O784&lt;&gt;"",R784:S784&lt;&gt;"",W784:X784&lt;&gt;"",Z784:AA784&lt;&gt;"",AC784&lt;&gt;""),"Good","Bad")</f>
        <v>Bad</v>
      </c>
      <c r="AL784" t="str" cm="1">
        <f t="array" ref="AL784">IF(R784&gt;0,_xlfn.IFS(COUNTIF($L$20:L784,"&lt;&gt;")&lt;101,1,COUNTIF($L$20:L784,"&lt;&gt;")&lt;201,2,COUNTIF($L$20:L784,"&lt;&gt;")&lt;301,3,COUNTIF($L$20:L784,"&lt;&gt;")&lt;401,4,COUNTIF($L$20:L784,"&lt;&gt;")&lt;501,5,COUNTIF($L$20:L784,"&lt;&gt;")&lt;601,6,COUNTIF($L$20:L784,"&lt;&gt;")&lt;701,7,COUNTIF($L$20:L784,"&lt;&gt;")&lt;801,8,COUNTIF($L$20:L784,"&lt;&gt;")&lt;901,9,COUNTIF($L$20:L784,"&lt;&gt;")&lt;1001,10,COUNTIF($L$20:L784,"&lt;&gt;")&lt;1101,11,COUNTIF($L$20:L784,"&lt;&gt;")&lt;1201,12,COUNTIF($L$20:L784,"&lt;&gt;")&lt;1301,13,COUNTIF($L$20:L784,"&lt;&gt;")&lt;1401,14,COUNTIF($L$20:L784,"&lt;&gt;")&lt;1501,15,COUNTIF($L$20:L784,"&lt;&gt;")&lt;1601,16,COUNTIF($L$20:L784,"&lt;&gt;")&lt;1701,17,COUNTIF($L$20:L784,"&lt;&gt;")&lt;1801,18,COUNTIF($L$20:L784,"&lt;&gt;")&lt;1901,19,COUNTIF($L$20:L784,"&lt;&gt;")&lt;2001,20,COUNTIF($L$20:L784,"&lt;&gt;")&lt;2101,21,COUNTIF($L$20:L784,"&lt;&gt;")&lt;2201,22,COUNTIF($L$20:L784,"&lt;&gt;")&lt;2301,23,COUNTIF($L$20:L784,"&lt;&gt;")&lt;2401,24,COUNTIF($L$20:L784,"&lt;&gt;")&lt;2501,25,COUNTIF($L$20:L784,"&lt;&gt;")&lt;2601,26,COUNTIF($L$20:L784,"&lt;&gt;")&lt;2701,27,COUNTIF($L$20:L784,"&lt;&gt;")&lt;2801,28,COUNTIF($L$20:L784,"&lt;&gt;")&lt;2901,29,COUNTIF($L$20:L784,"&lt;&gt;")&lt;3001,30),"")</f>
        <v/>
      </c>
      <c r="AM784" t="str">
        <f t="shared" si="55"/>
        <v/>
      </c>
      <c r="AN784" t="str">
        <f t="shared" si="59"/>
        <v/>
      </c>
      <c r="AP784" t="str">
        <f t="shared" si="58"/>
        <v/>
      </c>
      <c r="AQ784" t="str">
        <f>IF(AO784="","",COUNTIFS(AM784:$AM$3019,AO784))</f>
        <v/>
      </c>
    </row>
    <row r="785" spans="1:43" x14ac:dyDescent="0.25">
      <c r="A785" s="6" t="str">
        <f>IF(COUNT($A$20:A784)&lt;&gt;$B$4,IF(A784="","",A784+1),"")</f>
        <v/>
      </c>
      <c r="B785" s="3"/>
      <c r="C785" s="3"/>
      <c r="D785" s="122"/>
      <c r="E785" s="3"/>
      <c r="F785" s="3"/>
      <c r="G785" s="3"/>
      <c r="H785" s="3"/>
      <c r="I785" s="120"/>
      <c r="J785" s="3"/>
      <c r="K785" s="95" t="str" cm="1">
        <f t="array" ref="K785">IF(OR($J$14 = "A",$J$14 = "B",$J$14 = "C"),IF(I785="","",IF(LEN(I785)&gt;2,_xlfn.IFS(ISNUMBER(SEARCH("_",I785)),I785,ISNUMBER(SEARCH(", ",I785)),SUBSTITUTE(I785,", ","_"),ISNUMBER(SEARCH("/ ",I785)),SUBSTITUTE(I785,"/ ","_"),ISNUMBER(SEARCH(",",I785)),SUBSTITUTE(I785,",","_"),ISNUMBER(SEARCH("/",I785)),SUBSTITUTE(I785,"/","_"),ISNUMBER(SEARCH("",I785)),I785),I785)),IF(OR($J$14 = "J",$J$14 = "K"),"",IF(D785="","",IF(LEN(D785)&gt;2,_xlfn.IFS(ISNUMBER(SEARCH("_",D785)),D785,ISNUMBER(SEARCH(", ",D785)),SUBSTITUTE(D785,", ","_"),ISNUMBER(SEARCH("/ ",D785)),SUBSTITUTE(D785,"/ ","_"),ISNUMBER(SEARCH(",",D785)),SUBSTITUTE(D785,",","_"),ISNUMBER(SEARCH("/",D785)),SUBSTITUTE(D785,"/","_"),ISNUMBER(SEARCH("",D785)),D785),D785))))</f>
        <v/>
      </c>
      <c r="L785" s="1"/>
      <c r="M785" s="1" t="str">
        <f t="shared" si="56"/>
        <v/>
      </c>
      <c r="N785" s="94" t="str">
        <f>IF($L785="None","",IF(ISERROR(VLOOKUP($L785,Info!$B$4:$B$266,1,FALSE)),"",VLOOKUP($L785,Info!$B$4:$L$266,5,FALSE)))</f>
        <v/>
      </c>
      <c r="O785" s="94" t="str">
        <f>IF(K785="","",IF(AND($J$12&lt;&gt;"ABC",N785="3"),"BAC",IF(N785="3","ABC",IF($J$12&lt;&gt;"ABC",IF($J$10="Standard",VLOOKUP(K785,Info!$BE$4:$BF$481,2,FALSE),VLOOKUP(K785,Info!$BI$4:$BJ$482,2,FALSE)),IF($J$10="Standard",VLOOKUP(K785,Info!$AG$4:$AH$2994,2,FALSE),VLOOKUP(K785,Info!$AK$4:$AL$2997,2,FALSE))))))</f>
        <v/>
      </c>
      <c r="P785" s="94" t="str">
        <f>IF($L785="None","",IF(ISERROR(VLOOKUP($L785,Info!$B$4:$B$266,1,FALSE)),"",VLOOKUP($L785,Info!$B$4:$L$266,3,FALSE)))</f>
        <v/>
      </c>
      <c r="Q785" s="96" t="str">
        <f>IF($L785="None","",IF(ISERROR(VLOOKUP($L785,Info!$B$4:$B$266,1,FALSE)),"",VLOOKUP($L785,Info!$B$4:$L$266,4,FALSE)))</f>
        <v/>
      </c>
      <c r="R785" s="1"/>
      <c r="S785" s="6" t="str">
        <f t="shared" si="57"/>
        <v/>
      </c>
      <c r="T785" s="6" t="str">
        <f>IF($L785="None","",IF(ISERROR(VLOOKUP($L785,Info!$B$4:$B$266,1,FALSE)),"",VLOOKUP($L785,Info!$B$4:$L$266,11,FALSE)))</f>
        <v/>
      </c>
      <c r="U785" s="1"/>
      <c r="V785" s="1"/>
      <c r="W785" s="1"/>
      <c r="X785" s="1" t="str">
        <f>IF($L785="None","",IF(ISERROR(VLOOKUP($L785,Info!$B$4:$B$266,1,FALSE)),"",IF(OR(W785="Metallic Liquid Tight",W785="Non-Metallic Liquid Tight",W785="LSZH",W785="Greenfield"),VLOOKUP($L785,Info!$B$4:$L$266,7,FALSE),"N/A")))</f>
        <v/>
      </c>
      <c r="Y785" s="1"/>
      <c r="Z785" s="96" t="str">
        <f>IF($L785="None","",IF(ISERROR(VLOOKUP($L785,Info!$B$4:$B$266,1,FALSE)),"",VLOOKUP($L785,Info!$B$4:$L$266,9,FALSE)))</f>
        <v/>
      </c>
      <c r="AA785" s="96" t="str">
        <f>IF($L785="None","",IF(ISERROR(VLOOKUP($L785,Info!$B$4:$B$266,1,FALSE)),"",VLOOKUP($L785,Info!$B$4:$L$266,8,FALSE)))</f>
        <v/>
      </c>
      <c r="AB785" s="96" t="str">
        <f>IF($L785="None","",IF(ISERROR(VLOOKUP($L785,Info!$B$4:$B$266,1,FALSE)),"",VLOOKUP($L785,Info!$B$4:$L$266,10,FALSE)))</f>
        <v/>
      </c>
      <c r="AC785" s="1" t="str">
        <f>IF(W785="SO Cable","Black,White",IF(O785="","",IF(P785="","",IF($J$12&lt;&gt;"ABC",IF(P785&lt;="250",VLOOKUP(O785,Info!$AZ$4:$BB$22,3,FALSE),VLOOKUP(O785,Info!$AZ$23:$BB$39,3,FALSE)),IF(P785&lt;="250",VLOOKUP(O785,Info!$AO$4:$AQ$22,3,FALSE),VLOOKUP(O785,Info!$AO$23:$AP$39,3,FALSE))))))</f>
        <v/>
      </c>
      <c r="AD785" s="1"/>
      <c r="AE785" s="1" t="str">
        <f>IF($L785="None","",IF(ISERROR(VLOOKUP($L785,Info!$B$4:$B$266,1,FALSE)),"",VLOOKUP($L785,Info!$B$4:$L$266,4,FALSE)))</f>
        <v/>
      </c>
      <c r="AF785" s="1" t="str">
        <f>IF($L785="None","",IF(ISERROR(VLOOKUP($L785,Info!$B$4:$B$266,1,FALSE)),"",VLOOKUP($L785,Info!$B$4:$L$266,6,FALSE)))</f>
        <v/>
      </c>
      <c r="AG785" s="1"/>
      <c r="AH785" s="33" t="str" cm="1">
        <f t="array" ref="AH785">IF(AND(L785&lt;&gt;"",O785&lt;&gt;"",R785:S785&lt;&gt;"",W785:X785&lt;&gt;"",Z785:AA785&lt;&gt;"",AC785&lt;&gt;""),"Good","Bad")</f>
        <v>Bad</v>
      </c>
      <c r="AL785" t="str" cm="1">
        <f t="array" ref="AL785">IF(R785&gt;0,_xlfn.IFS(COUNTIF($L$20:L785,"&lt;&gt;")&lt;101,1,COUNTIF($L$20:L785,"&lt;&gt;")&lt;201,2,COUNTIF($L$20:L785,"&lt;&gt;")&lt;301,3,COUNTIF($L$20:L785,"&lt;&gt;")&lt;401,4,COUNTIF($L$20:L785,"&lt;&gt;")&lt;501,5,COUNTIF($L$20:L785,"&lt;&gt;")&lt;601,6,COUNTIF($L$20:L785,"&lt;&gt;")&lt;701,7,COUNTIF($L$20:L785,"&lt;&gt;")&lt;801,8,COUNTIF($L$20:L785,"&lt;&gt;")&lt;901,9,COUNTIF($L$20:L785,"&lt;&gt;")&lt;1001,10,COUNTIF($L$20:L785,"&lt;&gt;")&lt;1101,11,COUNTIF($L$20:L785,"&lt;&gt;")&lt;1201,12,COUNTIF($L$20:L785,"&lt;&gt;")&lt;1301,13,COUNTIF($L$20:L785,"&lt;&gt;")&lt;1401,14,COUNTIF($L$20:L785,"&lt;&gt;")&lt;1501,15,COUNTIF($L$20:L785,"&lt;&gt;")&lt;1601,16,COUNTIF($L$20:L785,"&lt;&gt;")&lt;1701,17,COUNTIF($L$20:L785,"&lt;&gt;")&lt;1801,18,COUNTIF($L$20:L785,"&lt;&gt;")&lt;1901,19,COUNTIF($L$20:L785,"&lt;&gt;")&lt;2001,20,COUNTIF($L$20:L785,"&lt;&gt;")&lt;2101,21,COUNTIF($L$20:L785,"&lt;&gt;")&lt;2201,22,COUNTIF($L$20:L785,"&lt;&gt;")&lt;2301,23,COUNTIF($L$20:L785,"&lt;&gt;")&lt;2401,24,COUNTIF($L$20:L785,"&lt;&gt;")&lt;2501,25,COUNTIF($L$20:L785,"&lt;&gt;")&lt;2601,26,COUNTIF($L$20:L785,"&lt;&gt;")&lt;2701,27,COUNTIF($L$20:L785,"&lt;&gt;")&lt;2801,28,COUNTIF($L$20:L785,"&lt;&gt;")&lt;2901,29,COUNTIF($L$20:L785,"&lt;&gt;")&lt;3001,30),"")</f>
        <v/>
      </c>
      <c r="AM785" t="str">
        <f t="shared" si="55"/>
        <v/>
      </c>
      <c r="AN785" t="str">
        <f t="shared" si="59"/>
        <v/>
      </c>
      <c r="AP785" t="str">
        <f t="shared" si="58"/>
        <v/>
      </c>
      <c r="AQ785" t="str">
        <f>IF(AO785="","",COUNTIFS(AM785:$AM$3019,AO785))</f>
        <v/>
      </c>
    </row>
    <row r="786" spans="1:43" x14ac:dyDescent="0.25">
      <c r="A786" s="6" t="str">
        <f>IF(COUNT($A$20:A785)&lt;&gt;$B$4,IF(A785="","",A785+1),"")</f>
        <v/>
      </c>
      <c r="B786" s="3"/>
      <c r="C786" s="3"/>
      <c r="D786" s="122"/>
      <c r="E786" s="3"/>
      <c r="F786" s="3"/>
      <c r="G786" s="3"/>
      <c r="H786" s="3"/>
      <c r="I786" s="120"/>
      <c r="J786" s="3"/>
      <c r="K786" s="95" t="str" cm="1">
        <f t="array" ref="K786">IF(OR($J$14 = "A",$J$14 = "B",$J$14 = "C"),IF(I786="","",IF(LEN(I786)&gt;2,_xlfn.IFS(ISNUMBER(SEARCH("_",I786)),I786,ISNUMBER(SEARCH(", ",I786)),SUBSTITUTE(I786,", ","_"),ISNUMBER(SEARCH("/ ",I786)),SUBSTITUTE(I786,"/ ","_"),ISNUMBER(SEARCH(",",I786)),SUBSTITUTE(I786,",","_"),ISNUMBER(SEARCH("/",I786)),SUBSTITUTE(I786,"/","_"),ISNUMBER(SEARCH("",I786)),I786),I786)),IF(OR($J$14 = "J",$J$14 = "K"),"",IF(D786="","",IF(LEN(D786)&gt;2,_xlfn.IFS(ISNUMBER(SEARCH("_",D786)),D786,ISNUMBER(SEARCH(", ",D786)),SUBSTITUTE(D786,", ","_"),ISNUMBER(SEARCH("/ ",D786)),SUBSTITUTE(D786,"/ ","_"),ISNUMBER(SEARCH(",",D786)),SUBSTITUTE(D786,",","_"),ISNUMBER(SEARCH("/",D786)),SUBSTITUTE(D786,"/","_"),ISNUMBER(SEARCH("",D786)),D786),D786))))</f>
        <v/>
      </c>
      <c r="L786" s="1"/>
      <c r="M786" s="1" t="str">
        <f t="shared" si="56"/>
        <v/>
      </c>
      <c r="N786" s="94" t="str">
        <f>IF($L786="None","",IF(ISERROR(VLOOKUP($L786,Info!$B$4:$B$266,1,FALSE)),"",VLOOKUP($L786,Info!$B$4:$L$266,5,FALSE)))</f>
        <v/>
      </c>
      <c r="O786" s="94" t="str">
        <f>IF(K786="","",IF(AND($J$12&lt;&gt;"ABC",N786="3"),"BAC",IF(N786="3","ABC",IF($J$12&lt;&gt;"ABC",IF($J$10="Standard",VLOOKUP(K786,Info!$BE$4:$BF$481,2,FALSE),VLOOKUP(K786,Info!$BI$4:$BJ$482,2,FALSE)),IF($J$10="Standard",VLOOKUP(K786,Info!$AG$4:$AH$2994,2,FALSE),VLOOKUP(K786,Info!$AK$4:$AL$2997,2,FALSE))))))</f>
        <v/>
      </c>
      <c r="P786" s="94" t="str">
        <f>IF($L786="None","",IF(ISERROR(VLOOKUP($L786,Info!$B$4:$B$266,1,FALSE)),"",VLOOKUP($L786,Info!$B$4:$L$266,3,FALSE)))</f>
        <v/>
      </c>
      <c r="Q786" s="96" t="str">
        <f>IF($L786="None","",IF(ISERROR(VLOOKUP($L786,Info!$B$4:$B$266,1,FALSE)),"",VLOOKUP($L786,Info!$B$4:$L$266,4,FALSE)))</f>
        <v/>
      </c>
      <c r="R786" s="1"/>
      <c r="S786" s="6" t="str">
        <f t="shared" si="57"/>
        <v/>
      </c>
      <c r="T786" s="6" t="str">
        <f>IF($L786="None","",IF(ISERROR(VLOOKUP($L786,Info!$B$4:$B$266,1,FALSE)),"",VLOOKUP($L786,Info!$B$4:$L$266,11,FALSE)))</f>
        <v/>
      </c>
      <c r="U786" s="1"/>
      <c r="V786" s="1"/>
      <c r="W786" s="1"/>
      <c r="X786" s="1" t="str">
        <f>IF($L786="None","",IF(ISERROR(VLOOKUP($L786,Info!$B$4:$B$266,1,FALSE)),"",IF(OR(W786="Metallic Liquid Tight",W786="Non-Metallic Liquid Tight",W786="LSZH",W786="Greenfield"),VLOOKUP($L786,Info!$B$4:$L$266,7,FALSE),"N/A")))</f>
        <v/>
      </c>
      <c r="Y786" s="1"/>
      <c r="Z786" s="96" t="str">
        <f>IF($L786="None","",IF(ISERROR(VLOOKUP($L786,Info!$B$4:$B$266,1,FALSE)),"",VLOOKUP($L786,Info!$B$4:$L$266,9,FALSE)))</f>
        <v/>
      </c>
      <c r="AA786" s="96" t="str">
        <f>IF($L786="None","",IF(ISERROR(VLOOKUP($L786,Info!$B$4:$B$266,1,FALSE)),"",VLOOKUP($L786,Info!$B$4:$L$266,8,FALSE)))</f>
        <v/>
      </c>
      <c r="AB786" s="96" t="str">
        <f>IF($L786="None","",IF(ISERROR(VLOOKUP($L786,Info!$B$4:$B$266,1,FALSE)),"",VLOOKUP($L786,Info!$B$4:$L$266,10,FALSE)))</f>
        <v/>
      </c>
      <c r="AC786" s="1" t="str">
        <f>IF(W786="SO Cable","Black,White",IF(O786="","",IF(P786="","",IF($J$12&lt;&gt;"ABC",IF(P786&lt;="250",VLOOKUP(O786,Info!$AZ$4:$BB$22,3,FALSE),VLOOKUP(O786,Info!$AZ$23:$BB$39,3,FALSE)),IF(P786&lt;="250",VLOOKUP(O786,Info!$AO$4:$AQ$22,3,FALSE),VLOOKUP(O786,Info!$AO$23:$AP$39,3,FALSE))))))</f>
        <v/>
      </c>
      <c r="AD786" s="1"/>
      <c r="AE786" s="1" t="str">
        <f>IF($L786="None","",IF(ISERROR(VLOOKUP($L786,Info!$B$4:$B$266,1,FALSE)),"",VLOOKUP($L786,Info!$B$4:$L$266,4,FALSE)))</f>
        <v/>
      </c>
      <c r="AF786" s="1" t="str">
        <f>IF($L786="None","",IF(ISERROR(VLOOKUP($L786,Info!$B$4:$B$266,1,FALSE)),"",VLOOKUP($L786,Info!$B$4:$L$266,6,FALSE)))</f>
        <v/>
      </c>
      <c r="AG786" s="1"/>
      <c r="AH786" s="33" t="str" cm="1">
        <f t="array" ref="AH786">IF(AND(L786&lt;&gt;"",O786&lt;&gt;"",R786:S786&lt;&gt;"",W786:X786&lt;&gt;"",Z786:AA786&lt;&gt;"",AC786&lt;&gt;""),"Good","Bad")</f>
        <v>Bad</v>
      </c>
      <c r="AL786" t="str" cm="1">
        <f t="array" ref="AL786">IF(R786&gt;0,_xlfn.IFS(COUNTIF($L$20:L786,"&lt;&gt;")&lt;101,1,COUNTIF($L$20:L786,"&lt;&gt;")&lt;201,2,COUNTIF($L$20:L786,"&lt;&gt;")&lt;301,3,COUNTIF($L$20:L786,"&lt;&gt;")&lt;401,4,COUNTIF($L$20:L786,"&lt;&gt;")&lt;501,5,COUNTIF($L$20:L786,"&lt;&gt;")&lt;601,6,COUNTIF($L$20:L786,"&lt;&gt;")&lt;701,7,COUNTIF($L$20:L786,"&lt;&gt;")&lt;801,8,COUNTIF($L$20:L786,"&lt;&gt;")&lt;901,9,COUNTIF($L$20:L786,"&lt;&gt;")&lt;1001,10,COUNTIF($L$20:L786,"&lt;&gt;")&lt;1101,11,COUNTIF($L$20:L786,"&lt;&gt;")&lt;1201,12,COUNTIF($L$20:L786,"&lt;&gt;")&lt;1301,13,COUNTIF($L$20:L786,"&lt;&gt;")&lt;1401,14,COUNTIF($L$20:L786,"&lt;&gt;")&lt;1501,15,COUNTIF($L$20:L786,"&lt;&gt;")&lt;1601,16,COUNTIF($L$20:L786,"&lt;&gt;")&lt;1701,17,COUNTIF($L$20:L786,"&lt;&gt;")&lt;1801,18,COUNTIF($L$20:L786,"&lt;&gt;")&lt;1901,19,COUNTIF($L$20:L786,"&lt;&gt;")&lt;2001,20,COUNTIF($L$20:L786,"&lt;&gt;")&lt;2101,21,COUNTIF($L$20:L786,"&lt;&gt;")&lt;2201,22,COUNTIF($L$20:L786,"&lt;&gt;")&lt;2301,23,COUNTIF($L$20:L786,"&lt;&gt;")&lt;2401,24,COUNTIF($L$20:L786,"&lt;&gt;")&lt;2501,25,COUNTIF($L$20:L786,"&lt;&gt;")&lt;2601,26,COUNTIF($L$20:L786,"&lt;&gt;")&lt;2701,27,COUNTIF($L$20:L786,"&lt;&gt;")&lt;2801,28,COUNTIF($L$20:L786,"&lt;&gt;")&lt;2901,29,COUNTIF($L$20:L786,"&lt;&gt;")&lt;3001,30),"")</f>
        <v/>
      </c>
      <c r="AM786" t="str">
        <f t="shared" si="55"/>
        <v/>
      </c>
      <c r="AN786" t="str">
        <f t="shared" si="59"/>
        <v/>
      </c>
      <c r="AP786" t="str">
        <f t="shared" si="58"/>
        <v/>
      </c>
      <c r="AQ786" t="str">
        <f>IF(AO786="","",COUNTIFS(AM786:$AM$3019,AO786))</f>
        <v/>
      </c>
    </row>
    <row r="787" spans="1:43" x14ac:dyDescent="0.25">
      <c r="A787" s="6" t="str">
        <f>IF(COUNT($A$20:A786)&lt;&gt;$B$4,IF(A786="","",A786+1),"")</f>
        <v/>
      </c>
      <c r="B787" s="3"/>
      <c r="C787" s="3"/>
      <c r="D787" s="122"/>
      <c r="E787" s="3"/>
      <c r="F787" s="3"/>
      <c r="G787" s="3"/>
      <c r="H787" s="3"/>
      <c r="I787" s="120"/>
      <c r="J787" s="3"/>
      <c r="K787" s="95" t="str" cm="1">
        <f t="array" ref="K787">IF(OR($J$14 = "A",$J$14 = "B",$J$14 = "C"),IF(I787="","",IF(LEN(I787)&gt;2,_xlfn.IFS(ISNUMBER(SEARCH("_",I787)),I787,ISNUMBER(SEARCH(", ",I787)),SUBSTITUTE(I787,", ","_"),ISNUMBER(SEARCH("/ ",I787)),SUBSTITUTE(I787,"/ ","_"),ISNUMBER(SEARCH(",",I787)),SUBSTITUTE(I787,",","_"),ISNUMBER(SEARCH("/",I787)),SUBSTITUTE(I787,"/","_"),ISNUMBER(SEARCH("",I787)),I787),I787)),IF(OR($J$14 = "J",$J$14 = "K"),"",IF(D787="","",IF(LEN(D787)&gt;2,_xlfn.IFS(ISNUMBER(SEARCH("_",D787)),D787,ISNUMBER(SEARCH(", ",D787)),SUBSTITUTE(D787,", ","_"),ISNUMBER(SEARCH("/ ",D787)),SUBSTITUTE(D787,"/ ","_"),ISNUMBER(SEARCH(",",D787)),SUBSTITUTE(D787,",","_"),ISNUMBER(SEARCH("/",D787)),SUBSTITUTE(D787,"/","_"),ISNUMBER(SEARCH("",D787)),D787),D787))))</f>
        <v/>
      </c>
      <c r="L787" s="1"/>
      <c r="M787" s="1" t="str">
        <f t="shared" si="56"/>
        <v/>
      </c>
      <c r="N787" s="94" t="str">
        <f>IF($L787="None","",IF(ISERROR(VLOOKUP($L787,Info!$B$4:$B$266,1,FALSE)),"",VLOOKUP($L787,Info!$B$4:$L$266,5,FALSE)))</f>
        <v/>
      </c>
      <c r="O787" s="94" t="str">
        <f>IF(K787="","",IF(AND($J$12&lt;&gt;"ABC",N787="3"),"BAC",IF(N787="3","ABC",IF($J$12&lt;&gt;"ABC",IF($J$10="Standard",VLOOKUP(K787,Info!$BE$4:$BF$481,2,FALSE),VLOOKUP(K787,Info!$BI$4:$BJ$482,2,FALSE)),IF($J$10="Standard",VLOOKUP(K787,Info!$AG$4:$AH$2994,2,FALSE),VLOOKUP(K787,Info!$AK$4:$AL$2997,2,FALSE))))))</f>
        <v/>
      </c>
      <c r="P787" s="94" t="str">
        <f>IF($L787="None","",IF(ISERROR(VLOOKUP($L787,Info!$B$4:$B$266,1,FALSE)),"",VLOOKUP($L787,Info!$B$4:$L$266,3,FALSE)))</f>
        <v/>
      </c>
      <c r="Q787" s="96" t="str">
        <f>IF($L787="None","",IF(ISERROR(VLOOKUP($L787,Info!$B$4:$B$266,1,FALSE)),"",VLOOKUP($L787,Info!$B$4:$L$266,4,FALSE)))</f>
        <v/>
      </c>
      <c r="R787" s="1"/>
      <c r="S787" s="6" t="str">
        <f t="shared" si="57"/>
        <v/>
      </c>
      <c r="T787" s="6" t="str">
        <f>IF($L787="None","",IF(ISERROR(VLOOKUP($L787,Info!$B$4:$B$266,1,FALSE)),"",VLOOKUP($L787,Info!$B$4:$L$266,11,FALSE)))</f>
        <v/>
      </c>
      <c r="U787" s="1"/>
      <c r="V787" s="1"/>
      <c r="W787" s="1"/>
      <c r="X787" s="1" t="str">
        <f>IF($L787="None","",IF(ISERROR(VLOOKUP($L787,Info!$B$4:$B$266,1,FALSE)),"",IF(OR(W787="Metallic Liquid Tight",W787="Non-Metallic Liquid Tight",W787="LSZH",W787="Greenfield"),VLOOKUP($L787,Info!$B$4:$L$266,7,FALSE),"N/A")))</f>
        <v/>
      </c>
      <c r="Y787" s="1"/>
      <c r="Z787" s="96" t="str">
        <f>IF($L787="None","",IF(ISERROR(VLOOKUP($L787,Info!$B$4:$B$266,1,FALSE)),"",VLOOKUP($L787,Info!$B$4:$L$266,9,FALSE)))</f>
        <v/>
      </c>
      <c r="AA787" s="96" t="str">
        <f>IF($L787="None","",IF(ISERROR(VLOOKUP($L787,Info!$B$4:$B$266,1,FALSE)),"",VLOOKUP($L787,Info!$B$4:$L$266,8,FALSE)))</f>
        <v/>
      </c>
      <c r="AB787" s="96" t="str">
        <f>IF($L787="None","",IF(ISERROR(VLOOKUP($L787,Info!$B$4:$B$266,1,FALSE)),"",VLOOKUP($L787,Info!$B$4:$L$266,10,FALSE)))</f>
        <v/>
      </c>
      <c r="AC787" s="1" t="str">
        <f>IF(W787="SO Cable","Black,White",IF(O787="","",IF(P787="","",IF($J$12&lt;&gt;"ABC",IF(P787&lt;="250",VLOOKUP(O787,Info!$AZ$4:$BB$22,3,FALSE),VLOOKUP(O787,Info!$AZ$23:$BB$39,3,FALSE)),IF(P787&lt;="250",VLOOKUP(O787,Info!$AO$4:$AQ$22,3,FALSE),VLOOKUP(O787,Info!$AO$23:$AP$39,3,FALSE))))))</f>
        <v/>
      </c>
      <c r="AD787" s="1"/>
      <c r="AE787" s="1" t="str">
        <f>IF($L787="None","",IF(ISERROR(VLOOKUP($L787,Info!$B$4:$B$266,1,FALSE)),"",VLOOKUP($L787,Info!$B$4:$L$266,4,FALSE)))</f>
        <v/>
      </c>
      <c r="AF787" s="1" t="str">
        <f>IF($L787="None","",IF(ISERROR(VLOOKUP($L787,Info!$B$4:$B$266,1,FALSE)),"",VLOOKUP($L787,Info!$B$4:$L$266,6,FALSE)))</f>
        <v/>
      </c>
      <c r="AG787" s="1"/>
      <c r="AH787" s="33" t="str" cm="1">
        <f t="array" ref="AH787">IF(AND(L787&lt;&gt;"",O787&lt;&gt;"",R787:S787&lt;&gt;"",W787:X787&lt;&gt;"",Z787:AA787&lt;&gt;"",AC787&lt;&gt;""),"Good","Bad")</f>
        <v>Bad</v>
      </c>
      <c r="AL787" t="str" cm="1">
        <f t="array" ref="AL787">IF(R787&gt;0,_xlfn.IFS(COUNTIF($L$20:L787,"&lt;&gt;")&lt;101,1,COUNTIF($L$20:L787,"&lt;&gt;")&lt;201,2,COUNTIF($L$20:L787,"&lt;&gt;")&lt;301,3,COUNTIF($L$20:L787,"&lt;&gt;")&lt;401,4,COUNTIF($L$20:L787,"&lt;&gt;")&lt;501,5,COUNTIF($L$20:L787,"&lt;&gt;")&lt;601,6,COUNTIF($L$20:L787,"&lt;&gt;")&lt;701,7,COUNTIF($L$20:L787,"&lt;&gt;")&lt;801,8,COUNTIF($L$20:L787,"&lt;&gt;")&lt;901,9,COUNTIF($L$20:L787,"&lt;&gt;")&lt;1001,10,COUNTIF($L$20:L787,"&lt;&gt;")&lt;1101,11,COUNTIF($L$20:L787,"&lt;&gt;")&lt;1201,12,COUNTIF($L$20:L787,"&lt;&gt;")&lt;1301,13,COUNTIF($L$20:L787,"&lt;&gt;")&lt;1401,14,COUNTIF($L$20:L787,"&lt;&gt;")&lt;1501,15,COUNTIF($L$20:L787,"&lt;&gt;")&lt;1601,16,COUNTIF($L$20:L787,"&lt;&gt;")&lt;1701,17,COUNTIF($L$20:L787,"&lt;&gt;")&lt;1801,18,COUNTIF($L$20:L787,"&lt;&gt;")&lt;1901,19,COUNTIF($L$20:L787,"&lt;&gt;")&lt;2001,20,COUNTIF($L$20:L787,"&lt;&gt;")&lt;2101,21,COUNTIF($L$20:L787,"&lt;&gt;")&lt;2201,22,COUNTIF($L$20:L787,"&lt;&gt;")&lt;2301,23,COUNTIF($L$20:L787,"&lt;&gt;")&lt;2401,24,COUNTIF($L$20:L787,"&lt;&gt;")&lt;2501,25,COUNTIF($L$20:L787,"&lt;&gt;")&lt;2601,26,COUNTIF($L$20:L787,"&lt;&gt;")&lt;2701,27,COUNTIF($L$20:L787,"&lt;&gt;")&lt;2801,28,COUNTIF($L$20:L787,"&lt;&gt;")&lt;2901,29,COUNTIF($L$20:L787,"&lt;&gt;")&lt;3001,30),"")</f>
        <v/>
      </c>
      <c r="AM787" t="str">
        <f t="shared" si="55"/>
        <v/>
      </c>
      <c r="AN787" t="str">
        <f t="shared" si="59"/>
        <v/>
      </c>
      <c r="AP787" t="str">
        <f t="shared" si="58"/>
        <v/>
      </c>
      <c r="AQ787" t="str">
        <f>IF(AO787="","",COUNTIFS(AM787:$AM$3019,AO787))</f>
        <v/>
      </c>
    </row>
    <row r="788" spans="1:43" x14ac:dyDescent="0.25">
      <c r="A788" s="6" t="str">
        <f>IF(COUNT($A$20:A787)&lt;&gt;$B$4,IF(A787="","",A787+1),"")</f>
        <v/>
      </c>
      <c r="B788" s="3"/>
      <c r="C788" s="3"/>
      <c r="D788" s="122"/>
      <c r="E788" s="3"/>
      <c r="F788" s="3"/>
      <c r="G788" s="3"/>
      <c r="H788" s="3"/>
      <c r="I788" s="120"/>
      <c r="J788" s="3"/>
      <c r="K788" s="95" t="str" cm="1">
        <f t="array" ref="K788">IF(OR($J$14 = "A",$J$14 = "B",$J$14 = "C"),IF(I788="","",IF(LEN(I788)&gt;2,_xlfn.IFS(ISNUMBER(SEARCH("_",I788)),I788,ISNUMBER(SEARCH(", ",I788)),SUBSTITUTE(I788,", ","_"),ISNUMBER(SEARCH("/ ",I788)),SUBSTITUTE(I788,"/ ","_"),ISNUMBER(SEARCH(",",I788)),SUBSTITUTE(I788,",","_"),ISNUMBER(SEARCH("/",I788)),SUBSTITUTE(I788,"/","_"),ISNUMBER(SEARCH("",I788)),I788),I788)),IF(OR($J$14 = "J",$J$14 = "K"),"",IF(D788="","",IF(LEN(D788)&gt;2,_xlfn.IFS(ISNUMBER(SEARCH("_",D788)),D788,ISNUMBER(SEARCH(", ",D788)),SUBSTITUTE(D788,", ","_"),ISNUMBER(SEARCH("/ ",D788)),SUBSTITUTE(D788,"/ ","_"),ISNUMBER(SEARCH(",",D788)),SUBSTITUTE(D788,",","_"),ISNUMBER(SEARCH("/",D788)),SUBSTITUTE(D788,"/","_"),ISNUMBER(SEARCH("",D788)),D788),D788))))</f>
        <v/>
      </c>
      <c r="L788" s="1"/>
      <c r="M788" s="1" t="str">
        <f t="shared" si="56"/>
        <v/>
      </c>
      <c r="N788" s="94" t="str">
        <f>IF($L788="None","",IF(ISERROR(VLOOKUP($L788,Info!$B$4:$B$266,1,FALSE)),"",VLOOKUP($L788,Info!$B$4:$L$266,5,FALSE)))</f>
        <v/>
      </c>
      <c r="O788" s="94" t="str">
        <f>IF(K788="","",IF(AND($J$12&lt;&gt;"ABC",N788="3"),"BAC",IF(N788="3","ABC",IF($J$12&lt;&gt;"ABC",IF($J$10="Standard",VLOOKUP(K788,Info!$BE$4:$BF$481,2,FALSE),VLOOKUP(K788,Info!$BI$4:$BJ$482,2,FALSE)),IF($J$10="Standard",VLOOKUP(K788,Info!$AG$4:$AH$2994,2,FALSE),VLOOKUP(K788,Info!$AK$4:$AL$2997,2,FALSE))))))</f>
        <v/>
      </c>
      <c r="P788" s="94" t="str">
        <f>IF($L788="None","",IF(ISERROR(VLOOKUP($L788,Info!$B$4:$B$266,1,FALSE)),"",VLOOKUP($L788,Info!$B$4:$L$266,3,FALSE)))</f>
        <v/>
      </c>
      <c r="Q788" s="96" t="str">
        <f>IF($L788="None","",IF(ISERROR(VLOOKUP($L788,Info!$B$4:$B$266,1,FALSE)),"",VLOOKUP($L788,Info!$B$4:$L$266,4,FALSE)))</f>
        <v/>
      </c>
      <c r="R788" s="1"/>
      <c r="S788" s="6" t="str">
        <f t="shared" si="57"/>
        <v/>
      </c>
      <c r="T788" s="6" t="str">
        <f>IF($L788="None","",IF(ISERROR(VLOOKUP($L788,Info!$B$4:$B$266,1,FALSE)),"",VLOOKUP($L788,Info!$B$4:$L$266,11,FALSE)))</f>
        <v/>
      </c>
      <c r="U788" s="1"/>
      <c r="V788" s="1"/>
      <c r="W788" s="1"/>
      <c r="X788" s="1" t="str">
        <f>IF($L788="None","",IF(ISERROR(VLOOKUP($L788,Info!$B$4:$B$266,1,FALSE)),"",IF(OR(W788="Metallic Liquid Tight",W788="Non-Metallic Liquid Tight",W788="LSZH",W788="Greenfield"),VLOOKUP($L788,Info!$B$4:$L$266,7,FALSE),"N/A")))</f>
        <v/>
      </c>
      <c r="Y788" s="1"/>
      <c r="Z788" s="96" t="str">
        <f>IF($L788="None","",IF(ISERROR(VLOOKUP($L788,Info!$B$4:$B$266,1,FALSE)),"",VLOOKUP($L788,Info!$B$4:$L$266,9,FALSE)))</f>
        <v/>
      </c>
      <c r="AA788" s="96" t="str">
        <f>IF($L788="None","",IF(ISERROR(VLOOKUP($L788,Info!$B$4:$B$266,1,FALSE)),"",VLOOKUP($L788,Info!$B$4:$L$266,8,FALSE)))</f>
        <v/>
      </c>
      <c r="AB788" s="96" t="str">
        <f>IF($L788="None","",IF(ISERROR(VLOOKUP($L788,Info!$B$4:$B$266,1,FALSE)),"",VLOOKUP($L788,Info!$B$4:$L$266,10,FALSE)))</f>
        <v/>
      </c>
      <c r="AC788" s="1" t="str">
        <f>IF(W788="SO Cable","Black,White",IF(O788="","",IF(P788="","",IF($J$12&lt;&gt;"ABC",IF(P788&lt;="250",VLOOKUP(O788,Info!$AZ$4:$BB$22,3,FALSE),VLOOKUP(O788,Info!$AZ$23:$BB$39,3,FALSE)),IF(P788&lt;="250",VLOOKUP(O788,Info!$AO$4:$AQ$22,3,FALSE),VLOOKUP(O788,Info!$AO$23:$AP$39,3,FALSE))))))</f>
        <v/>
      </c>
      <c r="AD788" s="1"/>
      <c r="AE788" s="1" t="str">
        <f>IF($L788="None","",IF(ISERROR(VLOOKUP($L788,Info!$B$4:$B$266,1,FALSE)),"",VLOOKUP($L788,Info!$B$4:$L$266,4,FALSE)))</f>
        <v/>
      </c>
      <c r="AF788" s="1" t="str">
        <f>IF($L788="None","",IF(ISERROR(VLOOKUP($L788,Info!$B$4:$B$266,1,FALSE)),"",VLOOKUP($L788,Info!$B$4:$L$266,6,FALSE)))</f>
        <v/>
      </c>
      <c r="AG788" s="1"/>
      <c r="AH788" s="33" t="str" cm="1">
        <f t="array" ref="AH788">IF(AND(L788&lt;&gt;"",O788&lt;&gt;"",R788:S788&lt;&gt;"",W788:X788&lt;&gt;"",Z788:AA788&lt;&gt;"",AC788&lt;&gt;""),"Good","Bad")</f>
        <v>Bad</v>
      </c>
      <c r="AL788" t="str" cm="1">
        <f t="array" ref="AL788">IF(R788&gt;0,_xlfn.IFS(COUNTIF($L$20:L788,"&lt;&gt;")&lt;101,1,COUNTIF($L$20:L788,"&lt;&gt;")&lt;201,2,COUNTIF($L$20:L788,"&lt;&gt;")&lt;301,3,COUNTIF($L$20:L788,"&lt;&gt;")&lt;401,4,COUNTIF($L$20:L788,"&lt;&gt;")&lt;501,5,COUNTIF($L$20:L788,"&lt;&gt;")&lt;601,6,COUNTIF($L$20:L788,"&lt;&gt;")&lt;701,7,COUNTIF($L$20:L788,"&lt;&gt;")&lt;801,8,COUNTIF($L$20:L788,"&lt;&gt;")&lt;901,9,COUNTIF($L$20:L788,"&lt;&gt;")&lt;1001,10,COUNTIF($L$20:L788,"&lt;&gt;")&lt;1101,11,COUNTIF($L$20:L788,"&lt;&gt;")&lt;1201,12,COUNTIF($L$20:L788,"&lt;&gt;")&lt;1301,13,COUNTIF($L$20:L788,"&lt;&gt;")&lt;1401,14,COUNTIF($L$20:L788,"&lt;&gt;")&lt;1501,15,COUNTIF($L$20:L788,"&lt;&gt;")&lt;1601,16,COUNTIF($L$20:L788,"&lt;&gt;")&lt;1701,17,COUNTIF($L$20:L788,"&lt;&gt;")&lt;1801,18,COUNTIF($L$20:L788,"&lt;&gt;")&lt;1901,19,COUNTIF($L$20:L788,"&lt;&gt;")&lt;2001,20,COUNTIF($L$20:L788,"&lt;&gt;")&lt;2101,21,COUNTIF($L$20:L788,"&lt;&gt;")&lt;2201,22,COUNTIF($L$20:L788,"&lt;&gt;")&lt;2301,23,COUNTIF($L$20:L788,"&lt;&gt;")&lt;2401,24,COUNTIF($L$20:L788,"&lt;&gt;")&lt;2501,25,COUNTIF($L$20:L788,"&lt;&gt;")&lt;2601,26,COUNTIF($L$20:L788,"&lt;&gt;")&lt;2701,27,COUNTIF($L$20:L788,"&lt;&gt;")&lt;2801,28,COUNTIF($L$20:L788,"&lt;&gt;")&lt;2901,29,COUNTIF($L$20:L788,"&lt;&gt;")&lt;3001,30),"")</f>
        <v/>
      </c>
      <c r="AM788" t="str">
        <f t="shared" ref="AM788:AM851" si="60">L788&amp;Z788&amp;AA788&amp;W788&amp;X788&amp;Y788&amp;AL788</f>
        <v/>
      </c>
      <c r="AN788" t="str">
        <f t="shared" si="59"/>
        <v/>
      </c>
      <c r="AP788" t="str">
        <f t="shared" si="58"/>
        <v/>
      </c>
      <c r="AQ788" t="str">
        <f>IF(AO788="","",COUNTIFS(AM788:$AM$3019,AO788))</f>
        <v/>
      </c>
    </row>
    <row r="789" spans="1:43" x14ac:dyDescent="0.25">
      <c r="A789" s="6" t="str">
        <f>IF(COUNT($A$20:A788)&lt;&gt;$B$4,IF(A788="","",A788+1),"")</f>
        <v/>
      </c>
      <c r="B789" s="3"/>
      <c r="C789" s="3"/>
      <c r="D789" s="122"/>
      <c r="E789" s="3"/>
      <c r="F789" s="3"/>
      <c r="G789" s="3"/>
      <c r="H789" s="3"/>
      <c r="I789" s="120"/>
      <c r="J789" s="3"/>
      <c r="K789" s="95" t="str" cm="1">
        <f t="array" ref="K789">IF(OR($J$14 = "A",$J$14 = "B",$J$14 = "C"),IF(I789="","",IF(LEN(I789)&gt;2,_xlfn.IFS(ISNUMBER(SEARCH("_",I789)),I789,ISNUMBER(SEARCH(", ",I789)),SUBSTITUTE(I789,", ","_"),ISNUMBER(SEARCH("/ ",I789)),SUBSTITUTE(I789,"/ ","_"),ISNUMBER(SEARCH(",",I789)),SUBSTITUTE(I789,",","_"),ISNUMBER(SEARCH("/",I789)),SUBSTITUTE(I789,"/","_"),ISNUMBER(SEARCH("",I789)),I789),I789)),IF(OR($J$14 = "J",$J$14 = "K"),"",IF(D789="","",IF(LEN(D789)&gt;2,_xlfn.IFS(ISNUMBER(SEARCH("_",D789)),D789,ISNUMBER(SEARCH(", ",D789)),SUBSTITUTE(D789,", ","_"),ISNUMBER(SEARCH("/ ",D789)),SUBSTITUTE(D789,"/ ","_"),ISNUMBER(SEARCH(",",D789)),SUBSTITUTE(D789,",","_"),ISNUMBER(SEARCH("/",D789)),SUBSTITUTE(D789,"/","_"),ISNUMBER(SEARCH("",D789)),D789),D789))))</f>
        <v/>
      </c>
      <c r="L789" s="1"/>
      <c r="M789" s="1" t="str">
        <f t="shared" ref="M789:M852" si="61">IF(L789="","","Pigtail")</f>
        <v/>
      </c>
      <c r="N789" s="94" t="str">
        <f>IF($L789="None","",IF(ISERROR(VLOOKUP($L789,Info!$B$4:$B$266,1,FALSE)),"",VLOOKUP($L789,Info!$B$4:$L$266,5,FALSE)))</f>
        <v/>
      </c>
      <c r="O789" s="94" t="str">
        <f>IF(K789="","",IF(AND($J$12&lt;&gt;"ABC",N789="3"),"BAC",IF(N789="3","ABC",IF($J$12&lt;&gt;"ABC",IF($J$10="Standard",VLOOKUP(K789,Info!$BE$4:$BF$481,2,FALSE),VLOOKUP(K789,Info!$BI$4:$BJ$482,2,FALSE)),IF($J$10="Standard",VLOOKUP(K789,Info!$AG$4:$AH$2994,2,FALSE),VLOOKUP(K789,Info!$AK$4:$AL$2997,2,FALSE))))))</f>
        <v/>
      </c>
      <c r="P789" s="94" t="str">
        <f>IF($L789="None","",IF(ISERROR(VLOOKUP($L789,Info!$B$4:$B$266,1,FALSE)),"",VLOOKUP($L789,Info!$B$4:$L$266,3,FALSE)))</f>
        <v/>
      </c>
      <c r="Q789" s="96" t="str">
        <f>IF($L789="None","",IF(ISERROR(VLOOKUP($L789,Info!$B$4:$B$266,1,FALSE)),"",VLOOKUP($L789,Info!$B$4:$L$266,4,FALSE)))</f>
        <v/>
      </c>
      <c r="R789" s="1"/>
      <c r="S789" s="6" t="str">
        <f t="shared" ref="S789:S852" si="62">IF(M789 = "","",IF(M789 &lt;&gt; "Pigtail","0",""))</f>
        <v/>
      </c>
      <c r="T789" s="6" t="str">
        <f>IF($L789="None","",IF(ISERROR(VLOOKUP($L789,Info!$B$4:$B$266,1,FALSE)),"",VLOOKUP($L789,Info!$B$4:$L$266,11,FALSE)))</f>
        <v/>
      </c>
      <c r="U789" s="1"/>
      <c r="V789" s="1"/>
      <c r="W789" s="1"/>
      <c r="X789" s="1" t="str">
        <f>IF($L789="None","",IF(ISERROR(VLOOKUP($L789,Info!$B$4:$B$266,1,FALSE)),"",IF(OR(W789="Metallic Liquid Tight",W789="Non-Metallic Liquid Tight",W789="LSZH",W789="Greenfield"),VLOOKUP($L789,Info!$B$4:$L$266,7,FALSE),"N/A")))</f>
        <v/>
      </c>
      <c r="Y789" s="1"/>
      <c r="Z789" s="96" t="str">
        <f>IF($L789="None","",IF(ISERROR(VLOOKUP($L789,Info!$B$4:$B$266,1,FALSE)),"",VLOOKUP($L789,Info!$B$4:$L$266,9,FALSE)))</f>
        <v/>
      </c>
      <c r="AA789" s="96" t="str">
        <f>IF($L789="None","",IF(ISERROR(VLOOKUP($L789,Info!$B$4:$B$266,1,FALSE)),"",VLOOKUP($L789,Info!$B$4:$L$266,8,FALSE)))</f>
        <v/>
      </c>
      <c r="AB789" s="96" t="str">
        <f>IF($L789="None","",IF(ISERROR(VLOOKUP($L789,Info!$B$4:$B$266,1,FALSE)),"",VLOOKUP($L789,Info!$B$4:$L$266,10,FALSE)))</f>
        <v/>
      </c>
      <c r="AC789" s="1" t="str">
        <f>IF(W789="SO Cable","Black,White",IF(O789="","",IF(P789="","",IF($J$12&lt;&gt;"ABC",IF(P789&lt;="250",VLOOKUP(O789,Info!$AZ$4:$BB$22,3,FALSE),VLOOKUP(O789,Info!$AZ$23:$BB$39,3,FALSE)),IF(P789&lt;="250",VLOOKUP(O789,Info!$AO$4:$AQ$22,3,FALSE),VLOOKUP(O789,Info!$AO$23:$AP$39,3,FALSE))))))</f>
        <v/>
      </c>
      <c r="AD789" s="1"/>
      <c r="AE789" s="1" t="str">
        <f>IF($L789="None","",IF(ISERROR(VLOOKUP($L789,Info!$B$4:$B$266,1,FALSE)),"",VLOOKUP($L789,Info!$B$4:$L$266,4,FALSE)))</f>
        <v/>
      </c>
      <c r="AF789" s="1" t="str">
        <f>IF($L789="None","",IF(ISERROR(VLOOKUP($L789,Info!$B$4:$B$266,1,FALSE)),"",VLOOKUP($L789,Info!$B$4:$L$266,6,FALSE)))</f>
        <v/>
      </c>
      <c r="AG789" s="1"/>
      <c r="AH789" s="33" t="str" cm="1">
        <f t="array" ref="AH789">IF(AND(L789&lt;&gt;"",O789&lt;&gt;"",R789:S789&lt;&gt;"",W789:X789&lt;&gt;"",Z789:AA789&lt;&gt;"",AC789&lt;&gt;""),"Good","Bad")</f>
        <v>Bad</v>
      </c>
      <c r="AL789" t="str" cm="1">
        <f t="array" ref="AL789">IF(R789&gt;0,_xlfn.IFS(COUNTIF($L$20:L789,"&lt;&gt;")&lt;101,1,COUNTIF($L$20:L789,"&lt;&gt;")&lt;201,2,COUNTIF($L$20:L789,"&lt;&gt;")&lt;301,3,COUNTIF($L$20:L789,"&lt;&gt;")&lt;401,4,COUNTIF($L$20:L789,"&lt;&gt;")&lt;501,5,COUNTIF($L$20:L789,"&lt;&gt;")&lt;601,6,COUNTIF($L$20:L789,"&lt;&gt;")&lt;701,7,COUNTIF($L$20:L789,"&lt;&gt;")&lt;801,8,COUNTIF($L$20:L789,"&lt;&gt;")&lt;901,9,COUNTIF($L$20:L789,"&lt;&gt;")&lt;1001,10,COUNTIF($L$20:L789,"&lt;&gt;")&lt;1101,11,COUNTIF($L$20:L789,"&lt;&gt;")&lt;1201,12,COUNTIF($L$20:L789,"&lt;&gt;")&lt;1301,13,COUNTIF($L$20:L789,"&lt;&gt;")&lt;1401,14,COUNTIF($L$20:L789,"&lt;&gt;")&lt;1501,15,COUNTIF($L$20:L789,"&lt;&gt;")&lt;1601,16,COUNTIF($L$20:L789,"&lt;&gt;")&lt;1701,17,COUNTIF($L$20:L789,"&lt;&gt;")&lt;1801,18,COUNTIF($L$20:L789,"&lt;&gt;")&lt;1901,19,COUNTIF($L$20:L789,"&lt;&gt;")&lt;2001,20,COUNTIF($L$20:L789,"&lt;&gt;")&lt;2101,21,COUNTIF($L$20:L789,"&lt;&gt;")&lt;2201,22,COUNTIF($L$20:L789,"&lt;&gt;")&lt;2301,23,COUNTIF($L$20:L789,"&lt;&gt;")&lt;2401,24,COUNTIF($L$20:L789,"&lt;&gt;")&lt;2501,25,COUNTIF($L$20:L789,"&lt;&gt;")&lt;2601,26,COUNTIF($L$20:L789,"&lt;&gt;")&lt;2701,27,COUNTIF($L$20:L789,"&lt;&gt;")&lt;2801,28,COUNTIF($L$20:L789,"&lt;&gt;")&lt;2901,29,COUNTIF($L$20:L789,"&lt;&gt;")&lt;3001,30),"")</f>
        <v/>
      </c>
      <c r="AM789" t="str">
        <f t="shared" si="60"/>
        <v/>
      </c>
      <c r="AN789" t="str">
        <f t="shared" si="59"/>
        <v/>
      </c>
      <c r="AP789" t="str">
        <f t="shared" ref="AP789:AP852" si="63">IF(R789&gt;0,AP788+1,"")</f>
        <v/>
      </c>
      <c r="AQ789" t="str">
        <f>IF(AO789="","",COUNTIFS(AM789:$AM$3019,AO789))</f>
        <v/>
      </c>
    </row>
    <row r="790" spans="1:43" x14ac:dyDescent="0.25">
      <c r="A790" s="6" t="str">
        <f>IF(COUNT($A$20:A789)&lt;&gt;$B$4,IF(A789="","",A789+1),"")</f>
        <v/>
      </c>
      <c r="B790" s="3"/>
      <c r="C790" s="3"/>
      <c r="D790" s="122"/>
      <c r="E790" s="3"/>
      <c r="F790" s="3"/>
      <c r="G790" s="3"/>
      <c r="H790" s="3"/>
      <c r="I790" s="120"/>
      <c r="J790" s="3"/>
      <c r="K790" s="95" t="str" cm="1">
        <f t="array" ref="K790">IF(OR($J$14 = "A",$J$14 = "B",$J$14 = "C"),IF(I790="","",IF(LEN(I790)&gt;2,_xlfn.IFS(ISNUMBER(SEARCH("_",I790)),I790,ISNUMBER(SEARCH(", ",I790)),SUBSTITUTE(I790,", ","_"),ISNUMBER(SEARCH("/ ",I790)),SUBSTITUTE(I790,"/ ","_"),ISNUMBER(SEARCH(",",I790)),SUBSTITUTE(I790,",","_"),ISNUMBER(SEARCH("/",I790)),SUBSTITUTE(I790,"/","_"),ISNUMBER(SEARCH("",I790)),I790),I790)),IF(OR($J$14 = "J",$J$14 = "K"),"",IF(D790="","",IF(LEN(D790)&gt;2,_xlfn.IFS(ISNUMBER(SEARCH("_",D790)),D790,ISNUMBER(SEARCH(", ",D790)),SUBSTITUTE(D790,", ","_"),ISNUMBER(SEARCH("/ ",D790)),SUBSTITUTE(D790,"/ ","_"),ISNUMBER(SEARCH(",",D790)),SUBSTITUTE(D790,",","_"),ISNUMBER(SEARCH("/",D790)),SUBSTITUTE(D790,"/","_"),ISNUMBER(SEARCH("",D790)),D790),D790))))</f>
        <v/>
      </c>
      <c r="L790" s="1"/>
      <c r="M790" s="1" t="str">
        <f t="shared" si="61"/>
        <v/>
      </c>
      <c r="N790" s="94" t="str">
        <f>IF($L790="None","",IF(ISERROR(VLOOKUP($L790,Info!$B$4:$B$266,1,FALSE)),"",VLOOKUP($L790,Info!$B$4:$L$266,5,FALSE)))</f>
        <v/>
      </c>
      <c r="O790" s="94" t="str">
        <f>IF(K790="","",IF(AND($J$12&lt;&gt;"ABC",N790="3"),"BAC",IF(N790="3","ABC",IF($J$12&lt;&gt;"ABC",IF($J$10="Standard",VLOOKUP(K790,Info!$BE$4:$BF$481,2,FALSE),VLOOKUP(K790,Info!$BI$4:$BJ$482,2,FALSE)),IF($J$10="Standard",VLOOKUP(K790,Info!$AG$4:$AH$2994,2,FALSE),VLOOKUP(K790,Info!$AK$4:$AL$2997,2,FALSE))))))</f>
        <v/>
      </c>
      <c r="P790" s="94" t="str">
        <f>IF($L790="None","",IF(ISERROR(VLOOKUP($L790,Info!$B$4:$B$266,1,FALSE)),"",VLOOKUP($L790,Info!$B$4:$L$266,3,FALSE)))</f>
        <v/>
      </c>
      <c r="Q790" s="96" t="str">
        <f>IF($L790="None","",IF(ISERROR(VLOOKUP($L790,Info!$B$4:$B$266,1,FALSE)),"",VLOOKUP($L790,Info!$B$4:$L$266,4,FALSE)))</f>
        <v/>
      </c>
      <c r="R790" s="1"/>
      <c r="S790" s="6" t="str">
        <f t="shared" si="62"/>
        <v/>
      </c>
      <c r="T790" s="6" t="str">
        <f>IF($L790="None","",IF(ISERROR(VLOOKUP($L790,Info!$B$4:$B$266,1,FALSE)),"",VLOOKUP($L790,Info!$B$4:$L$266,11,FALSE)))</f>
        <v/>
      </c>
      <c r="U790" s="1"/>
      <c r="V790" s="1"/>
      <c r="W790" s="1"/>
      <c r="X790" s="1" t="str">
        <f>IF($L790="None","",IF(ISERROR(VLOOKUP($L790,Info!$B$4:$B$266,1,FALSE)),"",IF(OR(W790="Metallic Liquid Tight",W790="Non-Metallic Liquid Tight",W790="LSZH",W790="Greenfield"),VLOOKUP($L790,Info!$B$4:$L$266,7,FALSE),"N/A")))</f>
        <v/>
      </c>
      <c r="Y790" s="1"/>
      <c r="Z790" s="96" t="str">
        <f>IF($L790="None","",IF(ISERROR(VLOOKUP($L790,Info!$B$4:$B$266,1,FALSE)),"",VLOOKUP($L790,Info!$B$4:$L$266,9,FALSE)))</f>
        <v/>
      </c>
      <c r="AA790" s="96" t="str">
        <f>IF($L790="None","",IF(ISERROR(VLOOKUP($L790,Info!$B$4:$B$266,1,FALSE)),"",VLOOKUP($L790,Info!$B$4:$L$266,8,FALSE)))</f>
        <v/>
      </c>
      <c r="AB790" s="96" t="str">
        <f>IF($L790="None","",IF(ISERROR(VLOOKUP($L790,Info!$B$4:$B$266,1,FALSE)),"",VLOOKUP($L790,Info!$B$4:$L$266,10,FALSE)))</f>
        <v/>
      </c>
      <c r="AC790" s="1" t="str">
        <f>IF(W790="SO Cable","Black,White",IF(O790="","",IF(P790="","",IF($J$12&lt;&gt;"ABC",IF(P790&lt;="250",VLOOKUP(O790,Info!$AZ$4:$BB$22,3,FALSE),VLOOKUP(O790,Info!$AZ$23:$BB$39,3,FALSE)),IF(P790&lt;="250",VLOOKUP(O790,Info!$AO$4:$AQ$22,3,FALSE),VLOOKUP(O790,Info!$AO$23:$AP$39,3,FALSE))))))</f>
        <v/>
      </c>
      <c r="AD790" s="1"/>
      <c r="AE790" s="1" t="str">
        <f>IF($L790="None","",IF(ISERROR(VLOOKUP($L790,Info!$B$4:$B$266,1,FALSE)),"",VLOOKUP($L790,Info!$B$4:$L$266,4,FALSE)))</f>
        <v/>
      </c>
      <c r="AF790" s="1" t="str">
        <f>IF($L790="None","",IF(ISERROR(VLOOKUP($L790,Info!$B$4:$B$266,1,FALSE)),"",VLOOKUP($L790,Info!$B$4:$L$266,6,FALSE)))</f>
        <v/>
      </c>
      <c r="AG790" s="1"/>
      <c r="AH790" s="33" t="str" cm="1">
        <f t="array" ref="AH790">IF(AND(L790&lt;&gt;"",O790&lt;&gt;"",R790:S790&lt;&gt;"",W790:X790&lt;&gt;"",Z790:AA790&lt;&gt;"",AC790&lt;&gt;""),"Good","Bad")</f>
        <v>Bad</v>
      </c>
      <c r="AL790" t="str" cm="1">
        <f t="array" ref="AL790">IF(R790&gt;0,_xlfn.IFS(COUNTIF($L$20:L790,"&lt;&gt;")&lt;101,1,COUNTIF($L$20:L790,"&lt;&gt;")&lt;201,2,COUNTIF($L$20:L790,"&lt;&gt;")&lt;301,3,COUNTIF($L$20:L790,"&lt;&gt;")&lt;401,4,COUNTIF($L$20:L790,"&lt;&gt;")&lt;501,5,COUNTIF($L$20:L790,"&lt;&gt;")&lt;601,6,COUNTIF($L$20:L790,"&lt;&gt;")&lt;701,7,COUNTIF($L$20:L790,"&lt;&gt;")&lt;801,8,COUNTIF($L$20:L790,"&lt;&gt;")&lt;901,9,COUNTIF($L$20:L790,"&lt;&gt;")&lt;1001,10,COUNTIF($L$20:L790,"&lt;&gt;")&lt;1101,11,COUNTIF($L$20:L790,"&lt;&gt;")&lt;1201,12,COUNTIF($L$20:L790,"&lt;&gt;")&lt;1301,13,COUNTIF($L$20:L790,"&lt;&gt;")&lt;1401,14,COUNTIF($L$20:L790,"&lt;&gt;")&lt;1501,15,COUNTIF($L$20:L790,"&lt;&gt;")&lt;1601,16,COUNTIF($L$20:L790,"&lt;&gt;")&lt;1701,17,COUNTIF($L$20:L790,"&lt;&gt;")&lt;1801,18,COUNTIF($L$20:L790,"&lt;&gt;")&lt;1901,19,COUNTIF($L$20:L790,"&lt;&gt;")&lt;2001,20,COUNTIF($L$20:L790,"&lt;&gt;")&lt;2101,21,COUNTIF($L$20:L790,"&lt;&gt;")&lt;2201,22,COUNTIF($L$20:L790,"&lt;&gt;")&lt;2301,23,COUNTIF($L$20:L790,"&lt;&gt;")&lt;2401,24,COUNTIF($L$20:L790,"&lt;&gt;")&lt;2501,25,COUNTIF($L$20:L790,"&lt;&gt;")&lt;2601,26,COUNTIF($L$20:L790,"&lt;&gt;")&lt;2701,27,COUNTIF($L$20:L790,"&lt;&gt;")&lt;2801,28,COUNTIF($L$20:L790,"&lt;&gt;")&lt;2901,29,COUNTIF($L$20:L790,"&lt;&gt;")&lt;3001,30),"")</f>
        <v/>
      </c>
      <c r="AM790" t="str">
        <f t="shared" si="60"/>
        <v/>
      </c>
      <c r="AN790" t="str">
        <f t="shared" ref="AN790:AN853" si="64">IF(R790&gt;0,_xlfn.XLOOKUP(AM790,$AO$20:$AO$3019,$AP$20:$AP$3019,0,0,1),"")</f>
        <v/>
      </c>
      <c r="AP790" t="str">
        <f t="shared" si="63"/>
        <v/>
      </c>
      <c r="AQ790" t="str">
        <f>IF(AO790="","",COUNTIFS(AM790:$AM$3019,AO790))</f>
        <v/>
      </c>
    </row>
    <row r="791" spans="1:43" x14ac:dyDescent="0.25">
      <c r="A791" s="6" t="str">
        <f>IF(COUNT($A$20:A790)&lt;&gt;$B$4,IF(A790="","",A790+1),"")</f>
        <v/>
      </c>
      <c r="B791" s="3"/>
      <c r="C791" s="3"/>
      <c r="D791" s="122"/>
      <c r="E791" s="3"/>
      <c r="F791" s="3"/>
      <c r="G791" s="3"/>
      <c r="H791" s="3"/>
      <c r="I791" s="120"/>
      <c r="J791" s="3"/>
      <c r="K791" s="95" t="str" cm="1">
        <f t="array" ref="K791">IF(OR($J$14 = "A",$J$14 = "B",$J$14 = "C"),IF(I791="","",IF(LEN(I791)&gt;2,_xlfn.IFS(ISNUMBER(SEARCH("_",I791)),I791,ISNUMBER(SEARCH(", ",I791)),SUBSTITUTE(I791,", ","_"),ISNUMBER(SEARCH("/ ",I791)),SUBSTITUTE(I791,"/ ","_"),ISNUMBER(SEARCH(",",I791)),SUBSTITUTE(I791,",","_"),ISNUMBER(SEARCH("/",I791)),SUBSTITUTE(I791,"/","_"),ISNUMBER(SEARCH("",I791)),I791),I791)),IF(OR($J$14 = "J",$J$14 = "K"),"",IF(D791="","",IF(LEN(D791)&gt;2,_xlfn.IFS(ISNUMBER(SEARCH("_",D791)),D791,ISNUMBER(SEARCH(", ",D791)),SUBSTITUTE(D791,", ","_"),ISNUMBER(SEARCH("/ ",D791)),SUBSTITUTE(D791,"/ ","_"),ISNUMBER(SEARCH(",",D791)),SUBSTITUTE(D791,",","_"),ISNUMBER(SEARCH("/",D791)),SUBSTITUTE(D791,"/","_"),ISNUMBER(SEARCH("",D791)),D791),D791))))</f>
        <v/>
      </c>
      <c r="L791" s="1"/>
      <c r="M791" s="1" t="str">
        <f t="shared" si="61"/>
        <v/>
      </c>
      <c r="N791" s="94" t="str">
        <f>IF($L791="None","",IF(ISERROR(VLOOKUP($L791,Info!$B$4:$B$266,1,FALSE)),"",VLOOKUP($L791,Info!$B$4:$L$266,5,FALSE)))</f>
        <v/>
      </c>
      <c r="O791" s="94" t="str">
        <f>IF(K791="","",IF(AND($J$12&lt;&gt;"ABC",N791="3"),"BAC",IF(N791="3","ABC",IF($J$12&lt;&gt;"ABC",IF($J$10="Standard",VLOOKUP(K791,Info!$BE$4:$BF$481,2,FALSE),VLOOKUP(K791,Info!$BI$4:$BJ$482,2,FALSE)),IF($J$10="Standard",VLOOKUP(K791,Info!$AG$4:$AH$2994,2,FALSE),VLOOKUP(K791,Info!$AK$4:$AL$2997,2,FALSE))))))</f>
        <v/>
      </c>
      <c r="P791" s="94" t="str">
        <f>IF($L791="None","",IF(ISERROR(VLOOKUP($L791,Info!$B$4:$B$266,1,FALSE)),"",VLOOKUP($L791,Info!$B$4:$L$266,3,FALSE)))</f>
        <v/>
      </c>
      <c r="Q791" s="96" t="str">
        <f>IF($L791="None","",IF(ISERROR(VLOOKUP($L791,Info!$B$4:$B$266,1,FALSE)),"",VLOOKUP($L791,Info!$B$4:$L$266,4,FALSE)))</f>
        <v/>
      </c>
      <c r="R791" s="1"/>
      <c r="S791" s="6" t="str">
        <f t="shared" si="62"/>
        <v/>
      </c>
      <c r="T791" s="6" t="str">
        <f>IF($L791="None","",IF(ISERROR(VLOOKUP($L791,Info!$B$4:$B$266,1,FALSE)),"",VLOOKUP($L791,Info!$B$4:$L$266,11,FALSE)))</f>
        <v/>
      </c>
      <c r="U791" s="1"/>
      <c r="V791" s="1"/>
      <c r="W791" s="1"/>
      <c r="X791" s="1" t="str">
        <f>IF($L791="None","",IF(ISERROR(VLOOKUP($L791,Info!$B$4:$B$266,1,FALSE)),"",IF(OR(W791="Metallic Liquid Tight",W791="Non-Metallic Liquid Tight",W791="LSZH",W791="Greenfield"),VLOOKUP($L791,Info!$B$4:$L$266,7,FALSE),"N/A")))</f>
        <v/>
      </c>
      <c r="Y791" s="1"/>
      <c r="Z791" s="96" t="str">
        <f>IF($L791="None","",IF(ISERROR(VLOOKUP($L791,Info!$B$4:$B$266,1,FALSE)),"",VLOOKUP($L791,Info!$B$4:$L$266,9,FALSE)))</f>
        <v/>
      </c>
      <c r="AA791" s="96" t="str">
        <f>IF($L791="None","",IF(ISERROR(VLOOKUP($L791,Info!$B$4:$B$266,1,FALSE)),"",VLOOKUP($L791,Info!$B$4:$L$266,8,FALSE)))</f>
        <v/>
      </c>
      <c r="AB791" s="96" t="str">
        <f>IF($L791="None","",IF(ISERROR(VLOOKUP($L791,Info!$B$4:$B$266,1,FALSE)),"",VLOOKUP($L791,Info!$B$4:$L$266,10,FALSE)))</f>
        <v/>
      </c>
      <c r="AC791" s="1" t="str">
        <f>IF(W791="SO Cable","Black,White",IF(O791="","",IF(P791="","",IF($J$12&lt;&gt;"ABC",IF(P791&lt;="250",VLOOKUP(O791,Info!$AZ$4:$BB$22,3,FALSE),VLOOKUP(O791,Info!$AZ$23:$BB$39,3,FALSE)),IF(P791&lt;="250",VLOOKUP(O791,Info!$AO$4:$AQ$22,3,FALSE),VLOOKUP(O791,Info!$AO$23:$AP$39,3,FALSE))))))</f>
        <v/>
      </c>
      <c r="AD791" s="1"/>
      <c r="AE791" s="1" t="str">
        <f>IF($L791="None","",IF(ISERROR(VLOOKUP($L791,Info!$B$4:$B$266,1,FALSE)),"",VLOOKUP($L791,Info!$B$4:$L$266,4,FALSE)))</f>
        <v/>
      </c>
      <c r="AF791" s="1" t="str">
        <f>IF($L791="None","",IF(ISERROR(VLOOKUP($L791,Info!$B$4:$B$266,1,FALSE)),"",VLOOKUP($L791,Info!$B$4:$L$266,6,FALSE)))</f>
        <v/>
      </c>
      <c r="AG791" s="1"/>
      <c r="AH791" s="33" t="str" cm="1">
        <f t="array" ref="AH791">IF(AND(L791&lt;&gt;"",O791&lt;&gt;"",R791:S791&lt;&gt;"",W791:X791&lt;&gt;"",Z791:AA791&lt;&gt;"",AC791&lt;&gt;""),"Good","Bad")</f>
        <v>Bad</v>
      </c>
      <c r="AL791" t="str" cm="1">
        <f t="array" ref="AL791">IF(R791&gt;0,_xlfn.IFS(COUNTIF($L$20:L791,"&lt;&gt;")&lt;101,1,COUNTIF($L$20:L791,"&lt;&gt;")&lt;201,2,COUNTIF($L$20:L791,"&lt;&gt;")&lt;301,3,COUNTIF($L$20:L791,"&lt;&gt;")&lt;401,4,COUNTIF($L$20:L791,"&lt;&gt;")&lt;501,5,COUNTIF($L$20:L791,"&lt;&gt;")&lt;601,6,COUNTIF($L$20:L791,"&lt;&gt;")&lt;701,7,COUNTIF($L$20:L791,"&lt;&gt;")&lt;801,8,COUNTIF($L$20:L791,"&lt;&gt;")&lt;901,9,COUNTIF($L$20:L791,"&lt;&gt;")&lt;1001,10,COUNTIF($L$20:L791,"&lt;&gt;")&lt;1101,11,COUNTIF($L$20:L791,"&lt;&gt;")&lt;1201,12,COUNTIF($L$20:L791,"&lt;&gt;")&lt;1301,13,COUNTIF($L$20:L791,"&lt;&gt;")&lt;1401,14,COUNTIF($L$20:L791,"&lt;&gt;")&lt;1501,15,COUNTIF($L$20:L791,"&lt;&gt;")&lt;1601,16,COUNTIF($L$20:L791,"&lt;&gt;")&lt;1701,17,COUNTIF($L$20:L791,"&lt;&gt;")&lt;1801,18,COUNTIF($L$20:L791,"&lt;&gt;")&lt;1901,19,COUNTIF($L$20:L791,"&lt;&gt;")&lt;2001,20,COUNTIF($L$20:L791,"&lt;&gt;")&lt;2101,21,COUNTIF($L$20:L791,"&lt;&gt;")&lt;2201,22,COUNTIF($L$20:L791,"&lt;&gt;")&lt;2301,23,COUNTIF($L$20:L791,"&lt;&gt;")&lt;2401,24,COUNTIF($L$20:L791,"&lt;&gt;")&lt;2501,25,COUNTIF($L$20:L791,"&lt;&gt;")&lt;2601,26,COUNTIF($L$20:L791,"&lt;&gt;")&lt;2701,27,COUNTIF($L$20:L791,"&lt;&gt;")&lt;2801,28,COUNTIF($L$20:L791,"&lt;&gt;")&lt;2901,29,COUNTIF($L$20:L791,"&lt;&gt;")&lt;3001,30),"")</f>
        <v/>
      </c>
      <c r="AM791" t="str">
        <f t="shared" si="60"/>
        <v/>
      </c>
      <c r="AN791" t="str">
        <f t="shared" si="64"/>
        <v/>
      </c>
      <c r="AP791" t="str">
        <f t="shared" si="63"/>
        <v/>
      </c>
      <c r="AQ791" t="str">
        <f>IF(AO791="","",COUNTIFS(AM791:$AM$3019,AO791))</f>
        <v/>
      </c>
    </row>
    <row r="792" spans="1:43" x14ac:dyDescent="0.25">
      <c r="A792" s="6" t="str">
        <f>IF(COUNT($A$20:A791)&lt;&gt;$B$4,IF(A791="","",A791+1),"")</f>
        <v/>
      </c>
      <c r="B792" s="3"/>
      <c r="C792" s="3"/>
      <c r="D792" s="122"/>
      <c r="E792" s="3"/>
      <c r="F792" s="3"/>
      <c r="G792" s="3"/>
      <c r="H792" s="3"/>
      <c r="I792" s="120"/>
      <c r="J792" s="3"/>
      <c r="K792" s="95" t="str" cm="1">
        <f t="array" ref="K792">IF(OR($J$14 = "A",$J$14 = "B",$J$14 = "C"),IF(I792="","",IF(LEN(I792)&gt;2,_xlfn.IFS(ISNUMBER(SEARCH("_",I792)),I792,ISNUMBER(SEARCH(", ",I792)),SUBSTITUTE(I792,", ","_"),ISNUMBER(SEARCH("/ ",I792)),SUBSTITUTE(I792,"/ ","_"),ISNUMBER(SEARCH(",",I792)),SUBSTITUTE(I792,",","_"),ISNUMBER(SEARCH("/",I792)),SUBSTITUTE(I792,"/","_"),ISNUMBER(SEARCH("",I792)),I792),I792)),IF(OR($J$14 = "J",$J$14 = "K"),"",IF(D792="","",IF(LEN(D792)&gt;2,_xlfn.IFS(ISNUMBER(SEARCH("_",D792)),D792,ISNUMBER(SEARCH(", ",D792)),SUBSTITUTE(D792,", ","_"),ISNUMBER(SEARCH("/ ",D792)),SUBSTITUTE(D792,"/ ","_"),ISNUMBER(SEARCH(",",D792)),SUBSTITUTE(D792,",","_"),ISNUMBER(SEARCH("/",D792)),SUBSTITUTE(D792,"/","_"),ISNUMBER(SEARCH("",D792)),D792),D792))))</f>
        <v/>
      </c>
      <c r="L792" s="1"/>
      <c r="M792" s="1" t="str">
        <f t="shared" si="61"/>
        <v/>
      </c>
      <c r="N792" s="94" t="str">
        <f>IF($L792="None","",IF(ISERROR(VLOOKUP($L792,Info!$B$4:$B$266,1,FALSE)),"",VLOOKUP($L792,Info!$B$4:$L$266,5,FALSE)))</f>
        <v/>
      </c>
      <c r="O792" s="94" t="str">
        <f>IF(K792="","",IF(AND($J$12&lt;&gt;"ABC",N792="3"),"BAC",IF(N792="3","ABC",IF($J$12&lt;&gt;"ABC",IF($J$10="Standard",VLOOKUP(K792,Info!$BE$4:$BF$481,2,FALSE),VLOOKUP(K792,Info!$BI$4:$BJ$482,2,FALSE)),IF($J$10="Standard",VLOOKUP(K792,Info!$AG$4:$AH$2994,2,FALSE),VLOOKUP(K792,Info!$AK$4:$AL$2997,2,FALSE))))))</f>
        <v/>
      </c>
      <c r="P792" s="94" t="str">
        <f>IF($L792="None","",IF(ISERROR(VLOOKUP($L792,Info!$B$4:$B$266,1,FALSE)),"",VLOOKUP($L792,Info!$B$4:$L$266,3,FALSE)))</f>
        <v/>
      </c>
      <c r="Q792" s="96" t="str">
        <f>IF($L792="None","",IF(ISERROR(VLOOKUP($L792,Info!$B$4:$B$266,1,FALSE)),"",VLOOKUP($L792,Info!$B$4:$L$266,4,FALSE)))</f>
        <v/>
      </c>
      <c r="R792" s="1"/>
      <c r="S792" s="6" t="str">
        <f t="shared" si="62"/>
        <v/>
      </c>
      <c r="T792" s="6" t="str">
        <f>IF($L792="None","",IF(ISERROR(VLOOKUP($L792,Info!$B$4:$B$266,1,FALSE)),"",VLOOKUP($L792,Info!$B$4:$L$266,11,FALSE)))</f>
        <v/>
      </c>
      <c r="U792" s="1"/>
      <c r="V792" s="1"/>
      <c r="W792" s="1"/>
      <c r="X792" s="1" t="str">
        <f>IF($L792="None","",IF(ISERROR(VLOOKUP($L792,Info!$B$4:$B$266,1,FALSE)),"",IF(OR(W792="Metallic Liquid Tight",W792="Non-Metallic Liquid Tight",W792="LSZH",W792="Greenfield"),VLOOKUP($L792,Info!$B$4:$L$266,7,FALSE),"N/A")))</f>
        <v/>
      </c>
      <c r="Y792" s="1"/>
      <c r="Z792" s="96" t="str">
        <f>IF($L792="None","",IF(ISERROR(VLOOKUP($L792,Info!$B$4:$B$266,1,FALSE)),"",VLOOKUP($L792,Info!$B$4:$L$266,9,FALSE)))</f>
        <v/>
      </c>
      <c r="AA792" s="96" t="str">
        <f>IF($L792="None","",IF(ISERROR(VLOOKUP($L792,Info!$B$4:$B$266,1,FALSE)),"",VLOOKUP($L792,Info!$B$4:$L$266,8,FALSE)))</f>
        <v/>
      </c>
      <c r="AB792" s="96" t="str">
        <f>IF($L792="None","",IF(ISERROR(VLOOKUP($L792,Info!$B$4:$B$266,1,FALSE)),"",VLOOKUP($L792,Info!$B$4:$L$266,10,FALSE)))</f>
        <v/>
      </c>
      <c r="AC792" s="1" t="str">
        <f>IF(W792="SO Cable","Black,White",IF(O792="","",IF(P792="","",IF($J$12&lt;&gt;"ABC",IF(P792&lt;="250",VLOOKUP(O792,Info!$AZ$4:$BB$22,3,FALSE),VLOOKUP(O792,Info!$AZ$23:$BB$39,3,FALSE)),IF(P792&lt;="250",VLOOKUP(O792,Info!$AO$4:$AQ$22,3,FALSE),VLOOKUP(O792,Info!$AO$23:$AP$39,3,FALSE))))))</f>
        <v/>
      </c>
      <c r="AD792" s="1"/>
      <c r="AE792" s="1" t="str">
        <f>IF($L792="None","",IF(ISERROR(VLOOKUP($L792,Info!$B$4:$B$266,1,FALSE)),"",VLOOKUP($L792,Info!$B$4:$L$266,4,FALSE)))</f>
        <v/>
      </c>
      <c r="AF792" s="1" t="str">
        <f>IF($L792="None","",IF(ISERROR(VLOOKUP($L792,Info!$B$4:$B$266,1,FALSE)),"",VLOOKUP($L792,Info!$B$4:$L$266,6,FALSE)))</f>
        <v/>
      </c>
      <c r="AG792" s="1"/>
      <c r="AH792" s="33" t="str" cm="1">
        <f t="array" ref="AH792">IF(AND(L792&lt;&gt;"",O792&lt;&gt;"",R792:S792&lt;&gt;"",W792:X792&lt;&gt;"",Z792:AA792&lt;&gt;"",AC792&lt;&gt;""),"Good","Bad")</f>
        <v>Bad</v>
      </c>
      <c r="AL792" t="str" cm="1">
        <f t="array" ref="AL792">IF(R792&gt;0,_xlfn.IFS(COUNTIF($L$20:L792,"&lt;&gt;")&lt;101,1,COUNTIF($L$20:L792,"&lt;&gt;")&lt;201,2,COUNTIF($L$20:L792,"&lt;&gt;")&lt;301,3,COUNTIF($L$20:L792,"&lt;&gt;")&lt;401,4,COUNTIF($L$20:L792,"&lt;&gt;")&lt;501,5,COUNTIF($L$20:L792,"&lt;&gt;")&lt;601,6,COUNTIF($L$20:L792,"&lt;&gt;")&lt;701,7,COUNTIF($L$20:L792,"&lt;&gt;")&lt;801,8,COUNTIF($L$20:L792,"&lt;&gt;")&lt;901,9,COUNTIF($L$20:L792,"&lt;&gt;")&lt;1001,10,COUNTIF($L$20:L792,"&lt;&gt;")&lt;1101,11,COUNTIF($L$20:L792,"&lt;&gt;")&lt;1201,12,COUNTIF($L$20:L792,"&lt;&gt;")&lt;1301,13,COUNTIF($L$20:L792,"&lt;&gt;")&lt;1401,14,COUNTIF($L$20:L792,"&lt;&gt;")&lt;1501,15,COUNTIF($L$20:L792,"&lt;&gt;")&lt;1601,16,COUNTIF($L$20:L792,"&lt;&gt;")&lt;1701,17,COUNTIF($L$20:L792,"&lt;&gt;")&lt;1801,18,COUNTIF($L$20:L792,"&lt;&gt;")&lt;1901,19,COUNTIF($L$20:L792,"&lt;&gt;")&lt;2001,20,COUNTIF($L$20:L792,"&lt;&gt;")&lt;2101,21,COUNTIF($L$20:L792,"&lt;&gt;")&lt;2201,22,COUNTIF($L$20:L792,"&lt;&gt;")&lt;2301,23,COUNTIF($L$20:L792,"&lt;&gt;")&lt;2401,24,COUNTIF($L$20:L792,"&lt;&gt;")&lt;2501,25,COUNTIF($L$20:L792,"&lt;&gt;")&lt;2601,26,COUNTIF($L$20:L792,"&lt;&gt;")&lt;2701,27,COUNTIF($L$20:L792,"&lt;&gt;")&lt;2801,28,COUNTIF($L$20:L792,"&lt;&gt;")&lt;2901,29,COUNTIF($L$20:L792,"&lt;&gt;")&lt;3001,30),"")</f>
        <v/>
      </c>
      <c r="AM792" t="str">
        <f t="shared" si="60"/>
        <v/>
      </c>
      <c r="AN792" t="str">
        <f t="shared" si="64"/>
        <v/>
      </c>
      <c r="AP792" t="str">
        <f t="shared" si="63"/>
        <v/>
      </c>
      <c r="AQ792" t="str">
        <f>IF(AO792="","",COUNTIFS(AM792:$AM$3019,AO792))</f>
        <v/>
      </c>
    </row>
    <row r="793" spans="1:43" x14ac:dyDescent="0.25">
      <c r="A793" s="6" t="str">
        <f>IF(COUNT($A$20:A792)&lt;&gt;$B$4,IF(A792="","",A792+1),"")</f>
        <v/>
      </c>
      <c r="B793" s="3"/>
      <c r="C793" s="3"/>
      <c r="D793" s="122"/>
      <c r="E793" s="3"/>
      <c r="F793" s="3"/>
      <c r="G793" s="3"/>
      <c r="H793" s="3"/>
      <c r="I793" s="120"/>
      <c r="J793" s="3"/>
      <c r="K793" s="95" t="str" cm="1">
        <f t="array" ref="K793">IF(OR($J$14 = "A",$J$14 = "B",$J$14 = "C"),IF(I793="","",IF(LEN(I793)&gt;2,_xlfn.IFS(ISNUMBER(SEARCH("_",I793)),I793,ISNUMBER(SEARCH(", ",I793)),SUBSTITUTE(I793,", ","_"),ISNUMBER(SEARCH("/ ",I793)),SUBSTITUTE(I793,"/ ","_"),ISNUMBER(SEARCH(",",I793)),SUBSTITUTE(I793,",","_"),ISNUMBER(SEARCH("/",I793)),SUBSTITUTE(I793,"/","_"),ISNUMBER(SEARCH("",I793)),I793),I793)),IF(OR($J$14 = "J",$J$14 = "K"),"",IF(D793="","",IF(LEN(D793)&gt;2,_xlfn.IFS(ISNUMBER(SEARCH("_",D793)),D793,ISNUMBER(SEARCH(", ",D793)),SUBSTITUTE(D793,", ","_"),ISNUMBER(SEARCH("/ ",D793)),SUBSTITUTE(D793,"/ ","_"),ISNUMBER(SEARCH(",",D793)),SUBSTITUTE(D793,",","_"),ISNUMBER(SEARCH("/",D793)),SUBSTITUTE(D793,"/","_"),ISNUMBER(SEARCH("",D793)),D793),D793))))</f>
        <v/>
      </c>
      <c r="L793" s="1"/>
      <c r="M793" s="1" t="str">
        <f t="shared" si="61"/>
        <v/>
      </c>
      <c r="N793" s="94" t="str">
        <f>IF($L793="None","",IF(ISERROR(VLOOKUP($L793,Info!$B$4:$B$266,1,FALSE)),"",VLOOKUP($L793,Info!$B$4:$L$266,5,FALSE)))</f>
        <v/>
      </c>
      <c r="O793" s="94" t="str">
        <f>IF(K793="","",IF(AND($J$12&lt;&gt;"ABC",N793="3"),"BAC",IF(N793="3","ABC",IF($J$12&lt;&gt;"ABC",IF($J$10="Standard",VLOOKUP(K793,Info!$BE$4:$BF$481,2,FALSE),VLOOKUP(K793,Info!$BI$4:$BJ$482,2,FALSE)),IF($J$10="Standard",VLOOKUP(K793,Info!$AG$4:$AH$2994,2,FALSE),VLOOKUP(K793,Info!$AK$4:$AL$2997,2,FALSE))))))</f>
        <v/>
      </c>
      <c r="P793" s="94" t="str">
        <f>IF($L793="None","",IF(ISERROR(VLOOKUP($L793,Info!$B$4:$B$266,1,FALSE)),"",VLOOKUP($L793,Info!$B$4:$L$266,3,FALSE)))</f>
        <v/>
      </c>
      <c r="Q793" s="96" t="str">
        <f>IF($L793="None","",IF(ISERROR(VLOOKUP($L793,Info!$B$4:$B$266,1,FALSE)),"",VLOOKUP($L793,Info!$B$4:$L$266,4,FALSE)))</f>
        <v/>
      </c>
      <c r="R793" s="1"/>
      <c r="S793" s="6" t="str">
        <f t="shared" si="62"/>
        <v/>
      </c>
      <c r="T793" s="6" t="str">
        <f>IF($L793="None","",IF(ISERROR(VLOOKUP($L793,Info!$B$4:$B$266,1,FALSE)),"",VLOOKUP($L793,Info!$B$4:$L$266,11,FALSE)))</f>
        <v/>
      </c>
      <c r="U793" s="1"/>
      <c r="V793" s="1"/>
      <c r="W793" s="1"/>
      <c r="X793" s="1" t="str">
        <f>IF($L793="None","",IF(ISERROR(VLOOKUP($L793,Info!$B$4:$B$266,1,FALSE)),"",IF(OR(W793="Metallic Liquid Tight",W793="Non-Metallic Liquid Tight",W793="LSZH",W793="Greenfield"),VLOOKUP($L793,Info!$B$4:$L$266,7,FALSE),"N/A")))</f>
        <v/>
      </c>
      <c r="Y793" s="1"/>
      <c r="Z793" s="96" t="str">
        <f>IF($L793="None","",IF(ISERROR(VLOOKUP($L793,Info!$B$4:$B$266,1,FALSE)),"",VLOOKUP($L793,Info!$B$4:$L$266,9,FALSE)))</f>
        <v/>
      </c>
      <c r="AA793" s="96" t="str">
        <f>IF($L793="None","",IF(ISERROR(VLOOKUP($L793,Info!$B$4:$B$266,1,FALSE)),"",VLOOKUP($L793,Info!$B$4:$L$266,8,FALSE)))</f>
        <v/>
      </c>
      <c r="AB793" s="96" t="str">
        <f>IF($L793="None","",IF(ISERROR(VLOOKUP($L793,Info!$B$4:$B$266,1,FALSE)),"",VLOOKUP($L793,Info!$B$4:$L$266,10,FALSE)))</f>
        <v/>
      </c>
      <c r="AC793" s="1" t="str">
        <f>IF(W793="SO Cable","Black,White",IF(O793="","",IF(P793="","",IF($J$12&lt;&gt;"ABC",IF(P793&lt;="250",VLOOKUP(O793,Info!$AZ$4:$BB$22,3,FALSE),VLOOKUP(O793,Info!$AZ$23:$BB$39,3,FALSE)),IF(P793&lt;="250",VLOOKUP(O793,Info!$AO$4:$AQ$22,3,FALSE),VLOOKUP(O793,Info!$AO$23:$AP$39,3,FALSE))))))</f>
        <v/>
      </c>
      <c r="AD793" s="1"/>
      <c r="AE793" s="1" t="str">
        <f>IF($L793="None","",IF(ISERROR(VLOOKUP($L793,Info!$B$4:$B$266,1,FALSE)),"",VLOOKUP($L793,Info!$B$4:$L$266,4,FALSE)))</f>
        <v/>
      </c>
      <c r="AF793" s="1" t="str">
        <f>IF($L793="None","",IF(ISERROR(VLOOKUP($L793,Info!$B$4:$B$266,1,FALSE)),"",VLOOKUP($L793,Info!$B$4:$L$266,6,FALSE)))</f>
        <v/>
      </c>
      <c r="AG793" s="1"/>
      <c r="AH793" s="33" t="str" cm="1">
        <f t="array" ref="AH793">IF(AND(L793&lt;&gt;"",O793&lt;&gt;"",R793:S793&lt;&gt;"",W793:X793&lt;&gt;"",Z793:AA793&lt;&gt;"",AC793&lt;&gt;""),"Good","Bad")</f>
        <v>Bad</v>
      </c>
      <c r="AL793" t="str" cm="1">
        <f t="array" ref="AL793">IF(R793&gt;0,_xlfn.IFS(COUNTIF($L$20:L793,"&lt;&gt;")&lt;101,1,COUNTIF($L$20:L793,"&lt;&gt;")&lt;201,2,COUNTIF($L$20:L793,"&lt;&gt;")&lt;301,3,COUNTIF($L$20:L793,"&lt;&gt;")&lt;401,4,COUNTIF($L$20:L793,"&lt;&gt;")&lt;501,5,COUNTIF($L$20:L793,"&lt;&gt;")&lt;601,6,COUNTIF($L$20:L793,"&lt;&gt;")&lt;701,7,COUNTIF($L$20:L793,"&lt;&gt;")&lt;801,8,COUNTIF($L$20:L793,"&lt;&gt;")&lt;901,9,COUNTIF($L$20:L793,"&lt;&gt;")&lt;1001,10,COUNTIF($L$20:L793,"&lt;&gt;")&lt;1101,11,COUNTIF($L$20:L793,"&lt;&gt;")&lt;1201,12,COUNTIF($L$20:L793,"&lt;&gt;")&lt;1301,13,COUNTIF($L$20:L793,"&lt;&gt;")&lt;1401,14,COUNTIF($L$20:L793,"&lt;&gt;")&lt;1501,15,COUNTIF($L$20:L793,"&lt;&gt;")&lt;1601,16,COUNTIF($L$20:L793,"&lt;&gt;")&lt;1701,17,COUNTIF($L$20:L793,"&lt;&gt;")&lt;1801,18,COUNTIF($L$20:L793,"&lt;&gt;")&lt;1901,19,COUNTIF($L$20:L793,"&lt;&gt;")&lt;2001,20,COUNTIF($L$20:L793,"&lt;&gt;")&lt;2101,21,COUNTIF($L$20:L793,"&lt;&gt;")&lt;2201,22,COUNTIF($L$20:L793,"&lt;&gt;")&lt;2301,23,COUNTIF($L$20:L793,"&lt;&gt;")&lt;2401,24,COUNTIF($L$20:L793,"&lt;&gt;")&lt;2501,25,COUNTIF($L$20:L793,"&lt;&gt;")&lt;2601,26,COUNTIF($L$20:L793,"&lt;&gt;")&lt;2701,27,COUNTIF($L$20:L793,"&lt;&gt;")&lt;2801,28,COUNTIF($L$20:L793,"&lt;&gt;")&lt;2901,29,COUNTIF($L$20:L793,"&lt;&gt;")&lt;3001,30),"")</f>
        <v/>
      </c>
      <c r="AM793" t="str">
        <f t="shared" si="60"/>
        <v/>
      </c>
      <c r="AN793" t="str">
        <f t="shared" si="64"/>
        <v/>
      </c>
      <c r="AP793" t="str">
        <f t="shared" si="63"/>
        <v/>
      </c>
      <c r="AQ793" t="str">
        <f>IF(AO793="","",COUNTIFS(AM793:$AM$3019,AO793))</f>
        <v/>
      </c>
    </row>
    <row r="794" spans="1:43" x14ac:dyDescent="0.25">
      <c r="A794" s="6" t="str">
        <f>IF(COUNT($A$20:A793)&lt;&gt;$B$4,IF(A793="","",A793+1),"")</f>
        <v/>
      </c>
      <c r="B794" s="3"/>
      <c r="C794" s="3"/>
      <c r="D794" s="122"/>
      <c r="E794" s="3"/>
      <c r="F794" s="3"/>
      <c r="G794" s="3"/>
      <c r="H794" s="3"/>
      <c r="I794" s="120"/>
      <c r="J794" s="3"/>
      <c r="K794" s="95" t="str" cm="1">
        <f t="array" ref="K794">IF(OR($J$14 = "A",$J$14 = "B",$J$14 = "C"),IF(I794="","",IF(LEN(I794)&gt;2,_xlfn.IFS(ISNUMBER(SEARCH("_",I794)),I794,ISNUMBER(SEARCH(", ",I794)),SUBSTITUTE(I794,", ","_"),ISNUMBER(SEARCH("/ ",I794)),SUBSTITUTE(I794,"/ ","_"),ISNUMBER(SEARCH(",",I794)),SUBSTITUTE(I794,",","_"),ISNUMBER(SEARCH("/",I794)),SUBSTITUTE(I794,"/","_"),ISNUMBER(SEARCH("",I794)),I794),I794)),IF(OR($J$14 = "J",$J$14 = "K"),"",IF(D794="","",IF(LEN(D794)&gt;2,_xlfn.IFS(ISNUMBER(SEARCH("_",D794)),D794,ISNUMBER(SEARCH(", ",D794)),SUBSTITUTE(D794,", ","_"),ISNUMBER(SEARCH("/ ",D794)),SUBSTITUTE(D794,"/ ","_"),ISNUMBER(SEARCH(",",D794)),SUBSTITUTE(D794,",","_"),ISNUMBER(SEARCH("/",D794)),SUBSTITUTE(D794,"/","_"),ISNUMBER(SEARCH("",D794)),D794),D794))))</f>
        <v/>
      </c>
      <c r="L794" s="1"/>
      <c r="M794" s="1" t="str">
        <f t="shared" si="61"/>
        <v/>
      </c>
      <c r="N794" s="94" t="str">
        <f>IF($L794="None","",IF(ISERROR(VLOOKUP($L794,Info!$B$4:$B$266,1,FALSE)),"",VLOOKUP($L794,Info!$B$4:$L$266,5,FALSE)))</f>
        <v/>
      </c>
      <c r="O794" s="94" t="str">
        <f>IF(K794="","",IF(AND($J$12&lt;&gt;"ABC",N794="3"),"BAC",IF(N794="3","ABC",IF($J$12&lt;&gt;"ABC",IF($J$10="Standard",VLOOKUP(K794,Info!$BE$4:$BF$481,2,FALSE),VLOOKUP(K794,Info!$BI$4:$BJ$482,2,FALSE)),IF($J$10="Standard",VLOOKUP(K794,Info!$AG$4:$AH$2994,2,FALSE),VLOOKUP(K794,Info!$AK$4:$AL$2997,2,FALSE))))))</f>
        <v/>
      </c>
      <c r="P794" s="94" t="str">
        <f>IF($L794="None","",IF(ISERROR(VLOOKUP($L794,Info!$B$4:$B$266,1,FALSE)),"",VLOOKUP($L794,Info!$B$4:$L$266,3,FALSE)))</f>
        <v/>
      </c>
      <c r="Q794" s="96" t="str">
        <f>IF($L794="None","",IF(ISERROR(VLOOKUP($L794,Info!$B$4:$B$266,1,FALSE)),"",VLOOKUP($L794,Info!$B$4:$L$266,4,FALSE)))</f>
        <v/>
      </c>
      <c r="R794" s="1"/>
      <c r="S794" s="6" t="str">
        <f t="shared" si="62"/>
        <v/>
      </c>
      <c r="T794" s="6" t="str">
        <f>IF($L794="None","",IF(ISERROR(VLOOKUP($L794,Info!$B$4:$B$266,1,FALSE)),"",VLOOKUP($L794,Info!$B$4:$L$266,11,FALSE)))</f>
        <v/>
      </c>
      <c r="U794" s="1"/>
      <c r="V794" s="1"/>
      <c r="W794" s="1"/>
      <c r="X794" s="1" t="str">
        <f>IF($L794="None","",IF(ISERROR(VLOOKUP($L794,Info!$B$4:$B$266,1,FALSE)),"",IF(OR(W794="Metallic Liquid Tight",W794="Non-Metallic Liquid Tight",W794="LSZH",W794="Greenfield"),VLOOKUP($L794,Info!$B$4:$L$266,7,FALSE),"N/A")))</f>
        <v/>
      </c>
      <c r="Y794" s="1"/>
      <c r="Z794" s="96" t="str">
        <f>IF($L794="None","",IF(ISERROR(VLOOKUP($L794,Info!$B$4:$B$266,1,FALSE)),"",VLOOKUP($L794,Info!$B$4:$L$266,9,FALSE)))</f>
        <v/>
      </c>
      <c r="AA794" s="96" t="str">
        <f>IF($L794="None","",IF(ISERROR(VLOOKUP($L794,Info!$B$4:$B$266,1,FALSE)),"",VLOOKUP($L794,Info!$B$4:$L$266,8,FALSE)))</f>
        <v/>
      </c>
      <c r="AB794" s="96" t="str">
        <f>IF($L794="None","",IF(ISERROR(VLOOKUP($L794,Info!$B$4:$B$266,1,FALSE)),"",VLOOKUP($L794,Info!$B$4:$L$266,10,FALSE)))</f>
        <v/>
      </c>
      <c r="AC794" s="1" t="str">
        <f>IF(W794="SO Cable","Black,White",IF(O794="","",IF(P794="","",IF($J$12&lt;&gt;"ABC",IF(P794&lt;="250",VLOOKUP(O794,Info!$AZ$4:$BB$22,3,FALSE),VLOOKUP(O794,Info!$AZ$23:$BB$39,3,FALSE)),IF(P794&lt;="250",VLOOKUP(O794,Info!$AO$4:$AQ$22,3,FALSE),VLOOKUP(O794,Info!$AO$23:$AP$39,3,FALSE))))))</f>
        <v/>
      </c>
      <c r="AD794" s="1"/>
      <c r="AE794" s="1" t="str">
        <f>IF($L794="None","",IF(ISERROR(VLOOKUP($L794,Info!$B$4:$B$266,1,FALSE)),"",VLOOKUP($L794,Info!$B$4:$L$266,4,FALSE)))</f>
        <v/>
      </c>
      <c r="AF794" s="1" t="str">
        <f>IF($L794="None","",IF(ISERROR(VLOOKUP($L794,Info!$B$4:$B$266,1,FALSE)),"",VLOOKUP($L794,Info!$B$4:$L$266,6,FALSE)))</f>
        <v/>
      </c>
      <c r="AG794" s="1"/>
      <c r="AH794" s="33" t="str" cm="1">
        <f t="array" ref="AH794">IF(AND(L794&lt;&gt;"",O794&lt;&gt;"",R794:S794&lt;&gt;"",W794:X794&lt;&gt;"",Z794:AA794&lt;&gt;"",AC794&lt;&gt;""),"Good","Bad")</f>
        <v>Bad</v>
      </c>
      <c r="AL794" t="str" cm="1">
        <f t="array" ref="AL794">IF(R794&gt;0,_xlfn.IFS(COUNTIF($L$20:L794,"&lt;&gt;")&lt;101,1,COUNTIF($L$20:L794,"&lt;&gt;")&lt;201,2,COUNTIF($L$20:L794,"&lt;&gt;")&lt;301,3,COUNTIF($L$20:L794,"&lt;&gt;")&lt;401,4,COUNTIF($L$20:L794,"&lt;&gt;")&lt;501,5,COUNTIF($L$20:L794,"&lt;&gt;")&lt;601,6,COUNTIF($L$20:L794,"&lt;&gt;")&lt;701,7,COUNTIF($L$20:L794,"&lt;&gt;")&lt;801,8,COUNTIF($L$20:L794,"&lt;&gt;")&lt;901,9,COUNTIF($L$20:L794,"&lt;&gt;")&lt;1001,10,COUNTIF($L$20:L794,"&lt;&gt;")&lt;1101,11,COUNTIF($L$20:L794,"&lt;&gt;")&lt;1201,12,COUNTIF($L$20:L794,"&lt;&gt;")&lt;1301,13,COUNTIF($L$20:L794,"&lt;&gt;")&lt;1401,14,COUNTIF($L$20:L794,"&lt;&gt;")&lt;1501,15,COUNTIF($L$20:L794,"&lt;&gt;")&lt;1601,16,COUNTIF($L$20:L794,"&lt;&gt;")&lt;1701,17,COUNTIF($L$20:L794,"&lt;&gt;")&lt;1801,18,COUNTIF($L$20:L794,"&lt;&gt;")&lt;1901,19,COUNTIF($L$20:L794,"&lt;&gt;")&lt;2001,20,COUNTIF($L$20:L794,"&lt;&gt;")&lt;2101,21,COUNTIF($L$20:L794,"&lt;&gt;")&lt;2201,22,COUNTIF($L$20:L794,"&lt;&gt;")&lt;2301,23,COUNTIF($L$20:L794,"&lt;&gt;")&lt;2401,24,COUNTIF($L$20:L794,"&lt;&gt;")&lt;2501,25,COUNTIF($L$20:L794,"&lt;&gt;")&lt;2601,26,COUNTIF($L$20:L794,"&lt;&gt;")&lt;2701,27,COUNTIF($L$20:L794,"&lt;&gt;")&lt;2801,28,COUNTIF($L$20:L794,"&lt;&gt;")&lt;2901,29,COUNTIF($L$20:L794,"&lt;&gt;")&lt;3001,30),"")</f>
        <v/>
      </c>
      <c r="AM794" t="str">
        <f t="shared" si="60"/>
        <v/>
      </c>
      <c r="AN794" t="str">
        <f t="shared" si="64"/>
        <v/>
      </c>
      <c r="AP794" t="str">
        <f t="shared" si="63"/>
        <v/>
      </c>
      <c r="AQ794" t="str">
        <f>IF(AO794="","",COUNTIFS(AM794:$AM$3019,AO794))</f>
        <v/>
      </c>
    </row>
    <row r="795" spans="1:43" x14ac:dyDescent="0.25">
      <c r="A795" s="6" t="str">
        <f>IF(COUNT($A$20:A794)&lt;&gt;$B$4,IF(A794="","",A794+1),"")</f>
        <v/>
      </c>
      <c r="B795" s="3"/>
      <c r="C795" s="3"/>
      <c r="D795" s="122"/>
      <c r="E795" s="3"/>
      <c r="F795" s="3"/>
      <c r="G795" s="3"/>
      <c r="H795" s="3"/>
      <c r="I795" s="120"/>
      <c r="J795" s="3"/>
      <c r="K795" s="95" t="str" cm="1">
        <f t="array" ref="K795">IF(OR($J$14 = "A",$J$14 = "B",$J$14 = "C"),IF(I795="","",IF(LEN(I795)&gt;2,_xlfn.IFS(ISNUMBER(SEARCH("_",I795)),I795,ISNUMBER(SEARCH(", ",I795)),SUBSTITUTE(I795,", ","_"),ISNUMBER(SEARCH("/ ",I795)),SUBSTITUTE(I795,"/ ","_"),ISNUMBER(SEARCH(",",I795)),SUBSTITUTE(I795,",","_"),ISNUMBER(SEARCH("/",I795)),SUBSTITUTE(I795,"/","_"),ISNUMBER(SEARCH("",I795)),I795),I795)),IF(OR($J$14 = "J",$J$14 = "K"),"",IF(D795="","",IF(LEN(D795)&gt;2,_xlfn.IFS(ISNUMBER(SEARCH("_",D795)),D795,ISNUMBER(SEARCH(", ",D795)),SUBSTITUTE(D795,", ","_"),ISNUMBER(SEARCH("/ ",D795)),SUBSTITUTE(D795,"/ ","_"),ISNUMBER(SEARCH(",",D795)),SUBSTITUTE(D795,",","_"),ISNUMBER(SEARCH("/",D795)),SUBSTITUTE(D795,"/","_"),ISNUMBER(SEARCH("",D795)),D795),D795))))</f>
        <v/>
      </c>
      <c r="L795" s="1"/>
      <c r="M795" s="1" t="str">
        <f t="shared" si="61"/>
        <v/>
      </c>
      <c r="N795" s="94" t="str">
        <f>IF($L795="None","",IF(ISERROR(VLOOKUP($L795,Info!$B$4:$B$266,1,FALSE)),"",VLOOKUP($L795,Info!$B$4:$L$266,5,FALSE)))</f>
        <v/>
      </c>
      <c r="O795" s="94" t="str">
        <f>IF(K795="","",IF(AND($J$12&lt;&gt;"ABC",N795="3"),"BAC",IF(N795="3","ABC",IF($J$12&lt;&gt;"ABC",IF($J$10="Standard",VLOOKUP(K795,Info!$BE$4:$BF$481,2,FALSE),VLOOKUP(K795,Info!$BI$4:$BJ$482,2,FALSE)),IF($J$10="Standard",VLOOKUP(K795,Info!$AG$4:$AH$2994,2,FALSE),VLOOKUP(K795,Info!$AK$4:$AL$2997,2,FALSE))))))</f>
        <v/>
      </c>
      <c r="P795" s="94" t="str">
        <f>IF($L795="None","",IF(ISERROR(VLOOKUP($L795,Info!$B$4:$B$266,1,FALSE)),"",VLOOKUP($L795,Info!$B$4:$L$266,3,FALSE)))</f>
        <v/>
      </c>
      <c r="Q795" s="96" t="str">
        <f>IF($L795="None","",IF(ISERROR(VLOOKUP($L795,Info!$B$4:$B$266,1,FALSE)),"",VLOOKUP($L795,Info!$B$4:$L$266,4,FALSE)))</f>
        <v/>
      </c>
      <c r="R795" s="1"/>
      <c r="S795" s="6" t="str">
        <f t="shared" si="62"/>
        <v/>
      </c>
      <c r="T795" s="6" t="str">
        <f>IF($L795="None","",IF(ISERROR(VLOOKUP($L795,Info!$B$4:$B$266,1,FALSE)),"",VLOOKUP($L795,Info!$B$4:$L$266,11,FALSE)))</f>
        <v/>
      </c>
      <c r="U795" s="1"/>
      <c r="V795" s="1"/>
      <c r="W795" s="1"/>
      <c r="X795" s="1" t="str">
        <f>IF($L795="None","",IF(ISERROR(VLOOKUP($L795,Info!$B$4:$B$266,1,FALSE)),"",IF(OR(W795="Metallic Liquid Tight",W795="Non-Metallic Liquid Tight",W795="LSZH",W795="Greenfield"),VLOOKUP($L795,Info!$B$4:$L$266,7,FALSE),"N/A")))</f>
        <v/>
      </c>
      <c r="Y795" s="1"/>
      <c r="Z795" s="96" t="str">
        <f>IF($L795="None","",IF(ISERROR(VLOOKUP($L795,Info!$B$4:$B$266,1,FALSE)),"",VLOOKUP($L795,Info!$B$4:$L$266,9,FALSE)))</f>
        <v/>
      </c>
      <c r="AA795" s="96" t="str">
        <f>IF($L795="None","",IF(ISERROR(VLOOKUP($L795,Info!$B$4:$B$266,1,FALSE)),"",VLOOKUP($L795,Info!$B$4:$L$266,8,FALSE)))</f>
        <v/>
      </c>
      <c r="AB795" s="96" t="str">
        <f>IF($L795="None","",IF(ISERROR(VLOOKUP($L795,Info!$B$4:$B$266,1,FALSE)),"",VLOOKUP($L795,Info!$B$4:$L$266,10,FALSE)))</f>
        <v/>
      </c>
      <c r="AC795" s="1" t="str">
        <f>IF(W795="SO Cable","Black,White",IF(O795="","",IF(P795="","",IF($J$12&lt;&gt;"ABC",IF(P795&lt;="250",VLOOKUP(O795,Info!$AZ$4:$BB$22,3,FALSE),VLOOKUP(O795,Info!$AZ$23:$BB$39,3,FALSE)),IF(P795&lt;="250",VLOOKUP(O795,Info!$AO$4:$AQ$22,3,FALSE),VLOOKUP(O795,Info!$AO$23:$AP$39,3,FALSE))))))</f>
        <v/>
      </c>
      <c r="AD795" s="1"/>
      <c r="AE795" s="1" t="str">
        <f>IF($L795="None","",IF(ISERROR(VLOOKUP($L795,Info!$B$4:$B$266,1,FALSE)),"",VLOOKUP($L795,Info!$B$4:$L$266,4,FALSE)))</f>
        <v/>
      </c>
      <c r="AF795" s="1" t="str">
        <f>IF($L795="None","",IF(ISERROR(VLOOKUP($L795,Info!$B$4:$B$266,1,FALSE)),"",VLOOKUP($L795,Info!$B$4:$L$266,6,FALSE)))</f>
        <v/>
      </c>
      <c r="AG795" s="1"/>
      <c r="AH795" s="33" t="str" cm="1">
        <f t="array" ref="AH795">IF(AND(L795&lt;&gt;"",O795&lt;&gt;"",R795:S795&lt;&gt;"",W795:X795&lt;&gt;"",Z795:AA795&lt;&gt;"",AC795&lt;&gt;""),"Good","Bad")</f>
        <v>Bad</v>
      </c>
      <c r="AL795" t="str" cm="1">
        <f t="array" ref="AL795">IF(R795&gt;0,_xlfn.IFS(COUNTIF($L$20:L795,"&lt;&gt;")&lt;101,1,COUNTIF($L$20:L795,"&lt;&gt;")&lt;201,2,COUNTIF($L$20:L795,"&lt;&gt;")&lt;301,3,COUNTIF($L$20:L795,"&lt;&gt;")&lt;401,4,COUNTIF($L$20:L795,"&lt;&gt;")&lt;501,5,COUNTIF($L$20:L795,"&lt;&gt;")&lt;601,6,COUNTIF($L$20:L795,"&lt;&gt;")&lt;701,7,COUNTIF($L$20:L795,"&lt;&gt;")&lt;801,8,COUNTIF($L$20:L795,"&lt;&gt;")&lt;901,9,COUNTIF($L$20:L795,"&lt;&gt;")&lt;1001,10,COUNTIF($L$20:L795,"&lt;&gt;")&lt;1101,11,COUNTIF($L$20:L795,"&lt;&gt;")&lt;1201,12,COUNTIF($L$20:L795,"&lt;&gt;")&lt;1301,13,COUNTIF($L$20:L795,"&lt;&gt;")&lt;1401,14,COUNTIF($L$20:L795,"&lt;&gt;")&lt;1501,15,COUNTIF($L$20:L795,"&lt;&gt;")&lt;1601,16,COUNTIF($L$20:L795,"&lt;&gt;")&lt;1701,17,COUNTIF($L$20:L795,"&lt;&gt;")&lt;1801,18,COUNTIF($L$20:L795,"&lt;&gt;")&lt;1901,19,COUNTIF($L$20:L795,"&lt;&gt;")&lt;2001,20,COUNTIF($L$20:L795,"&lt;&gt;")&lt;2101,21,COUNTIF($L$20:L795,"&lt;&gt;")&lt;2201,22,COUNTIF($L$20:L795,"&lt;&gt;")&lt;2301,23,COUNTIF($L$20:L795,"&lt;&gt;")&lt;2401,24,COUNTIF($L$20:L795,"&lt;&gt;")&lt;2501,25,COUNTIF($L$20:L795,"&lt;&gt;")&lt;2601,26,COUNTIF($L$20:L795,"&lt;&gt;")&lt;2701,27,COUNTIF($L$20:L795,"&lt;&gt;")&lt;2801,28,COUNTIF($L$20:L795,"&lt;&gt;")&lt;2901,29,COUNTIF($L$20:L795,"&lt;&gt;")&lt;3001,30),"")</f>
        <v/>
      </c>
      <c r="AM795" t="str">
        <f t="shared" si="60"/>
        <v/>
      </c>
      <c r="AN795" t="str">
        <f t="shared" si="64"/>
        <v/>
      </c>
      <c r="AP795" t="str">
        <f t="shared" si="63"/>
        <v/>
      </c>
      <c r="AQ795" t="str">
        <f>IF(AO795="","",COUNTIFS(AM795:$AM$3019,AO795))</f>
        <v/>
      </c>
    </row>
    <row r="796" spans="1:43" x14ac:dyDescent="0.25">
      <c r="A796" s="6" t="str">
        <f>IF(COUNT($A$20:A795)&lt;&gt;$B$4,IF(A795="","",A795+1),"")</f>
        <v/>
      </c>
      <c r="B796" s="3"/>
      <c r="C796" s="3"/>
      <c r="D796" s="122"/>
      <c r="E796" s="3"/>
      <c r="F796" s="3"/>
      <c r="G796" s="3"/>
      <c r="H796" s="3"/>
      <c r="I796" s="120"/>
      <c r="J796" s="3"/>
      <c r="K796" s="95" t="str" cm="1">
        <f t="array" ref="K796">IF(OR($J$14 = "A",$J$14 = "B",$J$14 = "C"),IF(I796="","",IF(LEN(I796)&gt;2,_xlfn.IFS(ISNUMBER(SEARCH("_",I796)),I796,ISNUMBER(SEARCH(", ",I796)),SUBSTITUTE(I796,", ","_"),ISNUMBER(SEARCH("/ ",I796)),SUBSTITUTE(I796,"/ ","_"),ISNUMBER(SEARCH(",",I796)),SUBSTITUTE(I796,",","_"),ISNUMBER(SEARCH("/",I796)),SUBSTITUTE(I796,"/","_"),ISNUMBER(SEARCH("",I796)),I796),I796)),IF(OR($J$14 = "J",$J$14 = "K"),"",IF(D796="","",IF(LEN(D796)&gt;2,_xlfn.IFS(ISNUMBER(SEARCH("_",D796)),D796,ISNUMBER(SEARCH(", ",D796)),SUBSTITUTE(D796,", ","_"),ISNUMBER(SEARCH("/ ",D796)),SUBSTITUTE(D796,"/ ","_"),ISNUMBER(SEARCH(",",D796)),SUBSTITUTE(D796,",","_"),ISNUMBER(SEARCH("/",D796)),SUBSTITUTE(D796,"/","_"),ISNUMBER(SEARCH("",D796)),D796),D796))))</f>
        <v/>
      </c>
      <c r="L796" s="1"/>
      <c r="M796" s="1" t="str">
        <f t="shared" si="61"/>
        <v/>
      </c>
      <c r="N796" s="94" t="str">
        <f>IF($L796="None","",IF(ISERROR(VLOOKUP($L796,Info!$B$4:$B$266,1,FALSE)),"",VLOOKUP($L796,Info!$B$4:$L$266,5,FALSE)))</f>
        <v/>
      </c>
      <c r="O796" s="94" t="str">
        <f>IF(K796="","",IF(AND($J$12&lt;&gt;"ABC",N796="3"),"BAC",IF(N796="3","ABC",IF($J$12&lt;&gt;"ABC",IF($J$10="Standard",VLOOKUP(K796,Info!$BE$4:$BF$481,2,FALSE),VLOOKUP(K796,Info!$BI$4:$BJ$482,2,FALSE)),IF($J$10="Standard",VLOOKUP(K796,Info!$AG$4:$AH$2994,2,FALSE),VLOOKUP(K796,Info!$AK$4:$AL$2997,2,FALSE))))))</f>
        <v/>
      </c>
      <c r="P796" s="94" t="str">
        <f>IF($L796="None","",IF(ISERROR(VLOOKUP($L796,Info!$B$4:$B$266,1,FALSE)),"",VLOOKUP($L796,Info!$B$4:$L$266,3,FALSE)))</f>
        <v/>
      </c>
      <c r="Q796" s="96" t="str">
        <f>IF($L796="None","",IF(ISERROR(VLOOKUP($L796,Info!$B$4:$B$266,1,FALSE)),"",VLOOKUP($L796,Info!$B$4:$L$266,4,FALSE)))</f>
        <v/>
      </c>
      <c r="R796" s="1"/>
      <c r="S796" s="6" t="str">
        <f t="shared" si="62"/>
        <v/>
      </c>
      <c r="T796" s="6" t="str">
        <f>IF($L796="None","",IF(ISERROR(VLOOKUP($L796,Info!$B$4:$B$266,1,FALSE)),"",VLOOKUP($L796,Info!$B$4:$L$266,11,FALSE)))</f>
        <v/>
      </c>
      <c r="U796" s="1"/>
      <c r="V796" s="1"/>
      <c r="W796" s="1"/>
      <c r="X796" s="1" t="str">
        <f>IF($L796="None","",IF(ISERROR(VLOOKUP($L796,Info!$B$4:$B$266,1,FALSE)),"",IF(OR(W796="Metallic Liquid Tight",W796="Non-Metallic Liquid Tight",W796="LSZH",W796="Greenfield"),VLOOKUP($L796,Info!$B$4:$L$266,7,FALSE),"N/A")))</f>
        <v/>
      </c>
      <c r="Y796" s="1"/>
      <c r="Z796" s="96" t="str">
        <f>IF($L796="None","",IF(ISERROR(VLOOKUP($L796,Info!$B$4:$B$266,1,FALSE)),"",VLOOKUP($L796,Info!$B$4:$L$266,9,FALSE)))</f>
        <v/>
      </c>
      <c r="AA796" s="96" t="str">
        <f>IF($L796="None","",IF(ISERROR(VLOOKUP($L796,Info!$B$4:$B$266,1,FALSE)),"",VLOOKUP($L796,Info!$B$4:$L$266,8,FALSE)))</f>
        <v/>
      </c>
      <c r="AB796" s="96" t="str">
        <f>IF($L796="None","",IF(ISERROR(VLOOKUP($L796,Info!$B$4:$B$266,1,FALSE)),"",VLOOKUP($L796,Info!$B$4:$L$266,10,FALSE)))</f>
        <v/>
      </c>
      <c r="AC796" s="1" t="str">
        <f>IF(W796="SO Cable","Black,White",IF(O796="","",IF(P796="","",IF($J$12&lt;&gt;"ABC",IF(P796&lt;="250",VLOOKUP(O796,Info!$AZ$4:$BB$22,3,FALSE),VLOOKUP(O796,Info!$AZ$23:$BB$39,3,FALSE)),IF(P796&lt;="250",VLOOKUP(O796,Info!$AO$4:$AQ$22,3,FALSE),VLOOKUP(O796,Info!$AO$23:$AP$39,3,FALSE))))))</f>
        <v/>
      </c>
      <c r="AD796" s="1"/>
      <c r="AE796" s="1" t="str">
        <f>IF($L796="None","",IF(ISERROR(VLOOKUP($L796,Info!$B$4:$B$266,1,FALSE)),"",VLOOKUP($L796,Info!$B$4:$L$266,4,FALSE)))</f>
        <v/>
      </c>
      <c r="AF796" s="1" t="str">
        <f>IF($L796="None","",IF(ISERROR(VLOOKUP($L796,Info!$B$4:$B$266,1,FALSE)),"",VLOOKUP($L796,Info!$B$4:$L$266,6,FALSE)))</f>
        <v/>
      </c>
      <c r="AG796" s="1"/>
      <c r="AH796" s="33" t="str" cm="1">
        <f t="array" ref="AH796">IF(AND(L796&lt;&gt;"",O796&lt;&gt;"",R796:S796&lt;&gt;"",W796:X796&lt;&gt;"",Z796:AA796&lt;&gt;"",AC796&lt;&gt;""),"Good","Bad")</f>
        <v>Bad</v>
      </c>
      <c r="AL796" t="str" cm="1">
        <f t="array" ref="AL796">IF(R796&gt;0,_xlfn.IFS(COUNTIF($L$20:L796,"&lt;&gt;")&lt;101,1,COUNTIF($L$20:L796,"&lt;&gt;")&lt;201,2,COUNTIF($L$20:L796,"&lt;&gt;")&lt;301,3,COUNTIF($L$20:L796,"&lt;&gt;")&lt;401,4,COUNTIF($L$20:L796,"&lt;&gt;")&lt;501,5,COUNTIF($L$20:L796,"&lt;&gt;")&lt;601,6,COUNTIF($L$20:L796,"&lt;&gt;")&lt;701,7,COUNTIF($L$20:L796,"&lt;&gt;")&lt;801,8,COUNTIF($L$20:L796,"&lt;&gt;")&lt;901,9,COUNTIF($L$20:L796,"&lt;&gt;")&lt;1001,10,COUNTIF($L$20:L796,"&lt;&gt;")&lt;1101,11,COUNTIF($L$20:L796,"&lt;&gt;")&lt;1201,12,COUNTIF($L$20:L796,"&lt;&gt;")&lt;1301,13,COUNTIF($L$20:L796,"&lt;&gt;")&lt;1401,14,COUNTIF($L$20:L796,"&lt;&gt;")&lt;1501,15,COUNTIF($L$20:L796,"&lt;&gt;")&lt;1601,16,COUNTIF($L$20:L796,"&lt;&gt;")&lt;1701,17,COUNTIF($L$20:L796,"&lt;&gt;")&lt;1801,18,COUNTIF($L$20:L796,"&lt;&gt;")&lt;1901,19,COUNTIF($L$20:L796,"&lt;&gt;")&lt;2001,20,COUNTIF($L$20:L796,"&lt;&gt;")&lt;2101,21,COUNTIF($L$20:L796,"&lt;&gt;")&lt;2201,22,COUNTIF($L$20:L796,"&lt;&gt;")&lt;2301,23,COUNTIF($L$20:L796,"&lt;&gt;")&lt;2401,24,COUNTIF($L$20:L796,"&lt;&gt;")&lt;2501,25,COUNTIF($L$20:L796,"&lt;&gt;")&lt;2601,26,COUNTIF($L$20:L796,"&lt;&gt;")&lt;2701,27,COUNTIF($L$20:L796,"&lt;&gt;")&lt;2801,28,COUNTIF($L$20:L796,"&lt;&gt;")&lt;2901,29,COUNTIF($L$20:L796,"&lt;&gt;")&lt;3001,30),"")</f>
        <v/>
      </c>
      <c r="AM796" t="str">
        <f t="shared" si="60"/>
        <v/>
      </c>
      <c r="AN796" t="str">
        <f t="shared" si="64"/>
        <v/>
      </c>
      <c r="AP796" t="str">
        <f t="shared" si="63"/>
        <v/>
      </c>
      <c r="AQ796" t="str">
        <f>IF(AO796="","",COUNTIFS(AM796:$AM$3019,AO796))</f>
        <v/>
      </c>
    </row>
    <row r="797" spans="1:43" x14ac:dyDescent="0.25">
      <c r="A797" s="6" t="str">
        <f>IF(COUNT($A$20:A796)&lt;&gt;$B$4,IF(A796="","",A796+1),"")</f>
        <v/>
      </c>
      <c r="B797" s="3"/>
      <c r="C797" s="3"/>
      <c r="D797" s="122"/>
      <c r="E797" s="3"/>
      <c r="F797" s="3"/>
      <c r="G797" s="3"/>
      <c r="H797" s="3"/>
      <c r="I797" s="120"/>
      <c r="J797" s="3"/>
      <c r="K797" s="95" t="str" cm="1">
        <f t="array" ref="K797">IF(OR($J$14 = "A",$J$14 = "B",$J$14 = "C"),IF(I797="","",IF(LEN(I797)&gt;2,_xlfn.IFS(ISNUMBER(SEARCH("_",I797)),I797,ISNUMBER(SEARCH(", ",I797)),SUBSTITUTE(I797,", ","_"),ISNUMBER(SEARCH("/ ",I797)),SUBSTITUTE(I797,"/ ","_"),ISNUMBER(SEARCH(",",I797)),SUBSTITUTE(I797,",","_"),ISNUMBER(SEARCH("/",I797)),SUBSTITUTE(I797,"/","_"),ISNUMBER(SEARCH("",I797)),I797),I797)),IF(OR($J$14 = "J",$J$14 = "K"),"",IF(D797="","",IF(LEN(D797)&gt;2,_xlfn.IFS(ISNUMBER(SEARCH("_",D797)),D797,ISNUMBER(SEARCH(", ",D797)),SUBSTITUTE(D797,", ","_"),ISNUMBER(SEARCH("/ ",D797)),SUBSTITUTE(D797,"/ ","_"),ISNUMBER(SEARCH(",",D797)),SUBSTITUTE(D797,",","_"),ISNUMBER(SEARCH("/",D797)),SUBSTITUTE(D797,"/","_"),ISNUMBER(SEARCH("",D797)),D797),D797))))</f>
        <v/>
      </c>
      <c r="L797" s="1"/>
      <c r="M797" s="1" t="str">
        <f t="shared" si="61"/>
        <v/>
      </c>
      <c r="N797" s="94" t="str">
        <f>IF($L797="None","",IF(ISERROR(VLOOKUP($L797,Info!$B$4:$B$266,1,FALSE)),"",VLOOKUP($L797,Info!$B$4:$L$266,5,FALSE)))</f>
        <v/>
      </c>
      <c r="O797" s="94" t="str">
        <f>IF(K797="","",IF(AND($J$12&lt;&gt;"ABC",N797="3"),"BAC",IF(N797="3","ABC",IF($J$12&lt;&gt;"ABC",IF($J$10="Standard",VLOOKUP(K797,Info!$BE$4:$BF$481,2,FALSE),VLOOKUP(K797,Info!$BI$4:$BJ$482,2,FALSE)),IF($J$10="Standard",VLOOKUP(K797,Info!$AG$4:$AH$2994,2,FALSE),VLOOKUP(K797,Info!$AK$4:$AL$2997,2,FALSE))))))</f>
        <v/>
      </c>
      <c r="P797" s="94" t="str">
        <f>IF($L797="None","",IF(ISERROR(VLOOKUP($L797,Info!$B$4:$B$266,1,FALSE)),"",VLOOKUP($L797,Info!$B$4:$L$266,3,FALSE)))</f>
        <v/>
      </c>
      <c r="Q797" s="96" t="str">
        <f>IF($L797="None","",IF(ISERROR(VLOOKUP($L797,Info!$B$4:$B$266,1,FALSE)),"",VLOOKUP($L797,Info!$B$4:$L$266,4,FALSE)))</f>
        <v/>
      </c>
      <c r="R797" s="1"/>
      <c r="S797" s="6" t="str">
        <f t="shared" si="62"/>
        <v/>
      </c>
      <c r="T797" s="6" t="str">
        <f>IF($L797="None","",IF(ISERROR(VLOOKUP($L797,Info!$B$4:$B$266,1,FALSE)),"",VLOOKUP($L797,Info!$B$4:$L$266,11,FALSE)))</f>
        <v/>
      </c>
      <c r="U797" s="1"/>
      <c r="V797" s="1"/>
      <c r="W797" s="1"/>
      <c r="X797" s="1" t="str">
        <f>IF($L797="None","",IF(ISERROR(VLOOKUP($L797,Info!$B$4:$B$266,1,FALSE)),"",IF(OR(W797="Metallic Liquid Tight",W797="Non-Metallic Liquid Tight",W797="LSZH",W797="Greenfield"),VLOOKUP($L797,Info!$B$4:$L$266,7,FALSE),"N/A")))</f>
        <v/>
      </c>
      <c r="Y797" s="1"/>
      <c r="Z797" s="96" t="str">
        <f>IF($L797="None","",IF(ISERROR(VLOOKUP($L797,Info!$B$4:$B$266,1,FALSE)),"",VLOOKUP($L797,Info!$B$4:$L$266,9,FALSE)))</f>
        <v/>
      </c>
      <c r="AA797" s="96" t="str">
        <f>IF($L797="None","",IF(ISERROR(VLOOKUP($L797,Info!$B$4:$B$266,1,FALSE)),"",VLOOKUP($L797,Info!$B$4:$L$266,8,FALSE)))</f>
        <v/>
      </c>
      <c r="AB797" s="96" t="str">
        <f>IF($L797="None","",IF(ISERROR(VLOOKUP($L797,Info!$B$4:$B$266,1,FALSE)),"",VLOOKUP($L797,Info!$B$4:$L$266,10,FALSE)))</f>
        <v/>
      </c>
      <c r="AC797" s="1" t="str">
        <f>IF(W797="SO Cable","Black,White",IF(O797="","",IF(P797="","",IF($J$12&lt;&gt;"ABC",IF(P797&lt;="250",VLOOKUP(O797,Info!$AZ$4:$BB$22,3,FALSE),VLOOKUP(O797,Info!$AZ$23:$BB$39,3,FALSE)),IF(P797&lt;="250",VLOOKUP(O797,Info!$AO$4:$AQ$22,3,FALSE),VLOOKUP(O797,Info!$AO$23:$AP$39,3,FALSE))))))</f>
        <v/>
      </c>
      <c r="AD797" s="1"/>
      <c r="AE797" s="1" t="str">
        <f>IF($L797="None","",IF(ISERROR(VLOOKUP($L797,Info!$B$4:$B$266,1,FALSE)),"",VLOOKUP($L797,Info!$B$4:$L$266,4,FALSE)))</f>
        <v/>
      </c>
      <c r="AF797" s="1" t="str">
        <f>IF($L797="None","",IF(ISERROR(VLOOKUP($L797,Info!$B$4:$B$266,1,FALSE)),"",VLOOKUP($L797,Info!$B$4:$L$266,6,FALSE)))</f>
        <v/>
      </c>
      <c r="AG797" s="1"/>
      <c r="AH797" s="33" t="str" cm="1">
        <f t="array" ref="AH797">IF(AND(L797&lt;&gt;"",O797&lt;&gt;"",R797:S797&lt;&gt;"",W797:X797&lt;&gt;"",Z797:AA797&lt;&gt;"",AC797&lt;&gt;""),"Good","Bad")</f>
        <v>Bad</v>
      </c>
      <c r="AL797" t="str" cm="1">
        <f t="array" ref="AL797">IF(R797&gt;0,_xlfn.IFS(COUNTIF($L$20:L797,"&lt;&gt;")&lt;101,1,COUNTIF($L$20:L797,"&lt;&gt;")&lt;201,2,COUNTIF($L$20:L797,"&lt;&gt;")&lt;301,3,COUNTIF($L$20:L797,"&lt;&gt;")&lt;401,4,COUNTIF($L$20:L797,"&lt;&gt;")&lt;501,5,COUNTIF($L$20:L797,"&lt;&gt;")&lt;601,6,COUNTIF($L$20:L797,"&lt;&gt;")&lt;701,7,COUNTIF($L$20:L797,"&lt;&gt;")&lt;801,8,COUNTIF($L$20:L797,"&lt;&gt;")&lt;901,9,COUNTIF($L$20:L797,"&lt;&gt;")&lt;1001,10,COUNTIF($L$20:L797,"&lt;&gt;")&lt;1101,11,COUNTIF($L$20:L797,"&lt;&gt;")&lt;1201,12,COUNTIF($L$20:L797,"&lt;&gt;")&lt;1301,13,COUNTIF($L$20:L797,"&lt;&gt;")&lt;1401,14,COUNTIF($L$20:L797,"&lt;&gt;")&lt;1501,15,COUNTIF($L$20:L797,"&lt;&gt;")&lt;1601,16,COUNTIF($L$20:L797,"&lt;&gt;")&lt;1701,17,COUNTIF($L$20:L797,"&lt;&gt;")&lt;1801,18,COUNTIF($L$20:L797,"&lt;&gt;")&lt;1901,19,COUNTIF($L$20:L797,"&lt;&gt;")&lt;2001,20,COUNTIF($L$20:L797,"&lt;&gt;")&lt;2101,21,COUNTIF($L$20:L797,"&lt;&gt;")&lt;2201,22,COUNTIF($L$20:L797,"&lt;&gt;")&lt;2301,23,COUNTIF($L$20:L797,"&lt;&gt;")&lt;2401,24,COUNTIF($L$20:L797,"&lt;&gt;")&lt;2501,25,COUNTIF($L$20:L797,"&lt;&gt;")&lt;2601,26,COUNTIF($L$20:L797,"&lt;&gt;")&lt;2701,27,COUNTIF($L$20:L797,"&lt;&gt;")&lt;2801,28,COUNTIF($L$20:L797,"&lt;&gt;")&lt;2901,29,COUNTIF($L$20:L797,"&lt;&gt;")&lt;3001,30),"")</f>
        <v/>
      </c>
      <c r="AM797" t="str">
        <f t="shared" si="60"/>
        <v/>
      </c>
      <c r="AN797" t="str">
        <f t="shared" si="64"/>
        <v/>
      </c>
      <c r="AP797" t="str">
        <f t="shared" si="63"/>
        <v/>
      </c>
      <c r="AQ797" t="str">
        <f>IF(AO797="","",COUNTIFS(AM797:$AM$3019,AO797))</f>
        <v/>
      </c>
    </row>
    <row r="798" spans="1:43" x14ac:dyDescent="0.25">
      <c r="A798" s="6" t="str">
        <f>IF(COUNT($A$20:A797)&lt;&gt;$B$4,IF(A797="","",A797+1),"")</f>
        <v/>
      </c>
      <c r="B798" s="3"/>
      <c r="C798" s="3"/>
      <c r="D798" s="122"/>
      <c r="E798" s="3"/>
      <c r="F798" s="3"/>
      <c r="G798" s="3"/>
      <c r="H798" s="3"/>
      <c r="I798" s="120"/>
      <c r="J798" s="3"/>
      <c r="K798" s="95" t="str" cm="1">
        <f t="array" ref="K798">IF(OR($J$14 = "A",$J$14 = "B",$J$14 = "C"),IF(I798="","",IF(LEN(I798)&gt;2,_xlfn.IFS(ISNUMBER(SEARCH("_",I798)),I798,ISNUMBER(SEARCH(", ",I798)),SUBSTITUTE(I798,", ","_"),ISNUMBER(SEARCH("/ ",I798)),SUBSTITUTE(I798,"/ ","_"),ISNUMBER(SEARCH(",",I798)),SUBSTITUTE(I798,",","_"),ISNUMBER(SEARCH("/",I798)),SUBSTITUTE(I798,"/","_"),ISNUMBER(SEARCH("",I798)),I798),I798)),IF(OR($J$14 = "J",$J$14 = "K"),"",IF(D798="","",IF(LEN(D798)&gt;2,_xlfn.IFS(ISNUMBER(SEARCH("_",D798)),D798,ISNUMBER(SEARCH(", ",D798)),SUBSTITUTE(D798,", ","_"),ISNUMBER(SEARCH("/ ",D798)),SUBSTITUTE(D798,"/ ","_"),ISNUMBER(SEARCH(",",D798)),SUBSTITUTE(D798,",","_"),ISNUMBER(SEARCH("/",D798)),SUBSTITUTE(D798,"/","_"),ISNUMBER(SEARCH("",D798)),D798),D798))))</f>
        <v/>
      </c>
      <c r="L798" s="1"/>
      <c r="M798" s="1" t="str">
        <f t="shared" si="61"/>
        <v/>
      </c>
      <c r="N798" s="94" t="str">
        <f>IF($L798="None","",IF(ISERROR(VLOOKUP($L798,Info!$B$4:$B$266,1,FALSE)),"",VLOOKUP($L798,Info!$B$4:$L$266,5,FALSE)))</f>
        <v/>
      </c>
      <c r="O798" s="94" t="str">
        <f>IF(K798="","",IF(AND($J$12&lt;&gt;"ABC",N798="3"),"BAC",IF(N798="3","ABC",IF($J$12&lt;&gt;"ABC",IF($J$10="Standard",VLOOKUP(K798,Info!$BE$4:$BF$481,2,FALSE),VLOOKUP(K798,Info!$BI$4:$BJ$482,2,FALSE)),IF($J$10="Standard",VLOOKUP(K798,Info!$AG$4:$AH$2994,2,FALSE),VLOOKUP(K798,Info!$AK$4:$AL$2997,2,FALSE))))))</f>
        <v/>
      </c>
      <c r="P798" s="94" t="str">
        <f>IF($L798="None","",IF(ISERROR(VLOOKUP($L798,Info!$B$4:$B$266,1,FALSE)),"",VLOOKUP($L798,Info!$B$4:$L$266,3,FALSE)))</f>
        <v/>
      </c>
      <c r="Q798" s="96" t="str">
        <f>IF($L798="None","",IF(ISERROR(VLOOKUP($L798,Info!$B$4:$B$266,1,FALSE)),"",VLOOKUP($L798,Info!$B$4:$L$266,4,FALSE)))</f>
        <v/>
      </c>
      <c r="R798" s="1"/>
      <c r="S798" s="6" t="str">
        <f t="shared" si="62"/>
        <v/>
      </c>
      <c r="T798" s="6" t="str">
        <f>IF($L798="None","",IF(ISERROR(VLOOKUP($L798,Info!$B$4:$B$266,1,FALSE)),"",VLOOKUP($L798,Info!$B$4:$L$266,11,FALSE)))</f>
        <v/>
      </c>
      <c r="U798" s="1"/>
      <c r="V798" s="1"/>
      <c r="W798" s="1"/>
      <c r="X798" s="1" t="str">
        <f>IF($L798="None","",IF(ISERROR(VLOOKUP($L798,Info!$B$4:$B$266,1,FALSE)),"",IF(OR(W798="Metallic Liquid Tight",W798="Non-Metallic Liquid Tight",W798="LSZH",W798="Greenfield"),VLOOKUP($L798,Info!$B$4:$L$266,7,FALSE),"N/A")))</f>
        <v/>
      </c>
      <c r="Y798" s="1"/>
      <c r="Z798" s="96" t="str">
        <f>IF($L798="None","",IF(ISERROR(VLOOKUP($L798,Info!$B$4:$B$266,1,FALSE)),"",VLOOKUP($L798,Info!$B$4:$L$266,9,FALSE)))</f>
        <v/>
      </c>
      <c r="AA798" s="96" t="str">
        <f>IF($L798="None","",IF(ISERROR(VLOOKUP($L798,Info!$B$4:$B$266,1,FALSE)),"",VLOOKUP($L798,Info!$B$4:$L$266,8,FALSE)))</f>
        <v/>
      </c>
      <c r="AB798" s="96" t="str">
        <f>IF($L798="None","",IF(ISERROR(VLOOKUP($L798,Info!$B$4:$B$266,1,FALSE)),"",VLOOKUP($L798,Info!$B$4:$L$266,10,FALSE)))</f>
        <v/>
      </c>
      <c r="AC798" s="1" t="str">
        <f>IF(W798="SO Cable","Black,White",IF(O798="","",IF(P798="","",IF($J$12&lt;&gt;"ABC",IF(P798&lt;="250",VLOOKUP(O798,Info!$AZ$4:$BB$22,3,FALSE),VLOOKUP(O798,Info!$AZ$23:$BB$39,3,FALSE)),IF(P798&lt;="250",VLOOKUP(O798,Info!$AO$4:$AQ$22,3,FALSE),VLOOKUP(O798,Info!$AO$23:$AP$39,3,FALSE))))))</f>
        <v/>
      </c>
      <c r="AD798" s="1"/>
      <c r="AE798" s="1" t="str">
        <f>IF($L798="None","",IF(ISERROR(VLOOKUP($L798,Info!$B$4:$B$266,1,FALSE)),"",VLOOKUP($L798,Info!$B$4:$L$266,4,FALSE)))</f>
        <v/>
      </c>
      <c r="AF798" s="1" t="str">
        <f>IF($L798="None","",IF(ISERROR(VLOOKUP($L798,Info!$B$4:$B$266,1,FALSE)),"",VLOOKUP($L798,Info!$B$4:$L$266,6,FALSE)))</f>
        <v/>
      </c>
      <c r="AG798" s="1"/>
      <c r="AH798" s="33" t="str" cm="1">
        <f t="array" ref="AH798">IF(AND(L798&lt;&gt;"",O798&lt;&gt;"",R798:S798&lt;&gt;"",W798:X798&lt;&gt;"",Z798:AA798&lt;&gt;"",AC798&lt;&gt;""),"Good","Bad")</f>
        <v>Bad</v>
      </c>
      <c r="AL798" t="str" cm="1">
        <f t="array" ref="AL798">IF(R798&gt;0,_xlfn.IFS(COUNTIF($L$20:L798,"&lt;&gt;")&lt;101,1,COUNTIF($L$20:L798,"&lt;&gt;")&lt;201,2,COUNTIF($L$20:L798,"&lt;&gt;")&lt;301,3,COUNTIF($L$20:L798,"&lt;&gt;")&lt;401,4,COUNTIF($L$20:L798,"&lt;&gt;")&lt;501,5,COUNTIF($L$20:L798,"&lt;&gt;")&lt;601,6,COUNTIF($L$20:L798,"&lt;&gt;")&lt;701,7,COUNTIF($L$20:L798,"&lt;&gt;")&lt;801,8,COUNTIF($L$20:L798,"&lt;&gt;")&lt;901,9,COUNTIF($L$20:L798,"&lt;&gt;")&lt;1001,10,COUNTIF($L$20:L798,"&lt;&gt;")&lt;1101,11,COUNTIF($L$20:L798,"&lt;&gt;")&lt;1201,12,COUNTIF($L$20:L798,"&lt;&gt;")&lt;1301,13,COUNTIF($L$20:L798,"&lt;&gt;")&lt;1401,14,COUNTIF($L$20:L798,"&lt;&gt;")&lt;1501,15,COUNTIF($L$20:L798,"&lt;&gt;")&lt;1601,16,COUNTIF($L$20:L798,"&lt;&gt;")&lt;1701,17,COUNTIF($L$20:L798,"&lt;&gt;")&lt;1801,18,COUNTIF($L$20:L798,"&lt;&gt;")&lt;1901,19,COUNTIF($L$20:L798,"&lt;&gt;")&lt;2001,20,COUNTIF($L$20:L798,"&lt;&gt;")&lt;2101,21,COUNTIF($L$20:L798,"&lt;&gt;")&lt;2201,22,COUNTIF($L$20:L798,"&lt;&gt;")&lt;2301,23,COUNTIF($L$20:L798,"&lt;&gt;")&lt;2401,24,COUNTIF($L$20:L798,"&lt;&gt;")&lt;2501,25,COUNTIF($L$20:L798,"&lt;&gt;")&lt;2601,26,COUNTIF($L$20:L798,"&lt;&gt;")&lt;2701,27,COUNTIF($L$20:L798,"&lt;&gt;")&lt;2801,28,COUNTIF($L$20:L798,"&lt;&gt;")&lt;2901,29,COUNTIF($L$20:L798,"&lt;&gt;")&lt;3001,30),"")</f>
        <v/>
      </c>
      <c r="AM798" t="str">
        <f t="shared" si="60"/>
        <v/>
      </c>
      <c r="AN798" t="str">
        <f t="shared" si="64"/>
        <v/>
      </c>
      <c r="AP798" t="str">
        <f t="shared" si="63"/>
        <v/>
      </c>
      <c r="AQ798" t="str">
        <f>IF(AO798="","",COUNTIFS(AM798:$AM$3019,AO798))</f>
        <v/>
      </c>
    </row>
    <row r="799" spans="1:43" x14ac:dyDescent="0.25">
      <c r="A799" s="6" t="str">
        <f>IF(COUNT($A$20:A798)&lt;&gt;$B$4,IF(A798="","",A798+1),"")</f>
        <v/>
      </c>
      <c r="B799" s="3"/>
      <c r="C799" s="3"/>
      <c r="D799" s="122"/>
      <c r="E799" s="3"/>
      <c r="F799" s="3"/>
      <c r="G799" s="3"/>
      <c r="H799" s="3"/>
      <c r="I799" s="120"/>
      <c r="J799" s="3"/>
      <c r="K799" s="95" t="str" cm="1">
        <f t="array" ref="K799">IF(OR($J$14 = "A",$J$14 = "B",$J$14 = "C"),IF(I799="","",IF(LEN(I799)&gt;2,_xlfn.IFS(ISNUMBER(SEARCH("_",I799)),I799,ISNUMBER(SEARCH(", ",I799)),SUBSTITUTE(I799,", ","_"),ISNUMBER(SEARCH("/ ",I799)),SUBSTITUTE(I799,"/ ","_"),ISNUMBER(SEARCH(",",I799)),SUBSTITUTE(I799,",","_"),ISNUMBER(SEARCH("/",I799)),SUBSTITUTE(I799,"/","_"),ISNUMBER(SEARCH("",I799)),I799),I799)),IF(OR($J$14 = "J",$J$14 = "K"),"",IF(D799="","",IF(LEN(D799)&gt;2,_xlfn.IFS(ISNUMBER(SEARCH("_",D799)),D799,ISNUMBER(SEARCH(", ",D799)),SUBSTITUTE(D799,", ","_"),ISNUMBER(SEARCH("/ ",D799)),SUBSTITUTE(D799,"/ ","_"),ISNUMBER(SEARCH(",",D799)),SUBSTITUTE(D799,",","_"),ISNUMBER(SEARCH("/",D799)),SUBSTITUTE(D799,"/","_"),ISNUMBER(SEARCH("",D799)),D799),D799))))</f>
        <v/>
      </c>
      <c r="L799" s="1"/>
      <c r="M799" s="1" t="str">
        <f t="shared" si="61"/>
        <v/>
      </c>
      <c r="N799" s="94" t="str">
        <f>IF($L799="None","",IF(ISERROR(VLOOKUP($L799,Info!$B$4:$B$266,1,FALSE)),"",VLOOKUP($L799,Info!$B$4:$L$266,5,FALSE)))</f>
        <v/>
      </c>
      <c r="O799" s="94" t="str">
        <f>IF(K799="","",IF(AND($J$12&lt;&gt;"ABC",N799="3"),"BAC",IF(N799="3","ABC",IF($J$12&lt;&gt;"ABC",IF($J$10="Standard",VLOOKUP(K799,Info!$BE$4:$BF$481,2,FALSE),VLOOKUP(K799,Info!$BI$4:$BJ$482,2,FALSE)),IF($J$10="Standard",VLOOKUP(K799,Info!$AG$4:$AH$2994,2,FALSE),VLOOKUP(K799,Info!$AK$4:$AL$2997,2,FALSE))))))</f>
        <v/>
      </c>
      <c r="P799" s="94" t="str">
        <f>IF($L799="None","",IF(ISERROR(VLOOKUP($L799,Info!$B$4:$B$266,1,FALSE)),"",VLOOKUP($L799,Info!$B$4:$L$266,3,FALSE)))</f>
        <v/>
      </c>
      <c r="Q799" s="96" t="str">
        <f>IF($L799="None","",IF(ISERROR(VLOOKUP($L799,Info!$B$4:$B$266,1,FALSE)),"",VLOOKUP($L799,Info!$B$4:$L$266,4,FALSE)))</f>
        <v/>
      </c>
      <c r="R799" s="1"/>
      <c r="S799" s="6" t="str">
        <f t="shared" si="62"/>
        <v/>
      </c>
      <c r="T799" s="6" t="str">
        <f>IF($L799="None","",IF(ISERROR(VLOOKUP($L799,Info!$B$4:$B$266,1,FALSE)),"",VLOOKUP($L799,Info!$B$4:$L$266,11,FALSE)))</f>
        <v/>
      </c>
      <c r="U799" s="1"/>
      <c r="V799" s="1"/>
      <c r="W799" s="1"/>
      <c r="X799" s="1" t="str">
        <f>IF($L799="None","",IF(ISERROR(VLOOKUP($L799,Info!$B$4:$B$266,1,FALSE)),"",IF(OR(W799="Metallic Liquid Tight",W799="Non-Metallic Liquid Tight",W799="LSZH",W799="Greenfield"),VLOOKUP($L799,Info!$B$4:$L$266,7,FALSE),"N/A")))</f>
        <v/>
      </c>
      <c r="Y799" s="1"/>
      <c r="Z799" s="96" t="str">
        <f>IF($L799="None","",IF(ISERROR(VLOOKUP($L799,Info!$B$4:$B$266,1,FALSE)),"",VLOOKUP($L799,Info!$B$4:$L$266,9,FALSE)))</f>
        <v/>
      </c>
      <c r="AA799" s="96" t="str">
        <f>IF($L799="None","",IF(ISERROR(VLOOKUP($L799,Info!$B$4:$B$266,1,FALSE)),"",VLOOKUP($L799,Info!$B$4:$L$266,8,FALSE)))</f>
        <v/>
      </c>
      <c r="AB799" s="96" t="str">
        <f>IF($L799="None","",IF(ISERROR(VLOOKUP($L799,Info!$B$4:$B$266,1,FALSE)),"",VLOOKUP($L799,Info!$B$4:$L$266,10,FALSE)))</f>
        <v/>
      </c>
      <c r="AC799" s="1" t="str">
        <f>IF(W799="SO Cable","Black,White",IF(O799="","",IF(P799="","",IF($J$12&lt;&gt;"ABC",IF(P799&lt;="250",VLOOKUP(O799,Info!$AZ$4:$BB$22,3,FALSE),VLOOKUP(O799,Info!$AZ$23:$BB$39,3,FALSE)),IF(P799&lt;="250",VLOOKUP(O799,Info!$AO$4:$AQ$22,3,FALSE),VLOOKUP(O799,Info!$AO$23:$AP$39,3,FALSE))))))</f>
        <v/>
      </c>
      <c r="AD799" s="1"/>
      <c r="AE799" s="1" t="str">
        <f>IF($L799="None","",IF(ISERROR(VLOOKUP($L799,Info!$B$4:$B$266,1,FALSE)),"",VLOOKUP($L799,Info!$B$4:$L$266,4,FALSE)))</f>
        <v/>
      </c>
      <c r="AF799" s="1" t="str">
        <f>IF($L799="None","",IF(ISERROR(VLOOKUP($L799,Info!$B$4:$B$266,1,FALSE)),"",VLOOKUP($L799,Info!$B$4:$L$266,6,FALSE)))</f>
        <v/>
      </c>
      <c r="AG799" s="1"/>
      <c r="AH799" s="33" t="str" cm="1">
        <f t="array" ref="AH799">IF(AND(L799&lt;&gt;"",O799&lt;&gt;"",R799:S799&lt;&gt;"",W799:X799&lt;&gt;"",Z799:AA799&lt;&gt;"",AC799&lt;&gt;""),"Good","Bad")</f>
        <v>Bad</v>
      </c>
      <c r="AL799" t="str" cm="1">
        <f t="array" ref="AL799">IF(R799&gt;0,_xlfn.IFS(COUNTIF($L$20:L799,"&lt;&gt;")&lt;101,1,COUNTIF($L$20:L799,"&lt;&gt;")&lt;201,2,COUNTIF($L$20:L799,"&lt;&gt;")&lt;301,3,COUNTIF($L$20:L799,"&lt;&gt;")&lt;401,4,COUNTIF($L$20:L799,"&lt;&gt;")&lt;501,5,COUNTIF($L$20:L799,"&lt;&gt;")&lt;601,6,COUNTIF($L$20:L799,"&lt;&gt;")&lt;701,7,COUNTIF($L$20:L799,"&lt;&gt;")&lt;801,8,COUNTIF($L$20:L799,"&lt;&gt;")&lt;901,9,COUNTIF($L$20:L799,"&lt;&gt;")&lt;1001,10,COUNTIF($L$20:L799,"&lt;&gt;")&lt;1101,11,COUNTIF($L$20:L799,"&lt;&gt;")&lt;1201,12,COUNTIF($L$20:L799,"&lt;&gt;")&lt;1301,13,COUNTIF($L$20:L799,"&lt;&gt;")&lt;1401,14,COUNTIF($L$20:L799,"&lt;&gt;")&lt;1501,15,COUNTIF($L$20:L799,"&lt;&gt;")&lt;1601,16,COUNTIF($L$20:L799,"&lt;&gt;")&lt;1701,17,COUNTIF($L$20:L799,"&lt;&gt;")&lt;1801,18,COUNTIF($L$20:L799,"&lt;&gt;")&lt;1901,19,COUNTIF($L$20:L799,"&lt;&gt;")&lt;2001,20,COUNTIF($L$20:L799,"&lt;&gt;")&lt;2101,21,COUNTIF($L$20:L799,"&lt;&gt;")&lt;2201,22,COUNTIF($L$20:L799,"&lt;&gt;")&lt;2301,23,COUNTIF($L$20:L799,"&lt;&gt;")&lt;2401,24,COUNTIF($L$20:L799,"&lt;&gt;")&lt;2501,25,COUNTIF($L$20:L799,"&lt;&gt;")&lt;2601,26,COUNTIF($L$20:L799,"&lt;&gt;")&lt;2701,27,COUNTIF($L$20:L799,"&lt;&gt;")&lt;2801,28,COUNTIF($L$20:L799,"&lt;&gt;")&lt;2901,29,COUNTIF($L$20:L799,"&lt;&gt;")&lt;3001,30),"")</f>
        <v/>
      </c>
      <c r="AM799" t="str">
        <f t="shared" si="60"/>
        <v/>
      </c>
      <c r="AN799" t="str">
        <f t="shared" si="64"/>
        <v/>
      </c>
      <c r="AP799" t="str">
        <f t="shared" si="63"/>
        <v/>
      </c>
      <c r="AQ799" t="str">
        <f>IF(AO799="","",COUNTIFS(AM799:$AM$3019,AO799))</f>
        <v/>
      </c>
    </row>
    <row r="800" spans="1:43" x14ac:dyDescent="0.25">
      <c r="A800" s="6" t="str">
        <f>IF(COUNT($A$20:A799)&lt;&gt;$B$4,IF(A799="","",A799+1),"")</f>
        <v/>
      </c>
      <c r="B800" s="3"/>
      <c r="C800" s="3"/>
      <c r="D800" s="122"/>
      <c r="E800" s="3"/>
      <c r="F800" s="3"/>
      <c r="G800" s="3"/>
      <c r="H800" s="3"/>
      <c r="I800" s="120"/>
      <c r="J800" s="3"/>
      <c r="K800" s="95" t="str" cm="1">
        <f t="array" ref="K800">IF(OR($J$14 = "A",$J$14 = "B",$J$14 = "C"),IF(I800="","",IF(LEN(I800)&gt;2,_xlfn.IFS(ISNUMBER(SEARCH("_",I800)),I800,ISNUMBER(SEARCH(", ",I800)),SUBSTITUTE(I800,", ","_"),ISNUMBER(SEARCH("/ ",I800)),SUBSTITUTE(I800,"/ ","_"),ISNUMBER(SEARCH(",",I800)),SUBSTITUTE(I800,",","_"),ISNUMBER(SEARCH("/",I800)),SUBSTITUTE(I800,"/","_"),ISNUMBER(SEARCH("",I800)),I800),I800)),IF(OR($J$14 = "J",$J$14 = "K"),"",IF(D800="","",IF(LEN(D800)&gt;2,_xlfn.IFS(ISNUMBER(SEARCH("_",D800)),D800,ISNUMBER(SEARCH(", ",D800)),SUBSTITUTE(D800,", ","_"),ISNUMBER(SEARCH("/ ",D800)),SUBSTITUTE(D800,"/ ","_"),ISNUMBER(SEARCH(",",D800)),SUBSTITUTE(D800,",","_"),ISNUMBER(SEARCH("/",D800)),SUBSTITUTE(D800,"/","_"),ISNUMBER(SEARCH("",D800)),D800),D800))))</f>
        <v/>
      </c>
      <c r="L800" s="1"/>
      <c r="M800" s="1" t="str">
        <f t="shared" si="61"/>
        <v/>
      </c>
      <c r="N800" s="94" t="str">
        <f>IF($L800="None","",IF(ISERROR(VLOOKUP($L800,Info!$B$4:$B$266,1,FALSE)),"",VLOOKUP($L800,Info!$B$4:$L$266,5,FALSE)))</f>
        <v/>
      </c>
      <c r="O800" s="94" t="str">
        <f>IF(K800="","",IF(AND($J$12&lt;&gt;"ABC",N800="3"),"BAC",IF(N800="3","ABC",IF($J$12&lt;&gt;"ABC",IF($J$10="Standard",VLOOKUP(K800,Info!$BE$4:$BF$481,2,FALSE),VLOOKUP(K800,Info!$BI$4:$BJ$482,2,FALSE)),IF($J$10="Standard",VLOOKUP(K800,Info!$AG$4:$AH$2994,2,FALSE),VLOOKUP(K800,Info!$AK$4:$AL$2997,2,FALSE))))))</f>
        <v/>
      </c>
      <c r="P800" s="94" t="str">
        <f>IF($L800="None","",IF(ISERROR(VLOOKUP($L800,Info!$B$4:$B$266,1,FALSE)),"",VLOOKUP($L800,Info!$B$4:$L$266,3,FALSE)))</f>
        <v/>
      </c>
      <c r="Q800" s="96" t="str">
        <f>IF($L800="None","",IF(ISERROR(VLOOKUP($L800,Info!$B$4:$B$266,1,FALSE)),"",VLOOKUP($L800,Info!$B$4:$L$266,4,FALSE)))</f>
        <v/>
      </c>
      <c r="R800" s="1"/>
      <c r="S800" s="6" t="str">
        <f t="shared" si="62"/>
        <v/>
      </c>
      <c r="T800" s="6" t="str">
        <f>IF($L800="None","",IF(ISERROR(VLOOKUP($L800,Info!$B$4:$B$266,1,FALSE)),"",VLOOKUP($L800,Info!$B$4:$L$266,11,FALSE)))</f>
        <v/>
      </c>
      <c r="U800" s="1"/>
      <c r="V800" s="1"/>
      <c r="W800" s="1"/>
      <c r="X800" s="1" t="str">
        <f>IF($L800="None","",IF(ISERROR(VLOOKUP($L800,Info!$B$4:$B$266,1,FALSE)),"",IF(OR(W800="Metallic Liquid Tight",W800="Non-Metallic Liquid Tight",W800="LSZH",W800="Greenfield"),VLOOKUP($L800,Info!$B$4:$L$266,7,FALSE),"N/A")))</f>
        <v/>
      </c>
      <c r="Y800" s="1"/>
      <c r="Z800" s="96" t="str">
        <f>IF($L800="None","",IF(ISERROR(VLOOKUP($L800,Info!$B$4:$B$266,1,FALSE)),"",VLOOKUP($L800,Info!$B$4:$L$266,9,FALSE)))</f>
        <v/>
      </c>
      <c r="AA800" s="96" t="str">
        <f>IF($L800="None","",IF(ISERROR(VLOOKUP($L800,Info!$B$4:$B$266,1,FALSE)),"",VLOOKUP($L800,Info!$B$4:$L$266,8,FALSE)))</f>
        <v/>
      </c>
      <c r="AB800" s="96" t="str">
        <f>IF($L800="None","",IF(ISERROR(VLOOKUP($L800,Info!$B$4:$B$266,1,FALSE)),"",VLOOKUP($L800,Info!$B$4:$L$266,10,FALSE)))</f>
        <v/>
      </c>
      <c r="AC800" s="1" t="str">
        <f>IF(W800="SO Cable","Black,White",IF(O800="","",IF(P800="","",IF($J$12&lt;&gt;"ABC",IF(P800&lt;="250",VLOOKUP(O800,Info!$AZ$4:$BB$22,3,FALSE),VLOOKUP(O800,Info!$AZ$23:$BB$39,3,FALSE)),IF(P800&lt;="250",VLOOKUP(O800,Info!$AO$4:$AQ$22,3,FALSE),VLOOKUP(O800,Info!$AO$23:$AP$39,3,FALSE))))))</f>
        <v/>
      </c>
      <c r="AD800" s="1"/>
      <c r="AE800" s="1" t="str">
        <f>IF($L800="None","",IF(ISERROR(VLOOKUP($L800,Info!$B$4:$B$266,1,FALSE)),"",VLOOKUP($L800,Info!$B$4:$L$266,4,FALSE)))</f>
        <v/>
      </c>
      <c r="AF800" s="1" t="str">
        <f>IF($L800="None","",IF(ISERROR(VLOOKUP($L800,Info!$B$4:$B$266,1,FALSE)),"",VLOOKUP($L800,Info!$B$4:$L$266,6,FALSE)))</f>
        <v/>
      </c>
      <c r="AG800" s="1"/>
      <c r="AH800" s="33" t="str" cm="1">
        <f t="array" ref="AH800">IF(AND(L800&lt;&gt;"",O800&lt;&gt;"",R800:S800&lt;&gt;"",W800:X800&lt;&gt;"",Z800:AA800&lt;&gt;"",AC800&lt;&gt;""),"Good","Bad")</f>
        <v>Bad</v>
      </c>
      <c r="AL800" t="str" cm="1">
        <f t="array" ref="AL800">IF(R800&gt;0,_xlfn.IFS(COUNTIF($L$20:L800,"&lt;&gt;")&lt;101,1,COUNTIF($L$20:L800,"&lt;&gt;")&lt;201,2,COUNTIF($L$20:L800,"&lt;&gt;")&lt;301,3,COUNTIF($L$20:L800,"&lt;&gt;")&lt;401,4,COUNTIF($L$20:L800,"&lt;&gt;")&lt;501,5,COUNTIF($L$20:L800,"&lt;&gt;")&lt;601,6,COUNTIF($L$20:L800,"&lt;&gt;")&lt;701,7,COUNTIF($L$20:L800,"&lt;&gt;")&lt;801,8,COUNTIF($L$20:L800,"&lt;&gt;")&lt;901,9,COUNTIF($L$20:L800,"&lt;&gt;")&lt;1001,10,COUNTIF($L$20:L800,"&lt;&gt;")&lt;1101,11,COUNTIF($L$20:L800,"&lt;&gt;")&lt;1201,12,COUNTIF($L$20:L800,"&lt;&gt;")&lt;1301,13,COUNTIF($L$20:L800,"&lt;&gt;")&lt;1401,14,COUNTIF($L$20:L800,"&lt;&gt;")&lt;1501,15,COUNTIF($L$20:L800,"&lt;&gt;")&lt;1601,16,COUNTIF($L$20:L800,"&lt;&gt;")&lt;1701,17,COUNTIF($L$20:L800,"&lt;&gt;")&lt;1801,18,COUNTIF($L$20:L800,"&lt;&gt;")&lt;1901,19,COUNTIF($L$20:L800,"&lt;&gt;")&lt;2001,20,COUNTIF($L$20:L800,"&lt;&gt;")&lt;2101,21,COUNTIF($L$20:L800,"&lt;&gt;")&lt;2201,22,COUNTIF($L$20:L800,"&lt;&gt;")&lt;2301,23,COUNTIF($L$20:L800,"&lt;&gt;")&lt;2401,24,COUNTIF($L$20:L800,"&lt;&gt;")&lt;2501,25,COUNTIF($L$20:L800,"&lt;&gt;")&lt;2601,26,COUNTIF($L$20:L800,"&lt;&gt;")&lt;2701,27,COUNTIF($L$20:L800,"&lt;&gt;")&lt;2801,28,COUNTIF($L$20:L800,"&lt;&gt;")&lt;2901,29,COUNTIF($L$20:L800,"&lt;&gt;")&lt;3001,30),"")</f>
        <v/>
      </c>
      <c r="AM800" t="str">
        <f t="shared" si="60"/>
        <v/>
      </c>
      <c r="AN800" t="str">
        <f t="shared" si="64"/>
        <v/>
      </c>
      <c r="AP800" t="str">
        <f t="shared" si="63"/>
        <v/>
      </c>
      <c r="AQ800" t="str">
        <f>IF(AO800="","",COUNTIFS(AM800:$AM$3019,AO800))</f>
        <v/>
      </c>
    </row>
    <row r="801" spans="1:43" x14ac:dyDescent="0.25">
      <c r="A801" s="6" t="str">
        <f>IF(COUNT($A$20:A800)&lt;&gt;$B$4,IF(A800="","",A800+1),"")</f>
        <v/>
      </c>
      <c r="B801" s="3"/>
      <c r="C801" s="3"/>
      <c r="D801" s="122"/>
      <c r="E801" s="3"/>
      <c r="F801" s="3"/>
      <c r="G801" s="3"/>
      <c r="H801" s="3"/>
      <c r="I801" s="120"/>
      <c r="J801" s="3"/>
      <c r="K801" s="95" t="str" cm="1">
        <f t="array" ref="K801">IF(OR($J$14 = "A",$J$14 = "B",$J$14 = "C"),IF(I801="","",IF(LEN(I801)&gt;2,_xlfn.IFS(ISNUMBER(SEARCH("_",I801)),I801,ISNUMBER(SEARCH(", ",I801)),SUBSTITUTE(I801,", ","_"),ISNUMBER(SEARCH("/ ",I801)),SUBSTITUTE(I801,"/ ","_"),ISNUMBER(SEARCH(",",I801)),SUBSTITUTE(I801,",","_"),ISNUMBER(SEARCH("/",I801)),SUBSTITUTE(I801,"/","_"),ISNUMBER(SEARCH("",I801)),I801),I801)),IF(OR($J$14 = "J",$J$14 = "K"),"",IF(D801="","",IF(LEN(D801)&gt;2,_xlfn.IFS(ISNUMBER(SEARCH("_",D801)),D801,ISNUMBER(SEARCH(", ",D801)),SUBSTITUTE(D801,", ","_"),ISNUMBER(SEARCH("/ ",D801)),SUBSTITUTE(D801,"/ ","_"),ISNUMBER(SEARCH(",",D801)),SUBSTITUTE(D801,",","_"),ISNUMBER(SEARCH("/",D801)),SUBSTITUTE(D801,"/","_"),ISNUMBER(SEARCH("",D801)),D801),D801))))</f>
        <v/>
      </c>
      <c r="L801" s="1"/>
      <c r="M801" s="1" t="str">
        <f t="shared" si="61"/>
        <v/>
      </c>
      <c r="N801" s="94" t="str">
        <f>IF($L801="None","",IF(ISERROR(VLOOKUP($L801,Info!$B$4:$B$266,1,FALSE)),"",VLOOKUP($L801,Info!$B$4:$L$266,5,FALSE)))</f>
        <v/>
      </c>
      <c r="O801" s="94" t="str">
        <f>IF(K801="","",IF(AND($J$12&lt;&gt;"ABC",N801="3"),"BAC",IF(N801="3","ABC",IF($J$12&lt;&gt;"ABC",IF($J$10="Standard",VLOOKUP(K801,Info!$BE$4:$BF$481,2,FALSE),VLOOKUP(K801,Info!$BI$4:$BJ$482,2,FALSE)),IF($J$10="Standard",VLOOKUP(K801,Info!$AG$4:$AH$2994,2,FALSE),VLOOKUP(K801,Info!$AK$4:$AL$2997,2,FALSE))))))</f>
        <v/>
      </c>
      <c r="P801" s="94" t="str">
        <f>IF($L801="None","",IF(ISERROR(VLOOKUP($L801,Info!$B$4:$B$266,1,FALSE)),"",VLOOKUP($L801,Info!$B$4:$L$266,3,FALSE)))</f>
        <v/>
      </c>
      <c r="Q801" s="96" t="str">
        <f>IF($L801="None","",IF(ISERROR(VLOOKUP($L801,Info!$B$4:$B$266,1,FALSE)),"",VLOOKUP($L801,Info!$B$4:$L$266,4,FALSE)))</f>
        <v/>
      </c>
      <c r="R801" s="1"/>
      <c r="S801" s="6" t="str">
        <f t="shared" si="62"/>
        <v/>
      </c>
      <c r="T801" s="6" t="str">
        <f>IF($L801="None","",IF(ISERROR(VLOOKUP($L801,Info!$B$4:$B$266,1,FALSE)),"",VLOOKUP($L801,Info!$B$4:$L$266,11,FALSE)))</f>
        <v/>
      </c>
      <c r="U801" s="1"/>
      <c r="V801" s="1"/>
      <c r="W801" s="1"/>
      <c r="X801" s="1" t="str">
        <f>IF($L801="None","",IF(ISERROR(VLOOKUP($L801,Info!$B$4:$B$266,1,FALSE)),"",IF(OR(W801="Metallic Liquid Tight",W801="Non-Metallic Liquid Tight",W801="LSZH",W801="Greenfield"),VLOOKUP($L801,Info!$B$4:$L$266,7,FALSE),"N/A")))</f>
        <v/>
      </c>
      <c r="Y801" s="1"/>
      <c r="Z801" s="96" t="str">
        <f>IF($L801="None","",IF(ISERROR(VLOOKUP($L801,Info!$B$4:$B$266,1,FALSE)),"",VLOOKUP($L801,Info!$B$4:$L$266,9,FALSE)))</f>
        <v/>
      </c>
      <c r="AA801" s="96" t="str">
        <f>IF($L801="None","",IF(ISERROR(VLOOKUP($L801,Info!$B$4:$B$266,1,FALSE)),"",VLOOKUP($L801,Info!$B$4:$L$266,8,FALSE)))</f>
        <v/>
      </c>
      <c r="AB801" s="96" t="str">
        <f>IF($L801="None","",IF(ISERROR(VLOOKUP($L801,Info!$B$4:$B$266,1,FALSE)),"",VLOOKUP($L801,Info!$B$4:$L$266,10,FALSE)))</f>
        <v/>
      </c>
      <c r="AC801" s="1" t="str">
        <f>IF(W801="SO Cable","Black,White",IF(O801="","",IF(P801="","",IF($J$12&lt;&gt;"ABC",IF(P801&lt;="250",VLOOKUP(O801,Info!$AZ$4:$BB$22,3,FALSE),VLOOKUP(O801,Info!$AZ$23:$BB$39,3,FALSE)),IF(P801&lt;="250",VLOOKUP(O801,Info!$AO$4:$AQ$22,3,FALSE),VLOOKUP(O801,Info!$AO$23:$AP$39,3,FALSE))))))</f>
        <v/>
      </c>
      <c r="AD801" s="1"/>
      <c r="AE801" s="1" t="str">
        <f>IF($L801="None","",IF(ISERROR(VLOOKUP($L801,Info!$B$4:$B$266,1,FALSE)),"",VLOOKUP($L801,Info!$B$4:$L$266,4,FALSE)))</f>
        <v/>
      </c>
      <c r="AF801" s="1" t="str">
        <f>IF($L801="None","",IF(ISERROR(VLOOKUP($L801,Info!$B$4:$B$266,1,FALSE)),"",VLOOKUP($L801,Info!$B$4:$L$266,6,FALSE)))</f>
        <v/>
      </c>
      <c r="AG801" s="1"/>
      <c r="AH801" s="33" t="str" cm="1">
        <f t="array" ref="AH801">IF(AND(L801&lt;&gt;"",O801&lt;&gt;"",R801:S801&lt;&gt;"",W801:X801&lt;&gt;"",Z801:AA801&lt;&gt;"",AC801&lt;&gt;""),"Good","Bad")</f>
        <v>Bad</v>
      </c>
      <c r="AL801" t="str" cm="1">
        <f t="array" ref="AL801">IF(R801&gt;0,_xlfn.IFS(COUNTIF($L$20:L801,"&lt;&gt;")&lt;101,1,COUNTIF($L$20:L801,"&lt;&gt;")&lt;201,2,COUNTIF($L$20:L801,"&lt;&gt;")&lt;301,3,COUNTIF($L$20:L801,"&lt;&gt;")&lt;401,4,COUNTIF($L$20:L801,"&lt;&gt;")&lt;501,5,COUNTIF($L$20:L801,"&lt;&gt;")&lt;601,6,COUNTIF($L$20:L801,"&lt;&gt;")&lt;701,7,COUNTIF($L$20:L801,"&lt;&gt;")&lt;801,8,COUNTIF($L$20:L801,"&lt;&gt;")&lt;901,9,COUNTIF($L$20:L801,"&lt;&gt;")&lt;1001,10,COUNTIF($L$20:L801,"&lt;&gt;")&lt;1101,11,COUNTIF($L$20:L801,"&lt;&gt;")&lt;1201,12,COUNTIF($L$20:L801,"&lt;&gt;")&lt;1301,13,COUNTIF($L$20:L801,"&lt;&gt;")&lt;1401,14,COUNTIF($L$20:L801,"&lt;&gt;")&lt;1501,15,COUNTIF($L$20:L801,"&lt;&gt;")&lt;1601,16,COUNTIF($L$20:L801,"&lt;&gt;")&lt;1701,17,COUNTIF($L$20:L801,"&lt;&gt;")&lt;1801,18,COUNTIF($L$20:L801,"&lt;&gt;")&lt;1901,19,COUNTIF($L$20:L801,"&lt;&gt;")&lt;2001,20,COUNTIF($L$20:L801,"&lt;&gt;")&lt;2101,21,COUNTIF($L$20:L801,"&lt;&gt;")&lt;2201,22,COUNTIF($L$20:L801,"&lt;&gt;")&lt;2301,23,COUNTIF($L$20:L801,"&lt;&gt;")&lt;2401,24,COUNTIF($L$20:L801,"&lt;&gt;")&lt;2501,25,COUNTIF($L$20:L801,"&lt;&gt;")&lt;2601,26,COUNTIF($L$20:L801,"&lt;&gt;")&lt;2701,27,COUNTIF($L$20:L801,"&lt;&gt;")&lt;2801,28,COUNTIF($L$20:L801,"&lt;&gt;")&lt;2901,29,COUNTIF($L$20:L801,"&lt;&gt;")&lt;3001,30),"")</f>
        <v/>
      </c>
      <c r="AM801" t="str">
        <f t="shared" si="60"/>
        <v/>
      </c>
      <c r="AN801" t="str">
        <f t="shared" si="64"/>
        <v/>
      </c>
      <c r="AP801" t="str">
        <f t="shared" si="63"/>
        <v/>
      </c>
      <c r="AQ801" t="str">
        <f>IF(AO801="","",COUNTIFS(AM801:$AM$3019,AO801))</f>
        <v/>
      </c>
    </row>
    <row r="802" spans="1:43" x14ac:dyDescent="0.25">
      <c r="A802" s="6" t="str">
        <f>IF(COUNT($A$20:A801)&lt;&gt;$B$4,IF(A801="","",A801+1),"")</f>
        <v/>
      </c>
      <c r="B802" s="3"/>
      <c r="C802" s="3"/>
      <c r="D802" s="122"/>
      <c r="E802" s="3"/>
      <c r="F802" s="3"/>
      <c r="G802" s="3"/>
      <c r="H802" s="3"/>
      <c r="I802" s="120"/>
      <c r="J802" s="3"/>
      <c r="K802" s="95" t="str" cm="1">
        <f t="array" ref="K802">IF(OR($J$14 = "A",$J$14 = "B",$J$14 = "C"),IF(I802="","",IF(LEN(I802)&gt;2,_xlfn.IFS(ISNUMBER(SEARCH("_",I802)),I802,ISNUMBER(SEARCH(", ",I802)),SUBSTITUTE(I802,", ","_"),ISNUMBER(SEARCH("/ ",I802)),SUBSTITUTE(I802,"/ ","_"),ISNUMBER(SEARCH(",",I802)),SUBSTITUTE(I802,",","_"),ISNUMBER(SEARCH("/",I802)),SUBSTITUTE(I802,"/","_"),ISNUMBER(SEARCH("",I802)),I802),I802)),IF(OR($J$14 = "J",$J$14 = "K"),"",IF(D802="","",IF(LEN(D802)&gt;2,_xlfn.IFS(ISNUMBER(SEARCH("_",D802)),D802,ISNUMBER(SEARCH(", ",D802)),SUBSTITUTE(D802,", ","_"),ISNUMBER(SEARCH("/ ",D802)),SUBSTITUTE(D802,"/ ","_"),ISNUMBER(SEARCH(",",D802)),SUBSTITUTE(D802,",","_"),ISNUMBER(SEARCH("/",D802)),SUBSTITUTE(D802,"/","_"),ISNUMBER(SEARCH("",D802)),D802),D802))))</f>
        <v/>
      </c>
      <c r="L802" s="1"/>
      <c r="M802" s="1" t="str">
        <f t="shared" si="61"/>
        <v/>
      </c>
      <c r="N802" s="94" t="str">
        <f>IF($L802="None","",IF(ISERROR(VLOOKUP($L802,Info!$B$4:$B$266,1,FALSE)),"",VLOOKUP($L802,Info!$B$4:$L$266,5,FALSE)))</f>
        <v/>
      </c>
      <c r="O802" s="94" t="str">
        <f>IF(K802="","",IF(AND($J$12&lt;&gt;"ABC",N802="3"),"BAC",IF(N802="3","ABC",IF($J$12&lt;&gt;"ABC",IF($J$10="Standard",VLOOKUP(K802,Info!$BE$4:$BF$481,2,FALSE),VLOOKUP(K802,Info!$BI$4:$BJ$482,2,FALSE)),IF($J$10="Standard",VLOOKUP(K802,Info!$AG$4:$AH$2994,2,FALSE),VLOOKUP(K802,Info!$AK$4:$AL$2997,2,FALSE))))))</f>
        <v/>
      </c>
      <c r="P802" s="94" t="str">
        <f>IF($L802="None","",IF(ISERROR(VLOOKUP($L802,Info!$B$4:$B$266,1,FALSE)),"",VLOOKUP($L802,Info!$B$4:$L$266,3,FALSE)))</f>
        <v/>
      </c>
      <c r="Q802" s="96" t="str">
        <f>IF($L802="None","",IF(ISERROR(VLOOKUP($L802,Info!$B$4:$B$266,1,FALSE)),"",VLOOKUP($L802,Info!$B$4:$L$266,4,FALSE)))</f>
        <v/>
      </c>
      <c r="R802" s="1"/>
      <c r="S802" s="6" t="str">
        <f t="shared" si="62"/>
        <v/>
      </c>
      <c r="T802" s="6" t="str">
        <f>IF($L802="None","",IF(ISERROR(VLOOKUP($L802,Info!$B$4:$B$266,1,FALSE)),"",VLOOKUP($L802,Info!$B$4:$L$266,11,FALSE)))</f>
        <v/>
      </c>
      <c r="U802" s="1"/>
      <c r="V802" s="1"/>
      <c r="W802" s="1"/>
      <c r="X802" s="1" t="str">
        <f>IF($L802="None","",IF(ISERROR(VLOOKUP($L802,Info!$B$4:$B$266,1,FALSE)),"",IF(OR(W802="Metallic Liquid Tight",W802="Non-Metallic Liquid Tight",W802="LSZH",W802="Greenfield"),VLOOKUP($L802,Info!$B$4:$L$266,7,FALSE),"N/A")))</f>
        <v/>
      </c>
      <c r="Y802" s="1"/>
      <c r="Z802" s="96" t="str">
        <f>IF($L802="None","",IF(ISERROR(VLOOKUP($L802,Info!$B$4:$B$266,1,FALSE)),"",VLOOKUP($L802,Info!$B$4:$L$266,9,FALSE)))</f>
        <v/>
      </c>
      <c r="AA802" s="96" t="str">
        <f>IF($L802="None","",IF(ISERROR(VLOOKUP($L802,Info!$B$4:$B$266,1,FALSE)),"",VLOOKUP($L802,Info!$B$4:$L$266,8,FALSE)))</f>
        <v/>
      </c>
      <c r="AB802" s="96" t="str">
        <f>IF($L802="None","",IF(ISERROR(VLOOKUP($L802,Info!$B$4:$B$266,1,FALSE)),"",VLOOKUP($L802,Info!$B$4:$L$266,10,FALSE)))</f>
        <v/>
      </c>
      <c r="AC802" s="1" t="str">
        <f>IF(W802="SO Cable","Black,White",IF(O802="","",IF(P802="","",IF($J$12&lt;&gt;"ABC",IF(P802&lt;="250",VLOOKUP(O802,Info!$AZ$4:$BB$22,3,FALSE),VLOOKUP(O802,Info!$AZ$23:$BB$39,3,FALSE)),IF(P802&lt;="250",VLOOKUP(O802,Info!$AO$4:$AQ$22,3,FALSE),VLOOKUP(O802,Info!$AO$23:$AP$39,3,FALSE))))))</f>
        <v/>
      </c>
      <c r="AD802" s="1"/>
      <c r="AE802" s="1" t="str">
        <f>IF($L802="None","",IF(ISERROR(VLOOKUP($L802,Info!$B$4:$B$266,1,FALSE)),"",VLOOKUP($L802,Info!$B$4:$L$266,4,FALSE)))</f>
        <v/>
      </c>
      <c r="AF802" s="1" t="str">
        <f>IF($L802="None","",IF(ISERROR(VLOOKUP($L802,Info!$B$4:$B$266,1,FALSE)),"",VLOOKUP($L802,Info!$B$4:$L$266,6,FALSE)))</f>
        <v/>
      </c>
      <c r="AG802" s="1"/>
      <c r="AH802" s="33" t="str" cm="1">
        <f t="array" ref="AH802">IF(AND(L802&lt;&gt;"",O802&lt;&gt;"",R802:S802&lt;&gt;"",W802:X802&lt;&gt;"",Z802:AA802&lt;&gt;"",AC802&lt;&gt;""),"Good","Bad")</f>
        <v>Bad</v>
      </c>
      <c r="AL802" t="str" cm="1">
        <f t="array" ref="AL802">IF(R802&gt;0,_xlfn.IFS(COUNTIF($L$20:L802,"&lt;&gt;")&lt;101,1,COUNTIF($L$20:L802,"&lt;&gt;")&lt;201,2,COUNTIF($L$20:L802,"&lt;&gt;")&lt;301,3,COUNTIF($L$20:L802,"&lt;&gt;")&lt;401,4,COUNTIF($L$20:L802,"&lt;&gt;")&lt;501,5,COUNTIF($L$20:L802,"&lt;&gt;")&lt;601,6,COUNTIF($L$20:L802,"&lt;&gt;")&lt;701,7,COUNTIF($L$20:L802,"&lt;&gt;")&lt;801,8,COUNTIF($L$20:L802,"&lt;&gt;")&lt;901,9,COUNTIF($L$20:L802,"&lt;&gt;")&lt;1001,10,COUNTIF($L$20:L802,"&lt;&gt;")&lt;1101,11,COUNTIF($L$20:L802,"&lt;&gt;")&lt;1201,12,COUNTIF($L$20:L802,"&lt;&gt;")&lt;1301,13,COUNTIF($L$20:L802,"&lt;&gt;")&lt;1401,14,COUNTIF($L$20:L802,"&lt;&gt;")&lt;1501,15,COUNTIF($L$20:L802,"&lt;&gt;")&lt;1601,16,COUNTIF($L$20:L802,"&lt;&gt;")&lt;1701,17,COUNTIF($L$20:L802,"&lt;&gt;")&lt;1801,18,COUNTIF($L$20:L802,"&lt;&gt;")&lt;1901,19,COUNTIF($L$20:L802,"&lt;&gt;")&lt;2001,20,COUNTIF($L$20:L802,"&lt;&gt;")&lt;2101,21,COUNTIF($L$20:L802,"&lt;&gt;")&lt;2201,22,COUNTIF($L$20:L802,"&lt;&gt;")&lt;2301,23,COUNTIF($L$20:L802,"&lt;&gt;")&lt;2401,24,COUNTIF($L$20:L802,"&lt;&gt;")&lt;2501,25,COUNTIF($L$20:L802,"&lt;&gt;")&lt;2601,26,COUNTIF($L$20:L802,"&lt;&gt;")&lt;2701,27,COUNTIF($L$20:L802,"&lt;&gt;")&lt;2801,28,COUNTIF($L$20:L802,"&lt;&gt;")&lt;2901,29,COUNTIF($L$20:L802,"&lt;&gt;")&lt;3001,30),"")</f>
        <v/>
      </c>
      <c r="AM802" t="str">
        <f t="shared" si="60"/>
        <v/>
      </c>
      <c r="AN802" t="str">
        <f t="shared" si="64"/>
        <v/>
      </c>
      <c r="AP802" t="str">
        <f t="shared" si="63"/>
        <v/>
      </c>
      <c r="AQ802" t="str">
        <f>IF(AO802="","",COUNTIFS(AM802:$AM$3019,AO802))</f>
        <v/>
      </c>
    </row>
    <row r="803" spans="1:43" x14ac:dyDescent="0.25">
      <c r="A803" s="6" t="str">
        <f>IF(COUNT($A$20:A802)&lt;&gt;$B$4,IF(A802="","",A802+1),"")</f>
        <v/>
      </c>
      <c r="B803" s="3"/>
      <c r="C803" s="3"/>
      <c r="D803" s="122"/>
      <c r="E803" s="3"/>
      <c r="F803" s="3"/>
      <c r="G803" s="3"/>
      <c r="H803" s="3"/>
      <c r="I803" s="120"/>
      <c r="J803" s="3"/>
      <c r="K803" s="95" t="str" cm="1">
        <f t="array" ref="K803">IF(OR($J$14 = "A",$J$14 = "B",$J$14 = "C"),IF(I803="","",IF(LEN(I803)&gt;2,_xlfn.IFS(ISNUMBER(SEARCH("_",I803)),I803,ISNUMBER(SEARCH(", ",I803)),SUBSTITUTE(I803,", ","_"),ISNUMBER(SEARCH("/ ",I803)),SUBSTITUTE(I803,"/ ","_"),ISNUMBER(SEARCH(",",I803)),SUBSTITUTE(I803,",","_"),ISNUMBER(SEARCH("/",I803)),SUBSTITUTE(I803,"/","_"),ISNUMBER(SEARCH("",I803)),I803),I803)),IF(OR($J$14 = "J",$J$14 = "K"),"",IF(D803="","",IF(LEN(D803)&gt;2,_xlfn.IFS(ISNUMBER(SEARCH("_",D803)),D803,ISNUMBER(SEARCH(", ",D803)),SUBSTITUTE(D803,", ","_"),ISNUMBER(SEARCH("/ ",D803)),SUBSTITUTE(D803,"/ ","_"),ISNUMBER(SEARCH(",",D803)),SUBSTITUTE(D803,",","_"),ISNUMBER(SEARCH("/",D803)),SUBSTITUTE(D803,"/","_"),ISNUMBER(SEARCH("",D803)),D803),D803))))</f>
        <v/>
      </c>
      <c r="L803" s="1"/>
      <c r="M803" s="1" t="str">
        <f t="shared" si="61"/>
        <v/>
      </c>
      <c r="N803" s="94" t="str">
        <f>IF($L803="None","",IF(ISERROR(VLOOKUP($L803,Info!$B$4:$B$266,1,FALSE)),"",VLOOKUP($L803,Info!$B$4:$L$266,5,FALSE)))</f>
        <v/>
      </c>
      <c r="O803" s="94" t="str">
        <f>IF(K803="","",IF(AND($J$12&lt;&gt;"ABC",N803="3"),"BAC",IF(N803="3","ABC",IF($J$12&lt;&gt;"ABC",IF($J$10="Standard",VLOOKUP(K803,Info!$BE$4:$BF$481,2,FALSE),VLOOKUP(K803,Info!$BI$4:$BJ$482,2,FALSE)),IF($J$10="Standard",VLOOKUP(K803,Info!$AG$4:$AH$2994,2,FALSE),VLOOKUP(K803,Info!$AK$4:$AL$2997,2,FALSE))))))</f>
        <v/>
      </c>
      <c r="P803" s="94" t="str">
        <f>IF($L803="None","",IF(ISERROR(VLOOKUP($L803,Info!$B$4:$B$266,1,FALSE)),"",VLOOKUP($L803,Info!$B$4:$L$266,3,FALSE)))</f>
        <v/>
      </c>
      <c r="Q803" s="96" t="str">
        <f>IF($L803="None","",IF(ISERROR(VLOOKUP($L803,Info!$B$4:$B$266,1,FALSE)),"",VLOOKUP($L803,Info!$B$4:$L$266,4,FALSE)))</f>
        <v/>
      </c>
      <c r="R803" s="1"/>
      <c r="S803" s="6" t="str">
        <f t="shared" si="62"/>
        <v/>
      </c>
      <c r="T803" s="6" t="str">
        <f>IF($L803="None","",IF(ISERROR(VLOOKUP($L803,Info!$B$4:$B$266,1,FALSE)),"",VLOOKUP($L803,Info!$B$4:$L$266,11,FALSE)))</f>
        <v/>
      </c>
      <c r="U803" s="1"/>
      <c r="V803" s="1"/>
      <c r="W803" s="1"/>
      <c r="X803" s="1" t="str">
        <f>IF($L803="None","",IF(ISERROR(VLOOKUP($L803,Info!$B$4:$B$266,1,FALSE)),"",IF(OR(W803="Metallic Liquid Tight",W803="Non-Metallic Liquid Tight",W803="LSZH",W803="Greenfield"),VLOOKUP($L803,Info!$B$4:$L$266,7,FALSE),"N/A")))</f>
        <v/>
      </c>
      <c r="Y803" s="1"/>
      <c r="Z803" s="96" t="str">
        <f>IF($L803="None","",IF(ISERROR(VLOOKUP($L803,Info!$B$4:$B$266,1,FALSE)),"",VLOOKUP($L803,Info!$B$4:$L$266,9,FALSE)))</f>
        <v/>
      </c>
      <c r="AA803" s="96" t="str">
        <f>IF($L803="None","",IF(ISERROR(VLOOKUP($L803,Info!$B$4:$B$266,1,FALSE)),"",VLOOKUP($L803,Info!$B$4:$L$266,8,FALSE)))</f>
        <v/>
      </c>
      <c r="AB803" s="96" t="str">
        <f>IF($L803="None","",IF(ISERROR(VLOOKUP($L803,Info!$B$4:$B$266,1,FALSE)),"",VLOOKUP($L803,Info!$B$4:$L$266,10,FALSE)))</f>
        <v/>
      </c>
      <c r="AC803" s="1" t="str">
        <f>IF(W803="SO Cable","Black,White",IF(O803="","",IF(P803="","",IF($J$12&lt;&gt;"ABC",IF(P803&lt;="250",VLOOKUP(O803,Info!$AZ$4:$BB$22,3,FALSE),VLOOKUP(O803,Info!$AZ$23:$BB$39,3,FALSE)),IF(P803&lt;="250",VLOOKUP(O803,Info!$AO$4:$AQ$22,3,FALSE),VLOOKUP(O803,Info!$AO$23:$AP$39,3,FALSE))))))</f>
        <v/>
      </c>
      <c r="AD803" s="1"/>
      <c r="AE803" s="1" t="str">
        <f>IF($L803="None","",IF(ISERROR(VLOOKUP($L803,Info!$B$4:$B$266,1,FALSE)),"",VLOOKUP($L803,Info!$B$4:$L$266,4,FALSE)))</f>
        <v/>
      </c>
      <c r="AF803" s="1" t="str">
        <f>IF($L803="None","",IF(ISERROR(VLOOKUP($L803,Info!$B$4:$B$266,1,FALSE)),"",VLOOKUP($L803,Info!$B$4:$L$266,6,FALSE)))</f>
        <v/>
      </c>
      <c r="AG803" s="1"/>
      <c r="AH803" s="33" t="str" cm="1">
        <f t="array" ref="AH803">IF(AND(L803&lt;&gt;"",O803&lt;&gt;"",R803:S803&lt;&gt;"",W803:X803&lt;&gt;"",Z803:AA803&lt;&gt;"",AC803&lt;&gt;""),"Good","Bad")</f>
        <v>Bad</v>
      </c>
      <c r="AL803" t="str" cm="1">
        <f t="array" ref="AL803">IF(R803&gt;0,_xlfn.IFS(COUNTIF($L$20:L803,"&lt;&gt;")&lt;101,1,COUNTIF($L$20:L803,"&lt;&gt;")&lt;201,2,COUNTIF($L$20:L803,"&lt;&gt;")&lt;301,3,COUNTIF($L$20:L803,"&lt;&gt;")&lt;401,4,COUNTIF($L$20:L803,"&lt;&gt;")&lt;501,5,COUNTIF($L$20:L803,"&lt;&gt;")&lt;601,6,COUNTIF($L$20:L803,"&lt;&gt;")&lt;701,7,COUNTIF($L$20:L803,"&lt;&gt;")&lt;801,8,COUNTIF($L$20:L803,"&lt;&gt;")&lt;901,9,COUNTIF($L$20:L803,"&lt;&gt;")&lt;1001,10,COUNTIF($L$20:L803,"&lt;&gt;")&lt;1101,11,COUNTIF($L$20:L803,"&lt;&gt;")&lt;1201,12,COUNTIF($L$20:L803,"&lt;&gt;")&lt;1301,13,COUNTIF($L$20:L803,"&lt;&gt;")&lt;1401,14,COUNTIF($L$20:L803,"&lt;&gt;")&lt;1501,15,COUNTIF($L$20:L803,"&lt;&gt;")&lt;1601,16,COUNTIF($L$20:L803,"&lt;&gt;")&lt;1701,17,COUNTIF($L$20:L803,"&lt;&gt;")&lt;1801,18,COUNTIF($L$20:L803,"&lt;&gt;")&lt;1901,19,COUNTIF($L$20:L803,"&lt;&gt;")&lt;2001,20,COUNTIF($L$20:L803,"&lt;&gt;")&lt;2101,21,COUNTIF($L$20:L803,"&lt;&gt;")&lt;2201,22,COUNTIF($L$20:L803,"&lt;&gt;")&lt;2301,23,COUNTIF($L$20:L803,"&lt;&gt;")&lt;2401,24,COUNTIF($L$20:L803,"&lt;&gt;")&lt;2501,25,COUNTIF($L$20:L803,"&lt;&gt;")&lt;2601,26,COUNTIF($L$20:L803,"&lt;&gt;")&lt;2701,27,COUNTIF($L$20:L803,"&lt;&gt;")&lt;2801,28,COUNTIF($L$20:L803,"&lt;&gt;")&lt;2901,29,COUNTIF($L$20:L803,"&lt;&gt;")&lt;3001,30),"")</f>
        <v/>
      </c>
      <c r="AM803" t="str">
        <f t="shared" si="60"/>
        <v/>
      </c>
      <c r="AN803" t="str">
        <f t="shared" si="64"/>
        <v/>
      </c>
      <c r="AP803" t="str">
        <f t="shared" si="63"/>
        <v/>
      </c>
      <c r="AQ803" t="str">
        <f>IF(AO803="","",COUNTIFS(AM803:$AM$3019,AO803))</f>
        <v/>
      </c>
    </row>
    <row r="804" spans="1:43" x14ac:dyDescent="0.25">
      <c r="A804" s="6" t="str">
        <f>IF(COUNT($A$20:A803)&lt;&gt;$B$4,IF(A803="","",A803+1),"")</f>
        <v/>
      </c>
      <c r="B804" s="3"/>
      <c r="C804" s="3"/>
      <c r="D804" s="122"/>
      <c r="E804" s="3"/>
      <c r="F804" s="3"/>
      <c r="G804" s="3"/>
      <c r="H804" s="3"/>
      <c r="I804" s="120"/>
      <c r="J804" s="3"/>
      <c r="K804" s="95" t="str" cm="1">
        <f t="array" ref="K804">IF(OR($J$14 = "A",$J$14 = "B",$J$14 = "C"),IF(I804="","",IF(LEN(I804)&gt;2,_xlfn.IFS(ISNUMBER(SEARCH("_",I804)),I804,ISNUMBER(SEARCH(", ",I804)),SUBSTITUTE(I804,", ","_"),ISNUMBER(SEARCH("/ ",I804)),SUBSTITUTE(I804,"/ ","_"),ISNUMBER(SEARCH(",",I804)),SUBSTITUTE(I804,",","_"),ISNUMBER(SEARCH("/",I804)),SUBSTITUTE(I804,"/","_"),ISNUMBER(SEARCH("",I804)),I804),I804)),IF(OR($J$14 = "J",$J$14 = "K"),"",IF(D804="","",IF(LEN(D804)&gt;2,_xlfn.IFS(ISNUMBER(SEARCH("_",D804)),D804,ISNUMBER(SEARCH(", ",D804)),SUBSTITUTE(D804,", ","_"),ISNUMBER(SEARCH("/ ",D804)),SUBSTITUTE(D804,"/ ","_"),ISNUMBER(SEARCH(",",D804)),SUBSTITUTE(D804,",","_"),ISNUMBER(SEARCH("/",D804)),SUBSTITUTE(D804,"/","_"),ISNUMBER(SEARCH("",D804)),D804),D804))))</f>
        <v/>
      </c>
      <c r="L804" s="1"/>
      <c r="M804" s="1" t="str">
        <f t="shared" si="61"/>
        <v/>
      </c>
      <c r="N804" s="94" t="str">
        <f>IF($L804="None","",IF(ISERROR(VLOOKUP($L804,Info!$B$4:$B$266,1,FALSE)),"",VLOOKUP($L804,Info!$B$4:$L$266,5,FALSE)))</f>
        <v/>
      </c>
      <c r="O804" s="94" t="str">
        <f>IF(K804="","",IF(AND($J$12&lt;&gt;"ABC",N804="3"),"BAC",IF(N804="3","ABC",IF($J$12&lt;&gt;"ABC",IF($J$10="Standard",VLOOKUP(K804,Info!$BE$4:$BF$481,2,FALSE),VLOOKUP(K804,Info!$BI$4:$BJ$482,2,FALSE)),IF($J$10="Standard",VLOOKUP(K804,Info!$AG$4:$AH$2994,2,FALSE),VLOOKUP(K804,Info!$AK$4:$AL$2997,2,FALSE))))))</f>
        <v/>
      </c>
      <c r="P804" s="94" t="str">
        <f>IF($L804="None","",IF(ISERROR(VLOOKUP($L804,Info!$B$4:$B$266,1,FALSE)),"",VLOOKUP($L804,Info!$B$4:$L$266,3,FALSE)))</f>
        <v/>
      </c>
      <c r="Q804" s="96" t="str">
        <f>IF($L804="None","",IF(ISERROR(VLOOKUP($L804,Info!$B$4:$B$266,1,FALSE)),"",VLOOKUP($L804,Info!$B$4:$L$266,4,FALSE)))</f>
        <v/>
      </c>
      <c r="R804" s="1"/>
      <c r="S804" s="6" t="str">
        <f t="shared" si="62"/>
        <v/>
      </c>
      <c r="T804" s="6" t="str">
        <f>IF($L804="None","",IF(ISERROR(VLOOKUP($L804,Info!$B$4:$B$266,1,FALSE)),"",VLOOKUP($L804,Info!$B$4:$L$266,11,FALSE)))</f>
        <v/>
      </c>
      <c r="U804" s="1"/>
      <c r="V804" s="1"/>
      <c r="W804" s="1"/>
      <c r="X804" s="1" t="str">
        <f>IF($L804="None","",IF(ISERROR(VLOOKUP($L804,Info!$B$4:$B$266,1,FALSE)),"",IF(OR(W804="Metallic Liquid Tight",W804="Non-Metallic Liquid Tight",W804="LSZH",W804="Greenfield"),VLOOKUP($L804,Info!$B$4:$L$266,7,FALSE),"N/A")))</f>
        <v/>
      </c>
      <c r="Y804" s="1"/>
      <c r="Z804" s="96" t="str">
        <f>IF($L804="None","",IF(ISERROR(VLOOKUP($L804,Info!$B$4:$B$266,1,FALSE)),"",VLOOKUP($L804,Info!$B$4:$L$266,9,FALSE)))</f>
        <v/>
      </c>
      <c r="AA804" s="96" t="str">
        <f>IF($L804="None","",IF(ISERROR(VLOOKUP($L804,Info!$B$4:$B$266,1,FALSE)),"",VLOOKUP($L804,Info!$B$4:$L$266,8,FALSE)))</f>
        <v/>
      </c>
      <c r="AB804" s="96" t="str">
        <f>IF($L804="None","",IF(ISERROR(VLOOKUP($L804,Info!$B$4:$B$266,1,FALSE)),"",VLOOKUP($L804,Info!$B$4:$L$266,10,FALSE)))</f>
        <v/>
      </c>
      <c r="AC804" s="1" t="str">
        <f>IF(W804="SO Cable","Black,White",IF(O804="","",IF(P804="","",IF($J$12&lt;&gt;"ABC",IF(P804&lt;="250",VLOOKUP(O804,Info!$AZ$4:$BB$22,3,FALSE),VLOOKUP(O804,Info!$AZ$23:$BB$39,3,FALSE)),IF(P804&lt;="250",VLOOKUP(O804,Info!$AO$4:$AQ$22,3,FALSE),VLOOKUP(O804,Info!$AO$23:$AP$39,3,FALSE))))))</f>
        <v/>
      </c>
      <c r="AD804" s="1"/>
      <c r="AE804" s="1" t="str">
        <f>IF($L804="None","",IF(ISERROR(VLOOKUP($L804,Info!$B$4:$B$266,1,FALSE)),"",VLOOKUP($L804,Info!$B$4:$L$266,4,FALSE)))</f>
        <v/>
      </c>
      <c r="AF804" s="1" t="str">
        <f>IF($L804="None","",IF(ISERROR(VLOOKUP($L804,Info!$B$4:$B$266,1,FALSE)),"",VLOOKUP($L804,Info!$B$4:$L$266,6,FALSE)))</f>
        <v/>
      </c>
      <c r="AG804" s="1"/>
      <c r="AH804" s="33" t="str" cm="1">
        <f t="array" ref="AH804">IF(AND(L804&lt;&gt;"",O804&lt;&gt;"",R804:S804&lt;&gt;"",W804:X804&lt;&gt;"",Z804:AA804&lt;&gt;"",AC804&lt;&gt;""),"Good","Bad")</f>
        <v>Bad</v>
      </c>
      <c r="AL804" t="str" cm="1">
        <f t="array" ref="AL804">IF(R804&gt;0,_xlfn.IFS(COUNTIF($L$20:L804,"&lt;&gt;")&lt;101,1,COUNTIF($L$20:L804,"&lt;&gt;")&lt;201,2,COUNTIF($L$20:L804,"&lt;&gt;")&lt;301,3,COUNTIF($L$20:L804,"&lt;&gt;")&lt;401,4,COUNTIF($L$20:L804,"&lt;&gt;")&lt;501,5,COUNTIF($L$20:L804,"&lt;&gt;")&lt;601,6,COUNTIF($L$20:L804,"&lt;&gt;")&lt;701,7,COUNTIF($L$20:L804,"&lt;&gt;")&lt;801,8,COUNTIF($L$20:L804,"&lt;&gt;")&lt;901,9,COUNTIF($L$20:L804,"&lt;&gt;")&lt;1001,10,COUNTIF($L$20:L804,"&lt;&gt;")&lt;1101,11,COUNTIF($L$20:L804,"&lt;&gt;")&lt;1201,12,COUNTIF($L$20:L804,"&lt;&gt;")&lt;1301,13,COUNTIF($L$20:L804,"&lt;&gt;")&lt;1401,14,COUNTIF($L$20:L804,"&lt;&gt;")&lt;1501,15,COUNTIF($L$20:L804,"&lt;&gt;")&lt;1601,16,COUNTIF($L$20:L804,"&lt;&gt;")&lt;1701,17,COUNTIF($L$20:L804,"&lt;&gt;")&lt;1801,18,COUNTIF($L$20:L804,"&lt;&gt;")&lt;1901,19,COUNTIF($L$20:L804,"&lt;&gt;")&lt;2001,20,COUNTIF($L$20:L804,"&lt;&gt;")&lt;2101,21,COUNTIF($L$20:L804,"&lt;&gt;")&lt;2201,22,COUNTIF($L$20:L804,"&lt;&gt;")&lt;2301,23,COUNTIF($L$20:L804,"&lt;&gt;")&lt;2401,24,COUNTIF($L$20:L804,"&lt;&gt;")&lt;2501,25,COUNTIF($L$20:L804,"&lt;&gt;")&lt;2601,26,COUNTIF($L$20:L804,"&lt;&gt;")&lt;2701,27,COUNTIF($L$20:L804,"&lt;&gt;")&lt;2801,28,COUNTIF($L$20:L804,"&lt;&gt;")&lt;2901,29,COUNTIF($L$20:L804,"&lt;&gt;")&lt;3001,30),"")</f>
        <v/>
      </c>
      <c r="AM804" t="str">
        <f t="shared" si="60"/>
        <v/>
      </c>
      <c r="AN804" t="str">
        <f t="shared" si="64"/>
        <v/>
      </c>
      <c r="AP804" t="str">
        <f t="shared" si="63"/>
        <v/>
      </c>
      <c r="AQ804" t="str">
        <f>IF(AO804="","",COUNTIFS(AM804:$AM$3019,AO804))</f>
        <v/>
      </c>
    </row>
    <row r="805" spans="1:43" x14ac:dyDescent="0.25">
      <c r="A805" s="6" t="str">
        <f>IF(COUNT($A$20:A804)&lt;&gt;$B$4,IF(A804="","",A804+1),"")</f>
        <v/>
      </c>
      <c r="B805" s="3"/>
      <c r="C805" s="3"/>
      <c r="D805" s="122"/>
      <c r="E805" s="3"/>
      <c r="F805" s="3"/>
      <c r="G805" s="3"/>
      <c r="H805" s="3"/>
      <c r="I805" s="120"/>
      <c r="J805" s="3"/>
      <c r="K805" s="95" t="str" cm="1">
        <f t="array" ref="K805">IF(OR($J$14 = "A",$J$14 = "B",$J$14 = "C"),IF(I805="","",IF(LEN(I805)&gt;2,_xlfn.IFS(ISNUMBER(SEARCH("_",I805)),I805,ISNUMBER(SEARCH(", ",I805)),SUBSTITUTE(I805,", ","_"),ISNUMBER(SEARCH("/ ",I805)),SUBSTITUTE(I805,"/ ","_"),ISNUMBER(SEARCH(",",I805)),SUBSTITUTE(I805,",","_"),ISNUMBER(SEARCH("/",I805)),SUBSTITUTE(I805,"/","_"),ISNUMBER(SEARCH("",I805)),I805),I805)),IF(OR($J$14 = "J",$J$14 = "K"),"",IF(D805="","",IF(LEN(D805)&gt;2,_xlfn.IFS(ISNUMBER(SEARCH("_",D805)),D805,ISNUMBER(SEARCH(", ",D805)),SUBSTITUTE(D805,", ","_"),ISNUMBER(SEARCH("/ ",D805)),SUBSTITUTE(D805,"/ ","_"),ISNUMBER(SEARCH(",",D805)),SUBSTITUTE(D805,",","_"),ISNUMBER(SEARCH("/",D805)),SUBSTITUTE(D805,"/","_"),ISNUMBER(SEARCH("",D805)),D805),D805))))</f>
        <v/>
      </c>
      <c r="L805" s="1"/>
      <c r="M805" s="1" t="str">
        <f t="shared" si="61"/>
        <v/>
      </c>
      <c r="N805" s="94" t="str">
        <f>IF($L805="None","",IF(ISERROR(VLOOKUP($L805,Info!$B$4:$B$266,1,FALSE)),"",VLOOKUP($L805,Info!$B$4:$L$266,5,FALSE)))</f>
        <v/>
      </c>
      <c r="O805" s="94" t="str">
        <f>IF(K805="","",IF(AND($J$12&lt;&gt;"ABC",N805="3"),"BAC",IF(N805="3","ABC",IF($J$12&lt;&gt;"ABC",IF($J$10="Standard",VLOOKUP(K805,Info!$BE$4:$BF$481,2,FALSE),VLOOKUP(K805,Info!$BI$4:$BJ$482,2,FALSE)),IF($J$10="Standard",VLOOKUP(K805,Info!$AG$4:$AH$2994,2,FALSE),VLOOKUP(K805,Info!$AK$4:$AL$2997,2,FALSE))))))</f>
        <v/>
      </c>
      <c r="P805" s="94" t="str">
        <f>IF($L805="None","",IF(ISERROR(VLOOKUP($L805,Info!$B$4:$B$266,1,FALSE)),"",VLOOKUP($L805,Info!$B$4:$L$266,3,FALSE)))</f>
        <v/>
      </c>
      <c r="Q805" s="96" t="str">
        <f>IF($L805="None","",IF(ISERROR(VLOOKUP($L805,Info!$B$4:$B$266,1,FALSE)),"",VLOOKUP($L805,Info!$B$4:$L$266,4,FALSE)))</f>
        <v/>
      </c>
      <c r="R805" s="1"/>
      <c r="S805" s="6" t="str">
        <f t="shared" si="62"/>
        <v/>
      </c>
      <c r="T805" s="6" t="str">
        <f>IF($L805="None","",IF(ISERROR(VLOOKUP($L805,Info!$B$4:$B$266,1,FALSE)),"",VLOOKUP($L805,Info!$B$4:$L$266,11,FALSE)))</f>
        <v/>
      </c>
      <c r="U805" s="1"/>
      <c r="V805" s="1"/>
      <c r="W805" s="1"/>
      <c r="X805" s="1" t="str">
        <f>IF($L805="None","",IF(ISERROR(VLOOKUP($L805,Info!$B$4:$B$266,1,FALSE)),"",IF(OR(W805="Metallic Liquid Tight",W805="Non-Metallic Liquid Tight",W805="LSZH",W805="Greenfield"),VLOOKUP($L805,Info!$B$4:$L$266,7,FALSE),"N/A")))</f>
        <v/>
      </c>
      <c r="Y805" s="1"/>
      <c r="Z805" s="96" t="str">
        <f>IF($L805="None","",IF(ISERROR(VLOOKUP($L805,Info!$B$4:$B$266,1,FALSE)),"",VLOOKUP($L805,Info!$B$4:$L$266,9,FALSE)))</f>
        <v/>
      </c>
      <c r="AA805" s="96" t="str">
        <f>IF($L805="None","",IF(ISERROR(VLOOKUP($L805,Info!$B$4:$B$266,1,FALSE)),"",VLOOKUP($L805,Info!$B$4:$L$266,8,FALSE)))</f>
        <v/>
      </c>
      <c r="AB805" s="96" t="str">
        <f>IF($L805="None","",IF(ISERROR(VLOOKUP($L805,Info!$B$4:$B$266,1,FALSE)),"",VLOOKUP($L805,Info!$B$4:$L$266,10,FALSE)))</f>
        <v/>
      </c>
      <c r="AC805" s="1" t="str">
        <f>IF(W805="SO Cable","Black,White",IF(O805="","",IF(P805="","",IF($J$12&lt;&gt;"ABC",IF(P805&lt;="250",VLOOKUP(O805,Info!$AZ$4:$BB$22,3,FALSE),VLOOKUP(O805,Info!$AZ$23:$BB$39,3,FALSE)),IF(P805&lt;="250",VLOOKUP(O805,Info!$AO$4:$AQ$22,3,FALSE),VLOOKUP(O805,Info!$AO$23:$AP$39,3,FALSE))))))</f>
        <v/>
      </c>
      <c r="AD805" s="1"/>
      <c r="AE805" s="1" t="str">
        <f>IF($L805="None","",IF(ISERROR(VLOOKUP($L805,Info!$B$4:$B$266,1,FALSE)),"",VLOOKUP($L805,Info!$B$4:$L$266,4,FALSE)))</f>
        <v/>
      </c>
      <c r="AF805" s="1" t="str">
        <f>IF($L805="None","",IF(ISERROR(VLOOKUP($L805,Info!$B$4:$B$266,1,FALSE)),"",VLOOKUP($L805,Info!$B$4:$L$266,6,FALSE)))</f>
        <v/>
      </c>
      <c r="AG805" s="1"/>
      <c r="AH805" s="33" t="str" cm="1">
        <f t="array" ref="AH805">IF(AND(L805&lt;&gt;"",O805&lt;&gt;"",R805:S805&lt;&gt;"",W805:X805&lt;&gt;"",Z805:AA805&lt;&gt;"",AC805&lt;&gt;""),"Good","Bad")</f>
        <v>Bad</v>
      </c>
      <c r="AL805" t="str" cm="1">
        <f t="array" ref="AL805">IF(R805&gt;0,_xlfn.IFS(COUNTIF($L$20:L805,"&lt;&gt;")&lt;101,1,COUNTIF($L$20:L805,"&lt;&gt;")&lt;201,2,COUNTIF($L$20:L805,"&lt;&gt;")&lt;301,3,COUNTIF($L$20:L805,"&lt;&gt;")&lt;401,4,COUNTIF($L$20:L805,"&lt;&gt;")&lt;501,5,COUNTIF($L$20:L805,"&lt;&gt;")&lt;601,6,COUNTIF($L$20:L805,"&lt;&gt;")&lt;701,7,COUNTIF($L$20:L805,"&lt;&gt;")&lt;801,8,COUNTIF($L$20:L805,"&lt;&gt;")&lt;901,9,COUNTIF($L$20:L805,"&lt;&gt;")&lt;1001,10,COUNTIF($L$20:L805,"&lt;&gt;")&lt;1101,11,COUNTIF($L$20:L805,"&lt;&gt;")&lt;1201,12,COUNTIF($L$20:L805,"&lt;&gt;")&lt;1301,13,COUNTIF($L$20:L805,"&lt;&gt;")&lt;1401,14,COUNTIF($L$20:L805,"&lt;&gt;")&lt;1501,15,COUNTIF($L$20:L805,"&lt;&gt;")&lt;1601,16,COUNTIF($L$20:L805,"&lt;&gt;")&lt;1701,17,COUNTIF($L$20:L805,"&lt;&gt;")&lt;1801,18,COUNTIF($L$20:L805,"&lt;&gt;")&lt;1901,19,COUNTIF($L$20:L805,"&lt;&gt;")&lt;2001,20,COUNTIF($L$20:L805,"&lt;&gt;")&lt;2101,21,COUNTIF($L$20:L805,"&lt;&gt;")&lt;2201,22,COUNTIF($L$20:L805,"&lt;&gt;")&lt;2301,23,COUNTIF($L$20:L805,"&lt;&gt;")&lt;2401,24,COUNTIF($L$20:L805,"&lt;&gt;")&lt;2501,25,COUNTIF($L$20:L805,"&lt;&gt;")&lt;2601,26,COUNTIF($L$20:L805,"&lt;&gt;")&lt;2701,27,COUNTIF($L$20:L805,"&lt;&gt;")&lt;2801,28,COUNTIF($L$20:L805,"&lt;&gt;")&lt;2901,29,COUNTIF($L$20:L805,"&lt;&gt;")&lt;3001,30),"")</f>
        <v/>
      </c>
      <c r="AM805" t="str">
        <f t="shared" si="60"/>
        <v/>
      </c>
      <c r="AN805" t="str">
        <f t="shared" si="64"/>
        <v/>
      </c>
      <c r="AP805" t="str">
        <f t="shared" si="63"/>
        <v/>
      </c>
      <c r="AQ805" t="str">
        <f>IF(AO805="","",COUNTIFS(AM805:$AM$3019,AO805))</f>
        <v/>
      </c>
    </row>
    <row r="806" spans="1:43" x14ac:dyDescent="0.25">
      <c r="A806" s="6" t="str">
        <f>IF(COUNT($A$20:A805)&lt;&gt;$B$4,IF(A805="","",A805+1),"")</f>
        <v/>
      </c>
      <c r="B806" s="3"/>
      <c r="C806" s="3"/>
      <c r="D806" s="122"/>
      <c r="E806" s="3"/>
      <c r="F806" s="3"/>
      <c r="G806" s="3"/>
      <c r="H806" s="3"/>
      <c r="I806" s="120"/>
      <c r="J806" s="3"/>
      <c r="K806" s="95" t="str" cm="1">
        <f t="array" ref="K806">IF(OR($J$14 = "A",$J$14 = "B",$J$14 = "C"),IF(I806="","",IF(LEN(I806)&gt;2,_xlfn.IFS(ISNUMBER(SEARCH("_",I806)),I806,ISNUMBER(SEARCH(", ",I806)),SUBSTITUTE(I806,", ","_"),ISNUMBER(SEARCH("/ ",I806)),SUBSTITUTE(I806,"/ ","_"),ISNUMBER(SEARCH(",",I806)),SUBSTITUTE(I806,",","_"),ISNUMBER(SEARCH("/",I806)),SUBSTITUTE(I806,"/","_"),ISNUMBER(SEARCH("",I806)),I806),I806)),IF(OR($J$14 = "J",$J$14 = "K"),"",IF(D806="","",IF(LEN(D806)&gt;2,_xlfn.IFS(ISNUMBER(SEARCH("_",D806)),D806,ISNUMBER(SEARCH(", ",D806)),SUBSTITUTE(D806,", ","_"),ISNUMBER(SEARCH("/ ",D806)),SUBSTITUTE(D806,"/ ","_"),ISNUMBER(SEARCH(",",D806)),SUBSTITUTE(D806,",","_"),ISNUMBER(SEARCH("/",D806)),SUBSTITUTE(D806,"/","_"),ISNUMBER(SEARCH("",D806)),D806),D806))))</f>
        <v/>
      </c>
      <c r="L806" s="1"/>
      <c r="M806" s="1" t="str">
        <f t="shared" si="61"/>
        <v/>
      </c>
      <c r="N806" s="94" t="str">
        <f>IF($L806="None","",IF(ISERROR(VLOOKUP($L806,Info!$B$4:$B$266,1,FALSE)),"",VLOOKUP($L806,Info!$B$4:$L$266,5,FALSE)))</f>
        <v/>
      </c>
      <c r="O806" s="94" t="str">
        <f>IF(K806="","",IF(AND($J$12&lt;&gt;"ABC",N806="3"),"BAC",IF(N806="3","ABC",IF($J$12&lt;&gt;"ABC",IF($J$10="Standard",VLOOKUP(K806,Info!$BE$4:$BF$481,2,FALSE),VLOOKUP(K806,Info!$BI$4:$BJ$482,2,FALSE)),IF($J$10="Standard",VLOOKUP(K806,Info!$AG$4:$AH$2994,2,FALSE),VLOOKUP(K806,Info!$AK$4:$AL$2997,2,FALSE))))))</f>
        <v/>
      </c>
      <c r="P806" s="94" t="str">
        <f>IF($L806="None","",IF(ISERROR(VLOOKUP($L806,Info!$B$4:$B$266,1,FALSE)),"",VLOOKUP($L806,Info!$B$4:$L$266,3,FALSE)))</f>
        <v/>
      </c>
      <c r="Q806" s="96" t="str">
        <f>IF($L806="None","",IF(ISERROR(VLOOKUP($L806,Info!$B$4:$B$266,1,FALSE)),"",VLOOKUP($L806,Info!$B$4:$L$266,4,FALSE)))</f>
        <v/>
      </c>
      <c r="R806" s="1"/>
      <c r="S806" s="6" t="str">
        <f t="shared" si="62"/>
        <v/>
      </c>
      <c r="T806" s="6" t="str">
        <f>IF($L806="None","",IF(ISERROR(VLOOKUP($L806,Info!$B$4:$B$266,1,FALSE)),"",VLOOKUP($L806,Info!$B$4:$L$266,11,FALSE)))</f>
        <v/>
      </c>
      <c r="U806" s="1"/>
      <c r="V806" s="1"/>
      <c r="W806" s="1"/>
      <c r="X806" s="1" t="str">
        <f>IF($L806="None","",IF(ISERROR(VLOOKUP($L806,Info!$B$4:$B$266,1,FALSE)),"",IF(OR(W806="Metallic Liquid Tight",W806="Non-Metallic Liquid Tight",W806="LSZH",W806="Greenfield"),VLOOKUP($L806,Info!$B$4:$L$266,7,FALSE),"N/A")))</f>
        <v/>
      </c>
      <c r="Y806" s="1"/>
      <c r="Z806" s="96" t="str">
        <f>IF($L806="None","",IF(ISERROR(VLOOKUP($L806,Info!$B$4:$B$266,1,FALSE)),"",VLOOKUP($L806,Info!$B$4:$L$266,9,FALSE)))</f>
        <v/>
      </c>
      <c r="AA806" s="96" t="str">
        <f>IF($L806="None","",IF(ISERROR(VLOOKUP($L806,Info!$B$4:$B$266,1,FALSE)),"",VLOOKUP($L806,Info!$B$4:$L$266,8,FALSE)))</f>
        <v/>
      </c>
      <c r="AB806" s="96" t="str">
        <f>IF($L806="None","",IF(ISERROR(VLOOKUP($L806,Info!$B$4:$B$266,1,FALSE)),"",VLOOKUP($L806,Info!$B$4:$L$266,10,FALSE)))</f>
        <v/>
      </c>
      <c r="AC806" s="1" t="str">
        <f>IF(W806="SO Cable","Black,White",IF(O806="","",IF(P806="","",IF($J$12&lt;&gt;"ABC",IF(P806&lt;="250",VLOOKUP(O806,Info!$AZ$4:$BB$22,3,FALSE),VLOOKUP(O806,Info!$AZ$23:$BB$39,3,FALSE)),IF(P806&lt;="250",VLOOKUP(O806,Info!$AO$4:$AQ$22,3,FALSE),VLOOKUP(O806,Info!$AO$23:$AP$39,3,FALSE))))))</f>
        <v/>
      </c>
      <c r="AD806" s="1"/>
      <c r="AE806" s="1" t="str">
        <f>IF($L806="None","",IF(ISERROR(VLOOKUP($L806,Info!$B$4:$B$266,1,FALSE)),"",VLOOKUP($L806,Info!$B$4:$L$266,4,FALSE)))</f>
        <v/>
      </c>
      <c r="AF806" s="1" t="str">
        <f>IF($L806="None","",IF(ISERROR(VLOOKUP($L806,Info!$B$4:$B$266,1,FALSE)),"",VLOOKUP($L806,Info!$B$4:$L$266,6,FALSE)))</f>
        <v/>
      </c>
      <c r="AG806" s="1"/>
      <c r="AH806" s="33" t="str" cm="1">
        <f t="array" ref="AH806">IF(AND(L806&lt;&gt;"",O806&lt;&gt;"",R806:S806&lt;&gt;"",W806:X806&lt;&gt;"",Z806:AA806&lt;&gt;"",AC806&lt;&gt;""),"Good","Bad")</f>
        <v>Bad</v>
      </c>
      <c r="AL806" t="str" cm="1">
        <f t="array" ref="AL806">IF(R806&gt;0,_xlfn.IFS(COUNTIF($L$20:L806,"&lt;&gt;")&lt;101,1,COUNTIF($L$20:L806,"&lt;&gt;")&lt;201,2,COUNTIF($L$20:L806,"&lt;&gt;")&lt;301,3,COUNTIF($L$20:L806,"&lt;&gt;")&lt;401,4,COUNTIF($L$20:L806,"&lt;&gt;")&lt;501,5,COUNTIF($L$20:L806,"&lt;&gt;")&lt;601,6,COUNTIF($L$20:L806,"&lt;&gt;")&lt;701,7,COUNTIF($L$20:L806,"&lt;&gt;")&lt;801,8,COUNTIF($L$20:L806,"&lt;&gt;")&lt;901,9,COUNTIF($L$20:L806,"&lt;&gt;")&lt;1001,10,COUNTIF($L$20:L806,"&lt;&gt;")&lt;1101,11,COUNTIF($L$20:L806,"&lt;&gt;")&lt;1201,12,COUNTIF($L$20:L806,"&lt;&gt;")&lt;1301,13,COUNTIF($L$20:L806,"&lt;&gt;")&lt;1401,14,COUNTIF($L$20:L806,"&lt;&gt;")&lt;1501,15,COUNTIF($L$20:L806,"&lt;&gt;")&lt;1601,16,COUNTIF($L$20:L806,"&lt;&gt;")&lt;1701,17,COUNTIF($L$20:L806,"&lt;&gt;")&lt;1801,18,COUNTIF($L$20:L806,"&lt;&gt;")&lt;1901,19,COUNTIF($L$20:L806,"&lt;&gt;")&lt;2001,20,COUNTIF($L$20:L806,"&lt;&gt;")&lt;2101,21,COUNTIF($L$20:L806,"&lt;&gt;")&lt;2201,22,COUNTIF($L$20:L806,"&lt;&gt;")&lt;2301,23,COUNTIF($L$20:L806,"&lt;&gt;")&lt;2401,24,COUNTIF($L$20:L806,"&lt;&gt;")&lt;2501,25,COUNTIF($L$20:L806,"&lt;&gt;")&lt;2601,26,COUNTIF($L$20:L806,"&lt;&gt;")&lt;2701,27,COUNTIF($L$20:L806,"&lt;&gt;")&lt;2801,28,COUNTIF($L$20:L806,"&lt;&gt;")&lt;2901,29,COUNTIF($L$20:L806,"&lt;&gt;")&lt;3001,30),"")</f>
        <v/>
      </c>
      <c r="AM806" t="str">
        <f t="shared" si="60"/>
        <v/>
      </c>
      <c r="AN806" t="str">
        <f t="shared" si="64"/>
        <v/>
      </c>
      <c r="AP806" t="str">
        <f t="shared" si="63"/>
        <v/>
      </c>
      <c r="AQ806" t="str">
        <f>IF(AO806="","",COUNTIFS(AM806:$AM$3019,AO806))</f>
        <v/>
      </c>
    </row>
    <row r="807" spans="1:43" x14ac:dyDescent="0.25">
      <c r="A807" s="6" t="str">
        <f>IF(COUNT($A$20:A806)&lt;&gt;$B$4,IF(A806="","",A806+1),"")</f>
        <v/>
      </c>
      <c r="B807" s="3"/>
      <c r="C807" s="3"/>
      <c r="D807" s="122"/>
      <c r="E807" s="3"/>
      <c r="F807" s="3"/>
      <c r="G807" s="3"/>
      <c r="H807" s="3"/>
      <c r="I807" s="120"/>
      <c r="J807" s="3"/>
      <c r="K807" s="95" t="str" cm="1">
        <f t="array" ref="K807">IF(OR($J$14 = "A",$J$14 = "B",$J$14 = "C"),IF(I807="","",IF(LEN(I807)&gt;2,_xlfn.IFS(ISNUMBER(SEARCH("_",I807)),I807,ISNUMBER(SEARCH(", ",I807)),SUBSTITUTE(I807,", ","_"),ISNUMBER(SEARCH("/ ",I807)),SUBSTITUTE(I807,"/ ","_"),ISNUMBER(SEARCH(",",I807)),SUBSTITUTE(I807,",","_"),ISNUMBER(SEARCH("/",I807)),SUBSTITUTE(I807,"/","_"),ISNUMBER(SEARCH("",I807)),I807),I807)),IF(OR($J$14 = "J",$J$14 = "K"),"",IF(D807="","",IF(LEN(D807)&gt;2,_xlfn.IFS(ISNUMBER(SEARCH("_",D807)),D807,ISNUMBER(SEARCH(", ",D807)),SUBSTITUTE(D807,", ","_"),ISNUMBER(SEARCH("/ ",D807)),SUBSTITUTE(D807,"/ ","_"),ISNUMBER(SEARCH(",",D807)),SUBSTITUTE(D807,",","_"),ISNUMBER(SEARCH("/",D807)),SUBSTITUTE(D807,"/","_"),ISNUMBER(SEARCH("",D807)),D807),D807))))</f>
        <v/>
      </c>
      <c r="L807" s="1"/>
      <c r="M807" s="1" t="str">
        <f t="shared" si="61"/>
        <v/>
      </c>
      <c r="N807" s="94" t="str">
        <f>IF($L807="None","",IF(ISERROR(VLOOKUP($L807,Info!$B$4:$B$266,1,FALSE)),"",VLOOKUP($L807,Info!$B$4:$L$266,5,FALSE)))</f>
        <v/>
      </c>
      <c r="O807" s="94" t="str">
        <f>IF(K807="","",IF(AND($J$12&lt;&gt;"ABC",N807="3"),"BAC",IF(N807="3","ABC",IF($J$12&lt;&gt;"ABC",IF($J$10="Standard",VLOOKUP(K807,Info!$BE$4:$BF$481,2,FALSE),VLOOKUP(K807,Info!$BI$4:$BJ$482,2,FALSE)),IF($J$10="Standard",VLOOKUP(K807,Info!$AG$4:$AH$2994,2,FALSE),VLOOKUP(K807,Info!$AK$4:$AL$2997,2,FALSE))))))</f>
        <v/>
      </c>
      <c r="P807" s="94" t="str">
        <f>IF($L807="None","",IF(ISERROR(VLOOKUP($L807,Info!$B$4:$B$266,1,FALSE)),"",VLOOKUP($L807,Info!$B$4:$L$266,3,FALSE)))</f>
        <v/>
      </c>
      <c r="Q807" s="96" t="str">
        <f>IF($L807="None","",IF(ISERROR(VLOOKUP($L807,Info!$B$4:$B$266,1,FALSE)),"",VLOOKUP($L807,Info!$B$4:$L$266,4,FALSE)))</f>
        <v/>
      </c>
      <c r="R807" s="1"/>
      <c r="S807" s="6" t="str">
        <f t="shared" si="62"/>
        <v/>
      </c>
      <c r="T807" s="6" t="str">
        <f>IF($L807="None","",IF(ISERROR(VLOOKUP($L807,Info!$B$4:$B$266,1,FALSE)),"",VLOOKUP($L807,Info!$B$4:$L$266,11,FALSE)))</f>
        <v/>
      </c>
      <c r="U807" s="1"/>
      <c r="V807" s="1"/>
      <c r="W807" s="1"/>
      <c r="X807" s="1" t="str">
        <f>IF($L807="None","",IF(ISERROR(VLOOKUP($L807,Info!$B$4:$B$266,1,FALSE)),"",IF(OR(W807="Metallic Liquid Tight",W807="Non-Metallic Liquid Tight",W807="LSZH",W807="Greenfield"),VLOOKUP($L807,Info!$B$4:$L$266,7,FALSE),"N/A")))</f>
        <v/>
      </c>
      <c r="Y807" s="1"/>
      <c r="Z807" s="96" t="str">
        <f>IF($L807="None","",IF(ISERROR(VLOOKUP($L807,Info!$B$4:$B$266,1,FALSE)),"",VLOOKUP($L807,Info!$B$4:$L$266,9,FALSE)))</f>
        <v/>
      </c>
      <c r="AA807" s="96" t="str">
        <f>IF($L807="None","",IF(ISERROR(VLOOKUP($L807,Info!$B$4:$B$266,1,FALSE)),"",VLOOKUP($L807,Info!$B$4:$L$266,8,FALSE)))</f>
        <v/>
      </c>
      <c r="AB807" s="96" t="str">
        <f>IF($L807="None","",IF(ISERROR(VLOOKUP($L807,Info!$B$4:$B$266,1,FALSE)),"",VLOOKUP($L807,Info!$B$4:$L$266,10,FALSE)))</f>
        <v/>
      </c>
      <c r="AC807" s="1" t="str">
        <f>IF(W807="SO Cable","Black,White",IF(O807="","",IF(P807="","",IF($J$12&lt;&gt;"ABC",IF(P807&lt;="250",VLOOKUP(O807,Info!$AZ$4:$BB$22,3,FALSE),VLOOKUP(O807,Info!$AZ$23:$BB$39,3,FALSE)),IF(P807&lt;="250",VLOOKUP(O807,Info!$AO$4:$AQ$22,3,FALSE),VLOOKUP(O807,Info!$AO$23:$AP$39,3,FALSE))))))</f>
        <v/>
      </c>
      <c r="AD807" s="1"/>
      <c r="AE807" s="1" t="str">
        <f>IF($L807="None","",IF(ISERROR(VLOOKUP($L807,Info!$B$4:$B$266,1,FALSE)),"",VLOOKUP($L807,Info!$B$4:$L$266,4,FALSE)))</f>
        <v/>
      </c>
      <c r="AF807" s="1" t="str">
        <f>IF($L807="None","",IF(ISERROR(VLOOKUP($L807,Info!$B$4:$B$266,1,FALSE)),"",VLOOKUP($L807,Info!$B$4:$L$266,6,FALSE)))</f>
        <v/>
      </c>
      <c r="AG807" s="1"/>
      <c r="AH807" s="33" t="str" cm="1">
        <f t="array" ref="AH807">IF(AND(L807&lt;&gt;"",O807&lt;&gt;"",R807:S807&lt;&gt;"",W807:X807&lt;&gt;"",Z807:AA807&lt;&gt;"",AC807&lt;&gt;""),"Good","Bad")</f>
        <v>Bad</v>
      </c>
      <c r="AL807" t="str" cm="1">
        <f t="array" ref="AL807">IF(R807&gt;0,_xlfn.IFS(COUNTIF($L$20:L807,"&lt;&gt;")&lt;101,1,COUNTIF($L$20:L807,"&lt;&gt;")&lt;201,2,COUNTIF($L$20:L807,"&lt;&gt;")&lt;301,3,COUNTIF($L$20:L807,"&lt;&gt;")&lt;401,4,COUNTIF($L$20:L807,"&lt;&gt;")&lt;501,5,COUNTIF($L$20:L807,"&lt;&gt;")&lt;601,6,COUNTIF($L$20:L807,"&lt;&gt;")&lt;701,7,COUNTIF($L$20:L807,"&lt;&gt;")&lt;801,8,COUNTIF($L$20:L807,"&lt;&gt;")&lt;901,9,COUNTIF($L$20:L807,"&lt;&gt;")&lt;1001,10,COUNTIF($L$20:L807,"&lt;&gt;")&lt;1101,11,COUNTIF($L$20:L807,"&lt;&gt;")&lt;1201,12,COUNTIF($L$20:L807,"&lt;&gt;")&lt;1301,13,COUNTIF($L$20:L807,"&lt;&gt;")&lt;1401,14,COUNTIF($L$20:L807,"&lt;&gt;")&lt;1501,15,COUNTIF($L$20:L807,"&lt;&gt;")&lt;1601,16,COUNTIF($L$20:L807,"&lt;&gt;")&lt;1701,17,COUNTIF($L$20:L807,"&lt;&gt;")&lt;1801,18,COUNTIF($L$20:L807,"&lt;&gt;")&lt;1901,19,COUNTIF($L$20:L807,"&lt;&gt;")&lt;2001,20,COUNTIF($L$20:L807,"&lt;&gt;")&lt;2101,21,COUNTIF($L$20:L807,"&lt;&gt;")&lt;2201,22,COUNTIF($L$20:L807,"&lt;&gt;")&lt;2301,23,COUNTIF($L$20:L807,"&lt;&gt;")&lt;2401,24,COUNTIF($L$20:L807,"&lt;&gt;")&lt;2501,25,COUNTIF($L$20:L807,"&lt;&gt;")&lt;2601,26,COUNTIF($L$20:L807,"&lt;&gt;")&lt;2701,27,COUNTIF($L$20:L807,"&lt;&gt;")&lt;2801,28,COUNTIF($L$20:L807,"&lt;&gt;")&lt;2901,29,COUNTIF($L$20:L807,"&lt;&gt;")&lt;3001,30),"")</f>
        <v/>
      </c>
      <c r="AM807" t="str">
        <f t="shared" si="60"/>
        <v/>
      </c>
      <c r="AN807" t="str">
        <f t="shared" si="64"/>
        <v/>
      </c>
      <c r="AP807" t="str">
        <f t="shared" si="63"/>
        <v/>
      </c>
      <c r="AQ807" t="str">
        <f>IF(AO807="","",COUNTIFS(AM807:$AM$3019,AO807))</f>
        <v/>
      </c>
    </row>
    <row r="808" spans="1:43" x14ac:dyDescent="0.25">
      <c r="A808" s="6" t="str">
        <f>IF(COUNT($A$20:A807)&lt;&gt;$B$4,IF(A807="","",A807+1),"")</f>
        <v/>
      </c>
      <c r="B808" s="3"/>
      <c r="C808" s="3"/>
      <c r="D808" s="122"/>
      <c r="E808" s="3"/>
      <c r="F808" s="3"/>
      <c r="G808" s="3"/>
      <c r="H808" s="3"/>
      <c r="I808" s="120"/>
      <c r="J808" s="3"/>
      <c r="K808" s="95" t="str" cm="1">
        <f t="array" ref="K808">IF(OR($J$14 = "A",$J$14 = "B",$J$14 = "C"),IF(I808="","",IF(LEN(I808)&gt;2,_xlfn.IFS(ISNUMBER(SEARCH("_",I808)),I808,ISNUMBER(SEARCH(", ",I808)),SUBSTITUTE(I808,", ","_"),ISNUMBER(SEARCH("/ ",I808)),SUBSTITUTE(I808,"/ ","_"),ISNUMBER(SEARCH(",",I808)),SUBSTITUTE(I808,",","_"),ISNUMBER(SEARCH("/",I808)),SUBSTITUTE(I808,"/","_"),ISNUMBER(SEARCH("",I808)),I808),I808)),IF(OR($J$14 = "J",$J$14 = "K"),"",IF(D808="","",IF(LEN(D808)&gt;2,_xlfn.IFS(ISNUMBER(SEARCH("_",D808)),D808,ISNUMBER(SEARCH(", ",D808)),SUBSTITUTE(D808,", ","_"),ISNUMBER(SEARCH("/ ",D808)),SUBSTITUTE(D808,"/ ","_"),ISNUMBER(SEARCH(",",D808)),SUBSTITUTE(D808,",","_"),ISNUMBER(SEARCH("/",D808)),SUBSTITUTE(D808,"/","_"),ISNUMBER(SEARCH("",D808)),D808),D808))))</f>
        <v/>
      </c>
      <c r="L808" s="1"/>
      <c r="M808" s="1" t="str">
        <f t="shared" si="61"/>
        <v/>
      </c>
      <c r="N808" s="94" t="str">
        <f>IF($L808="None","",IF(ISERROR(VLOOKUP($L808,Info!$B$4:$B$266,1,FALSE)),"",VLOOKUP($L808,Info!$B$4:$L$266,5,FALSE)))</f>
        <v/>
      </c>
      <c r="O808" s="94" t="str">
        <f>IF(K808="","",IF(AND($J$12&lt;&gt;"ABC",N808="3"),"BAC",IF(N808="3","ABC",IF($J$12&lt;&gt;"ABC",IF($J$10="Standard",VLOOKUP(K808,Info!$BE$4:$BF$481,2,FALSE),VLOOKUP(K808,Info!$BI$4:$BJ$482,2,FALSE)),IF($J$10="Standard",VLOOKUP(K808,Info!$AG$4:$AH$2994,2,FALSE),VLOOKUP(K808,Info!$AK$4:$AL$2997,2,FALSE))))))</f>
        <v/>
      </c>
      <c r="P808" s="94" t="str">
        <f>IF($L808="None","",IF(ISERROR(VLOOKUP($L808,Info!$B$4:$B$266,1,FALSE)),"",VLOOKUP($L808,Info!$B$4:$L$266,3,FALSE)))</f>
        <v/>
      </c>
      <c r="Q808" s="96" t="str">
        <f>IF($L808="None","",IF(ISERROR(VLOOKUP($L808,Info!$B$4:$B$266,1,FALSE)),"",VLOOKUP($L808,Info!$B$4:$L$266,4,FALSE)))</f>
        <v/>
      </c>
      <c r="R808" s="1"/>
      <c r="S808" s="6" t="str">
        <f t="shared" si="62"/>
        <v/>
      </c>
      <c r="T808" s="6" t="str">
        <f>IF($L808="None","",IF(ISERROR(VLOOKUP($L808,Info!$B$4:$B$266,1,FALSE)),"",VLOOKUP($L808,Info!$B$4:$L$266,11,FALSE)))</f>
        <v/>
      </c>
      <c r="U808" s="1"/>
      <c r="V808" s="1"/>
      <c r="W808" s="1"/>
      <c r="X808" s="1" t="str">
        <f>IF($L808="None","",IF(ISERROR(VLOOKUP($L808,Info!$B$4:$B$266,1,FALSE)),"",IF(OR(W808="Metallic Liquid Tight",W808="Non-Metallic Liquid Tight",W808="LSZH",W808="Greenfield"),VLOOKUP($L808,Info!$B$4:$L$266,7,FALSE),"N/A")))</f>
        <v/>
      </c>
      <c r="Y808" s="1"/>
      <c r="Z808" s="96" t="str">
        <f>IF($L808="None","",IF(ISERROR(VLOOKUP($L808,Info!$B$4:$B$266,1,FALSE)),"",VLOOKUP($L808,Info!$B$4:$L$266,9,FALSE)))</f>
        <v/>
      </c>
      <c r="AA808" s="96" t="str">
        <f>IF($L808="None","",IF(ISERROR(VLOOKUP($L808,Info!$B$4:$B$266,1,FALSE)),"",VLOOKUP($L808,Info!$B$4:$L$266,8,FALSE)))</f>
        <v/>
      </c>
      <c r="AB808" s="96" t="str">
        <f>IF($L808="None","",IF(ISERROR(VLOOKUP($L808,Info!$B$4:$B$266,1,FALSE)),"",VLOOKUP($L808,Info!$B$4:$L$266,10,FALSE)))</f>
        <v/>
      </c>
      <c r="AC808" s="1" t="str">
        <f>IF(W808="SO Cable","Black,White",IF(O808="","",IF(P808="","",IF($J$12&lt;&gt;"ABC",IF(P808&lt;="250",VLOOKUP(O808,Info!$AZ$4:$BB$22,3,FALSE),VLOOKUP(O808,Info!$AZ$23:$BB$39,3,FALSE)),IF(P808&lt;="250",VLOOKUP(O808,Info!$AO$4:$AQ$22,3,FALSE),VLOOKUP(O808,Info!$AO$23:$AP$39,3,FALSE))))))</f>
        <v/>
      </c>
      <c r="AD808" s="1"/>
      <c r="AE808" s="1" t="str">
        <f>IF($L808="None","",IF(ISERROR(VLOOKUP($L808,Info!$B$4:$B$266,1,FALSE)),"",VLOOKUP($L808,Info!$B$4:$L$266,4,FALSE)))</f>
        <v/>
      </c>
      <c r="AF808" s="1" t="str">
        <f>IF($L808="None","",IF(ISERROR(VLOOKUP($L808,Info!$B$4:$B$266,1,FALSE)),"",VLOOKUP($L808,Info!$B$4:$L$266,6,FALSE)))</f>
        <v/>
      </c>
      <c r="AG808" s="1"/>
      <c r="AH808" s="33" t="str" cm="1">
        <f t="array" ref="AH808">IF(AND(L808&lt;&gt;"",O808&lt;&gt;"",R808:S808&lt;&gt;"",W808:X808&lt;&gt;"",Z808:AA808&lt;&gt;"",AC808&lt;&gt;""),"Good","Bad")</f>
        <v>Bad</v>
      </c>
      <c r="AL808" t="str" cm="1">
        <f t="array" ref="AL808">IF(R808&gt;0,_xlfn.IFS(COUNTIF($L$20:L808,"&lt;&gt;")&lt;101,1,COUNTIF($L$20:L808,"&lt;&gt;")&lt;201,2,COUNTIF($L$20:L808,"&lt;&gt;")&lt;301,3,COUNTIF($L$20:L808,"&lt;&gt;")&lt;401,4,COUNTIF($L$20:L808,"&lt;&gt;")&lt;501,5,COUNTIF($L$20:L808,"&lt;&gt;")&lt;601,6,COUNTIF($L$20:L808,"&lt;&gt;")&lt;701,7,COUNTIF($L$20:L808,"&lt;&gt;")&lt;801,8,COUNTIF($L$20:L808,"&lt;&gt;")&lt;901,9,COUNTIF($L$20:L808,"&lt;&gt;")&lt;1001,10,COUNTIF($L$20:L808,"&lt;&gt;")&lt;1101,11,COUNTIF($L$20:L808,"&lt;&gt;")&lt;1201,12,COUNTIF($L$20:L808,"&lt;&gt;")&lt;1301,13,COUNTIF($L$20:L808,"&lt;&gt;")&lt;1401,14,COUNTIF($L$20:L808,"&lt;&gt;")&lt;1501,15,COUNTIF($L$20:L808,"&lt;&gt;")&lt;1601,16,COUNTIF($L$20:L808,"&lt;&gt;")&lt;1701,17,COUNTIF($L$20:L808,"&lt;&gt;")&lt;1801,18,COUNTIF($L$20:L808,"&lt;&gt;")&lt;1901,19,COUNTIF($L$20:L808,"&lt;&gt;")&lt;2001,20,COUNTIF($L$20:L808,"&lt;&gt;")&lt;2101,21,COUNTIF($L$20:L808,"&lt;&gt;")&lt;2201,22,COUNTIF($L$20:L808,"&lt;&gt;")&lt;2301,23,COUNTIF($L$20:L808,"&lt;&gt;")&lt;2401,24,COUNTIF($L$20:L808,"&lt;&gt;")&lt;2501,25,COUNTIF($L$20:L808,"&lt;&gt;")&lt;2601,26,COUNTIF($L$20:L808,"&lt;&gt;")&lt;2701,27,COUNTIF($L$20:L808,"&lt;&gt;")&lt;2801,28,COUNTIF($L$20:L808,"&lt;&gt;")&lt;2901,29,COUNTIF($L$20:L808,"&lt;&gt;")&lt;3001,30),"")</f>
        <v/>
      </c>
      <c r="AM808" t="str">
        <f t="shared" si="60"/>
        <v/>
      </c>
      <c r="AN808" t="str">
        <f t="shared" si="64"/>
        <v/>
      </c>
      <c r="AP808" t="str">
        <f t="shared" si="63"/>
        <v/>
      </c>
      <c r="AQ808" t="str">
        <f>IF(AO808="","",COUNTIFS(AM808:$AM$3019,AO808))</f>
        <v/>
      </c>
    </row>
    <row r="809" spans="1:43" x14ac:dyDescent="0.25">
      <c r="A809" s="6" t="str">
        <f>IF(COUNT($A$20:A808)&lt;&gt;$B$4,IF(A808="","",A808+1),"")</f>
        <v/>
      </c>
      <c r="B809" s="3"/>
      <c r="C809" s="3"/>
      <c r="D809" s="122"/>
      <c r="E809" s="3"/>
      <c r="F809" s="3"/>
      <c r="G809" s="3"/>
      <c r="H809" s="3"/>
      <c r="I809" s="120"/>
      <c r="J809" s="3"/>
      <c r="K809" s="95" t="str" cm="1">
        <f t="array" ref="K809">IF(OR($J$14 = "A",$J$14 = "B",$J$14 = "C"),IF(I809="","",IF(LEN(I809)&gt;2,_xlfn.IFS(ISNUMBER(SEARCH("_",I809)),I809,ISNUMBER(SEARCH(", ",I809)),SUBSTITUTE(I809,", ","_"),ISNUMBER(SEARCH("/ ",I809)),SUBSTITUTE(I809,"/ ","_"),ISNUMBER(SEARCH(",",I809)),SUBSTITUTE(I809,",","_"),ISNUMBER(SEARCH("/",I809)),SUBSTITUTE(I809,"/","_"),ISNUMBER(SEARCH("",I809)),I809),I809)),IF(OR($J$14 = "J",$J$14 = "K"),"",IF(D809="","",IF(LEN(D809)&gt;2,_xlfn.IFS(ISNUMBER(SEARCH("_",D809)),D809,ISNUMBER(SEARCH(", ",D809)),SUBSTITUTE(D809,", ","_"),ISNUMBER(SEARCH("/ ",D809)),SUBSTITUTE(D809,"/ ","_"),ISNUMBER(SEARCH(",",D809)),SUBSTITUTE(D809,",","_"),ISNUMBER(SEARCH("/",D809)),SUBSTITUTE(D809,"/","_"),ISNUMBER(SEARCH("",D809)),D809),D809))))</f>
        <v/>
      </c>
      <c r="L809" s="1"/>
      <c r="M809" s="1" t="str">
        <f t="shared" si="61"/>
        <v/>
      </c>
      <c r="N809" s="94" t="str">
        <f>IF($L809="None","",IF(ISERROR(VLOOKUP($L809,Info!$B$4:$B$266,1,FALSE)),"",VLOOKUP($L809,Info!$B$4:$L$266,5,FALSE)))</f>
        <v/>
      </c>
      <c r="O809" s="94" t="str">
        <f>IF(K809="","",IF(AND($J$12&lt;&gt;"ABC",N809="3"),"BAC",IF(N809="3","ABC",IF($J$12&lt;&gt;"ABC",IF($J$10="Standard",VLOOKUP(K809,Info!$BE$4:$BF$481,2,FALSE),VLOOKUP(K809,Info!$BI$4:$BJ$482,2,FALSE)),IF($J$10="Standard",VLOOKUP(K809,Info!$AG$4:$AH$2994,2,FALSE),VLOOKUP(K809,Info!$AK$4:$AL$2997,2,FALSE))))))</f>
        <v/>
      </c>
      <c r="P809" s="94" t="str">
        <f>IF($L809="None","",IF(ISERROR(VLOOKUP($L809,Info!$B$4:$B$266,1,FALSE)),"",VLOOKUP($L809,Info!$B$4:$L$266,3,FALSE)))</f>
        <v/>
      </c>
      <c r="Q809" s="96" t="str">
        <f>IF($L809="None","",IF(ISERROR(VLOOKUP($L809,Info!$B$4:$B$266,1,FALSE)),"",VLOOKUP($L809,Info!$B$4:$L$266,4,FALSE)))</f>
        <v/>
      </c>
      <c r="R809" s="1"/>
      <c r="S809" s="6" t="str">
        <f t="shared" si="62"/>
        <v/>
      </c>
      <c r="T809" s="6" t="str">
        <f>IF($L809="None","",IF(ISERROR(VLOOKUP($L809,Info!$B$4:$B$266,1,FALSE)),"",VLOOKUP($L809,Info!$B$4:$L$266,11,FALSE)))</f>
        <v/>
      </c>
      <c r="U809" s="1"/>
      <c r="V809" s="1"/>
      <c r="W809" s="1"/>
      <c r="X809" s="1" t="str">
        <f>IF($L809="None","",IF(ISERROR(VLOOKUP($L809,Info!$B$4:$B$266,1,FALSE)),"",IF(OR(W809="Metallic Liquid Tight",W809="Non-Metallic Liquid Tight",W809="LSZH",W809="Greenfield"),VLOOKUP($L809,Info!$B$4:$L$266,7,FALSE),"N/A")))</f>
        <v/>
      </c>
      <c r="Y809" s="1"/>
      <c r="Z809" s="96" t="str">
        <f>IF($L809="None","",IF(ISERROR(VLOOKUP($L809,Info!$B$4:$B$266,1,FALSE)),"",VLOOKUP($L809,Info!$B$4:$L$266,9,FALSE)))</f>
        <v/>
      </c>
      <c r="AA809" s="96" t="str">
        <f>IF($L809="None","",IF(ISERROR(VLOOKUP($L809,Info!$B$4:$B$266,1,FALSE)),"",VLOOKUP($L809,Info!$B$4:$L$266,8,FALSE)))</f>
        <v/>
      </c>
      <c r="AB809" s="96" t="str">
        <f>IF($L809="None","",IF(ISERROR(VLOOKUP($L809,Info!$B$4:$B$266,1,FALSE)),"",VLOOKUP($L809,Info!$B$4:$L$266,10,FALSE)))</f>
        <v/>
      </c>
      <c r="AC809" s="1" t="str">
        <f>IF(W809="SO Cable","Black,White",IF(O809="","",IF(P809="","",IF($J$12&lt;&gt;"ABC",IF(P809&lt;="250",VLOOKUP(O809,Info!$AZ$4:$BB$22,3,FALSE),VLOOKUP(O809,Info!$AZ$23:$BB$39,3,FALSE)),IF(P809&lt;="250",VLOOKUP(O809,Info!$AO$4:$AQ$22,3,FALSE),VLOOKUP(O809,Info!$AO$23:$AP$39,3,FALSE))))))</f>
        <v/>
      </c>
      <c r="AD809" s="1"/>
      <c r="AE809" s="1" t="str">
        <f>IF($L809="None","",IF(ISERROR(VLOOKUP($L809,Info!$B$4:$B$266,1,FALSE)),"",VLOOKUP($L809,Info!$B$4:$L$266,4,FALSE)))</f>
        <v/>
      </c>
      <c r="AF809" s="1" t="str">
        <f>IF($L809="None","",IF(ISERROR(VLOOKUP($L809,Info!$B$4:$B$266,1,FALSE)),"",VLOOKUP($L809,Info!$B$4:$L$266,6,FALSE)))</f>
        <v/>
      </c>
      <c r="AG809" s="1"/>
      <c r="AH809" s="33" t="str" cm="1">
        <f t="array" ref="AH809">IF(AND(L809&lt;&gt;"",O809&lt;&gt;"",R809:S809&lt;&gt;"",W809:X809&lt;&gt;"",Z809:AA809&lt;&gt;"",AC809&lt;&gt;""),"Good","Bad")</f>
        <v>Bad</v>
      </c>
      <c r="AL809" t="str" cm="1">
        <f t="array" ref="AL809">IF(R809&gt;0,_xlfn.IFS(COUNTIF($L$20:L809,"&lt;&gt;")&lt;101,1,COUNTIF($L$20:L809,"&lt;&gt;")&lt;201,2,COUNTIF($L$20:L809,"&lt;&gt;")&lt;301,3,COUNTIF($L$20:L809,"&lt;&gt;")&lt;401,4,COUNTIF($L$20:L809,"&lt;&gt;")&lt;501,5,COUNTIF($L$20:L809,"&lt;&gt;")&lt;601,6,COUNTIF($L$20:L809,"&lt;&gt;")&lt;701,7,COUNTIF($L$20:L809,"&lt;&gt;")&lt;801,8,COUNTIF($L$20:L809,"&lt;&gt;")&lt;901,9,COUNTIF($L$20:L809,"&lt;&gt;")&lt;1001,10,COUNTIF($L$20:L809,"&lt;&gt;")&lt;1101,11,COUNTIF($L$20:L809,"&lt;&gt;")&lt;1201,12,COUNTIF($L$20:L809,"&lt;&gt;")&lt;1301,13,COUNTIF($L$20:L809,"&lt;&gt;")&lt;1401,14,COUNTIF($L$20:L809,"&lt;&gt;")&lt;1501,15,COUNTIF($L$20:L809,"&lt;&gt;")&lt;1601,16,COUNTIF($L$20:L809,"&lt;&gt;")&lt;1701,17,COUNTIF($L$20:L809,"&lt;&gt;")&lt;1801,18,COUNTIF($L$20:L809,"&lt;&gt;")&lt;1901,19,COUNTIF($L$20:L809,"&lt;&gt;")&lt;2001,20,COUNTIF($L$20:L809,"&lt;&gt;")&lt;2101,21,COUNTIF($L$20:L809,"&lt;&gt;")&lt;2201,22,COUNTIF($L$20:L809,"&lt;&gt;")&lt;2301,23,COUNTIF($L$20:L809,"&lt;&gt;")&lt;2401,24,COUNTIF($L$20:L809,"&lt;&gt;")&lt;2501,25,COUNTIF($L$20:L809,"&lt;&gt;")&lt;2601,26,COUNTIF($L$20:L809,"&lt;&gt;")&lt;2701,27,COUNTIF($L$20:L809,"&lt;&gt;")&lt;2801,28,COUNTIF($L$20:L809,"&lt;&gt;")&lt;2901,29,COUNTIF($L$20:L809,"&lt;&gt;")&lt;3001,30),"")</f>
        <v/>
      </c>
      <c r="AM809" t="str">
        <f t="shared" si="60"/>
        <v/>
      </c>
      <c r="AN809" t="str">
        <f t="shared" si="64"/>
        <v/>
      </c>
      <c r="AP809" t="str">
        <f t="shared" si="63"/>
        <v/>
      </c>
      <c r="AQ809" t="str">
        <f>IF(AO809="","",COUNTIFS(AM809:$AM$3019,AO809))</f>
        <v/>
      </c>
    </row>
    <row r="810" spans="1:43" x14ac:dyDescent="0.25">
      <c r="A810" s="6" t="str">
        <f>IF(COUNT($A$20:A809)&lt;&gt;$B$4,IF(A809="","",A809+1),"")</f>
        <v/>
      </c>
      <c r="B810" s="3"/>
      <c r="C810" s="3"/>
      <c r="D810" s="122"/>
      <c r="E810" s="3"/>
      <c r="F810" s="3"/>
      <c r="G810" s="3"/>
      <c r="H810" s="3"/>
      <c r="I810" s="120"/>
      <c r="J810" s="3"/>
      <c r="K810" s="95" t="str" cm="1">
        <f t="array" ref="K810">IF(OR($J$14 = "A",$J$14 = "B",$J$14 = "C"),IF(I810="","",IF(LEN(I810)&gt;2,_xlfn.IFS(ISNUMBER(SEARCH("_",I810)),I810,ISNUMBER(SEARCH(", ",I810)),SUBSTITUTE(I810,", ","_"),ISNUMBER(SEARCH("/ ",I810)),SUBSTITUTE(I810,"/ ","_"),ISNUMBER(SEARCH(",",I810)),SUBSTITUTE(I810,",","_"),ISNUMBER(SEARCH("/",I810)),SUBSTITUTE(I810,"/","_"),ISNUMBER(SEARCH("",I810)),I810),I810)),IF(OR($J$14 = "J",$J$14 = "K"),"",IF(D810="","",IF(LEN(D810)&gt;2,_xlfn.IFS(ISNUMBER(SEARCH("_",D810)),D810,ISNUMBER(SEARCH(", ",D810)),SUBSTITUTE(D810,", ","_"),ISNUMBER(SEARCH("/ ",D810)),SUBSTITUTE(D810,"/ ","_"),ISNUMBER(SEARCH(",",D810)),SUBSTITUTE(D810,",","_"),ISNUMBER(SEARCH("/",D810)),SUBSTITUTE(D810,"/","_"),ISNUMBER(SEARCH("",D810)),D810),D810))))</f>
        <v/>
      </c>
      <c r="L810" s="1"/>
      <c r="M810" s="1" t="str">
        <f t="shared" si="61"/>
        <v/>
      </c>
      <c r="N810" s="94" t="str">
        <f>IF($L810="None","",IF(ISERROR(VLOOKUP($L810,Info!$B$4:$B$266,1,FALSE)),"",VLOOKUP($L810,Info!$B$4:$L$266,5,FALSE)))</f>
        <v/>
      </c>
      <c r="O810" s="94" t="str">
        <f>IF(K810="","",IF(AND($J$12&lt;&gt;"ABC",N810="3"),"BAC",IF(N810="3","ABC",IF($J$12&lt;&gt;"ABC",IF($J$10="Standard",VLOOKUP(K810,Info!$BE$4:$BF$481,2,FALSE),VLOOKUP(K810,Info!$BI$4:$BJ$482,2,FALSE)),IF($J$10="Standard",VLOOKUP(K810,Info!$AG$4:$AH$2994,2,FALSE),VLOOKUP(K810,Info!$AK$4:$AL$2997,2,FALSE))))))</f>
        <v/>
      </c>
      <c r="P810" s="94" t="str">
        <f>IF($L810="None","",IF(ISERROR(VLOOKUP($L810,Info!$B$4:$B$266,1,FALSE)),"",VLOOKUP($L810,Info!$B$4:$L$266,3,FALSE)))</f>
        <v/>
      </c>
      <c r="Q810" s="96" t="str">
        <f>IF($L810="None","",IF(ISERROR(VLOOKUP($L810,Info!$B$4:$B$266,1,FALSE)),"",VLOOKUP($L810,Info!$B$4:$L$266,4,FALSE)))</f>
        <v/>
      </c>
      <c r="R810" s="1"/>
      <c r="S810" s="6" t="str">
        <f t="shared" si="62"/>
        <v/>
      </c>
      <c r="T810" s="6" t="str">
        <f>IF($L810="None","",IF(ISERROR(VLOOKUP($L810,Info!$B$4:$B$266,1,FALSE)),"",VLOOKUP($L810,Info!$B$4:$L$266,11,FALSE)))</f>
        <v/>
      </c>
      <c r="U810" s="1"/>
      <c r="V810" s="1"/>
      <c r="W810" s="1"/>
      <c r="X810" s="1" t="str">
        <f>IF($L810="None","",IF(ISERROR(VLOOKUP($L810,Info!$B$4:$B$266,1,FALSE)),"",IF(OR(W810="Metallic Liquid Tight",W810="Non-Metallic Liquid Tight",W810="LSZH",W810="Greenfield"),VLOOKUP($L810,Info!$B$4:$L$266,7,FALSE),"N/A")))</f>
        <v/>
      </c>
      <c r="Y810" s="1"/>
      <c r="Z810" s="96" t="str">
        <f>IF($L810="None","",IF(ISERROR(VLOOKUP($L810,Info!$B$4:$B$266,1,FALSE)),"",VLOOKUP($L810,Info!$B$4:$L$266,9,FALSE)))</f>
        <v/>
      </c>
      <c r="AA810" s="96" t="str">
        <f>IF($L810="None","",IF(ISERROR(VLOOKUP($L810,Info!$B$4:$B$266,1,FALSE)),"",VLOOKUP($L810,Info!$B$4:$L$266,8,FALSE)))</f>
        <v/>
      </c>
      <c r="AB810" s="96" t="str">
        <f>IF($L810="None","",IF(ISERROR(VLOOKUP($L810,Info!$B$4:$B$266,1,FALSE)),"",VLOOKUP($L810,Info!$B$4:$L$266,10,FALSE)))</f>
        <v/>
      </c>
      <c r="AC810" s="1" t="str">
        <f>IF(W810="SO Cable","Black,White",IF(O810="","",IF(P810="","",IF($J$12&lt;&gt;"ABC",IF(P810&lt;="250",VLOOKUP(O810,Info!$AZ$4:$BB$22,3,FALSE),VLOOKUP(O810,Info!$AZ$23:$BB$39,3,FALSE)),IF(P810&lt;="250",VLOOKUP(O810,Info!$AO$4:$AQ$22,3,FALSE),VLOOKUP(O810,Info!$AO$23:$AP$39,3,FALSE))))))</f>
        <v/>
      </c>
      <c r="AD810" s="1"/>
      <c r="AE810" s="1" t="str">
        <f>IF($L810="None","",IF(ISERROR(VLOOKUP($L810,Info!$B$4:$B$266,1,FALSE)),"",VLOOKUP($L810,Info!$B$4:$L$266,4,FALSE)))</f>
        <v/>
      </c>
      <c r="AF810" s="1" t="str">
        <f>IF($L810="None","",IF(ISERROR(VLOOKUP($L810,Info!$B$4:$B$266,1,FALSE)),"",VLOOKUP($L810,Info!$B$4:$L$266,6,FALSE)))</f>
        <v/>
      </c>
      <c r="AG810" s="1"/>
      <c r="AH810" s="33" t="str" cm="1">
        <f t="array" ref="AH810">IF(AND(L810&lt;&gt;"",O810&lt;&gt;"",R810:S810&lt;&gt;"",W810:X810&lt;&gt;"",Z810:AA810&lt;&gt;"",AC810&lt;&gt;""),"Good","Bad")</f>
        <v>Bad</v>
      </c>
      <c r="AL810" t="str" cm="1">
        <f t="array" ref="AL810">IF(R810&gt;0,_xlfn.IFS(COUNTIF($L$20:L810,"&lt;&gt;")&lt;101,1,COUNTIF($L$20:L810,"&lt;&gt;")&lt;201,2,COUNTIF($L$20:L810,"&lt;&gt;")&lt;301,3,COUNTIF($L$20:L810,"&lt;&gt;")&lt;401,4,COUNTIF($L$20:L810,"&lt;&gt;")&lt;501,5,COUNTIF($L$20:L810,"&lt;&gt;")&lt;601,6,COUNTIF($L$20:L810,"&lt;&gt;")&lt;701,7,COUNTIF($L$20:L810,"&lt;&gt;")&lt;801,8,COUNTIF($L$20:L810,"&lt;&gt;")&lt;901,9,COUNTIF($L$20:L810,"&lt;&gt;")&lt;1001,10,COUNTIF($L$20:L810,"&lt;&gt;")&lt;1101,11,COUNTIF($L$20:L810,"&lt;&gt;")&lt;1201,12,COUNTIF($L$20:L810,"&lt;&gt;")&lt;1301,13,COUNTIF($L$20:L810,"&lt;&gt;")&lt;1401,14,COUNTIF($L$20:L810,"&lt;&gt;")&lt;1501,15,COUNTIF($L$20:L810,"&lt;&gt;")&lt;1601,16,COUNTIF($L$20:L810,"&lt;&gt;")&lt;1701,17,COUNTIF($L$20:L810,"&lt;&gt;")&lt;1801,18,COUNTIF($L$20:L810,"&lt;&gt;")&lt;1901,19,COUNTIF($L$20:L810,"&lt;&gt;")&lt;2001,20,COUNTIF($L$20:L810,"&lt;&gt;")&lt;2101,21,COUNTIF($L$20:L810,"&lt;&gt;")&lt;2201,22,COUNTIF($L$20:L810,"&lt;&gt;")&lt;2301,23,COUNTIF($L$20:L810,"&lt;&gt;")&lt;2401,24,COUNTIF($L$20:L810,"&lt;&gt;")&lt;2501,25,COUNTIF($L$20:L810,"&lt;&gt;")&lt;2601,26,COUNTIF($L$20:L810,"&lt;&gt;")&lt;2701,27,COUNTIF($L$20:L810,"&lt;&gt;")&lt;2801,28,COUNTIF($L$20:L810,"&lt;&gt;")&lt;2901,29,COUNTIF($L$20:L810,"&lt;&gt;")&lt;3001,30),"")</f>
        <v/>
      </c>
      <c r="AM810" t="str">
        <f t="shared" si="60"/>
        <v/>
      </c>
      <c r="AN810" t="str">
        <f t="shared" si="64"/>
        <v/>
      </c>
      <c r="AP810" t="str">
        <f t="shared" si="63"/>
        <v/>
      </c>
      <c r="AQ810" t="str">
        <f>IF(AO810="","",COUNTIFS(AM810:$AM$3019,AO810))</f>
        <v/>
      </c>
    </row>
    <row r="811" spans="1:43" x14ac:dyDescent="0.25">
      <c r="A811" s="6" t="str">
        <f>IF(COUNT($A$20:A810)&lt;&gt;$B$4,IF(A810="","",A810+1),"")</f>
        <v/>
      </c>
      <c r="B811" s="3"/>
      <c r="C811" s="3"/>
      <c r="D811" s="122"/>
      <c r="E811" s="3"/>
      <c r="F811" s="3"/>
      <c r="G811" s="3"/>
      <c r="H811" s="3"/>
      <c r="I811" s="120"/>
      <c r="J811" s="3"/>
      <c r="K811" s="95" t="str" cm="1">
        <f t="array" ref="K811">IF(OR($J$14 = "A",$J$14 = "B",$J$14 = "C"),IF(I811="","",IF(LEN(I811)&gt;2,_xlfn.IFS(ISNUMBER(SEARCH("_",I811)),I811,ISNUMBER(SEARCH(", ",I811)),SUBSTITUTE(I811,", ","_"),ISNUMBER(SEARCH("/ ",I811)),SUBSTITUTE(I811,"/ ","_"),ISNUMBER(SEARCH(",",I811)),SUBSTITUTE(I811,",","_"),ISNUMBER(SEARCH("/",I811)),SUBSTITUTE(I811,"/","_"),ISNUMBER(SEARCH("",I811)),I811),I811)),IF(OR($J$14 = "J",$J$14 = "K"),"",IF(D811="","",IF(LEN(D811)&gt;2,_xlfn.IFS(ISNUMBER(SEARCH("_",D811)),D811,ISNUMBER(SEARCH(", ",D811)),SUBSTITUTE(D811,", ","_"),ISNUMBER(SEARCH("/ ",D811)),SUBSTITUTE(D811,"/ ","_"),ISNUMBER(SEARCH(",",D811)),SUBSTITUTE(D811,",","_"),ISNUMBER(SEARCH("/",D811)),SUBSTITUTE(D811,"/","_"),ISNUMBER(SEARCH("",D811)),D811),D811))))</f>
        <v/>
      </c>
      <c r="L811" s="1"/>
      <c r="M811" s="1" t="str">
        <f t="shared" si="61"/>
        <v/>
      </c>
      <c r="N811" s="94" t="str">
        <f>IF($L811="None","",IF(ISERROR(VLOOKUP($L811,Info!$B$4:$B$266,1,FALSE)),"",VLOOKUP($L811,Info!$B$4:$L$266,5,FALSE)))</f>
        <v/>
      </c>
      <c r="O811" s="94" t="str">
        <f>IF(K811="","",IF(AND($J$12&lt;&gt;"ABC",N811="3"),"BAC",IF(N811="3","ABC",IF($J$12&lt;&gt;"ABC",IF($J$10="Standard",VLOOKUP(K811,Info!$BE$4:$BF$481,2,FALSE),VLOOKUP(K811,Info!$BI$4:$BJ$482,2,FALSE)),IF($J$10="Standard",VLOOKUP(K811,Info!$AG$4:$AH$2994,2,FALSE),VLOOKUP(K811,Info!$AK$4:$AL$2997,2,FALSE))))))</f>
        <v/>
      </c>
      <c r="P811" s="94" t="str">
        <f>IF($L811="None","",IF(ISERROR(VLOOKUP($L811,Info!$B$4:$B$266,1,FALSE)),"",VLOOKUP($L811,Info!$B$4:$L$266,3,FALSE)))</f>
        <v/>
      </c>
      <c r="Q811" s="96" t="str">
        <f>IF($L811="None","",IF(ISERROR(VLOOKUP($L811,Info!$B$4:$B$266,1,FALSE)),"",VLOOKUP($L811,Info!$B$4:$L$266,4,FALSE)))</f>
        <v/>
      </c>
      <c r="R811" s="1"/>
      <c r="S811" s="6" t="str">
        <f t="shared" si="62"/>
        <v/>
      </c>
      <c r="T811" s="6" t="str">
        <f>IF($L811="None","",IF(ISERROR(VLOOKUP($L811,Info!$B$4:$B$266,1,FALSE)),"",VLOOKUP($L811,Info!$B$4:$L$266,11,FALSE)))</f>
        <v/>
      </c>
      <c r="U811" s="1"/>
      <c r="V811" s="1"/>
      <c r="W811" s="1"/>
      <c r="X811" s="1" t="str">
        <f>IF($L811="None","",IF(ISERROR(VLOOKUP($L811,Info!$B$4:$B$266,1,FALSE)),"",IF(OR(W811="Metallic Liquid Tight",W811="Non-Metallic Liquid Tight",W811="LSZH",W811="Greenfield"),VLOOKUP($L811,Info!$B$4:$L$266,7,FALSE),"N/A")))</f>
        <v/>
      </c>
      <c r="Y811" s="1"/>
      <c r="Z811" s="96" t="str">
        <f>IF($L811="None","",IF(ISERROR(VLOOKUP($L811,Info!$B$4:$B$266,1,FALSE)),"",VLOOKUP($L811,Info!$B$4:$L$266,9,FALSE)))</f>
        <v/>
      </c>
      <c r="AA811" s="96" t="str">
        <f>IF($L811="None","",IF(ISERROR(VLOOKUP($L811,Info!$B$4:$B$266,1,FALSE)),"",VLOOKUP($L811,Info!$B$4:$L$266,8,FALSE)))</f>
        <v/>
      </c>
      <c r="AB811" s="96" t="str">
        <f>IF($L811="None","",IF(ISERROR(VLOOKUP($L811,Info!$B$4:$B$266,1,FALSE)),"",VLOOKUP($L811,Info!$B$4:$L$266,10,FALSE)))</f>
        <v/>
      </c>
      <c r="AC811" s="1" t="str">
        <f>IF(W811="SO Cable","Black,White",IF(O811="","",IF(P811="","",IF($J$12&lt;&gt;"ABC",IF(P811&lt;="250",VLOOKUP(O811,Info!$AZ$4:$BB$22,3,FALSE),VLOOKUP(O811,Info!$AZ$23:$BB$39,3,FALSE)),IF(P811&lt;="250",VLOOKUP(O811,Info!$AO$4:$AQ$22,3,FALSE),VLOOKUP(O811,Info!$AO$23:$AP$39,3,FALSE))))))</f>
        <v/>
      </c>
      <c r="AD811" s="1"/>
      <c r="AE811" s="1" t="str">
        <f>IF($L811="None","",IF(ISERROR(VLOOKUP($L811,Info!$B$4:$B$266,1,FALSE)),"",VLOOKUP($L811,Info!$B$4:$L$266,4,FALSE)))</f>
        <v/>
      </c>
      <c r="AF811" s="1" t="str">
        <f>IF($L811="None","",IF(ISERROR(VLOOKUP($L811,Info!$B$4:$B$266,1,FALSE)),"",VLOOKUP($L811,Info!$B$4:$L$266,6,FALSE)))</f>
        <v/>
      </c>
      <c r="AG811" s="1"/>
      <c r="AH811" s="33" t="str" cm="1">
        <f t="array" ref="AH811">IF(AND(L811&lt;&gt;"",O811&lt;&gt;"",R811:S811&lt;&gt;"",W811:X811&lt;&gt;"",Z811:AA811&lt;&gt;"",AC811&lt;&gt;""),"Good","Bad")</f>
        <v>Bad</v>
      </c>
      <c r="AL811" t="str" cm="1">
        <f t="array" ref="AL811">IF(R811&gt;0,_xlfn.IFS(COUNTIF($L$20:L811,"&lt;&gt;")&lt;101,1,COUNTIF($L$20:L811,"&lt;&gt;")&lt;201,2,COUNTIF($L$20:L811,"&lt;&gt;")&lt;301,3,COUNTIF($L$20:L811,"&lt;&gt;")&lt;401,4,COUNTIF($L$20:L811,"&lt;&gt;")&lt;501,5,COUNTIF($L$20:L811,"&lt;&gt;")&lt;601,6,COUNTIF($L$20:L811,"&lt;&gt;")&lt;701,7,COUNTIF($L$20:L811,"&lt;&gt;")&lt;801,8,COUNTIF($L$20:L811,"&lt;&gt;")&lt;901,9,COUNTIF($L$20:L811,"&lt;&gt;")&lt;1001,10,COUNTIF($L$20:L811,"&lt;&gt;")&lt;1101,11,COUNTIF($L$20:L811,"&lt;&gt;")&lt;1201,12,COUNTIF($L$20:L811,"&lt;&gt;")&lt;1301,13,COUNTIF($L$20:L811,"&lt;&gt;")&lt;1401,14,COUNTIF($L$20:L811,"&lt;&gt;")&lt;1501,15,COUNTIF($L$20:L811,"&lt;&gt;")&lt;1601,16,COUNTIF($L$20:L811,"&lt;&gt;")&lt;1701,17,COUNTIF($L$20:L811,"&lt;&gt;")&lt;1801,18,COUNTIF($L$20:L811,"&lt;&gt;")&lt;1901,19,COUNTIF($L$20:L811,"&lt;&gt;")&lt;2001,20,COUNTIF($L$20:L811,"&lt;&gt;")&lt;2101,21,COUNTIF($L$20:L811,"&lt;&gt;")&lt;2201,22,COUNTIF($L$20:L811,"&lt;&gt;")&lt;2301,23,COUNTIF($L$20:L811,"&lt;&gt;")&lt;2401,24,COUNTIF($L$20:L811,"&lt;&gt;")&lt;2501,25,COUNTIF($L$20:L811,"&lt;&gt;")&lt;2601,26,COUNTIF($L$20:L811,"&lt;&gt;")&lt;2701,27,COUNTIF($L$20:L811,"&lt;&gt;")&lt;2801,28,COUNTIF($L$20:L811,"&lt;&gt;")&lt;2901,29,COUNTIF($L$20:L811,"&lt;&gt;")&lt;3001,30),"")</f>
        <v/>
      </c>
      <c r="AM811" t="str">
        <f t="shared" si="60"/>
        <v/>
      </c>
      <c r="AN811" t="str">
        <f t="shared" si="64"/>
        <v/>
      </c>
      <c r="AP811" t="str">
        <f t="shared" si="63"/>
        <v/>
      </c>
      <c r="AQ811" t="str">
        <f>IF(AO811="","",COUNTIFS(AM811:$AM$3019,AO811))</f>
        <v/>
      </c>
    </row>
    <row r="812" spans="1:43" x14ac:dyDescent="0.25">
      <c r="A812" s="6" t="str">
        <f>IF(COUNT($A$20:A811)&lt;&gt;$B$4,IF(A811="","",A811+1),"")</f>
        <v/>
      </c>
      <c r="B812" s="3"/>
      <c r="C812" s="3"/>
      <c r="D812" s="122"/>
      <c r="E812" s="3"/>
      <c r="F812" s="3"/>
      <c r="G812" s="3"/>
      <c r="H812" s="3"/>
      <c r="I812" s="120"/>
      <c r="J812" s="3"/>
      <c r="K812" s="95" t="str" cm="1">
        <f t="array" ref="K812">IF(OR($J$14 = "A",$J$14 = "B",$J$14 = "C"),IF(I812="","",IF(LEN(I812)&gt;2,_xlfn.IFS(ISNUMBER(SEARCH("_",I812)),I812,ISNUMBER(SEARCH(", ",I812)),SUBSTITUTE(I812,", ","_"),ISNUMBER(SEARCH("/ ",I812)),SUBSTITUTE(I812,"/ ","_"),ISNUMBER(SEARCH(",",I812)),SUBSTITUTE(I812,",","_"),ISNUMBER(SEARCH("/",I812)),SUBSTITUTE(I812,"/","_"),ISNUMBER(SEARCH("",I812)),I812),I812)),IF(OR($J$14 = "J",$J$14 = "K"),"",IF(D812="","",IF(LEN(D812)&gt;2,_xlfn.IFS(ISNUMBER(SEARCH("_",D812)),D812,ISNUMBER(SEARCH(", ",D812)),SUBSTITUTE(D812,", ","_"),ISNUMBER(SEARCH("/ ",D812)),SUBSTITUTE(D812,"/ ","_"),ISNUMBER(SEARCH(",",D812)),SUBSTITUTE(D812,",","_"),ISNUMBER(SEARCH("/",D812)),SUBSTITUTE(D812,"/","_"),ISNUMBER(SEARCH("",D812)),D812),D812))))</f>
        <v/>
      </c>
      <c r="L812" s="1"/>
      <c r="M812" s="1" t="str">
        <f t="shared" si="61"/>
        <v/>
      </c>
      <c r="N812" s="94" t="str">
        <f>IF($L812="None","",IF(ISERROR(VLOOKUP($L812,Info!$B$4:$B$266,1,FALSE)),"",VLOOKUP($L812,Info!$B$4:$L$266,5,FALSE)))</f>
        <v/>
      </c>
      <c r="O812" s="94" t="str">
        <f>IF(K812="","",IF(AND($J$12&lt;&gt;"ABC",N812="3"),"BAC",IF(N812="3","ABC",IF($J$12&lt;&gt;"ABC",IF($J$10="Standard",VLOOKUP(K812,Info!$BE$4:$BF$481,2,FALSE),VLOOKUP(K812,Info!$BI$4:$BJ$482,2,FALSE)),IF($J$10="Standard",VLOOKUP(K812,Info!$AG$4:$AH$2994,2,FALSE),VLOOKUP(K812,Info!$AK$4:$AL$2997,2,FALSE))))))</f>
        <v/>
      </c>
      <c r="P812" s="94" t="str">
        <f>IF($L812="None","",IF(ISERROR(VLOOKUP($L812,Info!$B$4:$B$266,1,FALSE)),"",VLOOKUP($L812,Info!$B$4:$L$266,3,FALSE)))</f>
        <v/>
      </c>
      <c r="Q812" s="96" t="str">
        <f>IF($L812="None","",IF(ISERROR(VLOOKUP($L812,Info!$B$4:$B$266,1,FALSE)),"",VLOOKUP($L812,Info!$B$4:$L$266,4,FALSE)))</f>
        <v/>
      </c>
      <c r="R812" s="1"/>
      <c r="S812" s="6" t="str">
        <f t="shared" si="62"/>
        <v/>
      </c>
      <c r="T812" s="6" t="str">
        <f>IF($L812="None","",IF(ISERROR(VLOOKUP($L812,Info!$B$4:$B$266,1,FALSE)),"",VLOOKUP($L812,Info!$B$4:$L$266,11,FALSE)))</f>
        <v/>
      </c>
      <c r="U812" s="1"/>
      <c r="V812" s="1"/>
      <c r="W812" s="1"/>
      <c r="X812" s="1" t="str">
        <f>IF($L812="None","",IF(ISERROR(VLOOKUP($L812,Info!$B$4:$B$266,1,FALSE)),"",IF(OR(W812="Metallic Liquid Tight",W812="Non-Metallic Liquid Tight",W812="LSZH",W812="Greenfield"),VLOOKUP($L812,Info!$B$4:$L$266,7,FALSE),"N/A")))</f>
        <v/>
      </c>
      <c r="Y812" s="1"/>
      <c r="Z812" s="96" t="str">
        <f>IF($L812="None","",IF(ISERROR(VLOOKUP($L812,Info!$B$4:$B$266,1,FALSE)),"",VLOOKUP($L812,Info!$B$4:$L$266,9,FALSE)))</f>
        <v/>
      </c>
      <c r="AA812" s="96" t="str">
        <f>IF($L812="None","",IF(ISERROR(VLOOKUP($L812,Info!$B$4:$B$266,1,FALSE)),"",VLOOKUP($L812,Info!$B$4:$L$266,8,FALSE)))</f>
        <v/>
      </c>
      <c r="AB812" s="96" t="str">
        <f>IF($L812="None","",IF(ISERROR(VLOOKUP($L812,Info!$B$4:$B$266,1,FALSE)),"",VLOOKUP($L812,Info!$B$4:$L$266,10,FALSE)))</f>
        <v/>
      </c>
      <c r="AC812" s="1" t="str">
        <f>IF(W812="SO Cable","Black,White",IF(O812="","",IF(P812="","",IF($J$12&lt;&gt;"ABC",IF(P812&lt;="250",VLOOKUP(O812,Info!$AZ$4:$BB$22,3,FALSE),VLOOKUP(O812,Info!$AZ$23:$BB$39,3,FALSE)),IF(P812&lt;="250",VLOOKUP(O812,Info!$AO$4:$AQ$22,3,FALSE),VLOOKUP(O812,Info!$AO$23:$AP$39,3,FALSE))))))</f>
        <v/>
      </c>
      <c r="AD812" s="1"/>
      <c r="AE812" s="1" t="str">
        <f>IF($L812="None","",IF(ISERROR(VLOOKUP($L812,Info!$B$4:$B$266,1,FALSE)),"",VLOOKUP($L812,Info!$B$4:$L$266,4,FALSE)))</f>
        <v/>
      </c>
      <c r="AF812" s="1" t="str">
        <f>IF($L812="None","",IF(ISERROR(VLOOKUP($L812,Info!$B$4:$B$266,1,FALSE)),"",VLOOKUP($L812,Info!$B$4:$L$266,6,FALSE)))</f>
        <v/>
      </c>
      <c r="AG812" s="1"/>
      <c r="AH812" s="33" t="str" cm="1">
        <f t="array" ref="AH812">IF(AND(L812&lt;&gt;"",O812&lt;&gt;"",R812:S812&lt;&gt;"",W812:X812&lt;&gt;"",Z812:AA812&lt;&gt;"",AC812&lt;&gt;""),"Good","Bad")</f>
        <v>Bad</v>
      </c>
      <c r="AL812" t="str" cm="1">
        <f t="array" ref="AL812">IF(R812&gt;0,_xlfn.IFS(COUNTIF($L$20:L812,"&lt;&gt;")&lt;101,1,COUNTIF($L$20:L812,"&lt;&gt;")&lt;201,2,COUNTIF($L$20:L812,"&lt;&gt;")&lt;301,3,COUNTIF($L$20:L812,"&lt;&gt;")&lt;401,4,COUNTIF($L$20:L812,"&lt;&gt;")&lt;501,5,COUNTIF($L$20:L812,"&lt;&gt;")&lt;601,6,COUNTIF($L$20:L812,"&lt;&gt;")&lt;701,7,COUNTIF($L$20:L812,"&lt;&gt;")&lt;801,8,COUNTIF($L$20:L812,"&lt;&gt;")&lt;901,9,COUNTIF($L$20:L812,"&lt;&gt;")&lt;1001,10,COUNTIF($L$20:L812,"&lt;&gt;")&lt;1101,11,COUNTIF($L$20:L812,"&lt;&gt;")&lt;1201,12,COUNTIF($L$20:L812,"&lt;&gt;")&lt;1301,13,COUNTIF($L$20:L812,"&lt;&gt;")&lt;1401,14,COUNTIF($L$20:L812,"&lt;&gt;")&lt;1501,15,COUNTIF($L$20:L812,"&lt;&gt;")&lt;1601,16,COUNTIF($L$20:L812,"&lt;&gt;")&lt;1701,17,COUNTIF($L$20:L812,"&lt;&gt;")&lt;1801,18,COUNTIF($L$20:L812,"&lt;&gt;")&lt;1901,19,COUNTIF($L$20:L812,"&lt;&gt;")&lt;2001,20,COUNTIF($L$20:L812,"&lt;&gt;")&lt;2101,21,COUNTIF($L$20:L812,"&lt;&gt;")&lt;2201,22,COUNTIF($L$20:L812,"&lt;&gt;")&lt;2301,23,COUNTIF($L$20:L812,"&lt;&gt;")&lt;2401,24,COUNTIF($L$20:L812,"&lt;&gt;")&lt;2501,25,COUNTIF($L$20:L812,"&lt;&gt;")&lt;2601,26,COUNTIF($L$20:L812,"&lt;&gt;")&lt;2701,27,COUNTIF($L$20:L812,"&lt;&gt;")&lt;2801,28,COUNTIF($L$20:L812,"&lt;&gt;")&lt;2901,29,COUNTIF($L$20:L812,"&lt;&gt;")&lt;3001,30),"")</f>
        <v/>
      </c>
      <c r="AM812" t="str">
        <f t="shared" si="60"/>
        <v/>
      </c>
      <c r="AN812" t="str">
        <f t="shared" si="64"/>
        <v/>
      </c>
      <c r="AP812" t="str">
        <f t="shared" si="63"/>
        <v/>
      </c>
      <c r="AQ812" t="str">
        <f>IF(AO812="","",COUNTIFS(AM812:$AM$3019,AO812))</f>
        <v/>
      </c>
    </row>
    <row r="813" spans="1:43" x14ac:dyDescent="0.25">
      <c r="A813" s="6" t="str">
        <f>IF(COUNT($A$20:A812)&lt;&gt;$B$4,IF(A812="","",A812+1),"")</f>
        <v/>
      </c>
      <c r="B813" s="3"/>
      <c r="C813" s="3"/>
      <c r="D813" s="122"/>
      <c r="E813" s="3"/>
      <c r="F813" s="3"/>
      <c r="G813" s="3"/>
      <c r="H813" s="3"/>
      <c r="I813" s="120"/>
      <c r="J813" s="3"/>
      <c r="K813" s="95" t="str" cm="1">
        <f t="array" ref="K813">IF(OR($J$14 = "A",$J$14 = "B",$J$14 = "C"),IF(I813="","",IF(LEN(I813)&gt;2,_xlfn.IFS(ISNUMBER(SEARCH("_",I813)),I813,ISNUMBER(SEARCH(", ",I813)),SUBSTITUTE(I813,", ","_"),ISNUMBER(SEARCH("/ ",I813)),SUBSTITUTE(I813,"/ ","_"),ISNUMBER(SEARCH(",",I813)),SUBSTITUTE(I813,",","_"),ISNUMBER(SEARCH("/",I813)),SUBSTITUTE(I813,"/","_"),ISNUMBER(SEARCH("",I813)),I813),I813)),IF(OR($J$14 = "J",$J$14 = "K"),"",IF(D813="","",IF(LEN(D813)&gt;2,_xlfn.IFS(ISNUMBER(SEARCH("_",D813)),D813,ISNUMBER(SEARCH(", ",D813)),SUBSTITUTE(D813,", ","_"),ISNUMBER(SEARCH("/ ",D813)),SUBSTITUTE(D813,"/ ","_"),ISNUMBER(SEARCH(",",D813)),SUBSTITUTE(D813,",","_"),ISNUMBER(SEARCH("/",D813)),SUBSTITUTE(D813,"/","_"),ISNUMBER(SEARCH("",D813)),D813),D813))))</f>
        <v/>
      </c>
      <c r="L813" s="1"/>
      <c r="M813" s="1" t="str">
        <f t="shared" si="61"/>
        <v/>
      </c>
      <c r="N813" s="94" t="str">
        <f>IF($L813="None","",IF(ISERROR(VLOOKUP($L813,Info!$B$4:$B$266,1,FALSE)),"",VLOOKUP($L813,Info!$B$4:$L$266,5,FALSE)))</f>
        <v/>
      </c>
      <c r="O813" s="94" t="str">
        <f>IF(K813="","",IF(AND($J$12&lt;&gt;"ABC",N813="3"),"BAC",IF(N813="3","ABC",IF($J$12&lt;&gt;"ABC",IF($J$10="Standard",VLOOKUP(K813,Info!$BE$4:$BF$481,2,FALSE),VLOOKUP(K813,Info!$BI$4:$BJ$482,2,FALSE)),IF($J$10="Standard",VLOOKUP(K813,Info!$AG$4:$AH$2994,2,FALSE),VLOOKUP(K813,Info!$AK$4:$AL$2997,2,FALSE))))))</f>
        <v/>
      </c>
      <c r="P813" s="94" t="str">
        <f>IF($L813="None","",IF(ISERROR(VLOOKUP($L813,Info!$B$4:$B$266,1,FALSE)),"",VLOOKUP($L813,Info!$B$4:$L$266,3,FALSE)))</f>
        <v/>
      </c>
      <c r="Q813" s="96" t="str">
        <f>IF($L813="None","",IF(ISERROR(VLOOKUP($L813,Info!$B$4:$B$266,1,FALSE)),"",VLOOKUP($L813,Info!$B$4:$L$266,4,FALSE)))</f>
        <v/>
      </c>
      <c r="R813" s="1"/>
      <c r="S813" s="6" t="str">
        <f t="shared" si="62"/>
        <v/>
      </c>
      <c r="T813" s="6" t="str">
        <f>IF($L813="None","",IF(ISERROR(VLOOKUP($L813,Info!$B$4:$B$266,1,FALSE)),"",VLOOKUP($L813,Info!$B$4:$L$266,11,FALSE)))</f>
        <v/>
      </c>
      <c r="U813" s="1"/>
      <c r="V813" s="1"/>
      <c r="W813" s="1"/>
      <c r="X813" s="1" t="str">
        <f>IF($L813="None","",IF(ISERROR(VLOOKUP($L813,Info!$B$4:$B$266,1,FALSE)),"",IF(OR(W813="Metallic Liquid Tight",W813="Non-Metallic Liquid Tight",W813="LSZH",W813="Greenfield"),VLOOKUP($L813,Info!$B$4:$L$266,7,FALSE),"N/A")))</f>
        <v/>
      </c>
      <c r="Y813" s="1"/>
      <c r="Z813" s="96" t="str">
        <f>IF($L813="None","",IF(ISERROR(VLOOKUP($L813,Info!$B$4:$B$266,1,FALSE)),"",VLOOKUP($L813,Info!$B$4:$L$266,9,FALSE)))</f>
        <v/>
      </c>
      <c r="AA813" s="96" t="str">
        <f>IF($L813="None","",IF(ISERROR(VLOOKUP($L813,Info!$B$4:$B$266,1,FALSE)),"",VLOOKUP($L813,Info!$B$4:$L$266,8,FALSE)))</f>
        <v/>
      </c>
      <c r="AB813" s="96" t="str">
        <f>IF($L813="None","",IF(ISERROR(VLOOKUP($L813,Info!$B$4:$B$266,1,FALSE)),"",VLOOKUP($L813,Info!$B$4:$L$266,10,FALSE)))</f>
        <v/>
      </c>
      <c r="AC813" s="1" t="str">
        <f>IF(W813="SO Cable","Black,White",IF(O813="","",IF(P813="","",IF($J$12&lt;&gt;"ABC",IF(P813&lt;="250",VLOOKUP(O813,Info!$AZ$4:$BB$22,3,FALSE),VLOOKUP(O813,Info!$AZ$23:$BB$39,3,FALSE)),IF(P813&lt;="250",VLOOKUP(O813,Info!$AO$4:$AQ$22,3,FALSE),VLOOKUP(O813,Info!$AO$23:$AP$39,3,FALSE))))))</f>
        <v/>
      </c>
      <c r="AD813" s="1"/>
      <c r="AE813" s="1" t="str">
        <f>IF($L813="None","",IF(ISERROR(VLOOKUP($L813,Info!$B$4:$B$266,1,FALSE)),"",VLOOKUP($L813,Info!$B$4:$L$266,4,FALSE)))</f>
        <v/>
      </c>
      <c r="AF813" s="1" t="str">
        <f>IF($L813="None","",IF(ISERROR(VLOOKUP($L813,Info!$B$4:$B$266,1,FALSE)),"",VLOOKUP($L813,Info!$B$4:$L$266,6,FALSE)))</f>
        <v/>
      </c>
      <c r="AG813" s="1"/>
      <c r="AH813" s="33" t="str" cm="1">
        <f t="array" ref="AH813">IF(AND(L813&lt;&gt;"",O813&lt;&gt;"",R813:S813&lt;&gt;"",W813:X813&lt;&gt;"",Z813:AA813&lt;&gt;"",AC813&lt;&gt;""),"Good","Bad")</f>
        <v>Bad</v>
      </c>
      <c r="AL813" t="str" cm="1">
        <f t="array" ref="AL813">IF(R813&gt;0,_xlfn.IFS(COUNTIF($L$20:L813,"&lt;&gt;")&lt;101,1,COUNTIF($L$20:L813,"&lt;&gt;")&lt;201,2,COUNTIF($L$20:L813,"&lt;&gt;")&lt;301,3,COUNTIF($L$20:L813,"&lt;&gt;")&lt;401,4,COUNTIF($L$20:L813,"&lt;&gt;")&lt;501,5,COUNTIF($L$20:L813,"&lt;&gt;")&lt;601,6,COUNTIF($L$20:L813,"&lt;&gt;")&lt;701,7,COUNTIF($L$20:L813,"&lt;&gt;")&lt;801,8,COUNTIF($L$20:L813,"&lt;&gt;")&lt;901,9,COUNTIF($L$20:L813,"&lt;&gt;")&lt;1001,10,COUNTIF($L$20:L813,"&lt;&gt;")&lt;1101,11,COUNTIF($L$20:L813,"&lt;&gt;")&lt;1201,12,COUNTIF($L$20:L813,"&lt;&gt;")&lt;1301,13,COUNTIF($L$20:L813,"&lt;&gt;")&lt;1401,14,COUNTIF($L$20:L813,"&lt;&gt;")&lt;1501,15,COUNTIF($L$20:L813,"&lt;&gt;")&lt;1601,16,COUNTIF($L$20:L813,"&lt;&gt;")&lt;1701,17,COUNTIF($L$20:L813,"&lt;&gt;")&lt;1801,18,COUNTIF($L$20:L813,"&lt;&gt;")&lt;1901,19,COUNTIF($L$20:L813,"&lt;&gt;")&lt;2001,20,COUNTIF($L$20:L813,"&lt;&gt;")&lt;2101,21,COUNTIF($L$20:L813,"&lt;&gt;")&lt;2201,22,COUNTIF($L$20:L813,"&lt;&gt;")&lt;2301,23,COUNTIF($L$20:L813,"&lt;&gt;")&lt;2401,24,COUNTIF($L$20:L813,"&lt;&gt;")&lt;2501,25,COUNTIF($L$20:L813,"&lt;&gt;")&lt;2601,26,COUNTIF($L$20:L813,"&lt;&gt;")&lt;2701,27,COUNTIF($L$20:L813,"&lt;&gt;")&lt;2801,28,COUNTIF($L$20:L813,"&lt;&gt;")&lt;2901,29,COUNTIF($L$20:L813,"&lt;&gt;")&lt;3001,30),"")</f>
        <v/>
      </c>
      <c r="AM813" t="str">
        <f t="shared" si="60"/>
        <v/>
      </c>
      <c r="AN813" t="str">
        <f t="shared" si="64"/>
        <v/>
      </c>
      <c r="AP813" t="str">
        <f t="shared" si="63"/>
        <v/>
      </c>
      <c r="AQ813" t="str">
        <f>IF(AO813="","",COUNTIFS(AM813:$AM$3019,AO813))</f>
        <v/>
      </c>
    </row>
    <row r="814" spans="1:43" x14ac:dyDescent="0.25">
      <c r="A814" s="6" t="str">
        <f>IF(COUNT($A$20:A813)&lt;&gt;$B$4,IF(A813="","",A813+1),"")</f>
        <v/>
      </c>
      <c r="B814" s="3"/>
      <c r="C814" s="3"/>
      <c r="D814" s="122"/>
      <c r="E814" s="3"/>
      <c r="F814" s="3"/>
      <c r="G814" s="3"/>
      <c r="H814" s="3"/>
      <c r="I814" s="120"/>
      <c r="J814" s="3"/>
      <c r="K814" s="95" t="str" cm="1">
        <f t="array" ref="K814">IF(OR($J$14 = "A",$J$14 = "B",$J$14 = "C"),IF(I814="","",IF(LEN(I814)&gt;2,_xlfn.IFS(ISNUMBER(SEARCH("_",I814)),I814,ISNUMBER(SEARCH(", ",I814)),SUBSTITUTE(I814,", ","_"),ISNUMBER(SEARCH("/ ",I814)),SUBSTITUTE(I814,"/ ","_"),ISNUMBER(SEARCH(",",I814)),SUBSTITUTE(I814,",","_"),ISNUMBER(SEARCH("/",I814)),SUBSTITUTE(I814,"/","_"),ISNUMBER(SEARCH("",I814)),I814),I814)),IF(OR($J$14 = "J",$J$14 = "K"),"",IF(D814="","",IF(LEN(D814)&gt;2,_xlfn.IFS(ISNUMBER(SEARCH("_",D814)),D814,ISNUMBER(SEARCH(", ",D814)),SUBSTITUTE(D814,", ","_"),ISNUMBER(SEARCH("/ ",D814)),SUBSTITUTE(D814,"/ ","_"),ISNUMBER(SEARCH(",",D814)),SUBSTITUTE(D814,",","_"),ISNUMBER(SEARCH("/",D814)),SUBSTITUTE(D814,"/","_"),ISNUMBER(SEARCH("",D814)),D814),D814))))</f>
        <v/>
      </c>
      <c r="L814" s="1"/>
      <c r="M814" s="1" t="str">
        <f t="shared" si="61"/>
        <v/>
      </c>
      <c r="N814" s="94" t="str">
        <f>IF($L814="None","",IF(ISERROR(VLOOKUP($L814,Info!$B$4:$B$266,1,FALSE)),"",VLOOKUP($L814,Info!$B$4:$L$266,5,FALSE)))</f>
        <v/>
      </c>
      <c r="O814" s="94" t="str">
        <f>IF(K814="","",IF(AND($J$12&lt;&gt;"ABC",N814="3"),"BAC",IF(N814="3","ABC",IF($J$12&lt;&gt;"ABC",IF($J$10="Standard",VLOOKUP(K814,Info!$BE$4:$BF$481,2,FALSE),VLOOKUP(K814,Info!$BI$4:$BJ$482,2,FALSE)),IF($J$10="Standard",VLOOKUP(K814,Info!$AG$4:$AH$2994,2,FALSE),VLOOKUP(K814,Info!$AK$4:$AL$2997,2,FALSE))))))</f>
        <v/>
      </c>
      <c r="P814" s="94" t="str">
        <f>IF($L814="None","",IF(ISERROR(VLOOKUP($L814,Info!$B$4:$B$266,1,FALSE)),"",VLOOKUP($L814,Info!$B$4:$L$266,3,FALSE)))</f>
        <v/>
      </c>
      <c r="Q814" s="96" t="str">
        <f>IF($L814="None","",IF(ISERROR(VLOOKUP($L814,Info!$B$4:$B$266,1,FALSE)),"",VLOOKUP($L814,Info!$B$4:$L$266,4,FALSE)))</f>
        <v/>
      </c>
      <c r="R814" s="1"/>
      <c r="S814" s="6" t="str">
        <f t="shared" si="62"/>
        <v/>
      </c>
      <c r="T814" s="6" t="str">
        <f>IF($L814="None","",IF(ISERROR(VLOOKUP($L814,Info!$B$4:$B$266,1,FALSE)),"",VLOOKUP($L814,Info!$B$4:$L$266,11,FALSE)))</f>
        <v/>
      </c>
      <c r="U814" s="1"/>
      <c r="V814" s="1"/>
      <c r="W814" s="1"/>
      <c r="X814" s="1" t="str">
        <f>IF($L814="None","",IF(ISERROR(VLOOKUP($L814,Info!$B$4:$B$266,1,FALSE)),"",IF(OR(W814="Metallic Liquid Tight",W814="Non-Metallic Liquid Tight",W814="LSZH",W814="Greenfield"),VLOOKUP($L814,Info!$B$4:$L$266,7,FALSE),"N/A")))</f>
        <v/>
      </c>
      <c r="Y814" s="1"/>
      <c r="Z814" s="96" t="str">
        <f>IF($L814="None","",IF(ISERROR(VLOOKUP($L814,Info!$B$4:$B$266,1,FALSE)),"",VLOOKUP($L814,Info!$B$4:$L$266,9,FALSE)))</f>
        <v/>
      </c>
      <c r="AA814" s="96" t="str">
        <f>IF($L814="None","",IF(ISERROR(VLOOKUP($L814,Info!$B$4:$B$266,1,FALSE)),"",VLOOKUP($L814,Info!$B$4:$L$266,8,FALSE)))</f>
        <v/>
      </c>
      <c r="AB814" s="96" t="str">
        <f>IF($L814="None","",IF(ISERROR(VLOOKUP($L814,Info!$B$4:$B$266,1,FALSE)),"",VLOOKUP($L814,Info!$B$4:$L$266,10,FALSE)))</f>
        <v/>
      </c>
      <c r="AC814" s="1" t="str">
        <f>IF(W814="SO Cable","Black,White",IF(O814="","",IF(P814="","",IF($J$12&lt;&gt;"ABC",IF(P814&lt;="250",VLOOKUP(O814,Info!$AZ$4:$BB$22,3,FALSE),VLOOKUP(O814,Info!$AZ$23:$BB$39,3,FALSE)),IF(P814&lt;="250",VLOOKUP(O814,Info!$AO$4:$AQ$22,3,FALSE),VLOOKUP(O814,Info!$AO$23:$AP$39,3,FALSE))))))</f>
        <v/>
      </c>
      <c r="AD814" s="1"/>
      <c r="AE814" s="1" t="str">
        <f>IF($L814="None","",IF(ISERROR(VLOOKUP($L814,Info!$B$4:$B$266,1,FALSE)),"",VLOOKUP($L814,Info!$B$4:$L$266,4,FALSE)))</f>
        <v/>
      </c>
      <c r="AF814" s="1" t="str">
        <f>IF($L814="None","",IF(ISERROR(VLOOKUP($L814,Info!$B$4:$B$266,1,FALSE)),"",VLOOKUP($L814,Info!$B$4:$L$266,6,FALSE)))</f>
        <v/>
      </c>
      <c r="AG814" s="1"/>
      <c r="AH814" s="33" t="str" cm="1">
        <f t="array" ref="AH814">IF(AND(L814&lt;&gt;"",O814&lt;&gt;"",R814:S814&lt;&gt;"",W814:X814&lt;&gt;"",Z814:AA814&lt;&gt;"",AC814&lt;&gt;""),"Good","Bad")</f>
        <v>Bad</v>
      </c>
      <c r="AL814" t="str" cm="1">
        <f t="array" ref="AL814">IF(R814&gt;0,_xlfn.IFS(COUNTIF($L$20:L814,"&lt;&gt;")&lt;101,1,COUNTIF($L$20:L814,"&lt;&gt;")&lt;201,2,COUNTIF($L$20:L814,"&lt;&gt;")&lt;301,3,COUNTIF($L$20:L814,"&lt;&gt;")&lt;401,4,COUNTIF($L$20:L814,"&lt;&gt;")&lt;501,5,COUNTIF($L$20:L814,"&lt;&gt;")&lt;601,6,COUNTIF($L$20:L814,"&lt;&gt;")&lt;701,7,COUNTIF($L$20:L814,"&lt;&gt;")&lt;801,8,COUNTIF($L$20:L814,"&lt;&gt;")&lt;901,9,COUNTIF($L$20:L814,"&lt;&gt;")&lt;1001,10,COUNTIF($L$20:L814,"&lt;&gt;")&lt;1101,11,COUNTIF($L$20:L814,"&lt;&gt;")&lt;1201,12,COUNTIF($L$20:L814,"&lt;&gt;")&lt;1301,13,COUNTIF($L$20:L814,"&lt;&gt;")&lt;1401,14,COUNTIF($L$20:L814,"&lt;&gt;")&lt;1501,15,COUNTIF($L$20:L814,"&lt;&gt;")&lt;1601,16,COUNTIF($L$20:L814,"&lt;&gt;")&lt;1701,17,COUNTIF($L$20:L814,"&lt;&gt;")&lt;1801,18,COUNTIF($L$20:L814,"&lt;&gt;")&lt;1901,19,COUNTIF($L$20:L814,"&lt;&gt;")&lt;2001,20,COUNTIF($L$20:L814,"&lt;&gt;")&lt;2101,21,COUNTIF($L$20:L814,"&lt;&gt;")&lt;2201,22,COUNTIF($L$20:L814,"&lt;&gt;")&lt;2301,23,COUNTIF($L$20:L814,"&lt;&gt;")&lt;2401,24,COUNTIF($L$20:L814,"&lt;&gt;")&lt;2501,25,COUNTIF($L$20:L814,"&lt;&gt;")&lt;2601,26,COUNTIF($L$20:L814,"&lt;&gt;")&lt;2701,27,COUNTIF($L$20:L814,"&lt;&gt;")&lt;2801,28,COUNTIF($L$20:L814,"&lt;&gt;")&lt;2901,29,COUNTIF($L$20:L814,"&lt;&gt;")&lt;3001,30),"")</f>
        <v/>
      </c>
      <c r="AM814" t="str">
        <f t="shared" si="60"/>
        <v/>
      </c>
      <c r="AN814" t="str">
        <f t="shared" si="64"/>
        <v/>
      </c>
      <c r="AP814" t="str">
        <f t="shared" si="63"/>
        <v/>
      </c>
      <c r="AQ814" t="str">
        <f>IF(AO814="","",COUNTIFS(AM814:$AM$3019,AO814))</f>
        <v/>
      </c>
    </row>
    <row r="815" spans="1:43" x14ac:dyDescent="0.25">
      <c r="A815" s="6" t="str">
        <f>IF(COUNT($A$20:A814)&lt;&gt;$B$4,IF(A814="","",A814+1),"")</f>
        <v/>
      </c>
      <c r="B815" s="3"/>
      <c r="C815" s="3"/>
      <c r="D815" s="122"/>
      <c r="E815" s="3"/>
      <c r="F815" s="3"/>
      <c r="G815" s="3"/>
      <c r="H815" s="3"/>
      <c r="I815" s="120"/>
      <c r="J815" s="3"/>
      <c r="K815" s="95" t="str" cm="1">
        <f t="array" ref="K815">IF(OR($J$14 = "A",$J$14 = "B",$J$14 = "C"),IF(I815="","",IF(LEN(I815)&gt;2,_xlfn.IFS(ISNUMBER(SEARCH("_",I815)),I815,ISNUMBER(SEARCH(", ",I815)),SUBSTITUTE(I815,", ","_"),ISNUMBER(SEARCH("/ ",I815)),SUBSTITUTE(I815,"/ ","_"),ISNUMBER(SEARCH(",",I815)),SUBSTITUTE(I815,",","_"),ISNUMBER(SEARCH("/",I815)),SUBSTITUTE(I815,"/","_"),ISNUMBER(SEARCH("",I815)),I815),I815)),IF(OR($J$14 = "J",$J$14 = "K"),"",IF(D815="","",IF(LEN(D815)&gt;2,_xlfn.IFS(ISNUMBER(SEARCH("_",D815)),D815,ISNUMBER(SEARCH(", ",D815)),SUBSTITUTE(D815,", ","_"),ISNUMBER(SEARCH("/ ",D815)),SUBSTITUTE(D815,"/ ","_"),ISNUMBER(SEARCH(",",D815)),SUBSTITUTE(D815,",","_"),ISNUMBER(SEARCH("/",D815)),SUBSTITUTE(D815,"/","_"),ISNUMBER(SEARCH("",D815)),D815),D815))))</f>
        <v/>
      </c>
      <c r="L815" s="1"/>
      <c r="M815" s="1" t="str">
        <f t="shared" si="61"/>
        <v/>
      </c>
      <c r="N815" s="94" t="str">
        <f>IF($L815="None","",IF(ISERROR(VLOOKUP($L815,Info!$B$4:$B$266,1,FALSE)),"",VLOOKUP($L815,Info!$B$4:$L$266,5,FALSE)))</f>
        <v/>
      </c>
      <c r="O815" s="94" t="str">
        <f>IF(K815="","",IF(AND($J$12&lt;&gt;"ABC",N815="3"),"BAC",IF(N815="3","ABC",IF($J$12&lt;&gt;"ABC",IF($J$10="Standard",VLOOKUP(K815,Info!$BE$4:$BF$481,2,FALSE),VLOOKUP(K815,Info!$BI$4:$BJ$482,2,FALSE)),IF($J$10="Standard",VLOOKUP(K815,Info!$AG$4:$AH$2994,2,FALSE),VLOOKUP(K815,Info!$AK$4:$AL$2997,2,FALSE))))))</f>
        <v/>
      </c>
      <c r="P815" s="94" t="str">
        <f>IF($L815="None","",IF(ISERROR(VLOOKUP($L815,Info!$B$4:$B$266,1,FALSE)),"",VLOOKUP($L815,Info!$B$4:$L$266,3,FALSE)))</f>
        <v/>
      </c>
      <c r="Q815" s="96" t="str">
        <f>IF($L815="None","",IF(ISERROR(VLOOKUP($L815,Info!$B$4:$B$266,1,FALSE)),"",VLOOKUP($L815,Info!$B$4:$L$266,4,FALSE)))</f>
        <v/>
      </c>
      <c r="R815" s="1"/>
      <c r="S815" s="6" t="str">
        <f t="shared" si="62"/>
        <v/>
      </c>
      <c r="T815" s="6" t="str">
        <f>IF($L815="None","",IF(ISERROR(VLOOKUP($L815,Info!$B$4:$B$266,1,FALSE)),"",VLOOKUP($L815,Info!$B$4:$L$266,11,FALSE)))</f>
        <v/>
      </c>
      <c r="U815" s="1"/>
      <c r="V815" s="1"/>
      <c r="W815" s="1"/>
      <c r="X815" s="1" t="str">
        <f>IF($L815="None","",IF(ISERROR(VLOOKUP($L815,Info!$B$4:$B$266,1,FALSE)),"",IF(OR(W815="Metallic Liquid Tight",W815="Non-Metallic Liquid Tight",W815="LSZH",W815="Greenfield"),VLOOKUP($L815,Info!$B$4:$L$266,7,FALSE),"N/A")))</f>
        <v/>
      </c>
      <c r="Y815" s="1"/>
      <c r="Z815" s="96" t="str">
        <f>IF($L815="None","",IF(ISERROR(VLOOKUP($L815,Info!$B$4:$B$266,1,FALSE)),"",VLOOKUP($L815,Info!$B$4:$L$266,9,FALSE)))</f>
        <v/>
      </c>
      <c r="AA815" s="96" t="str">
        <f>IF($L815="None","",IF(ISERROR(VLOOKUP($L815,Info!$B$4:$B$266,1,FALSE)),"",VLOOKUP($L815,Info!$B$4:$L$266,8,FALSE)))</f>
        <v/>
      </c>
      <c r="AB815" s="96" t="str">
        <f>IF($L815="None","",IF(ISERROR(VLOOKUP($L815,Info!$B$4:$B$266,1,FALSE)),"",VLOOKUP($L815,Info!$B$4:$L$266,10,FALSE)))</f>
        <v/>
      </c>
      <c r="AC815" s="1" t="str">
        <f>IF(W815="SO Cable","Black,White",IF(O815="","",IF(P815="","",IF($J$12&lt;&gt;"ABC",IF(P815&lt;="250",VLOOKUP(O815,Info!$AZ$4:$BB$22,3,FALSE),VLOOKUP(O815,Info!$AZ$23:$BB$39,3,FALSE)),IF(P815&lt;="250",VLOOKUP(O815,Info!$AO$4:$AQ$22,3,FALSE),VLOOKUP(O815,Info!$AO$23:$AP$39,3,FALSE))))))</f>
        <v/>
      </c>
      <c r="AD815" s="1"/>
      <c r="AE815" s="1" t="str">
        <f>IF($L815="None","",IF(ISERROR(VLOOKUP($L815,Info!$B$4:$B$266,1,FALSE)),"",VLOOKUP($L815,Info!$B$4:$L$266,4,FALSE)))</f>
        <v/>
      </c>
      <c r="AF815" s="1" t="str">
        <f>IF($L815="None","",IF(ISERROR(VLOOKUP($L815,Info!$B$4:$B$266,1,FALSE)),"",VLOOKUP($L815,Info!$B$4:$L$266,6,FALSE)))</f>
        <v/>
      </c>
      <c r="AG815" s="1"/>
      <c r="AH815" s="33" t="str" cm="1">
        <f t="array" ref="AH815">IF(AND(L815&lt;&gt;"",O815&lt;&gt;"",R815:S815&lt;&gt;"",W815:X815&lt;&gt;"",Z815:AA815&lt;&gt;"",AC815&lt;&gt;""),"Good","Bad")</f>
        <v>Bad</v>
      </c>
      <c r="AL815" t="str" cm="1">
        <f t="array" ref="AL815">IF(R815&gt;0,_xlfn.IFS(COUNTIF($L$20:L815,"&lt;&gt;")&lt;101,1,COUNTIF($L$20:L815,"&lt;&gt;")&lt;201,2,COUNTIF($L$20:L815,"&lt;&gt;")&lt;301,3,COUNTIF($L$20:L815,"&lt;&gt;")&lt;401,4,COUNTIF($L$20:L815,"&lt;&gt;")&lt;501,5,COUNTIF($L$20:L815,"&lt;&gt;")&lt;601,6,COUNTIF($L$20:L815,"&lt;&gt;")&lt;701,7,COUNTIF($L$20:L815,"&lt;&gt;")&lt;801,8,COUNTIF($L$20:L815,"&lt;&gt;")&lt;901,9,COUNTIF($L$20:L815,"&lt;&gt;")&lt;1001,10,COUNTIF($L$20:L815,"&lt;&gt;")&lt;1101,11,COUNTIF($L$20:L815,"&lt;&gt;")&lt;1201,12,COUNTIF($L$20:L815,"&lt;&gt;")&lt;1301,13,COUNTIF($L$20:L815,"&lt;&gt;")&lt;1401,14,COUNTIF($L$20:L815,"&lt;&gt;")&lt;1501,15,COUNTIF($L$20:L815,"&lt;&gt;")&lt;1601,16,COUNTIF($L$20:L815,"&lt;&gt;")&lt;1701,17,COUNTIF($L$20:L815,"&lt;&gt;")&lt;1801,18,COUNTIF($L$20:L815,"&lt;&gt;")&lt;1901,19,COUNTIF($L$20:L815,"&lt;&gt;")&lt;2001,20,COUNTIF($L$20:L815,"&lt;&gt;")&lt;2101,21,COUNTIF($L$20:L815,"&lt;&gt;")&lt;2201,22,COUNTIF($L$20:L815,"&lt;&gt;")&lt;2301,23,COUNTIF($L$20:L815,"&lt;&gt;")&lt;2401,24,COUNTIF($L$20:L815,"&lt;&gt;")&lt;2501,25,COUNTIF($L$20:L815,"&lt;&gt;")&lt;2601,26,COUNTIF($L$20:L815,"&lt;&gt;")&lt;2701,27,COUNTIF($L$20:L815,"&lt;&gt;")&lt;2801,28,COUNTIF($L$20:L815,"&lt;&gt;")&lt;2901,29,COUNTIF($L$20:L815,"&lt;&gt;")&lt;3001,30),"")</f>
        <v/>
      </c>
      <c r="AM815" t="str">
        <f t="shared" si="60"/>
        <v/>
      </c>
      <c r="AN815" t="str">
        <f t="shared" si="64"/>
        <v/>
      </c>
      <c r="AP815" t="str">
        <f t="shared" si="63"/>
        <v/>
      </c>
      <c r="AQ815" t="str">
        <f>IF(AO815="","",COUNTIFS(AM815:$AM$3019,AO815))</f>
        <v/>
      </c>
    </row>
    <row r="816" spans="1:43" x14ac:dyDescent="0.25">
      <c r="A816" s="6" t="str">
        <f>IF(COUNT($A$20:A815)&lt;&gt;$B$4,IF(A815="","",A815+1),"")</f>
        <v/>
      </c>
      <c r="B816" s="3"/>
      <c r="C816" s="3"/>
      <c r="D816" s="122"/>
      <c r="E816" s="3"/>
      <c r="F816" s="3"/>
      <c r="G816" s="3"/>
      <c r="H816" s="3"/>
      <c r="I816" s="120"/>
      <c r="J816" s="3"/>
      <c r="K816" s="95" t="str" cm="1">
        <f t="array" ref="K816">IF(OR($J$14 = "A",$J$14 = "B",$J$14 = "C"),IF(I816="","",IF(LEN(I816)&gt;2,_xlfn.IFS(ISNUMBER(SEARCH("_",I816)),I816,ISNUMBER(SEARCH(", ",I816)),SUBSTITUTE(I816,", ","_"),ISNUMBER(SEARCH("/ ",I816)),SUBSTITUTE(I816,"/ ","_"),ISNUMBER(SEARCH(",",I816)),SUBSTITUTE(I816,",","_"),ISNUMBER(SEARCH("/",I816)),SUBSTITUTE(I816,"/","_"),ISNUMBER(SEARCH("",I816)),I816),I816)),IF(OR($J$14 = "J",$J$14 = "K"),"",IF(D816="","",IF(LEN(D816)&gt;2,_xlfn.IFS(ISNUMBER(SEARCH("_",D816)),D816,ISNUMBER(SEARCH(", ",D816)),SUBSTITUTE(D816,", ","_"),ISNUMBER(SEARCH("/ ",D816)),SUBSTITUTE(D816,"/ ","_"),ISNUMBER(SEARCH(",",D816)),SUBSTITUTE(D816,",","_"),ISNUMBER(SEARCH("/",D816)),SUBSTITUTE(D816,"/","_"),ISNUMBER(SEARCH("",D816)),D816),D816))))</f>
        <v/>
      </c>
      <c r="L816" s="1"/>
      <c r="M816" s="1" t="str">
        <f t="shared" si="61"/>
        <v/>
      </c>
      <c r="N816" s="94" t="str">
        <f>IF($L816="None","",IF(ISERROR(VLOOKUP($L816,Info!$B$4:$B$266,1,FALSE)),"",VLOOKUP($L816,Info!$B$4:$L$266,5,FALSE)))</f>
        <v/>
      </c>
      <c r="O816" s="94" t="str">
        <f>IF(K816="","",IF(AND($J$12&lt;&gt;"ABC",N816="3"),"BAC",IF(N816="3","ABC",IF($J$12&lt;&gt;"ABC",IF($J$10="Standard",VLOOKUP(K816,Info!$BE$4:$BF$481,2,FALSE),VLOOKUP(K816,Info!$BI$4:$BJ$482,2,FALSE)),IF($J$10="Standard",VLOOKUP(K816,Info!$AG$4:$AH$2994,2,FALSE),VLOOKUP(K816,Info!$AK$4:$AL$2997,2,FALSE))))))</f>
        <v/>
      </c>
      <c r="P816" s="94" t="str">
        <f>IF($L816="None","",IF(ISERROR(VLOOKUP($L816,Info!$B$4:$B$266,1,FALSE)),"",VLOOKUP($L816,Info!$B$4:$L$266,3,FALSE)))</f>
        <v/>
      </c>
      <c r="Q816" s="96" t="str">
        <f>IF($L816="None","",IF(ISERROR(VLOOKUP($L816,Info!$B$4:$B$266,1,FALSE)),"",VLOOKUP($L816,Info!$B$4:$L$266,4,FALSE)))</f>
        <v/>
      </c>
      <c r="R816" s="1"/>
      <c r="S816" s="6" t="str">
        <f t="shared" si="62"/>
        <v/>
      </c>
      <c r="T816" s="6" t="str">
        <f>IF($L816="None","",IF(ISERROR(VLOOKUP($L816,Info!$B$4:$B$266,1,FALSE)),"",VLOOKUP($L816,Info!$B$4:$L$266,11,FALSE)))</f>
        <v/>
      </c>
      <c r="U816" s="1"/>
      <c r="V816" s="1"/>
      <c r="W816" s="1"/>
      <c r="X816" s="1" t="str">
        <f>IF($L816="None","",IF(ISERROR(VLOOKUP($L816,Info!$B$4:$B$266,1,FALSE)),"",IF(OR(W816="Metallic Liquid Tight",W816="Non-Metallic Liquid Tight",W816="LSZH",W816="Greenfield"),VLOOKUP($L816,Info!$B$4:$L$266,7,FALSE),"N/A")))</f>
        <v/>
      </c>
      <c r="Y816" s="1"/>
      <c r="Z816" s="96" t="str">
        <f>IF($L816="None","",IF(ISERROR(VLOOKUP($L816,Info!$B$4:$B$266,1,FALSE)),"",VLOOKUP($L816,Info!$B$4:$L$266,9,FALSE)))</f>
        <v/>
      </c>
      <c r="AA816" s="96" t="str">
        <f>IF($L816="None","",IF(ISERROR(VLOOKUP($L816,Info!$B$4:$B$266,1,FALSE)),"",VLOOKUP($L816,Info!$B$4:$L$266,8,FALSE)))</f>
        <v/>
      </c>
      <c r="AB816" s="96" t="str">
        <f>IF($L816="None","",IF(ISERROR(VLOOKUP($L816,Info!$B$4:$B$266,1,FALSE)),"",VLOOKUP($L816,Info!$B$4:$L$266,10,FALSE)))</f>
        <v/>
      </c>
      <c r="AC816" s="1" t="str">
        <f>IF(W816="SO Cable","Black,White",IF(O816="","",IF(P816="","",IF($J$12&lt;&gt;"ABC",IF(P816&lt;="250",VLOOKUP(O816,Info!$AZ$4:$BB$22,3,FALSE),VLOOKUP(O816,Info!$AZ$23:$BB$39,3,FALSE)),IF(P816&lt;="250",VLOOKUP(O816,Info!$AO$4:$AQ$22,3,FALSE),VLOOKUP(O816,Info!$AO$23:$AP$39,3,FALSE))))))</f>
        <v/>
      </c>
      <c r="AD816" s="1"/>
      <c r="AE816" s="1" t="str">
        <f>IF($L816="None","",IF(ISERROR(VLOOKUP($L816,Info!$B$4:$B$266,1,FALSE)),"",VLOOKUP($L816,Info!$B$4:$L$266,4,FALSE)))</f>
        <v/>
      </c>
      <c r="AF816" s="1" t="str">
        <f>IF($L816="None","",IF(ISERROR(VLOOKUP($L816,Info!$B$4:$B$266,1,FALSE)),"",VLOOKUP($L816,Info!$B$4:$L$266,6,FALSE)))</f>
        <v/>
      </c>
      <c r="AG816" s="1"/>
      <c r="AH816" s="33" t="str" cm="1">
        <f t="array" ref="AH816">IF(AND(L816&lt;&gt;"",O816&lt;&gt;"",R816:S816&lt;&gt;"",W816:X816&lt;&gt;"",Z816:AA816&lt;&gt;"",AC816&lt;&gt;""),"Good","Bad")</f>
        <v>Bad</v>
      </c>
      <c r="AL816" t="str" cm="1">
        <f t="array" ref="AL816">IF(R816&gt;0,_xlfn.IFS(COUNTIF($L$20:L816,"&lt;&gt;")&lt;101,1,COUNTIF($L$20:L816,"&lt;&gt;")&lt;201,2,COUNTIF($L$20:L816,"&lt;&gt;")&lt;301,3,COUNTIF($L$20:L816,"&lt;&gt;")&lt;401,4,COUNTIF($L$20:L816,"&lt;&gt;")&lt;501,5,COUNTIF($L$20:L816,"&lt;&gt;")&lt;601,6,COUNTIF($L$20:L816,"&lt;&gt;")&lt;701,7,COUNTIF($L$20:L816,"&lt;&gt;")&lt;801,8,COUNTIF($L$20:L816,"&lt;&gt;")&lt;901,9,COUNTIF($L$20:L816,"&lt;&gt;")&lt;1001,10,COUNTIF($L$20:L816,"&lt;&gt;")&lt;1101,11,COUNTIF($L$20:L816,"&lt;&gt;")&lt;1201,12,COUNTIF($L$20:L816,"&lt;&gt;")&lt;1301,13,COUNTIF($L$20:L816,"&lt;&gt;")&lt;1401,14,COUNTIF($L$20:L816,"&lt;&gt;")&lt;1501,15,COUNTIF($L$20:L816,"&lt;&gt;")&lt;1601,16,COUNTIF($L$20:L816,"&lt;&gt;")&lt;1701,17,COUNTIF($L$20:L816,"&lt;&gt;")&lt;1801,18,COUNTIF($L$20:L816,"&lt;&gt;")&lt;1901,19,COUNTIF($L$20:L816,"&lt;&gt;")&lt;2001,20,COUNTIF($L$20:L816,"&lt;&gt;")&lt;2101,21,COUNTIF($L$20:L816,"&lt;&gt;")&lt;2201,22,COUNTIF($L$20:L816,"&lt;&gt;")&lt;2301,23,COUNTIF($L$20:L816,"&lt;&gt;")&lt;2401,24,COUNTIF($L$20:L816,"&lt;&gt;")&lt;2501,25,COUNTIF($L$20:L816,"&lt;&gt;")&lt;2601,26,COUNTIF($L$20:L816,"&lt;&gt;")&lt;2701,27,COUNTIF($L$20:L816,"&lt;&gt;")&lt;2801,28,COUNTIF($L$20:L816,"&lt;&gt;")&lt;2901,29,COUNTIF($L$20:L816,"&lt;&gt;")&lt;3001,30),"")</f>
        <v/>
      </c>
      <c r="AM816" t="str">
        <f t="shared" si="60"/>
        <v/>
      </c>
      <c r="AN816" t="str">
        <f t="shared" si="64"/>
        <v/>
      </c>
      <c r="AP816" t="str">
        <f t="shared" si="63"/>
        <v/>
      </c>
      <c r="AQ816" t="str">
        <f>IF(AO816="","",COUNTIFS(AM816:$AM$3019,AO816))</f>
        <v/>
      </c>
    </row>
    <row r="817" spans="1:43" x14ac:dyDescent="0.25">
      <c r="A817" s="6" t="str">
        <f>IF(COUNT($A$20:A816)&lt;&gt;$B$4,IF(A816="","",A816+1),"")</f>
        <v/>
      </c>
      <c r="B817" s="3"/>
      <c r="C817" s="3"/>
      <c r="D817" s="122"/>
      <c r="E817" s="3"/>
      <c r="F817" s="3"/>
      <c r="G817" s="3"/>
      <c r="H817" s="3"/>
      <c r="I817" s="120"/>
      <c r="J817" s="3"/>
      <c r="K817" s="95" t="str" cm="1">
        <f t="array" ref="K817">IF(OR($J$14 = "A",$J$14 = "B",$J$14 = "C"),IF(I817="","",IF(LEN(I817)&gt;2,_xlfn.IFS(ISNUMBER(SEARCH("_",I817)),I817,ISNUMBER(SEARCH(", ",I817)),SUBSTITUTE(I817,", ","_"),ISNUMBER(SEARCH("/ ",I817)),SUBSTITUTE(I817,"/ ","_"),ISNUMBER(SEARCH(",",I817)),SUBSTITUTE(I817,",","_"),ISNUMBER(SEARCH("/",I817)),SUBSTITUTE(I817,"/","_"),ISNUMBER(SEARCH("",I817)),I817),I817)),IF(OR($J$14 = "J",$J$14 = "K"),"",IF(D817="","",IF(LEN(D817)&gt;2,_xlfn.IFS(ISNUMBER(SEARCH("_",D817)),D817,ISNUMBER(SEARCH(", ",D817)),SUBSTITUTE(D817,", ","_"),ISNUMBER(SEARCH("/ ",D817)),SUBSTITUTE(D817,"/ ","_"),ISNUMBER(SEARCH(",",D817)),SUBSTITUTE(D817,",","_"),ISNUMBER(SEARCH("/",D817)),SUBSTITUTE(D817,"/","_"),ISNUMBER(SEARCH("",D817)),D817),D817))))</f>
        <v/>
      </c>
      <c r="L817" s="1"/>
      <c r="M817" s="1" t="str">
        <f t="shared" si="61"/>
        <v/>
      </c>
      <c r="N817" s="94" t="str">
        <f>IF($L817="None","",IF(ISERROR(VLOOKUP($L817,Info!$B$4:$B$266,1,FALSE)),"",VLOOKUP($L817,Info!$B$4:$L$266,5,FALSE)))</f>
        <v/>
      </c>
      <c r="O817" s="94" t="str">
        <f>IF(K817="","",IF(AND($J$12&lt;&gt;"ABC",N817="3"),"BAC",IF(N817="3","ABC",IF($J$12&lt;&gt;"ABC",IF($J$10="Standard",VLOOKUP(K817,Info!$BE$4:$BF$481,2,FALSE),VLOOKUP(K817,Info!$BI$4:$BJ$482,2,FALSE)),IF($J$10="Standard",VLOOKUP(K817,Info!$AG$4:$AH$2994,2,FALSE),VLOOKUP(K817,Info!$AK$4:$AL$2997,2,FALSE))))))</f>
        <v/>
      </c>
      <c r="P817" s="94" t="str">
        <f>IF($L817="None","",IF(ISERROR(VLOOKUP($L817,Info!$B$4:$B$266,1,FALSE)),"",VLOOKUP($L817,Info!$B$4:$L$266,3,FALSE)))</f>
        <v/>
      </c>
      <c r="Q817" s="96" t="str">
        <f>IF($L817="None","",IF(ISERROR(VLOOKUP($L817,Info!$B$4:$B$266,1,FALSE)),"",VLOOKUP($L817,Info!$B$4:$L$266,4,FALSE)))</f>
        <v/>
      </c>
      <c r="R817" s="1"/>
      <c r="S817" s="6" t="str">
        <f t="shared" si="62"/>
        <v/>
      </c>
      <c r="T817" s="6" t="str">
        <f>IF($L817="None","",IF(ISERROR(VLOOKUP($L817,Info!$B$4:$B$266,1,FALSE)),"",VLOOKUP($L817,Info!$B$4:$L$266,11,FALSE)))</f>
        <v/>
      </c>
      <c r="U817" s="1"/>
      <c r="V817" s="1"/>
      <c r="W817" s="1"/>
      <c r="X817" s="1" t="str">
        <f>IF($L817="None","",IF(ISERROR(VLOOKUP($L817,Info!$B$4:$B$266,1,FALSE)),"",IF(OR(W817="Metallic Liquid Tight",W817="Non-Metallic Liquid Tight",W817="LSZH",W817="Greenfield"),VLOOKUP($L817,Info!$B$4:$L$266,7,FALSE),"N/A")))</f>
        <v/>
      </c>
      <c r="Y817" s="1"/>
      <c r="Z817" s="96" t="str">
        <f>IF($L817="None","",IF(ISERROR(VLOOKUP($L817,Info!$B$4:$B$266,1,FALSE)),"",VLOOKUP($L817,Info!$B$4:$L$266,9,FALSE)))</f>
        <v/>
      </c>
      <c r="AA817" s="96" t="str">
        <f>IF($L817="None","",IF(ISERROR(VLOOKUP($L817,Info!$B$4:$B$266,1,FALSE)),"",VLOOKUP($L817,Info!$B$4:$L$266,8,FALSE)))</f>
        <v/>
      </c>
      <c r="AB817" s="96" t="str">
        <f>IF($L817="None","",IF(ISERROR(VLOOKUP($L817,Info!$B$4:$B$266,1,FALSE)),"",VLOOKUP($L817,Info!$B$4:$L$266,10,FALSE)))</f>
        <v/>
      </c>
      <c r="AC817" s="1" t="str">
        <f>IF(W817="SO Cable","Black,White",IF(O817="","",IF(P817="","",IF($J$12&lt;&gt;"ABC",IF(P817&lt;="250",VLOOKUP(O817,Info!$AZ$4:$BB$22,3,FALSE),VLOOKUP(O817,Info!$AZ$23:$BB$39,3,FALSE)),IF(P817&lt;="250",VLOOKUP(O817,Info!$AO$4:$AQ$22,3,FALSE),VLOOKUP(O817,Info!$AO$23:$AP$39,3,FALSE))))))</f>
        <v/>
      </c>
      <c r="AD817" s="1"/>
      <c r="AE817" s="1" t="str">
        <f>IF($L817="None","",IF(ISERROR(VLOOKUP($L817,Info!$B$4:$B$266,1,FALSE)),"",VLOOKUP($L817,Info!$B$4:$L$266,4,FALSE)))</f>
        <v/>
      </c>
      <c r="AF817" s="1" t="str">
        <f>IF($L817="None","",IF(ISERROR(VLOOKUP($L817,Info!$B$4:$B$266,1,FALSE)),"",VLOOKUP($L817,Info!$B$4:$L$266,6,FALSE)))</f>
        <v/>
      </c>
      <c r="AG817" s="1"/>
      <c r="AH817" s="33" t="str" cm="1">
        <f t="array" ref="AH817">IF(AND(L817&lt;&gt;"",O817&lt;&gt;"",R817:S817&lt;&gt;"",W817:X817&lt;&gt;"",Z817:AA817&lt;&gt;"",AC817&lt;&gt;""),"Good","Bad")</f>
        <v>Bad</v>
      </c>
      <c r="AL817" t="str" cm="1">
        <f t="array" ref="AL817">IF(R817&gt;0,_xlfn.IFS(COUNTIF($L$20:L817,"&lt;&gt;")&lt;101,1,COUNTIF($L$20:L817,"&lt;&gt;")&lt;201,2,COUNTIF($L$20:L817,"&lt;&gt;")&lt;301,3,COUNTIF($L$20:L817,"&lt;&gt;")&lt;401,4,COUNTIF($L$20:L817,"&lt;&gt;")&lt;501,5,COUNTIF($L$20:L817,"&lt;&gt;")&lt;601,6,COUNTIF($L$20:L817,"&lt;&gt;")&lt;701,7,COUNTIF($L$20:L817,"&lt;&gt;")&lt;801,8,COUNTIF($L$20:L817,"&lt;&gt;")&lt;901,9,COUNTIF($L$20:L817,"&lt;&gt;")&lt;1001,10,COUNTIF($L$20:L817,"&lt;&gt;")&lt;1101,11,COUNTIF($L$20:L817,"&lt;&gt;")&lt;1201,12,COUNTIF($L$20:L817,"&lt;&gt;")&lt;1301,13,COUNTIF($L$20:L817,"&lt;&gt;")&lt;1401,14,COUNTIF($L$20:L817,"&lt;&gt;")&lt;1501,15,COUNTIF($L$20:L817,"&lt;&gt;")&lt;1601,16,COUNTIF($L$20:L817,"&lt;&gt;")&lt;1701,17,COUNTIF($L$20:L817,"&lt;&gt;")&lt;1801,18,COUNTIF($L$20:L817,"&lt;&gt;")&lt;1901,19,COUNTIF($L$20:L817,"&lt;&gt;")&lt;2001,20,COUNTIF($L$20:L817,"&lt;&gt;")&lt;2101,21,COUNTIF($L$20:L817,"&lt;&gt;")&lt;2201,22,COUNTIF($L$20:L817,"&lt;&gt;")&lt;2301,23,COUNTIF($L$20:L817,"&lt;&gt;")&lt;2401,24,COUNTIF($L$20:L817,"&lt;&gt;")&lt;2501,25,COUNTIF($L$20:L817,"&lt;&gt;")&lt;2601,26,COUNTIF($L$20:L817,"&lt;&gt;")&lt;2701,27,COUNTIF($L$20:L817,"&lt;&gt;")&lt;2801,28,COUNTIF($L$20:L817,"&lt;&gt;")&lt;2901,29,COUNTIF($L$20:L817,"&lt;&gt;")&lt;3001,30),"")</f>
        <v/>
      </c>
      <c r="AM817" t="str">
        <f t="shared" si="60"/>
        <v/>
      </c>
      <c r="AN817" t="str">
        <f t="shared" si="64"/>
        <v/>
      </c>
      <c r="AP817" t="str">
        <f t="shared" si="63"/>
        <v/>
      </c>
      <c r="AQ817" t="str">
        <f>IF(AO817="","",COUNTIFS(AM817:$AM$3019,AO817))</f>
        <v/>
      </c>
    </row>
    <row r="818" spans="1:43" x14ac:dyDescent="0.25">
      <c r="A818" s="6" t="str">
        <f>IF(COUNT($A$20:A817)&lt;&gt;$B$4,IF(A817="","",A817+1),"")</f>
        <v/>
      </c>
      <c r="B818" s="3"/>
      <c r="C818" s="3"/>
      <c r="D818" s="122"/>
      <c r="E818" s="3"/>
      <c r="F818" s="3"/>
      <c r="G818" s="3"/>
      <c r="H818" s="3"/>
      <c r="I818" s="120"/>
      <c r="J818" s="3"/>
      <c r="K818" s="95" t="str" cm="1">
        <f t="array" ref="K818">IF(OR($J$14 = "A",$J$14 = "B",$J$14 = "C"),IF(I818="","",IF(LEN(I818)&gt;2,_xlfn.IFS(ISNUMBER(SEARCH("_",I818)),I818,ISNUMBER(SEARCH(", ",I818)),SUBSTITUTE(I818,", ","_"),ISNUMBER(SEARCH("/ ",I818)),SUBSTITUTE(I818,"/ ","_"),ISNUMBER(SEARCH(",",I818)),SUBSTITUTE(I818,",","_"),ISNUMBER(SEARCH("/",I818)),SUBSTITUTE(I818,"/","_"),ISNUMBER(SEARCH("",I818)),I818),I818)),IF(OR($J$14 = "J",$J$14 = "K"),"",IF(D818="","",IF(LEN(D818)&gt;2,_xlfn.IFS(ISNUMBER(SEARCH("_",D818)),D818,ISNUMBER(SEARCH(", ",D818)),SUBSTITUTE(D818,", ","_"),ISNUMBER(SEARCH("/ ",D818)),SUBSTITUTE(D818,"/ ","_"),ISNUMBER(SEARCH(",",D818)),SUBSTITUTE(D818,",","_"),ISNUMBER(SEARCH("/",D818)),SUBSTITUTE(D818,"/","_"),ISNUMBER(SEARCH("",D818)),D818),D818))))</f>
        <v/>
      </c>
      <c r="L818" s="1"/>
      <c r="M818" s="1" t="str">
        <f t="shared" si="61"/>
        <v/>
      </c>
      <c r="N818" s="94" t="str">
        <f>IF($L818="None","",IF(ISERROR(VLOOKUP($L818,Info!$B$4:$B$266,1,FALSE)),"",VLOOKUP($L818,Info!$B$4:$L$266,5,FALSE)))</f>
        <v/>
      </c>
      <c r="O818" s="94" t="str">
        <f>IF(K818="","",IF(AND($J$12&lt;&gt;"ABC",N818="3"),"BAC",IF(N818="3","ABC",IF($J$12&lt;&gt;"ABC",IF($J$10="Standard",VLOOKUP(K818,Info!$BE$4:$BF$481,2,FALSE),VLOOKUP(K818,Info!$BI$4:$BJ$482,2,FALSE)),IF($J$10="Standard",VLOOKUP(K818,Info!$AG$4:$AH$2994,2,FALSE),VLOOKUP(K818,Info!$AK$4:$AL$2997,2,FALSE))))))</f>
        <v/>
      </c>
      <c r="P818" s="94" t="str">
        <f>IF($L818="None","",IF(ISERROR(VLOOKUP($L818,Info!$B$4:$B$266,1,FALSE)),"",VLOOKUP($L818,Info!$B$4:$L$266,3,FALSE)))</f>
        <v/>
      </c>
      <c r="Q818" s="96" t="str">
        <f>IF($L818="None","",IF(ISERROR(VLOOKUP($L818,Info!$B$4:$B$266,1,FALSE)),"",VLOOKUP($L818,Info!$B$4:$L$266,4,FALSE)))</f>
        <v/>
      </c>
      <c r="R818" s="1"/>
      <c r="S818" s="6" t="str">
        <f t="shared" si="62"/>
        <v/>
      </c>
      <c r="T818" s="6" t="str">
        <f>IF($L818="None","",IF(ISERROR(VLOOKUP($L818,Info!$B$4:$B$266,1,FALSE)),"",VLOOKUP($L818,Info!$B$4:$L$266,11,FALSE)))</f>
        <v/>
      </c>
      <c r="U818" s="1"/>
      <c r="V818" s="1"/>
      <c r="W818" s="1"/>
      <c r="X818" s="1" t="str">
        <f>IF($L818="None","",IF(ISERROR(VLOOKUP($L818,Info!$B$4:$B$266,1,FALSE)),"",IF(OR(W818="Metallic Liquid Tight",W818="Non-Metallic Liquid Tight",W818="LSZH",W818="Greenfield"),VLOOKUP($L818,Info!$B$4:$L$266,7,FALSE),"N/A")))</f>
        <v/>
      </c>
      <c r="Y818" s="1"/>
      <c r="Z818" s="96" t="str">
        <f>IF($L818="None","",IF(ISERROR(VLOOKUP($L818,Info!$B$4:$B$266,1,FALSE)),"",VLOOKUP($L818,Info!$B$4:$L$266,9,FALSE)))</f>
        <v/>
      </c>
      <c r="AA818" s="96" t="str">
        <f>IF($L818="None","",IF(ISERROR(VLOOKUP($L818,Info!$B$4:$B$266,1,FALSE)),"",VLOOKUP($L818,Info!$B$4:$L$266,8,FALSE)))</f>
        <v/>
      </c>
      <c r="AB818" s="96" t="str">
        <f>IF($L818="None","",IF(ISERROR(VLOOKUP($L818,Info!$B$4:$B$266,1,FALSE)),"",VLOOKUP($L818,Info!$B$4:$L$266,10,FALSE)))</f>
        <v/>
      </c>
      <c r="AC818" s="1" t="str">
        <f>IF(W818="SO Cable","Black,White",IF(O818="","",IF(P818="","",IF($J$12&lt;&gt;"ABC",IF(P818&lt;="250",VLOOKUP(O818,Info!$AZ$4:$BB$22,3,FALSE),VLOOKUP(O818,Info!$AZ$23:$BB$39,3,FALSE)),IF(P818&lt;="250",VLOOKUP(O818,Info!$AO$4:$AQ$22,3,FALSE),VLOOKUP(O818,Info!$AO$23:$AP$39,3,FALSE))))))</f>
        <v/>
      </c>
      <c r="AD818" s="1"/>
      <c r="AE818" s="1" t="str">
        <f>IF($L818="None","",IF(ISERROR(VLOOKUP($L818,Info!$B$4:$B$266,1,FALSE)),"",VLOOKUP($L818,Info!$B$4:$L$266,4,FALSE)))</f>
        <v/>
      </c>
      <c r="AF818" s="1" t="str">
        <f>IF($L818="None","",IF(ISERROR(VLOOKUP($L818,Info!$B$4:$B$266,1,FALSE)),"",VLOOKUP($L818,Info!$B$4:$L$266,6,FALSE)))</f>
        <v/>
      </c>
      <c r="AG818" s="1"/>
      <c r="AH818" s="33" t="str" cm="1">
        <f t="array" ref="AH818">IF(AND(L818&lt;&gt;"",O818&lt;&gt;"",R818:S818&lt;&gt;"",W818:X818&lt;&gt;"",Z818:AA818&lt;&gt;"",AC818&lt;&gt;""),"Good","Bad")</f>
        <v>Bad</v>
      </c>
      <c r="AL818" t="str" cm="1">
        <f t="array" ref="AL818">IF(R818&gt;0,_xlfn.IFS(COUNTIF($L$20:L818,"&lt;&gt;")&lt;101,1,COUNTIF($L$20:L818,"&lt;&gt;")&lt;201,2,COUNTIF($L$20:L818,"&lt;&gt;")&lt;301,3,COUNTIF($L$20:L818,"&lt;&gt;")&lt;401,4,COUNTIF($L$20:L818,"&lt;&gt;")&lt;501,5,COUNTIF($L$20:L818,"&lt;&gt;")&lt;601,6,COUNTIF($L$20:L818,"&lt;&gt;")&lt;701,7,COUNTIF($L$20:L818,"&lt;&gt;")&lt;801,8,COUNTIF($L$20:L818,"&lt;&gt;")&lt;901,9,COUNTIF($L$20:L818,"&lt;&gt;")&lt;1001,10,COUNTIF($L$20:L818,"&lt;&gt;")&lt;1101,11,COUNTIF($L$20:L818,"&lt;&gt;")&lt;1201,12,COUNTIF($L$20:L818,"&lt;&gt;")&lt;1301,13,COUNTIF($L$20:L818,"&lt;&gt;")&lt;1401,14,COUNTIF($L$20:L818,"&lt;&gt;")&lt;1501,15,COUNTIF($L$20:L818,"&lt;&gt;")&lt;1601,16,COUNTIF($L$20:L818,"&lt;&gt;")&lt;1701,17,COUNTIF($L$20:L818,"&lt;&gt;")&lt;1801,18,COUNTIF($L$20:L818,"&lt;&gt;")&lt;1901,19,COUNTIF($L$20:L818,"&lt;&gt;")&lt;2001,20,COUNTIF($L$20:L818,"&lt;&gt;")&lt;2101,21,COUNTIF($L$20:L818,"&lt;&gt;")&lt;2201,22,COUNTIF($L$20:L818,"&lt;&gt;")&lt;2301,23,COUNTIF($L$20:L818,"&lt;&gt;")&lt;2401,24,COUNTIF($L$20:L818,"&lt;&gt;")&lt;2501,25,COUNTIF($L$20:L818,"&lt;&gt;")&lt;2601,26,COUNTIF($L$20:L818,"&lt;&gt;")&lt;2701,27,COUNTIF($L$20:L818,"&lt;&gt;")&lt;2801,28,COUNTIF($L$20:L818,"&lt;&gt;")&lt;2901,29,COUNTIF($L$20:L818,"&lt;&gt;")&lt;3001,30),"")</f>
        <v/>
      </c>
      <c r="AM818" t="str">
        <f t="shared" si="60"/>
        <v/>
      </c>
      <c r="AN818" t="str">
        <f t="shared" si="64"/>
        <v/>
      </c>
      <c r="AP818" t="str">
        <f t="shared" si="63"/>
        <v/>
      </c>
      <c r="AQ818" t="str">
        <f>IF(AO818="","",COUNTIFS(AM818:$AM$3019,AO818))</f>
        <v/>
      </c>
    </row>
    <row r="819" spans="1:43" x14ac:dyDescent="0.25">
      <c r="A819" s="6" t="str">
        <f>IF(COUNT($A$20:A818)&lt;&gt;$B$4,IF(A818="","",A818+1),"")</f>
        <v/>
      </c>
      <c r="B819" s="3"/>
      <c r="C819" s="3"/>
      <c r="D819" s="122"/>
      <c r="E819" s="3"/>
      <c r="F819" s="3"/>
      <c r="G819" s="3"/>
      <c r="H819" s="3"/>
      <c r="I819" s="120"/>
      <c r="J819" s="3"/>
      <c r="K819" s="95" t="str" cm="1">
        <f t="array" ref="K819">IF(OR($J$14 = "A",$J$14 = "B",$J$14 = "C"),IF(I819="","",IF(LEN(I819)&gt;2,_xlfn.IFS(ISNUMBER(SEARCH("_",I819)),I819,ISNUMBER(SEARCH(", ",I819)),SUBSTITUTE(I819,", ","_"),ISNUMBER(SEARCH("/ ",I819)),SUBSTITUTE(I819,"/ ","_"),ISNUMBER(SEARCH(",",I819)),SUBSTITUTE(I819,",","_"),ISNUMBER(SEARCH("/",I819)),SUBSTITUTE(I819,"/","_"),ISNUMBER(SEARCH("",I819)),I819),I819)),IF(OR($J$14 = "J",$J$14 = "K"),"",IF(D819="","",IF(LEN(D819)&gt;2,_xlfn.IFS(ISNUMBER(SEARCH("_",D819)),D819,ISNUMBER(SEARCH(", ",D819)),SUBSTITUTE(D819,", ","_"),ISNUMBER(SEARCH("/ ",D819)),SUBSTITUTE(D819,"/ ","_"),ISNUMBER(SEARCH(",",D819)),SUBSTITUTE(D819,",","_"),ISNUMBER(SEARCH("/",D819)),SUBSTITUTE(D819,"/","_"),ISNUMBER(SEARCH("",D819)),D819),D819))))</f>
        <v/>
      </c>
      <c r="L819" s="1"/>
      <c r="M819" s="1" t="str">
        <f t="shared" si="61"/>
        <v/>
      </c>
      <c r="N819" s="94" t="str">
        <f>IF($L819="None","",IF(ISERROR(VLOOKUP($L819,Info!$B$4:$B$266,1,FALSE)),"",VLOOKUP($L819,Info!$B$4:$L$266,5,FALSE)))</f>
        <v/>
      </c>
      <c r="O819" s="94" t="str">
        <f>IF(K819="","",IF(AND($J$12&lt;&gt;"ABC",N819="3"),"BAC",IF(N819="3","ABC",IF($J$12&lt;&gt;"ABC",IF($J$10="Standard",VLOOKUP(K819,Info!$BE$4:$BF$481,2,FALSE),VLOOKUP(K819,Info!$BI$4:$BJ$482,2,FALSE)),IF($J$10="Standard",VLOOKUP(K819,Info!$AG$4:$AH$2994,2,FALSE),VLOOKUP(K819,Info!$AK$4:$AL$2997,2,FALSE))))))</f>
        <v/>
      </c>
      <c r="P819" s="94" t="str">
        <f>IF($L819="None","",IF(ISERROR(VLOOKUP($L819,Info!$B$4:$B$266,1,FALSE)),"",VLOOKUP($L819,Info!$B$4:$L$266,3,FALSE)))</f>
        <v/>
      </c>
      <c r="Q819" s="96" t="str">
        <f>IF($L819="None","",IF(ISERROR(VLOOKUP($L819,Info!$B$4:$B$266,1,FALSE)),"",VLOOKUP($L819,Info!$B$4:$L$266,4,FALSE)))</f>
        <v/>
      </c>
      <c r="R819" s="1"/>
      <c r="S819" s="6" t="str">
        <f t="shared" si="62"/>
        <v/>
      </c>
      <c r="T819" s="6" t="str">
        <f>IF($L819="None","",IF(ISERROR(VLOOKUP($L819,Info!$B$4:$B$266,1,FALSE)),"",VLOOKUP($L819,Info!$B$4:$L$266,11,FALSE)))</f>
        <v/>
      </c>
      <c r="U819" s="1"/>
      <c r="V819" s="1"/>
      <c r="W819" s="1"/>
      <c r="X819" s="1" t="str">
        <f>IF($L819="None","",IF(ISERROR(VLOOKUP($L819,Info!$B$4:$B$266,1,FALSE)),"",IF(OR(W819="Metallic Liquid Tight",W819="Non-Metallic Liquid Tight",W819="LSZH",W819="Greenfield"),VLOOKUP($L819,Info!$B$4:$L$266,7,FALSE),"N/A")))</f>
        <v/>
      </c>
      <c r="Y819" s="1"/>
      <c r="Z819" s="96" t="str">
        <f>IF($L819="None","",IF(ISERROR(VLOOKUP($L819,Info!$B$4:$B$266,1,FALSE)),"",VLOOKUP($L819,Info!$B$4:$L$266,9,FALSE)))</f>
        <v/>
      </c>
      <c r="AA819" s="96" t="str">
        <f>IF($L819="None","",IF(ISERROR(VLOOKUP($L819,Info!$B$4:$B$266,1,FALSE)),"",VLOOKUP($L819,Info!$B$4:$L$266,8,FALSE)))</f>
        <v/>
      </c>
      <c r="AB819" s="96" t="str">
        <f>IF($L819="None","",IF(ISERROR(VLOOKUP($L819,Info!$B$4:$B$266,1,FALSE)),"",VLOOKUP($L819,Info!$B$4:$L$266,10,FALSE)))</f>
        <v/>
      </c>
      <c r="AC819" s="1" t="str">
        <f>IF(W819="SO Cable","Black,White",IF(O819="","",IF(P819="","",IF($J$12&lt;&gt;"ABC",IF(P819&lt;="250",VLOOKUP(O819,Info!$AZ$4:$BB$22,3,FALSE),VLOOKUP(O819,Info!$AZ$23:$BB$39,3,FALSE)),IF(P819&lt;="250",VLOOKUP(O819,Info!$AO$4:$AQ$22,3,FALSE),VLOOKUP(O819,Info!$AO$23:$AP$39,3,FALSE))))))</f>
        <v/>
      </c>
      <c r="AD819" s="1"/>
      <c r="AE819" s="1" t="str">
        <f>IF($L819="None","",IF(ISERROR(VLOOKUP($L819,Info!$B$4:$B$266,1,FALSE)),"",VLOOKUP($L819,Info!$B$4:$L$266,4,FALSE)))</f>
        <v/>
      </c>
      <c r="AF819" s="1" t="str">
        <f>IF($L819="None","",IF(ISERROR(VLOOKUP($L819,Info!$B$4:$B$266,1,FALSE)),"",VLOOKUP($L819,Info!$B$4:$L$266,6,FALSE)))</f>
        <v/>
      </c>
      <c r="AG819" s="1"/>
      <c r="AH819" s="33" t="str" cm="1">
        <f t="array" ref="AH819">IF(AND(L819&lt;&gt;"",O819&lt;&gt;"",R819:S819&lt;&gt;"",W819:X819&lt;&gt;"",Z819:AA819&lt;&gt;"",AC819&lt;&gt;""),"Good","Bad")</f>
        <v>Bad</v>
      </c>
      <c r="AL819" t="str" cm="1">
        <f t="array" ref="AL819">IF(R819&gt;0,_xlfn.IFS(COUNTIF($L$20:L819,"&lt;&gt;")&lt;101,1,COUNTIF($L$20:L819,"&lt;&gt;")&lt;201,2,COUNTIF($L$20:L819,"&lt;&gt;")&lt;301,3,COUNTIF($L$20:L819,"&lt;&gt;")&lt;401,4,COUNTIF($L$20:L819,"&lt;&gt;")&lt;501,5,COUNTIF($L$20:L819,"&lt;&gt;")&lt;601,6,COUNTIF($L$20:L819,"&lt;&gt;")&lt;701,7,COUNTIF($L$20:L819,"&lt;&gt;")&lt;801,8,COUNTIF($L$20:L819,"&lt;&gt;")&lt;901,9,COUNTIF($L$20:L819,"&lt;&gt;")&lt;1001,10,COUNTIF($L$20:L819,"&lt;&gt;")&lt;1101,11,COUNTIF($L$20:L819,"&lt;&gt;")&lt;1201,12,COUNTIF($L$20:L819,"&lt;&gt;")&lt;1301,13,COUNTIF($L$20:L819,"&lt;&gt;")&lt;1401,14,COUNTIF($L$20:L819,"&lt;&gt;")&lt;1501,15,COUNTIF($L$20:L819,"&lt;&gt;")&lt;1601,16,COUNTIF($L$20:L819,"&lt;&gt;")&lt;1701,17,COUNTIF($L$20:L819,"&lt;&gt;")&lt;1801,18,COUNTIF($L$20:L819,"&lt;&gt;")&lt;1901,19,COUNTIF($L$20:L819,"&lt;&gt;")&lt;2001,20,COUNTIF($L$20:L819,"&lt;&gt;")&lt;2101,21,COUNTIF($L$20:L819,"&lt;&gt;")&lt;2201,22,COUNTIF($L$20:L819,"&lt;&gt;")&lt;2301,23,COUNTIF($L$20:L819,"&lt;&gt;")&lt;2401,24,COUNTIF($L$20:L819,"&lt;&gt;")&lt;2501,25,COUNTIF($L$20:L819,"&lt;&gt;")&lt;2601,26,COUNTIF($L$20:L819,"&lt;&gt;")&lt;2701,27,COUNTIF($L$20:L819,"&lt;&gt;")&lt;2801,28,COUNTIF($L$20:L819,"&lt;&gt;")&lt;2901,29,COUNTIF($L$20:L819,"&lt;&gt;")&lt;3001,30),"")</f>
        <v/>
      </c>
      <c r="AM819" t="str">
        <f t="shared" si="60"/>
        <v/>
      </c>
      <c r="AN819" t="str">
        <f t="shared" si="64"/>
        <v/>
      </c>
      <c r="AP819" t="str">
        <f t="shared" si="63"/>
        <v/>
      </c>
      <c r="AQ819" t="str">
        <f>IF(AO819="","",COUNTIFS(AM819:$AM$3019,AO819))</f>
        <v/>
      </c>
    </row>
    <row r="820" spans="1:43" x14ac:dyDescent="0.25">
      <c r="A820" s="6" t="str">
        <f>IF(COUNT($A$20:A819)&lt;&gt;$B$4,IF(A819="","",A819+1),"")</f>
        <v/>
      </c>
      <c r="B820" s="3"/>
      <c r="C820" s="3"/>
      <c r="D820" s="122"/>
      <c r="E820" s="3"/>
      <c r="F820" s="3"/>
      <c r="G820" s="3"/>
      <c r="H820" s="3"/>
      <c r="I820" s="120"/>
      <c r="J820" s="3"/>
      <c r="K820" s="95" t="str" cm="1">
        <f t="array" ref="K820">IF(OR($J$14 = "A",$J$14 = "B",$J$14 = "C"),IF(I820="","",IF(LEN(I820)&gt;2,_xlfn.IFS(ISNUMBER(SEARCH("_",I820)),I820,ISNUMBER(SEARCH(", ",I820)),SUBSTITUTE(I820,", ","_"),ISNUMBER(SEARCH("/ ",I820)),SUBSTITUTE(I820,"/ ","_"),ISNUMBER(SEARCH(",",I820)),SUBSTITUTE(I820,",","_"),ISNUMBER(SEARCH("/",I820)),SUBSTITUTE(I820,"/","_"),ISNUMBER(SEARCH("",I820)),I820),I820)),IF(OR($J$14 = "J",$J$14 = "K"),"",IF(D820="","",IF(LEN(D820)&gt;2,_xlfn.IFS(ISNUMBER(SEARCH("_",D820)),D820,ISNUMBER(SEARCH(", ",D820)),SUBSTITUTE(D820,", ","_"),ISNUMBER(SEARCH("/ ",D820)),SUBSTITUTE(D820,"/ ","_"),ISNUMBER(SEARCH(",",D820)),SUBSTITUTE(D820,",","_"),ISNUMBER(SEARCH("/",D820)),SUBSTITUTE(D820,"/","_"),ISNUMBER(SEARCH("",D820)),D820),D820))))</f>
        <v/>
      </c>
      <c r="L820" s="1"/>
      <c r="M820" s="1" t="str">
        <f t="shared" si="61"/>
        <v/>
      </c>
      <c r="N820" s="94" t="str">
        <f>IF($L820="None","",IF(ISERROR(VLOOKUP($L820,Info!$B$4:$B$266,1,FALSE)),"",VLOOKUP($L820,Info!$B$4:$L$266,5,FALSE)))</f>
        <v/>
      </c>
      <c r="O820" s="94" t="str">
        <f>IF(K820="","",IF(AND($J$12&lt;&gt;"ABC",N820="3"),"BAC",IF(N820="3","ABC",IF($J$12&lt;&gt;"ABC",IF($J$10="Standard",VLOOKUP(K820,Info!$BE$4:$BF$481,2,FALSE),VLOOKUP(K820,Info!$BI$4:$BJ$482,2,FALSE)),IF($J$10="Standard",VLOOKUP(K820,Info!$AG$4:$AH$2994,2,FALSE),VLOOKUP(K820,Info!$AK$4:$AL$2997,2,FALSE))))))</f>
        <v/>
      </c>
      <c r="P820" s="94" t="str">
        <f>IF($L820="None","",IF(ISERROR(VLOOKUP($L820,Info!$B$4:$B$266,1,FALSE)),"",VLOOKUP($L820,Info!$B$4:$L$266,3,FALSE)))</f>
        <v/>
      </c>
      <c r="Q820" s="96" t="str">
        <f>IF($L820="None","",IF(ISERROR(VLOOKUP($L820,Info!$B$4:$B$266,1,FALSE)),"",VLOOKUP($L820,Info!$B$4:$L$266,4,FALSE)))</f>
        <v/>
      </c>
      <c r="R820" s="1"/>
      <c r="S820" s="6" t="str">
        <f t="shared" si="62"/>
        <v/>
      </c>
      <c r="T820" s="6" t="str">
        <f>IF($L820="None","",IF(ISERROR(VLOOKUP($L820,Info!$B$4:$B$266,1,FALSE)),"",VLOOKUP($L820,Info!$B$4:$L$266,11,FALSE)))</f>
        <v/>
      </c>
      <c r="U820" s="1"/>
      <c r="V820" s="1"/>
      <c r="W820" s="1"/>
      <c r="X820" s="1" t="str">
        <f>IF($L820="None","",IF(ISERROR(VLOOKUP($L820,Info!$B$4:$B$266,1,FALSE)),"",IF(OR(W820="Metallic Liquid Tight",W820="Non-Metallic Liquid Tight",W820="LSZH",W820="Greenfield"),VLOOKUP($L820,Info!$B$4:$L$266,7,FALSE),"N/A")))</f>
        <v/>
      </c>
      <c r="Y820" s="1"/>
      <c r="Z820" s="96" t="str">
        <f>IF($L820="None","",IF(ISERROR(VLOOKUP($L820,Info!$B$4:$B$266,1,FALSE)),"",VLOOKUP($L820,Info!$B$4:$L$266,9,FALSE)))</f>
        <v/>
      </c>
      <c r="AA820" s="96" t="str">
        <f>IF($L820="None","",IF(ISERROR(VLOOKUP($L820,Info!$B$4:$B$266,1,FALSE)),"",VLOOKUP($L820,Info!$B$4:$L$266,8,FALSE)))</f>
        <v/>
      </c>
      <c r="AB820" s="96" t="str">
        <f>IF($L820="None","",IF(ISERROR(VLOOKUP($L820,Info!$B$4:$B$266,1,FALSE)),"",VLOOKUP($L820,Info!$B$4:$L$266,10,FALSE)))</f>
        <v/>
      </c>
      <c r="AC820" s="1" t="str">
        <f>IF(W820="SO Cable","Black,White",IF(O820="","",IF(P820="","",IF($J$12&lt;&gt;"ABC",IF(P820&lt;="250",VLOOKUP(O820,Info!$AZ$4:$BB$22,3,FALSE),VLOOKUP(O820,Info!$AZ$23:$BB$39,3,FALSE)),IF(P820&lt;="250",VLOOKUP(O820,Info!$AO$4:$AQ$22,3,FALSE),VLOOKUP(O820,Info!$AO$23:$AP$39,3,FALSE))))))</f>
        <v/>
      </c>
      <c r="AD820" s="1"/>
      <c r="AE820" s="1" t="str">
        <f>IF($L820="None","",IF(ISERROR(VLOOKUP($L820,Info!$B$4:$B$266,1,FALSE)),"",VLOOKUP($L820,Info!$B$4:$L$266,4,FALSE)))</f>
        <v/>
      </c>
      <c r="AF820" s="1" t="str">
        <f>IF($L820="None","",IF(ISERROR(VLOOKUP($L820,Info!$B$4:$B$266,1,FALSE)),"",VLOOKUP($L820,Info!$B$4:$L$266,6,FALSE)))</f>
        <v/>
      </c>
      <c r="AG820" s="1"/>
      <c r="AH820" s="33" t="str" cm="1">
        <f t="array" ref="AH820">IF(AND(L820&lt;&gt;"",O820&lt;&gt;"",R820:S820&lt;&gt;"",W820:X820&lt;&gt;"",Z820:AA820&lt;&gt;"",AC820&lt;&gt;""),"Good","Bad")</f>
        <v>Bad</v>
      </c>
      <c r="AL820" t="str" cm="1">
        <f t="array" ref="AL820">IF(R820&gt;0,_xlfn.IFS(COUNTIF($L$20:L820,"&lt;&gt;")&lt;101,1,COUNTIF($L$20:L820,"&lt;&gt;")&lt;201,2,COUNTIF($L$20:L820,"&lt;&gt;")&lt;301,3,COUNTIF($L$20:L820,"&lt;&gt;")&lt;401,4,COUNTIF($L$20:L820,"&lt;&gt;")&lt;501,5,COUNTIF($L$20:L820,"&lt;&gt;")&lt;601,6,COUNTIF($L$20:L820,"&lt;&gt;")&lt;701,7,COUNTIF($L$20:L820,"&lt;&gt;")&lt;801,8,COUNTIF($L$20:L820,"&lt;&gt;")&lt;901,9,COUNTIF($L$20:L820,"&lt;&gt;")&lt;1001,10,COUNTIF($L$20:L820,"&lt;&gt;")&lt;1101,11,COUNTIF($L$20:L820,"&lt;&gt;")&lt;1201,12,COUNTIF($L$20:L820,"&lt;&gt;")&lt;1301,13,COUNTIF($L$20:L820,"&lt;&gt;")&lt;1401,14,COUNTIF($L$20:L820,"&lt;&gt;")&lt;1501,15,COUNTIF($L$20:L820,"&lt;&gt;")&lt;1601,16,COUNTIF($L$20:L820,"&lt;&gt;")&lt;1701,17,COUNTIF($L$20:L820,"&lt;&gt;")&lt;1801,18,COUNTIF($L$20:L820,"&lt;&gt;")&lt;1901,19,COUNTIF($L$20:L820,"&lt;&gt;")&lt;2001,20,COUNTIF($L$20:L820,"&lt;&gt;")&lt;2101,21,COUNTIF($L$20:L820,"&lt;&gt;")&lt;2201,22,COUNTIF($L$20:L820,"&lt;&gt;")&lt;2301,23,COUNTIF($L$20:L820,"&lt;&gt;")&lt;2401,24,COUNTIF($L$20:L820,"&lt;&gt;")&lt;2501,25,COUNTIF($L$20:L820,"&lt;&gt;")&lt;2601,26,COUNTIF($L$20:L820,"&lt;&gt;")&lt;2701,27,COUNTIF($L$20:L820,"&lt;&gt;")&lt;2801,28,COUNTIF($L$20:L820,"&lt;&gt;")&lt;2901,29,COUNTIF($L$20:L820,"&lt;&gt;")&lt;3001,30),"")</f>
        <v/>
      </c>
      <c r="AM820" t="str">
        <f t="shared" si="60"/>
        <v/>
      </c>
      <c r="AN820" t="str">
        <f t="shared" si="64"/>
        <v/>
      </c>
      <c r="AP820" t="str">
        <f t="shared" si="63"/>
        <v/>
      </c>
      <c r="AQ820" t="str">
        <f>IF(AO820="","",COUNTIFS(AM820:$AM$3019,AO820))</f>
        <v/>
      </c>
    </row>
    <row r="821" spans="1:43" x14ac:dyDescent="0.25">
      <c r="A821" s="6" t="str">
        <f>IF(COUNT($A$20:A820)&lt;&gt;$B$4,IF(A820="","",A820+1),"")</f>
        <v/>
      </c>
      <c r="B821" s="3"/>
      <c r="C821" s="3"/>
      <c r="D821" s="122"/>
      <c r="E821" s="3"/>
      <c r="F821" s="3"/>
      <c r="G821" s="3"/>
      <c r="H821" s="3"/>
      <c r="I821" s="120"/>
      <c r="J821" s="3"/>
      <c r="K821" s="95" t="str" cm="1">
        <f t="array" ref="K821">IF(OR($J$14 = "A",$J$14 = "B",$J$14 = "C"),IF(I821="","",IF(LEN(I821)&gt;2,_xlfn.IFS(ISNUMBER(SEARCH("_",I821)),I821,ISNUMBER(SEARCH(", ",I821)),SUBSTITUTE(I821,", ","_"),ISNUMBER(SEARCH("/ ",I821)),SUBSTITUTE(I821,"/ ","_"),ISNUMBER(SEARCH(",",I821)),SUBSTITUTE(I821,",","_"),ISNUMBER(SEARCH("/",I821)),SUBSTITUTE(I821,"/","_"),ISNUMBER(SEARCH("",I821)),I821),I821)),IF(OR($J$14 = "J",$J$14 = "K"),"",IF(D821="","",IF(LEN(D821)&gt;2,_xlfn.IFS(ISNUMBER(SEARCH("_",D821)),D821,ISNUMBER(SEARCH(", ",D821)),SUBSTITUTE(D821,", ","_"),ISNUMBER(SEARCH("/ ",D821)),SUBSTITUTE(D821,"/ ","_"),ISNUMBER(SEARCH(",",D821)),SUBSTITUTE(D821,",","_"),ISNUMBER(SEARCH("/",D821)),SUBSTITUTE(D821,"/","_"),ISNUMBER(SEARCH("",D821)),D821),D821))))</f>
        <v/>
      </c>
      <c r="L821" s="1"/>
      <c r="M821" s="1" t="str">
        <f t="shared" si="61"/>
        <v/>
      </c>
      <c r="N821" s="94" t="str">
        <f>IF($L821="None","",IF(ISERROR(VLOOKUP($L821,Info!$B$4:$B$266,1,FALSE)),"",VLOOKUP($L821,Info!$B$4:$L$266,5,FALSE)))</f>
        <v/>
      </c>
      <c r="O821" s="94" t="str">
        <f>IF(K821="","",IF(AND($J$12&lt;&gt;"ABC",N821="3"),"BAC",IF(N821="3","ABC",IF($J$12&lt;&gt;"ABC",IF($J$10="Standard",VLOOKUP(K821,Info!$BE$4:$BF$481,2,FALSE),VLOOKUP(K821,Info!$BI$4:$BJ$482,2,FALSE)),IF($J$10="Standard",VLOOKUP(K821,Info!$AG$4:$AH$2994,2,FALSE),VLOOKUP(K821,Info!$AK$4:$AL$2997,2,FALSE))))))</f>
        <v/>
      </c>
      <c r="P821" s="94" t="str">
        <f>IF($L821="None","",IF(ISERROR(VLOOKUP($L821,Info!$B$4:$B$266,1,FALSE)),"",VLOOKUP($L821,Info!$B$4:$L$266,3,FALSE)))</f>
        <v/>
      </c>
      <c r="Q821" s="96" t="str">
        <f>IF($L821="None","",IF(ISERROR(VLOOKUP($L821,Info!$B$4:$B$266,1,FALSE)),"",VLOOKUP($L821,Info!$B$4:$L$266,4,FALSE)))</f>
        <v/>
      </c>
      <c r="R821" s="1"/>
      <c r="S821" s="6" t="str">
        <f t="shared" si="62"/>
        <v/>
      </c>
      <c r="T821" s="6" t="str">
        <f>IF($L821="None","",IF(ISERROR(VLOOKUP($L821,Info!$B$4:$B$266,1,FALSE)),"",VLOOKUP($L821,Info!$B$4:$L$266,11,FALSE)))</f>
        <v/>
      </c>
      <c r="U821" s="1"/>
      <c r="V821" s="1"/>
      <c r="W821" s="1"/>
      <c r="X821" s="1" t="str">
        <f>IF($L821="None","",IF(ISERROR(VLOOKUP($L821,Info!$B$4:$B$266,1,FALSE)),"",IF(OR(W821="Metallic Liquid Tight",W821="Non-Metallic Liquid Tight",W821="LSZH",W821="Greenfield"),VLOOKUP($L821,Info!$B$4:$L$266,7,FALSE),"N/A")))</f>
        <v/>
      </c>
      <c r="Y821" s="1"/>
      <c r="Z821" s="96" t="str">
        <f>IF($L821="None","",IF(ISERROR(VLOOKUP($L821,Info!$B$4:$B$266,1,FALSE)),"",VLOOKUP($L821,Info!$B$4:$L$266,9,FALSE)))</f>
        <v/>
      </c>
      <c r="AA821" s="96" t="str">
        <f>IF($L821="None","",IF(ISERROR(VLOOKUP($L821,Info!$B$4:$B$266,1,FALSE)),"",VLOOKUP($L821,Info!$B$4:$L$266,8,FALSE)))</f>
        <v/>
      </c>
      <c r="AB821" s="96" t="str">
        <f>IF($L821="None","",IF(ISERROR(VLOOKUP($L821,Info!$B$4:$B$266,1,FALSE)),"",VLOOKUP($L821,Info!$B$4:$L$266,10,FALSE)))</f>
        <v/>
      </c>
      <c r="AC821" s="1" t="str">
        <f>IF(W821="SO Cable","Black,White",IF(O821="","",IF(P821="","",IF($J$12&lt;&gt;"ABC",IF(P821&lt;="250",VLOOKUP(O821,Info!$AZ$4:$BB$22,3,FALSE),VLOOKUP(O821,Info!$AZ$23:$BB$39,3,FALSE)),IF(P821&lt;="250",VLOOKUP(O821,Info!$AO$4:$AQ$22,3,FALSE),VLOOKUP(O821,Info!$AO$23:$AP$39,3,FALSE))))))</f>
        <v/>
      </c>
      <c r="AD821" s="1"/>
      <c r="AE821" s="1" t="str">
        <f>IF($L821="None","",IF(ISERROR(VLOOKUP($L821,Info!$B$4:$B$266,1,FALSE)),"",VLOOKUP($L821,Info!$B$4:$L$266,4,FALSE)))</f>
        <v/>
      </c>
      <c r="AF821" s="1" t="str">
        <f>IF($L821="None","",IF(ISERROR(VLOOKUP($L821,Info!$B$4:$B$266,1,FALSE)),"",VLOOKUP($L821,Info!$B$4:$L$266,6,FALSE)))</f>
        <v/>
      </c>
      <c r="AG821" s="1"/>
      <c r="AH821" s="33" t="str" cm="1">
        <f t="array" ref="AH821">IF(AND(L821&lt;&gt;"",O821&lt;&gt;"",R821:S821&lt;&gt;"",W821:X821&lt;&gt;"",Z821:AA821&lt;&gt;"",AC821&lt;&gt;""),"Good","Bad")</f>
        <v>Bad</v>
      </c>
      <c r="AL821" t="str" cm="1">
        <f t="array" ref="AL821">IF(R821&gt;0,_xlfn.IFS(COUNTIF($L$20:L821,"&lt;&gt;")&lt;101,1,COUNTIF($L$20:L821,"&lt;&gt;")&lt;201,2,COUNTIF($L$20:L821,"&lt;&gt;")&lt;301,3,COUNTIF($L$20:L821,"&lt;&gt;")&lt;401,4,COUNTIF($L$20:L821,"&lt;&gt;")&lt;501,5,COUNTIF($L$20:L821,"&lt;&gt;")&lt;601,6,COUNTIF($L$20:L821,"&lt;&gt;")&lt;701,7,COUNTIF($L$20:L821,"&lt;&gt;")&lt;801,8,COUNTIF($L$20:L821,"&lt;&gt;")&lt;901,9,COUNTIF($L$20:L821,"&lt;&gt;")&lt;1001,10,COUNTIF($L$20:L821,"&lt;&gt;")&lt;1101,11,COUNTIF($L$20:L821,"&lt;&gt;")&lt;1201,12,COUNTIF($L$20:L821,"&lt;&gt;")&lt;1301,13,COUNTIF($L$20:L821,"&lt;&gt;")&lt;1401,14,COUNTIF($L$20:L821,"&lt;&gt;")&lt;1501,15,COUNTIF($L$20:L821,"&lt;&gt;")&lt;1601,16,COUNTIF($L$20:L821,"&lt;&gt;")&lt;1701,17,COUNTIF($L$20:L821,"&lt;&gt;")&lt;1801,18,COUNTIF($L$20:L821,"&lt;&gt;")&lt;1901,19,COUNTIF($L$20:L821,"&lt;&gt;")&lt;2001,20,COUNTIF($L$20:L821,"&lt;&gt;")&lt;2101,21,COUNTIF($L$20:L821,"&lt;&gt;")&lt;2201,22,COUNTIF($L$20:L821,"&lt;&gt;")&lt;2301,23,COUNTIF($L$20:L821,"&lt;&gt;")&lt;2401,24,COUNTIF($L$20:L821,"&lt;&gt;")&lt;2501,25,COUNTIF($L$20:L821,"&lt;&gt;")&lt;2601,26,COUNTIF($L$20:L821,"&lt;&gt;")&lt;2701,27,COUNTIF($L$20:L821,"&lt;&gt;")&lt;2801,28,COUNTIF($L$20:L821,"&lt;&gt;")&lt;2901,29,COUNTIF($L$20:L821,"&lt;&gt;")&lt;3001,30),"")</f>
        <v/>
      </c>
      <c r="AM821" t="str">
        <f t="shared" si="60"/>
        <v/>
      </c>
      <c r="AN821" t="str">
        <f t="shared" si="64"/>
        <v/>
      </c>
      <c r="AP821" t="str">
        <f t="shared" si="63"/>
        <v/>
      </c>
      <c r="AQ821" t="str">
        <f>IF(AO821="","",COUNTIFS(AM821:$AM$3019,AO821))</f>
        <v/>
      </c>
    </row>
    <row r="822" spans="1:43" x14ac:dyDescent="0.25">
      <c r="A822" s="6" t="str">
        <f>IF(COUNT($A$20:A821)&lt;&gt;$B$4,IF(A821="","",A821+1),"")</f>
        <v/>
      </c>
      <c r="B822" s="3"/>
      <c r="C822" s="3"/>
      <c r="D822" s="122"/>
      <c r="E822" s="3"/>
      <c r="F822" s="3"/>
      <c r="G822" s="3"/>
      <c r="H822" s="3"/>
      <c r="I822" s="120"/>
      <c r="J822" s="3"/>
      <c r="K822" s="95" t="str" cm="1">
        <f t="array" ref="K822">IF(OR($J$14 = "A",$J$14 = "B",$J$14 = "C"),IF(I822="","",IF(LEN(I822)&gt;2,_xlfn.IFS(ISNUMBER(SEARCH("_",I822)),I822,ISNUMBER(SEARCH(", ",I822)),SUBSTITUTE(I822,", ","_"),ISNUMBER(SEARCH("/ ",I822)),SUBSTITUTE(I822,"/ ","_"),ISNUMBER(SEARCH(",",I822)),SUBSTITUTE(I822,",","_"),ISNUMBER(SEARCH("/",I822)),SUBSTITUTE(I822,"/","_"),ISNUMBER(SEARCH("",I822)),I822),I822)),IF(OR($J$14 = "J",$J$14 = "K"),"",IF(D822="","",IF(LEN(D822)&gt;2,_xlfn.IFS(ISNUMBER(SEARCH("_",D822)),D822,ISNUMBER(SEARCH(", ",D822)),SUBSTITUTE(D822,", ","_"),ISNUMBER(SEARCH("/ ",D822)),SUBSTITUTE(D822,"/ ","_"),ISNUMBER(SEARCH(",",D822)),SUBSTITUTE(D822,",","_"),ISNUMBER(SEARCH("/",D822)),SUBSTITUTE(D822,"/","_"),ISNUMBER(SEARCH("",D822)),D822),D822))))</f>
        <v/>
      </c>
      <c r="L822" s="1"/>
      <c r="M822" s="1" t="str">
        <f t="shared" si="61"/>
        <v/>
      </c>
      <c r="N822" s="94" t="str">
        <f>IF($L822="None","",IF(ISERROR(VLOOKUP($L822,Info!$B$4:$B$266,1,FALSE)),"",VLOOKUP($L822,Info!$B$4:$L$266,5,FALSE)))</f>
        <v/>
      </c>
      <c r="O822" s="94" t="str">
        <f>IF(K822="","",IF(AND($J$12&lt;&gt;"ABC",N822="3"),"BAC",IF(N822="3","ABC",IF($J$12&lt;&gt;"ABC",IF($J$10="Standard",VLOOKUP(K822,Info!$BE$4:$BF$481,2,FALSE),VLOOKUP(K822,Info!$BI$4:$BJ$482,2,FALSE)),IF($J$10="Standard",VLOOKUP(K822,Info!$AG$4:$AH$2994,2,FALSE),VLOOKUP(K822,Info!$AK$4:$AL$2997,2,FALSE))))))</f>
        <v/>
      </c>
      <c r="P822" s="94" t="str">
        <f>IF($L822="None","",IF(ISERROR(VLOOKUP($L822,Info!$B$4:$B$266,1,FALSE)),"",VLOOKUP($L822,Info!$B$4:$L$266,3,FALSE)))</f>
        <v/>
      </c>
      <c r="Q822" s="96" t="str">
        <f>IF($L822="None","",IF(ISERROR(VLOOKUP($L822,Info!$B$4:$B$266,1,FALSE)),"",VLOOKUP($L822,Info!$B$4:$L$266,4,FALSE)))</f>
        <v/>
      </c>
      <c r="R822" s="1"/>
      <c r="S822" s="6" t="str">
        <f t="shared" si="62"/>
        <v/>
      </c>
      <c r="T822" s="6" t="str">
        <f>IF($L822="None","",IF(ISERROR(VLOOKUP($L822,Info!$B$4:$B$266,1,FALSE)),"",VLOOKUP($L822,Info!$B$4:$L$266,11,FALSE)))</f>
        <v/>
      </c>
      <c r="U822" s="1"/>
      <c r="V822" s="1"/>
      <c r="W822" s="1"/>
      <c r="X822" s="1" t="str">
        <f>IF($L822="None","",IF(ISERROR(VLOOKUP($L822,Info!$B$4:$B$266,1,FALSE)),"",IF(OR(W822="Metallic Liquid Tight",W822="Non-Metallic Liquid Tight",W822="LSZH",W822="Greenfield"),VLOOKUP($L822,Info!$B$4:$L$266,7,FALSE),"N/A")))</f>
        <v/>
      </c>
      <c r="Y822" s="1"/>
      <c r="Z822" s="96" t="str">
        <f>IF($L822="None","",IF(ISERROR(VLOOKUP($L822,Info!$B$4:$B$266,1,FALSE)),"",VLOOKUP($L822,Info!$B$4:$L$266,9,FALSE)))</f>
        <v/>
      </c>
      <c r="AA822" s="96" t="str">
        <f>IF($L822="None","",IF(ISERROR(VLOOKUP($L822,Info!$B$4:$B$266,1,FALSE)),"",VLOOKUP($L822,Info!$B$4:$L$266,8,FALSE)))</f>
        <v/>
      </c>
      <c r="AB822" s="96" t="str">
        <f>IF($L822="None","",IF(ISERROR(VLOOKUP($L822,Info!$B$4:$B$266,1,FALSE)),"",VLOOKUP($L822,Info!$B$4:$L$266,10,FALSE)))</f>
        <v/>
      </c>
      <c r="AC822" s="1" t="str">
        <f>IF(W822="SO Cable","Black,White",IF(O822="","",IF(P822="","",IF($J$12&lt;&gt;"ABC",IF(P822&lt;="250",VLOOKUP(O822,Info!$AZ$4:$BB$22,3,FALSE),VLOOKUP(O822,Info!$AZ$23:$BB$39,3,FALSE)),IF(P822&lt;="250",VLOOKUP(O822,Info!$AO$4:$AQ$22,3,FALSE),VLOOKUP(O822,Info!$AO$23:$AP$39,3,FALSE))))))</f>
        <v/>
      </c>
      <c r="AD822" s="1"/>
      <c r="AE822" s="1" t="str">
        <f>IF($L822="None","",IF(ISERROR(VLOOKUP($L822,Info!$B$4:$B$266,1,FALSE)),"",VLOOKUP($L822,Info!$B$4:$L$266,4,FALSE)))</f>
        <v/>
      </c>
      <c r="AF822" s="1" t="str">
        <f>IF($L822="None","",IF(ISERROR(VLOOKUP($L822,Info!$B$4:$B$266,1,FALSE)),"",VLOOKUP($L822,Info!$B$4:$L$266,6,FALSE)))</f>
        <v/>
      </c>
      <c r="AG822" s="1"/>
      <c r="AH822" s="33" t="str" cm="1">
        <f t="array" ref="AH822">IF(AND(L822&lt;&gt;"",O822&lt;&gt;"",R822:S822&lt;&gt;"",W822:X822&lt;&gt;"",Z822:AA822&lt;&gt;"",AC822&lt;&gt;""),"Good","Bad")</f>
        <v>Bad</v>
      </c>
      <c r="AL822" t="str" cm="1">
        <f t="array" ref="AL822">IF(R822&gt;0,_xlfn.IFS(COUNTIF($L$20:L822,"&lt;&gt;")&lt;101,1,COUNTIF($L$20:L822,"&lt;&gt;")&lt;201,2,COUNTIF($L$20:L822,"&lt;&gt;")&lt;301,3,COUNTIF($L$20:L822,"&lt;&gt;")&lt;401,4,COUNTIF($L$20:L822,"&lt;&gt;")&lt;501,5,COUNTIF($L$20:L822,"&lt;&gt;")&lt;601,6,COUNTIF($L$20:L822,"&lt;&gt;")&lt;701,7,COUNTIF($L$20:L822,"&lt;&gt;")&lt;801,8,COUNTIF($L$20:L822,"&lt;&gt;")&lt;901,9,COUNTIF($L$20:L822,"&lt;&gt;")&lt;1001,10,COUNTIF($L$20:L822,"&lt;&gt;")&lt;1101,11,COUNTIF($L$20:L822,"&lt;&gt;")&lt;1201,12,COUNTIF($L$20:L822,"&lt;&gt;")&lt;1301,13,COUNTIF($L$20:L822,"&lt;&gt;")&lt;1401,14,COUNTIF($L$20:L822,"&lt;&gt;")&lt;1501,15,COUNTIF($L$20:L822,"&lt;&gt;")&lt;1601,16,COUNTIF($L$20:L822,"&lt;&gt;")&lt;1701,17,COUNTIF($L$20:L822,"&lt;&gt;")&lt;1801,18,COUNTIF($L$20:L822,"&lt;&gt;")&lt;1901,19,COUNTIF($L$20:L822,"&lt;&gt;")&lt;2001,20,COUNTIF($L$20:L822,"&lt;&gt;")&lt;2101,21,COUNTIF($L$20:L822,"&lt;&gt;")&lt;2201,22,COUNTIF($L$20:L822,"&lt;&gt;")&lt;2301,23,COUNTIF($L$20:L822,"&lt;&gt;")&lt;2401,24,COUNTIF($L$20:L822,"&lt;&gt;")&lt;2501,25,COUNTIF($L$20:L822,"&lt;&gt;")&lt;2601,26,COUNTIF($L$20:L822,"&lt;&gt;")&lt;2701,27,COUNTIF($L$20:L822,"&lt;&gt;")&lt;2801,28,COUNTIF($L$20:L822,"&lt;&gt;")&lt;2901,29,COUNTIF($L$20:L822,"&lt;&gt;")&lt;3001,30),"")</f>
        <v/>
      </c>
      <c r="AM822" t="str">
        <f t="shared" si="60"/>
        <v/>
      </c>
      <c r="AN822" t="str">
        <f t="shared" si="64"/>
        <v/>
      </c>
      <c r="AP822" t="str">
        <f t="shared" si="63"/>
        <v/>
      </c>
      <c r="AQ822" t="str">
        <f>IF(AO822="","",COUNTIFS(AM822:$AM$3019,AO822))</f>
        <v/>
      </c>
    </row>
    <row r="823" spans="1:43" x14ac:dyDescent="0.25">
      <c r="A823" s="6" t="str">
        <f>IF(COUNT($A$20:A822)&lt;&gt;$B$4,IF(A822="","",A822+1),"")</f>
        <v/>
      </c>
      <c r="B823" s="3"/>
      <c r="C823" s="3"/>
      <c r="D823" s="122"/>
      <c r="E823" s="3"/>
      <c r="F823" s="3"/>
      <c r="G823" s="3"/>
      <c r="H823" s="3"/>
      <c r="I823" s="120"/>
      <c r="J823" s="3"/>
      <c r="K823" s="95" t="str" cm="1">
        <f t="array" ref="K823">IF(OR($J$14 = "A",$J$14 = "B",$J$14 = "C"),IF(I823="","",IF(LEN(I823)&gt;2,_xlfn.IFS(ISNUMBER(SEARCH("_",I823)),I823,ISNUMBER(SEARCH(", ",I823)),SUBSTITUTE(I823,", ","_"),ISNUMBER(SEARCH("/ ",I823)),SUBSTITUTE(I823,"/ ","_"),ISNUMBER(SEARCH(",",I823)),SUBSTITUTE(I823,",","_"),ISNUMBER(SEARCH("/",I823)),SUBSTITUTE(I823,"/","_"),ISNUMBER(SEARCH("",I823)),I823),I823)),IF(OR($J$14 = "J",$J$14 = "K"),"",IF(D823="","",IF(LEN(D823)&gt;2,_xlfn.IFS(ISNUMBER(SEARCH("_",D823)),D823,ISNUMBER(SEARCH(", ",D823)),SUBSTITUTE(D823,", ","_"),ISNUMBER(SEARCH("/ ",D823)),SUBSTITUTE(D823,"/ ","_"),ISNUMBER(SEARCH(",",D823)),SUBSTITUTE(D823,",","_"),ISNUMBER(SEARCH("/",D823)),SUBSTITUTE(D823,"/","_"),ISNUMBER(SEARCH("",D823)),D823),D823))))</f>
        <v/>
      </c>
      <c r="L823" s="1"/>
      <c r="M823" s="1" t="str">
        <f t="shared" si="61"/>
        <v/>
      </c>
      <c r="N823" s="94" t="str">
        <f>IF($L823="None","",IF(ISERROR(VLOOKUP($L823,Info!$B$4:$B$266,1,FALSE)),"",VLOOKUP($L823,Info!$B$4:$L$266,5,FALSE)))</f>
        <v/>
      </c>
      <c r="O823" s="94" t="str">
        <f>IF(K823="","",IF(AND($J$12&lt;&gt;"ABC",N823="3"),"BAC",IF(N823="3","ABC",IF($J$12&lt;&gt;"ABC",IF($J$10="Standard",VLOOKUP(K823,Info!$BE$4:$BF$481,2,FALSE),VLOOKUP(K823,Info!$BI$4:$BJ$482,2,FALSE)),IF($J$10="Standard",VLOOKUP(K823,Info!$AG$4:$AH$2994,2,FALSE),VLOOKUP(K823,Info!$AK$4:$AL$2997,2,FALSE))))))</f>
        <v/>
      </c>
      <c r="P823" s="94" t="str">
        <f>IF($L823="None","",IF(ISERROR(VLOOKUP($L823,Info!$B$4:$B$266,1,FALSE)),"",VLOOKUP($L823,Info!$B$4:$L$266,3,FALSE)))</f>
        <v/>
      </c>
      <c r="Q823" s="96" t="str">
        <f>IF($L823="None","",IF(ISERROR(VLOOKUP($L823,Info!$B$4:$B$266,1,FALSE)),"",VLOOKUP($L823,Info!$B$4:$L$266,4,FALSE)))</f>
        <v/>
      </c>
      <c r="R823" s="1"/>
      <c r="S823" s="6" t="str">
        <f t="shared" si="62"/>
        <v/>
      </c>
      <c r="T823" s="6" t="str">
        <f>IF($L823="None","",IF(ISERROR(VLOOKUP($L823,Info!$B$4:$B$266,1,FALSE)),"",VLOOKUP($L823,Info!$B$4:$L$266,11,FALSE)))</f>
        <v/>
      </c>
      <c r="U823" s="1"/>
      <c r="V823" s="1"/>
      <c r="W823" s="1"/>
      <c r="X823" s="1" t="str">
        <f>IF($L823="None","",IF(ISERROR(VLOOKUP($L823,Info!$B$4:$B$266,1,FALSE)),"",IF(OR(W823="Metallic Liquid Tight",W823="Non-Metallic Liquid Tight",W823="LSZH",W823="Greenfield"),VLOOKUP($L823,Info!$B$4:$L$266,7,FALSE),"N/A")))</f>
        <v/>
      </c>
      <c r="Y823" s="1"/>
      <c r="Z823" s="96" t="str">
        <f>IF($L823="None","",IF(ISERROR(VLOOKUP($L823,Info!$B$4:$B$266,1,FALSE)),"",VLOOKUP($L823,Info!$B$4:$L$266,9,FALSE)))</f>
        <v/>
      </c>
      <c r="AA823" s="96" t="str">
        <f>IF($L823="None","",IF(ISERROR(VLOOKUP($L823,Info!$B$4:$B$266,1,FALSE)),"",VLOOKUP($L823,Info!$B$4:$L$266,8,FALSE)))</f>
        <v/>
      </c>
      <c r="AB823" s="96" t="str">
        <f>IF($L823="None","",IF(ISERROR(VLOOKUP($L823,Info!$B$4:$B$266,1,FALSE)),"",VLOOKUP($L823,Info!$B$4:$L$266,10,FALSE)))</f>
        <v/>
      </c>
      <c r="AC823" s="1" t="str">
        <f>IF(W823="SO Cable","Black,White",IF(O823="","",IF(P823="","",IF($J$12&lt;&gt;"ABC",IF(P823&lt;="250",VLOOKUP(O823,Info!$AZ$4:$BB$22,3,FALSE),VLOOKUP(O823,Info!$AZ$23:$BB$39,3,FALSE)),IF(P823&lt;="250",VLOOKUP(O823,Info!$AO$4:$AQ$22,3,FALSE),VLOOKUP(O823,Info!$AO$23:$AP$39,3,FALSE))))))</f>
        <v/>
      </c>
      <c r="AD823" s="1"/>
      <c r="AE823" s="1" t="str">
        <f>IF($L823="None","",IF(ISERROR(VLOOKUP($L823,Info!$B$4:$B$266,1,FALSE)),"",VLOOKUP($L823,Info!$B$4:$L$266,4,FALSE)))</f>
        <v/>
      </c>
      <c r="AF823" s="1" t="str">
        <f>IF($L823="None","",IF(ISERROR(VLOOKUP($L823,Info!$B$4:$B$266,1,FALSE)),"",VLOOKUP($L823,Info!$B$4:$L$266,6,FALSE)))</f>
        <v/>
      </c>
      <c r="AG823" s="1"/>
      <c r="AH823" s="33" t="str" cm="1">
        <f t="array" ref="AH823">IF(AND(L823&lt;&gt;"",O823&lt;&gt;"",R823:S823&lt;&gt;"",W823:X823&lt;&gt;"",Z823:AA823&lt;&gt;"",AC823&lt;&gt;""),"Good","Bad")</f>
        <v>Bad</v>
      </c>
      <c r="AL823" t="str" cm="1">
        <f t="array" ref="AL823">IF(R823&gt;0,_xlfn.IFS(COUNTIF($L$20:L823,"&lt;&gt;")&lt;101,1,COUNTIF($L$20:L823,"&lt;&gt;")&lt;201,2,COUNTIF($L$20:L823,"&lt;&gt;")&lt;301,3,COUNTIF($L$20:L823,"&lt;&gt;")&lt;401,4,COUNTIF($L$20:L823,"&lt;&gt;")&lt;501,5,COUNTIF($L$20:L823,"&lt;&gt;")&lt;601,6,COUNTIF($L$20:L823,"&lt;&gt;")&lt;701,7,COUNTIF($L$20:L823,"&lt;&gt;")&lt;801,8,COUNTIF($L$20:L823,"&lt;&gt;")&lt;901,9,COUNTIF($L$20:L823,"&lt;&gt;")&lt;1001,10,COUNTIF($L$20:L823,"&lt;&gt;")&lt;1101,11,COUNTIF($L$20:L823,"&lt;&gt;")&lt;1201,12,COUNTIF($L$20:L823,"&lt;&gt;")&lt;1301,13,COUNTIF($L$20:L823,"&lt;&gt;")&lt;1401,14,COUNTIF($L$20:L823,"&lt;&gt;")&lt;1501,15,COUNTIF($L$20:L823,"&lt;&gt;")&lt;1601,16,COUNTIF($L$20:L823,"&lt;&gt;")&lt;1701,17,COUNTIF($L$20:L823,"&lt;&gt;")&lt;1801,18,COUNTIF($L$20:L823,"&lt;&gt;")&lt;1901,19,COUNTIF($L$20:L823,"&lt;&gt;")&lt;2001,20,COUNTIF($L$20:L823,"&lt;&gt;")&lt;2101,21,COUNTIF($L$20:L823,"&lt;&gt;")&lt;2201,22,COUNTIF($L$20:L823,"&lt;&gt;")&lt;2301,23,COUNTIF($L$20:L823,"&lt;&gt;")&lt;2401,24,COUNTIF($L$20:L823,"&lt;&gt;")&lt;2501,25,COUNTIF($L$20:L823,"&lt;&gt;")&lt;2601,26,COUNTIF($L$20:L823,"&lt;&gt;")&lt;2701,27,COUNTIF($L$20:L823,"&lt;&gt;")&lt;2801,28,COUNTIF($L$20:L823,"&lt;&gt;")&lt;2901,29,COUNTIF($L$20:L823,"&lt;&gt;")&lt;3001,30),"")</f>
        <v/>
      </c>
      <c r="AM823" t="str">
        <f t="shared" si="60"/>
        <v/>
      </c>
      <c r="AN823" t="str">
        <f t="shared" si="64"/>
        <v/>
      </c>
      <c r="AP823" t="str">
        <f t="shared" si="63"/>
        <v/>
      </c>
      <c r="AQ823" t="str">
        <f>IF(AO823="","",COUNTIFS(AM823:$AM$3019,AO823))</f>
        <v/>
      </c>
    </row>
    <row r="824" spans="1:43" x14ac:dyDescent="0.25">
      <c r="A824" s="6" t="str">
        <f>IF(COUNT($A$20:A823)&lt;&gt;$B$4,IF(A823="","",A823+1),"")</f>
        <v/>
      </c>
      <c r="B824" s="3"/>
      <c r="C824" s="3"/>
      <c r="D824" s="122"/>
      <c r="E824" s="3"/>
      <c r="F824" s="3"/>
      <c r="G824" s="3"/>
      <c r="H824" s="3"/>
      <c r="I824" s="120"/>
      <c r="J824" s="3"/>
      <c r="K824" s="95" t="str" cm="1">
        <f t="array" ref="K824">IF(OR($J$14 = "A",$J$14 = "B",$J$14 = "C"),IF(I824="","",IF(LEN(I824)&gt;2,_xlfn.IFS(ISNUMBER(SEARCH("_",I824)),I824,ISNUMBER(SEARCH(", ",I824)),SUBSTITUTE(I824,", ","_"),ISNUMBER(SEARCH("/ ",I824)),SUBSTITUTE(I824,"/ ","_"),ISNUMBER(SEARCH(",",I824)),SUBSTITUTE(I824,",","_"),ISNUMBER(SEARCH("/",I824)),SUBSTITUTE(I824,"/","_"),ISNUMBER(SEARCH("",I824)),I824),I824)),IF(OR($J$14 = "J",$J$14 = "K"),"",IF(D824="","",IF(LEN(D824)&gt;2,_xlfn.IFS(ISNUMBER(SEARCH("_",D824)),D824,ISNUMBER(SEARCH(", ",D824)),SUBSTITUTE(D824,", ","_"),ISNUMBER(SEARCH("/ ",D824)),SUBSTITUTE(D824,"/ ","_"),ISNUMBER(SEARCH(",",D824)),SUBSTITUTE(D824,",","_"),ISNUMBER(SEARCH("/",D824)),SUBSTITUTE(D824,"/","_"),ISNUMBER(SEARCH("",D824)),D824),D824))))</f>
        <v/>
      </c>
      <c r="L824" s="1"/>
      <c r="M824" s="1" t="str">
        <f t="shared" si="61"/>
        <v/>
      </c>
      <c r="N824" s="94" t="str">
        <f>IF($L824="None","",IF(ISERROR(VLOOKUP($L824,Info!$B$4:$B$266,1,FALSE)),"",VLOOKUP($L824,Info!$B$4:$L$266,5,FALSE)))</f>
        <v/>
      </c>
      <c r="O824" s="94" t="str">
        <f>IF(K824="","",IF(AND($J$12&lt;&gt;"ABC",N824="3"),"BAC",IF(N824="3","ABC",IF($J$12&lt;&gt;"ABC",IF($J$10="Standard",VLOOKUP(K824,Info!$BE$4:$BF$481,2,FALSE),VLOOKUP(K824,Info!$BI$4:$BJ$482,2,FALSE)),IF($J$10="Standard",VLOOKUP(K824,Info!$AG$4:$AH$2994,2,FALSE),VLOOKUP(K824,Info!$AK$4:$AL$2997,2,FALSE))))))</f>
        <v/>
      </c>
      <c r="P824" s="94" t="str">
        <f>IF($L824="None","",IF(ISERROR(VLOOKUP($L824,Info!$B$4:$B$266,1,FALSE)),"",VLOOKUP($L824,Info!$B$4:$L$266,3,FALSE)))</f>
        <v/>
      </c>
      <c r="Q824" s="96" t="str">
        <f>IF($L824="None","",IF(ISERROR(VLOOKUP($L824,Info!$B$4:$B$266,1,FALSE)),"",VLOOKUP($L824,Info!$B$4:$L$266,4,FALSE)))</f>
        <v/>
      </c>
      <c r="R824" s="1"/>
      <c r="S824" s="6" t="str">
        <f t="shared" si="62"/>
        <v/>
      </c>
      <c r="T824" s="6" t="str">
        <f>IF($L824="None","",IF(ISERROR(VLOOKUP($L824,Info!$B$4:$B$266,1,FALSE)),"",VLOOKUP($L824,Info!$B$4:$L$266,11,FALSE)))</f>
        <v/>
      </c>
      <c r="U824" s="1"/>
      <c r="V824" s="1"/>
      <c r="W824" s="1"/>
      <c r="X824" s="1" t="str">
        <f>IF($L824="None","",IF(ISERROR(VLOOKUP($L824,Info!$B$4:$B$266,1,FALSE)),"",IF(OR(W824="Metallic Liquid Tight",W824="Non-Metallic Liquid Tight",W824="LSZH",W824="Greenfield"),VLOOKUP($L824,Info!$B$4:$L$266,7,FALSE),"N/A")))</f>
        <v/>
      </c>
      <c r="Y824" s="1"/>
      <c r="Z824" s="96" t="str">
        <f>IF($L824="None","",IF(ISERROR(VLOOKUP($L824,Info!$B$4:$B$266,1,FALSE)),"",VLOOKUP($L824,Info!$B$4:$L$266,9,FALSE)))</f>
        <v/>
      </c>
      <c r="AA824" s="96" t="str">
        <f>IF($L824="None","",IF(ISERROR(VLOOKUP($L824,Info!$B$4:$B$266,1,FALSE)),"",VLOOKUP($L824,Info!$B$4:$L$266,8,FALSE)))</f>
        <v/>
      </c>
      <c r="AB824" s="96" t="str">
        <f>IF($L824="None","",IF(ISERROR(VLOOKUP($L824,Info!$B$4:$B$266,1,FALSE)),"",VLOOKUP($L824,Info!$B$4:$L$266,10,FALSE)))</f>
        <v/>
      </c>
      <c r="AC824" s="1" t="str">
        <f>IF(W824="SO Cable","Black,White",IF(O824="","",IF(P824="","",IF($J$12&lt;&gt;"ABC",IF(P824&lt;="250",VLOOKUP(O824,Info!$AZ$4:$BB$22,3,FALSE),VLOOKUP(O824,Info!$AZ$23:$BB$39,3,FALSE)),IF(P824&lt;="250",VLOOKUP(O824,Info!$AO$4:$AQ$22,3,FALSE),VLOOKUP(O824,Info!$AO$23:$AP$39,3,FALSE))))))</f>
        <v/>
      </c>
      <c r="AD824" s="1"/>
      <c r="AE824" s="1" t="str">
        <f>IF($L824="None","",IF(ISERROR(VLOOKUP($L824,Info!$B$4:$B$266,1,FALSE)),"",VLOOKUP($L824,Info!$B$4:$L$266,4,FALSE)))</f>
        <v/>
      </c>
      <c r="AF824" s="1" t="str">
        <f>IF($L824="None","",IF(ISERROR(VLOOKUP($L824,Info!$B$4:$B$266,1,FALSE)),"",VLOOKUP($L824,Info!$B$4:$L$266,6,FALSE)))</f>
        <v/>
      </c>
      <c r="AG824" s="1"/>
      <c r="AH824" s="33" t="str" cm="1">
        <f t="array" ref="AH824">IF(AND(L824&lt;&gt;"",O824&lt;&gt;"",R824:S824&lt;&gt;"",W824:X824&lt;&gt;"",Z824:AA824&lt;&gt;"",AC824&lt;&gt;""),"Good","Bad")</f>
        <v>Bad</v>
      </c>
      <c r="AL824" t="str" cm="1">
        <f t="array" ref="AL824">IF(R824&gt;0,_xlfn.IFS(COUNTIF($L$20:L824,"&lt;&gt;")&lt;101,1,COUNTIF($L$20:L824,"&lt;&gt;")&lt;201,2,COUNTIF($L$20:L824,"&lt;&gt;")&lt;301,3,COUNTIF($L$20:L824,"&lt;&gt;")&lt;401,4,COUNTIF($L$20:L824,"&lt;&gt;")&lt;501,5,COUNTIF($L$20:L824,"&lt;&gt;")&lt;601,6,COUNTIF($L$20:L824,"&lt;&gt;")&lt;701,7,COUNTIF($L$20:L824,"&lt;&gt;")&lt;801,8,COUNTIF($L$20:L824,"&lt;&gt;")&lt;901,9,COUNTIF($L$20:L824,"&lt;&gt;")&lt;1001,10,COUNTIF($L$20:L824,"&lt;&gt;")&lt;1101,11,COUNTIF($L$20:L824,"&lt;&gt;")&lt;1201,12,COUNTIF($L$20:L824,"&lt;&gt;")&lt;1301,13,COUNTIF($L$20:L824,"&lt;&gt;")&lt;1401,14,COUNTIF($L$20:L824,"&lt;&gt;")&lt;1501,15,COUNTIF($L$20:L824,"&lt;&gt;")&lt;1601,16,COUNTIF($L$20:L824,"&lt;&gt;")&lt;1701,17,COUNTIF($L$20:L824,"&lt;&gt;")&lt;1801,18,COUNTIF($L$20:L824,"&lt;&gt;")&lt;1901,19,COUNTIF($L$20:L824,"&lt;&gt;")&lt;2001,20,COUNTIF($L$20:L824,"&lt;&gt;")&lt;2101,21,COUNTIF($L$20:L824,"&lt;&gt;")&lt;2201,22,COUNTIF($L$20:L824,"&lt;&gt;")&lt;2301,23,COUNTIF($L$20:L824,"&lt;&gt;")&lt;2401,24,COUNTIF($L$20:L824,"&lt;&gt;")&lt;2501,25,COUNTIF($L$20:L824,"&lt;&gt;")&lt;2601,26,COUNTIF($L$20:L824,"&lt;&gt;")&lt;2701,27,COUNTIF($L$20:L824,"&lt;&gt;")&lt;2801,28,COUNTIF($L$20:L824,"&lt;&gt;")&lt;2901,29,COUNTIF($L$20:L824,"&lt;&gt;")&lt;3001,30),"")</f>
        <v/>
      </c>
      <c r="AM824" t="str">
        <f t="shared" si="60"/>
        <v/>
      </c>
      <c r="AN824" t="str">
        <f t="shared" si="64"/>
        <v/>
      </c>
      <c r="AP824" t="str">
        <f t="shared" si="63"/>
        <v/>
      </c>
      <c r="AQ824" t="str">
        <f>IF(AO824="","",COUNTIFS(AM824:$AM$3019,AO824))</f>
        <v/>
      </c>
    </row>
    <row r="825" spans="1:43" x14ac:dyDescent="0.25">
      <c r="A825" s="6" t="str">
        <f>IF(COUNT($A$20:A824)&lt;&gt;$B$4,IF(A824="","",A824+1),"")</f>
        <v/>
      </c>
      <c r="B825" s="3"/>
      <c r="C825" s="3"/>
      <c r="D825" s="122"/>
      <c r="E825" s="3"/>
      <c r="F825" s="3"/>
      <c r="G825" s="3"/>
      <c r="H825" s="3"/>
      <c r="I825" s="120"/>
      <c r="J825" s="3"/>
      <c r="K825" s="95" t="str" cm="1">
        <f t="array" ref="K825">IF(OR($J$14 = "A",$J$14 = "B",$J$14 = "C"),IF(I825="","",IF(LEN(I825)&gt;2,_xlfn.IFS(ISNUMBER(SEARCH("_",I825)),I825,ISNUMBER(SEARCH(", ",I825)),SUBSTITUTE(I825,", ","_"),ISNUMBER(SEARCH("/ ",I825)),SUBSTITUTE(I825,"/ ","_"),ISNUMBER(SEARCH(",",I825)),SUBSTITUTE(I825,",","_"),ISNUMBER(SEARCH("/",I825)),SUBSTITUTE(I825,"/","_"),ISNUMBER(SEARCH("",I825)),I825),I825)),IF(OR($J$14 = "J",$J$14 = "K"),"",IF(D825="","",IF(LEN(D825)&gt;2,_xlfn.IFS(ISNUMBER(SEARCH("_",D825)),D825,ISNUMBER(SEARCH(", ",D825)),SUBSTITUTE(D825,", ","_"),ISNUMBER(SEARCH("/ ",D825)),SUBSTITUTE(D825,"/ ","_"),ISNUMBER(SEARCH(",",D825)),SUBSTITUTE(D825,",","_"),ISNUMBER(SEARCH("/",D825)),SUBSTITUTE(D825,"/","_"),ISNUMBER(SEARCH("",D825)),D825),D825))))</f>
        <v/>
      </c>
      <c r="L825" s="1"/>
      <c r="M825" s="1" t="str">
        <f t="shared" si="61"/>
        <v/>
      </c>
      <c r="N825" s="94" t="str">
        <f>IF($L825="None","",IF(ISERROR(VLOOKUP($L825,Info!$B$4:$B$266,1,FALSE)),"",VLOOKUP($L825,Info!$B$4:$L$266,5,FALSE)))</f>
        <v/>
      </c>
      <c r="O825" s="94" t="str">
        <f>IF(K825="","",IF(AND($J$12&lt;&gt;"ABC",N825="3"),"BAC",IF(N825="3","ABC",IF($J$12&lt;&gt;"ABC",IF($J$10="Standard",VLOOKUP(K825,Info!$BE$4:$BF$481,2,FALSE),VLOOKUP(K825,Info!$BI$4:$BJ$482,2,FALSE)),IF($J$10="Standard",VLOOKUP(K825,Info!$AG$4:$AH$2994,2,FALSE),VLOOKUP(K825,Info!$AK$4:$AL$2997,2,FALSE))))))</f>
        <v/>
      </c>
      <c r="P825" s="94" t="str">
        <f>IF($L825="None","",IF(ISERROR(VLOOKUP($L825,Info!$B$4:$B$266,1,FALSE)),"",VLOOKUP($L825,Info!$B$4:$L$266,3,FALSE)))</f>
        <v/>
      </c>
      <c r="Q825" s="96" t="str">
        <f>IF($L825="None","",IF(ISERROR(VLOOKUP($L825,Info!$B$4:$B$266,1,FALSE)),"",VLOOKUP($L825,Info!$B$4:$L$266,4,FALSE)))</f>
        <v/>
      </c>
      <c r="R825" s="1"/>
      <c r="S825" s="6" t="str">
        <f t="shared" si="62"/>
        <v/>
      </c>
      <c r="T825" s="6" t="str">
        <f>IF($L825="None","",IF(ISERROR(VLOOKUP($L825,Info!$B$4:$B$266,1,FALSE)),"",VLOOKUP($L825,Info!$B$4:$L$266,11,FALSE)))</f>
        <v/>
      </c>
      <c r="U825" s="1"/>
      <c r="V825" s="1"/>
      <c r="W825" s="1"/>
      <c r="X825" s="1" t="str">
        <f>IF($L825="None","",IF(ISERROR(VLOOKUP($L825,Info!$B$4:$B$266,1,FALSE)),"",IF(OR(W825="Metallic Liquid Tight",W825="Non-Metallic Liquid Tight",W825="LSZH",W825="Greenfield"),VLOOKUP($L825,Info!$B$4:$L$266,7,FALSE),"N/A")))</f>
        <v/>
      </c>
      <c r="Y825" s="1"/>
      <c r="Z825" s="96" t="str">
        <f>IF($L825="None","",IF(ISERROR(VLOOKUP($L825,Info!$B$4:$B$266,1,FALSE)),"",VLOOKUP($L825,Info!$B$4:$L$266,9,FALSE)))</f>
        <v/>
      </c>
      <c r="AA825" s="96" t="str">
        <f>IF($L825="None","",IF(ISERROR(VLOOKUP($L825,Info!$B$4:$B$266,1,FALSE)),"",VLOOKUP($L825,Info!$B$4:$L$266,8,FALSE)))</f>
        <v/>
      </c>
      <c r="AB825" s="96" t="str">
        <f>IF($L825="None","",IF(ISERROR(VLOOKUP($L825,Info!$B$4:$B$266,1,FALSE)),"",VLOOKUP($L825,Info!$B$4:$L$266,10,FALSE)))</f>
        <v/>
      </c>
      <c r="AC825" s="1" t="str">
        <f>IF(W825="SO Cable","Black,White",IF(O825="","",IF(P825="","",IF($J$12&lt;&gt;"ABC",IF(P825&lt;="250",VLOOKUP(O825,Info!$AZ$4:$BB$22,3,FALSE),VLOOKUP(O825,Info!$AZ$23:$BB$39,3,FALSE)),IF(P825&lt;="250",VLOOKUP(O825,Info!$AO$4:$AQ$22,3,FALSE),VLOOKUP(O825,Info!$AO$23:$AP$39,3,FALSE))))))</f>
        <v/>
      </c>
      <c r="AD825" s="1"/>
      <c r="AE825" s="1" t="str">
        <f>IF($L825="None","",IF(ISERROR(VLOOKUP($L825,Info!$B$4:$B$266,1,FALSE)),"",VLOOKUP($L825,Info!$B$4:$L$266,4,FALSE)))</f>
        <v/>
      </c>
      <c r="AF825" s="1" t="str">
        <f>IF($L825="None","",IF(ISERROR(VLOOKUP($L825,Info!$B$4:$B$266,1,FALSE)),"",VLOOKUP($L825,Info!$B$4:$L$266,6,FALSE)))</f>
        <v/>
      </c>
      <c r="AG825" s="1"/>
      <c r="AH825" s="33" t="str" cm="1">
        <f t="array" ref="AH825">IF(AND(L825&lt;&gt;"",O825&lt;&gt;"",R825:S825&lt;&gt;"",W825:X825&lt;&gt;"",Z825:AA825&lt;&gt;"",AC825&lt;&gt;""),"Good","Bad")</f>
        <v>Bad</v>
      </c>
      <c r="AL825" t="str" cm="1">
        <f t="array" ref="AL825">IF(R825&gt;0,_xlfn.IFS(COUNTIF($L$20:L825,"&lt;&gt;")&lt;101,1,COUNTIF($L$20:L825,"&lt;&gt;")&lt;201,2,COUNTIF($L$20:L825,"&lt;&gt;")&lt;301,3,COUNTIF($L$20:L825,"&lt;&gt;")&lt;401,4,COUNTIF($L$20:L825,"&lt;&gt;")&lt;501,5,COUNTIF($L$20:L825,"&lt;&gt;")&lt;601,6,COUNTIF($L$20:L825,"&lt;&gt;")&lt;701,7,COUNTIF($L$20:L825,"&lt;&gt;")&lt;801,8,COUNTIF($L$20:L825,"&lt;&gt;")&lt;901,9,COUNTIF($L$20:L825,"&lt;&gt;")&lt;1001,10,COUNTIF($L$20:L825,"&lt;&gt;")&lt;1101,11,COUNTIF($L$20:L825,"&lt;&gt;")&lt;1201,12,COUNTIF($L$20:L825,"&lt;&gt;")&lt;1301,13,COUNTIF($L$20:L825,"&lt;&gt;")&lt;1401,14,COUNTIF($L$20:L825,"&lt;&gt;")&lt;1501,15,COUNTIF($L$20:L825,"&lt;&gt;")&lt;1601,16,COUNTIF($L$20:L825,"&lt;&gt;")&lt;1701,17,COUNTIF($L$20:L825,"&lt;&gt;")&lt;1801,18,COUNTIF($L$20:L825,"&lt;&gt;")&lt;1901,19,COUNTIF($L$20:L825,"&lt;&gt;")&lt;2001,20,COUNTIF($L$20:L825,"&lt;&gt;")&lt;2101,21,COUNTIF($L$20:L825,"&lt;&gt;")&lt;2201,22,COUNTIF($L$20:L825,"&lt;&gt;")&lt;2301,23,COUNTIF($L$20:L825,"&lt;&gt;")&lt;2401,24,COUNTIF($L$20:L825,"&lt;&gt;")&lt;2501,25,COUNTIF($L$20:L825,"&lt;&gt;")&lt;2601,26,COUNTIF($L$20:L825,"&lt;&gt;")&lt;2701,27,COUNTIF($L$20:L825,"&lt;&gt;")&lt;2801,28,COUNTIF($L$20:L825,"&lt;&gt;")&lt;2901,29,COUNTIF($L$20:L825,"&lt;&gt;")&lt;3001,30),"")</f>
        <v/>
      </c>
      <c r="AM825" t="str">
        <f t="shared" si="60"/>
        <v/>
      </c>
      <c r="AN825" t="str">
        <f t="shared" si="64"/>
        <v/>
      </c>
      <c r="AP825" t="str">
        <f t="shared" si="63"/>
        <v/>
      </c>
      <c r="AQ825" t="str">
        <f>IF(AO825="","",COUNTIFS(AM825:$AM$3019,AO825))</f>
        <v/>
      </c>
    </row>
    <row r="826" spans="1:43" x14ac:dyDescent="0.25">
      <c r="A826" s="6" t="str">
        <f>IF(COUNT($A$20:A825)&lt;&gt;$B$4,IF(A825="","",A825+1),"")</f>
        <v/>
      </c>
      <c r="B826" s="3"/>
      <c r="C826" s="3"/>
      <c r="D826" s="122"/>
      <c r="E826" s="3"/>
      <c r="F826" s="3"/>
      <c r="G826" s="3"/>
      <c r="H826" s="3"/>
      <c r="I826" s="120"/>
      <c r="J826" s="3"/>
      <c r="K826" s="95" t="str" cm="1">
        <f t="array" ref="K826">IF(OR($J$14 = "A",$J$14 = "B",$J$14 = "C"),IF(I826="","",IF(LEN(I826)&gt;2,_xlfn.IFS(ISNUMBER(SEARCH("_",I826)),I826,ISNUMBER(SEARCH(", ",I826)),SUBSTITUTE(I826,", ","_"),ISNUMBER(SEARCH("/ ",I826)),SUBSTITUTE(I826,"/ ","_"),ISNUMBER(SEARCH(",",I826)),SUBSTITUTE(I826,",","_"),ISNUMBER(SEARCH("/",I826)),SUBSTITUTE(I826,"/","_"),ISNUMBER(SEARCH("",I826)),I826),I826)),IF(OR($J$14 = "J",$J$14 = "K"),"",IF(D826="","",IF(LEN(D826)&gt;2,_xlfn.IFS(ISNUMBER(SEARCH("_",D826)),D826,ISNUMBER(SEARCH(", ",D826)),SUBSTITUTE(D826,", ","_"),ISNUMBER(SEARCH("/ ",D826)),SUBSTITUTE(D826,"/ ","_"),ISNUMBER(SEARCH(",",D826)),SUBSTITUTE(D826,",","_"),ISNUMBER(SEARCH("/",D826)),SUBSTITUTE(D826,"/","_"),ISNUMBER(SEARCH("",D826)),D826),D826))))</f>
        <v/>
      </c>
      <c r="L826" s="1"/>
      <c r="M826" s="1" t="str">
        <f t="shared" si="61"/>
        <v/>
      </c>
      <c r="N826" s="94" t="str">
        <f>IF($L826="None","",IF(ISERROR(VLOOKUP($L826,Info!$B$4:$B$266,1,FALSE)),"",VLOOKUP($L826,Info!$B$4:$L$266,5,FALSE)))</f>
        <v/>
      </c>
      <c r="O826" s="94" t="str">
        <f>IF(K826="","",IF(AND($J$12&lt;&gt;"ABC",N826="3"),"BAC",IF(N826="3","ABC",IF($J$12&lt;&gt;"ABC",IF($J$10="Standard",VLOOKUP(K826,Info!$BE$4:$BF$481,2,FALSE),VLOOKUP(K826,Info!$BI$4:$BJ$482,2,FALSE)),IF($J$10="Standard",VLOOKUP(K826,Info!$AG$4:$AH$2994,2,FALSE),VLOOKUP(K826,Info!$AK$4:$AL$2997,2,FALSE))))))</f>
        <v/>
      </c>
      <c r="P826" s="94" t="str">
        <f>IF($L826="None","",IF(ISERROR(VLOOKUP($L826,Info!$B$4:$B$266,1,FALSE)),"",VLOOKUP($L826,Info!$B$4:$L$266,3,FALSE)))</f>
        <v/>
      </c>
      <c r="Q826" s="96" t="str">
        <f>IF($L826="None","",IF(ISERROR(VLOOKUP($L826,Info!$B$4:$B$266,1,FALSE)),"",VLOOKUP($L826,Info!$B$4:$L$266,4,FALSE)))</f>
        <v/>
      </c>
      <c r="R826" s="1"/>
      <c r="S826" s="6" t="str">
        <f t="shared" si="62"/>
        <v/>
      </c>
      <c r="T826" s="6" t="str">
        <f>IF($L826="None","",IF(ISERROR(VLOOKUP($L826,Info!$B$4:$B$266,1,FALSE)),"",VLOOKUP($L826,Info!$B$4:$L$266,11,FALSE)))</f>
        <v/>
      </c>
      <c r="U826" s="1"/>
      <c r="V826" s="1"/>
      <c r="W826" s="1"/>
      <c r="X826" s="1" t="str">
        <f>IF($L826="None","",IF(ISERROR(VLOOKUP($L826,Info!$B$4:$B$266,1,FALSE)),"",IF(OR(W826="Metallic Liquid Tight",W826="Non-Metallic Liquid Tight",W826="LSZH",W826="Greenfield"),VLOOKUP($L826,Info!$B$4:$L$266,7,FALSE),"N/A")))</f>
        <v/>
      </c>
      <c r="Y826" s="1"/>
      <c r="Z826" s="96" t="str">
        <f>IF($L826="None","",IF(ISERROR(VLOOKUP($L826,Info!$B$4:$B$266,1,FALSE)),"",VLOOKUP($L826,Info!$B$4:$L$266,9,FALSE)))</f>
        <v/>
      </c>
      <c r="AA826" s="96" t="str">
        <f>IF($L826="None","",IF(ISERROR(VLOOKUP($L826,Info!$B$4:$B$266,1,FALSE)),"",VLOOKUP($L826,Info!$B$4:$L$266,8,FALSE)))</f>
        <v/>
      </c>
      <c r="AB826" s="96" t="str">
        <f>IF($L826="None","",IF(ISERROR(VLOOKUP($L826,Info!$B$4:$B$266,1,FALSE)),"",VLOOKUP($L826,Info!$B$4:$L$266,10,FALSE)))</f>
        <v/>
      </c>
      <c r="AC826" s="1" t="str">
        <f>IF(W826="SO Cable","Black,White",IF(O826="","",IF(P826="","",IF($J$12&lt;&gt;"ABC",IF(P826&lt;="250",VLOOKUP(O826,Info!$AZ$4:$BB$22,3,FALSE),VLOOKUP(O826,Info!$AZ$23:$BB$39,3,FALSE)),IF(P826&lt;="250",VLOOKUP(O826,Info!$AO$4:$AQ$22,3,FALSE),VLOOKUP(O826,Info!$AO$23:$AP$39,3,FALSE))))))</f>
        <v/>
      </c>
      <c r="AD826" s="1"/>
      <c r="AE826" s="1" t="str">
        <f>IF($L826="None","",IF(ISERROR(VLOOKUP($L826,Info!$B$4:$B$266,1,FALSE)),"",VLOOKUP($L826,Info!$B$4:$L$266,4,FALSE)))</f>
        <v/>
      </c>
      <c r="AF826" s="1" t="str">
        <f>IF($L826="None","",IF(ISERROR(VLOOKUP($L826,Info!$B$4:$B$266,1,FALSE)),"",VLOOKUP($L826,Info!$B$4:$L$266,6,FALSE)))</f>
        <v/>
      </c>
      <c r="AG826" s="1"/>
      <c r="AH826" s="33" t="str" cm="1">
        <f t="array" ref="AH826">IF(AND(L826&lt;&gt;"",O826&lt;&gt;"",R826:S826&lt;&gt;"",W826:X826&lt;&gt;"",Z826:AA826&lt;&gt;"",AC826&lt;&gt;""),"Good","Bad")</f>
        <v>Bad</v>
      </c>
      <c r="AL826" t="str" cm="1">
        <f t="array" ref="AL826">IF(R826&gt;0,_xlfn.IFS(COUNTIF($L$20:L826,"&lt;&gt;")&lt;101,1,COUNTIF($L$20:L826,"&lt;&gt;")&lt;201,2,COUNTIF($L$20:L826,"&lt;&gt;")&lt;301,3,COUNTIF($L$20:L826,"&lt;&gt;")&lt;401,4,COUNTIF($L$20:L826,"&lt;&gt;")&lt;501,5,COUNTIF($L$20:L826,"&lt;&gt;")&lt;601,6,COUNTIF($L$20:L826,"&lt;&gt;")&lt;701,7,COUNTIF($L$20:L826,"&lt;&gt;")&lt;801,8,COUNTIF($L$20:L826,"&lt;&gt;")&lt;901,9,COUNTIF($L$20:L826,"&lt;&gt;")&lt;1001,10,COUNTIF($L$20:L826,"&lt;&gt;")&lt;1101,11,COUNTIF($L$20:L826,"&lt;&gt;")&lt;1201,12,COUNTIF($L$20:L826,"&lt;&gt;")&lt;1301,13,COUNTIF($L$20:L826,"&lt;&gt;")&lt;1401,14,COUNTIF($L$20:L826,"&lt;&gt;")&lt;1501,15,COUNTIF($L$20:L826,"&lt;&gt;")&lt;1601,16,COUNTIF($L$20:L826,"&lt;&gt;")&lt;1701,17,COUNTIF($L$20:L826,"&lt;&gt;")&lt;1801,18,COUNTIF($L$20:L826,"&lt;&gt;")&lt;1901,19,COUNTIF($L$20:L826,"&lt;&gt;")&lt;2001,20,COUNTIF($L$20:L826,"&lt;&gt;")&lt;2101,21,COUNTIF($L$20:L826,"&lt;&gt;")&lt;2201,22,COUNTIF($L$20:L826,"&lt;&gt;")&lt;2301,23,COUNTIF($L$20:L826,"&lt;&gt;")&lt;2401,24,COUNTIF($L$20:L826,"&lt;&gt;")&lt;2501,25,COUNTIF($L$20:L826,"&lt;&gt;")&lt;2601,26,COUNTIF($L$20:L826,"&lt;&gt;")&lt;2701,27,COUNTIF($L$20:L826,"&lt;&gt;")&lt;2801,28,COUNTIF($L$20:L826,"&lt;&gt;")&lt;2901,29,COUNTIF($L$20:L826,"&lt;&gt;")&lt;3001,30),"")</f>
        <v/>
      </c>
      <c r="AM826" t="str">
        <f t="shared" si="60"/>
        <v/>
      </c>
      <c r="AN826" t="str">
        <f t="shared" si="64"/>
        <v/>
      </c>
      <c r="AP826" t="str">
        <f t="shared" si="63"/>
        <v/>
      </c>
      <c r="AQ826" t="str">
        <f>IF(AO826="","",COUNTIFS(AM826:$AM$3019,AO826))</f>
        <v/>
      </c>
    </row>
    <row r="827" spans="1:43" x14ac:dyDescent="0.25">
      <c r="A827" s="6" t="str">
        <f>IF(COUNT($A$20:A826)&lt;&gt;$B$4,IF(A826="","",A826+1),"")</f>
        <v/>
      </c>
      <c r="B827" s="3"/>
      <c r="C827" s="3"/>
      <c r="D827" s="122"/>
      <c r="E827" s="3"/>
      <c r="F827" s="3"/>
      <c r="G827" s="3"/>
      <c r="H827" s="3"/>
      <c r="I827" s="120"/>
      <c r="J827" s="3"/>
      <c r="K827" s="95" t="str" cm="1">
        <f t="array" ref="K827">IF(OR($J$14 = "A",$J$14 = "B",$J$14 = "C"),IF(I827="","",IF(LEN(I827)&gt;2,_xlfn.IFS(ISNUMBER(SEARCH("_",I827)),I827,ISNUMBER(SEARCH(", ",I827)),SUBSTITUTE(I827,", ","_"),ISNUMBER(SEARCH("/ ",I827)),SUBSTITUTE(I827,"/ ","_"),ISNUMBER(SEARCH(",",I827)),SUBSTITUTE(I827,",","_"),ISNUMBER(SEARCH("/",I827)),SUBSTITUTE(I827,"/","_"),ISNUMBER(SEARCH("",I827)),I827),I827)),IF(OR($J$14 = "J",$J$14 = "K"),"",IF(D827="","",IF(LEN(D827)&gt;2,_xlfn.IFS(ISNUMBER(SEARCH("_",D827)),D827,ISNUMBER(SEARCH(", ",D827)),SUBSTITUTE(D827,", ","_"),ISNUMBER(SEARCH("/ ",D827)),SUBSTITUTE(D827,"/ ","_"),ISNUMBER(SEARCH(",",D827)),SUBSTITUTE(D827,",","_"),ISNUMBER(SEARCH("/",D827)),SUBSTITUTE(D827,"/","_"),ISNUMBER(SEARCH("",D827)),D827),D827))))</f>
        <v/>
      </c>
      <c r="L827" s="1"/>
      <c r="M827" s="1" t="str">
        <f t="shared" si="61"/>
        <v/>
      </c>
      <c r="N827" s="94" t="str">
        <f>IF($L827="None","",IF(ISERROR(VLOOKUP($L827,Info!$B$4:$B$266,1,FALSE)),"",VLOOKUP($L827,Info!$B$4:$L$266,5,FALSE)))</f>
        <v/>
      </c>
      <c r="O827" s="94" t="str">
        <f>IF(K827="","",IF(AND($J$12&lt;&gt;"ABC",N827="3"),"BAC",IF(N827="3","ABC",IF($J$12&lt;&gt;"ABC",IF($J$10="Standard",VLOOKUP(K827,Info!$BE$4:$BF$481,2,FALSE),VLOOKUP(K827,Info!$BI$4:$BJ$482,2,FALSE)),IF($J$10="Standard",VLOOKUP(K827,Info!$AG$4:$AH$2994,2,FALSE),VLOOKUP(K827,Info!$AK$4:$AL$2997,2,FALSE))))))</f>
        <v/>
      </c>
      <c r="P827" s="94" t="str">
        <f>IF($L827="None","",IF(ISERROR(VLOOKUP($L827,Info!$B$4:$B$266,1,FALSE)),"",VLOOKUP($L827,Info!$B$4:$L$266,3,FALSE)))</f>
        <v/>
      </c>
      <c r="Q827" s="96" t="str">
        <f>IF($L827="None","",IF(ISERROR(VLOOKUP($L827,Info!$B$4:$B$266,1,FALSE)),"",VLOOKUP($L827,Info!$B$4:$L$266,4,FALSE)))</f>
        <v/>
      </c>
      <c r="R827" s="1"/>
      <c r="S827" s="6" t="str">
        <f t="shared" si="62"/>
        <v/>
      </c>
      <c r="T827" s="6" t="str">
        <f>IF($L827="None","",IF(ISERROR(VLOOKUP($L827,Info!$B$4:$B$266,1,FALSE)),"",VLOOKUP($L827,Info!$B$4:$L$266,11,FALSE)))</f>
        <v/>
      </c>
      <c r="U827" s="1"/>
      <c r="V827" s="1"/>
      <c r="W827" s="1"/>
      <c r="X827" s="1" t="str">
        <f>IF($L827="None","",IF(ISERROR(VLOOKUP($L827,Info!$B$4:$B$266,1,FALSE)),"",IF(OR(W827="Metallic Liquid Tight",W827="Non-Metallic Liquid Tight",W827="LSZH",W827="Greenfield"),VLOOKUP($L827,Info!$B$4:$L$266,7,FALSE),"N/A")))</f>
        <v/>
      </c>
      <c r="Y827" s="1"/>
      <c r="Z827" s="96" t="str">
        <f>IF($L827="None","",IF(ISERROR(VLOOKUP($L827,Info!$B$4:$B$266,1,FALSE)),"",VLOOKUP($L827,Info!$B$4:$L$266,9,FALSE)))</f>
        <v/>
      </c>
      <c r="AA827" s="96" t="str">
        <f>IF($L827="None","",IF(ISERROR(VLOOKUP($L827,Info!$B$4:$B$266,1,FALSE)),"",VLOOKUP($L827,Info!$B$4:$L$266,8,FALSE)))</f>
        <v/>
      </c>
      <c r="AB827" s="96" t="str">
        <f>IF($L827="None","",IF(ISERROR(VLOOKUP($L827,Info!$B$4:$B$266,1,FALSE)),"",VLOOKUP($L827,Info!$B$4:$L$266,10,FALSE)))</f>
        <v/>
      </c>
      <c r="AC827" s="1" t="str">
        <f>IF(W827="SO Cable","Black,White",IF(O827="","",IF(P827="","",IF($J$12&lt;&gt;"ABC",IF(P827&lt;="250",VLOOKUP(O827,Info!$AZ$4:$BB$22,3,FALSE),VLOOKUP(O827,Info!$AZ$23:$BB$39,3,FALSE)),IF(P827&lt;="250",VLOOKUP(O827,Info!$AO$4:$AQ$22,3,FALSE),VLOOKUP(O827,Info!$AO$23:$AP$39,3,FALSE))))))</f>
        <v/>
      </c>
      <c r="AD827" s="1"/>
      <c r="AE827" s="1" t="str">
        <f>IF($L827="None","",IF(ISERROR(VLOOKUP($L827,Info!$B$4:$B$266,1,FALSE)),"",VLOOKUP($L827,Info!$B$4:$L$266,4,FALSE)))</f>
        <v/>
      </c>
      <c r="AF827" s="1" t="str">
        <f>IF($L827="None","",IF(ISERROR(VLOOKUP($L827,Info!$B$4:$B$266,1,FALSE)),"",VLOOKUP($L827,Info!$B$4:$L$266,6,FALSE)))</f>
        <v/>
      </c>
      <c r="AG827" s="1"/>
      <c r="AH827" s="33" t="str" cm="1">
        <f t="array" ref="AH827">IF(AND(L827&lt;&gt;"",O827&lt;&gt;"",R827:S827&lt;&gt;"",W827:X827&lt;&gt;"",Z827:AA827&lt;&gt;"",AC827&lt;&gt;""),"Good","Bad")</f>
        <v>Bad</v>
      </c>
      <c r="AL827" t="str" cm="1">
        <f t="array" ref="AL827">IF(R827&gt;0,_xlfn.IFS(COUNTIF($L$20:L827,"&lt;&gt;")&lt;101,1,COUNTIF($L$20:L827,"&lt;&gt;")&lt;201,2,COUNTIF($L$20:L827,"&lt;&gt;")&lt;301,3,COUNTIF($L$20:L827,"&lt;&gt;")&lt;401,4,COUNTIF($L$20:L827,"&lt;&gt;")&lt;501,5,COUNTIF($L$20:L827,"&lt;&gt;")&lt;601,6,COUNTIF($L$20:L827,"&lt;&gt;")&lt;701,7,COUNTIF($L$20:L827,"&lt;&gt;")&lt;801,8,COUNTIF($L$20:L827,"&lt;&gt;")&lt;901,9,COUNTIF($L$20:L827,"&lt;&gt;")&lt;1001,10,COUNTIF($L$20:L827,"&lt;&gt;")&lt;1101,11,COUNTIF($L$20:L827,"&lt;&gt;")&lt;1201,12,COUNTIF($L$20:L827,"&lt;&gt;")&lt;1301,13,COUNTIF($L$20:L827,"&lt;&gt;")&lt;1401,14,COUNTIF($L$20:L827,"&lt;&gt;")&lt;1501,15,COUNTIF($L$20:L827,"&lt;&gt;")&lt;1601,16,COUNTIF($L$20:L827,"&lt;&gt;")&lt;1701,17,COUNTIF($L$20:L827,"&lt;&gt;")&lt;1801,18,COUNTIF($L$20:L827,"&lt;&gt;")&lt;1901,19,COUNTIF($L$20:L827,"&lt;&gt;")&lt;2001,20,COUNTIF($L$20:L827,"&lt;&gt;")&lt;2101,21,COUNTIF($L$20:L827,"&lt;&gt;")&lt;2201,22,COUNTIF($L$20:L827,"&lt;&gt;")&lt;2301,23,COUNTIF($L$20:L827,"&lt;&gt;")&lt;2401,24,COUNTIF($L$20:L827,"&lt;&gt;")&lt;2501,25,COUNTIF($L$20:L827,"&lt;&gt;")&lt;2601,26,COUNTIF($L$20:L827,"&lt;&gt;")&lt;2701,27,COUNTIF($L$20:L827,"&lt;&gt;")&lt;2801,28,COUNTIF($L$20:L827,"&lt;&gt;")&lt;2901,29,COUNTIF($L$20:L827,"&lt;&gt;")&lt;3001,30),"")</f>
        <v/>
      </c>
      <c r="AM827" t="str">
        <f t="shared" si="60"/>
        <v/>
      </c>
      <c r="AN827" t="str">
        <f t="shared" si="64"/>
        <v/>
      </c>
      <c r="AP827" t="str">
        <f t="shared" si="63"/>
        <v/>
      </c>
      <c r="AQ827" t="str">
        <f>IF(AO827="","",COUNTIFS(AM827:$AM$3019,AO827))</f>
        <v/>
      </c>
    </row>
    <row r="828" spans="1:43" x14ac:dyDescent="0.25">
      <c r="A828" s="6" t="str">
        <f>IF(COUNT($A$20:A827)&lt;&gt;$B$4,IF(A827="","",A827+1),"")</f>
        <v/>
      </c>
      <c r="B828" s="3"/>
      <c r="C828" s="3"/>
      <c r="D828" s="122"/>
      <c r="E828" s="3"/>
      <c r="F828" s="3"/>
      <c r="G828" s="3"/>
      <c r="H828" s="3"/>
      <c r="I828" s="120"/>
      <c r="J828" s="3"/>
      <c r="K828" s="95" t="str" cm="1">
        <f t="array" ref="K828">IF(OR($J$14 = "A",$J$14 = "B",$J$14 = "C"),IF(I828="","",IF(LEN(I828)&gt;2,_xlfn.IFS(ISNUMBER(SEARCH("_",I828)),I828,ISNUMBER(SEARCH(", ",I828)),SUBSTITUTE(I828,", ","_"),ISNUMBER(SEARCH("/ ",I828)),SUBSTITUTE(I828,"/ ","_"),ISNUMBER(SEARCH(",",I828)),SUBSTITUTE(I828,",","_"),ISNUMBER(SEARCH("/",I828)),SUBSTITUTE(I828,"/","_"),ISNUMBER(SEARCH("",I828)),I828),I828)),IF(OR($J$14 = "J",$J$14 = "K"),"",IF(D828="","",IF(LEN(D828)&gt;2,_xlfn.IFS(ISNUMBER(SEARCH("_",D828)),D828,ISNUMBER(SEARCH(", ",D828)),SUBSTITUTE(D828,", ","_"),ISNUMBER(SEARCH("/ ",D828)),SUBSTITUTE(D828,"/ ","_"),ISNUMBER(SEARCH(",",D828)),SUBSTITUTE(D828,",","_"),ISNUMBER(SEARCH("/",D828)),SUBSTITUTE(D828,"/","_"),ISNUMBER(SEARCH("",D828)),D828),D828))))</f>
        <v/>
      </c>
      <c r="L828" s="1"/>
      <c r="M828" s="1" t="str">
        <f t="shared" si="61"/>
        <v/>
      </c>
      <c r="N828" s="94" t="str">
        <f>IF($L828="None","",IF(ISERROR(VLOOKUP($L828,Info!$B$4:$B$266,1,FALSE)),"",VLOOKUP($L828,Info!$B$4:$L$266,5,FALSE)))</f>
        <v/>
      </c>
      <c r="O828" s="94" t="str">
        <f>IF(K828="","",IF(AND($J$12&lt;&gt;"ABC",N828="3"),"BAC",IF(N828="3","ABC",IF($J$12&lt;&gt;"ABC",IF($J$10="Standard",VLOOKUP(K828,Info!$BE$4:$BF$481,2,FALSE),VLOOKUP(K828,Info!$BI$4:$BJ$482,2,FALSE)),IF($J$10="Standard",VLOOKUP(K828,Info!$AG$4:$AH$2994,2,FALSE),VLOOKUP(K828,Info!$AK$4:$AL$2997,2,FALSE))))))</f>
        <v/>
      </c>
      <c r="P828" s="94" t="str">
        <f>IF($L828="None","",IF(ISERROR(VLOOKUP($L828,Info!$B$4:$B$266,1,FALSE)),"",VLOOKUP($L828,Info!$B$4:$L$266,3,FALSE)))</f>
        <v/>
      </c>
      <c r="Q828" s="96" t="str">
        <f>IF($L828="None","",IF(ISERROR(VLOOKUP($L828,Info!$B$4:$B$266,1,FALSE)),"",VLOOKUP($L828,Info!$B$4:$L$266,4,FALSE)))</f>
        <v/>
      </c>
      <c r="R828" s="1"/>
      <c r="S828" s="6" t="str">
        <f t="shared" si="62"/>
        <v/>
      </c>
      <c r="T828" s="6" t="str">
        <f>IF($L828="None","",IF(ISERROR(VLOOKUP($L828,Info!$B$4:$B$266,1,FALSE)),"",VLOOKUP($L828,Info!$B$4:$L$266,11,FALSE)))</f>
        <v/>
      </c>
      <c r="U828" s="1"/>
      <c r="V828" s="1"/>
      <c r="W828" s="1"/>
      <c r="X828" s="1" t="str">
        <f>IF($L828="None","",IF(ISERROR(VLOOKUP($L828,Info!$B$4:$B$266,1,FALSE)),"",IF(OR(W828="Metallic Liquid Tight",W828="Non-Metallic Liquid Tight",W828="LSZH",W828="Greenfield"),VLOOKUP($L828,Info!$B$4:$L$266,7,FALSE),"N/A")))</f>
        <v/>
      </c>
      <c r="Y828" s="1"/>
      <c r="Z828" s="96" t="str">
        <f>IF($L828="None","",IF(ISERROR(VLOOKUP($L828,Info!$B$4:$B$266,1,FALSE)),"",VLOOKUP($L828,Info!$B$4:$L$266,9,FALSE)))</f>
        <v/>
      </c>
      <c r="AA828" s="96" t="str">
        <f>IF($L828="None","",IF(ISERROR(VLOOKUP($L828,Info!$B$4:$B$266,1,FALSE)),"",VLOOKUP($L828,Info!$B$4:$L$266,8,FALSE)))</f>
        <v/>
      </c>
      <c r="AB828" s="96" t="str">
        <f>IF($L828="None","",IF(ISERROR(VLOOKUP($L828,Info!$B$4:$B$266,1,FALSE)),"",VLOOKUP($L828,Info!$B$4:$L$266,10,FALSE)))</f>
        <v/>
      </c>
      <c r="AC828" s="1" t="str">
        <f>IF(W828="SO Cable","Black,White",IF(O828="","",IF(P828="","",IF($J$12&lt;&gt;"ABC",IF(P828&lt;="250",VLOOKUP(O828,Info!$AZ$4:$BB$22,3,FALSE),VLOOKUP(O828,Info!$AZ$23:$BB$39,3,FALSE)),IF(P828&lt;="250",VLOOKUP(O828,Info!$AO$4:$AQ$22,3,FALSE),VLOOKUP(O828,Info!$AO$23:$AP$39,3,FALSE))))))</f>
        <v/>
      </c>
      <c r="AD828" s="1"/>
      <c r="AE828" s="1" t="str">
        <f>IF($L828="None","",IF(ISERROR(VLOOKUP($L828,Info!$B$4:$B$266,1,FALSE)),"",VLOOKUP($L828,Info!$B$4:$L$266,4,FALSE)))</f>
        <v/>
      </c>
      <c r="AF828" s="1" t="str">
        <f>IF($L828="None","",IF(ISERROR(VLOOKUP($L828,Info!$B$4:$B$266,1,FALSE)),"",VLOOKUP($L828,Info!$B$4:$L$266,6,FALSE)))</f>
        <v/>
      </c>
      <c r="AG828" s="1"/>
      <c r="AH828" s="33" t="str" cm="1">
        <f t="array" ref="AH828">IF(AND(L828&lt;&gt;"",O828&lt;&gt;"",R828:S828&lt;&gt;"",W828:X828&lt;&gt;"",Z828:AA828&lt;&gt;"",AC828&lt;&gt;""),"Good","Bad")</f>
        <v>Bad</v>
      </c>
      <c r="AL828" t="str" cm="1">
        <f t="array" ref="AL828">IF(R828&gt;0,_xlfn.IFS(COUNTIF($L$20:L828,"&lt;&gt;")&lt;101,1,COUNTIF($L$20:L828,"&lt;&gt;")&lt;201,2,COUNTIF($L$20:L828,"&lt;&gt;")&lt;301,3,COUNTIF($L$20:L828,"&lt;&gt;")&lt;401,4,COUNTIF($L$20:L828,"&lt;&gt;")&lt;501,5,COUNTIF($L$20:L828,"&lt;&gt;")&lt;601,6,COUNTIF($L$20:L828,"&lt;&gt;")&lt;701,7,COUNTIF($L$20:L828,"&lt;&gt;")&lt;801,8,COUNTIF($L$20:L828,"&lt;&gt;")&lt;901,9,COUNTIF($L$20:L828,"&lt;&gt;")&lt;1001,10,COUNTIF($L$20:L828,"&lt;&gt;")&lt;1101,11,COUNTIF($L$20:L828,"&lt;&gt;")&lt;1201,12,COUNTIF($L$20:L828,"&lt;&gt;")&lt;1301,13,COUNTIF($L$20:L828,"&lt;&gt;")&lt;1401,14,COUNTIF($L$20:L828,"&lt;&gt;")&lt;1501,15,COUNTIF($L$20:L828,"&lt;&gt;")&lt;1601,16,COUNTIF($L$20:L828,"&lt;&gt;")&lt;1701,17,COUNTIF($L$20:L828,"&lt;&gt;")&lt;1801,18,COUNTIF($L$20:L828,"&lt;&gt;")&lt;1901,19,COUNTIF($L$20:L828,"&lt;&gt;")&lt;2001,20,COUNTIF($L$20:L828,"&lt;&gt;")&lt;2101,21,COUNTIF($L$20:L828,"&lt;&gt;")&lt;2201,22,COUNTIF($L$20:L828,"&lt;&gt;")&lt;2301,23,COUNTIF($L$20:L828,"&lt;&gt;")&lt;2401,24,COUNTIF($L$20:L828,"&lt;&gt;")&lt;2501,25,COUNTIF($L$20:L828,"&lt;&gt;")&lt;2601,26,COUNTIF($L$20:L828,"&lt;&gt;")&lt;2701,27,COUNTIF($L$20:L828,"&lt;&gt;")&lt;2801,28,COUNTIF($L$20:L828,"&lt;&gt;")&lt;2901,29,COUNTIF($L$20:L828,"&lt;&gt;")&lt;3001,30),"")</f>
        <v/>
      </c>
      <c r="AM828" t="str">
        <f t="shared" si="60"/>
        <v/>
      </c>
      <c r="AN828" t="str">
        <f t="shared" si="64"/>
        <v/>
      </c>
      <c r="AP828" t="str">
        <f t="shared" si="63"/>
        <v/>
      </c>
      <c r="AQ828" t="str">
        <f>IF(AO828="","",COUNTIFS(AM828:$AM$3019,AO828))</f>
        <v/>
      </c>
    </row>
    <row r="829" spans="1:43" x14ac:dyDescent="0.25">
      <c r="A829" s="6" t="str">
        <f>IF(COUNT($A$20:A828)&lt;&gt;$B$4,IF(A828="","",A828+1),"")</f>
        <v/>
      </c>
      <c r="B829" s="3"/>
      <c r="C829" s="3"/>
      <c r="D829" s="122"/>
      <c r="E829" s="3"/>
      <c r="F829" s="3"/>
      <c r="G829" s="3"/>
      <c r="H829" s="3"/>
      <c r="I829" s="120"/>
      <c r="J829" s="3"/>
      <c r="K829" s="95" t="str" cm="1">
        <f t="array" ref="K829">IF(OR($J$14 = "A",$J$14 = "B",$J$14 = "C"),IF(I829="","",IF(LEN(I829)&gt;2,_xlfn.IFS(ISNUMBER(SEARCH("_",I829)),I829,ISNUMBER(SEARCH(", ",I829)),SUBSTITUTE(I829,", ","_"),ISNUMBER(SEARCH("/ ",I829)),SUBSTITUTE(I829,"/ ","_"),ISNUMBER(SEARCH(",",I829)),SUBSTITUTE(I829,",","_"),ISNUMBER(SEARCH("/",I829)),SUBSTITUTE(I829,"/","_"),ISNUMBER(SEARCH("",I829)),I829),I829)),IF(OR($J$14 = "J",$J$14 = "K"),"",IF(D829="","",IF(LEN(D829)&gt;2,_xlfn.IFS(ISNUMBER(SEARCH("_",D829)),D829,ISNUMBER(SEARCH(", ",D829)),SUBSTITUTE(D829,", ","_"),ISNUMBER(SEARCH("/ ",D829)),SUBSTITUTE(D829,"/ ","_"),ISNUMBER(SEARCH(",",D829)),SUBSTITUTE(D829,",","_"),ISNUMBER(SEARCH("/",D829)),SUBSTITUTE(D829,"/","_"),ISNUMBER(SEARCH("",D829)),D829),D829))))</f>
        <v/>
      </c>
      <c r="L829" s="1"/>
      <c r="M829" s="1" t="str">
        <f t="shared" si="61"/>
        <v/>
      </c>
      <c r="N829" s="94" t="str">
        <f>IF($L829="None","",IF(ISERROR(VLOOKUP($L829,Info!$B$4:$B$266,1,FALSE)),"",VLOOKUP($L829,Info!$B$4:$L$266,5,FALSE)))</f>
        <v/>
      </c>
      <c r="O829" s="94" t="str">
        <f>IF(K829="","",IF(AND($J$12&lt;&gt;"ABC",N829="3"),"BAC",IF(N829="3","ABC",IF($J$12&lt;&gt;"ABC",IF($J$10="Standard",VLOOKUP(K829,Info!$BE$4:$BF$481,2,FALSE),VLOOKUP(K829,Info!$BI$4:$BJ$482,2,FALSE)),IF($J$10="Standard",VLOOKUP(K829,Info!$AG$4:$AH$2994,2,FALSE),VLOOKUP(K829,Info!$AK$4:$AL$2997,2,FALSE))))))</f>
        <v/>
      </c>
      <c r="P829" s="94" t="str">
        <f>IF($L829="None","",IF(ISERROR(VLOOKUP($L829,Info!$B$4:$B$266,1,FALSE)),"",VLOOKUP($L829,Info!$B$4:$L$266,3,FALSE)))</f>
        <v/>
      </c>
      <c r="Q829" s="96" t="str">
        <f>IF($L829="None","",IF(ISERROR(VLOOKUP($L829,Info!$B$4:$B$266,1,FALSE)),"",VLOOKUP($L829,Info!$B$4:$L$266,4,FALSE)))</f>
        <v/>
      </c>
      <c r="R829" s="1"/>
      <c r="S829" s="6" t="str">
        <f t="shared" si="62"/>
        <v/>
      </c>
      <c r="T829" s="6" t="str">
        <f>IF($L829="None","",IF(ISERROR(VLOOKUP($L829,Info!$B$4:$B$266,1,FALSE)),"",VLOOKUP($L829,Info!$B$4:$L$266,11,FALSE)))</f>
        <v/>
      </c>
      <c r="U829" s="1"/>
      <c r="V829" s="1"/>
      <c r="W829" s="1"/>
      <c r="X829" s="1" t="str">
        <f>IF($L829="None","",IF(ISERROR(VLOOKUP($L829,Info!$B$4:$B$266,1,FALSE)),"",IF(OR(W829="Metallic Liquid Tight",W829="Non-Metallic Liquid Tight",W829="LSZH",W829="Greenfield"),VLOOKUP($L829,Info!$B$4:$L$266,7,FALSE),"N/A")))</f>
        <v/>
      </c>
      <c r="Y829" s="1"/>
      <c r="Z829" s="96" t="str">
        <f>IF($L829="None","",IF(ISERROR(VLOOKUP($L829,Info!$B$4:$B$266,1,FALSE)),"",VLOOKUP($L829,Info!$B$4:$L$266,9,FALSE)))</f>
        <v/>
      </c>
      <c r="AA829" s="96" t="str">
        <f>IF($L829="None","",IF(ISERROR(VLOOKUP($L829,Info!$B$4:$B$266,1,FALSE)),"",VLOOKUP($L829,Info!$B$4:$L$266,8,FALSE)))</f>
        <v/>
      </c>
      <c r="AB829" s="96" t="str">
        <f>IF($L829="None","",IF(ISERROR(VLOOKUP($L829,Info!$B$4:$B$266,1,FALSE)),"",VLOOKUP($L829,Info!$B$4:$L$266,10,FALSE)))</f>
        <v/>
      </c>
      <c r="AC829" s="1" t="str">
        <f>IF(W829="SO Cable","Black,White",IF(O829="","",IF(P829="","",IF($J$12&lt;&gt;"ABC",IF(P829&lt;="250",VLOOKUP(O829,Info!$AZ$4:$BB$22,3,FALSE),VLOOKUP(O829,Info!$AZ$23:$BB$39,3,FALSE)),IF(P829&lt;="250",VLOOKUP(O829,Info!$AO$4:$AQ$22,3,FALSE),VLOOKUP(O829,Info!$AO$23:$AP$39,3,FALSE))))))</f>
        <v/>
      </c>
      <c r="AD829" s="1"/>
      <c r="AE829" s="1" t="str">
        <f>IF($L829="None","",IF(ISERROR(VLOOKUP($L829,Info!$B$4:$B$266,1,FALSE)),"",VLOOKUP($L829,Info!$B$4:$L$266,4,FALSE)))</f>
        <v/>
      </c>
      <c r="AF829" s="1" t="str">
        <f>IF($L829="None","",IF(ISERROR(VLOOKUP($L829,Info!$B$4:$B$266,1,FALSE)),"",VLOOKUP($L829,Info!$B$4:$L$266,6,FALSE)))</f>
        <v/>
      </c>
      <c r="AG829" s="1"/>
      <c r="AH829" s="33" t="str" cm="1">
        <f t="array" ref="AH829">IF(AND(L829&lt;&gt;"",O829&lt;&gt;"",R829:S829&lt;&gt;"",W829:X829&lt;&gt;"",Z829:AA829&lt;&gt;"",AC829&lt;&gt;""),"Good","Bad")</f>
        <v>Bad</v>
      </c>
      <c r="AL829" t="str" cm="1">
        <f t="array" ref="AL829">IF(R829&gt;0,_xlfn.IFS(COUNTIF($L$20:L829,"&lt;&gt;")&lt;101,1,COUNTIF($L$20:L829,"&lt;&gt;")&lt;201,2,COUNTIF($L$20:L829,"&lt;&gt;")&lt;301,3,COUNTIF($L$20:L829,"&lt;&gt;")&lt;401,4,COUNTIF($L$20:L829,"&lt;&gt;")&lt;501,5,COUNTIF($L$20:L829,"&lt;&gt;")&lt;601,6,COUNTIF($L$20:L829,"&lt;&gt;")&lt;701,7,COUNTIF($L$20:L829,"&lt;&gt;")&lt;801,8,COUNTIF($L$20:L829,"&lt;&gt;")&lt;901,9,COUNTIF($L$20:L829,"&lt;&gt;")&lt;1001,10,COUNTIF($L$20:L829,"&lt;&gt;")&lt;1101,11,COUNTIF($L$20:L829,"&lt;&gt;")&lt;1201,12,COUNTIF($L$20:L829,"&lt;&gt;")&lt;1301,13,COUNTIF($L$20:L829,"&lt;&gt;")&lt;1401,14,COUNTIF($L$20:L829,"&lt;&gt;")&lt;1501,15,COUNTIF($L$20:L829,"&lt;&gt;")&lt;1601,16,COUNTIF($L$20:L829,"&lt;&gt;")&lt;1701,17,COUNTIF($L$20:L829,"&lt;&gt;")&lt;1801,18,COUNTIF($L$20:L829,"&lt;&gt;")&lt;1901,19,COUNTIF($L$20:L829,"&lt;&gt;")&lt;2001,20,COUNTIF($L$20:L829,"&lt;&gt;")&lt;2101,21,COUNTIF($L$20:L829,"&lt;&gt;")&lt;2201,22,COUNTIF($L$20:L829,"&lt;&gt;")&lt;2301,23,COUNTIF($L$20:L829,"&lt;&gt;")&lt;2401,24,COUNTIF($L$20:L829,"&lt;&gt;")&lt;2501,25,COUNTIF($L$20:L829,"&lt;&gt;")&lt;2601,26,COUNTIF($L$20:L829,"&lt;&gt;")&lt;2701,27,COUNTIF($L$20:L829,"&lt;&gt;")&lt;2801,28,COUNTIF($L$20:L829,"&lt;&gt;")&lt;2901,29,COUNTIF($L$20:L829,"&lt;&gt;")&lt;3001,30),"")</f>
        <v/>
      </c>
      <c r="AM829" t="str">
        <f t="shared" si="60"/>
        <v/>
      </c>
      <c r="AN829" t="str">
        <f t="shared" si="64"/>
        <v/>
      </c>
      <c r="AP829" t="str">
        <f t="shared" si="63"/>
        <v/>
      </c>
      <c r="AQ829" t="str">
        <f>IF(AO829="","",COUNTIFS(AM829:$AM$3019,AO829))</f>
        <v/>
      </c>
    </row>
    <row r="830" spans="1:43" x14ac:dyDescent="0.25">
      <c r="A830" s="6" t="str">
        <f>IF(COUNT($A$20:A829)&lt;&gt;$B$4,IF(A829="","",A829+1),"")</f>
        <v/>
      </c>
      <c r="B830" s="3"/>
      <c r="C830" s="3"/>
      <c r="D830" s="122"/>
      <c r="E830" s="3"/>
      <c r="F830" s="3"/>
      <c r="G830" s="3"/>
      <c r="H830" s="3"/>
      <c r="I830" s="120"/>
      <c r="J830" s="3"/>
      <c r="K830" s="95" t="str" cm="1">
        <f t="array" ref="K830">IF(OR($J$14 = "A",$J$14 = "B",$J$14 = "C"),IF(I830="","",IF(LEN(I830)&gt;2,_xlfn.IFS(ISNUMBER(SEARCH("_",I830)),I830,ISNUMBER(SEARCH(", ",I830)),SUBSTITUTE(I830,", ","_"),ISNUMBER(SEARCH("/ ",I830)),SUBSTITUTE(I830,"/ ","_"),ISNUMBER(SEARCH(",",I830)),SUBSTITUTE(I830,",","_"),ISNUMBER(SEARCH("/",I830)),SUBSTITUTE(I830,"/","_"),ISNUMBER(SEARCH("",I830)),I830),I830)),IF(OR($J$14 = "J",$J$14 = "K"),"",IF(D830="","",IF(LEN(D830)&gt;2,_xlfn.IFS(ISNUMBER(SEARCH("_",D830)),D830,ISNUMBER(SEARCH(", ",D830)),SUBSTITUTE(D830,", ","_"),ISNUMBER(SEARCH("/ ",D830)),SUBSTITUTE(D830,"/ ","_"),ISNUMBER(SEARCH(",",D830)),SUBSTITUTE(D830,",","_"),ISNUMBER(SEARCH("/",D830)),SUBSTITUTE(D830,"/","_"),ISNUMBER(SEARCH("",D830)),D830),D830))))</f>
        <v/>
      </c>
      <c r="L830" s="1"/>
      <c r="M830" s="1" t="str">
        <f t="shared" si="61"/>
        <v/>
      </c>
      <c r="N830" s="94" t="str">
        <f>IF($L830="None","",IF(ISERROR(VLOOKUP($L830,Info!$B$4:$B$266,1,FALSE)),"",VLOOKUP($L830,Info!$B$4:$L$266,5,FALSE)))</f>
        <v/>
      </c>
      <c r="O830" s="94" t="str">
        <f>IF(K830="","",IF(AND($J$12&lt;&gt;"ABC",N830="3"),"BAC",IF(N830="3","ABC",IF($J$12&lt;&gt;"ABC",IF($J$10="Standard",VLOOKUP(K830,Info!$BE$4:$BF$481,2,FALSE),VLOOKUP(K830,Info!$BI$4:$BJ$482,2,FALSE)),IF($J$10="Standard",VLOOKUP(K830,Info!$AG$4:$AH$2994,2,FALSE),VLOOKUP(K830,Info!$AK$4:$AL$2997,2,FALSE))))))</f>
        <v/>
      </c>
      <c r="P830" s="94" t="str">
        <f>IF($L830="None","",IF(ISERROR(VLOOKUP($L830,Info!$B$4:$B$266,1,FALSE)),"",VLOOKUP($L830,Info!$B$4:$L$266,3,FALSE)))</f>
        <v/>
      </c>
      <c r="Q830" s="96" t="str">
        <f>IF($L830="None","",IF(ISERROR(VLOOKUP($L830,Info!$B$4:$B$266,1,FALSE)),"",VLOOKUP($L830,Info!$B$4:$L$266,4,FALSE)))</f>
        <v/>
      </c>
      <c r="R830" s="1"/>
      <c r="S830" s="6" t="str">
        <f t="shared" si="62"/>
        <v/>
      </c>
      <c r="T830" s="6" t="str">
        <f>IF($L830="None","",IF(ISERROR(VLOOKUP($L830,Info!$B$4:$B$266,1,FALSE)),"",VLOOKUP($L830,Info!$B$4:$L$266,11,FALSE)))</f>
        <v/>
      </c>
      <c r="U830" s="1"/>
      <c r="V830" s="1"/>
      <c r="W830" s="1"/>
      <c r="X830" s="1" t="str">
        <f>IF($L830="None","",IF(ISERROR(VLOOKUP($L830,Info!$B$4:$B$266,1,FALSE)),"",IF(OR(W830="Metallic Liquid Tight",W830="Non-Metallic Liquid Tight",W830="LSZH",W830="Greenfield"),VLOOKUP($L830,Info!$B$4:$L$266,7,FALSE),"N/A")))</f>
        <v/>
      </c>
      <c r="Y830" s="1"/>
      <c r="Z830" s="96" t="str">
        <f>IF($L830="None","",IF(ISERROR(VLOOKUP($L830,Info!$B$4:$B$266,1,FALSE)),"",VLOOKUP($L830,Info!$B$4:$L$266,9,FALSE)))</f>
        <v/>
      </c>
      <c r="AA830" s="96" t="str">
        <f>IF($L830="None","",IF(ISERROR(VLOOKUP($L830,Info!$B$4:$B$266,1,FALSE)),"",VLOOKUP($L830,Info!$B$4:$L$266,8,FALSE)))</f>
        <v/>
      </c>
      <c r="AB830" s="96" t="str">
        <f>IF($L830="None","",IF(ISERROR(VLOOKUP($L830,Info!$B$4:$B$266,1,FALSE)),"",VLOOKUP($L830,Info!$B$4:$L$266,10,FALSE)))</f>
        <v/>
      </c>
      <c r="AC830" s="1" t="str">
        <f>IF(W830="SO Cable","Black,White",IF(O830="","",IF(P830="","",IF($J$12&lt;&gt;"ABC",IF(P830&lt;="250",VLOOKUP(O830,Info!$AZ$4:$BB$22,3,FALSE),VLOOKUP(O830,Info!$AZ$23:$BB$39,3,FALSE)),IF(P830&lt;="250",VLOOKUP(O830,Info!$AO$4:$AQ$22,3,FALSE),VLOOKUP(O830,Info!$AO$23:$AP$39,3,FALSE))))))</f>
        <v/>
      </c>
      <c r="AD830" s="1"/>
      <c r="AE830" s="1" t="str">
        <f>IF($L830="None","",IF(ISERROR(VLOOKUP($L830,Info!$B$4:$B$266,1,FALSE)),"",VLOOKUP($L830,Info!$B$4:$L$266,4,FALSE)))</f>
        <v/>
      </c>
      <c r="AF830" s="1" t="str">
        <f>IF($L830="None","",IF(ISERROR(VLOOKUP($L830,Info!$B$4:$B$266,1,FALSE)),"",VLOOKUP($L830,Info!$B$4:$L$266,6,FALSE)))</f>
        <v/>
      </c>
      <c r="AG830" s="1"/>
      <c r="AH830" s="33" t="str" cm="1">
        <f t="array" ref="AH830">IF(AND(L830&lt;&gt;"",O830&lt;&gt;"",R830:S830&lt;&gt;"",W830:X830&lt;&gt;"",Z830:AA830&lt;&gt;"",AC830&lt;&gt;""),"Good","Bad")</f>
        <v>Bad</v>
      </c>
      <c r="AL830" t="str" cm="1">
        <f t="array" ref="AL830">IF(R830&gt;0,_xlfn.IFS(COUNTIF($L$20:L830,"&lt;&gt;")&lt;101,1,COUNTIF($L$20:L830,"&lt;&gt;")&lt;201,2,COUNTIF($L$20:L830,"&lt;&gt;")&lt;301,3,COUNTIF($L$20:L830,"&lt;&gt;")&lt;401,4,COUNTIF($L$20:L830,"&lt;&gt;")&lt;501,5,COUNTIF($L$20:L830,"&lt;&gt;")&lt;601,6,COUNTIF($L$20:L830,"&lt;&gt;")&lt;701,7,COUNTIF($L$20:L830,"&lt;&gt;")&lt;801,8,COUNTIF($L$20:L830,"&lt;&gt;")&lt;901,9,COUNTIF($L$20:L830,"&lt;&gt;")&lt;1001,10,COUNTIF($L$20:L830,"&lt;&gt;")&lt;1101,11,COUNTIF($L$20:L830,"&lt;&gt;")&lt;1201,12,COUNTIF($L$20:L830,"&lt;&gt;")&lt;1301,13,COUNTIF($L$20:L830,"&lt;&gt;")&lt;1401,14,COUNTIF($L$20:L830,"&lt;&gt;")&lt;1501,15,COUNTIF($L$20:L830,"&lt;&gt;")&lt;1601,16,COUNTIF($L$20:L830,"&lt;&gt;")&lt;1701,17,COUNTIF($L$20:L830,"&lt;&gt;")&lt;1801,18,COUNTIF($L$20:L830,"&lt;&gt;")&lt;1901,19,COUNTIF($L$20:L830,"&lt;&gt;")&lt;2001,20,COUNTIF($L$20:L830,"&lt;&gt;")&lt;2101,21,COUNTIF($L$20:L830,"&lt;&gt;")&lt;2201,22,COUNTIF($L$20:L830,"&lt;&gt;")&lt;2301,23,COUNTIF($L$20:L830,"&lt;&gt;")&lt;2401,24,COUNTIF($L$20:L830,"&lt;&gt;")&lt;2501,25,COUNTIF($L$20:L830,"&lt;&gt;")&lt;2601,26,COUNTIF($L$20:L830,"&lt;&gt;")&lt;2701,27,COUNTIF($L$20:L830,"&lt;&gt;")&lt;2801,28,COUNTIF($L$20:L830,"&lt;&gt;")&lt;2901,29,COUNTIF($L$20:L830,"&lt;&gt;")&lt;3001,30),"")</f>
        <v/>
      </c>
      <c r="AM830" t="str">
        <f t="shared" si="60"/>
        <v/>
      </c>
      <c r="AN830" t="str">
        <f t="shared" si="64"/>
        <v/>
      </c>
      <c r="AP830" t="str">
        <f t="shared" si="63"/>
        <v/>
      </c>
      <c r="AQ830" t="str">
        <f>IF(AO830="","",COUNTIFS(AM830:$AM$3019,AO830))</f>
        <v/>
      </c>
    </row>
    <row r="831" spans="1:43" x14ac:dyDescent="0.25">
      <c r="A831" s="6" t="str">
        <f>IF(COUNT($A$20:A830)&lt;&gt;$B$4,IF(A830="","",A830+1),"")</f>
        <v/>
      </c>
      <c r="B831" s="3"/>
      <c r="C831" s="3"/>
      <c r="D831" s="122"/>
      <c r="E831" s="3"/>
      <c r="F831" s="3"/>
      <c r="G831" s="3"/>
      <c r="H831" s="3"/>
      <c r="I831" s="120"/>
      <c r="J831" s="3"/>
      <c r="K831" s="95" t="str" cm="1">
        <f t="array" ref="K831">IF(OR($J$14 = "A",$J$14 = "B",$J$14 = "C"),IF(I831="","",IF(LEN(I831)&gt;2,_xlfn.IFS(ISNUMBER(SEARCH("_",I831)),I831,ISNUMBER(SEARCH(", ",I831)),SUBSTITUTE(I831,", ","_"),ISNUMBER(SEARCH("/ ",I831)),SUBSTITUTE(I831,"/ ","_"),ISNUMBER(SEARCH(",",I831)),SUBSTITUTE(I831,",","_"),ISNUMBER(SEARCH("/",I831)),SUBSTITUTE(I831,"/","_"),ISNUMBER(SEARCH("",I831)),I831),I831)),IF(OR($J$14 = "J",$J$14 = "K"),"",IF(D831="","",IF(LEN(D831)&gt;2,_xlfn.IFS(ISNUMBER(SEARCH("_",D831)),D831,ISNUMBER(SEARCH(", ",D831)),SUBSTITUTE(D831,", ","_"),ISNUMBER(SEARCH("/ ",D831)),SUBSTITUTE(D831,"/ ","_"),ISNUMBER(SEARCH(",",D831)),SUBSTITUTE(D831,",","_"),ISNUMBER(SEARCH("/",D831)),SUBSTITUTE(D831,"/","_"),ISNUMBER(SEARCH("",D831)),D831),D831))))</f>
        <v/>
      </c>
      <c r="L831" s="1"/>
      <c r="M831" s="1" t="str">
        <f t="shared" si="61"/>
        <v/>
      </c>
      <c r="N831" s="94" t="str">
        <f>IF($L831="None","",IF(ISERROR(VLOOKUP($L831,Info!$B$4:$B$266,1,FALSE)),"",VLOOKUP($L831,Info!$B$4:$L$266,5,FALSE)))</f>
        <v/>
      </c>
      <c r="O831" s="94" t="str">
        <f>IF(K831="","",IF(AND($J$12&lt;&gt;"ABC",N831="3"),"BAC",IF(N831="3","ABC",IF($J$12&lt;&gt;"ABC",IF($J$10="Standard",VLOOKUP(K831,Info!$BE$4:$BF$481,2,FALSE),VLOOKUP(K831,Info!$BI$4:$BJ$482,2,FALSE)),IF($J$10="Standard",VLOOKUP(K831,Info!$AG$4:$AH$2994,2,FALSE),VLOOKUP(K831,Info!$AK$4:$AL$2997,2,FALSE))))))</f>
        <v/>
      </c>
      <c r="P831" s="94" t="str">
        <f>IF($L831="None","",IF(ISERROR(VLOOKUP($L831,Info!$B$4:$B$266,1,FALSE)),"",VLOOKUP($L831,Info!$B$4:$L$266,3,FALSE)))</f>
        <v/>
      </c>
      <c r="Q831" s="96" t="str">
        <f>IF($L831="None","",IF(ISERROR(VLOOKUP($L831,Info!$B$4:$B$266,1,FALSE)),"",VLOOKUP($L831,Info!$B$4:$L$266,4,FALSE)))</f>
        <v/>
      </c>
      <c r="R831" s="1"/>
      <c r="S831" s="6" t="str">
        <f t="shared" si="62"/>
        <v/>
      </c>
      <c r="T831" s="6" t="str">
        <f>IF($L831="None","",IF(ISERROR(VLOOKUP($L831,Info!$B$4:$B$266,1,FALSE)),"",VLOOKUP($L831,Info!$B$4:$L$266,11,FALSE)))</f>
        <v/>
      </c>
      <c r="U831" s="1"/>
      <c r="V831" s="1"/>
      <c r="W831" s="1"/>
      <c r="X831" s="1" t="str">
        <f>IF($L831="None","",IF(ISERROR(VLOOKUP($L831,Info!$B$4:$B$266,1,FALSE)),"",IF(OR(W831="Metallic Liquid Tight",W831="Non-Metallic Liquid Tight",W831="LSZH",W831="Greenfield"),VLOOKUP($L831,Info!$B$4:$L$266,7,FALSE),"N/A")))</f>
        <v/>
      </c>
      <c r="Y831" s="1"/>
      <c r="Z831" s="96" t="str">
        <f>IF($L831="None","",IF(ISERROR(VLOOKUP($L831,Info!$B$4:$B$266,1,FALSE)),"",VLOOKUP($L831,Info!$B$4:$L$266,9,FALSE)))</f>
        <v/>
      </c>
      <c r="AA831" s="96" t="str">
        <f>IF($L831="None","",IF(ISERROR(VLOOKUP($L831,Info!$B$4:$B$266,1,FALSE)),"",VLOOKUP($L831,Info!$B$4:$L$266,8,FALSE)))</f>
        <v/>
      </c>
      <c r="AB831" s="96" t="str">
        <f>IF($L831="None","",IF(ISERROR(VLOOKUP($L831,Info!$B$4:$B$266,1,FALSE)),"",VLOOKUP($L831,Info!$B$4:$L$266,10,FALSE)))</f>
        <v/>
      </c>
      <c r="AC831" s="1" t="str">
        <f>IF(W831="SO Cable","Black,White",IF(O831="","",IF(P831="","",IF($J$12&lt;&gt;"ABC",IF(P831&lt;="250",VLOOKUP(O831,Info!$AZ$4:$BB$22,3,FALSE),VLOOKUP(O831,Info!$AZ$23:$BB$39,3,FALSE)),IF(P831&lt;="250",VLOOKUP(O831,Info!$AO$4:$AQ$22,3,FALSE),VLOOKUP(O831,Info!$AO$23:$AP$39,3,FALSE))))))</f>
        <v/>
      </c>
      <c r="AD831" s="1"/>
      <c r="AE831" s="1" t="str">
        <f>IF($L831="None","",IF(ISERROR(VLOOKUP($L831,Info!$B$4:$B$266,1,FALSE)),"",VLOOKUP($L831,Info!$B$4:$L$266,4,FALSE)))</f>
        <v/>
      </c>
      <c r="AF831" s="1" t="str">
        <f>IF($L831="None","",IF(ISERROR(VLOOKUP($L831,Info!$B$4:$B$266,1,FALSE)),"",VLOOKUP($L831,Info!$B$4:$L$266,6,FALSE)))</f>
        <v/>
      </c>
      <c r="AG831" s="1"/>
      <c r="AH831" s="33" t="str" cm="1">
        <f t="array" ref="AH831">IF(AND(L831&lt;&gt;"",O831&lt;&gt;"",R831:S831&lt;&gt;"",W831:X831&lt;&gt;"",Z831:AA831&lt;&gt;"",AC831&lt;&gt;""),"Good","Bad")</f>
        <v>Bad</v>
      </c>
      <c r="AL831" t="str" cm="1">
        <f t="array" ref="AL831">IF(R831&gt;0,_xlfn.IFS(COUNTIF($L$20:L831,"&lt;&gt;")&lt;101,1,COUNTIF($L$20:L831,"&lt;&gt;")&lt;201,2,COUNTIF($L$20:L831,"&lt;&gt;")&lt;301,3,COUNTIF($L$20:L831,"&lt;&gt;")&lt;401,4,COUNTIF($L$20:L831,"&lt;&gt;")&lt;501,5,COUNTIF($L$20:L831,"&lt;&gt;")&lt;601,6,COUNTIF($L$20:L831,"&lt;&gt;")&lt;701,7,COUNTIF($L$20:L831,"&lt;&gt;")&lt;801,8,COUNTIF($L$20:L831,"&lt;&gt;")&lt;901,9,COUNTIF($L$20:L831,"&lt;&gt;")&lt;1001,10,COUNTIF($L$20:L831,"&lt;&gt;")&lt;1101,11,COUNTIF($L$20:L831,"&lt;&gt;")&lt;1201,12,COUNTIF($L$20:L831,"&lt;&gt;")&lt;1301,13,COUNTIF($L$20:L831,"&lt;&gt;")&lt;1401,14,COUNTIF($L$20:L831,"&lt;&gt;")&lt;1501,15,COUNTIF($L$20:L831,"&lt;&gt;")&lt;1601,16,COUNTIF($L$20:L831,"&lt;&gt;")&lt;1701,17,COUNTIF($L$20:L831,"&lt;&gt;")&lt;1801,18,COUNTIF($L$20:L831,"&lt;&gt;")&lt;1901,19,COUNTIF($L$20:L831,"&lt;&gt;")&lt;2001,20,COUNTIF($L$20:L831,"&lt;&gt;")&lt;2101,21,COUNTIF($L$20:L831,"&lt;&gt;")&lt;2201,22,COUNTIF($L$20:L831,"&lt;&gt;")&lt;2301,23,COUNTIF($L$20:L831,"&lt;&gt;")&lt;2401,24,COUNTIF($L$20:L831,"&lt;&gt;")&lt;2501,25,COUNTIF($L$20:L831,"&lt;&gt;")&lt;2601,26,COUNTIF($L$20:L831,"&lt;&gt;")&lt;2701,27,COUNTIF($L$20:L831,"&lt;&gt;")&lt;2801,28,COUNTIF($L$20:L831,"&lt;&gt;")&lt;2901,29,COUNTIF($L$20:L831,"&lt;&gt;")&lt;3001,30),"")</f>
        <v/>
      </c>
      <c r="AM831" t="str">
        <f t="shared" si="60"/>
        <v/>
      </c>
      <c r="AN831" t="str">
        <f t="shared" si="64"/>
        <v/>
      </c>
      <c r="AP831" t="str">
        <f t="shared" si="63"/>
        <v/>
      </c>
      <c r="AQ831" t="str">
        <f>IF(AO831="","",COUNTIFS(AM831:$AM$3019,AO831))</f>
        <v/>
      </c>
    </row>
    <row r="832" spans="1:43" x14ac:dyDescent="0.25">
      <c r="A832" s="6" t="str">
        <f>IF(COUNT($A$20:A831)&lt;&gt;$B$4,IF(A831="","",A831+1),"")</f>
        <v/>
      </c>
      <c r="B832" s="3"/>
      <c r="C832" s="3"/>
      <c r="D832" s="122"/>
      <c r="E832" s="3"/>
      <c r="F832" s="3"/>
      <c r="G832" s="3"/>
      <c r="H832" s="3"/>
      <c r="I832" s="120"/>
      <c r="J832" s="3"/>
      <c r="K832" s="95" t="str" cm="1">
        <f t="array" ref="K832">IF(OR($J$14 = "A",$J$14 = "B",$J$14 = "C"),IF(I832="","",IF(LEN(I832)&gt;2,_xlfn.IFS(ISNUMBER(SEARCH("_",I832)),I832,ISNUMBER(SEARCH(", ",I832)),SUBSTITUTE(I832,", ","_"),ISNUMBER(SEARCH("/ ",I832)),SUBSTITUTE(I832,"/ ","_"),ISNUMBER(SEARCH(",",I832)),SUBSTITUTE(I832,",","_"),ISNUMBER(SEARCH("/",I832)),SUBSTITUTE(I832,"/","_"),ISNUMBER(SEARCH("",I832)),I832),I832)),IF(OR($J$14 = "J",$J$14 = "K"),"",IF(D832="","",IF(LEN(D832)&gt;2,_xlfn.IFS(ISNUMBER(SEARCH("_",D832)),D832,ISNUMBER(SEARCH(", ",D832)),SUBSTITUTE(D832,", ","_"),ISNUMBER(SEARCH("/ ",D832)),SUBSTITUTE(D832,"/ ","_"),ISNUMBER(SEARCH(",",D832)),SUBSTITUTE(D832,",","_"),ISNUMBER(SEARCH("/",D832)),SUBSTITUTE(D832,"/","_"),ISNUMBER(SEARCH("",D832)),D832),D832))))</f>
        <v/>
      </c>
      <c r="L832" s="1"/>
      <c r="M832" s="1" t="str">
        <f t="shared" si="61"/>
        <v/>
      </c>
      <c r="N832" s="94" t="str">
        <f>IF($L832="None","",IF(ISERROR(VLOOKUP($L832,Info!$B$4:$B$266,1,FALSE)),"",VLOOKUP($L832,Info!$B$4:$L$266,5,FALSE)))</f>
        <v/>
      </c>
      <c r="O832" s="94" t="str">
        <f>IF(K832="","",IF(AND($J$12&lt;&gt;"ABC",N832="3"),"BAC",IF(N832="3","ABC",IF($J$12&lt;&gt;"ABC",IF($J$10="Standard",VLOOKUP(K832,Info!$BE$4:$BF$481,2,FALSE),VLOOKUP(K832,Info!$BI$4:$BJ$482,2,FALSE)),IF($J$10="Standard",VLOOKUP(K832,Info!$AG$4:$AH$2994,2,FALSE),VLOOKUP(K832,Info!$AK$4:$AL$2997,2,FALSE))))))</f>
        <v/>
      </c>
      <c r="P832" s="94" t="str">
        <f>IF($L832="None","",IF(ISERROR(VLOOKUP($L832,Info!$B$4:$B$266,1,FALSE)),"",VLOOKUP($L832,Info!$B$4:$L$266,3,FALSE)))</f>
        <v/>
      </c>
      <c r="Q832" s="96" t="str">
        <f>IF($L832="None","",IF(ISERROR(VLOOKUP($L832,Info!$B$4:$B$266,1,FALSE)),"",VLOOKUP($L832,Info!$B$4:$L$266,4,FALSE)))</f>
        <v/>
      </c>
      <c r="R832" s="1"/>
      <c r="S832" s="6" t="str">
        <f t="shared" si="62"/>
        <v/>
      </c>
      <c r="T832" s="6" t="str">
        <f>IF($L832="None","",IF(ISERROR(VLOOKUP($L832,Info!$B$4:$B$266,1,FALSE)),"",VLOOKUP($L832,Info!$B$4:$L$266,11,FALSE)))</f>
        <v/>
      </c>
      <c r="U832" s="1"/>
      <c r="V832" s="1"/>
      <c r="W832" s="1"/>
      <c r="X832" s="1" t="str">
        <f>IF($L832="None","",IF(ISERROR(VLOOKUP($L832,Info!$B$4:$B$266,1,FALSE)),"",IF(OR(W832="Metallic Liquid Tight",W832="Non-Metallic Liquid Tight",W832="LSZH",W832="Greenfield"),VLOOKUP($L832,Info!$B$4:$L$266,7,FALSE),"N/A")))</f>
        <v/>
      </c>
      <c r="Y832" s="1"/>
      <c r="Z832" s="96" t="str">
        <f>IF($L832="None","",IF(ISERROR(VLOOKUP($L832,Info!$B$4:$B$266,1,FALSE)),"",VLOOKUP($L832,Info!$B$4:$L$266,9,FALSE)))</f>
        <v/>
      </c>
      <c r="AA832" s="96" t="str">
        <f>IF($L832="None","",IF(ISERROR(VLOOKUP($L832,Info!$B$4:$B$266,1,FALSE)),"",VLOOKUP($L832,Info!$B$4:$L$266,8,FALSE)))</f>
        <v/>
      </c>
      <c r="AB832" s="96" t="str">
        <f>IF($L832="None","",IF(ISERROR(VLOOKUP($L832,Info!$B$4:$B$266,1,FALSE)),"",VLOOKUP($L832,Info!$B$4:$L$266,10,FALSE)))</f>
        <v/>
      </c>
      <c r="AC832" s="1" t="str">
        <f>IF(W832="SO Cable","Black,White",IF(O832="","",IF(P832="","",IF($J$12&lt;&gt;"ABC",IF(P832&lt;="250",VLOOKUP(O832,Info!$AZ$4:$BB$22,3,FALSE),VLOOKUP(O832,Info!$AZ$23:$BB$39,3,FALSE)),IF(P832&lt;="250",VLOOKUP(O832,Info!$AO$4:$AQ$22,3,FALSE),VLOOKUP(O832,Info!$AO$23:$AP$39,3,FALSE))))))</f>
        <v/>
      </c>
      <c r="AD832" s="1"/>
      <c r="AE832" s="1" t="str">
        <f>IF($L832="None","",IF(ISERROR(VLOOKUP($L832,Info!$B$4:$B$266,1,FALSE)),"",VLOOKUP($L832,Info!$B$4:$L$266,4,FALSE)))</f>
        <v/>
      </c>
      <c r="AF832" s="1" t="str">
        <f>IF($L832="None","",IF(ISERROR(VLOOKUP($L832,Info!$B$4:$B$266,1,FALSE)),"",VLOOKUP($L832,Info!$B$4:$L$266,6,FALSE)))</f>
        <v/>
      </c>
      <c r="AG832" s="1"/>
      <c r="AH832" s="33" t="str" cm="1">
        <f t="array" ref="AH832">IF(AND(L832&lt;&gt;"",O832&lt;&gt;"",R832:S832&lt;&gt;"",W832:X832&lt;&gt;"",Z832:AA832&lt;&gt;"",AC832&lt;&gt;""),"Good","Bad")</f>
        <v>Bad</v>
      </c>
      <c r="AL832" t="str" cm="1">
        <f t="array" ref="AL832">IF(R832&gt;0,_xlfn.IFS(COUNTIF($L$20:L832,"&lt;&gt;")&lt;101,1,COUNTIF($L$20:L832,"&lt;&gt;")&lt;201,2,COUNTIF($L$20:L832,"&lt;&gt;")&lt;301,3,COUNTIF($L$20:L832,"&lt;&gt;")&lt;401,4,COUNTIF($L$20:L832,"&lt;&gt;")&lt;501,5,COUNTIF($L$20:L832,"&lt;&gt;")&lt;601,6,COUNTIF($L$20:L832,"&lt;&gt;")&lt;701,7,COUNTIF($L$20:L832,"&lt;&gt;")&lt;801,8,COUNTIF($L$20:L832,"&lt;&gt;")&lt;901,9,COUNTIF($L$20:L832,"&lt;&gt;")&lt;1001,10,COUNTIF($L$20:L832,"&lt;&gt;")&lt;1101,11,COUNTIF($L$20:L832,"&lt;&gt;")&lt;1201,12,COUNTIF($L$20:L832,"&lt;&gt;")&lt;1301,13,COUNTIF($L$20:L832,"&lt;&gt;")&lt;1401,14,COUNTIF($L$20:L832,"&lt;&gt;")&lt;1501,15,COUNTIF($L$20:L832,"&lt;&gt;")&lt;1601,16,COUNTIF($L$20:L832,"&lt;&gt;")&lt;1701,17,COUNTIF($L$20:L832,"&lt;&gt;")&lt;1801,18,COUNTIF($L$20:L832,"&lt;&gt;")&lt;1901,19,COUNTIF($L$20:L832,"&lt;&gt;")&lt;2001,20,COUNTIF($L$20:L832,"&lt;&gt;")&lt;2101,21,COUNTIF($L$20:L832,"&lt;&gt;")&lt;2201,22,COUNTIF($L$20:L832,"&lt;&gt;")&lt;2301,23,COUNTIF($L$20:L832,"&lt;&gt;")&lt;2401,24,COUNTIF($L$20:L832,"&lt;&gt;")&lt;2501,25,COUNTIF($L$20:L832,"&lt;&gt;")&lt;2601,26,COUNTIF($L$20:L832,"&lt;&gt;")&lt;2701,27,COUNTIF($L$20:L832,"&lt;&gt;")&lt;2801,28,COUNTIF($L$20:L832,"&lt;&gt;")&lt;2901,29,COUNTIF($L$20:L832,"&lt;&gt;")&lt;3001,30),"")</f>
        <v/>
      </c>
      <c r="AM832" t="str">
        <f t="shared" si="60"/>
        <v/>
      </c>
      <c r="AN832" t="str">
        <f t="shared" si="64"/>
        <v/>
      </c>
      <c r="AP832" t="str">
        <f t="shared" si="63"/>
        <v/>
      </c>
      <c r="AQ832" t="str">
        <f>IF(AO832="","",COUNTIFS(AM832:$AM$3019,AO832))</f>
        <v/>
      </c>
    </row>
    <row r="833" spans="1:43" x14ac:dyDescent="0.25">
      <c r="A833" s="6" t="str">
        <f>IF(COUNT($A$20:A832)&lt;&gt;$B$4,IF(A832="","",A832+1),"")</f>
        <v/>
      </c>
      <c r="B833" s="3"/>
      <c r="C833" s="3"/>
      <c r="D833" s="122"/>
      <c r="E833" s="3"/>
      <c r="F833" s="3"/>
      <c r="G833" s="3"/>
      <c r="H833" s="3"/>
      <c r="I833" s="120"/>
      <c r="J833" s="3"/>
      <c r="K833" s="95" t="str" cm="1">
        <f t="array" ref="K833">IF(OR($J$14 = "A",$J$14 = "B",$J$14 = "C"),IF(I833="","",IF(LEN(I833)&gt;2,_xlfn.IFS(ISNUMBER(SEARCH("_",I833)),I833,ISNUMBER(SEARCH(", ",I833)),SUBSTITUTE(I833,", ","_"),ISNUMBER(SEARCH("/ ",I833)),SUBSTITUTE(I833,"/ ","_"),ISNUMBER(SEARCH(",",I833)),SUBSTITUTE(I833,",","_"),ISNUMBER(SEARCH("/",I833)),SUBSTITUTE(I833,"/","_"),ISNUMBER(SEARCH("",I833)),I833),I833)),IF(OR($J$14 = "J",$J$14 = "K"),"",IF(D833="","",IF(LEN(D833)&gt;2,_xlfn.IFS(ISNUMBER(SEARCH("_",D833)),D833,ISNUMBER(SEARCH(", ",D833)),SUBSTITUTE(D833,", ","_"),ISNUMBER(SEARCH("/ ",D833)),SUBSTITUTE(D833,"/ ","_"),ISNUMBER(SEARCH(",",D833)),SUBSTITUTE(D833,",","_"),ISNUMBER(SEARCH("/",D833)),SUBSTITUTE(D833,"/","_"),ISNUMBER(SEARCH("",D833)),D833),D833))))</f>
        <v/>
      </c>
      <c r="L833" s="1"/>
      <c r="M833" s="1" t="str">
        <f t="shared" si="61"/>
        <v/>
      </c>
      <c r="N833" s="94" t="str">
        <f>IF($L833="None","",IF(ISERROR(VLOOKUP($L833,Info!$B$4:$B$266,1,FALSE)),"",VLOOKUP($L833,Info!$B$4:$L$266,5,FALSE)))</f>
        <v/>
      </c>
      <c r="O833" s="94" t="str">
        <f>IF(K833="","",IF(AND($J$12&lt;&gt;"ABC",N833="3"),"BAC",IF(N833="3","ABC",IF($J$12&lt;&gt;"ABC",IF($J$10="Standard",VLOOKUP(K833,Info!$BE$4:$BF$481,2,FALSE),VLOOKUP(K833,Info!$BI$4:$BJ$482,2,FALSE)),IF($J$10="Standard",VLOOKUP(K833,Info!$AG$4:$AH$2994,2,FALSE),VLOOKUP(K833,Info!$AK$4:$AL$2997,2,FALSE))))))</f>
        <v/>
      </c>
      <c r="P833" s="94" t="str">
        <f>IF($L833="None","",IF(ISERROR(VLOOKUP($L833,Info!$B$4:$B$266,1,FALSE)),"",VLOOKUP($L833,Info!$B$4:$L$266,3,FALSE)))</f>
        <v/>
      </c>
      <c r="Q833" s="96" t="str">
        <f>IF($L833="None","",IF(ISERROR(VLOOKUP($L833,Info!$B$4:$B$266,1,FALSE)),"",VLOOKUP($L833,Info!$B$4:$L$266,4,FALSE)))</f>
        <v/>
      </c>
      <c r="R833" s="1"/>
      <c r="S833" s="6" t="str">
        <f t="shared" si="62"/>
        <v/>
      </c>
      <c r="T833" s="6" t="str">
        <f>IF($L833="None","",IF(ISERROR(VLOOKUP($L833,Info!$B$4:$B$266,1,FALSE)),"",VLOOKUP($L833,Info!$B$4:$L$266,11,FALSE)))</f>
        <v/>
      </c>
      <c r="U833" s="1"/>
      <c r="V833" s="1"/>
      <c r="W833" s="1"/>
      <c r="X833" s="1" t="str">
        <f>IF($L833="None","",IF(ISERROR(VLOOKUP($L833,Info!$B$4:$B$266,1,FALSE)),"",IF(OR(W833="Metallic Liquid Tight",W833="Non-Metallic Liquid Tight",W833="LSZH",W833="Greenfield"),VLOOKUP($L833,Info!$B$4:$L$266,7,FALSE),"N/A")))</f>
        <v/>
      </c>
      <c r="Y833" s="1"/>
      <c r="Z833" s="96" t="str">
        <f>IF($L833="None","",IF(ISERROR(VLOOKUP($L833,Info!$B$4:$B$266,1,FALSE)),"",VLOOKUP($L833,Info!$B$4:$L$266,9,FALSE)))</f>
        <v/>
      </c>
      <c r="AA833" s="96" t="str">
        <f>IF($L833="None","",IF(ISERROR(VLOOKUP($L833,Info!$B$4:$B$266,1,FALSE)),"",VLOOKUP($L833,Info!$B$4:$L$266,8,FALSE)))</f>
        <v/>
      </c>
      <c r="AB833" s="96" t="str">
        <f>IF($L833="None","",IF(ISERROR(VLOOKUP($L833,Info!$B$4:$B$266,1,FALSE)),"",VLOOKUP($L833,Info!$B$4:$L$266,10,FALSE)))</f>
        <v/>
      </c>
      <c r="AC833" s="1" t="str">
        <f>IF(W833="SO Cable","Black,White",IF(O833="","",IF(P833="","",IF($J$12&lt;&gt;"ABC",IF(P833&lt;="250",VLOOKUP(O833,Info!$AZ$4:$BB$22,3,FALSE),VLOOKUP(O833,Info!$AZ$23:$BB$39,3,FALSE)),IF(P833&lt;="250",VLOOKUP(O833,Info!$AO$4:$AQ$22,3,FALSE),VLOOKUP(O833,Info!$AO$23:$AP$39,3,FALSE))))))</f>
        <v/>
      </c>
      <c r="AD833" s="1"/>
      <c r="AE833" s="1" t="str">
        <f>IF($L833="None","",IF(ISERROR(VLOOKUP($L833,Info!$B$4:$B$266,1,FALSE)),"",VLOOKUP($L833,Info!$B$4:$L$266,4,FALSE)))</f>
        <v/>
      </c>
      <c r="AF833" s="1" t="str">
        <f>IF($L833="None","",IF(ISERROR(VLOOKUP($L833,Info!$B$4:$B$266,1,FALSE)),"",VLOOKUP($L833,Info!$B$4:$L$266,6,FALSE)))</f>
        <v/>
      </c>
      <c r="AG833" s="1"/>
      <c r="AH833" s="33" t="str" cm="1">
        <f t="array" ref="AH833">IF(AND(L833&lt;&gt;"",O833&lt;&gt;"",R833:S833&lt;&gt;"",W833:X833&lt;&gt;"",Z833:AA833&lt;&gt;"",AC833&lt;&gt;""),"Good","Bad")</f>
        <v>Bad</v>
      </c>
      <c r="AL833" t="str" cm="1">
        <f t="array" ref="AL833">IF(R833&gt;0,_xlfn.IFS(COUNTIF($L$20:L833,"&lt;&gt;")&lt;101,1,COUNTIF($L$20:L833,"&lt;&gt;")&lt;201,2,COUNTIF($L$20:L833,"&lt;&gt;")&lt;301,3,COUNTIF($L$20:L833,"&lt;&gt;")&lt;401,4,COUNTIF($L$20:L833,"&lt;&gt;")&lt;501,5,COUNTIF($L$20:L833,"&lt;&gt;")&lt;601,6,COUNTIF($L$20:L833,"&lt;&gt;")&lt;701,7,COUNTIF($L$20:L833,"&lt;&gt;")&lt;801,8,COUNTIF($L$20:L833,"&lt;&gt;")&lt;901,9,COUNTIF($L$20:L833,"&lt;&gt;")&lt;1001,10,COUNTIF($L$20:L833,"&lt;&gt;")&lt;1101,11,COUNTIF($L$20:L833,"&lt;&gt;")&lt;1201,12,COUNTIF($L$20:L833,"&lt;&gt;")&lt;1301,13,COUNTIF($L$20:L833,"&lt;&gt;")&lt;1401,14,COUNTIF($L$20:L833,"&lt;&gt;")&lt;1501,15,COUNTIF($L$20:L833,"&lt;&gt;")&lt;1601,16,COUNTIF($L$20:L833,"&lt;&gt;")&lt;1701,17,COUNTIF($L$20:L833,"&lt;&gt;")&lt;1801,18,COUNTIF($L$20:L833,"&lt;&gt;")&lt;1901,19,COUNTIF($L$20:L833,"&lt;&gt;")&lt;2001,20,COUNTIF($L$20:L833,"&lt;&gt;")&lt;2101,21,COUNTIF($L$20:L833,"&lt;&gt;")&lt;2201,22,COUNTIF($L$20:L833,"&lt;&gt;")&lt;2301,23,COUNTIF($L$20:L833,"&lt;&gt;")&lt;2401,24,COUNTIF($L$20:L833,"&lt;&gt;")&lt;2501,25,COUNTIF($L$20:L833,"&lt;&gt;")&lt;2601,26,COUNTIF($L$20:L833,"&lt;&gt;")&lt;2701,27,COUNTIF($L$20:L833,"&lt;&gt;")&lt;2801,28,COUNTIF($L$20:L833,"&lt;&gt;")&lt;2901,29,COUNTIF($L$20:L833,"&lt;&gt;")&lt;3001,30),"")</f>
        <v/>
      </c>
      <c r="AM833" t="str">
        <f t="shared" si="60"/>
        <v/>
      </c>
      <c r="AN833" t="str">
        <f t="shared" si="64"/>
        <v/>
      </c>
      <c r="AP833" t="str">
        <f t="shared" si="63"/>
        <v/>
      </c>
      <c r="AQ833" t="str">
        <f>IF(AO833="","",COUNTIFS(AM833:$AM$3019,AO833))</f>
        <v/>
      </c>
    </row>
    <row r="834" spans="1:43" x14ac:dyDescent="0.25">
      <c r="A834" s="6" t="str">
        <f>IF(COUNT($A$20:A833)&lt;&gt;$B$4,IF(A833="","",A833+1),"")</f>
        <v/>
      </c>
      <c r="B834" s="3"/>
      <c r="C834" s="3"/>
      <c r="D834" s="122"/>
      <c r="E834" s="3"/>
      <c r="F834" s="3"/>
      <c r="G834" s="3"/>
      <c r="H834" s="3"/>
      <c r="I834" s="120"/>
      <c r="J834" s="3"/>
      <c r="K834" s="95" t="str" cm="1">
        <f t="array" ref="K834">IF(OR($J$14 = "A",$J$14 = "B",$J$14 = "C"),IF(I834="","",IF(LEN(I834)&gt;2,_xlfn.IFS(ISNUMBER(SEARCH("_",I834)),I834,ISNUMBER(SEARCH(", ",I834)),SUBSTITUTE(I834,", ","_"),ISNUMBER(SEARCH("/ ",I834)),SUBSTITUTE(I834,"/ ","_"),ISNUMBER(SEARCH(",",I834)),SUBSTITUTE(I834,",","_"),ISNUMBER(SEARCH("/",I834)),SUBSTITUTE(I834,"/","_"),ISNUMBER(SEARCH("",I834)),I834),I834)),IF(OR($J$14 = "J",$J$14 = "K"),"",IF(D834="","",IF(LEN(D834)&gt;2,_xlfn.IFS(ISNUMBER(SEARCH("_",D834)),D834,ISNUMBER(SEARCH(", ",D834)),SUBSTITUTE(D834,", ","_"),ISNUMBER(SEARCH("/ ",D834)),SUBSTITUTE(D834,"/ ","_"),ISNUMBER(SEARCH(",",D834)),SUBSTITUTE(D834,",","_"),ISNUMBER(SEARCH("/",D834)),SUBSTITUTE(D834,"/","_"),ISNUMBER(SEARCH("",D834)),D834),D834))))</f>
        <v/>
      </c>
      <c r="L834" s="1"/>
      <c r="M834" s="1" t="str">
        <f t="shared" si="61"/>
        <v/>
      </c>
      <c r="N834" s="94" t="str">
        <f>IF($L834="None","",IF(ISERROR(VLOOKUP($L834,Info!$B$4:$B$266,1,FALSE)),"",VLOOKUP($L834,Info!$B$4:$L$266,5,FALSE)))</f>
        <v/>
      </c>
      <c r="O834" s="94" t="str">
        <f>IF(K834="","",IF(AND($J$12&lt;&gt;"ABC",N834="3"),"BAC",IF(N834="3","ABC",IF($J$12&lt;&gt;"ABC",IF($J$10="Standard",VLOOKUP(K834,Info!$BE$4:$BF$481,2,FALSE),VLOOKUP(K834,Info!$BI$4:$BJ$482,2,FALSE)),IF($J$10="Standard",VLOOKUP(K834,Info!$AG$4:$AH$2994,2,FALSE),VLOOKUP(K834,Info!$AK$4:$AL$2997,2,FALSE))))))</f>
        <v/>
      </c>
      <c r="P834" s="94" t="str">
        <f>IF($L834="None","",IF(ISERROR(VLOOKUP($L834,Info!$B$4:$B$266,1,FALSE)),"",VLOOKUP($L834,Info!$B$4:$L$266,3,FALSE)))</f>
        <v/>
      </c>
      <c r="Q834" s="96" t="str">
        <f>IF($L834="None","",IF(ISERROR(VLOOKUP($L834,Info!$B$4:$B$266,1,FALSE)),"",VLOOKUP($L834,Info!$B$4:$L$266,4,FALSE)))</f>
        <v/>
      </c>
      <c r="R834" s="1"/>
      <c r="S834" s="6" t="str">
        <f t="shared" si="62"/>
        <v/>
      </c>
      <c r="T834" s="6" t="str">
        <f>IF($L834="None","",IF(ISERROR(VLOOKUP($L834,Info!$B$4:$B$266,1,FALSE)),"",VLOOKUP($L834,Info!$B$4:$L$266,11,FALSE)))</f>
        <v/>
      </c>
      <c r="U834" s="1"/>
      <c r="V834" s="1"/>
      <c r="W834" s="1"/>
      <c r="X834" s="1" t="str">
        <f>IF($L834="None","",IF(ISERROR(VLOOKUP($L834,Info!$B$4:$B$266,1,FALSE)),"",IF(OR(W834="Metallic Liquid Tight",W834="Non-Metallic Liquid Tight",W834="LSZH",W834="Greenfield"),VLOOKUP($L834,Info!$B$4:$L$266,7,FALSE),"N/A")))</f>
        <v/>
      </c>
      <c r="Y834" s="1"/>
      <c r="Z834" s="96" t="str">
        <f>IF($L834="None","",IF(ISERROR(VLOOKUP($L834,Info!$B$4:$B$266,1,FALSE)),"",VLOOKUP($L834,Info!$B$4:$L$266,9,FALSE)))</f>
        <v/>
      </c>
      <c r="AA834" s="96" t="str">
        <f>IF($L834="None","",IF(ISERROR(VLOOKUP($L834,Info!$B$4:$B$266,1,FALSE)),"",VLOOKUP($L834,Info!$B$4:$L$266,8,FALSE)))</f>
        <v/>
      </c>
      <c r="AB834" s="96" t="str">
        <f>IF($L834="None","",IF(ISERROR(VLOOKUP($L834,Info!$B$4:$B$266,1,FALSE)),"",VLOOKUP($L834,Info!$B$4:$L$266,10,FALSE)))</f>
        <v/>
      </c>
      <c r="AC834" s="1" t="str">
        <f>IF(W834="SO Cable","Black,White",IF(O834="","",IF(P834="","",IF($J$12&lt;&gt;"ABC",IF(P834&lt;="250",VLOOKUP(O834,Info!$AZ$4:$BB$22,3,FALSE),VLOOKUP(O834,Info!$AZ$23:$BB$39,3,FALSE)),IF(P834&lt;="250",VLOOKUP(O834,Info!$AO$4:$AQ$22,3,FALSE),VLOOKUP(O834,Info!$AO$23:$AP$39,3,FALSE))))))</f>
        <v/>
      </c>
      <c r="AD834" s="1"/>
      <c r="AE834" s="1" t="str">
        <f>IF($L834="None","",IF(ISERROR(VLOOKUP($L834,Info!$B$4:$B$266,1,FALSE)),"",VLOOKUP($L834,Info!$B$4:$L$266,4,FALSE)))</f>
        <v/>
      </c>
      <c r="AF834" s="1" t="str">
        <f>IF($L834="None","",IF(ISERROR(VLOOKUP($L834,Info!$B$4:$B$266,1,FALSE)),"",VLOOKUP($L834,Info!$B$4:$L$266,6,FALSE)))</f>
        <v/>
      </c>
      <c r="AG834" s="1"/>
      <c r="AH834" s="33" t="str" cm="1">
        <f t="array" ref="AH834">IF(AND(L834&lt;&gt;"",O834&lt;&gt;"",R834:S834&lt;&gt;"",W834:X834&lt;&gt;"",Z834:AA834&lt;&gt;"",AC834&lt;&gt;""),"Good","Bad")</f>
        <v>Bad</v>
      </c>
      <c r="AL834" t="str" cm="1">
        <f t="array" ref="AL834">IF(R834&gt;0,_xlfn.IFS(COUNTIF($L$20:L834,"&lt;&gt;")&lt;101,1,COUNTIF($L$20:L834,"&lt;&gt;")&lt;201,2,COUNTIF($L$20:L834,"&lt;&gt;")&lt;301,3,COUNTIF($L$20:L834,"&lt;&gt;")&lt;401,4,COUNTIF($L$20:L834,"&lt;&gt;")&lt;501,5,COUNTIF($L$20:L834,"&lt;&gt;")&lt;601,6,COUNTIF($L$20:L834,"&lt;&gt;")&lt;701,7,COUNTIF($L$20:L834,"&lt;&gt;")&lt;801,8,COUNTIF($L$20:L834,"&lt;&gt;")&lt;901,9,COUNTIF($L$20:L834,"&lt;&gt;")&lt;1001,10,COUNTIF($L$20:L834,"&lt;&gt;")&lt;1101,11,COUNTIF($L$20:L834,"&lt;&gt;")&lt;1201,12,COUNTIF($L$20:L834,"&lt;&gt;")&lt;1301,13,COUNTIF($L$20:L834,"&lt;&gt;")&lt;1401,14,COUNTIF($L$20:L834,"&lt;&gt;")&lt;1501,15,COUNTIF($L$20:L834,"&lt;&gt;")&lt;1601,16,COUNTIF($L$20:L834,"&lt;&gt;")&lt;1701,17,COUNTIF($L$20:L834,"&lt;&gt;")&lt;1801,18,COUNTIF($L$20:L834,"&lt;&gt;")&lt;1901,19,COUNTIF($L$20:L834,"&lt;&gt;")&lt;2001,20,COUNTIF($L$20:L834,"&lt;&gt;")&lt;2101,21,COUNTIF($L$20:L834,"&lt;&gt;")&lt;2201,22,COUNTIF($L$20:L834,"&lt;&gt;")&lt;2301,23,COUNTIF($L$20:L834,"&lt;&gt;")&lt;2401,24,COUNTIF($L$20:L834,"&lt;&gt;")&lt;2501,25,COUNTIF($L$20:L834,"&lt;&gt;")&lt;2601,26,COUNTIF($L$20:L834,"&lt;&gt;")&lt;2701,27,COUNTIF($L$20:L834,"&lt;&gt;")&lt;2801,28,COUNTIF($L$20:L834,"&lt;&gt;")&lt;2901,29,COUNTIF($L$20:L834,"&lt;&gt;")&lt;3001,30),"")</f>
        <v/>
      </c>
      <c r="AM834" t="str">
        <f t="shared" si="60"/>
        <v/>
      </c>
      <c r="AN834" t="str">
        <f t="shared" si="64"/>
        <v/>
      </c>
      <c r="AP834" t="str">
        <f t="shared" si="63"/>
        <v/>
      </c>
      <c r="AQ834" t="str">
        <f>IF(AO834="","",COUNTIFS(AM834:$AM$3019,AO834))</f>
        <v/>
      </c>
    </row>
    <row r="835" spans="1:43" x14ac:dyDescent="0.25">
      <c r="A835" s="6" t="str">
        <f>IF(COUNT($A$20:A834)&lt;&gt;$B$4,IF(A834="","",A834+1),"")</f>
        <v/>
      </c>
      <c r="B835" s="3"/>
      <c r="C835" s="3"/>
      <c r="D835" s="122"/>
      <c r="E835" s="3"/>
      <c r="F835" s="3"/>
      <c r="G835" s="3"/>
      <c r="H835" s="3"/>
      <c r="I835" s="120"/>
      <c r="J835" s="3"/>
      <c r="K835" s="95" t="str" cm="1">
        <f t="array" ref="K835">IF(OR($J$14 = "A",$J$14 = "B",$J$14 = "C"),IF(I835="","",IF(LEN(I835)&gt;2,_xlfn.IFS(ISNUMBER(SEARCH("_",I835)),I835,ISNUMBER(SEARCH(", ",I835)),SUBSTITUTE(I835,", ","_"),ISNUMBER(SEARCH("/ ",I835)),SUBSTITUTE(I835,"/ ","_"),ISNUMBER(SEARCH(",",I835)),SUBSTITUTE(I835,",","_"),ISNUMBER(SEARCH("/",I835)),SUBSTITUTE(I835,"/","_"),ISNUMBER(SEARCH("",I835)),I835),I835)),IF(OR($J$14 = "J",$J$14 = "K"),"",IF(D835="","",IF(LEN(D835)&gt;2,_xlfn.IFS(ISNUMBER(SEARCH("_",D835)),D835,ISNUMBER(SEARCH(", ",D835)),SUBSTITUTE(D835,", ","_"),ISNUMBER(SEARCH("/ ",D835)),SUBSTITUTE(D835,"/ ","_"),ISNUMBER(SEARCH(",",D835)),SUBSTITUTE(D835,",","_"),ISNUMBER(SEARCH("/",D835)),SUBSTITUTE(D835,"/","_"),ISNUMBER(SEARCH("",D835)),D835),D835))))</f>
        <v/>
      </c>
      <c r="L835" s="1"/>
      <c r="M835" s="1" t="str">
        <f t="shared" si="61"/>
        <v/>
      </c>
      <c r="N835" s="94" t="str">
        <f>IF($L835="None","",IF(ISERROR(VLOOKUP($L835,Info!$B$4:$B$266,1,FALSE)),"",VLOOKUP($L835,Info!$B$4:$L$266,5,FALSE)))</f>
        <v/>
      </c>
      <c r="O835" s="94" t="str">
        <f>IF(K835="","",IF(AND($J$12&lt;&gt;"ABC",N835="3"),"BAC",IF(N835="3","ABC",IF($J$12&lt;&gt;"ABC",IF($J$10="Standard",VLOOKUP(K835,Info!$BE$4:$BF$481,2,FALSE),VLOOKUP(K835,Info!$BI$4:$BJ$482,2,FALSE)),IF($J$10="Standard",VLOOKUP(K835,Info!$AG$4:$AH$2994,2,FALSE),VLOOKUP(K835,Info!$AK$4:$AL$2997,2,FALSE))))))</f>
        <v/>
      </c>
      <c r="P835" s="94" t="str">
        <f>IF($L835="None","",IF(ISERROR(VLOOKUP($L835,Info!$B$4:$B$266,1,FALSE)),"",VLOOKUP($L835,Info!$B$4:$L$266,3,FALSE)))</f>
        <v/>
      </c>
      <c r="Q835" s="96" t="str">
        <f>IF($L835="None","",IF(ISERROR(VLOOKUP($L835,Info!$B$4:$B$266,1,FALSE)),"",VLOOKUP($L835,Info!$B$4:$L$266,4,FALSE)))</f>
        <v/>
      </c>
      <c r="R835" s="1"/>
      <c r="S835" s="6" t="str">
        <f t="shared" si="62"/>
        <v/>
      </c>
      <c r="T835" s="6" t="str">
        <f>IF($L835="None","",IF(ISERROR(VLOOKUP($L835,Info!$B$4:$B$266,1,FALSE)),"",VLOOKUP($L835,Info!$B$4:$L$266,11,FALSE)))</f>
        <v/>
      </c>
      <c r="U835" s="1"/>
      <c r="V835" s="1"/>
      <c r="W835" s="1"/>
      <c r="X835" s="1" t="str">
        <f>IF($L835="None","",IF(ISERROR(VLOOKUP($L835,Info!$B$4:$B$266,1,FALSE)),"",IF(OR(W835="Metallic Liquid Tight",W835="Non-Metallic Liquid Tight",W835="LSZH",W835="Greenfield"),VLOOKUP($L835,Info!$B$4:$L$266,7,FALSE),"N/A")))</f>
        <v/>
      </c>
      <c r="Y835" s="1"/>
      <c r="Z835" s="96" t="str">
        <f>IF($L835="None","",IF(ISERROR(VLOOKUP($L835,Info!$B$4:$B$266,1,FALSE)),"",VLOOKUP($L835,Info!$B$4:$L$266,9,FALSE)))</f>
        <v/>
      </c>
      <c r="AA835" s="96" t="str">
        <f>IF($L835="None","",IF(ISERROR(VLOOKUP($L835,Info!$B$4:$B$266,1,FALSE)),"",VLOOKUP($L835,Info!$B$4:$L$266,8,FALSE)))</f>
        <v/>
      </c>
      <c r="AB835" s="96" t="str">
        <f>IF($L835="None","",IF(ISERROR(VLOOKUP($L835,Info!$B$4:$B$266,1,FALSE)),"",VLOOKUP($L835,Info!$B$4:$L$266,10,FALSE)))</f>
        <v/>
      </c>
      <c r="AC835" s="1" t="str">
        <f>IF(W835="SO Cable","Black,White",IF(O835="","",IF(P835="","",IF($J$12&lt;&gt;"ABC",IF(P835&lt;="250",VLOOKUP(O835,Info!$AZ$4:$BB$22,3,FALSE),VLOOKUP(O835,Info!$AZ$23:$BB$39,3,FALSE)),IF(P835&lt;="250",VLOOKUP(O835,Info!$AO$4:$AQ$22,3,FALSE),VLOOKUP(O835,Info!$AO$23:$AP$39,3,FALSE))))))</f>
        <v/>
      </c>
      <c r="AD835" s="1"/>
      <c r="AE835" s="1" t="str">
        <f>IF($L835="None","",IF(ISERROR(VLOOKUP($L835,Info!$B$4:$B$266,1,FALSE)),"",VLOOKUP($L835,Info!$B$4:$L$266,4,FALSE)))</f>
        <v/>
      </c>
      <c r="AF835" s="1" t="str">
        <f>IF($L835="None","",IF(ISERROR(VLOOKUP($L835,Info!$B$4:$B$266,1,FALSE)),"",VLOOKUP($L835,Info!$B$4:$L$266,6,FALSE)))</f>
        <v/>
      </c>
      <c r="AG835" s="1"/>
      <c r="AH835" s="33" t="str" cm="1">
        <f t="array" ref="AH835">IF(AND(L835&lt;&gt;"",O835&lt;&gt;"",R835:S835&lt;&gt;"",W835:X835&lt;&gt;"",Z835:AA835&lt;&gt;"",AC835&lt;&gt;""),"Good","Bad")</f>
        <v>Bad</v>
      </c>
      <c r="AL835" t="str" cm="1">
        <f t="array" ref="AL835">IF(R835&gt;0,_xlfn.IFS(COUNTIF($L$20:L835,"&lt;&gt;")&lt;101,1,COUNTIF($L$20:L835,"&lt;&gt;")&lt;201,2,COUNTIF($L$20:L835,"&lt;&gt;")&lt;301,3,COUNTIF($L$20:L835,"&lt;&gt;")&lt;401,4,COUNTIF($L$20:L835,"&lt;&gt;")&lt;501,5,COUNTIF($L$20:L835,"&lt;&gt;")&lt;601,6,COUNTIF($L$20:L835,"&lt;&gt;")&lt;701,7,COUNTIF($L$20:L835,"&lt;&gt;")&lt;801,8,COUNTIF($L$20:L835,"&lt;&gt;")&lt;901,9,COUNTIF($L$20:L835,"&lt;&gt;")&lt;1001,10,COUNTIF($L$20:L835,"&lt;&gt;")&lt;1101,11,COUNTIF($L$20:L835,"&lt;&gt;")&lt;1201,12,COUNTIF($L$20:L835,"&lt;&gt;")&lt;1301,13,COUNTIF($L$20:L835,"&lt;&gt;")&lt;1401,14,COUNTIF($L$20:L835,"&lt;&gt;")&lt;1501,15,COUNTIF($L$20:L835,"&lt;&gt;")&lt;1601,16,COUNTIF($L$20:L835,"&lt;&gt;")&lt;1701,17,COUNTIF($L$20:L835,"&lt;&gt;")&lt;1801,18,COUNTIF($L$20:L835,"&lt;&gt;")&lt;1901,19,COUNTIF($L$20:L835,"&lt;&gt;")&lt;2001,20,COUNTIF($L$20:L835,"&lt;&gt;")&lt;2101,21,COUNTIF($L$20:L835,"&lt;&gt;")&lt;2201,22,COUNTIF($L$20:L835,"&lt;&gt;")&lt;2301,23,COUNTIF($L$20:L835,"&lt;&gt;")&lt;2401,24,COUNTIF($L$20:L835,"&lt;&gt;")&lt;2501,25,COUNTIF($L$20:L835,"&lt;&gt;")&lt;2601,26,COUNTIF($L$20:L835,"&lt;&gt;")&lt;2701,27,COUNTIF($L$20:L835,"&lt;&gt;")&lt;2801,28,COUNTIF($L$20:L835,"&lt;&gt;")&lt;2901,29,COUNTIF($L$20:L835,"&lt;&gt;")&lt;3001,30),"")</f>
        <v/>
      </c>
      <c r="AM835" t="str">
        <f t="shared" si="60"/>
        <v/>
      </c>
      <c r="AN835" t="str">
        <f t="shared" si="64"/>
        <v/>
      </c>
      <c r="AP835" t="str">
        <f t="shared" si="63"/>
        <v/>
      </c>
      <c r="AQ835" t="str">
        <f>IF(AO835="","",COUNTIFS(AM835:$AM$3019,AO835))</f>
        <v/>
      </c>
    </row>
    <row r="836" spans="1:43" x14ac:dyDescent="0.25">
      <c r="A836" s="6" t="str">
        <f>IF(COUNT($A$20:A835)&lt;&gt;$B$4,IF(A835="","",A835+1),"")</f>
        <v/>
      </c>
      <c r="B836" s="3"/>
      <c r="C836" s="3"/>
      <c r="D836" s="122"/>
      <c r="E836" s="3"/>
      <c r="F836" s="3"/>
      <c r="G836" s="3"/>
      <c r="H836" s="3"/>
      <c r="I836" s="120"/>
      <c r="J836" s="3"/>
      <c r="K836" s="95" t="str" cm="1">
        <f t="array" ref="K836">IF(OR($J$14 = "A",$J$14 = "B",$J$14 = "C"),IF(I836="","",IF(LEN(I836)&gt;2,_xlfn.IFS(ISNUMBER(SEARCH("_",I836)),I836,ISNUMBER(SEARCH(", ",I836)),SUBSTITUTE(I836,", ","_"),ISNUMBER(SEARCH("/ ",I836)),SUBSTITUTE(I836,"/ ","_"),ISNUMBER(SEARCH(",",I836)),SUBSTITUTE(I836,",","_"),ISNUMBER(SEARCH("/",I836)),SUBSTITUTE(I836,"/","_"),ISNUMBER(SEARCH("",I836)),I836),I836)),IF(OR($J$14 = "J",$J$14 = "K"),"",IF(D836="","",IF(LEN(D836)&gt;2,_xlfn.IFS(ISNUMBER(SEARCH("_",D836)),D836,ISNUMBER(SEARCH(", ",D836)),SUBSTITUTE(D836,", ","_"),ISNUMBER(SEARCH("/ ",D836)),SUBSTITUTE(D836,"/ ","_"),ISNUMBER(SEARCH(",",D836)),SUBSTITUTE(D836,",","_"),ISNUMBER(SEARCH("/",D836)),SUBSTITUTE(D836,"/","_"),ISNUMBER(SEARCH("",D836)),D836),D836))))</f>
        <v/>
      </c>
      <c r="L836" s="1"/>
      <c r="M836" s="1" t="str">
        <f t="shared" si="61"/>
        <v/>
      </c>
      <c r="N836" s="94" t="str">
        <f>IF($L836="None","",IF(ISERROR(VLOOKUP($L836,Info!$B$4:$B$266,1,FALSE)),"",VLOOKUP($L836,Info!$B$4:$L$266,5,FALSE)))</f>
        <v/>
      </c>
      <c r="O836" s="94" t="str">
        <f>IF(K836="","",IF(AND($J$12&lt;&gt;"ABC",N836="3"),"BAC",IF(N836="3","ABC",IF($J$12&lt;&gt;"ABC",IF($J$10="Standard",VLOOKUP(K836,Info!$BE$4:$BF$481,2,FALSE),VLOOKUP(K836,Info!$BI$4:$BJ$482,2,FALSE)),IF($J$10="Standard",VLOOKUP(K836,Info!$AG$4:$AH$2994,2,FALSE),VLOOKUP(K836,Info!$AK$4:$AL$2997,2,FALSE))))))</f>
        <v/>
      </c>
      <c r="P836" s="94" t="str">
        <f>IF($L836="None","",IF(ISERROR(VLOOKUP($L836,Info!$B$4:$B$266,1,FALSE)),"",VLOOKUP($L836,Info!$B$4:$L$266,3,FALSE)))</f>
        <v/>
      </c>
      <c r="Q836" s="96" t="str">
        <f>IF($L836="None","",IF(ISERROR(VLOOKUP($L836,Info!$B$4:$B$266,1,FALSE)),"",VLOOKUP($L836,Info!$B$4:$L$266,4,FALSE)))</f>
        <v/>
      </c>
      <c r="R836" s="1"/>
      <c r="S836" s="6" t="str">
        <f t="shared" si="62"/>
        <v/>
      </c>
      <c r="T836" s="6" t="str">
        <f>IF($L836="None","",IF(ISERROR(VLOOKUP($L836,Info!$B$4:$B$266,1,FALSE)),"",VLOOKUP($L836,Info!$B$4:$L$266,11,FALSE)))</f>
        <v/>
      </c>
      <c r="U836" s="1"/>
      <c r="V836" s="1"/>
      <c r="W836" s="1"/>
      <c r="X836" s="1" t="str">
        <f>IF($L836="None","",IF(ISERROR(VLOOKUP($L836,Info!$B$4:$B$266,1,FALSE)),"",IF(OR(W836="Metallic Liquid Tight",W836="Non-Metallic Liquid Tight",W836="LSZH",W836="Greenfield"),VLOOKUP($L836,Info!$B$4:$L$266,7,FALSE),"N/A")))</f>
        <v/>
      </c>
      <c r="Y836" s="1"/>
      <c r="Z836" s="96" t="str">
        <f>IF($L836="None","",IF(ISERROR(VLOOKUP($L836,Info!$B$4:$B$266,1,FALSE)),"",VLOOKUP($L836,Info!$B$4:$L$266,9,FALSE)))</f>
        <v/>
      </c>
      <c r="AA836" s="96" t="str">
        <f>IF($L836="None","",IF(ISERROR(VLOOKUP($L836,Info!$B$4:$B$266,1,FALSE)),"",VLOOKUP($L836,Info!$B$4:$L$266,8,FALSE)))</f>
        <v/>
      </c>
      <c r="AB836" s="96" t="str">
        <f>IF($L836="None","",IF(ISERROR(VLOOKUP($L836,Info!$B$4:$B$266,1,FALSE)),"",VLOOKUP($L836,Info!$B$4:$L$266,10,FALSE)))</f>
        <v/>
      </c>
      <c r="AC836" s="1" t="str">
        <f>IF(W836="SO Cable","Black,White",IF(O836="","",IF(P836="","",IF($J$12&lt;&gt;"ABC",IF(P836&lt;="250",VLOOKUP(O836,Info!$AZ$4:$BB$22,3,FALSE),VLOOKUP(O836,Info!$AZ$23:$BB$39,3,FALSE)),IF(P836&lt;="250",VLOOKUP(O836,Info!$AO$4:$AQ$22,3,FALSE),VLOOKUP(O836,Info!$AO$23:$AP$39,3,FALSE))))))</f>
        <v/>
      </c>
      <c r="AD836" s="1"/>
      <c r="AE836" s="1" t="str">
        <f>IF($L836="None","",IF(ISERROR(VLOOKUP($L836,Info!$B$4:$B$266,1,FALSE)),"",VLOOKUP($L836,Info!$B$4:$L$266,4,FALSE)))</f>
        <v/>
      </c>
      <c r="AF836" s="1" t="str">
        <f>IF($L836="None","",IF(ISERROR(VLOOKUP($L836,Info!$B$4:$B$266,1,FALSE)),"",VLOOKUP($L836,Info!$B$4:$L$266,6,FALSE)))</f>
        <v/>
      </c>
      <c r="AG836" s="1"/>
      <c r="AH836" s="33" t="str" cm="1">
        <f t="array" ref="AH836">IF(AND(L836&lt;&gt;"",O836&lt;&gt;"",R836:S836&lt;&gt;"",W836:X836&lt;&gt;"",Z836:AA836&lt;&gt;"",AC836&lt;&gt;""),"Good","Bad")</f>
        <v>Bad</v>
      </c>
      <c r="AL836" t="str" cm="1">
        <f t="array" ref="AL836">IF(R836&gt;0,_xlfn.IFS(COUNTIF($L$20:L836,"&lt;&gt;")&lt;101,1,COUNTIF($L$20:L836,"&lt;&gt;")&lt;201,2,COUNTIF($L$20:L836,"&lt;&gt;")&lt;301,3,COUNTIF($L$20:L836,"&lt;&gt;")&lt;401,4,COUNTIF($L$20:L836,"&lt;&gt;")&lt;501,5,COUNTIF($L$20:L836,"&lt;&gt;")&lt;601,6,COUNTIF($L$20:L836,"&lt;&gt;")&lt;701,7,COUNTIF($L$20:L836,"&lt;&gt;")&lt;801,8,COUNTIF($L$20:L836,"&lt;&gt;")&lt;901,9,COUNTIF($L$20:L836,"&lt;&gt;")&lt;1001,10,COUNTIF($L$20:L836,"&lt;&gt;")&lt;1101,11,COUNTIF($L$20:L836,"&lt;&gt;")&lt;1201,12,COUNTIF($L$20:L836,"&lt;&gt;")&lt;1301,13,COUNTIF($L$20:L836,"&lt;&gt;")&lt;1401,14,COUNTIF($L$20:L836,"&lt;&gt;")&lt;1501,15,COUNTIF($L$20:L836,"&lt;&gt;")&lt;1601,16,COUNTIF($L$20:L836,"&lt;&gt;")&lt;1701,17,COUNTIF($L$20:L836,"&lt;&gt;")&lt;1801,18,COUNTIF($L$20:L836,"&lt;&gt;")&lt;1901,19,COUNTIF($L$20:L836,"&lt;&gt;")&lt;2001,20,COUNTIF($L$20:L836,"&lt;&gt;")&lt;2101,21,COUNTIF($L$20:L836,"&lt;&gt;")&lt;2201,22,COUNTIF($L$20:L836,"&lt;&gt;")&lt;2301,23,COUNTIF($L$20:L836,"&lt;&gt;")&lt;2401,24,COUNTIF($L$20:L836,"&lt;&gt;")&lt;2501,25,COUNTIF($L$20:L836,"&lt;&gt;")&lt;2601,26,COUNTIF($L$20:L836,"&lt;&gt;")&lt;2701,27,COUNTIF($L$20:L836,"&lt;&gt;")&lt;2801,28,COUNTIF($L$20:L836,"&lt;&gt;")&lt;2901,29,COUNTIF($L$20:L836,"&lt;&gt;")&lt;3001,30),"")</f>
        <v/>
      </c>
      <c r="AM836" t="str">
        <f t="shared" si="60"/>
        <v/>
      </c>
      <c r="AN836" t="str">
        <f t="shared" si="64"/>
        <v/>
      </c>
      <c r="AP836" t="str">
        <f t="shared" si="63"/>
        <v/>
      </c>
      <c r="AQ836" t="str">
        <f>IF(AO836="","",COUNTIFS(AM836:$AM$3019,AO836))</f>
        <v/>
      </c>
    </row>
    <row r="837" spans="1:43" x14ac:dyDescent="0.25">
      <c r="A837" s="6" t="str">
        <f>IF(COUNT($A$20:A836)&lt;&gt;$B$4,IF(A836="","",A836+1),"")</f>
        <v/>
      </c>
      <c r="B837" s="3"/>
      <c r="C837" s="3"/>
      <c r="D837" s="122"/>
      <c r="E837" s="3"/>
      <c r="F837" s="3"/>
      <c r="G837" s="3"/>
      <c r="H837" s="3"/>
      <c r="I837" s="120"/>
      <c r="J837" s="3"/>
      <c r="K837" s="95" t="str" cm="1">
        <f t="array" ref="K837">IF(OR($J$14 = "A",$J$14 = "B",$J$14 = "C"),IF(I837="","",IF(LEN(I837)&gt;2,_xlfn.IFS(ISNUMBER(SEARCH("_",I837)),I837,ISNUMBER(SEARCH(", ",I837)),SUBSTITUTE(I837,", ","_"),ISNUMBER(SEARCH("/ ",I837)),SUBSTITUTE(I837,"/ ","_"),ISNUMBER(SEARCH(",",I837)),SUBSTITUTE(I837,",","_"),ISNUMBER(SEARCH("/",I837)),SUBSTITUTE(I837,"/","_"),ISNUMBER(SEARCH("",I837)),I837),I837)),IF(OR($J$14 = "J",$J$14 = "K"),"",IF(D837="","",IF(LEN(D837)&gt;2,_xlfn.IFS(ISNUMBER(SEARCH("_",D837)),D837,ISNUMBER(SEARCH(", ",D837)),SUBSTITUTE(D837,", ","_"),ISNUMBER(SEARCH("/ ",D837)),SUBSTITUTE(D837,"/ ","_"),ISNUMBER(SEARCH(",",D837)),SUBSTITUTE(D837,",","_"),ISNUMBER(SEARCH("/",D837)),SUBSTITUTE(D837,"/","_"),ISNUMBER(SEARCH("",D837)),D837),D837))))</f>
        <v/>
      </c>
      <c r="L837" s="1"/>
      <c r="M837" s="1" t="str">
        <f t="shared" si="61"/>
        <v/>
      </c>
      <c r="N837" s="94" t="str">
        <f>IF($L837="None","",IF(ISERROR(VLOOKUP($L837,Info!$B$4:$B$266,1,FALSE)),"",VLOOKUP($L837,Info!$B$4:$L$266,5,FALSE)))</f>
        <v/>
      </c>
      <c r="O837" s="94" t="str">
        <f>IF(K837="","",IF(AND($J$12&lt;&gt;"ABC",N837="3"),"BAC",IF(N837="3","ABC",IF($J$12&lt;&gt;"ABC",IF($J$10="Standard",VLOOKUP(K837,Info!$BE$4:$BF$481,2,FALSE),VLOOKUP(K837,Info!$BI$4:$BJ$482,2,FALSE)),IF($J$10="Standard",VLOOKUP(K837,Info!$AG$4:$AH$2994,2,FALSE),VLOOKUP(K837,Info!$AK$4:$AL$2997,2,FALSE))))))</f>
        <v/>
      </c>
      <c r="P837" s="94" t="str">
        <f>IF($L837="None","",IF(ISERROR(VLOOKUP($L837,Info!$B$4:$B$266,1,FALSE)),"",VLOOKUP($L837,Info!$B$4:$L$266,3,FALSE)))</f>
        <v/>
      </c>
      <c r="Q837" s="96" t="str">
        <f>IF($L837="None","",IF(ISERROR(VLOOKUP($L837,Info!$B$4:$B$266,1,FALSE)),"",VLOOKUP($L837,Info!$B$4:$L$266,4,FALSE)))</f>
        <v/>
      </c>
      <c r="R837" s="1"/>
      <c r="S837" s="6" t="str">
        <f t="shared" si="62"/>
        <v/>
      </c>
      <c r="T837" s="6" t="str">
        <f>IF($L837="None","",IF(ISERROR(VLOOKUP($L837,Info!$B$4:$B$266,1,FALSE)),"",VLOOKUP($L837,Info!$B$4:$L$266,11,FALSE)))</f>
        <v/>
      </c>
      <c r="U837" s="1"/>
      <c r="V837" s="1"/>
      <c r="W837" s="1"/>
      <c r="X837" s="1" t="str">
        <f>IF($L837="None","",IF(ISERROR(VLOOKUP($L837,Info!$B$4:$B$266,1,FALSE)),"",IF(OR(W837="Metallic Liquid Tight",W837="Non-Metallic Liquid Tight",W837="LSZH",W837="Greenfield"),VLOOKUP($L837,Info!$B$4:$L$266,7,FALSE),"N/A")))</f>
        <v/>
      </c>
      <c r="Y837" s="1"/>
      <c r="Z837" s="96" t="str">
        <f>IF($L837="None","",IF(ISERROR(VLOOKUP($L837,Info!$B$4:$B$266,1,FALSE)),"",VLOOKUP($L837,Info!$B$4:$L$266,9,FALSE)))</f>
        <v/>
      </c>
      <c r="AA837" s="96" t="str">
        <f>IF($L837="None","",IF(ISERROR(VLOOKUP($L837,Info!$B$4:$B$266,1,FALSE)),"",VLOOKUP($L837,Info!$B$4:$L$266,8,FALSE)))</f>
        <v/>
      </c>
      <c r="AB837" s="96" t="str">
        <f>IF($L837="None","",IF(ISERROR(VLOOKUP($L837,Info!$B$4:$B$266,1,FALSE)),"",VLOOKUP($L837,Info!$B$4:$L$266,10,FALSE)))</f>
        <v/>
      </c>
      <c r="AC837" s="1" t="str">
        <f>IF(W837="SO Cable","Black,White",IF(O837="","",IF(P837="","",IF($J$12&lt;&gt;"ABC",IF(P837&lt;="250",VLOOKUP(O837,Info!$AZ$4:$BB$22,3,FALSE),VLOOKUP(O837,Info!$AZ$23:$BB$39,3,FALSE)),IF(P837&lt;="250",VLOOKUP(O837,Info!$AO$4:$AQ$22,3,FALSE),VLOOKUP(O837,Info!$AO$23:$AP$39,3,FALSE))))))</f>
        <v/>
      </c>
      <c r="AD837" s="1"/>
      <c r="AE837" s="1" t="str">
        <f>IF($L837="None","",IF(ISERROR(VLOOKUP($L837,Info!$B$4:$B$266,1,FALSE)),"",VLOOKUP($L837,Info!$B$4:$L$266,4,FALSE)))</f>
        <v/>
      </c>
      <c r="AF837" s="1" t="str">
        <f>IF($L837="None","",IF(ISERROR(VLOOKUP($L837,Info!$B$4:$B$266,1,FALSE)),"",VLOOKUP($L837,Info!$B$4:$L$266,6,FALSE)))</f>
        <v/>
      </c>
      <c r="AG837" s="1"/>
      <c r="AH837" s="33" t="str" cm="1">
        <f t="array" ref="AH837">IF(AND(L837&lt;&gt;"",O837&lt;&gt;"",R837:S837&lt;&gt;"",W837:X837&lt;&gt;"",Z837:AA837&lt;&gt;"",AC837&lt;&gt;""),"Good","Bad")</f>
        <v>Bad</v>
      </c>
      <c r="AL837" t="str" cm="1">
        <f t="array" ref="AL837">IF(R837&gt;0,_xlfn.IFS(COUNTIF($L$20:L837,"&lt;&gt;")&lt;101,1,COUNTIF($L$20:L837,"&lt;&gt;")&lt;201,2,COUNTIF($L$20:L837,"&lt;&gt;")&lt;301,3,COUNTIF($L$20:L837,"&lt;&gt;")&lt;401,4,COUNTIF($L$20:L837,"&lt;&gt;")&lt;501,5,COUNTIF($L$20:L837,"&lt;&gt;")&lt;601,6,COUNTIF($L$20:L837,"&lt;&gt;")&lt;701,7,COUNTIF($L$20:L837,"&lt;&gt;")&lt;801,8,COUNTIF($L$20:L837,"&lt;&gt;")&lt;901,9,COUNTIF($L$20:L837,"&lt;&gt;")&lt;1001,10,COUNTIF($L$20:L837,"&lt;&gt;")&lt;1101,11,COUNTIF($L$20:L837,"&lt;&gt;")&lt;1201,12,COUNTIF($L$20:L837,"&lt;&gt;")&lt;1301,13,COUNTIF($L$20:L837,"&lt;&gt;")&lt;1401,14,COUNTIF($L$20:L837,"&lt;&gt;")&lt;1501,15,COUNTIF($L$20:L837,"&lt;&gt;")&lt;1601,16,COUNTIF($L$20:L837,"&lt;&gt;")&lt;1701,17,COUNTIF($L$20:L837,"&lt;&gt;")&lt;1801,18,COUNTIF($L$20:L837,"&lt;&gt;")&lt;1901,19,COUNTIF($L$20:L837,"&lt;&gt;")&lt;2001,20,COUNTIF($L$20:L837,"&lt;&gt;")&lt;2101,21,COUNTIF($L$20:L837,"&lt;&gt;")&lt;2201,22,COUNTIF($L$20:L837,"&lt;&gt;")&lt;2301,23,COUNTIF($L$20:L837,"&lt;&gt;")&lt;2401,24,COUNTIF($L$20:L837,"&lt;&gt;")&lt;2501,25,COUNTIF($L$20:L837,"&lt;&gt;")&lt;2601,26,COUNTIF($L$20:L837,"&lt;&gt;")&lt;2701,27,COUNTIF($L$20:L837,"&lt;&gt;")&lt;2801,28,COUNTIF($L$20:L837,"&lt;&gt;")&lt;2901,29,COUNTIF($L$20:L837,"&lt;&gt;")&lt;3001,30),"")</f>
        <v/>
      </c>
      <c r="AM837" t="str">
        <f t="shared" si="60"/>
        <v/>
      </c>
      <c r="AN837" t="str">
        <f t="shared" si="64"/>
        <v/>
      </c>
      <c r="AP837" t="str">
        <f t="shared" si="63"/>
        <v/>
      </c>
      <c r="AQ837" t="str">
        <f>IF(AO837="","",COUNTIFS(AM837:$AM$3019,AO837))</f>
        <v/>
      </c>
    </row>
    <row r="838" spans="1:43" x14ac:dyDescent="0.25">
      <c r="A838" s="6" t="str">
        <f>IF(COUNT($A$20:A837)&lt;&gt;$B$4,IF(A837="","",A837+1),"")</f>
        <v/>
      </c>
      <c r="B838" s="3"/>
      <c r="C838" s="3"/>
      <c r="D838" s="122"/>
      <c r="E838" s="3"/>
      <c r="F838" s="3"/>
      <c r="G838" s="3"/>
      <c r="H838" s="3"/>
      <c r="I838" s="120"/>
      <c r="J838" s="3"/>
      <c r="K838" s="95" t="str" cm="1">
        <f t="array" ref="K838">IF(OR($J$14 = "A",$J$14 = "B",$J$14 = "C"),IF(I838="","",IF(LEN(I838)&gt;2,_xlfn.IFS(ISNUMBER(SEARCH("_",I838)),I838,ISNUMBER(SEARCH(", ",I838)),SUBSTITUTE(I838,", ","_"),ISNUMBER(SEARCH("/ ",I838)),SUBSTITUTE(I838,"/ ","_"),ISNUMBER(SEARCH(",",I838)),SUBSTITUTE(I838,",","_"),ISNUMBER(SEARCH("/",I838)),SUBSTITUTE(I838,"/","_"),ISNUMBER(SEARCH("",I838)),I838),I838)),IF(OR($J$14 = "J",$J$14 = "K"),"",IF(D838="","",IF(LEN(D838)&gt;2,_xlfn.IFS(ISNUMBER(SEARCH("_",D838)),D838,ISNUMBER(SEARCH(", ",D838)),SUBSTITUTE(D838,", ","_"),ISNUMBER(SEARCH("/ ",D838)),SUBSTITUTE(D838,"/ ","_"),ISNUMBER(SEARCH(",",D838)),SUBSTITUTE(D838,",","_"),ISNUMBER(SEARCH("/",D838)),SUBSTITUTE(D838,"/","_"),ISNUMBER(SEARCH("",D838)),D838),D838))))</f>
        <v/>
      </c>
      <c r="L838" s="1"/>
      <c r="M838" s="1" t="str">
        <f t="shared" si="61"/>
        <v/>
      </c>
      <c r="N838" s="94" t="str">
        <f>IF($L838="None","",IF(ISERROR(VLOOKUP($L838,Info!$B$4:$B$266,1,FALSE)),"",VLOOKUP($L838,Info!$B$4:$L$266,5,FALSE)))</f>
        <v/>
      </c>
      <c r="O838" s="94" t="str">
        <f>IF(K838="","",IF(AND($J$12&lt;&gt;"ABC",N838="3"),"BAC",IF(N838="3","ABC",IF($J$12&lt;&gt;"ABC",IF($J$10="Standard",VLOOKUP(K838,Info!$BE$4:$BF$481,2,FALSE),VLOOKUP(K838,Info!$BI$4:$BJ$482,2,FALSE)),IF($J$10="Standard",VLOOKUP(K838,Info!$AG$4:$AH$2994,2,FALSE),VLOOKUP(K838,Info!$AK$4:$AL$2997,2,FALSE))))))</f>
        <v/>
      </c>
      <c r="P838" s="94" t="str">
        <f>IF($L838="None","",IF(ISERROR(VLOOKUP($L838,Info!$B$4:$B$266,1,FALSE)),"",VLOOKUP($L838,Info!$B$4:$L$266,3,FALSE)))</f>
        <v/>
      </c>
      <c r="Q838" s="96" t="str">
        <f>IF($L838="None","",IF(ISERROR(VLOOKUP($L838,Info!$B$4:$B$266,1,FALSE)),"",VLOOKUP($L838,Info!$B$4:$L$266,4,FALSE)))</f>
        <v/>
      </c>
      <c r="R838" s="1"/>
      <c r="S838" s="6" t="str">
        <f t="shared" si="62"/>
        <v/>
      </c>
      <c r="T838" s="6" t="str">
        <f>IF($L838="None","",IF(ISERROR(VLOOKUP($L838,Info!$B$4:$B$266,1,FALSE)),"",VLOOKUP($L838,Info!$B$4:$L$266,11,FALSE)))</f>
        <v/>
      </c>
      <c r="U838" s="1"/>
      <c r="V838" s="1"/>
      <c r="W838" s="1"/>
      <c r="X838" s="1" t="str">
        <f>IF($L838="None","",IF(ISERROR(VLOOKUP($L838,Info!$B$4:$B$266,1,FALSE)),"",IF(OR(W838="Metallic Liquid Tight",W838="Non-Metallic Liquid Tight",W838="LSZH",W838="Greenfield"),VLOOKUP($L838,Info!$B$4:$L$266,7,FALSE),"N/A")))</f>
        <v/>
      </c>
      <c r="Y838" s="1"/>
      <c r="Z838" s="96" t="str">
        <f>IF($L838="None","",IF(ISERROR(VLOOKUP($L838,Info!$B$4:$B$266,1,FALSE)),"",VLOOKUP($L838,Info!$B$4:$L$266,9,FALSE)))</f>
        <v/>
      </c>
      <c r="AA838" s="96" t="str">
        <f>IF($L838="None","",IF(ISERROR(VLOOKUP($L838,Info!$B$4:$B$266,1,FALSE)),"",VLOOKUP($L838,Info!$B$4:$L$266,8,FALSE)))</f>
        <v/>
      </c>
      <c r="AB838" s="96" t="str">
        <f>IF($L838="None","",IF(ISERROR(VLOOKUP($L838,Info!$B$4:$B$266,1,FALSE)),"",VLOOKUP($L838,Info!$B$4:$L$266,10,FALSE)))</f>
        <v/>
      </c>
      <c r="AC838" s="1" t="str">
        <f>IF(W838="SO Cable","Black,White",IF(O838="","",IF(P838="","",IF($J$12&lt;&gt;"ABC",IF(P838&lt;="250",VLOOKUP(O838,Info!$AZ$4:$BB$22,3,FALSE),VLOOKUP(O838,Info!$AZ$23:$BB$39,3,FALSE)),IF(P838&lt;="250",VLOOKUP(O838,Info!$AO$4:$AQ$22,3,FALSE),VLOOKUP(O838,Info!$AO$23:$AP$39,3,FALSE))))))</f>
        <v/>
      </c>
      <c r="AD838" s="1"/>
      <c r="AE838" s="1" t="str">
        <f>IF($L838="None","",IF(ISERROR(VLOOKUP($L838,Info!$B$4:$B$266,1,FALSE)),"",VLOOKUP($L838,Info!$B$4:$L$266,4,FALSE)))</f>
        <v/>
      </c>
      <c r="AF838" s="1" t="str">
        <f>IF($L838="None","",IF(ISERROR(VLOOKUP($L838,Info!$B$4:$B$266,1,FALSE)),"",VLOOKUP($L838,Info!$B$4:$L$266,6,FALSE)))</f>
        <v/>
      </c>
      <c r="AG838" s="1"/>
      <c r="AH838" s="33" t="str" cm="1">
        <f t="array" ref="AH838">IF(AND(L838&lt;&gt;"",O838&lt;&gt;"",R838:S838&lt;&gt;"",W838:X838&lt;&gt;"",Z838:AA838&lt;&gt;"",AC838&lt;&gt;""),"Good","Bad")</f>
        <v>Bad</v>
      </c>
      <c r="AL838" t="str" cm="1">
        <f t="array" ref="AL838">IF(R838&gt;0,_xlfn.IFS(COUNTIF($L$20:L838,"&lt;&gt;")&lt;101,1,COUNTIF($L$20:L838,"&lt;&gt;")&lt;201,2,COUNTIF($L$20:L838,"&lt;&gt;")&lt;301,3,COUNTIF($L$20:L838,"&lt;&gt;")&lt;401,4,COUNTIF($L$20:L838,"&lt;&gt;")&lt;501,5,COUNTIF($L$20:L838,"&lt;&gt;")&lt;601,6,COUNTIF($L$20:L838,"&lt;&gt;")&lt;701,7,COUNTIF($L$20:L838,"&lt;&gt;")&lt;801,8,COUNTIF($L$20:L838,"&lt;&gt;")&lt;901,9,COUNTIF($L$20:L838,"&lt;&gt;")&lt;1001,10,COUNTIF($L$20:L838,"&lt;&gt;")&lt;1101,11,COUNTIF($L$20:L838,"&lt;&gt;")&lt;1201,12,COUNTIF($L$20:L838,"&lt;&gt;")&lt;1301,13,COUNTIF($L$20:L838,"&lt;&gt;")&lt;1401,14,COUNTIF($L$20:L838,"&lt;&gt;")&lt;1501,15,COUNTIF($L$20:L838,"&lt;&gt;")&lt;1601,16,COUNTIF($L$20:L838,"&lt;&gt;")&lt;1701,17,COUNTIF($L$20:L838,"&lt;&gt;")&lt;1801,18,COUNTIF($L$20:L838,"&lt;&gt;")&lt;1901,19,COUNTIF($L$20:L838,"&lt;&gt;")&lt;2001,20,COUNTIF($L$20:L838,"&lt;&gt;")&lt;2101,21,COUNTIF($L$20:L838,"&lt;&gt;")&lt;2201,22,COUNTIF($L$20:L838,"&lt;&gt;")&lt;2301,23,COUNTIF($L$20:L838,"&lt;&gt;")&lt;2401,24,COUNTIF($L$20:L838,"&lt;&gt;")&lt;2501,25,COUNTIF($L$20:L838,"&lt;&gt;")&lt;2601,26,COUNTIF($L$20:L838,"&lt;&gt;")&lt;2701,27,COUNTIF($L$20:L838,"&lt;&gt;")&lt;2801,28,COUNTIF($L$20:L838,"&lt;&gt;")&lt;2901,29,COUNTIF($L$20:L838,"&lt;&gt;")&lt;3001,30),"")</f>
        <v/>
      </c>
      <c r="AM838" t="str">
        <f t="shared" si="60"/>
        <v/>
      </c>
      <c r="AN838" t="str">
        <f t="shared" si="64"/>
        <v/>
      </c>
      <c r="AP838" t="str">
        <f t="shared" si="63"/>
        <v/>
      </c>
      <c r="AQ838" t="str">
        <f>IF(AO838="","",COUNTIFS(AM838:$AM$3019,AO838))</f>
        <v/>
      </c>
    </row>
    <row r="839" spans="1:43" x14ac:dyDescent="0.25">
      <c r="A839" s="6" t="str">
        <f>IF(COUNT($A$20:A838)&lt;&gt;$B$4,IF(A838="","",A838+1),"")</f>
        <v/>
      </c>
      <c r="B839" s="3"/>
      <c r="C839" s="3"/>
      <c r="D839" s="122"/>
      <c r="E839" s="3"/>
      <c r="F839" s="3"/>
      <c r="G839" s="3"/>
      <c r="H839" s="3"/>
      <c r="I839" s="120"/>
      <c r="J839" s="3"/>
      <c r="K839" s="95" t="str" cm="1">
        <f t="array" ref="K839">IF(OR($J$14 = "A",$J$14 = "B",$J$14 = "C"),IF(I839="","",IF(LEN(I839)&gt;2,_xlfn.IFS(ISNUMBER(SEARCH("_",I839)),I839,ISNUMBER(SEARCH(", ",I839)),SUBSTITUTE(I839,", ","_"),ISNUMBER(SEARCH("/ ",I839)),SUBSTITUTE(I839,"/ ","_"),ISNUMBER(SEARCH(",",I839)),SUBSTITUTE(I839,",","_"),ISNUMBER(SEARCH("/",I839)),SUBSTITUTE(I839,"/","_"),ISNUMBER(SEARCH("",I839)),I839),I839)),IF(OR($J$14 = "J",$J$14 = "K"),"",IF(D839="","",IF(LEN(D839)&gt;2,_xlfn.IFS(ISNUMBER(SEARCH("_",D839)),D839,ISNUMBER(SEARCH(", ",D839)),SUBSTITUTE(D839,", ","_"),ISNUMBER(SEARCH("/ ",D839)),SUBSTITUTE(D839,"/ ","_"),ISNUMBER(SEARCH(",",D839)),SUBSTITUTE(D839,",","_"),ISNUMBER(SEARCH("/",D839)),SUBSTITUTE(D839,"/","_"),ISNUMBER(SEARCH("",D839)),D839),D839))))</f>
        <v/>
      </c>
      <c r="L839" s="1"/>
      <c r="M839" s="1" t="str">
        <f t="shared" si="61"/>
        <v/>
      </c>
      <c r="N839" s="94" t="str">
        <f>IF($L839="None","",IF(ISERROR(VLOOKUP($L839,Info!$B$4:$B$266,1,FALSE)),"",VLOOKUP($L839,Info!$B$4:$L$266,5,FALSE)))</f>
        <v/>
      </c>
      <c r="O839" s="94" t="str">
        <f>IF(K839="","",IF(AND($J$12&lt;&gt;"ABC",N839="3"),"BAC",IF(N839="3","ABC",IF($J$12&lt;&gt;"ABC",IF($J$10="Standard",VLOOKUP(K839,Info!$BE$4:$BF$481,2,FALSE),VLOOKUP(K839,Info!$BI$4:$BJ$482,2,FALSE)),IF($J$10="Standard",VLOOKUP(K839,Info!$AG$4:$AH$2994,2,FALSE),VLOOKUP(K839,Info!$AK$4:$AL$2997,2,FALSE))))))</f>
        <v/>
      </c>
      <c r="P839" s="94" t="str">
        <f>IF($L839="None","",IF(ISERROR(VLOOKUP($L839,Info!$B$4:$B$266,1,FALSE)),"",VLOOKUP($L839,Info!$B$4:$L$266,3,FALSE)))</f>
        <v/>
      </c>
      <c r="Q839" s="96" t="str">
        <f>IF($L839="None","",IF(ISERROR(VLOOKUP($L839,Info!$B$4:$B$266,1,FALSE)),"",VLOOKUP($L839,Info!$B$4:$L$266,4,FALSE)))</f>
        <v/>
      </c>
      <c r="R839" s="1"/>
      <c r="S839" s="6" t="str">
        <f t="shared" si="62"/>
        <v/>
      </c>
      <c r="T839" s="6" t="str">
        <f>IF($L839="None","",IF(ISERROR(VLOOKUP($L839,Info!$B$4:$B$266,1,FALSE)),"",VLOOKUP($L839,Info!$B$4:$L$266,11,FALSE)))</f>
        <v/>
      </c>
      <c r="U839" s="1"/>
      <c r="V839" s="1"/>
      <c r="W839" s="1"/>
      <c r="X839" s="1" t="str">
        <f>IF($L839="None","",IF(ISERROR(VLOOKUP($L839,Info!$B$4:$B$266,1,FALSE)),"",IF(OR(W839="Metallic Liquid Tight",W839="Non-Metallic Liquid Tight",W839="LSZH",W839="Greenfield"),VLOOKUP($L839,Info!$B$4:$L$266,7,FALSE),"N/A")))</f>
        <v/>
      </c>
      <c r="Y839" s="1"/>
      <c r="Z839" s="96" t="str">
        <f>IF($L839="None","",IF(ISERROR(VLOOKUP($L839,Info!$B$4:$B$266,1,FALSE)),"",VLOOKUP($L839,Info!$B$4:$L$266,9,FALSE)))</f>
        <v/>
      </c>
      <c r="AA839" s="96" t="str">
        <f>IF($L839="None","",IF(ISERROR(VLOOKUP($L839,Info!$B$4:$B$266,1,FALSE)),"",VLOOKUP($L839,Info!$B$4:$L$266,8,FALSE)))</f>
        <v/>
      </c>
      <c r="AB839" s="96" t="str">
        <f>IF($L839="None","",IF(ISERROR(VLOOKUP($L839,Info!$B$4:$B$266,1,FALSE)),"",VLOOKUP($L839,Info!$B$4:$L$266,10,FALSE)))</f>
        <v/>
      </c>
      <c r="AC839" s="1" t="str">
        <f>IF(W839="SO Cable","Black,White",IF(O839="","",IF(P839="","",IF($J$12&lt;&gt;"ABC",IF(P839&lt;="250",VLOOKUP(O839,Info!$AZ$4:$BB$22,3,FALSE),VLOOKUP(O839,Info!$AZ$23:$BB$39,3,FALSE)),IF(P839&lt;="250",VLOOKUP(O839,Info!$AO$4:$AQ$22,3,FALSE),VLOOKUP(O839,Info!$AO$23:$AP$39,3,FALSE))))))</f>
        <v/>
      </c>
      <c r="AD839" s="1"/>
      <c r="AE839" s="1" t="str">
        <f>IF($L839="None","",IF(ISERROR(VLOOKUP($L839,Info!$B$4:$B$266,1,FALSE)),"",VLOOKUP($L839,Info!$B$4:$L$266,4,FALSE)))</f>
        <v/>
      </c>
      <c r="AF839" s="1" t="str">
        <f>IF($L839="None","",IF(ISERROR(VLOOKUP($L839,Info!$B$4:$B$266,1,FALSE)),"",VLOOKUP($L839,Info!$B$4:$L$266,6,FALSE)))</f>
        <v/>
      </c>
      <c r="AG839" s="1"/>
      <c r="AH839" s="33" t="str" cm="1">
        <f t="array" ref="AH839">IF(AND(L839&lt;&gt;"",O839&lt;&gt;"",R839:S839&lt;&gt;"",W839:X839&lt;&gt;"",Z839:AA839&lt;&gt;"",AC839&lt;&gt;""),"Good","Bad")</f>
        <v>Bad</v>
      </c>
      <c r="AL839" t="str" cm="1">
        <f t="array" ref="AL839">IF(R839&gt;0,_xlfn.IFS(COUNTIF($L$20:L839,"&lt;&gt;")&lt;101,1,COUNTIF($L$20:L839,"&lt;&gt;")&lt;201,2,COUNTIF($L$20:L839,"&lt;&gt;")&lt;301,3,COUNTIF($L$20:L839,"&lt;&gt;")&lt;401,4,COUNTIF($L$20:L839,"&lt;&gt;")&lt;501,5,COUNTIF($L$20:L839,"&lt;&gt;")&lt;601,6,COUNTIF($L$20:L839,"&lt;&gt;")&lt;701,7,COUNTIF($L$20:L839,"&lt;&gt;")&lt;801,8,COUNTIF($L$20:L839,"&lt;&gt;")&lt;901,9,COUNTIF($L$20:L839,"&lt;&gt;")&lt;1001,10,COUNTIF($L$20:L839,"&lt;&gt;")&lt;1101,11,COUNTIF($L$20:L839,"&lt;&gt;")&lt;1201,12,COUNTIF($L$20:L839,"&lt;&gt;")&lt;1301,13,COUNTIF($L$20:L839,"&lt;&gt;")&lt;1401,14,COUNTIF($L$20:L839,"&lt;&gt;")&lt;1501,15,COUNTIF($L$20:L839,"&lt;&gt;")&lt;1601,16,COUNTIF($L$20:L839,"&lt;&gt;")&lt;1701,17,COUNTIF($L$20:L839,"&lt;&gt;")&lt;1801,18,COUNTIF($L$20:L839,"&lt;&gt;")&lt;1901,19,COUNTIF($L$20:L839,"&lt;&gt;")&lt;2001,20,COUNTIF($L$20:L839,"&lt;&gt;")&lt;2101,21,COUNTIF($L$20:L839,"&lt;&gt;")&lt;2201,22,COUNTIF($L$20:L839,"&lt;&gt;")&lt;2301,23,COUNTIF($L$20:L839,"&lt;&gt;")&lt;2401,24,COUNTIF($L$20:L839,"&lt;&gt;")&lt;2501,25,COUNTIF($L$20:L839,"&lt;&gt;")&lt;2601,26,COUNTIF($L$20:L839,"&lt;&gt;")&lt;2701,27,COUNTIF($L$20:L839,"&lt;&gt;")&lt;2801,28,COUNTIF($L$20:L839,"&lt;&gt;")&lt;2901,29,COUNTIF($L$20:L839,"&lt;&gt;")&lt;3001,30),"")</f>
        <v/>
      </c>
      <c r="AM839" t="str">
        <f t="shared" si="60"/>
        <v/>
      </c>
      <c r="AN839" t="str">
        <f t="shared" si="64"/>
        <v/>
      </c>
      <c r="AP839" t="str">
        <f t="shared" si="63"/>
        <v/>
      </c>
      <c r="AQ839" t="str">
        <f>IF(AO839="","",COUNTIFS(AM839:$AM$3019,AO839))</f>
        <v/>
      </c>
    </row>
    <row r="840" spans="1:43" x14ac:dyDescent="0.25">
      <c r="A840" s="6" t="str">
        <f>IF(COUNT($A$20:A839)&lt;&gt;$B$4,IF(A839="","",A839+1),"")</f>
        <v/>
      </c>
      <c r="B840" s="3"/>
      <c r="C840" s="3"/>
      <c r="D840" s="122"/>
      <c r="E840" s="3"/>
      <c r="F840" s="3"/>
      <c r="G840" s="3"/>
      <c r="H840" s="3"/>
      <c r="I840" s="120"/>
      <c r="J840" s="3"/>
      <c r="K840" s="95" t="str" cm="1">
        <f t="array" ref="K840">IF(OR($J$14 = "A",$J$14 = "B",$J$14 = "C"),IF(I840="","",IF(LEN(I840)&gt;2,_xlfn.IFS(ISNUMBER(SEARCH("_",I840)),I840,ISNUMBER(SEARCH(", ",I840)),SUBSTITUTE(I840,", ","_"),ISNUMBER(SEARCH("/ ",I840)),SUBSTITUTE(I840,"/ ","_"),ISNUMBER(SEARCH(",",I840)),SUBSTITUTE(I840,",","_"),ISNUMBER(SEARCH("/",I840)),SUBSTITUTE(I840,"/","_"),ISNUMBER(SEARCH("",I840)),I840),I840)),IF(OR($J$14 = "J",$J$14 = "K"),"",IF(D840="","",IF(LEN(D840)&gt;2,_xlfn.IFS(ISNUMBER(SEARCH("_",D840)),D840,ISNUMBER(SEARCH(", ",D840)),SUBSTITUTE(D840,", ","_"),ISNUMBER(SEARCH("/ ",D840)),SUBSTITUTE(D840,"/ ","_"),ISNUMBER(SEARCH(",",D840)),SUBSTITUTE(D840,",","_"),ISNUMBER(SEARCH("/",D840)),SUBSTITUTE(D840,"/","_"),ISNUMBER(SEARCH("",D840)),D840),D840))))</f>
        <v/>
      </c>
      <c r="L840" s="1"/>
      <c r="M840" s="1" t="str">
        <f t="shared" si="61"/>
        <v/>
      </c>
      <c r="N840" s="94" t="str">
        <f>IF($L840="None","",IF(ISERROR(VLOOKUP($L840,Info!$B$4:$B$266,1,FALSE)),"",VLOOKUP($L840,Info!$B$4:$L$266,5,FALSE)))</f>
        <v/>
      </c>
      <c r="O840" s="94" t="str">
        <f>IF(K840="","",IF(AND($J$12&lt;&gt;"ABC",N840="3"),"BAC",IF(N840="3","ABC",IF($J$12&lt;&gt;"ABC",IF($J$10="Standard",VLOOKUP(K840,Info!$BE$4:$BF$481,2,FALSE),VLOOKUP(K840,Info!$BI$4:$BJ$482,2,FALSE)),IF($J$10="Standard",VLOOKUP(K840,Info!$AG$4:$AH$2994,2,FALSE),VLOOKUP(K840,Info!$AK$4:$AL$2997,2,FALSE))))))</f>
        <v/>
      </c>
      <c r="P840" s="94" t="str">
        <f>IF($L840="None","",IF(ISERROR(VLOOKUP($L840,Info!$B$4:$B$266,1,FALSE)),"",VLOOKUP($L840,Info!$B$4:$L$266,3,FALSE)))</f>
        <v/>
      </c>
      <c r="Q840" s="96" t="str">
        <f>IF($L840="None","",IF(ISERROR(VLOOKUP($L840,Info!$B$4:$B$266,1,FALSE)),"",VLOOKUP($L840,Info!$B$4:$L$266,4,FALSE)))</f>
        <v/>
      </c>
      <c r="R840" s="1"/>
      <c r="S840" s="6" t="str">
        <f t="shared" si="62"/>
        <v/>
      </c>
      <c r="T840" s="6" t="str">
        <f>IF($L840="None","",IF(ISERROR(VLOOKUP($L840,Info!$B$4:$B$266,1,FALSE)),"",VLOOKUP($L840,Info!$B$4:$L$266,11,FALSE)))</f>
        <v/>
      </c>
      <c r="U840" s="1"/>
      <c r="V840" s="1"/>
      <c r="W840" s="1"/>
      <c r="X840" s="1" t="str">
        <f>IF($L840="None","",IF(ISERROR(VLOOKUP($L840,Info!$B$4:$B$266,1,FALSE)),"",IF(OR(W840="Metallic Liquid Tight",W840="Non-Metallic Liquid Tight",W840="LSZH",W840="Greenfield"),VLOOKUP($L840,Info!$B$4:$L$266,7,FALSE),"N/A")))</f>
        <v/>
      </c>
      <c r="Y840" s="1"/>
      <c r="Z840" s="96" t="str">
        <f>IF($L840="None","",IF(ISERROR(VLOOKUP($L840,Info!$B$4:$B$266,1,FALSE)),"",VLOOKUP($L840,Info!$B$4:$L$266,9,FALSE)))</f>
        <v/>
      </c>
      <c r="AA840" s="96" t="str">
        <f>IF($L840="None","",IF(ISERROR(VLOOKUP($L840,Info!$B$4:$B$266,1,FALSE)),"",VLOOKUP($L840,Info!$B$4:$L$266,8,FALSE)))</f>
        <v/>
      </c>
      <c r="AB840" s="96" t="str">
        <f>IF($L840="None","",IF(ISERROR(VLOOKUP($L840,Info!$B$4:$B$266,1,FALSE)),"",VLOOKUP($L840,Info!$B$4:$L$266,10,FALSE)))</f>
        <v/>
      </c>
      <c r="AC840" s="1" t="str">
        <f>IF(W840="SO Cable","Black,White",IF(O840="","",IF(P840="","",IF($J$12&lt;&gt;"ABC",IF(P840&lt;="250",VLOOKUP(O840,Info!$AZ$4:$BB$22,3,FALSE),VLOOKUP(O840,Info!$AZ$23:$BB$39,3,FALSE)),IF(P840&lt;="250",VLOOKUP(O840,Info!$AO$4:$AQ$22,3,FALSE),VLOOKUP(O840,Info!$AO$23:$AP$39,3,FALSE))))))</f>
        <v/>
      </c>
      <c r="AD840" s="1"/>
      <c r="AE840" s="1" t="str">
        <f>IF($L840="None","",IF(ISERROR(VLOOKUP($L840,Info!$B$4:$B$266,1,FALSE)),"",VLOOKUP($L840,Info!$B$4:$L$266,4,FALSE)))</f>
        <v/>
      </c>
      <c r="AF840" s="1" t="str">
        <f>IF($L840="None","",IF(ISERROR(VLOOKUP($L840,Info!$B$4:$B$266,1,FALSE)),"",VLOOKUP($L840,Info!$B$4:$L$266,6,FALSE)))</f>
        <v/>
      </c>
      <c r="AG840" s="1"/>
      <c r="AH840" s="33" t="str" cm="1">
        <f t="array" ref="AH840">IF(AND(L840&lt;&gt;"",O840&lt;&gt;"",R840:S840&lt;&gt;"",W840:X840&lt;&gt;"",Z840:AA840&lt;&gt;"",AC840&lt;&gt;""),"Good","Bad")</f>
        <v>Bad</v>
      </c>
      <c r="AL840" t="str" cm="1">
        <f t="array" ref="AL840">IF(R840&gt;0,_xlfn.IFS(COUNTIF($L$20:L840,"&lt;&gt;")&lt;101,1,COUNTIF($L$20:L840,"&lt;&gt;")&lt;201,2,COUNTIF($L$20:L840,"&lt;&gt;")&lt;301,3,COUNTIF($L$20:L840,"&lt;&gt;")&lt;401,4,COUNTIF($L$20:L840,"&lt;&gt;")&lt;501,5,COUNTIF($L$20:L840,"&lt;&gt;")&lt;601,6,COUNTIF($L$20:L840,"&lt;&gt;")&lt;701,7,COUNTIF($L$20:L840,"&lt;&gt;")&lt;801,8,COUNTIF($L$20:L840,"&lt;&gt;")&lt;901,9,COUNTIF($L$20:L840,"&lt;&gt;")&lt;1001,10,COUNTIF($L$20:L840,"&lt;&gt;")&lt;1101,11,COUNTIF($L$20:L840,"&lt;&gt;")&lt;1201,12,COUNTIF($L$20:L840,"&lt;&gt;")&lt;1301,13,COUNTIF($L$20:L840,"&lt;&gt;")&lt;1401,14,COUNTIF($L$20:L840,"&lt;&gt;")&lt;1501,15,COUNTIF($L$20:L840,"&lt;&gt;")&lt;1601,16,COUNTIF($L$20:L840,"&lt;&gt;")&lt;1701,17,COUNTIF($L$20:L840,"&lt;&gt;")&lt;1801,18,COUNTIF($L$20:L840,"&lt;&gt;")&lt;1901,19,COUNTIF($L$20:L840,"&lt;&gt;")&lt;2001,20,COUNTIF($L$20:L840,"&lt;&gt;")&lt;2101,21,COUNTIF($L$20:L840,"&lt;&gt;")&lt;2201,22,COUNTIF($L$20:L840,"&lt;&gt;")&lt;2301,23,COUNTIF($L$20:L840,"&lt;&gt;")&lt;2401,24,COUNTIF($L$20:L840,"&lt;&gt;")&lt;2501,25,COUNTIF($L$20:L840,"&lt;&gt;")&lt;2601,26,COUNTIF($L$20:L840,"&lt;&gt;")&lt;2701,27,COUNTIF($L$20:L840,"&lt;&gt;")&lt;2801,28,COUNTIF($L$20:L840,"&lt;&gt;")&lt;2901,29,COUNTIF($L$20:L840,"&lt;&gt;")&lt;3001,30),"")</f>
        <v/>
      </c>
      <c r="AM840" t="str">
        <f t="shared" si="60"/>
        <v/>
      </c>
      <c r="AN840" t="str">
        <f t="shared" si="64"/>
        <v/>
      </c>
      <c r="AP840" t="str">
        <f t="shared" si="63"/>
        <v/>
      </c>
      <c r="AQ840" t="str">
        <f>IF(AO840="","",COUNTIFS(AM840:$AM$3019,AO840))</f>
        <v/>
      </c>
    </row>
    <row r="841" spans="1:43" x14ac:dyDescent="0.25">
      <c r="A841" s="6" t="str">
        <f>IF(COUNT($A$20:A840)&lt;&gt;$B$4,IF(A840="","",A840+1),"")</f>
        <v/>
      </c>
      <c r="B841" s="3"/>
      <c r="C841" s="3"/>
      <c r="D841" s="122"/>
      <c r="E841" s="3"/>
      <c r="F841" s="3"/>
      <c r="G841" s="3"/>
      <c r="H841" s="3"/>
      <c r="I841" s="120"/>
      <c r="J841" s="3"/>
      <c r="K841" s="95" t="str" cm="1">
        <f t="array" ref="K841">IF(OR($J$14 = "A",$J$14 = "B",$J$14 = "C"),IF(I841="","",IF(LEN(I841)&gt;2,_xlfn.IFS(ISNUMBER(SEARCH("_",I841)),I841,ISNUMBER(SEARCH(", ",I841)),SUBSTITUTE(I841,", ","_"),ISNUMBER(SEARCH("/ ",I841)),SUBSTITUTE(I841,"/ ","_"),ISNUMBER(SEARCH(",",I841)),SUBSTITUTE(I841,",","_"),ISNUMBER(SEARCH("/",I841)),SUBSTITUTE(I841,"/","_"),ISNUMBER(SEARCH("",I841)),I841),I841)),IF(OR($J$14 = "J",$J$14 = "K"),"",IF(D841="","",IF(LEN(D841)&gt;2,_xlfn.IFS(ISNUMBER(SEARCH("_",D841)),D841,ISNUMBER(SEARCH(", ",D841)),SUBSTITUTE(D841,", ","_"),ISNUMBER(SEARCH("/ ",D841)),SUBSTITUTE(D841,"/ ","_"),ISNUMBER(SEARCH(",",D841)),SUBSTITUTE(D841,",","_"),ISNUMBER(SEARCH("/",D841)),SUBSTITUTE(D841,"/","_"),ISNUMBER(SEARCH("",D841)),D841),D841))))</f>
        <v/>
      </c>
      <c r="L841" s="1"/>
      <c r="M841" s="1" t="str">
        <f t="shared" si="61"/>
        <v/>
      </c>
      <c r="N841" s="94" t="str">
        <f>IF($L841="None","",IF(ISERROR(VLOOKUP($L841,Info!$B$4:$B$266,1,FALSE)),"",VLOOKUP($L841,Info!$B$4:$L$266,5,FALSE)))</f>
        <v/>
      </c>
      <c r="O841" s="94" t="str">
        <f>IF(K841="","",IF(AND($J$12&lt;&gt;"ABC",N841="3"),"BAC",IF(N841="3","ABC",IF($J$12&lt;&gt;"ABC",IF($J$10="Standard",VLOOKUP(K841,Info!$BE$4:$BF$481,2,FALSE),VLOOKUP(K841,Info!$BI$4:$BJ$482,2,FALSE)),IF($J$10="Standard",VLOOKUP(K841,Info!$AG$4:$AH$2994,2,FALSE),VLOOKUP(K841,Info!$AK$4:$AL$2997,2,FALSE))))))</f>
        <v/>
      </c>
      <c r="P841" s="94" t="str">
        <f>IF($L841="None","",IF(ISERROR(VLOOKUP($L841,Info!$B$4:$B$266,1,FALSE)),"",VLOOKUP($L841,Info!$B$4:$L$266,3,FALSE)))</f>
        <v/>
      </c>
      <c r="Q841" s="96" t="str">
        <f>IF($L841="None","",IF(ISERROR(VLOOKUP($L841,Info!$B$4:$B$266,1,FALSE)),"",VLOOKUP($L841,Info!$B$4:$L$266,4,FALSE)))</f>
        <v/>
      </c>
      <c r="R841" s="1"/>
      <c r="S841" s="6" t="str">
        <f t="shared" si="62"/>
        <v/>
      </c>
      <c r="T841" s="6" t="str">
        <f>IF($L841="None","",IF(ISERROR(VLOOKUP($L841,Info!$B$4:$B$266,1,FALSE)),"",VLOOKUP($L841,Info!$B$4:$L$266,11,FALSE)))</f>
        <v/>
      </c>
      <c r="U841" s="1"/>
      <c r="V841" s="1"/>
      <c r="W841" s="1"/>
      <c r="X841" s="1" t="str">
        <f>IF($L841="None","",IF(ISERROR(VLOOKUP($L841,Info!$B$4:$B$266,1,FALSE)),"",IF(OR(W841="Metallic Liquid Tight",W841="Non-Metallic Liquid Tight",W841="LSZH",W841="Greenfield"),VLOOKUP($L841,Info!$B$4:$L$266,7,FALSE),"N/A")))</f>
        <v/>
      </c>
      <c r="Y841" s="1"/>
      <c r="Z841" s="96" t="str">
        <f>IF($L841="None","",IF(ISERROR(VLOOKUP($L841,Info!$B$4:$B$266,1,FALSE)),"",VLOOKUP($L841,Info!$B$4:$L$266,9,FALSE)))</f>
        <v/>
      </c>
      <c r="AA841" s="96" t="str">
        <f>IF($L841="None","",IF(ISERROR(VLOOKUP($L841,Info!$B$4:$B$266,1,FALSE)),"",VLOOKUP($L841,Info!$B$4:$L$266,8,FALSE)))</f>
        <v/>
      </c>
      <c r="AB841" s="96" t="str">
        <f>IF($L841="None","",IF(ISERROR(VLOOKUP($L841,Info!$B$4:$B$266,1,FALSE)),"",VLOOKUP($L841,Info!$B$4:$L$266,10,FALSE)))</f>
        <v/>
      </c>
      <c r="AC841" s="1" t="str">
        <f>IF(W841="SO Cable","Black,White",IF(O841="","",IF(P841="","",IF($J$12&lt;&gt;"ABC",IF(P841&lt;="250",VLOOKUP(O841,Info!$AZ$4:$BB$22,3,FALSE),VLOOKUP(O841,Info!$AZ$23:$BB$39,3,FALSE)),IF(P841&lt;="250",VLOOKUP(O841,Info!$AO$4:$AQ$22,3,FALSE),VLOOKUP(O841,Info!$AO$23:$AP$39,3,FALSE))))))</f>
        <v/>
      </c>
      <c r="AD841" s="1"/>
      <c r="AE841" s="1" t="str">
        <f>IF($L841="None","",IF(ISERROR(VLOOKUP($L841,Info!$B$4:$B$266,1,FALSE)),"",VLOOKUP($L841,Info!$B$4:$L$266,4,FALSE)))</f>
        <v/>
      </c>
      <c r="AF841" s="1" t="str">
        <f>IF($L841="None","",IF(ISERROR(VLOOKUP($L841,Info!$B$4:$B$266,1,FALSE)),"",VLOOKUP($L841,Info!$B$4:$L$266,6,FALSE)))</f>
        <v/>
      </c>
      <c r="AG841" s="1"/>
      <c r="AH841" s="33" t="str" cm="1">
        <f t="array" ref="AH841">IF(AND(L841&lt;&gt;"",O841&lt;&gt;"",R841:S841&lt;&gt;"",W841:X841&lt;&gt;"",Z841:AA841&lt;&gt;"",AC841&lt;&gt;""),"Good","Bad")</f>
        <v>Bad</v>
      </c>
      <c r="AL841" t="str" cm="1">
        <f t="array" ref="AL841">IF(R841&gt;0,_xlfn.IFS(COUNTIF($L$20:L841,"&lt;&gt;")&lt;101,1,COUNTIF($L$20:L841,"&lt;&gt;")&lt;201,2,COUNTIF($L$20:L841,"&lt;&gt;")&lt;301,3,COUNTIF($L$20:L841,"&lt;&gt;")&lt;401,4,COUNTIF($L$20:L841,"&lt;&gt;")&lt;501,5,COUNTIF($L$20:L841,"&lt;&gt;")&lt;601,6,COUNTIF($L$20:L841,"&lt;&gt;")&lt;701,7,COUNTIF($L$20:L841,"&lt;&gt;")&lt;801,8,COUNTIF($L$20:L841,"&lt;&gt;")&lt;901,9,COUNTIF($L$20:L841,"&lt;&gt;")&lt;1001,10,COUNTIF($L$20:L841,"&lt;&gt;")&lt;1101,11,COUNTIF($L$20:L841,"&lt;&gt;")&lt;1201,12,COUNTIF($L$20:L841,"&lt;&gt;")&lt;1301,13,COUNTIF($L$20:L841,"&lt;&gt;")&lt;1401,14,COUNTIF($L$20:L841,"&lt;&gt;")&lt;1501,15,COUNTIF($L$20:L841,"&lt;&gt;")&lt;1601,16,COUNTIF($L$20:L841,"&lt;&gt;")&lt;1701,17,COUNTIF($L$20:L841,"&lt;&gt;")&lt;1801,18,COUNTIF($L$20:L841,"&lt;&gt;")&lt;1901,19,COUNTIF($L$20:L841,"&lt;&gt;")&lt;2001,20,COUNTIF($L$20:L841,"&lt;&gt;")&lt;2101,21,COUNTIF($L$20:L841,"&lt;&gt;")&lt;2201,22,COUNTIF($L$20:L841,"&lt;&gt;")&lt;2301,23,COUNTIF($L$20:L841,"&lt;&gt;")&lt;2401,24,COUNTIF($L$20:L841,"&lt;&gt;")&lt;2501,25,COUNTIF($L$20:L841,"&lt;&gt;")&lt;2601,26,COUNTIF($L$20:L841,"&lt;&gt;")&lt;2701,27,COUNTIF($L$20:L841,"&lt;&gt;")&lt;2801,28,COUNTIF($L$20:L841,"&lt;&gt;")&lt;2901,29,COUNTIF($L$20:L841,"&lt;&gt;")&lt;3001,30),"")</f>
        <v/>
      </c>
      <c r="AM841" t="str">
        <f t="shared" si="60"/>
        <v/>
      </c>
      <c r="AN841" t="str">
        <f t="shared" si="64"/>
        <v/>
      </c>
      <c r="AP841" t="str">
        <f t="shared" si="63"/>
        <v/>
      </c>
      <c r="AQ841" t="str">
        <f>IF(AO841="","",COUNTIFS(AM841:$AM$3019,AO841))</f>
        <v/>
      </c>
    </row>
    <row r="842" spans="1:43" x14ac:dyDescent="0.25">
      <c r="A842" s="6" t="str">
        <f>IF(COUNT($A$20:A841)&lt;&gt;$B$4,IF(A841="","",A841+1),"")</f>
        <v/>
      </c>
      <c r="B842" s="3"/>
      <c r="C842" s="3"/>
      <c r="D842" s="122"/>
      <c r="E842" s="3"/>
      <c r="F842" s="3"/>
      <c r="G842" s="3"/>
      <c r="H842" s="3"/>
      <c r="I842" s="120"/>
      <c r="J842" s="3"/>
      <c r="K842" s="95" t="str" cm="1">
        <f t="array" ref="K842">IF(OR($J$14 = "A",$J$14 = "B",$J$14 = "C"),IF(I842="","",IF(LEN(I842)&gt;2,_xlfn.IFS(ISNUMBER(SEARCH("_",I842)),I842,ISNUMBER(SEARCH(", ",I842)),SUBSTITUTE(I842,", ","_"),ISNUMBER(SEARCH("/ ",I842)),SUBSTITUTE(I842,"/ ","_"),ISNUMBER(SEARCH(",",I842)),SUBSTITUTE(I842,",","_"),ISNUMBER(SEARCH("/",I842)),SUBSTITUTE(I842,"/","_"),ISNUMBER(SEARCH("",I842)),I842),I842)),IF(OR($J$14 = "J",$J$14 = "K"),"",IF(D842="","",IF(LEN(D842)&gt;2,_xlfn.IFS(ISNUMBER(SEARCH("_",D842)),D842,ISNUMBER(SEARCH(", ",D842)),SUBSTITUTE(D842,", ","_"),ISNUMBER(SEARCH("/ ",D842)),SUBSTITUTE(D842,"/ ","_"),ISNUMBER(SEARCH(",",D842)),SUBSTITUTE(D842,",","_"),ISNUMBER(SEARCH("/",D842)),SUBSTITUTE(D842,"/","_"),ISNUMBER(SEARCH("",D842)),D842),D842))))</f>
        <v/>
      </c>
      <c r="L842" s="1"/>
      <c r="M842" s="1" t="str">
        <f t="shared" si="61"/>
        <v/>
      </c>
      <c r="N842" s="94" t="str">
        <f>IF($L842="None","",IF(ISERROR(VLOOKUP($L842,Info!$B$4:$B$266,1,FALSE)),"",VLOOKUP($L842,Info!$B$4:$L$266,5,FALSE)))</f>
        <v/>
      </c>
      <c r="O842" s="94" t="str">
        <f>IF(K842="","",IF(AND($J$12&lt;&gt;"ABC",N842="3"),"BAC",IF(N842="3","ABC",IF($J$12&lt;&gt;"ABC",IF($J$10="Standard",VLOOKUP(K842,Info!$BE$4:$BF$481,2,FALSE),VLOOKUP(K842,Info!$BI$4:$BJ$482,2,FALSE)),IF($J$10="Standard",VLOOKUP(K842,Info!$AG$4:$AH$2994,2,FALSE),VLOOKUP(K842,Info!$AK$4:$AL$2997,2,FALSE))))))</f>
        <v/>
      </c>
      <c r="P842" s="94" t="str">
        <f>IF($L842="None","",IF(ISERROR(VLOOKUP($L842,Info!$B$4:$B$266,1,FALSE)),"",VLOOKUP($L842,Info!$B$4:$L$266,3,FALSE)))</f>
        <v/>
      </c>
      <c r="Q842" s="96" t="str">
        <f>IF($L842="None","",IF(ISERROR(VLOOKUP($L842,Info!$B$4:$B$266,1,FALSE)),"",VLOOKUP($L842,Info!$B$4:$L$266,4,FALSE)))</f>
        <v/>
      </c>
      <c r="R842" s="1"/>
      <c r="S842" s="6" t="str">
        <f t="shared" si="62"/>
        <v/>
      </c>
      <c r="T842" s="6" t="str">
        <f>IF($L842="None","",IF(ISERROR(VLOOKUP($L842,Info!$B$4:$B$266,1,FALSE)),"",VLOOKUP($L842,Info!$B$4:$L$266,11,FALSE)))</f>
        <v/>
      </c>
      <c r="U842" s="1"/>
      <c r="V842" s="1"/>
      <c r="W842" s="1"/>
      <c r="X842" s="1" t="str">
        <f>IF($L842="None","",IF(ISERROR(VLOOKUP($L842,Info!$B$4:$B$266,1,FALSE)),"",IF(OR(W842="Metallic Liquid Tight",W842="Non-Metallic Liquid Tight",W842="LSZH",W842="Greenfield"),VLOOKUP($L842,Info!$B$4:$L$266,7,FALSE),"N/A")))</f>
        <v/>
      </c>
      <c r="Y842" s="1"/>
      <c r="Z842" s="96" t="str">
        <f>IF($L842="None","",IF(ISERROR(VLOOKUP($L842,Info!$B$4:$B$266,1,FALSE)),"",VLOOKUP($L842,Info!$B$4:$L$266,9,FALSE)))</f>
        <v/>
      </c>
      <c r="AA842" s="96" t="str">
        <f>IF($L842="None","",IF(ISERROR(VLOOKUP($L842,Info!$B$4:$B$266,1,FALSE)),"",VLOOKUP($L842,Info!$B$4:$L$266,8,FALSE)))</f>
        <v/>
      </c>
      <c r="AB842" s="96" t="str">
        <f>IF($L842="None","",IF(ISERROR(VLOOKUP($L842,Info!$B$4:$B$266,1,FALSE)),"",VLOOKUP($L842,Info!$B$4:$L$266,10,FALSE)))</f>
        <v/>
      </c>
      <c r="AC842" s="1" t="str">
        <f>IF(W842="SO Cable","Black,White",IF(O842="","",IF(P842="","",IF($J$12&lt;&gt;"ABC",IF(P842&lt;="250",VLOOKUP(O842,Info!$AZ$4:$BB$22,3,FALSE),VLOOKUP(O842,Info!$AZ$23:$BB$39,3,FALSE)),IF(P842&lt;="250",VLOOKUP(O842,Info!$AO$4:$AQ$22,3,FALSE),VLOOKUP(O842,Info!$AO$23:$AP$39,3,FALSE))))))</f>
        <v/>
      </c>
      <c r="AD842" s="1"/>
      <c r="AE842" s="1" t="str">
        <f>IF($L842="None","",IF(ISERROR(VLOOKUP($L842,Info!$B$4:$B$266,1,FALSE)),"",VLOOKUP($L842,Info!$B$4:$L$266,4,FALSE)))</f>
        <v/>
      </c>
      <c r="AF842" s="1" t="str">
        <f>IF($L842="None","",IF(ISERROR(VLOOKUP($L842,Info!$B$4:$B$266,1,FALSE)),"",VLOOKUP($L842,Info!$B$4:$L$266,6,FALSE)))</f>
        <v/>
      </c>
      <c r="AG842" s="1"/>
      <c r="AH842" s="33" t="str" cm="1">
        <f t="array" ref="AH842">IF(AND(L842&lt;&gt;"",O842&lt;&gt;"",R842:S842&lt;&gt;"",W842:X842&lt;&gt;"",Z842:AA842&lt;&gt;"",AC842&lt;&gt;""),"Good","Bad")</f>
        <v>Bad</v>
      </c>
      <c r="AL842" t="str" cm="1">
        <f t="array" ref="AL842">IF(R842&gt;0,_xlfn.IFS(COUNTIF($L$20:L842,"&lt;&gt;")&lt;101,1,COUNTIF($L$20:L842,"&lt;&gt;")&lt;201,2,COUNTIF($L$20:L842,"&lt;&gt;")&lt;301,3,COUNTIF($L$20:L842,"&lt;&gt;")&lt;401,4,COUNTIF($L$20:L842,"&lt;&gt;")&lt;501,5,COUNTIF($L$20:L842,"&lt;&gt;")&lt;601,6,COUNTIF($L$20:L842,"&lt;&gt;")&lt;701,7,COUNTIF($L$20:L842,"&lt;&gt;")&lt;801,8,COUNTIF($L$20:L842,"&lt;&gt;")&lt;901,9,COUNTIF($L$20:L842,"&lt;&gt;")&lt;1001,10,COUNTIF($L$20:L842,"&lt;&gt;")&lt;1101,11,COUNTIF($L$20:L842,"&lt;&gt;")&lt;1201,12,COUNTIF($L$20:L842,"&lt;&gt;")&lt;1301,13,COUNTIF($L$20:L842,"&lt;&gt;")&lt;1401,14,COUNTIF($L$20:L842,"&lt;&gt;")&lt;1501,15,COUNTIF($L$20:L842,"&lt;&gt;")&lt;1601,16,COUNTIF($L$20:L842,"&lt;&gt;")&lt;1701,17,COUNTIF($L$20:L842,"&lt;&gt;")&lt;1801,18,COUNTIF($L$20:L842,"&lt;&gt;")&lt;1901,19,COUNTIF($L$20:L842,"&lt;&gt;")&lt;2001,20,COUNTIF($L$20:L842,"&lt;&gt;")&lt;2101,21,COUNTIF($L$20:L842,"&lt;&gt;")&lt;2201,22,COUNTIF($L$20:L842,"&lt;&gt;")&lt;2301,23,COUNTIF($L$20:L842,"&lt;&gt;")&lt;2401,24,COUNTIF($L$20:L842,"&lt;&gt;")&lt;2501,25,COUNTIF($L$20:L842,"&lt;&gt;")&lt;2601,26,COUNTIF($L$20:L842,"&lt;&gt;")&lt;2701,27,COUNTIF($L$20:L842,"&lt;&gt;")&lt;2801,28,COUNTIF($L$20:L842,"&lt;&gt;")&lt;2901,29,COUNTIF($L$20:L842,"&lt;&gt;")&lt;3001,30),"")</f>
        <v/>
      </c>
      <c r="AM842" t="str">
        <f t="shared" si="60"/>
        <v/>
      </c>
      <c r="AN842" t="str">
        <f t="shared" si="64"/>
        <v/>
      </c>
      <c r="AP842" t="str">
        <f t="shared" si="63"/>
        <v/>
      </c>
      <c r="AQ842" t="str">
        <f>IF(AO842="","",COUNTIFS(AM842:$AM$3019,AO842))</f>
        <v/>
      </c>
    </row>
    <row r="843" spans="1:43" x14ac:dyDescent="0.25">
      <c r="A843" s="6" t="str">
        <f>IF(COUNT($A$20:A842)&lt;&gt;$B$4,IF(A842="","",A842+1),"")</f>
        <v/>
      </c>
      <c r="B843" s="3"/>
      <c r="C843" s="3"/>
      <c r="D843" s="122"/>
      <c r="E843" s="3"/>
      <c r="F843" s="3"/>
      <c r="G843" s="3"/>
      <c r="H843" s="3"/>
      <c r="I843" s="120"/>
      <c r="J843" s="3"/>
      <c r="K843" s="95" t="str" cm="1">
        <f t="array" ref="K843">IF(OR($J$14 = "A",$J$14 = "B",$J$14 = "C"),IF(I843="","",IF(LEN(I843)&gt;2,_xlfn.IFS(ISNUMBER(SEARCH("_",I843)),I843,ISNUMBER(SEARCH(", ",I843)),SUBSTITUTE(I843,", ","_"),ISNUMBER(SEARCH("/ ",I843)),SUBSTITUTE(I843,"/ ","_"),ISNUMBER(SEARCH(",",I843)),SUBSTITUTE(I843,",","_"),ISNUMBER(SEARCH("/",I843)),SUBSTITUTE(I843,"/","_"),ISNUMBER(SEARCH("",I843)),I843),I843)),IF(OR($J$14 = "J",$J$14 = "K"),"",IF(D843="","",IF(LEN(D843)&gt;2,_xlfn.IFS(ISNUMBER(SEARCH("_",D843)),D843,ISNUMBER(SEARCH(", ",D843)),SUBSTITUTE(D843,", ","_"),ISNUMBER(SEARCH("/ ",D843)),SUBSTITUTE(D843,"/ ","_"),ISNUMBER(SEARCH(",",D843)),SUBSTITUTE(D843,",","_"),ISNUMBER(SEARCH("/",D843)),SUBSTITUTE(D843,"/","_"),ISNUMBER(SEARCH("",D843)),D843),D843))))</f>
        <v/>
      </c>
      <c r="L843" s="1"/>
      <c r="M843" s="1" t="str">
        <f t="shared" si="61"/>
        <v/>
      </c>
      <c r="N843" s="94" t="str">
        <f>IF($L843="None","",IF(ISERROR(VLOOKUP($L843,Info!$B$4:$B$266,1,FALSE)),"",VLOOKUP($L843,Info!$B$4:$L$266,5,FALSE)))</f>
        <v/>
      </c>
      <c r="O843" s="94" t="str">
        <f>IF(K843="","",IF(AND($J$12&lt;&gt;"ABC",N843="3"),"BAC",IF(N843="3","ABC",IF($J$12&lt;&gt;"ABC",IF($J$10="Standard",VLOOKUP(K843,Info!$BE$4:$BF$481,2,FALSE),VLOOKUP(K843,Info!$BI$4:$BJ$482,2,FALSE)),IF($J$10="Standard",VLOOKUP(K843,Info!$AG$4:$AH$2994,2,FALSE),VLOOKUP(K843,Info!$AK$4:$AL$2997,2,FALSE))))))</f>
        <v/>
      </c>
      <c r="P843" s="94" t="str">
        <f>IF($L843="None","",IF(ISERROR(VLOOKUP($L843,Info!$B$4:$B$266,1,FALSE)),"",VLOOKUP($L843,Info!$B$4:$L$266,3,FALSE)))</f>
        <v/>
      </c>
      <c r="Q843" s="96" t="str">
        <f>IF($L843="None","",IF(ISERROR(VLOOKUP($L843,Info!$B$4:$B$266,1,FALSE)),"",VLOOKUP($L843,Info!$B$4:$L$266,4,FALSE)))</f>
        <v/>
      </c>
      <c r="R843" s="1"/>
      <c r="S843" s="6" t="str">
        <f t="shared" si="62"/>
        <v/>
      </c>
      <c r="T843" s="6" t="str">
        <f>IF($L843="None","",IF(ISERROR(VLOOKUP($L843,Info!$B$4:$B$266,1,FALSE)),"",VLOOKUP($L843,Info!$B$4:$L$266,11,FALSE)))</f>
        <v/>
      </c>
      <c r="U843" s="1"/>
      <c r="V843" s="1"/>
      <c r="W843" s="1"/>
      <c r="X843" s="1" t="str">
        <f>IF($L843="None","",IF(ISERROR(VLOOKUP($L843,Info!$B$4:$B$266,1,FALSE)),"",IF(OR(W843="Metallic Liquid Tight",W843="Non-Metallic Liquid Tight",W843="LSZH",W843="Greenfield"),VLOOKUP($L843,Info!$B$4:$L$266,7,FALSE),"N/A")))</f>
        <v/>
      </c>
      <c r="Y843" s="1"/>
      <c r="Z843" s="96" t="str">
        <f>IF($L843="None","",IF(ISERROR(VLOOKUP($L843,Info!$B$4:$B$266,1,FALSE)),"",VLOOKUP($L843,Info!$B$4:$L$266,9,FALSE)))</f>
        <v/>
      </c>
      <c r="AA843" s="96" t="str">
        <f>IF($L843="None","",IF(ISERROR(VLOOKUP($L843,Info!$B$4:$B$266,1,FALSE)),"",VLOOKUP($L843,Info!$B$4:$L$266,8,FALSE)))</f>
        <v/>
      </c>
      <c r="AB843" s="96" t="str">
        <f>IF($L843="None","",IF(ISERROR(VLOOKUP($L843,Info!$B$4:$B$266,1,FALSE)),"",VLOOKUP($L843,Info!$B$4:$L$266,10,FALSE)))</f>
        <v/>
      </c>
      <c r="AC843" s="1" t="str">
        <f>IF(W843="SO Cable","Black,White",IF(O843="","",IF(P843="","",IF($J$12&lt;&gt;"ABC",IF(P843&lt;="250",VLOOKUP(O843,Info!$AZ$4:$BB$22,3,FALSE),VLOOKUP(O843,Info!$AZ$23:$BB$39,3,FALSE)),IF(P843&lt;="250",VLOOKUP(O843,Info!$AO$4:$AQ$22,3,FALSE),VLOOKUP(O843,Info!$AO$23:$AP$39,3,FALSE))))))</f>
        <v/>
      </c>
      <c r="AD843" s="1"/>
      <c r="AE843" s="1" t="str">
        <f>IF($L843="None","",IF(ISERROR(VLOOKUP($L843,Info!$B$4:$B$266,1,FALSE)),"",VLOOKUP($L843,Info!$B$4:$L$266,4,FALSE)))</f>
        <v/>
      </c>
      <c r="AF843" s="1" t="str">
        <f>IF($L843="None","",IF(ISERROR(VLOOKUP($L843,Info!$B$4:$B$266,1,FALSE)),"",VLOOKUP($L843,Info!$B$4:$L$266,6,FALSE)))</f>
        <v/>
      </c>
      <c r="AG843" s="1"/>
      <c r="AH843" s="33" t="str" cm="1">
        <f t="array" ref="AH843">IF(AND(L843&lt;&gt;"",O843&lt;&gt;"",R843:S843&lt;&gt;"",W843:X843&lt;&gt;"",Z843:AA843&lt;&gt;"",AC843&lt;&gt;""),"Good","Bad")</f>
        <v>Bad</v>
      </c>
      <c r="AL843" t="str" cm="1">
        <f t="array" ref="AL843">IF(R843&gt;0,_xlfn.IFS(COUNTIF($L$20:L843,"&lt;&gt;")&lt;101,1,COUNTIF($L$20:L843,"&lt;&gt;")&lt;201,2,COUNTIF($L$20:L843,"&lt;&gt;")&lt;301,3,COUNTIF($L$20:L843,"&lt;&gt;")&lt;401,4,COUNTIF($L$20:L843,"&lt;&gt;")&lt;501,5,COUNTIF($L$20:L843,"&lt;&gt;")&lt;601,6,COUNTIF($L$20:L843,"&lt;&gt;")&lt;701,7,COUNTIF($L$20:L843,"&lt;&gt;")&lt;801,8,COUNTIF($L$20:L843,"&lt;&gt;")&lt;901,9,COUNTIF($L$20:L843,"&lt;&gt;")&lt;1001,10,COUNTIF($L$20:L843,"&lt;&gt;")&lt;1101,11,COUNTIF($L$20:L843,"&lt;&gt;")&lt;1201,12,COUNTIF($L$20:L843,"&lt;&gt;")&lt;1301,13,COUNTIF($L$20:L843,"&lt;&gt;")&lt;1401,14,COUNTIF($L$20:L843,"&lt;&gt;")&lt;1501,15,COUNTIF($L$20:L843,"&lt;&gt;")&lt;1601,16,COUNTIF($L$20:L843,"&lt;&gt;")&lt;1701,17,COUNTIF($L$20:L843,"&lt;&gt;")&lt;1801,18,COUNTIF($L$20:L843,"&lt;&gt;")&lt;1901,19,COUNTIF($L$20:L843,"&lt;&gt;")&lt;2001,20,COUNTIF($L$20:L843,"&lt;&gt;")&lt;2101,21,COUNTIF($L$20:L843,"&lt;&gt;")&lt;2201,22,COUNTIF($L$20:L843,"&lt;&gt;")&lt;2301,23,COUNTIF($L$20:L843,"&lt;&gt;")&lt;2401,24,COUNTIF($L$20:L843,"&lt;&gt;")&lt;2501,25,COUNTIF($L$20:L843,"&lt;&gt;")&lt;2601,26,COUNTIF($L$20:L843,"&lt;&gt;")&lt;2701,27,COUNTIF($L$20:L843,"&lt;&gt;")&lt;2801,28,COUNTIF($L$20:L843,"&lt;&gt;")&lt;2901,29,COUNTIF($L$20:L843,"&lt;&gt;")&lt;3001,30),"")</f>
        <v/>
      </c>
      <c r="AM843" t="str">
        <f t="shared" si="60"/>
        <v/>
      </c>
      <c r="AN843" t="str">
        <f t="shared" si="64"/>
        <v/>
      </c>
      <c r="AP843" t="str">
        <f t="shared" si="63"/>
        <v/>
      </c>
      <c r="AQ843" t="str">
        <f>IF(AO843="","",COUNTIFS(AM843:$AM$3019,AO843))</f>
        <v/>
      </c>
    </row>
    <row r="844" spans="1:43" x14ac:dyDescent="0.25">
      <c r="A844" s="6" t="str">
        <f>IF(COUNT($A$20:A843)&lt;&gt;$B$4,IF(A843="","",A843+1),"")</f>
        <v/>
      </c>
      <c r="B844" s="3"/>
      <c r="C844" s="3"/>
      <c r="D844" s="122"/>
      <c r="E844" s="3"/>
      <c r="F844" s="3"/>
      <c r="G844" s="3"/>
      <c r="H844" s="3"/>
      <c r="I844" s="120"/>
      <c r="J844" s="3"/>
      <c r="K844" s="95" t="str" cm="1">
        <f t="array" ref="K844">IF(OR($J$14 = "A",$J$14 = "B",$J$14 = "C"),IF(I844="","",IF(LEN(I844)&gt;2,_xlfn.IFS(ISNUMBER(SEARCH("_",I844)),I844,ISNUMBER(SEARCH(", ",I844)),SUBSTITUTE(I844,", ","_"),ISNUMBER(SEARCH("/ ",I844)),SUBSTITUTE(I844,"/ ","_"),ISNUMBER(SEARCH(",",I844)),SUBSTITUTE(I844,",","_"),ISNUMBER(SEARCH("/",I844)),SUBSTITUTE(I844,"/","_"),ISNUMBER(SEARCH("",I844)),I844),I844)),IF(OR($J$14 = "J",$J$14 = "K"),"",IF(D844="","",IF(LEN(D844)&gt;2,_xlfn.IFS(ISNUMBER(SEARCH("_",D844)),D844,ISNUMBER(SEARCH(", ",D844)),SUBSTITUTE(D844,", ","_"),ISNUMBER(SEARCH("/ ",D844)),SUBSTITUTE(D844,"/ ","_"),ISNUMBER(SEARCH(",",D844)),SUBSTITUTE(D844,",","_"),ISNUMBER(SEARCH("/",D844)),SUBSTITUTE(D844,"/","_"),ISNUMBER(SEARCH("",D844)),D844),D844))))</f>
        <v/>
      </c>
      <c r="L844" s="1"/>
      <c r="M844" s="1" t="str">
        <f t="shared" si="61"/>
        <v/>
      </c>
      <c r="N844" s="94" t="str">
        <f>IF($L844="None","",IF(ISERROR(VLOOKUP($L844,Info!$B$4:$B$266,1,FALSE)),"",VLOOKUP($L844,Info!$B$4:$L$266,5,FALSE)))</f>
        <v/>
      </c>
      <c r="O844" s="94" t="str">
        <f>IF(K844="","",IF(AND($J$12&lt;&gt;"ABC",N844="3"),"BAC",IF(N844="3","ABC",IF($J$12&lt;&gt;"ABC",IF($J$10="Standard",VLOOKUP(K844,Info!$BE$4:$BF$481,2,FALSE),VLOOKUP(K844,Info!$BI$4:$BJ$482,2,FALSE)),IF($J$10="Standard",VLOOKUP(K844,Info!$AG$4:$AH$2994,2,FALSE),VLOOKUP(K844,Info!$AK$4:$AL$2997,2,FALSE))))))</f>
        <v/>
      </c>
      <c r="P844" s="94" t="str">
        <f>IF($L844="None","",IF(ISERROR(VLOOKUP($L844,Info!$B$4:$B$266,1,FALSE)),"",VLOOKUP($L844,Info!$B$4:$L$266,3,FALSE)))</f>
        <v/>
      </c>
      <c r="Q844" s="96" t="str">
        <f>IF($L844="None","",IF(ISERROR(VLOOKUP($L844,Info!$B$4:$B$266,1,FALSE)),"",VLOOKUP($L844,Info!$B$4:$L$266,4,FALSE)))</f>
        <v/>
      </c>
      <c r="R844" s="1"/>
      <c r="S844" s="6" t="str">
        <f t="shared" si="62"/>
        <v/>
      </c>
      <c r="T844" s="6" t="str">
        <f>IF($L844="None","",IF(ISERROR(VLOOKUP($L844,Info!$B$4:$B$266,1,FALSE)),"",VLOOKUP($L844,Info!$B$4:$L$266,11,FALSE)))</f>
        <v/>
      </c>
      <c r="U844" s="1"/>
      <c r="V844" s="1"/>
      <c r="W844" s="1"/>
      <c r="X844" s="1" t="str">
        <f>IF($L844="None","",IF(ISERROR(VLOOKUP($L844,Info!$B$4:$B$266,1,FALSE)),"",IF(OR(W844="Metallic Liquid Tight",W844="Non-Metallic Liquid Tight",W844="LSZH",W844="Greenfield"),VLOOKUP($L844,Info!$B$4:$L$266,7,FALSE),"N/A")))</f>
        <v/>
      </c>
      <c r="Y844" s="1"/>
      <c r="Z844" s="96" t="str">
        <f>IF($L844="None","",IF(ISERROR(VLOOKUP($L844,Info!$B$4:$B$266,1,FALSE)),"",VLOOKUP($L844,Info!$B$4:$L$266,9,FALSE)))</f>
        <v/>
      </c>
      <c r="AA844" s="96" t="str">
        <f>IF($L844="None","",IF(ISERROR(VLOOKUP($L844,Info!$B$4:$B$266,1,FALSE)),"",VLOOKUP($L844,Info!$B$4:$L$266,8,FALSE)))</f>
        <v/>
      </c>
      <c r="AB844" s="96" t="str">
        <f>IF($L844="None","",IF(ISERROR(VLOOKUP($L844,Info!$B$4:$B$266,1,FALSE)),"",VLOOKUP($L844,Info!$B$4:$L$266,10,FALSE)))</f>
        <v/>
      </c>
      <c r="AC844" s="1" t="str">
        <f>IF(W844="SO Cable","Black,White",IF(O844="","",IF(P844="","",IF($J$12&lt;&gt;"ABC",IF(P844&lt;="250",VLOOKUP(O844,Info!$AZ$4:$BB$22,3,FALSE),VLOOKUP(O844,Info!$AZ$23:$BB$39,3,FALSE)),IF(P844&lt;="250",VLOOKUP(O844,Info!$AO$4:$AQ$22,3,FALSE),VLOOKUP(O844,Info!$AO$23:$AP$39,3,FALSE))))))</f>
        <v/>
      </c>
      <c r="AD844" s="1"/>
      <c r="AE844" s="1" t="str">
        <f>IF($L844="None","",IF(ISERROR(VLOOKUP($L844,Info!$B$4:$B$266,1,FALSE)),"",VLOOKUP($L844,Info!$B$4:$L$266,4,FALSE)))</f>
        <v/>
      </c>
      <c r="AF844" s="1" t="str">
        <f>IF($L844="None","",IF(ISERROR(VLOOKUP($L844,Info!$B$4:$B$266,1,FALSE)),"",VLOOKUP($L844,Info!$B$4:$L$266,6,FALSE)))</f>
        <v/>
      </c>
      <c r="AG844" s="1"/>
      <c r="AH844" s="33" t="str" cm="1">
        <f t="array" ref="AH844">IF(AND(L844&lt;&gt;"",O844&lt;&gt;"",R844:S844&lt;&gt;"",W844:X844&lt;&gt;"",Z844:AA844&lt;&gt;"",AC844&lt;&gt;""),"Good","Bad")</f>
        <v>Bad</v>
      </c>
      <c r="AL844" t="str" cm="1">
        <f t="array" ref="AL844">IF(R844&gt;0,_xlfn.IFS(COUNTIF($L$20:L844,"&lt;&gt;")&lt;101,1,COUNTIF($L$20:L844,"&lt;&gt;")&lt;201,2,COUNTIF($L$20:L844,"&lt;&gt;")&lt;301,3,COUNTIF($L$20:L844,"&lt;&gt;")&lt;401,4,COUNTIF($L$20:L844,"&lt;&gt;")&lt;501,5,COUNTIF($L$20:L844,"&lt;&gt;")&lt;601,6,COUNTIF($L$20:L844,"&lt;&gt;")&lt;701,7,COUNTIF($L$20:L844,"&lt;&gt;")&lt;801,8,COUNTIF($L$20:L844,"&lt;&gt;")&lt;901,9,COUNTIF($L$20:L844,"&lt;&gt;")&lt;1001,10,COUNTIF($L$20:L844,"&lt;&gt;")&lt;1101,11,COUNTIF($L$20:L844,"&lt;&gt;")&lt;1201,12,COUNTIF($L$20:L844,"&lt;&gt;")&lt;1301,13,COUNTIF($L$20:L844,"&lt;&gt;")&lt;1401,14,COUNTIF($L$20:L844,"&lt;&gt;")&lt;1501,15,COUNTIF($L$20:L844,"&lt;&gt;")&lt;1601,16,COUNTIF($L$20:L844,"&lt;&gt;")&lt;1701,17,COUNTIF($L$20:L844,"&lt;&gt;")&lt;1801,18,COUNTIF($L$20:L844,"&lt;&gt;")&lt;1901,19,COUNTIF($L$20:L844,"&lt;&gt;")&lt;2001,20,COUNTIF($L$20:L844,"&lt;&gt;")&lt;2101,21,COUNTIF($L$20:L844,"&lt;&gt;")&lt;2201,22,COUNTIF($L$20:L844,"&lt;&gt;")&lt;2301,23,COUNTIF($L$20:L844,"&lt;&gt;")&lt;2401,24,COUNTIF($L$20:L844,"&lt;&gt;")&lt;2501,25,COUNTIF($L$20:L844,"&lt;&gt;")&lt;2601,26,COUNTIF($L$20:L844,"&lt;&gt;")&lt;2701,27,COUNTIF($L$20:L844,"&lt;&gt;")&lt;2801,28,COUNTIF($L$20:L844,"&lt;&gt;")&lt;2901,29,COUNTIF($L$20:L844,"&lt;&gt;")&lt;3001,30),"")</f>
        <v/>
      </c>
      <c r="AM844" t="str">
        <f t="shared" si="60"/>
        <v/>
      </c>
      <c r="AN844" t="str">
        <f t="shared" si="64"/>
        <v/>
      </c>
      <c r="AP844" t="str">
        <f t="shared" si="63"/>
        <v/>
      </c>
      <c r="AQ844" t="str">
        <f>IF(AO844="","",COUNTIFS(AM844:$AM$3019,AO844))</f>
        <v/>
      </c>
    </row>
    <row r="845" spans="1:43" x14ac:dyDescent="0.25">
      <c r="A845" s="6" t="str">
        <f>IF(COUNT($A$20:A844)&lt;&gt;$B$4,IF(A844="","",A844+1),"")</f>
        <v/>
      </c>
      <c r="B845" s="3"/>
      <c r="C845" s="3"/>
      <c r="D845" s="122"/>
      <c r="E845" s="3"/>
      <c r="F845" s="3"/>
      <c r="G845" s="3"/>
      <c r="H845" s="3"/>
      <c r="I845" s="120"/>
      <c r="J845" s="3"/>
      <c r="K845" s="95" t="str" cm="1">
        <f t="array" ref="K845">IF(OR($J$14 = "A",$J$14 = "B",$J$14 = "C"),IF(I845="","",IF(LEN(I845)&gt;2,_xlfn.IFS(ISNUMBER(SEARCH("_",I845)),I845,ISNUMBER(SEARCH(", ",I845)),SUBSTITUTE(I845,", ","_"),ISNUMBER(SEARCH("/ ",I845)),SUBSTITUTE(I845,"/ ","_"),ISNUMBER(SEARCH(",",I845)),SUBSTITUTE(I845,",","_"),ISNUMBER(SEARCH("/",I845)),SUBSTITUTE(I845,"/","_"),ISNUMBER(SEARCH("",I845)),I845),I845)),IF(OR($J$14 = "J",$J$14 = "K"),"",IF(D845="","",IF(LEN(D845)&gt;2,_xlfn.IFS(ISNUMBER(SEARCH("_",D845)),D845,ISNUMBER(SEARCH(", ",D845)),SUBSTITUTE(D845,", ","_"),ISNUMBER(SEARCH("/ ",D845)),SUBSTITUTE(D845,"/ ","_"),ISNUMBER(SEARCH(",",D845)),SUBSTITUTE(D845,",","_"),ISNUMBER(SEARCH("/",D845)),SUBSTITUTE(D845,"/","_"),ISNUMBER(SEARCH("",D845)),D845),D845))))</f>
        <v/>
      </c>
      <c r="L845" s="1"/>
      <c r="M845" s="1" t="str">
        <f t="shared" si="61"/>
        <v/>
      </c>
      <c r="N845" s="94" t="str">
        <f>IF($L845="None","",IF(ISERROR(VLOOKUP($L845,Info!$B$4:$B$266,1,FALSE)),"",VLOOKUP($L845,Info!$B$4:$L$266,5,FALSE)))</f>
        <v/>
      </c>
      <c r="O845" s="94" t="str">
        <f>IF(K845="","",IF(AND($J$12&lt;&gt;"ABC",N845="3"),"BAC",IF(N845="3","ABC",IF($J$12&lt;&gt;"ABC",IF($J$10="Standard",VLOOKUP(K845,Info!$BE$4:$BF$481,2,FALSE),VLOOKUP(K845,Info!$BI$4:$BJ$482,2,FALSE)),IF($J$10="Standard",VLOOKUP(K845,Info!$AG$4:$AH$2994,2,FALSE),VLOOKUP(K845,Info!$AK$4:$AL$2997,2,FALSE))))))</f>
        <v/>
      </c>
      <c r="P845" s="94" t="str">
        <f>IF($L845="None","",IF(ISERROR(VLOOKUP($L845,Info!$B$4:$B$266,1,FALSE)),"",VLOOKUP($L845,Info!$B$4:$L$266,3,FALSE)))</f>
        <v/>
      </c>
      <c r="Q845" s="96" t="str">
        <f>IF($L845="None","",IF(ISERROR(VLOOKUP($L845,Info!$B$4:$B$266,1,FALSE)),"",VLOOKUP($L845,Info!$B$4:$L$266,4,FALSE)))</f>
        <v/>
      </c>
      <c r="R845" s="1"/>
      <c r="S845" s="6" t="str">
        <f t="shared" si="62"/>
        <v/>
      </c>
      <c r="T845" s="6" t="str">
        <f>IF($L845="None","",IF(ISERROR(VLOOKUP($L845,Info!$B$4:$B$266,1,FALSE)),"",VLOOKUP($L845,Info!$B$4:$L$266,11,FALSE)))</f>
        <v/>
      </c>
      <c r="U845" s="1"/>
      <c r="V845" s="1"/>
      <c r="W845" s="1"/>
      <c r="X845" s="1" t="str">
        <f>IF($L845="None","",IF(ISERROR(VLOOKUP($L845,Info!$B$4:$B$266,1,FALSE)),"",IF(OR(W845="Metallic Liquid Tight",W845="Non-Metallic Liquid Tight",W845="LSZH",W845="Greenfield"),VLOOKUP($L845,Info!$B$4:$L$266,7,FALSE),"N/A")))</f>
        <v/>
      </c>
      <c r="Y845" s="1"/>
      <c r="Z845" s="96" t="str">
        <f>IF($L845="None","",IF(ISERROR(VLOOKUP($L845,Info!$B$4:$B$266,1,FALSE)),"",VLOOKUP($L845,Info!$B$4:$L$266,9,FALSE)))</f>
        <v/>
      </c>
      <c r="AA845" s="96" t="str">
        <f>IF($L845="None","",IF(ISERROR(VLOOKUP($L845,Info!$B$4:$B$266,1,FALSE)),"",VLOOKUP($L845,Info!$B$4:$L$266,8,FALSE)))</f>
        <v/>
      </c>
      <c r="AB845" s="96" t="str">
        <f>IF($L845="None","",IF(ISERROR(VLOOKUP($L845,Info!$B$4:$B$266,1,FALSE)),"",VLOOKUP($L845,Info!$B$4:$L$266,10,FALSE)))</f>
        <v/>
      </c>
      <c r="AC845" s="1" t="str">
        <f>IF(W845="SO Cable","Black,White",IF(O845="","",IF(P845="","",IF($J$12&lt;&gt;"ABC",IF(P845&lt;="250",VLOOKUP(O845,Info!$AZ$4:$BB$22,3,FALSE),VLOOKUP(O845,Info!$AZ$23:$BB$39,3,FALSE)),IF(P845&lt;="250",VLOOKUP(O845,Info!$AO$4:$AQ$22,3,FALSE),VLOOKUP(O845,Info!$AO$23:$AP$39,3,FALSE))))))</f>
        <v/>
      </c>
      <c r="AD845" s="1"/>
      <c r="AE845" s="1" t="str">
        <f>IF($L845="None","",IF(ISERROR(VLOOKUP($L845,Info!$B$4:$B$266,1,FALSE)),"",VLOOKUP($L845,Info!$B$4:$L$266,4,FALSE)))</f>
        <v/>
      </c>
      <c r="AF845" s="1" t="str">
        <f>IF($L845="None","",IF(ISERROR(VLOOKUP($L845,Info!$B$4:$B$266,1,FALSE)),"",VLOOKUP($L845,Info!$B$4:$L$266,6,FALSE)))</f>
        <v/>
      </c>
      <c r="AG845" s="1"/>
      <c r="AH845" s="33" t="str" cm="1">
        <f t="array" ref="AH845">IF(AND(L845&lt;&gt;"",O845&lt;&gt;"",R845:S845&lt;&gt;"",W845:X845&lt;&gt;"",Z845:AA845&lt;&gt;"",AC845&lt;&gt;""),"Good","Bad")</f>
        <v>Bad</v>
      </c>
      <c r="AL845" t="str" cm="1">
        <f t="array" ref="AL845">IF(R845&gt;0,_xlfn.IFS(COUNTIF($L$20:L845,"&lt;&gt;")&lt;101,1,COUNTIF($L$20:L845,"&lt;&gt;")&lt;201,2,COUNTIF($L$20:L845,"&lt;&gt;")&lt;301,3,COUNTIF($L$20:L845,"&lt;&gt;")&lt;401,4,COUNTIF($L$20:L845,"&lt;&gt;")&lt;501,5,COUNTIF($L$20:L845,"&lt;&gt;")&lt;601,6,COUNTIF($L$20:L845,"&lt;&gt;")&lt;701,7,COUNTIF($L$20:L845,"&lt;&gt;")&lt;801,8,COUNTIF($L$20:L845,"&lt;&gt;")&lt;901,9,COUNTIF($L$20:L845,"&lt;&gt;")&lt;1001,10,COUNTIF($L$20:L845,"&lt;&gt;")&lt;1101,11,COUNTIF($L$20:L845,"&lt;&gt;")&lt;1201,12,COUNTIF($L$20:L845,"&lt;&gt;")&lt;1301,13,COUNTIF($L$20:L845,"&lt;&gt;")&lt;1401,14,COUNTIF($L$20:L845,"&lt;&gt;")&lt;1501,15,COUNTIF($L$20:L845,"&lt;&gt;")&lt;1601,16,COUNTIF($L$20:L845,"&lt;&gt;")&lt;1701,17,COUNTIF($L$20:L845,"&lt;&gt;")&lt;1801,18,COUNTIF($L$20:L845,"&lt;&gt;")&lt;1901,19,COUNTIF($L$20:L845,"&lt;&gt;")&lt;2001,20,COUNTIF($L$20:L845,"&lt;&gt;")&lt;2101,21,COUNTIF($L$20:L845,"&lt;&gt;")&lt;2201,22,COUNTIF($L$20:L845,"&lt;&gt;")&lt;2301,23,COUNTIF($L$20:L845,"&lt;&gt;")&lt;2401,24,COUNTIF($L$20:L845,"&lt;&gt;")&lt;2501,25,COUNTIF($L$20:L845,"&lt;&gt;")&lt;2601,26,COUNTIF($L$20:L845,"&lt;&gt;")&lt;2701,27,COUNTIF($L$20:L845,"&lt;&gt;")&lt;2801,28,COUNTIF($L$20:L845,"&lt;&gt;")&lt;2901,29,COUNTIF($L$20:L845,"&lt;&gt;")&lt;3001,30),"")</f>
        <v/>
      </c>
      <c r="AM845" t="str">
        <f t="shared" si="60"/>
        <v/>
      </c>
      <c r="AN845" t="str">
        <f t="shared" si="64"/>
        <v/>
      </c>
      <c r="AP845" t="str">
        <f t="shared" si="63"/>
        <v/>
      </c>
      <c r="AQ845" t="str">
        <f>IF(AO845="","",COUNTIFS(AM845:$AM$3019,AO845))</f>
        <v/>
      </c>
    </row>
    <row r="846" spans="1:43" x14ac:dyDescent="0.25">
      <c r="A846" s="6" t="str">
        <f>IF(COUNT($A$20:A845)&lt;&gt;$B$4,IF(A845="","",A845+1),"")</f>
        <v/>
      </c>
      <c r="B846" s="3"/>
      <c r="C846" s="3"/>
      <c r="D846" s="122"/>
      <c r="E846" s="3"/>
      <c r="F846" s="3"/>
      <c r="G846" s="3"/>
      <c r="H846" s="3"/>
      <c r="I846" s="120"/>
      <c r="J846" s="3"/>
      <c r="K846" s="95" t="str" cm="1">
        <f t="array" ref="K846">IF(OR($J$14 = "A",$J$14 = "B",$J$14 = "C"),IF(I846="","",IF(LEN(I846)&gt;2,_xlfn.IFS(ISNUMBER(SEARCH("_",I846)),I846,ISNUMBER(SEARCH(", ",I846)),SUBSTITUTE(I846,", ","_"),ISNUMBER(SEARCH("/ ",I846)),SUBSTITUTE(I846,"/ ","_"),ISNUMBER(SEARCH(",",I846)),SUBSTITUTE(I846,",","_"),ISNUMBER(SEARCH("/",I846)),SUBSTITUTE(I846,"/","_"),ISNUMBER(SEARCH("",I846)),I846),I846)),IF(OR($J$14 = "J",$J$14 = "K"),"",IF(D846="","",IF(LEN(D846)&gt;2,_xlfn.IFS(ISNUMBER(SEARCH("_",D846)),D846,ISNUMBER(SEARCH(", ",D846)),SUBSTITUTE(D846,", ","_"),ISNUMBER(SEARCH("/ ",D846)),SUBSTITUTE(D846,"/ ","_"),ISNUMBER(SEARCH(",",D846)),SUBSTITUTE(D846,",","_"),ISNUMBER(SEARCH("/",D846)),SUBSTITUTE(D846,"/","_"),ISNUMBER(SEARCH("",D846)),D846),D846))))</f>
        <v/>
      </c>
      <c r="L846" s="1"/>
      <c r="M846" s="1" t="str">
        <f t="shared" si="61"/>
        <v/>
      </c>
      <c r="N846" s="94" t="str">
        <f>IF($L846="None","",IF(ISERROR(VLOOKUP($L846,Info!$B$4:$B$266,1,FALSE)),"",VLOOKUP($L846,Info!$B$4:$L$266,5,FALSE)))</f>
        <v/>
      </c>
      <c r="O846" s="94" t="str">
        <f>IF(K846="","",IF(AND($J$12&lt;&gt;"ABC",N846="3"),"BAC",IF(N846="3","ABC",IF($J$12&lt;&gt;"ABC",IF($J$10="Standard",VLOOKUP(K846,Info!$BE$4:$BF$481,2,FALSE),VLOOKUP(K846,Info!$BI$4:$BJ$482,2,FALSE)),IF($J$10="Standard",VLOOKUP(K846,Info!$AG$4:$AH$2994,2,FALSE),VLOOKUP(K846,Info!$AK$4:$AL$2997,2,FALSE))))))</f>
        <v/>
      </c>
      <c r="P846" s="94" t="str">
        <f>IF($L846="None","",IF(ISERROR(VLOOKUP($L846,Info!$B$4:$B$266,1,FALSE)),"",VLOOKUP($L846,Info!$B$4:$L$266,3,FALSE)))</f>
        <v/>
      </c>
      <c r="Q846" s="96" t="str">
        <f>IF($L846="None","",IF(ISERROR(VLOOKUP($L846,Info!$B$4:$B$266,1,FALSE)),"",VLOOKUP($L846,Info!$B$4:$L$266,4,FALSE)))</f>
        <v/>
      </c>
      <c r="R846" s="1"/>
      <c r="S846" s="6" t="str">
        <f t="shared" si="62"/>
        <v/>
      </c>
      <c r="T846" s="6" t="str">
        <f>IF($L846="None","",IF(ISERROR(VLOOKUP($L846,Info!$B$4:$B$266,1,FALSE)),"",VLOOKUP($L846,Info!$B$4:$L$266,11,FALSE)))</f>
        <v/>
      </c>
      <c r="U846" s="1"/>
      <c r="V846" s="1"/>
      <c r="W846" s="1"/>
      <c r="X846" s="1" t="str">
        <f>IF($L846="None","",IF(ISERROR(VLOOKUP($L846,Info!$B$4:$B$266,1,FALSE)),"",IF(OR(W846="Metallic Liquid Tight",W846="Non-Metallic Liquid Tight",W846="LSZH",W846="Greenfield"),VLOOKUP($L846,Info!$B$4:$L$266,7,FALSE),"N/A")))</f>
        <v/>
      </c>
      <c r="Y846" s="1"/>
      <c r="Z846" s="96" t="str">
        <f>IF($L846="None","",IF(ISERROR(VLOOKUP($L846,Info!$B$4:$B$266,1,FALSE)),"",VLOOKUP($L846,Info!$B$4:$L$266,9,FALSE)))</f>
        <v/>
      </c>
      <c r="AA846" s="96" t="str">
        <f>IF($L846="None","",IF(ISERROR(VLOOKUP($L846,Info!$B$4:$B$266,1,FALSE)),"",VLOOKUP($L846,Info!$B$4:$L$266,8,FALSE)))</f>
        <v/>
      </c>
      <c r="AB846" s="96" t="str">
        <f>IF($L846="None","",IF(ISERROR(VLOOKUP($L846,Info!$B$4:$B$266,1,FALSE)),"",VLOOKUP($L846,Info!$B$4:$L$266,10,FALSE)))</f>
        <v/>
      </c>
      <c r="AC846" s="1" t="str">
        <f>IF(W846="SO Cable","Black,White",IF(O846="","",IF(P846="","",IF($J$12&lt;&gt;"ABC",IF(P846&lt;="250",VLOOKUP(O846,Info!$AZ$4:$BB$22,3,FALSE),VLOOKUP(O846,Info!$AZ$23:$BB$39,3,FALSE)),IF(P846&lt;="250",VLOOKUP(O846,Info!$AO$4:$AQ$22,3,FALSE),VLOOKUP(O846,Info!$AO$23:$AP$39,3,FALSE))))))</f>
        <v/>
      </c>
      <c r="AD846" s="1"/>
      <c r="AE846" s="1" t="str">
        <f>IF($L846="None","",IF(ISERROR(VLOOKUP($L846,Info!$B$4:$B$266,1,FALSE)),"",VLOOKUP($L846,Info!$B$4:$L$266,4,FALSE)))</f>
        <v/>
      </c>
      <c r="AF846" s="1" t="str">
        <f>IF($L846="None","",IF(ISERROR(VLOOKUP($L846,Info!$B$4:$B$266,1,FALSE)),"",VLOOKUP($L846,Info!$B$4:$L$266,6,FALSE)))</f>
        <v/>
      </c>
      <c r="AG846" s="1"/>
      <c r="AH846" s="33" t="str" cm="1">
        <f t="array" ref="AH846">IF(AND(L846&lt;&gt;"",O846&lt;&gt;"",R846:S846&lt;&gt;"",W846:X846&lt;&gt;"",Z846:AA846&lt;&gt;"",AC846&lt;&gt;""),"Good","Bad")</f>
        <v>Bad</v>
      </c>
      <c r="AL846" t="str" cm="1">
        <f t="array" ref="AL846">IF(R846&gt;0,_xlfn.IFS(COUNTIF($L$20:L846,"&lt;&gt;")&lt;101,1,COUNTIF($L$20:L846,"&lt;&gt;")&lt;201,2,COUNTIF($L$20:L846,"&lt;&gt;")&lt;301,3,COUNTIF($L$20:L846,"&lt;&gt;")&lt;401,4,COUNTIF($L$20:L846,"&lt;&gt;")&lt;501,5,COUNTIF($L$20:L846,"&lt;&gt;")&lt;601,6,COUNTIF($L$20:L846,"&lt;&gt;")&lt;701,7,COUNTIF($L$20:L846,"&lt;&gt;")&lt;801,8,COUNTIF($L$20:L846,"&lt;&gt;")&lt;901,9,COUNTIF($L$20:L846,"&lt;&gt;")&lt;1001,10,COUNTIF($L$20:L846,"&lt;&gt;")&lt;1101,11,COUNTIF($L$20:L846,"&lt;&gt;")&lt;1201,12,COUNTIF($L$20:L846,"&lt;&gt;")&lt;1301,13,COUNTIF($L$20:L846,"&lt;&gt;")&lt;1401,14,COUNTIF($L$20:L846,"&lt;&gt;")&lt;1501,15,COUNTIF($L$20:L846,"&lt;&gt;")&lt;1601,16,COUNTIF($L$20:L846,"&lt;&gt;")&lt;1701,17,COUNTIF($L$20:L846,"&lt;&gt;")&lt;1801,18,COUNTIF($L$20:L846,"&lt;&gt;")&lt;1901,19,COUNTIF($L$20:L846,"&lt;&gt;")&lt;2001,20,COUNTIF($L$20:L846,"&lt;&gt;")&lt;2101,21,COUNTIF($L$20:L846,"&lt;&gt;")&lt;2201,22,COUNTIF($L$20:L846,"&lt;&gt;")&lt;2301,23,COUNTIF($L$20:L846,"&lt;&gt;")&lt;2401,24,COUNTIF($L$20:L846,"&lt;&gt;")&lt;2501,25,COUNTIF($L$20:L846,"&lt;&gt;")&lt;2601,26,COUNTIF($L$20:L846,"&lt;&gt;")&lt;2701,27,COUNTIF($L$20:L846,"&lt;&gt;")&lt;2801,28,COUNTIF($L$20:L846,"&lt;&gt;")&lt;2901,29,COUNTIF($L$20:L846,"&lt;&gt;")&lt;3001,30),"")</f>
        <v/>
      </c>
      <c r="AM846" t="str">
        <f t="shared" si="60"/>
        <v/>
      </c>
      <c r="AN846" t="str">
        <f t="shared" si="64"/>
        <v/>
      </c>
      <c r="AP846" t="str">
        <f t="shared" si="63"/>
        <v/>
      </c>
      <c r="AQ846" t="str">
        <f>IF(AO846="","",COUNTIFS(AM846:$AM$3019,AO846))</f>
        <v/>
      </c>
    </row>
    <row r="847" spans="1:43" x14ac:dyDescent="0.25">
      <c r="A847" s="6" t="str">
        <f>IF(COUNT($A$20:A846)&lt;&gt;$B$4,IF(A846="","",A846+1),"")</f>
        <v/>
      </c>
      <c r="B847" s="3"/>
      <c r="C847" s="3"/>
      <c r="D847" s="122"/>
      <c r="E847" s="3"/>
      <c r="F847" s="3"/>
      <c r="G847" s="3"/>
      <c r="H847" s="3"/>
      <c r="I847" s="120"/>
      <c r="J847" s="3"/>
      <c r="K847" s="95" t="str" cm="1">
        <f t="array" ref="K847">IF(OR($J$14 = "A",$J$14 = "B",$J$14 = "C"),IF(I847="","",IF(LEN(I847)&gt;2,_xlfn.IFS(ISNUMBER(SEARCH("_",I847)),I847,ISNUMBER(SEARCH(", ",I847)),SUBSTITUTE(I847,", ","_"),ISNUMBER(SEARCH("/ ",I847)),SUBSTITUTE(I847,"/ ","_"),ISNUMBER(SEARCH(",",I847)),SUBSTITUTE(I847,",","_"),ISNUMBER(SEARCH("/",I847)),SUBSTITUTE(I847,"/","_"),ISNUMBER(SEARCH("",I847)),I847),I847)),IF(OR($J$14 = "J",$J$14 = "K"),"",IF(D847="","",IF(LEN(D847)&gt;2,_xlfn.IFS(ISNUMBER(SEARCH("_",D847)),D847,ISNUMBER(SEARCH(", ",D847)),SUBSTITUTE(D847,", ","_"),ISNUMBER(SEARCH("/ ",D847)),SUBSTITUTE(D847,"/ ","_"),ISNUMBER(SEARCH(",",D847)),SUBSTITUTE(D847,",","_"),ISNUMBER(SEARCH("/",D847)),SUBSTITUTE(D847,"/","_"),ISNUMBER(SEARCH("",D847)),D847),D847))))</f>
        <v/>
      </c>
      <c r="L847" s="1"/>
      <c r="M847" s="1" t="str">
        <f t="shared" si="61"/>
        <v/>
      </c>
      <c r="N847" s="94" t="str">
        <f>IF($L847="None","",IF(ISERROR(VLOOKUP($L847,Info!$B$4:$B$266,1,FALSE)),"",VLOOKUP($L847,Info!$B$4:$L$266,5,FALSE)))</f>
        <v/>
      </c>
      <c r="O847" s="94" t="str">
        <f>IF(K847="","",IF(AND($J$12&lt;&gt;"ABC",N847="3"),"BAC",IF(N847="3","ABC",IF($J$12&lt;&gt;"ABC",IF($J$10="Standard",VLOOKUP(K847,Info!$BE$4:$BF$481,2,FALSE),VLOOKUP(K847,Info!$BI$4:$BJ$482,2,FALSE)),IF($J$10="Standard",VLOOKUP(K847,Info!$AG$4:$AH$2994,2,FALSE),VLOOKUP(K847,Info!$AK$4:$AL$2997,2,FALSE))))))</f>
        <v/>
      </c>
      <c r="P847" s="94" t="str">
        <f>IF($L847="None","",IF(ISERROR(VLOOKUP($L847,Info!$B$4:$B$266,1,FALSE)),"",VLOOKUP($L847,Info!$B$4:$L$266,3,FALSE)))</f>
        <v/>
      </c>
      <c r="Q847" s="96" t="str">
        <f>IF($L847="None","",IF(ISERROR(VLOOKUP($L847,Info!$B$4:$B$266,1,FALSE)),"",VLOOKUP($L847,Info!$B$4:$L$266,4,FALSE)))</f>
        <v/>
      </c>
      <c r="R847" s="1"/>
      <c r="S847" s="6" t="str">
        <f t="shared" si="62"/>
        <v/>
      </c>
      <c r="T847" s="6" t="str">
        <f>IF($L847="None","",IF(ISERROR(VLOOKUP($L847,Info!$B$4:$B$266,1,FALSE)),"",VLOOKUP($L847,Info!$B$4:$L$266,11,FALSE)))</f>
        <v/>
      </c>
      <c r="U847" s="1"/>
      <c r="V847" s="1"/>
      <c r="W847" s="1"/>
      <c r="X847" s="1" t="str">
        <f>IF($L847="None","",IF(ISERROR(VLOOKUP($L847,Info!$B$4:$B$266,1,FALSE)),"",IF(OR(W847="Metallic Liquid Tight",W847="Non-Metallic Liquid Tight",W847="LSZH",W847="Greenfield"),VLOOKUP($L847,Info!$B$4:$L$266,7,FALSE),"N/A")))</f>
        <v/>
      </c>
      <c r="Y847" s="1"/>
      <c r="Z847" s="96" t="str">
        <f>IF($L847="None","",IF(ISERROR(VLOOKUP($L847,Info!$B$4:$B$266,1,FALSE)),"",VLOOKUP($L847,Info!$B$4:$L$266,9,FALSE)))</f>
        <v/>
      </c>
      <c r="AA847" s="96" t="str">
        <f>IF($L847="None","",IF(ISERROR(VLOOKUP($L847,Info!$B$4:$B$266,1,FALSE)),"",VLOOKUP($L847,Info!$B$4:$L$266,8,FALSE)))</f>
        <v/>
      </c>
      <c r="AB847" s="96" t="str">
        <f>IF($L847="None","",IF(ISERROR(VLOOKUP($L847,Info!$B$4:$B$266,1,FALSE)),"",VLOOKUP($L847,Info!$B$4:$L$266,10,FALSE)))</f>
        <v/>
      </c>
      <c r="AC847" s="1" t="str">
        <f>IF(W847="SO Cable","Black,White",IF(O847="","",IF(P847="","",IF($J$12&lt;&gt;"ABC",IF(P847&lt;="250",VLOOKUP(O847,Info!$AZ$4:$BB$22,3,FALSE),VLOOKUP(O847,Info!$AZ$23:$BB$39,3,FALSE)),IF(P847&lt;="250",VLOOKUP(O847,Info!$AO$4:$AQ$22,3,FALSE),VLOOKUP(O847,Info!$AO$23:$AP$39,3,FALSE))))))</f>
        <v/>
      </c>
      <c r="AD847" s="1"/>
      <c r="AE847" s="1" t="str">
        <f>IF($L847="None","",IF(ISERROR(VLOOKUP($L847,Info!$B$4:$B$266,1,FALSE)),"",VLOOKUP($L847,Info!$B$4:$L$266,4,FALSE)))</f>
        <v/>
      </c>
      <c r="AF847" s="1" t="str">
        <f>IF($L847="None","",IF(ISERROR(VLOOKUP($L847,Info!$B$4:$B$266,1,FALSE)),"",VLOOKUP($L847,Info!$B$4:$L$266,6,FALSE)))</f>
        <v/>
      </c>
      <c r="AG847" s="1"/>
      <c r="AH847" s="33" t="str" cm="1">
        <f t="array" ref="AH847">IF(AND(L847&lt;&gt;"",O847&lt;&gt;"",R847:S847&lt;&gt;"",W847:X847&lt;&gt;"",Z847:AA847&lt;&gt;"",AC847&lt;&gt;""),"Good","Bad")</f>
        <v>Bad</v>
      </c>
      <c r="AL847" t="str" cm="1">
        <f t="array" ref="AL847">IF(R847&gt;0,_xlfn.IFS(COUNTIF($L$20:L847,"&lt;&gt;")&lt;101,1,COUNTIF($L$20:L847,"&lt;&gt;")&lt;201,2,COUNTIF($L$20:L847,"&lt;&gt;")&lt;301,3,COUNTIF($L$20:L847,"&lt;&gt;")&lt;401,4,COUNTIF($L$20:L847,"&lt;&gt;")&lt;501,5,COUNTIF($L$20:L847,"&lt;&gt;")&lt;601,6,COUNTIF($L$20:L847,"&lt;&gt;")&lt;701,7,COUNTIF($L$20:L847,"&lt;&gt;")&lt;801,8,COUNTIF($L$20:L847,"&lt;&gt;")&lt;901,9,COUNTIF($L$20:L847,"&lt;&gt;")&lt;1001,10,COUNTIF($L$20:L847,"&lt;&gt;")&lt;1101,11,COUNTIF($L$20:L847,"&lt;&gt;")&lt;1201,12,COUNTIF($L$20:L847,"&lt;&gt;")&lt;1301,13,COUNTIF($L$20:L847,"&lt;&gt;")&lt;1401,14,COUNTIF($L$20:L847,"&lt;&gt;")&lt;1501,15,COUNTIF($L$20:L847,"&lt;&gt;")&lt;1601,16,COUNTIF($L$20:L847,"&lt;&gt;")&lt;1701,17,COUNTIF($L$20:L847,"&lt;&gt;")&lt;1801,18,COUNTIF($L$20:L847,"&lt;&gt;")&lt;1901,19,COUNTIF($L$20:L847,"&lt;&gt;")&lt;2001,20,COUNTIF($L$20:L847,"&lt;&gt;")&lt;2101,21,COUNTIF($L$20:L847,"&lt;&gt;")&lt;2201,22,COUNTIF($L$20:L847,"&lt;&gt;")&lt;2301,23,COUNTIF($L$20:L847,"&lt;&gt;")&lt;2401,24,COUNTIF($L$20:L847,"&lt;&gt;")&lt;2501,25,COUNTIF($L$20:L847,"&lt;&gt;")&lt;2601,26,COUNTIF($L$20:L847,"&lt;&gt;")&lt;2701,27,COUNTIF($L$20:L847,"&lt;&gt;")&lt;2801,28,COUNTIF($L$20:L847,"&lt;&gt;")&lt;2901,29,COUNTIF($L$20:L847,"&lt;&gt;")&lt;3001,30),"")</f>
        <v/>
      </c>
      <c r="AM847" t="str">
        <f t="shared" si="60"/>
        <v/>
      </c>
      <c r="AN847" t="str">
        <f t="shared" si="64"/>
        <v/>
      </c>
      <c r="AP847" t="str">
        <f t="shared" si="63"/>
        <v/>
      </c>
      <c r="AQ847" t="str">
        <f>IF(AO847="","",COUNTIFS(AM847:$AM$3019,AO847))</f>
        <v/>
      </c>
    </row>
    <row r="848" spans="1:43" x14ac:dyDescent="0.25">
      <c r="A848" s="6" t="str">
        <f>IF(COUNT($A$20:A847)&lt;&gt;$B$4,IF(A847="","",A847+1),"")</f>
        <v/>
      </c>
      <c r="B848" s="3"/>
      <c r="C848" s="3"/>
      <c r="D848" s="122"/>
      <c r="E848" s="3"/>
      <c r="F848" s="3"/>
      <c r="G848" s="3"/>
      <c r="H848" s="3"/>
      <c r="I848" s="120"/>
      <c r="J848" s="3"/>
      <c r="K848" s="95" t="str" cm="1">
        <f t="array" ref="K848">IF(OR($J$14 = "A",$J$14 = "B",$J$14 = "C"),IF(I848="","",IF(LEN(I848)&gt;2,_xlfn.IFS(ISNUMBER(SEARCH("_",I848)),I848,ISNUMBER(SEARCH(", ",I848)),SUBSTITUTE(I848,", ","_"),ISNUMBER(SEARCH("/ ",I848)),SUBSTITUTE(I848,"/ ","_"),ISNUMBER(SEARCH(",",I848)),SUBSTITUTE(I848,",","_"),ISNUMBER(SEARCH("/",I848)),SUBSTITUTE(I848,"/","_"),ISNUMBER(SEARCH("",I848)),I848),I848)),IF(OR($J$14 = "J",$J$14 = "K"),"",IF(D848="","",IF(LEN(D848)&gt;2,_xlfn.IFS(ISNUMBER(SEARCH("_",D848)),D848,ISNUMBER(SEARCH(", ",D848)),SUBSTITUTE(D848,", ","_"),ISNUMBER(SEARCH("/ ",D848)),SUBSTITUTE(D848,"/ ","_"),ISNUMBER(SEARCH(",",D848)),SUBSTITUTE(D848,",","_"),ISNUMBER(SEARCH("/",D848)),SUBSTITUTE(D848,"/","_"),ISNUMBER(SEARCH("",D848)),D848),D848))))</f>
        <v/>
      </c>
      <c r="L848" s="1"/>
      <c r="M848" s="1" t="str">
        <f t="shared" si="61"/>
        <v/>
      </c>
      <c r="N848" s="94" t="str">
        <f>IF($L848="None","",IF(ISERROR(VLOOKUP($L848,Info!$B$4:$B$266,1,FALSE)),"",VLOOKUP($L848,Info!$B$4:$L$266,5,FALSE)))</f>
        <v/>
      </c>
      <c r="O848" s="94" t="str">
        <f>IF(K848="","",IF(AND($J$12&lt;&gt;"ABC",N848="3"),"BAC",IF(N848="3","ABC",IF($J$12&lt;&gt;"ABC",IF($J$10="Standard",VLOOKUP(K848,Info!$BE$4:$BF$481,2,FALSE),VLOOKUP(K848,Info!$BI$4:$BJ$482,2,FALSE)),IF($J$10="Standard",VLOOKUP(K848,Info!$AG$4:$AH$2994,2,FALSE),VLOOKUP(K848,Info!$AK$4:$AL$2997,2,FALSE))))))</f>
        <v/>
      </c>
      <c r="P848" s="94" t="str">
        <f>IF($L848="None","",IF(ISERROR(VLOOKUP($L848,Info!$B$4:$B$266,1,FALSE)),"",VLOOKUP($L848,Info!$B$4:$L$266,3,FALSE)))</f>
        <v/>
      </c>
      <c r="Q848" s="96" t="str">
        <f>IF($L848="None","",IF(ISERROR(VLOOKUP($L848,Info!$B$4:$B$266,1,FALSE)),"",VLOOKUP($L848,Info!$B$4:$L$266,4,FALSE)))</f>
        <v/>
      </c>
      <c r="R848" s="1"/>
      <c r="S848" s="6" t="str">
        <f t="shared" si="62"/>
        <v/>
      </c>
      <c r="T848" s="6" t="str">
        <f>IF($L848="None","",IF(ISERROR(VLOOKUP($L848,Info!$B$4:$B$266,1,FALSE)),"",VLOOKUP($L848,Info!$B$4:$L$266,11,FALSE)))</f>
        <v/>
      </c>
      <c r="U848" s="1"/>
      <c r="V848" s="1"/>
      <c r="W848" s="1"/>
      <c r="X848" s="1" t="str">
        <f>IF($L848="None","",IF(ISERROR(VLOOKUP($L848,Info!$B$4:$B$266,1,FALSE)),"",IF(OR(W848="Metallic Liquid Tight",W848="Non-Metallic Liquid Tight",W848="LSZH",W848="Greenfield"),VLOOKUP($L848,Info!$B$4:$L$266,7,FALSE),"N/A")))</f>
        <v/>
      </c>
      <c r="Y848" s="1"/>
      <c r="Z848" s="96" t="str">
        <f>IF($L848="None","",IF(ISERROR(VLOOKUP($L848,Info!$B$4:$B$266,1,FALSE)),"",VLOOKUP($L848,Info!$B$4:$L$266,9,FALSE)))</f>
        <v/>
      </c>
      <c r="AA848" s="96" t="str">
        <f>IF($L848="None","",IF(ISERROR(VLOOKUP($L848,Info!$B$4:$B$266,1,FALSE)),"",VLOOKUP($L848,Info!$B$4:$L$266,8,FALSE)))</f>
        <v/>
      </c>
      <c r="AB848" s="96" t="str">
        <f>IF($L848="None","",IF(ISERROR(VLOOKUP($L848,Info!$B$4:$B$266,1,FALSE)),"",VLOOKUP($L848,Info!$B$4:$L$266,10,FALSE)))</f>
        <v/>
      </c>
      <c r="AC848" s="1" t="str">
        <f>IF(W848="SO Cable","Black,White",IF(O848="","",IF(P848="","",IF($J$12&lt;&gt;"ABC",IF(P848&lt;="250",VLOOKUP(O848,Info!$AZ$4:$BB$22,3,FALSE),VLOOKUP(O848,Info!$AZ$23:$BB$39,3,FALSE)),IF(P848&lt;="250",VLOOKUP(O848,Info!$AO$4:$AQ$22,3,FALSE),VLOOKUP(O848,Info!$AO$23:$AP$39,3,FALSE))))))</f>
        <v/>
      </c>
      <c r="AD848" s="1"/>
      <c r="AE848" s="1" t="str">
        <f>IF($L848="None","",IF(ISERROR(VLOOKUP($L848,Info!$B$4:$B$266,1,FALSE)),"",VLOOKUP($L848,Info!$B$4:$L$266,4,FALSE)))</f>
        <v/>
      </c>
      <c r="AF848" s="1" t="str">
        <f>IF($L848="None","",IF(ISERROR(VLOOKUP($L848,Info!$B$4:$B$266,1,FALSE)),"",VLOOKUP($L848,Info!$B$4:$L$266,6,FALSE)))</f>
        <v/>
      </c>
      <c r="AG848" s="1"/>
      <c r="AH848" s="33" t="str" cm="1">
        <f t="array" ref="AH848">IF(AND(L848&lt;&gt;"",O848&lt;&gt;"",R848:S848&lt;&gt;"",W848:X848&lt;&gt;"",Z848:AA848&lt;&gt;"",AC848&lt;&gt;""),"Good","Bad")</f>
        <v>Bad</v>
      </c>
      <c r="AL848" t="str" cm="1">
        <f t="array" ref="AL848">IF(R848&gt;0,_xlfn.IFS(COUNTIF($L$20:L848,"&lt;&gt;")&lt;101,1,COUNTIF($L$20:L848,"&lt;&gt;")&lt;201,2,COUNTIF($L$20:L848,"&lt;&gt;")&lt;301,3,COUNTIF($L$20:L848,"&lt;&gt;")&lt;401,4,COUNTIF($L$20:L848,"&lt;&gt;")&lt;501,5,COUNTIF($L$20:L848,"&lt;&gt;")&lt;601,6,COUNTIF($L$20:L848,"&lt;&gt;")&lt;701,7,COUNTIF($L$20:L848,"&lt;&gt;")&lt;801,8,COUNTIF($L$20:L848,"&lt;&gt;")&lt;901,9,COUNTIF($L$20:L848,"&lt;&gt;")&lt;1001,10,COUNTIF($L$20:L848,"&lt;&gt;")&lt;1101,11,COUNTIF($L$20:L848,"&lt;&gt;")&lt;1201,12,COUNTIF($L$20:L848,"&lt;&gt;")&lt;1301,13,COUNTIF($L$20:L848,"&lt;&gt;")&lt;1401,14,COUNTIF($L$20:L848,"&lt;&gt;")&lt;1501,15,COUNTIF($L$20:L848,"&lt;&gt;")&lt;1601,16,COUNTIF($L$20:L848,"&lt;&gt;")&lt;1701,17,COUNTIF($L$20:L848,"&lt;&gt;")&lt;1801,18,COUNTIF($L$20:L848,"&lt;&gt;")&lt;1901,19,COUNTIF($L$20:L848,"&lt;&gt;")&lt;2001,20,COUNTIF($L$20:L848,"&lt;&gt;")&lt;2101,21,COUNTIF($L$20:L848,"&lt;&gt;")&lt;2201,22,COUNTIF($L$20:L848,"&lt;&gt;")&lt;2301,23,COUNTIF($L$20:L848,"&lt;&gt;")&lt;2401,24,COUNTIF($L$20:L848,"&lt;&gt;")&lt;2501,25,COUNTIF($L$20:L848,"&lt;&gt;")&lt;2601,26,COUNTIF($L$20:L848,"&lt;&gt;")&lt;2701,27,COUNTIF($L$20:L848,"&lt;&gt;")&lt;2801,28,COUNTIF($L$20:L848,"&lt;&gt;")&lt;2901,29,COUNTIF($L$20:L848,"&lt;&gt;")&lt;3001,30),"")</f>
        <v/>
      </c>
      <c r="AM848" t="str">
        <f t="shared" si="60"/>
        <v/>
      </c>
      <c r="AN848" t="str">
        <f t="shared" si="64"/>
        <v/>
      </c>
      <c r="AP848" t="str">
        <f t="shared" si="63"/>
        <v/>
      </c>
      <c r="AQ848" t="str">
        <f>IF(AO848="","",COUNTIFS(AM848:$AM$3019,AO848))</f>
        <v/>
      </c>
    </row>
    <row r="849" spans="1:43" x14ac:dyDescent="0.25">
      <c r="A849" s="6" t="str">
        <f>IF(COUNT($A$20:A848)&lt;&gt;$B$4,IF(A848="","",A848+1),"")</f>
        <v/>
      </c>
      <c r="B849" s="3"/>
      <c r="C849" s="3"/>
      <c r="D849" s="122"/>
      <c r="E849" s="3"/>
      <c r="F849" s="3"/>
      <c r="G849" s="3"/>
      <c r="H849" s="3"/>
      <c r="I849" s="120"/>
      <c r="J849" s="3"/>
      <c r="K849" s="95" t="str" cm="1">
        <f t="array" ref="K849">IF(OR($J$14 = "A",$J$14 = "B",$J$14 = "C"),IF(I849="","",IF(LEN(I849)&gt;2,_xlfn.IFS(ISNUMBER(SEARCH("_",I849)),I849,ISNUMBER(SEARCH(", ",I849)),SUBSTITUTE(I849,", ","_"),ISNUMBER(SEARCH("/ ",I849)),SUBSTITUTE(I849,"/ ","_"),ISNUMBER(SEARCH(",",I849)),SUBSTITUTE(I849,",","_"),ISNUMBER(SEARCH("/",I849)),SUBSTITUTE(I849,"/","_"),ISNUMBER(SEARCH("",I849)),I849),I849)),IF(OR($J$14 = "J",$J$14 = "K"),"",IF(D849="","",IF(LEN(D849)&gt;2,_xlfn.IFS(ISNUMBER(SEARCH("_",D849)),D849,ISNUMBER(SEARCH(", ",D849)),SUBSTITUTE(D849,", ","_"),ISNUMBER(SEARCH("/ ",D849)),SUBSTITUTE(D849,"/ ","_"),ISNUMBER(SEARCH(",",D849)),SUBSTITUTE(D849,",","_"),ISNUMBER(SEARCH("/",D849)),SUBSTITUTE(D849,"/","_"),ISNUMBER(SEARCH("",D849)),D849),D849))))</f>
        <v/>
      </c>
      <c r="L849" s="1"/>
      <c r="M849" s="1" t="str">
        <f t="shared" si="61"/>
        <v/>
      </c>
      <c r="N849" s="94" t="str">
        <f>IF($L849="None","",IF(ISERROR(VLOOKUP($L849,Info!$B$4:$B$266,1,FALSE)),"",VLOOKUP($L849,Info!$B$4:$L$266,5,FALSE)))</f>
        <v/>
      </c>
      <c r="O849" s="94" t="str">
        <f>IF(K849="","",IF(AND($J$12&lt;&gt;"ABC",N849="3"),"BAC",IF(N849="3","ABC",IF($J$12&lt;&gt;"ABC",IF($J$10="Standard",VLOOKUP(K849,Info!$BE$4:$BF$481,2,FALSE),VLOOKUP(K849,Info!$BI$4:$BJ$482,2,FALSE)),IF($J$10="Standard",VLOOKUP(K849,Info!$AG$4:$AH$2994,2,FALSE),VLOOKUP(K849,Info!$AK$4:$AL$2997,2,FALSE))))))</f>
        <v/>
      </c>
      <c r="P849" s="94" t="str">
        <f>IF($L849="None","",IF(ISERROR(VLOOKUP($L849,Info!$B$4:$B$266,1,FALSE)),"",VLOOKUP($L849,Info!$B$4:$L$266,3,FALSE)))</f>
        <v/>
      </c>
      <c r="Q849" s="96" t="str">
        <f>IF($L849="None","",IF(ISERROR(VLOOKUP($L849,Info!$B$4:$B$266,1,FALSE)),"",VLOOKUP($L849,Info!$B$4:$L$266,4,FALSE)))</f>
        <v/>
      </c>
      <c r="R849" s="1"/>
      <c r="S849" s="6" t="str">
        <f t="shared" si="62"/>
        <v/>
      </c>
      <c r="T849" s="6" t="str">
        <f>IF($L849="None","",IF(ISERROR(VLOOKUP($L849,Info!$B$4:$B$266,1,FALSE)),"",VLOOKUP($L849,Info!$B$4:$L$266,11,FALSE)))</f>
        <v/>
      </c>
      <c r="U849" s="1"/>
      <c r="V849" s="1"/>
      <c r="W849" s="1"/>
      <c r="X849" s="1" t="str">
        <f>IF($L849="None","",IF(ISERROR(VLOOKUP($L849,Info!$B$4:$B$266,1,FALSE)),"",IF(OR(W849="Metallic Liquid Tight",W849="Non-Metallic Liquid Tight",W849="LSZH",W849="Greenfield"),VLOOKUP($L849,Info!$B$4:$L$266,7,FALSE),"N/A")))</f>
        <v/>
      </c>
      <c r="Y849" s="1"/>
      <c r="Z849" s="96" t="str">
        <f>IF($L849="None","",IF(ISERROR(VLOOKUP($L849,Info!$B$4:$B$266,1,FALSE)),"",VLOOKUP($L849,Info!$B$4:$L$266,9,FALSE)))</f>
        <v/>
      </c>
      <c r="AA849" s="96" t="str">
        <f>IF($L849="None","",IF(ISERROR(VLOOKUP($L849,Info!$B$4:$B$266,1,FALSE)),"",VLOOKUP($L849,Info!$B$4:$L$266,8,FALSE)))</f>
        <v/>
      </c>
      <c r="AB849" s="96" t="str">
        <f>IF($L849="None","",IF(ISERROR(VLOOKUP($L849,Info!$B$4:$B$266,1,FALSE)),"",VLOOKUP($L849,Info!$B$4:$L$266,10,FALSE)))</f>
        <v/>
      </c>
      <c r="AC849" s="1" t="str">
        <f>IF(W849="SO Cable","Black,White",IF(O849="","",IF(P849="","",IF($J$12&lt;&gt;"ABC",IF(P849&lt;="250",VLOOKUP(O849,Info!$AZ$4:$BB$22,3,FALSE),VLOOKUP(O849,Info!$AZ$23:$BB$39,3,FALSE)),IF(P849&lt;="250",VLOOKUP(O849,Info!$AO$4:$AQ$22,3,FALSE),VLOOKUP(O849,Info!$AO$23:$AP$39,3,FALSE))))))</f>
        <v/>
      </c>
      <c r="AD849" s="1"/>
      <c r="AE849" s="1" t="str">
        <f>IF($L849="None","",IF(ISERROR(VLOOKUP($L849,Info!$B$4:$B$266,1,FALSE)),"",VLOOKUP($L849,Info!$B$4:$L$266,4,FALSE)))</f>
        <v/>
      </c>
      <c r="AF849" s="1" t="str">
        <f>IF($L849="None","",IF(ISERROR(VLOOKUP($L849,Info!$B$4:$B$266,1,FALSE)),"",VLOOKUP($L849,Info!$B$4:$L$266,6,FALSE)))</f>
        <v/>
      </c>
      <c r="AG849" s="1"/>
      <c r="AH849" s="33" t="str" cm="1">
        <f t="array" ref="AH849">IF(AND(L849&lt;&gt;"",O849&lt;&gt;"",R849:S849&lt;&gt;"",W849:X849&lt;&gt;"",Z849:AA849&lt;&gt;"",AC849&lt;&gt;""),"Good","Bad")</f>
        <v>Bad</v>
      </c>
      <c r="AL849" t="str" cm="1">
        <f t="array" ref="AL849">IF(R849&gt;0,_xlfn.IFS(COUNTIF($L$20:L849,"&lt;&gt;")&lt;101,1,COUNTIF($L$20:L849,"&lt;&gt;")&lt;201,2,COUNTIF($L$20:L849,"&lt;&gt;")&lt;301,3,COUNTIF($L$20:L849,"&lt;&gt;")&lt;401,4,COUNTIF($L$20:L849,"&lt;&gt;")&lt;501,5,COUNTIF($L$20:L849,"&lt;&gt;")&lt;601,6,COUNTIF($L$20:L849,"&lt;&gt;")&lt;701,7,COUNTIF($L$20:L849,"&lt;&gt;")&lt;801,8,COUNTIF($L$20:L849,"&lt;&gt;")&lt;901,9,COUNTIF($L$20:L849,"&lt;&gt;")&lt;1001,10,COUNTIF($L$20:L849,"&lt;&gt;")&lt;1101,11,COUNTIF($L$20:L849,"&lt;&gt;")&lt;1201,12,COUNTIF($L$20:L849,"&lt;&gt;")&lt;1301,13,COUNTIF($L$20:L849,"&lt;&gt;")&lt;1401,14,COUNTIF($L$20:L849,"&lt;&gt;")&lt;1501,15,COUNTIF($L$20:L849,"&lt;&gt;")&lt;1601,16,COUNTIF($L$20:L849,"&lt;&gt;")&lt;1701,17,COUNTIF($L$20:L849,"&lt;&gt;")&lt;1801,18,COUNTIF($L$20:L849,"&lt;&gt;")&lt;1901,19,COUNTIF($L$20:L849,"&lt;&gt;")&lt;2001,20,COUNTIF($L$20:L849,"&lt;&gt;")&lt;2101,21,COUNTIF($L$20:L849,"&lt;&gt;")&lt;2201,22,COUNTIF($L$20:L849,"&lt;&gt;")&lt;2301,23,COUNTIF($L$20:L849,"&lt;&gt;")&lt;2401,24,COUNTIF($L$20:L849,"&lt;&gt;")&lt;2501,25,COUNTIF($L$20:L849,"&lt;&gt;")&lt;2601,26,COUNTIF($L$20:L849,"&lt;&gt;")&lt;2701,27,COUNTIF($L$20:L849,"&lt;&gt;")&lt;2801,28,COUNTIF($L$20:L849,"&lt;&gt;")&lt;2901,29,COUNTIF($L$20:L849,"&lt;&gt;")&lt;3001,30),"")</f>
        <v/>
      </c>
      <c r="AM849" t="str">
        <f t="shared" si="60"/>
        <v/>
      </c>
      <c r="AN849" t="str">
        <f t="shared" si="64"/>
        <v/>
      </c>
      <c r="AP849" t="str">
        <f t="shared" si="63"/>
        <v/>
      </c>
      <c r="AQ849" t="str">
        <f>IF(AO849="","",COUNTIFS(AM849:$AM$3019,AO849))</f>
        <v/>
      </c>
    </row>
    <row r="850" spans="1:43" x14ac:dyDescent="0.25">
      <c r="A850" s="6" t="str">
        <f>IF(COUNT($A$20:A849)&lt;&gt;$B$4,IF(A849="","",A849+1),"")</f>
        <v/>
      </c>
      <c r="B850" s="3"/>
      <c r="C850" s="3"/>
      <c r="D850" s="122"/>
      <c r="E850" s="3"/>
      <c r="F850" s="3"/>
      <c r="G850" s="3"/>
      <c r="H850" s="3"/>
      <c r="I850" s="120"/>
      <c r="J850" s="3"/>
      <c r="K850" s="95" t="str" cm="1">
        <f t="array" ref="K850">IF(OR($J$14 = "A",$J$14 = "B",$J$14 = "C"),IF(I850="","",IF(LEN(I850)&gt;2,_xlfn.IFS(ISNUMBER(SEARCH("_",I850)),I850,ISNUMBER(SEARCH(", ",I850)),SUBSTITUTE(I850,", ","_"),ISNUMBER(SEARCH("/ ",I850)),SUBSTITUTE(I850,"/ ","_"),ISNUMBER(SEARCH(",",I850)),SUBSTITUTE(I850,",","_"),ISNUMBER(SEARCH("/",I850)),SUBSTITUTE(I850,"/","_"),ISNUMBER(SEARCH("",I850)),I850),I850)),IF(OR($J$14 = "J",$J$14 = "K"),"",IF(D850="","",IF(LEN(D850)&gt;2,_xlfn.IFS(ISNUMBER(SEARCH("_",D850)),D850,ISNUMBER(SEARCH(", ",D850)),SUBSTITUTE(D850,", ","_"),ISNUMBER(SEARCH("/ ",D850)),SUBSTITUTE(D850,"/ ","_"),ISNUMBER(SEARCH(",",D850)),SUBSTITUTE(D850,",","_"),ISNUMBER(SEARCH("/",D850)),SUBSTITUTE(D850,"/","_"),ISNUMBER(SEARCH("",D850)),D850),D850))))</f>
        <v/>
      </c>
      <c r="L850" s="1"/>
      <c r="M850" s="1" t="str">
        <f t="shared" si="61"/>
        <v/>
      </c>
      <c r="N850" s="94" t="str">
        <f>IF($L850="None","",IF(ISERROR(VLOOKUP($L850,Info!$B$4:$B$266,1,FALSE)),"",VLOOKUP($L850,Info!$B$4:$L$266,5,FALSE)))</f>
        <v/>
      </c>
      <c r="O850" s="94" t="str">
        <f>IF(K850="","",IF(AND($J$12&lt;&gt;"ABC",N850="3"),"BAC",IF(N850="3","ABC",IF($J$12&lt;&gt;"ABC",IF($J$10="Standard",VLOOKUP(K850,Info!$BE$4:$BF$481,2,FALSE),VLOOKUP(K850,Info!$BI$4:$BJ$482,2,FALSE)),IF($J$10="Standard",VLOOKUP(K850,Info!$AG$4:$AH$2994,2,FALSE),VLOOKUP(K850,Info!$AK$4:$AL$2997,2,FALSE))))))</f>
        <v/>
      </c>
      <c r="P850" s="94" t="str">
        <f>IF($L850="None","",IF(ISERROR(VLOOKUP($L850,Info!$B$4:$B$266,1,FALSE)),"",VLOOKUP($L850,Info!$B$4:$L$266,3,FALSE)))</f>
        <v/>
      </c>
      <c r="Q850" s="96" t="str">
        <f>IF($L850="None","",IF(ISERROR(VLOOKUP($L850,Info!$B$4:$B$266,1,FALSE)),"",VLOOKUP($L850,Info!$B$4:$L$266,4,FALSE)))</f>
        <v/>
      </c>
      <c r="R850" s="1"/>
      <c r="S850" s="6" t="str">
        <f t="shared" si="62"/>
        <v/>
      </c>
      <c r="T850" s="6" t="str">
        <f>IF($L850="None","",IF(ISERROR(VLOOKUP($L850,Info!$B$4:$B$266,1,FALSE)),"",VLOOKUP($L850,Info!$B$4:$L$266,11,FALSE)))</f>
        <v/>
      </c>
      <c r="U850" s="1"/>
      <c r="V850" s="1"/>
      <c r="W850" s="1"/>
      <c r="X850" s="1" t="str">
        <f>IF($L850="None","",IF(ISERROR(VLOOKUP($L850,Info!$B$4:$B$266,1,FALSE)),"",IF(OR(W850="Metallic Liquid Tight",W850="Non-Metallic Liquid Tight",W850="LSZH",W850="Greenfield"),VLOOKUP($L850,Info!$B$4:$L$266,7,FALSE),"N/A")))</f>
        <v/>
      </c>
      <c r="Y850" s="1"/>
      <c r="Z850" s="96" t="str">
        <f>IF($L850="None","",IF(ISERROR(VLOOKUP($L850,Info!$B$4:$B$266,1,FALSE)),"",VLOOKUP($L850,Info!$B$4:$L$266,9,FALSE)))</f>
        <v/>
      </c>
      <c r="AA850" s="96" t="str">
        <f>IF($L850="None","",IF(ISERROR(VLOOKUP($L850,Info!$B$4:$B$266,1,FALSE)),"",VLOOKUP($L850,Info!$B$4:$L$266,8,FALSE)))</f>
        <v/>
      </c>
      <c r="AB850" s="96" t="str">
        <f>IF($L850="None","",IF(ISERROR(VLOOKUP($L850,Info!$B$4:$B$266,1,FALSE)),"",VLOOKUP($L850,Info!$B$4:$L$266,10,FALSE)))</f>
        <v/>
      </c>
      <c r="AC850" s="1" t="str">
        <f>IF(W850="SO Cable","Black,White",IF(O850="","",IF(P850="","",IF($J$12&lt;&gt;"ABC",IF(P850&lt;="250",VLOOKUP(O850,Info!$AZ$4:$BB$22,3,FALSE),VLOOKUP(O850,Info!$AZ$23:$BB$39,3,FALSE)),IF(P850&lt;="250",VLOOKUP(O850,Info!$AO$4:$AQ$22,3,FALSE),VLOOKUP(O850,Info!$AO$23:$AP$39,3,FALSE))))))</f>
        <v/>
      </c>
      <c r="AD850" s="1"/>
      <c r="AE850" s="1" t="str">
        <f>IF($L850="None","",IF(ISERROR(VLOOKUP($L850,Info!$B$4:$B$266,1,FALSE)),"",VLOOKUP($L850,Info!$B$4:$L$266,4,FALSE)))</f>
        <v/>
      </c>
      <c r="AF850" s="1" t="str">
        <f>IF($L850="None","",IF(ISERROR(VLOOKUP($L850,Info!$B$4:$B$266,1,FALSE)),"",VLOOKUP($L850,Info!$B$4:$L$266,6,FALSE)))</f>
        <v/>
      </c>
      <c r="AG850" s="1"/>
      <c r="AH850" s="33" t="str" cm="1">
        <f t="array" ref="AH850">IF(AND(L850&lt;&gt;"",O850&lt;&gt;"",R850:S850&lt;&gt;"",W850:X850&lt;&gt;"",Z850:AA850&lt;&gt;"",AC850&lt;&gt;""),"Good","Bad")</f>
        <v>Bad</v>
      </c>
      <c r="AL850" t="str" cm="1">
        <f t="array" ref="AL850">IF(R850&gt;0,_xlfn.IFS(COUNTIF($L$20:L850,"&lt;&gt;")&lt;101,1,COUNTIF($L$20:L850,"&lt;&gt;")&lt;201,2,COUNTIF($L$20:L850,"&lt;&gt;")&lt;301,3,COUNTIF($L$20:L850,"&lt;&gt;")&lt;401,4,COUNTIF($L$20:L850,"&lt;&gt;")&lt;501,5,COUNTIF($L$20:L850,"&lt;&gt;")&lt;601,6,COUNTIF($L$20:L850,"&lt;&gt;")&lt;701,7,COUNTIF($L$20:L850,"&lt;&gt;")&lt;801,8,COUNTIF($L$20:L850,"&lt;&gt;")&lt;901,9,COUNTIF($L$20:L850,"&lt;&gt;")&lt;1001,10,COUNTIF($L$20:L850,"&lt;&gt;")&lt;1101,11,COUNTIF($L$20:L850,"&lt;&gt;")&lt;1201,12,COUNTIF($L$20:L850,"&lt;&gt;")&lt;1301,13,COUNTIF($L$20:L850,"&lt;&gt;")&lt;1401,14,COUNTIF($L$20:L850,"&lt;&gt;")&lt;1501,15,COUNTIF($L$20:L850,"&lt;&gt;")&lt;1601,16,COUNTIF($L$20:L850,"&lt;&gt;")&lt;1701,17,COUNTIF($L$20:L850,"&lt;&gt;")&lt;1801,18,COUNTIF($L$20:L850,"&lt;&gt;")&lt;1901,19,COUNTIF($L$20:L850,"&lt;&gt;")&lt;2001,20,COUNTIF($L$20:L850,"&lt;&gt;")&lt;2101,21,COUNTIF($L$20:L850,"&lt;&gt;")&lt;2201,22,COUNTIF($L$20:L850,"&lt;&gt;")&lt;2301,23,COUNTIF($L$20:L850,"&lt;&gt;")&lt;2401,24,COUNTIF($L$20:L850,"&lt;&gt;")&lt;2501,25,COUNTIF($L$20:L850,"&lt;&gt;")&lt;2601,26,COUNTIF($L$20:L850,"&lt;&gt;")&lt;2701,27,COUNTIF($L$20:L850,"&lt;&gt;")&lt;2801,28,COUNTIF($L$20:L850,"&lt;&gt;")&lt;2901,29,COUNTIF($L$20:L850,"&lt;&gt;")&lt;3001,30),"")</f>
        <v/>
      </c>
      <c r="AM850" t="str">
        <f t="shared" si="60"/>
        <v/>
      </c>
      <c r="AN850" t="str">
        <f t="shared" si="64"/>
        <v/>
      </c>
      <c r="AP850" t="str">
        <f t="shared" si="63"/>
        <v/>
      </c>
      <c r="AQ850" t="str">
        <f>IF(AO850="","",COUNTIFS(AM850:$AM$3019,AO850))</f>
        <v/>
      </c>
    </row>
    <row r="851" spans="1:43" x14ac:dyDescent="0.25">
      <c r="A851" s="6" t="str">
        <f>IF(COUNT($A$20:A850)&lt;&gt;$B$4,IF(A850="","",A850+1),"")</f>
        <v/>
      </c>
      <c r="B851" s="3"/>
      <c r="C851" s="3"/>
      <c r="D851" s="122"/>
      <c r="E851" s="3"/>
      <c r="F851" s="3"/>
      <c r="G851" s="3"/>
      <c r="H851" s="3"/>
      <c r="I851" s="120"/>
      <c r="J851" s="3"/>
      <c r="K851" s="95" t="str" cm="1">
        <f t="array" ref="K851">IF(OR($J$14 = "A",$J$14 = "B",$J$14 = "C"),IF(I851="","",IF(LEN(I851)&gt;2,_xlfn.IFS(ISNUMBER(SEARCH("_",I851)),I851,ISNUMBER(SEARCH(", ",I851)),SUBSTITUTE(I851,", ","_"),ISNUMBER(SEARCH("/ ",I851)),SUBSTITUTE(I851,"/ ","_"),ISNUMBER(SEARCH(",",I851)),SUBSTITUTE(I851,",","_"),ISNUMBER(SEARCH("/",I851)),SUBSTITUTE(I851,"/","_"),ISNUMBER(SEARCH("",I851)),I851),I851)),IF(OR($J$14 = "J",$J$14 = "K"),"",IF(D851="","",IF(LEN(D851)&gt;2,_xlfn.IFS(ISNUMBER(SEARCH("_",D851)),D851,ISNUMBER(SEARCH(", ",D851)),SUBSTITUTE(D851,", ","_"),ISNUMBER(SEARCH("/ ",D851)),SUBSTITUTE(D851,"/ ","_"),ISNUMBER(SEARCH(",",D851)),SUBSTITUTE(D851,",","_"),ISNUMBER(SEARCH("/",D851)),SUBSTITUTE(D851,"/","_"),ISNUMBER(SEARCH("",D851)),D851),D851))))</f>
        <v/>
      </c>
      <c r="L851" s="1"/>
      <c r="M851" s="1" t="str">
        <f t="shared" si="61"/>
        <v/>
      </c>
      <c r="N851" s="94" t="str">
        <f>IF($L851="None","",IF(ISERROR(VLOOKUP($L851,Info!$B$4:$B$266,1,FALSE)),"",VLOOKUP($L851,Info!$B$4:$L$266,5,FALSE)))</f>
        <v/>
      </c>
      <c r="O851" s="94" t="str">
        <f>IF(K851="","",IF(AND($J$12&lt;&gt;"ABC",N851="3"),"BAC",IF(N851="3","ABC",IF($J$12&lt;&gt;"ABC",IF($J$10="Standard",VLOOKUP(K851,Info!$BE$4:$BF$481,2,FALSE),VLOOKUP(K851,Info!$BI$4:$BJ$482,2,FALSE)),IF($J$10="Standard",VLOOKUP(K851,Info!$AG$4:$AH$2994,2,FALSE),VLOOKUP(K851,Info!$AK$4:$AL$2997,2,FALSE))))))</f>
        <v/>
      </c>
      <c r="P851" s="94" t="str">
        <f>IF($L851="None","",IF(ISERROR(VLOOKUP($L851,Info!$B$4:$B$266,1,FALSE)),"",VLOOKUP($L851,Info!$B$4:$L$266,3,FALSE)))</f>
        <v/>
      </c>
      <c r="Q851" s="96" t="str">
        <f>IF($L851="None","",IF(ISERROR(VLOOKUP($L851,Info!$B$4:$B$266,1,FALSE)),"",VLOOKUP($L851,Info!$B$4:$L$266,4,FALSE)))</f>
        <v/>
      </c>
      <c r="R851" s="1"/>
      <c r="S851" s="6" t="str">
        <f t="shared" si="62"/>
        <v/>
      </c>
      <c r="T851" s="6" t="str">
        <f>IF($L851="None","",IF(ISERROR(VLOOKUP($L851,Info!$B$4:$B$266,1,FALSE)),"",VLOOKUP($L851,Info!$B$4:$L$266,11,FALSE)))</f>
        <v/>
      </c>
      <c r="U851" s="1"/>
      <c r="V851" s="1"/>
      <c r="W851" s="1"/>
      <c r="X851" s="1" t="str">
        <f>IF($L851="None","",IF(ISERROR(VLOOKUP($L851,Info!$B$4:$B$266,1,FALSE)),"",IF(OR(W851="Metallic Liquid Tight",W851="Non-Metallic Liquid Tight",W851="LSZH",W851="Greenfield"),VLOOKUP($L851,Info!$B$4:$L$266,7,FALSE),"N/A")))</f>
        <v/>
      </c>
      <c r="Y851" s="1"/>
      <c r="Z851" s="96" t="str">
        <f>IF($L851="None","",IF(ISERROR(VLOOKUP($L851,Info!$B$4:$B$266,1,FALSE)),"",VLOOKUP($L851,Info!$B$4:$L$266,9,FALSE)))</f>
        <v/>
      </c>
      <c r="AA851" s="96" t="str">
        <f>IF($L851="None","",IF(ISERROR(VLOOKUP($L851,Info!$B$4:$B$266,1,FALSE)),"",VLOOKUP($L851,Info!$B$4:$L$266,8,FALSE)))</f>
        <v/>
      </c>
      <c r="AB851" s="96" t="str">
        <f>IF($L851="None","",IF(ISERROR(VLOOKUP($L851,Info!$B$4:$B$266,1,FALSE)),"",VLOOKUP($L851,Info!$B$4:$L$266,10,FALSE)))</f>
        <v/>
      </c>
      <c r="AC851" s="1" t="str">
        <f>IF(W851="SO Cable","Black,White",IF(O851="","",IF(P851="","",IF($J$12&lt;&gt;"ABC",IF(P851&lt;="250",VLOOKUP(O851,Info!$AZ$4:$BB$22,3,FALSE),VLOOKUP(O851,Info!$AZ$23:$BB$39,3,FALSE)),IF(P851&lt;="250",VLOOKUP(O851,Info!$AO$4:$AQ$22,3,FALSE),VLOOKUP(O851,Info!$AO$23:$AP$39,3,FALSE))))))</f>
        <v/>
      </c>
      <c r="AD851" s="1"/>
      <c r="AE851" s="1" t="str">
        <f>IF($L851="None","",IF(ISERROR(VLOOKUP($L851,Info!$B$4:$B$266,1,FALSE)),"",VLOOKUP($L851,Info!$B$4:$L$266,4,FALSE)))</f>
        <v/>
      </c>
      <c r="AF851" s="1" t="str">
        <f>IF($L851="None","",IF(ISERROR(VLOOKUP($L851,Info!$B$4:$B$266,1,FALSE)),"",VLOOKUP($L851,Info!$B$4:$L$266,6,FALSE)))</f>
        <v/>
      </c>
      <c r="AG851" s="1"/>
      <c r="AH851" s="33" t="str" cm="1">
        <f t="array" ref="AH851">IF(AND(L851&lt;&gt;"",O851&lt;&gt;"",R851:S851&lt;&gt;"",W851:X851&lt;&gt;"",Z851:AA851&lt;&gt;"",AC851&lt;&gt;""),"Good","Bad")</f>
        <v>Bad</v>
      </c>
      <c r="AL851" t="str" cm="1">
        <f t="array" ref="AL851">IF(R851&gt;0,_xlfn.IFS(COUNTIF($L$20:L851,"&lt;&gt;")&lt;101,1,COUNTIF($L$20:L851,"&lt;&gt;")&lt;201,2,COUNTIF($L$20:L851,"&lt;&gt;")&lt;301,3,COUNTIF($L$20:L851,"&lt;&gt;")&lt;401,4,COUNTIF($L$20:L851,"&lt;&gt;")&lt;501,5,COUNTIF($L$20:L851,"&lt;&gt;")&lt;601,6,COUNTIF($L$20:L851,"&lt;&gt;")&lt;701,7,COUNTIF($L$20:L851,"&lt;&gt;")&lt;801,8,COUNTIF($L$20:L851,"&lt;&gt;")&lt;901,9,COUNTIF($L$20:L851,"&lt;&gt;")&lt;1001,10,COUNTIF($L$20:L851,"&lt;&gt;")&lt;1101,11,COUNTIF($L$20:L851,"&lt;&gt;")&lt;1201,12,COUNTIF($L$20:L851,"&lt;&gt;")&lt;1301,13,COUNTIF($L$20:L851,"&lt;&gt;")&lt;1401,14,COUNTIF($L$20:L851,"&lt;&gt;")&lt;1501,15,COUNTIF($L$20:L851,"&lt;&gt;")&lt;1601,16,COUNTIF($L$20:L851,"&lt;&gt;")&lt;1701,17,COUNTIF($L$20:L851,"&lt;&gt;")&lt;1801,18,COUNTIF($L$20:L851,"&lt;&gt;")&lt;1901,19,COUNTIF($L$20:L851,"&lt;&gt;")&lt;2001,20,COUNTIF($L$20:L851,"&lt;&gt;")&lt;2101,21,COUNTIF($L$20:L851,"&lt;&gt;")&lt;2201,22,COUNTIF($L$20:L851,"&lt;&gt;")&lt;2301,23,COUNTIF($L$20:L851,"&lt;&gt;")&lt;2401,24,COUNTIF($L$20:L851,"&lt;&gt;")&lt;2501,25,COUNTIF($L$20:L851,"&lt;&gt;")&lt;2601,26,COUNTIF($L$20:L851,"&lt;&gt;")&lt;2701,27,COUNTIF($L$20:L851,"&lt;&gt;")&lt;2801,28,COUNTIF($L$20:L851,"&lt;&gt;")&lt;2901,29,COUNTIF($L$20:L851,"&lt;&gt;")&lt;3001,30),"")</f>
        <v/>
      </c>
      <c r="AM851" t="str">
        <f t="shared" si="60"/>
        <v/>
      </c>
      <c r="AN851" t="str">
        <f t="shared" si="64"/>
        <v/>
      </c>
      <c r="AP851" t="str">
        <f t="shared" si="63"/>
        <v/>
      </c>
      <c r="AQ851" t="str">
        <f>IF(AO851="","",COUNTIFS(AM851:$AM$3019,AO851))</f>
        <v/>
      </c>
    </row>
    <row r="852" spans="1:43" x14ac:dyDescent="0.25">
      <c r="A852" s="6" t="str">
        <f>IF(COUNT($A$20:A851)&lt;&gt;$B$4,IF(A851="","",A851+1),"")</f>
        <v/>
      </c>
      <c r="B852" s="3"/>
      <c r="C852" s="3"/>
      <c r="D852" s="122"/>
      <c r="E852" s="3"/>
      <c r="F852" s="3"/>
      <c r="G852" s="3"/>
      <c r="H852" s="3"/>
      <c r="I852" s="120"/>
      <c r="J852" s="3"/>
      <c r="K852" s="95" t="str" cm="1">
        <f t="array" ref="K852">IF(OR($J$14 = "A",$J$14 = "B",$J$14 = "C"),IF(I852="","",IF(LEN(I852)&gt;2,_xlfn.IFS(ISNUMBER(SEARCH("_",I852)),I852,ISNUMBER(SEARCH(", ",I852)),SUBSTITUTE(I852,", ","_"),ISNUMBER(SEARCH("/ ",I852)),SUBSTITUTE(I852,"/ ","_"),ISNUMBER(SEARCH(",",I852)),SUBSTITUTE(I852,",","_"),ISNUMBER(SEARCH("/",I852)),SUBSTITUTE(I852,"/","_"),ISNUMBER(SEARCH("",I852)),I852),I852)),IF(OR($J$14 = "J",$J$14 = "K"),"",IF(D852="","",IF(LEN(D852)&gt;2,_xlfn.IFS(ISNUMBER(SEARCH("_",D852)),D852,ISNUMBER(SEARCH(", ",D852)),SUBSTITUTE(D852,", ","_"),ISNUMBER(SEARCH("/ ",D852)),SUBSTITUTE(D852,"/ ","_"),ISNUMBER(SEARCH(",",D852)),SUBSTITUTE(D852,",","_"),ISNUMBER(SEARCH("/",D852)),SUBSTITUTE(D852,"/","_"),ISNUMBER(SEARCH("",D852)),D852),D852))))</f>
        <v/>
      </c>
      <c r="L852" s="1"/>
      <c r="M852" s="1" t="str">
        <f t="shared" si="61"/>
        <v/>
      </c>
      <c r="N852" s="94" t="str">
        <f>IF($L852="None","",IF(ISERROR(VLOOKUP($L852,Info!$B$4:$B$266,1,FALSE)),"",VLOOKUP($L852,Info!$B$4:$L$266,5,FALSE)))</f>
        <v/>
      </c>
      <c r="O852" s="94" t="str">
        <f>IF(K852="","",IF(AND($J$12&lt;&gt;"ABC",N852="3"),"BAC",IF(N852="3","ABC",IF($J$12&lt;&gt;"ABC",IF($J$10="Standard",VLOOKUP(K852,Info!$BE$4:$BF$481,2,FALSE),VLOOKUP(K852,Info!$BI$4:$BJ$482,2,FALSE)),IF($J$10="Standard",VLOOKUP(K852,Info!$AG$4:$AH$2994,2,FALSE),VLOOKUP(K852,Info!$AK$4:$AL$2997,2,FALSE))))))</f>
        <v/>
      </c>
      <c r="P852" s="94" t="str">
        <f>IF($L852="None","",IF(ISERROR(VLOOKUP($L852,Info!$B$4:$B$266,1,FALSE)),"",VLOOKUP($L852,Info!$B$4:$L$266,3,FALSE)))</f>
        <v/>
      </c>
      <c r="Q852" s="96" t="str">
        <f>IF($L852="None","",IF(ISERROR(VLOOKUP($L852,Info!$B$4:$B$266,1,FALSE)),"",VLOOKUP($L852,Info!$B$4:$L$266,4,FALSE)))</f>
        <v/>
      </c>
      <c r="R852" s="1"/>
      <c r="S852" s="6" t="str">
        <f t="shared" si="62"/>
        <v/>
      </c>
      <c r="T852" s="6" t="str">
        <f>IF($L852="None","",IF(ISERROR(VLOOKUP($L852,Info!$B$4:$B$266,1,FALSE)),"",VLOOKUP($L852,Info!$B$4:$L$266,11,FALSE)))</f>
        <v/>
      </c>
      <c r="U852" s="1"/>
      <c r="V852" s="1"/>
      <c r="W852" s="1"/>
      <c r="X852" s="1" t="str">
        <f>IF($L852="None","",IF(ISERROR(VLOOKUP($L852,Info!$B$4:$B$266,1,FALSE)),"",IF(OR(W852="Metallic Liquid Tight",W852="Non-Metallic Liquid Tight",W852="LSZH",W852="Greenfield"),VLOOKUP($L852,Info!$B$4:$L$266,7,FALSE),"N/A")))</f>
        <v/>
      </c>
      <c r="Y852" s="1"/>
      <c r="Z852" s="96" t="str">
        <f>IF($L852="None","",IF(ISERROR(VLOOKUP($L852,Info!$B$4:$B$266,1,FALSE)),"",VLOOKUP($L852,Info!$B$4:$L$266,9,FALSE)))</f>
        <v/>
      </c>
      <c r="AA852" s="96" t="str">
        <f>IF($L852="None","",IF(ISERROR(VLOOKUP($L852,Info!$B$4:$B$266,1,FALSE)),"",VLOOKUP($L852,Info!$B$4:$L$266,8,FALSE)))</f>
        <v/>
      </c>
      <c r="AB852" s="96" t="str">
        <f>IF($L852="None","",IF(ISERROR(VLOOKUP($L852,Info!$B$4:$B$266,1,FALSE)),"",VLOOKUP($L852,Info!$B$4:$L$266,10,FALSE)))</f>
        <v/>
      </c>
      <c r="AC852" s="1" t="str">
        <f>IF(W852="SO Cable","Black,White",IF(O852="","",IF(P852="","",IF($J$12&lt;&gt;"ABC",IF(P852&lt;="250",VLOOKUP(O852,Info!$AZ$4:$BB$22,3,FALSE),VLOOKUP(O852,Info!$AZ$23:$BB$39,3,FALSE)),IF(P852&lt;="250",VLOOKUP(O852,Info!$AO$4:$AQ$22,3,FALSE),VLOOKUP(O852,Info!$AO$23:$AP$39,3,FALSE))))))</f>
        <v/>
      </c>
      <c r="AD852" s="1"/>
      <c r="AE852" s="1" t="str">
        <f>IF($L852="None","",IF(ISERROR(VLOOKUP($L852,Info!$B$4:$B$266,1,FALSE)),"",VLOOKUP($L852,Info!$B$4:$L$266,4,FALSE)))</f>
        <v/>
      </c>
      <c r="AF852" s="1" t="str">
        <f>IF($L852="None","",IF(ISERROR(VLOOKUP($L852,Info!$B$4:$B$266,1,FALSE)),"",VLOOKUP($L852,Info!$B$4:$L$266,6,FALSE)))</f>
        <v/>
      </c>
      <c r="AG852" s="1"/>
      <c r="AH852" s="33" t="str" cm="1">
        <f t="array" ref="AH852">IF(AND(L852&lt;&gt;"",O852&lt;&gt;"",R852:S852&lt;&gt;"",W852:X852&lt;&gt;"",Z852:AA852&lt;&gt;"",AC852&lt;&gt;""),"Good","Bad")</f>
        <v>Bad</v>
      </c>
      <c r="AL852" t="str" cm="1">
        <f t="array" ref="AL852">IF(R852&gt;0,_xlfn.IFS(COUNTIF($L$20:L852,"&lt;&gt;")&lt;101,1,COUNTIF($L$20:L852,"&lt;&gt;")&lt;201,2,COUNTIF($L$20:L852,"&lt;&gt;")&lt;301,3,COUNTIF($L$20:L852,"&lt;&gt;")&lt;401,4,COUNTIF($L$20:L852,"&lt;&gt;")&lt;501,5,COUNTIF($L$20:L852,"&lt;&gt;")&lt;601,6,COUNTIF($L$20:L852,"&lt;&gt;")&lt;701,7,COUNTIF($L$20:L852,"&lt;&gt;")&lt;801,8,COUNTIF($L$20:L852,"&lt;&gt;")&lt;901,9,COUNTIF($L$20:L852,"&lt;&gt;")&lt;1001,10,COUNTIF($L$20:L852,"&lt;&gt;")&lt;1101,11,COUNTIF($L$20:L852,"&lt;&gt;")&lt;1201,12,COUNTIF($L$20:L852,"&lt;&gt;")&lt;1301,13,COUNTIF($L$20:L852,"&lt;&gt;")&lt;1401,14,COUNTIF($L$20:L852,"&lt;&gt;")&lt;1501,15,COUNTIF($L$20:L852,"&lt;&gt;")&lt;1601,16,COUNTIF($L$20:L852,"&lt;&gt;")&lt;1701,17,COUNTIF($L$20:L852,"&lt;&gt;")&lt;1801,18,COUNTIF($L$20:L852,"&lt;&gt;")&lt;1901,19,COUNTIF($L$20:L852,"&lt;&gt;")&lt;2001,20,COUNTIF($L$20:L852,"&lt;&gt;")&lt;2101,21,COUNTIF($L$20:L852,"&lt;&gt;")&lt;2201,22,COUNTIF($L$20:L852,"&lt;&gt;")&lt;2301,23,COUNTIF($L$20:L852,"&lt;&gt;")&lt;2401,24,COUNTIF($L$20:L852,"&lt;&gt;")&lt;2501,25,COUNTIF($L$20:L852,"&lt;&gt;")&lt;2601,26,COUNTIF($L$20:L852,"&lt;&gt;")&lt;2701,27,COUNTIF($L$20:L852,"&lt;&gt;")&lt;2801,28,COUNTIF($L$20:L852,"&lt;&gt;")&lt;2901,29,COUNTIF($L$20:L852,"&lt;&gt;")&lt;3001,30),"")</f>
        <v/>
      </c>
      <c r="AM852" t="str">
        <f t="shared" ref="AM852:AM915" si="65">L852&amp;Z852&amp;AA852&amp;W852&amp;X852&amp;Y852&amp;AL852</f>
        <v/>
      </c>
      <c r="AN852" t="str">
        <f t="shared" si="64"/>
        <v/>
      </c>
      <c r="AP852" t="str">
        <f t="shared" si="63"/>
        <v/>
      </c>
      <c r="AQ852" t="str">
        <f>IF(AO852="","",COUNTIFS(AM852:$AM$3019,AO852))</f>
        <v/>
      </c>
    </row>
    <row r="853" spans="1:43" x14ac:dyDescent="0.25">
      <c r="A853" s="6" t="str">
        <f>IF(COUNT($A$20:A852)&lt;&gt;$B$4,IF(A852="","",A852+1),"")</f>
        <v/>
      </c>
      <c r="B853" s="3"/>
      <c r="C853" s="3"/>
      <c r="D853" s="122"/>
      <c r="E853" s="3"/>
      <c r="F853" s="3"/>
      <c r="G853" s="3"/>
      <c r="H853" s="3"/>
      <c r="I853" s="120"/>
      <c r="J853" s="3"/>
      <c r="K853" s="95" t="str" cm="1">
        <f t="array" ref="K853">IF(OR($J$14 = "A",$J$14 = "B",$J$14 = "C"),IF(I853="","",IF(LEN(I853)&gt;2,_xlfn.IFS(ISNUMBER(SEARCH("_",I853)),I853,ISNUMBER(SEARCH(", ",I853)),SUBSTITUTE(I853,", ","_"),ISNUMBER(SEARCH("/ ",I853)),SUBSTITUTE(I853,"/ ","_"),ISNUMBER(SEARCH(",",I853)),SUBSTITUTE(I853,",","_"),ISNUMBER(SEARCH("/",I853)),SUBSTITUTE(I853,"/","_"),ISNUMBER(SEARCH("",I853)),I853),I853)),IF(OR($J$14 = "J",$J$14 = "K"),"",IF(D853="","",IF(LEN(D853)&gt;2,_xlfn.IFS(ISNUMBER(SEARCH("_",D853)),D853,ISNUMBER(SEARCH(", ",D853)),SUBSTITUTE(D853,", ","_"),ISNUMBER(SEARCH("/ ",D853)),SUBSTITUTE(D853,"/ ","_"),ISNUMBER(SEARCH(",",D853)),SUBSTITUTE(D853,",","_"),ISNUMBER(SEARCH("/",D853)),SUBSTITUTE(D853,"/","_"),ISNUMBER(SEARCH("",D853)),D853),D853))))</f>
        <v/>
      </c>
      <c r="L853" s="1"/>
      <c r="M853" s="1" t="str">
        <f t="shared" ref="M853:M916" si="66">IF(L853="","","Pigtail")</f>
        <v/>
      </c>
      <c r="N853" s="94" t="str">
        <f>IF($L853="None","",IF(ISERROR(VLOOKUP($L853,Info!$B$4:$B$266,1,FALSE)),"",VLOOKUP($L853,Info!$B$4:$L$266,5,FALSE)))</f>
        <v/>
      </c>
      <c r="O853" s="94" t="str">
        <f>IF(K853="","",IF(AND($J$12&lt;&gt;"ABC",N853="3"),"BAC",IF(N853="3","ABC",IF($J$12&lt;&gt;"ABC",IF($J$10="Standard",VLOOKUP(K853,Info!$BE$4:$BF$481,2,FALSE),VLOOKUP(K853,Info!$BI$4:$BJ$482,2,FALSE)),IF($J$10="Standard",VLOOKUP(K853,Info!$AG$4:$AH$2994,2,FALSE),VLOOKUP(K853,Info!$AK$4:$AL$2997,2,FALSE))))))</f>
        <v/>
      </c>
      <c r="P853" s="94" t="str">
        <f>IF($L853="None","",IF(ISERROR(VLOOKUP($L853,Info!$B$4:$B$266,1,FALSE)),"",VLOOKUP($L853,Info!$B$4:$L$266,3,FALSE)))</f>
        <v/>
      </c>
      <c r="Q853" s="96" t="str">
        <f>IF($L853="None","",IF(ISERROR(VLOOKUP($L853,Info!$B$4:$B$266,1,FALSE)),"",VLOOKUP($L853,Info!$B$4:$L$266,4,FALSE)))</f>
        <v/>
      </c>
      <c r="R853" s="1"/>
      <c r="S853" s="6" t="str">
        <f t="shared" ref="S853:S916" si="67">IF(M853 = "","",IF(M853 &lt;&gt; "Pigtail","0",""))</f>
        <v/>
      </c>
      <c r="T853" s="6" t="str">
        <f>IF($L853="None","",IF(ISERROR(VLOOKUP($L853,Info!$B$4:$B$266,1,FALSE)),"",VLOOKUP($L853,Info!$B$4:$L$266,11,FALSE)))</f>
        <v/>
      </c>
      <c r="U853" s="1"/>
      <c r="V853" s="1"/>
      <c r="W853" s="1"/>
      <c r="X853" s="1" t="str">
        <f>IF($L853="None","",IF(ISERROR(VLOOKUP($L853,Info!$B$4:$B$266,1,FALSE)),"",IF(OR(W853="Metallic Liquid Tight",W853="Non-Metallic Liquid Tight",W853="LSZH",W853="Greenfield"),VLOOKUP($L853,Info!$B$4:$L$266,7,FALSE),"N/A")))</f>
        <v/>
      </c>
      <c r="Y853" s="1"/>
      <c r="Z853" s="96" t="str">
        <f>IF($L853="None","",IF(ISERROR(VLOOKUP($L853,Info!$B$4:$B$266,1,FALSE)),"",VLOOKUP($L853,Info!$B$4:$L$266,9,FALSE)))</f>
        <v/>
      </c>
      <c r="AA853" s="96" t="str">
        <f>IF($L853="None","",IF(ISERROR(VLOOKUP($L853,Info!$B$4:$B$266,1,FALSE)),"",VLOOKUP($L853,Info!$B$4:$L$266,8,FALSE)))</f>
        <v/>
      </c>
      <c r="AB853" s="96" t="str">
        <f>IF($L853="None","",IF(ISERROR(VLOOKUP($L853,Info!$B$4:$B$266,1,FALSE)),"",VLOOKUP($L853,Info!$B$4:$L$266,10,FALSE)))</f>
        <v/>
      </c>
      <c r="AC853" s="1" t="str">
        <f>IF(W853="SO Cable","Black,White",IF(O853="","",IF(P853="","",IF($J$12&lt;&gt;"ABC",IF(P853&lt;="250",VLOOKUP(O853,Info!$AZ$4:$BB$22,3,FALSE),VLOOKUP(O853,Info!$AZ$23:$BB$39,3,FALSE)),IF(P853&lt;="250",VLOOKUP(O853,Info!$AO$4:$AQ$22,3,FALSE),VLOOKUP(O853,Info!$AO$23:$AP$39,3,FALSE))))))</f>
        <v/>
      </c>
      <c r="AD853" s="1"/>
      <c r="AE853" s="1" t="str">
        <f>IF($L853="None","",IF(ISERROR(VLOOKUP($L853,Info!$B$4:$B$266,1,FALSE)),"",VLOOKUP($L853,Info!$B$4:$L$266,4,FALSE)))</f>
        <v/>
      </c>
      <c r="AF853" s="1" t="str">
        <f>IF($L853="None","",IF(ISERROR(VLOOKUP($L853,Info!$B$4:$B$266,1,FALSE)),"",VLOOKUP($L853,Info!$B$4:$L$266,6,FALSE)))</f>
        <v/>
      </c>
      <c r="AG853" s="1"/>
      <c r="AH853" s="33" t="str" cm="1">
        <f t="array" ref="AH853">IF(AND(L853&lt;&gt;"",O853&lt;&gt;"",R853:S853&lt;&gt;"",W853:X853&lt;&gt;"",Z853:AA853&lt;&gt;"",AC853&lt;&gt;""),"Good","Bad")</f>
        <v>Bad</v>
      </c>
      <c r="AL853" t="str" cm="1">
        <f t="array" ref="AL853">IF(R853&gt;0,_xlfn.IFS(COUNTIF($L$20:L853,"&lt;&gt;")&lt;101,1,COUNTIF($L$20:L853,"&lt;&gt;")&lt;201,2,COUNTIF($L$20:L853,"&lt;&gt;")&lt;301,3,COUNTIF($L$20:L853,"&lt;&gt;")&lt;401,4,COUNTIF($L$20:L853,"&lt;&gt;")&lt;501,5,COUNTIF($L$20:L853,"&lt;&gt;")&lt;601,6,COUNTIF($L$20:L853,"&lt;&gt;")&lt;701,7,COUNTIF($L$20:L853,"&lt;&gt;")&lt;801,8,COUNTIF($L$20:L853,"&lt;&gt;")&lt;901,9,COUNTIF($L$20:L853,"&lt;&gt;")&lt;1001,10,COUNTIF($L$20:L853,"&lt;&gt;")&lt;1101,11,COUNTIF($L$20:L853,"&lt;&gt;")&lt;1201,12,COUNTIF($L$20:L853,"&lt;&gt;")&lt;1301,13,COUNTIF($L$20:L853,"&lt;&gt;")&lt;1401,14,COUNTIF($L$20:L853,"&lt;&gt;")&lt;1501,15,COUNTIF($L$20:L853,"&lt;&gt;")&lt;1601,16,COUNTIF($L$20:L853,"&lt;&gt;")&lt;1701,17,COUNTIF($L$20:L853,"&lt;&gt;")&lt;1801,18,COUNTIF($L$20:L853,"&lt;&gt;")&lt;1901,19,COUNTIF($L$20:L853,"&lt;&gt;")&lt;2001,20,COUNTIF($L$20:L853,"&lt;&gt;")&lt;2101,21,COUNTIF($L$20:L853,"&lt;&gt;")&lt;2201,22,COUNTIF($L$20:L853,"&lt;&gt;")&lt;2301,23,COUNTIF($L$20:L853,"&lt;&gt;")&lt;2401,24,COUNTIF($L$20:L853,"&lt;&gt;")&lt;2501,25,COUNTIF($L$20:L853,"&lt;&gt;")&lt;2601,26,COUNTIF($L$20:L853,"&lt;&gt;")&lt;2701,27,COUNTIF($L$20:L853,"&lt;&gt;")&lt;2801,28,COUNTIF($L$20:L853,"&lt;&gt;")&lt;2901,29,COUNTIF($L$20:L853,"&lt;&gt;")&lt;3001,30),"")</f>
        <v/>
      </c>
      <c r="AM853" t="str">
        <f t="shared" si="65"/>
        <v/>
      </c>
      <c r="AN853" t="str">
        <f t="shared" si="64"/>
        <v/>
      </c>
      <c r="AP853" t="str">
        <f t="shared" ref="AP853:AP916" si="68">IF(R853&gt;0,AP852+1,"")</f>
        <v/>
      </c>
      <c r="AQ853" t="str">
        <f>IF(AO853="","",COUNTIFS(AM853:$AM$3019,AO853))</f>
        <v/>
      </c>
    </row>
    <row r="854" spans="1:43" x14ac:dyDescent="0.25">
      <c r="A854" s="6" t="str">
        <f>IF(COUNT($A$20:A853)&lt;&gt;$B$4,IF(A853="","",A853+1),"")</f>
        <v/>
      </c>
      <c r="B854" s="3"/>
      <c r="C854" s="3"/>
      <c r="D854" s="122"/>
      <c r="E854" s="3"/>
      <c r="F854" s="3"/>
      <c r="G854" s="3"/>
      <c r="H854" s="3"/>
      <c r="I854" s="120"/>
      <c r="J854" s="3"/>
      <c r="K854" s="95" t="str" cm="1">
        <f t="array" ref="K854">IF(OR($J$14 = "A",$J$14 = "B",$J$14 = "C"),IF(I854="","",IF(LEN(I854)&gt;2,_xlfn.IFS(ISNUMBER(SEARCH("_",I854)),I854,ISNUMBER(SEARCH(", ",I854)),SUBSTITUTE(I854,", ","_"),ISNUMBER(SEARCH("/ ",I854)),SUBSTITUTE(I854,"/ ","_"),ISNUMBER(SEARCH(",",I854)),SUBSTITUTE(I854,",","_"),ISNUMBER(SEARCH("/",I854)),SUBSTITUTE(I854,"/","_"),ISNUMBER(SEARCH("",I854)),I854),I854)),IF(OR($J$14 = "J",$J$14 = "K"),"",IF(D854="","",IF(LEN(D854)&gt;2,_xlfn.IFS(ISNUMBER(SEARCH("_",D854)),D854,ISNUMBER(SEARCH(", ",D854)),SUBSTITUTE(D854,", ","_"),ISNUMBER(SEARCH("/ ",D854)),SUBSTITUTE(D854,"/ ","_"),ISNUMBER(SEARCH(",",D854)),SUBSTITUTE(D854,",","_"),ISNUMBER(SEARCH("/",D854)),SUBSTITUTE(D854,"/","_"),ISNUMBER(SEARCH("",D854)),D854),D854))))</f>
        <v/>
      </c>
      <c r="L854" s="1"/>
      <c r="M854" s="1" t="str">
        <f t="shared" si="66"/>
        <v/>
      </c>
      <c r="N854" s="94" t="str">
        <f>IF($L854="None","",IF(ISERROR(VLOOKUP($L854,Info!$B$4:$B$266,1,FALSE)),"",VLOOKUP($L854,Info!$B$4:$L$266,5,FALSE)))</f>
        <v/>
      </c>
      <c r="O854" s="94" t="str">
        <f>IF(K854="","",IF(AND($J$12&lt;&gt;"ABC",N854="3"),"BAC",IF(N854="3","ABC",IF($J$12&lt;&gt;"ABC",IF($J$10="Standard",VLOOKUP(K854,Info!$BE$4:$BF$481,2,FALSE),VLOOKUP(K854,Info!$BI$4:$BJ$482,2,FALSE)),IF($J$10="Standard",VLOOKUP(K854,Info!$AG$4:$AH$2994,2,FALSE),VLOOKUP(K854,Info!$AK$4:$AL$2997,2,FALSE))))))</f>
        <v/>
      </c>
      <c r="P854" s="94" t="str">
        <f>IF($L854="None","",IF(ISERROR(VLOOKUP($L854,Info!$B$4:$B$266,1,FALSE)),"",VLOOKUP($L854,Info!$B$4:$L$266,3,FALSE)))</f>
        <v/>
      </c>
      <c r="Q854" s="96" t="str">
        <f>IF($L854="None","",IF(ISERROR(VLOOKUP($L854,Info!$B$4:$B$266,1,FALSE)),"",VLOOKUP($L854,Info!$B$4:$L$266,4,FALSE)))</f>
        <v/>
      </c>
      <c r="R854" s="1"/>
      <c r="S854" s="6" t="str">
        <f t="shared" si="67"/>
        <v/>
      </c>
      <c r="T854" s="6" t="str">
        <f>IF($L854="None","",IF(ISERROR(VLOOKUP($L854,Info!$B$4:$B$266,1,FALSE)),"",VLOOKUP($L854,Info!$B$4:$L$266,11,FALSE)))</f>
        <v/>
      </c>
      <c r="U854" s="1"/>
      <c r="V854" s="1"/>
      <c r="W854" s="1"/>
      <c r="X854" s="1" t="str">
        <f>IF($L854="None","",IF(ISERROR(VLOOKUP($L854,Info!$B$4:$B$266,1,FALSE)),"",IF(OR(W854="Metallic Liquid Tight",W854="Non-Metallic Liquid Tight",W854="LSZH",W854="Greenfield"),VLOOKUP($L854,Info!$B$4:$L$266,7,FALSE),"N/A")))</f>
        <v/>
      </c>
      <c r="Y854" s="1"/>
      <c r="Z854" s="96" t="str">
        <f>IF($L854="None","",IF(ISERROR(VLOOKUP($L854,Info!$B$4:$B$266,1,FALSE)),"",VLOOKUP($L854,Info!$B$4:$L$266,9,FALSE)))</f>
        <v/>
      </c>
      <c r="AA854" s="96" t="str">
        <f>IF($L854="None","",IF(ISERROR(VLOOKUP($L854,Info!$B$4:$B$266,1,FALSE)),"",VLOOKUP($L854,Info!$B$4:$L$266,8,FALSE)))</f>
        <v/>
      </c>
      <c r="AB854" s="96" t="str">
        <f>IF($L854="None","",IF(ISERROR(VLOOKUP($L854,Info!$B$4:$B$266,1,FALSE)),"",VLOOKUP($L854,Info!$B$4:$L$266,10,FALSE)))</f>
        <v/>
      </c>
      <c r="AC854" s="1" t="str">
        <f>IF(W854="SO Cable","Black,White",IF(O854="","",IF(P854="","",IF($J$12&lt;&gt;"ABC",IF(P854&lt;="250",VLOOKUP(O854,Info!$AZ$4:$BB$22,3,FALSE),VLOOKUP(O854,Info!$AZ$23:$BB$39,3,FALSE)),IF(P854&lt;="250",VLOOKUP(O854,Info!$AO$4:$AQ$22,3,FALSE),VLOOKUP(O854,Info!$AO$23:$AP$39,3,FALSE))))))</f>
        <v/>
      </c>
      <c r="AD854" s="1"/>
      <c r="AE854" s="1" t="str">
        <f>IF($L854="None","",IF(ISERROR(VLOOKUP($L854,Info!$B$4:$B$266,1,FALSE)),"",VLOOKUP($L854,Info!$B$4:$L$266,4,FALSE)))</f>
        <v/>
      </c>
      <c r="AF854" s="1" t="str">
        <f>IF($L854="None","",IF(ISERROR(VLOOKUP($L854,Info!$B$4:$B$266,1,FALSE)),"",VLOOKUP($L854,Info!$B$4:$L$266,6,FALSE)))</f>
        <v/>
      </c>
      <c r="AG854" s="1"/>
      <c r="AH854" s="33" t="str" cm="1">
        <f t="array" ref="AH854">IF(AND(L854&lt;&gt;"",O854&lt;&gt;"",R854:S854&lt;&gt;"",W854:X854&lt;&gt;"",Z854:AA854&lt;&gt;"",AC854&lt;&gt;""),"Good","Bad")</f>
        <v>Bad</v>
      </c>
      <c r="AL854" t="str" cm="1">
        <f t="array" ref="AL854">IF(R854&gt;0,_xlfn.IFS(COUNTIF($L$20:L854,"&lt;&gt;")&lt;101,1,COUNTIF($L$20:L854,"&lt;&gt;")&lt;201,2,COUNTIF($L$20:L854,"&lt;&gt;")&lt;301,3,COUNTIF($L$20:L854,"&lt;&gt;")&lt;401,4,COUNTIF($L$20:L854,"&lt;&gt;")&lt;501,5,COUNTIF($L$20:L854,"&lt;&gt;")&lt;601,6,COUNTIF($L$20:L854,"&lt;&gt;")&lt;701,7,COUNTIF($L$20:L854,"&lt;&gt;")&lt;801,8,COUNTIF($L$20:L854,"&lt;&gt;")&lt;901,9,COUNTIF($L$20:L854,"&lt;&gt;")&lt;1001,10,COUNTIF($L$20:L854,"&lt;&gt;")&lt;1101,11,COUNTIF($L$20:L854,"&lt;&gt;")&lt;1201,12,COUNTIF($L$20:L854,"&lt;&gt;")&lt;1301,13,COUNTIF($L$20:L854,"&lt;&gt;")&lt;1401,14,COUNTIF($L$20:L854,"&lt;&gt;")&lt;1501,15,COUNTIF($L$20:L854,"&lt;&gt;")&lt;1601,16,COUNTIF($L$20:L854,"&lt;&gt;")&lt;1701,17,COUNTIF($L$20:L854,"&lt;&gt;")&lt;1801,18,COUNTIF($L$20:L854,"&lt;&gt;")&lt;1901,19,COUNTIF($L$20:L854,"&lt;&gt;")&lt;2001,20,COUNTIF($L$20:L854,"&lt;&gt;")&lt;2101,21,COUNTIF($L$20:L854,"&lt;&gt;")&lt;2201,22,COUNTIF($L$20:L854,"&lt;&gt;")&lt;2301,23,COUNTIF($L$20:L854,"&lt;&gt;")&lt;2401,24,COUNTIF($L$20:L854,"&lt;&gt;")&lt;2501,25,COUNTIF($L$20:L854,"&lt;&gt;")&lt;2601,26,COUNTIF($L$20:L854,"&lt;&gt;")&lt;2701,27,COUNTIF($L$20:L854,"&lt;&gt;")&lt;2801,28,COUNTIF($L$20:L854,"&lt;&gt;")&lt;2901,29,COUNTIF($L$20:L854,"&lt;&gt;")&lt;3001,30),"")</f>
        <v/>
      </c>
      <c r="AM854" t="str">
        <f t="shared" si="65"/>
        <v/>
      </c>
      <c r="AN854" t="str">
        <f t="shared" ref="AN854:AN917" si="69">IF(R854&gt;0,_xlfn.XLOOKUP(AM854,$AO$20:$AO$3019,$AP$20:$AP$3019,0,0,1),"")</f>
        <v/>
      </c>
      <c r="AP854" t="str">
        <f t="shared" si="68"/>
        <v/>
      </c>
      <c r="AQ854" t="str">
        <f>IF(AO854="","",COUNTIFS(AM854:$AM$3019,AO854))</f>
        <v/>
      </c>
    </row>
    <row r="855" spans="1:43" x14ac:dyDescent="0.25">
      <c r="A855" s="6" t="str">
        <f>IF(COUNT($A$20:A854)&lt;&gt;$B$4,IF(A854="","",A854+1),"")</f>
        <v/>
      </c>
      <c r="B855" s="3"/>
      <c r="C855" s="3"/>
      <c r="D855" s="122"/>
      <c r="E855" s="3"/>
      <c r="F855" s="3"/>
      <c r="G855" s="3"/>
      <c r="H855" s="3"/>
      <c r="I855" s="120"/>
      <c r="J855" s="3"/>
      <c r="K855" s="95" t="str" cm="1">
        <f t="array" ref="K855">IF(OR($J$14 = "A",$J$14 = "B",$J$14 = "C"),IF(I855="","",IF(LEN(I855)&gt;2,_xlfn.IFS(ISNUMBER(SEARCH("_",I855)),I855,ISNUMBER(SEARCH(", ",I855)),SUBSTITUTE(I855,", ","_"),ISNUMBER(SEARCH("/ ",I855)),SUBSTITUTE(I855,"/ ","_"),ISNUMBER(SEARCH(",",I855)),SUBSTITUTE(I855,",","_"),ISNUMBER(SEARCH("/",I855)),SUBSTITUTE(I855,"/","_"),ISNUMBER(SEARCH("",I855)),I855),I855)),IF(OR($J$14 = "J",$J$14 = "K"),"",IF(D855="","",IF(LEN(D855)&gt;2,_xlfn.IFS(ISNUMBER(SEARCH("_",D855)),D855,ISNUMBER(SEARCH(", ",D855)),SUBSTITUTE(D855,", ","_"),ISNUMBER(SEARCH("/ ",D855)),SUBSTITUTE(D855,"/ ","_"),ISNUMBER(SEARCH(",",D855)),SUBSTITUTE(D855,",","_"),ISNUMBER(SEARCH("/",D855)),SUBSTITUTE(D855,"/","_"),ISNUMBER(SEARCH("",D855)),D855),D855))))</f>
        <v/>
      </c>
      <c r="L855" s="1"/>
      <c r="M855" s="1" t="str">
        <f t="shared" si="66"/>
        <v/>
      </c>
      <c r="N855" s="94" t="str">
        <f>IF($L855="None","",IF(ISERROR(VLOOKUP($L855,Info!$B$4:$B$266,1,FALSE)),"",VLOOKUP($L855,Info!$B$4:$L$266,5,FALSE)))</f>
        <v/>
      </c>
      <c r="O855" s="94" t="str">
        <f>IF(K855="","",IF(AND($J$12&lt;&gt;"ABC",N855="3"),"BAC",IF(N855="3","ABC",IF($J$12&lt;&gt;"ABC",IF($J$10="Standard",VLOOKUP(K855,Info!$BE$4:$BF$481,2,FALSE),VLOOKUP(K855,Info!$BI$4:$BJ$482,2,FALSE)),IF($J$10="Standard",VLOOKUP(K855,Info!$AG$4:$AH$2994,2,FALSE),VLOOKUP(K855,Info!$AK$4:$AL$2997,2,FALSE))))))</f>
        <v/>
      </c>
      <c r="P855" s="94" t="str">
        <f>IF($L855="None","",IF(ISERROR(VLOOKUP($L855,Info!$B$4:$B$266,1,FALSE)),"",VLOOKUP($L855,Info!$B$4:$L$266,3,FALSE)))</f>
        <v/>
      </c>
      <c r="Q855" s="96" t="str">
        <f>IF($L855="None","",IF(ISERROR(VLOOKUP($L855,Info!$B$4:$B$266,1,FALSE)),"",VLOOKUP($L855,Info!$B$4:$L$266,4,FALSE)))</f>
        <v/>
      </c>
      <c r="R855" s="1"/>
      <c r="S855" s="6" t="str">
        <f t="shared" si="67"/>
        <v/>
      </c>
      <c r="T855" s="6" t="str">
        <f>IF($L855="None","",IF(ISERROR(VLOOKUP($L855,Info!$B$4:$B$266,1,FALSE)),"",VLOOKUP($L855,Info!$B$4:$L$266,11,FALSE)))</f>
        <v/>
      </c>
      <c r="U855" s="1"/>
      <c r="V855" s="1"/>
      <c r="W855" s="1"/>
      <c r="X855" s="1" t="str">
        <f>IF($L855="None","",IF(ISERROR(VLOOKUP($L855,Info!$B$4:$B$266,1,FALSE)),"",IF(OR(W855="Metallic Liquid Tight",W855="Non-Metallic Liquid Tight",W855="LSZH",W855="Greenfield"),VLOOKUP($L855,Info!$B$4:$L$266,7,FALSE),"N/A")))</f>
        <v/>
      </c>
      <c r="Y855" s="1"/>
      <c r="Z855" s="96" t="str">
        <f>IF($L855="None","",IF(ISERROR(VLOOKUP($L855,Info!$B$4:$B$266,1,FALSE)),"",VLOOKUP($L855,Info!$B$4:$L$266,9,FALSE)))</f>
        <v/>
      </c>
      <c r="AA855" s="96" t="str">
        <f>IF($L855="None","",IF(ISERROR(VLOOKUP($L855,Info!$B$4:$B$266,1,FALSE)),"",VLOOKUP($L855,Info!$B$4:$L$266,8,FALSE)))</f>
        <v/>
      </c>
      <c r="AB855" s="96" t="str">
        <f>IF($L855="None","",IF(ISERROR(VLOOKUP($L855,Info!$B$4:$B$266,1,FALSE)),"",VLOOKUP($L855,Info!$B$4:$L$266,10,FALSE)))</f>
        <v/>
      </c>
      <c r="AC855" s="1" t="str">
        <f>IF(W855="SO Cable","Black,White",IF(O855="","",IF(P855="","",IF($J$12&lt;&gt;"ABC",IF(P855&lt;="250",VLOOKUP(O855,Info!$AZ$4:$BB$22,3,FALSE),VLOOKUP(O855,Info!$AZ$23:$BB$39,3,FALSE)),IF(P855&lt;="250",VLOOKUP(O855,Info!$AO$4:$AQ$22,3,FALSE),VLOOKUP(O855,Info!$AO$23:$AP$39,3,FALSE))))))</f>
        <v/>
      </c>
      <c r="AD855" s="1"/>
      <c r="AE855" s="1" t="str">
        <f>IF($L855="None","",IF(ISERROR(VLOOKUP($L855,Info!$B$4:$B$266,1,FALSE)),"",VLOOKUP($L855,Info!$B$4:$L$266,4,FALSE)))</f>
        <v/>
      </c>
      <c r="AF855" s="1" t="str">
        <f>IF($L855="None","",IF(ISERROR(VLOOKUP($L855,Info!$B$4:$B$266,1,FALSE)),"",VLOOKUP($L855,Info!$B$4:$L$266,6,FALSE)))</f>
        <v/>
      </c>
      <c r="AG855" s="1"/>
      <c r="AH855" s="33" t="str" cm="1">
        <f t="array" ref="AH855">IF(AND(L855&lt;&gt;"",O855&lt;&gt;"",R855:S855&lt;&gt;"",W855:X855&lt;&gt;"",Z855:AA855&lt;&gt;"",AC855&lt;&gt;""),"Good","Bad")</f>
        <v>Bad</v>
      </c>
      <c r="AL855" t="str" cm="1">
        <f t="array" ref="AL855">IF(R855&gt;0,_xlfn.IFS(COUNTIF($L$20:L855,"&lt;&gt;")&lt;101,1,COUNTIF($L$20:L855,"&lt;&gt;")&lt;201,2,COUNTIF($L$20:L855,"&lt;&gt;")&lt;301,3,COUNTIF($L$20:L855,"&lt;&gt;")&lt;401,4,COUNTIF($L$20:L855,"&lt;&gt;")&lt;501,5,COUNTIF($L$20:L855,"&lt;&gt;")&lt;601,6,COUNTIF($L$20:L855,"&lt;&gt;")&lt;701,7,COUNTIF($L$20:L855,"&lt;&gt;")&lt;801,8,COUNTIF($L$20:L855,"&lt;&gt;")&lt;901,9,COUNTIF($L$20:L855,"&lt;&gt;")&lt;1001,10,COUNTIF($L$20:L855,"&lt;&gt;")&lt;1101,11,COUNTIF($L$20:L855,"&lt;&gt;")&lt;1201,12,COUNTIF($L$20:L855,"&lt;&gt;")&lt;1301,13,COUNTIF($L$20:L855,"&lt;&gt;")&lt;1401,14,COUNTIF($L$20:L855,"&lt;&gt;")&lt;1501,15,COUNTIF($L$20:L855,"&lt;&gt;")&lt;1601,16,COUNTIF($L$20:L855,"&lt;&gt;")&lt;1701,17,COUNTIF($L$20:L855,"&lt;&gt;")&lt;1801,18,COUNTIF($L$20:L855,"&lt;&gt;")&lt;1901,19,COUNTIF($L$20:L855,"&lt;&gt;")&lt;2001,20,COUNTIF($L$20:L855,"&lt;&gt;")&lt;2101,21,COUNTIF($L$20:L855,"&lt;&gt;")&lt;2201,22,COUNTIF($L$20:L855,"&lt;&gt;")&lt;2301,23,COUNTIF($L$20:L855,"&lt;&gt;")&lt;2401,24,COUNTIF($L$20:L855,"&lt;&gt;")&lt;2501,25,COUNTIF($L$20:L855,"&lt;&gt;")&lt;2601,26,COUNTIF($L$20:L855,"&lt;&gt;")&lt;2701,27,COUNTIF($L$20:L855,"&lt;&gt;")&lt;2801,28,COUNTIF($L$20:L855,"&lt;&gt;")&lt;2901,29,COUNTIF($L$20:L855,"&lt;&gt;")&lt;3001,30),"")</f>
        <v/>
      </c>
      <c r="AM855" t="str">
        <f t="shared" si="65"/>
        <v/>
      </c>
      <c r="AN855" t="str">
        <f t="shared" si="69"/>
        <v/>
      </c>
      <c r="AP855" t="str">
        <f t="shared" si="68"/>
        <v/>
      </c>
      <c r="AQ855" t="str">
        <f>IF(AO855="","",COUNTIFS(AM855:$AM$3019,AO855))</f>
        <v/>
      </c>
    </row>
    <row r="856" spans="1:43" x14ac:dyDescent="0.25">
      <c r="A856" s="6" t="str">
        <f>IF(COUNT($A$20:A855)&lt;&gt;$B$4,IF(A855="","",A855+1),"")</f>
        <v/>
      </c>
      <c r="B856" s="3"/>
      <c r="C856" s="3"/>
      <c r="D856" s="122"/>
      <c r="E856" s="3"/>
      <c r="F856" s="3"/>
      <c r="G856" s="3"/>
      <c r="H856" s="3"/>
      <c r="I856" s="120"/>
      <c r="J856" s="3"/>
      <c r="K856" s="95" t="str" cm="1">
        <f t="array" ref="K856">IF(OR($J$14 = "A",$J$14 = "B",$J$14 = "C"),IF(I856="","",IF(LEN(I856)&gt;2,_xlfn.IFS(ISNUMBER(SEARCH("_",I856)),I856,ISNUMBER(SEARCH(", ",I856)),SUBSTITUTE(I856,", ","_"),ISNUMBER(SEARCH("/ ",I856)),SUBSTITUTE(I856,"/ ","_"),ISNUMBER(SEARCH(",",I856)),SUBSTITUTE(I856,",","_"),ISNUMBER(SEARCH("/",I856)),SUBSTITUTE(I856,"/","_"),ISNUMBER(SEARCH("",I856)),I856),I856)),IF(OR($J$14 = "J",$J$14 = "K"),"",IF(D856="","",IF(LEN(D856)&gt;2,_xlfn.IFS(ISNUMBER(SEARCH("_",D856)),D856,ISNUMBER(SEARCH(", ",D856)),SUBSTITUTE(D856,", ","_"),ISNUMBER(SEARCH("/ ",D856)),SUBSTITUTE(D856,"/ ","_"),ISNUMBER(SEARCH(",",D856)),SUBSTITUTE(D856,",","_"),ISNUMBER(SEARCH("/",D856)),SUBSTITUTE(D856,"/","_"),ISNUMBER(SEARCH("",D856)),D856),D856))))</f>
        <v/>
      </c>
      <c r="L856" s="1"/>
      <c r="M856" s="1" t="str">
        <f t="shared" si="66"/>
        <v/>
      </c>
      <c r="N856" s="94" t="str">
        <f>IF($L856="None","",IF(ISERROR(VLOOKUP($L856,Info!$B$4:$B$266,1,FALSE)),"",VLOOKUP($L856,Info!$B$4:$L$266,5,FALSE)))</f>
        <v/>
      </c>
      <c r="O856" s="94" t="str">
        <f>IF(K856="","",IF(AND($J$12&lt;&gt;"ABC",N856="3"),"BAC",IF(N856="3","ABC",IF($J$12&lt;&gt;"ABC",IF($J$10="Standard",VLOOKUP(K856,Info!$BE$4:$BF$481,2,FALSE),VLOOKUP(K856,Info!$BI$4:$BJ$482,2,FALSE)),IF($J$10="Standard",VLOOKUP(K856,Info!$AG$4:$AH$2994,2,FALSE),VLOOKUP(K856,Info!$AK$4:$AL$2997,2,FALSE))))))</f>
        <v/>
      </c>
      <c r="P856" s="94" t="str">
        <f>IF($L856="None","",IF(ISERROR(VLOOKUP($L856,Info!$B$4:$B$266,1,FALSE)),"",VLOOKUP($L856,Info!$B$4:$L$266,3,FALSE)))</f>
        <v/>
      </c>
      <c r="Q856" s="96" t="str">
        <f>IF($L856="None","",IF(ISERROR(VLOOKUP($L856,Info!$B$4:$B$266,1,FALSE)),"",VLOOKUP($L856,Info!$B$4:$L$266,4,FALSE)))</f>
        <v/>
      </c>
      <c r="R856" s="1"/>
      <c r="S856" s="6" t="str">
        <f t="shared" si="67"/>
        <v/>
      </c>
      <c r="T856" s="6" t="str">
        <f>IF($L856="None","",IF(ISERROR(VLOOKUP($L856,Info!$B$4:$B$266,1,FALSE)),"",VLOOKUP($L856,Info!$B$4:$L$266,11,FALSE)))</f>
        <v/>
      </c>
      <c r="U856" s="1"/>
      <c r="V856" s="1"/>
      <c r="W856" s="1"/>
      <c r="X856" s="1" t="str">
        <f>IF($L856="None","",IF(ISERROR(VLOOKUP($L856,Info!$B$4:$B$266,1,FALSE)),"",IF(OR(W856="Metallic Liquid Tight",W856="Non-Metallic Liquid Tight",W856="LSZH",W856="Greenfield"),VLOOKUP($L856,Info!$B$4:$L$266,7,FALSE),"N/A")))</f>
        <v/>
      </c>
      <c r="Y856" s="1"/>
      <c r="Z856" s="96" t="str">
        <f>IF($L856="None","",IF(ISERROR(VLOOKUP($L856,Info!$B$4:$B$266,1,FALSE)),"",VLOOKUP($L856,Info!$B$4:$L$266,9,FALSE)))</f>
        <v/>
      </c>
      <c r="AA856" s="96" t="str">
        <f>IF($L856="None","",IF(ISERROR(VLOOKUP($L856,Info!$B$4:$B$266,1,FALSE)),"",VLOOKUP($L856,Info!$B$4:$L$266,8,FALSE)))</f>
        <v/>
      </c>
      <c r="AB856" s="96" t="str">
        <f>IF($L856="None","",IF(ISERROR(VLOOKUP($L856,Info!$B$4:$B$266,1,FALSE)),"",VLOOKUP($L856,Info!$B$4:$L$266,10,FALSE)))</f>
        <v/>
      </c>
      <c r="AC856" s="1" t="str">
        <f>IF(W856="SO Cable","Black,White",IF(O856="","",IF(P856="","",IF($J$12&lt;&gt;"ABC",IF(P856&lt;="250",VLOOKUP(O856,Info!$AZ$4:$BB$22,3,FALSE),VLOOKUP(O856,Info!$AZ$23:$BB$39,3,FALSE)),IF(P856&lt;="250",VLOOKUP(O856,Info!$AO$4:$AQ$22,3,FALSE),VLOOKUP(O856,Info!$AO$23:$AP$39,3,FALSE))))))</f>
        <v/>
      </c>
      <c r="AD856" s="1"/>
      <c r="AE856" s="1" t="str">
        <f>IF($L856="None","",IF(ISERROR(VLOOKUP($L856,Info!$B$4:$B$266,1,FALSE)),"",VLOOKUP($L856,Info!$B$4:$L$266,4,FALSE)))</f>
        <v/>
      </c>
      <c r="AF856" s="1" t="str">
        <f>IF($L856="None","",IF(ISERROR(VLOOKUP($L856,Info!$B$4:$B$266,1,FALSE)),"",VLOOKUP($L856,Info!$B$4:$L$266,6,FALSE)))</f>
        <v/>
      </c>
      <c r="AG856" s="1"/>
      <c r="AH856" s="33" t="str" cm="1">
        <f t="array" ref="AH856">IF(AND(L856&lt;&gt;"",O856&lt;&gt;"",R856:S856&lt;&gt;"",W856:X856&lt;&gt;"",Z856:AA856&lt;&gt;"",AC856&lt;&gt;""),"Good","Bad")</f>
        <v>Bad</v>
      </c>
      <c r="AL856" t="str" cm="1">
        <f t="array" ref="AL856">IF(R856&gt;0,_xlfn.IFS(COUNTIF($L$20:L856,"&lt;&gt;")&lt;101,1,COUNTIF($L$20:L856,"&lt;&gt;")&lt;201,2,COUNTIF($L$20:L856,"&lt;&gt;")&lt;301,3,COUNTIF($L$20:L856,"&lt;&gt;")&lt;401,4,COUNTIF($L$20:L856,"&lt;&gt;")&lt;501,5,COUNTIF($L$20:L856,"&lt;&gt;")&lt;601,6,COUNTIF($L$20:L856,"&lt;&gt;")&lt;701,7,COUNTIF($L$20:L856,"&lt;&gt;")&lt;801,8,COUNTIF($L$20:L856,"&lt;&gt;")&lt;901,9,COUNTIF($L$20:L856,"&lt;&gt;")&lt;1001,10,COUNTIF($L$20:L856,"&lt;&gt;")&lt;1101,11,COUNTIF($L$20:L856,"&lt;&gt;")&lt;1201,12,COUNTIF($L$20:L856,"&lt;&gt;")&lt;1301,13,COUNTIF($L$20:L856,"&lt;&gt;")&lt;1401,14,COUNTIF($L$20:L856,"&lt;&gt;")&lt;1501,15,COUNTIF($L$20:L856,"&lt;&gt;")&lt;1601,16,COUNTIF($L$20:L856,"&lt;&gt;")&lt;1701,17,COUNTIF($L$20:L856,"&lt;&gt;")&lt;1801,18,COUNTIF($L$20:L856,"&lt;&gt;")&lt;1901,19,COUNTIF($L$20:L856,"&lt;&gt;")&lt;2001,20,COUNTIF($L$20:L856,"&lt;&gt;")&lt;2101,21,COUNTIF($L$20:L856,"&lt;&gt;")&lt;2201,22,COUNTIF($L$20:L856,"&lt;&gt;")&lt;2301,23,COUNTIF($L$20:L856,"&lt;&gt;")&lt;2401,24,COUNTIF($L$20:L856,"&lt;&gt;")&lt;2501,25,COUNTIF($L$20:L856,"&lt;&gt;")&lt;2601,26,COUNTIF($L$20:L856,"&lt;&gt;")&lt;2701,27,COUNTIF($L$20:L856,"&lt;&gt;")&lt;2801,28,COUNTIF($L$20:L856,"&lt;&gt;")&lt;2901,29,COUNTIF($L$20:L856,"&lt;&gt;")&lt;3001,30),"")</f>
        <v/>
      </c>
      <c r="AM856" t="str">
        <f t="shared" si="65"/>
        <v/>
      </c>
      <c r="AN856" t="str">
        <f t="shared" si="69"/>
        <v/>
      </c>
      <c r="AP856" t="str">
        <f t="shared" si="68"/>
        <v/>
      </c>
      <c r="AQ856" t="str">
        <f>IF(AO856="","",COUNTIFS(AM856:$AM$3019,AO856))</f>
        <v/>
      </c>
    </row>
    <row r="857" spans="1:43" x14ac:dyDescent="0.25">
      <c r="A857" s="6" t="str">
        <f>IF(COUNT($A$20:A856)&lt;&gt;$B$4,IF(A856="","",A856+1),"")</f>
        <v/>
      </c>
      <c r="B857" s="3"/>
      <c r="C857" s="3"/>
      <c r="D857" s="122"/>
      <c r="E857" s="3"/>
      <c r="F857" s="3"/>
      <c r="G857" s="3"/>
      <c r="H857" s="3"/>
      <c r="I857" s="120"/>
      <c r="J857" s="3"/>
      <c r="K857" s="95" t="str" cm="1">
        <f t="array" ref="K857">IF(OR($J$14 = "A",$J$14 = "B",$J$14 = "C"),IF(I857="","",IF(LEN(I857)&gt;2,_xlfn.IFS(ISNUMBER(SEARCH("_",I857)),I857,ISNUMBER(SEARCH(", ",I857)),SUBSTITUTE(I857,", ","_"),ISNUMBER(SEARCH("/ ",I857)),SUBSTITUTE(I857,"/ ","_"),ISNUMBER(SEARCH(",",I857)),SUBSTITUTE(I857,",","_"),ISNUMBER(SEARCH("/",I857)),SUBSTITUTE(I857,"/","_"),ISNUMBER(SEARCH("",I857)),I857),I857)),IF(OR($J$14 = "J",$J$14 = "K"),"",IF(D857="","",IF(LEN(D857)&gt;2,_xlfn.IFS(ISNUMBER(SEARCH("_",D857)),D857,ISNUMBER(SEARCH(", ",D857)),SUBSTITUTE(D857,", ","_"),ISNUMBER(SEARCH("/ ",D857)),SUBSTITUTE(D857,"/ ","_"),ISNUMBER(SEARCH(",",D857)),SUBSTITUTE(D857,",","_"),ISNUMBER(SEARCH("/",D857)),SUBSTITUTE(D857,"/","_"),ISNUMBER(SEARCH("",D857)),D857),D857))))</f>
        <v/>
      </c>
      <c r="L857" s="1"/>
      <c r="M857" s="1" t="str">
        <f t="shared" si="66"/>
        <v/>
      </c>
      <c r="N857" s="94" t="str">
        <f>IF($L857="None","",IF(ISERROR(VLOOKUP($L857,Info!$B$4:$B$266,1,FALSE)),"",VLOOKUP($L857,Info!$B$4:$L$266,5,FALSE)))</f>
        <v/>
      </c>
      <c r="O857" s="94" t="str">
        <f>IF(K857="","",IF(AND($J$12&lt;&gt;"ABC",N857="3"),"BAC",IF(N857="3","ABC",IF($J$12&lt;&gt;"ABC",IF($J$10="Standard",VLOOKUP(K857,Info!$BE$4:$BF$481,2,FALSE),VLOOKUP(K857,Info!$BI$4:$BJ$482,2,FALSE)),IF($J$10="Standard",VLOOKUP(K857,Info!$AG$4:$AH$2994,2,FALSE),VLOOKUP(K857,Info!$AK$4:$AL$2997,2,FALSE))))))</f>
        <v/>
      </c>
      <c r="P857" s="94" t="str">
        <f>IF($L857="None","",IF(ISERROR(VLOOKUP($L857,Info!$B$4:$B$266,1,FALSE)),"",VLOOKUP($L857,Info!$B$4:$L$266,3,FALSE)))</f>
        <v/>
      </c>
      <c r="Q857" s="96" t="str">
        <f>IF($L857="None","",IF(ISERROR(VLOOKUP($L857,Info!$B$4:$B$266,1,FALSE)),"",VLOOKUP($L857,Info!$B$4:$L$266,4,FALSE)))</f>
        <v/>
      </c>
      <c r="R857" s="1"/>
      <c r="S857" s="6" t="str">
        <f t="shared" si="67"/>
        <v/>
      </c>
      <c r="T857" s="6" t="str">
        <f>IF($L857="None","",IF(ISERROR(VLOOKUP($L857,Info!$B$4:$B$266,1,FALSE)),"",VLOOKUP($L857,Info!$B$4:$L$266,11,FALSE)))</f>
        <v/>
      </c>
      <c r="U857" s="1"/>
      <c r="V857" s="1"/>
      <c r="W857" s="1"/>
      <c r="X857" s="1" t="str">
        <f>IF($L857="None","",IF(ISERROR(VLOOKUP($L857,Info!$B$4:$B$266,1,FALSE)),"",IF(OR(W857="Metallic Liquid Tight",W857="Non-Metallic Liquid Tight",W857="LSZH",W857="Greenfield"),VLOOKUP($L857,Info!$B$4:$L$266,7,FALSE),"N/A")))</f>
        <v/>
      </c>
      <c r="Y857" s="1"/>
      <c r="Z857" s="96" t="str">
        <f>IF($L857="None","",IF(ISERROR(VLOOKUP($L857,Info!$B$4:$B$266,1,FALSE)),"",VLOOKUP($L857,Info!$B$4:$L$266,9,FALSE)))</f>
        <v/>
      </c>
      <c r="AA857" s="96" t="str">
        <f>IF($L857="None","",IF(ISERROR(VLOOKUP($L857,Info!$B$4:$B$266,1,FALSE)),"",VLOOKUP($L857,Info!$B$4:$L$266,8,FALSE)))</f>
        <v/>
      </c>
      <c r="AB857" s="96" t="str">
        <f>IF($L857="None","",IF(ISERROR(VLOOKUP($L857,Info!$B$4:$B$266,1,FALSE)),"",VLOOKUP($L857,Info!$B$4:$L$266,10,FALSE)))</f>
        <v/>
      </c>
      <c r="AC857" s="1" t="str">
        <f>IF(W857="SO Cable","Black,White",IF(O857="","",IF(P857="","",IF($J$12&lt;&gt;"ABC",IF(P857&lt;="250",VLOOKUP(O857,Info!$AZ$4:$BB$22,3,FALSE),VLOOKUP(O857,Info!$AZ$23:$BB$39,3,FALSE)),IF(P857&lt;="250",VLOOKUP(O857,Info!$AO$4:$AQ$22,3,FALSE),VLOOKUP(O857,Info!$AO$23:$AP$39,3,FALSE))))))</f>
        <v/>
      </c>
      <c r="AD857" s="1"/>
      <c r="AE857" s="1" t="str">
        <f>IF($L857="None","",IF(ISERROR(VLOOKUP($L857,Info!$B$4:$B$266,1,FALSE)),"",VLOOKUP($L857,Info!$B$4:$L$266,4,FALSE)))</f>
        <v/>
      </c>
      <c r="AF857" s="1" t="str">
        <f>IF($L857="None","",IF(ISERROR(VLOOKUP($L857,Info!$B$4:$B$266,1,FALSE)),"",VLOOKUP($L857,Info!$B$4:$L$266,6,FALSE)))</f>
        <v/>
      </c>
      <c r="AG857" s="1"/>
      <c r="AH857" s="33" t="str" cm="1">
        <f t="array" ref="AH857">IF(AND(L857&lt;&gt;"",O857&lt;&gt;"",R857:S857&lt;&gt;"",W857:X857&lt;&gt;"",Z857:AA857&lt;&gt;"",AC857&lt;&gt;""),"Good","Bad")</f>
        <v>Bad</v>
      </c>
      <c r="AL857" t="str" cm="1">
        <f t="array" ref="AL857">IF(R857&gt;0,_xlfn.IFS(COUNTIF($L$20:L857,"&lt;&gt;")&lt;101,1,COUNTIF($L$20:L857,"&lt;&gt;")&lt;201,2,COUNTIF($L$20:L857,"&lt;&gt;")&lt;301,3,COUNTIF($L$20:L857,"&lt;&gt;")&lt;401,4,COUNTIF($L$20:L857,"&lt;&gt;")&lt;501,5,COUNTIF($L$20:L857,"&lt;&gt;")&lt;601,6,COUNTIF($L$20:L857,"&lt;&gt;")&lt;701,7,COUNTIF($L$20:L857,"&lt;&gt;")&lt;801,8,COUNTIF($L$20:L857,"&lt;&gt;")&lt;901,9,COUNTIF($L$20:L857,"&lt;&gt;")&lt;1001,10,COUNTIF($L$20:L857,"&lt;&gt;")&lt;1101,11,COUNTIF($L$20:L857,"&lt;&gt;")&lt;1201,12,COUNTIF($L$20:L857,"&lt;&gt;")&lt;1301,13,COUNTIF($L$20:L857,"&lt;&gt;")&lt;1401,14,COUNTIF($L$20:L857,"&lt;&gt;")&lt;1501,15,COUNTIF($L$20:L857,"&lt;&gt;")&lt;1601,16,COUNTIF($L$20:L857,"&lt;&gt;")&lt;1701,17,COUNTIF($L$20:L857,"&lt;&gt;")&lt;1801,18,COUNTIF($L$20:L857,"&lt;&gt;")&lt;1901,19,COUNTIF($L$20:L857,"&lt;&gt;")&lt;2001,20,COUNTIF($L$20:L857,"&lt;&gt;")&lt;2101,21,COUNTIF($L$20:L857,"&lt;&gt;")&lt;2201,22,COUNTIF($L$20:L857,"&lt;&gt;")&lt;2301,23,COUNTIF($L$20:L857,"&lt;&gt;")&lt;2401,24,COUNTIF($L$20:L857,"&lt;&gt;")&lt;2501,25,COUNTIF($L$20:L857,"&lt;&gt;")&lt;2601,26,COUNTIF($L$20:L857,"&lt;&gt;")&lt;2701,27,COUNTIF($L$20:L857,"&lt;&gt;")&lt;2801,28,COUNTIF($L$20:L857,"&lt;&gt;")&lt;2901,29,COUNTIF($L$20:L857,"&lt;&gt;")&lt;3001,30),"")</f>
        <v/>
      </c>
      <c r="AM857" t="str">
        <f t="shared" si="65"/>
        <v/>
      </c>
      <c r="AN857" t="str">
        <f t="shared" si="69"/>
        <v/>
      </c>
      <c r="AP857" t="str">
        <f t="shared" si="68"/>
        <v/>
      </c>
      <c r="AQ857" t="str">
        <f>IF(AO857="","",COUNTIFS(AM857:$AM$3019,AO857))</f>
        <v/>
      </c>
    </row>
    <row r="858" spans="1:43" x14ac:dyDescent="0.25">
      <c r="A858" s="6" t="str">
        <f>IF(COUNT($A$20:A857)&lt;&gt;$B$4,IF(A857="","",A857+1),"")</f>
        <v/>
      </c>
      <c r="B858" s="3"/>
      <c r="C858" s="3"/>
      <c r="D858" s="122"/>
      <c r="E858" s="3"/>
      <c r="F858" s="3"/>
      <c r="G858" s="3"/>
      <c r="H858" s="3"/>
      <c r="I858" s="120"/>
      <c r="J858" s="3"/>
      <c r="K858" s="95" t="str" cm="1">
        <f t="array" ref="K858">IF(OR($J$14 = "A",$J$14 = "B",$J$14 = "C"),IF(I858="","",IF(LEN(I858)&gt;2,_xlfn.IFS(ISNUMBER(SEARCH("_",I858)),I858,ISNUMBER(SEARCH(", ",I858)),SUBSTITUTE(I858,", ","_"),ISNUMBER(SEARCH("/ ",I858)),SUBSTITUTE(I858,"/ ","_"),ISNUMBER(SEARCH(",",I858)),SUBSTITUTE(I858,",","_"),ISNUMBER(SEARCH("/",I858)),SUBSTITUTE(I858,"/","_"),ISNUMBER(SEARCH("",I858)),I858),I858)),IF(OR($J$14 = "J",$J$14 = "K"),"",IF(D858="","",IF(LEN(D858)&gt;2,_xlfn.IFS(ISNUMBER(SEARCH("_",D858)),D858,ISNUMBER(SEARCH(", ",D858)),SUBSTITUTE(D858,", ","_"),ISNUMBER(SEARCH("/ ",D858)),SUBSTITUTE(D858,"/ ","_"),ISNUMBER(SEARCH(",",D858)),SUBSTITUTE(D858,",","_"),ISNUMBER(SEARCH("/",D858)),SUBSTITUTE(D858,"/","_"),ISNUMBER(SEARCH("",D858)),D858),D858))))</f>
        <v/>
      </c>
      <c r="L858" s="1"/>
      <c r="M858" s="1" t="str">
        <f t="shared" si="66"/>
        <v/>
      </c>
      <c r="N858" s="94" t="str">
        <f>IF($L858="None","",IF(ISERROR(VLOOKUP($L858,Info!$B$4:$B$266,1,FALSE)),"",VLOOKUP($L858,Info!$B$4:$L$266,5,FALSE)))</f>
        <v/>
      </c>
      <c r="O858" s="94" t="str">
        <f>IF(K858="","",IF(AND($J$12&lt;&gt;"ABC",N858="3"),"BAC",IF(N858="3","ABC",IF($J$12&lt;&gt;"ABC",IF($J$10="Standard",VLOOKUP(K858,Info!$BE$4:$BF$481,2,FALSE),VLOOKUP(K858,Info!$BI$4:$BJ$482,2,FALSE)),IF($J$10="Standard",VLOOKUP(K858,Info!$AG$4:$AH$2994,2,FALSE),VLOOKUP(K858,Info!$AK$4:$AL$2997,2,FALSE))))))</f>
        <v/>
      </c>
      <c r="P858" s="94" t="str">
        <f>IF($L858="None","",IF(ISERROR(VLOOKUP($L858,Info!$B$4:$B$266,1,FALSE)),"",VLOOKUP($L858,Info!$B$4:$L$266,3,FALSE)))</f>
        <v/>
      </c>
      <c r="Q858" s="96" t="str">
        <f>IF($L858="None","",IF(ISERROR(VLOOKUP($L858,Info!$B$4:$B$266,1,FALSE)),"",VLOOKUP($L858,Info!$B$4:$L$266,4,FALSE)))</f>
        <v/>
      </c>
      <c r="R858" s="1"/>
      <c r="S858" s="6" t="str">
        <f t="shared" si="67"/>
        <v/>
      </c>
      <c r="T858" s="6" t="str">
        <f>IF($L858="None","",IF(ISERROR(VLOOKUP($L858,Info!$B$4:$B$266,1,FALSE)),"",VLOOKUP($L858,Info!$B$4:$L$266,11,FALSE)))</f>
        <v/>
      </c>
      <c r="U858" s="1"/>
      <c r="V858" s="1"/>
      <c r="W858" s="1"/>
      <c r="X858" s="1" t="str">
        <f>IF($L858="None","",IF(ISERROR(VLOOKUP($L858,Info!$B$4:$B$266,1,FALSE)),"",IF(OR(W858="Metallic Liquid Tight",W858="Non-Metallic Liquid Tight",W858="LSZH",W858="Greenfield"),VLOOKUP($L858,Info!$B$4:$L$266,7,FALSE),"N/A")))</f>
        <v/>
      </c>
      <c r="Y858" s="1"/>
      <c r="Z858" s="96" t="str">
        <f>IF($L858="None","",IF(ISERROR(VLOOKUP($L858,Info!$B$4:$B$266,1,FALSE)),"",VLOOKUP($L858,Info!$B$4:$L$266,9,FALSE)))</f>
        <v/>
      </c>
      <c r="AA858" s="96" t="str">
        <f>IF($L858="None","",IF(ISERROR(VLOOKUP($L858,Info!$B$4:$B$266,1,FALSE)),"",VLOOKUP($L858,Info!$B$4:$L$266,8,FALSE)))</f>
        <v/>
      </c>
      <c r="AB858" s="96" t="str">
        <f>IF($L858="None","",IF(ISERROR(VLOOKUP($L858,Info!$B$4:$B$266,1,FALSE)),"",VLOOKUP($L858,Info!$B$4:$L$266,10,FALSE)))</f>
        <v/>
      </c>
      <c r="AC858" s="1" t="str">
        <f>IF(W858="SO Cable","Black,White",IF(O858="","",IF(P858="","",IF($J$12&lt;&gt;"ABC",IF(P858&lt;="250",VLOOKUP(O858,Info!$AZ$4:$BB$22,3,FALSE),VLOOKUP(O858,Info!$AZ$23:$BB$39,3,FALSE)),IF(P858&lt;="250",VLOOKUP(O858,Info!$AO$4:$AQ$22,3,FALSE),VLOOKUP(O858,Info!$AO$23:$AP$39,3,FALSE))))))</f>
        <v/>
      </c>
      <c r="AD858" s="1"/>
      <c r="AE858" s="1" t="str">
        <f>IF($L858="None","",IF(ISERROR(VLOOKUP($L858,Info!$B$4:$B$266,1,FALSE)),"",VLOOKUP($L858,Info!$B$4:$L$266,4,FALSE)))</f>
        <v/>
      </c>
      <c r="AF858" s="1" t="str">
        <f>IF($L858="None","",IF(ISERROR(VLOOKUP($L858,Info!$B$4:$B$266,1,FALSE)),"",VLOOKUP($L858,Info!$B$4:$L$266,6,FALSE)))</f>
        <v/>
      </c>
      <c r="AG858" s="1"/>
      <c r="AH858" s="33" t="str" cm="1">
        <f t="array" ref="AH858">IF(AND(L858&lt;&gt;"",O858&lt;&gt;"",R858:S858&lt;&gt;"",W858:X858&lt;&gt;"",Z858:AA858&lt;&gt;"",AC858&lt;&gt;""),"Good","Bad")</f>
        <v>Bad</v>
      </c>
      <c r="AL858" t="str" cm="1">
        <f t="array" ref="AL858">IF(R858&gt;0,_xlfn.IFS(COUNTIF($L$20:L858,"&lt;&gt;")&lt;101,1,COUNTIF($L$20:L858,"&lt;&gt;")&lt;201,2,COUNTIF($L$20:L858,"&lt;&gt;")&lt;301,3,COUNTIF($L$20:L858,"&lt;&gt;")&lt;401,4,COUNTIF($L$20:L858,"&lt;&gt;")&lt;501,5,COUNTIF($L$20:L858,"&lt;&gt;")&lt;601,6,COUNTIF($L$20:L858,"&lt;&gt;")&lt;701,7,COUNTIF($L$20:L858,"&lt;&gt;")&lt;801,8,COUNTIF($L$20:L858,"&lt;&gt;")&lt;901,9,COUNTIF($L$20:L858,"&lt;&gt;")&lt;1001,10,COUNTIF($L$20:L858,"&lt;&gt;")&lt;1101,11,COUNTIF($L$20:L858,"&lt;&gt;")&lt;1201,12,COUNTIF($L$20:L858,"&lt;&gt;")&lt;1301,13,COUNTIF($L$20:L858,"&lt;&gt;")&lt;1401,14,COUNTIF($L$20:L858,"&lt;&gt;")&lt;1501,15,COUNTIF($L$20:L858,"&lt;&gt;")&lt;1601,16,COUNTIF($L$20:L858,"&lt;&gt;")&lt;1701,17,COUNTIF($L$20:L858,"&lt;&gt;")&lt;1801,18,COUNTIF($L$20:L858,"&lt;&gt;")&lt;1901,19,COUNTIF($L$20:L858,"&lt;&gt;")&lt;2001,20,COUNTIF($L$20:L858,"&lt;&gt;")&lt;2101,21,COUNTIF($L$20:L858,"&lt;&gt;")&lt;2201,22,COUNTIF($L$20:L858,"&lt;&gt;")&lt;2301,23,COUNTIF($L$20:L858,"&lt;&gt;")&lt;2401,24,COUNTIF($L$20:L858,"&lt;&gt;")&lt;2501,25,COUNTIF($L$20:L858,"&lt;&gt;")&lt;2601,26,COUNTIF($L$20:L858,"&lt;&gt;")&lt;2701,27,COUNTIF($L$20:L858,"&lt;&gt;")&lt;2801,28,COUNTIF($L$20:L858,"&lt;&gt;")&lt;2901,29,COUNTIF($L$20:L858,"&lt;&gt;")&lt;3001,30),"")</f>
        <v/>
      </c>
      <c r="AM858" t="str">
        <f t="shared" si="65"/>
        <v/>
      </c>
      <c r="AN858" t="str">
        <f t="shared" si="69"/>
        <v/>
      </c>
      <c r="AP858" t="str">
        <f t="shared" si="68"/>
        <v/>
      </c>
      <c r="AQ858" t="str">
        <f>IF(AO858="","",COUNTIFS(AM858:$AM$3019,AO858))</f>
        <v/>
      </c>
    </row>
    <row r="859" spans="1:43" x14ac:dyDescent="0.25">
      <c r="A859" s="6" t="str">
        <f>IF(COUNT($A$20:A858)&lt;&gt;$B$4,IF(A858="","",A858+1),"")</f>
        <v/>
      </c>
      <c r="B859" s="3"/>
      <c r="C859" s="3"/>
      <c r="D859" s="122"/>
      <c r="E859" s="3"/>
      <c r="F859" s="3"/>
      <c r="G859" s="3"/>
      <c r="H859" s="3"/>
      <c r="I859" s="120"/>
      <c r="J859" s="3"/>
      <c r="K859" s="95" t="str" cm="1">
        <f t="array" ref="K859">IF(OR($J$14 = "A",$J$14 = "B",$J$14 = "C"),IF(I859="","",IF(LEN(I859)&gt;2,_xlfn.IFS(ISNUMBER(SEARCH("_",I859)),I859,ISNUMBER(SEARCH(", ",I859)),SUBSTITUTE(I859,", ","_"),ISNUMBER(SEARCH("/ ",I859)),SUBSTITUTE(I859,"/ ","_"),ISNUMBER(SEARCH(",",I859)),SUBSTITUTE(I859,",","_"),ISNUMBER(SEARCH("/",I859)),SUBSTITUTE(I859,"/","_"),ISNUMBER(SEARCH("",I859)),I859),I859)),IF(OR($J$14 = "J",$J$14 = "K"),"",IF(D859="","",IF(LEN(D859)&gt;2,_xlfn.IFS(ISNUMBER(SEARCH("_",D859)),D859,ISNUMBER(SEARCH(", ",D859)),SUBSTITUTE(D859,", ","_"),ISNUMBER(SEARCH("/ ",D859)),SUBSTITUTE(D859,"/ ","_"),ISNUMBER(SEARCH(",",D859)),SUBSTITUTE(D859,",","_"),ISNUMBER(SEARCH("/",D859)),SUBSTITUTE(D859,"/","_"),ISNUMBER(SEARCH("",D859)),D859),D859))))</f>
        <v/>
      </c>
      <c r="L859" s="1"/>
      <c r="M859" s="1" t="str">
        <f t="shared" si="66"/>
        <v/>
      </c>
      <c r="N859" s="94" t="str">
        <f>IF($L859="None","",IF(ISERROR(VLOOKUP($L859,Info!$B$4:$B$266,1,FALSE)),"",VLOOKUP($L859,Info!$B$4:$L$266,5,FALSE)))</f>
        <v/>
      </c>
      <c r="O859" s="94" t="str">
        <f>IF(K859="","",IF(AND($J$12&lt;&gt;"ABC",N859="3"),"BAC",IF(N859="3","ABC",IF($J$12&lt;&gt;"ABC",IF($J$10="Standard",VLOOKUP(K859,Info!$BE$4:$BF$481,2,FALSE),VLOOKUP(K859,Info!$BI$4:$BJ$482,2,FALSE)),IF($J$10="Standard",VLOOKUP(K859,Info!$AG$4:$AH$2994,2,FALSE),VLOOKUP(K859,Info!$AK$4:$AL$2997,2,FALSE))))))</f>
        <v/>
      </c>
      <c r="P859" s="94" t="str">
        <f>IF($L859="None","",IF(ISERROR(VLOOKUP($L859,Info!$B$4:$B$266,1,FALSE)),"",VLOOKUP($L859,Info!$B$4:$L$266,3,FALSE)))</f>
        <v/>
      </c>
      <c r="Q859" s="96" t="str">
        <f>IF($L859="None","",IF(ISERROR(VLOOKUP($L859,Info!$B$4:$B$266,1,FALSE)),"",VLOOKUP($L859,Info!$B$4:$L$266,4,FALSE)))</f>
        <v/>
      </c>
      <c r="R859" s="1"/>
      <c r="S859" s="6" t="str">
        <f t="shared" si="67"/>
        <v/>
      </c>
      <c r="T859" s="6" t="str">
        <f>IF($L859="None","",IF(ISERROR(VLOOKUP($L859,Info!$B$4:$B$266,1,FALSE)),"",VLOOKUP($L859,Info!$B$4:$L$266,11,FALSE)))</f>
        <v/>
      </c>
      <c r="U859" s="1"/>
      <c r="V859" s="1"/>
      <c r="W859" s="1"/>
      <c r="X859" s="1" t="str">
        <f>IF($L859="None","",IF(ISERROR(VLOOKUP($L859,Info!$B$4:$B$266,1,FALSE)),"",IF(OR(W859="Metallic Liquid Tight",W859="Non-Metallic Liquid Tight",W859="LSZH",W859="Greenfield"),VLOOKUP($L859,Info!$B$4:$L$266,7,FALSE),"N/A")))</f>
        <v/>
      </c>
      <c r="Y859" s="1"/>
      <c r="Z859" s="96" t="str">
        <f>IF($L859="None","",IF(ISERROR(VLOOKUP($L859,Info!$B$4:$B$266,1,FALSE)),"",VLOOKUP($L859,Info!$B$4:$L$266,9,FALSE)))</f>
        <v/>
      </c>
      <c r="AA859" s="96" t="str">
        <f>IF($L859="None","",IF(ISERROR(VLOOKUP($L859,Info!$B$4:$B$266,1,FALSE)),"",VLOOKUP($L859,Info!$B$4:$L$266,8,FALSE)))</f>
        <v/>
      </c>
      <c r="AB859" s="96" t="str">
        <f>IF($L859="None","",IF(ISERROR(VLOOKUP($L859,Info!$B$4:$B$266,1,FALSE)),"",VLOOKUP($L859,Info!$B$4:$L$266,10,FALSE)))</f>
        <v/>
      </c>
      <c r="AC859" s="1" t="str">
        <f>IF(W859="SO Cable","Black,White",IF(O859="","",IF(P859="","",IF($J$12&lt;&gt;"ABC",IF(P859&lt;="250",VLOOKUP(O859,Info!$AZ$4:$BB$22,3,FALSE),VLOOKUP(O859,Info!$AZ$23:$BB$39,3,FALSE)),IF(P859&lt;="250",VLOOKUP(O859,Info!$AO$4:$AQ$22,3,FALSE),VLOOKUP(O859,Info!$AO$23:$AP$39,3,FALSE))))))</f>
        <v/>
      </c>
      <c r="AD859" s="1"/>
      <c r="AE859" s="1" t="str">
        <f>IF($L859="None","",IF(ISERROR(VLOOKUP($L859,Info!$B$4:$B$266,1,FALSE)),"",VLOOKUP($L859,Info!$B$4:$L$266,4,FALSE)))</f>
        <v/>
      </c>
      <c r="AF859" s="1" t="str">
        <f>IF($L859="None","",IF(ISERROR(VLOOKUP($L859,Info!$B$4:$B$266,1,FALSE)),"",VLOOKUP($L859,Info!$B$4:$L$266,6,FALSE)))</f>
        <v/>
      </c>
      <c r="AG859" s="1"/>
      <c r="AH859" s="33" t="str" cm="1">
        <f t="array" ref="AH859">IF(AND(L859&lt;&gt;"",O859&lt;&gt;"",R859:S859&lt;&gt;"",W859:X859&lt;&gt;"",Z859:AA859&lt;&gt;"",AC859&lt;&gt;""),"Good","Bad")</f>
        <v>Bad</v>
      </c>
      <c r="AL859" t="str" cm="1">
        <f t="array" ref="AL859">IF(R859&gt;0,_xlfn.IFS(COUNTIF($L$20:L859,"&lt;&gt;")&lt;101,1,COUNTIF($L$20:L859,"&lt;&gt;")&lt;201,2,COUNTIF($L$20:L859,"&lt;&gt;")&lt;301,3,COUNTIF($L$20:L859,"&lt;&gt;")&lt;401,4,COUNTIF($L$20:L859,"&lt;&gt;")&lt;501,5,COUNTIF($L$20:L859,"&lt;&gt;")&lt;601,6,COUNTIF($L$20:L859,"&lt;&gt;")&lt;701,7,COUNTIF($L$20:L859,"&lt;&gt;")&lt;801,8,COUNTIF($L$20:L859,"&lt;&gt;")&lt;901,9,COUNTIF($L$20:L859,"&lt;&gt;")&lt;1001,10,COUNTIF($L$20:L859,"&lt;&gt;")&lt;1101,11,COUNTIF($L$20:L859,"&lt;&gt;")&lt;1201,12,COUNTIF($L$20:L859,"&lt;&gt;")&lt;1301,13,COUNTIF($L$20:L859,"&lt;&gt;")&lt;1401,14,COUNTIF($L$20:L859,"&lt;&gt;")&lt;1501,15,COUNTIF($L$20:L859,"&lt;&gt;")&lt;1601,16,COUNTIF($L$20:L859,"&lt;&gt;")&lt;1701,17,COUNTIF($L$20:L859,"&lt;&gt;")&lt;1801,18,COUNTIF($L$20:L859,"&lt;&gt;")&lt;1901,19,COUNTIF($L$20:L859,"&lt;&gt;")&lt;2001,20,COUNTIF($L$20:L859,"&lt;&gt;")&lt;2101,21,COUNTIF($L$20:L859,"&lt;&gt;")&lt;2201,22,COUNTIF($L$20:L859,"&lt;&gt;")&lt;2301,23,COUNTIF($L$20:L859,"&lt;&gt;")&lt;2401,24,COUNTIF($L$20:L859,"&lt;&gt;")&lt;2501,25,COUNTIF($L$20:L859,"&lt;&gt;")&lt;2601,26,COUNTIF($L$20:L859,"&lt;&gt;")&lt;2701,27,COUNTIF($L$20:L859,"&lt;&gt;")&lt;2801,28,COUNTIF($L$20:L859,"&lt;&gt;")&lt;2901,29,COUNTIF($L$20:L859,"&lt;&gt;")&lt;3001,30),"")</f>
        <v/>
      </c>
      <c r="AM859" t="str">
        <f t="shared" si="65"/>
        <v/>
      </c>
      <c r="AN859" t="str">
        <f t="shared" si="69"/>
        <v/>
      </c>
      <c r="AP859" t="str">
        <f t="shared" si="68"/>
        <v/>
      </c>
      <c r="AQ859" t="str">
        <f>IF(AO859="","",COUNTIFS(AM859:$AM$3019,AO859))</f>
        <v/>
      </c>
    </row>
    <row r="860" spans="1:43" x14ac:dyDescent="0.25">
      <c r="A860" s="6" t="str">
        <f>IF(COUNT($A$20:A859)&lt;&gt;$B$4,IF(A859="","",A859+1),"")</f>
        <v/>
      </c>
      <c r="B860" s="3"/>
      <c r="C860" s="3"/>
      <c r="D860" s="122"/>
      <c r="E860" s="3"/>
      <c r="F860" s="3"/>
      <c r="G860" s="3"/>
      <c r="H860" s="3"/>
      <c r="I860" s="120"/>
      <c r="J860" s="3"/>
      <c r="K860" s="95" t="str" cm="1">
        <f t="array" ref="K860">IF(OR($J$14 = "A",$J$14 = "B",$J$14 = "C"),IF(I860="","",IF(LEN(I860)&gt;2,_xlfn.IFS(ISNUMBER(SEARCH("_",I860)),I860,ISNUMBER(SEARCH(", ",I860)),SUBSTITUTE(I860,", ","_"),ISNUMBER(SEARCH("/ ",I860)),SUBSTITUTE(I860,"/ ","_"),ISNUMBER(SEARCH(",",I860)),SUBSTITUTE(I860,",","_"),ISNUMBER(SEARCH("/",I860)),SUBSTITUTE(I860,"/","_"),ISNUMBER(SEARCH("",I860)),I860),I860)),IF(OR($J$14 = "J",$J$14 = "K"),"",IF(D860="","",IF(LEN(D860)&gt;2,_xlfn.IFS(ISNUMBER(SEARCH("_",D860)),D860,ISNUMBER(SEARCH(", ",D860)),SUBSTITUTE(D860,", ","_"),ISNUMBER(SEARCH("/ ",D860)),SUBSTITUTE(D860,"/ ","_"),ISNUMBER(SEARCH(",",D860)),SUBSTITUTE(D860,",","_"),ISNUMBER(SEARCH("/",D860)),SUBSTITUTE(D860,"/","_"),ISNUMBER(SEARCH("",D860)),D860),D860))))</f>
        <v/>
      </c>
      <c r="L860" s="1"/>
      <c r="M860" s="1" t="str">
        <f t="shared" si="66"/>
        <v/>
      </c>
      <c r="N860" s="94" t="str">
        <f>IF($L860="None","",IF(ISERROR(VLOOKUP($L860,Info!$B$4:$B$266,1,FALSE)),"",VLOOKUP($L860,Info!$B$4:$L$266,5,FALSE)))</f>
        <v/>
      </c>
      <c r="O860" s="94" t="str">
        <f>IF(K860="","",IF(AND($J$12&lt;&gt;"ABC",N860="3"),"BAC",IF(N860="3","ABC",IF($J$12&lt;&gt;"ABC",IF($J$10="Standard",VLOOKUP(K860,Info!$BE$4:$BF$481,2,FALSE),VLOOKUP(K860,Info!$BI$4:$BJ$482,2,FALSE)),IF($J$10="Standard",VLOOKUP(K860,Info!$AG$4:$AH$2994,2,FALSE),VLOOKUP(K860,Info!$AK$4:$AL$2997,2,FALSE))))))</f>
        <v/>
      </c>
      <c r="P860" s="94" t="str">
        <f>IF($L860="None","",IF(ISERROR(VLOOKUP($L860,Info!$B$4:$B$266,1,FALSE)),"",VLOOKUP($L860,Info!$B$4:$L$266,3,FALSE)))</f>
        <v/>
      </c>
      <c r="Q860" s="96" t="str">
        <f>IF($L860="None","",IF(ISERROR(VLOOKUP($L860,Info!$B$4:$B$266,1,FALSE)),"",VLOOKUP($L860,Info!$B$4:$L$266,4,FALSE)))</f>
        <v/>
      </c>
      <c r="R860" s="1"/>
      <c r="S860" s="6" t="str">
        <f t="shared" si="67"/>
        <v/>
      </c>
      <c r="T860" s="6" t="str">
        <f>IF($L860="None","",IF(ISERROR(VLOOKUP($L860,Info!$B$4:$B$266,1,FALSE)),"",VLOOKUP($L860,Info!$B$4:$L$266,11,FALSE)))</f>
        <v/>
      </c>
      <c r="U860" s="1"/>
      <c r="V860" s="1"/>
      <c r="W860" s="1"/>
      <c r="X860" s="1" t="str">
        <f>IF($L860="None","",IF(ISERROR(VLOOKUP($L860,Info!$B$4:$B$266,1,FALSE)),"",IF(OR(W860="Metallic Liquid Tight",W860="Non-Metallic Liquid Tight",W860="LSZH",W860="Greenfield"),VLOOKUP($L860,Info!$B$4:$L$266,7,FALSE),"N/A")))</f>
        <v/>
      </c>
      <c r="Y860" s="1"/>
      <c r="Z860" s="96" t="str">
        <f>IF($L860="None","",IF(ISERROR(VLOOKUP($L860,Info!$B$4:$B$266,1,FALSE)),"",VLOOKUP($L860,Info!$B$4:$L$266,9,FALSE)))</f>
        <v/>
      </c>
      <c r="AA860" s="96" t="str">
        <f>IF($L860="None","",IF(ISERROR(VLOOKUP($L860,Info!$B$4:$B$266,1,FALSE)),"",VLOOKUP($L860,Info!$B$4:$L$266,8,FALSE)))</f>
        <v/>
      </c>
      <c r="AB860" s="96" t="str">
        <f>IF($L860="None","",IF(ISERROR(VLOOKUP($L860,Info!$B$4:$B$266,1,FALSE)),"",VLOOKUP($L860,Info!$B$4:$L$266,10,FALSE)))</f>
        <v/>
      </c>
      <c r="AC860" s="1" t="str">
        <f>IF(W860="SO Cable","Black,White",IF(O860="","",IF(P860="","",IF($J$12&lt;&gt;"ABC",IF(P860&lt;="250",VLOOKUP(O860,Info!$AZ$4:$BB$22,3,FALSE),VLOOKUP(O860,Info!$AZ$23:$BB$39,3,FALSE)),IF(P860&lt;="250",VLOOKUP(O860,Info!$AO$4:$AQ$22,3,FALSE),VLOOKUP(O860,Info!$AO$23:$AP$39,3,FALSE))))))</f>
        <v/>
      </c>
      <c r="AD860" s="1"/>
      <c r="AE860" s="1" t="str">
        <f>IF($L860="None","",IF(ISERROR(VLOOKUP($L860,Info!$B$4:$B$266,1,FALSE)),"",VLOOKUP($L860,Info!$B$4:$L$266,4,FALSE)))</f>
        <v/>
      </c>
      <c r="AF860" s="1" t="str">
        <f>IF($L860="None","",IF(ISERROR(VLOOKUP($L860,Info!$B$4:$B$266,1,FALSE)),"",VLOOKUP($L860,Info!$B$4:$L$266,6,FALSE)))</f>
        <v/>
      </c>
      <c r="AG860" s="1"/>
      <c r="AH860" s="33" t="str" cm="1">
        <f t="array" ref="AH860">IF(AND(L860&lt;&gt;"",O860&lt;&gt;"",R860:S860&lt;&gt;"",W860:X860&lt;&gt;"",Z860:AA860&lt;&gt;"",AC860&lt;&gt;""),"Good","Bad")</f>
        <v>Bad</v>
      </c>
      <c r="AL860" t="str" cm="1">
        <f t="array" ref="AL860">IF(R860&gt;0,_xlfn.IFS(COUNTIF($L$20:L860,"&lt;&gt;")&lt;101,1,COUNTIF($L$20:L860,"&lt;&gt;")&lt;201,2,COUNTIF($L$20:L860,"&lt;&gt;")&lt;301,3,COUNTIF($L$20:L860,"&lt;&gt;")&lt;401,4,COUNTIF($L$20:L860,"&lt;&gt;")&lt;501,5,COUNTIF($L$20:L860,"&lt;&gt;")&lt;601,6,COUNTIF($L$20:L860,"&lt;&gt;")&lt;701,7,COUNTIF($L$20:L860,"&lt;&gt;")&lt;801,8,COUNTIF($L$20:L860,"&lt;&gt;")&lt;901,9,COUNTIF($L$20:L860,"&lt;&gt;")&lt;1001,10,COUNTIF($L$20:L860,"&lt;&gt;")&lt;1101,11,COUNTIF($L$20:L860,"&lt;&gt;")&lt;1201,12,COUNTIF($L$20:L860,"&lt;&gt;")&lt;1301,13,COUNTIF($L$20:L860,"&lt;&gt;")&lt;1401,14,COUNTIF($L$20:L860,"&lt;&gt;")&lt;1501,15,COUNTIF($L$20:L860,"&lt;&gt;")&lt;1601,16,COUNTIF($L$20:L860,"&lt;&gt;")&lt;1701,17,COUNTIF($L$20:L860,"&lt;&gt;")&lt;1801,18,COUNTIF($L$20:L860,"&lt;&gt;")&lt;1901,19,COUNTIF($L$20:L860,"&lt;&gt;")&lt;2001,20,COUNTIF($L$20:L860,"&lt;&gt;")&lt;2101,21,COUNTIF($L$20:L860,"&lt;&gt;")&lt;2201,22,COUNTIF($L$20:L860,"&lt;&gt;")&lt;2301,23,COUNTIF($L$20:L860,"&lt;&gt;")&lt;2401,24,COUNTIF($L$20:L860,"&lt;&gt;")&lt;2501,25,COUNTIF($L$20:L860,"&lt;&gt;")&lt;2601,26,COUNTIF($L$20:L860,"&lt;&gt;")&lt;2701,27,COUNTIF($L$20:L860,"&lt;&gt;")&lt;2801,28,COUNTIF($L$20:L860,"&lt;&gt;")&lt;2901,29,COUNTIF($L$20:L860,"&lt;&gt;")&lt;3001,30),"")</f>
        <v/>
      </c>
      <c r="AM860" t="str">
        <f t="shared" si="65"/>
        <v/>
      </c>
      <c r="AN860" t="str">
        <f t="shared" si="69"/>
        <v/>
      </c>
      <c r="AP860" t="str">
        <f t="shared" si="68"/>
        <v/>
      </c>
      <c r="AQ860" t="str">
        <f>IF(AO860="","",COUNTIFS(AM860:$AM$3019,AO860))</f>
        <v/>
      </c>
    </row>
    <row r="861" spans="1:43" x14ac:dyDescent="0.25">
      <c r="A861" s="6" t="str">
        <f>IF(COUNT($A$20:A860)&lt;&gt;$B$4,IF(A860="","",A860+1),"")</f>
        <v/>
      </c>
      <c r="B861" s="3"/>
      <c r="C861" s="3"/>
      <c r="D861" s="122"/>
      <c r="E861" s="3"/>
      <c r="F861" s="3"/>
      <c r="G861" s="3"/>
      <c r="H861" s="3"/>
      <c r="I861" s="120"/>
      <c r="J861" s="3"/>
      <c r="K861" s="95" t="str" cm="1">
        <f t="array" ref="K861">IF(OR($J$14 = "A",$J$14 = "B",$J$14 = "C"),IF(I861="","",IF(LEN(I861)&gt;2,_xlfn.IFS(ISNUMBER(SEARCH("_",I861)),I861,ISNUMBER(SEARCH(", ",I861)),SUBSTITUTE(I861,", ","_"),ISNUMBER(SEARCH("/ ",I861)),SUBSTITUTE(I861,"/ ","_"),ISNUMBER(SEARCH(",",I861)),SUBSTITUTE(I861,",","_"),ISNUMBER(SEARCH("/",I861)),SUBSTITUTE(I861,"/","_"),ISNUMBER(SEARCH("",I861)),I861),I861)),IF(OR($J$14 = "J",$J$14 = "K"),"",IF(D861="","",IF(LEN(D861)&gt;2,_xlfn.IFS(ISNUMBER(SEARCH("_",D861)),D861,ISNUMBER(SEARCH(", ",D861)),SUBSTITUTE(D861,", ","_"),ISNUMBER(SEARCH("/ ",D861)),SUBSTITUTE(D861,"/ ","_"),ISNUMBER(SEARCH(",",D861)),SUBSTITUTE(D861,",","_"),ISNUMBER(SEARCH("/",D861)),SUBSTITUTE(D861,"/","_"),ISNUMBER(SEARCH("",D861)),D861),D861))))</f>
        <v/>
      </c>
      <c r="L861" s="1"/>
      <c r="M861" s="1" t="str">
        <f t="shared" si="66"/>
        <v/>
      </c>
      <c r="N861" s="94" t="str">
        <f>IF($L861="None","",IF(ISERROR(VLOOKUP($L861,Info!$B$4:$B$266,1,FALSE)),"",VLOOKUP($L861,Info!$B$4:$L$266,5,FALSE)))</f>
        <v/>
      </c>
      <c r="O861" s="94" t="str">
        <f>IF(K861="","",IF(AND($J$12&lt;&gt;"ABC",N861="3"),"BAC",IF(N861="3","ABC",IF($J$12&lt;&gt;"ABC",IF($J$10="Standard",VLOOKUP(K861,Info!$BE$4:$BF$481,2,FALSE),VLOOKUP(K861,Info!$BI$4:$BJ$482,2,FALSE)),IF($J$10="Standard",VLOOKUP(K861,Info!$AG$4:$AH$2994,2,FALSE),VLOOKUP(K861,Info!$AK$4:$AL$2997,2,FALSE))))))</f>
        <v/>
      </c>
      <c r="P861" s="94" t="str">
        <f>IF($L861="None","",IF(ISERROR(VLOOKUP($L861,Info!$B$4:$B$266,1,FALSE)),"",VLOOKUP($L861,Info!$B$4:$L$266,3,FALSE)))</f>
        <v/>
      </c>
      <c r="Q861" s="96" t="str">
        <f>IF($L861="None","",IF(ISERROR(VLOOKUP($L861,Info!$B$4:$B$266,1,FALSE)),"",VLOOKUP($L861,Info!$B$4:$L$266,4,FALSE)))</f>
        <v/>
      </c>
      <c r="R861" s="1"/>
      <c r="S861" s="6" t="str">
        <f t="shared" si="67"/>
        <v/>
      </c>
      <c r="T861" s="6" t="str">
        <f>IF($L861="None","",IF(ISERROR(VLOOKUP($L861,Info!$B$4:$B$266,1,FALSE)),"",VLOOKUP($L861,Info!$B$4:$L$266,11,FALSE)))</f>
        <v/>
      </c>
      <c r="U861" s="1"/>
      <c r="V861" s="1"/>
      <c r="W861" s="1"/>
      <c r="X861" s="1" t="str">
        <f>IF($L861="None","",IF(ISERROR(VLOOKUP($L861,Info!$B$4:$B$266,1,FALSE)),"",IF(OR(W861="Metallic Liquid Tight",W861="Non-Metallic Liquid Tight",W861="LSZH",W861="Greenfield"),VLOOKUP($L861,Info!$B$4:$L$266,7,FALSE),"N/A")))</f>
        <v/>
      </c>
      <c r="Y861" s="1"/>
      <c r="Z861" s="96" t="str">
        <f>IF($L861="None","",IF(ISERROR(VLOOKUP($L861,Info!$B$4:$B$266,1,FALSE)),"",VLOOKUP($L861,Info!$B$4:$L$266,9,FALSE)))</f>
        <v/>
      </c>
      <c r="AA861" s="96" t="str">
        <f>IF($L861="None","",IF(ISERROR(VLOOKUP($L861,Info!$B$4:$B$266,1,FALSE)),"",VLOOKUP($L861,Info!$B$4:$L$266,8,FALSE)))</f>
        <v/>
      </c>
      <c r="AB861" s="96" t="str">
        <f>IF($L861="None","",IF(ISERROR(VLOOKUP($L861,Info!$B$4:$B$266,1,FALSE)),"",VLOOKUP($L861,Info!$B$4:$L$266,10,FALSE)))</f>
        <v/>
      </c>
      <c r="AC861" s="1" t="str">
        <f>IF(W861="SO Cable","Black,White",IF(O861="","",IF(P861="","",IF($J$12&lt;&gt;"ABC",IF(P861&lt;="250",VLOOKUP(O861,Info!$AZ$4:$BB$22,3,FALSE),VLOOKUP(O861,Info!$AZ$23:$BB$39,3,FALSE)),IF(P861&lt;="250",VLOOKUP(O861,Info!$AO$4:$AQ$22,3,FALSE),VLOOKUP(O861,Info!$AO$23:$AP$39,3,FALSE))))))</f>
        <v/>
      </c>
      <c r="AD861" s="1"/>
      <c r="AE861" s="1" t="str">
        <f>IF($L861="None","",IF(ISERROR(VLOOKUP($L861,Info!$B$4:$B$266,1,FALSE)),"",VLOOKUP($L861,Info!$B$4:$L$266,4,FALSE)))</f>
        <v/>
      </c>
      <c r="AF861" s="1" t="str">
        <f>IF($L861="None","",IF(ISERROR(VLOOKUP($L861,Info!$B$4:$B$266,1,FALSE)),"",VLOOKUP($L861,Info!$B$4:$L$266,6,FALSE)))</f>
        <v/>
      </c>
      <c r="AG861" s="1"/>
      <c r="AH861" s="33" t="str" cm="1">
        <f t="array" ref="AH861">IF(AND(L861&lt;&gt;"",O861&lt;&gt;"",R861:S861&lt;&gt;"",W861:X861&lt;&gt;"",Z861:AA861&lt;&gt;"",AC861&lt;&gt;""),"Good","Bad")</f>
        <v>Bad</v>
      </c>
      <c r="AL861" t="str" cm="1">
        <f t="array" ref="AL861">IF(R861&gt;0,_xlfn.IFS(COUNTIF($L$20:L861,"&lt;&gt;")&lt;101,1,COUNTIF($L$20:L861,"&lt;&gt;")&lt;201,2,COUNTIF($L$20:L861,"&lt;&gt;")&lt;301,3,COUNTIF($L$20:L861,"&lt;&gt;")&lt;401,4,COUNTIF($L$20:L861,"&lt;&gt;")&lt;501,5,COUNTIF($L$20:L861,"&lt;&gt;")&lt;601,6,COUNTIF($L$20:L861,"&lt;&gt;")&lt;701,7,COUNTIF($L$20:L861,"&lt;&gt;")&lt;801,8,COUNTIF($L$20:L861,"&lt;&gt;")&lt;901,9,COUNTIF($L$20:L861,"&lt;&gt;")&lt;1001,10,COUNTIF($L$20:L861,"&lt;&gt;")&lt;1101,11,COUNTIF($L$20:L861,"&lt;&gt;")&lt;1201,12,COUNTIF($L$20:L861,"&lt;&gt;")&lt;1301,13,COUNTIF($L$20:L861,"&lt;&gt;")&lt;1401,14,COUNTIF($L$20:L861,"&lt;&gt;")&lt;1501,15,COUNTIF($L$20:L861,"&lt;&gt;")&lt;1601,16,COUNTIF($L$20:L861,"&lt;&gt;")&lt;1701,17,COUNTIF($L$20:L861,"&lt;&gt;")&lt;1801,18,COUNTIF($L$20:L861,"&lt;&gt;")&lt;1901,19,COUNTIF($L$20:L861,"&lt;&gt;")&lt;2001,20,COUNTIF($L$20:L861,"&lt;&gt;")&lt;2101,21,COUNTIF($L$20:L861,"&lt;&gt;")&lt;2201,22,COUNTIF($L$20:L861,"&lt;&gt;")&lt;2301,23,COUNTIF($L$20:L861,"&lt;&gt;")&lt;2401,24,COUNTIF($L$20:L861,"&lt;&gt;")&lt;2501,25,COUNTIF($L$20:L861,"&lt;&gt;")&lt;2601,26,COUNTIF($L$20:L861,"&lt;&gt;")&lt;2701,27,COUNTIF($L$20:L861,"&lt;&gt;")&lt;2801,28,COUNTIF($L$20:L861,"&lt;&gt;")&lt;2901,29,COUNTIF($L$20:L861,"&lt;&gt;")&lt;3001,30),"")</f>
        <v/>
      </c>
      <c r="AM861" t="str">
        <f t="shared" si="65"/>
        <v/>
      </c>
      <c r="AN861" t="str">
        <f t="shared" si="69"/>
        <v/>
      </c>
      <c r="AP861" t="str">
        <f t="shared" si="68"/>
        <v/>
      </c>
      <c r="AQ861" t="str">
        <f>IF(AO861="","",COUNTIFS(AM861:$AM$3019,AO861))</f>
        <v/>
      </c>
    </row>
    <row r="862" spans="1:43" x14ac:dyDescent="0.25">
      <c r="A862" s="6" t="str">
        <f>IF(COUNT($A$20:A861)&lt;&gt;$B$4,IF(A861="","",A861+1),"")</f>
        <v/>
      </c>
      <c r="B862" s="3"/>
      <c r="C862" s="3"/>
      <c r="D862" s="122"/>
      <c r="E862" s="3"/>
      <c r="F862" s="3"/>
      <c r="G862" s="3"/>
      <c r="H862" s="3"/>
      <c r="I862" s="120"/>
      <c r="J862" s="3"/>
      <c r="K862" s="95" t="str" cm="1">
        <f t="array" ref="K862">IF(OR($J$14 = "A",$J$14 = "B",$J$14 = "C"),IF(I862="","",IF(LEN(I862)&gt;2,_xlfn.IFS(ISNUMBER(SEARCH("_",I862)),I862,ISNUMBER(SEARCH(", ",I862)),SUBSTITUTE(I862,", ","_"),ISNUMBER(SEARCH("/ ",I862)),SUBSTITUTE(I862,"/ ","_"),ISNUMBER(SEARCH(",",I862)),SUBSTITUTE(I862,",","_"),ISNUMBER(SEARCH("/",I862)),SUBSTITUTE(I862,"/","_"),ISNUMBER(SEARCH("",I862)),I862),I862)),IF(OR($J$14 = "J",$J$14 = "K"),"",IF(D862="","",IF(LEN(D862)&gt;2,_xlfn.IFS(ISNUMBER(SEARCH("_",D862)),D862,ISNUMBER(SEARCH(", ",D862)),SUBSTITUTE(D862,", ","_"),ISNUMBER(SEARCH("/ ",D862)),SUBSTITUTE(D862,"/ ","_"),ISNUMBER(SEARCH(",",D862)),SUBSTITUTE(D862,",","_"),ISNUMBER(SEARCH("/",D862)),SUBSTITUTE(D862,"/","_"),ISNUMBER(SEARCH("",D862)),D862),D862))))</f>
        <v/>
      </c>
      <c r="L862" s="1"/>
      <c r="M862" s="1" t="str">
        <f t="shared" si="66"/>
        <v/>
      </c>
      <c r="N862" s="94" t="str">
        <f>IF($L862="None","",IF(ISERROR(VLOOKUP($L862,Info!$B$4:$B$266,1,FALSE)),"",VLOOKUP($L862,Info!$B$4:$L$266,5,FALSE)))</f>
        <v/>
      </c>
      <c r="O862" s="94" t="str">
        <f>IF(K862="","",IF(AND($J$12&lt;&gt;"ABC",N862="3"),"BAC",IF(N862="3","ABC",IF($J$12&lt;&gt;"ABC",IF($J$10="Standard",VLOOKUP(K862,Info!$BE$4:$BF$481,2,FALSE),VLOOKUP(K862,Info!$BI$4:$BJ$482,2,FALSE)),IF($J$10="Standard",VLOOKUP(K862,Info!$AG$4:$AH$2994,2,FALSE),VLOOKUP(K862,Info!$AK$4:$AL$2997,2,FALSE))))))</f>
        <v/>
      </c>
      <c r="P862" s="94" t="str">
        <f>IF($L862="None","",IF(ISERROR(VLOOKUP($L862,Info!$B$4:$B$266,1,FALSE)),"",VLOOKUP($L862,Info!$B$4:$L$266,3,FALSE)))</f>
        <v/>
      </c>
      <c r="Q862" s="96" t="str">
        <f>IF($L862="None","",IF(ISERROR(VLOOKUP($L862,Info!$B$4:$B$266,1,FALSE)),"",VLOOKUP($L862,Info!$B$4:$L$266,4,FALSE)))</f>
        <v/>
      </c>
      <c r="R862" s="1"/>
      <c r="S862" s="6" t="str">
        <f t="shared" si="67"/>
        <v/>
      </c>
      <c r="T862" s="6" t="str">
        <f>IF($L862="None","",IF(ISERROR(VLOOKUP($L862,Info!$B$4:$B$266,1,FALSE)),"",VLOOKUP($L862,Info!$B$4:$L$266,11,FALSE)))</f>
        <v/>
      </c>
      <c r="U862" s="1"/>
      <c r="V862" s="1"/>
      <c r="W862" s="1"/>
      <c r="X862" s="1" t="str">
        <f>IF($L862="None","",IF(ISERROR(VLOOKUP($L862,Info!$B$4:$B$266,1,FALSE)),"",IF(OR(W862="Metallic Liquid Tight",W862="Non-Metallic Liquid Tight",W862="LSZH",W862="Greenfield"),VLOOKUP($L862,Info!$B$4:$L$266,7,FALSE),"N/A")))</f>
        <v/>
      </c>
      <c r="Y862" s="1"/>
      <c r="Z862" s="96" t="str">
        <f>IF($L862="None","",IF(ISERROR(VLOOKUP($L862,Info!$B$4:$B$266,1,FALSE)),"",VLOOKUP($L862,Info!$B$4:$L$266,9,FALSE)))</f>
        <v/>
      </c>
      <c r="AA862" s="96" t="str">
        <f>IF($L862="None","",IF(ISERROR(VLOOKUP($L862,Info!$B$4:$B$266,1,FALSE)),"",VLOOKUP($L862,Info!$B$4:$L$266,8,FALSE)))</f>
        <v/>
      </c>
      <c r="AB862" s="96" t="str">
        <f>IF($L862="None","",IF(ISERROR(VLOOKUP($L862,Info!$B$4:$B$266,1,FALSE)),"",VLOOKUP($L862,Info!$B$4:$L$266,10,FALSE)))</f>
        <v/>
      </c>
      <c r="AC862" s="1" t="str">
        <f>IF(W862="SO Cable","Black,White",IF(O862="","",IF(P862="","",IF($J$12&lt;&gt;"ABC",IF(P862&lt;="250",VLOOKUP(O862,Info!$AZ$4:$BB$22,3,FALSE),VLOOKUP(O862,Info!$AZ$23:$BB$39,3,FALSE)),IF(P862&lt;="250",VLOOKUP(O862,Info!$AO$4:$AQ$22,3,FALSE),VLOOKUP(O862,Info!$AO$23:$AP$39,3,FALSE))))))</f>
        <v/>
      </c>
      <c r="AD862" s="1"/>
      <c r="AE862" s="1" t="str">
        <f>IF($L862="None","",IF(ISERROR(VLOOKUP($L862,Info!$B$4:$B$266,1,FALSE)),"",VLOOKUP($L862,Info!$B$4:$L$266,4,FALSE)))</f>
        <v/>
      </c>
      <c r="AF862" s="1" t="str">
        <f>IF($L862="None","",IF(ISERROR(VLOOKUP($L862,Info!$B$4:$B$266,1,FALSE)),"",VLOOKUP($L862,Info!$B$4:$L$266,6,FALSE)))</f>
        <v/>
      </c>
      <c r="AG862" s="1"/>
      <c r="AH862" s="33" t="str" cm="1">
        <f t="array" ref="AH862">IF(AND(L862&lt;&gt;"",O862&lt;&gt;"",R862:S862&lt;&gt;"",W862:X862&lt;&gt;"",Z862:AA862&lt;&gt;"",AC862&lt;&gt;""),"Good","Bad")</f>
        <v>Bad</v>
      </c>
      <c r="AL862" t="str" cm="1">
        <f t="array" ref="AL862">IF(R862&gt;0,_xlfn.IFS(COUNTIF($L$20:L862,"&lt;&gt;")&lt;101,1,COUNTIF($L$20:L862,"&lt;&gt;")&lt;201,2,COUNTIF($L$20:L862,"&lt;&gt;")&lt;301,3,COUNTIF($L$20:L862,"&lt;&gt;")&lt;401,4,COUNTIF($L$20:L862,"&lt;&gt;")&lt;501,5,COUNTIF($L$20:L862,"&lt;&gt;")&lt;601,6,COUNTIF($L$20:L862,"&lt;&gt;")&lt;701,7,COUNTIF($L$20:L862,"&lt;&gt;")&lt;801,8,COUNTIF($L$20:L862,"&lt;&gt;")&lt;901,9,COUNTIF($L$20:L862,"&lt;&gt;")&lt;1001,10,COUNTIF($L$20:L862,"&lt;&gt;")&lt;1101,11,COUNTIF($L$20:L862,"&lt;&gt;")&lt;1201,12,COUNTIF($L$20:L862,"&lt;&gt;")&lt;1301,13,COUNTIF($L$20:L862,"&lt;&gt;")&lt;1401,14,COUNTIF($L$20:L862,"&lt;&gt;")&lt;1501,15,COUNTIF($L$20:L862,"&lt;&gt;")&lt;1601,16,COUNTIF($L$20:L862,"&lt;&gt;")&lt;1701,17,COUNTIF($L$20:L862,"&lt;&gt;")&lt;1801,18,COUNTIF($L$20:L862,"&lt;&gt;")&lt;1901,19,COUNTIF($L$20:L862,"&lt;&gt;")&lt;2001,20,COUNTIF($L$20:L862,"&lt;&gt;")&lt;2101,21,COUNTIF($L$20:L862,"&lt;&gt;")&lt;2201,22,COUNTIF($L$20:L862,"&lt;&gt;")&lt;2301,23,COUNTIF($L$20:L862,"&lt;&gt;")&lt;2401,24,COUNTIF($L$20:L862,"&lt;&gt;")&lt;2501,25,COUNTIF($L$20:L862,"&lt;&gt;")&lt;2601,26,COUNTIF($L$20:L862,"&lt;&gt;")&lt;2701,27,COUNTIF($L$20:L862,"&lt;&gt;")&lt;2801,28,COUNTIF($L$20:L862,"&lt;&gt;")&lt;2901,29,COUNTIF($L$20:L862,"&lt;&gt;")&lt;3001,30),"")</f>
        <v/>
      </c>
      <c r="AM862" t="str">
        <f t="shared" si="65"/>
        <v/>
      </c>
      <c r="AN862" t="str">
        <f t="shared" si="69"/>
        <v/>
      </c>
      <c r="AP862" t="str">
        <f t="shared" si="68"/>
        <v/>
      </c>
      <c r="AQ862" t="str">
        <f>IF(AO862="","",COUNTIFS(AM862:$AM$3019,AO862))</f>
        <v/>
      </c>
    </row>
    <row r="863" spans="1:43" x14ac:dyDescent="0.25">
      <c r="A863" s="6" t="str">
        <f>IF(COUNT($A$20:A862)&lt;&gt;$B$4,IF(A862="","",A862+1),"")</f>
        <v/>
      </c>
      <c r="B863" s="3"/>
      <c r="C863" s="3"/>
      <c r="D863" s="122"/>
      <c r="E863" s="3"/>
      <c r="F863" s="3"/>
      <c r="G863" s="3"/>
      <c r="H863" s="3"/>
      <c r="I863" s="120"/>
      <c r="J863" s="3"/>
      <c r="K863" s="95" t="str" cm="1">
        <f t="array" ref="K863">IF(OR($J$14 = "A",$J$14 = "B",$J$14 = "C"),IF(I863="","",IF(LEN(I863)&gt;2,_xlfn.IFS(ISNUMBER(SEARCH("_",I863)),I863,ISNUMBER(SEARCH(", ",I863)),SUBSTITUTE(I863,", ","_"),ISNUMBER(SEARCH("/ ",I863)),SUBSTITUTE(I863,"/ ","_"),ISNUMBER(SEARCH(",",I863)),SUBSTITUTE(I863,",","_"),ISNUMBER(SEARCH("/",I863)),SUBSTITUTE(I863,"/","_"),ISNUMBER(SEARCH("",I863)),I863),I863)),IF(OR($J$14 = "J",$J$14 = "K"),"",IF(D863="","",IF(LEN(D863)&gt;2,_xlfn.IFS(ISNUMBER(SEARCH("_",D863)),D863,ISNUMBER(SEARCH(", ",D863)),SUBSTITUTE(D863,", ","_"),ISNUMBER(SEARCH("/ ",D863)),SUBSTITUTE(D863,"/ ","_"),ISNUMBER(SEARCH(",",D863)),SUBSTITUTE(D863,",","_"),ISNUMBER(SEARCH("/",D863)),SUBSTITUTE(D863,"/","_"),ISNUMBER(SEARCH("",D863)),D863),D863))))</f>
        <v/>
      </c>
      <c r="L863" s="1"/>
      <c r="M863" s="1" t="str">
        <f t="shared" si="66"/>
        <v/>
      </c>
      <c r="N863" s="94" t="str">
        <f>IF($L863="None","",IF(ISERROR(VLOOKUP($L863,Info!$B$4:$B$266,1,FALSE)),"",VLOOKUP($L863,Info!$B$4:$L$266,5,FALSE)))</f>
        <v/>
      </c>
      <c r="O863" s="94" t="str">
        <f>IF(K863="","",IF(AND($J$12&lt;&gt;"ABC",N863="3"),"BAC",IF(N863="3","ABC",IF($J$12&lt;&gt;"ABC",IF($J$10="Standard",VLOOKUP(K863,Info!$BE$4:$BF$481,2,FALSE),VLOOKUP(K863,Info!$BI$4:$BJ$482,2,FALSE)),IF($J$10="Standard",VLOOKUP(K863,Info!$AG$4:$AH$2994,2,FALSE),VLOOKUP(K863,Info!$AK$4:$AL$2997,2,FALSE))))))</f>
        <v/>
      </c>
      <c r="P863" s="94" t="str">
        <f>IF($L863="None","",IF(ISERROR(VLOOKUP($L863,Info!$B$4:$B$266,1,FALSE)),"",VLOOKUP($L863,Info!$B$4:$L$266,3,FALSE)))</f>
        <v/>
      </c>
      <c r="Q863" s="96" t="str">
        <f>IF($L863="None","",IF(ISERROR(VLOOKUP($L863,Info!$B$4:$B$266,1,FALSE)),"",VLOOKUP($L863,Info!$B$4:$L$266,4,FALSE)))</f>
        <v/>
      </c>
      <c r="R863" s="1"/>
      <c r="S863" s="6" t="str">
        <f t="shared" si="67"/>
        <v/>
      </c>
      <c r="T863" s="6" t="str">
        <f>IF($L863="None","",IF(ISERROR(VLOOKUP($L863,Info!$B$4:$B$266,1,FALSE)),"",VLOOKUP($L863,Info!$B$4:$L$266,11,FALSE)))</f>
        <v/>
      </c>
      <c r="U863" s="1"/>
      <c r="V863" s="1"/>
      <c r="W863" s="1"/>
      <c r="X863" s="1" t="str">
        <f>IF($L863="None","",IF(ISERROR(VLOOKUP($L863,Info!$B$4:$B$266,1,FALSE)),"",IF(OR(W863="Metallic Liquid Tight",W863="Non-Metallic Liquid Tight",W863="LSZH",W863="Greenfield"),VLOOKUP($L863,Info!$B$4:$L$266,7,FALSE),"N/A")))</f>
        <v/>
      </c>
      <c r="Y863" s="1"/>
      <c r="Z863" s="96" t="str">
        <f>IF($L863="None","",IF(ISERROR(VLOOKUP($L863,Info!$B$4:$B$266,1,FALSE)),"",VLOOKUP($L863,Info!$B$4:$L$266,9,FALSE)))</f>
        <v/>
      </c>
      <c r="AA863" s="96" t="str">
        <f>IF($L863="None","",IF(ISERROR(VLOOKUP($L863,Info!$B$4:$B$266,1,FALSE)),"",VLOOKUP($L863,Info!$B$4:$L$266,8,FALSE)))</f>
        <v/>
      </c>
      <c r="AB863" s="96" t="str">
        <f>IF($L863="None","",IF(ISERROR(VLOOKUP($L863,Info!$B$4:$B$266,1,FALSE)),"",VLOOKUP($L863,Info!$B$4:$L$266,10,FALSE)))</f>
        <v/>
      </c>
      <c r="AC863" s="1" t="str">
        <f>IF(W863="SO Cable","Black,White",IF(O863="","",IF(P863="","",IF($J$12&lt;&gt;"ABC",IF(P863&lt;="250",VLOOKUP(O863,Info!$AZ$4:$BB$22,3,FALSE),VLOOKUP(O863,Info!$AZ$23:$BB$39,3,FALSE)),IF(P863&lt;="250",VLOOKUP(O863,Info!$AO$4:$AQ$22,3,FALSE),VLOOKUP(O863,Info!$AO$23:$AP$39,3,FALSE))))))</f>
        <v/>
      </c>
      <c r="AD863" s="1"/>
      <c r="AE863" s="1" t="str">
        <f>IF($L863="None","",IF(ISERROR(VLOOKUP($L863,Info!$B$4:$B$266,1,FALSE)),"",VLOOKUP($L863,Info!$B$4:$L$266,4,FALSE)))</f>
        <v/>
      </c>
      <c r="AF863" s="1" t="str">
        <f>IF($L863="None","",IF(ISERROR(VLOOKUP($L863,Info!$B$4:$B$266,1,FALSE)),"",VLOOKUP($L863,Info!$B$4:$L$266,6,FALSE)))</f>
        <v/>
      </c>
      <c r="AG863" s="1"/>
      <c r="AH863" s="33" t="str" cm="1">
        <f t="array" ref="AH863">IF(AND(L863&lt;&gt;"",O863&lt;&gt;"",R863:S863&lt;&gt;"",W863:X863&lt;&gt;"",Z863:AA863&lt;&gt;"",AC863&lt;&gt;""),"Good","Bad")</f>
        <v>Bad</v>
      </c>
      <c r="AL863" t="str" cm="1">
        <f t="array" ref="AL863">IF(R863&gt;0,_xlfn.IFS(COUNTIF($L$20:L863,"&lt;&gt;")&lt;101,1,COUNTIF($L$20:L863,"&lt;&gt;")&lt;201,2,COUNTIF($L$20:L863,"&lt;&gt;")&lt;301,3,COUNTIF($L$20:L863,"&lt;&gt;")&lt;401,4,COUNTIF($L$20:L863,"&lt;&gt;")&lt;501,5,COUNTIF($L$20:L863,"&lt;&gt;")&lt;601,6,COUNTIF($L$20:L863,"&lt;&gt;")&lt;701,7,COUNTIF($L$20:L863,"&lt;&gt;")&lt;801,8,COUNTIF($L$20:L863,"&lt;&gt;")&lt;901,9,COUNTIF($L$20:L863,"&lt;&gt;")&lt;1001,10,COUNTIF($L$20:L863,"&lt;&gt;")&lt;1101,11,COUNTIF($L$20:L863,"&lt;&gt;")&lt;1201,12,COUNTIF($L$20:L863,"&lt;&gt;")&lt;1301,13,COUNTIF($L$20:L863,"&lt;&gt;")&lt;1401,14,COUNTIF($L$20:L863,"&lt;&gt;")&lt;1501,15,COUNTIF($L$20:L863,"&lt;&gt;")&lt;1601,16,COUNTIF($L$20:L863,"&lt;&gt;")&lt;1701,17,COUNTIF($L$20:L863,"&lt;&gt;")&lt;1801,18,COUNTIF($L$20:L863,"&lt;&gt;")&lt;1901,19,COUNTIF($L$20:L863,"&lt;&gt;")&lt;2001,20,COUNTIF($L$20:L863,"&lt;&gt;")&lt;2101,21,COUNTIF($L$20:L863,"&lt;&gt;")&lt;2201,22,COUNTIF($L$20:L863,"&lt;&gt;")&lt;2301,23,COUNTIF($L$20:L863,"&lt;&gt;")&lt;2401,24,COUNTIF($L$20:L863,"&lt;&gt;")&lt;2501,25,COUNTIF($L$20:L863,"&lt;&gt;")&lt;2601,26,COUNTIF($L$20:L863,"&lt;&gt;")&lt;2701,27,COUNTIF($L$20:L863,"&lt;&gt;")&lt;2801,28,COUNTIF($L$20:L863,"&lt;&gt;")&lt;2901,29,COUNTIF($L$20:L863,"&lt;&gt;")&lt;3001,30),"")</f>
        <v/>
      </c>
      <c r="AM863" t="str">
        <f t="shared" si="65"/>
        <v/>
      </c>
      <c r="AN863" t="str">
        <f t="shared" si="69"/>
        <v/>
      </c>
      <c r="AP863" t="str">
        <f t="shared" si="68"/>
        <v/>
      </c>
      <c r="AQ863" t="str">
        <f>IF(AO863="","",COUNTIFS(AM863:$AM$3019,AO863))</f>
        <v/>
      </c>
    </row>
    <row r="864" spans="1:43" x14ac:dyDescent="0.25">
      <c r="A864" s="6" t="str">
        <f>IF(COUNT($A$20:A863)&lt;&gt;$B$4,IF(A863="","",A863+1),"")</f>
        <v/>
      </c>
      <c r="B864" s="3"/>
      <c r="C864" s="3"/>
      <c r="D864" s="122"/>
      <c r="E864" s="3"/>
      <c r="F864" s="3"/>
      <c r="G864" s="3"/>
      <c r="H864" s="3"/>
      <c r="I864" s="120"/>
      <c r="J864" s="3"/>
      <c r="K864" s="95" t="str" cm="1">
        <f t="array" ref="K864">IF(OR($J$14 = "A",$J$14 = "B",$J$14 = "C"),IF(I864="","",IF(LEN(I864)&gt;2,_xlfn.IFS(ISNUMBER(SEARCH("_",I864)),I864,ISNUMBER(SEARCH(", ",I864)),SUBSTITUTE(I864,", ","_"),ISNUMBER(SEARCH("/ ",I864)),SUBSTITUTE(I864,"/ ","_"),ISNUMBER(SEARCH(",",I864)),SUBSTITUTE(I864,",","_"),ISNUMBER(SEARCH("/",I864)),SUBSTITUTE(I864,"/","_"),ISNUMBER(SEARCH("",I864)),I864),I864)),IF(OR($J$14 = "J",$J$14 = "K"),"",IF(D864="","",IF(LEN(D864)&gt;2,_xlfn.IFS(ISNUMBER(SEARCH("_",D864)),D864,ISNUMBER(SEARCH(", ",D864)),SUBSTITUTE(D864,", ","_"),ISNUMBER(SEARCH("/ ",D864)),SUBSTITUTE(D864,"/ ","_"),ISNUMBER(SEARCH(",",D864)),SUBSTITUTE(D864,",","_"),ISNUMBER(SEARCH("/",D864)),SUBSTITUTE(D864,"/","_"),ISNUMBER(SEARCH("",D864)),D864),D864))))</f>
        <v/>
      </c>
      <c r="L864" s="1"/>
      <c r="M864" s="1" t="str">
        <f t="shared" si="66"/>
        <v/>
      </c>
      <c r="N864" s="94" t="str">
        <f>IF($L864="None","",IF(ISERROR(VLOOKUP($L864,Info!$B$4:$B$266,1,FALSE)),"",VLOOKUP($L864,Info!$B$4:$L$266,5,FALSE)))</f>
        <v/>
      </c>
      <c r="O864" s="94" t="str">
        <f>IF(K864="","",IF(AND($J$12&lt;&gt;"ABC",N864="3"),"BAC",IF(N864="3","ABC",IF($J$12&lt;&gt;"ABC",IF($J$10="Standard",VLOOKUP(K864,Info!$BE$4:$BF$481,2,FALSE),VLOOKUP(K864,Info!$BI$4:$BJ$482,2,FALSE)),IF($J$10="Standard",VLOOKUP(K864,Info!$AG$4:$AH$2994,2,FALSE),VLOOKUP(K864,Info!$AK$4:$AL$2997,2,FALSE))))))</f>
        <v/>
      </c>
      <c r="P864" s="94" t="str">
        <f>IF($L864="None","",IF(ISERROR(VLOOKUP($L864,Info!$B$4:$B$266,1,FALSE)),"",VLOOKUP($L864,Info!$B$4:$L$266,3,FALSE)))</f>
        <v/>
      </c>
      <c r="Q864" s="96" t="str">
        <f>IF($L864="None","",IF(ISERROR(VLOOKUP($L864,Info!$B$4:$B$266,1,FALSE)),"",VLOOKUP($L864,Info!$B$4:$L$266,4,FALSE)))</f>
        <v/>
      </c>
      <c r="R864" s="1"/>
      <c r="S864" s="6" t="str">
        <f t="shared" si="67"/>
        <v/>
      </c>
      <c r="T864" s="6" t="str">
        <f>IF($L864="None","",IF(ISERROR(VLOOKUP($L864,Info!$B$4:$B$266,1,FALSE)),"",VLOOKUP($L864,Info!$B$4:$L$266,11,FALSE)))</f>
        <v/>
      </c>
      <c r="U864" s="1"/>
      <c r="V864" s="1"/>
      <c r="W864" s="1"/>
      <c r="X864" s="1" t="str">
        <f>IF($L864="None","",IF(ISERROR(VLOOKUP($L864,Info!$B$4:$B$266,1,FALSE)),"",IF(OR(W864="Metallic Liquid Tight",W864="Non-Metallic Liquid Tight",W864="LSZH",W864="Greenfield"),VLOOKUP($L864,Info!$B$4:$L$266,7,FALSE),"N/A")))</f>
        <v/>
      </c>
      <c r="Y864" s="1"/>
      <c r="Z864" s="96" t="str">
        <f>IF($L864="None","",IF(ISERROR(VLOOKUP($L864,Info!$B$4:$B$266,1,FALSE)),"",VLOOKUP($L864,Info!$B$4:$L$266,9,FALSE)))</f>
        <v/>
      </c>
      <c r="AA864" s="96" t="str">
        <f>IF($L864="None","",IF(ISERROR(VLOOKUP($L864,Info!$B$4:$B$266,1,FALSE)),"",VLOOKUP($L864,Info!$B$4:$L$266,8,FALSE)))</f>
        <v/>
      </c>
      <c r="AB864" s="96" t="str">
        <f>IF($L864="None","",IF(ISERROR(VLOOKUP($L864,Info!$B$4:$B$266,1,FALSE)),"",VLOOKUP($L864,Info!$B$4:$L$266,10,FALSE)))</f>
        <v/>
      </c>
      <c r="AC864" s="1" t="str">
        <f>IF(W864="SO Cable","Black,White",IF(O864="","",IF(P864="","",IF($J$12&lt;&gt;"ABC",IF(P864&lt;="250",VLOOKUP(O864,Info!$AZ$4:$BB$22,3,FALSE),VLOOKUP(O864,Info!$AZ$23:$BB$39,3,FALSE)),IF(P864&lt;="250",VLOOKUP(O864,Info!$AO$4:$AQ$22,3,FALSE),VLOOKUP(O864,Info!$AO$23:$AP$39,3,FALSE))))))</f>
        <v/>
      </c>
      <c r="AD864" s="1"/>
      <c r="AE864" s="1" t="str">
        <f>IF($L864="None","",IF(ISERROR(VLOOKUP($L864,Info!$B$4:$B$266,1,FALSE)),"",VLOOKUP($L864,Info!$B$4:$L$266,4,FALSE)))</f>
        <v/>
      </c>
      <c r="AF864" s="1" t="str">
        <f>IF($L864="None","",IF(ISERROR(VLOOKUP($L864,Info!$B$4:$B$266,1,FALSE)),"",VLOOKUP($L864,Info!$B$4:$L$266,6,FALSE)))</f>
        <v/>
      </c>
      <c r="AG864" s="1"/>
      <c r="AH864" s="33" t="str" cm="1">
        <f t="array" ref="AH864">IF(AND(L864&lt;&gt;"",O864&lt;&gt;"",R864:S864&lt;&gt;"",W864:X864&lt;&gt;"",Z864:AA864&lt;&gt;"",AC864&lt;&gt;""),"Good","Bad")</f>
        <v>Bad</v>
      </c>
      <c r="AL864" t="str" cm="1">
        <f t="array" ref="AL864">IF(R864&gt;0,_xlfn.IFS(COUNTIF($L$20:L864,"&lt;&gt;")&lt;101,1,COUNTIF($L$20:L864,"&lt;&gt;")&lt;201,2,COUNTIF($L$20:L864,"&lt;&gt;")&lt;301,3,COUNTIF($L$20:L864,"&lt;&gt;")&lt;401,4,COUNTIF($L$20:L864,"&lt;&gt;")&lt;501,5,COUNTIF($L$20:L864,"&lt;&gt;")&lt;601,6,COUNTIF($L$20:L864,"&lt;&gt;")&lt;701,7,COUNTIF($L$20:L864,"&lt;&gt;")&lt;801,8,COUNTIF($L$20:L864,"&lt;&gt;")&lt;901,9,COUNTIF($L$20:L864,"&lt;&gt;")&lt;1001,10,COUNTIF($L$20:L864,"&lt;&gt;")&lt;1101,11,COUNTIF($L$20:L864,"&lt;&gt;")&lt;1201,12,COUNTIF($L$20:L864,"&lt;&gt;")&lt;1301,13,COUNTIF($L$20:L864,"&lt;&gt;")&lt;1401,14,COUNTIF($L$20:L864,"&lt;&gt;")&lt;1501,15,COUNTIF($L$20:L864,"&lt;&gt;")&lt;1601,16,COUNTIF($L$20:L864,"&lt;&gt;")&lt;1701,17,COUNTIF($L$20:L864,"&lt;&gt;")&lt;1801,18,COUNTIF($L$20:L864,"&lt;&gt;")&lt;1901,19,COUNTIF($L$20:L864,"&lt;&gt;")&lt;2001,20,COUNTIF($L$20:L864,"&lt;&gt;")&lt;2101,21,COUNTIF($L$20:L864,"&lt;&gt;")&lt;2201,22,COUNTIF($L$20:L864,"&lt;&gt;")&lt;2301,23,COUNTIF($L$20:L864,"&lt;&gt;")&lt;2401,24,COUNTIF($L$20:L864,"&lt;&gt;")&lt;2501,25,COUNTIF($L$20:L864,"&lt;&gt;")&lt;2601,26,COUNTIF($L$20:L864,"&lt;&gt;")&lt;2701,27,COUNTIF($L$20:L864,"&lt;&gt;")&lt;2801,28,COUNTIF($L$20:L864,"&lt;&gt;")&lt;2901,29,COUNTIF($L$20:L864,"&lt;&gt;")&lt;3001,30),"")</f>
        <v/>
      </c>
      <c r="AM864" t="str">
        <f t="shared" si="65"/>
        <v/>
      </c>
      <c r="AN864" t="str">
        <f t="shared" si="69"/>
        <v/>
      </c>
      <c r="AP864" t="str">
        <f t="shared" si="68"/>
        <v/>
      </c>
      <c r="AQ864" t="str">
        <f>IF(AO864="","",COUNTIFS(AM864:$AM$3019,AO864))</f>
        <v/>
      </c>
    </row>
    <row r="865" spans="1:43" x14ac:dyDescent="0.25">
      <c r="A865" s="6" t="str">
        <f>IF(COUNT($A$20:A864)&lt;&gt;$B$4,IF(A864="","",A864+1),"")</f>
        <v/>
      </c>
      <c r="B865" s="3"/>
      <c r="C865" s="3"/>
      <c r="D865" s="122"/>
      <c r="E865" s="3"/>
      <c r="F865" s="3"/>
      <c r="G865" s="3"/>
      <c r="H865" s="3"/>
      <c r="I865" s="120"/>
      <c r="J865" s="3"/>
      <c r="K865" s="95" t="str" cm="1">
        <f t="array" ref="K865">IF(OR($J$14 = "A",$J$14 = "B",$J$14 = "C"),IF(I865="","",IF(LEN(I865)&gt;2,_xlfn.IFS(ISNUMBER(SEARCH("_",I865)),I865,ISNUMBER(SEARCH(", ",I865)),SUBSTITUTE(I865,", ","_"),ISNUMBER(SEARCH("/ ",I865)),SUBSTITUTE(I865,"/ ","_"),ISNUMBER(SEARCH(",",I865)),SUBSTITUTE(I865,",","_"),ISNUMBER(SEARCH("/",I865)),SUBSTITUTE(I865,"/","_"),ISNUMBER(SEARCH("",I865)),I865),I865)),IF(OR($J$14 = "J",$J$14 = "K"),"",IF(D865="","",IF(LEN(D865)&gt;2,_xlfn.IFS(ISNUMBER(SEARCH("_",D865)),D865,ISNUMBER(SEARCH(", ",D865)),SUBSTITUTE(D865,", ","_"),ISNUMBER(SEARCH("/ ",D865)),SUBSTITUTE(D865,"/ ","_"),ISNUMBER(SEARCH(",",D865)),SUBSTITUTE(D865,",","_"),ISNUMBER(SEARCH("/",D865)),SUBSTITUTE(D865,"/","_"),ISNUMBER(SEARCH("",D865)),D865),D865))))</f>
        <v/>
      </c>
      <c r="L865" s="1"/>
      <c r="M865" s="1" t="str">
        <f t="shared" si="66"/>
        <v/>
      </c>
      <c r="N865" s="94" t="str">
        <f>IF($L865="None","",IF(ISERROR(VLOOKUP($L865,Info!$B$4:$B$266,1,FALSE)),"",VLOOKUP($L865,Info!$B$4:$L$266,5,FALSE)))</f>
        <v/>
      </c>
      <c r="O865" s="94" t="str">
        <f>IF(K865="","",IF(AND($J$12&lt;&gt;"ABC",N865="3"),"BAC",IF(N865="3","ABC",IF($J$12&lt;&gt;"ABC",IF($J$10="Standard",VLOOKUP(K865,Info!$BE$4:$BF$481,2,FALSE),VLOOKUP(K865,Info!$BI$4:$BJ$482,2,FALSE)),IF($J$10="Standard",VLOOKUP(K865,Info!$AG$4:$AH$2994,2,FALSE),VLOOKUP(K865,Info!$AK$4:$AL$2997,2,FALSE))))))</f>
        <v/>
      </c>
      <c r="P865" s="94" t="str">
        <f>IF($L865="None","",IF(ISERROR(VLOOKUP($L865,Info!$B$4:$B$266,1,FALSE)),"",VLOOKUP($L865,Info!$B$4:$L$266,3,FALSE)))</f>
        <v/>
      </c>
      <c r="Q865" s="96" t="str">
        <f>IF($L865="None","",IF(ISERROR(VLOOKUP($L865,Info!$B$4:$B$266,1,FALSE)),"",VLOOKUP($L865,Info!$B$4:$L$266,4,FALSE)))</f>
        <v/>
      </c>
      <c r="R865" s="1"/>
      <c r="S865" s="6" t="str">
        <f t="shared" si="67"/>
        <v/>
      </c>
      <c r="T865" s="6" t="str">
        <f>IF($L865="None","",IF(ISERROR(VLOOKUP($L865,Info!$B$4:$B$266,1,FALSE)),"",VLOOKUP($L865,Info!$B$4:$L$266,11,FALSE)))</f>
        <v/>
      </c>
      <c r="U865" s="1"/>
      <c r="V865" s="1"/>
      <c r="W865" s="1"/>
      <c r="X865" s="1" t="str">
        <f>IF($L865="None","",IF(ISERROR(VLOOKUP($L865,Info!$B$4:$B$266,1,FALSE)),"",IF(OR(W865="Metallic Liquid Tight",W865="Non-Metallic Liquid Tight",W865="LSZH",W865="Greenfield"),VLOOKUP($L865,Info!$B$4:$L$266,7,FALSE),"N/A")))</f>
        <v/>
      </c>
      <c r="Y865" s="1"/>
      <c r="Z865" s="96" t="str">
        <f>IF($L865="None","",IF(ISERROR(VLOOKUP($L865,Info!$B$4:$B$266,1,FALSE)),"",VLOOKUP($L865,Info!$B$4:$L$266,9,FALSE)))</f>
        <v/>
      </c>
      <c r="AA865" s="96" t="str">
        <f>IF($L865="None","",IF(ISERROR(VLOOKUP($L865,Info!$B$4:$B$266,1,FALSE)),"",VLOOKUP($L865,Info!$B$4:$L$266,8,FALSE)))</f>
        <v/>
      </c>
      <c r="AB865" s="96" t="str">
        <f>IF($L865="None","",IF(ISERROR(VLOOKUP($L865,Info!$B$4:$B$266,1,FALSE)),"",VLOOKUP($L865,Info!$B$4:$L$266,10,FALSE)))</f>
        <v/>
      </c>
      <c r="AC865" s="1" t="str">
        <f>IF(W865="SO Cable","Black,White",IF(O865="","",IF(P865="","",IF($J$12&lt;&gt;"ABC",IF(P865&lt;="250",VLOOKUP(O865,Info!$AZ$4:$BB$22,3,FALSE),VLOOKUP(O865,Info!$AZ$23:$BB$39,3,FALSE)),IF(P865&lt;="250",VLOOKUP(O865,Info!$AO$4:$AQ$22,3,FALSE),VLOOKUP(O865,Info!$AO$23:$AP$39,3,FALSE))))))</f>
        <v/>
      </c>
      <c r="AD865" s="1"/>
      <c r="AE865" s="1" t="str">
        <f>IF($L865="None","",IF(ISERROR(VLOOKUP($L865,Info!$B$4:$B$266,1,FALSE)),"",VLOOKUP($L865,Info!$B$4:$L$266,4,FALSE)))</f>
        <v/>
      </c>
      <c r="AF865" s="1" t="str">
        <f>IF($L865="None","",IF(ISERROR(VLOOKUP($L865,Info!$B$4:$B$266,1,FALSE)),"",VLOOKUP($L865,Info!$B$4:$L$266,6,FALSE)))</f>
        <v/>
      </c>
      <c r="AG865" s="1"/>
      <c r="AH865" s="33" t="str" cm="1">
        <f t="array" ref="AH865">IF(AND(L865&lt;&gt;"",O865&lt;&gt;"",R865:S865&lt;&gt;"",W865:X865&lt;&gt;"",Z865:AA865&lt;&gt;"",AC865&lt;&gt;""),"Good","Bad")</f>
        <v>Bad</v>
      </c>
      <c r="AL865" t="str" cm="1">
        <f t="array" ref="AL865">IF(R865&gt;0,_xlfn.IFS(COUNTIF($L$20:L865,"&lt;&gt;")&lt;101,1,COUNTIF($L$20:L865,"&lt;&gt;")&lt;201,2,COUNTIF($L$20:L865,"&lt;&gt;")&lt;301,3,COUNTIF($L$20:L865,"&lt;&gt;")&lt;401,4,COUNTIF($L$20:L865,"&lt;&gt;")&lt;501,5,COUNTIF($L$20:L865,"&lt;&gt;")&lt;601,6,COUNTIF($L$20:L865,"&lt;&gt;")&lt;701,7,COUNTIF($L$20:L865,"&lt;&gt;")&lt;801,8,COUNTIF($L$20:L865,"&lt;&gt;")&lt;901,9,COUNTIF($L$20:L865,"&lt;&gt;")&lt;1001,10,COUNTIF($L$20:L865,"&lt;&gt;")&lt;1101,11,COUNTIF($L$20:L865,"&lt;&gt;")&lt;1201,12,COUNTIF($L$20:L865,"&lt;&gt;")&lt;1301,13,COUNTIF($L$20:L865,"&lt;&gt;")&lt;1401,14,COUNTIF($L$20:L865,"&lt;&gt;")&lt;1501,15,COUNTIF($L$20:L865,"&lt;&gt;")&lt;1601,16,COUNTIF($L$20:L865,"&lt;&gt;")&lt;1701,17,COUNTIF($L$20:L865,"&lt;&gt;")&lt;1801,18,COUNTIF($L$20:L865,"&lt;&gt;")&lt;1901,19,COUNTIF($L$20:L865,"&lt;&gt;")&lt;2001,20,COUNTIF($L$20:L865,"&lt;&gt;")&lt;2101,21,COUNTIF($L$20:L865,"&lt;&gt;")&lt;2201,22,COUNTIF($L$20:L865,"&lt;&gt;")&lt;2301,23,COUNTIF($L$20:L865,"&lt;&gt;")&lt;2401,24,COUNTIF($L$20:L865,"&lt;&gt;")&lt;2501,25,COUNTIF($L$20:L865,"&lt;&gt;")&lt;2601,26,COUNTIF($L$20:L865,"&lt;&gt;")&lt;2701,27,COUNTIF($L$20:L865,"&lt;&gt;")&lt;2801,28,COUNTIF($L$20:L865,"&lt;&gt;")&lt;2901,29,COUNTIF($L$20:L865,"&lt;&gt;")&lt;3001,30),"")</f>
        <v/>
      </c>
      <c r="AM865" t="str">
        <f t="shared" si="65"/>
        <v/>
      </c>
      <c r="AN865" t="str">
        <f t="shared" si="69"/>
        <v/>
      </c>
      <c r="AP865" t="str">
        <f t="shared" si="68"/>
        <v/>
      </c>
      <c r="AQ865" t="str">
        <f>IF(AO865="","",COUNTIFS(AM865:$AM$3019,AO865))</f>
        <v/>
      </c>
    </row>
    <row r="866" spans="1:43" x14ac:dyDescent="0.25">
      <c r="A866" s="6" t="str">
        <f>IF(COUNT($A$20:A865)&lt;&gt;$B$4,IF(A865="","",A865+1),"")</f>
        <v/>
      </c>
      <c r="B866" s="3"/>
      <c r="C866" s="3"/>
      <c r="D866" s="122"/>
      <c r="E866" s="3"/>
      <c r="F866" s="3"/>
      <c r="G866" s="3"/>
      <c r="H866" s="3"/>
      <c r="I866" s="120"/>
      <c r="J866" s="3"/>
      <c r="K866" s="95" t="str" cm="1">
        <f t="array" ref="K866">IF(OR($J$14 = "A",$J$14 = "B",$J$14 = "C"),IF(I866="","",IF(LEN(I866)&gt;2,_xlfn.IFS(ISNUMBER(SEARCH("_",I866)),I866,ISNUMBER(SEARCH(", ",I866)),SUBSTITUTE(I866,", ","_"),ISNUMBER(SEARCH("/ ",I866)),SUBSTITUTE(I866,"/ ","_"),ISNUMBER(SEARCH(",",I866)),SUBSTITUTE(I866,",","_"),ISNUMBER(SEARCH("/",I866)),SUBSTITUTE(I866,"/","_"),ISNUMBER(SEARCH("",I866)),I866),I866)),IF(OR($J$14 = "J",$J$14 = "K"),"",IF(D866="","",IF(LEN(D866)&gt;2,_xlfn.IFS(ISNUMBER(SEARCH("_",D866)),D866,ISNUMBER(SEARCH(", ",D866)),SUBSTITUTE(D866,", ","_"),ISNUMBER(SEARCH("/ ",D866)),SUBSTITUTE(D866,"/ ","_"),ISNUMBER(SEARCH(",",D866)),SUBSTITUTE(D866,",","_"),ISNUMBER(SEARCH("/",D866)),SUBSTITUTE(D866,"/","_"),ISNUMBER(SEARCH("",D866)),D866),D866))))</f>
        <v/>
      </c>
      <c r="L866" s="1"/>
      <c r="M866" s="1" t="str">
        <f t="shared" si="66"/>
        <v/>
      </c>
      <c r="N866" s="94" t="str">
        <f>IF($L866="None","",IF(ISERROR(VLOOKUP($L866,Info!$B$4:$B$266,1,FALSE)),"",VLOOKUP($L866,Info!$B$4:$L$266,5,FALSE)))</f>
        <v/>
      </c>
      <c r="O866" s="94" t="str">
        <f>IF(K866="","",IF(AND($J$12&lt;&gt;"ABC",N866="3"),"BAC",IF(N866="3","ABC",IF($J$12&lt;&gt;"ABC",IF($J$10="Standard",VLOOKUP(K866,Info!$BE$4:$BF$481,2,FALSE),VLOOKUP(K866,Info!$BI$4:$BJ$482,2,FALSE)),IF($J$10="Standard",VLOOKUP(K866,Info!$AG$4:$AH$2994,2,FALSE),VLOOKUP(K866,Info!$AK$4:$AL$2997,2,FALSE))))))</f>
        <v/>
      </c>
      <c r="P866" s="94" t="str">
        <f>IF($L866="None","",IF(ISERROR(VLOOKUP($L866,Info!$B$4:$B$266,1,FALSE)),"",VLOOKUP($L866,Info!$B$4:$L$266,3,FALSE)))</f>
        <v/>
      </c>
      <c r="Q866" s="96" t="str">
        <f>IF($L866="None","",IF(ISERROR(VLOOKUP($L866,Info!$B$4:$B$266,1,FALSE)),"",VLOOKUP($L866,Info!$B$4:$L$266,4,FALSE)))</f>
        <v/>
      </c>
      <c r="R866" s="1"/>
      <c r="S866" s="6" t="str">
        <f t="shared" si="67"/>
        <v/>
      </c>
      <c r="T866" s="6" t="str">
        <f>IF($L866="None","",IF(ISERROR(VLOOKUP($L866,Info!$B$4:$B$266,1,FALSE)),"",VLOOKUP($L866,Info!$B$4:$L$266,11,FALSE)))</f>
        <v/>
      </c>
      <c r="U866" s="1"/>
      <c r="V866" s="1"/>
      <c r="W866" s="1"/>
      <c r="X866" s="1" t="str">
        <f>IF($L866="None","",IF(ISERROR(VLOOKUP($L866,Info!$B$4:$B$266,1,FALSE)),"",IF(OR(W866="Metallic Liquid Tight",W866="Non-Metallic Liquid Tight",W866="LSZH",W866="Greenfield"),VLOOKUP($L866,Info!$B$4:$L$266,7,FALSE),"N/A")))</f>
        <v/>
      </c>
      <c r="Y866" s="1"/>
      <c r="Z866" s="96" t="str">
        <f>IF($L866="None","",IF(ISERROR(VLOOKUP($L866,Info!$B$4:$B$266,1,FALSE)),"",VLOOKUP($L866,Info!$B$4:$L$266,9,FALSE)))</f>
        <v/>
      </c>
      <c r="AA866" s="96" t="str">
        <f>IF($L866="None","",IF(ISERROR(VLOOKUP($L866,Info!$B$4:$B$266,1,FALSE)),"",VLOOKUP($L866,Info!$B$4:$L$266,8,FALSE)))</f>
        <v/>
      </c>
      <c r="AB866" s="96" t="str">
        <f>IF($L866="None","",IF(ISERROR(VLOOKUP($L866,Info!$B$4:$B$266,1,FALSE)),"",VLOOKUP($L866,Info!$B$4:$L$266,10,FALSE)))</f>
        <v/>
      </c>
      <c r="AC866" s="1" t="str">
        <f>IF(W866="SO Cable","Black,White",IF(O866="","",IF(P866="","",IF($J$12&lt;&gt;"ABC",IF(P866&lt;="250",VLOOKUP(O866,Info!$AZ$4:$BB$22,3,FALSE),VLOOKUP(O866,Info!$AZ$23:$BB$39,3,FALSE)),IF(P866&lt;="250",VLOOKUP(O866,Info!$AO$4:$AQ$22,3,FALSE),VLOOKUP(O866,Info!$AO$23:$AP$39,3,FALSE))))))</f>
        <v/>
      </c>
      <c r="AD866" s="1"/>
      <c r="AE866" s="1" t="str">
        <f>IF($L866="None","",IF(ISERROR(VLOOKUP($L866,Info!$B$4:$B$266,1,FALSE)),"",VLOOKUP($L866,Info!$B$4:$L$266,4,FALSE)))</f>
        <v/>
      </c>
      <c r="AF866" s="1" t="str">
        <f>IF($L866="None","",IF(ISERROR(VLOOKUP($L866,Info!$B$4:$B$266,1,FALSE)),"",VLOOKUP($L866,Info!$B$4:$L$266,6,FALSE)))</f>
        <v/>
      </c>
      <c r="AG866" s="1"/>
      <c r="AH866" s="33" t="str" cm="1">
        <f t="array" ref="AH866">IF(AND(L866&lt;&gt;"",O866&lt;&gt;"",R866:S866&lt;&gt;"",W866:X866&lt;&gt;"",Z866:AA866&lt;&gt;"",AC866&lt;&gt;""),"Good","Bad")</f>
        <v>Bad</v>
      </c>
      <c r="AL866" t="str" cm="1">
        <f t="array" ref="AL866">IF(R866&gt;0,_xlfn.IFS(COUNTIF($L$20:L866,"&lt;&gt;")&lt;101,1,COUNTIF($L$20:L866,"&lt;&gt;")&lt;201,2,COUNTIF($L$20:L866,"&lt;&gt;")&lt;301,3,COUNTIF($L$20:L866,"&lt;&gt;")&lt;401,4,COUNTIF($L$20:L866,"&lt;&gt;")&lt;501,5,COUNTIF($L$20:L866,"&lt;&gt;")&lt;601,6,COUNTIF($L$20:L866,"&lt;&gt;")&lt;701,7,COUNTIF($L$20:L866,"&lt;&gt;")&lt;801,8,COUNTIF($L$20:L866,"&lt;&gt;")&lt;901,9,COUNTIF($L$20:L866,"&lt;&gt;")&lt;1001,10,COUNTIF($L$20:L866,"&lt;&gt;")&lt;1101,11,COUNTIF($L$20:L866,"&lt;&gt;")&lt;1201,12,COUNTIF($L$20:L866,"&lt;&gt;")&lt;1301,13,COUNTIF($L$20:L866,"&lt;&gt;")&lt;1401,14,COUNTIF($L$20:L866,"&lt;&gt;")&lt;1501,15,COUNTIF($L$20:L866,"&lt;&gt;")&lt;1601,16,COUNTIF($L$20:L866,"&lt;&gt;")&lt;1701,17,COUNTIF($L$20:L866,"&lt;&gt;")&lt;1801,18,COUNTIF($L$20:L866,"&lt;&gt;")&lt;1901,19,COUNTIF($L$20:L866,"&lt;&gt;")&lt;2001,20,COUNTIF($L$20:L866,"&lt;&gt;")&lt;2101,21,COUNTIF($L$20:L866,"&lt;&gt;")&lt;2201,22,COUNTIF($L$20:L866,"&lt;&gt;")&lt;2301,23,COUNTIF($L$20:L866,"&lt;&gt;")&lt;2401,24,COUNTIF($L$20:L866,"&lt;&gt;")&lt;2501,25,COUNTIF($L$20:L866,"&lt;&gt;")&lt;2601,26,COUNTIF($L$20:L866,"&lt;&gt;")&lt;2701,27,COUNTIF($L$20:L866,"&lt;&gt;")&lt;2801,28,COUNTIF($L$20:L866,"&lt;&gt;")&lt;2901,29,COUNTIF($L$20:L866,"&lt;&gt;")&lt;3001,30),"")</f>
        <v/>
      </c>
      <c r="AM866" t="str">
        <f t="shared" si="65"/>
        <v/>
      </c>
      <c r="AN866" t="str">
        <f t="shared" si="69"/>
        <v/>
      </c>
      <c r="AP866" t="str">
        <f t="shared" si="68"/>
        <v/>
      </c>
      <c r="AQ866" t="str">
        <f>IF(AO866="","",COUNTIFS(AM866:$AM$3019,AO866))</f>
        <v/>
      </c>
    </row>
    <row r="867" spans="1:43" x14ac:dyDescent="0.25">
      <c r="A867" s="6" t="str">
        <f>IF(COUNT($A$20:A866)&lt;&gt;$B$4,IF(A866="","",A866+1),"")</f>
        <v/>
      </c>
      <c r="B867" s="3"/>
      <c r="C867" s="3"/>
      <c r="D867" s="122"/>
      <c r="E867" s="3"/>
      <c r="F867" s="3"/>
      <c r="G867" s="3"/>
      <c r="H867" s="3"/>
      <c r="I867" s="120"/>
      <c r="J867" s="3"/>
      <c r="K867" s="95" t="str" cm="1">
        <f t="array" ref="K867">IF(OR($J$14 = "A",$J$14 = "B",$J$14 = "C"),IF(I867="","",IF(LEN(I867)&gt;2,_xlfn.IFS(ISNUMBER(SEARCH("_",I867)),I867,ISNUMBER(SEARCH(", ",I867)),SUBSTITUTE(I867,", ","_"),ISNUMBER(SEARCH("/ ",I867)),SUBSTITUTE(I867,"/ ","_"),ISNUMBER(SEARCH(",",I867)),SUBSTITUTE(I867,",","_"),ISNUMBER(SEARCH("/",I867)),SUBSTITUTE(I867,"/","_"),ISNUMBER(SEARCH("",I867)),I867),I867)),IF(OR($J$14 = "J",$J$14 = "K"),"",IF(D867="","",IF(LEN(D867)&gt;2,_xlfn.IFS(ISNUMBER(SEARCH("_",D867)),D867,ISNUMBER(SEARCH(", ",D867)),SUBSTITUTE(D867,", ","_"),ISNUMBER(SEARCH("/ ",D867)),SUBSTITUTE(D867,"/ ","_"),ISNUMBER(SEARCH(",",D867)),SUBSTITUTE(D867,",","_"),ISNUMBER(SEARCH("/",D867)),SUBSTITUTE(D867,"/","_"),ISNUMBER(SEARCH("",D867)),D867),D867))))</f>
        <v/>
      </c>
      <c r="L867" s="1"/>
      <c r="M867" s="1" t="str">
        <f t="shared" si="66"/>
        <v/>
      </c>
      <c r="N867" s="94" t="str">
        <f>IF($L867="None","",IF(ISERROR(VLOOKUP($L867,Info!$B$4:$B$266,1,FALSE)),"",VLOOKUP($L867,Info!$B$4:$L$266,5,FALSE)))</f>
        <v/>
      </c>
      <c r="O867" s="94" t="str">
        <f>IF(K867="","",IF(AND($J$12&lt;&gt;"ABC",N867="3"),"BAC",IF(N867="3","ABC",IF($J$12&lt;&gt;"ABC",IF($J$10="Standard",VLOOKUP(K867,Info!$BE$4:$BF$481,2,FALSE),VLOOKUP(K867,Info!$BI$4:$BJ$482,2,FALSE)),IF($J$10="Standard",VLOOKUP(K867,Info!$AG$4:$AH$2994,2,FALSE),VLOOKUP(K867,Info!$AK$4:$AL$2997,2,FALSE))))))</f>
        <v/>
      </c>
      <c r="P867" s="94" t="str">
        <f>IF($L867="None","",IF(ISERROR(VLOOKUP($L867,Info!$B$4:$B$266,1,FALSE)),"",VLOOKUP($L867,Info!$B$4:$L$266,3,FALSE)))</f>
        <v/>
      </c>
      <c r="Q867" s="96" t="str">
        <f>IF($L867="None","",IF(ISERROR(VLOOKUP($L867,Info!$B$4:$B$266,1,FALSE)),"",VLOOKUP($L867,Info!$B$4:$L$266,4,FALSE)))</f>
        <v/>
      </c>
      <c r="R867" s="1"/>
      <c r="S867" s="6" t="str">
        <f t="shared" si="67"/>
        <v/>
      </c>
      <c r="T867" s="6" t="str">
        <f>IF($L867="None","",IF(ISERROR(VLOOKUP($L867,Info!$B$4:$B$266,1,FALSE)),"",VLOOKUP($L867,Info!$B$4:$L$266,11,FALSE)))</f>
        <v/>
      </c>
      <c r="U867" s="1"/>
      <c r="V867" s="1"/>
      <c r="W867" s="1"/>
      <c r="X867" s="1" t="str">
        <f>IF($L867="None","",IF(ISERROR(VLOOKUP($L867,Info!$B$4:$B$266,1,FALSE)),"",IF(OR(W867="Metallic Liquid Tight",W867="Non-Metallic Liquid Tight",W867="LSZH",W867="Greenfield"),VLOOKUP($L867,Info!$B$4:$L$266,7,FALSE),"N/A")))</f>
        <v/>
      </c>
      <c r="Y867" s="1"/>
      <c r="Z867" s="96" t="str">
        <f>IF($L867="None","",IF(ISERROR(VLOOKUP($L867,Info!$B$4:$B$266,1,FALSE)),"",VLOOKUP($L867,Info!$B$4:$L$266,9,FALSE)))</f>
        <v/>
      </c>
      <c r="AA867" s="96" t="str">
        <f>IF($L867="None","",IF(ISERROR(VLOOKUP($L867,Info!$B$4:$B$266,1,FALSE)),"",VLOOKUP($L867,Info!$B$4:$L$266,8,FALSE)))</f>
        <v/>
      </c>
      <c r="AB867" s="96" t="str">
        <f>IF($L867="None","",IF(ISERROR(VLOOKUP($L867,Info!$B$4:$B$266,1,FALSE)),"",VLOOKUP($L867,Info!$B$4:$L$266,10,FALSE)))</f>
        <v/>
      </c>
      <c r="AC867" s="1" t="str">
        <f>IF(W867="SO Cable","Black,White",IF(O867="","",IF(P867="","",IF($J$12&lt;&gt;"ABC",IF(P867&lt;="250",VLOOKUP(O867,Info!$AZ$4:$BB$22,3,FALSE),VLOOKUP(O867,Info!$AZ$23:$BB$39,3,FALSE)),IF(P867&lt;="250",VLOOKUP(O867,Info!$AO$4:$AQ$22,3,FALSE),VLOOKUP(O867,Info!$AO$23:$AP$39,3,FALSE))))))</f>
        <v/>
      </c>
      <c r="AD867" s="1"/>
      <c r="AE867" s="1" t="str">
        <f>IF($L867="None","",IF(ISERROR(VLOOKUP($L867,Info!$B$4:$B$266,1,FALSE)),"",VLOOKUP($L867,Info!$B$4:$L$266,4,FALSE)))</f>
        <v/>
      </c>
      <c r="AF867" s="1" t="str">
        <f>IF($L867="None","",IF(ISERROR(VLOOKUP($L867,Info!$B$4:$B$266,1,FALSE)),"",VLOOKUP($L867,Info!$B$4:$L$266,6,FALSE)))</f>
        <v/>
      </c>
      <c r="AG867" s="1"/>
      <c r="AH867" s="33" t="str" cm="1">
        <f t="array" ref="AH867">IF(AND(L867&lt;&gt;"",O867&lt;&gt;"",R867:S867&lt;&gt;"",W867:X867&lt;&gt;"",Z867:AA867&lt;&gt;"",AC867&lt;&gt;""),"Good","Bad")</f>
        <v>Bad</v>
      </c>
      <c r="AL867" t="str" cm="1">
        <f t="array" ref="AL867">IF(R867&gt;0,_xlfn.IFS(COUNTIF($L$20:L867,"&lt;&gt;")&lt;101,1,COUNTIF($L$20:L867,"&lt;&gt;")&lt;201,2,COUNTIF($L$20:L867,"&lt;&gt;")&lt;301,3,COUNTIF($L$20:L867,"&lt;&gt;")&lt;401,4,COUNTIF($L$20:L867,"&lt;&gt;")&lt;501,5,COUNTIF($L$20:L867,"&lt;&gt;")&lt;601,6,COUNTIF($L$20:L867,"&lt;&gt;")&lt;701,7,COUNTIF($L$20:L867,"&lt;&gt;")&lt;801,8,COUNTIF($L$20:L867,"&lt;&gt;")&lt;901,9,COUNTIF($L$20:L867,"&lt;&gt;")&lt;1001,10,COUNTIF($L$20:L867,"&lt;&gt;")&lt;1101,11,COUNTIF($L$20:L867,"&lt;&gt;")&lt;1201,12,COUNTIF($L$20:L867,"&lt;&gt;")&lt;1301,13,COUNTIF($L$20:L867,"&lt;&gt;")&lt;1401,14,COUNTIF($L$20:L867,"&lt;&gt;")&lt;1501,15,COUNTIF($L$20:L867,"&lt;&gt;")&lt;1601,16,COUNTIF($L$20:L867,"&lt;&gt;")&lt;1701,17,COUNTIF($L$20:L867,"&lt;&gt;")&lt;1801,18,COUNTIF($L$20:L867,"&lt;&gt;")&lt;1901,19,COUNTIF($L$20:L867,"&lt;&gt;")&lt;2001,20,COUNTIF($L$20:L867,"&lt;&gt;")&lt;2101,21,COUNTIF($L$20:L867,"&lt;&gt;")&lt;2201,22,COUNTIF($L$20:L867,"&lt;&gt;")&lt;2301,23,COUNTIF($L$20:L867,"&lt;&gt;")&lt;2401,24,COUNTIF($L$20:L867,"&lt;&gt;")&lt;2501,25,COUNTIF($L$20:L867,"&lt;&gt;")&lt;2601,26,COUNTIF($L$20:L867,"&lt;&gt;")&lt;2701,27,COUNTIF($L$20:L867,"&lt;&gt;")&lt;2801,28,COUNTIF($L$20:L867,"&lt;&gt;")&lt;2901,29,COUNTIF($L$20:L867,"&lt;&gt;")&lt;3001,30),"")</f>
        <v/>
      </c>
      <c r="AM867" t="str">
        <f t="shared" si="65"/>
        <v/>
      </c>
      <c r="AN867" t="str">
        <f t="shared" si="69"/>
        <v/>
      </c>
      <c r="AP867" t="str">
        <f t="shared" si="68"/>
        <v/>
      </c>
      <c r="AQ867" t="str">
        <f>IF(AO867="","",COUNTIFS(AM867:$AM$3019,AO867))</f>
        <v/>
      </c>
    </row>
    <row r="868" spans="1:43" x14ac:dyDescent="0.25">
      <c r="A868" s="6" t="str">
        <f>IF(COUNT($A$20:A867)&lt;&gt;$B$4,IF(A867="","",A867+1),"")</f>
        <v/>
      </c>
      <c r="B868" s="3"/>
      <c r="C868" s="3"/>
      <c r="D868" s="122"/>
      <c r="E868" s="3"/>
      <c r="F868" s="3"/>
      <c r="G868" s="3"/>
      <c r="H868" s="3"/>
      <c r="I868" s="120"/>
      <c r="J868" s="3"/>
      <c r="K868" s="95" t="str" cm="1">
        <f t="array" ref="K868">IF(OR($J$14 = "A",$J$14 = "B",$J$14 = "C"),IF(I868="","",IF(LEN(I868)&gt;2,_xlfn.IFS(ISNUMBER(SEARCH("_",I868)),I868,ISNUMBER(SEARCH(", ",I868)),SUBSTITUTE(I868,", ","_"),ISNUMBER(SEARCH("/ ",I868)),SUBSTITUTE(I868,"/ ","_"),ISNUMBER(SEARCH(",",I868)),SUBSTITUTE(I868,",","_"),ISNUMBER(SEARCH("/",I868)),SUBSTITUTE(I868,"/","_"),ISNUMBER(SEARCH("",I868)),I868),I868)),IF(OR($J$14 = "J",$J$14 = "K"),"",IF(D868="","",IF(LEN(D868)&gt;2,_xlfn.IFS(ISNUMBER(SEARCH("_",D868)),D868,ISNUMBER(SEARCH(", ",D868)),SUBSTITUTE(D868,", ","_"),ISNUMBER(SEARCH("/ ",D868)),SUBSTITUTE(D868,"/ ","_"),ISNUMBER(SEARCH(",",D868)),SUBSTITUTE(D868,",","_"),ISNUMBER(SEARCH("/",D868)),SUBSTITUTE(D868,"/","_"),ISNUMBER(SEARCH("",D868)),D868),D868))))</f>
        <v/>
      </c>
      <c r="L868" s="1"/>
      <c r="M868" s="1" t="str">
        <f t="shared" si="66"/>
        <v/>
      </c>
      <c r="N868" s="94" t="str">
        <f>IF($L868="None","",IF(ISERROR(VLOOKUP($L868,Info!$B$4:$B$266,1,FALSE)),"",VLOOKUP($L868,Info!$B$4:$L$266,5,FALSE)))</f>
        <v/>
      </c>
      <c r="O868" s="94" t="str">
        <f>IF(K868="","",IF(AND($J$12&lt;&gt;"ABC",N868="3"),"BAC",IF(N868="3","ABC",IF($J$12&lt;&gt;"ABC",IF($J$10="Standard",VLOOKUP(K868,Info!$BE$4:$BF$481,2,FALSE),VLOOKUP(K868,Info!$BI$4:$BJ$482,2,FALSE)),IF($J$10="Standard",VLOOKUP(K868,Info!$AG$4:$AH$2994,2,FALSE),VLOOKUP(K868,Info!$AK$4:$AL$2997,2,FALSE))))))</f>
        <v/>
      </c>
      <c r="P868" s="94" t="str">
        <f>IF($L868="None","",IF(ISERROR(VLOOKUP($L868,Info!$B$4:$B$266,1,FALSE)),"",VLOOKUP($L868,Info!$B$4:$L$266,3,FALSE)))</f>
        <v/>
      </c>
      <c r="Q868" s="96" t="str">
        <f>IF($L868="None","",IF(ISERROR(VLOOKUP($L868,Info!$B$4:$B$266,1,FALSE)),"",VLOOKUP($L868,Info!$B$4:$L$266,4,FALSE)))</f>
        <v/>
      </c>
      <c r="R868" s="1"/>
      <c r="S868" s="6" t="str">
        <f t="shared" si="67"/>
        <v/>
      </c>
      <c r="T868" s="6" t="str">
        <f>IF($L868="None","",IF(ISERROR(VLOOKUP($L868,Info!$B$4:$B$266,1,FALSE)),"",VLOOKUP($L868,Info!$B$4:$L$266,11,FALSE)))</f>
        <v/>
      </c>
      <c r="U868" s="1"/>
      <c r="V868" s="1"/>
      <c r="W868" s="1"/>
      <c r="X868" s="1" t="str">
        <f>IF($L868="None","",IF(ISERROR(VLOOKUP($L868,Info!$B$4:$B$266,1,FALSE)),"",IF(OR(W868="Metallic Liquid Tight",W868="Non-Metallic Liquid Tight",W868="LSZH",W868="Greenfield"),VLOOKUP($L868,Info!$B$4:$L$266,7,FALSE),"N/A")))</f>
        <v/>
      </c>
      <c r="Y868" s="1"/>
      <c r="Z868" s="96" t="str">
        <f>IF($L868="None","",IF(ISERROR(VLOOKUP($L868,Info!$B$4:$B$266,1,FALSE)),"",VLOOKUP($L868,Info!$B$4:$L$266,9,FALSE)))</f>
        <v/>
      </c>
      <c r="AA868" s="96" t="str">
        <f>IF($L868="None","",IF(ISERROR(VLOOKUP($L868,Info!$B$4:$B$266,1,FALSE)),"",VLOOKUP($L868,Info!$B$4:$L$266,8,FALSE)))</f>
        <v/>
      </c>
      <c r="AB868" s="96" t="str">
        <f>IF($L868="None","",IF(ISERROR(VLOOKUP($L868,Info!$B$4:$B$266,1,FALSE)),"",VLOOKUP($L868,Info!$B$4:$L$266,10,FALSE)))</f>
        <v/>
      </c>
      <c r="AC868" s="1" t="str">
        <f>IF(W868="SO Cable","Black,White",IF(O868="","",IF(P868="","",IF($J$12&lt;&gt;"ABC",IF(P868&lt;="250",VLOOKUP(O868,Info!$AZ$4:$BB$22,3,FALSE),VLOOKUP(O868,Info!$AZ$23:$BB$39,3,FALSE)),IF(P868&lt;="250",VLOOKUP(O868,Info!$AO$4:$AQ$22,3,FALSE),VLOOKUP(O868,Info!$AO$23:$AP$39,3,FALSE))))))</f>
        <v/>
      </c>
      <c r="AD868" s="1"/>
      <c r="AE868" s="1" t="str">
        <f>IF($L868="None","",IF(ISERROR(VLOOKUP($L868,Info!$B$4:$B$266,1,FALSE)),"",VLOOKUP($L868,Info!$B$4:$L$266,4,FALSE)))</f>
        <v/>
      </c>
      <c r="AF868" s="1" t="str">
        <f>IF($L868="None","",IF(ISERROR(VLOOKUP($L868,Info!$B$4:$B$266,1,FALSE)),"",VLOOKUP($L868,Info!$B$4:$L$266,6,FALSE)))</f>
        <v/>
      </c>
      <c r="AG868" s="1"/>
      <c r="AH868" s="33" t="str" cm="1">
        <f t="array" ref="AH868">IF(AND(L868&lt;&gt;"",O868&lt;&gt;"",R868:S868&lt;&gt;"",W868:X868&lt;&gt;"",Z868:AA868&lt;&gt;"",AC868&lt;&gt;""),"Good","Bad")</f>
        <v>Bad</v>
      </c>
      <c r="AL868" t="str" cm="1">
        <f t="array" ref="AL868">IF(R868&gt;0,_xlfn.IFS(COUNTIF($L$20:L868,"&lt;&gt;")&lt;101,1,COUNTIF($L$20:L868,"&lt;&gt;")&lt;201,2,COUNTIF($L$20:L868,"&lt;&gt;")&lt;301,3,COUNTIF($L$20:L868,"&lt;&gt;")&lt;401,4,COUNTIF($L$20:L868,"&lt;&gt;")&lt;501,5,COUNTIF($L$20:L868,"&lt;&gt;")&lt;601,6,COUNTIF($L$20:L868,"&lt;&gt;")&lt;701,7,COUNTIF($L$20:L868,"&lt;&gt;")&lt;801,8,COUNTIF($L$20:L868,"&lt;&gt;")&lt;901,9,COUNTIF($L$20:L868,"&lt;&gt;")&lt;1001,10,COUNTIF($L$20:L868,"&lt;&gt;")&lt;1101,11,COUNTIF($L$20:L868,"&lt;&gt;")&lt;1201,12,COUNTIF($L$20:L868,"&lt;&gt;")&lt;1301,13,COUNTIF($L$20:L868,"&lt;&gt;")&lt;1401,14,COUNTIF($L$20:L868,"&lt;&gt;")&lt;1501,15,COUNTIF($L$20:L868,"&lt;&gt;")&lt;1601,16,COUNTIF($L$20:L868,"&lt;&gt;")&lt;1701,17,COUNTIF($L$20:L868,"&lt;&gt;")&lt;1801,18,COUNTIF($L$20:L868,"&lt;&gt;")&lt;1901,19,COUNTIF($L$20:L868,"&lt;&gt;")&lt;2001,20,COUNTIF($L$20:L868,"&lt;&gt;")&lt;2101,21,COUNTIF($L$20:L868,"&lt;&gt;")&lt;2201,22,COUNTIF($L$20:L868,"&lt;&gt;")&lt;2301,23,COUNTIF($L$20:L868,"&lt;&gt;")&lt;2401,24,COUNTIF($L$20:L868,"&lt;&gt;")&lt;2501,25,COUNTIF($L$20:L868,"&lt;&gt;")&lt;2601,26,COUNTIF($L$20:L868,"&lt;&gt;")&lt;2701,27,COUNTIF($L$20:L868,"&lt;&gt;")&lt;2801,28,COUNTIF($L$20:L868,"&lt;&gt;")&lt;2901,29,COUNTIF($L$20:L868,"&lt;&gt;")&lt;3001,30),"")</f>
        <v/>
      </c>
      <c r="AM868" t="str">
        <f t="shared" si="65"/>
        <v/>
      </c>
      <c r="AN868" t="str">
        <f t="shared" si="69"/>
        <v/>
      </c>
      <c r="AP868" t="str">
        <f t="shared" si="68"/>
        <v/>
      </c>
      <c r="AQ868" t="str">
        <f>IF(AO868="","",COUNTIFS(AM868:$AM$3019,AO868))</f>
        <v/>
      </c>
    </row>
    <row r="869" spans="1:43" x14ac:dyDescent="0.25">
      <c r="A869" s="6" t="str">
        <f>IF(COUNT($A$20:A868)&lt;&gt;$B$4,IF(A868="","",A868+1),"")</f>
        <v/>
      </c>
      <c r="B869" s="3"/>
      <c r="C869" s="3"/>
      <c r="D869" s="122"/>
      <c r="E869" s="3"/>
      <c r="F869" s="3"/>
      <c r="G869" s="3"/>
      <c r="H869" s="3"/>
      <c r="I869" s="120"/>
      <c r="J869" s="3"/>
      <c r="K869" s="95" t="str" cm="1">
        <f t="array" ref="K869">IF(OR($J$14 = "A",$J$14 = "B",$J$14 = "C"),IF(I869="","",IF(LEN(I869)&gt;2,_xlfn.IFS(ISNUMBER(SEARCH("_",I869)),I869,ISNUMBER(SEARCH(", ",I869)),SUBSTITUTE(I869,", ","_"),ISNUMBER(SEARCH("/ ",I869)),SUBSTITUTE(I869,"/ ","_"),ISNUMBER(SEARCH(",",I869)),SUBSTITUTE(I869,",","_"),ISNUMBER(SEARCH("/",I869)),SUBSTITUTE(I869,"/","_"),ISNUMBER(SEARCH("",I869)),I869),I869)),IF(OR($J$14 = "J",$J$14 = "K"),"",IF(D869="","",IF(LEN(D869)&gt;2,_xlfn.IFS(ISNUMBER(SEARCH("_",D869)),D869,ISNUMBER(SEARCH(", ",D869)),SUBSTITUTE(D869,", ","_"),ISNUMBER(SEARCH("/ ",D869)),SUBSTITUTE(D869,"/ ","_"),ISNUMBER(SEARCH(",",D869)),SUBSTITUTE(D869,",","_"),ISNUMBER(SEARCH("/",D869)),SUBSTITUTE(D869,"/","_"),ISNUMBER(SEARCH("",D869)),D869),D869))))</f>
        <v/>
      </c>
      <c r="L869" s="1"/>
      <c r="M869" s="1" t="str">
        <f t="shared" si="66"/>
        <v/>
      </c>
      <c r="N869" s="94" t="str">
        <f>IF($L869="None","",IF(ISERROR(VLOOKUP($L869,Info!$B$4:$B$266,1,FALSE)),"",VLOOKUP($L869,Info!$B$4:$L$266,5,FALSE)))</f>
        <v/>
      </c>
      <c r="O869" s="94" t="str">
        <f>IF(K869="","",IF(AND($J$12&lt;&gt;"ABC",N869="3"),"BAC",IF(N869="3","ABC",IF($J$12&lt;&gt;"ABC",IF($J$10="Standard",VLOOKUP(K869,Info!$BE$4:$BF$481,2,FALSE),VLOOKUP(K869,Info!$BI$4:$BJ$482,2,FALSE)),IF($J$10="Standard",VLOOKUP(K869,Info!$AG$4:$AH$2994,2,FALSE),VLOOKUP(K869,Info!$AK$4:$AL$2997,2,FALSE))))))</f>
        <v/>
      </c>
      <c r="P869" s="94" t="str">
        <f>IF($L869="None","",IF(ISERROR(VLOOKUP($L869,Info!$B$4:$B$266,1,FALSE)),"",VLOOKUP($L869,Info!$B$4:$L$266,3,FALSE)))</f>
        <v/>
      </c>
      <c r="Q869" s="96" t="str">
        <f>IF($L869="None","",IF(ISERROR(VLOOKUP($L869,Info!$B$4:$B$266,1,FALSE)),"",VLOOKUP($L869,Info!$B$4:$L$266,4,FALSE)))</f>
        <v/>
      </c>
      <c r="R869" s="1"/>
      <c r="S869" s="6" t="str">
        <f t="shared" si="67"/>
        <v/>
      </c>
      <c r="T869" s="6" t="str">
        <f>IF($L869="None","",IF(ISERROR(VLOOKUP($L869,Info!$B$4:$B$266,1,FALSE)),"",VLOOKUP($L869,Info!$B$4:$L$266,11,FALSE)))</f>
        <v/>
      </c>
      <c r="U869" s="1"/>
      <c r="V869" s="1"/>
      <c r="W869" s="1"/>
      <c r="X869" s="1" t="str">
        <f>IF($L869="None","",IF(ISERROR(VLOOKUP($L869,Info!$B$4:$B$266,1,FALSE)),"",IF(OR(W869="Metallic Liquid Tight",W869="Non-Metallic Liquid Tight",W869="LSZH",W869="Greenfield"),VLOOKUP($L869,Info!$B$4:$L$266,7,FALSE),"N/A")))</f>
        <v/>
      </c>
      <c r="Y869" s="1"/>
      <c r="Z869" s="96" t="str">
        <f>IF($L869="None","",IF(ISERROR(VLOOKUP($L869,Info!$B$4:$B$266,1,FALSE)),"",VLOOKUP($L869,Info!$B$4:$L$266,9,FALSE)))</f>
        <v/>
      </c>
      <c r="AA869" s="96" t="str">
        <f>IF($L869="None","",IF(ISERROR(VLOOKUP($L869,Info!$B$4:$B$266,1,FALSE)),"",VLOOKUP($L869,Info!$B$4:$L$266,8,FALSE)))</f>
        <v/>
      </c>
      <c r="AB869" s="96" t="str">
        <f>IF($L869="None","",IF(ISERROR(VLOOKUP($L869,Info!$B$4:$B$266,1,FALSE)),"",VLOOKUP($L869,Info!$B$4:$L$266,10,FALSE)))</f>
        <v/>
      </c>
      <c r="AC869" s="1" t="str">
        <f>IF(W869="SO Cable","Black,White",IF(O869="","",IF(P869="","",IF($J$12&lt;&gt;"ABC",IF(P869&lt;="250",VLOOKUP(O869,Info!$AZ$4:$BB$22,3,FALSE),VLOOKUP(O869,Info!$AZ$23:$BB$39,3,FALSE)),IF(P869&lt;="250",VLOOKUP(O869,Info!$AO$4:$AQ$22,3,FALSE),VLOOKUP(O869,Info!$AO$23:$AP$39,3,FALSE))))))</f>
        <v/>
      </c>
      <c r="AD869" s="1"/>
      <c r="AE869" s="1" t="str">
        <f>IF($L869="None","",IF(ISERROR(VLOOKUP($L869,Info!$B$4:$B$266,1,FALSE)),"",VLOOKUP($L869,Info!$B$4:$L$266,4,FALSE)))</f>
        <v/>
      </c>
      <c r="AF869" s="1" t="str">
        <f>IF($L869="None","",IF(ISERROR(VLOOKUP($L869,Info!$B$4:$B$266,1,FALSE)),"",VLOOKUP($L869,Info!$B$4:$L$266,6,FALSE)))</f>
        <v/>
      </c>
      <c r="AG869" s="1"/>
      <c r="AH869" s="33" t="str" cm="1">
        <f t="array" ref="AH869">IF(AND(L869&lt;&gt;"",O869&lt;&gt;"",R869:S869&lt;&gt;"",W869:X869&lt;&gt;"",Z869:AA869&lt;&gt;"",AC869&lt;&gt;""),"Good","Bad")</f>
        <v>Bad</v>
      </c>
      <c r="AL869" t="str" cm="1">
        <f t="array" ref="AL869">IF(R869&gt;0,_xlfn.IFS(COUNTIF($L$20:L869,"&lt;&gt;")&lt;101,1,COUNTIF($L$20:L869,"&lt;&gt;")&lt;201,2,COUNTIF($L$20:L869,"&lt;&gt;")&lt;301,3,COUNTIF($L$20:L869,"&lt;&gt;")&lt;401,4,COUNTIF($L$20:L869,"&lt;&gt;")&lt;501,5,COUNTIF($L$20:L869,"&lt;&gt;")&lt;601,6,COUNTIF($L$20:L869,"&lt;&gt;")&lt;701,7,COUNTIF($L$20:L869,"&lt;&gt;")&lt;801,8,COUNTIF($L$20:L869,"&lt;&gt;")&lt;901,9,COUNTIF($L$20:L869,"&lt;&gt;")&lt;1001,10,COUNTIF($L$20:L869,"&lt;&gt;")&lt;1101,11,COUNTIF($L$20:L869,"&lt;&gt;")&lt;1201,12,COUNTIF($L$20:L869,"&lt;&gt;")&lt;1301,13,COUNTIF($L$20:L869,"&lt;&gt;")&lt;1401,14,COUNTIF($L$20:L869,"&lt;&gt;")&lt;1501,15,COUNTIF($L$20:L869,"&lt;&gt;")&lt;1601,16,COUNTIF($L$20:L869,"&lt;&gt;")&lt;1701,17,COUNTIF($L$20:L869,"&lt;&gt;")&lt;1801,18,COUNTIF($L$20:L869,"&lt;&gt;")&lt;1901,19,COUNTIF($L$20:L869,"&lt;&gt;")&lt;2001,20,COUNTIF($L$20:L869,"&lt;&gt;")&lt;2101,21,COUNTIF($L$20:L869,"&lt;&gt;")&lt;2201,22,COUNTIF($L$20:L869,"&lt;&gt;")&lt;2301,23,COUNTIF($L$20:L869,"&lt;&gt;")&lt;2401,24,COUNTIF($L$20:L869,"&lt;&gt;")&lt;2501,25,COUNTIF($L$20:L869,"&lt;&gt;")&lt;2601,26,COUNTIF($L$20:L869,"&lt;&gt;")&lt;2701,27,COUNTIF($L$20:L869,"&lt;&gt;")&lt;2801,28,COUNTIF($L$20:L869,"&lt;&gt;")&lt;2901,29,COUNTIF($L$20:L869,"&lt;&gt;")&lt;3001,30),"")</f>
        <v/>
      </c>
      <c r="AM869" t="str">
        <f t="shared" si="65"/>
        <v/>
      </c>
      <c r="AN869" t="str">
        <f t="shared" si="69"/>
        <v/>
      </c>
      <c r="AP869" t="str">
        <f t="shared" si="68"/>
        <v/>
      </c>
      <c r="AQ869" t="str">
        <f>IF(AO869="","",COUNTIFS(AM869:$AM$3019,AO869))</f>
        <v/>
      </c>
    </row>
    <row r="870" spans="1:43" x14ac:dyDescent="0.25">
      <c r="A870" s="6" t="str">
        <f>IF(COUNT($A$20:A869)&lt;&gt;$B$4,IF(A869="","",A869+1),"")</f>
        <v/>
      </c>
      <c r="B870" s="3"/>
      <c r="C870" s="3"/>
      <c r="D870" s="122"/>
      <c r="E870" s="3"/>
      <c r="F870" s="3"/>
      <c r="G870" s="3"/>
      <c r="H870" s="3"/>
      <c r="I870" s="120"/>
      <c r="J870" s="3"/>
      <c r="K870" s="95" t="str" cm="1">
        <f t="array" ref="K870">IF(OR($J$14 = "A",$J$14 = "B",$J$14 = "C"),IF(I870="","",IF(LEN(I870)&gt;2,_xlfn.IFS(ISNUMBER(SEARCH("_",I870)),I870,ISNUMBER(SEARCH(", ",I870)),SUBSTITUTE(I870,", ","_"),ISNUMBER(SEARCH("/ ",I870)),SUBSTITUTE(I870,"/ ","_"),ISNUMBER(SEARCH(",",I870)),SUBSTITUTE(I870,",","_"),ISNUMBER(SEARCH("/",I870)),SUBSTITUTE(I870,"/","_"),ISNUMBER(SEARCH("",I870)),I870),I870)),IF(OR($J$14 = "J",$J$14 = "K"),"",IF(D870="","",IF(LEN(D870)&gt;2,_xlfn.IFS(ISNUMBER(SEARCH("_",D870)),D870,ISNUMBER(SEARCH(", ",D870)),SUBSTITUTE(D870,", ","_"),ISNUMBER(SEARCH("/ ",D870)),SUBSTITUTE(D870,"/ ","_"),ISNUMBER(SEARCH(",",D870)),SUBSTITUTE(D870,",","_"),ISNUMBER(SEARCH("/",D870)),SUBSTITUTE(D870,"/","_"),ISNUMBER(SEARCH("",D870)),D870),D870))))</f>
        <v/>
      </c>
      <c r="L870" s="1"/>
      <c r="M870" s="1" t="str">
        <f t="shared" si="66"/>
        <v/>
      </c>
      <c r="N870" s="94" t="str">
        <f>IF($L870="None","",IF(ISERROR(VLOOKUP($L870,Info!$B$4:$B$266,1,FALSE)),"",VLOOKUP($L870,Info!$B$4:$L$266,5,FALSE)))</f>
        <v/>
      </c>
      <c r="O870" s="94" t="str">
        <f>IF(K870="","",IF(AND($J$12&lt;&gt;"ABC",N870="3"),"BAC",IF(N870="3","ABC",IF($J$12&lt;&gt;"ABC",IF($J$10="Standard",VLOOKUP(K870,Info!$BE$4:$BF$481,2,FALSE),VLOOKUP(K870,Info!$BI$4:$BJ$482,2,FALSE)),IF($J$10="Standard",VLOOKUP(K870,Info!$AG$4:$AH$2994,2,FALSE),VLOOKUP(K870,Info!$AK$4:$AL$2997,2,FALSE))))))</f>
        <v/>
      </c>
      <c r="P870" s="94" t="str">
        <f>IF($L870="None","",IF(ISERROR(VLOOKUP($L870,Info!$B$4:$B$266,1,FALSE)),"",VLOOKUP($L870,Info!$B$4:$L$266,3,FALSE)))</f>
        <v/>
      </c>
      <c r="Q870" s="96" t="str">
        <f>IF($L870="None","",IF(ISERROR(VLOOKUP($L870,Info!$B$4:$B$266,1,FALSE)),"",VLOOKUP($L870,Info!$B$4:$L$266,4,FALSE)))</f>
        <v/>
      </c>
      <c r="R870" s="1"/>
      <c r="S870" s="6" t="str">
        <f t="shared" si="67"/>
        <v/>
      </c>
      <c r="T870" s="6" t="str">
        <f>IF($L870="None","",IF(ISERROR(VLOOKUP($L870,Info!$B$4:$B$266,1,FALSE)),"",VLOOKUP($L870,Info!$B$4:$L$266,11,FALSE)))</f>
        <v/>
      </c>
      <c r="U870" s="1"/>
      <c r="V870" s="1"/>
      <c r="W870" s="1"/>
      <c r="X870" s="1" t="str">
        <f>IF($L870="None","",IF(ISERROR(VLOOKUP($L870,Info!$B$4:$B$266,1,FALSE)),"",IF(OR(W870="Metallic Liquid Tight",W870="Non-Metallic Liquid Tight",W870="LSZH",W870="Greenfield"),VLOOKUP($L870,Info!$B$4:$L$266,7,FALSE),"N/A")))</f>
        <v/>
      </c>
      <c r="Y870" s="1"/>
      <c r="Z870" s="96" t="str">
        <f>IF($L870="None","",IF(ISERROR(VLOOKUP($L870,Info!$B$4:$B$266,1,FALSE)),"",VLOOKUP($L870,Info!$B$4:$L$266,9,FALSE)))</f>
        <v/>
      </c>
      <c r="AA870" s="96" t="str">
        <f>IF($L870="None","",IF(ISERROR(VLOOKUP($L870,Info!$B$4:$B$266,1,FALSE)),"",VLOOKUP($L870,Info!$B$4:$L$266,8,FALSE)))</f>
        <v/>
      </c>
      <c r="AB870" s="96" t="str">
        <f>IF($L870="None","",IF(ISERROR(VLOOKUP($L870,Info!$B$4:$B$266,1,FALSE)),"",VLOOKUP($L870,Info!$B$4:$L$266,10,FALSE)))</f>
        <v/>
      </c>
      <c r="AC870" s="1" t="str">
        <f>IF(W870="SO Cable","Black,White",IF(O870="","",IF(P870="","",IF($J$12&lt;&gt;"ABC",IF(P870&lt;="250",VLOOKUP(O870,Info!$AZ$4:$BB$22,3,FALSE),VLOOKUP(O870,Info!$AZ$23:$BB$39,3,FALSE)),IF(P870&lt;="250",VLOOKUP(O870,Info!$AO$4:$AQ$22,3,FALSE),VLOOKUP(O870,Info!$AO$23:$AP$39,3,FALSE))))))</f>
        <v/>
      </c>
      <c r="AD870" s="1"/>
      <c r="AE870" s="1" t="str">
        <f>IF($L870="None","",IF(ISERROR(VLOOKUP($L870,Info!$B$4:$B$266,1,FALSE)),"",VLOOKUP($L870,Info!$B$4:$L$266,4,FALSE)))</f>
        <v/>
      </c>
      <c r="AF870" s="1" t="str">
        <f>IF($L870="None","",IF(ISERROR(VLOOKUP($L870,Info!$B$4:$B$266,1,FALSE)),"",VLOOKUP($L870,Info!$B$4:$L$266,6,FALSE)))</f>
        <v/>
      </c>
      <c r="AG870" s="1"/>
      <c r="AH870" s="33" t="str" cm="1">
        <f t="array" ref="AH870">IF(AND(L870&lt;&gt;"",O870&lt;&gt;"",R870:S870&lt;&gt;"",W870:X870&lt;&gt;"",Z870:AA870&lt;&gt;"",AC870&lt;&gt;""),"Good","Bad")</f>
        <v>Bad</v>
      </c>
      <c r="AL870" t="str" cm="1">
        <f t="array" ref="AL870">IF(R870&gt;0,_xlfn.IFS(COUNTIF($L$20:L870,"&lt;&gt;")&lt;101,1,COUNTIF($L$20:L870,"&lt;&gt;")&lt;201,2,COUNTIF($L$20:L870,"&lt;&gt;")&lt;301,3,COUNTIF($L$20:L870,"&lt;&gt;")&lt;401,4,COUNTIF($L$20:L870,"&lt;&gt;")&lt;501,5,COUNTIF($L$20:L870,"&lt;&gt;")&lt;601,6,COUNTIF($L$20:L870,"&lt;&gt;")&lt;701,7,COUNTIF($L$20:L870,"&lt;&gt;")&lt;801,8,COUNTIF($L$20:L870,"&lt;&gt;")&lt;901,9,COUNTIF($L$20:L870,"&lt;&gt;")&lt;1001,10,COUNTIF($L$20:L870,"&lt;&gt;")&lt;1101,11,COUNTIF($L$20:L870,"&lt;&gt;")&lt;1201,12,COUNTIF($L$20:L870,"&lt;&gt;")&lt;1301,13,COUNTIF($L$20:L870,"&lt;&gt;")&lt;1401,14,COUNTIF($L$20:L870,"&lt;&gt;")&lt;1501,15,COUNTIF($L$20:L870,"&lt;&gt;")&lt;1601,16,COUNTIF($L$20:L870,"&lt;&gt;")&lt;1701,17,COUNTIF($L$20:L870,"&lt;&gt;")&lt;1801,18,COUNTIF($L$20:L870,"&lt;&gt;")&lt;1901,19,COUNTIF($L$20:L870,"&lt;&gt;")&lt;2001,20,COUNTIF($L$20:L870,"&lt;&gt;")&lt;2101,21,COUNTIF($L$20:L870,"&lt;&gt;")&lt;2201,22,COUNTIF($L$20:L870,"&lt;&gt;")&lt;2301,23,COUNTIF($L$20:L870,"&lt;&gt;")&lt;2401,24,COUNTIF($L$20:L870,"&lt;&gt;")&lt;2501,25,COUNTIF($L$20:L870,"&lt;&gt;")&lt;2601,26,COUNTIF($L$20:L870,"&lt;&gt;")&lt;2701,27,COUNTIF($L$20:L870,"&lt;&gt;")&lt;2801,28,COUNTIF($L$20:L870,"&lt;&gt;")&lt;2901,29,COUNTIF($L$20:L870,"&lt;&gt;")&lt;3001,30),"")</f>
        <v/>
      </c>
      <c r="AM870" t="str">
        <f t="shared" si="65"/>
        <v/>
      </c>
      <c r="AN870" t="str">
        <f t="shared" si="69"/>
        <v/>
      </c>
      <c r="AP870" t="str">
        <f t="shared" si="68"/>
        <v/>
      </c>
      <c r="AQ870" t="str">
        <f>IF(AO870="","",COUNTIFS(AM870:$AM$3019,AO870))</f>
        <v/>
      </c>
    </row>
    <row r="871" spans="1:43" x14ac:dyDescent="0.25">
      <c r="A871" s="6" t="str">
        <f>IF(COUNT($A$20:A870)&lt;&gt;$B$4,IF(A870="","",A870+1),"")</f>
        <v/>
      </c>
      <c r="B871" s="3"/>
      <c r="C871" s="3"/>
      <c r="D871" s="122"/>
      <c r="E871" s="3"/>
      <c r="F871" s="3"/>
      <c r="G871" s="3"/>
      <c r="H871" s="3"/>
      <c r="I871" s="120"/>
      <c r="J871" s="3"/>
      <c r="K871" s="95" t="str" cm="1">
        <f t="array" ref="K871">IF(OR($J$14 = "A",$J$14 = "B",$J$14 = "C"),IF(I871="","",IF(LEN(I871)&gt;2,_xlfn.IFS(ISNUMBER(SEARCH("_",I871)),I871,ISNUMBER(SEARCH(", ",I871)),SUBSTITUTE(I871,", ","_"),ISNUMBER(SEARCH("/ ",I871)),SUBSTITUTE(I871,"/ ","_"),ISNUMBER(SEARCH(",",I871)),SUBSTITUTE(I871,",","_"),ISNUMBER(SEARCH("/",I871)),SUBSTITUTE(I871,"/","_"),ISNUMBER(SEARCH("",I871)),I871),I871)),IF(OR($J$14 = "J",$J$14 = "K"),"",IF(D871="","",IF(LEN(D871)&gt;2,_xlfn.IFS(ISNUMBER(SEARCH("_",D871)),D871,ISNUMBER(SEARCH(", ",D871)),SUBSTITUTE(D871,", ","_"),ISNUMBER(SEARCH("/ ",D871)),SUBSTITUTE(D871,"/ ","_"),ISNUMBER(SEARCH(",",D871)),SUBSTITUTE(D871,",","_"),ISNUMBER(SEARCH("/",D871)),SUBSTITUTE(D871,"/","_"),ISNUMBER(SEARCH("",D871)),D871),D871))))</f>
        <v/>
      </c>
      <c r="L871" s="1"/>
      <c r="M871" s="1" t="str">
        <f t="shared" si="66"/>
        <v/>
      </c>
      <c r="N871" s="94" t="str">
        <f>IF($L871="None","",IF(ISERROR(VLOOKUP($L871,Info!$B$4:$B$266,1,FALSE)),"",VLOOKUP($L871,Info!$B$4:$L$266,5,FALSE)))</f>
        <v/>
      </c>
      <c r="O871" s="94" t="str">
        <f>IF(K871="","",IF(AND($J$12&lt;&gt;"ABC",N871="3"),"BAC",IF(N871="3","ABC",IF($J$12&lt;&gt;"ABC",IF($J$10="Standard",VLOOKUP(K871,Info!$BE$4:$BF$481,2,FALSE),VLOOKUP(K871,Info!$BI$4:$BJ$482,2,FALSE)),IF($J$10="Standard",VLOOKUP(K871,Info!$AG$4:$AH$2994,2,FALSE),VLOOKUP(K871,Info!$AK$4:$AL$2997,2,FALSE))))))</f>
        <v/>
      </c>
      <c r="P871" s="94" t="str">
        <f>IF($L871="None","",IF(ISERROR(VLOOKUP($L871,Info!$B$4:$B$266,1,FALSE)),"",VLOOKUP($L871,Info!$B$4:$L$266,3,FALSE)))</f>
        <v/>
      </c>
      <c r="Q871" s="96" t="str">
        <f>IF($L871="None","",IF(ISERROR(VLOOKUP($L871,Info!$B$4:$B$266,1,FALSE)),"",VLOOKUP($L871,Info!$B$4:$L$266,4,FALSE)))</f>
        <v/>
      </c>
      <c r="R871" s="1"/>
      <c r="S871" s="6" t="str">
        <f t="shared" si="67"/>
        <v/>
      </c>
      <c r="T871" s="6" t="str">
        <f>IF($L871="None","",IF(ISERROR(VLOOKUP($L871,Info!$B$4:$B$266,1,FALSE)),"",VLOOKUP($L871,Info!$B$4:$L$266,11,FALSE)))</f>
        <v/>
      </c>
      <c r="U871" s="1"/>
      <c r="V871" s="1"/>
      <c r="W871" s="1"/>
      <c r="X871" s="1" t="str">
        <f>IF($L871="None","",IF(ISERROR(VLOOKUP($L871,Info!$B$4:$B$266,1,FALSE)),"",IF(OR(W871="Metallic Liquid Tight",W871="Non-Metallic Liquid Tight",W871="LSZH",W871="Greenfield"),VLOOKUP($L871,Info!$B$4:$L$266,7,FALSE),"N/A")))</f>
        <v/>
      </c>
      <c r="Y871" s="1"/>
      <c r="Z871" s="96" t="str">
        <f>IF($L871="None","",IF(ISERROR(VLOOKUP($L871,Info!$B$4:$B$266,1,FALSE)),"",VLOOKUP($L871,Info!$B$4:$L$266,9,FALSE)))</f>
        <v/>
      </c>
      <c r="AA871" s="96" t="str">
        <f>IF($L871="None","",IF(ISERROR(VLOOKUP($L871,Info!$B$4:$B$266,1,FALSE)),"",VLOOKUP($L871,Info!$B$4:$L$266,8,FALSE)))</f>
        <v/>
      </c>
      <c r="AB871" s="96" t="str">
        <f>IF($L871="None","",IF(ISERROR(VLOOKUP($L871,Info!$B$4:$B$266,1,FALSE)),"",VLOOKUP($L871,Info!$B$4:$L$266,10,FALSE)))</f>
        <v/>
      </c>
      <c r="AC871" s="1" t="str">
        <f>IF(W871="SO Cable","Black,White",IF(O871="","",IF(P871="","",IF($J$12&lt;&gt;"ABC",IF(P871&lt;="250",VLOOKUP(O871,Info!$AZ$4:$BB$22,3,FALSE),VLOOKUP(O871,Info!$AZ$23:$BB$39,3,FALSE)),IF(P871&lt;="250",VLOOKUP(O871,Info!$AO$4:$AQ$22,3,FALSE),VLOOKUP(O871,Info!$AO$23:$AP$39,3,FALSE))))))</f>
        <v/>
      </c>
      <c r="AD871" s="1"/>
      <c r="AE871" s="1" t="str">
        <f>IF($L871="None","",IF(ISERROR(VLOOKUP($L871,Info!$B$4:$B$266,1,FALSE)),"",VLOOKUP($L871,Info!$B$4:$L$266,4,FALSE)))</f>
        <v/>
      </c>
      <c r="AF871" s="1" t="str">
        <f>IF($L871="None","",IF(ISERROR(VLOOKUP($L871,Info!$B$4:$B$266,1,FALSE)),"",VLOOKUP($L871,Info!$B$4:$L$266,6,FALSE)))</f>
        <v/>
      </c>
      <c r="AG871" s="1"/>
      <c r="AH871" s="33" t="str" cm="1">
        <f t="array" ref="AH871">IF(AND(L871&lt;&gt;"",O871&lt;&gt;"",R871:S871&lt;&gt;"",W871:X871&lt;&gt;"",Z871:AA871&lt;&gt;"",AC871&lt;&gt;""),"Good","Bad")</f>
        <v>Bad</v>
      </c>
      <c r="AL871" t="str" cm="1">
        <f t="array" ref="AL871">IF(R871&gt;0,_xlfn.IFS(COUNTIF($L$20:L871,"&lt;&gt;")&lt;101,1,COUNTIF($L$20:L871,"&lt;&gt;")&lt;201,2,COUNTIF($L$20:L871,"&lt;&gt;")&lt;301,3,COUNTIF($L$20:L871,"&lt;&gt;")&lt;401,4,COUNTIF($L$20:L871,"&lt;&gt;")&lt;501,5,COUNTIF($L$20:L871,"&lt;&gt;")&lt;601,6,COUNTIF($L$20:L871,"&lt;&gt;")&lt;701,7,COUNTIF($L$20:L871,"&lt;&gt;")&lt;801,8,COUNTIF($L$20:L871,"&lt;&gt;")&lt;901,9,COUNTIF($L$20:L871,"&lt;&gt;")&lt;1001,10,COUNTIF($L$20:L871,"&lt;&gt;")&lt;1101,11,COUNTIF($L$20:L871,"&lt;&gt;")&lt;1201,12,COUNTIF($L$20:L871,"&lt;&gt;")&lt;1301,13,COUNTIF($L$20:L871,"&lt;&gt;")&lt;1401,14,COUNTIF($L$20:L871,"&lt;&gt;")&lt;1501,15,COUNTIF($L$20:L871,"&lt;&gt;")&lt;1601,16,COUNTIF($L$20:L871,"&lt;&gt;")&lt;1701,17,COUNTIF($L$20:L871,"&lt;&gt;")&lt;1801,18,COUNTIF($L$20:L871,"&lt;&gt;")&lt;1901,19,COUNTIF($L$20:L871,"&lt;&gt;")&lt;2001,20,COUNTIF($L$20:L871,"&lt;&gt;")&lt;2101,21,COUNTIF($L$20:L871,"&lt;&gt;")&lt;2201,22,COUNTIF($L$20:L871,"&lt;&gt;")&lt;2301,23,COUNTIF($L$20:L871,"&lt;&gt;")&lt;2401,24,COUNTIF($L$20:L871,"&lt;&gt;")&lt;2501,25,COUNTIF($L$20:L871,"&lt;&gt;")&lt;2601,26,COUNTIF($L$20:L871,"&lt;&gt;")&lt;2701,27,COUNTIF($L$20:L871,"&lt;&gt;")&lt;2801,28,COUNTIF($L$20:L871,"&lt;&gt;")&lt;2901,29,COUNTIF($L$20:L871,"&lt;&gt;")&lt;3001,30),"")</f>
        <v/>
      </c>
      <c r="AM871" t="str">
        <f t="shared" si="65"/>
        <v/>
      </c>
      <c r="AN871" t="str">
        <f t="shared" si="69"/>
        <v/>
      </c>
      <c r="AP871" t="str">
        <f t="shared" si="68"/>
        <v/>
      </c>
      <c r="AQ871" t="str">
        <f>IF(AO871="","",COUNTIFS(AM871:$AM$3019,AO871))</f>
        <v/>
      </c>
    </row>
    <row r="872" spans="1:43" x14ac:dyDescent="0.25">
      <c r="A872" s="6" t="str">
        <f>IF(COUNT($A$20:A871)&lt;&gt;$B$4,IF(A871="","",A871+1),"")</f>
        <v/>
      </c>
      <c r="B872" s="3"/>
      <c r="C872" s="3"/>
      <c r="D872" s="122"/>
      <c r="E872" s="3"/>
      <c r="F872" s="3"/>
      <c r="G872" s="3"/>
      <c r="H872" s="3"/>
      <c r="I872" s="120"/>
      <c r="J872" s="3"/>
      <c r="K872" s="95" t="str" cm="1">
        <f t="array" ref="K872">IF(OR($J$14 = "A",$J$14 = "B",$J$14 = "C"),IF(I872="","",IF(LEN(I872)&gt;2,_xlfn.IFS(ISNUMBER(SEARCH("_",I872)),I872,ISNUMBER(SEARCH(", ",I872)),SUBSTITUTE(I872,", ","_"),ISNUMBER(SEARCH("/ ",I872)),SUBSTITUTE(I872,"/ ","_"),ISNUMBER(SEARCH(",",I872)),SUBSTITUTE(I872,",","_"),ISNUMBER(SEARCH("/",I872)),SUBSTITUTE(I872,"/","_"),ISNUMBER(SEARCH("",I872)),I872),I872)),IF(OR($J$14 = "J",$J$14 = "K"),"",IF(D872="","",IF(LEN(D872)&gt;2,_xlfn.IFS(ISNUMBER(SEARCH("_",D872)),D872,ISNUMBER(SEARCH(", ",D872)),SUBSTITUTE(D872,", ","_"),ISNUMBER(SEARCH("/ ",D872)),SUBSTITUTE(D872,"/ ","_"),ISNUMBER(SEARCH(",",D872)),SUBSTITUTE(D872,",","_"),ISNUMBER(SEARCH("/",D872)),SUBSTITUTE(D872,"/","_"),ISNUMBER(SEARCH("",D872)),D872),D872))))</f>
        <v/>
      </c>
      <c r="L872" s="1"/>
      <c r="M872" s="1" t="str">
        <f t="shared" si="66"/>
        <v/>
      </c>
      <c r="N872" s="94" t="str">
        <f>IF($L872="None","",IF(ISERROR(VLOOKUP($L872,Info!$B$4:$B$266,1,FALSE)),"",VLOOKUP($L872,Info!$B$4:$L$266,5,FALSE)))</f>
        <v/>
      </c>
      <c r="O872" s="94" t="str">
        <f>IF(K872="","",IF(AND($J$12&lt;&gt;"ABC",N872="3"),"BAC",IF(N872="3","ABC",IF($J$12&lt;&gt;"ABC",IF($J$10="Standard",VLOOKUP(K872,Info!$BE$4:$BF$481,2,FALSE),VLOOKUP(K872,Info!$BI$4:$BJ$482,2,FALSE)),IF($J$10="Standard",VLOOKUP(K872,Info!$AG$4:$AH$2994,2,FALSE),VLOOKUP(K872,Info!$AK$4:$AL$2997,2,FALSE))))))</f>
        <v/>
      </c>
      <c r="P872" s="94" t="str">
        <f>IF($L872="None","",IF(ISERROR(VLOOKUP($L872,Info!$B$4:$B$266,1,FALSE)),"",VLOOKUP($L872,Info!$B$4:$L$266,3,FALSE)))</f>
        <v/>
      </c>
      <c r="Q872" s="96" t="str">
        <f>IF($L872="None","",IF(ISERROR(VLOOKUP($L872,Info!$B$4:$B$266,1,FALSE)),"",VLOOKUP($L872,Info!$B$4:$L$266,4,FALSE)))</f>
        <v/>
      </c>
      <c r="R872" s="1"/>
      <c r="S872" s="6" t="str">
        <f t="shared" si="67"/>
        <v/>
      </c>
      <c r="T872" s="6" t="str">
        <f>IF($L872="None","",IF(ISERROR(VLOOKUP($L872,Info!$B$4:$B$266,1,FALSE)),"",VLOOKUP($L872,Info!$B$4:$L$266,11,FALSE)))</f>
        <v/>
      </c>
      <c r="U872" s="1"/>
      <c r="V872" s="1"/>
      <c r="W872" s="1"/>
      <c r="X872" s="1" t="str">
        <f>IF($L872="None","",IF(ISERROR(VLOOKUP($L872,Info!$B$4:$B$266,1,FALSE)),"",IF(OR(W872="Metallic Liquid Tight",W872="Non-Metallic Liquid Tight",W872="LSZH",W872="Greenfield"),VLOOKUP($L872,Info!$B$4:$L$266,7,FALSE),"N/A")))</f>
        <v/>
      </c>
      <c r="Y872" s="1"/>
      <c r="Z872" s="96" t="str">
        <f>IF($L872="None","",IF(ISERROR(VLOOKUP($L872,Info!$B$4:$B$266,1,FALSE)),"",VLOOKUP($L872,Info!$B$4:$L$266,9,FALSE)))</f>
        <v/>
      </c>
      <c r="AA872" s="96" t="str">
        <f>IF($L872="None","",IF(ISERROR(VLOOKUP($L872,Info!$B$4:$B$266,1,FALSE)),"",VLOOKUP($L872,Info!$B$4:$L$266,8,FALSE)))</f>
        <v/>
      </c>
      <c r="AB872" s="96" t="str">
        <f>IF($L872="None","",IF(ISERROR(VLOOKUP($L872,Info!$B$4:$B$266,1,FALSE)),"",VLOOKUP($L872,Info!$B$4:$L$266,10,FALSE)))</f>
        <v/>
      </c>
      <c r="AC872" s="1" t="str">
        <f>IF(W872="SO Cable","Black,White",IF(O872="","",IF(P872="","",IF($J$12&lt;&gt;"ABC",IF(P872&lt;="250",VLOOKUP(O872,Info!$AZ$4:$BB$22,3,FALSE),VLOOKUP(O872,Info!$AZ$23:$BB$39,3,FALSE)),IF(P872&lt;="250",VLOOKUP(O872,Info!$AO$4:$AQ$22,3,FALSE),VLOOKUP(O872,Info!$AO$23:$AP$39,3,FALSE))))))</f>
        <v/>
      </c>
      <c r="AD872" s="1"/>
      <c r="AE872" s="1" t="str">
        <f>IF($L872="None","",IF(ISERROR(VLOOKUP($L872,Info!$B$4:$B$266,1,FALSE)),"",VLOOKUP($L872,Info!$B$4:$L$266,4,FALSE)))</f>
        <v/>
      </c>
      <c r="AF872" s="1" t="str">
        <f>IF($L872="None","",IF(ISERROR(VLOOKUP($L872,Info!$B$4:$B$266,1,FALSE)),"",VLOOKUP($L872,Info!$B$4:$L$266,6,FALSE)))</f>
        <v/>
      </c>
      <c r="AG872" s="1"/>
      <c r="AH872" s="33" t="str" cm="1">
        <f t="array" ref="AH872">IF(AND(L872&lt;&gt;"",O872&lt;&gt;"",R872:S872&lt;&gt;"",W872:X872&lt;&gt;"",Z872:AA872&lt;&gt;"",AC872&lt;&gt;""),"Good","Bad")</f>
        <v>Bad</v>
      </c>
      <c r="AL872" t="str" cm="1">
        <f t="array" ref="AL872">IF(R872&gt;0,_xlfn.IFS(COUNTIF($L$20:L872,"&lt;&gt;")&lt;101,1,COUNTIF($L$20:L872,"&lt;&gt;")&lt;201,2,COUNTIF($L$20:L872,"&lt;&gt;")&lt;301,3,COUNTIF($L$20:L872,"&lt;&gt;")&lt;401,4,COUNTIF($L$20:L872,"&lt;&gt;")&lt;501,5,COUNTIF($L$20:L872,"&lt;&gt;")&lt;601,6,COUNTIF($L$20:L872,"&lt;&gt;")&lt;701,7,COUNTIF($L$20:L872,"&lt;&gt;")&lt;801,8,COUNTIF($L$20:L872,"&lt;&gt;")&lt;901,9,COUNTIF($L$20:L872,"&lt;&gt;")&lt;1001,10,COUNTIF($L$20:L872,"&lt;&gt;")&lt;1101,11,COUNTIF($L$20:L872,"&lt;&gt;")&lt;1201,12,COUNTIF($L$20:L872,"&lt;&gt;")&lt;1301,13,COUNTIF($L$20:L872,"&lt;&gt;")&lt;1401,14,COUNTIF($L$20:L872,"&lt;&gt;")&lt;1501,15,COUNTIF($L$20:L872,"&lt;&gt;")&lt;1601,16,COUNTIF($L$20:L872,"&lt;&gt;")&lt;1701,17,COUNTIF($L$20:L872,"&lt;&gt;")&lt;1801,18,COUNTIF($L$20:L872,"&lt;&gt;")&lt;1901,19,COUNTIF($L$20:L872,"&lt;&gt;")&lt;2001,20,COUNTIF($L$20:L872,"&lt;&gt;")&lt;2101,21,COUNTIF($L$20:L872,"&lt;&gt;")&lt;2201,22,COUNTIF($L$20:L872,"&lt;&gt;")&lt;2301,23,COUNTIF($L$20:L872,"&lt;&gt;")&lt;2401,24,COUNTIF($L$20:L872,"&lt;&gt;")&lt;2501,25,COUNTIF($L$20:L872,"&lt;&gt;")&lt;2601,26,COUNTIF($L$20:L872,"&lt;&gt;")&lt;2701,27,COUNTIF($L$20:L872,"&lt;&gt;")&lt;2801,28,COUNTIF($L$20:L872,"&lt;&gt;")&lt;2901,29,COUNTIF($L$20:L872,"&lt;&gt;")&lt;3001,30),"")</f>
        <v/>
      </c>
      <c r="AM872" t="str">
        <f t="shared" si="65"/>
        <v/>
      </c>
      <c r="AN872" t="str">
        <f t="shared" si="69"/>
        <v/>
      </c>
      <c r="AP872" t="str">
        <f t="shared" si="68"/>
        <v/>
      </c>
      <c r="AQ872" t="str">
        <f>IF(AO872="","",COUNTIFS(AM872:$AM$3019,AO872))</f>
        <v/>
      </c>
    </row>
    <row r="873" spans="1:43" x14ac:dyDescent="0.25">
      <c r="A873" s="6" t="str">
        <f>IF(COUNT($A$20:A872)&lt;&gt;$B$4,IF(A872="","",A872+1),"")</f>
        <v/>
      </c>
      <c r="B873" s="3"/>
      <c r="C873" s="3"/>
      <c r="D873" s="122"/>
      <c r="E873" s="3"/>
      <c r="F873" s="3"/>
      <c r="G873" s="3"/>
      <c r="H873" s="3"/>
      <c r="I873" s="120"/>
      <c r="J873" s="3"/>
      <c r="K873" s="95" t="str" cm="1">
        <f t="array" ref="K873">IF(OR($J$14 = "A",$J$14 = "B",$J$14 = "C"),IF(I873="","",IF(LEN(I873)&gt;2,_xlfn.IFS(ISNUMBER(SEARCH("_",I873)),I873,ISNUMBER(SEARCH(", ",I873)),SUBSTITUTE(I873,", ","_"),ISNUMBER(SEARCH("/ ",I873)),SUBSTITUTE(I873,"/ ","_"),ISNUMBER(SEARCH(",",I873)),SUBSTITUTE(I873,",","_"),ISNUMBER(SEARCH("/",I873)),SUBSTITUTE(I873,"/","_"),ISNUMBER(SEARCH("",I873)),I873),I873)),IF(OR($J$14 = "J",$J$14 = "K"),"",IF(D873="","",IF(LEN(D873)&gt;2,_xlfn.IFS(ISNUMBER(SEARCH("_",D873)),D873,ISNUMBER(SEARCH(", ",D873)),SUBSTITUTE(D873,", ","_"),ISNUMBER(SEARCH("/ ",D873)),SUBSTITUTE(D873,"/ ","_"),ISNUMBER(SEARCH(",",D873)),SUBSTITUTE(D873,",","_"),ISNUMBER(SEARCH("/",D873)),SUBSTITUTE(D873,"/","_"),ISNUMBER(SEARCH("",D873)),D873),D873))))</f>
        <v/>
      </c>
      <c r="L873" s="1"/>
      <c r="M873" s="1" t="str">
        <f t="shared" si="66"/>
        <v/>
      </c>
      <c r="N873" s="94" t="str">
        <f>IF($L873="None","",IF(ISERROR(VLOOKUP($L873,Info!$B$4:$B$266,1,FALSE)),"",VLOOKUP($L873,Info!$B$4:$L$266,5,FALSE)))</f>
        <v/>
      </c>
      <c r="O873" s="94" t="str">
        <f>IF(K873="","",IF(AND($J$12&lt;&gt;"ABC",N873="3"),"BAC",IF(N873="3","ABC",IF($J$12&lt;&gt;"ABC",IF($J$10="Standard",VLOOKUP(K873,Info!$BE$4:$BF$481,2,FALSE),VLOOKUP(K873,Info!$BI$4:$BJ$482,2,FALSE)),IF($J$10="Standard",VLOOKUP(K873,Info!$AG$4:$AH$2994,2,FALSE),VLOOKUP(K873,Info!$AK$4:$AL$2997,2,FALSE))))))</f>
        <v/>
      </c>
      <c r="P873" s="94" t="str">
        <f>IF($L873="None","",IF(ISERROR(VLOOKUP($L873,Info!$B$4:$B$266,1,FALSE)),"",VLOOKUP($L873,Info!$B$4:$L$266,3,FALSE)))</f>
        <v/>
      </c>
      <c r="Q873" s="96" t="str">
        <f>IF($L873="None","",IF(ISERROR(VLOOKUP($L873,Info!$B$4:$B$266,1,FALSE)),"",VLOOKUP($L873,Info!$B$4:$L$266,4,FALSE)))</f>
        <v/>
      </c>
      <c r="R873" s="1"/>
      <c r="S873" s="6" t="str">
        <f t="shared" si="67"/>
        <v/>
      </c>
      <c r="T873" s="6" t="str">
        <f>IF($L873="None","",IF(ISERROR(VLOOKUP($L873,Info!$B$4:$B$266,1,FALSE)),"",VLOOKUP($L873,Info!$B$4:$L$266,11,FALSE)))</f>
        <v/>
      </c>
      <c r="U873" s="1"/>
      <c r="V873" s="1"/>
      <c r="W873" s="1"/>
      <c r="X873" s="1" t="str">
        <f>IF($L873="None","",IF(ISERROR(VLOOKUP($L873,Info!$B$4:$B$266,1,FALSE)),"",IF(OR(W873="Metallic Liquid Tight",W873="Non-Metallic Liquid Tight",W873="LSZH",W873="Greenfield"),VLOOKUP($L873,Info!$B$4:$L$266,7,FALSE),"N/A")))</f>
        <v/>
      </c>
      <c r="Y873" s="1"/>
      <c r="Z873" s="96" t="str">
        <f>IF($L873="None","",IF(ISERROR(VLOOKUP($L873,Info!$B$4:$B$266,1,FALSE)),"",VLOOKUP($L873,Info!$B$4:$L$266,9,FALSE)))</f>
        <v/>
      </c>
      <c r="AA873" s="96" t="str">
        <f>IF($L873="None","",IF(ISERROR(VLOOKUP($L873,Info!$B$4:$B$266,1,FALSE)),"",VLOOKUP($L873,Info!$B$4:$L$266,8,FALSE)))</f>
        <v/>
      </c>
      <c r="AB873" s="96" t="str">
        <f>IF($L873="None","",IF(ISERROR(VLOOKUP($L873,Info!$B$4:$B$266,1,FALSE)),"",VLOOKUP($L873,Info!$B$4:$L$266,10,FALSE)))</f>
        <v/>
      </c>
      <c r="AC873" s="1" t="str">
        <f>IF(W873="SO Cable","Black,White",IF(O873="","",IF(P873="","",IF($J$12&lt;&gt;"ABC",IF(P873&lt;="250",VLOOKUP(O873,Info!$AZ$4:$BB$22,3,FALSE),VLOOKUP(O873,Info!$AZ$23:$BB$39,3,FALSE)),IF(P873&lt;="250",VLOOKUP(O873,Info!$AO$4:$AQ$22,3,FALSE),VLOOKUP(O873,Info!$AO$23:$AP$39,3,FALSE))))))</f>
        <v/>
      </c>
      <c r="AD873" s="1"/>
      <c r="AE873" s="1" t="str">
        <f>IF($L873="None","",IF(ISERROR(VLOOKUP($L873,Info!$B$4:$B$266,1,FALSE)),"",VLOOKUP($L873,Info!$B$4:$L$266,4,FALSE)))</f>
        <v/>
      </c>
      <c r="AF873" s="1" t="str">
        <f>IF($L873="None","",IF(ISERROR(VLOOKUP($L873,Info!$B$4:$B$266,1,FALSE)),"",VLOOKUP($L873,Info!$B$4:$L$266,6,FALSE)))</f>
        <v/>
      </c>
      <c r="AG873" s="1"/>
      <c r="AH873" s="33" t="str" cm="1">
        <f t="array" ref="AH873">IF(AND(L873&lt;&gt;"",O873&lt;&gt;"",R873:S873&lt;&gt;"",W873:X873&lt;&gt;"",Z873:AA873&lt;&gt;"",AC873&lt;&gt;""),"Good","Bad")</f>
        <v>Bad</v>
      </c>
      <c r="AL873" t="str" cm="1">
        <f t="array" ref="AL873">IF(R873&gt;0,_xlfn.IFS(COUNTIF($L$20:L873,"&lt;&gt;")&lt;101,1,COUNTIF($L$20:L873,"&lt;&gt;")&lt;201,2,COUNTIF($L$20:L873,"&lt;&gt;")&lt;301,3,COUNTIF($L$20:L873,"&lt;&gt;")&lt;401,4,COUNTIF($L$20:L873,"&lt;&gt;")&lt;501,5,COUNTIF($L$20:L873,"&lt;&gt;")&lt;601,6,COUNTIF($L$20:L873,"&lt;&gt;")&lt;701,7,COUNTIF($L$20:L873,"&lt;&gt;")&lt;801,8,COUNTIF($L$20:L873,"&lt;&gt;")&lt;901,9,COUNTIF($L$20:L873,"&lt;&gt;")&lt;1001,10,COUNTIF($L$20:L873,"&lt;&gt;")&lt;1101,11,COUNTIF($L$20:L873,"&lt;&gt;")&lt;1201,12,COUNTIF($L$20:L873,"&lt;&gt;")&lt;1301,13,COUNTIF($L$20:L873,"&lt;&gt;")&lt;1401,14,COUNTIF($L$20:L873,"&lt;&gt;")&lt;1501,15,COUNTIF($L$20:L873,"&lt;&gt;")&lt;1601,16,COUNTIF($L$20:L873,"&lt;&gt;")&lt;1701,17,COUNTIF($L$20:L873,"&lt;&gt;")&lt;1801,18,COUNTIF($L$20:L873,"&lt;&gt;")&lt;1901,19,COUNTIF($L$20:L873,"&lt;&gt;")&lt;2001,20,COUNTIF($L$20:L873,"&lt;&gt;")&lt;2101,21,COUNTIF($L$20:L873,"&lt;&gt;")&lt;2201,22,COUNTIF($L$20:L873,"&lt;&gt;")&lt;2301,23,COUNTIF($L$20:L873,"&lt;&gt;")&lt;2401,24,COUNTIF($L$20:L873,"&lt;&gt;")&lt;2501,25,COUNTIF($L$20:L873,"&lt;&gt;")&lt;2601,26,COUNTIF($L$20:L873,"&lt;&gt;")&lt;2701,27,COUNTIF($L$20:L873,"&lt;&gt;")&lt;2801,28,COUNTIF($L$20:L873,"&lt;&gt;")&lt;2901,29,COUNTIF($L$20:L873,"&lt;&gt;")&lt;3001,30),"")</f>
        <v/>
      </c>
      <c r="AM873" t="str">
        <f t="shared" si="65"/>
        <v/>
      </c>
      <c r="AN873" t="str">
        <f t="shared" si="69"/>
        <v/>
      </c>
      <c r="AP873" t="str">
        <f t="shared" si="68"/>
        <v/>
      </c>
      <c r="AQ873" t="str">
        <f>IF(AO873="","",COUNTIFS(AM873:$AM$3019,AO873))</f>
        <v/>
      </c>
    </row>
    <row r="874" spans="1:43" x14ac:dyDescent="0.25">
      <c r="A874" s="6" t="str">
        <f>IF(COUNT($A$20:A873)&lt;&gt;$B$4,IF(A873="","",A873+1),"")</f>
        <v/>
      </c>
      <c r="B874" s="3"/>
      <c r="C874" s="3"/>
      <c r="D874" s="122"/>
      <c r="E874" s="3"/>
      <c r="F874" s="3"/>
      <c r="G874" s="3"/>
      <c r="H874" s="3"/>
      <c r="I874" s="120"/>
      <c r="J874" s="3"/>
      <c r="K874" s="95" t="str" cm="1">
        <f t="array" ref="K874">IF(OR($J$14 = "A",$J$14 = "B",$J$14 = "C"),IF(I874="","",IF(LEN(I874)&gt;2,_xlfn.IFS(ISNUMBER(SEARCH("_",I874)),I874,ISNUMBER(SEARCH(", ",I874)),SUBSTITUTE(I874,", ","_"),ISNUMBER(SEARCH("/ ",I874)),SUBSTITUTE(I874,"/ ","_"),ISNUMBER(SEARCH(",",I874)),SUBSTITUTE(I874,",","_"),ISNUMBER(SEARCH("/",I874)),SUBSTITUTE(I874,"/","_"),ISNUMBER(SEARCH("",I874)),I874),I874)),IF(OR($J$14 = "J",$J$14 = "K"),"",IF(D874="","",IF(LEN(D874)&gt;2,_xlfn.IFS(ISNUMBER(SEARCH("_",D874)),D874,ISNUMBER(SEARCH(", ",D874)),SUBSTITUTE(D874,", ","_"),ISNUMBER(SEARCH("/ ",D874)),SUBSTITUTE(D874,"/ ","_"),ISNUMBER(SEARCH(",",D874)),SUBSTITUTE(D874,",","_"),ISNUMBER(SEARCH("/",D874)),SUBSTITUTE(D874,"/","_"),ISNUMBER(SEARCH("",D874)),D874),D874))))</f>
        <v/>
      </c>
      <c r="L874" s="1"/>
      <c r="M874" s="1" t="str">
        <f t="shared" si="66"/>
        <v/>
      </c>
      <c r="N874" s="94" t="str">
        <f>IF($L874="None","",IF(ISERROR(VLOOKUP($L874,Info!$B$4:$B$266,1,FALSE)),"",VLOOKUP($L874,Info!$B$4:$L$266,5,FALSE)))</f>
        <v/>
      </c>
      <c r="O874" s="94" t="str">
        <f>IF(K874="","",IF(AND($J$12&lt;&gt;"ABC",N874="3"),"BAC",IF(N874="3","ABC",IF($J$12&lt;&gt;"ABC",IF($J$10="Standard",VLOOKUP(K874,Info!$BE$4:$BF$481,2,FALSE),VLOOKUP(K874,Info!$BI$4:$BJ$482,2,FALSE)),IF($J$10="Standard",VLOOKUP(K874,Info!$AG$4:$AH$2994,2,FALSE),VLOOKUP(K874,Info!$AK$4:$AL$2997,2,FALSE))))))</f>
        <v/>
      </c>
      <c r="P874" s="94" t="str">
        <f>IF($L874="None","",IF(ISERROR(VLOOKUP($L874,Info!$B$4:$B$266,1,FALSE)),"",VLOOKUP($L874,Info!$B$4:$L$266,3,FALSE)))</f>
        <v/>
      </c>
      <c r="Q874" s="96" t="str">
        <f>IF($L874="None","",IF(ISERROR(VLOOKUP($L874,Info!$B$4:$B$266,1,FALSE)),"",VLOOKUP($L874,Info!$B$4:$L$266,4,FALSE)))</f>
        <v/>
      </c>
      <c r="R874" s="1"/>
      <c r="S874" s="6" t="str">
        <f t="shared" si="67"/>
        <v/>
      </c>
      <c r="T874" s="6" t="str">
        <f>IF($L874="None","",IF(ISERROR(VLOOKUP($L874,Info!$B$4:$B$266,1,FALSE)),"",VLOOKUP($L874,Info!$B$4:$L$266,11,FALSE)))</f>
        <v/>
      </c>
      <c r="U874" s="1"/>
      <c r="V874" s="1"/>
      <c r="W874" s="1"/>
      <c r="X874" s="1" t="str">
        <f>IF($L874="None","",IF(ISERROR(VLOOKUP($L874,Info!$B$4:$B$266,1,FALSE)),"",IF(OR(W874="Metallic Liquid Tight",W874="Non-Metallic Liquid Tight",W874="LSZH",W874="Greenfield"),VLOOKUP($L874,Info!$B$4:$L$266,7,FALSE),"N/A")))</f>
        <v/>
      </c>
      <c r="Y874" s="1"/>
      <c r="Z874" s="96" t="str">
        <f>IF($L874="None","",IF(ISERROR(VLOOKUP($L874,Info!$B$4:$B$266,1,FALSE)),"",VLOOKUP($L874,Info!$B$4:$L$266,9,FALSE)))</f>
        <v/>
      </c>
      <c r="AA874" s="96" t="str">
        <f>IF($L874="None","",IF(ISERROR(VLOOKUP($L874,Info!$B$4:$B$266,1,FALSE)),"",VLOOKUP($L874,Info!$B$4:$L$266,8,FALSE)))</f>
        <v/>
      </c>
      <c r="AB874" s="96" t="str">
        <f>IF($L874="None","",IF(ISERROR(VLOOKUP($L874,Info!$B$4:$B$266,1,FALSE)),"",VLOOKUP($L874,Info!$B$4:$L$266,10,FALSE)))</f>
        <v/>
      </c>
      <c r="AC874" s="1" t="str">
        <f>IF(W874="SO Cable","Black,White",IF(O874="","",IF(P874="","",IF($J$12&lt;&gt;"ABC",IF(P874&lt;="250",VLOOKUP(O874,Info!$AZ$4:$BB$22,3,FALSE),VLOOKUP(O874,Info!$AZ$23:$BB$39,3,FALSE)),IF(P874&lt;="250",VLOOKUP(O874,Info!$AO$4:$AQ$22,3,FALSE),VLOOKUP(O874,Info!$AO$23:$AP$39,3,FALSE))))))</f>
        <v/>
      </c>
      <c r="AD874" s="1"/>
      <c r="AE874" s="1" t="str">
        <f>IF($L874="None","",IF(ISERROR(VLOOKUP($L874,Info!$B$4:$B$266,1,FALSE)),"",VLOOKUP($L874,Info!$B$4:$L$266,4,FALSE)))</f>
        <v/>
      </c>
      <c r="AF874" s="1" t="str">
        <f>IF($L874="None","",IF(ISERROR(VLOOKUP($L874,Info!$B$4:$B$266,1,FALSE)),"",VLOOKUP($L874,Info!$B$4:$L$266,6,FALSE)))</f>
        <v/>
      </c>
      <c r="AG874" s="1"/>
      <c r="AH874" s="33" t="str" cm="1">
        <f t="array" ref="AH874">IF(AND(L874&lt;&gt;"",O874&lt;&gt;"",R874:S874&lt;&gt;"",W874:X874&lt;&gt;"",Z874:AA874&lt;&gt;"",AC874&lt;&gt;""),"Good","Bad")</f>
        <v>Bad</v>
      </c>
      <c r="AL874" t="str" cm="1">
        <f t="array" ref="AL874">IF(R874&gt;0,_xlfn.IFS(COUNTIF($L$20:L874,"&lt;&gt;")&lt;101,1,COUNTIF($L$20:L874,"&lt;&gt;")&lt;201,2,COUNTIF($L$20:L874,"&lt;&gt;")&lt;301,3,COUNTIF($L$20:L874,"&lt;&gt;")&lt;401,4,COUNTIF($L$20:L874,"&lt;&gt;")&lt;501,5,COUNTIF($L$20:L874,"&lt;&gt;")&lt;601,6,COUNTIF($L$20:L874,"&lt;&gt;")&lt;701,7,COUNTIF($L$20:L874,"&lt;&gt;")&lt;801,8,COUNTIF($L$20:L874,"&lt;&gt;")&lt;901,9,COUNTIF($L$20:L874,"&lt;&gt;")&lt;1001,10,COUNTIF($L$20:L874,"&lt;&gt;")&lt;1101,11,COUNTIF($L$20:L874,"&lt;&gt;")&lt;1201,12,COUNTIF($L$20:L874,"&lt;&gt;")&lt;1301,13,COUNTIF($L$20:L874,"&lt;&gt;")&lt;1401,14,COUNTIF($L$20:L874,"&lt;&gt;")&lt;1501,15,COUNTIF($L$20:L874,"&lt;&gt;")&lt;1601,16,COUNTIF($L$20:L874,"&lt;&gt;")&lt;1701,17,COUNTIF($L$20:L874,"&lt;&gt;")&lt;1801,18,COUNTIF($L$20:L874,"&lt;&gt;")&lt;1901,19,COUNTIF($L$20:L874,"&lt;&gt;")&lt;2001,20,COUNTIF($L$20:L874,"&lt;&gt;")&lt;2101,21,COUNTIF($L$20:L874,"&lt;&gt;")&lt;2201,22,COUNTIF($L$20:L874,"&lt;&gt;")&lt;2301,23,COUNTIF($L$20:L874,"&lt;&gt;")&lt;2401,24,COUNTIF($L$20:L874,"&lt;&gt;")&lt;2501,25,COUNTIF($L$20:L874,"&lt;&gt;")&lt;2601,26,COUNTIF($L$20:L874,"&lt;&gt;")&lt;2701,27,COUNTIF($L$20:L874,"&lt;&gt;")&lt;2801,28,COUNTIF($L$20:L874,"&lt;&gt;")&lt;2901,29,COUNTIF($L$20:L874,"&lt;&gt;")&lt;3001,30),"")</f>
        <v/>
      </c>
      <c r="AM874" t="str">
        <f t="shared" si="65"/>
        <v/>
      </c>
      <c r="AN874" t="str">
        <f t="shared" si="69"/>
        <v/>
      </c>
      <c r="AP874" t="str">
        <f t="shared" si="68"/>
        <v/>
      </c>
      <c r="AQ874" t="str">
        <f>IF(AO874="","",COUNTIFS(AM874:$AM$3019,AO874))</f>
        <v/>
      </c>
    </row>
    <row r="875" spans="1:43" x14ac:dyDescent="0.25">
      <c r="A875" s="6" t="str">
        <f>IF(COUNT($A$20:A874)&lt;&gt;$B$4,IF(A874="","",A874+1),"")</f>
        <v/>
      </c>
      <c r="B875" s="3"/>
      <c r="C875" s="3"/>
      <c r="D875" s="122"/>
      <c r="E875" s="3"/>
      <c r="F875" s="3"/>
      <c r="G875" s="3"/>
      <c r="H875" s="3"/>
      <c r="I875" s="120"/>
      <c r="J875" s="3"/>
      <c r="K875" s="95" t="str" cm="1">
        <f t="array" ref="K875">IF(OR($J$14 = "A",$J$14 = "B",$J$14 = "C"),IF(I875="","",IF(LEN(I875)&gt;2,_xlfn.IFS(ISNUMBER(SEARCH("_",I875)),I875,ISNUMBER(SEARCH(", ",I875)),SUBSTITUTE(I875,", ","_"),ISNUMBER(SEARCH("/ ",I875)),SUBSTITUTE(I875,"/ ","_"),ISNUMBER(SEARCH(",",I875)),SUBSTITUTE(I875,",","_"),ISNUMBER(SEARCH("/",I875)),SUBSTITUTE(I875,"/","_"),ISNUMBER(SEARCH("",I875)),I875),I875)),IF(OR($J$14 = "J",$J$14 = "K"),"",IF(D875="","",IF(LEN(D875)&gt;2,_xlfn.IFS(ISNUMBER(SEARCH("_",D875)),D875,ISNUMBER(SEARCH(", ",D875)),SUBSTITUTE(D875,", ","_"),ISNUMBER(SEARCH("/ ",D875)),SUBSTITUTE(D875,"/ ","_"),ISNUMBER(SEARCH(",",D875)),SUBSTITUTE(D875,",","_"),ISNUMBER(SEARCH("/",D875)),SUBSTITUTE(D875,"/","_"),ISNUMBER(SEARCH("",D875)),D875),D875))))</f>
        <v/>
      </c>
      <c r="L875" s="1"/>
      <c r="M875" s="1" t="str">
        <f t="shared" si="66"/>
        <v/>
      </c>
      <c r="N875" s="94" t="str">
        <f>IF($L875="None","",IF(ISERROR(VLOOKUP($L875,Info!$B$4:$B$266,1,FALSE)),"",VLOOKUP($L875,Info!$B$4:$L$266,5,FALSE)))</f>
        <v/>
      </c>
      <c r="O875" s="94" t="str">
        <f>IF(K875="","",IF(AND($J$12&lt;&gt;"ABC",N875="3"),"BAC",IF(N875="3","ABC",IF($J$12&lt;&gt;"ABC",IF($J$10="Standard",VLOOKUP(K875,Info!$BE$4:$BF$481,2,FALSE),VLOOKUP(K875,Info!$BI$4:$BJ$482,2,FALSE)),IF($J$10="Standard",VLOOKUP(K875,Info!$AG$4:$AH$2994,2,FALSE),VLOOKUP(K875,Info!$AK$4:$AL$2997,2,FALSE))))))</f>
        <v/>
      </c>
      <c r="P875" s="94" t="str">
        <f>IF($L875="None","",IF(ISERROR(VLOOKUP($L875,Info!$B$4:$B$266,1,FALSE)),"",VLOOKUP($L875,Info!$B$4:$L$266,3,FALSE)))</f>
        <v/>
      </c>
      <c r="Q875" s="96" t="str">
        <f>IF($L875="None","",IF(ISERROR(VLOOKUP($L875,Info!$B$4:$B$266,1,FALSE)),"",VLOOKUP($L875,Info!$B$4:$L$266,4,FALSE)))</f>
        <v/>
      </c>
      <c r="R875" s="1"/>
      <c r="S875" s="6" t="str">
        <f t="shared" si="67"/>
        <v/>
      </c>
      <c r="T875" s="6" t="str">
        <f>IF($L875="None","",IF(ISERROR(VLOOKUP($L875,Info!$B$4:$B$266,1,FALSE)),"",VLOOKUP($L875,Info!$B$4:$L$266,11,FALSE)))</f>
        <v/>
      </c>
      <c r="U875" s="1"/>
      <c r="V875" s="1"/>
      <c r="W875" s="1"/>
      <c r="X875" s="1" t="str">
        <f>IF($L875="None","",IF(ISERROR(VLOOKUP($L875,Info!$B$4:$B$266,1,FALSE)),"",IF(OR(W875="Metallic Liquid Tight",W875="Non-Metallic Liquid Tight",W875="LSZH",W875="Greenfield"),VLOOKUP($L875,Info!$B$4:$L$266,7,FALSE),"N/A")))</f>
        <v/>
      </c>
      <c r="Y875" s="1"/>
      <c r="Z875" s="96" t="str">
        <f>IF($L875="None","",IF(ISERROR(VLOOKUP($L875,Info!$B$4:$B$266,1,FALSE)),"",VLOOKUP($L875,Info!$B$4:$L$266,9,FALSE)))</f>
        <v/>
      </c>
      <c r="AA875" s="96" t="str">
        <f>IF($L875="None","",IF(ISERROR(VLOOKUP($L875,Info!$B$4:$B$266,1,FALSE)),"",VLOOKUP($L875,Info!$B$4:$L$266,8,FALSE)))</f>
        <v/>
      </c>
      <c r="AB875" s="96" t="str">
        <f>IF($L875="None","",IF(ISERROR(VLOOKUP($L875,Info!$B$4:$B$266,1,FALSE)),"",VLOOKUP($L875,Info!$B$4:$L$266,10,FALSE)))</f>
        <v/>
      </c>
      <c r="AC875" s="1" t="str">
        <f>IF(W875="SO Cable","Black,White",IF(O875="","",IF(P875="","",IF($J$12&lt;&gt;"ABC",IF(P875&lt;="250",VLOOKUP(O875,Info!$AZ$4:$BB$22,3,FALSE),VLOOKUP(O875,Info!$AZ$23:$BB$39,3,FALSE)),IF(P875&lt;="250",VLOOKUP(O875,Info!$AO$4:$AQ$22,3,FALSE),VLOOKUP(O875,Info!$AO$23:$AP$39,3,FALSE))))))</f>
        <v/>
      </c>
      <c r="AD875" s="1"/>
      <c r="AE875" s="1" t="str">
        <f>IF($L875="None","",IF(ISERROR(VLOOKUP($L875,Info!$B$4:$B$266,1,FALSE)),"",VLOOKUP($L875,Info!$B$4:$L$266,4,FALSE)))</f>
        <v/>
      </c>
      <c r="AF875" s="1" t="str">
        <f>IF($L875="None","",IF(ISERROR(VLOOKUP($L875,Info!$B$4:$B$266,1,FALSE)),"",VLOOKUP($L875,Info!$B$4:$L$266,6,FALSE)))</f>
        <v/>
      </c>
      <c r="AG875" s="1"/>
      <c r="AH875" s="33" t="str" cm="1">
        <f t="array" ref="AH875">IF(AND(L875&lt;&gt;"",O875&lt;&gt;"",R875:S875&lt;&gt;"",W875:X875&lt;&gt;"",Z875:AA875&lt;&gt;"",AC875&lt;&gt;""),"Good","Bad")</f>
        <v>Bad</v>
      </c>
      <c r="AL875" t="str" cm="1">
        <f t="array" ref="AL875">IF(R875&gt;0,_xlfn.IFS(COUNTIF($L$20:L875,"&lt;&gt;")&lt;101,1,COUNTIF($L$20:L875,"&lt;&gt;")&lt;201,2,COUNTIF($L$20:L875,"&lt;&gt;")&lt;301,3,COUNTIF($L$20:L875,"&lt;&gt;")&lt;401,4,COUNTIF($L$20:L875,"&lt;&gt;")&lt;501,5,COUNTIF($L$20:L875,"&lt;&gt;")&lt;601,6,COUNTIF($L$20:L875,"&lt;&gt;")&lt;701,7,COUNTIF($L$20:L875,"&lt;&gt;")&lt;801,8,COUNTIF($L$20:L875,"&lt;&gt;")&lt;901,9,COUNTIF($L$20:L875,"&lt;&gt;")&lt;1001,10,COUNTIF($L$20:L875,"&lt;&gt;")&lt;1101,11,COUNTIF($L$20:L875,"&lt;&gt;")&lt;1201,12,COUNTIF($L$20:L875,"&lt;&gt;")&lt;1301,13,COUNTIF($L$20:L875,"&lt;&gt;")&lt;1401,14,COUNTIF($L$20:L875,"&lt;&gt;")&lt;1501,15,COUNTIF($L$20:L875,"&lt;&gt;")&lt;1601,16,COUNTIF($L$20:L875,"&lt;&gt;")&lt;1701,17,COUNTIF($L$20:L875,"&lt;&gt;")&lt;1801,18,COUNTIF($L$20:L875,"&lt;&gt;")&lt;1901,19,COUNTIF($L$20:L875,"&lt;&gt;")&lt;2001,20,COUNTIF($L$20:L875,"&lt;&gt;")&lt;2101,21,COUNTIF($L$20:L875,"&lt;&gt;")&lt;2201,22,COUNTIF($L$20:L875,"&lt;&gt;")&lt;2301,23,COUNTIF($L$20:L875,"&lt;&gt;")&lt;2401,24,COUNTIF($L$20:L875,"&lt;&gt;")&lt;2501,25,COUNTIF($L$20:L875,"&lt;&gt;")&lt;2601,26,COUNTIF($L$20:L875,"&lt;&gt;")&lt;2701,27,COUNTIF($L$20:L875,"&lt;&gt;")&lt;2801,28,COUNTIF($L$20:L875,"&lt;&gt;")&lt;2901,29,COUNTIF($L$20:L875,"&lt;&gt;")&lt;3001,30),"")</f>
        <v/>
      </c>
      <c r="AM875" t="str">
        <f t="shared" si="65"/>
        <v/>
      </c>
      <c r="AN875" t="str">
        <f t="shared" si="69"/>
        <v/>
      </c>
      <c r="AP875" t="str">
        <f t="shared" si="68"/>
        <v/>
      </c>
      <c r="AQ875" t="str">
        <f>IF(AO875="","",COUNTIFS(AM875:$AM$3019,AO875))</f>
        <v/>
      </c>
    </row>
    <row r="876" spans="1:43" x14ac:dyDescent="0.25">
      <c r="A876" s="6" t="str">
        <f>IF(COUNT($A$20:A875)&lt;&gt;$B$4,IF(A875="","",A875+1),"")</f>
        <v/>
      </c>
      <c r="B876" s="3"/>
      <c r="C876" s="3"/>
      <c r="D876" s="122"/>
      <c r="E876" s="3"/>
      <c r="F876" s="3"/>
      <c r="G876" s="3"/>
      <c r="H876" s="3"/>
      <c r="I876" s="120"/>
      <c r="J876" s="3"/>
      <c r="K876" s="95" t="str" cm="1">
        <f t="array" ref="K876">IF(OR($J$14 = "A",$J$14 = "B",$J$14 = "C"),IF(I876="","",IF(LEN(I876)&gt;2,_xlfn.IFS(ISNUMBER(SEARCH("_",I876)),I876,ISNUMBER(SEARCH(", ",I876)),SUBSTITUTE(I876,", ","_"),ISNUMBER(SEARCH("/ ",I876)),SUBSTITUTE(I876,"/ ","_"),ISNUMBER(SEARCH(",",I876)),SUBSTITUTE(I876,",","_"),ISNUMBER(SEARCH("/",I876)),SUBSTITUTE(I876,"/","_"),ISNUMBER(SEARCH("",I876)),I876),I876)),IF(OR($J$14 = "J",$J$14 = "K"),"",IF(D876="","",IF(LEN(D876)&gt;2,_xlfn.IFS(ISNUMBER(SEARCH("_",D876)),D876,ISNUMBER(SEARCH(", ",D876)),SUBSTITUTE(D876,", ","_"),ISNUMBER(SEARCH("/ ",D876)),SUBSTITUTE(D876,"/ ","_"),ISNUMBER(SEARCH(",",D876)),SUBSTITUTE(D876,",","_"),ISNUMBER(SEARCH("/",D876)),SUBSTITUTE(D876,"/","_"),ISNUMBER(SEARCH("",D876)),D876),D876))))</f>
        <v/>
      </c>
      <c r="L876" s="1"/>
      <c r="M876" s="1" t="str">
        <f t="shared" si="66"/>
        <v/>
      </c>
      <c r="N876" s="94" t="str">
        <f>IF($L876="None","",IF(ISERROR(VLOOKUP($L876,Info!$B$4:$B$266,1,FALSE)),"",VLOOKUP($L876,Info!$B$4:$L$266,5,FALSE)))</f>
        <v/>
      </c>
      <c r="O876" s="94" t="str">
        <f>IF(K876="","",IF(AND($J$12&lt;&gt;"ABC",N876="3"),"BAC",IF(N876="3","ABC",IF($J$12&lt;&gt;"ABC",IF($J$10="Standard",VLOOKUP(K876,Info!$BE$4:$BF$481,2,FALSE),VLOOKUP(K876,Info!$BI$4:$BJ$482,2,FALSE)),IF($J$10="Standard",VLOOKUP(K876,Info!$AG$4:$AH$2994,2,FALSE),VLOOKUP(K876,Info!$AK$4:$AL$2997,2,FALSE))))))</f>
        <v/>
      </c>
      <c r="P876" s="94" t="str">
        <f>IF($L876="None","",IF(ISERROR(VLOOKUP($L876,Info!$B$4:$B$266,1,FALSE)),"",VLOOKUP($L876,Info!$B$4:$L$266,3,FALSE)))</f>
        <v/>
      </c>
      <c r="Q876" s="96" t="str">
        <f>IF($L876="None","",IF(ISERROR(VLOOKUP($L876,Info!$B$4:$B$266,1,FALSE)),"",VLOOKUP($L876,Info!$B$4:$L$266,4,FALSE)))</f>
        <v/>
      </c>
      <c r="R876" s="1"/>
      <c r="S876" s="6" t="str">
        <f t="shared" si="67"/>
        <v/>
      </c>
      <c r="T876" s="6" t="str">
        <f>IF($L876="None","",IF(ISERROR(VLOOKUP($L876,Info!$B$4:$B$266,1,FALSE)),"",VLOOKUP($L876,Info!$B$4:$L$266,11,FALSE)))</f>
        <v/>
      </c>
      <c r="U876" s="1"/>
      <c r="V876" s="1"/>
      <c r="W876" s="1"/>
      <c r="X876" s="1" t="str">
        <f>IF($L876="None","",IF(ISERROR(VLOOKUP($L876,Info!$B$4:$B$266,1,FALSE)),"",IF(OR(W876="Metallic Liquid Tight",W876="Non-Metallic Liquid Tight",W876="LSZH",W876="Greenfield"),VLOOKUP($L876,Info!$B$4:$L$266,7,FALSE),"N/A")))</f>
        <v/>
      </c>
      <c r="Y876" s="1"/>
      <c r="Z876" s="96" t="str">
        <f>IF($L876="None","",IF(ISERROR(VLOOKUP($L876,Info!$B$4:$B$266,1,FALSE)),"",VLOOKUP($L876,Info!$B$4:$L$266,9,FALSE)))</f>
        <v/>
      </c>
      <c r="AA876" s="96" t="str">
        <f>IF($L876="None","",IF(ISERROR(VLOOKUP($L876,Info!$B$4:$B$266,1,FALSE)),"",VLOOKUP($L876,Info!$B$4:$L$266,8,FALSE)))</f>
        <v/>
      </c>
      <c r="AB876" s="96" t="str">
        <f>IF($L876="None","",IF(ISERROR(VLOOKUP($L876,Info!$B$4:$B$266,1,FALSE)),"",VLOOKUP($L876,Info!$B$4:$L$266,10,FALSE)))</f>
        <v/>
      </c>
      <c r="AC876" s="1" t="str">
        <f>IF(W876="SO Cable","Black,White",IF(O876="","",IF(P876="","",IF($J$12&lt;&gt;"ABC",IF(P876&lt;="250",VLOOKUP(O876,Info!$AZ$4:$BB$22,3,FALSE),VLOOKUP(O876,Info!$AZ$23:$BB$39,3,FALSE)),IF(P876&lt;="250",VLOOKUP(O876,Info!$AO$4:$AQ$22,3,FALSE),VLOOKUP(O876,Info!$AO$23:$AP$39,3,FALSE))))))</f>
        <v/>
      </c>
      <c r="AD876" s="1"/>
      <c r="AE876" s="1" t="str">
        <f>IF($L876="None","",IF(ISERROR(VLOOKUP($L876,Info!$B$4:$B$266,1,FALSE)),"",VLOOKUP($L876,Info!$B$4:$L$266,4,FALSE)))</f>
        <v/>
      </c>
      <c r="AF876" s="1" t="str">
        <f>IF($L876="None","",IF(ISERROR(VLOOKUP($L876,Info!$B$4:$B$266,1,FALSE)),"",VLOOKUP($L876,Info!$B$4:$L$266,6,FALSE)))</f>
        <v/>
      </c>
      <c r="AG876" s="1"/>
      <c r="AH876" s="33" t="str" cm="1">
        <f t="array" ref="AH876">IF(AND(L876&lt;&gt;"",O876&lt;&gt;"",R876:S876&lt;&gt;"",W876:X876&lt;&gt;"",Z876:AA876&lt;&gt;"",AC876&lt;&gt;""),"Good","Bad")</f>
        <v>Bad</v>
      </c>
      <c r="AL876" t="str" cm="1">
        <f t="array" ref="AL876">IF(R876&gt;0,_xlfn.IFS(COUNTIF($L$20:L876,"&lt;&gt;")&lt;101,1,COUNTIF($L$20:L876,"&lt;&gt;")&lt;201,2,COUNTIF($L$20:L876,"&lt;&gt;")&lt;301,3,COUNTIF($L$20:L876,"&lt;&gt;")&lt;401,4,COUNTIF($L$20:L876,"&lt;&gt;")&lt;501,5,COUNTIF($L$20:L876,"&lt;&gt;")&lt;601,6,COUNTIF($L$20:L876,"&lt;&gt;")&lt;701,7,COUNTIF($L$20:L876,"&lt;&gt;")&lt;801,8,COUNTIF($L$20:L876,"&lt;&gt;")&lt;901,9,COUNTIF($L$20:L876,"&lt;&gt;")&lt;1001,10,COUNTIF($L$20:L876,"&lt;&gt;")&lt;1101,11,COUNTIF($L$20:L876,"&lt;&gt;")&lt;1201,12,COUNTIF($L$20:L876,"&lt;&gt;")&lt;1301,13,COUNTIF($L$20:L876,"&lt;&gt;")&lt;1401,14,COUNTIF($L$20:L876,"&lt;&gt;")&lt;1501,15,COUNTIF($L$20:L876,"&lt;&gt;")&lt;1601,16,COUNTIF($L$20:L876,"&lt;&gt;")&lt;1701,17,COUNTIF($L$20:L876,"&lt;&gt;")&lt;1801,18,COUNTIF($L$20:L876,"&lt;&gt;")&lt;1901,19,COUNTIF($L$20:L876,"&lt;&gt;")&lt;2001,20,COUNTIF($L$20:L876,"&lt;&gt;")&lt;2101,21,COUNTIF($L$20:L876,"&lt;&gt;")&lt;2201,22,COUNTIF($L$20:L876,"&lt;&gt;")&lt;2301,23,COUNTIF($L$20:L876,"&lt;&gt;")&lt;2401,24,COUNTIF($L$20:L876,"&lt;&gt;")&lt;2501,25,COUNTIF($L$20:L876,"&lt;&gt;")&lt;2601,26,COUNTIF($L$20:L876,"&lt;&gt;")&lt;2701,27,COUNTIF($L$20:L876,"&lt;&gt;")&lt;2801,28,COUNTIF($L$20:L876,"&lt;&gt;")&lt;2901,29,COUNTIF($L$20:L876,"&lt;&gt;")&lt;3001,30),"")</f>
        <v/>
      </c>
      <c r="AM876" t="str">
        <f t="shared" si="65"/>
        <v/>
      </c>
      <c r="AN876" t="str">
        <f t="shared" si="69"/>
        <v/>
      </c>
      <c r="AP876" t="str">
        <f t="shared" si="68"/>
        <v/>
      </c>
      <c r="AQ876" t="str">
        <f>IF(AO876="","",COUNTIFS(AM876:$AM$3019,AO876))</f>
        <v/>
      </c>
    </row>
    <row r="877" spans="1:43" x14ac:dyDescent="0.25">
      <c r="A877" s="6" t="str">
        <f>IF(COUNT($A$20:A876)&lt;&gt;$B$4,IF(A876="","",A876+1),"")</f>
        <v/>
      </c>
      <c r="B877" s="3"/>
      <c r="C877" s="3"/>
      <c r="D877" s="122"/>
      <c r="E877" s="3"/>
      <c r="F877" s="3"/>
      <c r="G877" s="3"/>
      <c r="H877" s="3"/>
      <c r="I877" s="120"/>
      <c r="J877" s="3"/>
      <c r="K877" s="95" t="str" cm="1">
        <f t="array" ref="K877">IF(OR($J$14 = "A",$J$14 = "B",$J$14 = "C"),IF(I877="","",IF(LEN(I877)&gt;2,_xlfn.IFS(ISNUMBER(SEARCH("_",I877)),I877,ISNUMBER(SEARCH(", ",I877)),SUBSTITUTE(I877,", ","_"),ISNUMBER(SEARCH("/ ",I877)),SUBSTITUTE(I877,"/ ","_"),ISNUMBER(SEARCH(",",I877)),SUBSTITUTE(I877,",","_"),ISNUMBER(SEARCH("/",I877)),SUBSTITUTE(I877,"/","_"),ISNUMBER(SEARCH("",I877)),I877),I877)),IF(OR($J$14 = "J",$J$14 = "K"),"",IF(D877="","",IF(LEN(D877)&gt;2,_xlfn.IFS(ISNUMBER(SEARCH("_",D877)),D877,ISNUMBER(SEARCH(", ",D877)),SUBSTITUTE(D877,", ","_"),ISNUMBER(SEARCH("/ ",D877)),SUBSTITUTE(D877,"/ ","_"),ISNUMBER(SEARCH(",",D877)),SUBSTITUTE(D877,",","_"),ISNUMBER(SEARCH("/",D877)),SUBSTITUTE(D877,"/","_"),ISNUMBER(SEARCH("",D877)),D877),D877))))</f>
        <v/>
      </c>
      <c r="L877" s="1"/>
      <c r="M877" s="1" t="str">
        <f t="shared" si="66"/>
        <v/>
      </c>
      <c r="N877" s="94" t="str">
        <f>IF($L877="None","",IF(ISERROR(VLOOKUP($L877,Info!$B$4:$B$266,1,FALSE)),"",VLOOKUP($L877,Info!$B$4:$L$266,5,FALSE)))</f>
        <v/>
      </c>
      <c r="O877" s="94" t="str">
        <f>IF(K877="","",IF(AND($J$12&lt;&gt;"ABC",N877="3"),"BAC",IF(N877="3","ABC",IF($J$12&lt;&gt;"ABC",IF($J$10="Standard",VLOOKUP(K877,Info!$BE$4:$BF$481,2,FALSE),VLOOKUP(K877,Info!$BI$4:$BJ$482,2,FALSE)),IF($J$10="Standard",VLOOKUP(K877,Info!$AG$4:$AH$2994,2,FALSE),VLOOKUP(K877,Info!$AK$4:$AL$2997,2,FALSE))))))</f>
        <v/>
      </c>
      <c r="P877" s="94" t="str">
        <f>IF($L877="None","",IF(ISERROR(VLOOKUP($L877,Info!$B$4:$B$266,1,FALSE)),"",VLOOKUP($L877,Info!$B$4:$L$266,3,FALSE)))</f>
        <v/>
      </c>
      <c r="Q877" s="96" t="str">
        <f>IF($L877="None","",IF(ISERROR(VLOOKUP($L877,Info!$B$4:$B$266,1,FALSE)),"",VLOOKUP($L877,Info!$B$4:$L$266,4,FALSE)))</f>
        <v/>
      </c>
      <c r="R877" s="1"/>
      <c r="S877" s="6" t="str">
        <f t="shared" si="67"/>
        <v/>
      </c>
      <c r="T877" s="6" t="str">
        <f>IF($L877="None","",IF(ISERROR(VLOOKUP($L877,Info!$B$4:$B$266,1,FALSE)),"",VLOOKUP($L877,Info!$B$4:$L$266,11,FALSE)))</f>
        <v/>
      </c>
      <c r="U877" s="1"/>
      <c r="V877" s="1"/>
      <c r="W877" s="1"/>
      <c r="X877" s="1" t="str">
        <f>IF($L877="None","",IF(ISERROR(VLOOKUP($L877,Info!$B$4:$B$266,1,FALSE)),"",IF(OR(W877="Metallic Liquid Tight",W877="Non-Metallic Liquid Tight",W877="LSZH",W877="Greenfield"),VLOOKUP($L877,Info!$B$4:$L$266,7,FALSE),"N/A")))</f>
        <v/>
      </c>
      <c r="Y877" s="1"/>
      <c r="Z877" s="96" t="str">
        <f>IF($L877="None","",IF(ISERROR(VLOOKUP($L877,Info!$B$4:$B$266,1,FALSE)),"",VLOOKUP($L877,Info!$B$4:$L$266,9,FALSE)))</f>
        <v/>
      </c>
      <c r="AA877" s="96" t="str">
        <f>IF($L877="None","",IF(ISERROR(VLOOKUP($L877,Info!$B$4:$B$266,1,FALSE)),"",VLOOKUP($L877,Info!$B$4:$L$266,8,FALSE)))</f>
        <v/>
      </c>
      <c r="AB877" s="96" t="str">
        <f>IF($L877="None","",IF(ISERROR(VLOOKUP($L877,Info!$B$4:$B$266,1,FALSE)),"",VLOOKUP($L877,Info!$B$4:$L$266,10,FALSE)))</f>
        <v/>
      </c>
      <c r="AC877" s="1" t="str">
        <f>IF(W877="SO Cable","Black,White",IF(O877="","",IF(P877="","",IF($J$12&lt;&gt;"ABC",IF(P877&lt;="250",VLOOKUP(O877,Info!$AZ$4:$BB$22,3,FALSE),VLOOKUP(O877,Info!$AZ$23:$BB$39,3,FALSE)),IF(P877&lt;="250",VLOOKUP(O877,Info!$AO$4:$AQ$22,3,FALSE),VLOOKUP(O877,Info!$AO$23:$AP$39,3,FALSE))))))</f>
        <v/>
      </c>
      <c r="AD877" s="1"/>
      <c r="AE877" s="1" t="str">
        <f>IF($L877="None","",IF(ISERROR(VLOOKUP($L877,Info!$B$4:$B$266,1,FALSE)),"",VLOOKUP($L877,Info!$B$4:$L$266,4,FALSE)))</f>
        <v/>
      </c>
      <c r="AF877" s="1" t="str">
        <f>IF($L877="None","",IF(ISERROR(VLOOKUP($L877,Info!$B$4:$B$266,1,FALSE)),"",VLOOKUP($L877,Info!$B$4:$L$266,6,FALSE)))</f>
        <v/>
      </c>
      <c r="AG877" s="1"/>
      <c r="AH877" s="33" t="str" cm="1">
        <f t="array" ref="AH877">IF(AND(L877&lt;&gt;"",O877&lt;&gt;"",R877:S877&lt;&gt;"",W877:X877&lt;&gt;"",Z877:AA877&lt;&gt;"",AC877&lt;&gt;""),"Good","Bad")</f>
        <v>Bad</v>
      </c>
      <c r="AL877" t="str" cm="1">
        <f t="array" ref="AL877">IF(R877&gt;0,_xlfn.IFS(COUNTIF($L$20:L877,"&lt;&gt;")&lt;101,1,COUNTIF($L$20:L877,"&lt;&gt;")&lt;201,2,COUNTIF($L$20:L877,"&lt;&gt;")&lt;301,3,COUNTIF($L$20:L877,"&lt;&gt;")&lt;401,4,COUNTIF($L$20:L877,"&lt;&gt;")&lt;501,5,COUNTIF($L$20:L877,"&lt;&gt;")&lt;601,6,COUNTIF($L$20:L877,"&lt;&gt;")&lt;701,7,COUNTIF($L$20:L877,"&lt;&gt;")&lt;801,8,COUNTIF($L$20:L877,"&lt;&gt;")&lt;901,9,COUNTIF($L$20:L877,"&lt;&gt;")&lt;1001,10,COUNTIF($L$20:L877,"&lt;&gt;")&lt;1101,11,COUNTIF($L$20:L877,"&lt;&gt;")&lt;1201,12,COUNTIF($L$20:L877,"&lt;&gt;")&lt;1301,13,COUNTIF($L$20:L877,"&lt;&gt;")&lt;1401,14,COUNTIF($L$20:L877,"&lt;&gt;")&lt;1501,15,COUNTIF($L$20:L877,"&lt;&gt;")&lt;1601,16,COUNTIF($L$20:L877,"&lt;&gt;")&lt;1701,17,COUNTIF($L$20:L877,"&lt;&gt;")&lt;1801,18,COUNTIF($L$20:L877,"&lt;&gt;")&lt;1901,19,COUNTIF($L$20:L877,"&lt;&gt;")&lt;2001,20,COUNTIF($L$20:L877,"&lt;&gt;")&lt;2101,21,COUNTIF($L$20:L877,"&lt;&gt;")&lt;2201,22,COUNTIF($L$20:L877,"&lt;&gt;")&lt;2301,23,COUNTIF($L$20:L877,"&lt;&gt;")&lt;2401,24,COUNTIF($L$20:L877,"&lt;&gt;")&lt;2501,25,COUNTIF($L$20:L877,"&lt;&gt;")&lt;2601,26,COUNTIF($L$20:L877,"&lt;&gt;")&lt;2701,27,COUNTIF($L$20:L877,"&lt;&gt;")&lt;2801,28,COUNTIF($L$20:L877,"&lt;&gt;")&lt;2901,29,COUNTIF($L$20:L877,"&lt;&gt;")&lt;3001,30),"")</f>
        <v/>
      </c>
      <c r="AM877" t="str">
        <f t="shared" si="65"/>
        <v/>
      </c>
      <c r="AN877" t="str">
        <f t="shared" si="69"/>
        <v/>
      </c>
      <c r="AP877" t="str">
        <f t="shared" si="68"/>
        <v/>
      </c>
      <c r="AQ877" t="str">
        <f>IF(AO877="","",COUNTIFS(AM877:$AM$3019,AO877))</f>
        <v/>
      </c>
    </row>
    <row r="878" spans="1:43" x14ac:dyDescent="0.25">
      <c r="A878" s="6" t="str">
        <f>IF(COUNT($A$20:A877)&lt;&gt;$B$4,IF(A877="","",A877+1),"")</f>
        <v/>
      </c>
      <c r="B878" s="3"/>
      <c r="C878" s="3"/>
      <c r="D878" s="122"/>
      <c r="E878" s="3"/>
      <c r="F878" s="3"/>
      <c r="G878" s="3"/>
      <c r="H878" s="3"/>
      <c r="I878" s="120"/>
      <c r="J878" s="3"/>
      <c r="K878" s="95" t="str" cm="1">
        <f t="array" ref="K878">IF(OR($J$14 = "A",$J$14 = "B",$J$14 = "C"),IF(I878="","",IF(LEN(I878)&gt;2,_xlfn.IFS(ISNUMBER(SEARCH("_",I878)),I878,ISNUMBER(SEARCH(", ",I878)),SUBSTITUTE(I878,", ","_"),ISNUMBER(SEARCH("/ ",I878)),SUBSTITUTE(I878,"/ ","_"),ISNUMBER(SEARCH(",",I878)),SUBSTITUTE(I878,",","_"),ISNUMBER(SEARCH("/",I878)),SUBSTITUTE(I878,"/","_"),ISNUMBER(SEARCH("",I878)),I878),I878)),IF(OR($J$14 = "J",$J$14 = "K"),"",IF(D878="","",IF(LEN(D878)&gt;2,_xlfn.IFS(ISNUMBER(SEARCH("_",D878)),D878,ISNUMBER(SEARCH(", ",D878)),SUBSTITUTE(D878,", ","_"),ISNUMBER(SEARCH("/ ",D878)),SUBSTITUTE(D878,"/ ","_"),ISNUMBER(SEARCH(",",D878)),SUBSTITUTE(D878,",","_"),ISNUMBER(SEARCH("/",D878)),SUBSTITUTE(D878,"/","_"),ISNUMBER(SEARCH("",D878)),D878),D878))))</f>
        <v/>
      </c>
      <c r="L878" s="1"/>
      <c r="M878" s="1" t="str">
        <f t="shared" si="66"/>
        <v/>
      </c>
      <c r="N878" s="94" t="str">
        <f>IF($L878="None","",IF(ISERROR(VLOOKUP($L878,Info!$B$4:$B$266,1,FALSE)),"",VLOOKUP($L878,Info!$B$4:$L$266,5,FALSE)))</f>
        <v/>
      </c>
      <c r="O878" s="94" t="str">
        <f>IF(K878="","",IF(AND($J$12&lt;&gt;"ABC",N878="3"),"BAC",IF(N878="3","ABC",IF($J$12&lt;&gt;"ABC",IF($J$10="Standard",VLOOKUP(K878,Info!$BE$4:$BF$481,2,FALSE),VLOOKUP(K878,Info!$BI$4:$BJ$482,2,FALSE)),IF($J$10="Standard",VLOOKUP(K878,Info!$AG$4:$AH$2994,2,FALSE),VLOOKUP(K878,Info!$AK$4:$AL$2997,2,FALSE))))))</f>
        <v/>
      </c>
      <c r="P878" s="94" t="str">
        <f>IF($L878="None","",IF(ISERROR(VLOOKUP($L878,Info!$B$4:$B$266,1,FALSE)),"",VLOOKUP($L878,Info!$B$4:$L$266,3,FALSE)))</f>
        <v/>
      </c>
      <c r="Q878" s="96" t="str">
        <f>IF($L878="None","",IF(ISERROR(VLOOKUP($L878,Info!$B$4:$B$266,1,FALSE)),"",VLOOKUP($L878,Info!$B$4:$L$266,4,FALSE)))</f>
        <v/>
      </c>
      <c r="R878" s="1"/>
      <c r="S878" s="6" t="str">
        <f t="shared" si="67"/>
        <v/>
      </c>
      <c r="T878" s="6" t="str">
        <f>IF($L878="None","",IF(ISERROR(VLOOKUP($L878,Info!$B$4:$B$266,1,FALSE)),"",VLOOKUP($L878,Info!$B$4:$L$266,11,FALSE)))</f>
        <v/>
      </c>
      <c r="U878" s="1"/>
      <c r="V878" s="1"/>
      <c r="W878" s="1"/>
      <c r="X878" s="1" t="str">
        <f>IF($L878="None","",IF(ISERROR(VLOOKUP($L878,Info!$B$4:$B$266,1,FALSE)),"",IF(OR(W878="Metallic Liquid Tight",W878="Non-Metallic Liquid Tight",W878="LSZH",W878="Greenfield"),VLOOKUP($L878,Info!$B$4:$L$266,7,FALSE),"N/A")))</f>
        <v/>
      </c>
      <c r="Y878" s="1"/>
      <c r="Z878" s="96" t="str">
        <f>IF($L878="None","",IF(ISERROR(VLOOKUP($L878,Info!$B$4:$B$266,1,FALSE)),"",VLOOKUP($L878,Info!$B$4:$L$266,9,FALSE)))</f>
        <v/>
      </c>
      <c r="AA878" s="96" t="str">
        <f>IF($L878="None","",IF(ISERROR(VLOOKUP($L878,Info!$B$4:$B$266,1,FALSE)),"",VLOOKUP($L878,Info!$B$4:$L$266,8,FALSE)))</f>
        <v/>
      </c>
      <c r="AB878" s="96" t="str">
        <f>IF($L878="None","",IF(ISERROR(VLOOKUP($L878,Info!$B$4:$B$266,1,FALSE)),"",VLOOKUP($L878,Info!$B$4:$L$266,10,FALSE)))</f>
        <v/>
      </c>
      <c r="AC878" s="1" t="str">
        <f>IF(W878="SO Cable","Black,White",IF(O878="","",IF(P878="","",IF($J$12&lt;&gt;"ABC",IF(P878&lt;="250",VLOOKUP(O878,Info!$AZ$4:$BB$22,3,FALSE),VLOOKUP(O878,Info!$AZ$23:$BB$39,3,FALSE)),IF(P878&lt;="250",VLOOKUP(O878,Info!$AO$4:$AQ$22,3,FALSE),VLOOKUP(O878,Info!$AO$23:$AP$39,3,FALSE))))))</f>
        <v/>
      </c>
      <c r="AD878" s="1"/>
      <c r="AE878" s="1" t="str">
        <f>IF($L878="None","",IF(ISERROR(VLOOKUP($L878,Info!$B$4:$B$266,1,FALSE)),"",VLOOKUP($L878,Info!$B$4:$L$266,4,FALSE)))</f>
        <v/>
      </c>
      <c r="AF878" s="1" t="str">
        <f>IF($L878="None","",IF(ISERROR(VLOOKUP($L878,Info!$B$4:$B$266,1,FALSE)),"",VLOOKUP($L878,Info!$B$4:$L$266,6,FALSE)))</f>
        <v/>
      </c>
      <c r="AG878" s="1"/>
      <c r="AH878" s="33" t="str" cm="1">
        <f t="array" ref="AH878">IF(AND(L878&lt;&gt;"",O878&lt;&gt;"",R878:S878&lt;&gt;"",W878:X878&lt;&gt;"",Z878:AA878&lt;&gt;"",AC878&lt;&gt;""),"Good","Bad")</f>
        <v>Bad</v>
      </c>
      <c r="AL878" t="str" cm="1">
        <f t="array" ref="AL878">IF(R878&gt;0,_xlfn.IFS(COUNTIF($L$20:L878,"&lt;&gt;")&lt;101,1,COUNTIF($L$20:L878,"&lt;&gt;")&lt;201,2,COUNTIF($L$20:L878,"&lt;&gt;")&lt;301,3,COUNTIF($L$20:L878,"&lt;&gt;")&lt;401,4,COUNTIF($L$20:L878,"&lt;&gt;")&lt;501,5,COUNTIF($L$20:L878,"&lt;&gt;")&lt;601,6,COUNTIF($L$20:L878,"&lt;&gt;")&lt;701,7,COUNTIF($L$20:L878,"&lt;&gt;")&lt;801,8,COUNTIF($L$20:L878,"&lt;&gt;")&lt;901,9,COUNTIF($L$20:L878,"&lt;&gt;")&lt;1001,10,COUNTIF($L$20:L878,"&lt;&gt;")&lt;1101,11,COUNTIF($L$20:L878,"&lt;&gt;")&lt;1201,12,COUNTIF($L$20:L878,"&lt;&gt;")&lt;1301,13,COUNTIF($L$20:L878,"&lt;&gt;")&lt;1401,14,COUNTIF($L$20:L878,"&lt;&gt;")&lt;1501,15,COUNTIF($L$20:L878,"&lt;&gt;")&lt;1601,16,COUNTIF($L$20:L878,"&lt;&gt;")&lt;1701,17,COUNTIF($L$20:L878,"&lt;&gt;")&lt;1801,18,COUNTIF($L$20:L878,"&lt;&gt;")&lt;1901,19,COUNTIF($L$20:L878,"&lt;&gt;")&lt;2001,20,COUNTIF($L$20:L878,"&lt;&gt;")&lt;2101,21,COUNTIF($L$20:L878,"&lt;&gt;")&lt;2201,22,COUNTIF($L$20:L878,"&lt;&gt;")&lt;2301,23,COUNTIF($L$20:L878,"&lt;&gt;")&lt;2401,24,COUNTIF($L$20:L878,"&lt;&gt;")&lt;2501,25,COUNTIF($L$20:L878,"&lt;&gt;")&lt;2601,26,COUNTIF($L$20:L878,"&lt;&gt;")&lt;2701,27,COUNTIF($L$20:L878,"&lt;&gt;")&lt;2801,28,COUNTIF($L$20:L878,"&lt;&gt;")&lt;2901,29,COUNTIF($L$20:L878,"&lt;&gt;")&lt;3001,30),"")</f>
        <v/>
      </c>
      <c r="AM878" t="str">
        <f t="shared" si="65"/>
        <v/>
      </c>
      <c r="AN878" t="str">
        <f t="shared" si="69"/>
        <v/>
      </c>
      <c r="AP878" t="str">
        <f t="shared" si="68"/>
        <v/>
      </c>
      <c r="AQ878" t="str">
        <f>IF(AO878="","",COUNTIFS(AM878:$AM$3019,AO878))</f>
        <v/>
      </c>
    </row>
    <row r="879" spans="1:43" x14ac:dyDescent="0.25">
      <c r="A879" s="6" t="str">
        <f>IF(COUNT($A$20:A878)&lt;&gt;$B$4,IF(A878="","",A878+1),"")</f>
        <v/>
      </c>
      <c r="B879" s="3"/>
      <c r="C879" s="3"/>
      <c r="D879" s="122"/>
      <c r="E879" s="3"/>
      <c r="F879" s="3"/>
      <c r="G879" s="3"/>
      <c r="H879" s="3"/>
      <c r="I879" s="120"/>
      <c r="J879" s="3"/>
      <c r="K879" s="95" t="str" cm="1">
        <f t="array" ref="K879">IF(OR($J$14 = "A",$J$14 = "B",$J$14 = "C"),IF(I879="","",IF(LEN(I879)&gt;2,_xlfn.IFS(ISNUMBER(SEARCH("_",I879)),I879,ISNUMBER(SEARCH(", ",I879)),SUBSTITUTE(I879,", ","_"),ISNUMBER(SEARCH("/ ",I879)),SUBSTITUTE(I879,"/ ","_"),ISNUMBER(SEARCH(",",I879)),SUBSTITUTE(I879,",","_"),ISNUMBER(SEARCH("/",I879)),SUBSTITUTE(I879,"/","_"),ISNUMBER(SEARCH("",I879)),I879),I879)),IF(OR($J$14 = "J",$J$14 = "K"),"",IF(D879="","",IF(LEN(D879)&gt;2,_xlfn.IFS(ISNUMBER(SEARCH("_",D879)),D879,ISNUMBER(SEARCH(", ",D879)),SUBSTITUTE(D879,", ","_"),ISNUMBER(SEARCH("/ ",D879)),SUBSTITUTE(D879,"/ ","_"),ISNUMBER(SEARCH(",",D879)),SUBSTITUTE(D879,",","_"),ISNUMBER(SEARCH("/",D879)),SUBSTITUTE(D879,"/","_"),ISNUMBER(SEARCH("",D879)),D879),D879))))</f>
        <v/>
      </c>
      <c r="L879" s="1"/>
      <c r="M879" s="1" t="str">
        <f t="shared" si="66"/>
        <v/>
      </c>
      <c r="N879" s="94" t="str">
        <f>IF($L879="None","",IF(ISERROR(VLOOKUP($L879,Info!$B$4:$B$266,1,FALSE)),"",VLOOKUP($L879,Info!$B$4:$L$266,5,FALSE)))</f>
        <v/>
      </c>
      <c r="O879" s="94" t="str">
        <f>IF(K879="","",IF(AND($J$12&lt;&gt;"ABC",N879="3"),"BAC",IF(N879="3","ABC",IF($J$12&lt;&gt;"ABC",IF($J$10="Standard",VLOOKUP(K879,Info!$BE$4:$BF$481,2,FALSE),VLOOKUP(K879,Info!$BI$4:$BJ$482,2,FALSE)),IF($J$10="Standard",VLOOKUP(K879,Info!$AG$4:$AH$2994,2,FALSE),VLOOKUP(K879,Info!$AK$4:$AL$2997,2,FALSE))))))</f>
        <v/>
      </c>
      <c r="P879" s="94" t="str">
        <f>IF($L879="None","",IF(ISERROR(VLOOKUP($L879,Info!$B$4:$B$266,1,FALSE)),"",VLOOKUP($L879,Info!$B$4:$L$266,3,FALSE)))</f>
        <v/>
      </c>
      <c r="Q879" s="96" t="str">
        <f>IF($L879="None","",IF(ISERROR(VLOOKUP($L879,Info!$B$4:$B$266,1,FALSE)),"",VLOOKUP($L879,Info!$B$4:$L$266,4,FALSE)))</f>
        <v/>
      </c>
      <c r="R879" s="1"/>
      <c r="S879" s="6" t="str">
        <f t="shared" si="67"/>
        <v/>
      </c>
      <c r="T879" s="6" t="str">
        <f>IF($L879="None","",IF(ISERROR(VLOOKUP($L879,Info!$B$4:$B$266,1,FALSE)),"",VLOOKUP($L879,Info!$B$4:$L$266,11,FALSE)))</f>
        <v/>
      </c>
      <c r="U879" s="1"/>
      <c r="V879" s="1"/>
      <c r="W879" s="1"/>
      <c r="X879" s="1" t="str">
        <f>IF($L879="None","",IF(ISERROR(VLOOKUP($L879,Info!$B$4:$B$266,1,FALSE)),"",IF(OR(W879="Metallic Liquid Tight",W879="Non-Metallic Liquid Tight",W879="LSZH",W879="Greenfield"),VLOOKUP($L879,Info!$B$4:$L$266,7,FALSE),"N/A")))</f>
        <v/>
      </c>
      <c r="Y879" s="1"/>
      <c r="Z879" s="96" t="str">
        <f>IF($L879="None","",IF(ISERROR(VLOOKUP($L879,Info!$B$4:$B$266,1,FALSE)),"",VLOOKUP($L879,Info!$B$4:$L$266,9,FALSE)))</f>
        <v/>
      </c>
      <c r="AA879" s="96" t="str">
        <f>IF($L879="None","",IF(ISERROR(VLOOKUP($L879,Info!$B$4:$B$266,1,FALSE)),"",VLOOKUP($L879,Info!$B$4:$L$266,8,FALSE)))</f>
        <v/>
      </c>
      <c r="AB879" s="96" t="str">
        <f>IF($L879="None","",IF(ISERROR(VLOOKUP($L879,Info!$B$4:$B$266,1,FALSE)),"",VLOOKUP($L879,Info!$B$4:$L$266,10,FALSE)))</f>
        <v/>
      </c>
      <c r="AC879" s="1" t="str">
        <f>IF(W879="SO Cable","Black,White",IF(O879="","",IF(P879="","",IF($J$12&lt;&gt;"ABC",IF(P879&lt;="250",VLOOKUP(O879,Info!$AZ$4:$BB$22,3,FALSE),VLOOKUP(O879,Info!$AZ$23:$BB$39,3,FALSE)),IF(P879&lt;="250",VLOOKUP(O879,Info!$AO$4:$AQ$22,3,FALSE),VLOOKUP(O879,Info!$AO$23:$AP$39,3,FALSE))))))</f>
        <v/>
      </c>
      <c r="AD879" s="1"/>
      <c r="AE879" s="1" t="str">
        <f>IF($L879="None","",IF(ISERROR(VLOOKUP($L879,Info!$B$4:$B$266,1,FALSE)),"",VLOOKUP($L879,Info!$B$4:$L$266,4,FALSE)))</f>
        <v/>
      </c>
      <c r="AF879" s="1" t="str">
        <f>IF($L879="None","",IF(ISERROR(VLOOKUP($L879,Info!$B$4:$B$266,1,FALSE)),"",VLOOKUP($L879,Info!$B$4:$L$266,6,FALSE)))</f>
        <v/>
      </c>
      <c r="AG879" s="1"/>
      <c r="AH879" s="33" t="str" cm="1">
        <f t="array" ref="AH879">IF(AND(L879&lt;&gt;"",O879&lt;&gt;"",R879:S879&lt;&gt;"",W879:X879&lt;&gt;"",Z879:AA879&lt;&gt;"",AC879&lt;&gt;""),"Good","Bad")</f>
        <v>Bad</v>
      </c>
      <c r="AL879" t="str" cm="1">
        <f t="array" ref="AL879">IF(R879&gt;0,_xlfn.IFS(COUNTIF($L$20:L879,"&lt;&gt;")&lt;101,1,COUNTIF($L$20:L879,"&lt;&gt;")&lt;201,2,COUNTIF($L$20:L879,"&lt;&gt;")&lt;301,3,COUNTIF($L$20:L879,"&lt;&gt;")&lt;401,4,COUNTIF($L$20:L879,"&lt;&gt;")&lt;501,5,COUNTIF($L$20:L879,"&lt;&gt;")&lt;601,6,COUNTIF($L$20:L879,"&lt;&gt;")&lt;701,7,COUNTIF($L$20:L879,"&lt;&gt;")&lt;801,8,COUNTIF($L$20:L879,"&lt;&gt;")&lt;901,9,COUNTIF($L$20:L879,"&lt;&gt;")&lt;1001,10,COUNTIF($L$20:L879,"&lt;&gt;")&lt;1101,11,COUNTIF($L$20:L879,"&lt;&gt;")&lt;1201,12,COUNTIF($L$20:L879,"&lt;&gt;")&lt;1301,13,COUNTIF($L$20:L879,"&lt;&gt;")&lt;1401,14,COUNTIF($L$20:L879,"&lt;&gt;")&lt;1501,15,COUNTIF($L$20:L879,"&lt;&gt;")&lt;1601,16,COUNTIF($L$20:L879,"&lt;&gt;")&lt;1701,17,COUNTIF($L$20:L879,"&lt;&gt;")&lt;1801,18,COUNTIF($L$20:L879,"&lt;&gt;")&lt;1901,19,COUNTIF($L$20:L879,"&lt;&gt;")&lt;2001,20,COUNTIF($L$20:L879,"&lt;&gt;")&lt;2101,21,COUNTIF($L$20:L879,"&lt;&gt;")&lt;2201,22,COUNTIF($L$20:L879,"&lt;&gt;")&lt;2301,23,COUNTIF($L$20:L879,"&lt;&gt;")&lt;2401,24,COUNTIF($L$20:L879,"&lt;&gt;")&lt;2501,25,COUNTIF($L$20:L879,"&lt;&gt;")&lt;2601,26,COUNTIF($L$20:L879,"&lt;&gt;")&lt;2701,27,COUNTIF($L$20:L879,"&lt;&gt;")&lt;2801,28,COUNTIF($L$20:L879,"&lt;&gt;")&lt;2901,29,COUNTIF($L$20:L879,"&lt;&gt;")&lt;3001,30),"")</f>
        <v/>
      </c>
      <c r="AM879" t="str">
        <f t="shared" si="65"/>
        <v/>
      </c>
      <c r="AN879" t="str">
        <f t="shared" si="69"/>
        <v/>
      </c>
      <c r="AP879" t="str">
        <f t="shared" si="68"/>
        <v/>
      </c>
      <c r="AQ879" t="str">
        <f>IF(AO879="","",COUNTIFS(AM879:$AM$3019,AO879))</f>
        <v/>
      </c>
    </row>
    <row r="880" spans="1:43" x14ac:dyDescent="0.25">
      <c r="A880" s="6" t="str">
        <f>IF(COUNT($A$20:A879)&lt;&gt;$B$4,IF(A879="","",A879+1),"")</f>
        <v/>
      </c>
      <c r="B880" s="3"/>
      <c r="C880" s="3"/>
      <c r="D880" s="122"/>
      <c r="E880" s="3"/>
      <c r="F880" s="3"/>
      <c r="G880" s="3"/>
      <c r="H880" s="3"/>
      <c r="I880" s="120"/>
      <c r="J880" s="3"/>
      <c r="K880" s="95" t="str" cm="1">
        <f t="array" ref="K880">IF(OR($J$14 = "A",$J$14 = "B",$J$14 = "C"),IF(I880="","",IF(LEN(I880)&gt;2,_xlfn.IFS(ISNUMBER(SEARCH("_",I880)),I880,ISNUMBER(SEARCH(", ",I880)),SUBSTITUTE(I880,", ","_"),ISNUMBER(SEARCH("/ ",I880)),SUBSTITUTE(I880,"/ ","_"),ISNUMBER(SEARCH(",",I880)),SUBSTITUTE(I880,",","_"),ISNUMBER(SEARCH("/",I880)),SUBSTITUTE(I880,"/","_"),ISNUMBER(SEARCH("",I880)),I880),I880)),IF(OR($J$14 = "J",$J$14 = "K"),"",IF(D880="","",IF(LEN(D880)&gt;2,_xlfn.IFS(ISNUMBER(SEARCH("_",D880)),D880,ISNUMBER(SEARCH(", ",D880)),SUBSTITUTE(D880,", ","_"),ISNUMBER(SEARCH("/ ",D880)),SUBSTITUTE(D880,"/ ","_"),ISNUMBER(SEARCH(",",D880)),SUBSTITUTE(D880,",","_"),ISNUMBER(SEARCH("/",D880)),SUBSTITUTE(D880,"/","_"),ISNUMBER(SEARCH("",D880)),D880),D880))))</f>
        <v/>
      </c>
      <c r="L880" s="1"/>
      <c r="M880" s="1" t="str">
        <f t="shared" si="66"/>
        <v/>
      </c>
      <c r="N880" s="94" t="str">
        <f>IF($L880="None","",IF(ISERROR(VLOOKUP($L880,Info!$B$4:$B$266,1,FALSE)),"",VLOOKUP($L880,Info!$B$4:$L$266,5,FALSE)))</f>
        <v/>
      </c>
      <c r="O880" s="94" t="str">
        <f>IF(K880="","",IF(AND($J$12&lt;&gt;"ABC",N880="3"),"BAC",IF(N880="3","ABC",IF($J$12&lt;&gt;"ABC",IF($J$10="Standard",VLOOKUP(K880,Info!$BE$4:$BF$481,2,FALSE),VLOOKUP(K880,Info!$BI$4:$BJ$482,2,FALSE)),IF($J$10="Standard",VLOOKUP(K880,Info!$AG$4:$AH$2994,2,FALSE),VLOOKUP(K880,Info!$AK$4:$AL$2997,2,FALSE))))))</f>
        <v/>
      </c>
      <c r="P880" s="94" t="str">
        <f>IF($L880="None","",IF(ISERROR(VLOOKUP($L880,Info!$B$4:$B$266,1,FALSE)),"",VLOOKUP($L880,Info!$B$4:$L$266,3,FALSE)))</f>
        <v/>
      </c>
      <c r="Q880" s="96" t="str">
        <f>IF($L880="None","",IF(ISERROR(VLOOKUP($L880,Info!$B$4:$B$266,1,FALSE)),"",VLOOKUP($L880,Info!$B$4:$L$266,4,FALSE)))</f>
        <v/>
      </c>
      <c r="R880" s="1"/>
      <c r="S880" s="6" t="str">
        <f t="shared" si="67"/>
        <v/>
      </c>
      <c r="T880" s="6" t="str">
        <f>IF($L880="None","",IF(ISERROR(VLOOKUP($L880,Info!$B$4:$B$266,1,FALSE)),"",VLOOKUP($L880,Info!$B$4:$L$266,11,FALSE)))</f>
        <v/>
      </c>
      <c r="U880" s="1"/>
      <c r="V880" s="1"/>
      <c r="W880" s="1"/>
      <c r="X880" s="1" t="str">
        <f>IF($L880="None","",IF(ISERROR(VLOOKUP($L880,Info!$B$4:$B$266,1,FALSE)),"",IF(OR(W880="Metallic Liquid Tight",W880="Non-Metallic Liquid Tight",W880="LSZH",W880="Greenfield"),VLOOKUP($L880,Info!$B$4:$L$266,7,FALSE),"N/A")))</f>
        <v/>
      </c>
      <c r="Y880" s="1"/>
      <c r="Z880" s="96" t="str">
        <f>IF($L880="None","",IF(ISERROR(VLOOKUP($L880,Info!$B$4:$B$266,1,FALSE)),"",VLOOKUP($L880,Info!$B$4:$L$266,9,FALSE)))</f>
        <v/>
      </c>
      <c r="AA880" s="96" t="str">
        <f>IF($L880="None","",IF(ISERROR(VLOOKUP($L880,Info!$B$4:$B$266,1,FALSE)),"",VLOOKUP($L880,Info!$B$4:$L$266,8,FALSE)))</f>
        <v/>
      </c>
      <c r="AB880" s="96" t="str">
        <f>IF($L880="None","",IF(ISERROR(VLOOKUP($L880,Info!$B$4:$B$266,1,FALSE)),"",VLOOKUP($L880,Info!$B$4:$L$266,10,FALSE)))</f>
        <v/>
      </c>
      <c r="AC880" s="1" t="str">
        <f>IF(W880="SO Cable","Black,White",IF(O880="","",IF(P880="","",IF($J$12&lt;&gt;"ABC",IF(P880&lt;="250",VLOOKUP(O880,Info!$AZ$4:$BB$22,3,FALSE),VLOOKUP(O880,Info!$AZ$23:$BB$39,3,FALSE)),IF(P880&lt;="250",VLOOKUP(O880,Info!$AO$4:$AQ$22,3,FALSE),VLOOKUP(O880,Info!$AO$23:$AP$39,3,FALSE))))))</f>
        <v/>
      </c>
      <c r="AD880" s="1"/>
      <c r="AE880" s="1" t="str">
        <f>IF($L880="None","",IF(ISERROR(VLOOKUP($L880,Info!$B$4:$B$266,1,FALSE)),"",VLOOKUP($L880,Info!$B$4:$L$266,4,FALSE)))</f>
        <v/>
      </c>
      <c r="AF880" s="1" t="str">
        <f>IF($L880="None","",IF(ISERROR(VLOOKUP($L880,Info!$B$4:$B$266,1,FALSE)),"",VLOOKUP($L880,Info!$B$4:$L$266,6,FALSE)))</f>
        <v/>
      </c>
      <c r="AG880" s="1"/>
      <c r="AH880" s="33" t="str" cm="1">
        <f t="array" ref="AH880">IF(AND(L880&lt;&gt;"",O880&lt;&gt;"",R880:S880&lt;&gt;"",W880:X880&lt;&gt;"",Z880:AA880&lt;&gt;"",AC880&lt;&gt;""),"Good","Bad")</f>
        <v>Bad</v>
      </c>
      <c r="AL880" t="str" cm="1">
        <f t="array" ref="AL880">IF(R880&gt;0,_xlfn.IFS(COUNTIF($L$20:L880,"&lt;&gt;")&lt;101,1,COUNTIF($L$20:L880,"&lt;&gt;")&lt;201,2,COUNTIF($L$20:L880,"&lt;&gt;")&lt;301,3,COUNTIF($L$20:L880,"&lt;&gt;")&lt;401,4,COUNTIF($L$20:L880,"&lt;&gt;")&lt;501,5,COUNTIF($L$20:L880,"&lt;&gt;")&lt;601,6,COUNTIF($L$20:L880,"&lt;&gt;")&lt;701,7,COUNTIF($L$20:L880,"&lt;&gt;")&lt;801,8,COUNTIF($L$20:L880,"&lt;&gt;")&lt;901,9,COUNTIF($L$20:L880,"&lt;&gt;")&lt;1001,10,COUNTIF($L$20:L880,"&lt;&gt;")&lt;1101,11,COUNTIF($L$20:L880,"&lt;&gt;")&lt;1201,12,COUNTIF($L$20:L880,"&lt;&gt;")&lt;1301,13,COUNTIF($L$20:L880,"&lt;&gt;")&lt;1401,14,COUNTIF($L$20:L880,"&lt;&gt;")&lt;1501,15,COUNTIF($L$20:L880,"&lt;&gt;")&lt;1601,16,COUNTIF($L$20:L880,"&lt;&gt;")&lt;1701,17,COUNTIF($L$20:L880,"&lt;&gt;")&lt;1801,18,COUNTIF($L$20:L880,"&lt;&gt;")&lt;1901,19,COUNTIF($L$20:L880,"&lt;&gt;")&lt;2001,20,COUNTIF($L$20:L880,"&lt;&gt;")&lt;2101,21,COUNTIF($L$20:L880,"&lt;&gt;")&lt;2201,22,COUNTIF($L$20:L880,"&lt;&gt;")&lt;2301,23,COUNTIF($L$20:L880,"&lt;&gt;")&lt;2401,24,COUNTIF($L$20:L880,"&lt;&gt;")&lt;2501,25,COUNTIF($L$20:L880,"&lt;&gt;")&lt;2601,26,COUNTIF($L$20:L880,"&lt;&gt;")&lt;2701,27,COUNTIF($L$20:L880,"&lt;&gt;")&lt;2801,28,COUNTIF($L$20:L880,"&lt;&gt;")&lt;2901,29,COUNTIF($L$20:L880,"&lt;&gt;")&lt;3001,30),"")</f>
        <v/>
      </c>
      <c r="AM880" t="str">
        <f t="shared" si="65"/>
        <v/>
      </c>
      <c r="AN880" t="str">
        <f t="shared" si="69"/>
        <v/>
      </c>
      <c r="AP880" t="str">
        <f t="shared" si="68"/>
        <v/>
      </c>
      <c r="AQ880" t="str">
        <f>IF(AO880="","",COUNTIFS(AM880:$AM$3019,AO880))</f>
        <v/>
      </c>
    </row>
    <row r="881" spans="1:43" x14ac:dyDescent="0.25">
      <c r="A881" s="6" t="str">
        <f>IF(COUNT($A$20:A880)&lt;&gt;$B$4,IF(A880="","",A880+1),"")</f>
        <v/>
      </c>
      <c r="B881" s="3"/>
      <c r="C881" s="3"/>
      <c r="D881" s="122"/>
      <c r="E881" s="3"/>
      <c r="F881" s="3"/>
      <c r="G881" s="3"/>
      <c r="H881" s="3"/>
      <c r="I881" s="120"/>
      <c r="J881" s="3"/>
      <c r="K881" s="95" t="str" cm="1">
        <f t="array" ref="K881">IF(OR($J$14 = "A",$J$14 = "B",$J$14 = "C"),IF(I881="","",IF(LEN(I881)&gt;2,_xlfn.IFS(ISNUMBER(SEARCH("_",I881)),I881,ISNUMBER(SEARCH(", ",I881)),SUBSTITUTE(I881,", ","_"),ISNUMBER(SEARCH("/ ",I881)),SUBSTITUTE(I881,"/ ","_"),ISNUMBER(SEARCH(",",I881)),SUBSTITUTE(I881,",","_"),ISNUMBER(SEARCH("/",I881)),SUBSTITUTE(I881,"/","_"),ISNUMBER(SEARCH("",I881)),I881),I881)),IF(OR($J$14 = "J",$J$14 = "K"),"",IF(D881="","",IF(LEN(D881)&gt;2,_xlfn.IFS(ISNUMBER(SEARCH("_",D881)),D881,ISNUMBER(SEARCH(", ",D881)),SUBSTITUTE(D881,", ","_"),ISNUMBER(SEARCH("/ ",D881)),SUBSTITUTE(D881,"/ ","_"),ISNUMBER(SEARCH(",",D881)),SUBSTITUTE(D881,",","_"),ISNUMBER(SEARCH("/",D881)),SUBSTITUTE(D881,"/","_"),ISNUMBER(SEARCH("",D881)),D881),D881))))</f>
        <v/>
      </c>
      <c r="L881" s="1"/>
      <c r="M881" s="1" t="str">
        <f t="shared" si="66"/>
        <v/>
      </c>
      <c r="N881" s="94" t="str">
        <f>IF($L881="None","",IF(ISERROR(VLOOKUP($L881,Info!$B$4:$B$266,1,FALSE)),"",VLOOKUP($L881,Info!$B$4:$L$266,5,FALSE)))</f>
        <v/>
      </c>
      <c r="O881" s="94" t="str">
        <f>IF(K881="","",IF(AND($J$12&lt;&gt;"ABC",N881="3"),"BAC",IF(N881="3","ABC",IF($J$12&lt;&gt;"ABC",IF($J$10="Standard",VLOOKUP(K881,Info!$BE$4:$BF$481,2,FALSE),VLOOKUP(K881,Info!$BI$4:$BJ$482,2,FALSE)),IF($J$10="Standard",VLOOKUP(K881,Info!$AG$4:$AH$2994,2,FALSE),VLOOKUP(K881,Info!$AK$4:$AL$2997,2,FALSE))))))</f>
        <v/>
      </c>
      <c r="P881" s="94" t="str">
        <f>IF($L881="None","",IF(ISERROR(VLOOKUP($L881,Info!$B$4:$B$266,1,FALSE)),"",VLOOKUP($L881,Info!$B$4:$L$266,3,FALSE)))</f>
        <v/>
      </c>
      <c r="Q881" s="96" t="str">
        <f>IF($L881="None","",IF(ISERROR(VLOOKUP($L881,Info!$B$4:$B$266,1,FALSE)),"",VLOOKUP($L881,Info!$B$4:$L$266,4,FALSE)))</f>
        <v/>
      </c>
      <c r="R881" s="1"/>
      <c r="S881" s="6" t="str">
        <f t="shared" si="67"/>
        <v/>
      </c>
      <c r="T881" s="6" t="str">
        <f>IF($L881="None","",IF(ISERROR(VLOOKUP($L881,Info!$B$4:$B$266,1,FALSE)),"",VLOOKUP($L881,Info!$B$4:$L$266,11,FALSE)))</f>
        <v/>
      </c>
      <c r="U881" s="1"/>
      <c r="V881" s="1"/>
      <c r="W881" s="1"/>
      <c r="X881" s="1" t="str">
        <f>IF($L881="None","",IF(ISERROR(VLOOKUP($L881,Info!$B$4:$B$266,1,FALSE)),"",IF(OR(W881="Metallic Liquid Tight",W881="Non-Metallic Liquid Tight",W881="LSZH",W881="Greenfield"),VLOOKUP($L881,Info!$B$4:$L$266,7,FALSE),"N/A")))</f>
        <v/>
      </c>
      <c r="Y881" s="1"/>
      <c r="Z881" s="96" t="str">
        <f>IF($L881="None","",IF(ISERROR(VLOOKUP($L881,Info!$B$4:$B$266,1,FALSE)),"",VLOOKUP($L881,Info!$B$4:$L$266,9,FALSE)))</f>
        <v/>
      </c>
      <c r="AA881" s="96" t="str">
        <f>IF($L881="None","",IF(ISERROR(VLOOKUP($L881,Info!$B$4:$B$266,1,FALSE)),"",VLOOKUP($L881,Info!$B$4:$L$266,8,FALSE)))</f>
        <v/>
      </c>
      <c r="AB881" s="96" t="str">
        <f>IF($L881="None","",IF(ISERROR(VLOOKUP($L881,Info!$B$4:$B$266,1,FALSE)),"",VLOOKUP($L881,Info!$B$4:$L$266,10,FALSE)))</f>
        <v/>
      </c>
      <c r="AC881" s="1" t="str">
        <f>IF(W881="SO Cable","Black,White",IF(O881="","",IF(P881="","",IF($J$12&lt;&gt;"ABC",IF(P881&lt;="250",VLOOKUP(O881,Info!$AZ$4:$BB$22,3,FALSE),VLOOKUP(O881,Info!$AZ$23:$BB$39,3,FALSE)),IF(P881&lt;="250",VLOOKUP(O881,Info!$AO$4:$AQ$22,3,FALSE),VLOOKUP(O881,Info!$AO$23:$AP$39,3,FALSE))))))</f>
        <v/>
      </c>
      <c r="AD881" s="1"/>
      <c r="AE881" s="1" t="str">
        <f>IF($L881="None","",IF(ISERROR(VLOOKUP($L881,Info!$B$4:$B$266,1,FALSE)),"",VLOOKUP($L881,Info!$B$4:$L$266,4,FALSE)))</f>
        <v/>
      </c>
      <c r="AF881" s="1" t="str">
        <f>IF($L881="None","",IF(ISERROR(VLOOKUP($L881,Info!$B$4:$B$266,1,FALSE)),"",VLOOKUP($L881,Info!$B$4:$L$266,6,FALSE)))</f>
        <v/>
      </c>
      <c r="AG881" s="1"/>
      <c r="AH881" s="33" t="str" cm="1">
        <f t="array" ref="AH881">IF(AND(L881&lt;&gt;"",O881&lt;&gt;"",R881:S881&lt;&gt;"",W881:X881&lt;&gt;"",Z881:AA881&lt;&gt;"",AC881&lt;&gt;""),"Good","Bad")</f>
        <v>Bad</v>
      </c>
      <c r="AL881" t="str" cm="1">
        <f t="array" ref="AL881">IF(R881&gt;0,_xlfn.IFS(COUNTIF($L$20:L881,"&lt;&gt;")&lt;101,1,COUNTIF($L$20:L881,"&lt;&gt;")&lt;201,2,COUNTIF($L$20:L881,"&lt;&gt;")&lt;301,3,COUNTIF($L$20:L881,"&lt;&gt;")&lt;401,4,COUNTIF($L$20:L881,"&lt;&gt;")&lt;501,5,COUNTIF($L$20:L881,"&lt;&gt;")&lt;601,6,COUNTIF($L$20:L881,"&lt;&gt;")&lt;701,7,COUNTIF($L$20:L881,"&lt;&gt;")&lt;801,8,COUNTIF($L$20:L881,"&lt;&gt;")&lt;901,9,COUNTIF($L$20:L881,"&lt;&gt;")&lt;1001,10,COUNTIF($L$20:L881,"&lt;&gt;")&lt;1101,11,COUNTIF($L$20:L881,"&lt;&gt;")&lt;1201,12,COUNTIF($L$20:L881,"&lt;&gt;")&lt;1301,13,COUNTIF($L$20:L881,"&lt;&gt;")&lt;1401,14,COUNTIF($L$20:L881,"&lt;&gt;")&lt;1501,15,COUNTIF($L$20:L881,"&lt;&gt;")&lt;1601,16,COUNTIF($L$20:L881,"&lt;&gt;")&lt;1701,17,COUNTIF($L$20:L881,"&lt;&gt;")&lt;1801,18,COUNTIF($L$20:L881,"&lt;&gt;")&lt;1901,19,COUNTIF($L$20:L881,"&lt;&gt;")&lt;2001,20,COUNTIF($L$20:L881,"&lt;&gt;")&lt;2101,21,COUNTIF($L$20:L881,"&lt;&gt;")&lt;2201,22,COUNTIF($L$20:L881,"&lt;&gt;")&lt;2301,23,COUNTIF($L$20:L881,"&lt;&gt;")&lt;2401,24,COUNTIF($L$20:L881,"&lt;&gt;")&lt;2501,25,COUNTIF($L$20:L881,"&lt;&gt;")&lt;2601,26,COUNTIF($L$20:L881,"&lt;&gt;")&lt;2701,27,COUNTIF($L$20:L881,"&lt;&gt;")&lt;2801,28,COUNTIF($L$20:L881,"&lt;&gt;")&lt;2901,29,COUNTIF($L$20:L881,"&lt;&gt;")&lt;3001,30),"")</f>
        <v/>
      </c>
      <c r="AM881" t="str">
        <f t="shared" si="65"/>
        <v/>
      </c>
      <c r="AN881" t="str">
        <f t="shared" si="69"/>
        <v/>
      </c>
      <c r="AP881" t="str">
        <f t="shared" si="68"/>
        <v/>
      </c>
      <c r="AQ881" t="str">
        <f>IF(AO881="","",COUNTIFS(AM881:$AM$3019,AO881))</f>
        <v/>
      </c>
    </row>
    <row r="882" spans="1:43" x14ac:dyDescent="0.25">
      <c r="A882" s="6" t="str">
        <f>IF(COUNT($A$20:A881)&lt;&gt;$B$4,IF(A881="","",A881+1),"")</f>
        <v/>
      </c>
      <c r="B882" s="3"/>
      <c r="C882" s="3"/>
      <c r="D882" s="122"/>
      <c r="E882" s="3"/>
      <c r="F882" s="3"/>
      <c r="G882" s="3"/>
      <c r="H882" s="3"/>
      <c r="I882" s="120"/>
      <c r="J882" s="3"/>
      <c r="K882" s="95" t="str" cm="1">
        <f t="array" ref="K882">IF(OR($J$14 = "A",$J$14 = "B",$J$14 = "C"),IF(I882="","",IF(LEN(I882)&gt;2,_xlfn.IFS(ISNUMBER(SEARCH("_",I882)),I882,ISNUMBER(SEARCH(", ",I882)),SUBSTITUTE(I882,", ","_"),ISNUMBER(SEARCH("/ ",I882)),SUBSTITUTE(I882,"/ ","_"),ISNUMBER(SEARCH(",",I882)),SUBSTITUTE(I882,",","_"),ISNUMBER(SEARCH("/",I882)),SUBSTITUTE(I882,"/","_"),ISNUMBER(SEARCH("",I882)),I882),I882)),IF(OR($J$14 = "J",$J$14 = "K"),"",IF(D882="","",IF(LEN(D882)&gt;2,_xlfn.IFS(ISNUMBER(SEARCH("_",D882)),D882,ISNUMBER(SEARCH(", ",D882)),SUBSTITUTE(D882,", ","_"),ISNUMBER(SEARCH("/ ",D882)),SUBSTITUTE(D882,"/ ","_"),ISNUMBER(SEARCH(",",D882)),SUBSTITUTE(D882,",","_"),ISNUMBER(SEARCH("/",D882)),SUBSTITUTE(D882,"/","_"),ISNUMBER(SEARCH("",D882)),D882),D882))))</f>
        <v/>
      </c>
      <c r="L882" s="1"/>
      <c r="M882" s="1" t="str">
        <f t="shared" si="66"/>
        <v/>
      </c>
      <c r="N882" s="94" t="str">
        <f>IF($L882="None","",IF(ISERROR(VLOOKUP($L882,Info!$B$4:$B$266,1,FALSE)),"",VLOOKUP($L882,Info!$B$4:$L$266,5,FALSE)))</f>
        <v/>
      </c>
      <c r="O882" s="94" t="str">
        <f>IF(K882="","",IF(AND($J$12&lt;&gt;"ABC",N882="3"),"BAC",IF(N882="3","ABC",IF($J$12&lt;&gt;"ABC",IF($J$10="Standard",VLOOKUP(K882,Info!$BE$4:$BF$481,2,FALSE),VLOOKUP(K882,Info!$BI$4:$BJ$482,2,FALSE)),IF($J$10="Standard",VLOOKUP(K882,Info!$AG$4:$AH$2994,2,FALSE),VLOOKUP(K882,Info!$AK$4:$AL$2997,2,FALSE))))))</f>
        <v/>
      </c>
      <c r="P882" s="94" t="str">
        <f>IF($L882="None","",IF(ISERROR(VLOOKUP($L882,Info!$B$4:$B$266,1,FALSE)),"",VLOOKUP($L882,Info!$B$4:$L$266,3,FALSE)))</f>
        <v/>
      </c>
      <c r="Q882" s="96" t="str">
        <f>IF($L882="None","",IF(ISERROR(VLOOKUP($L882,Info!$B$4:$B$266,1,FALSE)),"",VLOOKUP($L882,Info!$B$4:$L$266,4,FALSE)))</f>
        <v/>
      </c>
      <c r="R882" s="1"/>
      <c r="S882" s="6" t="str">
        <f t="shared" si="67"/>
        <v/>
      </c>
      <c r="T882" s="6" t="str">
        <f>IF($L882="None","",IF(ISERROR(VLOOKUP($L882,Info!$B$4:$B$266,1,FALSE)),"",VLOOKUP($L882,Info!$B$4:$L$266,11,FALSE)))</f>
        <v/>
      </c>
      <c r="U882" s="1"/>
      <c r="V882" s="1"/>
      <c r="W882" s="1"/>
      <c r="X882" s="1" t="str">
        <f>IF($L882="None","",IF(ISERROR(VLOOKUP($L882,Info!$B$4:$B$266,1,FALSE)),"",IF(OR(W882="Metallic Liquid Tight",W882="Non-Metallic Liquid Tight",W882="LSZH",W882="Greenfield"),VLOOKUP($L882,Info!$B$4:$L$266,7,FALSE),"N/A")))</f>
        <v/>
      </c>
      <c r="Y882" s="1"/>
      <c r="Z882" s="96" t="str">
        <f>IF($L882="None","",IF(ISERROR(VLOOKUP($L882,Info!$B$4:$B$266,1,FALSE)),"",VLOOKUP($L882,Info!$B$4:$L$266,9,FALSE)))</f>
        <v/>
      </c>
      <c r="AA882" s="96" t="str">
        <f>IF($L882="None","",IF(ISERROR(VLOOKUP($L882,Info!$B$4:$B$266,1,FALSE)),"",VLOOKUP($L882,Info!$B$4:$L$266,8,FALSE)))</f>
        <v/>
      </c>
      <c r="AB882" s="96" t="str">
        <f>IF($L882="None","",IF(ISERROR(VLOOKUP($L882,Info!$B$4:$B$266,1,FALSE)),"",VLOOKUP($L882,Info!$B$4:$L$266,10,FALSE)))</f>
        <v/>
      </c>
      <c r="AC882" s="1" t="str">
        <f>IF(W882="SO Cable","Black,White",IF(O882="","",IF(P882="","",IF($J$12&lt;&gt;"ABC",IF(P882&lt;="250",VLOOKUP(O882,Info!$AZ$4:$BB$22,3,FALSE),VLOOKUP(O882,Info!$AZ$23:$BB$39,3,FALSE)),IF(P882&lt;="250",VLOOKUP(O882,Info!$AO$4:$AQ$22,3,FALSE),VLOOKUP(O882,Info!$AO$23:$AP$39,3,FALSE))))))</f>
        <v/>
      </c>
      <c r="AD882" s="1"/>
      <c r="AE882" s="1" t="str">
        <f>IF($L882="None","",IF(ISERROR(VLOOKUP($L882,Info!$B$4:$B$266,1,FALSE)),"",VLOOKUP($L882,Info!$B$4:$L$266,4,FALSE)))</f>
        <v/>
      </c>
      <c r="AF882" s="1" t="str">
        <f>IF($L882="None","",IF(ISERROR(VLOOKUP($L882,Info!$B$4:$B$266,1,FALSE)),"",VLOOKUP($L882,Info!$B$4:$L$266,6,FALSE)))</f>
        <v/>
      </c>
      <c r="AG882" s="1"/>
      <c r="AH882" s="33" t="str" cm="1">
        <f t="array" ref="AH882">IF(AND(L882&lt;&gt;"",O882&lt;&gt;"",R882:S882&lt;&gt;"",W882:X882&lt;&gt;"",Z882:AA882&lt;&gt;"",AC882&lt;&gt;""),"Good","Bad")</f>
        <v>Bad</v>
      </c>
      <c r="AL882" t="str" cm="1">
        <f t="array" ref="AL882">IF(R882&gt;0,_xlfn.IFS(COUNTIF($L$20:L882,"&lt;&gt;")&lt;101,1,COUNTIF($L$20:L882,"&lt;&gt;")&lt;201,2,COUNTIF($L$20:L882,"&lt;&gt;")&lt;301,3,COUNTIF($L$20:L882,"&lt;&gt;")&lt;401,4,COUNTIF($L$20:L882,"&lt;&gt;")&lt;501,5,COUNTIF($L$20:L882,"&lt;&gt;")&lt;601,6,COUNTIF($L$20:L882,"&lt;&gt;")&lt;701,7,COUNTIF($L$20:L882,"&lt;&gt;")&lt;801,8,COUNTIF($L$20:L882,"&lt;&gt;")&lt;901,9,COUNTIF($L$20:L882,"&lt;&gt;")&lt;1001,10,COUNTIF($L$20:L882,"&lt;&gt;")&lt;1101,11,COUNTIF($L$20:L882,"&lt;&gt;")&lt;1201,12,COUNTIF($L$20:L882,"&lt;&gt;")&lt;1301,13,COUNTIF($L$20:L882,"&lt;&gt;")&lt;1401,14,COUNTIF($L$20:L882,"&lt;&gt;")&lt;1501,15,COUNTIF($L$20:L882,"&lt;&gt;")&lt;1601,16,COUNTIF($L$20:L882,"&lt;&gt;")&lt;1701,17,COUNTIF($L$20:L882,"&lt;&gt;")&lt;1801,18,COUNTIF($L$20:L882,"&lt;&gt;")&lt;1901,19,COUNTIF($L$20:L882,"&lt;&gt;")&lt;2001,20,COUNTIF($L$20:L882,"&lt;&gt;")&lt;2101,21,COUNTIF($L$20:L882,"&lt;&gt;")&lt;2201,22,COUNTIF($L$20:L882,"&lt;&gt;")&lt;2301,23,COUNTIF($L$20:L882,"&lt;&gt;")&lt;2401,24,COUNTIF($L$20:L882,"&lt;&gt;")&lt;2501,25,COUNTIF($L$20:L882,"&lt;&gt;")&lt;2601,26,COUNTIF($L$20:L882,"&lt;&gt;")&lt;2701,27,COUNTIF($L$20:L882,"&lt;&gt;")&lt;2801,28,COUNTIF($L$20:L882,"&lt;&gt;")&lt;2901,29,COUNTIF($L$20:L882,"&lt;&gt;")&lt;3001,30),"")</f>
        <v/>
      </c>
      <c r="AM882" t="str">
        <f t="shared" si="65"/>
        <v/>
      </c>
      <c r="AN882" t="str">
        <f t="shared" si="69"/>
        <v/>
      </c>
      <c r="AP882" t="str">
        <f t="shared" si="68"/>
        <v/>
      </c>
      <c r="AQ882" t="str">
        <f>IF(AO882="","",COUNTIFS(AM882:$AM$3019,AO882))</f>
        <v/>
      </c>
    </row>
    <row r="883" spans="1:43" x14ac:dyDescent="0.25">
      <c r="A883" s="6" t="str">
        <f>IF(COUNT($A$20:A882)&lt;&gt;$B$4,IF(A882="","",A882+1),"")</f>
        <v/>
      </c>
      <c r="B883" s="3"/>
      <c r="C883" s="3"/>
      <c r="D883" s="122"/>
      <c r="E883" s="3"/>
      <c r="F883" s="3"/>
      <c r="G883" s="3"/>
      <c r="H883" s="3"/>
      <c r="I883" s="120"/>
      <c r="J883" s="3"/>
      <c r="K883" s="95" t="str" cm="1">
        <f t="array" ref="K883">IF(OR($J$14 = "A",$J$14 = "B",$J$14 = "C"),IF(I883="","",IF(LEN(I883)&gt;2,_xlfn.IFS(ISNUMBER(SEARCH("_",I883)),I883,ISNUMBER(SEARCH(", ",I883)),SUBSTITUTE(I883,", ","_"),ISNUMBER(SEARCH("/ ",I883)),SUBSTITUTE(I883,"/ ","_"),ISNUMBER(SEARCH(",",I883)),SUBSTITUTE(I883,",","_"),ISNUMBER(SEARCH("/",I883)),SUBSTITUTE(I883,"/","_"),ISNUMBER(SEARCH("",I883)),I883),I883)),IF(OR($J$14 = "J",$J$14 = "K"),"",IF(D883="","",IF(LEN(D883)&gt;2,_xlfn.IFS(ISNUMBER(SEARCH("_",D883)),D883,ISNUMBER(SEARCH(", ",D883)),SUBSTITUTE(D883,", ","_"),ISNUMBER(SEARCH("/ ",D883)),SUBSTITUTE(D883,"/ ","_"),ISNUMBER(SEARCH(",",D883)),SUBSTITUTE(D883,",","_"),ISNUMBER(SEARCH("/",D883)),SUBSTITUTE(D883,"/","_"),ISNUMBER(SEARCH("",D883)),D883),D883))))</f>
        <v/>
      </c>
      <c r="L883" s="1"/>
      <c r="M883" s="1" t="str">
        <f t="shared" si="66"/>
        <v/>
      </c>
      <c r="N883" s="94" t="str">
        <f>IF($L883="None","",IF(ISERROR(VLOOKUP($L883,Info!$B$4:$B$266,1,FALSE)),"",VLOOKUP($L883,Info!$B$4:$L$266,5,FALSE)))</f>
        <v/>
      </c>
      <c r="O883" s="94" t="str">
        <f>IF(K883="","",IF(AND($J$12&lt;&gt;"ABC",N883="3"),"BAC",IF(N883="3","ABC",IF($J$12&lt;&gt;"ABC",IF($J$10="Standard",VLOOKUP(K883,Info!$BE$4:$BF$481,2,FALSE),VLOOKUP(K883,Info!$BI$4:$BJ$482,2,FALSE)),IF($J$10="Standard",VLOOKUP(K883,Info!$AG$4:$AH$2994,2,FALSE),VLOOKUP(K883,Info!$AK$4:$AL$2997,2,FALSE))))))</f>
        <v/>
      </c>
      <c r="P883" s="94" t="str">
        <f>IF($L883="None","",IF(ISERROR(VLOOKUP($L883,Info!$B$4:$B$266,1,FALSE)),"",VLOOKUP($L883,Info!$B$4:$L$266,3,FALSE)))</f>
        <v/>
      </c>
      <c r="Q883" s="96" t="str">
        <f>IF($L883="None","",IF(ISERROR(VLOOKUP($L883,Info!$B$4:$B$266,1,FALSE)),"",VLOOKUP($L883,Info!$B$4:$L$266,4,FALSE)))</f>
        <v/>
      </c>
      <c r="R883" s="1"/>
      <c r="S883" s="6" t="str">
        <f t="shared" si="67"/>
        <v/>
      </c>
      <c r="T883" s="6" t="str">
        <f>IF($L883="None","",IF(ISERROR(VLOOKUP($L883,Info!$B$4:$B$266,1,FALSE)),"",VLOOKUP($L883,Info!$B$4:$L$266,11,FALSE)))</f>
        <v/>
      </c>
      <c r="U883" s="1"/>
      <c r="V883" s="1"/>
      <c r="W883" s="1"/>
      <c r="X883" s="1" t="str">
        <f>IF($L883="None","",IF(ISERROR(VLOOKUP($L883,Info!$B$4:$B$266,1,FALSE)),"",IF(OR(W883="Metallic Liquid Tight",W883="Non-Metallic Liquid Tight",W883="LSZH",W883="Greenfield"),VLOOKUP($L883,Info!$B$4:$L$266,7,FALSE),"N/A")))</f>
        <v/>
      </c>
      <c r="Y883" s="1"/>
      <c r="Z883" s="96" t="str">
        <f>IF($L883="None","",IF(ISERROR(VLOOKUP($L883,Info!$B$4:$B$266,1,FALSE)),"",VLOOKUP($L883,Info!$B$4:$L$266,9,FALSE)))</f>
        <v/>
      </c>
      <c r="AA883" s="96" t="str">
        <f>IF($L883="None","",IF(ISERROR(VLOOKUP($L883,Info!$B$4:$B$266,1,FALSE)),"",VLOOKUP($L883,Info!$B$4:$L$266,8,FALSE)))</f>
        <v/>
      </c>
      <c r="AB883" s="96" t="str">
        <f>IF($L883="None","",IF(ISERROR(VLOOKUP($L883,Info!$B$4:$B$266,1,FALSE)),"",VLOOKUP($L883,Info!$B$4:$L$266,10,FALSE)))</f>
        <v/>
      </c>
      <c r="AC883" s="1" t="str">
        <f>IF(W883="SO Cable","Black,White",IF(O883="","",IF(P883="","",IF($J$12&lt;&gt;"ABC",IF(P883&lt;="250",VLOOKUP(O883,Info!$AZ$4:$BB$22,3,FALSE),VLOOKUP(O883,Info!$AZ$23:$BB$39,3,FALSE)),IF(P883&lt;="250",VLOOKUP(O883,Info!$AO$4:$AQ$22,3,FALSE),VLOOKUP(O883,Info!$AO$23:$AP$39,3,FALSE))))))</f>
        <v/>
      </c>
      <c r="AD883" s="1"/>
      <c r="AE883" s="1" t="str">
        <f>IF($L883="None","",IF(ISERROR(VLOOKUP($L883,Info!$B$4:$B$266,1,FALSE)),"",VLOOKUP($L883,Info!$B$4:$L$266,4,FALSE)))</f>
        <v/>
      </c>
      <c r="AF883" s="1" t="str">
        <f>IF($L883="None","",IF(ISERROR(VLOOKUP($L883,Info!$B$4:$B$266,1,FALSE)),"",VLOOKUP($L883,Info!$B$4:$L$266,6,FALSE)))</f>
        <v/>
      </c>
      <c r="AG883" s="1"/>
      <c r="AH883" s="33" t="str" cm="1">
        <f t="array" ref="AH883">IF(AND(L883&lt;&gt;"",O883&lt;&gt;"",R883:S883&lt;&gt;"",W883:X883&lt;&gt;"",Z883:AA883&lt;&gt;"",AC883&lt;&gt;""),"Good","Bad")</f>
        <v>Bad</v>
      </c>
      <c r="AL883" t="str" cm="1">
        <f t="array" ref="AL883">IF(R883&gt;0,_xlfn.IFS(COUNTIF($L$20:L883,"&lt;&gt;")&lt;101,1,COUNTIF($L$20:L883,"&lt;&gt;")&lt;201,2,COUNTIF($L$20:L883,"&lt;&gt;")&lt;301,3,COUNTIF($L$20:L883,"&lt;&gt;")&lt;401,4,COUNTIF($L$20:L883,"&lt;&gt;")&lt;501,5,COUNTIF($L$20:L883,"&lt;&gt;")&lt;601,6,COUNTIF($L$20:L883,"&lt;&gt;")&lt;701,7,COUNTIF($L$20:L883,"&lt;&gt;")&lt;801,8,COUNTIF($L$20:L883,"&lt;&gt;")&lt;901,9,COUNTIF($L$20:L883,"&lt;&gt;")&lt;1001,10,COUNTIF($L$20:L883,"&lt;&gt;")&lt;1101,11,COUNTIF($L$20:L883,"&lt;&gt;")&lt;1201,12,COUNTIF($L$20:L883,"&lt;&gt;")&lt;1301,13,COUNTIF($L$20:L883,"&lt;&gt;")&lt;1401,14,COUNTIF($L$20:L883,"&lt;&gt;")&lt;1501,15,COUNTIF($L$20:L883,"&lt;&gt;")&lt;1601,16,COUNTIF($L$20:L883,"&lt;&gt;")&lt;1701,17,COUNTIF($L$20:L883,"&lt;&gt;")&lt;1801,18,COUNTIF($L$20:L883,"&lt;&gt;")&lt;1901,19,COUNTIF($L$20:L883,"&lt;&gt;")&lt;2001,20,COUNTIF($L$20:L883,"&lt;&gt;")&lt;2101,21,COUNTIF($L$20:L883,"&lt;&gt;")&lt;2201,22,COUNTIF($L$20:L883,"&lt;&gt;")&lt;2301,23,COUNTIF($L$20:L883,"&lt;&gt;")&lt;2401,24,COUNTIF($L$20:L883,"&lt;&gt;")&lt;2501,25,COUNTIF($L$20:L883,"&lt;&gt;")&lt;2601,26,COUNTIF($L$20:L883,"&lt;&gt;")&lt;2701,27,COUNTIF($L$20:L883,"&lt;&gt;")&lt;2801,28,COUNTIF($L$20:L883,"&lt;&gt;")&lt;2901,29,COUNTIF($L$20:L883,"&lt;&gt;")&lt;3001,30),"")</f>
        <v/>
      </c>
      <c r="AM883" t="str">
        <f t="shared" si="65"/>
        <v/>
      </c>
      <c r="AN883" t="str">
        <f t="shared" si="69"/>
        <v/>
      </c>
      <c r="AP883" t="str">
        <f t="shared" si="68"/>
        <v/>
      </c>
      <c r="AQ883" t="str">
        <f>IF(AO883="","",COUNTIFS(AM883:$AM$3019,AO883))</f>
        <v/>
      </c>
    </row>
    <row r="884" spans="1:43" x14ac:dyDescent="0.25">
      <c r="A884" s="6" t="str">
        <f>IF(COUNT($A$20:A883)&lt;&gt;$B$4,IF(A883="","",A883+1),"")</f>
        <v/>
      </c>
      <c r="B884" s="3"/>
      <c r="C884" s="3"/>
      <c r="D884" s="122"/>
      <c r="E884" s="3"/>
      <c r="F884" s="3"/>
      <c r="G884" s="3"/>
      <c r="H884" s="3"/>
      <c r="I884" s="120"/>
      <c r="J884" s="3"/>
      <c r="K884" s="95" t="str" cm="1">
        <f t="array" ref="K884">IF(OR($J$14 = "A",$J$14 = "B",$J$14 = "C"),IF(I884="","",IF(LEN(I884)&gt;2,_xlfn.IFS(ISNUMBER(SEARCH("_",I884)),I884,ISNUMBER(SEARCH(", ",I884)),SUBSTITUTE(I884,", ","_"),ISNUMBER(SEARCH("/ ",I884)),SUBSTITUTE(I884,"/ ","_"),ISNUMBER(SEARCH(",",I884)),SUBSTITUTE(I884,",","_"),ISNUMBER(SEARCH("/",I884)),SUBSTITUTE(I884,"/","_"),ISNUMBER(SEARCH("",I884)),I884),I884)),IF(OR($J$14 = "J",$J$14 = "K"),"",IF(D884="","",IF(LEN(D884)&gt;2,_xlfn.IFS(ISNUMBER(SEARCH("_",D884)),D884,ISNUMBER(SEARCH(", ",D884)),SUBSTITUTE(D884,", ","_"),ISNUMBER(SEARCH("/ ",D884)),SUBSTITUTE(D884,"/ ","_"),ISNUMBER(SEARCH(",",D884)),SUBSTITUTE(D884,",","_"),ISNUMBER(SEARCH("/",D884)),SUBSTITUTE(D884,"/","_"),ISNUMBER(SEARCH("",D884)),D884),D884))))</f>
        <v/>
      </c>
      <c r="L884" s="1"/>
      <c r="M884" s="1" t="str">
        <f t="shared" si="66"/>
        <v/>
      </c>
      <c r="N884" s="94" t="str">
        <f>IF($L884="None","",IF(ISERROR(VLOOKUP($L884,Info!$B$4:$B$266,1,FALSE)),"",VLOOKUP($L884,Info!$B$4:$L$266,5,FALSE)))</f>
        <v/>
      </c>
      <c r="O884" s="94" t="str">
        <f>IF(K884="","",IF(AND($J$12&lt;&gt;"ABC",N884="3"),"BAC",IF(N884="3","ABC",IF($J$12&lt;&gt;"ABC",IF($J$10="Standard",VLOOKUP(K884,Info!$BE$4:$BF$481,2,FALSE),VLOOKUP(K884,Info!$BI$4:$BJ$482,2,FALSE)),IF($J$10="Standard",VLOOKUP(K884,Info!$AG$4:$AH$2994,2,FALSE),VLOOKUP(K884,Info!$AK$4:$AL$2997,2,FALSE))))))</f>
        <v/>
      </c>
      <c r="P884" s="94" t="str">
        <f>IF($L884="None","",IF(ISERROR(VLOOKUP($L884,Info!$B$4:$B$266,1,FALSE)),"",VLOOKUP($L884,Info!$B$4:$L$266,3,FALSE)))</f>
        <v/>
      </c>
      <c r="Q884" s="96" t="str">
        <f>IF($L884="None","",IF(ISERROR(VLOOKUP($L884,Info!$B$4:$B$266,1,FALSE)),"",VLOOKUP($L884,Info!$B$4:$L$266,4,FALSE)))</f>
        <v/>
      </c>
      <c r="R884" s="1"/>
      <c r="S884" s="6" t="str">
        <f t="shared" si="67"/>
        <v/>
      </c>
      <c r="T884" s="6" t="str">
        <f>IF($L884="None","",IF(ISERROR(VLOOKUP($L884,Info!$B$4:$B$266,1,FALSE)),"",VLOOKUP($L884,Info!$B$4:$L$266,11,FALSE)))</f>
        <v/>
      </c>
      <c r="U884" s="1"/>
      <c r="V884" s="1"/>
      <c r="W884" s="1"/>
      <c r="X884" s="1" t="str">
        <f>IF($L884="None","",IF(ISERROR(VLOOKUP($L884,Info!$B$4:$B$266,1,FALSE)),"",IF(OR(W884="Metallic Liquid Tight",W884="Non-Metallic Liquid Tight",W884="LSZH",W884="Greenfield"),VLOOKUP($L884,Info!$B$4:$L$266,7,FALSE),"N/A")))</f>
        <v/>
      </c>
      <c r="Y884" s="1"/>
      <c r="Z884" s="96" t="str">
        <f>IF($L884="None","",IF(ISERROR(VLOOKUP($L884,Info!$B$4:$B$266,1,FALSE)),"",VLOOKUP($L884,Info!$B$4:$L$266,9,FALSE)))</f>
        <v/>
      </c>
      <c r="AA884" s="96" t="str">
        <f>IF($L884="None","",IF(ISERROR(VLOOKUP($L884,Info!$B$4:$B$266,1,FALSE)),"",VLOOKUP($L884,Info!$B$4:$L$266,8,FALSE)))</f>
        <v/>
      </c>
      <c r="AB884" s="96" t="str">
        <f>IF($L884="None","",IF(ISERROR(VLOOKUP($L884,Info!$B$4:$B$266,1,FALSE)),"",VLOOKUP($L884,Info!$B$4:$L$266,10,FALSE)))</f>
        <v/>
      </c>
      <c r="AC884" s="1" t="str">
        <f>IF(W884="SO Cable","Black,White",IF(O884="","",IF(P884="","",IF($J$12&lt;&gt;"ABC",IF(P884&lt;="250",VLOOKUP(O884,Info!$AZ$4:$BB$22,3,FALSE),VLOOKUP(O884,Info!$AZ$23:$BB$39,3,FALSE)),IF(P884&lt;="250",VLOOKUP(O884,Info!$AO$4:$AQ$22,3,FALSE),VLOOKUP(O884,Info!$AO$23:$AP$39,3,FALSE))))))</f>
        <v/>
      </c>
      <c r="AD884" s="1"/>
      <c r="AE884" s="1" t="str">
        <f>IF($L884="None","",IF(ISERROR(VLOOKUP($L884,Info!$B$4:$B$266,1,FALSE)),"",VLOOKUP($L884,Info!$B$4:$L$266,4,FALSE)))</f>
        <v/>
      </c>
      <c r="AF884" s="1" t="str">
        <f>IF($L884="None","",IF(ISERROR(VLOOKUP($L884,Info!$B$4:$B$266,1,FALSE)),"",VLOOKUP($L884,Info!$B$4:$L$266,6,FALSE)))</f>
        <v/>
      </c>
      <c r="AG884" s="1"/>
      <c r="AH884" s="33" t="str" cm="1">
        <f t="array" ref="AH884">IF(AND(L884&lt;&gt;"",O884&lt;&gt;"",R884:S884&lt;&gt;"",W884:X884&lt;&gt;"",Z884:AA884&lt;&gt;"",AC884&lt;&gt;""),"Good","Bad")</f>
        <v>Bad</v>
      </c>
      <c r="AL884" t="str" cm="1">
        <f t="array" ref="AL884">IF(R884&gt;0,_xlfn.IFS(COUNTIF($L$20:L884,"&lt;&gt;")&lt;101,1,COUNTIF($L$20:L884,"&lt;&gt;")&lt;201,2,COUNTIF($L$20:L884,"&lt;&gt;")&lt;301,3,COUNTIF($L$20:L884,"&lt;&gt;")&lt;401,4,COUNTIF($L$20:L884,"&lt;&gt;")&lt;501,5,COUNTIF($L$20:L884,"&lt;&gt;")&lt;601,6,COUNTIF($L$20:L884,"&lt;&gt;")&lt;701,7,COUNTIF($L$20:L884,"&lt;&gt;")&lt;801,8,COUNTIF($L$20:L884,"&lt;&gt;")&lt;901,9,COUNTIF($L$20:L884,"&lt;&gt;")&lt;1001,10,COUNTIF($L$20:L884,"&lt;&gt;")&lt;1101,11,COUNTIF($L$20:L884,"&lt;&gt;")&lt;1201,12,COUNTIF($L$20:L884,"&lt;&gt;")&lt;1301,13,COUNTIF($L$20:L884,"&lt;&gt;")&lt;1401,14,COUNTIF($L$20:L884,"&lt;&gt;")&lt;1501,15,COUNTIF($L$20:L884,"&lt;&gt;")&lt;1601,16,COUNTIF($L$20:L884,"&lt;&gt;")&lt;1701,17,COUNTIF($L$20:L884,"&lt;&gt;")&lt;1801,18,COUNTIF($L$20:L884,"&lt;&gt;")&lt;1901,19,COUNTIF($L$20:L884,"&lt;&gt;")&lt;2001,20,COUNTIF($L$20:L884,"&lt;&gt;")&lt;2101,21,COUNTIF($L$20:L884,"&lt;&gt;")&lt;2201,22,COUNTIF($L$20:L884,"&lt;&gt;")&lt;2301,23,COUNTIF($L$20:L884,"&lt;&gt;")&lt;2401,24,COUNTIF($L$20:L884,"&lt;&gt;")&lt;2501,25,COUNTIF($L$20:L884,"&lt;&gt;")&lt;2601,26,COUNTIF($L$20:L884,"&lt;&gt;")&lt;2701,27,COUNTIF($L$20:L884,"&lt;&gt;")&lt;2801,28,COUNTIF($L$20:L884,"&lt;&gt;")&lt;2901,29,COUNTIF($L$20:L884,"&lt;&gt;")&lt;3001,30),"")</f>
        <v/>
      </c>
      <c r="AM884" t="str">
        <f t="shared" si="65"/>
        <v/>
      </c>
      <c r="AN884" t="str">
        <f t="shared" si="69"/>
        <v/>
      </c>
      <c r="AP884" t="str">
        <f t="shared" si="68"/>
        <v/>
      </c>
      <c r="AQ884" t="str">
        <f>IF(AO884="","",COUNTIFS(AM884:$AM$3019,AO884))</f>
        <v/>
      </c>
    </row>
    <row r="885" spans="1:43" x14ac:dyDescent="0.25">
      <c r="A885" s="6" t="str">
        <f>IF(COUNT($A$20:A884)&lt;&gt;$B$4,IF(A884="","",A884+1),"")</f>
        <v/>
      </c>
      <c r="B885" s="3"/>
      <c r="C885" s="3"/>
      <c r="D885" s="122"/>
      <c r="E885" s="3"/>
      <c r="F885" s="3"/>
      <c r="G885" s="3"/>
      <c r="H885" s="3"/>
      <c r="I885" s="120"/>
      <c r="J885" s="3"/>
      <c r="K885" s="95" t="str" cm="1">
        <f t="array" ref="K885">IF(OR($J$14 = "A",$J$14 = "B",$J$14 = "C"),IF(I885="","",IF(LEN(I885)&gt;2,_xlfn.IFS(ISNUMBER(SEARCH("_",I885)),I885,ISNUMBER(SEARCH(", ",I885)),SUBSTITUTE(I885,", ","_"),ISNUMBER(SEARCH("/ ",I885)),SUBSTITUTE(I885,"/ ","_"),ISNUMBER(SEARCH(",",I885)),SUBSTITUTE(I885,",","_"),ISNUMBER(SEARCH("/",I885)),SUBSTITUTE(I885,"/","_"),ISNUMBER(SEARCH("",I885)),I885),I885)),IF(OR($J$14 = "J",$J$14 = "K"),"",IF(D885="","",IF(LEN(D885)&gt;2,_xlfn.IFS(ISNUMBER(SEARCH("_",D885)),D885,ISNUMBER(SEARCH(", ",D885)),SUBSTITUTE(D885,", ","_"),ISNUMBER(SEARCH("/ ",D885)),SUBSTITUTE(D885,"/ ","_"),ISNUMBER(SEARCH(",",D885)),SUBSTITUTE(D885,",","_"),ISNUMBER(SEARCH("/",D885)),SUBSTITUTE(D885,"/","_"),ISNUMBER(SEARCH("",D885)),D885),D885))))</f>
        <v/>
      </c>
      <c r="L885" s="1"/>
      <c r="M885" s="1" t="str">
        <f t="shared" si="66"/>
        <v/>
      </c>
      <c r="N885" s="94" t="str">
        <f>IF($L885="None","",IF(ISERROR(VLOOKUP($L885,Info!$B$4:$B$266,1,FALSE)),"",VLOOKUP($L885,Info!$B$4:$L$266,5,FALSE)))</f>
        <v/>
      </c>
      <c r="O885" s="94" t="str">
        <f>IF(K885="","",IF(AND($J$12&lt;&gt;"ABC",N885="3"),"BAC",IF(N885="3","ABC",IF($J$12&lt;&gt;"ABC",IF($J$10="Standard",VLOOKUP(K885,Info!$BE$4:$BF$481,2,FALSE),VLOOKUP(K885,Info!$BI$4:$BJ$482,2,FALSE)),IF($J$10="Standard",VLOOKUP(K885,Info!$AG$4:$AH$2994,2,FALSE),VLOOKUP(K885,Info!$AK$4:$AL$2997,2,FALSE))))))</f>
        <v/>
      </c>
      <c r="P885" s="94" t="str">
        <f>IF($L885="None","",IF(ISERROR(VLOOKUP($L885,Info!$B$4:$B$266,1,FALSE)),"",VLOOKUP($L885,Info!$B$4:$L$266,3,FALSE)))</f>
        <v/>
      </c>
      <c r="Q885" s="96" t="str">
        <f>IF($L885="None","",IF(ISERROR(VLOOKUP($L885,Info!$B$4:$B$266,1,FALSE)),"",VLOOKUP($L885,Info!$B$4:$L$266,4,FALSE)))</f>
        <v/>
      </c>
      <c r="R885" s="1"/>
      <c r="S885" s="6" t="str">
        <f t="shared" si="67"/>
        <v/>
      </c>
      <c r="T885" s="6" t="str">
        <f>IF($L885="None","",IF(ISERROR(VLOOKUP($L885,Info!$B$4:$B$266,1,FALSE)),"",VLOOKUP($L885,Info!$B$4:$L$266,11,FALSE)))</f>
        <v/>
      </c>
      <c r="U885" s="1"/>
      <c r="V885" s="1"/>
      <c r="W885" s="1"/>
      <c r="X885" s="1" t="str">
        <f>IF($L885="None","",IF(ISERROR(VLOOKUP($L885,Info!$B$4:$B$266,1,FALSE)),"",IF(OR(W885="Metallic Liquid Tight",W885="Non-Metallic Liquid Tight",W885="LSZH",W885="Greenfield"),VLOOKUP($L885,Info!$B$4:$L$266,7,FALSE),"N/A")))</f>
        <v/>
      </c>
      <c r="Y885" s="1"/>
      <c r="Z885" s="96" t="str">
        <f>IF($L885="None","",IF(ISERROR(VLOOKUP($L885,Info!$B$4:$B$266,1,FALSE)),"",VLOOKUP($L885,Info!$B$4:$L$266,9,FALSE)))</f>
        <v/>
      </c>
      <c r="AA885" s="96" t="str">
        <f>IF($L885="None","",IF(ISERROR(VLOOKUP($L885,Info!$B$4:$B$266,1,FALSE)),"",VLOOKUP($L885,Info!$B$4:$L$266,8,FALSE)))</f>
        <v/>
      </c>
      <c r="AB885" s="96" t="str">
        <f>IF($L885="None","",IF(ISERROR(VLOOKUP($L885,Info!$B$4:$B$266,1,FALSE)),"",VLOOKUP($L885,Info!$B$4:$L$266,10,FALSE)))</f>
        <v/>
      </c>
      <c r="AC885" s="1" t="str">
        <f>IF(W885="SO Cable","Black,White",IF(O885="","",IF(P885="","",IF($J$12&lt;&gt;"ABC",IF(P885&lt;="250",VLOOKUP(O885,Info!$AZ$4:$BB$22,3,FALSE),VLOOKUP(O885,Info!$AZ$23:$BB$39,3,FALSE)),IF(P885&lt;="250",VLOOKUP(O885,Info!$AO$4:$AQ$22,3,FALSE),VLOOKUP(O885,Info!$AO$23:$AP$39,3,FALSE))))))</f>
        <v/>
      </c>
      <c r="AD885" s="1"/>
      <c r="AE885" s="1" t="str">
        <f>IF($L885="None","",IF(ISERROR(VLOOKUP($L885,Info!$B$4:$B$266,1,FALSE)),"",VLOOKUP($L885,Info!$B$4:$L$266,4,FALSE)))</f>
        <v/>
      </c>
      <c r="AF885" s="1" t="str">
        <f>IF($L885="None","",IF(ISERROR(VLOOKUP($L885,Info!$B$4:$B$266,1,FALSE)),"",VLOOKUP($L885,Info!$B$4:$L$266,6,FALSE)))</f>
        <v/>
      </c>
      <c r="AG885" s="1"/>
      <c r="AH885" s="33" t="str" cm="1">
        <f t="array" ref="AH885">IF(AND(L885&lt;&gt;"",O885&lt;&gt;"",R885:S885&lt;&gt;"",W885:X885&lt;&gt;"",Z885:AA885&lt;&gt;"",AC885&lt;&gt;""),"Good","Bad")</f>
        <v>Bad</v>
      </c>
      <c r="AL885" t="str" cm="1">
        <f t="array" ref="AL885">IF(R885&gt;0,_xlfn.IFS(COUNTIF($L$20:L885,"&lt;&gt;")&lt;101,1,COUNTIF($L$20:L885,"&lt;&gt;")&lt;201,2,COUNTIF($L$20:L885,"&lt;&gt;")&lt;301,3,COUNTIF($L$20:L885,"&lt;&gt;")&lt;401,4,COUNTIF($L$20:L885,"&lt;&gt;")&lt;501,5,COUNTIF($L$20:L885,"&lt;&gt;")&lt;601,6,COUNTIF($L$20:L885,"&lt;&gt;")&lt;701,7,COUNTIF($L$20:L885,"&lt;&gt;")&lt;801,8,COUNTIF($L$20:L885,"&lt;&gt;")&lt;901,9,COUNTIF($L$20:L885,"&lt;&gt;")&lt;1001,10,COUNTIF($L$20:L885,"&lt;&gt;")&lt;1101,11,COUNTIF($L$20:L885,"&lt;&gt;")&lt;1201,12,COUNTIF($L$20:L885,"&lt;&gt;")&lt;1301,13,COUNTIF($L$20:L885,"&lt;&gt;")&lt;1401,14,COUNTIF($L$20:L885,"&lt;&gt;")&lt;1501,15,COUNTIF($L$20:L885,"&lt;&gt;")&lt;1601,16,COUNTIF($L$20:L885,"&lt;&gt;")&lt;1701,17,COUNTIF($L$20:L885,"&lt;&gt;")&lt;1801,18,COUNTIF($L$20:L885,"&lt;&gt;")&lt;1901,19,COUNTIF($L$20:L885,"&lt;&gt;")&lt;2001,20,COUNTIF($L$20:L885,"&lt;&gt;")&lt;2101,21,COUNTIF($L$20:L885,"&lt;&gt;")&lt;2201,22,COUNTIF($L$20:L885,"&lt;&gt;")&lt;2301,23,COUNTIF($L$20:L885,"&lt;&gt;")&lt;2401,24,COUNTIF($L$20:L885,"&lt;&gt;")&lt;2501,25,COUNTIF($L$20:L885,"&lt;&gt;")&lt;2601,26,COUNTIF($L$20:L885,"&lt;&gt;")&lt;2701,27,COUNTIF($L$20:L885,"&lt;&gt;")&lt;2801,28,COUNTIF($L$20:L885,"&lt;&gt;")&lt;2901,29,COUNTIF($L$20:L885,"&lt;&gt;")&lt;3001,30),"")</f>
        <v/>
      </c>
      <c r="AM885" t="str">
        <f t="shared" si="65"/>
        <v/>
      </c>
      <c r="AN885" t="str">
        <f t="shared" si="69"/>
        <v/>
      </c>
      <c r="AP885" t="str">
        <f t="shared" si="68"/>
        <v/>
      </c>
      <c r="AQ885" t="str">
        <f>IF(AO885="","",COUNTIFS(AM885:$AM$3019,AO885))</f>
        <v/>
      </c>
    </row>
    <row r="886" spans="1:43" x14ac:dyDescent="0.25">
      <c r="A886" s="6" t="str">
        <f>IF(COUNT($A$20:A885)&lt;&gt;$B$4,IF(A885="","",A885+1),"")</f>
        <v/>
      </c>
      <c r="B886" s="3"/>
      <c r="C886" s="3"/>
      <c r="D886" s="122"/>
      <c r="E886" s="3"/>
      <c r="F886" s="3"/>
      <c r="G886" s="3"/>
      <c r="H886" s="3"/>
      <c r="I886" s="120"/>
      <c r="J886" s="3"/>
      <c r="K886" s="95" t="str" cm="1">
        <f t="array" ref="K886">IF(OR($J$14 = "A",$J$14 = "B",$J$14 = "C"),IF(I886="","",IF(LEN(I886)&gt;2,_xlfn.IFS(ISNUMBER(SEARCH("_",I886)),I886,ISNUMBER(SEARCH(", ",I886)),SUBSTITUTE(I886,", ","_"),ISNUMBER(SEARCH("/ ",I886)),SUBSTITUTE(I886,"/ ","_"),ISNUMBER(SEARCH(",",I886)),SUBSTITUTE(I886,",","_"),ISNUMBER(SEARCH("/",I886)),SUBSTITUTE(I886,"/","_"),ISNUMBER(SEARCH("",I886)),I886),I886)),IF(OR($J$14 = "J",$J$14 = "K"),"",IF(D886="","",IF(LEN(D886)&gt;2,_xlfn.IFS(ISNUMBER(SEARCH("_",D886)),D886,ISNUMBER(SEARCH(", ",D886)),SUBSTITUTE(D886,", ","_"),ISNUMBER(SEARCH("/ ",D886)),SUBSTITUTE(D886,"/ ","_"),ISNUMBER(SEARCH(",",D886)),SUBSTITUTE(D886,",","_"),ISNUMBER(SEARCH("/",D886)),SUBSTITUTE(D886,"/","_"),ISNUMBER(SEARCH("",D886)),D886),D886))))</f>
        <v/>
      </c>
      <c r="L886" s="1"/>
      <c r="M886" s="1" t="str">
        <f t="shared" si="66"/>
        <v/>
      </c>
      <c r="N886" s="94" t="str">
        <f>IF($L886="None","",IF(ISERROR(VLOOKUP($L886,Info!$B$4:$B$266,1,FALSE)),"",VLOOKUP($L886,Info!$B$4:$L$266,5,FALSE)))</f>
        <v/>
      </c>
      <c r="O886" s="94" t="str">
        <f>IF(K886="","",IF(AND($J$12&lt;&gt;"ABC",N886="3"),"BAC",IF(N886="3","ABC",IF($J$12&lt;&gt;"ABC",IF($J$10="Standard",VLOOKUP(K886,Info!$BE$4:$BF$481,2,FALSE),VLOOKUP(K886,Info!$BI$4:$BJ$482,2,FALSE)),IF($J$10="Standard",VLOOKUP(K886,Info!$AG$4:$AH$2994,2,FALSE),VLOOKUP(K886,Info!$AK$4:$AL$2997,2,FALSE))))))</f>
        <v/>
      </c>
      <c r="P886" s="94" t="str">
        <f>IF($L886="None","",IF(ISERROR(VLOOKUP($L886,Info!$B$4:$B$266,1,FALSE)),"",VLOOKUP($L886,Info!$B$4:$L$266,3,FALSE)))</f>
        <v/>
      </c>
      <c r="Q886" s="96" t="str">
        <f>IF($L886="None","",IF(ISERROR(VLOOKUP($L886,Info!$B$4:$B$266,1,FALSE)),"",VLOOKUP($L886,Info!$B$4:$L$266,4,FALSE)))</f>
        <v/>
      </c>
      <c r="R886" s="1"/>
      <c r="S886" s="6" t="str">
        <f t="shared" si="67"/>
        <v/>
      </c>
      <c r="T886" s="6" t="str">
        <f>IF($L886="None","",IF(ISERROR(VLOOKUP($L886,Info!$B$4:$B$266,1,FALSE)),"",VLOOKUP($L886,Info!$B$4:$L$266,11,FALSE)))</f>
        <v/>
      </c>
      <c r="U886" s="1"/>
      <c r="V886" s="1"/>
      <c r="W886" s="1"/>
      <c r="X886" s="1" t="str">
        <f>IF($L886="None","",IF(ISERROR(VLOOKUP($L886,Info!$B$4:$B$266,1,FALSE)),"",IF(OR(W886="Metallic Liquid Tight",W886="Non-Metallic Liquid Tight",W886="LSZH",W886="Greenfield"),VLOOKUP($L886,Info!$B$4:$L$266,7,FALSE),"N/A")))</f>
        <v/>
      </c>
      <c r="Y886" s="1"/>
      <c r="Z886" s="96" t="str">
        <f>IF($L886="None","",IF(ISERROR(VLOOKUP($L886,Info!$B$4:$B$266,1,FALSE)),"",VLOOKUP($L886,Info!$B$4:$L$266,9,FALSE)))</f>
        <v/>
      </c>
      <c r="AA886" s="96" t="str">
        <f>IF($L886="None","",IF(ISERROR(VLOOKUP($L886,Info!$B$4:$B$266,1,FALSE)),"",VLOOKUP($L886,Info!$B$4:$L$266,8,FALSE)))</f>
        <v/>
      </c>
      <c r="AB886" s="96" t="str">
        <f>IF($L886="None","",IF(ISERROR(VLOOKUP($L886,Info!$B$4:$B$266,1,FALSE)),"",VLOOKUP($L886,Info!$B$4:$L$266,10,FALSE)))</f>
        <v/>
      </c>
      <c r="AC886" s="1" t="str">
        <f>IF(W886="SO Cable","Black,White",IF(O886="","",IF(P886="","",IF($J$12&lt;&gt;"ABC",IF(P886&lt;="250",VLOOKUP(O886,Info!$AZ$4:$BB$22,3,FALSE),VLOOKUP(O886,Info!$AZ$23:$BB$39,3,FALSE)),IF(P886&lt;="250",VLOOKUP(O886,Info!$AO$4:$AQ$22,3,FALSE),VLOOKUP(O886,Info!$AO$23:$AP$39,3,FALSE))))))</f>
        <v/>
      </c>
      <c r="AD886" s="1"/>
      <c r="AE886" s="1" t="str">
        <f>IF($L886="None","",IF(ISERROR(VLOOKUP($L886,Info!$B$4:$B$266,1,FALSE)),"",VLOOKUP($L886,Info!$B$4:$L$266,4,FALSE)))</f>
        <v/>
      </c>
      <c r="AF886" s="1" t="str">
        <f>IF($L886="None","",IF(ISERROR(VLOOKUP($L886,Info!$B$4:$B$266,1,FALSE)),"",VLOOKUP($L886,Info!$B$4:$L$266,6,FALSE)))</f>
        <v/>
      </c>
      <c r="AG886" s="1"/>
      <c r="AH886" s="33" t="str" cm="1">
        <f t="array" ref="AH886">IF(AND(L886&lt;&gt;"",O886&lt;&gt;"",R886:S886&lt;&gt;"",W886:X886&lt;&gt;"",Z886:AA886&lt;&gt;"",AC886&lt;&gt;""),"Good","Bad")</f>
        <v>Bad</v>
      </c>
      <c r="AL886" t="str" cm="1">
        <f t="array" ref="AL886">IF(R886&gt;0,_xlfn.IFS(COUNTIF($L$20:L886,"&lt;&gt;")&lt;101,1,COUNTIF($L$20:L886,"&lt;&gt;")&lt;201,2,COUNTIF($L$20:L886,"&lt;&gt;")&lt;301,3,COUNTIF($L$20:L886,"&lt;&gt;")&lt;401,4,COUNTIF($L$20:L886,"&lt;&gt;")&lt;501,5,COUNTIF($L$20:L886,"&lt;&gt;")&lt;601,6,COUNTIF($L$20:L886,"&lt;&gt;")&lt;701,7,COUNTIF($L$20:L886,"&lt;&gt;")&lt;801,8,COUNTIF($L$20:L886,"&lt;&gt;")&lt;901,9,COUNTIF($L$20:L886,"&lt;&gt;")&lt;1001,10,COUNTIF($L$20:L886,"&lt;&gt;")&lt;1101,11,COUNTIF($L$20:L886,"&lt;&gt;")&lt;1201,12,COUNTIF($L$20:L886,"&lt;&gt;")&lt;1301,13,COUNTIF($L$20:L886,"&lt;&gt;")&lt;1401,14,COUNTIF($L$20:L886,"&lt;&gt;")&lt;1501,15,COUNTIF($L$20:L886,"&lt;&gt;")&lt;1601,16,COUNTIF($L$20:L886,"&lt;&gt;")&lt;1701,17,COUNTIF($L$20:L886,"&lt;&gt;")&lt;1801,18,COUNTIF($L$20:L886,"&lt;&gt;")&lt;1901,19,COUNTIF($L$20:L886,"&lt;&gt;")&lt;2001,20,COUNTIF($L$20:L886,"&lt;&gt;")&lt;2101,21,COUNTIF($L$20:L886,"&lt;&gt;")&lt;2201,22,COUNTIF($L$20:L886,"&lt;&gt;")&lt;2301,23,COUNTIF($L$20:L886,"&lt;&gt;")&lt;2401,24,COUNTIF($L$20:L886,"&lt;&gt;")&lt;2501,25,COUNTIF($L$20:L886,"&lt;&gt;")&lt;2601,26,COUNTIF($L$20:L886,"&lt;&gt;")&lt;2701,27,COUNTIF($L$20:L886,"&lt;&gt;")&lt;2801,28,COUNTIF($L$20:L886,"&lt;&gt;")&lt;2901,29,COUNTIF($L$20:L886,"&lt;&gt;")&lt;3001,30),"")</f>
        <v/>
      </c>
      <c r="AM886" t="str">
        <f t="shared" si="65"/>
        <v/>
      </c>
      <c r="AN886" t="str">
        <f t="shared" si="69"/>
        <v/>
      </c>
      <c r="AP886" t="str">
        <f t="shared" si="68"/>
        <v/>
      </c>
      <c r="AQ886" t="str">
        <f>IF(AO886="","",COUNTIFS(AM886:$AM$3019,AO886))</f>
        <v/>
      </c>
    </row>
    <row r="887" spans="1:43" x14ac:dyDescent="0.25">
      <c r="A887" s="6" t="str">
        <f>IF(COUNT($A$20:A886)&lt;&gt;$B$4,IF(A886="","",A886+1),"")</f>
        <v/>
      </c>
      <c r="B887" s="3"/>
      <c r="C887" s="3"/>
      <c r="D887" s="122"/>
      <c r="E887" s="3"/>
      <c r="F887" s="3"/>
      <c r="G887" s="3"/>
      <c r="H887" s="3"/>
      <c r="I887" s="120"/>
      <c r="J887" s="3"/>
      <c r="K887" s="95" t="str" cm="1">
        <f t="array" ref="K887">IF(OR($J$14 = "A",$J$14 = "B",$J$14 = "C"),IF(I887="","",IF(LEN(I887)&gt;2,_xlfn.IFS(ISNUMBER(SEARCH("_",I887)),I887,ISNUMBER(SEARCH(", ",I887)),SUBSTITUTE(I887,", ","_"),ISNUMBER(SEARCH("/ ",I887)),SUBSTITUTE(I887,"/ ","_"),ISNUMBER(SEARCH(",",I887)),SUBSTITUTE(I887,",","_"),ISNUMBER(SEARCH("/",I887)),SUBSTITUTE(I887,"/","_"),ISNUMBER(SEARCH("",I887)),I887),I887)),IF(OR($J$14 = "J",$J$14 = "K"),"",IF(D887="","",IF(LEN(D887)&gt;2,_xlfn.IFS(ISNUMBER(SEARCH("_",D887)),D887,ISNUMBER(SEARCH(", ",D887)),SUBSTITUTE(D887,", ","_"),ISNUMBER(SEARCH("/ ",D887)),SUBSTITUTE(D887,"/ ","_"),ISNUMBER(SEARCH(",",D887)),SUBSTITUTE(D887,",","_"),ISNUMBER(SEARCH("/",D887)),SUBSTITUTE(D887,"/","_"),ISNUMBER(SEARCH("",D887)),D887),D887))))</f>
        <v/>
      </c>
      <c r="L887" s="1"/>
      <c r="M887" s="1" t="str">
        <f t="shared" si="66"/>
        <v/>
      </c>
      <c r="N887" s="94" t="str">
        <f>IF($L887="None","",IF(ISERROR(VLOOKUP($L887,Info!$B$4:$B$266,1,FALSE)),"",VLOOKUP($L887,Info!$B$4:$L$266,5,FALSE)))</f>
        <v/>
      </c>
      <c r="O887" s="94" t="str">
        <f>IF(K887="","",IF(AND($J$12&lt;&gt;"ABC",N887="3"),"BAC",IF(N887="3","ABC",IF($J$12&lt;&gt;"ABC",IF($J$10="Standard",VLOOKUP(K887,Info!$BE$4:$BF$481,2,FALSE),VLOOKUP(K887,Info!$BI$4:$BJ$482,2,FALSE)),IF($J$10="Standard",VLOOKUP(K887,Info!$AG$4:$AH$2994,2,FALSE),VLOOKUP(K887,Info!$AK$4:$AL$2997,2,FALSE))))))</f>
        <v/>
      </c>
      <c r="P887" s="94" t="str">
        <f>IF($L887="None","",IF(ISERROR(VLOOKUP($L887,Info!$B$4:$B$266,1,FALSE)),"",VLOOKUP($L887,Info!$B$4:$L$266,3,FALSE)))</f>
        <v/>
      </c>
      <c r="Q887" s="96" t="str">
        <f>IF($L887="None","",IF(ISERROR(VLOOKUP($L887,Info!$B$4:$B$266,1,FALSE)),"",VLOOKUP($L887,Info!$B$4:$L$266,4,FALSE)))</f>
        <v/>
      </c>
      <c r="R887" s="1"/>
      <c r="S887" s="6" t="str">
        <f t="shared" si="67"/>
        <v/>
      </c>
      <c r="T887" s="6" t="str">
        <f>IF($L887="None","",IF(ISERROR(VLOOKUP($L887,Info!$B$4:$B$266,1,FALSE)),"",VLOOKUP($L887,Info!$B$4:$L$266,11,FALSE)))</f>
        <v/>
      </c>
      <c r="U887" s="1"/>
      <c r="V887" s="1"/>
      <c r="W887" s="1"/>
      <c r="X887" s="1" t="str">
        <f>IF($L887="None","",IF(ISERROR(VLOOKUP($L887,Info!$B$4:$B$266,1,FALSE)),"",IF(OR(W887="Metallic Liquid Tight",W887="Non-Metallic Liquid Tight",W887="LSZH",W887="Greenfield"),VLOOKUP($L887,Info!$B$4:$L$266,7,FALSE),"N/A")))</f>
        <v/>
      </c>
      <c r="Y887" s="1"/>
      <c r="Z887" s="96" t="str">
        <f>IF($L887="None","",IF(ISERROR(VLOOKUP($L887,Info!$B$4:$B$266,1,FALSE)),"",VLOOKUP($L887,Info!$B$4:$L$266,9,FALSE)))</f>
        <v/>
      </c>
      <c r="AA887" s="96" t="str">
        <f>IF($L887="None","",IF(ISERROR(VLOOKUP($L887,Info!$B$4:$B$266,1,FALSE)),"",VLOOKUP($L887,Info!$B$4:$L$266,8,FALSE)))</f>
        <v/>
      </c>
      <c r="AB887" s="96" t="str">
        <f>IF($L887="None","",IF(ISERROR(VLOOKUP($L887,Info!$B$4:$B$266,1,FALSE)),"",VLOOKUP($L887,Info!$B$4:$L$266,10,FALSE)))</f>
        <v/>
      </c>
      <c r="AC887" s="1" t="str">
        <f>IF(W887="SO Cable","Black,White",IF(O887="","",IF(P887="","",IF($J$12&lt;&gt;"ABC",IF(P887&lt;="250",VLOOKUP(O887,Info!$AZ$4:$BB$22,3,FALSE),VLOOKUP(O887,Info!$AZ$23:$BB$39,3,FALSE)),IF(P887&lt;="250",VLOOKUP(O887,Info!$AO$4:$AQ$22,3,FALSE),VLOOKUP(O887,Info!$AO$23:$AP$39,3,FALSE))))))</f>
        <v/>
      </c>
      <c r="AD887" s="1"/>
      <c r="AE887" s="1" t="str">
        <f>IF($L887="None","",IF(ISERROR(VLOOKUP($L887,Info!$B$4:$B$266,1,FALSE)),"",VLOOKUP($L887,Info!$B$4:$L$266,4,FALSE)))</f>
        <v/>
      </c>
      <c r="AF887" s="1" t="str">
        <f>IF($L887="None","",IF(ISERROR(VLOOKUP($L887,Info!$B$4:$B$266,1,FALSE)),"",VLOOKUP($L887,Info!$B$4:$L$266,6,FALSE)))</f>
        <v/>
      </c>
      <c r="AG887" s="1"/>
      <c r="AH887" s="33" t="str" cm="1">
        <f t="array" ref="AH887">IF(AND(L887&lt;&gt;"",O887&lt;&gt;"",R887:S887&lt;&gt;"",W887:X887&lt;&gt;"",Z887:AA887&lt;&gt;"",AC887&lt;&gt;""),"Good","Bad")</f>
        <v>Bad</v>
      </c>
      <c r="AL887" t="str" cm="1">
        <f t="array" ref="AL887">IF(R887&gt;0,_xlfn.IFS(COUNTIF($L$20:L887,"&lt;&gt;")&lt;101,1,COUNTIF($L$20:L887,"&lt;&gt;")&lt;201,2,COUNTIF($L$20:L887,"&lt;&gt;")&lt;301,3,COUNTIF($L$20:L887,"&lt;&gt;")&lt;401,4,COUNTIF($L$20:L887,"&lt;&gt;")&lt;501,5,COUNTIF($L$20:L887,"&lt;&gt;")&lt;601,6,COUNTIF($L$20:L887,"&lt;&gt;")&lt;701,7,COUNTIF($L$20:L887,"&lt;&gt;")&lt;801,8,COUNTIF($L$20:L887,"&lt;&gt;")&lt;901,9,COUNTIF($L$20:L887,"&lt;&gt;")&lt;1001,10,COUNTIF($L$20:L887,"&lt;&gt;")&lt;1101,11,COUNTIF($L$20:L887,"&lt;&gt;")&lt;1201,12,COUNTIF($L$20:L887,"&lt;&gt;")&lt;1301,13,COUNTIF($L$20:L887,"&lt;&gt;")&lt;1401,14,COUNTIF($L$20:L887,"&lt;&gt;")&lt;1501,15,COUNTIF($L$20:L887,"&lt;&gt;")&lt;1601,16,COUNTIF($L$20:L887,"&lt;&gt;")&lt;1701,17,COUNTIF($L$20:L887,"&lt;&gt;")&lt;1801,18,COUNTIF($L$20:L887,"&lt;&gt;")&lt;1901,19,COUNTIF($L$20:L887,"&lt;&gt;")&lt;2001,20,COUNTIF($L$20:L887,"&lt;&gt;")&lt;2101,21,COUNTIF($L$20:L887,"&lt;&gt;")&lt;2201,22,COUNTIF($L$20:L887,"&lt;&gt;")&lt;2301,23,COUNTIF($L$20:L887,"&lt;&gt;")&lt;2401,24,COUNTIF($L$20:L887,"&lt;&gt;")&lt;2501,25,COUNTIF($L$20:L887,"&lt;&gt;")&lt;2601,26,COUNTIF($L$20:L887,"&lt;&gt;")&lt;2701,27,COUNTIF($L$20:L887,"&lt;&gt;")&lt;2801,28,COUNTIF($L$20:L887,"&lt;&gt;")&lt;2901,29,COUNTIF($L$20:L887,"&lt;&gt;")&lt;3001,30),"")</f>
        <v/>
      </c>
      <c r="AM887" t="str">
        <f t="shared" si="65"/>
        <v/>
      </c>
      <c r="AN887" t="str">
        <f t="shared" si="69"/>
        <v/>
      </c>
      <c r="AP887" t="str">
        <f t="shared" si="68"/>
        <v/>
      </c>
      <c r="AQ887" t="str">
        <f>IF(AO887="","",COUNTIFS(AM887:$AM$3019,AO887))</f>
        <v/>
      </c>
    </row>
    <row r="888" spans="1:43" x14ac:dyDescent="0.25">
      <c r="A888" s="6" t="str">
        <f>IF(COUNT($A$20:A887)&lt;&gt;$B$4,IF(A887="","",A887+1),"")</f>
        <v/>
      </c>
      <c r="B888" s="3"/>
      <c r="C888" s="3"/>
      <c r="D888" s="122"/>
      <c r="E888" s="3"/>
      <c r="F888" s="3"/>
      <c r="G888" s="3"/>
      <c r="H888" s="3"/>
      <c r="I888" s="120"/>
      <c r="J888" s="3"/>
      <c r="K888" s="95" t="str" cm="1">
        <f t="array" ref="K888">IF(OR($J$14 = "A",$J$14 = "B",$J$14 = "C"),IF(I888="","",IF(LEN(I888)&gt;2,_xlfn.IFS(ISNUMBER(SEARCH("_",I888)),I888,ISNUMBER(SEARCH(", ",I888)),SUBSTITUTE(I888,", ","_"),ISNUMBER(SEARCH("/ ",I888)),SUBSTITUTE(I888,"/ ","_"),ISNUMBER(SEARCH(",",I888)),SUBSTITUTE(I888,",","_"),ISNUMBER(SEARCH("/",I888)),SUBSTITUTE(I888,"/","_"),ISNUMBER(SEARCH("",I888)),I888),I888)),IF(OR($J$14 = "J",$J$14 = "K"),"",IF(D888="","",IF(LEN(D888)&gt;2,_xlfn.IFS(ISNUMBER(SEARCH("_",D888)),D888,ISNUMBER(SEARCH(", ",D888)),SUBSTITUTE(D888,", ","_"),ISNUMBER(SEARCH("/ ",D888)),SUBSTITUTE(D888,"/ ","_"),ISNUMBER(SEARCH(",",D888)),SUBSTITUTE(D888,",","_"),ISNUMBER(SEARCH("/",D888)),SUBSTITUTE(D888,"/","_"),ISNUMBER(SEARCH("",D888)),D888),D888))))</f>
        <v/>
      </c>
      <c r="L888" s="1"/>
      <c r="M888" s="1" t="str">
        <f t="shared" si="66"/>
        <v/>
      </c>
      <c r="N888" s="94" t="str">
        <f>IF($L888="None","",IF(ISERROR(VLOOKUP($L888,Info!$B$4:$B$266,1,FALSE)),"",VLOOKUP($L888,Info!$B$4:$L$266,5,FALSE)))</f>
        <v/>
      </c>
      <c r="O888" s="94" t="str">
        <f>IF(K888="","",IF(AND($J$12&lt;&gt;"ABC",N888="3"),"BAC",IF(N888="3","ABC",IF($J$12&lt;&gt;"ABC",IF($J$10="Standard",VLOOKUP(K888,Info!$BE$4:$BF$481,2,FALSE),VLOOKUP(K888,Info!$BI$4:$BJ$482,2,FALSE)),IF($J$10="Standard",VLOOKUP(K888,Info!$AG$4:$AH$2994,2,FALSE),VLOOKUP(K888,Info!$AK$4:$AL$2997,2,FALSE))))))</f>
        <v/>
      </c>
      <c r="P888" s="94" t="str">
        <f>IF($L888="None","",IF(ISERROR(VLOOKUP($L888,Info!$B$4:$B$266,1,FALSE)),"",VLOOKUP($L888,Info!$B$4:$L$266,3,FALSE)))</f>
        <v/>
      </c>
      <c r="Q888" s="96" t="str">
        <f>IF($L888="None","",IF(ISERROR(VLOOKUP($L888,Info!$B$4:$B$266,1,FALSE)),"",VLOOKUP($L888,Info!$B$4:$L$266,4,FALSE)))</f>
        <v/>
      </c>
      <c r="R888" s="1"/>
      <c r="S888" s="6" t="str">
        <f t="shared" si="67"/>
        <v/>
      </c>
      <c r="T888" s="6" t="str">
        <f>IF($L888="None","",IF(ISERROR(VLOOKUP($L888,Info!$B$4:$B$266,1,FALSE)),"",VLOOKUP($L888,Info!$B$4:$L$266,11,FALSE)))</f>
        <v/>
      </c>
      <c r="U888" s="1"/>
      <c r="V888" s="1"/>
      <c r="W888" s="1"/>
      <c r="X888" s="1" t="str">
        <f>IF($L888="None","",IF(ISERROR(VLOOKUP($L888,Info!$B$4:$B$266,1,FALSE)),"",IF(OR(W888="Metallic Liquid Tight",W888="Non-Metallic Liquid Tight",W888="LSZH",W888="Greenfield"),VLOOKUP($L888,Info!$B$4:$L$266,7,FALSE),"N/A")))</f>
        <v/>
      </c>
      <c r="Y888" s="1"/>
      <c r="Z888" s="96" t="str">
        <f>IF($L888="None","",IF(ISERROR(VLOOKUP($L888,Info!$B$4:$B$266,1,FALSE)),"",VLOOKUP($L888,Info!$B$4:$L$266,9,FALSE)))</f>
        <v/>
      </c>
      <c r="AA888" s="96" t="str">
        <f>IF($L888="None","",IF(ISERROR(VLOOKUP($L888,Info!$B$4:$B$266,1,FALSE)),"",VLOOKUP($L888,Info!$B$4:$L$266,8,FALSE)))</f>
        <v/>
      </c>
      <c r="AB888" s="96" t="str">
        <f>IF($L888="None","",IF(ISERROR(VLOOKUP($L888,Info!$B$4:$B$266,1,FALSE)),"",VLOOKUP($L888,Info!$B$4:$L$266,10,FALSE)))</f>
        <v/>
      </c>
      <c r="AC888" s="1" t="str">
        <f>IF(W888="SO Cable","Black,White",IF(O888="","",IF(P888="","",IF($J$12&lt;&gt;"ABC",IF(P888&lt;="250",VLOOKUP(O888,Info!$AZ$4:$BB$22,3,FALSE),VLOOKUP(O888,Info!$AZ$23:$BB$39,3,FALSE)),IF(P888&lt;="250",VLOOKUP(O888,Info!$AO$4:$AQ$22,3,FALSE),VLOOKUP(O888,Info!$AO$23:$AP$39,3,FALSE))))))</f>
        <v/>
      </c>
      <c r="AD888" s="1"/>
      <c r="AE888" s="1" t="str">
        <f>IF($L888="None","",IF(ISERROR(VLOOKUP($L888,Info!$B$4:$B$266,1,FALSE)),"",VLOOKUP($L888,Info!$B$4:$L$266,4,FALSE)))</f>
        <v/>
      </c>
      <c r="AF888" s="1" t="str">
        <f>IF($L888="None","",IF(ISERROR(VLOOKUP($L888,Info!$B$4:$B$266,1,FALSE)),"",VLOOKUP($L888,Info!$B$4:$L$266,6,FALSE)))</f>
        <v/>
      </c>
      <c r="AG888" s="1"/>
      <c r="AH888" s="33" t="str" cm="1">
        <f t="array" ref="AH888">IF(AND(L888&lt;&gt;"",O888&lt;&gt;"",R888:S888&lt;&gt;"",W888:X888&lt;&gt;"",Z888:AA888&lt;&gt;"",AC888&lt;&gt;""),"Good","Bad")</f>
        <v>Bad</v>
      </c>
      <c r="AL888" t="str" cm="1">
        <f t="array" ref="AL888">IF(R888&gt;0,_xlfn.IFS(COUNTIF($L$20:L888,"&lt;&gt;")&lt;101,1,COUNTIF($L$20:L888,"&lt;&gt;")&lt;201,2,COUNTIF($L$20:L888,"&lt;&gt;")&lt;301,3,COUNTIF($L$20:L888,"&lt;&gt;")&lt;401,4,COUNTIF($L$20:L888,"&lt;&gt;")&lt;501,5,COUNTIF($L$20:L888,"&lt;&gt;")&lt;601,6,COUNTIF($L$20:L888,"&lt;&gt;")&lt;701,7,COUNTIF($L$20:L888,"&lt;&gt;")&lt;801,8,COUNTIF($L$20:L888,"&lt;&gt;")&lt;901,9,COUNTIF($L$20:L888,"&lt;&gt;")&lt;1001,10,COUNTIF($L$20:L888,"&lt;&gt;")&lt;1101,11,COUNTIF($L$20:L888,"&lt;&gt;")&lt;1201,12,COUNTIF($L$20:L888,"&lt;&gt;")&lt;1301,13,COUNTIF($L$20:L888,"&lt;&gt;")&lt;1401,14,COUNTIF($L$20:L888,"&lt;&gt;")&lt;1501,15,COUNTIF($L$20:L888,"&lt;&gt;")&lt;1601,16,COUNTIF($L$20:L888,"&lt;&gt;")&lt;1701,17,COUNTIF($L$20:L888,"&lt;&gt;")&lt;1801,18,COUNTIF($L$20:L888,"&lt;&gt;")&lt;1901,19,COUNTIF($L$20:L888,"&lt;&gt;")&lt;2001,20,COUNTIF($L$20:L888,"&lt;&gt;")&lt;2101,21,COUNTIF($L$20:L888,"&lt;&gt;")&lt;2201,22,COUNTIF($L$20:L888,"&lt;&gt;")&lt;2301,23,COUNTIF($L$20:L888,"&lt;&gt;")&lt;2401,24,COUNTIF($L$20:L888,"&lt;&gt;")&lt;2501,25,COUNTIF($L$20:L888,"&lt;&gt;")&lt;2601,26,COUNTIF($L$20:L888,"&lt;&gt;")&lt;2701,27,COUNTIF($L$20:L888,"&lt;&gt;")&lt;2801,28,COUNTIF($L$20:L888,"&lt;&gt;")&lt;2901,29,COUNTIF($L$20:L888,"&lt;&gt;")&lt;3001,30),"")</f>
        <v/>
      </c>
      <c r="AM888" t="str">
        <f t="shared" si="65"/>
        <v/>
      </c>
      <c r="AN888" t="str">
        <f t="shared" si="69"/>
        <v/>
      </c>
      <c r="AP888" t="str">
        <f t="shared" si="68"/>
        <v/>
      </c>
      <c r="AQ888" t="str">
        <f>IF(AO888="","",COUNTIFS(AM888:$AM$3019,AO888))</f>
        <v/>
      </c>
    </row>
    <row r="889" spans="1:43" x14ac:dyDescent="0.25">
      <c r="A889" s="6" t="str">
        <f>IF(COUNT($A$20:A888)&lt;&gt;$B$4,IF(A888="","",A888+1),"")</f>
        <v/>
      </c>
      <c r="B889" s="3"/>
      <c r="C889" s="3"/>
      <c r="D889" s="122"/>
      <c r="E889" s="3"/>
      <c r="F889" s="3"/>
      <c r="G889" s="3"/>
      <c r="H889" s="3"/>
      <c r="I889" s="120"/>
      <c r="J889" s="3"/>
      <c r="K889" s="95" t="str" cm="1">
        <f t="array" ref="K889">IF(OR($J$14 = "A",$J$14 = "B",$J$14 = "C"),IF(I889="","",IF(LEN(I889)&gt;2,_xlfn.IFS(ISNUMBER(SEARCH("_",I889)),I889,ISNUMBER(SEARCH(", ",I889)),SUBSTITUTE(I889,", ","_"),ISNUMBER(SEARCH("/ ",I889)),SUBSTITUTE(I889,"/ ","_"),ISNUMBER(SEARCH(",",I889)),SUBSTITUTE(I889,",","_"),ISNUMBER(SEARCH("/",I889)),SUBSTITUTE(I889,"/","_"),ISNUMBER(SEARCH("",I889)),I889),I889)),IF(OR($J$14 = "J",$J$14 = "K"),"",IF(D889="","",IF(LEN(D889)&gt;2,_xlfn.IFS(ISNUMBER(SEARCH("_",D889)),D889,ISNUMBER(SEARCH(", ",D889)),SUBSTITUTE(D889,", ","_"),ISNUMBER(SEARCH("/ ",D889)),SUBSTITUTE(D889,"/ ","_"),ISNUMBER(SEARCH(",",D889)),SUBSTITUTE(D889,",","_"),ISNUMBER(SEARCH("/",D889)),SUBSTITUTE(D889,"/","_"),ISNUMBER(SEARCH("",D889)),D889),D889))))</f>
        <v/>
      </c>
      <c r="L889" s="1"/>
      <c r="M889" s="1" t="str">
        <f t="shared" si="66"/>
        <v/>
      </c>
      <c r="N889" s="94" t="str">
        <f>IF($L889="None","",IF(ISERROR(VLOOKUP($L889,Info!$B$4:$B$266,1,FALSE)),"",VLOOKUP($L889,Info!$B$4:$L$266,5,FALSE)))</f>
        <v/>
      </c>
      <c r="O889" s="94" t="str">
        <f>IF(K889="","",IF(AND($J$12&lt;&gt;"ABC",N889="3"),"BAC",IF(N889="3","ABC",IF($J$12&lt;&gt;"ABC",IF($J$10="Standard",VLOOKUP(K889,Info!$BE$4:$BF$481,2,FALSE),VLOOKUP(K889,Info!$BI$4:$BJ$482,2,FALSE)),IF($J$10="Standard",VLOOKUP(K889,Info!$AG$4:$AH$2994,2,FALSE),VLOOKUP(K889,Info!$AK$4:$AL$2997,2,FALSE))))))</f>
        <v/>
      </c>
      <c r="P889" s="94" t="str">
        <f>IF($L889="None","",IF(ISERROR(VLOOKUP($L889,Info!$B$4:$B$266,1,FALSE)),"",VLOOKUP($L889,Info!$B$4:$L$266,3,FALSE)))</f>
        <v/>
      </c>
      <c r="Q889" s="96" t="str">
        <f>IF($L889="None","",IF(ISERROR(VLOOKUP($L889,Info!$B$4:$B$266,1,FALSE)),"",VLOOKUP($L889,Info!$B$4:$L$266,4,FALSE)))</f>
        <v/>
      </c>
      <c r="R889" s="1"/>
      <c r="S889" s="6" t="str">
        <f t="shared" si="67"/>
        <v/>
      </c>
      <c r="T889" s="6" t="str">
        <f>IF($L889="None","",IF(ISERROR(VLOOKUP($L889,Info!$B$4:$B$266,1,FALSE)),"",VLOOKUP($L889,Info!$B$4:$L$266,11,FALSE)))</f>
        <v/>
      </c>
      <c r="U889" s="1"/>
      <c r="V889" s="1"/>
      <c r="W889" s="1"/>
      <c r="X889" s="1" t="str">
        <f>IF($L889="None","",IF(ISERROR(VLOOKUP($L889,Info!$B$4:$B$266,1,FALSE)),"",IF(OR(W889="Metallic Liquid Tight",W889="Non-Metallic Liquid Tight",W889="LSZH",W889="Greenfield"),VLOOKUP($L889,Info!$B$4:$L$266,7,FALSE),"N/A")))</f>
        <v/>
      </c>
      <c r="Y889" s="1"/>
      <c r="Z889" s="96" t="str">
        <f>IF($L889="None","",IF(ISERROR(VLOOKUP($L889,Info!$B$4:$B$266,1,FALSE)),"",VLOOKUP($L889,Info!$B$4:$L$266,9,FALSE)))</f>
        <v/>
      </c>
      <c r="AA889" s="96" t="str">
        <f>IF($L889="None","",IF(ISERROR(VLOOKUP($L889,Info!$B$4:$B$266,1,FALSE)),"",VLOOKUP($L889,Info!$B$4:$L$266,8,FALSE)))</f>
        <v/>
      </c>
      <c r="AB889" s="96" t="str">
        <f>IF($L889="None","",IF(ISERROR(VLOOKUP($L889,Info!$B$4:$B$266,1,FALSE)),"",VLOOKUP($L889,Info!$B$4:$L$266,10,FALSE)))</f>
        <v/>
      </c>
      <c r="AC889" s="1" t="str">
        <f>IF(W889="SO Cable","Black,White",IF(O889="","",IF(P889="","",IF($J$12&lt;&gt;"ABC",IF(P889&lt;="250",VLOOKUP(O889,Info!$AZ$4:$BB$22,3,FALSE),VLOOKUP(O889,Info!$AZ$23:$BB$39,3,FALSE)),IF(P889&lt;="250",VLOOKUP(O889,Info!$AO$4:$AQ$22,3,FALSE),VLOOKUP(O889,Info!$AO$23:$AP$39,3,FALSE))))))</f>
        <v/>
      </c>
      <c r="AD889" s="1"/>
      <c r="AE889" s="1" t="str">
        <f>IF($L889="None","",IF(ISERROR(VLOOKUP($L889,Info!$B$4:$B$266,1,FALSE)),"",VLOOKUP($L889,Info!$B$4:$L$266,4,FALSE)))</f>
        <v/>
      </c>
      <c r="AF889" s="1" t="str">
        <f>IF($L889="None","",IF(ISERROR(VLOOKUP($L889,Info!$B$4:$B$266,1,FALSE)),"",VLOOKUP($L889,Info!$B$4:$L$266,6,FALSE)))</f>
        <v/>
      </c>
      <c r="AG889" s="1"/>
      <c r="AH889" s="33" t="str" cm="1">
        <f t="array" ref="AH889">IF(AND(L889&lt;&gt;"",O889&lt;&gt;"",R889:S889&lt;&gt;"",W889:X889&lt;&gt;"",Z889:AA889&lt;&gt;"",AC889&lt;&gt;""),"Good","Bad")</f>
        <v>Bad</v>
      </c>
      <c r="AL889" t="str" cm="1">
        <f t="array" ref="AL889">IF(R889&gt;0,_xlfn.IFS(COUNTIF($L$20:L889,"&lt;&gt;")&lt;101,1,COUNTIF($L$20:L889,"&lt;&gt;")&lt;201,2,COUNTIF($L$20:L889,"&lt;&gt;")&lt;301,3,COUNTIF($L$20:L889,"&lt;&gt;")&lt;401,4,COUNTIF($L$20:L889,"&lt;&gt;")&lt;501,5,COUNTIF($L$20:L889,"&lt;&gt;")&lt;601,6,COUNTIF($L$20:L889,"&lt;&gt;")&lt;701,7,COUNTIF($L$20:L889,"&lt;&gt;")&lt;801,8,COUNTIF($L$20:L889,"&lt;&gt;")&lt;901,9,COUNTIF($L$20:L889,"&lt;&gt;")&lt;1001,10,COUNTIF($L$20:L889,"&lt;&gt;")&lt;1101,11,COUNTIF($L$20:L889,"&lt;&gt;")&lt;1201,12,COUNTIF($L$20:L889,"&lt;&gt;")&lt;1301,13,COUNTIF($L$20:L889,"&lt;&gt;")&lt;1401,14,COUNTIF($L$20:L889,"&lt;&gt;")&lt;1501,15,COUNTIF($L$20:L889,"&lt;&gt;")&lt;1601,16,COUNTIF($L$20:L889,"&lt;&gt;")&lt;1701,17,COUNTIF($L$20:L889,"&lt;&gt;")&lt;1801,18,COUNTIF($L$20:L889,"&lt;&gt;")&lt;1901,19,COUNTIF($L$20:L889,"&lt;&gt;")&lt;2001,20,COUNTIF($L$20:L889,"&lt;&gt;")&lt;2101,21,COUNTIF($L$20:L889,"&lt;&gt;")&lt;2201,22,COUNTIF($L$20:L889,"&lt;&gt;")&lt;2301,23,COUNTIF($L$20:L889,"&lt;&gt;")&lt;2401,24,COUNTIF($L$20:L889,"&lt;&gt;")&lt;2501,25,COUNTIF($L$20:L889,"&lt;&gt;")&lt;2601,26,COUNTIF($L$20:L889,"&lt;&gt;")&lt;2701,27,COUNTIF($L$20:L889,"&lt;&gt;")&lt;2801,28,COUNTIF($L$20:L889,"&lt;&gt;")&lt;2901,29,COUNTIF($L$20:L889,"&lt;&gt;")&lt;3001,30),"")</f>
        <v/>
      </c>
      <c r="AM889" t="str">
        <f t="shared" si="65"/>
        <v/>
      </c>
      <c r="AN889" t="str">
        <f t="shared" si="69"/>
        <v/>
      </c>
      <c r="AP889" t="str">
        <f t="shared" si="68"/>
        <v/>
      </c>
      <c r="AQ889" t="str">
        <f>IF(AO889="","",COUNTIFS(AM889:$AM$3019,AO889))</f>
        <v/>
      </c>
    </row>
    <row r="890" spans="1:43" x14ac:dyDescent="0.25">
      <c r="A890" s="6" t="str">
        <f>IF(COUNT($A$20:A889)&lt;&gt;$B$4,IF(A889="","",A889+1),"")</f>
        <v/>
      </c>
      <c r="B890" s="3"/>
      <c r="C890" s="3"/>
      <c r="D890" s="122"/>
      <c r="E890" s="3"/>
      <c r="F890" s="3"/>
      <c r="G890" s="3"/>
      <c r="H890" s="3"/>
      <c r="I890" s="120"/>
      <c r="J890" s="3"/>
      <c r="K890" s="95" t="str" cm="1">
        <f t="array" ref="K890">IF(OR($J$14 = "A",$J$14 = "B",$J$14 = "C"),IF(I890="","",IF(LEN(I890)&gt;2,_xlfn.IFS(ISNUMBER(SEARCH("_",I890)),I890,ISNUMBER(SEARCH(", ",I890)),SUBSTITUTE(I890,", ","_"),ISNUMBER(SEARCH("/ ",I890)),SUBSTITUTE(I890,"/ ","_"),ISNUMBER(SEARCH(",",I890)),SUBSTITUTE(I890,",","_"),ISNUMBER(SEARCH("/",I890)),SUBSTITUTE(I890,"/","_"),ISNUMBER(SEARCH("",I890)),I890),I890)),IF(OR($J$14 = "J",$J$14 = "K"),"",IF(D890="","",IF(LEN(D890)&gt;2,_xlfn.IFS(ISNUMBER(SEARCH("_",D890)),D890,ISNUMBER(SEARCH(", ",D890)),SUBSTITUTE(D890,", ","_"),ISNUMBER(SEARCH("/ ",D890)),SUBSTITUTE(D890,"/ ","_"),ISNUMBER(SEARCH(",",D890)),SUBSTITUTE(D890,",","_"),ISNUMBER(SEARCH("/",D890)),SUBSTITUTE(D890,"/","_"),ISNUMBER(SEARCH("",D890)),D890),D890))))</f>
        <v/>
      </c>
      <c r="L890" s="1"/>
      <c r="M890" s="1" t="str">
        <f t="shared" si="66"/>
        <v/>
      </c>
      <c r="N890" s="94" t="str">
        <f>IF($L890="None","",IF(ISERROR(VLOOKUP($L890,Info!$B$4:$B$266,1,FALSE)),"",VLOOKUP($L890,Info!$B$4:$L$266,5,FALSE)))</f>
        <v/>
      </c>
      <c r="O890" s="94" t="str">
        <f>IF(K890="","",IF(AND($J$12&lt;&gt;"ABC",N890="3"),"BAC",IF(N890="3","ABC",IF($J$12&lt;&gt;"ABC",IF($J$10="Standard",VLOOKUP(K890,Info!$BE$4:$BF$481,2,FALSE),VLOOKUP(K890,Info!$BI$4:$BJ$482,2,FALSE)),IF($J$10="Standard",VLOOKUP(K890,Info!$AG$4:$AH$2994,2,FALSE),VLOOKUP(K890,Info!$AK$4:$AL$2997,2,FALSE))))))</f>
        <v/>
      </c>
      <c r="P890" s="94" t="str">
        <f>IF($L890="None","",IF(ISERROR(VLOOKUP($L890,Info!$B$4:$B$266,1,FALSE)),"",VLOOKUP($L890,Info!$B$4:$L$266,3,FALSE)))</f>
        <v/>
      </c>
      <c r="Q890" s="96" t="str">
        <f>IF($L890="None","",IF(ISERROR(VLOOKUP($L890,Info!$B$4:$B$266,1,FALSE)),"",VLOOKUP($L890,Info!$B$4:$L$266,4,FALSE)))</f>
        <v/>
      </c>
      <c r="R890" s="1"/>
      <c r="S890" s="6" t="str">
        <f t="shared" si="67"/>
        <v/>
      </c>
      <c r="T890" s="6" t="str">
        <f>IF($L890="None","",IF(ISERROR(VLOOKUP($L890,Info!$B$4:$B$266,1,FALSE)),"",VLOOKUP($L890,Info!$B$4:$L$266,11,FALSE)))</f>
        <v/>
      </c>
      <c r="U890" s="1"/>
      <c r="V890" s="1"/>
      <c r="W890" s="1"/>
      <c r="X890" s="1" t="str">
        <f>IF($L890="None","",IF(ISERROR(VLOOKUP($L890,Info!$B$4:$B$266,1,FALSE)),"",IF(OR(W890="Metallic Liquid Tight",W890="Non-Metallic Liquid Tight",W890="LSZH",W890="Greenfield"),VLOOKUP($L890,Info!$B$4:$L$266,7,FALSE),"N/A")))</f>
        <v/>
      </c>
      <c r="Y890" s="1"/>
      <c r="Z890" s="96" t="str">
        <f>IF($L890="None","",IF(ISERROR(VLOOKUP($L890,Info!$B$4:$B$266,1,FALSE)),"",VLOOKUP($L890,Info!$B$4:$L$266,9,FALSE)))</f>
        <v/>
      </c>
      <c r="AA890" s="96" t="str">
        <f>IF($L890="None","",IF(ISERROR(VLOOKUP($L890,Info!$B$4:$B$266,1,FALSE)),"",VLOOKUP($L890,Info!$B$4:$L$266,8,FALSE)))</f>
        <v/>
      </c>
      <c r="AB890" s="96" t="str">
        <f>IF($L890="None","",IF(ISERROR(VLOOKUP($L890,Info!$B$4:$B$266,1,FALSE)),"",VLOOKUP($L890,Info!$B$4:$L$266,10,FALSE)))</f>
        <v/>
      </c>
      <c r="AC890" s="1" t="str">
        <f>IF(W890="SO Cable","Black,White",IF(O890="","",IF(P890="","",IF($J$12&lt;&gt;"ABC",IF(P890&lt;="250",VLOOKUP(O890,Info!$AZ$4:$BB$22,3,FALSE),VLOOKUP(O890,Info!$AZ$23:$BB$39,3,FALSE)),IF(P890&lt;="250",VLOOKUP(O890,Info!$AO$4:$AQ$22,3,FALSE),VLOOKUP(O890,Info!$AO$23:$AP$39,3,FALSE))))))</f>
        <v/>
      </c>
      <c r="AD890" s="1"/>
      <c r="AE890" s="1" t="str">
        <f>IF($L890="None","",IF(ISERROR(VLOOKUP($L890,Info!$B$4:$B$266,1,FALSE)),"",VLOOKUP($L890,Info!$B$4:$L$266,4,FALSE)))</f>
        <v/>
      </c>
      <c r="AF890" s="1" t="str">
        <f>IF($L890="None","",IF(ISERROR(VLOOKUP($L890,Info!$B$4:$B$266,1,FALSE)),"",VLOOKUP($L890,Info!$B$4:$L$266,6,FALSE)))</f>
        <v/>
      </c>
      <c r="AG890" s="1"/>
      <c r="AH890" s="33" t="str" cm="1">
        <f t="array" ref="AH890">IF(AND(L890&lt;&gt;"",O890&lt;&gt;"",R890:S890&lt;&gt;"",W890:X890&lt;&gt;"",Z890:AA890&lt;&gt;"",AC890&lt;&gt;""),"Good","Bad")</f>
        <v>Bad</v>
      </c>
      <c r="AL890" t="str" cm="1">
        <f t="array" ref="AL890">IF(R890&gt;0,_xlfn.IFS(COUNTIF($L$20:L890,"&lt;&gt;")&lt;101,1,COUNTIF($L$20:L890,"&lt;&gt;")&lt;201,2,COUNTIF($L$20:L890,"&lt;&gt;")&lt;301,3,COUNTIF($L$20:L890,"&lt;&gt;")&lt;401,4,COUNTIF($L$20:L890,"&lt;&gt;")&lt;501,5,COUNTIF($L$20:L890,"&lt;&gt;")&lt;601,6,COUNTIF($L$20:L890,"&lt;&gt;")&lt;701,7,COUNTIF($L$20:L890,"&lt;&gt;")&lt;801,8,COUNTIF($L$20:L890,"&lt;&gt;")&lt;901,9,COUNTIF($L$20:L890,"&lt;&gt;")&lt;1001,10,COUNTIF($L$20:L890,"&lt;&gt;")&lt;1101,11,COUNTIF($L$20:L890,"&lt;&gt;")&lt;1201,12,COUNTIF($L$20:L890,"&lt;&gt;")&lt;1301,13,COUNTIF($L$20:L890,"&lt;&gt;")&lt;1401,14,COUNTIF($L$20:L890,"&lt;&gt;")&lt;1501,15,COUNTIF($L$20:L890,"&lt;&gt;")&lt;1601,16,COUNTIF($L$20:L890,"&lt;&gt;")&lt;1701,17,COUNTIF($L$20:L890,"&lt;&gt;")&lt;1801,18,COUNTIF($L$20:L890,"&lt;&gt;")&lt;1901,19,COUNTIF($L$20:L890,"&lt;&gt;")&lt;2001,20,COUNTIF($L$20:L890,"&lt;&gt;")&lt;2101,21,COUNTIF($L$20:L890,"&lt;&gt;")&lt;2201,22,COUNTIF($L$20:L890,"&lt;&gt;")&lt;2301,23,COUNTIF($L$20:L890,"&lt;&gt;")&lt;2401,24,COUNTIF($L$20:L890,"&lt;&gt;")&lt;2501,25,COUNTIF($L$20:L890,"&lt;&gt;")&lt;2601,26,COUNTIF($L$20:L890,"&lt;&gt;")&lt;2701,27,COUNTIF($L$20:L890,"&lt;&gt;")&lt;2801,28,COUNTIF($L$20:L890,"&lt;&gt;")&lt;2901,29,COUNTIF($L$20:L890,"&lt;&gt;")&lt;3001,30),"")</f>
        <v/>
      </c>
      <c r="AM890" t="str">
        <f t="shared" si="65"/>
        <v/>
      </c>
      <c r="AN890" t="str">
        <f t="shared" si="69"/>
        <v/>
      </c>
      <c r="AP890" t="str">
        <f t="shared" si="68"/>
        <v/>
      </c>
      <c r="AQ890" t="str">
        <f>IF(AO890="","",COUNTIFS(AM890:$AM$3019,AO890))</f>
        <v/>
      </c>
    </row>
    <row r="891" spans="1:43" x14ac:dyDescent="0.25">
      <c r="A891" s="6" t="str">
        <f>IF(COUNT($A$20:A890)&lt;&gt;$B$4,IF(A890="","",A890+1),"")</f>
        <v/>
      </c>
      <c r="B891" s="3"/>
      <c r="C891" s="3"/>
      <c r="D891" s="122"/>
      <c r="E891" s="3"/>
      <c r="F891" s="3"/>
      <c r="G891" s="3"/>
      <c r="H891" s="3"/>
      <c r="I891" s="120"/>
      <c r="J891" s="3"/>
      <c r="K891" s="95" t="str" cm="1">
        <f t="array" ref="K891">IF(OR($J$14 = "A",$J$14 = "B",$J$14 = "C"),IF(I891="","",IF(LEN(I891)&gt;2,_xlfn.IFS(ISNUMBER(SEARCH("_",I891)),I891,ISNUMBER(SEARCH(", ",I891)),SUBSTITUTE(I891,", ","_"),ISNUMBER(SEARCH("/ ",I891)),SUBSTITUTE(I891,"/ ","_"),ISNUMBER(SEARCH(",",I891)),SUBSTITUTE(I891,",","_"),ISNUMBER(SEARCH("/",I891)),SUBSTITUTE(I891,"/","_"),ISNUMBER(SEARCH("",I891)),I891),I891)),IF(OR($J$14 = "J",$J$14 = "K"),"",IF(D891="","",IF(LEN(D891)&gt;2,_xlfn.IFS(ISNUMBER(SEARCH("_",D891)),D891,ISNUMBER(SEARCH(", ",D891)),SUBSTITUTE(D891,", ","_"),ISNUMBER(SEARCH("/ ",D891)),SUBSTITUTE(D891,"/ ","_"),ISNUMBER(SEARCH(",",D891)),SUBSTITUTE(D891,",","_"),ISNUMBER(SEARCH("/",D891)),SUBSTITUTE(D891,"/","_"),ISNUMBER(SEARCH("",D891)),D891),D891))))</f>
        <v/>
      </c>
      <c r="L891" s="1"/>
      <c r="M891" s="1" t="str">
        <f t="shared" si="66"/>
        <v/>
      </c>
      <c r="N891" s="94" t="str">
        <f>IF($L891="None","",IF(ISERROR(VLOOKUP($L891,Info!$B$4:$B$266,1,FALSE)),"",VLOOKUP($L891,Info!$B$4:$L$266,5,FALSE)))</f>
        <v/>
      </c>
      <c r="O891" s="94" t="str">
        <f>IF(K891="","",IF(AND($J$12&lt;&gt;"ABC",N891="3"),"BAC",IF(N891="3","ABC",IF($J$12&lt;&gt;"ABC",IF($J$10="Standard",VLOOKUP(K891,Info!$BE$4:$BF$481,2,FALSE),VLOOKUP(K891,Info!$BI$4:$BJ$482,2,FALSE)),IF($J$10="Standard",VLOOKUP(K891,Info!$AG$4:$AH$2994,2,FALSE),VLOOKUP(K891,Info!$AK$4:$AL$2997,2,FALSE))))))</f>
        <v/>
      </c>
      <c r="P891" s="94" t="str">
        <f>IF($L891="None","",IF(ISERROR(VLOOKUP($L891,Info!$B$4:$B$266,1,FALSE)),"",VLOOKUP($L891,Info!$B$4:$L$266,3,FALSE)))</f>
        <v/>
      </c>
      <c r="Q891" s="96" t="str">
        <f>IF($L891="None","",IF(ISERROR(VLOOKUP($L891,Info!$B$4:$B$266,1,FALSE)),"",VLOOKUP($L891,Info!$B$4:$L$266,4,FALSE)))</f>
        <v/>
      </c>
      <c r="R891" s="1"/>
      <c r="S891" s="6" t="str">
        <f t="shared" si="67"/>
        <v/>
      </c>
      <c r="T891" s="6" t="str">
        <f>IF($L891="None","",IF(ISERROR(VLOOKUP($L891,Info!$B$4:$B$266,1,FALSE)),"",VLOOKUP($L891,Info!$B$4:$L$266,11,FALSE)))</f>
        <v/>
      </c>
      <c r="U891" s="1"/>
      <c r="V891" s="1"/>
      <c r="W891" s="1"/>
      <c r="X891" s="1" t="str">
        <f>IF($L891="None","",IF(ISERROR(VLOOKUP($L891,Info!$B$4:$B$266,1,FALSE)),"",IF(OR(W891="Metallic Liquid Tight",W891="Non-Metallic Liquid Tight",W891="LSZH",W891="Greenfield"),VLOOKUP($L891,Info!$B$4:$L$266,7,FALSE),"N/A")))</f>
        <v/>
      </c>
      <c r="Y891" s="1"/>
      <c r="Z891" s="96" t="str">
        <f>IF($L891="None","",IF(ISERROR(VLOOKUP($L891,Info!$B$4:$B$266,1,FALSE)),"",VLOOKUP($L891,Info!$B$4:$L$266,9,FALSE)))</f>
        <v/>
      </c>
      <c r="AA891" s="96" t="str">
        <f>IF($L891="None","",IF(ISERROR(VLOOKUP($L891,Info!$B$4:$B$266,1,FALSE)),"",VLOOKUP($L891,Info!$B$4:$L$266,8,FALSE)))</f>
        <v/>
      </c>
      <c r="AB891" s="96" t="str">
        <f>IF($L891="None","",IF(ISERROR(VLOOKUP($L891,Info!$B$4:$B$266,1,FALSE)),"",VLOOKUP($L891,Info!$B$4:$L$266,10,FALSE)))</f>
        <v/>
      </c>
      <c r="AC891" s="1" t="str">
        <f>IF(W891="SO Cable","Black,White",IF(O891="","",IF(P891="","",IF($J$12&lt;&gt;"ABC",IF(P891&lt;="250",VLOOKUP(O891,Info!$AZ$4:$BB$22,3,FALSE),VLOOKUP(O891,Info!$AZ$23:$BB$39,3,FALSE)),IF(P891&lt;="250",VLOOKUP(O891,Info!$AO$4:$AQ$22,3,FALSE),VLOOKUP(O891,Info!$AO$23:$AP$39,3,FALSE))))))</f>
        <v/>
      </c>
      <c r="AD891" s="1"/>
      <c r="AE891" s="1" t="str">
        <f>IF($L891="None","",IF(ISERROR(VLOOKUP($L891,Info!$B$4:$B$266,1,FALSE)),"",VLOOKUP($L891,Info!$B$4:$L$266,4,FALSE)))</f>
        <v/>
      </c>
      <c r="AF891" s="1" t="str">
        <f>IF($L891="None","",IF(ISERROR(VLOOKUP($L891,Info!$B$4:$B$266,1,FALSE)),"",VLOOKUP($L891,Info!$B$4:$L$266,6,FALSE)))</f>
        <v/>
      </c>
      <c r="AG891" s="1"/>
      <c r="AH891" s="33" t="str" cm="1">
        <f t="array" ref="AH891">IF(AND(L891&lt;&gt;"",O891&lt;&gt;"",R891:S891&lt;&gt;"",W891:X891&lt;&gt;"",Z891:AA891&lt;&gt;"",AC891&lt;&gt;""),"Good","Bad")</f>
        <v>Bad</v>
      </c>
      <c r="AL891" t="str" cm="1">
        <f t="array" ref="AL891">IF(R891&gt;0,_xlfn.IFS(COUNTIF($L$20:L891,"&lt;&gt;")&lt;101,1,COUNTIF($L$20:L891,"&lt;&gt;")&lt;201,2,COUNTIF($L$20:L891,"&lt;&gt;")&lt;301,3,COUNTIF($L$20:L891,"&lt;&gt;")&lt;401,4,COUNTIF($L$20:L891,"&lt;&gt;")&lt;501,5,COUNTIF($L$20:L891,"&lt;&gt;")&lt;601,6,COUNTIF($L$20:L891,"&lt;&gt;")&lt;701,7,COUNTIF($L$20:L891,"&lt;&gt;")&lt;801,8,COUNTIF($L$20:L891,"&lt;&gt;")&lt;901,9,COUNTIF($L$20:L891,"&lt;&gt;")&lt;1001,10,COUNTIF($L$20:L891,"&lt;&gt;")&lt;1101,11,COUNTIF($L$20:L891,"&lt;&gt;")&lt;1201,12,COUNTIF($L$20:L891,"&lt;&gt;")&lt;1301,13,COUNTIF($L$20:L891,"&lt;&gt;")&lt;1401,14,COUNTIF($L$20:L891,"&lt;&gt;")&lt;1501,15,COUNTIF($L$20:L891,"&lt;&gt;")&lt;1601,16,COUNTIF($L$20:L891,"&lt;&gt;")&lt;1701,17,COUNTIF($L$20:L891,"&lt;&gt;")&lt;1801,18,COUNTIF($L$20:L891,"&lt;&gt;")&lt;1901,19,COUNTIF($L$20:L891,"&lt;&gt;")&lt;2001,20,COUNTIF($L$20:L891,"&lt;&gt;")&lt;2101,21,COUNTIF($L$20:L891,"&lt;&gt;")&lt;2201,22,COUNTIF($L$20:L891,"&lt;&gt;")&lt;2301,23,COUNTIF($L$20:L891,"&lt;&gt;")&lt;2401,24,COUNTIF($L$20:L891,"&lt;&gt;")&lt;2501,25,COUNTIF($L$20:L891,"&lt;&gt;")&lt;2601,26,COUNTIF($L$20:L891,"&lt;&gt;")&lt;2701,27,COUNTIF($L$20:L891,"&lt;&gt;")&lt;2801,28,COUNTIF($L$20:L891,"&lt;&gt;")&lt;2901,29,COUNTIF($L$20:L891,"&lt;&gt;")&lt;3001,30),"")</f>
        <v/>
      </c>
      <c r="AM891" t="str">
        <f t="shared" si="65"/>
        <v/>
      </c>
      <c r="AN891" t="str">
        <f t="shared" si="69"/>
        <v/>
      </c>
      <c r="AP891" t="str">
        <f t="shared" si="68"/>
        <v/>
      </c>
      <c r="AQ891" t="str">
        <f>IF(AO891="","",COUNTIFS(AM891:$AM$3019,AO891))</f>
        <v/>
      </c>
    </row>
    <row r="892" spans="1:43" x14ac:dyDescent="0.25">
      <c r="A892" s="6" t="str">
        <f>IF(COUNT($A$20:A891)&lt;&gt;$B$4,IF(A891="","",A891+1),"")</f>
        <v/>
      </c>
      <c r="B892" s="3"/>
      <c r="C892" s="3"/>
      <c r="D892" s="122"/>
      <c r="E892" s="3"/>
      <c r="F892" s="3"/>
      <c r="G892" s="3"/>
      <c r="H892" s="3"/>
      <c r="I892" s="120"/>
      <c r="J892" s="3"/>
      <c r="K892" s="95" t="str" cm="1">
        <f t="array" ref="K892">IF(OR($J$14 = "A",$J$14 = "B",$J$14 = "C"),IF(I892="","",IF(LEN(I892)&gt;2,_xlfn.IFS(ISNUMBER(SEARCH("_",I892)),I892,ISNUMBER(SEARCH(", ",I892)),SUBSTITUTE(I892,", ","_"),ISNUMBER(SEARCH("/ ",I892)),SUBSTITUTE(I892,"/ ","_"),ISNUMBER(SEARCH(",",I892)),SUBSTITUTE(I892,",","_"),ISNUMBER(SEARCH("/",I892)),SUBSTITUTE(I892,"/","_"),ISNUMBER(SEARCH("",I892)),I892),I892)),IF(OR($J$14 = "J",$J$14 = "K"),"",IF(D892="","",IF(LEN(D892)&gt;2,_xlfn.IFS(ISNUMBER(SEARCH("_",D892)),D892,ISNUMBER(SEARCH(", ",D892)),SUBSTITUTE(D892,", ","_"),ISNUMBER(SEARCH("/ ",D892)),SUBSTITUTE(D892,"/ ","_"),ISNUMBER(SEARCH(",",D892)),SUBSTITUTE(D892,",","_"),ISNUMBER(SEARCH("/",D892)),SUBSTITUTE(D892,"/","_"),ISNUMBER(SEARCH("",D892)),D892),D892))))</f>
        <v/>
      </c>
      <c r="L892" s="1"/>
      <c r="M892" s="1" t="str">
        <f t="shared" si="66"/>
        <v/>
      </c>
      <c r="N892" s="94" t="str">
        <f>IF($L892="None","",IF(ISERROR(VLOOKUP($L892,Info!$B$4:$B$266,1,FALSE)),"",VLOOKUP($L892,Info!$B$4:$L$266,5,FALSE)))</f>
        <v/>
      </c>
      <c r="O892" s="94" t="str">
        <f>IF(K892="","",IF(AND($J$12&lt;&gt;"ABC",N892="3"),"BAC",IF(N892="3","ABC",IF($J$12&lt;&gt;"ABC",IF($J$10="Standard",VLOOKUP(K892,Info!$BE$4:$BF$481,2,FALSE),VLOOKUP(K892,Info!$BI$4:$BJ$482,2,FALSE)),IF($J$10="Standard",VLOOKUP(K892,Info!$AG$4:$AH$2994,2,FALSE),VLOOKUP(K892,Info!$AK$4:$AL$2997,2,FALSE))))))</f>
        <v/>
      </c>
      <c r="P892" s="94" t="str">
        <f>IF($L892="None","",IF(ISERROR(VLOOKUP($L892,Info!$B$4:$B$266,1,FALSE)),"",VLOOKUP($L892,Info!$B$4:$L$266,3,FALSE)))</f>
        <v/>
      </c>
      <c r="Q892" s="96" t="str">
        <f>IF($L892="None","",IF(ISERROR(VLOOKUP($L892,Info!$B$4:$B$266,1,FALSE)),"",VLOOKUP($L892,Info!$B$4:$L$266,4,FALSE)))</f>
        <v/>
      </c>
      <c r="R892" s="1"/>
      <c r="S892" s="6" t="str">
        <f t="shared" si="67"/>
        <v/>
      </c>
      <c r="T892" s="6" t="str">
        <f>IF($L892="None","",IF(ISERROR(VLOOKUP($L892,Info!$B$4:$B$266,1,FALSE)),"",VLOOKUP($L892,Info!$B$4:$L$266,11,FALSE)))</f>
        <v/>
      </c>
      <c r="U892" s="1"/>
      <c r="V892" s="1"/>
      <c r="W892" s="1"/>
      <c r="X892" s="1" t="str">
        <f>IF($L892="None","",IF(ISERROR(VLOOKUP($L892,Info!$B$4:$B$266,1,FALSE)),"",IF(OR(W892="Metallic Liquid Tight",W892="Non-Metallic Liquid Tight",W892="LSZH",W892="Greenfield"),VLOOKUP($L892,Info!$B$4:$L$266,7,FALSE),"N/A")))</f>
        <v/>
      </c>
      <c r="Y892" s="1"/>
      <c r="Z892" s="96" t="str">
        <f>IF($L892="None","",IF(ISERROR(VLOOKUP($L892,Info!$B$4:$B$266,1,FALSE)),"",VLOOKUP($L892,Info!$B$4:$L$266,9,FALSE)))</f>
        <v/>
      </c>
      <c r="AA892" s="96" t="str">
        <f>IF($L892="None","",IF(ISERROR(VLOOKUP($L892,Info!$B$4:$B$266,1,FALSE)),"",VLOOKUP($L892,Info!$B$4:$L$266,8,FALSE)))</f>
        <v/>
      </c>
      <c r="AB892" s="96" t="str">
        <f>IF($L892="None","",IF(ISERROR(VLOOKUP($L892,Info!$B$4:$B$266,1,FALSE)),"",VLOOKUP($L892,Info!$B$4:$L$266,10,FALSE)))</f>
        <v/>
      </c>
      <c r="AC892" s="1" t="str">
        <f>IF(W892="SO Cable","Black,White",IF(O892="","",IF(P892="","",IF($J$12&lt;&gt;"ABC",IF(P892&lt;="250",VLOOKUP(O892,Info!$AZ$4:$BB$22,3,FALSE),VLOOKUP(O892,Info!$AZ$23:$BB$39,3,FALSE)),IF(P892&lt;="250",VLOOKUP(O892,Info!$AO$4:$AQ$22,3,FALSE),VLOOKUP(O892,Info!$AO$23:$AP$39,3,FALSE))))))</f>
        <v/>
      </c>
      <c r="AD892" s="1"/>
      <c r="AE892" s="1" t="str">
        <f>IF($L892="None","",IF(ISERROR(VLOOKUP($L892,Info!$B$4:$B$266,1,FALSE)),"",VLOOKUP($L892,Info!$B$4:$L$266,4,FALSE)))</f>
        <v/>
      </c>
      <c r="AF892" s="1" t="str">
        <f>IF($L892="None","",IF(ISERROR(VLOOKUP($L892,Info!$B$4:$B$266,1,FALSE)),"",VLOOKUP($L892,Info!$B$4:$L$266,6,FALSE)))</f>
        <v/>
      </c>
      <c r="AG892" s="1"/>
      <c r="AH892" s="33" t="str" cm="1">
        <f t="array" ref="AH892">IF(AND(L892&lt;&gt;"",O892&lt;&gt;"",R892:S892&lt;&gt;"",W892:X892&lt;&gt;"",Z892:AA892&lt;&gt;"",AC892&lt;&gt;""),"Good","Bad")</f>
        <v>Bad</v>
      </c>
      <c r="AL892" t="str" cm="1">
        <f t="array" ref="AL892">IF(R892&gt;0,_xlfn.IFS(COUNTIF($L$20:L892,"&lt;&gt;")&lt;101,1,COUNTIF($L$20:L892,"&lt;&gt;")&lt;201,2,COUNTIF($L$20:L892,"&lt;&gt;")&lt;301,3,COUNTIF($L$20:L892,"&lt;&gt;")&lt;401,4,COUNTIF($L$20:L892,"&lt;&gt;")&lt;501,5,COUNTIF($L$20:L892,"&lt;&gt;")&lt;601,6,COUNTIF($L$20:L892,"&lt;&gt;")&lt;701,7,COUNTIF($L$20:L892,"&lt;&gt;")&lt;801,8,COUNTIF($L$20:L892,"&lt;&gt;")&lt;901,9,COUNTIF($L$20:L892,"&lt;&gt;")&lt;1001,10,COUNTIF($L$20:L892,"&lt;&gt;")&lt;1101,11,COUNTIF($L$20:L892,"&lt;&gt;")&lt;1201,12,COUNTIF($L$20:L892,"&lt;&gt;")&lt;1301,13,COUNTIF($L$20:L892,"&lt;&gt;")&lt;1401,14,COUNTIF($L$20:L892,"&lt;&gt;")&lt;1501,15,COUNTIF($L$20:L892,"&lt;&gt;")&lt;1601,16,COUNTIF($L$20:L892,"&lt;&gt;")&lt;1701,17,COUNTIF($L$20:L892,"&lt;&gt;")&lt;1801,18,COUNTIF($L$20:L892,"&lt;&gt;")&lt;1901,19,COUNTIF($L$20:L892,"&lt;&gt;")&lt;2001,20,COUNTIF($L$20:L892,"&lt;&gt;")&lt;2101,21,COUNTIF($L$20:L892,"&lt;&gt;")&lt;2201,22,COUNTIF($L$20:L892,"&lt;&gt;")&lt;2301,23,COUNTIF($L$20:L892,"&lt;&gt;")&lt;2401,24,COUNTIF($L$20:L892,"&lt;&gt;")&lt;2501,25,COUNTIF($L$20:L892,"&lt;&gt;")&lt;2601,26,COUNTIF($L$20:L892,"&lt;&gt;")&lt;2701,27,COUNTIF($L$20:L892,"&lt;&gt;")&lt;2801,28,COUNTIF($L$20:L892,"&lt;&gt;")&lt;2901,29,COUNTIF($L$20:L892,"&lt;&gt;")&lt;3001,30),"")</f>
        <v/>
      </c>
      <c r="AM892" t="str">
        <f t="shared" si="65"/>
        <v/>
      </c>
      <c r="AN892" t="str">
        <f t="shared" si="69"/>
        <v/>
      </c>
      <c r="AP892" t="str">
        <f t="shared" si="68"/>
        <v/>
      </c>
      <c r="AQ892" t="str">
        <f>IF(AO892="","",COUNTIFS(AM892:$AM$3019,AO892))</f>
        <v/>
      </c>
    </row>
    <row r="893" spans="1:43" x14ac:dyDescent="0.25">
      <c r="A893" s="6" t="str">
        <f>IF(COUNT($A$20:A892)&lt;&gt;$B$4,IF(A892="","",A892+1),"")</f>
        <v/>
      </c>
      <c r="B893" s="3"/>
      <c r="C893" s="3"/>
      <c r="D893" s="122"/>
      <c r="E893" s="3"/>
      <c r="F893" s="3"/>
      <c r="G893" s="3"/>
      <c r="H893" s="3"/>
      <c r="I893" s="120"/>
      <c r="J893" s="3"/>
      <c r="K893" s="95" t="str" cm="1">
        <f t="array" ref="K893">IF(OR($J$14 = "A",$J$14 = "B",$J$14 = "C"),IF(I893="","",IF(LEN(I893)&gt;2,_xlfn.IFS(ISNUMBER(SEARCH("_",I893)),I893,ISNUMBER(SEARCH(", ",I893)),SUBSTITUTE(I893,", ","_"),ISNUMBER(SEARCH("/ ",I893)),SUBSTITUTE(I893,"/ ","_"),ISNUMBER(SEARCH(",",I893)),SUBSTITUTE(I893,",","_"),ISNUMBER(SEARCH("/",I893)),SUBSTITUTE(I893,"/","_"),ISNUMBER(SEARCH("",I893)),I893),I893)),IF(OR($J$14 = "J",$J$14 = "K"),"",IF(D893="","",IF(LEN(D893)&gt;2,_xlfn.IFS(ISNUMBER(SEARCH("_",D893)),D893,ISNUMBER(SEARCH(", ",D893)),SUBSTITUTE(D893,", ","_"),ISNUMBER(SEARCH("/ ",D893)),SUBSTITUTE(D893,"/ ","_"),ISNUMBER(SEARCH(",",D893)),SUBSTITUTE(D893,",","_"),ISNUMBER(SEARCH("/",D893)),SUBSTITUTE(D893,"/","_"),ISNUMBER(SEARCH("",D893)),D893),D893))))</f>
        <v/>
      </c>
      <c r="L893" s="1"/>
      <c r="M893" s="1" t="str">
        <f t="shared" si="66"/>
        <v/>
      </c>
      <c r="N893" s="94" t="str">
        <f>IF($L893="None","",IF(ISERROR(VLOOKUP($L893,Info!$B$4:$B$266,1,FALSE)),"",VLOOKUP($L893,Info!$B$4:$L$266,5,FALSE)))</f>
        <v/>
      </c>
      <c r="O893" s="94" t="str">
        <f>IF(K893="","",IF(AND($J$12&lt;&gt;"ABC",N893="3"),"BAC",IF(N893="3","ABC",IF($J$12&lt;&gt;"ABC",IF($J$10="Standard",VLOOKUP(K893,Info!$BE$4:$BF$481,2,FALSE),VLOOKUP(K893,Info!$BI$4:$BJ$482,2,FALSE)),IF($J$10="Standard",VLOOKUP(K893,Info!$AG$4:$AH$2994,2,FALSE),VLOOKUP(K893,Info!$AK$4:$AL$2997,2,FALSE))))))</f>
        <v/>
      </c>
      <c r="P893" s="94" t="str">
        <f>IF($L893="None","",IF(ISERROR(VLOOKUP($L893,Info!$B$4:$B$266,1,FALSE)),"",VLOOKUP($L893,Info!$B$4:$L$266,3,FALSE)))</f>
        <v/>
      </c>
      <c r="Q893" s="96" t="str">
        <f>IF($L893="None","",IF(ISERROR(VLOOKUP($L893,Info!$B$4:$B$266,1,FALSE)),"",VLOOKUP($L893,Info!$B$4:$L$266,4,FALSE)))</f>
        <v/>
      </c>
      <c r="R893" s="1"/>
      <c r="S893" s="6" t="str">
        <f t="shared" si="67"/>
        <v/>
      </c>
      <c r="T893" s="6" t="str">
        <f>IF($L893="None","",IF(ISERROR(VLOOKUP($L893,Info!$B$4:$B$266,1,FALSE)),"",VLOOKUP($L893,Info!$B$4:$L$266,11,FALSE)))</f>
        <v/>
      </c>
      <c r="U893" s="1"/>
      <c r="V893" s="1"/>
      <c r="W893" s="1"/>
      <c r="X893" s="1" t="str">
        <f>IF($L893="None","",IF(ISERROR(VLOOKUP($L893,Info!$B$4:$B$266,1,FALSE)),"",IF(OR(W893="Metallic Liquid Tight",W893="Non-Metallic Liquid Tight",W893="LSZH",W893="Greenfield"),VLOOKUP($L893,Info!$B$4:$L$266,7,FALSE),"N/A")))</f>
        <v/>
      </c>
      <c r="Y893" s="1"/>
      <c r="Z893" s="96" t="str">
        <f>IF($L893="None","",IF(ISERROR(VLOOKUP($L893,Info!$B$4:$B$266,1,FALSE)),"",VLOOKUP($L893,Info!$B$4:$L$266,9,FALSE)))</f>
        <v/>
      </c>
      <c r="AA893" s="96" t="str">
        <f>IF($L893="None","",IF(ISERROR(VLOOKUP($L893,Info!$B$4:$B$266,1,FALSE)),"",VLOOKUP($L893,Info!$B$4:$L$266,8,FALSE)))</f>
        <v/>
      </c>
      <c r="AB893" s="96" t="str">
        <f>IF($L893="None","",IF(ISERROR(VLOOKUP($L893,Info!$B$4:$B$266,1,FALSE)),"",VLOOKUP($L893,Info!$B$4:$L$266,10,FALSE)))</f>
        <v/>
      </c>
      <c r="AC893" s="1" t="str">
        <f>IF(W893="SO Cable","Black,White",IF(O893="","",IF(P893="","",IF($J$12&lt;&gt;"ABC",IF(P893&lt;="250",VLOOKUP(O893,Info!$AZ$4:$BB$22,3,FALSE),VLOOKUP(O893,Info!$AZ$23:$BB$39,3,FALSE)),IF(P893&lt;="250",VLOOKUP(O893,Info!$AO$4:$AQ$22,3,FALSE),VLOOKUP(O893,Info!$AO$23:$AP$39,3,FALSE))))))</f>
        <v/>
      </c>
      <c r="AD893" s="1"/>
      <c r="AE893" s="1" t="str">
        <f>IF($L893="None","",IF(ISERROR(VLOOKUP($L893,Info!$B$4:$B$266,1,FALSE)),"",VLOOKUP($L893,Info!$B$4:$L$266,4,FALSE)))</f>
        <v/>
      </c>
      <c r="AF893" s="1" t="str">
        <f>IF($L893="None","",IF(ISERROR(VLOOKUP($L893,Info!$B$4:$B$266,1,FALSE)),"",VLOOKUP($L893,Info!$B$4:$L$266,6,FALSE)))</f>
        <v/>
      </c>
      <c r="AG893" s="1"/>
      <c r="AH893" s="33" t="str" cm="1">
        <f t="array" ref="AH893">IF(AND(L893&lt;&gt;"",O893&lt;&gt;"",R893:S893&lt;&gt;"",W893:X893&lt;&gt;"",Z893:AA893&lt;&gt;"",AC893&lt;&gt;""),"Good","Bad")</f>
        <v>Bad</v>
      </c>
      <c r="AL893" t="str" cm="1">
        <f t="array" ref="AL893">IF(R893&gt;0,_xlfn.IFS(COUNTIF($L$20:L893,"&lt;&gt;")&lt;101,1,COUNTIF($L$20:L893,"&lt;&gt;")&lt;201,2,COUNTIF($L$20:L893,"&lt;&gt;")&lt;301,3,COUNTIF($L$20:L893,"&lt;&gt;")&lt;401,4,COUNTIF($L$20:L893,"&lt;&gt;")&lt;501,5,COUNTIF($L$20:L893,"&lt;&gt;")&lt;601,6,COUNTIF($L$20:L893,"&lt;&gt;")&lt;701,7,COUNTIF($L$20:L893,"&lt;&gt;")&lt;801,8,COUNTIF($L$20:L893,"&lt;&gt;")&lt;901,9,COUNTIF($L$20:L893,"&lt;&gt;")&lt;1001,10,COUNTIF($L$20:L893,"&lt;&gt;")&lt;1101,11,COUNTIF($L$20:L893,"&lt;&gt;")&lt;1201,12,COUNTIF($L$20:L893,"&lt;&gt;")&lt;1301,13,COUNTIF($L$20:L893,"&lt;&gt;")&lt;1401,14,COUNTIF($L$20:L893,"&lt;&gt;")&lt;1501,15,COUNTIF($L$20:L893,"&lt;&gt;")&lt;1601,16,COUNTIF($L$20:L893,"&lt;&gt;")&lt;1701,17,COUNTIF($L$20:L893,"&lt;&gt;")&lt;1801,18,COUNTIF($L$20:L893,"&lt;&gt;")&lt;1901,19,COUNTIF($L$20:L893,"&lt;&gt;")&lt;2001,20,COUNTIF($L$20:L893,"&lt;&gt;")&lt;2101,21,COUNTIF($L$20:L893,"&lt;&gt;")&lt;2201,22,COUNTIF($L$20:L893,"&lt;&gt;")&lt;2301,23,COUNTIF($L$20:L893,"&lt;&gt;")&lt;2401,24,COUNTIF($L$20:L893,"&lt;&gt;")&lt;2501,25,COUNTIF($L$20:L893,"&lt;&gt;")&lt;2601,26,COUNTIF($L$20:L893,"&lt;&gt;")&lt;2701,27,COUNTIF($L$20:L893,"&lt;&gt;")&lt;2801,28,COUNTIF($L$20:L893,"&lt;&gt;")&lt;2901,29,COUNTIF($L$20:L893,"&lt;&gt;")&lt;3001,30),"")</f>
        <v/>
      </c>
      <c r="AM893" t="str">
        <f t="shared" si="65"/>
        <v/>
      </c>
      <c r="AN893" t="str">
        <f t="shared" si="69"/>
        <v/>
      </c>
      <c r="AP893" t="str">
        <f t="shared" si="68"/>
        <v/>
      </c>
      <c r="AQ893" t="str">
        <f>IF(AO893="","",COUNTIFS(AM893:$AM$3019,AO893))</f>
        <v/>
      </c>
    </row>
    <row r="894" spans="1:43" x14ac:dyDescent="0.25">
      <c r="A894" s="6" t="str">
        <f>IF(COUNT($A$20:A893)&lt;&gt;$B$4,IF(A893="","",A893+1),"")</f>
        <v/>
      </c>
      <c r="B894" s="3"/>
      <c r="C894" s="3"/>
      <c r="D894" s="122"/>
      <c r="E894" s="3"/>
      <c r="F894" s="3"/>
      <c r="G894" s="3"/>
      <c r="H894" s="3"/>
      <c r="I894" s="120"/>
      <c r="J894" s="3"/>
      <c r="K894" s="95" t="str" cm="1">
        <f t="array" ref="K894">IF(OR($J$14 = "A",$J$14 = "B",$J$14 = "C"),IF(I894="","",IF(LEN(I894)&gt;2,_xlfn.IFS(ISNUMBER(SEARCH("_",I894)),I894,ISNUMBER(SEARCH(", ",I894)),SUBSTITUTE(I894,", ","_"),ISNUMBER(SEARCH("/ ",I894)),SUBSTITUTE(I894,"/ ","_"),ISNUMBER(SEARCH(",",I894)),SUBSTITUTE(I894,",","_"),ISNUMBER(SEARCH("/",I894)),SUBSTITUTE(I894,"/","_"),ISNUMBER(SEARCH("",I894)),I894),I894)),IF(OR($J$14 = "J",$J$14 = "K"),"",IF(D894="","",IF(LEN(D894)&gt;2,_xlfn.IFS(ISNUMBER(SEARCH("_",D894)),D894,ISNUMBER(SEARCH(", ",D894)),SUBSTITUTE(D894,", ","_"),ISNUMBER(SEARCH("/ ",D894)),SUBSTITUTE(D894,"/ ","_"),ISNUMBER(SEARCH(",",D894)),SUBSTITUTE(D894,",","_"),ISNUMBER(SEARCH("/",D894)),SUBSTITUTE(D894,"/","_"),ISNUMBER(SEARCH("",D894)),D894),D894))))</f>
        <v/>
      </c>
      <c r="L894" s="1"/>
      <c r="M894" s="1" t="str">
        <f t="shared" si="66"/>
        <v/>
      </c>
      <c r="N894" s="94" t="str">
        <f>IF($L894="None","",IF(ISERROR(VLOOKUP($L894,Info!$B$4:$B$266,1,FALSE)),"",VLOOKUP($L894,Info!$B$4:$L$266,5,FALSE)))</f>
        <v/>
      </c>
      <c r="O894" s="94" t="str">
        <f>IF(K894="","",IF(AND($J$12&lt;&gt;"ABC",N894="3"),"BAC",IF(N894="3","ABC",IF($J$12&lt;&gt;"ABC",IF($J$10="Standard",VLOOKUP(K894,Info!$BE$4:$BF$481,2,FALSE),VLOOKUP(K894,Info!$BI$4:$BJ$482,2,FALSE)),IF($J$10="Standard",VLOOKUP(K894,Info!$AG$4:$AH$2994,2,FALSE),VLOOKUP(K894,Info!$AK$4:$AL$2997,2,FALSE))))))</f>
        <v/>
      </c>
      <c r="P894" s="94" t="str">
        <f>IF($L894="None","",IF(ISERROR(VLOOKUP($L894,Info!$B$4:$B$266,1,FALSE)),"",VLOOKUP($L894,Info!$B$4:$L$266,3,FALSE)))</f>
        <v/>
      </c>
      <c r="Q894" s="96" t="str">
        <f>IF($L894="None","",IF(ISERROR(VLOOKUP($L894,Info!$B$4:$B$266,1,FALSE)),"",VLOOKUP($L894,Info!$B$4:$L$266,4,FALSE)))</f>
        <v/>
      </c>
      <c r="R894" s="1"/>
      <c r="S894" s="6" t="str">
        <f t="shared" si="67"/>
        <v/>
      </c>
      <c r="T894" s="6" t="str">
        <f>IF($L894="None","",IF(ISERROR(VLOOKUP($L894,Info!$B$4:$B$266,1,FALSE)),"",VLOOKUP($L894,Info!$B$4:$L$266,11,FALSE)))</f>
        <v/>
      </c>
      <c r="U894" s="1"/>
      <c r="V894" s="1"/>
      <c r="W894" s="1"/>
      <c r="X894" s="1" t="str">
        <f>IF($L894="None","",IF(ISERROR(VLOOKUP($L894,Info!$B$4:$B$266,1,FALSE)),"",IF(OR(W894="Metallic Liquid Tight",W894="Non-Metallic Liquid Tight",W894="LSZH",W894="Greenfield"),VLOOKUP($L894,Info!$B$4:$L$266,7,FALSE),"N/A")))</f>
        <v/>
      </c>
      <c r="Y894" s="1"/>
      <c r="Z894" s="96" t="str">
        <f>IF($L894="None","",IF(ISERROR(VLOOKUP($L894,Info!$B$4:$B$266,1,FALSE)),"",VLOOKUP($L894,Info!$B$4:$L$266,9,FALSE)))</f>
        <v/>
      </c>
      <c r="AA894" s="96" t="str">
        <f>IF($L894="None","",IF(ISERROR(VLOOKUP($L894,Info!$B$4:$B$266,1,FALSE)),"",VLOOKUP($L894,Info!$B$4:$L$266,8,FALSE)))</f>
        <v/>
      </c>
      <c r="AB894" s="96" t="str">
        <f>IF($L894="None","",IF(ISERROR(VLOOKUP($L894,Info!$B$4:$B$266,1,FALSE)),"",VLOOKUP($L894,Info!$B$4:$L$266,10,FALSE)))</f>
        <v/>
      </c>
      <c r="AC894" s="1" t="str">
        <f>IF(W894="SO Cable","Black,White",IF(O894="","",IF(P894="","",IF($J$12&lt;&gt;"ABC",IF(P894&lt;="250",VLOOKUP(O894,Info!$AZ$4:$BB$22,3,FALSE),VLOOKUP(O894,Info!$AZ$23:$BB$39,3,FALSE)),IF(P894&lt;="250",VLOOKUP(O894,Info!$AO$4:$AQ$22,3,FALSE),VLOOKUP(O894,Info!$AO$23:$AP$39,3,FALSE))))))</f>
        <v/>
      </c>
      <c r="AD894" s="1"/>
      <c r="AE894" s="1" t="str">
        <f>IF($L894="None","",IF(ISERROR(VLOOKUP($L894,Info!$B$4:$B$266,1,FALSE)),"",VLOOKUP($L894,Info!$B$4:$L$266,4,FALSE)))</f>
        <v/>
      </c>
      <c r="AF894" s="1" t="str">
        <f>IF($L894="None","",IF(ISERROR(VLOOKUP($L894,Info!$B$4:$B$266,1,FALSE)),"",VLOOKUP($L894,Info!$B$4:$L$266,6,FALSE)))</f>
        <v/>
      </c>
      <c r="AG894" s="1"/>
      <c r="AH894" s="33" t="str" cm="1">
        <f t="array" ref="AH894">IF(AND(L894&lt;&gt;"",O894&lt;&gt;"",R894:S894&lt;&gt;"",W894:X894&lt;&gt;"",Z894:AA894&lt;&gt;"",AC894&lt;&gt;""),"Good","Bad")</f>
        <v>Bad</v>
      </c>
      <c r="AL894" t="str" cm="1">
        <f t="array" ref="AL894">IF(R894&gt;0,_xlfn.IFS(COUNTIF($L$20:L894,"&lt;&gt;")&lt;101,1,COUNTIF($L$20:L894,"&lt;&gt;")&lt;201,2,COUNTIF($L$20:L894,"&lt;&gt;")&lt;301,3,COUNTIF($L$20:L894,"&lt;&gt;")&lt;401,4,COUNTIF($L$20:L894,"&lt;&gt;")&lt;501,5,COUNTIF($L$20:L894,"&lt;&gt;")&lt;601,6,COUNTIF($L$20:L894,"&lt;&gt;")&lt;701,7,COUNTIF($L$20:L894,"&lt;&gt;")&lt;801,8,COUNTIF($L$20:L894,"&lt;&gt;")&lt;901,9,COUNTIF($L$20:L894,"&lt;&gt;")&lt;1001,10,COUNTIF($L$20:L894,"&lt;&gt;")&lt;1101,11,COUNTIF($L$20:L894,"&lt;&gt;")&lt;1201,12,COUNTIF($L$20:L894,"&lt;&gt;")&lt;1301,13,COUNTIF($L$20:L894,"&lt;&gt;")&lt;1401,14,COUNTIF($L$20:L894,"&lt;&gt;")&lt;1501,15,COUNTIF($L$20:L894,"&lt;&gt;")&lt;1601,16,COUNTIF($L$20:L894,"&lt;&gt;")&lt;1701,17,COUNTIF($L$20:L894,"&lt;&gt;")&lt;1801,18,COUNTIF($L$20:L894,"&lt;&gt;")&lt;1901,19,COUNTIF($L$20:L894,"&lt;&gt;")&lt;2001,20,COUNTIF($L$20:L894,"&lt;&gt;")&lt;2101,21,COUNTIF($L$20:L894,"&lt;&gt;")&lt;2201,22,COUNTIF($L$20:L894,"&lt;&gt;")&lt;2301,23,COUNTIF($L$20:L894,"&lt;&gt;")&lt;2401,24,COUNTIF($L$20:L894,"&lt;&gt;")&lt;2501,25,COUNTIF($L$20:L894,"&lt;&gt;")&lt;2601,26,COUNTIF($L$20:L894,"&lt;&gt;")&lt;2701,27,COUNTIF($L$20:L894,"&lt;&gt;")&lt;2801,28,COUNTIF($L$20:L894,"&lt;&gt;")&lt;2901,29,COUNTIF($L$20:L894,"&lt;&gt;")&lt;3001,30),"")</f>
        <v/>
      </c>
      <c r="AM894" t="str">
        <f t="shared" si="65"/>
        <v/>
      </c>
      <c r="AN894" t="str">
        <f t="shared" si="69"/>
        <v/>
      </c>
      <c r="AP894" t="str">
        <f t="shared" si="68"/>
        <v/>
      </c>
      <c r="AQ894" t="str">
        <f>IF(AO894="","",COUNTIFS(AM894:$AM$3019,AO894))</f>
        <v/>
      </c>
    </row>
    <row r="895" spans="1:43" x14ac:dyDescent="0.25">
      <c r="A895" s="6" t="str">
        <f>IF(COUNT($A$20:A894)&lt;&gt;$B$4,IF(A894="","",A894+1),"")</f>
        <v/>
      </c>
      <c r="B895" s="3"/>
      <c r="C895" s="3"/>
      <c r="D895" s="122"/>
      <c r="E895" s="3"/>
      <c r="F895" s="3"/>
      <c r="G895" s="3"/>
      <c r="H895" s="3"/>
      <c r="I895" s="120"/>
      <c r="J895" s="3"/>
      <c r="K895" s="95" t="str" cm="1">
        <f t="array" ref="K895">IF(OR($J$14 = "A",$J$14 = "B",$J$14 = "C"),IF(I895="","",IF(LEN(I895)&gt;2,_xlfn.IFS(ISNUMBER(SEARCH("_",I895)),I895,ISNUMBER(SEARCH(", ",I895)),SUBSTITUTE(I895,", ","_"),ISNUMBER(SEARCH("/ ",I895)),SUBSTITUTE(I895,"/ ","_"),ISNUMBER(SEARCH(",",I895)),SUBSTITUTE(I895,",","_"),ISNUMBER(SEARCH("/",I895)),SUBSTITUTE(I895,"/","_"),ISNUMBER(SEARCH("",I895)),I895),I895)),IF(OR($J$14 = "J",$J$14 = "K"),"",IF(D895="","",IF(LEN(D895)&gt;2,_xlfn.IFS(ISNUMBER(SEARCH("_",D895)),D895,ISNUMBER(SEARCH(", ",D895)),SUBSTITUTE(D895,", ","_"),ISNUMBER(SEARCH("/ ",D895)),SUBSTITUTE(D895,"/ ","_"),ISNUMBER(SEARCH(",",D895)),SUBSTITUTE(D895,",","_"),ISNUMBER(SEARCH("/",D895)),SUBSTITUTE(D895,"/","_"),ISNUMBER(SEARCH("",D895)),D895),D895))))</f>
        <v/>
      </c>
      <c r="L895" s="1"/>
      <c r="M895" s="1" t="str">
        <f t="shared" si="66"/>
        <v/>
      </c>
      <c r="N895" s="94" t="str">
        <f>IF($L895="None","",IF(ISERROR(VLOOKUP($L895,Info!$B$4:$B$266,1,FALSE)),"",VLOOKUP($L895,Info!$B$4:$L$266,5,FALSE)))</f>
        <v/>
      </c>
      <c r="O895" s="94" t="str">
        <f>IF(K895="","",IF(AND($J$12&lt;&gt;"ABC",N895="3"),"BAC",IF(N895="3","ABC",IF($J$12&lt;&gt;"ABC",IF($J$10="Standard",VLOOKUP(K895,Info!$BE$4:$BF$481,2,FALSE),VLOOKUP(K895,Info!$BI$4:$BJ$482,2,FALSE)),IF($J$10="Standard",VLOOKUP(K895,Info!$AG$4:$AH$2994,2,FALSE),VLOOKUP(K895,Info!$AK$4:$AL$2997,2,FALSE))))))</f>
        <v/>
      </c>
      <c r="P895" s="94" t="str">
        <f>IF($L895="None","",IF(ISERROR(VLOOKUP($L895,Info!$B$4:$B$266,1,FALSE)),"",VLOOKUP($L895,Info!$B$4:$L$266,3,FALSE)))</f>
        <v/>
      </c>
      <c r="Q895" s="96" t="str">
        <f>IF($L895="None","",IF(ISERROR(VLOOKUP($L895,Info!$B$4:$B$266,1,FALSE)),"",VLOOKUP($L895,Info!$B$4:$L$266,4,FALSE)))</f>
        <v/>
      </c>
      <c r="R895" s="1"/>
      <c r="S895" s="6" t="str">
        <f t="shared" si="67"/>
        <v/>
      </c>
      <c r="T895" s="6" t="str">
        <f>IF($L895="None","",IF(ISERROR(VLOOKUP($L895,Info!$B$4:$B$266,1,FALSE)),"",VLOOKUP($L895,Info!$B$4:$L$266,11,FALSE)))</f>
        <v/>
      </c>
      <c r="U895" s="1"/>
      <c r="V895" s="1"/>
      <c r="W895" s="1"/>
      <c r="X895" s="1" t="str">
        <f>IF($L895="None","",IF(ISERROR(VLOOKUP($L895,Info!$B$4:$B$266,1,FALSE)),"",IF(OR(W895="Metallic Liquid Tight",W895="Non-Metallic Liquid Tight",W895="LSZH",W895="Greenfield"),VLOOKUP($L895,Info!$B$4:$L$266,7,FALSE),"N/A")))</f>
        <v/>
      </c>
      <c r="Y895" s="1"/>
      <c r="Z895" s="96" t="str">
        <f>IF($L895="None","",IF(ISERROR(VLOOKUP($L895,Info!$B$4:$B$266,1,FALSE)),"",VLOOKUP($L895,Info!$B$4:$L$266,9,FALSE)))</f>
        <v/>
      </c>
      <c r="AA895" s="96" t="str">
        <f>IF($L895="None","",IF(ISERROR(VLOOKUP($L895,Info!$B$4:$B$266,1,FALSE)),"",VLOOKUP($L895,Info!$B$4:$L$266,8,FALSE)))</f>
        <v/>
      </c>
      <c r="AB895" s="96" t="str">
        <f>IF($L895="None","",IF(ISERROR(VLOOKUP($L895,Info!$B$4:$B$266,1,FALSE)),"",VLOOKUP($L895,Info!$B$4:$L$266,10,FALSE)))</f>
        <v/>
      </c>
      <c r="AC895" s="1" t="str">
        <f>IF(W895="SO Cable","Black,White",IF(O895="","",IF(P895="","",IF($J$12&lt;&gt;"ABC",IF(P895&lt;="250",VLOOKUP(O895,Info!$AZ$4:$BB$22,3,FALSE),VLOOKUP(O895,Info!$AZ$23:$BB$39,3,FALSE)),IF(P895&lt;="250",VLOOKUP(O895,Info!$AO$4:$AQ$22,3,FALSE),VLOOKUP(O895,Info!$AO$23:$AP$39,3,FALSE))))))</f>
        <v/>
      </c>
      <c r="AD895" s="1"/>
      <c r="AE895" s="1" t="str">
        <f>IF($L895="None","",IF(ISERROR(VLOOKUP($L895,Info!$B$4:$B$266,1,FALSE)),"",VLOOKUP($L895,Info!$B$4:$L$266,4,FALSE)))</f>
        <v/>
      </c>
      <c r="AF895" s="1" t="str">
        <f>IF($L895="None","",IF(ISERROR(VLOOKUP($L895,Info!$B$4:$B$266,1,FALSE)),"",VLOOKUP($L895,Info!$B$4:$L$266,6,FALSE)))</f>
        <v/>
      </c>
      <c r="AG895" s="1"/>
      <c r="AH895" s="33" t="str" cm="1">
        <f t="array" ref="AH895">IF(AND(L895&lt;&gt;"",O895&lt;&gt;"",R895:S895&lt;&gt;"",W895:X895&lt;&gt;"",Z895:AA895&lt;&gt;"",AC895&lt;&gt;""),"Good","Bad")</f>
        <v>Bad</v>
      </c>
      <c r="AL895" t="str" cm="1">
        <f t="array" ref="AL895">IF(R895&gt;0,_xlfn.IFS(COUNTIF($L$20:L895,"&lt;&gt;")&lt;101,1,COUNTIF($L$20:L895,"&lt;&gt;")&lt;201,2,COUNTIF($L$20:L895,"&lt;&gt;")&lt;301,3,COUNTIF($L$20:L895,"&lt;&gt;")&lt;401,4,COUNTIF($L$20:L895,"&lt;&gt;")&lt;501,5,COUNTIF($L$20:L895,"&lt;&gt;")&lt;601,6,COUNTIF($L$20:L895,"&lt;&gt;")&lt;701,7,COUNTIF($L$20:L895,"&lt;&gt;")&lt;801,8,COUNTIF($L$20:L895,"&lt;&gt;")&lt;901,9,COUNTIF($L$20:L895,"&lt;&gt;")&lt;1001,10,COUNTIF($L$20:L895,"&lt;&gt;")&lt;1101,11,COUNTIF($L$20:L895,"&lt;&gt;")&lt;1201,12,COUNTIF($L$20:L895,"&lt;&gt;")&lt;1301,13,COUNTIF($L$20:L895,"&lt;&gt;")&lt;1401,14,COUNTIF($L$20:L895,"&lt;&gt;")&lt;1501,15,COUNTIF($L$20:L895,"&lt;&gt;")&lt;1601,16,COUNTIF($L$20:L895,"&lt;&gt;")&lt;1701,17,COUNTIF($L$20:L895,"&lt;&gt;")&lt;1801,18,COUNTIF($L$20:L895,"&lt;&gt;")&lt;1901,19,COUNTIF($L$20:L895,"&lt;&gt;")&lt;2001,20,COUNTIF($L$20:L895,"&lt;&gt;")&lt;2101,21,COUNTIF($L$20:L895,"&lt;&gt;")&lt;2201,22,COUNTIF($L$20:L895,"&lt;&gt;")&lt;2301,23,COUNTIF($L$20:L895,"&lt;&gt;")&lt;2401,24,COUNTIF($L$20:L895,"&lt;&gt;")&lt;2501,25,COUNTIF($L$20:L895,"&lt;&gt;")&lt;2601,26,COUNTIF($L$20:L895,"&lt;&gt;")&lt;2701,27,COUNTIF($L$20:L895,"&lt;&gt;")&lt;2801,28,COUNTIF($L$20:L895,"&lt;&gt;")&lt;2901,29,COUNTIF($L$20:L895,"&lt;&gt;")&lt;3001,30),"")</f>
        <v/>
      </c>
      <c r="AM895" t="str">
        <f t="shared" si="65"/>
        <v/>
      </c>
      <c r="AN895" t="str">
        <f t="shared" si="69"/>
        <v/>
      </c>
      <c r="AP895" t="str">
        <f t="shared" si="68"/>
        <v/>
      </c>
      <c r="AQ895" t="str">
        <f>IF(AO895="","",COUNTIFS(AM895:$AM$3019,AO895))</f>
        <v/>
      </c>
    </row>
    <row r="896" spans="1:43" x14ac:dyDescent="0.25">
      <c r="A896" s="6" t="str">
        <f>IF(COUNT($A$20:A895)&lt;&gt;$B$4,IF(A895="","",A895+1),"")</f>
        <v/>
      </c>
      <c r="B896" s="3"/>
      <c r="C896" s="3"/>
      <c r="D896" s="122"/>
      <c r="E896" s="3"/>
      <c r="F896" s="3"/>
      <c r="G896" s="3"/>
      <c r="H896" s="3"/>
      <c r="I896" s="120"/>
      <c r="J896" s="3"/>
      <c r="K896" s="95" t="str" cm="1">
        <f t="array" ref="K896">IF(OR($J$14 = "A",$J$14 = "B",$J$14 = "C"),IF(I896="","",IF(LEN(I896)&gt;2,_xlfn.IFS(ISNUMBER(SEARCH("_",I896)),I896,ISNUMBER(SEARCH(", ",I896)),SUBSTITUTE(I896,", ","_"),ISNUMBER(SEARCH("/ ",I896)),SUBSTITUTE(I896,"/ ","_"),ISNUMBER(SEARCH(",",I896)),SUBSTITUTE(I896,",","_"),ISNUMBER(SEARCH("/",I896)),SUBSTITUTE(I896,"/","_"),ISNUMBER(SEARCH("",I896)),I896),I896)),IF(OR($J$14 = "J",$J$14 = "K"),"",IF(D896="","",IF(LEN(D896)&gt;2,_xlfn.IFS(ISNUMBER(SEARCH("_",D896)),D896,ISNUMBER(SEARCH(", ",D896)),SUBSTITUTE(D896,", ","_"),ISNUMBER(SEARCH("/ ",D896)),SUBSTITUTE(D896,"/ ","_"),ISNUMBER(SEARCH(",",D896)),SUBSTITUTE(D896,",","_"),ISNUMBER(SEARCH("/",D896)),SUBSTITUTE(D896,"/","_"),ISNUMBER(SEARCH("",D896)),D896),D896))))</f>
        <v/>
      </c>
      <c r="L896" s="1"/>
      <c r="M896" s="1" t="str">
        <f t="shared" si="66"/>
        <v/>
      </c>
      <c r="N896" s="94" t="str">
        <f>IF($L896="None","",IF(ISERROR(VLOOKUP($L896,Info!$B$4:$B$266,1,FALSE)),"",VLOOKUP($L896,Info!$B$4:$L$266,5,FALSE)))</f>
        <v/>
      </c>
      <c r="O896" s="94" t="str">
        <f>IF(K896="","",IF(AND($J$12&lt;&gt;"ABC",N896="3"),"BAC",IF(N896="3","ABC",IF($J$12&lt;&gt;"ABC",IF($J$10="Standard",VLOOKUP(K896,Info!$BE$4:$BF$481,2,FALSE),VLOOKUP(K896,Info!$BI$4:$BJ$482,2,FALSE)),IF($J$10="Standard",VLOOKUP(K896,Info!$AG$4:$AH$2994,2,FALSE),VLOOKUP(K896,Info!$AK$4:$AL$2997,2,FALSE))))))</f>
        <v/>
      </c>
      <c r="P896" s="94" t="str">
        <f>IF($L896="None","",IF(ISERROR(VLOOKUP($L896,Info!$B$4:$B$266,1,FALSE)),"",VLOOKUP($L896,Info!$B$4:$L$266,3,FALSE)))</f>
        <v/>
      </c>
      <c r="Q896" s="96" t="str">
        <f>IF($L896="None","",IF(ISERROR(VLOOKUP($L896,Info!$B$4:$B$266,1,FALSE)),"",VLOOKUP($L896,Info!$B$4:$L$266,4,FALSE)))</f>
        <v/>
      </c>
      <c r="R896" s="1"/>
      <c r="S896" s="6" t="str">
        <f t="shared" si="67"/>
        <v/>
      </c>
      <c r="T896" s="6" t="str">
        <f>IF($L896="None","",IF(ISERROR(VLOOKUP($L896,Info!$B$4:$B$266,1,FALSE)),"",VLOOKUP($L896,Info!$B$4:$L$266,11,FALSE)))</f>
        <v/>
      </c>
      <c r="U896" s="1"/>
      <c r="V896" s="1"/>
      <c r="W896" s="1"/>
      <c r="X896" s="1" t="str">
        <f>IF($L896="None","",IF(ISERROR(VLOOKUP($L896,Info!$B$4:$B$266,1,FALSE)),"",IF(OR(W896="Metallic Liquid Tight",W896="Non-Metallic Liquid Tight",W896="LSZH",W896="Greenfield"),VLOOKUP($L896,Info!$B$4:$L$266,7,FALSE),"N/A")))</f>
        <v/>
      </c>
      <c r="Y896" s="1"/>
      <c r="Z896" s="96" t="str">
        <f>IF($L896="None","",IF(ISERROR(VLOOKUP($L896,Info!$B$4:$B$266,1,FALSE)),"",VLOOKUP($L896,Info!$B$4:$L$266,9,FALSE)))</f>
        <v/>
      </c>
      <c r="AA896" s="96" t="str">
        <f>IF($L896="None","",IF(ISERROR(VLOOKUP($L896,Info!$B$4:$B$266,1,FALSE)),"",VLOOKUP($L896,Info!$B$4:$L$266,8,FALSE)))</f>
        <v/>
      </c>
      <c r="AB896" s="96" t="str">
        <f>IF($L896="None","",IF(ISERROR(VLOOKUP($L896,Info!$B$4:$B$266,1,FALSE)),"",VLOOKUP($L896,Info!$B$4:$L$266,10,FALSE)))</f>
        <v/>
      </c>
      <c r="AC896" s="1" t="str">
        <f>IF(W896="SO Cable","Black,White",IF(O896="","",IF(P896="","",IF($J$12&lt;&gt;"ABC",IF(P896&lt;="250",VLOOKUP(O896,Info!$AZ$4:$BB$22,3,FALSE),VLOOKUP(O896,Info!$AZ$23:$BB$39,3,FALSE)),IF(P896&lt;="250",VLOOKUP(O896,Info!$AO$4:$AQ$22,3,FALSE),VLOOKUP(O896,Info!$AO$23:$AP$39,3,FALSE))))))</f>
        <v/>
      </c>
      <c r="AD896" s="1"/>
      <c r="AE896" s="1" t="str">
        <f>IF($L896="None","",IF(ISERROR(VLOOKUP($L896,Info!$B$4:$B$266,1,FALSE)),"",VLOOKUP($L896,Info!$B$4:$L$266,4,FALSE)))</f>
        <v/>
      </c>
      <c r="AF896" s="1" t="str">
        <f>IF($L896="None","",IF(ISERROR(VLOOKUP($L896,Info!$B$4:$B$266,1,FALSE)),"",VLOOKUP($L896,Info!$B$4:$L$266,6,FALSE)))</f>
        <v/>
      </c>
      <c r="AG896" s="1"/>
      <c r="AH896" s="33" t="str" cm="1">
        <f t="array" ref="AH896">IF(AND(L896&lt;&gt;"",O896&lt;&gt;"",R896:S896&lt;&gt;"",W896:X896&lt;&gt;"",Z896:AA896&lt;&gt;"",AC896&lt;&gt;""),"Good","Bad")</f>
        <v>Bad</v>
      </c>
      <c r="AL896" t="str" cm="1">
        <f t="array" ref="AL896">IF(R896&gt;0,_xlfn.IFS(COUNTIF($L$20:L896,"&lt;&gt;")&lt;101,1,COUNTIF($L$20:L896,"&lt;&gt;")&lt;201,2,COUNTIF($L$20:L896,"&lt;&gt;")&lt;301,3,COUNTIF($L$20:L896,"&lt;&gt;")&lt;401,4,COUNTIF($L$20:L896,"&lt;&gt;")&lt;501,5,COUNTIF($L$20:L896,"&lt;&gt;")&lt;601,6,COUNTIF($L$20:L896,"&lt;&gt;")&lt;701,7,COUNTIF($L$20:L896,"&lt;&gt;")&lt;801,8,COUNTIF($L$20:L896,"&lt;&gt;")&lt;901,9,COUNTIF($L$20:L896,"&lt;&gt;")&lt;1001,10,COUNTIF($L$20:L896,"&lt;&gt;")&lt;1101,11,COUNTIF($L$20:L896,"&lt;&gt;")&lt;1201,12,COUNTIF($L$20:L896,"&lt;&gt;")&lt;1301,13,COUNTIF($L$20:L896,"&lt;&gt;")&lt;1401,14,COUNTIF($L$20:L896,"&lt;&gt;")&lt;1501,15,COUNTIF($L$20:L896,"&lt;&gt;")&lt;1601,16,COUNTIF($L$20:L896,"&lt;&gt;")&lt;1701,17,COUNTIF($L$20:L896,"&lt;&gt;")&lt;1801,18,COUNTIF($L$20:L896,"&lt;&gt;")&lt;1901,19,COUNTIF($L$20:L896,"&lt;&gt;")&lt;2001,20,COUNTIF($L$20:L896,"&lt;&gt;")&lt;2101,21,COUNTIF($L$20:L896,"&lt;&gt;")&lt;2201,22,COUNTIF($L$20:L896,"&lt;&gt;")&lt;2301,23,COUNTIF($L$20:L896,"&lt;&gt;")&lt;2401,24,COUNTIF($L$20:L896,"&lt;&gt;")&lt;2501,25,COUNTIF($L$20:L896,"&lt;&gt;")&lt;2601,26,COUNTIF($L$20:L896,"&lt;&gt;")&lt;2701,27,COUNTIF($L$20:L896,"&lt;&gt;")&lt;2801,28,COUNTIF($L$20:L896,"&lt;&gt;")&lt;2901,29,COUNTIF($L$20:L896,"&lt;&gt;")&lt;3001,30),"")</f>
        <v/>
      </c>
      <c r="AM896" t="str">
        <f t="shared" si="65"/>
        <v/>
      </c>
      <c r="AN896" t="str">
        <f t="shared" si="69"/>
        <v/>
      </c>
      <c r="AP896" t="str">
        <f t="shared" si="68"/>
        <v/>
      </c>
      <c r="AQ896" t="str">
        <f>IF(AO896="","",COUNTIFS(AM896:$AM$3019,AO896))</f>
        <v/>
      </c>
    </row>
    <row r="897" spans="1:43" x14ac:dyDescent="0.25">
      <c r="A897" s="6" t="str">
        <f>IF(COUNT($A$20:A896)&lt;&gt;$B$4,IF(A896="","",A896+1),"")</f>
        <v/>
      </c>
      <c r="B897" s="3"/>
      <c r="C897" s="3"/>
      <c r="D897" s="122"/>
      <c r="E897" s="3"/>
      <c r="F897" s="3"/>
      <c r="G897" s="3"/>
      <c r="H897" s="3"/>
      <c r="I897" s="120"/>
      <c r="J897" s="3"/>
      <c r="K897" s="95" t="str" cm="1">
        <f t="array" ref="K897">IF(OR($J$14 = "A",$J$14 = "B",$J$14 = "C"),IF(I897="","",IF(LEN(I897)&gt;2,_xlfn.IFS(ISNUMBER(SEARCH("_",I897)),I897,ISNUMBER(SEARCH(", ",I897)),SUBSTITUTE(I897,", ","_"),ISNUMBER(SEARCH("/ ",I897)),SUBSTITUTE(I897,"/ ","_"),ISNUMBER(SEARCH(",",I897)),SUBSTITUTE(I897,",","_"),ISNUMBER(SEARCH("/",I897)),SUBSTITUTE(I897,"/","_"),ISNUMBER(SEARCH("",I897)),I897),I897)),IF(OR($J$14 = "J",$J$14 = "K"),"",IF(D897="","",IF(LEN(D897)&gt;2,_xlfn.IFS(ISNUMBER(SEARCH("_",D897)),D897,ISNUMBER(SEARCH(", ",D897)),SUBSTITUTE(D897,", ","_"),ISNUMBER(SEARCH("/ ",D897)),SUBSTITUTE(D897,"/ ","_"),ISNUMBER(SEARCH(",",D897)),SUBSTITUTE(D897,",","_"),ISNUMBER(SEARCH("/",D897)),SUBSTITUTE(D897,"/","_"),ISNUMBER(SEARCH("",D897)),D897),D897))))</f>
        <v/>
      </c>
      <c r="L897" s="1"/>
      <c r="M897" s="1" t="str">
        <f t="shared" si="66"/>
        <v/>
      </c>
      <c r="N897" s="94" t="str">
        <f>IF($L897="None","",IF(ISERROR(VLOOKUP($L897,Info!$B$4:$B$266,1,FALSE)),"",VLOOKUP($L897,Info!$B$4:$L$266,5,FALSE)))</f>
        <v/>
      </c>
      <c r="O897" s="94" t="str">
        <f>IF(K897="","",IF(AND($J$12&lt;&gt;"ABC",N897="3"),"BAC",IF(N897="3","ABC",IF($J$12&lt;&gt;"ABC",IF($J$10="Standard",VLOOKUP(K897,Info!$BE$4:$BF$481,2,FALSE),VLOOKUP(K897,Info!$BI$4:$BJ$482,2,FALSE)),IF($J$10="Standard",VLOOKUP(K897,Info!$AG$4:$AH$2994,2,FALSE),VLOOKUP(K897,Info!$AK$4:$AL$2997,2,FALSE))))))</f>
        <v/>
      </c>
      <c r="P897" s="94" t="str">
        <f>IF($L897="None","",IF(ISERROR(VLOOKUP($L897,Info!$B$4:$B$266,1,FALSE)),"",VLOOKUP($L897,Info!$B$4:$L$266,3,FALSE)))</f>
        <v/>
      </c>
      <c r="Q897" s="96" t="str">
        <f>IF($L897="None","",IF(ISERROR(VLOOKUP($L897,Info!$B$4:$B$266,1,FALSE)),"",VLOOKUP($L897,Info!$B$4:$L$266,4,FALSE)))</f>
        <v/>
      </c>
      <c r="R897" s="1"/>
      <c r="S897" s="6" t="str">
        <f t="shared" si="67"/>
        <v/>
      </c>
      <c r="T897" s="6" t="str">
        <f>IF($L897="None","",IF(ISERROR(VLOOKUP($L897,Info!$B$4:$B$266,1,FALSE)),"",VLOOKUP($L897,Info!$B$4:$L$266,11,FALSE)))</f>
        <v/>
      </c>
      <c r="U897" s="1"/>
      <c r="V897" s="1"/>
      <c r="W897" s="1"/>
      <c r="X897" s="1" t="str">
        <f>IF($L897="None","",IF(ISERROR(VLOOKUP($L897,Info!$B$4:$B$266,1,FALSE)),"",IF(OR(W897="Metallic Liquid Tight",W897="Non-Metallic Liquid Tight",W897="LSZH",W897="Greenfield"),VLOOKUP($L897,Info!$B$4:$L$266,7,FALSE),"N/A")))</f>
        <v/>
      </c>
      <c r="Y897" s="1"/>
      <c r="Z897" s="96" t="str">
        <f>IF($L897="None","",IF(ISERROR(VLOOKUP($L897,Info!$B$4:$B$266,1,FALSE)),"",VLOOKUP($L897,Info!$B$4:$L$266,9,FALSE)))</f>
        <v/>
      </c>
      <c r="AA897" s="96" t="str">
        <f>IF($L897="None","",IF(ISERROR(VLOOKUP($L897,Info!$B$4:$B$266,1,FALSE)),"",VLOOKUP($L897,Info!$B$4:$L$266,8,FALSE)))</f>
        <v/>
      </c>
      <c r="AB897" s="96" t="str">
        <f>IF($L897="None","",IF(ISERROR(VLOOKUP($L897,Info!$B$4:$B$266,1,FALSE)),"",VLOOKUP($L897,Info!$B$4:$L$266,10,FALSE)))</f>
        <v/>
      </c>
      <c r="AC897" s="1" t="str">
        <f>IF(W897="SO Cable","Black,White",IF(O897="","",IF(P897="","",IF($J$12&lt;&gt;"ABC",IF(P897&lt;="250",VLOOKUP(O897,Info!$AZ$4:$BB$22,3,FALSE),VLOOKUP(O897,Info!$AZ$23:$BB$39,3,FALSE)),IF(P897&lt;="250",VLOOKUP(O897,Info!$AO$4:$AQ$22,3,FALSE),VLOOKUP(O897,Info!$AO$23:$AP$39,3,FALSE))))))</f>
        <v/>
      </c>
      <c r="AD897" s="1"/>
      <c r="AE897" s="1" t="str">
        <f>IF($L897="None","",IF(ISERROR(VLOOKUP($L897,Info!$B$4:$B$266,1,FALSE)),"",VLOOKUP($L897,Info!$B$4:$L$266,4,FALSE)))</f>
        <v/>
      </c>
      <c r="AF897" s="1" t="str">
        <f>IF($L897="None","",IF(ISERROR(VLOOKUP($L897,Info!$B$4:$B$266,1,FALSE)),"",VLOOKUP($L897,Info!$B$4:$L$266,6,FALSE)))</f>
        <v/>
      </c>
      <c r="AG897" s="1"/>
      <c r="AH897" s="33" t="str" cm="1">
        <f t="array" ref="AH897">IF(AND(L897&lt;&gt;"",O897&lt;&gt;"",R897:S897&lt;&gt;"",W897:X897&lt;&gt;"",Z897:AA897&lt;&gt;"",AC897&lt;&gt;""),"Good","Bad")</f>
        <v>Bad</v>
      </c>
      <c r="AL897" t="str" cm="1">
        <f t="array" ref="AL897">IF(R897&gt;0,_xlfn.IFS(COUNTIF($L$20:L897,"&lt;&gt;")&lt;101,1,COUNTIF($L$20:L897,"&lt;&gt;")&lt;201,2,COUNTIF($L$20:L897,"&lt;&gt;")&lt;301,3,COUNTIF($L$20:L897,"&lt;&gt;")&lt;401,4,COUNTIF($L$20:L897,"&lt;&gt;")&lt;501,5,COUNTIF($L$20:L897,"&lt;&gt;")&lt;601,6,COUNTIF($L$20:L897,"&lt;&gt;")&lt;701,7,COUNTIF($L$20:L897,"&lt;&gt;")&lt;801,8,COUNTIF($L$20:L897,"&lt;&gt;")&lt;901,9,COUNTIF($L$20:L897,"&lt;&gt;")&lt;1001,10,COUNTIF($L$20:L897,"&lt;&gt;")&lt;1101,11,COUNTIF($L$20:L897,"&lt;&gt;")&lt;1201,12,COUNTIF($L$20:L897,"&lt;&gt;")&lt;1301,13,COUNTIF($L$20:L897,"&lt;&gt;")&lt;1401,14,COUNTIF($L$20:L897,"&lt;&gt;")&lt;1501,15,COUNTIF($L$20:L897,"&lt;&gt;")&lt;1601,16,COUNTIF($L$20:L897,"&lt;&gt;")&lt;1701,17,COUNTIF($L$20:L897,"&lt;&gt;")&lt;1801,18,COUNTIF($L$20:L897,"&lt;&gt;")&lt;1901,19,COUNTIF($L$20:L897,"&lt;&gt;")&lt;2001,20,COUNTIF($L$20:L897,"&lt;&gt;")&lt;2101,21,COUNTIF($L$20:L897,"&lt;&gt;")&lt;2201,22,COUNTIF($L$20:L897,"&lt;&gt;")&lt;2301,23,COUNTIF($L$20:L897,"&lt;&gt;")&lt;2401,24,COUNTIF($L$20:L897,"&lt;&gt;")&lt;2501,25,COUNTIF($L$20:L897,"&lt;&gt;")&lt;2601,26,COUNTIF($L$20:L897,"&lt;&gt;")&lt;2701,27,COUNTIF($L$20:L897,"&lt;&gt;")&lt;2801,28,COUNTIF($L$20:L897,"&lt;&gt;")&lt;2901,29,COUNTIF($L$20:L897,"&lt;&gt;")&lt;3001,30),"")</f>
        <v/>
      </c>
      <c r="AM897" t="str">
        <f t="shared" si="65"/>
        <v/>
      </c>
      <c r="AN897" t="str">
        <f t="shared" si="69"/>
        <v/>
      </c>
      <c r="AP897" t="str">
        <f t="shared" si="68"/>
        <v/>
      </c>
      <c r="AQ897" t="str">
        <f>IF(AO897="","",COUNTIFS(AM897:$AM$3019,AO897))</f>
        <v/>
      </c>
    </row>
    <row r="898" spans="1:43" x14ac:dyDescent="0.25">
      <c r="A898" s="6" t="str">
        <f>IF(COUNT($A$20:A897)&lt;&gt;$B$4,IF(A897="","",A897+1),"")</f>
        <v/>
      </c>
      <c r="B898" s="3"/>
      <c r="C898" s="3"/>
      <c r="D898" s="122"/>
      <c r="E898" s="3"/>
      <c r="F898" s="3"/>
      <c r="G898" s="3"/>
      <c r="H898" s="3"/>
      <c r="I898" s="120"/>
      <c r="J898" s="3"/>
      <c r="K898" s="95" t="str" cm="1">
        <f t="array" ref="K898">IF(OR($J$14 = "A",$J$14 = "B",$J$14 = "C"),IF(I898="","",IF(LEN(I898)&gt;2,_xlfn.IFS(ISNUMBER(SEARCH("_",I898)),I898,ISNUMBER(SEARCH(", ",I898)),SUBSTITUTE(I898,", ","_"),ISNUMBER(SEARCH("/ ",I898)),SUBSTITUTE(I898,"/ ","_"),ISNUMBER(SEARCH(",",I898)),SUBSTITUTE(I898,",","_"),ISNUMBER(SEARCH("/",I898)),SUBSTITUTE(I898,"/","_"),ISNUMBER(SEARCH("",I898)),I898),I898)),IF(OR($J$14 = "J",$J$14 = "K"),"",IF(D898="","",IF(LEN(D898)&gt;2,_xlfn.IFS(ISNUMBER(SEARCH("_",D898)),D898,ISNUMBER(SEARCH(", ",D898)),SUBSTITUTE(D898,", ","_"),ISNUMBER(SEARCH("/ ",D898)),SUBSTITUTE(D898,"/ ","_"),ISNUMBER(SEARCH(",",D898)),SUBSTITUTE(D898,",","_"),ISNUMBER(SEARCH("/",D898)),SUBSTITUTE(D898,"/","_"),ISNUMBER(SEARCH("",D898)),D898),D898))))</f>
        <v/>
      </c>
      <c r="L898" s="1"/>
      <c r="M898" s="1" t="str">
        <f t="shared" si="66"/>
        <v/>
      </c>
      <c r="N898" s="94" t="str">
        <f>IF($L898="None","",IF(ISERROR(VLOOKUP($L898,Info!$B$4:$B$266,1,FALSE)),"",VLOOKUP($L898,Info!$B$4:$L$266,5,FALSE)))</f>
        <v/>
      </c>
      <c r="O898" s="94" t="str">
        <f>IF(K898="","",IF(AND($J$12&lt;&gt;"ABC",N898="3"),"BAC",IF(N898="3","ABC",IF($J$12&lt;&gt;"ABC",IF($J$10="Standard",VLOOKUP(K898,Info!$BE$4:$BF$481,2,FALSE),VLOOKUP(K898,Info!$BI$4:$BJ$482,2,FALSE)),IF($J$10="Standard",VLOOKUP(K898,Info!$AG$4:$AH$2994,2,FALSE),VLOOKUP(K898,Info!$AK$4:$AL$2997,2,FALSE))))))</f>
        <v/>
      </c>
      <c r="P898" s="94" t="str">
        <f>IF($L898="None","",IF(ISERROR(VLOOKUP($L898,Info!$B$4:$B$266,1,FALSE)),"",VLOOKUP($L898,Info!$B$4:$L$266,3,FALSE)))</f>
        <v/>
      </c>
      <c r="Q898" s="96" t="str">
        <f>IF($L898="None","",IF(ISERROR(VLOOKUP($L898,Info!$B$4:$B$266,1,FALSE)),"",VLOOKUP($L898,Info!$B$4:$L$266,4,FALSE)))</f>
        <v/>
      </c>
      <c r="R898" s="1"/>
      <c r="S898" s="6" t="str">
        <f t="shared" si="67"/>
        <v/>
      </c>
      <c r="T898" s="6" t="str">
        <f>IF($L898="None","",IF(ISERROR(VLOOKUP($L898,Info!$B$4:$B$266,1,FALSE)),"",VLOOKUP($L898,Info!$B$4:$L$266,11,FALSE)))</f>
        <v/>
      </c>
      <c r="U898" s="1"/>
      <c r="V898" s="1"/>
      <c r="W898" s="1"/>
      <c r="X898" s="1" t="str">
        <f>IF($L898="None","",IF(ISERROR(VLOOKUP($L898,Info!$B$4:$B$266,1,FALSE)),"",IF(OR(W898="Metallic Liquid Tight",W898="Non-Metallic Liquid Tight",W898="LSZH",W898="Greenfield"),VLOOKUP($L898,Info!$B$4:$L$266,7,FALSE),"N/A")))</f>
        <v/>
      </c>
      <c r="Y898" s="1"/>
      <c r="Z898" s="96" t="str">
        <f>IF($L898="None","",IF(ISERROR(VLOOKUP($L898,Info!$B$4:$B$266,1,FALSE)),"",VLOOKUP($L898,Info!$B$4:$L$266,9,FALSE)))</f>
        <v/>
      </c>
      <c r="AA898" s="96" t="str">
        <f>IF($L898="None","",IF(ISERROR(VLOOKUP($L898,Info!$B$4:$B$266,1,FALSE)),"",VLOOKUP($L898,Info!$B$4:$L$266,8,FALSE)))</f>
        <v/>
      </c>
      <c r="AB898" s="96" t="str">
        <f>IF($L898="None","",IF(ISERROR(VLOOKUP($L898,Info!$B$4:$B$266,1,FALSE)),"",VLOOKUP($L898,Info!$B$4:$L$266,10,FALSE)))</f>
        <v/>
      </c>
      <c r="AC898" s="1" t="str">
        <f>IF(W898="SO Cable","Black,White",IF(O898="","",IF(P898="","",IF($J$12&lt;&gt;"ABC",IF(P898&lt;="250",VLOOKUP(O898,Info!$AZ$4:$BB$22,3,FALSE),VLOOKUP(O898,Info!$AZ$23:$BB$39,3,FALSE)),IF(P898&lt;="250",VLOOKUP(O898,Info!$AO$4:$AQ$22,3,FALSE),VLOOKUP(O898,Info!$AO$23:$AP$39,3,FALSE))))))</f>
        <v/>
      </c>
      <c r="AD898" s="1"/>
      <c r="AE898" s="1" t="str">
        <f>IF($L898="None","",IF(ISERROR(VLOOKUP($L898,Info!$B$4:$B$266,1,FALSE)),"",VLOOKUP($L898,Info!$B$4:$L$266,4,FALSE)))</f>
        <v/>
      </c>
      <c r="AF898" s="1" t="str">
        <f>IF($L898="None","",IF(ISERROR(VLOOKUP($L898,Info!$B$4:$B$266,1,FALSE)),"",VLOOKUP($L898,Info!$B$4:$L$266,6,FALSE)))</f>
        <v/>
      </c>
      <c r="AG898" s="1"/>
      <c r="AH898" s="33" t="str" cm="1">
        <f t="array" ref="AH898">IF(AND(L898&lt;&gt;"",O898&lt;&gt;"",R898:S898&lt;&gt;"",W898:X898&lt;&gt;"",Z898:AA898&lt;&gt;"",AC898&lt;&gt;""),"Good","Bad")</f>
        <v>Bad</v>
      </c>
      <c r="AL898" t="str" cm="1">
        <f t="array" ref="AL898">IF(R898&gt;0,_xlfn.IFS(COUNTIF($L$20:L898,"&lt;&gt;")&lt;101,1,COUNTIF($L$20:L898,"&lt;&gt;")&lt;201,2,COUNTIF($L$20:L898,"&lt;&gt;")&lt;301,3,COUNTIF($L$20:L898,"&lt;&gt;")&lt;401,4,COUNTIF($L$20:L898,"&lt;&gt;")&lt;501,5,COUNTIF($L$20:L898,"&lt;&gt;")&lt;601,6,COUNTIF($L$20:L898,"&lt;&gt;")&lt;701,7,COUNTIF($L$20:L898,"&lt;&gt;")&lt;801,8,COUNTIF($L$20:L898,"&lt;&gt;")&lt;901,9,COUNTIF($L$20:L898,"&lt;&gt;")&lt;1001,10,COUNTIF($L$20:L898,"&lt;&gt;")&lt;1101,11,COUNTIF($L$20:L898,"&lt;&gt;")&lt;1201,12,COUNTIF($L$20:L898,"&lt;&gt;")&lt;1301,13,COUNTIF($L$20:L898,"&lt;&gt;")&lt;1401,14,COUNTIF($L$20:L898,"&lt;&gt;")&lt;1501,15,COUNTIF($L$20:L898,"&lt;&gt;")&lt;1601,16,COUNTIF($L$20:L898,"&lt;&gt;")&lt;1701,17,COUNTIF($L$20:L898,"&lt;&gt;")&lt;1801,18,COUNTIF($L$20:L898,"&lt;&gt;")&lt;1901,19,COUNTIF($L$20:L898,"&lt;&gt;")&lt;2001,20,COUNTIF($L$20:L898,"&lt;&gt;")&lt;2101,21,COUNTIF($L$20:L898,"&lt;&gt;")&lt;2201,22,COUNTIF($L$20:L898,"&lt;&gt;")&lt;2301,23,COUNTIF($L$20:L898,"&lt;&gt;")&lt;2401,24,COUNTIF($L$20:L898,"&lt;&gt;")&lt;2501,25,COUNTIF($L$20:L898,"&lt;&gt;")&lt;2601,26,COUNTIF($L$20:L898,"&lt;&gt;")&lt;2701,27,COUNTIF($L$20:L898,"&lt;&gt;")&lt;2801,28,COUNTIF($L$20:L898,"&lt;&gt;")&lt;2901,29,COUNTIF($L$20:L898,"&lt;&gt;")&lt;3001,30),"")</f>
        <v/>
      </c>
      <c r="AM898" t="str">
        <f t="shared" si="65"/>
        <v/>
      </c>
      <c r="AN898" t="str">
        <f t="shared" si="69"/>
        <v/>
      </c>
      <c r="AP898" t="str">
        <f t="shared" si="68"/>
        <v/>
      </c>
      <c r="AQ898" t="str">
        <f>IF(AO898="","",COUNTIFS(AM898:$AM$3019,AO898))</f>
        <v/>
      </c>
    </row>
    <row r="899" spans="1:43" x14ac:dyDescent="0.25">
      <c r="A899" s="6" t="str">
        <f>IF(COUNT($A$20:A898)&lt;&gt;$B$4,IF(A898="","",A898+1),"")</f>
        <v/>
      </c>
      <c r="B899" s="3"/>
      <c r="C899" s="3"/>
      <c r="D899" s="122"/>
      <c r="E899" s="3"/>
      <c r="F899" s="3"/>
      <c r="G899" s="3"/>
      <c r="H899" s="3"/>
      <c r="I899" s="120"/>
      <c r="J899" s="3"/>
      <c r="K899" s="95" t="str" cm="1">
        <f t="array" ref="K899">IF(OR($J$14 = "A",$J$14 = "B",$J$14 = "C"),IF(I899="","",IF(LEN(I899)&gt;2,_xlfn.IFS(ISNUMBER(SEARCH("_",I899)),I899,ISNUMBER(SEARCH(", ",I899)),SUBSTITUTE(I899,", ","_"),ISNUMBER(SEARCH("/ ",I899)),SUBSTITUTE(I899,"/ ","_"),ISNUMBER(SEARCH(",",I899)),SUBSTITUTE(I899,",","_"),ISNUMBER(SEARCH("/",I899)),SUBSTITUTE(I899,"/","_"),ISNUMBER(SEARCH("",I899)),I899),I899)),IF(OR($J$14 = "J",$J$14 = "K"),"",IF(D899="","",IF(LEN(D899)&gt;2,_xlfn.IFS(ISNUMBER(SEARCH("_",D899)),D899,ISNUMBER(SEARCH(", ",D899)),SUBSTITUTE(D899,", ","_"),ISNUMBER(SEARCH("/ ",D899)),SUBSTITUTE(D899,"/ ","_"),ISNUMBER(SEARCH(",",D899)),SUBSTITUTE(D899,",","_"),ISNUMBER(SEARCH("/",D899)),SUBSTITUTE(D899,"/","_"),ISNUMBER(SEARCH("",D899)),D899),D899))))</f>
        <v/>
      </c>
      <c r="L899" s="1"/>
      <c r="M899" s="1" t="str">
        <f t="shared" si="66"/>
        <v/>
      </c>
      <c r="N899" s="94" t="str">
        <f>IF($L899="None","",IF(ISERROR(VLOOKUP($L899,Info!$B$4:$B$266,1,FALSE)),"",VLOOKUP($L899,Info!$B$4:$L$266,5,FALSE)))</f>
        <v/>
      </c>
      <c r="O899" s="94" t="str">
        <f>IF(K899="","",IF(AND($J$12&lt;&gt;"ABC",N899="3"),"BAC",IF(N899="3","ABC",IF($J$12&lt;&gt;"ABC",IF($J$10="Standard",VLOOKUP(K899,Info!$BE$4:$BF$481,2,FALSE),VLOOKUP(K899,Info!$BI$4:$BJ$482,2,FALSE)),IF($J$10="Standard",VLOOKUP(K899,Info!$AG$4:$AH$2994,2,FALSE),VLOOKUP(K899,Info!$AK$4:$AL$2997,2,FALSE))))))</f>
        <v/>
      </c>
      <c r="P899" s="94" t="str">
        <f>IF($L899="None","",IF(ISERROR(VLOOKUP($L899,Info!$B$4:$B$266,1,FALSE)),"",VLOOKUP($L899,Info!$B$4:$L$266,3,FALSE)))</f>
        <v/>
      </c>
      <c r="Q899" s="96" t="str">
        <f>IF($L899="None","",IF(ISERROR(VLOOKUP($L899,Info!$B$4:$B$266,1,FALSE)),"",VLOOKUP($L899,Info!$B$4:$L$266,4,FALSE)))</f>
        <v/>
      </c>
      <c r="R899" s="1"/>
      <c r="S899" s="6" t="str">
        <f t="shared" si="67"/>
        <v/>
      </c>
      <c r="T899" s="6" t="str">
        <f>IF($L899="None","",IF(ISERROR(VLOOKUP($L899,Info!$B$4:$B$266,1,FALSE)),"",VLOOKUP($L899,Info!$B$4:$L$266,11,FALSE)))</f>
        <v/>
      </c>
      <c r="U899" s="1"/>
      <c r="V899" s="1"/>
      <c r="W899" s="1"/>
      <c r="X899" s="1" t="str">
        <f>IF($L899="None","",IF(ISERROR(VLOOKUP($L899,Info!$B$4:$B$266,1,FALSE)),"",IF(OR(W899="Metallic Liquid Tight",W899="Non-Metallic Liquid Tight",W899="LSZH",W899="Greenfield"),VLOOKUP($L899,Info!$B$4:$L$266,7,FALSE),"N/A")))</f>
        <v/>
      </c>
      <c r="Y899" s="1"/>
      <c r="Z899" s="96" t="str">
        <f>IF($L899="None","",IF(ISERROR(VLOOKUP($L899,Info!$B$4:$B$266,1,FALSE)),"",VLOOKUP($L899,Info!$B$4:$L$266,9,FALSE)))</f>
        <v/>
      </c>
      <c r="AA899" s="96" t="str">
        <f>IF($L899="None","",IF(ISERROR(VLOOKUP($L899,Info!$B$4:$B$266,1,FALSE)),"",VLOOKUP($L899,Info!$B$4:$L$266,8,FALSE)))</f>
        <v/>
      </c>
      <c r="AB899" s="96" t="str">
        <f>IF($L899="None","",IF(ISERROR(VLOOKUP($L899,Info!$B$4:$B$266,1,FALSE)),"",VLOOKUP($L899,Info!$B$4:$L$266,10,FALSE)))</f>
        <v/>
      </c>
      <c r="AC899" s="1" t="str">
        <f>IF(W899="SO Cable","Black,White",IF(O899="","",IF(P899="","",IF($J$12&lt;&gt;"ABC",IF(P899&lt;="250",VLOOKUP(O899,Info!$AZ$4:$BB$22,3,FALSE),VLOOKUP(O899,Info!$AZ$23:$BB$39,3,FALSE)),IF(P899&lt;="250",VLOOKUP(O899,Info!$AO$4:$AQ$22,3,FALSE),VLOOKUP(O899,Info!$AO$23:$AP$39,3,FALSE))))))</f>
        <v/>
      </c>
      <c r="AD899" s="1"/>
      <c r="AE899" s="1" t="str">
        <f>IF($L899="None","",IF(ISERROR(VLOOKUP($L899,Info!$B$4:$B$266,1,FALSE)),"",VLOOKUP($L899,Info!$B$4:$L$266,4,FALSE)))</f>
        <v/>
      </c>
      <c r="AF899" s="1" t="str">
        <f>IF($L899="None","",IF(ISERROR(VLOOKUP($L899,Info!$B$4:$B$266,1,FALSE)),"",VLOOKUP($L899,Info!$B$4:$L$266,6,FALSE)))</f>
        <v/>
      </c>
      <c r="AG899" s="1"/>
      <c r="AH899" s="33" t="str" cm="1">
        <f t="array" ref="AH899">IF(AND(L899&lt;&gt;"",O899&lt;&gt;"",R899:S899&lt;&gt;"",W899:X899&lt;&gt;"",Z899:AA899&lt;&gt;"",AC899&lt;&gt;""),"Good","Bad")</f>
        <v>Bad</v>
      </c>
      <c r="AL899" t="str" cm="1">
        <f t="array" ref="AL899">IF(R899&gt;0,_xlfn.IFS(COUNTIF($L$20:L899,"&lt;&gt;")&lt;101,1,COUNTIF($L$20:L899,"&lt;&gt;")&lt;201,2,COUNTIF($L$20:L899,"&lt;&gt;")&lt;301,3,COUNTIF($L$20:L899,"&lt;&gt;")&lt;401,4,COUNTIF($L$20:L899,"&lt;&gt;")&lt;501,5,COUNTIF($L$20:L899,"&lt;&gt;")&lt;601,6,COUNTIF($L$20:L899,"&lt;&gt;")&lt;701,7,COUNTIF($L$20:L899,"&lt;&gt;")&lt;801,8,COUNTIF($L$20:L899,"&lt;&gt;")&lt;901,9,COUNTIF($L$20:L899,"&lt;&gt;")&lt;1001,10,COUNTIF($L$20:L899,"&lt;&gt;")&lt;1101,11,COUNTIF($L$20:L899,"&lt;&gt;")&lt;1201,12,COUNTIF($L$20:L899,"&lt;&gt;")&lt;1301,13,COUNTIF($L$20:L899,"&lt;&gt;")&lt;1401,14,COUNTIF($L$20:L899,"&lt;&gt;")&lt;1501,15,COUNTIF($L$20:L899,"&lt;&gt;")&lt;1601,16,COUNTIF($L$20:L899,"&lt;&gt;")&lt;1701,17,COUNTIF($L$20:L899,"&lt;&gt;")&lt;1801,18,COUNTIF($L$20:L899,"&lt;&gt;")&lt;1901,19,COUNTIF($L$20:L899,"&lt;&gt;")&lt;2001,20,COUNTIF($L$20:L899,"&lt;&gt;")&lt;2101,21,COUNTIF($L$20:L899,"&lt;&gt;")&lt;2201,22,COUNTIF($L$20:L899,"&lt;&gt;")&lt;2301,23,COUNTIF($L$20:L899,"&lt;&gt;")&lt;2401,24,COUNTIF($L$20:L899,"&lt;&gt;")&lt;2501,25,COUNTIF($L$20:L899,"&lt;&gt;")&lt;2601,26,COUNTIF($L$20:L899,"&lt;&gt;")&lt;2701,27,COUNTIF($L$20:L899,"&lt;&gt;")&lt;2801,28,COUNTIF($L$20:L899,"&lt;&gt;")&lt;2901,29,COUNTIF($L$20:L899,"&lt;&gt;")&lt;3001,30),"")</f>
        <v/>
      </c>
      <c r="AM899" t="str">
        <f t="shared" si="65"/>
        <v/>
      </c>
      <c r="AN899" t="str">
        <f t="shared" si="69"/>
        <v/>
      </c>
      <c r="AP899" t="str">
        <f t="shared" si="68"/>
        <v/>
      </c>
      <c r="AQ899" t="str">
        <f>IF(AO899="","",COUNTIFS(AM899:$AM$3019,AO899))</f>
        <v/>
      </c>
    </row>
    <row r="900" spans="1:43" x14ac:dyDescent="0.25">
      <c r="A900" s="6" t="str">
        <f>IF(COUNT($A$20:A899)&lt;&gt;$B$4,IF(A899="","",A899+1),"")</f>
        <v/>
      </c>
      <c r="B900" s="3"/>
      <c r="C900" s="3"/>
      <c r="D900" s="122"/>
      <c r="E900" s="3"/>
      <c r="F900" s="3"/>
      <c r="G900" s="3"/>
      <c r="H900" s="3"/>
      <c r="I900" s="120"/>
      <c r="J900" s="3"/>
      <c r="K900" s="95" t="str" cm="1">
        <f t="array" ref="K900">IF(OR($J$14 = "A",$J$14 = "B",$J$14 = "C"),IF(I900="","",IF(LEN(I900)&gt;2,_xlfn.IFS(ISNUMBER(SEARCH("_",I900)),I900,ISNUMBER(SEARCH(", ",I900)),SUBSTITUTE(I900,", ","_"),ISNUMBER(SEARCH("/ ",I900)),SUBSTITUTE(I900,"/ ","_"),ISNUMBER(SEARCH(",",I900)),SUBSTITUTE(I900,",","_"),ISNUMBER(SEARCH("/",I900)),SUBSTITUTE(I900,"/","_"),ISNUMBER(SEARCH("",I900)),I900),I900)),IF(OR($J$14 = "J",$J$14 = "K"),"",IF(D900="","",IF(LEN(D900)&gt;2,_xlfn.IFS(ISNUMBER(SEARCH("_",D900)),D900,ISNUMBER(SEARCH(", ",D900)),SUBSTITUTE(D900,", ","_"),ISNUMBER(SEARCH("/ ",D900)),SUBSTITUTE(D900,"/ ","_"),ISNUMBER(SEARCH(",",D900)),SUBSTITUTE(D900,",","_"),ISNUMBER(SEARCH("/",D900)),SUBSTITUTE(D900,"/","_"),ISNUMBER(SEARCH("",D900)),D900),D900))))</f>
        <v/>
      </c>
      <c r="L900" s="1"/>
      <c r="M900" s="1" t="str">
        <f t="shared" si="66"/>
        <v/>
      </c>
      <c r="N900" s="94" t="str">
        <f>IF($L900="None","",IF(ISERROR(VLOOKUP($L900,Info!$B$4:$B$266,1,FALSE)),"",VLOOKUP($L900,Info!$B$4:$L$266,5,FALSE)))</f>
        <v/>
      </c>
      <c r="O900" s="94" t="str">
        <f>IF(K900="","",IF(AND($J$12&lt;&gt;"ABC",N900="3"),"BAC",IF(N900="3","ABC",IF($J$12&lt;&gt;"ABC",IF($J$10="Standard",VLOOKUP(K900,Info!$BE$4:$BF$481,2,FALSE),VLOOKUP(K900,Info!$BI$4:$BJ$482,2,FALSE)),IF($J$10="Standard",VLOOKUP(K900,Info!$AG$4:$AH$2994,2,FALSE),VLOOKUP(K900,Info!$AK$4:$AL$2997,2,FALSE))))))</f>
        <v/>
      </c>
      <c r="P900" s="94" t="str">
        <f>IF($L900="None","",IF(ISERROR(VLOOKUP($L900,Info!$B$4:$B$266,1,FALSE)),"",VLOOKUP($L900,Info!$B$4:$L$266,3,FALSE)))</f>
        <v/>
      </c>
      <c r="Q900" s="96" t="str">
        <f>IF($L900="None","",IF(ISERROR(VLOOKUP($L900,Info!$B$4:$B$266,1,FALSE)),"",VLOOKUP($L900,Info!$B$4:$L$266,4,FALSE)))</f>
        <v/>
      </c>
      <c r="R900" s="1"/>
      <c r="S900" s="6" t="str">
        <f t="shared" si="67"/>
        <v/>
      </c>
      <c r="T900" s="6" t="str">
        <f>IF($L900="None","",IF(ISERROR(VLOOKUP($L900,Info!$B$4:$B$266,1,FALSE)),"",VLOOKUP($L900,Info!$B$4:$L$266,11,FALSE)))</f>
        <v/>
      </c>
      <c r="U900" s="1"/>
      <c r="V900" s="1"/>
      <c r="W900" s="1"/>
      <c r="X900" s="1" t="str">
        <f>IF($L900="None","",IF(ISERROR(VLOOKUP($L900,Info!$B$4:$B$266,1,FALSE)),"",IF(OR(W900="Metallic Liquid Tight",W900="Non-Metallic Liquid Tight",W900="LSZH",W900="Greenfield"),VLOOKUP($L900,Info!$B$4:$L$266,7,FALSE),"N/A")))</f>
        <v/>
      </c>
      <c r="Y900" s="1"/>
      <c r="Z900" s="96" t="str">
        <f>IF($L900="None","",IF(ISERROR(VLOOKUP($L900,Info!$B$4:$B$266,1,FALSE)),"",VLOOKUP($L900,Info!$B$4:$L$266,9,FALSE)))</f>
        <v/>
      </c>
      <c r="AA900" s="96" t="str">
        <f>IF($L900="None","",IF(ISERROR(VLOOKUP($L900,Info!$B$4:$B$266,1,FALSE)),"",VLOOKUP($L900,Info!$B$4:$L$266,8,FALSE)))</f>
        <v/>
      </c>
      <c r="AB900" s="96" t="str">
        <f>IF($L900="None","",IF(ISERROR(VLOOKUP($L900,Info!$B$4:$B$266,1,FALSE)),"",VLOOKUP($L900,Info!$B$4:$L$266,10,FALSE)))</f>
        <v/>
      </c>
      <c r="AC900" s="1" t="str">
        <f>IF(W900="SO Cable","Black,White",IF(O900="","",IF(P900="","",IF($J$12&lt;&gt;"ABC",IF(P900&lt;="250",VLOOKUP(O900,Info!$AZ$4:$BB$22,3,FALSE),VLOOKUP(O900,Info!$AZ$23:$BB$39,3,FALSE)),IF(P900&lt;="250",VLOOKUP(O900,Info!$AO$4:$AQ$22,3,FALSE),VLOOKUP(O900,Info!$AO$23:$AP$39,3,FALSE))))))</f>
        <v/>
      </c>
      <c r="AD900" s="1"/>
      <c r="AE900" s="1" t="str">
        <f>IF($L900="None","",IF(ISERROR(VLOOKUP($L900,Info!$B$4:$B$266,1,FALSE)),"",VLOOKUP($L900,Info!$B$4:$L$266,4,FALSE)))</f>
        <v/>
      </c>
      <c r="AF900" s="1" t="str">
        <f>IF($L900="None","",IF(ISERROR(VLOOKUP($L900,Info!$B$4:$B$266,1,FALSE)),"",VLOOKUP($L900,Info!$B$4:$L$266,6,FALSE)))</f>
        <v/>
      </c>
      <c r="AG900" s="1"/>
      <c r="AH900" s="33" t="str" cm="1">
        <f t="array" ref="AH900">IF(AND(L900&lt;&gt;"",O900&lt;&gt;"",R900:S900&lt;&gt;"",W900:X900&lt;&gt;"",Z900:AA900&lt;&gt;"",AC900&lt;&gt;""),"Good","Bad")</f>
        <v>Bad</v>
      </c>
      <c r="AL900" t="str" cm="1">
        <f t="array" ref="AL900">IF(R900&gt;0,_xlfn.IFS(COUNTIF($L$20:L900,"&lt;&gt;")&lt;101,1,COUNTIF($L$20:L900,"&lt;&gt;")&lt;201,2,COUNTIF($L$20:L900,"&lt;&gt;")&lt;301,3,COUNTIF($L$20:L900,"&lt;&gt;")&lt;401,4,COUNTIF($L$20:L900,"&lt;&gt;")&lt;501,5,COUNTIF($L$20:L900,"&lt;&gt;")&lt;601,6,COUNTIF($L$20:L900,"&lt;&gt;")&lt;701,7,COUNTIF($L$20:L900,"&lt;&gt;")&lt;801,8,COUNTIF($L$20:L900,"&lt;&gt;")&lt;901,9,COUNTIF($L$20:L900,"&lt;&gt;")&lt;1001,10,COUNTIF($L$20:L900,"&lt;&gt;")&lt;1101,11,COUNTIF($L$20:L900,"&lt;&gt;")&lt;1201,12,COUNTIF($L$20:L900,"&lt;&gt;")&lt;1301,13,COUNTIF($L$20:L900,"&lt;&gt;")&lt;1401,14,COUNTIF($L$20:L900,"&lt;&gt;")&lt;1501,15,COUNTIF($L$20:L900,"&lt;&gt;")&lt;1601,16,COUNTIF($L$20:L900,"&lt;&gt;")&lt;1701,17,COUNTIF($L$20:L900,"&lt;&gt;")&lt;1801,18,COUNTIF($L$20:L900,"&lt;&gt;")&lt;1901,19,COUNTIF($L$20:L900,"&lt;&gt;")&lt;2001,20,COUNTIF($L$20:L900,"&lt;&gt;")&lt;2101,21,COUNTIF($L$20:L900,"&lt;&gt;")&lt;2201,22,COUNTIF($L$20:L900,"&lt;&gt;")&lt;2301,23,COUNTIF($L$20:L900,"&lt;&gt;")&lt;2401,24,COUNTIF($L$20:L900,"&lt;&gt;")&lt;2501,25,COUNTIF($L$20:L900,"&lt;&gt;")&lt;2601,26,COUNTIF($L$20:L900,"&lt;&gt;")&lt;2701,27,COUNTIF($L$20:L900,"&lt;&gt;")&lt;2801,28,COUNTIF($L$20:L900,"&lt;&gt;")&lt;2901,29,COUNTIF($L$20:L900,"&lt;&gt;")&lt;3001,30),"")</f>
        <v/>
      </c>
      <c r="AM900" t="str">
        <f t="shared" si="65"/>
        <v/>
      </c>
      <c r="AN900" t="str">
        <f t="shared" si="69"/>
        <v/>
      </c>
      <c r="AP900" t="str">
        <f t="shared" si="68"/>
        <v/>
      </c>
      <c r="AQ900" t="str">
        <f>IF(AO900="","",COUNTIFS(AM900:$AM$3019,AO900))</f>
        <v/>
      </c>
    </row>
    <row r="901" spans="1:43" x14ac:dyDescent="0.25">
      <c r="A901" s="6" t="str">
        <f>IF(COUNT($A$20:A900)&lt;&gt;$B$4,IF(A900="","",A900+1),"")</f>
        <v/>
      </c>
      <c r="B901" s="3"/>
      <c r="C901" s="3"/>
      <c r="D901" s="122"/>
      <c r="E901" s="3"/>
      <c r="F901" s="3"/>
      <c r="G901" s="3"/>
      <c r="H901" s="3"/>
      <c r="I901" s="120"/>
      <c r="J901" s="3"/>
      <c r="K901" s="95" t="str" cm="1">
        <f t="array" ref="K901">IF(OR($J$14 = "A",$J$14 = "B",$J$14 = "C"),IF(I901="","",IF(LEN(I901)&gt;2,_xlfn.IFS(ISNUMBER(SEARCH("_",I901)),I901,ISNUMBER(SEARCH(", ",I901)),SUBSTITUTE(I901,", ","_"),ISNUMBER(SEARCH("/ ",I901)),SUBSTITUTE(I901,"/ ","_"),ISNUMBER(SEARCH(",",I901)),SUBSTITUTE(I901,",","_"),ISNUMBER(SEARCH("/",I901)),SUBSTITUTE(I901,"/","_"),ISNUMBER(SEARCH("",I901)),I901),I901)),IF(OR($J$14 = "J",$J$14 = "K"),"",IF(D901="","",IF(LEN(D901)&gt;2,_xlfn.IFS(ISNUMBER(SEARCH("_",D901)),D901,ISNUMBER(SEARCH(", ",D901)),SUBSTITUTE(D901,", ","_"),ISNUMBER(SEARCH("/ ",D901)),SUBSTITUTE(D901,"/ ","_"),ISNUMBER(SEARCH(",",D901)),SUBSTITUTE(D901,",","_"),ISNUMBER(SEARCH("/",D901)),SUBSTITUTE(D901,"/","_"),ISNUMBER(SEARCH("",D901)),D901),D901))))</f>
        <v/>
      </c>
      <c r="L901" s="1"/>
      <c r="M901" s="1" t="str">
        <f t="shared" si="66"/>
        <v/>
      </c>
      <c r="N901" s="94" t="str">
        <f>IF($L901="None","",IF(ISERROR(VLOOKUP($L901,Info!$B$4:$B$266,1,FALSE)),"",VLOOKUP($L901,Info!$B$4:$L$266,5,FALSE)))</f>
        <v/>
      </c>
      <c r="O901" s="94" t="str">
        <f>IF(K901="","",IF(AND($J$12&lt;&gt;"ABC",N901="3"),"BAC",IF(N901="3","ABC",IF($J$12&lt;&gt;"ABC",IF($J$10="Standard",VLOOKUP(K901,Info!$BE$4:$BF$481,2,FALSE),VLOOKUP(K901,Info!$BI$4:$BJ$482,2,FALSE)),IF($J$10="Standard",VLOOKUP(K901,Info!$AG$4:$AH$2994,2,FALSE),VLOOKUP(K901,Info!$AK$4:$AL$2997,2,FALSE))))))</f>
        <v/>
      </c>
      <c r="P901" s="94" t="str">
        <f>IF($L901="None","",IF(ISERROR(VLOOKUP($L901,Info!$B$4:$B$266,1,FALSE)),"",VLOOKUP($L901,Info!$B$4:$L$266,3,FALSE)))</f>
        <v/>
      </c>
      <c r="Q901" s="96" t="str">
        <f>IF($L901="None","",IF(ISERROR(VLOOKUP($L901,Info!$B$4:$B$266,1,FALSE)),"",VLOOKUP($L901,Info!$B$4:$L$266,4,FALSE)))</f>
        <v/>
      </c>
      <c r="R901" s="1"/>
      <c r="S901" s="6" t="str">
        <f t="shared" si="67"/>
        <v/>
      </c>
      <c r="T901" s="6" t="str">
        <f>IF($L901="None","",IF(ISERROR(VLOOKUP($L901,Info!$B$4:$B$266,1,FALSE)),"",VLOOKUP($L901,Info!$B$4:$L$266,11,FALSE)))</f>
        <v/>
      </c>
      <c r="U901" s="1"/>
      <c r="V901" s="1"/>
      <c r="W901" s="1"/>
      <c r="X901" s="1" t="str">
        <f>IF($L901="None","",IF(ISERROR(VLOOKUP($L901,Info!$B$4:$B$266,1,FALSE)),"",IF(OR(W901="Metallic Liquid Tight",W901="Non-Metallic Liquid Tight",W901="LSZH",W901="Greenfield"),VLOOKUP($L901,Info!$B$4:$L$266,7,FALSE),"N/A")))</f>
        <v/>
      </c>
      <c r="Y901" s="1"/>
      <c r="Z901" s="96" t="str">
        <f>IF($L901="None","",IF(ISERROR(VLOOKUP($L901,Info!$B$4:$B$266,1,FALSE)),"",VLOOKUP($L901,Info!$B$4:$L$266,9,FALSE)))</f>
        <v/>
      </c>
      <c r="AA901" s="96" t="str">
        <f>IF($L901="None","",IF(ISERROR(VLOOKUP($L901,Info!$B$4:$B$266,1,FALSE)),"",VLOOKUP($L901,Info!$B$4:$L$266,8,FALSE)))</f>
        <v/>
      </c>
      <c r="AB901" s="96" t="str">
        <f>IF($L901="None","",IF(ISERROR(VLOOKUP($L901,Info!$B$4:$B$266,1,FALSE)),"",VLOOKUP($L901,Info!$B$4:$L$266,10,FALSE)))</f>
        <v/>
      </c>
      <c r="AC901" s="1" t="str">
        <f>IF(W901="SO Cable","Black,White",IF(O901="","",IF(P901="","",IF($J$12&lt;&gt;"ABC",IF(P901&lt;="250",VLOOKUP(O901,Info!$AZ$4:$BB$22,3,FALSE),VLOOKUP(O901,Info!$AZ$23:$BB$39,3,FALSE)),IF(P901&lt;="250",VLOOKUP(O901,Info!$AO$4:$AQ$22,3,FALSE),VLOOKUP(O901,Info!$AO$23:$AP$39,3,FALSE))))))</f>
        <v/>
      </c>
      <c r="AD901" s="1"/>
      <c r="AE901" s="1" t="str">
        <f>IF($L901="None","",IF(ISERROR(VLOOKUP($L901,Info!$B$4:$B$266,1,FALSE)),"",VLOOKUP($L901,Info!$B$4:$L$266,4,FALSE)))</f>
        <v/>
      </c>
      <c r="AF901" s="1" t="str">
        <f>IF($L901="None","",IF(ISERROR(VLOOKUP($L901,Info!$B$4:$B$266,1,FALSE)),"",VLOOKUP($L901,Info!$B$4:$L$266,6,FALSE)))</f>
        <v/>
      </c>
      <c r="AG901" s="1"/>
      <c r="AH901" s="33" t="str" cm="1">
        <f t="array" ref="AH901">IF(AND(L901&lt;&gt;"",O901&lt;&gt;"",R901:S901&lt;&gt;"",W901:X901&lt;&gt;"",Z901:AA901&lt;&gt;"",AC901&lt;&gt;""),"Good","Bad")</f>
        <v>Bad</v>
      </c>
      <c r="AL901" t="str" cm="1">
        <f t="array" ref="AL901">IF(R901&gt;0,_xlfn.IFS(COUNTIF($L$20:L901,"&lt;&gt;")&lt;101,1,COUNTIF($L$20:L901,"&lt;&gt;")&lt;201,2,COUNTIF($L$20:L901,"&lt;&gt;")&lt;301,3,COUNTIF($L$20:L901,"&lt;&gt;")&lt;401,4,COUNTIF($L$20:L901,"&lt;&gt;")&lt;501,5,COUNTIF($L$20:L901,"&lt;&gt;")&lt;601,6,COUNTIF($L$20:L901,"&lt;&gt;")&lt;701,7,COUNTIF($L$20:L901,"&lt;&gt;")&lt;801,8,COUNTIF($L$20:L901,"&lt;&gt;")&lt;901,9,COUNTIF($L$20:L901,"&lt;&gt;")&lt;1001,10,COUNTIF($L$20:L901,"&lt;&gt;")&lt;1101,11,COUNTIF($L$20:L901,"&lt;&gt;")&lt;1201,12,COUNTIF($L$20:L901,"&lt;&gt;")&lt;1301,13,COUNTIF($L$20:L901,"&lt;&gt;")&lt;1401,14,COUNTIF($L$20:L901,"&lt;&gt;")&lt;1501,15,COUNTIF($L$20:L901,"&lt;&gt;")&lt;1601,16,COUNTIF($L$20:L901,"&lt;&gt;")&lt;1701,17,COUNTIF($L$20:L901,"&lt;&gt;")&lt;1801,18,COUNTIF($L$20:L901,"&lt;&gt;")&lt;1901,19,COUNTIF($L$20:L901,"&lt;&gt;")&lt;2001,20,COUNTIF($L$20:L901,"&lt;&gt;")&lt;2101,21,COUNTIF($L$20:L901,"&lt;&gt;")&lt;2201,22,COUNTIF($L$20:L901,"&lt;&gt;")&lt;2301,23,COUNTIF($L$20:L901,"&lt;&gt;")&lt;2401,24,COUNTIF($L$20:L901,"&lt;&gt;")&lt;2501,25,COUNTIF($L$20:L901,"&lt;&gt;")&lt;2601,26,COUNTIF($L$20:L901,"&lt;&gt;")&lt;2701,27,COUNTIF($L$20:L901,"&lt;&gt;")&lt;2801,28,COUNTIF($L$20:L901,"&lt;&gt;")&lt;2901,29,COUNTIF($L$20:L901,"&lt;&gt;")&lt;3001,30),"")</f>
        <v/>
      </c>
      <c r="AM901" t="str">
        <f t="shared" si="65"/>
        <v/>
      </c>
      <c r="AN901" t="str">
        <f t="shared" si="69"/>
        <v/>
      </c>
      <c r="AP901" t="str">
        <f t="shared" si="68"/>
        <v/>
      </c>
      <c r="AQ901" t="str">
        <f>IF(AO901="","",COUNTIFS(AM901:$AM$3019,AO901))</f>
        <v/>
      </c>
    </row>
    <row r="902" spans="1:43" x14ac:dyDescent="0.25">
      <c r="A902" s="6" t="str">
        <f>IF(COUNT($A$20:A901)&lt;&gt;$B$4,IF(A901="","",A901+1),"")</f>
        <v/>
      </c>
      <c r="B902" s="3"/>
      <c r="C902" s="3"/>
      <c r="D902" s="122"/>
      <c r="E902" s="3"/>
      <c r="F902" s="3"/>
      <c r="G902" s="3"/>
      <c r="H902" s="3"/>
      <c r="I902" s="120"/>
      <c r="J902" s="3"/>
      <c r="K902" s="95" t="str" cm="1">
        <f t="array" ref="K902">IF(OR($J$14 = "A",$J$14 = "B",$J$14 = "C"),IF(I902="","",IF(LEN(I902)&gt;2,_xlfn.IFS(ISNUMBER(SEARCH("_",I902)),I902,ISNUMBER(SEARCH(", ",I902)),SUBSTITUTE(I902,", ","_"),ISNUMBER(SEARCH("/ ",I902)),SUBSTITUTE(I902,"/ ","_"),ISNUMBER(SEARCH(",",I902)),SUBSTITUTE(I902,",","_"),ISNUMBER(SEARCH("/",I902)),SUBSTITUTE(I902,"/","_"),ISNUMBER(SEARCH("",I902)),I902),I902)),IF(OR($J$14 = "J",$J$14 = "K"),"",IF(D902="","",IF(LEN(D902)&gt;2,_xlfn.IFS(ISNUMBER(SEARCH("_",D902)),D902,ISNUMBER(SEARCH(", ",D902)),SUBSTITUTE(D902,", ","_"),ISNUMBER(SEARCH("/ ",D902)),SUBSTITUTE(D902,"/ ","_"),ISNUMBER(SEARCH(",",D902)),SUBSTITUTE(D902,",","_"),ISNUMBER(SEARCH("/",D902)),SUBSTITUTE(D902,"/","_"),ISNUMBER(SEARCH("",D902)),D902),D902))))</f>
        <v/>
      </c>
      <c r="L902" s="1"/>
      <c r="M902" s="1" t="str">
        <f t="shared" si="66"/>
        <v/>
      </c>
      <c r="N902" s="94" t="str">
        <f>IF($L902="None","",IF(ISERROR(VLOOKUP($L902,Info!$B$4:$B$266,1,FALSE)),"",VLOOKUP($L902,Info!$B$4:$L$266,5,FALSE)))</f>
        <v/>
      </c>
      <c r="O902" s="94" t="str">
        <f>IF(K902="","",IF(AND($J$12&lt;&gt;"ABC",N902="3"),"BAC",IF(N902="3","ABC",IF($J$12&lt;&gt;"ABC",IF($J$10="Standard",VLOOKUP(K902,Info!$BE$4:$BF$481,2,FALSE),VLOOKUP(K902,Info!$BI$4:$BJ$482,2,FALSE)),IF($J$10="Standard",VLOOKUP(K902,Info!$AG$4:$AH$2994,2,FALSE),VLOOKUP(K902,Info!$AK$4:$AL$2997,2,FALSE))))))</f>
        <v/>
      </c>
      <c r="P902" s="94" t="str">
        <f>IF($L902="None","",IF(ISERROR(VLOOKUP($L902,Info!$B$4:$B$266,1,FALSE)),"",VLOOKUP($L902,Info!$B$4:$L$266,3,FALSE)))</f>
        <v/>
      </c>
      <c r="Q902" s="96" t="str">
        <f>IF($L902="None","",IF(ISERROR(VLOOKUP($L902,Info!$B$4:$B$266,1,FALSE)),"",VLOOKUP($L902,Info!$B$4:$L$266,4,FALSE)))</f>
        <v/>
      </c>
      <c r="R902" s="1"/>
      <c r="S902" s="6" t="str">
        <f t="shared" si="67"/>
        <v/>
      </c>
      <c r="T902" s="6" t="str">
        <f>IF($L902="None","",IF(ISERROR(VLOOKUP($L902,Info!$B$4:$B$266,1,FALSE)),"",VLOOKUP($L902,Info!$B$4:$L$266,11,FALSE)))</f>
        <v/>
      </c>
      <c r="U902" s="1"/>
      <c r="V902" s="1"/>
      <c r="W902" s="1"/>
      <c r="X902" s="1" t="str">
        <f>IF($L902="None","",IF(ISERROR(VLOOKUP($L902,Info!$B$4:$B$266,1,FALSE)),"",IF(OR(W902="Metallic Liquid Tight",W902="Non-Metallic Liquid Tight",W902="LSZH",W902="Greenfield"),VLOOKUP($L902,Info!$B$4:$L$266,7,FALSE),"N/A")))</f>
        <v/>
      </c>
      <c r="Y902" s="1"/>
      <c r="Z902" s="96" t="str">
        <f>IF($L902="None","",IF(ISERROR(VLOOKUP($L902,Info!$B$4:$B$266,1,FALSE)),"",VLOOKUP($L902,Info!$B$4:$L$266,9,FALSE)))</f>
        <v/>
      </c>
      <c r="AA902" s="96" t="str">
        <f>IF($L902="None","",IF(ISERROR(VLOOKUP($L902,Info!$B$4:$B$266,1,FALSE)),"",VLOOKUP($L902,Info!$B$4:$L$266,8,FALSE)))</f>
        <v/>
      </c>
      <c r="AB902" s="96" t="str">
        <f>IF($L902="None","",IF(ISERROR(VLOOKUP($L902,Info!$B$4:$B$266,1,FALSE)),"",VLOOKUP($L902,Info!$B$4:$L$266,10,FALSE)))</f>
        <v/>
      </c>
      <c r="AC902" s="1" t="str">
        <f>IF(W902="SO Cable","Black,White",IF(O902="","",IF(P902="","",IF($J$12&lt;&gt;"ABC",IF(P902&lt;="250",VLOOKUP(O902,Info!$AZ$4:$BB$22,3,FALSE),VLOOKUP(O902,Info!$AZ$23:$BB$39,3,FALSE)),IF(P902&lt;="250",VLOOKUP(O902,Info!$AO$4:$AQ$22,3,FALSE),VLOOKUP(O902,Info!$AO$23:$AP$39,3,FALSE))))))</f>
        <v/>
      </c>
      <c r="AD902" s="1"/>
      <c r="AE902" s="1" t="str">
        <f>IF($L902="None","",IF(ISERROR(VLOOKUP($L902,Info!$B$4:$B$266,1,FALSE)),"",VLOOKUP($L902,Info!$B$4:$L$266,4,FALSE)))</f>
        <v/>
      </c>
      <c r="AF902" s="1" t="str">
        <f>IF($L902="None","",IF(ISERROR(VLOOKUP($L902,Info!$B$4:$B$266,1,FALSE)),"",VLOOKUP($L902,Info!$B$4:$L$266,6,FALSE)))</f>
        <v/>
      </c>
      <c r="AG902" s="1"/>
      <c r="AH902" s="33" t="str" cm="1">
        <f t="array" ref="AH902">IF(AND(L902&lt;&gt;"",O902&lt;&gt;"",R902:S902&lt;&gt;"",W902:X902&lt;&gt;"",Z902:AA902&lt;&gt;"",AC902&lt;&gt;""),"Good","Bad")</f>
        <v>Bad</v>
      </c>
      <c r="AL902" t="str" cm="1">
        <f t="array" ref="AL902">IF(R902&gt;0,_xlfn.IFS(COUNTIF($L$20:L902,"&lt;&gt;")&lt;101,1,COUNTIF($L$20:L902,"&lt;&gt;")&lt;201,2,COUNTIF($L$20:L902,"&lt;&gt;")&lt;301,3,COUNTIF($L$20:L902,"&lt;&gt;")&lt;401,4,COUNTIF($L$20:L902,"&lt;&gt;")&lt;501,5,COUNTIF($L$20:L902,"&lt;&gt;")&lt;601,6,COUNTIF($L$20:L902,"&lt;&gt;")&lt;701,7,COUNTIF($L$20:L902,"&lt;&gt;")&lt;801,8,COUNTIF($L$20:L902,"&lt;&gt;")&lt;901,9,COUNTIF($L$20:L902,"&lt;&gt;")&lt;1001,10,COUNTIF($L$20:L902,"&lt;&gt;")&lt;1101,11,COUNTIF($L$20:L902,"&lt;&gt;")&lt;1201,12,COUNTIF($L$20:L902,"&lt;&gt;")&lt;1301,13,COUNTIF($L$20:L902,"&lt;&gt;")&lt;1401,14,COUNTIF($L$20:L902,"&lt;&gt;")&lt;1501,15,COUNTIF($L$20:L902,"&lt;&gt;")&lt;1601,16,COUNTIF($L$20:L902,"&lt;&gt;")&lt;1701,17,COUNTIF($L$20:L902,"&lt;&gt;")&lt;1801,18,COUNTIF($L$20:L902,"&lt;&gt;")&lt;1901,19,COUNTIF($L$20:L902,"&lt;&gt;")&lt;2001,20,COUNTIF($L$20:L902,"&lt;&gt;")&lt;2101,21,COUNTIF($L$20:L902,"&lt;&gt;")&lt;2201,22,COUNTIF($L$20:L902,"&lt;&gt;")&lt;2301,23,COUNTIF($L$20:L902,"&lt;&gt;")&lt;2401,24,COUNTIF($L$20:L902,"&lt;&gt;")&lt;2501,25,COUNTIF($L$20:L902,"&lt;&gt;")&lt;2601,26,COUNTIF($L$20:L902,"&lt;&gt;")&lt;2701,27,COUNTIF($L$20:L902,"&lt;&gt;")&lt;2801,28,COUNTIF($L$20:L902,"&lt;&gt;")&lt;2901,29,COUNTIF($L$20:L902,"&lt;&gt;")&lt;3001,30),"")</f>
        <v/>
      </c>
      <c r="AM902" t="str">
        <f t="shared" si="65"/>
        <v/>
      </c>
      <c r="AN902" t="str">
        <f t="shared" si="69"/>
        <v/>
      </c>
      <c r="AP902" t="str">
        <f t="shared" si="68"/>
        <v/>
      </c>
      <c r="AQ902" t="str">
        <f>IF(AO902="","",COUNTIFS(AM902:$AM$3019,AO902))</f>
        <v/>
      </c>
    </row>
    <row r="903" spans="1:43" x14ac:dyDescent="0.25">
      <c r="A903" s="6" t="str">
        <f>IF(COUNT($A$20:A902)&lt;&gt;$B$4,IF(A902="","",A902+1),"")</f>
        <v/>
      </c>
      <c r="B903" s="3"/>
      <c r="C903" s="3"/>
      <c r="D903" s="122"/>
      <c r="E903" s="3"/>
      <c r="F903" s="3"/>
      <c r="G903" s="3"/>
      <c r="H903" s="3"/>
      <c r="I903" s="120"/>
      <c r="J903" s="3"/>
      <c r="K903" s="95" t="str" cm="1">
        <f t="array" ref="K903">IF(OR($J$14 = "A",$J$14 = "B",$J$14 = "C"),IF(I903="","",IF(LEN(I903)&gt;2,_xlfn.IFS(ISNUMBER(SEARCH("_",I903)),I903,ISNUMBER(SEARCH(", ",I903)),SUBSTITUTE(I903,", ","_"),ISNUMBER(SEARCH("/ ",I903)),SUBSTITUTE(I903,"/ ","_"),ISNUMBER(SEARCH(",",I903)),SUBSTITUTE(I903,",","_"),ISNUMBER(SEARCH("/",I903)),SUBSTITUTE(I903,"/","_"),ISNUMBER(SEARCH("",I903)),I903),I903)),IF(OR($J$14 = "J",$J$14 = "K"),"",IF(D903="","",IF(LEN(D903)&gt;2,_xlfn.IFS(ISNUMBER(SEARCH("_",D903)),D903,ISNUMBER(SEARCH(", ",D903)),SUBSTITUTE(D903,", ","_"),ISNUMBER(SEARCH("/ ",D903)),SUBSTITUTE(D903,"/ ","_"),ISNUMBER(SEARCH(",",D903)),SUBSTITUTE(D903,",","_"),ISNUMBER(SEARCH("/",D903)),SUBSTITUTE(D903,"/","_"),ISNUMBER(SEARCH("",D903)),D903),D903))))</f>
        <v/>
      </c>
      <c r="L903" s="1"/>
      <c r="M903" s="1" t="str">
        <f t="shared" si="66"/>
        <v/>
      </c>
      <c r="N903" s="94" t="str">
        <f>IF($L903="None","",IF(ISERROR(VLOOKUP($L903,Info!$B$4:$B$266,1,FALSE)),"",VLOOKUP($L903,Info!$B$4:$L$266,5,FALSE)))</f>
        <v/>
      </c>
      <c r="O903" s="94" t="str">
        <f>IF(K903="","",IF(AND($J$12&lt;&gt;"ABC",N903="3"),"BAC",IF(N903="3","ABC",IF($J$12&lt;&gt;"ABC",IF($J$10="Standard",VLOOKUP(K903,Info!$BE$4:$BF$481,2,FALSE),VLOOKUP(K903,Info!$BI$4:$BJ$482,2,FALSE)),IF($J$10="Standard",VLOOKUP(K903,Info!$AG$4:$AH$2994,2,FALSE),VLOOKUP(K903,Info!$AK$4:$AL$2997,2,FALSE))))))</f>
        <v/>
      </c>
      <c r="P903" s="94" t="str">
        <f>IF($L903="None","",IF(ISERROR(VLOOKUP($L903,Info!$B$4:$B$266,1,FALSE)),"",VLOOKUP($L903,Info!$B$4:$L$266,3,FALSE)))</f>
        <v/>
      </c>
      <c r="Q903" s="96" t="str">
        <f>IF($L903="None","",IF(ISERROR(VLOOKUP($L903,Info!$B$4:$B$266,1,FALSE)),"",VLOOKUP($L903,Info!$B$4:$L$266,4,FALSE)))</f>
        <v/>
      </c>
      <c r="R903" s="1"/>
      <c r="S903" s="6" t="str">
        <f t="shared" si="67"/>
        <v/>
      </c>
      <c r="T903" s="6" t="str">
        <f>IF($L903="None","",IF(ISERROR(VLOOKUP($L903,Info!$B$4:$B$266,1,FALSE)),"",VLOOKUP($L903,Info!$B$4:$L$266,11,FALSE)))</f>
        <v/>
      </c>
      <c r="U903" s="1"/>
      <c r="V903" s="1"/>
      <c r="W903" s="1"/>
      <c r="X903" s="1" t="str">
        <f>IF($L903="None","",IF(ISERROR(VLOOKUP($L903,Info!$B$4:$B$266,1,FALSE)),"",IF(OR(W903="Metallic Liquid Tight",W903="Non-Metallic Liquid Tight",W903="LSZH",W903="Greenfield"),VLOOKUP($L903,Info!$B$4:$L$266,7,FALSE),"N/A")))</f>
        <v/>
      </c>
      <c r="Y903" s="1"/>
      <c r="Z903" s="96" t="str">
        <f>IF($L903="None","",IF(ISERROR(VLOOKUP($L903,Info!$B$4:$B$266,1,FALSE)),"",VLOOKUP($L903,Info!$B$4:$L$266,9,FALSE)))</f>
        <v/>
      </c>
      <c r="AA903" s="96" t="str">
        <f>IF($L903="None","",IF(ISERROR(VLOOKUP($L903,Info!$B$4:$B$266,1,FALSE)),"",VLOOKUP($L903,Info!$B$4:$L$266,8,FALSE)))</f>
        <v/>
      </c>
      <c r="AB903" s="96" t="str">
        <f>IF($L903="None","",IF(ISERROR(VLOOKUP($L903,Info!$B$4:$B$266,1,FALSE)),"",VLOOKUP($L903,Info!$B$4:$L$266,10,FALSE)))</f>
        <v/>
      </c>
      <c r="AC903" s="1" t="str">
        <f>IF(W903="SO Cable","Black,White",IF(O903="","",IF(P903="","",IF($J$12&lt;&gt;"ABC",IF(P903&lt;="250",VLOOKUP(O903,Info!$AZ$4:$BB$22,3,FALSE),VLOOKUP(O903,Info!$AZ$23:$BB$39,3,FALSE)),IF(P903&lt;="250",VLOOKUP(O903,Info!$AO$4:$AQ$22,3,FALSE),VLOOKUP(O903,Info!$AO$23:$AP$39,3,FALSE))))))</f>
        <v/>
      </c>
      <c r="AD903" s="1"/>
      <c r="AE903" s="1" t="str">
        <f>IF($L903="None","",IF(ISERROR(VLOOKUP($L903,Info!$B$4:$B$266,1,FALSE)),"",VLOOKUP($L903,Info!$B$4:$L$266,4,FALSE)))</f>
        <v/>
      </c>
      <c r="AF903" s="1" t="str">
        <f>IF($L903="None","",IF(ISERROR(VLOOKUP($L903,Info!$B$4:$B$266,1,FALSE)),"",VLOOKUP($L903,Info!$B$4:$L$266,6,FALSE)))</f>
        <v/>
      </c>
      <c r="AG903" s="1"/>
      <c r="AH903" s="33" t="str" cm="1">
        <f t="array" ref="AH903">IF(AND(L903&lt;&gt;"",O903&lt;&gt;"",R903:S903&lt;&gt;"",W903:X903&lt;&gt;"",Z903:AA903&lt;&gt;"",AC903&lt;&gt;""),"Good","Bad")</f>
        <v>Bad</v>
      </c>
      <c r="AL903" t="str" cm="1">
        <f t="array" ref="AL903">IF(R903&gt;0,_xlfn.IFS(COUNTIF($L$20:L903,"&lt;&gt;")&lt;101,1,COUNTIF($L$20:L903,"&lt;&gt;")&lt;201,2,COUNTIF($L$20:L903,"&lt;&gt;")&lt;301,3,COUNTIF($L$20:L903,"&lt;&gt;")&lt;401,4,COUNTIF($L$20:L903,"&lt;&gt;")&lt;501,5,COUNTIF($L$20:L903,"&lt;&gt;")&lt;601,6,COUNTIF($L$20:L903,"&lt;&gt;")&lt;701,7,COUNTIF($L$20:L903,"&lt;&gt;")&lt;801,8,COUNTIF($L$20:L903,"&lt;&gt;")&lt;901,9,COUNTIF($L$20:L903,"&lt;&gt;")&lt;1001,10,COUNTIF($L$20:L903,"&lt;&gt;")&lt;1101,11,COUNTIF($L$20:L903,"&lt;&gt;")&lt;1201,12,COUNTIF($L$20:L903,"&lt;&gt;")&lt;1301,13,COUNTIF($L$20:L903,"&lt;&gt;")&lt;1401,14,COUNTIF($L$20:L903,"&lt;&gt;")&lt;1501,15,COUNTIF($L$20:L903,"&lt;&gt;")&lt;1601,16,COUNTIF($L$20:L903,"&lt;&gt;")&lt;1701,17,COUNTIF($L$20:L903,"&lt;&gt;")&lt;1801,18,COUNTIF($L$20:L903,"&lt;&gt;")&lt;1901,19,COUNTIF($L$20:L903,"&lt;&gt;")&lt;2001,20,COUNTIF($L$20:L903,"&lt;&gt;")&lt;2101,21,COUNTIF($L$20:L903,"&lt;&gt;")&lt;2201,22,COUNTIF($L$20:L903,"&lt;&gt;")&lt;2301,23,COUNTIF($L$20:L903,"&lt;&gt;")&lt;2401,24,COUNTIF($L$20:L903,"&lt;&gt;")&lt;2501,25,COUNTIF($L$20:L903,"&lt;&gt;")&lt;2601,26,COUNTIF($L$20:L903,"&lt;&gt;")&lt;2701,27,COUNTIF($L$20:L903,"&lt;&gt;")&lt;2801,28,COUNTIF($L$20:L903,"&lt;&gt;")&lt;2901,29,COUNTIF($L$20:L903,"&lt;&gt;")&lt;3001,30),"")</f>
        <v/>
      </c>
      <c r="AM903" t="str">
        <f t="shared" si="65"/>
        <v/>
      </c>
      <c r="AN903" t="str">
        <f t="shared" si="69"/>
        <v/>
      </c>
      <c r="AP903" t="str">
        <f t="shared" si="68"/>
        <v/>
      </c>
      <c r="AQ903" t="str">
        <f>IF(AO903="","",COUNTIFS(AM903:$AM$3019,AO903))</f>
        <v/>
      </c>
    </row>
    <row r="904" spans="1:43" x14ac:dyDescent="0.25">
      <c r="A904" s="6" t="str">
        <f>IF(COUNT($A$20:A903)&lt;&gt;$B$4,IF(A903="","",A903+1),"")</f>
        <v/>
      </c>
      <c r="B904" s="3"/>
      <c r="C904" s="3"/>
      <c r="D904" s="122"/>
      <c r="E904" s="3"/>
      <c r="F904" s="3"/>
      <c r="G904" s="3"/>
      <c r="H904" s="3"/>
      <c r="I904" s="120"/>
      <c r="J904" s="3"/>
      <c r="K904" s="95" t="str" cm="1">
        <f t="array" ref="K904">IF(OR($J$14 = "A",$J$14 = "B",$J$14 = "C"),IF(I904="","",IF(LEN(I904)&gt;2,_xlfn.IFS(ISNUMBER(SEARCH("_",I904)),I904,ISNUMBER(SEARCH(", ",I904)),SUBSTITUTE(I904,", ","_"),ISNUMBER(SEARCH("/ ",I904)),SUBSTITUTE(I904,"/ ","_"),ISNUMBER(SEARCH(",",I904)),SUBSTITUTE(I904,",","_"),ISNUMBER(SEARCH("/",I904)),SUBSTITUTE(I904,"/","_"),ISNUMBER(SEARCH("",I904)),I904),I904)),IF(OR($J$14 = "J",$J$14 = "K"),"",IF(D904="","",IF(LEN(D904)&gt;2,_xlfn.IFS(ISNUMBER(SEARCH("_",D904)),D904,ISNUMBER(SEARCH(", ",D904)),SUBSTITUTE(D904,", ","_"),ISNUMBER(SEARCH("/ ",D904)),SUBSTITUTE(D904,"/ ","_"),ISNUMBER(SEARCH(",",D904)),SUBSTITUTE(D904,",","_"),ISNUMBER(SEARCH("/",D904)),SUBSTITUTE(D904,"/","_"),ISNUMBER(SEARCH("",D904)),D904),D904))))</f>
        <v/>
      </c>
      <c r="L904" s="1"/>
      <c r="M904" s="1" t="str">
        <f t="shared" si="66"/>
        <v/>
      </c>
      <c r="N904" s="94" t="str">
        <f>IF($L904="None","",IF(ISERROR(VLOOKUP($L904,Info!$B$4:$B$266,1,FALSE)),"",VLOOKUP($L904,Info!$B$4:$L$266,5,FALSE)))</f>
        <v/>
      </c>
      <c r="O904" s="94" t="str">
        <f>IF(K904="","",IF(AND($J$12&lt;&gt;"ABC",N904="3"),"BAC",IF(N904="3","ABC",IF($J$12&lt;&gt;"ABC",IF($J$10="Standard",VLOOKUP(K904,Info!$BE$4:$BF$481,2,FALSE),VLOOKUP(K904,Info!$BI$4:$BJ$482,2,FALSE)),IF($J$10="Standard",VLOOKUP(K904,Info!$AG$4:$AH$2994,2,FALSE),VLOOKUP(K904,Info!$AK$4:$AL$2997,2,FALSE))))))</f>
        <v/>
      </c>
      <c r="P904" s="94" t="str">
        <f>IF($L904="None","",IF(ISERROR(VLOOKUP($L904,Info!$B$4:$B$266,1,FALSE)),"",VLOOKUP($L904,Info!$B$4:$L$266,3,FALSE)))</f>
        <v/>
      </c>
      <c r="Q904" s="96" t="str">
        <f>IF($L904="None","",IF(ISERROR(VLOOKUP($L904,Info!$B$4:$B$266,1,FALSE)),"",VLOOKUP($L904,Info!$B$4:$L$266,4,FALSE)))</f>
        <v/>
      </c>
      <c r="R904" s="1"/>
      <c r="S904" s="6" t="str">
        <f t="shared" si="67"/>
        <v/>
      </c>
      <c r="T904" s="6" t="str">
        <f>IF($L904="None","",IF(ISERROR(VLOOKUP($L904,Info!$B$4:$B$266,1,FALSE)),"",VLOOKUP($L904,Info!$B$4:$L$266,11,FALSE)))</f>
        <v/>
      </c>
      <c r="U904" s="1"/>
      <c r="V904" s="1"/>
      <c r="W904" s="1"/>
      <c r="X904" s="1" t="str">
        <f>IF($L904="None","",IF(ISERROR(VLOOKUP($L904,Info!$B$4:$B$266,1,FALSE)),"",IF(OR(W904="Metallic Liquid Tight",W904="Non-Metallic Liquid Tight",W904="LSZH",W904="Greenfield"),VLOOKUP($L904,Info!$B$4:$L$266,7,FALSE),"N/A")))</f>
        <v/>
      </c>
      <c r="Y904" s="1"/>
      <c r="Z904" s="96" t="str">
        <f>IF($L904="None","",IF(ISERROR(VLOOKUP($L904,Info!$B$4:$B$266,1,FALSE)),"",VLOOKUP($L904,Info!$B$4:$L$266,9,FALSE)))</f>
        <v/>
      </c>
      <c r="AA904" s="96" t="str">
        <f>IF($L904="None","",IF(ISERROR(VLOOKUP($L904,Info!$B$4:$B$266,1,FALSE)),"",VLOOKUP($L904,Info!$B$4:$L$266,8,FALSE)))</f>
        <v/>
      </c>
      <c r="AB904" s="96" t="str">
        <f>IF($L904="None","",IF(ISERROR(VLOOKUP($L904,Info!$B$4:$B$266,1,FALSE)),"",VLOOKUP($L904,Info!$B$4:$L$266,10,FALSE)))</f>
        <v/>
      </c>
      <c r="AC904" s="1" t="str">
        <f>IF(W904="SO Cable","Black,White",IF(O904="","",IF(P904="","",IF($J$12&lt;&gt;"ABC",IF(P904&lt;="250",VLOOKUP(O904,Info!$AZ$4:$BB$22,3,FALSE),VLOOKUP(O904,Info!$AZ$23:$BB$39,3,FALSE)),IF(P904&lt;="250",VLOOKUP(O904,Info!$AO$4:$AQ$22,3,FALSE),VLOOKUP(O904,Info!$AO$23:$AP$39,3,FALSE))))))</f>
        <v/>
      </c>
      <c r="AD904" s="1"/>
      <c r="AE904" s="1" t="str">
        <f>IF($L904="None","",IF(ISERROR(VLOOKUP($L904,Info!$B$4:$B$266,1,FALSE)),"",VLOOKUP($L904,Info!$B$4:$L$266,4,FALSE)))</f>
        <v/>
      </c>
      <c r="AF904" s="1" t="str">
        <f>IF($L904="None","",IF(ISERROR(VLOOKUP($L904,Info!$B$4:$B$266,1,FALSE)),"",VLOOKUP($L904,Info!$B$4:$L$266,6,FALSE)))</f>
        <v/>
      </c>
      <c r="AG904" s="1"/>
      <c r="AH904" s="33" t="str" cm="1">
        <f t="array" ref="AH904">IF(AND(L904&lt;&gt;"",O904&lt;&gt;"",R904:S904&lt;&gt;"",W904:X904&lt;&gt;"",Z904:AA904&lt;&gt;"",AC904&lt;&gt;""),"Good","Bad")</f>
        <v>Bad</v>
      </c>
      <c r="AL904" t="str" cm="1">
        <f t="array" ref="AL904">IF(R904&gt;0,_xlfn.IFS(COUNTIF($L$20:L904,"&lt;&gt;")&lt;101,1,COUNTIF($L$20:L904,"&lt;&gt;")&lt;201,2,COUNTIF($L$20:L904,"&lt;&gt;")&lt;301,3,COUNTIF($L$20:L904,"&lt;&gt;")&lt;401,4,COUNTIF($L$20:L904,"&lt;&gt;")&lt;501,5,COUNTIF($L$20:L904,"&lt;&gt;")&lt;601,6,COUNTIF($L$20:L904,"&lt;&gt;")&lt;701,7,COUNTIF($L$20:L904,"&lt;&gt;")&lt;801,8,COUNTIF($L$20:L904,"&lt;&gt;")&lt;901,9,COUNTIF($L$20:L904,"&lt;&gt;")&lt;1001,10,COUNTIF($L$20:L904,"&lt;&gt;")&lt;1101,11,COUNTIF($L$20:L904,"&lt;&gt;")&lt;1201,12,COUNTIF($L$20:L904,"&lt;&gt;")&lt;1301,13,COUNTIF($L$20:L904,"&lt;&gt;")&lt;1401,14,COUNTIF($L$20:L904,"&lt;&gt;")&lt;1501,15,COUNTIF($L$20:L904,"&lt;&gt;")&lt;1601,16,COUNTIF($L$20:L904,"&lt;&gt;")&lt;1701,17,COUNTIF($L$20:L904,"&lt;&gt;")&lt;1801,18,COUNTIF($L$20:L904,"&lt;&gt;")&lt;1901,19,COUNTIF($L$20:L904,"&lt;&gt;")&lt;2001,20,COUNTIF($L$20:L904,"&lt;&gt;")&lt;2101,21,COUNTIF($L$20:L904,"&lt;&gt;")&lt;2201,22,COUNTIF($L$20:L904,"&lt;&gt;")&lt;2301,23,COUNTIF($L$20:L904,"&lt;&gt;")&lt;2401,24,COUNTIF($L$20:L904,"&lt;&gt;")&lt;2501,25,COUNTIF($L$20:L904,"&lt;&gt;")&lt;2601,26,COUNTIF($L$20:L904,"&lt;&gt;")&lt;2701,27,COUNTIF($L$20:L904,"&lt;&gt;")&lt;2801,28,COUNTIF($L$20:L904,"&lt;&gt;")&lt;2901,29,COUNTIF($L$20:L904,"&lt;&gt;")&lt;3001,30),"")</f>
        <v/>
      </c>
      <c r="AM904" t="str">
        <f t="shared" si="65"/>
        <v/>
      </c>
      <c r="AN904" t="str">
        <f t="shared" si="69"/>
        <v/>
      </c>
      <c r="AP904" t="str">
        <f t="shared" si="68"/>
        <v/>
      </c>
      <c r="AQ904" t="str">
        <f>IF(AO904="","",COUNTIFS(AM904:$AM$3019,AO904))</f>
        <v/>
      </c>
    </row>
    <row r="905" spans="1:43" x14ac:dyDescent="0.25">
      <c r="A905" s="6" t="str">
        <f>IF(COUNT($A$20:A904)&lt;&gt;$B$4,IF(A904="","",A904+1),"")</f>
        <v/>
      </c>
      <c r="B905" s="3"/>
      <c r="C905" s="3"/>
      <c r="D905" s="122"/>
      <c r="E905" s="3"/>
      <c r="F905" s="3"/>
      <c r="G905" s="3"/>
      <c r="H905" s="3"/>
      <c r="I905" s="120"/>
      <c r="J905" s="3"/>
      <c r="K905" s="95" t="str" cm="1">
        <f t="array" ref="K905">IF(OR($J$14 = "A",$J$14 = "B",$J$14 = "C"),IF(I905="","",IF(LEN(I905)&gt;2,_xlfn.IFS(ISNUMBER(SEARCH("_",I905)),I905,ISNUMBER(SEARCH(", ",I905)),SUBSTITUTE(I905,", ","_"),ISNUMBER(SEARCH("/ ",I905)),SUBSTITUTE(I905,"/ ","_"),ISNUMBER(SEARCH(",",I905)),SUBSTITUTE(I905,",","_"),ISNUMBER(SEARCH("/",I905)),SUBSTITUTE(I905,"/","_"),ISNUMBER(SEARCH("",I905)),I905),I905)),IF(OR($J$14 = "J",$J$14 = "K"),"",IF(D905="","",IF(LEN(D905)&gt;2,_xlfn.IFS(ISNUMBER(SEARCH("_",D905)),D905,ISNUMBER(SEARCH(", ",D905)),SUBSTITUTE(D905,", ","_"),ISNUMBER(SEARCH("/ ",D905)),SUBSTITUTE(D905,"/ ","_"),ISNUMBER(SEARCH(",",D905)),SUBSTITUTE(D905,",","_"),ISNUMBER(SEARCH("/",D905)),SUBSTITUTE(D905,"/","_"),ISNUMBER(SEARCH("",D905)),D905),D905))))</f>
        <v/>
      </c>
      <c r="L905" s="1"/>
      <c r="M905" s="1" t="str">
        <f t="shared" si="66"/>
        <v/>
      </c>
      <c r="N905" s="94" t="str">
        <f>IF($L905="None","",IF(ISERROR(VLOOKUP($L905,Info!$B$4:$B$266,1,FALSE)),"",VLOOKUP($L905,Info!$B$4:$L$266,5,FALSE)))</f>
        <v/>
      </c>
      <c r="O905" s="94" t="str">
        <f>IF(K905="","",IF(AND($J$12&lt;&gt;"ABC",N905="3"),"BAC",IF(N905="3","ABC",IF($J$12&lt;&gt;"ABC",IF($J$10="Standard",VLOOKUP(K905,Info!$BE$4:$BF$481,2,FALSE),VLOOKUP(K905,Info!$BI$4:$BJ$482,2,FALSE)),IF($J$10="Standard",VLOOKUP(K905,Info!$AG$4:$AH$2994,2,FALSE),VLOOKUP(K905,Info!$AK$4:$AL$2997,2,FALSE))))))</f>
        <v/>
      </c>
      <c r="P905" s="94" t="str">
        <f>IF($L905="None","",IF(ISERROR(VLOOKUP($L905,Info!$B$4:$B$266,1,FALSE)),"",VLOOKUP($L905,Info!$B$4:$L$266,3,FALSE)))</f>
        <v/>
      </c>
      <c r="Q905" s="96" t="str">
        <f>IF($L905="None","",IF(ISERROR(VLOOKUP($L905,Info!$B$4:$B$266,1,FALSE)),"",VLOOKUP($L905,Info!$B$4:$L$266,4,FALSE)))</f>
        <v/>
      </c>
      <c r="R905" s="1"/>
      <c r="S905" s="6" t="str">
        <f t="shared" si="67"/>
        <v/>
      </c>
      <c r="T905" s="6" t="str">
        <f>IF($L905="None","",IF(ISERROR(VLOOKUP($L905,Info!$B$4:$B$266,1,FALSE)),"",VLOOKUP($L905,Info!$B$4:$L$266,11,FALSE)))</f>
        <v/>
      </c>
      <c r="U905" s="1"/>
      <c r="V905" s="1"/>
      <c r="W905" s="1"/>
      <c r="X905" s="1" t="str">
        <f>IF($L905="None","",IF(ISERROR(VLOOKUP($L905,Info!$B$4:$B$266,1,FALSE)),"",IF(OR(W905="Metallic Liquid Tight",W905="Non-Metallic Liquid Tight",W905="LSZH",W905="Greenfield"),VLOOKUP($L905,Info!$B$4:$L$266,7,FALSE),"N/A")))</f>
        <v/>
      </c>
      <c r="Y905" s="1"/>
      <c r="Z905" s="96" t="str">
        <f>IF($L905="None","",IF(ISERROR(VLOOKUP($L905,Info!$B$4:$B$266,1,FALSE)),"",VLOOKUP($L905,Info!$B$4:$L$266,9,FALSE)))</f>
        <v/>
      </c>
      <c r="AA905" s="96" t="str">
        <f>IF($L905="None","",IF(ISERROR(VLOOKUP($L905,Info!$B$4:$B$266,1,FALSE)),"",VLOOKUP($L905,Info!$B$4:$L$266,8,FALSE)))</f>
        <v/>
      </c>
      <c r="AB905" s="96" t="str">
        <f>IF($L905="None","",IF(ISERROR(VLOOKUP($L905,Info!$B$4:$B$266,1,FALSE)),"",VLOOKUP($L905,Info!$B$4:$L$266,10,FALSE)))</f>
        <v/>
      </c>
      <c r="AC905" s="1" t="str">
        <f>IF(W905="SO Cable","Black,White",IF(O905="","",IF(P905="","",IF($J$12&lt;&gt;"ABC",IF(P905&lt;="250",VLOOKUP(O905,Info!$AZ$4:$BB$22,3,FALSE),VLOOKUP(O905,Info!$AZ$23:$BB$39,3,FALSE)),IF(P905&lt;="250",VLOOKUP(O905,Info!$AO$4:$AQ$22,3,FALSE),VLOOKUP(O905,Info!$AO$23:$AP$39,3,FALSE))))))</f>
        <v/>
      </c>
      <c r="AD905" s="1"/>
      <c r="AE905" s="1" t="str">
        <f>IF($L905="None","",IF(ISERROR(VLOOKUP($L905,Info!$B$4:$B$266,1,FALSE)),"",VLOOKUP($L905,Info!$B$4:$L$266,4,FALSE)))</f>
        <v/>
      </c>
      <c r="AF905" s="1" t="str">
        <f>IF($L905="None","",IF(ISERROR(VLOOKUP($L905,Info!$B$4:$B$266,1,FALSE)),"",VLOOKUP($L905,Info!$B$4:$L$266,6,FALSE)))</f>
        <v/>
      </c>
      <c r="AG905" s="1"/>
      <c r="AH905" s="33" t="str" cm="1">
        <f t="array" ref="AH905">IF(AND(L905&lt;&gt;"",O905&lt;&gt;"",R905:S905&lt;&gt;"",W905:X905&lt;&gt;"",Z905:AA905&lt;&gt;"",AC905&lt;&gt;""),"Good","Bad")</f>
        <v>Bad</v>
      </c>
      <c r="AL905" t="str" cm="1">
        <f t="array" ref="AL905">IF(R905&gt;0,_xlfn.IFS(COUNTIF($L$20:L905,"&lt;&gt;")&lt;101,1,COUNTIF($L$20:L905,"&lt;&gt;")&lt;201,2,COUNTIF($L$20:L905,"&lt;&gt;")&lt;301,3,COUNTIF($L$20:L905,"&lt;&gt;")&lt;401,4,COUNTIF($L$20:L905,"&lt;&gt;")&lt;501,5,COUNTIF($L$20:L905,"&lt;&gt;")&lt;601,6,COUNTIF($L$20:L905,"&lt;&gt;")&lt;701,7,COUNTIF($L$20:L905,"&lt;&gt;")&lt;801,8,COUNTIF($L$20:L905,"&lt;&gt;")&lt;901,9,COUNTIF($L$20:L905,"&lt;&gt;")&lt;1001,10,COUNTIF($L$20:L905,"&lt;&gt;")&lt;1101,11,COUNTIF($L$20:L905,"&lt;&gt;")&lt;1201,12,COUNTIF($L$20:L905,"&lt;&gt;")&lt;1301,13,COUNTIF($L$20:L905,"&lt;&gt;")&lt;1401,14,COUNTIF($L$20:L905,"&lt;&gt;")&lt;1501,15,COUNTIF($L$20:L905,"&lt;&gt;")&lt;1601,16,COUNTIF($L$20:L905,"&lt;&gt;")&lt;1701,17,COUNTIF($L$20:L905,"&lt;&gt;")&lt;1801,18,COUNTIF($L$20:L905,"&lt;&gt;")&lt;1901,19,COUNTIF($L$20:L905,"&lt;&gt;")&lt;2001,20,COUNTIF($L$20:L905,"&lt;&gt;")&lt;2101,21,COUNTIF($L$20:L905,"&lt;&gt;")&lt;2201,22,COUNTIF($L$20:L905,"&lt;&gt;")&lt;2301,23,COUNTIF($L$20:L905,"&lt;&gt;")&lt;2401,24,COUNTIF($L$20:L905,"&lt;&gt;")&lt;2501,25,COUNTIF($L$20:L905,"&lt;&gt;")&lt;2601,26,COUNTIF($L$20:L905,"&lt;&gt;")&lt;2701,27,COUNTIF($L$20:L905,"&lt;&gt;")&lt;2801,28,COUNTIF($L$20:L905,"&lt;&gt;")&lt;2901,29,COUNTIF($L$20:L905,"&lt;&gt;")&lt;3001,30),"")</f>
        <v/>
      </c>
      <c r="AM905" t="str">
        <f t="shared" si="65"/>
        <v/>
      </c>
      <c r="AN905" t="str">
        <f t="shared" si="69"/>
        <v/>
      </c>
      <c r="AP905" t="str">
        <f t="shared" si="68"/>
        <v/>
      </c>
      <c r="AQ905" t="str">
        <f>IF(AO905="","",COUNTIFS(AM905:$AM$3019,AO905))</f>
        <v/>
      </c>
    </row>
    <row r="906" spans="1:43" x14ac:dyDescent="0.25">
      <c r="A906" s="6" t="str">
        <f>IF(COUNT($A$20:A905)&lt;&gt;$B$4,IF(A905="","",A905+1),"")</f>
        <v/>
      </c>
      <c r="B906" s="3"/>
      <c r="C906" s="3"/>
      <c r="D906" s="122"/>
      <c r="E906" s="3"/>
      <c r="F906" s="3"/>
      <c r="G906" s="3"/>
      <c r="H906" s="3"/>
      <c r="I906" s="120"/>
      <c r="J906" s="3"/>
      <c r="K906" s="95" t="str" cm="1">
        <f t="array" ref="K906">IF(OR($J$14 = "A",$J$14 = "B",$J$14 = "C"),IF(I906="","",IF(LEN(I906)&gt;2,_xlfn.IFS(ISNUMBER(SEARCH("_",I906)),I906,ISNUMBER(SEARCH(", ",I906)),SUBSTITUTE(I906,", ","_"),ISNUMBER(SEARCH("/ ",I906)),SUBSTITUTE(I906,"/ ","_"),ISNUMBER(SEARCH(",",I906)),SUBSTITUTE(I906,",","_"),ISNUMBER(SEARCH("/",I906)),SUBSTITUTE(I906,"/","_"),ISNUMBER(SEARCH("",I906)),I906),I906)),IF(OR($J$14 = "J",$J$14 = "K"),"",IF(D906="","",IF(LEN(D906)&gt;2,_xlfn.IFS(ISNUMBER(SEARCH("_",D906)),D906,ISNUMBER(SEARCH(", ",D906)),SUBSTITUTE(D906,", ","_"),ISNUMBER(SEARCH("/ ",D906)),SUBSTITUTE(D906,"/ ","_"),ISNUMBER(SEARCH(",",D906)),SUBSTITUTE(D906,",","_"),ISNUMBER(SEARCH("/",D906)),SUBSTITUTE(D906,"/","_"),ISNUMBER(SEARCH("",D906)),D906),D906))))</f>
        <v/>
      </c>
      <c r="L906" s="1"/>
      <c r="M906" s="1" t="str">
        <f t="shared" si="66"/>
        <v/>
      </c>
      <c r="N906" s="94" t="str">
        <f>IF($L906="None","",IF(ISERROR(VLOOKUP($L906,Info!$B$4:$B$266,1,FALSE)),"",VLOOKUP($L906,Info!$B$4:$L$266,5,FALSE)))</f>
        <v/>
      </c>
      <c r="O906" s="94" t="str">
        <f>IF(K906="","",IF(AND($J$12&lt;&gt;"ABC",N906="3"),"BAC",IF(N906="3","ABC",IF($J$12&lt;&gt;"ABC",IF($J$10="Standard",VLOOKUP(K906,Info!$BE$4:$BF$481,2,FALSE),VLOOKUP(K906,Info!$BI$4:$BJ$482,2,FALSE)),IF($J$10="Standard",VLOOKUP(K906,Info!$AG$4:$AH$2994,2,FALSE),VLOOKUP(K906,Info!$AK$4:$AL$2997,2,FALSE))))))</f>
        <v/>
      </c>
      <c r="P906" s="94" t="str">
        <f>IF($L906="None","",IF(ISERROR(VLOOKUP($L906,Info!$B$4:$B$266,1,FALSE)),"",VLOOKUP($L906,Info!$B$4:$L$266,3,FALSE)))</f>
        <v/>
      </c>
      <c r="Q906" s="96" t="str">
        <f>IF($L906="None","",IF(ISERROR(VLOOKUP($L906,Info!$B$4:$B$266,1,FALSE)),"",VLOOKUP($L906,Info!$B$4:$L$266,4,FALSE)))</f>
        <v/>
      </c>
      <c r="R906" s="1"/>
      <c r="S906" s="6" t="str">
        <f t="shared" si="67"/>
        <v/>
      </c>
      <c r="T906" s="6" t="str">
        <f>IF($L906="None","",IF(ISERROR(VLOOKUP($L906,Info!$B$4:$B$266,1,FALSE)),"",VLOOKUP($L906,Info!$B$4:$L$266,11,FALSE)))</f>
        <v/>
      </c>
      <c r="U906" s="1"/>
      <c r="V906" s="1"/>
      <c r="W906" s="1"/>
      <c r="X906" s="1" t="str">
        <f>IF($L906="None","",IF(ISERROR(VLOOKUP($L906,Info!$B$4:$B$266,1,FALSE)),"",IF(OR(W906="Metallic Liquid Tight",W906="Non-Metallic Liquid Tight",W906="LSZH",W906="Greenfield"),VLOOKUP($L906,Info!$B$4:$L$266,7,FALSE),"N/A")))</f>
        <v/>
      </c>
      <c r="Y906" s="1"/>
      <c r="Z906" s="96" t="str">
        <f>IF($L906="None","",IF(ISERROR(VLOOKUP($L906,Info!$B$4:$B$266,1,FALSE)),"",VLOOKUP($L906,Info!$B$4:$L$266,9,FALSE)))</f>
        <v/>
      </c>
      <c r="AA906" s="96" t="str">
        <f>IF($L906="None","",IF(ISERROR(VLOOKUP($L906,Info!$B$4:$B$266,1,FALSE)),"",VLOOKUP($L906,Info!$B$4:$L$266,8,FALSE)))</f>
        <v/>
      </c>
      <c r="AB906" s="96" t="str">
        <f>IF($L906="None","",IF(ISERROR(VLOOKUP($L906,Info!$B$4:$B$266,1,FALSE)),"",VLOOKUP($L906,Info!$B$4:$L$266,10,FALSE)))</f>
        <v/>
      </c>
      <c r="AC906" s="1" t="str">
        <f>IF(W906="SO Cable","Black,White",IF(O906="","",IF(P906="","",IF($J$12&lt;&gt;"ABC",IF(P906&lt;="250",VLOOKUP(O906,Info!$AZ$4:$BB$22,3,FALSE),VLOOKUP(O906,Info!$AZ$23:$BB$39,3,FALSE)),IF(P906&lt;="250",VLOOKUP(O906,Info!$AO$4:$AQ$22,3,FALSE),VLOOKUP(O906,Info!$AO$23:$AP$39,3,FALSE))))))</f>
        <v/>
      </c>
      <c r="AD906" s="1"/>
      <c r="AE906" s="1" t="str">
        <f>IF($L906="None","",IF(ISERROR(VLOOKUP($L906,Info!$B$4:$B$266,1,FALSE)),"",VLOOKUP($L906,Info!$B$4:$L$266,4,FALSE)))</f>
        <v/>
      </c>
      <c r="AF906" s="1" t="str">
        <f>IF($L906="None","",IF(ISERROR(VLOOKUP($L906,Info!$B$4:$B$266,1,FALSE)),"",VLOOKUP($L906,Info!$B$4:$L$266,6,FALSE)))</f>
        <v/>
      </c>
      <c r="AG906" s="1"/>
      <c r="AH906" s="33" t="str" cm="1">
        <f t="array" ref="AH906">IF(AND(L906&lt;&gt;"",O906&lt;&gt;"",R906:S906&lt;&gt;"",W906:X906&lt;&gt;"",Z906:AA906&lt;&gt;"",AC906&lt;&gt;""),"Good","Bad")</f>
        <v>Bad</v>
      </c>
      <c r="AL906" t="str" cm="1">
        <f t="array" ref="AL906">IF(R906&gt;0,_xlfn.IFS(COUNTIF($L$20:L906,"&lt;&gt;")&lt;101,1,COUNTIF($L$20:L906,"&lt;&gt;")&lt;201,2,COUNTIF($L$20:L906,"&lt;&gt;")&lt;301,3,COUNTIF($L$20:L906,"&lt;&gt;")&lt;401,4,COUNTIF($L$20:L906,"&lt;&gt;")&lt;501,5,COUNTIF($L$20:L906,"&lt;&gt;")&lt;601,6,COUNTIF($L$20:L906,"&lt;&gt;")&lt;701,7,COUNTIF($L$20:L906,"&lt;&gt;")&lt;801,8,COUNTIF($L$20:L906,"&lt;&gt;")&lt;901,9,COUNTIF($L$20:L906,"&lt;&gt;")&lt;1001,10,COUNTIF($L$20:L906,"&lt;&gt;")&lt;1101,11,COUNTIF($L$20:L906,"&lt;&gt;")&lt;1201,12,COUNTIF($L$20:L906,"&lt;&gt;")&lt;1301,13,COUNTIF($L$20:L906,"&lt;&gt;")&lt;1401,14,COUNTIF($L$20:L906,"&lt;&gt;")&lt;1501,15,COUNTIF($L$20:L906,"&lt;&gt;")&lt;1601,16,COUNTIF($L$20:L906,"&lt;&gt;")&lt;1701,17,COUNTIF($L$20:L906,"&lt;&gt;")&lt;1801,18,COUNTIF($L$20:L906,"&lt;&gt;")&lt;1901,19,COUNTIF($L$20:L906,"&lt;&gt;")&lt;2001,20,COUNTIF($L$20:L906,"&lt;&gt;")&lt;2101,21,COUNTIF($L$20:L906,"&lt;&gt;")&lt;2201,22,COUNTIF($L$20:L906,"&lt;&gt;")&lt;2301,23,COUNTIF($L$20:L906,"&lt;&gt;")&lt;2401,24,COUNTIF($L$20:L906,"&lt;&gt;")&lt;2501,25,COUNTIF($L$20:L906,"&lt;&gt;")&lt;2601,26,COUNTIF($L$20:L906,"&lt;&gt;")&lt;2701,27,COUNTIF($L$20:L906,"&lt;&gt;")&lt;2801,28,COUNTIF($L$20:L906,"&lt;&gt;")&lt;2901,29,COUNTIF($L$20:L906,"&lt;&gt;")&lt;3001,30),"")</f>
        <v/>
      </c>
      <c r="AM906" t="str">
        <f t="shared" si="65"/>
        <v/>
      </c>
      <c r="AN906" t="str">
        <f t="shared" si="69"/>
        <v/>
      </c>
      <c r="AP906" t="str">
        <f t="shared" si="68"/>
        <v/>
      </c>
      <c r="AQ906" t="str">
        <f>IF(AO906="","",COUNTIFS(AM906:$AM$3019,AO906))</f>
        <v/>
      </c>
    </row>
    <row r="907" spans="1:43" x14ac:dyDescent="0.25">
      <c r="A907" s="6" t="str">
        <f>IF(COUNT($A$20:A906)&lt;&gt;$B$4,IF(A906="","",A906+1),"")</f>
        <v/>
      </c>
      <c r="B907" s="3"/>
      <c r="C907" s="3"/>
      <c r="D907" s="122"/>
      <c r="E907" s="3"/>
      <c r="F907" s="3"/>
      <c r="G907" s="3"/>
      <c r="H907" s="3"/>
      <c r="I907" s="120"/>
      <c r="J907" s="3"/>
      <c r="K907" s="95" t="str" cm="1">
        <f t="array" ref="K907">IF(OR($J$14 = "A",$J$14 = "B",$J$14 = "C"),IF(I907="","",IF(LEN(I907)&gt;2,_xlfn.IFS(ISNUMBER(SEARCH("_",I907)),I907,ISNUMBER(SEARCH(", ",I907)),SUBSTITUTE(I907,", ","_"),ISNUMBER(SEARCH("/ ",I907)),SUBSTITUTE(I907,"/ ","_"),ISNUMBER(SEARCH(",",I907)),SUBSTITUTE(I907,",","_"),ISNUMBER(SEARCH("/",I907)),SUBSTITUTE(I907,"/","_"),ISNUMBER(SEARCH("",I907)),I907),I907)),IF(OR($J$14 = "J",$J$14 = "K"),"",IF(D907="","",IF(LEN(D907)&gt;2,_xlfn.IFS(ISNUMBER(SEARCH("_",D907)),D907,ISNUMBER(SEARCH(", ",D907)),SUBSTITUTE(D907,", ","_"),ISNUMBER(SEARCH("/ ",D907)),SUBSTITUTE(D907,"/ ","_"),ISNUMBER(SEARCH(",",D907)),SUBSTITUTE(D907,",","_"),ISNUMBER(SEARCH("/",D907)),SUBSTITUTE(D907,"/","_"),ISNUMBER(SEARCH("",D907)),D907),D907))))</f>
        <v/>
      </c>
      <c r="L907" s="1"/>
      <c r="M907" s="1" t="str">
        <f t="shared" si="66"/>
        <v/>
      </c>
      <c r="N907" s="94" t="str">
        <f>IF($L907="None","",IF(ISERROR(VLOOKUP($L907,Info!$B$4:$B$266,1,FALSE)),"",VLOOKUP($L907,Info!$B$4:$L$266,5,FALSE)))</f>
        <v/>
      </c>
      <c r="O907" s="94" t="str">
        <f>IF(K907="","",IF(AND($J$12&lt;&gt;"ABC",N907="3"),"BAC",IF(N907="3","ABC",IF($J$12&lt;&gt;"ABC",IF($J$10="Standard",VLOOKUP(K907,Info!$BE$4:$BF$481,2,FALSE),VLOOKUP(K907,Info!$BI$4:$BJ$482,2,FALSE)),IF($J$10="Standard",VLOOKUP(K907,Info!$AG$4:$AH$2994,2,FALSE),VLOOKUP(K907,Info!$AK$4:$AL$2997,2,FALSE))))))</f>
        <v/>
      </c>
      <c r="P907" s="94" t="str">
        <f>IF($L907="None","",IF(ISERROR(VLOOKUP($L907,Info!$B$4:$B$266,1,FALSE)),"",VLOOKUP($L907,Info!$B$4:$L$266,3,FALSE)))</f>
        <v/>
      </c>
      <c r="Q907" s="96" t="str">
        <f>IF($L907="None","",IF(ISERROR(VLOOKUP($L907,Info!$B$4:$B$266,1,FALSE)),"",VLOOKUP($L907,Info!$B$4:$L$266,4,FALSE)))</f>
        <v/>
      </c>
      <c r="R907" s="1"/>
      <c r="S907" s="6" t="str">
        <f t="shared" si="67"/>
        <v/>
      </c>
      <c r="T907" s="6" t="str">
        <f>IF($L907="None","",IF(ISERROR(VLOOKUP($L907,Info!$B$4:$B$266,1,FALSE)),"",VLOOKUP($L907,Info!$B$4:$L$266,11,FALSE)))</f>
        <v/>
      </c>
      <c r="U907" s="1"/>
      <c r="V907" s="1"/>
      <c r="W907" s="1"/>
      <c r="X907" s="1" t="str">
        <f>IF($L907="None","",IF(ISERROR(VLOOKUP($L907,Info!$B$4:$B$266,1,FALSE)),"",IF(OR(W907="Metallic Liquid Tight",W907="Non-Metallic Liquid Tight",W907="LSZH",W907="Greenfield"),VLOOKUP($L907,Info!$B$4:$L$266,7,FALSE),"N/A")))</f>
        <v/>
      </c>
      <c r="Y907" s="1"/>
      <c r="Z907" s="96" t="str">
        <f>IF($L907="None","",IF(ISERROR(VLOOKUP($L907,Info!$B$4:$B$266,1,FALSE)),"",VLOOKUP($L907,Info!$B$4:$L$266,9,FALSE)))</f>
        <v/>
      </c>
      <c r="AA907" s="96" t="str">
        <f>IF($L907="None","",IF(ISERROR(VLOOKUP($L907,Info!$B$4:$B$266,1,FALSE)),"",VLOOKUP($L907,Info!$B$4:$L$266,8,FALSE)))</f>
        <v/>
      </c>
      <c r="AB907" s="96" t="str">
        <f>IF($L907="None","",IF(ISERROR(VLOOKUP($L907,Info!$B$4:$B$266,1,FALSE)),"",VLOOKUP($L907,Info!$B$4:$L$266,10,FALSE)))</f>
        <v/>
      </c>
      <c r="AC907" s="1" t="str">
        <f>IF(W907="SO Cable","Black,White",IF(O907="","",IF(P907="","",IF($J$12&lt;&gt;"ABC",IF(P907&lt;="250",VLOOKUP(O907,Info!$AZ$4:$BB$22,3,FALSE),VLOOKUP(O907,Info!$AZ$23:$BB$39,3,FALSE)),IF(P907&lt;="250",VLOOKUP(O907,Info!$AO$4:$AQ$22,3,FALSE),VLOOKUP(O907,Info!$AO$23:$AP$39,3,FALSE))))))</f>
        <v/>
      </c>
      <c r="AD907" s="1"/>
      <c r="AE907" s="1" t="str">
        <f>IF($L907="None","",IF(ISERROR(VLOOKUP($L907,Info!$B$4:$B$266,1,FALSE)),"",VLOOKUP($L907,Info!$B$4:$L$266,4,FALSE)))</f>
        <v/>
      </c>
      <c r="AF907" s="1" t="str">
        <f>IF($L907="None","",IF(ISERROR(VLOOKUP($L907,Info!$B$4:$B$266,1,FALSE)),"",VLOOKUP($L907,Info!$B$4:$L$266,6,FALSE)))</f>
        <v/>
      </c>
      <c r="AG907" s="1"/>
      <c r="AH907" s="33" t="str" cm="1">
        <f t="array" ref="AH907">IF(AND(L907&lt;&gt;"",O907&lt;&gt;"",R907:S907&lt;&gt;"",W907:X907&lt;&gt;"",Z907:AA907&lt;&gt;"",AC907&lt;&gt;""),"Good","Bad")</f>
        <v>Bad</v>
      </c>
      <c r="AL907" t="str" cm="1">
        <f t="array" ref="AL907">IF(R907&gt;0,_xlfn.IFS(COUNTIF($L$20:L907,"&lt;&gt;")&lt;101,1,COUNTIF($L$20:L907,"&lt;&gt;")&lt;201,2,COUNTIF($L$20:L907,"&lt;&gt;")&lt;301,3,COUNTIF($L$20:L907,"&lt;&gt;")&lt;401,4,COUNTIF($L$20:L907,"&lt;&gt;")&lt;501,5,COUNTIF($L$20:L907,"&lt;&gt;")&lt;601,6,COUNTIF($L$20:L907,"&lt;&gt;")&lt;701,7,COUNTIF($L$20:L907,"&lt;&gt;")&lt;801,8,COUNTIF($L$20:L907,"&lt;&gt;")&lt;901,9,COUNTIF($L$20:L907,"&lt;&gt;")&lt;1001,10,COUNTIF($L$20:L907,"&lt;&gt;")&lt;1101,11,COUNTIF($L$20:L907,"&lt;&gt;")&lt;1201,12,COUNTIF($L$20:L907,"&lt;&gt;")&lt;1301,13,COUNTIF($L$20:L907,"&lt;&gt;")&lt;1401,14,COUNTIF($L$20:L907,"&lt;&gt;")&lt;1501,15,COUNTIF($L$20:L907,"&lt;&gt;")&lt;1601,16,COUNTIF($L$20:L907,"&lt;&gt;")&lt;1701,17,COUNTIF($L$20:L907,"&lt;&gt;")&lt;1801,18,COUNTIF($L$20:L907,"&lt;&gt;")&lt;1901,19,COUNTIF($L$20:L907,"&lt;&gt;")&lt;2001,20,COUNTIF($L$20:L907,"&lt;&gt;")&lt;2101,21,COUNTIF($L$20:L907,"&lt;&gt;")&lt;2201,22,COUNTIF($L$20:L907,"&lt;&gt;")&lt;2301,23,COUNTIF($L$20:L907,"&lt;&gt;")&lt;2401,24,COUNTIF($L$20:L907,"&lt;&gt;")&lt;2501,25,COUNTIF($L$20:L907,"&lt;&gt;")&lt;2601,26,COUNTIF($L$20:L907,"&lt;&gt;")&lt;2701,27,COUNTIF($L$20:L907,"&lt;&gt;")&lt;2801,28,COUNTIF($L$20:L907,"&lt;&gt;")&lt;2901,29,COUNTIF($L$20:L907,"&lt;&gt;")&lt;3001,30),"")</f>
        <v/>
      </c>
      <c r="AM907" t="str">
        <f t="shared" si="65"/>
        <v/>
      </c>
      <c r="AN907" t="str">
        <f t="shared" si="69"/>
        <v/>
      </c>
      <c r="AP907" t="str">
        <f t="shared" si="68"/>
        <v/>
      </c>
      <c r="AQ907" t="str">
        <f>IF(AO907="","",COUNTIFS(AM907:$AM$3019,AO907))</f>
        <v/>
      </c>
    </row>
    <row r="908" spans="1:43" x14ac:dyDescent="0.25">
      <c r="A908" s="6" t="str">
        <f>IF(COUNT($A$20:A907)&lt;&gt;$B$4,IF(A907="","",A907+1),"")</f>
        <v/>
      </c>
      <c r="B908" s="3"/>
      <c r="C908" s="3"/>
      <c r="D908" s="122"/>
      <c r="E908" s="3"/>
      <c r="F908" s="3"/>
      <c r="G908" s="3"/>
      <c r="H908" s="3"/>
      <c r="I908" s="120"/>
      <c r="J908" s="3"/>
      <c r="K908" s="95" t="str" cm="1">
        <f t="array" ref="K908">IF(OR($J$14 = "A",$J$14 = "B",$J$14 = "C"),IF(I908="","",IF(LEN(I908)&gt;2,_xlfn.IFS(ISNUMBER(SEARCH("_",I908)),I908,ISNUMBER(SEARCH(", ",I908)),SUBSTITUTE(I908,", ","_"),ISNUMBER(SEARCH("/ ",I908)),SUBSTITUTE(I908,"/ ","_"),ISNUMBER(SEARCH(",",I908)),SUBSTITUTE(I908,",","_"),ISNUMBER(SEARCH("/",I908)),SUBSTITUTE(I908,"/","_"),ISNUMBER(SEARCH("",I908)),I908),I908)),IF(OR($J$14 = "J",$J$14 = "K"),"",IF(D908="","",IF(LEN(D908)&gt;2,_xlfn.IFS(ISNUMBER(SEARCH("_",D908)),D908,ISNUMBER(SEARCH(", ",D908)),SUBSTITUTE(D908,", ","_"),ISNUMBER(SEARCH("/ ",D908)),SUBSTITUTE(D908,"/ ","_"),ISNUMBER(SEARCH(",",D908)),SUBSTITUTE(D908,",","_"),ISNUMBER(SEARCH("/",D908)),SUBSTITUTE(D908,"/","_"),ISNUMBER(SEARCH("",D908)),D908),D908))))</f>
        <v/>
      </c>
      <c r="L908" s="1"/>
      <c r="M908" s="1" t="str">
        <f t="shared" si="66"/>
        <v/>
      </c>
      <c r="N908" s="94" t="str">
        <f>IF($L908="None","",IF(ISERROR(VLOOKUP($L908,Info!$B$4:$B$266,1,FALSE)),"",VLOOKUP($L908,Info!$B$4:$L$266,5,FALSE)))</f>
        <v/>
      </c>
      <c r="O908" s="94" t="str">
        <f>IF(K908="","",IF(AND($J$12&lt;&gt;"ABC",N908="3"),"BAC",IF(N908="3","ABC",IF($J$12&lt;&gt;"ABC",IF($J$10="Standard",VLOOKUP(K908,Info!$BE$4:$BF$481,2,FALSE),VLOOKUP(K908,Info!$BI$4:$BJ$482,2,FALSE)),IF($J$10="Standard",VLOOKUP(K908,Info!$AG$4:$AH$2994,2,FALSE),VLOOKUP(K908,Info!$AK$4:$AL$2997,2,FALSE))))))</f>
        <v/>
      </c>
      <c r="P908" s="94" t="str">
        <f>IF($L908="None","",IF(ISERROR(VLOOKUP($L908,Info!$B$4:$B$266,1,FALSE)),"",VLOOKUP($L908,Info!$B$4:$L$266,3,FALSE)))</f>
        <v/>
      </c>
      <c r="Q908" s="96" t="str">
        <f>IF($L908="None","",IF(ISERROR(VLOOKUP($L908,Info!$B$4:$B$266,1,FALSE)),"",VLOOKUP($L908,Info!$B$4:$L$266,4,FALSE)))</f>
        <v/>
      </c>
      <c r="R908" s="1"/>
      <c r="S908" s="6" t="str">
        <f t="shared" si="67"/>
        <v/>
      </c>
      <c r="T908" s="6" t="str">
        <f>IF($L908="None","",IF(ISERROR(VLOOKUP($L908,Info!$B$4:$B$266,1,FALSE)),"",VLOOKUP($L908,Info!$B$4:$L$266,11,FALSE)))</f>
        <v/>
      </c>
      <c r="U908" s="1"/>
      <c r="V908" s="1"/>
      <c r="W908" s="1"/>
      <c r="X908" s="1" t="str">
        <f>IF($L908="None","",IF(ISERROR(VLOOKUP($L908,Info!$B$4:$B$266,1,FALSE)),"",IF(OR(W908="Metallic Liquid Tight",W908="Non-Metallic Liquid Tight",W908="LSZH",W908="Greenfield"),VLOOKUP($L908,Info!$B$4:$L$266,7,FALSE),"N/A")))</f>
        <v/>
      </c>
      <c r="Y908" s="1"/>
      <c r="Z908" s="96" t="str">
        <f>IF($L908="None","",IF(ISERROR(VLOOKUP($L908,Info!$B$4:$B$266,1,FALSE)),"",VLOOKUP($L908,Info!$B$4:$L$266,9,FALSE)))</f>
        <v/>
      </c>
      <c r="AA908" s="96" t="str">
        <f>IF($L908="None","",IF(ISERROR(VLOOKUP($L908,Info!$B$4:$B$266,1,FALSE)),"",VLOOKUP($L908,Info!$B$4:$L$266,8,FALSE)))</f>
        <v/>
      </c>
      <c r="AB908" s="96" t="str">
        <f>IF($L908="None","",IF(ISERROR(VLOOKUP($L908,Info!$B$4:$B$266,1,FALSE)),"",VLOOKUP($L908,Info!$B$4:$L$266,10,FALSE)))</f>
        <v/>
      </c>
      <c r="AC908" s="1" t="str">
        <f>IF(W908="SO Cable","Black,White",IF(O908="","",IF(P908="","",IF($J$12&lt;&gt;"ABC",IF(P908&lt;="250",VLOOKUP(O908,Info!$AZ$4:$BB$22,3,FALSE),VLOOKUP(O908,Info!$AZ$23:$BB$39,3,FALSE)),IF(P908&lt;="250",VLOOKUP(O908,Info!$AO$4:$AQ$22,3,FALSE),VLOOKUP(O908,Info!$AO$23:$AP$39,3,FALSE))))))</f>
        <v/>
      </c>
      <c r="AD908" s="1"/>
      <c r="AE908" s="1" t="str">
        <f>IF($L908="None","",IF(ISERROR(VLOOKUP($L908,Info!$B$4:$B$266,1,FALSE)),"",VLOOKUP($L908,Info!$B$4:$L$266,4,FALSE)))</f>
        <v/>
      </c>
      <c r="AF908" s="1" t="str">
        <f>IF($L908="None","",IF(ISERROR(VLOOKUP($L908,Info!$B$4:$B$266,1,FALSE)),"",VLOOKUP($L908,Info!$B$4:$L$266,6,FALSE)))</f>
        <v/>
      </c>
      <c r="AG908" s="1"/>
      <c r="AH908" s="33" t="str" cm="1">
        <f t="array" ref="AH908">IF(AND(L908&lt;&gt;"",O908&lt;&gt;"",R908:S908&lt;&gt;"",W908:X908&lt;&gt;"",Z908:AA908&lt;&gt;"",AC908&lt;&gt;""),"Good","Bad")</f>
        <v>Bad</v>
      </c>
      <c r="AL908" t="str" cm="1">
        <f t="array" ref="AL908">IF(R908&gt;0,_xlfn.IFS(COUNTIF($L$20:L908,"&lt;&gt;")&lt;101,1,COUNTIF($L$20:L908,"&lt;&gt;")&lt;201,2,COUNTIF($L$20:L908,"&lt;&gt;")&lt;301,3,COUNTIF($L$20:L908,"&lt;&gt;")&lt;401,4,COUNTIF($L$20:L908,"&lt;&gt;")&lt;501,5,COUNTIF($L$20:L908,"&lt;&gt;")&lt;601,6,COUNTIF($L$20:L908,"&lt;&gt;")&lt;701,7,COUNTIF($L$20:L908,"&lt;&gt;")&lt;801,8,COUNTIF($L$20:L908,"&lt;&gt;")&lt;901,9,COUNTIF($L$20:L908,"&lt;&gt;")&lt;1001,10,COUNTIF($L$20:L908,"&lt;&gt;")&lt;1101,11,COUNTIF($L$20:L908,"&lt;&gt;")&lt;1201,12,COUNTIF($L$20:L908,"&lt;&gt;")&lt;1301,13,COUNTIF($L$20:L908,"&lt;&gt;")&lt;1401,14,COUNTIF($L$20:L908,"&lt;&gt;")&lt;1501,15,COUNTIF($L$20:L908,"&lt;&gt;")&lt;1601,16,COUNTIF($L$20:L908,"&lt;&gt;")&lt;1701,17,COUNTIF($L$20:L908,"&lt;&gt;")&lt;1801,18,COUNTIF($L$20:L908,"&lt;&gt;")&lt;1901,19,COUNTIF($L$20:L908,"&lt;&gt;")&lt;2001,20,COUNTIF($L$20:L908,"&lt;&gt;")&lt;2101,21,COUNTIF($L$20:L908,"&lt;&gt;")&lt;2201,22,COUNTIF($L$20:L908,"&lt;&gt;")&lt;2301,23,COUNTIF($L$20:L908,"&lt;&gt;")&lt;2401,24,COUNTIF($L$20:L908,"&lt;&gt;")&lt;2501,25,COUNTIF($L$20:L908,"&lt;&gt;")&lt;2601,26,COUNTIF($L$20:L908,"&lt;&gt;")&lt;2701,27,COUNTIF($L$20:L908,"&lt;&gt;")&lt;2801,28,COUNTIF($L$20:L908,"&lt;&gt;")&lt;2901,29,COUNTIF($L$20:L908,"&lt;&gt;")&lt;3001,30),"")</f>
        <v/>
      </c>
      <c r="AM908" t="str">
        <f t="shared" si="65"/>
        <v/>
      </c>
      <c r="AN908" t="str">
        <f t="shared" si="69"/>
        <v/>
      </c>
      <c r="AP908" t="str">
        <f t="shared" si="68"/>
        <v/>
      </c>
      <c r="AQ908" t="str">
        <f>IF(AO908="","",COUNTIFS(AM908:$AM$3019,AO908))</f>
        <v/>
      </c>
    </row>
    <row r="909" spans="1:43" x14ac:dyDescent="0.25">
      <c r="A909" s="6" t="str">
        <f>IF(COUNT($A$20:A908)&lt;&gt;$B$4,IF(A908="","",A908+1),"")</f>
        <v/>
      </c>
      <c r="B909" s="3"/>
      <c r="C909" s="3"/>
      <c r="D909" s="122"/>
      <c r="E909" s="3"/>
      <c r="F909" s="3"/>
      <c r="G909" s="3"/>
      <c r="H909" s="3"/>
      <c r="I909" s="120"/>
      <c r="J909" s="3"/>
      <c r="K909" s="95" t="str" cm="1">
        <f t="array" ref="K909">IF(OR($J$14 = "A",$J$14 = "B",$J$14 = "C"),IF(I909="","",IF(LEN(I909)&gt;2,_xlfn.IFS(ISNUMBER(SEARCH("_",I909)),I909,ISNUMBER(SEARCH(", ",I909)),SUBSTITUTE(I909,", ","_"),ISNUMBER(SEARCH("/ ",I909)),SUBSTITUTE(I909,"/ ","_"),ISNUMBER(SEARCH(",",I909)),SUBSTITUTE(I909,",","_"),ISNUMBER(SEARCH("/",I909)),SUBSTITUTE(I909,"/","_"),ISNUMBER(SEARCH("",I909)),I909),I909)),IF(OR($J$14 = "J",$J$14 = "K"),"",IF(D909="","",IF(LEN(D909)&gt;2,_xlfn.IFS(ISNUMBER(SEARCH("_",D909)),D909,ISNUMBER(SEARCH(", ",D909)),SUBSTITUTE(D909,", ","_"),ISNUMBER(SEARCH("/ ",D909)),SUBSTITUTE(D909,"/ ","_"),ISNUMBER(SEARCH(",",D909)),SUBSTITUTE(D909,",","_"),ISNUMBER(SEARCH("/",D909)),SUBSTITUTE(D909,"/","_"),ISNUMBER(SEARCH("",D909)),D909),D909))))</f>
        <v/>
      </c>
      <c r="L909" s="1"/>
      <c r="M909" s="1" t="str">
        <f t="shared" si="66"/>
        <v/>
      </c>
      <c r="N909" s="94" t="str">
        <f>IF($L909="None","",IF(ISERROR(VLOOKUP($L909,Info!$B$4:$B$266,1,FALSE)),"",VLOOKUP($L909,Info!$B$4:$L$266,5,FALSE)))</f>
        <v/>
      </c>
      <c r="O909" s="94" t="str">
        <f>IF(K909="","",IF(AND($J$12&lt;&gt;"ABC",N909="3"),"BAC",IF(N909="3","ABC",IF($J$12&lt;&gt;"ABC",IF($J$10="Standard",VLOOKUP(K909,Info!$BE$4:$BF$481,2,FALSE),VLOOKUP(K909,Info!$BI$4:$BJ$482,2,FALSE)),IF($J$10="Standard",VLOOKUP(K909,Info!$AG$4:$AH$2994,2,FALSE),VLOOKUP(K909,Info!$AK$4:$AL$2997,2,FALSE))))))</f>
        <v/>
      </c>
      <c r="P909" s="94" t="str">
        <f>IF($L909="None","",IF(ISERROR(VLOOKUP($L909,Info!$B$4:$B$266,1,FALSE)),"",VLOOKUP($L909,Info!$B$4:$L$266,3,FALSE)))</f>
        <v/>
      </c>
      <c r="Q909" s="96" t="str">
        <f>IF($L909="None","",IF(ISERROR(VLOOKUP($L909,Info!$B$4:$B$266,1,FALSE)),"",VLOOKUP($L909,Info!$B$4:$L$266,4,FALSE)))</f>
        <v/>
      </c>
      <c r="R909" s="1"/>
      <c r="S909" s="6" t="str">
        <f t="shared" si="67"/>
        <v/>
      </c>
      <c r="T909" s="6" t="str">
        <f>IF($L909="None","",IF(ISERROR(VLOOKUP($L909,Info!$B$4:$B$266,1,FALSE)),"",VLOOKUP($L909,Info!$B$4:$L$266,11,FALSE)))</f>
        <v/>
      </c>
      <c r="U909" s="1"/>
      <c r="V909" s="1"/>
      <c r="W909" s="1"/>
      <c r="X909" s="1" t="str">
        <f>IF($L909="None","",IF(ISERROR(VLOOKUP($L909,Info!$B$4:$B$266,1,FALSE)),"",IF(OR(W909="Metallic Liquid Tight",W909="Non-Metallic Liquid Tight",W909="LSZH",W909="Greenfield"),VLOOKUP($L909,Info!$B$4:$L$266,7,FALSE),"N/A")))</f>
        <v/>
      </c>
      <c r="Y909" s="1"/>
      <c r="Z909" s="96" t="str">
        <f>IF($L909="None","",IF(ISERROR(VLOOKUP($L909,Info!$B$4:$B$266,1,FALSE)),"",VLOOKUP($L909,Info!$B$4:$L$266,9,FALSE)))</f>
        <v/>
      </c>
      <c r="AA909" s="96" t="str">
        <f>IF($L909="None","",IF(ISERROR(VLOOKUP($L909,Info!$B$4:$B$266,1,FALSE)),"",VLOOKUP($L909,Info!$B$4:$L$266,8,FALSE)))</f>
        <v/>
      </c>
      <c r="AB909" s="96" t="str">
        <f>IF($L909="None","",IF(ISERROR(VLOOKUP($L909,Info!$B$4:$B$266,1,FALSE)),"",VLOOKUP($L909,Info!$B$4:$L$266,10,FALSE)))</f>
        <v/>
      </c>
      <c r="AC909" s="1" t="str">
        <f>IF(W909="SO Cable","Black,White",IF(O909="","",IF(P909="","",IF($J$12&lt;&gt;"ABC",IF(P909&lt;="250",VLOOKUP(O909,Info!$AZ$4:$BB$22,3,FALSE),VLOOKUP(O909,Info!$AZ$23:$BB$39,3,FALSE)),IF(P909&lt;="250",VLOOKUP(O909,Info!$AO$4:$AQ$22,3,FALSE),VLOOKUP(O909,Info!$AO$23:$AP$39,3,FALSE))))))</f>
        <v/>
      </c>
      <c r="AD909" s="1"/>
      <c r="AE909" s="1" t="str">
        <f>IF($L909="None","",IF(ISERROR(VLOOKUP($L909,Info!$B$4:$B$266,1,FALSE)),"",VLOOKUP($L909,Info!$B$4:$L$266,4,FALSE)))</f>
        <v/>
      </c>
      <c r="AF909" s="1" t="str">
        <f>IF($L909="None","",IF(ISERROR(VLOOKUP($L909,Info!$B$4:$B$266,1,FALSE)),"",VLOOKUP($L909,Info!$B$4:$L$266,6,FALSE)))</f>
        <v/>
      </c>
      <c r="AG909" s="1"/>
      <c r="AH909" s="33" t="str" cm="1">
        <f t="array" ref="AH909">IF(AND(L909&lt;&gt;"",O909&lt;&gt;"",R909:S909&lt;&gt;"",W909:X909&lt;&gt;"",Z909:AA909&lt;&gt;"",AC909&lt;&gt;""),"Good","Bad")</f>
        <v>Bad</v>
      </c>
      <c r="AL909" t="str" cm="1">
        <f t="array" ref="AL909">IF(R909&gt;0,_xlfn.IFS(COUNTIF($L$20:L909,"&lt;&gt;")&lt;101,1,COUNTIF($L$20:L909,"&lt;&gt;")&lt;201,2,COUNTIF($L$20:L909,"&lt;&gt;")&lt;301,3,COUNTIF($L$20:L909,"&lt;&gt;")&lt;401,4,COUNTIF($L$20:L909,"&lt;&gt;")&lt;501,5,COUNTIF($L$20:L909,"&lt;&gt;")&lt;601,6,COUNTIF($L$20:L909,"&lt;&gt;")&lt;701,7,COUNTIF($L$20:L909,"&lt;&gt;")&lt;801,8,COUNTIF($L$20:L909,"&lt;&gt;")&lt;901,9,COUNTIF($L$20:L909,"&lt;&gt;")&lt;1001,10,COUNTIF($L$20:L909,"&lt;&gt;")&lt;1101,11,COUNTIF($L$20:L909,"&lt;&gt;")&lt;1201,12,COUNTIF($L$20:L909,"&lt;&gt;")&lt;1301,13,COUNTIF($L$20:L909,"&lt;&gt;")&lt;1401,14,COUNTIF($L$20:L909,"&lt;&gt;")&lt;1501,15,COUNTIF($L$20:L909,"&lt;&gt;")&lt;1601,16,COUNTIF($L$20:L909,"&lt;&gt;")&lt;1701,17,COUNTIF($L$20:L909,"&lt;&gt;")&lt;1801,18,COUNTIF($L$20:L909,"&lt;&gt;")&lt;1901,19,COUNTIF($L$20:L909,"&lt;&gt;")&lt;2001,20,COUNTIF($L$20:L909,"&lt;&gt;")&lt;2101,21,COUNTIF($L$20:L909,"&lt;&gt;")&lt;2201,22,COUNTIF($L$20:L909,"&lt;&gt;")&lt;2301,23,COUNTIF($L$20:L909,"&lt;&gt;")&lt;2401,24,COUNTIF($L$20:L909,"&lt;&gt;")&lt;2501,25,COUNTIF($L$20:L909,"&lt;&gt;")&lt;2601,26,COUNTIF($L$20:L909,"&lt;&gt;")&lt;2701,27,COUNTIF($L$20:L909,"&lt;&gt;")&lt;2801,28,COUNTIF($L$20:L909,"&lt;&gt;")&lt;2901,29,COUNTIF($L$20:L909,"&lt;&gt;")&lt;3001,30),"")</f>
        <v/>
      </c>
      <c r="AM909" t="str">
        <f t="shared" si="65"/>
        <v/>
      </c>
      <c r="AN909" t="str">
        <f t="shared" si="69"/>
        <v/>
      </c>
      <c r="AP909" t="str">
        <f t="shared" si="68"/>
        <v/>
      </c>
      <c r="AQ909" t="str">
        <f>IF(AO909="","",COUNTIFS(AM909:$AM$3019,AO909))</f>
        <v/>
      </c>
    </row>
    <row r="910" spans="1:43" x14ac:dyDescent="0.25">
      <c r="A910" s="6" t="str">
        <f>IF(COUNT($A$20:A909)&lt;&gt;$B$4,IF(A909="","",A909+1),"")</f>
        <v/>
      </c>
      <c r="B910" s="3"/>
      <c r="C910" s="3"/>
      <c r="D910" s="122"/>
      <c r="E910" s="3"/>
      <c r="F910" s="3"/>
      <c r="G910" s="3"/>
      <c r="H910" s="3"/>
      <c r="I910" s="120"/>
      <c r="J910" s="3"/>
      <c r="K910" s="95" t="str" cm="1">
        <f t="array" ref="K910">IF(OR($J$14 = "A",$J$14 = "B",$J$14 = "C"),IF(I910="","",IF(LEN(I910)&gt;2,_xlfn.IFS(ISNUMBER(SEARCH("_",I910)),I910,ISNUMBER(SEARCH(", ",I910)),SUBSTITUTE(I910,", ","_"),ISNUMBER(SEARCH("/ ",I910)),SUBSTITUTE(I910,"/ ","_"),ISNUMBER(SEARCH(",",I910)),SUBSTITUTE(I910,",","_"),ISNUMBER(SEARCH("/",I910)),SUBSTITUTE(I910,"/","_"),ISNUMBER(SEARCH("",I910)),I910),I910)),IF(OR($J$14 = "J",$J$14 = "K"),"",IF(D910="","",IF(LEN(D910)&gt;2,_xlfn.IFS(ISNUMBER(SEARCH("_",D910)),D910,ISNUMBER(SEARCH(", ",D910)),SUBSTITUTE(D910,", ","_"),ISNUMBER(SEARCH("/ ",D910)),SUBSTITUTE(D910,"/ ","_"),ISNUMBER(SEARCH(",",D910)),SUBSTITUTE(D910,",","_"),ISNUMBER(SEARCH("/",D910)),SUBSTITUTE(D910,"/","_"),ISNUMBER(SEARCH("",D910)),D910),D910))))</f>
        <v/>
      </c>
      <c r="L910" s="1"/>
      <c r="M910" s="1" t="str">
        <f t="shared" si="66"/>
        <v/>
      </c>
      <c r="N910" s="94" t="str">
        <f>IF($L910="None","",IF(ISERROR(VLOOKUP($L910,Info!$B$4:$B$266,1,FALSE)),"",VLOOKUP($L910,Info!$B$4:$L$266,5,FALSE)))</f>
        <v/>
      </c>
      <c r="O910" s="94" t="str">
        <f>IF(K910="","",IF(AND($J$12&lt;&gt;"ABC",N910="3"),"BAC",IF(N910="3","ABC",IF($J$12&lt;&gt;"ABC",IF($J$10="Standard",VLOOKUP(K910,Info!$BE$4:$BF$481,2,FALSE),VLOOKUP(K910,Info!$BI$4:$BJ$482,2,FALSE)),IF($J$10="Standard",VLOOKUP(K910,Info!$AG$4:$AH$2994,2,FALSE),VLOOKUP(K910,Info!$AK$4:$AL$2997,2,FALSE))))))</f>
        <v/>
      </c>
      <c r="P910" s="94" t="str">
        <f>IF($L910="None","",IF(ISERROR(VLOOKUP($L910,Info!$B$4:$B$266,1,FALSE)),"",VLOOKUP($L910,Info!$B$4:$L$266,3,FALSE)))</f>
        <v/>
      </c>
      <c r="Q910" s="96" t="str">
        <f>IF($L910="None","",IF(ISERROR(VLOOKUP($L910,Info!$B$4:$B$266,1,FALSE)),"",VLOOKUP($L910,Info!$B$4:$L$266,4,FALSE)))</f>
        <v/>
      </c>
      <c r="R910" s="1"/>
      <c r="S910" s="6" t="str">
        <f t="shared" si="67"/>
        <v/>
      </c>
      <c r="T910" s="6" t="str">
        <f>IF($L910="None","",IF(ISERROR(VLOOKUP($L910,Info!$B$4:$B$266,1,FALSE)),"",VLOOKUP($L910,Info!$B$4:$L$266,11,FALSE)))</f>
        <v/>
      </c>
      <c r="U910" s="1"/>
      <c r="V910" s="1"/>
      <c r="W910" s="1"/>
      <c r="X910" s="1" t="str">
        <f>IF($L910="None","",IF(ISERROR(VLOOKUP($L910,Info!$B$4:$B$266,1,FALSE)),"",IF(OR(W910="Metallic Liquid Tight",W910="Non-Metallic Liquid Tight",W910="LSZH",W910="Greenfield"),VLOOKUP($L910,Info!$B$4:$L$266,7,FALSE),"N/A")))</f>
        <v/>
      </c>
      <c r="Y910" s="1"/>
      <c r="Z910" s="96" t="str">
        <f>IF($L910="None","",IF(ISERROR(VLOOKUP($L910,Info!$B$4:$B$266,1,FALSE)),"",VLOOKUP($L910,Info!$B$4:$L$266,9,FALSE)))</f>
        <v/>
      </c>
      <c r="AA910" s="96" t="str">
        <f>IF($L910="None","",IF(ISERROR(VLOOKUP($L910,Info!$B$4:$B$266,1,FALSE)),"",VLOOKUP($L910,Info!$B$4:$L$266,8,FALSE)))</f>
        <v/>
      </c>
      <c r="AB910" s="96" t="str">
        <f>IF($L910="None","",IF(ISERROR(VLOOKUP($L910,Info!$B$4:$B$266,1,FALSE)),"",VLOOKUP($L910,Info!$B$4:$L$266,10,FALSE)))</f>
        <v/>
      </c>
      <c r="AC910" s="1" t="str">
        <f>IF(W910="SO Cable","Black,White",IF(O910="","",IF(P910="","",IF($J$12&lt;&gt;"ABC",IF(P910&lt;="250",VLOOKUP(O910,Info!$AZ$4:$BB$22,3,FALSE),VLOOKUP(O910,Info!$AZ$23:$BB$39,3,FALSE)),IF(P910&lt;="250",VLOOKUP(O910,Info!$AO$4:$AQ$22,3,FALSE),VLOOKUP(O910,Info!$AO$23:$AP$39,3,FALSE))))))</f>
        <v/>
      </c>
      <c r="AD910" s="1"/>
      <c r="AE910" s="1" t="str">
        <f>IF($L910="None","",IF(ISERROR(VLOOKUP($L910,Info!$B$4:$B$266,1,FALSE)),"",VLOOKUP($L910,Info!$B$4:$L$266,4,FALSE)))</f>
        <v/>
      </c>
      <c r="AF910" s="1" t="str">
        <f>IF($L910="None","",IF(ISERROR(VLOOKUP($L910,Info!$B$4:$B$266,1,FALSE)),"",VLOOKUP($L910,Info!$B$4:$L$266,6,FALSE)))</f>
        <v/>
      </c>
      <c r="AG910" s="1"/>
      <c r="AH910" s="33" t="str" cm="1">
        <f t="array" ref="AH910">IF(AND(L910&lt;&gt;"",O910&lt;&gt;"",R910:S910&lt;&gt;"",W910:X910&lt;&gt;"",Z910:AA910&lt;&gt;"",AC910&lt;&gt;""),"Good","Bad")</f>
        <v>Bad</v>
      </c>
      <c r="AL910" t="str" cm="1">
        <f t="array" ref="AL910">IF(R910&gt;0,_xlfn.IFS(COUNTIF($L$20:L910,"&lt;&gt;")&lt;101,1,COUNTIF($L$20:L910,"&lt;&gt;")&lt;201,2,COUNTIF($L$20:L910,"&lt;&gt;")&lt;301,3,COUNTIF($L$20:L910,"&lt;&gt;")&lt;401,4,COUNTIF($L$20:L910,"&lt;&gt;")&lt;501,5,COUNTIF($L$20:L910,"&lt;&gt;")&lt;601,6,COUNTIF($L$20:L910,"&lt;&gt;")&lt;701,7,COUNTIF($L$20:L910,"&lt;&gt;")&lt;801,8,COUNTIF($L$20:L910,"&lt;&gt;")&lt;901,9,COUNTIF($L$20:L910,"&lt;&gt;")&lt;1001,10,COUNTIF($L$20:L910,"&lt;&gt;")&lt;1101,11,COUNTIF($L$20:L910,"&lt;&gt;")&lt;1201,12,COUNTIF($L$20:L910,"&lt;&gt;")&lt;1301,13,COUNTIF($L$20:L910,"&lt;&gt;")&lt;1401,14,COUNTIF($L$20:L910,"&lt;&gt;")&lt;1501,15,COUNTIF($L$20:L910,"&lt;&gt;")&lt;1601,16,COUNTIF($L$20:L910,"&lt;&gt;")&lt;1701,17,COUNTIF($L$20:L910,"&lt;&gt;")&lt;1801,18,COUNTIF($L$20:L910,"&lt;&gt;")&lt;1901,19,COUNTIF($L$20:L910,"&lt;&gt;")&lt;2001,20,COUNTIF($L$20:L910,"&lt;&gt;")&lt;2101,21,COUNTIF($L$20:L910,"&lt;&gt;")&lt;2201,22,COUNTIF($L$20:L910,"&lt;&gt;")&lt;2301,23,COUNTIF($L$20:L910,"&lt;&gt;")&lt;2401,24,COUNTIF($L$20:L910,"&lt;&gt;")&lt;2501,25,COUNTIF($L$20:L910,"&lt;&gt;")&lt;2601,26,COUNTIF($L$20:L910,"&lt;&gt;")&lt;2701,27,COUNTIF($L$20:L910,"&lt;&gt;")&lt;2801,28,COUNTIF($L$20:L910,"&lt;&gt;")&lt;2901,29,COUNTIF($L$20:L910,"&lt;&gt;")&lt;3001,30),"")</f>
        <v/>
      </c>
      <c r="AM910" t="str">
        <f t="shared" si="65"/>
        <v/>
      </c>
      <c r="AN910" t="str">
        <f t="shared" si="69"/>
        <v/>
      </c>
      <c r="AP910" t="str">
        <f t="shared" si="68"/>
        <v/>
      </c>
      <c r="AQ910" t="str">
        <f>IF(AO910="","",COUNTIFS(AM910:$AM$3019,AO910))</f>
        <v/>
      </c>
    </row>
    <row r="911" spans="1:43" x14ac:dyDescent="0.25">
      <c r="A911" s="6" t="str">
        <f>IF(COUNT($A$20:A910)&lt;&gt;$B$4,IF(A910="","",A910+1),"")</f>
        <v/>
      </c>
      <c r="B911" s="3"/>
      <c r="C911" s="3"/>
      <c r="D911" s="122"/>
      <c r="E911" s="3"/>
      <c r="F911" s="3"/>
      <c r="G911" s="3"/>
      <c r="H911" s="3"/>
      <c r="I911" s="120"/>
      <c r="J911" s="3"/>
      <c r="K911" s="95" t="str" cm="1">
        <f t="array" ref="K911">IF(OR($J$14 = "A",$J$14 = "B",$J$14 = "C"),IF(I911="","",IF(LEN(I911)&gt;2,_xlfn.IFS(ISNUMBER(SEARCH("_",I911)),I911,ISNUMBER(SEARCH(", ",I911)),SUBSTITUTE(I911,", ","_"),ISNUMBER(SEARCH("/ ",I911)),SUBSTITUTE(I911,"/ ","_"),ISNUMBER(SEARCH(",",I911)),SUBSTITUTE(I911,",","_"),ISNUMBER(SEARCH("/",I911)),SUBSTITUTE(I911,"/","_"),ISNUMBER(SEARCH("",I911)),I911),I911)),IF(OR($J$14 = "J",$J$14 = "K"),"",IF(D911="","",IF(LEN(D911)&gt;2,_xlfn.IFS(ISNUMBER(SEARCH("_",D911)),D911,ISNUMBER(SEARCH(", ",D911)),SUBSTITUTE(D911,", ","_"),ISNUMBER(SEARCH("/ ",D911)),SUBSTITUTE(D911,"/ ","_"),ISNUMBER(SEARCH(",",D911)),SUBSTITUTE(D911,",","_"),ISNUMBER(SEARCH("/",D911)),SUBSTITUTE(D911,"/","_"),ISNUMBER(SEARCH("",D911)),D911),D911))))</f>
        <v/>
      </c>
      <c r="L911" s="1"/>
      <c r="M911" s="1" t="str">
        <f t="shared" si="66"/>
        <v/>
      </c>
      <c r="N911" s="94" t="str">
        <f>IF($L911="None","",IF(ISERROR(VLOOKUP($L911,Info!$B$4:$B$266,1,FALSE)),"",VLOOKUP($L911,Info!$B$4:$L$266,5,FALSE)))</f>
        <v/>
      </c>
      <c r="O911" s="94" t="str">
        <f>IF(K911="","",IF(AND($J$12&lt;&gt;"ABC",N911="3"),"BAC",IF(N911="3","ABC",IF($J$12&lt;&gt;"ABC",IF($J$10="Standard",VLOOKUP(K911,Info!$BE$4:$BF$481,2,FALSE),VLOOKUP(K911,Info!$BI$4:$BJ$482,2,FALSE)),IF($J$10="Standard",VLOOKUP(K911,Info!$AG$4:$AH$2994,2,FALSE),VLOOKUP(K911,Info!$AK$4:$AL$2997,2,FALSE))))))</f>
        <v/>
      </c>
      <c r="P911" s="94" t="str">
        <f>IF($L911="None","",IF(ISERROR(VLOOKUP($L911,Info!$B$4:$B$266,1,FALSE)),"",VLOOKUP($L911,Info!$B$4:$L$266,3,FALSE)))</f>
        <v/>
      </c>
      <c r="Q911" s="96" t="str">
        <f>IF($L911="None","",IF(ISERROR(VLOOKUP($L911,Info!$B$4:$B$266,1,FALSE)),"",VLOOKUP($L911,Info!$B$4:$L$266,4,FALSE)))</f>
        <v/>
      </c>
      <c r="R911" s="1"/>
      <c r="S911" s="6" t="str">
        <f t="shared" si="67"/>
        <v/>
      </c>
      <c r="T911" s="6" t="str">
        <f>IF($L911="None","",IF(ISERROR(VLOOKUP($L911,Info!$B$4:$B$266,1,FALSE)),"",VLOOKUP($L911,Info!$B$4:$L$266,11,FALSE)))</f>
        <v/>
      </c>
      <c r="U911" s="1"/>
      <c r="V911" s="1"/>
      <c r="W911" s="1"/>
      <c r="X911" s="1" t="str">
        <f>IF($L911="None","",IF(ISERROR(VLOOKUP($L911,Info!$B$4:$B$266,1,FALSE)),"",IF(OR(W911="Metallic Liquid Tight",W911="Non-Metallic Liquid Tight",W911="LSZH",W911="Greenfield"),VLOOKUP($L911,Info!$B$4:$L$266,7,FALSE),"N/A")))</f>
        <v/>
      </c>
      <c r="Y911" s="1"/>
      <c r="Z911" s="96" t="str">
        <f>IF($L911="None","",IF(ISERROR(VLOOKUP($L911,Info!$B$4:$B$266,1,FALSE)),"",VLOOKUP($L911,Info!$B$4:$L$266,9,FALSE)))</f>
        <v/>
      </c>
      <c r="AA911" s="96" t="str">
        <f>IF($L911="None","",IF(ISERROR(VLOOKUP($L911,Info!$B$4:$B$266,1,FALSE)),"",VLOOKUP($L911,Info!$B$4:$L$266,8,FALSE)))</f>
        <v/>
      </c>
      <c r="AB911" s="96" t="str">
        <f>IF($L911="None","",IF(ISERROR(VLOOKUP($L911,Info!$B$4:$B$266,1,FALSE)),"",VLOOKUP($L911,Info!$B$4:$L$266,10,FALSE)))</f>
        <v/>
      </c>
      <c r="AC911" s="1" t="str">
        <f>IF(W911="SO Cable","Black,White",IF(O911="","",IF(P911="","",IF($J$12&lt;&gt;"ABC",IF(P911&lt;="250",VLOOKUP(O911,Info!$AZ$4:$BB$22,3,FALSE),VLOOKUP(O911,Info!$AZ$23:$BB$39,3,FALSE)),IF(P911&lt;="250",VLOOKUP(O911,Info!$AO$4:$AQ$22,3,FALSE),VLOOKUP(O911,Info!$AO$23:$AP$39,3,FALSE))))))</f>
        <v/>
      </c>
      <c r="AD911" s="1"/>
      <c r="AE911" s="1" t="str">
        <f>IF($L911="None","",IF(ISERROR(VLOOKUP($L911,Info!$B$4:$B$266,1,FALSE)),"",VLOOKUP($L911,Info!$B$4:$L$266,4,FALSE)))</f>
        <v/>
      </c>
      <c r="AF911" s="1" t="str">
        <f>IF($L911="None","",IF(ISERROR(VLOOKUP($L911,Info!$B$4:$B$266,1,FALSE)),"",VLOOKUP($L911,Info!$B$4:$L$266,6,FALSE)))</f>
        <v/>
      </c>
      <c r="AG911" s="1"/>
      <c r="AH911" s="33" t="str" cm="1">
        <f t="array" ref="AH911">IF(AND(L911&lt;&gt;"",O911&lt;&gt;"",R911:S911&lt;&gt;"",W911:X911&lt;&gt;"",Z911:AA911&lt;&gt;"",AC911&lt;&gt;""),"Good","Bad")</f>
        <v>Bad</v>
      </c>
      <c r="AL911" t="str" cm="1">
        <f t="array" ref="AL911">IF(R911&gt;0,_xlfn.IFS(COUNTIF($L$20:L911,"&lt;&gt;")&lt;101,1,COUNTIF($L$20:L911,"&lt;&gt;")&lt;201,2,COUNTIF($L$20:L911,"&lt;&gt;")&lt;301,3,COUNTIF($L$20:L911,"&lt;&gt;")&lt;401,4,COUNTIF($L$20:L911,"&lt;&gt;")&lt;501,5,COUNTIF($L$20:L911,"&lt;&gt;")&lt;601,6,COUNTIF($L$20:L911,"&lt;&gt;")&lt;701,7,COUNTIF($L$20:L911,"&lt;&gt;")&lt;801,8,COUNTIF($L$20:L911,"&lt;&gt;")&lt;901,9,COUNTIF($L$20:L911,"&lt;&gt;")&lt;1001,10,COUNTIF($L$20:L911,"&lt;&gt;")&lt;1101,11,COUNTIF($L$20:L911,"&lt;&gt;")&lt;1201,12,COUNTIF($L$20:L911,"&lt;&gt;")&lt;1301,13,COUNTIF($L$20:L911,"&lt;&gt;")&lt;1401,14,COUNTIF($L$20:L911,"&lt;&gt;")&lt;1501,15,COUNTIF($L$20:L911,"&lt;&gt;")&lt;1601,16,COUNTIF($L$20:L911,"&lt;&gt;")&lt;1701,17,COUNTIF($L$20:L911,"&lt;&gt;")&lt;1801,18,COUNTIF($L$20:L911,"&lt;&gt;")&lt;1901,19,COUNTIF($L$20:L911,"&lt;&gt;")&lt;2001,20,COUNTIF($L$20:L911,"&lt;&gt;")&lt;2101,21,COUNTIF($L$20:L911,"&lt;&gt;")&lt;2201,22,COUNTIF($L$20:L911,"&lt;&gt;")&lt;2301,23,COUNTIF($L$20:L911,"&lt;&gt;")&lt;2401,24,COUNTIF($L$20:L911,"&lt;&gt;")&lt;2501,25,COUNTIF($L$20:L911,"&lt;&gt;")&lt;2601,26,COUNTIF($L$20:L911,"&lt;&gt;")&lt;2701,27,COUNTIF($L$20:L911,"&lt;&gt;")&lt;2801,28,COUNTIF($L$20:L911,"&lt;&gt;")&lt;2901,29,COUNTIF($L$20:L911,"&lt;&gt;")&lt;3001,30),"")</f>
        <v/>
      </c>
      <c r="AM911" t="str">
        <f t="shared" si="65"/>
        <v/>
      </c>
      <c r="AN911" t="str">
        <f t="shared" si="69"/>
        <v/>
      </c>
      <c r="AP911" t="str">
        <f t="shared" si="68"/>
        <v/>
      </c>
      <c r="AQ911" t="str">
        <f>IF(AO911="","",COUNTIFS(AM911:$AM$3019,AO911))</f>
        <v/>
      </c>
    </row>
    <row r="912" spans="1:43" x14ac:dyDescent="0.25">
      <c r="A912" s="6" t="str">
        <f>IF(COUNT($A$20:A911)&lt;&gt;$B$4,IF(A911="","",A911+1),"")</f>
        <v/>
      </c>
      <c r="B912" s="3"/>
      <c r="C912" s="3"/>
      <c r="D912" s="122"/>
      <c r="E912" s="3"/>
      <c r="F912" s="3"/>
      <c r="G912" s="3"/>
      <c r="H912" s="3"/>
      <c r="I912" s="120"/>
      <c r="J912" s="3"/>
      <c r="K912" s="95" t="str" cm="1">
        <f t="array" ref="K912">IF(OR($J$14 = "A",$J$14 = "B",$J$14 = "C"),IF(I912="","",IF(LEN(I912)&gt;2,_xlfn.IFS(ISNUMBER(SEARCH("_",I912)),I912,ISNUMBER(SEARCH(", ",I912)),SUBSTITUTE(I912,", ","_"),ISNUMBER(SEARCH("/ ",I912)),SUBSTITUTE(I912,"/ ","_"),ISNUMBER(SEARCH(",",I912)),SUBSTITUTE(I912,",","_"),ISNUMBER(SEARCH("/",I912)),SUBSTITUTE(I912,"/","_"),ISNUMBER(SEARCH("",I912)),I912),I912)),IF(OR($J$14 = "J",$J$14 = "K"),"",IF(D912="","",IF(LEN(D912)&gt;2,_xlfn.IFS(ISNUMBER(SEARCH("_",D912)),D912,ISNUMBER(SEARCH(", ",D912)),SUBSTITUTE(D912,", ","_"),ISNUMBER(SEARCH("/ ",D912)),SUBSTITUTE(D912,"/ ","_"),ISNUMBER(SEARCH(",",D912)),SUBSTITUTE(D912,",","_"),ISNUMBER(SEARCH("/",D912)),SUBSTITUTE(D912,"/","_"),ISNUMBER(SEARCH("",D912)),D912),D912))))</f>
        <v/>
      </c>
      <c r="L912" s="1"/>
      <c r="M912" s="1" t="str">
        <f t="shared" si="66"/>
        <v/>
      </c>
      <c r="N912" s="94" t="str">
        <f>IF($L912="None","",IF(ISERROR(VLOOKUP($L912,Info!$B$4:$B$266,1,FALSE)),"",VLOOKUP($L912,Info!$B$4:$L$266,5,FALSE)))</f>
        <v/>
      </c>
      <c r="O912" s="94" t="str">
        <f>IF(K912="","",IF(AND($J$12&lt;&gt;"ABC",N912="3"),"BAC",IF(N912="3","ABC",IF($J$12&lt;&gt;"ABC",IF($J$10="Standard",VLOOKUP(K912,Info!$BE$4:$BF$481,2,FALSE),VLOOKUP(K912,Info!$BI$4:$BJ$482,2,FALSE)),IF($J$10="Standard",VLOOKUP(K912,Info!$AG$4:$AH$2994,2,FALSE),VLOOKUP(K912,Info!$AK$4:$AL$2997,2,FALSE))))))</f>
        <v/>
      </c>
      <c r="P912" s="94" t="str">
        <f>IF($L912="None","",IF(ISERROR(VLOOKUP($L912,Info!$B$4:$B$266,1,FALSE)),"",VLOOKUP($L912,Info!$B$4:$L$266,3,FALSE)))</f>
        <v/>
      </c>
      <c r="Q912" s="96" t="str">
        <f>IF($L912="None","",IF(ISERROR(VLOOKUP($L912,Info!$B$4:$B$266,1,FALSE)),"",VLOOKUP($L912,Info!$B$4:$L$266,4,FALSE)))</f>
        <v/>
      </c>
      <c r="R912" s="1"/>
      <c r="S912" s="6" t="str">
        <f t="shared" si="67"/>
        <v/>
      </c>
      <c r="T912" s="6" t="str">
        <f>IF($L912="None","",IF(ISERROR(VLOOKUP($L912,Info!$B$4:$B$266,1,FALSE)),"",VLOOKUP($L912,Info!$B$4:$L$266,11,FALSE)))</f>
        <v/>
      </c>
      <c r="U912" s="1"/>
      <c r="V912" s="1"/>
      <c r="W912" s="1"/>
      <c r="X912" s="1" t="str">
        <f>IF($L912="None","",IF(ISERROR(VLOOKUP($L912,Info!$B$4:$B$266,1,FALSE)),"",IF(OR(W912="Metallic Liquid Tight",W912="Non-Metallic Liquid Tight",W912="LSZH",W912="Greenfield"),VLOOKUP($L912,Info!$B$4:$L$266,7,FALSE),"N/A")))</f>
        <v/>
      </c>
      <c r="Y912" s="1"/>
      <c r="Z912" s="96" t="str">
        <f>IF($L912="None","",IF(ISERROR(VLOOKUP($L912,Info!$B$4:$B$266,1,FALSE)),"",VLOOKUP($L912,Info!$B$4:$L$266,9,FALSE)))</f>
        <v/>
      </c>
      <c r="AA912" s="96" t="str">
        <f>IF($L912="None","",IF(ISERROR(VLOOKUP($L912,Info!$B$4:$B$266,1,FALSE)),"",VLOOKUP($L912,Info!$B$4:$L$266,8,FALSE)))</f>
        <v/>
      </c>
      <c r="AB912" s="96" t="str">
        <f>IF($L912="None","",IF(ISERROR(VLOOKUP($L912,Info!$B$4:$B$266,1,FALSE)),"",VLOOKUP($L912,Info!$B$4:$L$266,10,FALSE)))</f>
        <v/>
      </c>
      <c r="AC912" s="1" t="str">
        <f>IF(W912="SO Cable","Black,White",IF(O912="","",IF(P912="","",IF($J$12&lt;&gt;"ABC",IF(P912&lt;="250",VLOOKUP(O912,Info!$AZ$4:$BB$22,3,FALSE),VLOOKUP(O912,Info!$AZ$23:$BB$39,3,FALSE)),IF(P912&lt;="250",VLOOKUP(O912,Info!$AO$4:$AQ$22,3,FALSE),VLOOKUP(O912,Info!$AO$23:$AP$39,3,FALSE))))))</f>
        <v/>
      </c>
      <c r="AD912" s="1"/>
      <c r="AE912" s="1" t="str">
        <f>IF($L912="None","",IF(ISERROR(VLOOKUP($L912,Info!$B$4:$B$266,1,FALSE)),"",VLOOKUP($L912,Info!$B$4:$L$266,4,FALSE)))</f>
        <v/>
      </c>
      <c r="AF912" s="1" t="str">
        <f>IF($L912="None","",IF(ISERROR(VLOOKUP($L912,Info!$B$4:$B$266,1,FALSE)),"",VLOOKUP($L912,Info!$B$4:$L$266,6,FALSE)))</f>
        <v/>
      </c>
      <c r="AG912" s="1"/>
      <c r="AH912" s="33" t="str" cm="1">
        <f t="array" ref="AH912">IF(AND(L912&lt;&gt;"",O912&lt;&gt;"",R912:S912&lt;&gt;"",W912:X912&lt;&gt;"",Z912:AA912&lt;&gt;"",AC912&lt;&gt;""),"Good","Bad")</f>
        <v>Bad</v>
      </c>
      <c r="AL912" t="str" cm="1">
        <f t="array" ref="AL912">IF(R912&gt;0,_xlfn.IFS(COUNTIF($L$20:L912,"&lt;&gt;")&lt;101,1,COUNTIF($L$20:L912,"&lt;&gt;")&lt;201,2,COUNTIF($L$20:L912,"&lt;&gt;")&lt;301,3,COUNTIF($L$20:L912,"&lt;&gt;")&lt;401,4,COUNTIF($L$20:L912,"&lt;&gt;")&lt;501,5,COUNTIF($L$20:L912,"&lt;&gt;")&lt;601,6,COUNTIF($L$20:L912,"&lt;&gt;")&lt;701,7,COUNTIF($L$20:L912,"&lt;&gt;")&lt;801,8,COUNTIF($L$20:L912,"&lt;&gt;")&lt;901,9,COUNTIF($L$20:L912,"&lt;&gt;")&lt;1001,10,COUNTIF($L$20:L912,"&lt;&gt;")&lt;1101,11,COUNTIF($L$20:L912,"&lt;&gt;")&lt;1201,12,COUNTIF($L$20:L912,"&lt;&gt;")&lt;1301,13,COUNTIF($L$20:L912,"&lt;&gt;")&lt;1401,14,COUNTIF($L$20:L912,"&lt;&gt;")&lt;1501,15,COUNTIF($L$20:L912,"&lt;&gt;")&lt;1601,16,COUNTIF($L$20:L912,"&lt;&gt;")&lt;1701,17,COUNTIF($L$20:L912,"&lt;&gt;")&lt;1801,18,COUNTIF($L$20:L912,"&lt;&gt;")&lt;1901,19,COUNTIF($L$20:L912,"&lt;&gt;")&lt;2001,20,COUNTIF($L$20:L912,"&lt;&gt;")&lt;2101,21,COUNTIF($L$20:L912,"&lt;&gt;")&lt;2201,22,COUNTIF($L$20:L912,"&lt;&gt;")&lt;2301,23,COUNTIF($L$20:L912,"&lt;&gt;")&lt;2401,24,COUNTIF($L$20:L912,"&lt;&gt;")&lt;2501,25,COUNTIF($L$20:L912,"&lt;&gt;")&lt;2601,26,COUNTIF($L$20:L912,"&lt;&gt;")&lt;2701,27,COUNTIF($L$20:L912,"&lt;&gt;")&lt;2801,28,COUNTIF($L$20:L912,"&lt;&gt;")&lt;2901,29,COUNTIF($L$20:L912,"&lt;&gt;")&lt;3001,30),"")</f>
        <v/>
      </c>
      <c r="AM912" t="str">
        <f t="shared" si="65"/>
        <v/>
      </c>
      <c r="AN912" t="str">
        <f t="shared" si="69"/>
        <v/>
      </c>
      <c r="AP912" t="str">
        <f t="shared" si="68"/>
        <v/>
      </c>
      <c r="AQ912" t="str">
        <f>IF(AO912="","",COUNTIFS(AM912:$AM$3019,AO912))</f>
        <v/>
      </c>
    </row>
    <row r="913" spans="1:43" x14ac:dyDescent="0.25">
      <c r="A913" s="6" t="str">
        <f>IF(COUNT($A$20:A912)&lt;&gt;$B$4,IF(A912="","",A912+1),"")</f>
        <v/>
      </c>
      <c r="B913" s="3"/>
      <c r="C913" s="3"/>
      <c r="D913" s="122"/>
      <c r="E913" s="3"/>
      <c r="F913" s="3"/>
      <c r="G913" s="3"/>
      <c r="H913" s="3"/>
      <c r="I913" s="120"/>
      <c r="J913" s="3"/>
      <c r="K913" s="95" t="str" cm="1">
        <f t="array" ref="K913">IF(OR($J$14 = "A",$J$14 = "B",$J$14 = "C"),IF(I913="","",IF(LEN(I913)&gt;2,_xlfn.IFS(ISNUMBER(SEARCH("_",I913)),I913,ISNUMBER(SEARCH(", ",I913)),SUBSTITUTE(I913,", ","_"),ISNUMBER(SEARCH("/ ",I913)),SUBSTITUTE(I913,"/ ","_"),ISNUMBER(SEARCH(",",I913)),SUBSTITUTE(I913,",","_"),ISNUMBER(SEARCH("/",I913)),SUBSTITUTE(I913,"/","_"),ISNUMBER(SEARCH("",I913)),I913),I913)),IF(OR($J$14 = "J",$J$14 = "K"),"",IF(D913="","",IF(LEN(D913)&gt;2,_xlfn.IFS(ISNUMBER(SEARCH("_",D913)),D913,ISNUMBER(SEARCH(", ",D913)),SUBSTITUTE(D913,", ","_"),ISNUMBER(SEARCH("/ ",D913)),SUBSTITUTE(D913,"/ ","_"),ISNUMBER(SEARCH(",",D913)),SUBSTITUTE(D913,",","_"),ISNUMBER(SEARCH("/",D913)),SUBSTITUTE(D913,"/","_"),ISNUMBER(SEARCH("",D913)),D913),D913))))</f>
        <v/>
      </c>
      <c r="L913" s="1"/>
      <c r="M913" s="1" t="str">
        <f t="shared" si="66"/>
        <v/>
      </c>
      <c r="N913" s="94" t="str">
        <f>IF($L913="None","",IF(ISERROR(VLOOKUP($L913,Info!$B$4:$B$266,1,FALSE)),"",VLOOKUP($L913,Info!$B$4:$L$266,5,FALSE)))</f>
        <v/>
      </c>
      <c r="O913" s="94" t="str">
        <f>IF(K913="","",IF(AND($J$12&lt;&gt;"ABC",N913="3"),"BAC",IF(N913="3","ABC",IF($J$12&lt;&gt;"ABC",IF($J$10="Standard",VLOOKUP(K913,Info!$BE$4:$BF$481,2,FALSE),VLOOKUP(K913,Info!$BI$4:$BJ$482,2,FALSE)),IF($J$10="Standard",VLOOKUP(K913,Info!$AG$4:$AH$2994,2,FALSE),VLOOKUP(K913,Info!$AK$4:$AL$2997,2,FALSE))))))</f>
        <v/>
      </c>
      <c r="P913" s="94" t="str">
        <f>IF($L913="None","",IF(ISERROR(VLOOKUP($L913,Info!$B$4:$B$266,1,FALSE)),"",VLOOKUP($L913,Info!$B$4:$L$266,3,FALSE)))</f>
        <v/>
      </c>
      <c r="Q913" s="96" t="str">
        <f>IF($L913="None","",IF(ISERROR(VLOOKUP($L913,Info!$B$4:$B$266,1,FALSE)),"",VLOOKUP($L913,Info!$B$4:$L$266,4,FALSE)))</f>
        <v/>
      </c>
      <c r="R913" s="1"/>
      <c r="S913" s="6" t="str">
        <f t="shared" si="67"/>
        <v/>
      </c>
      <c r="T913" s="6" t="str">
        <f>IF($L913="None","",IF(ISERROR(VLOOKUP($L913,Info!$B$4:$B$266,1,FALSE)),"",VLOOKUP($L913,Info!$B$4:$L$266,11,FALSE)))</f>
        <v/>
      </c>
      <c r="U913" s="1"/>
      <c r="V913" s="1"/>
      <c r="W913" s="1"/>
      <c r="X913" s="1" t="str">
        <f>IF($L913="None","",IF(ISERROR(VLOOKUP($L913,Info!$B$4:$B$266,1,FALSE)),"",IF(OR(W913="Metallic Liquid Tight",W913="Non-Metallic Liquid Tight",W913="LSZH",W913="Greenfield"),VLOOKUP($L913,Info!$B$4:$L$266,7,FALSE),"N/A")))</f>
        <v/>
      </c>
      <c r="Y913" s="1"/>
      <c r="Z913" s="96" t="str">
        <f>IF($L913="None","",IF(ISERROR(VLOOKUP($L913,Info!$B$4:$B$266,1,FALSE)),"",VLOOKUP($L913,Info!$B$4:$L$266,9,FALSE)))</f>
        <v/>
      </c>
      <c r="AA913" s="96" t="str">
        <f>IF($L913="None","",IF(ISERROR(VLOOKUP($L913,Info!$B$4:$B$266,1,FALSE)),"",VLOOKUP($L913,Info!$B$4:$L$266,8,FALSE)))</f>
        <v/>
      </c>
      <c r="AB913" s="96" t="str">
        <f>IF($L913="None","",IF(ISERROR(VLOOKUP($L913,Info!$B$4:$B$266,1,FALSE)),"",VLOOKUP($L913,Info!$B$4:$L$266,10,FALSE)))</f>
        <v/>
      </c>
      <c r="AC913" s="1" t="str">
        <f>IF(W913="SO Cable","Black,White",IF(O913="","",IF(P913="","",IF($J$12&lt;&gt;"ABC",IF(P913&lt;="250",VLOOKUP(O913,Info!$AZ$4:$BB$22,3,FALSE),VLOOKUP(O913,Info!$AZ$23:$BB$39,3,FALSE)),IF(P913&lt;="250",VLOOKUP(O913,Info!$AO$4:$AQ$22,3,FALSE),VLOOKUP(O913,Info!$AO$23:$AP$39,3,FALSE))))))</f>
        <v/>
      </c>
      <c r="AD913" s="1"/>
      <c r="AE913" s="1" t="str">
        <f>IF($L913="None","",IF(ISERROR(VLOOKUP($L913,Info!$B$4:$B$266,1,FALSE)),"",VLOOKUP($L913,Info!$B$4:$L$266,4,FALSE)))</f>
        <v/>
      </c>
      <c r="AF913" s="1" t="str">
        <f>IF($L913="None","",IF(ISERROR(VLOOKUP($L913,Info!$B$4:$B$266,1,FALSE)),"",VLOOKUP($L913,Info!$B$4:$L$266,6,FALSE)))</f>
        <v/>
      </c>
      <c r="AG913" s="1"/>
      <c r="AH913" s="33" t="str" cm="1">
        <f t="array" ref="AH913">IF(AND(L913&lt;&gt;"",O913&lt;&gt;"",R913:S913&lt;&gt;"",W913:X913&lt;&gt;"",Z913:AA913&lt;&gt;"",AC913&lt;&gt;""),"Good","Bad")</f>
        <v>Bad</v>
      </c>
      <c r="AL913" t="str" cm="1">
        <f t="array" ref="AL913">IF(R913&gt;0,_xlfn.IFS(COUNTIF($L$20:L913,"&lt;&gt;")&lt;101,1,COUNTIF($L$20:L913,"&lt;&gt;")&lt;201,2,COUNTIF($L$20:L913,"&lt;&gt;")&lt;301,3,COUNTIF($L$20:L913,"&lt;&gt;")&lt;401,4,COUNTIF($L$20:L913,"&lt;&gt;")&lt;501,5,COUNTIF($L$20:L913,"&lt;&gt;")&lt;601,6,COUNTIF($L$20:L913,"&lt;&gt;")&lt;701,7,COUNTIF($L$20:L913,"&lt;&gt;")&lt;801,8,COUNTIF($L$20:L913,"&lt;&gt;")&lt;901,9,COUNTIF($L$20:L913,"&lt;&gt;")&lt;1001,10,COUNTIF($L$20:L913,"&lt;&gt;")&lt;1101,11,COUNTIF($L$20:L913,"&lt;&gt;")&lt;1201,12,COUNTIF($L$20:L913,"&lt;&gt;")&lt;1301,13,COUNTIF($L$20:L913,"&lt;&gt;")&lt;1401,14,COUNTIF($L$20:L913,"&lt;&gt;")&lt;1501,15,COUNTIF($L$20:L913,"&lt;&gt;")&lt;1601,16,COUNTIF($L$20:L913,"&lt;&gt;")&lt;1701,17,COUNTIF($L$20:L913,"&lt;&gt;")&lt;1801,18,COUNTIF($L$20:L913,"&lt;&gt;")&lt;1901,19,COUNTIF($L$20:L913,"&lt;&gt;")&lt;2001,20,COUNTIF($L$20:L913,"&lt;&gt;")&lt;2101,21,COUNTIF($L$20:L913,"&lt;&gt;")&lt;2201,22,COUNTIF($L$20:L913,"&lt;&gt;")&lt;2301,23,COUNTIF($L$20:L913,"&lt;&gt;")&lt;2401,24,COUNTIF($L$20:L913,"&lt;&gt;")&lt;2501,25,COUNTIF($L$20:L913,"&lt;&gt;")&lt;2601,26,COUNTIF($L$20:L913,"&lt;&gt;")&lt;2701,27,COUNTIF($L$20:L913,"&lt;&gt;")&lt;2801,28,COUNTIF($L$20:L913,"&lt;&gt;")&lt;2901,29,COUNTIF($L$20:L913,"&lt;&gt;")&lt;3001,30),"")</f>
        <v/>
      </c>
      <c r="AM913" t="str">
        <f t="shared" si="65"/>
        <v/>
      </c>
      <c r="AN913" t="str">
        <f t="shared" si="69"/>
        <v/>
      </c>
      <c r="AP913" t="str">
        <f t="shared" si="68"/>
        <v/>
      </c>
      <c r="AQ913" t="str">
        <f>IF(AO913="","",COUNTIFS(AM913:$AM$3019,AO913))</f>
        <v/>
      </c>
    </row>
    <row r="914" spans="1:43" x14ac:dyDescent="0.25">
      <c r="A914" s="6" t="str">
        <f>IF(COUNT($A$20:A913)&lt;&gt;$B$4,IF(A913="","",A913+1),"")</f>
        <v/>
      </c>
      <c r="B914" s="3"/>
      <c r="C914" s="3"/>
      <c r="D914" s="122"/>
      <c r="E914" s="3"/>
      <c r="F914" s="3"/>
      <c r="G914" s="3"/>
      <c r="H914" s="3"/>
      <c r="I914" s="120"/>
      <c r="J914" s="3"/>
      <c r="K914" s="95" t="str" cm="1">
        <f t="array" ref="K914">IF(OR($J$14 = "A",$J$14 = "B",$J$14 = "C"),IF(I914="","",IF(LEN(I914)&gt;2,_xlfn.IFS(ISNUMBER(SEARCH("_",I914)),I914,ISNUMBER(SEARCH(", ",I914)),SUBSTITUTE(I914,", ","_"),ISNUMBER(SEARCH("/ ",I914)),SUBSTITUTE(I914,"/ ","_"),ISNUMBER(SEARCH(",",I914)),SUBSTITUTE(I914,",","_"),ISNUMBER(SEARCH("/",I914)),SUBSTITUTE(I914,"/","_"),ISNUMBER(SEARCH("",I914)),I914),I914)),IF(OR($J$14 = "J",$J$14 = "K"),"",IF(D914="","",IF(LEN(D914)&gt;2,_xlfn.IFS(ISNUMBER(SEARCH("_",D914)),D914,ISNUMBER(SEARCH(", ",D914)),SUBSTITUTE(D914,", ","_"),ISNUMBER(SEARCH("/ ",D914)),SUBSTITUTE(D914,"/ ","_"),ISNUMBER(SEARCH(",",D914)),SUBSTITUTE(D914,",","_"),ISNUMBER(SEARCH("/",D914)),SUBSTITUTE(D914,"/","_"),ISNUMBER(SEARCH("",D914)),D914),D914))))</f>
        <v/>
      </c>
      <c r="L914" s="1"/>
      <c r="M914" s="1" t="str">
        <f t="shared" si="66"/>
        <v/>
      </c>
      <c r="N914" s="94" t="str">
        <f>IF($L914="None","",IF(ISERROR(VLOOKUP($L914,Info!$B$4:$B$266,1,FALSE)),"",VLOOKUP($L914,Info!$B$4:$L$266,5,FALSE)))</f>
        <v/>
      </c>
      <c r="O914" s="94" t="str">
        <f>IF(K914="","",IF(AND($J$12&lt;&gt;"ABC",N914="3"),"BAC",IF(N914="3","ABC",IF($J$12&lt;&gt;"ABC",IF($J$10="Standard",VLOOKUP(K914,Info!$BE$4:$BF$481,2,FALSE),VLOOKUP(K914,Info!$BI$4:$BJ$482,2,FALSE)),IF($J$10="Standard",VLOOKUP(K914,Info!$AG$4:$AH$2994,2,FALSE),VLOOKUP(K914,Info!$AK$4:$AL$2997,2,FALSE))))))</f>
        <v/>
      </c>
      <c r="P914" s="94" t="str">
        <f>IF($L914="None","",IF(ISERROR(VLOOKUP($L914,Info!$B$4:$B$266,1,FALSE)),"",VLOOKUP($L914,Info!$B$4:$L$266,3,FALSE)))</f>
        <v/>
      </c>
      <c r="Q914" s="96" t="str">
        <f>IF($L914="None","",IF(ISERROR(VLOOKUP($L914,Info!$B$4:$B$266,1,FALSE)),"",VLOOKUP($L914,Info!$B$4:$L$266,4,FALSE)))</f>
        <v/>
      </c>
      <c r="R914" s="1"/>
      <c r="S914" s="6" t="str">
        <f t="shared" si="67"/>
        <v/>
      </c>
      <c r="T914" s="6" t="str">
        <f>IF($L914="None","",IF(ISERROR(VLOOKUP($L914,Info!$B$4:$B$266,1,FALSE)),"",VLOOKUP($L914,Info!$B$4:$L$266,11,FALSE)))</f>
        <v/>
      </c>
      <c r="U914" s="1"/>
      <c r="V914" s="1"/>
      <c r="W914" s="1"/>
      <c r="X914" s="1" t="str">
        <f>IF($L914="None","",IF(ISERROR(VLOOKUP($L914,Info!$B$4:$B$266,1,FALSE)),"",IF(OR(W914="Metallic Liquid Tight",W914="Non-Metallic Liquid Tight",W914="LSZH",W914="Greenfield"),VLOOKUP($L914,Info!$B$4:$L$266,7,FALSE),"N/A")))</f>
        <v/>
      </c>
      <c r="Y914" s="1"/>
      <c r="Z914" s="96" t="str">
        <f>IF($L914="None","",IF(ISERROR(VLOOKUP($L914,Info!$B$4:$B$266,1,FALSE)),"",VLOOKUP($L914,Info!$B$4:$L$266,9,FALSE)))</f>
        <v/>
      </c>
      <c r="AA914" s="96" t="str">
        <f>IF($L914="None","",IF(ISERROR(VLOOKUP($L914,Info!$B$4:$B$266,1,FALSE)),"",VLOOKUP($L914,Info!$B$4:$L$266,8,FALSE)))</f>
        <v/>
      </c>
      <c r="AB914" s="96" t="str">
        <f>IF($L914="None","",IF(ISERROR(VLOOKUP($L914,Info!$B$4:$B$266,1,FALSE)),"",VLOOKUP($L914,Info!$B$4:$L$266,10,FALSE)))</f>
        <v/>
      </c>
      <c r="AC914" s="1" t="str">
        <f>IF(W914="SO Cable","Black,White",IF(O914="","",IF(P914="","",IF($J$12&lt;&gt;"ABC",IF(P914&lt;="250",VLOOKUP(O914,Info!$AZ$4:$BB$22,3,FALSE),VLOOKUP(O914,Info!$AZ$23:$BB$39,3,FALSE)),IF(P914&lt;="250",VLOOKUP(O914,Info!$AO$4:$AQ$22,3,FALSE),VLOOKUP(O914,Info!$AO$23:$AP$39,3,FALSE))))))</f>
        <v/>
      </c>
      <c r="AD914" s="1"/>
      <c r="AE914" s="1" t="str">
        <f>IF($L914="None","",IF(ISERROR(VLOOKUP($L914,Info!$B$4:$B$266,1,FALSE)),"",VLOOKUP($L914,Info!$B$4:$L$266,4,FALSE)))</f>
        <v/>
      </c>
      <c r="AF914" s="1" t="str">
        <f>IF($L914="None","",IF(ISERROR(VLOOKUP($L914,Info!$B$4:$B$266,1,FALSE)),"",VLOOKUP($L914,Info!$B$4:$L$266,6,FALSE)))</f>
        <v/>
      </c>
      <c r="AG914" s="1"/>
      <c r="AH914" s="33" t="str" cm="1">
        <f t="array" ref="AH914">IF(AND(L914&lt;&gt;"",O914&lt;&gt;"",R914:S914&lt;&gt;"",W914:X914&lt;&gt;"",Z914:AA914&lt;&gt;"",AC914&lt;&gt;""),"Good","Bad")</f>
        <v>Bad</v>
      </c>
      <c r="AL914" t="str" cm="1">
        <f t="array" ref="AL914">IF(R914&gt;0,_xlfn.IFS(COUNTIF($L$20:L914,"&lt;&gt;")&lt;101,1,COUNTIF($L$20:L914,"&lt;&gt;")&lt;201,2,COUNTIF($L$20:L914,"&lt;&gt;")&lt;301,3,COUNTIF($L$20:L914,"&lt;&gt;")&lt;401,4,COUNTIF($L$20:L914,"&lt;&gt;")&lt;501,5,COUNTIF($L$20:L914,"&lt;&gt;")&lt;601,6,COUNTIF($L$20:L914,"&lt;&gt;")&lt;701,7,COUNTIF($L$20:L914,"&lt;&gt;")&lt;801,8,COUNTIF($L$20:L914,"&lt;&gt;")&lt;901,9,COUNTIF($L$20:L914,"&lt;&gt;")&lt;1001,10,COUNTIF($L$20:L914,"&lt;&gt;")&lt;1101,11,COUNTIF($L$20:L914,"&lt;&gt;")&lt;1201,12,COUNTIF($L$20:L914,"&lt;&gt;")&lt;1301,13,COUNTIF($L$20:L914,"&lt;&gt;")&lt;1401,14,COUNTIF($L$20:L914,"&lt;&gt;")&lt;1501,15,COUNTIF($L$20:L914,"&lt;&gt;")&lt;1601,16,COUNTIF($L$20:L914,"&lt;&gt;")&lt;1701,17,COUNTIF($L$20:L914,"&lt;&gt;")&lt;1801,18,COUNTIF($L$20:L914,"&lt;&gt;")&lt;1901,19,COUNTIF($L$20:L914,"&lt;&gt;")&lt;2001,20,COUNTIF($L$20:L914,"&lt;&gt;")&lt;2101,21,COUNTIF($L$20:L914,"&lt;&gt;")&lt;2201,22,COUNTIF($L$20:L914,"&lt;&gt;")&lt;2301,23,COUNTIF($L$20:L914,"&lt;&gt;")&lt;2401,24,COUNTIF($L$20:L914,"&lt;&gt;")&lt;2501,25,COUNTIF($L$20:L914,"&lt;&gt;")&lt;2601,26,COUNTIF($L$20:L914,"&lt;&gt;")&lt;2701,27,COUNTIF($L$20:L914,"&lt;&gt;")&lt;2801,28,COUNTIF($L$20:L914,"&lt;&gt;")&lt;2901,29,COUNTIF($L$20:L914,"&lt;&gt;")&lt;3001,30),"")</f>
        <v/>
      </c>
      <c r="AM914" t="str">
        <f t="shared" si="65"/>
        <v/>
      </c>
      <c r="AN914" t="str">
        <f t="shared" si="69"/>
        <v/>
      </c>
      <c r="AP914" t="str">
        <f t="shared" si="68"/>
        <v/>
      </c>
      <c r="AQ914" t="str">
        <f>IF(AO914="","",COUNTIFS(AM914:$AM$3019,AO914))</f>
        <v/>
      </c>
    </row>
    <row r="915" spans="1:43" x14ac:dyDescent="0.25">
      <c r="A915" s="6" t="str">
        <f>IF(COUNT($A$20:A914)&lt;&gt;$B$4,IF(A914="","",A914+1),"")</f>
        <v/>
      </c>
      <c r="B915" s="3"/>
      <c r="C915" s="3"/>
      <c r="D915" s="122"/>
      <c r="E915" s="3"/>
      <c r="F915" s="3"/>
      <c r="G915" s="3"/>
      <c r="H915" s="3"/>
      <c r="I915" s="120"/>
      <c r="J915" s="3"/>
      <c r="K915" s="95" t="str" cm="1">
        <f t="array" ref="K915">IF(OR($J$14 = "A",$J$14 = "B",$J$14 = "C"),IF(I915="","",IF(LEN(I915)&gt;2,_xlfn.IFS(ISNUMBER(SEARCH("_",I915)),I915,ISNUMBER(SEARCH(", ",I915)),SUBSTITUTE(I915,", ","_"),ISNUMBER(SEARCH("/ ",I915)),SUBSTITUTE(I915,"/ ","_"),ISNUMBER(SEARCH(",",I915)),SUBSTITUTE(I915,",","_"),ISNUMBER(SEARCH("/",I915)),SUBSTITUTE(I915,"/","_"),ISNUMBER(SEARCH("",I915)),I915),I915)),IF(OR($J$14 = "J",$J$14 = "K"),"",IF(D915="","",IF(LEN(D915)&gt;2,_xlfn.IFS(ISNUMBER(SEARCH("_",D915)),D915,ISNUMBER(SEARCH(", ",D915)),SUBSTITUTE(D915,", ","_"),ISNUMBER(SEARCH("/ ",D915)),SUBSTITUTE(D915,"/ ","_"),ISNUMBER(SEARCH(",",D915)),SUBSTITUTE(D915,",","_"),ISNUMBER(SEARCH("/",D915)),SUBSTITUTE(D915,"/","_"),ISNUMBER(SEARCH("",D915)),D915),D915))))</f>
        <v/>
      </c>
      <c r="L915" s="1"/>
      <c r="M915" s="1" t="str">
        <f t="shared" si="66"/>
        <v/>
      </c>
      <c r="N915" s="94" t="str">
        <f>IF($L915="None","",IF(ISERROR(VLOOKUP($L915,Info!$B$4:$B$266,1,FALSE)),"",VLOOKUP($L915,Info!$B$4:$L$266,5,FALSE)))</f>
        <v/>
      </c>
      <c r="O915" s="94" t="str">
        <f>IF(K915="","",IF(AND($J$12&lt;&gt;"ABC",N915="3"),"BAC",IF(N915="3","ABC",IF($J$12&lt;&gt;"ABC",IF($J$10="Standard",VLOOKUP(K915,Info!$BE$4:$BF$481,2,FALSE),VLOOKUP(K915,Info!$BI$4:$BJ$482,2,FALSE)),IF($J$10="Standard",VLOOKUP(K915,Info!$AG$4:$AH$2994,2,FALSE),VLOOKUP(K915,Info!$AK$4:$AL$2997,2,FALSE))))))</f>
        <v/>
      </c>
      <c r="P915" s="94" t="str">
        <f>IF($L915="None","",IF(ISERROR(VLOOKUP($L915,Info!$B$4:$B$266,1,FALSE)),"",VLOOKUP($L915,Info!$B$4:$L$266,3,FALSE)))</f>
        <v/>
      </c>
      <c r="Q915" s="96" t="str">
        <f>IF($L915="None","",IF(ISERROR(VLOOKUP($L915,Info!$B$4:$B$266,1,FALSE)),"",VLOOKUP($L915,Info!$B$4:$L$266,4,FALSE)))</f>
        <v/>
      </c>
      <c r="R915" s="1"/>
      <c r="S915" s="6" t="str">
        <f t="shared" si="67"/>
        <v/>
      </c>
      <c r="T915" s="6" t="str">
        <f>IF($L915="None","",IF(ISERROR(VLOOKUP($L915,Info!$B$4:$B$266,1,FALSE)),"",VLOOKUP($L915,Info!$B$4:$L$266,11,FALSE)))</f>
        <v/>
      </c>
      <c r="U915" s="1"/>
      <c r="V915" s="1"/>
      <c r="W915" s="1"/>
      <c r="X915" s="1" t="str">
        <f>IF($L915="None","",IF(ISERROR(VLOOKUP($L915,Info!$B$4:$B$266,1,FALSE)),"",IF(OR(W915="Metallic Liquid Tight",W915="Non-Metallic Liquid Tight",W915="LSZH",W915="Greenfield"),VLOOKUP($L915,Info!$B$4:$L$266,7,FALSE),"N/A")))</f>
        <v/>
      </c>
      <c r="Y915" s="1"/>
      <c r="Z915" s="96" t="str">
        <f>IF($L915="None","",IF(ISERROR(VLOOKUP($L915,Info!$B$4:$B$266,1,FALSE)),"",VLOOKUP($L915,Info!$B$4:$L$266,9,FALSE)))</f>
        <v/>
      </c>
      <c r="AA915" s="96" t="str">
        <f>IF($L915="None","",IF(ISERROR(VLOOKUP($L915,Info!$B$4:$B$266,1,FALSE)),"",VLOOKUP($L915,Info!$B$4:$L$266,8,FALSE)))</f>
        <v/>
      </c>
      <c r="AB915" s="96" t="str">
        <f>IF($L915="None","",IF(ISERROR(VLOOKUP($L915,Info!$B$4:$B$266,1,FALSE)),"",VLOOKUP($L915,Info!$B$4:$L$266,10,FALSE)))</f>
        <v/>
      </c>
      <c r="AC915" s="1" t="str">
        <f>IF(W915="SO Cable","Black,White",IF(O915="","",IF(P915="","",IF($J$12&lt;&gt;"ABC",IF(P915&lt;="250",VLOOKUP(O915,Info!$AZ$4:$BB$22,3,FALSE),VLOOKUP(O915,Info!$AZ$23:$BB$39,3,FALSE)),IF(P915&lt;="250",VLOOKUP(O915,Info!$AO$4:$AQ$22,3,FALSE),VLOOKUP(O915,Info!$AO$23:$AP$39,3,FALSE))))))</f>
        <v/>
      </c>
      <c r="AD915" s="1"/>
      <c r="AE915" s="1" t="str">
        <f>IF($L915="None","",IF(ISERROR(VLOOKUP($L915,Info!$B$4:$B$266,1,FALSE)),"",VLOOKUP($L915,Info!$B$4:$L$266,4,FALSE)))</f>
        <v/>
      </c>
      <c r="AF915" s="1" t="str">
        <f>IF($L915="None","",IF(ISERROR(VLOOKUP($L915,Info!$B$4:$B$266,1,FALSE)),"",VLOOKUP($L915,Info!$B$4:$L$266,6,FALSE)))</f>
        <v/>
      </c>
      <c r="AG915" s="1"/>
      <c r="AH915" s="33" t="str" cm="1">
        <f t="array" ref="AH915">IF(AND(L915&lt;&gt;"",O915&lt;&gt;"",R915:S915&lt;&gt;"",W915:X915&lt;&gt;"",Z915:AA915&lt;&gt;"",AC915&lt;&gt;""),"Good","Bad")</f>
        <v>Bad</v>
      </c>
      <c r="AL915" t="str" cm="1">
        <f t="array" ref="AL915">IF(R915&gt;0,_xlfn.IFS(COUNTIF($L$20:L915,"&lt;&gt;")&lt;101,1,COUNTIF($L$20:L915,"&lt;&gt;")&lt;201,2,COUNTIF($L$20:L915,"&lt;&gt;")&lt;301,3,COUNTIF($L$20:L915,"&lt;&gt;")&lt;401,4,COUNTIF($L$20:L915,"&lt;&gt;")&lt;501,5,COUNTIF($L$20:L915,"&lt;&gt;")&lt;601,6,COUNTIF($L$20:L915,"&lt;&gt;")&lt;701,7,COUNTIF($L$20:L915,"&lt;&gt;")&lt;801,8,COUNTIF($L$20:L915,"&lt;&gt;")&lt;901,9,COUNTIF($L$20:L915,"&lt;&gt;")&lt;1001,10,COUNTIF($L$20:L915,"&lt;&gt;")&lt;1101,11,COUNTIF($L$20:L915,"&lt;&gt;")&lt;1201,12,COUNTIF($L$20:L915,"&lt;&gt;")&lt;1301,13,COUNTIF($L$20:L915,"&lt;&gt;")&lt;1401,14,COUNTIF($L$20:L915,"&lt;&gt;")&lt;1501,15,COUNTIF($L$20:L915,"&lt;&gt;")&lt;1601,16,COUNTIF($L$20:L915,"&lt;&gt;")&lt;1701,17,COUNTIF($L$20:L915,"&lt;&gt;")&lt;1801,18,COUNTIF($L$20:L915,"&lt;&gt;")&lt;1901,19,COUNTIF($L$20:L915,"&lt;&gt;")&lt;2001,20,COUNTIF($L$20:L915,"&lt;&gt;")&lt;2101,21,COUNTIF($L$20:L915,"&lt;&gt;")&lt;2201,22,COUNTIF($L$20:L915,"&lt;&gt;")&lt;2301,23,COUNTIF($L$20:L915,"&lt;&gt;")&lt;2401,24,COUNTIF($L$20:L915,"&lt;&gt;")&lt;2501,25,COUNTIF($L$20:L915,"&lt;&gt;")&lt;2601,26,COUNTIF($L$20:L915,"&lt;&gt;")&lt;2701,27,COUNTIF($L$20:L915,"&lt;&gt;")&lt;2801,28,COUNTIF($L$20:L915,"&lt;&gt;")&lt;2901,29,COUNTIF($L$20:L915,"&lt;&gt;")&lt;3001,30),"")</f>
        <v/>
      </c>
      <c r="AM915" t="str">
        <f t="shared" si="65"/>
        <v/>
      </c>
      <c r="AN915" t="str">
        <f t="shared" si="69"/>
        <v/>
      </c>
      <c r="AP915" t="str">
        <f t="shared" si="68"/>
        <v/>
      </c>
      <c r="AQ915" t="str">
        <f>IF(AO915="","",COUNTIFS(AM915:$AM$3019,AO915))</f>
        <v/>
      </c>
    </row>
    <row r="916" spans="1:43" x14ac:dyDescent="0.25">
      <c r="A916" s="6" t="str">
        <f>IF(COUNT($A$20:A915)&lt;&gt;$B$4,IF(A915="","",A915+1),"")</f>
        <v/>
      </c>
      <c r="B916" s="3"/>
      <c r="C916" s="3"/>
      <c r="D916" s="122"/>
      <c r="E916" s="3"/>
      <c r="F916" s="3"/>
      <c r="G916" s="3"/>
      <c r="H916" s="3"/>
      <c r="I916" s="120"/>
      <c r="J916" s="3"/>
      <c r="K916" s="95" t="str" cm="1">
        <f t="array" ref="K916">IF(OR($J$14 = "A",$J$14 = "B",$J$14 = "C"),IF(I916="","",IF(LEN(I916)&gt;2,_xlfn.IFS(ISNUMBER(SEARCH("_",I916)),I916,ISNUMBER(SEARCH(", ",I916)),SUBSTITUTE(I916,", ","_"),ISNUMBER(SEARCH("/ ",I916)),SUBSTITUTE(I916,"/ ","_"),ISNUMBER(SEARCH(",",I916)),SUBSTITUTE(I916,",","_"),ISNUMBER(SEARCH("/",I916)),SUBSTITUTE(I916,"/","_"),ISNUMBER(SEARCH("",I916)),I916),I916)),IF(OR($J$14 = "J",$J$14 = "K"),"",IF(D916="","",IF(LEN(D916)&gt;2,_xlfn.IFS(ISNUMBER(SEARCH("_",D916)),D916,ISNUMBER(SEARCH(", ",D916)),SUBSTITUTE(D916,", ","_"),ISNUMBER(SEARCH("/ ",D916)),SUBSTITUTE(D916,"/ ","_"),ISNUMBER(SEARCH(",",D916)),SUBSTITUTE(D916,",","_"),ISNUMBER(SEARCH("/",D916)),SUBSTITUTE(D916,"/","_"),ISNUMBER(SEARCH("",D916)),D916),D916))))</f>
        <v/>
      </c>
      <c r="L916" s="1"/>
      <c r="M916" s="1" t="str">
        <f t="shared" si="66"/>
        <v/>
      </c>
      <c r="N916" s="94" t="str">
        <f>IF($L916="None","",IF(ISERROR(VLOOKUP($L916,Info!$B$4:$B$266,1,FALSE)),"",VLOOKUP($L916,Info!$B$4:$L$266,5,FALSE)))</f>
        <v/>
      </c>
      <c r="O916" s="94" t="str">
        <f>IF(K916="","",IF(AND($J$12&lt;&gt;"ABC",N916="3"),"BAC",IF(N916="3","ABC",IF($J$12&lt;&gt;"ABC",IF($J$10="Standard",VLOOKUP(K916,Info!$BE$4:$BF$481,2,FALSE),VLOOKUP(K916,Info!$BI$4:$BJ$482,2,FALSE)),IF($J$10="Standard",VLOOKUP(K916,Info!$AG$4:$AH$2994,2,FALSE),VLOOKUP(K916,Info!$AK$4:$AL$2997,2,FALSE))))))</f>
        <v/>
      </c>
      <c r="P916" s="94" t="str">
        <f>IF($L916="None","",IF(ISERROR(VLOOKUP($L916,Info!$B$4:$B$266,1,FALSE)),"",VLOOKUP($L916,Info!$B$4:$L$266,3,FALSE)))</f>
        <v/>
      </c>
      <c r="Q916" s="96" t="str">
        <f>IF($L916="None","",IF(ISERROR(VLOOKUP($L916,Info!$B$4:$B$266,1,FALSE)),"",VLOOKUP($L916,Info!$B$4:$L$266,4,FALSE)))</f>
        <v/>
      </c>
      <c r="R916" s="1"/>
      <c r="S916" s="6" t="str">
        <f t="shared" si="67"/>
        <v/>
      </c>
      <c r="T916" s="6" t="str">
        <f>IF($L916="None","",IF(ISERROR(VLOOKUP($L916,Info!$B$4:$B$266,1,FALSE)),"",VLOOKUP($L916,Info!$B$4:$L$266,11,FALSE)))</f>
        <v/>
      </c>
      <c r="U916" s="1"/>
      <c r="V916" s="1"/>
      <c r="W916" s="1"/>
      <c r="X916" s="1" t="str">
        <f>IF($L916="None","",IF(ISERROR(VLOOKUP($L916,Info!$B$4:$B$266,1,FALSE)),"",IF(OR(W916="Metallic Liquid Tight",W916="Non-Metallic Liquid Tight",W916="LSZH",W916="Greenfield"),VLOOKUP($L916,Info!$B$4:$L$266,7,FALSE),"N/A")))</f>
        <v/>
      </c>
      <c r="Y916" s="1"/>
      <c r="Z916" s="96" t="str">
        <f>IF($L916="None","",IF(ISERROR(VLOOKUP($L916,Info!$B$4:$B$266,1,FALSE)),"",VLOOKUP($L916,Info!$B$4:$L$266,9,FALSE)))</f>
        <v/>
      </c>
      <c r="AA916" s="96" t="str">
        <f>IF($L916="None","",IF(ISERROR(VLOOKUP($L916,Info!$B$4:$B$266,1,FALSE)),"",VLOOKUP($L916,Info!$B$4:$L$266,8,FALSE)))</f>
        <v/>
      </c>
      <c r="AB916" s="96" t="str">
        <f>IF($L916="None","",IF(ISERROR(VLOOKUP($L916,Info!$B$4:$B$266,1,FALSE)),"",VLOOKUP($L916,Info!$B$4:$L$266,10,FALSE)))</f>
        <v/>
      </c>
      <c r="AC916" s="1" t="str">
        <f>IF(W916="SO Cable","Black,White",IF(O916="","",IF(P916="","",IF($J$12&lt;&gt;"ABC",IF(P916&lt;="250",VLOOKUP(O916,Info!$AZ$4:$BB$22,3,FALSE),VLOOKUP(O916,Info!$AZ$23:$BB$39,3,FALSE)),IF(P916&lt;="250",VLOOKUP(O916,Info!$AO$4:$AQ$22,3,FALSE),VLOOKUP(O916,Info!$AO$23:$AP$39,3,FALSE))))))</f>
        <v/>
      </c>
      <c r="AD916" s="1"/>
      <c r="AE916" s="1" t="str">
        <f>IF($L916="None","",IF(ISERROR(VLOOKUP($L916,Info!$B$4:$B$266,1,FALSE)),"",VLOOKUP($L916,Info!$B$4:$L$266,4,FALSE)))</f>
        <v/>
      </c>
      <c r="AF916" s="1" t="str">
        <f>IF($L916="None","",IF(ISERROR(VLOOKUP($L916,Info!$B$4:$B$266,1,FALSE)),"",VLOOKUP($L916,Info!$B$4:$L$266,6,FALSE)))</f>
        <v/>
      </c>
      <c r="AG916" s="1"/>
      <c r="AH916" s="33" t="str" cm="1">
        <f t="array" ref="AH916">IF(AND(L916&lt;&gt;"",O916&lt;&gt;"",R916:S916&lt;&gt;"",W916:X916&lt;&gt;"",Z916:AA916&lt;&gt;"",AC916&lt;&gt;""),"Good","Bad")</f>
        <v>Bad</v>
      </c>
      <c r="AL916" t="str" cm="1">
        <f t="array" ref="AL916">IF(R916&gt;0,_xlfn.IFS(COUNTIF($L$20:L916,"&lt;&gt;")&lt;101,1,COUNTIF($L$20:L916,"&lt;&gt;")&lt;201,2,COUNTIF($L$20:L916,"&lt;&gt;")&lt;301,3,COUNTIF($L$20:L916,"&lt;&gt;")&lt;401,4,COUNTIF($L$20:L916,"&lt;&gt;")&lt;501,5,COUNTIF($L$20:L916,"&lt;&gt;")&lt;601,6,COUNTIF($L$20:L916,"&lt;&gt;")&lt;701,7,COUNTIF($L$20:L916,"&lt;&gt;")&lt;801,8,COUNTIF($L$20:L916,"&lt;&gt;")&lt;901,9,COUNTIF($L$20:L916,"&lt;&gt;")&lt;1001,10,COUNTIF($L$20:L916,"&lt;&gt;")&lt;1101,11,COUNTIF($L$20:L916,"&lt;&gt;")&lt;1201,12,COUNTIF($L$20:L916,"&lt;&gt;")&lt;1301,13,COUNTIF($L$20:L916,"&lt;&gt;")&lt;1401,14,COUNTIF($L$20:L916,"&lt;&gt;")&lt;1501,15,COUNTIF($L$20:L916,"&lt;&gt;")&lt;1601,16,COUNTIF($L$20:L916,"&lt;&gt;")&lt;1701,17,COUNTIF($L$20:L916,"&lt;&gt;")&lt;1801,18,COUNTIF($L$20:L916,"&lt;&gt;")&lt;1901,19,COUNTIF($L$20:L916,"&lt;&gt;")&lt;2001,20,COUNTIF($L$20:L916,"&lt;&gt;")&lt;2101,21,COUNTIF($L$20:L916,"&lt;&gt;")&lt;2201,22,COUNTIF($L$20:L916,"&lt;&gt;")&lt;2301,23,COUNTIF($L$20:L916,"&lt;&gt;")&lt;2401,24,COUNTIF($L$20:L916,"&lt;&gt;")&lt;2501,25,COUNTIF($L$20:L916,"&lt;&gt;")&lt;2601,26,COUNTIF($L$20:L916,"&lt;&gt;")&lt;2701,27,COUNTIF($L$20:L916,"&lt;&gt;")&lt;2801,28,COUNTIF($L$20:L916,"&lt;&gt;")&lt;2901,29,COUNTIF($L$20:L916,"&lt;&gt;")&lt;3001,30),"")</f>
        <v/>
      </c>
      <c r="AM916" t="str">
        <f t="shared" ref="AM916:AM979" si="70">L916&amp;Z916&amp;AA916&amp;W916&amp;X916&amp;Y916&amp;AL916</f>
        <v/>
      </c>
      <c r="AN916" t="str">
        <f t="shared" si="69"/>
        <v/>
      </c>
      <c r="AP916" t="str">
        <f t="shared" si="68"/>
        <v/>
      </c>
      <c r="AQ916" t="str">
        <f>IF(AO916="","",COUNTIFS(AM916:$AM$3019,AO916))</f>
        <v/>
      </c>
    </row>
    <row r="917" spans="1:43" x14ac:dyDescent="0.25">
      <c r="A917" s="6" t="str">
        <f>IF(COUNT($A$20:A916)&lt;&gt;$B$4,IF(A916="","",A916+1),"")</f>
        <v/>
      </c>
      <c r="B917" s="3"/>
      <c r="C917" s="3"/>
      <c r="D917" s="122"/>
      <c r="E917" s="3"/>
      <c r="F917" s="3"/>
      <c r="G917" s="3"/>
      <c r="H917" s="3"/>
      <c r="I917" s="120"/>
      <c r="J917" s="3"/>
      <c r="K917" s="95" t="str" cm="1">
        <f t="array" ref="K917">IF(OR($J$14 = "A",$J$14 = "B",$J$14 = "C"),IF(I917="","",IF(LEN(I917)&gt;2,_xlfn.IFS(ISNUMBER(SEARCH("_",I917)),I917,ISNUMBER(SEARCH(", ",I917)),SUBSTITUTE(I917,", ","_"),ISNUMBER(SEARCH("/ ",I917)),SUBSTITUTE(I917,"/ ","_"),ISNUMBER(SEARCH(",",I917)),SUBSTITUTE(I917,",","_"),ISNUMBER(SEARCH("/",I917)),SUBSTITUTE(I917,"/","_"),ISNUMBER(SEARCH("",I917)),I917),I917)),IF(OR($J$14 = "J",$J$14 = "K"),"",IF(D917="","",IF(LEN(D917)&gt;2,_xlfn.IFS(ISNUMBER(SEARCH("_",D917)),D917,ISNUMBER(SEARCH(", ",D917)),SUBSTITUTE(D917,", ","_"),ISNUMBER(SEARCH("/ ",D917)),SUBSTITUTE(D917,"/ ","_"),ISNUMBER(SEARCH(",",D917)),SUBSTITUTE(D917,",","_"),ISNUMBER(SEARCH("/",D917)),SUBSTITUTE(D917,"/","_"),ISNUMBER(SEARCH("",D917)),D917),D917))))</f>
        <v/>
      </c>
      <c r="L917" s="1"/>
      <c r="M917" s="1" t="str">
        <f t="shared" ref="M917:M980" si="71">IF(L917="","","Pigtail")</f>
        <v/>
      </c>
      <c r="N917" s="94" t="str">
        <f>IF($L917="None","",IF(ISERROR(VLOOKUP($L917,Info!$B$4:$B$266,1,FALSE)),"",VLOOKUP($L917,Info!$B$4:$L$266,5,FALSE)))</f>
        <v/>
      </c>
      <c r="O917" s="94" t="str">
        <f>IF(K917="","",IF(AND($J$12&lt;&gt;"ABC",N917="3"),"BAC",IF(N917="3","ABC",IF($J$12&lt;&gt;"ABC",IF($J$10="Standard",VLOOKUP(K917,Info!$BE$4:$BF$481,2,FALSE),VLOOKUP(K917,Info!$BI$4:$BJ$482,2,FALSE)),IF($J$10="Standard",VLOOKUP(K917,Info!$AG$4:$AH$2994,2,FALSE),VLOOKUP(K917,Info!$AK$4:$AL$2997,2,FALSE))))))</f>
        <v/>
      </c>
      <c r="P917" s="94" t="str">
        <f>IF($L917="None","",IF(ISERROR(VLOOKUP($L917,Info!$B$4:$B$266,1,FALSE)),"",VLOOKUP($L917,Info!$B$4:$L$266,3,FALSE)))</f>
        <v/>
      </c>
      <c r="Q917" s="96" t="str">
        <f>IF($L917="None","",IF(ISERROR(VLOOKUP($L917,Info!$B$4:$B$266,1,FALSE)),"",VLOOKUP($L917,Info!$B$4:$L$266,4,FALSE)))</f>
        <v/>
      </c>
      <c r="R917" s="1"/>
      <c r="S917" s="6" t="str">
        <f t="shared" ref="S917:S980" si="72">IF(M917 = "","",IF(M917 &lt;&gt; "Pigtail","0",""))</f>
        <v/>
      </c>
      <c r="T917" s="6" t="str">
        <f>IF($L917="None","",IF(ISERROR(VLOOKUP($L917,Info!$B$4:$B$266,1,FALSE)),"",VLOOKUP($L917,Info!$B$4:$L$266,11,FALSE)))</f>
        <v/>
      </c>
      <c r="U917" s="1"/>
      <c r="V917" s="1"/>
      <c r="W917" s="1"/>
      <c r="X917" s="1" t="str">
        <f>IF($L917="None","",IF(ISERROR(VLOOKUP($L917,Info!$B$4:$B$266,1,FALSE)),"",IF(OR(W917="Metallic Liquid Tight",W917="Non-Metallic Liquid Tight",W917="LSZH",W917="Greenfield"),VLOOKUP($L917,Info!$B$4:$L$266,7,FALSE),"N/A")))</f>
        <v/>
      </c>
      <c r="Y917" s="1"/>
      <c r="Z917" s="96" t="str">
        <f>IF($L917="None","",IF(ISERROR(VLOOKUP($L917,Info!$B$4:$B$266,1,FALSE)),"",VLOOKUP($L917,Info!$B$4:$L$266,9,FALSE)))</f>
        <v/>
      </c>
      <c r="AA917" s="96" t="str">
        <f>IF($L917="None","",IF(ISERROR(VLOOKUP($L917,Info!$B$4:$B$266,1,FALSE)),"",VLOOKUP($L917,Info!$B$4:$L$266,8,FALSE)))</f>
        <v/>
      </c>
      <c r="AB917" s="96" t="str">
        <f>IF($L917="None","",IF(ISERROR(VLOOKUP($L917,Info!$B$4:$B$266,1,FALSE)),"",VLOOKUP($L917,Info!$B$4:$L$266,10,FALSE)))</f>
        <v/>
      </c>
      <c r="AC917" s="1" t="str">
        <f>IF(W917="SO Cable","Black,White",IF(O917="","",IF(P917="","",IF($J$12&lt;&gt;"ABC",IF(P917&lt;="250",VLOOKUP(O917,Info!$AZ$4:$BB$22,3,FALSE),VLOOKUP(O917,Info!$AZ$23:$BB$39,3,FALSE)),IF(P917&lt;="250",VLOOKUP(O917,Info!$AO$4:$AQ$22,3,FALSE),VLOOKUP(O917,Info!$AO$23:$AP$39,3,FALSE))))))</f>
        <v/>
      </c>
      <c r="AD917" s="1"/>
      <c r="AE917" s="1" t="str">
        <f>IF($L917="None","",IF(ISERROR(VLOOKUP($L917,Info!$B$4:$B$266,1,FALSE)),"",VLOOKUP($L917,Info!$B$4:$L$266,4,FALSE)))</f>
        <v/>
      </c>
      <c r="AF917" s="1" t="str">
        <f>IF($L917="None","",IF(ISERROR(VLOOKUP($L917,Info!$B$4:$B$266,1,FALSE)),"",VLOOKUP($L917,Info!$B$4:$L$266,6,FALSE)))</f>
        <v/>
      </c>
      <c r="AG917" s="1"/>
      <c r="AH917" s="33" t="str" cm="1">
        <f t="array" ref="AH917">IF(AND(L917&lt;&gt;"",O917&lt;&gt;"",R917:S917&lt;&gt;"",W917:X917&lt;&gt;"",Z917:AA917&lt;&gt;"",AC917&lt;&gt;""),"Good","Bad")</f>
        <v>Bad</v>
      </c>
      <c r="AL917" t="str" cm="1">
        <f t="array" ref="AL917">IF(R917&gt;0,_xlfn.IFS(COUNTIF($L$20:L917,"&lt;&gt;")&lt;101,1,COUNTIF($L$20:L917,"&lt;&gt;")&lt;201,2,COUNTIF($L$20:L917,"&lt;&gt;")&lt;301,3,COUNTIF($L$20:L917,"&lt;&gt;")&lt;401,4,COUNTIF($L$20:L917,"&lt;&gt;")&lt;501,5,COUNTIF($L$20:L917,"&lt;&gt;")&lt;601,6,COUNTIF($L$20:L917,"&lt;&gt;")&lt;701,7,COUNTIF($L$20:L917,"&lt;&gt;")&lt;801,8,COUNTIF($L$20:L917,"&lt;&gt;")&lt;901,9,COUNTIF($L$20:L917,"&lt;&gt;")&lt;1001,10,COUNTIF($L$20:L917,"&lt;&gt;")&lt;1101,11,COUNTIF($L$20:L917,"&lt;&gt;")&lt;1201,12,COUNTIF($L$20:L917,"&lt;&gt;")&lt;1301,13,COUNTIF($L$20:L917,"&lt;&gt;")&lt;1401,14,COUNTIF($L$20:L917,"&lt;&gt;")&lt;1501,15,COUNTIF($L$20:L917,"&lt;&gt;")&lt;1601,16,COUNTIF($L$20:L917,"&lt;&gt;")&lt;1701,17,COUNTIF($L$20:L917,"&lt;&gt;")&lt;1801,18,COUNTIF($L$20:L917,"&lt;&gt;")&lt;1901,19,COUNTIF($L$20:L917,"&lt;&gt;")&lt;2001,20,COUNTIF($L$20:L917,"&lt;&gt;")&lt;2101,21,COUNTIF($L$20:L917,"&lt;&gt;")&lt;2201,22,COUNTIF($L$20:L917,"&lt;&gt;")&lt;2301,23,COUNTIF($L$20:L917,"&lt;&gt;")&lt;2401,24,COUNTIF($L$20:L917,"&lt;&gt;")&lt;2501,25,COUNTIF($L$20:L917,"&lt;&gt;")&lt;2601,26,COUNTIF($L$20:L917,"&lt;&gt;")&lt;2701,27,COUNTIF($L$20:L917,"&lt;&gt;")&lt;2801,28,COUNTIF($L$20:L917,"&lt;&gt;")&lt;2901,29,COUNTIF($L$20:L917,"&lt;&gt;")&lt;3001,30),"")</f>
        <v/>
      </c>
      <c r="AM917" t="str">
        <f t="shared" si="70"/>
        <v/>
      </c>
      <c r="AN917" t="str">
        <f t="shared" si="69"/>
        <v/>
      </c>
      <c r="AP917" t="str">
        <f t="shared" ref="AP917:AP980" si="73">IF(R917&gt;0,AP916+1,"")</f>
        <v/>
      </c>
      <c r="AQ917" t="str">
        <f>IF(AO917="","",COUNTIFS(AM917:$AM$3019,AO917))</f>
        <v/>
      </c>
    </row>
    <row r="918" spans="1:43" x14ac:dyDescent="0.25">
      <c r="A918" s="6" t="str">
        <f>IF(COUNT($A$20:A917)&lt;&gt;$B$4,IF(A917="","",A917+1),"")</f>
        <v/>
      </c>
      <c r="B918" s="3"/>
      <c r="C918" s="3"/>
      <c r="D918" s="122"/>
      <c r="E918" s="3"/>
      <c r="F918" s="3"/>
      <c r="G918" s="3"/>
      <c r="H918" s="3"/>
      <c r="I918" s="120"/>
      <c r="J918" s="3"/>
      <c r="K918" s="95" t="str" cm="1">
        <f t="array" ref="K918">IF(OR($J$14 = "A",$J$14 = "B",$J$14 = "C"),IF(I918="","",IF(LEN(I918)&gt;2,_xlfn.IFS(ISNUMBER(SEARCH("_",I918)),I918,ISNUMBER(SEARCH(", ",I918)),SUBSTITUTE(I918,", ","_"),ISNUMBER(SEARCH("/ ",I918)),SUBSTITUTE(I918,"/ ","_"),ISNUMBER(SEARCH(",",I918)),SUBSTITUTE(I918,",","_"),ISNUMBER(SEARCH("/",I918)),SUBSTITUTE(I918,"/","_"),ISNUMBER(SEARCH("",I918)),I918),I918)),IF(OR($J$14 = "J",$J$14 = "K"),"",IF(D918="","",IF(LEN(D918)&gt;2,_xlfn.IFS(ISNUMBER(SEARCH("_",D918)),D918,ISNUMBER(SEARCH(", ",D918)),SUBSTITUTE(D918,", ","_"),ISNUMBER(SEARCH("/ ",D918)),SUBSTITUTE(D918,"/ ","_"),ISNUMBER(SEARCH(",",D918)),SUBSTITUTE(D918,",","_"),ISNUMBER(SEARCH("/",D918)),SUBSTITUTE(D918,"/","_"),ISNUMBER(SEARCH("",D918)),D918),D918))))</f>
        <v/>
      </c>
      <c r="L918" s="1"/>
      <c r="M918" s="1" t="str">
        <f t="shared" si="71"/>
        <v/>
      </c>
      <c r="N918" s="94" t="str">
        <f>IF($L918="None","",IF(ISERROR(VLOOKUP($L918,Info!$B$4:$B$266,1,FALSE)),"",VLOOKUP($L918,Info!$B$4:$L$266,5,FALSE)))</f>
        <v/>
      </c>
      <c r="O918" s="94" t="str">
        <f>IF(K918="","",IF(AND($J$12&lt;&gt;"ABC",N918="3"),"BAC",IF(N918="3","ABC",IF($J$12&lt;&gt;"ABC",IF($J$10="Standard",VLOOKUP(K918,Info!$BE$4:$BF$481,2,FALSE),VLOOKUP(K918,Info!$BI$4:$BJ$482,2,FALSE)),IF($J$10="Standard",VLOOKUP(K918,Info!$AG$4:$AH$2994,2,FALSE),VLOOKUP(K918,Info!$AK$4:$AL$2997,2,FALSE))))))</f>
        <v/>
      </c>
      <c r="P918" s="94" t="str">
        <f>IF($L918="None","",IF(ISERROR(VLOOKUP($L918,Info!$B$4:$B$266,1,FALSE)),"",VLOOKUP($L918,Info!$B$4:$L$266,3,FALSE)))</f>
        <v/>
      </c>
      <c r="Q918" s="96" t="str">
        <f>IF($L918="None","",IF(ISERROR(VLOOKUP($L918,Info!$B$4:$B$266,1,FALSE)),"",VLOOKUP($L918,Info!$B$4:$L$266,4,FALSE)))</f>
        <v/>
      </c>
      <c r="R918" s="1"/>
      <c r="S918" s="6" t="str">
        <f t="shared" si="72"/>
        <v/>
      </c>
      <c r="T918" s="6" t="str">
        <f>IF($L918="None","",IF(ISERROR(VLOOKUP($L918,Info!$B$4:$B$266,1,FALSE)),"",VLOOKUP($L918,Info!$B$4:$L$266,11,FALSE)))</f>
        <v/>
      </c>
      <c r="U918" s="1"/>
      <c r="V918" s="1"/>
      <c r="W918" s="1"/>
      <c r="X918" s="1" t="str">
        <f>IF($L918="None","",IF(ISERROR(VLOOKUP($L918,Info!$B$4:$B$266,1,FALSE)),"",IF(OR(W918="Metallic Liquid Tight",W918="Non-Metallic Liquid Tight",W918="LSZH",W918="Greenfield"),VLOOKUP($L918,Info!$B$4:$L$266,7,FALSE),"N/A")))</f>
        <v/>
      </c>
      <c r="Y918" s="1"/>
      <c r="Z918" s="96" t="str">
        <f>IF($L918="None","",IF(ISERROR(VLOOKUP($L918,Info!$B$4:$B$266,1,FALSE)),"",VLOOKUP($L918,Info!$B$4:$L$266,9,FALSE)))</f>
        <v/>
      </c>
      <c r="AA918" s="96" t="str">
        <f>IF($L918="None","",IF(ISERROR(VLOOKUP($L918,Info!$B$4:$B$266,1,FALSE)),"",VLOOKUP($L918,Info!$B$4:$L$266,8,FALSE)))</f>
        <v/>
      </c>
      <c r="AB918" s="96" t="str">
        <f>IF($L918="None","",IF(ISERROR(VLOOKUP($L918,Info!$B$4:$B$266,1,FALSE)),"",VLOOKUP($L918,Info!$B$4:$L$266,10,FALSE)))</f>
        <v/>
      </c>
      <c r="AC918" s="1" t="str">
        <f>IF(W918="SO Cable","Black,White",IF(O918="","",IF(P918="","",IF($J$12&lt;&gt;"ABC",IF(P918&lt;="250",VLOOKUP(O918,Info!$AZ$4:$BB$22,3,FALSE),VLOOKUP(O918,Info!$AZ$23:$BB$39,3,FALSE)),IF(P918&lt;="250",VLOOKUP(O918,Info!$AO$4:$AQ$22,3,FALSE),VLOOKUP(O918,Info!$AO$23:$AP$39,3,FALSE))))))</f>
        <v/>
      </c>
      <c r="AD918" s="1"/>
      <c r="AE918" s="1" t="str">
        <f>IF($L918="None","",IF(ISERROR(VLOOKUP($L918,Info!$B$4:$B$266,1,FALSE)),"",VLOOKUP($L918,Info!$B$4:$L$266,4,FALSE)))</f>
        <v/>
      </c>
      <c r="AF918" s="1" t="str">
        <f>IF($L918="None","",IF(ISERROR(VLOOKUP($L918,Info!$B$4:$B$266,1,FALSE)),"",VLOOKUP($L918,Info!$B$4:$L$266,6,FALSE)))</f>
        <v/>
      </c>
      <c r="AG918" s="1"/>
      <c r="AH918" s="33" t="str" cm="1">
        <f t="array" ref="AH918">IF(AND(L918&lt;&gt;"",O918&lt;&gt;"",R918:S918&lt;&gt;"",W918:X918&lt;&gt;"",Z918:AA918&lt;&gt;"",AC918&lt;&gt;""),"Good","Bad")</f>
        <v>Bad</v>
      </c>
      <c r="AL918" t="str" cm="1">
        <f t="array" ref="AL918">IF(R918&gt;0,_xlfn.IFS(COUNTIF($L$20:L918,"&lt;&gt;")&lt;101,1,COUNTIF($L$20:L918,"&lt;&gt;")&lt;201,2,COUNTIF($L$20:L918,"&lt;&gt;")&lt;301,3,COUNTIF($L$20:L918,"&lt;&gt;")&lt;401,4,COUNTIF($L$20:L918,"&lt;&gt;")&lt;501,5,COUNTIF($L$20:L918,"&lt;&gt;")&lt;601,6,COUNTIF($L$20:L918,"&lt;&gt;")&lt;701,7,COUNTIF($L$20:L918,"&lt;&gt;")&lt;801,8,COUNTIF($L$20:L918,"&lt;&gt;")&lt;901,9,COUNTIF($L$20:L918,"&lt;&gt;")&lt;1001,10,COUNTIF($L$20:L918,"&lt;&gt;")&lt;1101,11,COUNTIF($L$20:L918,"&lt;&gt;")&lt;1201,12,COUNTIF($L$20:L918,"&lt;&gt;")&lt;1301,13,COUNTIF($L$20:L918,"&lt;&gt;")&lt;1401,14,COUNTIF($L$20:L918,"&lt;&gt;")&lt;1501,15,COUNTIF($L$20:L918,"&lt;&gt;")&lt;1601,16,COUNTIF($L$20:L918,"&lt;&gt;")&lt;1701,17,COUNTIF($L$20:L918,"&lt;&gt;")&lt;1801,18,COUNTIF($L$20:L918,"&lt;&gt;")&lt;1901,19,COUNTIF($L$20:L918,"&lt;&gt;")&lt;2001,20,COUNTIF($L$20:L918,"&lt;&gt;")&lt;2101,21,COUNTIF($L$20:L918,"&lt;&gt;")&lt;2201,22,COUNTIF($L$20:L918,"&lt;&gt;")&lt;2301,23,COUNTIF($L$20:L918,"&lt;&gt;")&lt;2401,24,COUNTIF($L$20:L918,"&lt;&gt;")&lt;2501,25,COUNTIF($L$20:L918,"&lt;&gt;")&lt;2601,26,COUNTIF($L$20:L918,"&lt;&gt;")&lt;2701,27,COUNTIF($L$20:L918,"&lt;&gt;")&lt;2801,28,COUNTIF($L$20:L918,"&lt;&gt;")&lt;2901,29,COUNTIF($L$20:L918,"&lt;&gt;")&lt;3001,30),"")</f>
        <v/>
      </c>
      <c r="AM918" t="str">
        <f t="shared" si="70"/>
        <v/>
      </c>
      <c r="AN918" t="str">
        <f t="shared" ref="AN918:AN981" si="74">IF(R918&gt;0,_xlfn.XLOOKUP(AM918,$AO$20:$AO$3019,$AP$20:$AP$3019,0,0,1),"")</f>
        <v/>
      </c>
      <c r="AP918" t="str">
        <f t="shared" si="73"/>
        <v/>
      </c>
      <c r="AQ918" t="str">
        <f>IF(AO918="","",COUNTIFS(AM918:$AM$3019,AO918))</f>
        <v/>
      </c>
    </row>
    <row r="919" spans="1:43" x14ac:dyDescent="0.25">
      <c r="A919" s="6" t="str">
        <f>IF(COUNT($A$20:A918)&lt;&gt;$B$4,IF(A918="","",A918+1),"")</f>
        <v/>
      </c>
      <c r="B919" s="3"/>
      <c r="C919" s="3"/>
      <c r="D919" s="122"/>
      <c r="E919" s="3"/>
      <c r="F919" s="3"/>
      <c r="G919" s="3"/>
      <c r="H919" s="3"/>
      <c r="I919" s="120"/>
      <c r="J919" s="3"/>
      <c r="K919" s="95" t="str" cm="1">
        <f t="array" ref="K919">IF(OR($J$14 = "A",$J$14 = "B",$J$14 = "C"),IF(I919="","",IF(LEN(I919)&gt;2,_xlfn.IFS(ISNUMBER(SEARCH("_",I919)),I919,ISNUMBER(SEARCH(", ",I919)),SUBSTITUTE(I919,", ","_"),ISNUMBER(SEARCH("/ ",I919)),SUBSTITUTE(I919,"/ ","_"),ISNUMBER(SEARCH(",",I919)),SUBSTITUTE(I919,",","_"),ISNUMBER(SEARCH("/",I919)),SUBSTITUTE(I919,"/","_"),ISNUMBER(SEARCH("",I919)),I919),I919)),IF(OR($J$14 = "J",$J$14 = "K"),"",IF(D919="","",IF(LEN(D919)&gt;2,_xlfn.IFS(ISNUMBER(SEARCH("_",D919)),D919,ISNUMBER(SEARCH(", ",D919)),SUBSTITUTE(D919,", ","_"),ISNUMBER(SEARCH("/ ",D919)),SUBSTITUTE(D919,"/ ","_"),ISNUMBER(SEARCH(",",D919)),SUBSTITUTE(D919,",","_"),ISNUMBER(SEARCH("/",D919)),SUBSTITUTE(D919,"/","_"),ISNUMBER(SEARCH("",D919)),D919),D919))))</f>
        <v/>
      </c>
      <c r="L919" s="1"/>
      <c r="M919" s="1" t="str">
        <f t="shared" si="71"/>
        <v/>
      </c>
      <c r="N919" s="94" t="str">
        <f>IF($L919="None","",IF(ISERROR(VLOOKUP($L919,Info!$B$4:$B$266,1,FALSE)),"",VLOOKUP($L919,Info!$B$4:$L$266,5,FALSE)))</f>
        <v/>
      </c>
      <c r="O919" s="94" t="str">
        <f>IF(K919="","",IF(AND($J$12&lt;&gt;"ABC",N919="3"),"BAC",IF(N919="3","ABC",IF($J$12&lt;&gt;"ABC",IF($J$10="Standard",VLOOKUP(K919,Info!$BE$4:$BF$481,2,FALSE),VLOOKUP(K919,Info!$BI$4:$BJ$482,2,FALSE)),IF($J$10="Standard",VLOOKUP(K919,Info!$AG$4:$AH$2994,2,FALSE),VLOOKUP(K919,Info!$AK$4:$AL$2997,2,FALSE))))))</f>
        <v/>
      </c>
      <c r="P919" s="94" t="str">
        <f>IF($L919="None","",IF(ISERROR(VLOOKUP($L919,Info!$B$4:$B$266,1,FALSE)),"",VLOOKUP($L919,Info!$B$4:$L$266,3,FALSE)))</f>
        <v/>
      </c>
      <c r="Q919" s="96" t="str">
        <f>IF($L919="None","",IF(ISERROR(VLOOKUP($L919,Info!$B$4:$B$266,1,FALSE)),"",VLOOKUP($L919,Info!$B$4:$L$266,4,FALSE)))</f>
        <v/>
      </c>
      <c r="R919" s="1"/>
      <c r="S919" s="6" t="str">
        <f t="shared" si="72"/>
        <v/>
      </c>
      <c r="T919" s="6" t="str">
        <f>IF($L919="None","",IF(ISERROR(VLOOKUP($L919,Info!$B$4:$B$266,1,FALSE)),"",VLOOKUP($L919,Info!$B$4:$L$266,11,FALSE)))</f>
        <v/>
      </c>
      <c r="U919" s="1"/>
      <c r="V919" s="1"/>
      <c r="W919" s="1"/>
      <c r="X919" s="1" t="str">
        <f>IF($L919="None","",IF(ISERROR(VLOOKUP($L919,Info!$B$4:$B$266,1,FALSE)),"",IF(OR(W919="Metallic Liquid Tight",W919="Non-Metallic Liquid Tight",W919="LSZH",W919="Greenfield"),VLOOKUP($L919,Info!$B$4:$L$266,7,FALSE),"N/A")))</f>
        <v/>
      </c>
      <c r="Y919" s="1"/>
      <c r="Z919" s="96" t="str">
        <f>IF($L919="None","",IF(ISERROR(VLOOKUP($L919,Info!$B$4:$B$266,1,FALSE)),"",VLOOKUP($L919,Info!$B$4:$L$266,9,FALSE)))</f>
        <v/>
      </c>
      <c r="AA919" s="96" t="str">
        <f>IF($L919="None","",IF(ISERROR(VLOOKUP($L919,Info!$B$4:$B$266,1,FALSE)),"",VLOOKUP($L919,Info!$B$4:$L$266,8,FALSE)))</f>
        <v/>
      </c>
      <c r="AB919" s="96" t="str">
        <f>IF($L919="None","",IF(ISERROR(VLOOKUP($L919,Info!$B$4:$B$266,1,FALSE)),"",VLOOKUP($L919,Info!$B$4:$L$266,10,FALSE)))</f>
        <v/>
      </c>
      <c r="AC919" s="1" t="str">
        <f>IF(W919="SO Cable","Black,White",IF(O919="","",IF(P919="","",IF($J$12&lt;&gt;"ABC",IF(P919&lt;="250",VLOOKUP(O919,Info!$AZ$4:$BB$22,3,FALSE),VLOOKUP(O919,Info!$AZ$23:$BB$39,3,FALSE)),IF(P919&lt;="250",VLOOKUP(O919,Info!$AO$4:$AQ$22,3,FALSE),VLOOKUP(O919,Info!$AO$23:$AP$39,3,FALSE))))))</f>
        <v/>
      </c>
      <c r="AD919" s="1"/>
      <c r="AE919" s="1" t="str">
        <f>IF($L919="None","",IF(ISERROR(VLOOKUP($L919,Info!$B$4:$B$266,1,FALSE)),"",VLOOKUP($L919,Info!$B$4:$L$266,4,FALSE)))</f>
        <v/>
      </c>
      <c r="AF919" s="1" t="str">
        <f>IF($L919="None","",IF(ISERROR(VLOOKUP($L919,Info!$B$4:$B$266,1,FALSE)),"",VLOOKUP($L919,Info!$B$4:$L$266,6,FALSE)))</f>
        <v/>
      </c>
      <c r="AG919" s="1"/>
      <c r="AH919" s="33" t="str" cm="1">
        <f t="array" ref="AH919">IF(AND(L919&lt;&gt;"",O919&lt;&gt;"",R919:S919&lt;&gt;"",W919:X919&lt;&gt;"",Z919:AA919&lt;&gt;"",AC919&lt;&gt;""),"Good","Bad")</f>
        <v>Bad</v>
      </c>
      <c r="AL919" t="str" cm="1">
        <f t="array" ref="AL919">IF(R919&gt;0,_xlfn.IFS(COUNTIF($L$20:L919,"&lt;&gt;")&lt;101,1,COUNTIF($L$20:L919,"&lt;&gt;")&lt;201,2,COUNTIF($L$20:L919,"&lt;&gt;")&lt;301,3,COUNTIF($L$20:L919,"&lt;&gt;")&lt;401,4,COUNTIF($L$20:L919,"&lt;&gt;")&lt;501,5,COUNTIF($L$20:L919,"&lt;&gt;")&lt;601,6,COUNTIF($L$20:L919,"&lt;&gt;")&lt;701,7,COUNTIF($L$20:L919,"&lt;&gt;")&lt;801,8,COUNTIF($L$20:L919,"&lt;&gt;")&lt;901,9,COUNTIF($L$20:L919,"&lt;&gt;")&lt;1001,10,COUNTIF($L$20:L919,"&lt;&gt;")&lt;1101,11,COUNTIF($L$20:L919,"&lt;&gt;")&lt;1201,12,COUNTIF($L$20:L919,"&lt;&gt;")&lt;1301,13,COUNTIF($L$20:L919,"&lt;&gt;")&lt;1401,14,COUNTIF($L$20:L919,"&lt;&gt;")&lt;1501,15,COUNTIF($L$20:L919,"&lt;&gt;")&lt;1601,16,COUNTIF($L$20:L919,"&lt;&gt;")&lt;1701,17,COUNTIF($L$20:L919,"&lt;&gt;")&lt;1801,18,COUNTIF($L$20:L919,"&lt;&gt;")&lt;1901,19,COUNTIF($L$20:L919,"&lt;&gt;")&lt;2001,20,COUNTIF($L$20:L919,"&lt;&gt;")&lt;2101,21,COUNTIF($L$20:L919,"&lt;&gt;")&lt;2201,22,COUNTIF($L$20:L919,"&lt;&gt;")&lt;2301,23,COUNTIF($L$20:L919,"&lt;&gt;")&lt;2401,24,COUNTIF($L$20:L919,"&lt;&gt;")&lt;2501,25,COUNTIF($L$20:L919,"&lt;&gt;")&lt;2601,26,COUNTIF($L$20:L919,"&lt;&gt;")&lt;2701,27,COUNTIF($L$20:L919,"&lt;&gt;")&lt;2801,28,COUNTIF($L$20:L919,"&lt;&gt;")&lt;2901,29,COUNTIF($L$20:L919,"&lt;&gt;")&lt;3001,30),"")</f>
        <v/>
      </c>
      <c r="AM919" t="str">
        <f t="shared" si="70"/>
        <v/>
      </c>
      <c r="AN919" t="str">
        <f t="shared" si="74"/>
        <v/>
      </c>
      <c r="AP919" t="str">
        <f t="shared" si="73"/>
        <v/>
      </c>
      <c r="AQ919" t="str">
        <f>IF(AO919="","",COUNTIFS(AM919:$AM$3019,AO919))</f>
        <v/>
      </c>
    </row>
    <row r="920" spans="1:43" x14ac:dyDescent="0.25">
      <c r="A920" s="6" t="str">
        <f>IF(COUNT($A$20:A919)&lt;&gt;$B$4,IF(A919="","",A919+1),"")</f>
        <v/>
      </c>
      <c r="B920" s="3"/>
      <c r="C920" s="3"/>
      <c r="D920" s="122"/>
      <c r="E920" s="3"/>
      <c r="F920" s="3"/>
      <c r="G920" s="3"/>
      <c r="H920" s="3"/>
      <c r="I920" s="120"/>
      <c r="J920" s="3"/>
      <c r="K920" s="95" t="str" cm="1">
        <f t="array" ref="K920">IF(OR($J$14 = "A",$J$14 = "B",$J$14 = "C"),IF(I920="","",IF(LEN(I920)&gt;2,_xlfn.IFS(ISNUMBER(SEARCH("_",I920)),I920,ISNUMBER(SEARCH(", ",I920)),SUBSTITUTE(I920,", ","_"),ISNUMBER(SEARCH("/ ",I920)),SUBSTITUTE(I920,"/ ","_"),ISNUMBER(SEARCH(",",I920)),SUBSTITUTE(I920,",","_"),ISNUMBER(SEARCH("/",I920)),SUBSTITUTE(I920,"/","_"),ISNUMBER(SEARCH("",I920)),I920),I920)),IF(OR($J$14 = "J",$J$14 = "K"),"",IF(D920="","",IF(LEN(D920)&gt;2,_xlfn.IFS(ISNUMBER(SEARCH("_",D920)),D920,ISNUMBER(SEARCH(", ",D920)),SUBSTITUTE(D920,", ","_"),ISNUMBER(SEARCH("/ ",D920)),SUBSTITUTE(D920,"/ ","_"),ISNUMBER(SEARCH(",",D920)),SUBSTITUTE(D920,",","_"),ISNUMBER(SEARCH("/",D920)),SUBSTITUTE(D920,"/","_"),ISNUMBER(SEARCH("",D920)),D920),D920))))</f>
        <v/>
      </c>
      <c r="L920" s="1"/>
      <c r="M920" s="1" t="str">
        <f t="shared" si="71"/>
        <v/>
      </c>
      <c r="N920" s="94" t="str">
        <f>IF($L920="None","",IF(ISERROR(VLOOKUP($L920,Info!$B$4:$B$266,1,FALSE)),"",VLOOKUP($L920,Info!$B$4:$L$266,5,FALSE)))</f>
        <v/>
      </c>
      <c r="O920" s="94" t="str">
        <f>IF(K920="","",IF(AND($J$12&lt;&gt;"ABC",N920="3"),"BAC",IF(N920="3","ABC",IF($J$12&lt;&gt;"ABC",IF($J$10="Standard",VLOOKUP(K920,Info!$BE$4:$BF$481,2,FALSE),VLOOKUP(K920,Info!$BI$4:$BJ$482,2,FALSE)),IF($J$10="Standard",VLOOKUP(K920,Info!$AG$4:$AH$2994,2,FALSE),VLOOKUP(K920,Info!$AK$4:$AL$2997,2,FALSE))))))</f>
        <v/>
      </c>
      <c r="P920" s="94" t="str">
        <f>IF($L920="None","",IF(ISERROR(VLOOKUP($L920,Info!$B$4:$B$266,1,FALSE)),"",VLOOKUP($L920,Info!$B$4:$L$266,3,FALSE)))</f>
        <v/>
      </c>
      <c r="Q920" s="96" t="str">
        <f>IF($L920="None","",IF(ISERROR(VLOOKUP($L920,Info!$B$4:$B$266,1,FALSE)),"",VLOOKUP($L920,Info!$B$4:$L$266,4,FALSE)))</f>
        <v/>
      </c>
      <c r="R920" s="1"/>
      <c r="S920" s="6" t="str">
        <f t="shared" si="72"/>
        <v/>
      </c>
      <c r="T920" s="6" t="str">
        <f>IF($L920="None","",IF(ISERROR(VLOOKUP($L920,Info!$B$4:$B$266,1,FALSE)),"",VLOOKUP($L920,Info!$B$4:$L$266,11,FALSE)))</f>
        <v/>
      </c>
      <c r="U920" s="1"/>
      <c r="V920" s="1"/>
      <c r="W920" s="1"/>
      <c r="X920" s="1" t="str">
        <f>IF($L920="None","",IF(ISERROR(VLOOKUP($L920,Info!$B$4:$B$266,1,FALSE)),"",IF(OR(W920="Metallic Liquid Tight",W920="Non-Metallic Liquid Tight",W920="LSZH",W920="Greenfield"),VLOOKUP($L920,Info!$B$4:$L$266,7,FALSE),"N/A")))</f>
        <v/>
      </c>
      <c r="Y920" s="1"/>
      <c r="Z920" s="96" t="str">
        <f>IF($L920="None","",IF(ISERROR(VLOOKUP($L920,Info!$B$4:$B$266,1,FALSE)),"",VLOOKUP($L920,Info!$B$4:$L$266,9,FALSE)))</f>
        <v/>
      </c>
      <c r="AA920" s="96" t="str">
        <f>IF($L920="None","",IF(ISERROR(VLOOKUP($L920,Info!$B$4:$B$266,1,FALSE)),"",VLOOKUP($L920,Info!$B$4:$L$266,8,FALSE)))</f>
        <v/>
      </c>
      <c r="AB920" s="96" t="str">
        <f>IF($L920="None","",IF(ISERROR(VLOOKUP($L920,Info!$B$4:$B$266,1,FALSE)),"",VLOOKUP($L920,Info!$B$4:$L$266,10,FALSE)))</f>
        <v/>
      </c>
      <c r="AC920" s="1" t="str">
        <f>IF(W920="SO Cable","Black,White",IF(O920="","",IF(P920="","",IF($J$12&lt;&gt;"ABC",IF(P920&lt;="250",VLOOKUP(O920,Info!$AZ$4:$BB$22,3,FALSE),VLOOKUP(O920,Info!$AZ$23:$BB$39,3,FALSE)),IF(P920&lt;="250",VLOOKUP(O920,Info!$AO$4:$AQ$22,3,FALSE),VLOOKUP(O920,Info!$AO$23:$AP$39,3,FALSE))))))</f>
        <v/>
      </c>
      <c r="AD920" s="1"/>
      <c r="AE920" s="1" t="str">
        <f>IF($L920="None","",IF(ISERROR(VLOOKUP($L920,Info!$B$4:$B$266,1,FALSE)),"",VLOOKUP($L920,Info!$B$4:$L$266,4,FALSE)))</f>
        <v/>
      </c>
      <c r="AF920" s="1" t="str">
        <f>IF($L920="None","",IF(ISERROR(VLOOKUP($L920,Info!$B$4:$B$266,1,FALSE)),"",VLOOKUP($L920,Info!$B$4:$L$266,6,FALSE)))</f>
        <v/>
      </c>
      <c r="AG920" s="1"/>
      <c r="AH920" s="33" t="str" cm="1">
        <f t="array" ref="AH920">IF(AND(L920&lt;&gt;"",O920&lt;&gt;"",R920:S920&lt;&gt;"",W920:X920&lt;&gt;"",Z920:AA920&lt;&gt;"",AC920&lt;&gt;""),"Good","Bad")</f>
        <v>Bad</v>
      </c>
      <c r="AL920" t="str" cm="1">
        <f t="array" ref="AL920">IF(R920&gt;0,_xlfn.IFS(COUNTIF($L$20:L920,"&lt;&gt;")&lt;101,1,COUNTIF($L$20:L920,"&lt;&gt;")&lt;201,2,COUNTIF($L$20:L920,"&lt;&gt;")&lt;301,3,COUNTIF($L$20:L920,"&lt;&gt;")&lt;401,4,COUNTIF($L$20:L920,"&lt;&gt;")&lt;501,5,COUNTIF($L$20:L920,"&lt;&gt;")&lt;601,6,COUNTIF($L$20:L920,"&lt;&gt;")&lt;701,7,COUNTIF($L$20:L920,"&lt;&gt;")&lt;801,8,COUNTIF($L$20:L920,"&lt;&gt;")&lt;901,9,COUNTIF($L$20:L920,"&lt;&gt;")&lt;1001,10,COUNTIF($L$20:L920,"&lt;&gt;")&lt;1101,11,COUNTIF($L$20:L920,"&lt;&gt;")&lt;1201,12,COUNTIF($L$20:L920,"&lt;&gt;")&lt;1301,13,COUNTIF($L$20:L920,"&lt;&gt;")&lt;1401,14,COUNTIF($L$20:L920,"&lt;&gt;")&lt;1501,15,COUNTIF($L$20:L920,"&lt;&gt;")&lt;1601,16,COUNTIF($L$20:L920,"&lt;&gt;")&lt;1701,17,COUNTIF($L$20:L920,"&lt;&gt;")&lt;1801,18,COUNTIF($L$20:L920,"&lt;&gt;")&lt;1901,19,COUNTIF($L$20:L920,"&lt;&gt;")&lt;2001,20,COUNTIF($L$20:L920,"&lt;&gt;")&lt;2101,21,COUNTIF($L$20:L920,"&lt;&gt;")&lt;2201,22,COUNTIF($L$20:L920,"&lt;&gt;")&lt;2301,23,COUNTIF($L$20:L920,"&lt;&gt;")&lt;2401,24,COUNTIF($L$20:L920,"&lt;&gt;")&lt;2501,25,COUNTIF($L$20:L920,"&lt;&gt;")&lt;2601,26,COUNTIF($L$20:L920,"&lt;&gt;")&lt;2701,27,COUNTIF($L$20:L920,"&lt;&gt;")&lt;2801,28,COUNTIF($L$20:L920,"&lt;&gt;")&lt;2901,29,COUNTIF($L$20:L920,"&lt;&gt;")&lt;3001,30),"")</f>
        <v/>
      </c>
      <c r="AM920" t="str">
        <f t="shared" si="70"/>
        <v/>
      </c>
      <c r="AN920" t="str">
        <f t="shared" si="74"/>
        <v/>
      </c>
      <c r="AP920" t="str">
        <f t="shared" si="73"/>
        <v/>
      </c>
      <c r="AQ920" t="str">
        <f>IF(AO920="","",COUNTIFS(AM920:$AM$3019,AO920))</f>
        <v/>
      </c>
    </row>
    <row r="921" spans="1:43" x14ac:dyDescent="0.25">
      <c r="A921" s="6" t="str">
        <f>IF(COUNT($A$20:A920)&lt;&gt;$B$4,IF(A920="","",A920+1),"")</f>
        <v/>
      </c>
      <c r="B921" s="3"/>
      <c r="C921" s="3"/>
      <c r="D921" s="122"/>
      <c r="E921" s="3"/>
      <c r="F921" s="3"/>
      <c r="G921" s="3"/>
      <c r="H921" s="3"/>
      <c r="I921" s="120"/>
      <c r="J921" s="3"/>
      <c r="K921" s="95" t="str" cm="1">
        <f t="array" ref="K921">IF(OR($J$14 = "A",$J$14 = "B",$J$14 = "C"),IF(I921="","",IF(LEN(I921)&gt;2,_xlfn.IFS(ISNUMBER(SEARCH("_",I921)),I921,ISNUMBER(SEARCH(", ",I921)),SUBSTITUTE(I921,", ","_"),ISNUMBER(SEARCH("/ ",I921)),SUBSTITUTE(I921,"/ ","_"),ISNUMBER(SEARCH(",",I921)),SUBSTITUTE(I921,",","_"),ISNUMBER(SEARCH("/",I921)),SUBSTITUTE(I921,"/","_"),ISNUMBER(SEARCH("",I921)),I921),I921)),IF(OR($J$14 = "J",$J$14 = "K"),"",IF(D921="","",IF(LEN(D921)&gt;2,_xlfn.IFS(ISNUMBER(SEARCH("_",D921)),D921,ISNUMBER(SEARCH(", ",D921)),SUBSTITUTE(D921,", ","_"),ISNUMBER(SEARCH("/ ",D921)),SUBSTITUTE(D921,"/ ","_"),ISNUMBER(SEARCH(",",D921)),SUBSTITUTE(D921,",","_"),ISNUMBER(SEARCH("/",D921)),SUBSTITUTE(D921,"/","_"),ISNUMBER(SEARCH("",D921)),D921),D921))))</f>
        <v/>
      </c>
      <c r="L921" s="1"/>
      <c r="M921" s="1" t="str">
        <f t="shared" si="71"/>
        <v/>
      </c>
      <c r="N921" s="94" t="str">
        <f>IF($L921="None","",IF(ISERROR(VLOOKUP($L921,Info!$B$4:$B$266,1,FALSE)),"",VLOOKUP($L921,Info!$B$4:$L$266,5,FALSE)))</f>
        <v/>
      </c>
      <c r="O921" s="94" t="str">
        <f>IF(K921="","",IF(AND($J$12&lt;&gt;"ABC",N921="3"),"BAC",IF(N921="3","ABC",IF($J$12&lt;&gt;"ABC",IF($J$10="Standard",VLOOKUP(K921,Info!$BE$4:$BF$481,2,FALSE),VLOOKUP(K921,Info!$BI$4:$BJ$482,2,FALSE)),IF($J$10="Standard",VLOOKUP(K921,Info!$AG$4:$AH$2994,2,FALSE),VLOOKUP(K921,Info!$AK$4:$AL$2997,2,FALSE))))))</f>
        <v/>
      </c>
      <c r="P921" s="94" t="str">
        <f>IF($L921="None","",IF(ISERROR(VLOOKUP($L921,Info!$B$4:$B$266,1,FALSE)),"",VLOOKUP($L921,Info!$B$4:$L$266,3,FALSE)))</f>
        <v/>
      </c>
      <c r="Q921" s="96" t="str">
        <f>IF($L921="None","",IF(ISERROR(VLOOKUP($L921,Info!$B$4:$B$266,1,FALSE)),"",VLOOKUP($L921,Info!$B$4:$L$266,4,FALSE)))</f>
        <v/>
      </c>
      <c r="R921" s="1"/>
      <c r="S921" s="6" t="str">
        <f t="shared" si="72"/>
        <v/>
      </c>
      <c r="T921" s="6" t="str">
        <f>IF($L921="None","",IF(ISERROR(VLOOKUP($L921,Info!$B$4:$B$266,1,FALSE)),"",VLOOKUP($L921,Info!$B$4:$L$266,11,FALSE)))</f>
        <v/>
      </c>
      <c r="U921" s="1"/>
      <c r="V921" s="1"/>
      <c r="W921" s="1"/>
      <c r="X921" s="1" t="str">
        <f>IF($L921="None","",IF(ISERROR(VLOOKUP($L921,Info!$B$4:$B$266,1,FALSE)),"",IF(OR(W921="Metallic Liquid Tight",W921="Non-Metallic Liquid Tight",W921="LSZH",W921="Greenfield"),VLOOKUP($L921,Info!$B$4:$L$266,7,FALSE),"N/A")))</f>
        <v/>
      </c>
      <c r="Y921" s="1"/>
      <c r="Z921" s="96" t="str">
        <f>IF($L921="None","",IF(ISERROR(VLOOKUP($L921,Info!$B$4:$B$266,1,FALSE)),"",VLOOKUP($L921,Info!$B$4:$L$266,9,FALSE)))</f>
        <v/>
      </c>
      <c r="AA921" s="96" t="str">
        <f>IF($L921="None","",IF(ISERROR(VLOOKUP($L921,Info!$B$4:$B$266,1,FALSE)),"",VLOOKUP($L921,Info!$B$4:$L$266,8,FALSE)))</f>
        <v/>
      </c>
      <c r="AB921" s="96" t="str">
        <f>IF($L921="None","",IF(ISERROR(VLOOKUP($L921,Info!$B$4:$B$266,1,FALSE)),"",VLOOKUP($L921,Info!$B$4:$L$266,10,FALSE)))</f>
        <v/>
      </c>
      <c r="AC921" s="1" t="str">
        <f>IF(W921="SO Cable","Black,White",IF(O921="","",IF(P921="","",IF($J$12&lt;&gt;"ABC",IF(P921&lt;="250",VLOOKUP(O921,Info!$AZ$4:$BB$22,3,FALSE),VLOOKUP(O921,Info!$AZ$23:$BB$39,3,FALSE)),IF(P921&lt;="250",VLOOKUP(O921,Info!$AO$4:$AQ$22,3,FALSE),VLOOKUP(O921,Info!$AO$23:$AP$39,3,FALSE))))))</f>
        <v/>
      </c>
      <c r="AD921" s="1"/>
      <c r="AE921" s="1" t="str">
        <f>IF($L921="None","",IF(ISERROR(VLOOKUP($L921,Info!$B$4:$B$266,1,FALSE)),"",VLOOKUP($L921,Info!$B$4:$L$266,4,FALSE)))</f>
        <v/>
      </c>
      <c r="AF921" s="1" t="str">
        <f>IF($L921="None","",IF(ISERROR(VLOOKUP($L921,Info!$B$4:$B$266,1,FALSE)),"",VLOOKUP($L921,Info!$B$4:$L$266,6,FALSE)))</f>
        <v/>
      </c>
      <c r="AG921" s="1"/>
      <c r="AH921" s="33" t="str" cm="1">
        <f t="array" ref="AH921">IF(AND(L921&lt;&gt;"",O921&lt;&gt;"",R921:S921&lt;&gt;"",W921:X921&lt;&gt;"",Z921:AA921&lt;&gt;"",AC921&lt;&gt;""),"Good","Bad")</f>
        <v>Bad</v>
      </c>
      <c r="AL921" t="str" cm="1">
        <f t="array" ref="AL921">IF(R921&gt;0,_xlfn.IFS(COUNTIF($L$20:L921,"&lt;&gt;")&lt;101,1,COUNTIF($L$20:L921,"&lt;&gt;")&lt;201,2,COUNTIF($L$20:L921,"&lt;&gt;")&lt;301,3,COUNTIF($L$20:L921,"&lt;&gt;")&lt;401,4,COUNTIF($L$20:L921,"&lt;&gt;")&lt;501,5,COUNTIF($L$20:L921,"&lt;&gt;")&lt;601,6,COUNTIF($L$20:L921,"&lt;&gt;")&lt;701,7,COUNTIF($L$20:L921,"&lt;&gt;")&lt;801,8,COUNTIF($L$20:L921,"&lt;&gt;")&lt;901,9,COUNTIF($L$20:L921,"&lt;&gt;")&lt;1001,10,COUNTIF($L$20:L921,"&lt;&gt;")&lt;1101,11,COUNTIF($L$20:L921,"&lt;&gt;")&lt;1201,12,COUNTIF($L$20:L921,"&lt;&gt;")&lt;1301,13,COUNTIF($L$20:L921,"&lt;&gt;")&lt;1401,14,COUNTIF($L$20:L921,"&lt;&gt;")&lt;1501,15,COUNTIF($L$20:L921,"&lt;&gt;")&lt;1601,16,COUNTIF($L$20:L921,"&lt;&gt;")&lt;1701,17,COUNTIF($L$20:L921,"&lt;&gt;")&lt;1801,18,COUNTIF($L$20:L921,"&lt;&gt;")&lt;1901,19,COUNTIF($L$20:L921,"&lt;&gt;")&lt;2001,20,COUNTIF($L$20:L921,"&lt;&gt;")&lt;2101,21,COUNTIF($L$20:L921,"&lt;&gt;")&lt;2201,22,COUNTIF($L$20:L921,"&lt;&gt;")&lt;2301,23,COUNTIF($L$20:L921,"&lt;&gt;")&lt;2401,24,COUNTIF($L$20:L921,"&lt;&gt;")&lt;2501,25,COUNTIF($L$20:L921,"&lt;&gt;")&lt;2601,26,COUNTIF($L$20:L921,"&lt;&gt;")&lt;2701,27,COUNTIF($L$20:L921,"&lt;&gt;")&lt;2801,28,COUNTIF($L$20:L921,"&lt;&gt;")&lt;2901,29,COUNTIF($L$20:L921,"&lt;&gt;")&lt;3001,30),"")</f>
        <v/>
      </c>
      <c r="AM921" t="str">
        <f t="shared" si="70"/>
        <v/>
      </c>
      <c r="AN921" t="str">
        <f t="shared" si="74"/>
        <v/>
      </c>
      <c r="AP921" t="str">
        <f t="shared" si="73"/>
        <v/>
      </c>
      <c r="AQ921" t="str">
        <f>IF(AO921="","",COUNTIFS(AM921:$AM$3019,AO921))</f>
        <v/>
      </c>
    </row>
    <row r="922" spans="1:43" x14ac:dyDescent="0.25">
      <c r="A922" s="6" t="str">
        <f>IF(COUNT($A$20:A921)&lt;&gt;$B$4,IF(A921="","",A921+1),"")</f>
        <v/>
      </c>
      <c r="B922" s="3"/>
      <c r="C922" s="3"/>
      <c r="D922" s="122"/>
      <c r="E922" s="3"/>
      <c r="F922" s="3"/>
      <c r="G922" s="3"/>
      <c r="H922" s="3"/>
      <c r="I922" s="120"/>
      <c r="J922" s="3"/>
      <c r="K922" s="95" t="str" cm="1">
        <f t="array" ref="K922">IF(OR($J$14 = "A",$J$14 = "B",$J$14 = "C"),IF(I922="","",IF(LEN(I922)&gt;2,_xlfn.IFS(ISNUMBER(SEARCH("_",I922)),I922,ISNUMBER(SEARCH(", ",I922)),SUBSTITUTE(I922,", ","_"),ISNUMBER(SEARCH("/ ",I922)),SUBSTITUTE(I922,"/ ","_"),ISNUMBER(SEARCH(",",I922)),SUBSTITUTE(I922,",","_"),ISNUMBER(SEARCH("/",I922)),SUBSTITUTE(I922,"/","_"),ISNUMBER(SEARCH("",I922)),I922),I922)),IF(OR($J$14 = "J",$J$14 = "K"),"",IF(D922="","",IF(LEN(D922)&gt;2,_xlfn.IFS(ISNUMBER(SEARCH("_",D922)),D922,ISNUMBER(SEARCH(", ",D922)),SUBSTITUTE(D922,", ","_"),ISNUMBER(SEARCH("/ ",D922)),SUBSTITUTE(D922,"/ ","_"),ISNUMBER(SEARCH(",",D922)),SUBSTITUTE(D922,",","_"),ISNUMBER(SEARCH("/",D922)),SUBSTITUTE(D922,"/","_"),ISNUMBER(SEARCH("",D922)),D922),D922))))</f>
        <v/>
      </c>
      <c r="L922" s="1"/>
      <c r="M922" s="1" t="str">
        <f t="shared" si="71"/>
        <v/>
      </c>
      <c r="N922" s="94" t="str">
        <f>IF($L922="None","",IF(ISERROR(VLOOKUP($L922,Info!$B$4:$B$266,1,FALSE)),"",VLOOKUP($L922,Info!$B$4:$L$266,5,FALSE)))</f>
        <v/>
      </c>
      <c r="O922" s="94" t="str">
        <f>IF(K922="","",IF(AND($J$12&lt;&gt;"ABC",N922="3"),"BAC",IF(N922="3","ABC",IF($J$12&lt;&gt;"ABC",IF($J$10="Standard",VLOOKUP(K922,Info!$BE$4:$BF$481,2,FALSE),VLOOKUP(K922,Info!$BI$4:$BJ$482,2,FALSE)),IF($J$10="Standard",VLOOKUP(K922,Info!$AG$4:$AH$2994,2,FALSE),VLOOKUP(K922,Info!$AK$4:$AL$2997,2,FALSE))))))</f>
        <v/>
      </c>
      <c r="P922" s="94" t="str">
        <f>IF($L922="None","",IF(ISERROR(VLOOKUP($L922,Info!$B$4:$B$266,1,FALSE)),"",VLOOKUP($L922,Info!$B$4:$L$266,3,FALSE)))</f>
        <v/>
      </c>
      <c r="Q922" s="96" t="str">
        <f>IF($L922="None","",IF(ISERROR(VLOOKUP($L922,Info!$B$4:$B$266,1,FALSE)),"",VLOOKUP($L922,Info!$B$4:$L$266,4,FALSE)))</f>
        <v/>
      </c>
      <c r="R922" s="1"/>
      <c r="S922" s="6" t="str">
        <f t="shared" si="72"/>
        <v/>
      </c>
      <c r="T922" s="6" t="str">
        <f>IF($L922="None","",IF(ISERROR(VLOOKUP($L922,Info!$B$4:$B$266,1,FALSE)),"",VLOOKUP($L922,Info!$B$4:$L$266,11,FALSE)))</f>
        <v/>
      </c>
      <c r="U922" s="1"/>
      <c r="V922" s="1"/>
      <c r="W922" s="1"/>
      <c r="X922" s="1" t="str">
        <f>IF($L922="None","",IF(ISERROR(VLOOKUP($L922,Info!$B$4:$B$266,1,FALSE)),"",IF(OR(W922="Metallic Liquid Tight",W922="Non-Metallic Liquid Tight",W922="LSZH",W922="Greenfield"),VLOOKUP($L922,Info!$B$4:$L$266,7,FALSE),"N/A")))</f>
        <v/>
      </c>
      <c r="Y922" s="1"/>
      <c r="Z922" s="96" t="str">
        <f>IF($L922="None","",IF(ISERROR(VLOOKUP($L922,Info!$B$4:$B$266,1,FALSE)),"",VLOOKUP($L922,Info!$B$4:$L$266,9,FALSE)))</f>
        <v/>
      </c>
      <c r="AA922" s="96" t="str">
        <f>IF($L922="None","",IF(ISERROR(VLOOKUP($L922,Info!$B$4:$B$266,1,FALSE)),"",VLOOKUP($L922,Info!$B$4:$L$266,8,FALSE)))</f>
        <v/>
      </c>
      <c r="AB922" s="96" t="str">
        <f>IF($L922="None","",IF(ISERROR(VLOOKUP($L922,Info!$B$4:$B$266,1,FALSE)),"",VLOOKUP($L922,Info!$B$4:$L$266,10,FALSE)))</f>
        <v/>
      </c>
      <c r="AC922" s="1" t="str">
        <f>IF(W922="SO Cable","Black,White",IF(O922="","",IF(P922="","",IF($J$12&lt;&gt;"ABC",IF(P922&lt;="250",VLOOKUP(O922,Info!$AZ$4:$BB$22,3,FALSE),VLOOKUP(O922,Info!$AZ$23:$BB$39,3,FALSE)),IF(P922&lt;="250",VLOOKUP(O922,Info!$AO$4:$AQ$22,3,FALSE),VLOOKUP(O922,Info!$AO$23:$AP$39,3,FALSE))))))</f>
        <v/>
      </c>
      <c r="AD922" s="1"/>
      <c r="AE922" s="1" t="str">
        <f>IF($L922="None","",IF(ISERROR(VLOOKUP($L922,Info!$B$4:$B$266,1,FALSE)),"",VLOOKUP($L922,Info!$B$4:$L$266,4,FALSE)))</f>
        <v/>
      </c>
      <c r="AF922" s="1" t="str">
        <f>IF($L922="None","",IF(ISERROR(VLOOKUP($L922,Info!$B$4:$B$266,1,FALSE)),"",VLOOKUP($L922,Info!$B$4:$L$266,6,FALSE)))</f>
        <v/>
      </c>
      <c r="AG922" s="1"/>
      <c r="AH922" s="33" t="str" cm="1">
        <f t="array" ref="AH922">IF(AND(L922&lt;&gt;"",O922&lt;&gt;"",R922:S922&lt;&gt;"",W922:X922&lt;&gt;"",Z922:AA922&lt;&gt;"",AC922&lt;&gt;""),"Good","Bad")</f>
        <v>Bad</v>
      </c>
      <c r="AL922" t="str" cm="1">
        <f t="array" ref="AL922">IF(R922&gt;0,_xlfn.IFS(COUNTIF($L$20:L922,"&lt;&gt;")&lt;101,1,COUNTIF($L$20:L922,"&lt;&gt;")&lt;201,2,COUNTIF($L$20:L922,"&lt;&gt;")&lt;301,3,COUNTIF($L$20:L922,"&lt;&gt;")&lt;401,4,COUNTIF($L$20:L922,"&lt;&gt;")&lt;501,5,COUNTIF($L$20:L922,"&lt;&gt;")&lt;601,6,COUNTIF($L$20:L922,"&lt;&gt;")&lt;701,7,COUNTIF($L$20:L922,"&lt;&gt;")&lt;801,8,COUNTIF($L$20:L922,"&lt;&gt;")&lt;901,9,COUNTIF($L$20:L922,"&lt;&gt;")&lt;1001,10,COUNTIF($L$20:L922,"&lt;&gt;")&lt;1101,11,COUNTIF($L$20:L922,"&lt;&gt;")&lt;1201,12,COUNTIF($L$20:L922,"&lt;&gt;")&lt;1301,13,COUNTIF($L$20:L922,"&lt;&gt;")&lt;1401,14,COUNTIF($L$20:L922,"&lt;&gt;")&lt;1501,15,COUNTIF($L$20:L922,"&lt;&gt;")&lt;1601,16,COUNTIF($L$20:L922,"&lt;&gt;")&lt;1701,17,COUNTIF($L$20:L922,"&lt;&gt;")&lt;1801,18,COUNTIF($L$20:L922,"&lt;&gt;")&lt;1901,19,COUNTIF($L$20:L922,"&lt;&gt;")&lt;2001,20,COUNTIF($L$20:L922,"&lt;&gt;")&lt;2101,21,COUNTIF($L$20:L922,"&lt;&gt;")&lt;2201,22,COUNTIF($L$20:L922,"&lt;&gt;")&lt;2301,23,COUNTIF($L$20:L922,"&lt;&gt;")&lt;2401,24,COUNTIF($L$20:L922,"&lt;&gt;")&lt;2501,25,COUNTIF($L$20:L922,"&lt;&gt;")&lt;2601,26,COUNTIF($L$20:L922,"&lt;&gt;")&lt;2701,27,COUNTIF($L$20:L922,"&lt;&gt;")&lt;2801,28,COUNTIF($L$20:L922,"&lt;&gt;")&lt;2901,29,COUNTIF($L$20:L922,"&lt;&gt;")&lt;3001,30),"")</f>
        <v/>
      </c>
      <c r="AM922" t="str">
        <f t="shared" si="70"/>
        <v/>
      </c>
      <c r="AN922" t="str">
        <f t="shared" si="74"/>
        <v/>
      </c>
      <c r="AP922" t="str">
        <f t="shared" si="73"/>
        <v/>
      </c>
      <c r="AQ922" t="str">
        <f>IF(AO922="","",COUNTIFS(AM922:$AM$3019,AO922))</f>
        <v/>
      </c>
    </row>
    <row r="923" spans="1:43" x14ac:dyDescent="0.25">
      <c r="A923" s="6" t="str">
        <f>IF(COUNT($A$20:A922)&lt;&gt;$B$4,IF(A922="","",A922+1),"")</f>
        <v/>
      </c>
      <c r="B923" s="3"/>
      <c r="C923" s="3"/>
      <c r="D923" s="122"/>
      <c r="E923" s="3"/>
      <c r="F923" s="3"/>
      <c r="G923" s="3"/>
      <c r="H923" s="3"/>
      <c r="I923" s="120"/>
      <c r="J923" s="3"/>
      <c r="K923" s="95" t="str" cm="1">
        <f t="array" ref="K923">IF(OR($J$14 = "A",$J$14 = "B",$J$14 = "C"),IF(I923="","",IF(LEN(I923)&gt;2,_xlfn.IFS(ISNUMBER(SEARCH("_",I923)),I923,ISNUMBER(SEARCH(", ",I923)),SUBSTITUTE(I923,", ","_"),ISNUMBER(SEARCH("/ ",I923)),SUBSTITUTE(I923,"/ ","_"),ISNUMBER(SEARCH(",",I923)),SUBSTITUTE(I923,",","_"),ISNUMBER(SEARCH("/",I923)),SUBSTITUTE(I923,"/","_"),ISNUMBER(SEARCH("",I923)),I923),I923)),IF(OR($J$14 = "J",$J$14 = "K"),"",IF(D923="","",IF(LEN(D923)&gt;2,_xlfn.IFS(ISNUMBER(SEARCH("_",D923)),D923,ISNUMBER(SEARCH(", ",D923)),SUBSTITUTE(D923,", ","_"),ISNUMBER(SEARCH("/ ",D923)),SUBSTITUTE(D923,"/ ","_"),ISNUMBER(SEARCH(",",D923)),SUBSTITUTE(D923,",","_"),ISNUMBER(SEARCH("/",D923)),SUBSTITUTE(D923,"/","_"),ISNUMBER(SEARCH("",D923)),D923),D923))))</f>
        <v/>
      </c>
      <c r="L923" s="1"/>
      <c r="M923" s="1" t="str">
        <f t="shared" si="71"/>
        <v/>
      </c>
      <c r="N923" s="94" t="str">
        <f>IF($L923="None","",IF(ISERROR(VLOOKUP($L923,Info!$B$4:$B$266,1,FALSE)),"",VLOOKUP($L923,Info!$B$4:$L$266,5,FALSE)))</f>
        <v/>
      </c>
      <c r="O923" s="94" t="str">
        <f>IF(K923="","",IF(AND($J$12&lt;&gt;"ABC",N923="3"),"BAC",IF(N923="3","ABC",IF($J$12&lt;&gt;"ABC",IF($J$10="Standard",VLOOKUP(K923,Info!$BE$4:$BF$481,2,FALSE),VLOOKUP(K923,Info!$BI$4:$BJ$482,2,FALSE)),IF($J$10="Standard",VLOOKUP(K923,Info!$AG$4:$AH$2994,2,FALSE),VLOOKUP(K923,Info!$AK$4:$AL$2997,2,FALSE))))))</f>
        <v/>
      </c>
      <c r="P923" s="94" t="str">
        <f>IF($L923="None","",IF(ISERROR(VLOOKUP($L923,Info!$B$4:$B$266,1,FALSE)),"",VLOOKUP($L923,Info!$B$4:$L$266,3,FALSE)))</f>
        <v/>
      </c>
      <c r="Q923" s="96" t="str">
        <f>IF($L923="None","",IF(ISERROR(VLOOKUP($L923,Info!$B$4:$B$266,1,FALSE)),"",VLOOKUP($L923,Info!$B$4:$L$266,4,FALSE)))</f>
        <v/>
      </c>
      <c r="R923" s="1"/>
      <c r="S923" s="6" t="str">
        <f t="shared" si="72"/>
        <v/>
      </c>
      <c r="T923" s="6" t="str">
        <f>IF($L923="None","",IF(ISERROR(VLOOKUP($L923,Info!$B$4:$B$266,1,FALSE)),"",VLOOKUP($L923,Info!$B$4:$L$266,11,FALSE)))</f>
        <v/>
      </c>
      <c r="U923" s="1"/>
      <c r="V923" s="1"/>
      <c r="W923" s="1"/>
      <c r="X923" s="1" t="str">
        <f>IF($L923="None","",IF(ISERROR(VLOOKUP($L923,Info!$B$4:$B$266,1,FALSE)),"",IF(OR(W923="Metallic Liquid Tight",W923="Non-Metallic Liquid Tight",W923="LSZH",W923="Greenfield"),VLOOKUP($L923,Info!$B$4:$L$266,7,FALSE),"N/A")))</f>
        <v/>
      </c>
      <c r="Y923" s="1"/>
      <c r="Z923" s="96" t="str">
        <f>IF($L923="None","",IF(ISERROR(VLOOKUP($L923,Info!$B$4:$B$266,1,FALSE)),"",VLOOKUP($L923,Info!$B$4:$L$266,9,FALSE)))</f>
        <v/>
      </c>
      <c r="AA923" s="96" t="str">
        <f>IF($L923="None","",IF(ISERROR(VLOOKUP($L923,Info!$B$4:$B$266,1,FALSE)),"",VLOOKUP($L923,Info!$B$4:$L$266,8,FALSE)))</f>
        <v/>
      </c>
      <c r="AB923" s="96" t="str">
        <f>IF($L923="None","",IF(ISERROR(VLOOKUP($L923,Info!$B$4:$B$266,1,FALSE)),"",VLOOKUP($L923,Info!$B$4:$L$266,10,FALSE)))</f>
        <v/>
      </c>
      <c r="AC923" s="1" t="str">
        <f>IF(W923="SO Cable","Black,White",IF(O923="","",IF(P923="","",IF($J$12&lt;&gt;"ABC",IF(P923&lt;="250",VLOOKUP(O923,Info!$AZ$4:$BB$22,3,FALSE),VLOOKUP(O923,Info!$AZ$23:$BB$39,3,FALSE)),IF(P923&lt;="250",VLOOKUP(O923,Info!$AO$4:$AQ$22,3,FALSE),VLOOKUP(O923,Info!$AO$23:$AP$39,3,FALSE))))))</f>
        <v/>
      </c>
      <c r="AD923" s="1"/>
      <c r="AE923" s="1" t="str">
        <f>IF($L923="None","",IF(ISERROR(VLOOKUP($L923,Info!$B$4:$B$266,1,FALSE)),"",VLOOKUP($L923,Info!$B$4:$L$266,4,FALSE)))</f>
        <v/>
      </c>
      <c r="AF923" s="1" t="str">
        <f>IF($L923="None","",IF(ISERROR(VLOOKUP($L923,Info!$B$4:$B$266,1,FALSE)),"",VLOOKUP($L923,Info!$B$4:$L$266,6,FALSE)))</f>
        <v/>
      </c>
      <c r="AG923" s="1"/>
      <c r="AH923" s="33" t="str" cm="1">
        <f t="array" ref="AH923">IF(AND(L923&lt;&gt;"",O923&lt;&gt;"",R923:S923&lt;&gt;"",W923:X923&lt;&gt;"",Z923:AA923&lt;&gt;"",AC923&lt;&gt;""),"Good","Bad")</f>
        <v>Bad</v>
      </c>
      <c r="AL923" t="str" cm="1">
        <f t="array" ref="AL923">IF(R923&gt;0,_xlfn.IFS(COUNTIF($L$20:L923,"&lt;&gt;")&lt;101,1,COUNTIF($L$20:L923,"&lt;&gt;")&lt;201,2,COUNTIF($L$20:L923,"&lt;&gt;")&lt;301,3,COUNTIF($L$20:L923,"&lt;&gt;")&lt;401,4,COUNTIF($L$20:L923,"&lt;&gt;")&lt;501,5,COUNTIF($L$20:L923,"&lt;&gt;")&lt;601,6,COUNTIF($L$20:L923,"&lt;&gt;")&lt;701,7,COUNTIF($L$20:L923,"&lt;&gt;")&lt;801,8,COUNTIF($L$20:L923,"&lt;&gt;")&lt;901,9,COUNTIF($L$20:L923,"&lt;&gt;")&lt;1001,10,COUNTIF($L$20:L923,"&lt;&gt;")&lt;1101,11,COUNTIF($L$20:L923,"&lt;&gt;")&lt;1201,12,COUNTIF($L$20:L923,"&lt;&gt;")&lt;1301,13,COUNTIF($L$20:L923,"&lt;&gt;")&lt;1401,14,COUNTIF($L$20:L923,"&lt;&gt;")&lt;1501,15,COUNTIF($L$20:L923,"&lt;&gt;")&lt;1601,16,COUNTIF($L$20:L923,"&lt;&gt;")&lt;1701,17,COUNTIF($L$20:L923,"&lt;&gt;")&lt;1801,18,COUNTIF($L$20:L923,"&lt;&gt;")&lt;1901,19,COUNTIF($L$20:L923,"&lt;&gt;")&lt;2001,20,COUNTIF($L$20:L923,"&lt;&gt;")&lt;2101,21,COUNTIF($L$20:L923,"&lt;&gt;")&lt;2201,22,COUNTIF($L$20:L923,"&lt;&gt;")&lt;2301,23,COUNTIF($L$20:L923,"&lt;&gt;")&lt;2401,24,COUNTIF($L$20:L923,"&lt;&gt;")&lt;2501,25,COUNTIF($L$20:L923,"&lt;&gt;")&lt;2601,26,COUNTIF($L$20:L923,"&lt;&gt;")&lt;2701,27,COUNTIF($L$20:L923,"&lt;&gt;")&lt;2801,28,COUNTIF($L$20:L923,"&lt;&gt;")&lt;2901,29,COUNTIF($L$20:L923,"&lt;&gt;")&lt;3001,30),"")</f>
        <v/>
      </c>
      <c r="AM923" t="str">
        <f t="shared" si="70"/>
        <v/>
      </c>
      <c r="AN923" t="str">
        <f t="shared" si="74"/>
        <v/>
      </c>
      <c r="AP923" t="str">
        <f t="shared" si="73"/>
        <v/>
      </c>
      <c r="AQ923" t="str">
        <f>IF(AO923="","",COUNTIFS(AM923:$AM$3019,AO923))</f>
        <v/>
      </c>
    </row>
    <row r="924" spans="1:43" x14ac:dyDescent="0.25">
      <c r="A924" s="6" t="str">
        <f>IF(COUNT($A$20:A923)&lt;&gt;$B$4,IF(A923="","",A923+1),"")</f>
        <v/>
      </c>
      <c r="B924" s="3"/>
      <c r="C924" s="3"/>
      <c r="D924" s="122"/>
      <c r="E924" s="3"/>
      <c r="F924" s="3"/>
      <c r="G924" s="3"/>
      <c r="H924" s="3"/>
      <c r="I924" s="120"/>
      <c r="J924" s="3"/>
      <c r="K924" s="95" t="str" cm="1">
        <f t="array" ref="K924">IF(OR($J$14 = "A",$J$14 = "B",$J$14 = "C"),IF(I924="","",IF(LEN(I924)&gt;2,_xlfn.IFS(ISNUMBER(SEARCH("_",I924)),I924,ISNUMBER(SEARCH(", ",I924)),SUBSTITUTE(I924,", ","_"),ISNUMBER(SEARCH("/ ",I924)),SUBSTITUTE(I924,"/ ","_"),ISNUMBER(SEARCH(",",I924)),SUBSTITUTE(I924,",","_"),ISNUMBER(SEARCH("/",I924)),SUBSTITUTE(I924,"/","_"),ISNUMBER(SEARCH("",I924)),I924),I924)),IF(OR($J$14 = "J",$J$14 = "K"),"",IF(D924="","",IF(LEN(D924)&gt;2,_xlfn.IFS(ISNUMBER(SEARCH("_",D924)),D924,ISNUMBER(SEARCH(", ",D924)),SUBSTITUTE(D924,", ","_"),ISNUMBER(SEARCH("/ ",D924)),SUBSTITUTE(D924,"/ ","_"),ISNUMBER(SEARCH(",",D924)),SUBSTITUTE(D924,",","_"),ISNUMBER(SEARCH("/",D924)),SUBSTITUTE(D924,"/","_"),ISNUMBER(SEARCH("",D924)),D924),D924))))</f>
        <v/>
      </c>
      <c r="L924" s="1"/>
      <c r="M924" s="1" t="str">
        <f t="shared" si="71"/>
        <v/>
      </c>
      <c r="N924" s="94" t="str">
        <f>IF($L924="None","",IF(ISERROR(VLOOKUP($L924,Info!$B$4:$B$266,1,FALSE)),"",VLOOKUP($L924,Info!$B$4:$L$266,5,FALSE)))</f>
        <v/>
      </c>
      <c r="O924" s="94" t="str">
        <f>IF(K924="","",IF(AND($J$12&lt;&gt;"ABC",N924="3"),"BAC",IF(N924="3","ABC",IF($J$12&lt;&gt;"ABC",IF($J$10="Standard",VLOOKUP(K924,Info!$BE$4:$BF$481,2,FALSE),VLOOKUP(K924,Info!$BI$4:$BJ$482,2,FALSE)),IF($J$10="Standard",VLOOKUP(K924,Info!$AG$4:$AH$2994,2,FALSE),VLOOKUP(K924,Info!$AK$4:$AL$2997,2,FALSE))))))</f>
        <v/>
      </c>
      <c r="P924" s="94" t="str">
        <f>IF($L924="None","",IF(ISERROR(VLOOKUP($L924,Info!$B$4:$B$266,1,FALSE)),"",VLOOKUP($L924,Info!$B$4:$L$266,3,FALSE)))</f>
        <v/>
      </c>
      <c r="Q924" s="96" t="str">
        <f>IF($L924="None","",IF(ISERROR(VLOOKUP($L924,Info!$B$4:$B$266,1,FALSE)),"",VLOOKUP($L924,Info!$B$4:$L$266,4,FALSE)))</f>
        <v/>
      </c>
      <c r="R924" s="1"/>
      <c r="S924" s="6" t="str">
        <f t="shared" si="72"/>
        <v/>
      </c>
      <c r="T924" s="6" t="str">
        <f>IF($L924="None","",IF(ISERROR(VLOOKUP($L924,Info!$B$4:$B$266,1,FALSE)),"",VLOOKUP($L924,Info!$B$4:$L$266,11,FALSE)))</f>
        <v/>
      </c>
      <c r="U924" s="1"/>
      <c r="V924" s="1"/>
      <c r="W924" s="1"/>
      <c r="X924" s="1" t="str">
        <f>IF($L924="None","",IF(ISERROR(VLOOKUP($L924,Info!$B$4:$B$266,1,FALSE)),"",IF(OR(W924="Metallic Liquid Tight",W924="Non-Metallic Liquid Tight",W924="LSZH",W924="Greenfield"),VLOOKUP($L924,Info!$B$4:$L$266,7,FALSE),"N/A")))</f>
        <v/>
      </c>
      <c r="Y924" s="1"/>
      <c r="Z924" s="96" t="str">
        <f>IF($L924="None","",IF(ISERROR(VLOOKUP($L924,Info!$B$4:$B$266,1,FALSE)),"",VLOOKUP($L924,Info!$B$4:$L$266,9,FALSE)))</f>
        <v/>
      </c>
      <c r="AA924" s="96" t="str">
        <f>IF($L924="None","",IF(ISERROR(VLOOKUP($L924,Info!$B$4:$B$266,1,FALSE)),"",VLOOKUP($L924,Info!$B$4:$L$266,8,FALSE)))</f>
        <v/>
      </c>
      <c r="AB924" s="96" t="str">
        <f>IF($L924="None","",IF(ISERROR(VLOOKUP($L924,Info!$B$4:$B$266,1,FALSE)),"",VLOOKUP($L924,Info!$B$4:$L$266,10,FALSE)))</f>
        <v/>
      </c>
      <c r="AC924" s="1" t="str">
        <f>IF(W924="SO Cable","Black,White",IF(O924="","",IF(P924="","",IF($J$12&lt;&gt;"ABC",IF(P924&lt;="250",VLOOKUP(O924,Info!$AZ$4:$BB$22,3,FALSE),VLOOKUP(O924,Info!$AZ$23:$BB$39,3,FALSE)),IF(P924&lt;="250",VLOOKUP(O924,Info!$AO$4:$AQ$22,3,FALSE),VLOOKUP(O924,Info!$AO$23:$AP$39,3,FALSE))))))</f>
        <v/>
      </c>
      <c r="AD924" s="1"/>
      <c r="AE924" s="1" t="str">
        <f>IF($L924="None","",IF(ISERROR(VLOOKUP($L924,Info!$B$4:$B$266,1,FALSE)),"",VLOOKUP($L924,Info!$B$4:$L$266,4,FALSE)))</f>
        <v/>
      </c>
      <c r="AF924" s="1" t="str">
        <f>IF($L924="None","",IF(ISERROR(VLOOKUP($L924,Info!$B$4:$B$266,1,FALSE)),"",VLOOKUP($L924,Info!$B$4:$L$266,6,FALSE)))</f>
        <v/>
      </c>
      <c r="AG924" s="1"/>
      <c r="AH924" s="33" t="str" cm="1">
        <f t="array" ref="AH924">IF(AND(L924&lt;&gt;"",O924&lt;&gt;"",R924:S924&lt;&gt;"",W924:X924&lt;&gt;"",Z924:AA924&lt;&gt;"",AC924&lt;&gt;""),"Good","Bad")</f>
        <v>Bad</v>
      </c>
      <c r="AL924" t="str" cm="1">
        <f t="array" ref="AL924">IF(R924&gt;0,_xlfn.IFS(COUNTIF($L$20:L924,"&lt;&gt;")&lt;101,1,COUNTIF($L$20:L924,"&lt;&gt;")&lt;201,2,COUNTIF($L$20:L924,"&lt;&gt;")&lt;301,3,COUNTIF($L$20:L924,"&lt;&gt;")&lt;401,4,COUNTIF($L$20:L924,"&lt;&gt;")&lt;501,5,COUNTIF($L$20:L924,"&lt;&gt;")&lt;601,6,COUNTIF($L$20:L924,"&lt;&gt;")&lt;701,7,COUNTIF($L$20:L924,"&lt;&gt;")&lt;801,8,COUNTIF($L$20:L924,"&lt;&gt;")&lt;901,9,COUNTIF($L$20:L924,"&lt;&gt;")&lt;1001,10,COUNTIF($L$20:L924,"&lt;&gt;")&lt;1101,11,COUNTIF($L$20:L924,"&lt;&gt;")&lt;1201,12,COUNTIF($L$20:L924,"&lt;&gt;")&lt;1301,13,COUNTIF($L$20:L924,"&lt;&gt;")&lt;1401,14,COUNTIF($L$20:L924,"&lt;&gt;")&lt;1501,15,COUNTIF($L$20:L924,"&lt;&gt;")&lt;1601,16,COUNTIF($L$20:L924,"&lt;&gt;")&lt;1701,17,COUNTIF($L$20:L924,"&lt;&gt;")&lt;1801,18,COUNTIF($L$20:L924,"&lt;&gt;")&lt;1901,19,COUNTIF($L$20:L924,"&lt;&gt;")&lt;2001,20,COUNTIF($L$20:L924,"&lt;&gt;")&lt;2101,21,COUNTIF($L$20:L924,"&lt;&gt;")&lt;2201,22,COUNTIF($L$20:L924,"&lt;&gt;")&lt;2301,23,COUNTIF($L$20:L924,"&lt;&gt;")&lt;2401,24,COUNTIF($L$20:L924,"&lt;&gt;")&lt;2501,25,COUNTIF($L$20:L924,"&lt;&gt;")&lt;2601,26,COUNTIF($L$20:L924,"&lt;&gt;")&lt;2701,27,COUNTIF($L$20:L924,"&lt;&gt;")&lt;2801,28,COUNTIF($L$20:L924,"&lt;&gt;")&lt;2901,29,COUNTIF($L$20:L924,"&lt;&gt;")&lt;3001,30),"")</f>
        <v/>
      </c>
      <c r="AM924" t="str">
        <f t="shared" si="70"/>
        <v/>
      </c>
      <c r="AN924" t="str">
        <f t="shared" si="74"/>
        <v/>
      </c>
      <c r="AP924" t="str">
        <f t="shared" si="73"/>
        <v/>
      </c>
      <c r="AQ924" t="str">
        <f>IF(AO924="","",COUNTIFS(AM924:$AM$3019,AO924))</f>
        <v/>
      </c>
    </row>
    <row r="925" spans="1:43" x14ac:dyDescent="0.25">
      <c r="A925" s="6" t="str">
        <f>IF(COUNT($A$20:A924)&lt;&gt;$B$4,IF(A924="","",A924+1),"")</f>
        <v/>
      </c>
      <c r="B925" s="3"/>
      <c r="C925" s="3"/>
      <c r="D925" s="122"/>
      <c r="E925" s="3"/>
      <c r="F925" s="3"/>
      <c r="G925" s="3"/>
      <c r="H925" s="3"/>
      <c r="I925" s="120"/>
      <c r="J925" s="3"/>
      <c r="K925" s="95" t="str" cm="1">
        <f t="array" ref="K925">IF(OR($J$14 = "A",$J$14 = "B",$J$14 = "C"),IF(I925="","",IF(LEN(I925)&gt;2,_xlfn.IFS(ISNUMBER(SEARCH("_",I925)),I925,ISNUMBER(SEARCH(", ",I925)),SUBSTITUTE(I925,", ","_"),ISNUMBER(SEARCH("/ ",I925)),SUBSTITUTE(I925,"/ ","_"),ISNUMBER(SEARCH(",",I925)),SUBSTITUTE(I925,",","_"),ISNUMBER(SEARCH("/",I925)),SUBSTITUTE(I925,"/","_"),ISNUMBER(SEARCH("",I925)),I925),I925)),IF(OR($J$14 = "J",$J$14 = "K"),"",IF(D925="","",IF(LEN(D925)&gt;2,_xlfn.IFS(ISNUMBER(SEARCH("_",D925)),D925,ISNUMBER(SEARCH(", ",D925)),SUBSTITUTE(D925,", ","_"),ISNUMBER(SEARCH("/ ",D925)),SUBSTITUTE(D925,"/ ","_"),ISNUMBER(SEARCH(",",D925)),SUBSTITUTE(D925,",","_"),ISNUMBER(SEARCH("/",D925)),SUBSTITUTE(D925,"/","_"),ISNUMBER(SEARCH("",D925)),D925),D925))))</f>
        <v/>
      </c>
      <c r="L925" s="1"/>
      <c r="M925" s="1" t="str">
        <f t="shared" si="71"/>
        <v/>
      </c>
      <c r="N925" s="94" t="str">
        <f>IF($L925="None","",IF(ISERROR(VLOOKUP($L925,Info!$B$4:$B$266,1,FALSE)),"",VLOOKUP($L925,Info!$B$4:$L$266,5,FALSE)))</f>
        <v/>
      </c>
      <c r="O925" s="94" t="str">
        <f>IF(K925="","",IF(AND($J$12&lt;&gt;"ABC",N925="3"),"BAC",IF(N925="3","ABC",IF($J$12&lt;&gt;"ABC",IF($J$10="Standard",VLOOKUP(K925,Info!$BE$4:$BF$481,2,FALSE),VLOOKUP(K925,Info!$BI$4:$BJ$482,2,FALSE)),IF($J$10="Standard",VLOOKUP(K925,Info!$AG$4:$AH$2994,2,FALSE),VLOOKUP(K925,Info!$AK$4:$AL$2997,2,FALSE))))))</f>
        <v/>
      </c>
      <c r="P925" s="94" t="str">
        <f>IF($L925="None","",IF(ISERROR(VLOOKUP($L925,Info!$B$4:$B$266,1,FALSE)),"",VLOOKUP($L925,Info!$B$4:$L$266,3,FALSE)))</f>
        <v/>
      </c>
      <c r="Q925" s="96" t="str">
        <f>IF($L925="None","",IF(ISERROR(VLOOKUP($L925,Info!$B$4:$B$266,1,FALSE)),"",VLOOKUP($L925,Info!$B$4:$L$266,4,FALSE)))</f>
        <v/>
      </c>
      <c r="R925" s="1"/>
      <c r="S925" s="6" t="str">
        <f t="shared" si="72"/>
        <v/>
      </c>
      <c r="T925" s="6" t="str">
        <f>IF($L925="None","",IF(ISERROR(VLOOKUP($L925,Info!$B$4:$B$266,1,FALSE)),"",VLOOKUP($L925,Info!$B$4:$L$266,11,FALSE)))</f>
        <v/>
      </c>
      <c r="U925" s="1"/>
      <c r="V925" s="1"/>
      <c r="W925" s="1"/>
      <c r="X925" s="1" t="str">
        <f>IF($L925="None","",IF(ISERROR(VLOOKUP($L925,Info!$B$4:$B$266,1,FALSE)),"",IF(OR(W925="Metallic Liquid Tight",W925="Non-Metallic Liquid Tight",W925="LSZH",W925="Greenfield"),VLOOKUP($L925,Info!$B$4:$L$266,7,FALSE),"N/A")))</f>
        <v/>
      </c>
      <c r="Y925" s="1"/>
      <c r="Z925" s="96" t="str">
        <f>IF($L925="None","",IF(ISERROR(VLOOKUP($L925,Info!$B$4:$B$266,1,FALSE)),"",VLOOKUP($L925,Info!$B$4:$L$266,9,FALSE)))</f>
        <v/>
      </c>
      <c r="AA925" s="96" t="str">
        <f>IF($L925="None","",IF(ISERROR(VLOOKUP($L925,Info!$B$4:$B$266,1,FALSE)),"",VLOOKUP($L925,Info!$B$4:$L$266,8,FALSE)))</f>
        <v/>
      </c>
      <c r="AB925" s="96" t="str">
        <f>IF($L925="None","",IF(ISERROR(VLOOKUP($L925,Info!$B$4:$B$266,1,FALSE)),"",VLOOKUP($L925,Info!$B$4:$L$266,10,FALSE)))</f>
        <v/>
      </c>
      <c r="AC925" s="1" t="str">
        <f>IF(W925="SO Cable","Black,White",IF(O925="","",IF(P925="","",IF($J$12&lt;&gt;"ABC",IF(P925&lt;="250",VLOOKUP(O925,Info!$AZ$4:$BB$22,3,FALSE),VLOOKUP(O925,Info!$AZ$23:$BB$39,3,FALSE)),IF(P925&lt;="250",VLOOKUP(O925,Info!$AO$4:$AQ$22,3,FALSE),VLOOKUP(O925,Info!$AO$23:$AP$39,3,FALSE))))))</f>
        <v/>
      </c>
      <c r="AD925" s="1"/>
      <c r="AE925" s="1" t="str">
        <f>IF($L925="None","",IF(ISERROR(VLOOKUP($L925,Info!$B$4:$B$266,1,FALSE)),"",VLOOKUP($L925,Info!$B$4:$L$266,4,FALSE)))</f>
        <v/>
      </c>
      <c r="AF925" s="1" t="str">
        <f>IF($L925="None","",IF(ISERROR(VLOOKUP($L925,Info!$B$4:$B$266,1,FALSE)),"",VLOOKUP($L925,Info!$B$4:$L$266,6,FALSE)))</f>
        <v/>
      </c>
      <c r="AG925" s="1"/>
      <c r="AH925" s="33" t="str" cm="1">
        <f t="array" ref="AH925">IF(AND(L925&lt;&gt;"",O925&lt;&gt;"",R925:S925&lt;&gt;"",W925:X925&lt;&gt;"",Z925:AA925&lt;&gt;"",AC925&lt;&gt;""),"Good","Bad")</f>
        <v>Bad</v>
      </c>
      <c r="AL925" t="str" cm="1">
        <f t="array" ref="AL925">IF(R925&gt;0,_xlfn.IFS(COUNTIF($L$20:L925,"&lt;&gt;")&lt;101,1,COUNTIF($L$20:L925,"&lt;&gt;")&lt;201,2,COUNTIF($L$20:L925,"&lt;&gt;")&lt;301,3,COUNTIF($L$20:L925,"&lt;&gt;")&lt;401,4,COUNTIF($L$20:L925,"&lt;&gt;")&lt;501,5,COUNTIF($L$20:L925,"&lt;&gt;")&lt;601,6,COUNTIF($L$20:L925,"&lt;&gt;")&lt;701,7,COUNTIF($L$20:L925,"&lt;&gt;")&lt;801,8,COUNTIF($L$20:L925,"&lt;&gt;")&lt;901,9,COUNTIF($L$20:L925,"&lt;&gt;")&lt;1001,10,COUNTIF($L$20:L925,"&lt;&gt;")&lt;1101,11,COUNTIF($L$20:L925,"&lt;&gt;")&lt;1201,12,COUNTIF($L$20:L925,"&lt;&gt;")&lt;1301,13,COUNTIF($L$20:L925,"&lt;&gt;")&lt;1401,14,COUNTIF($L$20:L925,"&lt;&gt;")&lt;1501,15,COUNTIF($L$20:L925,"&lt;&gt;")&lt;1601,16,COUNTIF($L$20:L925,"&lt;&gt;")&lt;1701,17,COUNTIF($L$20:L925,"&lt;&gt;")&lt;1801,18,COUNTIF($L$20:L925,"&lt;&gt;")&lt;1901,19,COUNTIF($L$20:L925,"&lt;&gt;")&lt;2001,20,COUNTIF($L$20:L925,"&lt;&gt;")&lt;2101,21,COUNTIF($L$20:L925,"&lt;&gt;")&lt;2201,22,COUNTIF($L$20:L925,"&lt;&gt;")&lt;2301,23,COUNTIF($L$20:L925,"&lt;&gt;")&lt;2401,24,COUNTIF($L$20:L925,"&lt;&gt;")&lt;2501,25,COUNTIF($L$20:L925,"&lt;&gt;")&lt;2601,26,COUNTIF($L$20:L925,"&lt;&gt;")&lt;2701,27,COUNTIF($L$20:L925,"&lt;&gt;")&lt;2801,28,COUNTIF($L$20:L925,"&lt;&gt;")&lt;2901,29,COUNTIF($L$20:L925,"&lt;&gt;")&lt;3001,30),"")</f>
        <v/>
      </c>
      <c r="AM925" t="str">
        <f t="shared" si="70"/>
        <v/>
      </c>
      <c r="AN925" t="str">
        <f t="shared" si="74"/>
        <v/>
      </c>
      <c r="AP925" t="str">
        <f t="shared" si="73"/>
        <v/>
      </c>
      <c r="AQ925" t="str">
        <f>IF(AO925="","",COUNTIFS(AM925:$AM$3019,AO925))</f>
        <v/>
      </c>
    </row>
    <row r="926" spans="1:43" x14ac:dyDescent="0.25">
      <c r="A926" s="6" t="str">
        <f>IF(COUNT($A$20:A925)&lt;&gt;$B$4,IF(A925="","",A925+1),"")</f>
        <v/>
      </c>
      <c r="B926" s="3"/>
      <c r="C926" s="3"/>
      <c r="D926" s="122"/>
      <c r="E926" s="3"/>
      <c r="F926" s="3"/>
      <c r="G926" s="3"/>
      <c r="H926" s="3"/>
      <c r="I926" s="120"/>
      <c r="J926" s="3"/>
      <c r="K926" s="95" t="str" cm="1">
        <f t="array" ref="K926">IF(OR($J$14 = "A",$J$14 = "B",$J$14 = "C"),IF(I926="","",IF(LEN(I926)&gt;2,_xlfn.IFS(ISNUMBER(SEARCH("_",I926)),I926,ISNUMBER(SEARCH(", ",I926)),SUBSTITUTE(I926,", ","_"),ISNUMBER(SEARCH("/ ",I926)),SUBSTITUTE(I926,"/ ","_"),ISNUMBER(SEARCH(",",I926)),SUBSTITUTE(I926,",","_"),ISNUMBER(SEARCH("/",I926)),SUBSTITUTE(I926,"/","_"),ISNUMBER(SEARCH("",I926)),I926),I926)),IF(OR($J$14 = "J",$J$14 = "K"),"",IF(D926="","",IF(LEN(D926)&gt;2,_xlfn.IFS(ISNUMBER(SEARCH("_",D926)),D926,ISNUMBER(SEARCH(", ",D926)),SUBSTITUTE(D926,", ","_"),ISNUMBER(SEARCH("/ ",D926)),SUBSTITUTE(D926,"/ ","_"),ISNUMBER(SEARCH(",",D926)),SUBSTITUTE(D926,",","_"),ISNUMBER(SEARCH("/",D926)),SUBSTITUTE(D926,"/","_"),ISNUMBER(SEARCH("",D926)),D926),D926))))</f>
        <v/>
      </c>
      <c r="L926" s="1"/>
      <c r="M926" s="1" t="str">
        <f t="shared" si="71"/>
        <v/>
      </c>
      <c r="N926" s="94" t="str">
        <f>IF($L926="None","",IF(ISERROR(VLOOKUP($L926,Info!$B$4:$B$266,1,FALSE)),"",VLOOKUP($L926,Info!$B$4:$L$266,5,FALSE)))</f>
        <v/>
      </c>
      <c r="O926" s="94" t="str">
        <f>IF(K926="","",IF(AND($J$12&lt;&gt;"ABC",N926="3"),"BAC",IF(N926="3","ABC",IF($J$12&lt;&gt;"ABC",IF($J$10="Standard",VLOOKUP(K926,Info!$BE$4:$BF$481,2,FALSE),VLOOKUP(K926,Info!$BI$4:$BJ$482,2,FALSE)),IF($J$10="Standard",VLOOKUP(K926,Info!$AG$4:$AH$2994,2,FALSE),VLOOKUP(K926,Info!$AK$4:$AL$2997,2,FALSE))))))</f>
        <v/>
      </c>
      <c r="P926" s="94" t="str">
        <f>IF($L926="None","",IF(ISERROR(VLOOKUP($L926,Info!$B$4:$B$266,1,FALSE)),"",VLOOKUP($L926,Info!$B$4:$L$266,3,FALSE)))</f>
        <v/>
      </c>
      <c r="Q926" s="96" t="str">
        <f>IF($L926="None","",IF(ISERROR(VLOOKUP($L926,Info!$B$4:$B$266,1,FALSE)),"",VLOOKUP($L926,Info!$B$4:$L$266,4,FALSE)))</f>
        <v/>
      </c>
      <c r="R926" s="1"/>
      <c r="S926" s="6" t="str">
        <f t="shared" si="72"/>
        <v/>
      </c>
      <c r="T926" s="6" t="str">
        <f>IF($L926="None","",IF(ISERROR(VLOOKUP($L926,Info!$B$4:$B$266,1,FALSE)),"",VLOOKUP($L926,Info!$B$4:$L$266,11,FALSE)))</f>
        <v/>
      </c>
      <c r="U926" s="1"/>
      <c r="V926" s="1"/>
      <c r="W926" s="1"/>
      <c r="X926" s="1" t="str">
        <f>IF($L926="None","",IF(ISERROR(VLOOKUP($L926,Info!$B$4:$B$266,1,FALSE)),"",IF(OR(W926="Metallic Liquid Tight",W926="Non-Metallic Liquid Tight",W926="LSZH",W926="Greenfield"),VLOOKUP($L926,Info!$B$4:$L$266,7,FALSE),"N/A")))</f>
        <v/>
      </c>
      <c r="Y926" s="1"/>
      <c r="Z926" s="96" t="str">
        <f>IF($L926="None","",IF(ISERROR(VLOOKUP($L926,Info!$B$4:$B$266,1,FALSE)),"",VLOOKUP($L926,Info!$B$4:$L$266,9,FALSE)))</f>
        <v/>
      </c>
      <c r="AA926" s="96" t="str">
        <f>IF($L926="None","",IF(ISERROR(VLOOKUP($L926,Info!$B$4:$B$266,1,FALSE)),"",VLOOKUP($L926,Info!$B$4:$L$266,8,FALSE)))</f>
        <v/>
      </c>
      <c r="AB926" s="96" t="str">
        <f>IF($L926="None","",IF(ISERROR(VLOOKUP($L926,Info!$B$4:$B$266,1,FALSE)),"",VLOOKUP($L926,Info!$B$4:$L$266,10,FALSE)))</f>
        <v/>
      </c>
      <c r="AC926" s="1" t="str">
        <f>IF(W926="SO Cable","Black,White",IF(O926="","",IF(P926="","",IF($J$12&lt;&gt;"ABC",IF(P926&lt;="250",VLOOKUP(O926,Info!$AZ$4:$BB$22,3,FALSE),VLOOKUP(O926,Info!$AZ$23:$BB$39,3,FALSE)),IF(P926&lt;="250",VLOOKUP(O926,Info!$AO$4:$AQ$22,3,FALSE),VLOOKUP(O926,Info!$AO$23:$AP$39,3,FALSE))))))</f>
        <v/>
      </c>
      <c r="AD926" s="1"/>
      <c r="AE926" s="1" t="str">
        <f>IF($L926="None","",IF(ISERROR(VLOOKUP($L926,Info!$B$4:$B$266,1,FALSE)),"",VLOOKUP($L926,Info!$B$4:$L$266,4,FALSE)))</f>
        <v/>
      </c>
      <c r="AF926" s="1" t="str">
        <f>IF($L926="None","",IF(ISERROR(VLOOKUP($L926,Info!$B$4:$B$266,1,FALSE)),"",VLOOKUP($L926,Info!$B$4:$L$266,6,FALSE)))</f>
        <v/>
      </c>
      <c r="AG926" s="1"/>
      <c r="AH926" s="33" t="str" cm="1">
        <f t="array" ref="AH926">IF(AND(L926&lt;&gt;"",O926&lt;&gt;"",R926:S926&lt;&gt;"",W926:X926&lt;&gt;"",Z926:AA926&lt;&gt;"",AC926&lt;&gt;""),"Good","Bad")</f>
        <v>Bad</v>
      </c>
      <c r="AL926" t="str" cm="1">
        <f t="array" ref="AL926">IF(R926&gt;0,_xlfn.IFS(COUNTIF($L$20:L926,"&lt;&gt;")&lt;101,1,COUNTIF($L$20:L926,"&lt;&gt;")&lt;201,2,COUNTIF($L$20:L926,"&lt;&gt;")&lt;301,3,COUNTIF($L$20:L926,"&lt;&gt;")&lt;401,4,COUNTIF($L$20:L926,"&lt;&gt;")&lt;501,5,COUNTIF($L$20:L926,"&lt;&gt;")&lt;601,6,COUNTIF($L$20:L926,"&lt;&gt;")&lt;701,7,COUNTIF($L$20:L926,"&lt;&gt;")&lt;801,8,COUNTIF($L$20:L926,"&lt;&gt;")&lt;901,9,COUNTIF($L$20:L926,"&lt;&gt;")&lt;1001,10,COUNTIF($L$20:L926,"&lt;&gt;")&lt;1101,11,COUNTIF($L$20:L926,"&lt;&gt;")&lt;1201,12,COUNTIF($L$20:L926,"&lt;&gt;")&lt;1301,13,COUNTIF($L$20:L926,"&lt;&gt;")&lt;1401,14,COUNTIF($L$20:L926,"&lt;&gt;")&lt;1501,15,COUNTIF($L$20:L926,"&lt;&gt;")&lt;1601,16,COUNTIF($L$20:L926,"&lt;&gt;")&lt;1701,17,COUNTIF($L$20:L926,"&lt;&gt;")&lt;1801,18,COUNTIF($L$20:L926,"&lt;&gt;")&lt;1901,19,COUNTIF($L$20:L926,"&lt;&gt;")&lt;2001,20,COUNTIF($L$20:L926,"&lt;&gt;")&lt;2101,21,COUNTIF($L$20:L926,"&lt;&gt;")&lt;2201,22,COUNTIF($L$20:L926,"&lt;&gt;")&lt;2301,23,COUNTIF($L$20:L926,"&lt;&gt;")&lt;2401,24,COUNTIF($L$20:L926,"&lt;&gt;")&lt;2501,25,COUNTIF($L$20:L926,"&lt;&gt;")&lt;2601,26,COUNTIF($L$20:L926,"&lt;&gt;")&lt;2701,27,COUNTIF($L$20:L926,"&lt;&gt;")&lt;2801,28,COUNTIF($L$20:L926,"&lt;&gt;")&lt;2901,29,COUNTIF($L$20:L926,"&lt;&gt;")&lt;3001,30),"")</f>
        <v/>
      </c>
      <c r="AM926" t="str">
        <f t="shared" si="70"/>
        <v/>
      </c>
      <c r="AN926" t="str">
        <f t="shared" si="74"/>
        <v/>
      </c>
      <c r="AP926" t="str">
        <f t="shared" si="73"/>
        <v/>
      </c>
      <c r="AQ926" t="str">
        <f>IF(AO926="","",COUNTIFS(AM926:$AM$3019,AO926))</f>
        <v/>
      </c>
    </row>
    <row r="927" spans="1:43" x14ac:dyDescent="0.25">
      <c r="A927" s="6" t="str">
        <f>IF(COUNT($A$20:A926)&lt;&gt;$B$4,IF(A926="","",A926+1),"")</f>
        <v/>
      </c>
      <c r="B927" s="3"/>
      <c r="C927" s="3"/>
      <c r="D927" s="122"/>
      <c r="E927" s="3"/>
      <c r="F927" s="3"/>
      <c r="G927" s="3"/>
      <c r="H927" s="3"/>
      <c r="I927" s="120"/>
      <c r="J927" s="3"/>
      <c r="K927" s="95" t="str" cm="1">
        <f t="array" ref="K927">IF(OR($J$14 = "A",$J$14 = "B",$J$14 = "C"),IF(I927="","",IF(LEN(I927)&gt;2,_xlfn.IFS(ISNUMBER(SEARCH("_",I927)),I927,ISNUMBER(SEARCH(", ",I927)),SUBSTITUTE(I927,", ","_"),ISNUMBER(SEARCH("/ ",I927)),SUBSTITUTE(I927,"/ ","_"),ISNUMBER(SEARCH(",",I927)),SUBSTITUTE(I927,",","_"),ISNUMBER(SEARCH("/",I927)),SUBSTITUTE(I927,"/","_"),ISNUMBER(SEARCH("",I927)),I927),I927)),IF(OR($J$14 = "J",$J$14 = "K"),"",IF(D927="","",IF(LEN(D927)&gt;2,_xlfn.IFS(ISNUMBER(SEARCH("_",D927)),D927,ISNUMBER(SEARCH(", ",D927)),SUBSTITUTE(D927,", ","_"),ISNUMBER(SEARCH("/ ",D927)),SUBSTITUTE(D927,"/ ","_"),ISNUMBER(SEARCH(",",D927)),SUBSTITUTE(D927,",","_"),ISNUMBER(SEARCH("/",D927)),SUBSTITUTE(D927,"/","_"),ISNUMBER(SEARCH("",D927)),D927),D927))))</f>
        <v/>
      </c>
      <c r="L927" s="1"/>
      <c r="M927" s="1" t="str">
        <f t="shared" si="71"/>
        <v/>
      </c>
      <c r="N927" s="94" t="str">
        <f>IF($L927="None","",IF(ISERROR(VLOOKUP($L927,Info!$B$4:$B$266,1,FALSE)),"",VLOOKUP($L927,Info!$B$4:$L$266,5,FALSE)))</f>
        <v/>
      </c>
      <c r="O927" s="94" t="str">
        <f>IF(K927="","",IF(AND($J$12&lt;&gt;"ABC",N927="3"),"BAC",IF(N927="3","ABC",IF($J$12&lt;&gt;"ABC",IF($J$10="Standard",VLOOKUP(K927,Info!$BE$4:$BF$481,2,FALSE),VLOOKUP(K927,Info!$BI$4:$BJ$482,2,FALSE)),IF($J$10="Standard",VLOOKUP(K927,Info!$AG$4:$AH$2994,2,FALSE),VLOOKUP(K927,Info!$AK$4:$AL$2997,2,FALSE))))))</f>
        <v/>
      </c>
      <c r="P927" s="94" t="str">
        <f>IF($L927="None","",IF(ISERROR(VLOOKUP($L927,Info!$B$4:$B$266,1,FALSE)),"",VLOOKUP($L927,Info!$B$4:$L$266,3,FALSE)))</f>
        <v/>
      </c>
      <c r="Q927" s="96" t="str">
        <f>IF($L927="None","",IF(ISERROR(VLOOKUP($L927,Info!$B$4:$B$266,1,FALSE)),"",VLOOKUP($L927,Info!$B$4:$L$266,4,FALSE)))</f>
        <v/>
      </c>
      <c r="R927" s="1"/>
      <c r="S927" s="6" t="str">
        <f t="shared" si="72"/>
        <v/>
      </c>
      <c r="T927" s="6" t="str">
        <f>IF($L927="None","",IF(ISERROR(VLOOKUP($L927,Info!$B$4:$B$266,1,FALSE)),"",VLOOKUP($L927,Info!$B$4:$L$266,11,FALSE)))</f>
        <v/>
      </c>
      <c r="U927" s="1"/>
      <c r="V927" s="1"/>
      <c r="W927" s="1"/>
      <c r="X927" s="1" t="str">
        <f>IF($L927="None","",IF(ISERROR(VLOOKUP($L927,Info!$B$4:$B$266,1,FALSE)),"",IF(OR(W927="Metallic Liquid Tight",W927="Non-Metallic Liquid Tight",W927="LSZH",W927="Greenfield"),VLOOKUP($L927,Info!$B$4:$L$266,7,FALSE),"N/A")))</f>
        <v/>
      </c>
      <c r="Y927" s="1"/>
      <c r="Z927" s="96" t="str">
        <f>IF($L927="None","",IF(ISERROR(VLOOKUP($L927,Info!$B$4:$B$266,1,FALSE)),"",VLOOKUP($L927,Info!$B$4:$L$266,9,FALSE)))</f>
        <v/>
      </c>
      <c r="AA927" s="96" t="str">
        <f>IF($L927="None","",IF(ISERROR(VLOOKUP($L927,Info!$B$4:$B$266,1,FALSE)),"",VLOOKUP($L927,Info!$B$4:$L$266,8,FALSE)))</f>
        <v/>
      </c>
      <c r="AB927" s="96" t="str">
        <f>IF($L927="None","",IF(ISERROR(VLOOKUP($L927,Info!$B$4:$B$266,1,FALSE)),"",VLOOKUP($L927,Info!$B$4:$L$266,10,FALSE)))</f>
        <v/>
      </c>
      <c r="AC927" s="1" t="str">
        <f>IF(W927="SO Cable","Black,White",IF(O927="","",IF(P927="","",IF($J$12&lt;&gt;"ABC",IF(P927&lt;="250",VLOOKUP(O927,Info!$AZ$4:$BB$22,3,FALSE),VLOOKUP(O927,Info!$AZ$23:$BB$39,3,FALSE)),IF(P927&lt;="250",VLOOKUP(O927,Info!$AO$4:$AQ$22,3,FALSE),VLOOKUP(O927,Info!$AO$23:$AP$39,3,FALSE))))))</f>
        <v/>
      </c>
      <c r="AD927" s="1"/>
      <c r="AE927" s="1" t="str">
        <f>IF($L927="None","",IF(ISERROR(VLOOKUP($L927,Info!$B$4:$B$266,1,FALSE)),"",VLOOKUP($L927,Info!$B$4:$L$266,4,FALSE)))</f>
        <v/>
      </c>
      <c r="AF927" s="1" t="str">
        <f>IF($L927="None","",IF(ISERROR(VLOOKUP($L927,Info!$B$4:$B$266,1,FALSE)),"",VLOOKUP($L927,Info!$B$4:$L$266,6,FALSE)))</f>
        <v/>
      </c>
      <c r="AG927" s="1"/>
      <c r="AH927" s="33" t="str" cm="1">
        <f t="array" ref="AH927">IF(AND(L927&lt;&gt;"",O927&lt;&gt;"",R927:S927&lt;&gt;"",W927:X927&lt;&gt;"",Z927:AA927&lt;&gt;"",AC927&lt;&gt;""),"Good","Bad")</f>
        <v>Bad</v>
      </c>
      <c r="AL927" t="str" cm="1">
        <f t="array" ref="AL927">IF(R927&gt;0,_xlfn.IFS(COUNTIF($L$20:L927,"&lt;&gt;")&lt;101,1,COUNTIF($L$20:L927,"&lt;&gt;")&lt;201,2,COUNTIF($L$20:L927,"&lt;&gt;")&lt;301,3,COUNTIF($L$20:L927,"&lt;&gt;")&lt;401,4,COUNTIF($L$20:L927,"&lt;&gt;")&lt;501,5,COUNTIF($L$20:L927,"&lt;&gt;")&lt;601,6,COUNTIF($L$20:L927,"&lt;&gt;")&lt;701,7,COUNTIF($L$20:L927,"&lt;&gt;")&lt;801,8,COUNTIF($L$20:L927,"&lt;&gt;")&lt;901,9,COUNTIF($L$20:L927,"&lt;&gt;")&lt;1001,10,COUNTIF($L$20:L927,"&lt;&gt;")&lt;1101,11,COUNTIF($L$20:L927,"&lt;&gt;")&lt;1201,12,COUNTIF($L$20:L927,"&lt;&gt;")&lt;1301,13,COUNTIF($L$20:L927,"&lt;&gt;")&lt;1401,14,COUNTIF($L$20:L927,"&lt;&gt;")&lt;1501,15,COUNTIF($L$20:L927,"&lt;&gt;")&lt;1601,16,COUNTIF($L$20:L927,"&lt;&gt;")&lt;1701,17,COUNTIF($L$20:L927,"&lt;&gt;")&lt;1801,18,COUNTIF($L$20:L927,"&lt;&gt;")&lt;1901,19,COUNTIF($L$20:L927,"&lt;&gt;")&lt;2001,20,COUNTIF($L$20:L927,"&lt;&gt;")&lt;2101,21,COUNTIF($L$20:L927,"&lt;&gt;")&lt;2201,22,COUNTIF($L$20:L927,"&lt;&gt;")&lt;2301,23,COUNTIF($L$20:L927,"&lt;&gt;")&lt;2401,24,COUNTIF($L$20:L927,"&lt;&gt;")&lt;2501,25,COUNTIF($L$20:L927,"&lt;&gt;")&lt;2601,26,COUNTIF($L$20:L927,"&lt;&gt;")&lt;2701,27,COUNTIF($L$20:L927,"&lt;&gt;")&lt;2801,28,COUNTIF($L$20:L927,"&lt;&gt;")&lt;2901,29,COUNTIF($L$20:L927,"&lt;&gt;")&lt;3001,30),"")</f>
        <v/>
      </c>
      <c r="AM927" t="str">
        <f t="shared" si="70"/>
        <v/>
      </c>
      <c r="AN927" t="str">
        <f t="shared" si="74"/>
        <v/>
      </c>
      <c r="AP927" t="str">
        <f t="shared" si="73"/>
        <v/>
      </c>
      <c r="AQ927" t="str">
        <f>IF(AO927="","",COUNTIFS(AM927:$AM$3019,AO927))</f>
        <v/>
      </c>
    </row>
    <row r="928" spans="1:43" x14ac:dyDescent="0.25">
      <c r="A928" s="6" t="str">
        <f>IF(COUNT($A$20:A927)&lt;&gt;$B$4,IF(A927="","",A927+1),"")</f>
        <v/>
      </c>
      <c r="B928" s="3"/>
      <c r="C928" s="3"/>
      <c r="D928" s="122"/>
      <c r="E928" s="3"/>
      <c r="F928" s="3"/>
      <c r="G928" s="3"/>
      <c r="H928" s="3"/>
      <c r="I928" s="120"/>
      <c r="J928" s="3"/>
      <c r="K928" s="95" t="str" cm="1">
        <f t="array" ref="K928">IF(OR($J$14 = "A",$J$14 = "B",$J$14 = "C"),IF(I928="","",IF(LEN(I928)&gt;2,_xlfn.IFS(ISNUMBER(SEARCH("_",I928)),I928,ISNUMBER(SEARCH(", ",I928)),SUBSTITUTE(I928,", ","_"),ISNUMBER(SEARCH("/ ",I928)),SUBSTITUTE(I928,"/ ","_"),ISNUMBER(SEARCH(",",I928)),SUBSTITUTE(I928,",","_"),ISNUMBER(SEARCH("/",I928)),SUBSTITUTE(I928,"/","_"),ISNUMBER(SEARCH("",I928)),I928),I928)),IF(OR($J$14 = "J",$J$14 = "K"),"",IF(D928="","",IF(LEN(D928)&gt;2,_xlfn.IFS(ISNUMBER(SEARCH("_",D928)),D928,ISNUMBER(SEARCH(", ",D928)),SUBSTITUTE(D928,", ","_"),ISNUMBER(SEARCH("/ ",D928)),SUBSTITUTE(D928,"/ ","_"),ISNUMBER(SEARCH(",",D928)),SUBSTITUTE(D928,",","_"),ISNUMBER(SEARCH("/",D928)),SUBSTITUTE(D928,"/","_"),ISNUMBER(SEARCH("",D928)),D928),D928))))</f>
        <v/>
      </c>
      <c r="L928" s="1"/>
      <c r="M928" s="1" t="str">
        <f t="shared" si="71"/>
        <v/>
      </c>
      <c r="N928" s="94" t="str">
        <f>IF($L928="None","",IF(ISERROR(VLOOKUP($L928,Info!$B$4:$B$266,1,FALSE)),"",VLOOKUP($L928,Info!$B$4:$L$266,5,FALSE)))</f>
        <v/>
      </c>
      <c r="O928" s="94" t="str">
        <f>IF(K928="","",IF(AND($J$12&lt;&gt;"ABC",N928="3"),"BAC",IF(N928="3","ABC",IF($J$12&lt;&gt;"ABC",IF($J$10="Standard",VLOOKUP(K928,Info!$BE$4:$BF$481,2,FALSE),VLOOKUP(K928,Info!$BI$4:$BJ$482,2,FALSE)),IF($J$10="Standard",VLOOKUP(K928,Info!$AG$4:$AH$2994,2,FALSE),VLOOKUP(K928,Info!$AK$4:$AL$2997,2,FALSE))))))</f>
        <v/>
      </c>
      <c r="P928" s="94" t="str">
        <f>IF($L928="None","",IF(ISERROR(VLOOKUP($L928,Info!$B$4:$B$266,1,FALSE)),"",VLOOKUP($L928,Info!$B$4:$L$266,3,FALSE)))</f>
        <v/>
      </c>
      <c r="Q928" s="96" t="str">
        <f>IF($L928="None","",IF(ISERROR(VLOOKUP($L928,Info!$B$4:$B$266,1,FALSE)),"",VLOOKUP($L928,Info!$B$4:$L$266,4,FALSE)))</f>
        <v/>
      </c>
      <c r="R928" s="1"/>
      <c r="S928" s="6" t="str">
        <f t="shared" si="72"/>
        <v/>
      </c>
      <c r="T928" s="6" t="str">
        <f>IF($L928="None","",IF(ISERROR(VLOOKUP($L928,Info!$B$4:$B$266,1,FALSE)),"",VLOOKUP($L928,Info!$B$4:$L$266,11,FALSE)))</f>
        <v/>
      </c>
      <c r="U928" s="1"/>
      <c r="V928" s="1"/>
      <c r="W928" s="1"/>
      <c r="X928" s="1" t="str">
        <f>IF($L928="None","",IF(ISERROR(VLOOKUP($L928,Info!$B$4:$B$266,1,FALSE)),"",IF(OR(W928="Metallic Liquid Tight",W928="Non-Metallic Liquid Tight",W928="LSZH",W928="Greenfield"),VLOOKUP($L928,Info!$B$4:$L$266,7,FALSE),"N/A")))</f>
        <v/>
      </c>
      <c r="Y928" s="1"/>
      <c r="Z928" s="96" t="str">
        <f>IF($L928="None","",IF(ISERROR(VLOOKUP($L928,Info!$B$4:$B$266,1,FALSE)),"",VLOOKUP($L928,Info!$B$4:$L$266,9,FALSE)))</f>
        <v/>
      </c>
      <c r="AA928" s="96" t="str">
        <f>IF($L928="None","",IF(ISERROR(VLOOKUP($L928,Info!$B$4:$B$266,1,FALSE)),"",VLOOKUP($L928,Info!$B$4:$L$266,8,FALSE)))</f>
        <v/>
      </c>
      <c r="AB928" s="96" t="str">
        <f>IF($L928="None","",IF(ISERROR(VLOOKUP($L928,Info!$B$4:$B$266,1,FALSE)),"",VLOOKUP($L928,Info!$B$4:$L$266,10,FALSE)))</f>
        <v/>
      </c>
      <c r="AC928" s="1" t="str">
        <f>IF(W928="SO Cable","Black,White",IF(O928="","",IF(P928="","",IF($J$12&lt;&gt;"ABC",IF(P928&lt;="250",VLOOKUP(O928,Info!$AZ$4:$BB$22,3,FALSE),VLOOKUP(O928,Info!$AZ$23:$BB$39,3,FALSE)),IF(P928&lt;="250",VLOOKUP(O928,Info!$AO$4:$AQ$22,3,FALSE),VLOOKUP(O928,Info!$AO$23:$AP$39,3,FALSE))))))</f>
        <v/>
      </c>
      <c r="AD928" s="1"/>
      <c r="AE928" s="1" t="str">
        <f>IF($L928="None","",IF(ISERROR(VLOOKUP($L928,Info!$B$4:$B$266,1,FALSE)),"",VLOOKUP($L928,Info!$B$4:$L$266,4,FALSE)))</f>
        <v/>
      </c>
      <c r="AF928" s="1" t="str">
        <f>IF($L928="None","",IF(ISERROR(VLOOKUP($L928,Info!$B$4:$B$266,1,FALSE)),"",VLOOKUP($L928,Info!$B$4:$L$266,6,FALSE)))</f>
        <v/>
      </c>
      <c r="AG928" s="1"/>
      <c r="AH928" s="33" t="str" cm="1">
        <f t="array" ref="AH928">IF(AND(L928&lt;&gt;"",O928&lt;&gt;"",R928:S928&lt;&gt;"",W928:X928&lt;&gt;"",Z928:AA928&lt;&gt;"",AC928&lt;&gt;""),"Good","Bad")</f>
        <v>Bad</v>
      </c>
      <c r="AL928" t="str" cm="1">
        <f t="array" ref="AL928">IF(R928&gt;0,_xlfn.IFS(COUNTIF($L$20:L928,"&lt;&gt;")&lt;101,1,COUNTIF($L$20:L928,"&lt;&gt;")&lt;201,2,COUNTIF($L$20:L928,"&lt;&gt;")&lt;301,3,COUNTIF($L$20:L928,"&lt;&gt;")&lt;401,4,COUNTIF($L$20:L928,"&lt;&gt;")&lt;501,5,COUNTIF($L$20:L928,"&lt;&gt;")&lt;601,6,COUNTIF($L$20:L928,"&lt;&gt;")&lt;701,7,COUNTIF($L$20:L928,"&lt;&gt;")&lt;801,8,COUNTIF($L$20:L928,"&lt;&gt;")&lt;901,9,COUNTIF($L$20:L928,"&lt;&gt;")&lt;1001,10,COUNTIF($L$20:L928,"&lt;&gt;")&lt;1101,11,COUNTIF($L$20:L928,"&lt;&gt;")&lt;1201,12,COUNTIF($L$20:L928,"&lt;&gt;")&lt;1301,13,COUNTIF($L$20:L928,"&lt;&gt;")&lt;1401,14,COUNTIF($L$20:L928,"&lt;&gt;")&lt;1501,15,COUNTIF($L$20:L928,"&lt;&gt;")&lt;1601,16,COUNTIF($L$20:L928,"&lt;&gt;")&lt;1701,17,COUNTIF($L$20:L928,"&lt;&gt;")&lt;1801,18,COUNTIF($L$20:L928,"&lt;&gt;")&lt;1901,19,COUNTIF($L$20:L928,"&lt;&gt;")&lt;2001,20,COUNTIF($L$20:L928,"&lt;&gt;")&lt;2101,21,COUNTIF($L$20:L928,"&lt;&gt;")&lt;2201,22,COUNTIF($L$20:L928,"&lt;&gt;")&lt;2301,23,COUNTIF($L$20:L928,"&lt;&gt;")&lt;2401,24,COUNTIF($L$20:L928,"&lt;&gt;")&lt;2501,25,COUNTIF($L$20:L928,"&lt;&gt;")&lt;2601,26,COUNTIF($L$20:L928,"&lt;&gt;")&lt;2701,27,COUNTIF($L$20:L928,"&lt;&gt;")&lt;2801,28,COUNTIF($L$20:L928,"&lt;&gt;")&lt;2901,29,COUNTIF($L$20:L928,"&lt;&gt;")&lt;3001,30),"")</f>
        <v/>
      </c>
      <c r="AM928" t="str">
        <f t="shared" si="70"/>
        <v/>
      </c>
      <c r="AN928" t="str">
        <f t="shared" si="74"/>
        <v/>
      </c>
      <c r="AP928" t="str">
        <f t="shared" si="73"/>
        <v/>
      </c>
      <c r="AQ928" t="str">
        <f>IF(AO928="","",COUNTIFS(AM928:$AM$3019,AO928))</f>
        <v/>
      </c>
    </row>
    <row r="929" spans="1:43" x14ac:dyDescent="0.25">
      <c r="A929" s="6" t="str">
        <f>IF(COUNT($A$20:A928)&lt;&gt;$B$4,IF(A928="","",A928+1),"")</f>
        <v/>
      </c>
      <c r="B929" s="3"/>
      <c r="C929" s="3"/>
      <c r="D929" s="122"/>
      <c r="E929" s="3"/>
      <c r="F929" s="3"/>
      <c r="G929" s="3"/>
      <c r="H929" s="3"/>
      <c r="I929" s="120"/>
      <c r="J929" s="3"/>
      <c r="K929" s="95" t="str" cm="1">
        <f t="array" ref="K929">IF(OR($J$14 = "A",$J$14 = "B",$J$14 = "C"),IF(I929="","",IF(LEN(I929)&gt;2,_xlfn.IFS(ISNUMBER(SEARCH("_",I929)),I929,ISNUMBER(SEARCH(", ",I929)),SUBSTITUTE(I929,", ","_"),ISNUMBER(SEARCH("/ ",I929)),SUBSTITUTE(I929,"/ ","_"),ISNUMBER(SEARCH(",",I929)),SUBSTITUTE(I929,",","_"),ISNUMBER(SEARCH("/",I929)),SUBSTITUTE(I929,"/","_"),ISNUMBER(SEARCH("",I929)),I929),I929)),IF(OR($J$14 = "J",$J$14 = "K"),"",IF(D929="","",IF(LEN(D929)&gt;2,_xlfn.IFS(ISNUMBER(SEARCH("_",D929)),D929,ISNUMBER(SEARCH(", ",D929)),SUBSTITUTE(D929,", ","_"),ISNUMBER(SEARCH("/ ",D929)),SUBSTITUTE(D929,"/ ","_"),ISNUMBER(SEARCH(",",D929)),SUBSTITUTE(D929,",","_"),ISNUMBER(SEARCH("/",D929)),SUBSTITUTE(D929,"/","_"),ISNUMBER(SEARCH("",D929)),D929),D929))))</f>
        <v/>
      </c>
      <c r="L929" s="1"/>
      <c r="M929" s="1" t="str">
        <f t="shared" si="71"/>
        <v/>
      </c>
      <c r="N929" s="94" t="str">
        <f>IF($L929="None","",IF(ISERROR(VLOOKUP($L929,Info!$B$4:$B$266,1,FALSE)),"",VLOOKUP($L929,Info!$B$4:$L$266,5,FALSE)))</f>
        <v/>
      </c>
      <c r="O929" s="94" t="str">
        <f>IF(K929="","",IF(AND($J$12&lt;&gt;"ABC",N929="3"),"BAC",IF(N929="3","ABC",IF($J$12&lt;&gt;"ABC",IF($J$10="Standard",VLOOKUP(K929,Info!$BE$4:$BF$481,2,FALSE),VLOOKUP(K929,Info!$BI$4:$BJ$482,2,FALSE)),IF($J$10="Standard",VLOOKUP(K929,Info!$AG$4:$AH$2994,2,FALSE),VLOOKUP(K929,Info!$AK$4:$AL$2997,2,FALSE))))))</f>
        <v/>
      </c>
      <c r="P929" s="94" t="str">
        <f>IF($L929="None","",IF(ISERROR(VLOOKUP($L929,Info!$B$4:$B$266,1,FALSE)),"",VLOOKUP($L929,Info!$B$4:$L$266,3,FALSE)))</f>
        <v/>
      </c>
      <c r="Q929" s="96" t="str">
        <f>IF($L929="None","",IF(ISERROR(VLOOKUP($L929,Info!$B$4:$B$266,1,FALSE)),"",VLOOKUP($L929,Info!$B$4:$L$266,4,FALSE)))</f>
        <v/>
      </c>
      <c r="R929" s="1"/>
      <c r="S929" s="6" t="str">
        <f t="shared" si="72"/>
        <v/>
      </c>
      <c r="T929" s="6" t="str">
        <f>IF($L929="None","",IF(ISERROR(VLOOKUP($L929,Info!$B$4:$B$266,1,FALSE)),"",VLOOKUP($L929,Info!$B$4:$L$266,11,FALSE)))</f>
        <v/>
      </c>
      <c r="U929" s="1"/>
      <c r="V929" s="1"/>
      <c r="W929" s="1"/>
      <c r="X929" s="1" t="str">
        <f>IF($L929="None","",IF(ISERROR(VLOOKUP($L929,Info!$B$4:$B$266,1,FALSE)),"",IF(OR(W929="Metallic Liquid Tight",W929="Non-Metallic Liquid Tight",W929="LSZH",W929="Greenfield"),VLOOKUP($L929,Info!$B$4:$L$266,7,FALSE),"N/A")))</f>
        <v/>
      </c>
      <c r="Y929" s="1"/>
      <c r="Z929" s="96" t="str">
        <f>IF($L929="None","",IF(ISERROR(VLOOKUP($L929,Info!$B$4:$B$266,1,FALSE)),"",VLOOKUP($L929,Info!$B$4:$L$266,9,FALSE)))</f>
        <v/>
      </c>
      <c r="AA929" s="96" t="str">
        <f>IF($L929="None","",IF(ISERROR(VLOOKUP($L929,Info!$B$4:$B$266,1,FALSE)),"",VLOOKUP($L929,Info!$B$4:$L$266,8,FALSE)))</f>
        <v/>
      </c>
      <c r="AB929" s="96" t="str">
        <f>IF($L929="None","",IF(ISERROR(VLOOKUP($L929,Info!$B$4:$B$266,1,FALSE)),"",VLOOKUP($L929,Info!$B$4:$L$266,10,FALSE)))</f>
        <v/>
      </c>
      <c r="AC929" s="1" t="str">
        <f>IF(W929="SO Cable","Black,White",IF(O929="","",IF(P929="","",IF($J$12&lt;&gt;"ABC",IF(P929&lt;="250",VLOOKUP(O929,Info!$AZ$4:$BB$22,3,FALSE),VLOOKUP(O929,Info!$AZ$23:$BB$39,3,FALSE)),IF(P929&lt;="250",VLOOKUP(O929,Info!$AO$4:$AQ$22,3,FALSE),VLOOKUP(O929,Info!$AO$23:$AP$39,3,FALSE))))))</f>
        <v/>
      </c>
      <c r="AD929" s="1"/>
      <c r="AE929" s="1" t="str">
        <f>IF($L929="None","",IF(ISERROR(VLOOKUP($L929,Info!$B$4:$B$266,1,FALSE)),"",VLOOKUP($L929,Info!$B$4:$L$266,4,FALSE)))</f>
        <v/>
      </c>
      <c r="AF929" s="1" t="str">
        <f>IF($L929="None","",IF(ISERROR(VLOOKUP($L929,Info!$B$4:$B$266,1,FALSE)),"",VLOOKUP($L929,Info!$B$4:$L$266,6,FALSE)))</f>
        <v/>
      </c>
      <c r="AG929" s="1"/>
      <c r="AH929" s="33" t="str" cm="1">
        <f t="array" ref="AH929">IF(AND(L929&lt;&gt;"",O929&lt;&gt;"",R929:S929&lt;&gt;"",W929:X929&lt;&gt;"",Z929:AA929&lt;&gt;"",AC929&lt;&gt;""),"Good","Bad")</f>
        <v>Bad</v>
      </c>
      <c r="AL929" t="str" cm="1">
        <f t="array" ref="AL929">IF(R929&gt;0,_xlfn.IFS(COUNTIF($L$20:L929,"&lt;&gt;")&lt;101,1,COUNTIF($L$20:L929,"&lt;&gt;")&lt;201,2,COUNTIF($L$20:L929,"&lt;&gt;")&lt;301,3,COUNTIF($L$20:L929,"&lt;&gt;")&lt;401,4,COUNTIF($L$20:L929,"&lt;&gt;")&lt;501,5,COUNTIF($L$20:L929,"&lt;&gt;")&lt;601,6,COUNTIF($L$20:L929,"&lt;&gt;")&lt;701,7,COUNTIF($L$20:L929,"&lt;&gt;")&lt;801,8,COUNTIF($L$20:L929,"&lt;&gt;")&lt;901,9,COUNTIF($L$20:L929,"&lt;&gt;")&lt;1001,10,COUNTIF($L$20:L929,"&lt;&gt;")&lt;1101,11,COUNTIF($L$20:L929,"&lt;&gt;")&lt;1201,12,COUNTIF($L$20:L929,"&lt;&gt;")&lt;1301,13,COUNTIF($L$20:L929,"&lt;&gt;")&lt;1401,14,COUNTIF($L$20:L929,"&lt;&gt;")&lt;1501,15,COUNTIF($L$20:L929,"&lt;&gt;")&lt;1601,16,COUNTIF($L$20:L929,"&lt;&gt;")&lt;1701,17,COUNTIF($L$20:L929,"&lt;&gt;")&lt;1801,18,COUNTIF($L$20:L929,"&lt;&gt;")&lt;1901,19,COUNTIF($L$20:L929,"&lt;&gt;")&lt;2001,20,COUNTIF($L$20:L929,"&lt;&gt;")&lt;2101,21,COUNTIF($L$20:L929,"&lt;&gt;")&lt;2201,22,COUNTIF($L$20:L929,"&lt;&gt;")&lt;2301,23,COUNTIF($L$20:L929,"&lt;&gt;")&lt;2401,24,COUNTIF($L$20:L929,"&lt;&gt;")&lt;2501,25,COUNTIF($L$20:L929,"&lt;&gt;")&lt;2601,26,COUNTIF($L$20:L929,"&lt;&gt;")&lt;2701,27,COUNTIF($L$20:L929,"&lt;&gt;")&lt;2801,28,COUNTIF($L$20:L929,"&lt;&gt;")&lt;2901,29,COUNTIF($L$20:L929,"&lt;&gt;")&lt;3001,30),"")</f>
        <v/>
      </c>
      <c r="AM929" t="str">
        <f t="shared" si="70"/>
        <v/>
      </c>
      <c r="AN929" t="str">
        <f t="shared" si="74"/>
        <v/>
      </c>
      <c r="AP929" t="str">
        <f t="shared" si="73"/>
        <v/>
      </c>
      <c r="AQ929" t="str">
        <f>IF(AO929="","",COUNTIFS(AM929:$AM$3019,AO929))</f>
        <v/>
      </c>
    </row>
    <row r="930" spans="1:43" x14ac:dyDescent="0.25">
      <c r="A930" s="6" t="str">
        <f>IF(COUNT($A$20:A929)&lt;&gt;$B$4,IF(A929="","",A929+1),"")</f>
        <v/>
      </c>
      <c r="B930" s="3"/>
      <c r="C930" s="3"/>
      <c r="D930" s="122"/>
      <c r="E930" s="3"/>
      <c r="F930" s="3"/>
      <c r="G930" s="3"/>
      <c r="H930" s="3"/>
      <c r="I930" s="120"/>
      <c r="J930" s="3"/>
      <c r="K930" s="95" t="str" cm="1">
        <f t="array" ref="K930">IF(OR($J$14 = "A",$J$14 = "B",$J$14 = "C"),IF(I930="","",IF(LEN(I930)&gt;2,_xlfn.IFS(ISNUMBER(SEARCH("_",I930)),I930,ISNUMBER(SEARCH(", ",I930)),SUBSTITUTE(I930,", ","_"),ISNUMBER(SEARCH("/ ",I930)),SUBSTITUTE(I930,"/ ","_"),ISNUMBER(SEARCH(",",I930)),SUBSTITUTE(I930,",","_"),ISNUMBER(SEARCH("/",I930)),SUBSTITUTE(I930,"/","_"),ISNUMBER(SEARCH("",I930)),I930),I930)),IF(OR($J$14 = "J",$J$14 = "K"),"",IF(D930="","",IF(LEN(D930)&gt;2,_xlfn.IFS(ISNUMBER(SEARCH("_",D930)),D930,ISNUMBER(SEARCH(", ",D930)),SUBSTITUTE(D930,", ","_"),ISNUMBER(SEARCH("/ ",D930)),SUBSTITUTE(D930,"/ ","_"),ISNUMBER(SEARCH(",",D930)),SUBSTITUTE(D930,",","_"),ISNUMBER(SEARCH("/",D930)),SUBSTITUTE(D930,"/","_"),ISNUMBER(SEARCH("",D930)),D930),D930))))</f>
        <v/>
      </c>
      <c r="L930" s="1"/>
      <c r="M930" s="1" t="str">
        <f t="shared" si="71"/>
        <v/>
      </c>
      <c r="N930" s="94" t="str">
        <f>IF($L930="None","",IF(ISERROR(VLOOKUP($L930,Info!$B$4:$B$266,1,FALSE)),"",VLOOKUP($L930,Info!$B$4:$L$266,5,FALSE)))</f>
        <v/>
      </c>
      <c r="O930" s="94" t="str">
        <f>IF(K930="","",IF(AND($J$12&lt;&gt;"ABC",N930="3"),"BAC",IF(N930="3","ABC",IF($J$12&lt;&gt;"ABC",IF($J$10="Standard",VLOOKUP(K930,Info!$BE$4:$BF$481,2,FALSE),VLOOKUP(K930,Info!$BI$4:$BJ$482,2,FALSE)),IF($J$10="Standard",VLOOKUP(K930,Info!$AG$4:$AH$2994,2,FALSE),VLOOKUP(K930,Info!$AK$4:$AL$2997,2,FALSE))))))</f>
        <v/>
      </c>
      <c r="P930" s="94" t="str">
        <f>IF($L930="None","",IF(ISERROR(VLOOKUP($L930,Info!$B$4:$B$266,1,FALSE)),"",VLOOKUP($L930,Info!$B$4:$L$266,3,FALSE)))</f>
        <v/>
      </c>
      <c r="Q930" s="96" t="str">
        <f>IF($L930="None","",IF(ISERROR(VLOOKUP($L930,Info!$B$4:$B$266,1,FALSE)),"",VLOOKUP($L930,Info!$B$4:$L$266,4,FALSE)))</f>
        <v/>
      </c>
      <c r="R930" s="1"/>
      <c r="S930" s="6" t="str">
        <f t="shared" si="72"/>
        <v/>
      </c>
      <c r="T930" s="6" t="str">
        <f>IF($L930="None","",IF(ISERROR(VLOOKUP($L930,Info!$B$4:$B$266,1,FALSE)),"",VLOOKUP($L930,Info!$B$4:$L$266,11,FALSE)))</f>
        <v/>
      </c>
      <c r="U930" s="1"/>
      <c r="V930" s="1"/>
      <c r="W930" s="1"/>
      <c r="X930" s="1" t="str">
        <f>IF($L930="None","",IF(ISERROR(VLOOKUP($L930,Info!$B$4:$B$266,1,FALSE)),"",IF(OR(W930="Metallic Liquid Tight",W930="Non-Metallic Liquid Tight",W930="LSZH",W930="Greenfield"),VLOOKUP($L930,Info!$B$4:$L$266,7,FALSE),"N/A")))</f>
        <v/>
      </c>
      <c r="Y930" s="1"/>
      <c r="Z930" s="96" t="str">
        <f>IF($L930="None","",IF(ISERROR(VLOOKUP($L930,Info!$B$4:$B$266,1,FALSE)),"",VLOOKUP($L930,Info!$B$4:$L$266,9,FALSE)))</f>
        <v/>
      </c>
      <c r="AA930" s="96" t="str">
        <f>IF($L930="None","",IF(ISERROR(VLOOKUP($L930,Info!$B$4:$B$266,1,FALSE)),"",VLOOKUP($L930,Info!$B$4:$L$266,8,FALSE)))</f>
        <v/>
      </c>
      <c r="AB930" s="96" t="str">
        <f>IF($L930="None","",IF(ISERROR(VLOOKUP($L930,Info!$B$4:$B$266,1,FALSE)),"",VLOOKUP($L930,Info!$B$4:$L$266,10,FALSE)))</f>
        <v/>
      </c>
      <c r="AC930" s="1" t="str">
        <f>IF(W930="SO Cable","Black,White",IF(O930="","",IF(P930="","",IF($J$12&lt;&gt;"ABC",IF(P930&lt;="250",VLOOKUP(O930,Info!$AZ$4:$BB$22,3,FALSE),VLOOKUP(O930,Info!$AZ$23:$BB$39,3,FALSE)),IF(P930&lt;="250",VLOOKUP(O930,Info!$AO$4:$AQ$22,3,FALSE),VLOOKUP(O930,Info!$AO$23:$AP$39,3,FALSE))))))</f>
        <v/>
      </c>
      <c r="AD930" s="1"/>
      <c r="AE930" s="1" t="str">
        <f>IF($L930="None","",IF(ISERROR(VLOOKUP($L930,Info!$B$4:$B$266,1,FALSE)),"",VLOOKUP($L930,Info!$B$4:$L$266,4,FALSE)))</f>
        <v/>
      </c>
      <c r="AF930" s="1" t="str">
        <f>IF($L930="None","",IF(ISERROR(VLOOKUP($L930,Info!$B$4:$B$266,1,FALSE)),"",VLOOKUP($L930,Info!$B$4:$L$266,6,FALSE)))</f>
        <v/>
      </c>
      <c r="AG930" s="1"/>
      <c r="AH930" s="33" t="str" cm="1">
        <f t="array" ref="AH930">IF(AND(L930&lt;&gt;"",O930&lt;&gt;"",R930:S930&lt;&gt;"",W930:X930&lt;&gt;"",Z930:AA930&lt;&gt;"",AC930&lt;&gt;""),"Good","Bad")</f>
        <v>Bad</v>
      </c>
      <c r="AL930" t="str" cm="1">
        <f t="array" ref="AL930">IF(R930&gt;0,_xlfn.IFS(COUNTIF($L$20:L930,"&lt;&gt;")&lt;101,1,COUNTIF($L$20:L930,"&lt;&gt;")&lt;201,2,COUNTIF($L$20:L930,"&lt;&gt;")&lt;301,3,COUNTIF($L$20:L930,"&lt;&gt;")&lt;401,4,COUNTIF($L$20:L930,"&lt;&gt;")&lt;501,5,COUNTIF($L$20:L930,"&lt;&gt;")&lt;601,6,COUNTIF($L$20:L930,"&lt;&gt;")&lt;701,7,COUNTIF($L$20:L930,"&lt;&gt;")&lt;801,8,COUNTIF($L$20:L930,"&lt;&gt;")&lt;901,9,COUNTIF($L$20:L930,"&lt;&gt;")&lt;1001,10,COUNTIF($L$20:L930,"&lt;&gt;")&lt;1101,11,COUNTIF($L$20:L930,"&lt;&gt;")&lt;1201,12,COUNTIF($L$20:L930,"&lt;&gt;")&lt;1301,13,COUNTIF($L$20:L930,"&lt;&gt;")&lt;1401,14,COUNTIF($L$20:L930,"&lt;&gt;")&lt;1501,15,COUNTIF($L$20:L930,"&lt;&gt;")&lt;1601,16,COUNTIF($L$20:L930,"&lt;&gt;")&lt;1701,17,COUNTIF($L$20:L930,"&lt;&gt;")&lt;1801,18,COUNTIF($L$20:L930,"&lt;&gt;")&lt;1901,19,COUNTIF($L$20:L930,"&lt;&gt;")&lt;2001,20,COUNTIF($L$20:L930,"&lt;&gt;")&lt;2101,21,COUNTIF($L$20:L930,"&lt;&gt;")&lt;2201,22,COUNTIF($L$20:L930,"&lt;&gt;")&lt;2301,23,COUNTIF($L$20:L930,"&lt;&gt;")&lt;2401,24,COUNTIF($L$20:L930,"&lt;&gt;")&lt;2501,25,COUNTIF($L$20:L930,"&lt;&gt;")&lt;2601,26,COUNTIF($L$20:L930,"&lt;&gt;")&lt;2701,27,COUNTIF($L$20:L930,"&lt;&gt;")&lt;2801,28,COUNTIF($L$20:L930,"&lt;&gt;")&lt;2901,29,COUNTIF($L$20:L930,"&lt;&gt;")&lt;3001,30),"")</f>
        <v/>
      </c>
      <c r="AM930" t="str">
        <f t="shared" si="70"/>
        <v/>
      </c>
      <c r="AN930" t="str">
        <f t="shared" si="74"/>
        <v/>
      </c>
      <c r="AP930" t="str">
        <f t="shared" si="73"/>
        <v/>
      </c>
      <c r="AQ930" t="str">
        <f>IF(AO930="","",COUNTIFS(AM930:$AM$3019,AO930))</f>
        <v/>
      </c>
    </row>
    <row r="931" spans="1:43" x14ac:dyDescent="0.25">
      <c r="A931" s="6" t="str">
        <f>IF(COUNT($A$20:A930)&lt;&gt;$B$4,IF(A930="","",A930+1),"")</f>
        <v/>
      </c>
      <c r="B931" s="3"/>
      <c r="C931" s="3"/>
      <c r="D931" s="122"/>
      <c r="E931" s="3"/>
      <c r="F931" s="3"/>
      <c r="G931" s="3"/>
      <c r="H931" s="3"/>
      <c r="I931" s="120"/>
      <c r="J931" s="3"/>
      <c r="K931" s="95" t="str" cm="1">
        <f t="array" ref="K931">IF(OR($J$14 = "A",$J$14 = "B",$J$14 = "C"),IF(I931="","",IF(LEN(I931)&gt;2,_xlfn.IFS(ISNUMBER(SEARCH("_",I931)),I931,ISNUMBER(SEARCH(", ",I931)),SUBSTITUTE(I931,", ","_"),ISNUMBER(SEARCH("/ ",I931)),SUBSTITUTE(I931,"/ ","_"),ISNUMBER(SEARCH(",",I931)),SUBSTITUTE(I931,",","_"),ISNUMBER(SEARCH("/",I931)),SUBSTITUTE(I931,"/","_"),ISNUMBER(SEARCH("",I931)),I931),I931)),IF(OR($J$14 = "J",$J$14 = "K"),"",IF(D931="","",IF(LEN(D931)&gt;2,_xlfn.IFS(ISNUMBER(SEARCH("_",D931)),D931,ISNUMBER(SEARCH(", ",D931)),SUBSTITUTE(D931,", ","_"),ISNUMBER(SEARCH("/ ",D931)),SUBSTITUTE(D931,"/ ","_"),ISNUMBER(SEARCH(",",D931)),SUBSTITUTE(D931,",","_"),ISNUMBER(SEARCH("/",D931)),SUBSTITUTE(D931,"/","_"),ISNUMBER(SEARCH("",D931)),D931),D931))))</f>
        <v/>
      </c>
      <c r="L931" s="1"/>
      <c r="M931" s="1" t="str">
        <f t="shared" si="71"/>
        <v/>
      </c>
      <c r="N931" s="94" t="str">
        <f>IF($L931="None","",IF(ISERROR(VLOOKUP($L931,Info!$B$4:$B$266,1,FALSE)),"",VLOOKUP($L931,Info!$B$4:$L$266,5,FALSE)))</f>
        <v/>
      </c>
      <c r="O931" s="94" t="str">
        <f>IF(K931="","",IF(AND($J$12&lt;&gt;"ABC",N931="3"),"BAC",IF(N931="3","ABC",IF($J$12&lt;&gt;"ABC",IF($J$10="Standard",VLOOKUP(K931,Info!$BE$4:$BF$481,2,FALSE),VLOOKUP(K931,Info!$BI$4:$BJ$482,2,FALSE)),IF($J$10="Standard",VLOOKUP(K931,Info!$AG$4:$AH$2994,2,FALSE),VLOOKUP(K931,Info!$AK$4:$AL$2997,2,FALSE))))))</f>
        <v/>
      </c>
      <c r="P931" s="94" t="str">
        <f>IF($L931="None","",IF(ISERROR(VLOOKUP($L931,Info!$B$4:$B$266,1,FALSE)),"",VLOOKUP($L931,Info!$B$4:$L$266,3,FALSE)))</f>
        <v/>
      </c>
      <c r="Q931" s="96" t="str">
        <f>IF($L931="None","",IF(ISERROR(VLOOKUP($L931,Info!$B$4:$B$266,1,FALSE)),"",VLOOKUP($L931,Info!$B$4:$L$266,4,FALSE)))</f>
        <v/>
      </c>
      <c r="R931" s="1"/>
      <c r="S931" s="6" t="str">
        <f t="shared" si="72"/>
        <v/>
      </c>
      <c r="T931" s="6" t="str">
        <f>IF($L931="None","",IF(ISERROR(VLOOKUP($L931,Info!$B$4:$B$266,1,FALSE)),"",VLOOKUP($L931,Info!$B$4:$L$266,11,FALSE)))</f>
        <v/>
      </c>
      <c r="U931" s="1"/>
      <c r="V931" s="1"/>
      <c r="W931" s="1"/>
      <c r="X931" s="1" t="str">
        <f>IF($L931="None","",IF(ISERROR(VLOOKUP($L931,Info!$B$4:$B$266,1,FALSE)),"",IF(OR(W931="Metallic Liquid Tight",W931="Non-Metallic Liquid Tight",W931="LSZH",W931="Greenfield"),VLOOKUP($L931,Info!$B$4:$L$266,7,FALSE),"N/A")))</f>
        <v/>
      </c>
      <c r="Y931" s="1"/>
      <c r="Z931" s="96" t="str">
        <f>IF($L931="None","",IF(ISERROR(VLOOKUP($L931,Info!$B$4:$B$266,1,FALSE)),"",VLOOKUP($L931,Info!$B$4:$L$266,9,FALSE)))</f>
        <v/>
      </c>
      <c r="AA931" s="96" t="str">
        <f>IF($L931="None","",IF(ISERROR(VLOOKUP($L931,Info!$B$4:$B$266,1,FALSE)),"",VLOOKUP($L931,Info!$B$4:$L$266,8,FALSE)))</f>
        <v/>
      </c>
      <c r="AB931" s="96" t="str">
        <f>IF($L931="None","",IF(ISERROR(VLOOKUP($L931,Info!$B$4:$B$266,1,FALSE)),"",VLOOKUP($L931,Info!$B$4:$L$266,10,FALSE)))</f>
        <v/>
      </c>
      <c r="AC931" s="1" t="str">
        <f>IF(W931="SO Cable","Black,White",IF(O931="","",IF(P931="","",IF($J$12&lt;&gt;"ABC",IF(P931&lt;="250",VLOOKUP(O931,Info!$AZ$4:$BB$22,3,FALSE),VLOOKUP(O931,Info!$AZ$23:$BB$39,3,FALSE)),IF(P931&lt;="250",VLOOKUP(O931,Info!$AO$4:$AQ$22,3,FALSE),VLOOKUP(O931,Info!$AO$23:$AP$39,3,FALSE))))))</f>
        <v/>
      </c>
      <c r="AD931" s="1"/>
      <c r="AE931" s="1" t="str">
        <f>IF($L931="None","",IF(ISERROR(VLOOKUP($L931,Info!$B$4:$B$266,1,FALSE)),"",VLOOKUP($L931,Info!$B$4:$L$266,4,FALSE)))</f>
        <v/>
      </c>
      <c r="AF931" s="1" t="str">
        <f>IF($L931="None","",IF(ISERROR(VLOOKUP($L931,Info!$B$4:$B$266,1,FALSE)),"",VLOOKUP($L931,Info!$B$4:$L$266,6,FALSE)))</f>
        <v/>
      </c>
      <c r="AG931" s="1"/>
      <c r="AH931" s="33" t="str" cm="1">
        <f t="array" ref="AH931">IF(AND(L931&lt;&gt;"",O931&lt;&gt;"",R931:S931&lt;&gt;"",W931:X931&lt;&gt;"",Z931:AA931&lt;&gt;"",AC931&lt;&gt;""),"Good","Bad")</f>
        <v>Bad</v>
      </c>
      <c r="AL931" t="str" cm="1">
        <f t="array" ref="AL931">IF(R931&gt;0,_xlfn.IFS(COUNTIF($L$20:L931,"&lt;&gt;")&lt;101,1,COUNTIF($L$20:L931,"&lt;&gt;")&lt;201,2,COUNTIF($L$20:L931,"&lt;&gt;")&lt;301,3,COUNTIF($L$20:L931,"&lt;&gt;")&lt;401,4,COUNTIF($L$20:L931,"&lt;&gt;")&lt;501,5,COUNTIF($L$20:L931,"&lt;&gt;")&lt;601,6,COUNTIF($L$20:L931,"&lt;&gt;")&lt;701,7,COUNTIF($L$20:L931,"&lt;&gt;")&lt;801,8,COUNTIF($L$20:L931,"&lt;&gt;")&lt;901,9,COUNTIF($L$20:L931,"&lt;&gt;")&lt;1001,10,COUNTIF($L$20:L931,"&lt;&gt;")&lt;1101,11,COUNTIF($L$20:L931,"&lt;&gt;")&lt;1201,12,COUNTIF($L$20:L931,"&lt;&gt;")&lt;1301,13,COUNTIF($L$20:L931,"&lt;&gt;")&lt;1401,14,COUNTIF($L$20:L931,"&lt;&gt;")&lt;1501,15,COUNTIF($L$20:L931,"&lt;&gt;")&lt;1601,16,COUNTIF($L$20:L931,"&lt;&gt;")&lt;1701,17,COUNTIF($L$20:L931,"&lt;&gt;")&lt;1801,18,COUNTIF($L$20:L931,"&lt;&gt;")&lt;1901,19,COUNTIF($L$20:L931,"&lt;&gt;")&lt;2001,20,COUNTIF($L$20:L931,"&lt;&gt;")&lt;2101,21,COUNTIF($L$20:L931,"&lt;&gt;")&lt;2201,22,COUNTIF($L$20:L931,"&lt;&gt;")&lt;2301,23,COUNTIF($L$20:L931,"&lt;&gt;")&lt;2401,24,COUNTIF($L$20:L931,"&lt;&gt;")&lt;2501,25,COUNTIF($L$20:L931,"&lt;&gt;")&lt;2601,26,COUNTIF($L$20:L931,"&lt;&gt;")&lt;2701,27,COUNTIF($L$20:L931,"&lt;&gt;")&lt;2801,28,COUNTIF($L$20:L931,"&lt;&gt;")&lt;2901,29,COUNTIF($L$20:L931,"&lt;&gt;")&lt;3001,30),"")</f>
        <v/>
      </c>
      <c r="AM931" t="str">
        <f t="shared" si="70"/>
        <v/>
      </c>
      <c r="AN931" t="str">
        <f t="shared" si="74"/>
        <v/>
      </c>
      <c r="AP931" t="str">
        <f t="shared" si="73"/>
        <v/>
      </c>
      <c r="AQ931" t="str">
        <f>IF(AO931="","",COUNTIFS(AM931:$AM$3019,AO931))</f>
        <v/>
      </c>
    </row>
    <row r="932" spans="1:43" x14ac:dyDescent="0.25">
      <c r="A932" s="6" t="str">
        <f>IF(COUNT($A$20:A931)&lt;&gt;$B$4,IF(A931="","",A931+1),"")</f>
        <v/>
      </c>
      <c r="B932" s="3"/>
      <c r="C932" s="3"/>
      <c r="D932" s="122"/>
      <c r="E932" s="3"/>
      <c r="F932" s="3"/>
      <c r="G932" s="3"/>
      <c r="H932" s="3"/>
      <c r="I932" s="120"/>
      <c r="J932" s="3"/>
      <c r="K932" s="95" t="str" cm="1">
        <f t="array" ref="K932">IF(OR($J$14 = "A",$J$14 = "B",$J$14 = "C"),IF(I932="","",IF(LEN(I932)&gt;2,_xlfn.IFS(ISNUMBER(SEARCH("_",I932)),I932,ISNUMBER(SEARCH(", ",I932)),SUBSTITUTE(I932,", ","_"),ISNUMBER(SEARCH("/ ",I932)),SUBSTITUTE(I932,"/ ","_"),ISNUMBER(SEARCH(",",I932)),SUBSTITUTE(I932,",","_"),ISNUMBER(SEARCH("/",I932)),SUBSTITUTE(I932,"/","_"),ISNUMBER(SEARCH("",I932)),I932),I932)),IF(OR($J$14 = "J",$J$14 = "K"),"",IF(D932="","",IF(LEN(D932)&gt;2,_xlfn.IFS(ISNUMBER(SEARCH("_",D932)),D932,ISNUMBER(SEARCH(", ",D932)),SUBSTITUTE(D932,", ","_"),ISNUMBER(SEARCH("/ ",D932)),SUBSTITUTE(D932,"/ ","_"),ISNUMBER(SEARCH(",",D932)),SUBSTITUTE(D932,",","_"),ISNUMBER(SEARCH("/",D932)),SUBSTITUTE(D932,"/","_"),ISNUMBER(SEARCH("",D932)),D932),D932))))</f>
        <v/>
      </c>
      <c r="L932" s="1"/>
      <c r="M932" s="1" t="str">
        <f t="shared" si="71"/>
        <v/>
      </c>
      <c r="N932" s="94" t="str">
        <f>IF($L932="None","",IF(ISERROR(VLOOKUP($L932,Info!$B$4:$B$266,1,FALSE)),"",VLOOKUP($L932,Info!$B$4:$L$266,5,FALSE)))</f>
        <v/>
      </c>
      <c r="O932" s="94" t="str">
        <f>IF(K932="","",IF(AND($J$12&lt;&gt;"ABC",N932="3"),"BAC",IF(N932="3","ABC",IF($J$12&lt;&gt;"ABC",IF($J$10="Standard",VLOOKUP(K932,Info!$BE$4:$BF$481,2,FALSE),VLOOKUP(K932,Info!$BI$4:$BJ$482,2,FALSE)),IF($J$10="Standard",VLOOKUP(K932,Info!$AG$4:$AH$2994,2,FALSE),VLOOKUP(K932,Info!$AK$4:$AL$2997,2,FALSE))))))</f>
        <v/>
      </c>
      <c r="P932" s="94" t="str">
        <f>IF($L932="None","",IF(ISERROR(VLOOKUP($L932,Info!$B$4:$B$266,1,FALSE)),"",VLOOKUP($L932,Info!$B$4:$L$266,3,FALSE)))</f>
        <v/>
      </c>
      <c r="Q932" s="96" t="str">
        <f>IF($L932="None","",IF(ISERROR(VLOOKUP($L932,Info!$B$4:$B$266,1,FALSE)),"",VLOOKUP($L932,Info!$B$4:$L$266,4,FALSE)))</f>
        <v/>
      </c>
      <c r="R932" s="1"/>
      <c r="S932" s="6" t="str">
        <f t="shared" si="72"/>
        <v/>
      </c>
      <c r="T932" s="6" t="str">
        <f>IF($L932="None","",IF(ISERROR(VLOOKUP($L932,Info!$B$4:$B$266,1,FALSE)),"",VLOOKUP($L932,Info!$B$4:$L$266,11,FALSE)))</f>
        <v/>
      </c>
      <c r="U932" s="1"/>
      <c r="V932" s="1"/>
      <c r="W932" s="1"/>
      <c r="X932" s="1" t="str">
        <f>IF($L932="None","",IF(ISERROR(VLOOKUP($L932,Info!$B$4:$B$266,1,FALSE)),"",IF(OR(W932="Metallic Liquid Tight",W932="Non-Metallic Liquid Tight",W932="LSZH",W932="Greenfield"),VLOOKUP($L932,Info!$B$4:$L$266,7,FALSE),"N/A")))</f>
        <v/>
      </c>
      <c r="Y932" s="1"/>
      <c r="Z932" s="96" t="str">
        <f>IF($L932="None","",IF(ISERROR(VLOOKUP($L932,Info!$B$4:$B$266,1,FALSE)),"",VLOOKUP($L932,Info!$B$4:$L$266,9,FALSE)))</f>
        <v/>
      </c>
      <c r="AA932" s="96" t="str">
        <f>IF($L932="None","",IF(ISERROR(VLOOKUP($L932,Info!$B$4:$B$266,1,FALSE)),"",VLOOKUP($L932,Info!$B$4:$L$266,8,FALSE)))</f>
        <v/>
      </c>
      <c r="AB932" s="96" t="str">
        <f>IF($L932="None","",IF(ISERROR(VLOOKUP($L932,Info!$B$4:$B$266,1,FALSE)),"",VLOOKUP($L932,Info!$B$4:$L$266,10,FALSE)))</f>
        <v/>
      </c>
      <c r="AC932" s="1" t="str">
        <f>IF(W932="SO Cable","Black,White",IF(O932="","",IF(P932="","",IF($J$12&lt;&gt;"ABC",IF(P932&lt;="250",VLOOKUP(O932,Info!$AZ$4:$BB$22,3,FALSE),VLOOKUP(O932,Info!$AZ$23:$BB$39,3,FALSE)),IF(P932&lt;="250",VLOOKUP(O932,Info!$AO$4:$AQ$22,3,FALSE),VLOOKUP(O932,Info!$AO$23:$AP$39,3,FALSE))))))</f>
        <v/>
      </c>
      <c r="AD932" s="1"/>
      <c r="AE932" s="1" t="str">
        <f>IF($L932="None","",IF(ISERROR(VLOOKUP($L932,Info!$B$4:$B$266,1,FALSE)),"",VLOOKUP($L932,Info!$B$4:$L$266,4,FALSE)))</f>
        <v/>
      </c>
      <c r="AF932" s="1" t="str">
        <f>IF($L932="None","",IF(ISERROR(VLOOKUP($L932,Info!$B$4:$B$266,1,FALSE)),"",VLOOKUP($L932,Info!$B$4:$L$266,6,FALSE)))</f>
        <v/>
      </c>
      <c r="AG932" s="1"/>
      <c r="AH932" s="33" t="str" cm="1">
        <f t="array" ref="AH932">IF(AND(L932&lt;&gt;"",O932&lt;&gt;"",R932:S932&lt;&gt;"",W932:X932&lt;&gt;"",Z932:AA932&lt;&gt;"",AC932&lt;&gt;""),"Good","Bad")</f>
        <v>Bad</v>
      </c>
      <c r="AL932" t="str" cm="1">
        <f t="array" ref="AL932">IF(R932&gt;0,_xlfn.IFS(COUNTIF($L$20:L932,"&lt;&gt;")&lt;101,1,COUNTIF($L$20:L932,"&lt;&gt;")&lt;201,2,COUNTIF($L$20:L932,"&lt;&gt;")&lt;301,3,COUNTIF($L$20:L932,"&lt;&gt;")&lt;401,4,COUNTIF($L$20:L932,"&lt;&gt;")&lt;501,5,COUNTIF($L$20:L932,"&lt;&gt;")&lt;601,6,COUNTIF($L$20:L932,"&lt;&gt;")&lt;701,7,COUNTIF($L$20:L932,"&lt;&gt;")&lt;801,8,COUNTIF($L$20:L932,"&lt;&gt;")&lt;901,9,COUNTIF($L$20:L932,"&lt;&gt;")&lt;1001,10,COUNTIF($L$20:L932,"&lt;&gt;")&lt;1101,11,COUNTIF($L$20:L932,"&lt;&gt;")&lt;1201,12,COUNTIF($L$20:L932,"&lt;&gt;")&lt;1301,13,COUNTIF($L$20:L932,"&lt;&gt;")&lt;1401,14,COUNTIF($L$20:L932,"&lt;&gt;")&lt;1501,15,COUNTIF($L$20:L932,"&lt;&gt;")&lt;1601,16,COUNTIF($L$20:L932,"&lt;&gt;")&lt;1701,17,COUNTIF($L$20:L932,"&lt;&gt;")&lt;1801,18,COUNTIF($L$20:L932,"&lt;&gt;")&lt;1901,19,COUNTIF($L$20:L932,"&lt;&gt;")&lt;2001,20,COUNTIF($L$20:L932,"&lt;&gt;")&lt;2101,21,COUNTIF($L$20:L932,"&lt;&gt;")&lt;2201,22,COUNTIF($L$20:L932,"&lt;&gt;")&lt;2301,23,COUNTIF($L$20:L932,"&lt;&gt;")&lt;2401,24,COUNTIF($L$20:L932,"&lt;&gt;")&lt;2501,25,COUNTIF($L$20:L932,"&lt;&gt;")&lt;2601,26,COUNTIF($L$20:L932,"&lt;&gt;")&lt;2701,27,COUNTIF($L$20:L932,"&lt;&gt;")&lt;2801,28,COUNTIF($L$20:L932,"&lt;&gt;")&lt;2901,29,COUNTIF($L$20:L932,"&lt;&gt;")&lt;3001,30),"")</f>
        <v/>
      </c>
      <c r="AM932" t="str">
        <f t="shared" si="70"/>
        <v/>
      </c>
      <c r="AN932" t="str">
        <f t="shared" si="74"/>
        <v/>
      </c>
      <c r="AP932" t="str">
        <f t="shared" si="73"/>
        <v/>
      </c>
      <c r="AQ932" t="str">
        <f>IF(AO932="","",COUNTIFS(AM932:$AM$3019,AO932))</f>
        <v/>
      </c>
    </row>
    <row r="933" spans="1:43" x14ac:dyDescent="0.25">
      <c r="A933" s="6" t="str">
        <f>IF(COUNT($A$20:A932)&lt;&gt;$B$4,IF(A932="","",A932+1),"")</f>
        <v/>
      </c>
      <c r="B933" s="3"/>
      <c r="C933" s="3"/>
      <c r="D933" s="122"/>
      <c r="E933" s="3"/>
      <c r="F933" s="3"/>
      <c r="G933" s="3"/>
      <c r="H933" s="3"/>
      <c r="I933" s="120"/>
      <c r="J933" s="3"/>
      <c r="K933" s="95" t="str" cm="1">
        <f t="array" ref="K933">IF(OR($J$14 = "A",$J$14 = "B",$J$14 = "C"),IF(I933="","",IF(LEN(I933)&gt;2,_xlfn.IFS(ISNUMBER(SEARCH("_",I933)),I933,ISNUMBER(SEARCH(", ",I933)),SUBSTITUTE(I933,", ","_"),ISNUMBER(SEARCH("/ ",I933)),SUBSTITUTE(I933,"/ ","_"),ISNUMBER(SEARCH(",",I933)),SUBSTITUTE(I933,",","_"),ISNUMBER(SEARCH("/",I933)),SUBSTITUTE(I933,"/","_"),ISNUMBER(SEARCH("",I933)),I933),I933)),IF(OR($J$14 = "J",$J$14 = "K"),"",IF(D933="","",IF(LEN(D933)&gt;2,_xlfn.IFS(ISNUMBER(SEARCH("_",D933)),D933,ISNUMBER(SEARCH(", ",D933)),SUBSTITUTE(D933,", ","_"),ISNUMBER(SEARCH("/ ",D933)),SUBSTITUTE(D933,"/ ","_"),ISNUMBER(SEARCH(",",D933)),SUBSTITUTE(D933,",","_"),ISNUMBER(SEARCH("/",D933)),SUBSTITUTE(D933,"/","_"),ISNUMBER(SEARCH("",D933)),D933),D933))))</f>
        <v/>
      </c>
      <c r="L933" s="1"/>
      <c r="M933" s="1" t="str">
        <f t="shared" si="71"/>
        <v/>
      </c>
      <c r="N933" s="94" t="str">
        <f>IF($L933="None","",IF(ISERROR(VLOOKUP($L933,Info!$B$4:$B$266,1,FALSE)),"",VLOOKUP($L933,Info!$B$4:$L$266,5,FALSE)))</f>
        <v/>
      </c>
      <c r="O933" s="94" t="str">
        <f>IF(K933="","",IF(AND($J$12&lt;&gt;"ABC",N933="3"),"BAC",IF(N933="3","ABC",IF($J$12&lt;&gt;"ABC",IF($J$10="Standard",VLOOKUP(K933,Info!$BE$4:$BF$481,2,FALSE),VLOOKUP(K933,Info!$BI$4:$BJ$482,2,FALSE)),IF($J$10="Standard",VLOOKUP(K933,Info!$AG$4:$AH$2994,2,FALSE),VLOOKUP(K933,Info!$AK$4:$AL$2997,2,FALSE))))))</f>
        <v/>
      </c>
      <c r="P933" s="94" t="str">
        <f>IF($L933="None","",IF(ISERROR(VLOOKUP($L933,Info!$B$4:$B$266,1,FALSE)),"",VLOOKUP($L933,Info!$B$4:$L$266,3,FALSE)))</f>
        <v/>
      </c>
      <c r="Q933" s="96" t="str">
        <f>IF($L933="None","",IF(ISERROR(VLOOKUP($L933,Info!$B$4:$B$266,1,FALSE)),"",VLOOKUP($L933,Info!$B$4:$L$266,4,FALSE)))</f>
        <v/>
      </c>
      <c r="R933" s="1"/>
      <c r="S933" s="6" t="str">
        <f t="shared" si="72"/>
        <v/>
      </c>
      <c r="T933" s="6" t="str">
        <f>IF($L933="None","",IF(ISERROR(VLOOKUP($L933,Info!$B$4:$B$266,1,FALSE)),"",VLOOKUP($L933,Info!$B$4:$L$266,11,FALSE)))</f>
        <v/>
      </c>
      <c r="U933" s="1"/>
      <c r="V933" s="1"/>
      <c r="W933" s="1"/>
      <c r="X933" s="1" t="str">
        <f>IF($L933="None","",IF(ISERROR(VLOOKUP($L933,Info!$B$4:$B$266,1,FALSE)),"",IF(OR(W933="Metallic Liquid Tight",W933="Non-Metallic Liquid Tight",W933="LSZH",W933="Greenfield"),VLOOKUP($L933,Info!$B$4:$L$266,7,FALSE),"N/A")))</f>
        <v/>
      </c>
      <c r="Y933" s="1"/>
      <c r="Z933" s="96" t="str">
        <f>IF($L933="None","",IF(ISERROR(VLOOKUP($L933,Info!$B$4:$B$266,1,FALSE)),"",VLOOKUP($L933,Info!$B$4:$L$266,9,FALSE)))</f>
        <v/>
      </c>
      <c r="AA933" s="96" t="str">
        <f>IF($L933="None","",IF(ISERROR(VLOOKUP($L933,Info!$B$4:$B$266,1,FALSE)),"",VLOOKUP($L933,Info!$B$4:$L$266,8,FALSE)))</f>
        <v/>
      </c>
      <c r="AB933" s="96" t="str">
        <f>IF($L933="None","",IF(ISERROR(VLOOKUP($L933,Info!$B$4:$B$266,1,FALSE)),"",VLOOKUP($L933,Info!$B$4:$L$266,10,FALSE)))</f>
        <v/>
      </c>
      <c r="AC933" s="1" t="str">
        <f>IF(W933="SO Cable","Black,White",IF(O933="","",IF(P933="","",IF($J$12&lt;&gt;"ABC",IF(P933&lt;="250",VLOOKUP(O933,Info!$AZ$4:$BB$22,3,FALSE),VLOOKUP(O933,Info!$AZ$23:$BB$39,3,FALSE)),IF(P933&lt;="250",VLOOKUP(O933,Info!$AO$4:$AQ$22,3,FALSE),VLOOKUP(O933,Info!$AO$23:$AP$39,3,FALSE))))))</f>
        <v/>
      </c>
      <c r="AD933" s="1"/>
      <c r="AE933" s="1" t="str">
        <f>IF($L933="None","",IF(ISERROR(VLOOKUP($L933,Info!$B$4:$B$266,1,FALSE)),"",VLOOKUP($L933,Info!$B$4:$L$266,4,FALSE)))</f>
        <v/>
      </c>
      <c r="AF933" s="1" t="str">
        <f>IF($L933="None","",IF(ISERROR(VLOOKUP($L933,Info!$B$4:$B$266,1,FALSE)),"",VLOOKUP($L933,Info!$B$4:$L$266,6,FALSE)))</f>
        <v/>
      </c>
      <c r="AG933" s="1"/>
      <c r="AH933" s="33" t="str" cm="1">
        <f t="array" ref="AH933">IF(AND(L933&lt;&gt;"",O933&lt;&gt;"",R933:S933&lt;&gt;"",W933:X933&lt;&gt;"",Z933:AA933&lt;&gt;"",AC933&lt;&gt;""),"Good","Bad")</f>
        <v>Bad</v>
      </c>
      <c r="AL933" t="str" cm="1">
        <f t="array" ref="AL933">IF(R933&gt;0,_xlfn.IFS(COUNTIF($L$20:L933,"&lt;&gt;")&lt;101,1,COUNTIF($L$20:L933,"&lt;&gt;")&lt;201,2,COUNTIF($L$20:L933,"&lt;&gt;")&lt;301,3,COUNTIF($L$20:L933,"&lt;&gt;")&lt;401,4,COUNTIF($L$20:L933,"&lt;&gt;")&lt;501,5,COUNTIF($L$20:L933,"&lt;&gt;")&lt;601,6,COUNTIF($L$20:L933,"&lt;&gt;")&lt;701,7,COUNTIF($L$20:L933,"&lt;&gt;")&lt;801,8,COUNTIF($L$20:L933,"&lt;&gt;")&lt;901,9,COUNTIF($L$20:L933,"&lt;&gt;")&lt;1001,10,COUNTIF($L$20:L933,"&lt;&gt;")&lt;1101,11,COUNTIF($L$20:L933,"&lt;&gt;")&lt;1201,12,COUNTIF($L$20:L933,"&lt;&gt;")&lt;1301,13,COUNTIF($L$20:L933,"&lt;&gt;")&lt;1401,14,COUNTIF($L$20:L933,"&lt;&gt;")&lt;1501,15,COUNTIF($L$20:L933,"&lt;&gt;")&lt;1601,16,COUNTIF($L$20:L933,"&lt;&gt;")&lt;1701,17,COUNTIF($L$20:L933,"&lt;&gt;")&lt;1801,18,COUNTIF($L$20:L933,"&lt;&gt;")&lt;1901,19,COUNTIF($L$20:L933,"&lt;&gt;")&lt;2001,20,COUNTIF($L$20:L933,"&lt;&gt;")&lt;2101,21,COUNTIF($L$20:L933,"&lt;&gt;")&lt;2201,22,COUNTIF($L$20:L933,"&lt;&gt;")&lt;2301,23,COUNTIF($L$20:L933,"&lt;&gt;")&lt;2401,24,COUNTIF($L$20:L933,"&lt;&gt;")&lt;2501,25,COUNTIF($L$20:L933,"&lt;&gt;")&lt;2601,26,COUNTIF($L$20:L933,"&lt;&gt;")&lt;2701,27,COUNTIF($L$20:L933,"&lt;&gt;")&lt;2801,28,COUNTIF($L$20:L933,"&lt;&gt;")&lt;2901,29,COUNTIF($L$20:L933,"&lt;&gt;")&lt;3001,30),"")</f>
        <v/>
      </c>
      <c r="AM933" t="str">
        <f t="shared" si="70"/>
        <v/>
      </c>
      <c r="AN933" t="str">
        <f t="shared" si="74"/>
        <v/>
      </c>
      <c r="AP933" t="str">
        <f t="shared" si="73"/>
        <v/>
      </c>
      <c r="AQ933" t="str">
        <f>IF(AO933="","",COUNTIFS(AM933:$AM$3019,AO933))</f>
        <v/>
      </c>
    </row>
    <row r="934" spans="1:43" x14ac:dyDescent="0.25">
      <c r="A934" s="6" t="str">
        <f>IF(COUNT($A$20:A933)&lt;&gt;$B$4,IF(A933="","",A933+1),"")</f>
        <v/>
      </c>
      <c r="B934" s="3"/>
      <c r="C934" s="3"/>
      <c r="D934" s="122"/>
      <c r="E934" s="3"/>
      <c r="F934" s="3"/>
      <c r="G934" s="3"/>
      <c r="H934" s="3"/>
      <c r="I934" s="120"/>
      <c r="J934" s="3"/>
      <c r="K934" s="95" t="str" cm="1">
        <f t="array" ref="K934">IF(OR($J$14 = "A",$J$14 = "B",$J$14 = "C"),IF(I934="","",IF(LEN(I934)&gt;2,_xlfn.IFS(ISNUMBER(SEARCH("_",I934)),I934,ISNUMBER(SEARCH(", ",I934)),SUBSTITUTE(I934,", ","_"),ISNUMBER(SEARCH("/ ",I934)),SUBSTITUTE(I934,"/ ","_"),ISNUMBER(SEARCH(",",I934)),SUBSTITUTE(I934,",","_"),ISNUMBER(SEARCH("/",I934)),SUBSTITUTE(I934,"/","_"),ISNUMBER(SEARCH("",I934)),I934),I934)),IF(OR($J$14 = "J",$J$14 = "K"),"",IF(D934="","",IF(LEN(D934)&gt;2,_xlfn.IFS(ISNUMBER(SEARCH("_",D934)),D934,ISNUMBER(SEARCH(", ",D934)),SUBSTITUTE(D934,", ","_"),ISNUMBER(SEARCH("/ ",D934)),SUBSTITUTE(D934,"/ ","_"),ISNUMBER(SEARCH(",",D934)),SUBSTITUTE(D934,",","_"),ISNUMBER(SEARCH("/",D934)),SUBSTITUTE(D934,"/","_"),ISNUMBER(SEARCH("",D934)),D934),D934))))</f>
        <v/>
      </c>
      <c r="L934" s="1"/>
      <c r="M934" s="1" t="str">
        <f t="shared" si="71"/>
        <v/>
      </c>
      <c r="N934" s="94" t="str">
        <f>IF($L934="None","",IF(ISERROR(VLOOKUP($L934,Info!$B$4:$B$266,1,FALSE)),"",VLOOKUP($L934,Info!$B$4:$L$266,5,FALSE)))</f>
        <v/>
      </c>
      <c r="O934" s="94" t="str">
        <f>IF(K934="","",IF(AND($J$12&lt;&gt;"ABC",N934="3"),"BAC",IF(N934="3","ABC",IF($J$12&lt;&gt;"ABC",IF($J$10="Standard",VLOOKUP(K934,Info!$BE$4:$BF$481,2,FALSE),VLOOKUP(K934,Info!$BI$4:$BJ$482,2,FALSE)),IF($J$10="Standard",VLOOKUP(K934,Info!$AG$4:$AH$2994,2,FALSE),VLOOKUP(K934,Info!$AK$4:$AL$2997,2,FALSE))))))</f>
        <v/>
      </c>
      <c r="P934" s="94" t="str">
        <f>IF($L934="None","",IF(ISERROR(VLOOKUP($L934,Info!$B$4:$B$266,1,FALSE)),"",VLOOKUP($L934,Info!$B$4:$L$266,3,FALSE)))</f>
        <v/>
      </c>
      <c r="Q934" s="96" t="str">
        <f>IF($L934="None","",IF(ISERROR(VLOOKUP($L934,Info!$B$4:$B$266,1,FALSE)),"",VLOOKUP($L934,Info!$B$4:$L$266,4,FALSE)))</f>
        <v/>
      </c>
      <c r="R934" s="1"/>
      <c r="S934" s="6" t="str">
        <f t="shared" si="72"/>
        <v/>
      </c>
      <c r="T934" s="6" t="str">
        <f>IF($L934="None","",IF(ISERROR(VLOOKUP($L934,Info!$B$4:$B$266,1,FALSE)),"",VLOOKUP($L934,Info!$B$4:$L$266,11,FALSE)))</f>
        <v/>
      </c>
      <c r="U934" s="1"/>
      <c r="V934" s="1"/>
      <c r="W934" s="1"/>
      <c r="X934" s="1" t="str">
        <f>IF($L934="None","",IF(ISERROR(VLOOKUP($L934,Info!$B$4:$B$266,1,FALSE)),"",IF(OR(W934="Metallic Liquid Tight",W934="Non-Metallic Liquid Tight",W934="LSZH",W934="Greenfield"),VLOOKUP($L934,Info!$B$4:$L$266,7,FALSE),"N/A")))</f>
        <v/>
      </c>
      <c r="Y934" s="1"/>
      <c r="Z934" s="96" t="str">
        <f>IF($L934="None","",IF(ISERROR(VLOOKUP($L934,Info!$B$4:$B$266,1,FALSE)),"",VLOOKUP($L934,Info!$B$4:$L$266,9,FALSE)))</f>
        <v/>
      </c>
      <c r="AA934" s="96" t="str">
        <f>IF($L934="None","",IF(ISERROR(VLOOKUP($L934,Info!$B$4:$B$266,1,FALSE)),"",VLOOKUP($L934,Info!$B$4:$L$266,8,FALSE)))</f>
        <v/>
      </c>
      <c r="AB934" s="96" t="str">
        <f>IF($L934="None","",IF(ISERROR(VLOOKUP($L934,Info!$B$4:$B$266,1,FALSE)),"",VLOOKUP($L934,Info!$B$4:$L$266,10,FALSE)))</f>
        <v/>
      </c>
      <c r="AC934" s="1" t="str">
        <f>IF(W934="SO Cable","Black,White",IF(O934="","",IF(P934="","",IF($J$12&lt;&gt;"ABC",IF(P934&lt;="250",VLOOKUP(O934,Info!$AZ$4:$BB$22,3,FALSE),VLOOKUP(O934,Info!$AZ$23:$BB$39,3,FALSE)),IF(P934&lt;="250",VLOOKUP(O934,Info!$AO$4:$AQ$22,3,FALSE),VLOOKUP(O934,Info!$AO$23:$AP$39,3,FALSE))))))</f>
        <v/>
      </c>
      <c r="AD934" s="1"/>
      <c r="AE934" s="1" t="str">
        <f>IF($L934="None","",IF(ISERROR(VLOOKUP($L934,Info!$B$4:$B$266,1,FALSE)),"",VLOOKUP($L934,Info!$B$4:$L$266,4,FALSE)))</f>
        <v/>
      </c>
      <c r="AF934" s="1" t="str">
        <f>IF($L934="None","",IF(ISERROR(VLOOKUP($L934,Info!$B$4:$B$266,1,FALSE)),"",VLOOKUP($L934,Info!$B$4:$L$266,6,FALSE)))</f>
        <v/>
      </c>
      <c r="AG934" s="1"/>
      <c r="AH934" s="33" t="str" cm="1">
        <f t="array" ref="AH934">IF(AND(L934&lt;&gt;"",O934&lt;&gt;"",R934:S934&lt;&gt;"",W934:X934&lt;&gt;"",Z934:AA934&lt;&gt;"",AC934&lt;&gt;""),"Good","Bad")</f>
        <v>Bad</v>
      </c>
      <c r="AL934" t="str" cm="1">
        <f t="array" ref="AL934">IF(R934&gt;0,_xlfn.IFS(COUNTIF($L$20:L934,"&lt;&gt;")&lt;101,1,COUNTIF($L$20:L934,"&lt;&gt;")&lt;201,2,COUNTIF($L$20:L934,"&lt;&gt;")&lt;301,3,COUNTIF($L$20:L934,"&lt;&gt;")&lt;401,4,COUNTIF($L$20:L934,"&lt;&gt;")&lt;501,5,COUNTIF($L$20:L934,"&lt;&gt;")&lt;601,6,COUNTIF($L$20:L934,"&lt;&gt;")&lt;701,7,COUNTIF($L$20:L934,"&lt;&gt;")&lt;801,8,COUNTIF($L$20:L934,"&lt;&gt;")&lt;901,9,COUNTIF($L$20:L934,"&lt;&gt;")&lt;1001,10,COUNTIF($L$20:L934,"&lt;&gt;")&lt;1101,11,COUNTIF($L$20:L934,"&lt;&gt;")&lt;1201,12,COUNTIF($L$20:L934,"&lt;&gt;")&lt;1301,13,COUNTIF($L$20:L934,"&lt;&gt;")&lt;1401,14,COUNTIF($L$20:L934,"&lt;&gt;")&lt;1501,15,COUNTIF($L$20:L934,"&lt;&gt;")&lt;1601,16,COUNTIF($L$20:L934,"&lt;&gt;")&lt;1701,17,COUNTIF($L$20:L934,"&lt;&gt;")&lt;1801,18,COUNTIF($L$20:L934,"&lt;&gt;")&lt;1901,19,COUNTIF($L$20:L934,"&lt;&gt;")&lt;2001,20,COUNTIF($L$20:L934,"&lt;&gt;")&lt;2101,21,COUNTIF($L$20:L934,"&lt;&gt;")&lt;2201,22,COUNTIF($L$20:L934,"&lt;&gt;")&lt;2301,23,COUNTIF($L$20:L934,"&lt;&gt;")&lt;2401,24,COUNTIF($L$20:L934,"&lt;&gt;")&lt;2501,25,COUNTIF($L$20:L934,"&lt;&gt;")&lt;2601,26,COUNTIF($L$20:L934,"&lt;&gt;")&lt;2701,27,COUNTIF($L$20:L934,"&lt;&gt;")&lt;2801,28,COUNTIF($L$20:L934,"&lt;&gt;")&lt;2901,29,COUNTIF($L$20:L934,"&lt;&gt;")&lt;3001,30),"")</f>
        <v/>
      </c>
      <c r="AM934" t="str">
        <f t="shared" si="70"/>
        <v/>
      </c>
      <c r="AN934" t="str">
        <f t="shared" si="74"/>
        <v/>
      </c>
      <c r="AP934" t="str">
        <f t="shared" si="73"/>
        <v/>
      </c>
      <c r="AQ934" t="str">
        <f>IF(AO934="","",COUNTIFS(AM934:$AM$3019,AO934))</f>
        <v/>
      </c>
    </row>
    <row r="935" spans="1:43" x14ac:dyDescent="0.25">
      <c r="A935" s="6" t="str">
        <f>IF(COUNT($A$20:A934)&lt;&gt;$B$4,IF(A934="","",A934+1),"")</f>
        <v/>
      </c>
      <c r="B935" s="3"/>
      <c r="C935" s="3"/>
      <c r="D935" s="122"/>
      <c r="E935" s="3"/>
      <c r="F935" s="3"/>
      <c r="G935" s="3"/>
      <c r="H935" s="3"/>
      <c r="I935" s="120"/>
      <c r="J935" s="3"/>
      <c r="K935" s="95" t="str" cm="1">
        <f t="array" ref="K935">IF(OR($J$14 = "A",$J$14 = "B",$J$14 = "C"),IF(I935="","",IF(LEN(I935)&gt;2,_xlfn.IFS(ISNUMBER(SEARCH("_",I935)),I935,ISNUMBER(SEARCH(", ",I935)),SUBSTITUTE(I935,", ","_"),ISNUMBER(SEARCH("/ ",I935)),SUBSTITUTE(I935,"/ ","_"),ISNUMBER(SEARCH(",",I935)),SUBSTITUTE(I935,",","_"),ISNUMBER(SEARCH("/",I935)),SUBSTITUTE(I935,"/","_"),ISNUMBER(SEARCH("",I935)),I935),I935)),IF(OR($J$14 = "J",$J$14 = "K"),"",IF(D935="","",IF(LEN(D935)&gt;2,_xlfn.IFS(ISNUMBER(SEARCH("_",D935)),D935,ISNUMBER(SEARCH(", ",D935)),SUBSTITUTE(D935,", ","_"),ISNUMBER(SEARCH("/ ",D935)),SUBSTITUTE(D935,"/ ","_"),ISNUMBER(SEARCH(",",D935)),SUBSTITUTE(D935,",","_"),ISNUMBER(SEARCH("/",D935)),SUBSTITUTE(D935,"/","_"),ISNUMBER(SEARCH("",D935)),D935),D935))))</f>
        <v/>
      </c>
      <c r="L935" s="1"/>
      <c r="M935" s="1" t="str">
        <f t="shared" si="71"/>
        <v/>
      </c>
      <c r="N935" s="94" t="str">
        <f>IF($L935="None","",IF(ISERROR(VLOOKUP($L935,Info!$B$4:$B$266,1,FALSE)),"",VLOOKUP($L935,Info!$B$4:$L$266,5,FALSE)))</f>
        <v/>
      </c>
      <c r="O935" s="94" t="str">
        <f>IF(K935="","",IF(AND($J$12&lt;&gt;"ABC",N935="3"),"BAC",IF(N935="3","ABC",IF($J$12&lt;&gt;"ABC",IF($J$10="Standard",VLOOKUP(K935,Info!$BE$4:$BF$481,2,FALSE),VLOOKUP(K935,Info!$BI$4:$BJ$482,2,FALSE)),IF($J$10="Standard",VLOOKUP(K935,Info!$AG$4:$AH$2994,2,FALSE),VLOOKUP(K935,Info!$AK$4:$AL$2997,2,FALSE))))))</f>
        <v/>
      </c>
      <c r="P935" s="94" t="str">
        <f>IF($L935="None","",IF(ISERROR(VLOOKUP($L935,Info!$B$4:$B$266,1,FALSE)),"",VLOOKUP($L935,Info!$B$4:$L$266,3,FALSE)))</f>
        <v/>
      </c>
      <c r="Q935" s="96" t="str">
        <f>IF($L935="None","",IF(ISERROR(VLOOKUP($L935,Info!$B$4:$B$266,1,FALSE)),"",VLOOKUP($L935,Info!$B$4:$L$266,4,FALSE)))</f>
        <v/>
      </c>
      <c r="R935" s="1"/>
      <c r="S935" s="6" t="str">
        <f t="shared" si="72"/>
        <v/>
      </c>
      <c r="T935" s="6" t="str">
        <f>IF($L935="None","",IF(ISERROR(VLOOKUP($L935,Info!$B$4:$B$266,1,FALSE)),"",VLOOKUP($L935,Info!$B$4:$L$266,11,FALSE)))</f>
        <v/>
      </c>
      <c r="U935" s="1"/>
      <c r="V935" s="1"/>
      <c r="W935" s="1"/>
      <c r="X935" s="1" t="str">
        <f>IF($L935="None","",IF(ISERROR(VLOOKUP($L935,Info!$B$4:$B$266,1,FALSE)),"",IF(OR(W935="Metallic Liquid Tight",W935="Non-Metallic Liquid Tight",W935="LSZH",W935="Greenfield"),VLOOKUP($L935,Info!$B$4:$L$266,7,FALSE),"N/A")))</f>
        <v/>
      </c>
      <c r="Y935" s="1"/>
      <c r="Z935" s="96" t="str">
        <f>IF($L935="None","",IF(ISERROR(VLOOKUP($L935,Info!$B$4:$B$266,1,FALSE)),"",VLOOKUP($L935,Info!$B$4:$L$266,9,FALSE)))</f>
        <v/>
      </c>
      <c r="AA935" s="96" t="str">
        <f>IF($L935="None","",IF(ISERROR(VLOOKUP($L935,Info!$B$4:$B$266,1,FALSE)),"",VLOOKUP($L935,Info!$B$4:$L$266,8,FALSE)))</f>
        <v/>
      </c>
      <c r="AB935" s="96" t="str">
        <f>IF($L935="None","",IF(ISERROR(VLOOKUP($L935,Info!$B$4:$B$266,1,FALSE)),"",VLOOKUP($L935,Info!$B$4:$L$266,10,FALSE)))</f>
        <v/>
      </c>
      <c r="AC935" s="1" t="str">
        <f>IF(W935="SO Cable","Black,White",IF(O935="","",IF(P935="","",IF($J$12&lt;&gt;"ABC",IF(P935&lt;="250",VLOOKUP(O935,Info!$AZ$4:$BB$22,3,FALSE),VLOOKUP(O935,Info!$AZ$23:$BB$39,3,FALSE)),IF(P935&lt;="250",VLOOKUP(O935,Info!$AO$4:$AQ$22,3,FALSE),VLOOKUP(O935,Info!$AO$23:$AP$39,3,FALSE))))))</f>
        <v/>
      </c>
      <c r="AD935" s="1"/>
      <c r="AE935" s="1" t="str">
        <f>IF($L935="None","",IF(ISERROR(VLOOKUP($L935,Info!$B$4:$B$266,1,FALSE)),"",VLOOKUP($L935,Info!$B$4:$L$266,4,FALSE)))</f>
        <v/>
      </c>
      <c r="AF935" s="1" t="str">
        <f>IF($L935="None","",IF(ISERROR(VLOOKUP($L935,Info!$B$4:$B$266,1,FALSE)),"",VLOOKUP($L935,Info!$B$4:$L$266,6,FALSE)))</f>
        <v/>
      </c>
      <c r="AG935" s="1"/>
      <c r="AH935" s="33" t="str" cm="1">
        <f t="array" ref="AH935">IF(AND(L935&lt;&gt;"",O935&lt;&gt;"",R935:S935&lt;&gt;"",W935:X935&lt;&gt;"",Z935:AA935&lt;&gt;"",AC935&lt;&gt;""),"Good","Bad")</f>
        <v>Bad</v>
      </c>
      <c r="AL935" t="str" cm="1">
        <f t="array" ref="AL935">IF(R935&gt;0,_xlfn.IFS(COUNTIF($L$20:L935,"&lt;&gt;")&lt;101,1,COUNTIF($L$20:L935,"&lt;&gt;")&lt;201,2,COUNTIF($L$20:L935,"&lt;&gt;")&lt;301,3,COUNTIF($L$20:L935,"&lt;&gt;")&lt;401,4,COUNTIF($L$20:L935,"&lt;&gt;")&lt;501,5,COUNTIF($L$20:L935,"&lt;&gt;")&lt;601,6,COUNTIF($L$20:L935,"&lt;&gt;")&lt;701,7,COUNTIF($L$20:L935,"&lt;&gt;")&lt;801,8,COUNTIF($L$20:L935,"&lt;&gt;")&lt;901,9,COUNTIF($L$20:L935,"&lt;&gt;")&lt;1001,10,COUNTIF($L$20:L935,"&lt;&gt;")&lt;1101,11,COUNTIF($L$20:L935,"&lt;&gt;")&lt;1201,12,COUNTIF($L$20:L935,"&lt;&gt;")&lt;1301,13,COUNTIF($L$20:L935,"&lt;&gt;")&lt;1401,14,COUNTIF($L$20:L935,"&lt;&gt;")&lt;1501,15,COUNTIF($L$20:L935,"&lt;&gt;")&lt;1601,16,COUNTIF($L$20:L935,"&lt;&gt;")&lt;1701,17,COUNTIF($L$20:L935,"&lt;&gt;")&lt;1801,18,COUNTIF($L$20:L935,"&lt;&gt;")&lt;1901,19,COUNTIF($L$20:L935,"&lt;&gt;")&lt;2001,20,COUNTIF($L$20:L935,"&lt;&gt;")&lt;2101,21,COUNTIF($L$20:L935,"&lt;&gt;")&lt;2201,22,COUNTIF($L$20:L935,"&lt;&gt;")&lt;2301,23,COUNTIF($L$20:L935,"&lt;&gt;")&lt;2401,24,COUNTIF($L$20:L935,"&lt;&gt;")&lt;2501,25,COUNTIF($L$20:L935,"&lt;&gt;")&lt;2601,26,COUNTIF($L$20:L935,"&lt;&gt;")&lt;2701,27,COUNTIF($L$20:L935,"&lt;&gt;")&lt;2801,28,COUNTIF($L$20:L935,"&lt;&gt;")&lt;2901,29,COUNTIF($L$20:L935,"&lt;&gt;")&lt;3001,30),"")</f>
        <v/>
      </c>
      <c r="AM935" t="str">
        <f t="shared" si="70"/>
        <v/>
      </c>
      <c r="AN935" t="str">
        <f t="shared" si="74"/>
        <v/>
      </c>
      <c r="AP935" t="str">
        <f t="shared" si="73"/>
        <v/>
      </c>
      <c r="AQ935" t="str">
        <f>IF(AO935="","",COUNTIFS(AM935:$AM$3019,AO935))</f>
        <v/>
      </c>
    </row>
    <row r="936" spans="1:43" x14ac:dyDescent="0.25">
      <c r="A936" s="6" t="str">
        <f>IF(COUNT($A$20:A935)&lt;&gt;$B$4,IF(A935="","",A935+1),"")</f>
        <v/>
      </c>
      <c r="B936" s="3"/>
      <c r="C936" s="3"/>
      <c r="D936" s="122"/>
      <c r="E936" s="3"/>
      <c r="F936" s="3"/>
      <c r="G936" s="3"/>
      <c r="H936" s="3"/>
      <c r="I936" s="120"/>
      <c r="J936" s="3"/>
      <c r="K936" s="95" t="str" cm="1">
        <f t="array" ref="K936">IF(OR($J$14 = "A",$J$14 = "B",$J$14 = "C"),IF(I936="","",IF(LEN(I936)&gt;2,_xlfn.IFS(ISNUMBER(SEARCH("_",I936)),I936,ISNUMBER(SEARCH(", ",I936)),SUBSTITUTE(I936,", ","_"),ISNUMBER(SEARCH("/ ",I936)),SUBSTITUTE(I936,"/ ","_"),ISNUMBER(SEARCH(",",I936)),SUBSTITUTE(I936,",","_"),ISNUMBER(SEARCH("/",I936)),SUBSTITUTE(I936,"/","_"),ISNUMBER(SEARCH("",I936)),I936),I936)),IF(OR($J$14 = "J",$J$14 = "K"),"",IF(D936="","",IF(LEN(D936)&gt;2,_xlfn.IFS(ISNUMBER(SEARCH("_",D936)),D936,ISNUMBER(SEARCH(", ",D936)),SUBSTITUTE(D936,", ","_"),ISNUMBER(SEARCH("/ ",D936)),SUBSTITUTE(D936,"/ ","_"),ISNUMBER(SEARCH(",",D936)),SUBSTITUTE(D936,",","_"),ISNUMBER(SEARCH("/",D936)),SUBSTITUTE(D936,"/","_"),ISNUMBER(SEARCH("",D936)),D936),D936))))</f>
        <v/>
      </c>
      <c r="L936" s="1"/>
      <c r="M936" s="1" t="str">
        <f t="shared" si="71"/>
        <v/>
      </c>
      <c r="N936" s="94" t="str">
        <f>IF($L936="None","",IF(ISERROR(VLOOKUP($L936,Info!$B$4:$B$266,1,FALSE)),"",VLOOKUP($L936,Info!$B$4:$L$266,5,FALSE)))</f>
        <v/>
      </c>
      <c r="O936" s="94" t="str">
        <f>IF(K936="","",IF(AND($J$12&lt;&gt;"ABC",N936="3"),"BAC",IF(N936="3","ABC",IF($J$12&lt;&gt;"ABC",IF($J$10="Standard",VLOOKUP(K936,Info!$BE$4:$BF$481,2,FALSE),VLOOKUP(K936,Info!$BI$4:$BJ$482,2,FALSE)),IF($J$10="Standard",VLOOKUP(K936,Info!$AG$4:$AH$2994,2,FALSE),VLOOKUP(K936,Info!$AK$4:$AL$2997,2,FALSE))))))</f>
        <v/>
      </c>
      <c r="P936" s="94" t="str">
        <f>IF($L936="None","",IF(ISERROR(VLOOKUP($L936,Info!$B$4:$B$266,1,FALSE)),"",VLOOKUP($L936,Info!$B$4:$L$266,3,FALSE)))</f>
        <v/>
      </c>
      <c r="Q936" s="96" t="str">
        <f>IF($L936="None","",IF(ISERROR(VLOOKUP($L936,Info!$B$4:$B$266,1,FALSE)),"",VLOOKUP($L936,Info!$B$4:$L$266,4,FALSE)))</f>
        <v/>
      </c>
      <c r="R936" s="1"/>
      <c r="S936" s="6" t="str">
        <f t="shared" si="72"/>
        <v/>
      </c>
      <c r="T936" s="6" t="str">
        <f>IF($L936="None","",IF(ISERROR(VLOOKUP($L936,Info!$B$4:$B$266,1,FALSE)),"",VLOOKUP($L936,Info!$B$4:$L$266,11,FALSE)))</f>
        <v/>
      </c>
      <c r="U936" s="1"/>
      <c r="V936" s="1"/>
      <c r="W936" s="1"/>
      <c r="X936" s="1" t="str">
        <f>IF($L936="None","",IF(ISERROR(VLOOKUP($L936,Info!$B$4:$B$266,1,FALSE)),"",IF(OR(W936="Metallic Liquid Tight",W936="Non-Metallic Liquid Tight",W936="LSZH",W936="Greenfield"),VLOOKUP($L936,Info!$B$4:$L$266,7,FALSE),"N/A")))</f>
        <v/>
      </c>
      <c r="Y936" s="1"/>
      <c r="Z936" s="96" t="str">
        <f>IF($L936="None","",IF(ISERROR(VLOOKUP($L936,Info!$B$4:$B$266,1,FALSE)),"",VLOOKUP($L936,Info!$B$4:$L$266,9,FALSE)))</f>
        <v/>
      </c>
      <c r="AA936" s="96" t="str">
        <f>IF($L936="None","",IF(ISERROR(VLOOKUP($L936,Info!$B$4:$B$266,1,FALSE)),"",VLOOKUP($L936,Info!$B$4:$L$266,8,FALSE)))</f>
        <v/>
      </c>
      <c r="AB936" s="96" t="str">
        <f>IF($L936="None","",IF(ISERROR(VLOOKUP($L936,Info!$B$4:$B$266,1,FALSE)),"",VLOOKUP($L936,Info!$B$4:$L$266,10,FALSE)))</f>
        <v/>
      </c>
      <c r="AC936" s="1" t="str">
        <f>IF(W936="SO Cable","Black,White",IF(O936="","",IF(P936="","",IF($J$12&lt;&gt;"ABC",IF(P936&lt;="250",VLOOKUP(O936,Info!$AZ$4:$BB$22,3,FALSE),VLOOKUP(O936,Info!$AZ$23:$BB$39,3,FALSE)),IF(P936&lt;="250",VLOOKUP(O936,Info!$AO$4:$AQ$22,3,FALSE),VLOOKUP(O936,Info!$AO$23:$AP$39,3,FALSE))))))</f>
        <v/>
      </c>
      <c r="AD936" s="1"/>
      <c r="AE936" s="1" t="str">
        <f>IF($L936="None","",IF(ISERROR(VLOOKUP($L936,Info!$B$4:$B$266,1,FALSE)),"",VLOOKUP($L936,Info!$B$4:$L$266,4,FALSE)))</f>
        <v/>
      </c>
      <c r="AF936" s="1" t="str">
        <f>IF($L936="None","",IF(ISERROR(VLOOKUP($L936,Info!$B$4:$B$266,1,FALSE)),"",VLOOKUP($L936,Info!$B$4:$L$266,6,FALSE)))</f>
        <v/>
      </c>
      <c r="AG936" s="1"/>
      <c r="AH936" s="33" t="str" cm="1">
        <f t="array" ref="AH936">IF(AND(L936&lt;&gt;"",O936&lt;&gt;"",R936:S936&lt;&gt;"",W936:X936&lt;&gt;"",Z936:AA936&lt;&gt;"",AC936&lt;&gt;""),"Good","Bad")</f>
        <v>Bad</v>
      </c>
      <c r="AL936" t="str" cm="1">
        <f t="array" ref="AL936">IF(R936&gt;0,_xlfn.IFS(COUNTIF($L$20:L936,"&lt;&gt;")&lt;101,1,COUNTIF($L$20:L936,"&lt;&gt;")&lt;201,2,COUNTIF($L$20:L936,"&lt;&gt;")&lt;301,3,COUNTIF($L$20:L936,"&lt;&gt;")&lt;401,4,COUNTIF($L$20:L936,"&lt;&gt;")&lt;501,5,COUNTIF($L$20:L936,"&lt;&gt;")&lt;601,6,COUNTIF($L$20:L936,"&lt;&gt;")&lt;701,7,COUNTIF($L$20:L936,"&lt;&gt;")&lt;801,8,COUNTIF($L$20:L936,"&lt;&gt;")&lt;901,9,COUNTIF($L$20:L936,"&lt;&gt;")&lt;1001,10,COUNTIF($L$20:L936,"&lt;&gt;")&lt;1101,11,COUNTIF($L$20:L936,"&lt;&gt;")&lt;1201,12,COUNTIF($L$20:L936,"&lt;&gt;")&lt;1301,13,COUNTIF($L$20:L936,"&lt;&gt;")&lt;1401,14,COUNTIF($L$20:L936,"&lt;&gt;")&lt;1501,15,COUNTIF($L$20:L936,"&lt;&gt;")&lt;1601,16,COUNTIF($L$20:L936,"&lt;&gt;")&lt;1701,17,COUNTIF($L$20:L936,"&lt;&gt;")&lt;1801,18,COUNTIF($L$20:L936,"&lt;&gt;")&lt;1901,19,COUNTIF($L$20:L936,"&lt;&gt;")&lt;2001,20,COUNTIF($L$20:L936,"&lt;&gt;")&lt;2101,21,COUNTIF($L$20:L936,"&lt;&gt;")&lt;2201,22,COUNTIF($L$20:L936,"&lt;&gt;")&lt;2301,23,COUNTIF($L$20:L936,"&lt;&gt;")&lt;2401,24,COUNTIF($L$20:L936,"&lt;&gt;")&lt;2501,25,COUNTIF($L$20:L936,"&lt;&gt;")&lt;2601,26,COUNTIF($L$20:L936,"&lt;&gt;")&lt;2701,27,COUNTIF($L$20:L936,"&lt;&gt;")&lt;2801,28,COUNTIF($L$20:L936,"&lt;&gt;")&lt;2901,29,COUNTIF($L$20:L936,"&lt;&gt;")&lt;3001,30),"")</f>
        <v/>
      </c>
      <c r="AM936" t="str">
        <f t="shared" si="70"/>
        <v/>
      </c>
      <c r="AN936" t="str">
        <f t="shared" si="74"/>
        <v/>
      </c>
      <c r="AP936" t="str">
        <f t="shared" si="73"/>
        <v/>
      </c>
      <c r="AQ936" t="str">
        <f>IF(AO936="","",COUNTIFS(AM936:$AM$3019,AO936))</f>
        <v/>
      </c>
    </row>
    <row r="937" spans="1:43" x14ac:dyDescent="0.25">
      <c r="A937" s="6" t="str">
        <f>IF(COUNT($A$20:A936)&lt;&gt;$B$4,IF(A936="","",A936+1),"")</f>
        <v/>
      </c>
      <c r="B937" s="3"/>
      <c r="C937" s="3"/>
      <c r="D937" s="122"/>
      <c r="E937" s="3"/>
      <c r="F937" s="3"/>
      <c r="G937" s="3"/>
      <c r="H937" s="3"/>
      <c r="I937" s="120"/>
      <c r="J937" s="3"/>
      <c r="K937" s="95" t="str" cm="1">
        <f t="array" ref="K937">IF(OR($J$14 = "A",$J$14 = "B",$J$14 = "C"),IF(I937="","",IF(LEN(I937)&gt;2,_xlfn.IFS(ISNUMBER(SEARCH("_",I937)),I937,ISNUMBER(SEARCH(", ",I937)),SUBSTITUTE(I937,", ","_"),ISNUMBER(SEARCH("/ ",I937)),SUBSTITUTE(I937,"/ ","_"),ISNUMBER(SEARCH(",",I937)),SUBSTITUTE(I937,",","_"),ISNUMBER(SEARCH("/",I937)),SUBSTITUTE(I937,"/","_"),ISNUMBER(SEARCH("",I937)),I937),I937)),IF(OR($J$14 = "J",$J$14 = "K"),"",IF(D937="","",IF(LEN(D937)&gt;2,_xlfn.IFS(ISNUMBER(SEARCH("_",D937)),D937,ISNUMBER(SEARCH(", ",D937)),SUBSTITUTE(D937,", ","_"),ISNUMBER(SEARCH("/ ",D937)),SUBSTITUTE(D937,"/ ","_"),ISNUMBER(SEARCH(",",D937)),SUBSTITUTE(D937,",","_"),ISNUMBER(SEARCH("/",D937)),SUBSTITUTE(D937,"/","_"),ISNUMBER(SEARCH("",D937)),D937),D937))))</f>
        <v/>
      </c>
      <c r="L937" s="1"/>
      <c r="M937" s="1" t="str">
        <f t="shared" si="71"/>
        <v/>
      </c>
      <c r="N937" s="94" t="str">
        <f>IF($L937="None","",IF(ISERROR(VLOOKUP($L937,Info!$B$4:$B$266,1,FALSE)),"",VLOOKUP($L937,Info!$B$4:$L$266,5,FALSE)))</f>
        <v/>
      </c>
      <c r="O937" s="94" t="str">
        <f>IF(K937="","",IF(AND($J$12&lt;&gt;"ABC",N937="3"),"BAC",IF(N937="3","ABC",IF($J$12&lt;&gt;"ABC",IF($J$10="Standard",VLOOKUP(K937,Info!$BE$4:$BF$481,2,FALSE),VLOOKUP(K937,Info!$BI$4:$BJ$482,2,FALSE)),IF($J$10="Standard",VLOOKUP(K937,Info!$AG$4:$AH$2994,2,FALSE),VLOOKUP(K937,Info!$AK$4:$AL$2997,2,FALSE))))))</f>
        <v/>
      </c>
      <c r="P937" s="94" t="str">
        <f>IF($L937="None","",IF(ISERROR(VLOOKUP($L937,Info!$B$4:$B$266,1,FALSE)),"",VLOOKUP($L937,Info!$B$4:$L$266,3,FALSE)))</f>
        <v/>
      </c>
      <c r="Q937" s="96" t="str">
        <f>IF($L937="None","",IF(ISERROR(VLOOKUP($L937,Info!$B$4:$B$266,1,FALSE)),"",VLOOKUP($L937,Info!$B$4:$L$266,4,FALSE)))</f>
        <v/>
      </c>
      <c r="R937" s="1"/>
      <c r="S937" s="6" t="str">
        <f t="shared" si="72"/>
        <v/>
      </c>
      <c r="T937" s="6" t="str">
        <f>IF($L937="None","",IF(ISERROR(VLOOKUP($L937,Info!$B$4:$B$266,1,FALSE)),"",VLOOKUP($L937,Info!$B$4:$L$266,11,FALSE)))</f>
        <v/>
      </c>
      <c r="U937" s="1"/>
      <c r="V937" s="1"/>
      <c r="W937" s="1"/>
      <c r="X937" s="1" t="str">
        <f>IF($L937="None","",IF(ISERROR(VLOOKUP($L937,Info!$B$4:$B$266,1,FALSE)),"",IF(OR(W937="Metallic Liquid Tight",W937="Non-Metallic Liquid Tight",W937="LSZH",W937="Greenfield"),VLOOKUP($L937,Info!$B$4:$L$266,7,FALSE),"N/A")))</f>
        <v/>
      </c>
      <c r="Y937" s="1"/>
      <c r="Z937" s="96" t="str">
        <f>IF($L937="None","",IF(ISERROR(VLOOKUP($L937,Info!$B$4:$B$266,1,FALSE)),"",VLOOKUP($L937,Info!$B$4:$L$266,9,FALSE)))</f>
        <v/>
      </c>
      <c r="AA937" s="96" t="str">
        <f>IF($L937="None","",IF(ISERROR(VLOOKUP($L937,Info!$B$4:$B$266,1,FALSE)),"",VLOOKUP($L937,Info!$B$4:$L$266,8,FALSE)))</f>
        <v/>
      </c>
      <c r="AB937" s="96" t="str">
        <f>IF($L937="None","",IF(ISERROR(VLOOKUP($L937,Info!$B$4:$B$266,1,FALSE)),"",VLOOKUP($L937,Info!$B$4:$L$266,10,FALSE)))</f>
        <v/>
      </c>
      <c r="AC937" s="1" t="str">
        <f>IF(W937="SO Cable","Black,White",IF(O937="","",IF(P937="","",IF($J$12&lt;&gt;"ABC",IF(P937&lt;="250",VLOOKUP(O937,Info!$AZ$4:$BB$22,3,FALSE),VLOOKUP(O937,Info!$AZ$23:$BB$39,3,FALSE)),IF(P937&lt;="250",VLOOKUP(O937,Info!$AO$4:$AQ$22,3,FALSE),VLOOKUP(O937,Info!$AO$23:$AP$39,3,FALSE))))))</f>
        <v/>
      </c>
      <c r="AD937" s="1"/>
      <c r="AE937" s="1" t="str">
        <f>IF($L937="None","",IF(ISERROR(VLOOKUP($L937,Info!$B$4:$B$266,1,FALSE)),"",VLOOKUP($L937,Info!$B$4:$L$266,4,FALSE)))</f>
        <v/>
      </c>
      <c r="AF937" s="1" t="str">
        <f>IF($L937="None","",IF(ISERROR(VLOOKUP($L937,Info!$B$4:$B$266,1,FALSE)),"",VLOOKUP($L937,Info!$B$4:$L$266,6,FALSE)))</f>
        <v/>
      </c>
      <c r="AG937" s="1"/>
      <c r="AH937" s="33" t="str" cm="1">
        <f t="array" ref="AH937">IF(AND(L937&lt;&gt;"",O937&lt;&gt;"",R937:S937&lt;&gt;"",W937:X937&lt;&gt;"",Z937:AA937&lt;&gt;"",AC937&lt;&gt;""),"Good","Bad")</f>
        <v>Bad</v>
      </c>
      <c r="AL937" t="str" cm="1">
        <f t="array" ref="AL937">IF(R937&gt;0,_xlfn.IFS(COUNTIF($L$20:L937,"&lt;&gt;")&lt;101,1,COUNTIF($L$20:L937,"&lt;&gt;")&lt;201,2,COUNTIF($L$20:L937,"&lt;&gt;")&lt;301,3,COUNTIF($L$20:L937,"&lt;&gt;")&lt;401,4,COUNTIF($L$20:L937,"&lt;&gt;")&lt;501,5,COUNTIF($L$20:L937,"&lt;&gt;")&lt;601,6,COUNTIF($L$20:L937,"&lt;&gt;")&lt;701,7,COUNTIF($L$20:L937,"&lt;&gt;")&lt;801,8,COUNTIF($L$20:L937,"&lt;&gt;")&lt;901,9,COUNTIF($L$20:L937,"&lt;&gt;")&lt;1001,10,COUNTIF($L$20:L937,"&lt;&gt;")&lt;1101,11,COUNTIF($L$20:L937,"&lt;&gt;")&lt;1201,12,COUNTIF($L$20:L937,"&lt;&gt;")&lt;1301,13,COUNTIF($L$20:L937,"&lt;&gt;")&lt;1401,14,COUNTIF($L$20:L937,"&lt;&gt;")&lt;1501,15,COUNTIF($L$20:L937,"&lt;&gt;")&lt;1601,16,COUNTIF($L$20:L937,"&lt;&gt;")&lt;1701,17,COUNTIF($L$20:L937,"&lt;&gt;")&lt;1801,18,COUNTIF($L$20:L937,"&lt;&gt;")&lt;1901,19,COUNTIF($L$20:L937,"&lt;&gt;")&lt;2001,20,COUNTIF($L$20:L937,"&lt;&gt;")&lt;2101,21,COUNTIF($L$20:L937,"&lt;&gt;")&lt;2201,22,COUNTIF($L$20:L937,"&lt;&gt;")&lt;2301,23,COUNTIF($L$20:L937,"&lt;&gt;")&lt;2401,24,COUNTIF($L$20:L937,"&lt;&gt;")&lt;2501,25,COUNTIF($L$20:L937,"&lt;&gt;")&lt;2601,26,COUNTIF($L$20:L937,"&lt;&gt;")&lt;2701,27,COUNTIF($L$20:L937,"&lt;&gt;")&lt;2801,28,COUNTIF($L$20:L937,"&lt;&gt;")&lt;2901,29,COUNTIF($L$20:L937,"&lt;&gt;")&lt;3001,30),"")</f>
        <v/>
      </c>
      <c r="AM937" t="str">
        <f t="shared" si="70"/>
        <v/>
      </c>
      <c r="AN937" t="str">
        <f t="shared" si="74"/>
        <v/>
      </c>
      <c r="AP937" t="str">
        <f t="shared" si="73"/>
        <v/>
      </c>
      <c r="AQ937" t="str">
        <f>IF(AO937="","",COUNTIFS(AM937:$AM$3019,AO937))</f>
        <v/>
      </c>
    </row>
    <row r="938" spans="1:43" x14ac:dyDescent="0.25">
      <c r="A938" s="6" t="str">
        <f>IF(COUNT($A$20:A937)&lt;&gt;$B$4,IF(A937="","",A937+1),"")</f>
        <v/>
      </c>
      <c r="B938" s="3"/>
      <c r="C938" s="3"/>
      <c r="D938" s="122"/>
      <c r="E938" s="3"/>
      <c r="F938" s="3"/>
      <c r="G938" s="3"/>
      <c r="H938" s="3"/>
      <c r="I938" s="120"/>
      <c r="J938" s="3"/>
      <c r="K938" s="95" t="str" cm="1">
        <f t="array" ref="K938">IF(OR($J$14 = "A",$J$14 = "B",$J$14 = "C"),IF(I938="","",IF(LEN(I938)&gt;2,_xlfn.IFS(ISNUMBER(SEARCH("_",I938)),I938,ISNUMBER(SEARCH(", ",I938)),SUBSTITUTE(I938,", ","_"),ISNUMBER(SEARCH("/ ",I938)),SUBSTITUTE(I938,"/ ","_"),ISNUMBER(SEARCH(",",I938)),SUBSTITUTE(I938,",","_"),ISNUMBER(SEARCH("/",I938)),SUBSTITUTE(I938,"/","_"),ISNUMBER(SEARCH("",I938)),I938),I938)),IF(OR($J$14 = "J",$J$14 = "K"),"",IF(D938="","",IF(LEN(D938)&gt;2,_xlfn.IFS(ISNUMBER(SEARCH("_",D938)),D938,ISNUMBER(SEARCH(", ",D938)),SUBSTITUTE(D938,", ","_"),ISNUMBER(SEARCH("/ ",D938)),SUBSTITUTE(D938,"/ ","_"),ISNUMBER(SEARCH(",",D938)),SUBSTITUTE(D938,",","_"),ISNUMBER(SEARCH("/",D938)),SUBSTITUTE(D938,"/","_"),ISNUMBER(SEARCH("",D938)),D938),D938))))</f>
        <v/>
      </c>
      <c r="L938" s="1"/>
      <c r="M938" s="1" t="str">
        <f t="shared" si="71"/>
        <v/>
      </c>
      <c r="N938" s="94" t="str">
        <f>IF($L938="None","",IF(ISERROR(VLOOKUP($L938,Info!$B$4:$B$266,1,FALSE)),"",VLOOKUP($L938,Info!$B$4:$L$266,5,FALSE)))</f>
        <v/>
      </c>
      <c r="O938" s="94" t="str">
        <f>IF(K938="","",IF(AND($J$12&lt;&gt;"ABC",N938="3"),"BAC",IF(N938="3","ABC",IF($J$12&lt;&gt;"ABC",IF($J$10="Standard",VLOOKUP(K938,Info!$BE$4:$BF$481,2,FALSE),VLOOKUP(K938,Info!$BI$4:$BJ$482,2,FALSE)),IF($J$10="Standard",VLOOKUP(K938,Info!$AG$4:$AH$2994,2,FALSE),VLOOKUP(K938,Info!$AK$4:$AL$2997,2,FALSE))))))</f>
        <v/>
      </c>
      <c r="P938" s="94" t="str">
        <f>IF($L938="None","",IF(ISERROR(VLOOKUP($L938,Info!$B$4:$B$266,1,FALSE)),"",VLOOKUP($L938,Info!$B$4:$L$266,3,FALSE)))</f>
        <v/>
      </c>
      <c r="Q938" s="96" t="str">
        <f>IF($L938="None","",IF(ISERROR(VLOOKUP($L938,Info!$B$4:$B$266,1,FALSE)),"",VLOOKUP($L938,Info!$B$4:$L$266,4,FALSE)))</f>
        <v/>
      </c>
      <c r="R938" s="1"/>
      <c r="S938" s="6" t="str">
        <f t="shared" si="72"/>
        <v/>
      </c>
      <c r="T938" s="6" t="str">
        <f>IF($L938="None","",IF(ISERROR(VLOOKUP($L938,Info!$B$4:$B$266,1,FALSE)),"",VLOOKUP($L938,Info!$B$4:$L$266,11,FALSE)))</f>
        <v/>
      </c>
      <c r="U938" s="1"/>
      <c r="V938" s="1"/>
      <c r="W938" s="1"/>
      <c r="X938" s="1" t="str">
        <f>IF($L938="None","",IF(ISERROR(VLOOKUP($L938,Info!$B$4:$B$266,1,FALSE)),"",IF(OR(W938="Metallic Liquid Tight",W938="Non-Metallic Liquid Tight",W938="LSZH",W938="Greenfield"),VLOOKUP($L938,Info!$B$4:$L$266,7,FALSE),"N/A")))</f>
        <v/>
      </c>
      <c r="Y938" s="1"/>
      <c r="Z938" s="96" t="str">
        <f>IF($L938="None","",IF(ISERROR(VLOOKUP($L938,Info!$B$4:$B$266,1,FALSE)),"",VLOOKUP($L938,Info!$B$4:$L$266,9,FALSE)))</f>
        <v/>
      </c>
      <c r="AA938" s="96" t="str">
        <f>IF($L938="None","",IF(ISERROR(VLOOKUP($L938,Info!$B$4:$B$266,1,FALSE)),"",VLOOKUP($L938,Info!$B$4:$L$266,8,FALSE)))</f>
        <v/>
      </c>
      <c r="AB938" s="96" t="str">
        <f>IF($L938="None","",IF(ISERROR(VLOOKUP($L938,Info!$B$4:$B$266,1,FALSE)),"",VLOOKUP($L938,Info!$B$4:$L$266,10,FALSE)))</f>
        <v/>
      </c>
      <c r="AC938" s="1" t="str">
        <f>IF(W938="SO Cable","Black,White",IF(O938="","",IF(P938="","",IF($J$12&lt;&gt;"ABC",IF(P938&lt;="250",VLOOKUP(O938,Info!$AZ$4:$BB$22,3,FALSE),VLOOKUP(O938,Info!$AZ$23:$BB$39,3,FALSE)),IF(P938&lt;="250",VLOOKUP(O938,Info!$AO$4:$AQ$22,3,FALSE),VLOOKUP(O938,Info!$AO$23:$AP$39,3,FALSE))))))</f>
        <v/>
      </c>
      <c r="AD938" s="1"/>
      <c r="AE938" s="1" t="str">
        <f>IF($L938="None","",IF(ISERROR(VLOOKUP($L938,Info!$B$4:$B$266,1,FALSE)),"",VLOOKUP($L938,Info!$B$4:$L$266,4,FALSE)))</f>
        <v/>
      </c>
      <c r="AF938" s="1" t="str">
        <f>IF($L938="None","",IF(ISERROR(VLOOKUP($L938,Info!$B$4:$B$266,1,FALSE)),"",VLOOKUP($L938,Info!$B$4:$L$266,6,FALSE)))</f>
        <v/>
      </c>
      <c r="AG938" s="1"/>
      <c r="AH938" s="33" t="str" cm="1">
        <f t="array" ref="AH938">IF(AND(L938&lt;&gt;"",O938&lt;&gt;"",R938:S938&lt;&gt;"",W938:X938&lt;&gt;"",Z938:AA938&lt;&gt;"",AC938&lt;&gt;""),"Good","Bad")</f>
        <v>Bad</v>
      </c>
      <c r="AL938" t="str" cm="1">
        <f t="array" ref="AL938">IF(R938&gt;0,_xlfn.IFS(COUNTIF($L$20:L938,"&lt;&gt;")&lt;101,1,COUNTIF($L$20:L938,"&lt;&gt;")&lt;201,2,COUNTIF($L$20:L938,"&lt;&gt;")&lt;301,3,COUNTIF($L$20:L938,"&lt;&gt;")&lt;401,4,COUNTIF($L$20:L938,"&lt;&gt;")&lt;501,5,COUNTIF($L$20:L938,"&lt;&gt;")&lt;601,6,COUNTIF($L$20:L938,"&lt;&gt;")&lt;701,7,COUNTIF($L$20:L938,"&lt;&gt;")&lt;801,8,COUNTIF($L$20:L938,"&lt;&gt;")&lt;901,9,COUNTIF($L$20:L938,"&lt;&gt;")&lt;1001,10,COUNTIF($L$20:L938,"&lt;&gt;")&lt;1101,11,COUNTIF($L$20:L938,"&lt;&gt;")&lt;1201,12,COUNTIF($L$20:L938,"&lt;&gt;")&lt;1301,13,COUNTIF($L$20:L938,"&lt;&gt;")&lt;1401,14,COUNTIF($L$20:L938,"&lt;&gt;")&lt;1501,15,COUNTIF($L$20:L938,"&lt;&gt;")&lt;1601,16,COUNTIF($L$20:L938,"&lt;&gt;")&lt;1701,17,COUNTIF($L$20:L938,"&lt;&gt;")&lt;1801,18,COUNTIF($L$20:L938,"&lt;&gt;")&lt;1901,19,COUNTIF($L$20:L938,"&lt;&gt;")&lt;2001,20,COUNTIF($L$20:L938,"&lt;&gt;")&lt;2101,21,COUNTIF($L$20:L938,"&lt;&gt;")&lt;2201,22,COUNTIF($L$20:L938,"&lt;&gt;")&lt;2301,23,COUNTIF($L$20:L938,"&lt;&gt;")&lt;2401,24,COUNTIF($L$20:L938,"&lt;&gt;")&lt;2501,25,COUNTIF($L$20:L938,"&lt;&gt;")&lt;2601,26,COUNTIF($L$20:L938,"&lt;&gt;")&lt;2701,27,COUNTIF($L$20:L938,"&lt;&gt;")&lt;2801,28,COUNTIF($L$20:L938,"&lt;&gt;")&lt;2901,29,COUNTIF($L$20:L938,"&lt;&gt;")&lt;3001,30),"")</f>
        <v/>
      </c>
      <c r="AM938" t="str">
        <f t="shared" si="70"/>
        <v/>
      </c>
      <c r="AN938" t="str">
        <f t="shared" si="74"/>
        <v/>
      </c>
      <c r="AP938" t="str">
        <f t="shared" si="73"/>
        <v/>
      </c>
      <c r="AQ938" t="str">
        <f>IF(AO938="","",COUNTIFS(AM938:$AM$3019,AO938))</f>
        <v/>
      </c>
    </row>
    <row r="939" spans="1:43" x14ac:dyDescent="0.25">
      <c r="A939" s="6" t="str">
        <f>IF(COUNT($A$20:A938)&lt;&gt;$B$4,IF(A938="","",A938+1),"")</f>
        <v/>
      </c>
      <c r="B939" s="3"/>
      <c r="C939" s="3"/>
      <c r="D939" s="122"/>
      <c r="E939" s="3"/>
      <c r="F939" s="3"/>
      <c r="G939" s="3"/>
      <c r="H939" s="3"/>
      <c r="I939" s="120"/>
      <c r="J939" s="3"/>
      <c r="K939" s="95" t="str" cm="1">
        <f t="array" ref="K939">IF(OR($J$14 = "A",$J$14 = "B",$J$14 = "C"),IF(I939="","",IF(LEN(I939)&gt;2,_xlfn.IFS(ISNUMBER(SEARCH("_",I939)),I939,ISNUMBER(SEARCH(", ",I939)),SUBSTITUTE(I939,", ","_"),ISNUMBER(SEARCH("/ ",I939)),SUBSTITUTE(I939,"/ ","_"),ISNUMBER(SEARCH(",",I939)),SUBSTITUTE(I939,",","_"),ISNUMBER(SEARCH("/",I939)),SUBSTITUTE(I939,"/","_"),ISNUMBER(SEARCH("",I939)),I939),I939)),IF(OR($J$14 = "J",$J$14 = "K"),"",IF(D939="","",IF(LEN(D939)&gt;2,_xlfn.IFS(ISNUMBER(SEARCH("_",D939)),D939,ISNUMBER(SEARCH(", ",D939)),SUBSTITUTE(D939,", ","_"),ISNUMBER(SEARCH("/ ",D939)),SUBSTITUTE(D939,"/ ","_"),ISNUMBER(SEARCH(",",D939)),SUBSTITUTE(D939,",","_"),ISNUMBER(SEARCH("/",D939)),SUBSTITUTE(D939,"/","_"),ISNUMBER(SEARCH("",D939)),D939),D939))))</f>
        <v/>
      </c>
      <c r="L939" s="1"/>
      <c r="M939" s="1" t="str">
        <f t="shared" si="71"/>
        <v/>
      </c>
      <c r="N939" s="94" t="str">
        <f>IF($L939="None","",IF(ISERROR(VLOOKUP($L939,Info!$B$4:$B$266,1,FALSE)),"",VLOOKUP($L939,Info!$B$4:$L$266,5,FALSE)))</f>
        <v/>
      </c>
      <c r="O939" s="94" t="str">
        <f>IF(K939="","",IF(AND($J$12&lt;&gt;"ABC",N939="3"),"BAC",IF(N939="3","ABC",IF($J$12&lt;&gt;"ABC",IF($J$10="Standard",VLOOKUP(K939,Info!$BE$4:$BF$481,2,FALSE),VLOOKUP(K939,Info!$BI$4:$BJ$482,2,FALSE)),IF($J$10="Standard",VLOOKUP(K939,Info!$AG$4:$AH$2994,2,FALSE),VLOOKUP(K939,Info!$AK$4:$AL$2997,2,FALSE))))))</f>
        <v/>
      </c>
      <c r="P939" s="94" t="str">
        <f>IF($L939="None","",IF(ISERROR(VLOOKUP($L939,Info!$B$4:$B$266,1,FALSE)),"",VLOOKUP($L939,Info!$B$4:$L$266,3,FALSE)))</f>
        <v/>
      </c>
      <c r="Q939" s="96" t="str">
        <f>IF($L939="None","",IF(ISERROR(VLOOKUP($L939,Info!$B$4:$B$266,1,FALSE)),"",VLOOKUP($L939,Info!$B$4:$L$266,4,FALSE)))</f>
        <v/>
      </c>
      <c r="R939" s="1"/>
      <c r="S939" s="6" t="str">
        <f t="shared" si="72"/>
        <v/>
      </c>
      <c r="T939" s="6" t="str">
        <f>IF($L939="None","",IF(ISERROR(VLOOKUP($L939,Info!$B$4:$B$266,1,FALSE)),"",VLOOKUP($L939,Info!$B$4:$L$266,11,FALSE)))</f>
        <v/>
      </c>
      <c r="U939" s="1"/>
      <c r="V939" s="1"/>
      <c r="W939" s="1"/>
      <c r="X939" s="1" t="str">
        <f>IF($L939="None","",IF(ISERROR(VLOOKUP($L939,Info!$B$4:$B$266,1,FALSE)),"",IF(OR(W939="Metallic Liquid Tight",W939="Non-Metallic Liquid Tight",W939="LSZH",W939="Greenfield"),VLOOKUP($L939,Info!$B$4:$L$266,7,FALSE),"N/A")))</f>
        <v/>
      </c>
      <c r="Y939" s="1"/>
      <c r="Z939" s="96" t="str">
        <f>IF($L939="None","",IF(ISERROR(VLOOKUP($L939,Info!$B$4:$B$266,1,FALSE)),"",VLOOKUP($L939,Info!$B$4:$L$266,9,FALSE)))</f>
        <v/>
      </c>
      <c r="AA939" s="96" t="str">
        <f>IF($L939="None","",IF(ISERROR(VLOOKUP($L939,Info!$B$4:$B$266,1,FALSE)),"",VLOOKUP($L939,Info!$B$4:$L$266,8,FALSE)))</f>
        <v/>
      </c>
      <c r="AB939" s="96" t="str">
        <f>IF($L939="None","",IF(ISERROR(VLOOKUP($L939,Info!$B$4:$B$266,1,FALSE)),"",VLOOKUP($L939,Info!$B$4:$L$266,10,FALSE)))</f>
        <v/>
      </c>
      <c r="AC939" s="1" t="str">
        <f>IF(W939="SO Cable","Black,White",IF(O939="","",IF(P939="","",IF($J$12&lt;&gt;"ABC",IF(P939&lt;="250",VLOOKUP(O939,Info!$AZ$4:$BB$22,3,FALSE),VLOOKUP(O939,Info!$AZ$23:$BB$39,3,FALSE)),IF(P939&lt;="250",VLOOKUP(O939,Info!$AO$4:$AQ$22,3,FALSE),VLOOKUP(O939,Info!$AO$23:$AP$39,3,FALSE))))))</f>
        <v/>
      </c>
      <c r="AD939" s="1"/>
      <c r="AE939" s="1" t="str">
        <f>IF($L939="None","",IF(ISERROR(VLOOKUP($L939,Info!$B$4:$B$266,1,FALSE)),"",VLOOKUP($L939,Info!$B$4:$L$266,4,FALSE)))</f>
        <v/>
      </c>
      <c r="AF939" s="1" t="str">
        <f>IF($L939="None","",IF(ISERROR(VLOOKUP($L939,Info!$B$4:$B$266,1,FALSE)),"",VLOOKUP($L939,Info!$B$4:$L$266,6,FALSE)))</f>
        <v/>
      </c>
      <c r="AG939" s="1"/>
      <c r="AH939" s="33" t="str" cm="1">
        <f t="array" ref="AH939">IF(AND(L939&lt;&gt;"",O939&lt;&gt;"",R939:S939&lt;&gt;"",W939:X939&lt;&gt;"",Z939:AA939&lt;&gt;"",AC939&lt;&gt;""),"Good","Bad")</f>
        <v>Bad</v>
      </c>
      <c r="AL939" t="str" cm="1">
        <f t="array" ref="AL939">IF(R939&gt;0,_xlfn.IFS(COUNTIF($L$20:L939,"&lt;&gt;")&lt;101,1,COUNTIF($L$20:L939,"&lt;&gt;")&lt;201,2,COUNTIF($L$20:L939,"&lt;&gt;")&lt;301,3,COUNTIF($L$20:L939,"&lt;&gt;")&lt;401,4,COUNTIF($L$20:L939,"&lt;&gt;")&lt;501,5,COUNTIF($L$20:L939,"&lt;&gt;")&lt;601,6,COUNTIF($L$20:L939,"&lt;&gt;")&lt;701,7,COUNTIF($L$20:L939,"&lt;&gt;")&lt;801,8,COUNTIF($L$20:L939,"&lt;&gt;")&lt;901,9,COUNTIF($L$20:L939,"&lt;&gt;")&lt;1001,10,COUNTIF($L$20:L939,"&lt;&gt;")&lt;1101,11,COUNTIF($L$20:L939,"&lt;&gt;")&lt;1201,12,COUNTIF($L$20:L939,"&lt;&gt;")&lt;1301,13,COUNTIF($L$20:L939,"&lt;&gt;")&lt;1401,14,COUNTIF($L$20:L939,"&lt;&gt;")&lt;1501,15,COUNTIF($L$20:L939,"&lt;&gt;")&lt;1601,16,COUNTIF($L$20:L939,"&lt;&gt;")&lt;1701,17,COUNTIF($L$20:L939,"&lt;&gt;")&lt;1801,18,COUNTIF($L$20:L939,"&lt;&gt;")&lt;1901,19,COUNTIF($L$20:L939,"&lt;&gt;")&lt;2001,20,COUNTIF($L$20:L939,"&lt;&gt;")&lt;2101,21,COUNTIF($L$20:L939,"&lt;&gt;")&lt;2201,22,COUNTIF($L$20:L939,"&lt;&gt;")&lt;2301,23,COUNTIF($L$20:L939,"&lt;&gt;")&lt;2401,24,COUNTIF($L$20:L939,"&lt;&gt;")&lt;2501,25,COUNTIF($L$20:L939,"&lt;&gt;")&lt;2601,26,COUNTIF($L$20:L939,"&lt;&gt;")&lt;2701,27,COUNTIF($L$20:L939,"&lt;&gt;")&lt;2801,28,COUNTIF($L$20:L939,"&lt;&gt;")&lt;2901,29,COUNTIF($L$20:L939,"&lt;&gt;")&lt;3001,30),"")</f>
        <v/>
      </c>
      <c r="AM939" t="str">
        <f t="shared" si="70"/>
        <v/>
      </c>
      <c r="AN939" t="str">
        <f t="shared" si="74"/>
        <v/>
      </c>
      <c r="AP939" t="str">
        <f t="shared" si="73"/>
        <v/>
      </c>
      <c r="AQ939" t="str">
        <f>IF(AO939="","",COUNTIFS(AM939:$AM$3019,AO939))</f>
        <v/>
      </c>
    </row>
    <row r="940" spans="1:43" x14ac:dyDescent="0.25">
      <c r="A940" s="6" t="str">
        <f>IF(COUNT($A$20:A939)&lt;&gt;$B$4,IF(A939="","",A939+1),"")</f>
        <v/>
      </c>
      <c r="B940" s="3"/>
      <c r="C940" s="3"/>
      <c r="D940" s="122"/>
      <c r="E940" s="3"/>
      <c r="F940" s="3"/>
      <c r="G940" s="3"/>
      <c r="H940" s="3"/>
      <c r="I940" s="120"/>
      <c r="J940" s="3"/>
      <c r="K940" s="95" t="str" cm="1">
        <f t="array" ref="K940">IF(OR($J$14 = "A",$J$14 = "B",$J$14 = "C"),IF(I940="","",IF(LEN(I940)&gt;2,_xlfn.IFS(ISNUMBER(SEARCH("_",I940)),I940,ISNUMBER(SEARCH(", ",I940)),SUBSTITUTE(I940,", ","_"),ISNUMBER(SEARCH("/ ",I940)),SUBSTITUTE(I940,"/ ","_"),ISNUMBER(SEARCH(",",I940)),SUBSTITUTE(I940,",","_"),ISNUMBER(SEARCH("/",I940)),SUBSTITUTE(I940,"/","_"),ISNUMBER(SEARCH("",I940)),I940),I940)),IF(OR($J$14 = "J",$J$14 = "K"),"",IF(D940="","",IF(LEN(D940)&gt;2,_xlfn.IFS(ISNUMBER(SEARCH("_",D940)),D940,ISNUMBER(SEARCH(", ",D940)),SUBSTITUTE(D940,", ","_"),ISNUMBER(SEARCH("/ ",D940)),SUBSTITUTE(D940,"/ ","_"),ISNUMBER(SEARCH(",",D940)),SUBSTITUTE(D940,",","_"),ISNUMBER(SEARCH("/",D940)),SUBSTITUTE(D940,"/","_"),ISNUMBER(SEARCH("",D940)),D940),D940))))</f>
        <v/>
      </c>
      <c r="L940" s="1"/>
      <c r="M940" s="1" t="str">
        <f t="shared" si="71"/>
        <v/>
      </c>
      <c r="N940" s="94" t="str">
        <f>IF($L940="None","",IF(ISERROR(VLOOKUP($L940,Info!$B$4:$B$266,1,FALSE)),"",VLOOKUP($L940,Info!$B$4:$L$266,5,FALSE)))</f>
        <v/>
      </c>
      <c r="O940" s="94" t="str">
        <f>IF(K940="","",IF(AND($J$12&lt;&gt;"ABC",N940="3"),"BAC",IF(N940="3","ABC",IF($J$12&lt;&gt;"ABC",IF($J$10="Standard",VLOOKUP(K940,Info!$BE$4:$BF$481,2,FALSE),VLOOKUP(K940,Info!$BI$4:$BJ$482,2,FALSE)),IF($J$10="Standard",VLOOKUP(K940,Info!$AG$4:$AH$2994,2,FALSE),VLOOKUP(K940,Info!$AK$4:$AL$2997,2,FALSE))))))</f>
        <v/>
      </c>
      <c r="P940" s="94" t="str">
        <f>IF($L940="None","",IF(ISERROR(VLOOKUP($L940,Info!$B$4:$B$266,1,FALSE)),"",VLOOKUP($L940,Info!$B$4:$L$266,3,FALSE)))</f>
        <v/>
      </c>
      <c r="Q940" s="96" t="str">
        <f>IF($L940="None","",IF(ISERROR(VLOOKUP($L940,Info!$B$4:$B$266,1,FALSE)),"",VLOOKUP($L940,Info!$B$4:$L$266,4,FALSE)))</f>
        <v/>
      </c>
      <c r="R940" s="1"/>
      <c r="S940" s="6" t="str">
        <f t="shared" si="72"/>
        <v/>
      </c>
      <c r="T940" s="6" t="str">
        <f>IF($L940="None","",IF(ISERROR(VLOOKUP($L940,Info!$B$4:$B$266,1,FALSE)),"",VLOOKUP($L940,Info!$B$4:$L$266,11,FALSE)))</f>
        <v/>
      </c>
      <c r="U940" s="1"/>
      <c r="V940" s="1"/>
      <c r="W940" s="1"/>
      <c r="X940" s="1" t="str">
        <f>IF($L940="None","",IF(ISERROR(VLOOKUP($L940,Info!$B$4:$B$266,1,FALSE)),"",IF(OR(W940="Metallic Liquid Tight",W940="Non-Metallic Liquid Tight",W940="LSZH",W940="Greenfield"),VLOOKUP($L940,Info!$B$4:$L$266,7,FALSE),"N/A")))</f>
        <v/>
      </c>
      <c r="Y940" s="1"/>
      <c r="Z940" s="96" t="str">
        <f>IF($L940="None","",IF(ISERROR(VLOOKUP($L940,Info!$B$4:$B$266,1,FALSE)),"",VLOOKUP($L940,Info!$B$4:$L$266,9,FALSE)))</f>
        <v/>
      </c>
      <c r="AA940" s="96" t="str">
        <f>IF($L940="None","",IF(ISERROR(VLOOKUP($L940,Info!$B$4:$B$266,1,FALSE)),"",VLOOKUP($L940,Info!$B$4:$L$266,8,FALSE)))</f>
        <v/>
      </c>
      <c r="AB940" s="96" t="str">
        <f>IF($L940="None","",IF(ISERROR(VLOOKUP($L940,Info!$B$4:$B$266,1,FALSE)),"",VLOOKUP($L940,Info!$B$4:$L$266,10,FALSE)))</f>
        <v/>
      </c>
      <c r="AC940" s="1" t="str">
        <f>IF(W940="SO Cable","Black,White",IF(O940="","",IF(P940="","",IF($J$12&lt;&gt;"ABC",IF(P940&lt;="250",VLOOKUP(O940,Info!$AZ$4:$BB$22,3,FALSE),VLOOKUP(O940,Info!$AZ$23:$BB$39,3,FALSE)),IF(P940&lt;="250",VLOOKUP(O940,Info!$AO$4:$AQ$22,3,FALSE),VLOOKUP(O940,Info!$AO$23:$AP$39,3,FALSE))))))</f>
        <v/>
      </c>
      <c r="AD940" s="1"/>
      <c r="AE940" s="1" t="str">
        <f>IF($L940="None","",IF(ISERROR(VLOOKUP($L940,Info!$B$4:$B$266,1,FALSE)),"",VLOOKUP($L940,Info!$B$4:$L$266,4,FALSE)))</f>
        <v/>
      </c>
      <c r="AF940" s="1" t="str">
        <f>IF($L940="None","",IF(ISERROR(VLOOKUP($L940,Info!$B$4:$B$266,1,FALSE)),"",VLOOKUP($L940,Info!$B$4:$L$266,6,FALSE)))</f>
        <v/>
      </c>
      <c r="AG940" s="1"/>
      <c r="AH940" s="33" t="str" cm="1">
        <f t="array" ref="AH940">IF(AND(L940&lt;&gt;"",O940&lt;&gt;"",R940:S940&lt;&gt;"",W940:X940&lt;&gt;"",Z940:AA940&lt;&gt;"",AC940&lt;&gt;""),"Good","Bad")</f>
        <v>Bad</v>
      </c>
      <c r="AL940" t="str" cm="1">
        <f t="array" ref="AL940">IF(R940&gt;0,_xlfn.IFS(COUNTIF($L$20:L940,"&lt;&gt;")&lt;101,1,COUNTIF($L$20:L940,"&lt;&gt;")&lt;201,2,COUNTIF($L$20:L940,"&lt;&gt;")&lt;301,3,COUNTIF($L$20:L940,"&lt;&gt;")&lt;401,4,COUNTIF($L$20:L940,"&lt;&gt;")&lt;501,5,COUNTIF($L$20:L940,"&lt;&gt;")&lt;601,6,COUNTIF($L$20:L940,"&lt;&gt;")&lt;701,7,COUNTIF($L$20:L940,"&lt;&gt;")&lt;801,8,COUNTIF($L$20:L940,"&lt;&gt;")&lt;901,9,COUNTIF($L$20:L940,"&lt;&gt;")&lt;1001,10,COUNTIF($L$20:L940,"&lt;&gt;")&lt;1101,11,COUNTIF($L$20:L940,"&lt;&gt;")&lt;1201,12,COUNTIF($L$20:L940,"&lt;&gt;")&lt;1301,13,COUNTIF($L$20:L940,"&lt;&gt;")&lt;1401,14,COUNTIF($L$20:L940,"&lt;&gt;")&lt;1501,15,COUNTIF($L$20:L940,"&lt;&gt;")&lt;1601,16,COUNTIF($L$20:L940,"&lt;&gt;")&lt;1701,17,COUNTIF($L$20:L940,"&lt;&gt;")&lt;1801,18,COUNTIF($L$20:L940,"&lt;&gt;")&lt;1901,19,COUNTIF($L$20:L940,"&lt;&gt;")&lt;2001,20,COUNTIF($L$20:L940,"&lt;&gt;")&lt;2101,21,COUNTIF($L$20:L940,"&lt;&gt;")&lt;2201,22,COUNTIF($L$20:L940,"&lt;&gt;")&lt;2301,23,COUNTIF($L$20:L940,"&lt;&gt;")&lt;2401,24,COUNTIF($L$20:L940,"&lt;&gt;")&lt;2501,25,COUNTIF($L$20:L940,"&lt;&gt;")&lt;2601,26,COUNTIF($L$20:L940,"&lt;&gt;")&lt;2701,27,COUNTIF($L$20:L940,"&lt;&gt;")&lt;2801,28,COUNTIF($L$20:L940,"&lt;&gt;")&lt;2901,29,COUNTIF($L$20:L940,"&lt;&gt;")&lt;3001,30),"")</f>
        <v/>
      </c>
      <c r="AM940" t="str">
        <f t="shared" si="70"/>
        <v/>
      </c>
      <c r="AN940" t="str">
        <f t="shared" si="74"/>
        <v/>
      </c>
      <c r="AP940" t="str">
        <f t="shared" si="73"/>
        <v/>
      </c>
      <c r="AQ940" t="str">
        <f>IF(AO940="","",COUNTIFS(AM940:$AM$3019,AO940))</f>
        <v/>
      </c>
    </row>
    <row r="941" spans="1:43" x14ac:dyDescent="0.25">
      <c r="A941" s="6" t="str">
        <f>IF(COUNT($A$20:A940)&lt;&gt;$B$4,IF(A940="","",A940+1),"")</f>
        <v/>
      </c>
      <c r="B941" s="3"/>
      <c r="C941" s="3"/>
      <c r="D941" s="122"/>
      <c r="E941" s="3"/>
      <c r="F941" s="3"/>
      <c r="G941" s="3"/>
      <c r="H941" s="3"/>
      <c r="I941" s="120"/>
      <c r="J941" s="3"/>
      <c r="K941" s="95" t="str" cm="1">
        <f t="array" ref="K941">IF(OR($J$14 = "A",$J$14 = "B",$J$14 = "C"),IF(I941="","",IF(LEN(I941)&gt;2,_xlfn.IFS(ISNUMBER(SEARCH("_",I941)),I941,ISNUMBER(SEARCH(", ",I941)),SUBSTITUTE(I941,", ","_"),ISNUMBER(SEARCH("/ ",I941)),SUBSTITUTE(I941,"/ ","_"),ISNUMBER(SEARCH(",",I941)),SUBSTITUTE(I941,",","_"),ISNUMBER(SEARCH("/",I941)),SUBSTITUTE(I941,"/","_"),ISNUMBER(SEARCH("",I941)),I941),I941)),IF(OR($J$14 = "J",$J$14 = "K"),"",IF(D941="","",IF(LEN(D941)&gt;2,_xlfn.IFS(ISNUMBER(SEARCH("_",D941)),D941,ISNUMBER(SEARCH(", ",D941)),SUBSTITUTE(D941,", ","_"),ISNUMBER(SEARCH("/ ",D941)),SUBSTITUTE(D941,"/ ","_"),ISNUMBER(SEARCH(",",D941)),SUBSTITUTE(D941,",","_"),ISNUMBER(SEARCH("/",D941)),SUBSTITUTE(D941,"/","_"),ISNUMBER(SEARCH("",D941)),D941),D941))))</f>
        <v/>
      </c>
      <c r="L941" s="1"/>
      <c r="M941" s="1" t="str">
        <f t="shared" si="71"/>
        <v/>
      </c>
      <c r="N941" s="94" t="str">
        <f>IF($L941="None","",IF(ISERROR(VLOOKUP($L941,Info!$B$4:$B$266,1,FALSE)),"",VLOOKUP($L941,Info!$B$4:$L$266,5,FALSE)))</f>
        <v/>
      </c>
      <c r="O941" s="94" t="str">
        <f>IF(K941="","",IF(AND($J$12&lt;&gt;"ABC",N941="3"),"BAC",IF(N941="3","ABC",IF($J$12&lt;&gt;"ABC",IF($J$10="Standard",VLOOKUP(K941,Info!$BE$4:$BF$481,2,FALSE),VLOOKUP(K941,Info!$BI$4:$BJ$482,2,FALSE)),IF($J$10="Standard",VLOOKUP(K941,Info!$AG$4:$AH$2994,2,FALSE),VLOOKUP(K941,Info!$AK$4:$AL$2997,2,FALSE))))))</f>
        <v/>
      </c>
      <c r="P941" s="94" t="str">
        <f>IF($L941="None","",IF(ISERROR(VLOOKUP($L941,Info!$B$4:$B$266,1,FALSE)),"",VLOOKUP($L941,Info!$B$4:$L$266,3,FALSE)))</f>
        <v/>
      </c>
      <c r="Q941" s="96" t="str">
        <f>IF($L941="None","",IF(ISERROR(VLOOKUP($L941,Info!$B$4:$B$266,1,FALSE)),"",VLOOKUP($L941,Info!$B$4:$L$266,4,FALSE)))</f>
        <v/>
      </c>
      <c r="R941" s="1"/>
      <c r="S941" s="6" t="str">
        <f t="shared" si="72"/>
        <v/>
      </c>
      <c r="T941" s="6" t="str">
        <f>IF($L941="None","",IF(ISERROR(VLOOKUP($L941,Info!$B$4:$B$266,1,FALSE)),"",VLOOKUP($L941,Info!$B$4:$L$266,11,FALSE)))</f>
        <v/>
      </c>
      <c r="U941" s="1"/>
      <c r="V941" s="1"/>
      <c r="W941" s="1"/>
      <c r="X941" s="1" t="str">
        <f>IF($L941="None","",IF(ISERROR(VLOOKUP($L941,Info!$B$4:$B$266,1,FALSE)),"",IF(OR(W941="Metallic Liquid Tight",W941="Non-Metallic Liquid Tight",W941="LSZH",W941="Greenfield"),VLOOKUP($L941,Info!$B$4:$L$266,7,FALSE),"N/A")))</f>
        <v/>
      </c>
      <c r="Y941" s="1"/>
      <c r="Z941" s="96" t="str">
        <f>IF($L941="None","",IF(ISERROR(VLOOKUP($L941,Info!$B$4:$B$266,1,FALSE)),"",VLOOKUP($L941,Info!$B$4:$L$266,9,FALSE)))</f>
        <v/>
      </c>
      <c r="AA941" s="96" t="str">
        <f>IF($L941="None","",IF(ISERROR(VLOOKUP($L941,Info!$B$4:$B$266,1,FALSE)),"",VLOOKUP($L941,Info!$B$4:$L$266,8,FALSE)))</f>
        <v/>
      </c>
      <c r="AB941" s="96" t="str">
        <f>IF($L941="None","",IF(ISERROR(VLOOKUP($L941,Info!$B$4:$B$266,1,FALSE)),"",VLOOKUP($L941,Info!$B$4:$L$266,10,FALSE)))</f>
        <v/>
      </c>
      <c r="AC941" s="1" t="str">
        <f>IF(W941="SO Cable","Black,White",IF(O941="","",IF(P941="","",IF($J$12&lt;&gt;"ABC",IF(P941&lt;="250",VLOOKUP(O941,Info!$AZ$4:$BB$22,3,FALSE),VLOOKUP(O941,Info!$AZ$23:$BB$39,3,FALSE)),IF(P941&lt;="250",VLOOKUP(O941,Info!$AO$4:$AQ$22,3,FALSE),VLOOKUP(O941,Info!$AO$23:$AP$39,3,FALSE))))))</f>
        <v/>
      </c>
      <c r="AD941" s="1"/>
      <c r="AE941" s="1" t="str">
        <f>IF($L941="None","",IF(ISERROR(VLOOKUP($L941,Info!$B$4:$B$266,1,FALSE)),"",VLOOKUP($L941,Info!$B$4:$L$266,4,FALSE)))</f>
        <v/>
      </c>
      <c r="AF941" s="1" t="str">
        <f>IF($L941="None","",IF(ISERROR(VLOOKUP($L941,Info!$B$4:$B$266,1,FALSE)),"",VLOOKUP($L941,Info!$B$4:$L$266,6,FALSE)))</f>
        <v/>
      </c>
      <c r="AG941" s="1"/>
      <c r="AH941" s="33" t="str" cm="1">
        <f t="array" ref="AH941">IF(AND(L941&lt;&gt;"",O941&lt;&gt;"",R941:S941&lt;&gt;"",W941:X941&lt;&gt;"",Z941:AA941&lt;&gt;"",AC941&lt;&gt;""),"Good","Bad")</f>
        <v>Bad</v>
      </c>
      <c r="AL941" t="str" cm="1">
        <f t="array" ref="AL941">IF(R941&gt;0,_xlfn.IFS(COUNTIF($L$20:L941,"&lt;&gt;")&lt;101,1,COUNTIF($L$20:L941,"&lt;&gt;")&lt;201,2,COUNTIF($L$20:L941,"&lt;&gt;")&lt;301,3,COUNTIF($L$20:L941,"&lt;&gt;")&lt;401,4,COUNTIF($L$20:L941,"&lt;&gt;")&lt;501,5,COUNTIF($L$20:L941,"&lt;&gt;")&lt;601,6,COUNTIF($L$20:L941,"&lt;&gt;")&lt;701,7,COUNTIF($L$20:L941,"&lt;&gt;")&lt;801,8,COUNTIF($L$20:L941,"&lt;&gt;")&lt;901,9,COUNTIF($L$20:L941,"&lt;&gt;")&lt;1001,10,COUNTIF($L$20:L941,"&lt;&gt;")&lt;1101,11,COUNTIF($L$20:L941,"&lt;&gt;")&lt;1201,12,COUNTIF($L$20:L941,"&lt;&gt;")&lt;1301,13,COUNTIF($L$20:L941,"&lt;&gt;")&lt;1401,14,COUNTIF($L$20:L941,"&lt;&gt;")&lt;1501,15,COUNTIF($L$20:L941,"&lt;&gt;")&lt;1601,16,COUNTIF($L$20:L941,"&lt;&gt;")&lt;1701,17,COUNTIF($L$20:L941,"&lt;&gt;")&lt;1801,18,COUNTIF($L$20:L941,"&lt;&gt;")&lt;1901,19,COUNTIF($L$20:L941,"&lt;&gt;")&lt;2001,20,COUNTIF($L$20:L941,"&lt;&gt;")&lt;2101,21,COUNTIF($L$20:L941,"&lt;&gt;")&lt;2201,22,COUNTIF($L$20:L941,"&lt;&gt;")&lt;2301,23,COUNTIF($L$20:L941,"&lt;&gt;")&lt;2401,24,COUNTIF($L$20:L941,"&lt;&gt;")&lt;2501,25,COUNTIF($L$20:L941,"&lt;&gt;")&lt;2601,26,COUNTIF($L$20:L941,"&lt;&gt;")&lt;2701,27,COUNTIF($L$20:L941,"&lt;&gt;")&lt;2801,28,COUNTIF($L$20:L941,"&lt;&gt;")&lt;2901,29,COUNTIF($L$20:L941,"&lt;&gt;")&lt;3001,30),"")</f>
        <v/>
      </c>
      <c r="AM941" t="str">
        <f t="shared" si="70"/>
        <v/>
      </c>
      <c r="AN941" t="str">
        <f t="shared" si="74"/>
        <v/>
      </c>
      <c r="AP941" t="str">
        <f t="shared" si="73"/>
        <v/>
      </c>
      <c r="AQ941" t="str">
        <f>IF(AO941="","",COUNTIFS(AM941:$AM$3019,AO941))</f>
        <v/>
      </c>
    </row>
    <row r="942" spans="1:43" x14ac:dyDescent="0.25">
      <c r="A942" s="6" t="str">
        <f>IF(COUNT($A$20:A941)&lt;&gt;$B$4,IF(A941="","",A941+1),"")</f>
        <v/>
      </c>
      <c r="B942" s="3"/>
      <c r="C942" s="3"/>
      <c r="D942" s="122"/>
      <c r="E942" s="3"/>
      <c r="F942" s="3"/>
      <c r="G942" s="3"/>
      <c r="H942" s="3"/>
      <c r="I942" s="120"/>
      <c r="J942" s="3"/>
      <c r="K942" s="95" t="str" cm="1">
        <f t="array" ref="K942">IF(OR($J$14 = "A",$J$14 = "B",$J$14 = "C"),IF(I942="","",IF(LEN(I942)&gt;2,_xlfn.IFS(ISNUMBER(SEARCH("_",I942)),I942,ISNUMBER(SEARCH(", ",I942)),SUBSTITUTE(I942,", ","_"),ISNUMBER(SEARCH("/ ",I942)),SUBSTITUTE(I942,"/ ","_"),ISNUMBER(SEARCH(",",I942)),SUBSTITUTE(I942,",","_"),ISNUMBER(SEARCH("/",I942)),SUBSTITUTE(I942,"/","_"),ISNUMBER(SEARCH("",I942)),I942),I942)),IF(OR($J$14 = "J",$J$14 = "K"),"",IF(D942="","",IF(LEN(D942)&gt;2,_xlfn.IFS(ISNUMBER(SEARCH("_",D942)),D942,ISNUMBER(SEARCH(", ",D942)),SUBSTITUTE(D942,", ","_"),ISNUMBER(SEARCH("/ ",D942)),SUBSTITUTE(D942,"/ ","_"),ISNUMBER(SEARCH(",",D942)),SUBSTITUTE(D942,",","_"),ISNUMBER(SEARCH("/",D942)),SUBSTITUTE(D942,"/","_"),ISNUMBER(SEARCH("",D942)),D942),D942))))</f>
        <v/>
      </c>
      <c r="L942" s="1"/>
      <c r="M942" s="1" t="str">
        <f t="shared" si="71"/>
        <v/>
      </c>
      <c r="N942" s="94" t="str">
        <f>IF($L942="None","",IF(ISERROR(VLOOKUP($L942,Info!$B$4:$B$266,1,FALSE)),"",VLOOKUP($L942,Info!$B$4:$L$266,5,FALSE)))</f>
        <v/>
      </c>
      <c r="O942" s="94" t="str">
        <f>IF(K942="","",IF(AND($J$12&lt;&gt;"ABC",N942="3"),"BAC",IF(N942="3","ABC",IF($J$12&lt;&gt;"ABC",IF($J$10="Standard",VLOOKUP(K942,Info!$BE$4:$BF$481,2,FALSE),VLOOKUP(K942,Info!$BI$4:$BJ$482,2,FALSE)),IF($J$10="Standard",VLOOKUP(K942,Info!$AG$4:$AH$2994,2,FALSE),VLOOKUP(K942,Info!$AK$4:$AL$2997,2,FALSE))))))</f>
        <v/>
      </c>
      <c r="P942" s="94" t="str">
        <f>IF($L942="None","",IF(ISERROR(VLOOKUP($L942,Info!$B$4:$B$266,1,FALSE)),"",VLOOKUP($L942,Info!$B$4:$L$266,3,FALSE)))</f>
        <v/>
      </c>
      <c r="Q942" s="96" t="str">
        <f>IF($L942="None","",IF(ISERROR(VLOOKUP($L942,Info!$B$4:$B$266,1,FALSE)),"",VLOOKUP($L942,Info!$B$4:$L$266,4,FALSE)))</f>
        <v/>
      </c>
      <c r="R942" s="1"/>
      <c r="S942" s="6" t="str">
        <f t="shared" si="72"/>
        <v/>
      </c>
      <c r="T942" s="6" t="str">
        <f>IF($L942="None","",IF(ISERROR(VLOOKUP($L942,Info!$B$4:$B$266,1,FALSE)),"",VLOOKUP($L942,Info!$B$4:$L$266,11,FALSE)))</f>
        <v/>
      </c>
      <c r="U942" s="1"/>
      <c r="V942" s="1"/>
      <c r="W942" s="1"/>
      <c r="X942" s="1" t="str">
        <f>IF($L942="None","",IF(ISERROR(VLOOKUP($L942,Info!$B$4:$B$266,1,FALSE)),"",IF(OR(W942="Metallic Liquid Tight",W942="Non-Metallic Liquid Tight",W942="LSZH",W942="Greenfield"),VLOOKUP($L942,Info!$B$4:$L$266,7,FALSE),"N/A")))</f>
        <v/>
      </c>
      <c r="Y942" s="1"/>
      <c r="Z942" s="96" t="str">
        <f>IF($L942="None","",IF(ISERROR(VLOOKUP($L942,Info!$B$4:$B$266,1,FALSE)),"",VLOOKUP($L942,Info!$B$4:$L$266,9,FALSE)))</f>
        <v/>
      </c>
      <c r="AA942" s="96" t="str">
        <f>IF($L942="None","",IF(ISERROR(VLOOKUP($L942,Info!$B$4:$B$266,1,FALSE)),"",VLOOKUP($L942,Info!$B$4:$L$266,8,FALSE)))</f>
        <v/>
      </c>
      <c r="AB942" s="96" t="str">
        <f>IF($L942="None","",IF(ISERROR(VLOOKUP($L942,Info!$B$4:$B$266,1,FALSE)),"",VLOOKUP($L942,Info!$B$4:$L$266,10,FALSE)))</f>
        <v/>
      </c>
      <c r="AC942" s="1" t="str">
        <f>IF(W942="SO Cable","Black,White",IF(O942="","",IF(P942="","",IF($J$12&lt;&gt;"ABC",IF(P942&lt;="250",VLOOKUP(O942,Info!$AZ$4:$BB$22,3,FALSE),VLOOKUP(O942,Info!$AZ$23:$BB$39,3,FALSE)),IF(P942&lt;="250",VLOOKUP(O942,Info!$AO$4:$AQ$22,3,FALSE),VLOOKUP(O942,Info!$AO$23:$AP$39,3,FALSE))))))</f>
        <v/>
      </c>
      <c r="AD942" s="1"/>
      <c r="AE942" s="1" t="str">
        <f>IF($L942="None","",IF(ISERROR(VLOOKUP($L942,Info!$B$4:$B$266,1,FALSE)),"",VLOOKUP($L942,Info!$B$4:$L$266,4,FALSE)))</f>
        <v/>
      </c>
      <c r="AF942" s="1" t="str">
        <f>IF($L942="None","",IF(ISERROR(VLOOKUP($L942,Info!$B$4:$B$266,1,FALSE)),"",VLOOKUP($L942,Info!$B$4:$L$266,6,FALSE)))</f>
        <v/>
      </c>
      <c r="AG942" s="1"/>
      <c r="AH942" s="33" t="str" cm="1">
        <f t="array" ref="AH942">IF(AND(L942&lt;&gt;"",O942&lt;&gt;"",R942:S942&lt;&gt;"",W942:X942&lt;&gt;"",Z942:AA942&lt;&gt;"",AC942&lt;&gt;""),"Good","Bad")</f>
        <v>Bad</v>
      </c>
      <c r="AL942" t="str" cm="1">
        <f t="array" ref="AL942">IF(R942&gt;0,_xlfn.IFS(COUNTIF($L$20:L942,"&lt;&gt;")&lt;101,1,COUNTIF($L$20:L942,"&lt;&gt;")&lt;201,2,COUNTIF($L$20:L942,"&lt;&gt;")&lt;301,3,COUNTIF($L$20:L942,"&lt;&gt;")&lt;401,4,COUNTIF($L$20:L942,"&lt;&gt;")&lt;501,5,COUNTIF($L$20:L942,"&lt;&gt;")&lt;601,6,COUNTIF($L$20:L942,"&lt;&gt;")&lt;701,7,COUNTIF($L$20:L942,"&lt;&gt;")&lt;801,8,COUNTIF($L$20:L942,"&lt;&gt;")&lt;901,9,COUNTIF($L$20:L942,"&lt;&gt;")&lt;1001,10,COUNTIF($L$20:L942,"&lt;&gt;")&lt;1101,11,COUNTIF($L$20:L942,"&lt;&gt;")&lt;1201,12,COUNTIF($L$20:L942,"&lt;&gt;")&lt;1301,13,COUNTIF($L$20:L942,"&lt;&gt;")&lt;1401,14,COUNTIF($L$20:L942,"&lt;&gt;")&lt;1501,15,COUNTIF($L$20:L942,"&lt;&gt;")&lt;1601,16,COUNTIF($L$20:L942,"&lt;&gt;")&lt;1701,17,COUNTIF($L$20:L942,"&lt;&gt;")&lt;1801,18,COUNTIF($L$20:L942,"&lt;&gt;")&lt;1901,19,COUNTIF($L$20:L942,"&lt;&gt;")&lt;2001,20,COUNTIF($L$20:L942,"&lt;&gt;")&lt;2101,21,COUNTIF($L$20:L942,"&lt;&gt;")&lt;2201,22,COUNTIF($L$20:L942,"&lt;&gt;")&lt;2301,23,COUNTIF($L$20:L942,"&lt;&gt;")&lt;2401,24,COUNTIF($L$20:L942,"&lt;&gt;")&lt;2501,25,COUNTIF($L$20:L942,"&lt;&gt;")&lt;2601,26,COUNTIF($L$20:L942,"&lt;&gt;")&lt;2701,27,COUNTIF($L$20:L942,"&lt;&gt;")&lt;2801,28,COUNTIF($L$20:L942,"&lt;&gt;")&lt;2901,29,COUNTIF($L$20:L942,"&lt;&gt;")&lt;3001,30),"")</f>
        <v/>
      </c>
      <c r="AM942" t="str">
        <f t="shared" si="70"/>
        <v/>
      </c>
      <c r="AN942" t="str">
        <f t="shared" si="74"/>
        <v/>
      </c>
      <c r="AP942" t="str">
        <f t="shared" si="73"/>
        <v/>
      </c>
      <c r="AQ942" t="str">
        <f>IF(AO942="","",COUNTIFS(AM942:$AM$3019,AO942))</f>
        <v/>
      </c>
    </row>
    <row r="943" spans="1:43" x14ac:dyDescent="0.25">
      <c r="A943" s="6" t="str">
        <f>IF(COUNT($A$20:A942)&lt;&gt;$B$4,IF(A942="","",A942+1),"")</f>
        <v/>
      </c>
      <c r="B943" s="3"/>
      <c r="C943" s="3"/>
      <c r="D943" s="122"/>
      <c r="E943" s="3"/>
      <c r="F943" s="3"/>
      <c r="G943" s="3"/>
      <c r="H943" s="3"/>
      <c r="I943" s="120"/>
      <c r="J943" s="3"/>
      <c r="K943" s="95" t="str" cm="1">
        <f t="array" ref="K943">IF(OR($J$14 = "A",$J$14 = "B",$J$14 = "C"),IF(I943="","",IF(LEN(I943)&gt;2,_xlfn.IFS(ISNUMBER(SEARCH("_",I943)),I943,ISNUMBER(SEARCH(", ",I943)),SUBSTITUTE(I943,", ","_"),ISNUMBER(SEARCH("/ ",I943)),SUBSTITUTE(I943,"/ ","_"),ISNUMBER(SEARCH(",",I943)),SUBSTITUTE(I943,",","_"),ISNUMBER(SEARCH("/",I943)),SUBSTITUTE(I943,"/","_"),ISNUMBER(SEARCH("",I943)),I943),I943)),IF(OR($J$14 = "J",$J$14 = "K"),"",IF(D943="","",IF(LEN(D943)&gt;2,_xlfn.IFS(ISNUMBER(SEARCH("_",D943)),D943,ISNUMBER(SEARCH(", ",D943)),SUBSTITUTE(D943,", ","_"),ISNUMBER(SEARCH("/ ",D943)),SUBSTITUTE(D943,"/ ","_"),ISNUMBER(SEARCH(",",D943)),SUBSTITUTE(D943,",","_"),ISNUMBER(SEARCH("/",D943)),SUBSTITUTE(D943,"/","_"),ISNUMBER(SEARCH("",D943)),D943),D943))))</f>
        <v/>
      </c>
      <c r="L943" s="1"/>
      <c r="M943" s="1" t="str">
        <f t="shared" si="71"/>
        <v/>
      </c>
      <c r="N943" s="94" t="str">
        <f>IF($L943="None","",IF(ISERROR(VLOOKUP($L943,Info!$B$4:$B$266,1,FALSE)),"",VLOOKUP($L943,Info!$B$4:$L$266,5,FALSE)))</f>
        <v/>
      </c>
      <c r="O943" s="94" t="str">
        <f>IF(K943="","",IF(AND($J$12&lt;&gt;"ABC",N943="3"),"BAC",IF(N943="3","ABC",IF($J$12&lt;&gt;"ABC",IF($J$10="Standard",VLOOKUP(K943,Info!$BE$4:$BF$481,2,FALSE),VLOOKUP(K943,Info!$BI$4:$BJ$482,2,FALSE)),IF($J$10="Standard",VLOOKUP(K943,Info!$AG$4:$AH$2994,2,FALSE),VLOOKUP(K943,Info!$AK$4:$AL$2997,2,FALSE))))))</f>
        <v/>
      </c>
      <c r="P943" s="94" t="str">
        <f>IF($L943="None","",IF(ISERROR(VLOOKUP($L943,Info!$B$4:$B$266,1,FALSE)),"",VLOOKUP($L943,Info!$B$4:$L$266,3,FALSE)))</f>
        <v/>
      </c>
      <c r="Q943" s="96" t="str">
        <f>IF($L943="None","",IF(ISERROR(VLOOKUP($L943,Info!$B$4:$B$266,1,FALSE)),"",VLOOKUP($L943,Info!$B$4:$L$266,4,FALSE)))</f>
        <v/>
      </c>
      <c r="R943" s="1"/>
      <c r="S943" s="6" t="str">
        <f t="shared" si="72"/>
        <v/>
      </c>
      <c r="T943" s="6" t="str">
        <f>IF($L943="None","",IF(ISERROR(VLOOKUP($L943,Info!$B$4:$B$266,1,FALSE)),"",VLOOKUP($L943,Info!$B$4:$L$266,11,FALSE)))</f>
        <v/>
      </c>
      <c r="U943" s="1"/>
      <c r="V943" s="1"/>
      <c r="W943" s="1"/>
      <c r="X943" s="1" t="str">
        <f>IF($L943="None","",IF(ISERROR(VLOOKUP($L943,Info!$B$4:$B$266,1,FALSE)),"",IF(OR(W943="Metallic Liquid Tight",W943="Non-Metallic Liquid Tight",W943="LSZH",W943="Greenfield"),VLOOKUP($L943,Info!$B$4:$L$266,7,FALSE),"N/A")))</f>
        <v/>
      </c>
      <c r="Y943" s="1"/>
      <c r="Z943" s="96" t="str">
        <f>IF($L943="None","",IF(ISERROR(VLOOKUP($L943,Info!$B$4:$B$266,1,FALSE)),"",VLOOKUP($L943,Info!$B$4:$L$266,9,FALSE)))</f>
        <v/>
      </c>
      <c r="AA943" s="96" t="str">
        <f>IF($L943="None","",IF(ISERROR(VLOOKUP($L943,Info!$B$4:$B$266,1,FALSE)),"",VLOOKUP($L943,Info!$B$4:$L$266,8,FALSE)))</f>
        <v/>
      </c>
      <c r="AB943" s="96" t="str">
        <f>IF($L943="None","",IF(ISERROR(VLOOKUP($L943,Info!$B$4:$B$266,1,FALSE)),"",VLOOKUP($L943,Info!$B$4:$L$266,10,FALSE)))</f>
        <v/>
      </c>
      <c r="AC943" s="1" t="str">
        <f>IF(W943="SO Cable","Black,White",IF(O943="","",IF(P943="","",IF($J$12&lt;&gt;"ABC",IF(P943&lt;="250",VLOOKUP(O943,Info!$AZ$4:$BB$22,3,FALSE),VLOOKUP(O943,Info!$AZ$23:$BB$39,3,FALSE)),IF(P943&lt;="250",VLOOKUP(O943,Info!$AO$4:$AQ$22,3,FALSE),VLOOKUP(O943,Info!$AO$23:$AP$39,3,FALSE))))))</f>
        <v/>
      </c>
      <c r="AD943" s="1"/>
      <c r="AE943" s="1" t="str">
        <f>IF($L943="None","",IF(ISERROR(VLOOKUP($L943,Info!$B$4:$B$266,1,FALSE)),"",VLOOKUP($L943,Info!$B$4:$L$266,4,FALSE)))</f>
        <v/>
      </c>
      <c r="AF943" s="1" t="str">
        <f>IF($L943="None","",IF(ISERROR(VLOOKUP($L943,Info!$B$4:$B$266,1,FALSE)),"",VLOOKUP($L943,Info!$B$4:$L$266,6,FALSE)))</f>
        <v/>
      </c>
      <c r="AG943" s="1"/>
      <c r="AH943" s="33" t="str" cm="1">
        <f t="array" ref="AH943">IF(AND(L943&lt;&gt;"",O943&lt;&gt;"",R943:S943&lt;&gt;"",W943:X943&lt;&gt;"",Z943:AA943&lt;&gt;"",AC943&lt;&gt;""),"Good","Bad")</f>
        <v>Bad</v>
      </c>
      <c r="AL943" t="str" cm="1">
        <f t="array" ref="AL943">IF(R943&gt;0,_xlfn.IFS(COUNTIF($L$20:L943,"&lt;&gt;")&lt;101,1,COUNTIF($L$20:L943,"&lt;&gt;")&lt;201,2,COUNTIF($L$20:L943,"&lt;&gt;")&lt;301,3,COUNTIF($L$20:L943,"&lt;&gt;")&lt;401,4,COUNTIF($L$20:L943,"&lt;&gt;")&lt;501,5,COUNTIF($L$20:L943,"&lt;&gt;")&lt;601,6,COUNTIF($L$20:L943,"&lt;&gt;")&lt;701,7,COUNTIF($L$20:L943,"&lt;&gt;")&lt;801,8,COUNTIF($L$20:L943,"&lt;&gt;")&lt;901,9,COUNTIF($L$20:L943,"&lt;&gt;")&lt;1001,10,COUNTIF($L$20:L943,"&lt;&gt;")&lt;1101,11,COUNTIF($L$20:L943,"&lt;&gt;")&lt;1201,12,COUNTIF($L$20:L943,"&lt;&gt;")&lt;1301,13,COUNTIF($L$20:L943,"&lt;&gt;")&lt;1401,14,COUNTIF($L$20:L943,"&lt;&gt;")&lt;1501,15,COUNTIF($L$20:L943,"&lt;&gt;")&lt;1601,16,COUNTIF($L$20:L943,"&lt;&gt;")&lt;1701,17,COUNTIF($L$20:L943,"&lt;&gt;")&lt;1801,18,COUNTIF($L$20:L943,"&lt;&gt;")&lt;1901,19,COUNTIF($L$20:L943,"&lt;&gt;")&lt;2001,20,COUNTIF($L$20:L943,"&lt;&gt;")&lt;2101,21,COUNTIF($L$20:L943,"&lt;&gt;")&lt;2201,22,COUNTIF($L$20:L943,"&lt;&gt;")&lt;2301,23,COUNTIF($L$20:L943,"&lt;&gt;")&lt;2401,24,COUNTIF($L$20:L943,"&lt;&gt;")&lt;2501,25,COUNTIF($L$20:L943,"&lt;&gt;")&lt;2601,26,COUNTIF($L$20:L943,"&lt;&gt;")&lt;2701,27,COUNTIF($L$20:L943,"&lt;&gt;")&lt;2801,28,COUNTIF($L$20:L943,"&lt;&gt;")&lt;2901,29,COUNTIF($L$20:L943,"&lt;&gt;")&lt;3001,30),"")</f>
        <v/>
      </c>
      <c r="AM943" t="str">
        <f t="shared" si="70"/>
        <v/>
      </c>
      <c r="AN943" t="str">
        <f t="shared" si="74"/>
        <v/>
      </c>
      <c r="AP943" t="str">
        <f t="shared" si="73"/>
        <v/>
      </c>
      <c r="AQ943" t="str">
        <f>IF(AO943="","",COUNTIFS(AM943:$AM$3019,AO943))</f>
        <v/>
      </c>
    </row>
    <row r="944" spans="1:43" x14ac:dyDescent="0.25">
      <c r="A944" s="6" t="str">
        <f>IF(COUNT($A$20:A943)&lt;&gt;$B$4,IF(A943="","",A943+1),"")</f>
        <v/>
      </c>
      <c r="B944" s="3"/>
      <c r="C944" s="3"/>
      <c r="D944" s="122"/>
      <c r="E944" s="3"/>
      <c r="F944" s="3"/>
      <c r="G944" s="3"/>
      <c r="H944" s="3"/>
      <c r="I944" s="120"/>
      <c r="J944" s="3"/>
      <c r="K944" s="95" t="str" cm="1">
        <f t="array" ref="K944">IF(OR($J$14 = "A",$J$14 = "B",$J$14 = "C"),IF(I944="","",IF(LEN(I944)&gt;2,_xlfn.IFS(ISNUMBER(SEARCH("_",I944)),I944,ISNUMBER(SEARCH(", ",I944)),SUBSTITUTE(I944,", ","_"),ISNUMBER(SEARCH("/ ",I944)),SUBSTITUTE(I944,"/ ","_"),ISNUMBER(SEARCH(",",I944)),SUBSTITUTE(I944,",","_"),ISNUMBER(SEARCH("/",I944)),SUBSTITUTE(I944,"/","_"),ISNUMBER(SEARCH("",I944)),I944),I944)),IF(OR($J$14 = "J",$J$14 = "K"),"",IF(D944="","",IF(LEN(D944)&gt;2,_xlfn.IFS(ISNUMBER(SEARCH("_",D944)),D944,ISNUMBER(SEARCH(", ",D944)),SUBSTITUTE(D944,", ","_"),ISNUMBER(SEARCH("/ ",D944)),SUBSTITUTE(D944,"/ ","_"),ISNUMBER(SEARCH(",",D944)),SUBSTITUTE(D944,",","_"),ISNUMBER(SEARCH("/",D944)),SUBSTITUTE(D944,"/","_"),ISNUMBER(SEARCH("",D944)),D944),D944))))</f>
        <v/>
      </c>
      <c r="L944" s="1"/>
      <c r="M944" s="1" t="str">
        <f t="shared" si="71"/>
        <v/>
      </c>
      <c r="N944" s="94" t="str">
        <f>IF($L944="None","",IF(ISERROR(VLOOKUP($L944,Info!$B$4:$B$266,1,FALSE)),"",VLOOKUP($L944,Info!$B$4:$L$266,5,FALSE)))</f>
        <v/>
      </c>
      <c r="O944" s="94" t="str">
        <f>IF(K944="","",IF(AND($J$12&lt;&gt;"ABC",N944="3"),"BAC",IF(N944="3","ABC",IF($J$12&lt;&gt;"ABC",IF($J$10="Standard",VLOOKUP(K944,Info!$BE$4:$BF$481,2,FALSE),VLOOKUP(K944,Info!$BI$4:$BJ$482,2,FALSE)),IF($J$10="Standard",VLOOKUP(K944,Info!$AG$4:$AH$2994,2,FALSE),VLOOKUP(K944,Info!$AK$4:$AL$2997,2,FALSE))))))</f>
        <v/>
      </c>
      <c r="P944" s="94" t="str">
        <f>IF($L944="None","",IF(ISERROR(VLOOKUP($L944,Info!$B$4:$B$266,1,FALSE)),"",VLOOKUP($L944,Info!$B$4:$L$266,3,FALSE)))</f>
        <v/>
      </c>
      <c r="Q944" s="96" t="str">
        <f>IF($L944="None","",IF(ISERROR(VLOOKUP($L944,Info!$B$4:$B$266,1,FALSE)),"",VLOOKUP($L944,Info!$B$4:$L$266,4,FALSE)))</f>
        <v/>
      </c>
      <c r="R944" s="1"/>
      <c r="S944" s="6" t="str">
        <f t="shared" si="72"/>
        <v/>
      </c>
      <c r="T944" s="6" t="str">
        <f>IF($L944="None","",IF(ISERROR(VLOOKUP($L944,Info!$B$4:$B$266,1,FALSE)),"",VLOOKUP($L944,Info!$B$4:$L$266,11,FALSE)))</f>
        <v/>
      </c>
      <c r="U944" s="1"/>
      <c r="V944" s="1"/>
      <c r="W944" s="1"/>
      <c r="X944" s="1" t="str">
        <f>IF($L944="None","",IF(ISERROR(VLOOKUP($L944,Info!$B$4:$B$266,1,FALSE)),"",IF(OR(W944="Metallic Liquid Tight",W944="Non-Metallic Liquid Tight",W944="LSZH",W944="Greenfield"),VLOOKUP($L944,Info!$B$4:$L$266,7,FALSE),"N/A")))</f>
        <v/>
      </c>
      <c r="Y944" s="1"/>
      <c r="Z944" s="96" t="str">
        <f>IF($L944="None","",IF(ISERROR(VLOOKUP($L944,Info!$B$4:$B$266,1,FALSE)),"",VLOOKUP($L944,Info!$B$4:$L$266,9,FALSE)))</f>
        <v/>
      </c>
      <c r="AA944" s="96" t="str">
        <f>IF($L944="None","",IF(ISERROR(VLOOKUP($L944,Info!$B$4:$B$266,1,FALSE)),"",VLOOKUP($L944,Info!$B$4:$L$266,8,FALSE)))</f>
        <v/>
      </c>
      <c r="AB944" s="96" t="str">
        <f>IF($L944="None","",IF(ISERROR(VLOOKUP($L944,Info!$B$4:$B$266,1,FALSE)),"",VLOOKUP($L944,Info!$B$4:$L$266,10,FALSE)))</f>
        <v/>
      </c>
      <c r="AC944" s="1" t="str">
        <f>IF(W944="SO Cable","Black,White",IF(O944="","",IF(P944="","",IF($J$12&lt;&gt;"ABC",IF(P944&lt;="250",VLOOKUP(O944,Info!$AZ$4:$BB$22,3,FALSE),VLOOKUP(O944,Info!$AZ$23:$BB$39,3,FALSE)),IF(P944&lt;="250",VLOOKUP(O944,Info!$AO$4:$AQ$22,3,FALSE),VLOOKUP(O944,Info!$AO$23:$AP$39,3,FALSE))))))</f>
        <v/>
      </c>
      <c r="AD944" s="1"/>
      <c r="AE944" s="1" t="str">
        <f>IF($L944="None","",IF(ISERROR(VLOOKUP($L944,Info!$B$4:$B$266,1,FALSE)),"",VLOOKUP($L944,Info!$B$4:$L$266,4,FALSE)))</f>
        <v/>
      </c>
      <c r="AF944" s="1" t="str">
        <f>IF($L944="None","",IF(ISERROR(VLOOKUP($L944,Info!$B$4:$B$266,1,FALSE)),"",VLOOKUP($L944,Info!$B$4:$L$266,6,FALSE)))</f>
        <v/>
      </c>
      <c r="AG944" s="1"/>
      <c r="AH944" s="33" t="str" cm="1">
        <f t="array" ref="AH944">IF(AND(L944&lt;&gt;"",O944&lt;&gt;"",R944:S944&lt;&gt;"",W944:X944&lt;&gt;"",Z944:AA944&lt;&gt;"",AC944&lt;&gt;""),"Good","Bad")</f>
        <v>Bad</v>
      </c>
      <c r="AL944" t="str" cm="1">
        <f t="array" ref="AL944">IF(R944&gt;0,_xlfn.IFS(COUNTIF($L$20:L944,"&lt;&gt;")&lt;101,1,COUNTIF($L$20:L944,"&lt;&gt;")&lt;201,2,COUNTIF($L$20:L944,"&lt;&gt;")&lt;301,3,COUNTIF($L$20:L944,"&lt;&gt;")&lt;401,4,COUNTIF($L$20:L944,"&lt;&gt;")&lt;501,5,COUNTIF($L$20:L944,"&lt;&gt;")&lt;601,6,COUNTIF($L$20:L944,"&lt;&gt;")&lt;701,7,COUNTIF($L$20:L944,"&lt;&gt;")&lt;801,8,COUNTIF($L$20:L944,"&lt;&gt;")&lt;901,9,COUNTIF($L$20:L944,"&lt;&gt;")&lt;1001,10,COUNTIF($L$20:L944,"&lt;&gt;")&lt;1101,11,COUNTIF($L$20:L944,"&lt;&gt;")&lt;1201,12,COUNTIF($L$20:L944,"&lt;&gt;")&lt;1301,13,COUNTIF($L$20:L944,"&lt;&gt;")&lt;1401,14,COUNTIF($L$20:L944,"&lt;&gt;")&lt;1501,15,COUNTIF($L$20:L944,"&lt;&gt;")&lt;1601,16,COUNTIF($L$20:L944,"&lt;&gt;")&lt;1701,17,COUNTIF($L$20:L944,"&lt;&gt;")&lt;1801,18,COUNTIF($L$20:L944,"&lt;&gt;")&lt;1901,19,COUNTIF($L$20:L944,"&lt;&gt;")&lt;2001,20,COUNTIF($L$20:L944,"&lt;&gt;")&lt;2101,21,COUNTIF($L$20:L944,"&lt;&gt;")&lt;2201,22,COUNTIF($L$20:L944,"&lt;&gt;")&lt;2301,23,COUNTIF($L$20:L944,"&lt;&gt;")&lt;2401,24,COUNTIF($L$20:L944,"&lt;&gt;")&lt;2501,25,COUNTIF($L$20:L944,"&lt;&gt;")&lt;2601,26,COUNTIF($L$20:L944,"&lt;&gt;")&lt;2701,27,COUNTIF($L$20:L944,"&lt;&gt;")&lt;2801,28,COUNTIF($L$20:L944,"&lt;&gt;")&lt;2901,29,COUNTIF($L$20:L944,"&lt;&gt;")&lt;3001,30),"")</f>
        <v/>
      </c>
      <c r="AM944" t="str">
        <f t="shared" si="70"/>
        <v/>
      </c>
      <c r="AN944" t="str">
        <f t="shared" si="74"/>
        <v/>
      </c>
      <c r="AP944" t="str">
        <f t="shared" si="73"/>
        <v/>
      </c>
      <c r="AQ944" t="str">
        <f>IF(AO944="","",COUNTIFS(AM944:$AM$3019,AO944))</f>
        <v/>
      </c>
    </row>
    <row r="945" spans="1:43" x14ac:dyDescent="0.25">
      <c r="A945" s="6" t="str">
        <f>IF(COUNT($A$20:A944)&lt;&gt;$B$4,IF(A944="","",A944+1),"")</f>
        <v/>
      </c>
      <c r="B945" s="3"/>
      <c r="C945" s="3"/>
      <c r="D945" s="122"/>
      <c r="E945" s="3"/>
      <c r="F945" s="3"/>
      <c r="G945" s="3"/>
      <c r="H945" s="3"/>
      <c r="I945" s="120"/>
      <c r="J945" s="3"/>
      <c r="K945" s="95" t="str" cm="1">
        <f t="array" ref="K945">IF(OR($J$14 = "A",$J$14 = "B",$J$14 = "C"),IF(I945="","",IF(LEN(I945)&gt;2,_xlfn.IFS(ISNUMBER(SEARCH("_",I945)),I945,ISNUMBER(SEARCH(", ",I945)),SUBSTITUTE(I945,", ","_"),ISNUMBER(SEARCH("/ ",I945)),SUBSTITUTE(I945,"/ ","_"),ISNUMBER(SEARCH(",",I945)),SUBSTITUTE(I945,",","_"),ISNUMBER(SEARCH("/",I945)),SUBSTITUTE(I945,"/","_"),ISNUMBER(SEARCH("",I945)),I945),I945)),IF(OR($J$14 = "J",$J$14 = "K"),"",IF(D945="","",IF(LEN(D945)&gt;2,_xlfn.IFS(ISNUMBER(SEARCH("_",D945)),D945,ISNUMBER(SEARCH(", ",D945)),SUBSTITUTE(D945,", ","_"),ISNUMBER(SEARCH("/ ",D945)),SUBSTITUTE(D945,"/ ","_"),ISNUMBER(SEARCH(",",D945)),SUBSTITUTE(D945,",","_"),ISNUMBER(SEARCH("/",D945)),SUBSTITUTE(D945,"/","_"),ISNUMBER(SEARCH("",D945)),D945),D945))))</f>
        <v/>
      </c>
      <c r="L945" s="1"/>
      <c r="M945" s="1" t="str">
        <f t="shared" si="71"/>
        <v/>
      </c>
      <c r="N945" s="94" t="str">
        <f>IF($L945="None","",IF(ISERROR(VLOOKUP($L945,Info!$B$4:$B$266,1,FALSE)),"",VLOOKUP($L945,Info!$B$4:$L$266,5,FALSE)))</f>
        <v/>
      </c>
      <c r="O945" s="94" t="str">
        <f>IF(K945="","",IF(AND($J$12&lt;&gt;"ABC",N945="3"),"BAC",IF(N945="3","ABC",IF($J$12&lt;&gt;"ABC",IF($J$10="Standard",VLOOKUP(K945,Info!$BE$4:$BF$481,2,FALSE),VLOOKUP(K945,Info!$BI$4:$BJ$482,2,FALSE)),IF($J$10="Standard",VLOOKUP(K945,Info!$AG$4:$AH$2994,2,FALSE),VLOOKUP(K945,Info!$AK$4:$AL$2997,2,FALSE))))))</f>
        <v/>
      </c>
      <c r="P945" s="94" t="str">
        <f>IF($L945="None","",IF(ISERROR(VLOOKUP($L945,Info!$B$4:$B$266,1,FALSE)),"",VLOOKUP($L945,Info!$B$4:$L$266,3,FALSE)))</f>
        <v/>
      </c>
      <c r="Q945" s="96" t="str">
        <f>IF($L945="None","",IF(ISERROR(VLOOKUP($L945,Info!$B$4:$B$266,1,FALSE)),"",VLOOKUP($L945,Info!$B$4:$L$266,4,FALSE)))</f>
        <v/>
      </c>
      <c r="R945" s="1"/>
      <c r="S945" s="6" t="str">
        <f t="shared" si="72"/>
        <v/>
      </c>
      <c r="T945" s="6" t="str">
        <f>IF($L945="None","",IF(ISERROR(VLOOKUP($L945,Info!$B$4:$B$266,1,FALSE)),"",VLOOKUP($L945,Info!$B$4:$L$266,11,FALSE)))</f>
        <v/>
      </c>
      <c r="U945" s="1"/>
      <c r="V945" s="1"/>
      <c r="W945" s="1"/>
      <c r="X945" s="1" t="str">
        <f>IF($L945="None","",IF(ISERROR(VLOOKUP($L945,Info!$B$4:$B$266,1,FALSE)),"",IF(OR(W945="Metallic Liquid Tight",W945="Non-Metallic Liquid Tight",W945="LSZH",W945="Greenfield"),VLOOKUP($L945,Info!$B$4:$L$266,7,FALSE),"N/A")))</f>
        <v/>
      </c>
      <c r="Y945" s="1"/>
      <c r="Z945" s="96" t="str">
        <f>IF($L945="None","",IF(ISERROR(VLOOKUP($L945,Info!$B$4:$B$266,1,FALSE)),"",VLOOKUP($L945,Info!$B$4:$L$266,9,FALSE)))</f>
        <v/>
      </c>
      <c r="AA945" s="96" t="str">
        <f>IF($L945="None","",IF(ISERROR(VLOOKUP($L945,Info!$B$4:$B$266,1,FALSE)),"",VLOOKUP($L945,Info!$B$4:$L$266,8,FALSE)))</f>
        <v/>
      </c>
      <c r="AB945" s="96" t="str">
        <f>IF($L945="None","",IF(ISERROR(VLOOKUP($L945,Info!$B$4:$B$266,1,FALSE)),"",VLOOKUP($L945,Info!$B$4:$L$266,10,FALSE)))</f>
        <v/>
      </c>
      <c r="AC945" s="1" t="str">
        <f>IF(W945="SO Cable","Black,White",IF(O945="","",IF(P945="","",IF($J$12&lt;&gt;"ABC",IF(P945&lt;="250",VLOOKUP(O945,Info!$AZ$4:$BB$22,3,FALSE),VLOOKUP(O945,Info!$AZ$23:$BB$39,3,FALSE)),IF(P945&lt;="250",VLOOKUP(O945,Info!$AO$4:$AQ$22,3,FALSE),VLOOKUP(O945,Info!$AO$23:$AP$39,3,FALSE))))))</f>
        <v/>
      </c>
      <c r="AD945" s="1"/>
      <c r="AE945" s="1" t="str">
        <f>IF($L945="None","",IF(ISERROR(VLOOKUP($L945,Info!$B$4:$B$266,1,FALSE)),"",VLOOKUP($L945,Info!$B$4:$L$266,4,FALSE)))</f>
        <v/>
      </c>
      <c r="AF945" s="1" t="str">
        <f>IF($L945="None","",IF(ISERROR(VLOOKUP($L945,Info!$B$4:$B$266,1,FALSE)),"",VLOOKUP($L945,Info!$B$4:$L$266,6,FALSE)))</f>
        <v/>
      </c>
      <c r="AG945" s="1"/>
      <c r="AH945" s="33" t="str" cm="1">
        <f t="array" ref="AH945">IF(AND(L945&lt;&gt;"",O945&lt;&gt;"",R945:S945&lt;&gt;"",W945:X945&lt;&gt;"",Z945:AA945&lt;&gt;"",AC945&lt;&gt;""),"Good","Bad")</f>
        <v>Bad</v>
      </c>
      <c r="AL945" t="str" cm="1">
        <f t="array" ref="AL945">IF(R945&gt;0,_xlfn.IFS(COUNTIF($L$20:L945,"&lt;&gt;")&lt;101,1,COUNTIF($L$20:L945,"&lt;&gt;")&lt;201,2,COUNTIF($L$20:L945,"&lt;&gt;")&lt;301,3,COUNTIF($L$20:L945,"&lt;&gt;")&lt;401,4,COUNTIF($L$20:L945,"&lt;&gt;")&lt;501,5,COUNTIF($L$20:L945,"&lt;&gt;")&lt;601,6,COUNTIF($L$20:L945,"&lt;&gt;")&lt;701,7,COUNTIF($L$20:L945,"&lt;&gt;")&lt;801,8,COUNTIF($L$20:L945,"&lt;&gt;")&lt;901,9,COUNTIF($L$20:L945,"&lt;&gt;")&lt;1001,10,COUNTIF($L$20:L945,"&lt;&gt;")&lt;1101,11,COUNTIF($L$20:L945,"&lt;&gt;")&lt;1201,12,COUNTIF($L$20:L945,"&lt;&gt;")&lt;1301,13,COUNTIF($L$20:L945,"&lt;&gt;")&lt;1401,14,COUNTIF($L$20:L945,"&lt;&gt;")&lt;1501,15,COUNTIF($L$20:L945,"&lt;&gt;")&lt;1601,16,COUNTIF($L$20:L945,"&lt;&gt;")&lt;1701,17,COUNTIF($L$20:L945,"&lt;&gt;")&lt;1801,18,COUNTIF($L$20:L945,"&lt;&gt;")&lt;1901,19,COUNTIF($L$20:L945,"&lt;&gt;")&lt;2001,20,COUNTIF($L$20:L945,"&lt;&gt;")&lt;2101,21,COUNTIF($L$20:L945,"&lt;&gt;")&lt;2201,22,COUNTIF($L$20:L945,"&lt;&gt;")&lt;2301,23,COUNTIF($L$20:L945,"&lt;&gt;")&lt;2401,24,COUNTIF($L$20:L945,"&lt;&gt;")&lt;2501,25,COUNTIF($L$20:L945,"&lt;&gt;")&lt;2601,26,COUNTIF($L$20:L945,"&lt;&gt;")&lt;2701,27,COUNTIF($L$20:L945,"&lt;&gt;")&lt;2801,28,COUNTIF($L$20:L945,"&lt;&gt;")&lt;2901,29,COUNTIF($L$20:L945,"&lt;&gt;")&lt;3001,30),"")</f>
        <v/>
      </c>
      <c r="AM945" t="str">
        <f t="shared" si="70"/>
        <v/>
      </c>
      <c r="AN945" t="str">
        <f t="shared" si="74"/>
        <v/>
      </c>
      <c r="AP945" t="str">
        <f t="shared" si="73"/>
        <v/>
      </c>
      <c r="AQ945" t="str">
        <f>IF(AO945="","",COUNTIFS(AM945:$AM$3019,AO945))</f>
        <v/>
      </c>
    </row>
    <row r="946" spans="1:43" x14ac:dyDescent="0.25">
      <c r="A946" s="6" t="str">
        <f>IF(COUNT($A$20:A945)&lt;&gt;$B$4,IF(A945="","",A945+1),"")</f>
        <v/>
      </c>
      <c r="B946" s="3"/>
      <c r="C946" s="3"/>
      <c r="D946" s="122"/>
      <c r="E946" s="3"/>
      <c r="F946" s="3"/>
      <c r="G946" s="3"/>
      <c r="H946" s="3"/>
      <c r="I946" s="120"/>
      <c r="J946" s="3"/>
      <c r="K946" s="95" t="str" cm="1">
        <f t="array" ref="K946">IF(OR($J$14 = "A",$J$14 = "B",$J$14 = "C"),IF(I946="","",IF(LEN(I946)&gt;2,_xlfn.IFS(ISNUMBER(SEARCH("_",I946)),I946,ISNUMBER(SEARCH(", ",I946)),SUBSTITUTE(I946,", ","_"),ISNUMBER(SEARCH("/ ",I946)),SUBSTITUTE(I946,"/ ","_"),ISNUMBER(SEARCH(",",I946)),SUBSTITUTE(I946,",","_"),ISNUMBER(SEARCH("/",I946)),SUBSTITUTE(I946,"/","_"),ISNUMBER(SEARCH("",I946)),I946),I946)),IF(OR($J$14 = "J",$J$14 = "K"),"",IF(D946="","",IF(LEN(D946)&gt;2,_xlfn.IFS(ISNUMBER(SEARCH("_",D946)),D946,ISNUMBER(SEARCH(", ",D946)),SUBSTITUTE(D946,", ","_"),ISNUMBER(SEARCH("/ ",D946)),SUBSTITUTE(D946,"/ ","_"),ISNUMBER(SEARCH(",",D946)),SUBSTITUTE(D946,",","_"),ISNUMBER(SEARCH("/",D946)),SUBSTITUTE(D946,"/","_"),ISNUMBER(SEARCH("",D946)),D946),D946))))</f>
        <v/>
      </c>
      <c r="L946" s="1"/>
      <c r="M946" s="1" t="str">
        <f t="shared" si="71"/>
        <v/>
      </c>
      <c r="N946" s="94" t="str">
        <f>IF($L946="None","",IF(ISERROR(VLOOKUP($L946,Info!$B$4:$B$266,1,FALSE)),"",VLOOKUP($L946,Info!$B$4:$L$266,5,FALSE)))</f>
        <v/>
      </c>
      <c r="O946" s="94" t="str">
        <f>IF(K946="","",IF(AND($J$12&lt;&gt;"ABC",N946="3"),"BAC",IF(N946="3","ABC",IF($J$12&lt;&gt;"ABC",IF($J$10="Standard",VLOOKUP(K946,Info!$BE$4:$BF$481,2,FALSE),VLOOKUP(K946,Info!$BI$4:$BJ$482,2,FALSE)),IF($J$10="Standard",VLOOKUP(K946,Info!$AG$4:$AH$2994,2,FALSE),VLOOKUP(K946,Info!$AK$4:$AL$2997,2,FALSE))))))</f>
        <v/>
      </c>
      <c r="P946" s="94" t="str">
        <f>IF($L946="None","",IF(ISERROR(VLOOKUP($L946,Info!$B$4:$B$266,1,FALSE)),"",VLOOKUP($L946,Info!$B$4:$L$266,3,FALSE)))</f>
        <v/>
      </c>
      <c r="Q946" s="96" t="str">
        <f>IF($L946="None","",IF(ISERROR(VLOOKUP($L946,Info!$B$4:$B$266,1,FALSE)),"",VLOOKUP($L946,Info!$B$4:$L$266,4,FALSE)))</f>
        <v/>
      </c>
      <c r="R946" s="1"/>
      <c r="S946" s="6" t="str">
        <f t="shared" si="72"/>
        <v/>
      </c>
      <c r="T946" s="6" t="str">
        <f>IF($L946="None","",IF(ISERROR(VLOOKUP($L946,Info!$B$4:$B$266,1,FALSE)),"",VLOOKUP($L946,Info!$B$4:$L$266,11,FALSE)))</f>
        <v/>
      </c>
      <c r="U946" s="1"/>
      <c r="V946" s="1"/>
      <c r="W946" s="1"/>
      <c r="X946" s="1" t="str">
        <f>IF($L946="None","",IF(ISERROR(VLOOKUP($L946,Info!$B$4:$B$266,1,FALSE)),"",IF(OR(W946="Metallic Liquid Tight",W946="Non-Metallic Liquid Tight",W946="LSZH",W946="Greenfield"),VLOOKUP($L946,Info!$B$4:$L$266,7,FALSE),"N/A")))</f>
        <v/>
      </c>
      <c r="Y946" s="1"/>
      <c r="Z946" s="96" t="str">
        <f>IF($L946="None","",IF(ISERROR(VLOOKUP($L946,Info!$B$4:$B$266,1,FALSE)),"",VLOOKUP($L946,Info!$B$4:$L$266,9,FALSE)))</f>
        <v/>
      </c>
      <c r="AA946" s="96" t="str">
        <f>IF($L946="None","",IF(ISERROR(VLOOKUP($L946,Info!$B$4:$B$266,1,FALSE)),"",VLOOKUP($L946,Info!$B$4:$L$266,8,FALSE)))</f>
        <v/>
      </c>
      <c r="AB946" s="96" t="str">
        <f>IF($L946="None","",IF(ISERROR(VLOOKUP($L946,Info!$B$4:$B$266,1,FALSE)),"",VLOOKUP($L946,Info!$B$4:$L$266,10,FALSE)))</f>
        <v/>
      </c>
      <c r="AC946" s="1" t="str">
        <f>IF(W946="SO Cable","Black,White",IF(O946="","",IF(P946="","",IF($J$12&lt;&gt;"ABC",IF(P946&lt;="250",VLOOKUP(O946,Info!$AZ$4:$BB$22,3,FALSE),VLOOKUP(O946,Info!$AZ$23:$BB$39,3,FALSE)),IF(P946&lt;="250",VLOOKUP(O946,Info!$AO$4:$AQ$22,3,FALSE),VLOOKUP(O946,Info!$AO$23:$AP$39,3,FALSE))))))</f>
        <v/>
      </c>
      <c r="AD946" s="1"/>
      <c r="AE946" s="1" t="str">
        <f>IF($L946="None","",IF(ISERROR(VLOOKUP($L946,Info!$B$4:$B$266,1,FALSE)),"",VLOOKUP($L946,Info!$B$4:$L$266,4,FALSE)))</f>
        <v/>
      </c>
      <c r="AF946" s="1" t="str">
        <f>IF($L946="None","",IF(ISERROR(VLOOKUP($L946,Info!$B$4:$B$266,1,FALSE)),"",VLOOKUP($L946,Info!$B$4:$L$266,6,FALSE)))</f>
        <v/>
      </c>
      <c r="AG946" s="1"/>
      <c r="AH946" s="33" t="str" cm="1">
        <f t="array" ref="AH946">IF(AND(L946&lt;&gt;"",O946&lt;&gt;"",R946:S946&lt;&gt;"",W946:X946&lt;&gt;"",Z946:AA946&lt;&gt;"",AC946&lt;&gt;""),"Good","Bad")</f>
        <v>Bad</v>
      </c>
      <c r="AL946" t="str" cm="1">
        <f t="array" ref="AL946">IF(R946&gt;0,_xlfn.IFS(COUNTIF($L$20:L946,"&lt;&gt;")&lt;101,1,COUNTIF($L$20:L946,"&lt;&gt;")&lt;201,2,COUNTIF($L$20:L946,"&lt;&gt;")&lt;301,3,COUNTIF($L$20:L946,"&lt;&gt;")&lt;401,4,COUNTIF($L$20:L946,"&lt;&gt;")&lt;501,5,COUNTIF($L$20:L946,"&lt;&gt;")&lt;601,6,COUNTIF($L$20:L946,"&lt;&gt;")&lt;701,7,COUNTIF($L$20:L946,"&lt;&gt;")&lt;801,8,COUNTIF($L$20:L946,"&lt;&gt;")&lt;901,9,COUNTIF($L$20:L946,"&lt;&gt;")&lt;1001,10,COUNTIF($L$20:L946,"&lt;&gt;")&lt;1101,11,COUNTIF($L$20:L946,"&lt;&gt;")&lt;1201,12,COUNTIF($L$20:L946,"&lt;&gt;")&lt;1301,13,COUNTIF($L$20:L946,"&lt;&gt;")&lt;1401,14,COUNTIF($L$20:L946,"&lt;&gt;")&lt;1501,15,COUNTIF($L$20:L946,"&lt;&gt;")&lt;1601,16,COUNTIF($L$20:L946,"&lt;&gt;")&lt;1701,17,COUNTIF($L$20:L946,"&lt;&gt;")&lt;1801,18,COUNTIF($L$20:L946,"&lt;&gt;")&lt;1901,19,COUNTIF($L$20:L946,"&lt;&gt;")&lt;2001,20,COUNTIF($L$20:L946,"&lt;&gt;")&lt;2101,21,COUNTIF($L$20:L946,"&lt;&gt;")&lt;2201,22,COUNTIF($L$20:L946,"&lt;&gt;")&lt;2301,23,COUNTIF($L$20:L946,"&lt;&gt;")&lt;2401,24,COUNTIF($L$20:L946,"&lt;&gt;")&lt;2501,25,COUNTIF($L$20:L946,"&lt;&gt;")&lt;2601,26,COUNTIF($L$20:L946,"&lt;&gt;")&lt;2701,27,COUNTIF($L$20:L946,"&lt;&gt;")&lt;2801,28,COUNTIF($L$20:L946,"&lt;&gt;")&lt;2901,29,COUNTIF($L$20:L946,"&lt;&gt;")&lt;3001,30),"")</f>
        <v/>
      </c>
      <c r="AM946" t="str">
        <f t="shared" si="70"/>
        <v/>
      </c>
      <c r="AN946" t="str">
        <f t="shared" si="74"/>
        <v/>
      </c>
      <c r="AP946" t="str">
        <f t="shared" si="73"/>
        <v/>
      </c>
      <c r="AQ946" t="str">
        <f>IF(AO946="","",COUNTIFS(AM946:$AM$3019,AO946))</f>
        <v/>
      </c>
    </row>
    <row r="947" spans="1:43" x14ac:dyDescent="0.25">
      <c r="A947" s="6" t="str">
        <f>IF(COUNT($A$20:A946)&lt;&gt;$B$4,IF(A946="","",A946+1),"")</f>
        <v/>
      </c>
      <c r="B947" s="3"/>
      <c r="C947" s="3"/>
      <c r="D947" s="122"/>
      <c r="E947" s="3"/>
      <c r="F947" s="3"/>
      <c r="G947" s="3"/>
      <c r="H947" s="3"/>
      <c r="I947" s="120"/>
      <c r="J947" s="3"/>
      <c r="K947" s="95" t="str" cm="1">
        <f t="array" ref="K947">IF(OR($J$14 = "A",$J$14 = "B",$J$14 = "C"),IF(I947="","",IF(LEN(I947)&gt;2,_xlfn.IFS(ISNUMBER(SEARCH("_",I947)),I947,ISNUMBER(SEARCH(", ",I947)),SUBSTITUTE(I947,", ","_"),ISNUMBER(SEARCH("/ ",I947)),SUBSTITUTE(I947,"/ ","_"),ISNUMBER(SEARCH(",",I947)),SUBSTITUTE(I947,",","_"),ISNUMBER(SEARCH("/",I947)),SUBSTITUTE(I947,"/","_"),ISNUMBER(SEARCH("",I947)),I947),I947)),IF(OR($J$14 = "J",$J$14 = "K"),"",IF(D947="","",IF(LEN(D947)&gt;2,_xlfn.IFS(ISNUMBER(SEARCH("_",D947)),D947,ISNUMBER(SEARCH(", ",D947)),SUBSTITUTE(D947,", ","_"),ISNUMBER(SEARCH("/ ",D947)),SUBSTITUTE(D947,"/ ","_"),ISNUMBER(SEARCH(",",D947)),SUBSTITUTE(D947,",","_"),ISNUMBER(SEARCH("/",D947)),SUBSTITUTE(D947,"/","_"),ISNUMBER(SEARCH("",D947)),D947),D947))))</f>
        <v/>
      </c>
      <c r="L947" s="1"/>
      <c r="M947" s="1" t="str">
        <f t="shared" si="71"/>
        <v/>
      </c>
      <c r="N947" s="94" t="str">
        <f>IF($L947="None","",IF(ISERROR(VLOOKUP($L947,Info!$B$4:$B$266,1,FALSE)),"",VLOOKUP($L947,Info!$B$4:$L$266,5,FALSE)))</f>
        <v/>
      </c>
      <c r="O947" s="94" t="str">
        <f>IF(K947="","",IF(AND($J$12&lt;&gt;"ABC",N947="3"),"BAC",IF(N947="3","ABC",IF($J$12&lt;&gt;"ABC",IF($J$10="Standard",VLOOKUP(K947,Info!$BE$4:$BF$481,2,FALSE),VLOOKUP(K947,Info!$BI$4:$BJ$482,2,FALSE)),IF($J$10="Standard",VLOOKUP(K947,Info!$AG$4:$AH$2994,2,FALSE),VLOOKUP(K947,Info!$AK$4:$AL$2997,2,FALSE))))))</f>
        <v/>
      </c>
      <c r="P947" s="94" t="str">
        <f>IF($L947="None","",IF(ISERROR(VLOOKUP($L947,Info!$B$4:$B$266,1,FALSE)),"",VLOOKUP($L947,Info!$B$4:$L$266,3,FALSE)))</f>
        <v/>
      </c>
      <c r="Q947" s="96" t="str">
        <f>IF($L947="None","",IF(ISERROR(VLOOKUP($L947,Info!$B$4:$B$266,1,FALSE)),"",VLOOKUP($L947,Info!$B$4:$L$266,4,FALSE)))</f>
        <v/>
      </c>
      <c r="R947" s="1"/>
      <c r="S947" s="6" t="str">
        <f t="shared" si="72"/>
        <v/>
      </c>
      <c r="T947" s="6" t="str">
        <f>IF($L947="None","",IF(ISERROR(VLOOKUP($L947,Info!$B$4:$B$266,1,FALSE)),"",VLOOKUP($L947,Info!$B$4:$L$266,11,FALSE)))</f>
        <v/>
      </c>
      <c r="U947" s="1"/>
      <c r="V947" s="1"/>
      <c r="W947" s="1"/>
      <c r="X947" s="1" t="str">
        <f>IF($L947="None","",IF(ISERROR(VLOOKUP($L947,Info!$B$4:$B$266,1,FALSE)),"",IF(OR(W947="Metallic Liquid Tight",W947="Non-Metallic Liquid Tight",W947="LSZH",W947="Greenfield"),VLOOKUP($L947,Info!$B$4:$L$266,7,FALSE),"N/A")))</f>
        <v/>
      </c>
      <c r="Y947" s="1"/>
      <c r="Z947" s="96" t="str">
        <f>IF($L947="None","",IF(ISERROR(VLOOKUP($L947,Info!$B$4:$B$266,1,FALSE)),"",VLOOKUP($L947,Info!$B$4:$L$266,9,FALSE)))</f>
        <v/>
      </c>
      <c r="AA947" s="96" t="str">
        <f>IF($L947="None","",IF(ISERROR(VLOOKUP($L947,Info!$B$4:$B$266,1,FALSE)),"",VLOOKUP($L947,Info!$B$4:$L$266,8,FALSE)))</f>
        <v/>
      </c>
      <c r="AB947" s="96" t="str">
        <f>IF($L947="None","",IF(ISERROR(VLOOKUP($L947,Info!$B$4:$B$266,1,FALSE)),"",VLOOKUP($L947,Info!$B$4:$L$266,10,FALSE)))</f>
        <v/>
      </c>
      <c r="AC947" s="1" t="str">
        <f>IF(W947="SO Cable","Black,White",IF(O947="","",IF(P947="","",IF($J$12&lt;&gt;"ABC",IF(P947&lt;="250",VLOOKUP(O947,Info!$AZ$4:$BB$22,3,FALSE),VLOOKUP(O947,Info!$AZ$23:$BB$39,3,FALSE)),IF(P947&lt;="250",VLOOKUP(O947,Info!$AO$4:$AQ$22,3,FALSE),VLOOKUP(O947,Info!$AO$23:$AP$39,3,FALSE))))))</f>
        <v/>
      </c>
      <c r="AD947" s="1"/>
      <c r="AE947" s="1" t="str">
        <f>IF($L947="None","",IF(ISERROR(VLOOKUP($L947,Info!$B$4:$B$266,1,FALSE)),"",VLOOKUP($L947,Info!$B$4:$L$266,4,FALSE)))</f>
        <v/>
      </c>
      <c r="AF947" s="1" t="str">
        <f>IF($L947="None","",IF(ISERROR(VLOOKUP($L947,Info!$B$4:$B$266,1,FALSE)),"",VLOOKUP($L947,Info!$B$4:$L$266,6,FALSE)))</f>
        <v/>
      </c>
      <c r="AG947" s="1"/>
      <c r="AH947" s="33" t="str" cm="1">
        <f t="array" ref="AH947">IF(AND(L947&lt;&gt;"",O947&lt;&gt;"",R947:S947&lt;&gt;"",W947:X947&lt;&gt;"",Z947:AA947&lt;&gt;"",AC947&lt;&gt;""),"Good","Bad")</f>
        <v>Bad</v>
      </c>
      <c r="AL947" t="str" cm="1">
        <f t="array" ref="AL947">IF(R947&gt;0,_xlfn.IFS(COUNTIF($L$20:L947,"&lt;&gt;")&lt;101,1,COUNTIF($L$20:L947,"&lt;&gt;")&lt;201,2,COUNTIF($L$20:L947,"&lt;&gt;")&lt;301,3,COUNTIF($L$20:L947,"&lt;&gt;")&lt;401,4,COUNTIF($L$20:L947,"&lt;&gt;")&lt;501,5,COUNTIF($L$20:L947,"&lt;&gt;")&lt;601,6,COUNTIF($L$20:L947,"&lt;&gt;")&lt;701,7,COUNTIF($L$20:L947,"&lt;&gt;")&lt;801,8,COUNTIF($L$20:L947,"&lt;&gt;")&lt;901,9,COUNTIF($L$20:L947,"&lt;&gt;")&lt;1001,10,COUNTIF($L$20:L947,"&lt;&gt;")&lt;1101,11,COUNTIF($L$20:L947,"&lt;&gt;")&lt;1201,12,COUNTIF($L$20:L947,"&lt;&gt;")&lt;1301,13,COUNTIF($L$20:L947,"&lt;&gt;")&lt;1401,14,COUNTIF($L$20:L947,"&lt;&gt;")&lt;1501,15,COUNTIF($L$20:L947,"&lt;&gt;")&lt;1601,16,COUNTIF($L$20:L947,"&lt;&gt;")&lt;1701,17,COUNTIF($L$20:L947,"&lt;&gt;")&lt;1801,18,COUNTIF($L$20:L947,"&lt;&gt;")&lt;1901,19,COUNTIF($L$20:L947,"&lt;&gt;")&lt;2001,20,COUNTIF($L$20:L947,"&lt;&gt;")&lt;2101,21,COUNTIF($L$20:L947,"&lt;&gt;")&lt;2201,22,COUNTIF($L$20:L947,"&lt;&gt;")&lt;2301,23,COUNTIF($L$20:L947,"&lt;&gt;")&lt;2401,24,COUNTIF($L$20:L947,"&lt;&gt;")&lt;2501,25,COUNTIF($L$20:L947,"&lt;&gt;")&lt;2601,26,COUNTIF($L$20:L947,"&lt;&gt;")&lt;2701,27,COUNTIF($L$20:L947,"&lt;&gt;")&lt;2801,28,COUNTIF($L$20:L947,"&lt;&gt;")&lt;2901,29,COUNTIF($L$20:L947,"&lt;&gt;")&lt;3001,30),"")</f>
        <v/>
      </c>
      <c r="AM947" t="str">
        <f t="shared" si="70"/>
        <v/>
      </c>
      <c r="AN947" t="str">
        <f t="shared" si="74"/>
        <v/>
      </c>
      <c r="AP947" t="str">
        <f t="shared" si="73"/>
        <v/>
      </c>
      <c r="AQ947" t="str">
        <f>IF(AO947="","",COUNTIFS(AM947:$AM$3019,AO947))</f>
        <v/>
      </c>
    </row>
    <row r="948" spans="1:43" x14ac:dyDescent="0.25">
      <c r="A948" s="6" t="str">
        <f>IF(COUNT($A$20:A947)&lt;&gt;$B$4,IF(A947="","",A947+1),"")</f>
        <v/>
      </c>
      <c r="B948" s="3"/>
      <c r="C948" s="3"/>
      <c r="D948" s="122"/>
      <c r="E948" s="3"/>
      <c r="F948" s="3"/>
      <c r="G948" s="3"/>
      <c r="H948" s="3"/>
      <c r="I948" s="120"/>
      <c r="J948" s="3"/>
      <c r="K948" s="95" t="str" cm="1">
        <f t="array" ref="K948">IF(OR($J$14 = "A",$J$14 = "B",$J$14 = "C"),IF(I948="","",IF(LEN(I948)&gt;2,_xlfn.IFS(ISNUMBER(SEARCH("_",I948)),I948,ISNUMBER(SEARCH(", ",I948)),SUBSTITUTE(I948,", ","_"),ISNUMBER(SEARCH("/ ",I948)),SUBSTITUTE(I948,"/ ","_"),ISNUMBER(SEARCH(",",I948)),SUBSTITUTE(I948,",","_"),ISNUMBER(SEARCH("/",I948)),SUBSTITUTE(I948,"/","_"),ISNUMBER(SEARCH("",I948)),I948),I948)),IF(OR($J$14 = "J",$J$14 = "K"),"",IF(D948="","",IF(LEN(D948)&gt;2,_xlfn.IFS(ISNUMBER(SEARCH("_",D948)),D948,ISNUMBER(SEARCH(", ",D948)),SUBSTITUTE(D948,", ","_"),ISNUMBER(SEARCH("/ ",D948)),SUBSTITUTE(D948,"/ ","_"),ISNUMBER(SEARCH(",",D948)),SUBSTITUTE(D948,",","_"),ISNUMBER(SEARCH("/",D948)),SUBSTITUTE(D948,"/","_"),ISNUMBER(SEARCH("",D948)),D948),D948))))</f>
        <v/>
      </c>
      <c r="L948" s="1"/>
      <c r="M948" s="1" t="str">
        <f t="shared" si="71"/>
        <v/>
      </c>
      <c r="N948" s="94" t="str">
        <f>IF($L948="None","",IF(ISERROR(VLOOKUP($L948,Info!$B$4:$B$266,1,FALSE)),"",VLOOKUP($L948,Info!$B$4:$L$266,5,FALSE)))</f>
        <v/>
      </c>
      <c r="O948" s="94" t="str">
        <f>IF(K948="","",IF(AND($J$12&lt;&gt;"ABC",N948="3"),"BAC",IF(N948="3","ABC",IF($J$12&lt;&gt;"ABC",IF($J$10="Standard",VLOOKUP(K948,Info!$BE$4:$BF$481,2,FALSE),VLOOKUP(K948,Info!$BI$4:$BJ$482,2,FALSE)),IF($J$10="Standard",VLOOKUP(K948,Info!$AG$4:$AH$2994,2,FALSE),VLOOKUP(K948,Info!$AK$4:$AL$2997,2,FALSE))))))</f>
        <v/>
      </c>
      <c r="P948" s="94" t="str">
        <f>IF($L948="None","",IF(ISERROR(VLOOKUP($L948,Info!$B$4:$B$266,1,FALSE)),"",VLOOKUP($L948,Info!$B$4:$L$266,3,FALSE)))</f>
        <v/>
      </c>
      <c r="Q948" s="96" t="str">
        <f>IF($L948="None","",IF(ISERROR(VLOOKUP($L948,Info!$B$4:$B$266,1,FALSE)),"",VLOOKUP($L948,Info!$B$4:$L$266,4,FALSE)))</f>
        <v/>
      </c>
      <c r="R948" s="1"/>
      <c r="S948" s="6" t="str">
        <f t="shared" si="72"/>
        <v/>
      </c>
      <c r="T948" s="6" t="str">
        <f>IF($L948="None","",IF(ISERROR(VLOOKUP($L948,Info!$B$4:$B$266,1,FALSE)),"",VLOOKUP($L948,Info!$B$4:$L$266,11,FALSE)))</f>
        <v/>
      </c>
      <c r="U948" s="1"/>
      <c r="V948" s="1"/>
      <c r="W948" s="1"/>
      <c r="X948" s="1" t="str">
        <f>IF($L948="None","",IF(ISERROR(VLOOKUP($L948,Info!$B$4:$B$266,1,FALSE)),"",IF(OR(W948="Metallic Liquid Tight",W948="Non-Metallic Liquid Tight",W948="LSZH",W948="Greenfield"),VLOOKUP($L948,Info!$B$4:$L$266,7,FALSE),"N/A")))</f>
        <v/>
      </c>
      <c r="Y948" s="1"/>
      <c r="Z948" s="96" t="str">
        <f>IF($L948="None","",IF(ISERROR(VLOOKUP($L948,Info!$B$4:$B$266,1,FALSE)),"",VLOOKUP($L948,Info!$B$4:$L$266,9,FALSE)))</f>
        <v/>
      </c>
      <c r="AA948" s="96" t="str">
        <f>IF($L948="None","",IF(ISERROR(VLOOKUP($L948,Info!$B$4:$B$266,1,FALSE)),"",VLOOKUP($L948,Info!$B$4:$L$266,8,FALSE)))</f>
        <v/>
      </c>
      <c r="AB948" s="96" t="str">
        <f>IF($L948="None","",IF(ISERROR(VLOOKUP($L948,Info!$B$4:$B$266,1,FALSE)),"",VLOOKUP($L948,Info!$B$4:$L$266,10,FALSE)))</f>
        <v/>
      </c>
      <c r="AC948" s="1" t="str">
        <f>IF(W948="SO Cable","Black,White",IF(O948="","",IF(P948="","",IF($J$12&lt;&gt;"ABC",IF(P948&lt;="250",VLOOKUP(O948,Info!$AZ$4:$BB$22,3,FALSE),VLOOKUP(O948,Info!$AZ$23:$BB$39,3,FALSE)),IF(P948&lt;="250",VLOOKUP(O948,Info!$AO$4:$AQ$22,3,FALSE),VLOOKUP(O948,Info!$AO$23:$AP$39,3,FALSE))))))</f>
        <v/>
      </c>
      <c r="AD948" s="1"/>
      <c r="AE948" s="1" t="str">
        <f>IF($L948="None","",IF(ISERROR(VLOOKUP($L948,Info!$B$4:$B$266,1,FALSE)),"",VLOOKUP($L948,Info!$B$4:$L$266,4,FALSE)))</f>
        <v/>
      </c>
      <c r="AF948" s="1" t="str">
        <f>IF($L948="None","",IF(ISERROR(VLOOKUP($L948,Info!$B$4:$B$266,1,FALSE)),"",VLOOKUP($L948,Info!$B$4:$L$266,6,FALSE)))</f>
        <v/>
      </c>
      <c r="AG948" s="1"/>
      <c r="AH948" s="33" t="str" cm="1">
        <f t="array" ref="AH948">IF(AND(L948&lt;&gt;"",O948&lt;&gt;"",R948:S948&lt;&gt;"",W948:X948&lt;&gt;"",Z948:AA948&lt;&gt;"",AC948&lt;&gt;""),"Good","Bad")</f>
        <v>Bad</v>
      </c>
      <c r="AL948" t="str" cm="1">
        <f t="array" ref="AL948">IF(R948&gt;0,_xlfn.IFS(COUNTIF($L$20:L948,"&lt;&gt;")&lt;101,1,COUNTIF($L$20:L948,"&lt;&gt;")&lt;201,2,COUNTIF($L$20:L948,"&lt;&gt;")&lt;301,3,COUNTIF($L$20:L948,"&lt;&gt;")&lt;401,4,COUNTIF($L$20:L948,"&lt;&gt;")&lt;501,5,COUNTIF($L$20:L948,"&lt;&gt;")&lt;601,6,COUNTIF($L$20:L948,"&lt;&gt;")&lt;701,7,COUNTIF($L$20:L948,"&lt;&gt;")&lt;801,8,COUNTIF($L$20:L948,"&lt;&gt;")&lt;901,9,COUNTIF($L$20:L948,"&lt;&gt;")&lt;1001,10,COUNTIF($L$20:L948,"&lt;&gt;")&lt;1101,11,COUNTIF($L$20:L948,"&lt;&gt;")&lt;1201,12,COUNTIF($L$20:L948,"&lt;&gt;")&lt;1301,13,COUNTIF($L$20:L948,"&lt;&gt;")&lt;1401,14,COUNTIF($L$20:L948,"&lt;&gt;")&lt;1501,15,COUNTIF($L$20:L948,"&lt;&gt;")&lt;1601,16,COUNTIF($L$20:L948,"&lt;&gt;")&lt;1701,17,COUNTIF($L$20:L948,"&lt;&gt;")&lt;1801,18,COUNTIF($L$20:L948,"&lt;&gt;")&lt;1901,19,COUNTIF($L$20:L948,"&lt;&gt;")&lt;2001,20,COUNTIF($L$20:L948,"&lt;&gt;")&lt;2101,21,COUNTIF($L$20:L948,"&lt;&gt;")&lt;2201,22,COUNTIF($L$20:L948,"&lt;&gt;")&lt;2301,23,COUNTIF($L$20:L948,"&lt;&gt;")&lt;2401,24,COUNTIF($L$20:L948,"&lt;&gt;")&lt;2501,25,COUNTIF($L$20:L948,"&lt;&gt;")&lt;2601,26,COUNTIF($L$20:L948,"&lt;&gt;")&lt;2701,27,COUNTIF($L$20:L948,"&lt;&gt;")&lt;2801,28,COUNTIF($L$20:L948,"&lt;&gt;")&lt;2901,29,COUNTIF($L$20:L948,"&lt;&gt;")&lt;3001,30),"")</f>
        <v/>
      </c>
      <c r="AM948" t="str">
        <f t="shared" si="70"/>
        <v/>
      </c>
      <c r="AN948" t="str">
        <f t="shared" si="74"/>
        <v/>
      </c>
      <c r="AP948" t="str">
        <f t="shared" si="73"/>
        <v/>
      </c>
      <c r="AQ948" t="str">
        <f>IF(AO948="","",COUNTIFS(AM948:$AM$3019,AO948))</f>
        <v/>
      </c>
    </row>
    <row r="949" spans="1:43" x14ac:dyDescent="0.25">
      <c r="A949" s="6" t="str">
        <f>IF(COUNT($A$20:A948)&lt;&gt;$B$4,IF(A948="","",A948+1),"")</f>
        <v/>
      </c>
      <c r="B949" s="3"/>
      <c r="C949" s="3"/>
      <c r="D949" s="122"/>
      <c r="E949" s="3"/>
      <c r="F949" s="3"/>
      <c r="G949" s="3"/>
      <c r="H949" s="3"/>
      <c r="I949" s="120"/>
      <c r="J949" s="3"/>
      <c r="K949" s="95" t="str" cm="1">
        <f t="array" ref="K949">IF(OR($J$14 = "A",$J$14 = "B",$J$14 = "C"),IF(I949="","",IF(LEN(I949)&gt;2,_xlfn.IFS(ISNUMBER(SEARCH("_",I949)),I949,ISNUMBER(SEARCH(", ",I949)),SUBSTITUTE(I949,", ","_"),ISNUMBER(SEARCH("/ ",I949)),SUBSTITUTE(I949,"/ ","_"),ISNUMBER(SEARCH(",",I949)),SUBSTITUTE(I949,",","_"),ISNUMBER(SEARCH("/",I949)),SUBSTITUTE(I949,"/","_"),ISNUMBER(SEARCH("",I949)),I949),I949)),IF(OR($J$14 = "J",$J$14 = "K"),"",IF(D949="","",IF(LEN(D949)&gt;2,_xlfn.IFS(ISNUMBER(SEARCH("_",D949)),D949,ISNUMBER(SEARCH(", ",D949)),SUBSTITUTE(D949,", ","_"),ISNUMBER(SEARCH("/ ",D949)),SUBSTITUTE(D949,"/ ","_"),ISNUMBER(SEARCH(",",D949)),SUBSTITUTE(D949,",","_"),ISNUMBER(SEARCH("/",D949)),SUBSTITUTE(D949,"/","_"),ISNUMBER(SEARCH("",D949)),D949),D949))))</f>
        <v/>
      </c>
      <c r="L949" s="1"/>
      <c r="M949" s="1" t="str">
        <f t="shared" si="71"/>
        <v/>
      </c>
      <c r="N949" s="94" t="str">
        <f>IF($L949="None","",IF(ISERROR(VLOOKUP($L949,Info!$B$4:$B$266,1,FALSE)),"",VLOOKUP($L949,Info!$B$4:$L$266,5,FALSE)))</f>
        <v/>
      </c>
      <c r="O949" s="94" t="str">
        <f>IF(K949="","",IF(AND($J$12&lt;&gt;"ABC",N949="3"),"BAC",IF(N949="3","ABC",IF($J$12&lt;&gt;"ABC",IF($J$10="Standard",VLOOKUP(K949,Info!$BE$4:$BF$481,2,FALSE),VLOOKUP(K949,Info!$BI$4:$BJ$482,2,FALSE)),IF($J$10="Standard",VLOOKUP(K949,Info!$AG$4:$AH$2994,2,FALSE),VLOOKUP(K949,Info!$AK$4:$AL$2997,2,FALSE))))))</f>
        <v/>
      </c>
      <c r="P949" s="94" t="str">
        <f>IF($L949="None","",IF(ISERROR(VLOOKUP($L949,Info!$B$4:$B$266,1,FALSE)),"",VLOOKUP($L949,Info!$B$4:$L$266,3,FALSE)))</f>
        <v/>
      </c>
      <c r="Q949" s="96" t="str">
        <f>IF($L949="None","",IF(ISERROR(VLOOKUP($L949,Info!$B$4:$B$266,1,FALSE)),"",VLOOKUP($L949,Info!$B$4:$L$266,4,FALSE)))</f>
        <v/>
      </c>
      <c r="R949" s="1"/>
      <c r="S949" s="6" t="str">
        <f t="shared" si="72"/>
        <v/>
      </c>
      <c r="T949" s="6" t="str">
        <f>IF($L949="None","",IF(ISERROR(VLOOKUP($L949,Info!$B$4:$B$266,1,FALSE)),"",VLOOKUP($L949,Info!$B$4:$L$266,11,FALSE)))</f>
        <v/>
      </c>
      <c r="U949" s="1"/>
      <c r="V949" s="1"/>
      <c r="W949" s="1"/>
      <c r="X949" s="1" t="str">
        <f>IF($L949="None","",IF(ISERROR(VLOOKUP($L949,Info!$B$4:$B$266,1,FALSE)),"",IF(OR(W949="Metallic Liquid Tight",W949="Non-Metallic Liquid Tight",W949="LSZH",W949="Greenfield"),VLOOKUP($L949,Info!$B$4:$L$266,7,FALSE),"N/A")))</f>
        <v/>
      </c>
      <c r="Y949" s="1"/>
      <c r="Z949" s="96" t="str">
        <f>IF($L949="None","",IF(ISERROR(VLOOKUP($L949,Info!$B$4:$B$266,1,FALSE)),"",VLOOKUP($L949,Info!$B$4:$L$266,9,FALSE)))</f>
        <v/>
      </c>
      <c r="AA949" s="96" t="str">
        <f>IF($L949="None","",IF(ISERROR(VLOOKUP($L949,Info!$B$4:$B$266,1,FALSE)),"",VLOOKUP($L949,Info!$B$4:$L$266,8,FALSE)))</f>
        <v/>
      </c>
      <c r="AB949" s="96" t="str">
        <f>IF($L949="None","",IF(ISERROR(VLOOKUP($L949,Info!$B$4:$B$266,1,FALSE)),"",VLOOKUP($L949,Info!$B$4:$L$266,10,FALSE)))</f>
        <v/>
      </c>
      <c r="AC949" s="1" t="str">
        <f>IF(W949="SO Cable","Black,White",IF(O949="","",IF(P949="","",IF($J$12&lt;&gt;"ABC",IF(P949&lt;="250",VLOOKUP(O949,Info!$AZ$4:$BB$22,3,FALSE),VLOOKUP(O949,Info!$AZ$23:$BB$39,3,FALSE)),IF(P949&lt;="250",VLOOKUP(O949,Info!$AO$4:$AQ$22,3,FALSE),VLOOKUP(O949,Info!$AO$23:$AP$39,3,FALSE))))))</f>
        <v/>
      </c>
      <c r="AD949" s="1"/>
      <c r="AE949" s="1" t="str">
        <f>IF($L949="None","",IF(ISERROR(VLOOKUP($L949,Info!$B$4:$B$266,1,FALSE)),"",VLOOKUP($L949,Info!$B$4:$L$266,4,FALSE)))</f>
        <v/>
      </c>
      <c r="AF949" s="1" t="str">
        <f>IF($L949="None","",IF(ISERROR(VLOOKUP($L949,Info!$B$4:$B$266,1,FALSE)),"",VLOOKUP($L949,Info!$B$4:$L$266,6,FALSE)))</f>
        <v/>
      </c>
      <c r="AG949" s="1"/>
      <c r="AH949" s="33" t="str" cm="1">
        <f t="array" ref="AH949">IF(AND(L949&lt;&gt;"",O949&lt;&gt;"",R949:S949&lt;&gt;"",W949:X949&lt;&gt;"",Z949:AA949&lt;&gt;"",AC949&lt;&gt;""),"Good","Bad")</f>
        <v>Bad</v>
      </c>
      <c r="AL949" t="str" cm="1">
        <f t="array" ref="AL949">IF(R949&gt;0,_xlfn.IFS(COUNTIF($L$20:L949,"&lt;&gt;")&lt;101,1,COUNTIF($L$20:L949,"&lt;&gt;")&lt;201,2,COUNTIF($L$20:L949,"&lt;&gt;")&lt;301,3,COUNTIF($L$20:L949,"&lt;&gt;")&lt;401,4,COUNTIF($L$20:L949,"&lt;&gt;")&lt;501,5,COUNTIF($L$20:L949,"&lt;&gt;")&lt;601,6,COUNTIF($L$20:L949,"&lt;&gt;")&lt;701,7,COUNTIF($L$20:L949,"&lt;&gt;")&lt;801,8,COUNTIF($L$20:L949,"&lt;&gt;")&lt;901,9,COUNTIF($L$20:L949,"&lt;&gt;")&lt;1001,10,COUNTIF($L$20:L949,"&lt;&gt;")&lt;1101,11,COUNTIF($L$20:L949,"&lt;&gt;")&lt;1201,12,COUNTIF($L$20:L949,"&lt;&gt;")&lt;1301,13,COUNTIF($L$20:L949,"&lt;&gt;")&lt;1401,14,COUNTIF($L$20:L949,"&lt;&gt;")&lt;1501,15,COUNTIF($L$20:L949,"&lt;&gt;")&lt;1601,16,COUNTIF($L$20:L949,"&lt;&gt;")&lt;1701,17,COUNTIF($L$20:L949,"&lt;&gt;")&lt;1801,18,COUNTIF($L$20:L949,"&lt;&gt;")&lt;1901,19,COUNTIF($L$20:L949,"&lt;&gt;")&lt;2001,20,COUNTIF($L$20:L949,"&lt;&gt;")&lt;2101,21,COUNTIF($L$20:L949,"&lt;&gt;")&lt;2201,22,COUNTIF($L$20:L949,"&lt;&gt;")&lt;2301,23,COUNTIF($L$20:L949,"&lt;&gt;")&lt;2401,24,COUNTIF($L$20:L949,"&lt;&gt;")&lt;2501,25,COUNTIF($L$20:L949,"&lt;&gt;")&lt;2601,26,COUNTIF($L$20:L949,"&lt;&gt;")&lt;2701,27,COUNTIF($L$20:L949,"&lt;&gt;")&lt;2801,28,COUNTIF($L$20:L949,"&lt;&gt;")&lt;2901,29,COUNTIF($L$20:L949,"&lt;&gt;")&lt;3001,30),"")</f>
        <v/>
      </c>
      <c r="AM949" t="str">
        <f t="shared" si="70"/>
        <v/>
      </c>
      <c r="AN949" t="str">
        <f t="shared" si="74"/>
        <v/>
      </c>
      <c r="AP949" t="str">
        <f t="shared" si="73"/>
        <v/>
      </c>
      <c r="AQ949" t="str">
        <f>IF(AO949="","",COUNTIFS(AM949:$AM$3019,AO949))</f>
        <v/>
      </c>
    </row>
    <row r="950" spans="1:43" x14ac:dyDescent="0.25">
      <c r="A950" s="6" t="str">
        <f>IF(COUNT($A$20:A949)&lt;&gt;$B$4,IF(A949="","",A949+1),"")</f>
        <v/>
      </c>
      <c r="B950" s="3"/>
      <c r="C950" s="3"/>
      <c r="D950" s="122"/>
      <c r="E950" s="3"/>
      <c r="F950" s="3"/>
      <c r="G950" s="3"/>
      <c r="H950" s="3"/>
      <c r="I950" s="120"/>
      <c r="J950" s="3"/>
      <c r="K950" s="95" t="str" cm="1">
        <f t="array" ref="K950">IF(OR($J$14 = "A",$J$14 = "B",$J$14 = "C"),IF(I950="","",IF(LEN(I950)&gt;2,_xlfn.IFS(ISNUMBER(SEARCH("_",I950)),I950,ISNUMBER(SEARCH(", ",I950)),SUBSTITUTE(I950,", ","_"),ISNUMBER(SEARCH("/ ",I950)),SUBSTITUTE(I950,"/ ","_"),ISNUMBER(SEARCH(",",I950)),SUBSTITUTE(I950,",","_"),ISNUMBER(SEARCH("/",I950)),SUBSTITUTE(I950,"/","_"),ISNUMBER(SEARCH("",I950)),I950),I950)),IF(OR($J$14 = "J",$J$14 = "K"),"",IF(D950="","",IF(LEN(D950)&gt;2,_xlfn.IFS(ISNUMBER(SEARCH("_",D950)),D950,ISNUMBER(SEARCH(", ",D950)),SUBSTITUTE(D950,", ","_"),ISNUMBER(SEARCH("/ ",D950)),SUBSTITUTE(D950,"/ ","_"),ISNUMBER(SEARCH(",",D950)),SUBSTITUTE(D950,",","_"),ISNUMBER(SEARCH("/",D950)),SUBSTITUTE(D950,"/","_"),ISNUMBER(SEARCH("",D950)),D950),D950))))</f>
        <v/>
      </c>
      <c r="L950" s="1"/>
      <c r="M950" s="1" t="str">
        <f t="shared" si="71"/>
        <v/>
      </c>
      <c r="N950" s="94" t="str">
        <f>IF($L950="None","",IF(ISERROR(VLOOKUP($L950,Info!$B$4:$B$266,1,FALSE)),"",VLOOKUP($L950,Info!$B$4:$L$266,5,FALSE)))</f>
        <v/>
      </c>
      <c r="O950" s="94" t="str">
        <f>IF(K950="","",IF(AND($J$12&lt;&gt;"ABC",N950="3"),"BAC",IF(N950="3","ABC",IF($J$12&lt;&gt;"ABC",IF($J$10="Standard",VLOOKUP(K950,Info!$BE$4:$BF$481,2,FALSE),VLOOKUP(K950,Info!$BI$4:$BJ$482,2,FALSE)),IF($J$10="Standard",VLOOKUP(K950,Info!$AG$4:$AH$2994,2,FALSE),VLOOKUP(K950,Info!$AK$4:$AL$2997,2,FALSE))))))</f>
        <v/>
      </c>
      <c r="P950" s="94" t="str">
        <f>IF($L950="None","",IF(ISERROR(VLOOKUP($L950,Info!$B$4:$B$266,1,FALSE)),"",VLOOKUP($L950,Info!$B$4:$L$266,3,FALSE)))</f>
        <v/>
      </c>
      <c r="Q950" s="96" t="str">
        <f>IF($L950="None","",IF(ISERROR(VLOOKUP($L950,Info!$B$4:$B$266,1,FALSE)),"",VLOOKUP($L950,Info!$B$4:$L$266,4,FALSE)))</f>
        <v/>
      </c>
      <c r="R950" s="1"/>
      <c r="S950" s="6" t="str">
        <f t="shared" si="72"/>
        <v/>
      </c>
      <c r="T950" s="6" t="str">
        <f>IF($L950="None","",IF(ISERROR(VLOOKUP($L950,Info!$B$4:$B$266,1,FALSE)),"",VLOOKUP($L950,Info!$B$4:$L$266,11,FALSE)))</f>
        <v/>
      </c>
      <c r="U950" s="1"/>
      <c r="V950" s="1"/>
      <c r="W950" s="1"/>
      <c r="X950" s="1" t="str">
        <f>IF($L950="None","",IF(ISERROR(VLOOKUP($L950,Info!$B$4:$B$266,1,FALSE)),"",IF(OR(W950="Metallic Liquid Tight",W950="Non-Metallic Liquid Tight",W950="LSZH",W950="Greenfield"),VLOOKUP($L950,Info!$B$4:$L$266,7,FALSE),"N/A")))</f>
        <v/>
      </c>
      <c r="Y950" s="1"/>
      <c r="Z950" s="96" t="str">
        <f>IF($L950="None","",IF(ISERROR(VLOOKUP($L950,Info!$B$4:$B$266,1,FALSE)),"",VLOOKUP($L950,Info!$B$4:$L$266,9,FALSE)))</f>
        <v/>
      </c>
      <c r="AA950" s="96" t="str">
        <f>IF($L950="None","",IF(ISERROR(VLOOKUP($L950,Info!$B$4:$B$266,1,FALSE)),"",VLOOKUP($L950,Info!$B$4:$L$266,8,FALSE)))</f>
        <v/>
      </c>
      <c r="AB950" s="96" t="str">
        <f>IF($L950="None","",IF(ISERROR(VLOOKUP($L950,Info!$B$4:$B$266,1,FALSE)),"",VLOOKUP($L950,Info!$B$4:$L$266,10,FALSE)))</f>
        <v/>
      </c>
      <c r="AC950" s="1" t="str">
        <f>IF(W950="SO Cable","Black,White",IF(O950="","",IF(P950="","",IF($J$12&lt;&gt;"ABC",IF(P950&lt;="250",VLOOKUP(O950,Info!$AZ$4:$BB$22,3,FALSE),VLOOKUP(O950,Info!$AZ$23:$BB$39,3,FALSE)),IF(P950&lt;="250",VLOOKUP(O950,Info!$AO$4:$AQ$22,3,FALSE),VLOOKUP(O950,Info!$AO$23:$AP$39,3,FALSE))))))</f>
        <v/>
      </c>
      <c r="AD950" s="1"/>
      <c r="AE950" s="1" t="str">
        <f>IF($L950="None","",IF(ISERROR(VLOOKUP($L950,Info!$B$4:$B$266,1,FALSE)),"",VLOOKUP($L950,Info!$B$4:$L$266,4,FALSE)))</f>
        <v/>
      </c>
      <c r="AF950" s="1" t="str">
        <f>IF($L950="None","",IF(ISERROR(VLOOKUP($L950,Info!$B$4:$B$266,1,FALSE)),"",VLOOKUP($L950,Info!$B$4:$L$266,6,FALSE)))</f>
        <v/>
      </c>
      <c r="AG950" s="1"/>
      <c r="AH950" s="33" t="str" cm="1">
        <f t="array" ref="AH950">IF(AND(L950&lt;&gt;"",O950&lt;&gt;"",R950:S950&lt;&gt;"",W950:X950&lt;&gt;"",Z950:AA950&lt;&gt;"",AC950&lt;&gt;""),"Good","Bad")</f>
        <v>Bad</v>
      </c>
      <c r="AL950" t="str" cm="1">
        <f t="array" ref="AL950">IF(R950&gt;0,_xlfn.IFS(COUNTIF($L$20:L950,"&lt;&gt;")&lt;101,1,COUNTIF($L$20:L950,"&lt;&gt;")&lt;201,2,COUNTIF($L$20:L950,"&lt;&gt;")&lt;301,3,COUNTIF($L$20:L950,"&lt;&gt;")&lt;401,4,COUNTIF($L$20:L950,"&lt;&gt;")&lt;501,5,COUNTIF($L$20:L950,"&lt;&gt;")&lt;601,6,COUNTIF($L$20:L950,"&lt;&gt;")&lt;701,7,COUNTIF($L$20:L950,"&lt;&gt;")&lt;801,8,COUNTIF($L$20:L950,"&lt;&gt;")&lt;901,9,COUNTIF($L$20:L950,"&lt;&gt;")&lt;1001,10,COUNTIF($L$20:L950,"&lt;&gt;")&lt;1101,11,COUNTIF($L$20:L950,"&lt;&gt;")&lt;1201,12,COUNTIF($L$20:L950,"&lt;&gt;")&lt;1301,13,COUNTIF($L$20:L950,"&lt;&gt;")&lt;1401,14,COUNTIF($L$20:L950,"&lt;&gt;")&lt;1501,15,COUNTIF($L$20:L950,"&lt;&gt;")&lt;1601,16,COUNTIF($L$20:L950,"&lt;&gt;")&lt;1701,17,COUNTIF($L$20:L950,"&lt;&gt;")&lt;1801,18,COUNTIF($L$20:L950,"&lt;&gt;")&lt;1901,19,COUNTIF($L$20:L950,"&lt;&gt;")&lt;2001,20,COUNTIF($L$20:L950,"&lt;&gt;")&lt;2101,21,COUNTIF($L$20:L950,"&lt;&gt;")&lt;2201,22,COUNTIF($L$20:L950,"&lt;&gt;")&lt;2301,23,COUNTIF($L$20:L950,"&lt;&gt;")&lt;2401,24,COUNTIF($L$20:L950,"&lt;&gt;")&lt;2501,25,COUNTIF($L$20:L950,"&lt;&gt;")&lt;2601,26,COUNTIF($L$20:L950,"&lt;&gt;")&lt;2701,27,COUNTIF($L$20:L950,"&lt;&gt;")&lt;2801,28,COUNTIF($L$20:L950,"&lt;&gt;")&lt;2901,29,COUNTIF($L$20:L950,"&lt;&gt;")&lt;3001,30),"")</f>
        <v/>
      </c>
      <c r="AM950" t="str">
        <f t="shared" si="70"/>
        <v/>
      </c>
      <c r="AN950" t="str">
        <f t="shared" si="74"/>
        <v/>
      </c>
      <c r="AP950" t="str">
        <f t="shared" si="73"/>
        <v/>
      </c>
      <c r="AQ950" t="str">
        <f>IF(AO950="","",COUNTIFS(AM950:$AM$3019,AO950))</f>
        <v/>
      </c>
    </row>
    <row r="951" spans="1:43" x14ac:dyDescent="0.25">
      <c r="A951" s="6" t="str">
        <f>IF(COUNT($A$20:A950)&lt;&gt;$B$4,IF(A950="","",A950+1),"")</f>
        <v/>
      </c>
      <c r="B951" s="3"/>
      <c r="C951" s="3"/>
      <c r="D951" s="122"/>
      <c r="E951" s="3"/>
      <c r="F951" s="3"/>
      <c r="G951" s="3"/>
      <c r="H951" s="3"/>
      <c r="I951" s="120"/>
      <c r="J951" s="3"/>
      <c r="K951" s="95" t="str" cm="1">
        <f t="array" ref="K951">IF(OR($J$14 = "A",$J$14 = "B",$J$14 = "C"),IF(I951="","",IF(LEN(I951)&gt;2,_xlfn.IFS(ISNUMBER(SEARCH("_",I951)),I951,ISNUMBER(SEARCH(", ",I951)),SUBSTITUTE(I951,", ","_"),ISNUMBER(SEARCH("/ ",I951)),SUBSTITUTE(I951,"/ ","_"),ISNUMBER(SEARCH(",",I951)),SUBSTITUTE(I951,",","_"),ISNUMBER(SEARCH("/",I951)),SUBSTITUTE(I951,"/","_"),ISNUMBER(SEARCH("",I951)),I951),I951)),IF(OR($J$14 = "J",$J$14 = "K"),"",IF(D951="","",IF(LEN(D951)&gt;2,_xlfn.IFS(ISNUMBER(SEARCH("_",D951)),D951,ISNUMBER(SEARCH(", ",D951)),SUBSTITUTE(D951,", ","_"),ISNUMBER(SEARCH("/ ",D951)),SUBSTITUTE(D951,"/ ","_"),ISNUMBER(SEARCH(",",D951)),SUBSTITUTE(D951,",","_"),ISNUMBER(SEARCH("/",D951)),SUBSTITUTE(D951,"/","_"),ISNUMBER(SEARCH("",D951)),D951),D951))))</f>
        <v/>
      </c>
      <c r="L951" s="1"/>
      <c r="M951" s="1" t="str">
        <f t="shared" si="71"/>
        <v/>
      </c>
      <c r="N951" s="94" t="str">
        <f>IF($L951="None","",IF(ISERROR(VLOOKUP($L951,Info!$B$4:$B$266,1,FALSE)),"",VLOOKUP($L951,Info!$B$4:$L$266,5,FALSE)))</f>
        <v/>
      </c>
      <c r="O951" s="94" t="str">
        <f>IF(K951="","",IF(AND($J$12&lt;&gt;"ABC",N951="3"),"BAC",IF(N951="3","ABC",IF($J$12&lt;&gt;"ABC",IF($J$10="Standard",VLOOKUP(K951,Info!$BE$4:$BF$481,2,FALSE),VLOOKUP(K951,Info!$BI$4:$BJ$482,2,FALSE)),IF($J$10="Standard",VLOOKUP(K951,Info!$AG$4:$AH$2994,2,FALSE),VLOOKUP(K951,Info!$AK$4:$AL$2997,2,FALSE))))))</f>
        <v/>
      </c>
      <c r="P951" s="94" t="str">
        <f>IF($L951="None","",IF(ISERROR(VLOOKUP($L951,Info!$B$4:$B$266,1,FALSE)),"",VLOOKUP($L951,Info!$B$4:$L$266,3,FALSE)))</f>
        <v/>
      </c>
      <c r="Q951" s="96" t="str">
        <f>IF($L951="None","",IF(ISERROR(VLOOKUP($L951,Info!$B$4:$B$266,1,FALSE)),"",VLOOKUP($L951,Info!$B$4:$L$266,4,FALSE)))</f>
        <v/>
      </c>
      <c r="R951" s="1"/>
      <c r="S951" s="6" t="str">
        <f t="shared" si="72"/>
        <v/>
      </c>
      <c r="T951" s="6" t="str">
        <f>IF($L951="None","",IF(ISERROR(VLOOKUP($L951,Info!$B$4:$B$266,1,FALSE)),"",VLOOKUP($L951,Info!$B$4:$L$266,11,FALSE)))</f>
        <v/>
      </c>
      <c r="U951" s="1"/>
      <c r="V951" s="1"/>
      <c r="W951" s="1"/>
      <c r="X951" s="1" t="str">
        <f>IF($L951="None","",IF(ISERROR(VLOOKUP($L951,Info!$B$4:$B$266,1,FALSE)),"",IF(OR(W951="Metallic Liquid Tight",W951="Non-Metallic Liquid Tight",W951="LSZH",W951="Greenfield"),VLOOKUP($L951,Info!$B$4:$L$266,7,FALSE),"N/A")))</f>
        <v/>
      </c>
      <c r="Y951" s="1"/>
      <c r="Z951" s="96" t="str">
        <f>IF($L951="None","",IF(ISERROR(VLOOKUP($L951,Info!$B$4:$B$266,1,FALSE)),"",VLOOKUP($L951,Info!$B$4:$L$266,9,FALSE)))</f>
        <v/>
      </c>
      <c r="AA951" s="96" t="str">
        <f>IF($L951="None","",IF(ISERROR(VLOOKUP($L951,Info!$B$4:$B$266,1,FALSE)),"",VLOOKUP($L951,Info!$B$4:$L$266,8,FALSE)))</f>
        <v/>
      </c>
      <c r="AB951" s="96" t="str">
        <f>IF($L951="None","",IF(ISERROR(VLOOKUP($L951,Info!$B$4:$B$266,1,FALSE)),"",VLOOKUP($L951,Info!$B$4:$L$266,10,FALSE)))</f>
        <v/>
      </c>
      <c r="AC951" s="1" t="str">
        <f>IF(W951="SO Cable","Black,White",IF(O951="","",IF(P951="","",IF($J$12&lt;&gt;"ABC",IF(P951&lt;="250",VLOOKUP(O951,Info!$AZ$4:$BB$22,3,FALSE),VLOOKUP(O951,Info!$AZ$23:$BB$39,3,FALSE)),IF(P951&lt;="250",VLOOKUP(O951,Info!$AO$4:$AQ$22,3,FALSE),VLOOKUP(O951,Info!$AO$23:$AP$39,3,FALSE))))))</f>
        <v/>
      </c>
      <c r="AD951" s="1"/>
      <c r="AE951" s="1" t="str">
        <f>IF($L951="None","",IF(ISERROR(VLOOKUP($L951,Info!$B$4:$B$266,1,FALSE)),"",VLOOKUP($L951,Info!$B$4:$L$266,4,FALSE)))</f>
        <v/>
      </c>
      <c r="AF951" s="1" t="str">
        <f>IF($L951="None","",IF(ISERROR(VLOOKUP($L951,Info!$B$4:$B$266,1,FALSE)),"",VLOOKUP($L951,Info!$B$4:$L$266,6,FALSE)))</f>
        <v/>
      </c>
      <c r="AG951" s="1"/>
      <c r="AH951" s="33" t="str" cm="1">
        <f t="array" ref="AH951">IF(AND(L951&lt;&gt;"",O951&lt;&gt;"",R951:S951&lt;&gt;"",W951:X951&lt;&gt;"",Z951:AA951&lt;&gt;"",AC951&lt;&gt;""),"Good","Bad")</f>
        <v>Bad</v>
      </c>
      <c r="AL951" t="str" cm="1">
        <f t="array" ref="AL951">IF(R951&gt;0,_xlfn.IFS(COUNTIF($L$20:L951,"&lt;&gt;")&lt;101,1,COUNTIF($L$20:L951,"&lt;&gt;")&lt;201,2,COUNTIF($L$20:L951,"&lt;&gt;")&lt;301,3,COUNTIF($L$20:L951,"&lt;&gt;")&lt;401,4,COUNTIF($L$20:L951,"&lt;&gt;")&lt;501,5,COUNTIF($L$20:L951,"&lt;&gt;")&lt;601,6,COUNTIF($L$20:L951,"&lt;&gt;")&lt;701,7,COUNTIF($L$20:L951,"&lt;&gt;")&lt;801,8,COUNTIF($L$20:L951,"&lt;&gt;")&lt;901,9,COUNTIF($L$20:L951,"&lt;&gt;")&lt;1001,10,COUNTIF($L$20:L951,"&lt;&gt;")&lt;1101,11,COUNTIF($L$20:L951,"&lt;&gt;")&lt;1201,12,COUNTIF($L$20:L951,"&lt;&gt;")&lt;1301,13,COUNTIF($L$20:L951,"&lt;&gt;")&lt;1401,14,COUNTIF($L$20:L951,"&lt;&gt;")&lt;1501,15,COUNTIF($L$20:L951,"&lt;&gt;")&lt;1601,16,COUNTIF($L$20:L951,"&lt;&gt;")&lt;1701,17,COUNTIF($L$20:L951,"&lt;&gt;")&lt;1801,18,COUNTIF($L$20:L951,"&lt;&gt;")&lt;1901,19,COUNTIF($L$20:L951,"&lt;&gt;")&lt;2001,20,COUNTIF($L$20:L951,"&lt;&gt;")&lt;2101,21,COUNTIF($L$20:L951,"&lt;&gt;")&lt;2201,22,COUNTIF($L$20:L951,"&lt;&gt;")&lt;2301,23,COUNTIF($L$20:L951,"&lt;&gt;")&lt;2401,24,COUNTIF($L$20:L951,"&lt;&gt;")&lt;2501,25,COUNTIF($L$20:L951,"&lt;&gt;")&lt;2601,26,COUNTIF($L$20:L951,"&lt;&gt;")&lt;2701,27,COUNTIF($L$20:L951,"&lt;&gt;")&lt;2801,28,COUNTIF($L$20:L951,"&lt;&gt;")&lt;2901,29,COUNTIF($L$20:L951,"&lt;&gt;")&lt;3001,30),"")</f>
        <v/>
      </c>
      <c r="AM951" t="str">
        <f t="shared" si="70"/>
        <v/>
      </c>
      <c r="AN951" t="str">
        <f t="shared" si="74"/>
        <v/>
      </c>
      <c r="AP951" t="str">
        <f t="shared" si="73"/>
        <v/>
      </c>
      <c r="AQ951" t="str">
        <f>IF(AO951="","",COUNTIFS(AM951:$AM$3019,AO951))</f>
        <v/>
      </c>
    </row>
    <row r="952" spans="1:43" x14ac:dyDescent="0.25">
      <c r="A952" s="6" t="str">
        <f>IF(COUNT($A$20:A951)&lt;&gt;$B$4,IF(A951="","",A951+1),"")</f>
        <v/>
      </c>
      <c r="B952" s="3"/>
      <c r="C952" s="3"/>
      <c r="D952" s="122"/>
      <c r="E952" s="3"/>
      <c r="F952" s="3"/>
      <c r="G952" s="3"/>
      <c r="H952" s="3"/>
      <c r="I952" s="120"/>
      <c r="J952" s="3"/>
      <c r="K952" s="95" t="str" cm="1">
        <f t="array" ref="K952">IF(OR($J$14 = "A",$J$14 = "B",$J$14 = "C"),IF(I952="","",IF(LEN(I952)&gt;2,_xlfn.IFS(ISNUMBER(SEARCH("_",I952)),I952,ISNUMBER(SEARCH(", ",I952)),SUBSTITUTE(I952,", ","_"),ISNUMBER(SEARCH("/ ",I952)),SUBSTITUTE(I952,"/ ","_"),ISNUMBER(SEARCH(",",I952)),SUBSTITUTE(I952,",","_"),ISNUMBER(SEARCH("/",I952)),SUBSTITUTE(I952,"/","_"),ISNUMBER(SEARCH("",I952)),I952),I952)),IF(OR($J$14 = "J",$J$14 = "K"),"",IF(D952="","",IF(LEN(D952)&gt;2,_xlfn.IFS(ISNUMBER(SEARCH("_",D952)),D952,ISNUMBER(SEARCH(", ",D952)),SUBSTITUTE(D952,", ","_"),ISNUMBER(SEARCH("/ ",D952)),SUBSTITUTE(D952,"/ ","_"),ISNUMBER(SEARCH(",",D952)),SUBSTITUTE(D952,",","_"),ISNUMBER(SEARCH("/",D952)),SUBSTITUTE(D952,"/","_"),ISNUMBER(SEARCH("",D952)),D952),D952))))</f>
        <v/>
      </c>
      <c r="L952" s="1"/>
      <c r="M952" s="1" t="str">
        <f t="shared" si="71"/>
        <v/>
      </c>
      <c r="N952" s="94" t="str">
        <f>IF($L952="None","",IF(ISERROR(VLOOKUP($L952,Info!$B$4:$B$266,1,FALSE)),"",VLOOKUP($L952,Info!$B$4:$L$266,5,FALSE)))</f>
        <v/>
      </c>
      <c r="O952" s="94" t="str">
        <f>IF(K952="","",IF(AND($J$12&lt;&gt;"ABC",N952="3"),"BAC",IF(N952="3","ABC",IF($J$12&lt;&gt;"ABC",IF($J$10="Standard",VLOOKUP(K952,Info!$BE$4:$BF$481,2,FALSE),VLOOKUP(K952,Info!$BI$4:$BJ$482,2,FALSE)),IF($J$10="Standard",VLOOKUP(K952,Info!$AG$4:$AH$2994,2,FALSE),VLOOKUP(K952,Info!$AK$4:$AL$2997,2,FALSE))))))</f>
        <v/>
      </c>
      <c r="P952" s="94" t="str">
        <f>IF($L952="None","",IF(ISERROR(VLOOKUP($L952,Info!$B$4:$B$266,1,FALSE)),"",VLOOKUP($L952,Info!$B$4:$L$266,3,FALSE)))</f>
        <v/>
      </c>
      <c r="Q952" s="96" t="str">
        <f>IF($L952="None","",IF(ISERROR(VLOOKUP($L952,Info!$B$4:$B$266,1,FALSE)),"",VLOOKUP($L952,Info!$B$4:$L$266,4,FALSE)))</f>
        <v/>
      </c>
      <c r="R952" s="1"/>
      <c r="S952" s="6" t="str">
        <f t="shared" si="72"/>
        <v/>
      </c>
      <c r="T952" s="6" t="str">
        <f>IF($L952="None","",IF(ISERROR(VLOOKUP($L952,Info!$B$4:$B$266,1,FALSE)),"",VLOOKUP($L952,Info!$B$4:$L$266,11,FALSE)))</f>
        <v/>
      </c>
      <c r="U952" s="1"/>
      <c r="V952" s="1"/>
      <c r="W952" s="1"/>
      <c r="X952" s="1" t="str">
        <f>IF($L952="None","",IF(ISERROR(VLOOKUP($L952,Info!$B$4:$B$266,1,FALSE)),"",IF(OR(W952="Metallic Liquid Tight",W952="Non-Metallic Liquid Tight",W952="LSZH",W952="Greenfield"),VLOOKUP($L952,Info!$B$4:$L$266,7,FALSE),"N/A")))</f>
        <v/>
      </c>
      <c r="Y952" s="1"/>
      <c r="Z952" s="96" t="str">
        <f>IF($L952="None","",IF(ISERROR(VLOOKUP($L952,Info!$B$4:$B$266,1,FALSE)),"",VLOOKUP($L952,Info!$B$4:$L$266,9,FALSE)))</f>
        <v/>
      </c>
      <c r="AA952" s="96" t="str">
        <f>IF($L952="None","",IF(ISERROR(VLOOKUP($L952,Info!$B$4:$B$266,1,FALSE)),"",VLOOKUP($L952,Info!$B$4:$L$266,8,FALSE)))</f>
        <v/>
      </c>
      <c r="AB952" s="96" t="str">
        <f>IF($L952="None","",IF(ISERROR(VLOOKUP($L952,Info!$B$4:$B$266,1,FALSE)),"",VLOOKUP($L952,Info!$B$4:$L$266,10,FALSE)))</f>
        <v/>
      </c>
      <c r="AC952" s="1" t="str">
        <f>IF(W952="SO Cable","Black,White",IF(O952="","",IF(P952="","",IF($J$12&lt;&gt;"ABC",IF(P952&lt;="250",VLOOKUP(O952,Info!$AZ$4:$BB$22,3,FALSE),VLOOKUP(O952,Info!$AZ$23:$BB$39,3,FALSE)),IF(P952&lt;="250",VLOOKUP(O952,Info!$AO$4:$AQ$22,3,FALSE),VLOOKUP(O952,Info!$AO$23:$AP$39,3,FALSE))))))</f>
        <v/>
      </c>
      <c r="AD952" s="1"/>
      <c r="AE952" s="1" t="str">
        <f>IF($L952="None","",IF(ISERROR(VLOOKUP($L952,Info!$B$4:$B$266,1,FALSE)),"",VLOOKUP($L952,Info!$B$4:$L$266,4,FALSE)))</f>
        <v/>
      </c>
      <c r="AF952" s="1" t="str">
        <f>IF($L952="None","",IF(ISERROR(VLOOKUP($L952,Info!$B$4:$B$266,1,FALSE)),"",VLOOKUP($L952,Info!$B$4:$L$266,6,FALSE)))</f>
        <v/>
      </c>
      <c r="AG952" s="1"/>
      <c r="AH952" s="33" t="str" cm="1">
        <f t="array" ref="AH952">IF(AND(L952&lt;&gt;"",O952&lt;&gt;"",R952:S952&lt;&gt;"",W952:X952&lt;&gt;"",Z952:AA952&lt;&gt;"",AC952&lt;&gt;""),"Good","Bad")</f>
        <v>Bad</v>
      </c>
      <c r="AL952" t="str" cm="1">
        <f t="array" ref="AL952">IF(R952&gt;0,_xlfn.IFS(COUNTIF($L$20:L952,"&lt;&gt;")&lt;101,1,COUNTIF($L$20:L952,"&lt;&gt;")&lt;201,2,COUNTIF($L$20:L952,"&lt;&gt;")&lt;301,3,COUNTIF($L$20:L952,"&lt;&gt;")&lt;401,4,COUNTIF($L$20:L952,"&lt;&gt;")&lt;501,5,COUNTIF($L$20:L952,"&lt;&gt;")&lt;601,6,COUNTIF($L$20:L952,"&lt;&gt;")&lt;701,7,COUNTIF($L$20:L952,"&lt;&gt;")&lt;801,8,COUNTIF($L$20:L952,"&lt;&gt;")&lt;901,9,COUNTIF($L$20:L952,"&lt;&gt;")&lt;1001,10,COUNTIF($L$20:L952,"&lt;&gt;")&lt;1101,11,COUNTIF($L$20:L952,"&lt;&gt;")&lt;1201,12,COUNTIF($L$20:L952,"&lt;&gt;")&lt;1301,13,COUNTIF($L$20:L952,"&lt;&gt;")&lt;1401,14,COUNTIF($L$20:L952,"&lt;&gt;")&lt;1501,15,COUNTIF($L$20:L952,"&lt;&gt;")&lt;1601,16,COUNTIF($L$20:L952,"&lt;&gt;")&lt;1701,17,COUNTIF($L$20:L952,"&lt;&gt;")&lt;1801,18,COUNTIF($L$20:L952,"&lt;&gt;")&lt;1901,19,COUNTIF($L$20:L952,"&lt;&gt;")&lt;2001,20,COUNTIF($L$20:L952,"&lt;&gt;")&lt;2101,21,COUNTIF($L$20:L952,"&lt;&gt;")&lt;2201,22,COUNTIF($L$20:L952,"&lt;&gt;")&lt;2301,23,COUNTIF($L$20:L952,"&lt;&gt;")&lt;2401,24,COUNTIF($L$20:L952,"&lt;&gt;")&lt;2501,25,COUNTIF($L$20:L952,"&lt;&gt;")&lt;2601,26,COUNTIF($L$20:L952,"&lt;&gt;")&lt;2701,27,COUNTIF($L$20:L952,"&lt;&gt;")&lt;2801,28,COUNTIF($L$20:L952,"&lt;&gt;")&lt;2901,29,COUNTIF($L$20:L952,"&lt;&gt;")&lt;3001,30),"")</f>
        <v/>
      </c>
      <c r="AM952" t="str">
        <f t="shared" si="70"/>
        <v/>
      </c>
      <c r="AN952" t="str">
        <f t="shared" si="74"/>
        <v/>
      </c>
      <c r="AP952" t="str">
        <f t="shared" si="73"/>
        <v/>
      </c>
      <c r="AQ952" t="str">
        <f>IF(AO952="","",COUNTIFS(AM952:$AM$3019,AO952))</f>
        <v/>
      </c>
    </row>
    <row r="953" spans="1:43" x14ac:dyDescent="0.25">
      <c r="A953" s="6" t="str">
        <f>IF(COUNT($A$20:A952)&lt;&gt;$B$4,IF(A952="","",A952+1),"")</f>
        <v/>
      </c>
      <c r="B953" s="3"/>
      <c r="C953" s="3"/>
      <c r="D953" s="122"/>
      <c r="E953" s="3"/>
      <c r="F953" s="3"/>
      <c r="G953" s="3"/>
      <c r="H953" s="3"/>
      <c r="I953" s="120"/>
      <c r="J953" s="3"/>
      <c r="K953" s="95" t="str" cm="1">
        <f t="array" ref="K953">IF(OR($J$14 = "A",$J$14 = "B",$J$14 = "C"),IF(I953="","",IF(LEN(I953)&gt;2,_xlfn.IFS(ISNUMBER(SEARCH("_",I953)),I953,ISNUMBER(SEARCH(", ",I953)),SUBSTITUTE(I953,", ","_"),ISNUMBER(SEARCH("/ ",I953)),SUBSTITUTE(I953,"/ ","_"),ISNUMBER(SEARCH(",",I953)),SUBSTITUTE(I953,",","_"),ISNUMBER(SEARCH("/",I953)),SUBSTITUTE(I953,"/","_"),ISNUMBER(SEARCH("",I953)),I953),I953)),IF(OR($J$14 = "J",$J$14 = "K"),"",IF(D953="","",IF(LEN(D953)&gt;2,_xlfn.IFS(ISNUMBER(SEARCH("_",D953)),D953,ISNUMBER(SEARCH(", ",D953)),SUBSTITUTE(D953,", ","_"),ISNUMBER(SEARCH("/ ",D953)),SUBSTITUTE(D953,"/ ","_"),ISNUMBER(SEARCH(",",D953)),SUBSTITUTE(D953,",","_"),ISNUMBER(SEARCH("/",D953)),SUBSTITUTE(D953,"/","_"),ISNUMBER(SEARCH("",D953)),D953),D953))))</f>
        <v/>
      </c>
      <c r="L953" s="1"/>
      <c r="M953" s="1" t="str">
        <f t="shared" si="71"/>
        <v/>
      </c>
      <c r="N953" s="94" t="str">
        <f>IF($L953="None","",IF(ISERROR(VLOOKUP($L953,Info!$B$4:$B$266,1,FALSE)),"",VLOOKUP($L953,Info!$B$4:$L$266,5,FALSE)))</f>
        <v/>
      </c>
      <c r="O953" s="94" t="str">
        <f>IF(K953="","",IF(AND($J$12&lt;&gt;"ABC",N953="3"),"BAC",IF(N953="3","ABC",IF($J$12&lt;&gt;"ABC",IF($J$10="Standard",VLOOKUP(K953,Info!$BE$4:$BF$481,2,FALSE),VLOOKUP(K953,Info!$BI$4:$BJ$482,2,FALSE)),IF($J$10="Standard",VLOOKUP(K953,Info!$AG$4:$AH$2994,2,FALSE),VLOOKUP(K953,Info!$AK$4:$AL$2997,2,FALSE))))))</f>
        <v/>
      </c>
      <c r="P953" s="94" t="str">
        <f>IF($L953="None","",IF(ISERROR(VLOOKUP($L953,Info!$B$4:$B$266,1,FALSE)),"",VLOOKUP($L953,Info!$B$4:$L$266,3,FALSE)))</f>
        <v/>
      </c>
      <c r="Q953" s="96" t="str">
        <f>IF($L953="None","",IF(ISERROR(VLOOKUP($L953,Info!$B$4:$B$266,1,FALSE)),"",VLOOKUP($L953,Info!$B$4:$L$266,4,FALSE)))</f>
        <v/>
      </c>
      <c r="R953" s="1"/>
      <c r="S953" s="6" t="str">
        <f t="shared" si="72"/>
        <v/>
      </c>
      <c r="T953" s="6" t="str">
        <f>IF($L953="None","",IF(ISERROR(VLOOKUP($L953,Info!$B$4:$B$266,1,FALSE)),"",VLOOKUP($L953,Info!$B$4:$L$266,11,FALSE)))</f>
        <v/>
      </c>
      <c r="U953" s="1"/>
      <c r="V953" s="1"/>
      <c r="W953" s="1"/>
      <c r="X953" s="1" t="str">
        <f>IF($L953="None","",IF(ISERROR(VLOOKUP($L953,Info!$B$4:$B$266,1,FALSE)),"",IF(OR(W953="Metallic Liquid Tight",W953="Non-Metallic Liquid Tight",W953="LSZH",W953="Greenfield"),VLOOKUP($L953,Info!$B$4:$L$266,7,FALSE),"N/A")))</f>
        <v/>
      </c>
      <c r="Y953" s="1"/>
      <c r="Z953" s="96" t="str">
        <f>IF($L953="None","",IF(ISERROR(VLOOKUP($L953,Info!$B$4:$B$266,1,FALSE)),"",VLOOKUP($L953,Info!$B$4:$L$266,9,FALSE)))</f>
        <v/>
      </c>
      <c r="AA953" s="96" t="str">
        <f>IF($L953="None","",IF(ISERROR(VLOOKUP($L953,Info!$B$4:$B$266,1,FALSE)),"",VLOOKUP($L953,Info!$B$4:$L$266,8,FALSE)))</f>
        <v/>
      </c>
      <c r="AB953" s="96" t="str">
        <f>IF($L953="None","",IF(ISERROR(VLOOKUP($L953,Info!$B$4:$B$266,1,FALSE)),"",VLOOKUP($L953,Info!$B$4:$L$266,10,FALSE)))</f>
        <v/>
      </c>
      <c r="AC953" s="1" t="str">
        <f>IF(W953="SO Cable","Black,White",IF(O953="","",IF(P953="","",IF($J$12&lt;&gt;"ABC",IF(P953&lt;="250",VLOOKUP(O953,Info!$AZ$4:$BB$22,3,FALSE),VLOOKUP(O953,Info!$AZ$23:$BB$39,3,FALSE)),IF(P953&lt;="250",VLOOKUP(O953,Info!$AO$4:$AQ$22,3,FALSE),VLOOKUP(O953,Info!$AO$23:$AP$39,3,FALSE))))))</f>
        <v/>
      </c>
      <c r="AD953" s="1"/>
      <c r="AE953" s="1" t="str">
        <f>IF($L953="None","",IF(ISERROR(VLOOKUP($L953,Info!$B$4:$B$266,1,FALSE)),"",VLOOKUP($L953,Info!$B$4:$L$266,4,FALSE)))</f>
        <v/>
      </c>
      <c r="AF953" s="1" t="str">
        <f>IF($L953="None","",IF(ISERROR(VLOOKUP($L953,Info!$B$4:$B$266,1,FALSE)),"",VLOOKUP($L953,Info!$B$4:$L$266,6,FALSE)))</f>
        <v/>
      </c>
      <c r="AG953" s="1"/>
      <c r="AH953" s="33" t="str" cm="1">
        <f t="array" ref="AH953">IF(AND(L953&lt;&gt;"",O953&lt;&gt;"",R953:S953&lt;&gt;"",W953:X953&lt;&gt;"",Z953:AA953&lt;&gt;"",AC953&lt;&gt;""),"Good","Bad")</f>
        <v>Bad</v>
      </c>
      <c r="AL953" t="str" cm="1">
        <f t="array" ref="AL953">IF(R953&gt;0,_xlfn.IFS(COUNTIF($L$20:L953,"&lt;&gt;")&lt;101,1,COUNTIF($L$20:L953,"&lt;&gt;")&lt;201,2,COUNTIF($L$20:L953,"&lt;&gt;")&lt;301,3,COUNTIF($L$20:L953,"&lt;&gt;")&lt;401,4,COUNTIF($L$20:L953,"&lt;&gt;")&lt;501,5,COUNTIF($L$20:L953,"&lt;&gt;")&lt;601,6,COUNTIF($L$20:L953,"&lt;&gt;")&lt;701,7,COUNTIF($L$20:L953,"&lt;&gt;")&lt;801,8,COUNTIF($L$20:L953,"&lt;&gt;")&lt;901,9,COUNTIF($L$20:L953,"&lt;&gt;")&lt;1001,10,COUNTIF($L$20:L953,"&lt;&gt;")&lt;1101,11,COUNTIF($L$20:L953,"&lt;&gt;")&lt;1201,12,COUNTIF($L$20:L953,"&lt;&gt;")&lt;1301,13,COUNTIF($L$20:L953,"&lt;&gt;")&lt;1401,14,COUNTIF($L$20:L953,"&lt;&gt;")&lt;1501,15,COUNTIF($L$20:L953,"&lt;&gt;")&lt;1601,16,COUNTIF($L$20:L953,"&lt;&gt;")&lt;1701,17,COUNTIF($L$20:L953,"&lt;&gt;")&lt;1801,18,COUNTIF($L$20:L953,"&lt;&gt;")&lt;1901,19,COUNTIF($L$20:L953,"&lt;&gt;")&lt;2001,20,COUNTIF($L$20:L953,"&lt;&gt;")&lt;2101,21,COUNTIF($L$20:L953,"&lt;&gt;")&lt;2201,22,COUNTIF($L$20:L953,"&lt;&gt;")&lt;2301,23,COUNTIF($L$20:L953,"&lt;&gt;")&lt;2401,24,COUNTIF($L$20:L953,"&lt;&gt;")&lt;2501,25,COUNTIF($L$20:L953,"&lt;&gt;")&lt;2601,26,COUNTIF($L$20:L953,"&lt;&gt;")&lt;2701,27,COUNTIF($L$20:L953,"&lt;&gt;")&lt;2801,28,COUNTIF($L$20:L953,"&lt;&gt;")&lt;2901,29,COUNTIF($L$20:L953,"&lt;&gt;")&lt;3001,30),"")</f>
        <v/>
      </c>
      <c r="AM953" t="str">
        <f t="shared" si="70"/>
        <v/>
      </c>
      <c r="AN953" t="str">
        <f t="shared" si="74"/>
        <v/>
      </c>
      <c r="AP953" t="str">
        <f t="shared" si="73"/>
        <v/>
      </c>
      <c r="AQ953" t="str">
        <f>IF(AO953="","",COUNTIFS(AM953:$AM$3019,AO953))</f>
        <v/>
      </c>
    </row>
    <row r="954" spans="1:43" x14ac:dyDescent="0.25">
      <c r="A954" s="6" t="str">
        <f>IF(COUNT($A$20:A953)&lt;&gt;$B$4,IF(A953="","",A953+1),"")</f>
        <v/>
      </c>
      <c r="B954" s="3"/>
      <c r="C954" s="3"/>
      <c r="D954" s="122"/>
      <c r="E954" s="3"/>
      <c r="F954" s="3"/>
      <c r="G954" s="3"/>
      <c r="H954" s="3"/>
      <c r="I954" s="120"/>
      <c r="J954" s="3"/>
      <c r="K954" s="95" t="str" cm="1">
        <f t="array" ref="K954">IF(OR($J$14 = "A",$J$14 = "B",$J$14 = "C"),IF(I954="","",IF(LEN(I954)&gt;2,_xlfn.IFS(ISNUMBER(SEARCH("_",I954)),I954,ISNUMBER(SEARCH(", ",I954)),SUBSTITUTE(I954,", ","_"),ISNUMBER(SEARCH("/ ",I954)),SUBSTITUTE(I954,"/ ","_"),ISNUMBER(SEARCH(",",I954)),SUBSTITUTE(I954,",","_"),ISNUMBER(SEARCH("/",I954)),SUBSTITUTE(I954,"/","_"),ISNUMBER(SEARCH("",I954)),I954),I954)),IF(OR($J$14 = "J",$J$14 = "K"),"",IF(D954="","",IF(LEN(D954)&gt;2,_xlfn.IFS(ISNUMBER(SEARCH("_",D954)),D954,ISNUMBER(SEARCH(", ",D954)),SUBSTITUTE(D954,", ","_"),ISNUMBER(SEARCH("/ ",D954)),SUBSTITUTE(D954,"/ ","_"),ISNUMBER(SEARCH(",",D954)),SUBSTITUTE(D954,",","_"),ISNUMBER(SEARCH("/",D954)),SUBSTITUTE(D954,"/","_"),ISNUMBER(SEARCH("",D954)),D954),D954))))</f>
        <v/>
      </c>
      <c r="L954" s="1"/>
      <c r="M954" s="1" t="str">
        <f t="shared" si="71"/>
        <v/>
      </c>
      <c r="N954" s="94" t="str">
        <f>IF($L954="None","",IF(ISERROR(VLOOKUP($L954,Info!$B$4:$B$266,1,FALSE)),"",VLOOKUP($L954,Info!$B$4:$L$266,5,FALSE)))</f>
        <v/>
      </c>
      <c r="O954" s="94" t="str">
        <f>IF(K954="","",IF(AND($J$12&lt;&gt;"ABC",N954="3"),"BAC",IF(N954="3","ABC",IF($J$12&lt;&gt;"ABC",IF($J$10="Standard",VLOOKUP(K954,Info!$BE$4:$BF$481,2,FALSE),VLOOKUP(K954,Info!$BI$4:$BJ$482,2,FALSE)),IF($J$10="Standard",VLOOKUP(K954,Info!$AG$4:$AH$2994,2,FALSE),VLOOKUP(K954,Info!$AK$4:$AL$2997,2,FALSE))))))</f>
        <v/>
      </c>
      <c r="P954" s="94" t="str">
        <f>IF($L954="None","",IF(ISERROR(VLOOKUP($L954,Info!$B$4:$B$266,1,FALSE)),"",VLOOKUP($L954,Info!$B$4:$L$266,3,FALSE)))</f>
        <v/>
      </c>
      <c r="Q954" s="96" t="str">
        <f>IF($L954="None","",IF(ISERROR(VLOOKUP($L954,Info!$B$4:$B$266,1,FALSE)),"",VLOOKUP($L954,Info!$B$4:$L$266,4,FALSE)))</f>
        <v/>
      </c>
      <c r="R954" s="1"/>
      <c r="S954" s="6" t="str">
        <f t="shared" si="72"/>
        <v/>
      </c>
      <c r="T954" s="6" t="str">
        <f>IF($L954="None","",IF(ISERROR(VLOOKUP($L954,Info!$B$4:$B$266,1,FALSE)),"",VLOOKUP($L954,Info!$B$4:$L$266,11,FALSE)))</f>
        <v/>
      </c>
      <c r="U954" s="1"/>
      <c r="V954" s="1"/>
      <c r="W954" s="1"/>
      <c r="X954" s="1" t="str">
        <f>IF($L954="None","",IF(ISERROR(VLOOKUP($L954,Info!$B$4:$B$266,1,FALSE)),"",IF(OR(W954="Metallic Liquid Tight",W954="Non-Metallic Liquid Tight",W954="LSZH",W954="Greenfield"),VLOOKUP($L954,Info!$B$4:$L$266,7,FALSE),"N/A")))</f>
        <v/>
      </c>
      <c r="Y954" s="1"/>
      <c r="Z954" s="96" t="str">
        <f>IF($L954="None","",IF(ISERROR(VLOOKUP($L954,Info!$B$4:$B$266,1,FALSE)),"",VLOOKUP($L954,Info!$B$4:$L$266,9,FALSE)))</f>
        <v/>
      </c>
      <c r="AA954" s="96" t="str">
        <f>IF($L954="None","",IF(ISERROR(VLOOKUP($L954,Info!$B$4:$B$266,1,FALSE)),"",VLOOKUP($L954,Info!$B$4:$L$266,8,FALSE)))</f>
        <v/>
      </c>
      <c r="AB954" s="96" t="str">
        <f>IF($L954="None","",IF(ISERROR(VLOOKUP($L954,Info!$B$4:$B$266,1,FALSE)),"",VLOOKUP($L954,Info!$B$4:$L$266,10,FALSE)))</f>
        <v/>
      </c>
      <c r="AC954" s="1" t="str">
        <f>IF(W954="SO Cable","Black,White",IF(O954="","",IF(P954="","",IF($J$12&lt;&gt;"ABC",IF(P954&lt;="250",VLOOKUP(O954,Info!$AZ$4:$BB$22,3,FALSE),VLOOKUP(O954,Info!$AZ$23:$BB$39,3,FALSE)),IF(P954&lt;="250",VLOOKUP(O954,Info!$AO$4:$AQ$22,3,FALSE),VLOOKUP(O954,Info!$AO$23:$AP$39,3,FALSE))))))</f>
        <v/>
      </c>
      <c r="AD954" s="1"/>
      <c r="AE954" s="1" t="str">
        <f>IF($L954="None","",IF(ISERROR(VLOOKUP($L954,Info!$B$4:$B$266,1,FALSE)),"",VLOOKUP($L954,Info!$B$4:$L$266,4,FALSE)))</f>
        <v/>
      </c>
      <c r="AF954" s="1" t="str">
        <f>IF($L954="None","",IF(ISERROR(VLOOKUP($L954,Info!$B$4:$B$266,1,FALSE)),"",VLOOKUP($L954,Info!$B$4:$L$266,6,FALSE)))</f>
        <v/>
      </c>
      <c r="AG954" s="1"/>
      <c r="AH954" s="33" t="str" cm="1">
        <f t="array" ref="AH954">IF(AND(L954&lt;&gt;"",O954&lt;&gt;"",R954:S954&lt;&gt;"",W954:X954&lt;&gt;"",Z954:AA954&lt;&gt;"",AC954&lt;&gt;""),"Good","Bad")</f>
        <v>Bad</v>
      </c>
      <c r="AL954" t="str" cm="1">
        <f t="array" ref="AL954">IF(R954&gt;0,_xlfn.IFS(COUNTIF($L$20:L954,"&lt;&gt;")&lt;101,1,COUNTIF($L$20:L954,"&lt;&gt;")&lt;201,2,COUNTIF($L$20:L954,"&lt;&gt;")&lt;301,3,COUNTIF($L$20:L954,"&lt;&gt;")&lt;401,4,COUNTIF($L$20:L954,"&lt;&gt;")&lt;501,5,COUNTIF($L$20:L954,"&lt;&gt;")&lt;601,6,COUNTIF($L$20:L954,"&lt;&gt;")&lt;701,7,COUNTIF($L$20:L954,"&lt;&gt;")&lt;801,8,COUNTIF($L$20:L954,"&lt;&gt;")&lt;901,9,COUNTIF($L$20:L954,"&lt;&gt;")&lt;1001,10,COUNTIF($L$20:L954,"&lt;&gt;")&lt;1101,11,COUNTIF($L$20:L954,"&lt;&gt;")&lt;1201,12,COUNTIF($L$20:L954,"&lt;&gt;")&lt;1301,13,COUNTIF($L$20:L954,"&lt;&gt;")&lt;1401,14,COUNTIF($L$20:L954,"&lt;&gt;")&lt;1501,15,COUNTIF($L$20:L954,"&lt;&gt;")&lt;1601,16,COUNTIF($L$20:L954,"&lt;&gt;")&lt;1701,17,COUNTIF($L$20:L954,"&lt;&gt;")&lt;1801,18,COUNTIF($L$20:L954,"&lt;&gt;")&lt;1901,19,COUNTIF($L$20:L954,"&lt;&gt;")&lt;2001,20,COUNTIF($L$20:L954,"&lt;&gt;")&lt;2101,21,COUNTIF($L$20:L954,"&lt;&gt;")&lt;2201,22,COUNTIF($L$20:L954,"&lt;&gt;")&lt;2301,23,COUNTIF($L$20:L954,"&lt;&gt;")&lt;2401,24,COUNTIF($L$20:L954,"&lt;&gt;")&lt;2501,25,COUNTIF($L$20:L954,"&lt;&gt;")&lt;2601,26,COUNTIF($L$20:L954,"&lt;&gt;")&lt;2701,27,COUNTIF($L$20:L954,"&lt;&gt;")&lt;2801,28,COUNTIF($L$20:L954,"&lt;&gt;")&lt;2901,29,COUNTIF($L$20:L954,"&lt;&gt;")&lt;3001,30),"")</f>
        <v/>
      </c>
      <c r="AM954" t="str">
        <f t="shared" si="70"/>
        <v/>
      </c>
      <c r="AN954" t="str">
        <f t="shared" si="74"/>
        <v/>
      </c>
      <c r="AP954" t="str">
        <f t="shared" si="73"/>
        <v/>
      </c>
      <c r="AQ954" t="str">
        <f>IF(AO954="","",COUNTIFS(AM954:$AM$3019,AO954))</f>
        <v/>
      </c>
    </row>
    <row r="955" spans="1:43" x14ac:dyDescent="0.25">
      <c r="A955" s="6" t="str">
        <f>IF(COUNT($A$20:A954)&lt;&gt;$B$4,IF(A954="","",A954+1),"")</f>
        <v/>
      </c>
      <c r="B955" s="3"/>
      <c r="C955" s="3"/>
      <c r="D955" s="122"/>
      <c r="E955" s="3"/>
      <c r="F955" s="3"/>
      <c r="G955" s="3"/>
      <c r="H955" s="3"/>
      <c r="I955" s="120"/>
      <c r="J955" s="3"/>
      <c r="K955" s="95" t="str" cm="1">
        <f t="array" ref="K955">IF(OR($J$14 = "A",$J$14 = "B",$J$14 = "C"),IF(I955="","",IF(LEN(I955)&gt;2,_xlfn.IFS(ISNUMBER(SEARCH("_",I955)),I955,ISNUMBER(SEARCH(", ",I955)),SUBSTITUTE(I955,", ","_"),ISNUMBER(SEARCH("/ ",I955)),SUBSTITUTE(I955,"/ ","_"),ISNUMBER(SEARCH(",",I955)),SUBSTITUTE(I955,",","_"),ISNUMBER(SEARCH("/",I955)),SUBSTITUTE(I955,"/","_"),ISNUMBER(SEARCH("",I955)),I955),I955)),IF(OR($J$14 = "J",$J$14 = "K"),"",IF(D955="","",IF(LEN(D955)&gt;2,_xlfn.IFS(ISNUMBER(SEARCH("_",D955)),D955,ISNUMBER(SEARCH(", ",D955)),SUBSTITUTE(D955,", ","_"),ISNUMBER(SEARCH("/ ",D955)),SUBSTITUTE(D955,"/ ","_"),ISNUMBER(SEARCH(",",D955)),SUBSTITUTE(D955,",","_"),ISNUMBER(SEARCH("/",D955)),SUBSTITUTE(D955,"/","_"),ISNUMBER(SEARCH("",D955)),D955),D955))))</f>
        <v/>
      </c>
      <c r="L955" s="1"/>
      <c r="M955" s="1" t="str">
        <f t="shared" si="71"/>
        <v/>
      </c>
      <c r="N955" s="94" t="str">
        <f>IF($L955="None","",IF(ISERROR(VLOOKUP($L955,Info!$B$4:$B$266,1,FALSE)),"",VLOOKUP($L955,Info!$B$4:$L$266,5,FALSE)))</f>
        <v/>
      </c>
      <c r="O955" s="94" t="str">
        <f>IF(K955="","",IF(AND($J$12&lt;&gt;"ABC",N955="3"),"BAC",IF(N955="3","ABC",IF($J$12&lt;&gt;"ABC",IF($J$10="Standard",VLOOKUP(K955,Info!$BE$4:$BF$481,2,FALSE),VLOOKUP(K955,Info!$BI$4:$BJ$482,2,FALSE)),IF($J$10="Standard",VLOOKUP(K955,Info!$AG$4:$AH$2994,2,FALSE),VLOOKUP(K955,Info!$AK$4:$AL$2997,2,FALSE))))))</f>
        <v/>
      </c>
      <c r="P955" s="94" t="str">
        <f>IF($L955="None","",IF(ISERROR(VLOOKUP($L955,Info!$B$4:$B$266,1,FALSE)),"",VLOOKUP($L955,Info!$B$4:$L$266,3,FALSE)))</f>
        <v/>
      </c>
      <c r="Q955" s="96" t="str">
        <f>IF($L955="None","",IF(ISERROR(VLOOKUP($L955,Info!$B$4:$B$266,1,FALSE)),"",VLOOKUP($L955,Info!$B$4:$L$266,4,FALSE)))</f>
        <v/>
      </c>
      <c r="R955" s="1"/>
      <c r="S955" s="6" t="str">
        <f t="shared" si="72"/>
        <v/>
      </c>
      <c r="T955" s="6" t="str">
        <f>IF($L955="None","",IF(ISERROR(VLOOKUP($L955,Info!$B$4:$B$266,1,FALSE)),"",VLOOKUP($L955,Info!$B$4:$L$266,11,FALSE)))</f>
        <v/>
      </c>
      <c r="U955" s="1"/>
      <c r="V955" s="1"/>
      <c r="W955" s="1"/>
      <c r="X955" s="1" t="str">
        <f>IF($L955="None","",IF(ISERROR(VLOOKUP($L955,Info!$B$4:$B$266,1,FALSE)),"",IF(OR(W955="Metallic Liquid Tight",W955="Non-Metallic Liquid Tight",W955="LSZH",W955="Greenfield"),VLOOKUP($L955,Info!$B$4:$L$266,7,FALSE),"N/A")))</f>
        <v/>
      </c>
      <c r="Y955" s="1"/>
      <c r="Z955" s="96" t="str">
        <f>IF($L955="None","",IF(ISERROR(VLOOKUP($L955,Info!$B$4:$B$266,1,FALSE)),"",VLOOKUP($L955,Info!$B$4:$L$266,9,FALSE)))</f>
        <v/>
      </c>
      <c r="AA955" s="96" t="str">
        <f>IF($L955="None","",IF(ISERROR(VLOOKUP($L955,Info!$B$4:$B$266,1,FALSE)),"",VLOOKUP($L955,Info!$B$4:$L$266,8,FALSE)))</f>
        <v/>
      </c>
      <c r="AB955" s="96" t="str">
        <f>IF($L955="None","",IF(ISERROR(VLOOKUP($L955,Info!$B$4:$B$266,1,FALSE)),"",VLOOKUP($L955,Info!$B$4:$L$266,10,FALSE)))</f>
        <v/>
      </c>
      <c r="AC955" s="1" t="str">
        <f>IF(W955="SO Cable","Black,White",IF(O955="","",IF(P955="","",IF($J$12&lt;&gt;"ABC",IF(P955&lt;="250",VLOOKUP(O955,Info!$AZ$4:$BB$22,3,FALSE),VLOOKUP(O955,Info!$AZ$23:$BB$39,3,FALSE)),IF(P955&lt;="250",VLOOKUP(O955,Info!$AO$4:$AQ$22,3,FALSE),VLOOKUP(O955,Info!$AO$23:$AP$39,3,FALSE))))))</f>
        <v/>
      </c>
      <c r="AD955" s="1"/>
      <c r="AE955" s="1" t="str">
        <f>IF($L955="None","",IF(ISERROR(VLOOKUP($L955,Info!$B$4:$B$266,1,FALSE)),"",VLOOKUP($L955,Info!$B$4:$L$266,4,FALSE)))</f>
        <v/>
      </c>
      <c r="AF955" s="1" t="str">
        <f>IF($L955="None","",IF(ISERROR(VLOOKUP($L955,Info!$B$4:$B$266,1,FALSE)),"",VLOOKUP($L955,Info!$B$4:$L$266,6,FALSE)))</f>
        <v/>
      </c>
      <c r="AG955" s="1"/>
      <c r="AH955" s="33" t="str" cm="1">
        <f t="array" ref="AH955">IF(AND(L955&lt;&gt;"",O955&lt;&gt;"",R955:S955&lt;&gt;"",W955:X955&lt;&gt;"",Z955:AA955&lt;&gt;"",AC955&lt;&gt;""),"Good","Bad")</f>
        <v>Bad</v>
      </c>
      <c r="AL955" t="str" cm="1">
        <f t="array" ref="AL955">IF(R955&gt;0,_xlfn.IFS(COUNTIF($L$20:L955,"&lt;&gt;")&lt;101,1,COUNTIF($L$20:L955,"&lt;&gt;")&lt;201,2,COUNTIF($L$20:L955,"&lt;&gt;")&lt;301,3,COUNTIF($L$20:L955,"&lt;&gt;")&lt;401,4,COUNTIF($L$20:L955,"&lt;&gt;")&lt;501,5,COUNTIF($L$20:L955,"&lt;&gt;")&lt;601,6,COUNTIF($L$20:L955,"&lt;&gt;")&lt;701,7,COUNTIF($L$20:L955,"&lt;&gt;")&lt;801,8,COUNTIF($L$20:L955,"&lt;&gt;")&lt;901,9,COUNTIF($L$20:L955,"&lt;&gt;")&lt;1001,10,COUNTIF($L$20:L955,"&lt;&gt;")&lt;1101,11,COUNTIF($L$20:L955,"&lt;&gt;")&lt;1201,12,COUNTIF($L$20:L955,"&lt;&gt;")&lt;1301,13,COUNTIF($L$20:L955,"&lt;&gt;")&lt;1401,14,COUNTIF($L$20:L955,"&lt;&gt;")&lt;1501,15,COUNTIF($L$20:L955,"&lt;&gt;")&lt;1601,16,COUNTIF($L$20:L955,"&lt;&gt;")&lt;1701,17,COUNTIF($L$20:L955,"&lt;&gt;")&lt;1801,18,COUNTIF($L$20:L955,"&lt;&gt;")&lt;1901,19,COUNTIF($L$20:L955,"&lt;&gt;")&lt;2001,20,COUNTIF($L$20:L955,"&lt;&gt;")&lt;2101,21,COUNTIF($L$20:L955,"&lt;&gt;")&lt;2201,22,COUNTIF($L$20:L955,"&lt;&gt;")&lt;2301,23,COUNTIF($L$20:L955,"&lt;&gt;")&lt;2401,24,COUNTIF($L$20:L955,"&lt;&gt;")&lt;2501,25,COUNTIF($L$20:L955,"&lt;&gt;")&lt;2601,26,COUNTIF($L$20:L955,"&lt;&gt;")&lt;2701,27,COUNTIF($L$20:L955,"&lt;&gt;")&lt;2801,28,COUNTIF($L$20:L955,"&lt;&gt;")&lt;2901,29,COUNTIF($L$20:L955,"&lt;&gt;")&lt;3001,30),"")</f>
        <v/>
      </c>
      <c r="AM955" t="str">
        <f t="shared" si="70"/>
        <v/>
      </c>
      <c r="AN955" t="str">
        <f t="shared" si="74"/>
        <v/>
      </c>
      <c r="AP955" t="str">
        <f t="shared" si="73"/>
        <v/>
      </c>
      <c r="AQ955" t="str">
        <f>IF(AO955="","",COUNTIFS(AM955:$AM$3019,AO955))</f>
        <v/>
      </c>
    </row>
    <row r="956" spans="1:43" x14ac:dyDescent="0.25">
      <c r="A956" s="6" t="str">
        <f>IF(COUNT($A$20:A955)&lt;&gt;$B$4,IF(A955="","",A955+1),"")</f>
        <v/>
      </c>
      <c r="B956" s="3"/>
      <c r="C956" s="3"/>
      <c r="D956" s="122"/>
      <c r="E956" s="3"/>
      <c r="F956" s="3"/>
      <c r="G956" s="3"/>
      <c r="H956" s="3"/>
      <c r="I956" s="120"/>
      <c r="J956" s="3"/>
      <c r="K956" s="95" t="str" cm="1">
        <f t="array" ref="K956">IF(OR($J$14 = "A",$J$14 = "B",$J$14 = "C"),IF(I956="","",IF(LEN(I956)&gt;2,_xlfn.IFS(ISNUMBER(SEARCH("_",I956)),I956,ISNUMBER(SEARCH(", ",I956)),SUBSTITUTE(I956,", ","_"),ISNUMBER(SEARCH("/ ",I956)),SUBSTITUTE(I956,"/ ","_"),ISNUMBER(SEARCH(",",I956)),SUBSTITUTE(I956,",","_"),ISNUMBER(SEARCH("/",I956)),SUBSTITUTE(I956,"/","_"),ISNUMBER(SEARCH("",I956)),I956),I956)),IF(OR($J$14 = "J",$J$14 = "K"),"",IF(D956="","",IF(LEN(D956)&gt;2,_xlfn.IFS(ISNUMBER(SEARCH("_",D956)),D956,ISNUMBER(SEARCH(", ",D956)),SUBSTITUTE(D956,", ","_"),ISNUMBER(SEARCH("/ ",D956)),SUBSTITUTE(D956,"/ ","_"),ISNUMBER(SEARCH(",",D956)),SUBSTITUTE(D956,",","_"),ISNUMBER(SEARCH("/",D956)),SUBSTITUTE(D956,"/","_"),ISNUMBER(SEARCH("",D956)),D956),D956))))</f>
        <v/>
      </c>
      <c r="L956" s="1"/>
      <c r="M956" s="1" t="str">
        <f t="shared" si="71"/>
        <v/>
      </c>
      <c r="N956" s="94" t="str">
        <f>IF($L956="None","",IF(ISERROR(VLOOKUP($L956,Info!$B$4:$B$266,1,FALSE)),"",VLOOKUP($L956,Info!$B$4:$L$266,5,FALSE)))</f>
        <v/>
      </c>
      <c r="O956" s="94" t="str">
        <f>IF(K956="","",IF(AND($J$12&lt;&gt;"ABC",N956="3"),"BAC",IF(N956="3","ABC",IF($J$12&lt;&gt;"ABC",IF($J$10="Standard",VLOOKUP(K956,Info!$BE$4:$BF$481,2,FALSE),VLOOKUP(K956,Info!$BI$4:$BJ$482,2,FALSE)),IF($J$10="Standard",VLOOKUP(K956,Info!$AG$4:$AH$2994,2,FALSE),VLOOKUP(K956,Info!$AK$4:$AL$2997,2,FALSE))))))</f>
        <v/>
      </c>
      <c r="P956" s="94" t="str">
        <f>IF($L956="None","",IF(ISERROR(VLOOKUP($L956,Info!$B$4:$B$266,1,FALSE)),"",VLOOKUP($L956,Info!$B$4:$L$266,3,FALSE)))</f>
        <v/>
      </c>
      <c r="Q956" s="96" t="str">
        <f>IF($L956="None","",IF(ISERROR(VLOOKUP($L956,Info!$B$4:$B$266,1,FALSE)),"",VLOOKUP($L956,Info!$B$4:$L$266,4,FALSE)))</f>
        <v/>
      </c>
      <c r="R956" s="1"/>
      <c r="S956" s="6" t="str">
        <f t="shared" si="72"/>
        <v/>
      </c>
      <c r="T956" s="6" t="str">
        <f>IF($L956="None","",IF(ISERROR(VLOOKUP($L956,Info!$B$4:$B$266,1,FALSE)),"",VLOOKUP($L956,Info!$B$4:$L$266,11,FALSE)))</f>
        <v/>
      </c>
      <c r="U956" s="1"/>
      <c r="V956" s="1"/>
      <c r="W956" s="1"/>
      <c r="X956" s="1" t="str">
        <f>IF($L956="None","",IF(ISERROR(VLOOKUP($L956,Info!$B$4:$B$266,1,FALSE)),"",IF(OR(W956="Metallic Liquid Tight",W956="Non-Metallic Liquid Tight",W956="LSZH",W956="Greenfield"),VLOOKUP($L956,Info!$B$4:$L$266,7,FALSE),"N/A")))</f>
        <v/>
      </c>
      <c r="Y956" s="1"/>
      <c r="Z956" s="96" t="str">
        <f>IF($L956="None","",IF(ISERROR(VLOOKUP($L956,Info!$B$4:$B$266,1,FALSE)),"",VLOOKUP($L956,Info!$B$4:$L$266,9,FALSE)))</f>
        <v/>
      </c>
      <c r="AA956" s="96" t="str">
        <f>IF($L956="None","",IF(ISERROR(VLOOKUP($L956,Info!$B$4:$B$266,1,FALSE)),"",VLOOKUP($L956,Info!$B$4:$L$266,8,FALSE)))</f>
        <v/>
      </c>
      <c r="AB956" s="96" t="str">
        <f>IF($L956="None","",IF(ISERROR(VLOOKUP($L956,Info!$B$4:$B$266,1,FALSE)),"",VLOOKUP($L956,Info!$B$4:$L$266,10,FALSE)))</f>
        <v/>
      </c>
      <c r="AC956" s="1" t="str">
        <f>IF(W956="SO Cable","Black,White",IF(O956="","",IF(P956="","",IF($J$12&lt;&gt;"ABC",IF(P956&lt;="250",VLOOKUP(O956,Info!$AZ$4:$BB$22,3,FALSE),VLOOKUP(O956,Info!$AZ$23:$BB$39,3,FALSE)),IF(P956&lt;="250",VLOOKUP(O956,Info!$AO$4:$AQ$22,3,FALSE),VLOOKUP(O956,Info!$AO$23:$AP$39,3,FALSE))))))</f>
        <v/>
      </c>
      <c r="AD956" s="1"/>
      <c r="AE956" s="1" t="str">
        <f>IF($L956="None","",IF(ISERROR(VLOOKUP($L956,Info!$B$4:$B$266,1,FALSE)),"",VLOOKUP($L956,Info!$B$4:$L$266,4,FALSE)))</f>
        <v/>
      </c>
      <c r="AF956" s="1" t="str">
        <f>IF($L956="None","",IF(ISERROR(VLOOKUP($L956,Info!$B$4:$B$266,1,FALSE)),"",VLOOKUP($L956,Info!$B$4:$L$266,6,FALSE)))</f>
        <v/>
      </c>
      <c r="AG956" s="1"/>
      <c r="AH956" s="33" t="str" cm="1">
        <f t="array" ref="AH956">IF(AND(L956&lt;&gt;"",O956&lt;&gt;"",R956:S956&lt;&gt;"",W956:X956&lt;&gt;"",Z956:AA956&lt;&gt;"",AC956&lt;&gt;""),"Good","Bad")</f>
        <v>Bad</v>
      </c>
      <c r="AL956" t="str" cm="1">
        <f t="array" ref="AL956">IF(R956&gt;0,_xlfn.IFS(COUNTIF($L$20:L956,"&lt;&gt;")&lt;101,1,COUNTIF($L$20:L956,"&lt;&gt;")&lt;201,2,COUNTIF($L$20:L956,"&lt;&gt;")&lt;301,3,COUNTIF($L$20:L956,"&lt;&gt;")&lt;401,4,COUNTIF($L$20:L956,"&lt;&gt;")&lt;501,5,COUNTIF($L$20:L956,"&lt;&gt;")&lt;601,6,COUNTIF($L$20:L956,"&lt;&gt;")&lt;701,7,COUNTIF($L$20:L956,"&lt;&gt;")&lt;801,8,COUNTIF($L$20:L956,"&lt;&gt;")&lt;901,9,COUNTIF($L$20:L956,"&lt;&gt;")&lt;1001,10,COUNTIF($L$20:L956,"&lt;&gt;")&lt;1101,11,COUNTIF($L$20:L956,"&lt;&gt;")&lt;1201,12,COUNTIF($L$20:L956,"&lt;&gt;")&lt;1301,13,COUNTIF($L$20:L956,"&lt;&gt;")&lt;1401,14,COUNTIF($L$20:L956,"&lt;&gt;")&lt;1501,15,COUNTIF($L$20:L956,"&lt;&gt;")&lt;1601,16,COUNTIF($L$20:L956,"&lt;&gt;")&lt;1701,17,COUNTIF($L$20:L956,"&lt;&gt;")&lt;1801,18,COUNTIF($L$20:L956,"&lt;&gt;")&lt;1901,19,COUNTIF($L$20:L956,"&lt;&gt;")&lt;2001,20,COUNTIF($L$20:L956,"&lt;&gt;")&lt;2101,21,COUNTIF($L$20:L956,"&lt;&gt;")&lt;2201,22,COUNTIF($L$20:L956,"&lt;&gt;")&lt;2301,23,COUNTIF($L$20:L956,"&lt;&gt;")&lt;2401,24,COUNTIF($L$20:L956,"&lt;&gt;")&lt;2501,25,COUNTIF($L$20:L956,"&lt;&gt;")&lt;2601,26,COUNTIF($L$20:L956,"&lt;&gt;")&lt;2701,27,COUNTIF($L$20:L956,"&lt;&gt;")&lt;2801,28,COUNTIF($L$20:L956,"&lt;&gt;")&lt;2901,29,COUNTIF($L$20:L956,"&lt;&gt;")&lt;3001,30),"")</f>
        <v/>
      </c>
      <c r="AM956" t="str">
        <f t="shared" si="70"/>
        <v/>
      </c>
      <c r="AN956" t="str">
        <f t="shared" si="74"/>
        <v/>
      </c>
      <c r="AP956" t="str">
        <f t="shared" si="73"/>
        <v/>
      </c>
      <c r="AQ956" t="str">
        <f>IF(AO956="","",COUNTIFS(AM956:$AM$3019,AO956))</f>
        <v/>
      </c>
    </row>
    <row r="957" spans="1:43" x14ac:dyDescent="0.25">
      <c r="A957" s="6" t="str">
        <f>IF(COUNT($A$20:A956)&lt;&gt;$B$4,IF(A956="","",A956+1),"")</f>
        <v/>
      </c>
      <c r="B957" s="3"/>
      <c r="C957" s="3"/>
      <c r="D957" s="122"/>
      <c r="E957" s="3"/>
      <c r="F957" s="3"/>
      <c r="G957" s="3"/>
      <c r="H957" s="3"/>
      <c r="I957" s="120"/>
      <c r="J957" s="3"/>
      <c r="K957" s="95" t="str" cm="1">
        <f t="array" ref="K957">IF(OR($J$14 = "A",$J$14 = "B",$J$14 = "C"),IF(I957="","",IF(LEN(I957)&gt;2,_xlfn.IFS(ISNUMBER(SEARCH("_",I957)),I957,ISNUMBER(SEARCH(", ",I957)),SUBSTITUTE(I957,", ","_"),ISNUMBER(SEARCH("/ ",I957)),SUBSTITUTE(I957,"/ ","_"),ISNUMBER(SEARCH(",",I957)),SUBSTITUTE(I957,",","_"),ISNUMBER(SEARCH("/",I957)),SUBSTITUTE(I957,"/","_"),ISNUMBER(SEARCH("",I957)),I957),I957)),IF(OR($J$14 = "J",$J$14 = "K"),"",IF(D957="","",IF(LEN(D957)&gt;2,_xlfn.IFS(ISNUMBER(SEARCH("_",D957)),D957,ISNUMBER(SEARCH(", ",D957)),SUBSTITUTE(D957,", ","_"),ISNUMBER(SEARCH("/ ",D957)),SUBSTITUTE(D957,"/ ","_"),ISNUMBER(SEARCH(",",D957)),SUBSTITUTE(D957,",","_"),ISNUMBER(SEARCH("/",D957)),SUBSTITUTE(D957,"/","_"),ISNUMBER(SEARCH("",D957)),D957),D957))))</f>
        <v/>
      </c>
      <c r="L957" s="1"/>
      <c r="M957" s="1" t="str">
        <f t="shared" si="71"/>
        <v/>
      </c>
      <c r="N957" s="94" t="str">
        <f>IF($L957="None","",IF(ISERROR(VLOOKUP($L957,Info!$B$4:$B$266,1,FALSE)),"",VLOOKUP($L957,Info!$B$4:$L$266,5,FALSE)))</f>
        <v/>
      </c>
      <c r="O957" s="94" t="str">
        <f>IF(K957="","",IF(AND($J$12&lt;&gt;"ABC",N957="3"),"BAC",IF(N957="3","ABC",IF($J$12&lt;&gt;"ABC",IF($J$10="Standard",VLOOKUP(K957,Info!$BE$4:$BF$481,2,FALSE),VLOOKUP(K957,Info!$BI$4:$BJ$482,2,FALSE)),IF($J$10="Standard",VLOOKUP(K957,Info!$AG$4:$AH$2994,2,FALSE),VLOOKUP(K957,Info!$AK$4:$AL$2997,2,FALSE))))))</f>
        <v/>
      </c>
      <c r="P957" s="94" t="str">
        <f>IF($L957="None","",IF(ISERROR(VLOOKUP($L957,Info!$B$4:$B$266,1,FALSE)),"",VLOOKUP($L957,Info!$B$4:$L$266,3,FALSE)))</f>
        <v/>
      </c>
      <c r="Q957" s="96" t="str">
        <f>IF($L957="None","",IF(ISERROR(VLOOKUP($L957,Info!$B$4:$B$266,1,FALSE)),"",VLOOKUP($L957,Info!$B$4:$L$266,4,FALSE)))</f>
        <v/>
      </c>
      <c r="R957" s="1"/>
      <c r="S957" s="6" t="str">
        <f t="shared" si="72"/>
        <v/>
      </c>
      <c r="T957" s="6" t="str">
        <f>IF($L957="None","",IF(ISERROR(VLOOKUP($L957,Info!$B$4:$B$266,1,FALSE)),"",VLOOKUP($L957,Info!$B$4:$L$266,11,FALSE)))</f>
        <v/>
      </c>
      <c r="U957" s="1"/>
      <c r="V957" s="1"/>
      <c r="W957" s="1"/>
      <c r="X957" s="1" t="str">
        <f>IF($L957="None","",IF(ISERROR(VLOOKUP($L957,Info!$B$4:$B$266,1,FALSE)),"",IF(OR(W957="Metallic Liquid Tight",W957="Non-Metallic Liquid Tight",W957="LSZH",W957="Greenfield"),VLOOKUP($L957,Info!$B$4:$L$266,7,FALSE),"N/A")))</f>
        <v/>
      </c>
      <c r="Y957" s="1"/>
      <c r="Z957" s="96" t="str">
        <f>IF($L957="None","",IF(ISERROR(VLOOKUP($L957,Info!$B$4:$B$266,1,FALSE)),"",VLOOKUP($L957,Info!$B$4:$L$266,9,FALSE)))</f>
        <v/>
      </c>
      <c r="AA957" s="96" t="str">
        <f>IF($L957="None","",IF(ISERROR(VLOOKUP($L957,Info!$B$4:$B$266,1,FALSE)),"",VLOOKUP($L957,Info!$B$4:$L$266,8,FALSE)))</f>
        <v/>
      </c>
      <c r="AB957" s="96" t="str">
        <f>IF($L957="None","",IF(ISERROR(VLOOKUP($L957,Info!$B$4:$B$266,1,FALSE)),"",VLOOKUP($L957,Info!$B$4:$L$266,10,FALSE)))</f>
        <v/>
      </c>
      <c r="AC957" s="1" t="str">
        <f>IF(W957="SO Cable","Black,White",IF(O957="","",IF(P957="","",IF($J$12&lt;&gt;"ABC",IF(P957&lt;="250",VLOOKUP(O957,Info!$AZ$4:$BB$22,3,FALSE),VLOOKUP(O957,Info!$AZ$23:$BB$39,3,FALSE)),IF(P957&lt;="250",VLOOKUP(O957,Info!$AO$4:$AQ$22,3,FALSE),VLOOKUP(O957,Info!$AO$23:$AP$39,3,FALSE))))))</f>
        <v/>
      </c>
      <c r="AD957" s="1"/>
      <c r="AE957" s="1" t="str">
        <f>IF($L957="None","",IF(ISERROR(VLOOKUP($L957,Info!$B$4:$B$266,1,FALSE)),"",VLOOKUP($L957,Info!$B$4:$L$266,4,FALSE)))</f>
        <v/>
      </c>
      <c r="AF957" s="1" t="str">
        <f>IF($L957="None","",IF(ISERROR(VLOOKUP($L957,Info!$B$4:$B$266,1,FALSE)),"",VLOOKUP($L957,Info!$B$4:$L$266,6,FALSE)))</f>
        <v/>
      </c>
      <c r="AG957" s="1"/>
      <c r="AH957" s="33" t="str" cm="1">
        <f t="array" ref="AH957">IF(AND(L957&lt;&gt;"",O957&lt;&gt;"",R957:S957&lt;&gt;"",W957:X957&lt;&gt;"",Z957:AA957&lt;&gt;"",AC957&lt;&gt;""),"Good","Bad")</f>
        <v>Bad</v>
      </c>
      <c r="AL957" t="str" cm="1">
        <f t="array" ref="AL957">IF(R957&gt;0,_xlfn.IFS(COUNTIF($L$20:L957,"&lt;&gt;")&lt;101,1,COUNTIF($L$20:L957,"&lt;&gt;")&lt;201,2,COUNTIF($L$20:L957,"&lt;&gt;")&lt;301,3,COUNTIF($L$20:L957,"&lt;&gt;")&lt;401,4,COUNTIF($L$20:L957,"&lt;&gt;")&lt;501,5,COUNTIF($L$20:L957,"&lt;&gt;")&lt;601,6,COUNTIF($L$20:L957,"&lt;&gt;")&lt;701,7,COUNTIF($L$20:L957,"&lt;&gt;")&lt;801,8,COUNTIF($L$20:L957,"&lt;&gt;")&lt;901,9,COUNTIF($L$20:L957,"&lt;&gt;")&lt;1001,10,COUNTIF($L$20:L957,"&lt;&gt;")&lt;1101,11,COUNTIF($L$20:L957,"&lt;&gt;")&lt;1201,12,COUNTIF($L$20:L957,"&lt;&gt;")&lt;1301,13,COUNTIF($L$20:L957,"&lt;&gt;")&lt;1401,14,COUNTIF($L$20:L957,"&lt;&gt;")&lt;1501,15,COUNTIF($L$20:L957,"&lt;&gt;")&lt;1601,16,COUNTIF($L$20:L957,"&lt;&gt;")&lt;1701,17,COUNTIF($L$20:L957,"&lt;&gt;")&lt;1801,18,COUNTIF($L$20:L957,"&lt;&gt;")&lt;1901,19,COUNTIF($L$20:L957,"&lt;&gt;")&lt;2001,20,COUNTIF($L$20:L957,"&lt;&gt;")&lt;2101,21,COUNTIF($L$20:L957,"&lt;&gt;")&lt;2201,22,COUNTIF($L$20:L957,"&lt;&gt;")&lt;2301,23,COUNTIF($L$20:L957,"&lt;&gt;")&lt;2401,24,COUNTIF($L$20:L957,"&lt;&gt;")&lt;2501,25,COUNTIF($L$20:L957,"&lt;&gt;")&lt;2601,26,COUNTIF($L$20:L957,"&lt;&gt;")&lt;2701,27,COUNTIF($L$20:L957,"&lt;&gt;")&lt;2801,28,COUNTIF($L$20:L957,"&lt;&gt;")&lt;2901,29,COUNTIF($L$20:L957,"&lt;&gt;")&lt;3001,30),"")</f>
        <v/>
      </c>
      <c r="AM957" t="str">
        <f t="shared" si="70"/>
        <v/>
      </c>
      <c r="AN957" t="str">
        <f t="shared" si="74"/>
        <v/>
      </c>
      <c r="AP957" t="str">
        <f t="shared" si="73"/>
        <v/>
      </c>
      <c r="AQ957" t="str">
        <f>IF(AO957="","",COUNTIFS(AM957:$AM$3019,AO957))</f>
        <v/>
      </c>
    </row>
    <row r="958" spans="1:43" x14ac:dyDescent="0.25">
      <c r="A958" s="6" t="str">
        <f>IF(COUNT($A$20:A957)&lt;&gt;$B$4,IF(A957="","",A957+1),"")</f>
        <v/>
      </c>
      <c r="B958" s="3"/>
      <c r="C958" s="3"/>
      <c r="D958" s="122"/>
      <c r="E958" s="3"/>
      <c r="F958" s="3"/>
      <c r="G958" s="3"/>
      <c r="H958" s="3"/>
      <c r="I958" s="120"/>
      <c r="J958" s="3"/>
      <c r="K958" s="95" t="str" cm="1">
        <f t="array" ref="K958">IF(OR($J$14 = "A",$J$14 = "B",$J$14 = "C"),IF(I958="","",IF(LEN(I958)&gt;2,_xlfn.IFS(ISNUMBER(SEARCH("_",I958)),I958,ISNUMBER(SEARCH(", ",I958)),SUBSTITUTE(I958,", ","_"),ISNUMBER(SEARCH("/ ",I958)),SUBSTITUTE(I958,"/ ","_"),ISNUMBER(SEARCH(",",I958)),SUBSTITUTE(I958,",","_"),ISNUMBER(SEARCH("/",I958)),SUBSTITUTE(I958,"/","_"),ISNUMBER(SEARCH("",I958)),I958),I958)),IF(OR($J$14 = "J",$J$14 = "K"),"",IF(D958="","",IF(LEN(D958)&gt;2,_xlfn.IFS(ISNUMBER(SEARCH("_",D958)),D958,ISNUMBER(SEARCH(", ",D958)),SUBSTITUTE(D958,", ","_"),ISNUMBER(SEARCH("/ ",D958)),SUBSTITUTE(D958,"/ ","_"),ISNUMBER(SEARCH(",",D958)),SUBSTITUTE(D958,",","_"),ISNUMBER(SEARCH("/",D958)),SUBSTITUTE(D958,"/","_"),ISNUMBER(SEARCH("",D958)),D958),D958))))</f>
        <v/>
      </c>
      <c r="L958" s="1"/>
      <c r="M958" s="1" t="str">
        <f t="shared" si="71"/>
        <v/>
      </c>
      <c r="N958" s="94" t="str">
        <f>IF($L958="None","",IF(ISERROR(VLOOKUP($L958,Info!$B$4:$B$266,1,FALSE)),"",VLOOKUP($L958,Info!$B$4:$L$266,5,FALSE)))</f>
        <v/>
      </c>
      <c r="O958" s="94" t="str">
        <f>IF(K958="","",IF(AND($J$12&lt;&gt;"ABC",N958="3"),"BAC",IF(N958="3","ABC",IF($J$12&lt;&gt;"ABC",IF($J$10="Standard",VLOOKUP(K958,Info!$BE$4:$BF$481,2,FALSE),VLOOKUP(K958,Info!$BI$4:$BJ$482,2,FALSE)),IF($J$10="Standard",VLOOKUP(K958,Info!$AG$4:$AH$2994,2,FALSE),VLOOKUP(K958,Info!$AK$4:$AL$2997,2,FALSE))))))</f>
        <v/>
      </c>
      <c r="P958" s="94" t="str">
        <f>IF($L958="None","",IF(ISERROR(VLOOKUP($L958,Info!$B$4:$B$266,1,FALSE)),"",VLOOKUP($L958,Info!$B$4:$L$266,3,FALSE)))</f>
        <v/>
      </c>
      <c r="Q958" s="96" t="str">
        <f>IF($L958="None","",IF(ISERROR(VLOOKUP($L958,Info!$B$4:$B$266,1,FALSE)),"",VLOOKUP($L958,Info!$B$4:$L$266,4,FALSE)))</f>
        <v/>
      </c>
      <c r="R958" s="1"/>
      <c r="S958" s="6" t="str">
        <f t="shared" si="72"/>
        <v/>
      </c>
      <c r="T958" s="6" t="str">
        <f>IF($L958="None","",IF(ISERROR(VLOOKUP($L958,Info!$B$4:$B$266,1,FALSE)),"",VLOOKUP($L958,Info!$B$4:$L$266,11,FALSE)))</f>
        <v/>
      </c>
      <c r="U958" s="1"/>
      <c r="V958" s="1"/>
      <c r="W958" s="1"/>
      <c r="X958" s="1" t="str">
        <f>IF($L958="None","",IF(ISERROR(VLOOKUP($L958,Info!$B$4:$B$266,1,FALSE)),"",IF(OR(W958="Metallic Liquid Tight",W958="Non-Metallic Liquid Tight",W958="LSZH",W958="Greenfield"),VLOOKUP($L958,Info!$B$4:$L$266,7,FALSE),"N/A")))</f>
        <v/>
      </c>
      <c r="Y958" s="1"/>
      <c r="Z958" s="96" t="str">
        <f>IF($L958="None","",IF(ISERROR(VLOOKUP($L958,Info!$B$4:$B$266,1,FALSE)),"",VLOOKUP($L958,Info!$B$4:$L$266,9,FALSE)))</f>
        <v/>
      </c>
      <c r="AA958" s="96" t="str">
        <f>IF($L958="None","",IF(ISERROR(VLOOKUP($L958,Info!$B$4:$B$266,1,FALSE)),"",VLOOKUP($L958,Info!$B$4:$L$266,8,FALSE)))</f>
        <v/>
      </c>
      <c r="AB958" s="96" t="str">
        <f>IF($L958="None","",IF(ISERROR(VLOOKUP($L958,Info!$B$4:$B$266,1,FALSE)),"",VLOOKUP($L958,Info!$B$4:$L$266,10,FALSE)))</f>
        <v/>
      </c>
      <c r="AC958" s="1" t="str">
        <f>IF(W958="SO Cable","Black,White",IF(O958="","",IF(P958="","",IF($J$12&lt;&gt;"ABC",IF(P958&lt;="250",VLOOKUP(O958,Info!$AZ$4:$BB$22,3,FALSE),VLOOKUP(O958,Info!$AZ$23:$BB$39,3,FALSE)),IF(P958&lt;="250",VLOOKUP(O958,Info!$AO$4:$AQ$22,3,FALSE),VLOOKUP(O958,Info!$AO$23:$AP$39,3,FALSE))))))</f>
        <v/>
      </c>
      <c r="AD958" s="1"/>
      <c r="AE958" s="1" t="str">
        <f>IF($L958="None","",IF(ISERROR(VLOOKUP($L958,Info!$B$4:$B$266,1,FALSE)),"",VLOOKUP($L958,Info!$B$4:$L$266,4,FALSE)))</f>
        <v/>
      </c>
      <c r="AF958" s="1" t="str">
        <f>IF($L958="None","",IF(ISERROR(VLOOKUP($L958,Info!$B$4:$B$266,1,FALSE)),"",VLOOKUP($L958,Info!$B$4:$L$266,6,FALSE)))</f>
        <v/>
      </c>
      <c r="AG958" s="1"/>
      <c r="AH958" s="33" t="str" cm="1">
        <f t="array" ref="AH958">IF(AND(L958&lt;&gt;"",O958&lt;&gt;"",R958:S958&lt;&gt;"",W958:X958&lt;&gt;"",Z958:AA958&lt;&gt;"",AC958&lt;&gt;""),"Good","Bad")</f>
        <v>Bad</v>
      </c>
      <c r="AL958" t="str" cm="1">
        <f t="array" ref="AL958">IF(R958&gt;0,_xlfn.IFS(COUNTIF($L$20:L958,"&lt;&gt;")&lt;101,1,COUNTIF($L$20:L958,"&lt;&gt;")&lt;201,2,COUNTIF($L$20:L958,"&lt;&gt;")&lt;301,3,COUNTIF($L$20:L958,"&lt;&gt;")&lt;401,4,COUNTIF($L$20:L958,"&lt;&gt;")&lt;501,5,COUNTIF($L$20:L958,"&lt;&gt;")&lt;601,6,COUNTIF($L$20:L958,"&lt;&gt;")&lt;701,7,COUNTIF($L$20:L958,"&lt;&gt;")&lt;801,8,COUNTIF($L$20:L958,"&lt;&gt;")&lt;901,9,COUNTIF($L$20:L958,"&lt;&gt;")&lt;1001,10,COUNTIF($L$20:L958,"&lt;&gt;")&lt;1101,11,COUNTIF($L$20:L958,"&lt;&gt;")&lt;1201,12,COUNTIF($L$20:L958,"&lt;&gt;")&lt;1301,13,COUNTIF($L$20:L958,"&lt;&gt;")&lt;1401,14,COUNTIF($L$20:L958,"&lt;&gt;")&lt;1501,15,COUNTIF($L$20:L958,"&lt;&gt;")&lt;1601,16,COUNTIF($L$20:L958,"&lt;&gt;")&lt;1701,17,COUNTIF($L$20:L958,"&lt;&gt;")&lt;1801,18,COUNTIF($L$20:L958,"&lt;&gt;")&lt;1901,19,COUNTIF($L$20:L958,"&lt;&gt;")&lt;2001,20,COUNTIF($L$20:L958,"&lt;&gt;")&lt;2101,21,COUNTIF($L$20:L958,"&lt;&gt;")&lt;2201,22,COUNTIF($L$20:L958,"&lt;&gt;")&lt;2301,23,COUNTIF($L$20:L958,"&lt;&gt;")&lt;2401,24,COUNTIF($L$20:L958,"&lt;&gt;")&lt;2501,25,COUNTIF($L$20:L958,"&lt;&gt;")&lt;2601,26,COUNTIF($L$20:L958,"&lt;&gt;")&lt;2701,27,COUNTIF($L$20:L958,"&lt;&gt;")&lt;2801,28,COUNTIF($L$20:L958,"&lt;&gt;")&lt;2901,29,COUNTIF($L$20:L958,"&lt;&gt;")&lt;3001,30),"")</f>
        <v/>
      </c>
      <c r="AM958" t="str">
        <f t="shared" si="70"/>
        <v/>
      </c>
      <c r="AN958" t="str">
        <f t="shared" si="74"/>
        <v/>
      </c>
      <c r="AP958" t="str">
        <f t="shared" si="73"/>
        <v/>
      </c>
      <c r="AQ958" t="str">
        <f>IF(AO958="","",COUNTIFS(AM958:$AM$3019,AO958))</f>
        <v/>
      </c>
    </row>
    <row r="959" spans="1:43" x14ac:dyDescent="0.25">
      <c r="A959" s="6" t="str">
        <f>IF(COUNT($A$20:A958)&lt;&gt;$B$4,IF(A958="","",A958+1),"")</f>
        <v/>
      </c>
      <c r="B959" s="3"/>
      <c r="C959" s="3"/>
      <c r="D959" s="122"/>
      <c r="E959" s="3"/>
      <c r="F959" s="3"/>
      <c r="G959" s="3"/>
      <c r="H959" s="3"/>
      <c r="I959" s="120"/>
      <c r="J959" s="3"/>
      <c r="K959" s="95" t="str" cm="1">
        <f t="array" ref="K959">IF(OR($J$14 = "A",$J$14 = "B",$J$14 = "C"),IF(I959="","",IF(LEN(I959)&gt;2,_xlfn.IFS(ISNUMBER(SEARCH("_",I959)),I959,ISNUMBER(SEARCH(", ",I959)),SUBSTITUTE(I959,", ","_"),ISNUMBER(SEARCH("/ ",I959)),SUBSTITUTE(I959,"/ ","_"),ISNUMBER(SEARCH(",",I959)),SUBSTITUTE(I959,",","_"),ISNUMBER(SEARCH("/",I959)),SUBSTITUTE(I959,"/","_"),ISNUMBER(SEARCH("",I959)),I959),I959)),IF(OR($J$14 = "J",$J$14 = "K"),"",IF(D959="","",IF(LEN(D959)&gt;2,_xlfn.IFS(ISNUMBER(SEARCH("_",D959)),D959,ISNUMBER(SEARCH(", ",D959)),SUBSTITUTE(D959,", ","_"),ISNUMBER(SEARCH("/ ",D959)),SUBSTITUTE(D959,"/ ","_"),ISNUMBER(SEARCH(",",D959)),SUBSTITUTE(D959,",","_"),ISNUMBER(SEARCH("/",D959)),SUBSTITUTE(D959,"/","_"),ISNUMBER(SEARCH("",D959)),D959),D959))))</f>
        <v/>
      </c>
      <c r="L959" s="1"/>
      <c r="M959" s="1" t="str">
        <f t="shared" si="71"/>
        <v/>
      </c>
      <c r="N959" s="94" t="str">
        <f>IF($L959="None","",IF(ISERROR(VLOOKUP($L959,Info!$B$4:$B$266,1,FALSE)),"",VLOOKUP($L959,Info!$B$4:$L$266,5,FALSE)))</f>
        <v/>
      </c>
      <c r="O959" s="94" t="str">
        <f>IF(K959="","",IF(AND($J$12&lt;&gt;"ABC",N959="3"),"BAC",IF(N959="3","ABC",IF($J$12&lt;&gt;"ABC",IF($J$10="Standard",VLOOKUP(K959,Info!$BE$4:$BF$481,2,FALSE),VLOOKUP(K959,Info!$BI$4:$BJ$482,2,FALSE)),IF($J$10="Standard",VLOOKUP(K959,Info!$AG$4:$AH$2994,2,FALSE),VLOOKUP(K959,Info!$AK$4:$AL$2997,2,FALSE))))))</f>
        <v/>
      </c>
      <c r="P959" s="94" t="str">
        <f>IF($L959="None","",IF(ISERROR(VLOOKUP($L959,Info!$B$4:$B$266,1,FALSE)),"",VLOOKUP($L959,Info!$B$4:$L$266,3,FALSE)))</f>
        <v/>
      </c>
      <c r="Q959" s="96" t="str">
        <f>IF($L959="None","",IF(ISERROR(VLOOKUP($L959,Info!$B$4:$B$266,1,FALSE)),"",VLOOKUP($L959,Info!$B$4:$L$266,4,FALSE)))</f>
        <v/>
      </c>
      <c r="R959" s="1"/>
      <c r="S959" s="6" t="str">
        <f t="shared" si="72"/>
        <v/>
      </c>
      <c r="T959" s="6" t="str">
        <f>IF($L959="None","",IF(ISERROR(VLOOKUP($L959,Info!$B$4:$B$266,1,FALSE)),"",VLOOKUP($L959,Info!$B$4:$L$266,11,FALSE)))</f>
        <v/>
      </c>
      <c r="U959" s="1"/>
      <c r="V959" s="1"/>
      <c r="W959" s="1"/>
      <c r="X959" s="1" t="str">
        <f>IF($L959="None","",IF(ISERROR(VLOOKUP($L959,Info!$B$4:$B$266,1,FALSE)),"",IF(OR(W959="Metallic Liquid Tight",W959="Non-Metallic Liquid Tight",W959="LSZH",W959="Greenfield"),VLOOKUP($L959,Info!$B$4:$L$266,7,FALSE),"N/A")))</f>
        <v/>
      </c>
      <c r="Y959" s="1"/>
      <c r="Z959" s="96" t="str">
        <f>IF($L959="None","",IF(ISERROR(VLOOKUP($L959,Info!$B$4:$B$266,1,FALSE)),"",VLOOKUP($L959,Info!$B$4:$L$266,9,FALSE)))</f>
        <v/>
      </c>
      <c r="AA959" s="96" t="str">
        <f>IF($L959="None","",IF(ISERROR(VLOOKUP($L959,Info!$B$4:$B$266,1,FALSE)),"",VLOOKUP($L959,Info!$B$4:$L$266,8,FALSE)))</f>
        <v/>
      </c>
      <c r="AB959" s="96" t="str">
        <f>IF($L959="None","",IF(ISERROR(VLOOKUP($L959,Info!$B$4:$B$266,1,FALSE)),"",VLOOKUP($L959,Info!$B$4:$L$266,10,FALSE)))</f>
        <v/>
      </c>
      <c r="AC959" s="1" t="str">
        <f>IF(W959="SO Cable","Black,White",IF(O959="","",IF(P959="","",IF($J$12&lt;&gt;"ABC",IF(P959&lt;="250",VLOOKUP(O959,Info!$AZ$4:$BB$22,3,FALSE),VLOOKUP(O959,Info!$AZ$23:$BB$39,3,FALSE)),IF(P959&lt;="250",VLOOKUP(O959,Info!$AO$4:$AQ$22,3,FALSE),VLOOKUP(O959,Info!$AO$23:$AP$39,3,FALSE))))))</f>
        <v/>
      </c>
      <c r="AD959" s="1"/>
      <c r="AE959" s="1" t="str">
        <f>IF($L959="None","",IF(ISERROR(VLOOKUP($L959,Info!$B$4:$B$266,1,FALSE)),"",VLOOKUP($L959,Info!$B$4:$L$266,4,FALSE)))</f>
        <v/>
      </c>
      <c r="AF959" s="1" t="str">
        <f>IF($L959="None","",IF(ISERROR(VLOOKUP($L959,Info!$B$4:$B$266,1,FALSE)),"",VLOOKUP($L959,Info!$B$4:$L$266,6,FALSE)))</f>
        <v/>
      </c>
      <c r="AG959" s="1"/>
      <c r="AH959" s="33" t="str" cm="1">
        <f t="array" ref="AH959">IF(AND(L959&lt;&gt;"",O959&lt;&gt;"",R959:S959&lt;&gt;"",W959:X959&lt;&gt;"",Z959:AA959&lt;&gt;"",AC959&lt;&gt;""),"Good","Bad")</f>
        <v>Bad</v>
      </c>
      <c r="AL959" t="str" cm="1">
        <f t="array" ref="AL959">IF(R959&gt;0,_xlfn.IFS(COUNTIF($L$20:L959,"&lt;&gt;")&lt;101,1,COUNTIF($L$20:L959,"&lt;&gt;")&lt;201,2,COUNTIF($L$20:L959,"&lt;&gt;")&lt;301,3,COUNTIF($L$20:L959,"&lt;&gt;")&lt;401,4,COUNTIF($L$20:L959,"&lt;&gt;")&lt;501,5,COUNTIF($L$20:L959,"&lt;&gt;")&lt;601,6,COUNTIF($L$20:L959,"&lt;&gt;")&lt;701,7,COUNTIF($L$20:L959,"&lt;&gt;")&lt;801,8,COUNTIF($L$20:L959,"&lt;&gt;")&lt;901,9,COUNTIF($L$20:L959,"&lt;&gt;")&lt;1001,10,COUNTIF($L$20:L959,"&lt;&gt;")&lt;1101,11,COUNTIF($L$20:L959,"&lt;&gt;")&lt;1201,12,COUNTIF($L$20:L959,"&lt;&gt;")&lt;1301,13,COUNTIF($L$20:L959,"&lt;&gt;")&lt;1401,14,COUNTIF($L$20:L959,"&lt;&gt;")&lt;1501,15,COUNTIF($L$20:L959,"&lt;&gt;")&lt;1601,16,COUNTIF($L$20:L959,"&lt;&gt;")&lt;1701,17,COUNTIF($L$20:L959,"&lt;&gt;")&lt;1801,18,COUNTIF($L$20:L959,"&lt;&gt;")&lt;1901,19,COUNTIF($L$20:L959,"&lt;&gt;")&lt;2001,20,COUNTIF($L$20:L959,"&lt;&gt;")&lt;2101,21,COUNTIF($L$20:L959,"&lt;&gt;")&lt;2201,22,COUNTIF($L$20:L959,"&lt;&gt;")&lt;2301,23,COUNTIF($L$20:L959,"&lt;&gt;")&lt;2401,24,COUNTIF($L$20:L959,"&lt;&gt;")&lt;2501,25,COUNTIF($L$20:L959,"&lt;&gt;")&lt;2601,26,COUNTIF($L$20:L959,"&lt;&gt;")&lt;2701,27,COUNTIF($L$20:L959,"&lt;&gt;")&lt;2801,28,COUNTIF($L$20:L959,"&lt;&gt;")&lt;2901,29,COUNTIF($L$20:L959,"&lt;&gt;")&lt;3001,30),"")</f>
        <v/>
      </c>
      <c r="AM959" t="str">
        <f t="shared" si="70"/>
        <v/>
      </c>
      <c r="AN959" t="str">
        <f t="shared" si="74"/>
        <v/>
      </c>
      <c r="AP959" t="str">
        <f t="shared" si="73"/>
        <v/>
      </c>
      <c r="AQ959" t="str">
        <f>IF(AO959="","",COUNTIFS(AM959:$AM$3019,AO959))</f>
        <v/>
      </c>
    </row>
    <row r="960" spans="1:43" x14ac:dyDescent="0.25">
      <c r="A960" s="6" t="str">
        <f>IF(COUNT($A$20:A959)&lt;&gt;$B$4,IF(A959="","",A959+1),"")</f>
        <v/>
      </c>
      <c r="B960" s="3"/>
      <c r="C960" s="3"/>
      <c r="D960" s="122"/>
      <c r="E960" s="3"/>
      <c r="F960" s="3"/>
      <c r="G960" s="3"/>
      <c r="H960" s="3"/>
      <c r="I960" s="120"/>
      <c r="J960" s="3"/>
      <c r="K960" s="95" t="str" cm="1">
        <f t="array" ref="K960">IF(OR($J$14 = "A",$J$14 = "B",$J$14 = "C"),IF(I960="","",IF(LEN(I960)&gt;2,_xlfn.IFS(ISNUMBER(SEARCH("_",I960)),I960,ISNUMBER(SEARCH(", ",I960)),SUBSTITUTE(I960,", ","_"),ISNUMBER(SEARCH("/ ",I960)),SUBSTITUTE(I960,"/ ","_"),ISNUMBER(SEARCH(",",I960)),SUBSTITUTE(I960,",","_"),ISNUMBER(SEARCH("/",I960)),SUBSTITUTE(I960,"/","_"),ISNUMBER(SEARCH("",I960)),I960),I960)),IF(OR($J$14 = "J",$J$14 = "K"),"",IF(D960="","",IF(LEN(D960)&gt;2,_xlfn.IFS(ISNUMBER(SEARCH("_",D960)),D960,ISNUMBER(SEARCH(", ",D960)),SUBSTITUTE(D960,", ","_"),ISNUMBER(SEARCH("/ ",D960)),SUBSTITUTE(D960,"/ ","_"),ISNUMBER(SEARCH(",",D960)),SUBSTITUTE(D960,",","_"),ISNUMBER(SEARCH("/",D960)),SUBSTITUTE(D960,"/","_"),ISNUMBER(SEARCH("",D960)),D960),D960))))</f>
        <v/>
      </c>
      <c r="L960" s="1"/>
      <c r="M960" s="1" t="str">
        <f t="shared" si="71"/>
        <v/>
      </c>
      <c r="N960" s="94" t="str">
        <f>IF($L960="None","",IF(ISERROR(VLOOKUP($L960,Info!$B$4:$B$266,1,FALSE)),"",VLOOKUP($L960,Info!$B$4:$L$266,5,FALSE)))</f>
        <v/>
      </c>
      <c r="O960" s="94" t="str">
        <f>IF(K960="","",IF(AND($J$12&lt;&gt;"ABC",N960="3"),"BAC",IF(N960="3","ABC",IF($J$12&lt;&gt;"ABC",IF($J$10="Standard",VLOOKUP(K960,Info!$BE$4:$BF$481,2,FALSE),VLOOKUP(K960,Info!$BI$4:$BJ$482,2,FALSE)),IF($J$10="Standard",VLOOKUP(K960,Info!$AG$4:$AH$2994,2,FALSE),VLOOKUP(K960,Info!$AK$4:$AL$2997,2,FALSE))))))</f>
        <v/>
      </c>
      <c r="P960" s="94" t="str">
        <f>IF($L960="None","",IF(ISERROR(VLOOKUP($L960,Info!$B$4:$B$266,1,FALSE)),"",VLOOKUP($L960,Info!$B$4:$L$266,3,FALSE)))</f>
        <v/>
      </c>
      <c r="Q960" s="96" t="str">
        <f>IF($L960="None","",IF(ISERROR(VLOOKUP($L960,Info!$B$4:$B$266,1,FALSE)),"",VLOOKUP($L960,Info!$B$4:$L$266,4,FALSE)))</f>
        <v/>
      </c>
      <c r="R960" s="1"/>
      <c r="S960" s="6" t="str">
        <f t="shared" si="72"/>
        <v/>
      </c>
      <c r="T960" s="6" t="str">
        <f>IF($L960="None","",IF(ISERROR(VLOOKUP($L960,Info!$B$4:$B$266,1,FALSE)),"",VLOOKUP($L960,Info!$B$4:$L$266,11,FALSE)))</f>
        <v/>
      </c>
      <c r="U960" s="1"/>
      <c r="V960" s="1"/>
      <c r="W960" s="1"/>
      <c r="X960" s="1" t="str">
        <f>IF($L960="None","",IF(ISERROR(VLOOKUP($L960,Info!$B$4:$B$266,1,FALSE)),"",IF(OR(W960="Metallic Liquid Tight",W960="Non-Metallic Liquid Tight",W960="LSZH",W960="Greenfield"),VLOOKUP($L960,Info!$B$4:$L$266,7,FALSE),"N/A")))</f>
        <v/>
      </c>
      <c r="Y960" s="1"/>
      <c r="Z960" s="96" t="str">
        <f>IF($L960="None","",IF(ISERROR(VLOOKUP($L960,Info!$B$4:$B$266,1,FALSE)),"",VLOOKUP($L960,Info!$B$4:$L$266,9,FALSE)))</f>
        <v/>
      </c>
      <c r="AA960" s="96" t="str">
        <f>IF($L960="None","",IF(ISERROR(VLOOKUP($L960,Info!$B$4:$B$266,1,FALSE)),"",VLOOKUP($L960,Info!$B$4:$L$266,8,FALSE)))</f>
        <v/>
      </c>
      <c r="AB960" s="96" t="str">
        <f>IF($L960="None","",IF(ISERROR(VLOOKUP($L960,Info!$B$4:$B$266,1,FALSE)),"",VLOOKUP($L960,Info!$B$4:$L$266,10,FALSE)))</f>
        <v/>
      </c>
      <c r="AC960" s="1" t="str">
        <f>IF(W960="SO Cable","Black,White",IF(O960="","",IF(P960="","",IF($J$12&lt;&gt;"ABC",IF(P960&lt;="250",VLOOKUP(O960,Info!$AZ$4:$BB$22,3,FALSE),VLOOKUP(O960,Info!$AZ$23:$BB$39,3,FALSE)),IF(P960&lt;="250",VLOOKUP(O960,Info!$AO$4:$AQ$22,3,FALSE),VLOOKUP(O960,Info!$AO$23:$AP$39,3,FALSE))))))</f>
        <v/>
      </c>
      <c r="AD960" s="1"/>
      <c r="AE960" s="1" t="str">
        <f>IF($L960="None","",IF(ISERROR(VLOOKUP($L960,Info!$B$4:$B$266,1,FALSE)),"",VLOOKUP($L960,Info!$B$4:$L$266,4,FALSE)))</f>
        <v/>
      </c>
      <c r="AF960" s="1" t="str">
        <f>IF($L960="None","",IF(ISERROR(VLOOKUP($L960,Info!$B$4:$B$266,1,FALSE)),"",VLOOKUP($L960,Info!$B$4:$L$266,6,FALSE)))</f>
        <v/>
      </c>
      <c r="AG960" s="1"/>
      <c r="AH960" s="33" t="str" cm="1">
        <f t="array" ref="AH960">IF(AND(L960&lt;&gt;"",O960&lt;&gt;"",R960:S960&lt;&gt;"",W960:X960&lt;&gt;"",Z960:AA960&lt;&gt;"",AC960&lt;&gt;""),"Good","Bad")</f>
        <v>Bad</v>
      </c>
      <c r="AL960" t="str" cm="1">
        <f t="array" ref="AL960">IF(R960&gt;0,_xlfn.IFS(COUNTIF($L$20:L960,"&lt;&gt;")&lt;101,1,COUNTIF($L$20:L960,"&lt;&gt;")&lt;201,2,COUNTIF($L$20:L960,"&lt;&gt;")&lt;301,3,COUNTIF($L$20:L960,"&lt;&gt;")&lt;401,4,COUNTIF($L$20:L960,"&lt;&gt;")&lt;501,5,COUNTIF($L$20:L960,"&lt;&gt;")&lt;601,6,COUNTIF($L$20:L960,"&lt;&gt;")&lt;701,7,COUNTIF($L$20:L960,"&lt;&gt;")&lt;801,8,COUNTIF($L$20:L960,"&lt;&gt;")&lt;901,9,COUNTIF($L$20:L960,"&lt;&gt;")&lt;1001,10,COUNTIF($L$20:L960,"&lt;&gt;")&lt;1101,11,COUNTIF($L$20:L960,"&lt;&gt;")&lt;1201,12,COUNTIF($L$20:L960,"&lt;&gt;")&lt;1301,13,COUNTIF($L$20:L960,"&lt;&gt;")&lt;1401,14,COUNTIF($L$20:L960,"&lt;&gt;")&lt;1501,15,COUNTIF($L$20:L960,"&lt;&gt;")&lt;1601,16,COUNTIF($L$20:L960,"&lt;&gt;")&lt;1701,17,COUNTIF($L$20:L960,"&lt;&gt;")&lt;1801,18,COUNTIF($L$20:L960,"&lt;&gt;")&lt;1901,19,COUNTIF($L$20:L960,"&lt;&gt;")&lt;2001,20,COUNTIF($L$20:L960,"&lt;&gt;")&lt;2101,21,COUNTIF($L$20:L960,"&lt;&gt;")&lt;2201,22,COUNTIF($L$20:L960,"&lt;&gt;")&lt;2301,23,COUNTIF($L$20:L960,"&lt;&gt;")&lt;2401,24,COUNTIF($L$20:L960,"&lt;&gt;")&lt;2501,25,COUNTIF($L$20:L960,"&lt;&gt;")&lt;2601,26,COUNTIF($L$20:L960,"&lt;&gt;")&lt;2701,27,COUNTIF($L$20:L960,"&lt;&gt;")&lt;2801,28,COUNTIF($L$20:L960,"&lt;&gt;")&lt;2901,29,COUNTIF($L$20:L960,"&lt;&gt;")&lt;3001,30),"")</f>
        <v/>
      </c>
      <c r="AM960" t="str">
        <f t="shared" si="70"/>
        <v/>
      </c>
      <c r="AN960" t="str">
        <f t="shared" si="74"/>
        <v/>
      </c>
      <c r="AP960" t="str">
        <f t="shared" si="73"/>
        <v/>
      </c>
      <c r="AQ960" t="str">
        <f>IF(AO960="","",COUNTIFS(AM960:$AM$3019,AO960))</f>
        <v/>
      </c>
    </row>
    <row r="961" spans="1:43" x14ac:dyDescent="0.25">
      <c r="A961" s="6" t="str">
        <f>IF(COUNT($A$20:A960)&lt;&gt;$B$4,IF(A960="","",A960+1),"")</f>
        <v/>
      </c>
      <c r="B961" s="3"/>
      <c r="C961" s="3"/>
      <c r="D961" s="122"/>
      <c r="E961" s="3"/>
      <c r="F961" s="3"/>
      <c r="G961" s="3"/>
      <c r="H961" s="3"/>
      <c r="I961" s="120"/>
      <c r="J961" s="3"/>
      <c r="K961" s="95" t="str" cm="1">
        <f t="array" ref="K961">IF(OR($J$14 = "A",$J$14 = "B",$J$14 = "C"),IF(I961="","",IF(LEN(I961)&gt;2,_xlfn.IFS(ISNUMBER(SEARCH("_",I961)),I961,ISNUMBER(SEARCH(", ",I961)),SUBSTITUTE(I961,", ","_"),ISNUMBER(SEARCH("/ ",I961)),SUBSTITUTE(I961,"/ ","_"),ISNUMBER(SEARCH(",",I961)),SUBSTITUTE(I961,",","_"),ISNUMBER(SEARCH("/",I961)),SUBSTITUTE(I961,"/","_"),ISNUMBER(SEARCH("",I961)),I961),I961)),IF(OR($J$14 = "J",$J$14 = "K"),"",IF(D961="","",IF(LEN(D961)&gt;2,_xlfn.IFS(ISNUMBER(SEARCH("_",D961)),D961,ISNUMBER(SEARCH(", ",D961)),SUBSTITUTE(D961,", ","_"),ISNUMBER(SEARCH("/ ",D961)),SUBSTITUTE(D961,"/ ","_"),ISNUMBER(SEARCH(",",D961)),SUBSTITUTE(D961,",","_"),ISNUMBER(SEARCH("/",D961)),SUBSTITUTE(D961,"/","_"),ISNUMBER(SEARCH("",D961)),D961),D961))))</f>
        <v/>
      </c>
      <c r="L961" s="1"/>
      <c r="M961" s="1" t="str">
        <f t="shared" si="71"/>
        <v/>
      </c>
      <c r="N961" s="94" t="str">
        <f>IF($L961="None","",IF(ISERROR(VLOOKUP($L961,Info!$B$4:$B$266,1,FALSE)),"",VLOOKUP($L961,Info!$B$4:$L$266,5,FALSE)))</f>
        <v/>
      </c>
      <c r="O961" s="94" t="str">
        <f>IF(K961="","",IF(AND($J$12&lt;&gt;"ABC",N961="3"),"BAC",IF(N961="3","ABC",IF($J$12&lt;&gt;"ABC",IF($J$10="Standard",VLOOKUP(K961,Info!$BE$4:$BF$481,2,FALSE),VLOOKUP(K961,Info!$BI$4:$BJ$482,2,FALSE)),IF($J$10="Standard",VLOOKUP(K961,Info!$AG$4:$AH$2994,2,FALSE),VLOOKUP(K961,Info!$AK$4:$AL$2997,2,FALSE))))))</f>
        <v/>
      </c>
      <c r="P961" s="94" t="str">
        <f>IF($L961="None","",IF(ISERROR(VLOOKUP($L961,Info!$B$4:$B$266,1,FALSE)),"",VLOOKUP($L961,Info!$B$4:$L$266,3,FALSE)))</f>
        <v/>
      </c>
      <c r="Q961" s="96" t="str">
        <f>IF($L961="None","",IF(ISERROR(VLOOKUP($L961,Info!$B$4:$B$266,1,FALSE)),"",VLOOKUP($L961,Info!$B$4:$L$266,4,FALSE)))</f>
        <v/>
      </c>
      <c r="R961" s="1"/>
      <c r="S961" s="6" t="str">
        <f t="shared" si="72"/>
        <v/>
      </c>
      <c r="T961" s="6" t="str">
        <f>IF($L961="None","",IF(ISERROR(VLOOKUP($L961,Info!$B$4:$B$266,1,FALSE)),"",VLOOKUP($L961,Info!$B$4:$L$266,11,FALSE)))</f>
        <v/>
      </c>
      <c r="U961" s="1"/>
      <c r="V961" s="1"/>
      <c r="W961" s="1"/>
      <c r="X961" s="1" t="str">
        <f>IF($L961="None","",IF(ISERROR(VLOOKUP($L961,Info!$B$4:$B$266,1,FALSE)),"",IF(OR(W961="Metallic Liquid Tight",W961="Non-Metallic Liquid Tight",W961="LSZH",W961="Greenfield"),VLOOKUP($L961,Info!$B$4:$L$266,7,FALSE),"N/A")))</f>
        <v/>
      </c>
      <c r="Y961" s="1"/>
      <c r="Z961" s="96" t="str">
        <f>IF($L961="None","",IF(ISERROR(VLOOKUP($L961,Info!$B$4:$B$266,1,FALSE)),"",VLOOKUP($L961,Info!$B$4:$L$266,9,FALSE)))</f>
        <v/>
      </c>
      <c r="AA961" s="96" t="str">
        <f>IF($L961="None","",IF(ISERROR(VLOOKUP($L961,Info!$B$4:$B$266,1,FALSE)),"",VLOOKUP($L961,Info!$B$4:$L$266,8,FALSE)))</f>
        <v/>
      </c>
      <c r="AB961" s="96" t="str">
        <f>IF($L961="None","",IF(ISERROR(VLOOKUP($L961,Info!$B$4:$B$266,1,FALSE)),"",VLOOKUP($L961,Info!$B$4:$L$266,10,FALSE)))</f>
        <v/>
      </c>
      <c r="AC961" s="1" t="str">
        <f>IF(W961="SO Cable","Black,White",IF(O961="","",IF(P961="","",IF($J$12&lt;&gt;"ABC",IF(P961&lt;="250",VLOOKUP(O961,Info!$AZ$4:$BB$22,3,FALSE),VLOOKUP(O961,Info!$AZ$23:$BB$39,3,FALSE)),IF(P961&lt;="250",VLOOKUP(O961,Info!$AO$4:$AQ$22,3,FALSE),VLOOKUP(O961,Info!$AO$23:$AP$39,3,FALSE))))))</f>
        <v/>
      </c>
      <c r="AD961" s="1"/>
      <c r="AE961" s="1" t="str">
        <f>IF($L961="None","",IF(ISERROR(VLOOKUP($L961,Info!$B$4:$B$266,1,FALSE)),"",VLOOKUP($L961,Info!$B$4:$L$266,4,FALSE)))</f>
        <v/>
      </c>
      <c r="AF961" s="1" t="str">
        <f>IF($L961="None","",IF(ISERROR(VLOOKUP($L961,Info!$B$4:$B$266,1,FALSE)),"",VLOOKUP($L961,Info!$B$4:$L$266,6,FALSE)))</f>
        <v/>
      </c>
      <c r="AG961" s="1"/>
      <c r="AH961" s="33" t="str" cm="1">
        <f t="array" ref="AH961">IF(AND(L961&lt;&gt;"",O961&lt;&gt;"",R961:S961&lt;&gt;"",W961:X961&lt;&gt;"",Z961:AA961&lt;&gt;"",AC961&lt;&gt;""),"Good","Bad")</f>
        <v>Bad</v>
      </c>
      <c r="AL961" t="str" cm="1">
        <f t="array" ref="AL961">IF(R961&gt;0,_xlfn.IFS(COUNTIF($L$20:L961,"&lt;&gt;")&lt;101,1,COUNTIF($L$20:L961,"&lt;&gt;")&lt;201,2,COUNTIF($L$20:L961,"&lt;&gt;")&lt;301,3,COUNTIF($L$20:L961,"&lt;&gt;")&lt;401,4,COUNTIF($L$20:L961,"&lt;&gt;")&lt;501,5,COUNTIF($L$20:L961,"&lt;&gt;")&lt;601,6,COUNTIF($L$20:L961,"&lt;&gt;")&lt;701,7,COUNTIF($L$20:L961,"&lt;&gt;")&lt;801,8,COUNTIF($L$20:L961,"&lt;&gt;")&lt;901,9,COUNTIF($L$20:L961,"&lt;&gt;")&lt;1001,10,COUNTIF($L$20:L961,"&lt;&gt;")&lt;1101,11,COUNTIF($L$20:L961,"&lt;&gt;")&lt;1201,12,COUNTIF($L$20:L961,"&lt;&gt;")&lt;1301,13,COUNTIF($L$20:L961,"&lt;&gt;")&lt;1401,14,COUNTIF($L$20:L961,"&lt;&gt;")&lt;1501,15,COUNTIF($L$20:L961,"&lt;&gt;")&lt;1601,16,COUNTIF($L$20:L961,"&lt;&gt;")&lt;1701,17,COUNTIF($L$20:L961,"&lt;&gt;")&lt;1801,18,COUNTIF($L$20:L961,"&lt;&gt;")&lt;1901,19,COUNTIF($L$20:L961,"&lt;&gt;")&lt;2001,20,COUNTIF($L$20:L961,"&lt;&gt;")&lt;2101,21,COUNTIF($L$20:L961,"&lt;&gt;")&lt;2201,22,COUNTIF($L$20:L961,"&lt;&gt;")&lt;2301,23,COUNTIF($L$20:L961,"&lt;&gt;")&lt;2401,24,COUNTIF($L$20:L961,"&lt;&gt;")&lt;2501,25,COUNTIF($L$20:L961,"&lt;&gt;")&lt;2601,26,COUNTIF($L$20:L961,"&lt;&gt;")&lt;2701,27,COUNTIF($L$20:L961,"&lt;&gt;")&lt;2801,28,COUNTIF($L$20:L961,"&lt;&gt;")&lt;2901,29,COUNTIF($L$20:L961,"&lt;&gt;")&lt;3001,30),"")</f>
        <v/>
      </c>
      <c r="AM961" t="str">
        <f t="shared" si="70"/>
        <v/>
      </c>
      <c r="AN961" t="str">
        <f t="shared" si="74"/>
        <v/>
      </c>
      <c r="AP961" t="str">
        <f t="shared" si="73"/>
        <v/>
      </c>
      <c r="AQ961" t="str">
        <f>IF(AO961="","",COUNTIFS(AM961:$AM$3019,AO961))</f>
        <v/>
      </c>
    </row>
    <row r="962" spans="1:43" x14ac:dyDescent="0.25">
      <c r="A962" s="6" t="str">
        <f>IF(COUNT($A$20:A961)&lt;&gt;$B$4,IF(A961="","",A961+1),"")</f>
        <v/>
      </c>
      <c r="B962" s="3"/>
      <c r="C962" s="3"/>
      <c r="D962" s="122"/>
      <c r="E962" s="3"/>
      <c r="F962" s="3"/>
      <c r="G962" s="3"/>
      <c r="H962" s="3"/>
      <c r="I962" s="120"/>
      <c r="J962" s="3"/>
      <c r="K962" s="95" t="str" cm="1">
        <f t="array" ref="K962">IF(OR($J$14 = "A",$J$14 = "B",$J$14 = "C"),IF(I962="","",IF(LEN(I962)&gt;2,_xlfn.IFS(ISNUMBER(SEARCH("_",I962)),I962,ISNUMBER(SEARCH(", ",I962)),SUBSTITUTE(I962,", ","_"),ISNUMBER(SEARCH("/ ",I962)),SUBSTITUTE(I962,"/ ","_"),ISNUMBER(SEARCH(",",I962)),SUBSTITUTE(I962,",","_"),ISNUMBER(SEARCH("/",I962)),SUBSTITUTE(I962,"/","_"),ISNUMBER(SEARCH("",I962)),I962),I962)),IF(OR($J$14 = "J",$J$14 = "K"),"",IF(D962="","",IF(LEN(D962)&gt;2,_xlfn.IFS(ISNUMBER(SEARCH("_",D962)),D962,ISNUMBER(SEARCH(", ",D962)),SUBSTITUTE(D962,", ","_"),ISNUMBER(SEARCH("/ ",D962)),SUBSTITUTE(D962,"/ ","_"),ISNUMBER(SEARCH(",",D962)),SUBSTITUTE(D962,",","_"),ISNUMBER(SEARCH("/",D962)),SUBSTITUTE(D962,"/","_"),ISNUMBER(SEARCH("",D962)),D962),D962))))</f>
        <v/>
      </c>
      <c r="L962" s="1"/>
      <c r="M962" s="1" t="str">
        <f t="shared" si="71"/>
        <v/>
      </c>
      <c r="N962" s="94" t="str">
        <f>IF($L962="None","",IF(ISERROR(VLOOKUP($L962,Info!$B$4:$B$266,1,FALSE)),"",VLOOKUP($L962,Info!$B$4:$L$266,5,FALSE)))</f>
        <v/>
      </c>
      <c r="O962" s="94" t="str">
        <f>IF(K962="","",IF(AND($J$12&lt;&gt;"ABC",N962="3"),"BAC",IF(N962="3","ABC",IF($J$12&lt;&gt;"ABC",IF($J$10="Standard",VLOOKUP(K962,Info!$BE$4:$BF$481,2,FALSE),VLOOKUP(K962,Info!$BI$4:$BJ$482,2,FALSE)),IF($J$10="Standard",VLOOKUP(K962,Info!$AG$4:$AH$2994,2,FALSE),VLOOKUP(K962,Info!$AK$4:$AL$2997,2,FALSE))))))</f>
        <v/>
      </c>
      <c r="P962" s="94" t="str">
        <f>IF($L962="None","",IF(ISERROR(VLOOKUP($L962,Info!$B$4:$B$266,1,FALSE)),"",VLOOKUP($L962,Info!$B$4:$L$266,3,FALSE)))</f>
        <v/>
      </c>
      <c r="Q962" s="96" t="str">
        <f>IF($L962="None","",IF(ISERROR(VLOOKUP($L962,Info!$B$4:$B$266,1,FALSE)),"",VLOOKUP($L962,Info!$B$4:$L$266,4,FALSE)))</f>
        <v/>
      </c>
      <c r="R962" s="1"/>
      <c r="S962" s="6" t="str">
        <f t="shared" si="72"/>
        <v/>
      </c>
      <c r="T962" s="6" t="str">
        <f>IF($L962="None","",IF(ISERROR(VLOOKUP($L962,Info!$B$4:$B$266,1,FALSE)),"",VLOOKUP($L962,Info!$B$4:$L$266,11,FALSE)))</f>
        <v/>
      </c>
      <c r="U962" s="1"/>
      <c r="V962" s="1"/>
      <c r="W962" s="1"/>
      <c r="X962" s="1" t="str">
        <f>IF($L962="None","",IF(ISERROR(VLOOKUP($L962,Info!$B$4:$B$266,1,FALSE)),"",IF(OR(W962="Metallic Liquid Tight",W962="Non-Metallic Liquid Tight",W962="LSZH",W962="Greenfield"),VLOOKUP($L962,Info!$B$4:$L$266,7,FALSE),"N/A")))</f>
        <v/>
      </c>
      <c r="Y962" s="1"/>
      <c r="Z962" s="96" t="str">
        <f>IF($L962="None","",IF(ISERROR(VLOOKUP($L962,Info!$B$4:$B$266,1,FALSE)),"",VLOOKUP($L962,Info!$B$4:$L$266,9,FALSE)))</f>
        <v/>
      </c>
      <c r="AA962" s="96" t="str">
        <f>IF($L962="None","",IF(ISERROR(VLOOKUP($L962,Info!$B$4:$B$266,1,FALSE)),"",VLOOKUP($L962,Info!$B$4:$L$266,8,FALSE)))</f>
        <v/>
      </c>
      <c r="AB962" s="96" t="str">
        <f>IF($L962="None","",IF(ISERROR(VLOOKUP($L962,Info!$B$4:$B$266,1,FALSE)),"",VLOOKUP($L962,Info!$B$4:$L$266,10,FALSE)))</f>
        <v/>
      </c>
      <c r="AC962" s="1" t="str">
        <f>IF(W962="SO Cable","Black,White",IF(O962="","",IF(P962="","",IF($J$12&lt;&gt;"ABC",IF(P962&lt;="250",VLOOKUP(O962,Info!$AZ$4:$BB$22,3,FALSE),VLOOKUP(O962,Info!$AZ$23:$BB$39,3,FALSE)),IF(P962&lt;="250",VLOOKUP(O962,Info!$AO$4:$AQ$22,3,FALSE),VLOOKUP(O962,Info!$AO$23:$AP$39,3,FALSE))))))</f>
        <v/>
      </c>
      <c r="AD962" s="1"/>
      <c r="AE962" s="1" t="str">
        <f>IF($L962="None","",IF(ISERROR(VLOOKUP($L962,Info!$B$4:$B$266,1,FALSE)),"",VLOOKUP($L962,Info!$B$4:$L$266,4,FALSE)))</f>
        <v/>
      </c>
      <c r="AF962" s="1" t="str">
        <f>IF($L962="None","",IF(ISERROR(VLOOKUP($L962,Info!$B$4:$B$266,1,FALSE)),"",VLOOKUP($L962,Info!$B$4:$L$266,6,FALSE)))</f>
        <v/>
      </c>
      <c r="AG962" s="1"/>
      <c r="AH962" s="33" t="str" cm="1">
        <f t="array" ref="AH962">IF(AND(L962&lt;&gt;"",O962&lt;&gt;"",R962:S962&lt;&gt;"",W962:X962&lt;&gt;"",Z962:AA962&lt;&gt;"",AC962&lt;&gt;""),"Good","Bad")</f>
        <v>Bad</v>
      </c>
      <c r="AL962" t="str" cm="1">
        <f t="array" ref="AL962">IF(R962&gt;0,_xlfn.IFS(COUNTIF($L$20:L962,"&lt;&gt;")&lt;101,1,COUNTIF($L$20:L962,"&lt;&gt;")&lt;201,2,COUNTIF($L$20:L962,"&lt;&gt;")&lt;301,3,COUNTIF($L$20:L962,"&lt;&gt;")&lt;401,4,COUNTIF($L$20:L962,"&lt;&gt;")&lt;501,5,COUNTIF($L$20:L962,"&lt;&gt;")&lt;601,6,COUNTIF($L$20:L962,"&lt;&gt;")&lt;701,7,COUNTIF($L$20:L962,"&lt;&gt;")&lt;801,8,COUNTIF($L$20:L962,"&lt;&gt;")&lt;901,9,COUNTIF($L$20:L962,"&lt;&gt;")&lt;1001,10,COUNTIF($L$20:L962,"&lt;&gt;")&lt;1101,11,COUNTIF($L$20:L962,"&lt;&gt;")&lt;1201,12,COUNTIF($L$20:L962,"&lt;&gt;")&lt;1301,13,COUNTIF($L$20:L962,"&lt;&gt;")&lt;1401,14,COUNTIF($L$20:L962,"&lt;&gt;")&lt;1501,15,COUNTIF($L$20:L962,"&lt;&gt;")&lt;1601,16,COUNTIF($L$20:L962,"&lt;&gt;")&lt;1701,17,COUNTIF($L$20:L962,"&lt;&gt;")&lt;1801,18,COUNTIF($L$20:L962,"&lt;&gt;")&lt;1901,19,COUNTIF($L$20:L962,"&lt;&gt;")&lt;2001,20,COUNTIF($L$20:L962,"&lt;&gt;")&lt;2101,21,COUNTIF($L$20:L962,"&lt;&gt;")&lt;2201,22,COUNTIF($L$20:L962,"&lt;&gt;")&lt;2301,23,COUNTIF($L$20:L962,"&lt;&gt;")&lt;2401,24,COUNTIF($L$20:L962,"&lt;&gt;")&lt;2501,25,COUNTIF($L$20:L962,"&lt;&gt;")&lt;2601,26,COUNTIF($L$20:L962,"&lt;&gt;")&lt;2701,27,COUNTIF($L$20:L962,"&lt;&gt;")&lt;2801,28,COUNTIF($L$20:L962,"&lt;&gt;")&lt;2901,29,COUNTIF($L$20:L962,"&lt;&gt;")&lt;3001,30),"")</f>
        <v/>
      </c>
      <c r="AM962" t="str">
        <f t="shared" si="70"/>
        <v/>
      </c>
      <c r="AN962" t="str">
        <f t="shared" si="74"/>
        <v/>
      </c>
      <c r="AP962" t="str">
        <f t="shared" si="73"/>
        <v/>
      </c>
      <c r="AQ962" t="str">
        <f>IF(AO962="","",COUNTIFS(AM962:$AM$3019,AO962))</f>
        <v/>
      </c>
    </row>
    <row r="963" spans="1:43" x14ac:dyDescent="0.25">
      <c r="A963" s="6" t="str">
        <f>IF(COUNT($A$20:A962)&lt;&gt;$B$4,IF(A962="","",A962+1),"")</f>
        <v/>
      </c>
      <c r="B963" s="3"/>
      <c r="C963" s="3"/>
      <c r="D963" s="122"/>
      <c r="E963" s="3"/>
      <c r="F963" s="3"/>
      <c r="G963" s="3"/>
      <c r="H963" s="3"/>
      <c r="I963" s="120"/>
      <c r="J963" s="3"/>
      <c r="K963" s="95" t="str" cm="1">
        <f t="array" ref="K963">IF(OR($J$14 = "A",$J$14 = "B",$J$14 = "C"),IF(I963="","",IF(LEN(I963)&gt;2,_xlfn.IFS(ISNUMBER(SEARCH("_",I963)),I963,ISNUMBER(SEARCH(", ",I963)),SUBSTITUTE(I963,", ","_"),ISNUMBER(SEARCH("/ ",I963)),SUBSTITUTE(I963,"/ ","_"),ISNUMBER(SEARCH(",",I963)),SUBSTITUTE(I963,",","_"),ISNUMBER(SEARCH("/",I963)),SUBSTITUTE(I963,"/","_"),ISNUMBER(SEARCH("",I963)),I963),I963)),IF(OR($J$14 = "J",$J$14 = "K"),"",IF(D963="","",IF(LEN(D963)&gt;2,_xlfn.IFS(ISNUMBER(SEARCH("_",D963)),D963,ISNUMBER(SEARCH(", ",D963)),SUBSTITUTE(D963,", ","_"),ISNUMBER(SEARCH("/ ",D963)),SUBSTITUTE(D963,"/ ","_"),ISNUMBER(SEARCH(",",D963)),SUBSTITUTE(D963,",","_"),ISNUMBER(SEARCH("/",D963)),SUBSTITUTE(D963,"/","_"),ISNUMBER(SEARCH("",D963)),D963),D963))))</f>
        <v/>
      </c>
      <c r="L963" s="1"/>
      <c r="M963" s="1" t="str">
        <f t="shared" si="71"/>
        <v/>
      </c>
      <c r="N963" s="94" t="str">
        <f>IF($L963="None","",IF(ISERROR(VLOOKUP($L963,Info!$B$4:$B$266,1,FALSE)),"",VLOOKUP($L963,Info!$B$4:$L$266,5,FALSE)))</f>
        <v/>
      </c>
      <c r="O963" s="94" t="str">
        <f>IF(K963="","",IF(AND($J$12&lt;&gt;"ABC",N963="3"),"BAC",IF(N963="3","ABC",IF($J$12&lt;&gt;"ABC",IF($J$10="Standard",VLOOKUP(K963,Info!$BE$4:$BF$481,2,FALSE),VLOOKUP(K963,Info!$BI$4:$BJ$482,2,FALSE)),IF($J$10="Standard",VLOOKUP(K963,Info!$AG$4:$AH$2994,2,FALSE),VLOOKUP(K963,Info!$AK$4:$AL$2997,2,FALSE))))))</f>
        <v/>
      </c>
      <c r="P963" s="94" t="str">
        <f>IF($L963="None","",IF(ISERROR(VLOOKUP($L963,Info!$B$4:$B$266,1,FALSE)),"",VLOOKUP($L963,Info!$B$4:$L$266,3,FALSE)))</f>
        <v/>
      </c>
      <c r="Q963" s="96" t="str">
        <f>IF($L963="None","",IF(ISERROR(VLOOKUP($L963,Info!$B$4:$B$266,1,FALSE)),"",VLOOKUP($L963,Info!$B$4:$L$266,4,FALSE)))</f>
        <v/>
      </c>
      <c r="R963" s="1"/>
      <c r="S963" s="6" t="str">
        <f t="shared" si="72"/>
        <v/>
      </c>
      <c r="T963" s="6" t="str">
        <f>IF($L963="None","",IF(ISERROR(VLOOKUP($L963,Info!$B$4:$B$266,1,FALSE)),"",VLOOKUP($L963,Info!$B$4:$L$266,11,FALSE)))</f>
        <v/>
      </c>
      <c r="U963" s="1"/>
      <c r="V963" s="1"/>
      <c r="W963" s="1"/>
      <c r="X963" s="1" t="str">
        <f>IF($L963="None","",IF(ISERROR(VLOOKUP($L963,Info!$B$4:$B$266,1,FALSE)),"",IF(OR(W963="Metallic Liquid Tight",W963="Non-Metallic Liquid Tight",W963="LSZH",W963="Greenfield"),VLOOKUP($L963,Info!$B$4:$L$266,7,FALSE),"N/A")))</f>
        <v/>
      </c>
      <c r="Y963" s="1"/>
      <c r="Z963" s="96" t="str">
        <f>IF($L963="None","",IF(ISERROR(VLOOKUP($L963,Info!$B$4:$B$266,1,FALSE)),"",VLOOKUP($L963,Info!$B$4:$L$266,9,FALSE)))</f>
        <v/>
      </c>
      <c r="AA963" s="96" t="str">
        <f>IF($L963="None","",IF(ISERROR(VLOOKUP($L963,Info!$B$4:$B$266,1,FALSE)),"",VLOOKUP($L963,Info!$B$4:$L$266,8,FALSE)))</f>
        <v/>
      </c>
      <c r="AB963" s="96" t="str">
        <f>IF($L963="None","",IF(ISERROR(VLOOKUP($L963,Info!$B$4:$B$266,1,FALSE)),"",VLOOKUP($L963,Info!$B$4:$L$266,10,FALSE)))</f>
        <v/>
      </c>
      <c r="AC963" s="1" t="str">
        <f>IF(W963="SO Cable","Black,White",IF(O963="","",IF(P963="","",IF($J$12&lt;&gt;"ABC",IF(P963&lt;="250",VLOOKUP(O963,Info!$AZ$4:$BB$22,3,FALSE),VLOOKUP(O963,Info!$AZ$23:$BB$39,3,FALSE)),IF(P963&lt;="250",VLOOKUP(O963,Info!$AO$4:$AQ$22,3,FALSE),VLOOKUP(O963,Info!$AO$23:$AP$39,3,FALSE))))))</f>
        <v/>
      </c>
      <c r="AD963" s="1"/>
      <c r="AE963" s="1" t="str">
        <f>IF($L963="None","",IF(ISERROR(VLOOKUP($L963,Info!$B$4:$B$266,1,FALSE)),"",VLOOKUP($L963,Info!$B$4:$L$266,4,FALSE)))</f>
        <v/>
      </c>
      <c r="AF963" s="1" t="str">
        <f>IF($L963="None","",IF(ISERROR(VLOOKUP($L963,Info!$B$4:$B$266,1,FALSE)),"",VLOOKUP($L963,Info!$B$4:$L$266,6,FALSE)))</f>
        <v/>
      </c>
      <c r="AG963" s="1"/>
      <c r="AH963" s="33" t="str" cm="1">
        <f t="array" ref="AH963">IF(AND(L963&lt;&gt;"",O963&lt;&gt;"",R963:S963&lt;&gt;"",W963:X963&lt;&gt;"",Z963:AA963&lt;&gt;"",AC963&lt;&gt;""),"Good","Bad")</f>
        <v>Bad</v>
      </c>
      <c r="AL963" t="str" cm="1">
        <f t="array" ref="AL963">IF(R963&gt;0,_xlfn.IFS(COUNTIF($L$20:L963,"&lt;&gt;")&lt;101,1,COUNTIF($L$20:L963,"&lt;&gt;")&lt;201,2,COUNTIF($L$20:L963,"&lt;&gt;")&lt;301,3,COUNTIF($L$20:L963,"&lt;&gt;")&lt;401,4,COUNTIF($L$20:L963,"&lt;&gt;")&lt;501,5,COUNTIF($L$20:L963,"&lt;&gt;")&lt;601,6,COUNTIF($L$20:L963,"&lt;&gt;")&lt;701,7,COUNTIF($L$20:L963,"&lt;&gt;")&lt;801,8,COUNTIF($L$20:L963,"&lt;&gt;")&lt;901,9,COUNTIF($L$20:L963,"&lt;&gt;")&lt;1001,10,COUNTIF($L$20:L963,"&lt;&gt;")&lt;1101,11,COUNTIF($L$20:L963,"&lt;&gt;")&lt;1201,12,COUNTIF($L$20:L963,"&lt;&gt;")&lt;1301,13,COUNTIF($L$20:L963,"&lt;&gt;")&lt;1401,14,COUNTIF($L$20:L963,"&lt;&gt;")&lt;1501,15,COUNTIF($L$20:L963,"&lt;&gt;")&lt;1601,16,COUNTIF($L$20:L963,"&lt;&gt;")&lt;1701,17,COUNTIF($L$20:L963,"&lt;&gt;")&lt;1801,18,COUNTIF($L$20:L963,"&lt;&gt;")&lt;1901,19,COUNTIF($L$20:L963,"&lt;&gt;")&lt;2001,20,COUNTIF($L$20:L963,"&lt;&gt;")&lt;2101,21,COUNTIF($L$20:L963,"&lt;&gt;")&lt;2201,22,COUNTIF($L$20:L963,"&lt;&gt;")&lt;2301,23,COUNTIF($L$20:L963,"&lt;&gt;")&lt;2401,24,COUNTIF($L$20:L963,"&lt;&gt;")&lt;2501,25,COUNTIF($L$20:L963,"&lt;&gt;")&lt;2601,26,COUNTIF($L$20:L963,"&lt;&gt;")&lt;2701,27,COUNTIF($L$20:L963,"&lt;&gt;")&lt;2801,28,COUNTIF($L$20:L963,"&lt;&gt;")&lt;2901,29,COUNTIF($L$20:L963,"&lt;&gt;")&lt;3001,30),"")</f>
        <v/>
      </c>
      <c r="AM963" t="str">
        <f t="shared" si="70"/>
        <v/>
      </c>
      <c r="AN963" t="str">
        <f t="shared" si="74"/>
        <v/>
      </c>
      <c r="AP963" t="str">
        <f t="shared" si="73"/>
        <v/>
      </c>
      <c r="AQ963" t="str">
        <f>IF(AO963="","",COUNTIFS(AM963:$AM$3019,AO963))</f>
        <v/>
      </c>
    </row>
    <row r="964" spans="1:43" x14ac:dyDescent="0.25">
      <c r="A964" s="6" t="str">
        <f>IF(COUNT($A$20:A963)&lt;&gt;$B$4,IF(A963="","",A963+1),"")</f>
        <v/>
      </c>
      <c r="B964" s="3"/>
      <c r="C964" s="3"/>
      <c r="D964" s="122"/>
      <c r="E964" s="3"/>
      <c r="F964" s="3"/>
      <c r="G964" s="3"/>
      <c r="H964" s="3"/>
      <c r="I964" s="120"/>
      <c r="J964" s="3"/>
      <c r="K964" s="95" t="str" cm="1">
        <f t="array" ref="K964">IF(OR($J$14 = "A",$J$14 = "B",$J$14 = "C"),IF(I964="","",IF(LEN(I964)&gt;2,_xlfn.IFS(ISNUMBER(SEARCH("_",I964)),I964,ISNUMBER(SEARCH(", ",I964)),SUBSTITUTE(I964,", ","_"),ISNUMBER(SEARCH("/ ",I964)),SUBSTITUTE(I964,"/ ","_"),ISNUMBER(SEARCH(",",I964)),SUBSTITUTE(I964,",","_"),ISNUMBER(SEARCH("/",I964)),SUBSTITUTE(I964,"/","_"),ISNUMBER(SEARCH("",I964)),I964),I964)),IF(OR($J$14 = "J",$J$14 = "K"),"",IF(D964="","",IF(LEN(D964)&gt;2,_xlfn.IFS(ISNUMBER(SEARCH("_",D964)),D964,ISNUMBER(SEARCH(", ",D964)),SUBSTITUTE(D964,", ","_"),ISNUMBER(SEARCH("/ ",D964)),SUBSTITUTE(D964,"/ ","_"),ISNUMBER(SEARCH(",",D964)),SUBSTITUTE(D964,",","_"),ISNUMBER(SEARCH("/",D964)),SUBSTITUTE(D964,"/","_"),ISNUMBER(SEARCH("",D964)),D964),D964))))</f>
        <v/>
      </c>
      <c r="L964" s="1"/>
      <c r="M964" s="1" t="str">
        <f t="shared" si="71"/>
        <v/>
      </c>
      <c r="N964" s="94" t="str">
        <f>IF($L964="None","",IF(ISERROR(VLOOKUP($L964,Info!$B$4:$B$266,1,FALSE)),"",VLOOKUP($L964,Info!$B$4:$L$266,5,FALSE)))</f>
        <v/>
      </c>
      <c r="O964" s="94" t="str">
        <f>IF(K964="","",IF(AND($J$12&lt;&gt;"ABC",N964="3"),"BAC",IF(N964="3","ABC",IF($J$12&lt;&gt;"ABC",IF($J$10="Standard",VLOOKUP(K964,Info!$BE$4:$BF$481,2,FALSE),VLOOKUP(K964,Info!$BI$4:$BJ$482,2,FALSE)),IF($J$10="Standard",VLOOKUP(K964,Info!$AG$4:$AH$2994,2,FALSE),VLOOKUP(K964,Info!$AK$4:$AL$2997,2,FALSE))))))</f>
        <v/>
      </c>
      <c r="P964" s="94" t="str">
        <f>IF($L964="None","",IF(ISERROR(VLOOKUP($L964,Info!$B$4:$B$266,1,FALSE)),"",VLOOKUP($L964,Info!$B$4:$L$266,3,FALSE)))</f>
        <v/>
      </c>
      <c r="Q964" s="96" t="str">
        <f>IF($L964="None","",IF(ISERROR(VLOOKUP($L964,Info!$B$4:$B$266,1,FALSE)),"",VLOOKUP($L964,Info!$B$4:$L$266,4,FALSE)))</f>
        <v/>
      </c>
      <c r="R964" s="1"/>
      <c r="S964" s="6" t="str">
        <f t="shared" si="72"/>
        <v/>
      </c>
      <c r="T964" s="6" t="str">
        <f>IF($L964="None","",IF(ISERROR(VLOOKUP($L964,Info!$B$4:$B$266,1,FALSE)),"",VLOOKUP($L964,Info!$B$4:$L$266,11,FALSE)))</f>
        <v/>
      </c>
      <c r="U964" s="1"/>
      <c r="V964" s="1"/>
      <c r="W964" s="1"/>
      <c r="X964" s="1" t="str">
        <f>IF($L964="None","",IF(ISERROR(VLOOKUP($L964,Info!$B$4:$B$266,1,FALSE)),"",IF(OR(W964="Metallic Liquid Tight",W964="Non-Metallic Liquid Tight",W964="LSZH",W964="Greenfield"),VLOOKUP($L964,Info!$B$4:$L$266,7,FALSE),"N/A")))</f>
        <v/>
      </c>
      <c r="Y964" s="1"/>
      <c r="Z964" s="96" t="str">
        <f>IF($L964="None","",IF(ISERROR(VLOOKUP($L964,Info!$B$4:$B$266,1,FALSE)),"",VLOOKUP($L964,Info!$B$4:$L$266,9,FALSE)))</f>
        <v/>
      </c>
      <c r="AA964" s="96" t="str">
        <f>IF($L964="None","",IF(ISERROR(VLOOKUP($L964,Info!$B$4:$B$266,1,FALSE)),"",VLOOKUP($L964,Info!$B$4:$L$266,8,FALSE)))</f>
        <v/>
      </c>
      <c r="AB964" s="96" t="str">
        <f>IF($L964="None","",IF(ISERROR(VLOOKUP($L964,Info!$B$4:$B$266,1,FALSE)),"",VLOOKUP($L964,Info!$B$4:$L$266,10,FALSE)))</f>
        <v/>
      </c>
      <c r="AC964" s="1" t="str">
        <f>IF(W964="SO Cable","Black,White",IF(O964="","",IF(P964="","",IF($J$12&lt;&gt;"ABC",IF(P964&lt;="250",VLOOKUP(O964,Info!$AZ$4:$BB$22,3,FALSE),VLOOKUP(O964,Info!$AZ$23:$BB$39,3,FALSE)),IF(P964&lt;="250",VLOOKUP(O964,Info!$AO$4:$AQ$22,3,FALSE),VLOOKUP(O964,Info!$AO$23:$AP$39,3,FALSE))))))</f>
        <v/>
      </c>
      <c r="AD964" s="1"/>
      <c r="AE964" s="1" t="str">
        <f>IF($L964="None","",IF(ISERROR(VLOOKUP($L964,Info!$B$4:$B$266,1,FALSE)),"",VLOOKUP($L964,Info!$B$4:$L$266,4,FALSE)))</f>
        <v/>
      </c>
      <c r="AF964" s="1" t="str">
        <f>IF($L964="None","",IF(ISERROR(VLOOKUP($L964,Info!$B$4:$B$266,1,FALSE)),"",VLOOKUP($L964,Info!$B$4:$L$266,6,FALSE)))</f>
        <v/>
      </c>
      <c r="AG964" s="1"/>
      <c r="AH964" s="33" t="str" cm="1">
        <f t="array" ref="AH964">IF(AND(L964&lt;&gt;"",O964&lt;&gt;"",R964:S964&lt;&gt;"",W964:X964&lt;&gt;"",Z964:AA964&lt;&gt;"",AC964&lt;&gt;""),"Good","Bad")</f>
        <v>Bad</v>
      </c>
      <c r="AL964" t="str" cm="1">
        <f t="array" ref="AL964">IF(R964&gt;0,_xlfn.IFS(COUNTIF($L$20:L964,"&lt;&gt;")&lt;101,1,COUNTIF($L$20:L964,"&lt;&gt;")&lt;201,2,COUNTIF($L$20:L964,"&lt;&gt;")&lt;301,3,COUNTIF($L$20:L964,"&lt;&gt;")&lt;401,4,COUNTIF($L$20:L964,"&lt;&gt;")&lt;501,5,COUNTIF($L$20:L964,"&lt;&gt;")&lt;601,6,COUNTIF($L$20:L964,"&lt;&gt;")&lt;701,7,COUNTIF($L$20:L964,"&lt;&gt;")&lt;801,8,COUNTIF($L$20:L964,"&lt;&gt;")&lt;901,9,COUNTIF($L$20:L964,"&lt;&gt;")&lt;1001,10,COUNTIF($L$20:L964,"&lt;&gt;")&lt;1101,11,COUNTIF($L$20:L964,"&lt;&gt;")&lt;1201,12,COUNTIF($L$20:L964,"&lt;&gt;")&lt;1301,13,COUNTIF($L$20:L964,"&lt;&gt;")&lt;1401,14,COUNTIF($L$20:L964,"&lt;&gt;")&lt;1501,15,COUNTIF($L$20:L964,"&lt;&gt;")&lt;1601,16,COUNTIF($L$20:L964,"&lt;&gt;")&lt;1701,17,COUNTIF($L$20:L964,"&lt;&gt;")&lt;1801,18,COUNTIF($L$20:L964,"&lt;&gt;")&lt;1901,19,COUNTIF($L$20:L964,"&lt;&gt;")&lt;2001,20,COUNTIF($L$20:L964,"&lt;&gt;")&lt;2101,21,COUNTIF($L$20:L964,"&lt;&gt;")&lt;2201,22,COUNTIF($L$20:L964,"&lt;&gt;")&lt;2301,23,COUNTIF($L$20:L964,"&lt;&gt;")&lt;2401,24,COUNTIF($L$20:L964,"&lt;&gt;")&lt;2501,25,COUNTIF($L$20:L964,"&lt;&gt;")&lt;2601,26,COUNTIF($L$20:L964,"&lt;&gt;")&lt;2701,27,COUNTIF($L$20:L964,"&lt;&gt;")&lt;2801,28,COUNTIF($L$20:L964,"&lt;&gt;")&lt;2901,29,COUNTIF($L$20:L964,"&lt;&gt;")&lt;3001,30),"")</f>
        <v/>
      </c>
      <c r="AM964" t="str">
        <f t="shared" si="70"/>
        <v/>
      </c>
      <c r="AN964" t="str">
        <f t="shared" si="74"/>
        <v/>
      </c>
      <c r="AP964" t="str">
        <f t="shared" si="73"/>
        <v/>
      </c>
      <c r="AQ964" t="str">
        <f>IF(AO964="","",COUNTIFS(AM964:$AM$3019,AO964))</f>
        <v/>
      </c>
    </row>
    <row r="965" spans="1:43" x14ac:dyDescent="0.25">
      <c r="A965" s="6" t="str">
        <f>IF(COUNT($A$20:A964)&lt;&gt;$B$4,IF(A964="","",A964+1),"")</f>
        <v/>
      </c>
      <c r="B965" s="3"/>
      <c r="C965" s="3"/>
      <c r="D965" s="122"/>
      <c r="E965" s="3"/>
      <c r="F965" s="3"/>
      <c r="G965" s="3"/>
      <c r="H965" s="3"/>
      <c r="I965" s="120"/>
      <c r="J965" s="3"/>
      <c r="K965" s="95" t="str" cm="1">
        <f t="array" ref="K965">IF(OR($J$14 = "A",$J$14 = "B",$J$14 = "C"),IF(I965="","",IF(LEN(I965)&gt;2,_xlfn.IFS(ISNUMBER(SEARCH("_",I965)),I965,ISNUMBER(SEARCH(", ",I965)),SUBSTITUTE(I965,", ","_"),ISNUMBER(SEARCH("/ ",I965)),SUBSTITUTE(I965,"/ ","_"),ISNUMBER(SEARCH(",",I965)),SUBSTITUTE(I965,",","_"),ISNUMBER(SEARCH("/",I965)),SUBSTITUTE(I965,"/","_"),ISNUMBER(SEARCH("",I965)),I965),I965)),IF(OR($J$14 = "J",$J$14 = "K"),"",IF(D965="","",IF(LEN(D965)&gt;2,_xlfn.IFS(ISNUMBER(SEARCH("_",D965)),D965,ISNUMBER(SEARCH(", ",D965)),SUBSTITUTE(D965,", ","_"),ISNUMBER(SEARCH("/ ",D965)),SUBSTITUTE(D965,"/ ","_"),ISNUMBER(SEARCH(",",D965)),SUBSTITUTE(D965,",","_"),ISNUMBER(SEARCH("/",D965)),SUBSTITUTE(D965,"/","_"),ISNUMBER(SEARCH("",D965)),D965),D965))))</f>
        <v/>
      </c>
      <c r="L965" s="1"/>
      <c r="M965" s="1" t="str">
        <f t="shared" si="71"/>
        <v/>
      </c>
      <c r="N965" s="94" t="str">
        <f>IF($L965="None","",IF(ISERROR(VLOOKUP($L965,Info!$B$4:$B$266,1,FALSE)),"",VLOOKUP($L965,Info!$B$4:$L$266,5,FALSE)))</f>
        <v/>
      </c>
      <c r="O965" s="94" t="str">
        <f>IF(K965="","",IF(AND($J$12&lt;&gt;"ABC",N965="3"),"BAC",IF(N965="3","ABC",IF($J$12&lt;&gt;"ABC",IF($J$10="Standard",VLOOKUP(K965,Info!$BE$4:$BF$481,2,FALSE),VLOOKUP(K965,Info!$BI$4:$BJ$482,2,FALSE)),IF($J$10="Standard",VLOOKUP(K965,Info!$AG$4:$AH$2994,2,FALSE),VLOOKUP(K965,Info!$AK$4:$AL$2997,2,FALSE))))))</f>
        <v/>
      </c>
      <c r="P965" s="94" t="str">
        <f>IF($L965="None","",IF(ISERROR(VLOOKUP($L965,Info!$B$4:$B$266,1,FALSE)),"",VLOOKUP($L965,Info!$B$4:$L$266,3,FALSE)))</f>
        <v/>
      </c>
      <c r="Q965" s="96" t="str">
        <f>IF($L965="None","",IF(ISERROR(VLOOKUP($L965,Info!$B$4:$B$266,1,FALSE)),"",VLOOKUP($L965,Info!$B$4:$L$266,4,FALSE)))</f>
        <v/>
      </c>
      <c r="R965" s="1"/>
      <c r="S965" s="6" t="str">
        <f t="shared" si="72"/>
        <v/>
      </c>
      <c r="T965" s="6" t="str">
        <f>IF($L965="None","",IF(ISERROR(VLOOKUP($L965,Info!$B$4:$B$266,1,FALSE)),"",VLOOKUP($L965,Info!$B$4:$L$266,11,FALSE)))</f>
        <v/>
      </c>
      <c r="U965" s="1"/>
      <c r="V965" s="1"/>
      <c r="W965" s="1"/>
      <c r="X965" s="1" t="str">
        <f>IF($L965="None","",IF(ISERROR(VLOOKUP($L965,Info!$B$4:$B$266,1,FALSE)),"",IF(OR(W965="Metallic Liquid Tight",W965="Non-Metallic Liquid Tight",W965="LSZH",W965="Greenfield"),VLOOKUP($L965,Info!$B$4:$L$266,7,FALSE),"N/A")))</f>
        <v/>
      </c>
      <c r="Y965" s="1"/>
      <c r="Z965" s="96" t="str">
        <f>IF($L965="None","",IF(ISERROR(VLOOKUP($L965,Info!$B$4:$B$266,1,FALSE)),"",VLOOKUP($L965,Info!$B$4:$L$266,9,FALSE)))</f>
        <v/>
      </c>
      <c r="AA965" s="96" t="str">
        <f>IF($L965="None","",IF(ISERROR(VLOOKUP($L965,Info!$B$4:$B$266,1,FALSE)),"",VLOOKUP($L965,Info!$B$4:$L$266,8,FALSE)))</f>
        <v/>
      </c>
      <c r="AB965" s="96" t="str">
        <f>IF($L965="None","",IF(ISERROR(VLOOKUP($L965,Info!$B$4:$B$266,1,FALSE)),"",VLOOKUP($L965,Info!$B$4:$L$266,10,FALSE)))</f>
        <v/>
      </c>
      <c r="AC965" s="1" t="str">
        <f>IF(W965="SO Cable","Black,White",IF(O965="","",IF(P965="","",IF($J$12&lt;&gt;"ABC",IF(P965&lt;="250",VLOOKUP(O965,Info!$AZ$4:$BB$22,3,FALSE),VLOOKUP(O965,Info!$AZ$23:$BB$39,3,FALSE)),IF(P965&lt;="250",VLOOKUP(O965,Info!$AO$4:$AQ$22,3,FALSE),VLOOKUP(O965,Info!$AO$23:$AP$39,3,FALSE))))))</f>
        <v/>
      </c>
      <c r="AD965" s="1"/>
      <c r="AE965" s="1" t="str">
        <f>IF($L965="None","",IF(ISERROR(VLOOKUP($L965,Info!$B$4:$B$266,1,FALSE)),"",VLOOKUP($L965,Info!$B$4:$L$266,4,FALSE)))</f>
        <v/>
      </c>
      <c r="AF965" s="1" t="str">
        <f>IF($L965="None","",IF(ISERROR(VLOOKUP($L965,Info!$B$4:$B$266,1,FALSE)),"",VLOOKUP($L965,Info!$B$4:$L$266,6,FALSE)))</f>
        <v/>
      </c>
      <c r="AG965" s="1"/>
      <c r="AH965" s="33" t="str" cm="1">
        <f t="array" ref="AH965">IF(AND(L965&lt;&gt;"",O965&lt;&gt;"",R965:S965&lt;&gt;"",W965:X965&lt;&gt;"",Z965:AA965&lt;&gt;"",AC965&lt;&gt;""),"Good","Bad")</f>
        <v>Bad</v>
      </c>
      <c r="AL965" t="str" cm="1">
        <f t="array" ref="AL965">IF(R965&gt;0,_xlfn.IFS(COUNTIF($L$20:L965,"&lt;&gt;")&lt;101,1,COUNTIF($L$20:L965,"&lt;&gt;")&lt;201,2,COUNTIF($L$20:L965,"&lt;&gt;")&lt;301,3,COUNTIF($L$20:L965,"&lt;&gt;")&lt;401,4,COUNTIF($L$20:L965,"&lt;&gt;")&lt;501,5,COUNTIF($L$20:L965,"&lt;&gt;")&lt;601,6,COUNTIF($L$20:L965,"&lt;&gt;")&lt;701,7,COUNTIF($L$20:L965,"&lt;&gt;")&lt;801,8,COUNTIF($L$20:L965,"&lt;&gt;")&lt;901,9,COUNTIF($L$20:L965,"&lt;&gt;")&lt;1001,10,COUNTIF($L$20:L965,"&lt;&gt;")&lt;1101,11,COUNTIF($L$20:L965,"&lt;&gt;")&lt;1201,12,COUNTIF($L$20:L965,"&lt;&gt;")&lt;1301,13,COUNTIF($L$20:L965,"&lt;&gt;")&lt;1401,14,COUNTIF($L$20:L965,"&lt;&gt;")&lt;1501,15,COUNTIF($L$20:L965,"&lt;&gt;")&lt;1601,16,COUNTIF($L$20:L965,"&lt;&gt;")&lt;1701,17,COUNTIF($L$20:L965,"&lt;&gt;")&lt;1801,18,COUNTIF($L$20:L965,"&lt;&gt;")&lt;1901,19,COUNTIF($L$20:L965,"&lt;&gt;")&lt;2001,20,COUNTIF($L$20:L965,"&lt;&gt;")&lt;2101,21,COUNTIF($L$20:L965,"&lt;&gt;")&lt;2201,22,COUNTIF($L$20:L965,"&lt;&gt;")&lt;2301,23,COUNTIF($L$20:L965,"&lt;&gt;")&lt;2401,24,COUNTIF($L$20:L965,"&lt;&gt;")&lt;2501,25,COUNTIF($L$20:L965,"&lt;&gt;")&lt;2601,26,COUNTIF($L$20:L965,"&lt;&gt;")&lt;2701,27,COUNTIF($L$20:L965,"&lt;&gt;")&lt;2801,28,COUNTIF($L$20:L965,"&lt;&gt;")&lt;2901,29,COUNTIF($L$20:L965,"&lt;&gt;")&lt;3001,30),"")</f>
        <v/>
      </c>
      <c r="AM965" t="str">
        <f t="shared" si="70"/>
        <v/>
      </c>
      <c r="AN965" t="str">
        <f t="shared" si="74"/>
        <v/>
      </c>
      <c r="AP965" t="str">
        <f t="shared" si="73"/>
        <v/>
      </c>
      <c r="AQ965" t="str">
        <f>IF(AO965="","",COUNTIFS(AM965:$AM$3019,AO965))</f>
        <v/>
      </c>
    </row>
    <row r="966" spans="1:43" x14ac:dyDescent="0.25">
      <c r="A966" s="6" t="str">
        <f>IF(COUNT($A$20:A965)&lt;&gt;$B$4,IF(A965="","",A965+1),"")</f>
        <v/>
      </c>
      <c r="B966" s="3"/>
      <c r="C966" s="3"/>
      <c r="D966" s="122"/>
      <c r="E966" s="3"/>
      <c r="F966" s="3"/>
      <c r="G966" s="3"/>
      <c r="H966" s="3"/>
      <c r="I966" s="120"/>
      <c r="J966" s="3"/>
      <c r="K966" s="95" t="str" cm="1">
        <f t="array" ref="K966">IF(OR($J$14 = "A",$J$14 = "B",$J$14 = "C"),IF(I966="","",IF(LEN(I966)&gt;2,_xlfn.IFS(ISNUMBER(SEARCH("_",I966)),I966,ISNUMBER(SEARCH(", ",I966)),SUBSTITUTE(I966,", ","_"),ISNUMBER(SEARCH("/ ",I966)),SUBSTITUTE(I966,"/ ","_"),ISNUMBER(SEARCH(",",I966)),SUBSTITUTE(I966,",","_"),ISNUMBER(SEARCH("/",I966)),SUBSTITUTE(I966,"/","_"),ISNUMBER(SEARCH("",I966)),I966),I966)),IF(OR($J$14 = "J",$J$14 = "K"),"",IF(D966="","",IF(LEN(D966)&gt;2,_xlfn.IFS(ISNUMBER(SEARCH("_",D966)),D966,ISNUMBER(SEARCH(", ",D966)),SUBSTITUTE(D966,", ","_"),ISNUMBER(SEARCH("/ ",D966)),SUBSTITUTE(D966,"/ ","_"),ISNUMBER(SEARCH(",",D966)),SUBSTITUTE(D966,",","_"),ISNUMBER(SEARCH("/",D966)),SUBSTITUTE(D966,"/","_"),ISNUMBER(SEARCH("",D966)),D966),D966))))</f>
        <v/>
      </c>
      <c r="L966" s="1"/>
      <c r="M966" s="1" t="str">
        <f t="shared" si="71"/>
        <v/>
      </c>
      <c r="N966" s="94" t="str">
        <f>IF($L966="None","",IF(ISERROR(VLOOKUP($L966,Info!$B$4:$B$266,1,FALSE)),"",VLOOKUP($L966,Info!$B$4:$L$266,5,FALSE)))</f>
        <v/>
      </c>
      <c r="O966" s="94" t="str">
        <f>IF(K966="","",IF(AND($J$12&lt;&gt;"ABC",N966="3"),"BAC",IF(N966="3","ABC",IF($J$12&lt;&gt;"ABC",IF($J$10="Standard",VLOOKUP(K966,Info!$BE$4:$BF$481,2,FALSE),VLOOKUP(K966,Info!$BI$4:$BJ$482,2,FALSE)),IF($J$10="Standard",VLOOKUP(K966,Info!$AG$4:$AH$2994,2,FALSE),VLOOKUP(K966,Info!$AK$4:$AL$2997,2,FALSE))))))</f>
        <v/>
      </c>
      <c r="P966" s="94" t="str">
        <f>IF($L966="None","",IF(ISERROR(VLOOKUP($L966,Info!$B$4:$B$266,1,FALSE)),"",VLOOKUP($L966,Info!$B$4:$L$266,3,FALSE)))</f>
        <v/>
      </c>
      <c r="Q966" s="96" t="str">
        <f>IF($L966="None","",IF(ISERROR(VLOOKUP($L966,Info!$B$4:$B$266,1,FALSE)),"",VLOOKUP($L966,Info!$B$4:$L$266,4,FALSE)))</f>
        <v/>
      </c>
      <c r="R966" s="1"/>
      <c r="S966" s="6" t="str">
        <f t="shared" si="72"/>
        <v/>
      </c>
      <c r="T966" s="6" t="str">
        <f>IF($L966="None","",IF(ISERROR(VLOOKUP($L966,Info!$B$4:$B$266,1,FALSE)),"",VLOOKUP($L966,Info!$B$4:$L$266,11,FALSE)))</f>
        <v/>
      </c>
      <c r="U966" s="1"/>
      <c r="V966" s="1"/>
      <c r="W966" s="1"/>
      <c r="X966" s="1" t="str">
        <f>IF($L966="None","",IF(ISERROR(VLOOKUP($L966,Info!$B$4:$B$266,1,FALSE)),"",IF(OR(W966="Metallic Liquid Tight",W966="Non-Metallic Liquid Tight",W966="LSZH",W966="Greenfield"),VLOOKUP($L966,Info!$B$4:$L$266,7,FALSE),"N/A")))</f>
        <v/>
      </c>
      <c r="Y966" s="1"/>
      <c r="Z966" s="96" t="str">
        <f>IF($L966="None","",IF(ISERROR(VLOOKUP($L966,Info!$B$4:$B$266,1,FALSE)),"",VLOOKUP($L966,Info!$B$4:$L$266,9,FALSE)))</f>
        <v/>
      </c>
      <c r="AA966" s="96" t="str">
        <f>IF($L966="None","",IF(ISERROR(VLOOKUP($L966,Info!$B$4:$B$266,1,FALSE)),"",VLOOKUP($L966,Info!$B$4:$L$266,8,FALSE)))</f>
        <v/>
      </c>
      <c r="AB966" s="96" t="str">
        <f>IF($L966="None","",IF(ISERROR(VLOOKUP($L966,Info!$B$4:$B$266,1,FALSE)),"",VLOOKUP($L966,Info!$B$4:$L$266,10,FALSE)))</f>
        <v/>
      </c>
      <c r="AC966" s="1" t="str">
        <f>IF(W966="SO Cable","Black,White",IF(O966="","",IF(P966="","",IF($J$12&lt;&gt;"ABC",IF(P966&lt;="250",VLOOKUP(O966,Info!$AZ$4:$BB$22,3,FALSE),VLOOKUP(O966,Info!$AZ$23:$BB$39,3,FALSE)),IF(P966&lt;="250",VLOOKUP(O966,Info!$AO$4:$AQ$22,3,FALSE),VLOOKUP(O966,Info!$AO$23:$AP$39,3,FALSE))))))</f>
        <v/>
      </c>
      <c r="AD966" s="1"/>
      <c r="AE966" s="1" t="str">
        <f>IF($L966="None","",IF(ISERROR(VLOOKUP($L966,Info!$B$4:$B$266,1,FALSE)),"",VLOOKUP($L966,Info!$B$4:$L$266,4,FALSE)))</f>
        <v/>
      </c>
      <c r="AF966" s="1" t="str">
        <f>IF($L966="None","",IF(ISERROR(VLOOKUP($L966,Info!$B$4:$B$266,1,FALSE)),"",VLOOKUP($L966,Info!$B$4:$L$266,6,FALSE)))</f>
        <v/>
      </c>
      <c r="AG966" s="1"/>
      <c r="AH966" s="33" t="str" cm="1">
        <f t="array" ref="AH966">IF(AND(L966&lt;&gt;"",O966&lt;&gt;"",R966:S966&lt;&gt;"",W966:X966&lt;&gt;"",Z966:AA966&lt;&gt;"",AC966&lt;&gt;""),"Good","Bad")</f>
        <v>Bad</v>
      </c>
      <c r="AL966" t="str" cm="1">
        <f t="array" ref="AL966">IF(R966&gt;0,_xlfn.IFS(COUNTIF($L$20:L966,"&lt;&gt;")&lt;101,1,COUNTIF($L$20:L966,"&lt;&gt;")&lt;201,2,COUNTIF($L$20:L966,"&lt;&gt;")&lt;301,3,COUNTIF($L$20:L966,"&lt;&gt;")&lt;401,4,COUNTIF($L$20:L966,"&lt;&gt;")&lt;501,5,COUNTIF($L$20:L966,"&lt;&gt;")&lt;601,6,COUNTIF($L$20:L966,"&lt;&gt;")&lt;701,7,COUNTIF($L$20:L966,"&lt;&gt;")&lt;801,8,COUNTIF($L$20:L966,"&lt;&gt;")&lt;901,9,COUNTIF($L$20:L966,"&lt;&gt;")&lt;1001,10,COUNTIF($L$20:L966,"&lt;&gt;")&lt;1101,11,COUNTIF($L$20:L966,"&lt;&gt;")&lt;1201,12,COUNTIF($L$20:L966,"&lt;&gt;")&lt;1301,13,COUNTIF($L$20:L966,"&lt;&gt;")&lt;1401,14,COUNTIF($L$20:L966,"&lt;&gt;")&lt;1501,15,COUNTIF($L$20:L966,"&lt;&gt;")&lt;1601,16,COUNTIF($L$20:L966,"&lt;&gt;")&lt;1701,17,COUNTIF($L$20:L966,"&lt;&gt;")&lt;1801,18,COUNTIF($L$20:L966,"&lt;&gt;")&lt;1901,19,COUNTIF($L$20:L966,"&lt;&gt;")&lt;2001,20,COUNTIF($L$20:L966,"&lt;&gt;")&lt;2101,21,COUNTIF($L$20:L966,"&lt;&gt;")&lt;2201,22,COUNTIF($L$20:L966,"&lt;&gt;")&lt;2301,23,COUNTIF($L$20:L966,"&lt;&gt;")&lt;2401,24,COUNTIF($L$20:L966,"&lt;&gt;")&lt;2501,25,COUNTIF($L$20:L966,"&lt;&gt;")&lt;2601,26,COUNTIF($L$20:L966,"&lt;&gt;")&lt;2701,27,COUNTIF($L$20:L966,"&lt;&gt;")&lt;2801,28,COUNTIF($L$20:L966,"&lt;&gt;")&lt;2901,29,COUNTIF($L$20:L966,"&lt;&gt;")&lt;3001,30),"")</f>
        <v/>
      </c>
      <c r="AM966" t="str">
        <f t="shared" si="70"/>
        <v/>
      </c>
      <c r="AN966" t="str">
        <f t="shared" si="74"/>
        <v/>
      </c>
      <c r="AP966" t="str">
        <f t="shared" si="73"/>
        <v/>
      </c>
      <c r="AQ966" t="str">
        <f>IF(AO966="","",COUNTIFS(AM966:$AM$3019,AO966))</f>
        <v/>
      </c>
    </row>
    <row r="967" spans="1:43" x14ac:dyDescent="0.25">
      <c r="A967" s="6" t="str">
        <f>IF(COUNT($A$20:A966)&lt;&gt;$B$4,IF(A966="","",A966+1),"")</f>
        <v/>
      </c>
      <c r="B967" s="3"/>
      <c r="C967" s="3"/>
      <c r="D967" s="122"/>
      <c r="E967" s="3"/>
      <c r="F967" s="3"/>
      <c r="G967" s="3"/>
      <c r="H967" s="3"/>
      <c r="I967" s="120"/>
      <c r="J967" s="3"/>
      <c r="K967" s="95" t="str" cm="1">
        <f t="array" ref="K967">IF(OR($J$14 = "A",$J$14 = "B",$J$14 = "C"),IF(I967="","",IF(LEN(I967)&gt;2,_xlfn.IFS(ISNUMBER(SEARCH("_",I967)),I967,ISNUMBER(SEARCH(", ",I967)),SUBSTITUTE(I967,", ","_"),ISNUMBER(SEARCH("/ ",I967)),SUBSTITUTE(I967,"/ ","_"),ISNUMBER(SEARCH(",",I967)),SUBSTITUTE(I967,",","_"),ISNUMBER(SEARCH("/",I967)),SUBSTITUTE(I967,"/","_"),ISNUMBER(SEARCH("",I967)),I967),I967)),IF(OR($J$14 = "J",$J$14 = "K"),"",IF(D967="","",IF(LEN(D967)&gt;2,_xlfn.IFS(ISNUMBER(SEARCH("_",D967)),D967,ISNUMBER(SEARCH(", ",D967)),SUBSTITUTE(D967,", ","_"),ISNUMBER(SEARCH("/ ",D967)),SUBSTITUTE(D967,"/ ","_"),ISNUMBER(SEARCH(",",D967)),SUBSTITUTE(D967,",","_"),ISNUMBER(SEARCH("/",D967)),SUBSTITUTE(D967,"/","_"),ISNUMBER(SEARCH("",D967)),D967),D967))))</f>
        <v/>
      </c>
      <c r="L967" s="1"/>
      <c r="M967" s="1" t="str">
        <f t="shared" si="71"/>
        <v/>
      </c>
      <c r="N967" s="94" t="str">
        <f>IF($L967="None","",IF(ISERROR(VLOOKUP($L967,Info!$B$4:$B$266,1,FALSE)),"",VLOOKUP($L967,Info!$B$4:$L$266,5,FALSE)))</f>
        <v/>
      </c>
      <c r="O967" s="94" t="str">
        <f>IF(K967="","",IF(AND($J$12&lt;&gt;"ABC",N967="3"),"BAC",IF(N967="3","ABC",IF($J$12&lt;&gt;"ABC",IF($J$10="Standard",VLOOKUP(K967,Info!$BE$4:$BF$481,2,FALSE),VLOOKUP(K967,Info!$BI$4:$BJ$482,2,FALSE)),IF($J$10="Standard",VLOOKUP(K967,Info!$AG$4:$AH$2994,2,FALSE),VLOOKUP(K967,Info!$AK$4:$AL$2997,2,FALSE))))))</f>
        <v/>
      </c>
      <c r="P967" s="94" t="str">
        <f>IF($L967="None","",IF(ISERROR(VLOOKUP($L967,Info!$B$4:$B$266,1,FALSE)),"",VLOOKUP($L967,Info!$B$4:$L$266,3,FALSE)))</f>
        <v/>
      </c>
      <c r="Q967" s="96" t="str">
        <f>IF($L967="None","",IF(ISERROR(VLOOKUP($L967,Info!$B$4:$B$266,1,FALSE)),"",VLOOKUP($L967,Info!$B$4:$L$266,4,FALSE)))</f>
        <v/>
      </c>
      <c r="R967" s="1"/>
      <c r="S967" s="6" t="str">
        <f t="shared" si="72"/>
        <v/>
      </c>
      <c r="T967" s="6" t="str">
        <f>IF($L967="None","",IF(ISERROR(VLOOKUP($L967,Info!$B$4:$B$266,1,FALSE)),"",VLOOKUP($L967,Info!$B$4:$L$266,11,FALSE)))</f>
        <v/>
      </c>
      <c r="U967" s="1"/>
      <c r="V967" s="1"/>
      <c r="W967" s="1"/>
      <c r="X967" s="1" t="str">
        <f>IF($L967="None","",IF(ISERROR(VLOOKUP($L967,Info!$B$4:$B$266,1,FALSE)),"",IF(OR(W967="Metallic Liquid Tight",W967="Non-Metallic Liquid Tight",W967="LSZH",W967="Greenfield"),VLOOKUP($L967,Info!$B$4:$L$266,7,FALSE),"N/A")))</f>
        <v/>
      </c>
      <c r="Y967" s="1"/>
      <c r="Z967" s="96" t="str">
        <f>IF($L967="None","",IF(ISERROR(VLOOKUP($L967,Info!$B$4:$B$266,1,FALSE)),"",VLOOKUP($L967,Info!$B$4:$L$266,9,FALSE)))</f>
        <v/>
      </c>
      <c r="AA967" s="96" t="str">
        <f>IF($L967="None","",IF(ISERROR(VLOOKUP($L967,Info!$B$4:$B$266,1,FALSE)),"",VLOOKUP($L967,Info!$B$4:$L$266,8,FALSE)))</f>
        <v/>
      </c>
      <c r="AB967" s="96" t="str">
        <f>IF($L967="None","",IF(ISERROR(VLOOKUP($L967,Info!$B$4:$B$266,1,FALSE)),"",VLOOKUP($L967,Info!$B$4:$L$266,10,FALSE)))</f>
        <v/>
      </c>
      <c r="AC967" s="1" t="str">
        <f>IF(W967="SO Cable","Black,White",IF(O967="","",IF(P967="","",IF($J$12&lt;&gt;"ABC",IF(P967&lt;="250",VLOOKUP(O967,Info!$AZ$4:$BB$22,3,FALSE),VLOOKUP(O967,Info!$AZ$23:$BB$39,3,FALSE)),IF(P967&lt;="250",VLOOKUP(O967,Info!$AO$4:$AQ$22,3,FALSE),VLOOKUP(O967,Info!$AO$23:$AP$39,3,FALSE))))))</f>
        <v/>
      </c>
      <c r="AD967" s="1"/>
      <c r="AE967" s="1" t="str">
        <f>IF($L967="None","",IF(ISERROR(VLOOKUP($L967,Info!$B$4:$B$266,1,FALSE)),"",VLOOKUP($L967,Info!$B$4:$L$266,4,FALSE)))</f>
        <v/>
      </c>
      <c r="AF967" s="1" t="str">
        <f>IF($L967="None","",IF(ISERROR(VLOOKUP($L967,Info!$B$4:$B$266,1,FALSE)),"",VLOOKUP($L967,Info!$B$4:$L$266,6,FALSE)))</f>
        <v/>
      </c>
      <c r="AG967" s="1"/>
      <c r="AH967" s="33" t="str" cm="1">
        <f t="array" ref="AH967">IF(AND(L967&lt;&gt;"",O967&lt;&gt;"",R967:S967&lt;&gt;"",W967:X967&lt;&gt;"",Z967:AA967&lt;&gt;"",AC967&lt;&gt;""),"Good","Bad")</f>
        <v>Bad</v>
      </c>
      <c r="AL967" t="str" cm="1">
        <f t="array" ref="AL967">IF(R967&gt;0,_xlfn.IFS(COUNTIF($L$20:L967,"&lt;&gt;")&lt;101,1,COUNTIF($L$20:L967,"&lt;&gt;")&lt;201,2,COUNTIF($L$20:L967,"&lt;&gt;")&lt;301,3,COUNTIF($L$20:L967,"&lt;&gt;")&lt;401,4,COUNTIF($L$20:L967,"&lt;&gt;")&lt;501,5,COUNTIF($L$20:L967,"&lt;&gt;")&lt;601,6,COUNTIF($L$20:L967,"&lt;&gt;")&lt;701,7,COUNTIF($L$20:L967,"&lt;&gt;")&lt;801,8,COUNTIF($L$20:L967,"&lt;&gt;")&lt;901,9,COUNTIF($L$20:L967,"&lt;&gt;")&lt;1001,10,COUNTIF($L$20:L967,"&lt;&gt;")&lt;1101,11,COUNTIF($L$20:L967,"&lt;&gt;")&lt;1201,12,COUNTIF($L$20:L967,"&lt;&gt;")&lt;1301,13,COUNTIF($L$20:L967,"&lt;&gt;")&lt;1401,14,COUNTIF($L$20:L967,"&lt;&gt;")&lt;1501,15,COUNTIF($L$20:L967,"&lt;&gt;")&lt;1601,16,COUNTIF($L$20:L967,"&lt;&gt;")&lt;1701,17,COUNTIF($L$20:L967,"&lt;&gt;")&lt;1801,18,COUNTIF($L$20:L967,"&lt;&gt;")&lt;1901,19,COUNTIF($L$20:L967,"&lt;&gt;")&lt;2001,20,COUNTIF($L$20:L967,"&lt;&gt;")&lt;2101,21,COUNTIF($L$20:L967,"&lt;&gt;")&lt;2201,22,COUNTIF($L$20:L967,"&lt;&gt;")&lt;2301,23,COUNTIF($L$20:L967,"&lt;&gt;")&lt;2401,24,COUNTIF($L$20:L967,"&lt;&gt;")&lt;2501,25,COUNTIF($L$20:L967,"&lt;&gt;")&lt;2601,26,COUNTIF($L$20:L967,"&lt;&gt;")&lt;2701,27,COUNTIF($L$20:L967,"&lt;&gt;")&lt;2801,28,COUNTIF($L$20:L967,"&lt;&gt;")&lt;2901,29,COUNTIF($L$20:L967,"&lt;&gt;")&lt;3001,30),"")</f>
        <v/>
      </c>
      <c r="AM967" t="str">
        <f t="shared" si="70"/>
        <v/>
      </c>
      <c r="AN967" t="str">
        <f t="shared" si="74"/>
        <v/>
      </c>
      <c r="AP967" t="str">
        <f t="shared" si="73"/>
        <v/>
      </c>
      <c r="AQ967" t="str">
        <f>IF(AO967="","",COUNTIFS(AM967:$AM$3019,AO967))</f>
        <v/>
      </c>
    </row>
    <row r="968" spans="1:43" x14ac:dyDescent="0.25">
      <c r="A968" s="6" t="str">
        <f>IF(COUNT($A$20:A967)&lt;&gt;$B$4,IF(A967="","",A967+1),"")</f>
        <v/>
      </c>
      <c r="B968" s="3"/>
      <c r="C968" s="3"/>
      <c r="D968" s="122"/>
      <c r="E968" s="3"/>
      <c r="F968" s="3"/>
      <c r="G968" s="3"/>
      <c r="H968" s="3"/>
      <c r="I968" s="120"/>
      <c r="J968" s="3"/>
      <c r="K968" s="95" t="str" cm="1">
        <f t="array" ref="K968">IF(OR($J$14 = "A",$J$14 = "B",$J$14 = "C"),IF(I968="","",IF(LEN(I968)&gt;2,_xlfn.IFS(ISNUMBER(SEARCH("_",I968)),I968,ISNUMBER(SEARCH(", ",I968)),SUBSTITUTE(I968,", ","_"),ISNUMBER(SEARCH("/ ",I968)),SUBSTITUTE(I968,"/ ","_"),ISNUMBER(SEARCH(",",I968)),SUBSTITUTE(I968,",","_"),ISNUMBER(SEARCH("/",I968)),SUBSTITUTE(I968,"/","_"),ISNUMBER(SEARCH("",I968)),I968),I968)),IF(OR($J$14 = "J",$J$14 = "K"),"",IF(D968="","",IF(LEN(D968)&gt;2,_xlfn.IFS(ISNUMBER(SEARCH("_",D968)),D968,ISNUMBER(SEARCH(", ",D968)),SUBSTITUTE(D968,", ","_"),ISNUMBER(SEARCH("/ ",D968)),SUBSTITUTE(D968,"/ ","_"),ISNUMBER(SEARCH(",",D968)),SUBSTITUTE(D968,",","_"),ISNUMBER(SEARCH("/",D968)),SUBSTITUTE(D968,"/","_"),ISNUMBER(SEARCH("",D968)),D968),D968))))</f>
        <v/>
      </c>
      <c r="L968" s="1"/>
      <c r="M968" s="1" t="str">
        <f t="shared" si="71"/>
        <v/>
      </c>
      <c r="N968" s="94" t="str">
        <f>IF($L968="None","",IF(ISERROR(VLOOKUP($L968,Info!$B$4:$B$266,1,FALSE)),"",VLOOKUP($L968,Info!$B$4:$L$266,5,FALSE)))</f>
        <v/>
      </c>
      <c r="O968" s="94" t="str">
        <f>IF(K968="","",IF(AND($J$12&lt;&gt;"ABC",N968="3"),"BAC",IF(N968="3","ABC",IF($J$12&lt;&gt;"ABC",IF($J$10="Standard",VLOOKUP(K968,Info!$BE$4:$BF$481,2,FALSE),VLOOKUP(K968,Info!$BI$4:$BJ$482,2,FALSE)),IF($J$10="Standard",VLOOKUP(K968,Info!$AG$4:$AH$2994,2,FALSE),VLOOKUP(K968,Info!$AK$4:$AL$2997,2,FALSE))))))</f>
        <v/>
      </c>
      <c r="P968" s="94" t="str">
        <f>IF($L968="None","",IF(ISERROR(VLOOKUP($L968,Info!$B$4:$B$266,1,FALSE)),"",VLOOKUP($L968,Info!$B$4:$L$266,3,FALSE)))</f>
        <v/>
      </c>
      <c r="Q968" s="96" t="str">
        <f>IF($L968="None","",IF(ISERROR(VLOOKUP($L968,Info!$B$4:$B$266,1,FALSE)),"",VLOOKUP($L968,Info!$B$4:$L$266,4,FALSE)))</f>
        <v/>
      </c>
      <c r="R968" s="1"/>
      <c r="S968" s="6" t="str">
        <f t="shared" si="72"/>
        <v/>
      </c>
      <c r="T968" s="6" t="str">
        <f>IF($L968="None","",IF(ISERROR(VLOOKUP($L968,Info!$B$4:$B$266,1,FALSE)),"",VLOOKUP($L968,Info!$B$4:$L$266,11,FALSE)))</f>
        <v/>
      </c>
      <c r="U968" s="1"/>
      <c r="V968" s="1"/>
      <c r="W968" s="1"/>
      <c r="X968" s="1" t="str">
        <f>IF($L968="None","",IF(ISERROR(VLOOKUP($L968,Info!$B$4:$B$266,1,FALSE)),"",IF(OR(W968="Metallic Liquid Tight",W968="Non-Metallic Liquid Tight",W968="LSZH",W968="Greenfield"),VLOOKUP($L968,Info!$B$4:$L$266,7,FALSE),"N/A")))</f>
        <v/>
      </c>
      <c r="Y968" s="1"/>
      <c r="Z968" s="96" t="str">
        <f>IF($L968="None","",IF(ISERROR(VLOOKUP($L968,Info!$B$4:$B$266,1,FALSE)),"",VLOOKUP($L968,Info!$B$4:$L$266,9,FALSE)))</f>
        <v/>
      </c>
      <c r="AA968" s="96" t="str">
        <f>IF($L968="None","",IF(ISERROR(VLOOKUP($L968,Info!$B$4:$B$266,1,FALSE)),"",VLOOKUP($L968,Info!$B$4:$L$266,8,FALSE)))</f>
        <v/>
      </c>
      <c r="AB968" s="96" t="str">
        <f>IF($L968="None","",IF(ISERROR(VLOOKUP($L968,Info!$B$4:$B$266,1,FALSE)),"",VLOOKUP($L968,Info!$B$4:$L$266,10,FALSE)))</f>
        <v/>
      </c>
      <c r="AC968" s="1" t="str">
        <f>IF(W968="SO Cable","Black,White",IF(O968="","",IF(P968="","",IF($J$12&lt;&gt;"ABC",IF(P968&lt;="250",VLOOKUP(O968,Info!$AZ$4:$BB$22,3,FALSE),VLOOKUP(O968,Info!$AZ$23:$BB$39,3,FALSE)),IF(P968&lt;="250",VLOOKUP(O968,Info!$AO$4:$AQ$22,3,FALSE),VLOOKUP(O968,Info!$AO$23:$AP$39,3,FALSE))))))</f>
        <v/>
      </c>
      <c r="AD968" s="1"/>
      <c r="AE968" s="1" t="str">
        <f>IF($L968="None","",IF(ISERROR(VLOOKUP($L968,Info!$B$4:$B$266,1,FALSE)),"",VLOOKUP($L968,Info!$B$4:$L$266,4,FALSE)))</f>
        <v/>
      </c>
      <c r="AF968" s="1" t="str">
        <f>IF($L968="None","",IF(ISERROR(VLOOKUP($L968,Info!$B$4:$B$266,1,FALSE)),"",VLOOKUP($L968,Info!$B$4:$L$266,6,FALSE)))</f>
        <v/>
      </c>
      <c r="AG968" s="1"/>
      <c r="AH968" s="33" t="str" cm="1">
        <f t="array" ref="AH968">IF(AND(L968&lt;&gt;"",O968&lt;&gt;"",R968:S968&lt;&gt;"",W968:X968&lt;&gt;"",Z968:AA968&lt;&gt;"",AC968&lt;&gt;""),"Good","Bad")</f>
        <v>Bad</v>
      </c>
      <c r="AL968" t="str" cm="1">
        <f t="array" ref="AL968">IF(R968&gt;0,_xlfn.IFS(COUNTIF($L$20:L968,"&lt;&gt;")&lt;101,1,COUNTIF($L$20:L968,"&lt;&gt;")&lt;201,2,COUNTIF($L$20:L968,"&lt;&gt;")&lt;301,3,COUNTIF($L$20:L968,"&lt;&gt;")&lt;401,4,COUNTIF($L$20:L968,"&lt;&gt;")&lt;501,5,COUNTIF($L$20:L968,"&lt;&gt;")&lt;601,6,COUNTIF($L$20:L968,"&lt;&gt;")&lt;701,7,COUNTIF($L$20:L968,"&lt;&gt;")&lt;801,8,COUNTIF($L$20:L968,"&lt;&gt;")&lt;901,9,COUNTIF($L$20:L968,"&lt;&gt;")&lt;1001,10,COUNTIF($L$20:L968,"&lt;&gt;")&lt;1101,11,COUNTIF($L$20:L968,"&lt;&gt;")&lt;1201,12,COUNTIF($L$20:L968,"&lt;&gt;")&lt;1301,13,COUNTIF($L$20:L968,"&lt;&gt;")&lt;1401,14,COUNTIF($L$20:L968,"&lt;&gt;")&lt;1501,15,COUNTIF($L$20:L968,"&lt;&gt;")&lt;1601,16,COUNTIF($L$20:L968,"&lt;&gt;")&lt;1701,17,COUNTIF($L$20:L968,"&lt;&gt;")&lt;1801,18,COUNTIF($L$20:L968,"&lt;&gt;")&lt;1901,19,COUNTIF($L$20:L968,"&lt;&gt;")&lt;2001,20,COUNTIF($L$20:L968,"&lt;&gt;")&lt;2101,21,COUNTIF($L$20:L968,"&lt;&gt;")&lt;2201,22,COUNTIF($L$20:L968,"&lt;&gt;")&lt;2301,23,COUNTIF($L$20:L968,"&lt;&gt;")&lt;2401,24,COUNTIF($L$20:L968,"&lt;&gt;")&lt;2501,25,COUNTIF($L$20:L968,"&lt;&gt;")&lt;2601,26,COUNTIF($L$20:L968,"&lt;&gt;")&lt;2701,27,COUNTIF($L$20:L968,"&lt;&gt;")&lt;2801,28,COUNTIF($L$20:L968,"&lt;&gt;")&lt;2901,29,COUNTIF($L$20:L968,"&lt;&gt;")&lt;3001,30),"")</f>
        <v/>
      </c>
      <c r="AM968" t="str">
        <f t="shared" si="70"/>
        <v/>
      </c>
      <c r="AN968" t="str">
        <f t="shared" si="74"/>
        <v/>
      </c>
      <c r="AP968" t="str">
        <f t="shared" si="73"/>
        <v/>
      </c>
      <c r="AQ968" t="str">
        <f>IF(AO968="","",COUNTIFS(AM968:$AM$3019,AO968))</f>
        <v/>
      </c>
    </row>
    <row r="969" spans="1:43" x14ac:dyDescent="0.25">
      <c r="A969" s="6" t="str">
        <f>IF(COUNT($A$20:A968)&lt;&gt;$B$4,IF(A968="","",A968+1),"")</f>
        <v/>
      </c>
      <c r="B969" s="3"/>
      <c r="C969" s="3"/>
      <c r="D969" s="122"/>
      <c r="E969" s="3"/>
      <c r="F969" s="3"/>
      <c r="G969" s="3"/>
      <c r="H969" s="3"/>
      <c r="I969" s="120"/>
      <c r="J969" s="3"/>
      <c r="K969" s="95" t="str" cm="1">
        <f t="array" ref="K969">IF(OR($J$14 = "A",$J$14 = "B",$J$14 = "C"),IF(I969="","",IF(LEN(I969)&gt;2,_xlfn.IFS(ISNUMBER(SEARCH("_",I969)),I969,ISNUMBER(SEARCH(", ",I969)),SUBSTITUTE(I969,", ","_"),ISNUMBER(SEARCH("/ ",I969)),SUBSTITUTE(I969,"/ ","_"),ISNUMBER(SEARCH(",",I969)),SUBSTITUTE(I969,",","_"),ISNUMBER(SEARCH("/",I969)),SUBSTITUTE(I969,"/","_"),ISNUMBER(SEARCH("",I969)),I969),I969)),IF(OR($J$14 = "J",$J$14 = "K"),"",IF(D969="","",IF(LEN(D969)&gt;2,_xlfn.IFS(ISNUMBER(SEARCH("_",D969)),D969,ISNUMBER(SEARCH(", ",D969)),SUBSTITUTE(D969,", ","_"),ISNUMBER(SEARCH("/ ",D969)),SUBSTITUTE(D969,"/ ","_"),ISNUMBER(SEARCH(",",D969)),SUBSTITUTE(D969,",","_"),ISNUMBER(SEARCH("/",D969)),SUBSTITUTE(D969,"/","_"),ISNUMBER(SEARCH("",D969)),D969),D969))))</f>
        <v/>
      </c>
      <c r="L969" s="1"/>
      <c r="M969" s="1" t="str">
        <f t="shared" si="71"/>
        <v/>
      </c>
      <c r="N969" s="94" t="str">
        <f>IF($L969="None","",IF(ISERROR(VLOOKUP($L969,Info!$B$4:$B$266,1,FALSE)),"",VLOOKUP($L969,Info!$B$4:$L$266,5,FALSE)))</f>
        <v/>
      </c>
      <c r="O969" s="94" t="str">
        <f>IF(K969="","",IF(AND($J$12&lt;&gt;"ABC",N969="3"),"BAC",IF(N969="3","ABC",IF($J$12&lt;&gt;"ABC",IF($J$10="Standard",VLOOKUP(K969,Info!$BE$4:$BF$481,2,FALSE),VLOOKUP(K969,Info!$BI$4:$BJ$482,2,FALSE)),IF($J$10="Standard",VLOOKUP(K969,Info!$AG$4:$AH$2994,2,FALSE),VLOOKUP(K969,Info!$AK$4:$AL$2997,2,FALSE))))))</f>
        <v/>
      </c>
      <c r="P969" s="94" t="str">
        <f>IF($L969="None","",IF(ISERROR(VLOOKUP($L969,Info!$B$4:$B$266,1,FALSE)),"",VLOOKUP($L969,Info!$B$4:$L$266,3,FALSE)))</f>
        <v/>
      </c>
      <c r="Q969" s="96" t="str">
        <f>IF($L969="None","",IF(ISERROR(VLOOKUP($L969,Info!$B$4:$B$266,1,FALSE)),"",VLOOKUP($L969,Info!$B$4:$L$266,4,FALSE)))</f>
        <v/>
      </c>
      <c r="R969" s="1"/>
      <c r="S969" s="6" t="str">
        <f t="shared" si="72"/>
        <v/>
      </c>
      <c r="T969" s="6" t="str">
        <f>IF($L969="None","",IF(ISERROR(VLOOKUP($L969,Info!$B$4:$B$266,1,FALSE)),"",VLOOKUP($L969,Info!$B$4:$L$266,11,FALSE)))</f>
        <v/>
      </c>
      <c r="U969" s="1"/>
      <c r="V969" s="1"/>
      <c r="W969" s="1"/>
      <c r="X969" s="1" t="str">
        <f>IF($L969="None","",IF(ISERROR(VLOOKUP($L969,Info!$B$4:$B$266,1,FALSE)),"",IF(OR(W969="Metallic Liquid Tight",W969="Non-Metallic Liquid Tight",W969="LSZH",W969="Greenfield"),VLOOKUP($L969,Info!$B$4:$L$266,7,FALSE),"N/A")))</f>
        <v/>
      </c>
      <c r="Y969" s="1"/>
      <c r="Z969" s="96" t="str">
        <f>IF($L969="None","",IF(ISERROR(VLOOKUP($L969,Info!$B$4:$B$266,1,FALSE)),"",VLOOKUP($L969,Info!$B$4:$L$266,9,FALSE)))</f>
        <v/>
      </c>
      <c r="AA969" s="96" t="str">
        <f>IF($L969="None","",IF(ISERROR(VLOOKUP($L969,Info!$B$4:$B$266,1,FALSE)),"",VLOOKUP($L969,Info!$B$4:$L$266,8,FALSE)))</f>
        <v/>
      </c>
      <c r="AB969" s="96" t="str">
        <f>IF($L969="None","",IF(ISERROR(VLOOKUP($L969,Info!$B$4:$B$266,1,FALSE)),"",VLOOKUP($L969,Info!$B$4:$L$266,10,FALSE)))</f>
        <v/>
      </c>
      <c r="AC969" s="1" t="str">
        <f>IF(W969="SO Cable","Black,White",IF(O969="","",IF(P969="","",IF($J$12&lt;&gt;"ABC",IF(P969&lt;="250",VLOOKUP(O969,Info!$AZ$4:$BB$22,3,FALSE),VLOOKUP(O969,Info!$AZ$23:$BB$39,3,FALSE)),IF(P969&lt;="250",VLOOKUP(O969,Info!$AO$4:$AQ$22,3,FALSE),VLOOKUP(O969,Info!$AO$23:$AP$39,3,FALSE))))))</f>
        <v/>
      </c>
      <c r="AD969" s="1"/>
      <c r="AE969" s="1" t="str">
        <f>IF($L969="None","",IF(ISERROR(VLOOKUP($L969,Info!$B$4:$B$266,1,FALSE)),"",VLOOKUP($L969,Info!$B$4:$L$266,4,FALSE)))</f>
        <v/>
      </c>
      <c r="AF969" s="1" t="str">
        <f>IF($L969="None","",IF(ISERROR(VLOOKUP($L969,Info!$B$4:$B$266,1,FALSE)),"",VLOOKUP($L969,Info!$B$4:$L$266,6,FALSE)))</f>
        <v/>
      </c>
      <c r="AG969" s="1"/>
      <c r="AH969" s="33" t="str" cm="1">
        <f t="array" ref="AH969">IF(AND(L969&lt;&gt;"",O969&lt;&gt;"",R969:S969&lt;&gt;"",W969:X969&lt;&gt;"",Z969:AA969&lt;&gt;"",AC969&lt;&gt;""),"Good","Bad")</f>
        <v>Bad</v>
      </c>
      <c r="AL969" t="str" cm="1">
        <f t="array" ref="AL969">IF(R969&gt;0,_xlfn.IFS(COUNTIF($L$20:L969,"&lt;&gt;")&lt;101,1,COUNTIF($L$20:L969,"&lt;&gt;")&lt;201,2,COUNTIF($L$20:L969,"&lt;&gt;")&lt;301,3,COUNTIF($L$20:L969,"&lt;&gt;")&lt;401,4,COUNTIF($L$20:L969,"&lt;&gt;")&lt;501,5,COUNTIF($L$20:L969,"&lt;&gt;")&lt;601,6,COUNTIF($L$20:L969,"&lt;&gt;")&lt;701,7,COUNTIF($L$20:L969,"&lt;&gt;")&lt;801,8,COUNTIF($L$20:L969,"&lt;&gt;")&lt;901,9,COUNTIF($L$20:L969,"&lt;&gt;")&lt;1001,10,COUNTIF($L$20:L969,"&lt;&gt;")&lt;1101,11,COUNTIF($L$20:L969,"&lt;&gt;")&lt;1201,12,COUNTIF($L$20:L969,"&lt;&gt;")&lt;1301,13,COUNTIF($L$20:L969,"&lt;&gt;")&lt;1401,14,COUNTIF($L$20:L969,"&lt;&gt;")&lt;1501,15,COUNTIF($L$20:L969,"&lt;&gt;")&lt;1601,16,COUNTIF($L$20:L969,"&lt;&gt;")&lt;1701,17,COUNTIF($L$20:L969,"&lt;&gt;")&lt;1801,18,COUNTIF($L$20:L969,"&lt;&gt;")&lt;1901,19,COUNTIF($L$20:L969,"&lt;&gt;")&lt;2001,20,COUNTIF($L$20:L969,"&lt;&gt;")&lt;2101,21,COUNTIF($L$20:L969,"&lt;&gt;")&lt;2201,22,COUNTIF($L$20:L969,"&lt;&gt;")&lt;2301,23,COUNTIF($L$20:L969,"&lt;&gt;")&lt;2401,24,COUNTIF($L$20:L969,"&lt;&gt;")&lt;2501,25,COUNTIF($L$20:L969,"&lt;&gt;")&lt;2601,26,COUNTIF($L$20:L969,"&lt;&gt;")&lt;2701,27,COUNTIF($L$20:L969,"&lt;&gt;")&lt;2801,28,COUNTIF($L$20:L969,"&lt;&gt;")&lt;2901,29,COUNTIF($L$20:L969,"&lt;&gt;")&lt;3001,30),"")</f>
        <v/>
      </c>
      <c r="AM969" t="str">
        <f t="shared" si="70"/>
        <v/>
      </c>
      <c r="AN969" t="str">
        <f t="shared" si="74"/>
        <v/>
      </c>
      <c r="AP969" t="str">
        <f t="shared" si="73"/>
        <v/>
      </c>
      <c r="AQ969" t="str">
        <f>IF(AO969="","",COUNTIFS(AM969:$AM$3019,AO969))</f>
        <v/>
      </c>
    </row>
    <row r="970" spans="1:43" x14ac:dyDescent="0.25">
      <c r="A970" s="6" t="str">
        <f>IF(COUNT($A$20:A969)&lt;&gt;$B$4,IF(A969="","",A969+1),"")</f>
        <v/>
      </c>
      <c r="B970" s="3"/>
      <c r="C970" s="3"/>
      <c r="D970" s="122"/>
      <c r="E970" s="3"/>
      <c r="F970" s="3"/>
      <c r="G970" s="3"/>
      <c r="H970" s="3"/>
      <c r="I970" s="120"/>
      <c r="J970" s="3"/>
      <c r="K970" s="95" t="str" cm="1">
        <f t="array" ref="K970">IF(OR($J$14 = "A",$J$14 = "B",$J$14 = "C"),IF(I970="","",IF(LEN(I970)&gt;2,_xlfn.IFS(ISNUMBER(SEARCH("_",I970)),I970,ISNUMBER(SEARCH(", ",I970)),SUBSTITUTE(I970,", ","_"),ISNUMBER(SEARCH("/ ",I970)),SUBSTITUTE(I970,"/ ","_"),ISNUMBER(SEARCH(",",I970)),SUBSTITUTE(I970,",","_"),ISNUMBER(SEARCH("/",I970)),SUBSTITUTE(I970,"/","_"),ISNUMBER(SEARCH("",I970)),I970),I970)),IF(OR($J$14 = "J",$J$14 = "K"),"",IF(D970="","",IF(LEN(D970)&gt;2,_xlfn.IFS(ISNUMBER(SEARCH("_",D970)),D970,ISNUMBER(SEARCH(", ",D970)),SUBSTITUTE(D970,", ","_"),ISNUMBER(SEARCH("/ ",D970)),SUBSTITUTE(D970,"/ ","_"),ISNUMBER(SEARCH(",",D970)),SUBSTITUTE(D970,",","_"),ISNUMBER(SEARCH("/",D970)),SUBSTITUTE(D970,"/","_"),ISNUMBER(SEARCH("",D970)),D970),D970))))</f>
        <v/>
      </c>
      <c r="L970" s="1"/>
      <c r="M970" s="1" t="str">
        <f t="shared" si="71"/>
        <v/>
      </c>
      <c r="N970" s="94" t="str">
        <f>IF($L970="None","",IF(ISERROR(VLOOKUP($L970,Info!$B$4:$B$266,1,FALSE)),"",VLOOKUP($L970,Info!$B$4:$L$266,5,FALSE)))</f>
        <v/>
      </c>
      <c r="O970" s="94" t="str">
        <f>IF(K970="","",IF(AND($J$12&lt;&gt;"ABC",N970="3"),"BAC",IF(N970="3","ABC",IF($J$12&lt;&gt;"ABC",IF($J$10="Standard",VLOOKUP(K970,Info!$BE$4:$BF$481,2,FALSE),VLOOKUP(K970,Info!$BI$4:$BJ$482,2,FALSE)),IF($J$10="Standard",VLOOKUP(K970,Info!$AG$4:$AH$2994,2,FALSE),VLOOKUP(K970,Info!$AK$4:$AL$2997,2,FALSE))))))</f>
        <v/>
      </c>
      <c r="P970" s="94" t="str">
        <f>IF($L970="None","",IF(ISERROR(VLOOKUP($L970,Info!$B$4:$B$266,1,FALSE)),"",VLOOKUP($L970,Info!$B$4:$L$266,3,FALSE)))</f>
        <v/>
      </c>
      <c r="Q970" s="96" t="str">
        <f>IF($L970="None","",IF(ISERROR(VLOOKUP($L970,Info!$B$4:$B$266,1,FALSE)),"",VLOOKUP($L970,Info!$B$4:$L$266,4,FALSE)))</f>
        <v/>
      </c>
      <c r="R970" s="1"/>
      <c r="S970" s="6" t="str">
        <f t="shared" si="72"/>
        <v/>
      </c>
      <c r="T970" s="6" t="str">
        <f>IF($L970="None","",IF(ISERROR(VLOOKUP($L970,Info!$B$4:$B$266,1,FALSE)),"",VLOOKUP($L970,Info!$B$4:$L$266,11,FALSE)))</f>
        <v/>
      </c>
      <c r="U970" s="1"/>
      <c r="V970" s="1"/>
      <c r="W970" s="1"/>
      <c r="X970" s="1" t="str">
        <f>IF($L970="None","",IF(ISERROR(VLOOKUP($L970,Info!$B$4:$B$266,1,FALSE)),"",IF(OR(W970="Metallic Liquid Tight",W970="Non-Metallic Liquid Tight",W970="LSZH",W970="Greenfield"),VLOOKUP($L970,Info!$B$4:$L$266,7,FALSE),"N/A")))</f>
        <v/>
      </c>
      <c r="Y970" s="1"/>
      <c r="Z970" s="96" t="str">
        <f>IF($L970="None","",IF(ISERROR(VLOOKUP($L970,Info!$B$4:$B$266,1,FALSE)),"",VLOOKUP($L970,Info!$B$4:$L$266,9,FALSE)))</f>
        <v/>
      </c>
      <c r="AA970" s="96" t="str">
        <f>IF($L970="None","",IF(ISERROR(VLOOKUP($L970,Info!$B$4:$B$266,1,FALSE)),"",VLOOKUP($L970,Info!$B$4:$L$266,8,FALSE)))</f>
        <v/>
      </c>
      <c r="AB970" s="96" t="str">
        <f>IF($L970="None","",IF(ISERROR(VLOOKUP($L970,Info!$B$4:$B$266,1,FALSE)),"",VLOOKUP($L970,Info!$B$4:$L$266,10,FALSE)))</f>
        <v/>
      </c>
      <c r="AC970" s="1" t="str">
        <f>IF(W970="SO Cable","Black,White",IF(O970="","",IF(P970="","",IF($J$12&lt;&gt;"ABC",IF(P970&lt;="250",VLOOKUP(O970,Info!$AZ$4:$BB$22,3,FALSE),VLOOKUP(O970,Info!$AZ$23:$BB$39,3,FALSE)),IF(P970&lt;="250",VLOOKUP(O970,Info!$AO$4:$AQ$22,3,FALSE),VLOOKUP(O970,Info!$AO$23:$AP$39,3,FALSE))))))</f>
        <v/>
      </c>
      <c r="AD970" s="1"/>
      <c r="AE970" s="1" t="str">
        <f>IF($L970="None","",IF(ISERROR(VLOOKUP($L970,Info!$B$4:$B$266,1,FALSE)),"",VLOOKUP($L970,Info!$B$4:$L$266,4,FALSE)))</f>
        <v/>
      </c>
      <c r="AF970" s="1" t="str">
        <f>IF($L970="None","",IF(ISERROR(VLOOKUP($L970,Info!$B$4:$B$266,1,FALSE)),"",VLOOKUP($L970,Info!$B$4:$L$266,6,FALSE)))</f>
        <v/>
      </c>
      <c r="AG970" s="1"/>
      <c r="AH970" s="33" t="str" cm="1">
        <f t="array" ref="AH970">IF(AND(L970&lt;&gt;"",O970&lt;&gt;"",R970:S970&lt;&gt;"",W970:X970&lt;&gt;"",Z970:AA970&lt;&gt;"",AC970&lt;&gt;""),"Good","Bad")</f>
        <v>Bad</v>
      </c>
      <c r="AL970" t="str" cm="1">
        <f t="array" ref="AL970">IF(R970&gt;0,_xlfn.IFS(COUNTIF($L$20:L970,"&lt;&gt;")&lt;101,1,COUNTIF($L$20:L970,"&lt;&gt;")&lt;201,2,COUNTIF($L$20:L970,"&lt;&gt;")&lt;301,3,COUNTIF($L$20:L970,"&lt;&gt;")&lt;401,4,COUNTIF($L$20:L970,"&lt;&gt;")&lt;501,5,COUNTIF($L$20:L970,"&lt;&gt;")&lt;601,6,COUNTIF($L$20:L970,"&lt;&gt;")&lt;701,7,COUNTIF($L$20:L970,"&lt;&gt;")&lt;801,8,COUNTIF($L$20:L970,"&lt;&gt;")&lt;901,9,COUNTIF($L$20:L970,"&lt;&gt;")&lt;1001,10,COUNTIF($L$20:L970,"&lt;&gt;")&lt;1101,11,COUNTIF($L$20:L970,"&lt;&gt;")&lt;1201,12,COUNTIF($L$20:L970,"&lt;&gt;")&lt;1301,13,COUNTIF($L$20:L970,"&lt;&gt;")&lt;1401,14,COUNTIF($L$20:L970,"&lt;&gt;")&lt;1501,15,COUNTIF($L$20:L970,"&lt;&gt;")&lt;1601,16,COUNTIF($L$20:L970,"&lt;&gt;")&lt;1701,17,COUNTIF($L$20:L970,"&lt;&gt;")&lt;1801,18,COUNTIF($L$20:L970,"&lt;&gt;")&lt;1901,19,COUNTIF($L$20:L970,"&lt;&gt;")&lt;2001,20,COUNTIF($L$20:L970,"&lt;&gt;")&lt;2101,21,COUNTIF($L$20:L970,"&lt;&gt;")&lt;2201,22,COUNTIF($L$20:L970,"&lt;&gt;")&lt;2301,23,COUNTIF($L$20:L970,"&lt;&gt;")&lt;2401,24,COUNTIF($L$20:L970,"&lt;&gt;")&lt;2501,25,COUNTIF($L$20:L970,"&lt;&gt;")&lt;2601,26,COUNTIF($L$20:L970,"&lt;&gt;")&lt;2701,27,COUNTIF($L$20:L970,"&lt;&gt;")&lt;2801,28,COUNTIF($L$20:L970,"&lt;&gt;")&lt;2901,29,COUNTIF($L$20:L970,"&lt;&gt;")&lt;3001,30),"")</f>
        <v/>
      </c>
      <c r="AM970" t="str">
        <f t="shared" si="70"/>
        <v/>
      </c>
      <c r="AN970" t="str">
        <f t="shared" si="74"/>
        <v/>
      </c>
      <c r="AP970" t="str">
        <f t="shared" si="73"/>
        <v/>
      </c>
      <c r="AQ970" t="str">
        <f>IF(AO970="","",COUNTIFS(AM970:$AM$3019,AO970))</f>
        <v/>
      </c>
    </row>
    <row r="971" spans="1:43" x14ac:dyDescent="0.25">
      <c r="A971" s="6" t="str">
        <f>IF(COUNT($A$20:A970)&lt;&gt;$B$4,IF(A970="","",A970+1),"")</f>
        <v/>
      </c>
      <c r="B971" s="3"/>
      <c r="C971" s="3"/>
      <c r="D971" s="122"/>
      <c r="E971" s="3"/>
      <c r="F971" s="3"/>
      <c r="G971" s="3"/>
      <c r="H971" s="3"/>
      <c r="I971" s="120"/>
      <c r="J971" s="3"/>
      <c r="K971" s="95" t="str" cm="1">
        <f t="array" ref="K971">IF(OR($J$14 = "A",$J$14 = "B",$J$14 = "C"),IF(I971="","",IF(LEN(I971)&gt;2,_xlfn.IFS(ISNUMBER(SEARCH("_",I971)),I971,ISNUMBER(SEARCH(", ",I971)),SUBSTITUTE(I971,", ","_"),ISNUMBER(SEARCH("/ ",I971)),SUBSTITUTE(I971,"/ ","_"),ISNUMBER(SEARCH(",",I971)),SUBSTITUTE(I971,",","_"),ISNUMBER(SEARCH("/",I971)),SUBSTITUTE(I971,"/","_"),ISNUMBER(SEARCH("",I971)),I971),I971)),IF(OR($J$14 = "J",$J$14 = "K"),"",IF(D971="","",IF(LEN(D971)&gt;2,_xlfn.IFS(ISNUMBER(SEARCH("_",D971)),D971,ISNUMBER(SEARCH(", ",D971)),SUBSTITUTE(D971,", ","_"),ISNUMBER(SEARCH("/ ",D971)),SUBSTITUTE(D971,"/ ","_"),ISNUMBER(SEARCH(",",D971)),SUBSTITUTE(D971,",","_"),ISNUMBER(SEARCH("/",D971)),SUBSTITUTE(D971,"/","_"),ISNUMBER(SEARCH("",D971)),D971),D971))))</f>
        <v/>
      </c>
      <c r="L971" s="1"/>
      <c r="M971" s="1" t="str">
        <f t="shared" si="71"/>
        <v/>
      </c>
      <c r="N971" s="94" t="str">
        <f>IF($L971="None","",IF(ISERROR(VLOOKUP($L971,Info!$B$4:$B$266,1,FALSE)),"",VLOOKUP($L971,Info!$B$4:$L$266,5,FALSE)))</f>
        <v/>
      </c>
      <c r="O971" s="94" t="str">
        <f>IF(K971="","",IF(AND($J$12&lt;&gt;"ABC",N971="3"),"BAC",IF(N971="3","ABC",IF($J$12&lt;&gt;"ABC",IF($J$10="Standard",VLOOKUP(K971,Info!$BE$4:$BF$481,2,FALSE),VLOOKUP(K971,Info!$BI$4:$BJ$482,2,FALSE)),IF($J$10="Standard",VLOOKUP(K971,Info!$AG$4:$AH$2994,2,FALSE),VLOOKUP(K971,Info!$AK$4:$AL$2997,2,FALSE))))))</f>
        <v/>
      </c>
      <c r="P971" s="94" t="str">
        <f>IF($L971="None","",IF(ISERROR(VLOOKUP($L971,Info!$B$4:$B$266,1,FALSE)),"",VLOOKUP($L971,Info!$B$4:$L$266,3,FALSE)))</f>
        <v/>
      </c>
      <c r="Q971" s="96" t="str">
        <f>IF($L971="None","",IF(ISERROR(VLOOKUP($L971,Info!$B$4:$B$266,1,FALSE)),"",VLOOKUP($L971,Info!$B$4:$L$266,4,FALSE)))</f>
        <v/>
      </c>
      <c r="R971" s="1"/>
      <c r="S971" s="6" t="str">
        <f t="shared" si="72"/>
        <v/>
      </c>
      <c r="T971" s="6" t="str">
        <f>IF($L971="None","",IF(ISERROR(VLOOKUP($L971,Info!$B$4:$B$266,1,FALSE)),"",VLOOKUP($L971,Info!$B$4:$L$266,11,FALSE)))</f>
        <v/>
      </c>
      <c r="U971" s="1"/>
      <c r="V971" s="1"/>
      <c r="W971" s="1"/>
      <c r="X971" s="1" t="str">
        <f>IF($L971="None","",IF(ISERROR(VLOOKUP($L971,Info!$B$4:$B$266,1,FALSE)),"",IF(OR(W971="Metallic Liquid Tight",W971="Non-Metallic Liquid Tight",W971="LSZH",W971="Greenfield"),VLOOKUP($L971,Info!$B$4:$L$266,7,FALSE),"N/A")))</f>
        <v/>
      </c>
      <c r="Y971" s="1"/>
      <c r="Z971" s="96" t="str">
        <f>IF($L971="None","",IF(ISERROR(VLOOKUP($L971,Info!$B$4:$B$266,1,FALSE)),"",VLOOKUP($L971,Info!$B$4:$L$266,9,FALSE)))</f>
        <v/>
      </c>
      <c r="AA971" s="96" t="str">
        <f>IF($L971="None","",IF(ISERROR(VLOOKUP($L971,Info!$B$4:$B$266,1,FALSE)),"",VLOOKUP($L971,Info!$B$4:$L$266,8,FALSE)))</f>
        <v/>
      </c>
      <c r="AB971" s="96" t="str">
        <f>IF($L971="None","",IF(ISERROR(VLOOKUP($L971,Info!$B$4:$B$266,1,FALSE)),"",VLOOKUP($L971,Info!$B$4:$L$266,10,FALSE)))</f>
        <v/>
      </c>
      <c r="AC971" s="1" t="str">
        <f>IF(W971="SO Cable","Black,White",IF(O971="","",IF(P971="","",IF($J$12&lt;&gt;"ABC",IF(P971&lt;="250",VLOOKUP(O971,Info!$AZ$4:$BB$22,3,FALSE),VLOOKUP(O971,Info!$AZ$23:$BB$39,3,FALSE)),IF(P971&lt;="250",VLOOKUP(O971,Info!$AO$4:$AQ$22,3,FALSE),VLOOKUP(O971,Info!$AO$23:$AP$39,3,FALSE))))))</f>
        <v/>
      </c>
      <c r="AD971" s="1"/>
      <c r="AE971" s="1" t="str">
        <f>IF($L971="None","",IF(ISERROR(VLOOKUP($L971,Info!$B$4:$B$266,1,FALSE)),"",VLOOKUP($L971,Info!$B$4:$L$266,4,FALSE)))</f>
        <v/>
      </c>
      <c r="AF971" s="1" t="str">
        <f>IF($L971="None","",IF(ISERROR(VLOOKUP($L971,Info!$B$4:$B$266,1,FALSE)),"",VLOOKUP($L971,Info!$B$4:$L$266,6,FALSE)))</f>
        <v/>
      </c>
      <c r="AG971" s="1"/>
      <c r="AH971" s="33" t="str" cm="1">
        <f t="array" ref="AH971">IF(AND(L971&lt;&gt;"",O971&lt;&gt;"",R971:S971&lt;&gt;"",W971:X971&lt;&gt;"",Z971:AA971&lt;&gt;"",AC971&lt;&gt;""),"Good","Bad")</f>
        <v>Bad</v>
      </c>
      <c r="AL971" t="str" cm="1">
        <f t="array" ref="AL971">IF(R971&gt;0,_xlfn.IFS(COUNTIF($L$20:L971,"&lt;&gt;")&lt;101,1,COUNTIF($L$20:L971,"&lt;&gt;")&lt;201,2,COUNTIF($L$20:L971,"&lt;&gt;")&lt;301,3,COUNTIF($L$20:L971,"&lt;&gt;")&lt;401,4,COUNTIF($L$20:L971,"&lt;&gt;")&lt;501,5,COUNTIF($L$20:L971,"&lt;&gt;")&lt;601,6,COUNTIF($L$20:L971,"&lt;&gt;")&lt;701,7,COUNTIF($L$20:L971,"&lt;&gt;")&lt;801,8,COUNTIF($L$20:L971,"&lt;&gt;")&lt;901,9,COUNTIF($L$20:L971,"&lt;&gt;")&lt;1001,10,COUNTIF($L$20:L971,"&lt;&gt;")&lt;1101,11,COUNTIF($L$20:L971,"&lt;&gt;")&lt;1201,12,COUNTIF($L$20:L971,"&lt;&gt;")&lt;1301,13,COUNTIF($L$20:L971,"&lt;&gt;")&lt;1401,14,COUNTIF($L$20:L971,"&lt;&gt;")&lt;1501,15,COUNTIF($L$20:L971,"&lt;&gt;")&lt;1601,16,COUNTIF($L$20:L971,"&lt;&gt;")&lt;1701,17,COUNTIF($L$20:L971,"&lt;&gt;")&lt;1801,18,COUNTIF($L$20:L971,"&lt;&gt;")&lt;1901,19,COUNTIF($L$20:L971,"&lt;&gt;")&lt;2001,20,COUNTIF($L$20:L971,"&lt;&gt;")&lt;2101,21,COUNTIF($L$20:L971,"&lt;&gt;")&lt;2201,22,COUNTIF($L$20:L971,"&lt;&gt;")&lt;2301,23,COUNTIF($L$20:L971,"&lt;&gt;")&lt;2401,24,COUNTIF($L$20:L971,"&lt;&gt;")&lt;2501,25,COUNTIF($L$20:L971,"&lt;&gt;")&lt;2601,26,COUNTIF($L$20:L971,"&lt;&gt;")&lt;2701,27,COUNTIF($L$20:L971,"&lt;&gt;")&lt;2801,28,COUNTIF($L$20:L971,"&lt;&gt;")&lt;2901,29,COUNTIF($L$20:L971,"&lt;&gt;")&lt;3001,30),"")</f>
        <v/>
      </c>
      <c r="AM971" t="str">
        <f t="shared" si="70"/>
        <v/>
      </c>
      <c r="AN971" t="str">
        <f t="shared" si="74"/>
        <v/>
      </c>
      <c r="AP971" t="str">
        <f t="shared" si="73"/>
        <v/>
      </c>
      <c r="AQ971" t="str">
        <f>IF(AO971="","",COUNTIFS(AM971:$AM$3019,AO971))</f>
        <v/>
      </c>
    </row>
    <row r="972" spans="1:43" x14ac:dyDescent="0.25">
      <c r="A972" s="6" t="str">
        <f>IF(COUNT($A$20:A971)&lt;&gt;$B$4,IF(A971="","",A971+1),"")</f>
        <v/>
      </c>
      <c r="B972" s="3"/>
      <c r="C972" s="3"/>
      <c r="D972" s="122"/>
      <c r="E972" s="3"/>
      <c r="F972" s="3"/>
      <c r="G972" s="3"/>
      <c r="H972" s="3"/>
      <c r="I972" s="120"/>
      <c r="J972" s="3"/>
      <c r="K972" s="95" t="str" cm="1">
        <f t="array" ref="K972">IF(OR($J$14 = "A",$J$14 = "B",$J$14 = "C"),IF(I972="","",IF(LEN(I972)&gt;2,_xlfn.IFS(ISNUMBER(SEARCH("_",I972)),I972,ISNUMBER(SEARCH(", ",I972)),SUBSTITUTE(I972,", ","_"),ISNUMBER(SEARCH("/ ",I972)),SUBSTITUTE(I972,"/ ","_"),ISNUMBER(SEARCH(",",I972)),SUBSTITUTE(I972,",","_"),ISNUMBER(SEARCH("/",I972)),SUBSTITUTE(I972,"/","_"),ISNUMBER(SEARCH("",I972)),I972),I972)),IF(OR($J$14 = "J",$J$14 = "K"),"",IF(D972="","",IF(LEN(D972)&gt;2,_xlfn.IFS(ISNUMBER(SEARCH("_",D972)),D972,ISNUMBER(SEARCH(", ",D972)),SUBSTITUTE(D972,", ","_"),ISNUMBER(SEARCH("/ ",D972)),SUBSTITUTE(D972,"/ ","_"),ISNUMBER(SEARCH(",",D972)),SUBSTITUTE(D972,",","_"),ISNUMBER(SEARCH("/",D972)),SUBSTITUTE(D972,"/","_"),ISNUMBER(SEARCH("",D972)),D972),D972))))</f>
        <v/>
      </c>
      <c r="L972" s="1"/>
      <c r="M972" s="1" t="str">
        <f t="shared" si="71"/>
        <v/>
      </c>
      <c r="N972" s="94" t="str">
        <f>IF($L972="None","",IF(ISERROR(VLOOKUP($L972,Info!$B$4:$B$266,1,FALSE)),"",VLOOKUP($L972,Info!$B$4:$L$266,5,FALSE)))</f>
        <v/>
      </c>
      <c r="O972" s="94" t="str">
        <f>IF(K972="","",IF(AND($J$12&lt;&gt;"ABC",N972="3"),"BAC",IF(N972="3","ABC",IF($J$12&lt;&gt;"ABC",IF($J$10="Standard",VLOOKUP(K972,Info!$BE$4:$BF$481,2,FALSE),VLOOKUP(K972,Info!$BI$4:$BJ$482,2,FALSE)),IF($J$10="Standard",VLOOKUP(K972,Info!$AG$4:$AH$2994,2,FALSE),VLOOKUP(K972,Info!$AK$4:$AL$2997,2,FALSE))))))</f>
        <v/>
      </c>
      <c r="P972" s="94" t="str">
        <f>IF($L972="None","",IF(ISERROR(VLOOKUP($L972,Info!$B$4:$B$266,1,FALSE)),"",VLOOKUP($L972,Info!$B$4:$L$266,3,FALSE)))</f>
        <v/>
      </c>
      <c r="Q972" s="96" t="str">
        <f>IF($L972="None","",IF(ISERROR(VLOOKUP($L972,Info!$B$4:$B$266,1,FALSE)),"",VLOOKUP($L972,Info!$B$4:$L$266,4,FALSE)))</f>
        <v/>
      </c>
      <c r="R972" s="1"/>
      <c r="S972" s="6" t="str">
        <f t="shared" si="72"/>
        <v/>
      </c>
      <c r="T972" s="6" t="str">
        <f>IF($L972="None","",IF(ISERROR(VLOOKUP($L972,Info!$B$4:$B$266,1,FALSE)),"",VLOOKUP($L972,Info!$B$4:$L$266,11,FALSE)))</f>
        <v/>
      </c>
      <c r="U972" s="1"/>
      <c r="V972" s="1"/>
      <c r="W972" s="1"/>
      <c r="X972" s="1" t="str">
        <f>IF($L972="None","",IF(ISERROR(VLOOKUP($L972,Info!$B$4:$B$266,1,FALSE)),"",IF(OR(W972="Metallic Liquid Tight",W972="Non-Metallic Liquid Tight",W972="LSZH",W972="Greenfield"),VLOOKUP($L972,Info!$B$4:$L$266,7,FALSE),"N/A")))</f>
        <v/>
      </c>
      <c r="Y972" s="1"/>
      <c r="Z972" s="96" t="str">
        <f>IF($L972="None","",IF(ISERROR(VLOOKUP($L972,Info!$B$4:$B$266,1,FALSE)),"",VLOOKUP($L972,Info!$B$4:$L$266,9,FALSE)))</f>
        <v/>
      </c>
      <c r="AA972" s="96" t="str">
        <f>IF($L972="None","",IF(ISERROR(VLOOKUP($L972,Info!$B$4:$B$266,1,FALSE)),"",VLOOKUP($L972,Info!$B$4:$L$266,8,FALSE)))</f>
        <v/>
      </c>
      <c r="AB972" s="96" t="str">
        <f>IF($L972="None","",IF(ISERROR(VLOOKUP($L972,Info!$B$4:$B$266,1,FALSE)),"",VLOOKUP($L972,Info!$B$4:$L$266,10,FALSE)))</f>
        <v/>
      </c>
      <c r="AC972" s="1" t="str">
        <f>IF(W972="SO Cable","Black,White",IF(O972="","",IF(P972="","",IF($J$12&lt;&gt;"ABC",IF(P972&lt;="250",VLOOKUP(O972,Info!$AZ$4:$BB$22,3,FALSE),VLOOKUP(O972,Info!$AZ$23:$BB$39,3,FALSE)),IF(P972&lt;="250",VLOOKUP(O972,Info!$AO$4:$AQ$22,3,FALSE),VLOOKUP(O972,Info!$AO$23:$AP$39,3,FALSE))))))</f>
        <v/>
      </c>
      <c r="AD972" s="1"/>
      <c r="AE972" s="1" t="str">
        <f>IF($L972="None","",IF(ISERROR(VLOOKUP($L972,Info!$B$4:$B$266,1,FALSE)),"",VLOOKUP($L972,Info!$B$4:$L$266,4,FALSE)))</f>
        <v/>
      </c>
      <c r="AF972" s="1" t="str">
        <f>IF($L972="None","",IF(ISERROR(VLOOKUP($L972,Info!$B$4:$B$266,1,FALSE)),"",VLOOKUP($L972,Info!$B$4:$L$266,6,FALSE)))</f>
        <v/>
      </c>
      <c r="AG972" s="1"/>
      <c r="AH972" s="33" t="str" cm="1">
        <f t="array" ref="AH972">IF(AND(L972&lt;&gt;"",O972&lt;&gt;"",R972:S972&lt;&gt;"",W972:X972&lt;&gt;"",Z972:AA972&lt;&gt;"",AC972&lt;&gt;""),"Good","Bad")</f>
        <v>Bad</v>
      </c>
      <c r="AL972" t="str" cm="1">
        <f t="array" ref="AL972">IF(R972&gt;0,_xlfn.IFS(COUNTIF($L$20:L972,"&lt;&gt;")&lt;101,1,COUNTIF($L$20:L972,"&lt;&gt;")&lt;201,2,COUNTIF($L$20:L972,"&lt;&gt;")&lt;301,3,COUNTIF($L$20:L972,"&lt;&gt;")&lt;401,4,COUNTIF($L$20:L972,"&lt;&gt;")&lt;501,5,COUNTIF($L$20:L972,"&lt;&gt;")&lt;601,6,COUNTIF($L$20:L972,"&lt;&gt;")&lt;701,7,COUNTIF($L$20:L972,"&lt;&gt;")&lt;801,8,COUNTIF($L$20:L972,"&lt;&gt;")&lt;901,9,COUNTIF($L$20:L972,"&lt;&gt;")&lt;1001,10,COUNTIF($L$20:L972,"&lt;&gt;")&lt;1101,11,COUNTIF($L$20:L972,"&lt;&gt;")&lt;1201,12,COUNTIF($L$20:L972,"&lt;&gt;")&lt;1301,13,COUNTIF($L$20:L972,"&lt;&gt;")&lt;1401,14,COUNTIF($L$20:L972,"&lt;&gt;")&lt;1501,15,COUNTIF($L$20:L972,"&lt;&gt;")&lt;1601,16,COUNTIF($L$20:L972,"&lt;&gt;")&lt;1701,17,COUNTIF($L$20:L972,"&lt;&gt;")&lt;1801,18,COUNTIF($L$20:L972,"&lt;&gt;")&lt;1901,19,COUNTIF($L$20:L972,"&lt;&gt;")&lt;2001,20,COUNTIF($L$20:L972,"&lt;&gt;")&lt;2101,21,COUNTIF($L$20:L972,"&lt;&gt;")&lt;2201,22,COUNTIF($L$20:L972,"&lt;&gt;")&lt;2301,23,COUNTIF($L$20:L972,"&lt;&gt;")&lt;2401,24,COUNTIF($L$20:L972,"&lt;&gt;")&lt;2501,25,COUNTIF($L$20:L972,"&lt;&gt;")&lt;2601,26,COUNTIF($L$20:L972,"&lt;&gt;")&lt;2701,27,COUNTIF($L$20:L972,"&lt;&gt;")&lt;2801,28,COUNTIF($L$20:L972,"&lt;&gt;")&lt;2901,29,COUNTIF($L$20:L972,"&lt;&gt;")&lt;3001,30),"")</f>
        <v/>
      </c>
      <c r="AM972" t="str">
        <f t="shared" si="70"/>
        <v/>
      </c>
      <c r="AN972" t="str">
        <f t="shared" si="74"/>
        <v/>
      </c>
      <c r="AP972" t="str">
        <f t="shared" si="73"/>
        <v/>
      </c>
      <c r="AQ972" t="str">
        <f>IF(AO972="","",COUNTIFS(AM972:$AM$3019,AO972))</f>
        <v/>
      </c>
    </row>
    <row r="973" spans="1:43" x14ac:dyDescent="0.25">
      <c r="A973" s="6" t="str">
        <f>IF(COUNT($A$20:A972)&lt;&gt;$B$4,IF(A972="","",A972+1),"")</f>
        <v/>
      </c>
      <c r="B973" s="3"/>
      <c r="C973" s="3"/>
      <c r="D973" s="122"/>
      <c r="E973" s="3"/>
      <c r="F973" s="3"/>
      <c r="G973" s="3"/>
      <c r="H973" s="3"/>
      <c r="I973" s="120"/>
      <c r="J973" s="3"/>
      <c r="K973" s="95" t="str" cm="1">
        <f t="array" ref="K973">IF(OR($J$14 = "A",$J$14 = "B",$J$14 = "C"),IF(I973="","",IF(LEN(I973)&gt;2,_xlfn.IFS(ISNUMBER(SEARCH("_",I973)),I973,ISNUMBER(SEARCH(", ",I973)),SUBSTITUTE(I973,", ","_"),ISNUMBER(SEARCH("/ ",I973)),SUBSTITUTE(I973,"/ ","_"),ISNUMBER(SEARCH(",",I973)),SUBSTITUTE(I973,",","_"),ISNUMBER(SEARCH("/",I973)),SUBSTITUTE(I973,"/","_"),ISNUMBER(SEARCH("",I973)),I973),I973)),IF(OR($J$14 = "J",$J$14 = "K"),"",IF(D973="","",IF(LEN(D973)&gt;2,_xlfn.IFS(ISNUMBER(SEARCH("_",D973)),D973,ISNUMBER(SEARCH(", ",D973)),SUBSTITUTE(D973,", ","_"),ISNUMBER(SEARCH("/ ",D973)),SUBSTITUTE(D973,"/ ","_"),ISNUMBER(SEARCH(",",D973)),SUBSTITUTE(D973,",","_"),ISNUMBER(SEARCH("/",D973)),SUBSTITUTE(D973,"/","_"),ISNUMBER(SEARCH("",D973)),D973),D973))))</f>
        <v/>
      </c>
      <c r="L973" s="1"/>
      <c r="M973" s="1" t="str">
        <f t="shared" si="71"/>
        <v/>
      </c>
      <c r="N973" s="94" t="str">
        <f>IF($L973="None","",IF(ISERROR(VLOOKUP($L973,Info!$B$4:$B$266,1,FALSE)),"",VLOOKUP($L973,Info!$B$4:$L$266,5,FALSE)))</f>
        <v/>
      </c>
      <c r="O973" s="94" t="str">
        <f>IF(K973="","",IF(AND($J$12&lt;&gt;"ABC",N973="3"),"BAC",IF(N973="3","ABC",IF($J$12&lt;&gt;"ABC",IF($J$10="Standard",VLOOKUP(K973,Info!$BE$4:$BF$481,2,FALSE),VLOOKUP(K973,Info!$BI$4:$BJ$482,2,FALSE)),IF($J$10="Standard",VLOOKUP(K973,Info!$AG$4:$AH$2994,2,FALSE),VLOOKUP(K973,Info!$AK$4:$AL$2997,2,FALSE))))))</f>
        <v/>
      </c>
      <c r="P973" s="94" t="str">
        <f>IF($L973="None","",IF(ISERROR(VLOOKUP($L973,Info!$B$4:$B$266,1,FALSE)),"",VLOOKUP($L973,Info!$B$4:$L$266,3,FALSE)))</f>
        <v/>
      </c>
      <c r="Q973" s="96" t="str">
        <f>IF($L973="None","",IF(ISERROR(VLOOKUP($L973,Info!$B$4:$B$266,1,FALSE)),"",VLOOKUP($L973,Info!$B$4:$L$266,4,FALSE)))</f>
        <v/>
      </c>
      <c r="R973" s="1"/>
      <c r="S973" s="6" t="str">
        <f t="shared" si="72"/>
        <v/>
      </c>
      <c r="T973" s="6" t="str">
        <f>IF($L973="None","",IF(ISERROR(VLOOKUP($L973,Info!$B$4:$B$266,1,FALSE)),"",VLOOKUP($L973,Info!$B$4:$L$266,11,FALSE)))</f>
        <v/>
      </c>
      <c r="U973" s="1"/>
      <c r="V973" s="1"/>
      <c r="W973" s="1"/>
      <c r="X973" s="1" t="str">
        <f>IF($L973="None","",IF(ISERROR(VLOOKUP($L973,Info!$B$4:$B$266,1,FALSE)),"",IF(OR(W973="Metallic Liquid Tight",W973="Non-Metallic Liquid Tight",W973="LSZH",W973="Greenfield"),VLOOKUP($L973,Info!$B$4:$L$266,7,FALSE),"N/A")))</f>
        <v/>
      </c>
      <c r="Y973" s="1"/>
      <c r="Z973" s="96" t="str">
        <f>IF($L973="None","",IF(ISERROR(VLOOKUP($L973,Info!$B$4:$B$266,1,FALSE)),"",VLOOKUP($L973,Info!$B$4:$L$266,9,FALSE)))</f>
        <v/>
      </c>
      <c r="AA973" s="96" t="str">
        <f>IF($L973="None","",IF(ISERROR(VLOOKUP($L973,Info!$B$4:$B$266,1,FALSE)),"",VLOOKUP($L973,Info!$B$4:$L$266,8,FALSE)))</f>
        <v/>
      </c>
      <c r="AB973" s="96" t="str">
        <f>IF($L973="None","",IF(ISERROR(VLOOKUP($L973,Info!$B$4:$B$266,1,FALSE)),"",VLOOKUP($L973,Info!$B$4:$L$266,10,FALSE)))</f>
        <v/>
      </c>
      <c r="AC973" s="1" t="str">
        <f>IF(W973="SO Cable","Black,White",IF(O973="","",IF(P973="","",IF($J$12&lt;&gt;"ABC",IF(P973&lt;="250",VLOOKUP(O973,Info!$AZ$4:$BB$22,3,FALSE),VLOOKUP(O973,Info!$AZ$23:$BB$39,3,FALSE)),IF(P973&lt;="250",VLOOKUP(O973,Info!$AO$4:$AQ$22,3,FALSE),VLOOKUP(O973,Info!$AO$23:$AP$39,3,FALSE))))))</f>
        <v/>
      </c>
      <c r="AD973" s="1"/>
      <c r="AE973" s="1" t="str">
        <f>IF($L973="None","",IF(ISERROR(VLOOKUP($L973,Info!$B$4:$B$266,1,FALSE)),"",VLOOKUP($L973,Info!$B$4:$L$266,4,FALSE)))</f>
        <v/>
      </c>
      <c r="AF973" s="1" t="str">
        <f>IF($L973="None","",IF(ISERROR(VLOOKUP($L973,Info!$B$4:$B$266,1,FALSE)),"",VLOOKUP($L973,Info!$B$4:$L$266,6,FALSE)))</f>
        <v/>
      </c>
      <c r="AG973" s="1"/>
      <c r="AH973" s="33" t="str" cm="1">
        <f t="array" ref="AH973">IF(AND(L973&lt;&gt;"",O973&lt;&gt;"",R973:S973&lt;&gt;"",W973:X973&lt;&gt;"",Z973:AA973&lt;&gt;"",AC973&lt;&gt;""),"Good","Bad")</f>
        <v>Bad</v>
      </c>
      <c r="AL973" t="str" cm="1">
        <f t="array" ref="AL973">IF(R973&gt;0,_xlfn.IFS(COUNTIF($L$20:L973,"&lt;&gt;")&lt;101,1,COUNTIF($L$20:L973,"&lt;&gt;")&lt;201,2,COUNTIF($L$20:L973,"&lt;&gt;")&lt;301,3,COUNTIF($L$20:L973,"&lt;&gt;")&lt;401,4,COUNTIF($L$20:L973,"&lt;&gt;")&lt;501,5,COUNTIF($L$20:L973,"&lt;&gt;")&lt;601,6,COUNTIF($L$20:L973,"&lt;&gt;")&lt;701,7,COUNTIF($L$20:L973,"&lt;&gt;")&lt;801,8,COUNTIF($L$20:L973,"&lt;&gt;")&lt;901,9,COUNTIF($L$20:L973,"&lt;&gt;")&lt;1001,10,COUNTIF($L$20:L973,"&lt;&gt;")&lt;1101,11,COUNTIF($L$20:L973,"&lt;&gt;")&lt;1201,12,COUNTIF($L$20:L973,"&lt;&gt;")&lt;1301,13,COUNTIF($L$20:L973,"&lt;&gt;")&lt;1401,14,COUNTIF($L$20:L973,"&lt;&gt;")&lt;1501,15,COUNTIF($L$20:L973,"&lt;&gt;")&lt;1601,16,COUNTIF($L$20:L973,"&lt;&gt;")&lt;1701,17,COUNTIF($L$20:L973,"&lt;&gt;")&lt;1801,18,COUNTIF($L$20:L973,"&lt;&gt;")&lt;1901,19,COUNTIF($L$20:L973,"&lt;&gt;")&lt;2001,20,COUNTIF($L$20:L973,"&lt;&gt;")&lt;2101,21,COUNTIF($L$20:L973,"&lt;&gt;")&lt;2201,22,COUNTIF($L$20:L973,"&lt;&gt;")&lt;2301,23,COUNTIF($L$20:L973,"&lt;&gt;")&lt;2401,24,COUNTIF($L$20:L973,"&lt;&gt;")&lt;2501,25,COUNTIF($L$20:L973,"&lt;&gt;")&lt;2601,26,COUNTIF($L$20:L973,"&lt;&gt;")&lt;2701,27,COUNTIF($L$20:L973,"&lt;&gt;")&lt;2801,28,COUNTIF($L$20:L973,"&lt;&gt;")&lt;2901,29,COUNTIF($L$20:L973,"&lt;&gt;")&lt;3001,30),"")</f>
        <v/>
      </c>
      <c r="AM973" t="str">
        <f t="shared" si="70"/>
        <v/>
      </c>
      <c r="AN973" t="str">
        <f t="shared" si="74"/>
        <v/>
      </c>
      <c r="AP973" t="str">
        <f t="shared" si="73"/>
        <v/>
      </c>
      <c r="AQ973" t="str">
        <f>IF(AO973="","",COUNTIFS(AM973:$AM$3019,AO973))</f>
        <v/>
      </c>
    </row>
    <row r="974" spans="1:43" x14ac:dyDescent="0.25">
      <c r="A974" s="6" t="str">
        <f>IF(COUNT($A$20:A973)&lt;&gt;$B$4,IF(A973="","",A973+1),"")</f>
        <v/>
      </c>
      <c r="B974" s="3"/>
      <c r="C974" s="3"/>
      <c r="D974" s="122"/>
      <c r="E974" s="3"/>
      <c r="F974" s="3"/>
      <c r="G974" s="3"/>
      <c r="H974" s="3"/>
      <c r="I974" s="120"/>
      <c r="J974" s="3"/>
      <c r="K974" s="95" t="str" cm="1">
        <f t="array" ref="K974">IF(OR($J$14 = "A",$J$14 = "B",$J$14 = "C"),IF(I974="","",IF(LEN(I974)&gt;2,_xlfn.IFS(ISNUMBER(SEARCH("_",I974)),I974,ISNUMBER(SEARCH(", ",I974)),SUBSTITUTE(I974,", ","_"),ISNUMBER(SEARCH("/ ",I974)),SUBSTITUTE(I974,"/ ","_"),ISNUMBER(SEARCH(",",I974)),SUBSTITUTE(I974,",","_"),ISNUMBER(SEARCH("/",I974)),SUBSTITUTE(I974,"/","_"),ISNUMBER(SEARCH("",I974)),I974),I974)),IF(OR($J$14 = "J",$J$14 = "K"),"",IF(D974="","",IF(LEN(D974)&gt;2,_xlfn.IFS(ISNUMBER(SEARCH("_",D974)),D974,ISNUMBER(SEARCH(", ",D974)),SUBSTITUTE(D974,", ","_"),ISNUMBER(SEARCH("/ ",D974)),SUBSTITUTE(D974,"/ ","_"),ISNUMBER(SEARCH(",",D974)),SUBSTITUTE(D974,",","_"),ISNUMBER(SEARCH("/",D974)),SUBSTITUTE(D974,"/","_"),ISNUMBER(SEARCH("",D974)),D974),D974))))</f>
        <v/>
      </c>
      <c r="L974" s="1"/>
      <c r="M974" s="1" t="str">
        <f t="shared" si="71"/>
        <v/>
      </c>
      <c r="N974" s="94" t="str">
        <f>IF($L974="None","",IF(ISERROR(VLOOKUP($L974,Info!$B$4:$B$266,1,FALSE)),"",VLOOKUP($L974,Info!$B$4:$L$266,5,FALSE)))</f>
        <v/>
      </c>
      <c r="O974" s="94" t="str">
        <f>IF(K974="","",IF(AND($J$12&lt;&gt;"ABC",N974="3"),"BAC",IF(N974="3","ABC",IF($J$12&lt;&gt;"ABC",IF($J$10="Standard",VLOOKUP(K974,Info!$BE$4:$BF$481,2,FALSE),VLOOKUP(K974,Info!$BI$4:$BJ$482,2,FALSE)),IF($J$10="Standard",VLOOKUP(K974,Info!$AG$4:$AH$2994,2,FALSE),VLOOKUP(K974,Info!$AK$4:$AL$2997,2,FALSE))))))</f>
        <v/>
      </c>
      <c r="P974" s="94" t="str">
        <f>IF($L974="None","",IF(ISERROR(VLOOKUP($L974,Info!$B$4:$B$266,1,FALSE)),"",VLOOKUP($L974,Info!$B$4:$L$266,3,FALSE)))</f>
        <v/>
      </c>
      <c r="Q974" s="96" t="str">
        <f>IF($L974="None","",IF(ISERROR(VLOOKUP($L974,Info!$B$4:$B$266,1,FALSE)),"",VLOOKUP($L974,Info!$B$4:$L$266,4,FALSE)))</f>
        <v/>
      </c>
      <c r="R974" s="1"/>
      <c r="S974" s="6" t="str">
        <f t="shared" si="72"/>
        <v/>
      </c>
      <c r="T974" s="6" t="str">
        <f>IF($L974="None","",IF(ISERROR(VLOOKUP($L974,Info!$B$4:$B$266,1,FALSE)),"",VLOOKUP($L974,Info!$B$4:$L$266,11,FALSE)))</f>
        <v/>
      </c>
      <c r="U974" s="1"/>
      <c r="V974" s="1"/>
      <c r="W974" s="1"/>
      <c r="X974" s="1" t="str">
        <f>IF($L974="None","",IF(ISERROR(VLOOKUP($L974,Info!$B$4:$B$266,1,FALSE)),"",IF(OR(W974="Metallic Liquid Tight",W974="Non-Metallic Liquid Tight",W974="LSZH",W974="Greenfield"),VLOOKUP($L974,Info!$B$4:$L$266,7,FALSE),"N/A")))</f>
        <v/>
      </c>
      <c r="Y974" s="1"/>
      <c r="Z974" s="96" t="str">
        <f>IF($L974="None","",IF(ISERROR(VLOOKUP($L974,Info!$B$4:$B$266,1,FALSE)),"",VLOOKUP($L974,Info!$B$4:$L$266,9,FALSE)))</f>
        <v/>
      </c>
      <c r="AA974" s="96" t="str">
        <f>IF($L974="None","",IF(ISERROR(VLOOKUP($L974,Info!$B$4:$B$266,1,FALSE)),"",VLOOKUP($L974,Info!$B$4:$L$266,8,FALSE)))</f>
        <v/>
      </c>
      <c r="AB974" s="96" t="str">
        <f>IF($L974="None","",IF(ISERROR(VLOOKUP($L974,Info!$B$4:$B$266,1,FALSE)),"",VLOOKUP($L974,Info!$B$4:$L$266,10,FALSE)))</f>
        <v/>
      </c>
      <c r="AC974" s="1" t="str">
        <f>IF(W974="SO Cable","Black,White",IF(O974="","",IF(P974="","",IF($J$12&lt;&gt;"ABC",IF(P974&lt;="250",VLOOKUP(O974,Info!$AZ$4:$BB$22,3,FALSE),VLOOKUP(O974,Info!$AZ$23:$BB$39,3,FALSE)),IF(P974&lt;="250",VLOOKUP(O974,Info!$AO$4:$AQ$22,3,FALSE),VLOOKUP(O974,Info!$AO$23:$AP$39,3,FALSE))))))</f>
        <v/>
      </c>
      <c r="AD974" s="1"/>
      <c r="AE974" s="1" t="str">
        <f>IF($L974="None","",IF(ISERROR(VLOOKUP($L974,Info!$B$4:$B$266,1,FALSE)),"",VLOOKUP($L974,Info!$B$4:$L$266,4,FALSE)))</f>
        <v/>
      </c>
      <c r="AF974" s="1" t="str">
        <f>IF($L974="None","",IF(ISERROR(VLOOKUP($L974,Info!$B$4:$B$266,1,FALSE)),"",VLOOKUP($L974,Info!$B$4:$L$266,6,FALSE)))</f>
        <v/>
      </c>
      <c r="AG974" s="1"/>
      <c r="AH974" s="33" t="str" cm="1">
        <f t="array" ref="AH974">IF(AND(L974&lt;&gt;"",O974&lt;&gt;"",R974:S974&lt;&gt;"",W974:X974&lt;&gt;"",Z974:AA974&lt;&gt;"",AC974&lt;&gt;""),"Good","Bad")</f>
        <v>Bad</v>
      </c>
      <c r="AL974" t="str" cm="1">
        <f t="array" ref="AL974">IF(R974&gt;0,_xlfn.IFS(COUNTIF($L$20:L974,"&lt;&gt;")&lt;101,1,COUNTIF($L$20:L974,"&lt;&gt;")&lt;201,2,COUNTIF($L$20:L974,"&lt;&gt;")&lt;301,3,COUNTIF($L$20:L974,"&lt;&gt;")&lt;401,4,COUNTIF($L$20:L974,"&lt;&gt;")&lt;501,5,COUNTIF($L$20:L974,"&lt;&gt;")&lt;601,6,COUNTIF($L$20:L974,"&lt;&gt;")&lt;701,7,COUNTIF($L$20:L974,"&lt;&gt;")&lt;801,8,COUNTIF($L$20:L974,"&lt;&gt;")&lt;901,9,COUNTIF($L$20:L974,"&lt;&gt;")&lt;1001,10,COUNTIF($L$20:L974,"&lt;&gt;")&lt;1101,11,COUNTIF($L$20:L974,"&lt;&gt;")&lt;1201,12,COUNTIF($L$20:L974,"&lt;&gt;")&lt;1301,13,COUNTIF($L$20:L974,"&lt;&gt;")&lt;1401,14,COUNTIF($L$20:L974,"&lt;&gt;")&lt;1501,15,COUNTIF($L$20:L974,"&lt;&gt;")&lt;1601,16,COUNTIF($L$20:L974,"&lt;&gt;")&lt;1701,17,COUNTIF($L$20:L974,"&lt;&gt;")&lt;1801,18,COUNTIF($L$20:L974,"&lt;&gt;")&lt;1901,19,COUNTIF($L$20:L974,"&lt;&gt;")&lt;2001,20,COUNTIF($L$20:L974,"&lt;&gt;")&lt;2101,21,COUNTIF($L$20:L974,"&lt;&gt;")&lt;2201,22,COUNTIF($L$20:L974,"&lt;&gt;")&lt;2301,23,COUNTIF($L$20:L974,"&lt;&gt;")&lt;2401,24,COUNTIF($L$20:L974,"&lt;&gt;")&lt;2501,25,COUNTIF($L$20:L974,"&lt;&gt;")&lt;2601,26,COUNTIF($L$20:L974,"&lt;&gt;")&lt;2701,27,COUNTIF($L$20:L974,"&lt;&gt;")&lt;2801,28,COUNTIF($L$20:L974,"&lt;&gt;")&lt;2901,29,COUNTIF($L$20:L974,"&lt;&gt;")&lt;3001,30),"")</f>
        <v/>
      </c>
      <c r="AM974" t="str">
        <f t="shared" si="70"/>
        <v/>
      </c>
      <c r="AN974" t="str">
        <f t="shared" si="74"/>
        <v/>
      </c>
      <c r="AP974" t="str">
        <f t="shared" si="73"/>
        <v/>
      </c>
      <c r="AQ974" t="str">
        <f>IF(AO974="","",COUNTIFS(AM974:$AM$3019,AO974))</f>
        <v/>
      </c>
    </row>
    <row r="975" spans="1:43" x14ac:dyDescent="0.25">
      <c r="A975" s="6" t="str">
        <f>IF(COUNT($A$20:A974)&lt;&gt;$B$4,IF(A974="","",A974+1),"")</f>
        <v/>
      </c>
      <c r="B975" s="3"/>
      <c r="C975" s="3"/>
      <c r="D975" s="122"/>
      <c r="E975" s="3"/>
      <c r="F975" s="3"/>
      <c r="G975" s="3"/>
      <c r="H975" s="3"/>
      <c r="I975" s="120"/>
      <c r="J975" s="3"/>
      <c r="K975" s="95" t="str" cm="1">
        <f t="array" ref="K975">IF(OR($J$14 = "A",$J$14 = "B",$J$14 = "C"),IF(I975="","",IF(LEN(I975)&gt;2,_xlfn.IFS(ISNUMBER(SEARCH("_",I975)),I975,ISNUMBER(SEARCH(", ",I975)),SUBSTITUTE(I975,", ","_"),ISNUMBER(SEARCH("/ ",I975)),SUBSTITUTE(I975,"/ ","_"),ISNUMBER(SEARCH(",",I975)),SUBSTITUTE(I975,",","_"),ISNUMBER(SEARCH("/",I975)),SUBSTITUTE(I975,"/","_"),ISNUMBER(SEARCH("",I975)),I975),I975)),IF(OR($J$14 = "J",$J$14 = "K"),"",IF(D975="","",IF(LEN(D975)&gt;2,_xlfn.IFS(ISNUMBER(SEARCH("_",D975)),D975,ISNUMBER(SEARCH(", ",D975)),SUBSTITUTE(D975,", ","_"),ISNUMBER(SEARCH("/ ",D975)),SUBSTITUTE(D975,"/ ","_"),ISNUMBER(SEARCH(",",D975)),SUBSTITUTE(D975,",","_"),ISNUMBER(SEARCH("/",D975)),SUBSTITUTE(D975,"/","_"),ISNUMBER(SEARCH("",D975)),D975),D975))))</f>
        <v/>
      </c>
      <c r="L975" s="1"/>
      <c r="M975" s="1" t="str">
        <f t="shared" si="71"/>
        <v/>
      </c>
      <c r="N975" s="94" t="str">
        <f>IF($L975="None","",IF(ISERROR(VLOOKUP($L975,Info!$B$4:$B$266,1,FALSE)),"",VLOOKUP($L975,Info!$B$4:$L$266,5,FALSE)))</f>
        <v/>
      </c>
      <c r="O975" s="94" t="str">
        <f>IF(K975="","",IF(AND($J$12&lt;&gt;"ABC",N975="3"),"BAC",IF(N975="3","ABC",IF($J$12&lt;&gt;"ABC",IF($J$10="Standard",VLOOKUP(K975,Info!$BE$4:$BF$481,2,FALSE),VLOOKUP(K975,Info!$BI$4:$BJ$482,2,FALSE)),IF($J$10="Standard",VLOOKUP(K975,Info!$AG$4:$AH$2994,2,FALSE),VLOOKUP(K975,Info!$AK$4:$AL$2997,2,FALSE))))))</f>
        <v/>
      </c>
      <c r="P975" s="94" t="str">
        <f>IF($L975="None","",IF(ISERROR(VLOOKUP($L975,Info!$B$4:$B$266,1,FALSE)),"",VLOOKUP($L975,Info!$B$4:$L$266,3,FALSE)))</f>
        <v/>
      </c>
      <c r="Q975" s="96" t="str">
        <f>IF($L975="None","",IF(ISERROR(VLOOKUP($L975,Info!$B$4:$B$266,1,FALSE)),"",VLOOKUP($L975,Info!$B$4:$L$266,4,FALSE)))</f>
        <v/>
      </c>
      <c r="R975" s="1"/>
      <c r="S975" s="6" t="str">
        <f t="shared" si="72"/>
        <v/>
      </c>
      <c r="T975" s="6" t="str">
        <f>IF($L975="None","",IF(ISERROR(VLOOKUP($L975,Info!$B$4:$B$266,1,FALSE)),"",VLOOKUP($L975,Info!$B$4:$L$266,11,FALSE)))</f>
        <v/>
      </c>
      <c r="U975" s="1"/>
      <c r="V975" s="1"/>
      <c r="W975" s="1"/>
      <c r="X975" s="1" t="str">
        <f>IF($L975="None","",IF(ISERROR(VLOOKUP($L975,Info!$B$4:$B$266,1,FALSE)),"",IF(OR(W975="Metallic Liquid Tight",W975="Non-Metallic Liquid Tight",W975="LSZH",W975="Greenfield"),VLOOKUP($L975,Info!$B$4:$L$266,7,FALSE),"N/A")))</f>
        <v/>
      </c>
      <c r="Y975" s="1"/>
      <c r="Z975" s="96" t="str">
        <f>IF($L975="None","",IF(ISERROR(VLOOKUP($L975,Info!$B$4:$B$266,1,FALSE)),"",VLOOKUP($L975,Info!$B$4:$L$266,9,FALSE)))</f>
        <v/>
      </c>
      <c r="AA975" s="96" t="str">
        <f>IF($L975="None","",IF(ISERROR(VLOOKUP($L975,Info!$B$4:$B$266,1,FALSE)),"",VLOOKUP($L975,Info!$B$4:$L$266,8,FALSE)))</f>
        <v/>
      </c>
      <c r="AB975" s="96" t="str">
        <f>IF($L975="None","",IF(ISERROR(VLOOKUP($L975,Info!$B$4:$B$266,1,FALSE)),"",VLOOKUP($L975,Info!$B$4:$L$266,10,FALSE)))</f>
        <v/>
      </c>
      <c r="AC975" s="1" t="str">
        <f>IF(W975="SO Cable","Black,White",IF(O975="","",IF(P975="","",IF($J$12&lt;&gt;"ABC",IF(P975&lt;="250",VLOOKUP(O975,Info!$AZ$4:$BB$22,3,FALSE),VLOOKUP(O975,Info!$AZ$23:$BB$39,3,FALSE)),IF(P975&lt;="250",VLOOKUP(O975,Info!$AO$4:$AQ$22,3,FALSE),VLOOKUP(O975,Info!$AO$23:$AP$39,3,FALSE))))))</f>
        <v/>
      </c>
      <c r="AD975" s="1"/>
      <c r="AE975" s="1" t="str">
        <f>IF($L975="None","",IF(ISERROR(VLOOKUP($L975,Info!$B$4:$B$266,1,FALSE)),"",VLOOKUP($L975,Info!$B$4:$L$266,4,FALSE)))</f>
        <v/>
      </c>
      <c r="AF975" s="1" t="str">
        <f>IF($L975="None","",IF(ISERROR(VLOOKUP($L975,Info!$B$4:$B$266,1,FALSE)),"",VLOOKUP($L975,Info!$B$4:$L$266,6,FALSE)))</f>
        <v/>
      </c>
      <c r="AG975" s="1"/>
      <c r="AH975" s="33" t="str" cm="1">
        <f t="array" ref="AH975">IF(AND(L975&lt;&gt;"",O975&lt;&gt;"",R975:S975&lt;&gt;"",W975:X975&lt;&gt;"",Z975:AA975&lt;&gt;"",AC975&lt;&gt;""),"Good","Bad")</f>
        <v>Bad</v>
      </c>
      <c r="AL975" t="str" cm="1">
        <f t="array" ref="AL975">IF(R975&gt;0,_xlfn.IFS(COUNTIF($L$20:L975,"&lt;&gt;")&lt;101,1,COUNTIF($L$20:L975,"&lt;&gt;")&lt;201,2,COUNTIF($L$20:L975,"&lt;&gt;")&lt;301,3,COUNTIF($L$20:L975,"&lt;&gt;")&lt;401,4,COUNTIF($L$20:L975,"&lt;&gt;")&lt;501,5,COUNTIF($L$20:L975,"&lt;&gt;")&lt;601,6,COUNTIF($L$20:L975,"&lt;&gt;")&lt;701,7,COUNTIF($L$20:L975,"&lt;&gt;")&lt;801,8,COUNTIF($L$20:L975,"&lt;&gt;")&lt;901,9,COUNTIF($L$20:L975,"&lt;&gt;")&lt;1001,10,COUNTIF($L$20:L975,"&lt;&gt;")&lt;1101,11,COUNTIF($L$20:L975,"&lt;&gt;")&lt;1201,12,COUNTIF($L$20:L975,"&lt;&gt;")&lt;1301,13,COUNTIF($L$20:L975,"&lt;&gt;")&lt;1401,14,COUNTIF($L$20:L975,"&lt;&gt;")&lt;1501,15,COUNTIF($L$20:L975,"&lt;&gt;")&lt;1601,16,COUNTIF($L$20:L975,"&lt;&gt;")&lt;1701,17,COUNTIF($L$20:L975,"&lt;&gt;")&lt;1801,18,COUNTIF($L$20:L975,"&lt;&gt;")&lt;1901,19,COUNTIF($L$20:L975,"&lt;&gt;")&lt;2001,20,COUNTIF($L$20:L975,"&lt;&gt;")&lt;2101,21,COUNTIF($L$20:L975,"&lt;&gt;")&lt;2201,22,COUNTIF($L$20:L975,"&lt;&gt;")&lt;2301,23,COUNTIF($L$20:L975,"&lt;&gt;")&lt;2401,24,COUNTIF($L$20:L975,"&lt;&gt;")&lt;2501,25,COUNTIF($L$20:L975,"&lt;&gt;")&lt;2601,26,COUNTIF($L$20:L975,"&lt;&gt;")&lt;2701,27,COUNTIF($L$20:L975,"&lt;&gt;")&lt;2801,28,COUNTIF($L$20:L975,"&lt;&gt;")&lt;2901,29,COUNTIF($L$20:L975,"&lt;&gt;")&lt;3001,30),"")</f>
        <v/>
      </c>
      <c r="AM975" t="str">
        <f t="shared" si="70"/>
        <v/>
      </c>
      <c r="AN975" t="str">
        <f t="shared" si="74"/>
        <v/>
      </c>
      <c r="AP975" t="str">
        <f t="shared" si="73"/>
        <v/>
      </c>
      <c r="AQ975" t="str">
        <f>IF(AO975="","",COUNTIFS(AM975:$AM$3019,AO975))</f>
        <v/>
      </c>
    </row>
    <row r="976" spans="1:43" x14ac:dyDescent="0.25">
      <c r="A976" s="6" t="str">
        <f>IF(COUNT($A$20:A975)&lt;&gt;$B$4,IF(A975="","",A975+1),"")</f>
        <v/>
      </c>
      <c r="B976" s="3"/>
      <c r="C976" s="3"/>
      <c r="D976" s="122"/>
      <c r="E976" s="3"/>
      <c r="F976" s="3"/>
      <c r="G976" s="3"/>
      <c r="H976" s="3"/>
      <c r="I976" s="120"/>
      <c r="J976" s="3"/>
      <c r="K976" s="95" t="str" cm="1">
        <f t="array" ref="K976">IF(OR($J$14 = "A",$J$14 = "B",$J$14 = "C"),IF(I976="","",IF(LEN(I976)&gt;2,_xlfn.IFS(ISNUMBER(SEARCH("_",I976)),I976,ISNUMBER(SEARCH(", ",I976)),SUBSTITUTE(I976,", ","_"),ISNUMBER(SEARCH("/ ",I976)),SUBSTITUTE(I976,"/ ","_"),ISNUMBER(SEARCH(",",I976)),SUBSTITUTE(I976,",","_"),ISNUMBER(SEARCH("/",I976)),SUBSTITUTE(I976,"/","_"),ISNUMBER(SEARCH("",I976)),I976),I976)),IF(OR($J$14 = "J",$J$14 = "K"),"",IF(D976="","",IF(LEN(D976)&gt;2,_xlfn.IFS(ISNUMBER(SEARCH("_",D976)),D976,ISNUMBER(SEARCH(", ",D976)),SUBSTITUTE(D976,", ","_"),ISNUMBER(SEARCH("/ ",D976)),SUBSTITUTE(D976,"/ ","_"),ISNUMBER(SEARCH(",",D976)),SUBSTITUTE(D976,",","_"),ISNUMBER(SEARCH("/",D976)),SUBSTITUTE(D976,"/","_"),ISNUMBER(SEARCH("",D976)),D976),D976))))</f>
        <v/>
      </c>
      <c r="L976" s="1"/>
      <c r="M976" s="1" t="str">
        <f t="shared" si="71"/>
        <v/>
      </c>
      <c r="N976" s="94" t="str">
        <f>IF($L976="None","",IF(ISERROR(VLOOKUP($L976,Info!$B$4:$B$266,1,FALSE)),"",VLOOKUP($L976,Info!$B$4:$L$266,5,FALSE)))</f>
        <v/>
      </c>
      <c r="O976" s="94" t="str">
        <f>IF(K976="","",IF(AND($J$12&lt;&gt;"ABC",N976="3"),"BAC",IF(N976="3","ABC",IF($J$12&lt;&gt;"ABC",IF($J$10="Standard",VLOOKUP(K976,Info!$BE$4:$BF$481,2,FALSE),VLOOKUP(K976,Info!$BI$4:$BJ$482,2,FALSE)),IF($J$10="Standard",VLOOKUP(K976,Info!$AG$4:$AH$2994,2,FALSE),VLOOKUP(K976,Info!$AK$4:$AL$2997,2,FALSE))))))</f>
        <v/>
      </c>
      <c r="P976" s="94" t="str">
        <f>IF($L976="None","",IF(ISERROR(VLOOKUP($L976,Info!$B$4:$B$266,1,FALSE)),"",VLOOKUP($L976,Info!$B$4:$L$266,3,FALSE)))</f>
        <v/>
      </c>
      <c r="Q976" s="96" t="str">
        <f>IF($L976="None","",IF(ISERROR(VLOOKUP($L976,Info!$B$4:$B$266,1,FALSE)),"",VLOOKUP($L976,Info!$B$4:$L$266,4,FALSE)))</f>
        <v/>
      </c>
      <c r="R976" s="1"/>
      <c r="S976" s="6" t="str">
        <f t="shared" si="72"/>
        <v/>
      </c>
      <c r="T976" s="6" t="str">
        <f>IF($L976="None","",IF(ISERROR(VLOOKUP($L976,Info!$B$4:$B$266,1,FALSE)),"",VLOOKUP($L976,Info!$B$4:$L$266,11,FALSE)))</f>
        <v/>
      </c>
      <c r="U976" s="1"/>
      <c r="V976" s="1"/>
      <c r="W976" s="1"/>
      <c r="X976" s="1" t="str">
        <f>IF($L976="None","",IF(ISERROR(VLOOKUP($L976,Info!$B$4:$B$266,1,FALSE)),"",IF(OR(W976="Metallic Liquid Tight",W976="Non-Metallic Liquid Tight",W976="LSZH",W976="Greenfield"),VLOOKUP($L976,Info!$B$4:$L$266,7,FALSE),"N/A")))</f>
        <v/>
      </c>
      <c r="Y976" s="1"/>
      <c r="Z976" s="96" t="str">
        <f>IF($L976="None","",IF(ISERROR(VLOOKUP($L976,Info!$B$4:$B$266,1,FALSE)),"",VLOOKUP($L976,Info!$B$4:$L$266,9,FALSE)))</f>
        <v/>
      </c>
      <c r="AA976" s="96" t="str">
        <f>IF($L976="None","",IF(ISERROR(VLOOKUP($L976,Info!$B$4:$B$266,1,FALSE)),"",VLOOKUP($L976,Info!$B$4:$L$266,8,FALSE)))</f>
        <v/>
      </c>
      <c r="AB976" s="96" t="str">
        <f>IF($L976="None","",IF(ISERROR(VLOOKUP($L976,Info!$B$4:$B$266,1,FALSE)),"",VLOOKUP($L976,Info!$B$4:$L$266,10,FALSE)))</f>
        <v/>
      </c>
      <c r="AC976" s="1" t="str">
        <f>IF(W976="SO Cable","Black,White",IF(O976="","",IF(P976="","",IF($J$12&lt;&gt;"ABC",IF(P976&lt;="250",VLOOKUP(O976,Info!$AZ$4:$BB$22,3,FALSE),VLOOKUP(O976,Info!$AZ$23:$BB$39,3,FALSE)),IF(P976&lt;="250",VLOOKUP(O976,Info!$AO$4:$AQ$22,3,FALSE),VLOOKUP(O976,Info!$AO$23:$AP$39,3,FALSE))))))</f>
        <v/>
      </c>
      <c r="AD976" s="1"/>
      <c r="AE976" s="1" t="str">
        <f>IF($L976="None","",IF(ISERROR(VLOOKUP($L976,Info!$B$4:$B$266,1,FALSE)),"",VLOOKUP($L976,Info!$B$4:$L$266,4,FALSE)))</f>
        <v/>
      </c>
      <c r="AF976" s="1" t="str">
        <f>IF($L976="None","",IF(ISERROR(VLOOKUP($L976,Info!$B$4:$B$266,1,FALSE)),"",VLOOKUP($L976,Info!$B$4:$L$266,6,FALSE)))</f>
        <v/>
      </c>
      <c r="AG976" s="1"/>
      <c r="AH976" s="33" t="str" cm="1">
        <f t="array" ref="AH976">IF(AND(L976&lt;&gt;"",O976&lt;&gt;"",R976:S976&lt;&gt;"",W976:X976&lt;&gt;"",Z976:AA976&lt;&gt;"",AC976&lt;&gt;""),"Good","Bad")</f>
        <v>Bad</v>
      </c>
      <c r="AL976" t="str" cm="1">
        <f t="array" ref="AL976">IF(R976&gt;0,_xlfn.IFS(COUNTIF($L$20:L976,"&lt;&gt;")&lt;101,1,COUNTIF($L$20:L976,"&lt;&gt;")&lt;201,2,COUNTIF($L$20:L976,"&lt;&gt;")&lt;301,3,COUNTIF($L$20:L976,"&lt;&gt;")&lt;401,4,COUNTIF($L$20:L976,"&lt;&gt;")&lt;501,5,COUNTIF($L$20:L976,"&lt;&gt;")&lt;601,6,COUNTIF($L$20:L976,"&lt;&gt;")&lt;701,7,COUNTIF($L$20:L976,"&lt;&gt;")&lt;801,8,COUNTIF($L$20:L976,"&lt;&gt;")&lt;901,9,COUNTIF($L$20:L976,"&lt;&gt;")&lt;1001,10,COUNTIF($L$20:L976,"&lt;&gt;")&lt;1101,11,COUNTIF($L$20:L976,"&lt;&gt;")&lt;1201,12,COUNTIF($L$20:L976,"&lt;&gt;")&lt;1301,13,COUNTIF($L$20:L976,"&lt;&gt;")&lt;1401,14,COUNTIF($L$20:L976,"&lt;&gt;")&lt;1501,15,COUNTIF($L$20:L976,"&lt;&gt;")&lt;1601,16,COUNTIF($L$20:L976,"&lt;&gt;")&lt;1701,17,COUNTIF($L$20:L976,"&lt;&gt;")&lt;1801,18,COUNTIF($L$20:L976,"&lt;&gt;")&lt;1901,19,COUNTIF($L$20:L976,"&lt;&gt;")&lt;2001,20,COUNTIF($L$20:L976,"&lt;&gt;")&lt;2101,21,COUNTIF($L$20:L976,"&lt;&gt;")&lt;2201,22,COUNTIF($L$20:L976,"&lt;&gt;")&lt;2301,23,COUNTIF($L$20:L976,"&lt;&gt;")&lt;2401,24,COUNTIF($L$20:L976,"&lt;&gt;")&lt;2501,25,COUNTIF($L$20:L976,"&lt;&gt;")&lt;2601,26,COUNTIF($L$20:L976,"&lt;&gt;")&lt;2701,27,COUNTIF($L$20:L976,"&lt;&gt;")&lt;2801,28,COUNTIF($L$20:L976,"&lt;&gt;")&lt;2901,29,COUNTIF($L$20:L976,"&lt;&gt;")&lt;3001,30),"")</f>
        <v/>
      </c>
      <c r="AM976" t="str">
        <f t="shared" si="70"/>
        <v/>
      </c>
      <c r="AN976" t="str">
        <f t="shared" si="74"/>
        <v/>
      </c>
      <c r="AP976" t="str">
        <f t="shared" si="73"/>
        <v/>
      </c>
      <c r="AQ976" t="str">
        <f>IF(AO976="","",COUNTIFS(AM976:$AM$3019,AO976))</f>
        <v/>
      </c>
    </row>
    <row r="977" spans="1:43" x14ac:dyDescent="0.25">
      <c r="A977" s="6" t="str">
        <f>IF(COUNT($A$20:A976)&lt;&gt;$B$4,IF(A976="","",A976+1),"")</f>
        <v/>
      </c>
      <c r="B977" s="3"/>
      <c r="C977" s="3"/>
      <c r="D977" s="122"/>
      <c r="E977" s="3"/>
      <c r="F977" s="3"/>
      <c r="G977" s="3"/>
      <c r="H977" s="3"/>
      <c r="I977" s="120"/>
      <c r="J977" s="3"/>
      <c r="K977" s="95" t="str" cm="1">
        <f t="array" ref="K977">IF(OR($J$14 = "A",$J$14 = "B",$J$14 = "C"),IF(I977="","",IF(LEN(I977)&gt;2,_xlfn.IFS(ISNUMBER(SEARCH("_",I977)),I977,ISNUMBER(SEARCH(", ",I977)),SUBSTITUTE(I977,", ","_"),ISNUMBER(SEARCH("/ ",I977)),SUBSTITUTE(I977,"/ ","_"),ISNUMBER(SEARCH(",",I977)),SUBSTITUTE(I977,",","_"),ISNUMBER(SEARCH("/",I977)),SUBSTITUTE(I977,"/","_"),ISNUMBER(SEARCH("",I977)),I977),I977)),IF(OR($J$14 = "J",$J$14 = "K"),"",IF(D977="","",IF(LEN(D977)&gt;2,_xlfn.IFS(ISNUMBER(SEARCH("_",D977)),D977,ISNUMBER(SEARCH(", ",D977)),SUBSTITUTE(D977,", ","_"),ISNUMBER(SEARCH("/ ",D977)),SUBSTITUTE(D977,"/ ","_"),ISNUMBER(SEARCH(",",D977)),SUBSTITUTE(D977,",","_"),ISNUMBER(SEARCH("/",D977)),SUBSTITUTE(D977,"/","_"),ISNUMBER(SEARCH("",D977)),D977),D977))))</f>
        <v/>
      </c>
      <c r="L977" s="1"/>
      <c r="M977" s="1" t="str">
        <f t="shared" si="71"/>
        <v/>
      </c>
      <c r="N977" s="94" t="str">
        <f>IF($L977="None","",IF(ISERROR(VLOOKUP($L977,Info!$B$4:$B$266,1,FALSE)),"",VLOOKUP($L977,Info!$B$4:$L$266,5,FALSE)))</f>
        <v/>
      </c>
      <c r="O977" s="94" t="str">
        <f>IF(K977="","",IF(AND($J$12&lt;&gt;"ABC",N977="3"),"BAC",IF(N977="3","ABC",IF($J$12&lt;&gt;"ABC",IF($J$10="Standard",VLOOKUP(K977,Info!$BE$4:$BF$481,2,FALSE),VLOOKUP(K977,Info!$BI$4:$BJ$482,2,FALSE)),IF($J$10="Standard",VLOOKUP(K977,Info!$AG$4:$AH$2994,2,FALSE),VLOOKUP(K977,Info!$AK$4:$AL$2997,2,FALSE))))))</f>
        <v/>
      </c>
      <c r="P977" s="94" t="str">
        <f>IF($L977="None","",IF(ISERROR(VLOOKUP($L977,Info!$B$4:$B$266,1,FALSE)),"",VLOOKUP($L977,Info!$B$4:$L$266,3,FALSE)))</f>
        <v/>
      </c>
      <c r="Q977" s="96" t="str">
        <f>IF($L977="None","",IF(ISERROR(VLOOKUP($L977,Info!$B$4:$B$266,1,FALSE)),"",VLOOKUP($L977,Info!$B$4:$L$266,4,FALSE)))</f>
        <v/>
      </c>
      <c r="R977" s="1"/>
      <c r="S977" s="6" t="str">
        <f t="shared" si="72"/>
        <v/>
      </c>
      <c r="T977" s="6" t="str">
        <f>IF($L977="None","",IF(ISERROR(VLOOKUP($L977,Info!$B$4:$B$266,1,FALSE)),"",VLOOKUP($L977,Info!$B$4:$L$266,11,FALSE)))</f>
        <v/>
      </c>
      <c r="U977" s="1"/>
      <c r="V977" s="1"/>
      <c r="W977" s="1"/>
      <c r="X977" s="1" t="str">
        <f>IF($L977="None","",IF(ISERROR(VLOOKUP($L977,Info!$B$4:$B$266,1,FALSE)),"",IF(OR(W977="Metallic Liquid Tight",W977="Non-Metallic Liquid Tight",W977="LSZH",W977="Greenfield"),VLOOKUP($L977,Info!$B$4:$L$266,7,FALSE),"N/A")))</f>
        <v/>
      </c>
      <c r="Y977" s="1"/>
      <c r="Z977" s="96" t="str">
        <f>IF($L977="None","",IF(ISERROR(VLOOKUP($L977,Info!$B$4:$B$266,1,FALSE)),"",VLOOKUP($L977,Info!$B$4:$L$266,9,FALSE)))</f>
        <v/>
      </c>
      <c r="AA977" s="96" t="str">
        <f>IF($L977="None","",IF(ISERROR(VLOOKUP($L977,Info!$B$4:$B$266,1,FALSE)),"",VLOOKUP($L977,Info!$B$4:$L$266,8,FALSE)))</f>
        <v/>
      </c>
      <c r="AB977" s="96" t="str">
        <f>IF($L977="None","",IF(ISERROR(VLOOKUP($L977,Info!$B$4:$B$266,1,FALSE)),"",VLOOKUP($L977,Info!$B$4:$L$266,10,FALSE)))</f>
        <v/>
      </c>
      <c r="AC977" s="1" t="str">
        <f>IF(W977="SO Cable","Black,White",IF(O977="","",IF(P977="","",IF($J$12&lt;&gt;"ABC",IF(P977&lt;="250",VLOOKUP(O977,Info!$AZ$4:$BB$22,3,FALSE),VLOOKUP(O977,Info!$AZ$23:$BB$39,3,FALSE)),IF(P977&lt;="250",VLOOKUP(O977,Info!$AO$4:$AQ$22,3,FALSE),VLOOKUP(O977,Info!$AO$23:$AP$39,3,FALSE))))))</f>
        <v/>
      </c>
      <c r="AD977" s="1"/>
      <c r="AE977" s="1" t="str">
        <f>IF($L977="None","",IF(ISERROR(VLOOKUP($L977,Info!$B$4:$B$266,1,FALSE)),"",VLOOKUP($L977,Info!$B$4:$L$266,4,FALSE)))</f>
        <v/>
      </c>
      <c r="AF977" s="1" t="str">
        <f>IF($L977="None","",IF(ISERROR(VLOOKUP($L977,Info!$B$4:$B$266,1,FALSE)),"",VLOOKUP($L977,Info!$B$4:$L$266,6,FALSE)))</f>
        <v/>
      </c>
      <c r="AG977" s="1"/>
      <c r="AH977" s="33" t="str" cm="1">
        <f t="array" ref="AH977">IF(AND(L977&lt;&gt;"",O977&lt;&gt;"",R977:S977&lt;&gt;"",W977:X977&lt;&gt;"",Z977:AA977&lt;&gt;"",AC977&lt;&gt;""),"Good","Bad")</f>
        <v>Bad</v>
      </c>
      <c r="AL977" t="str" cm="1">
        <f t="array" ref="AL977">IF(R977&gt;0,_xlfn.IFS(COUNTIF($L$20:L977,"&lt;&gt;")&lt;101,1,COUNTIF($L$20:L977,"&lt;&gt;")&lt;201,2,COUNTIF($L$20:L977,"&lt;&gt;")&lt;301,3,COUNTIF($L$20:L977,"&lt;&gt;")&lt;401,4,COUNTIF($L$20:L977,"&lt;&gt;")&lt;501,5,COUNTIF($L$20:L977,"&lt;&gt;")&lt;601,6,COUNTIF($L$20:L977,"&lt;&gt;")&lt;701,7,COUNTIF($L$20:L977,"&lt;&gt;")&lt;801,8,COUNTIF($L$20:L977,"&lt;&gt;")&lt;901,9,COUNTIF($L$20:L977,"&lt;&gt;")&lt;1001,10,COUNTIF($L$20:L977,"&lt;&gt;")&lt;1101,11,COUNTIF($L$20:L977,"&lt;&gt;")&lt;1201,12,COUNTIF($L$20:L977,"&lt;&gt;")&lt;1301,13,COUNTIF($L$20:L977,"&lt;&gt;")&lt;1401,14,COUNTIF($L$20:L977,"&lt;&gt;")&lt;1501,15,COUNTIF($L$20:L977,"&lt;&gt;")&lt;1601,16,COUNTIF($L$20:L977,"&lt;&gt;")&lt;1701,17,COUNTIF($L$20:L977,"&lt;&gt;")&lt;1801,18,COUNTIF($L$20:L977,"&lt;&gt;")&lt;1901,19,COUNTIF($L$20:L977,"&lt;&gt;")&lt;2001,20,COUNTIF($L$20:L977,"&lt;&gt;")&lt;2101,21,COUNTIF($L$20:L977,"&lt;&gt;")&lt;2201,22,COUNTIF($L$20:L977,"&lt;&gt;")&lt;2301,23,COUNTIF($L$20:L977,"&lt;&gt;")&lt;2401,24,COUNTIF($L$20:L977,"&lt;&gt;")&lt;2501,25,COUNTIF($L$20:L977,"&lt;&gt;")&lt;2601,26,COUNTIF($L$20:L977,"&lt;&gt;")&lt;2701,27,COUNTIF($L$20:L977,"&lt;&gt;")&lt;2801,28,COUNTIF($L$20:L977,"&lt;&gt;")&lt;2901,29,COUNTIF($L$20:L977,"&lt;&gt;")&lt;3001,30),"")</f>
        <v/>
      </c>
      <c r="AM977" t="str">
        <f t="shared" si="70"/>
        <v/>
      </c>
      <c r="AN977" t="str">
        <f t="shared" si="74"/>
        <v/>
      </c>
      <c r="AP977" t="str">
        <f t="shared" si="73"/>
        <v/>
      </c>
      <c r="AQ977" t="str">
        <f>IF(AO977="","",COUNTIFS(AM977:$AM$3019,AO977))</f>
        <v/>
      </c>
    </row>
    <row r="978" spans="1:43" x14ac:dyDescent="0.25">
      <c r="A978" s="6" t="str">
        <f>IF(COUNT($A$20:A977)&lt;&gt;$B$4,IF(A977="","",A977+1),"")</f>
        <v/>
      </c>
      <c r="B978" s="3"/>
      <c r="C978" s="3"/>
      <c r="D978" s="122"/>
      <c r="E978" s="3"/>
      <c r="F978" s="3"/>
      <c r="G978" s="3"/>
      <c r="H978" s="3"/>
      <c r="I978" s="120"/>
      <c r="J978" s="3"/>
      <c r="K978" s="95" t="str" cm="1">
        <f t="array" ref="K978">IF(OR($J$14 = "A",$J$14 = "B",$J$14 = "C"),IF(I978="","",IF(LEN(I978)&gt;2,_xlfn.IFS(ISNUMBER(SEARCH("_",I978)),I978,ISNUMBER(SEARCH(", ",I978)),SUBSTITUTE(I978,", ","_"),ISNUMBER(SEARCH("/ ",I978)),SUBSTITUTE(I978,"/ ","_"),ISNUMBER(SEARCH(",",I978)),SUBSTITUTE(I978,",","_"),ISNUMBER(SEARCH("/",I978)),SUBSTITUTE(I978,"/","_"),ISNUMBER(SEARCH("",I978)),I978),I978)),IF(OR($J$14 = "J",$J$14 = "K"),"",IF(D978="","",IF(LEN(D978)&gt;2,_xlfn.IFS(ISNUMBER(SEARCH("_",D978)),D978,ISNUMBER(SEARCH(", ",D978)),SUBSTITUTE(D978,", ","_"),ISNUMBER(SEARCH("/ ",D978)),SUBSTITUTE(D978,"/ ","_"),ISNUMBER(SEARCH(",",D978)),SUBSTITUTE(D978,",","_"),ISNUMBER(SEARCH("/",D978)),SUBSTITUTE(D978,"/","_"),ISNUMBER(SEARCH("",D978)),D978),D978))))</f>
        <v/>
      </c>
      <c r="L978" s="1"/>
      <c r="M978" s="1" t="str">
        <f t="shared" si="71"/>
        <v/>
      </c>
      <c r="N978" s="94" t="str">
        <f>IF($L978="None","",IF(ISERROR(VLOOKUP($L978,Info!$B$4:$B$266,1,FALSE)),"",VLOOKUP($L978,Info!$B$4:$L$266,5,FALSE)))</f>
        <v/>
      </c>
      <c r="O978" s="94" t="str">
        <f>IF(K978="","",IF(AND($J$12&lt;&gt;"ABC",N978="3"),"BAC",IF(N978="3","ABC",IF($J$12&lt;&gt;"ABC",IF($J$10="Standard",VLOOKUP(K978,Info!$BE$4:$BF$481,2,FALSE),VLOOKUP(K978,Info!$BI$4:$BJ$482,2,FALSE)),IF($J$10="Standard",VLOOKUP(K978,Info!$AG$4:$AH$2994,2,FALSE),VLOOKUP(K978,Info!$AK$4:$AL$2997,2,FALSE))))))</f>
        <v/>
      </c>
      <c r="P978" s="94" t="str">
        <f>IF($L978="None","",IF(ISERROR(VLOOKUP($L978,Info!$B$4:$B$266,1,FALSE)),"",VLOOKUP($L978,Info!$B$4:$L$266,3,FALSE)))</f>
        <v/>
      </c>
      <c r="Q978" s="96" t="str">
        <f>IF($L978="None","",IF(ISERROR(VLOOKUP($L978,Info!$B$4:$B$266,1,FALSE)),"",VLOOKUP($L978,Info!$B$4:$L$266,4,FALSE)))</f>
        <v/>
      </c>
      <c r="R978" s="1"/>
      <c r="S978" s="6" t="str">
        <f t="shared" si="72"/>
        <v/>
      </c>
      <c r="T978" s="6" t="str">
        <f>IF($L978="None","",IF(ISERROR(VLOOKUP($L978,Info!$B$4:$B$266,1,FALSE)),"",VLOOKUP($L978,Info!$B$4:$L$266,11,FALSE)))</f>
        <v/>
      </c>
      <c r="U978" s="1"/>
      <c r="V978" s="1"/>
      <c r="W978" s="1"/>
      <c r="X978" s="1" t="str">
        <f>IF($L978="None","",IF(ISERROR(VLOOKUP($L978,Info!$B$4:$B$266,1,FALSE)),"",IF(OR(W978="Metallic Liquid Tight",W978="Non-Metallic Liquid Tight",W978="LSZH",W978="Greenfield"),VLOOKUP($L978,Info!$B$4:$L$266,7,FALSE),"N/A")))</f>
        <v/>
      </c>
      <c r="Y978" s="1"/>
      <c r="Z978" s="96" t="str">
        <f>IF($L978="None","",IF(ISERROR(VLOOKUP($L978,Info!$B$4:$B$266,1,FALSE)),"",VLOOKUP($L978,Info!$B$4:$L$266,9,FALSE)))</f>
        <v/>
      </c>
      <c r="AA978" s="96" t="str">
        <f>IF($L978="None","",IF(ISERROR(VLOOKUP($L978,Info!$B$4:$B$266,1,FALSE)),"",VLOOKUP($L978,Info!$B$4:$L$266,8,FALSE)))</f>
        <v/>
      </c>
      <c r="AB978" s="96" t="str">
        <f>IF($L978="None","",IF(ISERROR(VLOOKUP($L978,Info!$B$4:$B$266,1,FALSE)),"",VLOOKUP($L978,Info!$B$4:$L$266,10,FALSE)))</f>
        <v/>
      </c>
      <c r="AC978" s="1" t="str">
        <f>IF(W978="SO Cable","Black,White",IF(O978="","",IF(P978="","",IF($J$12&lt;&gt;"ABC",IF(P978&lt;="250",VLOOKUP(O978,Info!$AZ$4:$BB$22,3,FALSE),VLOOKUP(O978,Info!$AZ$23:$BB$39,3,FALSE)),IF(P978&lt;="250",VLOOKUP(O978,Info!$AO$4:$AQ$22,3,FALSE),VLOOKUP(O978,Info!$AO$23:$AP$39,3,FALSE))))))</f>
        <v/>
      </c>
      <c r="AD978" s="1"/>
      <c r="AE978" s="1" t="str">
        <f>IF($L978="None","",IF(ISERROR(VLOOKUP($L978,Info!$B$4:$B$266,1,FALSE)),"",VLOOKUP($L978,Info!$B$4:$L$266,4,FALSE)))</f>
        <v/>
      </c>
      <c r="AF978" s="1" t="str">
        <f>IF($L978="None","",IF(ISERROR(VLOOKUP($L978,Info!$B$4:$B$266,1,FALSE)),"",VLOOKUP($L978,Info!$B$4:$L$266,6,FALSE)))</f>
        <v/>
      </c>
      <c r="AG978" s="1"/>
      <c r="AH978" s="33" t="str" cm="1">
        <f t="array" ref="AH978">IF(AND(L978&lt;&gt;"",O978&lt;&gt;"",R978:S978&lt;&gt;"",W978:X978&lt;&gt;"",Z978:AA978&lt;&gt;"",AC978&lt;&gt;""),"Good","Bad")</f>
        <v>Bad</v>
      </c>
      <c r="AL978" t="str" cm="1">
        <f t="array" ref="AL978">IF(R978&gt;0,_xlfn.IFS(COUNTIF($L$20:L978,"&lt;&gt;")&lt;101,1,COUNTIF($L$20:L978,"&lt;&gt;")&lt;201,2,COUNTIF($L$20:L978,"&lt;&gt;")&lt;301,3,COUNTIF($L$20:L978,"&lt;&gt;")&lt;401,4,COUNTIF($L$20:L978,"&lt;&gt;")&lt;501,5,COUNTIF($L$20:L978,"&lt;&gt;")&lt;601,6,COUNTIF($L$20:L978,"&lt;&gt;")&lt;701,7,COUNTIF($L$20:L978,"&lt;&gt;")&lt;801,8,COUNTIF($L$20:L978,"&lt;&gt;")&lt;901,9,COUNTIF($L$20:L978,"&lt;&gt;")&lt;1001,10,COUNTIF($L$20:L978,"&lt;&gt;")&lt;1101,11,COUNTIF($L$20:L978,"&lt;&gt;")&lt;1201,12,COUNTIF($L$20:L978,"&lt;&gt;")&lt;1301,13,COUNTIF($L$20:L978,"&lt;&gt;")&lt;1401,14,COUNTIF($L$20:L978,"&lt;&gt;")&lt;1501,15,COUNTIF($L$20:L978,"&lt;&gt;")&lt;1601,16,COUNTIF($L$20:L978,"&lt;&gt;")&lt;1701,17,COUNTIF($L$20:L978,"&lt;&gt;")&lt;1801,18,COUNTIF($L$20:L978,"&lt;&gt;")&lt;1901,19,COUNTIF($L$20:L978,"&lt;&gt;")&lt;2001,20,COUNTIF($L$20:L978,"&lt;&gt;")&lt;2101,21,COUNTIF($L$20:L978,"&lt;&gt;")&lt;2201,22,COUNTIF($L$20:L978,"&lt;&gt;")&lt;2301,23,COUNTIF($L$20:L978,"&lt;&gt;")&lt;2401,24,COUNTIF($L$20:L978,"&lt;&gt;")&lt;2501,25,COUNTIF($L$20:L978,"&lt;&gt;")&lt;2601,26,COUNTIF($L$20:L978,"&lt;&gt;")&lt;2701,27,COUNTIF($L$20:L978,"&lt;&gt;")&lt;2801,28,COUNTIF($L$20:L978,"&lt;&gt;")&lt;2901,29,COUNTIF($L$20:L978,"&lt;&gt;")&lt;3001,30),"")</f>
        <v/>
      </c>
      <c r="AM978" t="str">
        <f t="shared" si="70"/>
        <v/>
      </c>
      <c r="AN978" t="str">
        <f t="shared" si="74"/>
        <v/>
      </c>
      <c r="AP978" t="str">
        <f t="shared" si="73"/>
        <v/>
      </c>
      <c r="AQ978" t="str">
        <f>IF(AO978="","",COUNTIFS(AM978:$AM$3019,AO978))</f>
        <v/>
      </c>
    </row>
    <row r="979" spans="1:43" x14ac:dyDescent="0.25">
      <c r="A979" s="6" t="str">
        <f>IF(COUNT($A$20:A978)&lt;&gt;$B$4,IF(A978="","",A978+1),"")</f>
        <v/>
      </c>
      <c r="B979" s="3"/>
      <c r="C979" s="3"/>
      <c r="D979" s="122"/>
      <c r="E979" s="3"/>
      <c r="F979" s="3"/>
      <c r="G979" s="3"/>
      <c r="H979" s="3"/>
      <c r="I979" s="120"/>
      <c r="J979" s="3"/>
      <c r="K979" s="95" t="str" cm="1">
        <f t="array" ref="K979">IF(OR($J$14 = "A",$J$14 = "B",$J$14 = "C"),IF(I979="","",IF(LEN(I979)&gt;2,_xlfn.IFS(ISNUMBER(SEARCH("_",I979)),I979,ISNUMBER(SEARCH(", ",I979)),SUBSTITUTE(I979,", ","_"),ISNUMBER(SEARCH("/ ",I979)),SUBSTITUTE(I979,"/ ","_"),ISNUMBER(SEARCH(",",I979)),SUBSTITUTE(I979,",","_"),ISNUMBER(SEARCH("/",I979)),SUBSTITUTE(I979,"/","_"),ISNUMBER(SEARCH("",I979)),I979),I979)),IF(OR($J$14 = "J",$J$14 = "K"),"",IF(D979="","",IF(LEN(D979)&gt;2,_xlfn.IFS(ISNUMBER(SEARCH("_",D979)),D979,ISNUMBER(SEARCH(", ",D979)),SUBSTITUTE(D979,", ","_"),ISNUMBER(SEARCH("/ ",D979)),SUBSTITUTE(D979,"/ ","_"),ISNUMBER(SEARCH(",",D979)),SUBSTITUTE(D979,",","_"),ISNUMBER(SEARCH("/",D979)),SUBSTITUTE(D979,"/","_"),ISNUMBER(SEARCH("",D979)),D979),D979))))</f>
        <v/>
      </c>
      <c r="L979" s="1"/>
      <c r="M979" s="1" t="str">
        <f t="shared" si="71"/>
        <v/>
      </c>
      <c r="N979" s="94" t="str">
        <f>IF($L979="None","",IF(ISERROR(VLOOKUP($L979,Info!$B$4:$B$266,1,FALSE)),"",VLOOKUP($L979,Info!$B$4:$L$266,5,FALSE)))</f>
        <v/>
      </c>
      <c r="O979" s="94" t="str">
        <f>IF(K979="","",IF(AND($J$12&lt;&gt;"ABC",N979="3"),"BAC",IF(N979="3","ABC",IF($J$12&lt;&gt;"ABC",IF($J$10="Standard",VLOOKUP(K979,Info!$BE$4:$BF$481,2,FALSE),VLOOKUP(K979,Info!$BI$4:$BJ$482,2,FALSE)),IF($J$10="Standard",VLOOKUP(K979,Info!$AG$4:$AH$2994,2,FALSE),VLOOKUP(K979,Info!$AK$4:$AL$2997,2,FALSE))))))</f>
        <v/>
      </c>
      <c r="P979" s="94" t="str">
        <f>IF($L979="None","",IF(ISERROR(VLOOKUP($L979,Info!$B$4:$B$266,1,FALSE)),"",VLOOKUP($L979,Info!$B$4:$L$266,3,FALSE)))</f>
        <v/>
      </c>
      <c r="Q979" s="96" t="str">
        <f>IF($L979="None","",IF(ISERROR(VLOOKUP($L979,Info!$B$4:$B$266,1,FALSE)),"",VLOOKUP($L979,Info!$B$4:$L$266,4,FALSE)))</f>
        <v/>
      </c>
      <c r="R979" s="1"/>
      <c r="S979" s="6" t="str">
        <f t="shared" si="72"/>
        <v/>
      </c>
      <c r="T979" s="6" t="str">
        <f>IF($L979="None","",IF(ISERROR(VLOOKUP($L979,Info!$B$4:$B$266,1,FALSE)),"",VLOOKUP($L979,Info!$B$4:$L$266,11,FALSE)))</f>
        <v/>
      </c>
      <c r="U979" s="1"/>
      <c r="V979" s="1"/>
      <c r="W979" s="1"/>
      <c r="X979" s="1" t="str">
        <f>IF($L979="None","",IF(ISERROR(VLOOKUP($L979,Info!$B$4:$B$266,1,FALSE)),"",IF(OR(W979="Metallic Liquid Tight",W979="Non-Metallic Liquid Tight",W979="LSZH",W979="Greenfield"),VLOOKUP($L979,Info!$B$4:$L$266,7,FALSE),"N/A")))</f>
        <v/>
      </c>
      <c r="Y979" s="1"/>
      <c r="Z979" s="96" t="str">
        <f>IF($L979="None","",IF(ISERROR(VLOOKUP($L979,Info!$B$4:$B$266,1,FALSE)),"",VLOOKUP($L979,Info!$B$4:$L$266,9,FALSE)))</f>
        <v/>
      </c>
      <c r="AA979" s="96" t="str">
        <f>IF($L979="None","",IF(ISERROR(VLOOKUP($L979,Info!$B$4:$B$266,1,FALSE)),"",VLOOKUP($L979,Info!$B$4:$L$266,8,FALSE)))</f>
        <v/>
      </c>
      <c r="AB979" s="96" t="str">
        <f>IF($L979="None","",IF(ISERROR(VLOOKUP($L979,Info!$B$4:$B$266,1,FALSE)),"",VLOOKUP($L979,Info!$B$4:$L$266,10,FALSE)))</f>
        <v/>
      </c>
      <c r="AC979" s="1" t="str">
        <f>IF(W979="SO Cable","Black,White",IF(O979="","",IF(P979="","",IF($J$12&lt;&gt;"ABC",IF(P979&lt;="250",VLOOKUP(O979,Info!$AZ$4:$BB$22,3,FALSE),VLOOKUP(O979,Info!$AZ$23:$BB$39,3,FALSE)),IF(P979&lt;="250",VLOOKUP(O979,Info!$AO$4:$AQ$22,3,FALSE),VLOOKUP(O979,Info!$AO$23:$AP$39,3,FALSE))))))</f>
        <v/>
      </c>
      <c r="AD979" s="1"/>
      <c r="AE979" s="1" t="str">
        <f>IF($L979="None","",IF(ISERROR(VLOOKUP($L979,Info!$B$4:$B$266,1,FALSE)),"",VLOOKUP($L979,Info!$B$4:$L$266,4,FALSE)))</f>
        <v/>
      </c>
      <c r="AF979" s="1" t="str">
        <f>IF($L979="None","",IF(ISERROR(VLOOKUP($L979,Info!$B$4:$B$266,1,FALSE)),"",VLOOKUP($L979,Info!$B$4:$L$266,6,FALSE)))</f>
        <v/>
      </c>
      <c r="AG979" s="1"/>
      <c r="AH979" s="33" t="str" cm="1">
        <f t="array" ref="AH979">IF(AND(L979&lt;&gt;"",O979&lt;&gt;"",R979:S979&lt;&gt;"",W979:X979&lt;&gt;"",Z979:AA979&lt;&gt;"",AC979&lt;&gt;""),"Good","Bad")</f>
        <v>Bad</v>
      </c>
      <c r="AL979" t="str" cm="1">
        <f t="array" ref="AL979">IF(R979&gt;0,_xlfn.IFS(COUNTIF($L$20:L979,"&lt;&gt;")&lt;101,1,COUNTIF($L$20:L979,"&lt;&gt;")&lt;201,2,COUNTIF($L$20:L979,"&lt;&gt;")&lt;301,3,COUNTIF($L$20:L979,"&lt;&gt;")&lt;401,4,COUNTIF($L$20:L979,"&lt;&gt;")&lt;501,5,COUNTIF($L$20:L979,"&lt;&gt;")&lt;601,6,COUNTIF($L$20:L979,"&lt;&gt;")&lt;701,7,COUNTIF($L$20:L979,"&lt;&gt;")&lt;801,8,COUNTIF($L$20:L979,"&lt;&gt;")&lt;901,9,COUNTIF($L$20:L979,"&lt;&gt;")&lt;1001,10,COUNTIF($L$20:L979,"&lt;&gt;")&lt;1101,11,COUNTIF($L$20:L979,"&lt;&gt;")&lt;1201,12,COUNTIF($L$20:L979,"&lt;&gt;")&lt;1301,13,COUNTIF($L$20:L979,"&lt;&gt;")&lt;1401,14,COUNTIF($L$20:L979,"&lt;&gt;")&lt;1501,15,COUNTIF($L$20:L979,"&lt;&gt;")&lt;1601,16,COUNTIF($L$20:L979,"&lt;&gt;")&lt;1701,17,COUNTIF($L$20:L979,"&lt;&gt;")&lt;1801,18,COUNTIF($L$20:L979,"&lt;&gt;")&lt;1901,19,COUNTIF($L$20:L979,"&lt;&gt;")&lt;2001,20,COUNTIF($L$20:L979,"&lt;&gt;")&lt;2101,21,COUNTIF($L$20:L979,"&lt;&gt;")&lt;2201,22,COUNTIF($L$20:L979,"&lt;&gt;")&lt;2301,23,COUNTIF($L$20:L979,"&lt;&gt;")&lt;2401,24,COUNTIF($L$20:L979,"&lt;&gt;")&lt;2501,25,COUNTIF($L$20:L979,"&lt;&gt;")&lt;2601,26,COUNTIF($L$20:L979,"&lt;&gt;")&lt;2701,27,COUNTIF($L$20:L979,"&lt;&gt;")&lt;2801,28,COUNTIF($L$20:L979,"&lt;&gt;")&lt;2901,29,COUNTIF($L$20:L979,"&lt;&gt;")&lt;3001,30),"")</f>
        <v/>
      </c>
      <c r="AM979" t="str">
        <f t="shared" si="70"/>
        <v/>
      </c>
      <c r="AN979" t="str">
        <f t="shared" si="74"/>
        <v/>
      </c>
      <c r="AP979" t="str">
        <f t="shared" si="73"/>
        <v/>
      </c>
      <c r="AQ979" t="str">
        <f>IF(AO979="","",COUNTIFS(AM979:$AM$3019,AO979))</f>
        <v/>
      </c>
    </row>
    <row r="980" spans="1:43" x14ac:dyDescent="0.25">
      <c r="A980" s="6" t="str">
        <f>IF(COUNT($A$20:A979)&lt;&gt;$B$4,IF(A979="","",A979+1),"")</f>
        <v/>
      </c>
      <c r="B980" s="3"/>
      <c r="C980" s="3"/>
      <c r="D980" s="122"/>
      <c r="E980" s="3"/>
      <c r="F980" s="3"/>
      <c r="G980" s="3"/>
      <c r="H980" s="3"/>
      <c r="I980" s="120"/>
      <c r="J980" s="3"/>
      <c r="K980" s="95" t="str" cm="1">
        <f t="array" ref="K980">IF(OR($J$14 = "A",$J$14 = "B",$J$14 = "C"),IF(I980="","",IF(LEN(I980)&gt;2,_xlfn.IFS(ISNUMBER(SEARCH("_",I980)),I980,ISNUMBER(SEARCH(", ",I980)),SUBSTITUTE(I980,", ","_"),ISNUMBER(SEARCH("/ ",I980)),SUBSTITUTE(I980,"/ ","_"),ISNUMBER(SEARCH(",",I980)),SUBSTITUTE(I980,",","_"),ISNUMBER(SEARCH("/",I980)),SUBSTITUTE(I980,"/","_"),ISNUMBER(SEARCH("",I980)),I980),I980)),IF(OR($J$14 = "J",$J$14 = "K"),"",IF(D980="","",IF(LEN(D980)&gt;2,_xlfn.IFS(ISNUMBER(SEARCH("_",D980)),D980,ISNUMBER(SEARCH(", ",D980)),SUBSTITUTE(D980,", ","_"),ISNUMBER(SEARCH("/ ",D980)),SUBSTITUTE(D980,"/ ","_"),ISNUMBER(SEARCH(",",D980)),SUBSTITUTE(D980,",","_"),ISNUMBER(SEARCH("/",D980)),SUBSTITUTE(D980,"/","_"),ISNUMBER(SEARCH("",D980)),D980),D980))))</f>
        <v/>
      </c>
      <c r="L980" s="1"/>
      <c r="M980" s="1" t="str">
        <f t="shared" si="71"/>
        <v/>
      </c>
      <c r="N980" s="94" t="str">
        <f>IF($L980="None","",IF(ISERROR(VLOOKUP($L980,Info!$B$4:$B$266,1,FALSE)),"",VLOOKUP($L980,Info!$B$4:$L$266,5,FALSE)))</f>
        <v/>
      </c>
      <c r="O980" s="94" t="str">
        <f>IF(K980="","",IF(AND($J$12&lt;&gt;"ABC",N980="3"),"BAC",IF(N980="3","ABC",IF($J$12&lt;&gt;"ABC",IF($J$10="Standard",VLOOKUP(K980,Info!$BE$4:$BF$481,2,FALSE),VLOOKUP(K980,Info!$BI$4:$BJ$482,2,FALSE)),IF($J$10="Standard",VLOOKUP(K980,Info!$AG$4:$AH$2994,2,FALSE),VLOOKUP(K980,Info!$AK$4:$AL$2997,2,FALSE))))))</f>
        <v/>
      </c>
      <c r="P980" s="94" t="str">
        <f>IF($L980="None","",IF(ISERROR(VLOOKUP($L980,Info!$B$4:$B$266,1,FALSE)),"",VLOOKUP($L980,Info!$B$4:$L$266,3,FALSE)))</f>
        <v/>
      </c>
      <c r="Q980" s="96" t="str">
        <f>IF($L980="None","",IF(ISERROR(VLOOKUP($L980,Info!$B$4:$B$266,1,FALSE)),"",VLOOKUP($L980,Info!$B$4:$L$266,4,FALSE)))</f>
        <v/>
      </c>
      <c r="R980" s="1"/>
      <c r="S980" s="6" t="str">
        <f t="shared" si="72"/>
        <v/>
      </c>
      <c r="T980" s="6" t="str">
        <f>IF($L980="None","",IF(ISERROR(VLOOKUP($L980,Info!$B$4:$B$266,1,FALSE)),"",VLOOKUP($L980,Info!$B$4:$L$266,11,FALSE)))</f>
        <v/>
      </c>
      <c r="U980" s="1"/>
      <c r="V980" s="1"/>
      <c r="W980" s="1"/>
      <c r="X980" s="1" t="str">
        <f>IF($L980="None","",IF(ISERROR(VLOOKUP($L980,Info!$B$4:$B$266,1,FALSE)),"",IF(OR(W980="Metallic Liquid Tight",W980="Non-Metallic Liquid Tight",W980="LSZH",W980="Greenfield"),VLOOKUP($L980,Info!$B$4:$L$266,7,FALSE),"N/A")))</f>
        <v/>
      </c>
      <c r="Y980" s="1"/>
      <c r="Z980" s="96" t="str">
        <f>IF($L980="None","",IF(ISERROR(VLOOKUP($L980,Info!$B$4:$B$266,1,FALSE)),"",VLOOKUP($L980,Info!$B$4:$L$266,9,FALSE)))</f>
        <v/>
      </c>
      <c r="AA980" s="96" t="str">
        <f>IF($L980="None","",IF(ISERROR(VLOOKUP($L980,Info!$B$4:$B$266,1,FALSE)),"",VLOOKUP($L980,Info!$B$4:$L$266,8,FALSE)))</f>
        <v/>
      </c>
      <c r="AB980" s="96" t="str">
        <f>IF($L980="None","",IF(ISERROR(VLOOKUP($L980,Info!$B$4:$B$266,1,FALSE)),"",VLOOKUP($L980,Info!$B$4:$L$266,10,FALSE)))</f>
        <v/>
      </c>
      <c r="AC980" s="1" t="str">
        <f>IF(W980="SO Cable","Black,White",IF(O980="","",IF(P980="","",IF($J$12&lt;&gt;"ABC",IF(P980&lt;="250",VLOOKUP(O980,Info!$AZ$4:$BB$22,3,FALSE),VLOOKUP(O980,Info!$AZ$23:$BB$39,3,FALSE)),IF(P980&lt;="250",VLOOKUP(O980,Info!$AO$4:$AQ$22,3,FALSE),VLOOKUP(O980,Info!$AO$23:$AP$39,3,FALSE))))))</f>
        <v/>
      </c>
      <c r="AD980" s="1"/>
      <c r="AE980" s="1" t="str">
        <f>IF($L980="None","",IF(ISERROR(VLOOKUP($L980,Info!$B$4:$B$266,1,FALSE)),"",VLOOKUP($L980,Info!$B$4:$L$266,4,FALSE)))</f>
        <v/>
      </c>
      <c r="AF980" s="1" t="str">
        <f>IF($L980="None","",IF(ISERROR(VLOOKUP($L980,Info!$B$4:$B$266,1,FALSE)),"",VLOOKUP($L980,Info!$B$4:$L$266,6,FALSE)))</f>
        <v/>
      </c>
      <c r="AG980" s="1"/>
      <c r="AH980" s="33" t="str" cm="1">
        <f t="array" ref="AH980">IF(AND(L980&lt;&gt;"",O980&lt;&gt;"",R980:S980&lt;&gt;"",W980:X980&lt;&gt;"",Z980:AA980&lt;&gt;"",AC980&lt;&gt;""),"Good","Bad")</f>
        <v>Bad</v>
      </c>
      <c r="AL980" t="str" cm="1">
        <f t="array" ref="AL980">IF(R980&gt;0,_xlfn.IFS(COUNTIF($L$20:L980,"&lt;&gt;")&lt;101,1,COUNTIF($L$20:L980,"&lt;&gt;")&lt;201,2,COUNTIF($L$20:L980,"&lt;&gt;")&lt;301,3,COUNTIF($L$20:L980,"&lt;&gt;")&lt;401,4,COUNTIF($L$20:L980,"&lt;&gt;")&lt;501,5,COUNTIF($L$20:L980,"&lt;&gt;")&lt;601,6,COUNTIF($L$20:L980,"&lt;&gt;")&lt;701,7,COUNTIF($L$20:L980,"&lt;&gt;")&lt;801,8,COUNTIF($L$20:L980,"&lt;&gt;")&lt;901,9,COUNTIF($L$20:L980,"&lt;&gt;")&lt;1001,10,COUNTIF($L$20:L980,"&lt;&gt;")&lt;1101,11,COUNTIF($L$20:L980,"&lt;&gt;")&lt;1201,12,COUNTIF($L$20:L980,"&lt;&gt;")&lt;1301,13,COUNTIF($L$20:L980,"&lt;&gt;")&lt;1401,14,COUNTIF($L$20:L980,"&lt;&gt;")&lt;1501,15,COUNTIF($L$20:L980,"&lt;&gt;")&lt;1601,16,COUNTIF($L$20:L980,"&lt;&gt;")&lt;1701,17,COUNTIF($L$20:L980,"&lt;&gt;")&lt;1801,18,COUNTIF($L$20:L980,"&lt;&gt;")&lt;1901,19,COUNTIF($L$20:L980,"&lt;&gt;")&lt;2001,20,COUNTIF($L$20:L980,"&lt;&gt;")&lt;2101,21,COUNTIF($L$20:L980,"&lt;&gt;")&lt;2201,22,COUNTIF($L$20:L980,"&lt;&gt;")&lt;2301,23,COUNTIF($L$20:L980,"&lt;&gt;")&lt;2401,24,COUNTIF($L$20:L980,"&lt;&gt;")&lt;2501,25,COUNTIF($L$20:L980,"&lt;&gt;")&lt;2601,26,COUNTIF($L$20:L980,"&lt;&gt;")&lt;2701,27,COUNTIF($L$20:L980,"&lt;&gt;")&lt;2801,28,COUNTIF($L$20:L980,"&lt;&gt;")&lt;2901,29,COUNTIF($L$20:L980,"&lt;&gt;")&lt;3001,30),"")</f>
        <v/>
      </c>
      <c r="AM980" t="str">
        <f t="shared" ref="AM980:AM1043" si="75">L980&amp;Z980&amp;AA980&amp;W980&amp;X980&amp;Y980&amp;AL980</f>
        <v/>
      </c>
      <c r="AN980" t="str">
        <f t="shared" si="74"/>
        <v/>
      </c>
      <c r="AP980" t="str">
        <f t="shared" si="73"/>
        <v/>
      </c>
      <c r="AQ980" t="str">
        <f>IF(AO980="","",COUNTIFS(AM980:$AM$3019,AO980))</f>
        <v/>
      </c>
    </row>
    <row r="981" spans="1:43" x14ac:dyDescent="0.25">
      <c r="A981" s="6" t="str">
        <f>IF(COUNT($A$20:A980)&lt;&gt;$B$4,IF(A980="","",A980+1),"")</f>
        <v/>
      </c>
      <c r="B981" s="3"/>
      <c r="C981" s="3"/>
      <c r="D981" s="122"/>
      <c r="E981" s="3"/>
      <c r="F981" s="3"/>
      <c r="G981" s="3"/>
      <c r="H981" s="3"/>
      <c r="I981" s="120"/>
      <c r="J981" s="3"/>
      <c r="K981" s="95" t="str" cm="1">
        <f t="array" ref="K981">IF(OR($J$14 = "A",$J$14 = "B",$J$14 = "C"),IF(I981="","",IF(LEN(I981)&gt;2,_xlfn.IFS(ISNUMBER(SEARCH("_",I981)),I981,ISNUMBER(SEARCH(", ",I981)),SUBSTITUTE(I981,", ","_"),ISNUMBER(SEARCH("/ ",I981)),SUBSTITUTE(I981,"/ ","_"),ISNUMBER(SEARCH(",",I981)),SUBSTITUTE(I981,",","_"),ISNUMBER(SEARCH("/",I981)),SUBSTITUTE(I981,"/","_"),ISNUMBER(SEARCH("",I981)),I981),I981)),IF(OR($J$14 = "J",$J$14 = "K"),"",IF(D981="","",IF(LEN(D981)&gt;2,_xlfn.IFS(ISNUMBER(SEARCH("_",D981)),D981,ISNUMBER(SEARCH(", ",D981)),SUBSTITUTE(D981,", ","_"),ISNUMBER(SEARCH("/ ",D981)),SUBSTITUTE(D981,"/ ","_"),ISNUMBER(SEARCH(",",D981)),SUBSTITUTE(D981,",","_"),ISNUMBER(SEARCH("/",D981)),SUBSTITUTE(D981,"/","_"),ISNUMBER(SEARCH("",D981)),D981),D981))))</f>
        <v/>
      </c>
      <c r="L981" s="1"/>
      <c r="M981" s="1" t="str">
        <f t="shared" ref="M981:M1044" si="76">IF(L981="","","Pigtail")</f>
        <v/>
      </c>
      <c r="N981" s="94" t="str">
        <f>IF($L981="None","",IF(ISERROR(VLOOKUP($L981,Info!$B$4:$B$266,1,FALSE)),"",VLOOKUP($L981,Info!$B$4:$L$266,5,FALSE)))</f>
        <v/>
      </c>
      <c r="O981" s="94" t="str">
        <f>IF(K981="","",IF(AND($J$12&lt;&gt;"ABC",N981="3"),"BAC",IF(N981="3","ABC",IF($J$12&lt;&gt;"ABC",IF($J$10="Standard",VLOOKUP(K981,Info!$BE$4:$BF$481,2,FALSE),VLOOKUP(K981,Info!$BI$4:$BJ$482,2,FALSE)),IF($J$10="Standard",VLOOKUP(K981,Info!$AG$4:$AH$2994,2,FALSE),VLOOKUP(K981,Info!$AK$4:$AL$2997,2,FALSE))))))</f>
        <v/>
      </c>
      <c r="P981" s="94" t="str">
        <f>IF($L981="None","",IF(ISERROR(VLOOKUP($L981,Info!$B$4:$B$266,1,FALSE)),"",VLOOKUP($L981,Info!$B$4:$L$266,3,FALSE)))</f>
        <v/>
      </c>
      <c r="Q981" s="96" t="str">
        <f>IF($L981="None","",IF(ISERROR(VLOOKUP($L981,Info!$B$4:$B$266,1,FALSE)),"",VLOOKUP($L981,Info!$B$4:$L$266,4,FALSE)))</f>
        <v/>
      </c>
      <c r="R981" s="1"/>
      <c r="S981" s="6" t="str">
        <f t="shared" ref="S981:S1044" si="77">IF(M981 = "","",IF(M981 &lt;&gt; "Pigtail","0",""))</f>
        <v/>
      </c>
      <c r="T981" s="6" t="str">
        <f>IF($L981="None","",IF(ISERROR(VLOOKUP($L981,Info!$B$4:$B$266,1,FALSE)),"",VLOOKUP($L981,Info!$B$4:$L$266,11,FALSE)))</f>
        <v/>
      </c>
      <c r="U981" s="1"/>
      <c r="V981" s="1"/>
      <c r="W981" s="1"/>
      <c r="X981" s="1" t="str">
        <f>IF($L981="None","",IF(ISERROR(VLOOKUP($L981,Info!$B$4:$B$266,1,FALSE)),"",IF(OR(W981="Metallic Liquid Tight",W981="Non-Metallic Liquid Tight",W981="LSZH",W981="Greenfield"),VLOOKUP($L981,Info!$B$4:$L$266,7,FALSE),"N/A")))</f>
        <v/>
      </c>
      <c r="Y981" s="1"/>
      <c r="Z981" s="96" t="str">
        <f>IF($L981="None","",IF(ISERROR(VLOOKUP($L981,Info!$B$4:$B$266,1,FALSE)),"",VLOOKUP($L981,Info!$B$4:$L$266,9,FALSE)))</f>
        <v/>
      </c>
      <c r="AA981" s="96" t="str">
        <f>IF($L981="None","",IF(ISERROR(VLOOKUP($L981,Info!$B$4:$B$266,1,FALSE)),"",VLOOKUP($L981,Info!$B$4:$L$266,8,FALSE)))</f>
        <v/>
      </c>
      <c r="AB981" s="96" t="str">
        <f>IF($L981="None","",IF(ISERROR(VLOOKUP($L981,Info!$B$4:$B$266,1,FALSE)),"",VLOOKUP($L981,Info!$B$4:$L$266,10,FALSE)))</f>
        <v/>
      </c>
      <c r="AC981" s="1" t="str">
        <f>IF(W981="SO Cable","Black,White",IF(O981="","",IF(P981="","",IF($J$12&lt;&gt;"ABC",IF(P981&lt;="250",VLOOKUP(O981,Info!$AZ$4:$BB$22,3,FALSE),VLOOKUP(O981,Info!$AZ$23:$BB$39,3,FALSE)),IF(P981&lt;="250",VLOOKUP(O981,Info!$AO$4:$AQ$22,3,FALSE),VLOOKUP(O981,Info!$AO$23:$AP$39,3,FALSE))))))</f>
        <v/>
      </c>
      <c r="AD981" s="1"/>
      <c r="AE981" s="1" t="str">
        <f>IF($L981="None","",IF(ISERROR(VLOOKUP($L981,Info!$B$4:$B$266,1,FALSE)),"",VLOOKUP($L981,Info!$B$4:$L$266,4,FALSE)))</f>
        <v/>
      </c>
      <c r="AF981" s="1" t="str">
        <f>IF($L981="None","",IF(ISERROR(VLOOKUP($L981,Info!$B$4:$B$266,1,FALSE)),"",VLOOKUP($L981,Info!$B$4:$L$266,6,FALSE)))</f>
        <v/>
      </c>
      <c r="AG981" s="1"/>
      <c r="AH981" s="33" t="str" cm="1">
        <f t="array" ref="AH981">IF(AND(L981&lt;&gt;"",O981&lt;&gt;"",R981:S981&lt;&gt;"",W981:X981&lt;&gt;"",Z981:AA981&lt;&gt;"",AC981&lt;&gt;""),"Good","Bad")</f>
        <v>Bad</v>
      </c>
      <c r="AL981" t="str" cm="1">
        <f t="array" ref="AL981">IF(R981&gt;0,_xlfn.IFS(COUNTIF($L$20:L981,"&lt;&gt;")&lt;101,1,COUNTIF($L$20:L981,"&lt;&gt;")&lt;201,2,COUNTIF($L$20:L981,"&lt;&gt;")&lt;301,3,COUNTIF($L$20:L981,"&lt;&gt;")&lt;401,4,COUNTIF($L$20:L981,"&lt;&gt;")&lt;501,5,COUNTIF($L$20:L981,"&lt;&gt;")&lt;601,6,COUNTIF($L$20:L981,"&lt;&gt;")&lt;701,7,COUNTIF($L$20:L981,"&lt;&gt;")&lt;801,8,COUNTIF($L$20:L981,"&lt;&gt;")&lt;901,9,COUNTIF($L$20:L981,"&lt;&gt;")&lt;1001,10,COUNTIF($L$20:L981,"&lt;&gt;")&lt;1101,11,COUNTIF($L$20:L981,"&lt;&gt;")&lt;1201,12,COUNTIF($L$20:L981,"&lt;&gt;")&lt;1301,13,COUNTIF($L$20:L981,"&lt;&gt;")&lt;1401,14,COUNTIF($L$20:L981,"&lt;&gt;")&lt;1501,15,COUNTIF($L$20:L981,"&lt;&gt;")&lt;1601,16,COUNTIF($L$20:L981,"&lt;&gt;")&lt;1701,17,COUNTIF($L$20:L981,"&lt;&gt;")&lt;1801,18,COUNTIF($L$20:L981,"&lt;&gt;")&lt;1901,19,COUNTIF($L$20:L981,"&lt;&gt;")&lt;2001,20,COUNTIF($L$20:L981,"&lt;&gt;")&lt;2101,21,COUNTIF($L$20:L981,"&lt;&gt;")&lt;2201,22,COUNTIF($L$20:L981,"&lt;&gt;")&lt;2301,23,COUNTIF($L$20:L981,"&lt;&gt;")&lt;2401,24,COUNTIF($L$20:L981,"&lt;&gt;")&lt;2501,25,COUNTIF($L$20:L981,"&lt;&gt;")&lt;2601,26,COUNTIF($L$20:L981,"&lt;&gt;")&lt;2701,27,COUNTIF($L$20:L981,"&lt;&gt;")&lt;2801,28,COUNTIF($L$20:L981,"&lt;&gt;")&lt;2901,29,COUNTIF($L$20:L981,"&lt;&gt;")&lt;3001,30),"")</f>
        <v/>
      </c>
      <c r="AM981" t="str">
        <f t="shared" si="75"/>
        <v/>
      </c>
      <c r="AN981" t="str">
        <f t="shared" si="74"/>
        <v/>
      </c>
      <c r="AP981" t="str">
        <f t="shared" ref="AP981:AP1044" si="78">IF(R981&gt;0,AP980+1,"")</f>
        <v/>
      </c>
      <c r="AQ981" t="str">
        <f>IF(AO981="","",COUNTIFS(AM981:$AM$3019,AO981))</f>
        <v/>
      </c>
    </row>
    <row r="982" spans="1:43" x14ac:dyDescent="0.25">
      <c r="A982" s="6" t="str">
        <f>IF(COUNT($A$20:A981)&lt;&gt;$B$4,IF(A981="","",A981+1),"")</f>
        <v/>
      </c>
      <c r="B982" s="3"/>
      <c r="C982" s="3"/>
      <c r="D982" s="122"/>
      <c r="E982" s="3"/>
      <c r="F982" s="3"/>
      <c r="G982" s="3"/>
      <c r="H982" s="3"/>
      <c r="I982" s="120"/>
      <c r="J982" s="3"/>
      <c r="K982" s="95" t="str" cm="1">
        <f t="array" ref="K982">IF(OR($J$14 = "A",$J$14 = "B",$J$14 = "C"),IF(I982="","",IF(LEN(I982)&gt;2,_xlfn.IFS(ISNUMBER(SEARCH("_",I982)),I982,ISNUMBER(SEARCH(", ",I982)),SUBSTITUTE(I982,", ","_"),ISNUMBER(SEARCH("/ ",I982)),SUBSTITUTE(I982,"/ ","_"),ISNUMBER(SEARCH(",",I982)),SUBSTITUTE(I982,",","_"),ISNUMBER(SEARCH("/",I982)),SUBSTITUTE(I982,"/","_"),ISNUMBER(SEARCH("",I982)),I982),I982)),IF(OR($J$14 = "J",$J$14 = "K"),"",IF(D982="","",IF(LEN(D982)&gt;2,_xlfn.IFS(ISNUMBER(SEARCH("_",D982)),D982,ISNUMBER(SEARCH(", ",D982)),SUBSTITUTE(D982,", ","_"),ISNUMBER(SEARCH("/ ",D982)),SUBSTITUTE(D982,"/ ","_"),ISNUMBER(SEARCH(",",D982)),SUBSTITUTE(D982,",","_"),ISNUMBER(SEARCH("/",D982)),SUBSTITUTE(D982,"/","_"),ISNUMBER(SEARCH("",D982)),D982),D982))))</f>
        <v/>
      </c>
      <c r="L982" s="1"/>
      <c r="M982" s="1" t="str">
        <f t="shared" si="76"/>
        <v/>
      </c>
      <c r="N982" s="94" t="str">
        <f>IF($L982="None","",IF(ISERROR(VLOOKUP($L982,Info!$B$4:$B$266,1,FALSE)),"",VLOOKUP($L982,Info!$B$4:$L$266,5,FALSE)))</f>
        <v/>
      </c>
      <c r="O982" s="94" t="str">
        <f>IF(K982="","",IF(AND($J$12&lt;&gt;"ABC",N982="3"),"BAC",IF(N982="3","ABC",IF($J$12&lt;&gt;"ABC",IF($J$10="Standard",VLOOKUP(K982,Info!$BE$4:$BF$481,2,FALSE),VLOOKUP(K982,Info!$BI$4:$BJ$482,2,FALSE)),IF($J$10="Standard",VLOOKUP(K982,Info!$AG$4:$AH$2994,2,FALSE),VLOOKUP(K982,Info!$AK$4:$AL$2997,2,FALSE))))))</f>
        <v/>
      </c>
      <c r="P982" s="94" t="str">
        <f>IF($L982="None","",IF(ISERROR(VLOOKUP($L982,Info!$B$4:$B$266,1,FALSE)),"",VLOOKUP($L982,Info!$B$4:$L$266,3,FALSE)))</f>
        <v/>
      </c>
      <c r="Q982" s="96" t="str">
        <f>IF($L982="None","",IF(ISERROR(VLOOKUP($L982,Info!$B$4:$B$266,1,FALSE)),"",VLOOKUP($L982,Info!$B$4:$L$266,4,FALSE)))</f>
        <v/>
      </c>
      <c r="R982" s="1"/>
      <c r="S982" s="6" t="str">
        <f t="shared" si="77"/>
        <v/>
      </c>
      <c r="T982" s="6" t="str">
        <f>IF($L982="None","",IF(ISERROR(VLOOKUP($L982,Info!$B$4:$B$266,1,FALSE)),"",VLOOKUP($L982,Info!$B$4:$L$266,11,FALSE)))</f>
        <v/>
      </c>
      <c r="U982" s="1"/>
      <c r="V982" s="1"/>
      <c r="W982" s="1"/>
      <c r="X982" s="1" t="str">
        <f>IF($L982="None","",IF(ISERROR(VLOOKUP($L982,Info!$B$4:$B$266,1,FALSE)),"",IF(OR(W982="Metallic Liquid Tight",W982="Non-Metallic Liquid Tight",W982="LSZH",W982="Greenfield"),VLOOKUP($L982,Info!$B$4:$L$266,7,FALSE),"N/A")))</f>
        <v/>
      </c>
      <c r="Y982" s="1"/>
      <c r="Z982" s="96" t="str">
        <f>IF($L982="None","",IF(ISERROR(VLOOKUP($L982,Info!$B$4:$B$266,1,FALSE)),"",VLOOKUP($L982,Info!$B$4:$L$266,9,FALSE)))</f>
        <v/>
      </c>
      <c r="AA982" s="96" t="str">
        <f>IF($L982="None","",IF(ISERROR(VLOOKUP($L982,Info!$B$4:$B$266,1,FALSE)),"",VLOOKUP($L982,Info!$B$4:$L$266,8,FALSE)))</f>
        <v/>
      </c>
      <c r="AB982" s="96" t="str">
        <f>IF($L982="None","",IF(ISERROR(VLOOKUP($L982,Info!$B$4:$B$266,1,FALSE)),"",VLOOKUP($L982,Info!$B$4:$L$266,10,FALSE)))</f>
        <v/>
      </c>
      <c r="AC982" s="1" t="str">
        <f>IF(W982="SO Cable","Black,White",IF(O982="","",IF(P982="","",IF($J$12&lt;&gt;"ABC",IF(P982&lt;="250",VLOOKUP(O982,Info!$AZ$4:$BB$22,3,FALSE),VLOOKUP(O982,Info!$AZ$23:$BB$39,3,FALSE)),IF(P982&lt;="250",VLOOKUP(O982,Info!$AO$4:$AQ$22,3,FALSE),VLOOKUP(O982,Info!$AO$23:$AP$39,3,FALSE))))))</f>
        <v/>
      </c>
      <c r="AD982" s="1"/>
      <c r="AE982" s="1" t="str">
        <f>IF($L982="None","",IF(ISERROR(VLOOKUP($L982,Info!$B$4:$B$266,1,FALSE)),"",VLOOKUP($L982,Info!$B$4:$L$266,4,FALSE)))</f>
        <v/>
      </c>
      <c r="AF982" s="1" t="str">
        <f>IF($L982="None","",IF(ISERROR(VLOOKUP($L982,Info!$B$4:$B$266,1,FALSE)),"",VLOOKUP($L982,Info!$B$4:$L$266,6,FALSE)))</f>
        <v/>
      </c>
      <c r="AG982" s="1"/>
      <c r="AH982" s="33" t="str" cm="1">
        <f t="array" ref="AH982">IF(AND(L982&lt;&gt;"",O982&lt;&gt;"",R982:S982&lt;&gt;"",W982:X982&lt;&gt;"",Z982:AA982&lt;&gt;"",AC982&lt;&gt;""),"Good","Bad")</f>
        <v>Bad</v>
      </c>
      <c r="AL982" t="str" cm="1">
        <f t="array" ref="AL982">IF(R982&gt;0,_xlfn.IFS(COUNTIF($L$20:L982,"&lt;&gt;")&lt;101,1,COUNTIF($L$20:L982,"&lt;&gt;")&lt;201,2,COUNTIF($L$20:L982,"&lt;&gt;")&lt;301,3,COUNTIF($L$20:L982,"&lt;&gt;")&lt;401,4,COUNTIF($L$20:L982,"&lt;&gt;")&lt;501,5,COUNTIF($L$20:L982,"&lt;&gt;")&lt;601,6,COUNTIF($L$20:L982,"&lt;&gt;")&lt;701,7,COUNTIF($L$20:L982,"&lt;&gt;")&lt;801,8,COUNTIF($L$20:L982,"&lt;&gt;")&lt;901,9,COUNTIF($L$20:L982,"&lt;&gt;")&lt;1001,10,COUNTIF($L$20:L982,"&lt;&gt;")&lt;1101,11,COUNTIF($L$20:L982,"&lt;&gt;")&lt;1201,12,COUNTIF($L$20:L982,"&lt;&gt;")&lt;1301,13,COUNTIF($L$20:L982,"&lt;&gt;")&lt;1401,14,COUNTIF($L$20:L982,"&lt;&gt;")&lt;1501,15,COUNTIF($L$20:L982,"&lt;&gt;")&lt;1601,16,COUNTIF($L$20:L982,"&lt;&gt;")&lt;1701,17,COUNTIF($L$20:L982,"&lt;&gt;")&lt;1801,18,COUNTIF($L$20:L982,"&lt;&gt;")&lt;1901,19,COUNTIF($L$20:L982,"&lt;&gt;")&lt;2001,20,COUNTIF($L$20:L982,"&lt;&gt;")&lt;2101,21,COUNTIF($L$20:L982,"&lt;&gt;")&lt;2201,22,COUNTIF($L$20:L982,"&lt;&gt;")&lt;2301,23,COUNTIF($L$20:L982,"&lt;&gt;")&lt;2401,24,COUNTIF($L$20:L982,"&lt;&gt;")&lt;2501,25,COUNTIF($L$20:L982,"&lt;&gt;")&lt;2601,26,COUNTIF($L$20:L982,"&lt;&gt;")&lt;2701,27,COUNTIF($L$20:L982,"&lt;&gt;")&lt;2801,28,COUNTIF($L$20:L982,"&lt;&gt;")&lt;2901,29,COUNTIF($L$20:L982,"&lt;&gt;")&lt;3001,30),"")</f>
        <v/>
      </c>
      <c r="AM982" t="str">
        <f t="shared" si="75"/>
        <v/>
      </c>
      <c r="AN982" t="str">
        <f t="shared" ref="AN982:AN1045" si="79">IF(R982&gt;0,_xlfn.XLOOKUP(AM982,$AO$20:$AO$3019,$AP$20:$AP$3019,0,0,1),"")</f>
        <v/>
      </c>
      <c r="AP982" t="str">
        <f t="shared" si="78"/>
        <v/>
      </c>
      <c r="AQ982" t="str">
        <f>IF(AO982="","",COUNTIFS(AM982:$AM$3019,AO982))</f>
        <v/>
      </c>
    </row>
    <row r="983" spans="1:43" x14ac:dyDescent="0.25">
      <c r="A983" s="6" t="str">
        <f>IF(COUNT($A$20:A982)&lt;&gt;$B$4,IF(A982="","",A982+1),"")</f>
        <v/>
      </c>
      <c r="B983" s="3"/>
      <c r="C983" s="3"/>
      <c r="D983" s="122"/>
      <c r="E983" s="3"/>
      <c r="F983" s="3"/>
      <c r="G983" s="3"/>
      <c r="H983" s="3"/>
      <c r="I983" s="120"/>
      <c r="J983" s="3"/>
      <c r="K983" s="95" t="str" cm="1">
        <f t="array" ref="K983">IF(OR($J$14 = "A",$J$14 = "B",$J$14 = "C"),IF(I983="","",IF(LEN(I983)&gt;2,_xlfn.IFS(ISNUMBER(SEARCH("_",I983)),I983,ISNUMBER(SEARCH(", ",I983)),SUBSTITUTE(I983,", ","_"),ISNUMBER(SEARCH("/ ",I983)),SUBSTITUTE(I983,"/ ","_"),ISNUMBER(SEARCH(",",I983)),SUBSTITUTE(I983,",","_"),ISNUMBER(SEARCH("/",I983)),SUBSTITUTE(I983,"/","_"),ISNUMBER(SEARCH("",I983)),I983),I983)),IF(OR($J$14 = "J",$J$14 = "K"),"",IF(D983="","",IF(LEN(D983)&gt;2,_xlfn.IFS(ISNUMBER(SEARCH("_",D983)),D983,ISNUMBER(SEARCH(", ",D983)),SUBSTITUTE(D983,", ","_"),ISNUMBER(SEARCH("/ ",D983)),SUBSTITUTE(D983,"/ ","_"),ISNUMBER(SEARCH(",",D983)),SUBSTITUTE(D983,",","_"),ISNUMBER(SEARCH("/",D983)),SUBSTITUTE(D983,"/","_"),ISNUMBER(SEARCH("",D983)),D983),D983))))</f>
        <v/>
      </c>
      <c r="L983" s="1"/>
      <c r="M983" s="1" t="str">
        <f t="shared" si="76"/>
        <v/>
      </c>
      <c r="N983" s="94" t="str">
        <f>IF($L983="None","",IF(ISERROR(VLOOKUP($L983,Info!$B$4:$B$266,1,FALSE)),"",VLOOKUP($L983,Info!$B$4:$L$266,5,FALSE)))</f>
        <v/>
      </c>
      <c r="O983" s="94" t="str">
        <f>IF(K983="","",IF(AND($J$12&lt;&gt;"ABC",N983="3"),"BAC",IF(N983="3","ABC",IF($J$12&lt;&gt;"ABC",IF($J$10="Standard",VLOOKUP(K983,Info!$BE$4:$BF$481,2,FALSE),VLOOKUP(K983,Info!$BI$4:$BJ$482,2,FALSE)),IF($J$10="Standard",VLOOKUP(K983,Info!$AG$4:$AH$2994,2,FALSE),VLOOKUP(K983,Info!$AK$4:$AL$2997,2,FALSE))))))</f>
        <v/>
      </c>
      <c r="P983" s="94" t="str">
        <f>IF($L983="None","",IF(ISERROR(VLOOKUP($L983,Info!$B$4:$B$266,1,FALSE)),"",VLOOKUP($L983,Info!$B$4:$L$266,3,FALSE)))</f>
        <v/>
      </c>
      <c r="Q983" s="96" t="str">
        <f>IF($L983="None","",IF(ISERROR(VLOOKUP($L983,Info!$B$4:$B$266,1,FALSE)),"",VLOOKUP($L983,Info!$B$4:$L$266,4,FALSE)))</f>
        <v/>
      </c>
      <c r="R983" s="1"/>
      <c r="S983" s="6" t="str">
        <f t="shared" si="77"/>
        <v/>
      </c>
      <c r="T983" s="6" t="str">
        <f>IF($L983="None","",IF(ISERROR(VLOOKUP($L983,Info!$B$4:$B$266,1,FALSE)),"",VLOOKUP($L983,Info!$B$4:$L$266,11,FALSE)))</f>
        <v/>
      </c>
      <c r="U983" s="1"/>
      <c r="V983" s="1"/>
      <c r="W983" s="1"/>
      <c r="X983" s="1" t="str">
        <f>IF($L983="None","",IF(ISERROR(VLOOKUP($L983,Info!$B$4:$B$266,1,FALSE)),"",IF(OR(W983="Metallic Liquid Tight",W983="Non-Metallic Liquid Tight",W983="LSZH",W983="Greenfield"),VLOOKUP($L983,Info!$B$4:$L$266,7,FALSE),"N/A")))</f>
        <v/>
      </c>
      <c r="Y983" s="1"/>
      <c r="Z983" s="96" t="str">
        <f>IF($L983="None","",IF(ISERROR(VLOOKUP($L983,Info!$B$4:$B$266,1,FALSE)),"",VLOOKUP($L983,Info!$B$4:$L$266,9,FALSE)))</f>
        <v/>
      </c>
      <c r="AA983" s="96" t="str">
        <f>IF($L983="None","",IF(ISERROR(VLOOKUP($L983,Info!$B$4:$B$266,1,FALSE)),"",VLOOKUP($L983,Info!$B$4:$L$266,8,FALSE)))</f>
        <v/>
      </c>
      <c r="AB983" s="96" t="str">
        <f>IF($L983="None","",IF(ISERROR(VLOOKUP($L983,Info!$B$4:$B$266,1,FALSE)),"",VLOOKUP($L983,Info!$B$4:$L$266,10,FALSE)))</f>
        <v/>
      </c>
      <c r="AC983" s="1" t="str">
        <f>IF(W983="SO Cable","Black,White",IF(O983="","",IF(P983="","",IF($J$12&lt;&gt;"ABC",IF(P983&lt;="250",VLOOKUP(O983,Info!$AZ$4:$BB$22,3,FALSE),VLOOKUP(O983,Info!$AZ$23:$BB$39,3,FALSE)),IF(P983&lt;="250",VLOOKUP(O983,Info!$AO$4:$AQ$22,3,FALSE),VLOOKUP(O983,Info!$AO$23:$AP$39,3,FALSE))))))</f>
        <v/>
      </c>
      <c r="AD983" s="1"/>
      <c r="AE983" s="1" t="str">
        <f>IF($L983="None","",IF(ISERROR(VLOOKUP($L983,Info!$B$4:$B$266,1,FALSE)),"",VLOOKUP($L983,Info!$B$4:$L$266,4,FALSE)))</f>
        <v/>
      </c>
      <c r="AF983" s="1" t="str">
        <f>IF($L983="None","",IF(ISERROR(VLOOKUP($L983,Info!$B$4:$B$266,1,FALSE)),"",VLOOKUP($L983,Info!$B$4:$L$266,6,FALSE)))</f>
        <v/>
      </c>
      <c r="AG983" s="1"/>
      <c r="AH983" s="33" t="str" cm="1">
        <f t="array" ref="AH983">IF(AND(L983&lt;&gt;"",O983&lt;&gt;"",R983:S983&lt;&gt;"",W983:X983&lt;&gt;"",Z983:AA983&lt;&gt;"",AC983&lt;&gt;""),"Good","Bad")</f>
        <v>Bad</v>
      </c>
      <c r="AL983" t="str" cm="1">
        <f t="array" ref="AL983">IF(R983&gt;0,_xlfn.IFS(COUNTIF($L$20:L983,"&lt;&gt;")&lt;101,1,COUNTIF($L$20:L983,"&lt;&gt;")&lt;201,2,COUNTIF($L$20:L983,"&lt;&gt;")&lt;301,3,COUNTIF($L$20:L983,"&lt;&gt;")&lt;401,4,COUNTIF($L$20:L983,"&lt;&gt;")&lt;501,5,COUNTIF($L$20:L983,"&lt;&gt;")&lt;601,6,COUNTIF($L$20:L983,"&lt;&gt;")&lt;701,7,COUNTIF($L$20:L983,"&lt;&gt;")&lt;801,8,COUNTIF($L$20:L983,"&lt;&gt;")&lt;901,9,COUNTIF($L$20:L983,"&lt;&gt;")&lt;1001,10,COUNTIF($L$20:L983,"&lt;&gt;")&lt;1101,11,COUNTIF($L$20:L983,"&lt;&gt;")&lt;1201,12,COUNTIF($L$20:L983,"&lt;&gt;")&lt;1301,13,COUNTIF($L$20:L983,"&lt;&gt;")&lt;1401,14,COUNTIF($L$20:L983,"&lt;&gt;")&lt;1501,15,COUNTIF($L$20:L983,"&lt;&gt;")&lt;1601,16,COUNTIF($L$20:L983,"&lt;&gt;")&lt;1701,17,COUNTIF($L$20:L983,"&lt;&gt;")&lt;1801,18,COUNTIF($L$20:L983,"&lt;&gt;")&lt;1901,19,COUNTIF($L$20:L983,"&lt;&gt;")&lt;2001,20,COUNTIF($L$20:L983,"&lt;&gt;")&lt;2101,21,COUNTIF($L$20:L983,"&lt;&gt;")&lt;2201,22,COUNTIF($L$20:L983,"&lt;&gt;")&lt;2301,23,COUNTIF($L$20:L983,"&lt;&gt;")&lt;2401,24,COUNTIF($L$20:L983,"&lt;&gt;")&lt;2501,25,COUNTIF($L$20:L983,"&lt;&gt;")&lt;2601,26,COUNTIF($L$20:L983,"&lt;&gt;")&lt;2701,27,COUNTIF($L$20:L983,"&lt;&gt;")&lt;2801,28,COUNTIF($L$20:L983,"&lt;&gt;")&lt;2901,29,COUNTIF($L$20:L983,"&lt;&gt;")&lt;3001,30),"")</f>
        <v/>
      </c>
      <c r="AM983" t="str">
        <f t="shared" si="75"/>
        <v/>
      </c>
      <c r="AN983" t="str">
        <f t="shared" si="79"/>
        <v/>
      </c>
      <c r="AP983" t="str">
        <f t="shared" si="78"/>
        <v/>
      </c>
      <c r="AQ983" t="str">
        <f>IF(AO983="","",COUNTIFS(AM983:$AM$3019,AO983))</f>
        <v/>
      </c>
    </row>
    <row r="984" spans="1:43" x14ac:dyDescent="0.25">
      <c r="A984" s="6" t="str">
        <f>IF(COUNT($A$20:A983)&lt;&gt;$B$4,IF(A983="","",A983+1),"")</f>
        <v/>
      </c>
      <c r="B984" s="3"/>
      <c r="C984" s="3"/>
      <c r="D984" s="122"/>
      <c r="E984" s="3"/>
      <c r="F984" s="3"/>
      <c r="G984" s="3"/>
      <c r="H984" s="3"/>
      <c r="I984" s="120"/>
      <c r="J984" s="3"/>
      <c r="K984" s="95" t="str" cm="1">
        <f t="array" ref="K984">IF(OR($J$14 = "A",$J$14 = "B",$J$14 = "C"),IF(I984="","",IF(LEN(I984)&gt;2,_xlfn.IFS(ISNUMBER(SEARCH("_",I984)),I984,ISNUMBER(SEARCH(", ",I984)),SUBSTITUTE(I984,", ","_"),ISNUMBER(SEARCH("/ ",I984)),SUBSTITUTE(I984,"/ ","_"),ISNUMBER(SEARCH(",",I984)),SUBSTITUTE(I984,",","_"),ISNUMBER(SEARCH("/",I984)),SUBSTITUTE(I984,"/","_"),ISNUMBER(SEARCH("",I984)),I984),I984)),IF(OR($J$14 = "J",$J$14 = "K"),"",IF(D984="","",IF(LEN(D984)&gt;2,_xlfn.IFS(ISNUMBER(SEARCH("_",D984)),D984,ISNUMBER(SEARCH(", ",D984)),SUBSTITUTE(D984,", ","_"),ISNUMBER(SEARCH("/ ",D984)),SUBSTITUTE(D984,"/ ","_"),ISNUMBER(SEARCH(",",D984)),SUBSTITUTE(D984,",","_"),ISNUMBER(SEARCH("/",D984)),SUBSTITUTE(D984,"/","_"),ISNUMBER(SEARCH("",D984)),D984),D984))))</f>
        <v/>
      </c>
      <c r="L984" s="1"/>
      <c r="M984" s="1" t="str">
        <f t="shared" si="76"/>
        <v/>
      </c>
      <c r="N984" s="94" t="str">
        <f>IF($L984="None","",IF(ISERROR(VLOOKUP($L984,Info!$B$4:$B$266,1,FALSE)),"",VLOOKUP($L984,Info!$B$4:$L$266,5,FALSE)))</f>
        <v/>
      </c>
      <c r="O984" s="94" t="str">
        <f>IF(K984="","",IF(AND($J$12&lt;&gt;"ABC",N984="3"),"BAC",IF(N984="3","ABC",IF($J$12&lt;&gt;"ABC",IF($J$10="Standard",VLOOKUP(K984,Info!$BE$4:$BF$481,2,FALSE),VLOOKUP(K984,Info!$BI$4:$BJ$482,2,FALSE)),IF($J$10="Standard",VLOOKUP(K984,Info!$AG$4:$AH$2994,2,FALSE),VLOOKUP(K984,Info!$AK$4:$AL$2997,2,FALSE))))))</f>
        <v/>
      </c>
      <c r="P984" s="94" t="str">
        <f>IF($L984="None","",IF(ISERROR(VLOOKUP($L984,Info!$B$4:$B$266,1,FALSE)),"",VLOOKUP($L984,Info!$B$4:$L$266,3,FALSE)))</f>
        <v/>
      </c>
      <c r="Q984" s="96" t="str">
        <f>IF($L984="None","",IF(ISERROR(VLOOKUP($L984,Info!$B$4:$B$266,1,FALSE)),"",VLOOKUP($L984,Info!$B$4:$L$266,4,FALSE)))</f>
        <v/>
      </c>
      <c r="R984" s="1"/>
      <c r="S984" s="6" t="str">
        <f t="shared" si="77"/>
        <v/>
      </c>
      <c r="T984" s="6" t="str">
        <f>IF($L984="None","",IF(ISERROR(VLOOKUP($L984,Info!$B$4:$B$266,1,FALSE)),"",VLOOKUP($L984,Info!$B$4:$L$266,11,FALSE)))</f>
        <v/>
      </c>
      <c r="U984" s="1"/>
      <c r="V984" s="1"/>
      <c r="W984" s="1"/>
      <c r="X984" s="1" t="str">
        <f>IF($L984="None","",IF(ISERROR(VLOOKUP($L984,Info!$B$4:$B$266,1,FALSE)),"",IF(OR(W984="Metallic Liquid Tight",W984="Non-Metallic Liquid Tight",W984="LSZH",W984="Greenfield"),VLOOKUP($L984,Info!$B$4:$L$266,7,FALSE),"N/A")))</f>
        <v/>
      </c>
      <c r="Y984" s="1"/>
      <c r="Z984" s="96" t="str">
        <f>IF($L984="None","",IF(ISERROR(VLOOKUP($L984,Info!$B$4:$B$266,1,FALSE)),"",VLOOKUP($L984,Info!$B$4:$L$266,9,FALSE)))</f>
        <v/>
      </c>
      <c r="AA984" s="96" t="str">
        <f>IF($L984="None","",IF(ISERROR(VLOOKUP($L984,Info!$B$4:$B$266,1,FALSE)),"",VLOOKUP($L984,Info!$B$4:$L$266,8,FALSE)))</f>
        <v/>
      </c>
      <c r="AB984" s="96" t="str">
        <f>IF($L984="None","",IF(ISERROR(VLOOKUP($L984,Info!$B$4:$B$266,1,FALSE)),"",VLOOKUP($L984,Info!$B$4:$L$266,10,FALSE)))</f>
        <v/>
      </c>
      <c r="AC984" s="1" t="str">
        <f>IF(W984="SO Cable","Black,White",IF(O984="","",IF(P984="","",IF($J$12&lt;&gt;"ABC",IF(P984&lt;="250",VLOOKUP(O984,Info!$AZ$4:$BB$22,3,FALSE),VLOOKUP(O984,Info!$AZ$23:$BB$39,3,FALSE)),IF(P984&lt;="250",VLOOKUP(O984,Info!$AO$4:$AQ$22,3,FALSE),VLOOKUP(O984,Info!$AO$23:$AP$39,3,FALSE))))))</f>
        <v/>
      </c>
      <c r="AD984" s="1"/>
      <c r="AE984" s="1" t="str">
        <f>IF($L984="None","",IF(ISERROR(VLOOKUP($L984,Info!$B$4:$B$266,1,FALSE)),"",VLOOKUP($L984,Info!$B$4:$L$266,4,FALSE)))</f>
        <v/>
      </c>
      <c r="AF984" s="1" t="str">
        <f>IF($L984="None","",IF(ISERROR(VLOOKUP($L984,Info!$B$4:$B$266,1,FALSE)),"",VLOOKUP($L984,Info!$B$4:$L$266,6,FALSE)))</f>
        <v/>
      </c>
      <c r="AG984" s="1"/>
      <c r="AH984" s="33" t="str" cm="1">
        <f t="array" ref="AH984">IF(AND(L984&lt;&gt;"",O984&lt;&gt;"",R984:S984&lt;&gt;"",W984:X984&lt;&gt;"",Z984:AA984&lt;&gt;"",AC984&lt;&gt;""),"Good","Bad")</f>
        <v>Bad</v>
      </c>
      <c r="AL984" t="str" cm="1">
        <f t="array" ref="AL984">IF(R984&gt;0,_xlfn.IFS(COUNTIF($L$20:L984,"&lt;&gt;")&lt;101,1,COUNTIF($L$20:L984,"&lt;&gt;")&lt;201,2,COUNTIF($L$20:L984,"&lt;&gt;")&lt;301,3,COUNTIF($L$20:L984,"&lt;&gt;")&lt;401,4,COUNTIF($L$20:L984,"&lt;&gt;")&lt;501,5,COUNTIF($L$20:L984,"&lt;&gt;")&lt;601,6,COUNTIF($L$20:L984,"&lt;&gt;")&lt;701,7,COUNTIF($L$20:L984,"&lt;&gt;")&lt;801,8,COUNTIF($L$20:L984,"&lt;&gt;")&lt;901,9,COUNTIF($L$20:L984,"&lt;&gt;")&lt;1001,10,COUNTIF($L$20:L984,"&lt;&gt;")&lt;1101,11,COUNTIF($L$20:L984,"&lt;&gt;")&lt;1201,12,COUNTIF($L$20:L984,"&lt;&gt;")&lt;1301,13,COUNTIF($L$20:L984,"&lt;&gt;")&lt;1401,14,COUNTIF($L$20:L984,"&lt;&gt;")&lt;1501,15,COUNTIF($L$20:L984,"&lt;&gt;")&lt;1601,16,COUNTIF($L$20:L984,"&lt;&gt;")&lt;1701,17,COUNTIF($L$20:L984,"&lt;&gt;")&lt;1801,18,COUNTIF($L$20:L984,"&lt;&gt;")&lt;1901,19,COUNTIF($L$20:L984,"&lt;&gt;")&lt;2001,20,COUNTIF($L$20:L984,"&lt;&gt;")&lt;2101,21,COUNTIF($L$20:L984,"&lt;&gt;")&lt;2201,22,COUNTIF($L$20:L984,"&lt;&gt;")&lt;2301,23,COUNTIF($L$20:L984,"&lt;&gt;")&lt;2401,24,COUNTIF($L$20:L984,"&lt;&gt;")&lt;2501,25,COUNTIF($L$20:L984,"&lt;&gt;")&lt;2601,26,COUNTIF($L$20:L984,"&lt;&gt;")&lt;2701,27,COUNTIF($L$20:L984,"&lt;&gt;")&lt;2801,28,COUNTIF($L$20:L984,"&lt;&gt;")&lt;2901,29,COUNTIF($L$20:L984,"&lt;&gt;")&lt;3001,30),"")</f>
        <v/>
      </c>
      <c r="AM984" t="str">
        <f t="shared" si="75"/>
        <v/>
      </c>
      <c r="AN984" t="str">
        <f t="shared" si="79"/>
        <v/>
      </c>
      <c r="AP984" t="str">
        <f t="shared" si="78"/>
        <v/>
      </c>
      <c r="AQ984" t="str">
        <f>IF(AO984="","",COUNTIFS(AM984:$AM$3019,AO984))</f>
        <v/>
      </c>
    </row>
    <row r="985" spans="1:43" x14ac:dyDescent="0.25">
      <c r="A985" s="6" t="str">
        <f>IF(COUNT($A$20:A984)&lt;&gt;$B$4,IF(A984="","",A984+1),"")</f>
        <v/>
      </c>
      <c r="B985" s="3"/>
      <c r="C985" s="3"/>
      <c r="D985" s="122"/>
      <c r="E985" s="3"/>
      <c r="F985" s="3"/>
      <c r="G985" s="3"/>
      <c r="H985" s="3"/>
      <c r="I985" s="120"/>
      <c r="J985" s="3"/>
      <c r="K985" s="95" t="str" cm="1">
        <f t="array" ref="K985">IF(OR($J$14 = "A",$J$14 = "B",$J$14 = "C"),IF(I985="","",IF(LEN(I985)&gt;2,_xlfn.IFS(ISNUMBER(SEARCH("_",I985)),I985,ISNUMBER(SEARCH(", ",I985)),SUBSTITUTE(I985,", ","_"),ISNUMBER(SEARCH("/ ",I985)),SUBSTITUTE(I985,"/ ","_"),ISNUMBER(SEARCH(",",I985)),SUBSTITUTE(I985,",","_"),ISNUMBER(SEARCH("/",I985)),SUBSTITUTE(I985,"/","_"),ISNUMBER(SEARCH("",I985)),I985),I985)),IF(OR($J$14 = "J",$J$14 = "K"),"",IF(D985="","",IF(LEN(D985)&gt;2,_xlfn.IFS(ISNUMBER(SEARCH("_",D985)),D985,ISNUMBER(SEARCH(", ",D985)),SUBSTITUTE(D985,", ","_"),ISNUMBER(SEARCH("/ ",D985)),SUBSTITUTE(D985,"/ ","_"),ISNUMBER(SEARCH(",",D985)),SUBSTITUTE(D985,",","_"),ISNUMBER(SEARCH("/",D985)),SUBSTITUTE(D985,"/","_"),ISNUMBER(SEARCH("",D985)),D985),D985))))</f>
        <v/>
      </c>
      <c r="L985" s="1"/>
      <c r="M985" s="1" t="str">
        <f t="shared" si="76"/>
        <v/>
      </c>
      <c r="N985" s="94" t="str">
        <f>IF($L985="None","",IF(ISERROR(VLOOKUP($L985,Info!$B$4:$B$266,1,FALSE)),"",VLOOKUP($L985,Info!$B$4:$L$266,5,FALSE)))</f>
        <v/>
      </c>
      <c r="O985" s="94" t="str">
        <f>IF(K985="","",IF(AND($J$12&lt;&gt;"ABC",N985="3"),"BAC",IF(N985="3","ABC",IF($J$12&lt;&gt;"ABC",IF($J$10="Standard",VLOOKUP(K985,Info!$BE$4:$BF$481,2,FALSE),VLOOKUP(K985,Info!$BI$4:$BJ$482,2,FALSE)),IF($J$10="Standard",VLOOKUP(K985,Info!$AG$4:$AH$2994,2,FALSE),VLOOKUP(K985,Info!$AK$4:$AL$2997,2,FALSE))))))</f>
        <v/>
      </c>
      <c r="P985" s="94" t="str">
        <f>IF($L985="None","",IF(ISERROR(VLOOKUP($L985,Info!$B$4:$B$266,1,FALSE)),"",VLOOKUP($L985,Info!$B$4:$L$266,3,FALSE)))</f>
        <v/>
      </c>
      <c r="Q985" s="96" t="str">
        <f>IF($L985="None","",IF(ISERROR(VLOOKUP($L985,Info!$B$4:$B$266,1,FALSE)),"",VLOOKUP($L985,Info!$B$4:$L$266,4,FALSE)))</f>
        <v/>
      </c>
      <c r="R985" s="1"/>
      <c r="S985" s="6" t="str">
        <f t="shared" si="77"/>
        <v/>
      </c>
      <c r="T985" s="6" t="str">
        <f>IF($L985="None","",IF(ISERROR(VLOOKUP($L985,Info!$B$4:$B$266,1,FALSE)),"",VLOOKUP($L985,Info!$B$4:$L$266,11,FALSE)))</f>
        <v/>
      </c>
      <c r="U985" s="1"/>
      <c r="V985" s="1"/>
      <c r="W985" s="1"/>
      <c r="X985" s="1" t="str">
        <f>IF($L985="None","",IF(ISERROR(VLOOKUP($L985,Info!$B$4:$B$266,1,FALSE)),"",IF(OR(W985="Metallic Liquid Tight",W985="Non-Metallic Liquid Tight",W985="LSZH",W985="Greenfield"),VLOOKUP($L985,Info!$B$4:$L$266,7,FALSE),"N/A")))</f>
        <v/>
      </c>
      <c r="Y985" s="1"/>
      <c r="Z985" s="96" t="str">
        <f>IF($L985="None","",IF(ISERROR(VLOOKUP($L985,Info!$B$4:$B$266,1,FALSE)),"",VLOOKUP($L985,Info!$B$4:$L$266,9,FALSE)))</f>
        <v/>
      </c>
      <c r="AA985" s="96" t="str">
        <f>IF($L985="None","",IF(ISERROR(VLOOKUP($L985,Info!$B$4:$B$266,1,FALSE)),"",VLOOKUP($L985,Info!$B$4:$L$266,8,FALSE)))</f>
        <v/>
      </c>
      <c r="AB985" s="96" t="str">
        <f>IF($L985="None","",IF(ISERROR(VLOOKUP($L985,Info!$B$4:$B$266,1,FALSE)),"",VLOOKUP($L985,Info!$B$4:$L$266,10,FALSE)))</f>
        <v/>
      </c>
      <c r="AC985" s="1" t="str">
        <f>IF(W985="SO Cable","Black,White",IF(O985="","",IF(P985="","",IF($J$12&lt;&gt;"ABC",IF(P985&lt;="250",VLOOKUP(O985,Info!$AZ$4:$BB$22,3,FALSE),VLOOKUP(O985,Info!$AZ$23:$BB$39,3,FALSE)),IF(P985&lt;="250",VLOOKUP(O985,Info!$AO$4:$AQ$22,3,FALSE),VLOOKUP(O985,Info!$AO$23:$AP$39,3,FALSE))))))</f>
        <v/>
      </c>
      <c r="AD985" s="1"/>
      <c r="AE985" s="1" t="str">
        <f>IF($L985="None","",IF(ISERROR(VLOOKUP($L985,Info!$B$4:$B$266,1,FALSE)),"",VLOOKUP($L985,Info!$B$4:$L$266,4,FALSE)))</f>
        <v/>
      </c>
      <c r="AF985" s="1" t="str">
        <f>IF($L985="None","",IF(ISERROR(VLOOKUP($L985,Info!$B$4:$B$266,1,FALSE)),"",VLOOKUP($L985,Info!$B$4:$L$266,6,FALSE)))</f>
        <v/>
      </c>
      <c r="AG985" s="1"/>
      <c r="AH985" s="33" t="str" cm="1">
        <f t="array" ref="AH985">IF(AND(L985&lt;&gt;"",O985&lt;&gt;"",R985:S985&lt;&gt;"",W985:X985&lt;&gt;"",Z985:AA985&lt;&gt;"",AC985&lt;&gt;""),"Good","Bad")</f>
        <v>Bad</v>
      </c>
      <c r="AL985" t="str" cm="1">
        <f t="array" ref="AL985">IF(R985&gt;0,_xlfn.IFS(COUNTIF($L$20:L985,"&lt;&gt;")&lt;101,1,COUNTIF($L$20:L985,"&lt;&gt;")&lt;201,2,COUNTIF($L$20:L985,"&lt;&gt;")&lt;301,3,COUNTIF($L$20:L985,"&lt;&gt;")&lt;401,4,COUNTIF($L$20:L985,"&lt;&gt;")&lt;501,5,COUNTIF($L$20:L985,"&lt;&gt;")&lt;601,6,COUNTIF($L$20:L985,"&lt;&gt;")&lt;701,7,COUNTIF($L$20:L985,"&lt;&gt;")&lt;801,8,COUNTIF($L$20:L985,"&lt;&gt;")&lt;901,9,COUNTIF($L$20:L985,"&lt;&gt;")&lt;1001,10,COUNTIF($L$20:L985,"&lt;&gt;")&lt;1101,11,COUNTIF($L$20:L985,"&lt;&gt;")&lt;1201,12,COUNTIF($L$20:L985,"&lt;&gt;")&lt;1301,13,COUNTIF($L$20:L985,"&lt;&gt;")&lt;1401,14,COUNTIF($L$20:L985,"&lt;&gt;")&lt;1501,15,COUNTIF($L$20:L985,"&lt;&gt;")&lt;1601,16,COUNTIF($L$20:L985,"&lt;&gt;")&lt;1701,17,COUNTIF($L$20:L985,"&lt;&gt;")&lt;1801,18,COUNTIF($L$20:L985,"&lt;&gt;")&lt;1901,19,COUNTIF($L$20:L985,"&lt;&gt;")&lt;2001,20,COUNTIF($L$20:L985,"&lt;&gt;")&lt;2101,21,COUNTIF($L$20:L985,"&lt;&gt;")&lt;2201,22,COUNTIF($L$20:L985,"&lt;&gt;")&lt;2301,23,COUNTIF($L$20:L985,"&lt;&gt;")&lt;2401,24,COUNTIF($L$20:L985,"&lt;&gt;")&lt;2501,25,COUNTIF($L$20:L985,"&lt;&gt;")&lt;2601,26,COUNTIF($L$20:L985,"&lt;&gt;")&lt;2701,27,COUNTIF($L$20:L985,"&lt;&gt;")&lt;2801,28,COUNTIF($L$20:L985,"&lt;&gt;")&lt;2901,29,COUNTIF($L$20:L985,"&lt;&gt;")&lt;3001,30),"")</f>
        <v/>
      </c>
      <c r="AM985" t="str">
        <f t="shared" si="75"/>
        <v/>
      </c>
      <c r="AN985" t="str">
        <f t="shared" si="79"/>
        <v/>
      </c>
      <c r="AP985" t="str">
        <f t="shared" si="78"/>
        <v/>
      </c>
      <c r="AQ985" t="str">
        <f>IF(AO985="","",COUNTIFS(AM985:$AM$3019,AO985))</f>
        <v/>
      </c>
    </row>
    <row r="986" spans="1:43" x14ac:dyDescent="0.25">
      <c r="A986" s="6" t="str">
        <f>IF(COUNT($A$20:A985)&lt;&gt;$B$4,IF(A985="","",A985+1),"")</f>
        <v/>
      </c>
      <c r="B986" s="3"/>
      <c r="C986" s="3"/>
      <c r="D986" s="122"/>
      <c r="E986" s="3"/>
      <c r="F986" s="3"/>
      <c r="G986" s="3"/>
      <c r="H986" s="3"/>
      <c r="I986" s="120"/>
      <c r="J986" s="3"/>
      <c r="K986" s="95" t="str" cm="1">
        <f t="array" ref="K986">IF(OR($J$14 = "A",$J$14 = "B",$J$14 = "C"),IF(I986="","",IF(LEN(I986)&gt;2,_xlfn.IFS(ISNUMBER(SEARCH("_",I986)),I986,ISNUMBER(SEARCH(", ",I986)),SUBSTITUTE(I986,", ","_"),ISNUMBER(SEARCH("/ ",I986)),SUBSTITUTE(I986,"/ ","_"),ISNUMBER(SEARCH(",",I986)),SUBSTITUTE(I986,",","_"),ISNUMBER(SEARCH("/",I986)),SUBSTITUTE(I986,"/","_"),ISNUMBER(SEARCH("",I986)),I986),I986)),IF(OR($J$14 = "J",$J$14 = "K"),"",IF(D986="","",IF(LEN(D986)&gt;2,_xlfn.IFS(ISNUMBER(SEARCH("_",D986)),D986,ISNUMBER(SEARCH(", ",D986)),SUBSTITUTE(D986,", ","_"),ISNUMBER(SEARCH("/ ",D986)),SUBSTITUTE(D986,"/ ","_"),ISNUMBER(SEARCH(",",D986)),SUBSTITUTE(D986,",","_"),ISNUMBER(SEARCH("/",D986)),SUBSTITUTE(D986,"/","_"),ISNUMBER(SEARCH("",D986)),D986),D986))))</f>
        <v/>
      </c>
      <c r="L986" s="1"/>
      <c r="M986" s="1" t="str">
        <f t="shared" si="76"/>
        <v/>
      </c>
      <c r="N986" s="94" t="str">
        <f>IF($L986="None","",IF(ISERROR(VLOOKUP($L986,Info!$B$4:$B$266,1,FALSE)),"",VLOOKUP($L986,Info!$B$4:$L$266,5,FALSE)))</f>
        <v/>
      </c>
      <c r="O986" s="94" t="str">
        <f>IF(K986="","",IF(AND($J$12&lt;&gt;"ABC",N986="3"),"BAC",IF(N986="3","ABC",IF($J$12&lt;&gt;"ABC",IF($J$10="Standard",VLOOKUP(K986,Info!$BE$4:$BF$481,2,FALSE),VLOOKUP(K986,Info!$BI$4:$BJ$482,2,FALSE)),IF($J$10="Standard",VLOOKUP(K986,Info!$AG$4:$AH$2994,2,FALSE),VLOOKUP(K986,Info!$AK$4:$AL$2997,2,FALSE))))))</f>
        <v/>
      </c>
      <c r="P986" s="94" t="str">
        <f>IF($L986="None","",IF(ISERROR(VLOOKUP($L986,Info!$B$4:$B$266,1,FALSE)),"",VLOOKUP($L986,Info!$B$4:$L$266,3,FALSE)))</f>
        <v/>
      </c>
      <c r="Q986" s="96" t="str">
        <f>IF($L986="None","",IF(ISERROR(VLOOKUP($L986,Info!$B$4:$B$266,1,FALSE)),"",VLOOKUP($L986,Info!$B$4:$L$266,4,FALSE)))</f>
        <v/>
      </c>
      <c r="R986" s="1"/>
      <c r="S986" s="6" t="str">
        <f t="shared" si="77"/>
        <v/>
      </c>
      <c r="T986" s="6" t="str">
        <f>IF($L986="None","",IF(ISERROR(VLOOKUP($L986,Info!$B$4:$B$266,1,FALSE)),"",VLOOKUP($L986,Info!$B$4:$L$266,11,FALSE)))</f>
        <v/>
      </c>
      <c r="U986" s="1"/>
      <c r="V986" s="1"/>
      <c r="W986" s="1"/>
      <c r="X986" s="1" t="str">
        <f>IF($L986="None","",IF(ISERROR(VLOOKUP($L986,Info!$B$4:$B$266,1,FALSE)),"",IF(OR(W986="Metallic Liquid Tight",W986="Non-Metallic Liquid Tight",W986="LSZH",W986="Greenfield"),VLOOKUP($L986,Info!$B$4:$L$266,7,FALSE),"N/A")))</f>
        <v/>
      </c>
      <c r="Y986" s="1"/>
      <c r="Z986" s="96" t="str">
        <f>IF($L986="None","",IF(ISERROR(VLOOKUP($L986,Info!$B$4:$B$266,1,FALSE)),"",VLOOKUP($L986,Info!$B$4:$L$266,9,FALSE)))</f>
        <v/>
      </c>
      <c r="AA986" s="96" t="str">
        <f>IF($L986="None","",IF(ISERROR(VLOOKUP($L986,Info!$B$4:$B$266,1,FALSE)),"",VLOOKUP($L986,Info!$B$4:$L$266,8,FALSE)))</f>
        <v/>
      </c>
      <c r="AB986" s="96" t="str">
        <f>IF($L986="None","",IF(ISERROR(VLOOKUP($L986,Info!$B$4:$B$266,1,FALSE)),"",VLOOKUP($L986,Info!$B$4:$L$266,10,FALSE)))</f>
        <v/>
      </c>
      <c r="AC986" s="1" t="str">
        <f>IF(W986="SO Cable","Black,White",IF(O986="","",IF(P986="","",IF($J$12&lt;&gt;"ABC",IF(P986&lt;="250",VLOOKUP(O986,Info!$AZ$4:$BB$22,3,FALSE),VLOOKUP(O986,Info!$AZ$23:$BB$39,3,FALSE)),IF(P986&lt;="250",VLOOKUP(O986,Info!$AO$4:$AQ$22,3,FALSE),VLOOKUP(O986,Info!$AO$23:$AP$39,3,FALSE))))))</f>
        <v/>
      </c>
      <c r="AD986" s="1"/>
      <c r="AE986" s="1" t="str">
        <f>IF($L986="None","",IF(ISERROR(VLOOKUP($L986,Info!$B$4:$B$266,1,FALSE)),"",VLOOKUP($L986,Info!$B$4:$L$266,4,FALSE)))</f>
        <v/>
      </c>
      <c r="AF986" s="1" t="str">
        <f>IF($L986="None","",IF(ISERROR(VLOOKUP($L986,Info!$B$4:$B$266,1,FALSE)),"",VLOOKUP($L986,Info!$B$4:$L$266,6,FALSE)))</f>
        <v/>
      </c>
      <c r="AG986" s="1"/>
      <c r="AH986" s="33" t="str" cm="1">
        <f t="array" ref="AH986">IF(AND(L986&lt;&gt;"",O986&lt;&gt;"",R986:S986&lt;&gt;"",W986:X986&lt;&gt;"",Z986:AA986&lt;&gt;"",AC986&lt;&gt;""),"Good","Bad")</f>
        <v>Bad</v>
      </c>
      <c r="AL986" t="str" cm="1">
        <f t="array" ref="AL986">IF(R986&gt;0,_xlfn.IFS(COUNTIF($L$20:L986,"&lt;&gt;")&lt;101,1,COUNTIF($L$20:L986,"&lt;&gt;")&lt;201,2,COUNTIF($L$20:L986,"&lt;&gt;")&lt;301,3,COUNTIF($L$20:L986,"&lt;&gt;")&lt;401,4,COUNTIF($L$20:L986,"&lt;&gt;")&lt;501,5,COUNTIF($L$20:L986,"&lt;&gt;")&lt;601,6,COUNTIF($L$20:L986,"&lt;&gt;")&lt;701,7,COUNTIF($L$20:L986,"&lt;&gt;")&lt;801,8,COUNTIF($L$20:L986,"&lt;&gt;")&lt;901,9,COUNTIF($L$20:L986,"&lt;&gt;")&lt;1001,10,COUNTIF($L$20:L986,"&lt;&gt;")&lt;1101,11,COUNTIF($L$20:L986,"&lt;&gt;")&lt;1201,12,COUNTIF($L$20:L986,"&lt;&gt;")&lt;1301,13,COUNTIF($L$20:L986,"&lt;&gt;")&lt;1401,14,COUNTIF($L$20:L986,"&lt;&gt;")&lt;1501,15,COUNTIF($L$20:L986,"&lt;&gt;")&lt;1601,16,COUNTIF($L$20:L986,"&lt;&gt;")&lt;1701,17,COUNTIF($L$20:L986,"&lt;&gt;")&lt;1801,18,COUNTIF($L$20:L986,"&lt;&gt;")&lt;1901,19,COUNTIF($L$20:L986,"&lt;&gt;")&lt;2001,20,COUNTIF($L$20:L986,"&lt;&gt;")&lt;2101,21,COUNTIF($L$20:L986,"&lt;&gt;")&lt;2201,22,COUNTIF($L$20:L986,"&lt;&gt;")&lt;2301,23,COUNTIF($L$20:L986,"&lt;&gt;")&lt;2401,24,COUNTIF($L$20:L986,"&lt;&gt;")&lt;2501,25,COUNTIF($L$20:L986,"&lt;&gt;")&lt;2601,26,COUNTIF($L$20:L986,"&lt;&gt;")&lt;2701,27,COUNTIF($L$20:L986,"&lt;&gt;")&lt;2801,28,COUNTIF($L$20:L986,"&lt;&gt;")&lt;2901,29,COUNTIF($L$20:L986,"&lt;&gt;")&lt;3001,30),"")</f>
        <v/>
      </c>
      <c r="AM986" t="str">
        <f t="shared" si="75"/>
        <v/>
      </c>
      <c r="AN986" t="str">
        <f t="shared" si="79"/>
        <v/>
      </c>
      <c r="AP986" t="str">
        <f t="shared" si="78"/>
        <v/>
      </c>
      <c r="AQ986" t="str">
        <f>IF(AO986="","",COUNTIFS(AM986:$AM$3019,AO986))</f>
        <v/>
      </c>
    </row>
    <row r="987" spans="1:43" x14ac:dyDescent="0.25">
      <c r="A987" s="6" t="str">
        <f>IF(COUNT($A$20:A986)&lt;&gt;$B$4,IF(A986="","",A986+1),"")</f>
        <v/>
      </c>
      <c r="B987" s="3"/>
      <c r="C987" s="3"/>
      <c r="D987" s="122"/>
      <c r="E987" s="3"/>
      <c r="F987" s="3"/>
      <c r="G987" s="3"/>
      <c r="H987" s="3"/>
      <c r="I987" s="120"/>
      <c r="J987" s="3"/>
      <c r="K987" s="95" t="str" cm="1">
        <f t="array" ref="K987">IF(OR($J$14 = "A",$J$14 = "B",$J$14 = "C"),IF(I987="","",IF(LEN(I987)&gt;2,_xlfn.IFS(ISNUMBER(SEARCH("_",I987)),I987,ISNUMBER(SEARCH(", ",I987)),SUBSTITUTE(I987,", ","_"),ISNUMBER(SEARCH("/ ",I987)),SUBSTITUTE(I987,"/ ","_"),ISNUMBER(SEARCH(",",I987)),SUBSTITUTE(I987,",","_"),ISNUMBER(SEARCH("/",I987)),SUBSTITUTE(I987,"/","_"),ISNUMBER(SEARCH("",I987)),I987),I987)),IF(OR($J$14 = "J",$J$14 = "K"),"",IF(D987="","",IF(LEN(D987)&gt;2,_xlfn.IFS(ISNUMBER(SEARCH("_",D987)),D987,ISNUMBER(SEARCH(", ",D987)),SUBSTITUTE(D987,", ","_"),ISNUMBER(SEARCH("/ ",D987)),SUBSTITUTE(D987,"/ ","_"),ISNUMBER(SEARCH(",",D987)),SUBSTITUTE(D987,",","_"),ISNUMBER(SEARCH("/",D987)),SUBSTITUTE(D987,"/","_"),ISNUMBER(SEARCH("",D987)),D987),D987))))</f>
        <v/>
      </c>
      <c r="L987" s="1"/>
      <c r="M987" s="1" t="str">
        <f t="shared" si="76"/>
        <v/>
      </c>
      <c r="N987" s="94" t="str">
        <f>IF($L987="None","",IF(ISERROR(VLOOKUP($L987,Info!$B$4:$B$266,1,FALSE)),"",VLOOKUP($L987,Info!$B$4:$L$266,5,FALSE)))</f>
        <v/>
      </c>
      <c r="O987" s="94" t="str">
        <f>IF(K987="","",IF(AND($J$12&lt;&gt;"ABC",N987="3"),"BAC",IF(N987="3","ABC",IF($J$12&lt;&gt;"ABC",IF($J$10="Standard",VLOOKUP(K987,Info!$BE$4:$BF$481,2,FALSE),VLOOKUP(K987,Info!$BI$4:$BJ$482,2,FALSE)),IF($J$10="Standard",VLOOKUP(K987,Info!$AG$4:$AH$2994,2,FALSE),VLOOKUP(K987,Info!$AK$4:$AL$2997,2,FALSE))))))</f>
        <v/>
      </c>
      <c r="P987" s="94" t="str">
        <f>IF($L987="None","",IF(ISERROR(VLOOKUP($L987,Info!$B$4:$B$266,1,FALSE)),"",VLOOKUP($L987,Info!$B$4:$L$266,3,FALSE)))</f>
        <v/>
      </c>
      <c r="Q987" s="96" t="str">
        <f>IF($L987="None","",IF(ISERROR(VLOOKUP($L987,Info!$B$4:$B$266,1,FALSE)),"",VLOOKUP($L987,Info!$B$4:$L$266,4,FALSE)))</f>
        <v/>
      </c>
      <c r="R987" s="1"/>
      <c r="S987" s="6" t="str">
        <f t="shared" si="77"/>
        <v/>
      </c>
      <c r="T987" s="6" t="str">
        <f>IF($L987="None","",IF(ISERROR(VLOOKUP($L987,Info!$B$4:$B$266,1,FALSE)),"",VLOOKUP($L987,Info!$B$4:$L$266,11,FALSE)))</f>
        <v/>
      </c>
      <c r="U987" s="1"/>
      <c r="V987" s="1"/>
      <c r="W987" s="1"/>
      <c r="X987" s="1" t="str">
        <f>IF($L987="None","",IF(ISERROR(VLOOKUP($L987,Info!$B$4:$B$266,1,FALSE)),"",IF(OR(W987="Metallic Liquid Tight",W987="Non-Metallic Liquid Tight",W987="LSZH",W987="Greenfield"),VLOOKUP($L987,Info!$B$4:$L$266,7,FALSE),"N/A")))</f>
        <v/>
      </c>
      <c r="Y987" s="1"/>
      <c r="Z987" s="96" t="str">
        <f>IF($L987="None","",IF(ISERROR(VLOOKUP($L987,Info!$B$4:$B$266,1,FALSE)),"",VLOOKUP($L987,Info!$B$4:$L$266,9,FALSE)))</f>
        <v/>
      </c>
      <c r="AA987" s="96" t="str">
        <f>IF($L987="None","",IF(ISERROR(VLOOKUP($L987,Info!$B$4:$B$266,1,FALSE)),"",VLOOKUP($L987,Info!$B$4:$L$266,8,FALSE)))</f>
        <v/>
      </c>
      <c r="AB987" s="96" t="str">
        <f>IF($L987="None","",IF(ISERROR(VLOOKUP($L987,Info!$B$4:$B$266,1,FALSE)),"",VLOOKUP($L987,Info!$B$4:$L$266,10,FALSE)))</f>
        <v/>
      </c>
      <c r="AC987" s="1" t="str">
        <f>IF(W987="SO Cable","Black,White",IF(O987="","",IF(P987="","",IF($J$12&lt;&gt;"ABC",IF(P987&lt;="250",VLOOKUP(O987,Info!$AZ$4:$BB$22,3,FALSE),VLOOKUP(O987,Info!$AZ$23:$BB$39,3,FALSE)),IF(P987&lt;="250",VLOOKUP(O987,Info!$AO$4:$AQ$22,3,FALSE),VLOOKUP(O987,Info!$AO$23:$AP$39,3,FALSE))))))</f>
        <v/>
      </c>
      <c r="AD987" s="1"/>
      <c r="AE987" s="1" t="str">
        <f>IF($L987="None","",IF(ISERROR(VLOOKUP($L987,Info!$B$4:$B$266,1,FALSE)),"",VLOOKUP($L987,Info!$B$4:$L$266,4,FALSE)))</f>
        <v/>
      </c>
      <c r="AF987" s="1" t="str">
        <f>IF($L987="None","",IF(ISERROR(VLOOKUP($L987,Info!$B$4:$B$266,1,FALSE)),"",VLOOKUP($L987,Info!$B$4:$L$266,6,FALSE)))</f>
        <v/>
      </c>
      <c r="AG987" s="1"/>
      <c r="AH987" s="33" t="str" cm="1">
        <f t="array" ref="AH987">IF(AND(L987&lt;&gt;"",O987&lt;&gt;"",R987:S987&lt;&gt;"",W987:X987&lt;&gt;"",Z987:AA987&lt;&gt;"",AC987&lt;&gt;""),"Good","Bad")</f>
        <v>Bad</v>
      </c>
      <c r="AL987" t="str" cm="1">
        <f t="array" ref="AL987">IF(R987&gt;0,_xlfn.IFS(COUNTIF($L$20:L987,"&lt;&gt;")&lt;101,1,COUNTIF($L$20:L987,"&lt;&gt;")&lt;201,2,COUNTIF($L$20:L987,"&lt;&gt;")&lt;301,3,COUNTIF($L$20:L987,"&lt;&gt;")&lt;401,4,COUNTIF($L$20:L987,"&lt;&gt;")&lt;501,5,COUNTIF($L$20:L987,"&lt;&gt;")&lt;601,6,COUNTIF($L$20:L987,"&lt;&gt;")&lt;701,7,COUNTIF($L$20:L987,"&lt;&gt;")&lt;801,8,COUNTIF($L$20:L987,"&lt;&gt;")&lt;901,9,COUNTIF($L$20:L987,"&lt;&gt;")&lt;1001,10,COUNTIF($L$20:L987,"&lt;&gt;")&lt;1101,11,COUNTIF($L$20:L987,"&lt;&gt;")&lt;1201,12,COUNTIF($L$20:L987,"&lt;&gt;")&lt;1301,13,COUNTIF($L$20:L987,"&lt;&gt;")&lt;1401,14,COUNTIF($L$20:L987,"&lt;&gt;")&lt;1501,15,COUNTIF($L$20:L987,"&lt;&gt;")&lt;1601,16,COUNTIF($L$20:L987,"&lt;&gt;")&lt;1701,17,COUNTIF($L$20:L987,"&lt;&gt;")&lt;1801,18,COUNTIF($L$20:L987,"&lt;&gt;")&lt;1901,19,COUNTIF($L$20:L987,"&lt;&gt;")&lt;2001,20,COUNTIF($L$20:L987,"&lt;&gt;")&lt;2101,21,COUNTIF($L$20:L987,"&lt;&gt;")&lt;2201,22,COUNTIF($L$20:L987,"&lt;&gt;")&lt;2301,23,COUNTIF($L$20:L987,"&lt;&gt;")&lt;2401,24,COUNTIF($L$20:L987,"&lt;&gt;")&lt;2501,25,COUNTIF($L$20:L987,"&lt;&gt;")&lt;2601,26,COUNTIF($L$20:L987,"&lt;&gt;")&lt;2701,27,COUNTIF($L$20:L987,"&lt;&gt;")&lt;2801,28,COUNTIF($L$20:L987,"&lt;&gt;")&lt;2901,29,COUNTIF($L$20:L987,"&lt;&gt;")&lt;3001,30),"")</f>
        <v/>
      </c>
      <c r="AM987" t="str">
        <f t="shared" si="75"/>
        <v/>
      </c>
      <c r="AN987" t="str">
        <f t="shared" si="79"/>
        <v/>
      </c>
      <c r="AP987" t="str">
        <f t="shared" si="78"/>
        <v/>
      </c>
      <c r="AQ987" t="str">
        <f>IF(AO987="","",COUNTIFS(AM987:$AM$3019,AO987))</f>
        <v/>
      </c>
    </row>
    <row r="988" spans="1:43" x14ac:dyDescent="0.25">
      <c r="A988" s="6" t="str">
        <f>IF(COUNT($A$20:A987)&lt;&gt;$B$4,IF(A987="","",A987+1),"")</f>
        <v/>
      </c>
      <c r="B988" s="3"/>
      <c r="C988" s="3"/>
      <c r="D988" s="122"/>
      <c r="E988" s="3"/>
      <c r="F988" s="3"/>
      <c r="G988" s="3"/>
      <c r="H988" s="3"/>
      <c r="I988" s="120"/>
      <c r="J988" s="3"/>
      <c r="K988" s="95" t="str" cm="1">
        <f t="array" ref="K988">IF(OR($J$14 = "A",$J$14 = "B",$J$14 = "C"),IF(I988="","",IF(LEN(I988)&gt;2,_xlfn.IFS(ISNUMBER(SEARCH("_",I988)),I988,ISNUMBER(SEARCH(", ",I988)),SUBSTITUTE(I988,", ","_"),ISNUMBER(SEARCH("/ ",I988)),SUBSTITUTE(I988,"/ ","_"),ISNUMBER(SEARCH(",",I988)),SUBSTITUTE(I988,",","_"),ISNUMBER(SEARCH("/",I988)),SUBSTITUTE(I988,"/","_"),ISNUMBER(SEARCH("",I988)),I988),I988)),IF(OR($J$14 = "J",$J$14 = "K"),"",IF(D988="","",IF(LEN(D988)&gt;2,_xlfn.IFS(ISNUMBER(SEARCH("_",D988)),D988,ISNUMBER(SEARCH(", ",D988)),SUBSTITUTE(D988,", ","_"),ISNUMBER(SEARCH("/ ",D988)),SUBSTITUTE(D988,"/ ","_"),ISNUMBER(SEARCH(",",D988)),SUBSTITUTE(D988,",","_"),ISNUMBER(SEARCH("/",D988)),SUBSTITUTE(D988,"/","_"),ISNUMBER(SEARCH("",D988)),D988),D988))))</f>
        <v/>
      </c>
      <c r="L988" s="1"/>
      <c r="M988" s="1" t="str">
        <f t="shared" si="76"/>
        <v/>
      </c>
      <c r="N988" s="94" t="str">
        <f>IF($L988="None","",IF(ISERROR(VLOOKUP($L988,Info!$B$4:$B$266,1,FALSE)),"",VLOOKUP($L988,Info!$B$4:$L$266,5,FALSE)))</f>
        <v/>
      </c>
      <c r="O988" s="94" t="str">
        <f>IF(K988="","",IF(AND($J$12&lt;&gt;"ABC",N988="3"),"BAC",IF(N988="3","ABC",IF($J$12&lt;&gt;"ABC",IF($J$10="Standard",VLOOKUP(K988,Info!$BE$4:$BF$481,2,FALSE),VLOOKUP(K988,Info!$BI$4:$BJ$482,2,FALSE)),IF($J$10="Standard",VLOOKUP(K988,Info!$AG$4:$AH$2994,2,FALSE),VLOOKUP(K988,Info!$AK$4:$AL$2997,2,FALSE))))))</f>
        <v/>
      </c>
      <c r="P988" s="94" t="str">
        <f>IF($L988="None","",IF(ISERROR(VLOOKUP($L988,Info!$B$4:$B$266,1,FALSE)),"",VLOOKUP($L988,Info!$B$4:$L$266,3,FALSE)))</f>
        <v/>
      </c>
      <c r="Q988" s="96" t="str">
        <f>IF($L988="None","",IF(ISERROR(VLOOKUP($L988,Info!$B$4:$B$266,1,FALSE)),"",VLOOKUP($L988,Info!$B$4:$L$266,4,FALSE)))</f>
        <v/>
      </c>
      <c r="R988" s="1"/>
      <c r="S988" s="6" t="str">
        <f t="shared" si="77"/>
        <v/>
      </c>
      <c r="T988" s="6" t="str">
        <f>IF($L988="None","",IF(ISERROR(VLOOKUP($L988,Info!$B$4:$B$266,1,FALSE)),"",VLOOKUP($L988,Info!$B$4:$L$266,11,FALSE)))</f>
        <v/>
      </c>
      <c r="U988" s="1"/>
      <c r="V988" s="1"/>
      <c r="W988" s="1"/>
      <c r="X988" s="1" t="str">
        <f>IF($L988="None","",IF(ISERROR(VLOOKUP($L988,Info!$B$4:$B$266,1,FALSE)),"",IF(OR(W988="Metallic Liquid Tight",W988="Non-Metallic Liquid Tight",W988="LSZH",W988="Greenfield"),VLOOKUP($L988,Info!$B$4:$L$266,7,FALSE),"N/A")))</f>
        <v/>
      </c>
      <c r="Y988" s="1"/>
      <c r="Z988" s="96" t="str">
        <f>IF($L988="None","",IF(ISERROR(VLOOKUP($L988,Info!$B$4:$B$266,1,FALSE)),"",VLOOKUP($L988,Info!$B$4:$L$266,9,FALSE)))</f>
        <v/>
      </c>
      <c r="AA988" s="96" t="str">
        <f>IF($L988="None","",IF(ISERROR(VLOOKUP($L988,Info!$B$4:$B$266,1,FALSE)),"",VLOOKUP($L988,Info!$B$4:$L$266,8,FALSE)))</f>
        <v/>
      </c>
      <c r="AB988" s="96" t="str">
        <f>IF($L988="None","",IF(ISERROR(VLOOKUP($L988,Info!$B$4:$B$266,1,FALSE)),"",VLOOKUP($L988,Info!$B$4:$L$266,10,FALSE)))</f>
        <v/>
      </c>
      <c r="AC988" s="1" t="str">
        <f>IF(W988="SO Cable","Black,White",IF(O988="","",IF(P988="","",IF($J$12&lt;&gt;"ABC",IF(P988&lt;="250",VLOOKUP(O988,Info!$AZ$4:$BB$22,3,FALSE),VLOOKUP(O988,Info!$AZ$23:$BB$39,3,FALSE)),IF(P988&lt;="250",VLOOKUP(O988,Info!$AO$4:$AQ$22,3,FALSE),VLOOKUP(O988,Info!$AO$23:$AP$39,3,FALSE))))))</f>
        <v/>
      </c>
      <c r="AD988" s="1"/>
      <c r="AE988" s="1" t="str">
        <f>IF($L988="None","",IF(ISERROR(VLOOKUP($L988,Info!$B$4:$B$266,1,FALSE)),"",VLOOKUP($L988,Info!$B$4:$L$266,4,FALSE)))</f>
        <v/>
      </c>
      <c r="AF988" s="1" t="str">
        <f>IF($L988="None","",IF(ISERROR(VLOOKUP($L988,Info!$B$4:$B$266,1,FALSE)),"",VLOOKUP($L988,Info!$B$4:$L$266,6,FALSE)))</f>
        <v/>
      </c>
      <c r="AG988" s="1"/>
      <c r="AH988" s="33" t="str" cm="1">
        <f t="array" ref="AH988">IF(AND(L988&lt;&gt;"",O988&lt;&gt;"",R988:S988&lt;&gt;"",W988:X988&lt;&gt;"",Z988:AA988&lt;&gt;"",AC988&lt;&gt;""),"Good","Bad")</f>
        <v>Bad</v>
      </c>
      <c r="AL988" t="str" cm="1">
        <f t="array" ref="AL988">IF(R988&gt;0,_xlfn.IFS(COUNTIF($L$20:L988,"&lt;&gt;")&lt;101,1,COUNTIF($L$20:L988,"&lt;&gt;")&lt;201,2,COUNTIF($L$20:L988,"&lt;&gt;")&lt;301,3,COUNTIF($L$20:L988,"&lt;&gt;")&lt;401,4,COUNTIF($L$20:L988,"&lt;&gt;")&lt;501,5,COUNTIF($L$20:L988,"&lt;&gt;")&lt;601,6,COUNTIF($L$20:L988,"&lt;&gt;")&lt;701,7,COUNTIF($L$20:L988,"&lt;&gt;")&lt;801,8,COUNTIF($L$20:L988,"&lt;&gt;")&lt;901,9,COUNTIF($L$20:L988,"&lt;&gt;")&lt;1001,10,COUNTIF($L$20:L988,"&lt;&gt;")&lt;1101,11,COUNTIF($L$20:L988,"&lt;&gt;")&lt;1201,12,COUNTIF($L$20:L988,"&lt;&gt;")&lt;1301,13,COUNTIF($L$20:L988,"&lt;&gt;")&lt;1401,14,COUNTIF($L$20:L988,"&lt;&gt;")&lt;1501,15,COUNTIF($L$20:L988,"&lt;&gt;")&lt;1601,16,COUNTIF($L$20:L988,"&lt;&gt;")&lt;1701,17,COUNTIF($L$20:L988,"&lt;&gt;")&lt;1801,18,COUNTIF($L$20:L988,"&lt;&gt;")&lt;1901,19,COUNTIF($L$20:L988,"&lt;&gt;")&lt;2001,20,COUNTIF($L$20:L988,"&lt;&gt;")&lt;2101,21,COUNTIF($L$20:L988,"&lt;&gt;")&lt;2201,22,COUNTIF($L$20:L988,"&lt;&gt;")&lt;2301,23,COUNTIF($L$20:L988,"&lt;&gt;")&lt;2401,24,COUNTIF($L$20:L988,"&lt;&gt;")&lt;2501,25,COUNTIF($L$20:L988,"&lt;&gt;")&lt;2601,26,COUNTIF($L$20:L988,"&lt;&gt;")&lt;2701,27,COUNTIF($L$20:L988,"&lt;&gt;")&lt;2801,28,COUNTIF($L$20:L988,"&lt;&gt;")&lt;2901,29,COUNTIF($L$20:L988,"&lt;&gt;")&lt;3001,30),"")</f>
        <v/>
      </c>
      <c r="AM988" t="str">
        <f t="shared" si="75"/>
        <v/>
      </c>
      <c r="AN988" t="str">
        <f t="shared" si="79"/>
        <v/>
      </c>
      <c r="AP988" t="str">
        <f t="shared" si="78"/>
        <v/>
      </c>
      <c r="AQ988" t="str">
        <f>IF(AO988="","",COUNTIFS(AM988:$AM$3019,AO988))</f>
        <v/>
      </c>
    </row>
    <row r="989" spans="1:43" x14ac:dyDescent="0.25">
      <c r="A989" s="6" t="str">
        <f>IF(COUNT($A$20:A988)&lt;&gt;$B$4,IF(A988="","",A988+1),"")</f>
        <v/>
      </c>
      <c r="B989" s="3"/>
      <c r="C989" s="3"/>
      <c r="D989" s="122"/>
      <c r="E989" s="3"/>
      <c r="F989" s="3"/>
      <c r="G989" s="3"/>
      <c r="H989" s="3"/>
      <c r="I989" s="120"/>
      <c r="J989" s="3"/>
      <c r="K989" s="95" t="str" cm="1">
        <f t="array" ref="K989">IF(OR($J$14 = "A",$J$14 = "B",$J$14 = "C"),IF(I989="","",IF(LEN(I989)&gt;2,_xlfn.IFS(ISNUMBER(SEARCH("_",I989)),I989,ISNUMBER(SEARCH(", ",I989)),SUBSTITUTE(I989,", ","_"),ISNUMBER(SEARCH("/ ",I989)),SUBSTITUTE(I989,"/ ","_"),ISNUMBER(SEARCH(",",I989)),SUBSTITUTE(I989,",","_"),ISNUMBER(SEARCH("/",I989)),SUBSTITUTE(I989,"/","_"),ISNUMBER(SEARCH("",I989)),I989),I989)),IF(OR($J$14 = "J",$J$14 = "K"),"",IF(D989="","",IF(LEN(D989)&gt;2,_xlfn.IFS(ISNUMBER(SEARCH("_",D989)),D989,ISNUMBER(SEARCH(", ",D989)),SUBSTITUTE(D989,", ","_"),ISNUMBER(SEARCH("/ ",D989)),SUBSTITUTE(D989,"/ ","_"),ISNUMBER(SEARCH(",",D989)),SUBSTITUTE(D989,",","_"),ISNUMBER(SEARCH("/",D989)),SUBSTITUTE(D989,"/","_"),ISNUMBER(SEARCH("",D989)),D989),D989))))</f>
        <v/>
      </c>
      <c r="L989" s="1"/>
      <c r="M989" s="1" t="str">
        <f t="shared" si="76"/>
        <v/>
      </c>
      <c r="N989" s="94" t="str">
        <f>IF($L989="None","",IF(ISERROR(VLOOKUP($L989,Info!$B$4:$B$266,1,FALSE)),"",VLOOKUP($L989,Info!$B$4:$L$266,5,FALSE)))</f>
        <v/>
      </c>
      <c r="O989" s="94" t="str">
        <f>IF(K989="","",IF(AND($J$12&lt;&gt;"ABC",N989="3"),"BAC",IF(N989="3","ABC",IF($J$12&lt;&gt;"ABC",IF($J$10="Standard",VLOOKUP(K989,Info!$BE$4:$BF$481,2,FALSE),VLOOKUP(K989,Info!$BI$4:$BJ$482,2,FALSE)),IF($J$10="Standard",VLOOKUP(K989,Info!$AG$4:$AH$2994,2,FALSE),VLOOKUP(K989,Info!$AK$4:$AL$2997,2,FALSE))))))</f>
        <v/>
      </c>
      <c r="P989" s="94" t="str">
        <f>IF($L989="None","",IF(ISERROR(VLOOKUP($L989,Info!$B$4:$B$266,1,FALSE)),"",VLOOKUP($L989,Info!$B$4:$L$266,3,FALSE)))</f>
        <v/>
      </c>
      <c r="Q989" s="96" t="str">
        <f>IF($L989="None","",IF(ISERROR(VLOOKUP($L989,Info!$B$4:$B$266,1,FALSE)),"",VLOOKUP($L989,Info!$B$4:$L$266,4,FALSE)))</f>
        <v/>
      </c>
      <c r="R989" s="1"/>
      <c r="S989" s="6" t="str">
        <f t="shared" si="77"/>
        <v/>
      </c>
      <c r="T989" s="6" t="str">
        <f>IF($L989="None","",IF(ISERROR(VLOOKUP($L989,Info!$B$4:$B$266,1,FALSE)),"",VLOOKUP($L989,Info!$B$4:$L$266,11,FALSE)))</f>
        <v/>
      </c>
      <c r="U989" s="1"/>
      <c r="V989" s="1"/>
      <c r="W989" s="1"/>
      <c r="X989" s="1" t="str">
        <f>IF($L989="None","",IF(ISERROR(VLOOKUP($L989,Info!$B$4:$B$266,1,FALSE)),"",IF(OR(W989="Metallic Liquid Tight",W989="Non-Metallic Liquid Tight",W989="LSZH",W989="Greenfield"),VLOOKUP($L989,Info!$B$4:$L$266,7,FALSE),"N/A")))</f>
        <v/>
      </c>
      <c r="Y989" s="1"/>
      <c r="Z989" s="96" t="str">
        <f>IF($L989="None","",IF(ISERROR(VLOOKUP($L989,Info!$B$4:$B$266,1,FALSE)),"",VLOOKUP($L989,Info!$B$4:$L$266,9,FALSE)))</f>
        <v/>
      </c>
      <c r="AA989" s="96" t="str">
        <f>IF($L989="None","",IF(ISERROR(VLOOKUP($L989,Info!$B$4:$B$266,1,FALSE)),"",VLOOKUP($L989,Info!$B$4:$L$266,8,FALSE)))</f>
        <v/>
      </c>
      <c r="AB989" s="96" t="str">
        <f>IF($L989="None","",IF(ISERROR(VLOOKUP($L989,Info!$B$4:$B$266,1,FALSE)),"",VLOOKUP($L989,Info!$B$4:$L$266,10,FALSE)))</f>
        <v/>
      </c>
      <c r="AC989" s="1" t="str">
        <f>IF(W989="SO Cable","Black,White",IF(O989="","",IF(P989="","",IF($J$12&lt;&gt;"ABC",IF(P989&lt;="250",VLOOKUP(O989,Info!$AZ$4:$BB$22,3,FALSE),VLOOKUP(O989,Info!$AZ$23:$BB$39,3,FALSE)),IF(P989&lt;="250",VLOOKUP(O989,Info!$AO$4:$AQ$22,3,FALSE),VLOOKUP(O989,Info!$AO$23:$AP$39,3,FALSE))))))</f>
        <v/>
      </c>
      <c r="AD989" s="1"/>
      <c r="AE989" s="1" t="str">
        <f>IF($L989="None","",IF(ISERROR(VLOOKUP($L989,Info!$B$4:$B$266,1,FALSE)),"",VLOOKUP($L989,Info!$B$4:$L$266,4,FALSE)))</f>
        <v/>
      </c>
      <c r="AF989" s="1" t="str">
        <f>IF($L989="None","",IF(ISERROR(VLOOKUP($L989,Info!$B$4:$B$266,1,FALSE)),"",VLOOKUP($L989,Info!$B$4:$L$266,6,FALSE)))</f>
        <v/>
      </c>
      <c r="AG989" s="1"/>
      <c r="AH989" s="33" t="str" cm="1">
        <f t="array" ref="AH989">IF(AND(L989&lt;&gt;"",O989&lt;&gt;"",R989:S989&lt;&gt;"",W989:X989&lt;&gt;"",Z989:AA989&lt;&gt;"",AC989&lt;&gt;""),"Good","Bad")</f>
        <v>Bad</v>
      </c>
      <c r="AL989" t="str" cm="1">
        <f t="array" ref="AL989">IF(R989&gt;0,_xlfn.IFS(COUNTIF($L$20:L989,"&lt;&gt;")&lt;101,1,COUNTIF($L$20:L989,"&lt;&gt;")&lt;201,2,COUNTIF($L$20:L989,"&lt;&gt;")&lt;301,3,COUNTIF($L$20:L989,"&lt;&gt;")&lt;401,4,COUNTIF($L$20:L989,"&lt;&gt;")&lt;501,5,COUNTIF($L$20:L989,"&lt;&gt;")&lt;601,6,COUNTIF($L$20:L989,"&lt;&gt;")&lt;701,7,COUNTIF($L$20:L989,"&lt;&gt;")&lt;801,8,COUNTIF($L$20:L989,"&lt;&gt;")&lt;901,9,COUNTIF($L$20:L989,"&lt;&gt;")&lt;1001,10,COUNTIF($L$20:L989,"&lt;&gt;")&lt;1101,11,COUNTIF($L$20:L989,"&lt;&gt;")&lt;1201,12,COUNTIF($L$20:L989,"&lt;&gt;")&lt;1301,13,COUNTIF($L$20:L989,"&lt;&gt;")&lt;1401,14,COUNTIF($L$20:L989,"&lt;&gt;")&lt;1501,15,COUNTIF($L$20:L989,"&lt;&gt;")&lt;1601,16,COUNTIF($L$20:L989,"&lt;&gt;")&lt;1701,17,COUNTIF($L$20:L989,"&lt;&gt;")&lt;1801,18,COUNTIF($L$20:L989,"&lt;&gt;")&lt;1901,19,COUNTIF($L$20:L989,"&lt;&gt;")&lt;2001,20,COUNTIF($L$20:L989,"&lt;&gt;")&lt;2101,21,COUNTIF($L$20:L989,"&lt;&gt;")&lt;2201,22,COUNTIF($L$20:L989,"&lt;&gt;")&lt;2301,23,COUNTIF($L$20:L989,"&lt;&gt;")&lt;2401,24,COUNTIF($L$20:L989,"&lt;&gt;")&lt;2501,25,COUNTIF($L$20:L989,"&lt;&gt;")&lt;2601,26,COUNTIF($L$20:L989,"&lt;&gt;")&lt;2701,27,COUNTIF($L$20:L989,"&lt;&gt;")&lt;2801,28,COUNTIF($L$20:L989,"&lt;&gt;")&lt;2901,29,COUNTIF($L$20:L989,"&lt;&gt;")&lt;3001,30),"")</f>
        <v/>
      </c>
      <c r="AM989" t="str">
        <f t="shared" si="75"/>
        <v/>
      </c>
      <c r="AN989" t="str">
        <f t="shared" si="79"/>
        <v/>
      </c>
      <c r="AP989" t="str">
        <f t="shared" si="78"/>
        <v/>
      </c>
      <c r="AQ989" t="str">
        <f>IF(AO989="","",COUNTIFS(AM989:$AM$3019,AO989))</f>
        <v/>
      </c>
    </row>
    <row r="990" spans="1:43" x14ac:dyDescent="0.25">
      <c r="A990" s="6" t="str">
        <f>IF(COUNT($A$20:A989)&lt;&gt;$B$4,IF(A989="","",A989+1),"")</f>
        <v/>
      </c>
      <c r="B990" s="3"/>
      <c r="C990" s="3"/>
      <c r="D990" s="122"/>
      <c r="E990" s="3"/>
      <c r="F990" s="3"/>
      <c r="G990" s="3"/>
      <c r="H990" s="3"/>
      <c r="I990" s="120"/>
      <c r="J990" s="3"/>
      <c r="K990" s="95" t="str" cm="1">
        <f t="array" ref="K990">IF(OR($J$14 = "A",$J$14 = "B",$J$14 = "C"),IF(I990="","",IF(LEN(I990)&gt;2,_xlfn.IFS(ISNUMBER(SEARCH("_",I990)),I990,ISNUMBER(SEARCH(", ",I990)),SUBSTITUTE(I990,", ","_"),ISNUMBER(SEARCH("/ ",I990)),SUBSTITUTE(I990,"/ ","_"),ISNUMBER(SEARCH(",",I990)),SUBSTITUTE(I990,",","_"),ISNUMBER(SEARCH("/",I990)),SUBSTITUTE(I990,"/","_"),ISNUMBER(SEARCH("",I990)),I990),I990)),IF(OR($J$14 = "J",$J$14 = "K"),"",IF(D990="","",IF(LEN(D990)&gt;2,_xlfn.IFS(ISNUMBER(SEARCH("_",D990)),D990,ISNUMBER(SEARCH(", ",D990)),SUBSTITUTE(D990,", ","_"),ISNUMBER(SEARCH("/ ",D990)),SUBSTITUTE(D990,"/ ","_"),ISNUMBER(SEARCH(",",D990)),SUBSTITUTE(D990,",","_"),ISNUMBER(SEARCH("/",D990)),SUBSTITUTE(D990,"/","_"),ISNUMBER(SEARCH("",D990)),D990),D990))))</f>
        <v/>
      </c>
      <c r="L990" s="1"/>
      <c r="M990" s="1" t="str">
        <f t="shared" si="76"/>
        <v/>
      </c>
      <c r="N990" s="94" t="str">
        <f>IF($L990="None","",IF(ISERROR(VLOOKUP($L990,Info!$B$4:$B$266,1,FALSE)),"",VLOOKUP($L990,Info!$B$4:$L$266,5,FALSE)))</f>
        <v/>
      </c>
      <c r="O990" s="94" t="str">
        <f>IF(K990="","",IF(AND($J$12&lt;&gt;"ABC",N990="3"),"BAC",IF(N990="3","ABC",IF($J$12&lt;&gt;"ABC",IF($J$10="Standard",VLOOKUP(K990,Info!$BE$4:$BF$481,2,FALSE),VLOOKUP(K990,Info!$BI$4:$BJ$482,2,FALSE)),IF($J$10="Standard",VLOOKUP(K990,Info!$AG$4:$AH$2994,2,FALSE),VLOOKUP(K990,Info!$AK$4:$AL$2997,2,FALSE))))))</f>
        <v/>
      </c>
      <c r="P990" s="94" t="str">
        <f>IF($L990="None","",IF(ISERROR(VLOOKUP($L990,Info!$B$4:$B$266,1,FALSE)),"",VLOOKUP($L990,Info!$B$4:$L$266,3,FALSE)))</f>
        <v/>
      </c>
      <c r="Q990" s="96" t="str">
        <f>IF($L990="None","",IF(ISERROR(VLOOKUP($L990,Info!$B$4:$B$266,1,FALSE)),"",VLOOKUP($L990,Info!$B$4:$L$266,4,FALSE)))</f>
        <v/>
      </c>
      <c r="R990" s="1"/>
      <c r="S990" s="6" t="str">
        <f t="shared" si="77"/>
        <v/>
      </c>
      <c r="T990" s="6" t="str">
        <f>IF($L990="None","",IF(ISERROR(VLOOKUP($L990,Info!$B$4:$B$266,1,FALSE)),"",VLOOKUP($L990,Info!$B$4:$L$266,11,FALSE)))</f>
        <v/>
      </c>
      <c r="U990" s="1"/>
      <c r="V990" s="1"/>
      <c r="W990" s="1"/>
      <c r="X990" s="1" t="str">
        <f>IF($L990="None","",IF(ISERROR(VLOOKUP($L990,Info!$B$4:$B$266,1,FALSE)),"",IF(OR(W990="Metallic Liquid Tight",W990="Non-Metallic Liquid Tight",W990="LSZH",W990="Greenfield"),VLOOKUP($L990,Info!$B$4:$L$266,7,FALSE),"N/A")))</f>
        <v/>
      </c>
      <c r="Y990" s="1"/>
      <c r="Z990" s="96" t="str">
        <f>IF($L990="None","",IF(ISERROR(VLOOKUP($L990,Info!$B$4:$B$266,1,FALSE)),"",VLOOKUP($L990,Info!$B$4:$L$266,9,FALSE)))</f>
        <v/>
      </c>
      <c r="AA990" s="96" t="str">
        <f>IF($L990="None","",IF(ISERROR(VLOOKUP($L990,Info!$B$4:$B$266,1,FALSE)),"",VLOOKUP($L990,Info!$B$4:$L$266,8,FALSE)))</f>
        <v/>
      </c>
      <c r="AB990" s="96" t="str">
        <f>IF($L990="None","",IF(ISERROR(VLOOKUP($L990,Info!$B$4:$B$266,1,FALSE)),"",VLOOKUP($L990,Info!$B$4:$L$266,10,FALSE)))</f>
        <v/>
      </c>
      <c r="AC990" s="1" t="str">
        <f>IF(W990="SO Cable","Black,White",IF(O990="","",IF(P990="","",IF($J$12&lt;&gt;"ABC",IF(P990&lt;="250",VLOOKUP(O990,Info!$AZ$4:$BB$22,3,FALSE),VLOOKUP(O990,Info!$AZ$23:$BB$39,3,FALSE)),IF(P990&lt;="250",VLOOKUP(O990,Info!$AO$4:$AQ$22,3,FALSE),VLOOKUP(O990,Info!$AO$23:$AP$39,3,FALSE))))))</f>
        <v/>
      </c>
      <c r="AD990" s="1"/>
      <c r="AE990" s="1" t="str">
        <f>IF($L990="None","",IF(ISERROR(VLOOKUP($L990,Info!$B$4:$B$266,1,FALSE)),"",VLOOKUP($L990,Info!$B$4:$L$266,4,FALSE)))</f>
        <v/>
      </c>
      <c r="AF990" s="1" t="str">
        <f>IF($L990="None","",IF(ISERROR(VLOOKUP($L990,Info!$B$4:$B$266,1,FALSE)),"",VLOOKUP($L990,Info!$B$4:$L$266,6,FALSE)))</f>
        <v/>
      </c>
      <c r="AG990" s="1"/>
      <c r="AH990" s="33" t="str" cm="1">
        <f t="array" ref="AH990">IF(AND(L990&lt;&gt;"",O990&lt;&gt;"",R990:S990&lt;&gt;"",W990:X990&lt;&gt;"",Z990:AA990&lt;&gt;"",AC990&lt;&gt;""),"Good","Bad")</f>
        <v>Bad</v>
      </c>
      <c r="AL990" t="str" cm="1">
        <f t="array" ref="AL990">IF(R990&gt;0,_xlfn.IFS(COUNTIF($L$20:L990,"&lt;&gt;")&lt;101,1,COUNTIF($L$20:L990,"&lt;&gt;")&lt;201,2,COUNTIF($L$20:L990,"&lt;&gt;")&lt;301,3,COUNTIF($L$20:L990,"&lt;&gt;")&lt;401,4,COUNTIF($L$20:L990,"&lt;&gt;")&lt;501,5,COUNTIF($L$20:L990,"&lt;&gt;")&lt;601,6,COUNTIF($L$20:L990,"&lt;&gt;")&lt;701,7,COUNTIF($L$20:L990,"&lt;&gt;")&lt;801,8,COUNTIF($L$20:L990,"&lt;&gt;")&lt;901,9,COUNTIF($L$20:L990,"&lt;&gt;")&lt;1001,10,COUNTIF($L$20:L990,"&lt;&gt;")&lt;1101,11,COUNTIF($L$20:L990,"&lt;&gt;")&lt;1201,12,COUNTIF($L$20:L990,"&lt;&gt;")&lt;1301,13,COUNTIF($L$20:L990,"&lt;&gt;")&lt;1401,14,COUNTIF($L$20:L990,"&lt;&gt;")&lt;1501,15,COUNTIF($L$20:L990,"&lt;&gt;")&lt;1601,16,COUNTIF($L$20:L990,"&lt;&gt;")&lt;1701,17,COUNTIF($L$20:L990,"&lt;&gt;")&lt;1801,18,COUNTIF($L$20:L990,"&lt;&gt;")&lt;1901,19,COUNTIF($L$20:L990,"&lt;&gt;")&lt;2001,20,COUNTIF($L$20:L990,"&lt;&gt;")&lt;2101,21,COUNTIF($L$20:L990,"&lt;&gt;")&lt;2201,22,COUNTIF($L$20:L990,"&lt;&gt;")&lt;2301,23,COUNTIF($L$20:L990,"&lt;&gt;")&lt;2401,24,COUNTIF($L$20:L990,"&lt;&gt;")&lt;2501,25,COUNTIF($L$20:L990,"&lt;&gt;")&lt;2601,26,COUNTIF($L$20:L990,"&lt;&gt;")&lt;2701,27,COUNTIF($L$20:L990,"&lt;&gt;")&lt;2801,28,COUNTIF($L$20:L990,"&lt;&gt;")&lt;2901,29,COUNTIF($L$20:L990,"&lt;&gt;")&lt;3001,30),"")</f>
        <v/>
      </c>
      <c r="AM990" t="str">
        <f t="shared" si="75"/>
        <v/>
      </c>
      <c r="AN990" t="str">
        <f t="shared" si="79"/>
        <v/>
      </c>
      <c r="AP990" t="str">
        <f t="shared" si="78"/>
        <v/>
      </c>
      <c r="AQ990" t="str">
        <f>IF(AO990="","",COUNTIFS(AM990:$AM$3019,AO990))</f>
        <v/>
      </c>
    </row>
    <row r="991" spans="1:43" x14ac:dyDescent="0.25">
      <c r="A991" s="6" t="str">
        <f>IF(COUNT($A$20:A990)&lt;&gt;$B$4,IF(A990="","",A990+1),"")</f>
        <v/>
      </c>
      <c r="B991" s="3"/>
      <c r="C991" s="3"/>
      <c r="D991" s="122"/>
      <c r="E991" s="3"/>
      <c r="F991" s="3"/>
      <c r="G991" s="3"/>
      <c r="H991" s="3"/>
      <c r="I991" s="120"/>
      <c r="J991" s="3"/>
      <c r="K991" s="95" t="str" cm="1">
        <f t="array" ref="K991">IF(OR($J$14 = "A",$J$14 = "B",$J$14 = "C"),IF(I991="","",IF(LEN(I991)&gt;2,_xlfn.IFS(ISNUMBER(SEARCH("_",I991)),I991,ISNUMBER(SEARCH(", ",I991)),SUBSTITUTE(I991,", ","_"),ISNUMBER(SEARCH("/ ",I991)),SUBSTITUTE(I991,"/ ","_"),ISNUMBER(SEARCH(",",I991)),SUBSTITUTE(I991,",","_"),ISNUMBER(SEARCH("/",I991)),SUBSTITUTE(I991,"/","_"),ISNUMBER(SEARCH("",I991)),I991),I991)),IF(OR($J$14 = "J",$J$14 = "K"),"",IF(D991="","",IF(LEN(D991)&gt;2,_xlfn.IFS(ISNUMBER(SEARCH("_",D991)),D991,ISNUMBER(SEARCH(", ",D991)),SUBSTITUTE(D991,", ","_"),ISNUMBER(SEARCH("/ ",D991)),SUBSTITUTE(D991,"/ ","_"),ISNUMBER(SEARCH(",",D991)),SUBSTITUTE(D991,",","_"),ISNUMBER(SEARCH("/",D991)),SUBSTITUTE(D991,"/","_"),ISNUMBER(SEARCH("",D991)),D991),D991))))</f>
        <v/>
      </c>
      <c r="L991" s="1"/>
      <c r="M991" s="1" t="str">
        <f t="shared" si="76"/>
        <v/>
      </c>
      <c r="N991" s="94" t="str">
        <f>IF($L991="None","",IF(ISERROR(VLOOKUP($L991,Info!$B$4:$B$266,1,FALSE)),"",VLOOKUP($L991,Info!$B$4:$L$266,5,FALSE)))</f>
        <v/>
      </c>
      <c r="O991" s="94" t="str">
        <f>IF(K991="","",IF(AND($J$12&lt;&gt;"ABC",N991="3"),"BAC",IF(N991="3","ABC",IF($J$12&lt;&gt;"ABC",IF($J$10="Standard",VLOOKUP(K991,Info!$BE$4:$BF$481,2,FALSE),VLOOKUP(K991,Info!$BI$4:$BJ$482,2,FALSE)),IF($J$10="Standard",VLOOKUP(K991,Info!$AG$4:$AH$2994,2,FALSE),VLOOKUP(K991,Info!$AK$4:$AL$2997,2,FALSE))))))</f>
        <v/>
      </c>
      <c r="P991" s="94" t="str">
        <f>IF($L991="None","",IF(ISERROR(VLOOKUP($L991,Info!$B$4:$B$266,1,FALSE)),"",VLOOKUP($L991,Info!$B$4:$L$266,3,FALSE)))</f>
        <v/>
      </c>
      <c r="Q991" s="96" t="str">
        <f>IF($L991="None","",IF(ISERROR(VLOOKUP($L991,Info!$B$4:$B$266,1,FALSE)),"",VLOOKUP($L991,Info!$B$4:$L$266,4,FALSE)))</f>
        <v/>
      </c>
      <c r="R991" s="1"/>
      <c r="S991" s="6" t="str">
        <f t="shared" si="77"/>
        <v/>
      </c>
      <c r="T991" s="6" t="str">
        <f>IF($L991="None","",IF(ISERROR(VLOOKUP($L991,Info!$B$4:$B$266,1,FALSE)),"",VLOOKUP($L991,Info!$B$4:$L$266,11,FALSE)))</f>
        <v/>
      </c>
      <c r="U991" s="1"/>
      <c r="V991" s="1"/>
      <c r="W991" s="1"/>
      <c r="X991" s="1" t="str">
        <f>IF($L991="None","",IF(ISERROR(VLOOKUP($L991,Info!$B$4:$B$266,1,FALSE)),"",IF(OR(W991="Metallic Liquid Tight",W991="Non-Metallic Liquid Tight",W991="LSZH",W991="Greenfield"),VLOOKUP($L991,Info!$B$4:$L$266,7,FALSE),"N/A")))</f>
        <v/>
      </c>
      <c r="Y991" s="1"/>
      <c r="Z991" s="96" t="str">
        <f>IF($L991="None","",IF(ISERROR(VLOOKUP($L991,Info!$B$4:$B$266,1,FALSE)),"",VLOOKUP($L991,Info!$B$4:$L$266,9,FALSE)))</f>
        <v/>
      </c>
      <c r="AA991" s="96" t="str">
        <f>IF($L991="None","",IF(ISERROR(VLOOKUP($L991,Info!$B$4:$B$266,1,FALSE)),"",VLOOKUP($L991,Info!$B$4:$L$266,8,FALSE)))</f>
        <v/>
      </c>
      <c r="AB991" s="96" t="str">
        <f>IF($L991="None","",IF(ISERROR(VLOOKUP($L991,Info!$B$4:$B$266,1,FALSE)),"",VLOOKUP($L991,Info!$B$4:$L$266,10,FALSE)))</f>
        <v/>
      </c>
      <c r="AC991" s="1" t="str">
        <f>IF(W991="SO Cable","Black,White",IF(O991="","",IF(P991="","",IF($J$12&lt;&gt;"ABC",IF(P991&lt;="250",VLOOKUP(O991,Info!$AZ$4:$BB$22,3,FALSE),VLOOKUP(O991,Info!$AZ$23:$BB$39,3,FALSE)),IF(P991&lt;="250",VLOOKUP(O991,Info!$AO$4:$AQ$22,3,FALSE),VLOOKUP(O991,Info!$AO$23:$AP$39,3,FALSE))))))</f>
        <v/>
      </c>
      <c r="AD991" s="1"/>
      <c r="AE991" s="1" t="str">
        <f>IF($L991="None","",IF(ISERROR(VLOOKUP($L991,Info!$B$4:$B$266,1,FALSE)),"",VLOOKUP($L991,Info!$B$4:$L$266,4,FALSE)))</f>
        <v/>
      </c>
      <c r="AF991" s="1" t="str">
        <f>IF($L991="None","",IF(ISERROR(VLOOKUP($L991,Info!$B$4:$B$266,1,FALSE)),"",VLOOKUP($L991,Info!$B$4:$L$266,6,FALSE)))</f>
        <v/>
      </c>
      <c r="AG991" s="1"/>
      <c r="AH991" s="33" t="str" cm="1">
        <f t="array" ref="AH991">IF(AND(L991&lt;&gt;"",O991&lt;&gt;"",R991:S991&lt;&gt;"",W991:X991&lt;&gt;"",Z991:AA991&lt;&gt;"",AC991&lt;&gt;""),"Good","Bad")</f>
        <v>Bad</v>
      </c>
      <c r="AL991" t="str" cm="1">
        <f t="array" ref="AL991">IF(R991&gt;0,_xlfn.IFS(COUNTIF($L$20:L991,"&lt;&gt;")&lt;101,1,COUNTIF($L$20:L991,"&lt;&gt;")&lt;201,2,COUNTIF($L$20:L991,"&lt;&gt;")&lt;301,3,COUNTIF($L$20:L991,"&lt;&gt;")&lt;401,4,COUNTIF($L$20:L991,"&lt;&gt;")&lt;501,5,COUNTIF($L$20:L991,"&lt;&gt;")&lt;601,6,COUNTIF($L$20:L991,"&lt;&gt;")&lt;701,7,COUNTIF($L$20:L991,"&lt;&gt;")&lt;801,8,COUNTIF($L$20:L991,"&lt;&gt;")&lt;901,9,COUNTIF($L$20:L991,"&lt;&gt;")&lt;1001,10,COUNTIF($L$20:L991,"&lt;&gt;")&lt;1101,11,COUNTIF($L$20:L991,"&lt;&gt;")&lt;1201,12,COUNTIF($L$20:L991,"&lt;&gt;")&lt;1301,13,COUNTIF($L$20:L991,"&lt;&gt;")&lt;1401,14,COUNTIF($L$20:L991,"&lt;&gt;")&lt;1501,15,COUNTIF($L$20:L991,"&lt;&gt;")&lt;1601,16,COUNTIF($L$20:L991,"&lt;&gt;")&lt;1701,17,COUNTIF($L$20:L991,"&lt;&gt;")&lt;1801,18,COUNTIF($L$20:L991,"&lt;&gt;")&lt;1901,19,COUNTIF($L$20:L991,"&lt;&gt;")&lt;2001,20,COUNTIF($L$20:L991,"&lt;&gt;")&lt;2101,21,COUNTIF($L$20:L991,"&lt;&gt;")&lt;2201,22,COUNTIF($L$20:L991,"&lt;&gt;")&lt;2301,23,COUNTIF($L$20:L991,"&lt;&gt;")&lt;2401,24,COUNTIF($L$20:L991,"&lt;&gt;")&lt;2501,25,COUNTIF($L$20:L991,"&lt;&gt;")&lt;2601,26,COUNTIF($L$20:L991,"&lt;&gt;")&lt;2701,27,COUNTIF($L$20:L991,"&lt;&gt;")&lt;2801,28,COUNTIF($L$20:L991,"&lt;&gt;")&lt;2901,29,COUNTIF($L$20:L991,"&lt;&gt;")&lt;3001,30),"")</f>
        <v/>
      </c>
      <c r="AM991" t="str">
        <f t="shared" si="75"/>
        <v/>
      </c>
      <c r="AN991" t="str">
        <f t="shared" si="79"/>
        <v/>
      </c>
      <c r="AP991" t="str">
        <f t="shared" si="78"/>
        <v/>
      </c>
      <c r="AQ991" t="str">
        <f>IF(AO991="","",COUNTIFS(AM991:$AM$3019,AO991))</f>
        <v/>
      </c>
    </row>
    <row r="992" spans="1:43" x14ac:dyDescent="0.25">
      <c r="A992" s="6" t="str">
        <f>IF(COUNT($A$20:A991)&lt;&gt;$B$4,IF(A991="","",A991+1),"")</f>
        <v/>
      </c>
      <c r="B992" s="3"/>
      <c r="C992" s="3"/>
      <c r="D992" s="122"/>
      <c r="E992" s="3"/>
      <c r="F992" s="3"/>
      <c r="G992" s="3"/>
      <c r="H992" s="3"/>
      <c r="I992" s="120"/>
      <c r="J992" s="3"/>
      <c r="K992" s="95" t="str" cm="1">
        <f t="array" ref="K992">IF(OR($J$14 = "A",$J$14 = "B",$J$14 = "C"),IF(I992="","",IF(LEN(I992)&gt;2,_xlfn.IFS(ISNUMBER(SEARCH("_",I992)),I992,ISNUMBER(SEARCH(", ",I992)),SUBSTITUTE(I992,", ","_"),ISNUMBER(SEARCH("/ ",I992)),SUBSTITUTE(I992,"/ ","_"),ISNUMBER(SEARCH(",",I992)),SUBSTITUTE(I992,",","_"),ISNUMBER(SEARCH("/",I992)),SUBSTITUTE(I992,"/","_"),ISNUMBER(SEARCH("",I992)),I992),I992)),IF(OR($J$14 = "J",$J$14 = "K"),"",IF(D992="","",IF(LEN(D992)&gt;2,_xlfn.IFS(ISNUMBER(SEARCH("_",D992)),D992,ISNUMBER(SEARCH(", ",D992)),SUBSTITUTE(D992,", ","_"),ISNUMBER(SEARCH("/ ",D992)),SUBSTITUTE(D992,"/ ","_"),ISNUMBER(SEARCH(",",D992)),SUBSTITUTE(D992,",","_"),ISNUMBER(SEARCH("/",D992)),SUBSTITUTE(D992,"/","_"),ISNUMBER(SEARCH("",D992)),D992),D992))))</f>
        <v/>
      </c>
      <c r="L992" s="1"/>
      <c r="M992" s="1" t="str">
        <f t="shared" si="76"/>
        <v/>
      </c>
      <c r="N992" s="94" t="str">
        <f>IF($L992="None","",IF(ISERROR(VLOOKUP($L992,Info!$B$4:$B$266,1,FALSE)),"",VLOOKUP($L992,Info!$B$4:$L$266,5,FALSE)))</f>
        <v/>
      </c>
      <c r="O992" s="94" t="str">
        <f>IF(K992="","",IF(AND($J$12&lt;&gt;"ABC",N992="3"),"BAC",IF(N992="3","ABC",IF($J$12&lt;&gt;"ABC",IF($J$10="Standard",VLOOKUP(K992,Info!$BE$4:$BF$481,2,FALSE),VLOOKUP(K992,Info!$BI$4:$BJ$482,2,FALSE)),IF($J$10="Standard",VLOOKUP(K992,Info!$AG$4:$AH$2994,2,FALSE),VLOOKUP(K992,Info!$AK$4:$AL$2997,2,FALSE))))))</f>
        <v/>
      </c>
      <c r="P992" s="94" t="str">
        <f>IF($L992="None","",IF(ISERROR(VLOOKUP($L992,Info!$B$4:$B$266,1,FALSE)),"",VLOOKUP($L992,Info!$B$4:$L$266,3,FALSE)))</f>
        <v/>
      </c>
      <c r="Q992" s="96" t="str">
        <f>IF($L992="None","",IF(ISERROR(VLOOKUP($L992,Info!$B$4:$B$266,1,FALSE)),"",VLOOKUP($L992,Info!$B$4:$L$266,4,FALSE)))</f>
        <v/>
      </c>
      <c r="R992" s="1"/>
      <c r="S992" s="6" t="str">
        <f t="shared" si="77"/>
        <v/>
      </c>
      <c r="T992" s="6" t="str">
        <f>IF($L992="None","",IF(ISERROR(VLOOKUP($L992,Info!$B$4:$B$266,1,FALSE)),"",VLOOKUP($L992,Info!$B$4:$L$266,11,FALSE)))</f>
        <v/>
      </c>
      <c r="U992" s="1"/>
      <c r="V992" s="1"/>
      <c r="W992" s="1"/>
      <c r="X992" s="1" t="str">
        <f>IF($L992="None","",IF(ISERROR(VLOOKUP($L992,Info!$B$4:$B$266,1,FALSE)),"",IF(OR(W992="Metallic Liquid Tight",W992="Non-Metallic Liquid Tight",W992="LSZH",W992="Greenfield"),VLOOKUP($L992,Info!$B$4:$L$266,7,FALSE),"N/A")))</f>
        <v/>
      </c>
      <c r="Y992" s="1"/>
      <c r="Z992" s="96" t="str">
        <f>IF($L992="None","",IF(ISERROR(VLOOKUP($L992,Info!$B$4:$B$266,1,FALSE)),"",VLOOKUP($L992,Info!$B$4:$L$266,9,FALSE)))</f>
        <v/>
      </c>
      <c r="AA992" s="96" t="str">
        <f>IF($L992="None","",IF(ISERROR(VLOOKUP($L992,Info!$B$4:$B$266,1,FALSE)),"",VLOOKUP($L992,Info!$B$4:$L$266,8,FALSE)))</f>
        <v/>
      </c>
      <c r="AB992" s="96" t="str">
        <f>IF($L992="None","",IF(ISERROR(VLOOKUP($L992,Info!$B$4:$B$266,1,FALSE)),"",VLOOKUP($L992,Info!$B$4:$L$266,10,FALSE)))</f>
        <v/>
      </c>
      <c r="AC992" s="1" t="str">
        <f>IF(W992="SO Cable","Black,White",IF(O992="","",IF(P992="","",IF($J$12&lt;&gt;"ABC",IF(P992&lt;="250",VLOOKUP(O992,Info!$AZ$4:$BB$22,3,FALSE),VLOOKUP(O992,Info!$AZ$23:$BB$39,3,FALSE)),IF(P992&lt;="250",VLOOKUP(O992,Info!$AO$4:$AQ$22,3,FALSE),VLOOKUP(O992,Info!$AO$23:$AP$39,3,FALSE))))))</f>
        <v/>
      </c>
      <c r="AD992" s="1"/>
      <c r="AE992" s="1" t="str">
        <f>IF($L992="None","",IF(ISERROR(VLOOKUP($L992,Info!$B$4:$B$266,1,FALSE)),"",VLOOKUP($L992,Info!$B$4:$L$266,4,FALSE)))</f>
        <v/>
      </c>
      <c r="AF992" s="1" t="str">
        <f>IF($L992="None","",IF(ISERROR(VLOOKUP($L992,Info!$B$4:$B$266,1,FALSE)),"",VLOOKUP($L992,Info!$B$4:$L$266,6,FALSE)))</f>
        <v/>
      </c>
      <c r="AG992" s="1"/>
      <c r="AH992" s="33" t="str" cm="1">
        <f t="array" ref="AH992">IF(AND(L992&lt;&gt;"",O992&lt;&gt;"",R992:S992&lt;&gt;"",W992:X992&lt;&gt;"",Z992:AA992&lt;&gt;"",AC992&lt;&gt;""),"Good","Bad")</f>
        <v>Bad</v>
      </c>
      <c r="AL992" t="str" cm="1">
        <f t="array" ref="AL992">IF(R992&gt;0,_xlfn.IFS(COUNTIF($L$20:L992,"&lt;&gt;")&lt;101,1,COUNTIF($L$20:L992,"&lt;&gt;")&lt;201,2,COUNTIF($L$20:L992,"&lt;&gt;")&lt;301,3,COUNTIF($L$20:L992,"&lt;&gt;")&lt;401,4,COUNTIF($L$20:L992,"&lt;&gt;")&lt;501,5,COUNTIF($L$20:L992,"&lt;&gt;")&lt;601,6,COUNTIF($L$20:L992,"&lt;&gt;")&lt;701,7,COUNTIF($L$20:L992,"&lt;&gt;")&lt;801,8,COUNTIF($L$20:L992,"&lt;&gt;")&lt;901,9,COUNTIF($L$20:L992,"&lt;&gt;")&lt;1001,10,COUNTIF($L$20:L992,"&lt;&gt;")&lt;1101,11,COUNTIF($L$20:L992,"&lt;&gt;")&lt;1201,12,COUNTIF($L$20:L992,"&lt;&gt;")&lt;1301,13,COUNTIF($L$20:L992,"&lt;&gt;")&lt;1401,14,COUNTIF($L$20:L992,"&lt;&gt;")&lt;1501,15,COUNTIF($L$20:L992,"&lt;&gt;")&lt;1601,16,COUNTIF($L$20:L992,"&lt;&gt;")&lt;1701,17,COUNTIF($L$20:L992,"&lt;&gt;")&lt;1801,18,COUNTIF($L$20:L992,"&lt;&gt;")&lt;1901,19,COUNTIF($L$20:L992,"&lt;&gt;")&lt;2001,20,COUNTIF($L$20:L992,"&lt;&gt;")&lt;2101,21,COUNTIF($L$20:L992,"&lt;&gt;")&lt;2201,22,COUNTIF($L$20:L992,"&lt;&gt;")&lt;2301,23,COUNTIF($L$20:L992,"&lt;&gt;")&lt;2401,24,COUNTIF($L$20:L992,"&lt;&gt;")&lt;2501,25,COUNTIF($L$20:L992,"&lt;&gt;")&lt;2601,26,COUNTIF($L$20:L992,"&lt;&gt;")&lt;2701,27,COUNTIF($L$20:L992,"&lt;&gt;")&lt;2801,28,COUNTIF($L$20:L992,"&lt;&gt;")&lt;2901,29,COUNTIF($L$20:L992,"&lt;&gt;")&lt;3001,30),"")</f>
        <v/>
      </c>
      <c r="AM992" t="str">
        <f t="shared" si="75"/>
        <v/>
      </c>
      <c r="AN992" t="str">
        <f t="shared" si="79"/>
        <v/>
      </c>
      <c r="AP992" t="str">
        <f t="shared" si="78"/>
        <v/>
      </c>
      <c r="AQ992" t="str">
        <f>IF(AO992="","",COUNTIFS(AM992:$AM$3019,AO992))</f>
        <v/>
      </c>
    </row>
    <row r="993" spans="1:43" x14ac:dyDescent="0.25">
      <c r="A993" s="6" t="str">
        <f>IF(COUNT($A$20:A992)&lt;&gt;$B$4,IF(A992="","",A992+1),"")</f>
        <v/>
      </c>
      <c r="B993" s="3"/>
      <c r="C993" s="3"/>
      <c r="D993" s="122"/>
      <c r="E993" s="3"/>
      <c r="F993" s="3"/>
      <c r="G993" s="3"/>
      <c r="H993" s="3"/>
      <c r="I993" s="120"/>
      <c r="J993" s="3"/>
      <c r="K993" s="95" t="str" cm="1">
        <f t="array" ref="K993">IF(OR($J$14 = "A",$J$14 = "B",$J$14 = "C"),IF(I993="","",IF(LEN(I993)&gt;2,_xlfn.IFS(ISNUMBER(SEARCH("_",I993)),I993,ISNUMBER(SEARCH(", ",I993)),SUBSTITUTE(I993,", ","_"),ISNUMBER(SEARCH("/ ",I993)),SUBSTITUTE(I993,"/ ","_"),ISNUMBER(SEARCH(",",I993)),SUBSTITUTE(I993,",","_"),ISNUMBER(SEARCH("/",I993)),SUBSTITUTE(I993,"/","_"),ISNUMBER(SEARCH("",I993)),I993),I993)),IF(OR($J$14 = "J",$J$14 = "K"),"",IF(D993="","",IF(LEN(D993)&gt;2,_xlfn.IFS(ISNUMBER(SEARCH("_",D993)),D993,ISNUMBER(SEARCH(", ",D993)),SUBSTITUTE(D993,", ","_"),ISNUMBER(SEARCH("/ ",D993)),SUBSTITUTE(D993,"/ ","_"),ISNUMBER(SEARCH(",",D993)),SUBSTITUTE(D993,",","_"),ISNUMBER(SEARCH("/",D993)),SUBSTITUTE(D993,"/","_"),ISNUMBER(SEARCH("",D993)),D993),D993))))</f>
        <v/>
      </c>
      <c r="L993" s="1"/>
      <c r="M993" s="1" t="str">
        <f t="shared" si="76"/>
        <v/>
      </c>
      <c r="N993" s="94" t="str">
        <f>IF($L993="None","",IF(ISERROR(VLOOKUP($L993,Info!$B$4:$B$266,1,FALSE)),"",VLOOKUP($L993,Info!$B$4:$L$266,5,FALSE)))</f>
        <v/>
      </c>
      <c r="O993" s="94" t="str">
        <f>IF(K993="","",IF(AND($J$12&lt;&gt;"ABC",N993="3"),"BAC",IF(N993="3","ABC",IF($J$12&lt;&gt;"ABC",IF($J$10="Standard",VLOOKUP(K993,Info!$BE$4:$BF$481,2,FALSE),VLOOKUP(K993,Info!$BI$4:$BJ$482,2,FALSE)),IF($J$10="Standard",VLOOKUP(K993,Info!$AG$4:$AH$2994,2,FALSE),VLOOKUP(K993,Info!$AK$4:$AL$2997,2,FALSE))))))</f>
        <v/>
      </c>
      <c r="P993" s="94" t="str">
        <f>IF($L993="None","",IF(ISERROR(VLOOKUP($L993,Info!$B$4:$B$266,1,FALSE)),"",VLOOKUP($L993,Info!$B$4:$L$266,3,FALSE)))</f>
        <v/>
      </c>
      <c r="Q993" s="96" t="str">
        <f>IF($L993="None","",IF(ISERROR(VLOOKUP($L993,Info!$B$4:$B$266,1,FALSE)),"",VLOOKUP($L993,Info!$B$4:$L$266,4,FALSE)))</f>
        <v/>
      </c>
      <c r="R993" s="1"/>
      <c r="S993" s="6" t="str">
        <f t="shared" si="77"/>
        <v/>
      </c>
      <c r="T993" s="6" t="str">
        <f>IF($L993="None","",IF(ISERROR(VLOOKUP($L993,Info!$B$4:$B$266,1,FALSE)),"",VLOOKUP($L993,Info!$B$4:$L$266,11,FALSE)))</f>
        <v/>
      </c>
      <c r="U993" s="1"/>
      <c r="V993" s="1"/>
      <c r="W993" s="1"/>
      <c r="X993" s="1" t="str">
        <f>IF($L993="None","",IF(ISERROR(VLOOKUP($L993,Info!$B$4:$B$266,1,FALSE)),"",IF(OR(W993="Metallic Liquid Tight",W993="Non-Metallic Liquid Tight",W993="LSZH",W993="Greenfield"),VLOOKUP($L993,Info!$B$4:$L$266,7,FALSE),"N/A")))</f>
        <v/>
      </c>
      <c r="Y993" s="1"/>
      <c r="Z993" s="96" t="str">
        <f>IF($L993="None","",IF(ISERROR(VLOOKUP($L993,Info!$B$4:$B$266,1,FALSE)),"",VLOOKUP($L993,Info!$B$4:$L$266,9,FALSE)))</f>
        <v/>
      </c>
      <c r="AA993" s="96" t="str">
        <f>IF($L993="None","",IF(ISERROR(VLOOKUP($L993,Info!$B$4:$B$266,1,FALSE)),"",VLOOKUP($L993,Info!$B$4:$L$266,8,FALSE)))</f>
        <v/>
      </c>
      <c r="AB993" s="96" t="str">
        <f>IF($L993="None","",IF(ISERROR(VLOOKUP($L993,Info!$B$4:$B$266,1,FALSE)),"",VLOOKUP($L993,Info!$B$4:$L$266,10,FALSE)))</f>
        <v/>
      </c>
      <c r="AC993" s="1" t="str">
        <f>IF(W993="SO Cable","Black,White",IF(O993="","",IF(P993="","",IF($J$12&lt;&gt;"ABC",IF(P993&lt;="250",VLOOKUP(O993,Info!$AZ$4:$BB$22,3,FALSE),VLOOKUP(O993,Info!$AZ$23:$BB$39,3,FALSE)),IF(P993&lt;="250",VLOOKUP(O993,Info!$AO$4:$AQ$22,3,FALSE),VLOOKUP(O993,Info!$AO$23:$AP$39,3,FALSE))))))</f>
        <v/>
      </c>
      <c r="AD993" s="1"/>
      <c r="AE993" s="1" t="str">
        <f>IF($L993="None","",IF(ISERROR(VLOOKUP($L993,Info!$B$4:$B$266,1,FALSE)),"",VLOOKUP($L993,Info!$B$4:$L$266,4,FALSE)))</f>
        <v/>
      </c>
      <c r="AF993" s="1" t="str">
        <f>IF($L993="None","",IF(ISERROR(VLOOKUP($L993,Info!$B$4:$B$266,1,FALSE)),"",VLOOKUP($L993,Info!$B$4:$L$266,6,FALSE)))</f>
        <v/>
      </c>
      <c r="AG993" s="1"/>
      <c r="AH993" s="33" t="str" cm="1">
        <f t="array" ref="AH993">IF(AND(L993&lt;&gt;"",O993&lt;&gt;"",R993:S993&lt;&gt;"",W993:X993&lt;&gt;"",Z993:AA993&lt;&gt;"",AC993&lt;&gt;""),"Good","Bad")</f>
        <v>Bad</v>
      </c>
      <c r="AL993" t="str" cm="1">
        <f t="array" ref="AL993">IF(R993&gt;0,_xlfn.IFS(COUNTIF($L$20:L993,"&lt;&gt;")&lt;101,1,COUNTIF($L$20:L993,"&lt;&gt;")&lt;201,2,COUNTIF($L$20:L993,"&lt;&gt;")&lt;301,3,COUNTIF($L$20:L993,"&lt;&gt;")&lt;401,4,COUNTIF($L$20:L993,"&lt;&gt;")&lt;501,5,COUNTIF($L$20:L993,"&lt;&gt;")&lt;601,6,COUNTIF($L$20:L993,"&lt;&gt;")&lt;701,7,COUNTIF($L$20:L993,"&lt;&gt;")&lt;801,8,COUNTIF($L$20:L993,"&lt;&gt;")&lt;901,9,COUNTIF($L$20:L993,"&lt;&gt;")&lt;1001,10,COUNTIF($L$20:L993,"&lt;&gt;")&lt;1101,11,COUNTIF($L$20:L993,"&lt;&gt;")&lt;1201,12,COUNTIF($L$20:L993,"&lt;&gt;")&lt;1301,13,COUNTIF($L$20:L993,"&lt;&gt;")&lt;1401,14,COUNTIF($L$20:L993,"&lt;&gt;")&lt;1501,15,COUNTIF($L$20:L993,"&lt;&gt;")&lt;1601,16,COUNTIF($L$20:L993,"&lt;&gt;")&lt;1701,17,COUNTIF($L$20:L993,"&lt;&gt;")&lt;1801,18,COUNTIF($L$20:L993,"&lt;&gt;")&lt;1901,19,COUNTIF($L$20:L993,"&lt;&gt;")&lt;2001,20,COUNTIF($L$20:L993,"&lt;&gt;")&lt;2101,21,COUNTIF($L$20:L993,"&lt;&gt;")&lt;2201,22,COUNTIF($L$20:L993,"&lt;&gt;")&lt;2301,23,COUNTIF($L$20:L993,"&lt;&gt;")&lt;2401,24,COUNTIF($L$20:L993,"&lt;&gt;")&lt;2501,25,COUNTIF($L$20:L993,"&lt;&gt;")&lt;2601,26,COUNTIF($L$20:L993,"&lt;&gt;")&lt;2701,27,COUNTIF($L$20:L993,"&lt;&gt;")&lt;2801,28,COUNTIF($L$20:L993,"&lt;&gt;")&lt;2901,29,COUNTIF($L$20:L993,"&lt;&gt;")&lt;3001,30),"")</f>
        <v/>
      </c>
      <c r="AM993" t="str">
        <f t="shared" si="75"/>
        <v/>
      </c>
      <c r="AN993" t="str">
        <f t="shared" si="79"/>
        <v/>
      </c>
      <c r="AP993" t="str">
        <f t="shared" si="78"/>
        <v/>
      </c>
      <c r="AQ993" t="str">
        <f>IF(AO993="","",COUNTIFS(AM993:$AM$3019,AO993))</f>
        <v/>
      </c>
    </row>
    <row r="994" spans="1:43" x14ac:dyDescent="0.25">
      <c r="A994" s="6" t="str">
        <f>IF(COUNT($A$20:A993)&lt;&gt;$B$4,IF(A993="","",A993+1),"")</f>
        <v/>
      </c>
      <c r="B994" s="3"/>
      <c r="C994" s="3"/>
      <c r="D994" s="122"/>
      <c r="E994" s="3"/>
      <c r="F994" s="3"/>
      <c r="G994" s="3"/>
      <c r="H994" s="3"/>
      <c r="I994" s="120"/>
      <c r="J994" s="3"/>
      <c r="K994" s="95" t="str" cm="1">
        <f t="array" ref="K994">IF(OR($J$14 = "A",$J$14 = "B",$J$14 = "C"),IF(I994="","",IF(LEN(I994)&gt;2,_xlfn.IFS(ISNUMBER(SEARCH("_",I994)),I994,ISNUMBER(SEARCH(", ",I994)),SUBSTITUTE(I994,", ","_"),ISNUMBER(SEARCH("/ ",I994)),SUBSTITUTE(I994,"/ ","_"),ISNUMBER(SEARCH(",",I994)),SUBSTITUTE(I994,",","_"),ISNUMBER(SEARCH("/",I994)),SUBSTITUTE(I994,"/","_"),ISNUMBER(SEARCH("",I994)),I994),I994)),IF(OR($J$14 = "J",$J$14 = "K"),"",IF(D994="","",IF(LEN(D994)&gt;2,_xlfn.IFS(ISNUMBER(SEARCH("_",D994)),D994,ISNUMBER(SEARCH(", ",D994)),SUBSTITUTE(D994,", ","_"),ISNUMBER(SEARCH("/ ",D994)),SUBSTITUTE(D994,"/ ","_"),ISNUMBER(SEARCH(",",D994)),SUBSTITUTE(D994,",","_"),ISNUMBER(SEARCH("/",D994)),SUBSTITUTE(D994,"/","_"),ISNUMBER(SEARCH("",D994)),D994),D994))))</f>
        <v/>
      </c>
      <c r="L994" s="1"/>
      <c r="M994" s="1" t="str">
        <f t="shared" si="76"/>
        <v/>
      </c>
      <c r="N994" s="94" t="str">
        <f>IF($L994="None","",IF(ISERROR(VLOOKUP($L994,Info!$B$4:$B$266,1,FALSE)),"",VLOOKUP($L994,Info!$B$4:$L$266,5,FALSE)))</f>
        <v/>
      </c>
      <c r="O994" s="94" t="str">
        <f>IF(K994="","",IF(AND($J$12&lt;&gt;"ABC",N994="3"),"BAC",IF(N994="3","ABC",IF($J$12&lt;&gt;"ABC",IF($J$10="Standard",VLOOKUP(K994,Info!$BE$4:$BF$481,2,FALSE),VLOOKUP(K994,Info!$BI$4:$BJ$482,2,FALSE)),IF($J$10="Standard",VLOOKUP(K994,Info!$AG$4:$AH$2994,2,FALSE),VLOOKUP(K994,Info!$AK$4:$AL$2997,2,FALSE))))))</f>
        <v/>
      </c>
      <c r="P994" s="94" t="str">
        <f>IF($L994="None","",IF(ISERROR(VLOOKUP($L994,Info!$B$4:$B$266,1,FALSE)),"",VLOOKUP($L994,Info!$B$4:$L$266,3,FALSE)))</f>
        <v/>
      </c>
      <c r="Q994" s="96" t="str">
        <f>IF($L994="None","",IF(ISERROR(VLOOKUP($L994,Info!$B$4:$B$266,1,FALSE)),"",VLOOKUP($L994,Info!$B$4:$L$266,4,FALSE)))</f>
        <v/>
      </c>
      <c r="R994" s="1"/>
      <c r="S994" s="6" t="str">
        <f t="shared" si="77"/>
        <v/>
      </c>
      <c r="T994" s="6" t="str">
        <f>IF($L994="None","",IF(ISERROR(VLOOKUP($L994,Info!$B$4:$B$266,1,FALSE)),"",VLOOKUP($L994,Info!$B$4:$L$266,11,FALSE)))</f>
        <v/>
      </c>
      <c r="U994" s="1"/>
      <c r="V994" s="1"/>
      <c r="W994" s="1"/>
      <c r="X994" s="1" t="str">
        <f>IF($L994="None","",IF(ISERROR(VLOOKUP($L994,Info!$B$4:$B$266,1,FALSE)),"",IF(OR(W994="Metallic Liquid Tight",W994="Non-Metallic Liquid Tight",W994="LSZH",W994="Greenfield"),VLOOKUP($L994,Info!$B$4:$L$266,7,FALSE),"N/A")))</f>
        <v/>
      </c>
      <c r="Y994" s="1"/>
      <c r="Z994" s="96" t="str">
        <f>IF($L994="None","",IF(ISERROR(VLOOKUP($L994,Info!$B$4:$B$266,1,FALSE)),"",VLOOKUP($L994,Info!$B$4:$L$266,9,FALSE)))</f>
        <v/>
      </c>
      <c r="AA994" s="96" t="str">
        <f>IF($L994="None","",IF(ISERROR(VLOOKUP($L994,Info!$B$4:$B$266,1,FALSE)),"",VLOOKUP($L994,Info!$B$4:$L$266,8,FALSE)))</f>
        <v/>
      </c>
      <c r="AB994" s="96" t="str">
        <f>IF($L994="None","",IF(ISERROR(VLOOKUP($L994,Info!$B$4:$B$266,1,FALSE)),"",VLOOKUP($L994,Info!$B$4:$L$266,10,FALSE)))</f>
        <v/>
      </c>
      <c r="AC994" s="1" t="str">
        <f>IF(W994="SO Cable","Black,White",IF(O994="","",IF(P994="","",IF($J$12&lt;&gt;"ABC",IF(P994&lt;="250",VLOOKUP(O994,Info!$AZ$4:$BB$22,3,FALSE),VLOOKUP(O994,Info!$AZ$23:$BB$39,3,FALSE)),IF(P994&lt;="250",VLOOKUP(O994,Info!$AO$4:$AQ$22,3,FALSE),VLOOKUP(O994,Info!$AO$23:$AP$39,3,FALSE))))))</f>
        <v/>
      </c>
      <c r="AD994" s="1"/>
      <c r="AE994" s="1" t="str">
        <f>IF($L994="None","",IF(ISERROR(VLOOKUP($L994,Info!$B$4:$B$266,1,FALSE)),"",VLOOKUP($L994,Info!$B$4:$L$266,4,FALSE)))</f>
        <v/>
      </c>
      <c r="AF994" s="1" t="str">
        <f>IF($L994="None","",IF(ISERROR(VLOOKUP($L994,Info!$B$4:$B$266,1,FALSE)),"",VLOOKUP($L994,Info!$B$4:$L$266,6,FALSE)))</f>
        <v/>
      </c>
      <c r="AG994" s="1"/>
      <c r="AH994" s="33" t="str" cm="1">
        <f t="array" ref="AH994">IF(AND(L994&lt;&gt;"",O994&lt;&gt;"",R994:S994&lt;&gt;"",W994:X994&lt;&gt;"",Z994:AA994&lt;&gt;"",AC994&lt;&gt;""),"Good","Bad")</f>
        <v>Bad</v>
      </c>
      <c r="AL994" t="str" cm="1">
        <f t="array" ref="AL994">IF(R994&gt;0,_xlfn.IFS(COUNTIF($L$20:L994,"&lt;&gt;")&lt;101,1,COUNTIF($L$20:L994,"&lt;&gt;")&lt;201,2,COUNTIF($L$20:L994,"&lt;&gt;")&lt;301,3,COUNTIF($L$20:L994,"&lt;&gt;")&lt;401,4,COUNTIF($L$20:L994,"&lt;&gt;")&lt;501,5,COUNTIF($L$20:L994,"&lt;&gt;")&lt;601,6,COUNTIF($L$20:L994,"&lt;&gt;")&lt;701,7,COUNTIF($L$20:L994,"&lt;&gt;")&lt;801,8,COUNTIF($L$20:L994,"&lt;&gt;")&lt;901,9,COUNTIF($L$20:L994,"&lt;&gt;")&lt;1001,10,COUNTIF($L$20:L994,"&lt;&gt;")&lt;1101,11,COUNTIF($L$20:L994,"&lt;&gt;")&lt;1201,12,COUNTIF($L$20:L994,"&lt;&gt;")&lt;1301,13,COUNTIF($L$20:L994,"&lt;&gt;")&lt;1401,14,COUNTIF($L$20:L994,"&lt;&gt;")&lt;1501,15,COUNTIF($L$20:L994,"&lt;&gt;")&lt;1601,16,COUNTIF($L$20:L994,"&lt;&gt;")&lt;1701,17,COUNTIF($L$20:L994,"&lt;&gt;")&lt;1801,18,COUNTIF($L$20:L994,"&lt;&gt;")&lt;1901,19,COUNTIF($L$20:L994,"&lt;&gt;")&lt;2001,20,COUNTIF($L$20:L994,"&lt;&gt;")&lt;2101,21,COUNTIF($L$20:L994,"&lt;&gt;")&lt;2201,22,COUNTIF($L$20:L994,"&lt;&gt;")&lt;2301,23,COUNTIF($L$20:L994,"&lt;&gt;")&lt;2401,24,COUNTIF($L$20:L994,"&lt;&gt;")&lt;2501,25,COUNTIF($L$20:L994,"&lt;&gt;")&lt;2601,26,COUNTIF($L$20:L994,"&lt;&gt;")&lt;2701,27,COUNTIF($L$20:L994,"&lt;&gt;")&lt;2801,28,COUNTIF($L$20:L994,"&lt;&gt;")&lt;2901,29,COUNTIF($L$20:L994,"&lt;&gt;")&lt;3001,30),"")</f>
        <v/>
      </c>
      <c r="AM994" t="str">
        <f t="shared" si="75"/>
        <v/>
      </c>
      <c r="AN994" t="str">
        <f t="shared" si="79"/>
        <v/>
      </c>
      <c r="AP994" t="str">
        <f t="shared" si="78"/>
        <v/>
      </c>
      <c r="AQ994" t="str">
        <f>IF(AO994="","",COUNTIFS(AM994:$AM$3019,AO994))</f>
        <v/>
      </c>
    </row>
    <row r="995" spans="1:43" x14ac:dyDescent="0.25">
      <c r="A995" s="6" t="str">
        <f>IF(COUNT($A$20:A994)&lt;&gt;$B$4,IF(A994="","",A994+1),"")</f>
        <v/>
      </c>
      <c r="B995" s="3"/>
      <c r="C995" s="3"/>
      <c r="D995" s="122"/>
      <c r="E995" s="3"/>
      <c r="F995" s="3"/>
      <c r="G995" s="3"/>
      <c r="H995" s="3"/>
      <c r="I995" s="120"/>
      <c r="J995" s="3"/>
      <c r="K995" s="95" t="str" cm="1">
        <f t="array" ref="K995">IF(OR($J$14 = "A",$J$14 = "B",$J$14 = "C"),IF(I995="","",IF(LEN(I995)&gt;2,_xlfn.IFS(ISNUMBER(SEARCH("_",I995)),I995,ISNUMBER(SEARCH(", ",I995)),SUBSTITUTE(I995,", ","_"),ISNUMBER(SEARCH("/ ",I995)),SUBSTITUTE(I995,"/ ","_"),ISNUMBER(SEARCH(",",I995)),SUBSTITUTE(I995,",","_"),ISNUMBER(SEARCH("/",I995)),SUBSTITUTE(I995,"/","_"),ISNUMBER(SEARCH("",I995)),I995),I995)),IF(OR($J$14 = "J",$J$14 = "K"),"",IF(D995="","",IF(LEN(D995)&gt;2,_xlfn.IFS(ISNUMBER(SEARCH("_",D995)),D995,ISNUMBER(SEARCH(", ",D995)),SUBSTITUTE(D995,", ","_"),ISNUMBER(SEARCH("/ ",D995)),SUBSTITUTE(D995,"/ ","_"),ISNUMBER(SEARCH(",",D995)),SUBSTITUTE(D995,",","_"),ISNUMBER(SEARCH("/",D995)),SUBSTITUTE(D995,"/","_"),ISNUMBER(SEARCH("",D995)),D995),D995))))</f>
        <v/>
      </c>
      <c r="L995" s="1"/>
      <c r="M995" s="1" t="str">
        <f t="shared" si="76"/>
        <v/>
      </c>
      <c r="N995" s="94" t="str">
        <f>IF($L995="None","",IF(ISERROR(VLOOKUP($L995,Info!$B$4:$B$266,1,FALSE)),"",VLOOKUP($L995,Info!$B$4:$L$266,5,FALSE)))</f>
        <v/>
      </c>
      <c r="O995" s="94" t="str">
        <f>IF(K995="","",IF(AND($J$12&lt;&gt;"ABC",N995="3"),"BAC",IF(N995="3","ABC",IF($J$12&lt;&gt;"ABC",IF($J$10="Standard",VLOOKUP(K995,Info!$BE$4:$BF$481,2,FALSE),VLOOKUP(K995,Info!$BI$4:$BJ$482,2,FALSE)),IF($J$10="Standard",VLOOKUP(K995,Info!$AG$4:$AH$2994,2,FALSE),VLOOKUP(K995,Info!$AK$4:$AL$2997,2,FALSE))))))</f>
        <v/>
      </c>
      <c r="P995" s="94" t="str">
        <f>IF($L995="None","",IF(ISERROR(VLOOKUP($L995,Info!$B$4:$B$266,1,FALSE)),"",VLOOKUP($L995,Info!$B$4:$L$266,3,FALSE)))</f>
        <v/>
      </c>
      <c r="Q995" s="96" t="str">
        <f>IF($L995="None","",IF(ISERROR(VLOOKUP($L995,Info!$B$4:$B$266,1,FALSE)),"",VLOOKUP($L995,Info!$B$4:$L$266,4,FALSE)))</f>
        <v/>
      </c>
      <c r="R995" s="1"/>
      <c r="S995" s="6" t="str">
        <f t="shared" si="77"/>
        <v/>
      </c>
      <c r="T995" s="6" t="str">
        <f>IF($L995="None","",IF(ISERROR(VLOOKUP($L995,Info!$B$4:$B$266,1,FALSE)),"",VLOOKUP($L995,Info!$B$4:$L$266,11,FALSE)))</f>
        <v/>
      </c>
      <c r="U995" s="1"/>
      <c r="V995" s="1"/>
      <c r="W995" s="1"/>
      <c r="X995" s="1" t="str">
        <f>IF($L995="None","",IF(ISERROR(VLOOKUP($L995,Info!$B$4:$B$266,1,FALSE)),"",IF(OR(W995="Metallic Liquid Tight",W995="Non-Metallic Liquid Tight",W995="LSZH",W995="Greenfield"),VLOOKUP($L995,Info!$B$4:$L$266,7,FALSE),"N/A")))</f>
        <v/>
      </c>
      <c r="Y995" s="1"/>
      <c r="Z995" s="96" t="str">
        <f>IF($L995="None","",IF(ISERROR(VLOOKUP($L995,Info!$B$4:$B$266,1,FALSE)),"",VLOOKUP($L995,Info!$B$4:$L$266,9,FALSE)))</f>
        <v/>
      </c>
      <c r="AA995" s="96" t="str">
        <f>IF($L995="None","",IF(ISERROR(VLOOKUP($L995,Info!$B$4:$B$266,1,FALSE)),"",VLOOKUP($L995,Info!$B$4:$L$266,8,FALSE)))</f>
        <v/>
      </c>
      <c r="AB995" s="96" t="str">
        <f>IF($L995="None","",IF(ISERROR(VLOOKUP($L995,Info!$B$4:$B$266,1,FALSE)),"",VLOOKUP($L995,Info!$B$4:$L$266,10,FALSE)))</f>
        <v/>
      </c>
      <c r="AC995" s="1" t="str">
        <f>IF(W995="SO Cable","Black,White",IF(O995="","",IF(P995="","",IF($J$12&lt;&gt;"ABC",IF(P995&lt;="250",VLOOKUP(O995,Info!$AZ$4:$BB$22,3,FALSE),VLOOKUP(O995,Info!$AZ$23:$BB$39,3,FALSE)),IF(P995&lt;="250",VLOOKUP(O995,Info!$AO$4:$AQ$22,3,FALSE),VLOOKUP(O995,Info!$AO$23:$AP$39,3,FALSE))))))</f>
        <v/>
      </c>
      <c r="AD995" s="1"/>
      <c r="AE995" s="1" t="str">
        <f>IF($L995="None","",IF(ISERROR(VLOOKUP($L995,Info!$B$4:$B$266,1,FALSE)),"",VLOOKUP($L995,Info!$B$4:$L$266,4,FALSE)))</f>
        <v/>
      </c>
      <c r="AF995" s="1" t="str">
        <f>IF($L995="None","",IF(ISERROR(VLOOKUP($L995,Info!$B$4:$B$266,1,FALSE)),"",VLOOKUP($L995,Info!$B$4:$L$266,6,FALSE)))</f>
        <v/>
      </c>
      <c r="AG995" s="1"/>
      <c r="AH995" s="33" t="str" cm="1">
        <f t="array" ref="AH995">IF(AND(L995&lt;&gt;"",O995&lt;&gt;"",R995:S995&lt;&gt;"",W995:X995&lt;&gt;"",Z995:AA995&lt;&gt;"",AC995&lt;&gt;""),"Good","Bad")</f>
        <v>Bad</v>
      </c>
      <c r="AL995" t="str" cm="1">
        <f t="array" ref="AL995">IF(R995&gt;0,_xlfn.IFS(COUNTIF($L$20:L995,"&lt;&gt;")&lt;101,1,COUNTIF($L$20:L995,"&lt;&gt;")&lt;201,2,COUNTIF($L$20:L995,"&lt;&gt;")&lt;301,3,COUNTIF($L$20:L995,"&lt;&gt;")&lt;401,4,COUNTIF($L$20:L995,"&lt;&gt;")&lt;501,5,COUNTIF($L$20:L995,"&lt;&gt;")&lt;601,6,COUNTIF($L$20:L995,"&lt;&gt;")&lt;701,7,COUNTIF($L$20:L995,"&lt;&gt;")&lt;801,8,COUNTIF($L$20:L995,"&lt;&gt;")&lt;901,9,COUNTIF($L$20:L995,"&lt;&gt;")&lt;1001,10,COUNTIF($L$20:L995,"&lt;&gt;")&lt;1101,11,COUNTIF($L$20:L995,"&lt;&gt;")&lt;1201,12,COUNTIF($L$20:L995,"&lt;&gt;")&lt;1301,13,COUNTIF($L$20:L995,"&lt;&gt;")&lt;1401,14,COUNTIF($L$20:L995,"&lt;&gt;")&lt;1501,15,COUNTIF($L$20:L995,"&lt;&gt;")&lt;1601,16,COUNTIF($L$20:L995,"&lt;&gt;")&lt;1701,17,COUNTIF($L$20:L995,"&lt;&gt;")&lt;1801,18,COUNTIF($L$20:L995,"&lt;&gt;")&lt;1901,19,COUNTIF($L$20:L995,"&lt;&gt;")&lt;2001,20,COUNTIF($L$20:L995,"&lt;&gt;")&lt;2101,21,COUNTIF($L$20:L995,"&lt;&gt;")&lt;2201,22,COUNTIF($L$20:L995,"&lt;&gt;")&lt;2301,23,COUNTIF($L$20:L995,"&lt;&gt;")&lt;2401,24,COUNTIF($L$20:L995,"&lt;&gt;")&lt;2501,25,COUNTIF($L$20:L995,"&lt;&gt;")&lt;2601,26,COUNTIF($L$20:L995,"&lt;&gt;")&lt;2701,27,COUNTIF($L$20:L995,"&lt;&gt;")&lt;2801,28,COUNTIF($L$20:L995,"&lt;&gt;")&lt;2901,29,COUNTIF($L$20:L995,"&lt;&gt;")&lt;3001,30),"")</f>
        <v/>
      </c>
      <c r="AM995" t="str">
        <f t="shared" si="75"/>
        <v/>
      </c>
      <c r="AN995" t="str">
        <f t="shared" si="79"/>
        <v/>
      </c>
      <c r="AP995" t="str">
        <f t="shared" si="78"/>
        <v/>
      </c>
      <c r="AQ995" t="str">
        <f>IF(AO995="","",COUNTIFS(AM995:$AM$3019,AO995))</f>
        <v/>
      </c>
    </row>
    <row r="996" spans="1:43" x14ac:dyDescent="0.25">
      <c r="A996" s="6" t="str">
        <f>IF(COUNT($A$20:A995)&lt;&gt;$B$4,IF(A995="","",A995+1),"")</f>
        <v/>
      </c>
      <c r="B996" s="3"/>
      <c r="C996" s="3"/>
      <c r="D996" s="122"/>
      <c r="E996" s="3"/>
      <c r="F996" s="3"/>
      <c r="G996" s="3"/>
      <c r="H996" s="3"/>
      <c r="I996" s="120"/>
      <c r="J996" s="3"/>
      <c r="K996" s="95" t="str" cm="1">
        <f t="array" ref="K996">IF(OR($J$14 = "A",$J$14 = "B",$J$14 = "C"),IF(I996="","",IF(LEN(I996)&gt;2,_xlfn.IFS(ISNUMBER(SEARCH("_",I996)),I996,ISNUMBER(SEARCH(", ",I996)),SUBSTITUTE(I996,", ","_"),ISNUMBER(SEARCH("/ ",I996)),SUBSTITUTE(I996,"/ ","_"),ISNUMBER(SEARCH(",",I996)),SUBSTITUTE(I996,",","_"),ISNUMBER(SEARCH("/",I996)),SUBSTITUTE(I996,"/","_"),ISNUMBER(SEARCH("",I996)),I996),I996)),IF(OR($J$14 = "J",$J$14 = "K"),"",IF(D996="","",IF(LEN(D996)&gt;2,_xlfn.IFS(ISNUMBER(SEARCH("_",D996)),D996,ISNUMBER(SEARCH(", ",D996)),SUBSTITUTE(D996,", ","_"),ISNUMBER(SEARCH("/ ",D996)),SUBSTITUTE(D996,"/ ","_"),ISNUMBER(SEARCH(",",D996)),SUBSTITUTE(D996,",","_"),ISNUMBER(SEARCH("/",D996)),SUBSTITUTE(D996,"/","_"),ISNUMBER(SEARCH("",D996)),D996),D996))))</f>
        <v/>
      </c>
      <c r="L996" s="1"/>
      <c r="M996" s="1" t="str">
        <f t="shared" si="76"/>
        <v/>
      </c>
      <c r="N996" s="94" t="str">
        <f>IF($L996="None","",IF(ISERROR(VLOOKUP($L996,Info!$B$4:$B$266,1,FALSE)),"",VLOOKUP($L996,Info!$B$4:$L$266,5,FALSE)))</f>
        <v/>
      </c>
      <c r="O996" s="94" t="str">
        <f>IF(K996="","",IF(AND($J$12&lt;&gt;"ABC",N996="3"),"BAC",IF(N996="3","ABC",IF($J$12&lt;&gt;"ABC",IF($J$10="Standard",VLOOKUP(K996,Info!$BE$4:$BF$481,2,FALSE),VLOOKUP(K996,Info!$BI$4:$BJ$482,2,FALSE)),IF($J$10="Standard",VLOOKUP(K996,Info!$AG$4:$AH$2994,2,FALSE),VLOOKUP(K996,Info!$AK$4:$AL$2997,2,FALSE))))))</f>
        <v/>
      </c>
      <c r="P996" s="94" t="str">
        <f>IF($L996="None","",IF(ISERROR(VLOOKUP($L996,Info!$B$4:$B$266,1,FALSE)),"",VLOOKUP($L996,Info!$B$4:$L$266,3,FALSE)))</f>
        <v/>
      </c>
      <c r="Q996" s="96" t="str">
        <f>IF($L996="None","",IF(ISERROR(VLOOKUP($L996,Info!$B$4:$B$266,1,FALSE)),"",VLOOKUP($L996,Info!$B$4:$L$266,4,FALSE)))</f>
        <v/>
      </c>
      <c r="R996" s="1"/>
      <c r="S996" s="6" t="str">
        <f t="shared" si="77"/>
        <v/>
      </c>
      <c r="T996" s="6" t="str">
        <f>IF($L996="None","",IF(ISERROR(VLOOKUP($L996,Info!$B$4:$B$266,1,FALSE)),"",VLOOKUP($L996,Info!$B$4:$L$266,11,FALSE)))</f>
        <v/>
      </c>
      <c r="U996" s="1"/>
      <c r="V996" s="1"/>
      <c r="W996" s="1"/>
      <c r="X996" s="1" t="str">
        <f>IF($L996="None","",IF(ISERROR(VLOOKUP($L996,Info!$B$4:$B$266,1,FALSE)),"",IF(OR(W996="Metallic Liquid Tight",W996="Non-Metallic Liquid Tight",W996="LSZH",W996="Greenfield"),VLOOKUP($L996,Info!$B$4:$L$266,7,FALSE),"N/A")))</f>
        <v/>
      </c>
      <c r="Y996" s="1"/>
      <c r="Z996" s="96" t="str">
        <f>IF($L996="None","",IF(ISERROR(VLOOKUP($L996,Info!$B$4:$B$266,1,FALSE)),"",VLOOKUP($L996,Info!$B$4:$L$266,9,FALSE)))</f>
        <v/>
      </c>
      <c r="AA996" s="96" t="str">
        <f>IF($L996="None","",IF(ISERROR(VLOOKUP($L996,Info!$B$4:$B$266,1,FALSE)),"",VLOOKUP($L996,Info!$B$4:$L$266,8,FALSE)))</f>
        <v/>
      </c>
      <c r="AB996" s="96" t="str">
        <f>IF($L996="None","",IF(ISERROR(VLOOKUP($L996,Info!$B$4:$B$266,1,FALSE)),"",VLOOKUP($L996,Info!$B$4:$L$266,10,FALSE)))</f>
        <v/>
      </c>
      <c r="AC996" s="1" t="str">
        <f>IF(W996="SO Cable","Black,White",IF(O996="","",IF(P996="","",IF($J$12&lt;&gt;"ABC",IF(P996&lt;="250",VLOOKUP(O996,Info!$AZ$4:$BB$22,3,FALSE),VLOOKUP(O996,Info!$AZ$23:$BB$39,3,FALSE)),IF(P996&lt;="250",VLOOKUP(O996,Info!$AO$4:$AQ$22,3,FALSE),VLOOKUP(O996,Info!$AO$23:$AP$39,3,FALSE))))))</f>
        <v/>
      </c>
      <c r="AD996" s="1"/>
      <c r="AE996" s="1" t="str">
        <f>IF($L996="None","",IF(ISERROR(VLOOKUP($L996,Info!$B$4:$B$266,1,FALSE)),"",VLOOKUP($L996,Info!$B$4:$L$266,4,FALSE)))</f>
        <v/>
      </c>
      <c r="AF996" s="1" t="str">
        <f>IF($L996="None","",IF(ISERROR(VLOOKUP($L996,Info!$B$4:$B$266,1,FALSE)),"",VLOOKUP($L996,Info!$B$4:$L$266,6,FALSE)))</f>
        <v/>
      </c>
      <c r="AG996" s="1"/>
      <c r="AH996" s="33" t="str" cm="1">
        <f t="array" ref="AH996">IF(AND(L996&lt;&gt;"",O996&lt;&gt;"",R996:S996&lt;&gt;"",W996:X996&lt;&gt;"",Z996:AA996&lt;&gt;"",AC996&lt;&gt;""),"Good","Bad")</f>
        <v>Bad</v>
      </c>
      <c r="AL996" t="str" cm="1">
        <f t="array" ref="AL996">IF(R996&gt;0,_xlfn.IFS(COUNTIF($L$20:L996,"&lt;&gt;")&lt;101,1,COUNTIF($L$20:L996,"&lt;&gt;")&lt;201,2,COUNTIF($L$20:L996,"&lt;&gt;")&lt;301,3,COUNTIF($L$20:L996,"&lt;&gt;")&lt;401,4,COUNTIF($L$20:L996,"&lt;&gt;")&lt;501,5,COUNTIF($L$20:L996,"&lt;&gt;")&lt;601,6,COUNTIF($L$20:L996,"&lt;&gt;")&lt;701,7,COUNTIF($L$20:L996,"&lt;&gt;")&lt;801,8,COUNTIF($L$20:L996,"&lt;&gt;")&lt;901,9,COUNTIF($L$20:L996,"&lt;&gt;")&lt;1001,10,COUNTIF($L$20:L996,"&lt;&gt;")&lt;1101,11,COUNTIF($L$20:L996,"&lt;&gt;")&lt;1201,12,COUNTIF($L$20:L996,"&lt;&gt;")&lt;1301,13,COUNTIF($L$20:L996,"&lt;&gt;")&lt;1401,14,COUNTIF($L$20:L996,"&lt;&gt;")&lt;1501,15,COUNTIF($L$20:L996,"&lt;&gt;")&lt;1601,16,COUNTIF($L$20:L996,"&lt;&gt;")&lt;1701,17,COUNTIF($L$20:L996,"&lt;&gt;")&lt;1801,18,COUNTIF($L$20:L996,"&lt;&gt;")&lt;1901,19,COUNTIF($L$20:L996,"&lt;&gt;")&lt;2001,20,COUNTIF($L$20:L996,"&lt;&gt;")&lt;2101,21,COUNTIF($L$20:L996,"&lt;&gt;")&lt;2201,22,COUNTIF($L$20:L996,"&lt;&gt;")&lt;2301,23,COUNTIF($L$20:L996,"&lt;&gt;")&lt;2401,24,COUNTIF($L$20:L996,"&lt;&gt;")&lt;2501,25,COUNTIF($L$20:L996,"&lt;&gt;")&lt;2601,26,COUNTIF($L$20:L996,"&lt;&gt;")&lt;2701,27,COUNTIF($L$20:L996,"&lt;&gt;")&lt;2801,28,COUNTIF($L$20:L996,"&lt;&gt;")&lt;2901,29,COUNTIF($L$20:L996,"&lt;&gt;")&lt;3001,30),"")</f>
        <v/>
      </c>
      <c r="AM996" t="str">
        <f t="shared" si="75"/>
        <v/>
      </c>
      <c r="AN996" t="str">
        <f t="shared" si="79"/>
        <v/>
      </c>
      <c r="AP996" t="str">
        <f t="shared" si="78"/>
        <v/>
      </c>
      <c r="AQ996" t="str">
        <f>IF(AO996="","",COUNTIFS(AM996:$AM$3019,AO996))</f>
        <v/>
      </c>
    </row>
    <row r="997" spans="1:43" x14ac:dyDescent="0.25">
      <c r="A997" s="6" t="str">
        <f>IF(COUNT($A$20:A996)&lt;&gt;$B$4,IF(A996="","",A996+1),"")</f>
        <v/>
      </c>
      <c r="B997" s="3"/>
      <c r="C997" s="3"/>
      <c r="D997" s="122"/>
      <c r="E997" s="3"/>
      <c r="F997" s="3"/>
      <c r="G997" s="3"/>
      <c r="H997" s="3"/>
      <c r="I997" s="120"/>
      <c r="J997" s="3"/>
      <c r="K997" s="95" t="str" cm="1">
        <f t="array" ref="K997">IF(OR($J$14 = "A",$J$14 = "B",$J$14 = "C"),IF(I997="","",IF(LEN(I997)&gt;2,_xlfn.IFS(ISNUMBER(SEARCH("_",I997)),I997,ISNUMBER(SEARCH(", ",I997)),SUBSTITUTE(I997,", ","_"),ISNUMBER(SEARCH("/ ",I997)),SUBSTITUTE(I997,"/ ","_"),ISNUMBER(SEARCH(",",I997)),SUBSTITUTE(I997,",","_"),ISNUMBER(SEARCH("/",I997)),SUBSTITUTE(I997,"/","_"),ISNUMBER(SEARCH("",I997)),I997),I997)),IF(OR($J$14 = "J",$J$14 = "K"),"",IF(D997="","",IF(LEN(D997)&gt;2,_xlfn.IFS(ISNUMBER(SEARCH("_",D997)),D997,ISNUMBER(SEARCH(", ",D997)),SUBSTITUTE(D997,", ","_"),ISNUMBER(SEARCH("/ ",D997)),SUBSTITUTE(D997,"/ ","_"),ISNUMBER(SEARCH(",",D997)),SUBSTITUTE(D997,",","_"),ISNUMBER(SEARCH("/",D997)),SUBSTITUTE(D997,"/","_"),ISNUMBER(SEARCH("",D997)),D997),D997))))</f>
        <v/>
      </c>
      <c r="L997" s="1"/>
      <c r="M997" s="1" t="str">
        <f t="shared" si="76"/>
        <v/>
      </c>
      <c r="N997" s="94" t="str">
        <f>IF($L997="None","",IF(ISERROR(VLOOKUP($L997,Info!$B$4:$B$266,1,FALSE)),"",VLOOKUP($L997,Info!$B$4:$L$266,5,FALSE)))</f>
        <v/>
      </c>
      <c r="O997" s="94" t="str">
        <f>IF(K997="","",IF(AND($J$12&lt;&gt;"ABC",N997="3"),"BAC",IF(N997="3","ABC",IF($J$12&lt;&gt;"ABC",IF($J$10="Standard",VLOOKUP(K997,Info!$BE$4:$BF$481,2,FALSE),VLOOKUP(K997,Info!$BI$4:$BJ$482,2,FALSE)),IF($J$10="Standard",VLOOKUP(K997,Info!$AG$4:$AH$2994,2,FALSE),VLOOKUP(K997,Info!$AK$4:$AL$2997,2,FALSE))))))</f>
        <v/>
      </c>
      <c r="P997" s="94" t="str">
        <f>IF($L997="None","",IF(ISERROR(VLOOKUP($L997,Info!$B$4:$B$266,1,FALSE)),"",VLOOKUP($L997,Info!$B$4:$L$266,3,FALSE)))</f>
        <v/>
      </c>
      <c r="Q997" s="96" t="str">
        <f>IF($L997="None","",IF(ISERROR(VLOOKUP($L997,Info!$B$4:$B$266,1,FALSE)),"",VLOOKUP($L997,Info!$B$4:$L$266,4,FALSE)))</f>
        <v/>
      </c>
      <c r="R997" s="1"/>
      <c r="S997" s="6" t="str">
        <f t="shared" si="77"/>
        <v/>
      </c>
      <c r="T997" s="6" t="str">
        <f>IF($L997="None","",IF(ISERROR(VLOOKUP($L997,Info!$B$4:$B$266,1,FALSE)),"",VLOOKUP($L997,Info!$B$4:$L$266,11,FALSE)))</f>
        <v/>
      </c>
      <c r="U997" s="1"/>
      <c r="V997" s="1"/>
      <c r="W997" s="1"/>
      <c r="X997" s="1" t="str">
        <f>IF($L997="None","",IF(ISERROR(VLOOKUP($L997,Info!$B$4:$B$266,1,FALSE)),"",IF(OR(W997="Metallic Liquid Tight",W997="Non-Metallic Liquid Tight",W997="LSZH",W997="Greenfield"),VLOOKUP($L997,Info!$B$4:$L$266,7,FALSE),"N/A")))</f>
        <v/>
      </c>
      <c r="Y997" s="1"/>
      <c r="Z997" s="96" t="str">
        <f>IF($L997="None","",IF(ISERROR(VLOOKUP($L997,Info!$B$4:$B$266,1,FALSE)),"",VLOOKUP($L997,Info!$B$4:$L$266,9,FALSE)))</f>
        <v/>
      </c>
      <c r="AA997" s="96" t="str">
        <f>IF($L997="None","",IF(ISERROR(VLOOKUP($L997,Info!$B$4:$B$266,1,FALSE)),"",VLOOKUP($L997,Info!$B$4:$L$266,8,FALSE)))</f>
        <v/>
      </c>
      <c r="AB997" s="96" t="str">
        <f>IF($L997="None","",IF(ISERROR(VLOOKUP($L997,Info!$B$4:$B$266,1,FALSE)),"",VLOOKUP($L997,Info!$B$4:$L$266,10,FALSE)))</f>
        <v/>
      </c>
      <c r="AC997" s="1" t="str">
        <f>IF(W997="SO Cable","Black,White",IF(O997="","",IF(P997="","",IF($J$12&lt;&gt;"ABC",IF(P997&lt;="250",VLOOKUP(O997,Info!$AZ$4:$BB$22,3,FALSE),VLOOKUP(O997,Info!$AZ$23:$BB$39,3,FALSE)),IF(P997&lt;="250",VLOOKUP(O997,Info!$AO$4:$AQ$22,3,FALSE),VLOOKUP(O997,Info!$AO$23:$AP$39,3,FALSE))))))</f>
        <v/>
      </c>
      <c r="AD997" s="1"/>
      <c r="AE997" s="1" t="str">
        <f>IF($L997="None","",IF(ISERROR(VLOOKUP($L997,Info!$B$4:$B$266,1,FALSE)),"",VLOOKUP($L997,Info!$B$4:$L$266,4,FALSE)))</f>
        <v/>
      </c>
      <c r="AF997" s="1" t="str">
        <f>IF($L997="None","",IF(ISERROR(VLOOKUP($L997,Info!$B$4:$B$266,1,FALSE)),"",VLOOKUP($L997,Info!$B$4:$L$266,6,FALSE)))</f>
        <v/>
      </c>
      <c r="AG997" s="1"/>
      <c r="AH997" s="33" t="str" cm="1">
        <f t="array" ref="AH997">IF(AND(L997&lt;&gt;"",O997&lt;&gt;"",R997:S997&lt;&gt;"",W997:X997&lt;&gt;"",Z997:AA997&lt;&gt;"",AC997&lt;&gt;""),"Good","Bad")</f>
        <v>Bad</v>
      </c>
      <c r="AL997" t="str" cm="1">
        <f t="array" ref="AL997">IF(R997&gt;0,_xlfn.IFS(COUNTIF($L$20:L997,"&lt;&gt;")&lt;101,1,COUNTIF($L$20:L997,"&lt;&gt;")&lt;201,2,COUNTIF($L$20:L997,"&lt;&gt;")&lt;301,3,COUNTIF($L$20:L997,"&lt;&gt;")&lt;401,4,COUNTIF($L$20:L997,"&lt;&gt;")&lt;501,5,COUNTIF($L$20:L997,"&lt;&gt;")&lt;601,6,COUNTIF($L$20:L997,"&lt;&gt;")&lt;701,7,COUNTIF($L$20:L997,"&lt;&gt;")&lt;801,8,COUNTIF($L$20:L997,"&lt;&gt;")&lt;901,9,COUNTIF($L$20:L997,"&lt;&gt;")&lt;1001,10,COUNTIF($L$20:L997,"&lt;&gt;")&lt;1101,11,COUNTIF($L$20:L997,"&lt;&gt;")&lt;1201,12,COUNTIF($L$20:L997,"&lt;&gt;")&lt;1301,13,COUNTIF($L$20:L997,"&lt;&gt;")&lt;1401,14,COUNTIF($L$20:L997,"&lt;&gt;")&lt;1501,15,COUNTIF($L$20:L997,"&lt;&gt;")&lt;1601,16,COUNTIF($L$20:L997,"&lt;&gt;")&lt;1701,17,COUNTIF($L$20:L997,"&lt;&gt;")&lt;1801,18,COUNTIF($L$20:L997,"&lt;&gt;")&lt;1901,19,COUNTIF($L$20:L997,"&lt;&gt;")&lt;2001,20,COUNTIF($L$20:L997,"&lt;&gt;")&lt;2101,21,COUNTIF($L$20:L997,"&lt;&gt;")&lt;2201,22,COUNTIF($L$20:L997,"&lt;&gt;")&lt;2301,23,COUNTIF($L$20:L997,"&lt;&gt;")&lt;2401,24,COUNTIF($L$20:L997,"&lt;&gt;")&lt;2501,25,COUNTIF($L$20:L997,"&lt;&gt;")&lt;2601,26,COUNTIF($L$20:L997,"&lt;&gt;")&lt;2701,27,COUNTIF($L$20:L997,"&lt;&gt;")&lt;2801,28,COUNTIF($L$20:L997,"&lt;&gt;")&lt;2901,29,COUNTIF($L$20:L997,"&lt;&gt;")&lt;3001,30),"")</f>
        <v/>
      </c>
      <c r="AM997" t="str">
        <f t="shared" si="75"/>
        <v/>
      </c>
      <c r="AN997" t="str">
        <f t="shared" si="79"/>
        <v/>
      </c>
      <c r="AP997" t="str">
        <f t="shared" si="78"/>
        <v/>
      </c>
      <c r="AQ997" t="str">
        <f>IF(AO997="","",COUNTIFS(AM997:$AM$3019,AO997))</f>
        <v/>
      </c>
    </row>
    <row r="998" spans="1:43" x14ac:dyDescent="0.25">
      <c r="A998" s="6" t="str">
        <f>IF(COUNT($A$20:A997)&lt;&gt;$B$4,IF(A997="","",A997+1),"")</f>
        <v/>
      </c>
      <c r="B998" s="3"/>
      <c r="C998" s="3"/>
      <c r="D998" s="122"/>
      <c r="E998" s="3"/>
      <c r="F998" s="3"/>
      <c r="G998" s="3"/>
      <c r="H998" s="3"/>
      <c r="I998" s="120"/>
      <c r="J998" s="3"/>
      <c r="K998" s="95" t="str" cm="1">
        <f t="array" ref="K998">IF(OR($J$14 = "A",$J$14 = "B",$J$14 = "C"),IF(I998="","",IF(LEN(I998)&gt;2,_xlfn.IFS(ISNUMBER(SEARCH("_",I998)),I998,ISNUMBER(SEARCH(", ",I998)),SUBSTITUTE(I998,", ","_"),ISNUMBER(SEARCH("/ ",I998)),SUBSTITUTE(I998,"/ ","_"),ISNUMBER(SEARCH(",",I998)),SUBSTITUTE(I998,",","_"),ISNUMBER(SEARCH("/",I998)),SUBSTITUTE(I998,"/","_"),ISNUMBER(SEARCH("",I998)),I998),I998)),IF(OR($J$14 = "J",$J$14 = "K"),"",IF(D998="","",IF(LEN(D998)&gt;2,_xlfn.IFS(ISNUMBER(SEARCH("_",D998)),D998,ISNUMBER(SEARCH(", ",D998)),SUBSTITUTE(D998,", ","_"),ISNUMBER(SEARCH("/ ",D998)),SUBSTITUTE(D998,"/ ","_"),ISNUMBER(SEARCH(",",D998)),SUBSTITUTE(D998,",","_"),ISNUMBER(SEARCH("/",D998)),SUBSTITUTE(D998,"/","_"),ISNUMBER(SEARCH("",D998)),D998),D998))))</f>
        <v/>
      </c>
      <c r="L998" s="1"/>
      <c r="M998" s="1" t="str">
        <f t="shared" si="76"/>
        <v/>
      </c>
      <c r="N998" s="94" t="str">
        <f>IF($L998="None","",IF(ISERROR(VLOOKUP($L998,Info!$B$4:$B$266,1,FALSE)),"",VLOOKUP($L998,Info!$B$4:$L$266,5,FALSE)))</f>
        <v/>
      </c>
      <c r="O998" s="94" t="str">
        <f>IF(K998="","",IF(AND($J$12&lt;&gt;"ABC",N998="3"),"BAC",IF(N998="3","ABC",IF($J$12&lt;&gt;"ABC",IF($J$10="Standard",VLOOKUP(K998,Info!$BE$4:$BF$481,2,FALSE),VLOOKUP(K998,Info!$BI$4:$BJ$482,2,FALSE)),IF($J$10="Standard",VLOOKUP(K998,Info!$AG$4:$AH$2994,2,FALSE),VLOOKUP(K998,Info!$AK$4:$AL$2997,2,FALSE))))))</f>
        <v/>
      </c>
      <c r="P998" s="94" t="str">
        <f>IF($L998="None","",IF(ISERROR(VLOOKUP($L998,Info!$B$4:$B$266,1,FALSE)),"",VLOOKUP($L998,Info!$B$4:$L$266,3,FALSE)))</f>
        <v/>
      </c>
      <c r="Q998" s="96" t="str">
        <f>IF($L998="None","",IF(ISERROR(VLOOKUP($L998,Info!$B$4:$B$266,1,FALSE)),"",VLOOKUP($L998,Info!$B$4:$L$266,4,FALSE)))</f>
        <v/>
      </c>
      <c r="R998" s="1"/>
      <c r="S998" s="6" t="str">
        <f t="shared" si="77"/>
        <v/>
      </c>
      <c r="T998" s="6" t="str">
        <f>IF($L998="None","",IF(ISERROR(VLOOKUP($L998,Info!$B$4:$B$266,1,FALSE)),"",VLOOKUP($L998,Info!$B$4:$L$266,11,FALSE)))</f>
        <v/>
      </c>
      <c r="U998" s="1"/>
      <c r="V998" s="1"/>
      <c r="W998" s="1"/>
      <c r="X998" s="1" t="str">
        <f>IF($L998="None","",IF(ISERROR(VLOOKUP($L998,Info!$B$4:$B$266,1,FALSE)),"",IF(OR(W998="Metallic Liquid Tight",W998="Non-Metallic Liquid Tight",W998="LSZH",W998="Greenfield"),VLOOKUP($L998,Info!$B$4:$L$266,7,FALSE),"N/A")))</f>
        <v/>
      </c>
      <c r="Y998" s="1"/>
      <c r="Z998" s="96" t="str">
        <f>IF($L998="None","",IF(ISERROR(VLOOKUP($L998,Info!$B$4:$B$266,1,FALSE)),"",VLOOKUP($L998,Info!$B$4:$L$266,9,FALSE)))</f>
        <v/>
      </c>
      <c r="AA998" s="96" t="str">
        <f>IF($L998="None","",IF(ISERROR(VLOOKUP($L998,Info!$B$4:$B$266,1,FALSE)),"",VLOOKUP($L998,Info!$B$4:$L$266,8,FALSE)))</f>
        <v/>
      </c>
      <c r="AB998" s="96" t="str">
        <f>IF($L998="None","",IF(ISERROR(VLOOKUP($L998,Info!$B$4:$B$266,1,FALSE)),"",VLOOKUP($L998,Info!$B$4:$L$266,10,FALSE)))</f>
        <v/>
      </c>
      <c r="AC998" s="1" t="str">
        <f>IF(W998="SO Cable","Black,White",IF(O998="","",IF(P998="","",IF($J$12&lt;&gt;"ABC",IF(P998&lt;="250",VLOOKUP(O998,Info!$AZ$4:$BB$22,3,FALSE),VLOOKUP(O998,Info!$AZ$23:$BB$39,3,FALSE)),IF(P998&lt;="250",VLOOKUP(O998,Info!$AO$4:$AQ$22,3,FALSE),VLOOKUP(O998,Info!$AO$23:$AP$39,3,FALSE))))))</f>
        <v/>
      </c>
      <c r="AD998" s="1"/>
      <c r="AE998" s="1" t="str">
        <f>IF($L998="None","",IF(ISERROR(VLOOKUP($L998,Info!$B$4:$B$266,1,FALSE)),"",VLOOKUP($L998,Info!$B$4:$L$266,4,FALSE)))</f>
        <v/>
      </c>
      <c r="AF998" s="1" t="str">
        <f>IF($L998="None","",IF(ISERROR(VLOOKUP($L998,Info!$B$4:$B$266,1,FALSE)),"",VLOOKUP($L998,Info!$B$4:$L$266,6,FALSE)))</f>
        <v/>
      </c>
      <c r="AG998" s="1"/>
      <c r="AH998" s="33" t="str" cm="1">
        <f t="array" ref="AH998">IF(AND(L998&lt;&gt;"",O998&lt;&gt;"",R998:S998&lt;&gt;"",W998:X998&lt;&gt;"",Z998:AA998&lt;&gt;"",AC998&lt;&gt;""),"Good","Bad")</f>
        <v>Bad</v>
      </c>
      <c r="AL998" t="str" cm="1">
        <f t="array" ref="AL998">IF(R998&gt;0,_xlfn.IFS(COUNTIF($L$20:L998,"&lt;&gt;")&lt;101,1,COUNTIF($L$20:L998,"&lt;&gt;")&lt;201,2,COUNTIF($L$20:L998,"&lt;&gt;")&lt;301,3,COUNTIF($L$20:L998,"&lt;&gt;")&lt;401,4,COUNTIF($L$20:L998,"&lt;&gt;")&lt;501,5,COUNTIF($L$20:L998,"&lt;&gt;")&lt;601,6,COUNTIF($L$20:L998,"&lt;&gt;")&lt;701,7,COUNTIF($L$20:L998,"&lt;&gt;")&lt;801,8,COUNTIF($L$20:L998,"&lt;&gt;")&lt;901,9,COUNTIF($L$20:L998,"&lt;&gt;")&lt;1001,10,COUNTIF($L$20:L998,"&lt;&gt;")&lt;1101,11,COUNTIF($L$20:L998,"&lt;&gt;")&lt;1201,12,COUNTIF($L$20:L998,"&lt;&gt;")&lt;1301,13,COUNTIF($L$20:L998,"&lt;&gt;")&lt;1401,14,COUNTIF($L$20:L998,"&lt;&gt;")&lt;1501,15,COUNTIF($L$20:L998,"&lt;&gt;")&lt;1601,16,COUNTIF($L$20:L998,"&lt;&gt;")&lt;1701,17,COUNTIF($L$20:L998,"&lt;&gt;")&lt;1801,18,COUNTIF($L$20:L998,"&lt;&gt;")&lt;1901,19,COUNTIF($L$20:L998,"&lt;&gt;")&lt;2001,20,COUNTIF($L$20:L998,"&lt;&gt;")&lt;2101,21,COUNTIF($L$20:L998,"&lt;&gt;")&lt;2201,22,COUNTIF($L$20:L998,"&lt;&gt;")&lt;2301,23,COUNTIF($L$20:L998,"&lt;&gt;")&lt;2401,24,COUNTIF($L$20:L998,"&lt;&gt;")&lt;2501,25,COUNTIF($L$20:L998,"&lt;&gt;")&lt;2601,26,COUNTIF($L$20:L998,"&lt;&gt;")&lt;2701,27,COUNTIF($L$20:L998,"&lt;&gt;")&lt;2801,28,COUNTIF($L$20:L998,"&lt;&gt;")&lt;2901,29,COUNTIF($L$20:L998,"&lt;&gt;")&lt;3001,30),"")</f>
        <v/>
      </c>
      <c r="AM998" t="str">
        <f t="shared" si="75"/>
        <v/>
      </c>
      <c r="AN998" t="str">
        <f t="shared" si="79"/>
        <v/>
      </c>
      <c r="AP998" t="str">
        <f t="shared" si="78"/>
        <v/>
      </c>
      <c r="AQ998" t="str">
        <f>IF(AO998="","",COUNTIFS(AM998:$AM$3019,AO998))</f>
        <v/>
      </c>
    </row>
    <row r="999" spans="1:43" x14ac:dyDescent="0.25">
      <c r="A999" s="6" t="str">
        <f>IF(COUNT($A$20:A998)&lt;&gt;$B$4,IF(A998="","",A998+1),"")</f>
        <v/>
      </c>
      <c r="B999" s="3"/>
      <c r="C999" s="3"/>
      <c r="D999" s="122"/>
      <c r="E999" s="3"/>
      <c r="F999" s="3"/>
      <c r="G999" s="3"/>
      <c r="H999" s="3"/>
      <c r="I999" s="120"/>
      <c r="J999" s="3"/>
      <c r="K999" s="95" t="str" cm="1">
        <f t="array" ref="K999">IF(OR($J$14 = "A",$J$14 = "B",$J$14 = "C"),IF(I999="","",IF(LEN(I999)&gt;2,_xlfn.IFS(ISNUMBER(SEARCH("_",I999)),I999,ISNUMBER(SEARCH(", ",I999)),SUBSTITUTE(I999,", ","_"),ISNUMBER(SEARCH("/ ",I999)),SUBSTITUTE(I999,"/ ","_"),ISNUMBER(SEARCH(",",I999)),SUBSTITUTE(I999,",","_"),ISNUMBER(SEARCH("/",I999)),SUBSTITUTE(I999,"/","_"),ISNUMBER(SEARCH("",I999)),I999),I999)),IF(OR($J$14 = "J",$J$14 = "K"),"",IF(D999="","",IF(LEN(D999)&gt;2,_xlfn.IFS(ISNUMBER(SEARCH("_",D999)),D999,ISNUMBER(SEARCH(", ",D999)),SUBSTITUTE(D999,", ","_"),ISNUMBER(SEARCH("/ ",D999)),SUBSTITUTE(D999,"/ ","_"),ISNUMBER(SEARCH(",",D999)),SUBSTITUTE(D999,",","_"),ISNUMBER(SEARCH("/",D999)),SUBSTITUTE(D999,"/","_"),ISNUMBER(SEARCH("",D999)),D999),D999))))</f>
        <v/>
      </c>
      <c r="L999" s="1"/>
      <c r="M999" s="1" t="str">
        <f t="shared" si="76"/>
        <v/>
      </c>
      <c r="N999" s="94" t="str">
        <f>IF($L999="None","",IF(ISERROR(VLOOKUP($L999,Info!$B$4:$B$266,1,FALSE)),"",VLOOKUP($L999,Info!$B$4:$L$266,5,FALSE)))</f>
        <v/>
      </c>
      <c r="O999" s="94" t="str">
        <f>IF(K999="","",IF(AND($J$12&lt;&gt;"ABC",N999="3"),"BAC",IF(N999="3","ABC",IF($J$12&lt;&gt;"ABC",IF($J$10="Standard",VLOOKUP(K999,Info!$BE$4:$BF$481,2,FALSE),VLOOKUP(K999,Info!$BI$4:$BJ$482,2,FALSE)),IF($J$10="Standard",VLOOKUP(K999,Info!$AG$4:$AH$2994,2,FALSE),VLOOKUP(K999,Info!$AK$4:$AL$2997,2,FALSE))))))</f>
        <v/>
      </c>
      <c r="P999" s="94" t="str">
        <f>IF($L999="None","",IF(ISERROR(VLOOKUP($L999,Info!$B$4:$B$266,1,FALSE)),"",VLOOKUP($L999,Info!$B$4:$L$266,3,FALSE)))</f>
        <v/>
      </c>
      <c r="Q999" s="96" t="str">
        <f>IF($L999="None","",IF(ISERROR(VLOOKUP($L999,Info!$B$4:$B$266,1,FALSE)),"",VLOOKUP($L999,Info!$B$4:$L$266,4,FALSE)))</f>
        <v/>
      </c>
      <c r="R999" s="1"/>
      <c r="S999" s="6" t="str">
        <f t="shared" si="77"/>
        <v/>
      </c>
      <c r="T999" s="6" t="str">
        <f>IF($L999="None","",IF(ISERROR(VLOOKUP($L999,Info!$B$4:$B$266,1,FALSE)),"",VLOOKUP($L999,Info!$B$4:$L$266,11,FALSE)))</f>
        <v/>
      </c>
      <c r="U999" s="1"/>
      <c r="V999" s="1"/>
      <c r="W999" s="1"/>
      <c r="X999" s="1" t="str">
        <f>IF($L999="None","",IF(ISERROR(VLOOKUP($L999,Info!$B$4:$B$266,1,FALSE)),"",IF(OR(W999="Metallic Liquid Tight",W999="Non-Metallic Liquid Tight",W999="LSZH",W999="Greenfield"),VLOOKUP($L999,Info!$B$4:$L$266,7,FALSE),"N/A")))</f>
        <v/>
      </c>
      <c r="Y999" s="1"/>
      <c r="Z999" s="96" t="str">
        <f>IF($L999="None","",IF(ISERROR(VLOOKUP($L999,Info!$B$4:$B$266,1,FALSE)),"",VLOOKUP($L999,Info!$B$4:$L$266,9,FALSE)))</f>
        <v/>
      </c>
      <c r="AA999" s="96" t="str">
        <f>IF($L999="None","",IF(ISERROR(VLOOKUP($L999,Info!$B$4:$B$266,1,FALSE)),"",VLOOKUP($L999,Info!$B$4:$L$266,8,FALSE)))</f>
        <v/>
      </c>
      <c r="AB999" s="96" t="str">
        <f>IF($L999="None","",IF(ISERROR(VLOOKUP($L999,Info!$B$4:$B$266,1,FALSE)),"",VLOOKUP($L999,Info!$B$4:$L$266,10,FALSE)))</f>
        <v/>
      </c>
      <c r="AC999" s="1" t="str">
        <f>IF(W999="SO Cable","Black,White",IF(O999="","",IF(P999="","",IF($J$12&lt;&gt;"ABC",IF(P999&lt;="250",VLOOKUP(O999,Info!$AZ$4:$BB$22,3,FALSE),VLOOKUP(O999,Info!$AZ$23:$BB$39,3,FALSE)),IF(P999&lt;="250",VLOOKUP(O999,Info!$AO$4:$AQ$22,3,FALSE),VLOOKUP(O999,Info!$AO$23:$AP$39,3,FALSE))))))</f>
        <v/>
      </c>
      <c r="AD999" s="1"/>
      <c r="AE999" s="1" t="str">
        <f>IF($L999="None","",IF(ISERROR(VLOOKUP($L999,Info!$B$4:$B$266,1,FALSE)),"",VLOOKUP($L999,Info!$B$4:$L$266,4,FALSE)))</f>
        <v/>
      </c>
      <c r="AF999" s="1" t="str">
        <f>IF($L999="None","",IF(ISERROR(VLOOKUP($L999,Info!$B$4:$B$266,1,FALSE)),"",VLOOKUP($L999,Info!$B$4:$L$266,6,FALSE)))</f>
        <v/>
      </c>
      <c r="AG999" s="1"/>
      <c r="AH999" s="33" t="str" cm="1">
        <f t="array" ref="AH999">IF(AND(L999&lt;&gt;"",O999&lt;&gt;"",R999:S999&lt;&gt;"",W999:X999&lt;&gt;"",Z999:AA999&lt;&gt;"",AC999&lt;&gt;""),"Good","Bad")</f>
        <v>Bad</v>
      </c>
      <c r="AL999" t="str" cm="1">
        <f t="array" ref="AL999">IF(R999&gt;0,_xlfn.IFS(COUNTIF($L$20:L999,"&lt;&gt;")&lt;101,1,COUNTIF($L$20:L999,"&lt;&gt;")&lt;201,2,COUNTIF($L$20:L999,"&lt;&gt;")&lt;301,3,COUNTIF($L$20:L999,"&lt;&gt;")&lt;401,4,COUNTIF($L$20:L999,"&lt;&gt;")&lt;501,5,COUNTIF($L$20:L999,"&lt;&gt;")&lt;601,6,COUNTIF($L$20:L999,"&lt;&gt;")&lt;701,7,COUNTIF($L$20:L999,"&lt;&gt;")&lt;801,8,COUNTIF($L$20:L999,"&lt;&gt;")&lt;901,9,COUNTIF($L$20:L999,"&lt;&gt;")&lt;1001,10,COUNTIF($L$20:L999,"&lt;&gt;")&lt;1101,11,COUNTIF($L$20:L999,"&lt;&gt;")&lt;1201,12,COUNTIF($L$20:L999,"&lt;&gt;")&lt;1301,13,COUNTIF($L$20:L999,"&lt;&gt;")&lt;1401,14,COUNTIF($L$20:L999,"&lt;&gt;")&lt;1501,15,COUNTIF($L$20:L999,"&lt;&gt;")&lt;1601,16,COUNTIF($L$20:L999,"&lt;&gt;")&lt;1701,17,COUNTIF($L$20:L999,"&lt;&gt;")&lt;1801,18,COUNTIF($L$20:L999,"&lt;&gt;")&lt;1901,19,COUNTIF($L$20:L999,"&lt;&gt;")&lt;2001,20,COUNTIF($L$20:L999,"&lt;&gt;")&lt;2101,21,COUNTIF($L$20:L999,"&lt;&gt;")&lt;2201,22,COUNTIF($L$20:L999,"&lt;&gt;")&lt;2301,23,COUNTIF($L$20:L999,"&lt;&gt;")&lt;2401,24,COUNTIF($L$20:L999,"&lt;&gt;")&lt;2501,25,COUNTIF($L$20:L999,"&lt;&gt;")&lt;2601,26,COUNTIF($L$20:L999,"&lt;&gt;")&lt;2701,27,COUNTIF($L$20:L999,"&lt;&gt;")&lt;2801,28,COUNTIF($L$20:L999,"&lt;&gt;")&lt;2901,29,COUNTIF($L$20:L999,"&lt;&gt;")&lt;3001,30),"")</f>
        <v/>
      </c>
      <c r="AM999" t="str">
        <f t="shared" si="75"/>
        <v/>
      </c>
      <c r="AN999" t="str">
        <f t="shared" si="79"/>
        <v/>
      </c>
      <c r="AP999" t="str">
        <f t="shared" si="78"/>
        <v/>
      </c>
      <c r="AQ999" t="str">
        <f>IF(AO999="","",COUNTIFS(AM999:$AM$3019,AO999))</f>
        <v/>
      </c>
    </row>
    <row r="1000" spans="1:43" x14ac:dyDescent="0.25">
      <c r="A1000" s="6" t="str">
        <f>IF(COUNT($A$20:A999)&lt;&gt;$B$4,IF(A999="","",A999+1),"")</f>
        <v/>
      </c>
      <c r="B1000" s="3"/>
      <c r="C1000" s="3"/>
      <c r="D1000" s="122"/>
      <c r="E1000" s="3"/>
      <c r="F1000" s="3"/>
      <c r="G1000" s="3"/>
      <c r="H1000" s="3"/>
      <c r="I1000" s="120"/>
      <c r="J1000" s="3"/>
      <c r="K1000" s="95" t="str" cm="1">
        <f t="array" ref="K1000">IF(OR($J$14 = "A",$J$14 = "B",$J$14 = "C"),IF(I1000="","",IF(LEN(I1000)&gt;2,_xlfn.IFS(ISNUMBER(SEARCH("_",I1000)),I1000,ISNUMBER(SEARCH(", ",I1000)),SUBSTITUTE(I1000,", ","_"),ISNUMBER(SEARCH("/ ",I1000)),SUBSTITUTE(I1000,"/ ","_"),ISNUMBER(SEARCH(",",I1000)),SUBSTITUTE(I1000,",","_"),ISNUMBER(SEARCH("/",I1000)),SUBSTITUTE(I1000,"/","_"),ISNUMBER(SEARCH("",I1000)),I1000),I1000)),IF(OR($J$14 = "J",$J$14 = "K"),"",IF(D1000="","",IF(LEN(D1000)&gt;2,_xlfn.IFS(ISNUMBER(SEARCH("_",D1000)),D1000,ISNUMBER(SEARCH(", ",D1000)),SUBSTITUTE(D1000,", ","_"),ISNUMBER(SEARCH("/ ",D1000)),SUBSTITUTE(D1000,"/ ","_"),ISNUMBER(SEARCH(",",D1000)),SUBSTITUTE(D1000,",","_"),ISNUMBER(SEARCH("/",D1000)),SUBSTITUTE(D1000,"/","_"),ISNUMBER(SEARCH("",D1000)),D1000),D1000))))</f>
        <v/>
      </c>
      <c r="L1000" s="1"/>
      <c r="M1000" s="1" t="str">
        <f t="shared" si="76"/>
        <v/>
      </c>
      <c r="N1000" s="94" t="str">
        <f>IF($L1000="None","",IF(ISERROR(VLOOKUP($L1000,Info!$B$4:$B$266,1,FALSE)),"",VLOOKUP($L1000,Info!$B$4:$L$266,5,FALSE)))</f>
        <v/>
      </c>
      <c r="O1000" s="94" t="str">
        <f>IF(K1000="","",IF(AND($J$12&lt;&gt;"ABC",N1000="3"),"BAC",IF(N1000="3","ABC",IF($J$12&lt;&gt;"ABC",IF($J$10="Standard",VLOOKUP(K1000,Info!$BE$4:$BF$481,2,FALSE),VLOOKUP(K1000,Info!$BI$4:$BJ$482,2,FALSE)),IF($J$10="Standard",VLOOKUP(K1000,Info!$AG$4:$AH$2994,2,FALSE),VLOOKUP(K1000,Info!$AK$4:$AL$2997,2,FALSE))))))</f>
        <v/>
      </c>
      <c r="P1000" s="94" t="str">
        <f>IF($L1000="None","",IF(ISERROR(VLOOKUP($L1000,Info!$B$4:$B$266,1,FALSE)),"",VLOOKUP($L1000,Info!$B$4:$L$266,3,FALSE)))</f>
        <v/>
      </c>
      <c r="Q1000" s="96" t="str">
        <f>IF($L1000="None","",IF(ISERROR(VLOOKUP($L1000,Info!$B$4:$B$266,1,FALSE)),"",VLOOKUP($L1000,Info!$B$4:$L$266,4,FALSE)))</f>
        <v/>
      </c>
      <c r="R1000" s="1"/>
      <c r="S1000" s="6" t="str">
        <f t="shared" si="77"/>
        <v/>
      </c>
      <c r="T1000" s="6" t="str">
        <f>IF($L1000="None","",IF(ISERROR(VLOOKUP($L1000,Info!$B$4:$B$266,1,FALSE)),"",VLOOKUP($L1000,Info!$B$4:$L$266,11,FALSE)))</f>
        <v/>
      </c>
      <c r="U1000" s="1"/>
      <c r="V1000" s="1"/>
      <c r="W1000" s="1"/>
      <c r="X1000" s="1" t="str">
        <f>IF($L1000="None","",IF(ISERROR(VLOOKUP($L1000,Info!$B$4:$B$266,1,FALSE)),"",IF(OR(W1000="Metallic Liquid Tight",W1000="Non-Metallic Liquid Tight",W1000="LSZH",W1000="Greenfield"),VLOOKUP($L1000,Info!$B$4:$L$266,7,FALSE),"N/A")))</f>
        <v/>
      </c>
      <c r="Y1000" s="1"/>
      <c r="Z1000" s="96" t="str">
        <f>IF($L1000="None","",IF(ISERROR(VLOOKUP($L1000,Info!$B$4:$B$266,1,FALSE)),"",VLOOKUP($L1000,Info!$B$4:$L$266,9,FALSE)))</f>
        <v/>
      </c>
      <c r="AA1000" s="96" t="str">
        <f>IF($L1000="None","",IF(ISERROR(VLOOKUP($L1000,Info!$B$4:$B$266,1,FALSE)),"",VLOOKUP($L1000,Info!$B$4:$L$266,8,FALSE)))</f>
        <v/>
      </c>
      <c r="AB1000" s="96" t="str">
        <f>IF($L1000="None","",IF(ISERROR(VLOOKUP($L1000,Info!$B$4:$B$266,1,FALSE)),"",VLOOKUP($L1000,Info!$B$4:$L$266,10,FALSE)))</f>
        <v/>
      </c>
      <c r="AC1000" s="1" t="str">
        <f>IF(W1000="SO Cable","Black,White",IF(O1000="","",IF(P1000="","",IF($J$12&lt;&gt;"ABC",IF(P1000&lt;="250",VLOOKUP(O1000,Info!$AZ$4:$BB$22,3,FALSE),VLOOKUP(O1000,Info!$AZ$23:$BB$39,3,FALSE)),IF(P1000&lt;="250",VLOOKUP(O1000,Info!$AO$4:$AQ$22,3,FALSE),VLOOKUP(O1000,Info!$AO$23:$AP$39,3,FALSE))))))</f>
        <v/>
      </c>
      <c r="AD1000" s="1"/>
      <c r="AE1000" s="1" t="str">
        <f>IF($L1000="None","",IF(ISERROR(VLOOKUP($L1000,Info!$B$4:$B$266,1,FALSE)),"",VLOOKUP($L1000,Info!$B$4:$L$266,4,FALSE)))</f>
        <v/>
      </c>
      <c r="AF1000" s="1" t="str">
        <f>IF($L1000="None","",IF(ISERROR(VLOOKUP($L1000,Info!$B$4:$B$266,1,FALSE)),"",VLOOKUP($L1000,Info!$B$4:$L$266,6,FALSE)))</f>
        <v/>
      </c>
      <c r="AG1000" s="1"/>
      <c r="AH1000" s="33" t="str" cm="1">
        <f t="array" ref="AH1000">IF(AND(L1000&lt;&gt;"",O1000&lt;&gt;"",R1000:S1000&lt;&gt;"",W1000:X1000&lt;&gt;"",Z1000:AA1000&lt;&gt;"",AC1000&lt;&gt;""),"Good","Bad")</f>
        <v>Bad</v>
      </c>
      <c r="AL1000" t="str" cm="1">
        <f t="array" ref="AL1000">IF(R1000&gt;0,_xlfn.IFS(COUNTIF($L$20:L1000,"&lt;&gt;")&lt;101,1,COUNTIF($L$20:L1000,"&lt;&gt;")&lt;201,2,COUNTIF($L$20:L1000,"&lt;&gt;")&lt;301,3,COUNTIF($L$20:L1000,"&lt;&gt;")&lt;401,4,COUNTIF($L$20:L1000,"&lt;&gt;")&lt;501,5,COUNTIF($L$20:L1000,"&lt;&gt;")&lt;601,6,COUNTIF($L$20:L1000,"&lt;&gt;")&lt;701,7,COUNTIF($L$20:L1000,"&lt;&gt;")&lt;801,8,COUNTIF($L$20:L1000,"&lt;&gt;")&lt;901,9,COUNTIF($L$20:L1000,"&lt;&gt;")&lt;1001,10,COUNTIF($L$20:L1000,"&lt;&gt;")&lt;1101,11,COUNTIF($L$20:L1000,"&lt;&gt;")&lt;1201,12,COUNTIF($L$20:L1000,"&lt;&gt;")&lt;1301,13,COUNTIF($L$20:L1000,"&lt;&gt;")&lt;1401,14,COUNTIF($L$20:L1000,"&lt;&gt;")&lt;1501,15,COUNTIF($L$20:L1000,"&lt;&gt;")&lt;1601,16,COUNTIF($L$20:L1000,"&lt;&gt;")&lt;1701,17,COUNTIF($L$20:L1000,"&lt;&gt;")&lt;1801,18,COUNTIF($L$20:L1000,"&lt;&gt;")&lt;1901,19,COUNTIF($L$20:L1000,"&lt;&gt;")&lt;2001,20,COUNTIF($L$20:L1000,"&lt;&gt;")&lt;2101,21,COUNTIF($L$20:L1000,"&lt;&gt;")&lt;2201,22,COUNTIF($L$20:L1000,"&lt;&gt;")&lt;2301,23,COUNTIF($L$20:L1000,"&lt;&gt;")&lt;2401,24,COUNTIF($L$20:L1000,"&lt;&gt;")&lt;2501,25,COUNTIF($L$20:L1000,"&lt;&gt;")&lt;2601,26,COUNTIF($L$20:L1000,"&lt;&gt;")&lt;2701,27,COUNTIF($L$20:L1000,"&lt;&gt;")&lt;2801,28,COUNTIF($L$20:L1000,"&lt;&gt;")&lt;2901,29,COUNTIF($L$20:L1000,"&lt;&gt;")&lt;3001,30),"")</f>
        <v/>
      </c>
      <c r="AM1000" t="str">
        <f t="shared" si="75"/>
        <v/>
      </c>
      <c r="AN1000" t="str">
        <f t="shared" si="79"/>
        <v/>
      </c>
      <c r="AP1000" t="str">
        <f t="shared" si="78"/>
        <v/>
      </c>
      <c r="AQ1000" t="str">
        <f>IF(AO1000="","",COUNTIFS(AM1000:$AM$3019,AO1000))</f>
        <v/>
      </c>
    </row>
    <row r="1001" spans="1:43" x14ac:dyDescent="0.25">
      <c r="A1001" s="6" t="str">
        <f>IF(COUNT($A$20:A1000)&lt;&gt;$B$4,IF(A1000="","",A1000+1),"")</f>
        <v/>
      </c>
      <c r="B1001" s="3"/>
      <c r="C1001" s="3"/>
      <c r="D1001" s="122"/>
      <c r="E1001" s="3"/>
      <c r="F1001" s="3"/>
      <c r="G1001" s="3"/>
      <c r="H1001" s="3"/>
      <c r="I1001" s="120"/>
      <c r="J1001" s="3"/>
      <c r="K1001" s="95" t="str" cm="1">
        <f t="array" ref="K1001">IF(OR($J$14 = "A",$J$14 = "B",$J$14 = "C"),IF(I1001="","",IF(LEN(I1001)&gt;2,_xlfn.IFS(ISNUMBER(SEARCH("_",I1001)),I1001,ISNUMBER(SEARCH(", ",I1001)),SUBSTITUTE(I1001,", ","_"),ISNUMBER(SEARCH("/ ",I1001)),SUBSTITUTE(I1001,"/ ","_"),ISNUMBER(SEARCH(",",I1001)),SUBSTITUTE(I1001,",","_"),ISNUMBER(SEARCH("/",I1001)),SUBSTITUTE(I1001,"/","_"),ISNUMBER(SEARCH("",I1001)),I1001),I1001)),IF(OR($J$14 = "J",$J$14 = "K"),"",IF(D1001="","",IF(LEN(D1001)&gt;2,_xlfn.IFS(ISNUMBER(SEARCH("_",D1001)),D1001,ISNUMBER(SEARCH(", ",D1001)),SUBSTITUTE(D1001,", ","_"),ISNUMBER(SEARCH("/ ",D1001)),SUBSTITUTE(D1001,"/ ","_"),ISNUMBER(SEARCH(",",D1001)),SUBSTITUTE(D1001,",","_"),ISNUMBER(SEARCH("/",D1001)),SUBSTITUTE(D1001,"/","_"),ISNUMBER(SEARCH("",D1001)),D1001),D1001))))</f>
        <v/>
      </c>
      <c r="L1001" s="1"/>
      <c r="M1001" s="1" t="str">
        <f t="shared" si="76"/>
        <v/>
      </c>
      <c r="N1001" s="94" t="str">
        <f>IF($L1001="None","",IF(ISERROR(VLOOKUP($L1001,Info!$B$4:$B$266,1,FALSE)),"",VLOOKUP($L1001,Info!$B$4:$L$266,5,FALSE)))</f>
        <v/>
      </c>
      <c r="O1001" s="94" t="str">
        <f>IF(K1001="","",IF(AND($J$12&lt;&gt;"ABC",N1001="3"),"BAC",IF(N1001="3","ABC",IF($J$12&lt;&gt;"ABC",IF($J$10="Standard",VLOOKUP(K1001,Info!$BE$4:$BF$481,2,FALSE),VLOOKUP(K1001,Info!$BI$4:$BJ$482,2,FALSE)),IF($J$10="Standard",VLOOKUP(K1001,Info!$AG$4:$AH$2994,2,FALSE),VLOOKUP(K1001,Info!$AK$4:$AL$2997,2,FALSE))))))</f>
        <v/>
      </c>
      <c r="P1001" s="94" t="str">
        <f>IF($L1001="None","",IF(ISERROR(VLOOKUP($L1001,Info!$B$4:$B$266,1,FALSE)),"",VLOOKUP($L1001,Info!$B$4:$L$266,3,FALSE)))</f>
        <v/>
      </c>
      <c r="Q1001" s="96" t="str">
        <f>IF($L1001="None","",IF(ISERROR(VLOOKUP($L1001,Info!$B$4:$B$266,1,FALSE)),"",VLOOKUP($L1001,Info!$B$4:$L$266,4,FALSE)))</f>
        <v/>
      </c>
      <c r="R1001" s="1"/>
      <c r="S1001" s="6" t="str">
        <f t="shared" si="77"/>
        <v/>
      </c>
      <c r="T1001" s="6" t="str">
        <f>IF($L1001="None","",IF(ISERROR(VLOOKUP($L1001,Info!$B$4:$B$266,1,FALSE)),"",VLOOKUP($L1001,Info!$B$4:$L$266,11,FALSE)))</f>
        <v/>
      </c>
      <c r="U1001" s="1"/>
      <c r="V1001" s="1"/>
      <c r="W1001" s="1"/>
      <c r="X1001" s="1" t="str">
        <f>IF($L1001="None","",IF(ISERROR(VLOOKUP($L1001,Info!$B$4:$B$266,1,FALSE)),"",IF(OR(W1001="Metallic Liquid Tight",W1001="Non-Metallic Liquid Tight",W1001="LSZH",W1001="Greenfield"),VLOOKUP($L1001,Info!$B$4:$L$266,7,FALSE),"N/A")))</f>
        <v/>
      </c>
      <c r="Y1001" s="1"/>
      <c r="Z1001" s="96" t="str">
        <f>IF($L1001="None","",IF(ISERROR(VLOOKUP($L1001,Info!$B$4:$B$266,1,FALSE)),"",VLOOKUP($L1001,Info!$B$4:$L$266,9,FALSE)))</f>
        <v/>
      </c>
      <c r="AA1001" s="96" t="str">
        <f>IF($L1001="None","",IF(ISERROR(VLOOKUP($L1001,Info!$B$4:$B$266,1,FALSE)),"",VLOOKUP($L1001,Info!$B$4:$L$266,8,FALSE)))</f>
        <v/>
      </c>
      <c r="AB1001" s="96" t="str">
        <f>IF($L1001="None","",IF(ISERROR(VLOOKUP($L1001,Info!$B$4:$B$266,1,FALSE)),"",VLOOKUP($L1001,Info!$B$4:$L$266,10,FALSE)))</f>
        <v/>
      </c>
      <c r="AC1001" s="1" t="str">
        <f>IF(W1001="SO Cable","Black,White",IF(O1001="","",IF(P1001="","",IF($J$12&lt;&gt;"ABC",IF(P1001&lt;="250",VLOOKUP(O1001,Info!$AZ$4:$BB$22,3,FALSE),VLOOKUP(O1001,Info!$AZ$23:$BB$39,3,FALSE)),IF(P1001&lt;="250",VLOOKUP(O1001,Info!$AO$4:$AQ$22,3,FALSE),VLOOKUP(O1001,Info!$AO$23:$AP$39,3,FALSE))))))</f>
        <v/>
      </c>
      <c r="AD1001" s="1"/>
      <c r="AE1001" s="1" t="str">
        <f>IF($L1001="None","",IF(ISERROR(VLOOKUP($L1001,Info!$B$4:$B$266,1,FALSE)),"",VLOOKUP($L1001,Info!$B$4:$L$266,4,FALSE)))</f>
        <v/>
      </c>
      <c r="AF1001" s="1" t="str">
        <f>IF($L1001="None","",IF(ISERROR(VLOOKUP($L1001,Info!$B$4:$B$266,1,FALSE)),"",VLOOKUP($L1001,Info!$B$4:$L$266,6,FALSE)))</f>
        <v/>
      </c>
      <c r="AG1001" s="1"/>
      <c r="AH1001" s="33" t="str" cm="1">
        <f t="array" ref="AH1001">IF(AND(L1001&lt;&gt;"",O1001&lt;&gt;"",R1001:S1001&lt;&gt;"",W1001:X1001&lt;&gt;"",Z1001:AA1001&lt;&gt;"",AC1001&lt;&gt;""),"Good","Bad")</f>
        <v>Bad</v>
      </c>
      <c r="AL1001" t="str" cm="1">
        <f t="array" ref="AL1001">IF(R1001&gt;0,_xlfn.IFS(COUNTIF($L$20:L1001,"&lt;&gt;")&lt;101,1,COUNTIF($L$20:L1001,"&lt;&gt;")&lt;201,2,COUNTIF($L$20:L1001,"&lt;&gt;")&lt;301,3,COUNTIF($L$20:L1001,"&lt;&gt;")&lt;401,4,COUNTIF($L$20:L1001,"&lt;&gt;")&lt;501,5,COUNTIF($L$20:L1001,"&lt;&gt;")&lt;601,6,COUNTIF($L$20:L1001,"&lt;&gt;")&lt;701,7,COUNTIF($L$20:L1001,"&lt;&gt;")&lt;801,8,COUNTIF($L$20:L1001,"&lt;&gt;")&lt;901,9,COUNTIF($L$20:L1001,"&lt;&gt;")&lt;1001,10,COUNTIF($L$20:L1001,"&lt;&gt;")&lt;1101,11,COUNTIF($L$20:L1001,"&lt;&gt;")&lt;1201,12,COUNTIF($L$20:L1001,"&lt;&gt;")&lt;1301,13,COUNTIF($L$20:L1001,"&lt;&gt;")&lt;1401,14,COUNTIF($L$20:L1001,"&lt;&gt;")&lt;1501,15,COUNTIF($L$20:L1001,"&lt;&gt;")&lt;1601,16,COUNTIF($L$20:L1001,"&lt;&gt;")&lt;1701,17,COUNTIF($L$20:L1001,"&lt;&gt;")&lt;1801,18,COUNTIF($L$20:L1001,"&lt;&gt;")&lt;1901,19,COUNTIF($L$20:L1001,"&lt;&gt;")&lt;2001,20,COUNTIF($L$20:L1001,"&lt;&gt;")&lt;2101,21,COUNTIF($L$20:L1001,"&lt;&gt;")&lt;2201,22,COUNTIF($L$20:L1001,"&lt;&gt;")&lt;2301,23,COUNTIF($L$20:L1001,"&lt;&gt;")&lt;2401,24,COUNTIF($L$20:L1001,"&lt;&gt;")&lt;2501,25,COUNTIF($L$20:L1001,"&lt;&gt;")&lt;2601,26,COUNTIF($L$20:L1001,"&lt;&gt;")&lt;2701,27,COUNTIF($L$20:L1001,"&lt;&gt;")&lt;2801,28,COUNTIF($L$20:L1001,"&lt;&gt;")&lt;2901,29,COUNTIF($L$20:L1001,"&lt;&gt;")&lt;3001,30),"")</f>
        <v/>
      </c>
      <c r="AM1001" t="str">
        <f t="shared" si="75"/>
        <v/>
      </c>
      <c r="AN1001" t="str">
        <f t="shared" si="79"/>
        <v/>
      </c>
      <c r="AP1001" t="str">
        <f t="shared" si="78"/>
        <v/>
      </c>
      <c r="AQ1001" t="str">
        <f>IF(AO1001="","",COUNTIFS(AM1001:$AM$3019,AO1001))</f>
        <v/>
      </c>
    </row>
    <row r="1002" spans="1:43" x14ac:dyDescent="0.25">
      <c r="A1002" s="6" t="str">
        <f>IF(COUNT($A$20:A1001)&lt;&gt;$B$4,IF(A1001="","",A1001+1),"")</f>
        <v/>
      </c>
      <c r="B1002" s="3"/>
      <c r="C1002" s="3"/>
      <c r="D1002" s="122"/>
      <c r="E1002" s="3"/>
      <c r="F1002" s="3"/>
      <c r="G1002" s="3"/>
      <c r="H1002" s="3"/>
      <c r="I1002" s="120"/>
      <c r="J1002" s="3"/>
      <c r="K1002" s="95" t="str" cm="1">
        <f t="array" ref="K1002">IF(OR($J$14 = "A",$J$14 = "B",$J$14 = "C"),IF(I1002="","",IF(LEN(I1002)&gt;2,_xlfn.IFS(ISNUMBER(SEARCH("_",I1002)),I1002,ISNUMBER(SEARCH(", ",I1002)),SUBSTITUTE(I1002,", ","_"),ISNUMBER(SEARCH("/ ",I1002)),SUBSTITUTE(I1002,"/ ","_"),ISNUMBER(SEARCH(",",I1002)),SUBSTITUTE(I1002,",","_"),ISNUMBER(SEARCH("/",I1002)),SUBSTITUTE(I1002,"/","_"),ISNUMBER(SEARCH("",I1002)),I1002),I1002)),IF(OR($J$14 = "J",$J$14 = "K"),"",IF(D1002="","",IF(LEN(D1002)&gt;2,_xlfn.IFS(ISNUMBER(SEARCH("_",D1002)),D1002,ISNUMBER(SEARCH(", ",D1002)),SUBSTITUTE(D1002,", ","_"),ISNUMBER(SEARCH("/ ",D1002)),SUBSTITUTE(D1002,"/ ","_"),ISNUMBER(SEARCH(",",D1002)),SUBSTITUTE(D1002,",","_"),ISNUMBER(SEARCH("/",D1002)),SUBSTITUTE(D1002,"/","_"),ISNUMBER(SEARCH("",D1002)),D1002),D1002))))</f>
        <v/>
      </c>
      <c r="L1002" s="1"/>
      <c r="M1002" s="1" t="str">
        <f t="shared" si="76"/>
        <v/>
      </c>
      <c r="N1002" s="94" t="str">
        <f>IF($L1002="None","",IF(ISERROR(VLOOKUP($L1002,Info!$B$4:$B$266,1,FALSE)),"",VLOOKUP($L1002,Info!$B$4:$L$266,5,FALSE)))</f>
        <v/>
      </c>
      <c r="O1002" s="94" t="str">
        <f>IF(K1002="","",IF(AND($J$12&lt;&gt;"ABC",N1002="3"),"BAC",IF(N1002="3","ABC",IF($J$12&lt;&gt;"ABC",IF($J$10="Standard",VLOOKUP(K1002,Info!$BE$4:$BF$481,2,FALSE),VLOOKUP(K1002,Info!$BI$4:$BJ$482,2,FALSE)),IF($J$10="Standard",VLOOKUP(K1002,Info!$AG$4:$AH$2994,2,FALSE),VLOOKUP(K1002,Info!$AK$4:$AL$2997,2,FALSE))))))</f>
        <v/>
      </c>
      <c r="P1002" s="94" t="str">
        <f>IF($L1002="None","",IF(ISERROR(VLOOKUP($L1002,Info!$B$4:$B$266,1,FALSE)),"",VLOOKUP($L1002,Info!$B$4:$L$266,3,FALSE)))</f>
        <v/>
      </c>
      <c r="Q1002" s="96" t="str">
        <f>IF($L1002="None","",IF(ISERROR(VLOOKUP($L1002,Info!$B$4:$B$266,1,FALSE)),"",VLOOKUP($L1002,Info!$B$4:$L$266,4,FALSE)))</f>
        <v/>
      </c>
      <c r="R1002" s="1"/>
      <c r="S1002" s="6" t="str">
        <f t="shared" si="77"/>
        <v/>
      </c>
      <c r="T1002" s="6" t="str">
        <f>IF($L1002="None","",IF(ISERROR(VLOOKUP($L1002,Info!$B$4:$B$266,1,FALSE)),"",VLOOKUP($L1002,Info!$B$4:$L$266,11,FALSE)))</f>
        <v/>
      </c>
      <c r="U1002" s="1"/>
      <c r="V1002" s="1"/>
      <c r="W1002" s="1"/>
      <c r="X1002" s="1" t="str">
        <f>IF($L1002="None","",IF(ISERROR(VLOOKUP($L1002,Info!$B$4:$B$266,1,FALSE)),"",IF(OR(W1002="Metallic Liquid Tight",W1002="Non-Metallic Liquid Tight",W1002="LSZH",W1002="Greenfield"),VLOOKUP($L1002,Info!$B$4:$L$266,7,FALSE),"N/A")))</f>
        <v/>
      </c>
      <c r="Y1002" s="1"/>
      <c r="Z1002" s="96" t="str">
        <f>IF($L1002="None","",IF(ISERROR(VLOOKUP($L1002,Info!$B$4:$B$266,1,FALSE)),"",VLOOKUP($L1002,Info!$B$4:$L$266,9,FALSE)))</f>
        <v/>
      </c>
      <c r="AA1002" s="96" t="str">
        <f>IF($L1002="None","",IF(ISERROR(VLOOKUP($L1002,Info!$B$4:$B$266,1,FALSE)),"",VLOOKUP($L1002,Info!$B$4:$L$266,8,FALSE)))</f>
        <v/>
      </c>
      <c r="AB1002" s="96" t="str">
        <f>IF($L1002="None","",IF(ISERROR(VLOOKUP($L1002,Info!$B$4:$B$266,1,FALSE)),"",VLOOKUP($L1002,Info!$B$4:$L$266,10,FALSE)))</f>
        <v/>
      </c>
      <c r="AC1002" s="1" t="str">
        <f>IF(W1002="SO Cable","Black,White",IF(O1002="","",IF(P1002="","",IF($J$12&lt;&gt;"ABC",IF(P1002&lt;="250",VLOOKUP(O1002,Info!$AZ$4:$BB$22,3,FALSE),VLOOKUP(O1002,Info!$AZ$23:$BB$39,3,FALSE)),IF(P1002&lt;="250",VLOOKUP(O1002,Info!$AO$4:$AQ$22,3,FALSE),VLOOKUP(O1002,Info!$AO$23:$AP$39,3,FALSE))))))</f>
        <v/>
      </c>
      <c r="AD1002" s="1"/>
      <c r="AE1002" s="1" t="str">
        <f>IF($L1002="None","",IF(ISERROR(VLOOKUP($L1002,Info!$B$4:$B$266,1,FALSE)),"",VLOOKUP($L1002,Info!$B$4:$L$266,4,FALSE)))</f>
        <v/>
      </c>
      <c r="AF1002" s="1" t="str">
        <f>IF($L1002="None","",IF(ISERROR(VLOOKUP($L1002,Info!$B$4:$B$266,1,FALSE)),"",VLOOKUP($L1002,Info!$B$4:$L$266,6,FALSE)))</f>
        <v/>
      </c>
      <c r="AG1002" s="1"/>
      <c r="AH1002" s="33" t="str" cm="1">
        <f t="array" ref="AH1002">IF(AND(L1002&lt;&gt;"",O1002&lt;&gt;"",R1002:S1002&lt;&gt;"",W1002:X1002&lt;&gt;"",Z1002:AA1002&lt;&gt;"",AC1002&lt;&gt;""),"Good","Bad")</f>
        <v>Bad</v>
      </c>
      <c r="AL1002" t="str" cm="1">
        <f t="array" ref="AL1002">IF(R1002&gt;0,_xlfn.IFS(COUNTIF($L$20:L1002,"&lt;&gt;")&lt;101,1,COUNTIF($L$20:L1002,"&lt;&gt;")&lt;201,2,COUNTIF($L$20:L1002,"&lt;&gt;")&lt;301,3,COUNTIF($L$20:L1002,"&lt;&gt;")&lt;401,4,COUNTIF($L$20:L1002,"&lt;&gt;")&lt;501,5,COUNTIF($L$20:L1002,"&lt;&gt;")&lt;601,6,COUNTIF($L$20:L1002,"&lt;&gt;")&lt;701,7,COUNTIF($L$20:L1002,"&lt;&gt;")&lt;801,8,COUNTIF($L$20:L1002,"&lt;&gt;")&lt;901,9,COUNTIF($L$20:L1002,"&lt;&gt;")&lt;1001,10,COUNTIF($L$20:L1002,"&lt;&gt;")&lt;1101,11,COUNTIF($L$20:L1002,"&lt;&gt;")&lt;1201,12,COUNTIF($L$20:L1002,"&lt;&gt;")&lt;1301,13,COUNTIF($L$20:L1002,"&lt;&gt;")&lt;1401,14,COUNTIF($L$20:L1002,"&lt;&gt;")&lt;1501,15,COUNTIF($L$20:L1002,"&lt;&gt;")&lt;1601,16,COUNTIF($L$20:L1002,"&lt;&gt;")&lt;1701,17,COUNTIF($L$20:L1002,"&lt;&gt;")&lt;1801,18,COUNTIF($L$20:L1002,"&lt;&gt;")&lt;1901,19,COUNTIF($L$20:L1002,"&lt;&gt;")&lt;2001,20,COUNTIF($L$20:L1002,"&lt;&gt;")&lt;2101,21,COUNTIF($L$20:L1002,"&lt;&gt;")&lt;2201,22,COUNTIF($L$20:L1002,"&lt;&gt;")&lt;2301,23,COUNTIF($L$20:L1002,"&lt;&gt;")&lt;2401,24,COUNTIF($L$20:L1002,"&lt;&gt;")&lt;2501,25,COUNTIF($L$20:L1002,"&lt;&gt;")&lt;2601,26,COUNTIF($L$20:L1002,"&lt;&gt;")&lt;2701,27,COUNTIF($L$20:L1002,"&lt;&gt;")&lt;2801,28,COUNTIF($L$20:L1002,"&lt;&gt;")&lt;2901,29,COUNTIF($L$20:L1002,"&lt;&gt;")&lt;3001,30),"")</f>
        <v/>
      </c>
      <c r="AM1002" t="str">
        <f t="shared" si="75"/>
        <v/>
      </c>
      <c r="AN1002" t="str">
        <f t="shared" si="79"/>
        <v/>
      </c>
      <c r="AP1002" t="str">
        <f t="shared" si="78"/>
        <v/>
      </c>
      <c r="AQ1002" t="str">
        <f>IF(AO1002="","",COUNTIFS(AM1002:$AM$3019,AO1002))</f>
        <v/>
      </c>
    </row>
    <row r="1003" spans="1:43" x14ac:dyDescent="0.25">
      <c r="A1003" s="6" t="str">
        <f>IF(COUNT($A$20:A1002)&lt;&gt;$B$4,IF(A1002="","",A1002+1),"")</f>
        <v/>
      </c>
      <c r="B1003" s="3"/>
      <c r="C1003" s="3"/>
      <c r="D1003" s="122"/>
      <c r="E1003" s="3"/>
      <c r="F1003" s="3"/>
      <c r="G1003" s="3"/>
      <c r="H1003" s="3"/>
      <c r="I1003" s="120"/>
      <c r="J1003" s="3"/>
      <c r="K1003" s="95" t="str" cm="1">
        <f t="array" ref="K1003">IF(OR($J$14 = "A",$J$14 = "B",$J$14 = "C"),IF(I1003="","",IF(LEN(I1003)&gt;2,_xlfn.IFS(ISNUMBER(SEARCH("_",I1003)),I1003,ISNUMBER(SEARCH(", ",I1003)),SUBSTITUTE(I1003,", ","_"),ISNUMBER(SEARCH("/ ",I1003)),SUBSTITUTE(I1003,"/ ","_"),ISNUMBER(SEARCH(",",I1003)),SUBSTITUTE(I1003,",","_"),ISNUMBER(SEARCH("/",I1003)),SUBSTITUTE(I1003,"/","_"),ISNUMBER(SEARCH("",I1003)),I1003),I1003)),IF(OR($J$14 = "J",$J$14 = "K"),"",IF(D1003="","",IF(LEN(D1003)&gt;2,_xlfn.IFS(ISNUMBER(SEARCH("_",D1003)),D1003,ISNUMBER(SEARCH(", ",D1003)),SUBSTITUTE(D1003,", ","_"),ISNUMBER(SEARCH("/ ",D1003)),SUBSTITUTE(D1003,"/ ","_"),ISNUMBER(SEARCH(",",D1003)),SUBSTITUTE(D1003,",","_"),ISNUMBER(SEARCH("/",D1003)),SUBSTITUTE(D1003,"/","_"),ISNUMBER(SEARCH("",D1003)),D1003),D1003))))</f>
        <v/>
      </c>
      <c r="L1003" s="1"/>
      <c r="M1003" s="1" t="str">
        <f t="shared" si="76"/>
        <v/>
      </c>
      <c r="N1003" s="94" t="str">
        <f>IF($L1003="None","",IF(ISERROR(VLOOKUP($L1003,Info!$B$4:$B$266,1,FALSE)),"",VLOOKUP($L1003,Info!$B$4:$L$266,5,FALSE)))</f>
        <v/>
      </c>
      <c r="O1003" s="94" t="str">
        <f>IF(K1003="","",IF(AND($J$12&lt;&gt;"ABC",N1003="3"),"BAC",IF(N1003="3","ABC",IF($J$12&lt;&gt;"ABC",IF($J$10="Standard",VLOOKUP(K1003,Info!$BE$4:$BF$481,2,FALSE),VLOOKUP(K1003,Info!$BI$4:$BJ$482,2,FALSE)),IF($J$10="Standard",VLOOKUP(K1003,Info!$AG$4:$AH$2994,2,FALSE),VLOOKUP(K1003,Info!$AK$4:$AL$2997,2,FALSE))))))</f>
        <v/>
      </c>
      <c r="P1003" s="94" t="str">
        <f>IF($L1003="None","",IF(ISERROR(VLOOKUP($L1003,Info!$B$4:$B$266,1,FALSE)),"",VLOOKUP($L1003,Info!$B$4:$L$266,3,FALSE)))</f>
        <v/>
      </c>
      <c r="Q1003" s="96" t="str">
        <f>IF($L1003="None","",IF(ISERROR(VLOOKUP($L1003,Info!$B$4:$B$266,1,FALSE)),"",VLOOKUP($L1003,Info!$B$4:$L$266,4,FALSE)))</f>
        <v/>
      </c>
      <c r="R1003" s="1"/>
      <c r="S1003" s="6" t="str">
        <f t="shared" si="77"/>
        <v/>
      </c>
      <c r="T1003" s="6" t="str">
        <f>IF($L1003="None","",IF(ISERROR(VLOOKUP($L1003,Info!$B$4:$B$266,1,FALSE)),"",VLOOKUP($L1003,Info!$B$4:$L$266,11,FALSE)))</f>
        <v/>
      </c>
      <c r="U1003" s="1"/>
      <c r="V1003" s="1"/>
      <c r="W1003" s="1"/>
      <c r="X1003" s="1" t="str">
        <f>IF($L1003="None","",IF(ISERROR(VLOOKUP($L1003,Info!$B$4:$B$266,1,FALSE)),"",IF(OR(W1003="Metallic Liquid Tight",W1003="Non-Metallic Liquid Tight",W1003="LSZH",W1003="Greenfield"),VLOOKUP($L1003,Info!$B$4:$L$266,7,FALSE),"N/A")))</f>
        <v/>
      </c>
      <c r="Y1003" s="1"/>
      <c r="Z1003" s="96" t="str">
        <f>IF($L1003="None","",IF(ISERROR(VLOOKUP($L1003,Info!$B$4:$B$266,1,FALSE)),"",VLOOKUP($L1003,Info!$B$4:$L$266,9,FALSE)))</f>
        <v/>
      </c>
      <c r="AA1003" s="96" t="str">
        <f>IF($L1003="None","",IF(ISERROR(VLOOKUP($L1003,Info!$B$4:$B$266,1,FALSE)),"",VLOOKUP($L1003,Info!$B$4:$L$266,8,FALSE)))</f>
        <v/>
      </c>
      <c r="AB1003" s="96" t="str">
        <f>IF($L1003="None","",IF(ISERROR(VLOOKUP($L1003,Info!$B$4:$B$266,1,FALSE)),"",VLOOKUP($L1003,Info!$B$4:$L$266,10,FALSE)))</f>
        <v/>
      </c>
      <c r="AC1003" s="1" t="str">
        <f>IF(W1003="SO Cable","Black,White",IF(O1003="","",IF(P1003="","",IF($J$12&lt;&gt;"ABC",IF(P1003&lt;="250",VLOOKUP(O1003,Info!$AZ$4:$BB$22,3,FALSE),VLOOKUP(O1003,Info!$AZ$23:$BB$39,3,FALSE)),IF(P1003&lt;="250",VLOOKUP(O1003,Info!$AO$4:$AQ$22,3,FALSE),VLOOKUP(O1003,Info!$AO$23:$AP$39,3,FALSE))))))</f>
        <v/>
      </c>
      <c r="AD1003" s="1"/>
      <c r="AE1003" s="1" t="str">
        <f>IF($L1003="None","",IF(ISERROR(VLOOKUP($L1003,Info!$B$4:$B$266,1,FALSE)),"",VLOOKUP($L1003,Info!$B$4:$L$266,4,FALSE)))</f>
        <v/>
      </c>
      <c r="AF1003" s="1" t="str">
        <f>IF($L1003="None","",IF(ISERROR(VLOOKUP($L1003,Info!$B$4:$B$266,1,FALSE)),"",VLOOKUP($L1003,Info!$B$4:$L$266,6,FALSE)))</f>
        <v/>
      </c>
      <c r="AG1003" s="1"/>
      <c r="AH1003" s="33" t="str" cm="1">
        <f t="array" ref="AH1003">IF(AND(L1003&lt;&gt;"",O1003&lt;&gt;"",R1003:S1003&lt;&gt;"",W1003:X1003&lt;&gt;"",Z1003:AA1003&lt;&gt;"",AC1003&lt;&gt;""),"Good","Bad")</f>
        <v>Bad</v>
      </c>
      <c r="AL1003" t="str" cm="1">
        <f t="array" ref="AL1003">IF(R1003&gt;0,_xlfn.IFS(COUNTIF($L$20:L1003,"&lt;&gt;")&lt;101,1,COUNTIF($L$20:L1003,"&lt;&gt;")&lt;201,2,COUNTIF($L$20:L1003,"&lt;&gt;")&lt;301,3,COUNTIF($L$20:L1003,"&lt;&gt;")&lt;401,4,COUNTIF($L$20:L1003,"&lt;&gt;")&lt;501,5,COUNTIF($L$20:L1003,"&lt;&gt;")&lt;601,6,COUNTIF($L$20:L1003,"&lt;&gt;")&lt;701,7,COUNTIF($L$20:L1003,"&lt;&gt;")&lt;801,8,COUNTIF($L$20:L1003,"&lt;&gt;")&lt;901,9,COUNTIF($L$20:L1003,"&lt;&gt;")&lt;1001,10,COUNTIF($L$20:L1003,"&lt;&gt;")&lt;1101,11,COUNTIF($L$20:L1003,"&lt;&gt;")&lt;1201,12,COUNTIF($L$20:L1003,"&lt;&gt;")&lt;1301,13,COUNTIF($L$20:L1003,"&lt;&gt;")&lt;1401,14,COUNTIF($L$20:L1003,"&lt;&gt;")&lt;1501,15,COUNTIF($L$20:L1003,"&lt;&gt;")&lt;1601,16,COUNTIF($L$20:L1003,"&lt;&gt;")&lt;1701,17,COUNTIF($L$20:L1003,"&lt;&gt;")&lt;1801,18,COUNTIF($L$20:L1003,"&lt;&gt;")&lt;1901,19,COUNTIF($L$20:L1003,"&lt;&gt;")&lt;2001,20,COUNTIF($L$20:L1003,"&lt;&gt;")&lt;2101,21,COUNTIF($L$20:L1003,"&lt;&gt;")&lt;2201,22,COUNTIF($L$20:L1003,"&lt;&gt;")&lt;2301,23,COUNTIF($L$20:L1003,"&lt;&gt;")&lt;2401,24,COUNTIF($L$20:L1003,"&lt;&gt;")&lt;2501,25,COUNTIF($L$20:L1003,"&lt;&gt;")&lt;2601,26,COUNTIF($L$20:L1003,"&lt;&gt;")&lt;2701,27,COUNTIF($L$20:L1003,"&lt;&gt;")&lt;2801,28,COUNTIF($L$20:L1003,"&lt;&gt;")&lt;2901,29,COUNTIF($L$20:L1003,"&lt;&gt;")&lt;3001,30),"")</f>
        <v/>
      </c>
      <c r="AM1003" t="str">
        <f t="shared" si="75"/>
        <v/>
      </c>
      <c r="AN1003" t="str">
        <f t="shared" si="79"/>
        <v/>
      </c>
      <c r="AP1003" t="str">
        <f t="shared" si="78"/>
        <v/>
      </c>
      <c r="AQ1003" t="str">
        <f>IF(AO1003="","",COUNTIFS(AM1003:$AM$3019,AO1003))</f>
        <v/>
      </c>
    </row>
    <row r="1004" spans="1:43" x14ac:dyDescent="0.25">
      <c r="A1004" s="6" t="str">
        <f>IF(COUNT($A$20:A1003)&lt;&gt;$B$4,IF(A1003="","",A1003+1),"")</f>
        <v/>
      </c>
      <c r="B1004" s="3"/>
      <c r="C1004" s="3"/>
      <c r="D1004" s="122"/>
      <c r="E1004" s="3"/>
      <c r="F1004" s="3"/>
      <c r="G1004" s="3"/>
      <c r="H1004" s="3"/>
      <c r="I1004" s="120"/>
      <c r="J1004" s="3"/>
      <c r="K1004" s="95" t="str" cm="1">
        <f t="array" ref="K1004">IF(OR($J$14 = "A",$J$14 = "B",$J$14 = "C"),IF(I1004="","",IF(LEN(I1004)&gt;2,_xlfn.IFS(ISNUMBER(SEARCH("_",I1004)),I1004,ISNUMBER(SEARCH(", ",I1004)),SUBSTITUTE(I1004,", ","_"),ISNUMBER(SEARCH("/ ",I1004)),SUBSTITUTE(I1004,"/ ","_"),ISNUMBER(SEARCH(",",I1004)),SUBSTITUTE(I1004,",","_"),ISNUMBER(SEARCH("/",I1004)),SUBSTITUTE(I1004,"/","_"),ISNUMBER(SEARCH("",I1004)),I1004),I1004)),IF(OR($J$14 = "J",$J$14 = "K"),"",IF(D1004="","",IF(LEN(D1004)&gt;2,_xlfn.IFS(ISNUMBER(SEARCH("_",D1004)),D1004,ISNUMBER(SEARCH(", ",D1004)),SUBSTITUTE(D1004,", ","_"),ISNUMBER(SEARCH("/ ",D1004)),SUBSTITUTE(D1004,"/ ","_"),ISNUMBER(SEARCH(",",D1004)),SUBSTITUTE(D1004,",","_"),ISNUMBER(SEARCH("/",D1004)),SUBSTITUTE(D1004,"/","_"),ISNUMBER(SEARCH("",D1004)),D1004),D1004))))</f>
        <v/>
      </c>
      <c r="L1004" s="1"/>
      <c r="M1004" s="1" t="str">
        <f t="shared" si="76"/>
        <v/>
      </c>
      <c r="N1004" s="94" t="str">
        <f>IF($L1004="None","",IF(ISERROR(VLOOKUP($L1004,Info!$B$4:$B$266,1,FALSE)),"",VLOOKUP($L1004,Info!$B$4:$L$266,5,FALSE)))</f>
        <v/>
      </c>
      <c r="O1004" s="94" t="str">
        <f>IF(K1004="","",IF(AND($J$12&lt;&gt;"ABC",N1004="3"),"BAC",IF(N1004="3","ABC",IF($J$12&lt;&gt;"ABC",IF($J$10="Standard",VLOOKUP(K1004,Info!$BE$4:$BF$481,2,FALSE),VLOOKUP(K1004,Info!$BI$4:$BJ$482,2,FALSE)),IF($J$10="Standard",VLOOKUP(K1004,Info!$AG$4:$AH$2994,2,FALSE),VLOOKUP(K1004,Info!$AK$4:$AL$2997,2,FALSE))))))</f>
        <v/>
      </c>
      <c r="P1004" s="94" t="str">
        <f>IF($L1004="None","",IF(ISERROR(VLOOKUP($L1004,Info!$B$4:$B$266,1,FALSE)),"",VLOOKUP($L1004,Info!$B$4:$L$266,3,FALSE)))</f>
        <v/>
      </c>
      <c r="Q1004" s="96" t="str">
        <f>IF($L1004="None","",IF(ISERROR(VLOOKUP($L1004,Info!$B$4:$B$266,1,FALSE)),"",VLOOKUP($L1004,Info!$B$4:$L$266,4,FALSE)))</f>
        <v/>
      </c>
      <c r="R1004" s="1"/>
      <c r="S1004" s="6" t="str">
        <f t="shared" si="77"/>
        <v/>
      </c>
      <c r="T1004" s="6" t="str">
        <f>IF($L1004="None","",IF(ISERROR(VLOOKUP($L1004,Info!$B$4:$B$266,1,FALSE)),"",VLOOKUP($L1004,Info!$B$4:$L$266,11,FALSE)))</f>
        <v/>
      </c>
      <c r="U1004" s="1"/>
      <c r="V1004" s="1"/>
      <c r="W1004" s="1"/>
      <c r="X1004" s="1" t="str">
        <f>IF($L1004="None","",IF(ISERROR(VLOOKUP($L1004,Info!$B$4:$B$266,1,FALSE)),"",IF(OR(W1004="Metallic Liquid Tight",W1004="Non-Metallic Liquid Tight",W1004="LSZH",W1004="Greenfield"),VLOOKUP($L1004,Info!$B$4:$L$266,7,FALSE),"N/A")))</f>
        <v/>
      </c>
      <c r="Y1004" s="1"/>
      <c r="Z1004" s="96" t="str">
        <f>IF($L1004="None","",IF(ISERROR(VLOOKUP($L1004,Info!$B$4:$B$266,1,FALSE)),"",VLOOKUP($L1004,Info!$B$4:$L$266,9,FALSE)))</f>
        <v/>
      </c>
      <c r="AA1004" s="96" t="str">
        <f>IF($L1004="None","",IF(ISERROR(VLOOKUP($L1004,Info!$B$4:$B$266,1,FALSE)),"",VLOOKUP($L1004,Info!$B$4:$L$266,8,FALSE)))</f>
        <v/>
      </c>
      <c r="AB1004" s="96" t="str">
        <f>IF($L1004="None","",IF(ISERROR(VLOOKUP($L1004,Info!$B$4:$B$266,1,FALSE)),"",VLOOKUP($L1004,Info!$B$4:$L$266,10,FALSE)))</f>
        <v/>
      </c>
      <c r="AC1004" s="1" t="str">
        <f>IF(W1004="SO Cable","Black,White",IF(O1004="","",IF(P1004="","",IF($J$12&lt;&gt;"ABC",IF(P1004&lt;="250",VLOOKUP(O1004,Info!$AZ$4:$BB$22,3,FALSE),VLOOKUP(O1004,Info!$AZ$23:$BB$39,3,FALSE)),IF(P1004&lt;="250",VLOOKUP(O1004,Info!$AO$4:$AQ$22,3,FALSE),VLOOKUP(O1004,Info!$AO$23:$AP$39,3,FALSE))))))</f>
        <v/>
      </c>
      <c r="AD1004" s="1"/>
      <c r="AE1004" s="1" t="str">
        <f>IF($L1004="None","",IF(ISERROR(VLOOKUP($L1004,Info!$B$4:$B$266,1,FALSE)),"",VLOOKUP($L1004,Info!$B$4:$L$266,4,FALSE)))</f>
        <v/>
      </c>
      <c r="AF1004" s="1" t="str">
        <f>IF($L1004="None","",IF(ISERROR(VLOOKUP($L1004,Info!$B$4:$B$266,1,FALSE)),"",VLOOKUP($L1004,Info!$B$4:$L$266,6,FALSE)))</f>
        <v/>
      </c>
      <c r="AG1004" s="1"/>
      <c r="AH1004" s="33" t="str" cm="1">
        <f t="array" ref="AH1004">IF(AND(L1004&lt;&gt;"",O1004&lt;&gt;"",R1004:S1004&lt;&gt;"",W1004:X1004&lt;&gt;"",Z1004:AA1004&lt;&gt;"",AC1004&lt;&gt;""),"Good","Bad")</f>
        <v>Bad</v>
      </c>
      <c r="AL1004" t="str" cm="1">
        <f t="array" ref="AL1004">IF(R1004&gt;0,_xlfn.IFS(COUNTIF($L$20:L1004,"&lt;&gt;")&lt;101,1,COUNTIF($L$20:L1004,"&lt;&gt;")&lt;201,2,COUNTIF($L$20:L1004,"&lt;&gt;")&lt;301,3,COUNTIF($L$20:L1004,"&lt;&gt;")&lt;401,4,COUNTIF($L$20:L1004,"&lt;&gt;")&lt;501,5,COUNTIF($L$20:L1004,"&lt;&gt;")&lt;601,6,COUNTIF($L$20:L1004,"&lt;&gt;")&lt;701,7,COUNTIF($L$20:L1004,"&lt;&gt;")&lt;801,8,COUNTIF($L$20:L1004,"&lt;&gt;")&lt;901,9,COUNTIF($L$20:L1004,"&lt;&gt;")&lt;1001,10,COUNTIF($L$20:L1004,"&lt;&gt;")&lt;1101,11,COUNTIF($L$20:L1004,"&lt;&gt;")&lt;1201,12,COUNTIF($L$20:L1004,"&lt;&gt;")&lt;1301,13,COUNTIF($L$20:L1004,"&lt;&gt;")&lt;1401,14,COUNTIF($L$20:L1004,"&lt;&gt;")&lt;1501,15,COUNTIF($L$20:L1004,"&lt;&gt;")&lt;1601,16,COUNTIF($L$20:L1004,"&lt;&gt;")&lt;1701,17,COUNTIF($L$20:L1004,"&lt;&gt;")&lt;1801,18,COUNTIF($L$20:L1004,"&lt;&gt;")&lt;1901,19,COUNTIF($L$20:L1004,"&lt;&gt;")&lt;2001,20,COUNTIF($L$20:L1004,"&lt;&gt;")&lt;2101,21,COUNTIF($L$20:L1004,"&lt;&gt;")&lt;2201,22,COUNTIF($L$20:L1004,"&lt;&gt;")&lt;2301,23,COUNTIF($L$20:L1004,"&lt;&gt;")&lt;2401,24,COUNTIF($L$20:L1004,"&lt;&gt;")&lt;2501,25,COUNTIF($L$20:L1004,"&lt;&gt;")&lt;2601,26,COUNTIF($L$20:L1004,"&lt;&gt;")&lt;2701,27,COUNTIF($L$20:L1004,"&lt;&gt;")&lt;2801,28,COUNTIF($L$20:L1004,"&lt;&gt;")&lt;2901,29,COUNTIF($L$20:L1004,"&lt;&gt;")&lt;3001,30),"")</f>
        <v/>
      </c>
      <c r="AM1004" t="str">
        <f t="shared" si="75"/>
        <v/>
      </c>
      <c r="AN1004" t="str">
        <f t="shared" si="79"/>
        <v/>
      </c>
      <c r="AP1004" t="str">
        <f t="shared" si="78"/>
        <v/>
      </c>
      <c r="AQ1004" t="str">
        <f>IF(AO1004="","",COUNTIFS(AM1004:$AM$3019,AO1004))</f>
        <v/>
      </c>
    </row>
    <row r="1005" spans="1:43" x14ac:dyDescent="0.25">
      <c r="A1005" s="6" t="str">
        <f>IF(COUNT($A$20:A1004)&lt;&gt;$B$4,IF(A1004="","",A1004+1),"")</f>
        <v/>
      </c>
      <c r="B1005" s="3"/>
      <c r="C1005" s="3"/>
      <c r="D1005" s="122"/>
      <c r="E1005" s="3"/>
      <c r="F1005" s="3"/>
      <c r="G1005" s="3"/>
      <c r="H1005" s="3"/>
      <c r="I1005" s="120"/>
      <c r="J1005" s="3"/>
      <c r="K1005" s="95" t="str" cm="1">
        <f t="array" ref="K1005">IF(OR($J$14 = "A",$J$14 = "B",$J$14 = "C"),IF(I1005="","",IF(LEN(I1005)&gt;2,_xlfn.IFS(ISNUMBER(SEARCH("_",I1005)),I1005,ISNUMBER(SEARCH(", ",I1005)),SUBSTITUTE(I1005,", ","_"),ISNUMBER(SEARCH("/ ",I1005)),SUBSTITUTE(I1005,"/ ","_"),ISNUMBER(SEARCH(",",I1005)),SUBSTITUTE(I1005,",","_"),ISNUMBER(SEARCH("/",I1005)),SUBSTITUTE(I1005,"/","_"),ISNUMBER(SEARCH("",I1005)),I1005),I1005)),IF(OR($J$14 = "J",$J$14 = "K"),"",IF(D1005="","",IF(LEN(D1005)&gt;2,_xlfn.IFS(ISNUMBER(SEARCH("_",D1005)),D1005,ISNUMBER(SEARCH(", ",D1005)),SUBSTITUTE(D1005,", ","_"),ISNUMBER(SEARCH("/ ",D1005)),SUBSTITUTE(D1005,"/ ","_"),ISNUMBER(SEARCH(",",D1005)),SUBSTITUTE(D1005,",","_"),ISNUMBER(SEARCH("/",D1005)),SUBSTITUTE(D1005,"/","_"),ISNUMBER(SEARCH("",D1005)),D1005),D1005))))</f>
        <v/>
      </c>
      <c r="L1005" s="1"/>
      <c r="M1005" s="1" t="str">
        <f t="shared" si="76"/>
        <v/>
      </c>
      <c r="N1005" s="94" t="str">
        <f>IF($L1005="None","",IF(ISERROR(VLOOKUP($L1005,Info!$B$4:$B$266,1,FALSE)),"",VLOOKUP($L1005,Info!$B$4:$L$266,5,FALSE)))</f>
        <v/>
      </c>
      <c r="O1005" s="94" t="str">
        <f>IF(K1005="","",IF(AND($J$12&lt;&gt;"ABC",N1005="3"),"BAC",IF(N1005="3","ABC",IF($J$12&lt;&gt;"ABC",IF($J$10="Standard",VLOOKUP(K1005,Info!$BE$4:$BF$481,2,FALSE),VLOOKUP(K1005,Info!$BI$4:$BJ$482,2,FALSE)),IF($J$10="Standard",VLOOKUP(K1005,Info!$AG$4:$AH$2994,2,FALSE),VLOOKUP(K1005,Info!$AK$4:$AL$2997,2,FALSE))))))</f>
        <v/>
      </c>
      <c r="P1005" s="94" t="str">
        <f>IF($L1005="None","",IF(ISERROR(VLOOKUP($L1005,Info!$B$4:$B$266,1,FALSE)),"",VLOOKUP($L1005,Info!$B$4:$L$266,3,FALSE)))</f>
        <v/>
      </c>
      <c r="Q1005" s="96" t="str">
        <f>IF($L1005="None","",IF(ISERROR(VLOOKUP($L1005,Info!$B$4:$B$266,1,FALSE)),"",VLOOKUP($L1005,Info!$B$4:$L$266,4,FALSE)))</f>
        <v/>
      </c>
      <c r="R1005" s="1"/>
      <c r="S1005" s="6" t="str">
        <f t="shared" si="77"/>
        <v/>
      </c>
      <c r="T1005" s="6" t="str">
        <f>IF($L1005="None","",IF(ISERROR(VLOOKUP($L1005,Info!$B$4:$B$266,1,FALSE)),"",VLOOKUP($L1005,Info!$B$4:$L$266,11,FALSE)))</f>
        <v/>
      </c>
      <c r="U1005" s="1"/>
      <c r="V1005" s="1"/>
      <c r="W1005" s="1"/>
      <c r="X1005" s="1" t="str">
        <f>IF($L1005="None","",IF(ISERROR(VLOOKUP($L1005,Info!$B$4:$B$266,1,FALSE)),"",IF(OR(W1005="Metallic Liquid Tight",W1005="Non-Metallic Liquid Tight",W1005="LSZH",W1005="Greenfield"),VLOOKUP($L1005,Info!$B$4:$L$266,7,FALSE),"N/A")))</f>
        <v/>
      </c>
      <c r="Y1005" s="1"/>
      <c r="Z1005" s="96" t="str">
        <f>IF($L1005="None","",IF(ISERROR(VLOOKUP($L1005,Info!$B$4:$B$266,1,FALSE)),"",VLOOKUP($L1005,Info!$B$4:$L$266,9,FALSE)))</f>
        <v/>
      </c>
      <c r="AA1005" s="96" t="str">
        <f>IF($L1005="None","",IF(ISERROR(VLOOKUP($L1005,Info!$B$4:$B$266,1,FALSE)),"",VLOOKUP($L1005,Info!$B$4:$L$266,8,FALSE)))</f>
        <v/>
      </c>
      <c r="AB1005" s="96" t="str">
        <f>IF($L1005="None","",IF(ISERROR(VLOOKUP($L1005,Info!$B$4:$B$266,1,FALSE)),"",VLOOKUP($L1005,Info!$B$4:$L$266,10,FALSE)))</f>
        <v/>
      </c>
      <c r="AC1005" s="1" t="str">
        <f>IF(W1005="SO Cable","Black,White",IF(O1005="","",IF(P1005="","",IF($J$12&lt;&gt;"ABC",IF(P1005&lt;="250",VLOOKUP(O1005,Info!$AZ$4:$BB$22,3,FALSE),VLOOKUP(O1005,Info!$AZ$23:$BB$39,3,FALSE)),IF(P1005&lt;="250",VLOOKUP(O1005,Info!$AO$4:$AQ$22,3,FALSE),VLOOKUP(O1005,Info!$AO$23:$AP$39,3,FALSE))))))</f>
        <v/>
      </c>
      <c r="AD1005" s="1"/>
      <c r="AE1005" s="1" t="str">
        <f>IF($L1005="None","",IF(ISERROR(VLOOKUP($L1005,Info!$B$4:$B$266,1,FALSE)),"",VLOOKUP($L1005,Info!$B$4:$L$266,4,FALSE)))</f>
        <v/>
      </c>
      <c r="AF1005" s="1" t="str">
        <f>IF($L1005="None","",IF(ISERROR(VLOOKUP($L1005,Info!$B$4:$B$266,1,FALSE)),"",VLOOKUP($L1005,Info!$B$4:$L$266,6,FALSE)))</f>
        <v/>
      </c>
      <c r="AG1005" s="1"/>
      <c r="AH1005" s="33" t="str" cm="1">
        <f t="array" ref="AH1005">IF(AND(L1005&lt;&gt;"",O1005&lt;&gt;"",R1005:S1005&lt;&gt;"",W1005:X1005&lt;&gt;"",Z1005:AA1005&lt;&gt;"",AC1005&lt;&gt;""),"Good","Bad")</f>
        <v>Bad</v>
      </c>
      <c r="AL1005" t="str" cm="1">
        <f t="array" ref="AL1005">IF(R1005&gt;0,_xlfn.IFS(COUNTIF($L$20:L1005,"&lt;&gt;")&lt;101,1,COUNTIF($L$20:L1005,"&lt;&gt;")&lt;201,2,COUNTIF($L$20:L1005,"&lt;&gt;")&lt;301,3,COUNTIF($L$20:L1005,"&lt;&gt;")&lt;401,4,COUNTIF($L$20:L1005,"&lt;&gt;")&lt;501,5,COUNTIF($L$20:L1005,"&lt;&gt;")&lt;601,6,COUNTIF($L$20:L1005,"&lt;&gt;")&lt;701,7,COUNTIF($L$20:L1005,"&lt;&gt;")&lt;801,8,COUNTIF($L$20:L1005,"&lt;&gt;")&lt;901,9,COUNTIF($L$20:L1005,"&lt;&gt;")&lt;1001,10,COUNTIF($L$20:L1005,"&lt;&gt;")&lt;1101,11,COUNTIF($L$20:L1005,"&lt;&gt;")&lt;1201,12,COUNTIF($L$20:L1005,"&lt;&gt;")&lt;1301,13,COUNTIF($L$20:L1005,"&lt;&gt;")&lt;1401,14,COUNTIF($L$20:L1005,"&lt;&gt;")&lt;1501,15,COUNTIF($L$20:L1005,"&lt;&gt;")&lt;1601,16,COUNTIF($L$20:L1005,"&lt;&gt;")&lt;1701,17,COUNTIF($L$20:L1005,"&lt;&gt;")&lt;1801,18,COUNTIF($L$20:L1005,"&lt;&gt;")&lt;1901,19,COUNTIF($L$20:L1005,"&lt;&gt;")&lt;2001,20,COUNTIF($L$20:L1005,"&lt;&gt;")&lt;2101,21,COUNTIF($L$20:L1005,"&lt;&gt;")&lt;2201,22,COUNTIF($L$20:L1005,"&lt;&gt;")&lt;2301,23,COUNTIF($L$20:L1005,"&lt;&gt;")&lt;2401,24,COUNTIF($L$20:L1005,"&lt;&gt;")&lt;2501,25,COUNTIF($L$20:L1005,"&lt;&gt;")&lt;2601,26,COUNTIF($L$20:L1005,"&lt;&gt;")&lt;2701,27,COUNTIF($L$20:L1005,"&lt;&gt;")&lt;2801,28,COUNTIF($L$20:L1005,"&lt;&gt;")&lt;2901,29,COUNTIF($L$20:L1005,"&lt;&gt;")&lt;3001,30),"")</f>
        <v/>
      </c>
      <c r="AM1005" t="str">
        <f t="shared" si="75"/>
        <v/>
      </c>
      <c r="AN1005" t="str">
        <f t="shared" si="79"/>
        <v/>
      </c>
      <c r="AP1005" t="str">
        <f t="shared" si="78"/>
        <v/>
      </c>
      <c r="AQ1005" t="str">
        <f>IF(AO1005="","",COUNTIFS(AM1005:$AM$3019,AO1005))</f>
        <v/>
      </c>
    </row>
    <row r="1006" spans="1:43" x14ac:dyDescent="0.25">
      <c r="A1006" s="6" t="str">
        <f>IF(COUNT($A$20:A1005)&lt;&gt;$B$4,IF(A1005="","",A1005+1),"")</f>
        <v/>
      </c>
      <c r="B1006" s="3"/>
      <c r="C1006" s="3"/>
      <c r="D1006" s="122"/>
      <c r="E1006" s="3"/>
      <c r="F1006" s="3"/>
      <c r="G1006" s="3"/>
      <c r="H1006" s="3"/>
      <c r="I1006" s="120"/>
      <c r="J1006" s="3"/>
      <c r="K1006" s="95" t="str" cm="1">
        <f t="array" ref="K1006">IF(OR($J$14 = "A",$J$14 = "B",$J$14 = "C"),IF(I1006="","",IF(LEN(I1006)&gt;2,_xlfn.IFS(ISNUMBER(SEARCH("_",I1006)),I1006,ISNUMBER(SEARCH(", ",I1006)),SUBSTITUTE(I1006,", ","_"),ISNUMBER(SEARCH("/ ",I1006)),SUBSTITUTE(I1006,"/ ","_"),ISNUMBER(SEARCH(",",I1006)),SUBSTITUTE(I1006,",","_"),ISNUMBER(SEARCH("/",I1006)),SUBSTITUTE(I1006,"/","_"),ISNUMBER(SEARCH("",I1006)),I1006),I1006)),IF(OR($J$14 = "J",$J$14 = "K"),"",IF(D1006="","",IF(LEN(D1006)&gt;2,_xlfn.IFS(ISNUMBER(SEARCH("_",D1006)),D1006,ISNUMBER(SEARCH(", ",D1006)),SUBSTITUTE(D1006,", ","_"),ISNUMBER(SEARCH("/ ",D1006)),SUBSTITUTE(D1006,"/ ","_"),ISNUMBER(SEARCH(",",D1006)),SUBSTITUTE(D1006,",","_"),ISNUMBER(SEARCH("/",D1006)),SUBSTITUTE(D1006,"/","_"),ISNUMBER(SEARCH("",D1006)),D1006),D1006))))</f>
        <v/>
      </c>
      <c r="L1006" s="1"/>
      <c r="M1006" s="1" t="str">
        <f t="shared" si="76"/>
        <v/>
      </c>
      <c r="N1006" s="94" t="str">
        <f>IF($L1006="None","",IF(ISERROR(VLOOKUP($L1006,Info!$B$4:$B$266,1,FALSE)),"",VLOOKUP($L1006,Info!$B$4:$L$266,5,FALSE)))</f>
        <v/>
      </c>
      <c r="O1006" s="94" t="str">
        <f>IF(K1006="","",IF(AND($J$12&lt;&gt;"ABC",N1006="3"),"BAC",IF(N1006="3","ABC",IF($J$12&lt;&gt;"ABC",IF($J$10="Standard",VLOOKUP(K1006,Info!$BE$4:$BF$481,2,FALSE),VLOOKUP(K1006,Info!$BI$4:$BJ$482,2,FALSE)),IF($J$10="Standard",VLOOKUP(K1006,Info!$AG$4:$AH$2994,2,FALSE),VLOOKUP(K1006,Info!$AK$4:$AL$2997,2,FALSE))))))</f>
        <v/>
      </c>
      <c r="P1006" s="94" t="str">
        <f>IF($L1006="None","",IF(ISERROR(VLOOKUP($L1006,Info!$B$4:$B$266,1,FALSE)),"",VLOOKUP($L1006,Info!$B$4:$L$266,3,FALSE)))</f>
        <v/>
      </c>
      <c r="Q1006" s="96" t="str">
        <f>IF($L1006="None","",IF(ISERROR(VLOOKUP($L1006,Info!$B$4:$B$266,1,FALSE)),"",VLOOKUP($L1006,Info!$B$4:$L$266,4,FALSE)))</f>
        <v/>
      </c>
      <c r="R1006" s="1"/>
      <c r="S1006" s="6" t="str">
        <f t="shared" si="77"/>
        <v/>
      </c>
      <c r="T1006" s="6" t="str">
        <f>IF($L1006="None","",IF(ISERROR(VLOOKUP($L1006,Info!$B$4:$B$266,1,FALSE)),"",VLOOKUP($L1006,Info!$B$4:$L$266,11,FALSE)))</f>
        <v/>
      </c>
      <c r="U1006" s="1"/>
      <c r="V1006" s="1"/>
      <c r="W1006" s="1"/>
      <c r="X1006" s="1" t="str">
        <f>IF($L1006="None","",IF(ISERROR(VLOOKUP($L1006,Info!$B$4:$B$266,1,FALSE)),"",IF(OR(W1006="Metallic Liquid Tight",W1006="Non-Metallic Liquid Tight",W1006="LSZH",W1006="Greenfield"),VLOOKUP($L1006,Info!$B$4:$L$266,7,FALSE),"N/A")))</f>
        <v/>
      </c>
      <c r="Y1006" s="1"/>
      <c r="Z1006" s="96" t="str">
        <f>IF($L1006="None","",IF(ISERROR(VLOOKUP($L1006,Info!$B$4:$B$266,1,FALSE)),"",VLOOKUP($L1006,Info!$B$4:$L$266,9,FALSE)))</f>
        <v/>
      </c>
      <c r="AA1006" s="96" t="str">
        <f>IF($L1006="None","",IF(ISERROR(VLOOKUP($L1006,Info!$B$4:$B$266,1,FALSE)),"",VLOOKUP($L1006,Info!$B$4:$L$266,8,FALSE)))</f>
        <v/>
      </c>
      <c r="AB1006" s="96" t="str">
        <f>IF($L1006="None","",IF(ISERROR(VLOOKUP($L1006,Info!$B$4:$B$266,1,FALSE)),"",VLOOKUP($L1006,Info!$B$4:$L$266,10,FALSE)))</f>
        <v/>
      </c>
      <c r="AC1006" s="1" t="str">
        <f>IF(W1006="SO Cable","Black,White",IF(O1006="","",IF(P1006="","",IF($J$12&lt;&gt;"ABC",IF(P1006&lt;="250",VLOOKUP(O1006,Info!$AZ$4:$BB$22,3,FALSE),VLOOKUP(O1006,Info!$AZ$23:$BB$39,3,FALSE)),IF(P1006&lt;="250",VLOOKUP(O1006,Info!$AO$4:$AQ$22,3,FALSE),VLOOKUP(O1006,Info!$AO$23:$AP$39,3,FALSE))))))</f>
        <v/>
      </c>
      <c r="AD1006" s="1"/>
      <c r="AE1006" s="1" t="str">
        <f>IF($L1006="None","",IF(ISERROR(VLOOKUP($L1006,Info!$B$4:$B$266,1,FALSE)),"",VLOOKUP($L1006,Info!$B$4:$L$266,4,FALSE)))</f>
        <v/>
      </c>
      <c r="AF1006" s="1" t="str">
        <f>IF($L1006="None","",IF(ISERROR(VLOOKUP($L1006,Info!$B$4:$B$266,1,FALSE)),"",VLOOKUP($L1006,Info!$B$4:$L$266,6,FALSE)))</f>
        <v/>
      </c>
      <c r="AG1006" s="1"/>
      <c r="AH1006" s="33" t="str" cm="1">
        <f t="array" ref="AH1006">IF(AND(L1006&lt;&gt;"",O1006&lt;&gt;"",R1006:S1006&lt;&gt;"",W1006:X1006&lt;&gt;"",Z1006:AA1006&lt;&gt;"",AC1006&lt;&gt;""),"Good","Bad")</f>
        <v>Bad</v>
      </c>
      <c r="AL1006" t="str" cm="1">
        <f t="array" ref="AL1006">IF(R1006&gt;0,_xlfn.IFS(COUNTIF($L$20:L1006,"&lt;&gt;")&lt;101,1,COUNTIF($L$20:L1006,"&lt;&gt;")&lt;201,2,COUNTIF($L$20:L1006,"&lt;&gt;")&lt;301,3,COUNTIF($L$20:L1006,"&lt;&gt;")&lt;401,4,COUNTIF($L$20:L1006,"&lt;&gt;")&lt;501,5,COUNTIF($L$20:L1006,"&lt;&gt;")&lt;601,6,COUNTIF($L$20:L1006,"&lt;&gt;")&lt;701,7,COUNTIF($L$20:L1006,"&lt;&gt;")&lt;801,8,COUNTIF($L$20:L1006,"&lt;&gt;")&lt;901,9,COUNTIF($L$20:L1006,"&lt;&gt;")&lt;1001,10,COUNTIF($L$20:L1006,"&lt;&gt;")&lt;1101,11,COUNTIF($L$20:L1006,"&lt;&gt;")&lt;1201,12,COUNTIF($L$20:L1006,"&lt;&gt;")&lt;1301,13,COUNTIF($L$20:L1006,"&lt;&gt;")&lt;1401,14,COUNTIF($L$20:L1006,"&lt;&gt;")&lt;1501,15,COUNTIF($L$20:L1006,"&lt;&gt;")&lt;1601,16,COUNTIF($L$20:L1006,"&lt;&gt;")&lt;1701,17,COUNTIF($L$20:L1006,"&lt;&gt;")&lt;1801,18,COUNTIF($L$20:L1006,"&lt;&gt;")&lt;1901,19,COUNTIF($L$20:L1006,"&lt;&gt;")&lt;2001,20,COUNTIF($L$20:L1006,"&lt;&gt;")&lt;2101,21,COUNTIF($L$20:L1006,"&lt;&gt;")&lt;2201,22,COUNTIF($L$20:L1006,"&lt;&gt;")&lt;2301,23,COUNTIF($L$20:L1006,"&lt;&gt;")&lt;2401,24,COUNTIF($L$20:L1006,"&lt;&gt;")&lt;2501,25,COUNTIF($L$20:L1006,"&lt;&gt;")&lt;2601,26,COUNTIF($L$20:L1006,"&lt;&gt;")&lt;2701,27,COUNTIF($L$20:L1006,"&lt;&gt;")&lt;2801,28,COUNTIF($L$20:L1006,"&lt;&gt;")&lt;2901,29,COUNTIF($L$20:L1006,"&lt;&gt;")&lt;3001,30),"")</f>
        <v/>
      </c>
      <c r="AM1006" t="str">
        <f t="shared" si="75"/>
        <v/>
      </c>
      <c r="AN1006" t="str">
        <f t="shared" si="79"/>
        <v/>
      </c>
      <c r="AP1006" t="str">
        <f t="shared" si="78"/>
        <v/>
      </c>
      <c r="AQ1006" t="str">
        <f>IF(AO1006="","",COUNTIFS(AM1006:$AM$3019,AO1006))</f>
        <v/>
      </c>
    </row>
    <row r="1007" spans="1:43" x14ac:dyDescent="0.25">
      <c r="A1007" s="6" t="str">
        <f>IF(COUNT($A$20:A1006)&lt;&gt;$B$4,IF(A1006="","",A1006+1),"")</f>
        <v/>
      </c>
      <c r="B1007" s="3"/>
      <c r="C1007" s="3"/>
      <c r="D1007" s="122"/>
      <c r="E1007" s="3"/>
      <c r="F1007" s="3"/>
      <c r="G1007" s="3"/>
      <c r="H1007" s="3"/>
      <c r="I1007" s="120"/>
      <c r="J1007" s="3"/>
      <c r="K1007" s="95" t="str" cm="1">
        <f t="array" ref="K1007">IF(OR($J$14 = "A",$J$14 = "B",$J$14 = "C"),IF(I1007="","",IF(LEN(I1007)&gt;2,_xlfn.IFS(ISNUMBER(SEARCH("_",I1007)),I1007,ISNUMBER(SEARCH(", ",I1007)),SUBSTITUTE(I1007,", ","_"),ISNUMBER(SEARCH("/ ",I1007)),SUBSTITUTE(I1007,"/ ","_"),ISNUMBER(SEARCH(",",I1007)),SUBSTITUTE(I1007,",","_"),ISNUMBER(SEARCH("/",I1007)),SUBSTITUTE(I1007,"/","_"),ISNUMBER(SEARCH("",I1007)),I1007),I1007)),IF(OR($J$14 = "J",$J$14 = "K"),"",IF(D1007="","",IF(LEN(D1007)&gt;2,_xlfn.IFS(ISNUMBER(SEARCH("_",D1007)),D1007,ISNUMBER(SEARCH(", ",D1007)),SUBSTITUTE(D1007,", ","_"),ISNUMBER(SEARCH("/ ",D1007)),SUBSTITUTE(D1007,"/ ","_"),ISNUMBER(SEARCH(",",D1007)),SUBSTITUTE(D1007,",","_"),ISNUMBER(SEARCH("/",D1007)),SUBSTITUTE(D1007,"/","_"),ISNUMBER(SEARCH("",D1007)),D1007),D1007))))</f>
        <v/>
      </c>
      <c r="L1007" s="1"/>
      <c r="M1007" s="1" t="str">
        <f t="shared" si="76"/>
        <v/>
      </c>
      <c r="N1007" s="94" t="str">
        <f>IF($L1007="None","",IF(ISERROR(VLOOKUP($L1007,Info!$B$4:$B$266,1,FALSE)),"",VLOOKUP($L1007,Info!$B$4:$L$266,5,FALSE)))</f>
        <v/>
      </c>
      <c r="O1007" s="94" t="str">
        <f>IF(K1007="","",IF(AND($J$12&lt;&gt;"ABC",N1007="3"),"BAC",IF(N1007="3","ABC",IF($J$12&lt;&gt;"ABC",IF($J$10="Standard",VLOOKUP(K1007,Info!$BE$4:$BF$481,2,FALSE),VLOOKUP(K1007,Info!$BI$4:$BJ$482,2,FALSE)),IF($J$10="Standard",VLOOKUP(K1007,Info!$AG$4:$AH$2994,2,FALSE),VLOOKUP(K1007,Info!$AK$4:$AL$2997,2,FALSE))))))</f>
        <v/>
      </c>
      <c r="P1007" s="94" t="str">
        <f>IF($L1007="None","",IF(ISERROR(VLOOKUP($L1007,Info!$B$4:$B$266,1,FALSE)),"",VLOOKUP($L1007,Info!$B$4:$L$266,3,FALSE)))</f>
        <v/>
      </c>
      <c r="Q1007" s="96" t="str">
        <f>IF($L1007="None","",IF(ISERROR(VLOOKUP($L1007,Info!$B$4:$B$266,1,FALSE)),"",VLOOKUP($L1007,Info!$B$4:$L$266,4,FALSE)))</f>
        <v/>
      </c>
      <c r="R1007" s="1"/>
      <c r="S1007" s="6" t="str">
        <f t="shared" si="77"/>
        <v/>
      </c>
      <c r="T1007" s="6" t="str">
        <f>IF($L1007="None","",IF(ISERROR(VLOOKUP($L1007,Info!$B$4:$B$266,1,FALSE)),"",VLOOKUP($L1007,Info!$B$4:$L$266,11,FALSE)))</f>
        <v/>
      </c>
      <c r="U1007" s="1"/>
      <c r="V1007" s="1"/>
      <c r="W1007" s="1"/>
      <c r="X1007" s="1" t="str">
        <f>IF($L1007="None","",IF(ISERROR(VLOOKUP($L1007,Info!$B$4:$B$266,1,FALSE)),"",IF(OR(W1007="Metallic Liquid Tight",W1007="Non-Metallic Liquid Tight",W1007="LSZH",W1007="Greenfield"),VLOOKUP($L1007,Info!$B$4:$L$266,7,FALSE),"N/A")))</f>
        <v/>
      </c>
      <c r="Y1007" s="1"/>
      <c r="Z1007" s="96" t="str">
        <f>IF($L1007="None","",IF(ISERROR(VLOOKUP($L1007,Info!$B$4:$B$266,1,FALSE)),"",VLOOKUP($L1007,Info!$B$4:$L$266,9,FALSE)))</f>
        <v/>
      </c>
      <c r="AA1007" s="96" t="str">
        <f>IF($L1007="None","",IF(ISERROR(VLOOKUP($L1007,Info!$B$4:$B$266,1,FALSE)),"",VLOOKUP($L1007,Info!$B$4:$L$266,8,FALSE)))</f>
        <v/>
      </c>
      <c r="AB1007" s="96" t="str">
        <f>IF($L1007="None","",IF(ISERROR(VLOOKUP($L1007,Info!$B$4:$B$266,1,FALSE)),"",VLOOKUP($L1007,Info!$B$4:$L$266,10,FALSE)))</f>
        <v/>
      </c>
      <c r="AC1007" s="1" t="str">
        <f>IF(W1007="SO Cable","Black,White",IF(O1007="","",IF(P1007="","",IF($J$12&lt;&gt;"ABC",IF(P1007&lt;="250",VLOOKUP(O1007,Info!$AZ$4:$BB$22,3,FALSE),VLOOKUP(O1007,Info!$AZ$23:$BB$39,3,FALSE)),IF(P1007&lt;="250",VLOOKUP(O1007,Info!$AO$4:$AQ$22,3,FALSE),VLOOKUP(O1007,Info!$AO$23:$AP$39,3,FALSE))))))</f>
        <v/>
      </c>
      <c r="AD1007" s="1"/>
      <c r="AE1007" s="1" t="str">
        <f>IF($L1007="None","",IF(ISERROR(VLOOKUP($L1007,Info!$B$4:$B$266,1,FALSE)),"",VLOOKUP($L1007,Info!$B$4:$L$266,4,FALSE)))</f>
        <v/>
      </c>
      <c r="AF1007" s="1" t="str">
        <f>IF($L1007="None","",IF(ISERROR(VLOOKUP($L1007,Info!$B$4:$B$266,1,FALSE)),"",VLOOKUP($L1007,Info!$B$4:$L$266,6,FALSE)))</f>
        <v/>
      </c>
      <c r="AG1007" s="1"/>
      <c r="AH1007" s="33" t="str" cm="1">
        <f t="array" ref="AH1007">IF(AND(L1007&lt;&gt;"",O1007&lt;&gt;"",R1007:S1007&lt;&gt;"",W1007:X1007&lt;&gt;"",Z1007:AA1007&lt;&gt;"",AC1007&lt;&gt;""),"Good","Bad")</f>
        <v>Bad</v>
      </c>
      <c r="AL1007" t="str" cm="1">
        <f t="array" ref="AL1007">IF(R1007&gt;0,_xlfn.IFS(COUNTIF($L$20:L1007,"&lt;&gt;")&lt;101,1,COUNTIF($L$20:L1007,"&lt;&gt;")&lt;201,2,COUNTIF($L$20:L1007,"&lt;&gt;")&lt;301,3,COUNTIF($L$20:L1007,"&lt;&gt;")&lt;401,4,COUNTIF($L$20:L1007,"&lt;&gt;")&lt;501,5,COUNTIF($L$20:L1007,"&lt;&gt;")&lt;601,6,COUNTIF($L$20:L1007,"&lt;&gt;")&lt;701,7,COUNTIF($L$20:L1007,"&lt;&gt;")&lt;801,8,COUNTIF($L$20:L1007,"&lt;&gt;")&lt;901,9,COUNTIF($L$20:L1007,"&lt;&gt;")&lt;1001,10,COUNTIF($L$20:L1007,"&lt;&gt;")&lt;1101,11,COUNTIF($L$20:L1007,"&lt;&gt;")&lt;1201,12,COUNTIF($L$20:L1007,"&lt;&gt;")&lt;1301,13,COUNTIF($L$20:L1007,"&lt;&gt;")&lt;1401,14,COUNTIF($L$20:L1007,"&lt;&gt;")&lt;1501,15,COUNTIF($L$20:L1007,"&lt;&gt;")&lt;1601,16,COUNTIF($L$20:L1007,"&lt;&gt;")&lt;1701,17,COUNTIF($L$20:L1007,"&lt;&gt;")&lt;1801,18,COUNTIF($L$20:L1007,"&lt;&gt;")&lt;1901,19,COUNTIF($L$20:L1007,"&lt;&gt;")&lt;2001,20,COUNTIF($L$20:L1007,"&lt;&gt;")&lt;2101,21,COUNTIF($L$20:L1007,"&lt;&gt;")&lt;2201,22,COUNTIF($L$20:L1007,"&lt;&gt;")&lt;2301,23,COUNTIF($L$20:L1007,"&lt;&gt;")&lt;2401,24,COUNTIF($L$20:L1007,"&lt;&gt;")&lt;2501,25,COUNTIF($L$20:L1007,"&lt;&gt;")&lt;2601,26,COUNTIF($L$20:L1007,"&lt;&gt;")&lt;2701,27,COUNTIF($L$20:L1007,"&lt;&gt;")&lt;2801,28,COUNTIF($L$20:L1007,"&lt;&gt;")&lt;2901,29,COUNTIF($L$20:L1007,"&lt;&gt;")&lt;3001,30),"")</f>
        <v/>
      </c>
      <c r="AM1007" t="str">
        <f t="shared" si="75"/>
        <v/>
      </c>
      <c r="AN1007" t="str">
        <f t="shared" si="79"/>
        <v/>
      </c>
      <c r="AP1007" t="str">
        <f t="shared" si="78"/>
        <v/>
      </c>
      <c r="AQ1007" t="str">
        <f>IF(AO1007="","",COUNTIFS(AM1007:$AM$3019,AO1007))</f>
        <v/>
      </c>
    </row>
    <row r="1008" spans="1:43" x14ac:dyDescent="0.25">
      <c r="A1008" s="6" t="str">
        <f>IF(COUNT($A$20:A1007)&lt;&gt;$B$4,IF(A1007="","",A1007+1),"")</f>
        <v/>
      </c>
      <c r="B1008" s="3"/>
      <c r="C1008" s="3"/>
      <c r="D1008" s="122"/>
      <c r="E1008" s="3"/>
      <c r="F1008" s="3"/>
      <c r="G1008" s="3"/>
      <c r="H1008" s="3"/>
      <c r="I1008" s="120"/>
      <c r="J1008" s="3"/>
      <c r="K1008" s="95" t="str" cm="1">
        <f t="array" ref="K1008">IF(OR($J$14 = "A",$J$14 = "B",$J$14 = "C"),IF(I1008="","",IF(LEN(I1008)&gt;2,_xlfn.IFS(ISNUMBER(SEARCH("_",I1008)),I1008,ISNUMBER(SEARCH(", ",I1008)),SUBSTITUTE(I1008,", ","_"),ISNUMBER(SEARCH("/ ",I1008)),SUBSTITUTE(I1008,"/ ","_"),ISNUMBER(SEARCH(",",I1008)),SUBSTITUTE(I1008,",","_"),ISNUMBER(SEARCH("/",I1008)),SUBSTITUTE(I1008,"/","_"),ISNUMBER(SEARCH("",I1008)),I1008),I1008)),IF(OR($J$14 = "J",$J$14 = "K"),"",IF(D1008="","",IF(LEN(D1008)&gt;2,_xlfn.IFS(ISNUMBER(SEARCH("_",D1008)),D1008,ISNUMBER(SEARCH(", ",D1008)),SUBSTITUTE(D1008,", ","_"),ISNUMBER(SEARCH("/ ",D1008)),SUBSTITUTE(D1008,"/ ","_"),ISNUMBER(SEARCH(",",D1008)),SUBSTITUTE(D1008,",","_"),ISNUMBER(SEARCH("/",D1008)),SUBSTITUTE(D1008,"/","_"),ISNUMBER(SEARCH("",D1008)),D1008),D1008))))</f>
        <v/>
      </c>
      <c r="L1008" s="1"/>
      <c r="M1008" s="1" t="str">
        <f t="shared" si="76"/>
        <v/>
      </c>
      <c r="N1008" s="94" t="str">
        <f>IF($L1008="None","",IF(ISERROR(VLOOKUP($L1008,Info!$B$4:$B$266,1,FALSE)),"",VLOOKUP($L1008,Info!$B$4:$L$266,5,FALSE)))</f>
        <v/>
      </c>
      <c r="O1008" s="94" t="str">
        <f>IF(K1008="","",IF(AND($J$12&lt;&gt;"ABC",N1008="3"),"BAC",IF(N1008="3","ABC",IF($J$12&lt;&gt;"ABC",IF($J$10="Standard",VLOOKUP(K1008,Info!$BE$4:$BF$481,2,FALSE),VLOOKUP(K1008,Info!$BI$4:$BJ$482,2,FALSE)),IF($J$10="Standard",VLOOKUP(K1008,Info!$AG$4:$AH$2994,2,FALSE),VLOOKUP(K1008,Info!$AK$4:$AL$2997,2,FALSE))))))</f>
        <v/>
      </c>
      <c r="P1008" s="94" t="str">
        <f>IF($L1008="None","",IF(ISERROR(VLOOKUP($L1008,Info!$B$4:$B$266,1,FALSE)),"",VLOOKUP($L1008,Info!$B$4:$L$266,3,FALSE)))</f>
        <v/>
      </c>
      <c r="Q1008" s="96" t="str">
        <f>IF($L1008="None","",IF(ISERROR(VLOOKUP($L1008,Info!$B$4:$B$266,1,FALSE)),"",VLOOKUP($L1008,Info!$B$4:$L$266,4,FALSE)))</f>
        <v/>
      </c>
      <c r="R1008" s="1"/>
      <c r="S1008" s="6" t="str">
        <f t="shared" si="77"/>
        <v/>
      </c>
      <c r="T1008" s="6" t="str">
        <f>IF($L1008="None","",IF(ISERROR(VLOOKUP($L1008,Info!$B$4:$B$266,1,FALSE)),"",VLOOKUP($L1008,Info!$B$4:$L$266,11,FALSE)))</f>
        <v/>
      </c>
      <c r="U1008" s="1"/>
      <c r="V1008" s="1"/>
      <c r="W1008" s="1"/>
      <c r="X1008" s="1" t="str">
        <f>IF($L1008="None","",IF(ISERROR(VLOOKUP($L1008,Info!$B$4:$B$266,1,FALSE)),"",IF(OR(W1008="Metallic Liquid Tight",W1008="Non-Metallic Liquid Tight",W1008="LSZH",W1008="Greenfield"),VLOOKUP($L1008,Info!$B$4:$L$266,7,FALSE),"N/A")))</f>
        <v/>
      </c>
      <c r="Y1008" s="1"/>
      <c r="Z1008" s="96" t="str">
        <f>IF($L1008="None","",IF(ISERROR(VLOOKUP($L1008,Info!$B$4:$B$266,1,FALSE)),"",VLOOKUP($L1008,Info!$B$4:$L$266,9,FALSE)))</f>
        <v/>
      </c>
      <c r="AA1008" s="96" t="str">
        <f>IF($L1008="None","",IF(ISERROR(VLOOKUP($L1008,Info!$B$4:$B$266,1,FALSE)),"",VLOOKUP($L1008,Info!$B$4:$L$266,8,FALSE)))</f>
        <v/>
      </c>
      <c r="AB1008" s="96" t="str">
        <f>IF($L1008="None","",IF(ISERROR(VLOOKUP($L1008,Info!$B$4:$B$266,1,FALSE)),"",VLOOKUP($L1008,Info!$B$4:$L$266,10,FALSE)))</f>
        <v/>
      </c>
      <c r="AC1008" s="1" t="str">
        <f>IF(W1008="SO Cable","Black,White",IF(O1008="","",IF(P1008="","",IF($J$12&lt;&gt;"ABC",IF(P1008&lt;="250",VLOOKUP(O1008,Info!$AZ$4:$BB$22,3,FALSE),VLOOKUP(O1008,Info!$AZ$23:$BB$39,3,FALSE)),IF(P1008&lt;="250",VLOOKUP(O1008,Info!$AO$4:$AQ$22,3,FALSE),VLOOKUP(O1008,Info!$AO$23:$AP$39,3,FALSE))))))</f>
        <v/>
      </c>
      <c r="AD1008" s="1"/>
      <c r="AE1008" s="1" t="str">
        <f>IF($L1008="None","",IF(ISERROR(VLOOKUP($L1008,Info!$B$4:$B$266,1,FALSE)),"",VLOOKUP($L1008,Info!$B$4:$L$266,4,FALSE)))</f>
        <v/>
      </c>
      <c r="AF1008" s="1" t="str">
        <f>IF($L1008="None","",IF(ISERROR(VLOOKUP($L1008,Info!$B$4:$B$266,1,FALSE)),"",VLOOKUP($L1008,Info!$B$4:$L$266,6,FALSE)))</f>
        <v/>
      </c>
      <c r="AG1008" s="1"/>
      <c r="AH1008" s="33" t="str" cm="1">
        <f t="array" ref="AH1008">IF(AND(L1008&lt;&gt;"",O1008&lt;&gt;"",R1008:S1008&lt;&gt;"",W1008:X1008&lt;&gt;"",Z1008:AA1008&lt;&gt;"",AC1008&lt;&gt;""),"Good","Bad")</f>
        <v>Bad</v>
      </c>
      <c r="AL1008" t="str" cm="1">
        <f t="array" ref="AL1008">IF(R1008&gt;0,_xlfn.IFS(COUNTIF($L$20:L1008,"&lt;&gt;")&lt;101,1,COUNTIF($L$20:L1008,"&lt;&gt;")&lt;201,2,COUNTIF($L$20:L1008,"&lt;&gt;")&lt;301,3,COUNTIF($L$20:L1008,"&lt;&gt;")&lt;401,4,COUNTIF($L$20:L1008,"&lt;&gt;")&lt;501,5,COUNTIF($L$20:L1008,"&lt;&gt;")&lt;601,6,COUNTIF($L$20:L1008,"&lt;&gt;")&lt;701,7,COUNTIF($L$20:L1008,"&lt;&gt;")&lt;801,8,COUNTIF($L$20:L1008,"&lt;&gt;")&lt;901,9,COUNTIF($L$20:L1008,"&lt;&gt;")&lt;1001,10,COUNTIF($L$20:L1008,"&lt;&gt;")&lt;1101,11,COUNTIF($L$20:L1008,"&lt;&gt;")&lt;1201,12,COUNTIF($L$20:L1008,"&lt;&gt;")&lt;1301,13,COUNTIF($L$20:L1008,"&lt;&gt;")&lt;1401,14,COUNTIF($L$20:L1008,"&lt;&gt;")&lt;1501,15,COUNTIF($L$20:L1008,"&lt;&gt;")&lt;1601,16,COUNTIF($L$20:L1008,"&lt;&gt;")&lt;1701,17,COUNTIF($L$20:L1008,"&lt;&gt;")&lt;1801,18,COUNTIF($L$20:L1008,"&lt;&gt;")&lt;1901,19,COUNTIF($L$20:L1008,"&lt;&gt;")&lt;2001,20,COUNTIF($L$20:L1008,"&lt;&gt;")&lt;2101,21,COUNTIF($L$20:L1008,"&lt;&gt;")&lt;2201,22,COUNTIF($L$20:L1008,"&lt;&gt;")&lt;2301,23,COUNTIF($L$20:L1008,"&lt;&gt;")&lt;2401,24,COUNTIF($L$20:L1008,"&lt;&gt;")&lt;2501,25,COUNTIF($L$20:L1008,"&lt;&gt;")&lt;2601,26,COUNTIF($L$20:L1008,"&lt;&gt;")&lt;2701,27,COUNTIF($L$20:L1008,"&lt;&gt;")&lt;2801,28,COUNTIF($L$20:L1008,"&lt;&gt;")&lt;2901,29,COUNTIF($L$20:L1008,"&lt;&gt;")&lt;3001,30),"")</f>
        <v/>
      </c>
      <c r="AM1008" t="str">
        <f t="shared" si="75"/>
        <v/>
      </c>
      <c r="AN1008" t="str">
        <f t="shared" si="79"/>
        <v/>
      </c>
      <c r="AP1008" t="str">
        <f t="shared" si="78"/>
        <v/>
      </c>
      <c r="AQ1008" t="str">
        <f>IF(AO1008="","",COUNTIFS(AM1008:$AM$3019,AO1008))</f>
        <v/>
      </c>
    </row>
    <row r="1009" spans="1:43" x14ac:dyDescent="0.25">
      <c r="A1009" s="6" t="str">
        <f>IF(COUNT($A$20:A1008)&lt;&gt;$B$4,IF(A1008="","",A1008+1),"")</f>
        <v/>
      </c>
      <c r="B1009" s="3"/>
      <c r="C1009" s="3"/>
      <c r="D1009" s="122"/>
      <c r="E1009" s="3"/>
      <c r="F1009" s="3"/>
      <c r="G1009" s="3"/>
      <c r="H1009" s="3"/>
      <c r="I1009" s="120"/>
      <c r="J1009" s="3"/>
      <c r="K1009" s="95" t="str" cm="1">
        <f t="array" ref="K1009">IF(OR($J$14 = "A",$J$14 = "B",$J$14 = "C"),IF(I1009="","",IF(LEN(I1009)&gt;2,_xlfn.IFS(ISNUMBER(SEARCH("_",I1009)),I1009,ISNUMBER(SEARCH(", ",I1009)),SUBSTITUTE(I1009,", ","_"),ISNUMBER(SEARCH("/ ",I1009)),SUBSTITUTE(I1009,"/ ","_"),ISNUMBER(SEARCH(",",I1009)),SUBSTITUTE(I1009,",","_"),ISNUMBER(SEARCH("/",I1009)),SUBSTITUTE(I1009,"/","_"),ISNUMBER(SEARCH("",I1009)),I1009),I1009)),IF(OR($J$14 = "J",$J$14 = "K"),"",IF(D1009="","",IF(LEN(D1009)&gt;2,_xlfn.IFS(ISNUMBER(SEARCH("_",D1009)),D1009,ISNUMBER(SEARCH(", ",D1009)),SUBSTITUTE(D1009,", ","_"),ISNUMBER(SEARCH("/ ",D1009)),SUBSTITUTE(D1009,"/ ","_"),ISNUMBER(SEARCH(",",D1009)),SUBSTITUTE(D1009,",","_"),ISNUMBER(SEARCH("/",D1009)),SUBSTITUTE(D1009,"/","_"),ISNUMBER(SEARCH("",D1009)),D1009),D1009))))</f>
        <v/>
      </c>
      <c r="L1009" s="1"/>
      <c r="M1009" s="1" t="str">
        <f t="shared" si="76"/>
        <v/>
      </c>
      <c r="N1009" s="94" t="str">
        <f>IF($L1009="None","",IF(ISERROR(VLOOKUP($L1009,Info!$B$4:$B$266,1,FALSE)),"",VLOOKUP($L1009,Info!$B$4:$L$266,5,FALSE)))</f>
        <v/>
      </c>
      <c r="O1009" s="94" t="str">
        <f>IF(K1009="","",IF(AND($J$12&lt;&gt;"ABC",N1009="3"),"BAC",IF(N1009="3","ABC",IF($J$12&lt;&gt;"ABC",IF($J$10="Standard",VLOOKUP(K1009,Info!$BE$4:$BF$481,2,FALSE),VLOOKUP(K1009,Info!$BI$4:$BJ$482,2,FALSE)),IF($J$10="Standard",VLOOKUP(K1009,Info!$AG$4:$AH$2994,2,FALSE),VLOOKUP(K1009,Info!$AK$4:$AL$2997,2,FALSE))))))</f>
        <v/>
      </c>
      <c r="P1009" s="94" t="str">
        <f>IF($L1009="None","",IF(ISERROR(VLOOKUP($L1009,Info!$B$4:$B$266,1,FALSE)),"",VLOOKUP($L1009,Info!$B$4:$L$266,3,FALSE)))</f>
        <v/>
      </c>
      <c r="Q1009" s="96" t="str">
        <f>IF($L1009="None","",IF(ISERROR(VLOOKUP($L1009,Info!$B$4:$B$266,1,FALSE)),"",VLOOKUP($L1009,Info!$B$4:$L$266,4,FALSE)))</f>
        <v/>
      </c>
      <c r="R1009" s="1"/>
      <c r="S1009" s="6" t="str">
        <f t="shared" si="77"/>
        <v/>
      </c>
      <c r="T1009" s="6" t="str">
        <f>IF($L1009="None","",IF(ISERROR(VLOOKUP($L1009,Info!$B$4:$B$266,1,FALSE)),"",VLOOKUP($L1009,Info!$B$4:$L$266,11,FALSE)))</f>
        <v/>
      </c>
      <c r="U1009" s="1"/>
      <c r="V1009" s="1"/>
      <c r="W1009" s="1"/>
      <c r="X1009" s="1" t="str">
        <f>IF($L1009="None","",IF(ISERROR(VLOOKUP($L1009,Info!$B$4:$B$266,1,FALSE)),"",IF(OR(W1009="Metallic Liquid Tight",W1009="Non-Metallic Liquid Tight",W1009="LSZH",W1009="Greenfield"),VLOOKUP($L1009,Info!$B$4:$L$266,7,FALSE),"N/A")))</f>
        <v/>
      </c>
      <c r="Y1009" s="1"/>
      <c r="Z1009" s="96" t="str">
        <f>IF($L1009="None","",IF(ISERROR(VLOOKUP($L1009,Info!$B$4:$B$266,1,FALSE)),"",VLOOKUP($L1009,Info!$B$4:$L$266,9,FALSE)))</f>
        <v/>
      </c>
      <c r="AA1009" s="96" t="str">
        <f>IF($L1009="None","",IF(ISERROR(VLOOKUP($L1009,Info!$B$4:$B$266,1,FALSE)),"",VLOOKUP($L1009,Info!$B$4:$L$266,8,FALSE)))</f>
        <v/>
      </c>
      <c r="AB1009" s="96" t="str">
        <f>IF($L1009="None","",IF(ISERROR(VLOOKUP($L1009,Info!$B$4:$B$266,1,FALSE)),"",VLOOKUP($L1009,Info!$B$4:$L$266,10,FALSE)))</f>
        <v/>
      </c>
      <c r="AC1009" s="1" t="str">
        <f>IF(W1009="SO Cable","Black,White",IF(O1009="","",IF(P1009="","",IF($J$12&lt;&gt;"ABC",IF(P1009&lt;="250",VLOOKUP(O1009,Info!$AZ$4:$BB$22,3,FALSE),VLOOKUP(O1009,Info!$AZ$23:$BB$39,3,FALSE)),IF(P1009&lt;="250",VLOOKUP(O1009,Info!$AO$4:$AQ$22,3,FALSE),VLOOKUP(O1009,Info!$AO$23:$AP$39,3,FALSE))))))</f>
        <v/>
      </c>
      <c r="AD1009" s="1"/>
      <c r="AE1009" s="1" t="str">
        <f>IF($L1009="None","",IF(ISERROR(VLOOKUP($L1009,Info!$B$4:$B$266,1,FALSE)),"",VLOOKUP($L1009,Info!$B$4:$L$266,4,FALSE)))</f>
        <v/>
      </c>
      <c r="AF1009" s="1" t="str">
        <f>IF($L1009="None","",IF(ISERROR(VLOOKUP($L1009,Info!$B$4:$B$266,1,FALSE)),"",VLOOKUP($L1009,Info!$B$4:$L$266,6,FALSE)))</f>
        <v/>
      </c>
      <c r="AG1009" s="1"/>
      <c r="AH1009" s="33" t="str" cm="1">
        <f t="array" ref="AH1009">IF(AND(L1009&lt;&gt;"",O1009&lt;&gt;"",R1009:S1009&lt;&gt;"",W1009:X1009&lt;&gt;"",Z1009:AA1009&lt;&gt;"",AC1009&lt;&gt;""),"Good","Bad")</f>
        <v>Bad</v>
      </c>
      <c r="AL1009" t="str" cm="1">
        <f t="array" ref="AL1009">IF(R1009&gt;0,_xlfn.IFS(COUNTIF($L$20:L1009,"&lt;&gt;")&lt;101,1,COUNTIF($L$20:L1009,"&lt;&gt;")&lt;201,2,COUNTIF($L$20:L1009,"&lt;&gt;")&lt;301,3,COUNTIF($L$20:L1009,"&lt;&gt;")&lt;401,4,COUNTIF($L$20:L1009,"&lt;&gt;")&lt;501,5,COUNTIF($L$20:L1009,"&lt;&gt;")&lt;601,6,COUNTIF($L$20:L1009,"&lt;&gt;")&lt;701,7,COUNTIF($L$20:L1009,"&lt;&gt;")&lt;801,8,COUNTIF($L$20:L1009,"&lt;&gt;")&lt;901,9,COUNTIF($L$20:L1009,"&lt;&gt;")&lt;1001,10,COUNTIF($L$20:L1009,"&lt;&gt;")&lt;1101,11,COUNTIF($L$20:L1009,"&lt;&gt;")&lt;1201,12,COUNTIF($L$20:L1009,"&lt;&gt;")&lt;1301,13,COUNTIF($L$20:L1009,"&lt;&gt;")&lt;1401,14,COUNTIF($L$20:L1009,"&lt;&gt;")&lt;1501,15,COUNTIF($L$20:L1009,"&lt;&gt;")&lt;1601,16,COUNTIF($L$20:L1009,"&lt;&gt;")&lt;1701,17,COUNTIF($L$20:L1009,"&lt;&gt;")&lt;1801,18,COUNTIF($L$20:L1009,"&lt;&gt;")&lt;1901,19,COUNTIF($L$20:L1009,"&lt;&gt;")&lt;2001,20,COUNTIF($L$20:L1009,"&lt;&gt;")&lt;2101,21,COUNTIF($L$20:L1009,"&lt;&gt;")&lt;2201,22,COUNTIF($L$20:L1009,"&lt;&gt;")&lt;2301,23,COUNTIF($L$20:L1009,"&lt;&gt;")&lt;2401,24,COUNTIF($L$20:L1009,"&lt;&gt;")&lt;2501,25,COUNTIF($L$20:L1009,"&lt;&gt;")&lt;2601,26,COUNTIF($L$20:L1009,"&lt;&gt;")&lt;2701,27,COUNTIF($L$20:L1009,"&lt;&gt;")&lt;2801,28,COUNTIF($L$20:L1009,"&lt;&gt;")&lt;2901,29,COUNTIF($L$20:L1009,"&lt;&gt;")&lt;3001,30),"")</f>
        <v/>
      </c>
      <c r="AM1009" t="str">
        <f t="shared" si="75"/>
        <v/>
      </c>
      <c r="AN1009" t="str">
        <f t="shared" si="79"/>
        <v/>
      </c>
      <c r="AP1009" t="str">
        <f t="shared" si="78"/>
        <v/>
      </c>
      <c r="AQ1009" t="str">
        <f>IF(AO1009="","",COUNTIFS(AM1009:$AM$3019,AO1009))</f>
        <v/>
      </c>
    </row>
    <row r="1010" spans="1:43" x14ac:dyDescent="0.25">
      <c r="A1010" s="6" t="str">
        <f>IF(COUNT($A$20:A1009)&lt;&gt;$B$4,IF(A1009="","",A1009+1),"")</f>
        <v/>
      </c>
      <c r="B1010" s="3"/>
      <c r="C1010" s="3"/>
      <c r="D1010" s="122"/>
      <c r="E1010" s="3"/>
      <c r="F1010" s="3"/>
      <c r="G1010" s="3"/>
      <c r="H1010" s="3"/>
      <c r="I1010" s="120"/>
      <c r="J1010" s="3"/>
      <c r="K1010" s="95" t="str" cm="1">
        <f t="array" ref="K1010">IF(OR($J$14 = "A",$J$14 = "B",$J$14 = "C"),IF(I1010="","",IF(LEN(I1010)&gt;2,_xlfn.IFS(ISNUMBER(SEARCH("_",I1010)),I1010,ISNUMBER(SEARCH(", ",I1010)),SUBSTITUTE(I1010,", ","_"),ISNUMBER(SEARCH("/ ",I1010)),SUBSTITUTE(I1010,"/ ","_"),ISNUMBER(SEARCH(",",I1010)),SUBSTITUTE(I1010,",","_"),ISNUMBER(SEARCH("/",I1010)),SUBSTITUTE(I1010,"/","_"),ISNUMBER(SEARCH("",I1010)),I1010),I1010)),IF(OR($J$14 = "J",$J$14 = "K"),"",IF(D1010="","",IF(LEN(D1010)&gt;2,_xlfn.IFS(ISNUMBER(SEARCH("_",D1010)),D1010,ISNUMBER(SEARCH(", ",D1010)),SUBSTITUTE(D1010,", ","_"),ISNUMBER(SEARCH("/ ",D1010)),SUBSTITUTE(D1010,"/ ","_"),ISNUMBER(SEARCH(",",D1010)),SUBSTITUTE(D1010,",","_"),ISNUMBER(SEARCH("/",D1010)),SUBSTITUTE(D1010,"/","_"),ISNUMBER(SEARCH("",D1010)),D1010),D1010))))</f>
        <v/>
      </c>
      <c r="L1010" s="1"/>
      <c r="M1010" s="1" t="str">
        <f t="shared" si="76"/>
        <v/>
      </c>
      <c r="N1010" s="94" t="str">
        <f>IF($L1010="None","",IF(ISERROR(VLOOKUP($L1010,Info!$B$4:$B$266,1,FALSE)),"",VLOOKUP($L1010,Info!$B$4:$L$266,5,FALSE)))</f>
        <v/>
      </c>
      <c r="O1010" s="94" t="str">
        <f>IF(K1010="","",IF(AND($J$12&lt;&gt;"ABC",N1010="3"),"BAC",IF(N1010="3","ABC",IF($J$12&lt;&gt;"ABC",IF($J$10="Standard",VLOOKUP(K1010,Info!$BE$4:$BF$481,2,FALSE),VLOOKUP(K1010,Info!$BI$4:$BJ$482,2,FALSE)),IF($J$10="Standard",VLOOKUP(K1010,Info!$AG$4:$AH$2994,2,FALSE),VLOOKUP(K1010,Info!$AK$4:$AL$2997,2,FALSE))))))</f>
        <v/>
      </c>
      <c r="P1010" s="94" t="str">
        <f>IF($L1010="None","",IF(ISERROR(VLOOKUP($L1010,Info!$B$4:$B$266,1,FALSE)),"",VLOOKUP($L1010,Info!$B$4:$L$266,3,FALSE)))</f>
        <v/>
      </c>
      <c r="Q1010" s="96" t="str">
        <f>IF($L1010="None","",IF(ISERROR(VLOOKUP($L1010,Info!$B$4:$B$266,1,FALSE)),"",VLOOKUP($L1010,Info!$B$4:$L$266,4,FALSE)))</f>
        <v/>
      </c>
      <c r="R1010" s="1"/>
      <c r="S1010" s="6" t="str">
        <f t="shared" si="77"/>
        <v/>
      </c>
      <c r="T1010" s="6" t="str">
        <f>IF($L1010="None","",IF(ISERROR(VLOOKUP($L1010,Info!$B$4:$B$266,1,FALSE)),"",VLOOKUP($L1010,Info!$B$4:$L$266,11,FALSE)))</f>
        <v/>
      </c>
      <c r="U1010" s="1"/>
      <c r="V1010" s="1"/>
      <c r="W1010" s="1"/>
      <c r="X1010" s="1" t="str">
        <f>IF($L1010="None","",IF(ISERROR(VLOOKUP($L1010,Info!$B$4:$B$266,1,FALSE)),"",IF(OR(W1010="Metallic Liquid Tight",W1010="Non-Metallic Liquid Tight",W1010="LSZH",W1010="Greenfield"),VLOOKUP($L1010,Info!$B$4:$L$266,7,FALSE),"N/A")))</f>
        <v/>
      </c>
      <c r="Y1010" s="1"/>
      <c r="Z1010" s="96" t="str">
        <f>IF($L1010="None","",IF(ISERROR(VLOOKUP($L1010,Info!$B$4:$B$266,1,FALSE)),"",VLOOKUP($L1010,Info!$B$4:$L$266,9,FALSE)))</f>
        <v/>
      </c>
      <c r="AA1010" s="96" t="str">
        <f>IF($L1010="None","",IF(ISERROR(VLOOKUP($L1010,Info!$B$4:$B$266,1,FALSE)),"",VLOOKUP($L1010,Info!$B$4:$L$266,8,FALSE)))</f>
        <v/>
      </c>
      <c r="AB1010" s="96" t="str">
        <f>IF($L1010="None","",IF(ISERROR(VLOOKUP($L1010,Info!$B$4:$B$266,1,FALSE)),"",VLOOKUP($L1010,Info!$B$4:$L$266,10,FALSE)))</f>
        <v/>
      </c>
      <c r="AC1010" s="1" t="str">
        <f>IF(W1010="SO Cable","Black,White",IF(O1010="","",IF(P1010="","",IF($J$12&lt;&gt;"ABC",IF(P1010&lt;="250",VLOOKUP(O1010,Info!$AZ$4:$BB$22,3,FALSE),VLOOKUP(O1010,Info!$AZ$23:$BB$39,3,FALSE)),IF(P1010&lt;="250",VLOOKUP(O1010,Info!$AO$4:$AQ$22,3,FALSE),VLOOKUP(O1010,Info!$AO$23:$AP$39,3,FALSE))))))</f>
        <v/>
      </c>
      <c r="AD1010" s="1"/>
      <c r="AE1010" s="1" t="str">
        <f>IF($L1010="None","",IF(ISERROR(VLOOKUP($L1010,Info!$B$4:$B$266,1,FALSE)),"",VLOOKUP($L1010,Info!$B$4:$L$266,4,FALSE)))</f>
        <v/>
      </c>
      <c r="AF1010" s="1" t="str">
        <f>IF($L1010="None","",IF(ISERROR(VLOOKUP($L1010,Info!$B$4:$B$266,1,FALSE)),"",VLOOKUP($L1010,Info!$B$4:$L$266,6,FALSE)))</f>
        <v/>
      </c>
      <c r="AG1010" s="1"/>
      <c r="AH1010" s="33" t="str" cm="1">
        <f t="array" ref="AH1010">IF(AND(L1010&lt;&gt;"",O1010&lt;&gt;"",R1010:S1010&lt;&gt;"",W1010:X1010&lt;&gt;"",Z1010:AA1010&lt;&gt;"",AC1010&lt;&gt;""),"Good","Bad")</f>
        <v>Bad</v>
      </c>
      <c r="AL1010" t="str" cm="1">
        <f t="array" ref="AL1010">IF(R1010&gt;0,_xlfn.IFS(COUNTIF($L$20:L1010,"&lt;&gt;")&lt;101,1,COUNTIF($L$20:L1010,"&lt;&gt;")&lt;201,2,COUNTIF($L$20:L1010,"&lt;&gt;")&lt;301,3,COUNTIF($L$20:L1010,"&lt;&gt;")&lt;401,4,COUNTIF($L$20:L1010,"&lt;&gt;")&lt;501,5,COUNTIF($L$20:L1010,"&lt;&gt;")&lt;601,6,COUNTIF($L$20:L1010,"&lt;&gt;")&lt;701,7,COUNTIF($L$20:L1010,"&lt;&gt;")&lt;801,8,COUNTIF($L$20:L1010,"&lt;&gt;")&lt;901,9,COUNTIF($L$20:L1010,"&lt;&gt;")&lt;1001,10,COUNTIF($L$20:L1010,"&lt;&gt;")&lt;1101,11,COUNTIF($L$20:L1010,"&lt;&gt;")&lt;1201,12,COUNTIF($L$20:L1010,"&lt;&gt;")&lt;1301,13,COUNTIF($L$20:L1010,"&lt;&gt;")&lt;1401,14,COUNTIF($L$20:L1010,"&lt;&gt;")&lt;1501,15,COUNTIF($L$20:L1010,"&lt;&gt;")&lt;1601,16,COUNTIF($L$20:L1010,"&lt;&gt;")&lt;1701,17,COUNTIF($L$20:L1010,"&lt;&gt;")&lt;1801,18,COUNTIF($L$20:L1010,"&lt;&gt;")&lt;1901,19,COUNTIF($L$20:L1010,"&lt;&gt;")&lt;2001,20,COUNTIF($L$20:L1010,"&lt;&gt;")&lt;2101,21,COUNTIF($L$20:L1010,"&lt;&gt;")&lt;2201,22,COUNTIF($L$20:L1010,"&lt;&gt;")&lt;2301,23,COUNTIF($L$20:L1010,"&lt;&gt;")&lt;2401,24,COUNTIF($L$20:L1010,"&lt;&gt;")&lt;2501,25,COUNTIF($L$20:L1010,"&lt;&gt;")&lt;2601,26,COUNTIF($L$20:L1010,"&lt;&gt;")&lt;2701,27,COUNTIF($L$20:L1010,"&lt;&gt;")&lt;2801,28,COUNTIF($L$20:L1010,"&lt;&gt;")&lt;2901,29,COUNTIF($L$20:L1010,"&lt;&gt;")&lt;3001,30),"")</f>
        <v/>
      </c>
      <c r="AM1010" t="str">
        <f t="shared" si="75"/>
        <v/>
      </c>
      <c r="AN1010" t="str">
        <f t="shared" si="79"/>
        <v/>
      </c>
      <c r="AP1010" t="str">
        <f t="shared" si="78"/>
        <v/>
      </c>
      <c r="AQ1010" t="str">
        <f>IF(AO1010="","",COUNTIFS(AM1010:$AM$3019,AO1010))</f>
        <v/>
      </c>
    </row>
    <row r="1011" spans="1:43" x14ac:dyDescent="0.25">
      <c r="A1011" s="6" t="str">
        <f>IF(COUNT($A$20:A1010)&lt;&gt;$B$4,IF(A1010="","",A1010+1),"")</f>
        <v/>
      </c>
      <c r="B1011" s="3"/>
      <c r="C1011" s="3"/>
      <c r="D1011" s="122"/>
      <c r="E1011" s="3"/>
      <c r="F1011" s="3"/>
      <c r="G1011" s="3"/>
      <c r="H1011" s="3"/>
      <c r="I1011" s="120"/>
      <c r="J1011" s="3"/>
      <c r="K1011" s="95" t="str" cm="1">
        <f t="array" ref="K1011">IF(OR($J$14 = "A",$J$14 = "B",$J$14 = "C"),IF(I1011="","",IF(LEN(I1011)&gt;2,_xlfn.IFS(ISNUMBER(SEARCH("_",I1011)),I1011,ISNUMBER(SEARCH(", ",I1011)),SUBSTITUTE(I1011,", ","_"),ISNUMBER(SEARCH("/ ",I1011)),SUBSTITUTE(I1011,"/ ","_"),ISNUMBER(SEARCH(",",I1011)),SUBSTITUTE(I1011,",","_"),ISNUMBER(SEARCH("/",I1011)),SUBSTITUTE(I1011,"/","_"),ISNUMBER(SEARCH("",I1011)),I1011),I1011)),IF(OR($J$14 = "J",$J$14 = "K"),"",IF(D1011="","",IF(LEN(D1011)&gt;2,_xlfn.IFS(ISNUMBER(SEARCH("_",D1011)),D1011,ISNUMBER(SEARCH(", ",D1011)),SUBSTITUTE(D1011,", ","_"),ISNUMBER(SEARCH("/ ",D1011)),SUBSTITUTE(D1011,"/ ","_"),ISNUMBER(SEARCH(",",D1011)),SUBSTITUTE(D1011,",","_"),ISNUMBER(SEARCH("/",D1011)),SUBSTITUTE(D1011,"/","_"),ISNUMBER(SEARCH("",D1011)),D1011),D1011))))</f>
        <v/>
      </c>
      <c r="L1011" s="1"/>
      <c r="M1011" s="1" t="str">
        <f t="shared" si="76"/>
        <v/>
      </c>
      <c r="N1011" s="94" t="str">
        <f>IF($L1011="None","",IF(ISERROR(VLOOKUP($L1011,Info!$B$4:$B$266,1,FALSE)),"",VLOOKUP($L1011,Info!$B$4:$L$266,5,FALSE)))</f>
        <v/>
      </c>
      <c r="O1011" s="94" t="str">
        <f>IF(K1011="","",IF(AND($J$12&lt;&gt;"ABC",N1011="3"),"BAC",IF(N1011="3","ABC",IF($J$12&lt;&gt;"ABC",IF($J$10="Standard",VLOOKUP(K1011,Info!$BE$4:$BF$481,2,FALSE),VLOOKUP(K1011,Info!$BI$4:$BJ$482,2,FALSE)),IF($J$10="Standard",VLOOKUP(K1011,Info!$AG$4:$AH$2994,2,FALSE),VLOOKUP(K1011,Info!$AK$4:$AL$2997,2,FALSE))))))</f>
        <v/>
      </c>
      <c r="P1011" s="94" t="str">
        <f>IF($L1011="None","",IF(ISERROR(VLOOKUP($L1011,Info!$B$4:$B$266,1,FALSE)),"",VLOOKUP($L1011,Info!$B$4:$L$266,3,FALSE)))</f>
        <v/>
      </c>
      <c r="Q1011" s="96" t="str">
        <f>IF($L1011="None","",IF(ISERROR(VLOOKUP($L1011,Info!$B$4:$B$266,1,FALSE)),"",VLOOKUP($L1011,Info!$B$4:$L$266,4,FALSE)))</f>
        <v/>
      </c>
      <c r="R1011" s="1"/>
      <c r="S1011" s="6" t="str">
        <f t="shared" si="77"/>
        <v/>
      </c>
      <c r="T1011" s="6" t="str">
        <f>IF($L1011="None","",IF(ISERROR(VLOOKUP($L1011,Info!$B$4:$B$266,1,FALSE)),"",VLOOKUP($L1011,Info!$B$4:$L$266,11,FALSE)))</f>
        <v/>
      </c>
      <c r="U1011" s="1"/>
      <c r="V1011" s="1"/>
      <c r="W1011" s="1"/>
      <c r="X1011" s="1" t="str">
        <f>IF($L1011="None","",IF(ISERROR(VLOOKUP($L1011,Info!$B$4:$B$266,1,FALSE)),"",IF(OR(W1011="Metallic Liquid Tight",W1011="Non-Metallic Liquid Tight",W1011="LSZH",W1011="Greenfield"),VLOOKUP($L1011,Info!$B$4:$L$266,7,FALSE),"N/A")))</f>
        <v/>
      </c>
      <c r="Y1011" s="1"/>
      <c r="Z1011" s="96" t="str">
        <f>IF($L1011="None","",IF(ISERROR(VLOOKUP($L1011,Info!$B$4:$B$266,1,FALSE)),"",VLOOKUP($L1011,Info!$B$4:$L$266,9,FALSE)))</f>
        <v/>
      </c>
      <c r="AA1011" s="96" t="str">
        <f>IF($L1011="None","",IF(ISERROR(VLOOKUP($L1011,Info!$B$4:$B$266,1,FALSE)),"",VLOOKUP($L1011,Info!$B$4:$L$266,8,FALSE)))</f>
        <v/>
      </c>
      <c r="AB1011" s="96" t="str">
        <f>IF($L1011="None","",IF(ISERROR(VLOOKUP($L1011,Info!$B$4:$B$266,1,FALSE)),"",VLOOKUP($L1011,Info!$B$4:$L$266,10,FALSE)))</f>
        <v/>
      </c>
      <c r="AC1011" s="1" t="str">
        <f>IF(W1011="SO Cable","Black,White",IF(O1011="","",IF(P1011="","",IF($J$12&lt;&gt;"ABC",IF(P1011&lt;="250",VLOOKUP(O1011,Info!$AZ$4:$BB$22,3,FALSE),VLOOKUP(O1011,Info!$AZ$23:$BB$39,3,FALSE)),IF(P1011&lt;="250",VLOOKUP(O1011,Info!$AO$4:$AQ$22,3,FALSE),VLOOKUP(O1011,Info!$AO$23:$AP$39,3,FALSE))))))</f>
        <v/>
      </c>
      <c r="AD1011" s="1"/>
      <c r="AE1011" s="1" t="str">
        <f>IF($L1011="None","",IF(ISERROR(VLOOKUP($L1011,Info!$B$4:$B$266,1,FALSE)),"",VLOOKUP($L1011,Info!$B$4:$L$266,4,FALSE)))</f>
        <v/>
      </c>
      <c r="AF1011" s="1" t="str">
        <f>IF($L1011="None","",IF(ISERROR(VLOOKUP($L1011,Info!$B$4:$B$266,1,FALSE)),"",VLOOKUP($L1011,Info!$B$4:$L$266,6,FALSE)))</f>
        <v/>
      </c>
      <c r="AG1011" s="1"/>
      <c r="AH1011" s="33" t="str" cm="1">
        <f t="array" ref="AH1011">IF(AND(L1011&lt;&gt;"",O1011&lt;&gt;"",R1011:S1011&lt;&gt;"",W1011:X1011&lt;&gt;"",Z1011:AA1011&lt;&gt;"",AC1011&lt;&gt;""),"Good","Bad")</f>
        <v>Bad</v>
      </c>
      <c r="AL1011" t="str" cm="1">
        <f t="array" ref="AL1011">IF(R1011&gt;0,_xlfn.IFS(COUNTIF($L$20:L1011,"&lt;&gt;")&lt;101,1,COUNTIF($L$20:L1011,"&lt;&gt;")&lt;201,2,COUNTIF($L$20:L1011,"&lt;&gt;")&lt;301,3,COUNTIF($L$20:L1011,"&lt;&gt;")&lt;401,4,COUNTIF($L$20:L1011,"&lt;&gt;")&lt;501,5,COUNTIF($L$20:L1011,"&lt;&gt;")&lt;601,6,COUNTIF($L$20:L1011,"&lt;&gt;")&lt;701,7,COUNTIF($L$20:L1011,"&lt;&gt;")&lt;801,8,COUNTIF($L$20:L1011,"&lt;&gt;")&lt;901,9,COUNTIF($L$20:L1011,"&lt;&gt;")&lt;1001,10,COUNTIF($L$20:L1011,"&lt;&gt;")&lt;1101,11,COUNTIF($L$20:L1011,"&lt;&gt;")&lt;1201,12,COUNTIF($L$20:L1011,"&lt;&gt;")&lt;1301,13,COUNTIF($L$20:L1011,"&lt;&gt;")&lt;1401,14,COUNTIF($L$20:L1011,"&lt;&gt;")&lt;1501,15,COUNTIF($L$20:L1011,"&lt;&gt;")&lt;1601,16,COUNTIF($L$20:L1011,"&lt;&gt;")&lt;1701,17,COUNTIF($L$20:L1011,"&lt;&gt;")&lt;1801,18,COUNTIF($L$20:L1011,"&lt;&gt;")&lt;1901,19,COUNTIF($L$20:L1011,"&lt;&gt;")&lt;2001,20,COUNTIF($L$20:L1011,"&lt;&gt;")&lt;2101,21,COUNTIF($L$20:L1011,"&lt;&gt;")&lt;2201,22,COUNTIF($L$20:L1011,"&lt;&gt;")&lt;2301,23,COUNTIF($L$20:L1011,"&lt;&gt;")&lt;2401,24,COUNTIF($L$20:L1011,"&lt;&gt;")&lt;2501,25,COUNTIF($L$20:L1011,"&lt;&gt;")&lt;2601,26,COUNTIF($L$20:L1011,"&lt;&gt;")&lt;2701,27,COUNTIF($L$20:L1011,"&lt;&gt;")&lt;2801,28,COUNTIF($L$20:L1011,"&lt;&gt;")&lt;2901,29,COUNTIF($L$20:L1011,"&lt;&gt;")&lt;3001,30),"")</f>
        <v/>
      </c>
      <c r="AM1011" t="str">
        <f t="shared" si="75"/>
        <v/>
      </c>
      <c r="AN1011" t="str">
        <f t="shared" si="79"/>
        <v/>
      </c>
      <c r="AP1011" t="str">
        <f t="shared" si="78"/>
        <v/>
      </c>
      <c r="AQ1011" t="str">
        <f>IF(AO1011="","",COUNTIFS(AM1011:$AM$3019,AO1011))</f>
        <v/>
      </c>
    </row>
    <row r="1012" spans="1:43" x14ac:dyDescent="0.25">
      <c r="A1012" s="6" t="str">
        <f>IF(COUNT($A$20:A1011)&lt;&gt;$B$4,IF(A1011="","",A1011+1),"")</f>
        <v/>
      </c>
      <c r="B1012" s="3"/>
      <c r="C1012" s="3"/>
      <c r="D1012" s="122"/>
      <c r="E1012" s="3"/>
      <c r="F1012" s="3"/>
      <c r="G1012" s="3"/>
      <c r="H1012" s="3"/>
      <c r="I1012" s="120"/>
      <c r="J1012" s="3"/>
      <c r="K1012" s="95" t="str" cm="1">
        <f t="array" ref="K1012">IF(OR($J$14 = "A",$J$14 = "B",$J$14 = "C"),IF(I1012="","",IF(LEN(I1012)&gt;2,_xlfn.IFS(ISNUMBER(SEARCH("_",I1012)),I1012,ISNUMBER(SEARCH(", ",I1012)),SUBSTITUTE(I1012,", ","_"),ISNUMBER(SEARCH("/ ",I1012)),SUBSTITUTE(I1012,"/ ","_"),ISNUMBER(SEARCH(",",I1012)),SUBSTITUTE(I1012,",","_"),ISNUMBER(SEARCH("/",I1012)),SUBSTITUTE(I1012,"/","_"),ISNUMBER(SEARCH("",I1012)),I1012),I1012)),IF(OR($J$14 = "J",$J$14 = "K"),"",IF(D1012="","",IF(LEN(D1012)&gt;2,_xlfn.IFS(ISNUMBER(SEARCH("_",D1012)),D1012,ISNUMBER(SEARCH(", ",D1012)),SUBSTITUTE(D1012,", ","_"),ISNUMBER(SEARCH("/ ",D1012)),SUBSTITUTE(D1012,"/ ","_"),ISNUMBER(SEARCH(",",D1012)),SUBSTITUTE(D1012,",","_"),ISNUMBER(SEARCH("/",D1012)),SUBSTITUTE(D1012,"/","_"),ISNUMBER(SEARCH("",D1012)),D1012),D1012))))</f>
        <v/>
      </c>
      <c r="L1012" s="1"/>
      <c r="M1012" s="1" t="str">
        <f t="shared" si="76"/>
        <v/>
      </c>
      <c r="N1012" s="94" t="str">
        <f>IF($L1012="None","",IF(ISERROR(VLOOKUP($L1012,Info!$B$4:$B$266,1,FALSE)),"",VLOOKUP($L1012,Info!$B$4:$L$266,5,FALSE)))</f>
        <v/>
      </c>
      <c r="O1012" s="94" t="str">
        <f>IF(K1012="","",IF(AND($J$12&lt;&gt;"ABC",N1012="3"),"BAC",IF(N1012="3","ABC",IF($J$12&lt;&gt;"ABC",IF($J$10="Standard",VLOOKUP(K1012,Info!$BE$4:$BF$481,2,FALSE),VLOOKUP(K1012,Info!$BI$4:$BJ$482,2,FALSE)),IF($J$10="Standard",VLOOKUP(K1012,Info!$AG$4:$AH$2994,2,FALSE),VLOOKUP(K1012,Info!$AK$4:$AL$2997,2,FALSE))))))</f>
        <v/>
      </c>
      <c r="P1012" s="94" t="str">
        <f>IF($L1012="None","",IF(ISERROR(VLOOKUP($L1012,Info!$B$4:$B$266,1,FALSE)),"",VLOOKUP($L1012,Info!$B$4:$L$266,3,FALSE)))</f>
        <v/>
      </c>
      <c r="Q1012" s="96" t="str">
        <f>IF($L1012="None","",IF(ISERROR(VLOOKUP($L1012,Info!$B$4:$B$266,1,FALSE)),"",VLOOKUP($L1012,Info!$B$4:$L$266,4,FALSE)))</f>
        <v/>
      </c>
      <c r="R1012" s="1"/>
      <c r="S1012" s="6" t="str">
        <f t="shared" si="77"/>
        <v/>
      </c>
      <c r="T1012" s="6" t="str">
        <f>IF($L1012="None","",IF(ISERROR(VLOOKUP($L1012,Info!$B$4:$B$266,1,FALSE)),"",VLOOKUP($L1012,Info!$B$4:$L$266,11,FALSE)))</f>
        <v/>
      </c>
      <c r="U1012" s="1"/>
      <c r="V1012" s="1"/>
      <c r="W1012" s="1"/>
      <c r="X1012" s="1" t="str">
        <f>IF($L1012="None","",IF(ISERROR(VLOOKUP($L1012,Info!$B$4:$B$266,1,FALSE)),"",IF(OR(W1012="Metallic Liquid Tight",W1012="Non-Metallic Liquid Tight",W1012="LSZH",W1012="Greenfield"),VLOOKUP($L1012,Info!$B$4:$L$266,7,FALSE),"N/A")))</f>
        <v/>
      </c>
      <c r="Y1012" s="1"/>
      <c r="Z1012" s="96" t="str">
        <f>IF($L1012="None","",IF(ISERROR(VLOOKUP($L1012,Info!$B$4:$B$266,1,FALSE)),"",VLOOKUP($L1012,Info!$B$4:$L$266,9,FALSE)))</f>
        <v/>
      </c>
      <c r="AA1012" s="96" t="str">
        <f>IF($L1012="None","",IF(ISERROR(VLOOKUP($L1012,Info!$B$4:$B$266,1,FALSE)),"",VLOOKUP($L1012,Info!$B$4:$L$266,8,FALSE)))</f>
        <v/>
      </c>
      <c r="AB1012" s="96" t="str">
        <f>IF($L1012="None","",IF(ISERROR(VLOOKUP($L1012,Info!$B$4:$B$266,1,FALSE)),"",VLOOKUP($L1012,Info!$B$4:$L$266,10,FALSE)))</f>
        <v/>
      </c>
      <c r="AC1012" s="1" t="str">
        <f>IF(W1012="SO Cable","Black,White",IF(O1012="","",IF(P1012="","",IF($J$12&lt;&gt;"ABC",IF(P1012&lt;="250",VLOOKUP(O1012,Info!$AZ$4:$BB$22,3,FALSE),VLOOKUP(O1012,Info!$AZ$23:$BB$39,3,FALSE)),IF(P1012&lt;="250",VLOOKUP(O1012,Info!$AO$4:$AQ$22,3,FALSE),VLOOKUP(O1012,Info!$AO$23:$AP$39,3,FALSE))))))</f>
        <v/>
      </c>
      <c r="AD1012" s="1"/>
      <c r="AE1012" s="1" t="str">
        <f>IF($L1012="None","",IF(ISERROR(VLOOKUP($L1012,Info!$B$4:$B$266,1,FALSE)),"",VLOOKUP($L1012,Info!$B$4:$L$266,4,FALSE)))</f>
        <v/>
      </c>
      <c r="AF1012" s="1" t="str">
        <f>IF($L1012="None","",IF(ISERROR(VLOOKUP($L1012,Info!$B$4:$B$266,1,FALSE)),"",VLOOKUP($L1012,Info!$B$4:$L$266,6,FALSE)))</f>
        <v/>
      </c>
      <c r="AG1012" s="1"/>
      <c r="AH1012" s="33" t="str" cm="1">
        <f t="array" ref="AH1012">IF(AND(L1012&lt;&gt;"",O1012&lt;&gt;"",R1012:S1012&lt;&gt;"",W1012:X1012&lt;&gt;"",Z1012:AA1012&lt;&gt;"",AC1012&lt;&gt;""),"Good","Bad")</f>
        <v>Bad</v>
      </c>
      <c r="AL1012" t="str" cm="1">
        <f t="array" ref="AL1012">IF(R1012&gt;0,_xlfn.IFS(COUNTIF($L$20:L1012,"&lt;&gt;")&lt;101,1,COUNTIF($L$20:L1012,"&lt;&gt;")&lt;201,2,COUNTIF($L$20:L1012,"&lt;&gt;")&lt;301,3,COUNTIF($L$20:L1012,"&lt;&gt;")&lt;401,4,COUNTIF($L$20:L1012,"&lt;&gt;")&lt;501,5,COUNTIF($L$20:L1012,"&lt;&gt;")&lt;601,6,COUNTIF($L$20:L1012,"&lt;&gt;")&lt;701,7,COUNTIF($L$20:L1012,"&lt;&gt;")&lt;801,8,COUNTIF($L$20:L1012,"&lt;&gt;")&lt;901,9,COUNTIF($L$20:L1012,"&lt;&gt;")&lt;1001,10,COUNTIF($L$20:L1012,"&lt;&gt;")&lt;1101,11,COUNTIF($L$20:L1012,"&lt;&gt;")&lt;1201,12,COUNTIF($L$20:L1012,"&lt;&gt;")&lt;1301,13,COUNTIF($L$20:L1012,"&lt;&gt;")&lt;1401,14,COUNTIF($L$20:L1012,"&lt;&gt;")&lt;1501,15,COUNTIF($L$20:L1012,"&lt;&gt;")&lt;1601,16,COUNTIF($L$20:L1012,"&lt;&gt;")&lt;1701,17,COUNTIF($L$20:L1012,"&lt;&gt;")&lt;1801,18,COUNTIF($L$20:L1012,"&lt;&gt;")&lt;1901,19,COUNTIF($L$20:L1012,"&lt;&gt;")&lt;2001,20,COUNTIF($L$20:L1012,"&lt;&gt;")&lt;2101,21,COUNTIF($L$20:L1012,"&lt;&gt;")&lt;2201,22,COUNTIF($L$20:L1012,"&lt;&gt;")&lt;2301,23,COUNTIF($L$20:L1012,"&lt;&gt;")&lt;2401,24,COUNTIF($L$20:L1012,"&lt;&gt;")&lt;2501,25,COUNTIF($L$20:L1012,"&lt;&gt;")&lt;2601,26,COUNTIF($L$20:L1012,"&lt;&gt;")&lt;2701,27,COUNTIF($L$20:L1012,"&lt;&gt;")&lt;2801,28,COUNTIF($L$20:L1012,"&lt;&gt;")&lt;2901,29,COUNTIF($L$20:L1012,"&lt;&gt;")&lt;3001,30),"")</f>
        <v/>
      </c>
      <c r="AM1012" t="str">
        <f t="shared" si="75"/>
        <v/>
      </c>
      <c r="AN1012" t="str">
        <f t="shared" si="79"/>
        <v/>
      </c>
      <c r="AP1012" t="str">
        <f t="shared" si="78"/>
        <v/>
      </c>
      <c r="AQ1012" t="str">
        <f>IF(AO1012="","",COUNTIFS(AM1012:$AM$3019,AO1012))</f>
        <v/>
      </c>
    </row>
    <row r="1013" spans="1:43" x14ac:dyDescent="0.25">
      <c r="A1013" s="6" t="str">
        <f>IF(COUNT($A$20:A1012)&lt;&gt;$B$4,IF(A1012="","",A1012+1),"")</f>
        <v/>
      </c>
      <c r="B1013" s="3"/>
      <c r="C1013" s="3"/>
      <c r="D1013" s="122"/>
      <c r="E1013" s="3"/>
      <c r="F1013" s="3"/>
      <c r="G1013" s="3"/>
      <c r="H1013" s="3"/>
      <c r="I1013" s="120"/>
      <c r="J1013" s="3"/>
      <c r="K1013" s="95" t="str" cm="1">
        <f t="array" ref="K1013">IF(OR($J$14 = "A",$J$14 = "B",$J$14 = "C"),IF(I1013="","",IF(LEN(I1013)&gt;2,_xlfn.IFS(ISNUMBER(SEARCH("_",I1013)),I1013,ISNUMBER(SEARCH(", ",I1013)),SUBSTITUTE(I1013,", ","_"),ISNUMBER(SEARCH("/ ",I1013)),SUBSTITUTE(I1013,"/ ","_"),ISNUMBER(SEARCH(",",I1013)),SUBSTITUTE(I1013,",","_"),ISNUMBER(SEARCH("/",I1013)),SUBSTITUTE(I1013,"/","_"),ISNUMBER(SEARCH("",I1013)),I1013),I1013)),IF(OR($J$14 = "J",$J$14 = "K"),"",IF(D1013="","",IF(LEN(D1013)&gt;2,_xlfn.IFS(ISNUMBER(SEARCH("_",D1013)),D1013,ISNUMBER(SEARCH(", ",D1013)),SUBSTITUTE(D1013,", ","_"),ISNUMBER(SEARCH("/ ",D1013)),SUBSTITUTE(D1013,"/ ","_"),ISNUMBER(SEARCH(",",D1013)),SUBSTITUTE(D1013,",","_"),ISNUMBER(SEARCH("/",D1013)),SUBSTITUTE(D1013,"/","_"),ISNUMBER(SEARCH("",D1013)),D1013),D1013))))</f>
        <v/>
      </c>
      <c r="L1013" s="1"/>
      <c r="M1013" s="1" t="str">
        <f t="shared" si="76"/>
        <v/>
      </c>
      <c r="N1013" s="94" t="str">
        <f>IF($L1013="None","",IF(ISERROR(VLOOKUP($L1013,Info!$B$4:$B$266,1,FALSE)),"",VLOOKUP($L1013,Info!$B$4:$L$266,5,FALSE)))</f>
        <v/>
      </c>
      <c r="O1013" s="94" t="str">
        <f>IF(K1013="","",IF(AND($J$12&lt;&gt;"ABC",N1013="3"),"BAC",IF(N1013="3","ABC",IF($J$12&lt;&gt;"ABC",IF($J$10="Standard",VLOOKUP(K1013,Info!$BE$4:$BF$481,2,FALSE),VLOOKUP(K1013,Info!$BI$4:$BJ$482,2,FALSE)),IF($J$10="Standard",VLOOKUP(K1013,Info!$AG$4:$AH$2994,2,FALSE),VLOOKUP(K1013,Info!$AK$4:$AL$2997,2,FALSE))))))</f>
        <v/>
      </c>
      <c r="P1013" s="94" t="str">
        <f>IF($L1013="None","",IF(ISERROR(VLOOKUP($L1013,Info!$B$4:$B$266,1,FALSE)),"",VLOOKUP($L1013,Info!$B$4:$L$266,3,FALSE)))</f>
        <v/>
      </c>
      <c r="Q1013" s="96" t="str">
        <f>IF($L1013="None","",IF(ISERROR(VLOOKUP($L1013,Info!$B$4:$B$266,1,FALSE)),"",VLOOKUP($L1013,Info!$B$4:$L$266,4,FALSE)))</f>
        <v/>
      </c>
      <c r="R1013" s="1"/>
      <c r="S1013" s="6" t="str">
        <f t="shared" si="77"/>
        <v/>
      </c>
      <c r="T1013" s="6" t="str">
        <f>IF($L1013="None","",IF(ISERROR(VLOOKUP($L1013,Info!$B$4:$B$266,1,FALSE)),"",VLOOKUP($L1013,Info!$B$4:$L$266,11,FALSE)))</f>
        <v/>
      </c>
      <c r="U1013" s="1"/>
      <c r="V1013" s="1"/>
      <c r="W1013" s="1"/>
      <c r="X1013" s="1" t="str">
        <f>IF($L1013="None","",IF(ISERROR(VLOOKUP($L1013,Info!$B$4:$B$266,1,FALSE)),"",IF(OR(W1013="Metallic Liquid Tight",W1013="Non-Metallic Liquid Tight",W1013="LSZH",W1013="Greenfield"),VLOOKUP($L1013,Info!$B$4:$L$266,7,FALSE),"N/A")))</f>
        <v/>
      </c>
      <c r="Y1013" s="1"/>
      <c r="Z1013" s="96" t="str">
        <f>IF($L1013="None","",IF(ISERROR(VLOOKUP($L1013,Info!$B$4:$B$266,1,FALSE)),"",VLOOKUP($L1013,Info!$B$4:$L$266,9,FALSE)))</f>
        <v/>
      </c>
      <c r="AA1013" s="96" t="str">
        <f>IF($L1013="None","",IF(ISERROR(VLOOKUP($L1013,Info!$B$4:$B$266,1,FALSE)),"",VLOOKUP($L1013,Info!$B$4:$L$266,8,FALSE)))</f>
        <v/>
      </c>
      <c r="AB1013" s="96" t="str">
        <f>IF($L1013="None","",IF(ISERROR(VLOOKUP($L1013,Info!$B$4:$B$266,1,FALSE)),"",VLOOKUP($L1013,Info!$B$4:$L$266,10,FALSE)))</f>
        <v/>
      </c>
      <c r="AC1013" s="1" t="str">
        <f>IF(W1013="SO Cable","Black,White",IF(O1013="","",IF(P1013="","",IF($J$12&lt;&gt;"ABC",IF(P1013&lt;="250",VLOOKUP(O1013,Info!$AZ$4:$BB$22,3,FALSE),VLOOKUP(O1013,Info!$AZ$23:$BB$39,3,FALSE)),IF(P1013&lt;="250",VLOOKUP(O1013,Info!$AO$4:$AQ$22,3,FALSE),VLOOKUP(O1013,Info!$AO$23:$AP$39,3,FALSE))))))</f>
        <v/>
      </c>
      <c r="AD1013" s="1"/>
      <c r="AE1013" s="1" t="str">
        <f>IF($L1013="None","",IF(ISERROR(VLOOKUP($L1013,Info!$B$4:$B$266,1,FALSE)),"",VLOOKUP($L1013,Info!$B$4:$L$266,4,FALSE)))</f>
        <v/>
      </c>
      <c r="AF1013" s="1" t="str">
        <f>IF($L1013="None","",IF(ISERROR(VLOOKUP($L1013,Info!$B$4:$B$266,1,FALSE)),"",VLOOKUP($L1013,Info!$B$4:$L$266,6,FALSE)))</f>
        <v/>
      </c>
      <c r="AG1013" s="1"/>
      <c r="AH1013" s="33" t="str" cm="1">
        <f t="array" ref="AH1013">IF(AND(L1013&lt;&gt;"",O1013&lt;&gt;"",R1013:S1013&lt;&gt;"",W1013:X1013&lt;&gt;"",Z1013:AA1013&lt;&gt;"",AC1013&lt;&gt;""),"Good","Bad")</f>
        <v>Bad</v>
      </c>
      <c r="AL1013" t="str" cm="1">
        <f t="array" ref="AL1013">IF(R1013&gt;0,_xlfn.IFS(COUNTIF($L$20:L1013,"&lt;&gt;")&lt;101,1,COUNTIF($L$20:L1013,"&lt;&gt;")&lt;201,2,COUNTIF($L$20:L1013,"&lt;&gt;")&lt;301,3,COUNTIF($L$20:L1013,"&lt;&gt;")&lt;401,4,COUNTIF($L$20:L1013,"&lt;&gt;")&lt;501,5,COUNTIF($L$20:L1013,"&lt;&gt;")&lt;601,6,COUNTIF($L$20:L1013,"&lt;&gt;")&lt;701,7,COUNTIF($L$20:L1013,"&lt;&gt;")&lt;801,8,COUNTIF($L$20:L1013,"&lt;&gt;")&lt;901,9,COUNTIF($L$20:L1013,"&lt;&gt;")&lt;1001,10,COUNTIF($L$20:L1013,"&lt;&gt;")&lt;1101,11,COUNTIF($L$20:L1013,"&lt;&gt;")&lt;1201,12,COUNTIF($L$20:L1013,"&lt;&gt;")&lt;1301,13,COUNTIF($L$20:L1013,"&lt;&gt;")&lt;1401,14,COUNTIF($L$20:L1013,"&lt;&gt;")&lt;1501,15,COUNTIF($L$20:L1013,"&lt;&gt;")&lt;1601,16,COUNTIF($L$20:L1013,"&lt;&gt;")&lt;1701,17,COUNTIF($L$20:L1013,"&lt;&gt;")&lt;1801,18,COUNTIF($L$20:L1013,"&lt;&gt;")&lt;1901,19,COUNTIF($L$20:L1013,"&lt;&gt;")&lt;2001,20,COUNTIF($L$20:L1013,"&lt;&gt;")&lt;2101,21,COUNTIF($L$20:L1013,"&lt;&gt;")&lt;2201,22,COUNTIF($L$20:L1013,"&lt;&gt;")&lt;2301,23,COUNTIF($L$20:L1013,"&lt;&gt;")&lt;2401,24,COUNTIF($L$20:L1013,"&lt;&gt;")&lt;2501,25,COUNTIF($L$20:L1013,"&lt;&gt;")&lt;2601,26,COUNTIF($L$20:L1013,"&lt;&gt;")&lt;2701,27,COUNTIF($L$20:L1013,"&lt;&gt;")&lt;2801,28,COUNTIF($L$20:L1013,"&lt;&gt;")&lt;2901,29,COUNTIF($L$20:L1013,"&lt;&gt;")&lt;3001,30),"")</f>
        <v/>
      </c>
      <c r="AM1013" t="str">
        <f t="shared" si="75"/>
        <v/>
      </c>
      <c r="AN1013" t="str">
        <f t="shared" si="79"/>
        <v/>
      </c>
      <c r="AP1013" t="str">
        <f t="shared" si="78"/>
        <v/>
      </c>
      <c r="AQ1013" t="str">
        <f>IF(AO1013="","",COUNTIFS(AM1013:$AM$3019,AO1013))</f>
        <v/>
      </c>
    </row>
    <row r="1014" spans="1:43" x14ac:dyDescent="0.25">
      <c r="A1014" s="6" t="str">
        <f>IF(COUNT($A$20:A1013)&lt;&gt;$B$4,IF(A1013="","",A1013+1),"")</f>
        <v/>
      </c>
      <c r="B1014" s="3"/>
      <c r="C1014" s="3"/>
      <c r="D1014" s="122"/>
      <c r="E1014" s="3"/>
      <c r="F1014" s="3"/>
      <c r="G1014" s="3"/>
      <c r="H1014" s="3"/>
      <c r="I1014" s="120"/>
      <c r="J1014" s="3"/>
      <c r="K1014" s="95" t="str" cm="1">
        <f t="array" ref="K1014">IF(OR($J$14 = "A",$J$14 = "B",$J$14 = "C"),IF(I1014="","",IF(LEN(I1014)&gt;2,_xlfn.IFS(ISNUMBER(SEARCH("_",I1014)),I1014,ISNUMBER(SEARCH(", ",I1014)),SUBSTITUTE(I1014,", ","_"),ISNUMBER(SEARCH("/ ",I1014)),SUBSTITUTE(I1014,"/ ","_"),ISNUMBER(SEARCH(",",I1014)),SUBSTITUTE(I1014,",","_"),ISNUMBER(SEARCH("/",I1014)),SUBSTITUTE(I1014,"/","_"),ISNUMBER(SEARCH("",I1014)),I1014),I1014)),IF(OR($J$14 = "J",$J$14 = "K"),"",IF(D1014="","",IF(LEN(D1014)&gt;2,_xlfn.IFS(ISNUMBER(SEARCH("_",D1014)),D1014,ISNUMBER(SEARCH(", ",D1014)),SUBSTITUTE(D1014,", ","_"),ISNUMBER(SEARCH("/ ",D1014)),SUBSTITUTE(D1014,"/ ","_"),ISNUMBER(SEARCH(",",D1014)),SUBSTITUTE(D1014,",","_"),ISNUMBER(SEARCH("/",D1014)),SUBSTITUTE(D1014,"/","_"),ISNUMBER(SEARCH("",D1014)),D1014),D1014))))</f>
        <v/>
      </c>
      <c r="L1014" s="1"/>
      <c r="M1014" s="1" t="str">
        <f t="shared" si="76"/>
        <v/>
      </c>
      <c r="N1014" s="94" t="str">
        <f>IF($L1014="None","",IF(ISERROR(VLOOKUP($L1014,Info!$B$4:$B$266,1,FALSE)),"",VLOOKUP($L1014,Info!$B$4:$L$266,5,FALSE)))</f>
        <v/>
      </c>
      <c r="O1014" s="94" t="str">
        <f>IF(K1014="","",IF(AND($J$12&lt;&gt;"ABC",N1014="3"),"BAC",IF(N1014="3","ABC",IF($J$12&lt;&gt;"ABC",IF($J$10="Standard",VLOOKUP(K1014,Info!$BE$4:$BF$481,2,FALSE),VLOOKUP(K1014,Info!$BI$4:$BJ$482,2,FALSE)),IF($J$10="Standard",VLOOKUP(K1014,Info!$AG$4:$AH$2994,2,FALSE),VLOOKUP(K1014,Info!$AK$4:$AL$2997,2,FALSE))))))</f>
        <v/>
      </c>
      <c r="P1014" s="94" t="str">
        <f>IF($L1014="None","",IF(ISERROR(VLOOKUP($L1014,Info!$B$4:$B$266,1,FALSE)),"",VLOOKUP($L1014,Info!$B$4:$L$266,3,FALSE)))</f>
        <v/>
      </c>
      <c r="Q1014" s="96" t="str">
        <f>IF($L1014="None","",IF(ISERROR(VLOOKUP($L1014,Info!$B$4:$B$266,1,FALSE)),"",VLOOKUP($L1014,Info!$B$4:$L$266,4,FALSE)))</f>
        <v/>
      </c>
      <c r="R1014" s="1"/>
      <c r="S1014" s="6" t="str">
        <f t="shared" si="77"/>
        <v/>
      </c>
      <c r="T1014" s="6" t="str">
        <f>IF($L1014="None","",IF(ISERROR(VLOOKUP($L1014,Info!$B$4:$B$266,1,FALSE)),"",VLOOKUP($L1014,Info!$B$4:$L$266,11,FALSE)))</f>
        <v/>
      </c>
      <c r="U1014" s="1"/>
      <c r="V1014" s="1"/>
      <c r="W1014" s="1"/>
      <c r="X1014" s="1" t="str">
        <f>IF($L1014="None","",IF(ISERROR(VLOOKUP($L1014,Info!$B$4:$B$266,1,FALSE)),"",IF(OR(W1014="Metallic Liquid Tight",W1014="Non-Metallic Liquid Tight",W1014="LSZH",W1014="Greenfield"),VLOOKUP($L1014,Info!$B$4:$L$266,7,FALSE),"N/A")))</f>
        <v/>
      </c>
      <c r="Y1014" s="1"/>
      <c r="Z1014" s="96" t="str">
        <f>IF($L1014="None","",IF(ISERROR(VLOOKUP($L1014,Info!$B$4:$B$266,1,FALSE)),"",VLOOKUP($L1014,Info!$B$4:$L$266,9,FALSE)))</f>
        <v/>
      </c>
      <c r="AA1014" s="96" t="str">
        <f>IF($L1014="None","",IF(ISERROR(VLOOKUP($L1014,Info!$B$4:$B$266,1,FALSE)),"",VLOOKUP($L1014,Info!$B$4:$L$266,8,FALSE)))</f>
        <v/>
      </c>
      <c r="AB1014" s="96" t="str">
        <f>IF($L1014="None","",IF(ISERROR(VLOOKUP($L1014,Info!$B$4:$B$266,1,FALSE)),"",VLOOKUP($L1014,Info!$B$4:$L$266,10,FALSE)))</f>
        <v/>
      </c>
      <c r="AC1014" s="1" t="str">
        <f>IF(W1014="SO Cable","Black,White",IF(O1014="","",IF(P1014="","",IF($J$12&lt;&gt;"ABC",IF(P1014&lt;="250",VLOOKUP(O1014,Info!$AZ$4:$BB$22,3,FALSE),VLOOKUP(O1014,Info!$AZ$23:$BB$39,3,FALSE)),IF(P1014&lt;="250",VLOOKUP(O1014,Info!$AO$4:$AQ$22,3,FALSE),VLOOKUP(O1014,Info!$AO$23:$AP$39,3,FALSE))))))</f>
        <v/>
      </c>
      <c r="AD1014" s="1"/>
      <c r="AE1014" s="1" t="str">
        <f>IF($L1014="None","",IF(ISERROR(VLOOKUP($L1014,Info!$B$4:$B$266,1,FALSE)),"",VLOOKUP($L1014,Info!$B$4:$L$266,4,FALSE)))</f>
        <v/>
      </c>
      <c r="AF1014" s="1" t="str">
        <f>IF($L1014="None","",IF(ISERROR(VLOOKUP($L1014,Info!$B$4:$B$266,1,FALSE)),"",VLOOKUP($L1014,Info!$B$4:$L$266,6,FALSE)))</f>
        <v/>
      </c>
      <c r="AG1014" s="1"/>
      <c r="AH1014" s="33" t="str" cm="1">
        <f t="array" ref="AH1014">IF(AND(L1014&lt;&gt;"",O1014&lt;&gt;"",R1014:S1014&lt;&gt;"",W1014:X1014&lt;&gt;"",Z1014:AA1014&lt;&gt;"",AC1014&lt;&gt;""),"Good","Bad")</f>
        <v>Bad</v>
      </c>
      <c r="AL1014" t="str" cm="1">
        <f t="array" ref="AL1014">IF(R1014&gt;0,_xlfn.IFS(COUNTIF($L$20:L1014,"&lt;&gt;")&lt;101,1,COUNTIF($L$20:L1014,"&lt;&gt;")&lt;201,2,COUNTIF($L$20:L1014,"&lt;&gt;")&lt;301,3,COUNTIF($L$20:L1014,"&lt;&gt;")&lt;401,4,COUNTIF($L$20:L1014,"&lt;&gt;")&lt;501,5,COUNTIF($L$20:L1014,"&lt;&gt;")&lt;601,6,COUNTIF($L$20:L1014,"&lt;&gt;")&lt;701,7,COUNTIF($L$20:L1014,"&lt;&gt;")&lt;801,8,COUNTIF($L$20:L1014,"&lt;&gt;")&lt;901,9,COUNTIF($L$20:L1014,"&lt;&gt;")&lt;1001,10,COUNTIF($L$20:L1014,"&lt;&gt;")&lt;1101,11,COUNTIF($L$20:L1014,"&lt;&gt;")&lt;1201,12,COUNTIF($L$20:L1014,"&lt;&gt;")&lt;1301,13,COUNTIF($L$20:L1014,"&lt;&gt;")&lt;1401,14,COUNTIF($L$20:L1014,"&lt;&gt;")&lt;1501,15,COUNTIF($L$20:L1014,"&lt;&gt;")&lt;1601,16,COUNTIF($L$20:L1014,"&lt;&gt;")&lt;1701,17,COUNTIF($L$20:L1014,"&lt;&gt;")&lt;1801,18,COUNTIF($L$20:L1014,"&lt;&gt;")&lt;1901,19,COUNTIF($L$20:L1014,"&lt;&gt;")&lt;2001,20,COUNTIF($L$20:L1014,"&lt;&gt;")&lt;2101,21,COUNTIF($L$20:L1014,"&lt;&gt;")&lt;2201,22,COUNTIF($L$20:L1014,"&lt;&gt;")&lt;2301,23,COUNTIF($L$20:L1014,"&lt;&gt;")&lt;2401,24,COUNTIF($L$20:L1014,"&lt;&gt;")&lt;2501,25,COUNTIF($L$20:L1014,"&lt;&gt;")&lt;2601,26,COUNTIF($L$20:L1014,"&lt;&gt;")&lt;2701,27,COUNTIF($L$20:L1014,"&lt;&gt;")&lt;2801,28,COUNTIF($L$20:L1014,"&lt;&gt;")&lt;2901,29,COUNTIF($L$20:L1014,"&lt;&gt;")&lt;3001,30),"")</f>
        <v/>
      </c>
      <c r="AM1014" t="str">
        <f t="shared" si="75"/>
        <v/>
      </c>
      <c r="AN1014" t="str">
        <f t="shared" si="79"/>
        <v/>
      </c>
      <c r="AP1014" t="str">
        <f t="shared" si="78"/>
        <v/>
      </c>
      <c r="AQ1014" t="str">
        <f>IF(AO1014="","",COUNTIFS(AM1014:$AM$3019,AO1014))</f>
        <v/>
      </c>
    </row>
    <row r="1015" spans="1:43" x14ac:dyDescent="0.25">
      <c r="A1015" s="6" t="str">
        <f>IF(COUNT($A$20:A1014)&lt;&gt;$B$4,IF(A1014="","",A1014+1),"")</f>
        <v/>
      </c>
      <c r="B1015" s="3"/>
      <c r="C1015" s="3"/>
      <c r="D1015" s="122"/>
      <c r="E1015" s="3"/>
      <c r="F1015" s="3"/>
      <c r="G1015" s="3"/>
      <c r="H1015" s="3"/>
      <c r="I1015" s="120"/>
      <c r="J1015" s="3"/>
      <c r="K1015" s="95" t="str" cm="1">
        <f t="array" ref="K1015">IF(OR($J$14 = "A",$J$14 = "B",$J$14 = "C"),IF(I1015="","",IF(LEN(I1015)&gt;2,_xlfn.IFS(ISNUMBER(SEARCH("_",I1015)),I1015,ISNUMBER(SEARCH(", ",I1015)),SUBSTITUTE(I1015,", ","_"),ISNUMBER(SEARCH("/ ",I1015)),SUBSTITUTE(I1015,"/ ","_"),ISNUMBER(SEARCH(",",I1015)),SUBSTITUTE(I1015,",","_"),ISNUMBER(SEARCH("/",I1015)),SUBSTITUTE(I1015,"/","_"),ISNUMBER(SEARCH("",I1015)),I1015),I1015)),IF(OR($J$14 = "J",$J$14 = "K"),"",IF(D1015="","",IF(LEN(D1015)&gt;2,_xlfn.IFS(ISNUMBER(SEARCH("_",D1015)),D1015,ISNUMBER(SEARCH(", ",D1015)),SUBSTITUTE(D1015,", ","_"),ISNUMBER(SEARCH("/ ",D1015)),SUBSTITUTE(D1015,"/ ","_"),ISNUMBER(SEARCH(",",D1015)),SUBSTITUTE(D1015,",","_"),ISNUMBER(SEARCH("/",D1015)),SUBSTITUTE(D1015,"/","_"),ISNUMBER(SEARCH("",D1015)),D1015),D1015))))</f>
        <v/>
      </c>
      <c r="L1015" s="1"/>
      <c r="M1015" s="1" t="str">
        <f t="shared" si="76"/>
        <v/>
      </c>
      <c r="N1015" s="94" t="str">
        <f>IF($L1015="None","",IF(ISERROR(VLOOKUP($L1015,Info!$B$4:$B$266,1,FALSE)),"",VLOOKUP($L1015,Info!$B$4:$L$266,5,FALSE)))</f>
        <v/>
      </c>
      <c r="O1015" s="94" t="str">
        <f>IF(K1015="","",IF(AND($J$12&lt;&gt;"ABC",N1015="3"),"BAC",IF(N1015="3","ABC",IF($J$12&lt;&gt;"ABC",IF($J$10="Standard",VLOOKUP(K1015,Info!$BE$4:$BF$481,2,FALSE),VLOOKUP(K1015,Info!$BI$4:$BJ$482,2,FALSE)),IF($J$10="Standard",VLOOKUP(K1015,Info!$AG$4:$AH$2994,2,FALSE),VLOOKUP(K1015,Info!$AK$4:$AL$2997,2,FALSE))))))</f>
        <v/>
      </c>
      <c r="P1015" s="94" t="str">
        <f>IF($L1015="None","",IF(ISERROR(VLOOKUP($L1015,Info!$B$4:$B$266,1,FALSE)),"",VLOOKUP($L1015,Info!$B$4:$L$266,3,FALSE)))</f>
        <v/>
      </c>
      <c r="Q1015" s="96" t="str">
        <f>IF($L1015="None","",IF(ISERROR(VLOOKUP($L1015,Info!$B$4:$B$266,1,FALSE)),"",VLOOKUP($L1015,Info!$B$4:$L$266,4,FALSE)))</f>
        <v/>
      </c>
      <c r="R1015" s="1"/>
      <c r="S1015" s="6" t="str">
        <f t="shared" si="77"/>
        <v/>
      </c>
      <c r="T1015" s="6" t="str">
        <f>IF($L1015="None","",IF(ISERROR(VLOOKUP($L1015,Info!$B$4:$B$266,1,FALSE)),"",VLOOKUP($L1015,Info!$B$4:$L$266,11,FALSE)))</f>
        <v/>
      </c>
      <c r="U1015" s="1"/>
      <c r="V1015" s="1"/>
      <c r="W1015" s="1"/>
      <c r="X1015" s="1" t="str">
        <f>IF($L1015="None","",IF(ISERROR(VLOOKUP($L1015,Info!$B$4:$B$266,1,FALSE)),"",IF(OR(W1015="Metallic Liquid Tight",W1015="Non-Metallic Liquid Tight",W1015="LSZH",W1015="Greenfield"),VLOOKUP($L1015,Info!$B$4:$L$266,7,FALSE),"N/A")))</f>
        <v/>
      </c>
      <c r="Y1015" s="1"/>
      <c r="Z1015" s="96" t="str">
        <f>IF($L1015="None","",IF(ISERROR(VLOOKUP($L1015,Info!$B$4:$B$266,1,FALSE)),"",VLOOKUP($L1015,Info!$B$4:$L$266,9,FALSE)))</f>
        <v/>
      </c>
      <c r="AA1015" s="96" t="str">
        <f>IF($L1015="None","",IF(ISERROR(VLOOKUP($L1015,Info!$B$4:$B$266,1,FALSE)),"",VLOOKUP($L1015,Info!$B$4:$L$266,8,FALSE)))</f>
        <v/>
      </c>
      <c r="AB1015" s="96" t="str">
        <f>IF($L1015="None","",IF(ISERROR(VLOOKUP($L1015,Info!$B$4:$B$266,1,FALSE)),"",VLOOKUP($L1015,Info!$B$4:$L$266,10,FALSE)))</f>
        <v/>
      </c>
      <c r="AC1015" s="1" t="str">
        <f>IF(W1015="SO Cable","Black,White",IF(O1015="","",IF(P1015="","",IF($J$12&lt;&gt;"ABC",IF(P1015&lt;="250",VLOOKUP(O1015,Info!$AZ$4:$BB$22,3,FALSE),VLOOKUP(O1015,Info!$AZ$23:$BB$39,3,FALSE)),IF(P1015&lt;="250",VLOOKUP(O1015,Info!$AO$4:$AQ$22,3,FALSE),VLOOKUP(O1015,Info!$AO$23:$AP$39,3,FALSE))))))</f>
        <v/>
      </c>
      <c r="AD1015" s="1"/>
      <c r="AE1015" s="1" t="str">
        <f>IF($L1015="None","",IF(ISERROR(VLOOKUP($L1015,Info!$B$4:$B$266,1,FALSE)),"",VLOOKUP($L1015,Info!$B$4:$L$266,4,FALSE)))</f>
        <v/>
      </c>
      <c r="AF1015" s="1" t="str">
        <f>IF($L1015="None","",IF(ISERROR(VLOOKUP($L1015,Info!$B$4:$B$266,1,FALSE)),"",VLOOKUP($L1015,Info!$B$4:$L$266,6,FALSE)))</f>
        <v/>
      </c>
      <c r="AG1015" s="1"/>
      <c r="AH1015" s="33" t="str" cm="1">
        <f t="array" ref="AH1015">IF(AND(L1015&lt;&gt;"",O1015&lt;&gt;"",R1015:S1015&lt;&gt;"",W1015:X1015&lt;&gt;"",Z1015:AA1015&lt;&gt;"",AC1015&lt;&gt;""),"Good","Bad")</f>
        <v>Bad</v>
      </c>
      <c r="AL1015" t="str" cm="1">
        <f t="array" ref="AL1015">IF(R1015&gt;0,_xlfn.IFS(COUNTIF($L$20:L1015,"&lt;&gt;")&lt;101,1,COUNTIF($L$20:L1015,"&lt;&gt;")&lt;201,2,COUNTIF($L$20:L1015,"&lt;&gt;")&lt;301,3,COUNTIF($L$20:L1015,"&lt;&gt;")&lt;401,4,COUNTIF($L$20:L1015,"&lt;&gt;")&lt;501,5,COUNTIF($L$20:L1015,"&lt;&gt;")&lt;601,6,COUNTIF($L$20:L1015,"&lt;&gt;")&lt;701,7,COUNTIF($L$20:L1015,"&lt;&gt;")&lt;801,8,COUNTIF($L$20:L1015,"&lt;&gt;")&lt;901,9,COUNTIF($L$20:L1015,"&lt;&gt;")&lt;1001,10,COUNTIF($L$20:L1015,"&lt;&gt;")&lt;1101,11,COUNTIF($L$20:L1015,"&lt;&gt;")&lt;1201,12,COUNTIF($L$20:L1015,"&lt;&gt;")&lt;1301,13,COUNTIF($L$20:L1015,"&lt;&gt;")&lt;1401,14,COUNTIF($L$20:L1015,"&lt;&gt;")&lt;1501,15,COUNTIF($L$20:L1015,"&lt;&gt;")&lt;1601,16,COUNTIF($L$20:L1015,"&lt;&gt;")&lt;1701,17,COUNTIF($L$20:L1015,"&lt;&gt;")&lt;1801,18,COUNTIF($L$20:L1015,"&lt;&gt;")&lt;1901,19,COUNTIF($L$20:L1015,"&lt;&gt;")&lt;2001,20,COUNTIF($L$20:L1015,"&lt;&gt;")&lt;2101,21,COUNTIF($L$20:L1015,"&lt;&gt;")&lt;2201,22,COUNTIF($L$20:L1015,"&lt;&gt;")&lt;2301,23,COUNTIF($L$20:L1015,"&lt;&gt;")&lt;2401,24,COUNTIF($L$20:L1015,"&lt;&gt;")&lt;2501,25,COUNTIF($L$20:L1015,"&lt;&gt;")&lt;2601,26,COUNTIF($L$20:L1015,"&lt;&gt;")&lt;2701,27,COUNTIF($L$20:L1015,"&lt;&gt;")&lt;2801,28,COUNTIF($L$20:L1015,"&lt;&gt;")&lt;2901,29,COUNTIF($L$20:L1015,"&lt;&gt;")&lt;3001,30),"")</f>
        <v/>
      </c>
      <c r="AM1015" t="str">
        <f t="shared" si="75"/>
        <v/>
      </c>
      <c r="AN1015" t="str">
        <f t="shared" si="79"/>
        <v/>
      </c>
      <c r="AP1015" t="str">
        <f t="shared" si="78"/>
        <v/>
      </c>
      <c r="AQ1015" t="str">
        <f>IF(AO1015="","",COUNTIFS(AM1015:$AM$3019,AO1015))</f>
        <v/>
      </c>
    </row>
    <row r="1016" spans="1:43" x14ac:dyDescent="0.25">
      <c r="A1016" s="6" t="str">
        <f>IF(COUNT($A$20:A1015)&lt;&gt;$B$4,IF(A1015="","",A1015+1),"")</f>
        <v/>
      </c>
      <c r="B1016" s="3"/>
      <c r="C1016" s="3"/>
      <c r="D1016" s="122"/>
      <c r="E1016" s="3"/>
      <c r="F1016" s="3"/>
      <c r="G1016" s="3"/>
      <c r="H1016" s="3"/>
      <c r="I1016" s="120"/>
      <c r="J1016" s="3"/>
      <c r="K1016" s="95" t="str" cm="1">
        <f t="array" ref="K1016">IF(OR($J$14 = "A",$J$14 = "B",$J$14 = "C"),IF(I1016="","",IF(LEN(I1016)&gt;2,_xlfn.IFS(ISNUMBER(SEARCH("_",I1016)),I1016,ISNUMBER(SEARCH(", ",I1016)),SUBSTITUTE(I1016,", ","_"),ISNUMBER(SEARCH("/ ",I1016)),SUBSTITUTE(I1016,"/ ","_"),ISNUMBER(SEARCH(",",I1016)),SUBSTITUTE(I1016,",","_"),ISNUMBER(SEARCH("/",I1016)),SUBSTITUTE(I1016,"/","_"),ISNUMBER(SEARCH("",I1016)),I1016),I1016)),IF(OR($J$14 = "J",$J$14 = "K"),"",IF(D1016="","",IF(LEN(D1016)&gt;2,_xlfn.IFS(ISNUMBER(SEARCH("_",D1016)),D1016,ISNUMBER(SEARCH(", ",D1016)),SUBSTITUTE(D1016,", ","_"),ISNUMBER(SEARCH("/ ",D1016)),SUBSTITUTE(D1016,"/ ","_"),ISNUMBER(SEARCH(",",D1016)),SUBSTITUTE(D1016,",","_"),ISNUMBER(SEARCH("/",D1016)),SUBSTITUTE(D1016,"/","_"),ISNUMBER(SEARCH("",D1016)),D1016),D1016))))</f>
        <v/>
      </c>
      <c r="L1016" s="1"/>
      <c r="M1016" s="1" t="str">
        <f t="shared" si="76"/>
        <v/>
      </c>
      <c r="N1016" s="94" t="str">
        <f>IF($L1016="None","",IF(ISERROR(VLOOKUP($L1016,Info!$B$4:$B$266,1,FALSE)),"",VLOOKUP($L1016,Info!$B$4:$L$266,5,FALSE)))</f>
        <v/>
      </c>
      <c r="O1016" s="94" t="str">
        <f>IF(K1016="","",IF(AND($J$12&lt;&gt;"ABC",N1016="3"),"BAC",IF(N1016="3","ABC",IF($J$12&lt;&gt;"ABC",IF($J$10="Standard",VLOOKUP(K1016,Info!$BE$4:$BF$481,2,FALSE),VLOOKUP(K1016,Info!$BI$4:$BJ$482,2,FALSE)),IF($J$10="Standard",VLOOKUP(K1016,Info!$AG$4:$AH$2994,2,FALSE),VLOOKUP(K1016,Info!$AK$4:$AL$2997,2,FALSE))))))</f>
        <v/>
      </c>
      <c r="P1016" s="94" t="str">
        <f>IF($L1016="None","",IF(ISERROR(VLOOKUP($L1016,Info!$B$4:$B$266,1,FALSE)),"",VLOOKUP($L1016,Info!$B$4:$L$266,3,FALSE)))</f>
        <v/>
      </c>
      <c r="Q1016" s="96" t="str">
        <f>IF($L1016="None","",IF(ISERROR(VLOOKUP($L1016,Info!$B$4:$B$266,1,FALSE)),"",VLOOKUP($L1016,Info!$B$4:$L$266,4,FALSE)))</f>
        <v/>
      </c>
      <c r="R1016" s="1"/>
      <c r="S1016" s="6" t="str">
        <f t="shared" si="77"/>
        <v/>
      </c>
      <c r="T1016" s="6" t="str">
        <f>IF($L1016="None","",IF(ISERROR(VLOOKUP($L1016,Info!$B$4:$B$266,1,FALSE)),"",VLOOKUP($L1016,Info!$B$4:$L$266,11,FALSE)))</f>
        <v/>
      </c>
      <c r="U1016" s="1"/>
      <c r="V1016" s="1"/>
      <c r="W1016" s="1"/>
      <c r="X1016" s="1" t="str">
        <f>IF($L1016="None","",IF(ISERROR(VLOOKUP($L1016,Info!$B$4:$B$266,1,FALSE)),"",IF(OR(W1016="Metallic Liquid Tight",W1016="Non-Metallic Liquid Tight",W1016="LSZH",W1016="Greenfield"),VLOOKUP($L1016,Info!$B$4:$L$266,7,FALSE),"N/A")))</f>
        <v/>
      </c>
      <c r="Y1016" s="1"/>
      <c r="Z1016" s="96" t="str">
        <f>IF($L1016="None","",IF(ISERROR(VLOOKUP($L1016,Info!$B$4:$B$266,1,FALSE)),"",VLOOKUP($L1016,Info!$B$4:$L$266,9,FALSE)))</f>
        <v/>
      </c>
      <c r="AA1016" s="96" t="str">
        <f>IF($L1016="None","",IF(ISERROR(VLOOKUP($L1016,Info!$B$4:$B$266,1,FALSE)),"",VLOOKUP($L1016,Info!$B$4:$L$266,8,FALSE)))</f>
        <v/>
      </c>
      <c r="AB1016" s="96" t="str">
        <f>IF($L1016="None","",IF(ISERROR(VLOOKUP($L1016,Info!$B$4:$B$266,1,FALSE)),"",VLOOKUP($L1016,Info!$B$4:$L$266,10,FALSE)))</f>
        <v/>
      </c>
      <c r="AC1016" s="1" t="str">
        <f>IF(W1016="SO Cable","Black,White",IF(O1016="","",IF(P1016="","",IF($J$12&lt;&gt;"ABC",IF(P1016&lt;="250",VLOOKUP(O1016,Info!$AZ$4:$BB$22,3,FALSE),VLOOKUP(O1016,Info!$AZ$23:$BB$39,3,FALSE)),IF(P1016&lt;="250",VLOOKUP(O1016,Info!$AO$4:$AQ$22,3,FALSE),VLOOKUP(O1016,Info!$AO$23:$AP$39,3,FALSE))))))</f>
        <v/>
      </c>
      <c r="AD1016" s="1"/>
      <c r="AE1016" s="1" t="str">
        <f>IF($L1016="None","",IF(ISERROR(VLOOKUP($L1016,Info!$B$4:$B$266,1,FALSE)),"",VLOOKUP($L1016,Info!$B$4:$L$266,4,FALSE)))</f>
        <v/>
      </c>
      <c r="AF1016" s="1" t="str">
        <f>IF($L1016="None","",IF(ISERROR(VLOOKUP($L1016,Info!$B$4:$B$266,1,FALSE)),"",VLOOKUP($L1016,Info!$B$4:$L$266,6,FALSE)))</f>
        <v/>
      </c>
      <c r="AG1016" s="1"/>
      <c r="AH1016" s="33" t="str" cm="1">
        <f t="array" ref="AH1016">IF(AND(L1016&lt;&gt;"",O1016&lt;&gt;"",R1016:S1016&lt;&gt;"",W1016:X1016&lt;&gt;"",Z1016:AA1016&lt;&gt;"",AC1016&lt;&gt;""),"Good","Bad")</f>
        <v>Bad</v>
      </c>
      <c r="AL1016" t="str" cm="1">
        <f t="array" ref="AL1016">IF(R1016&gt;0,_xlfn.IFS(COUNTIF($L$20:L1016,"&lt;&gt;")&lt;101,1,COUNTIF($L$20:L1016,"&lt;&gt;")&lt;201,2,COUNTIF($L$20:L1016,"&lt;&gt;")&lt;301,3,COUNTIF($L$20:L1016,"&lt;&gt;")&lt;401,4,COUNTIF($L$20:L1016,"&lt;&gt;")&lt;501,5,COUNTIF($L$20:L1016,"&lt;&gt;")&lt;601,6,COUNTIF($L$20:L1016,"&lt;&gt;")&lt;701,7,COUNTIF($L$20:L1016,"&lt;&gt;")&lt;801,8,COUNTIF($L$20:L1016,"&lt;&gt;")&lt;901,9,COUNTIF($L$20:L1016,"&lt;&gt;")&lt;1001,10,COUNTIF($L$20:L1016,"&lt;&gt;")&lt;1101,11,COUNTIF($L$20:L1016,"&lt;&gt;")&lt;1201,12,COUNTIF($L$20:L1016,"&lt;&gt;")&lt;1301,13,COUNTIF($L$20:L1016,"&lt;&gt;")&lt;1401,14,COUNTIF($L$20:L1016,"&lt;&gt;")&lt;1501,15,COUNTIF($L$20:L1016,"&lt;&gt;")&lt;1601,16,COUNTIF($L$20:L1016,"&lt;&gt;")&lt;1701,17,COUNTIF($L$20:L1016,"&lt;&gt;")&lt;1801,18,COUNTIF($L$20:L1016,"&lt;&gt;")&lt;1901,19,COUNTIF($L$20:L1016,"&lt;&gt;")&lt;2001,20,COUNTIF($L$20:L1016,"&lt;&gt;")&lt;2101,21,COUNTIF($L$20:L1016,"&lt;&gt;")&lt;2201,22,COUNTIF($L$20:L1016,"&lt;&gt;")&lt;2301,23,COUNTIF($L$20:L1016,"&lt;&gt;")&lt;2401,24,COUNTIF($L$20:L1016,"&lt;&gt;")&lt;2501,25,COUNTIF($L$20:L1016,"&lt;&gt;")&lt;2601,26,COUNTIF($L$20:L1016,"&lt;&gt;")&lt;2701,27,COUNTIF($L$20:L1016,"&lt;&gt;")&lt;2801,28,COUNTIF($L$20:L1016,"&lt;&gt;")&lt;2901,29,COUNTIF($L$20:L1016,"&lt;&gt;")&lt;3001,30),"")</f>
        <v/>
      </c>
      <c r="AM1016" t="str">
        <f t="shared" si="75"/>
        <v/>
      </c>
      <c r="AN1016" t="str">
        <f t="shared" si="79"/>
        <v/>
      </c>
      <c r="AP1016" t="str">
        <f t="shared" si="78"/>
        <v/>
      </c>
      <c r="AQ1016" t="str">
        <f>IF(AO1016="","",COUNTIFS(AM1016:$AM$3019,AO1016))</f>
        <v/>
      </c>
    </row>
    <row r="1017" spans="1:43" x14ac:dyDescent="0.25">
      <c r="A1017" s="6" t="str">
        <f>IF(COUNT($A$20:A1016)&lt;&gt;$B$4,IF(A1016="","",A1016+1),"")</f>
        <v/>
      </c>
      <c r="B1017" s="3"/>
      <c r="C1017" s="3"/>
      <c r="D1017" s="122"/>
      <c r="E1017" s="3"/>
      <c r="F1017" s="3"/>
      <c r="G1017" s="3"/>
      <c r="H1017" s="3"/>
      <c r="I1017" s="120"/>
      <c r="J1017" s="3"/>
      <c r="K1017" s="95" t="str" cm="1">
        <f t="array" ref="K1017">IF(OR($J$14 = "A",$J$14 = "B",$J$14 = "C"),IF(I1017="","",IF(LEN(I1017)&gt;2,_xlfn.IFS(ISNUMBER(SEARCH("_",I1017)),I1017,ISNUMBER(SEARCH(", ",I1017)),SUBSTITUTE(I1017,", ","_"),ISNUMBER(SEARCH("/ ",I1017)),SUBSTITUTE(I1017,"/ ","_"),ISNUMBER(SEARCH(",",I1017)),SUBSTITUTE(I1017,",","_"),ISNUMBER(SEARCH("/",I1017)),SUBSTITUTE(I1017,"/","_"),ISNUMBER(SEARCH("",I1017)),I1017),I1017)),IF(OR($J$14 = "J",$J$14 = "K"),"",IF(D1017="","",IF(LEN(D1017)&gt;2,_xlfn.IFS(ISNUMBER(SEARCH("_",D1017)),D1017,ISNUMBER(SEARCH(", ",D1017)),SUBSTITUTE(D1017,", ","_"),ISNUMBER(SEARCH("/ ",D1017)),SUBSTITUTE(D1017,"/ ","_"),ISNUMBER(SEARCH(",",D1017)),SUBSTITUTE(D1017,",","_"),ISNUMBER(SEARCH("/",D1017)),SUBSTITUTE(D1017,"/","_"),ISNUMBER(SEARCH("",D1017)),D1017),D1017))))</f>
        <v/>
      </c>
      <c r="L1017" s="1"/>
      <c r="M1017" s="1" t="str">
        <f t="shared" si="76"/>
        <v/>
      </c>
      <c r="N1017" s="94" t="str">
        <f>IF($L1017="None","",IF(ISERROR(VLOOKUP($L1017,Info!$B$4:$B$266,1,FALSE)),"",VLOOKUP($L1017,Info!$B$4:$L$266,5,FALSE)))</f>
        <v/>
      </c>
      <c r="O1017" s="94" t="str">
        <f>IF(K1017="","",IF(AND($J$12&lt;&gt;"ABC",N1017="3"),"BAC",IF(N1017="3","ABC",IF($J$12&lt;&gt;"ABC",IF($J$10="Standard",VLOOKUP(K1017,Info!$BE$4:$BF$481,2,FALSE),VLOOKUP(K1017,Info!$BI$4:$BJ$482,2,FALSE)),IF($J$10="Standard",VLOOKUP(K1017,Info!$AG$4:$AH$2994,2,FALSE),VLOOKUP(K1017,Info!$AK$4:$AL$2997,2,FALSE))))))</f>
        <v/>
      </c>
      <c r="P1017" s="94" t="str">
        <f>IF($L1017="None","",IF(ISERROR(VLOOKUP($L1017,Info!$B$4:$B$266,1,FALSE)),"",VLOOKUP($L1017,Info!$B$4:$L$266,3,FALSE)))</f>
        <v/>
      </c>
      <c r="Q1017" s="96" t="str">
        <f>IF($L1017="None","",IF(ISERROR(VLOOKUP($L1017,Info!$B$4:$B$266,1,FALSE)),"",VLOOKUP($L1017,Info!$B$4:$L$266,4,FALSE)))</f>
        <v/>
      </c>
      <c r="R1017" s="1"/>
      <c r="S1017" s="6" t="str">
        <f t="shared" si="77"/>
        <v/>
      </c>
      <c r="T1017" s="6" t="str">
        <f>IF($L1017="None","",IF(ISERROR(VLOOKUP($L1017,Info!$B$4:$B$266,1,FALSE)),"",VLOOKUP($L1017,Info!$B$4:$L$266,11,FALSE)))</f>
        <v/>
      </c>
      <c r="U1017" s="1"/>
      <c r="V1017" s="1"/>
      <c r="W1017" s="1"/>
      <c r="X1017" s="1" t="str">
        <f>IF($L1017="None","",IF(ISERROR(VLOOKUP($L1017,Info!$B$4:$B$266,1,FALSE)),"",IF(OR(W1017="Metallic Liquid Tight",W1017="Non-Metallic Liquid Tight",W1017="LSZH",W1017="Greenfield"),VLOOKUP($L1017,Info!$B$4:$L$266,7,FALSE),"N/A")))</f>
        <v/>
      </c>
      <c r="Y1017" s="1"/>
      <c r="Z1017" s="96" t="str">
        <f>IF($L1017="None","",IF(ISERROR(VLOOKUP($L1017,Info!$B$4:$B$266,1,FALSE)),"",VLOOKUP($L1017,Info!$B$4:$L$266,9,FALSE)))</f>
        <v/>
      </c>
      <c r="AA1017" s="96" t="str">
        <f>IF($L1017="None","",IF(ISERROR(VLOOKUP($L1017,Info!$B$4:$B$266,1,FALSE)),"",VLOOKUP($L1017,Info!$B$4:$L$266,8,FALSE)))</f>
        <v/>
      </c>
      <c r="AB1017" s="96" t="str">
        <f>IF($L1017="None","",IF(ISERROR(VLOOKUP($L1017,Info!$B$4:$B$266,1,FALSE)),"",VLOOKUP($L1017,Info!$B$4:$L$266,10,FALSE)))</f>
        <v/>
      </c>
      <c r="AC1017" s="1" t="str">
        <f>IF(W1017="SO Cable","Black,White",IF(O1017="","",IF(P1017="","",IF($J$12&lt;&gt;"ABC",IF(P1017&lt;="250",VLOOKUP(O1017,Info!$AZ$4:$BB$22,3,FALSE),VLOOKUP(O1017,Info!$AZ$23:$BB$39,3,FALSE)),IF(P1017&lt;="250",VLOOKUP(O1017,Info!$AO$4:$AQ$22,3,FALSE),VLOOKUP(O1017,Info!$AO$23:$AP$39,3,FALSE))))))</f>
        <v/>
      </c>
      <c r="AD1017" s="1"/>
      <c r="AE1017" s="1" t="str">
        <f>IF($L1017="None","",IF(ISERROR(VLOOKUP($L1017,Info!$B$4:$B$266,1,FALSE)),"",VLOOKUP($L1017,Info!$B$4:$L$266,4,FALSE)))</f>
        <v/>
      </c>
      <c r="AF1017" s="1" t="str">
        <f>IF($L1017="None","",IF(ISERROR(VLOOKUP($L1017,Info!$B$4:$B$266,1,FALSE)),"",VLOOKUP($L1017,Info!$B$4:$L$266,6,FALSE)))</f>
        <v/>
      </c>
      <c r="AG1017" s="1"/>
      <c r="AH1017" s="33" t="str" cm="1">
        <f t="array" ref="AH1017">IF(AND(L1017&lt;&gt;"",O1017&lt;&gt;"",R1017:S1017&lt;&gt;"",W1017:X1017&lt;&gt;"",Z1017:AA1017&lt;&gt;"",AC1017&lt;&gt;""),"Good","Bad")</f>
        <v>Bad</v>
      </c>
      <c r="AL1017" t="str" cm="1">
        <f t="array" ref="AL1017">IF(R1017&gt;0,_xlfn.IFS(COUNTIF($L$20:L1017,"&lt;&gt;")&lt;101,1,COUNTIF($L$20:L1017,"&lt;&gt;")&lt;201,2,COUNTIF($L$20:L1017,"&lt;&gt;")&lt;301,3,COUNTIF($L$20:L1017,"&lt;&gt;")&lt;401,4,COUNTIF($L$20:L1017,"&lt;&gt;")&lt;501,5,COUNTIF($L$20:L1017,"&lt;&gt;")&lt;601,6,COUNTIF($L$20:L1017,"&lt;&gt;")&lt;701,7,COUNTIF($L$20:L1017,"&lt;&gt;")&lt;801,8,COUNTIF($L$20:L1017,"&lt;&gt;")&lt;901,9,COUNTIF($L$20:L1017,"&lt;&gt;")&lt;1001,10,COUNTIF($L$20:L1017,"&lt;&gt;")&lt;1101,11,COUNTIF($L$20:L1017,"&lt;&gt;")&lt;1201,12,COUNTIF($L$20:L1017,"&lt;&gt;")&lt;1301,13,COUNTIF($L$20:L1017,"&lt;&gt;")&lt;1401,14,COUNTIF($L$20:L1017,"&lt;&gt;")&lt;1501,15,COUNTIF($L$20:L1017,"&lt;&gt;")&lt;1601,16,COUNTIF($L$20:L1017,"&lt;&gt;")&lt;1701,17,COUNTIF($L$20:L1017,"&lt;&gt;")&lt;1801,18,COUNTIF($L$20:L1017,"&lt;&gt;")&lt;1901,19,COUNTIF($L$20:L1017,"&lt;&gt;")&lt;2001,20,COUNTIF($L$20:L1017,"&lt;&gt;")&lt;2101,21,COUNTIF($L$20:L1017,"&lt;&gt;")&lt;2201,22,COUNTIF($L$20:L1017,"&lt;&gt;")&lt;2301,23,COUNTIF($L$20:L1017,"&lt;&gt;")&lt;2401,24,COUNTIF($L$20:L1017,"&lt;&gt;")&lt;2501,25,COUNTIF($L$20:L1017,"&lt;&gt;")&lt;2601,26,COUNTIF($L$20:L1017,"&lt;&gt;")&lt;2701,27,COUNTIF($L$20:L1017,"&lt;&gt;")&lt;2801,28,COUNTIF($L$20:L1017,"&lt;&gt;")&lt;2901,29,COUNTIF($L$20:L1017,"&lt;&gt;")&lt;3001,30),"")</f>
        <v/>
      </c>
      <c r="AM1017" t="str">
        <f t="shared" si="75"/>
        <v/>
      </c>
      <c r="AN1017" t="str">
        <f t="shared" si="79"/>
        <v/>
      </c>
      <c r="AP1017" t="str">
        <f t="shared" si="78"/>
        <v/>
      </c>
      <c r="AQ1017" t="str">
        <f>IF(AO1017="","",COUNTIFS(AM1017:$AM$3019,AO1017))</f>
        <v/>
      </c>
    </row>
    <row r="1018" spans="1:43" x14ac:dyDescent="0.25">
      <c r="A1018" s="6" t="str">
        <f>IF(COUNT($A$20:A1017)&lt;&gt;$B$4,IF(A1017="","",A1017+1),"")</f>
        <v/>
      </c>
      <c r="B1018" s="3"/>
      <c r="C1018" s="3"/>
      <c r="D1018" s="122"/>
      <c r="E1018" s="3"/>
      <c r="F1018" s="3"/>
      <c r="G1018" s="3"/>
      <c r="H1018" s="3"/>
      <c r="I1018" s="120"/>
      <c r="J1018" s="3"/>
      <c r="K1018" s="95" t="str" cm="1">
        <f t="array" ref="K1018">IF(OR($J$14 = "A",$J$14 = "B",$J$14 = "C"),IF(I1018="","",IF(LEN(I1018)&gt;2,_xlfn.IFS(ISNUMBER(SEARCH("_",I1018)),I1018,ISNUMBER(SEARCH(", ",I1018)),SUBSTITUTE(I1018,", ","_"),ISNUMBER(SEARCH("/ ",I1018)),SUBSTITUTE(I1018,"/ ","_"),ISNUMBER(SEARCH(",",I1018)),SUBSTITUTE(I1018,",","_"),ISNUMBER(SEARCH("/",I1018)),SUBSTITUTE(I1018,"/","_"),ISNUMBER(SEARCH("",I1018)),I1018),I1018)),IF(OR($J$14 = "J",$J$14 = "K"),"",IF(D1018="","",IF(LEN(D1018)&gt;2,_xlfn.IFS(ISNUMBER(SEARCH("_",D1018)),D1018,ISNUMBER(SEARCH(", ",D1018)),SUBSTITUTE(D1018,", ","_"),ISNUMBER(SEARCH("/ ",D1018)),SUBSTITUTE(D1018,"/ ","_"),ISNUMBER(SEARCH(",",D1018)),SUBSTITUTE(D1018,",","_"),ISNUMBER(SEARCH("/",D1018)),SUBSTITUTE(D1018,"/","_"),ISNUMBER(SEARCH("",D1018)),D1018),D1018))))</f>
        <v/>
      </c>
      <c r="L1018" s="1"/>
      <c r="M1018" s="1" t="str">
        <f t="shared" si="76"/>
        <v/>
      </c>
      <c r="N1018" s="94" t="str">
        <f>IF($L1018="None","",IF(ISERROR(VLOOKUP($L1018,Info!$B$4:$B$266,1,FALSE)),"",VLOOKUP($L1018,Info!$B$4:$L$266,5,FALSE)))</f>
        <v/>
      </c>
      <c r="O1018" s="94" t="str">
        <f>IF(K1018="","",IF(AND($J$12&lt;&gt;"ABC",N1018="3"),"BAC",IF(N1018="3","ABC",IF($J$12&lt;&gt;"ABC",IF($J$10="Standard",VLOOKUP(K1018,Info!$BE$4:$BF$481,2,FALSE),VLOOKUP(K1018,Info!$BI$4:$BJ$482,2,FALSE)),IF($J$10="Standard",VLOOKUP(K1018,Info!$AG$4:$AH$2994,2,FALSE),VLOOKUP(K1018,Info!$AK$4:$AL$2997,2,FALSE))))))</f>
        <v/>
      </c>
      <c r="P1018" s="94" t="str">
        <f>IF($L1018="None","",IF(ISERROR(VLOOKUP($L1018,Info!$B$4:$B$266,1,FALSE)),"",VLOOKUP($L1018,Info!$B$4:$L$266,3,FALSE)))</f>
        <v/>
      </c>
      <c r="Q1018" s="96" t="str">
        <f>IF($L1018="None","",IF(ISERROR(VLOOKUP($L1018,Info!$B$4:$B$266,1,FALSE)),"",VLOOKUP($L1018,Info!$B$4:$L$266,4,FALSE)))</f>
        <v/>
      </c>
      <c r="R1018" s="1"/>
      <c r="S1018" s="6" t="str">
        <f t="shared" si="77"/>
        <v/>
      </c>
      <c r="T1018" s="6" t="str">
        <f>IF($L1018="None","",IF(ISERROR(VLOOKUP($L1018,Info!$B$4:$B$266,1,FALSE)),"",VLOOKUP($L1018,Info!$B$4:$L$266,11,FALSE)))</f>
        <v/>
      </c>
      <c r="U1018" s="1"/>
      <c r="V1018" s="1"/>
      <c r="W1018" s="1"/>
      <c r="X1018" s="1" t="str">
        <f>IF($L1018="None","",IF(ISERROR(VLOOKUP($L1018,Info!$B$4:$B$266,1,FALSE)),"",IF(OR(W1018="Metallic Liquid Tight",W1018="Non-Metallic Liquid Tight",W1018="LSZH",W1018="Greenfield"),VLOOKUP($L1018,Info!$B$4:$L$266,7,FALSE),"N/A")))</f>
        <v/>
      </c>
      <c r="Y1018" s="1"/>
      <c r="Z1018" s="96" t="str">
        <f>IF($L1018="None","",IF(ISERROR(VLOOKUP($L1018,Info!$B$4:$B$266,1,FALSE)),"",VLOOKUP($L1018,Info!$B$4:$L$266,9,FALSE)))</f>
        <v/>
      </c>
      <c r="AA1018" s="96" t="str">
        <f>IF($L1018="None","",IF(ISERROR(VLOOKUP($L1018,Info!$B$4:$B$266,1,FALSE)),"",VLOOKUP($L1018,Info!$B$4:$L$266,8,FALSE)))</f>
        <v/>
      </c>
      <c r="AB1018" s="96" t="str">
        <f>IF($L1018="None","",IF(ISERROR(VLOOKUP($L1018,Info!$B$4:$B$266,1,FALSE)),"",VLOOKUP($L1018,Info!$B$4:$L$266,10,FALSE)))</f>
        <v/>
      </c>
      <c r="AC1018" s="1" t="str">
        <f>IF(W1018="SO Cable","Black,White",IF(O1018="","",IF(P1018="","",IF($J$12&lt;&gt;"ABC",IF(P1018&lt;="250",VLOOKUP(O1018,Info!$AZ$4:$BB$22,3,FALSE),VLOOKUP(O1018,Info!$AZ$23:$BB$39,3,FALSE)),IF(P1018&lt;="250",VLOOKUP(O1018,Info!$AO$4:$AQ$22,3,FALSE),VLOOKUP(O1018,Info!$AO$23:$AP$39,3,FALSE))))))</f>
        <v/>
      </c>
      <c r="AD1018" s="1"/>
      <c r="AE1018" s="1" t="str">
        <f>IF($L1018="None","",IF(ISERROR(VLOOKUP($L1018,Info!$B$4:$B$266,1,FALSE)),"",VLOOKUP($L1018,Info!$B$4:$L$266,4,FALSE)))</f>
        <v/>
      </c>
      <c r="AF1018" s="1" t="str">
        <f>IF($L1018="None","",IF(ISERROR(VLOOKUP($L1018,Info!$B$4:$B$266,1,FALSE)),"",VLOOKUP($L1018,Info!$B$4:$L$266,6,FALSE)))</f>
        <v/>
      </c>
      <c r="AG1018" s="1"/>
      <c r="AH1018" s="33" t="str" cm="1">
        <f t="array" ref="AH1018">IF(AND(L1018&lt;&gt;"",O1018&lt;&gt;"",R1018:S1018&lt;&gt;"",W1018:X1018&lt;&gt;"",Z1018:AA1018&lt;&gt;"",AC1018&lt;&gt;""),"Good","Bad")</f>
        <v>Bad</v>
      </c>
      <c r="AL1018" t="str" cm="1">
        <f t="array" ref="AL1018">IF(R1018&gt;0,_xlfn.IFS(COUNTIF($L$20:L1018,"&lt;&gt;")&lt;101,1,COUNTIF($L$20:L1018,"&lt;&gt;")&lt;201,2,COUNTIF($L$20:L1018,"&lt;&gt;")&lt;301,3,COUNTIF($L$20:L1018,"&lt;&gt;")&lt;401,4,COUNTIF($L$20:L1018,"&lt;&gt;")&lt;501,5,COUNTIF($L$20:L1018,"&lt;&gt;")&lt;601,6,COUNTIF($L$20:L1018,"&lt;&gt;")&lt;701,7,COUNTIF($L$20:L1018,"&lt;&gt;")&lt;801,8,COUNTIF($L$20:L1018,"&lt;&gt;")&lt;901,9,COUNTIF($L$20:L1018,"&lt;&gt;")&lt;1001,10,COUNTIF($L$20:L1018,"&lt;&gt;")&lt;1101,11,COUNTIF($L$20:L1018,"&lt;&gt;")&lt;1201,12,COUNTIF($L$20:L1018,"&lt;&gt;")&lt;1301,13,COUNTIF($L$20:L1018,"&lt;&gt;")&lt;1401,14,COUNTIF($L$20:L1018,"&lt;&gt;")&lt;1501,15,COUNTIF($L$20:L1018,"&lt;&gt;")&lt;1601,16,COUNTIF($L$20:L1018,"&lt;&gt;")&lt;1701,17,COUNTIF($L$20:L1018,"&lt;&gt;")&lt;1801,18,COUNTIF($L$20:L1018,"&lt;&gt;")&lt;1901,19,COUNTIF($L$20:L1018,"&lt;&gt;")&lt;2001,20,COUNTIF($L$20:L1018,"&lt;&gt;")&lt;2101,21,COUNTIF($L$20:L1018,"&lt;&gt;")&lt;2201,22,COUNTIF($L$20:L1018,"&lt;&gt;")&lt;2301,23,COUNTIF($L$20:L1018,"&lt;&gt;")&lt;2401,24,COUNTIF($L$20:L1018,"&lt;&gt;")&lt;2501,25,COUNTIF($L$20:L1018,"&lt;&gt;")&lt;2601,26,COUNTIF($L$20:L1018,"&lt;&gt;")&lt;2701,27,COUNTIF($L$20:L1018,"&lt;&gt;")&lt;2801,28,COUNTIF($L$20:L1018,"&lt;&gt;")&lt;2901,29,COUNTIF($L$20:L1018,"&lt;&gt;")&lt;3001,30),"")</f>
        <v/>
      </c>
      <c r="AM1018" t="str">
        <f t="shared" si="75"/>
        <v/>
      </c>
      <c r="AN1018" t="str">
        <f t="shared" si="79"/>
        <v/>
      </c>
      <c r="AP1018" t="str">
        <f t="shared" si="78"/>
        <v/>
      </c>
      <c r="AQ1018" t="str">
        <f>IF(AO1018="","",COUNTIFS(AM1018:$AM$3019,AO1018))</f>
        <v/>
      </c>
    </row>
    <row r="1019" spans="1:43" x14ac:dyDescent="0.25">
      <c r="A1019" s="6" t="str">
        <f>IF(COUNT($A$20:A1018)&lt;&gt;$B$4,IF(A1018="","",A1018+1),"")</f>
        <v/>
      </c>
      <c r="B1019" s="3"/>
      <c r="C1019" s="3"/>
      <c r="D1019" s="122"/>
      <c r="E1019" s="3"/>
      <c r="F1019" s="3"/>
      <c r="G1019" s="3"/>
      <c r="H1019" s="3"/>
      <c r="I1019" s="120"/>
      <c r="J1019" s="3"/>
      <c r="K1019" s="95" t="str" cm="1">
        <f t="array" ref="K1019">IF(OR($J$14 = "A",$J$14 = "B",$J$14 = "C"),IF(I1019="","",IF(LEN(I1019)&gt;2,_xlfn.IFS(ISNUMBER(SEARCH("_",I1019)),I1019,ISNUMBER(SEARCH(", ",I1019)),SUBSTITUTE(I1019,", ","_"),ISNUMBER(SEARCH("/ ",I1019)),SUBSTITUTE(I1019,"/ ","_"),ISNUMBER(SEARCH(",",I1019)),SUBSTITUTE(I1019,",","_"),ISNUMBER(SEARCH("/",I1019)),SUBSTITUTE(I1019,"/","_"),ISNUMBER(SEARCH("",I1019)),I1019),I1019)),IF(OR($J$14 = "J",$J$14 = "K"),"",IF(D1019="","",IF(LEN(D1019)&gt;2,_xlfn.IFS(ISNUMBER(SEARCH("_",D1019)),D1019,ISNUMBER(SEARCH(", ",D1019)),SUBSTITUTE(D1019,", ","_"),ISNUMBER(SEARCH("/ ",D1019)),SUBSTITUTE(D1019,"/ ","_"),ISNUMBER(SEARCH(",",D1019)),SUBSTITUTE(D1019,",","_"),ISNUMBER(SEARCH("/",D1019)),SUBSTITUTE(D1019,"/","_"),ISNUMBER(SEARCH("",D1019)),D1019),D1019))))</f>
        <v/>
      </c>
      <c r="L1019" s="1"/>
      <c r="M1019" s="1" t="str">
        <f t="shared" si="76"/>
        <v/>
      </c>
      <c r="N1019" s="94" t="str">
        <f>IF($L1019="None","",IF(ISERROR(VLOOKUP($L1019,Info!$B$4:$B$266,1,FALSE)),"",VLOOKUP($L1019,Info!$B$4:$L$266,5,FALSE)))</f>
        <v/>
      </c>
      <c r="O1019" s="94" t="str">
        <f>IF(K1019="","",IF(AND($J$12&lt;&gt;"ABC",N1019="3"),"BAC",IF(N1019="3","ABC",IF($J$12&lt;&gt;"ABC",IF($J$10="Standard",VLOOKUP(K1019,Info!$BE$4:$BF$481,2,FALSE),VLOOKUP(K1019,Info!$BI$4:$BJ$482,2,FALSE)),IF($J$10="Standard",VLOOKUP(K1019,Info!$AG$4:$AH$2994,2,FALSE),VLOOKUP(K1019,Info!$AK$4:$AL$2997,2,FALSE))))))</f>
        <v/>
      </c>
      <c r="P1019" s="94" t="str">
        <f>IF($L1019="None","",IF(ISERROR(VLOOKUP($L1019,Info!$B$4:$B$266,1,FALSE)),"",VLOOKUP($L1019,Info!$B$4:$L$266,3,FALSE)))</f>
        <v/>
      </c>
      <c r="Q1019" s="96" t="str">
        <f>IF($L1019="None","",IF(ISERROR(VLOOKUP($L1019,Info!$B$4:$B$266,1,FALSE)),"",VLOOKUP($L1019,Info!$B$4:$L$266,4,FALSE)))</f>
        <v/>
      </c>
      <c r="R1019" s="1"/>
      <c r="S1019" s="6" t="str">
        <f t="shared" si="77"/>
        <v/>
      </c>
      <c r="T1019" s="6" t="str">
        <f>IF($L1019="None","",IF(ISERROR(VLOOKUP($L1019,Info!$B$4:$B$266,1,FALSE)),"",VLOOKUP($L1019,Info!$B$4:$L$266,11,FALSE)))</f>
        <v/>
      </c>
      <c r="U1019" s="1"/>
      <c r="V1019" s="1"/>
      <c r="W1019" s="1"/>
      <c r="X1019" s="1" t="str">
        <f>IF($L1019="None","",IF(ISERROR(VLOOKUP($L1019,Info!$B$4:$B$266,1,FALSE)),"",IF(OR(W1019="Metallic Liquid Tight",W1019="Non-Metallic Liquid Tight",W1019="LSZH",W1019="Greenfield"),VLOOKUP($L1019,Info!$B$4:$L$266,7,FALSE),"N/A")))</f>
        <v/>
      </c>
      <c r="Y1019" s="1"/>
      <c r="Z1019" s="96" t="str">
        <f>IF($L1019="None","",IF(ISERROR(VLOOKUP($L1019,Info!$B$4:$B$266,1,FALSE)),"",VLOOKUP($L1019,Info!$B$4:$L$266,9,FALSE)))</f>
        <v/>
      </c>
      <c r="AA1019" s="96" t="str">
        <f>IF($L1019="None","",IF(ISERROR(VLOOKUP($L1019,Info!$B$4:$B$266,1,FALSE)),"",VLOOKUP($L1019,Info!$B$4:$L$266,8,FALSE)))</f>
        <v/>
      </c>
      <c r="AB1019" s="96" t="str">
        <f>IF($L1019="None","",IF(ISERROR(VLOOKUP($L1019,Info!$B$4:$B$266,1,FALSE)),"",VLOOKUP($L1019,Info!$B$4:$L$266,10,FALSE)))</f>
        <v/>
      </c>
      <c r="AC1019" s="1" t="str">
        <f>IF(W1019="SO Cable","Black,White",IF(O1019="","",IF(P1019="","",IF($J$12&lt;&gt;"ABC",IF(P1019&lt;="250",VLOOKUP(O1019,Info!$AZ$4:$BB$22,3,FALSE),VLOOKUP(O1019,Info!$AZ$23:$BB$39,3,FALSE)),IF(P1019&lt;="250",VLOOKUP(O1019,Info!$AO$4:$AQ$22,3,FALSE),VLOOKUP(O1019,Info!$AO$23:$AP$39,3,FALSE))))))</f>
        <v/>
      </c>
      <c r="AD1019" s="1"/>
      <c r="AE1019" s="1" t="str">
        <f>IF($L1019="None","",IF(ISERROR(VLOOKUP($L1019,Info!$B$4:$B$266,1,FALSE)),"",VLOOKUP($L1019,Info!$B$4:$L$266,4,FALSE)))</f>
        <v/>
      </c>
      <c r="AF1019" s="1" t="str">
        <f>IF($L1019="None","",IF(ISERROR(VLOOKUP($L1019,Info!$B$4:$B$266,1,FALSE)),"",VLOOKUP($L1019,Info!$B$4:$L$266,6,FALSE)))</f>
        <v/>
      </c>
      <c r="AG1019" s="1"/>
      <c r="AH1019" s="33" t="str" cm="1">
        <f t="array" ref="AH1019">IF(AND(L1019&lt;&gt;"",O1019&lt;&gt;"",R1019:S1019&lt;&gt;"",W1019:X1019&lt;&gt;"",Z1019:AA1019&lt;&gt;"",AC1019&lt;&gt;""),"Good","Bad")</f>
        <v>Bad</v>
      </c>
      <c r="AL1019" t="str" cm="1">
        <f t="array" ref="AL1019">IF(R1019&gt;0,_xlfn.IFS(COUNTIF($L$20:L1019,"&lt;&gt;")&lt;101,1,COUNTIF($L$20:L1019,"&lt;&gt;")&lt;201,2,COUNTIF($L$20:L1019,"&lt;&gt;")&lt;301,3,COUNTIF($L$20:L1019,"&lt;&gt;")&lt;401,4,COUNTIF($L$20:L1019,"&lt;&gt;")&lt;501,5,COUNTIF($L$20:L1019,"&lt;&gt;")&lt;601,6,COUNTIF($L$20:L1019,"&lt;&gt;")&lt;701,7,COUNTIF($L$20:L1019,"&lt;&gt;")&lt;801,8,COUNTIF($L$20:L1019,"&lt;&gt;")&lt;901,9,COUNTIF($L$20:L1019,"&lt;&gt;")&lt;1001,10,COUNTIF($L$20:L1019,"&lt;&gt;")&lt;1101,11,COUNTIF($L$20:L1019,"&lt;&gt;")&lt;1201,12,COUNTIF($L$20:L1019,"&lt;&gt;")&lt;1301,13,COUNTIF($L$20:L1019,"&lt;&gt;")&lt;1401,14,COUNTIF($L$20:L1019,"&lt;&gt;")&lt;1501,15,COUNTIF($L$20:L1019,"&lt;&gt;")&lt;1601,16,COUNTIF($L$20:L1019,"&lt;&gt;")&lt;1701,17,COUNTIF($L$20:L1019,"&lt;&gt;")&lt;1801,18,COUNTIF($L$20:L1019,"&lt;&gt;")&lt;1901,19,COUNTIF($L$20:L1019,"&lt;&gt;")&lt;2001,20,COUNTIF($L$20:L1019,"&lt;&gt;")&lt;2101,21,COUNTIF($L$20:L1019,"&lt;&gt;")&lt;2201,22,COUNTIF($L$20:L1019,"&lt;&gt;")&lt;2301,23,COUNTIF($L$20:L1019,"&lt;&gt;")&lt;2401,24,COUNTIF($L$20:L1019,"&lt;&gt;")&lt;2501,25,COUNTIF($L$20:L1019,"&lt;&gt;")&lt;2601,26,COUNTIF($L$20:L1019,"&lt;&gt;")&lt;2701,27,COUNTIF($L$20:L1019,"&lt;&gt;")&lt;2801,28,COUNTIF($L$20:L1019,"&lt;&gt;")&lt;2901,29,COUNTIF($L$20:L1019,"&lt;&gt;")&lt;3001,30),"")</f>
        <v/>
      </c>
      <c r="AM1019" t="str">
        <f t="shared" si="75"/>
        <v/>
      </c>
      <c r="AN1019" t="str">
        <f t="shared" si="79"/>
        <v/>
      </c>
      <c r="AP1019" t="str">
        <f t="shared" si="78"/>
        <v/>
      </c>
      <c r="AQ1019" t="str">
        <f>IF(AO1019="","",COUNTIFS(AM1019:$AM$3019,AO1019))</f>
        <v/>
      </c>
    </row>
    <row r="1020" spans="1:43" x14ac:dyDescent="0.25">
      <c r="A1020" s="6" t="str">
        <f>IF(COUNT($A$20:A1019)&lt;&gt;$B$4,IF(A1019="","",A1019+1),"")</f>
        <v/>
      </c>
      <c r="B1020" s="3"/>
      <c r="C1020" s="3"/>
      <c r="D1020" s="122"/>
      <c r="E1020" s="3"/>
      <c r="F1020" s="3"/>
      <c r="G1020" s="3"/>
      <c r="H1020" s="3"/>
      <c r="I1020" s="120"/>
      <c r="J1020" s="3"/>
      <c r="K1020" s="95" t="str" cm="1">
        <f t="array" ref="K1020">IF(OR($J$14 = "A",$J$14 = "B",$J$14 = "C"),IF(I1020="","",IF(LEN(I1020)&gt;2,_xlfn.IFS(ISNUMBER(SEARCH("_",I1020)),I1020,ISNUMBER(SEARCH(", ",I1020)),SUBSTITUTE(I1020,", ","_"),ISNUMBER(SEARCH("/ ",I1020)),SUBSTITUTE(I1020,"/ ","_"),ISNUMBER(SEARCH(",",I1020)),SUBSTITUTE(I1020,",","_"),ISNUMBER(SEARCH("/",I1020)),SUBSTITUTE(I1020,"/","_"),ISNUMBER(SEARCH("",I1020)),I1020),I1020)),IF(OR($J$14 = "J",$J$14 = "K"),"",IF(D1020="","",IF(LEN(D1020)&gt;2,_xlfn.IFS(ISNUMBER(SEARCH("_",D1020)),D1020,ISNUMBER(SEARCH(", ",D1020)),SUBSTITUTE(D1020,", ","_"),ISNUMBER(SEARCH("/ ",D1020)),SUBSTITUTE(D1020,"/ ","_"),ISNUMBER(SEARCH(",",D1020)),SUBSTITUTE(D1020,",","_"),ISNUMBER(SEARCH("/",D1020)),SUBSTITUTE(D1020,"/","_"),ISNUMBER(SEARCH("",D1020)),D1020),D1020))))</f>
        <v/>
      </c>
      <c r="L1020" s="1"/>
      <c r="M1020" s="1" t="str">
        <f t="shared" si="76"/>
        <v/>
      </c>
      <c r="N1020" s="94" t="str">
        <f>IF($L1020="None","",IF(ISERROR(VLOOKUP($L1020,Info!$B$4:$B$266,1,FALSE)),"",VLOOKUP($L1020,Info!$B$4:$L$266,5,FALSE)))</f>
        <v/>
      </c>
      <c r="O1020" s="94" t="str">
        <f>IF(K1020="","",IF(AND($J$12&lt;&gt;"ABC",N1020="3"),"BAC",IF(N1020="3","ABC",IF($J$12&lt;&gt;"ABC",IF($J$10="Standard",VLOOKUP(K1020,Info!$BE$4:$BF$481,2,FALSE),VLOOKUP(K1020,Info!$BI$4:$BJ$482,2,FALSE)),IF($J$10="Standard",VLOOKUP(K1020,Info!$AG$4:$AH$2994,2,FALSE),VLOOKUP(K1020,Info!$AK$4:$AL$2997,2,FALSE))))))</f>
        <v/>
      </c>
      <c r="P1020" s="94" t="str">
        <f>IF($L1020="None","",IF(ISERROR(VLOOKUP($L1020,Info!$B$4:$B$266,1,FALSE)),"",VLOOKUP($L1020,Info!$B$4:$L$266,3,FALSE)))</f>
        <v/>
      </c>
      <c r="Q1020" s="96" t="str">
        <f>IF($L1020="None","",IF(ISERROR(VLOOKUP($L1020,Info!$B$4:$B$266,1,FALSE)),"",VLOOKUP($L1020,Info!$B$4:$L$266,4,FALSE)))</f>
        <v/>
      </c>
      <c r="R1020" s="1"/>
      <c r="S1020" s="6" t="str">
        <f t="shared" si="77"/>
        <v/>
      </c>
      <c r="T1020" s="6" t="str">
        <f>IF($L1020="None","",IF(ISERROR(VLOOKUP($L1020,Info!$B$4:$B$266,1,FALSE)),"",VLOOKUP($L1020,Info!$B$4:$L$266,11,FALSE)))</f>
        <v/>
      </c>
      <c r="U1020" s="1"/>
      <c r="V1020" s="1"/>
      <c r="W1020" s="1"/>
      <c r="X1020" s="1" t="str">
        <f>IF($L1020="None","",IF(ISERROR(VLOOKUP($L1020,Info!$B$4:$B$266,1,FALSE)),"",IF(OR(W1020="Metallic Liquid Tight",W1020="Non-Metallic Liquid Tight",W1020="LSZH",W1020="Greenfield"),VLOOKUP($L1020,Info!$B$4:$L$266,7,FALSE),"N/A")))</f>
        <v/>
      </c>
      <c r="Y1020" s="1"/>
      <c r="Z1020" s="96" t="str">
        <f>IF($L1020="None","",IF(ISERROR(VLOOKUP($L1020,Info!$B$4:$B$266,1,FALSE)),"",VLOOKUP($L1020,Info!$B$4:$L$266,9,FALSE)))</f>
        <v/>
      </c>
      <c r="AA1020" s="96" t="str">
        <f>IF($L1020="None","",IF(ISERROR(VLOOKUP($L1020,Info!$B$4:$B$266,1,FALSE)),"",VLOOKUP($L1020,Info!$B$4:$L$266,8,FALSE)))</f>
        <v/>
      </c>
      <c r="AB1020" s="96" t="str">
        <f>IF($L1020="None","",IF(ISERROR(VLOOKUP($L1020,Info!$B$4:$B$266,1,FALSE)),"",VLOOKUP($L1020,Info!$B$4:$L$266,10,FALSE)))</f>
        <v/>
      </c>
      <c r="AC1020" s="1" t="str">
        <f>IF(W1020="SO Cable","Black,White",IF(O1020="","",IF(P1020="","",IF($J$12&lt;&gt;"ABC",IF(P1020&lt;="250",VLOOKUP(O1020,Info!$AZ$4:$BB$22,3,FALSE),VLOOKUP(O1020,Info!$AZ$23:$BB$39,3,FALSE)),IF(P1020&lt;="250",VLOOKUP(O1020,Info!$AO$4:$AQ$22,3,FALSE),VLOOKUP(O1020,Info!$AO$23:$AP$39,3,FALSE))))))</f>
        <v/>
      </c>
      <c r="AD1020" s="1"/>
      <c r="AE1020" s="1" t="str">
        <f>IF($L1020="None","",IF(ISERROR(VLOOKUP($L1020,Info!$B$4:$B$266,1,FALSE)),"",VLOOKUP($L1020,Info!$B$4:$L$266,4,FALSE)))</f>
        <v/>
      </c>
      <c r="AF1020" s="1" t="str">
        <f>IF($L1020="None","",IF(ISERROR(VLOOKUP($L1020,Info!$B$4:$B$266,1,FALSE)),"",VLOOKUP($L1020,Info!$B$4:$L$266,6,FALSE)))</f>
        <v/>
      </c>
      <c r="AG1020" s="1"/>
      <c r="AH1020" s="33" t="str" cm="1">
        <f t="array" ref="AH1020">IF(AND(L1020&lt;&gt;"",O1020&lt;&gt;"",R1020:S1020&lt;&gt;"",W1020:X1020&lt;&gt;"",Z1020:AA1020&lt;&gt;"",AC1020&lt;&gt;""),"Good","Bad")</f>
        <v>Bad</v>
      </c>
      <c r="AL1020" t="str" cm="1">
        <f t="array" ref="AL1020">IF(R1020&gt;0,_xlfn.IFS(COUNTIF($L$20:L1020,"&lt;&gt;")&lt;101,1,COUNTIF($L$20:L1020,"&lt;&gt;")&lt;201,2,COUNTIF($L$20:L1020,"&lt;&gt;")&lt;301,3,COUNTIF($L$20:L1020,"&lt;&gt;")&lt;401,4,COUNTIF($L$20:L1020,"&lt;&gt;")&lt;501,5,COUNTIF($L$20:L1020,"&lt;&gt;")&lt;601,6,COUNTIF($L$20:L1020,"&lt;&gt;")&lt;701,7,COUNTIF($L$20:L1020,"&lt;&gt;")&lt;801,8,COUNTIF($L$20:L1020,"&lt;&gt;")&lt;901,9,COUNTIF($L$20:L1020,"&lt;&gt;")&lt;1001,10,COUNTIF($L$20:L1020,"&lt;&gt;")&lt;1101,11,COUNTIF($L$20:L1020,"&lt;&gt;")&lt;1201,12,COUNTIF($L$20:L1020,"&lt;&gt;")&lt;1301,13,COUNTIF($L$20:L1020,"&lt;&gt;")&lt;1401,14,COUNTIF($L$20:L1020,"&lt;&gt;")&lt;1501,15,COUNTIF($L$20:L1020,"&lt;&gt;")&lt;1601,16,COUNTIF($L$20:L1020,"&lt;&gt;")&lt;1701,17,COUNTIF($L$20:L1020,"&lt;&gt;")&lt;1801,18,COUNTIF($L$20:L1020,"&lt;&gt;")&lt;1901,19,COUNTIF($L$20:L1020,"&lt;&gt;")&lt;2001,20,COUNTIF($L$20:L1020,"&lt;&gt;")&lt;2101,21,COUNTIF($L$20:L1020,"&lt;&gt;")&lt;2201,22,COUNTIF($L$20:L1020,"&lt;&gt;")&lt;2301,23,COUNTIF($L$20:L1020,"&lt;&gt;")&lt;2401,24,COUNTIF($L$20:L1020,"&lt;&gt;")&lt;2501,25,COUNTIF($L$20:L1020,"&lt;&gt;")&lt;2601,26,COUNTIF($L$20:L1020,"&lt;&gt;")&lt;2701,27,COUNTIF($L$20:L1020,"&lt;&gt;")&lt;2801,28,COUNTIF($L$20:L1020,"&lt;&gt;")&lt;2901,29,COUNTIF($L$20:L1020,"&lt;&gt;")&lt;3001,30),"")</f>
        <v/>
      </c>
      <c r="AM1020" t="str">
        <f t="shared" si="75"/>
        <v/>
      </c>
      <c r="AN1020" t="str">
        <f t="shared" si="79"/>
        <v/>
      </c>
      <c r="AP1020" t="str">
        <f t="shared" si="78"/>
        <v/>
      </c>
      <c r="AQ1020" t="str">
        <f>IF(AO1020="","",COUNTIFS(AM1020:$AM$3019,AO1020))</f>
        <v/>
      </c>
    </row>
    <row r="1021" spans="1:43" x14ac:dyDescent="0.25">
      <c r="A1021" s="6" t="str">
        <f>IF(COUNT($A$20:A1020)&lt;&gt;$B$4,IF(A1020="","",A1020+1),"")</f>
        <v/>
      </c>
      <c r="B1021" s="3"/>
      <c r="C1021" s="3"/>
      <c r="D1021" s="122"/>
      <c r="E1021" s="3"/>
      <c r="F1021" s="3"/>
      <c r="G1021" s="3"/>
      <c r="H1021" s="3"/>
      <c r="I1021" s="120"/>
      <c r="J1021" s="3"/>
      <c r="K1021" s="95" t="str" cm="1">
        <f t="array" ref="K1021">IF(OR($J$14 = "A",$J$14 = "B",$J$14 = "C"),IF(I1021="","",IF(LEN(I1021)&gt;2,_xlfn.IFS(ISNUMBER(SEARCH("_",I1021)),I1021,ISNUMBER(SEARCH(", ",I1021)),SUBSTITUTE(I1021,", ","_"),ISNUMBER(SEARCH("/ ",I1021)),SUBSTITUTE(I1021,"/ ","_"),ISNUMBER(SEARCH(",",I1021)),SUBSTITUTE(I1021,",","_"),ISNUMBER(SEARCH("/",I1021)),SUBSTITUTE(I1021,"/","_"),ISNUMBER(SEARCH("",I1021)),I1021),I1021)),IF(OR($J$14 = "J",$J$14 = "K"),"",IF(D1021="","",IF(LEN(D1021)&gt;2,_xlfn.IFS(ISNUMBER(SEARCH("_",D1021)),D1021,ISNUMBER(SEARCH(", ",D1021)),SUBSTITUTE(D1021,", ","_"),ISNUMBER(SEARCH("/ ",D1021)),SUBSTITUTE(D1021,"/ ","_"),ISNUMBER(SEARCH(",",D1021)),SUBSTITUTE(D1021,",","_"),ISNUMBER(SEARCH("/",D1021)),SUBSTITUTE(D1021,"/","_"),ISNUMBER(SEARCH("",D1021)),D1021),D1021))))</f>
        <v/>
      </c>
      <c r="L1021" s="1"/>
      <c r="M1021" s="1" t="str">
        <f t="shared" si="76"/>
        <v/>
      </c>
      <c r="N1021" s="94" t="str">
        <f>IF($L1021="None","",IF(ISERROR(VLOOKUP($L1021,Info!$B$4:$B$266,1,FALSE)),"",VLOOKUP($L1021,Info!$B$4:$L$266,5,FALSE)))</f>
        <v/>
      </c>
      <c r="O1021" s="94" t="str">
        <f>IF(K1021="","",IF(AND($J$12&lt;&gt;"ABC",N1021="3"),"BAC",IF(N1021="3","ABC",IF($J$12&lt;&gt;"ABC",IF($J$10="Standard",VLOOKUP(K1021,Info!$BE$4:$BF$481,2,FALSE),VLOOKUP(K1021,Info!$BI$4:$BJ$482,2,FALSE)),IF($J$10="Standard",VLOOKUP(K1021,Info!$AG$4:$AH$2994,2,FALSE),VLOOKUP(K1021,Info!$AK$4:$AL$2997,2,FALSE))))))</f>
        <v/>
      </c>
      <c r="P1021" s="94" t="str">
        <f>IF($L1021="None","",IF(ISERROR(VLOOKUP($L1021,Info!$B$4:$B$266,1,FALSE)),"",VLOOKUP($L1021,Info!$B$4:$L$266,3,FALSE)))</f>
        <v/>
      </c>
      <c r="Q1021" s="96" t="str">
        <f>IF($L1021="None","",IF(ISERROR(VLOOKUP($L1021,Info!$B$4:$B$266,1,FALSE)),"",VLOOKUP($L1021,Info!$B$4:$L$266,4,FALSE)))</f>
        <v/>
      </c>
      <c r="R1021" s="1"/>
      <c r="S1021" s="6" t="str">
        <f t="shared" si="77"/>
        <v/>
      </c>
      <c r="T1021" s="6" t="str">
        <f>IF($L1021="None","",IF(ISERROR(VLOOKUP($L1021,Info!$B$4:$B$266,1,FALSE)),"",VLOOKUP($L1021,Info!$B$4:$L$266,11,FALSE)))</f>
        <v/>
      </c>
      <c r="U1021" s="1"/>
      <c r="V1021" s="1"/>
      <c r="W1021" s="1"/>
      <c r="X1021" s="1" t="str">
        <f>IF($L1021="None","",IF(ISERROR(VLOOKUP($L1021,Info!$B$4:$B$266,1,FALSE)),"",IF(OR(W1021="Metallic Liquid Tight",W1021="Non-Metallic Liquid Tight",W1021="LSZH",W1021="Greenfield"),VLOOKUP($L1021,Info!$B$4:$L$266,7,FALSE),"N/A")))</f>
        <v/>
      </c>
      <c r="Y1021" s="1"/>
      <c r="Z1021" s="96" t="str">
        <f>IF($L1021="None","",IF(ISERROR(VLOOKUP($L1021,Info!$B$4:$B$266,1,FALSE)),"",VLOOKUP($L1021,Info!$B$4:$L$266,9,FALSE)))</f>
        <v/>
      </c>
      <c r="AA1021" s="96" t="str">
        <f>IF($L1021="None","",IF(ISERROR(VLOOKUP($L1021,Info!$B$4:$B$266,1,FALSE)),"",VLOOKUP($L1021,Info!$B$4:$L$266,8,FALSE)))</f>
        <v/>
      </c>
      <c r="AB1021" s="96" t="str">
        <f>IF($L1021="None","",IF(ISERROR(VLOOKUP($L1021,Info!$B$4:$B$266,1,FALSE)),"",VLOOKUP($L1021,Info!$B$4:$L$266,10,FALSE)))</f>
        <v/>
      </c>
      <c r="AC1021" s="1" t="str">
        <f>IF(W1021="SO Cable","Black,White",IF(O1021="","",IF(P1021="","",IF($J$12&lt;&gt;"ABC",IF(P1021&lt;="250",VLOOKUP(O1021,Info!$AZ$4:$BB$22,3,FALSE),VLOOKUP(O1021,Info!$AZ$23:$BB$39,3,FALSE)),IF(P1021&lt;="250",VLOOKUP(O1021,Info!$AO$4:$AQ$22,3,FALSE),VLOOKUP(O1021,Info!$AO$23:$AP$39,3,FALSE))))))</f>
        <v/>
      </c>
      <c r="AD1021" s="1"/>
      <c r="AE1021" s="1" t="str">
        <f>IF($L1021="None","",IF(ISERROR(VLOOKUP($L1021,Info!$B$4:$B$266,1,FALSE)),"",VLOOKUP($L1021,Info!$B$4:$L$266,4,FALSE)))</f>
        <v/>
      </c>
      <c r="AF1021" s="1" t="str">
        <f>IF($L1021="None","",IF(ISERROR(VLOOKUP($L1021,Info!$B$4:$B$266,1,FALSE)),"",VLOOKUP($L1021,Info!$B$4:$L$266,6,FALSE)))</f>
        <v/>
      </c>
      <c r="AG1021" s="1"/>
      <c r="AH1021" s="33" t="str" cm="1">
        <f t="array" ref="AH1021">IF(AND(L1021&lt;&gt;"",O1021&lt;&gt;"",R1021:S1021&lt;&gt;"",W1021:X1021&lt;&gt;"",Z1021:AA1021&lt;&gt;"",AC1021&lt;&gt;""),"Good","Bad")</f>
        <v>Bad</v>
      </c>
      <c r="AL1021" t="str" cm="1">
        <f t="array" ref="AL1021">IF(R1021&gt;0,_xlfn.IFS(COUNTIF($L$20:L1021,"&lt;&gt;")&lt;101,1,COUNTIF($L$20:L1021,"&lt;&gt;")&lt;201,2,COUNTIF($L$20:L1021,"&lt;&gt;")&lt;301,3,COUNTIF($L$20:L1021,"&lt;&gt;")&lt;401,4,COUNTIF($L$20:L1021,"&lt;&gt;")&lt;501,5,COUNTIF($L$20:L1021,"&lt;&gt;")&lt;601,6,COUNTIF($L$20:L1021,"&lt;&gt;")&lt;701,7,COUNTIF($L$20:L1021,"&lt;&gt;")&lt;801,8,COUNTIF($L$20:L1021,"&lt;&gt;")&lt;901,9,COUNTIF($L$20:L1021,"&lt;&gt;")&lt;1001,10,COUNTIF($L$20:L1021,"&lt;&gt;")&lt;1101,11,COUNTIF($L$20:L1021,"&lt;&gt;")&lt;1201,12,COUNTIF($L$20:L1021,"&lt;&gt;")&lt;1301,13,COUNTIF($L$20:L1021,"&lt;&gt;")&lt;1401,14,COUNTIF($L$20:L1021,"&lt;&gt;")&lt;1501,15,COUNTIF($L$20:L1021,"&lt;&gt;")&lt;1601,16,COUNTIF($L$20:L1021,"&lt;&gt;")&lt;1701,17,COUNTIF($L$20:L1021,"&lt;&gt;")&lt;1801,18,COUNTIF($L$20:L1021,"&lt;&gt;")&lt;1901,19,COUNTIF($L$20:L1021,"&lt;&gt;")&lt;2001,20,COUNTIF($L$20:L1021,"&lt;&gt;")&lt;2101,21,COUNTIF($L$20:L1021,"&lt;&gt;")&lt;2201,22,COUNTIF($L$20:L1021,"&lt;&gt;")&lt;2301,23,COUNTIF($L$20:L1021,"&lt;&gt;")&lt;2401,24,COUNTIF($L$20:L1021,"&lt;&gt;")&lt;2501,25,COUNTIF($L$20:L1021,"&lt;&gt;")&lt;2601,26,COUNTIF($L$20:L1021,"&lt;&gt;")&lt;2701,27,COUNTIF($L$20:L1021,"&lt;&gt;")&lt;2801,28,COUNTIF($L$20:L1021,"&lt;&gt;")&lt;2901,29,COUNTIF($L$20:L1021,"&lt;&gt;")&lt;3001,30),"")</f>
        <v/>
      </c>
      <c r="AM1021" t="str">
        <f t="shared" si="75"/>
        <v/>
      </c>
      <c r="AN1021" t="str">
        <f t="shared" si="79"/>
        <v/>
      </c>
      <c r="AP1021" t="str">
        <f t="shared" si="78"/>
        <v/>
      </c>
      <c r="AQ1021" t="str">
        <f>IF(AO1021="","",COUNTIFS(AM1021:$AM$3019,AO1021))</f>
        <v/>
      </c>
    </row>
    <row r="1022" spans="1:43" x14ac:dyDescent="0.25">
      <c r="A1022" s="6" t="str">
        <f>IF(COUNT($A$20:A1021)&lt;&gt;$B$4,IF(A1021="","",A1021+1),"")</f>
        <v/>
      </c>
      <c r="B1022" s="3"/>
      <c r="C1022" s="3"/>
      <c r="D1022" s="122"/>
      <c r="E1022" s="3"/>
      <c r="F1022" s="3"/>
      <c r="G1022" s="3"/>
      <c r="H1022" s="3"/>
      <c r="I1022" s="120"/>
      <c r="J1022" s="3"/>
      <c r="K1022" s="95" t="str" cm="1">
        <f t="array" ref="K1022">IF(OR($J$14 = "A",$J$14 = "B",$J$14 = "C"),IF(I1022="","",IF(LEN(I1022)&gt;2,_xlfn.IFS(ISNUMBER(SEARCH("_",I1022)),I1022,ISNUMBER(SEARCH(", ",I1022)),SUBSTITUTE(I1022,", ","_"),ISNUMBER(SEARCH("/ ",I1022)),SUBSTITUTE(I1022,"/ ","_"),ISNUMBER(SEARCH(",",I1022)),SUBSTITUTE(I1022,",","_"),ISNUMBER(SEARCH("/",I1022)),SUBSTITUTE(I1022,"/","_"),ISNUMBER(SEARCH("",I1022)),I1022),I1022)),IF(OR($J$14 = "J",$J$14 = "K"),"",IF(D1022="","",IF(LEN(D1022)&gt;2,_xlfn.IFS(ISNUMBER(SEARCH("_",D1022)),D1022,ISNUMBER(SEARCH(", ",D1022)),SUBSTITUTE(D1022,", ","_"),ISNUMBER(SEARCH("/ ",D1022)),SUBSTITUTE(D1022,"/ ","_"),ISNUMBER(SEARCH(",",D1022)),SUBSTITUTE(D1022,",","_"),ISNUMBER(SEARCH("/",D1022)),SUBSTITUTE(D1022,"/","_"),ISNUMBER(SEARCH("",D1022)),D1022),D1022))))</f>
        <v/>
      </c>
      <c r="L1022" s="1"/>
      <c r="M1022" s="1" t="str">
        <f t="shared" si="76"/>
        <v/>
      </c>
      <c r="N1022" s="94" t="str">
        <f>IF($L1022="None","",IF(ISERROR(VLOOKUP($L1022,Info!$B$4:$B$266,1,FALSE)),"",VLOOKUP($L1022,Info!$B$4:$L$266,5,FALSE)))</f>
        <v/>
      </c>
      <c r="O1022" s="94" t="str">
        <f>IF(K1022="","",IF(AND($J$12&lt;&gt;"ABC",N1022="3"),"BAC",IF(N1022="3","ABC",IF($J$12&lt;&gt;"ABC",IF($J$10="Standard",VLOOKUP(K1022,Info!$BE$4:$BF$481,2,FALSE),VLOOKUP(K1022,Info!$BI$4:$BJ$482,2,FALSE)),IF($J$10="Standard",VLOOKUP(K1022,Info!$AG$4:$AH$2994,2,FALSE),VLOOKUP(K1022,Info!$AK$4:$AL$2997,2,FALSE))))))</f>
        <v/>
      </c>
      <c r="P1022" s="94" t="str">
        <f>IF($L1022="None","",IF(ISERROR(VLOOKUP($L1022,Info!$B$4:$B$266,1,FALSE)),"",VLOOKUP($L1022,Info!$B$4:$L$266,3,FALSE)))</f>
        <v/>
      </c>
      <c r="Q1022" s="96" t="str">
        <f>IF($L1022="None","",IF(ISERROR(VLOOKUP($L1022,Info!$B$4:$B$266,1,FALSE)),"",VLOOKUP($L1022,Info!$B$4:$L$266,4,FALSE)))</f>
        <v/>
      </c>
      <c r="R1022" s="1"/>
      <c r="S1022" s="6" t="str">
        <f t="shared" si="77"/>
        <v/>
      </c>
      <c r="T1022" s="6" t="str">
        <f>IF($L1022="None","",IF(ISERROR(VLOOKUP($L1022,Info!$B$4:$B$266,1,FALSE)),"",VLOOKUP($L1022,Info!$B$4:$L$266,11,FALSE)))</f>
        <v/>
      </c>
      <c r="U1022" s="1"/>
      <c r="V1022" s="1"/>
      <c r="W1022" s="1"/>
      <c r="X1022" s="1" t="str">
        <f>IF($L1022="None","",IF(ISERROR(VLOOKUP($L1022,Info!$B$4:$B$266,1,FALSE)),"",IF(OR(W1022="Metallic Liquid Tight",W1022="Non-Metallic Liquid Tight",W1022="LSZH",W1022="Greenfield"),VLOOKUP($L1022,Info!$B$4:$L$266,7,FALSE),"N/A")))</f>
        <v/>
      </c>
      <c r="Y1022" s="1"/>
      <c r="Z1022" s="96" t="str">
        <f>IF($L1022="None","",IF(ISERROR(VLOOKUP($L1022,Info!$B$4:$B$266,1,FALSE)),"",VLOOKUP($L1022,Info!$B$4:$L$266,9,FALSE)))</f>
        <v/>
      </c>
      <c r="AA1022" s="96" t="str">
        <f>IF($L1022="None","",IF(ISERROR(VLOOKUP($L1022,Info!$B$4:$B$266,1,FALSE)),"",VLOOKUP($L1022,Info!$B$4:$L$266,8,FALSE)))</f>
        <v/>
      </c>
      <c r="AB1022" s="96" t="str">
        <f>IF($L1022="None","",IF(ISERROR(VLOOKUP($L1022,Info!$B$4:$B$266,1,FALSE)),"",VLOOKUP($L1022,Info!$B$4:$L$266,10,FALSE)))</f>
        <v/>
      </c>
      <c r="AC1022" s="1" t="str">
        <f>IF(W1022="SO Cable","Black,White",IF(O1022="","",IF(P1022="","",IF($J$12&lt;&gt;"ABC",IF(P1022&lt;="250",VLOOKUP(O1022,Info!$AZ$4:$BB$22,3,FALSE),VLOOKUP(O1022,Info!$AZ$23:$BB$39,3,FALSE)),IF(P1022&lt;="250",VLOOKUP(O1022,Info!$AO$4:$AQ$22,3,FALSE),VLOOKUP(O1022,Info!$AO$23:$AP$39,3,FALSE))))))</f>
        <v/>
      </c>
      <c r="AD1022" s="1"/>
      <c r="AE1022" s="1" t="str">
        <f>IF($L1022="None","",IF(ISERROR(VLOOKUP($L1022,Info!$B$4:$B$266,1,FALSE)),"",VLOOKUP($L1022,Info!$B$4:$L$266,4,FALSE)))</f>
        <v/>
      </c>
      <c r="AF1022" s="1" t="str">
        <f>IF($L1022="None","",IF(ISERROR(VLOOKUP($L1022,Info!$B$4:$B$266,1,FALSE)),"",VLOOKUP($L1022,Info!$B$4:$L$266,6,FALSE)))</f>
        <v/>
      </c>
      <c r="AG1022" s="1"/>
      <c r="AH1022" s="33" t="str" cm="1">
        <f t="array" ref="AH1022">IF(AND(L1022&lt;&gt;"",O1022&lt;&gt;"",R1022:S1022&lt;&gt;"",W1022:X1022&lt;&gt;"",Z1022:AA1022&lt;&gt;"",AC1022&lt;&gt;""),"Good","Bad")</f>
        <v>Bad</v>
      </c>
      <c r="AL1022" t="str" cm="1">
        <f t="array" ref="AL1022">IF(R1022&gt;0,_xlfn.IFS(COUNTIF($L$20:L1022,"&lt;&gt;")&lt;101,1,COUNTIF($L$20:L1022,"&lt;&gt;")&lt;201,2,COUNTIF($L$20:L1022,"&lt;&gt;")&lt;301,3,COUNTIF($L$20:L1022,"&lt;&gt;")&lt;401,4,COUNTIF($L$20:L1022,"&lt;&gt;")&lt;501,5,COUNTIF($L$20:L1022,"&lt;&gt;")&lt;601,6,COUNTIF($L$20:L1022,"&lt;&gt;")&lt;701,7,COUNTIF($L$20:L1022,"&lt;&gt;")&lt;801,8,COUNTIF($L$20:L1022,"&lt;&gt;")&lt;901,9,COUNTIF($L$20:L1022,"&lt;&gt;")&lt;1001,10,COUNTIF($L$20:L1022,"&lt;&gt;")&lt;1101,11,COUNTIF($L$20:L1022,"&lt;&gt;")&lt;1201,12,COUNTIF($L$20:L1022,"&lt;&gt;")&lt;1301,13,COUNTIF($L$20:L1022,"&lt;&gt;")&lt;1401,14,COUNTIF($L$20:L1022,"&lt;&gt;")&lt;1501,15,COUNTIF($L$20:L1022,"&lt;&gt;")&lt;1601,16,COUNTIF($L$20:L1022,"&lt;&gt;")&lt;1701,17,COUNTIF($L$20:L1022,"&lt;&gt;")&lt;1801,18,COUNTIF($L$20:L1022,"&lt;&gt;")&lt;1901,19,COUNTIF($L$20:L1022,"&lt;&gt;")&lt;2001,20,COUNTIF($L$20:L1022,"&lt;&gt;")&lt;2101,21,COUNTIF($L$20:L1022,"&lt;&gt;")&lt;2201,22,COUNTIF($L$20:L1022,"&lt;&gt;")&lt;2301,23,COUNTIF($L$20:L1022,"&lt;&gt;")&lt;2401,24,COUNTIF($L$20:L1022,"&lt;&gt;")&lt;2501,25,COUNTIF($L$20:L1022,"&lt;&gt;")&lt;2601,26,COUNTIF($L$20:L1022,"&lt;&gt;")&lt;2701,27,COUNTIF($L$20:L1022,"&lt;&gt;")&lt;2801,28,COUNTIF($L$20:L1022,"&lt;&gt;")&lt;2901,29,COUNTIF($L$20:L1022,"&lt;&gt;")&lt;3001,30),"")</f>
        <v/>
      </c>
      <c r="AM1022" t="str">
        <f t="shared" si="75"/>
        <v/>
      </c>
      <c r="AN1022" t="str">
        <f t="shared" si="79"/>
        <v/>
      </c>
      <c r="AP1022" t="str">
        <f t="shared" si="78"/>
        <v/>
      </c>
      <c r="AQ1022" t="str">
        <f>IF(AO1022="","",COUNTIFS(AM1022:$AM$3019,AO1022))</f>
        <v/>
      </c>
    </row>
    <row r="1023" spans="1:43" x14ac:dyDescent="0.25">
      <c r="A1023" s="6" t="str">
        <f>IF(COUNT($A$20:A1022)&lt;&gt;$B$4,IF(A1022="","",A1022+1),"")</f>
        <v/>
      </c>
      <c r="B1023" s="3"/>
      <c r="C1023" s="3"/>
      <c r="D1023" s="122"/>
      <c r="E1023" s="3"/>
      <c r="F1023" s="3"/>
      <c r="G1023" s="3"/>
      <c r="H1023" s="3"/>
      <c r="I1023" s="120"/>
      <c r="J1023" s="3"/>
      <c r="K1023" s="95" t="str" cm="1">
        <f t="array" ref="K1023">IF(OR($J$14 = "A",$J$14 = "B",$J$14 = "C"),IF(I1023="","",IF(LEN(I1023)&gt;2,_xlfn.IFS(ISNUMBER(SEARCH("_",I1023)),I1023,ISNUMBER(SEARCH(", ",I1023)),SUBSTITUTE(I1023,", ","_"),ISNUMBER(SEARCH("/ ",I1023)),SUBSTITUTE(I1023,"/ ","_"),ISNUMBER(SEARCH(",",I1023)),SUBSTITUTE(I1023,",","_"),ISNUMBER(SEARCH("/",I1023)),SUBSTITUTE(I1023,"/","_"),ISNUMBER(SEARCH("",I1023)),I1023),I1023)),IF(OR($J$14 = "J",$J$14 = "K"),"",IF(D1023="","",IF(LEN(D1023)&gt;2,_xlfn.IFS(ISNUMBER(SEARCH("_",D1023)),D1023,ISNUMBER(SEARCH(", ",D1023)),SUBSTITUTE(D1023,", ","_"),ISNUMBER(SEARCH("/ ",D1023)),SUBSTITUTE(D1023,"/ ","_"),ISNUMBER(SEARCH(",",D1023)),SUBSTITUTE(D1023,",","_"),ISNUMBER(SEARCH("/",D1023)),SUBSTITUTE(D1023,"/","_"),ISNUMBER(SEARCH("",D1023)),D1023),D1023))))</f>
        <v/>
      </c>
      <c r="L1023" s="1"/>
      <c r="M1023" s="1" t="str">
        <f t="shared" si="76"/>
        <v/>
      </c>
      <c r="N1023" s="94" t="str">
        <f>IF($L1023="None","",IF(ISERROR(VLOOKUP($L1023,Info!$B$4:$B$266,1,FALSE)),"",VLOOKUP($L1023,Info!$B$4:$L$266,5,FALSE)))</f>
        <v/>
      </c>
      <c r="O1023" s="94" t="str">
        <f>IF(K1023="","",IF(AND($J$12&lt;&gt;"ABC",N1023="3"),"BAC",IF(N1023="3","ABC",IF($J$12&lt;&gt;"ABC",IF($J$10="Standard",VLOOKUP(K1023,Info!$BE$4:$BF$481,2,FALSE),VLOOKUP(K1023,Info!$BI$4:$BJ$482,2,FALSE)),IF($J$10="Standard",VLOOKUP(K1023,Info!$AG$4:$AH$2994,2,FALSE),VLOOKUP(K1023,Info!$AK$4:$AL$2997,2,FALSE))))))</f>
        <v/>
      </c>
      <c r="P1023" s="94" t="str">
        <f>IF($L1023="None","",IF(ISERROR(VLOOKUP($L1023,Info!$B$4:$B$266,1,FALSE)),"",VLOOKUP($L1023,Info!$B$4:$L$266,3,FALSE)))</f>
        <v/>
      </c>
      <c r="Q1023" s="96" t="str">
        <f>IF($L1023="None","",IF(ISERROR(VLOOKUP($L1023,Info!$B$4:$B$266,1,FALSE)),"",VLOOKUP($L1023,Info!$B$4:$L$266,4,FALSE)))</f>
        <v/>
      </c>
      <c r="R1023" s="1"/>
      <c r="S1023" s="6" t="str">
        <f t="shared" si="77"/>
        <v/>
      </c>
      <c r="T1023" s="6" t="str">
        <f>IF($L1023="None","",IF(ISERROR(VLOOKUP($L1023,Info!$B$4:$B$266,1,FALSE)),"",VLOOKUP($L1023,Info!$B$4:$L$266,11,FALSE)))</f>
        <v/>
      </c>
      <c r="U1023" s="1"/>
      <c r="V1023" s="1"/>
      <c r="W1023" s="1"/>
      <c r="X1023" s="1" t="str">
        <f>IF($L1023="None","",IF(ISERROR(VLOOKUP($L1023,Info!$B$4:$B$266,1,FALSE)),"",IF(OR(W1023="Metallic Liquid Tight",W1023="Non-Metallic Liquid Tight",W1023="LSZH",W1023="Greenfield"),VLOOKUP($L1023,Info!$B$4:$L$266,7,FALSE),"N/A")))</f>
        <v/>
      </c>
      <c r="Y1023" s="1"/>
      <c r="Z1023" s="96" t="str">
        <f>IF($L1023="None","",IF(ISERROR(VLOOKUP($L1023,Info!$B$4:$B$266,1,FALSE)),"",VLOOKUP($L1023,Info!$B$4:$L$266,9,FALSE)))</f>
        <v/>
      </c>
      <c r="AA1023" s="96" t="str">
        <f>IF($L1023="None","",IF(ISERROR(VLOOKUP($L1023,Info!$B$4:$B$266,1,FALSE)),"",VLOOKUP($L1023,Info!$B$4:$L$266,8,FALSE)))</f>
        <v/>
      </c>
      <c r="AB1023" s="96" t="str">
        <f>IF($L1023="None","",IF(ISERROR(VLOOKUP($L1023,Info!$B$4:$B$266,1,FALSE)),"",VLOOKUP($L1023,Info!$B$4:$L$266,10,FALSE)))</f>
        <v/>
      </c>
      <c r="AC1023" s="1" t="str">
        <f>IF(W1023="SO Cable","Black,White",IF(O1023="","",IF(P1023="","",IF($J$12&lt;&gt;"ABC",IF(P1023&lt;="250",VLOOKUP(O1023,Info!$AZ$4:$BB$22,3,FALSE),VLOOKUP(O1023,Info!$AZ$23:$BB$39,3,FALSE)),IF(P1023&lt;="250",VLOOKUP(O1023,Info!$AO$4:$AQ$22,3,FALSE),VLOOKUP(O1023,Info!$AO$23:$AP$39,3,FALSE))))))</f>
        <v/>
      </c>
      <c r="AD1023" s="1"/>
      <c r="AE1023" s="1" t="str">
        <f>IF($L1023="None","",IF(ISERROR(VLOOKUP($L1023,Info!$B$4:$B$266,1,FALSE)),"",VLOOKUP($L1023,Info!$B$4:$L$266,4,FALSE)))</f>
        <v/>
      </c>
      <c r="AF1023" s="1" t="str">
        <f>IF($L1023="None","",IF(ISERROR(VLOOKUP($L1023,Info!$B$4:$B$266,1,FALSE)),"",VLOOKUP($L1023,Info!$B$4:$L$266,6,FALSE)))</f>
        <v/>
      </c>
      <c r="AG1023" s="1"/>
      <c r="AH1023" s="33" t="str" cm="1">
        <f t="array" ref="AH1023">IF(AND(L1023&lt;&gt;"",O1023&lt;&gt;"",R1023:S1023&lt;&gt;"",W1023:X1023&lt;&gt;"",Z1023:AA1023&lt;&gt;"",AC1023&lt;&gt;""),"Good","Bad")</f>
        <v>Bad</v>
      </c>
      <c r="AL1023" t="str" cm="1">
        <f t="array" ref="AL1023">IF(R1023&gt;0,_xlfn.IFS(COUNTIF($L$20:L1023,"&lt;&gt;")&lt;101,1,COUNTIF($L$20:L1023,"&lt;&gt;")&lt;201,2,COUNTIF($L$20:L1023,"&lt;&gt;")&lt;301,3,COUNTIF($L$20:L1023,"&lt;&gt;")&lt;401,4,COUNTIF($L$20:L1023,"&lt;&gt;")&lt;501,5,COUNTIF($L$20:L1023,"&lt;&gt;")&lt;601,6,COUNTIF($L$20:L1023,"&lt;&gt;")&lt;701,7,COUNTIF($L$20:L1023,"&lt;&gt;")&lt;801,8,COUNTIF($L$20:L1023,"&lt;&gt;")&lt;901,9,COUNTIF($L$20:L1023,"&lt;&gt;")&lt;1001,10,COUNTIF($L$20:L1023,"&lt;&gt;")&lt;1101,11,COUNTIF($L$20:L1023,"&lt;&gt;")&lt;1201,12,COUNTIF($L$20:L1023,"&lt;&gt;")&lt;1301,13,COUNTIF($L$20:L1023,"&lt;&gt;")&lt;1401,14,COUNTIF($L$20:L1023,"&lt;&gt;")&lt;1501,15,COUNTIF($L$20:L1023,"&lt;&gt;")&lt;1601,16,COUNTIF($L$20:L1023,"&lt;&gt;")&lt;1701,17,COUNTIF($L$20:L1023,"&lt;&gt;")&lt;1801,18,COUNTIF($L$20:L1023,"&lt;&gt;")&lt;1901,19,COUNTIF($L$20:L1023,"&lt;&gt;")&lt;2001,20,COUNTIF($L$20:L1023,"&lt;&gt;")&lt;2101,21,COUNTIF($L$20:L1023,"&lt;&gt;")&lt;2201,22,COUNTIF($L$20:L1023,"&lt;&gt;")&lt;2301,23,COUNTIF($L$20:L1023,"&lt;&gt;")&lt;2401,24,COUNTIF($L$20:L1023,"&lt;&gt;")&lt;2501,25,COUNTIF($L$20:L1023,"&lt;&gt;")&lt;2601,26,COUNTIF($L$20:L1023,"&lt;&gt;")&lt;2701,27,COUNTIF($L$20:L1023,"&lt;&gt;")&lt;2801,28,COUNTIF($L$20:L1023,"&lt;&gt;")&lt;2901,29,COUNTIF($L$20:L1023,"&lt;&gt;")&lt;3001,30),"")</f>
        <v/>
      </c>
      <c r="AM1023" t="str">
        <f t="shared" si="75"/>
        <v/>
      </c>
      <c r="AN1023" t="str">
        <f t="shared" si="79"/>
        <v/>
      </c>
      <c r="AP1023" t="str">
        <f t="shared" si="78"/>
        <v/>
      </c>
      <c r="AQ1023" t="str">
        <f>IF(AO1023="","",COUNTIFS(AM1023:$AM$3019,AO1023))</f>
        <v/>
      </c>
    </row>
    <row r="1024" spans="1:43" x14ac:dyDescent="0.25">
      <c r="A1024" s="6" t="str">
        <f>IF(COUNT($A$20:A1023)&lt;&gt;$B$4,IF(A1023="","",A1023+1),"")</f>
        <v/>
      </c>
      <c r="B1024" s="3"/>
      <c r="C1024" s="3"/>
      <c r="D1024" s="122"/>
      <c r="E1024" s="3"/>
      <c r="F1024" s="3"/>
      <c r="G1024" s="3"/>
      <c r="H1024" s="3"/>
      <c r="I1024" s="120"/>
      <c r="J1024" s="3"/>
      <c r="K1024" s="95" t="str" cm="1">
        <f t="array" ref="K1024">IF(OR($J$14 = "A",$J$14 = "B",$J$14 = "C"),IF(I1024="","",IF(LEN(I1024)&gt;2,_xlfn.IFS(ISNUMBER(SEARCH("_",I1024)),I1024,ISNUMBER(SEARCH(", ",I1024)),SUBSTITUTE(I1024,", ","_"),ISNUMBER(SEARCH("/ ",I1024)),SUBSTITUTE(I1024,"/ ","_"),ISNUMBER(SEARCH(",",I1024)),SUBSTITUTE(I1024,",","_"),ISNUMBER(SEARCH("/",I1024)),SUBSTITUTE(I1024,"/","_"),ISNUMBER(SEARCH("",I1024)),I1024),I1024)),IF(OR($J$14 = "J",$J$14 = "K"),"",IF(D1024="","",IF(LEN(D1024)&gt;2,_xlfn.IFS(ISNUMBER(SEARCH("_",D1024)),D1024,ISNUMBER(SEARCH(", ",D1024)),SUBSTITUTE(D1024,", ","_"),ISNUMBER(SEARCH("/ ",D1024)),SUBSTITUTE(D1024,"/ ","_"),ISNUMBER(SEARCH(",",D1024)),SUBSTITUTE(D1024,",","_"),ISNUMBER(SEARCH("/",D1024)),SUBSTITUTE(D1024,"/","_"),ISNUMBER(SEARCH("",D1024)),D1024),D1024))))</f>
        <v/>
      </c>
      <c r="L1024" s="1"/>
      <c r="M1024" s="1" t="str">
        <f t="shared" si="76"/>
        <v/>
      </c>
      <c r="N1024" s="94" t="str">
        <f>IF($L1024="None","",IF(ISERROR(VLOOKUP($L1024,Info!$B$4:$B$266,1,FALSE)),"",VLOOKUP($L1024,Info!$B$4:$L$266,5,FALSE)))</f>
        <v/>
      </c>
      <c r="O1024" s="94" t="str">
        <f>IF(K1024="","",IF(AND($J$12&lt;&gt;"ABC",N1024="3"),"BAC",IF(N1024="3","ABC",IF($J$12&lt;&gt;"ABC",IF($J$10="Standard",VLOOKUP(K1024,Info!$BE$4:$BF$481,2,FALSE),VLOOKUP(K1024,Info!$BI$4:$BJ$482,2,FALSE)),IF($J$10="Standard",VLOOKUP(K1024,Info!$AG$4:$AH$2994,2,FALSE),VLOOKUP(K1024,Info!$AK$4:$AL$2997,2,FALSE))))))</f>
        <v/>
      </c>
      <c r="P1024" s="94" t="str">
        <f>IF($L1024="None","",IF(ISERROR(VLOOKUP($L1024,Info!$B$4:$B$266,1,FALSE)),"",VLOOKUP($L1024,Info!$B$4:$L$266,3,FALSE)))</f>
        <v/>
      </c>
      <c r="Q1024" s="96" t="str">
        <f>IF($L1024="None","",IF(ISERROR(VLOOKUP($L1024,Info!$B$4:$B$266,1,FALSE)),"",VLOOKUP($L1024,Info!$B$4:$L$266,4,FALSE)))</f>
        <v/>
      </c>
      <c r="R1024" s="1"/>
      <c r="S1024" s="6" t="str">
        <f t="shared" si="77"/>
        <v/>
      </c>
      <c r="T1024" s="6" t="str">
        <f>IF($L1024="None","",IF(ISERROR(VLOOKUP($L1024,Info!$B$4:$B$266,1,FALSE)),"",VLOOKUP($L1024,Info!$B$4:$L$266,11,FALSE)))</f>
        <v/>
      </c>
      <c r="U1024" s="1"/>
      <c r="V1024" s="1"/>
      <c r="W1024" s="1"/>
      <c r="X1024" s="1" t="str">
        <f>IF($L1024="None","",IF(ISERROR(VLOOKUP($L1024,Info!$B$4:$B$266,1,FALSE)),"",IF(OR(W1024="Metallic Liquid Tight",W1024="Non-Metallic Liquid Tight",W1024="LSZH",W1024="Greenfield"),VLOOKUP($L1024,Info!$B$4:$L$266,7,FALSE),"N/A")))</f>
        <v/>
      </c>
      <c r="Y1024" s="1"/>
      <c r="Z1024" s="96" t="str">
        <f>IF($L1024="None","",IF(ISERROR(VLOOKUP($L1024,Info!$B$4:$B$266,1,FALSE)),"",VLOOKUP($L1024,Info!$B$4:$L$266,9,FALSE)))</f>
        <v/>
      </c>
      <c r="AA1024" s="96" t="str">
        <f>IF($L1024="None","",IF(ISERROR(VLOOKUP($L1024,Info!$B$4:$B$266,1,FALSE)),"",VLOOKUP($L1024,Info!$B$4:$L$266,8,FALSE)))</f>
        <v/>
      </c>
      <c r="AB1024" s="96" t="str">
        <f>IF($L1024="None","",IF(ISERROR(VLOOKUP($L1024,Info!$B$4:$B$266,1,FALSE)),"",VLOOKUP($L1024,Info!$B$4:$L$266,10,FALSE)))</f>
        <v/>
      </c>
      <c r="AC1024" s="1" t="str">
        <f>IF(W1024="SO Cable","Black,White",IF(O1024="","",IF(P1024="","",IF($J$12&lt;&gt;"ABC",IF(P1024&lt;="250",VLOOKUP(O1024,Info!$AZ$4:$BB$22,3,FALSE),VLOOKUP(O1024,Info!$AZ$23:$BB$39,3,FALSE)),IF(P1024&lt;="250",VLOOKUP(O1024,Info!$AO$4:$AQ$22,3,FALSE),VLOOKUP(O1024,Info!$AO$23:$AP$39,3,FALSE))))))</f>
        <v/>
      </c>
      <c r="AD1024" s="1"/>
      <c r="AE1024" s="1" t="str">
        <f>IF($L1024="None","",IF(ISERROR(VLOOKUP($L1024,Info!$B$4:$B$266,1,FALSE)),"",VLOOKUP($L1024,Info!$B$4:$L$266,4,FALSE)))</f>
        <v/>
      </c>
      <c r="AF1024" s="1" t="str">
        <f>IF($L1024="None","",IF(ISERROR(VLOOKUP($L1024,Info!$B$4:$B$266,1,FALSE)),"",VLOOKUP($L1024,Info!$B$4:$L$266,6,FALSE)))</f>
        <v/>
      </c>
      <c r="AG1024" s="1"/>
      <c r="AH1024" s="33" t="str" cm="1">
        <f t="array" ref="AH1024">IF(AND(L1024&lt;&gt;"",O1024&lt;&gt;"",R1024:S1024&lt;&gt;"",W1024:X1024&lt;&gt;"",Z1024:AA1024&lt;&gt;"",AC1024&lt;&gt;""),"Good","Bad")</f>
        <v>Bad</v>
      </c>
      <c r="AL1024" t="str" cm="1">
        <f t="array" ref="AL1024">IF(R1024&gt;0,_xlfn.IFS(COUNTIF($L$20:L1024,"&lt;&gt;")&lt;101,1,COUNTIF($L$20:L1024,"&lt;&gt;")&lt;201,2,COUNTIF($L$20:L1024,"&lt;&gt;")&lt;301,3,COUNTIF($L$20:L1024,"&lt;&gt;")&lt;401,4,COUNTIF($L$20:L1024,"&lt;&gt;")&lt;501,5,COUNTIF($L$20:L1024,"&lt;&gt;")&lt;601,6,COUNTIF($L$20:L1024,"&lt;&gt;")&lt;701,7,COUNTIF($L$20:L1024,"&lt;&gt;")&lt;801,8,COUNTIF($L$20:L1024,"&lt;&gt;")&lt;901,9,COUNTIF($L$20:L1024,"&lt;&gt;")&lt;1001,10,COUNTIF($L$20:L1024,"&lt;&gt;")&lt;1101,11,COUNTIF($L$20:L1024,"&lt;&gt;")&lt;1201,12,COUNTIF($L$20:L1024,"&lt;&gt;")&lt;1301,13,COUNTIF($L$20:L1024,"&lt;&gt;")&lt;1401,14,COUNTIF($L$20:L1024,"&lt;&gt;")&lt;1501,15,COUNTIF($L$20:L1024,"&lt;&gt;")&lt;1601,16,COUNTIF($L$20:L1024,"&lt;&gt;")&lt;1701,17,COUNTIF($L$20:L1024,"&lt;&gt;")&lt;1801,18,COUNTIF($L$20:L1024,"&lt;&gt;")&lt;1901,19,COUNTIF($L$20:L1024,"&lt;&gt;")&lt;2001,20,COUNTIF($L$20:L1024,"&lt;&gt;")&lt;2101,21,COUNTIF($L$20:L1024,"&lt;&gt;")&lt;2201,22,COUNTIF($L$20:L1024,"&lt;&gt;")&lt;2301,23,COUNTIF($L$20:L1024,"&lt;&gt;")&lt;2401,24,COUNTIF($L$20:L1024,"&lt;&gt;")&lt;2501,25,COUNTIF($L$20:L1024,"&lt;&gt;")&lt;2601,26,COUNTIF($L$20:L1024,"&lt;&gt;")&lt;2701,27,COUNTIF($L$20:L1024,"&lt;&gt;")&lt;2801,28,COUNTIF($L$20:L1024,"&lt;&gt;")&lt;2901,29,COUNTIF($L$20:L1024,"&lt;&gt;")&lt;3001,30),"")</f>
        <v/>
      </c>
      <c r="AM1024" t="str">
        <f t="shared" si="75"/>
        <v/>
      </c>
      <c r="AN1024" t="str">
        <f t="shared" si="79"/>
        <v/>
      </c>
      <c r="AP1024" t="str">
        <f t="shared" si="78"/>
        <v/>
      </c>
      <c r="AQ1024" t="str">
        <f>IF(AO1024="","",COUNTIFS(AM1024:$AM$3019,AO1024))</f>
        <v/>
      </c>
    </row>
    <row r="1025" spans="1:43" x14ac:dyDescent="0.25">
      <c r="A1025" s="6" t="str">
        <f>IF(COUNT($A$20:A1024)&lt;&gt;$B$4,IF(A1024="","",A1024+1),"")</f>
        <v/>
      </c>
      <c r="B1025" s="3"/>
      <c r="C1025" s="3"/>
      <c r="D1025" s="122"/>
      <c r="E1025" s="3"/>
      <c r="F1025" s="3"/>
      <c r="G1025" s="3"/>
      <c r="H1025" s="3"/>
      <c r="I1025" s="120"/>
      <c r="J1025" s="3"/>
      <c r="K1025" s="95" t="str" cm="1">
        <f t="array" ref="K1025">IF(OR($J$14 = "A",$J$14 = "B",$J$14 = "C"),IF(I1025="","",IF(LEN(I1025)&gt;2,_xlfn.IFS(ISNUMBER(SEARCH("_",I1025)),I1025,ISNUMBER(SEARCH(", ",I1025)),SUBSTITUTE(I1025,", ","_"),ISNUMBER(SEARCH("/ ",I1025)),SUBSTITUTE(I1025,"/ ","_"),ISNUMBER(SEARCH(",",I1025)),SUBSTITUTE(I1025,",","_"),ISNUMBER(SEARCH("/",I1025)),SUBSTITUTE(I1025,"/","_"),ISNUMBER(SEARCH("",I1025)),I1025),I1025)),IF(OR($J$14 = "J",$J$14 = "K"),"",IF(D1025="","",IF(LEN(D1025)&gt;2,_xlfn.IFS(ISNUMBER(SEARCH("_",D1025)),D1025,ISNUMBER(SEARCH(", ",D1025)),SUBSTITUTE(D1025,", ","_"),ISNUMBER(SEARCH("/ ",D1025)),SUBSTITUTE(D1025,"/ ","_"),ISNUMBER(SEARCH(",",D1025)),SUBSTITUTE(D1025,",","_"),ISNUMBER(SEARCH("/",D1025)),SUBSTITUTE(D1025,"/","_"),ISNUMBER(SEARCH("",D1025)),D1025),D1025))))</f>
        <v/>
      </c>
      <c r="L1025" s="1"/>
      <c r="M1025" s="1" t="str">
        <f t="shared" si="76"/>
        <v/>
      </c>
      <c r="N1025" s="94" t="str">
        <f>IF($L1025="None","",IF(ISERROR(VLOOKUP($L1025,Info!$B$4:$B$266,1,FALSE)),"",VLOOKUP($L1025,Info!$B$4:$L$266,5,FALSE)))</f>
        <v/>
      </c>
      <c r="O1025" s="94" t="str">
        <f>IF(K1025="","",IF(AND($J$12&lt;&gt;"ABC",N1025="3"),"BAC",IF(N1025="3","ABC",IF($J$12&lt;&gt;"ABC",IF($J$10="Standard",VLOOKUP(K1025,Info!$BE$4:$BF$481,2,FALSE),VLOOKUP(K1025,Info!$BI$4:$BJ$482,2,FALSE)),IF($J$10="Standard",VLOOKUP(K1025,Info!$AG$4:$AH$2994,2,FALSE),VLOOKUP(K1025,Info!$AK$4:$AL$2997,2,FALSE))))))</f>
        <v/>
      </c>
      <c r="P1025" s="94" t="str">
        <f>IF($L1025="None","",IF(ISERROR(VLOOKUP($L1025,Info!$B$4:$B$266,1,FALSE)),"",VLOOKUP($L1025,Info!$B$4:$L$266,3,FALSE)))</f>
        <v/>
      </c>
      <c r="Q1025" s="96" t="str">
        <f>IF($L1025="None","",IF(ISERROR(VLOOKUP($L1025,Info!$B$4:$B$266,1,FALSE)),"",VLOOKUP($L1025,Info!$B$4:$L$266,4,FALSE)))</f>
        <v/>
      </c>
      <c r="R1025" s="1"/>
      <c r="S1025" s="6" t="str">
        <f t="shared" si="77"/>
        <v/>
      </c>
      <c r="T1025" s="6" t="str">
        <f>IF($L1025="None","",IF(ISERROR(VLOOKUP($L1025,Info!$B$4:$B$266,1,FALSE)),"",VLOOKUP($L1025,Info!$B$4:$L$266,11,FALSE)))</f>
        <v/>
      </c>
      <c r="U1025" s="1"/>
      <c r="V1025" s="1"/>
      <c r="W1025" s="1"/>
      <c r="X1025" s="1" t="str">
        <f>IF($L1025="None","",IF(ISERROR(VLOOKUP($L1025,Info!$B$4:$B$266,1,FALSE)),"",IF(OR(W1025="Metallic Liquid Tight",W1025="Non-Metallic Liquid Tight",W1025="LSZH",W1025="Greenfield"),VLOOKUP($L1025,Info!$B$4:$L$266,7,FALSE),"N/A")))</f>
        <v/>
      </c>
      <c r="Y1025" s="1"/>
      <c r="Z1025" s="96" t="str">
        <f>IF($L1025="None","",IF(ISERROR(VLOOKUP($L1025,Info!$B$4:$B$266,1,FALSE)),"",VLOOKUP($L1025,Info!$B$4:$L$266,9,FALSE)))</f>
        <v/>
      </c>
      <c r="AA1025" s="96" t="str">
        <f>IF($L1025="None","",IF(ISERROR(VLOOKUP($L1025,Info!$B$4:$B$266,1,FALSE)),"",VLOOKUP($L1025,Info!$B$4:$L$266,8,FALSE)))</f>
        <v/>
      </c>
      <c r="AB1025" s="96" t="str">
        <f>IF($L1025="None","",IF(ISERROR(VLOOKUP($L1025,Info!$B$4:$B$266,1,FALSE)),"",VLOOKUP($L1025,Info!$B$4:$L$266,10,FALSE)))</f>
        <v/>
      </c>
      <c r="AC1025" s="1" t="str">
        <f>IF(W1025="SO Cable","Black,White",IF(O1025="","",IF(P1025="","",IF($J$12&lt;&gt;"ABC",IF(P1025&lt;="250",VLOOKUP(O1025,Info!$AZ$4:$BB$22,3,FALSE),VLOOKUP(O1025,Info!$AZ$23:$BB$39,3,FALSE)),IF(P1025&lt;="250",VLOOKUP(O1025,Info!$AO$4:$AQ$22,3,FALSE),VLOOKUP(O1025,Info!$AO$23:$AP$39,3,FALSE))))))</f>
        <v/>
      </c>
      <c r="AD1025" s="1"/>
      <c r="AE1025" s="1" t="str">
        <f>IF($L1025="None","",IF(ISERROR(VLOOKUP($L1025,Info!$B$4:$B$266,1,FALSE)),"",VLOOKUP($L1025,Info!$B$4:$L$266,4,FALSE)))</f>
        <v/>
      </c>
      <c r="AF1025" s="1" t="str">
        <f>IF($L1025="None","",IF(ISERROR(VLOOKUP($L1025,Info!$B$4:$B$266,1,FALSE)),"",VLOOKUP($L1025,Info!$B$4:$L$266,6,FALSE)))</f>
        <v/>
      </c>
      <c r="AG1025" s="1"/>
      <c r="AH1025" s="33" t="str" cm="1">
        <f t="array" ref="AH1025">IF(AND(L1025&lt;&gt;"",O1025&lt;&gt;"",R1025:S1025&lt;&gt;"",W1025:X1025&lt;&gt;"",Z1025:AA1025&lt;&gt;"",AC1025&lt;&gt;""),"Good","Bad")</f>
        <v>Bad</v>
      </c>
      <c r="AL1025" t="str" cm="1">
        <f t="array" ref="AL1025">IF(R1025&gt;0,_xlfn.IFS(COUNTIF($L$20:L1025,"&lt;&gt;")&lt;101,1,COUNTIF($L$20:L1025,"&lt;&gt;")&lt;201,2,COUNTIF($L$20:L1025,"&lt;&gt;")&lt;301,3,COUNTIF($L$20:L1025,"&lt;&gt;")&lt;401,4,COUNTIF($L$20:L1025,"&lt;&gt;")&lt;501,5,COUNTIF($L$20:L1025,"&lt;&gt;")&lt;601,6,COUNTIF($L$20:L1025,"&lt;&gt;")&lt;701,7,COUNTIF($L$20:L1025,"&lt;&gt;")&lt;801,8,COUNTIF($L$20:L1025,"&lt;&gt;")&lt;901,9,COUNTIF($L$20:L1025,"&lt;&gt;")&lt;1001,10,COUNTIF($L$20:L1025,"&lt;&gt;")&lt;1101,11,COUNTIF($L$20:L1025,"&lt;&gt;")&lt;1201,12,COUNTIF($L$20:L1025,"&lt;&gt;")&lt;1301,13,COUNTIF($L$20:L1025,"&lt;&gt;")&lt;1401,14,COUNTIF($L$20:L1025,"&lt;&gt;")&lt;1501,15,COUNTIF($L$20:L1025,"&lt;&gt;")&lt;1601,16,COUNTIF($L$20:L1025,"&lt;&gt;")&lt;1701,17,COUNTIF($L$20:L1025,"&lt;&gt;")&lt;1801,18,COUNTIF($L$20:L1025,"&lt;&gt;")&lt;1901,19,COUNTIF($L$20:L1025,"&lt;&gt;")&lt;2001,20,COUNTIF($L$20:L1025,"&lt;&gt;")&lt;2101,21,COUNTIF($L$20:L1025,"&lt;&gt;")&lt;2201,22,COUNTIF($L$20:L1025,"&lt;&gt;")&lt;2301,23,COUNTIF($L$20:L1025,"&lt;&gt;")&lt;2401,24,COUNTIF($L$20:L1025,"&lt;&gt;")&lt;2501,25,COUNTIF($L$20:L1025,"&lt;&gt;")&lt;2601,26,COUNTIF($L$20:L1025,"&lt;&gt;")&lt;2701,27,COUNTIF($L$20:L1025,"&lt;&gt;")&lt;2801,28,COUNTIF($L$20:L1025,"&lt;&gt;")&lt;2901,29,COUNTIF($L$20:L1025,"&lt;&gt;")&lt;3001,30),"")</f>
        <v/>
      </c>
      <c r="AM1025" t="str">
        <f t="shared" si="75"/>
        <v/>
      </c>
      <c r="AN1025" t="str">
        <f t="shared" si="79"/>
        <v/>
      </c>
      <c r="AP1025" t="str">
        <f t="shared" si="78"/>
        <v/>
      </c>
      <c r="AQ1025" t="str">
        <f>IF(AO1025="","",COUNTIFS(AM1025:$AM$3019,AO1025))</f>
        <v/>
      </c>
    </row>
    <row r="1026" spans="1:43" x14ac:dyDescent="0.25">
      <c r="A1026" s="6" t="str">
        <f>IF(COUNT($A$20:A1025)&lt;&gt;$B$4,IF(A1025="","",A1025+1),"")</f>
        <v/>
      </c>
      <c r="B1026" s="3"/>
      <c r="C1026" s="3"/>
      <c r="D1026" s="122"/>
      <c r="E1026" s="3"/>
      <c r="F1026" s="3"/>
      <c r="G1026" s="3"/>
      <c r="H1026" s="3"/>
      <c r="I1026" s="120"/>
      <c r="J1026" s="3"/>
      <c r="K1026" s="95" t="str" cm="1">
        <f t="array" ref="K1026">IF(OR($J$14 = "A",$J$14 = "B",$J$14 = "C"),IF(I1026="","",IF(LEN(I1026)&gt;2,_xlfn.IFS(ISNUMBER(SEARCH("_",I1026)),I1026,ISNUMBER(SEARCH(", ",I1026)),SUBSTITUTE(I1026,", ","_"),ISNUMBER(SEARCH("/ ",I1026)),SUBSTITUTE(I1026,"/ ","_"),ISNUMBER(SEARCH(",",I1026)),SUBSTITUTE(I1026,",","_"),ISNUMBER(SEARCH("/",I1026)),SUBSTITUTE(I1026,"/","_"),ISNUMBER(SEARCH("",I1026)),I1026),I1026)),IF(OR($J$14 = "J",$J$14 = "K"),"",IF(D1026="","",IF(LEN(D1026)&gt;2,_xlfn.IFS(ISNUMBER(SEARCH("_",D1026)),D1026,ISNUMBER(SEARCH(", ",D1026)),SUBSTITUTE(D1026,", ","_"),ISNUMBER(SEARCH("/ ",D1026)),SUBSTITUTE(D1026,"/ ","_"),ISNUMBER(SEARCH(",",D1026)),SUBSTITUTE(D1026,",","_"),ISNUMBER(SEARCH("/",D1026)),SUBSTITUTE(D1026,"/","_"),ISNUMBER(SEARCH("",D1026)),D1026),D1026))))</f>
        <v/>
      </c>
      <c r="L1026" s="1"/>
      <c r="M1026" s="1" t="str">
        <f t="shared" si="76"/>
        <v/>
      </c>
      <c r="N1026" s="94" t="str">
        <f>IF($L1026="None","",IF(ISERROR(VLOOKUP($L1026,Info!$B$4:$B$266,1,FALSE)),"",VLOOKUP($L1026,Info!$B$4:$L$266,5,FALSE)))</f>
        <v/>
      </c>
      <c r="O1026" s="94" t="str">
        <f>IF(K1026="","",IF(AND($J$12&lt;&gt;"ABC",N1026="3"),"BAC",IF(N1026="3","ABC",IF($J$12&lt;&gt;"ABC",IF($J$10="Standard",VLOOKUP(K1026,Info!$BE$4:$BF$481,2,FALSE),VLOOKUP(K1026,Info!$BI$4:$BJ$482,2,FALSE)),IF($J$10="Standard",VLOOKUP(K1026,Info!$AG$4:$AH$2994,2,FALSE),VLOOKUP(K1026,Info!$AK$4:$AL$2997,2,FALSE))))))</f>
        <v/>
      </c>
      <c r="P1026" s="94" t="str">
        <f>IF($L1026="None","",IF(ISERROR(VLOOKUP($L1026,Info!$B$4:$B$266,1,FALSE)),"",VLOOKUP($L1026,Info!$B$4:$L$266,3,FALSE)))</f>
        <v/>
      </c>
      <c r="Q1026" s="96" t="str">
        <f>IF($L1026="None","",IF(ISERROR(VLOOKUP($L1026,Info!$B$4:$B$266,1,FALSE)),"",VLOOKUP($L1026,Info!$B$4:$L$266,4,FALSE)))</f>
        <v/>
      </c>
      <c r="R1026" s="1"/>
      <c r="S1026" s="6" t="str">
        <f t="shared" si="77"/>
        <v/>
      </c>
      <c r="T1026" s="6" t="str">
        <f>IF($L1026="None","",IF(ISERROR(VLOOKUP($L1026,Info!$B$4:$B$266,1,FALSE)),"",VLOOKUP($L1026,Info!$B$4:$L$266,11,FALSE)))</f>
        <v/>
      </c>
      <c r="U1026" s="1"/>
      <c r="V1026" s="1"/>
      <c r="W1026" s="1"/>
      <c r="X1026" s="1" t="str">
        <f>IF($L1026="None","",IF(ISERROR(VLOOKUP($L1026,Info!$B$4:$B$266,1,FALSE)),"",IF(OR(W1026="Metallic Liquid Tight",W1026="Non-Metallic Liquid Tight",W1026="LSZH",W1026="Greenfield"),VLOOKUP($L1026,Info!$B$4:$L$266,7,FALSE),"N/A")))</f>
        <v/>
      </c>
      <c r="Y1026" s="1"/>
      <c r="Z1026" s="96" t="str">
        <f>IF($L1026="None","",IF(ISERROR(VLOOKUP($L1026,Info!$B$4:$B$266,1,FALSE)),"",VLOOKUP($L1026,Info!$B$4:$L$266,9,FALSE)))</f>
        <v/>
      </c>
      <c r="AA1026" s="96" t="str">
        <f>IF($L1026="None","",IF(ISERROR(VLOOKUP($L1026,Info!$B$4:$B$266,1,FALSE)),"",VLOOKUP($L1026,Info!$B$4:$L$266,8,FALSE)))</f>
        <v/>
      </c>
      <c r="AB1026" s="96" t="str">
        <f>IF($L1026="None","",IF(ISERROR(VLOOKUP($L1026,Info!$B$4:$B$266,1,FALSE)),"",VLOOKUP($L1026,Info!$B$4:$L$266,10,FALSE)))</f>
        <v/>
      </c>
      <c r="AC1026" s="1" t="str">
        <f>IF(W1026="SO Cable","Black,White",IF(O1026="","",IF(P1026="","",IF($J$12&lt;&gt;"ABC",IF(P1026&lt;="250",VLOOKUP(O1026,Info!$AZ$4:$BB$22,3,FALSE),VLOOKUP(O1026,Info!$AZ$23:$BB$39,3,FALSE)),IF(P1026&lt;="250",VLOOKUP(O1026,Info!$AO$4:$AQ$22,3,FALSE),VLOOKUP(O1026,Info!$AO$23:$AP$39,3,FALSE))))))</f>
        <v/>
      </c>
      <c r="AD1026" s="1"/>
      <c r="AE1026" s="1" t="str">
        <f>IF($L1026="None","",IF(ISERROR(VLOOKUP($L1026,Info!$B$4:$B$266,1,FALSE)),"",VLOOKUP($L1026,Info!$B$4:$L$266,4,FALSE)))</f>
        <v/>
      </c>
      <c r="AF1026" s="1" t="str">
        <f>IF($L1026="None","",IF(ISERROR(VLOOKUP($L1026,Info!$B$4:$B$266,1,FALSE)),"",VLOOKUP($L1026,Info!$B$4:$L$266,6,FALSE)))</f>
        <v/>
      </c>
      <c r="AG1026" s="1"/>
      <c r="AH1026" s="33" t="str" cm="1">
        <f t="array" ref="AH1026">IF(AND(L1026&lt;&gt;"",O1026&lt;&gt;"",R1026:S1026&lt;&gt;"",W1026:X1026&lt;&gt;"",Z1026:AA1026&lt;&gt;"",AC1026&lt;&gt;""),"Good","Bad")</f>
        <v>Bad</v>
      </c>
      <c r="AL1026" t="str" cm="1">
        <f t="array" ref="AL1026">IF(R1026&gt;0,_xlfn.IFS(COUNTIF($L$20:L1026,"&lt;&gt;")&lt;101,1,COUNTIF($L$20:L1026,"&lt;&gt;")&lt;201,2,COUNTIF($L$20:L1026,"&lt;&gt;")&lt;301,3,COUNTIF($L$20:L1026,"&lt;&gt;")&lt;401,4,COUNTIF($L$20:L1026,"&lt;&gt;")&lt;501,5,COUNTIF($L$20:L1026,"&lt;&gt;")&lt;601,6,COUNTIF($L$20:L1026,"&lt;&gt;")&lt;701,7,COUNTIF($L$20:L1026,"&lt;&gt;")&lt;801,8,COUNTIF($L$20:L1026,"&lt;&gt;")&lt;901,9,COUNTIF($L$20:L1026,"&lt;&gt;")&lt;1001,10,COUNTIF($L$20:L1026,"&lt;&gt;")&lt;1101,11,COUNTIF($L$20:L1026,"&lt;&gt;")&lt;1201,12,COUNTIF($L$20:L1026,"&lt;&gt;")&lt;1301,13,COUNTIF($L$20:L1026,"&lt;&gt;")&lt;1401,14,COUNTIF($L$20:L1026,"&lt;&gt;")&lt;1501,15,COUNTIF($L$20:L1026,"&lt;&gt;")&lt;1601,16,COUNTIF($L$20:L1026,"&lt;&gt;")&lt;1701,17,COUNTIF($L$20:L1026,"&lt;&gt;")&lt;1801,18,COUNTIF($L$20:L1026,"&lt;&gt;")&lt;1901,19,COUNTIF($L$20:L1026,"&lt;&gt;")&lt;2001,20,COUNTIF($L$20:L1026,"&lt;&gt;")&lt;2101,21,COUNTIF($L$20:L1026,"&lt;&gt;")&lt;2201,22,COUNTIF($L$20:L1026,"&lt;&gt;")&lt;2301,23,COUNTIF($L$20:L1026,"&lt;&gt;")&lt;2401,24,COUNTIF($L$20:L1026,"&lt;&gt;")&lt;2501,25,COUNTIF($L$20:L1026,"&lt;&gt;")&lt;2601,26,COUNTIF($L$20:L1026,"&lt;&gt;")&lt;2701,27,COUNTIF($L$20:L1026,"&lt;&gt;")&lt;2801,28,COUNTIF($L$20:L1026,"&lt;&gt;")&lt;2901,29,COUNTIF($L$20:L1026,"&lt;&gt;")&lt;3001,30),"")</f>
        <v/>
      </c>
      <c r="AM1026" t="str">
        <f t="shared" si="75"/>
        <v/>
      </c>
      <c r="AN1026" t="str">
        <f t="shared" si="79"/>
        <v/>
      </c>
      <c r="AP1026" t="str">
        <f t="shared" si="78"/>
        <v/>
      </c>
      <c r="AQ1026" t="str">
        <f>IF(AO1026="","",COUNTIFS(AM1026:$AM$3019,AO1026))</f>
        <v/>
      </c>
    </row>
    <row r="1027" spans="1:43" x14ac:dyDescent="0.25">
      <c r="A1027" s="6" t="str">
        <f>IF(COUNT($A$20:A1026)&lt;&gt;$B$4,IF(A1026="","",A1026+1),"")</f>
        <v/>
      </c>
      <c r="B1027" s="3"/>
      <c r="C1027" s="3"/>
      <c r="D1027" s="122"/>
      <c r="E1027" s="3"/>
      <c r="F1027" s="3"/>
      <c r="G1027" s="3"/>
      <c r="H1027" s="3"/>
      <c r="I1027" s="120"/>
      <c r="J1027" s="3"/>
      <c r="K1027" s="95" t="str" cm="1">
        <f t="array" ref="K1027">IF(OR($J$14 = "A",$J$14 = "B",$J$14 = "C"),IF(I1027="","",IF(LEN(I1027)&gt;2,_xlfn.IFS(ISNUMBER(SEARCH("_",I1027)),I1027,ISNUMBER(SEARCH(", ",I1027)),SUBSTITUTE(I1027,", ","_"),ISNUMBER(SEARCH("/ ",I1027)),SUBSTITUTE(I1027,"/ ","_"),ISNUMBER(SEARCH(",",I1027)),SUBSTITUTE(I1027,",","_"),ISNUMBER(SEARCH("/",I1027)),SUBSTITUTE(I1027,"/","_"),ISNUMBER(SEARCH("",I1027)),I1027),I1027)),IF(OR($J$14 = "J",$J$14 = "K"),"",IF(D1027="","",IF(LEN(D1027)&gt;2,_xlfn.IFS(ISNUMBER(SEARCH("_",D1027)),D1027,ISNUMBER(SEARCH(", ",D1027)),SUBSTITUTE(D1027,", ","_"),ISNUMBER(SEARCH("/ ",D1027)),SUBSTITUTE(D1027,"/ ","_"),ISNUMBER(SEARCH(",",D1027)),SUBSTITUTE(D1027,",","_"),ISNUMBER(SEARCH("/",D1027)),SUBSTITUTE(D1027,"/","_"),ISNUMBER(SEARCH("",D1027)),D1027),D1027))))</f>
        <v/>
      </c>
      <c r="L1027" s="1"/>
      <c r="M1027" s="1" t="str">
        <f t="shared" si="76"/>
        <v/>
      </c>
      <c r="N1027" s="94" t="str">
        <f>IF($L1027="None","",IF(ISERROR(VLOOKUP($L1027,Info!$B$4:$B$266,1,FALSE)),"",VLOOKUP($L1027,Info!$B$4:$L$266,5,FALSE)))</f>
        <v/>
      </c>
      <c r="O1027" s="94" t="str">
        <f>IF(K1027="","",IF(AND($J$12&lt;&gt;"ABC",N1027="3"),"BAC",IF(N1027="3","ABC",IF($J$12&lt;&gt;"ABC",IF($J$10="Standard",VLOOKUP(K1027,Info!$BE$4:$BF$481,2,FALSE),VLOOKUP(K1027,Info!$BI$4:$BJ$482,2,FALSE)),IF($J$10="Standard",VLOOKUP(K1027,Info!$AG$4:$AH$2994,2,FALSE),VLOOKUP(K1027,Info!$AK$4:$AL$2997,2,FALSE))))))</f>
        <v/>
      </c>
      <c r="P1027" s="94" t="str">
        <f>IF($L1027="None","",IF(ISERROR(VLOOKUP($L1027,Info!$B$4:$B$266,1,FALSE)),"",VLOOKUP($L1027,Info!$B$4:$L$266,3,FALSE)))</f>
        <v/>
      </c>
      <c r="Q1027" s="96" t="str">
        <f>IF($L1027="None","",IF(ISERROR(VLOOKUP($L1027,Info!$B$4:$B$266,1,FALSE)),"",VLOOKUP($L1027,Info!$B$4:$L$266,4,FALSE)))</f>
        <v/>
      </c>
      <c r="R1027" s="1"/>
      <c r="S1027" s="6" t="str">
        <f t="shared" si="77"/>
        <v/>
      </c>
      <c r="T1027" s="6" t="str">
        <f>IF($L1027="None","",IF(ISERROR(VLOOKUP($L1027,Info!$B$4:$B$266,1,FALSE)),"",VLOOKUP($L1027,Info!$B$4:$L$266,11,FALSE)))</f>
        <v/>
      </c>
      <c r="U1027" s="1"/>
      <c r="V1027" s="1"/>
      <c r="W1027" s="1"/>
      <c r="X1027" s="1" t="str">
        <f>IF($L1027="None","",IF(ISERROR(VLOOKUP($L1027,Info!$B$4:$B$266,1,FALSE)),"",IF(OR(W1027="Metallic Liquid Tight",W1027="Non-Metallic Liquid Tight",W1027="LSZH",W1027="Greenfield"),VLOOKUP($L1027,Info!$B$4:$L$266,7,FALSE),"N/A")))</f>
        <v/>
      </c>
      <c r="Y1027" s="1"/>
      <c r="Z1027" s="96" t="str">
        <f>IF($L1027="None","",IF(ISERROR(VLOOKUP($L1027,Info!$B$4:$B$266,1,FALSE)),"",VLOOKUP($L1027,Info!$B$4:$L$266,9,FALSE)))</f>
        <v/>
      </c>
      <c r="AA1027" s="96" t="str">
        <f>IF($L1027="None","",IF(ISERROR(VLOOKUP($L1027,Info!$B$4:$B$266,1,FALSE)),"",VLOOKUP($L1027,Info!$B$4:$L$266,8,FALSE)))</f>
        <v/>
      </c>
      <c r="AB1027" s="96" t="str">
        <f>IF($L1027="None","",IF(ISERROR(VLOOKUP($L1027,Info!$B$4:$B$266,1,FALSE)),"",VLOOKUP($L1027,Info!$B$4:$L$266,10,FALSE)))</f>
        <v/>
      </c>
      <c r="AC1027" s="1" t="str">
        <f>IF(W1027="SO Cable","Black,White",IF(O1027="","",IF(P1027="","",IF($J$12&lt;&gt;"ABC",IF(P1027&lt;="250",VLOOKUP(O1027,Info!$AZ$4:$BB$22,3,FALSE),VLOOKUP(O1027,Info!$AZ$23:$BB$39,3,FALSE)),IF(P1027&lt;="250",VLOOKUP(O1027,Info!$AO$4:$AQ$22,3,FALSE),VLOOKUP(O1027,Info!$AO$23:$AP$39,3,FALSE))))))</f>
        <v/>
      </c>
      <c r="AD1027" s="1"/>
      <c r="AE1027" s="1" t="str">
        <f>IF($L1027="None","",IF(ISERROR(VLOOKUP($L1027,Info!$B$4:$B$266,1,FALSE)),"",VLOOKUP($L1027,Info!$B$4:$L$266,4,FALSE)))</f>
        <v/>
      </c>
      <c r="AF1027" s="1" t="str">
        <f>IF($L1027="None","",IF(ISERROR(VLOOKUP($L1027,Info!$B$4:$B$266,1,FALSE)),"",VLOOKUP($L1027,Info!$B$4:$L$266,6,FALSE)))</f>
        <v/>
      </c>
      <c r="AG1027" s="1"/>
      <c r="AH1027" s="33" t="str" cm="1">
        <f t="array" ref="AH1027">IF(AND(L1027&lt;&gt;"",O1027&lt;&gt;"",R1027:S1027&lt;&gt;"",W1027:X1027&lt;&gt;"",Z1027:AA1027&lt;&gt;"",AC1027&lt;&gt;""),"Good","Bad")</f>
        <v>Bad</v>
      </c>
      <c r="AL1027" t="str" cm="1">
        <f t="array" ref="AL1027">IF(R1027&gt;0,_xlfn.IFS(COUNTIF($L$20:L1027,"&lt;&gt;")&lt;101,1,COUNTIF($L$20:L1027,"&lt;&gt;")&lt;201,2,COUNTIF($L$20:L1027,"&lt;&gt;")&lt;301,3,COUNTIF($L$20:L1027,"&lt;&gt;")&lt;401,4,COUNTIF($L$20:L1027,"&lt;&gt;")&lt;501,5,COUNTIF($L$20:L1027,"&lt;&gt;")&lt;601,6,COUNTIF($L$20:L1027,"&lt;&gt;")&lt;701,7,COUNTIF($L$20:L1027,"&lt;&gt;")&lt;801,8,COUNTIF($L$20:L1027,"&lt;&gt;")&lt;901,9,COUNTIF($L$20:L1027,"&lt;&gt;")&lt;1001,10,COUNTIF($L$20:L1027,"&lt;&gt;")&lt;1101,11,COUNTIF($L$20:L1027,"&lt;&gt;")&lt;1201,12,COUNTIF($L$20:L1027,"&lt;&gt;")&lt;1301,13,COUNTIF($L$20:L1027,"&lt;&gt;")&lt;1401,14,COUNTIF($L$20:L1027,"&lt;&gt;")&lt;1501,15,COUNTIF($L$20:L1027,"&lt;&gt;")&lt;1601,16,COUNTIF($L$20:L1027,"&lt;&gt;")&lt;1701,17,COUNTIF($L$20:L1027,"&lt;&gt;")&lt;1801,18,COUNTIF($L$20:L1027,"&lt;&gt;")&lt;1901,19,COUNTIF($L$20:L1027,"&lt;&gt;")&lt;2001,20,COUNTIF($L$20:L1027,"&lt;&gt;")&lt;2101,21,COUNTIF($L$20:L1027,"&lt;&gt;")&lt;2201,22,COUNTIF($L$20:L1027,"&lt;&gt;")&lt;2301,23,COUNTIF($L$20:L1027,"&lt;&gt;")&lt;2401,24,COUNTIF($L$20:L1027,"&lt;&gt;")&lt;2501,25,COUNTIF($L$20:L1027,"&lt;&gt;")&lt;2601,26,COUNTIF($L$20:L1027,"&lt;&gt;")&lt;2701,27,COUNTIF($L$20:L1027,"&lt;&gt;")&lt;2801,28,COUNTIF($L$20:L1027,"&lt;&gt;")&lt;2901,29,COUNTIF($L$20:L1027,"&lt;&gt;")&lt;3001,30),"")</f>
        <v/>
      </c>
      <c r="AM1027" t="str">
        <f t="shared" si="75"/>
        <v/>
      </c>
      <c r="AN1027" t="str">
        <f t="shared" si="79"/>
        <v/>
      </c>
      <c r="AP1027" t="str">
        <f t="shared" si="78"/>
        <v/>
      </c>
      <c r="AQ1027" t="str">
        <f>IF(AO1027="","",COUNTIFS(AM1027:$AM$3019,AO1027))</f>
        <v/>
      </c>
    </row>
    <row r="1028" spans="1:43" x14ac:dyDescent="0.25">
      <c r="A1028" s="6" t="str">
        <f>IF(COUNT($A$20:A1027)&lt;&gt;$B$4,IF(A1027="","",A1027+1),"")</f>
        <v/>
      </c>
      <c r="B1028" s="3"/>
      <c r="C1028" s="3"/>
      <c r="D1028" s="122"/>
      <c r="E1028" s="3"/>
      <c r="F1028" s="3"/>
      <c r="G1028" s="3"/>
      <c r="H1028" s="3"/>
      <c r="I1028" s="120"/>
      <c r="J1028" s="3"/>
      <c r="K1028" s="95" t="str" cm="1">
        <f t="array" ref="K1028">IF(OR($J$14 = "A",$J$14 = "B",$J$14 = "C"),IF(I1028="","",IF(LEN(I1028)&gt;2,_xlfn.IFS(ISNUMBER(SEARCH("_",I1028)),I1028,ISNUMBER(SEARCH(", ",I1028)),SUBSTITUTE(I1028,", ","_"),ISNUMBER(SEARCH("/ ",I1028)),SUBSTITUTE(I1028,"/ ","_"),ISNUMBER(SEARCH(",",I1028)),SUBSTITUTE(I1028,",","_"),ISNUMBER(SEARCH("/",I1028)),SUBSTITUTE(I1028,"/","_"),ISNUMBER(SEARCH("",I1028)),I1028),I1028)),IF(OR($J$14 = "J",$J$14 = "K"),"",IF(D1028="","",IF(LEN(D1028)&gt;2,_xlfn.IFS(ISNUMBER(SEARCH("_",D1028)),D1028,ISNUMBER(SEARCH(", ",D1028)),SUBSTITUTE(D1028,", ","_"),ISNUMBER(SEARCH("/ ",D1028)),SUBSTITUTE(D1028,"/ ","_"),ISNUMBER(SEARCH(",",D1028)),SUBSTITUTE(D1028,",","_"),ISNUMBER(SEARCH("/",D1028)),SUBSTITUTE(D1028,"/","_"),ISNUMBER(SEARCH("",D1028)),D1028),D1028))))</f>
        <v/>
      </c>
      <c r="L1028" s="1"/>
      <c r="M1028" s="1" t="str">
        <f t="shared" si="76"/>
        <v/>
      </c>
      <c r="N1028" s="94" t="str">
        <f>IF($L1028="None","",IF(ISERROR(VLOOKUP($L1028,Info!$B$4:$B$266,1,FALSE)),"",VLOOKUP($L1028,Info!$B$4:$L$266,5,FALSE)))</f>
        <v/>
      </c>
      <c r="O1028" s="94" t="str">
        <f>IF(K1028="","",IF(AND($J$12&lt;&gt;"ABC",N1028="3"),"BAC",IF(N1028="3","ABC",IF($J$12&lt;&gt;"ABC",IF($J$10="Standard",VLOOKUP(K1028,Info!$BE$4:$BF$481,2,FALSE),VLOOKUP(K1028,Info!$BI$4:$BJ$482,2,FALSE)),IF($J$10="Standard",VLOOKUP(K1028,Info!$AG$4:$AH$2994,2,FALSE),VLOOKUP(K1028,Info!$AK$4:$AL$2997,2,FALSE))))))</f>
        <v/>
      </c>
      <c r="P1028" s="94" t="str">
        <f>IF($L1028="None","",IF(ISERROR(VLOOKUP($L1028,Info!$B$4:$B$266,1,FALSE)),"",VLOOKUP($L1028,Info!$B$4:$L$266,3,FALSE)))</f>
        <v/>
      </c>
      <c r="Q1028" s="96" t="str">
        <f>IF($L1028="None","",IF(ISERROR(VLOOKUP($L1028,Info!$B$4:$B$266,1,FALSE)),"",VLOOKUP($L1028,Info!$B$4:$L$266,4,FALSE)))</f>
        <v/>
      </c>
      <c r="R1028" s="1"/>
      <c r="S1028" s="6" t="str">
        <f t="shared" si="77"/>
        <v/>
      </c>
      <c r="T1028" s="6" t="str">
        <f>IF($L1028="None","",IF(ISERROR(VLOOKUP($L1028,Info!$B$4:$B$266,1,FALSE)),"",VLOOKUP($L1028,Info!$B$4:$L$266,11,FALSE)))</f>
        <v/>
      </c>
      <c r="U1028" s="1"/>
      <c r="V1028" s="1"/>
      <c r="W1028" s="1"/>
      <c r="X1028" s="1" t="str">
        <f>IF($L1028="None","",IF(ISERROR(VLOOKUP($L1028,Info!$B$4:$B$266,1,FALSE)),"",IF(OR(W1028="Metallic Liquid Tight",W1028="Non-Metallic Liquid Tight",W1028="LSZH",W1028="Greenfield"),VLOOKUP($L1028,Info!$B$4:$L$266,7,FALSE),"N/A")))</f>
        <v/>
      </c>
      <c r="Y1028" s="1"/>
      <c r="Z1028" s="96" t="str">
        <f>IF($L1028="None","",IF(ISERROR(VLOOKUP($L1028,Info!$B$4:$B$266,1,FALSE)),"",VLOOKUP($L1028,Info!$B$4:$L$266,9,FALSE)))</f>
        <v/>
      </c>
      <c r="AA1028" s="96" t="str">
        <f>IF($L1028="None","",IF(ISERROR(VLOOKUP($L1028,Info!$B$4:$B$266,1,FALSE)),"",VLOOKUP($L1028,Info!$B$4:$L$266,8,FALSE)))</f>
        <v/>
      </c>
      <c r="AB1028" s="96" t="str">
        <f>IF($L1028="None","",IF(ISERROR(VLOOKUP($L1028,Info!$B$4:$B$266,1,FALSE)),"",VLOOKUP($L1028,Info!$B$4:$L$266,10,FALSE)))</f>
        <v/>
      </c>
      <c r="AC1028" s="1" t="str">
        <f>IF(W1028="SO Cable","Black,White",IF(O1028="","",IF(P1028="","",IF($J$12&lt;&gt;"ABC",IF(P1028&lt;="250",VLOOKUP(O1028,Info!$AZ$4:$BB$22,3,FALSE),VLOOKUP(O1028,Info!$AZ$23:$BB$39,3,FALSE)),IF(P1028&lt;="250",VLOOKUP(O1028,Info!$AO$4:$AQ$22,3,FALSE),VLOOKUP(O1028,Info!$AO$23:$AP$39,3,FALSE))))))</f>
        <v/>
      </c>
      <c r="AD1028" s="1"/>
      <c r="AE1028" s="1" t="str">
        <f>IF($L1028="None","",IF(ISERROR(VLOOKUP($L1028,Info!$B$4:$B$266,1,FALSE)),"",VLOOKUP($L1028,Info!$B$4:$L$266,4,FALSE)))</f>
        <v/>
      </c>
      <c r="AF1028" s="1" t="str">
        <f>IF($L1028="None","",IF(ISERROR(VLOOKUP($L1028,Info!$B$4:$B$266,1,FALSE)),"",VLOOKUP($L1028,Info!$B$4:$L$266,6,FALSE)))</f>
        <v/>
      </c>
      <c r="AG1028" s="1"/>
      <c r="AH1028" s="33" t="str" cm="1">
        <f t="array" ref="AH1028">IF(AND(L1028&lt;&gt;"",O1028&lt;&gt;"",R1028:S1028&lt;&gt;"",W1028:X1028&lt;&gt;"",Z1028:AA1028&lt;&gt;"",AC1028&lt;&gt;""),"Good","Bad")</f>
        <v>Bad</v>
      </c>
      <c r="AL1028" t="str" cm="1">
        <f t="array" ref="AL1028">IF(R1028&gt;0,_xlfn.IFS(COUNTIF($L$20:L1028,"&lt;&gt;")&lt;101,1,COUNTIF($L$20:L1028,"&lt;&gt;")&lt;201,2,COUNTIF($L$20:L1028,"&lt;&gt;")&lt;301,3,COUNTIF($L$20:L1028,"&lt;&gt;")&lt;401,4,COUNTIF($L$20:L1028,"&lt;&gt;")&lt;501,5,COUNTIF($L$20:L1028,"&lt;&gt;")&lt;601,6,COUNTIF($L$20:L1028,"&lt;&gt;")&lt;701,7,COUNTIF($L$20:L1028,"&lt;&gt;")&lt;801,8,COUNTIF($L$20:L1028,"&lt;&gt;")&lt;901,9,COUNTIF($L$20:L1028,"&lt;&gt;")&lt;1001,10,COUNTIF($L$20:L1028,"&lt;&gt;")&lt;1101,11,COUNTIF($L$20:L1028,"&lt;&gt;")&lt;1201,12,COUNTIF($L$20:L1028,"&lt;&gt;")&lt;1301,13,COUNTIF($L$20:L1028,"&lt;&gt;")&lt;1401,14,COUNTIF($L$20:L1028,"&lt;&gt;")&lt;1501,15,COUNTIF($L$20:L1028,"&lt;&gt;")&lt;1601,16,COUNTIF($L$20:L1028,"&lt;&gt;")&lt;1701,17,COUNTIF($L$20:L1028,"&lt;&gt;")&lt;1801,18,COUNTIF($L$20:L1028,"&lt;&gt;")&lt;1901,19,COUNTIF($L$20:L1028,"&lt;&gt;")&lt;2001,20,COUNTIF($L$20:L1028,"&lt;&gt;")&lt;2101,21,COUNTIF($L$20:L1028,"&lt;&gt;")&lt;2201,22,COUNTIF($L$20:L1028,"&lt;&gt;")&lt;2301,23,COUNTIF($L$20:L1028,"&lt;&gt;")&lt;2401,24,COUNTIF($L$20:L1028,"&lt;&gt;")&lt;2501,25,COUNTIF($L$20:L1028,"&lt;&gt;")&lt;2601,26,COUNTIF($L$20:L1028,"&lt;&gt;")&lt;2701,27,COUNTIF($L$20:L1028,"&lt;&gt;")&lt;2801,28,COUNTIF($L$20:L1028,"&lt;&gt;")&lt;2901,29,COUNTIF($L$20:L1028,"&lt;&gt;")&lt;3001,30),"")</f>
        <v/>
      </c>
      <c r="AM1028" t="str">
        <f t="shared" si="75"/>
        <v/>
      </c>
      <c r="AN1028" t="str">
        <f t="shared" si="79"/>
        <v/>
      </c>
      <c r="AP1028" t="str">
        <f t="shared" si="78"/>
        <v/>
      </c>
      <c r="AQ1028" t="str">
        <f>IF(AO1028="","",COUNTIFS(AM1028:$AM$3019,AO1028))</f>
        <v/>
      </c>
    </row>
    <row r="1029" spans="1:43" x14ac:dyDescent="0.25">
      <c r="A1029" s="6" t="str">
        <f>IF(COUNT($A$20:A1028)&lt;&gt;$B$4,IF(A1028="","",A1028+1),"")</f>
        <v/>
      </c>
      <c r="B1029" s="3"/>
      <c r="C1029" s="3"/>
      <c r="D1029" s="122"/>
      <c r="E1029" s="3"/>
      <c r="F1029" s="3"/>
      <c r="G1029" s="3"/>
      <c r="H1029" s="3"/>
      <c r="I1029" s="120"/>
      <c r="J1029" s="3"/>
      <c r="K1029" s="95" t="str" cm="1">
        <f t="array" ref="K1029">IF(OR($J$14 = "A",$J$14 = "B",$J$14 = "C"),IF(I1029="","",IF(LEN(I1029)&gt;2,_xlfn.IFS(ISNUMBER(SEARCH("_",I1029)),I1029,ISNUMBER(SEARCH(", ",I1029)),SUBSTITUTE(I1029,", ","_"),ISNUMBER(SEARCH("/ ",I1029)),SUBSTITUTE(I1029,"/ ","_"),ISNUMBER(SEARCH(",",I1029)),SUBSTITUTE(I1029,",","_"),ISNUMBER(SEARCH("/",I1029)),SUBSTITUTE(I1029,"/","_"),ISNUMBER(SEARCH("",I1029)),I1029),I1029)),IF(OR($J$14 = "J",$J$14 = "K"),"",IF(D1029="","",IF(LEN(D1029)&gt;2,_xlfn.IFS(ISNUMBER(SEARCH("_",D1029)),D1029,ISNUMBER(SEARCH(", ",D1029)),SUBSTITUTE(D1029,", ","_"),ISNUMBER(SEARCH("/ ",D1029)),SUBSTITUTE(D1029,"/ ","_"),ISNUMBER(SEARCH(",",D1029)),SUBSTITUTE(D1029,",","_"),ISNUMBER(SEARCH("/",D1029)),SUBSTITUTE(D1029,"/","_"),ISNUMBER(SEARCH("",D1029)),D1029),D1029))))</f>
        <v/>
      </c>
      <c r="L1029" s="1"/>
      <c r="M1029" s="1" t="str">
        <f t="shared" si="76"/>
        <v/>
      </c>
      <c r="N1029" s="94" t="str">
        <f>IF($L1029="None","",IF(ISERROR(VLOOKUP($L1029,Info!$B$4:$B$266,1,FALSE)),"",VLOOKUP($L1029,Info!$B$4:$L$266,5,FALSE)))</f>
        <v/>
      </c>
      <c r="O1029" s="94" t="str">
        <f>IF(K1029="","",IF(AND($J$12&lt;&gt;"ABC",N1029="3"),"BAC",IF(N1029="3","ABC",IF($J$12&lt;&gt;"ABC",IF($J$10="Standard",VLOOKUP(K1029,Info!$BE$4:$BF$481,2,FALSE),VLOOKUP(K1029,Info!$BI$4:$BJ$482,2,FALSE)),IF($J$10="Standard",VLOOKUP(K1029,Info!$AG$4:$AH$2994,2,FALSE),VLOOKUP(K1029,Info!$AK$4:$AL$2997,2,FALSE))))))</f>
        <v/>
      </c>
      <c r="P1029" s="94" t="str">
        <f>IF($L1029="None","",IF(ISERROR(VLOOKUP($L1029,Info!$B$4:$B$266,1,FALSE)),"",VLOOKUP($L1029,Info!$B$4:$L$266,3,FALSE)))</f>
        <v/>
      </c>
      <c r="Q1029" s="96" t="str">
        <f>IF($L1029="None","",IF(ISERROR(VLOOKUP($L1029,Info!$B$4:$B$266,1,FALSE)),"",VLOOKUP($L1029,Info!$B$4:$L$266,4,FALSE)))</f>
        <v/>
      </c>
      <c r="R1029" s="1"/>
      <c r="S1029" s="6" t="str">
        <f t="shared" si="77"/>
        <v/>
      </c>
      <c r="T1029" s="6" t="str">
        <f>IF($L1029="None","",IF(ISERROR(VLOOKUP($L1029,Info!$B$4:$B$266,1,FALSE)),"",VLOOKUP($L1029,Info!$B$4:$L$266,11,FALSE)))</f>
        <v/>
      </c>
      <c r="U1029" s="1"/>
      <c r="V1029" s="1"/>
      <c r="W1029" s="1"/>
      <c r="X1029" s="1" t="str">
        <f>IF($L1029="None","",IF(ISERROR(VLOOKUP($L1029,Info!$B$4:$B$266,1,FALSE)),"",IF(OR(W1029="Metallic Liquid Tight",W1029="Non-Metallic Liquid Tight",W1029="LSZH",W1029="Greenfield"),VLOOKUP($L1029,Info!$B$4:$L$266,7,FALSE),"N/A")))</f>
        <v/>
      </c>
      <c r="Y1029" s="1"/>
      <c r="Z1029" s="96" t="str">
        <f>IF($L1029="None","",IF(ISERROR(VLOOKUP($L1029,Info!$B$4:$B$266,1,FALSE)),"",VLOOKUP($L1029,Info!$B$4:$L$266,9,FALSE)))</f>
        <v/>
      </c>
      <c r="AA1029" s="96" t="str">
        <f>IF($L1029="None","",IF(ISERROR(VLOOKUP($L1029,Info!$B$4:$B$266,1,FALSE)),"",VLOOKUP($L1029,Info!$B$4:$L$266,8,FALSE)))</f>
        <v/>
      </c>
      <c r="AB1029" s="96" t="str">
        <f>IF($L1029="None","",IF(ISERROR(VLOOKUP($L1029,Info!$B$4:$B$266,1,FALSE)),"",VLOOKUP($L1029,Info!$B$4:$L$266,10,FALSE)))</f>
        <v/>
      </c>
      <c r="AC1029" s="1" t="str">
        <f>IF(W1029="SO Cable","Black,White",IF(O1029="","",IF(P1029="","",IF($J$12&lt;&gt;"ABC",IF(P1029&lt;="250",VLOOKUP(O1029,Info!$AZ$4:$BB$22,3,FALSE),VLOOKUP(O1029,Info!$AZ$23:$BB$39,3,FALSE)),IF(P1029&lt;="250",VLOOKUP(O1029,Info!$AO$4:$AQ$22,3,FALSE),VLOOKUP(O1029,Info!$AO$23:$AP$39,3,FALSE))))))</f>
        <v/>
      </c>
      <c r="AD1029" s="1"/>
      <c r="AE1029" s="1" t="str">
        <f>IF($L1029="None","",IF(ISERROR(VLOOKUP($L1029,Info!$B$4:$B$266,1,FALSE)),"",VLOOKUP($L1029,Info!$B$4:$L$266,4,FALSE)))</f>
        <v/>
      </c>
      <c r="AF1029" s="1" t="str">
        <f>IF($L1029="None","",IF(ISERROR(VLOOKUP($L1029,Info!$B$4:$B$266,1,FALSE)),"",VLOOKUP($L1029,Info!$B$4:$L$266,6,FALSE)))</f>
        <v/>
      </c>
      <c r="AG1029" s="1"/>
      <c r="AH1029" s="33" t="str" cm="1">
        <f t="array" ref="AH1029">IF(AND(L1029&lt;&gt;"",O1029&lt;&gt;"",R1029:S1029&lt;&gt;"",W1029:X1029&lt;&gt;"",Z1029:AA1029&lt;&gt;"",AC1029&lt;&gt;""),"Good","Bad")</f>
        <v>Bad</v>
      </c>
      <c r="AL1029" t="str" cm="1">
        <f t="array" ref="AL1029">IF(R1029&gt;0,_xlfn.IFS(COUNTIF($L$20:L1029,"&lt;&gt;")&lt;101,1,COUNTIF($L$20:L1029,"&lt;&gt;")&lt;201,2,COUNTIF($L$20:L1029,"&lt;&gt;")&lt;301,3,COUNTIF($L$20:L1029,"&lt;&gt;")&lt;401,4,COUNTIF($L$20:L1029,"&lt;&gt;")&lt;501,5,COUNTIF($L$20:L1029,"&lt;&gt;")&lt;601,6,COUNTIF($L$20:L1029,"&lt;&gt;")&lt;701,7,COUNTIF($L$20:L1029,"&lt;&gt;")&lt;801,8,COUNTIF($L$20:L1029,"&lt;&gt;")&lt;901,9,COUNTIF($L$20:L1029,"&lt;&gt;")&lt;1001,10,COUNTIF($L$20:L1029,"&lt;&gt;")&lt;1101,11,COUNTIF($L$20:L1029,"&lt;&gt;")&lt;1201,12,COUNTIF($L$20:L1029,"&lt;&gt;")&lt;1301,13,COUNTIF($L$20:L1029,"&lt;&gt;")&lt;1401,14,COUNTIF($L$20:L1029,"&lt;&gt;")&lt;1501,15,COUNTIF($L$20:L1029,"&lt;&gt;")&lt;1601,16,COUNTIF($L$20:L1029,"&lt;&gt;")&lt;1701,17,COUNTIF($L$20:L1029,"&lt;&gt;")&lt;1801,18,COUNTIF($L$20:L1029,"&lt;&gt;")&lt;1901,19,COUNTIF($L$20:L1029,"&lt;&gt;")&lt;2001,20,COUNTIF($L$20:L1029,"&lt;&gt;")&lt;2101,21,COUNTIF($L$20:L1029,"&lt;&gt;")&lt;2201,22,COUNTIF($L$20:L1029,"&lt;&gt;")&lt;2301,23,COUNTIF($L$20:L1029,"&lt;&gt;")&lt;2401,24,COUNTIF($L$20:L1029,"&lt;&gt;")&lt;2501,25,COUNTIF($L$20:L1029,"&lt;&gt;")&lt;2601,26,COUNTIF($L$20:L1029,"&lt;&gt;")&lt;2701,27,COUNTIF($L$20:L1029,"&lt;&gt;")&lt;2801,28,COUNTIF($L$20:L1029,"&lt;&gt;")&lt;2901,29,COUNTIF($L$20:L1029,"&lt;&gt;")&lt;3001,30),"")</f>
        <v/>
      </c>
      <c r="AM1029" t="str">
        <f t="shared" si="75"/>
        <v/>
      </c>
      <c r="AN1029" t="str">
        <f t="shared" si="79"/>
        <v/>
      </c>
      <c r="AP1029" t="str">
        <f t="shared" si="78"/>
        <v/>
      </c>
      <c r="AQ1029" t="str">
        <f>IF(AO1029="","",COUNTIFS(AM1029:$AM$3019,AO1029))</f>
        <v/>
      </c>
    </row>
    <row r="1030" spans="1:43" x14ac:dyDescent="0.25">
      <c r="A1030" s="6" t="str">
        <f>IF(COUNT($A$20:A1029)&lt;&gt;$B$4,IF(A1029="","",A1029+1),"")</f>
        <v/>
      </c>
      <c r="B1030" s="3"/>
      <c r="C1030" s="3"/>
      <c r="D1030" s="122"/>
      <c r="E1030" s="3"/>
      <c r="F1030" s="3"/>
      <c r="G1030" s="3"/>
      <c r="H1030" s="3"/>
      <c r="I1030" s="120"/>
      <c r="J1030" s="3"/>
      <c r="K1030" s="95" t="str" cm="1">
        <f t="array" ref="K1030">IF(OR($J$14 = "A",$J$14 = "B",$J$14 = "C"),IF(I1030="","",IF(LEN(I1030)&gt;2,_xlfn.IFS(ISNUMBER(SEARCH("_",I1030)),I1030,ISNUMBER(SEARCH(", ",I1030)),SUBSTITUTE(I1030,", ","_"),ISNUMBER(SEARCH("/ ",I1030)),SUBSTITUTE(I1030,"/ ","_"),ISNUMBER(SEARCH(",",I1030)),SUBSTITUTE(I1030,",","_"),ISNUMBER(SEARCH("/",I1030)),SUBSTITUTE(I1030,"/","_"),ISNUMBER(SEARCH("",I1030)),I1030),I1030)),IF(OR($J$14 = "J",$J$14 = "K"),"",IF(D1030="","",IF(LEN(D1030)&gt;2,_xlfn.IFS(ISNUMBER(SEARCH("_",D1030)),D1030,ISNUMBER(SEARCH(", ",D1030)),SUBSTITUTE(D1030,", ","_"),ISNUMBER(SEARCH("/ ",D1030)),SUBSTITUTE(D1030,"/ ","_"),ISNUMBER(SEARCH(",",D1030)),SUBSTITUTE(D1030,",","_"),ISNUMBER(SEARCH("/",D1030)),SUBSTITUTE(D1030,"/","_"),ISNUMBER(SEARCH("",D1030)),D1030),D1030))))</f>
        <v/>
      </c>
      <c r="L1030" s="1"/>
      <c r="M1030" s="1" t="str">
        <f t="shared" si="76"/>
        <v/>
      </c>
      <c r="N1030" s="94" t="str">
        <f>IF($L1030="None","",IF(ISERROR(VLOOKUP($L1030,Info!$B$4:$B$266,1,FALSE)),"",VLOOKUP($L1030,Info!$B$4:$L$266,5,FALSE)))</f>
        <v/>
      </c>
      <c r="O1030" s="94" t="str">
        <f>IF(K1030="","",IF(AND($J$12&lt;&gt;"ABC",N1030="3"),"BAC",IF(N1030="3","ABC",IF($J$12&lt;&gt;"ABC",IF($J$10="Standard",VLOOKUP(K1030,Info!$BE$4:$BF$481,2,FALSE),VLOOKUP(K1030,Info!$BI$4:$BJ$482,2,FALSE)),IF($J$10="Standard",VLOOKUP(K1030,Info!$AG$4:$AH$2994,2,FALSE),VLOOKUP(K1030,Info!$AK$4:$AL$2997,2,FALSE))))))</f>
        <v/>
      </c>
      <c r="P1030" s="94" t="str">
        <f>IF($L1030="None","",IF(ISERROR(VLOOKUP($L1030,Info!$B$4:$B$266,1,FALSE)),"",VLOOKUP($L1030,Info!$B$4:$L$266,3,FALSE)))</f>
        <v/>
      </c>
      <c r="Q1030" s="96" t="str">
        <f>IF($L1030="None","",IF(ISERROR(VLOOKUP($L1030,Info!$B$4:$B$266,1,FALSE)),"",VLOOKUP($L1030,Info!$B$4:$L$266,4,FALSE)))</f>
        <v/>
      </c>
      <c r="R1030" s="1"/>
      <c r="S1030" s="6" t="str">
        <f t="shared" si="77"/>
        <v/>
      </c>
      <c r="T1030" s="6" t="str">
        <f>IF($L1030="None","",IF(ISERROR(VLOOKUP($L1030,Info!$B$4:$B$266,1,FALSE)),"",VLOOKUP($L1030,Info!$B$4:$L$266,11,FALSE)))</f>
        <v/>
      </c>
      <c r="U1030" s="1"/>
      <c r="V1030" s="1"/>
      <c r="W1030" s="1"/>
      <c r="X1030" s="1" t="str">
        <f>IF($L1030="None","",IF(ISERROR(VLOOKUP($L1030,Info!$B$4:$B$266,1,FALSE)),"",IF(OR(W1030="Metallic Liquid Tight",W1030="Non-Metallic Liquid Tight",W1030="LSZH",W1030="Greenfield"),VLOOKUP($L1030,Info!$B$4:$L$266,7,FALSE),"N/A")))</f>
        <v/>
      </c>
      <c r="Y1030" s="1"/>
      <c r="Z1030" s="96" t="str">
        <f>IF($L1030="None","",IF(ISERROR(VLOOKUP($L1030,Info!$B$4:$B$266,1,FALSE)),"",VLOOKUP($L1030,Info!$B$4:$L$266,9,FALSE)))</f>
        <v/>
      </c>
      <c r="AA1030" s="96" t="str">
        <f>IF($L1030="None","",IF(ISERROR(VLOOKUP($L1030,Info!$B$4:$B$266,1,FALSE)),"",VLOOKUP($L1030,Info!$B$4:$L$266,8,FALSE)))</f>
        <v/>
      </c>
      <c r="AB1030" s="96" t="str">
        <f>IF($L1030="None","",IF(ISERROR(VLOOKUP($L1030,Info!$B$4:$B$266,1,FALSE)),"",VLOOKUP($L1030,Info!$B$4:$L$266,10,FALSE)))</f>
        <v/>
      </c>
      <c r="AC1030" s="1" t="str">
        <f>IF(W1030="SO Cable","Black,White",IF(O1030="","",IF(P1030="","",IF($J$12&lt;&gt;"ABC",IF(P1030&lt;="250",VLOOKUP(O1030,Info!$AZ$4:$BB$22,3,FALSE),VLOOKUP(O1030,Info!$AZ$23:$BB$39,3,FALSE)),IF(P1030&lt;="250",VLOOKUP(O1030,Info!$AO$4:$AQ$22,3,FALSE),VLOOKUP(O1030,Info!$AO$23:$AP$39,3,FALSE))))))</f>
        <v/>
      </c>
      <c r="AD1030" s="1"/>
      <c r="AE1030" s="1" t="str">
        <f>IF($L1030="None","",IF(ISERROR(VLOOKUP($L1030,Info!$B$4:$B$266,1,FALSE)),"",VLOOKUP($L1030,Info!$B$4:$L$266,4,FALSE)))</f>
        <v/>
      </c>
      <c r="AF1030" s="1" t="str">
        <f>IF($L1030="None","",IF(ISERROR(VLOOKUP($L1030,Info!$B$4:$B$266,1,FALSE)),"",VLOOKUP($L1030,Info!$B$4:$L$266,6,FALSE)))</f>
        <v/>
      </c>
      <c r="AG1030" s="1"/>
      <c r="AH1030" s="33" t="str" cm="1">
        <f t="array" ref="AH1030">IF(AND(L1030&lt;&gt;"",O1030&lt;&gt;"",R1030:S1030&lt;&gt;"",W1030:X1030&lt;&gt;"",Z1030:AA1030&lt;&gt;"",AC1030&lt;&gt;""),"Good","Bad")</f>
        <v>Bad</v>
      </c>
      <c r="AL1030" t="str" cm="1">
        <f t="array" ref="AL1030">IF(R1030&gt;0,_xlfn.IFS(COUNTIF($L$20:L1030,"&lt;&gt;")&lt;101,1,COUNTIF($L$20:L1030,"&lt;&gt;")&lt;201,2,COUNTIF($L$20:L1030,"&lt;&gt;")&lt;301,3,COUNTIF($L$20:L1030,"&lt;&gt;")&lt;401,4,COUNTIF($L$20:L1030,"&lt;&gt;")&lt;501,5,COUNTIF($L$20:L1030,"&lt;&gt;")&lt;601,6,COUNTIF($L$20:L1030,"&lt;&gt;")&lt;701,7,COUNTIF($L$20:L1030,"&lt;&gt;")&lt;801,8,COUNTIF($L$20:L1030,"&lt;&gt;")&lt;901,9,COUNTIF($L$20:L1030,"&lt;&gt;")&lt;1001,10,COUNTIF($L$20:L1030,"&lt;&gt;")&lt;1101,11,COUNTIF($L$20:L1030,"&lt;&gt;")&lt;1201,12,COUNTIF($L$20:L1030,"&lt;&gt;")&lt;1301,13,COUNTIF($L$20:L1030,"&lt;&gt;")&lt;1401,14,COUNTIF($L$20:L1030,"&lt;&gt;")&lt;1501,15,COUNTIF($L$20:L1030,"&lt;&gt;")&lt;1601,16,COUNTIF($L$20:L1030,"&lt;&gt;")&lt;1701,17,COUNTIF($L$20:L1030,"&lt;&gt;")&lt;1801,18,COUNTIF($L$20:L1030,"&lt;&gt;")&lt;1901,19,COUNTIF($L$20:L1030,"&lt;&gt;")&lt;2001,20,COUNTIF($L$20:L1030,"&lt;&gt;")&lt;2101,21,COUNTIF($L$20:L1030,"&lt;&gt;")&lt;2201,22,COUNTIF($L$20:L1030,"&lt;&gt;")&lt;2301,23,COUNTIF($L$20:L1030,"&lt;&gt;")&lt;2401,24,COUNTIF($L$20:L1030,"&lt;&gt;")&lt;2501,25,COUNTIF($L$20:L1030,"&lt;&gt;")&lt;2601,26,COUNTIF($L$20:L1030,"&lt;&gt;")&lt;2701,27,COUNTIF($L$20:L1030,"&lt;&gt;")&lt;2801,28,COUNTIF($L$20:L1030,"&lt;&gt;")&lt;2901,29,COUNTIF($L$20:L1030,"&lt;&gt;")&lt;3001,30),"")</f>
        <v/>
      </c>
      <c r="AM1030" t="str">
        <f t="shared" si="75"/>
        <v/>
      </c>
      <c r="AN1030" t="str">
        <f t="shared" si="79"/>
        <v/>
      </c>
      <c r="AP1030" t="str">
        <f t="shared" si="78"/>
        <v/>
      </c>
      <c r="AQ1030" t="str">
        <f>IF(AO1030="","",COUNTIFS(AM1030:$AM$3019,AO1030))</f>
        <v/>
      </c>
    </row>
    <row r="1031" spans="1:43" x14ac:dyDescent="0.25">
      <c r="A1031" s="6" t="str">
        <f>IF(COUNT($A$20:A1030)&lt;&gt;$B$4,IF(A1030="","",A1030+1),"")</f>
        <v/>
      </c>
      <c r="B1031" s="3"/>
      <c r="C1031" s="3"/>
      <c r="D1031" s="122"/>
      <c r="E1031" s="3"/>
      <c r="F1031" s="3"/>
      <c r="G1031" s="3"/>
      <c r="H1031" s="3"/>
      <c r="I1031" s="120"/>
      <c r="J1031" s="3"/>
      <c r="K1031" s="95" t="str" cm="1">
        <f t="array" ref="K1031">IF(OR($J$14 = "A",$J$14 = "B",$J$14 = "C"),IF(I1031="","",IF(LEN(I1031)&gt;2,_xlfn.IFS(ISNUMBER(SEARCH("_",I1031)),I1031,ISNUMBER(SEARCH(", ",I1031)),SUBSTITUTE(I1031,", ","_"),ISNUMBER(SEARCH("/ ",I1031)),SUBSTITUTE(I1031,"/ ","_"),ISNUMBER(SEARCH(",",I1031)),SUBSTITUTE(I1031,",","_"),ISNUMBER(SEARCH("/",I1031)),SUBSTITUTE(I1031,"/","_"),ISNUMBER(SEARCH("",I1031)),I1031),I1031)),IF(OR($J$14 = "J",$J$14 = "K"),"",IF(D1031="","",IF(LEN(D1031)&gt;2,_xlfn.IFS(ISNUMBER(SEARCH("_",D1031)),D1031,ISNUMBER(SEARCH(", ",D1031)),SUBSTITUTE(D1031,", ","_"),ISNUMBER(SEARCH("/ ",D1031)),SUBSTITUTE(D1031,"/ ","_"),ISNUMBER(SEARCH(",",D1031)),SUBSTITUTE(D1031,",","_"),ISNUMBER(SEARCH("/",D1031)),SUBSTITUTE(D1031,"/","_"),ISNUMBER(SEARCH("",D1031)),D1031),D1031))))</f>
        <v/>
      </c>
      <c r="L1031" s="1"/>
      <c r="M1031" s="1" t="str">
        <f t="shared" si="76"/>
        <v/>
      </c>
      <c r="N1031" s="94" t="str">
        <f>IF($L1031="None","",IF(ISERROR(VLOOKUP($L1031,Info!$B$4:$B$266,1,FALSE)),"",VLOOKUP($L1031,Info!$B$4:$L$266,5,FALSE)))</f>
        <v/>
      </c>
      <c r="O1031" s="94" t="str">
        <f>IF(K1031="","",IF(AND($J$12&lt;&gt;"ABC",N1031="3"),"BAC",IF(N1031="3","ABC",IF($J$12&lt;&gt;"ABC",IF($J$10="Standard",VLOOKUP(K1031,Info!$BE$4:$BF$481,2,FALSE),VLOOKUP(K1031,Info!$BI$4:$BJ$482,2,FALSE)),IF($J$10="Standard",VLOOKUP(K1031,Info!$AG$4:$AH$2994,2,FALSE),VLOOKUP(K1031,Info!$AK$4:$AL$2997,2,FALSE))))))</f>
        <v/>
      </c>
      <c r="P1031" s="94" t="str">
        <f>IF($L1031="None","",IF(ISERROR(VLOOKUP($L1031,Info!$B$4:$B$266,1,FALSE)),"",VLOOKUP($L1031,Info!$B$4:$L$266,3,FALSE)))</f>
        <v/>
      </c>
      <c r="Q1031" s="96" t="str">
        <f>IF($L1031="None","",IF(ISERROR(VLOOKUP($L1031,Info!$B$4:$B$266,1,FALSE)),"",VLOOKUP($L1031,Info!$B$4:$L$266,4,FALSE)))</f>
        <v/>
      </c>
      <c r="R1031" s="1"/>
      <c r="S1031" s="6" t="str">
        <f t="shared" si="77"/>
        <v/>
      </c>
      <c r="T1031" s="6" t="str">
        <f>IF($L1031="None","",IF(ISERROR(VLOOKUP($L1031,Info!$B$4:$B$266,1,FALSE)),"",VLOOKUP($L1031,Info!$B$4:$L$266,11,FALSE)))</f>
        <v/>
      </c>
      <c r="U1031" s="1"/>
      <c r="V1031" s="1"/>
      <c r="W1031" s="1"/>
      <c r="X1031" s="1" t="str">
        <f>IF($L1031="None","",IF(ISERROR(VLOOKUP($L1031,Info!$B$4:$B$266,1,FALSE)),"",IF(OR(W1031="Metallic Liquid Tight",W1031="Non-Metallic Liquid Tight",W1031="LSZH",W1031="Greenfield"),VLOOKUP($L1031,Info!$B$4:$L$266,7,FALSE),"N/A")))</f>
        <v/>
      </c>
      <c r="Y1031" s="1"/>
      <c r="Z1031" s="96" t="str">
        <f>IF($L1031="None","",IF(ISERROR(VLOOKUP($L1031,Info!$B$4:$B$266,1,FALSE)),"",VLOOKUP($L1031,Info!$B$4:$L$266,9,FALSE)))</f>
        <v/>
      </c>
      <c r="AA1031" s="96" t="str">
        <f>IF($L1031="None","",IF(ISERROR(VLOOKUP($L1031,Info!$B$4:$B$266,1,FALSE)),"",VLOOKUP($L1031,Info!$B$4:$L$266,8,FALSE)))</f>
        <v/>
      </c>
      <c r="AB1031" s="96" t="str">
        <f>IF($L1031="None","",IF(ISERROR(VLOOKUP($L1031,Info!$B$4:$B$266,1,FALSE)),"",VLOOKUP($L1031,Info!$B$4:$L$266,10,FALSE)))</f>
        <v/>
      </c>
      <c r="AC1031" s="1" t="str">
        <f>IF(W1031="SO Cable","Black,White",IF(O1031="","",IF(P1031="","",IF($J$12&lt;&gt;"ABC",IF(P1031&lt;="250",VLOOKUP(O1031,Info!$AZ$4:$BB$22,3,FALSE),VLOOKUP(O1031,Info!$AZ$23:$BB$39,3,FALSE)),IF(P1031&lt;="250",VLOOKUP(O1031,Info!$AO$4:$AQ$22,3,FALSE),VLOOKUP(O1031,Info!$AO$23:$AP$39,3,FALSE))))))</f>
        <v/>
      </c>
      <c r="AD1031" s="1"/>
      <c r="AE1031" s="1" t="str">
        <f>IF($L1031="None","",IF(ISERROR(VLOOKUP($L1031,Info!$B$4:$B$266,1,FALSE)),"",VLOOKUP($L1031,Info!$B$4:$L$266,4,FALSE)))</f>
        <v/>
      </c>
      <c r="AF1031" s="1" t="str">
        <f>IF($L1031="None","",IF(ISERROR(VLOOKUP($L1031,Info!$B$4:$B$266,1,FALSE)),"",VLOOKUP($L1031,Info!$B$4:$L$266,6,FALSE)))</f>
        <v/>
      </c>
      <c r="AG1031" s="1"/>
      <c r="AH1031" s="33" t="str" cm="1">
        <f t="array" ref="AH1031">IF(AND(L1031&lt;&gt;"",O1031&lt;&gt;"",R1031:S1031&lt;&gt;"",W1031:X1031&lt;&gt;"",Z1031:AA1031&lt;&gt;"",AC1031&lt;&gt;""),"Good","Bad")</f>
        <v>Bad</v>
      </c>
      <c r="AL1031" t="str" cm="1">
        <f t="array" ref="AL1031">IF(R1031&gt;0,_xlfn.IFS(COUNTIF($L$20:L1031,"&lt;&gt;")&lt;101,1,COUNTIF($L$20:L1031,"&lt;&gt;")&lt;201,2,COUNTIF($L$20:L1031,"&lt;&gt;")&lt;301,3,COUNTIF($L$20:L1031,"&lt;&gt;")&lt;401,4,COUNTIF($L$20:L1031,"&lt;&gt;")&lt;501,5,COUNTIF($L$20:L1031,"&lt;&gt;")&lt;601,6,COUNTIF($L$20:L1031,"&lt;&gt;")&lt;701,7,COUNTIF($L$20:L1031,"&lt;&gt;")&lt;801,8,COUNTIF($L$20:L1031,"&lt;&gt;")&lt;901,9,COUNTIF($L$20:L1031,"&lt;&gt;")&lt;1001,10,COUNTIF($L$20:L1031,"&lt;&gt;")&lt;1101,11,COUNTIF($L$20:L1031,"&lt;&gt;")&lt;1201,12,COUNTIF($L$20:L1031,"&lt;&gt;")&lt;1301,13,COUNTIF($L$20:L1031,"&lt;&gt;")&lt;1401,14,COUNTIF($L$20:L1031,"&lt;&gt;")&lt;1501,15,COUNTIF($L$20:L1031,"&lt;&gt;")&lt;1601,16,COUNTIF($L$20:L1031,"&lt;&gt;")&lt;1701,17,COUNTIF($L$20:L1031,"&lt;&gt;")&lt;1801,18,COUNTIF($L$20:L1031,"&lt;&gt;")&lt;1901,19,COUNTIF($L$20:L1031,"&lt;&gt;")&lt;2001,20,COUNTIF($L$20:L1031,"&lt;&gt;")&lt;2101,21,COUNTIF($L$20:L1031,"&lt;&gt;")&lt;2201,22,COUNTIF($L$20:L1031,"&lt;&gt;")&lt;2301,23,COUNTIF($L$20:L1031,"&lt;&gt;")&lt;2401,24,COUNTIF($L$20:L1031,"&lt;&gt;")&lt;2501,25,COUNTIF($L$20:L1031,"&lt;&gt;")&lt;2601,26,COUNTIF($L$20:L1031,"&lt;&gt;")&lt;2701,27,COUNTIF($L$20:L1031,"&lt;&gt;")&lt;2801,28,COUNTIF($L$20:L1031,"&lt;&gt;")&lt;2901,29,COUNTIF($L$20:L1031,"&lt;&gt;")&lt;3001,30),"")</f>
        <v/>
      </c>
      <c r="AM1031" t="str">
        <f t="shared" si="75"/>
        <v/>
      </c>
      <c r="AN1031" t="str">
        <f t="shared" si="79"/>
        <v/>
      </c>
      <c r="AP1031" t="str">
        <f t="shared" si="78"/>
        <v/>
      </c>
      <c r="AQ1031" t="str">
        <f>IF(AO1031="","",COUNTIFS(AM1031:$AM$3019,AO1031))</f>
        <v/>
      </c>
    </row>
    <row r="1032" spans="1:43" x14ac:dyDescent="0.25">
      <c r="A1032" s="6" t="str">
        <f>IF(COUNT($A$20:A1031)&lt;&gt;$B$4,IF(A1031="","",A1031+1),"")</f>
        <v/>
      </c>
      <c r="B1032" s="3"/>
      <c r="C1032" s="3"/>
      <c r="D1032" s="122"/>
      <c r="E1032" s="3"/>
      <c r="F1032" s="3"/>
      <c r="G1032" s="3"/>
      <c r="H1032" s="3"/>
      <c r="I1032" s="120"/>
      <c r="J1032" s="3"/>
      <c r="K1032" s="95" t="str" cm="1">
        <f t="array" ref="K1032">IF(OR($J$14 = "A",$J$14 = "B",$J$14 = "C"),IF(I1032="","",IF(LEN(I1032)&gt;2,_xlfn.IFS(ISNUMBER(SEARCH("_",I1032)),I1032,ISNUMBER(SEARCH(", ",I1032)),SUBSTITUTE(I1032,", ","_"),ISNUMBER(SEARCH("/ ",I1032)),SUBSTITUTE(I1032,"/ ","_"),ISNUMBER(SEARCH(",",I1032)),SUBSTITUTE(I1032,",","_"),ISNUMBER(SEARCH("/",I1032)),SUBSTITUTE(I1032,"/","_"),ISNUMBER(SEARCH("",I1032)),I1032),I1032)),IF(OR($J$14 = "J",$J$14 = "K"),"",IF(D1032="","",IF(LEN(D1032)&gt;2,_xlfn.IFS(ISNUMBER(SEARCH("_",D1032)),D1032,ISNUMBER(SEARCH(", ",D1032)),SUBSTITUTE(D1032,", ","_"),ISNUMBER(SEARCH("/ ",D1032)),SUBSTITUTE(D1032,"/ ","_"),ISNUMBER(SEARCH(",",D1032)),SUBSTITUTE(D1032,",","_"),ISNUMBER(SEARCH("/",D1032)),SUBSTITUTE(D1032,"/","_"),ISNUMBER(SEARCH("",D1032)),D1032),D1032))))</f>
        <v/>
      </c>
      <c r="L1032" s="1"/>
      <c r="M1032" s="1" t="str">
        <f t="shared" si="76"/>
        <v/>
      </c>
      <c r="N1032" s="94" t="str">
        <f>IF($L1032="None","",IF(ISERROR(VLOOKUP($L1032,Info!$B$4:$B$266,1,FALSE)),"",VLOOKUP($L1032,Info!$B$4:$L$266,5,FALSE)))</f>
        <v/>
      </c>
      <c r="O1032" s="94" t="str">
        <f>IF(K1032="","",IF(AND($J$12&lt;&gt;"ABC",N1032="3"),"BAC",IF(N1032="3","ABC",IF($J$12&lt;&gt;"ABC",IF($J$10="Standard",VLOOKUP(K1032,Info!$BE$4:$BF$481,2,FALSE),VLOOKUP(K1032,Info!$BI$4:$BJ$482,2,FALSE)),IF($J$10="Standard",VLOOKUP(K1032,Info!$AG$4:$AH$2994,2,FALSE),VLOOKUP(K1032,Info!$AK$4:$AL$2997,2,FALSE))))))</f>
        <v/>
      </c>
      <c r="P1032" s="94" t="str">
        <f>IF($L1032="None","",IF(ISERROR(VLOOKUP($L1032,Info!$B$4:$B$266,1,FALSE)),"",VLOOKUP($L1032,Info!$B$4:$L$266,3,FALSE)))</f>
        <v/>
      </c>
      <c r="Q1032" s="96" t="str">
        <f>IF($L1032="None","",IF(ISERROR(VLOOKUP($L1032,Info!$B$4:$B$266,1,FALSE)),"",VLOOKUP($L1032,Info!$B$4:$L$266,4,FALSE)))</f>
        <v/>
      </c>
      <c r="R1032" s="1"/>
      <c r="S1032" s="6" t="str">
        <f t="shared" si="77"/>
        <v/>
      </c>
      <c r="T1032" s="6" t="str">
        <f>IF($L1032="None","",IF(ISERROR(VLOOKUP($L1032,Info!$B$4:$B$266,1,FALSE)),"",VLOOKUP($L1032,Info!$B$4:$L$266,11,FALSE)))</f>
        <v/>
      </c>
      <c r="U1032" s="1"/>
      <c r="V1032" s="1"/>
      <c r="W1032" s="1"/>
      <c r="X1032" s="1" t="str">
        <f>IF($L1032="None","",IF(ISERROR(VLOOKUP($L1032,Info!$B$4:$B$266,1,FALSE)),"",IF(OR(W1032="Metallic Liquid Tight",W1032="Non-Metallic Liquid Tight",W1032="LSZH",W1032="Greenfield"),VLOOKUP($L1032,Info!$B$4:$L$266,7,FALSE),"N/A")))</f>
        <v/>
      </c>
      <c r="Y1032" s="1"/>
      <c r="Z1032" s="96" t="str">
        <f>IF($L1032="None","",IF(ISERROR(VLOOKUP($L1032,Info!$B$4:$B$266,1,FALSE)),"",VLOOKUP($L1032,Info!$B$4:$L$266,9,FALSE)))</f>
        <v/>
      </c>
      <c r="AA1032" s="96" t="str">
        <f>IF($L1032="None","",IF(ISERROR(VLOOKUP($L1032,Info!$B$4:$B$266,1,FALSE)),"",VLOOKUP($L1032,Info!$B$4:$L$266,8,FALSE)))</f>
        <v/>
      </c>
      <c r="AB1032" s="96" t="str">
        <f>IF($L1032="None","",IF(ISERROR(VLOOKUP($L1032,Info!$B$4:$B$266,1,FALSE)),"",VLOOKUP($L1032,Info!$B$4:$L$266,10,FALSE)))</f>
        <v/>
      </c>
      <c r="AC1032" s="1" t="str">
        <f>IF(W1032="SO Cable","Black,White",IF(O1032="","",IF(P1032="","",IF($J$12&lt;&gt;"ABC",IF(P1032&lt;="250",VLOOKUP(O1032,Info!$AZ$4:$BB$22,3,FALSE),VLOOKUP(O1032,Info!$AZ$23:$BB$39,3,FALSE)),IF(P1032&lt;="250",VLOOKUP(O1032,Info!$AO$4:$AQ$22,3,FALSE),VLOOKUP(O1032,Info!$AO$23:$AP$39,3,FALSE))))))</f>
        <v/>
      </c>
      <c r="AD1032" s="1"/>
      <c r="AE1032" s="1" t="str">
        <f>IF($L1032="None","",IF(ISERROR(VLOOKUP($L1032,Info!$B$4:$B$266,1,FALSE)),"",VLOOKUP($L1032,Info!$B$4:$L$266,4,FALSE)))</f>
        <v/>
      </c>
      <c r="AF1032" s="1" t="str">
        <f>IF($L1032="None","",IF(ISERROR(VLOOKUP($L1032,Info!$B$4:$B$266,1,FALSE)),"",VLOOKUP($L1032,Info!$B$4:$L$266,6,FALSE)))</f>
        <v/>
      </c>
      <c r="AG1032" s="1"/>
      <c r="AH1032" s="33" t="str" cm="1">
        <f t="array" ref="AH1032">IF(AND(L1032&lt;&gt;"",O1032&lt;&gt;"",R1032:S1032&lt;&gt;"",W1032:X1032&lt;&gt;"",Z1032:AA1032&lt;&gt;"",AC1032&lt;&gt;""),"Good","Bad")</f>
        <v>Bad</v>
      </c>
      <c r="AL1032" t="str" cm="1">
        <f t="array" ref="AL1032">IF(R1032&gt;0,_xlfn.IFS(COUNTIF($L$20:L1032,"&lt;&gt;")&lt;101,1,COUNTIF($L$20:L1032,"&lt;&gt;")&lt;201,2,COUNTIF($L$20:L1032,"&lt;&gt;")&lt;301,3,COUNTIF($L$20:L1032,"&lt;&gt;")&lt;401,4,COUNTIF($L$20:L1032,"&lt;&gt;")&lt;501,5,COUNTIF($L$20:L1032,"&lt;&gt;")&lt;601,6,COUNTIF($L$20:L1032,"&lt;&gt;")&lt;701,7,COUNTIF($L$20:L1032,"&lt;&gt;")&lt;801,8,COUNTIF($L$20:L1032,"&lt;&gt;")&lt;901,9,COUNTIF($L$20:L1032,"&lt;&gt;")&lt;1001,10,COUNTIF($L$20:L1032,"&lt;&gt;")&lt;1101,11,COUNTIF($L$20:L1032,"&lt;&gt;")&lt;1201,12,COUNTIF($L$20:L1032,"&lt;&gt;")&lt;1301,13,COUNTIF($L$20:L1032,"&lt;&gt;")&lt;1401,14,COUNTIF($L$20:L1032,"&lt;&gt;")&lt;1501,15,COUNTIF($L$20:L1032,"&lt;&gt;")&lt;1601,16,COUNTIF($L$20:L1032,"&lt;&gt;")&lt;1701,17,COUNTIF($L$20:L1032,"&lt;&gt;")&lt;1801,18,COUNTIF($L$20:L1032,"&lt;&gt;")&lt;1901,19,COUNTIF($L$20:L1032,"&lt;&gt;")&lt;2001,20,COUNTIF($L$20:L1032,"&lt;&gt;")&lt;2101,21,COUNTIF($L$20:L1032,"&lt;&gt;")&lt;2201,22,COUNTIF($L$20:L1032,"&lt;&gt;")&lt;2301,23,COUNTIF($L$20:L1032,"&lt;&gt;")&lt;2401,24,COUNTIF($L$20:L1032,"&lt;&gt;")&lt;2501,25,COUNTIF($L$20:L1032,"&lt;&gt;")&lt;2601,26,COUNTIF($L$20:L1032,"&lt;&gt;")&lt;2701,27,COUNTIF($L$20:L1032,"&lt;&gt;")&lt;2801,28,COUNTIF($L$20:L1032,"&lt;&gt;")&lt;2901,29,COUNTIF($L$20:L1032,"&lt;&gt;")&lt;3001,30),"")</f>
        <v/>
      </c>
      <c r="AM1032" t="str">
        <f t="shared" si="75"/>
        <v/>
      </c>
      <c r="AN1032" t="str">
        <f t="shared" si="79"/>
        <v/>
      </c>
      <c r="AP1032" t="str">
        <f t="shared" si="78"/>
        <v/>
      </c>
      <c r="AQ1032" t="str">
        <f>IF(AO1032="","",COUNTIFS(AM1032:$AM$3019,AO1032))</f>
        <v/>
      </c>
    </row>
    <row r="1033" spans="1:43" x14ac:dyDescent="0.25">
      <c r="A1033" s="6" t="str">
        <f>IF(COUNT($A$20:A1032)&lt;&gt;$B$4,IF(A1032="","",A1032+1),"")</f>
        <v/>
      </c>
      <c r="B1033" s="3"/>
      <c r="C1033" s="3"/>
      <c r="D1033" s="122"/>
      <c r="E1033" s="3"/>
      <c r="F1033" s="3"/>
      <c r="G1033" s="3"/>
      <c r="H1033" s="3"/>
      <c r="I1033" s="120"/>
      <c r="J1033" s="3"/>
      <c r="K1033" s="95" t="str" cm="1">
        <f t="array" ref="K1033">IF(OR($J$14 = "A",$J$14 = "B",$J$14 = "C"),IF(I1033="","",IF(LEN(I1033)&gt;2,_xlfn.IFS(ISNUMBER(SEARCH("_",I1033)),I1033,ISNUMBER(SEARCH(", ",I1033)),SUBSTITUTE(I1033,", ","_"),ISNUMBER(SEARCH("/ ",I1033)),SUBSTITUTE(I1033,"/ ","_"),ISNUMBER(SEARCH(",",I1033)),SUBSTITUTE(I1033,",","_"),ISNUMBER(SEARCH("/",I1033)),SUBSTITUTE(I1033,"/","_"),ISNUMBER(SEARCH("",I1033)),I1033),I1033)),IF(OR($J$14 = "J",$J$14 = "K"),"",IF(D1033="","",IF(LEN(D1033)&gt;2,_xlfn.IFS(ISNUMBER(SEARCH("_",D1033)),D1033,ISNUMBER(SEARCH(", ",D1033)),SUBSTITUTE(D1033,", ","_"),ISNUMBER(SEARCH("/ ",D1033)),SUBSTITUTE(D1033,"/ ","_"),ISNUMBER(SEARCH(",",D1033)),SUBSTITUTE(D1033,",","_"),ISNUMBER(SEARCH("/",D1033)),SUBSTITUTE(D1033,"/","_"),ISNUMBER(SEARCH("",D1033)),D1033),D1033))))</f>
        <v/>
      </c>
      <c r="L1033" s="1"/>
      <c r="M1033" s="1" t="str">
        <f t="shared" si="76"/>
        <v/>
      </c>
      <c r="N1033" s="94" t="str">
        <f>IF($L1033="None","",IF(ISERROR(VLOOKUP($L1033,Info!$B$4:$B$266,1,FALSE)),"",VLOOKUP($L1033,Info!$B$4:$L$266,5,FALSE)))</f>
        <v/>
      </c>
      <c r="O1033" s="94" t="str">
        <f>IF(K1033="","",IF(AND($J$12&lt;&gt;"ABC",N1033="3"),"BAC",IF(N1033="3","ABC",IF($J$12&lt;&gt;"ABC",IF($J$10="Standard",VLOOKUP(K1033,Info!$BE$4:$BF$481,2,FALSE),VLOOKUP(K1033,Info!$BI$4:$BJ$482,2,FALSE)),IF($J$10="Standard",VLOOKUP(K1033,Info!$AG$4:$AH$2994,2,FALSE),VLOOKUP(K1033,Info!$AK$4:$AL$2997,2,FALSE))))))</f>
        <v/>
      </c>
      <c r="P1033" s="94" t="str">
        <f>IF($L1033="None","",IF(ISERROR(VLOOKUP($L1033,Info!$B$4:$B$266,1,FALSE)),"",VLOOKUP($L1033,Info!$B$4:$L$266,3,FALSE)))</f>
        <v/>
      </c>
      <c r="Q1033" s="96" t="str">
        <f>IF($L1033="None","",IF(ISERROR(VLOOKUP($L1033,Info!$B$4:$B$266,1,FALSE)),"",VLOOKUP($L1033,Info!$B$4:$L$266,4,FALSE)))</f>
        <v/>
      </c>
      <c r="R1033" s="1"/>
      <c r="S1033" s="6" t="str">
        <f t="shared" si="77"/>
        <v/>
      </c>
      <c r="T1033" s="6" t="str">
        <f>IF($L1033="None","",IF(ISERROR(VLOOKUP($L1033,Info!$B$4:$B$266,1,FALSE)),"",VLOOKUP($L1033,Info!$B$4:$L$266,11,FALSE)))</f>
        <v/>
      </c>
      <c r="U1033" s="1"/>
      <c r="V1033" s="1"/>
      <c r="W1033" s="1"/>
      <c r="X1033" s="1" t="str">
        <f>IF($L1033="None","",IF(ISERROR(VLOOKUP($L1033,Info!$B$4:$B$266,1,FALSE)),"",IF(OR(W1033="Metallic Liquid Tight",W1033="Non-Metallic Liquid Tight",W1033="LSZH",W1033="Greenfield"),VLOOKUP($L1033,Info!$B$4:$L$266,7,FALSE),"N/A")))</f>
        <v/>
      </c>
      <c r="Y1033" s="1"/>
      <c r="Z1033" s="96" t="str">
        <f>IF($L1033="None","",IF(ISERROR(VLOOKUP($L1033,Info!$B$4:$B$266,1,FALSE)),"",VLOOKUP($L1033,Info!$B$4:$L$266,9,FALSE)))</f>
        <v/>
      </c>
      <c r="AA1033" s="96" t="str">
        <f>IF($L1033="None","",IF(ISERROR(VLOOKUP($L1033,Info!$B$4:$B$266,1,FALSE)),"",VLOOKUP($L1033,Info!$B$4:$L$266,8,FALSE)))</f>
        <v/>
      </c>
      <c r="AB1033" s="96" t="str">
        <f>IF($L1033="None","",IF(ISERROR(VLOOKUP($L1033,Info!$B$4:$B$266,1,FALSE)),"",VLOOKUP($L1033,Info!$B$4:$L$266,10,FALSE)))</f>
        <v/>
      </c>
      <c r="AC1033" s="1" t="str">
        <f>IF(W1033="SO Cable","Black,White",IF(O1033="","",IF(P1033="","",IF($J$12&lt;&gt;"ABC",IF(P1033&lt;="250",VLOOKUP(O1033,Info!$AZ$4:$BB$22,3,FALSE),VLOOKUP(O1033,Info!$AZ$23:$BB$39,3,FALSE)),IF(P1033&lt;="250",VLOOKUP(O1033,Info!$AO$4:$AQ$22,3,FALSE),VLOOKUP(O1033,Info!$AO$23:$AP$39,3,FALSE))))))</f>
        <v/>
      </c>
      <c r="AD1033" s="1"/>
      <c r="AE1033" s="1" t="str">
        <f>IF($L1033="None","",IF(ISERROR(VLOOKUP($L1033,Info!$B$4:$B$266,1,FALSE)),"",VLOOKUP($L1033,Info!$B$4:$L$266,4,FALSE)))</f>
        <v/>
      </c>
      <c r="AF1033" s="1" t="str">
        <f>IF($L1033="None","",IF(ISERROR(VLOOKUP($L1033,Info!$B$4:$B$266,1,FALSE)),"",VLOOKUP($L1033,Info!$B$4:$L$266,6,FALSE)))</f>
        <v/>
      </c>
      <c r="AG1033" s="1"/>
      <c r="AH1033" s="33" t="str" cm="1">
        <f t="array" ref="AH1033">IF(AND(L1033&lt;&gt;"",O1033&lt;&gt;"",R1033:S1033&lt;&gt;"",W1033:X1033&lt;&gt;"",Z1033:AA1033&lt;&gt;"",AC1033&lt;&gt;""),"Good","Bad")</f>
        <v>Bad</v>
      </c>
      <c r="AL1033" t="str" cm="1">
        <f t="array" ref="AL1033">IF(R1033&gt;0,_xlfn.IFS(COUNTIF($L$20:L1033,"&lt;&gt;")&lt;101,1,COUNTIF($L$20:L1033,"&lt;&gt;")&lt;201,2,COUNTIF($L$20:L1033,"&lt;&gt;")&lt;301,3,COUNTIF($L$20:L1033,"&lt;&gt;")&lt;401,4,COUNTIF($L$20:L1033,"&lt;&gt;")&lt;501,5,COUNTIF($L$20:L1033,"&lt;&gt;")&lt;601,6,COUNTIF($L$20:L1033,"&lt;&gt;")&lt;701,7,COUNTIF($L$20:L1033,"&lt;&gt;")&lt;801,8,COUNTIF($L$20:L1033,"&lt;&gt;")&lt;901,9,COUNTIF($L$20:L1033,"&lt;&gt;")&lt;1001,10,COUNTIF($L$20:L1033,"&lt;&gt;")&lt;1101,11,COUNTIF($L$20:L1033,"&lt;&gt;")&lt;1201,12,COUNTIF($L$20:L1033,"&lt;&gt;")&lt;1301,13,COUNTIF($L$20:L1033,"&lt;&gt;")&lt;1401,14,COUNTIF($L$20:L1033,"&lt;&gt;")&lt;1501,15,COUNTIF($L$20:L1033,"&lt;&gt;")&lt;1601,16,COUNTIF($L$20:L1033,"&lt;&gt;")&lt;1701,17,COUNTIF($L$20:L1033,"&lt;&gt;")&lt;1801,18,COUNTIF($L$20:L1033,"&lt;&gt;")&lt;1901,19,COUNTIF($L$20:L1033,"&lt;&gt;")&lt;2001,20,COUNTIF($L$20:L1033,"&lt;&gt;")&lt;2101,21,COUNTIF($L$20:L1033,"&lt;&gt;")&lt;2201,22,COUNTIF($L$20:L1033,"&lt;&gt;")&lt;2301,23,COUNTIF($L$20:L1033,"&lt;&gt;")&lt;2401,24,COUNTIF($L$20:L1033,"&lt;&gt;")&lt;2501,25,COUNTIF($L$20:L1033,"&lt;&gt;")&lt;2601,26,COUNTIF($L$20:L1033,"&lt;&gt;")&lt;2701,27,COUNTIF($L$20:L1033,"&lt;&gt;")&lt;2801,28,COUNTIF($L$20:L1033,"&lt;&gt;")&lt;2901,29,COUNTIF($L$20:L1033,"&lt;&gt;")&lt;3001,30),"")</f>
        <v/>
      </c>
      <c r="AM1033" t="str">
        <f t="shared" si="75"/>
        <v/>
      </c>
      <c r="AN1033" t="str">
        <f t="shared" si="79"/>
        <v/>
      </c>
      <c r="AP1033" t="str">
        <f t="shared" si="78"/>
        <v/>
      </c>
      <c r="AQ1033" t="str">
        <f>IF(AO1033="","",COUNTIFS(AM1033:$AM$3019,AO1033))</f>
        <v/>
      </c>
    </row>
    <row r="1034" spans="1:43" x14ac:dyDescent="0.25">
      <c r="A1034" s="6" t="str">
        <f>IF(COUNT($A$20:A1033)&lt;&gt;$B$4,IF(A1033="","",A1033+1),"")</f>
        <v/>
      </c>
      <c r="B1034" s="3"/>
      <c r="C1034" s="3"/>
      <c r="D1034" s="122"/>
      <c r="E1034" s="3"/>
      <c r="F1034" s="3"/>
      <c r="G1034" s="3"/>
      <c r="H1034" s="3"/>
      <c r="I1034" s="120"/>
      <c r="J1034" s="3"/>
      <c r="K1034" s="95" t="str" cm="1">
        <f t="array" ref="K1034">IF(OR($J$14 = "A",$J$14 = "B",$J$14 = "C"),IF(I1034="","",IF(LEN(I1034)&gt;2,_xlfn.IFS(ISNUMBER(SEARCH("_",I1034)),I1034,ISNUMBER(SEARCH(", ",I1034)),SUBSTITUTE(I1034,", ","_"),ISNUMBER(SEARCH("/ ",I1034)),SUBSTITUTE(I1034,"/ ","_"),ISNUMBER(SEARCH(",",I1034)),SUBSTITUTE(I1034,",","_"),ISNUMBER(SEARCH("/",I1034)),SUBSTITUTE(I1034,"/","_"),ISNUMBER(SEARCH("",I1034)),I1034),I1034)),IF(OR($J$14 = "J",$J$14 = "K"),"",IF(D1034="","",IF(LEN(D1034)&gt;2,_xlfn.IFS(ISNUMBER(SEARCH("_",D1034)),D1034,ISNUMBER(SEARCH(", ",D1034)),SUBSTITUTE(D1034,", ","_"),ISNUMBER(SEARCH("/ ",D1034)),SUBSTITUTE(D1034,"/ ","_"),ISNUMBER(SEARCH(",",D1034)),SUBSTITUTE(D1034,",","_"),ISNUMBER(SEARCH("/",D1034)),SUBSTITUTE(D1034,"/","_"),ISNUMBER(SEARCH("",D1034)),D1034),D1034))))</f>
        <v/>
      </c>
      <c r="L1034" s="1"/>
      <c r="M1034" s="1" t="str">
        <f t="shared" si="76"/>
        <v/>
      </c>
      <c r="N1034" s="94" t="str">
        <f>IF($L1034="None","",IF(ISERROR(VLOOKUP($L1034,Info!$B$4:$B$266,1,FALSE)),"",VLOOKUP($L1034,Info!$B$4:$L$266,5,FALSE)))</f>
        <v/>
      </c>
      <c r="O1034" s="94" t="str">
        <f>IF(K1034="","",IF(AND($J$12&lt;&gt;"ABC",N1034="3"),"BAC",IF(N1034="3","ABC",IF($J$12&lt;&gt;"ABC",IF($J$10="Standard",VLOOKUP(K1034,Info!$BE$4:$BF$481,2,FALSE),VLOOKUP(K1034,Info!$BI$4:$BJ$482,2,FALSE)),IF($J$10="Standard",VLOOKUP(K1034,Info!$AG$4:$AH$2994,2,FALSE),VLOOKUP(K1034,Info!$AK$4:$AL$2997,2,FALSE))))))</f>
        <v/>
      </c>
      <c r="P1034" s="94" t="str">
        <f>IF($L1034="None","",IF(ISERROR(VLOOKUP($L1034,Info!$B$4:$B$266,1,FALSE)),"",VLOOKUP($L1034,Info!$B$4:$L$266,3,FALSE)))</f>
        <v/>
      </c>
      <c r="Q1034" s="96" t="str">
        <f>IF($L1034="None","",IF(ISERROR(VLOOKUP($L1034,Info!$B$4:$B$266,1,FALSE)),"",VLOOKUP($L1034,Info!$B$4:$L$266,4,FALSE)))</f>
        <v/>
      </c>
      <c r="R1034" s="1"/>
      <c r="S1034" s="6" t="str">
        <f t="shared" si="77"/>
        <v/>
      </c>
      <c r="T1034" s="6" t="str">
        <f>IF($L1034="None","",IF(ISERROR(VLOOKUP($L1034,Info!$B$4:$B$266,1,FALSE)),"",VLOOKUP($L1034,Info!$B$4:$L$266,11,FALSE)))</f>
        <v/>
      </c>
      <c r="U1034" s="1"/>
      <c r="V1034" s="1"/>
      <c r="W1034" s="1"/>
      <c r="X1034" s="1" t="str">
        <f>IF($L1034="None","",IF(ISERROR(VLOOKUP($L1034,Info!$B$4:$B$266,1,FALSE)),"",IF(OR(W1034="Metallic Liquid Tight",W1034="Non-Metallic Liquid Tight",W1034="LSZH",W1034="Greenfield"),VLOOKUP($L1034,Info!$B$4:$L$266,7,FALSE),"N/A")))</f>
        <v/>
      </c>
      <c r="Y1034" s="1"/>
      <c r="Z1034" s="96" t="str">
        <f>IF($L1034="None","",IF(ISERROR(VLOOKUP($L1034,Info!$B$4:$B$266,1,FALSE)),"",VLOOKUP($L1034,Info!$B$4:$L$266,9,FALSE)))</f>
        <v/>
      </c>
      <c r="AA1034" s="96" t="str">
        <f>IF($L1034="None","",IF(ISERROR(VLOOKUP($L1034,Info!$B$4:$B$266,1,FALSE)),"",VLOOKUP($L1034,Info!$B$4:$L$266,8,FALSE)))</f>
        <v/>
      </c>
      <c r="AB1034" s="96" t="str">
        <f>IF($L1034="None","",IF(ISERROR(VLOOKUP($L1034,Info!$B$4:$B$266,1,FALSE)),"",VLOOKUP($L1034,Info!$B$4:$L$266,10,FALSE)))</f>
        <v/>
      </c>
      <c r="AC1034" s="1" t="str">
        <f>IF(W1034="SO Cable","Black,White",IF(O1034="","",IF(P1034="","",IF($J$12&lt;&gt;"ABC",IF(P1034&lt;="250",VLOOKUP(O1034,Info!$AZ$4:$BB$22,3,FALSE),VLOOKUP(O1034,Info!$AZ$23:$BB$39,3,FALSE)),IF(P1034&lt;="250",VLOOKUP(O1034,Info!$AO$4:$AQ$22,3,FALSE),VLOOKUP(O1034,Info!$AO$23:$AP$39,3,FALSE))))))</f>
        <v/>
      </c>
      <c r="AD1034" s="1"/>
      <c r="AE1034" s="1" t="str">
        <f>IF($L1034="None","",IF(ISERROR(VLOOKUP($L1034,Info!$B$4:$B$266,1,FALSE)),"",VLOOKUP($L1034,Info!$B$4:$L$266,4,FALSE)))</f>
        <v/>
      </c>
      <c r="AF1034" s="1" t="str">
        <f>IF($L1034="None","",IF(ISERROR(VLOOKUP($L1034,Info!$B$4:$B$266,1,FALSE)),"",VLOOKUP($L1034,Info!$B$4:$L$266,6,FALSE)))</f>
        <v/>
      </c>
      <c r="AG1034" s="1"/>
      <c r="AH1034" s="33" t="str" cm="1">
        <f t="array" ref="AH1034">IF(AND(L1034&lt;&gt;"",O1034&lt;&gt;"",R1034:S1034&lt;&gt;"",W1034:X1034&lt;&gt;"",Z1034:AA1034&lt;&gt;"",AC1034&lt;&gt;""),"Good","Bad")</f>
        <v>Bad</v>
      </c>
      <c r="AL1034" t="str" cm="1">
        <f t="array" ref="AL1034">IF(R1034&gt;0,_xlfn.IFS(COUNTIF($L$20:L1034,"&lt;&gt;")&lt;101,1,COUNTIF($L$20:L1034,"&lt;&gt;")&lt;201,2,COUNTIF($L$20:L1034,"&lt;&gt;")&lt;301,3,COUNTIF($L$20:L1034,"&lt;&gt;")&lt;401,4,COUNTIF($L$20:L1034,"&lt;&gt;")&lt;501,5,COUNTIF($L$20:L1034,"&lt;&gt;")&lt;601,6,COUNTIF($L$20:L1034,"&lt;&gt;")&lt;701,7,COUNTIF($L$20:L1034,"&lt;&gt;")&lt;801,8,COUNTIF($L$20:L1034,"&lt;&gt;")&lt;901,9,COUNTIF($L$20:L1034,"&lt;&gt;")&lt;1001,10,COUNTIF($L$20:L1034,"&lt;&gt;")&lt;1101,11,COUNTIF($L$20:L1034,"&lt;&gt;")&lt;1201,12,COUNTIF($L$20:L1034,"&lt;&gt;")&lt;1301,13,COUNTIF($L$20:L1034,"&lt;&gt;")&lt;1401,14,COUNTIF($L$20:L1034,"&lt;&gt;")&lt;1501,15,COUNTIF($L$20:L1034,"&lt;&gt;")&lt;1601,16,COUNTIF($L$20:L1034,"&lt;&gt;")&lt;1701,17,COUNTIF($L$20:L1034,"&lt;&gt;")&lt;1801,18,COUNTIF($L$20:L1034,"&lt;&gt;")&lt;1901,19,COUNTIF($L$20:L1034,"&lt;&gt;")&lt;2001,20,COUNTIF($L$20:L1034,"&lt;&gt;")&lt;2101,21,COUNTIF($L$20:L1034,"&lt;&gt;")&lt;2201,22,COUNTIF($L$20:L1034,"&lt;&gt;")&lt;2301,23,COUNTIF($L$20:L1034,"&lt;&gt;")&lt;2401,24,COUNTIF($L$20:L1034,"&lt;&gt;")&lt;2501,25,COUNTIF($L$20:L1034,"&lt;&gt;")&lt;2601,26,COUNTIF($L$20:L1034,"&lt;&gt;")&lt;2701,27,COUNTIF($L$20:L1034,"&lt;&gt;")&lt;2801,28,COUNTIF($L$20:L1034,"&lt;&gt;")&lt;2901,29,COUNTIF($L$20:L1034,"&lt;&gt;")&lt;3001,30),"")</f>
        <v/>
      </c>
      <c r="AM1034" t="str">
        <f t="shared" si="75"/>
        <v/>
      </c>
      <c r="AN1034" t="str">
        <f t="shared" si="79"/>
        <v/>
      </c>
      <c r="AP1034" t="str">
        <f t="shared" si="78"/>
        <v/>
      </c>
      <c r="AQ1034" t="str">
        <f>IF(AO1034="","",COUNTIFS(AM1034:$AM$3019,AO1034))</f>
        <v/>
      </c>
    </row>
    <row r="1035" spans="1:43" x14ac:dyDescent="0.25">
      <c r="A1035" s="6" t="str">
        <f>IF(COUNT($A$20:A1034)&lt;&gt;$B$4,IF(A1034="","",A1034+1),"")</f>
        <v/>
      </c>
      <c r="B1035" s="3"/>
      <c r="C1035" s="3"/>
      <c r="D1035" s="122"/>
      <c r="E1035" s="3"/>
      <c r="F1035" s="3"/>
      <c r="G1035" s="3"/>
      <c r="H1035" s="3"/>
      <c r="I1035" s="120"/>
      <c r="J1035" s="3"/>
      <c r="K1035" s="95" t="str" cm="1">
        <f t="array" ref="K1035">IF(OR($J$14 = "A",$J$14 = "B",$J$14 = "C"),IF(I1035="","",IF(LEN(I1035)&gt;2,_xlfn.IFS(ISNUMBER(SEARCH("_",I1035)),I1035,ISNUMBER(SEARCH(", ",I1035)),SUBSTITUTE(I1035,", ","_"),ISNUMBER(SEARCH("/ ",I1035)),SUBSTITUTE(I1035,"/ ","_"),ISNUMBER(SEARCH(",",I1035)),SUBSTITUTE(I1035,",","_"),ISNUMBER(SEARCH("/",I1035)),SUBSTITUTE(I1035,"/","_"),ISNUMBER(SEARCH("",I1035)),I1035),I1035)),IF(OR($J$14 = "J",$J$14 = "K"),"",IF(D1035="","",IF(LEN(D1035)&gt;2,_xlfn.IFS(ISNUMBER(SEARCH("_",D1035)),D1035,ISNUMBER(SEARCH(", ",D1035)),SUBSTITUTE(D1035,", ","_"),ISNUMBER(SEARCH("/ ",D1035)),SUBSTITUTE(D1035,"/ ","_"),ISNUMBER(SEARCH(",",D1035)),SUBSTITUTE(D1035,",","_"),ISNUMBER(SEARCH("/",D1035)),SUBSTITUTE(D1035,"/","_"),ISNUMBER(SEARCH("",D1035)),D1035),D1035))))</f>
        <v/>
      </c>
      <c r="L1035" s="1"/>
      <c r="M1035" s="1" t="str">
        <f t="shared" si="76"/>
        <v/>
      </c>
      <c r="N1035" s="94" t="str">
        <f>IF($L1035="None","",IF(ISERROR(VLOOKUP($L1035,Info!$B$4:$B$266,1,FALSE)),"",VLOOKUP($L1035,Info!$B$4:$L$266,5,FALSE)))</f>
        <v/>
      </c>
      <c r="O1035" s="94" t="str">
        <f>IF(K1035="","",IF(AND($J$12&lt;&gt;"ABC",N1035="3"),"BAC",IF(N1035="3","ABC",IF($J$12&lt;&gt;"ABC",IF($J$10="Standard",VLOOKUP(K1035,Info!$BE$4:$BF$481,2,FALSE),VLOOKUP(K1035,Info!$BI$4:$BJ$482,2,FALSE)),IF($J$10="Standard",VLOOKUP(K1035,Info!$AG$4:$AH$2994,2,FALSE),VLOOKUP(K1035,Info!$AK$4:$AL$2997,2,FALSE))))))</f>
        <v/>
      </c>
      <c r="P1035" s="94" t="str">
        <f>IF($L1035="None","",IF(ISERROR(VLOOKUP($L1035,Info!$B$4:$B$266,1,FALSE)),"",VLOOKUP($L1035,Info!$B$4:$L$266,3,FALSE)))</f>
        <v/>
      </c>
      <c r="Q1035" s="96" t="str">
        <f>IF($L1035="None","",IF(ISERROR(VLOOKUP($L1035,Info!$B$4:$B$266,1,FALSE)),"",VLOOKUP($L1035,Info!$B$4:$L$266,4,FALSE)))</f>
        <v/>
      </c>
      <c r="R1035" s="1"/>
      <c r="S1035" s="6" t="str">
        <f t="shared" si="77"/>
        <v/>
      </c>
      <c r="T1035" s="6" t="str">
        <f>IF($L1035="None","",IF(ISERROR(VLOOKUP($L1035,Info!$B$4:$B$266,1,FALSE)),"",VLOOKUP($L1035,Info!$B$4:$L$266,11,FALSE)))</f>
        <v/>
      </c>
      <c r="U1035" s="1"/>
      <c r="V1035" s="1"/>
      <c r="W1035" s="1"/>
      <c r="X1035" s="1" t="str">
        <f>IF($L1035="None","",IF(ISERROR(VLOOKUP($L1035,Info!$B$4:$B$266,1,FALSE)),"",IF(OR(W1035="Metallic Liquid Tight",W1035="Non-Metallic Liquid Tight",W1035="LSZH",W1035="Greenfield"),VLOOKUP($L1035,Info!$B$4:$L$266,7,FALSE),"N/A")))</f>
        <v/>
      </c>
      <c r="Y1035" s="1"/>
      <c r="Z1035" s="96" t="str">
        <f>IF($L1035="None","",IF(ISERROR(VLOOKUP($L1035,Info!$B$4:$B$266,1,FALSE)),"",VLOOKUP($L1035,Info!$B$4:$L$266,9,FALSE)))</f>
        <v/>
      </c>
      <c r="AA1035" s="96" t="str">
        <f>IF($L1035="None","",IF(ISERROR(VLOOKUP($L1035,Info!$B$4:$B$266,1,FALSE)),"",VLOOKUP($L1035,Info!$B$4:$L$266,8,FALSE)))</f>
        <v/>
      </c>
      <c r="AB1035" s="96" t="str">
        <f>IF($L1035="None","",IF(ISERROR(VLOOKUP($L1035,Info!$B$4:$B$266,1,FALSE)),"",VLOOKUP($L1035,Info!$B$4:$L$266,10,FALSE)))</f>
        <v/>
      </c>
      <c r="AC1035" s="1" t="str">
        <f>IF(W1035="SO Cable","Black,White",IF(O1035="","",IF(P1035="","",IF($J$12&lt;&gt;"ABC",IF(P1035&lt;="250",VLOOKUP(O1035,Info!$AZ$4:$BB$22,3,FALSE),VLOOKUP(O1035,Info!$AZ$23:$BB$39,3,FALSE)),IF(P1035&lt;="250",VLOOKUP(O1035,Info!$AO$4:$AQ$22,3,FALSE),VLOOKUP(O1035,Info!$AO$23:$AP$39,3,FALSE))))))</f>
        <v/>
      </c>
      <c r="AD1035" s="1"/>
      <c r="AE1035" s="1" t="str">
        <f>IF($L1035="None","",IF(ISERROR(VLOOKUP($L1035,Info!$B$4:$B$266,1,FALSE)),"",VLOOKUP($L1035,Info!$B$4:$L$266,4,FALSE)))</f>
        <v/>
      </c>
      <c r="AF1035" s="1" t="str">
        <f>IF($L1035="None","",IF(ISERROR(VLOOKUP($L1035,Info!$B$4:$B$266,1,FALSE)),"",VLOOKUP($L1035,Info!$B$4:$L$266,6,FALSE)))</f>
        <v/>
      </c>
      <c r="AG1035" s="1"/>
      <c r="AH1035" s="33" t="str" cm="1">
        <f t="array" ref="AH1035">IF(AND(L1035&lt;&gt;"",O1035&lt;&gt;"",R1035:S1035&lt;&gt;"",W1035:X1035&lt;&gt;"",Z1035:AA1035&lt;&gt;"",AC1035&lt;&gt;""),"Good","Bad")</f>
        <v>Bad</v>
      </c>
      <c r="AL1035" t="str" cm="1">
        <f t="array" ref="AL1035">IF(R1035&gt;0,_xlfn.IFS(COUNTIF($L$20:L1035,"&lt;&gt;")&lt;101,1,COUNTIF($L$20:L1035,"&lt;&gt;")&lt;201,2,COUNTIF($L$20:L1035,"&lt;&gt;")&lt;301,3,COUNTIF($L$20:L1035,"&lt;&gt;")&lt;401,4,COUNTIF($L$20:L1035,"&lt;&gt;")&lt;501,5,COUNTIF($L$20:L1035,"&lt;&gt;")&lt;601,6,COUNTIF($L$20:L1035,"&lt;&gt;")&lt;701,7,COUNTIF($L$20:L1035,"&lt;&gt;")&lt;801,8,COUNTIF($L$20:L1035,"&lt;&gt;")&lt;901,9,COUNTIF($L$20:L1035,"&lt;&gt;")&lt;1001,10,COUNTIF($L$20:L1035,"&lt;&gt;")&lt;1101,11,COUNTIF($L$20:L1035,"&lt;&gt;")&lt;1201,12,COUNTIF($L$20:L1035,"&lt;&gt;")&lt;1301,13,COUNTIF($L$20:L1035,"&lt;&gt;")&lt;1401,14,COUNTIF($L$20:L1035,"&lt;&gt;")&lt;1501,15,COUNTIF($L$20:L1035,"&lt;&gt;")&lt;1601,16,COUNTIF($L$20:L1035,"&lt;&gt;")&lt;1701,17,COUNTIF($L$20:L1035,"&lt;&gt;")&lt;1801,18,COUNTIF($L$20:L1035,"&lt;&gt;")&lt;1901,19,COUNTIF($L$20:L1035,"&lt;&gt;")&lt;2001,20,COUNTIF($L$20:L1035,"&lt;&gt;")&lt;2101,21,COUNTIF($L$20:L1035,"&lt;&gt;")&lt;2201,22,COUNTIF($L$20:L1035,"&lt;&gt;")&lt;2301,23,COUNTIF($L$20:L1035,"&lt;&gt;")&lt;2401,24,COUNTIF($L$20:L1035,"&lt;&gt;")&lt;2501,25,COUNTIF($L$20:L1035,"&lt;&gt;")&lt;2601,26,COUNTIF($L$20:L1035,"&lt;&gt;")&lt;2701,27,COUNTIF($L$20:L1035,"&lt;&gt;")&lt;2801,28,COUNTIF($L$20:L1035,"&lt;&gt;")&lt;2901,29,COUNTIF($L$20:L1035,"&lt;&gt;")&lt;3001,30),"")</f>
        <v/>
      </c>
      <c r="AM1035" t="str">
        <f t="shared" si="75"/>
        <v/>
      </c>
      <c r="AN1035" t="str">
        <f t="shared" si="79"/>
        <v/>
      </c>
      <c r="AP1035" t="str">
        <f t="shared" si="78"/>
        <v/>
      </c>
      <c r="AQ1035" t="str">
        <f>IF(AO1035="","",COUNTIFS(AM1035:$AM$3019,AO1035))</f>
        <v/>
      </c>
    </row>
    <row r="1036" spans="1:43" x14ac:dyDescent="0.25">
      <c r="A1036" s="6" t="str">
        <f>IF(COUNT($A$20:A1035)&lt;&gt;$B$4,IF(A1035="","",A1035+1),"")</f>
        <v/>
      </c>
      <c r="B1036" s="3"/>
      <c r="C1036" s="3"/>
      <c r="D1036" s="122"/>
      <c r="E1036" s="3"/>
      <c r="F1036" s="3"/>
      <c r="G1036" s="3"/>
      <c r="H1036" s="3"/>
      <c r="I1036" s="120"/>
      <c r="J1036" s="3"/>
      <c r="K1036" s="95" t="str" cm="1">
        <f t="array" ref="K1036">IF(OR($J$14 = "A",$J$14 = "B",$J$14 = "C"),IF(I1036="","",IF(LEN(I1036)&gt;2,_xlfn.IFS(ISNUMBER(SEARCH("_",I1036)),I1036,ISNUMBER(SEARCH(", ",I1036)),SUBSTITUTE(I1036,", ","_"),ISNUMBER(SEARCH("/ ",I1036)),SUBSTITUTE(I1036,"/ ","_"),ISNUMBER(SEARCH(",",I1036)),SUBSTITUTE(I1036,",","_"),ISNUMBER(SEARCH("/",I1036)),SUBSTITUTE(I1036,"/","_"),ISNUMBER(SEARCH("",I1036)),I1036),I1036)),IF(OR($J$14 = "J",$J$14 = "K"),"",IF(D1036="","",IF(LEN(D1036)&gt;2,_xlfn.IFS(ISNUMBER(SEARCH("_",D1036)),D1036,ISNUMBER(SEARCH(", ",D1036)),SUBSTITUTE(D1036,", ","_"),ISNUMBER(SEARCH("/ ",D1036)),SUBSTITUTE(D1036,"/ ","_"),ISNUMBER(SEARCH(",",D1036)),SUBSTITUTE(D1036,",","_"),ISNUMBER(SEARCH("/",D1036)),SUBSTITUTE(D1036,"/","_"),ISNUMBER(SEARCH("",D1036)),D1036),D1036))))</f>
        <v/>
      </c>
      <c r="L1036" s="1"/>
      <c r="M1036" s="1" t="str">
        <f t="shared" si="76"/>
        <v/>
      </c>
      <c r="N1036" s="94" t="str">
        <f>IF($L1036="None","",IF(ISERROR(VLOOKUP($L1036,Info!$B$4:$B$266,1,FALSE)),"",VLOOKUP($L1036,Info!$B$4:$L$266,5,FALSE)))</f>
        <v/>
      </c>
      <c r="O1036" s="94" t="str">
        <f>IF(K1036="","",IF(AND($J$12&lt;&gt;"ABC",N1036="3"),"BAC",IF(N1036="3","ABC",IF($J$12&lt;&gt;"ABC",IF($J$10="Standard",VLOOKUP(K1036,Info!$BE$4:$BF$481,2,FALSE),VLOOKUP(K1036,Info!$BI$4:$BJ$482,2,FALSE)),IF($J$10="Standard",VLOOKUP(K1036,Info!$AG$4:$AH$2994,2,FALSE),VLOOKUP(K1036,Info!$AK$4:$AL$2997,2,FALSE))))))</f>
        <v/>
      </c>
      <c r="P1036" s="94" t="str">
        <f>IF($L1036="None","",IF(ISERROR(VLOOKUP($L1036,Info!$B$4:$B$266,1,FALSE)),"",VLOOKUP($L1036,Info!$B$4:$L$266,3,FALSE)))</f>
        <v/>
      </c>
      <c r="Q1036" s="96" t="str">
        <f>IF($L1036="None","",IF(ISERROR(VLOOKUP($L1036,Info!$B$4:$B$266,1,FALSE)),"",VLOOKUP($L1036,Info!$B$4:$L$266,4,FALSE)))</f>
        <v/>
      </c>
      <c r="R1036" s="1"/>
      <c r="S1036" s="6" t="str">
        <f t="shared" si="77"/>
        <v/>
      </c>
      <c r="T1036" s="6" t="str">
        <f>IF($L1036="None","",IF(ISERROR(VLOOKUP($L1036,Info!$B$4:$B$266,1,FALSE)),"",VLOOKUP($L1036,Info!$B$4:$L$266,11,FALSE)))</f>
        <v/>
      </c>
      <c r="U1036" s="1"/>
      <c r="V1036" s="1"/>
      <c r="W1036" s="1"/>
      <c r="X1036" s="1" t="str">
        <f>IF($L1036="None","",IF(ISERROR(VLOOKUP($L1036,Info!$B$4:$B$266,1,FALSE)),"",IF(OR(W1036="Metallic Liquid Tight",W1036="Non-Metallic Liquid Tight",W1036="LSZH",W1036="Greenfield"),VLOOKUP($L1036,Info!$B$4:$L$266,7,FALSE),"N/A")))</f>
        <v/>
      </c>
      <c r="Y1036" s="1"/>
      <c r="Z1036" s="96" t="str">
        <f>IF($L1036="None","",IF(ISERROR(VLOOKUP($L1036,Info!$B$4:$B$266,1,FALSE)),"",VLOOKUP($L1036,Info!$B$4:$L$266,9,FALSE)))</f>
        <v/>
      </c>
      <c r="AA1036" s="96" t="str">
        <f>IF($L1036="None","",IF(ISERROR(VLOOKUP($L1036,Info!$B$4:$B$266,1,FALSE)),"",VLOOKUP($L1036,Info!$B$4:$L$266,8,FALSE)))</f>
        <v/>
      </c>
      <c r="AB1036" s="96" t="str">
        <f>IF($L1036="None","",IF(ISERROR(VLOOKUP($L1036,Info!$B$4:$B$266,1,FALSE)),"",VLOOKUP($L1036,Info!$B$4:$L$266,10,FALSE)))</f>
        <v/>
      </c>
      <c r="AC1036" s="1" t="str">
        <f>IF(W1036="SO Cable","Black,White",IF(O1036="","",IF(P1036="","",IF($J$12&lt;&gt;"ABC",IF(P1036&lt;="250",VLOOKUP(O1036,Info!$AZ$4:$BB$22,3,FALSE),VLOOKUP(O1036,Info!$AZ$23:$BB$39,3,FALSE)),IF(P1036&lt;="250",VLOOKUP(O1036,Info!$AO$4:$AQ$22,3,FALSE),VLOOKUP(O1036,Info!$AO$23:$AP$39,3,FALSE))))))</f>
        <v/>
      </c>
      <c r="AD1036" s="1"/>
      <c r="AE1036" s="1" t="str">
        <f>IF($L1036="None","",IF(ISERROR(VLOOKUP($L1036,Info!$B$4:$B$266,1,FALSE)),"",VLOOKUP($L1036,Info!$B$4:$L$266,4,FALSE)))</f>
        <v/>
      </c>
      <c r="AF1036" s="1" t="str">
        <f>IF($L1036="None","",IF(ISERROR(VLOOKUP($L1036,Info!$B$4:$B$266,1,FALSE)),"",VLOOKUP($L1036,Info!$B$4:$L$266,6,FALSE)))</f>
        <v/>
      </c>
      <c r="AG1036" s="1"/>
      <c r="AH1036" s="33" t="str" cm="1">
        <f t="array" ref="AH1036">IF(AND(L1036&lt;&gt;"",O1036&lt;&gt;"",R1036:S1036&lt;&gt;"",W1036:X1036&lt;&gt;"",Z1036:AA1036&lt;&gt;"",AC1036&lt;&gt;""),"Good","Bad")</f>
        <v>Bad</v>
      </c>
      <c r="AL1036" t="str" cm="1">
        <f t="array" ref="AL1036">IF(R1036&gt;0,_xlfn.IFS(COUNTIF($L$20:L1036,"&lt;&gt;")&lt;101,1,COUNTIF($L$20:L1036,"&lt;&gt;")&lt;201,2,COUNTIF($L$20:L1036,"&lt;&gt;")&lt;301,3,COUNTIF($L$20:L1036,"&lt;&gt;")&lt;401,4,COUNTIF($L$20:L1036,"&lt;&gt;")&lt;501,5,COUNTIF($L$20:L1036,"&lt;&gt;")&lt;601,6,COUNTIF($L$20:L1036,"&lt;&gt;")&lt;701,7,COUNTIF($L$20:L1036,"&lt;&gt;")&lt;801,8,COUNTIF($L$20:L1036,"&lt;&gt;")&lt;901,9,COUNTIF($L$20:L1036,"&lt;&gt;")&lt;1001,10,COUNTIF($L$20:L1036,"&lt;&gt;")&lt;1101,11,COUNTIF($L$20:L1036,"&lt;&gt;")&lt;1201,12,COUNTIF($L$20:L1036,"&lt;&gt;")&lt;1301,13,COUNTIF($L$20:L1036,"&lt;&gt;")&lt;1401,14,COUNTIF($L$20:L1036,"&lt;&gt;")&lt;1501,15,COUNTIF($L$20:L1036,"&lt;&gt;")&lt;1601,16,COUNTIF($L$20:L1036,"&lt;&gt;")&lt;1701,17,COUNTIF($L$20:L1036,"&lt;&gt;")&lt;1801,18,COUNTIF($L$20:L1036,"&lt;&gt;")&lt;1901,19,COUNTIF($L$20:L1036,"&lt;&gt;")&lt;2001,20,COUNTIF($L$20:L1036,"&lt;&gt;")&lt;2101,21,COUNTIF($L$20:L1036,"&lt;&gt;")&lt;2201,22,COUNTIF($L$20:L1036,"&lt;&gt;")&lt;2301,23,COUNTIF($L$20:L1036,"&lt;&gt;")&lt;2401,24,COUNTIF($L$20:L1036,"&lt;&gt;")&lt;2501,25,COUNTIF($L$20:L1036,"&lt;&gt;")&lt;2601,26,COUNTIF($L$20:L1036,"&lt;&gt;")&lt;2701,27,COUNTIF($L$20:L1036,"&lt;&gt;")&lt;2801,28,COUNTIF($L$20:L1036,"&lt;&gt;")&lt;2901,29,COUNTIF($L$20:L1036,"&lt;&gt;")&lt;3001,30),"")</f>
        <v/>
      </c>
      <c r="AM1036" t="str">
        <f t="shared" si="75"/>
        <v/>
      </c>
      <c r="AN1036" t="str">
        <f t="shared" si="79"/>
        <v/>
      </c>
      <c r="AP1036" t="str">
        <f t="shared" si="78"/>
        <v/>
      </c>
      <c r="AQ1036" t="str">
        <f>IF(AO1036="","",COUNTIFS(AM1036:$AM$3019,AO1036))</f>
        <v/>
      </c>
    </row>
    <row r="1037" spans="1:43" x14ac:dyDescent="0.25">
      <c r="A1037" s="6" t="str">
        <f>IF(COUNT($A$20:A1036)&lt;&gt;$B$4,IF(A1036="","",A1036+1),"")</f>
        <v/>
      </c>
      <c r="B1037" s="3"/>
      <c r="C1037" s="3"/>
      <c r="D1037" s="122"/>
      <c r="E1037" s="3"/>
      <c r="F1037" s="3"/>
      <c r="G1037" s="3"/>
      <c r="H1037" s="3"/>
      <c r="I1037" s="120"/>
      <c r="J1037" s="3"/>
      <c r="K1037" s="95" t="str" cm="1">
        <f t="array" ref="K1037">IF(OR($J$14 = "A",$J$14 = "B",$J$14 = "C"),IF(I1037="","",IF(LEN(I1037)&gt;2,_xlfn.IFS(ISNUMBER(SEARCH("_",I1037)),I1037,ISNUMBER(SEARCH(", ",I1037)),SUBSTITUTE(I1037,", ","_"),ISNUMBER(SEARCH("/ ",I1037)),SUBSTITUTE(I1037,"/ ","_"),ISNUMBER(SEARCH(",",I1037)),SUBSTITUTE(I1037,",","_"),ISNUMBER(SEARCH("/",I1037)),SUBSTITUTE(I1037,"/","_"),ISNUMBER(SEARCH("",I1037)),I1037),I1037)),IF(OR($J$14 = "J",$J$14 = "K"),"",IF(D1037="","",IF(LEN(D1037)&gt;2,_xlfn.IFS(ISNUMBER(SEARCH("_",D1037)),D1037,ISNUMBER(SEARCH(", ",D1037)),SUBSTITUTE(D1037,", ","_"),ISNUMBER(SEARCH("/ ",D1037)),SUBSTITUTE(D1037,"/ ","_"),ISNUMBER(SEARCH(",",D1037)),SUBSTITUTE(D1037,",","_"),ISNUMBER(SEARCH("/",D1037)),SUBSTITUTE(D1037,"/","_"),ISNUMBER(SEARCH("",D1037)),D1037),D1037))))</f>
        <v/>
      </c>
      <c r="L1037" s="1"/>
      <c r="M1037" s="1" t="str">
        <f t="shared" si="76"/>
        <v/>
      </c>
      <c r="N1037" s="94" t="str">
        <f>IF($L1037="None","",IF(ISERROR(VLOOKUP($L1037,Info!$B$4:$B$266,1,FALSE)),"",VLOOKUP($L1037,Info!$B$4:$L$266,5,FALSE)))</f>
        <v/>
      </c>
      <c r="O1037" s="94" t="str">
        <f>IF(K1037="","",IF(AND($J$12&lt;&gt;"ABC",N1037="3"),"BAC",IF(N1037="3","ABC",IF($J$12&lt;&gt;"ABC",IF($J$10="Standard",VLOOKUP(K1037,Info!$BE$4:$BF$481,2,FALSE),VLOOKUP(K1037,Info!$BI$4:$BJ$482,2,FALSE)),IF($J$10="Standard",VLOOKUP(K1037,Info!$AG$4:$AH$2994,2,FALSE),VLOOKUP(K1037,Info!$AK$4:$AL$2997,2,FALSE))))))</f>
        <v/>
      </c>
      <c r="P1037" s="94" t="str">
        <f>IF($L1037="None","",IF(ISERROR(VLOOKUP($L1037,Info!$B$4:$B$266,1,FALSE)),"",VLOOKUP($L1037,Info!$B$4:$L$266,3,FALSE)))</f>
        <v/>
      </c>
      <c r="Q1037" s="96" t="str">
        <f>IF($L1037="None","",IF(ISERROR(VLOOKUP($L1037,Info!$B$4:$B$266,1,FALSE)),"",VLOOKUP($L1037,Info!$B$4:$L$266,4,FALSE)))</f>
        <v/>
      </c>
      <c r="R1037" s="1"/>
      <c r="S1037" s="6" t="str">
        <f t="shared" si="77"/>
        <v/>
      </c>
      <c r="T1037" s="6" t="str">
        <f>IF($L1037="None","",IF(ISERROR(VLOOKUP($L1037,Info!$B$4:$B$266,1,FALSE)),"",VLOOKUP($L1037,Info!$B$4:$L$266,11,FALSE)))</f>
        <v/>
      </c>
      <c r="U1037" s="1"/>
      <c r="V1037" s="1"/>
      <c r="W1037" s="1"/>
      <c r="X1037" s="1" t="str">
        <f>IF($L1037="None","",IF(ISERROR(VLOOKUP($L1037,Info!$B$4:$B$266,1,FALSE)),"",IF(OR(W1037="Metallic Liquid Tight",W1037="Non-Metallic Liquid Tight",W1037="LSZH",W1037="Greenfield"),VLOOKUP($L1037,Info!$B$4:$L$266,7,FALSE),"N/A")))</f>
        <v/>
      </c>
      <c r="Y1037" s="1"/>
      <c r="Z1037" s="96" t="str">
        <f>IF($L1037="None","",IF(ISERROR(VLOOKUP($L1037,Info!$B$4:$B$266,1,FALSE)),"",VLOOKUP($L1037,Info!$B$4:$L$266,9,FALSE)))</f>
        <v/>
      </c>
      <c r="AA1037" s="96" t="str">
        <f>IF($L1037="None","",IF(ISERROR(VLOOKUP($L1037,Info!$B$4:$B$266,1,FALSE)),"",VLOOKUP($L1037,Info!$B$4:$L$266,8,FALSE)))</f>
        <v/>
      </c>
      <c r="AB1037" s="96" t="str">
        <f>IF($L1037="None","",IF(ISERROR(VLOOKUP($L1037,Info!$B$4:$B$266,1,FALSE)),"",VLOOKUP($L1037,Info!$B$4:$L$266,10,FALSE)))</f>
        <v/>
      </c>
      <c r="AC1037" s="1" t="str">
        <f>IF(W1037="SO Cable","Black,White",IF(O1037="","",IF(P1037="","",IF($J$12&lt;&gt;"ABC",IF(P1037&lt;="250",VLOOKUP(O1037,Info!$AZ$4:$BB$22,3,FALSE),VLOOKUP(O1037,Info!$AZ$23:$BB$39,3,FALSE)),IF(P1037&lt;="250",VLOOKUP(O1037,Info!$AO$4:$AQ$22,3,FALSE),VLOOKUP(O1037,Info!$AO$23:$AP$39,3,FALSE))))))</f>
        <v/>
      </c>
      <c r="AD1037" s="1"/>
      <c r="AE1037" s="1" t="str">
        <f>IF($L1037="None","",IF(ISERROR(VLOOKUP($L1037,Info!$B$4:$B$266,1,FALSE)),"",VLOOKUP($L1037,Info!$B$4:$L$266,4,FALSE)))</f>
        <v/>
      </c>
      <c r="AF1037" s="1" t="str">
        <f>IF($L1037="None","",IF(ISERROR(VLOOKUP($L1037,Info!$B$4:$B$266,1,FALSE)),"",VLOOKUP($L1037,Info!$B$4:$L$266,6,FALSE)))</f>
        <v/>
      </c>
      <c r="AG1037" s="1"/>
      <c r="AH1037" s="33" t="str" cm="1">
        <f t="array" ref="AH1037">IF(AND(L1037&lt;&gt;"",O1037&lt;&gt;"",R1037:S1037&lt;&gt;"",W1037:X1037&lt;&gt;"",Z1037:AA1037&lt;&gt;"",AC1037&lt;&gt;""),"Good","Bad")</f>
        <v>Bad</v>
      </c>
      <c r="AL1037" t="str" cm="1">
        <f t="array" ref="AL1037">IF(R1037&gt;0,_xlfn.IFS(COUNTIF($L$20:L1037,"&lt;&gt;")&lt;101,1,COUNTIF($L$20:L1037,"&lt;&gt;")&lt;201,2,COUNTIF($L$20:L1037,"&lt;&gt;")&lt;301,3,COUNTIF($L$20:L1037,"&lt;&gt;")&lt;401,4,COUNTIF($L$20:L1037,"&lt;&gt;")&lt;501,5,COUNTIF($L$20:L1037,"&lt;&gt;")&lt;601,6,COUNTIF($L$20:L1037,"&lt;&gt;")&lt;701,7,COUNTIF($L$20:L1037,"&lt;&gt;")&lt;801,8,COUNTIF($L$20:L1037,"&lt;&gt;")&lt;901,9,COUNTIF($L$20:L1037,"&lt;&gt;")&lt;1001,10,COUNTIF($L$20:L1037,"&lt;&gt;")&lt;1101,11,COUNTIF($L$20:L1037,"&lt;&gt;")&lt;1201,12,COUNTIF($L$20:L1037,"&lt;&gt;")&lt;1301,13,COUNTIF($L$20:L1037,"&lt;&gt;")&lt;1401,14,COUNTIF($L$20:L1037,"&lt;&gt;")&lt;1501,15,COUNTIF($L$20:L1037,"&lt;&gt;")&lt;1601,16,COUNTIF($L$20:L1037,"&lt;&gt;")&lt;1701,17,COUNTIF($L$20:L1037,"&lt;&gt;")&lt;1801,18,COUNTIF($L$20:L1037,"&lt;&gt;")&lt;1901,19,COUNTIF($L$20:L1037,"&lt;&gt;")&lt;2001,20,COUNTIF($L$20:L1037,"&lt;&gt;")&lt;2101,21,COUNTIF($L$20:L1037,"&lt;&gt;")&lt;2201,22,COUNTIF($L$20:L1037,"&lt;&gt;")&lt;2301,23,COUNTIF($L$20:L1037,"&lt;&gt;")&lt;2401,24,COUNTIF($L$20:L1037,"&lt;&gt;")&lt;2501,25,COUNTIF($L$20:L1037,"&lt;&gt;")&lt;2601,26,COUNTIF($L$20:L1037,"&lt;&gt;")&lt;2701,27,COUNTIF($L$20:L1037,"&lt;&gt;")&lt;2801,28,COUNTIF($L$20:L1037,"&lt;&gt;")&lt;2901,29,COUNTIF($L$20:L1037,"&lt;&gt;")&lt;3001,30),"")</f>
        <v/>
      </c>
      <c r="AM1037" t="str">
        <f t="shared" si="75"/>
        <v/>
      </c>
      <c r="AN1037" t="str">
        <f t="shared" si="79"/>
        <v/>
      </c>
      <c r="AP1037" t="str">
        <f t="shared" si="78"/>
        <v/>
      </c>
      <c r="AQ1037" t="str">
        <f>IF(AO1037="","",COUNTIFS(AM1037:$AM$3019,AO1037))</f>
        <v/>
      </c>
    </row>
    <row r="1038" spans="1:43" x14ac:dyDescent="0.25">
      <c r="A1038" s="6" t="str">
        <f>IF(COUNT($A$20:A1037)&lt;&gt;$B$4,IF(A1037="","",A1037+1),"")</f>
        <v/>
      </c>
      <c r="B1038" s="3"/>
      <c r="C1038" s="3"/>
      <c r="D1038" s="122"/>
      <c r="E1038" s="3"/>
      <c r="F1038" s="3"/>
      <c r="G1038" s="3"/>
      <c r="H1038" s="3"/>
      <c r="I1038" s="120"/>
      <c r="J1038" s="3"/>
      <c r="K1038" s="95" t="str" cm="1">
        <f t="array" ref="K1038">IF(OR($J$14 = "A",$J$14 = "B",$J$14 = "C"),IF(I1038="","",IF(LEN(I1038)&gt;2,_xlfn.IFS(ISNUMBER(SEARCH("_",I1038)),I1038,ISNUMBER(SEARCH(", ",I1038)),SUBSTITUTE(I1038,", ","_"),ISNUMBER(SEARCH("/ ",I1038)),SUBSTITUTE(I1038,"/ ","_"),ISNUMBER(SEARCH(",",I1038)),SUBSTITUTE(I1038,",","_"),ISNUMBER(SEARCH("/",I1038)),SUBSTITUTE(I1038,"/","_"),ISNUMBER(SEARCH("",I1038)),I1038),I1038)),IF(OR($J$14 = "J",$J$14 = "K"),"",IF(D1038="","",IF(LEN(D1038)&gt;2,_xlfn.IFS(ISNUMBER(SEARCH("_",D1038)),D1038,ISNUMBER(SEARCH(", ",D1038)),SUBSTITUTE(D1038,", ","_"),ISNUMBER(SEARCH("/ ",D1038)),SUBSTITUTE(D1038,"/ ","_"),ISNUMBER(SEARCH(",",D1038)),SUBSTITUTE(D1038,",","_"),ISNUMBER(SEARCH("/",D1038)),SUBSTITUTE(D1038,"/","_"),ISNUMBER(SEARCH("",D1038)),D1038),D1038))))</f>
        <v/>
      </c>
      <c r="L1038" s="1"/>
      <c r="M1038" s="1" t="str">
        <f t="shared" si="76"/>
        <v/>
      </c>
      <c r="N1038" s="94" t="str">
        <f>IF($L1038="None","",IF(ISERROR(VLOOKUP($L1038,Info!$B$4:$B$266,1,FALSE)),"",VLOOKUP($L1038,Info!$B$4:$L$266,5,FALSE)))</f>
        <v/>
      </c>
      <c r="O1038" s="94" t="str">
        <f>IF(K1038="","",IF(AND($J$12&lt;&gt;"ABC",N1038="3"),"BAC",IF(N1038="3","ABC",IF($J$12&lt;&gt;"ABC",IF($J$10="Standard",VLOOKUP(K1038,Info!$BE$4:$BF$481,2,FALSE),VLOOKUP(K1038,Info!$BI$4:$BJ$482,2,FALSE)),IF($J$10="Standard",VLOOKUP(K1038,Info!$AG$4:$AH$2994,2,FALSE),VLOOKUP(K1038,Info!$AK$4:$AL$2997,2,FALSE))))))</f>
        <v/>
      </c>
      <c r="P1038" s="94" t="str">
        <f>IF($L1038="None","",IF(ISERROR(VLOOKUP($L1038,Info!$B$4:$B$266,1,FALSE)),"",VLOOKUP($L1038,Info!$B$4:$L$266,3,FALSE)))</f>
        <v/>
      </c>
      <c r="Q1038" s="96" t="str">
        <f>IF($L1038="None","",IF(ISERROR(VLOOKUP($L1038,Info!$B$4:$B$266,1,FALSE)),"",VLOOKUP($L1038,Info!$B$4:$L$266,4,FALSE)))</f>
        <v/>
      </c>
      <c r="R1038" s="1"/>
      <c r="S1038" s="6" t="str">
        <f t="shared" si="77"/>
        <v/>
      </c>
      <c r="T1038" s="6" t="str">
        <f>IF($L1038="None","",IF(ISERROR(VLOOKUP($L1038,Info!$B$4:$B$266,1,FALSE)),"",VLOOKUP($L1038,Info!$B$4:$L$266,11,FALSE)))</f>
        <v/>
      </c>
      <c r="U1038" s="1"/>
      <c r="V1038" s="1"/>
      <c r="W1038" s="1"/>
      <c r="X1038" s="1" t="str">
        <f>IF($L1038="None","",IF(ISERROR(VLOOKUP($L1038,Info!$B$4:$B$266,1,FALSE)),"",IF(OR(W1038="Metallic Liquid Tight",W1038="Non-Metallic Liquid Tight",W1038="LSZH",W1038="Greenfield"),VLOOKUP($L1038,Info!$B$4:$L$266,7,FALSE),"N/A")))</f>
        <v/>
      </c>
      <c r="Y1038" s="1"/>
      <c r="Z1038" s="96" t="str">
        <f>IF($L1038="None","",IF(ISERROR(VLOOKUP($L1038,Info!$B$4:$B$266,1,FALSE)),"",VLOOKUP($L1038,Info!$B$4:$L$266,9,FALSE)))</f>
        <v/>
      </c>
      <c r="AA1038" s="96" t="str">
        <f>IF($L1038="None","",IF(ISERROR(VLOOKUP($L1038,Info!$B$4:$B$266,1,FALSE)),"",VLOOKUP($L1038,Info!$B$4:$L$266,8,FALSE)))</f>
        <v/>
      </c>
      <c r="AB1038" s="96" t="str">
        <f>IF($L1038="None","",IF(ISERROR(VLOOKUP($L1038,Info!$B$4:$B$266,1,FALSE)),"",VLOOKUP($L1038,Info!$B$4:$L$266,10,FALSE)))</f>
        <v/>
      </c>
      <c r="AC1038" s="1" t="str">
        <f>IF(W1038="SO Cable","Black,White",IF(O1038="","",IF(P1038="","",IF($J$12&lt;&gt;"ABC",IF(P1038&lt;="250",VLOOKUP(O1038,Info!$AZ$4:$BB$22,3,FALSE),VLOOKUP(O1038,Info!$AZ$23:$BB$39,3,FALSE)),IF(P1038&lt;="250",VLOOKUP(O1038,Info!$AO$4:$AQ$22,3,FALSE),VLOOKUP(O1038,Info!$AO$23:$AP$39,3,FALSE))))))</f>
        <v/>
      </c>
      <c r="AD1038" s="1"/>
      <c r="AE1038" s="1" t="str">
        <f>IF($L1038="None","",IF(ISERROR(VLOOKUP($L1038,Info!$B$4:$B$266,1,FALSE)),"",VLOOKUP($L1038,Info!$B$4:$L$266,4,FALSE)))</f>
        <v/>
      </c>
      <c r="AF1038" s="1" t="str">
        <f>IF($L1038="None","",IF(ISERROR(VLOOKUP($L1038,Info!$B$4:$B$266,1,FALSE)),"",VLOOKUP($L1038,Info!$B$4:$L$266,6,FALSE)))</f>
        <v/>
      </c>
      <c r="AG1038" s="1"/>
      <c r="AH1038" s="33" t="str" cm="1">
        <f t="array" ref="AH1038">IF(AND(L1038&lt;&gt;"",O1038&lt;&gt;"",R1038:S1038&lt;&gt;"",W1038:X1038&lt;&gt;"",Z1038:AA1038&lt;&gt;"",AC1038&lt;&gt;""),"Good","Bad")</f>
        <v>Bad</v>
      </c>
      <c r="AL1038" t="str" cm="1">
        <f t="array" ref="AL1038">IF(R1038&gt;0,_xlfn.IFS(COUNTIF($L$20:L1038,"&lt;&gt;")&lt;101,1,COUNTIF($L$20:L1038,"&lt;&gt;")&lt;201,2,COUNTIF($L$20:L1038,"&lt;&gt;")&lt;301,3,COUNTIF($L$20:L1038,"&lt;&gt;")&lt;401,4,COUNTIF($L$20:L1038,"&lt;&gt;")&lt;501,5,COUNTIF($L$20:L1038,"&lt;&gt;")&lt;601,6,COUNTIF($L$20:L1038,"&lt;&gt;")&lt;701,7,COUNTIF($L$20:L1038,"&lt;&gt;")&lt;801,8,COUNTIF($L$20:L1038,"&lt;&gt;")&lt;901,9,COUNTIF($L$20:L1038,"&lt;&gt;")&lt;1001,10,COUNTIF($L$20:L1038,"&lt;&gt;")&lt;1101,11,COUNTIF($L$20:L1038,"&lt;&gt;")&lt;1201,12,COUNTIF($L$20:L1038,"&lt;&gt;")&lt;1301,13,COUNTIF($L$20:L1038,"&lt;&gt;")&lt;1401,14,COUNTIF($L$20:L1038,"&lt;&gt;")&lt;1501,15,COUNTIF($L$20:L1038,"&lt;&gt;")&lt;1601,16,COUNTIF($L$20:L1038,"&lt;&gt;")&lt;1701,17,COUNTIF($L$20:L1038,"&lt;&gt;")&lt;1801,18,COUNTIF($L$20:L1038,"&lt;&gt;")&lt;1901,19,COUNTIF($L$20:L1038,"&lt;&gt;")&lt;2001,20,COUNTIF($L$20:L1038,"&lt;&gt;")&lt;2101,21,COUNTIF($L$20:L1038,"&lt;&gt;")&lt;2201,22,COUNTIF($L$20:L1038,"&lt;&gt;")&lt;2301,23,COUNTIF($L$20:L1038,"&lt;&gt;")&lt;2401,24,COUNTIF($L$20:L1038,"&lt;&gt;")&lt;2501,25,COUNTIF($L$20:L1038,"&lt;&gt;")&lt;2601,26,COUNTIF($L$20:L1038,"&lt;&gt;")&lt;2701,27,COUNTIF($L$20:L1038,"&lt;&gt;")&lt;2801,28,COUNTIF($L$20:L1038,"&lt;&gt;")&lt;2901,29,COUNTIF($L$20:L1038,"&lt;&gt;")&lt;3001,30),"")</f>
        <v/>
      </c>
      <c r="AM1038" t="str">
        <f t="shared" si="75"/>
        <v/>
      </c>
      <c r="AN1038" t="str">
        <f t="shared" si="79"/>
        <v/>
      </c>
      <c r="AP1038" t="str">
        <f t="shared" si="78"/>
        <v/>
      </c>
      <c r="AQ1038" t="str">
        <f>IF(AO1038="","",COUNTIFS(AM1038:$AM$3019,AO1038))</f>
        <v/>
      </c>
    </row>
    <row r="1039" spans="1:43" x14ac:dyDescent="0.25">
      <c r="A1039" s="6" t="str">
        <f>IF(COUNT($A$20:A1038)&lt;&gt;$B$4,IF(A1038="","",A1038+1),"")</f>
        <v/>
      </c>
      <c r="B1039" s="3"/>
      <c r="C1039" s="3"/>
      <c r="D1039" s="122"/>
      <c r="E1039" s="3"/>
      <c r="F1039" s="3"/>
      <c r="G1039" s="3"/>
      <c r="H1039" s="3"/>
      <c r="I1039" s="120"/>
      <c r="J1039" s="3"/>
      <c r="K1039" s="95" t="str" cm="1">
        <f t="array" ref="K1039">IF(OR($J$14 = "A",$J$14 = "B",$J$14 = "C"),IF(I1039="","",IF(LEN(I1039)&gt;2,_xlfn.IFS(ISNUMBER(SEARCH("_",I1039)),I1039,ISNUMBER(SEARCH(", ",I1039)),SUBSTITUTE(I1039,", ","_"),ISNUMBER(SEARCH("/ ",I1039)),SUBSTITUTE(I1039,"/ ","_"),ISNUMBER(SEARCH(",",I1039)),SUBSTITUTE(I1039,",","_"),ISNUMBER(SEARCH("/",I1039)),SUBSTITUTE(I1039,"/","_"),ISNUMBER(SEARCH("",I1039)),I1039),I1039)),IF(OR($J$14 = "J",$J$14 = "K"),"",IF(D1039="","",IF(LEN(D1039)&gt;2,_xlfn.IFS(ISNUMBER(SEARCH("_",D1039)),D1039,ISNUMBER(SEARCH(", ",D1039)),SUBSTITUTE(D1039,", ","_"),ISNUMBER(SEARCH("/ ",D1039)),SUBSTITUTE(D1039,"/ ","_"),ISNUMBER(SEARCH(",",D1039)),SUBSTITUTE(D1039,",","_"),ISNUMBER(SEARCH("/",D1039)),SUBSTITUTE(D1039,"/","_"),ISNUMBER(SEARCH("",D1039)),D1039),D1039))))</f>
        <v/>
      </c>
      <c r="L1039" s="1"/>
      <c r="M1039" s="1" t="str">
        <f t="shared" si="76"/>
        <v/>
      </c>
      <c r="N1039" s="94" t="str">
        <f>IF($L1039="None","",IF(ISERROR(VLOOKUP($L1039,Info!$B$4:$B$266,1,FALSE)),"",VLOOKUP($L1039,Info!$B$4:$L$266,5,FALSE)))</f>
        <v/>
      </c>
      <c r="O1039" s="94" t="str">
        <f>IF(K1039="","",IF(AND($J$12&lt;&gt;"ABC",N1039="3"),"BAC",IF(N1039="3","ABC",IF($J$12&lt;&gt;"ABC",IF($J$10="Standard",VLOOKUP(K1039,Info!$BE$4:$BF$481,2,FALSE),VLOOKUP(K1039,Info!$BI$4:$BJ$482,2,FALSE)),IF($J$10="Standard",VLOOKUP(K1039,Info!$AG$4:$AH$2994,2,FALSE),VLOOKUP(K1039,Info!$AK$4:$AL$2997,2,FALSE))))))</f>
        <v/>
      </c>
      <c r="P1039" s="94" t="str">
        <f>IF($L1039="None","",IF(ISERROR(VLOOKUP($L1039,Info!$B$4:$B$266,1,FALSE)),"",VLOOKUP($L1039,Info!$B$4:$L$266,3,FALSE)))</f>
        <v/>
      </c>
      <c r="Q1039" s="96" t="str">
        <f>IF($L1039="None","",IF(ISERROR(VLOOKUP($L1039,Info!$B$4:$B$266,1,FALSE)),"",VLOOKUP($L1039,Info!$B$4:$L$266,4,FALSE)))</f>
        <v/>
      </c>
      <c r="R1039" s="1"/>
      <c r="S1039" s="6" t="str">
        <f t="shared" si="77"/>
        <v/>
      </c>
      <c r="T1039" s="6" t="str">
        <f>IF($L1039="None","",IF(ISERROR(VLOOKUP($L1039,Info!$B$4:$B$266,1,FALSE)),"",VLOOKUP($L1039,Info!$B$4:$L$266,11,FALSE)))</f>
        <v/>
      </c>
      <c r="U1039" s="1"/>
      <c r="V1039" s="1"/>
      <c r="W1039" s="1"/>
      <c r="X1039" s="1" t="str">
        <f>IF($L1039="None","",IF(ISERROR(VLOOKUP($L1039,Info!$B$4:$B$266,1,FALSE)),"",IF(OR(W1039="Metallic Liquid Tight",W1039="Non-Metallic Liquid Tight",W1039="LSZH",W1039="Greenfield"),VLOOKUP($L1039,Info!$B$4:$L$266,7,FALSE),"N/A")))</f>
        <v/>
      </c>
      <c r="Y1039" s="1"/>
      <c r="Z1039" s="96" t="str">
        <f>IF($L1039="None","",IF(ISERROR(VLOOKUP($L1039,Info!$B$4:$B$266,1,FALSE)),"",VLOOKUP($L1039,Info!$B$4:$L$266,9,FALSE)))</f>
        <v/>
      </c>
      <c r="AA1039" s="96" t="str">
        <f>IF($L1039="None","",IF(ISERROR(VLOOKUP($L1039,Info!$B$4:$B$266,1,FALSE)),"",VLOOKUP($L1039,Info!$B$4:$L$266,8,FALSE)))</f>
        <v/>
      </c>
      <c r="AB1039" s="96" t="str">
        <f>IF($L1039="None","",IF(ISERROR(VLOOKUP($L1039,Info!$B$4:$B$266,1,FALSE)),"",VLOOKUP($L1039,Info!$B$4:$L$266,10,FALSE)))</f>
        <v/>
      </c>
      <c r="AC1039" s="1" t="str">
        <f>IF(W1039="SO Cable","Black,White",IF(O1039="","",IF(P1039="","",IF($J$12&lt;&gt;"ABC",IF(P1039&lt;="250",VLOOKUP(O1039,Info!$AZ$4:$BB$22,3,FALSE),VLOOKUP(O1039,Info!$AZ$23:$BB$39,3,FALSE)),IF(P1039&lt;="250",VLOOKUP(O1039,Info!$AO$4:$AQ$22,3,FALSE),VLOOKUP(O1039,Info!$AO$23:$AP$39,3,FALSE))))))</f>
        <v/>
      </c>
      <c r="AD1039" s="1"/>
      <c r="AE1039" s="1" t="str">
        <f>IF($L1039="None","",IF(ISERROR(VLOOKUP($L1039,Info!$B$4:$B$266,1,FALSE)),"",VLOOKUP($L1039,Info!$B$4:$L$266,4,FALSE)))</f>
        <v/>
      </c>
      <c r="AF1039" s="1" t="str">
        <f>IF($L1039="None","",IF(ISERROR(VLOOKUP($L1039,Info!$B$4:$B$266,1,FALSE)),"",VLOOKUP($L1039,Info!$B$4:$L$266,6,FALSE)))</f>
        <v/>
      </c>
      <c r="AG1039" s="1"/>
      <c r="AH1039" s="33" t="str" cm="1">
        <f t="array" ref="AH1039">IF(AND(L1039&lt;&gt;"",O1039&lt;&gt;"",R1039:S1039&lt;&gt;"",W1039:X1039&lt;&gt;"",Z1039:AA1039&lt;&gt;"",AC1039&lt;&gt;""),"Good","Bad")</f>
        <v>Bad</v>
      </c>
      <c r="AL1039" t="str" cm="1">
        <f t="array" ref="AL1039">IF(R1039&gt;0,_xlfn.IFS(COUNTIF($L$20:L1039,"&lt;&gt;")&lt;101,1,COUNTIF($L$20:L1039,"&lt;&gt;")&lt;201,2,COUNTIF($L$20:L1039,"&lt;&gt;")&lt;301,3,COUNTIF($L$20:L1039,"&lt;&gt;")&lt;401,4,COUNTIF($L$20:L1039,"&lt;&gt;")&lt;501,5,COUNTIF($L$20:L1039,"&lt;&gt;")&lt;601,6,COUNTIF($L$20:L1039,"&lt;&gt;")&lt;701,7,COUNTIF($L$20:L1039,"&lt;&gt;")&lt;801,8,COUNTIF($L$20:L1039,"&lt;&gt;")&lt;901,9,COUNTIF($L$20:L1039,"&lt;&gt;")&lt;1001,10,COUNTIF($L$20:L1039,"&lt;&gt;")&lt;1101,11,COUNTIF($L$20:L1039,"&lt;&gt;")&lt;1201,12,COUNTIF($L$20:L1039,"&lt;&gt;")&lt;1301,13,COUNTIF($L$20:L1039,"&lt;&gt;")&lt;1401,14,COUNTIF($L$20:L1039,"&lt;&gt;")&lt;1501,15,COUNTIF($L$20:L1039,"&lt;&gt;")&lt;1601,16,COUNTIF($L$20:L1039,"&lt;&gt;")&lt;1701,17,COUNTIF($L$20:L1039,"&lt;&gt;")&lt;1801,18,COUNTIF($L$20:L1039,"&lt;&gt;")&lt;1901,19,COUNTIF($L$20:L1039,"&lt;&gt;")&lt;2001,20,COUNTIF($L$20:L1039,"&lt;&gt;")&lt;2101,21,COUNTIF($L$20:L1039,"&lt;&gt;")&lt;2201,22,COUNTIF($L$20:L1039,"&lt;&gt;")&lt;2301,23,COUNTIF($L$20:L1039,"&lt;&gt;")&lt;2401,24,COUNTIF($L$20:L1039,"&lt;&gt;")&lt;2501,25,COUNTIF($L$20:L1039,"&lt;&gt;")&lt;2601,26,COUNTIF($L$20:L1039,"&lt;&gt;")&lt;2701,27,COUNTIF($L$20:L1039,"&lt;&gt;")&lt;2801,28,COUNTIF($L$20:L1039,"&lt;&gt;")&lt;2901,29,COUNTIF($L$20:L1039,"&lt;&gt;")&lt;3001,30),"")</f>
        <v/>
      </c>
      <c r="AM1039" t="str">
        <f t="shared" si="75"/>
        <v/>
      </c>
      <c r="AN1039" t="str">
        <f t="shared" si="79"/>
        <v/>
      </c>
      <c r="AP1039" t="str">
        <f t="shared" si="78"/>
        <v/>
      </c>
      <c r="AQ1039" t="str">
        <f>IF(AO1039="","",COUNTIFS(AM1039:$AM$3019,AO1039))</f>
        <v/>
      </c>
    </row>
    <row r="1040" spans="1:43" x14ac:dyDescent="0.25">
      <c r="A1040" s="6" t="str">
        <f>IF(COUNT($A$20:A1039)&lt;&gt;$B$4,IF(A1039="","",A1039+1),"")</f>
        <v/>
      </c>
      <c r="B1040" s="3"/>
      <c r="C1040" s="3"/>
      <c r="D1040" s="122"/>
      <c r="E1040" s="3"/>
      <c r="F1040" s="3"/>
      <c r="G1040" s="3"/>
      <c r="H1040" s="3"/>
      <c r="I1040" s="120"/>
      <c r="J1040" s="3"/>
      <c r="K1040" s="95" t="str" cm="1">
        <f t="array" ref="K1040">IF(OR($J$14 = "A",$J$14 = "B",$J$14 = "C"),IF(I1040="","",IF(LEN(I1040)&gt;2,_xlfn.IFS(ISNUMBER(SEARCH("_",I1040)),I1040,ISNUMBER(SEARCH(", ",I1040)),SUBSTITUTE(I1040,", ","_"),ISNUMBER(SEARCH("/ ",I1040)),SUBSTITUTE(I1040,"/ ","_"),ISNUMBER(SEARCH(",",I1040)),SUBSTITUTE(I1040,",","_"),ISNUMBER(SEARCH("/",I1040)),SUBSTITUTE(I1040,"/","_"),ISNUMBER(SEARCH("",I1040)),I1040),I1040)),IF(OR($J$14 = "J",$J$14 = "K"),"",IF(D1040="","",IF(LEN(D1040)&gt;2,_xlfn.IFS(ISNUMBER(SEARCH("_",D1040)),D1040,ISNUMBER(SEARCH(", ",D1040)),SUBSTITUTE(D1040,", ","_"),ISNUMBER(SEARCH("/ ",D1040)),SUBSTITUTE(D1040,"/ ","_"),ISNUMBER(SEARCH(",",D1040)),SUBSTITUTE(D1040,",","_"),ISNUMBER(SEARCH("/",D1040)),SUBSTITUTE(D1040,"/","_"),ISNUMBER(SEARCH("",D1040)),D1040),D1040))))</f>
        <v/>
      </c>
      <c r="L1040" s="1"/>
      <c r="M1040" s="1" t="str">
        <f t="shared" si="76"/>
        <v/>
      </c>
      <c r="N1040" s="94" t="str">
        <f>IF($L1040="None","",IF(ISERROR(VLOOKUP($L1040,Info!$B$4:$B$266,1,FALSE)),"",VLOOKUP($L1040,Info!$B$4:$L$266,5,FALSE)))</f>
        <v/>
      </c>
      <c r="O1040" s="94" t="str">
        <f>IF(K1040="","",IF(AND($J$12&lt;&gt;"ABC",N1040="3"),"BAC",IF(N1040="3","ABC",IF($J$12&lt;&gt;"ABC",IF($J$10="Standard",VLOOKUP(K1040,Info!$BE$4:$BF$481,2,FALSE),VLOOKUP(K1040,Info!$BI$4:$BJ$482,2,FALSE)),IF($J$10="Standard",VLOOKUP(K1040,Info!$AG$4:$AH$2994,2,FALSE),VLOOKUP(K1040,Info!$AK$4:$AL$2997,2,FALSE))))))</f>
        <v/>
      </c>
      <c r="P1040" s="94" t="str">
        <f>IF($L1040="None","",IF(ISERROR(VLOOKUP($L1040,Info!$B$4:$B$266,1,FALSE)),"",VLOOKUP($L1040,Info!$B$4:$L$266,3,FALSE)))</f>
        <v/>
      </c>
      <c r="Q1040" s="96" t="str">
        <f>IF($L1040="None","",IF(ISERROR(VLOOKUP($L1040,Info!$B$4:$B$266,1,FALSE)),"",VLOOKUP($L1040,Info!$B$4:$L$266,4,FALSE)))</f>
        <v/>
      </c>
      <c r="R1040" s="1"/>
      <c r="S1040" s="6" t="str">
        <f t="shared" si="77"/>
        <v/>
      </c>
      <c r="T1040" s="6" t="str">
        <f>IF($L1040="None","",IF(ISERROR(VLOOKUP($L1040,Info!$B$4:$B$266,1,FALSE)),"",VLOOKUP($L1040,Info!$B$4:$L$266,11,FALSE)))</f>
        <v/>
      </c>
      <c r="U1040" s="1"/>
      <c r="V1040" s="1"/>
      <c r="W1040" s="1"/>
      <c r="X1040" s="1" t="str">
        <f>IF($L1040="None","",IF(ISERROR(VLOOKUP($L1040,Info!$B$4:$B$266,1,FALSE)),"",IF(OR(W1040="Metallic Liquid Tight",W1040="Non-Metallic Liquid Tight",W1040="LSZH",W1040="Greenfield"),VLOOKUP($L1040,Info!$B$4:$L$266,7,FALSE),"N/A")))</f>
        <v/>
      </c>
      <c r="Y1040" s="1"/>
      <c r="Z1040" s="96" t="str">
        <f>IF($L1040="None","",IF(ISERROR(VLOOKUP($L1040,Info!$B$4:$B$266,1,FALSE)),"",VLOOKUP($L1040,Info!$B$4:$L$266,9,FALSE)))</f>
        <v/>
      </c>
      <c r="AA1040" s="96" t="str">
        <f>IF($L1040="None","",IF(ISERROR(VLOOKUP($L1040,Info!$B$4:$B$266,1,FALSE)),"",VLOOKUP($L1040,Info!$B$4:$L$266,8,FALSE)))</f>
        <v/>
      </c>
      <c r="AB1040" s="96" t="str">
        <f>IF($L1040="None","",IF(ISERROR(VLOOKUP($L1040,Info!$B$4:$B$266,1,FALSE)),"",VLOOKUP($L1040,Info!$B$4:$L$266,10,FALSE)))</f>
        <v/>
      </c>
      <c r="AC1040" s="1" t="str">
        <f>IF(W1040="SO Cable","Black,White",IF(O1040="","",IF(P1040="","",IF($J$12&lt;&gt;"ABC",IF(P1040&lt;="250",VLOOKUP(O1040,Info!$AZ$4:$BB$22,3,FALSE),VLOOKUP(O1040,Info!$AZ$23:$BB$39,3,FALSE)),IF(P1040&lt;="250",VLOOKUP(O1040,Info!$AO$4:$AQ$22,3,FALSE),VLOOKUP(O1040,Info!$AO$23:$AP$39,3,FALSE))))))</f>
        <v/>
      </c>
      <c r="AD1040" s="1"/>
      <c r="AE1040" s="1" t="str">
        <f>IF($L1040="None","",IF(ISERROR(VLOOKUP($L1040,Info!$B$4:$B$266,1,FALSE)),"",VLOOKUP($L1040,Info!$B$4:$L$266,4,FALSE)))</f>
        <v/>
      </c>
      <c r="AF1040" s="1" t="str">
        <f>IF($L1040="None","",IF(ISERROR(VLOOKUP($L1040,Info!$B$4:$B$266,1,FALSE)),"",VLOOKUP($L1040,Info!$B$4:$L$266,6,FALSE)))</f>
        <v/>
      </c>
      <c r="AG1040" s="1"/>
      <c r="AH1040" s="33" t="str" cm="1">
        <f t="array" ref="AH1040">IF(AND(L1040&lt;&gt;"",O1040&lt;&gt;"",R1040:S1040&lt;&gt;"",W1040:X1040&lt;&gt;"",Z1040:AA1040&lt;&gt;"",AC1040&lt;&gt;""),"Good","Bad")</f>
        <v>Bad</v>
      </c>
      <c r="AL1040" t="str" cm="1">
        <f t="array" ref="AL1040">IF(R1040&gt;0,_xlfn.IFS(COUNTIF($L$20:L1040,"&lt;&gt;")&lt;101,1,COUNTIF($L$20:L1040,"&lt;&gt;")&lt;201,2,COUNTIF($L$20:L1040,"&lt;&gt;")&lt;301,3,COUNTIF($L$20:L1040,"&lt;&gt;")&lt;401,4,COUNTIF($L$20:L1040,"&lt;&gt;")&lt;501,5,COUNTIF($L$20:L1040,"&lt;&gt;")&lt;601,6,COUNTIF($L$20:L1040,"&lt;&gt;")&lt;701,7,COUNTIF($L$20:L1040,"&lt;&gt;")&lt;801,8,COUNTIF($L$20:L1040,"&lt;&gt;")&lt;901,9,COUNTIF($L$20:L1040,"&lt;&gt;")&lt;1001,10,COUNTIF($L$20:L1040,"&lt;&gt;")&lt;1101,11,COUNTIF($L$20:L1040,"&lt;&gt;")&lt;1201,12,COUNTIF($L$20:L1040,"&lt;&gt;")&lt;1301,13,COUNTIF($L$20:L1040,"&lt;&gt;")&lt;1401,14,COUNTIF($L$20:L1040,"&lt;&gt;")&lt;1501,15,COUNTIF($L$20:L1040,"&lt;&gt;")&lt;1601,16,COUNTIF($L$20:L1040,"&lt;&gt;")&lt;1701,17,COUNTIF($L$20:L1040,"&lt;&gt;")&lt;1801,18,COUNTIF($L$20:L1040,"&lt;&gt;")&lt;1901,19,COUNTIF($L$20:L1040,"&lt;&gt;")&lt;2001,20,COUNTIF($L$20:L1040,"&lt;&gt;")&lt;2101,21,COUNTIF($L$20:L1040,"&lt;&gt;")&lt;2201,22,COUNTIF($L$20:L1040,"&lt;&gt;")&lt;2301,23,COUNTIF($L$20:L1040,"&lt;&gt;")&lt;2401,24,COUNTIF($L$20:L1040,"&lt;&gt;")&lt;2501,25,COUNTIF($L$20:L1040,"&lt;&gt;")&lt;2601,26,COUNTIF($L$20:L1040,"&lt;&gt;")&lt;2701,27,COUNTIF($L$20:L1040,"&lt;&gt;")&lt;2801,28,COUNTIF($L$20:L1040,"&lt;&gt;")&lt;2901,29,COUNTIF($L$20:L1040,"&lt;&gt;")&lt;3001,30),"")</f>
        <v/>
      </c>
      <c r="AM1040" t="str">
        <f t="shared" si="75"/>
        <v/>
      </c>
      <c r="AN1040" t="str">
        <f t="shared" si="79"/>
        <v/>
      </c>
      <c r="AP1040" t="str">
        <f t="shared" si="78"/>
        <v/>
      </c>
      <c r="AQ1040" t="str">
        <f>IF(AO1040="","",COUNTIFS(AM1040:$AM$3019,AO1040))</f>
        <v/>
      </c>
    </row>
    <row r="1041" spans="1:43" x14ac:dyDescent="0.25">
      <c r="A1041" s="6" t="str">
        <f>IF(COUNT($A$20:A1040)&lt;&gt;$B$4,IF(A1040="","",A1040+1),"")</f>
        <v/>
      </c>
      <c r="B1041" s="3"/>
      <c r="C1041" s="3"/>
      <c r="D1041" s="122"/>
      <c r="E1041" s="3"/>
      <c r="F1041" s="3"/>
      <c r="G1041" s="3"/>
      <c r="H1041" s="3"/>
      <c r="I1041" s="120"/>
      <c r="J1041" s="3"/>
      <c r="K1041" s="95" t="str" cm="1">
        <f t="array" ref="K1041">IF(OR($J$14 = "A",$J$14 = "B",$J$14 = "C"),IF(I1041="","",IF(LEN(I1041)&gt;2,_xlfn.IFS(ISNUMBER(SEARCH("_",I1041)),I1041,ISNUMBER(SEARCH(", ",I1041)),SUBSTITUTE(I1041,", ","_"),ISNUMBER(SEARCH("/ ",I1041)),SUBSTITUTE(I1041,"/ ","_"),ISNUMBER(SEARCH(",",I1041)),SUBSTITUTE(I1041,",","_"),ISNUMBER(SEARCH("/",I1041)),SUBSTITUTE(I1041,"/","_"),ISNUMBER(SEARCH("",I1041)),I1041),I1041)),IF(OR($J$14 = "J",$J$14 = "K"),"",IF(D1041="","",IF(LEN(D1041)&gt;2,_xlfn.IFS(ISNUMBER(SEARCH("_",D1041)),D1041,ISNUMBER(SEARCH(", ",D1041)),SUBSTITUTE(D1041,", ","_"),ISNUMBER(SEARCH("/ ",D1041)),SUBSTITUTE(D1041,"/ ","_"),ISNUMBER(SEARCH(",",D1041)),SUBSTITUTE(D1041,",","_"),ISNUMBER(SEARCH("/",D1041)),SUBSTITUTE(D1041,"/","_"),ISNUMBER(SEARCH("",D1041)),D1041),D1041))))</f>
        <v/>
      </c>
      <c r="L1041" s="1"/>
      <c r="M1041" s="1" t="str">
        <f t="shared" si="76"/>
        <v/>
      </c>
      <c r="N1041" s="94" t="str">
        <f>IF($L1041="None","",IF(ISERROR(VLOOKUP($L1041,Info!$B$4:$B$266,1,FALSE)),"",VLOOKUP($L1041,Info!$B$4:$L$266,5,FALSE)))</f>
        <v/>
      </c>
      <c r="O1041" s="94" t="str">
        <f>IF(K1041="","",IF(AND($J$12&lt;&gt;"ABC",N1041="3"),"BAC",IF(N1041="3","ABC",IF($J$12&lt;&gt;"ABC",IF($J$10="Standard",VLOOKUP(K1041,Info!$BE$4:$BF$481,2,FALSE),VLOOKUP(K1041,Info!$BI$4:$BJ$482,2,FALSE)),IF($J$10="Standard",VLOOKUP(K1041,Info!$AG$4:$AH$2994,2,FALSE),VLOOKUP(K1041,Info!$AK$4:$AL$2997,2,FALSE))))))</f>
        <v/>
      </c>
      <c r="P1041" s="94" t="str">
        <f>IF($L1041="None","",IF(ISERROR(VLOOKUP($L1041,Info!$B$4:$B$266,1,FALSE)),"",VLOOKUP($L1041,Info!$B$4:$L$266,3,FALSE)))</f>
        <v/>
      </c>
      <c r="Q1041" s="96" t="str">
        <f>IF($L1041="None","",IF(ISERROR(VLOOKUP($L1041,Info!$B$4:$B$266,1,FALSE)),"",VLOOKUP($L1041,Info!$B$4:$L$266,4,FALSE)))</f>
        <v/>
      </c>
      <c r="R1041" s="1"/>
      <c r="S1041" s="6" t="str">
        <f t="shared" si="77"/>
        <v/>
      </c>
      <c r="T1041" s="6" t="str">
        <f>IF($L1041="None","",IF(ISERROR(VLOOKUP($L1041,Info!$B$4:$B$266,1,FALSE)),"",VLOOKUP($L1041,Info!$B$4:$L$266,11,FALSE)))</f>
        <v/>
      </c>
      <c r="U1041" s="1"/>
      <c r="V1041" s="1"/>
      <c r="W1041" s="1"/>
      <c r="X1041" s="1" t="str">
        <f>IF($L1041="None","",IF(ISERROR(VLOOKUP($L1041,Info!$B$4:$B$266,1,FALSE)),"",IF(OR(W1041="Metallic Liquid Tight",W1041="Non-Metallic Liquid Tight",W1041="LSZH",W1041="Greenfield"),VLOOKUP($L1041,Info!$B$4:$L$266,7,FALSE),"N/A")))</f>
        <v/>
      </c>
      <c r="Y1041" s="1"/>
      <c r="Z1041" s="96" t="str">
        <f>IF($L1041="None","",IF(ISERROR(VLOOKUP($L1041,Info!$B$4:$B$266,1,FALSE)),"",VLOOKUP($L1041,Info!$B$4:$L$266,9,FALSE)))</f>
        <v/>
      </c>
      <c r="AA1041" s="96" t="str">
        <f>IF($L1041="None","",IF(ISERROR(VLOOKUP($L1041,Info!$B$4:$B$266,1,FALSE)),"",VLOOKUP($L1041,Info!$B$4:$L$266,8,FALSE)))</f>
        <v/>
      </c>
      <c r="AB1041" s="96" t="str">
        <f>IF($L1041="None","",IF(ISERROR(VLOOKUP($L1041,Info!$B$4:$B$266,1,FALSE)),"",VLOOKUP($L1041,Info!$B$4:$L$266,10,FALSE)))</f>
        <v/>
      </c>
      <c r="AC1041" s="1" t="str">
        <f>IF(W1041="SO Cable","Black,White",IF(O1041="","",IF(P1041="","",IF($J$12&lt;&gt;"ABC",IF(P1041&lt;="250",VLOOKUP(O1041,Info!$AZ$4:$BB$22,3,FALSE),VLOOKUP(O1041,Info!$AZ$23:$BB$39,3,FALSE)),IF(P1041&lt;="250",VLOOKUP(O1041,Info!$AO$4:$AQ$22,3,FALSE),VLOOKUP(O1041,Info!$AO$23:$AP$39,3,FALSE))))))</f>
        <v/>
      </c>
      <c r="AD1041" s="1"/>
      <c r="AE1041" s="1" t="str">
        <f>IF($L1041="None","",IF(ISERROR(VLOOKUP($L1041,Info!$B$4:$B$266,1,FALSE)),"",VLOOKUP($L1041,Info!$B$4:$L$266,4,FALSE)))</f>
        <v/>
      </c>
      <c r="AF1041" s="1" t="str">
        <f>IF($L1041="None","",IF(ISERROR(VLOOKUP($L1041,Info!$B$4:$B$266,1,FALSE)),"",VLOOKUP($L1041,Info!$B$4:$L$266,6,FALSE)))</f>
        <v/>
      </c>
      <c r="AG1041" s="1"/>
      <c r="AH1041" s="33" t="str" cm="1">
        <f t="array" ref="AH1041">IF(AND(L1041&lt;&gt;"",O1041&lt;&gt;"",R1041:S1041&lt;&gt;"",W1041:X1041&lt;&gt;"",Z1041:AA1041&lt;&gt;"",AC1041&lt;&gt;""),"Good","Bad")</f>
        <v>Bad</v>
      </c>
      <c r="AL1041" t="str" cm="1">
        <f t="array" ref="AL1041">IF(R1041&gt;0,_xlfn.IFS(COUNTIF($L$20:L1041,"&lt;&gt;")&lt;101,1,COUNTIF($L$20:L1041,"&lt;&gt;")&lt;201,2,COUNTIF($L$20:L1041,"&lt;&gt;")&lt;301,3,COUNTIF($L$20:L1041,"&lt;&gt;")&lt;401,4,COUNTIF($L$20:L1041,"&lt;&gt;")&lt;501,5,COUNTIF($L$20:L1041,"&lt;&gt;")&lt;601,6,COUNTIF($L$20:L1041,"&lt;&gt;")&lt;701,7,COUNTIF($L$20:L1041,"&lt;&gt;")&lt;801,8,COUNTIF($L$20:L1041,"&lt;&gt;")&lt;901,9,COUNTIF($L$20:L1041,"&lt;&gt;")&lt;1001,10,COUNTIF($L$20:L1041,"&lt;&gt;")&lt;1101,11,COUNTIF($L$20:L1041,"&lt;&gt;")&lt;1201,12,COUNTIF($L$20:L1041,"&lt;&gt;")&lt;1301,13,COUNTIF($L$20:L1041,"&lt;&gt;")&lt;1401,14,COUNTIF($L$20:L1041,"&lt;&gt;")&lt;1501,15,COUNTIF($L$20:L1041,"&lt;&gt;")&lt;1601,16,COUNTIF($L$20:L1041,"&lt;&gt;")&lt;1701,17,COUNTIF($L$20:L1041,"&lt;&gt;")&lt;1801,18,COUNTIF($L$20:L1041,"&lt;&gt;")&lt;1901,19,COUNTIF($L$20:L1041,"&lt;&gt;")&lt;2001,20,COUNTIF($L$20:L1041,"&lt;&gt;")&lt;2101,21,COUNTIF($L$20:L1041,"&lt;&gt;")&lt;2201,22,COUNTIF($L$20:L1041,"&lt;&gt;")&lt;2301,23,COUNTIF($L$20:L1041,"&lt;&gt;")&lt;2401,24,COUNTIF($L$20:L1041,"&lt;&gt;")&lt;2501,25,COUNTIF($L$20:L1041,"&lt;&gt;")&lt;2601,26,COUNTIF($L$20:L1041,"&lt;&gt;")&lt;2701,27,COUNTIF($L$20:L1041,"&lt;&gt;")&lt;2801,28,COUNTIF($L$20:L1041,"&lt;&gt;")&lt;2901,29,COUNTIF($L$20:L1041,"&lt;&gt;")&lt;3001,30),"")</f>
        <v/>
      </c>
      <c r="AM1041" t="str">
        <f t="shared" si="75"/>
        <v/>
      </c>
      <c r="AN1041" t="str">
        <f t="shared" si="79"/>
        <v/>
      </c>
      <c r="AP1041" t="str">
        <f t="shared" si="78"/>
        <v/>
      </c>
      <c r="AQ1041" t="str">
        <f>IF(AO1041="","",COUNTIFS(AM1041:$AM$3019,AO1041))</f>
        <v/>
      </c>
    </row>
    <row r="1042" spans="1:43" x14ac:dyDescent="0.25">
      <c r="A1042" s="6" t="str">
        <f>IF(COUNT($A$20:A1041)&lt;&gt;$B$4,IF(A1041="","",A1041+1),"")</f>
        <v/>
      </c>
      <c r="B1042" s="3"/>
      <c r="C1042" s="3"/>
      <c r="D1042" s="122"/>
      <c r="E1042" s="3"/>
      <c r="F1042" s="3"/>
      <c r="G1042" s="3"/>
      <c r="H1042" s="3"/>
      <c r="I1042" s="120"/>
      <c r="J1042" s="3"/>
      <c r="K1042" s="95" t="str" cm="1">
        <f t="array" ref="K1042">IF(OR($J$14 = "A",$J$14 = "B",$J$14 = "C"),IF(I1042="","",IF(LEN(I1042)&gt;2,_xlfn.IFS(ISNUMBER(SEARCH("_",I1042)),I1042,ISNUMBER(SEARCH(", ",I1042)),SUBSTITUTE(I1042,", ","_"),ISNUMBER(SEARCH("/ ",I1042)),SUBSTITUTE(I1042,"/ ","_"),ISNUMBER(SEARCH(",",I1042)),SUBSTITUTE(I1042,",","_"),ISNUMBER(SEARCH("/",I1042)),SUBSTITUTE(I1042,"/","_"),ISNUMBER(SEARCH("",I1042)),I1042),I1042)),IF(OR($J$14 = "J",$J$14 = "K"),"",IF(D1042="","",IF(LEN(D1042)&gt;2,_xlfn.IFS(ISNUMBER(SEARCH("_",D1042)),D1042,ISNUMBER(SEARCH(", ",D1042)),SUBSTITUTE(D1042,", ","_"),ISNUMBER(SEARCH("/ ",D1042)),SUBSTITUTE(D1042,"/ ","_"),ISNUMBER(SEARCH(",",D1042)),SUBSTITUTE(D1042,",","_"),ISNUMBER(SEARCH("/",D1042)),SUBSTITUTE(D1042,"/","_"),ISNUMBER(SEARCH("",D1042)),D1042),D1042))))</f>
        <v/>
      </c>
      <c r="L1042" s="1"/>
      <c r="M1042" s="1" t="str">
        <f t="shared" si="76"/>
        <v/>
      </c>
      <c r="N1042" s="94" t="str">
        <f>IF($L1042="None","",IF(ISERROR(VLOOKUP($L1042,Info!$B$4:$B$266,1,FALSE)),"",VLOOKUP($L1042,Info!$B$4:$L$266,5,FALSE)))</f>
        <v/>
      </c>
      <c r="O1042" s="94" t="str">
        <f>IF(K1042="","",IF(AND($J$12&lt;&gt;"ABC",N1042="3"),"BAC",IF(N1042="3","ABC",IF($J$12&lt;&gt;"ABC",IF($J$10="Standard",VLOOKUP(K1042,Info!$BE$4:$BF$481,2,FALSE),VLOOKUP(K1042,Info!$BI$4:$BJ$482,2,FALSE)),IF($J$10="Standard",VLOOKUP(K1042,Info!$AG$4:$AH$2994,2,FALSE),VLOOKUP(K1042,Info!$AK$4:$AL$2997,2,FALSE))))))</f>
        <v/>
      </c>
      <c r="P1042" s="94" t="str">
        <f>IF($L1042="None","",IF(ISERROR(VLOOKUP($L1042,Info!$B$4:$B$266,1,FALSE)),"",VLOOKUP($L1042,Info!$B$4:$L$266,3,FALSE)))</f>
        <v/>
      </c>
      <c r="Q1042" s="96" t="str">
        <f>IF($L1042="None","",IF(ISERROR(VLOOKUP($L1042,Info!$B$4:$B$266,1,FALSE)),"",VLOOKUP($L1042,Info!$B$4:$L$266,4,FALSE)))</f>
        <v/>
      </c>
      <c r="R1042" s="1"/>
      <c r="S1042" s="6" t="str">
        <f t="shared" si="77"/>
        <v/>
      </c>
      <c r="T1042" s="6" t="str">
        <f>IF($L1042="None","",IF(ISERROR(VLOOKUP($L1042,Info!$B$4:$B$266,1,FALSE)),"",VLOOKUP($L1042,Info!$B$4:$L$266,11,FALSE)))</f>
        <v/>
      </c>
      <c r="U1042" s="1"/>
      <c r="V1042" s="1"/>
      <c r="W1042" s="1"/>
      <c r="X1042" s="1" t="str">
        <f>IF($L1042="None","",IF(ISERROR(VLOOKUP($L1042,Info!$B$4:$B$266,1,FALSE)),"",IF(OR(W1042="Metallic Liquid Tight",W1042="Non-Metallic Liquid Tight",W1042="LSZH",W1042="Greenfield"),VLOOKUP($L1042,Info!$B$4:$L$266,7,FALSE),"N/A")))</f>
        <v/>
      </c>
      <c r="Y1042" s="1"/>
      <c r="Z1042" s="96" t="str">
        <f>IF($L1042="None","",IF(ISERROR(VLOOKUP($L1042,Info!$B$4:$B$266,1,FALSE)),"",VLOOKUP($L1042,Info!$B$4:$L$266,9,FALSE)))</f>
        <v/>
      </c>
      <c r="AA1042" s="96" t="str">
        <f>IF($L1042="None","",IF(ISERROR(VLOOKUP($L1042,Info!$B$4:$B$266,1,FALSE)),"",VLOOKUP($L1042,Info!$B$4:$L$266,8,FALSE)))</f>
        <v/>
      </c>
      <c r="AB1042" s="96" t="str">
        <f>IF($L1042="None","",IF(ISERROR(VLOOKUP($L1042,Info!$B$4:$B$266,1,FALSE)),"",VLOOKUP($L1042,Info!$B$4:$L$266,10,FALSE)))</f>
        <v/>
      </c>
      <c r="AC1042" s="1" t="str">
        <f>IF(W1042="SO Cable","Black,White",IF(O1042="","",IF(P1042="","",IF($J$12&lt;&gt;"ABC",IF(P1042&lt;="250",VLOOKUP(O1042,Info!$AZ$4:$BB$22,3,FALSE),VLOOKUP(O1042,Info!$AZ$23:$BB$39,3,FALSE)),IF(P1042&lt;="250",VLOOKUP(O1042,Info!$AO$4:$AQ$22,3,FALSE),VLOOKUP(O1042,Info!$AO$23:$AP$39,3,FALSE))))))</f>
        <v/>
      </c>
      <c r="AD1042" s="1"/>
      <c r="AE1042" s="1" t="str">
        <f>IF($L1042="None","",IF(ISERROR(VLOOKUP($L1042,Info!$B$4:$B$266,1,FALSE)),"",VLOOKUP($L1042,Info!$B$4:$L$266,4,FALSE)))</f>
        <v/>
      </c>
      <c r="AF1042" s="1" t="str">
        <f>IF($L1042="None","",IF(ISERROR(VLOOKUP($L1042,Info!$B$4:$B$266,1,FALSE)),"",VLOOKUP($L1042,Info!$B$4:$L$266,6,FALSE)))</f>
        <v/>
      </c>
      <c r="AG1042" s="1"/>
      <c r="AH1042" s="33" t="str" cm="1">
        <f t="array" ref="AH1042">IF(AND(L1042&lt;&gt;"",O1042&lt;&gt;"",R1042:S1042&lt;&gt;"",W1042:X1042&lt;&gt;"",Z1042:AA1042&lt;&gt;"",AC1042&lt;&gt;""),"Good","Bad")</f>
        <v>Bad</v>
      </c>
      <c r="AL1042" t="str" cm="1">
        <f t="array" ref="AL1042">IF(R1042&gt;0,_xlfn.IFS(COUNTIF($L$20:L1042,"&lt;&gt;")&lt;101,1,COUNTIF($L$20:L1042,"&lt;&gt;")&lt;201,2,COUNTIF($L$20:L1042,"&lt;&gt;")&lt;301,3,COUNTIF($L$20:L1042,"&lt;&gt;")&lt;401,4,COUNTIF($L$20:L1042,"&lt;&gt;")&lt;501,5,COUNTIF($L$20:L1042,"&lt;&gt;")&lt;601,6,COUNTIF($L$20:L1042,"&lt;&gt;")&lt;701,7,COUNTIF($L$20:L1042,"&lt;&gt;")&lt;801,8,COUNTIF($L$20:L1042,"&lt;&gt;")&lt;901,9,COUNTIF($L$20:L1042,"&lt;&gt;")&lt;1001,10,COUNTIF($L$20:L1042,"&lt;&gt;")&lt;1101,11,COUNTIF($L$20:L1042,"&lt;&gt;")&lt;1201,12,COUNTIF($L$20:L1042,"&lt;&gt;")&lt;1301,13,COUNTIF($L$20:L1042,"&lt;&gt;")&lt;1401,14,COUNTIF($L$20:L1042,"&lt;&gt;")&lt;1501,15,COUNTIF($L$20:L1042,"&lt;&gt;")&lt;1601,16,COUNTIF($L$20:L1042,"&lt;&gt;")&lt;1701,17,COUNTIF($L$20:L1042,"&lt;&gt;")&lt;1801,18,COUNTIF($L$20:L1042,"&lt;&gt;")&lt;1901,19,COUNTIF($L$20:L1042,"&lt;&gt;")&lt;2001,20,COUNTIF($L$20:L1042,"&lt;&gt;")&lt;2101,21,COUNTIF($L$20:L1042,"&lt;&gt;")&lt;2201,22,COUNTIF($L$20:L1042,"&lt;&gt;")&lt;2301,23,COUNTIF($L$20:L1042,"&lt;&gt;")&lt;2401,24,COUNTIF($L$20:L1042,"&lt;&gt;")&lt;2501,25,COUNTIF($L$20:L1042,"&lt;&gt;")&lt;2601,26,COUNTIF($L$20:L1042,"&lt;&gt;")&lt;2701,27,COUNTIF($L$20:L1042,"&lt;&gt;")&lt;2801,28,COUNTIF($L$20:L1042,"&lt;&gt;")&lt;2901,29,COUNTIF($L$20:L1042,"&lt;&gt;")&lt;3001,30),"")</f>
        <v/>
      </c>
      <c r="AM1042" t="str">
        <f t="shared" si="75"/>
        <v/>
      </c>
      <c r="AN1042" t="str">
        <f t="shared" si="79"/>
        <v/>
      </c>
      <c r="AP1042" t="str">
        <f t="shared" si="78"/>
        <v/>
      </c>
      <c r="AQ1042" t="str">
        <f>IF(AO1042="","",COUNTIFS(AM1042:$AM$3019,AO1042))</f>
        <v/>
      </c>
    </row>
    <row r="1043" spans="1:43" x14ac:dyDescent="0.25">
      <c r="A1043" s="6" t="str">
        <f>IF(COUNT($A$20:A1042)&lt;&gt;$B$4,IF(A1042="","",A1042+1),"")</f>
        <v/>
      </c>
      <c r="B1043" s="3"/>
      <c r="C1043" s="3"/>
      <c r="D1043" s="122"/>
      <c r="E1043" s="3"/>
      <c r="F1043" s="3"/>
      <c r="G1043" s="3"/>
      <c r="H1043" s="3"/>
      <c r="I1043" s="120"/>
      <c r="J1043" s="3"/>
      <c r="K1043" s="95" t="str" cm="1">
        <f t="array" ref="K1043">IF(OR($J$14 = "A",$J$14 = "B",$J$14 = "C"),IF(I1043="","",IF(LEN(I1043)&gt;2,_xlfn.IFS(ISNUMBER(SEARCH("_",I1043)),I1043,ISNUMBER(SEARCH(", ",I1043)),SUBSTITUTE(I1043,", ","_"),ISNUMBER(SEARCH("/ ",I1043)),SUBSTITUTE(I1043,"/ ","_"),ISNUMBER(SEARCH(",",I1043)),SUBSTITUTE(I1043,",","_"),ISNUMBER(SEARCH("/",I1043)),SUBSTITUTE(I1043,"/","_"),ISNUMBER(SEARCH("",I1043)),I1043),I1043)),IF(OR($J$14 = "J",$J$14 = "K"),"",IF(D1043="","",IF(LEN(D1043)&gt;2,_xlfn.IFS(ISNUMBER(SEARCH("_",D1043)),D1043,ISNUMBER(SEARCH(", ",D1043)),SUBSTITUTE(D1043,", ","_"),ISNUMBER(SEARCH("/ ",D1043)),SUBSTITUTE(D1043,"/ ","_"),ISNUMBER(SEARCH(",",D1043)),SUBSTITUTE(D1043,",","_"),ISNUMBER(SEARCH("/",D1043)),SUBSTITUTE(D1043,"/","_"),ISNUMBER(SEARCH("",D1043)),D1043),D1043))))</f>
        <v/>
      </c>
      <c r="L1043" s="1"/>
      <c r="M1043" s="1" t="str">
        <f t="shared" si="76"/>
        <v/>
      </c>
      <c r="N1043" s="94" t="str">
        <f>IF($L1043="None","",IF(ISERROR(VLOOKUP($L1043,Info!$B$4:$B$266,1,FALSE)),"",VLOOKUP($L1043,Info!$B$4:$L$266,5,FALSE)))</f>
        <v/>
      </c>
      <c r="O1043" s="94" t="str">
        <f>IF(K1043="","",IF(AND($J$12&lt;&gt;"ABC",N1043="3"),"BAC",IF(N1043="3","ABC",IF($J$12&lt;&gt;"ABC",IF($J$10="Standard",VLOOKUP(K1043,Info!$BE$4:$BF$481,2,FALSE),VLOOKUP(K1043,Info!$BI$4:$BJ$482,2,FALSE)),IF($J$10="Standard",VLOOKUP(K1043,Info!$AG$4:$AH$2994,2,FALSE),VLOOKUP(K1043,Info!$AK$4:$AL$2997,2,FALSE))))))</f>
        <v/>
      </c>
      <c r="P1043" s="94" t="str">
        <f>IF($L1043="None","",IF(ISERROR(VLOOKUP($L1043,Info!$B$4:$B$266,1,FALSE)),"",VLOOKUP($L1043,Info!$B$4:$L$266,3,FALSE)))</f>
        <v/>
      </c>
      <c r="Q1043" s="96" t="str">
        <f>IF($L1043="None","",IF(ISERROR(VLOOKUP($L1043,Info!$B$4:$B$266,1,FALSE)),"",VLOOKUP($L1043,Info!$B$4:$L$266,4,FALSE)))</f>
        <v/>
      </c>
      <c r="R1043" s="1"/>
      <c r="S1043" s="6" t="str">
        <f t="shared" si="77"/>
        <v/>
      </c>
      <c r="T1043" s="6" t="str">
        <f>IF($L1043="None","",IF(ISERROR(VLOOKUP($L1043,Info!$B$4:$B$266,1,FALSE)),"",VLOOKUP($L1043,Info!$B$4:$L$266,11,FALSE)))</f>
        <v/>
      </c>
      <c r="U1043" s="1"/>
      <c r="V1043" s="1"/>
      <c r="W1043" s="1"/>
      <c r="X1043" s="1" t="str">
        <f>IF($L1043="None","",IF(ISERROR(VLOOKUP($L1043,Info!$B$4:$B$266,1,FALSE)),"",IF(OR(W1043="Metallic Liquid Tight",W1043="Non-Metallic Liquid Tight",W1043="LSZH",W1043="Greenfield"),VLOOKUP($L1043,Info!$B$4:$L$266,7,FALSE),"N/A")))</f>
        <v/>
      </c>
      <c r="Y1043" s="1"/>
      <c r="Z1043" s="96" t="str">
        <f>IF($L1043="None","",IF(ISERROR(VLOOKUP($L1043,Info!$B$4:$B$266,1,FALSE)),"",VLOOKUP($L1043,Info!$B$4:$L$266,9,FALSE)))</f>
        <v/>
      </c>
      <c r="AA1043" s="96" t="str">
        <f>IF($L1043="None","",IF(ISERROR(VLOOKUP($L1043,Info!$B$4:$B$266,1,FALSE)),"",VLOOKUP($L1043,Info!$B$4:$L$266,8,FALSE)))</f>
        <v/>
      </c>
      <c r="AB1043" s="96" t="str">
        <f>IF($L1043="None","",IF(ISERROR(VLOOKUP($L1043,Info!$B$4:$B$266,1,FALSE)),"",VLOOKUP($L1043,Info!$B$4:$L$266,10,FALSE)))</f>
        <v/>
      </c>
      <c r="AC1043" s="1" t="str">
        <f>IF(W1043="SO Cable","Black,White",IF(O1043="","",IF(P1043="","",IF($J$12&lt;&gt;"ABC",IF(P1043&lt;="250",VLOOKUP(O1043,Info!$AZ$4:$BB$22,3,FALSE),VLOOKUP(O1043,Info!$AZ$23:$BB$39,3,FALSE)),IF(P1043&lt;="250",VLOOKUP(O1043,Info!$AO$4:$AQ$22,3,FALSE),VLOOKUP(O1043,Info!$AO$23:$AP$39,3,FALSE))))))</f>
        <v/>
      </c>
      <c r="AD1043" s="1"/>
      <c r="AE1043" s="1" t="str">
        <f>IF($L1043="None","",IF(ISERROR(VLOOKUP($L1043,Info!$B$4:$B$266,1,FALSE)),"",VLOOKUP($L1043,Info!$B$4:$L$266,4,FALSE)))</f>
        <v/>
      </c>
      <c r="AF1043" s="1" t="str">
        <f>IF($L1043="None","",IF(ISERROR(VLOOKUP($L1043,Info!$B$4:$B$266,1,FALSE)),"",VLOOKUP($L1043,Info!$B$4:$L$266,6,FALSE)))</f>
        <v/>
      </c>
      <c r="AG1043" s="1"/>
      <c r="AH1043" s="33" t="str" cm="1">
        <f t="array" ref="AH1043">IF(AND(L1043&lt;&gt;"",O1043&lt;&gt;"",R1043:S1043&lt;&gt;"",W1043:X1043&lt;&gt;"",Z1043:AA1043&lt;&gt;"",AC1043&lt;&gt;""),"Good","Bad")</f>
        <v>Bad</v>
      </c>
      <c r="AL1043" t="str" cm="1">
        <f t="array" ref="AL1043">IF(R1043&gt;0,_xlfn.IFS(COUNTIF($L$20:L1043,"&lt;&gt;")&lt;101,1,COUNTIF($L$20:L1043,"&lt;&gt;")&lt;201,2,COUNTIF($L$20:L1043,"&lt;&gt;")&lt;301,3,COUNTIF($L$20:L1043,"&lt;&gt;")&lt;401,4,COUNTIF($L$20:L1043,"&lt;&gt;")&lt;501,5,COUNTIF($L$20:L1043,"&lt;&gt;")&lt;601,6,COUNTIF($L$20:L1043,"&lt;&gt;")&lt;701,7,COUNTIF($L$20:L1043,"&lt;&gt;")&lt;801,8,COUNTIF($L$20:L1043,"&lt;&gt;")&lt;901,9,COUNTIF($L$20:L1043,"&lt;&gt;")&lt;1001,10,COUNTIF($L$20:L1043,"&lt;&gt;")&lt;1101,11,COUNTIF($L$20:L1043,"&lt;&gt;")&lt;1201,12,COUNTIF($L$20:L1043,"&lt;&gt;")&lt;1301,13,COUNTIF($L$20:L1043,"&lt;&gt;")&lt;1401,14,COUNTIF($L$20:L1043,"&lt;&gt;")&lt;1501,15,COUNTIF($L$20:L1043,"&lt;&gt;")&lt;1601,16,COUNTIF($L$20:L1043,"&lt;&gt;")&lt;1701,17,COUNTIF($L$20:L1043,"&lt;&gt;")&lt;1801,18,COUNTIF($L$20:L1043,"&lt;&gt;")&lt;1901,19,COUNTIF($L$20:L1043,"&lt;&gt;")&lt;2001,20,COUNTIF($L$20:L1043,"&lt;&gt;")&lt;2101,21,COUNTIF($L$20:L1043,"&lt;&gt;")&lt;2201,22,COUNTIF($L$20:L1043,"&lt;&gt;")&lt;2301,23,COUNTIF($L$20:L1043,"&lt;&gt;")&lt;2401,24,COUNTIF($L$20:L1043,"&lt;&gt;")&lt;2501,25,COUNTIF($L$20:L1043,"&lt;&gt;")&lt;2601,26,COUNTIF($L$20:L1043,"&lt;&gt;")&lt;2701,27,COUNTIF($L$20:L1043,"&lt;&gt;")&lt;2801,28,COUNTIF($L$20:L1043,"&lt;&gt;")&lt;2901,29,COUNTIF($L$20:L1043,"&lt;&gt;")&lt;3001,30),"")</f>
        <v/>
      </c>
      <c r="AM1043" t="str">
        <f t="shared" si="75"/>
        <v/>
      </c>
      <c r="AN1043" t="str">
        <f t="shared" si="79"/>
        <v/>
      </c>
      <c r="AP1043" t="str">
        <f t="shared" si="78"/>
        <v/>
      </c>
      <c r="AQ1043" t="str">
        <f>IF(AO1043="","",COUNTIFS(AM1043:$AM$3019,AO1043))</f>
        <v/>
      </c>
    </row>
    <row r="1044" spans="1:43" x14ac:dyDescent="0.25">
      <c r="A1044" s="6" t="str">
        <f>IF(COUNT($A$20:A1043)&lt;&gt;$B$4,IF(A1043="","",A1043+1),"")</f>
        <v/>
      </c>
      <c r="B1044" s="3"/>
      <c r="C1044" s="3"/>
      <c r="D1044" s="122"/>
      <c r="E1044" s="3"/>
      <c r="F1044" s="3"/>
      <c r="G1044" s="3"/>
      <c r="H1044" s="3"/>
      <c r="I1044" s="120"/>
      <c r="J1044" s="3"/>
      <c r="K1044" s="95" t="str" cm="1">
        <f t="array" ref="K1044">IF(OR($J$14 = "A",$J$14 = "B",$J$14 = "C"),IF(I1044="","",IF(LEN(I1044)&gt;2,_xlfn.IFS(ISNUMBER(SEARCH("_",I1044)),I1044,ISNUMBER(SEARCH(", ",I1044)),SUBSTITUTE(I1044,", ","_"),ISNUMBER(SEARCH("/ ",I1044)),SUBSTITUTE(I1044,"/ ","_"),ISNUMBER(SEARCH(",",I1044)),SUBSTITUTE(I1044,",","_"),ISNUMBER(SEARCH("/",I1044)),SUBSTITUTE(I1044,"/","_"),ISNUMBER(SEARCH("",I1044)),I1044),I1044)),IF(OR($J$14 = "J",$J$14 = "K"),"",IF(D1044="","",IF(LEN(D1044)&gt;2,_xlfn.IFS(ISNUMBER(SEARCH("_",D1044)),D1044,ISNUMBER(SEARCH(", ",D1044)),SUBSTITUTE(D1044,", ","_"),ISNUMBER(SEARCH("/ ",D1044)),SUBSTITUTE(D1044,"/ ","_"),ISNUMBER(SEARCH(",",D1044)),SUBSTITUTE(D1044,",","_"),ISNUMBER(SEARCH("/",D1044)),SUBSTITUTE(D1044,"/","_"),ISNUMBER(SEARCH("",D1044)),D1044),D1044))))</f>
        <v/>
      </c>
      <c r="L1044" s="1"/>
      <c r="M1044" s="1" t="str">
        <f t="shared" si="76"/>
        <v/>
      </c>
      <c r="N1044" s="94" t="str">
        <f>IF($L1044="None","",IF(ISERROR(VLOOKUP($L1044,Info!$B$4:$B$266,1,FALSE)),"",VLOOKUP($L1044,Info!$B$4:$L$266,5,FALSE)))</f>
        <v/>
      </c>
      <c r="O1044" s="94" t="str">
        <f>IF(K1044="","",IF(AND($J$12&lt;&gt;"ABC",N1044="3"),"BAC",IF(N1044="3","ABC",IF($J$12&lt;&gt;"ABC",IF($J$10="Standard",VLOOKUP(K1044,Info!$BE$4:$BF$481,2,FALSE),VLOOKUP(K1044,Info!$BI$4:$BJ$482,2,FALSE)),IF($J$10="Standard",VLOOKUP(K1044,Info!$AG$4:$AH$2994,2,FALSE),VLOOKUP(K1044,Info!$AK$4:$AL$2997,2,FALSE))))))</f>
        <v/>
      </c>
      <c r="P1044" s="94" t="str">
        <f>IF($L1044="None","",IF(ISERROR(VLOOKUP($L1044,Info!$B$4:$B$266,1,FALSE)),"",VLOOKUP($L1044,Info!$B$4:$L$266,3,FALSE)))</f>
        <v/>
      </c>
      <c r="Q1044" s="96" t="str">
        <f>IF($L1044="None","",IF(ISERROR(VLOOKUP($L1044,Info!$B$4:$B$266,1,FALSE)),"",VLOOKUP($L1044,Info!$B$4:$L$266,4,FALSE)))</f>
        <v/>
      </c>
      <c r="R1044" s="1"/>
      <c r="S1044" s="6" t="str">
        <f t="shared" si="77"/>
        <v/>
      </c>
      <c r="T1044" s="6" t="str">
        <f>IF($L1044="None","",IF(ISERROR(VLOOKUP($L1044,Info!$B$4:$B$266,1,FALSE)),"",VLOOKUP($L1044,Info!$B$4:$L$266,11,FALSE)))</f>
        <v/>
      </c>
      <c r="U1044" s="1"/>
      <c r="V1044" s="1"/>
      <c r="W1044" s="1"/>
      <c r="X1044" s="1" t="str">
        <f>IF($L1044="None","",IF(ISERROR(VLOOKUP($L1044,Info!$B$4:$B$266,1,FALSE)),"",IF(OR(W1044="Metallic Liquid Tight",W1044="Non-Metallic Liquid Tight",W1044="LSZH",W1044="Greenfield"),VLOOKUP($L1044,Info!$B$4:$L$266,7,FALSE),"N/A")))</f>
        <v/>
      </c>
      <c r="Y1044" s="1"/>
      <c r="Z1044" s="96" t="str">
        <f>IF($L1044="None","",IF(ISERROR(VLOOKUP($L1044,Info!$B$4:$B$266,1,FALSE)),"",VLOOKUP($L1044,Info!$B$4:$L$266,9,FALSE)))</f>
        <v/>
      </c>
      <c r="AA1044" s="96" t="str">
        <f>IF($L1044="None","",IF(ISERROR(VLOOKUP($L1044,Info!$B$4:$B$266,1,FALSE)),"",VLOOKUP($L1044,Info!$B$4:$L$266,8,FALSE)))</f>
        <v/>
      </c>
      <c r="AB1044" s="96" t="str">
        <f>IF($L1044="None","",IF(ISERROR(VLOOKUP($L1044,Info!$B$4:$B$266,1,FALSE)),"",VLOOKUP($L1044,Info!$B$4:$L$266,10,FALSE)))</f>
        <v/>
      </c>
      <c r="AC1044" s="1" t="str">
        <f>IF(W1044="SO Cable","Black,White",IF(O1044="","",IF(P1044="","",IF($J$12&lt;&gt;"ABC",IF(P1044&lt;="250",VLOOKUP(O1044,Info!$AZ$4:$BB$22,3,FALSE),VLOOKUP(O1044,Info!$AZ$23:$BB$39,3,FALSE)),IF(P1044&lt;="250",VLOOKUP(O1044,Info!$AO$4:$AQ$22,3,FALSE),VLOOKUP(O1044,Info!$AO$23:$AP$39,3,FALSE))))))</f>
        <v/>
      </c>
      <c r="AD1044" s="1"/>
      <c r="AE1044" s="1" t="str">
        <f>IF($L1044="None","",IF(ISERROR(VLOOKUP($L1044,Info!$B$4:$B$266,1,FALSE)),"",VLOOKUP($L1044,Info!$B$4:$L$266,4,FALSE)))</f>
        <v/>
      </c>
      <c r="AF1044" s="1" t="str">
        <f>IF($L1044="None","",IF(ISERROR(VLOOKUP($L1044,Info!$B$4:$B$266,1,FALSE)),"",VLOOKUP($L1044,Info!$B$4:$L$266,6,FALSE)))</f>
        <v/>
      </c>
      <c r="AG1044" s="1"/>
      <c r="AH1044" s="33" t="str" cm="1">
        <f t="array" ref="AH1044">IF(AND(L1044&lt;&gt;"",O1044&lt;&gt;"",R1044:S1044&lt;&gt;"",W1044:X1044&lt;&gt;"",Z1044:AA1044&lt;&gt;"",AC1044&lt;&gt;""),"Good","Bad")</f>
        <v>Bad</v>
      </c>
      <c r="AL1044" t="str" cm="1">
        <f t="array" ref="AL1044">IF(R1044&gt;0,_xlfn.IFS(COUNTIF($L$20:L1044,"&lt;&gt;")&lt;101,1,COUNTIF($L$20:L1044,"&lt;&gt;")&lt;201,2,COUNTIF($L$20:L1044,"&lt;&gt;")&lt;301,3,COUNTIF($L$20:L1044,"&lt;&gt;")&lt;401,4,COUNTIF($L$20:L1044,"&lt;&gt;")&lt;501,5,COUNTIF($L$20:L1044,"&lt;&gt;")&lt;601,6,COUNTIF($L$20:L1044,"&lt;&gt;")&lt;701,7,COUNTIF($L$20:L1044,"&lt;&gt;")&lt;801,8,COUNTIF($L$20:L1044,"&lt;&gt;")&lt;901,9,COUNTIF($L$20:L1044,"&lt;&gt;")&lt;1001,10,COUNTIF($L$20:L1044,"&lt;&gt;")&lt;1101,11,COUNTIF($L$20:L1044,"&lt;&gt;")&lt;1201,12,COUNTIF($L$20:L1044,"&lt;&gt;")&lt;1301,13,COUNTIF($L$20:L1044,"&lt;&gt;")&lt;1401,14,COUNTIF($L$20:L1044,"&lt;&gt;")&lt;1501,15,COUNTIF($L$20:L1044,"&lt;&gt;")&lt;1601,16,COUNTIF($L$20:L1044,"&lt;&gt;")&lt;1701,17,COUNTIF($L$20:L1044,"&lt;&gt;")&lt;1801,18,COUNTIF($L$20:L1044,"&lt;&gt;")&lt;1901,19,COUNTIF($L$20:L1044,"&lt;&gt;")&lt;2001,20,COUNTIF($L$20:L1044,"&lt;&gt;")&lt;2101,21,COUNTIF($L$20:L1044,"&lt;&gt;")&lt;2201,22,COUNTIF($L$20:L1044,"&lt;&gt;")&lt;2301,23,COUNTIF($L$20:L1044,"&lt;&gt;")&lt;2401,24,COUNTIF($L$20:L1044,"&lt;&gt;")&lt;2501,25,COUNTIF($L$20:L1044,"&lt;&gt;")&lt;2601,26,COUNTIF($L$20:L1044,"&lt;&gt;")&lt;2701,27,COUNTIF($L$20:L1044,"&lt;&gt;")&lt;2801,28,COUNTIF($L$20:L1044,"&lt;&gt;")&lt;2901,29,COUNTIF($L$20:L1044,"&lt;&gt;")&lt;3001,30),"")</f>
        <v/>
      </c>
      <c r="AM1044" t="str">
        <f t="shared" ref="AM1044:AM1107" si="80">L1044&amp;Z1044&amp;AA1044&amp;W1044&amp;X1044&amp;Y1044&amp;AL1044</f>
        <v/>
      </c>
      <c r="AN1044" t="str">
        <f t="shared" si="79"/>
        <v/>
      </c>
      <c r="AP1044" t="str">
        <f t="shared" si="78"/>
        <v/>
      </c>
      <c r="AQ1044" t="str">
        <f>IF(AO1044="","",COUNTIFS(AM1044:$AM$3019,AO1044))</f>
        <v/>
      </c>
    </row>
    <row r="1045" spans="1:43" x14ac:dyDescent="0.25">
      <c r="A1045" s="6" t="str">
        <f>IF(COUNT($A$20:A1044)&lt;&gt;$B$4,IF(A1044="","",A1044+1),"")</f>
        <v/>
      </c>
      <c r="B1045" s="3"/>
      <c r="C1045" s="3"/>
      <c r="D1045" s="122"/>
      <c r="E1045" s="3"/>
      <c r="F1045" s="3"/>
      <c r="G1045" s="3"/>
      <c r="H1045" s="3"/>
      <c r="I1045" s="120"/>
      <c r="J1045" s="3"/>
      <c r="K1045" s="95" t="str" cm="1">
        <f t="array" ref="K1045">IF(OR($J$14 = "A",$J$14 = "B",$J$14 = "C"),IF(I1045="","",IF(LEN(I1045)&gt;2,_xlfn.IFS(ISNUMBER(SEARCH("_",I1045)),I1045,ISNUMBER(SEARCH(", ",I1045)),SUBSTITUTE(I1045,", ","_"),ISNUMBER(SEARCH("/ ",I1045)),SUBSTITUTE(I1045,"/ ","_"),ISNUMBER(SEARCH(",",I1045)),SUBSTITUTE(I1045,",","_"),ISNUMBER(SEARCH("/",I1045)),SUBSTITUTE(I1045,"/","_"),ISNUMBER(SEARCH("",I1045)),I1045),I1045)),IF(OR($J$14 = "J",$J$14 = "K"),"",IF(D1045="","",IF(LEN(D1045)&gt;2,_xlfn.IFS(ISNUMBER(SEARCH("_",D1045)),D1045,ISNUMBER(SEARCH(", ",D1045)),SUBSTITUTE(D1045,", ","_"),ISNUMBER(SEARCH("/ ",D1045)),SUBSTITUTE(D1045,"/ ","_"),ISNUMBER(SEARCH(",",D1045)),SUBSTITUTE(D1045,",","_"),ISNUMBER(SEARCH("/",D1045)),SUBSTITUTE(D1045,"/","_"),ISNUMBER(SEARCH("",D1045)),D1045),D1045))))</f>
        <v/>
      </c>
      <c r="L1045" s="1"/>
      <c r="M1045" s="1" t="str">
        <f t="shared" ref="M1045:M1108" si="81">IF(L1045="","","Pigtail")</f>
        <v/>
      </c>
      <c r="N1045" s="94" t="str">
        <f>IF($L1045="None","",IF(ISERROR(VLOOKUP($L1045,Info!$B$4:$B$266,1,FALSE)),"",VLOOKUP($L1045,Info!$B$4:$L$266,5,FALSE)))</f>
        <v/>
      </c>
      <c r="O1045" s="94" t="str">
        <f>IF(K1045="","",IF(AND($J$12&lt;&gt;"ABC",N1045="3"),"BAC",IF(N1045="3","ABC",IF($J$12&lt;&gt;"ABC",IF($J$10="Standard",VLOOKUP(K1045,Info!$BE$4:$BF$481,2,FALSE),VLOOKUP(K1045,Info!$BI$4:$BJ$482,2,FALSE)),IF($J$10="Standard",VLOOKUP(K1045,Info!$AG$4:$AH$2994,2,FALSE),VLOOKUP(K1045,Info!$AK$4:$AL$2997,2,FALSE))))))</f>
        <v/>
      </c>
      <c r="P1045" s="94" t="str">
        <f>IF($L1045="None","",IF(ISERROR(VLOOKUP($L1045,Info!$B$4:$B$266,1,FALSE)),"",VLOOKUP($L1045,Info!$B$4:$L$266,3,FALSE)))</f>
        <v/>
      </c>
      <c r="Q1045" s="96" t="str">
        <f>IF($L1045="None","",IF(ISERROR(VLOOKUP($L1045,Info!$B$4:$B$266,1,FALSE)),"",VLOOKUP($L1045,Info!$B$4:$L$266,4,FALSE)))</f>
        <v/>
      </c>
      <c r="R1045" s="1"/>
      <c r="S1045" s="6" t="str">
        <f t="shared" ref="S1045:S1108" si="82">IF(M1045 = "","",IF(M1045 &lt;&gt; "Pigtail","0",""))</f>
        <v/>
      </c>
      <c r="T1045" s="6" t="str">
        <f>IF($L1045="None","",IF(ISERROR(VLOOKUP($L1045,Info!$B$4:$B$266,1,FALSE)),"",VLOOKUP($L1045,Info!$B$4:$L$266,11,FALSE)))</f>
        <v/>
      </c>
      <c r="U1045" s="1"/>
      <c r="V1045" s="1"/>
      <c r="W1045" s="1"/>
      <c r="X1045" s="1" t="str">
        <f>IF($L1045="None","",IF(ISERROR(VLOOKUP($L1045,Info!$B$4:$B$266,1,FALSE)),"",IF(OR(W1045="Metallic Liquid Tight",W1045="Non-Metallic Liquid Tight",W1045="LSZH",W1045="Greenfield"),VLOOKUP($L1045,Info!$B$4:$L$266,7,FALSE),"N/A")))</f>
        <v/>
      </c>
      <c r="Y1045" s="1"/>
      <c r="Z1045" s="96" t="str">
        <f>IF($L1045="None","",IF(ISERROR(VLOOKUP($L1045,Info!$B$4:$B$266,1,FALSE)),"",VLOOKUP($L1045,Info!$B$4:$L$266,9,FALSE)))</f>
        <v/>
      </c>
      <c r="AA1045" s="96" t="str">
        <f>IF($L1045="None","",IF(ISERROR(VLOOKUP($L1045,Info!$B$4:$B$266,1,FALSE)),"",VLOOKUP($L1045,Info!$B$4:$L$266,8,FALSE)))</f>
        <v/>
      </c>
      <c r="AB1045" s="96" t="str">
        <f>IF($L1045="None","",IF(ISERROR(VLOOKUP($L1045,Info!$B$4:$B$266,1,FALSE)),"",VLOOKUP($L1045,Info!$B$4:$L$266,10,FALSE)))</f>
        <v/>
      </c>
      <c r="AC1045" s="1" t="str">
        <f>IF(W1045="SO Cable","Black,White",IF(O1045="","",IF(P1045="","",IF($J$12&lt;&gt;"ABC",IF(P1045&lt;="250",VLOOKUP(O1045,Info!$AZ$4:$BB$22,3,FALSE),VLOOKUP(O1045,Info!$AZ$23:$BB$39,3,FALSE)),IF(P1045&lt;="250",VLOOKUP(O1045,Info!$AO$4:$AQ$22,3,FALSE),VLOOKUP(O1045,Info!$AO$23:$AP$39,3,FALSE))))))</f>
        <v/>
      </c>
      <c r="AD1045" s="1"/>
      <c r="AE1045" s="1" t="str">
        <f>IF($L1045="None","",IF(ISERROR(VLOOKUP($L1045,Info!$B$4:$B$266,1,FALSE)),"",VLOOKUP($L1045,Info!$B$4:$L$266,4,FALSE)))</f>
        <v/>
      </c>
      <c r="AF1045" s="1" t="str">
        <f>IF($L1045="None","",IF(ISERROR(VLOOKUP($L1045,Info!$B$4:$B$266,1,FALSE)),"",VLOOKUP($L1045,Info!$B$4:$L$266,6,FALSE)))</f>
        <v/>
      </c>
      <c r="AG1045" s="1"/>
      <c r="AH1045" s="33" t="str" cm="1">
        <f t="array" ref="AH1045">IF(AND(L1045&lt;&gt;"",O1045&lt;&gt;"",R1045:S1045&lt;&gt;"",W1045:X1045&lt;&gt;"",Z1045:AA1045&lt;&gt;"",AC1045&lt;&gt;""),"Good","Bad")</f>
        <v>Bad</v>
      </c>
      <c r="AL1045" t="str" cm="1">
        <f t="array" ref="AL1045">IF(R1045&gt;0,_xlfn.IFS(COUNTIF($L$20:L1045,"&lt;&gt;")&lt;101,1,COUNTIF($L$20:L1045,"&lt;&gt;")&lt;201,2,COUNTIF($L$20:L1045,"&lt;&gt;")&lt;301,3,COUNTIF($L$20:L1045,"&lt;&gt;")&lt;401,4,COUNTIF($L$20:L1045,"&lt;&gt;")&lt;501,5,COUNTIF($L$20:L1045,"&lt;&gt;")&lt;601,6,COUNTIF($L$20:L1045,"&lt;&gt;")&lt;701,7,COUNTIF($L$20:L1045,"&lt;&gt;")&lt;801,8,COUNTIF($L$20:L1045,"&lt;&gt;")&lt;901,9,COUNTIF($L$20:L1045,"&lt;&gt;")&lt;1001,10,COUNTIF($L$20:L1045,"&lt;&gt;")&lt;1101,11,COUNTIF($L$20:L1045,"&lt;&gt;")&lt;1201,12,COUNTIF($L$20:L1045,"&lt;&gt;")&lt;1301,13,COUNTIF($L$20:L1045,"&lt;&gt;")&lt;1401,14,COUNTIF($L$20:L1045,"&lt;&gt;")&lt;1501,15,COUNTIF($L$20:L1045,"&lt;&gt;")&lt;1601,16,COUNTIF($L$20:L1045,"&lt;&gt;")&lt;1701,17,COUNTIF($L$20:L1045,"&lt;&gt;")&lt;1801,18,COUNTIF($L$20:L1045,"&lt;&gt;")&lt;1901,19,COUNTIF($L$20:L1045,"&lt;&gt;")&lt;2001,20,COUNTIF($L$20:L1045,"&lt;&gt;")&lt;2101,21,COUNTIF($L$20:L1045,"&lt;&gt;")&lt;2201,22,COUNTIF($L$20:L1045,"&lt;&gt;")&lt;2301,23,COUNTIF($L$20:L1045,"&lt;&gt;")&lt;2401,24,COUNTIF($L$20:L1045,"&lt;&gt;")&lt;2501,25,COUNTIF($L$20:L1045,"&lt;&gt;")&lt;2601,26,COUNTIF($L$20:L1045,"&lt;&gt;")&lt;2701,27,COUNTIF($L$20:L1045,"&lt;&gt;")&lt;2801,28,COUNTIF($L$20:L1045,"&lt;&gt;")&lt;2901,29,COUNTIF($L$20:L1045,"&lt;&gt;")&lt;3001,30),"")</f>
        <v/>
      </c>
      <c r="AM1045" t="str">
        <f t="shared" si="80"/>
        <v/>
      </c>
      <c r="AN1045" t="str">
        <f t="shared" si="79"/>
        <v/>
      </c>
      <c r="AP1045" t="str">
        <f t="shared" ref="AP1045:AP1108" si="83">IF(R1045&gt;0,AP1044+1,"")</f>
        <v/>
      </c>
      <c r="AQ1045" t="str">
        <f>IF(AO1045="","",COUNTIFS(AM1045:$AM$3019,AO1045))</f>
        <v/>
      </c>
    </row>
    <row r="1046" spans="1:43" x14ac:dyDescent="0.25">
      <c r="A1046" s="6" t="str">
        <f>IF(COUNT($A$20:A1045)&lt;&gt;$B$4,IF(A1045="","",A1045+1),"")</f>
        <v/>
      </c>
      <c r="B1046" s="3"/>
      <c r="C1046" s="3"/>
      <c r="D1046" s="122"/>
      <c r="E1046" s="3"/>
      <c r="F1046" s="3"/>
      <c r="G1046" s="3"/>
      <c r="H1046" s="3"/>
      <c r="I1046" s="120"/>
      <c r="J1046" s="3"/>
      <c r="K1046" s="95" t="str" cm="1">
        <f t="array" ref="K1046">IF(OR($J$14 = "A",$J$14 = "B",$J$14 = "C"),IF(I1046="","",IF(LEN(I1046)&gt;2,_xlfn.IFS(ISNUMBER(SEARCH("_",I1046)),I1046,ISNUMBER(SEARCH(", ",I1046)),SUBSTITUTE(I1046,", ","_"),ISNUMBER(SEARCH("/ ",I1046)),SUBSTITUTE(I1046,"/ ","_"),ISNUMBER(SEARCH(",",I1046)),SUBSTITUTE(I1046,",","_"),ISNUMBER(SEARCH("/",I1046)),SUBSTITUTE(I1046,"/","_"),ISNUMBER(SEARCH("",I1046)),I1046),I1046)),IF(OR($J$14 = "J",$J$14 = "K"),"",IF(D1046="","",IF(LEN(D1046)&gt;2,_xlfn.IFS(ISNUMBER(SEARCH("_",D1046)),D1046,ISNUMBER(SEARCH(", ",D1046)),SUBSTITUTE(D1046,", ","_"),ISNUMBER(SEARCH("/ ",D1046)),SUBSTITUTE(D1046,"/ ","_"),ISNUMBER(SEARCH(",",D1046)),SUBSTITUTE(D1046,",","_"),ISNUMBER(SEARCH("/",D1046)),SUBSTITUTE(D1046,"/","_"),ISNUMBER(SEARCH("",D1046)),D1046),D1046))))</f>
        <v/>
      </c>
      <c r="L1046" s="1"/>
      <c r="M1046" s="1" t="str">
        <f t="shared" si="81"/>
        <v/>
      </c>
      <c r="N1046" s="94" t="str">
        <f>IF($L1046="None","",IF(ISERROR(VLOOKUP($L1046,Info!$B$4:$B$266,1,FALSE)),"",VLOOKUP($L1046,Info!$B$4:$L$266,5,FALSE)))</f>
        <v/>
      </c>
      <c r="O1046" s="94" t="str">
        <f>IF(K1046="","",IF(AND($J$12&lt;&gt;"ABC",N1046="3"),"BAC",IF(N1046="3","ABC",IF($J$12&lt;&gt;"ABC",IF($J$10="Standard",VLOOKUP(K1046,Info!$BE$4:$BF$481,2,FALSE),VLOOKUP(K1046,Info!$BI$4:$BJ$482,2,FALSE)),IF($J$10="Standard",VLOOKUP(K1046,Info!$AG$4:$AH$2994,2,FALSE),VLOOKUP(K1046,Info!$AK$4:$AL$2997,2,FALSE))))))</f>
        <v/>
      </c>
      <c r="P1046" s="94" t="str">
        <f>IF($L1046="None","",IF(ISERROR(VLOOKUP($L1046,Info!$B$4:$B$266,1,FALSE)),"",VLOOKUP($L1046,Info!$B$4:$L$266,3,FALSE)))</f>
        <v/>
      </c>
      <c r="Q1046" s="96" t="str">
        <f>IF($L1046="None","",IF(ISERROR(VLOOKUP($L1046,Info!$B$4:$B$266,1,FALSE)),"",VLOOKUP($L1046,Info!$B$4:$L$266,4,FALSE)))</f>
        <v/>
      </c>
      <c r="R1046" s="1"/>
      <c r="S1046" s="6" t="str">
        <f t="shared" si="82"/>
        <v/>
      </c>
      <c r="T1046" s="6" t="str">
        <f>IF($L1046="None","",IF(ISERROR(VLOOKUP($L1046,Info!$B$4:$B$266,1,FALSE)),"",VLOOKUP($L1046,Info!$B$4:$L$266,11,FALSE)))</f>
        <v/>
      </c>
      <c r="U1046" s="1"/>
      <c r="V1046" s="1"/>
      <c r="W1046" s="1"/>
      <c r="X1046" s="1" t="str">
        <f>IF($L1046="None","",IF(ISERROR(VLOOKUP($L1046,Info!$B$4:$B$266,1,FALSE)),"",IF(OR(W1046="Metallic Liquid Tight",W1046="Non-Metallic Liquid Tight",W1046="LSZH",W1046="Greenfield"),VLOOKUP($L1046,Info!$B$4:$L$266,7,FALSE),"N/A")))</f>
        <v/>
      </c>
      <c r="Y1046" s="1"/>
      <c r="Z1046" s="96" t="str">
        <f>IF($L1046="None","",IF(ISERROR(VLOOKUP($L1046,Info!$B$4:$B$266,1,FALSE)),"",VLOOKUP($L1046,Info!$B$4:$L$266,9,FALSE)))</f>
        <v/>
      </c>
      <c r="AA1046" s="96" t="str">
        <f>IF($L1046="None","",IF(ISERROR(VLOOKUP($L1046,Info!$B$4:$B$266,1,FALSE)),"",VLOOKUP($L1046,Info!$B$4:$L$266,8,FALSE)))</f>
        <v/>
      </c>
      <c r="AB1046" s="96" t="str">
        <f>IF($L1046="None","",IF(ISERROR(VLOOKUP($L1046,Info!$B$4:$B$266,1,FALSE)),"",VLOOKUP($L1046,Info!$B$4:$L$266,10,FALSE)))</f>
        <v/>
      </c>
      <c r="AC1046" s="1" t="str">
        <f>IF(W1046="SO Cable","Black,White",IF(O1046="","",IF(P1046="","",IF($J$12&lt;&gt;"ABC",IF(P1046&lt;="250",VLOOKUP(O1046,Info!$AZ$4:$BB$22,3,FALSE),VLOOKUP(O1046,Info!$AZ$23:$BB$39,3,FALSE)),IF(P1046&lt;="250",VLOOKUP(O1046,Info!$AO$4:$AQ$22,3,FALSE),VLOOKUP(O1046,Info!$AO$23:$AP$39,3,FALSE))))))</f>
        <v/>
      </c>
      <c r="AD1046" s="1"/>
      <c r="AE1046" s="1" t="str">
        <f>IF($L1046="None","",IF(ISERROR(VLOOKUP($L1046,Info!$B$4:$B$266,1,FALSE)),"",VLOOKUP($L1046,Info!$B$4:$L$266,4,FALSE)))</f>
        <v/>
      </c>
      <c r="AF1046" s="1" t="str">
        <f>IF($L1046="None","",IF(ISERROR(VLOOKUP($L1046,Info!$B$4:$B$266,1,FALSE)),"",VLOOKUP($L1046,Info!$B$4:$L$266,6,FALSE)))</f>
        <v/>
      </c>
      <c r="AG1046" s="1"/>
      <c r="AH1046" s="33" t="str" cm="1">
        <f t="array" ref="AH1046">IF(AND(L1046&lt;&gt;"",O1046&lt;&gt;"",R1046:S1046&lt;&gt;"",W1046:X1046&lt;&gt;"",Z1046:AA1046&lt;&gt;"",AC1046&lt;&gt;""),"Good","Bad")</f>
        <v>Bad</v>
      </c>
      <c r="AL1046" t="str" cm="1">
        <f t="array" ref="AL1046">IF(R1046&gt;0,_xlfn.IFS(COUNTIF($L$20:L1046,"&lt;&gt;")&lt;101,1,COUNTIF($L$20:L1046,"&lt;&gt;")&lt;201,2,COUNTIF($L$20:L1046,"&lt;&gt;")&lt;301,3,COUNTIF($L$20:L1046,"&lt;&gt;")&lt;401,4,COUNTIF($L$20:L1046,"&lt;&gt;")&lt;501,5,COUNTIF($L$20:L1046,"&lt;&gt;")&lt;601,6,COUNTIF($L$20:L1046,"&lt;&gt;")&lt;701,7,COUNTIF($L$20:L1046,"&lt;&gt;")&lt;801,8,COUNTIF($L$20:L1046,"&lt;&gt;")&lt;901,9,COUNTIF($L$20:L1046,"&lt;&gt;")&lt;1001,10,COUNTIF($L$20:L1046,"&lt;&gt;")&lt;1101,11,COUNTIF($L$20:L1046,"&lt;&gt;")&lt;1201,12,COUNTIF($L$20:L1046,"&lt;&gt;")&lt;1301,13,COUNTIF($L$20:L1046,"&lt;&gt;")&lt;1401,14,COUNTIF($L$20:L1046,"&lt;&gt;")&lt;1501,15,COUNTIF($L$20:L1046,"&lt;&gt;")&lt;1601,16,COUNTIF($L$20:L1046,"&lt;&gt;")&lt;1701,17,COUNTIF($L$20:L1046,"&lt;&gt;")&lt;1801,18,COUNTIF($L$20:L1046,"&lt;&gt;")&lt;1901,19,COUNTIF($L$20:L1046,"&lt;&gt;")&lt;2001,20,COUNTIF($L$20:L1046,"&lt;&gt;")&lt;2101,21,COUNTIF($L$20:L1046,"&lt;&gt;")&lt;2201,22,COUNTIF($L$20:L1046,"&lt;&gt;")&lt;2301,23,COUNTIF($L$20:L1046,"&lt;&gt;")&lt;2401,24,COUNTIF($L$20:L1046,"&lt;&gt;")&lt;2501,25,COUNTIF($L$20:L1046,"&lt;&gt;")&lt;2601,26,COUNTIF($L$20:L1046,"&lt;&gt;")&lt;2701,27,COUNTIF($L$20:L1046,"&lt;&gt;")&lt;2801,28,COUNTIF($L$20:L1046,"&lt;&gt;")&lt;2901,29,COUNTIF($L$20:L1046,"&lt;&gt;")&lt;3001,30),"")</f>
        <v/>
      </c>
      <c r="AM1046" t="str">
        <f t="shared" si="80"/>
        <v/>
      </c>
      <c r="AN1046" t="str">
        <f t="shared" ref="AN1046:AN1109" si="84">IF(R1046&gt;0,_xlfn.XLOOKUP(AM1046,$AO$20:$AO$3019,$AP$20:$AP$3019,0,0,1),"")</f>
        <v/>
      </c>
      <c r="AP1046" t="str">
        <f t="shared" si="83"/>
        <v/>
      </c>
      <c r="AQ1046" t="str">
        <f>IF(AO1046="","",COUNTIFS(AM1046:$AM$3019,AO1046))</f>
        <v/>
      </c>
    </row>
    <row r="1047" spans="1:43" x14ac:dyDescent="0.25">
      <c r="A1047" s="6" t="str">
        <f>IF(COUNT($A$20:A1046)&lt;&gt;$B$4,IF(A1046="","",A1046+1),"")</f>
        <v/>
      </c>
      <c r="B1047" s="3"/>
      <c r="C1047" s="3"/>
      <c r="D1047" s="122"/>
      <c r="E1047" s="3"/>
      <c r="F1047" s="3"/>
      <c r="G1047" s="3"/>
      <c r="H1047" s="3"/>
      <c r="I1047" s="120"/>
      <c r="J1047" s="3"/>
      <c r="K1047" s="95" t="str" cm="1">
        <f t="array" ref="K1047">IF(OR($J$14 = "A",$J$14 = "B",$J$14 = "C"),IF(I1047="","",IF(LEN(I1047)&gt;2,_xlfn.IFS(ISNUMBER(SEARCH("_",I1047)),I1047,ISNUMBER(SEARCH(", ",I1047)),SUBSTITUTE(I1047,", ","_"),ISNUMBER(SEARCH("/ ",I1047)),SUBSTITUTE(I1047,"/ ","_"),ISNUMBER(SEARCH(",",I1047)),SUBSTITUTE(I1047,",","_"),ISNUMBER(SEARCH("/",I1047)),SUBSTITUTE(I1047,"/","_"),ISNUMBER(SEARCH("",I1047)),I1047),I1047)),IF(OR($J$14 = "J",$J$14 = "K"),"",IF(D1047="","",IF(LEN(D1047)&gt;2,_xlfn.IFS(ISNUMBER(SEARCH("_",D1047)),D1047,ISNUMBER(SEARCH(", ",D1047)),SUBSTITUTE(D1047,", ","_"),ISNUMBER(SEARCH("/ ",D1047)),SUBSTITUTE(D1047,"/ ","_"),ISNUMBER(SEARCH(",",D1047)),SUBSTITUTE(D1047,",","_"),ISNUMBER(SEARCH("/",D1047)),SUBSTITUTE(D1047,"/","_"),ISNUMBER(SEARCH("",D1047)),D1047),D1047))))</f>
        <v/>
      </c>
      <c r="L1047" s="1"/>
      <c r="M1047" s="1" t="str">
        <f t="shared" si="81"/>
        <v/>
      </c>
      <c r="N1047" s="94" t="str">
        <f>IF($L1047="None","",IF(ISERROR(VLOOKUP($L1047,Info!$B$4:$B$266,1,FALSE)),"",VLOOKUP($L1047,Info!$B$4:$L$266,5,FALSE)))</f>
        <v/>
      </c>
      <c r="O1047" s="94" t="str">
        <f>IF(K1047="","",IF(AND($J$12&lt;&gt;"ABC",N1047="3"),"BAC",IF(N1047="3","ABC",IF($J$12&lt;&gt;"ABC",IF($J$10="Standard",VLOOKUP(K1047,Info!$BE$4:$BF$481,2,FALSE),VLOOKUP(K1047,Info!$BI$4:$BJ$482,2,FALSE)),IF($J$10="Standard",VLOOKUP(K1047,Info!$AG$4:$AH$2994,2,FALSE),VLOOKUP(K1047,Info!$AK$4:$AL$2997,2,FALSE))))))</f>
        <v/>
      </c>
      <c r="P1047" s="94" t="str">
        <f>IF($L1047="None","",IF(ISERROR(VLOOKUP($L1047,Info!$B$4:$B$266,1,FALSE)),"",VLOOKUP($L1047,Info!$B$4:$L$266,3,FALSE)))</f>
        <v/>
      </c>
      <c r="Q1047" s="96" t="str">
        <f>IF($L1047="None","",IF(ISERROR(VLOOKUP($L1047,Info!$B$4:$B$266,1,FALSE)),"",VLOOKUP($L1047,Info!$B$4:$L$266,4,FALSE)))</f>
        <v/>
      </c>
      <c r="R1047" s="1"/>
      <c r="S1047" s="6" t="str">
        <f t="shared" si="82"/>
        <v/>
      </c>
      <c r="T1047" s="6" t="str">
        <f>IF($L1047="None","",IF(ISERROR(VLOOKUP($L1047,Info!$B$4:$B$266,1,FALSE)),"",VLOOKUP($L1047,Info!$B$4:$L$266,11,FALSE)))</f>
        <v/>
      </c>
      <c r="U1047" s="1"/>
      <c r="V1047" s="1"/>
      <c r="W1047" s="1"/>
      <c r="X1047" s="1" t="str">
        <f>IF($L1047="None","",IF(ISERROR(VLOOKUP($L1047,Info!$B$4:$B$266,1,FALSE)),"",IF(OR(W1047="Metallic Liquid Tight",W1047="Non-Metallic Liquid Tight",W1047="LSZH",W1047="Greenfield"),VLOOKUP($L1047,Info!$B$4:$L$266,7,FALSE),"N/A")))</f>
        <v/>
      </c>
      <c r="Y1047" s="1"/>
      <c r="Z1047" s="96" t="str">
        <f>IF($L1047="None","",IF(ISERROR(VLOOKUP($L1047,Info!$B$4:$B$266,1,FALSE)),"",VLOOKUP($L1047,Info!$B$4:$L$266,9,FALSE)))</f>
        <v/>
      </c>
      <c r="AA1047" s="96" t="str">
        <f>IF($L1047="None","",IF(ISERROR(VLOOKUP($L1047,Info!$B$4:$B$266,1,FALSE)),"",VLOOKUP($L1047,Info!$B$4:$L$266,8,FALSE)))</f>
        <v/>
      </c>
      <c r="AB1047" s="96" t="str">
        <f>IF($L1047="None","",IF(ISERROR(VLOOKUP($L1047,Info!$B$4:$B$266,1,FALSE)),"",VLOOKUP($L1047,Info!$B$4:$L$266,10,FALSE)))</f>
        <v/>
      </c>
      <c r="AC1047" s="1" t="str">
        <f>IF(W1047="SO Cable","Black,White",IF(O1047="","",IF(P1047="","",IF($J$12&lt;&gt;"ABC",IF(P1047&lt;="250",VLOOKUP(O1047,Info!$AZ$4:$BB$22,3,FALSE),VLOOKUP(O1047,Info!$AZ$23:$BB$39,3,FALSE)),IF(P1047&lt;="250",VLOOKUP(O1047,Info!$AO$4:$AQ$22,3,FALSE),VLOOKUP(O1047,Info!$AO$23:$AP$39,3,FALSE))))))</f>
        <v/>
      </c>
      <c r="AD1047" s="1"/>
      <c r="AE1047" s="1" t="str">
        <f>IF($L1047="None","",IF(ISERROR(VLOOKUP($L1047,Info!$B$4:$B$266,1,FALSE)),"",VLOOKUP($L1047,Info!$B$4:$L$266,4,FALSE)))</f>
        <v/>
      </c>
      <c r="AF1047" s="1" t="str">
        <f>IF($L1047="None","",IF(ISERROR(VLOOKUP($L1047,Info!$B$4:$B$266,1,FALSE)),"",VLOOKUP($L1047,Info!$B$4:$L$266,6,FALSE)))</f>
        <v/>
      </c>
      <c r="AG1047" s="1"/>
      <c r="AH1047" s="33" t="str" cm="1">
        <f t="array" ref="AH1047">IF(AND(L1047&lt;&gt;"",O1047&lt;&gt;"",R1047:S1047&lt;&gt;"",W1047:X1047&lt;&gt;"",Z1047:AA1047&lt;&gt;"",AC1047&lt;&gt;""),"Good","Bad")</f>
        <v>Bad</v>
      </c>
      <c r="AL1047" t="str" cm="1">
        <f t="array" ref="AL1047">IF(R1047&gt;0,_xlfn.IFS(COUNTIF($L$20:L1047,"&lt;&gt;")&lt;101,1,COUNTIF($L$20:L1047,"&lt;&gt;")&lt;201,2,COUNTIF($L$20:L1047,"&lt;&gt;")&lt;301,3,COUNTIF($L$20:L1047,"&lt;&gt;")&lt;401,4,COUNTIF($L$20:L1047,"&lt;&gt;")&lt;501,5,COUNTIF($L$20:L1047,"&lt;&gt;")&lt;601,6,COUNTIF($L$20:L1047,"&lt;&gt;")&lt;701,7,COUNTIF($L$20:L1047,"&lt;&gt;")&lt;801,8,COUNTIF($L$20:L1047,"&lt;&gt;")&lt;901,9,COUNTIF($L$20:L1047,"&lt;&gt;")&lt;1001,10,COUNTIF($L$20:L1047,"&lt;&gt;")&lt;1101,11,COUNTIF($L$20:L1047,"&lt;&gt;")&lt;1201,12,COUNTIF($L$20:L1047,"&lt;&gt;")&lt;1301,13,COUNTIF($L$20:L1047,"&lt;&gt;")&lt;1401,14,COUNTIF($L$20:L1047,"&lt;&gt;")&lt;1501,15,COUNTIF($L$20:L1047,"&lt;&gt;")&lt;1601,16,COUNTIF($L$20:L1047,"&lt;&gt;")&lt;1701,17,COUNTIF($L$20:L1047,"&lt;&gt;")&lt;1801,18,COUNTIF($L$20:L1047,"&lt;&gt;")&lt;1901,19,COUNTIF($L$20:L1047,"&lt;&gt;")&lt;2001,20,COUNTIF($L$20:L1047,"&lt;&gt;")&lt;2101,21,COUNTIF($L$20:L1047,"&lt;&gt;")&lt;2201,22,COUNTIF($L$20:L1047,"&lt;&gt;")&lt;2301,23,COUNTIF($L$20:L1047,"&lt;&gt;")&lt;2401,24,COUNTIF($L$20:L1047,"&lt;&gt;")&lt;2501,25,COUNTIF($L$20:L1047,"&lt;&gt;")&lt;2601,26,COUNTIF($L$20:L1047,"&lt;&gt;")&lt;2701,27,COUNTIF($L$20:L1047,"&lt;&gt;")&lt;2801,28,COUNTIF($L$20:L1047,"&lt;&gt;")&lt;2901,29,COUNTIF($L$20:L1047,"&lt;&gt;")&lt;3001,30),"")</f>
        <v/>
      </c>
      <c r="AM1047" t="str">
        <f t="shared" si="80"/>
        <v/>
      </c>
      <c r="AN1047" t="str">
        <f t="shared" si="84"/>
        <v/>
      </c>
      <c r="AP1047" t="str">
        <f t="shared" si="83"/>
        <v/>
      </c>
      <c r="AQ1047" t="str">
        <f>IF(AO1047="","",COUNTIFS(AM1047:$AM$3019,AO1047))</f>
        <v/>
      </c>
    </row>
    <row r="1048" spans="1:43" x14ac:dyDescent="0.25">
      <c r="A1048" s="6" t="str">
        <f>IF(COUNT($A$20:A1047)&lt;&gt;$B$4,IF(A1047="","",A1047+1),"")</f>
        <v/>
      </c>
      <c r="B1048" s="3"/>
      <c r="C1048" s="3"/>
      <c r="D1048" s="122"/>
      <c r="E1048" s="3"/>
      <c r="F1048" s="3"/>
      <c r="G1048" s="3"/>
      <c r="H1048" s="3"/>
      <c r="I1048" s="120"/>
      <c r="J1048" s="3"/>
      <c r="K1048" s="95" t="str" cm="1">
        <f t="array" ref="K1048">IF(OR($J$14 = "A",$J$14 = "B",$J$14 = "C"),IF(I1048="","",IF(LEN(I1048)&gt;2,_xlfn.IFS(ISNUMBER(SEARCH("_",I1048)),I1048,ISNUMBER(SEARCH(", ",I1048)),SUBSTITUTE(I1048,", ","_"),ISNUMBER(SEARCH("/ ",I1048)),SUBSTITUTE(I1048,"/ ","_"),ISNUMBER(SEARCH(",",I1048)),SUBSTITUTE(I1048,",","_"),ISNUMBER(SEARCH("/",I1048)),SUBSTITUTE(I1048,"/","_"),ISNUMBER(SEARCH("",I1048)),I1048),I1048)),IF(OR($J$14 = "J",$J$14 = "K"),"",IF(D1048="","",IF(LEN(D1048)&gt;2,_xlfn.IFS(ISNUMBER(SEARCH("_",D1048)),D1048,ISNUMBER(SEARCH(", ",D1048)),SUBSTITUTE(D1048,", ","_"),ISNUMBER(SEARCH("/ ",D1048)),SUBSTITUTE(D1048,"/ ","_"),ISNUMBER(SEARCH(",",D1048)),SUBSTITUTE(D1048,",","_"),ISNUMBER(SEARCH("/",D1048)),SUBSTITUTE(D1048,"/","_"),ISNUMBER(SEARCH("",D1048)),D1048),D1048))))</f>
        <v/>
      </c>
      <c r="L1048" s="1"/>
      <c r="M1048" s="1" t="str">
        <f t="shared" si="81"/>
        <v/>
      </c>
      <c r="N1048" s="94" t="str">
        <f>IF($L1048="None","",IF(ISERROR(VLOOKUP($L1048,Info!$B$4:$B$266,1,FALSE)),"",VLOOKUP($L1048,Info!$B$4:$L$266,5,FALSE)))</f>
        <v/>
      </c>
      <c r="O1048" s="94" t="str">
        <f>IF(K1048="","",IF(AND($J$12&lt;&gt;"ABC",N1048="3"),"BAC",IF(N1048="3","ABC",IF($J$12&lt;&gt;"ABC",IF($J$10="Standard",VLOOKUP(K1048,Info!$BE$4:$BF$481,2,FALSE),VLOOKUP(K1048,Info!$BI$4:$BJ$482,2,FALSE)),IF($J$10="Standard",VLOOKUP(K1048,Info!$AG$4:$AH$2994,2,FALSE),VLOOKUP(K1048,Info!$AK$4:$AL$2997,2,FALSE))))))</f>
        <v/>
      </c>
      <c r="P1048" s="94" t="str">
        <f>IF($L1048="None","",IF(ISERROR(VLOOKUP($L1048,Info!$B$4:$B$266,1,FALSE)),"",VLOOKUP($L1048,Info!$B$4:$L$266,3,FALSE)))</f>
        <v/>
      </c>
      <c r="Q1048" s="96" t="str">
        <f>IF($L1048="None","",IF(ISERROR(VLOOKUP($L1048,Info!$B$4:$B$266,1,FALSE)),"",VLOOKUP($L1048,Info!$B$4:$L$266,4,FALSE)))</f>
        <v/>
      </c>
      <c r="R1048" s="1"/>
      <c r="S1048" s="6" t="str">
        <f t="shared" si="82"/>
        <v/>
      </c>
      <c r="T1048" s="6" t="str">
        <f>IF($L1048="None","",IF(ISERROR(VLOOKUP($L1048,Info!$B$4:$B$266,1,FALSE)),"",VLOOKUP($L1048,Info!$B$4:$L$266,11,FALSE)))</f>
        <v/>
      </c>
      <c r="U1048" s="1"/>
      <c r="V1048" s="1"/>
      <c r="W1048" s="1"/>
      <c r="X1048" s="1" t="str">
        <f>IF($L1048="None","",IF(ISERROR(VLOOKUP($L1048,Info!$B$4:$B$266,1,FALSE)),"",IF(OR(W1048="Metallic Liquid Tight",W1048="Non-Metallic Liquid Tight",W1048="LSZH",W1048="Greenfield"),VLOOKUP($L1048,Info!$B$4:$L$266,7,FALSE),"N/A")))</f>
        <v/>
      </c>
      <c r="Y1048" s="1"/>
      <c r="Z1048" s="96" t="str">
        <f>IF($L1048="None","",IF(ISERROR(VLOOKUP($L1048,Info!$B$4:$B$266,1,FALSE)),"",VLOOKUP($L1048,Info!$B$4:$L$266,9,FALSE)))</f>
        <v/>
      </c>
      <c r="AA1048" s="96" t="str">
        <f>IF($L1048="None","",IF(ISERROR(VLOOKUP($L1048,Info!$B$4:$B$266,1,FALSE)),"",VLOOKUP($L1048,Info!$B$4:$L$266,8,FALSE)))</f>
        <v/>
      </c>
      <c r="AB1048" s="96" t="str">
        <f>IF($L1048="None","",IF(ISERROR(VLOOKUP($L1048,Info!$B$4:$B$266,1,FALSE)),"",VLOOKUP($L1048,Info!$B$4:$L$266,10,FALSE)))</f>
        <v/>
      </c>
      <c r="AC1048" s="1" t="str">
        <f>IF(W1048="SO Cable","Black,White",IF(O1048="","",IF(P1048="","",IF($J$12&lt;&gt;"ABC",IF(P1048&lt;="250",VLOOKUP(O1048,Info!$AZ$4:$BB$22,3,FALSE),VLOOKUP(O1048,Info!$AZ$23:$BB$39,3,FALSE)),IF(P1048&lt;="250",VLOOKUP(O1048,Info!$AO$4:$AQ$22,3,FALSE),VLOOKUP(O1048,Info!$AO$23:$AP$39,3,FALSE))))))</f>
        <v/>
      </c>
      <c r="AD1048" s="1"/>
      <c r="AE1048" s="1" t="str">
        <f>IF($L1048="None","",IF(ISERROR(VLOOKUP($L1048,Info!$B$4:$B$266,1,FALSE)),"",VLOOKUP($L1048,Info!$B$4:$L$266,4,FALSE)))</f>
        <v/>
      </c>
      <c r="AF1048" s="1" t="str">
        <f>IF($L1048="None","",IF(ISERROR(VLOOKUP($L1048,Info!$B$4:$B$266,1,FALSE)),"",VLOOKUP($L1048,Info!$B$4:$L$266,6,FALSE)))</f>
        <v/>
      </c>
      <c r="AG1048" s="1"/>
      <c r="AH1048" s="33" t="str" cm="1">
        <f t="array" ref="AH1048">IF(AND(L1048&lt;&gt;"",O1048&lt;&gt;"",R1048:S1048&lt;&gt;"",W1048:X1048&lt;&gt;"",Z1048:AA1048&lt;&gt;"",AC1048&lt;&gt;""),"Good","Bad")</f>
        <v>Bad</v>
      </c>
      <c r="AL1048" t="str" cm="1">
        <f t="array" ref="AL1048">IF(R1048&gt;0,_xlfn.IFS(COUNTIF($L$20:L1048,"&lt;&gt;")&lt;101,1,COUNTIF($L$20:L1048,"&lt;&gt;")&lt;201,2,COUNTIF($L$20:L1048,"&lt;&gt;")&lt;301,3,COUNTIF($L$20:L1048,"&lt;&gt;")&lt;401,4,COUNTIF($L$20:L1048,"&lt;&gt;")&lt;501,5,COUNTIF($L$20:L1048,"&lt;&gt;")&lt;601,6,COUNTIF($L$20:L1048,"&lt;&gt;")&lt;701,7,COUNTIF($L$20:L1048,"&lt;&gt;")&lt;801,8,COUNTIF($L$20:L1048,"&lt;&gt;")&lt;901,9,COUNTIF($L$20:L1048,"&lt;&gt;")&lt;1001,10,COUNTIF($L$20:L1048,"&lt;&gt;")&lt;1101,11,COUNTIF($L$20:L1048,"&lt;&gt;")&lt;1201,12,COUNTIF($L$20:L1048,"&lt;&gt;")&lt;1301,13,COUNTIF($L$20:L1048,"&lt;&gt;")&lt;1401,14,COUNTIF($L$20:L1048,"&lt;&gt;")&lt;1501,15,COUNTIF($L$20:L1048,"&lt;&gt;")&lt;1601,16,COUNTIF($L$20:L1048,"&lt;&gt;")&lt;1701,17,COUNTIF($L$20:L1048,"&lt;&gt;")&lt;1801,18,COUNTIF($L$20:L1048,"&lt;&gt;")&lt;1901,19,COUNTIF($L$20:L1048,"&lt;&gt;")&lt;2001,20,COUNTIF($L$20:L1048,"&lt;&gt;")&lt;2101,21,COUNTIF($L$20:L1048,"&lt;&gt;")&lt;2201,22,COUNTIF($L$20:L1048,"&lt;&gt;")&lt;2301,23,COUNTIF($L$20:L1048,"&lt;&gt;")&lt;2401,24,COUNTIF($L$20:L1048,"&lt;&gt;")&lt;2501,25,COUNTIF($L$20:L1048,"&lt;&gt;")&lt;2601,26,COUNTIF($L$20:L1048,"&lt;&gt;")&lt;2701,27,COUNTIF($L$20:L1048,"&lt;&gt;")&lt;2801,28,COUNTIF($L$20:L1048,"&lt;&gt;")&lt;2901,29,COUNTIF($L$20:L1048,"&lt;&gt;")&lt;3001,30),"")</f>
        <v/>
      </c>
      <c r="AM1048" t="str">
        <f t="shared" si="80"/>
        <v/>
      </c>
      <c r="AN1048" t="str">
        <f t="shared" si="84"/>
        <v/>
      </c>
      <c r="AP1048" t="str">
        <f t="shared" si="83"/>
        <v/>
      </c>
      <c r="AQ1048" t="str">
        <f>IF(AO1048="","",COUNTIFS(AM1048:$AM$3019,AO1048))</f>
        <v/>
      </c>
    </row>
    <row r="1049" spans="1:43" x14ac:dyDescent="0.25">
      <c r="A1049" s="6" t="str">
        <f>IF(COUNT($A$20:A1048)&lt;&gt;$B$4,IF(A1048="","",A1048+1),"")</f>
        <v/>
      </c>
      <c r="B1049" s="3"/>
      <c r="C1049" s="3"/>
      <c r="D1049" s="122"/>
      <c r="E1049" s="3"/>
      <c r="F1049" s="3"/>
      <c r="G1049" s="3"/>
      <c r="H1049" s="3"/>
      <c r="I1049" s="120"/>
      <c r="J1049" s="3"/>
      <c r="K1049" s="95" t="str" cm="1">
        <f t="array" ref="K1049">IF(OR($J$14 = "A",$J$14 = "B",$J$14 = "C"),IF(I1049="","",IF(LEN(I1049)&gt;2,_xlfn.IFS(ISNUMBER(SEARCH("_",I1049)),I1049,ISNUMBER(SEARCH(", ",I1049)),SUBSTITUTE(I1049,", ","_"),ISNUMBER(SEARCH("/ ",I1049)),SUBSTITUTE(I1049,"/ ","_"),ISNUMBER(SEARCH(",",I1049)),SUBSTITUTE(I1049,",","_"),ISNUMBER(SEARCH("/",I1049)),SUBSTITUTE(I1049,"/","_"),ISNUMBER(SEARCH("",I1049)),I1049),I1049)),IF(OR($J$14 = "J",$J$14 = "K"),"",IF(D1049="","",IF(LEN(D1049)&gt;2,_xlfn.IFS(ISNUMBER(SEARCH("_",D1049)),D1049,ISNUMBER(SEARCH(", ",D1049)),SUBSTITUTE(D1049,", ","_"),ISNUMBER(SEARCH("/ ",D1049)),SUBSTITUTE(D1049,"/ ","_"),ISNUMBER(SEARCH(",",D1049)),SUBSTITUTE(D1049,",","_"),ISNUMBER(SEARCH("/",D1049)),SUBSTITUTE(D1049,"/","_"),ISNUMBER(SEARCH("",D1049)),D1049),D1049))))</f>
        <v/>
      </c>
      <c r="L1049" s="1"/>
      <c r="M1049" s="1" t="str">
        <f t="shared" si="81"/>
        <v/>
      </c>
      <c r="N1049" s="94" t="str">
        <f>IF($L1049="None","",IF(ISERROR(VLOOKUP($L1049,Info!$B$4:$B$266,1,FALSE)),"",VLOOKUP($L1049,Info!$B$4:$L$266,5,FALSE)))</f>
        <v/>
      </c>
      <c r="O1049" s="94" t="str">
        <f>IF(K1049="","",IF(AND($J$12&lt;&gt;"ABC",N1049="3"),"BAC",IF(N1049="3","ABC",IF($J$12&lt;&gt;"ABC",IF($J$10="Standard",VLOOKUP(K1049,Info!$BE$4:$BF$481,2,FALSE),VLOOKUP(K1049,Info!$BI$4:$BJ$482,2,FALSE)),IF($J$10="Standard",VLOOKUP(K1049,Info!$AG$4:$AH$2994,2,FALSE),VLOOKUP(K1049,Info!$AK$4:$AL$2997,2,FALSE))))))</f>
        <v/>
      </c>
      <c r="P1049" s="94" t="str">
        <f>IF($L1049="None","",IF(ISERROR(VLOOKUP($L1049,Info!$B$4:$B$266,1,FALSE)),"",VLOOKUP($L1049,Info!$B$4:$L$266,3,FALSE)))</f>
        <v/>
      </c>
      <c r="Q1049" s="96" t="str">
        <f>IF($L1049="None","",IF(ISERROR(VLOOKUP($L1049,Info!$B$4:$B$266,1,FALSE)),"",VLOOKUP($L1049,Info!$B$4:$L$266,4,FALSE)))</f>
        <v/>
      </c>
      <c r="R1049" s="1"/>
      <c r="S1049" s="6" t="str">
        <f t="shared" si="82"/>
        <v/>
      </c>
      <c r="T1049" s="6" t="str">
        <f>IF($L1049="None","",IF(ISERROR(VLOOKUP($L1049,Info!$B$4:$B$266,1,FALSE)),"",VLOOKUP($L1049,Info!$B$4:$L$266,11,FALSE)))</f>
        <v/>
      </c>
      <c r="U1049" s="1"/>
      <c r="V1049" s="1"/>
      <c r="W1049" s="1"/>
      <c r="X1049" s="1" t="str">
        <f>IF($L1049="None","",IF(ISERROR(VLOOKUP($L1049,Info!$B$4:$B$266,1,FALSE)),"",IF(OR(W1049="Metallic Liquid Tight",W1049="Non-Metallic Liquid Tight",W1049="LSZH",W1049="Greenfield"),VLOOKUP($L1049,Info!$B$4:$L$266,7,FALSE),"N/A")))</f>
        <v/>
      </c>
      <c r="Y1049" s="1"/>
      <c r="Z1049" s="96" t="str">
        <f>IF($L1049="None","",IF(ISERROR(VLOOKUP($L1049,Info!$B$4:$B$266,1,FALSE)),"",VLOOKUP($L1049,Info!$B$4:$L$266,9,FALSE)))</f>
        <v/>
      </c>
      <c r="AA1049" s="96" t="str">
        <f>IF($L1049="None","",IF(ISERROR(VLOOKUP($L1049,Info!$B$4:$B$266,1,FALSE)),"",VLOOKUP($L1049,Info!$B$4:$L$266,8,FALSE)))</f>
        <v/>
      </c>
      <c r="AB1049" s="96" t="str">
        <f>IF($L1049="None","",IF(ISERROR(VLOOKUP($L1049,Info!$B$4:$B$266,1,FALSE)),"",VLOOKUP($L1049,Info!$B$4:$L$266,10,FALSE)))</f>
        <v/>
      </c>
      <c r="AC1049" s="1" t="str">
        <f>IF(W1049="SO Cable","Black,White",IF(O1049="","",IF(P1049="","",IF($J$12&lt;&gt;"ABC",IF(P1049&lt;="250",VLOOKUP(O1049,Info!$AZ$4:$BB$22,3,FALSE),VLOOKUP(O1049,Info!$AZ$23:$BB$39,3,FALSE)),IF(P1049&lt;="250",VLOOKUP(O1049,Info!$AO$4:$AQ$22,3,FALSE),VLOOKUP(O1049,Info!$AO$23:$AP$39,3,FALSE))))))</f>
        <v/>
      </c>
      <c r="AD1049" s="1"/>
      <c r="AE1049" s="1" t="str">
        <f>IF($L1049="None","",IF(ISERROR(VLOOKUP($L1049,Info!$B$4:$B$266,1,FALSE)),"",VLOOKUP($L1049,Info!$B$4:$L$266,4,FALSE)))</f>
        <v/>
      </c>
      <c r="AF1049" s="1" t="str">
        <f>IF($L1049="None","",IF(ISERROR(VLOOKUP($L1049,Info!$B$4:$B$266,1,FALSE)),"",VLOOKUP($L1049,Info!$B$4:$L$266,6,FALSE)))</f>
        <v/>
      </c>
      <c r="AG1049" s="1"/>
      <c r="AH1049" s="33" t="str" cm="1">
        <f t="array" ref="AH1049">IF(AND(L1049&lt;&gt;"",O1049&lt;&gt;"",R1049:S1049&lt;&gt;"",W1049:X1049&lt;&gt;"",Z1049:AA1049&lt;&gt;"",AC1049&lt;&gt;""),"Good","Bad")</f>
        <v>Bad</v>
      </c>
      <c r="AL1049" t="str" cm="1">
        <f t="array" ref="AL1049">IF(R1049&gt;0,_xlfn.IFS(COUNTIF($L$20:L1049,"&lt;&gt;")&lt;101,1,COUNTIF($L$20:L1049,"&lt;&gt;")&lt;201,2,COUNTIF($L$20:L1049,"&lt;&gt;")&lt;301,3,COUNTIF($L$20:L1049,"&lt;&gt;")&lt;401,4,COUNTIF($L$20:L1049,"&lt;&gt;")&lt;501,5,COUNTIF($L$20:L1049,"&lt;&gt;")&lt;601,6,COUNTIF($L$20:L1049,"&lt;&gt;")&lt;701,7,COUNTIF($L$20:L1049,"&lt;&gt;")&lt;801,8,COUNTIF($L$20:L1049,"&lt;&gt;")&lt;901,9,COUNTIF($L$20:L1049,"&lt;&gt;")&lt;1001,10,COUNTIF($L$20:L1049,"&lt;&gt;")&lt;1101,11,COUNTIF($L$20:L1049,"&lt;&gt;")&lt;1201,12,COUNTIF($L$20:L1049,"&lt;&gt;")&lt;1301,13,COUNTIF($L$20:L1049,"&lt;&gt;")&lt;1401,14,COUNTIF($L$20:L1049,"&lt;&gt;")&lt;1501,15,COUNTIF($L$20:L1049,"&lt;&gt;")&lt;1601,16,COUNTIF($L$20:L1049,"&lt;&gt;")&lt;1701,17,COUNTIF($L$20:L1049,"&lt;&gt;")&lt;1801,18,COUNTIF($L$20:L1049,"&lt;&gt;")&lt;1901,19,COUNTIF($L$20:L1049,"&lt;&gt;")&lt;2001,20,COUNTIF($L$20:L1049,"&lt;&gt;")&lt;2101,21,COUNTIF($L$20:L1049,"&lt;&gt;")&lt;2201,22,COUNTIF($L$20:L1049,"&lt;&gt;")&lt;2301,23,COUNTIF($L$20:L1049,"&lt;&gt;")&lt;2401,24,COUNTIF($L$20:L1049,"&lt;&gt;")&lt;2501,25,COUNTIF($L$20:L1049,"&lt;&gt;")&lt;2601,26,COUNTIF($L$20:L1049,"&lt;&gt;")&lt;2701,27,COUNTIF($L$20:L1049,"&lt;&gt;")&lt;2801,28,COUNTIF($L$20:L1049,"&lt;&gt;")&lt;2901,29,COUNTIF($L$20:L1049,"&lt;&gt;")&lt;3001,30),"")</f>
        <v/>
      </c>
      <c r="AM1049" t="str">
        <f t="shared" si="80"/>
        <v/>
      </c>
      <c r="AN1049" t="str">
        <f t="shared" si="84"/>
        <v/>
      </c>
      <c r="AP1049" t="str">
        <f t="shared" si="83"/>
        <v/>
      </c>
      <c r="AQ1049" t="str">
        <f>IF(AO1049="","",COUNTIFS(AM1049:$AM$3019,AO1049))</f>
        <v/>
      </c>
    </row>
    <row r="1050" spans="1:43" x14ac:dyDescent="0.25">
      <c r="A1050" s="6" t="str">
        <f>IF(COUNT($A$20:A1049)&lt;&gt;$B$4,IF(A1049="","",A1049+1),"")</f>
        <v/>
      </c>
      <c r="B1050" s="3"/>
      <c r="C1050" s="3"/>
      <c r="D1050" s="122"/>
      <c r="E1050" s="3"/>
      <c r="F1050" s="3"/>
      <c r="G1050" s="3"/>
      <c r="H1050" s="3"/>
      <c r="I1050" s="120"/>
      <c r="J1050" s="3"/>
      <c r="K1050" s="95" t="str" cm="1">
        <f t="array" ref="K1050">IF(OR($J$14 = "A",$J$14 = "B",$J$14 = "C"),IF(I1050="","",IF(LEN(I1050)&gt;2,_xlfn.IFS(ISNUMBER(SEARCH("_",I1050)),I1050,ISNUMBER(SEARCH(", ",I1050)),SUBSTITUTE(I1050,", ","_"),ISNUMBER(SEARCH("/ ",I1050)),SUBSTITUTE(I1050,"/ ","_"),ISNUMBER(SEARCH(",",I1050)),SUBSTITUTE(I1050,",","_"),ISNUMBER(SEARCH("/",I1050)),SUBSTITUTE(I1050,"/","_"),ISNUMBER(SEARCH("",I1050)),I1050),I1050)),IF(OR($J$14 = "J",$J$14 = "K"),"",IF(D1050="","",IF(LEN(D1050)&gt;2,_xlfn.IFS(ISNUMBER(SEARCH("_",D1050)),D1050,ISNUMBER(SEARCH(", ",D1050)),SUBSTITUTE(D1050,", ","_"),ISNUMBER(SEARCH("/ ",D1050)),SUBSTITUTE(D1050,"/ ","_"),ISNUMBER(SEARCH(",",D1050)),SUBSTITUTE(D1050,",","_"),ISNUMBER(SEARCH("/",D1050)),SUBSTITUTE(D1050,"/","_"),ISNUMBER(SEARCH("",D1050)),D1050),D1050))))</f>
        <v/>
      </c>
      <c r="L1050" s="1"/>
      <c r="M1050" s="1" t="str">
        <f t="shared" si="81"/>
        <v/>
      </c>
      <c r="N1050" s="94" t="str">
        <f>IF($L1050="None","",IF(ISERROR(VLOOKUP($L1050,Info!$B$4:$B$266,1,FALSE)),"",VLOOKUP($L1050,Info!$B$4:$L$266,5,FALSE)))</f>
        <v/>
      </c>
      <c r="O1050" s="94" t="str">
        <f>IF(K1050="","",IF(AND($J$12&lt;&gt;"ABC",N1050="3"),"BAC",IF(N1050="3","ABC",IF($J$12&lt;&gt;"ABC",IF($J$10="Standard",VLOOKUP(K1050,Info!$BE$4:$BF$481,2,FALSE),VLOOKUP(K1050,Info!$BI$4:$BJ$482,2,FALSE)),IF($J$10="Standard",VLOOKUP(K1050,Info!$AG$4:$AH$2994,2,FALSE),VLOOKUP(K1050,Info!$AK$4:$AL$2997,2,FALSE))))))</f>
        <v/>
      </c>
      <c r="P1050" s="94" t="str">
        <f>IF($L1050="None","",IF(ISERROR(VLOOKUP($L1050,Info!$B$4:$B$266,1,FALSE)),"",VLOOKUP($L1050,Info!$B$4:$L$266,3,FALSE)))</f>
        <v/>
      </c>
      <c r="Q1050" s="96" t="str">
        <f>IF($L1050="None","",IF(ISERROR(VLOOKUP($L1050,Info!$B$4:$B$266,1,FALSE)),"",VLOOKUP($L1050,Info!$B$4:$L$266,4,FALSE)))</f>
        <v/>
      </c>
      <c r="R1050" s="1"/>
      <c r="S1050" s="6" t="str">
        <f t="shared" si="82"/>
        <v/>
      </c>
      <c r="T1050" s="6" t="str">
        <f>IF($L1050="None","",IF(ISERROR(VLOOKUP($L1050,Info!$B$4:$B$266,1,FALSE)),"",VLOOKUP($L1050,Info!$B$4:$L$266,11,FALSE)))</f>
        <v/>
      </c>
      <c r="U1050" s="1"/>
      <c r="V1050" s="1"/>
      <c r="W1050" s="1"/>
      <c r="X1050" s="1" t="str">
        <f>IF($L1050="None","",IF(ISERROR(VLOOKUP($L1050,Info!$B$4:$B$266,1,FALSE)),"",IF(OR(W1050="Metallic Liquid Tight",W1050="Non-Metallic Liquid Tight",W1050="LSZH",W1050="Greenfield"),VLOOKUP($L1050,Info!$B$4:$L$266,7,FALSE),"N/A")))</f>
        <v/>
      </c>
      <c r="Y1050" s="1"/>
      <c r="Z1050" s="96" t="str">
        <f>IF($L1050="None","",IF(ISERROR(VLOOKUP($L1050,Info!$B$4:$B$266,1,FALSE)),"",VLOOKUP($L1050,Info!$B$4:$L$266,9,FALSE)))</f>
        <v/>
      </c>
      <c r="AA1050" s="96" t="str">
        <f>IF($L1050="None","",IF(ISERROR(VLOOKUP($L1050,Info!$B$4:$B$266,1,FALSE)),"",VLOOKUP($L1050,Info!$B$4:$L$266,8,FALSE)))</f>
        <v/>
      </c>
      <c r="AB1050" s="96" t="str">
        <f>IF($L1050="None","",IF(ISERROR(VLOOKUP($L1050,Info!$B$4:$B$266,1,FALSE)),"",VLOOKUP($L1050,Info!$B$4:$L$266,10,FALSE)))</f>
        <v/>
      </c>
      <c r="AC1050" s="1" t="str">
        <f>IF(W1050="SO Cable","Black,White",IF(O1050="","",IF(P1050="","",IF($J$12&lt;&gt;"ABC",IF(P1050&lt;="250",VLOOKUP(O1050,Info!$AZ$4:$BB$22,3,FALSE),VLOOKUP(O1050,Info!$AZ$23:$BB$39,3,FALSE)),IF(P1050&lt;="250",VLOOKUP(O1050,Info!$AO$4:$AQ$22,3,FALSE),VLOOKUP(O1050,Info!$AO$23:$AP$39,3,FALSE))))))</f>
        <v/>
      </c>
      <c r="AD1050" s="1"/>
      <c r="AE1050" s="1" t="str">
        <f>IF($L1050="None","",IF(ISERROR(VLOOKUP($L1050,Info!$B$4:$B$266,1,FALSE)),"",VLOOKUP($L1050,Info!$B$4:$L$266,4,FALSE)))</f>
        <v/>
      </c>
      <c r="AF1050" s="1" t="str">
        <f>IF($L1050="None","",IF(ISERROR(VLOOKUP($L1050,Info!$B$4:$B$266,1,FALSE)),"",VLOOKUP($L1050,Info!$B$4:$L$266,6,FALSE)))</f>
        <v/>
      </c>
      <c r="AG1050" s="1"/>
      <c r="AH1050" s="33" t="str" cm="1">
        <f t="array" ref="AH1050">IF(AND(L1050&lt;&gt;"",O1050&lt;&gt;"",R1050:S1050&lt;&gt;"",W1050:X1050&lt;&gt;"",Z1050:AA1050&lt;&gt;"",AC1050&lt;&gt;""),"Good","Bad")</f>
        <v>Bad</v>
      </c>
      <c r="AL1050" t="str" cm="1">
        <f t="array" ref="AL1050">IF(R1050&gt;0,_xlfn.IFS(COUNTIF($L$20:L1050,"&lt;&gt;")&lt;101,1,COUNTIF($L$20:L1050,"&lt;&gt;")&lt;201,2,COUNTIF($L$20:L1050,"&lt;&gt;")&lt;301,3,COUNTIF($L$20:L1050,"&lt;&gt;")&lt;401,4,COUNTIF($L$20:L1050,"&lt;&gt;")&lt;501,5,COUNTIF($L$20:L1050,"&lt;&gt;")&lt;601,6,COUNTIF($L$20:L1050,"&lt;&gt;")&lt;701,7,COUNTIF($L$20:L1050,"&lt;&gt;")&lt;801,8,COUNTIF($L$20:L1050,"&lt;&gt;")&lt;901,9,COUNTIF($L$20:L1050,"&lt;&gt;")&lt;1001,10,COUNTIF($L$20:L1050,"&lt;&gt;")&lt;1101,11,COUNTIF($L$20:L1050,"&lt;&gt;")&lt;1201,12,COUNTIF($L$20:L1050,"&lt;&gt;")&lt;1301,13,COUNTIF($L$20:L1050,"&lt;&gt;")&lt;1401,14,COUNTIF($L$20:L1050,"&lt;&gt;")&lt;1501,15,COUNTIF($L$20:L1050,"&lt;&gt;")&lt;1601,16,COUNTIF($L$20:L1050,"&lt;&gt;")&lt;1701,17,COUNTIF($L$20:L1050,"&lt;&gt;")&lt;1801,18,COUNTIF($L$20:L1050,"&lt;&gt;")&lt;1901,19,COUNTIF($L$20:L1050,"&lt;&gt;")&lt;2001,20,COUNTIF($L$20:L1050,"&lt;&gt;")&lt;2101,21,COUNTIF($L$20:L1050,"&lt;&gt;")&lt;2201,22,COUNTIF($L$20:L1050,"&lt;&gt;")&lt;2301,23,COUNTIF($L$20:L1050,"&lt;&gt;")&lt;2401,24,COUNTIF($L$20:L1050,"&lt;&gt;")&lt;2501,25,COUNTIF($L$20:L1050,"&lt;&gt;")&lt;2601,26,COUNTIF($L$20:L1050,"&lt;&gt;")&lt;2701,27,COUNTIF($L$20:L1050,"&lt;&gt;")&lt;2801,28,COUNTIF($L$20:L1050,"&lt;&gt;")&lt;2901,29,COUNTIF($L$20:L1050,"&lt;&gt;")&lt;3001,30),"")</f>
        <v/>
      </c>
      <c r="AM1050" t="str">
        <f t="shared" si="80"/>
        <v/>
      </c>
      <c r="AN1050" t="str">
        <f t="shared" si="84"/>
        <v/>
      </c>
      <c r="AP1050" t="str">
        <f t="shared" si="83"/>
        <v/>
      </c>
      <c r="AQ1050" t="str">
        <f>IF(AO1050="","",COUNTIFS(AM1050:$AM$3019,AO1050))</f>
        <v/>
      </c>
    </row>
    <row r="1051" spans="1:43" x14ac:dyDescent="0.25">
      <c r="A1051" s="6" t="str">
        <f>IF(COUNT($A$20:A1050)&lt;&gt;$B$4,IF(A1050="","",A1050+1),"")</f>
        <v/>
      </c>
      <c r="B1051" s="3"/>
      <c r="C1051" s="3"/>
      <c r="D1051" s="122"/>
      <c r="E1051" s="3"/>
      <c r="F1051" s="3"/>
      <c r="G1051" s="3"/>
      <c r="H1051" s="3"/>
      <c r="I1051" s="120"/>
      <c r="J1051" s="3"/>
      <c r="K1051" s="95" t="str" cm="1">
        <f t="array" ref="K1051">IF(OR($J$14 = "A",$J$14 = "B",$J$14 = "C"),IF(I1051="","",IF(LEN(I1051)&gt;2,_xlfn.IFS(ISNUMBER(SEARCH("_",I1051)),I1051,ISNUMBER(SEARCH(", ",I1051)),SUBSTITUTE(I1051,", ","_"),ISNUMBER(SEARCH("/ ",I1051)),SUBSTITUTE(I1051,"/ ","_"),ISNUMBER(SEARCH(",",I1051)),SUBSTITUTE(I1051,",","_"),ISNUMBER(SEARCH("/",I1051)),SUBSTITUTE(I1051,"/","_"),ISNUMBER(SEARCH("",I1051)),I1051),I1051)),IF(OR($J$14 = "J",$J$14 = "K"),"",IF(D1051="","",IF(LEN(D1051)&gt;2,_xlfn.IFS(ISNUMBER(SEARCH("_",D1051)),D1051,ISNUMBER(SEARCH(", ",D1051)),SUBSTITUTE(D1051,", ","_"),ISNUMBER(SEARCH("/ ",D1051)),SUBSTITUTE(D1051,"/ ","_"),ISNUMBER(SEARCH(",",D1051)),SUBSTITUTE(D1051,",","_"),ISNUMBER(SEARCH("/",D1051)),SUBSTITUTE(D1051,"/","_"),ISNUMBER(SEARCH("",D1051)),D1051),D1051))))</f>
        <v/>
      </c>
      <c r="L1051" s="1"/>
      <c r="M1051" s="1" t="str">
        <f t="shared" si="81"/>
        <v/>
      </c>
      <c r="N1051" s="94" t="str">
        <f>IF($L1051="None","",IF(ISERROR(VLOOKUP($L1051,Info!$B$4:$B$266,1,FALSE)),"",VLOOKUP($L1051,Info!$B$4:$L$266,5,FALSE)))</f>
        <v/>
      </c>
      <c r="O1051" s="94" t="str">
        <f>IF(K1051="","",IF(AND($J$12&lt;&gt;"ABC",N1051="3"),"BAC",IF(N1051="3","ABC",IF($J$12&lt;&gt;"ABC",IF($J$10="Standard",VLOOKUP(K1051,Info!$BE$4:$BF$481,2,FALSE),VLOOKUP(K1051,Info!$BI$4:$BJ$482,2,FALSE)),IF($J$10="Standard",VLOOKUP(K1051,Info!$AG$4:$AH$2994,2,FALSE),VLOOKUP(K1051,Info!$AK$4:$AL$2997,2,FALSE))))))</f>
        <v/>
      </c>
      <c r="P1051" s="94" t="str">
        <f>IF($L1051="None","",IF(ISERROR(VLOOKUP($L1051,Info!$B$4:$B$266,1,FALSE)),"",VLOOKUP($L1051,Info!$B$4:$L$266,3,FALSE)))</f>
        <v/>
      </c>
      <c r="Q1051" s="96" t="str">
        <f>IF($L1051="None","",IF(ISERROR(VLOOKUP($L1051,Info!$B$4:$B$266,1,FALSE)),"",VLOOKUP($L1051,Info!$B$4:$L$266,4,FALSE)))</f>
        <v/>
      </c>
      <c r="R1051" s="1"/>
      <c r="S1051" s="6" t="str">
        <f t="shared" si="82"/>
        <v/>
      </c>
      <c r="T1051" s="6" t="str">
        <f>IF($L1051="None","",IF(ISERROR(VLOOKUP($L1051,Info!$B$4:$B$266,1,FALSE)),"",VLOOKUP($L1051,Info!$B$4:$L$266,11,FALSE)))</f>
        <v/>
      </c>
      <c r="U1051" s="1"/>
      <c r="V1051" s="1"/>
      <c r="W1051" s="1"/>
      <c r="X1051" s="1" t="str">
        <f>IF($L1051="None","",IF(ISERROR(VLOOKUP($L1051,Info!$B$4:$B$266,1,FALSE)),"",IF(OR(W1051="Metallic Liquid Tight",W1051="Non-Metallic Liquid Tight",W1051="LSZH",W1051="Greenfield"),VLOOKUP($L1051,Info!$B$4:$L$266,7,FALSE),"N/A")))</f>
        <v/>
      </c>
      <c r="Y1051" s="1"/>
      <c r="Z1051" s="96" t="str">
        <f>IF($L1051="None","",IF(ISERROR(VLOOKUP($L1051,Info!$B$4:$B$266,1,FALSE)),"",VLOOKUP($L1051,Info!$B$4:$L$266,9,FALSE)))</f>
        <v/>
      </c>
      <c r="AA1051" s="96" t="str">
        <f>IF($L1051="None","",IF(ISERROR(VLOOKUP($L1051,Info!$B$4:$B$266,1,FALSE)),"",VLOOKUP($L1051,Info!$B$4:$L$266,8,FALSE)))</f>
        <v/>
      </c>
      <c r="AB1051" s="96" t="str">
        <f>IF($L1051="None","",IF(ISERROR(VLOOKUP($L1051,Info!$B$4:$B$266,1,FALSE)),"",VLOOKUP($L1051,Info!$B$4:$L$266,10,FALSE)))</f>
        <v/>
      </c>
      <c r="AC1051" s="1" t="str">
        <f>IF(W1051="SO Cable","Black,White",IF(O1051="","",IF(P1051="","",IF($J$12&lt;&gt;"ABC",IF(P1051&lt;="250",VLOOKUP(O1051,Info!$AZ$4:$BB$22,3,FALSE),VLOOKUP(O1051,Info!$AZ$23:$BB$39,3,FALSE)),IF(P1051&lt;="250",VLOOKUP(O1051,Info!$AO$4:$AQ$22,3,FALSE),VLOOKUP(O1051,Info!$AO$23:$AP$39,3,FALSE))))))</f>
        <v/>
      </c>
      <c r="AD1051" s="1"/>
      <c r="AE1051" s="1" t="str">
        <f>IF($L1051="None","",IF(ISERROR(VLOOKUP($L1051,Info!$B$4:$B$266,1,FALSE)),"",VLOOKUP($L1051,Info!$B$4:$L$266,4,FALSE)))</f>
        <v/>
      </c>
      <c r="AF1051" s="1" t="str">
        <f>IF($L1051="None","",IF(ISERROR(VLOOKUP($L1051,Info!$B$4:$B$266,1,FALSE)),"",VLOOKUP($L1051,Info!$B$4:$L$266,6,FALSE)))</f>
        <v/>
      </c>
      <c r="AG1051" s="1"/>
      <c r="AH1051" s="33" t="str" cm="1">
        <f t="array" ref="AH1051">IF(AND(L1051&lt;&gt;"",O1051&lt;&gt;"",R1051:S1051&lt;&gt;"",W1051:X1051&lt;&gt;"",Z1051:AA1051&lt;&gt;"",AC1051&lt;&gt;""),"Good","Bad")</f>
        <v>Bad</v>
      </c>
      <c r="AL1051" t="str" cm="1">
        <f t="array" ref="AL1051">IF(R1051&gt;0,_xlfn.IFS(COUNTIF($L$20:L1051,"&lt;&gt;")&lt;101,1,COUNTIF($L$20:L1051,"&lt;&gt;")&lt;201,2,COUNTIF($L$20:L1051,"&lt;&gt;")&lt;301,3,COUNTIF($L$20:L1051,"&lt;&gt;")&lt;401,4,COUNTIF($L$20:L1051,"&lt;&gt;")&lt;501,5,COUNTIF($L$20:L1051,"&lt;&gt;")&lt;601,6,COUNTIF($L$20:L1051,"&lt;&gt;")&lt;701,7,COUNTIF($L$20:L1051,"&lt;&gt;")&lt;801,8,COUNTIF($L$20:L1051,"&lt;&gt;")&lt;901,9,COUNTIF($L$20:L1051,"&lt;&gt;")&lt;1001,10,COUNTIF($L$20:L1051,"&lt;&gt;")&lt;1101,11,COUNTIF($L$20:L1051,"&lt;&gt;")&lt;1201,12,COUNTIF($L$20:L1051,"&lt;&gt;")&lt;1301,13,COUNTIF($L$20:L1051,"&lt;&gt;")&lt;1401,14,COUNTIF($L$20:L1051,"&lt;&gt;")&lt;1501,15,COUNTIF($L$20:L1051,"&lt;&gt;")&lt;1601,16,COUNTIF($L$20:L1051,"&lt;&gt;")&lt;1701,17,COUNTIF($L$20:L1051,"&lt;&gt;")&lt;1801,18,COUNTIF($L$20:L1051,"&lt;&gt;")&lt;1901,19,COUNTIF($L$20:L1051,"&lt;&gt;")&lt;2001,20,COUNTIF($L$20:L1051,"&lt;&gt;")&lt;2101,21,COUNTIF($L$20:L1051,"&lt;&gt;")&lt;2201,22,COUNTIF($L$20:L1051,"&lt;&gt;")&lt;2301,23,COUNTIF($L$20:L1051,"&lt;&gt;")&lt;2401,24,COUNTIF($L$20:L1051,"&lt;&gt;")&lt;2501,25,COUNTIF($L$20:L1051,"&lt;&gt;")&lt;2601,26,COUNTIF($L$20:L1051,"&lt;&gt;")&lt;2701,27,COUNTIF($L$20:L1051,"&lt;&gt;")&lt;2801,28,COUNTIF($L$20:L1051,"&lt;&gt;")&lt;2901,29,COUNTIF($L$20:L1051,"&lt;&gt;")&lt;3001,30),"")</f>
        <v/>
      </c>
      <c r="AM1051" t="str">
        <f t="shared" si="80"/>
        <v/>
      </c>
      <c r="AN1051" t="str">
        <f t="shared" si="84"/>
        <v/>
      </c>
      <c r="AP1051" t="str">
        <f t="shared" si="83"/>
        <v/>
      </c>
      <c r="AQ1051" t="str">
        <f>IF(AO1051="","",COUNTIFS(AM1051:$AM$3019,AO1051))</f>
        <v/>
      </c>
    </row>
    <row r="1052" spans="1:43" x14ac:dyDescent="0.25">
      <c r="A1052" s="6" t="str">
        <f>IF(COUNT($A$20:A1051)&lt;&gt;$B$4,IF(A1051="","",A1051+1),"")</f>
        <v/>
      </c>
      <c r="B1052" s="3"/>
      <c r="C1052" s="3"/>
      <c r="D1052" s="122"/>
      <c r="E1052" s="3"/>
      <c r="F1052" s="3"/>
      <c r="G1052" s="3"/>
      <c r="H1052" s="3"/>
      <c r="I1052" s="120"/>
      <c r="J1052" s="3"/>
      <c r="K1052" s="95" t="str" cm="1">
        <f t="array" ref="K1052">IF(OR($J$14 = "A",$J$14 = "B",$J$14 = "C"),IF(I1052="","",IF(LEN(I1052)&gt;2,_xlfn.IFS(ISNUMBER(SEARCH("_",I1052)),I1052,ISNUMBER(SEARCH(", ",I1052)),SUBSTITUTE(I1052,", ","_"),ISNUMBER(SEARCH("/ ",I1052)),SUBSTITUTE(I1052,"/ ","_"),ISNUMBER(SEARCH(",",I1052)),SUBSTITUTE(I1052,",","_"),ISNUMBER(SEARCH("/",I1052)),SUBSTITUTE(I1052,"/","_"),ISNUMBER(SEARCH("",I1052)),I1052),I1052)),IF(OR($J$14 = "J",$J$14 = "K"),"",IF(D1052="","",IF(LEN(D1052)&gt;2,_xlfn.IFS(ISNUMBER(SEARCH("_",D1052)),D1052,ISNUMBER(SEARCH(", ",D1052)),SUBSTITUTE(D1052,", ","_"),ISNUMBER(SEARCH("/ ",D1052)),SUBSTITUTE(D1052,"/ ","_"),ISNUMBER(SEARCH(",",D1052)),SUBSTITUTE(D1052,",","_"),ISNUMBER(SEARCH("/",D1052)),SUBSTITUTE(D1052,"/","_"),ISNUMBER(SEARCH("",D1052)),D1052),D1052))))</f>
        <v/>
      </c>
      <c r="L1052" s="1"/>
      <c r="M1052" s="1" t="str">
        <f t="shared" si="81"/>
        <v/>
      </c>
      <c r="N1052" s="94" t="str">
        <f>IF($L1052="None","",IF(ISERROR(VLOOKUP($L1052,Info!$B$4:$B$266,1,FALSE)),"",VLOOKUP($L1052,Info!$B$4:$L$266,5,FALSE)))</f>
        <v/>
      </c>
      <c r="O1052" s="94" t="str">
        <f>IF(K1052="","",IF(AND($J$12&lt;&gt;"ABC",N1052="3"),"BAC",IF(N1052="3","ABC",IF($J$12&lt;&gt;"ABC",IF($J$10="Standard",VLOOKUP(K1052,Info!$BE$4:$BF$481,2,FALSE),VLOOKUP(K1052,Info!$BI$4:$BJ$482,2,FALSE)),IF($J$10="Standard",VLOOKUP(K1052,Info!$AG$4:$AH$2994,2,FALSE),VLOOKUP(K1052,Info!$AK$4:$AL$2997,2,FALSE))))))</f>
        <v/>
      </c>
      <c r="P1052" s="94" t="str">
        <f>IF($L1052="None","",IF(ISERROR(VLOOKUP($L1052,Info!$B$4:$B$266,1,FALSE)),"",VLOOKUP($L1052,Info!$B$4:$L$266,3,FALSE)))</f>
        <v/>
      </c>
      <c r="Q1052" s="96" t="str">
        <f>IF($L1052="None","",IF(ISERROR(VLOOKUP($L1052,Info!$B$4:$B$266,1,FALSE)),"",VLOOKUP($L1052,Info!$B$4:$L$266,4,FALSE)))</f>
        <v/>
      </c>
      <c r="R1052" s="1"/>
      <c r="S1052" s="6" t="str">
        <f t="shared" si="82"/>
        <v/>
      </c>
      <c r="T1052" s="6" t="str">
        <f>IF($L1052="None","",IF(ISERROR(VLOOKUP($L1052,Info!$B$4:$B$266,1,FALSE)),"",VLOOKUP($L1052,Info!$B$4:$L$266,11,FALSE)))</f>
        <v/>
      </c>
      <c r="U1052" s="1"/>
      <c r="V1052" s="1"/>
      <c r="W1052" s="1"/>
      <c r="X1052" s="1" t="str">
        <f>IF($L1052="None","",IF(ISERROR(VLOOKUP($L1052,Info!$B$4:$B$266,1,FALSE)),"",IF(OR(W1052="Metallic Liquid Tight",W1052="Non-Metallic Liquid Tight",W1052="LSZH",W1052="Greenfield"),VLOOKUP($L1052,Info!$B$4:$L$266,7,FALSE),"N/A")))</f>
        <v/>
      </c>
      <c r="Y1052" s="1"/>
      <c r="Z1052" s="96" t="str">
        <f>IF($L1052="None","",IF(ISERROR(VLOOKUP($L1052,Info!$B$4:$B$266,1,FALSE)),"",VLOOKUP($L1052,Info!$B$4:$L$266,9,FALSE)))</f>
        <v/>
      </c>
      <c r="AA1052" s="96" t="str">
        <f>IF($L1052="None","",IF(ISERROR(VLOOKUP($L1052,Info!$B$4:$B$266,1,FALSE)),"",VLOOKUP($L1052,Info!$B$4:$L$266,8,FALSE)))</f>
        <v/>
      </c>
      <c r="AB1052" s="96" t="str">
        <f>IF($L1052="None","",IF(ISERROR(VLOOKUP($L1052,Info!$B$4:$B$266,1,FALSE)),"",VLOOKUP($L1052,Info!$B$4:$L$266,10,FALSE)))</f>
        <v/>
      </c>
      <c r="AC1052" s="1" t="str">
        <f>IF(W1052="SO Cable","Black,White",IF(O1052="","",IF(P1052="","",IF($J$12&lt;&gt;"ABC",IF(P1052&lt;="250",VLOOKUP(O1052,Info!$AZ$4:$BB$22,3,FALSE),VLOOKUP(O1052,Info!$AZ$23:$BB$39,3,FALSE)),IF(P1052&lt;="250",VLOOKUP(O1052,Info!$AO$4:$AQ$22,3,FALSE),VLOOKUP(O1052,Info!$AO$23:$AP$39,3,FALSE))))))</f>
        <v/>
      </c>
      <c r="AD1052" s="1"/>
      <c r="AE1052" s="1" t="str">
        <f>IF($L1052="None","",IF(ISERROR(VLOOKUP($L1052,Info!$B$4:$B$266,1,FALSE)),"",VLOOKUP($L1052,Info!$B$4:$L$266,4,FALSE)))</f>
        <v/>
      </c>
      <c r="AF1052" s="1" t="str">
        <f>IF($L1052="None","",IF(ISERROR(VLOOKUP($L1052,Info!$B$4:$B$266,1,FALSE)),"",VLOOKUP($L1052,Info!$B$4:$L$266,6,FALSE)))</f>
        <v/>
      </c>
      <c r="AG1052" s="1"/>
      <c r="AH1052" s="33" t="str" cm="1">
        <f t="array" ref="AH1052">IF(AND(L1052&lt;&gt;"",O1052&lt;&gt;"",R1052:S1052&lt;&gt;"",W1052:X1052&lt;&gt;"",Z1052:AA1052&lt;&gt;"",AC1052&lt;&gt;""),"Good","Bad")</f>
        <v>Bad</v>
      </c>
      <c r="AL1052" t="str" cm="1">
        <f t="array" ref="AL1052">IF(R1052&gt;0,_xlfn.IFS(COUNTIF($L$20:L1052,"&lt;&gt;")&lt;101,1,COUNTIF($L$20:L1052,"&lt;&gt;")&lt;201,2,COUNTIF($L$20:L1052,"&lt;&gt;")&lt;301,3,COUNTIF($L$20:L1052,"&lt;&gt;")&lt;401,4,COUNTIF($L$20:L1052,"&lt;&gt;")&lt;501,5,COUNTIF($L$20:L1052,"&lt;&gt;")&lt;601,6,COUNTIF($L$20:L1052,"&lt;&gt;")&lt;701,7,COUNTIF($L$20:L1052,"&lt;&gt;")&lt;801,8,COUNTIF($L$20:L1052,"&lt;&gt;")&lt;901,9,COUNTIF($L$20:L1052,"&lt;&gt;")&lt;1001,10,COUNTIF($L$20:L1052,"&lt;&gt;")&lt;1101,11,COUNTIF($L$20:L1052,"&lt;&gt;")&lt;1201,12,COUNTIF($L$20:L1052,"&lt;&gt;")&lt;1301,13,COUNTIF($L$20:L1052,"&lt;&gt;")&lt;1401,14,COUNTIF($L$20:L1052,"&lt;&gt;")&lt;1501,15,COUNTIF($L$20:L1052,"&lt;&gt;")&lt;1601,16,COUNTIF($L$20:L1052,"&lt;&gt;")&lt;1701,17,COUNTIF($L$20:L1052,"&lt;&gt;")&lt;1801,18,COUNTIF($L$20:L1052,"&lt;&gt;")&lt;1901,19,COUNTIF($L$20:L1052,"&lt;&gt;")&lt;2001,20,COUNTIF($L$20:L1052,"&lt;&gt;")&lt;2101,21,COUNTIF($L$20:L1052,"&lt;&gt;")&lt;2201,22,COUNTIF($L$20:L1052,"&lt;&gt;")&lt;2301,23,COUNTIF($L$20:L1052,"&lt;&gt;")&lt;2401,24,COUNTIF($L$20:L1052,"&lt;&gt;")&lt;2501,25,COUNTIF($L$20:L1052,"&lt;&gt;")&lt;2601,26,COUNTIF($L$20:L1052,"&lt;&gt;")&lt;2701,27,COUNTIF($L$20:L1052,"&lt;&gt;")&lt;2801,28,COUNTIF($L$20:L1052,"&lt;&gt;")&lt;2901,29,COUNTIF($L$20:L1052,"&lt;&gt;")&lt;3001,30),"")</f>
        <v/>
      </c>
      <c r="AM1052" t="str">
        <f t="shared" si="80"/>
        <v/>
      </c>
      <c r="AN1052" t="str">
        <f t="shared" si="84"/>
        <v/>
      </c>
      <c r="AP1052" t="str">
        <f t="shared" si="83"/>
        <v/>
      </c>
      <c r="AQ1052" t="str">
        <f>IF(AO1052="","",COUNTIFS(AM1052:$AM$3019,AO1052))</f>
        <v/>
      </c>
    </row>
    <row r="1053" spans="1:43" x14ac:dyDescent="0.25">
      <c r="A1053" s="6" t="str">
        <f>IF(COUNT($A$20:A1052)&lt;&gt;$B$4,IF(A1052="","",A1052+1),"")</f>
        <v/>
      </c>
      <c r="B1053" s="3"/>
      <c r="C1053" s="3"/>
      <c r="D1053" s="122"/>
      <c r="E1053" s="3"/>
      <c r="F1053" s="3"/>
      <c r="G1053" s="3"/>
      <c r="H1053" s="3"/>
      <c r="I1053" s="120"/>
      <c r="J1053" s="3"/>
      <c r="K1053" s="95" t="str" cm="1">
        <f t="array" ref="K1053">IF(OR($J$14 = "A",$J$14 = "B",$J$14 = "C"),IF(I1053="","",IF(LEN(I1053)&gt;2,_xlfn.IFS(ISNUMBER(SEARCH("_",I1053)),I1053,ISNUMBER(SEARCH(", ",I1053)),SUBSTITUTE(I1053,", ","_"),ISNUMBER(SEARCH("/ ",I1053)),SUBSTITUTE(I1053,"/ ","_"),ISNUMBER(SEARCH(",",I1053)),SUBSTITUTE(I1053,",","_"),ISNUMBER(SEARCH("/",I1053)),SUBSTITUTE(I1053,"/","_"),ISNUMBER(SEARCH("",I1053)),I1053),I1053)),IF(OR($J$14 = "J",$J$14 = "K"),"",IF(D1053="","",IF(LEN(D1053)&gt;2,_xlfn.IFS(ISNUMBER(SEARCH("_",D1053)),D1053,ISNUMBER(SEARCH(", ",D1053)),SUBSTITUTE(D1053,", ","_"),ISNUMBER(SEARCH("/ ",D1053)),SUBSTITUTE(D1053,"/ ","_"),ISNUMBER(SEARCH(",",D1053)),SUBSTITUTE(D1053,",","_"),ISNUMBER(SEARCH("/",D1053)),SUBSTITUTE(D1053,"/","_"),ISNUMBER(SEARCH("",D1053)),D1053),D1053))))</f>
        <v/>
      </c>
      <c r="L1053" s="1"/>
      <c r="M1053" s="1" t="str">
        <f t="shared" si="81"/>
        <v/>
      </c>
      <c r="N1053" s="94" t="str">
        <f>IF($L1053="None","",IF(ISERROR(VLOOKUP($L1053,Info!$B$4:$B$266,1,FALSE)),"",VLOOKUP($L1053,Info!$B$4:$L$266,5,FALSE)))</f>
        <v/>
      </c>
      <c r="O1053" s="94" t="str">
        <f>IF(K1053="","",IF(AND($J$12&lt;&gt;"ABC",N1053="3"),"BAC",IF(N1053="3","ABC",IF($J$12&lt;&gt;"ABC",IF($J$10="Standard",VLOOKUP(K1053,Info!$BE$4:$BF$481,2,FALSE),VLOOKUP(K1053,Info!$BI$4:$BJ$482,2,FALSE)),IF($J$10="Standard",VLOOKUP(K1053,Info!$AG$4:$AH$2994,2,FALSE),VLOOKUP(K1053,Info!$AK$4:$AL$2997,2,FALSE))))))</f>
        <v/>
      </c>
      <c r="P1053" s="94" t="str">
        <f>IF($L1053="None","",IF(ISERROR(VLOOKUP($L1053,Info!$B$4:$B$266,1,FALSE)),"",VLOOKUP($L1053,Info!$B$4:$L$266,3,FALSE)))</f>
        <v/>
      </c>
      <c r="Q1053" s="96" t="str">
        <f>IF($L1053="None","",IF(ISERROR(VLOOKUP($L1053,Info!$B$4:$B$266,1,FALSE)),"",VLOOKUP($L1053,Info!$B$4:$L$266,4,FALSE)))</f>
        <v/>
      </c>
      <c r="R1053" s="1"/>
      <c r="S1053" s="6" t="str">
        <f t="shared" si="82"/>
        <v/>
      </c>
      <c r="T1053" s="6" t="str">
        <f>IF($L1053="None","",IF(ISERROR(VLOOKUP($L1053,Info!$B$4:$B$266,1,FALSE)),"",VLOOKUP($L1053,Info!$B$4:$L$266,11,FALSE)))</f>
        <v/>
      </c>
      <c r="U1053" s="1"/>
      <c r="V1053" s="1"/>
      <c r="W1053" s="1"/>
      <c r="X1053" s="1" t="str">
        <f>IF($L1053="None","",IF(ISERROR(VLOOKUP($L1053,Info!$B$4:$B$266,1,FALSE)),"",IF(OR(W1053="Metallic Liquid Tight",W1053="Non-Metallic Liquid Tight",W1053="LSZH",W1053="Greenfield"),VLOOKUP($L1053,Info!$B$4:$L$266,7,FALSE),"N/A")))</f>
        <v/>
      </c>
      <c r="Y1053" s="1"/>
      <c r="Z1053" s="96" t="str">
        <f>IF($L1053="None","",IF(ISERROR(VLOOKUP($L1053,Info!$B$4:$B$266,1,FALSE)),"",VLOOKUP($L1053,Info!$B$4:$L$266,9,FALSE)))</f>
        <v/>
      </c>
      <c r="AA1053" s="96" t="str">
        <f>IF($L1053="None","",IF(ISERROR(VLOOKUP($L1053,Info!$B$4:$B$266,1,FALSE)),"",VLOOKUP($L1053,Info!$B$4:$L$266,8,FALSE)))</f>
        <v/>
      </c>
      <c r="AB1053" s="96" t="str">
        <f>IF($L1053="None","",IF(ISERROR(VLOOKUP($L1053,Info!$B$4:$B$266,1,FALSE)),"",VLOOKUP($L1053,Info!$B$4:$L$266,10,FALSE)))</f>
        <v/>
      </c>
      <c r="AC1053" s="1" t="str">
        <f>IF(W1053="SO Cable","Black,White",IF(O1053="","",IF(P1053="","",IF($J$12&lt;&gt;"ABC",IF(P1053&lt;="250",VLOOKUP(O1053,Info!$AZ$4:$BB$22,3,FALSE),VLOOKUP(O1053,Info!$AZ$23:$BB$39,3,FALSE)),IF(P1053&lt;="250",VLOOKUP(O1053,Info!$AO$4:$AQ$22,3,FALSE),VLOOKUP(O1053,Info!$AO$23:$AP$39,3,FALSE))))))</f>
        <v/>
      </c>
      <c r="AD1053" s="1"/>
      <c r="AE1053" s="1" t="str">
        <f>IF($L1053="None","",IF(ISERROR(VLOOKUP($L1053,Info!$B$4:$B$266,1,FALSE)),"",VLOOKUP($L1053,Info!$B$4:$L$266,4,FALSE)))</f>
        <v/>
      </c>
      <c r="AF1053" s="1" t="str">
        <f>IF($L1053="None","",IF(ISERROR(VLOOKUP($L1053,Info!$B$4:$B$266,1,FALSE)),"",VLOOKUP($L1053,Info!$B$4:$L$266,6,FALSE)))</f>
        <v/>
      </c>
      <c r="AG1053" s="1"/>
      <c r="AH1053" s="33" t="str" cm="1">
        <f t="array" ref="AH1053">IF(AND(L1053&lt;&gt;"",O1053&lt;&gt;"",R1053:S1053&lt;&gt;"",W1053:X1053&lt;&gt;"",Z1053:AA1053&lt;&gt;"",AC1053&lt;&gt;""),"Good","Bad")</f>
        <v>Bad</v>
      </c>
      <c r="AL1053" t="str" cm="1">
        <f t="array" ref="AL1053">IF(R1053&gt;0,_xlfn.IFS(COUNTIF($L$20:L1053,"&lt;&gt;")&lt;101,1,COUNTIF($L$20:L1053,"&lt;&gt;")&lt;201,2,COUNTIF($L$20:L1053,"&lt;&gt;")&lt;301,3,COUNTIF($L$20:L1053,"&lt;&gt;")&lt;401,4,COUNTIF($L$20:L1053,"&lt;&gt;")&lt;501,5,COUNTIF($L$20:L1053,"&lt;&gt;")&lt;601,6,COUNTIF($L$20:L1053,"&lt;&gt;")&lt;701,7,COUNTIF($L$20:L1053,"&lt;&gt;")&lt;801,8,COUNTIF($L$20:L1053,"&lt;&gt;")&lt;901,9,COUNTIF($L$20:L1053,"&lt;&gt;")&lt;1001,10,COUNTIF($L$20:L1053,"&lt;&gt;")&lt;1101,11,COUNTIF($L$20:L1053,"&lt;&gt;")&lt;1201,12,COUNTIF($L$20:L1053,"&lt;&gt;")&lt;1301,13,COUNTIF($L$20:L1053,"&lt;&gt;")&lt;1401,14,COUNTIF($L$20:L1053,"&lt;&gt;")&lt;1501,15,COUNTIF($L$20:L1053,"&lt;&gt;")&lt;1601,16,COUNTIF($L$20:L1053,"&lt;&gt;")&lt;1701,17,COUNTIF($L$20:L1053,"&lt;&gt;")&lt;1801,18,COUNTIF($L$20:L1053,"&lt;&gt;")&lt;1901,19,COUNTIF($L$20:L1053,"&lt;&gt;")&lt;2001,20,COUNTIF($L$20:L1053,"&lt;&gt;")&lt;2101,21,COUNTIF($L$20:L1053,"&lt;&gt;")&lt;2201,22,COUNTIF($L$20:L1053,"&lt;&gt;")&lt;2301,23,COUNTIF($L$20:L1053,"&lt;&gt;")&lt;2401,24,COUNTIF($L$20:L1053,"&lt;&gt;")&lt;2501,25,COUNTIF($L$20:L1053,"&lt;&gt;")&lt;2601,26,COUNTIF($L$20:L1053,"&lt;&gt;")&lt;2701,27,COUNTIF($L$20:L1053,"&lt;&gt;")&lt;2801,28,COUNTIF($L$20:L1053,"&lt;&gt;")&lt;2901,29,COUNTIF($L$20:L1053,"&lt;&gt;")&lt;3001,30),"")</f>
        <v/>
      </c>
      <c r="AM1053" t="str">
        <f t="shared" si="80"/>
        <v/>
      </c>
      <c r="AN1053" t="str">
        <f t="shared" si="84"/>
        <v/>
      </c>
      <c r="AP1053" t="str">
        <f t="shared" si="83"/>
        <v/>
      </c>
      <c r="AQ1053" t="str">
        <f>IF(AO1053="","",COUNTIFS(AM1053:$AM$3019,AO1053))</f>
        <v/>
      </c>
    </row>
    <row r="1054" spans="1:43" x14ac:dyDescent="0.25">
      <c r="A1054" s="6" t="str">
        <f>IF(COUNT($A$20:A1053)&lt;&gt;$B$4,IF(A1053="","",A1053+1),"")</f>
        <v/>
      </c>
      <c r="B1054" s="3"/>
      <c r="C1054" s="3"/>
      <c r="D1054" s="122"/>
      <c r="E1054" s="3"/>
      <c r="F1054" s="3"/>
      <c r="G1054" s="3"/>
      <c r="H1054" s="3"/>
      <c r="I1054" s="120"/>
      <c r="J1054" s="3"/>
      <c r="K1054" s="95" t="str" cm="1">
        <f t="array" ref="K1054">IF(OR($J$14 = "A",$J$14 = "B",$J$14 = "C"),IF(I1054="","",IF(LEN(I1054)&gt;2,_xlfn.IFS(ISNUMBER(SEARCH("_",I1054)),I1054,ISNUMBER(SEARCH(", ",I1054)),SUBSTITUTE(I1054,", ","_"),ISNUMBER(SEARCH("/ ",I1054)),SUBSTITUTE(I1054,"/ ","_"),ISNUMBER(SEARCH(",",I1054)),SUBSTITUTE(I1054,",","_"),ISNUMBER(SEARCH("/",I1054)),SUBSTITUTE(I1054,"/","_"),ISNUMBER(SEARCH("",I1054)),I1054),I1054)),IF(OR($J$14 = "J",$J$14 = "K"),"",IF(D1054="","",IF(LEN(D1054)&gt;2,_xlfn.IFS(ISNUMBER(SEARCH("_",D1054)),D1054,ISNUMBER(SEARCH(", ",D1054)),SUBSTITUTE(D1054,", ","_"),ISNUMBER(SEARCH("/ ",D1054)),SUBSTITUTE(D1054,"/ ","_"),ISNUMBER(SEARCH(",",D1054)),SUBSTITUTE(D1054,",","_"),ISNUMBER(SEARCH("/",D1054)),SUBSTITUTE(D1054,"/","_"),ISNUMBER(SEARCH("",D1054)),D1054),D1054))))</f>
        <v/>
      </c>
      <c r="L1054" s="1"/>
      <c r="M1054" s="1" t="str">
        <f t="shared" si="81"/>
        <v/>
      </c>
      <c r="N1054" s="94" t="str">
        <f>IF($L1054="None","",IF(ISERROR(VLOOKUP($L1054,Info!$B$4:$B$266,1,FALSE)),"",VLOOKUP($L1054,Info!$B$4:$L$266,5,FALSE)))</f>
        <v/>
      </c>
      <c r="O1054" s="94" t="str">
        <f>IF(K1054="","",IF(AND($J$12&lt;&gt;"ABC",N1054="3"),"BAC",IF(N1054="3","ABC",IF($J$12&lt;&gt;"ABC",IF($J$10="Standard",VLOOKUP(K1054,Info!$BE$4:$BF$481,2,FALSE),VLOOKUP(K1054,Info!$BI$4:$BJ$482,2,FALSE)),IF($J$10="Standard",VLOOKUP(K1054,Info!$AG$4:$AH$2994,2,FALSE),VLOOKUP(K1054,Info!$AK$4:$AL$2997,2,FALSE))))))</f>
        <v/>
      </c>
      <c r="P1054" s="94" t="str">
        <f>IF($L1054="None","",IF(ISERROR(VLOOKUP($L1054,Info!$B$4:$B$266,1,FALSE)),"",VLOOKUP($L1054,Info!$B$4:$L$266,3,FALSE)))</f>
        <v/>
      </c>
      <c r="Q1054" s="96" t="str">
        <f>IF($L1054="None","",IF(ISERROR(VLOOKUP($L1054,Info!$B$4:$B$266,1,FALSE)),"",VLOOKUP($L1054,Info!$B$4:$L$266,4,FALSE)))</f>
        <v/>
      </c>
      <c r="R1054" s="1"/>
      <c r="S1054" s="6" t="str">
        <f t="shared" si="82"/>
        <v/>
      </c>
      <c r="T1054" s="6" t="str">
        <f>IF($L1054="None","",IF(ISERROR(VLOOKUP($L1054,Info!$B$4:$B$266,1,FALSE)),"",VLOOKUP($L1054,Info!$B$4:$L$266,11,FALSE)))</f>
        <v/>
      </c>
      <c r="U1054" s="1"/>
      <c r="V1054" s="1"/>
      <c r="W1054" s="1"/>
      <c r="X1054" s="1" t="str">
        <f>IF($L1054="None","",IF(ISERROR(VLOOKUP($L1054,Info!$B$4:$B$266,1,FALSE)),"",IF(OR(W1054="Metallic Liquid Tight",W1054="Non-Metallic Liquid Tight",W1054="LSZH",W1054="Greenfield"),VLOOKUP($L1054,Info!$B$4:$L$266,7,FALSE),"N/A")))</f>
        <v/>
      </c>
      <c r="Y1054" s="1"/>
      <c r="Z1054" s="96" t="str">
        <f>IF($L1054="None","",IF(ISERROR(VLOOKUP($L1054,Info!$B$4:$B$266,1,FALSE)),"",VLOOKUP($L1054,Info!$B$4:$L$266,9,FALSE)))</f>
        <v/>
      </c>
      <c r="AA1054" s="96" t="str">
        <f>IF($L1054="None","",IF(ISERROR(VLOOKUP($L1054,Info!$B$4:$B$266,1,FALSE)),"",VLOOKUP($L1054,Info!$B$4:$L$266,8,FALSE)))</f>
        <v/>
      </c>
      <c r="AB1054" s="96" t="str">
        <f>IF($L1054="None","",IF(ISERROR(VLOOKUP($L1054,Info!$B$4:$B$266,1,FALSE)),"",VLOOKUP($L1054,Info!$B$4:$L$266,10,FALSE)))</f>
        <v/>
      </c>
      <c r="AC1054" s="1" t="str">
        <f>IF(W1054="SO Cable","Black,White",IF(O1054="","",IF(P1054="","",IF($J$12&lt;&gt;"ABC",IF(P1054&lt;="250",VLOOKUP(O1054,Info!$AZ$4:$BB$22,3,FALSE),VLOOKUP(O1054,Info!$AZ$23:$BB$39,3,FALSE)),IF(P1054&lt;="250",VLOOKUP(O1054,Info!$AO$4:$AQ$22,3,FALSE),VLOOKUP(O1054,Info!$AO$23:$AP$39,3,FALSE))))))</f>
        <v/>
      </c>
      <c r="AD1054" s="1"/>
      <c r="AE1054" s="1" t="str">
        <f>IF($L1054="None","",IF(ISERROR(VLOOKUP($L1054,Info!$B$4:$B$266,1,FALSE)),"",VLOOKUP($L1054,Info!$B$4:$L$266,4,FALSE)))</f>
        <v/>
      </c>
      <c r="AF1054" s="1" t="str">
        <f>IF($L1054="None","",IF(ISERROR(VLOOKUP($L1054,Info!$B$4:$B$266,1,FALSE)),"",VLOOKUP($L1054,Info!$B$4:$L$266,6,FALSE)))</f>
        <v/>
      </c>
      <c r="AG1054" s="1"/>
      <c r="AH1054" s="33" t="str" cm="1">
        <f t="array" ref="AH1054">IF(AND(L1054&lt;&gt;"",O1054&lt;&gt;"",R1054:S1054&lt;&gt;"",W1054:X1054&lt;&gt;"",Z1054:AA1054&lt;&gt;"",AC1054&lt;&gt;""),"Good","Bad")</f>
        <v>Bad</v>
      </c>
      <c r="AL1054" t="str" cm="1">
        <f t="array" ref="AL1054">IF(R1054&gt;0,_xlfn.IFS(COUNTIF($L$20:L1054,"&lt;&gt;")&lt;101,1,COUNTIF($L$20:L1054,"&lt;&gt;")&lt;201,2,COUNTIF($L$20:L1054,"&lt;&gt;")&lt;301,3,COUNTIF($L$20:L1054,"&lt;&gt;")&lt;401,4,COUNTIF($L$20:L1054,"&lt;&gt;")&lt;501,5,COUNTIF($L$20:L1054,"&lt;&gt;")&lt;601,6,COUNTIF($L$20:L1054,"&lt;&gt;")&lt;701,7,COUNTIF($L$20:L1054,"&lt;&gt;")&lt;801,8,COUNTIF($L$20:L1054,"&lt;&gt;")&lt;901,9,COUNTIF($L$20:L1054,"&lt;&gt;")&lt;1001,10,COUNTIF($L$20:L1054,"&lt;&gt;")&lt;1101,11,COUNTIF($L$20:L1054,"&lt;&gt;")&lt;1201,12,COUNTIF($L$20:L1054,"&lt;&gt;")&lt;1301,13,COUNTIF($L$20:L1054,"&lt;&gt;")&lt;1401,14,COUNTIF($L$20:L1054,"&lt;&gt;")&lt;1501,15,COUNTIF($L$20:L1054,"&lt;&gt;")&lt;1601,16,COUNTIF($L$20:L1054,"&lt;&gt;")&lt;1701,17,COUNTIF($L$20:L1054,"&lt;&gt;")&lt;1801,18,COUNTIF($L$20:L1054,"&lt;&gt;")&lt;1901,19,COUNTIF($L$20:L1054,"&lt;&gt;")&lt;2001,20,COUNTIF($L$20:L1054,"&lt;&gt;")&lt;2101,21,COUNTIF($L$20:L1054,"&lt;&gt;")&lt;2201,22,COUNTIF($L$20:L1054,"&lt;&gt;")&lt;2301,23,COUNTIF($L$20:L1054,"&lt;&gt;")&lt;2401,24,COUNTIF($L$20:L1054,"&lt;&gt;")&lt;2501,25,COUNTIF($L$20:L1054,"&lt;&gt;")&lt;2601,26,COUNTIF($L$20:L1054,"&lt;&gt;")&lt;2701,27,COUNTIF($L$20:L1054,"&lt;&gt;")&lt;2801,28,COUNTIF($L$20:L1054,"&lt;&gt;")&lt;2901,29,COUNTIF($L$20:L1054,"&lt;&gt;")&lt;3001,30),"")</f>
        <v/>
      </c>
      <c r="AM1054" t="str">
        <f t="shared" si="80"/>
        <v/>
      </c>
      <c r="AN1054" t="str">
        <f t="shared" si="84"/>
        <v/>
      </c>
      <c r="AP1054" t="str">
        <f t="shared" si="83"/>
        <v/>
      </c>
      <c r="AQ1054" t="str">
        <f>IF(AO1054="","",COUNTIFS(AM1054:$AM$3019,AO1054))</f>
        <v/>
      </c>
    </row>
    <row r="1055" spans="1:43" x14ac:dyDescent="0.25">
      <c r="A1055" s="6" t="str">
        <f>IF(COUNT($A$20:A1054)&lt;&gt;$B$4,IF(A1054="","",A1054+1),"")</f>
        <v/>
      </c>
      <c r="B1055" s="3"/>
      <c r="C1055" s="3"/>
      <c r="D1055" s="122"/>
      <c r="E1055" s="3"/>
      <c r="F1055" s="3"/>
      <c r="G1055" s="3"/>
      <c r="H1055" s="3"/>
      <c r="I1055" s="120"/>
      <c r="J1055" s="3"/>
      <c r="K1055" s="95" t="str" cm="1">
        <f t="array" ref="K1055">IF(OR($J$14 = "A",$J$14 = "B",$J$14 = "C"),IF(I1055="","",IF(LEN(I1055)&gt;2,_xlfn.IFS(ISNUMBER(SEARCH("_",I1055)),I1055,ISNUMBER(SEARCH(", ",I1055)),SUBSTITUTE(I1055,", ","_"),ISNUMBER(SEARCH("/ ",I1055)),SUBSTITUTE(I1055,"/ ","_"),ISNUMBER(SEARCH(",",I1055)),SUBSTITUTE(I1055,",","_"),ISNUMBER(SEARCH("/",I1055)),SUBSTITUTE(I1055,"/","_"),ISNUMBER(SEARCH("",I1055)),I1055),I1055)),IF(OR($J$14 = "J",$J$14 = "K"),"",IF(D1055="","",IF(LEN(D1055)&gt;2,_xlfn.IFS(ISNUMBER(SEARCH("_",D1055)),D1055,ISNUMBER(SEARCH(", ",D1055)),SUBSTITUTE(D1055,", ","_"),ISNUMBER(SEARCH("/ ",D1055)),SUBSTITUTE(D1055,"/ ","_"),ISNUMBER(SEARCH(",",D1055)),SUBSTITUTE(D1055,",","_"),ISNUMBER(SEARCH("/",D1055)),SUBSTITUTE(D1055,"/","_"),ISNUMBER(SEARCH("",D1055)),D1055),D1055))))</f>
        <v/>
      </c>
      <c r="L1055" s="1"/>
      <c r="M1055" s="1" t="str">
        <f t="shared" si="81"/>
        <v/>
      </c>
      <c r="N1055" s="94" t="str">
        <f>IF($L1055="None","",IF(ISERROR(VLOOKUP($L1055,Info!$B$4:$B$266,1,FALSE)),"",VLOOKUP($L1055,Info!$B$4:$L$266,5,FALSE)))</f>
        <v/>
      </c>
      <c r="O1055" s="94" t="str">
        <f>IF(K1055="","",IF(AND($J$12&lt;&gt;"ABC",N1055="3"),"BAC",IF(N1055="3","ABC",IF($J$12&lt;&gt;"ABC",IF($J$10="Standard",VLOOKUP(K1055,Info!$BE$4:$BF$481,2,FALSE),VLOOKUP(K1055,Info!$BI$4:$BJ$482,2,FALSE)),IF($J$10="Standard",VLOOKUP(K1055,Info!$AG$4:$AH$2994,2,FALSE),VLOOKUP(K1055,Info!$AK$4:$AL$2997,2,FALSE))))))</f>
        <v/>
      </c>
      <c r="P1055" s="94" t="str">
        <f>IF($L1055="None","",IF(ISERROR(VLOOKUP($L1055,Info!$B$4:$B$266,1,FALSE)),"",VLOOKUP($L1055,Info!$B$4:$L$266,3,FALSE)))</f>
        <v/>
      </c>
      <c r="Q1055" s="96" t="str">
        <f>IF($L1055="None","",IF(ISERROR(VLOOKUP($L1055,Info!$B$4:$B$266,1,FALSE)),"",VLOOKUP($L1055,Info!$B$4:$L$266,4,FALSE)))</f>
        <v/>
      </c>
      <c r="R1055" s="1"/>
      <c r="S1055" s="6" t="str">
        <f t="shared" si="82"/>
        <v/>
      </c>
      <c r="T1055" s="6" t="str">
        <f>IF($L1055="None","",IF(ISERROR(VLOOKUP($L1055,Info!$B$4:$B$266,1,FALSE)),"",VLOOKUP($L1055,Info!$B$4:$L$266,11,FALSE)))</f>
        <v/>
      </c>
      <c r="U1055" s="1"/>
      <c r="V1055" s="1"/>
      <c r="W1055" s="1"/>
      <c r="X1055" s="1" t="str">
        <f>IF($L1055="None","",IF(ISERROR(VLOOKUP($L1055,Info!$B$4:$B$266,1,FALSE)),"",IF(OR(W1055="Metallic Liquid Tight",W1055="Non-Metallic Liquid Tight",W1055="LSZH",W1055="Greenfield"),VLOOKUP($L1055,Info!$B$4:$L$266,7,FALSE),"N/A")))</f>
        <v/>
      </c>
      <c r="Y1055" s="1"/>
      <c r="Z1055" s="96" t="str">
        <f>IF($L1055="None","",IF(ISERROR(VLOOKUP($L1055,Info!$B$4:$B$266,1,FALSE)),"",VLOOKUP($L1055,Info!$B$4:$L$266,9,FALSE)))</f>
        <v/>
      </c>
      <c r="AA1055" s="96" t="str">
        <f>IF($L1055="None","",IF(ISERROR(VLOOKUP($L1055,Info!$B$4:$B$266,1,FALSE)),"",VLOOKUP($L1055,Info!$B$4:$L$266,8,FALSE)))</f>
        <v/>
      </c>
      <c r="AB1055" s="96" t="str">
        <f>IF($L1055="None","",IF(ISERROR(VLOOKUP($L1055,Info!$B$4:$B$266,1,FALSE)),"",VLOOKUP($L1055,Info!$B$4:$L$266,10,FALSE)))</f>
        <v/>
      </c>
      <c r="AC1055" s="1" t="str">
        <f>IF(W1055="SO Cable","Black,White",IF(O1055="","",IF(P1055="","",IF($J$12&lt;&gt;"ABC",IF(P1055&lt;="250",VLOOKUP(O1055,Info!$AZ$4:$BB$22,3,FALSE),VLOOKUP(O1055,Info!$AZ$23:$BB$39,3,FALSE)),IF(P1055&lt;="250",VLOOKUP(O1055,Info!$AO$4:$AQ$22,3,FALSE),VLOOKUP(O1055,Info!$AO$23:$AP$39,3,FALSE))))))</f>
        <v/>
      </c>
      <c r="AD1055" s="1"/>
      <c r="AE1055" s="1" t="str">
        <f>IF($L1055="None","",IF(ISERROR(VLOOKUP($L1055,Info!$B$4:$B$266,1,FALSE)),"",VLOOKUP($L1055,Info!$B$4:$L$266,4,FALSE)))</f>
        <v/>
      </c>
      <c r="AF1055" s="1" t="str">
        <f>IF($L1055="None","",IF(ISERROR(VLOOKUP($L1055,Info!$B$4:$B$266,1,FALSE)),"",VLOOKUP($L1055,Info!$B$4:$L$266,6,FALSE)))</f>
        <v/>
      </c>
      <c r="AG1055" s="1"/>
      <c r="AH1055" s="33" t="str" cm="1">
        <f t="array" ref="AH1055">IF(AND(L1055&lt;&gt;"",O1055&lt;&gt;"",R1055:S1055&lt;&gt;"",W1055:X1055&lt;&gt;"",Z1055:AA1055&lt;&gt;"",AC1055&lt;&gt;""),"Good","Bad")</f>
        <v>Bad</v>
      </c>
      <c r="AL1055" t="str" cm="1">
        <f t="array" ref="AL1055">IF(R1055&gt;0,_xlfn.IFS(COUNTIF($L$20:L1055,"&lt;&gt;")&lt;101,1,COUNTIF($L$20:L1055,"&lt;&gt;")&lt;201,2,COUNTIF($L$20:L1055,"&lt;&gt;")&lt;301,3,COUNTIF($L$20:L1055,"&lt;&gt;")&lt;401,4,COUNTIF($L$20:L1055,"&lt;&gt;")&lt;501,5,COUNTIF($L$20:L1055,"&lt;&gt;")&lt;601,6,COUNTIF($L$20:L1055,"&lt;&gt;")&lt;701,7,COUNTIF($L$20:L1055,"&lt;&gt;")&lt;801,8,COUNTIF($L$20:L1055,"&lt;&gt;")&lt;901,9,COUNTIF($L$20:L1055,"&lt;&gt;")&lt;1001,10,COUNTIF($L$20:L1055,"&lt;&gt;")&lt;1101,11,COUNTIF($L$20:L1055,"&lt;&gt;")&lt;1201,12,COUNTIF($L$20:L1055,"&lt;&gt;")&lt;1301,13,COUNTIF($L$20:L1055,"&lt;&gt;")&lt;1401,14,COUNTIF($L$20:L1055,"&lt;&gt;")&lt;1501,15,COUNTIF($L$20:L1055,"&lt;&gt;")&lt;1601,16,COUNTIF($L$20:L1055,"&lt;&gt;")&lt;1701,17,COUNTIF($L$20:L1055,"&lt;&gt;")&lt;1801,18,COUNTIF($L$20:L1055,"&lt;&gt;")&lt;1901,19,COUNTIF($L$20:L1055,"&lt;&gt;")&lt;2001,20,COUNTIF($L$20:L1055,"&lt;&gt;")&lt;2101,21,COUNTIF($L$20:L1055,"&lt;&gt;")&lt;2201,22,COUNTIF($L$20:L1055,"&lt;&gt;")&lt;2301,23,COUNTIF($L$20:L1055,"&lt;&gt;")&lt;2401,24,COUNTIF($L$20:L1055,"&lt;&gt;")&lt;2501,25,COUNTIF($L$20:L1055,"&lt;&gt;")&lt;2601,26,COUNTIF($L$20:L1055,"&lt;&gt;")&lt;2701,27,COUNTIF($L$20:L1055,"&lt;&gt;")&lt;2801,28,COUNTIF($L$20:L1055,"&lt;&gt;")&lt;2901,29,COUNTIF($L$20:L1055,"&lt;&gt;")&lt;3001,30),"")</f>
        <v/>
      </c>
      <c r="AM1055" t="str">
        <f t="shared" si="80"/>
        <v/>
      </c>
      <c r="AN1055" t="str">
        <f t="shared" si="84"/>
        <v/>
      </c>
      <c r="AP1055" t="str">
        <f t="shared" si="83"/>
        <v/>
      </c>
      <c r="AQ1055" t="str">
        <f>IF(AO1055="","",COUNTIFS(AM1055:$AM$3019,AO1055))</f>
        <v/>
      </c>
    </row>
    <row r="1056" spans="1:43" x14ac:dyDescent="0.25">
      <c r="A1056" s="6" t="str">
        <f>IF(COUNT($A$20:A1055)&lt;&gt;$B$4,IF(A1055="","",A1055+1),"")</f>
        <v/>
      </c>
      <c r="B1056" s="3"/>
      <c r="C1056" s="3"/>
      <c r="D1056" s="122"/>
      <c r="E1056" s="3"/>
      <c r="F1056" s="3"/>
      <c r="G1056" s="3"/>
      <c r="H1056" s="3"/>
      <c r="I1056" s="120"/>
      <c r="J1056" s="3"/>
      <c r="K1056" s="95" t="str" cm="1">
        <f t="array" ref="K1056">IF(OR($J$14 = "A",$J$14 = "B",$J$14 = "C"),IF(I1056="","",IF(LEN(I1056)&gt;2,_xlfn.IFS(ISNUMBER(SEARCH("_",I1056)),I1056,ISNUMBER(SEARCH(", ",I1056)),SUBSTITUTE(I1056,", ","_"),ISNUMBER(SEARCH("/ ",I1056)),SUBSTITUTE(I1056,"/ ","_"),ISNUMBER(SEARCH(",",I1056)),SUBSTITUTE(I1056,",","_"),ISNUMBER(SEARCH("/",I1056)),SUBSTITUTE(I1056,"/","_"),ISNUMBER(SEARCH("",I1056)),I1056),I1056)),IF(OR($J$14 = "J",$J$14 = "K"),"",IF(D1056="","",IF(LEN(D1056)&gt;2,_xlfn.IFS(ISNUMBER(SEARCH("_",D1056)),D1056,ISNUMBER(SEARCH(", ",D1056)),SUBSTITUTE(D1056,", ","_"),ISNUMBER(SEARCH("/ ",D1056)),SUBSTITUTE(D1056,"/ ","_"),ISNUMBER(SEARCH(",",D1056)),SUBSTITUTE(D1056,",","_"),ISNUMBER(SEARCH("/",D1056)),SUBSTITUTE(D1056,"/","_"),ISNUMBER(SEARCH("",D1056)),D1056),D1056))))</f>
        <v/>
      </c>
      <c r="L1056" s="1"/>
      <c r="M1056" s="1" t="str">
        <f t="shared" si="81"/>
        <v/>
      </c>
      <c r="N1056" s="94" t="str">
        <f>IF($L1056="None","",IF(ISERROR(VLOOKUP($L1056,Info!$B$4:$B$266,1,FALSE)),"",VLOOKUP($L1056,Info!$B$4:$L$266,5,FALSE)))</f>
        <v/>
      </c>
      <c r="O1056" s="94" t="str">
        <f>IF(K1056="","",IF(AND($J$12&lt;&gt;"ABC",N1056="3"),"BAC",IF(N1056="3","ABC",IF($J$12&lt;&gt;"ABC",IF($J$10="Standard",VLOOKUP(K1056,Info!$BE$4:$BF$481,2,FALSE),VLOOKUP(K1056,Info!$BI$4:$BJ$482,2,FALSE)),IF($J$10="Standard",VLOOKUP(K1056,Info!$AG$4:$AH$2994,2,FALSE),VLOOKUP(K1056,Info!$AK$4:$AL$2997,2,FALSE))))))</f>
        <v/>
      </c>
      <c r="P1056" s="94" t="str">
        <f>IF($L1056="None","",IF(ISERROR(VLOOKUP($L1056,Info!$B$4:$B$266,1,FALSE)),"",VLOOKUP($L1056,Info!$B$4:$L$266,3,FALSE)))</f>
        <v/>
      </c>
      <c r="Q1056" s="96" t="str">
        <f>IF($L1056="None","",IF(ISERROR(VLOOKUP($L1056,Info!$B$4:$B$266,1,FALSE)),"",VLOOKUP($L1056,Info!$B$4:$L$266,4,FALSE)))</f>
        <v/>
      </c>
      <c r="R1056" s="1"/>
      <c r="S1056" s="6" t="str">
        <f t="shared" si="82"/>
        <v/>
      </c>
      <c r="T1056" s="6" t="str">
        <f>IF($L1056="None","",IF(ISERROR(VLOOKUP($L1056,Info!$B$4:$B$266,1,FALSE)),"",VLOOKUP($L1056,Info!$B$4:$L$266,11,FALSE)))</f>
        <v/>
      </c>
      <c r="U1056" s="1"/>
      <c r="V1056" s="1"/>
      <c r="W1056" s="1"/>
      <c r="X1056" s="1" t="str">
        <f>IF($L1056="None","",IF(ISERROR(VLOOKUP($L1056,Info!$B$4:$B$266,1,FALSE)),"",IF(OR(W1056="Metallic Liquid Tight",W1056="Non-Metallic Liquid Tight",W1056="LSZH",W1056="Greenfield"),VLOOKUP($L1056,Info!$B$4:$L$266,7,FALSE),"N/A")))</f>
        <v/>
      </c>
      <c r="Y1056" s="1"/>
      <c r="Z1056" s="96" t="str">
        <f>IF($L1056="None","",IF(ISERROR(VLOOKUP($L1056,Info!$B$4:$B$266,1,FALSE)),"",VLOOKUP($L1056,Info!$B$4:$L$266,9,FALSE)))</f>
        <v/>
      </c>
      <c r="AA1056" s="96" t="str">
        <f>IF($L1056="None","",IF(ISERROR(VLOOKUP($L1056,Info!$B$4:$B$266,1,FALSE)),"",VLOOKUP($L1056,Info!$B$4:$L$266,8,FALSE)))</f>
        <v/>
      </c>
      <c r="AB1056" s="96" t="str">
        <f>IF($L1056="None","",IF(ISERROR(VLOOKUP($L1056,Info!$B$4:$B$266,1,FALSE)),"",VLOOKUP($L1056,Info!$B$4:$L$266,10,FALSE)))</f>
        <v/>
      </c>
      <c r="AC1056" s="1" t="str">
        <f>IF(W1056="SO Cable","Black,White",IF(O1056="","",IF(P1056="","",IF($J$12&lt;&gt;"ABC",IF(P1056&lt;="250",VLOOKUP(O1056,Info!$AZ$4:$BB$22,3,FALSE),VLOOKUP(O1056,Info!$AZ$23:$BB$39,3,FALSE)),IF(P1056&lt;="250",VLOOKUP(O1056,Info!$AO$4:$AQ$22,3,FALSE),VLOOKUP(O1056,Info!$AO$23:$AP$39,3,FALSE))))))</f>
        <v/>
      </c>
      <c r="AD1056" s="1"/>
      <c r="AE1056" s="1" t="str">
        <f>IF($L1056="None","",IF(ISERROR(VLOOKUP($L1056,Info!$B$4:$B$266,1,FALSE)),"",VLOOKUP($L1056,Info!$B$4:$L$266,4,FALSE)))</f>
        <v/>
      </c>
      <c r="AF1056" s="1" t="str">
        <f>IF($L1056="None","",IF(ISERROR(VLOOKUP($L1056,Info!$B$4:$B$266,1,FALSE)),"",VLOOKUP($L1056,Info!$B$4:$L$266,6,FALSE)))</f>
        <v/>
      </c>
      <c r="AG1056" s="1"/>
      <c r="AH1056" s="33" t="str" cm="1">
        <f t="array" ref="AH1056">IF(AND(L1056&lt;&gt;"",O1056&lt;&gt;"",R1056:S1056&lt;&gt;"",W1056:X1056&lt;&gt;"",Z1056:AA1056&lt;&gt;"",AC1056&lt;&gt;""),"Good","Bad")</f>
        <v>Bad</v>
      </c>
      <c r="AL1056" t="str" cm="1">
        <f t="array" ref="AL1056">IF(R1056&gt;0,_xlfn.IFS(COUNTIF($L$20:L1056,"&lt;&gt;")&lt;101,1,COUNTIF($L$20:L1056,"&lt;&gt;")&lt;201,2,COUNTIF($L$20:L1056,"&lt;&gt;")&lt;301,3,COUNTIF($L$20:L1056,"&lt;&gt;")&lt;401,4,COUNTIF($L$20:L1056,"&lt;&gt;")&lt;501,5,COUNTIF($L$20:L1056,"&lt;&gt;")&lt;601,6,COUNTIF($L$20:L1056,"&lt;&gt;")&lt;701,7,COUNTIF($L$20:L1056,"&lt;&gt;")&lt;801,8,COUNTIF($L$20:L1056,"&lt;&gt;")&lt;901,9,COUNTIF($L$20:L1056,"&lt;&gt;")&lt;1001,10,COUNTIF($L$20:L1056,"&lt;&gt;")&lt;1101,11,COUNTIF($L$20:L1056,"&lt;&gt;")&lt;1201,12,COUNTIF($L$20:L1056,"&lt;&gt;")&lt;1301,13,COUNTIF($L$20:L1056,"&lt;&gt;")&lt;1401,14,COUNTIF($L$20:L1056,"&lt;&gt;")&lt;1501,15,COUNTIF($L$20:L1056,"&lt;&gt;")&lt;1601,16,COUNTIF($L$20:L1056,"&lt;&gt;")&lt;1701,17,COUNTIF($L$20:L1056,"&lt;&gt;")&lt;1801,18,COUNTIF($L$20:L1056,"&lt;&gt;")&lt;1901,19,COUNTIF($L$20:L1056,"&lt;&gt;")&lt;2001,20,COUNTIF($L$20:L1056,"&lt;&gt;")&lt;2101,21,COUNTIF($L$20:L1056,"&lt;&gt;")&lt;2201,22,COUNTIF($L$20:L1056,"&lt;&gt;")&lt;2301,23,COUNTIF($L$20:L1056,"&lt;&gt;")&lt;2401,24,COUNTIF($L$20:L1056,"&lt;&gt;")&lt;2501,25,COUNTIF($L$20:L1056,"&lt;&gt;")&lt;2601,26,COUNTIF($L$20:L1056,"&lt;&gt;")&lt;2701,27,COUNTIF($L$20:L1056,"&lt;&gt;")&lt;2801,28,COUNTIF($L$20:L1056,"&lt;&gt;")&lt;2901,29,COUNTIF($L$20:L1056,"&lt;&gt;")&lt;3001,30),"")</f>
        <v/>
      </c>
      <c r="AM1056" t="str">
        <f t="shared" si="80"/>
        <v/>
      </c>
      <c r="AN1056" t="str">
        <f t="shared" si="84"/>
        <v/>
      </c>
      <c r="AP1056" t="str">
        <f t="shared" si="83"/>
        <v/>
      </c>
      <c r="AQ1056" t="str">
        <f>IF(AO1056="","",COUNTIFS(AM1056:$AM$3019,AO1056))</f>
        <v/>
      </c>
    </row>
    <row r="1057" spans="1:43" x14ac:dyDescent="0.25">
      <c r="A1057" s="6" t="str">
        <f>IF(COUNT($A$20:A1056)&lt;&gt;$B$4,IF(A1056="","",A1056+1),"")</f>
        <v/>
      </c>
      <c r="B1057" s="3"/>
      <c r="C1057" s="3"/>
      <c r="D1057" s="122"/>
      <c r="E1057" s="3"/>
      <c r="F1057" s="3"/>
      <c r="G1057" s="3"/>
      <c r="H1057" s="3"/>
      <c r="I1057" s="120"/>
      <c r="J1057" s="3"/>
      <c r="K1057" s="95" t="str" cm="1">
        <f t="array" ref="K1057">IF(OR($J$14 = "A",$J$14 = "B",$J$14 = "C"),IF(I1057="","",IF(LEN(I1057)&gt;2,_xlfn.IFS(ISNUMBER(SEARCH("_",I1057)),I1057,ISNUMBER(SEARCH(", ",I1057)),SUBSTITUTE(I1057,", ","_"),ISNUMBER(SEARCH("/ ",I1057)),SUBSTITUTE(I1057,"/ ","_"),ISNUMBER(SEARCH(",",I1057)),SUBSTITUTE(I1057,",","_"),ISNUMBER(SEARCH("/",I1057)),SUBSTITUTE(I1057,"/","_"),ISNUMBER(SEARCH("",I1057)),I1057),I1057)),IF(OR($J$14 = "J",$J$14 = "K"),"",IF(D1057="","",IF(LEN(D1057)&gt;2,_xlfn.IFS(ISNUMBER(SEARCH("_",D1057)),D1057,ISNUMBER(SEARCH(", ",D1057)),SUBSTITUTE(D1057,", ","_"),ISNUMBER(SEARCH("/ ",D1057)),SUBSTITUTE(D1057,"/ ","_"),ISNUMBER(SEARCH(",",D1057)),SUBSTITUTE(D1057,",","_"),ISNUMBER(SEARCH("/",D1057)),SUBSTITUTE(D1057,"/","_"),ISNUMBER(SEARCH("",D1057)),D1057),D1057))))</f>
        <v/>
      </c>
      <c r="L1057" s="1"/>
      <c r="M1057" s="1" t="str">
        <f t="shared" si="81"/>
        <v/>
      </c>
      <c r="N1057" s="94" t="str">
        <f>IF($L1057="None","",IF(ISERROR(VLOOKUP($L1057,Info!$B$4:$B$266,1,FALSE)),"",VLOOKUP($L1057,Info!$B$4:$L$266,5,FALSE)))</f>
        <v/>
      </c>
      <c r="O1057" s="94" t="str">
        <f>IF(K1057="","",IF(AND($J$12&lt;&gt;"ABC",N1057="3"),"BAC",IF(N1057="3","ABC",IF($J$12&lt;&gt;"ABC",IF($J$10="Standard",VLOOKUP(K1057,Info!$BE$4:$BF$481,2,FALSE),VLOOKUP(K1057,Info!$BI$4:$BJ$482,2,FALSE)),IF($J$10="Standard",VLOOKUP(K1057,Info!$AG$4:$AH$2994,2,FALSE),VLOOKUP(K1057,Info!$AK$4:$AL$2997,2,FALSE))))))</f>
        <v/>
      </c>
      <c r="P1057" s="94" t="str">
        <f>IF($L1057="None","",IF(ISERROR(VLOOKUP($L1057,Info!$B$4:$B$266,1,FALSE)),"",VLOOKUP($L1057,Info!$B$4:$L$266,3,FALSE)))</f>
        <v/>
      </c>
      <c r="Q1057" s="96" t="str">
        <f>IF($L1057="None","",IF(ISERROR(VLOOKUP($L1057,Info!$B$4:$B$266,1,FALSE)),"",VLOOKUP($L1057,Info!$B$4:$L$266,4,FALSE)))</f>
        <v/>
      </c>
      <c r="R1057" s="1"/>
      <c r="S1057" s="6" t="str">
        <f t="shared" si="82"/>
        <v/>
      </c>
      <c r="T1057" s="6" t="str">
        <f>IF($L1057="None","",IF(ISERROR(VLOOKUP($L1057,Info!$B$4:$B$266,1,FALSE)),"",VLOOKUP($L1057,Info!$B$4:$L$266,11,FALSE)))</f>
        <v/>
      </c>
      <c r="U1057" s="1"/>
      <c r="V1057" s="1"/>
      <c r="W1057" s="1"/>
      <c r="X1057" s="1" t="str">
        <f>IF($L1057="None","",IF(ISERROR(VLOOKUP($L1057,Info!$B$4:$B$266,1,FALSE)),"",IF(OR(W1057="Metallic Liquid Tight",W1057="Non-Metallic Liquid Tight",W1057="LSZH",W1057="Greenfield"),VLOOKUP($L1057,Info!$B$4:$L$266,7,FALSE),"N/A")))</f>
        <v/>
      </c>
      <c r="Y1057" s="1"/>
      <c r="Z1057" s="96" t="str">
        <f>IF($L1057="None","",IF(ISERROR(VLOOKUP($L1057,Info!$B$4:$B$266,1,FALSE)),"",VLOOKUP($L1057,Info!$B$4:$L$266,9,FALSE)))</f>
        <v/>
      </c>
      <c r="AA1057" s="96" t="str">
        <f>IF($L1057="None","",IF(ISERROR(VLOOKUP($L1057,Info!$B$4:$B$266,1,FALSE)),"",VLOOKUP($L1057,Info!$B$4:$L$266,8,FALSE)))</f>
        <v/>
      </c>
      <c r="AB1057" s="96" t="str">
        <f>IF($L1057="None","",IF(ISERROR(VLOOKUP($L1057,Info!$B$4:$B$266,1,FALSE)),"",VLOOKUP($L1057,Info!$B$4:$L$266,10,FALSE)))</f>
        <v/>
      </c>
      <c r="AC1057" s="1" t="str">
        <f>IF(W1057="SO Cable","Black,White",IF(O1057="","",IF(P1057="","",IF($J$12&lt;&gt;"ABC",IF(P1057&lt;="250",VLOOKUP(O1057,Info!$AZ$4:$BB$22,3,FALSE),VLOOKUP(O1057,Info!$AZ$23:$BB$39,3,FALSE)),IF(P1057&lt;="250",VLOOKUP(O1057,Info!$AO$4:$AQ$22,3,FALSE),VLOOKUP(O1057,Info!$AO$23:$AP$39,3,FALSE))))))</f>
        <v/>
      </c>
      <c r="AD1057" s="1"/>
      <c r="AE1057" s="1" t="str">
        <f>IF($L1057="None","",IF(ISERROR(VLOOKUP($L1057,Info!$B$4:$B$266,1,FALSE)),"",VLOOKUP($L1057,Info!$B$4:$L$266,4,FALSE)))</f>
        <v/>
      </c>
      <c r="AF1057" s="1" t="str">
        <f>IF($L1057="None","",IF(ISERROR(VLOOKUP($L1057,Info!$B$4:$B$266,1,FALSE)),"",VLOOKUP($L1057,Info!$B$4:$L$266,6,FALSE)))</f>
        <v/>
      </c>
      <c r="AG1057" s="1"/>
      <c r="AH1057" s="33" t="str" cm="1">
        <f t="array" ref="AH1057">IF(AND(L1057&lt;&gt;"",O1057&lt;&gt;"",R1057:S1057&lt;&gt;"",W1057:X1057&lt;&gt;"",Z1057:AA1057&lt;&gt;"",AC1057&lt;&gt;""),"Good","Bad")</f>
        <v>Bad</v>
      </c>
      <c r="AL1057" t="str" cm="1">
        <f t="array" ref="AL1057">IF(R1057&gt;0,_xlfn.IFS(COUNTIF($L$20:L1057,"&lt;&gt;")&lt;101,1,COUNTIF($L$20:L1057,"&lt;&gt;")&lt;201,2,COUNTIF($L$20:L1057,"&lt;&gt;")&lt;301,3,COUNTIF($L$20:L1057,"&lt;&gt;")&lt;401,4,COUNTIF($L$20:L1057,"&lt;&gt;")&lt;501,5,COUNTIF($L$20:L1057,"&lt;&gt;")&lt;601,6,COUNTIF($L$20:L1057,"&lt;&gt;")&lt;701,7,COUNTIF($L$20:L1057,"&lt;&gt;")&lt;801,8,COUNTIF($L$20:L1057,"&lt;&gt;")&lt;901,9,COUNTIF($L$20:L1057,"&lt;&gt;")&lt;1001,10,COUNTIF($L$20:L1057,"&lt;&gt;")&lt;1101,11,COUNTIF($L$20:L1057,"&lt;&gt;")&lt;1201,12,COUNTIF($L$20:L1057,"&lt;&gt;")&lt;1301,13,COUNTIF($L$20:L1057,"&lt;&gt;")&lt;1401,14,COUNTIF($L$20:L1057,"&lt;&gt;")&lt;1501,15,COUNTIF($L$20:L1057,"&lt;&gt;")&lt;1601,16,COUNTIF($L$20:L1057,"&lt;&gt;")&lt;1701,17,COUNTIF($L$20:L1057,"&lt;&gt;")&lt;1801,18,COUNTIF($L$20:L1057,"&lt;&gt;")&lt;1901,19,COUNTIF($L$20:L1057,"&lt;&gt;")&lt;2001,20,COUNTIF($L$20:L1057,"&lt;&gt;")&lt;2101,21,COUNTIF($L$20:L1057,"&lt;&gt;")&lt;2201,22,COUNTIF($L$20:L1057,"&lt;&gt;")&lt;2301,23,COUNTIF($L$20:L1057,"&lt;&gt;")&lt;2401,24,COUNTIF($L$20:L1057,"&lt;&gt;")&lt;2501,25,COUNTIF($L$20:L1057,"&lt;&gt;")&lt;2601,26,COUNTIF($L$20:L1057,"&lt;&gt;")&lt;2701,27,COUNTIF($L$20:L1057,"&lt;&gt;")&lt;2801,28,COUNTIF($L$20:L1057,"&lt;&gt;")&lt;2901,29,COUNTIF($L$20:L1057,"&lt;&gt;")&lt;3001,30),"")</f>
        <v/>
      </c>
      <c r="AM1057" t="str">
        <f t="shared" si="80"/>
        <v/>
      </c>
      <c r="AN1057" t="str">
        <f t="shared" si="84"/>
        <v/>
      </c>
      <c r="AP1057" t="str">
        <f t="shared" si="83"/>
        <v/>
      </c>
      <c r="AQ1057" t="str">
        <f>IF(AO1057="","",COUNTIFS(AM1057:$AM$3019,AO1057))</f>
        <v/>
      </c>
    </row>
    <row r="1058" spans="1:43" x14ac:dyDescent="0.25">
      <c r="A1058" s="6" t="str">
        <f>IF(COUNT($A$20:A1057)&lt;&gt;$B$4,IF(A1057="","",A1057+1),"")</f>
        <v/>
      </c>
      <c r="B1058" s="3"/>
      <c r="C1058" s="3"/>
      <c r="D1058" s="122"/>
      <c r="E1058" s="3"/>
      <c r="F1058" s="3"/>
      <c r="G1058" s="3"/>
      <c r="H1058" s="3"/>
      <c r="I1058" s="120"/>
      <c r="J1058" s="3"/>
      <c r="K1058" s="95" t="str" cm="1">
        <f t="array" ref="K1058">IF(OR($J$14 = "A",$J$14 = "B",$J$14 = "C"),IF(I1058="","",IF(LEN(I1058)&gt;2,_xlfn.IFS(ISNUMBER(SEARCH("_",I1058)),I1058,ISNUMBER(SEARCH(", ",I1058)),SUBSTITUTE(I1058,", ","_"),ISNUMBER(SEARCH("/ ",I1058)),SUBSTITUTE(I1058,"/ ","_"),ISNUMBER(SEARCH(",",I1058)),SUBSTITUTE(I1058,",","_"),ISNUMBER(SEARCH("/",I1058)),SUBSTITUTE(I1058,"/","_"),ISNUMBER(SEARCH("",I1058)),I1058),I1058)),IF(OR($J$14 = "J",$J$14 = "K"),"",IF(D1058="","",IF(LEN(D1058)&gt;2,_xlfn.IFS(ISNUMBER(SEARCH("_",D1058)),D1058,ISNUMBER(SEARCH(", ",D1058)),SUBSTITUTE(D1058,", ","_"),ISNUMBER(SEARCH("/ ",D1058)),SUBSTITUTE(D1058,"/ ","_"),ISNUMBER(SEARCH(",",D1058)),SUBSTITUTE(D1058,",","_"),ISNUMBER(SEARCH("/",D1058)),SUBSTITUTE(D1058,"/","_"),ISNUMBER(SEARCH("",D1058)),D1058),D1058))))</f>
        <v/>
      </c>
      <c r="L1058" s="1"/>
      <c r="M1058" s="1" t="str">
        <f t="shared" si="81"/>
        <v/>
      </c>
      <c r="N1058" s="94" t="str">
        <f>IF($L1058="None","",IF(ISERROR(VLOOKUP($L1058,Info!$B$4:$B$266,1,FALSE)),"",VLOOKUP($L1058,Info!$B$4:$L$266,5,FALSE)))</f>
        <v/>
      </c>
      <c r="O1058" s="94" t="str">
        <f>IF(K1058="","",IF(AND($J$12&lt;&gt;"ABC",N1058="3"),"BAC",IF(N1058="3","ABC",IF($J$12&lt;&gt;"ABC",IF($J$10="Standard",VLOOKUP(K1058,Info!$BE$4:$BF$481,2,FALSE),VLOOKUP(K1058,Info!$BI$4:$BJ$482,2,FALSE)),IF($J$10="Standard",VLOOKUP(K1058,Info!$AG$4:$AH$2994,2,FALSE),VLOOKUP(K1058,Info!$AK$4:$AL$2997,2,FALSE))))))</f>
        <v/>
      </c>
      <c r="P1058" s="94" t="str">
        <f>IF($L1058="None","",IF(ISERROR(VLOOKUP($L1058,Info!$B$4:$B$266,1,FALSE)),"",VLOOKUP($L1058,Info!$B$4:$L$266,3,FALSE)))</f>
        <v/>
      </c>
      <c r="Q1058" s="96" t="str">
        <f>IF($L1058="None","",IF(ISERROR(VLOOKUP($L1058,Info!$B$4:$B$266,1,FALSE)),"",VLOOKUP($L1058,Info!$B$4:$L$266,4,FALSE)))</f>
        <v/>
      </c>
      <c r="R1058" s="1"/>
      <c r="S1058" s="6" t="str">
        <f t="shared" si="82"/>
        <v/>
      </c>
      <c r="T1058" s="6" t="str">
        <f>IF($L1058="None","",IF(ISERROR(VLOOKUP($L1058,Info!$B$4:$B$266,1,FALSE)),"",VLOOKUP($L1058,Info!$B$4:$L$266,11,FALSE)))</f>
        <v/>
      </c>
      <c r="U1058" s="1"/>
      <c r="V1058" s="1"/>
      <c r="W1058" s="1"/>
      <c r="X1058" s="1" t="str">
        <f>IF($L1058="None","",IF(ISERROR(VLOOKUP($L1058,Info!$B$4:$B$266,1,FALSE)),"",IF(OR(W1058="Metallic Liquid Tight",W1058="Non-Metallic Liquid Tight",W1058="LSZH",W1058="Greenfield"),VLOOKUP($L1058,Info!$B$4:$L$266,7,FALSE),"N/A")))</f>
        <v/>
      </c>
      <c r="Y1058" s="1"/>
      <c r="Z1058" s="96" t="str">
        <f>IF($L1058="None","",IF(ISERROR(VLOOKUP($L1058,Info!$B$4:$B$266,1,FALSE)),"",VLOOKUP($L1058,Info!$B$4:$L$266,9,FALSE)))</f>
        <v/>
      </c>
      <c r="AA1058" s="96" t="str">
        <f>IF($L1058="None","",IF(ISERROR(VLOOKUP($L1058,Info!$B$4:$B$266,1,FALSE)),"",VLOOKUP($L1058,Info!$B$4:$L$266,8,FALSE)))</f>
        <v/>
      </c>
      <c r="AB1058" s="96" t="str">
        <f>IF($L1058="None","",IF(ISERROR(VLOOKUP($L1058,Info!$B$4:$B$266,1,FALSE)),"",VLOOKUP($L1058,Info!$B$4:$L$266,10,FALSE)))</f>
        <v/>
      </c>
      <c r="AC1058" s="1" t="str">
        <f>IF(W1058="SO Cable","Black,White",IF(O1058="","",IF(P1058="","",IF($J$12&lt;&gt;"ABC",IF(P1058&lt;="250",VLOOKUP(O1058,Info!$AZ$4:$BB$22,3,FALSE),VLOOKUP(O1058,Info!$AZ$23:$BB$39,3,FALSE)),IF(P1058&lt;="250",VLOOKUP(O1058,Info!$AO$4:$AQ$22,3,FALSE),VLOOKUP(O1058,Info!$AO$23:$AP$39,3,FALSE))))))</f>
        <v/>
      </c>
      <c r="AD1058" s="1"/>
      <c r="AE1058" s="1" t="str">
        <f>IF($L1058="None","",IF(ISERROR(VLOOKUP($L1058,Info!$B$4:$B$266,1,FALSE)),"",VLOOKUP($L1058,Info!$B$4:$L$266,4,FALSE)))</f>
        <v/>
      </c>
      <c r="AF1058" s="1" t="str">
        <f>IF($L1058="None","",IF(ISERROR(VLOOKUP($L1058,Info!$B$4:$B$266,1,FALSE)),"",VLOOKUP($L1058,Info!$B$4:$L$266,6,FALSE)))</f>
        <v/>
      </c>
      <c r="AG1058" s="1"/>
      <c r="AH1058" s="33" t="str" cm="1">
        <f t="array" ref="AH1058">IF(AND(L1058&lt;&gt;"",O1058&lt;&gt;"",R1058:S1058&lt;&gt;"",W1058:X1058&lt;&gt;"",Z1058:AA1058&lt;&gt;"",AC1058&lt;&gt;""),"Good","Bad")</f>
        <v>Bad</v>
      </c>
      <c r="AL1058" t="str" cm="1">
        <f t="array" ref="AL1058">IF(R1058&gt;0,_xlfn.IFS(COUNTIF($L$20:L1058,"&lt;&gt;")&lt;101,1,COUNTIF($L$20:L1058,"&lt;&gt;")&lt;201,2,COUNTIF($L$20:L1058,"&lt;&gt;")&lt;301,3,COUNTIF($L$20:L1058,"&lt;&gt;")&lt;401,4,COUNTIF($L$20:L1058,"&lt;&gt;")&lt;501,5,COUNTIF($L$20:L1058,"&lt;&gt;")&lt;601,6,COUNTIF($L$20:L1058,"&lt;&gt;")&lt;701,7,COUNTIF($L$20:L1058,"&lt;&gt;")&lt;801,8,COUNTIF($L$20:L1058,"&lt;&gt;")&lt;901,9,COUNTIF($L$20:L1058,"&lt;&gt;")&lt;1001,10,COUNTIF($L$20:L1058,"&lt;&gt;")&lt;1101,11,COUNTIF($L$20:L1058,"&lt;&gt;")&lt;1201,12,COUNTIF($L$20:L1058,"&lt;&gt;")&lt;1301,13,COUNTIF($L$20:L1058,"&lt;&gt;")&lt;1401,14,COUNTIF($L$20:L1058,"&lt;&gt;")&lt;1501,15,COUNTIF($L$20:L1058,"&lt;&gt;")&lt;1601,16,COUNTIF($L$20:L1058,"&lt;&gt;")&lt;1701,17,COUNTIF($L$20:L1058,"&lt;&gt;")&lt;1801,18,COUNTIF($L$20:L1058,"&lt;&gt;")&lt;1901,19,COUNTIF($L$20:L1058,"&lt;&gt;")&lt;2001,20,COUNTIF($L$20:L1058,"&lt;&gt;")&lt;2101,21,COUNTIF($L$20:L1058,"&lt;&gt;")&lt;2201,22,COUNTIF($L$20:L1058,"&lt;&gt;")&lt;2301,23,COUNTIF($L$20:L1058,"&lt;&gt;")&lt;2401,24,COUNTIF($L$20:L1058,"&lt;&gt;")&lt;2501,25,COUNTIF($L$20:L1058,"&lt;&gt;")&lt;2601,26,COUNTIF($L$20:L1058,"&lt;&gt;")&lt;2701,27,COUNTIF($L$20:L1058,"&lt;&gt;")&lt;2801,28,COUNTIF($L$20:L1058,"&lt;&gt;")&lt;2901,29,COUNTIF($L$20:L1058,"&lt;&gt;")&lt;3001,30),"")</f>
        <v/>
      </c>
      <c r="AM1058" t="str">
        <f t="shared" si="80"/>
        <v/>
      </c>
      <c r="AN1058" t="str">
        <f t="shared" si="84"/>
        <v/>
      </c>
      <c r="AP1058" t="str">
        <f t="shared" si="83"/>
        <v/>
      </c>
      <c r="AQ1058" t="str">
        <f>IF(AO1058="","",COUNTIFS(AM1058:$AM$3019,AO1058))</f>
        <v/>
      </c>
    </row>
    <row r="1059" spans="1:43" x14ac:dyDescent="0.25">
      <c r="A1059" s="6" t="str">
        <f>IF(COUNT($A$20:A1058)&lt;&gt;$B$4,IF(A1058="","",A1058+1),"")</f>
        <v/>
      </c>
      <c r="B1059" s="3"/>
      <c r="C1059" s="3"/>
      <c r="D1059" s="122"/>
      <c r="E1059" s="3"/>
      <c r="F1059" s="3"/>
      <c r="G1059" s="3"/>
      <c r="H1059" s="3"/>
      <c r="I1059" s="120"/>
      <c r="J1059" s="3"/>
      <c r="K1059" s="95" t="str" cm="1">
        <f t="array" ref="K1059">IF(OR($J$14 = "A",$J$14 = "B",$J$14 = "C"),IF(I1059="","",IF(LEN(I1059)&gt;2,_xlfn.IFS(ISNUMBER(SEARCH("_",I1059)),I1059,ISNUMBER(SEARCH(", ",I1059)),SUBSTITUTE(I1059,", ","_"),ISNUMBER(SEARCH("/ ",I1059)),SUBSTITUTE(I1059,"/ ","_"),ISNUMBER(SEARCH(",",I1059)),SUBSTITUTE(I1059,",","_"),ISNUMBER(SEARCH("/",I1059)),SUBSTITUTE(I1059,"/","_"),ISNUMBER(SEARCH("",I1059)),I1059),I1059)),IF(OR($J$14 = "J",$J$14 = "K"),"",IF(D1059="","",IF(LEN(D1059)&gt;2,_xlfn.IFS(ISNUMBER(SEARCH("_",D1059)),D1059,ISNUMBER(SEARCH(", ",D1059)),SUBSTITUTE(D1059,", ","_"),ISNUMBER(SEARCH("/ ",D1059)),SUBSTITUTE(D1059,"/ ","_"),ISNUMBER(SEARCH(",",D1059)),SUBSTITUTE(D1059,",","_"),ISNUMBER(SEARCH("/",D1059)),SUBSTITUTE(D1059,"/","_"),ISNUMBER(SEARCH("",D1059)),D1059),D1059))))</f>
        <v/>
      </c>
      <c r="L1059" s="1"/>
      <c r="M1059" s="1" t="str">
        <f t="shared" si="81"/>
        <v/>
      </c>
      <c r="N1059" s="94" t="str">
        <f>IF($L1059="None","",IF(ISERROR(VLOOKUP($L1059,Info!$B$4:$B$266,1,FALSE)),"",VLOOKUP($L1059,Info!$B$4:$L$266,5,FALSE)))</f>
        <v/>
      </c>
      <c r="O1059" s="94" t="str">
        <f>IF(K1059="","",IF(AND($J$12&lt;&gt;"ABC",N1059="3"),"BAC",IF(N1059="3","ABC",IF($J$12&lt;&gt;"ABC",IF($J$10="Standard",VLOOKUP(K1059,Info!$BE$4:$BF$481,2,FALSE),VLOOKUP(K1059,Info!$BI$4:$BJ$482,2,FALSE)),IF($J$10="Standard",VLOOKUP(K1059,Info!$AG$4:$AH$2994,2,FALSE),VLOOKUP(K1059,Info!$AK$4:$AL$2997,2,FALSE))))))</f>
        <v/>
      </c>
      <c r="P1059" s="94" t="str">
        <f>IF($L1059="None","",IF(ISERROR(VLOOKUP($L1059,Info!$B$4:$B$266,1,FALSE)),"",VLOOKUP($L1059,Info!$B$4:$L$266,3,FALSE)))</f>
        <v/>
      </c>
      <c r="Q1059" s="96" t="str">
        <f>IF($L1059="None","",IF(ISERROR(VLOOKUP($L1059,Info!$B$4:$B$266,1,FALSE)),"",VLOOKUP($L1059,Info!$B$4:$L$266,4,FALSE)))</f>
        <v/>
      </c>
      <c r="R1059" s="1"/>
      <c r="S1059" s="6" t="str">
        <f t="shared" si="82"/>
        <v/>
      </c>
      <c r="T1059" s="6" t="str">
        <f>IF($L1059="None","",IF(ISERROR(VLOOKUP($L1059,Info!$B$4:$B$266,1,FALSE)),"",VLOOKUP($L1059,Info!$B$4:$L$266,11,FALSE)))</f>
        <v/>
      </c>
      <c r="U1059" s="1"/>
      <c r="V1059" s="1"/>
      <c r="W1059" s="1"/>
      <c r="X1059" s="1" t="str">
        <f>IF($L1059="None","",IF(ISERROR(VLOOKUP($L1059,Info!$B$4:$B$266,1,FALSE)),"",IF(OR(W1059="Metallic Liquid Tight",W1059="Non-Metallic Liquid Tight",W1059="LSZH",W1059="Greenfield"),VLOOKUP($L1059,Info!$B$4:$L$266,7,FALSE),"N/A")))</f>
        <v/>
      </c>
      <c r="Y1059" s="1"/>
      <c r="Z1059" s="96" t="str">
        <f>IF($L1059="None","",IF(ISERROR(VLOOKUP($L1059,Info!$B$4:$B$266,1,FALSE)),"",VLOOKUP($L1059,Info!$B$4:$L$266,9,FALSE)))</f>
        <v/>
      </c>
      <c r="AA1059" s="96" t="str">
        <f>IF($L1059="None","",IF(ISERROR(VLOOKUP($L1059,Info!$B$4:$B$266,1,FALSE)),"",VLOOKUP($L1059,Info!$B$4:$L$266,8,FALSE)))</f>
        <v/>
      </c>
      <c r="AB1059" s="96" t="str">
        <f>IF($L1059="None","",IF(ISERROR(VLOOKUP($L1059,Info!$B$4:$B$266,1,FALSE)),"",VLOOKUP($L1059,Info!$B$4:$L$266,10,FALSE)))</f>
        <v/>
      </c>
      <c r="AC1059" s="1" t="str">
        <f>IF(W1059="SO Cable","Black,White",IF(O1059="","",IF(P1059="","",IF($J$12&lt;&gt;"ABC",IF(P1059&lt;="250",VLOOKUP(O1059,Info!$AZ$4:$BB$22,3,FALSE),VLOOKUP(O1059,Info!$AZ$23:$BB$39,3,FALSE)),IF(P1059&lt;="250",VLOOKUP(O1059,Info!$AO$4:$AQ$22,3,FALSE),VLOOKUP(O1059,Info!$AO$23:$AP$39,3,FALSE))))))</f>
        <v/>
      </c>
      <c r="AD1059" s="1"/>
      <c r="AE1059" s="1" t="str">
        <f>IF($L1059="None","",IF(ISERROR(VLOOKUP($L1059,Info!$B$4:$B$266,1,FALSE)),"",VLOOKUP($L1059,Info!$B$4:$L$266,4,FALSE)))</f>
        <v/>
      </c>
      <c r="AF1059" s="1" t="str">
        <f>IF($L1059="None","",IF(ISERROR(VLOOKUP($L1059,Info!$B$4:$B$266,1,FALSE)),"",VLOOKUP($L1059,Info!$B$4:$L$266,6,FALSE)))</f>
        <v/>
      </c>
      <c r="AG1059" s="1"/>
      <c r="AH1059" s="33" t="str" cm="1">
        <f t="array" ref="AH1059">IF(AND(L1059&lt;&gt;"",O1059&lt;&gt;"",R1059:S1059&lt;&gt;"",W1059:X1059&lt;&gt;"",Z1059:AA1059&lt;&gt;"",AC1059&lt;&gt;""),"Good","Bad")</f>
        <v>Bad</v>
      </c>
      <c r="AL1059" t="str" cm="1">
        <f t="array" ref="AL1059">IF(R1059&gt;0,_xlfn.IFS(COUNTIF($L$20:L1059,"&lt;&gt;")&lt;101,1,COUNTIF($L$20:L1059,"&lt;&gt;")&lt;201,2,COUNTIF($L$20:L1059,"&lt;&gt;")&lt;301,3,COUNTIF($L$20:L1059,"&lt;&gt;")&lt;401,4,COUNTIF($L$20:L1059,"&lt;&gt;")&lt;501,5,COUNTIF($L$20:L1059,"&lt;&gt;")&lt;601,6,COUNTIF($L$20:L1059,"&lt;&gt;")&lt;701,7,COUNTIF($L$20:L1059,"&lt;&gt;")&lt;801,8,COUNTIF($L$20:L1059,"&lt;&gt;")&lt;901,9,COUNTIF($L$20:L1059,"&lt;&gt;")&lt;1001,10,COUNTIF($L$20:L1059,"&lt;&gt;")&lt;1101,11,COUNTIF($L$20:L1059,"&lt;&gt;")&lt;1201,12,COUNTIF($L$20:L1059,"&lt;&gt;")&lt;1301,13,COUNTIF($L$20:L1059,"&lt;&gt;")&lt;1401,14,COUNTIF($L$20:L1059,"&lt;&gt;")&lt;1501,15,COUNTIF($L$20:L1059,"&lt;&gt;")&lt;1601,16,COUNTIF($L$20:L1059,"&lt;&gt;")&lt;1701,17,COUNTIF($L$20:L1059,"&lt;&gt;")&lt;1801,18,COUNTIF($L$20:L1059,"&lt;&gt;")&lt;1901,19,COUNTIF($L$20:L1059,"&lt;&gt;")&lt;2001,20,COUNTIF($L$20:L1059,"&lt;&gt;")&lt;2101,21,COUNTIF($L$20:L1059,"&lt;&gt;")&lt;2201,22,COUNTIF($L$20:L1059,"&lt;&gt;")&lt;2301,23,COUNTIF($L$20:L1059,"&lt;&gt;")&lt;2401,24,COUNTIF($L$20:L1059,"&lt;&gt;")&lt;2501,25,COUNTIF($L$20:L1059,"&lt;&gt;")&lt;2601,26,COUNTIF($L$20:L1059,"&lt;&gt;")&lt;2701,27,COUNTIF($L$20:L1059,"&lt;&gt;")&lt;2801,28,COUNTIF($L$20:L1059,"&lt;&gt;")&lt;2901,29,COUNTIF($L$20:L1059,"&lt;&gt;")&lt;3001,30),"")</f>
        <v/>
      </c>
      <c r="AM1059" t="str">
        <f t="shared" si="80"/>
        <v/>
      </c>
      <c r="AN1059" t="str">
        <f t="shared" si="84"/>
        <v/>
      </c>
      <c r="AP1059" t="str">
        <f t="shared" si="83"/>
        <v/>
      </c>
      <c r="AQ1059" t="str">
        <f>IF(AO1059="","",COUNTIFS(AM1059:$AM$3019,AO1059))</f>
        <v/>
      </c>
    </row>
    <row r="1060" spans="1:43" x14ac:dyDescent="0.25">
      <c r="A1060" s="6" t="str">
        <f>IF(COUNT($A$20:A1059)&lt;&gt;$B$4,IF(A1059="","",A1059+1),"")</f>
        <v/>
      </c>
      <c r="B1060" s="3"/>
      <c r="C1060" s="3"/>
      <c r="D1060" s="122"/>
      <c r="E1060" s="3"/>
      <c r="F1060" s="3"/>
      <c r="G1060" s="3"/>
      <c r="H1060" s="3"/>
      <c r="I1060" s="120"/>
      <c r="J1060" s="3"/>
      <c r="K1060" s="95" t="str" cm="1">
        <f t="array" ref="K1060">IF(OR($J$14 = "A",$J$14 = "B",$J$14 = "C"),IF(I1060="","",IF(LEN(I1060)&gt;2,_xlfn.IFS(ISNUMBER(SEARCH("_",I1060)),I1060,ISNUMBER(SEARCH(", ",I1060)),SUBSTITUTE(I1060,", ","_"),ISNUMBER(SEARCH("/ ",I1060)),SUBSTITUTE(I1060,"/ ","_"),ISNUMBER(SEARCH(",",I1060)),SUBSTITUTE(I1060,",","_"),ISNUMBER(SEARCH("/",I1060)),SUBSTITUTE(I1060,"/","_"),ISNUMBER(SEARCH("",I1060)),I1060),I1060)),IF(OR($J$14 = "J",$J$14 = "K"),"",IF(D1060="","",IF(LEN(D1060)&gt;2,_xlfn.IFS(ISNUMBER(SEARCH("_",D1060)),D1060,ISNUMBER(SEARCH(", ",D1060)),SUBSTITUTE(D1060,", ","_"),ISNUMBER(SEARCH("/ ",D1060)),SUBSTITUTE(D1060,"/ ","_"),ISNUMBER(SEARCH(",",D1060)),SUBSTITUTE(D1060,",","_"),ISNUMBER(SEARCH("/",D1060)),SUBSTITUTE(D1060,"/","_"),ISNUMBER(SEARCH("",D1060)),D1060),D1060))))</f>
        <v/>
      </c>
      <c r="L1060" s="1"/>
      <c r="M1060" s="1" t="str">
        <f t="shared" si="81"/>
        <v/>
      </c>
      <c r="N1060" s="94" t="str">
        <f>IF($L1060="None","",IF(ISERROR(VLOOKUP($L1060,Info!$B$4:$B$266,1,FALSE)),"",VLOOKUP($L1060,Info!$B$4:$L$266,5,FALSE)))</f>
        <v/>
      </c>
      <c r="O1060" s="94" t="str">
        <f>IF(K1060="","",IF(AND($J$12&lt;&gt;"ABC",N1060="3"),"BAC",IF(N1060="3","ABC",IF($J$12&lt;&gt;"ABC",IF($J$10="Standard",VLOOKUP(K1060,Info!$BE$4:$BF$481,2,FALSE),VLOOKUP(K1060,Info!$BI$4:$BJ$482,2,FALSE)),IF($J$10="Standard",VLOOKUP(K1060,Info!$AG$4:$AH$2994,2,FALSE),VLOOKUP(K1060,Info!$AK$4:$AL$2997,2,FALSE))))))</f>
        <v/>
      </c>
      <c r="P1060" s="94" t="str">
        <f>IF($L1060="None","",IF(ISERROR(VLOOKUP($L1060,Info!$B$4:$B$266,1,FALSE)),"",VLOOKUP($L1060,Info!$B$4:$L$266,3,FALSE)))</f>
        <v/>
      </c>
      <c r="Q1060" s="96" t="str">
        <f>IF($L1060="None","",IF(ISERROR(VLOOKUP($L1060,Info!$B$4:$B$266,1,FALSE)),"",VLOOKUP($L1060,Info!$B$4:$L$266,4,FALSE)))</f>
        <v/>
      </c>
      <c r="R1060" s="1"/>
      <c r="S1060" s="6" t="str">
        <f t="shared" si="82"/>
        <v/>
      </c>
      <c r="T1060" s="6" t="str">
        <f>IF($L1060="None","",IF(ISERROR(VLOOKUP($L1060,Info!$B$4:$B$266,1,FALSE)),"",VLOOKUP($L1060,Info!$B$4:$L$266,11,FALSE)))</f>
        <v/>
      </c>
      <c r="U1060" s="1"/>
      <c r="V1060" s="1"/>
      <c r="W1060" s="1"/>
      <c r="X1060" s="1" t="str">
        <f>IF($L1060="None","",IF(ISERROR(VLOOKUP($L1060,Info!$B$4:$B$266,1,FALSE)),"",IF(OR(W1060="Metallic Liquid Tight",W1060="Non-Metallic Liquid Tight",W1060="LSZH",W1060="Greenfield"),VLOOKUP($L1060,Info!$B$4:$L$266,7,FALSE),"N/A")))</f>
        <v/>
      </c>
      <c r="Y1060" s="1"/>
      <c r="Z1060" s="96" t="str">
        <f>IF($L1060="None","",IF(ISERROR(VLOOKUP($L1060,Info!$B$4:$B$266,1,FALSE)),"",VLOOKUP($L1060,Info!$B$4:$L$266,9,FALSE)))</f>
        <v/>
      </c>
      <c r="AA1060" s="96" t="str">
        <f>IF($L1060="None","",IF(ISERROR(VLOOKUP($L1060,Info!$B$4:$B$266,1,FALSE)),"",VLOOKUP($L1060,Info!$B$4:$L$266,8,FALSE)))</f>
        <v/>
      </c>
      <c r="AB1060" s="96" t="str">
        <f>IF($L1060="None","",IF(ISERROR(VLOOKUP($L1060,Info!$B$4:$B$266,1,FALSE)),"",VLOOKUP($L1060,Info!$B$4:$L$266,10,FALSE)))</f>
        <v/>
      </c>
      <c r="AC1060" s="1" t="str">
        <f>IF(W1060="SO Cable","Black,White",IF(O1060="","",IF(P1060="","",IF($J$12&lt;&gt;"ABC",IF(P1060&lt;="250",VLOOKUP(O1060,Info!$AZ$4:$BB$22,3,FALSE),VLOOKUP(O1060,Info!$AZ$23:$BB$39,3,FALSE)),IF(P1060&lt;="250",VLOOKUP(O1060,Info!$AO$4:$AQ$22,3,FALSE),VLOOKUP(O1060,Info!$AO$23:$AP$39,3,FALSE))))))</f>
        <v/>
      </c>
      <c r="AD1060" s="1"/>
      <c r="AE1060" s="1" t="str">
        <f>IF($L1060="None","",IF(ISERROR(VLOOKUP($L1060,Info!$B$4:$B$266,1,FALSE)),"",VLOOKUP($L1060,Info!$B$4:$L$266,4,FALSE)))</f>
        <v/>
      </c>
      <c r="AF1060" s="1" t="str">
        <f>IF($L1060="None","",IF(ISERROR(VLOOKUP($L1060,Info!$B$4:$B$266,1,FALSE)),"",VLOOKUP($L1060,Info!$B$4:$L$266,6,FALSE)))</f>
        <v/>
      </c>
      <c r="AG1060" s="1"/>
      <c r="AH1060" s="33" t="str" cm="1">
        <f t="array" ref="AH1060">IF(AND(L1060&lt;&gt;"",O1060&lt;&gt;"",R1060:S1060&lt;&gt;"",W1060:X1060&lt;&gt;"",Z1060:AA1060&lt;&gt;"",AC1060&lt;&gt;""),"Good","Bad")</f>
        <v>Bad</v>
      </c>
      <c r="AL1060" t="str" cm="1">
        <f t="array" ref="AL1060">IF(R1060&gt;0,_xlfn.IFS(COUNTIF($L$20:L1060,"&lt;&gt;")&lt;101,1,COUNTIF($L$20:L1060,"&lt;&gt;")&lt;201,2,COUNTIF($L$20:L1060,"&lt;&gt;")&lt;301,3,COUNTIF($L$20:L1060,"&lt;&gt;")&lt;401,4,COUNTIF($L$20:L1060,"&lt;&gt;")&lt;501,5,COUNTIF($L$20:L1060,"&lt;&gt;")&lt;601,6,COUNTIF($L$20:L1060,"&lt;&gt;")&lt;701,7,COUNTIF($L$20:L1060,"&lt;&gt;")&lt;801,8,COUNTIF($L$20:L1060,"&lt;&gt;")&lt;901,9,COUNTIF($L$20:L1060,"&lt;&gt;")&lt;1001,10,COUNTIF($L$20:L1060,"&lt;&gt;")&lt;1101,11,COUNTIF($L$20:L1060,"&lt;&gt;")&lt;1201,12,COUNTIF($L$20:L1060,"&lt;&gt;")&lt;1301,13,COUNTIF($L$20:L1060,"&lt;&gt;")&lt;1401,14,COUNTIF($L$20:L1060,"&lt;&gt;")&lt;1501,15,COUNTIF($L$20:L1060,"&lt;&gt;")&lt;1601,16,COUNTIF($L$20:L1060,"&lt;&gt;")&lt;1701,17,COUNTIF($L$20:L1060,"&lt;&gt;")&lt;1801,18,COUNTIF($L$20:L1060,"&lt;&gt;")&lt;1901,19,COUNTIF($L$20:L1060,"&lt;&gt;")&lt;2001,20,COUNTIF($L$20:L1060,"&lt;&gt;")&lt;2101,21,COUNTIF($L$20:L1060,"&lt;&gt;")&lt;2201,22,COUNTIF($L$20:L1060,"&lt;&gt;")&lt;2301,23,COUNTIF($L$20:L1060,"&lt;&gt;")&lt;2401,24,COUNTIF($L$20:L1060,"&lt;&gt;")&lt;2501,25,COUNTIF($L$20:L1060,"&lt;&gt;")&lt;2601,26,COUNTIF($L$20:L1060,"&lt;&gt;")&lt;2701,27,COUNTIF($L$20:L1060,"&lt;&gt;")&lt;2801,28,COUNTIF($L$20:L1060,"&lt;&gt;")&lt;2901,29,COUNTIF($L$20:L1060,"&lt;&gt;")&lt;3001,30),"")</f>
        <v/>
      </c>
      <c r="AM1060" t="str">
        <f t="shared" si="80"/>
        <v/>
      </c>
      <c r="AN1060" t="str">
        <f t="shared" si="84"/>
        <v/>
      </c>
      <c r="AP1060" t="str">
        <f t="shared" si="83"/>
        <v/>
      </c>
      <c r="AQ1060" t="str">
        <f>IF(AO1060="","",COUNTIFS(AM1060:$AM$3019,AO1060))</f>
        <v/>
      </c>
    </row>
    <row r="1061" spans="1:43" x14ac:dyDescent="0.25">
      <c r="A1061" s="6" t="str">
        <f>IF(COUNT($A$20:A1060)&lt;&gt;$B$4,IF(A1060="","",A1060+1),"")</f>
        <v/>
      </c>
      <c r="B1061" s="3"/>
      <c r="C1061" s="3"/>
      <c r="D1061" s="122"/>
      <c r="E1061" s="3"/>
      <c r="F1061" s="3"/>
      <c r="G1061" s="3"/>
      <c r="H1061" s="3"/>
      <c r="I1061" s="120"/>
      <c r="J1061" s="3"/>
      <c r="K1061" s="95" t="str" cm="1">
        <f t="array" ref="K1061">IF(OR($J$14 = "A",$J$14 = "B",$J$14 = "C"),IF(I1061="","",IF(LEN(I1061)&gt;2,_xlfn.IFS(ISNUMBER(SEARCH("_",I1061)),I1061,ISNUMBER(SEARCH(", ",I1061)),SUBSTITUTE(I1061,", ","_"),ISNUMBER(SEARCH("/ ",I1061)),SUBSTITUTE(I1061,"/ ","_"),ISNUMBER(SEARCH(",",I1061)),SUBSTITUTE(I1061,",","_"),ISNUMBER(SEARCH("/",I1061)),SUBSTITUTE(I1061,"/","_"),ISNUMBER(SEARCH("",I1061)),I1061),I1061)),IF(OR($J$14 = "J",$J$14 = "K"),"",IF(D1061="","",IF(LEN(D1061)&gt;2,_xlfn.IFS(ISNUMBER(SEARCH("_",D1061)),D1061,ISNUMBER(SEARCH(", ",D1061)),SUBSTITUTE(D1061,", ","_"),ISNUMBER(SEARCH("/ ",D1061)),SUBSTITUTE(D1061,"/ ","_"),ISNUMBER(SEARCH(",",D1061)),SUBSTITUTE(D1061,",","_"),ISNUMBER(SEARCH("/",D1061)),SUBSTITUTE(D1061,"/","_"),ISNUMBER(SEARCH("",D1061)),D1061),D1061))))</f>
        <v/>
      </c>
      <c r="L1061" s="1"/>
      <c r="M1061" s="1" t="str">
        <f t="shared" si="81"/>
        <v/>
      </c>
      <c r="N1061" s="94" t="str">
        <f>IF($L1061="None","",IF(ISERROR(VLOOKUP($L1061,Info!$B$4:$B$266,1,FALSE)),"",VLOOKUP($L1061,Info!$B$4:$L$266,5,FALSE)))</f>
        <v/>
      </c>
      <c r="O1061" s="94" t="str">
        <f>IF(K1061="","",IF(AND($J$12&lt;&gt;"ABC",N1061="3"),"BAC",IF(N1061="3","ABC",IF($J$12&lt;&gt;"ABC",IF($J$10="Standard",VLOOKUP(K1061,Info!$BE$4:$BF$481,2,FALSE),VLOOKUP(K1061,Info!$BI$4:$BJ$482,2,FALSE)),IF($J$10="Standard",VLOOKUP(K1061,Info!$AG$4:$AH$2994,2,FALSE),VLOOKUP(K1061,Info!$AK$4:$AL$2997,2,FALSE))))))</f>
        <v/>
      </c>
      <c r="P1061" s="94" t="str">
        <f>IF($L1061="None","",IF(ISERROR(VLOOKUP($L1061,Info!$B$4:$B$266,1,FALSE)),"",VLOOKUP($L1061,Info!$B$4:$L$266,3,FALSE)))</f>
        <v/>
      </c>
      <c r="Q1061" s="96" t="str">
        <f>IF($L1061="None","",IF(ISERROR(VLOOKUP($L1061,Info!$B$4:$B$266,1,FALSE)),"",VLOOKUP($L1061,Info!$B$4:$L$266,4,FALSE)))</f>
        <v/>
      </c>
      <c r="R1061" s="1"/>
      <c r="S1061" s="6" t="str">
        <f t="shared" si="82"/>
        <v/>
      </c>
      <c r="T1061" s="6" t="str">
        <f>IF($L1061="None","",IF(ISERROR(VLOOKUP($L1061,Info!$B$4:$B$266,1,FALSE)),"",VLOOKUP($L1061,Info!$B$4:$L$266,11,FALSE)))</f>
        <v/>
      </c>
      <c r="U1061" s="1"/>
      <c r="V1061" s="1"/>
      <c r="W1061" s="1"/>
      <c r="X1061" s="1" t="str">
        <f>IF($L1061="None","",IF(ISERROR(VLOOKUP($L1061,Info!$B$4:$B$266,1,FALSE)),"",IF(OR(W1061="Metallic Liquid Tight",W1061="Non-Metallic Liquid Tight",W1061="LSZH",W1061="Greenfield"),VLOOKUP($L1061,Info!$B$4:$L$266,7,FALSE),"N/A")))</f>
        <v/>
      </c>
      <c r="Y1061" s="1"/>
      <c r="Z1061" s="96" t="str">
        <f>IF($L1061="None","",IF(ISERROR(VLOOKUP($L1061,Info!$B$4:$B$266,1,FALSE)),"",VLOOKUP($L1061,Info!$B$4:$L$266,9,FALSE)))</f>
        <v/>
      </c>
      <c r="AA1061" s="96" t="str">
        <f>IF($L1061="None","",IF(ISERROR(VLOOKUP($L1061,Info!$B$4:$B$266,1,FALSE)),"",VLOOKUP($L1061,Info!$B$4:$L$266,8,FALSE)))</f>
        <v/>
      </c>
      <c r="AB1061" s="96" t="str">
        <f>IF($L1061="None","",IF(ISERROR(VLOOKUP($L1061,Info!$B$4:$B$266,1,FALSE)),"",VLOOKUP($L1061,Info!$B$4:$L$266,10,FALSE)))</f>
        <v/>
      </c>
      <c r="AC1061" s="1" t="str">
        <f>IF(W1061="SO Cable","Black,White",IF(O1061="","",IF(P1061="","",IF($J$12&lt;&gt;"ABC",IF(P1061&lt;="250",VLOOKUP(O1061,Info!$AZ$4:$BB$22,3,FALSE),VLOOKUP(O1061,Info!$AZ$23:$BB$39,3,FALSE)),IF(P1061&lt;="250",VLOOKUP(O1061,Info!$AO$4:$AQ$22,3,FALSE),VLOOKUP(O1061,Info!$AO$23:$AP$39,3,FALSE))))))</f>
        <v/>
      </c>
      <c r="AD1061" s="1"/>
      <c r="AE1061" s="1" t="str">
        <f>IF($L1061="None","",IF(ISERROR(VLOOKUP($L1061,Info!$B$4:$B$266,1,FALSE)),"",VLOOKUP($L1061,Info!$B$4:$L$266,4,FALSE)))</f>
        <v/>
      </c>
      <c r="AF1061" s="1" t="str">
        <f>IF($L1061="None","",IF(ISERROR(VLOOKUP($L1061,Info!$B$4:$B$266,1,FALSE)),"",VLOOKUP($L1061,Info!$B$4:$L$266,6,FALSE)))</f>
        <v/>
      </c>
      <c r="AG1061" s="1"/>
      <c r="AH1061" s="33" t="str" cm="1">
        <f t="array" ref="AH1061">IF(AND(L1061&lt;&gt;"",O1061&lt;&gt;"",R1061:S1061&lt;&gt;"",W1061:X1061&lt;&gt;"",Z1061:AA1061&lt;&gt;"",AC1061&lt;&gt;""),"Good","Bad")</f>
        <v>Bad</v>
      </c>
      <c r="AL1061" t="str" cm="1">
        <f t="array" ref="AL1061">IF(R1061&gt;0,_xlfn.IFS(COUNTIF($L$20:L1061,"&lt;&gt;")&lt;101,1,COUNTIF($L$20:L1061,"&lt;&gt;")&lt;201,2,COUNTIF($L$20:L1061,"&lt;&gt;")&lt;301,3,COUNTIF($L$20:L1061,"&lt;&gt;")&lt;401,4,COUNTIF($L$20:L1061,"&lt;&gt;")&lt;501,5,COUNTIF($L$20:L1061,"&lt;&gt;")&lt;601,6,COUNTIF($L$20:L1061,"&lt;&gt;")&lt;701,7,COUNTIF($L$20:L1061,"&lt;&gt;")&lt;801,8,COUNTIF($L$20:L1061,"&lt;&gt;")&lt;901,9,COUNTIF($L$20:L1061,"&lt;&gt;")&lt;1001,10,COUNTIF($L$20:L1061,"&lt;&gt;")&lt;1101,11,COUNTIF($L$20:L1061,"&lt;&gt;")&lt;1201,12,COUNTIF($L$20:L1061,"&lt;&gt;")&lt;1301,13,COUNTIF($L$20:L1061,"&lt;&gt;")&lt;1401,14,COUNTIF($L$20:L1061,"&lt;&gt;")&lt;1501,15,COUNTIF($L$20:L1061,"&lt;&gt;")&lt;1601,16,COUNTIF($L$20:L1061,"&lt;&gt;")&lt;1701,17,COUNTIF($L$20:L1061,"&lt;&gt;")&lt;1801,18,COUNTIF($L$20:L1061,"&lt;&gt;")&lt;1901,19,COUNTIF($L$20:L1061,"&lt;&gt;")&lt;2001,20,COUNTIF($L$20:L1061,"&lt;&gt;")&lt;2101,21,COUNTIF($L$20:L1061,"&lt;&gt;")&lt;2201,22,COUNTIF($L$20:L1061,"&lt;&gt;")&lt;2301,23,COUNTIF($L$20:L1061,"&lt;&gt;")&lt;2401,24,COUNTIF($L$20:L1061,"&lt;&gt;")&lt;2501,25,COUNTIF($L$20:L1061,"&lt;&gt;")&lt;2601,26,COUNTIF($L$20:L1061,"&lt;&gt;")&lt;2701,27,COUNTIF($L$20:L1061,"&lt;&gt;")&lt;2801,28,COUNTIF($L$20:L1061,"&lt;&gt;")&lt;2901,29,COUNTIF($L$20:L1061,"&lt;&gt;")&lt;3001,30),"")</f>
        <v/>
      </c>
      <c r="AM1061" t="str">
        <f t="shared" si="80"/>
        <v/>
      </c>
      <c r="AN1061" t="str">
        <f t="shared" si="84"/>
        <v/>
      </c>
      <c r="AP1061" t="str">
        <f t="shared" si="83"/>
        <v/>
      </c>
      <c r="AQ1061" t="str">
        <f>IF(AO1061="","",COUNTIFS(AM1061:$AM$3019,AO1061))</f>
        <v/>
      </c>
    </row>
    <row r="1062" spans="1:43" x14ac:dyDescent="0.25">
      <c r="A1062" s="6" t="str">
        <f>IF(COUNT($A$20:A1061)&lt;&gt;$B$4,IF(A1061="","",A1061+1),"")</f>
        <v/>
      </c>
      <c r="B1062" s="3"/>
      <c r="C1062" s="3"/>
      <c r="D1062" s="122"/>
      <c r="E1062" s="3"/>
      <c r="F1062" s="3"/>
      <c r="G1062" s="3"/>
      <c r="H1062" s="3"/>
      <c r="I1062" s="120"/>
      <c r="J1062" s="3"/>
      <c r="K1062" s="95" t="str" cm="1">
        <f t="array" ref="K1062">IF(OR($J$14 = "A",$J$14 = "B",$J$14 = "C"),IF(I1062="","",IF(LEN(I1062)&gt;2,_xlfn.IFS(ISNUMBER(SEARCH("_",I1062)),I1062,ISNUMBER(SEARCH(", ",I1062)),SUBSTITUTE(I1062,", ","_"),ISNUMBER(SEARCH("/ ",I1062)),SUBSTITUTE(I1062,"/ ","_"),ISNUMBER(SEARCH(",",I1062)),SUBSTITUTE(I1062,",","_"),ISNUMBER(SEARCH("/",I1062)),SUBSTITUTE(I1062,"/","_"),ISNUMBER(SEARCH("",I1062)),I1062),I1062)),IF(OR($J$14 = "J",$J$14 = "K"),"",IF(D1062="","",IF(LEN(D1062)&gt;2,_xlfn.IFS(ISNUMBER(SEARCH("_",D1062)),D1062,ISNUMBER(SEARCH(", ",D1062)),SUBSTITUTE(D1062,", ","_"),ISNUMBER(SEARCH("/ ",D1062)),SUBSTITUTE(D1062,"/ ","_"),ISNUMBER(SEARCH(",",D1062)),SUBSTITUTE(D1062,",","_"),ISNUMBER(SEARCH("/",D1062)),SUBSTITUTE(D1062,"/","_"),ISNUMBER(SEARCH("",D1062)),D1062),D1062))))</f>
        <v/>
      </c>
      <c r="L1062" s="1"/>
      <c r="M1062" s="1" t="str">
        <f t="shared" si="81"/>
        <v/>
      </c>
      <c r="N1062" s="94" t="str">
        <f>IF($L1062="None","",IF(ISERROR(VLOOKUP($L1062,Info!$B$4:$B$266,1,FALSE)),"",VLOOKUP($L1062,Info!$B$4:$L$266,5,FALSE)))</f>
        <v/>
      </c>
      <c r="O1062" s="94" t="str">
        <f>IF(K1062="","",IF(AND($J$12&lt;&gt;"ABC",N1062="3"),"BAC",IF(N1062="3","ABC",IF($J$12&lt;&gt;"ABC",IF($J$10="Standard",VLOOKUP(K1062,Info!$BE$4:$BF$481,2,FALSE),VLOOKUP(K1062,Info!$BI$4:$BJ$482,2,FALSE)),IF($J$10="Standard",VLOOKUP(K1062,Info!$AG$4:$AH$2994,2,FALSE),VLOOKUP(K1062,Info!$AK$4:$AL$2997,2,FALSE))))))</f>
        <v/>
      </c>
      <c r="P1062" s="94" t="str">
        <f>IF($L1062="None","",IF(ISERROR(VLOOKUP($L1062,Info!$B$4:$B$266,1,FALSE)),"",VLOOKUP($L1062,Info!$B$4:$L$266,3,FALSE)))</f>
        <v/>
      </c>
      <c r="Q1062" s="96" t="str">
        <f>IF($L1062="None","",IF(ISERROR(VLOOKUP($L1062,Info!$B$4:$B$266,1,FALSE)),"",VLOOKUP($L1062,Info!$B$4:$L$266,4,FALSE)))</f>
        <v/>
      </c>
      <c r="R1062" s="1"/>
      <c r="S1062" s="6" t="str">
        <f t="shared" si="82"/>
        <v/>
      </c>
      <c r="T1062" s="6" t="str">
        <f>IF($L1062="None","",IF(ISERROR(VLOOKUP($L1062,Info!$B$4:$B$266,1,FALSE)),"",VLOOKUP($L1062,Info!$B$4:$L$266,11,FALSE)))</f>
        <v/>
      </c>
      <c r="U1062" s="1"/>
      <c r="V1062" s="1"/>
      <c r="W1062" s="1"/>
      <c r="X1062" s="1" t="str">
        <f>IF($L1062="None","",IF(ISERROR(VLOOKUP($L1062,Info!$B$4:$B$266,1,FALSE)),"",IF(OR(W1062="Metallic Liquid Tight",W1062="Non-Metallic Liquid Tight",W1062="LSZH",W1062="Greenfield"),VLOOKUP($L1062,Info!$B$4:$L$266,7,FALSE),"N/A")))</f>
        <v/>
      </c>
      <c r="Y1062" s="1"/>
      <c r="Z1062" s="96" t="str">
        <f>IF($L1062="None","",IF(ISERROR(VLOOKUP($L1062,Info!$B$4:$B$266,1,FALSE)),"",VLOOKUP($L1062,Info!$B$4:$L$266,9,FALSE)))</f>
        <v/>
      </c>
      <c r="AA1062" s="96" t="str">
        <f>IF($L1062="None","",IF(ISERROR(VLOOKUP($L1062,Info!$B$4:$B$266,1,FALSE)),"",VLOOKUP($L1062,Info!$B$4:$L$266,8,FALSE)))</f>
        <v/>
      </c>
      <c r="AB1062" s="96" t="str">
        <f>IF($L1062="None","",IF(ISERROR(VLOOKUP($L1062,Info!$B$4:$B$266,1,FALSE)),"",VLOOKUP($L1062,Info!$B$4:$L$266,10,FALSE)))</f>
        <v/>
      </c>
      <c r="AC1062" s="1" t="str">
        <f>IF(W1062="SO Cable","Black,White",IF(O1062="","",IF(P1062="","",IF($J$12&lt;&gt;"ABC",IF(P1062&lt;="250",VLOOKUP(O1062,Info!$AZ$4:$BB$22,3,FALSE),VLOOKUP(O1062,Info!$AZ$23:$BB$39,3,FALSE)),IF(P1062&lt;="250",VLOOKUP(O1062,Info!$AO$4:$AQ$22,3,FALSE),VLOOKUP(O1062,Info!$AO$23:$AP$39,3,FALSE))))))</f>
        <v/>
      </c>
      <c r="AD1062" s="1"/>
      <c r="AE1062" s="1" t="str">
        <f>IF($L1062="None","",IF(ISERROR(VLOOKUP($L1062,Info!$B$4:$B$266,1,FALSE)),"",VLOOKUP($L1062,Info!$B$4:$L$266,4,FALSE)))</f>
        <v/>
      </c>
      <c r="AF1062" s="1" t="str">
        <f>IF($L1062="None","",IF(ISERROR(VLOOKUP($L1062,Info!$B$4:$B$266,1,FALSE)),"",VLOOKUP($L1062,Info!$B$4:$L$266,6,FALSE)))</f>
        <v/>
      </c>
      <c r="AG1062" s="1"/>
      <c r="AH1062" s="33" t="str" cm="1">
        <f t="array" ref="AH1062">IF(AND(L1062&lt;&gt;"",O1062&lt;&gt;"",R1062:S1062&lt;&gt;"",W1062:X1062&lt;&gt;"",Z1062:AA1062&lt;&gt;"",AC1062&lt;&gt;""),"Good","Bad")</f>
        <v>Bad</v>
      </c>
      <c r="AL1062" t="str" cm="1">
        <f t="array" ref="AL1062">IF(R1062&gt;0,_xlfn.IFS(COUNTIF($L$20:L1062,"&lt;&gt;")&lt;101,1,COUNTIF($L$20:L1062,"&lt;&gt;")&lt;201,2,COUNTIF($L$20:L1062,"&lt;&gt;")&lt;301,3,COUNTIF($L$20:L1062,"&lt;&gt;")&lt;401,4,COUNTIF($L$20:L1062,"&lt;&gt;")&lt;501,5,COUNTIF($L$20:L1062,"&lt;&gt;")&lt;601,6,COUNTIF($L$20:L1062,"&lt;&gt;")&lt;701,7,COUNTIF($L$20:L1062,"&lt;&gt;")&lt;801,8,COUNTIF($L$20:L1062,"&lt;&gt;")&lt;901,9,COUNTIF($L$20:L1062,"&lt;&gt;")&lt;1001,10,COUNTIF($L$20:L1062,"&lt;&gt;")&lt;1101,11,COUNTIF($L$20:L1062,"&lt;&gt;")&lt;1201,12,COUNTIF($L$20:L1062,"&lt;&gt;")&lt;1301,13,COUNTIF($L$20:L1062,"&lt;&gt;")&lt;1401,14,COUNTIF($L$20:L1062,"&lt;&gt;")&lt;1501,15,COUNTIF($L$20:L1062,"&lt;&gt;")&lt;1601,16,COUNTIF($L$20:L1062,"&lt;&gt;")&lt;1701,17,COUNTIF($L$20:L1062,"&lt;&gt;")&lt;1801,18,COUNTIF($L$20:L1062,"&lt;&gt;")&lt;1901,19,COUNTIF($L$20:L1062,"&lt;&gt;")&lt;2001,20,COUNTIF($L$20:L1062,"&lt;&gt;")&lt;2101,21,COUNTIF($L$20:L1062,"&lt;&gt;")&lt;2201,22,COUNTIF($L$20:L1062,"&lt;&gt;")&lt;2301,23,COUNTIF($L$20:L1062,"&lt;&gt;")&lt;2401,24,COUNTIF($L$20:L1062,"&lt;&gt;")&lt;2501,25,COUNTIF($L$20:L1062,"&lt;&gt;")&lt;2601,26,COUNTIF($L$20:L1062,"&lt;&gt;")&lt;2701,27,COUNTIF($L$20:L1062,"&lt;&gt;")&lt;2801,28,COUNTIF($L$20:L1062,"&lt;&gt;")&lt;2901,29,COUNTIF($L$20:L1062,"&lt;&gt;")&lt;3001,30),"")</f>
        <v/>
      </c>
      <c r="AM1062" t="str">
        <f t="shared" si="80"/>
        <v/>
      </c>
      <c r="AN1062" t="str">
        <f t="shared" si="84"/>
        <v/>
      </c>
      <c r="AP1062" t="str">
        <f t="shared" si="83"/>
        <v/>
      </c>
      <c r="AQ1062" t="str">
        <f>IF(AO1062="","",COUNTIFS(AM1062:$AM$3019,AO1062))</f>
        <v/>
      </c>
    </row>
    <row r="1063" spans="1:43" x14ac:dyDescent="0.25">
      <c r="A1063" s="6" t="str">
        <f>IF(COUNT($A$20:A1062)&lt;&gt;$B$4,IF(A1062="","",A1062+1),"")</f>
        <v/>
      </c>
      <c r="B1063" s="3"/>
      <c r="C1063" s="3"/>
      <c r="D1063" s="122"/>
      <c r="E1063" s="3"/>
      <c r="F1063" s="3"/>
      <c r="G1063" s="3"/>
      <c r="H1063" s="3"/>
      <c r="I1063" s="120"/>
      <c r="J1063" s="3"/>
      <c r="K1063" s="95" t="str" cm="1">
        <f t="array" ref="K1063">IF(OR($J$14 = "A",$J$14 = "B",$J$14 = "C"),IF(I1063="","",IF(LEN(I1063)&gt;2,_xlfn.IFS(ISNUMBER(SEARCH("_",I1063)),I1063,ISNUMBER(SEARCH(", ",I1063)),SUBSTITUTE(I1063,", ","_"),ISNUMBER(SEARCH("/ ",I1063)),SUBSTITUTE(I1063,"/ ","_"),ISNUMBER(SEARCH(",",I1063)),SUBSTITUTE(I1063,",","_"),ISNUMBER(SEARCH("/",I1063)),SUBSTITUTE(I1063,"/","_"),ISNUMBER(SEARCH("",I1063)),I1063),I1063)),IF(OR($J$14 = "J",$J$14 = "K"),"",IF(D1063="","",IF(LEN(D1063)&gt;2,_xlfn.IFS(ISNUMBER(SEARCH("_",D1063)),D1063,ISNUMBER(SEARCH(", ",D1063)),SUBSTITUTE(D1063,", ","_"),ISNUMBER(SEARCH("/ ",D1063)),SUBSTITUTE(D1063,"/ ","_"),ISNUMBER(SEARCH(",",D1063)),SUBSTITUTE(D1063,",","_"),ISNUMBER(SEARCH("/",D1063)),SUBSTITUTE(D1063,"/","_"),ISNUMBER(SEARCH("",D1063)),D1063),D1063))))</f>
        <v/>
      </c>
      <c r="L1063" s="1"/>
      <c r="M1063" s="1" t="str">
        <f t="shared" si="81"/>
        <v/>
      </c>
      <c r="N1063" s="94" t="str">
        <f>IF($L1063="None","",IF(ISERROR(VLOOKUP($L1063,Info!$B$4:$B$266,1,FALSE)),"",VLOOKUP($L1063,Info!$B$4:$L$266,5,FALSE)))</f>
        <v/>
      </c>
      <c r="O1063" s="94" t="str">
        <f>IF(K1063="","",IF(AND($J$12&lt;&gt;"ABC",N1063="3"),"BAC",IF(N1063="3","ABC",IF($J$12&lt;&gt;"ABC",IF($J$10="Standard",VLOOKUP(K1063,Info!$BE$4:$BF$481,2,FALSE),VLOOKUP(K1063,Info!$BI$4:$BJ$482,2,FALSE)),IF($J$10="Standard",VLOOKUP(K1063,Info!$AG$4:$AH$2994,2,FALSE),VLOOKUP(K1063,Info!$AK$4:$AL$2997,2,FALSE))))))</f>
        <v/>
      </c>
      <c r="P1063" s="94" t="str">
        <f>IF($L1063="None","",IF(ISERROR(VLOOKUP($L1063,Info!$B$4:$B$266,1,FALSE)),"",VLOOKUP($L1063,Info!$B$4:$L$266,3,FALSE)))</f>
        <v/>
      </c>
      <c r="Q1063" s="96" t="str">
        <f>IF($L1063="None","",IF(ISERROR(VLOOKUP($L1063,Info!$B$4:$B$266,1,FALSE)),"",VLOOKUP($L1063,Info!$B$4:$L$266,4,FALSE)))</f>
        <v/>
      </c>
      <c r="R1063" s="1"/>
      <c r="S1063" s="6" t="str">
        <f t="shared" si="82"/>
        <v/>
      </c>
      <c r="T1063" s="6" t="str">
        <f>IF($L1063="None","",IF(ISERROR(VLOOKUP($L1063,Info!$B$4:$B$266,1,FALSE)),"",VLOOKUP($L1063,Info!$B$4:$L$266,11,FALSE)))</f>
        <v/>
      </c>
      <c r="U1063" s="1"/>
      <c r="V1063" s="1"/>
      <c r="W1063" s="1"/>
      <c r="X1063" s="1" t="str">
        <f>IF($L1063="None","",IF(ISERROR(VLOOKUP($L1063,Info!$B$4:$B$266,1,FALSE)),"",IF(OR(W1063="Metallic Liquid Tight",W1063="Non-Metallic Liquid Tight",W1063="LSZH",W1063="Greenfield"),VLOOKUP($L1063,Info!$B$4:$L$266,7,FALSE),"N/A")))</f>
        <v/>
      </c>
      <c r="Y1063" s="1"/>
      <c r="Z1063" s="96" t="str">
        <f>IF($L1063="None","",IF(ISERROR(VLOOKUP($L1063,Info!$B$4:$B$266,1,FALSE)),"",VLOOKUP($L1063,Info!$B$4:$L$266,9,FALSE)))</f>
        <v/>
      </c>
      <c r="AA1063" s="96" t="str">
        <f>IF($L1063="None","",IF(ISERROR(VLOOKUP($L1063,Info!$B$4:$B$266,1,FALSE)),"",VLOOKUP($L1063,Info!$B$4:$L$266,8,FALSE)))</f>
        <v/>
      </c>
      <c r="AB1063" s="96" t="str">
        <f>IF($L1063="None","",IF(ISERROR(VLOOKUP($L1063,Info!$B$4:$B$266,1,FALSE)),"",VLOOKUP($L1063,Info!$B$4:$L$266,10,FALSE)))</f>
        <v/>
      </c>
      <c r="AC1063" s="1" t="str">
        <f>IF(W1063="SO Cable","Black,White",IF(O1063="","",IF(P1063="","",IF($J$12&lt;&gt;"ABC",IF(P1063&lt;="250",VLOOKUP(O1063,Info!$AZ$4:$BB$22,3,FALSE),VLOOKUP(O1063,Info!$AZ$23:$BB$39,3,FALSE)),IF(P1063&lt;="250",VLOOKUP(O1063,Info!$AO$4:$AQ$22,3,FALSE),VLOOKUP(O1063,Info!$AO$23:$AP$39,3,FALSE))))))</f>
        <v/>
      </c>
      <c r="AD1063" s="1"/>
      <c r="AE1063" s="1" t="str">
        <f>IF($L1063="None","",IF(ISERROR(VLOOKUP($L1063,Info!$B$4:$B$266,1,FALSE)),"",VLOOKUP($L1063,Info!$B$4:$L$266,4,FALSE)))</f>
        <v/>
      </c>
      <c r="AF1063" s="1" t="str">
        <f>IF($L1063="None","",IF(ISERROR(VLOOKUP($L1063,Info!$B$4:$B$266,1,FALSE)),"",VLOOKUP($L1063,Info!$B$4:$L$266,6,FALSE)))</f>
        <v/>
      </c>
      <c r="AG1063" s="1"/>
      <c r="AH1063" s="33" t="str" cm="1">
        <f t="array" ref="AH1063">IF(AND(L1063&lt;&gt;"",O1063&lt;&gt;"",R1063:S1063&lt;&gt;"",W1063:X1063&lt;&gt;"",Z1063:AA1063&lt;&gt;"",AC1063&lt;&gt;""),"Good","Bad")</f>
        <v>Bad</v>
      </c>
      <c r="AL1063" t="str" cm="1">
        <f t="array" ref="AL1063">IF(R1063&gt;0,_xlfn.IFS(COUNTIF($L$20:L1063,"&lt;&gt;")&lt;101,1,COUNTIF($L$20:L1063,"&lt;&gt;")&lt;201,2,COUNTIF($L$20:L1063,"&lt;&gt;")&lt;301,3,COUNTIF($L$20:L1063,"&lt;&gt;")&lt;401,4,COUNTIF($L$20:L1063,"&lt;&gt;")&lt;501,5,COUNTIF($L$20:L1063,"&lt;&gt;")&lt;601,6,COUNTIF($L$20:L1063,"&lt;&gt;")&lt;701,7,COUNTIF($L$20:L1063,"&lt;&gt;")&lt;801,8,COUNTIF($L$20:L1063,"&lt;&gt;")&lt;901,9,COUNTIF($L$20:L1063,"&lt;&gt;")&lt;1001,10,COUNTIF($L$20:L1063,"&lt;&gt;")&lt;1101,11,COUNTIF($L$20:L1063,"&lt;&gt;")&lt;1201,12,COUNTIF($L$20:L1063,"&lt;&gt;")&lt;1301,13,COUNTIF($L$20:L1063,"&lt;&gt;")&lt;1401,14,COUNTIF($L$20:L1063,"&lt;&gt;")&lt;1501,15,COUNTIF($L$20:L1063,"&lt;&gt;")&lt;1601,16,COUNTIF($L$20:L1063,"&lt;&gt;")&lt;1701,17,COUNTIF($L$20:L1063,"&lt;&gt;")&lt;1801,18,COUNTIF($L$20:L1063,"&lt;&gt;")&lt;1901,19,COUNTIF($L$20:L1063,"&lt;&gt;")&lt;2001,20,COUNTIF($L$20:L1063,"&lt;&gt;")&lt;2101,21,COUNTIF($L$20:L1063,"&lt;&gt;")&lt;2201,22,COUNTIF($L$20:L1063,"&lt;&gt;")&lt;2301,23,COUNTIF($L$20:L1063,"&lt;&gt;")&lt;2401,24,COUNTIF($L$20:L1063,"&lt;&gt;")&lt;2501,25,COUNTIF($L$20:L1063,"&lt;&gt;")&lt;2601,26,COUNTIF($L$20:L1063,"&lt;&gt;")&lt;2701,27,COUNTIF($L$20:L1063,"&lt;&gt;")&lt;2801,28,COUNTIF($L$20:L1063,"&lt;&gt;")&lt;2901,29,COUNTIF($L$20:L1063,"&lt;&gt;")&lt;3001,30),"")</f>
        <v/>
      </c>
      <c r="AM1063" t="str">
        <f t="shared" si="80"/>
        <v/>
      </c>
      <c r="AN1063" t="str">
        <f t="shared" si="84"/>
        <v/>
      </c>
      <c r="AP1063" t="str">
        <f t="shared" si="83"/>
        <v/>
      </c>
      <c r="AQ1063" t="str">
        <f>IF(AO1063="","",COUNTIFS(AM1063:$AM$3019,AO1063))</f>
        <v/>
      </c>
    </row>
    <row r="1064" spans="1:43" x14ac:dyDescent="0.25">
      <c r="A1064" s="6" t="str">
        <f>IF(COUNT($A$20:A1063)&lt;&gt;$B$4,IF(A1063="","",A1063+1),"")</f>
        <v/>
      </c>
      <c r="B1064" s="3"/>
      <c r="C1064" s="3"/>
      <c r="D1064" s="122"/>
      <c r="E1064" s="3"/>
      <c r="F1064" s="3"/>
      <c r="G1064" s="3"/>
      <c r="H1064" s="3"/>
      <c r="I1064" s="120"/>
      <c r="J1064" s="3"/>
      <c r="K1064" s="95" t="str" cm="1">
        <f t="array" ref="K1064">IF(OR($J$14 = "A",$J$14 = "B",$J$14 = "C"),IF(I1064="","",IF(LEN(I1064)&gt;2,_xlfn.IFS(ISNUMBER(SEARCH("_",I1064)),I1064,ISNUMBER(SEARCH(", ",I1064)),SUBSTITUTE(I1064,", ","_"),ISNUMBER(SEARCH("/ ",I1064)),SUBSTITUTE(I1064,"/ ","_"),ISNUMBER(SEARCH(",",I1064)),SUBSTITUTE(I1064,",","_"),ISNUMBER(SEARCH("/",I1064)),SUBSTITUTE(I1064,"/","_"),ISNUMBER(SEARCH("",I1064)),I1064),I1064)),IF(OR($J$14 = "J",$J$14 = "K"),"",IF(D1064="","",IF(LEN(D1064)&gt;2,_xlfn.IFS(ISNUMBER(SEARCH("_",D1064)),D1064,ISNUMBER(SEARCH(", ",D1064)),SUBSTITUTE(D1064,", ","_"),ISNUMBER(SEARCH("/ ",D1064)),SUBSTITUTE(D1064,"/ ","_"),ISNUMBER(SEARCH(",",D1064)),SUBSTITUTE(D1064,",","_"),ISNUMBER(SEARCH("/",D1064)),SUBSTITUTE(D1064,"/","_"),ISNUMBER(SEARCH("",D1064)),D1064),D1064))))</f>
        <v/>
      </c>
      <c r="L1064" s="1"/>
      <c r="M1064" s="1" t="str">
        <f t="shared" si="81"/>
        <v/>
      </c>
      <c r="N1064" s="94" t="str">
        <f>IF($L1064="None","",IF(ISERROR(VLOOKUP($L1064,Info!$B$4:$B$266,1,FALSE)),"",VLOOKUP($L1064,Info!$B$4:$L$266,5,FALSE)))</f>
        <v/>
      </c>
      <c r="O1064" s="94" t="str">
        <f>IF(K1064="","",IF(AND($J$12&lt;&gt;"ABC",N1064="3"),"BAC",IF(N1064="3","ABC",IF($J$12&lt;&gt;"ABC",IF($J$10="Standard",VLOOKUP(K1064,Info!$BE$4:$BF$481,2,FALSE),VLOOKUP(K1064,Info!$BI$4:$BJ$482,2,FALSE)),IF($J$10="Standard",VLOOKUP(K1064,Info!$AG$4:$AH$2994,2,FALSE),VLOOKUP(K1064,Info!$AK$4:$AL$2997,2,FALSE))))))</f>
        <v/>
      </c>
      <c r="P1064" s="94" t="str">
        <f>IF($L1064="None","",IF(ISERROR(VLOOKUP($L1064,Info!$B$4:$B$266,1,FALSE)),"",VLOOKUP($L1064,Info!$B$4:$L$266,3,FALSE)))</f>
        <v/>
      </c>
      <c r="Q1064" s="96" t="str">
        <f>IF($L1064="None","",IF(ISERROR(VLOOKUP($L1064,Info!$B$4:$B$266,1,FALSE)),"",VLOOKUP($L1064,Info!$B$4:$L$266,4,FALSE)))</f>
        <v/>
      </c>
      <c r="R1064" s="1"/>
      <c r="S1064" s="6" t="str">
        <f t="shared" si="82"/>
        <v/>
      </c>
      <c r="T1064" s="6" t="str">
        <f>IF($L1064="None","",IF(ISERROR(VLOOKUP($L1064,Info!$B$4:$B$266,1,FALSE)),"",VLOOKUP($L1064,Info!$B$4:$L$266,11,FALSE)))</f>
        <v/>
      </c>
      <c r="U1064" s="1"/>
      <c r="V1064" s="1"/>
      <c r="W1064" s="1"/>
      <c r="X1064" s="1" t="str">
        <f>IF($L1064="None","",IF(ISERROR(VLOOKUP($L1064,Info!$B$4:$B$266,1,FALSE)),"",IF(OR(W1064="Metallic Liquid Tight",W1064="Non-Metallic Liquid Tight",W1064="LSZH",W1064="Greenfield"),VLOOKUP($L1064,Info!$B$4:$L$266,7,FALSE),"N/A")))</f>
        <v/>
      </c>
      <c r="Y1064" s="1"/>
      <c r="Z1064" s="96" t="str">
        <f>IF($L1064="None","",IF(ISERROR(VLOOKUP($L1064,Info!$B$4:$B$266,1,FALSE)),"",VLOOKUP($L1064,Info!$B$4:$L$266,9,FALSE)))</f>
        <v/>
      </c>
      <c r="AA1064" s="96" t="str">
        <f>IF($L1064="None","",IF(ISERROR(VLOOKUP($L1064,Info!$B$4:$B$266,1,FALSE)),"",VLOOKUP($L1064,Info!$B$4:$L$266,8,FALSE)))</f>
        <v/>
      </c>
      <c r="AB1064" s="96" t="str">
        <f>IF($L1064="None","",IF(ISERROR(VLOOKUP($L1064,Info!$B$4:$B$266,1,FALSE)),"",VLOOKUP($L1064,Info!$B$4:$L$266,10,FALSE)))</f>
        <v/>
      </c>
      <c r="AC1064" s="1" t="str">
        <f>IF(W1064="SO Cable","Black,White",IF(O1064="","",IF(P1064="","",IF($J$12&lt;&gt;"ABC",IF(P1064&lt;="250",VLOOKUP(O1064,Info!$AZ$4:$BB$22,3,FALSE),VLOOKUP(O1064,Info!$AZ$23:$BB$39,3,FALSE)),IF(P1064&lt;="250",VLOOKUP(O1064,Info!$AO$4:$AQ$22,3,FALSE),VLOOKUP(O1064,Info!$AO$23:$AP$39,3,FALSE))))))</f>
        <v/>
      </c>
      <c r="AD1064" s="1"/>
      <c r="AE1064" s="1" t="str">
        <f>IF($L1064="None","",IF(ISERROR(VLOOKUP($L1064,Info!$B$4:$B$266,1,FALSE)),"",VLOOKUP($L1064,Info!$B$4:$L$266,4,FALSE)))</f>
        <v/>
      </c>
      <c r="AF1064" s="1" t="str">
        <f>IF($L1064="None","",IF(ISERROR(VLOOKUP($L1064,Info!$B$4:$B$266,1,FALSE)),"",VLOOKUP($L1064,Info!$B$4:$L$266,6,FALSE)))</f>
        <v/>
      </c>
      <c r="AG1064" s="1"/>
      <c r="AH1064" s="33" t="str" cm="1">
        <f t="array" ref="AH1064">IF(AND(L1064&lt;&gt;"",O1064&lt;&gt;"",R1064:S1064&lt;&gt;"",W1064:X1064&lt;&gt;"",Z1064:AA1064&lt;&gt;"",AC1064&lt;&gt;""),"Good","Bad")</f>
        <v>Bad</v>
      </c>
      <c r="AL1064" t="str" cm="1">
        <f t="array" ref="AL1064">IF(R1064&gt;0,_xlfn.IFS(COUNTIF($L$20:L1064,"&lt;&gt;")&lt;101,1,COUNTIF($L$20:L1064,"&lt;&gt;")&lt;201,2,COUNTIF($L$20:L1064,"&lt;&gt;")&lt;301,3,COUNTIF($L$20:L1064,"&lt;&gt;")&lt;401,4,COUNTIF($L$20:L1064,"&lt;&gt;")&lt;501,5,COUNTIF($L$20:L1064,"&lt;&gt;")&lt;601,6,COUNTIF($L$20:L1064,"&lt;&gt;")&lt;701,7,COUNTIF($L$20:L1064,"&lt;&gt;")&lt;801,8,COUNTIF($L$20:L1064,"&lt;&gt;")&lt;901,9,COUNTIF($L$20:L1064,"&lt;&gt;")&lt;1001,10,COUNTIF($L$20:L1064,"&lt;&gt;")&lt;1101,11,COUNTIF($L$20:L1064,"&lt;&gt;")&lt;1201,12,COUNTIF($L$20:L1064,"&lt;&gt;")&lt;1301,13,COUNTIF($L$20:L1064,"&lt;&gt;")&lt;1401,14,COUNTIF($L$20:L1064,"&lt;&gt;")&lt;1501,15,COUNTIF($L$20:L1064,"&lt;&gt;")&lt;1601,16,COUNTIF($L$20:L1064,"&lt;&gt;")&lt;1701,17,COUNTIF($L$20:L1064,"&lt;&gt;")&lt;1801,18,COUNTIF($L$20:L1064,"&lt;&gt;")&lt;1901,19,COUNTIF($L$20:L1064,"&lt;&gt;")&lt;2001,20,COUNTIF($L$20:L1064,"&lt;&gt;")&lt;2101,21,COUNTIF($L$20:L1064,"&lt;&gt;")&lt;2201,22,COUNTIF($L$20:L1064,"&lt;&gt;")&lt;2301,23,COUNTIF($L$20:L1064,"&lt;&gt;")&lt;2401,24,COUNTIF($L$20:L1064,"&lt;&gt;")&lt;2501,25,COUNTIF($L$20:L1064,"&lt;&gt;")&lt;2601,26,COUNTIF($L$20:L1064,"&lt;&gt;")&lt;2701,27,COUNTIF($L$20:L1064,"&lt;&gt;")&lt;2801,28,COUNTIF($L$20:L1064,"&lt;&gt;")&lt;2901,29,COUNTIF($L$20:L1064,"&lt;&gt;")&lt;3001,30),"")</f>
        <v/>
      </c>
      <c r="AM1064" t="str">
        <f t="shared" si="80"/>
        <v/>
      </c>
      <c r="AN1064" t="str">
        <f t="shared" si="84"/>
        <v/>
      </c>
      <c r="AP1064" t="str">
        <f t="shared" si="83"/>
        <v/>
      </c>
      <c r="AQ1064" t="str">
        <f>IF(AO1064="","",COUNTIFS(AM1064:$AM$3019,AO1064))</f>
        <v/>
      </c>
    </row>
    <row r="1065" spans="1:43" x14ac:dyDescent="0.25">
      <c r="A1065" s="6" t="str">
        <f>IF(COUNT($A$20:A1064)&lt;&gt;$B$4,IF(A1064="","",A1064+1),"")</f>
        <v/>
      </c>
      <c r="B1065" s="3"/>
      <c r="C1065" s="3"/>
      <c r="D1065" s="122"/>
      <c r="E1065" s="3"/>
      <c r="F1065" s="3"/>
      <c r="G1065" s="3"/>
      <c r="H1065" s="3"/>
      <c r="I1065" s="120"/>
      <c r="J1065" s="3"/>
      <c r="K1065" s="95" t="str" cm="1">
        <f t="array" ref="K1065">IF(OR($J$14 = "A",$J$14 = "B",$J$14 = "C"),IF(I1065="","",IF(LEN(I1065)&gt;2,_xlfn.IFS(ISNUMBER(SEARCH("_",I1065)),I1065,ISNUMBER(SEARCH(", ",I1065)),SUBSTITUTE(I1065,", ","_"),ISNUMBER(SEARCH("/ ",I1065)),SUBSTITUTE(I1065,"/ ","_"),ISNUMBER(SEARCH(",",I1065)),SUBSTITUTE(I1065,",","_"),ISNUMBER(SEARCH("/",I1065)),SUBSTITUTE(I1065,"/","_"),ISNUMBER(SEARCH("",I1065)),I1065),I1065)),IF(OR($J$14 = "J",$J$14 = "K"),"",IF(D1065="","",IF(LEN(D1065)&gt;2,_xlfn.IFS(ISNUMBER(SEARCH("_",D1065)),D1065,ISNUMBER(SEARCH(", ",D1065)),SUBSTITUTE(D1065,", ","_"),ISNUMBER(SEARCH("/ ",D1065)),SUBSTITUTE(D1065,"/ ","_"),ISNUMBER(SEARCH(",",D1065)),SUBSTITUTE(D1065,",","_"),ISNUMBER(SEARCH("/",D1065)),SUBSTITUTE(D1065,"/","_"),ISNUMBER(SEARCH("",D1065)),D1065),D1065))))</f>
        <v/>
      </c>
      <c r="L1065" s="1"/>
      <c r="M1065" s="1" t="str">
        <f t="shared" si="81"/>
        <v/>
      </c>
      <c r="N1065" s="94" t="str">
        <f>IF($L1065="None","",IF(ISERROR(VLOOKUP($L1065,Info!$B$4:$B$266,1,FALSE)),"",VLOOKUP($L1065,Info!$B$4:$L$266,5,FALSE)))</f>
        <v/>
      </c>
      <c r="O1065" s="94" t="str">
        <f>IF(K1065="","",IF(AND($J$12&lt;&gt;"ABC",N1065="3"),"BAC",IF(N1065="3","ABC",IF($J$12&lt;&gt;"ABC",IF($J$10="Standard",VLOOKUP(K1065,Info!$BE$4:$BF$481,2,FALSE),VLOOKUP(K1065,Info!$BI$4:$BJ$482,2,FALSE)),IF($J$10="Standard",VLOOKUP(K1065,Info!$AG$4:$AH$2994,2,FALSE),VLOOKUP(K1065,Info!$AK$4:$AL$2997,2,FALSE))))))</f>
        <v/>
      </c>
      <c r="P1065" s="94" t="str">
        <f>IF($L1065="None","",IF(ISERROR(VLOOKUP($L1065,Info!$B$4:$B$266,1,FALSE)),"",VLOOKUP($L1065,Info!$B$4:$L$266,3,FALSE)))</f>
        <v/>
      </c>
      <c r="Q1065" s="96" t="str">
        <f>IF($L1065="None","",IF(ISERROR(VLOOKUP($L1065,Info!$B$4:$B$266,1,FALSE)),"",VLOOKUP($L1065,Info!$B$4:$L$266,4,FALSE)))</f>
        <v/>
      </c>
      <c r="R1065" s="1"/>
      <c r="S1065" s="6" t="str">
        <f t="shared" si="82"/>
        <v/>
      </c>
      <c r="T1065" s="6" t="str">
        <f>IF($L1065="None","",IF(ISERROR(VLOOKUP($L1065,Info!$B$4:$B$266,1,FALSE)),"",VLOOKUP($L1065,Info!$B$4:$L$266,11,FALSE)))</f>
        <v/>
      </c>
      <c r="U1065" s="1"/>
      <c r="V1065" s="1"/>
      <c r="W1065" s="1"/>
      <c r="X1065" s="1" t="str">
        <f>IF($L1065="None","",IF(ISERROR(VLOOKUP($L1065,Info!$B$4:$B$266,1,FALSE)),"",IF(OR(W1065="Metallic Liquid Tight",W1065="Non-Metallic Liquid Tight",W1065="LSZH",W1065="Greenfield"),VLOOKUP($L1065,Info!$B$4:$L$266,7,FALSE),"N/A")))</f>
        <v/>
      </c>
      <c r="Y1065" s="1"/>
      <c r="Z1065" s="96" t="str">
        <f>IF($L1065="None","",IF(ISERROR(VLOOKUP($L1065,Info!$B$4:$B$266,1,FALSE)),"",VLOOKUP($L1065,Info!$B$4:$L$266,9,FALSE)))</f>
        <v/>
      </c>
      <c r="AA1065" s="96" t="str">
        <f>IF($L1065="None","",IF(ISERROR(VLOOKUP($L1065,Info!$B$4:$B$266,1,FALSE)),"",VLOOKUP($L1065,Info!$B$4:$L$266,8,FALSE)))</f>
        <v/>
      </c>
      <c r="AB1065" s="96" t="str">
        <f>IF($L1065="None","",IF(ISERROR(VLOOKUP($L1065,Info!$B$4:$B$266,1,FALSE)),"",VLOOKUP($L1065,Info!$B$4:$L$266,10,FALSE)))</f>
        <v/>
      </c>
      <c r="AC1065" s="1" t="str">
        <f>IF(W1065="SO Cable","Black,White",IF(O1065="","",IF(P1065="","",IF($J$12&lt;&gt;"ABC",IF(P1065&lt;="250",VLOOKUP(O1065,Info!$AZ$4:$BB$22,3,FALSE),VLOOKUP(O1065,Info!$AZ$23:$BB$39,3,FALSE)),IF(P1065&lt;="250",VLOOKUP(O1065,Info!$AO$4:$AQ$22,3,FALSE),VLOOKUP(O1065,Info!$AO$23:$AP$39,3,FALSE))))))</f>
        <v/>
      </c>
      <c r="AD1065" s="1"/>
      <c r="AE1065" s="1" t="str">
        <f>IF($L1065="None","",IF(ISERROR(VLOOKUP($L1065,Info!$B$4:$B$266,1,FALSE)),"",VLOOKUP($L1065,Info!$B$4:$L$266,4,FALSE)))</f>
        <v/>
      </c>
      <c r="AF1065" s="1" t="str">
        <f>IF($L1065="None","",IF(ISERROR(VLOOKUP($L1065,Info!$B$4:$B$266,1,FALSE)),"",VLOOKUP($L1065,Info!$B$4:$L$266,6,FALSE)))</f>
        <v/>
      </c>
      <c r="AG1065" s="1"/>
      <c r="AH1065" s="33" t="str" cm="1">
        <f t="array" ref="AH1065">IF(AND(L1065&lt;&gt;"",O1065&lt;&gt;"",R1065:S1065&lt;&gt;"",W1065:X1065&lt;&gt;"",Z1065:AA1065&lt;&gt;"",AC1065&lt;&gt;""),"Good","Bad")</f>
        <v>Bad</v>
      </c>
      <c r="AL1065" t="str" cm="1">
        <f t="array" ref="AL1065">IF(R1065&gt;0,_xlfn.IFS(COUNTIF($L$20:L1065,"&lt;&gt;")&lt;101,1,COUNTIF($L$20:L1065,"&lt;&gt;")&lt;201,2,COUNTIF($L$20:L1065,"&lt;&gt;")&lt;301,3,COUNTIF($L$20:L1065,"&lt;&gt;")&lt;401,4,COUNTIF($L$20:L1065,"&lt;&gt;")&lt;501,5,COUNTIF($L$20:L1065,"&lt;&gt;")&lt;601,6,COUNTIF($L$20:L1065,"&lt;&gt;")&lt;701,7,COUNTIF($L$20:L1065,"&lt;&gt;")&lt;801,8,COUNTIF($L$20:L1065,"&lt;&gt;")&lt;901,9,COUNTIF($L$20:L1065,"&lt;&gt;")&lt;1001,10,COUNTIF($L$20:L1065,"&lt;&gt;")&lt;1101,11,COUNTIF($L$20:L1065,"&lt;&gt;")&lt;1201,12,COUNTIF($L$20:L1065,"&lt;&gt;")&lt;1301,13,COUNTIF($L$20:L1065,"&lt;&gt;")&lt;1401,14,COUNTIF($L$20:L1065,"&lt;&gt;")&lt;1501,15,COUNTIF($L$20:L1065,"&lt;&gt;")&lt;1601,16,COUNTIF($L$20:L1065,"&lt;&gt;")&lt;1701,17,COUNTIF($L$20:L1065,"&lt;&gt;")&lt;1801,18,COUNTIF($L$20:L1065,"&lt;&gt;")&lt;1901,19,COUNTIF($L$20:L1065,"&lt;&gt;")&lt;2001,20,COUNTIF($L$20:L1065,"&lt;&gt;")&lt;2101,21,COUNTIF($L$20:L1065,"&lt;&gt;")&lt;2201,22,COUNTIF($L$20:L1065,"&lt;&gt;")&lt;2301,23,COUNTIF($L$20:L1065,"&lt;&gt;")&lt;2401,24,COUNTIF($L$20:L1065,"&lt;&gt;")&lt;2501,25,COUNTIF($L$20:L1065,"&lt;&gt;")&lt;2601,26,COUNTIF($L$20:L1065,"&lt;&gt;")&lt;2701,27,COUNTIF($L$20:L1065,"&lt;&gt;")&lt;2801,28,COUNTIF($L$20:L1065,"&lt;&gt;")&lt;2901,29,COUNTIF($L$20:L1065,"&lt;&gt;")&lt;3001,30),"")</f>
        <v/>
      </c>
      <c r="AM1065" t="str">
        <f t="shared" si="80"/>
        <v/>
      </c>
      <c r="AN1065" t="str">
        <f t="shared" si="84"/>
        <v/>
      </c>
      <c r="AP1065" t="str">
        <f t="shared" si="83"/>
        <v/>
      </c>
      <c r="AQ1065" t="str">
        <f>IF(AO1065="","",COUNTIFS(AM1065:$AM$3019,AO1065))</f>
        <v/>
      </c>
    </row>
    <row r="1066" spans="1:43" x14ac:dyDescent="0.25">
      <c r="A1066" s="6" t="str">
        <f>IF(COUNT($A$20:A1065)&lt;&gt;$B$4,IF(A1065="","",A1065+1),"")</f>
        <v/>
      </c>
      <c r="B1066" s="3"/>
      <c r="C1066" s="3"/>
      <c r="D1066" s="122"/>
      <c r="E1066" s="3"/>
      <c r="F1066" s="3"/>
      <c r="G1066" s="3"/>
      <c r="H1066" s="3"/>
      <c r="I1066" s="120"/>
      <c r="J1066" s="3"/>
      <c r="K1066" s="95" t="str" cm="1">
        <f t="array" ref="K1066">IF(OR($J$14 = "A",$J$14 = "B",$J$14 = "C"),IF(I1066="","",IF(LEN(I1066)&gt;2,_xlfn.IFS(ISNUMBER(SEARCH("_",I1066)),I1066,ISNUMBER(SEARCH(", ",I1066)),SUBSTITUTE(I1066,", ","_"),ISNUMBER(SEARCH("/ ",I1066)),SUBSTITUTE(I1066,"/ ","_"),ISNUMBER(SEARCH(",",I1066)),SUBSTITUTE(I1066,",","_"),ISNUMBER(SEARCH("/",I1066)),SUBSTITUTE(I1066,"/","_"),ISNUMBER(SEARCH("",I1066)),I1066),I1066)),IF(OR($J$14 = "J",$J$14 = "K"),"",IF(D1066="","",IF(LEN(D1066)&gt;2,_xlfn.IFS(ISNUMBER(SEARCH("_",D1066)),D1066,ISNUMBER(SEARCH(", ",D1066)),SUBSTITUTE(D1066,", ","_"),ISNUMBER(SEARCH("/ ",D1066)),SUBSTITUTE(D1066,"/ ","_"),ISNUMBER(SEARCH(",",D1066)),SUBSTITUTE(D1066,",","_"),ISNUMBER(SEARCH("/",D1066)),SUBSTITUTE(D1066,"/","_"),ISNUMBER(SEARCH("",D1066)),D1066),D1066))))</f>
        <v/>
      </c>
      <c r="L1066" s="1"/>
      <c r="M1066" s="1" t="str">
        <f t="shared" si="81"/>
        <v/>
      </c>
      <c r="N1066" s="94" t="str">
        <f>IF($L1066="None","",IF(ISERROR(VLOOKUP($L1066,Info!$B$4:$B$266,1,FALSE)),"",VLOOKUP($L1066,Info!$B$4:$L$266,5,FALSE)))</f>
        <v/>
      </c>
      <c r="O1066" s="94" t="str">
        <f>IF(K1066="","",IF(AND($J$12&lt;&gt;"ABC",N1066="3"),"BAC",IF(N1066="3","ABC",IF($J$12&lt;&gt;"ABC",IF($J$10="Standard",VLOOKUP(K1066,Info!$BE$4:$BF$481,2,FALSE),VLOOKUP(K1066,Info!$BI$4:$BJ$482,2,FALSE)),IF($J$10="Standard",VLOOKUP(K1066,Info!$AG$4:$AH$2994,2,FALSE),VLOOKUP(K1066,Info!$AK$4:$AL$2997,2,FALSE))))))</f>
        <v/>
      </c>
      <c r="P1066" s="94" t="str">
        <f>IF($L1066="None","",IF(ISERROR(VLOOKUP($L1066,Info!$B$4:$B$266,1,FALSE)),"",VLOOKUP($L1066,Info!$B$4:$L$266,3,FALSE)))</f>
        <v/>
      </c>
      <c r="Q1066" s="96" t="str">
        <f>IF($L1066="None","",IF(ISERROR(VLOOKUP($L1066,Info!$B$4:$B$266,1,FALSE)),"",VLOOKUP($L1066,Info!$B$4:$L$266,4,FALSE)))</f>
        <v/>
      </c>
      <c r="R1066" s="1"/>
      <c r="S1066" s="6" t="str">
        <f t="shared" si="82"/>
        <v/>
      </c>
      <c r="T1066" s="6" t="str">
        <f>IF($L1066="None","",IF(ISERROR(VLOOKUP($L1066,Info!$B$4:$B$266,1,FALSE)),"",VLOOKUP($L1066,Info!$B$4:$L$266,11,FALSE)))</f>
        <v/>
      </c>
      <c r="U1066" s="1"/>
      <c r="V1066" s="1"/>
      <c r="W1066" s="1"/>
      <c r="X1066" s="1" t="str">
        <f>IF($L1066="None","",IF(ISERROR(VLOOKUP($L1066,Info!$B$4:$B$266,1,FALSE)),"",IF(OR(W1066="Metallic Liquid Tight",W1066="Non-Metallic Liquid Tight",W1066="LSZH",W1066="Greenfield"),VLOOKUP($L1066,Info!$B$4:$L$266,7,FALSE),"N/A")))</f>
        <v/>
      </c>
      <c r="Y1066" s="1"/>
      <c r="Z1066" s="96" t="str">
        <f>IF($L1066="None","",IF(ISERROR(VLOOKUP($L1066,Info!$B$4:$B$266,1,FALSE)),"",VLOOKUP($L1066,Info!$B$4:$L$266,9,FALSE)))</f>
        <v/>
      </c>
      <c r="AA1066" s="96" t="str">
        <f>IF($L1066="None","",IF(ISERROR(VLOOKUP($L1066,Info!$B$4:$B$266,1,FALSE)),"",VLOOKUP($L1066,Info!$B$4:$L$266,8,FALSE)))</f>
        <v/>
      </c>
      <c r="AB1066" s="96" t="str">
        <f>IF($L1066="None","",IF(ISERROR(VLOOKUP($L1066,Info!$B$4:$B$266,1,FALSE)),"",VLOOKUP($L1066,Info!$B$4:$L$266,10,FALSE)))</f>
        <v/>
      </c>
      <c r="AC1066" s="1" t="str">
        <f>IF(W1066="SO Cable","Black,White",IF(O1066="","",IF(P1066="","",IF($J$12&lt;&gt;"ABC",IF(P1066&lt;="250",VLOOKUP(O1066,Info!$AZ$4:$BB$22,3,FALSE),VLOOKUP(O1066,Info!$AZ$23:$BB$39,3,FALSE)),IF(P1066&lt;="250",VLOOKUP(O1066,Info!$AO$4:$AQ$22,3,FALSE),VLOOKUP(O1066,Info!$AO$23:$AP$39,3,FALSE))))))</f>
        <v/>
      </c>
      <c r="AD1066" s="1"/>
      <c r="AE1066" s="1" t="str">
        <f>IF($L1066="None","",IF(ISERROR(VLOOKUP($L1066,Info!$B$4:$B$266,1,FALSE)),"",VLOOKUP($L1066,Info!$B$4:$L$266,4,FALSE)))</f>
        <v/>
      </c>
      <c r="AF1066" s="1" t="str">
        <f>IF($L1066="None","",IF(ISERROR(VLOOKUP($L1066,Info!$B$4:$B$266,1,FALSE)),"",VLOOKUP($L1066,Info!$B$4:$L$266,6,FALSE)))</f>
        <v/>
      </c>
      <c r="AG1066" s="1"/>
      <c r="AH1066" s="33" t="str" cm="1">
        <f t="array" ref="AH1066">IF(AND(L1066&lt;&gt;"",O1066&lt;&gt;"",R1066:S1066&lt;&gt;"",W1066:X1066&lt;&gt;"",Z1066:AA1066&lt;&gt;"",AC1066&lt;&gt;""),"Good","Bad")</f>
        <v>Bad</v>
      </c>
      <c r="AL1066" t="str" cm="1">
        <f t="array" ref="AL1066">IF(R1066&gt;0,_xlfn.IFS(COUNTIF($L$20:L1066,"&lt;&gt;")&lt;101,1,COUNTIF($L$20:L1066,"&lt;&gt;")&lt;201,2,COUNTIF($L$20:L1066,"&lt;&gt;")&lt;301,3,COUNTIF($L$20:L1066,"&lt;&gt;")&lt;401,4,COUNTIF($L$20:L1066,"&lt;&gt;")&lt;501,5,COUNTIF($L$20:L1066,"&lt;&gt;")&lt;601,6,COUNTIF($L$20:L1066,"&lt;&gt;")&lt;701,7,COUNTIF($L$20:L1066,"&lt;&gt;")&lt;801,8,COUNTIF($L$20:L1066,"&lt;&gt;")&lt;901,9,COUNTIF($L$20:L1066,"&lt;&gt;")&lt;1001,10,COUNTIF($L$20:L1066,"&lt;&gt;")&lt;1101,11,COUNTIF($L$20:L1066,"&lt;&gt;")&lt;1201,12,COUNTIF($L$20:L1066,"&lt;&gt;")&lt;1301,13,COUNTIF($L$20:L1066,"&lt;&gt;")&lt;1401,14,COUNTIF($L$20:L1066,"&lt;&gt;")&lt;1501,15,COUNTIF($L$20:L1066,"&lt;&gt;")&lt;1601,16,COUNTIF($L$20:L1066,"&lt;&gt;")&lt;1701,17,COUNTIF($L$20:L1066,"&lt;&gt;")&lt;1801,18,COUNTIF($L$20:L1066,"&lt;&gt;")&lt;1901,19,COUNTIF($L$20:L1066,"&lt;&gt;")&lt;2001,20,COUNTIF($L$20:L1066,"&lt;&gt;")&lt;2101,21,COUNTIF($L$20:L1066,"&lt;&gt;")&lt;2201,22,COUNTIF($L$20:L1066,"&lt;&gt;")&lt;2301,23,COUNTIF($L$20:L1066,"&lt;&gt;")&lt;2401,24,COUNTIF($L$20:L1066,"&lt;&gt;")&lt;2501,25,COUNTIF($L$20:L1066,"&lt;&gt;")&lt;2601,26,COUNTIF($L$20:L1066,"&lt;&gt;")&lt;2701,27,COUNTIF($L$20:L1066,"&lt;&gt;")&lt;2801,28,COUNTIF($L$20:L1066,"&lt;&gt;")&lt;2901,29,COUNTIF($L$20:L1066,"&lt;&gt;")&lt;3001,30),"")</f>
        <v/>
      </c>
      <c r="AM1066" t="str">
        <f t="shared" si="80"/>
        <v/>
      </c>
      <c r="AN1066" t="str">
        <f t="shared" si="84"/>
        <v/>
      </c>
      <c r="AP1066" t="str">
        <f t="shared" si="83"/>
        <v/>
      </c>
      <c r="AQ1066" t="str">
        <f>IF(AO1066="","",COUNTIFS(AM1066:$AM$3019,AO1066))</f>
        <v/>
      </c>
    </row>
    <row r="1067" spans="1:43" x14ac:dyDescent="0.25">
      <c r="A1067" s="6" t="str">
        <f>IF(COUNT($A$20:A1066)&lt;&gt;$B$4,IF(A1066="","",A1066+1),"")</f>
        <v/>
      </c>
      <c r="B1067" s="3"/>
      <c r="C1067" s="3"/>
      <c r="D1067" s="122"/>
      <c r="E1067" s="3"/>
      <c r="F1067" s="3"/>
      <c r="G1067" s="3"/>
      <c r="H1067" s="3"/>
      <c r="I1067" s="120"/>
      <c r="J1067" s="3"/>
      <c r="K1067" s="95" t="str" cm="1">
        <f t="array" ref="K1067">IF(OR($J$14 = "A",$J$14 = "B",$J$14 = "C"),IF(I1067="","",IF(LEN(I1067)&gt;2,_xlfn.IFS(ISNUMBER(SEARCH("_",I1067)),I1067,ISNUMBER(SEARCH(", ",I1067)),SUBSTITUTE(I1067,", ","_"),ISNUMBER(SEARCH("/ ",I1067)),SUBSTITUTE(I1067,"/ ","_"),ISNUMBER(SEARCH(",",I1067)),SUBSTITUTE(I1067,",","_"),ISNUMBER(SEARCH("/",I1067)),SUBSTITUTE(I1067,"/","_"),ISNUMBER(SEARCH("",I1067)),I1067),I1067)),IF(OR($J$14 = "J",$J$14 = "K"),"",IF(D1067="","",IF(LEN(D1067)&gt;2,_xlfn.IFS(ISNUMBER(SEARCH("_",D1067)),D1067,ISNUMBER(SEARCH(", ",D1067)),SUBSTITUTE(D1067,", ","_"),ISNUMBER(SEARCH("/ ",D1067)),SUBSTITUTE(D1067,"/ ","_"),ISNUMBER(SEARCH(",",D1067)),SUBSTITUTE(D1067,",","_"),ISNUMBER(SEARCH("/",D1067)),SUBSTITUTE(D1067,"/","_"),ISNUMBER(SEARCH("",D1067)),D1067),D1067))))</f>
        <v/>
      </c>
      <c r="L1067" s="1"/>
      <c r="M1067" s="1" t="str">
        <f t="shared" si="81"/>
        <v/>
      </c>
      <c r="N1067" s="94" t="str">
        <f>IF($L1067="None","",IF(ISERROR(VLOOKUP($L1067,Info!$B$4:$B$266,1,FALSE)),"",VLOOKUP($L1067,Info!$B$4:$L$266,5,FALSE)))</f>
        <v/>
      </c>
      <c r="O1067" s="94" t="str">
        <f>IF(K1067="","",IF(AND($J$12&lt;&gt;"ABC",N1067="3"),"BAC",IF(N1067="3","ABC",IF($J$12&lt;&gt;"ABC",IF($J$10="Standard",VLOOKUP(K1067,Info!$BE$4:$BF$481,2,FALSE),VLOOKUP(K1067,Info!$BI$4:$BJ$482,2,FALSE)),IF($J$10="Standard",VLOOKUP(K1067,Info!$AG$4:$AH$2994,2,FALSE),VLOOKUP(K1067,Info!$AK$4:$AL$2997,2,FALSE))))))</f>
        <v/>
      </c>
      <c r="P1067" s="94" t="str">
        <f>IF($L1067="None","",IF(ISERROR(VLOOKUP($L1067,Info!$B$4:$B$266,1,FALSE)),"",VLOOKUP($L1067,Info!$B$4:$L$266,3,FALSE)))</f>
        <v/>
      </c>
      <c r="Q1067" s="96" t="str">
        <f>IF($L1067="None","",IF(ISERROR(VLOOKUP($L1067,Info!$B$4:$B$266,1,FALSE)),"",VLOOKUP($L1067,Info!$B$4:$L$266,4,FALSE)))</f>
        <v/>
      </c>
      <c r="R1067" s="1"/>
      <c r="S1067" s="6" t="str">
        <f t="shared" si="82"/>
        <v/>
      </c>
      <c r="T1067" s="6" t="str">
        <f>IF($L1067="None","",IF(ISERROR(VLOOKUP($L1067,Info!$B$4:$B$266,1,FALSE)),"",VLOOKUP($L1067,Info!$B$4:$L$266,11,FALSE)))</f>
        <v/>
      </c>
      <c r="U1067" s="1"/>
      <c r="V1067" s="1"/>
      <c r="W1067" s="1"/>
      <c r="X1067" s="1" t="str">
        <f>IF($L1067="None","",IF(ISERROR(VLOOKUP($L1067,Info!$B$4:$B$266,1,FALSE)),"",IF(OR(W1067="Metallic Liquid Tight",W1067="Non-Metallic Liquid Tight",W1067="LSZH",W1067="Greenfield"),VLOOKUP($L1067,Info!$B$4:$L$266,7,FALSE),"N/A")))</f>
        <v/>
      </c>
      <c r="Y1067" s="1"/>
      <c r="Z1067" s="96" t="str">
        <f>IF($L1067="None","",IF(ISERROR(VLOOKUP($L1067,Info!$B$4:$B$266,1,FALSE)),"",VLOOKUP($L1067,Info!$B$4:$L$266,9,FALSE)))</f>
        <v/>
      </c>
      <c r="AA1067" s="96" t="str">
        <f>IF($L1067="None","",IF(ISERROR(VLOOKUP($L1067,Info!$B$4:$B$266,1,FALSE)),"",VLOOKUP($L1067,Info!$B$4:$L$266,8,FALSE)))</f>
        <v/>
      </c>
      <c r="AB1067" s="96" t="str">
        <f>IF($L1067="None","",IF(ISERROR(VLOOKUP($L1067,Info!$B$4:$B$266,1,FALSE)),"",VLOOKUP($L1067,Info!$B$4:$L$266,10,FALSE)))</f>
        <v/>
      </c>
      <c r="AC1067" s="1" t="str">
        <f>IF(W1067="SO Cable","Black,White",IF(O1067="","",IF(P1067="","",IF($J$12&lt;&gt;"ABC",IF(P1067&lt;="250",VLOOKUP(O1067,Info!$AZ$4:$BB$22,3,FALSE),VLOOKUP(O1067,Info!$AZ$23:$BB$39,3,FALSE)),IF(P1067&lt;="250",VLOOKUP(O1067,Info!$AO$4:$AQ$22,3,FALSE),VLOOKUP(O1067,Info!$AO$23:$AP$39,3,FALSE))))))</f>
        <v/>
      </c>
      <c r="AD1067" s="1"/>
      <c r="AE1067" s="1" t="str">
        <f>IF($L1067="None","",IF(ISERROR(VLOOKUP($L1067,Info!$B$4:$B$266,1,FALSE)),"",VLOOKUP($L1067,Info!$B$4:$L$266,4,FALSE)))</f>
        <v/>
      </c>
      <c r="AF1067" s="1" t="str">
        <f>IF($L1067="None","",IF(ISERROR(VLOOKUP($L1067,Info!$B$4:$B$266,1,FALSE)),"",VLOOKUP($L1067,Info!$B$4:$L$266,6,FALSE)))</f>
        <v/>
      </c>
      <c r="AG1067" s="1"/>
      <c r="AH1067" s="33" t="str" cm="1">
        <f t="array" ref="AH1067">IF(AND(L1067&lt;&gt;"",O1067&lt;&gt;"",R1067:S1067&lt;&gt;"",W1067:X1067&lt;&gt;"",Z1067:AA1067&lt;&gt;"",AC1067&lt;&gt;""),"Good","Bad")</f>
        <v>Bad</v>
      </c>
      <c r="AL1067" t="str" cm="1">
        <f t="array" ref="AL1067">IF(R1067&gt;0,_xlfn.IFS(COUNTIF($L$20:L1067,"&lt;&gt;")&lt;101,1,COUNTIF($L$20:L1067,"&lt;&gt;")&lt;201,2,COUNTIF($L$20:L1067,"&lt;&gt;")&lt;301,3,COUNTIF($L$20:L1067,"&lt;&gt;")&lt;401,4,COUNTIF($L$20:L1067,"&lt;&gt;")&lt;501,5,COUNTIF($L$20:L1067,"&lt;&gt;")&lt;601,6,COUNTIF($L$20:L1067,"&lt;&gt;")&lt;701,7,COUNTIF($L$20:L1067,"&lt;&gt;")&lt;801,8,COUNTIF($L$20:L1067,"&lt;&gt;")&lt;901,9,COUNTIF($L$20:L1067,"&lt;&gt;")&lt;1001,10,COUNTIF($L$20:L1067,"&lt;&gt;")&lt;1101,11,COUNTIF($L$20:L1067,"&lt;&gt;")&lt;1201,12,COUNTIF($L$20:L1067,"&lt;&gt;")&lt;1301,13,COUNTIF($L$20:L1067,"&lt;&gt;")&lt;1401,14,COUNTIF($L$20:L1067,"&lt;&gt;")&lt;1501,15,COUNTIF($L$20:L1067,"&lt;&gt;")&lt;1601,16,COUNTIF($L$20:L1067,"&lt;&gt;")&lt;1701,17,COUNTIF($L$20:L1067,"&lt;&gt;")&lt;1801,18,COUNTIF($L$20:L1067,"&lt;&gt;")&lt;1901,19,COUNTIF($L$20:L1067,"&lt;&gt;")&lt;2001,20,COUNTIF($L$20:L1067,"&lt;&gt;")&lt;2101,21,COUNTIF($L$20:L1067,"&lt;&gt;")&lt;2201,22,COUNTIF($L$20:L1067,"&lt;&gt;")&lt;2301,23,COUNTIF($L$20:L1067,"&lt;&gt;")&lt;2401,24,COUNTIF($L$20:L1067,"&lt;&gt;")&lt;2501,25,COUNTIF($L$20:L1067,"&lt;&gt;")&lt;2601,26,COUNTIF($L$20:L1067,"&lt;&gt;")&lt;2701,27,COUNTIF($L$20:L1067,"&lt;&gt;")&lt;2801,28,COUNTIF($L$20:L1067,"&lt;&gt;")&lt;2901,29,COUNTIF($L$20:L1067,"&lt;&gt;")&lt;3001,30),"")</f>
        <v/>
      </c>
      <c r="AM1067" t="str">
        <f t="shared" si="80"/>
        <v/>
      </c>
      <c r="AN1067" t="str">
        <f t="shared" si="84"/>
        <v/>
      </c>
      <c r="AP1067" t="str">
        <f t="shared" si="83"/>
        <v/>
      </c>
      <c r="AQ1067" t="str">
        <f>IF(AO1067="","",COUNTIFS(AM1067:$AM$3019,AO1067))</f>
        <v/>
      </c>
    </row>
    <row r="1068" spans="1:43" x14ac:dyDescent="0.25">
      <c r="A1068" s="6" t="str">
        <f>IF(COUNT($A$20:A1067)&lt;&gt;$B$4,IF(A1067="","",A1067+1),"")</f>
        <v/>
      </c>
      <c r="B1068" s="3"/>
      <c r="C1068" s="3"/>
      <c r="D1068" s="122"/>
      <c r="E1068" s="3"/>
      <c r="F1068" s="3"/>
      <c r="G1068" s="3"/>
      <c r="H1068" s="3"/>
      <c r="I1068" s="120"/>
      <c r="J1068" s="3"/>
      <c r="K1068" s="95" t="str" cm="1">
        <f t="array" ref="K1068">IF(OR($J$14 = "A",$J$14 = "B",$J$14 = "C"),IF(I1068="","",IF(LEN(I1068)&gt;2,_xlfn.IFS(ISNUMBER(SEARCH("_",I1068)),I1068,ISNUMBER(SEARCH(", ",I1068)),SUBSTITUTE(I1068,", ","_"),ISNUMBER(SEARCH("/ ",I1068)),SUBSTITUTE(I1068,"/ ","_"),ISNUMBER(SEARCH(",",I1068)),SUBSTITUTE(I1068,",","_"),ISNUMBER(SEARCH("/",I1068)),SUBSTITUTE(I1068,"/","_"),ISNUMBER(SEARCH("",I1068)),I1068),I1068)),IF(OR($J$14 = "J",$J$14 = "K"),"",IF(D1068="","",IF(LEN(D1068)&gt;2,_xlfn.IFS(ISNUMBER(SEARCH("_",D1068)),D1068,ISNUMBER(SEARCH(", ",D1068)),SUBSTITUTE(D1068,", ","_"),ISNUMBER(SEARCH("/ ",D1068)),SUBSTITUTE(D1068,"/ ","_"),ISNUMBER(SEARCH(",",D1068)),SUBSTITUTE(D1068,",","_"),ISNUMBER(SEARCH("/",D1068)),SUBSTITUTE(D1068,"/","_"),ISNUMBER(SEARCH("",D1068)),D1068),D1068))))</f>
        <v/>
      </c>
      <c r="L1068" s="1"/>
      <c r="M1068" s="1" t="str">
        <f t="shared" si="81"/>
        <v/>
      </c>
      <c r="N1068" s="94" t="str">
        <f>IF($L1068="None","",IF(ISERROR(VLOOKUP($L1068,Info!$B$4:$B$266,1,FALSE)),"",VLOOKUP($L1068,Info!$B$4:$L$266,5,FALSE)))</f>
        <v/>
      </c>
      <c r="O1068" s="94" t="str">
        <f>IF(K1068="","",IF(AND($J$12&lt;&gt;"ABC",N1068="3"),"BAC",IF(N1068="3","ABC",IF($J$12&lt;&gt;"ABC",IF($J$10="Standard",VLOOKUP(K1068,Info!$BE$4:$BF$481,2,FALSE),VLOOKUP(K1068,Info!$BI$4:$BJ$482,2,FALSE)),IF($J$10="Standard",VLOOKUP(K1068,Info!$AG$4:$AH$2994,2,FALSE),VLOOKUP(K1068,Info!$AK$4:$AL$2997,2,FALSE))))))</f>
        <v/>
      </c>
      <c r="P1068" s="94" t="str">
        <f>IF($L1068="None","",IF(ISERROR(VLOOKUP($L1068,Info!$B$4:$B$266,1,FALSE)),"",VLOOKUP($L1068,Info!$B$4:$L$266,3,FALSE)))</f>
        <v/>
      </c>
      <c r="Q1068" s="96" t="str">
        <f>IF($L1068="None","",IF(ISERROR(VLOOKUP($L1068,Info!$B$4:$B$266,1,FALSE)),"",VLOOKUP($L1068,Info!$B$4:$L$266,4,FALSE)))</f>
        <v/>
      </c>
      <c r="R1068" s="1"/>
      <c r="S1068" s="6" t="str">
        <f t="shared" si="82"/>
        <v/>
      </c>
      <c r="T1068" s="6" t="str">
        <f>IF($L1068="None","",IF(ISERROR(VLOOKUP($L1068,Info!$B$4:$B$266,1,FALSE)),"",VLOOKUP($L1068,Info!$B$4:$L$266,11,FALSE)))</f>
        <v/>
      </c>
      <c r="U1068" s="1"/>
      <c r="V1068" s="1"/>
      <c r="W1068" s="1"/>
      <c r="X1068" s="1" t="str">
        <f>IF($L1068="None","",IF(ISERROR(VLOOKUP($L1068,Info!$B$4:$B$266,1,FALSE)),"",IF(OR(W1068="Metallic Liquid Tight",W1068="Non-Metallic Liquid Tight",W1068="LSZH",W1068="Greenfield"),VLOOKUP($L1068,Info!$B$4:$L$266,7,FALSE),"N/A")))</f>
        <v/>
      </c>
      <c r="Y1068" s="1"/>
      <c r="Z1068" s="96" t="str">
        <f>IF($L1068="None","",IF(ISERROR(VLOOKUP($L1068,Info!$B$4:$B$266,1,FALSE)),"",VLOOKUP($L1068,Info!$B$4:$L$266,9,FALSE)))</f>
        <v/>
      </c>
      <c r="AA1068" s="96" t="str">
        <f>IF($L1068="None","",IF(ISERROR(VLOOKUP($L1068,Info!$B$4:$B$266,1,FALSE)),"",VLOOKUP($L1068,Info!$B$4:$L$266,8,FALSE)))</f>
        <v/>
      </c>
      <c r="AB1068" s="96" t="str">
        <f>IF($L1068="None","",IF(ISERROR(VLOOKUP($L1068,Info!$B$4:$B$266,1,FALSE)),"",VLOOKUP($L1068,Info!$B$4:$L$266,10,FALSE)))</f>
        <v/>
      </c>
      <c r="AC1068" s="1" t="str">
        <f>IF(W1068="SO Cable","Black,White",IF(O1068="","",IF(P1068="","",IF($J$12&lt;&gt;"ABC",IF(P1068&lt;="250",VLOOKUP(O1068,Info!$AZ$4:$BB$22,3,FALSE),VLOOKUP(O1068,Info!$AZ$23:$BB$39,3,FALSE)),IF(P1068&lt;="250",VLOOKUP(O1068,Info!$AO$4:$AQ$22,3,FALSE),VLOOKUP(O1068,Info!$AO$23:$AP$39,3,FALSE))))))</f>
        <v/>
      </c>
      <c r="AD1068" s="1"/>
      <c r="AE1068" s="1" t="str">
        <f>IF($L1068="None","",IF(ISERROR(VLOOKUP($L1068,Info!$B$4:$B$266,1,FALSE)),"",VLOOKUP($L1068,Info!$B$4:$L$266,4,FALSE)))</f>
        <v/>
      </c>
      <c r="AF1068" s="1" t="str">
        <f>IF($L1068="None","",IF(ISERROR(VLOOKUP($L1068,Info!$B$4:$B$266,1,FALSE)),"",VLOOKUP($L1068,Info!$B$4:$L$266,6,FALSE)))</f>
        <v/>
      </c>
      <c r="AG1068" s="1"/>
      <c r="AH1068" s="33" t="str" cm="1">
        <f t="array" ref="AH1068">IF(AND(L1068&lt;&gt;"",O1068&lt;&gt;"",R1068:S1068&lt;&gt;"",W1068:X1068&lt;&gt;"",Z1068:AA1068&lt;&gt;"",AC1068&lt;&gt;""),"Good","Bad")</f>
        <v>Bad</v>
      </c>
      <c r="AL1068" t="str" cm="1">
        <f t="array" ref="AL1068">IF(R1068&gt;0,_xlfn.IFS(COUNTIF($L$20:L1068,"&lt;&gt;")&lt;101,1,COUNTIF($L$20:L1068,"&lt;&gt;")&lt;201,2,COUNTIF($L$20:L1068,"&lt;&gt;")&lt;301,3,COUNTIF($L$20:L1068,"&lt;&gt;")&lt;401,4,COUNTIF($L$20:L1068,"&lt;&gt;")&lt;501,5,COUNTIF($L$20:L1068,"&lt;&gt;")&lt;601,6,COUNTIF($L$20:L1068,"&lt;&gt;")&lt;701,7,COUNTIF($L$20:L1068,"&lt;&gt;")&lt;801,8,COUNTIF($L$20:L1068,"&lt;&gt;")&lt;901,9,COUNTIF($L$20:L1068,"&lt;&gt;")&lt;1001,10,COUNTIF($L$20:L1068,"&lt;&gt;")&lt;1101,11,COUNTIF($L$20:L1068,"&lt;&gt;")&lt;1201,12,COUNTIF($L$20:L1068,"&lt;&gt;")&lt;1301,13,COUNTIF($L$20:L1068,"&lt;&gt;")&lt;1401,14,COUNTIF($L$20:L1068,"&lt;&gt;")&lt;1501,15,COUNTIF($L$20:L1068,"&lt;&gt;")&lt;1601,16,COUNTIF($L$20:L1068,"&lt;&gt;")&lt;1701,17,COUNTIF($L$20:L1068,"&lt;&gt;")&lt;1801,18,COUNTIF($L$20:L1068,"&lt;&gt;")&lt;1901,19,COUNTIF($L$20:L1068,"&lt;&gt;")&lt;2001,20,COUNTIF($L$20:L1068,"&lt;&gt;")&lt;2101,21,COUNTIF($L$20:L1068,"&lt;&gt;")&lt;2201,22,COUNTIF($L$20:L1068,"&lt;&gt;")&lt;2301,23,COUNTIF($L$20:L1068,"&lt;&gt;")&lt;2401,24,COUNTIF($L$20:L1068,"&lt;&gt;")&lt;2501,25,COUNTIF($L$20:L1068,"&lt;&gt;")&lt;2601,26,COUNTIF($L$20:L1068,"&lt;&gt;")&lt;2701,27,COUNTIF($L$20:L1068,"&lt;&gt;")&lt;2801,28,COUNTIF($L$20:L1068,"&lt;&gt;")&lt;2901,29,COUNTIF($L$20:L1068,"&lt;&gt;")&lt;3001,30),"")</f>
        <v/>
      </c>
      <c r="AM1068" t="str">
        <f t="shared" si="80"/>
        <v/>
      </c>
      <c r="AN1068" t="str">
        <f t="shared" si="84"/>
        <v/>
      </c>
      <c r="AP1068" t="str">
        <f t="shared" si="83"/>
        <v/>
      </c>
      <c r="AQ1068" t="str">
        <f>IF(AO1068="","",COUNTIFS(AM1068:$AM$3019,AO1068))</f>
        <v/>
      </c>
    </row>
    <row r="1069" spans="1:43" x14ac:dyDescent="0.25">
      <c r="A1069" s="6" t="str">
        <f>IF(COUNT($A$20:A1068)&lt;&gt;$B$4,IF(A1068="","",A1068+1),"")</f>
        <v/>
      </c>
      <c r="B1069" s="3"/>
      <c r="C1069" s="3"/>
      <c r="D1069" s="122"/>
      <c r="E1069" s="3"/>
      <c r="F1069" s="3"/>
      <c r="G1069" s="3"/>
      <c r="H1069" s="3"/>
      <c r="I1069" s="120"/>
      <c r="J1069" s="3"/>
      <c r="K1069" s="95" t="str" cm="1">
        <f t="array" ref="K1069">IF(OR($J$14 = "A",$J$14 = "B",$J$14 = "C"),IF(I1069="","",IF(LEN(I1069)&gt;2,_xlfn.IFS(ISNUMBER(SEARCH("_",I1069)),I1069,ISNUMBER(SEARCH(", ",I1069)),SUBSTITUTE(I1069,", ","_"),ISNUMBER(SEARCH("/ ",I1069)),SUBSTITUTE(I1069,"/ ","_"),ISNUMBER(SEARCH(",",I1069)),SUBSTITUTE(I1069,",","_"),ISNUMBER(SEARCH("/",I1069)),SUBSTITUTE(I1069,"/","_"),ISNUMBER(SEARCH("",I1069)),I1069),I1069)),IF(OR($J$14 = "J",$J$14 = "K"),"",IF(D1069="","",IF(LEN(D1069)&gt;2,_xlfn.IFS(ISNUMBER(SEARCH("_",D1069)),D1069,ISNUMBER(SEARCH(", ",D1069)),SUBSTITUTE(D1069,", ","_"),ISNUMBER(SEARCH("/ ",D1069)),SUBSTITUTE(D1069,"/ ","_"),ISNUMBER(SEARCH(",",D1069)),SUBSTITUTE(D1069,",","_"),ISNUMBER(SEARCH("/",D1069)),SUBSTITUTE(D1069,"/","_"),ISNUMBER(SEARCH("",D1069)),D1069),D1069))))</f>
        <v/>
      </c>
      <c r="L1069" s="1"/>
      <c r="M1069" s="1" t="str">
        <f t="shared" si="81"/>
        <v/>
      </c>
      <c r="N1069" s="94" t="str">
        <f>IF($L1069="None","",IF(ISERROR(VLOOKUP($L1069,Info!$B$4:$B$266,1,FALSE)),"",VLOOKUP($L1069,Info!$B$4:$L$266,5,FALSE)))</f>
        <v/>
      </c>
      <c r="O1069" s="94" t="str">
        <f>IF(K1069="","",IF(AND($J$12&lt;&gt;"ABC",N1069="3"),"BAC",IF(N1069="3","ABC",IF($J$12&lt;&gt;"ABC",IF($J$10="Standard",VLOOKUP(K1069,Info!$BE$4:$BF$481,2,FALSE),VLOOKUP(K1069,Info!$BI$4:$BJ$482,2,FALSE)),IF($J$10="Standard",VLOOKUP(K1069,Info!$AG$4:$AH$2994,2,FALSE),VLOOKUP(K1069,Info!$AK$4:$AL$2997,2,FALSE))))))</f>
        <v/>
      </c>
      <c r="P1069" s="94" t="str">
        <f>IF($L1069="None","",IF(ISERROR(VLOOKUP($L1069,Info!$B$4:$B$266,1,FALSE)),"",VLOOKUP($L1069,Info!$B$4:$L$266,3,FALSE)))</f>
        <v/>
      </c>
      <c r="Q1069" s="96" t="str">
        <f>IF($L1069="None","",IF(ISERROR(VLOOKUP($L1069,Info!$B$4:$B$266,1,FALSE)),"",VLOOKUP($L1069,Info!$B$4:$L$266,4,FALSE)))</f>
        <v/>
      </c>
      <c r="R1069" s="1"/>
      <c r="S1069" s="6" t="str">
        <f t="shared" si="82"/>
        <v/>
      </c>
      <c r="T1069" s="6" t="str">
        <f>IF($L1069="None","",IF(ISERROR(VLOOKUP($L1069,Info!$B$4:$B$266,1,FALSE)),"",VLOOKUP($L1069,Info!$B$4:$L$266,11,FALSE)))</f>
        <v/>
      </c>
      <c r="U1069" s="1"/>
      <c r="V1069" s="1"/>
      <c r="W1069" s="1"/>
      <c r="X1069" s="1" t="str">
        <f>IF($L1069="None","",IF(ISERROR(VLOOKUP($L1069,Info!$B$4:$B$266,1,FALSE)),"",IF(OR(W1069="Metallic Liquid Tight",W1069="Non-Metallic Liquid Tight",W1069="LSZH",W1069="Greenfield"),VLOOKUP($L1069,Info!$B$4:$L$266,7,FALSE),"N/A")))</f>
        <v/>
      </c>
      <c r="Y1069" s="1"/>
      <c r="Z1069" s="96" t="str">
        <f>IF($L1069="None","",IF(ISERROR(VLOOKUP($L1069,Info!$B$4:$B$266,1,FALSE)),"",VLOOKUP($L1069,Info!$B$4:$L$266,9,FALSE)))</f>
        <v/>
      </c>
      <c r="AA1069" s="96" t="str">
        <f>IF($L1069="None","",IF(ISERROR(VLOOKUP($L1069,Info!$B$4:$B$266,1,FALSE)),"",VLOOKUP($L1069,Info!$B$4:$L$266,8,FALSE)))</f>
        <v/>
      </c>
      <c r="AB1069" s="96" t="str">
        <f>IF($L1069="None","",IF(ISERROR(VLOOKUP($L1069,Info!$B$4:$B$266,1,FALSE)),"",VLOOKUP($L1069,Info!$B$4:$L$266,10,FALSE)))</f>
        <v/>
      </c>
      <c r="AC1069" s="1" t="str">
        <f>IF(W1069="SO Cable","Black,White",IF(O1069="","",IF(P1069="","",IF($J$12&lt;&gt;"ABC",IF(P1069&lt;="250",VLOOKUP(O1069,Info!$AZ$4:$BB$22,3,FALSE),VLOOKUP(O1069,Info!$AZ$23:$BB$39,3,FALSE)),IF(P1069&lt;="250",VLOOKUP(O1069,Info!$AO$4:$AQ$22,3,FALSE),VLOOKUP(O1069,Info!$AO$23:$AP$39,3,FALSE))))))</f>
        <v/>
      </c>
      <c r="AD1069" s="1"/>
      <c r="AE1069" s="1" t="str">
        <f>IF($L1069="None","",IF(ISERROR(VLOOKUP($L1069,Info!$B$4:$B$266,1,FALSE)),"",VLOOKUP($L1069,Info!$B$4:$L$266,4,FALSE)))</f>
        <v/>
      </c>
      <c r="AF1069" s="1" t="str">
        <f>IF($L1069="None","",IF(ISERROR(VLOOKUP($L1069,Info!$B$4:$B$266,1,FALSE)),"",VLOOKUP($L1069,Info!$B$4:$L$266,6,FALSE)))</f>
        <v/>
      </c>
      <c r="AG1069" s="1"/>
      <c r="AH1069" s="33" t="str" cm="1">
        <f t="array" ref="AH1069">IF(AND(L1069&lt;&gt;"",O1069&lt;&gt;"",R1069:S1069&lt;&gt;"",W1069:X1069&lt;&gt;"",Z1069:AA1069&lt;&gt;"",AC1069&lt;&gt;""),"Good","Bad")</f>
        <v>Bad</v>
      </c>
      <c r="AL1069" t="str" cm="1">
        <f t="array" ref="AL1069">IF(R1069&gt;0,_xlfn.IFS(COUNTIF($L$20:L1069,"&lt;&gt;")&lt;101,1,COUNTIF($L$20:L1069,"&lt;&gt;")&lt;201,2,COUNTIF($L$20:L1069,"&lt;&gt;")&lt;301,3,COUNTIF($L$20:L1069,"&lt;&gt;")&lt;401,4,COUNTIF($L$20:L1069,"&lt;&gt;")&lt;501,5,COUNTIF($L$20:L1069,"&lt;&gt;")&lt;601,6,COUNTIF($L$20:L1069,"&lt;&gt;")&lt;701,7,COUNTIF($L$20:L1069,"&lt;&gt;")&lt;801,8,COUNTIF($L$20:L1069,"&lt;&gt;")&lt;901,9,COUNTIF($L$20:L1069,"&lt;&gt;")&lt;1001,10,COUNTIF($L$20:L1069,"&lt;&gt;")&lt;1101,11,COUNTIF($L$20:L1069,"&lt;&gt;")&lt;1201,12,COUNTIF($L$20:L1069,"&lt;&gt;")&lt;1301,13,COUNTIF($L$20:L1069,"&lt;&gt;")&lt;1401,14,COUNTIF($L$20:L1069,"&lt;&gt;")&lt;1501,15,COUNTIF($L$20:L1069,"&lt;&gt;")&lt;1601,16,COUNTIF($L$20:L1069,"&lt;&gt;")&lt;1701,17,COUNTIF($L$20:L1069,"&lt;&gt;")&lt;1801,18,COUNTIF($L$20:L1069,"&lt;&gt;")&lt;1901,19,COUNTIF($L$20:L1069,"&lt;&gt;")&lt;2001,20,COUNTIF($L$20:L1069,"&lt;&gt;")&lt;2101,21,COUNTIF($L$20:L1069,"&lt;&gt;")&lt;2201,22,COUNTIF($L$20:L1069,"&lt;&gt;")&lt;2301,23,COUNTIF($L$20:L1069,"&lt;&gt;")&lt;2401,24,COUNTIF($L$20:L1069,"&lt;&gt;")&lt;2501,25,COUNTIF($L$20:L1069,"&lt;&gt;")&lt;2601,26,COUNTIF($L$20:L1069,"&lt;&gt;")&lt;2701,27,COUNTIF($L$20:L1069,"&lt;&gt;")&lt;2801,28,COUNTIF($L$20:L1069,"&lt;&gt;")&lt;2901,29,COUNTIF($L$20:L1069,"&lt;&gt;")&lt;3001,30),"")</f>
        <v/>
      </c>
      <c r="AM1069" t="str">
        <f t="shared" si="80"/>
        <v/>
      </c>
      <c r="AN1069" t="str">
        <f t="shared" si="84"/>
        <v/>
      </c>
      <c r="AP1069" t="str">
        <f t="shared" si="83"/>
        <v/>
      </c>
      <c r="AQ1069" t="str">
        <f>IF(AO1069="","",COUNTIFS(AM1069:$AM$3019,AO1069))</f>
        <v/>
      </c>
    </row>
    <row r="1070" spans="1:43" x14ac:dyDescent="0.25">
      <c r="A1070" s="6" t="str">
        <f>IF(COUNT($A$20:A1069)&lt;&gt;$B$4,IF(A1069="","",A1069+1),"")</f>
        <v/>
      </c>
      <c r="B1070" s="3"/>
      <c r="C1070" s="3"/>
      <c r="D1070" s="122"/>
      <c r="E1070" s="3"/>
      <c r="F1070" s="3"/>
      <c r="G1070" s="3"/>
      <c r="H1070" s="3"/>
      <c r="I1070" s="120"/>
      <c r="J1070" s="3"/>
      <c r="K1070" s="95" t="str" cm="1">
        <f t="array" ref="K1070">IF(OR($J$14 = "A",$J$14 = "B",$J$14 = "C"),IF(I1070="","",IF(LEN(I1070)&gt;2,_xlfn.IFS(ISNUMBER(SEARCH("_",I1070)),I1070,ISNUMBER(SEARCH(", ",I1070)),SUBSTITUTE(I1070,", ","_"),ISNUMBER(SEARCH("/ ",I1070)),SUBSTITUTE(I1070,"/ ","_"),ISNUMBER(SEARCH(",",I1070)),SUBSTITUTE(I1070,",","_"),ISNUMBER(SEARCH("/",I1070)),SUBSTITUTE(I1070,"/","_"),ISNUMBER(SEARCH("",I1070)),I1070),I1070)),IF(OR($J$14 = "J",$J$14 = "K"),"",IF(D1070="","",IF(LEN(D1070)&gt;2,_xlfn.IFS(ISNUMBER(SEARCH("_",D1070)),D1070,ISNUMBER(SEARCH(", ",D1070)),SUBSTITUTE(D1070,", ","_"),ISNUMBER(SEARCH("/ ",D1070)),SUBSTITUTE(D1070,"/ ","_"),ISNUMBER(SEARCH(",",D1070)),SUBSTITUTE(D1070,",","_"),ISNUMBER(SEARCH("/",D1070)),SUBSTITUTE(D1070,"/","_"),ISNUMBER(SEARCH("",D1070)),D1070),D1070))))</f>
        <v/>
      </c>
      <c r="L1070" s="1"/>
      <c r="M1070" s="1" t="str">
        <f t="shared" si="81"/>
        <v/>
      </c>
      <c r="N1070" s="94" t="str">
        <f>IF($L1070="None","",IF(ISERROR(VLOOKUP($L1070,Info!$B$4:$B$266,1,FALSE)),"",VLOOKUP($L1070,Info!$B$4:$L$266,5,FALSE)))</f>
        <v/>
      </c>
      <c r="O1070" s="94" t="str">
        <f>IF(K1070="","",IF(AND($J$12&lt;&gt;"ABC",N1070="3"),"BAC",IF(N1070="3","ABC",IF($J$12&lt;&gt;"ABC",IF($J$10="Standard",VLOOKUP(K1070,Info!$BE$4:$BF$481,2,FALSE),VLOOKUP(K1070,Info!$BI$4:$BJ$482,2,FALSE)),IF($J$10="Standard",VLOOKUP(K1070,Info!$AG$4:$AH$2994,2,FALSE),VLOOKUP(K1070,Info!$AK$4:$AL$2997,2,FALSE))))))</f>
        <v/>
      </c>
      <c r="P1070" s="94" t="str">
        <f>IF($L1070="None","",IF(ISERROR(VLOOKUP($L1070,Info!$B$4:$B$266,1,FALSE)),"",VLOOKUP($L1070,Info!$B$4:$L$266,3,FALSE)))</f>
        <v/>
      </c>
      <c r="Q1070" s="96" t="str">
        <f>IF($L1070="None","",IF(ISERROR(VLOOKUP($L1070,Info!$B$4:$B$266,1,FALSE)),"",VLOOKUP($L1070,Info!$B$4:$L$266,4,FALSE)))</f>
        <v/>
      </c>
      <c r="R1070" s="1"/>
      <c r="S1070" s="6" t="str">
        <f t="shared" si="82"/>
        <v/>
      </c>
      <c r="T1070" s="6" t="str">
        <f>IF($L1070="None","",IF(ISERROR(VLOOKUP($L1070,Info!$B$4:$B$266,1,FALSE)),"",VLOOKUP($L1070,Info!$B$4:$L$266,11,FALSE)))</f>
        <v/>
      </c>
      <c r="U1070" s="1"/>
      <c r="V1070" s="1"/>
      <c r="W1070" s="1"/>
      <c r="X1070" s="1" t="str">
        <f>IF($L1070="None","",IF(ISERROR(VLOOKUP($L1070,Info!$B$4:$B$266,1,FALSE)),"",IF(OR(W1070="Metallic Liquid Tight",W1070="Non-Metallic Liquid Tight",W1070="LSZH",W1070="Greenfield"),VLOOKUP($L1070,Info!$B$4:$L$266,7,FALSE),"N/A")))</f>
        <v/>
      </c>
      <c r="Y1070" s="1"/>
      <c r="Z1070" s="96" t="str">
        <f>IF($L1070="None","",IF(ISERROR(VLOOKUP($L1070,Info!$B$4:$B$266,1,FALSE)),"",VLOOKUP($L1070,Info!$B$4:$L$266,9,FALSE)))</f>
        <v/>
      </c>
      <c r="AA1070" s="96" t="str">
        <f>IF($L1070="None","",IF(ISERROR(VLOOKUP($L1070,Info!$B$4:$B$266,1,FALSE)),"",VLOOKUP($L1070,Info!$B$4:$L$266,8,FALSE)))</f>
        <v/>
      </c>
      <c r="AB1070" s="96" t="str">
        <f>IF($L1070="None","",IF(ISERROR(VLOOKUP($L1070,Info!$B$4:$B$266,1,FALSE)),"",VLOOKUP($L1070,Info!$B$4:$L$266,10,FALSE)))</f>
        <v/>
      </c>
      <c r="AC1070" s="1" t="str">
        <f>IF(W1070="SO Cable","Black,White",IF(O1070="","",IF(P1070="","",IF($J$12&lt;&gt;"ABC",IF(P1070&lt;="250",VLOOKUP(O1070,Info!$AZ$4:$BB$22,3,FALSE),VLOOKUP(O1070,Info!$AZ$23:$BB$39,3,FALSE)),IF(P1070&lt;="250",VLOOKUP(O1070,Info!$AO$4:$AQ$22,3,FALSE),VLOOKUP(O1070,Info!$AO$23:$AP$39,3,FALSE))))))</f>
        <v/>
      </c>
      <c r="AD1070" s="1"/>
      <c r="AE1070" s="1" t="str">
        <f>IF($L1070="None","",IF(ISERROR(VLOOKUP($L1070,Info!$B$4:$B$266,1,FALSE)),"",VLOOKUP($L1070,Info!$B$4:$L$266,4,FALSE)))</f>
        <v/>
      </c>
      <c r="AF1070" s="1" t="str">
        <f>IF($L1070="None","",IF(ISERROR(VLOOKUP($L1070,Info!$B$4:$B$266,1,FALSE)),"",VLOOKUP($L1070,Info!$B$4:$L$266,6,FALSE)))</f>
        <v/>
      </c>
      <c r="AG1070" s="1"/>
      <c r="AH1070" s="33" t="str" cm="1">
        <f t="array" ref="AH1070">IF(AND(L1070&lt;&gt;"",O1070&lt;&gt;"",R1070:S1070&lt;&gt;"",W1070:X1070&lt;&gt;"",Z1070:AA1070&lt;&gt;"",AC1070&lt;&gt;""),"Good","Bad")</f>
        <v>Bad</v>
      </c>
      <c r="AL1070" t="str" cm="1">
        <f t="array" ref="AL1070">IF(R1070&gt;0,_xlfn.IFS(COUNTIF($L$20:L1070,"&lt;&gt;")&lt;101,1,COUNTIF($L$20:L1070,"&lt;&gt;")&lt;201,2,COUNTIF($L$20:L1070,"&lt;&gt;")&lt;301,3,COUNTIF($L$20:L1070,"&lt;&gt;")&lt;401,4,COUNTIF($L$20:L1070,"&lt;&gt;")&lt;501,5,COUNTIF($L$20:L1070,"&lt;&gt;")&lt;601,6,COUNTIF($L$20:L1070,"&lt;&gt;")&lt;701,7,COUNTIF($L$20:L1070,"&lt;&gt;")&lt;801,8,COUNTIF($L$20:L1070,"&lt;&gt;")&lt;901,9,COUNTIF($L$20:L1070,"&lt;&gt;")&lt;1001,10,COUNTIF($L$20:L1070,"&lt;&gt;")&lt;1101,11,COUNTIF($L$20:L1070,"&lt;&gt;")&lt;1201,12,COUNTIF($L$20:L1070,"&lt;&gt;")&lt;1301,13,COUNTIF($L$20:L1070,"&lt;&gt;")&lt;1401,14,COUNTIF($L$20:L1070,"&lt;&gt;")&lt;1501,15,COUNTIF($L$20:L1070,"&lt;&gt;")&lt;1601,16,COUNTIF($L$20:L1070,"&lt;&gt;")&lt;1701,17,COUNTIF($L$20:L1070,"&lt;&gt;")&lt;1801,18,COUNTIF($L$20:L1070,"&lt;&gt;")&lt;1901,19,COUNTIF($L$20:L1070,"&lt;&gt;")&lt;2001,20,COUNTIF($L$20:L1070,"&lt;&gt;")&lt;2101,21,COUNTIF($L$20:L1070,"&lt;&gt;")&lt;2201,22,COUNTIF($L$20:L1070,"&lt;&gt;")&lt;2301,23,COUNTIF($L$20:L1070,"&lt;&gt;")&lt;2401,24,COUNTIF($L$20:L1070,"&lt;&gt;")&lt;2501,25,COUNTIF($L$20:L1070,"&lt;&gt;")&lt;2601,26,COUNTIF($L$20:L1070,"&lt;&gt;")&lt;2701,27,COUNTIF($L$20:L1070,"&lt;&gt;")&lt;2801,28,COUNTIF($L$20:L1070,"&lt;&gt;")&lt;2901,29,COUNTIF($L$20:L1070,"&lt;&gt;")&lt;3001,30),"")</f>
        <v/>
      </c>
      <c r="AM1070" t="str">
        <f t="shared" si="80"/>
        <v/>
      </c>
      <c r="AN1070" t="str">
        <f t="shared" si="84"/>
        <v/>
      </c>
      <c r="AP1070" t="str">
        <f t="shared" si="83"/>
        <v/>
      </c>
      <c r="AQ1070" t="str">
        <f>IF(AO1070="","",COUNTIFS(AM1070:$AM$3019,AO1070))</f>
        <v/>
      </c>
    </row>
    <row r="1071" spans="1:43" x14ac:dyDescent="0.25">
      <c r="A1071" s="6" t="str">
        <f>IF(COUNT($A$20:A1070)&lt;&gt;$B$4,IF(A1070="","",A1070+1),"")</f>
        <v/>
      </c>
      <c r="B1071" s="3"/>
      <c r="C1071" s="3"/>
      <c r="D1071" s="122"/>
      <c r="E1071" s="3"/>
      <c r="F1071" s="3"/>
      <c r="G1071" s="3"/>
      <c r="H1071" s="3"/>
      <c r="I1071" s="120"/>
      <c r="J1071" s="3"/>
      <c r="K1071" s="95" t="str" cm="1">
        <f t="array" ref="K1071">IF(OR($J$14 = "A",$J$14 = "B",$J$14 = "C"),IF(I1071="","",IF(LEN(I1071)&gt;2,_xlfn.IFS(ISNUMBER(SEARCH("_",I1071)),I1071,ISNUMBER(SEARCH(", ",I1071)),SUBSTITUTE(I1071,", ","_"),ISNUMBER(SEARCH("/ ",I1071)),SUBSTITUTE(I1071,"/ ","_"),ISNUMBER(SEARCH(",",I1071)),SUBSTITUTE(I1071,",","_"),ISNUMBER(SEARCH("/",I1071)),SUBSTITUTE(I1071,"/","_"),ISNUMBER(SEARCH("",I1071)),I1071),I1071)),IF(OR($J$14 = "J",$J$14 = "K"),"",IF(D1071="","",IF(LEN(D1071)&gt;2,_xlfn.IFS(ISNUMBER(SEARCH("_",D1071)),D1071,ISNUMBER(SEARCH(", ",D1071)),SUBSTITUTE(D1071,", ","_"),ISNUMBER(SEARCH("/ ",D1071)),SUBSTITUTE(D1071,"/ ","_"),ISNUMBER(SEARCH(",",D1071)),SUBSTITUTE(D1071,",","_"),ISNUMBER(SEARCH("/",D1071)),SUBSTITUTE(D1071,"/","_"),ISNUMBER(SEARCH("",D1071)),D1071),D1071))))</f>
        <v/>
      </c>
      <c r="L1071" s="1"/>
      <c r="M1071" s="1" t="str">
        <f t="shared" si="81"/>
        <v/>
      </c>
      <c r="N1071" s="94" t="str">
        <f>IF($L1071="None","",IF(ISERROR(VLOOKUP($L1071,Info!$B$4:$B$266,1,FALSE)),"",VLOOKUP($L1071,Info!$B$4:$L$266,5,FALSE)))</f>
        <v/>
      </c>
      <c r="O1071" s="94" t="str">
        <f>IF(K1071="","",IF(AND($J$12&lt;&gt;"ABC",N1071="3"),"BAC",IF(N1071="3","ABC",IF($J$12&lt;&gt;"ABC",IF($J$10="Standard",VLOOKUP(K1071,Info!$BE$4:$BF$481,2,FALSE),VLOOKUP(K1071,Info!$BI$4:$BJ$482,2,FALSE)),IF($J$10="Standard",VLOOKUP(K1071,Info!$AG$4:$AH$2994,2,FALSE),VLOOKUP(K1071,Info!$AK$4:$AL$2997,2,FALSE))))))</f>
        <v/>
      </c>
      <c r="P1071" s="94" t="str">
        <f>IF($L1071="None","",IF(ISERROR(VLOOKUP($L1071,Info!$B$4:$B$266,1,FALSE)),"",VLOOKUP($L1071,Info!$B$4:$L$266,3,FALSE)))</f>
        <v/>
      </c>
      <c r="Q1071" s="96" t="str">
        <f>IF($L1071="None","",IF(ISERROR(VLOOKUP($L1071,Info!$B$4:$B$266,1,FALSE)),"",VLOOKUP($L1071,Info!$B$4:$L$266,4,FALSE)))</f>
        <v/>
      </c>
      <c r="R1071" s="1"/>
      <c r="S1071" s="6" t="str">
        <f t="shared" si="82"/>
        <v/>
      </c>
      <c r="T1071" s="6" t="str">
        <f>IF($L1071="None","",IF(ISERROR(VLOOKUP($L1071,Info!$B$4:$B$266,1,FALSE)),"",VLOOKUP($L1071,Info!$B$4:$L$266,11,FALSE)))</f>
        <v/>
      </c>
      <c r="U1071" s="1"/>
      <c r="V1071" s="1"/>
      <c r="W1071" s="1"/>
      <c r="X1071" s="1" t="str">
        <f>IF($L1071="None","",IF(ISERROR(VLOOKUP($L1071,Info!$B$4:$B$266,1,FALSE)),"",IF(OR(W1071="Metallic Liquid Tight",W1071="Non-Metallic Liquid Tight",W1071="LSZH",W1071="Greenfield"),VLOOKUP($L1071,Info!$B$4:$L$266,7,FALSE),"N/A")))</f>
        <v/>
      </c>
      <c r="Y1071" s="1"/>
      <c r="Z1071" s="96" t="str">
        <f>IF($L1071="None","",IF(ISERROR(VLOOKUP($L1071,Info!$B$4:$B$266,1,FALSE)),"",VLOOKUP($L1071,Info!$B$4:$L$266,9,FALSE)))</f>
        <v/>
      </c>
      <c r="AA1071" s="96" t="str">
        <f>IF($L1071="None","",IF(ISERROR(VLOOKUP($L1071,Info!$B$4:$B$266,1,FALSE)),"",VLOOKUP($L1071,Info!$B$4:$L$266,8,FALSE)))</f>
        <v/>
      </c>
      <c r="AB1071" s="96" t="str">
        <f>IF($L1071="None","",IF(ISERROR(VLOOKUP($L1071,Info!$B$4:$B$266,1,FALSE)),"",VLOOKUP($L1071,Info!$B$4:$L$266,10,FALSE)))</f>
        <v/>
      </c>
      <c r="AC1071" s="1" t="str">
        <f>IF(W1071="SO Cable","Black,White",IF(O1071="","",IF(P1071="","",IF($J$12&lt;&gt;"ABC",IF(P1071&lt;="250",VLOOKUP(O1071,Info!$AZ$4:$BB$22,3,FALSE),VLOOKUP(O1071,Info!$AZ$23:$BB$39,3,FALSE)),IF(P1071&lt;="250",VLOOKUP(O1071,Info!$AO$4:$AQ$22,3,FALSE),VLOOKUP(O1071,Info!$AO$23:$AP$39,3,FALSE))))))</f>
        <v/>
      </c>
      <c r="AD1071" s="1"/>
      <c r="AE1071" s="1" t="str">
        <f>IF($L1071="None","",IF(ISERROR(VLOOKUP($L1071,Info!$B$4:$B$266,1,FALSE)),"",VLOOKUP($L1071,Info!$B$4:$L$266,4,FALSE)))</f>
        <v/>
      </c>
      <c r="AF1071" s="1" t="str">
        <f>IF($L1071="None","",IF(ISERROR(VLOOKUP($L1071,Info!$B$4:$B$266,1,FALSE)),"",VLOOKUP($L1071,Info!$B$4:$L$266,6,FALSE)))</f>
        <v/>
      </c>
      <c r="AG1071" s="1"/>
      <c r="AH1071" s="33" t="str" cm="1">
        <f t="array" ref="AH1071">IF(AND(L1071&lt;&gt;"",O1071&lt;&gt;"",R1071:S1071&lt;&gt;"",W1071:X1071&lt;&gt;"",Z1071:AA1071&lt;&gt;"",AC1071&lt;&gt;""),"Good","Bad")</f>
        <v>Bad</v>
      </c>
      <c r="AL1071" t="str" cm="1">
        <f t="array" ref="AL1071">IF(R1071&gt;0,_xlfn.IFS(COUNTIF($L$20:L1071,"&lt;&gt;")&lt;101,1,COUNTIF($L$20:L1071,"&lt;&gt;")&lt;201,2,COUNTIF($L$20:L1071,"&lt;&gt;")&lt;301,3,COUNTIF($L$20:L1071,"&lt;&gt;")&lt;401,4,COUNTIF($L$20:L1071,"&lt;&gt;")&lt;501,5,COUNTIF($L$20:L1071,"&lt;&gt;")&lt;601,6,COUNTIF($L$20:L1071,"&lt;&gt;")&lt;701,7,COUNTIF($L$20:L1071,"&lt;&gt;")&lt;801,8,COUNTIF($L$20:L1071,"&lt;&gt;")&lt;901,9,COUNTIF($L$20:L1071,"&lt;&gt;")&lt;1001,10,COUNTIF($L$20:L1071,"&lt;&gt;")&lt;1101,11,COUNTIF($L$20:L1071,"&lt;&gt;")&lt;1201,12,COUNTIF($L$20:L1071,"&lt;&gt;")&lt;1301,13,COUNTIF($L$20:L1071,"&lt;&gt;")&lt;1401,14,COUNTIF($L$20:L1071,"&lt;&gt;")&lt;1501,15,COUNTIF($L$20:L1071,"&lt;&gt;")&lt;1601,16,COUNTIF($L$20:L1071,"&lt;&gt;")&lt;1701,17,COUNTIF($L$20:L1071,"&lt;&gt;")&lt;1801,18,COUNTIF($L$20:L1071,"&lt;&gt;")&lt;1901,19,COUNTIF($L$20:L1071,"&lt;&gt;")&lt;2001,20,COUNTIF($L$20:L1071,"&lt;&gt;")&lt;2101,21,COUNTIF($L$20:L1071,"&lt;&gt;")&lt;2201,22,COUNTIF($L$20:L1071,"&lt;&gt;")&lt;2301,23,COUNTIF($L$20:L1071,"&lt;&gt;")&lt;2401,24,COUNTIF($L$20:L1071,"&lt;&gt;")&lt;2501,25,COUNTIF($L$20:L1071,"&lt;&gt;")&lt;2601,26,COUNTIF($L$20:L1071,"&lt;&gt;")&lt;2701,27,COUNTIF($L$20:L1071,"&lt;&gt;")&lt;2801,28,COUNTIF($L$20:L1071,"&lt;&gt;")&lt;2901,29,COUNTIF($L$20:L1071,"&lt;&gt;")&lt;3001,30),"")</f>
        <v/>
      </c>
      <c r="AM1071" t="str">
        <f t="shared" si="80"/>
        <v/>
      </c>
      <c r="AN1071" t="str">
        <f t="shared" si="84"/>
        <v/>
      </c>
      <c r="AP1071" t="str">
        <f t="shared" si="83"/>
        <v/>
      </c>
      <c r="AQ1071" t="str">
        <f>IF(AO1071="","",COUNTIFS(AM1071:$AM$3019,AO1071))</f>
        <v/>
      </c>
    </row>
    <row r="1072" spans="1:43" x14ac:dyDescent="0.25">
      <c r="A1072" s="6" t="str">
        <f>IF(COUNT($A$20:A1071)&lt;&gt;$B$4,IF(A1071="","",A1071+1),"")</f>
        <v/>
      </c>
      <c r="B1072" s="3"/>
      <c r="C1072" s="3"/>
      <c r="D1072" s="122"/>
      <c r="E1072" s="3"/>
      <c r="F1072" s="3"/>
      <c r="G1072" s="3"/>
      <c r="H1072" s="3"/>
      <c r="I1072" s="120"/>
      <c r="J1072" s="3"/>
      <c r="K1072" s="95" t="str" cm="1">
        <f t="array" ref="K1072">IF(OR($J$14 = "A",$J$14 = "B",$J$14 = "C"),IF(I1072="","",IF(LEN(I1072)&gt;2,_xlfn.IFS(ISNUMBER(SEARCH("_",I1072)),I1072,ISNUMBER(SEARCH(", ",I1072)),SUBSTITUTE(I1072,", ","_"),ISNUMBER(SEARCH("/ ",I1072)),SUBSTITUTE(I1072,"/ ","_"),ISNUMBER(SEARCH(",",I1072)),SUBSTITUTE(I1072,",","_"),ISNUMBER(SEARCH("/",I1072)),SUBSTITUTE(I1072,"/","_"),ISNUMBER(SEARCH("",I1072)),I1072),I1072)),IF(OR($J$14 = "J",$J$14 = "K"),"",IF(D1072="","",IF(LEN(D1072)&gt;2,_xlfn.IFS(ISNUMBER(SEARCH("_",D1072)),D1072,ISNUMBER(SEARCH(", ",D1072)),SUBSTITUTE(D1072,", ","_"),ISNUMBER(SEARCH("/ ",D1072)),SUBSTITUTE(D1072,"/ ","_"),ISNUMBER(SEARCH(",",D1072)),SUBSTITUTE(D1072,",","_"),ISNUMBER(SEARCH("/",D1072)),SUBSTITUTE(D1072,"/","_"),ISNUMBER(SEARCH("",D1072)),D1072),D1072))))</f>
        <v/>
      </c>
      <c r="L1072" s="1"/>
      <c r="M1072" s="1" t="str">
        <f t="shared" si="81"/>
        <v/>
      </c>
      <c r="N1072" s="94" t="str">
        <f>IF($L1072="None","",IF(ISERROR(VLOOKUP($L1072,Info!$B$4:$B$266,1,FALSE)),"",VLOOKUP($L1072,Info!$B$4:$L$266,5,FALSE)))</f>
        <v/>
      </c>
      <c r="O1072" s="94" t="str">
        <f>IF(K1072="","",IF(AND($J$12&lt;&gt;"ABC",N1072="3"),"BAC",IF(N1072="3","ABC",IF($J$12&lt;&gt;"ABC",IF($J$10="Standard",VLOOKUP(K1072,Info!$BE$4:$BF$481,2,FALSE),VLOOKUP(K1072,Info!$BI$4:$BJ$482,2,FALSE)),IF($J$10="Standard",VLOOKUP(K1072,Info!$AG$4:$AH$2994,2,FALSE),VLOOKUP(K1072,Info!$AK$4:$AL$2997,2,FALSE))))))</f>
        <v/>
      </c>
      <c r="P1072" s="94" t="str">
        <f>IF($L1072="None","",IF(ISERROR(VLOOKUP($L1072,Info!$B$4:$B$266,1,FALSE)),"",VLOOKUP($L1072,Info!$B$4:$L$266,3,FALSE)))</f>
        <v/>
      </c>
      <c r="Q1072" s="96" t="str">
        <f>IF($L1072="None","",IF(ISERROR(VLOOKUP($L1072,Info!$B$4:$B$266,1,FALSE)),"",VLOOKUP($L1072,Info!$B$4:$L$266,4,FALSE)))</f>
        <v/>
      </c>
      <c r="R1072" s="1"/>
      <c r="S1072" s="6" t="str">
        <f t="shared" si="82"/>
        <v/>
      </c>
      <c r="T1072" s="6" t="str">
        <f>IF($L1072="None","",IF(ISERROR(VLOOKUP($L1072,Info!$B$4:$B$266,1,FALSE)),"",VLOOKUP($L1072,Info!$B$4:$L$266,11,FALSE)))</f>
        <v/>
      </c>
      <c r="U1072" s="1"/>
      <c r="V1072" s="1"/>
      <c r="W1072" s="1"/>
      <c r="X1072" s="1" t="str">
        <f>IF($L1072="None","",IF(ISERROR(VLOOKUP($L1072,Info!$B$4:$B$266,1,FALSE)),"",IF(OR(W1072="Metallic Liquid Tight",W1072="Non-Metallic Liquid Tight",W1072="LSZH",W1072="Greenfield"),VLOOKUP($L1072,Info!$B$4:$L$266,7,FALSE),"N/A")))</f>
        <v/>
      </c>
      <c r="Y1072" s="1"/>
      <c r="Z1072" s="96" t="str">
        <f>IF($L1072="None","",IF(ISERROR(VLOOKUP($L1072,Info!$B$4:$B$266,1,FALSE)),"",VLOOKUP($L1072,Info!$B$4:$L$266,9,FALSE)))</f>
        <v/>
      </c>
      <c r="AA1072" s="96" t="str">
        <f>IF($L1072="None","",IF(ISERROR(VLOOKUP($L1072,Info!$B$4:$B$266,1,FALSE)),"",VLOOKUP($L1072,Info!$B$4:$L$266,8,FALSE)))</f>
        <v/>
      </c>
      <c r="AB1072" s="96" t="str">
        <f>IF($L1072="None","",IF(ISERROR(VLOOKUP($L1072,Info!$B$4:$B$266,1,FALSE)),"",VLOOKUP($L1072,Info!$B$4:$L$266,10,FALSE)))</f>
        <v/>
      </c>
      <c r="AC1072" s="1" t="str">
        <f>IF(W1072="SO Cable","Black,White",IF(O1072="","",IF(P1072="","",IF($J$12&lt;&gt;"ABC",IF(P1072&lt;="250",VLOOKUP(O1072,Info!$AZ$4:$BB$22,3,FALSE),VLOOKUP(O1072,Info!$AZ$23:$BB$39,3,FALSE)),IF(P1072&lt;="250",VLOOKUP(O1072,Info!$AO$4:$AQ$22,3,FALSE),VLOOKUP(O1072,Info!$AO$23:$AP$39,3,FALSE))))))</f>
        <v/>
      </c>
      <c r="AD1072" s="1"/>
      <c r="AE1072" s="1" t="str">
        <f>IF($L1072="None","",IF(ISERROR(VLOOKUP($L1072,Info!$B$4:$B$266,1,FALSE)),"",VLOOKUP($L1072,Info!$B$4:$L$266,4,FALSE)))</f>
        <v/>
      </c>
      <c r="AF1072" s="1" t="str">
        <f>IF($L1072="None","",IF(ISERROR(VLOOKUP($L1072,Info!$B$4:$B$266,1,FALSE)),"",VLOOKUP($L1072,Info!$B$4:$L$266,6,FALSE)))</f>
        <v/>
      </c>
      <c r="AG1072" s="1"/>
      <c r="AH1072" s="33" t="str" cm="1">
        <f t="array" ref="AH1072">IF(AND(L1072&lt;&gt;"",O1072&lt;&gt;"",R1072:S1072&lt;&gt;"",W1072:X1072&lt;&gt;"",Z1072:AA1072&lt;&gt;"",AC1072&lt;&gt;""),"Good","Bad")</f>
        <v>Bad</v>
      </c>
      <c r="AL1072" t="str" cm="1">
        <f t="array" ref="AL1072">IF(R1072&gt;0,_xlfn.IFS(COUNTIF($L$20:L1072,"&lt;&gt;")&lt;101,1,COUNTIF($L$20:L1072,"&lt;&gt;")&lt;201,2,COUNTIF($L$20:L1072,"&lt;&gt;")&lt;301,3,COUNTIF($L$20:L1072,"&lt;&gt;")&lt;401,4,COUNTIF($L$20:L1072,"&lt;&gt;")&lt;501,5,COUNTIF($L$20:L1072,"&lt;&gt;")&lt;601,6,COUNTIF($L$20:L1072,"&lt;&gt;")&lt;701,7,COUNTIF($L$20:L1072,"&lt;&gt;")&lt;801,8,COUNTIF($L$20:L1072,"&lt;&gt;")&lt;901,9,COUNTIF($L$20:L1072,"&lt;&gt;")&lt;1001,10,COUNTIF($L$20:L1072,"&lt;&gt;")&lt;1101,11,COUNTIF($L$20:L1072,"&lt;&gt;")&lt;1201,12,COUNTIF($L$20:L1072,"&lt;&gt;")&lt;1301,13,COUNTIF($L$20:L1072,"&lt;&gt;")&lt;1401,14,COUNTIF($L$20:L1072,"&lt;&gt;")&lt;1501,15,COUNTIF($L$20:L1072,"&lt;&gt;")&lt;1601,16,COUNTIF($L$20:L1072,"&lt;&gt;")&lt;1701,17,COUNTIF($L$20:L1072,"&lt;&gt;")&lt;1801,18,COUNTIF($L$20:L1072,"&lt;&gt;")&lt;1901,19,COUNTIF($L$20:L1072,"&lt;&gt;")&lt;2001,20,COUNTIF($L$20:L1072,"&lt;&gt;")&lt;2101,21,COUNTIF($L$20:L1072,"&lt;&gt;")&lt;2201,22,COUNTIF($L$20:L1072,"&lt;&gt;")&lt;2301,23,COUNTIF($L$20:L1072,"&lt;&gt;")&lt;2401,24,COUNTIF($L$20:L1072,"&lt;&gt;")&lt;2501,25,COUNTIF($L$20:L1072,"&lt;&gt;")&lt;2601,26,COUNTIF($L$20:L1072,"&lt;&gt;")&lt;2701,27,COUNTIF($L$20:L1072,"&lt;&gt;")&lt;2801,28,COUNTIF($L$20:L1072,"&lt;&gt;")&lt;2901,29,COUNTIF($L$20:L1072,"&lt;&gt;")&lt;3001,30),"")</f>
        <v/>
      </c>
      <c r="AM1072" t="str">
        <f t="shared" si="80"/>
        <v/>
      </c>
      <c r="AN1072" t="str">
        <f t="shared" si="84"/>
        <v/>
      </c>
      <c r="AP1072" t="str">
        <f t="shared" si="83"/>
        <v/>
      </c>
      <c r="AQ1072" t="str">
        <f>IF(AO1072="","",COUNTIFS(AM1072:$AM$3019,AO1072))</f>
        <v/>
      </c>
    </row>
    <row r="1073" spans="1:43" x14ac:dyDescent="0.25">
      <c r="A1073" s="6" t="str">
        <f>IF(COUNT($A$20:A1072)&lt;&gt;$B$4,IF(A1072="","",A1072+1),"")</f>
        <v/>
      </c>
      <c r="B1073" s="3"/>
      <c r="C1073" s="3"/>
      <c r="D1073" s="122"/>
      <c r="E1073" s="3"/>
      <c r="F1073" s="3"/>
      <c r="G1073" s="3"/>
      <c r="H1073" s="3"/>
      <c r="I1073" s="120"/>
      <c r="J1073" s="3"/>
      <c r="K1073" s="95" t="str" cm="1">
        <f t="array" ref="K1073">IF(OR($J$14 = "A",$J$14 = "B",$J$14 = "C"),IF(I1073="","",IF(LEN(I1073)&gt;2,_xlfn.IFS(ISNUMBER(SEARCH("_",I1073)),I1073,ISNUMBER(SEARCH(", ",I1073)),SUBSTITUTE(I1073,", ","_"),ISNUMBER(SEARCH("/ ",I1073)),SUBSTITUTE(I1073,"/ ","_"),ISNUMBER(SEARCH(",",I1073)),SUBSTITUTE(I1073,",","_"),ISNUMBER(SEARCH("/",I1073)),SUBSTITUTE(I1073,"/","_"),ISNUMBER(SEARCH("",I1073)),I1073),I1073)),IF(OR($J$14 = "J",$J$14 = "K"),"",IF(D1073="","",IF(LEN(D1073)&gt;2,_xlfn.IFS(ISNUMBER(SEARCH("_",D1073)),D1073,ISNUMBER(SEARCH(", ",D1073)),SUBSTITUTE(D1073,", ","_"),ISNUMBER(SEARCH("/ ",D1073)),SUBSTITUTE(D1073,"/ ","_"),ISNUMBER(SEARCH(",",D1073)),SUBSTITUTE(D1073,",","_"),ISNUMBER(SEARCH("/",D1073)),SUBSTITUTE(D1073,"/","_"),ISNUMBER(SEARCH("",D1073)),D1073),D1073))))</f>
        <v/>
      </c>
      <c r="L1073" s="1"/>
      <c r="M1073" s="1" t="str">
        <f t="shared" si="81"/>
        <v/>
      </c>
      <c r="N1073" s="94" t="str">
        <f>IF($L1073="None","",IF(ISERROR(VLOOKUP($L1073,Info!$B$4:$B$266,1,FALSE)),"",VLOOKUP($L1073,Info!$B$4:$L$266,5,FALSE)))</f>
        <v/>
      </c>
      <c r="O1073" s="94" t="str">
        <f>IF(K1073="","",IF(AND($J$12&lt;&gt;"ABC",N1073="3"),"BAC",IF(N1073="3","ABC",IF($J$12&lt;&gt;"ABC",IF($J$10="Standard",VLOOKUP(K1073,Info!$BE$4:$BF$481,2,FALSE),VLOOKUP(K1073,Info!$BI$4:$BJ$482,2,FALSE)),IF($J$10="Standard",VLOOKUP(K1073,Info!$AG$4:$AH$2994,2,FALSE),VLOOKUP(K1073,Info!$AK$4:$AL$2997,2,FALSE))))))</f>
        <v/>
      </c>
      <c r="P1073" s="94" t="str">
        <f>IF($L1073="None","",IF(ISERROR(VLOOKUP($L1073,Info!$B$4:$B$266,1,FALSE)),"",VLOOKUP($L1073,Info!$B$4:$L$266,3,FALSE)))</f>
        <v/>
      </c>
      <c r="Q1073" s="96" t="str">
        <f>IF($L1073="None","",IF(ISERROR(VLOOKUP($L1073,Info!$B$4:$B$266,1,FALSE)),"",VLOOKUP($L1073,Info!$B$4:$L$266,4,FALSE)))</f>
        <v/>
      </c>
      <c r="R1073" s="1"/>
      <c r="S1073" s="6" t="str">
        <f t="shared" si="82"/>
        <v/>
      </c>
      <c r="T1073" s="6" t="str">
        <f>IF($L1073="None","",IF(ISERROR(VLOOKUP($L1073,Info!$B$4:$B$266,1,FALSE)),"",VLOOKUP($L1073,Info!$B$4:$L$266,11,FALSE)))</f>
        <v/>
      </c>
      <c r="U1073" s="1"/>
      <c r="V1073" s="1"/>
      <c r="W1073" s="1"/>
      <c r="X1073" s="1" t="str">
        <f>IF($L1073="None","",IF(ISERROR(VLOOKUP($L1073,Info!$B$4:$B$266,1,FALSE)),"",IF(OR(W1073="Metallic Liquid Tight",W1073="Non-Metallic Liquid Tight",W1073="LSZH",W1073="Greenfield"),VLOOKUP($L1073,Info!$B$4:$L$266,7,FALSE),"N/A")))</f>
        <v/>
      </c>
      <c r="Y1073" s="1"/>
      <c r="Z1073" s="96" t="str">
        <f>IF($L1073="None","",IF(ISERROR(VLOOKUP($L1073,Info!$B$4:$B$266,1,FALSE)),"",VLOOKUP($L1073,Info!$B$4:$L$266,9,FALSE)))</f>
        <v/>
      </c>
      <c r="AA1073" s="96" t="str">
        <f>IF($L1073="None","",IF(ISERROR(VLOOKUP($L1073,Info!$B$4:$B$266,1,FALSE)),"",VLOOKUP($L1073,Info!$B$4:$L$266,8,FALSE)))</f>
        <v/>
      </c>
      <c r="AB1073" s="96" t="str">
        <f>IF($L1073="None","",IF(ISERROR(VLOOKUP($L1073,Info!$B$4:$B$266,1,FALSE)),"",VLOOKUP($L1073,Info!$B$4:$L$266,10,FALSE)))</f>
        <v/>
      </c>
      <c r="AC1073" s="1" t="str">
        <f>IF(W1073="SO Cable","Black,White",IF(O1073="","",IF(P1073="","",IF($J$12&lt;&gt;"ABC",IF(P1073&lt;="250",VLOOKUP(O1073,Info!$AZ$4:$BB$22,3,FALSE),VLOOKUP(O1073,Info!$AZ$23:$BB$39,3,FALSE)),IF(P1073&lt;="250",VLOOKUP(O1073,Info!$AO$4:$AQ$22,3,FALSE),VLOOKUP(O1073,Info!$AO$23:$AP$39,3,FALSE))))))</f>
        <v/>
      </c>
      <c r="AD1073" s="1"/>
      <c r="AE1073" s="1" t="str">
        <f>IF($L1073="None","",IF(ISERROR(VLOOKUP($L1073,Info!$B$4:$B$266,1,FALSE)),"",VLOOKUP($L1073,Info!$B$4:$L$266,4,FALSE)))</f>
        <v/>
      </c>
      <c r="AF1073" s="1" t="str">
        <f>IF($L1073="None","",IF(ISERROR(VLOOKUP($L1073,Info!$B$4:$B$266,1,FALSE)),"",VLOOKUP($L1073,Info!$B$4:$L$266,6,FALSE)))</f>
        <v/>
      </c>
      <c r="AG1073" s="1"/>
      <c r="AH1073" s="33" t="str" cm="1">
        <f t="array" ref="AH1073">IF(AND(L1073&lt;&gt;"",O1073&lt;&gt;"",R1073:S1073&lt;&gt;"",W1073:X1073&lt;&gt;"",Z1073:AA1073&lt;&gt;"",AC1073&lt;&gt;""),"Good","Bad")</f>
        <v>Bad</v>
      </c>
      <c r="AL1073" t="str" cm="1">
        <f t="array" ref="AL1073">IF(R1073&gt;0,_xlfn.IFS(COUNTIF($L$20:L1073,"&lt;&gt;")&lt;101,1,COUNTIF($L$20:L1073,"&lt;&gt;")&lt;201,2,COUNTIF($L$20:L1073,"&lt;&gt;")&lt;301,3,COUNTIF($L$20:L1073,"&lt;&gt;")&lt;401,4,COUNTIF($L$20:L1073,"&lt;&gt;")&lt;501,5,COUNTIF($L$20:L1073,"&lt;&gt;")&lt;601,6,COUNTIF($L$20:L1073,"&lt;&gt;")&lt;701,7,COUNTIF($L$20:L1073,"&lt;&gt;")&lt;801,8,COUNTIF($L$20:L1073,"&lt;&gt;")&lt;901,9,COUNTIF($L$20:L1073,"&lt;&gt;")&lt;1001,10,COUNTIF($L$20:L1073,"&lt;&gt;")&lt;1101,11,COUNTIF($L$20:L1073,"&lt;&gt;")&lt;1201,12,COUNTIF($L$20:L1073,"&lt;&gt;")&lt;1301,13,COUNTIF($L$20:L1073,"&lt;&gt;")&lt;1401,14,COUNTIF($L$20:L1073,"&lt;&gt;")&lt;1501,15,COUNTIF($L$20:L1073,"&lt;&gt;")&lt;1601,16,COUNTIF($L$20:L1073,"&lt;&gt;")&lt;1701,17,COUNTIF($L$20:L1073,"&lt;&gt;")&lt;1801,18,COUNTIF($L$20:L1073,"&lt;&gt;")&lt;1901,19,COUNTIF($L$20:L1073,"&lt;&gt;")&lt;2001,20,COUNTIF($L$20:L1073,"&lt;&gt;")&lt;2101,21,COUNTIF($L$20:L1073,"&lt;&gt;")&lt;2201,22,COUNTIF($L$20:L1073,"&lt;&gt;")&lt;2301,23,COUNTIF($L$20:L1073,"&lt;&gt;")&lt;2401,24,COUNTIF($L$20:L1073,"&lt;&gt;")&lt;2501,25,COUNTIF($L$20:L1073,"&lt;&gt;")&lt;2601,26,COUNTIF($L$20:L1073,"&lt;&gt;")&lt;2701,27,COUNTIF($L$20:L1073,"&lt;&gt;")&lt;2801,28,COUNTIF($L$20:L1073,"&lt;&gt;")&lt;2901,29,COUNTIF($L$20:L1073,"&lt;&gt;")&lt;3001,30),"")</f>
        <v/>
      </c>
      <c r="AM1073" t="str">
        <f t="shared" si="80"/>
        <v/>
      </c>
      <c r="AN1073" t="str">
        <f t="shared" si="84"/>
        <v/>
      </c>
      <c r="AP1073" t="str">
        <f t="shared" si="83"/>
        <v/>
      </c>
      <c r="AQ1073" t="str">
        <f>IF(AO1073="","",COUNTIFS(AM1073:$AM$3019,AO1073))</f>
        <v/>
      </c>
    </row>
    <row r="1074" spans="1:43" x14ac:dyDescent="0.25">
      <c r="A1074" s="6" t="str">
        <f>IF(COUNT($A$20:A1073)&lt;&gt;$B$4,IF(A1073="","",A1073+1),"")</f>
        <v/>
      </c>
      <c r="B1074" s="3"/>
      <c r="C1074" s="3"/>
      <c r="D1074" s="122"/>
      <c r="E1074" s="3"/>
      <c r="F1074" s="3"/>
      <c r="G1074" s="3"/>
      <c r="H1074" s="3"/>
      <c r="I1074" s="120"/>
      <c r="J1074" s="3"/>
      <c r="K1074" s="95" t="str" cm="1">
        <f t="array" ref="K1074">IF(OR($J$14 = "A",$J$14 = "B",$J$14 = "C"),IF(I1074="","",IF(LEN(I1074)&gt;2,_xlfn.IFS(ISNUMBER(SEARCH("_",I1074)),I1074,ISNUMBER(SEARCH(", ",I1074)),SUBSTITUTE(I1074,", ","_"),ISNUMBER(SEARCH("/ ",I1074)),SUBSTITUTE(I1074,"/ ","_"),ISNUMBER(SEARCH(",",I1074)),SUBSTITUTE(I1074,",","_"),ISNUMBER(SEARCH("/",I1074)),SUBSTITUTE(I1074,"/","_"),ISNUMBER(SEARCH("",I1074)),I1074),I1074)),IF(OR($J$14 = "J",$J$14 = "K"),"",IF(D1074="","",IF(LEN(D1074)&gt;2,_xlfn.IFS(ISNUMBER(SEARCH("_",D1074)),D1074,ISNUMBER(SEARCH(", ",D1074)),SUBSTITUTE(D1074,", ","_"),ISNUMBER(SEARCH("/ ",D1074)),SUBSTITUTE(D1074,"/ ","_"),ISNUMBER(SEARCH(",",D1074)),SUBSTITUTE(D1074,",","_"),ISNUMBER(SEARCH("/",D1074)),SUBSTITUTE(D1074,"/","_"),ISNUMBER(SEARCH("",D1074)),D1074),D1074))))</f>
        <v/>
      </c>
      <c r="L1074" s="1"/>
      <c r="M1074" s="1" t="str">
        <f t="shared" si="81"/>
        <v/>
      </c>
      <c r="N1074" s="94" t="str">
        <f>IF($L1074="None","",IF(ISERROR(VLOOKUP($L1074,Info!$B$4:$B$266,1,FALSE)),"",VLOOKUP($L1074,Info!$B$4:$L$266,5,FALSE)))</f>
        <v/>
      </c>
      <c r="O1074" s="94" t="str">
        <f>IF(K1074="","",IF(AND($J$12&lt;&gt;"ABC",N1074="3"),"BAC",IF(N1074="3","ABC",IF($J$12&lt;&gt;"ABC",IF($J$10="Standard",VLOOKUP(K1074,Info!$BE$4:$BF$481,2,FALSE),VLOOKUP(K1074,Info!$BI$4:$BJ$482,2,FALSE)),IF($J$10="Standard",VLOOKUP(K1074,Info!$AG$4:$AH$2994,2,FALSE),VLOOKUP(K1074,Info!$AK$4:$AL$2997,2,FALSE))))))</f>
        <v/>
      </c>
      <c r="P1074" s="94" t="str">
        <f>IF($L1074="None","",IF(ISERROR(VLOOKUP($L1074,Info!$B$4:$B$266,1,FALSE)),"",VLOOKUP($L1074,Info!$B$4:$L$266,3,FALSE)))</f>
        <v/>
      </c>
      <c r="Q1074" s="96" t="str">
        <f>IF($L1074="None","",IF(ISERROR(VLOOKUP($L1074,Info!$B$4:$B$266,1,FALSE)),"",VLOOKUP($L1074,Info!$B$4:$L$266,4,FALSE)))</f>
        <v/>
      </c>
      <c r="R1074" s="1"/>
      <c r="S1074" s="6" t="str">
        <f t="shared" si="82"/>
        <v/>
      </c>
      <c r="T1074" s="6" t="str">
        <f>IF($L1074="None","",IF(ISERROR(VLOOKUP($L1074,Info!$B$4:$B$266,1,FALSE)),"",VLOOKUP($L1074,Info!$B$4:$L$266,11,FALSE)))</f>
        <v/>
      </c>
      <c r="U1074" s="1"/>
      <c r="V1074" s="1"/>
      <c r="W1074" s="1"/>
      <c r="X1074" s="1" t="str">
        <f>IF($L1074="None","",IF(ISERROR(VLOOKUP($L1074,Info!$B$4:$B$266,1,FALSE)),"",IF(OR(W1074="Metallic Liquid Tight",W1074="Non-Metallic Liquid Tight",W1074="LSZH",W1074="Greenfield"),VLOOKUP($L1074,Info!$B$4:$L$266,7,FALSE),"N/A")))</f>
        <v/>
      </c>
      <c r="Y1074" s="1"/>
      <c r="Z1074" s="96" t="str">
        <f>IF($L1074="None","",IF(ISERROR(VLOOKUP($L1074,Info!$B$4:$B$266,1,FALSE)),"",VLOOKUP($L1074,Info!$B$4:$L$266,9,FALSE)))</f>
        <v/>
      </c>
      <c r="AA1074" s="96" t="str">
        <f>IF($L1074="None","",IF(ISERROR(VLOOKUP($L1074,Info!$B$4:$B$266,1,FALSE)),"",VLOOKUP($L1074,Info!$B$4:$L$266,8,FALSE)))</f>
        <v/>
      </c>
      <c r="AB1074" s="96" t="str">
        <f>IF($L1074="None","",IF(ISERROR(VLOOKUP($L1074,Info!$B$4:$B$266,1,FALSE)),"",VLOOKUP($L1074,Info!$B$4:$L$266,10,FALSE)))</f>
        <v/>
      </c>
      <c r="AC1074" s="1" t="str">
        <f>IF(W1074="SO Cable","Black,White",IF(O1074="","",IF(P1074="","",IF($J$12&lt;&gt;"ABC",IF(P1074&lt;="250",VLOOKUP(O1074,Info!$AZ$4:$BB$22,3,FALSE),VLOOKUP(O1074,Info!$AZ$23:$BB$39,3,FALSE)),IF(P1074&lt;="250",VLOOKUP(O1074,Info!$AO$4:$AQ$22,3,FALSE),VLOOKUP(O1074,Info!$AO$23:$AP$39,3,FALSE))))))</f>
        <v/>
      </c>
      <c r="AD1074" s="1"/>
      <c r="AE1074" s="1" t="str">
        <f>IF($L1074="None","",IF(ISERROR(VLOOKUP($L1074,Info!$B$4:$B$266,1,FALSE)),"",VLOOKUP($L1074,Info!$B$4:$L$266,4,FALSE)))</f>
        <v/>
      </c>
      <c r="AF1074" s="1" t="str">
        <f>IF($L1074="None","",IF(ISERROR(VLOOKUP($L1074,Info!$B$4:$B$266,1,FALSE)),"",VLOOKUP($L1074,Info!$B$4:$L$266,6,FALSE)))</f>
        <v/>
      </c>
      <c r="AG1074" s="1"/>
      <c r="AH1074" s="33" t="str" cm="1">
        <f t="array" ref="AH1074">IF(AND(L1074&lt;&gt;"",O1074&lt;&gt;"",R1074:S1074&lt;&gt;"",W1074:X1074&lt;&gt;"",Z1074:AA1074&lt;&gt;"",AC1074&lt;&gt;""),"Good","Bad")</f>
        <v>Bad</v>
      </c>
      <c r="AL1074" t="str" cm="1">
        <f t="array" ref="AL1074">IF(R1074&gt;0,_xlfn.IFS(COUNTIF($L$20:L1074,"&lt;&gt;")&lt;101,1,COUNTIF($L$20:L1074,"&lt;&gt;")&lt;201,2,COUNTIF($L$20:L1074,"&lt;&gt;")&lt;301,3,COUNTIF($L$20:L1074,"&lt;&gt;")&lt;401,4,COUNTIF($L$20:L1074,"&lt;&gt;")&lt;501,5,COUNTIF($L$20:L1074,"&lt;&gt;")&lt;601,6,COUNTIF($L$20:L1074,"&lt;&gt;")&lt;701,7,COUNTIF($L$20:L1074,"&lt;&gt;")&lt;801,8,COUNTIF($L$20:L1074,"&lt;&gt;")&lt;901,9,COUNTIF($L$20:L1074,"&lt;&gt;")&lt;1001,10,COUNTIF($L$20:L1074,"&lt;&gt;")&lt;1101,11,COUNTIF($L$20:L1074,"&lt;&gt;")&lt;1201,12,COUNTIF($L$20:L1074,"&lt;&gt;")&lt;1301,13,COUNTIF($L$20:L1074,"&lt;&gt;")&lt;1401,14,COUNTIF($L$20:L1074,"&lt;&gt;")&lt;1501,15,COUNTIF($L$20:L1074,"&lt;&gt;")&lt;1601,16,COUNTIF($L$20:L1074,"&lt;&gt;")&lt;1701,17,COUNTIF($L$20:L1074,"&lt;&gt;")&lt;1801,18,COUNTIF($L$20:L1074,"&lt;&gt;")&lt;1901,19,COUNTIF($L$20:L1074,"&lt;&gt;")&lt;2001,20,COUNTIF($L$20:L1074,"&lt;&gt;")&lt;2101,21,COUNTIF($L$20:L1074,"&lt;&gt;")&lt;2201,22,COUNTIF($L$20:L1074,"&lt;&gt;")&lt;2301,23,COUNTIF($L$20:L1074,"&lt;&gt;")&lt;2401,24,COUNTIF($L$20:L1074,"&lt;&gt;")&lt;2501,25,COUNTIF($L$20:L1074,"&lt;&gt;")&lt;2601,26,COUNTIF($L$20:L1074,"&lt;&gt;")&lt;2701,27,COUNTIF($L$20:L1074,"&lt;&gt;")&lt;2801,28,COUNTIF($L$20:L1074,"&lt;&gt;")&lt;2901,29,COUNTIF($L$20:L1074,"&lt;&gt;")&lt;3001,30),"")</f>
        <v/>
      </c>
      <c r="AM1074" t="str">
        <f t="shared" si="80"/>
        <v/>
      </c>
      <c r="AN1074" t="str">
        <f t="shared" si="84"/>
        <v/>
      </c>
      <c r="AP1074" t="str">
        <f t="shared" si="83"/>
        <v/>
      </c>
      <c r="AQ1074" t="str">
        <f>IF(AO1074="","",COUNTIFS(AM1074:$AM$3019,AO1074))</f>
        <v/>
      </c>
    </row>
    <row r="1075" spans="1:43" x14ac:dyDescent="0.25">
      <c r="A1075" s="6" t="str">
        <f>IF(COUNT($A$20:A1074)&lt;&gt;$B$4,IF(A1074="","",A1074+1),"")</f>
        <v/>
      </c>
      <c r="B1075" s="3"/>
      <c r="C1075" s="3"/>
      <c r="D1075" s="122"/>
      <c r="E1075" s="3"/>
      <c r="F1075" s="3"/>
      <c r="G1075" s="3"/>
      <c r="H1075" s="3"/>
      <c r="I1075" s="120"/>
      <c r="J1075" s="3"/>
      <c r="K1075" s="95" t="str" cm="1">
        <f t="array" ref="K1075">IF(OR($J$14 = "A",$J$14 = "B",$J$14 = "C"),IF(I1075="","",IF(LEN(I1075)&gt;2,_xlfn.IFS(ISNUMBER(SEARCH("_",I1075)),I1075,ISNUMBER(SEARCH(", ",I1075)),SUBSTITUTE(I1075,", ","_"),ISNUMBER(SEARCH("/ ",I1075)),SUBSTITUTE(I1075,"/ ","_"),ISNUMBER(SEARCH(",",I1075)),SUBSTITUTE(I1075,",","_"),ISNUMBER(SEARCH("/",I1075)),SUBSTITUTE(I1075,"/","_"),ISNUMBER(SEARCH("",I1075)),I1075),I1075)),IF(OR($J$14 = "J",$J$14 = "K"),"",IF(D1075="","",IF(LEN(D1075)&gt;2,_xlfn.IFS(ISNUMBER(SEARCH("_",D1075)),D1075,ISNUMBER(SEARCH(", ",D1075)),SUBSTITUTE(D1075,", ","_"),ISNUMBER(SEARCH("/ ",D1075)),SUBSTITUTE(D1075,"/ ","_"),ISNUMBER(SEARCH(",",D1075)),SUBSTITUTE(D1075,",","_"),ISNUMBER(SEARCH("/",D1075)),SUBSTITUTE(D1075,"/","_"),ISNUMBER(SEARCH("",D1075)),D1075),D1075))))</f>
        <v/>
      </c>
      <c r="L1075" s="1"/>
      <c r="M1075" s="1" t="str">
        <f t="shared" si="81"/>
        <v/>
      </c>
      <c r="N1075" s="94" t="str">
        <f>IF($L1075="None","",IF(ISERROR(VLOOKUP($L1075,Info!$B$4:$B$266,1,FALSE)),"",VLOOKUP($L1075,Info!$B$4:$L$266,5,FALSE)))</f>
        <v/>
      </c>
      <c r="O1075" s="94" t="str">
        <f>IF(K1075="","",IF(AND($J$12&lt;&gt;"ABC",N1075="3"),"BAC",IF(N1075="3","ABC",IF($J$12&lt;&gt;"ABC",IF($J$10="Standard",VLOOKUP(K1075,Info!$BE$4:$BF$481,2,FALSE),VLOOKUP(K1075,Info!$BI$4:$BJ$482,2,FALSE)),IF($J$10="Standard",VLOOKUP(K1075,Info!$AG$4:$AH$2994,2,FALSE),VLOOKUP(K1075,Info!$AK$4:$AL$2997,2,FALSE))))))</f>
        <v/>
      </c>
      <c r="P1075" s="94" t="str">
        <f>IF($L1075="None","",IF(ISERROR(VLOOKUP($L1075,Info!$B$4:$B$266,1,FALSE)),"",VLOOKUP($L1075,Info!$B$4:$L$266,3,FALSE)))</f>
        <v/>
      </c>
      <c r="Q1075" s="96" t="str">
        <f>IF($L1075="None","",IF(ISERROR(VLOOKUP($L1075,Info!$B$4:$B$266,1,FALSE)),"",VLOOKUP($L1075,Info!$B$4:$L$266,4,FALSE)))</f>
        <v/>
      </c>
      <c r="R1075" s="1"/>
      <c r="S1075" s="6" t="str">
        <f t="shared" si="82"/>
        <v/>
      </c>
      <c r="T1075" s="6" t="str">
        <f>IF($L1075="None","",IF(ISERROR(VLOOKUP($L1075,Info!$B$4:$B$266,1,FALSE)),"",VLOOKUP($L1075,Info!$B$4:$L$266,11,FALSE)))</f>
        <v/>
      </c>
      <c r="U1075" s="1"/>
      <c r="V1075" s="1"/>
      <c r="W1075" s="1"/>
      <c r="X1075" s="1" t="str">
        <f>IF($L1075="None","",IF(ISERROR(VLOOKUP($L1075,Info!$B$4:$B$266,1,FALSE)),"",IF(OR(W1075="Metallic Liquid Tight",W1075="Non-Metallic Liquid Tight",W1075="LSZH",W1075="Greenfield"),VLOOKUP($L1075,Info!$B$4:$L$266,7,FALSE),"N/A")))</f>
        <v/>
      </c>
      <c r="Y1075" s="1"/>
      <c r="Z1075" s="96" t="str">
        <f>IF($L1075="None","",IF(ISERROR(VLOOKUP($L1075,Info!$B$4:$B$266,1,FALSE)),"",VLOOKUP($L1075,Info!$B$4:$L$266,9,FALSE)))</f>
        <v/>
      </c>
      <c r="AA1075" s="96" t="str">
        <f>IF($L1075="None","",IF(ISERROR(VLOOKUP($L1075,Info!$B$4:$B$266,1,FALSE)),"",VLOOKUP($L1075,Info!$B$4:$L$266,8,FALSE)))</f>
        <v/>
      </c>
      <c r="AB1075" s="96" t="str">
        <f>IF($L1075="None","",IF(ISERROR(VLOOKUP($L1075,Info!$B$4:$B$266,1,FALSE)),"",VLOOKUP($L1075,Info!$B$4:$L$266,10,FALSE)))</f>
        <v/>
      </c>
      <c r="AC1075" s="1" t="str">
        <f>IF(W1075="SO Cable","Black,White",IF(O1075="","",IF(P1075="","",IF($J$12&lt;&gt;"ABC",IF(P1075&lt;="250",VLOOKUP(O1075,Info!$AZ$4:$BB$22,3,FALSE),VLOOKUP(O1075,Info!$AZ$23:$BB$39,3,FALSE)),IF(P1075&lt;="250",VLOOKUP(O1075,Info!$AO$4:$AQ$22,3,FALSE),VLOOKUP(O1075,Info!$AO$23:$AP$39,3,FALSE))))))</f>
        <v/>
      </c>
      <c r="AD1075" s="1"/>
      <c r="AE1075" s="1" t="str">
        <f>IF($L1075="None","",IF(ISERROR(VLOOKUP($L1075,Info!$B$4:$B$266,1,FALSE)),"",VLOOKUP($L1075,Info!$B$4:$L$266,4,FALSE)))</f>
        <v/>
      </c>
      <c r="AF1075" s="1" t="str">
        <f>IF($L1075="None","",IF(ISERROR(VLOOKUP($L1075,Info!$B$4:$B$266,1,FALSE)),"",VLOOKUP($L1075,Info!$B$4:$L$266,6,FALSE)))</f>
        <v/>
      </c>
      <c r="AG1075" s="1"/>
      <c r="AH1075" s="33" t="str" cm="1">
        <f t="array" ref="AH1075">IF(AND(L1075&lt;&gt;"",O1075&lt;&gt;"",R1075:S1075&lt;&gt;"",W1075:X1075&lt;&gt;"",Z1075:AA1075&lt;&gt;"",AC1075&lt;&gt;""),"Good","Bad")</f>
        <v>Bad</v>
      </c>
      <c r="AL1075" t="str" cm="1">
        <f t="array" ref="AL1075">IF(R1075&gt;0,_xlfn.IFS(COUNTIF($L$20:L1075,"&lt;&gt;")&lt;101,1,COUNTIF($L$20:L1075,"&lt;&gt;")&lt;201,2,COUNTIF($L$20:L1075,"&lt;&gt;")&lt;301,3,COUNTIF($L$20:L1075,"&lt;&gt;")&lt;401,4,COUNTIF($L$20:L1075,"&lt;&gt;")&lt;501,5,COUNTIF($L$20:L1075,"&lt;&gt;")&lt;601,6,COUNTIF($L$20:L1075,"&lt;&gt;")&lt;701,7,COUNTIF($L$20:L1075,"&lt;&gt;")&lt;801,8,COUNTIF($L$20:L1075,"&lt;&gt;")&lt;901,9,COUNTIF($L$20:L1075,"&lt;&gt;")&lt;1001,10,COUNTIF($L$20:L1075,"&lt;&gt;")&lt;1101,11,COUNTIF($L$20:L1075,"&lt;&gt;")&lt;1201,12,COUNTIF($L$20:L1075,"&lt;&gt;")&lt;1301,13,COUNTIF($L$20:L1075,"&lt;&gt;")&lt;1401,14,COUNTIF($L$20:L1075,"&lt;&gt;")&lt;1501,15,COUNTIF($L$20:L1075,"&lt;&gt;")&lt;1601,16,COUNTIF($L$20:L1075,"&lt;&gt;")&lt;1701,17,COUNTIF($L$20:L1075,"&lt;&gt;")&lt;1801,18,COUNTIF($L$20:L1075,"&lt;&gt;")&lt;1901,19,COUNTIF($L$20:L1075,"&lt;&gt;")&lt;2001,20,COUNTIF($L$20:L1075,"&lt;&gt;")&lt;2101,21,COUNTIF($L$20:L1075,"&lt;&gt;")&lt;2201,22,COUNTIF($L$20:L1075,"&lt;&gt;")&lt;2301,23,COUNTIF($L$20:L1075,"&lt;&gt;")&lt;2401,24,COUNTIF($L$20:L1075,"&lt;&gt;")&lt;2501,25,COUNTIF($L$20:L1075,"&lt;&gt;")&lt;2601,26,COUNTIF($L$20:L1075,"&lt;&gt;")&lt;2701,27,COUNTIF($L$20:L1075,"&lt;&gt;")&lt;2801,28,COUNTIF($L$20:L1075,"&lt;&gt;")&lt;2901,29,COUNTIF($L$20:L1075,"&lt;&gt;")&lt;3001,30),"")</f>
        <v/>
      </c>
      <c r="AM1075" t="str">
        <f t="shared" si="80"/>
        <v/>
      </c>
      <c r="AN1075" t="str">
        <f t="shared" si="84"/>
        <v/>
      </c>
      <c r="AP1075" t="str">
        <f t="shared" si="83"/>
        <v/>
      </c>
      <c r="AQ1075" t="str">
        <f>IF(AO1075="","",COUNTIFS(AM1075:$AM$3019,AO1075))</f>
        <v/>
      </c>
    </row>
    <row r="1076" spans="1:43" x14ac:dyDescent="0.25">
      <c r="A1076" s="6" t="str">
        <f>IF(COUNT($A$20:A1075)&lt;&gt;$B$4,IF(A1075="","",A1075+1),"")</f>
        <v/>
      </c>
      <c r="B1076" s="3"/>
      <c r="C1076" s="3"/>
      <c r="D1076" s="122"/>
      <c r="E1076" s="3"/>
      <c r="F1076" s="3"/>
      <c r="G1076" s="3"/>
      <c r="H1076" s="3"/>
      <c r="I1076" s="120"/>
      <c r="J1076" s="3"/>
      <c r="K1076" s="95" t="str" cm="1">
        <f t="array" ref="K1076">IF(OR($J$14 = "A",$J$14 = "B",$J$14 = "C"),IF(I1076="","",IF(LEN(I1076)&gt;2,_xlfn.IFS(ISNUMBER(SEARCH("_",I1076)),I1076,ISNUMBER(SEARCH(", ",I1076)),SUBSTITUTE(I1076,", ","_"),ISNUMBER(SEARCH("/ ",I1076)),SUBSTITUTE(I1076,"/ ","_"),ISNUMBER(SEARCH(",",I1076)),SUBSTITUTE(I1076,",","_"),ISNUMBER(SEARCH("/",I1076)),SUBSTITUTE(I1076,"/","_"),ISNUMBER(SEARCH("",I1076)),I1076),I1076)),IF(OR($J$14 = "J",$J$14 = "K"),"",IF(D1076="","",IF(LEN(D1076)&gt;2,_xlfn.IFS(ISNUMBER(SEARCH("_",D1076)),D1076,ISNUMBER(SEARCH(", ",D1076)),SUBSTITUTE(D1076,", ","_"),ISNUMBER(SEARCH("/ ",D1076)),SUBSTITUTE(D1076,"/ ","_"),ISNUMBER(SEARCH(",",D1076)),SUBSTITUTE(D1076,",","_"),ISNUMBER(SEARCH("/",D1076)),SUBSTITUTE(D1076,"/","_"),ISNUMBER(SEARCH("",D1076)),D1076),D1076))))</f>
        <v/>
      </c>
      <c r="L1076" s="1"/>
      <c r="M1076" s="1" t="str">
        <f t="shared" si="81"/>
        <v/>
      </c>
      <c r="N1076" s="94" t="str">
        <f>IF($L1076="None","",IF(ISERROR(VLOOKUP($L1076,Info!$B$4:$B$266,1,FALSE)),"",VLOOKUP($L1076,Info!$B$4:$L$266,5,FALSE)))</f>
        <v/>
      </c>
      <c r="O1076" s="94" t="str">
        <f>IF(K1076="","",IF(AND($J$12&lt;&gt;"ABC",N1076="3"),"BAC",IF(N1076="3","ABC",IF($J$12&lt;&gt;"ABC",IF($J$10="Standard",VLOOKUP(K1076,Info!$BE$4:$BF$481,2,FALSE),VLOOKUP(K1076,Info!$BI$4:$BJ$482,2,FALSE)),IF($J$10="Standard",VLOOKUP(K1076,Info!$AG$4:$AH$2994,2,FALSE),VLOOKUP(K1076,Info!$AK$4:$AL$2997,2,FALSE))))))</f>
        <v/>
      </c>
      <c r="P1076" s="94" t="str">
        <f>IF($L1076="None","",IF(ISERROR(VLOOKUP($L1076,Info!$B$4:$B$266,1,FALSE)),"",VLOOKUP($L1076,Info!$B$4:$L$266,3,FALSE)))</f>
        <v/>
      </c>
      <c r="Q1076" s="96" t="str">
        <f>IF($L1076="None","",IF(ISERROR(VLOOKUP($L1076,Info!$B$4:$B$266,1,FALSE)),"",VLOOKUP($L1076,Info!$B$4:$L$266,4,FALSE)))</f>
        <v/>
      </c>
      <c r="R1076" s="1"/>
      <c r="S1076" s="6" t="str">
        <f t="shared" si="82"/>
        <v/>
      </c>
      <c r="T1076" s="6" t="str">
        <f>IF($L1076="None","",IF(ISERROR(VLOOKUP($L1076,Info!$B$4:$B$266,1,FALSE)),"",VLOOKUP($L1076,Info!$B$4:$L$266,11,FALSE)))</f>
        <v/>
      </c>
      <c r="U1076" s="1"/>
      <c r="V1076" s="1"/>
      <c r="W1076" s="1"/>
      <c r="X1076" s="1" t="str">
        <f>IF($L1076="None","",IF(ISERROR(VLOOKUP($L1076,Info!$B$4:$B$266,1,FALSE)),"",IF(OR(W1076="Metallic Liquid Tight",W1076="Non-Metallic Liquid Tight",W1076="LSZH",W1076="Greenfield"),VLOOKUP($L1076,Info!$B$4:$L$266,7,FALSE),"N/A")))</f>
        <v/>
      </c>
      <c r="Y1076" s="1"/>
      <c r="Z1076" s="96" t="str">
        <f>IF($L1076="None","",IF(ISERROR(VLOOKUP($L1076,Info!$B$4:$B$266,1,FALSE)),"",VLOOKUP($L1076,Info!$B$4:$L$266,9,FALSE)))</f>
        <v/>
      </c>
      <c r="AA1076" s="96" t="str">
        <f>IF($L1076="None","",IF(ISERROR(VLOOKUP($L1076,Info!$B$4:$B$266,1,FALSE)),"",VLOOKUP($L1076,Info!$B$4:$L$266,8,FALSE)))</f>
        <v/>
      </c>
      <c r="AB1076" s="96" t="str">
        <f>IF($L1076="None","",IF(ISERROR(VLOOKUP($L1076,Info!$B$4:$B$266,1,FALSE)),"",VLOOKUP($L1076,Info!$B$4:$L$266,10,FALSE)))</f>
        <v/>
      </c>
      <c r="AC1076" s="1" t="str">
        <f>IF(W1076="SO Cable","Black,White",IF(O1076="","",IF(P1076="","",IF($J$12&lt;&gt;"ABC",IF(P1076&lt;="250",VLOOKUP(O1076,Info!$AZ$4:$BB$22,3,FALSE),VLOOKUP(O1076,Info!$AZ$23:$BB$39,3,FALSE)),IF(P1076&lt;="250",VLOOKUP(O1076,Info!$AO$4:$AQ$22,3,FALSE),VLOOKUP(O1076,Info!$AO$23:$AP$39,3,FALSE))))))</f>
        <v/>
      </c>
      <c r="AD1076" s="1"/>
      <c r="AE1076" s="1" t="str">
        <f>IF($L1076="None","",IF(ISERROR(VLOOKUP($L1076,Info!$B$4:$B$266,1,FALSE)),"",VLOOKUP($L1076,Info!$B$4:$L$266,4,FALSE)))</f>
        <v/>
      </c>
      <c r="AF1076" s="1" t="str">
        <f>IF($L1076="None","",IF(ISERROR(VLOOKUP($L1076,Info!$B$4:$B$266,1,FALSE)),"",VLOOKUP($L1076,Info!$B$4:$L$266,6,FALSE)))</f>
        <v/>
      </c>
      <c r="AG1076" s="1"/>
      <c r="AH1076" s="33" t="str" cm="1">
        <f t="array" ref="AH1076">IF(AND(L1076&lt;&gt;"",O1076&lt;&gt;"",R1076:S1076&lt;&gt;"",W1076:X1076&lt;&gt;"",Z1076:AA1076&lt;&gt;"",AC1076&lt;&gt;""),"Good","Bad")</f>
        <v>Bad</v>
      </c>
      <c r="AL1076" t="str" cm="1">
        <f t="array" ref="AL1076">IF(R1076&gt;0,_xlfn.IFS(COUNTIF($L$20:L1076,"&lt;&gt;")&lt;101,1,COUNTIF($L$20:L1076,"&lt;&gt;")&lt;201,2,COUNTIF($L$20:L1076,"&lt;&gt;")&lt;301,3,COUNTIF($L$20:L1076,"&lt;&gt;")&lt;401,4,COUNTIF($L$20:L1076,"&lt;&gt;")&lt;501,5,COUNTIF($L$20:L1076,"&lt;&gt;")&lt;601,6,COUNTIF($L$20:L1076,"&lt;&gt;")&lt;701,7,COUNTIF($L$20:L1076,"&lt;&gt;")&lt;801,8,COUNTIF($L$20:L1076,"&lt;&gt;")&lt;901,9,COUNTIF($L$20:L1076,"&lt;&gt;")&lt;1001,10,COUNTIF($L$20:L1076,"&lt;&gt;")&lt;1101,11,COUNTIF($L$20:L1076,"&lt;&gt;")&lt;1201,12,COUNTIF($L$20:L1076,"&lt;&gt;")&lt;1301,13,COUNTIF($L$20:L1076,"&lt;&gt;")&lt;1401,14,COUNTIF($L$20:L1076,"&lt;&gt;")&lt;1501,15,COUNTIF($L$20:L1076,"&lt;&gt;")&lt;1601,16,COUNTIF($L$20:L1076,"&lt;&gt;")&lt;1701,17,COUNTIF($L$20:L1076,"&lt;&gt;")&lt;1801,18,COUNTIF($L$20:L1076,"&lt;&gt;")&lt;1901,19,COUNTIF($L$20:L1076,"&lt;&gt;")&lt;2001,20,COUNTIF($L$20:L1076,"&lt;&gt;")&lt;2101,21,COUNTIF($L$20:L1076,"&lt;&gt;")&lt;2201,22,COUNTIF($L$20:L1076,"&lt;&gt;")&lt;2301,23,COUNTIF($L$20:L1076,"&lt;&gt;")&lt;2401,24,COUNTIF($L$20:L1076,"&lt;&gt;")&lt;2501,25,COUNTIF($L$20:L1076,"&lt;&gt;")&lt;2601,26,COUNTIF($L$20:L1076,"&lt;&gt;")&lt;2701,27,COUNTIF($L$20:L1076,"&lt;&gt;")&lt;2801,28,COUNTIF($L$20:L1076,"&lt;&gt;")&lt;2901,29,COUNTIF($L$20:L1076,"&lt;&gt;")&lt;3001,30),"")</f>
        <v/>
      </c>
      <c r="AM1076" t="str">
        <f t="shared" si="80"/>
        <v/>
      </c>
      <c r="AN1076" t="str">
        <f t="shared" si="84"/>
        <v/>
      </c>
      <c r="AP1076" t="str">
        <f t="shared" si="83"/>
        <v/>
      </c>
      <c r="AQ1076" t="str">
        <f>IF(AO1076="","",COUNTIFS(AM1076:$AM$3019,AO1076))</f>
        <v/>
      </c>
    </row>
    <row r="1077" spans="1:43" x14ac:dyDescent="0.25">
      <c r="A1077" s="6" t="str">
        <f>IF(COUNT($A$20:A1076)&lt;&gt;$B$4,IF(A1076="","",A1076+1),"")</f>
        <v/>
      </c>
      <c r="B1077" s="3"/>
      <c r="C1077" s="3"/>
      <c r="D1077" s="122"/>
      <c r="E1077" s="3"/>
      <c r="F1077" s="3"/>
      <c r="G1077" s="3"/>
      <c r="H1077" s="3"/>
      <c r="I1077" s="120"/>
      <c r="J1077" s="3"/>
      <c r="K1077" s="95" t="str" cm="1">
        <f t="array" ref="K1077">IF(OR($J$14 = "A",$J$14 = "B",$J$14 = "C"),IF(I1077="","",IF(LEN(I1077)&gt;2,_xlfn.IFS(ISNUMBER(SEARCH("_",I1077)),I1077,ISNUMBER(SEARCH(", ",I1077)),SUBSTITUTE(I1077,", ","_"),ISNUMBER(SEARCH("/ ",I1077)),SUBSTITUTE(I1077,"/ ","_"),ISNUMBER(SEARCH(",",I1077)),SUBSTITUTE(I1077,",","_"),ISNUMBER(SEARCH("/",I1077)),SUBSTITUTE(I1077,"/","_"),ISNUMBER(SEARCH("",I1077)),I1077),I1077)),IF(OR($J$14 = "J",$J$14 = "K"),"",IF(D1077="","",IF(LEN(D1077)&gt;2,_xlfn.IFS(ISNUMBER(SEARCH("_",D1077)),D1077,ISNUMBER(SEARCH(", ",D1077)),SUBSTITUTE(D1077,", ","_"),ISNUMBER(SEARCH("/ ",D1077)),SUBSTITUTE(D1077,"/ ","_"),ISNUMBER(SEARCH(",",D1077)),SUBSTITUTE(D1077,",","_"),ISNUMBER(SEARCH("/",D1077)),SUBSTITUTE(D1077,"/","_"),ISNUMBER(SEARCH("",D1077)),D1077),D1077))))</f>
        <v/>
      </c>
      <c r="L1077" s="1"/>
      <c r="M1077" s="1" t="str">
        <f t="shared" si="81"/>
        <v/>
      </c>
      <c r="N1077" s="94" t="str">
        <f>IF($L1077="None","",IF(ISERROR(VLOOKUP($L1077,Info!$B$4:$B$266,1,FALSE)),"",VLOOKUP($L1077,Info!$B$4:$L$266,5,FALSE)))</f>
        <v/>
      </c>
      <c r="O1077" s="94" t="str">
        <f>IF(K1077="","",IF(AND($J$12&lt;&gt;"ABC",N1077="3"),"BAC",IF(N1077="3","ABC",IF($J$12&lt;&gt;"ABC",IF($J$10="Standard",VLOOKUP(K1077,Info!$BE$4:$BF$481,2,FALSE),VLOOKUP(K1077,Info!$BI$4:$BJ$482,2,FALSE)),IF($J$10="Standard",VLOOKUP(K1077,Info!$AG$4:$AH$2994,2,FALSE),VLOOKUP(K1077,Info!$AK$4:$AL$2997,2,FALSE))))))</f>
        <v/>
      </c>
      <c r="P1077" s="94" t="str">
        <f>IF($L1077="None","",IF(ISERROR(VLOOKUP($L1077,Info!$B$4:$B$266,1,FALSE)),"",VLOOKUP($L1077,Info!$B$4:$L$266,3,FALSE)))</f>
        <v/>
      </c>
      <c r="Q1077" s="96" t="str">
        <f>IF($L1077="None","",IF(ISERROR(VLOOKUP($L1077,Info!$B$4:$B$266,1,FALSE)),"",VLOOKUP($L1077,Info!$B$4:$L$266,4,FALSE)))</f>
        <v/>
      </c>
      <c r="R1077" s="1"/>
      <c r="S1077" s="6" t="str">
        <f t="shared" si="82"/>
        <v/>
      </c>
      <c r="T1077" s="6" t="str">
        <f>IF($L1077="None","",IF(ISERROR(VLOOKUP($L1077,Info!$B$4:$B$266,1,FALSE)),"",VLOOKUP($L1077,Info!$B$4:$L$266,11,FALSE)))</f>
        <v/>
      </c>
      <c r="U1077" s="1"/>
      <c r="V1077" s="1"/>
      <c r="W1077" s="1"/>
      <c r="X1077" s="1" t="str">
        <f>IF($L1077="None","",IF(ISERROR(VLOOKUP($L1077,Info!$B$4:$B$266,1,FALSE)),"",IF(OR(W1077="Metallic Liquid Tight",W1077="Non-Metallic Liquid Tight",W1077="LSZH",W1077="Greenfield"),VLOOKUP($L1077,Info!$B$4:$L$266,7,FALSE),"N/A")))</f>
        <v/>
      </c>
      <c r="Y1077" s="1"/>
      <c r="Z1077" s="96" t="str">
        <f>IF($L1077="None","",IF(ISERROR(VLOOKUP($L1077,Info!$B$4:$B$266,1,FALSE)),"",VLOOKUP($L1077,Info!$B$4:$L$266,9,FALSE)))</f>
        <v/>
      </c>
      <c r="AA1077" s="96" t="str">
        <f>IF($L1077="None","",IF(ISERROR(VLOOKUP($L1077,Info!$B$4:$B$266,1,FALSE)),"",VLOOKUP($L1077,Info!$B$4:$L$266,8,FALSE)))</f>
        <v/>
      </c>
      <c r="AB1077" s="96" t="str">
        <f>IF($L1077="None","",IF(ISERROR(VLOOKUP($L1077,Info!$B$4:$B$266,1,FALSE)),"",VLOOKUP($L1077,Info!$B$4:$L$266,10,FALSE)))</f>
        <v/>
      </c>
      <c r="AC1077" s="1" t="str">
        <f>IF(W1077="SO Cable","Black,White",IF(O1077="","",IF(P1077="","",IF($J$12&lt;&gt;"ABC",IF(P1077&lt;="250",VLOOKUP(O1077,Info!$AZ$4:$BB$22,3,FALSE),VLOOKUP(O1077,Info!$AZ$23:$BB$39,3,FALSE)),IF(P1077&lt;="250",VLOOKUP(O1077,Info!$AO$4:$AQ$22,3,FALSE),VLOOKUP(O1077,Info!$AO$23:$AP$39,3,FALSE))))))</f>
        <v/>
      </c>
      <c r="AD1077" s="1"/>
      <c r="AE1077" s="1" t="str">
        <f>IF($L1077="None","",IF(ISERROR(VLOOKUP($L1077,Info!$B$4:$B$266,1,FALSE)),"",VLOOKUP($L1077,Info!$B$4:$L$266,4,FALSE)))</f>
        <v/>
      </c>
      <c r="AF1077" s="1" t="str">
        <f>IF($L1077="None","",IF(ISERROR(VLOOKUP($L1077,Info!$B$4:$B$266,1,FALSE)),"",VLOOKUP($L1077,Info!$B$4:$L$266,6,FALSE)))</f>
        <v/>
      </c>
      <c r="AG1077" s="1"/>
      <c r="AH1077" s="33" t="str" cm="1">
        <f t="array" ref="AH1077">IF(AND(L1077&lt;&gt;"",O1077&lt;&gt;"",R1077:S1077&lt;&gt;"",W1077:X1077&lt;&gt;"",Z1077:AA1077&lt;&gt;"",AC1077&lt;&gt;""),"Good","Bad")</f>
        <v>Bad</v>
      </c>
      <c r="AL1077" t="str" cm="1">
        <f t="array" ref="AL1077">IF(R1077&gt;0,_xlfn.IFS(COUNTIF($L$20:L1077,"&lt;&gt;")&lt;101,1,COUNTIF($L$20:L1077,"&lt;&gt;")&lt;201,2,COUNTIF($L$20:L1077,"&lt;&gt;")&lt;301,3,COUNTIF($L$20:L1077,"&lt;&gt;")&lt;401,4,COUNTIF($L$20:L1077,"&lt;&gt;")&lt;501,5,COUNTIF($L$20:L1077,"&lt;&gt;")&lt;601,6,COUNTIF($L$20:L1077,"&lt;&gt;")&lt;701,7,COUNTIF($L$20:L1077,"&lt;&gt;")&lt;801,8,COUNTIF($L$20:L1077,"&lt;&gt;")&lt;901,9,COUNTIF($L$20:L1077,"&lt;&gt;")&lt;1001,10,COUNTIF($L$20:L1077,"&lt;&gt;")&lt;1101,11,COUNTIF($L$20:L1077,"&lt;&gt;")&lt;1201,12,COUNTIF($L$20:L1077,"&lt;&gt;")&lt;1301,13,COUNTIF($L$20:L1077,"&lt;&gt;")&lt;1401,14,COUNTIF($L$20:L1077,"&lt;&gt;")&lt;1501,15,COUNTIF($L$20:L1077,"&lt;&gt;")&lt;1601,16,COUNTIF($L$20:L1077,"&lt;&gt;")&lt;1701,17,COUNTIF($L$20:L1077,"&lt;&gt;")&lt;1801,18,COUNTIF($L$20:L1077,"&lt;&gt;")&lt;1901,19,COUNTIF($L$20:L1077,"&lt;&gt;")&lt;2001,20,COUNTIF($L$20:L1077,"&lt;&gt;")&lt;2101,21,COUNTIF($L$20:L1077,"&lt;&gt;")&lt;2201,22,COUNTIF($L$20:L1077,"&lt;&gt;")&lt;2301,23,COUNTIF($L$20:L1077,"&lt;&gt;")&lt;2401,24,COUNTIF($L$20:L1077,"&lt;&gt;")&lt;2501,25,COUNTIF($L$20:L1077,"&lt;&gt;")&lt;2601,26,COUNTIF($L$20:L1077,"&lt;&gt;")&lt;2701,27,COUNTIF($L$20:L1077,"&lt;&gt;")&lt;2801,28,COUNTIF($L$20:L1077,"&lt;&gt;")&lt;2901,29,COUNTIF($L$20:L1077,"&lt;&gt;")&lt;3001,30),"")</f>
        <v/>
      </c>
      <c r="AM1077" t="str">
        <f t="shared" si="80"/>
        <v/>
      </c>
      <c r="AN1077" t="str">
        <f t="shared" si="84"/>
        <v/>
      </c>
      <c r="AP1077" t="str">
        <f t="shared" si="83"/>
        <v/>
      </c>
      <c r="AQ1077" t="str">
        <f>IF(AO1077="","",COUNTIFS(AM1077:$AM$3019,AO1077))</f>
        <v/>
      </c>
    </row>
    <row r="1078" spans="1:43" x14ac:dyDescent="0.25">
      <c r="A1078" s="6" t="str">
        <f>IF(COUNT($A$20:A1077)&lt;&gt;$B$4,IF(A1077="","",A1077+1),"")</f>
        <v/>
      </c>
      <c r="B1078" s="3"/>
      <c r="C1078" s="3"/>
      <c r="D1078" s="122"/>
      <c r="E1078" s="3"/>
      <c r="F1078" s="3"/>
      <c r="G1078" s="3"/>
      <c r="H1078" s="3"/>
      <c r="I1078" s="120"/>
      <c r="J1078" s="3"/>
      <c r="K1078" s="95" t="str" cm="1">
        <f t="array" ref="K1078">IF(OR($J$14 = "A",$J$14 = "B",$J$14 = "C"),IF(I1078="","",IF(LEN(I1078)&gt;2,_xlfn.IFS(ISNUMBER(SEARCH("_",I1078)),I1078,ISNUMBER(SEARCH(", ",I1078)),SUBSTITUTE(I1078,", ","_"),ISNUMBER(SEARCH("/ ",I1078)),SUBSTITUTE(I1078,"/ ","_"),ISNUMBER(SEARCH(",",I1078)),SUBSTITUTE(I1078,",","_"),ISNUMBER(SEARCH("/",I1078)),SUBSTITUTE(I1078,"/","_"),ISNUMBER(SEARCH("",I1078)),I1078),I1078)),IF(OR($J$14 = "J",$J$14 = "K"),"",IF(D1078="","",IF(LEN(D1078)&gt;2,_xlfn.IFS(ISNUMBER(SEARCH("_",D1078)),D1078,ISNUMBER(SEARCH(", ",D1078)),SUBSTITUTE(D1078,", ","_"),ISNUMBER(SEARCH("/ ",D1078)),SUBSTITUTE(D1078,"/ ","_"),ISNUMBER(SEARCH(",",D1078)),SUBSTITUTE(D1078,",","_"),ISNUMBER(SEARCH("/",D1078)),SUBSTITUTE(D1078,"/","_"),ISNUMBER(SEARCH("",D1078)),D1078),D1078))))</f>
        <v/>
      </c>
      <c r="L1078" s="1"/>
      <c r="M1078" s="1" t="str">
        <f t="shared" si="81"/>
        <v/>
      </c>
      <c r="N1078" s="94" t="str">
        <f>IF($L1078="None","",IF(ISERROR(VLOOKUP($L1078,Info!$B$4:$B$266,1,FALSE)),"",VLOOKUP($L1078,Info!$B$4:$L$266,5,FALSE)))</f>
        <v/>
      </c>
      <c r="O1078" s="94" t="str">
        <f>IF(K1078="","",IF(AND($J$12&lt;&gt;"ABC",N1078="3"),"BAC",IF(N1078="3","ABC",IF($J$12&lt;&gt;"ABC",IF($J$10="Standard",VLOOKUP(K1078,Info!$BE$4:$BF$481,2,FALSE),VLOOKUP(K1078,Info!$BI$4:$BJ$482,2,FALSE)),IF($J$10="Standard",VLOOKUP(K1078,Info!$AG$4:$AH$2994,2,FALSE),VLOOKUP(K1078,Info!$AK$4:$AL$2997,2,FALSE))))))</f>
        <v/>
      </c>
      <c r="P1078" s="94" t="str">
        <f>IF($L1078="None","",IF(ISERROR(VLOOKUP($L1078,Info!$B$4:$B$266,1,FALSE)),"",VLOOKUP($L1078,Info!$B$4:$L$266,3,FALSE)))</f>
        <v/>
      </c>
      <c r="Q1078" s="96" t="str">
        <f>IF($L1078="None","",IF(ISERROR(VLOOKUP($L1078,Info!$B$4:$B$266,1,FALSE)),"",VLOOKUP($L1078,Info!$B$4:$L$266,4,FALSE)))</f>
        <v/>
      </c>
      <c r="R1078" s="1"/>
      <c r="S1078" s="6" t="str">
        <f t="shared" si="82"/>
        <v/>
      </c>
      <c r="T1078" s="6" t="str">
        <f>IF($L1078="None","",IF(ISERROR(VLOOKUP($L1078,Info!$B$4:$B$266,1,FALSE)),"",VLOOKUP($L1078,Info!$B$4:$L$266,11,FALSE)))</f>
        <v/>
      </c>
      <c r="U1078" s="1"/>
      <c r="V1078" s="1"/>
      <c r="W1078" s="1"/>
      <c r="X1078" s="1" t="str">
        <f>IF($L1078="None","",IF(ISERROR(VLOOKUP($L1078,Info!$B$4:$B$266,1,FALSE)),"",IF(OR(W1078="Metallic Liquid Tight",W1078="Non-Metallic Liquid Tight",W1078="LSZH",W1078="Greenfield"),VLOOKUP($L1078,Info!$B$4:$L$266,7,FALSE),"N/A")))</f>
        <v/>
      </c>
      <c r="Y1078" s="1"/>
      <c r="Z1078" s="96" t="str">
        <f>IF($L1078="None","",IF(ISERROR(VLOOKUP($L1078,Info!$B$4:$B$266,1,FALSE)),"",VLOOKUP($L1078,Info!$B$4:$L$266,9,FALSE)))</f>
        <v/>
      </c>
      <c r="AA1078" s="96" t="str">
        <f>IF($L1078="None","",IF(ISERROR(VLOOKUP($L1078,Info!$B$4:$B$266,1,FALSE)),"",VLOOKUP($L1078,Info!$B$4:$L$266,8,FALSE)))</f>
        <v/>
      </c>
      <c r="AB1078" s="96" t="str">
        <f>IF($L1078="None","",IF(ISERROR(VLOOKUP($L1078,Info!$B$4:$B$266,1,FALSE)),"",VLOOKUP($L1078,Info!$B$4:$L$266,10,FALSE)))</f>
        <v/>
      </c>
      <c r="AC1078" s="1" t="str">
        <f>IF(W1078="SO Cable","Black,White",IF(O1078="","",IF(P1078="","",IF($J$12&lt;&gt;"ABC",IF(P1078&lt;="250",VLOOKUP(O1078,Info!$AZ$4:$BB$22,3,FALSE),VLOOKUP(O1078,Info!$AZ$23:$BB$39,3,FALSE)),IF(P1078&lt;="250",VLOOKUP(O1078,Info!$AO$4:$AQ$22,3,FALSE),VLOOKUP(O1078,Info!$AO$23:$AP$39,3,FALSE))))))</f>
        <v/>
      </c>
      <c r="AD1078" s="1"/>
      <c r="AE1078" s="1" t="str">
        <f>IF($L1078="None","",IF(ISERROR(VLOOKUP($L1078,Info!$B$4:$B$266,1,FALSE)),"",VLOOKUP($L1078,Info!$B$4:$L$266,4,FALSE)))</f>
        <v/>
      </c>
      <c r="AF1078" s="1" t="str">
        <f>IF($L1078="None","",IF(ISERROR(VLOOKUP($L1078,Info!$B$4:$B$266,1,FALSE)),"",VLOOKUP($L1078,Info!$B$4:$L$266,6,FALSE)))</f>
        <v/>
      </c>
      <c r="AG1078" s="1"/>
      <c r="AH1078" s="33" t="str" cm="1">
        <f t="array" ref="AH1078">IF(AND(L1078&lt;&gt;"",O1078&lt;&gt;"",R1078:S1078&lt;&gt;"",W1078:X1078&lt;&gt;"",Z1078:AA1078&lt;&gt;"",AC1078&lt;&gt;""),"Good","Bad")</f>
        <v>Bad</v>
      </c>
      <c r="AL1078" t="str" cm="1">
        <f t="array" ref="AL1078">IF(R1078&gt;0,_xlfn.IFS(COUNTIF($L$20:L1078,"&lt;&gt;")&lt;101,1,COUNTIF($L$20:L1078,"&lt;&gt;")&lt;201,2,COUNTIF($L$20:L1078,"&lt;&gt;")&lt;301,3,COUNTIF($L$20:L1078,"&lt;&gt;")&lt;401,4,COUNTIF($L$20:L1078,"&lt;&gt;")&lt;501,5,COUNTIF($L$20:L1078,"&lt;&gt;")&lt;601,6,COUNTIF($L$20:L1078,"&lt;&gt;")&lt;701,7,COUNTIF($L$20:L1078,"&lt;&gt;")&lt;801,8,COUNTIF($L$20:L1078,"&lt;&gt;")&lt;901,9,COUNTIF($L$20:L1078,"&lt;&gt;")&lt;1001,10,COUNTIF($L$20:L1078,"&lt;&gt;")&lt;1101,11,COUNTIF($L$20:L1078,"&lt;&gt;")&lt;1201,12,COUNTIF($L$20:L1078,"&lt;&gt;")&lt;1301,13,COUNTIF($L$20:L1078,"&lt;&gt;")&lt;1401,14,COUNTIF($L$20:L1078,"&lt;&gt;")&lt;1501,15,COUNTIF($L$20:L1078,"&lt;&gt;")&lt;1601,16,COUNTIF($L$20:L1078,"&lt;&gt;")&lt;1701,17,COUNTIF($L$20:L1078,"&lt;&gt;")&lt;1801,18,COUNTIF($L$20:L1078,"&lt;&gt;")&lt;1901,19,COUNTIF($L$20:L1078,"&lt;&gt;")&lt;2001,20,COUNTIF($L$20:L1078,"&lt;&gt;")&lt;2101,21,COUNTIF($L$20:L1078,"&lt;&gt;")&lt;2201,22,COUNTIF($L$20:L1078,"&lt;&gt;")&lt;2301,23,COUNTIF($L$20:L1078,"&lt;&gt;")&lt;2401,24,COUNTIF($L$20:L1078,"&lt;&gt;")&lt;2501,25,COUNTIF($L$20:L1078,"&lt;&gt;")&lt;2601,26,COUNTIF($L$20:L1078,"&lt;&gt;")&lt;2701,27,COUNTIF($L$20:L1078,"&lt;&gt;")&lt;2801,28,COUNTIF($L$20:L1078,"&lt;&gt;")&lt;2901,29,COUNTIF($L$20:L1078,"&lt;&gt;")&lt;3001,30),"")</f>
        <v/>
      </c>
      <c r="AM1078" t="str">
        <f t="shared" si="80"/>
        <v/>
      </c>
      <c r="AN1078" t="str">
        <f t="shared" si="84"/>
        <v/>
      </c>
      <c r="AP1078" t="str">
        <f t="shared" si="83"/>
        <v/>
      </c>
      <c r="AQ1078" t="str">
        <f>IF(AO1078="","",COUNTIFS(AM1078:$AM$3019,AO1078))</f>
        <v/>
      </c>
    </row>
    <row r="1079" spans="1:43" x14ac:dyDescent="0.25">
      <c r="A1079" s="6" t="str">
        <f>IF(COUNT($A$20:A1078)&lt;&gt;$B$4,IF(A1078="","",A1078+1),"")</f>
        <v/>
      </c>
      <c r="B1079" s="3"/>
      <c r="C1079" s="3"/>
      <c r="D1079" s="122"/>
      <c r="E1079" s="3"/>
      <c r="F1079" s="3"/>
      <c r="G1079" s="3"/>
      <c r="H1079" s="3"/>
      <c r="I1079" s="120"/>
      <c r="J1079" s="3"/>
      <c r="K1079" s="95" t="str" cm="1">
        <f t="array" ref="K1079">IF(OR($J$14 = "A",$J$14 = "B",$J$14 = "C"),IF(I1079="","",IF(LEN(I1079)&gt;2,_xlfn.IFS(ISNUMBER(SEARCH("_",I1079)),I1079,ISNUMBER(SEARCH(", ",I1079)),SUBSTITUTE(I1079,", ","_"),ISNUMBER(SEARCH("/ ",I1079)),SUBSTITUTE(I1079,"/ ","_"),ISNUMBER(SEARCH(",",I1079)),SUBSTITUTE(I1079,",","_"),ISNUMBER(SEARCH("/",I1079)),SUBSTITUTE(I1079,"/","_"),ISNUMBER(SEARCH("",I1079)),I1079),I1079)),IF(OR($J$14 = "J",$J$14 = "K"),"",IF(D1079="","",IF(LEN(D1079)&gt;2,_xlfn.IFS(ISNUMBER(SEARCH("_",D1079)),D1079,ISNUMBER(SEARCH(", ",D1079)),SUBSTITUTE(D1079,", ","_"),ISNUMBER(SEARCH("/ ",D1079)),SUBSTITUTE(D1079,"/ ","_"),ISNUMBER(SEARCH(",",D1079)),SUBSTITUTE(D1079,",","_"),ISNUMBER(SEARCH("/",D1079)),SUBSTITUTE(D1079,"/","_"),ISNUMBER(SEARCH("",D1079)),D1079),D1079))))</f>
        <v/>
      </c>
      <c r="L1079" s="1"/>
      <c r="M1079" s="1" t="str">
        <f t="shared" si="81"/>
        <v/>
      </c>
      <c r="N1079" s="94" t="str">
        <f>IF($L1079="None","",IF(ISERROR(VLOOKUP($L1079,Info!$B$4:$B$266,1,FALSE)),"",VLOOKUP($L1079,Info!$B$4:$L$266,5,FALSE)))</f>
        <v/>
      </c>
      <c r="O1079" s="94" t="str">
        <f>IF(K1079="","",IF(AND($J$12&lt;&gt;"ABC",N1079="3"),"BAC",IF(N1079="3","ABC",IF($J$12&lt;&gt;"ABC",IF($J$10="Standard",VLOOKUP(K1079,Info!$BE$4:$BF$481,2,FALSE),VLOOKUP(K1079,Info!$BI$4:$BJ$482,2,FALSE)),IF($J$10="Standard",VLOOKUP(K1079,Info!$AG$4:$AH$2994,2,FALSE),VLOOKUP(K1079,Info!$AK$4:$AL$2997,2,FALSE))))))</f>
        <v/>
      </c>
      <c r="P1079" s="94" t="str">
        <f>IF($L1079="None","",IF(ISERROR(VLOOKUP($L1079,Info!$B$4:$B$266,1,FALSE)),"",VLOOKUP($L1079,Info!$B$4:$L$266,3,FALSE)))</f>
        <v/>
      </c>
      <c r="Q1079" s="96" t="str">
        <f>IF($L1079="None","",IF(ISERROR(VLOOKUP($L1079,Info!$B$4:$B$266,1,FALSE)),"",VLOOKUP($L1079,Info!$B$4:$L$266,4,FALSE)))</f>
        <v/>
      </c>
      <c r="R1079" s="1"/>
      <c r="S1079" s="6" t="str">
        <f t="shared" si="82"/>
        <v/>
      </c>
      <c r="T1079" s="6" t="str">
        <f>IF($L1079="None","",IF(ISERROR(VLOOKUP($L1079,Info!$B$4:$B$266,1,FALSE)),"",VLOOKUP($L1079,Info!$B$4:$L$266,11,FALSE)))</f>
        <v/>
      </c>
      <c r="U1079" s="1"/>
      <c r="V1079" s="1"/>
      <c r="W1079" s="1"/>
      <c r="X1079" s="1" t="str">
        <f>IF($L1079="None","",IF(ISERROR(VLOOKUP($L1079,Info!$B$4:$B$266,1,FALSE)),"",IF(OR(W1079="Metallic Liquid Tight",W1079="Non-Metallic Liquid Tight",W1079="LSZH",W1079="Greenfield"),VLOOKUP($L1079,Info!$B$4:$L$266,7,FALSE),"N/A")))</f>
        <v/>
      </c>
      <c r="Y1079" s="1"/>
      <c r="Z1079" s="96" t="str">
        <f>IF($L1079="None","",IF(ISERROR(VLOOKUP($L1079,Info!$B$4:$B$266,1,FALSE)),"",VLOOKUP($L1079,Info!$B$4:$L$266,9,FALSE)))</f>
        <v/>
      </c>
      <c r="AA1079" s="96" t="str">
        <f>IF($L1079="None","",IF(ISERROR(VLOOKUP($L1079,Info!$B$4:$B$266,1,FALSE)),"",VLOOKUP($L1079,Info!$B$4:$L$266,8,FALSE)))</f>
        <v/>
      </c>
      <c r="AB1079" s="96" t="str">
        <f>IF($L1079="None","",IF(ISERROR(VLOOKUP($L1079,Info!$B$4:$B$266,1,FALSE)),"",VLOOKUP($L1079,Info!$B$4:$L$266,10,FALSE)))</f>
        <v/>
      </c>
      <c r="AC1079" s="1" t="str">
        <f>IF(W1079="SO Cable","Black,White",IF(O1079="","",IF(P1079="","",IF($J$12&lt;&gt;"ABC",IF(P1079&lt;="250",VLOOKUP(O1079,Info!$AZ$4:$BB$22,3,FALSE),VLOOKUP(O1079,Info!$AZ$23:$BB$39,3,FALSE)),IF(P1079&lt;="250",VLOOKUP(O1079,Info!$AO$4:$AQ$22,3,FALSE),VLOOKUP(O1079,Info!$AO$23:$AP$39,3,FALSE))))))</f>
        <v/>
      </c>
      <c r="AD1079" s="1"/>
      <c r="AE1079" s="1" t="str">
        <f>IF($L1079="None","",IF(ISERROR(VLOOKUP($L1079,Info!$B$4:$B$266,1,FALSE)),"",VLOOKUP($L1079,Info!$B$4:$L$266,4,FALSE)))</f>
        <v/>
      </c>
      <c r="AF1079" s="1" t="str">
        <f>IF($L1079="None","",IF(ISERROR(VLOOKUP($L1079,Info!$B$4:$B$266,1,FALSE)),"",VLOOKUP($L1079,Info!$B$4:$L$266,6,FALSE)))</f>
        <v/>
      </c>
      <c r="AG1079" s="1"/>
      <c r="AH1079" s="33" t="str" cm="1">
        <f t="array" ref="AH1079">IF(AND(L1079&lt;&gt;"",O1079&lt;&gt;"",R1079:S1079&lt;&gt;"",W1079:X1079&lt;&gt;"",Z1079:AA1079&lt;&gt;"",AC1079&lt;&gt;""),"Good","Bad")</f>
        <v>Bad</v>
      </c>
      <c r="AL1079" t="str" cm="1">
        <f t="array" ref="AL1079">IF(R1079&gt;0,_xlfn.IFS(COUNTIF($L$20:L1079,"&lt;&gt;")&lt;101,1,COUNTIF($L$20:L1079,"&lt;&gt;")&lt;201,2,COUNTIF($L$20:L1079,"&lt;&gt;")&lt;301,3,COUNTIF($L$20:L1079,"&lt;&gt;")&lt;401,4,COUNTIF($L$20:L1079,"&lt;&gt;")&lt;501,5,COUNTIF($L$20:L1079,"&lt;&gt;")&lt;601,6,COUNTIF($L$20:L1079,"&lt;&gt;")&lt;701,7,COUNTIF($L$20:L1079,"&lt;&gt;")&lt;801,8,COUNTIF($L$20:L1079,"&lt;&gt;")&lt;901,9,COUNTIF($L$20:L1079,"&lt;&gt;")&lt;1001,10,COUNTIF($L$20:L1079,"&lt;&gt;")&lt;1101,11,COUNTIF($L$20:L1079,"&lt;&gt;")&lt;1201,12,COUNTIF($L$20:L1079,"&lt;&gt;")&lt;1301,13,COUNTIF($L$20:L1079,"&lt;&gt;")&lt;1401,14,COUNTIF($L$20:L1079,"&lt;&gt;")&lt;1501,15,COUNTIF($L$20:L1079,"&lt;&gt;")&lt;1601,16,COUNTIF($L$20:L1079,"&lt;&gt;")&lt;1701,17,COUNTIF($L$20:L1079,"&lt;&gt;")&lt;1801,18,COUNTIF($L$20:L1079,"&lt;&gt;")&lt;1901,19,COUNTIF($L$20:L1079,"&lt;&gt;")&lt;2001,20,COUNTIF($L$20:L1079,"&lt;&gt;")&lt;2101,21,COUNTIF($L$20:L1079,"&lt;&gt;")&lt;2201,22,COUNTIF($L$20:L1079,"&lt;&gt;")&lt;2301,23,COUNTIF($L$20:L1079,"&lt;&gt;")&lt;2401,24,COUNTIF($L$20:L1079,"&lt;&gt;")&lt;2501,25,COUNTIF($L$20:L1079,"&lt;&gt;")&lt;2601,26,COUNTIF($L$20:L1079,"&lt;&gt;")&lt;2701,27,COUNTIF($L$20:L1079,"&lt;&gt;")&lt;2801,28,COUNTIF($L$20:L1079,"&lt;&gt;")&lt;2901,29,COUNTIF($L$20:L1079,"&lt;&gt;")&lt;3001,30),"")</f>
        <v/>
      </c>
      <c r="AM1079" t="str">
        <f t="shared" si="80"/>
        <v/>
      </c>
      <c r="AN1079" t="str">
        <f t="shared" si="84"/>
        <v/>
      </c>
      <c r="AP1079" t="str">
        <f t="shared" si="83"/>
        <v/>
      </c>
      <c r="AQ1079" t="str">
        <f>IF(AO1079="","",COUNTIFS(AM1079:$AM$3019,AO1079))</f>
        <v/>
      </c>
    </row>
    <row r="1080" spans="1:43" x14ac:dyDescent="0.25">
      <c r="A1080" s="6" t="str">
        <f>IF(COUNT($A$20:A1079)&lt;&gt;$B$4,IF(A1079="","",A1079+1),"")</f>
        <v/>
      </c>
      <c r="B1080" s="3"/>
      <c r="C1080" s="3"/>
      <c r="D1080" s="122"/>
      <c r="E1080" s="3"/>
      <c r="F1080" s="3"/>
      <c r="G1080" s="3"/>
      <c r="H1080" s="3"/>
      <c r="I1080" s="120"/>
      <c r="J1080" s="3"/>
      <c r="K1080" s="95" t="str" cm="1">
        <f t="array" ref="K1080">IF(OR($J$14 = "A",$J$14 = "B",$J$14 = "C"),IF(I1080="","",IF(LEN(I1080)&gt;2,_xlfn.IFS(ISNUMBER(SEARCH("_",I1080)),I1080,ISNUMBER(SEARCH(", ",I1080)),SUBSTITUTE(I1080,", ","_"),ISNUMBER(SEARCH("/ ",I1080)),SUBSTITUTE(I1080,"/ ","_"),ISNUMBER(SEARCH(",",I1080)),SUBSTITUTE(I1080,",","_"),ISNUMBER(SEARCH("/",I1080)),SUBSTITUTE(I1080,"/","_"),ISNUMBER(SEARCH("",I1080)),I1080),I1080)),IF(OR($J$14 = "J",$J$14 = "K"),"",IF(D1080="","",IF(LEN(D1080)&gt;2,_xlfn.IFS(ISNUMBER(SEARCH("_",D1080)),D1080,ISNUMBER(SEARCH(", ",D1080)),SUBSTITUTE(D1080,", ","_"),ISNUMBER(SEARCH("/ ",D1080)),SUBSTITUTE(D1080,"/ ","_"),ISNUMBER(SEARCH(",",D1080)),SUBSTITUTE(D1080,",","_"),ISNUMBER(SEARCH("/",D1080)),SUBSTITUTE(D1080,"/","_"),ISNUMBER(SEARCH("",D1080)),D1080),D1080))))</f>
        <v/>
      </c>
      <c r="L1080" s="1"/>
      <c r="M1080" s="1" t="str">
        <f t="shared" si="81"/>
        <v/>
      </c>
      <c r="N1080" s="94" t="str">
        <f>IF($L1080="None","",IF(ISERROR(VLOOKUP($L1080,Info!$B$4:$B$266,1,FALSE)),"",VLOOKUP($L1080,Info!$B$4:$L$266,5,FALSE)))</f>
        <v/>
      </c>
      <c r="O1080" s="94" t="str">
        <f>IF(K1080="","",IF(AND($J$12&lt;&gt;"ABC",N1080="3"),"BAC",IF(N1080="3","ABC",IF($J$12&lt;&gt;"ABC",IF($J$10="Standard",VLOOKUP(K1080,Info!$BE$4:$BF$481,2,FALSE),VLOOKUP(K1080,Info!$BI$4:$BJ$482,2,FALSE)),IF($J$10="Standard",VLOOKUP(K1080,Info!$AG$4:$AH$2994,2,FALSE),VLOOKUP(K1080,Info!$AK$4:$AL$2997,2,FALSE))))))</f>
        <v/>
      </c>
      <c r="P1080" s="94" t="str">
        <f>IF($L1080="None","",IF(ISERROR(VLOOKUP($L1080,Info!$B$4:$B$266,1,FALSE)),"",VLOOKUP($L1080,Info!$B$4:$L$266,3,FALSE)))</f>
        <v/>
      </c>
      <c r="Q1080" s="96" t="str">
        <f>IF($L1080="None","",IF(ISERROR(VLOOKUP($L1080,Info!$B$4:$B$266,1,FALSE)),"",VLOOKUP($L1080,Info!$B$4:$L$266,4,FALSE)))</f>
        <v/>
      </c>
      <c r="R1080" s="1"/>
      <c r="S1080" s="6" t="str">
        <f t="shared" si="82"/>
        <v/>
      </c>
      <c r="T1080" s="6" t="str">
        <f>IF($L1080="None","",IF(ISERROR(VLOOKUP($L1080,Info!$B$4:$B$266,1,FALSE)),"",VLOOKUP($L1080,Info!$B$4:$L$266,11,FALSE)))</f>
        <v/>
      </c>
      <c r="U1080" s="1"/>
      <c r="V1080" s="1"/>
      <c r="W1080" s="1"/>
      <c r="X1080" s="1" t="str">
        <f>IF($L1080="None","",IF(ISERROR(VLOOKUP($L1080,Info!$B$4:$B$266,1,FALSE)),"",IF(OR(W1080="Metallic Liquid Tight",W1080="Non-Metallic Liquid Tight",W1080="LSZH",W1080="Greenfield"),VLOOKUP($L1080,Info!$B$4:$L$266,7,FALSE),"N/A")))</f>
        <v/>
      </c>
      <c r="Y1080" s="1"/>
      <c r="Z1080" s="96" t="str">
        <f>IF($L1080="None","",IF(ISERROR(VLOOKUP($L1080,Info!$B$4:$B$266,1,FALSE)),"",VLOOKUP($L1080,Info!$B$4:$L$266,9,FALSE)))</f>
        <v/>
      </c>
      <c r="AA1080" s="96" t="str">
        <f>IF($L1080="None","",IF(ISERROR(VLOOKUP($L1080,Info!$B$4:$B$266,1,FALSE)),"",VLOOKUP($L1080,Info!$B$4:$L$266,8,FALSE)))</f>
        <v/>
      </c>
      <c r="AB1080" s="96" t="str">
        <f>IF($L1080="None","",IF(ISERROR(VLOOKUP($L1080,Info!$B$4:$B$266,1,FALSE)),"",VLOOKUP($L1080,Info!$B$4:$L$266,10,FALSE)))</f>
        <v/>
      </c>
      <c r="AC1080" s="1" t="str">
        <f>IF(W1080="SO Cable","Black,White",IF(O1080="","",IF(P1080="","",IF($J$12&lt;&gt;"ABC",IF(P1080&lt;="250",VLOOKUP(O1080,Info!$AZ$4:$BB$22,3,FALSE),VLOOKUP(O1080,Info!$AZ$23:$BB$39,3,FALSE)),IF(P1080&lt;="250",VLOOKUP(O1080,Info!$AO$4:$AQ$22,3,FALSE),VLOOKUP(O1080,Info!$AO$23:$AP$39,3,FALSE))))))</f>
        <v/>
      </c>
      <c r="AD1080" s="1"/>
      <c r="AE1080" s="1" t="str">
        <f>IF($L1080="None","",IF(ISERROR(VLOOKUP($L1080,Info!$B$4:$B$266,1,FALSE)),"",VLOOKUP($L1080,Info!$B$4:$L$266,4,FALSE)))</f>
        <v/>
      </c>
      <c r="AF1080" s="1" t="str">
        <f>IF($L1080="None","",IF(ISERROR(VLOOKUP($L1080,Info!$B$4:$B$266,1,FALSE)),"",VLOOKUP($L1080,Info!$B$4:$L$266,6,FALSE)))</f>
        <v/>
      </c>
      <c r="AG1080" s="1"/>
      <c r="AH1080" s="33" t="str" cm="1">
        <f t="array" ref="AH1080">IF(AND(L1080&lt;&gt;"",O1080&lt;&gt;"",R1080:S1080&lt;&gt;"",W1080:X1080&lt;&gt;"",Z1080:AA1080&lt;&gt;"",AC1080&lt;&gt;""),"Good","Bad")</f>
        <v>Bad</v>
      </c>
      <c r="AL1080" t="str" cm="1">
        <f t="array" ref="AL1080">IF(R1080&gt;0,_xlfn.IFS(COUNTIF($L$20:L1080,"&lt;&gt;")&lt;101,1,COUNTIF($L$20:L1080,"&lt;&gt;")&lt;201,2,COUNTIF($L$20:L1080,"&lt;&gt;")&lt;301,3,COUNTIF($L$20:L1080,"&lt;&gt;")&lt;401,4,COUNTIF($L$20:L1080,"&lt;&gt;")&lt;501,5,COUNTIF($L$20:L1080,"&lt;&gt;")&lt;601,6,COUNTIF($L$20:L1080,"&lt;&gt;")&lt;701,7,COUNTIF($L$20:L1080,"&lt;&gt;")&lt;801,8,COUNTIF($L$20:L1080,"&lt;&gt;")&lt;901,9,COUNTIF($L$20:L1080,"&lt;&gt;")&lt;1001,10,COUNTIF($L$20:L1080,"&lt;&gt;")&lt;1101,11,COUNTIF($L$20:L1080,"&lt;&gt;")&lt;1201,12,COUNTIF($L$20:L1080,"&lt;&gt;")&lt;1301,13,COUNTIF($L$20:L1080,"&lt;&gt;")&lt;1401,14,COUNTIF($L$20:L1080,"&lt;&gt;")&lt;1501,15,COUNTIF($L$20:L1080,"&lt;&gt;")&lt;1601,16,COUNTIF($L$20:L1080,"&lt;&gt;")&lt;1701,17,COUNTIF($L$20:L1080,"&lt;&gt;")&lt;1801,18,COUNTIF($L$20:L1080,"&lt;&gt;")&lt;1901,19,COUNTIF($L$20:L1080,"&lt;&gt;")&lt;2001,20,COUNTIF($L$20:L1080,"&lt;&gt;")&lt;2101,21,COUNTIF($L$20:L1080,"&lt;&gt;")&lt;2201,22,COUNTIF($L$20:L1080,"&lt;&gt;")&lt;2301,23,COUNTIF($L$20:L1080,"&lt;&gt;")&lt;2401,24,COUNTIF($L$20:L1080,"&lt;&gt;")&lt;2501,25,COUNTIF($L$20:L1080,"&lt;&gt;")&lt;2601,26,COUNTIF($L$20:L1080,"&lt;&gt;")&lt;2701,27,COUNTIF($L$20:L1080,"&lt;&gt;")&lt;2801,28,COUNTIF($L$20:L1080,"&lt;&gt;")&lt;2901,29,COUNTIF($L$20:L1080,"&lt;&gt;")&lt;3001,30),"")</f>
        <v/>
      </c>
      <c r="AM1080" t="str">
        <f t="shared" si="80"/>
        <v/>
      </c>
      <c r="AN1080" t="str">
        <f t="shared" si="84"/>
        <v/>
      </c>
      <c r="AP1080" t="str">
        <f t="shared" si="83"/>
        <v/>
      </c>
      <c r="AQ1080" t="str">
        <f>IF(AO1080="","",COUNTIFS(AM1080:$AM$3019,AO1080))</f>
        <v/>
      </c>
    </row>
    <row r="1081" spans="1:43" x14ac:dyDescent="0.25">
      <c r="A1081" s="6" t="str">
        <f>IF(COUNT($A$20:A1080)&lt;&gt;$B$4,IF(A1080="","",A1080+1),"")</f>
        <v/>
      </c>
      <c r="B1081" s="3"/>
      <c r="C1081" s="3"/>
      <c r="D1081" s="122"/>
      <c r="E1081" s="3"/>
      <c r="F1081" s="3"/>
      <c r="G1081" s="3"/>
      <c r="H1081" s="3"/>
      <c r="I1081" s="120"/>
      <c r="J1081" s="3"/>
      <c r="K1081" s="95" t="str" cm="1">
        <f t="array" ref="K1081">IF(OR($J$14 = "A",$J$14 = "B",$J$14 = "C"),IF(I1081="","",IF(LEN(I1081)&gt;2,_xlfn.IFS(ISNUMBER(SEARCH("_",I1081)),I1081,ISNUMBER(SEARCH(", ",I1081)),SUBSTITUTE(I1081,", ","_"),ISNUMBER(SEARCH("/ ",I1081)),SUBSTITUTE(I1081,"/ ","_"),ISNUMBER(SEARCH(",",I1081)),SUBSTITUTE(I1081,",","_"),ISNUMBER(SEARCH("/",I1081)),SUBSTITUTE(I1081,"/","_"),ISNUMBER(SEARCH("",I1081)),I1081),I1081)),IF(OR($J$14 = "J",$J$14 = "K"),"",IF(D1081="","",IF(LEN(D1081)&gt;2,_xlfn.IFS(ISNUMBER(SEARCH("_",D1081)),D1081,ISNUMBER(SEARCH(", ",D1081)),SUBSTITUTE(D1081,", ","_"),ISNUMBER(SEARCH("/ ",D1081)),SUBSTITUTE(D1081,"/ ","_"),ISNUMBER(SEARCH(",",D1081)),SUBSTITUTE(D1081,",","_"),ISNUMBER(SEARCH("/",D1081)),SUBSTITUTE(D1081,"/","_"),ISNUMBER(SEARCH("",D1081)),D1081),D1081))))</f>
        <v/>
      </c>
      <c r="L1081" s="1"/>
      <c r="M1081" s="1" t="str">
        <f t="shared" si="81"/>
        <v/>
      </c>
      <c r="N1081" s="94" t="str">
        <f>IF($L1081="None","",IF(ISERROR(VLOOKUP($L1081,Info!$B$4:$B$266,1,FALSE)),"",VLOOKUP($L1081,Info!$B$4:$L$266,5,FALSE)))</f>
        <v/>
      </c>
      <c r="O1081" s="94" t="str">
        <f>IF(K1081="","",IF(AND($J$12&lt;&gt;"ABC",N1081="3"),"BAC",IF(N1081="3","ABC",IF($J$12&lt;&gt;"ABC",IF($J$10="Standard",VLOOKUP(K1081,Info!$BE$4:$BF$481,2,FALSE),VLOOKUP(K1081,Info!$BI$4:$BJ$482,2,FALSE)),IF($J$10="Standard",VLOOKUP(K1081,Info!$AG$4:$AH$2994,2,FALSE),VLOOKUP(K1081,Info!$AK$4:$AL$2997,2,FALSE))))))</f>
        <v/>
      </c>
      <c r="P1081" s="94" t="str">
        <f>IF($L1081="None","",IF(ISERROR(VLOOKUP($L1081,Info!$B$4:$B$266,1,FALSE)),"",VLOOKUP($L1081,Info!$B$4:$L$266,3,FALSE)))</f>
        <v/>
      </c>
      <c r="Q1081" s="96" t="str">
        <f>IF($L1081="None","",IF(ISERROR(VLOOKUP($L1081,Info!$B$4:$B$266,1,FALSE)),"",VLOOKUP($L1081,Info!$B$4:$L$266,4,FALSE)))</f>
        <v/>
      </c>
      <c r="R1081" s="1"/>
      <c r="S1081" s="6" t="str">
        <f t="shared" si="82"/>
        <v/>
      </c>
      <c r="T1081" s="6" t="str">
        <f>IF($L1081="None","",IF(ISERROR(VLOOKUP($L1081,Info!$B$4:$B$266,1,FALSE)),"",VLOOKUP($L1081,Info!$B$4:$L$266,11,FALSE)))</f>
        <v/>
      </c>
      <c r="U1081" s="1"/>
      <c r="V1081" s="1"/>
      <c r="W1081" s="1"/>
      <c r="X1081" s="1" t="str">
        <f>IF($L1081="None","",IF(ISERROR(VLOOKUP($L1081,Info!$B$4:$B$266,1,FALSE)),"",IF(OR(W1081="Metallic Liquid Tight",W1081="Non-Metallic Liquid Tight",W1081="LSZH",W1081="Greenfield"),VLOOKUP($L1081,Info!$B$4:$L$266,7,FALSE),"N/A")))</f>
        <v/>
      </c>
      <c r="Y1081" s="1"/>
      <c r="Z1081" s="96" t="str">
        <f>IF($L1081="None","",IF(ISERROR(VLOOKUP($L1081,Info!$B$4:$B$266,1,FALSE)),"",VLOOKUP($L1081,Info!$B$4:$L$266,9,FALSE)))</f>
        <v/>
      </c>
      <c r="AA1081" s="96" t="str">
        <f>IF($L1081="None","",IF(ISERROR(VLOOKUP($L1081,Info!$B$4:$B$266,1,FALSE)),"",VLOOKUP($L1081,Info!$B$4:$L$266,8,FALSE)))</f>
        <v/>
      </c>
      <c r="AB1081" s="96" t="str">
        <f>IF($L1081="None","",IF(ISERROR(VLOOKUP($L1081,Info!$B$4:$B$266,1,FALSE)),"",VLOOKUP($L1081,Info!$B$4:$L$266,10,FALSE)))</f>
        <v/>
      </c>
      <c r="AC1081" s="1" t="str">
        <f>IF(W1081="SO Cable","Black,White",IF(O1081="","",IF(P1081="","",IF($J$12&lt;&gt;"ABC",IF(P1081&lt;="250",VLOOKUP(O1081,Info!$AZ$4:$BB$22,3,FALSE),VLOOKUP(O1081,Info!$AZ$23:$BB$39,3,FALSE)),IF(P1081&lt;="250",VLOOKUP(O1081,Info!$AO$4:$AQ$22,3,FALSE),VLOOKUP(O1081,Info!$AO$23:$AP$39,3,FALSE))))))</f>
        <v/>
      </c>
      <c r="AD1081" s="1"/>
      <c r="AE1081" s="1" t="str">
        <f>IF($L1081="None","",IF(ISERROR(VLOOKUP($L1081,Info!$B$4:$B$266,1,FALSE)),"",VLOOKUP($L1081,Info!$B$4:$L$266,4,FALSE)))</f>
        <v/>
      </c>
      <c r="AF1081" s="1" t="str">
        <f>IF($L1081="None","",IF(ISERROR(VLOOKUP($L1081,Info!$B$4:$B$266,1,FALSE)),"",VLOOKUP($L1081,Info!$B$4:$L$266,6,FALSE)))</f>
        <v/>
      </c>
      <c r="AG1081" s="1"/>
      <c r="AH1081" s="33" t="str" cm="1">
        <f t="array" ref="AH1081">IF(AND(L1081&lt;&gt;"",O1081&lt;&gt;"",R1081:S1081&lt;&gt;"",W1081:X1081&lt;&gt;"",Z1081:AA1081&lt;&gt;"",AC1081&lt;&gt;""),"Good","Bad")</f>
        <v>Bad</v>
      </c>
      <c r="AL1081" t="str" cm="1">
        <f t="array" ref="AL1081">IF(R1081&gt;0,_xlfn.IFS(COUNTIF($L$20:L1081,"&lt;&gt;")&lt;101,1,COUNTIF($L$20:L1081,"&lt;&gt;")&lt;201,2,COUNTIF($L$20:L1081,"&lt;&gt;")&lt;301,3,COUNTIF($L$20:L1081,"&lt;&gt;")&lt;401,4,COUNTIF($L$20:L1081,"&lt;&gt;")&lt;501,5,COUNTIF($L$20:L1081,"&lt;&gt;")&lt;601,6,COUNTIF($L$20:L1081,"&lt;&gt;")&lt;701,7,COUNTIF($L$20:L1081,"&lt;&gt;")&lt;801,8,COUNTIF($L$20:L1081,"&lt;&gt;")&lt;901,9,COUNTIF($L$20:L1081,"&lt;&gt;")&lt;1001,10,COUNTIF($L$20:L1081,"&lt;&gt;")&lt;1101,11,COUNTIF($L$20:L1081,"&lt;&gt;")&lt;1201,12,COUNTIF($L$20:L1081,"&lt;&gt;")&lt;1301,13,COUNTIF($L$20:L1081,"&lt;&gt;")&lt;1401,14,COUNTIF($L$20:L1081,"&lt;&gt;")&lt;1501,15,COUNTIF($L$20:L1081,"&lt;&gt;")&lt;1601,16,COUNTIF($L$20:L1081,"&lt;&gt;")&lt;1701,17,COUNTIF($L$20:L1081,"&lt;&gt;")&lt;1801,18,COUNTIF($L$20:L1081,"&lt;&gt;")&lt;1901,19,COUNTIF($L$20:L1081,"&lt;&gt;")&lt;2001,20,COUNTIF($L$20:L1081,"&lt;&gt;")&lt;2101,21,COUNTIF($L$20:L1081,"&lt;&gt;")&lt;2201,22,COUNTIF($L$20:L1081,"&lt;&gt;")&lt;2301,23,COUNTIF($L$20:L1081,"&lt;&gt;")&lt;2401,24,COUNTIF($L$20:L1081,"&lt;&gt;")&lt;2501,25,COUNTIF($L$20:L1081,"&lt;&gt;")&lt;2601,26,COUNTIF($L$20:L1081,"&lt;&gt;")&lt;2701,27,COUNTIF($L$20:L1081,"&lt;&gt;")&lt;2801,28,COUNTIF($L$20:L1081,"&lt;&gt;")&lt;2901,29,COUNTIF($L$20:L1081,"&lt;&gt;")&lt;3001,30),"")</f>
        <v/>
      </c>
      <c r="AM1081" t="str">
        <f t="shared" si="80"/>
        <v/>
      </c>
      <c r="AN1081" t="str">
        <f t="shared" si="84"/>
        <v/>
      </c>
      <c r="AP1081" t="str">
        <f t="shared" si="83"/>
        <v/>
      </c>
      <c r="AQ1081" t="str">
        <f>IF(AO1081="","",COUNTIFS(AM1081:$AM$3019,AO1081))</f>
        <v/>
      </c>
    </row>
    <row r="1082" spans="1:43" x14ac:dyDescent="0.25">
      <c r="A1082" s="6" t="str">
        <f>IF(COUNT($A$20:A1081)&lt;&gt;$B$4,IF(A1081="","",A1081+1),"")</f>
        <v/>
      </c>
      <c r="B1082" s="3"/>
      <c r="C1082" s="3"/>
      <c r="D1082" s="122"/>
      <c r="E1082" s="3"/>
      <c r="F1082" s="3"/>
      <c r="G1082" s="3"/>
      <c r="H1082" s="3"/>
      <c r="I1082" s="120"/>
      <c r="J1082" s="3"/>
      <c r="K1082" s="95" t="str" cm="1">
        <f t="array" ref="K1082">IF(OR($J$14 = "A",$J$14 = "B",$J$14 = "C"),IF(I1082="","",IF(LEN(I1082)&gt;2,_xlfn.IFS(ISNUMBER(SEARCH("_",I1082)),I1082,ISNUMBER(SEARCH(", ",I1082)),SUBSTITUTE(I1082,", ","_"),ISNUMBER(SEARCH("/ ",I1082)),SUBSTITUTE(I1082,"/ ","_"),ISNUMBER(SEARCH(",",I1082)),SUBSTITUTE(I1082,",","_"),ISNUMBER(SEARCH("/",I1082)),SUBSTITUTE(I1082,"/","_"),ISNUMBER(SEARCH("",I1082)),I1082),I1082)),IF(OR($J$14 = "J",$J$14 = "K"),"",IF(D1082="","",IF(LEN(D1082)&gt;2,_xlfn.IFS(ISNUMBER(SEARCH("_",D1082)),D1082,ISNUMBER(SEARCH(", ",D1082)),SUBSTITUTE(D1082,", ","_"),ISNUMBER(SEARCH("/ ",D1082)),SUBSTITUTE(D1082,"/ ","_"),ISNUMBER(SEARCH(",",D1082)),SUBSTITUTE(D1082,",","_"),ISNUMBER(SEARCH("/",D1082)),SUBSTITUTE(D1082,"/","_"),ISNUMBER(SEARCH("",D1082)),D1082),D1082))))</f>
        <v/>
      </c>
      <c r="L1082" s="1"/>
      <c r="M1082" s="1" t="str">
        <f t="shared" si="81"/>
        <v/>
      </c>
      <c r="N1082" s="94" t="str">
        <f>IF($L1082="None","",IF(ISERROR(VLOOKUP($L1082,Info!$B$4:$B$266,1,FALSE)),"",VLOOKUP($L1082,Info!$B$4:$L$266,5,FALSE)))</f>
        <v/>
      </c>
      <c r="O1082" s="94" t="str">
        <f>IF(K1082="","",IF(AND($J$12&lt;&gt;"ABC",N1082="3"),"BAC",IF(N1082="3","ABC",IF($J$12&lt;&gt;"ABC",IF($J$10="Standard",VLOOKUP(K1082,Info!$BE$4:$BF$481,2,FALSE),VLOOKUP(K1082,Info!$BI$4:$BJ$482,2,FALSE)),IF($J$10="Standard",VLOOKUP(K1082,Info!$AG$4:$AH$2994,2,FALSE),VLOOKUP(K1082,Info!$AK$4:$AL$2997,2,FALSE))))))</f>
        <v/>
      </c>
      <c r="P1082" s="94" t="str">
        <f>IF($L1082="None","",IF(ISERROR(VLOOKUP($L1082,Info!$B$4:$B$266,1,FALSE)),"",VLOOKUP($L1082,Info!$B$4:$L$266,3,FALSE)))</f>
        <v/>
      </c>
      <c r="Q1082" s="96" t="str">
        <f>IF($L1082="None","",IF(ISERROR(VLOOKUP($L1082,Info!$B$4:$B$266,1,FALSE)),"",VLOOKUP($L1082,Info!$B$4:$L$266,4,FALSE)))</f>
        <v/>
      </c>
      <c r="R1082" s="1"/>
      <c r="S1082" s="6" t="str">
        <f t="shared" si="82"/>
        <v/>
      </c>
      <c r="T1082" s="6" t="str">
        <f>IF($L1082="None","",IF(ISERROR(VLOOKUP($L1082,Info!$B$4:$B$266,1,FALSE)),"",VLOOKUP($L1082,Info!$B$4:$L$266,11,FALSE)))</f>
        <v/>
      </c>
      <c r="U1082" s="1"/>
      <c r="V1082" s="1"/>
      <c r="W1082" s="1"/>
      <c r="X1082" s="1" t="str">
        <f>IF($L1082="None","",IF(ISERROR(VLOOKUP($L1082,Info!$B$4:$B$266,1,FALSE)),"",IF(OR(W1082="Metallic Liquid Tight",W1082="Non-Metallic Liquid Tight",W1082="LSZH",W1082="Greenfield"),VLOOKUP($L1082,Info!$B$4:$L$266,7,FALSE),"N/A")))</f>
        <v/>
      </c>
      <c r="Y1082" s="1"/>
      <c r="Z1082" s="96" t="str">
        <f>IF($L1082="None","",IF(ISERROR(VLOOKUP($L1082,Info!$B$4:$B$266,1,FALSE)),"",VLOOKUP($L1082,Info!$B$4:$L$266,9,FALSE)))</f>
        <v/>
      </c>
      <c r="AA1082" s="96" t="str">
        <f>IF($L1082="None","",IF(ISERROR(VLOOKUP($L1082,Info!$B$4:$B$266,1,FALSE)),"",VLOOKUP($L1082,Info!$B$4:$L$266,8,FALSE)))</f>
        <v/>
      </c>
      <c r="AB1082" s="96" t="str">
        <f>IF($L1082="None","",IF(ISERROR(VLOOKUP($L1082,Info!$B$4:$B$266,1,FALSE)),"",VLOOKUP($L1082,Info!$B$4:$L$266,10,FALSE)))</f>
        <v/>
      </c>
      <c r="AC1082" s="1" t="str">
        <f>IF(W1082="SO Cable","Black,White",IF(O1082="","",IF(P1082="","",IF($J$12&lt;&gt;"ABC",IF(P1082&lt;="250",VLOOKUP(O1082,Info!$AZ$4:$BB$22,3,FALSE),VLOOKUP(O1082,Info!$AZ$23:$BB$39,3,FALSE)),IF(P1082&lt;="250",VLOOKUP(O1082,Info!$AO$4:$AQ$22,3,FALSE),VLOOKUP(O1082,Info!$AO$23:$AP$39,3,FALSE))))))</f>
        <v/>
      </c>
      <c r="AD1082" s="1"/>
      <c r="AE1082" s="1" t="str">
        <f>IF($L1082="None","",IF(ISERROR(VLOOKUP($L1082,Info!$B$4:$B$266,1,FALSE)),"",VLOOKUP($L1082,Info!$B$4:$L$266,4,FALSE)))</f>
        <v/>
      </c>
      <c r="AF1082" s="1" t="str">
        <f>IF($L1082="None","",IF(ISERROR(VLOOKUP($L1082,Info!$B$4:$B$266,1,FALSE)),"",VLOOKUP($L1082,Info!$B$4:$L$266,6,FALSE)))</f>
        <v/>
      </c>
      <c r="AG1082" s="1"/>
      <c r="AH1082" s="33" t="str" cm="1">
        <f t="array" ref="AH1082">IF(AND(L1082&lt;&gt;"",O1082&lt;&gt;"",R1082:S1082&lt;&gt;"",W1082:X1082&lt;&gt;"",Z1082:AA1082&lt;&gt;"",AC1082&lt;&gt;""),"Good","Bad")</f>
        <v>Bad</v>
      </c>
      <c r="AL1082" t="str" cm="1">
        <f t="array" ref="AL1082">IF(R1082&gt;0,_xlfn.IFS(COUNTIF($L$20:L1082,"&lt;&gt;")&lt;101,1,COUNTIF($L$20:L1082,"&lt;&gt;")&lt;201,2,COUNTIF($L$20:L1082,"&lt;&gt;")&lt;301,3,COUNTIF($L$20:L1082,"&lt;&gt;")&lt;401,4,COUNTIF($L$20:L1082,"&lt;&gt;")&lt;501,5,COUNTIF($L$20:L1082,"&lt;&gt;")&lt;601,6,COUNTIF($L$20:L1082,"&lt;&gt;")&lt;701,7,COUNTIF($L$20:L1082,"&lt;&gt;")&lt;801,8,COUNTIF($L$20:L1082,"&lt;&gt;")&lt;901,9,COUNTIF($L$20:L1082,"&lt;&gt;")&lt;1001,10,COUNTIF($L$20:L1082,"&lt;&gt;")&lt;1101,11,COUNTIF($L$20:L1082,"&lt;&gt;")&lt;1201,12,COUNTIF($L$20:L1082,"&lt;&gt;")&lt;1301,13,COUNTIF($L$20:L1082,"&lt;&gt;")&lt;1401,14,COUNTIF($L$20:L1082,"&lt;&gt;")&lt;1501,15,COUNTIF($L$20:L1082,"&lt;&gt;")&lt;1601,16,COUNTIF($L$20:L1082,"&lt;&gt;")&lt;1701,17,COUNTIF($L$20:L1082,"&lt;&gt;")&lt;1801,18,COUNTIF($L$20:L1082,"&lt;&gt;")&lt;1901,19,COUNTIF($L$20:L1082,"&lt;&gt;")&lt;2001,20,COUNTIF($L$20:L1082,"&lt;&gt;")&lt;2101,21,COUNTIF($L$20:L1082,"&lt;&gt;")&lt;2201,22,COUNTIF($L$20:L1082,"&lt;&gt;")&lt;2301,23,COUNTIF($L$20:L1082,"&lt;&gt;")&lt;2401,24,COUNTIF($L$20:L1082,"&lt;&gt;")&lt;2501,25,COUNTIF($L$20:L1082,"&lt;&gt;")&lt;2601,26,COUNTIF($L$20:L1082,"&lt;&gt;")&lt;2701,27,COUNTIF($L$20:L1082,"&lt;&gt;")&lt;2801,28,COUNTIF($L$20:L1082,"&lt;&gt;")&lt;2901,29,COUNTIF($L$20:L1082,"&lt;&gt;")&lt;3001,30),"")</f>
        <v/>
      </c>
      <c r="AM1082" t="str">
        <f t="shared" si="80"/>
        <v/>
      </c>
      <c r="AN1082" t="str">
        <f t="shared" si="84"/>
        <v/>
      </c>
      <c r="AP1082" t="str">
        <f t="shared" si="83"/>
        <v/>
      </c>
      <c r="AQ1082" t="str">
        <f>IF(AO1082="","",COUNTIFS(AM1082:$AM$3019,AO1082))</f>
        <v/>
      </c>
    </row>
    <row r="1083" spans="1:43" x14ac:dyDescent="0.25">
      <c r="A1083" s="6" t="str">
        <f>IF(COUNT($A$20:A1082)&lt;&gt;$B$4,IF(A1082="","",A1082+1),"")</f>
        <v/>
      </c>
      <c r="B1083" s="3"/>
      <c r="C1083" s="3"/>
      <c r="D1083" s="122"/>
      <c r="E1083" s="3"/>
      <c r="F1083" s="3"/>
      <c r="G1083" s="3"/>
      <c r="H1083" s="3"/>
      <c r="I1083" s="120"/>
      <c r="J1083" s="3"/>
      <c r="K1083" s="95" t="str" cm="1">
        <f t="array" ref="K1083">IF(OR($J$14 = "A",$J$14 = "B",$J$14 = "C"),IF(I1083="","",IF(LEN(I1083)&gt;2,_xlfn.IFS(ISNUMBER(SEARCH("_",I1083)),I1083,ISNUMBER(SEARCH(", ",I1083)),SUBSTITUTE(I1083,", ","_"),ISNUMBER(SEARCH("/ ",I1083)),SUBSTITUTE(I1083,"/ ","_"),ISNUMBER(SEARCH(",",I1083)),SUBSTITUTE(I1083,",","_"),ISNUMBER(SEARCH("/",I1083)),SUBSTITUTE(I1083,"/","_"),ISNUMBER(SEARCH("",I1083)),I1083),I1083)),IF(OR($J$14 = "J",$J$14 = "K"),"",IF(D1083="","",IF(LEN(D1083)&gt;2,_xlfn.IFS(ISNUMBER(SEARCH("_",D1083)),D1083,ISNUMBER(SEARCH(", ",D1083)),SUBSTITUTE(D1083,", ","_"),ISNUMBER(SEARCH("/ ",D1083)),SUBSTITUTE(D1083,"/ ","_"),ISNUMBER(SEARCH(",",D1083)),SUBSTITUTE(D1083,",","_"),ISNUMBER(SEARCH("/",D1083)),SUBSTITUTE(D1083,"/","_"),ISNUMBER(SEARCH("",D1083)),D1083),D1083))))</f>
        <v/>
      </c>
      <c r="L1083" s="1"/>
      <c r="M1083" s="1" t="str">
        <f t="shared" si="81"/>
        <v/>
      </c>
      <c r="N1083" s="94" t="str">
        <f>IF($L1083="None","",IF(ISERROR(VLOOKUP($L1083,Info!$B$4:$B$266,1,FALSE)),"",VLOOKUP($L1083,Info!$B$4:$L$266,5,FALSE)))</f>
        <v/>
      </c>
      <c r="O1083" s="94" t="str">
        <f>IF(K1083="","",IF(AND($J$12&lt;&gt;"ABC",N1083="3"),"BAC",IF(N1083="3","ABC",IF($J$12&lt;&gt;"ABC",IF($J$10="Standard",VLOOKUP(K1083,Info!$BE$4:$BF$481,2,FALSE),VLOOKUP(K1083,Info!$BI$4:$BJ$482,2,FALSE)),IF($J$10="Standard",VLOOKUP(K1083,Info!$AG$4:$AH$2994,2,FALSE),VLOOKUP(K1083,Info!$AK$4:$AL$2997,2,FALSE))))))</f>
        <v/>
      </c>
      <c r="P1083" s="94" t="str">
        <f>IF($L1083="None","",IF(ISERROR(VLOOKUP($L1083,Info!$B$4:$B$266,1,FALSE)),"",VLOOKUP($L1083,Info!$B$4:$L$266,3,FALSE)))</f>
        <v/>
      </c>
      <c r="Q1083" s="96" t="str">
        <f>IF($L1083="None","",IF(ISERROR(VLOOKUP($L1083,Info!$B$4:$B$266,1,FALSE)),"",VLOOKUP($L1083,Info!$B$4:$L$266,4,FALSE)))</f>
        <v/>
      </c>
      <c r="R1083" s="1"/>
      <c r="S1083" s="6" t="str">
        <f t="shared" si="82"/>
        <v/>
      </c>
      <c r="T1083" s="6" t="str">
        <f>IF($L1083="None","",IF(ISERROR(VLOOKUP($L1083,Info!$B$4:$B$266,1,FALSE)),"",VLOOKUP($L1083,Info!$B$4:$L$266,11,FALSE)))</f>
        <v/>
      </c>
      <c r="U1083" s="1"/>
      <c r="V1083" s="1"/>
      <c r="W1083" s="1"/>
      <c r="X1083" s="1" t="str">
        <f>IF($L1083="None","",IF(ISERROR(VLOOKUP($L1083,Info!$B$4:$B$266,1,FALSE)),"",IF(OR(W1083="Metallic Liquid Tight",W1083="Non-Metallic Liquid Tight",W1083="LSZH",W1083="Greenfield"),VLOOKUP($L1083,Info!$B$4:$L$266,7,FALSE),"N/A")))</f>
        <v/>
      </c>
      <c r="Y1083" s="1"/>
      <c r="Z1083" s="96" t="str">
        <f>IF($L1083="None","",IF(ISERROR(VLOOKUP($L1083,Info!$B$4:$B$266,1,FALSE)),"",VLOOKUP($L1083,Info!$B$4:$L$266,9,FALSE)))</f>
        <v/>
      </c>
      <c r="AA1083" s="96" t="str">
        <f>IF($L1083="None","",IF(ISERROR(VLOOKUP($L1083,Info!$B$4:$B$266,1,FALSE)),"",VLOOKUP($L1083,Info!$B$4:$L$266,8,FALSE)))</f>
        <v/>
      </c>
      <c r="AB1083" s="96" t="str">
        <f>IF($L1083="None","",IF(ISERROR(VLOOKUP($L1083,Info!$B$4:$B$266,1,FALSE)),"",VLOOKUP($L1083,Info!$B$4:$L$266,10,FALSE)))</f>
        <v/>
      </c>
      <c r="AC1083" s="1" t="str">
        <f>IF(W1083="SO Cable","Black,White",IF(O1083="","",IF(P1083="","",IF($J$12&lt;&gt;"ABC",IF(P1083&lt;="250",VLOOKUP(O1083,Info!$AZ$4:$BB$22,3,FALSE),VLOOKUP(O1083,Info!$AZ$23:$BB$39,3,FALSE)),IF(P1083&lt;="250",VLOOKUP(O1083,Info!$AO$4:$AQ$22,3,FALSE),VLOOKUP(O1083,Info!$AO$23:$AP$39,3,FALSE))))))</f>
        <v/>
      </c>
      <c r="AD1083" s="1"/>
      <c r="AE1083" s="1" t="str">
        <f>IF($L1083="None","",IF(ISERROR(VLOOKUP($L1083,Info!$B$4:$B$266,1,FALSE)),"",VLOOKUP($L1083,Info!$B$4:$L$266,4,FALSE)))</f>
        <v/>
      </c>
      <c r="AF1083" s="1" t="str">
        <f>IF($L1083="None","",IF(ISERROR(VLOOKUP($L1083,Info!$B$4:$B$266,1,FALSE)),"",VLOOKUP($L1083,Info!$B$4:$L$266,6,FALSE)))</f>
        <v/>
      </c>
      <c r="AG1083" s="1"/>
      <c r="AH1083" s="33" t="str" cm="1">
        <f t="array" ref="AH1083">IF(AND(L1083&lt;&gt;"",O1083&lt;&gt;"",R1083:S1083&lt;&gt;"",W1083:X1083&lt;&gt;"",Z1083:AA1083&lt;&gt;"",AC1083&lt;&gt;""),"Good","Bad")</f>
        <v>Bad</v>
      </c>
      <c r="AL1083" t="str" cm="1">
        <f t="array" ref="AL1083">IF(R1083&gt;0,_xlfn.IFS(COUNTIF($L$20:L1083,"&lt;&gt;")&lt;101,1,COUNTIF($L$20:L1083,"&lt;&gt;")&lt;201,2,COUNTIF($L$20:L1083,"&lt;&gt;")&lt;301,3,COUNTIF($L$20:L1083,"&lt;&gt;")&lt;401,4,COUNTIF($L$20:L1083,"&lt;&gt;")&lt;501,5,COUNTIF($L$20:L1083,"&lt;&gt;")&lt;601,6,COUNTIF($L$20:L1083,"&lt;&gt;")&lt;701,7,COUNTIF($L$20:L1083,"&lt;&gt;")&lt;801,8,COUNTIF($L$20:L1083,"&lt;&gt;")&lt;901,9,COUNTIF($L$20:L1083,"&lt;&gt;")&lt;1001,10,COUNTIF($L$20:L1083,"&lt;&gt;")&lt;1101,11,COUNTIF($L$20:L1083,"&lt;&gt;")&lt;1201,12,COUNTIF($L$20:L1083,"&lt;&gt;")&lt;1301,13,COUNTIF($L$20:L1083,"&lt;&gt;")&lt;1401,14,COUNTIF($L$20:L1083,"&lt;&gt;")&lt;1501,15,COUNTIF($L$20:L1083,"&lt;&gt;")&lt;1601,16,COUNTIF($L$20:L1083,"&lt;&gt;")&lt;1701,17,COUNTIF($L$20:L1083,"&lt;&gt;")&lt;1801,18,COUNTIF($L$20:L1083,"&lt;&gt;")&lt;1901,19,COUNTIF($L$20:L1083,"&lt;&gt;")&lt;2001,20,COUNTIF($L$20:L1083,"&lt;&gt;")&lt;2101,21,COUNTIF($L$20:L1083,"&lt;&gt;")&lt;2201,22,COUNTIF($L$20:L1083,"&lt;&gt;")&lt;2301,23,COUNTIF($L$20:L1083,"&lt;&gt;")&lt;2401,24,COUNTIF($L$20:L1083,"&lt;&gt;")&lt;2501,25,COUNTIF($L$20:L1083,"&lt;&gt;")&lt;2601,26,COUNTIF($L$20:L1083,"&lt;&gt;")&lt;2701,27,COUNTIF($L$20:L1083,"&lt;&gt;")&lt;2801,28,COUNTIF($L$20:L1083,"&lt;&gt;")&lt;2901,29,COUNTIF($L$20:L1083,"&lt;&gt;")&lt;3001,30),"")</f>
        <v/>
      </c>
      <c r="AM1083" t="str">
        <f t="shared" si="80"/>
        <v/>
      </c>
      <c r="AN1083" t="str">
        <f t="shared" si="84"/>
        <v/>
      </c>
      <c r="AP1083" t="str">
        <f t="shared" si="83"/>
        <v/>
      </c>
      <c r="AQ1083" t="str">
        <f>IF(AO1083="","",COUNTIFS(AM1083:$AM$3019,AO1083))</f>
        <v/>
      </c>
    </row>
    <row r="1084" spans="1:43" x14ac:dyDescent="0.25">
      <c r="A1084" s="6" t="str">
        <f>IF(COUNT($A$20:A1083)&lt;&gt;$B$4,IF(A1083="","",A1083+1),"")</f>
        <v/>
      </c>
      <c r="B1084" s="3"/>
      <c r="C1084" s="3"/>
      <c r="D1084" s="122"/>
      <c r="E1084" s="3"/>
      <c r="F1084" s="3"/>
      <c r="G1084" s="3"/>
      <c r="H1084" s="3"/>
      <c r="I1084" s="120"/>
      <c r="J1084" s="3"/>
      <c r="K1084" s="95" t="str" cm="1">
        <f t="array" ref="K1084">IF(OR($J$14 = "A",$J$14 = "B",$J$14 = "C"),IF(I1084="","",IF(LEN(I1084)&gt;2,_xlfn.IFS(ISNUMBER(SEARCH("_",I1084)),I1084,ISNUMBER(SEARCH(", ",I1084)),SUBSTITUTE(I1084,", ","_"),ISNUMBER(SEARCH("/ ",I1084)),SUBSTITUTE(I1084,"/ ","_"),ISNUMBER(SEARCH(",",I1084)),SUBSTITUTE(I1084,",","_"),ISNUMBER(SEARCH("/",I1084)),SUBSTITUTE(I1084,"/","_"),ISNUMBER(SEARCH("",I1084)),I1084),I1084)),IF(OR($J$14 = "J",$J$14 = "K"),"",IF(D1084="","",IF(LEN(D1084)&gt;2,_xlfn.IFS(ISNUMBER(SEARCH("_",D1084)),D1084,ISNUMBER(SEARCH(", ",D1084)),SUBSTITUTE(D1084,", ","_"),ISNUMBER(SEARCH("/ ",D1084)),SUBSTITUTE(D1084,"/ ","_"),ISNUMBER(SEARCH(",",D1084)),SUBSTITUTE(D1084,",","_"),ISNUMBER(SEARCH("/",D1084)),SUBSTITUTE(D1084,"/","_"),ISNUMBER(SEARCH("",D1084)),D1084),D1084))))</f>
        <v/>
      </c>
      <c r="L1084" s="1"/>
      <c r="M1084" s="1" t="str">
        <f t="shared" si="81"/>
        <v/>
      </c>
      <c r="N1084" s="94" t="str">
        <f>IF($L1084="None","",IF(ISERROR(VLOOKUP($L1084,Info!$B$4:$B$266,1,FALSE)),"",VLOOKUP($L1084,Info!$B$4:$L$266,5,FALSE)))</f>
        <v/>
      </c>
      <c r="O1084" s="94" t="str">
        <f>IF(K1084="","",IF(AND($J$12&lt;&gt;"ABC",N1084="3"),"BAC",IF(N1084="3","ABC",IF($J$12&lt;&gt;"ABC",IF($J$10="Standard",VLOOKUP(K1084,Info!$BE$4:$BF$481,2,FALSE),VLOOKUP(K1084,Info!$BI$4:$BJ$482,2,FALSE)),IF($J$10="Standard",VLOOKUP(K1084,Info!$AG$4:$AH$2994,2,FALSE),VLOOKUP(K1084,Info!$AK$4:$AL$2997,2,FALSE))))))</f>
        <v/>
      </c>
      <c r="P1084" s="94" t="str">
        <f>IF($L1084="None","",IF(ISERROR(VLOOKUP($L1084,Info!$B$4:$B$266,1,FALSE)),"",VLOOKUP($L1084,Info!$B$4:$L$266,3,FALSE)))</f>
        <v/>
      </c>
      <c r="Q1084" s="96" t="str">
        <f>IF($L1084="None","",IF(ISERROR(VLOOKUP($L1084,Info!$B$4:$B$266,1,FALSE)),"",VLOOKUP($L1084,Info!$B$4:$L$266,4,FALSE)))</f>
        <v/>
      </c>
      <c r="R1084" s="1"/>
      <c r="S1084" s="6" t="str">
        <f t="shared" si="82"/>
        <v/>
      </c>
      <c r="T1084" s="6" t="str">
        <f>IF($L1084="None","",IF(ISERROR(VLOOKUP($L1084,Info!$B$4:$B$266,1,FALSE)),"",VLOOKUP($L1084,Info!$B$4:$L$266,11,FALSE)))</f>
        <v/>
      </c>
      <c r="U1084" s="1"/>
      <c r="V1084" s="1"/>
      <c r="W1084" s="1"/>
      <c r="X1084" s="1" t="str">
        <f>IF($L1084="None","",IF(ISERROR(VLOOKUP($L1084,Info!$B$4:$B$266,1,FALSE)),"",IF(OR(W1084="Metallic Liquid Tight",W1084="Non-Metallic Liquid Tight",W1084="LSZH",W1084="Greenfield"),VLOOKUP($L1084,Info!$B$4:$L$266,7,FALSE),"N/A")))</f>
        <v/>
      </c>
      <c r="Y1084" s="1"/>
      <c r="Z1084" s="96" t="str">
        <f>IF($L1084="None","",IF(ISERROR(VLOOKUP($L1084,Info!$B$4:$B$266,1,FALSE)),"",VLOOKUP($L1084,Info!$B$4:$L$266,9,FALSE)))</f>
        <v/>
      </c>
      <c r="AA1084" s="96" t="str">
        <f>IF($L1084="None","",IF(ISERROR(VLOOKUP($L1084,Info!$B$4:$B$266,1,FALSE)),"",VLOOKUP($L1084,Info!$B$4:$L$266,8,FALSE)))</f>
        <v/>
      </c>
      <c r="AB1084" s="96" t="str">
        <f>IF($L1084="None","",IF(ISERROR(VLOOKUP($L1084,Info!$B$4:$B$266,1,FALSE)),"",VLOOKUP($L1084,Info!$B$4:$L$266,10,FALSE)))</f>
        <v/>
      </c>
      <c r="AC1084" s="1" t="str">
        <f>IF(W1084="SO Cable","Black,White",IF(O1084="","",IF(P1084="","",IF($J$12&lt;&gt;"ABC",IF(P1084&lt;="250",VLOOKUP(O1084,Info!$AZ$4:$BB$22,3,FALSE),VLOOKUP(O1084,Info!$AZ$23:$BB$39,3,FALSE)),IF(P1084&lt;="250",VLOOKUP(O1084,Info!$AO$4:$AQ$22,3,FALSE),VLOOKUP(O1084,Info!$AO$23:$AP$39,3,FALSE))))))</f>
        <v/>
      </c>
      <c r="AD1084" s="1"/>
      <c r="AE1084" s="1" t="str">
        <f>IF($L1084="None","",IF(ISERROR(VLOOKUP($L1084,Info!$B$4:$B$266,1,FALSE)),"",VLOOKUP($L1084,Info!$B$4:$L$266,4,FALSE)))</f>
        <v/>
      </c>
      <c r="AF1084" s="1" t="str">
        <f>IF($L1084="None","",IF(ISERROR(VLOOKUP($L1084,Info!$B$4:$B$266,1,FALSE)),"",VLOOKUP($L1084,Info!$B$4:$L$266,6,FALSE)))</f>
        <v/>
      </c>
      <c r="AG1084" s="1"/>
      <c r="AH1084" s="33" t="str" cm="1">
        <f t="array" ref="AH1084">IF(AND(L1084&lt;&gt;"",O1084&lt;&gt;"",R1084:S1084&lt;&gt;"",W1084:X1084&lt;&gt;"",Z1084:AA1084&lt;&gt;"",AC1084&lt;&gt;""),"Good","Bad")</f>
        <v>Bad</v>
      </c>
      <c r="AL1084" t="str" cm="1">
        <f t="array" ref="AL1084">IF(R1084&gt;0,_xlfn.IFS(COUNTIF($L$20:L1084,"&lt;&gt;")&lt;101,1,COUNTIF($L$20:L1084,"&lt;&gt;")&lt;201,2,COUNTIF($L$20:L1084,"&lt;&gt;")&lt;301,3,COUNTIF($L$20:L1084,"&lt;&gt;")&lt;401,4,COUNTIF($L$20:L1084,"&lt;&gt;")&lt;501,5,COUNTIF($L$20:L1084,"&lt;&gt;")&lt;601,6,COUNTIF($L$20:L1084,"&lt;&gt;")&lt;701,7,COUNTIF($L$20:L1084,"&lt;&gt;")&lt;801,8,COUNTIF($L$20:L1084,"&lt;&gt;")&lt;901,9,COUNTIF($L$20:L1084,"&lt;&gt;")&lt;1001,10,COUNTIF($L$20:L1084,"&lt;&gt;")&lt;1101,11,COUNTIF($L$20:L1084,"&lt;&gt;")&lt;1201,12,COUNTIF($L$20:L1084,"&lt;&gt;")&lt;1301,13,COUNTIF($L$20:L1084,"&lt;&gt;")&lt;1401,14,COUNTIF($L$20:L1084,"&lt;&gt;")&lt;1501,15,COUNTIF($L$20:L1084,"&lt;&gt;")&lt;1601,16,COUNTIF($L$20:L1084,"&lt;&gt;")&lt;1701,17,COUNTIF($L$20:L1084,"&lt;&gt;")&lt;1801,18,COUNTIF($L$20:L1084,"&lt;&gt;")&lt;1901,19,COUNTIF($L$20:L1084,"&lt;&gt;")&lt;2001,20,COUNTIF($L$20:L1084,"&lt;&gt;")&lt;2101,21,COUNTIF($L$20:L1084,"&lt;&gt;")&lt;2201,22,COUNTIF($L$20:L1084,"&lt;&gt;")&lt;2301,23,COUNTIF($L$20:L1084,"&lt;&gt;")&lt;2401,24,COUNTIF($L$20:L1084,"&lt;&gt;")&lt;2501,25,COUNTIF($L$20:L1084,"&lt;&gt;")&lt;2601,26,COUNTIF($L$20:L1084,"&lt;&gt;")&lt;2701,27,COUNTIF($L$20:L1084,"&lt;&gt;")&lt;2801,28,COUNTIF($L$20:L1084,"&lt;&gt;")&lt;2901,29,COUNTIF($L$20:L1084,"&lt;&gt;")&lt;3001,30),"")</f>
        <v/>
      </c>
      <c r="AM1084" t="str">
        <f t="shared" si="80"/>
        <v/>
      </c>
      <c r="AN1084" t="str">
        <f t="shared" si="84"/>
        <v/>
      </c>
      <c r="AP1084" t="str">
        <f t="shared" si="83"/>
        <v/>
      </c>
      <c r="AQ1084" t="str">
        <f>IF(AO1084="","",COUNTIFS(AM1084:$AM$3019,AO1084))</f>
        <v/>
      </c>
    </row>
    <row r="1085" spans="1:43" x14ac:dyDescent="0.25">
      <c r="A1085" s="6" t="str">
        <f>IF(COUNT($A$20:A1084)&lt;&gt;$B$4,IF(A1084="","",A1084+1),"")</f>
        <v/>
      </c>
      <c r="B1085" s="3"/>
      <c r="C1085" s="3"/>
      <c r="D1085" s="122"/>
      <c r="E1085" s="3"/>
      <c r="F1085" s="3"/>
      <c r="G1085" s="3"/>
      <c r="H1085" s="3"/>
      <c r="I1085" s="120"/>
      <c r="J1085" s="3"/>
      <c r="K1085" s="95" t="str" cm="1">
        <f t="array" ref="K1085">IF(OR($J$14 = "A",$J$14 = "B",$J$14 = "C"),IF(I1085="","",IF(LEN(I1085)&gt;2,_xlfn.IFS(ISNUMBER(SEARCH("_",I1085)),I1085,ISNUMBER(SEARCH(", ",I1085)),SUBSTITUTE(I1085,", ","_"),ISNUMBER(SEARCH("/ ",I1085)),SUBSTITUTE(I1085,"/ ","_"),ISNUMBER(SEARCH(",",I1085)),SUBSTITUTE(I1085,",","_"),ISNUMBER(SEARCH("/",I1085)),SUBSTITUTE(I1085,"/","_"),ISNUMBER(SEARCH("",I1085)),I1085),I1085)),IF(OR($J$14 = "J",$J$14 = "K"),"",IF(D1085="","",IF(LEN(D1085)&gt;2,_xlfn.IFS(ISNUMBER(SEARCH("_",D1085)),D1085,ISNUMBER(SEARCH(", ",D1085)),SUBSTITUTE(D1085,", ","_"),ISNUMBER(SEARCH("/ ",D1085)),SUBSTITUTE(D1085,"/ ","_"),ISNUMBER(SEARCH(",",D1085)),SUBSTITUTE(D1085,",","_"),ISNUMBER(SEARCH("/",D1085)),SUBSTITUTE(D1085,"/","_"),ISNUMBER(SEARCH("",D1085)),D1085),D1085))))</f>
        <v/>
      </c>
      <c r="L1085" s="1"/>
      <c r="M1085" s="1" t="str">
        <f t="shared" si="81"/>
        <v/>
      </c>
      <c r="N1085" s="94" t="str">
        <f>IF($L1085="None","",IF(ISERROR(VLOOKUP($L1085,Info!$B$4:$B$266,1,FALSE)),"",VLOOKUP($L1085,Info!$B$4:$L$266,5,FALSE)))</f>
        <v/>
      </c>
      <c r="O1085" s="94" t="str">
        <f>IF(K1085="","",IF(AND($J$12&lt;&gt;"ABC",N1085="3"),"BAC",IF(N1085="3","ABC",IF($J$12&lt;&gt;"ABC",IF($J$10="Standard",VLOOKUP(K1085,Info!$BE$4:$BF$481,2,FALSE),VLOOKUP(K1085,Info!$BI$4:$BJ$482,2,FALSE)),IF($J$10="Standard",VLOOKUP(K1085,Info!$AG$4:$AH$2994,2,FALSE),VLOOKUP(K1085,Info!$AK$4:$AL$2997,2,FALSE))))))</f>
        <v/>
      </c>
      <c r="P1085" s="94" t="str">
        <f>IF($L1085="None","",IF(ISERROR(VLOOKUP($L1085,Info!$B$4:$B$266,1,FALSE)),"",VLOOKUP($L1085,Info!$B$4:$L$266,3,FALSE)))</f>
        <v/>
      </c>
      <c r="Q1085" s="96" t="str">
        <f>IF($L1085="None","",IF(ISERROR(VLOOKUP($L1085,Info!$B$4:$B$266,1,FALSE)),"",VLOOKUP($L1085,Info!$B$4:$L$266,4,FALSE)))</f>
        <v/>
      </c>
      <c r="R1085" s="1"/>
      <c r="S1085" s="6" t="str">
        <f t="shared" si="82"/>
        <v/>
      </c>
      <c r="T1085" s="6" t="str">
        <f>IF($L1085="None","",IF(ISERROR(VLOOKUP($L1085,Info!$B$4:$B$266,1,FALSE)),"",VLOOKUP($L1085,Info!$B$4:$L$266,11,FALSE)))</f>
        <v/>
      </c>
      <c r="U1085" s="1"/>
      <c r="V1085" s="1"/>
      <c r="W1085" s="1"/>
      <c r="X1085" s="1" t="str">
        <f>IF($L1085="None","",IF(ISERROR(VLOOKUP($L1085,Info!$B$4:$B$266,1,FALSE)),"",IF(OR(W1085="Metallic Liquid Tight",W1085="Non-Metallic Liquid Tight",W1085="LSZH",W1085="Greenfield"),VLOOKUP($L1085,Info!$B$4:$L$266,7,FALSE),"N/A")))</f>
        <v/>
      </c>
      <c r="Y1085" s="1"/>
      <c r="Z1085" s="96" t="str">
        <f>IF($L1085="None","",IF(ISERROR(VLOOKUP($L1085,Info!$B$4:$B$266,1,FALSE)),"",VLOOKUP($L1085,Info!$B$4:$L$266,9,FALSE)))</f>
        <v/>
      </c>
      <c r="AA1085" s="96" t="str">
        <f>IF($L1085="None","",IF(ISERROR(VLOOKUP($L1085,Info!$B$4:$B$266,1,FALSE)),"",VLOOKUP($L1085,Info!$B$4:$L$266,8,FALSE)))</f>
        <v/>
      </c>
      <c r="AB1085" s="96" t="str">
        <f>IF($L1085="None","",IF(ISERROR(VLOOKUP($L1085,Info!$B$4:$B$266,1,FALSE)),"",VLOOKUP($L1085,Info!$B$4:$L$266,10,FALSE)))</f>
        <v/>
      </c>
      <c r="AC1085" s="1" t="str">
        <f>IF(W1085="SO Cable","Black,White",IF(O1085="","",IF(P1085="","",IF($J$12&lt;&gt;"ABC",IF(P1085&lt;="250",VLOOKUP(O1085,Info!$AZ$4:$BB$22,3,FALSE),VLOOKUP(O1085,Info!$AZ$23:$BB$39,3,FALSE)),IF(P1085&lt;="250",VLOOKUP(O1085,Info!$AO$4:$AQ$22,3,FALSE),VLOOKUP(O1085,Info!$AO$23:$AP$39,3,FALSE))))))</f>
        <v/>
      </c>
      <c r="AD1085" s="1"/>
      <c r="AE1085" s="1" t="str">
        <f>IF($L1085="None","",IF(ISERROR(VLOOKUP($L1085,Info!$B$4:$B$266,1,FALSE)),"",VLOOKUP($L1085,Info!$B$4:$L$266,4,FALSE)))</f>
        <v/>
      </c>
      <c r="AF1085" s="1" t="str">
        <f>IF($L1085="None","",IF(ISERROR(VLOOKUP($L1085,Info!$B$4:$B$266,1,FALSE)),"",VLOOKUP($L1085,Info!$B$4:$L$266,6,FALSE)))</f>
        <v/>
      </c>
      <c r="AG1085" s="1"/>
      <c r="AH1085" s="33" t="str" cm="1">
        <f t="array" ref="AH1085">IF(AND(L1085&lt;&gt;"",O1085&lt;&gt;"",R1085:S1085&lt;&gt;"",W1085:X1085&lt;&gt;"",Z1085:AA1085&lt;&gt;"",AC1085&lt;&gt;""),"Good","Bad")</f>
        <v>Bad</v>
      </c>
      <c r="AL1085" t="str" cm="1">
        <f t="array" ref="AL1085">IF(R1085&gt;0,_xlfn.IFS(COUNTIF($L$20:L1085,"&lt;&gt;")&lt;101,1,COUNTIF($L$20:L1085,"&lt;&gt;")&lt;201,2,COUNTIF($L$20:L1085,"&lt;&gt;")&lt;301,3,COUNTIF($L$20:L1085,"&lt;&gt;")&lt;401,4,COUNTIF($L$20:L1085,"&lt;&gt;")&lt;501,5,COUNTIF($L$20:L1085,"&lt;&gt;")&lt;601,6,COUNTIF($L$20:L1085,"&lt;&gt;")&lt;701,7,COUNTIF($L$20:L1085,"&lt;&gt;")&lt;801,8,COUNTIF($L$20:L1085,"&lt;&gt;")&lt;901,9,COUNTIF($L$20:L1085,"&lt;&gt;")&lt;1001,10,COUNTIF($L$20:L1085,"&lt;&gt;")&lt;1101,11,COUNTIF($L$20:L1085,"&lt;&gt;")&lt;1201,12,COUNTIF($L$20:L1085,"&lt;&gt;")&lt;1301,13,COUNTIF($L$20:L1085,"&lt;&gt;")&lt;1401,14,COUNTIF($L$20:L1085,"&lt;&gt;")&lt;1501,15,COUNTIF($L$20:L1085,"&lt;&gt;")&lt;1601,16,COUNTIF($L$20:L1085,"&lt;&gt;")&lt;1701,17,COUNTIF($L$20:L1085,"&lt;&gt;")&lt;1801,18,COUNTIF($L$20:L1085,"&lt;&gt;")&lt;1901,19,COUNTIF($L$20:L1085,"&lt;&gt;")&lt;2001,20,COUNTIF($L$20:L1085,"&lt;&gt;")&lt;2101,21,COUNTIF($L$20:L1085,"&lt;&gt;")&lt;2201,22,COUNTIF($L$20:L1085,"&lt;&gt;")&lt;2301,23,COUNTIF($L$20:L1085,"&lt;&gt;")&lt;2401,24,COUNTIF($L$20:L1085,"&lt;&gt;")&lt;2501,25,COUNTIF($L$20:L1085,"&lt;&gt;")&lt;2601,26,COUNTIF($L$20:L1085,"&lt;&gt;")&lt;2701,27,COUNTIF($L$20:L1085,"&lt;&gt;")&lt;2801,28,COUNTIF($L$20:L1085,"&lt;&gt;")&lt;2901,29,COUNTIF($L$20:L1085,"&lt;&gt;")&lt;3001,30),"")</f>
        <v/>
      </c>
      <c r="AM1085" t="str">
        <f t="shared" si="80"/>
        <v/>
      </c>
      <c r="AN1085" t="str">
        <f t="shared" si="84"/>
        <v/>
      </c>
      <c r="AP1085" t="str">
        <f t="shared" si="83"/>
        <v/>
      </c>
      <c r="AQ1085" t="str">
        <f>IF(AO1085="","",COUNTIFS(AM1085:$AM$3019,AO1085))</f>
        <v/>
      </c>
    </row>
    <row r="1086" spans="1:43" x14ac:dyDescent="0.25">
      <c r="A1086" s="6" t="str">
        <f>IF(COUNT($A$20:A1085)&lt;&gt;$B$4,IF(A1085="","",A1085+1),"")</f>
        <v/>
      </c>
      <c r="B1086" s="3"/>
      <c r="C1086" s="3"/>
      <c r="D1086" s="122"/>
      <c r="E1086" s="3"/>
      <c r="F1086" s="3"/>
      <c r="G1086" s="3"/>
      <c r="H1086" s="3"/>
      <c r="I1086" s="120"/>
      <c r="J1086" s="3"/>
      <c r="K1086" s="95" t="str" cm="1">
        <f t="array" ref="K1086">IF(OR($J$14 = "A",$J$14 = "B",$J$14 = "C"),IF(I1086="","",IF(LEN(I1086)&gt;2,_xlfn.IFS(ISNUMBER(SEARCH("_",I1086)),I1086,ISNUMBER(SEARCH(", ",I1086)),SUBSTITUTE(I1086,", ","_"),ISNUMBER(SEARCH("/ ",I1086)),SUBSTITUTE(I1086,"/ ","_"),ISNUMBER(SEARCH(",",I1086)),SUBSTITUTE(I1086,",","_"),ISNUMBER(SEARCH("/",I1086)),SUBSTITUTE(I1086,"/","_"),ISNUMBER(SEARCH("",I1086)),I1086),I1086)),IF(OR($J$14 = "J",$J$14 = "K"),"",IF(D1086="","",IF(LEN(D1086)&gt;2,_xlfn.IFS(ISNUMBER(SEARCH("_",D1086)),D1086,ISNUMBER(SEARCH(", ",D1086)),SUBSTITUTE(D1086,", ","_"),ISNUMBER(SEARCH("/ ",D1086)),SUBSTITUTE(D1086,"/ ","_"),ISNUMBER(SEARCH(",",D1086)),SUBSTITUTE(D1086,",","_"),ISNUMBER(SEARCH("/",D1086)),SUBSTITUTE(D1086,"/","_"),ISNUMBER(SEARCH("",D1086)),D1086),D1086))))</f>
        <v/>
      </c>
      <c r="L1086" s="1"/>
      <c r="M1086" s="1" t="str">
        <f t="shared" si="81"/>
        <v/>
      </c>
      <c r="N1086" s="94" t="str">
        <f>IF($L1086="None","",IF(ISERROR(VLOOKUP($L1086,Info!$B$4:$B$266,1,FALSE)),"",VLOOKUP($L1086,Info!$B$4:$L$266,5,FALSE)))</f>
        <v/>
      </c>
      <c r="O1086" s="94" t="str">
        <f>IF(K1086="","",IF(AND($J$12&lt;&gt;"ABC",N1086="3"),"BAC",IF(N1086="3","ABC",IF($J$12&lt;&gt;"ABC",IF($J$10="Standard",VLOOKUP(K1086,Info!$BE$4:$BF$481,2,FALSE),VLOOKUP(K1086,Info!$BI$4:$BJ$482,2,FALSE)),IF($J$10="Standard",VLOOKUP(K1086,Info!$AG$4:$AH$2994,2,FALSE),VLOOKUP(K1086,Info!$AK$4:$AL$2997,2,FALSE))))))</f>
        <v/>
      </c>
      <c r="P1086" s="94" t="str">
        <f>IF($L1086="None","",IF(ISERROR(VLOOKUP($L1086,Info!$B$4:$B$266,1,FALSE)),"",VLOOKUP($L1086,Info!$B$4:$L$266,3,FALSE)))</f>
        <v/>
      </c>
      <c r="Q1086" s="96" t="str">
        <f>IF($L1086="None","",IF(ISERROR(VLOOKUP($L1086,Info!$B$4:$B$266,1,FALSE)),"",VLOOKUP($L1086,Info!$B$4:$L$266,4,FALSE)))</f>
        <v/>
      </c>
      <c r="R1086" s="1"/>
      <c r="S1086" s="6" t="str">
        <f t="shared" si="82"/>
        <v/>
      </c>
      <c r="T1086" s="6" t="str">
        <f>IF($L1086="None","",IF(ISERROR(VLOOKUP($L1086,Info!$B$4:$B$266,1,FALSE)),"",VLOOKUP($L1086,Info!$B$4:$L$266,11,FALSE)))</f>
        <v/>
      </c>
      <c r="U1086" s="1"/>
      <c r="V1086" s="1"/>
      <c r="W1086" s="1"/>
      <c r="X1086" s="1" t="str">
        <f>IF($L1086="None","",IF(ISERROR(VLOOKUP($L1086,Info!$B$4:$B$266,1,FALSE)),"",IF(OR(W1086="Metallic Liquid Tight",W1086="Non-Metallic Liquid Tight",W1086="LSZH",W1086="Greenfield"),VLOOKUP($L1086,Info!$B$4:$L$266,7,FALSE),"N/A")))</f>
        <v/>
      </c>
      <c r="Y1086" s="1"/>
      <c r="Z1086" s="96" t="str">
        <f>IF($L1086="None","",IF(ISERROR(VLOOKUP($L1086,Info!$B$4:$B$266,1,FALSE)),"",VLOOKUP($L1086,Info!$B$4:$L$266,9,FALSE)))</f>
        <v/>
      </c>
      <c r="AA1086" s="96" t="str">
        <f>IF($L1086="None","",IF(ISERROR(VLOOKUP($L1086,Info!$B$4:$B$266,1,FALSE)),"",VLOOKUP($L1086,Info!$B$4:$L$266,8,FALSE)))</f>
        <v/>
      </c>
      <c r="AB1086" s="96" t="str">
        <f>IF($L1086="None","",IF(ISERROR(VLOOKUP($L1086,Info!$B$4:$B$266,1,FALSE)),"",VLOOKUP($L1086,Info!$B$4:$L$266,10,FALSE)))</f>
        <v/>
      </c>
      <c r="AC1086" s="1" t="str">
        <f>IF(W1086="SO Cable","Black,White",IF(O1086="","",IF(P1086="","",IF($J$12&lt;&gt;"ABC",IF(P1086&lt;="250",VLOOKUP(O1086,Info!$AZ$4:$BB$22,3,FALSE),VLOOKUP(O1086,Info!$AZ$23:$BB$39,3,FALSE)),IF(P1086&lt;="250",VLOOKUP(O1086,Info!$AO$4:$AQ$22,3,FALSE),VLOOKUP(O1086,Info!$AO$23:$AP$39,3,FALSE))))))</f>
        <v/>
      </c>
      <c r="AD1086" s="1"/>
      <c r="AE1086" s="1" t="str">
        <f>IF($L1086="None","",IF(ISERROR(VLOOKUP($L1086,Info!$B$4:$B$266,1,FALSE)),"",VLOOKUP($L1086,Info!$B$4:$L$266,4,FALSE)))</f>
        <v/>
      </c>
      <c r="AF1086" s="1" t="str">
        <f>IF($L1086="None","",IF(ISERROR(VLOOKUP($L1086,Info!$B$4:$B$266,1,FALSE)),"",VLOOKUP($L1086,Info!$B$4:$L$266,6,FALSE)))</f>
        <v/>
      </c>
      <c r="AG1086" s="1"/>
      <c r="AH1086" s="33" t="str" cm="1">
        <f t="array" ref="AH1086">IF(AND(L1086&lt;&gt;"",O1086&lt;&gt;"",R1086:S1086&lt;&gt;"",W1086:X1086&lt;&gt;"",Z1086:AA1086&lt;&gt;"",AC1086&lt;&gt;""),"Good","Bad")</f>
        <v>Bad</v>
      </c>
      <c r="AL1086" t="str" cm="1">
        <f t="array" ref="AL1086">IF(R1086&gt;0,_xlfn.IFS(COUNTIF($L$20:L1086,"&lt;&gt;")&lt;101,1,COUNTIF($L$20:L1086,"&lt;&gt;")&lt;201,2,COUNTIF($L$20:L1086,"&lt;&gt;")&lt;301,3,COUNTIF($L$20:L1086,"&lt;&gt;")&lt;401,4,COUNTIF($L$20:L1086,"&lt;&gt;")&lt;501,5,COUNTIF($L$20:L1086,"&lt;&gt;")&lt;601,6,COUNTIF($L$20:L1086,"&lt;&gt;")&lt;701,7,COUNTIF($L$20:L1086,"&lt;&gt;")&lt;801,8,COUNTIF($L$20:L1086,"&lt;&gt;")&lt;901,9,COUNTIF($L$20:L1086,"&lt;&gt;")&lt;1001,10,COUNTIF($L$20:L1086,"&lt;&gt;")&lt;1101,11,COUNTIF($L$20:L1086,"&lt;&gt;")&lt;1201,12,COUNTIF($L$20:L1086,"&lt;&gt;")&lt;1301,13,COUNTIF($L$20:L1086,"&lt;&gt;")&lt;1401,14,COUNTIF($L$20:L1086,"&lt;&gt;")&lt;1501,15,COUNTIF($L$20:L1086,"&lt;&gt;")&lt;1601,16,COUNTIF($L$20:L1086,"&lt;&gt;")&lt;1701,17,COUNTIF($L$20:L1086,"&lt;&gt;")&lt;1801,18,COUNTIF($L$20:L1086,"&lt;&gt;")&lt;1901,19,COUNTIF($L$20:L1086,"&lt;&gt;")&lt;2001,20,COUNTIF($L$20:L1086,"&lt;&gt;")&lt;2101,21,COUNTIF($L$20:L1086,"&lt;&gt;")&lt;2201,22,COUNTIF($L$20:L1086,"&lt;&gt;")&lt;2301,23,COUNTIF($L$20:L1086,"&lt;&gt;")&lt;2401,24,COUNTIF($L$20:L1086,"&lt;&gt;")&lt;2501,25,COUNTIF($L$20:L1086,"&lt;&gt;")&lt;2601,26,COUNTIF($L$20:L1086,"&lt;&gt;")&lt;2701,27,COUNTIF($L$20:L1086,"&lt;&gt;")&lt;2801,28,COUNTIF($L$20:L1086,"&lt;&gt;")&lt;2901,29,COUNTIF($L$20:L1086,"&lt;&gt;")&lt;3001,30),"")</f>
        <v/>
      </c>
      <c r="AM1086" t="str">
        <f t="shared" si="80"/>
        <v/>
      </c>
      <c r="AN1086" t="str">
        <f t="shared" si="84"/>
        <v/>
      </c>
      <c r="AP1086" t="str">
        <f t="shared" si="83"/>
        <v/>
      </c>
      <c r="AQ1086" t="str">
        <f>IF(AO1086="","",COUNTIFS(AM1086:$AM$3019,AO1086))</f>
        <v/>
      </c>
    </row>
    <row r="1087" spans="1:43" x14ac:dyDescent="0.25">
      <c r="A1087" s="6" t="str">
        <f>IF(COUNT($A$20:A1086)&lt;&gt;$B$4,IF(A1086="","",A1086+1),"")</f>
        <v/>
      </c>
      <c r="B1087" s="3"/>
      <c r="C1087" s="3"/>
      <c r="D1087" s="122"/>
      <c r="E1087" s="3"/>
      <c r="F1087" s="3"/>
      <c r="G1087" s="3"/>
      <c r="H1087" s="3"/>
      <c r="I1087" s="120"/>
      <c r="J1087" s="3"/>
      <c r="K1087" s="95" t="str" cm="1">
        <f t="array" ref="K1087">IF(OR($J$14 = "A",$J$14 = "B",$J$14 = "C"),IF(I1087="","",IF(LEN(I1087)&gt;2,_xlfn.IFS(ISNUMBER(SEARCH("_",I1087)),I1087,ISNUMBER(SEARCH(", ",I1087)),SUBSTITUTE(I1087,", ","_"),ISNUMBER(SEARCH("/ ",I1087)),SUBSTITUTE(I1087,"/ ","_"),ISNUMBER(SEARCH(",",I1087)),SUBSTITUTE(I1087,",","_"),ISNUMBER(SEARCH("/",I1087)),SUBSTITUTE(I1087,"/","_"),ISNUMBER(SEARCH("",I1087)),I1087),I1087)),IF(OR($J$14 = "J",$J$14 = "K"),"",IF(D1087="","",IF(LEN(D1087)&gt;2,_xlfn.IFS(ISNUMBER(SEARCH("_",D1087)),D1087,ISNUMBER(SEARCH(", ",D1087)),SUBSTITUTE(D1087,", ","_"),ISNUMBER(SEARCH("/ ",D1087)),SUBSTITUTE(D1087,"/ ","_"),ISNUMBER(SEARCH(",",D1087)),SUBSTITUTE(D1087,",","_"),ISNUMBER(SEARCH("/",D1087)),SUBSTITUTE(D1087,"/","_"),ISNUMBER(SEARCH("",D1087)),D1087),D1087))))</f>
        <v/>
      </c>
      <c r="L1087" s="1"/>
      <c r="M1087" s="1" t="str">
        <f t="shared" si="81"/>
        <v/>
      </c>
      <c r="N1087" s="94" t="str">
        <f>IF($L1087="None","",IF(ISERROR(VLOOKUP($L1087,Info!$B$4:$B$266,1,FALSE)),"",VLOOKUP($L1087,Info!$B$4:$L$266,5,FALSE)))</f>
        <v/>
      </c>
      <c r="O1087" s="94" t="str">
        <f>IF(K1087="","",IF(AND($J$12&lt;&gt;"ABC",N1087="3"),"BAC",IF(N1087="3","ABC",IF($J$12&lt;&gt;"ABC",IF($J$10="Standard",VLOOKUP(K1087,Info!$BE$4:$BF$481,2,FALSE),VLOOKUP(K1087,Info!$BI$4:$BJ$482,2,FALSE)),IF($J$10="Standard",VLOOKUP(K1087,Info!$AG$4:$AH$2994,2,FALSE),VLOOKUP(K1087,Info!$AK$4:$AL$2997,2,FALSE))))))</f>
        <v/>
      </c>
      <c r="P1087" s="94" t="str">
        <f>IF($L1087="None","",IF(ISERROR(VLOOKUP($L1087,Info!$B$4:$B$266,1,FALSE)),"",VLOOKUP($L1087,Info!$B$4:$L$266,3,FALSE)))</f>
        <v/>
      </c>
      <c r="Q1087" s="96" t="str">
        <f>IF($L1087="None","",IF(ISERROR(VLOOKUP($L1087,Info!$B$4:$B$266,1,FALSE)),"",VLOOKUP($L1087,Info!$B$4:$L$266,4,FALSE)))</f>
        <v/>
      </c>
      <c r="R1087" s="1"/>
      <c r="S1087" s="6" t="str">
        <f t="shared" si="82"/>
        <v/>
      </c>
      <c r="T1087" s="6" t="str">
        <f>IF($L1087="None","",IF(ISERROR(VLOOKUP($L1087,Info!$B$4:$B$266,1,FALSE)),"",VLOOKUP($L1087,Info!$B$4:$L$266,11,FALSE)))</f>
        <v/>
      </c>
      <c r="U1087" s="1"/>
      <c r="V1087" s="1"/>
      <c r="W1087" s="1"/>
      <c r="X1087" s="1" t="str">
        <f>IF($L1087="None","",IF(ISERROR(VLOOKUP($L1087,Info!$B$4:$B$266,1,FALSE)),"",IF(OR(W1087="Metallic Liquid Tight",W1087="Non-Metallic Liquid Tight",W1087="LSZH",W1087="Greenfield"),VLOOKUP($L1087,Info!$B$4:$L$266,7,FALSE),"N/A")))</f>
        <v/>
      </c>
      <c r="Y1087" s="1"/>
      <c r="Z1087" s="96" t="str">
        <f>IF($L1087="None","",IF(ISERROR(VLOOKUP($L1087,Info!$B$4:$B$266,1,FALSE)),"",VLOOKUP($L1087,Info!$B$4:$L$266,9,FALSE)))</f>
        <v/>
      </c>
      <c r="AA1087" s="96" t="str">
        <f>IF($L1087="None","",IF(ISERROR(VLOOKUP($L1087,Info!$B$4:$B$266,1,FALSE)),"",VLOOKUP($L1087,Info!$B$4:$L$266,8,FALSE)))</f>
        <v/>
      </c>
      <c r="AB1087" s="96" t="str">
        <f>IF($L1087="None","",IF(ISERROR(VLOOKUP($L1087,Info!$B$4:$B$266,1,FALSE)),"",VLOOKUP($L1087,Info!$B$4:$L$266,10,FALSE)))</f>
        <v/>
      </c>
      <c r="AC1087" s="1" t="str">
        <f>IF(W1087="SO Cable","Black,White",IF(O1087="","",IF(P1087="","",IF($J$12&lt;&gt;"ABC",IF(P1087&lt;="250",VLOOKUP(O1087,Info!$AZ$4:$BB$22,3,FALSE),VLOOKUP(O1087,Info!$AZ$23:$BB$39,3,FALSE)),IF(P1087&lt;="250",VLOOKUP(O1087,Info!$AO$4:$AQ$22,3,FALSE),VLOOKUP(O1087,Info!$AO$23:$AP$39,3,FALSE))))))</f>
        <v/>
      </c>
      <c r="AD1087" s="1"/>
      <c r="AE1087" s="1" t="str">
        <f>IF($L1087="None","",IF(ISERROR(VLOOKUP($L1087,Info!$B$4:$B$266,1,FALSE)),"",VLOOKUP($L1087,Info!$B$4:$L$266,4,FALSE)))</f>
        <v/>
      </c>
      <c r="AF1087" s="1" t="str">
        <f>IF($L1087="None","",IF(ISERROR(VLOOKUP($L1087,Info!$B$4:$B$266,1,FALSE)),"",VLOOKUP($L1087,Info!$B$4:$L$266,6,FALSE)))</f>
        <v/>
      </c>
      <c r="AG1087" s="1"/>
      <c r="AH1087" s="33" t="str" cm="1">
        <f t="array" ref="AH1087">IF(AND(L1087&lt;&gt;"",O1087&lt;&gt;"",R1087:S1087&lt;&gt;"",W1087:X1087&lt;&gt;"",Z1087:AA1087&lt;&gt;"",AC1087&lt;&gt;""),"Good","Bad")</f>
        <v>Bad</v>
      </c>
      <c r="AL1087" t="str" cm="1">
        <f t="array" ref="AL1087">IF(R1087&gt;0,_xlfn.IFS(COUNTIF($L$20:L1087,"&lt;&gt;")&lt;101,1,COUNTIF($L$20:L1087,"&lt;&gt;")&lt;201,2,COUNTIF($L$20:L1087,"&lt;&gt;")&lt;301,3,COUNTIF($L$20:L1087,"&lt;&gt;")&lt;401,4,COUNTIF($L$20:L1087,"&lt;&gt;")&lt;501,5,COUNTIF($L$20:L1087,"&lt;&gt;")&lt;601,6,COUNTIF($L$20:L1087,"&lt;&gt;")&lt;701,7,COUNTIF($L$20:L1087,"&lt;&gt;")&lt;801,8,COUNTIF($L$20:L1087,"&lt;&gt;")&lt;901,9,COUNTIF($L$20:L1087,"&lt;&gt;")&lt;1001,10,COUNTIF($L$20:L1087,"&lt;&gt;")&lt;1101,11,COUNTIF($L$20:L1087,"&lt;&gt;")&lt;1201,12,COUNTIF($L$20:L1087,"&lt;&gt;")&lt;1301,13,COUNTIF($L$20:L1087,"&lt;&gt;")&lt;1401,14,COUNTIF($L$20:L1087,"&lt;&gt;")&lt;1501,15,COUNTIF($L$20:L1087,"&lt;&gt;")&lt;1601,16,COUNTIF($L$20:L1087,"&lt;&gt;")&lt;1701,17,COUNTIF($L$20:L1087,"&lt;&gt;")&lt;1801,18,COUNTIF($L$20:L1087,"&lt;&gt;")&lt;1901,19,COUNTIF($L$20:L1087,"&lt;&gt;")&lt;2001,20,COUNTIF($L$20:L1087,"&lt;&gt;")&lt;2101,21,COUNTIF($L$20:L1087,"&lt;&gt;")&lt;2201,22,COUNTIF($L$20:L1087,"&lt;&gt;")&lt;2301,23,COUNTIF($L$20:L1087,"&lt;&gt;")&lt;2401,24,COUNTIF($L$20:L1087,"&lt;&gt;")&lt;2501,25,COUNTIF($L$20:L1087,"&lt;&gt;")&lt;2601,26,COUNTIF($L$20:L1087,"&lt;&gt;")&lt;2701,27,COUNTIF($L$20:L1087,"&lt;&gt;")&lt;2801,28,COUNTIF($L$20:L1087,"&lt;&gt;")&lt;2901,29,COUNTIF($L$20:L1087,"&lt;&gt;")&lt;3001,30),"")</f>
        <v/>
      </c>
      <c r="AM1087" t="str">
        <f t="shared" si="80"/>
        <v/>
      </c>
      <c r="AN1087" t="str">
        <f t="shared" si="84"/>
        <v/>
      </c>
      <c r="AP1087" t="str">
        <f t="shared" si="83"/>
        <v/>
      </c>
      <c r="AQ1087" t="str">
        <f>IF(AO1087="","",COUNTIFS(AM1087:$AM$3019,AO1087))</f>
        <v/>
      </c>
    </row>
    <row r="1088" spans="1:43" x14ac:dyDescent="0.25">
      <c r="A1088" s="6" t="str">
        <f>IF(COUNT($A$20:A1087)&lt;&gt;$B$4,IF(A1087="","",A1087+1),"")</f>
        <v/>
      </c>
      <c r="B1088" s="3"/>
      <c r="C1088" s="3"/>
      <c r="D1088" s="122"/>
      <c r="E1088" s="3"/>
      <c r="F1088" s="3"/>
      <c r="G1088" s="3"/>
      <c r="H1088" s="3"/>
      <c r="I1088" s="120"/>
      <c r="J1088" s="3"/>
      <c r="K1088" s="95" t="str" cm="1">
        <f t="array" ref="K1088">IF(OR($J$14 = "A",$J$14 = "B",$J$14 = "C"),IF(I1088="","",IF(LEN(I1088)&gt;2,_xlfn.IFS(ISNUMBER(SEARCH("_",I1088)),I1088,ISNUMBER(SEARCH(", ",I1088)),SUBSTITUTE(I1088,", ","_"),ISNUMBER(SEARCH("/ ",I1088)),SUBSTITUTE(I1088,"/ ","_"),ISNUMBER(SEARCH(",",I1088)),SUBSTITUTE(I1088,",","_"),ISNUMBER(SEARCH("/",I1088)),SUBSTITUTE(I1088,"/","_"),ISNUMBER(SEARCH("",I1088)),I1088),I1088)),IF(OR($J$14 = "J",$J$14 = "K"),"",IF(D1088="","",IF(LEN(D1088)&gt;2,_xlfn.IFS(ISNUMBER(SEARCH("_",D1088)),D1088,ISNUMBER(SEARCH(", ",D1088)),SUBSTITUTE(D1088,", ","_"),ISNUMBER(SEARCH("/ ",D1088)),SUBSTITUTE(D1088,"/ ","_"),ISNUMBER(SEARCH(",",D1088)),SUBSTITUTE(D1088,",","_"),ISNUMBER(SEARCH("/",D1088)),SUBSTITUTE(D1088,"/","_"),ISNUMBER(SEARCH("",D1088)),D1088),D1088))))</f>
        <v/>
      </c>
      <c r="L1088" s="1"/>
      <c r="M1088" s="1" t="str">
        <f t="shared" si="81"/>
        <v/>
      </c>
      <c r="N1088" s="94" t="str">
        <f>IF($L1088="None","",IF(ISERROR(VLOOKUP($L1088,Info!$B$4:$B$266,1,FALSE)),"",VLOOKUP($L1088,Info!$B$4:$L$266,5,FALSE)))</f>
        <v/>
      </c>
      <c r="O1088" s="94" t="str">
        <f>IF(K1088="","",IF(AND($J$12&lt;&gt;"ABC",N1088="3"),"BAC",IF(N1088="3","ABC",IF($J$12&lt;&gt;"ABC",IF($J$10="Standard",VLOOKUP(K1088,Info!$BE$4:$BF$481,2,FALSE),VLOOKUP(K1088,Info!$BI$4:$BJ$482,2,FALSE)),IF($J$10="Standard",VLOOKUP(K1088,Info!$AG$4:$AH$2994,2,FALSE),VLOOKUP(K1088,Info!$AK$4:$AL$2997,2,FALSE))))))</f>
        <v/>
      </c>
      <c r="P1088" s="94" t="str">
        <f>IF($L1088="None","",IF(ISERROR(VLOOKUP($L1088,Info!$B$4:$B$266,1,FALSE)),"",VLOOKUP($L1088,Info!$B$4:$L$266,3,FALSE)))</f>
        <v/>
      </c>
      <c r="Q1088" s="96" t="str">
        <f>IF($L1088="None","",IF(ISERROR(VLOOKUP($L1088,Info!$B$4:$B$266,1,FALSE)),"",VLOOKUP($L1088,Info!$B$4:$L$266,4,FALSE)))</f>
        <v/>
      </c>
      <c r="R1088" s="1"/>
      <c r="S1088" s="6" t="str">
        <f t="shared" si="82"/>
        <v/>
      </c>
      <c r="T1088" s="6" t="str">
        <f>IF($L1088="None","",IF(ISERROR(VLOOKUP($L1088,Info!$B$4:$B$266,1,FALSE)),"",VLOOKUP($L1088,Info!$B$4:$L$266,11,FALSE)))</f>
        <v/>
      </c>
      <c r="U1088" s="1"/>
      <c r="V1088" s="1"/>
      <c r="W1088" s="1"/>
      <c r="X1088" s="1" t="str">
        <f>IF($L1088="None","",IF(ISERROR(VLOOKUP($L1088,Info!$B$4:$B$266,1,FALSE)),"",IF(OR(W1088="Metallic Liquid Tight",W1088="Non-Metallic Liquid Tight",W1088="LSZH",W1088="Greenfield"),VLOOKUP($L1088,Info!$B$4:$L$266,7,FALSE),"N/A")))</f>
        <v/>
      </c>
      <c r="Y1088" s="1"/>
      <c r="Z1088" s="96" t="str">
        <f>IF($L1088="None","",IF(ISERROR(VLOOKUP($L1088,Info!$B$4:$B$266,1,FALSE)),"",VLOOKUP($L1088,Info!$B$4:$L$266,9,FALSE)))</f>
        <v/>
      </c>
      <c r="AA1088" s="96" t="str">
        <f>IF($L1088="None","",IF(ISERROR(VLOOKUP($L1088,Info!$B$4:$B$266,1,FALSE)),"",VLOOKUP($L1088,Info!$B$4:$L$266,8,FALSE)))</f>
        <v/>
      </c>
      <c r="AB1088" s="96" t="str">
        <f>IF($L1088="None","",IF(ISERROR(VLOOKUP($L1088,Info!$B$4:$B$266,1,FALSE)),"",VLOOKUP($L1088,Info!$B$4:$L$266,10,FALSE)))</f>
        <v/>
      </c>
      <c r="AC1088" s="1" t="str">
        <f>IF(W1088="SO Cable","Black,White",IF(O1088="","",IF(P1088="","",IF($J$12&lt;&gt;"ABC",IF(P1088&lt;="250",VLOOKUP(O1088,Info!$AZ$4:$BB$22,3,FALSE),VLOOKUP(O1088,Info!$AZ$23:$BB$39,3,FALSE)),IF(P1088&lt;="250",VLOOKUP(O1088,Info!$AO$4:$AQ$22,3,FALSE),VLOOKUP(O1088,Info!$AO$23:$AP$39,3,FALSE))))))</f>
        <v/>
      </c>
      <c r="AD1088" s="1"/>
      <c r="AE1088" s="1" t="str">
        <f>IF($L1088="None","",IF(ISERROR(VLOOKUP($L1088,Info!$B$4:$B$266,1,FALSE)),"",VLOOKUP($L1088,Info!$B$4:$L$266,4,FALSE)))</f>
        <v/>
      </c>
      <c r="AF1088" s="1" t="str">
        <f>IF($L1088="None","",IF(ISERROR(VLOOKUP($L1088,Info!$B$4:$B$266,1,FALSE)),"",VLOOKUP($L1088,Info!$B$4:$L$266,6,FALSE)))</f>
        <v/>
      </c>
      <c r="AG1088" s="1"/>
      <c r="AH1088" s="33" t="str" cm="1">
        <f t="array" ref="AH1088">IF(AND(L1088&lt;&gt;"",O1088&lt;&gt;"",R1088:S1088&lt;&gt;"",W1088:X1088&lt;&gt;"",Z1088:AA1088&lt;&gt;"",AC1088&lt;&gt;""),"Good","Bad")</f>
        <v>Bad</v>
      </c>
      <c r="AL1088" t="str" cm="1">
        <f t="array" ref="AL1088">IF(R1088&gt;0,_xlfn.IFS(COUNTIF($L$20:L1088,"&lt;&gt;")&lt;101,1,COUNTIF($L$20:L1088,"&lt;&gt;")&lt;201,2,COUNTIF($L$20:L1088,"&lt;&gt;")&lt;301,3,COUNTIF($L$20:L1088,"&lt;&gt;")&lt;401,4,COUNTIF($L$20:L1088,"&lt;&gt;")&lt;501,5,COUNTIF($L$20:L1088,"&lt;&gt;")&lt;601,6,COUNTIF($L$20:L1088,"&lt;&gt;")&lt;701,7,COUNTIF($L$20:L1088,"&lt;&gt;")&lt;801,8,COUNTIF($L$20:L1088,"&lt;&gt;")&lt;901,9,COUNTIF($L$20:L1088,"&lt;&gt;")&lt;1001,10,COUNTIF($L$20:L1088,"&lt;&gt;")&lt;1101,11,COUNTIF($L$20:L1088,"&lt;&gt;")&lt;1201,12,COUNTIF($L$20:L1088,"&lt;&gt;")&lt;1301,13,COUNTIF($L$20:L1088,"&lt;&gt;")&lt;1401,14,COUNTIF($L$20:L1088,"&lt;&gt;")&lt;1501,15,COUNTIF($L$20:L1088,"&lt;&gt;")&lt;1601,16,COUNTIF($L$20:L1088,"&lt;&gt;")&lt;1701,17,COUNTIF($L$20:L1088,"&lt;&gt;")&lt;1801,18,COUNTIF($L$20:L1088,"&lt;&gt;")&lt;1901,19,COUNTIF($L$20:L1088,"&lt;&gt;")&lt;2001,20,COUNTIF($L$20:L1088,"&lt;&gt;")&lt;2101,21,COUNTIF($L$20:L1088,"&lt;&gt;")&lt;2201,22,COUNTIF($L$20:L1088,"&lt;&gt;")&lt;2301,23,COUNTIF($L$20:L1088,"&lt;&gt;")&lt;2401,24,COUNTIF($L$20:L1088,"&lt;&gt;")&lt;2501,25,COUNTIF($L$20:L1088,"&lt;&gt;")&lt;2601,26,COUNTIF($L$20:L1088,"&lt;&gt;")&lt;2701,27,COUNTIF($L$20:L1088,"&lt;&gt;")&lt;2801,28,COUNTIF($L$20:L1088,"&lt;&gt;")&lt;2901,29,COUNTIF($L$20:L1088,"&lt;&gt;")&lt;3001,30),"")</f>
        <v/>
      </c>
      <c r="AM1088" t="str">
        <f t="shared" si="80"/>
        <v/>
      </c>
      <c r="AN1088" t="str">
        <f t="shared" si="84"/>
        <v/>
      </c>
      <c r="AP1088" t="str">
        <f t="shared" si="83"/>
        <v/>
      </c>
      <c r="AQ1088" t="str">
        <f>IF(AO1088="","",COUNTIFS(AM1088:$AM$3019,AO1088))</f>
        <v/>
      </c>
    </row>
    <row r="1089" spans="1:43" x14ac:dyDescent="0.25">
      <c r="A1089" s="6" t="str">
        <f>IF(COUNT($A$20:A1088)&lt;&gt;$B$4,IF(A1088="","",A1088+1),"")</f>
        <v/>
      </c>
      <c r="B1089" s="3"/>
      <c r="C1089" s="3"/>
      <c r="D1089" s="122"/>
      <c r="E1089" s="3"/>
      <c r="F1089" s="3"/>
      <c r="G1089" s="3"/>
      <c r="H1089" s="3"/>
      <c r="I1089" s="120"/>
      <c r="J1089" s="3"/>
      <c r="K1089" s="95" t="str" cm="1">
        <f t="array" ref="K1089">IF(OR($J$14 = "A",$J$14 = "B",$J$14 = "C"),IF(I1089="","",IF(LEN(I1089)&gt;2,_xlfn.IFS(ISNUMBER(SEARCH("_",I1089)),I1089,ISNUMBER(SEARCH(", ",I1089)),SUBSTITUTE(I1089,", ","_"),ISNUMBER(SEARCH("/ ",I1089)),SUBSTITUTE(I1089,"/ ","_"),ISNUMBER(SEARCH(",",I1089)),SUBSTITUTE(I1089,",","_"),ISNUMBER(SEARCH("/",I1089)),SUBSTITUTE(I1089,"/","_"),ISNUMBER(SEARCH("",I1089)),I1089),I1089)),IF(OR($J$14 = "J",$J$14 = "K"),"",IF(D1089="","",IF(LEN(D1089)&gt;2,_xlfn.IFS(ISNUMBER(SEARCH("_",D1089)),D1089,ISNUMBER(SEARCH(", ",D1089)),SUBSTITUTE(D1089,", ","_"),ISNUMBER(SEARCH("/ ",D1089)),SUBSTITUTE(D1089,"/ ","_"),ISNUMBER(SEARCH(",",D1089)),SUBSTITUTE(D1089,",","_"),ISNUMBER(SEARCH("/",D1089)),SUBSTITUTE(D1089,"/","_"),ISNUMBER(SEARCH("",D1089)),D1089),D1089))))</f>
        <v/>
      </c>
      <c r="L1089" s="1"/>
      <c r="M1089" s="1" t="str">
        <f t="shared" si="81"/>
        <v/>
      </c>
      <c r="N1089" s="94" t="str">
        <f>IF($L1089="None","",IF(ISERROR(VLOOKUP($L1089,Info!$B$4:$B$266,1,FALSE)),"",VLOOKUP($L1089,Info!$B$4:$L$266,5,FALSE)))</f>
        <v/>
      </c>
      <c r="O1089" s="94" t="str">
        <f>IF(K1089="","",IF(AND($J$12&lt;&gt;"ABC",N1089="3"),"BAC",IF(N1089="3","ABC",IF($J$12&lt;&gt;"ABC",IF($J$10="Standard",VLOOKUP(K1089,Info!$BE$4:$BF$481,2,FALSE),VLOOKUP(K1089,Info!$BI$4:$BJ$482,2,FALSE)),IF($J$10="Standard",VLOOKUP(K1089,Info!$AG$4:$AH$2994,2,FALSE),VLOOKUP(K1089,Info!$AK$4:$AL$2997,2,FALSE))))))</f>
        <v/>
      </c>
      <c r="P1089" s="94" t="str">
        <f>IF($L1089="None","",IF(ISERROR(VLOOKUP($L1089,Info!$B$4:$B$266,1,FALSE)),"",VLOOKUP($L1089,Info!$B$4:$L$266,3,FALSE)))</f>
        <v/>
      </c>
      <c r="Q1089" s="96" t="str">
        <f>IF($L1089="None","",IF(ISERROR(VLOOKUP($L1089,Info!$B$4:$B$266,1,FALSE)),"",VLOOKUP($L1089,Info!$B$4:$L$266,4,FALSE)))</f>
        <v/>
      </c>
      <c r="R1089" s="1"/>
      <c r="S1089" s="6" t="str">
        <f t="shared" si="82"/>
        <v/>
      </c>
      <c r="T1089" s="6" t="str">
        <f>IF($L1089="None","",IF(ISERROR(VLOOKUP($L1089,Info!$B$4:$B$266,1,FALSE)),"",VLOOKUP($L1089,Info!$B$4:$L$266,11,FALSE)))</f>
        <v/>
      </c>
      <c r="U1089" s="1"/>
      <c r="V1089" s="1"/>
      <c r="W1089" s="1"/>
      <c r="X1089" s="1" t="str">
        <f>IF($L1089="None","",IF(ISERROR(VLOOKUP($L1089,Info!$B$4:$B$266,1,FALSE)),"",IF(OR(W1089="Metallic Liquid Tight",W1089="Non-Metallic Liquid Tight",W1089="LSZH",W1089="Greenfield"),VLOOKUP($L1089,Info!$B$4:$L$266,7,FALSE),"N/A")))</f>
        <v/>
      </c>
      <c r="Y1089" s="1"/>
      <c r="Z1089" s="96" t="str">
        <f>IF($L1089="None","",IF(ISERROR(VLOOKUP($L1089,Info!$B$4:$B$266,1,FALSE)),"",VLOOKUP($L1089,Info!$B$4:$L$266,9,FALSE)))</f>
        <v/>
      </c>
      <c r="AA1089" s="96" t="str">
        <f>IF($L1089="None","",IF(ISERROR(VLOOKUP($L1089,Info!$B$4:$B$266,1,FALSE)),"",VLOOKUP($L1089,Info!$B$4:$L$266,8,FALSE)))</f>
        <v/>
      </c>
      <c r="AB1089" s="96" t="str">
        <f>IF($L1089="None","",IF(ISERROR(VLOOKUP($L1089,Info!$B$4:$B$266,1,FALSE)),"",VLOOKUP($L1089,Info!$B$4:$L$266,10,FALSE)))</f>
        <v/>
      </c>
      <c r="AC1089" s="1" t="str">
        <f>IF(W1089="SO Cable","Black,White",IF(O1089="","",IF(P1089="","",IF($J$12&lt;&gt;"ABC",IF(P1089&lt;="250",VLOOKUP(O1089,Info!$AZ$4:$BB$22,3,FALSE),VLOOKUP(O1089,Info!$AZ$23:$BB$39,3,FALSE)),IF(P1089&lt;="250",VLOOKUP(O1089,Info!$AO$4:$AQ$22,3,FALSE),VLOOKUP(O1089,Info!$AO$23:$AP$39,3,FALSE))))))</f>
        <v/>
      </c>
      <c r="AD1089" s="1"/>
      <c r="AE1089" s="1" t="str">
        <f>IF($L1089="None","",IF(ISERROR(VLOOKUP($L1089,Info!$B$4:$B$266,1,FALSE)),"",VLOOKUP($L1089,Info!$B$4:$L$266,4,FALSE)))</f>
        <v/>
      </c>
      <c r="AF1089" s="1" t="str">
        <f>IF($L1089="None","",IF(ISERROR(VLOOKUP($L1089,Info!$B$4:$B$266,1,FALSE)),"",VLOOKUP($L1089,Info!$B$4:$L$266,6,FALSE)))</f>
        <v/>
      </c>
      <c r="AG1089" s="1"/>
      <c r="AH1089" s="33" t="str" cm="1">
        <f t="array" ref="AH1089">IF(AND(L1089&lt;&gt;"",O1089&lt;&gt;"",R1089:S1089&lt;&gt;"",W1089:X1089&lt;&gt;"",Z1089:AA1089&lt;&gt;"",AC1089&lt;&gt;""),"Good","Bad")</f>
        <v>Bad</v>
      </c>
      <c r="AL1089" t="str" cm="1">
        <f t="array" ref="AL1089">IF(R1089&gt;0,_xlfn.IFS(COUNTIF($L$20:L1089,"&lt;&gt;")&lt;101,1,COUNTIF($L$20:L1089,"&lt;&gt;")&lt;201,2,COUNTIF($L$20:L1089,"&lt;&gt;")&lt;301,3,COUNTIF($L$20:L1089,"&lt;&gt;")&lt;401,4,COUNTIF($L$20:L1089,"&lt;&gt;")&lt;501,5,COUNTIF($L$20:L1089,"&lt;&gt;")&lt;601,6,COUNTIF($L$20:L1089,"&lt;&gt;")&lt;701,7,COUNTIF($L$20:L1089,"&lt;&gt;")&lt;801,8,COUNTIF($L$20:L1089,"&lt;&gt;")&lt;901,9,COUNTIF($L$20:L1089,"&lt;&gt;")&lt;1001,10,COUNTIF($L$20:L1089,"&lt;&gt;")&lt;1101,11,COUNTIF($L$20:L1089,"&lt;&gt;")&lt;1201,12,COUNTIF($L$20:L1089,"&lt;&gt;")&lt;1301,13,COUNTIF($L$20:L1089,"&lt;&gt;")&lt;1401,14,COUNTIF($L$20:L1089,"&lt;&gt;")&lt;1501,15,COUNTIF($L$20:L1089,"&lt;&gt;")&lt;1601,16,COUNTIF($L$20:L1089,"&lt;&gt;")&lt;1701,17,COUNTIF($L$20:L1089,"&lt;&gt;")&lt;1801,18,COUNTIF($L$20:L1089,"&lt;&gt;")&lt;1901,19,COUNTIF($L$20:L1089,"&lt;&gt;")&lt;2001,20,COUNTIF($L$20:L1089,"&lt;&gt;")&lt;2101,21,COUNTIF($L$20:L1089,"&lt;&gt;")&lt;2201,22,COUNTIF($L$20:L1089,"&lt;&gt;")&lt;2301,23,COUNTIF($L$20:L1089,"&lt;&gt;")&lt;2401,24,COUNTIF($L$20:L1089,"&lt;&gt;")&lt;2501,25,COUNTIF($L$20:L1089,"&lt;&gt;")&lt;2601,26,COUNTIF($L$20:L1089,"&lt;&gt;")&lt;2701,27,COUNTIF($L$20:L1089,"&lt;&gt;")&lt;2801,28,COUNTIF($L$20:L1089,"&lt;&gt;")&lt;2901,29,COUNTIF($L$20:L1089,"&lt;&gt;")&lt;3001,30),"")</f>
        <v/>
      </c>
      <c r="AM1089" t="str">
        <f t="shared" si="80"/>
        <v/>
      </c>
      <c r="AN1089" t="str">
        <f t="shared" si="84"/>
        <v/>
      </c>
      <c r="AP1089" t="str">
        <f t="shared" si="83"/>
        <v/>
      </c>
      <c r="AQ1089" t="str">
        <f>IF(AO1089="","",COUNTIFS(AM1089:$AM$3019,AO1089))</f>
        <v/>
      </c>
    </row>
    <row r="1090" spans="1:43" x14ac:dyDescent="0.25">
      <c r="A1090" s="6" t="str">
        <f>IF(COUNT($A$20:A1089)&lt;&gt;$B$4,IF(A1089="","",A1089+1),"")</f>
        <v/>
      </c>
      <c r="B1090" s="3"/>
      <c r="C1090" s="3"/>
      <c r="D1090" s="122"/>
      <c r="E1090" s="3"/>
      <c r="F1090" s="3"/>
      <c r="G1090" s="3"/>
      <c r="H1090" s="3"/>
      <c r="I1090" s="120"/>
      <c r="J1090" s="3"/>
      <c r="K1090" s="95" t="str" cm="1">
        <f t="array" ref="K1090">IF(OR($J$14 = "A",$J$14 = "B",$J$14 = "C"),IF(I1090="","",IF(LEN(I1090)&gt;2,_xlfn.IFS(ISNUMBER(SEARCH("_",I1090)),I1090,ISNUMBER(SEARCH(", ",I1090)),SUBSTITUTE(I1090,", ","_"),ISNUMBER(SEARCH("/ ",I1090)),SUBSTITUTE(I1090,"/ ","_"),ISNUMBER(SEARCH(",",I1090)),SUBSTITUTE(I1090,",","_"),ISNUMBER(SEARCH("/",I1090)),SUBSTITUTE(I1090,"/","_"),ISNUMBER(SEARCH("",I1090)),I1090),I1090)),IF(OR($J$14 = "J",$J$14 = "K"),"",IF(D1090="","",IF(LEN(D1090)&gt;2,_xlfn.IFS(ISNUMBER(SEARCH("_",D1090)),D1090,ISNUMBER(SEARCH(", ",D1090)),SUBSTITUTE(D1090,", ","_"),ISNUMBER(SEARCH("/ ",D1090)),SUBSTITUTE(D1090,"/ ","_"),ISNUMBER(SEARCH(",",D1090)),SUBSTITUTE(D1090,",","_"),ISNUMBER(SEARCH("/",D1090)),SUBSTITUTE(D1090,"/","_"),ISNUMBER(SEARCH("",D1090)),D1090),D1090))))</f>
        <v/>
      </c>
      <c r="L1090" s="1"/>
      <c r="M1090" s="1" t="str">
        <f t="shared" si="81"/>
        <v/>
      </c>
      <c r="N1090" s="94" t="str">
        <f>IF($L1090="None","",IF(ISERROR(VLOOKUP($L1090,Info!$B$4:$B$266,1,FALSE)),"",VLOOKUP($L1090,Info!$B$4:$L$266,5,FALSE)))</f>
        <v/>
      </c>
      <c r="O1090" s="94" t="str">
        <f>IF(K1090="","",IF(AND($J$12&lt;&gt;"ABC",N1090="3"),"BAC",IF(N1090="3","ABC",IF($J$12&lt;&gt;"ABC",IF($J$10="Standard",VLOOKUP(K1090,Info!$BE$4:$BF$481,2,FALSE),VLOOKUP(K1090,Info!$BI$4:$BJ$482,2,FALSE)),IF($J$10="Standard",VLOOKUP(K1090,Info!$AG$4:$AH$2994,2,FALSE),VLOOKUP(K1090,Info!$AK$4:$AL$2997,2,FALSE))))))</f>
        <v/>
      </c>
      <c r="P1090" s="94" t="str">
        <f>IF($L1090="None","",IF(ISERROR(VLOOKUP($L1090,Info!$B$4:$B$266,1,FALSE)),"",VLOOKUP($L1090,Info!$B$4:$L$266,3,FALSE)))</f>
        <v/>
      </c>
      <c r="Q1090" s="96" t="str">
        <f>IF($L1090="None","",IF(ISERROR(VLOOKUP($L1090,Info!$B$4:$B$266,1,FALSE)),"",VLOOKUP($L1090,Info!$B$4:$L$266,4,FALSE)))</f>
        <v/>
      </c>
      <c r="R1090" s="1"/>
      <c r="S1090" s="6" t="str">
        <f t="shared" si="82"/>
        <v/>
      </c>
      <c r="T1090" s="6" t="str">
        <f>IF($L1090="None","",IF(ISERROR(VLOOKUP($L1090,Info!$B$4:$B$266,1,FALSE)),"",VLOOKUP($L1090,Info!$B$4:$L$266,11,FALSE)))</f>
        <v/>
      </c>
      <c r="U1090" s="1"/>
      <c r="V1090" s="1"/>
      <c r="W1090" s="1"/>
      <c r="X1090" s="1" t="str">
        <f>IF($L1090="None","",IF(ISERROR(VLOOKUP($L1090,Info!$B$4:$B$266,1,FALSE)),"",IF(OR(W1090="Metallic Liquid Tight",W1090="Non-Metallic Liquid Tight",W1090="LSZH",W1090="Greenfield"),VLOOKUP($L1090,Info!$B$4:$L$266,7,FALSE),"N/A")))</f>
        <v/>
      </c>
      <c r="Y1090" s="1"/>
      <c r="Z1090" s="96" t="str">
        <f>IF($L1090="None","",IF(ISERROR(VLOOKUP($L1090,Info!$B$4:$B$266,1,FALSE)),"",VLOOKUP($L1090,Info!$B$4:$L$266,9,FALSE)))</f>
        <v/>
      </c>
      <c r="AA1090" s="96" t="str">
        <f>IF($L1090="None","",IF(ISERROR(VLOOKUP($L1090,Info!$B$4:$B$266,1,FALSE)),"",VLOOKUP($L1090,Info!$B$4:$L$266,8,FALSE)))</f>
        <v/>
      </c>
      <c r="AB1090" s="96" t="str">
        <f>IF($L1090="None","",IF(ISERROR(VLOOKUP($L1090,Info!$B$4:$B$266,1,FALSE)),"",VLOOKUP($L1090,Info!$B$4:$L$266,10,FALSE)))</f>
        <v/>
      </c>
      <c r="AC1090" s="1" t="str">
        <f>IF(W1090="SO Cable","Black,White",IF(O1090="","",IF(P1090="","",IF($J$12&lt;&gt;"ABC",IF(P1090&lt;="250",VLOOKUP(O1090,Info!$AZ$4:$BB$22,3,FALSE),VLOOKUP(O1090,Info!$AZ$23:$BB$39,3,FALSE)),IF(P1090&lt;="250",VLOOKUP(O1090,Info!$AO$4:$AQ$22,3,FALSE),VLOOKUP(O1090,Info!$AO$23:$AP$39,3,FALSE))))))</f>
        <v/>
      </c>
      <c r="AD1090" s="1"/>
      <c r="AE1090" s="1" t="str">
        <f>IF($L1090="None","",IF(ISERROR(VLOOKUP($L1090,Info!$B$4:$B$266,1,FALSE)),"",VLOOKUP($L1090,Info!$B$4:$L$266,4,FALSE)))</f>
        <v/>
      </c>
      <c r="AF1090" s="1" t="str">
        <f>IF($L1090="None","",IF(ISERROR(VLOOKUP($L1090,Info!$B$4:$B$266,1,FALSE)),"",VLOOKUP($L1090,Info!$B$4:$L$266,6,FALSE)))</f>
        <v/>
      </c>
      <c r="AG1090" s="1"/>
      <c r="AH1090" s="33" t="str" cm="1">
        <f t="array" ref="AH1090">IF(AND(L1090&lt;&gt;"",O1090&lt;&gt;"",R1090:S1090&lt;&gt;"",W1090:X1090&lt;&gt;"",Z1090:AA1090&lt;&gt;"",AC1090&lt;&gt;""),"Good","Bad")</f>
        <v>Bad</v>
      </c>
      <c r="AL1090" t="str" cm="1">
        <f t="array" ref="AL1090">IF(R1090&gt;0,_xlfn.IFS(COUNTIF($L$20:L1090,"&lt;&gt;")&lt;101,1,COUNTIF($L$20:L1090,"&lt;&gt;")&lt;201,2,COUNTIF($L$20:L1090,"&lt;&gt;")&lt;301,3,COUNTIF($L$20:L1090,"&lt;&gt;")&lt;401,4,COUNTIF($L$20:L1090,"&lt;&gt;")&lt;501,5,COUNTIF($L$20:L1090,"&lt;&gt;")&lt;601,6,COUNTIF($L$20:L1090,"&lt;&gt;")&lt;701,7,COUNTIF($L$20:L1090,"&lt;&gt;")&lt;801,8,COUNTIF($L$20:L1090,"&lt;&gt;")&lt;901,9,COUNTIF($L$20:L1090,"&lt;&gt;")&lt;1001,10,COUNTIF($L$20:L1090,"&lt;&gt;")&lt;1101,11,COUNTIF($L$20:L1090,"&lt;&gt;")&lt;1201,12,COUNTIF($L$20:L1090,"&lt;&gt;")&lt;1301,13,COUNTIF($L$20:L1090,"&lt;&gt;")&lt;1401,14,COUNTIF($L$20:L1090,"&lt;&gt;")&lt;1501,15,COUNTIF($L$20:L1090,"&lt;&gt;")&lt;1601,16,COUNTIF($L$20:L1090,"&lt;&gt;")&lt;1701,17,COUNTIF($L$20:L1090,"&lt;&gt;")&lt;1801,18,COUNTIF($L$20:L1090,"&lt;&gt;")&lt;1901,19,COUNTIF($L$20:L1090,"&lt;&gt;")&lt;2001,20,COUNTIF($L$20:L1090,"&lt;&gt;")&lt;2101,21,COUNTIF($L$20:L1090,"&lt;&gt;")&lt;2201,22,COUNTIF($L$20:L1090,"&lt;&gt;")&lt;2301,23,COUNTIF($L$20:L1090,"&lt;&gt;")&lt;2401,24,COUNTIF($L$20:L1090,"&lt;&gt;")&lt;2501,25,COUNTIF($L$20:L1090,"&lt;&gt;")&lt;2601,26,COUNTIF($L$20:L1090,"&lt;&gt;")&lt;2701,27,COUNTIF($L$20:L1090,"&lt;&gt;")&lt;2801,28,COUNTIF($L$20:L1090,"&lt;&gt;")&lt;2901,29,COUNTIF($L$20:L1090,"&lt;&gt;")&lt;3001,30),"")</f>
        <v/>
      </c>
      <c r="AM1090" t="str">
        <f t="shared" si="80"/>
        <v/>
      </c>
      <c r="AN1090" t="str">
        <f t="shared" si="84"/>
        <v/>
      </c>
      <c r="AP1090" t="str">
        <f t="shared" si="83"/>
        <v/>
      </c>
      <c r="AQ1090" t="str">
        <f>IF(AO1090="","",COUNTIFS(AM1090:$AM$3019,AO1090))</f>
        <v/>
      </c>
    </row>
    <row r="1091" spans="1:43" x14ac:dyDescent="0.25">
      <c r="A1091" s="6" t="str">
        <f>IF(COUNT($A$20:A1090)&lt;&gt;$B$4,IF(A1090="","",A1090+1),"")</f>
        <v/>
      </c>
      <c r="B1091" s="3"/>
      <c r="C1091" s="3"/>
      <c r="D1091" s="122"/>
      <c r="E1091" s="3"/>
      <c r="F1091" s="3"/>
      <c r="G1091" s="3"/>
      <c r="H1091" s="3"/>
      <c r="I1091" s="120"/>
      <c r="J1091" s="3"/>
      <c r="K1091" s="95" t="str" cm="1">
        <f t="array" ref="K1091">IF(OR($J$14 = "A",$J$14 = "B",$J$14 = "C"),IF(I1091="","",IF(LEN(I1091)&gt;2,_xlfn.IFS(ISNUMBER(SEARCH("_",I1091)),I1091,ISNUMBER(SEARCH(", ",I1091)),SUBSTITUTE(I1091,", ","_"),ISNUMBER(SEARCH("/ ",I1091)),SUBSTITUTE(I1091,"/ ","_"),ISNUMBER(SEARCH(",",I1091)),SUBSTITUTE(I1091,",","_"),ISNUMBER(SEARCH("/",I1091)),SUBSTITUTE(I1091,"/","_"),ISNUMBER(SEARCH("",I1091)),I1091),I1091)),IF(OR($J$14 = "J",$J$14 = "K"),"",IF(D1091="","",IF(LEN(D1091)&gt;2,_xlfn.IFS(ISNUMBER(SEARCH("_",D1091)),D1091,ISNUMBER(SEARCH(", ",D1091)),SUBSTITUTE(D1091,", ","_"),ISNUMBER(SEARCH("/ ",D1091)),SUBSTITUTE(D1091,"/ ","_"),ISNUMBER(SEARCH(",",D1091)),SUBSTITUTE(D1091,",","_"),ISNUMBER(SEARCH("/",D1091)),SUBSTITUTE(D1091,"/","_"),ISNUMBER(SEARCH("",D1091)),D1091),D1091))))</f>
        <v/>
      </c>
      <c r="L1091" s="1"/>
      <c r="M1091" s="1" t="str">
        <f t="shared" si="81"/>
        <v/>
      </c>
      <c r="N1091" s="94" t="str">
        <f>IF($L1091="None","",IF(ISERROR(VLOOKUP($L1091,Info!$B$4:$B$266,1,FALSE)),"",VLOOKUP($L1091,Info!$B$4:$L$266,5,FALSE)))</f>
        <v/>
      </c>
      <c r="O1091" s="94" t="str">
        <f>IF(K1091="","",IF(AND($J$12&lt;&gt;"ABC",N1091="3"),"BAC",IF(N1091="3","ABC",IF($J$12&lt;&gt;"ABC",IF($J$10="Standard",VLOOKUP(K1091,Info!$BE$4:$BF$481,2,FALSE),VLOOKUP(K1091,Info!$BI$4:$BJ$482,2,FALSE)),IF($J$10="Standard",VLOOKUP(K1091,Info!$AG$4:$AH$2994,2,FALSE),VLOOKUP(K1091,Info!$AK$4:$AL$2997,2,FALSE))))))</f>
        <v/>
      </c>
      <c r="P1091" s="94" t="str">
        <f>IF($L1091="None","",IF(ISERROR(VLOOKUP($L1091,Info!$B$4:$B$266,1,FALSE)),"",VLOOKUP($L1091,Info!$B$4:$L$266,3,FALSE)))</f>
        <v/>
      </c>
      <c r="Q1091" s="96" t="str">
        <f>IF($L1091="None","",IF(ISERROR(VLOOKUP($L1091,Info!$B$4:$B$266,1,FALSE)),"",VLOOKUP($L1091,Info!$B$4:$L$266,4,FALSE)))</f>
        <v/>
      </c>
      <c r="R1091" s="1"/>
      <c r="S1091" s="6" t="str">
        <f t="shared" si="82"/>
        <v/>
      </c>
      <c r="T1091" s="6" t="str">
        <f>IF($L1091="None","",IF(ISERROR(VLOOKUP($L1091,Info!$B$4:$B$266,1,FALSE)),"",VLOOKUP($L1091,Info!$B$4:$L$266,11,FALSE)))</f>
        <v/>
      </c>
      <c r="U1091" s="1"/>
      <c r="V1091" s="1"/>
      <c r="W1091" s="1"/>
      <c r="X1091" s="1" t="str">
        <f>IF($L1091="None","",IF(ISERROR(VLOOKUP($L1091,Info!$B$4:$B$266,1,FALSE)),"",IF(OR(W1091="Metallic Liquid Tight",W1091="Non-Metallic Liquid Tight",W1091="LSZH",W1091="Greenfield"),VLOOKUP($L1091,Info!$B$4:$L$266,7,FALSE),"N/A")))</f>
        <v/>
      </c>
      <c r="Y1091" s="1"/>
      <c r="Z1091" s="96" t="str">
        <f>IF($L1091="None","",IF(ISERROR(VLOOKUP($L1091,Info!$B$4:$B$266,1,FALSE)),"",VLOOKUP($L1091,Info!$B$4:$L$266,9,FALSE)))</f>
        <v/>
      </c>
      <c r="AA1091" s="96" t="str">
        <f>IF($L1091="None","",IF(ISERROR(VLOOKUP($L1091,Info!$B$4:$B$266,1,FALSE)),"",VLOOKUP($L1091,Info!$B$4:$L$266,8,FALSE)))</f>
        <v/>
      </c>
      <c r="AB1091" s="96" t="str">
        <f>IF($L1091="None","",IF(ISERROR(VLOOKUP($L1091,Info!$B$4:$B$266,1,FALSE)),"",VLOOKUP($L1091,Info!$B$4:$L$266,10,FALSE)))</f>
        <v/>
      </c>
      <c r="AC1091" s="1" t="str">
        <f>IF(W1091="SO Cable","Black,White",IF(O1091="","",IF(P1091="","",IF($J$12&lt;&gt;"ABC",IF(P1091&lt;="250",VLOOKUP(O1091,Info!$AZ$4:$BB$22,3,FALSE),VLOOKUP(O1091,Info!$AZ$23:$BB$39,3,FALSE)),IF(P1091&lt;="250",VLOOKUP(O1091,Info!$AO$4:$AQ$22,3,FALSE),VLOOKUP(O1091,Info!$AO$23:$AP$39,3,FALSE))))))</f>
        <v/>
      </c>
      <c r="AD1091" s="1"/>
      <c r="AE1091" s="1" t="str">
        <f>IF($L1091="None","",IF(ISERROR(VLOOKUP($L1091,Info!$B$4:$B$266,1,FALSE)),"",VLOOKUP($L1091,Info!$B$4:$L$266,4,FALSE)))</f>
        <v/>
      </c>
      <c r="AF1091" s="1" t="str">
        <f>IF($L1091="None","",IF(ISERROR(VLOOKUP($L1091,Info!$B$4:$B$266,1,FALSE)),"",VLOOKUP($L1091,Info!$B$4:$L$266,6,FALSE)))</f>
        <v/>
      </c>
      <c r="AG1091" s="1"/>
      <c r="AH1091" s="33" t="str" cm="1">
        <f t="array" ref="AH1091">IF(AND(L1091&lt;&gt;"",O1091&lt;&gt;"",R1091:S1091&lt;&gt;"",W1091:X1091&lt;&gt;"",Z1091:AA1091&lt;&gt;"",AC1091&lt;&gt;""),"Good","Bad")</f>
        <v>Bad</v>
      </c>
      <c r="AL1091" t="str" cm="1">
        <f t="array" ref="AL1091">IF(R1091&gt;0,_xlfn.IFS(COUNTIF($L$20:L1091,"&lt;&gt;")&lt;101,1,COUNTIF($L$20:L1091,"&lt;&gt;")&lt;201,2,COUNTIF($L$20:L1091,"&lt;&gt;")&lt;301,3,COUNTIF($L$20:L1091,"&lt;&gt;")&lt;401,4,COUNTIF($L$20:L1091,"&lt;&gt;")&lt;501,5,COUNTIF($L$20:L1091,"&lt;&gt;")&lt;601,6,COUNTIF($L$20:L1091,"&lt;&gt;")&lt;701,7,COUNTIF($L$20:L1091,"&lt;&gt;")&lt;801,8,COUNTIF($L$20:L1091,"&lt;&gt;")&lt;901,9,COUNTIF($L$20:L1091,"&lt;&gt;")&lt;1001,10,COUNTIF($L$20:L1091,"&lt;&gt;")&lt;1101,11,COUNTIF($L$20:L1091,"&lt;&gt;")&lt;1201,12,COUNTIF($L$20:L1091,"&lt;&gt;")&lt;1301,13,COUNTIF($L$20:L1091,"&lt;&gt;")&lt;1401,14,COUNTIF($L$20:L1091,"&lt;&gt;")&lt;1501,15,COUNTIF($L$20:L1091,"&lt;&gt;")&lt;1601,16,COUNTIF($L$20:L1091,"&lt;&gt;")&lt;1701,17,COUNTIF($L$20:L1091,"&lt;&gt;")&lt;1801,18,COUNTIF($L$20:L1091,"&lt;&gt;")&lt;1901,19,COUNTIF($L$20:L1091,"&lt;&gt;")&lt;2001,20,COUNTIF($L$20:L1091,"&lt;&gt;")&lt;2101,21,COUNTIF($L$20:L1091,"&lt;&gt;")&lt;2201,22,COUNTIF($L$20:L1091,"&lt;&gt;")&lt;2301,23,COUNTIF($L$20:L1091,"&lt;&gt;")&lt;2401,24,COUNTIF($L$20:L1091,"&lt;&gt;")&lt;2501,25,COUNTIF($L$20:L1091,"&lt;&gt;")&lt;2601,26,COUNTIF($L$20:L1091,"&lt;&gt;")&lt;2701,27,COUNTIF($L$20:L1091,"&lt;&gt;")&lt;2801,28,COUNTIF($L$20:L1091,"&lt;&gt;")&lt;2901,29,COUNTIF($L$20:L1091,"&lt;&gt;")&lt;3001,30),"")</f>
        <v/>
      </c>
      <c r="AM1091" t="str">
        <f t="shared" si="80"/>
        <v/>
      </c>
      <c r="AN1091" t="str">
        <f t="shared" si="84"/>
        <v/>
      </c>
      <c r="AP1091" t="str">
        <f t="shared" si="83"/>
        <v/>
      </c>
      <c r="AQ1091" t="str">
        <f>IF(AO1091="","",COUNTIFS(AM1091:$AM$3019,AO1091))</f>
        <v/>
      </c>
    </row>
    <row r="1092" spans="1:43" x14ac:dyDescent="0.25">
      <c r="A1092" s="6" t="str">
        <f>IF(COUNT($A$20:A1091)&lt;&gt;$B$4,IF(A1091="","",A1091+1),"")</f>
        <v/>
      </c>
      <c r="B1092" s="3"/>
      <c r="C1092" s="3"/>
      <c r="D1092" s="122"/>
      <c r="E1092" s="3"/>
      <c r="F1092" s="3"/>
      <c r="G1092" s="3"/>
      <c r="H1092" s="3"/>
      <c r="I1092" s="120"/>
      <c r="J1092" s="3"/>
      <c r="K1092" s="95" t="str" cm="1">
        <f t="array" ref="K1092">IF(OR($J$14 = "A",$J$14 = "B",$J$14 = "C"),IF(I1092="","",IF(LEN(I1092)&gt;2,_xlfn.IFS(ISNUMBER(SEARCH("_",I1092)),I1092,ISNUMBER(SEARCH(", ",I1092)),SUBSTITUTE(I1092,", ","_"),ISNUMBER(SEARCH("/ ",I1092)),SUBSTITUTE(I1092,"/ ","_"),ISNUMBER(SEARCH(",",I1092)),SUBSTITUTE(I1092,",","_"),ISNUMBER(SEARCH("/",I1092)),SUBSTITUTE(I1092,"/","_"),ISNUMBER(SEARCH("",I1092)),I1092),I1092)),IF(OR($J$14 = "J",$J$14 = "K"),"",IF(D1092="","",IF(LEN(D1092)&gt;2,_xlfn.IFS(ISNUMBER(SEARCH("_",D1092)),D1092,ISNUMBER(SEARCH(", ",D1092)),SUBSTITUTE(D1092,", ","_"),ISNUMBER(SEARCH("/ ",D1092)),SUBSTITUTE(D1092,"/ ","_"),ISNUMBER(SEARCH(",",D1092)),SUBSTITUTE(D1092,",","_"),ISNUMBER(SEARCH("/",D1092)),SUBSTITUTE(D1092,"/","_"),ISNUMBER(SEARCH("",D1092)),D1092),D1092))))</f>
        <v/>
      </c>
      <c r="L1092" s="1"/>
      <c r="M1092" s="1" t="str">
        <f t="shared" si="81"/>
        <v/>
      </c>
      <c r="N1092" s="94" t="str">
        <f>IF($L1092="None","",IF(ISERROR(VLOOKUP($L1092,Info!$B$4:$B$266,1,FALSE)),"",VLOOKUP($L1092,Info!$B$4:$L$266,5,FALSE)))</f>
        <v/>
      </c>
      <c r="O1092" s="94" t="str">
        <f>IF(K1092="","",IF(AND($J$12&lt;&gt;"ABC",N1092="3"),"BAC",IF(N1092="3","ABC",IF($J$12&lt;&gt;"ABC",IF($J$10="Standard",VLOOKUP(K1092,Info!$BE$4:$BF$481,2,FALSE),VLOOKUP(K1092,Info!$BI$4:$BJ$482,2,FALSE)),IF($J$10="Standard",VLOOKUP(K1092,Info!$AG$4:$AH$2994,2,FALSE),VLOOKUP(K1092,Info!$AK$4:$AL$2997,2,FALSE))))))</f>
        <v/>
      </c>
      <c r="P1092" s="94" t="str">
        <f>IF($L1092="None","",IF(ISERROR(VLOOKUP($L1092,Info!$B$4:$B$266,1,FALSE)),"",VLOOKUP($L1092,Info!$B$4:$L$266,3,FALSE)))</f>
        <v/>
      </c>
      <c r="Q1092" s="96" t="str">
        <f>IF($L1092="None","",IF(ISERROR(VLOOKUP($L1092,Info!$B$4:$B$266,1,FALSE)),"",VLOOKUP($L1092,Info!$B$4:$L$266,4,FALSE)))</f>
        <v/>
      </c>
      <c r="R1092" s="1"/>
      <c r="S1092" s="6" t="str">
        <f t="shared" si="82"/>
        <v/>
      </c>
      <c r="T1092" s="6" t="str">
        <f>IF($L1092="None","",IF(ISERROR(VLOOKUP($L1092,Info!$B$4:$B$266,1,FALSE)),"",VLOOKUP($L1092,Info!$B$4:$L$266,11,FALSE)))</f>
        <v/>
      </c>
      <c r="U1092" s="1"/>
      <c r="V1092" s="1"/>
      <c r="W1092" s="1"/>
      <c r="X1092" s="1" t="str">
        <f>IF($L1092="None","",IF(ISERROR(VLOOKUP($L1092,Info!$B$4:$B$266,1,FALSE)),"",IF(OR(W1092="Metallic Liquid Tight",W1092="Non-Metallic Liquid Tight",W1092="LSZH",W1092="Greenfield"),VLOOKUP($L1092,Info!$B$4:$L$266,7,FALSE),"N/A")))</f>
        <v/>
      </c>
      <c r="Y1092" s="1"/>
      <c r="Z1092" s="96" t="str">
        <f>IF($L1092="None","",IF(ISERROR(VLOOKUP($L1092,Info!$B$4:$B$266,1,FALSE)),"",VLOOKUP($L1092,Info!$B$4:$L$266,9,FALSE)))</f>
        <v/>
      </c>
      <c r="AA1092" s="96" t="str">
        <f>IF($L1092="None","",IF(ISERROR(VLOOKUP($L1092,Info!$B$4:$B$266,1,FALSE)),"",VLOOKUP($L1092,Info!$B$4:$L$266,8,FALSE)))</f>
        <v/>
      </c>
      <c r="AB1092" s="96" t="str">
        <f>IF($L1092="None","",IF(ISERROR(VLOOKUP($L1092,Info!$B$4:$B$266,1,FALSE)),"",VLOOKUP($L1092,Info!$B$4:$L$266,10,FALSE)))</f>
        <v/>
      </c>
      <c r="AC1092" s="1" t="str">
        <f>IF(W1092="SO Cable","Black,White",IF(O1092="","",IF(P1092="","",IF($J$12&lt;&gt;"ABC",IF(P1092&lt;="250",VLOOKUP(O1092,Info!$AZ$4:$BB$22,3,FALSE),VLOOKUP(O1092,Info!$AZ$23:$BB$39,3,FALSE)),IF(P1092&lt;="250",VLOOKUP(O1092,Info!$AO$4:$AQ$22,3,FALSE),VLOOKUP(O1092,Info!$AO$23:$AP$39,3,FALSE))))))</f>
        <v/>
      </c>
      <c r="AD1092" s="1"/>
      <c r="AE1092" s="1" t="str">
        <f>IF($L1092="None","",IF(ISERROR(VLOOKUP($L1092,Info!$B$4:$B$266,1,FALSE)),"",VLOOKUP($L1092,Info!$B$4:$L$266,4,FALSE)))</f>
        <v/>
      </c>
      <c r="AF1092" s="1" t="str">
        <f>IF($L1092="None","",IF(ISERROR(VLOOKUP($L1092,Info!$B$4:$B$266,1,FALSE)),"",VLOOKUP($L1092,Info!$B$4:$L$266,6,FALSE)))</f>
        <v/>
      </c>
      <c r="AG1092" s="1"/>
      <c r="AH1092" s="33" t="str" cm="1">
        <f t="array" ref="AH1092">IF(AND(L1092&lt;&gt;"",O1092&lt;&gt;"",R1092:S1092&lt;&gt;"",W1092:X1092&lt;&gt;"",Z1092:AA1092&lt;&gt;"",AC1092&lt;&gt;""),"Good","Bad")</f>
        <v>Bad</v>
      </c>
      <c r="AL1092" t="str" cm="1">
        <f t="array" ref="AL1092">IF(R1092&gt;0,_xlfn.IFS(COUNTIF($L$20:L1092,"&lt;&gt;")&lt;101,1,COUNTIF($L$20:L1092,"&lt;&gt;")&lt;201,2,COUNTIF($L$20:L1092,"&lt;&gt;")&lt;301,3,COUNTIF($L$20:L1092,"&lt;&gt;")&lt;401,4,COUNTIF($L$20:L1092,"&lt;&gt;")&lt;501,5,COUNTIF($L$20:L1092,"&lt;&gt;")&lt;601,6,COUNTIF($L$20:L1092,"&lt;&gt;")&lt;701,7,COUNTIF($L$20:L1092,"&lt;&gt;")&lt;801,8,COUNTIF($L$20:L1092,"&lt;&gt;")&lt;901,9,COUNTIF($L$20:L1092,"&lt;&gt;")&lt;1001,10,COUNTIF($L$20:L1092,"&lt;&gt;")&lt;1101,11,COUNTIF($L$20:L1092,"&lt;&gt;")&lt;1201,12,COUNTIF($L$20:L1092,"&lt;&gt;")&lt;1301,13,COUNTIF($L$20:L1092,"&lt;&gt;")&lt;1401,14,COUNTIF($L$20:L1092,"&lt;&gt;")&lt;1501,15,COUNTIF($L$20:L1092,"&lt;&gt;")&lt;1601,16,COUNTIF($L$20:L1092,"&lt;&gt;")&lt;1701,17,COUNTIF($L$20:L1092,"&lt;&gt;")&lt;1801,18,COUNTIF($L$20:L1092,"&lt;&gt;")&lt;1901,19,COUNTIF($L$20:L1092,"&lt;&gt;")&lt;2001,20,COUNTIF($L$20:L1092,"&lt;&gt;")&lt;2101,21,COUNTIF($L$20:L1092,"&lt;&gt;")&lt;2201,22,COUNTIF($L$20:L1092,"&lt;&gt;")&lt;2301,23,COUNTIF($L$20:L1092,"&lt;&gt;")&lt;2401,24,COUNTIF($L$20:L1092,"&lt;&gt;")&lt;2501,25,COUNTIF($L$20:L1092,"&lt;&gt;")&lt;2601,26,COUNTIF($L$20:L1092,"&lt;&gt;")&lt;2701,27,COUNTIF($L$20:L1092,"&lt;&gt;")&lt;2801,28,COUNTIF($L$20:L1092,"&lt;&gt;")&lt;2901,29,COUNTIF($L$20:L1092,"&lt;&gt;")&lt;3001,30),"")</f>
        <v/>
      </c>
      <c r="AM1092" t="str">
        <f t="shared" si="80"/>
        <v/>
      </c>
      <c r="AN1092" t="str">
        <f t="shared" si="84"/>
        <v/>
      </c>
      <c r="AP1092" t="str">
        <f t="shared" si="83"/>
        <v/>
      </c>
      <c r="AQ1092" t="str">
        <f>IF(AO1092="","",COUNTIFS(AM1092:$AM$3019,AO1092))</f>
        <v/>
      </c>
    </row>
    <row r="1093" spans="1:43" x14ac:dyDescent="0.25">
      <c r="A1093" s="6" t="str">
        <f>IF(COUNT($A$20:A1092)&lt;&gt;$B$4,IF(A1092="","",A1092+1),"")</f>
        <v/>
      </c>
      <c r="B1093" s="3"/>
      <c r="C1093" s="3"/>
      <c r="D1093" s="122"/>
      <c r="E1093" s="3"/>
      <c r="F1093" s="3"/>
      <c r="G1093" s="3"/>
      <c r="H1093" s="3"/>
      <c r="I1093" s="120"/>
      <c r="J1093" s="3"/>
      <c r="K1093" s="95" t="str" cm="1">
        <f t="array" ref="K1093">IF(OR($J$14 = "A",$J$14 = "B",$J$14 = "C"),IF(I1093="","",IF(LEN(I1093)&gt;2,_xlfn.IFS(ISNUMBER(SEARCH("_",I1093)),I1093,ISNUMBER(SEARCH(", ",I1093)),SUBSTITUTE(I1093,", ","_"),ISNUMBER(SEARCH("/ ",I1093)),SUBSTITUTE(I1093,"/ ","_"),ISNUMBER(SEARCH(",",I1093)),SUBSTITUTE(I1093,",","_"),ISNUMBER(SEARCH("/",I1093)),SUBSTITUTE(I1093,"/","_"),ISNUMBER(SEARCH("",I1093)),I1093),I1093)),IF(OR($J$14 = "J",$J$14 = "K"),"",IF(D1093="","",IF(LEN(D1093)&gt;2,_xlfn.IFS(ISNUMBER(SEARCH("_",D1093)),D1093,ISNUMBER(SEARCH(", ",D1093)),SUBSTITUTE(D1093,", ","_"),ISNUMBER(SEARCH("/ ",D1093)),SUBSTITUTE(D1093,"/ ","_"),ISNUMBER(SEARCH(",",D1093)),SUBSTITUTE(D1093,",","_"),ISNUMBER(SEARCH("/",D1093)),SUBSTITUTE(D1093,"/","_"),ISNUMBER(SEARCH("",D1093)),D1093),D1093))))</f>
        <v/>
      </c>
      <c r="L1093" s="1"/>
      <c r="M1093" s="1" t="str">
        <f t="shared" si="81"/>
        <v/>
      </c>
      <c r="N1093" s="94" t="str">
        <f>IF($L1093="None","",IF(ISERROR(VLOOKUP($L1093,Info!$B$4:$B$266,1,FALSE)),"",VLOOKUP($L1093,Info!$B$4:$L$266,5,FALSE)))</f>
        <v/>
      </c>
      <c r="O1093" s="94" t="str">
        <f>IF(K1093="","",IF(AND($J$12&lt;&gt;"ABC",N1093="3"),"BAC",IF(N1093="3","ABC",IF($J$12&lt;&gt;"ABC",IF($J$10="Standard",VLOOKUP(K1093,Info!$BE$4:$BF$481,2,FALSE),VLOOKUP(K1093,Info!$BI$4:$BJ$482,2,FALSE)),IF($J$10="Standard",VLOOKUP(K1093,Info!$AG$4:$AH$2994,2,FALSE),VLOOKUP(K1093,Info!$AK$4:$AL$2997,2,FALSE))))))</f>
        <v/>
      </c>
      <c r="P1093" s="94" t="str">
        <f>IF($L1093="None","",IF(ISERROR(VLOOKUP($L1093,Info!$B$4:$B$266,1,FALSE)),"",VLOOKUP($L1093,Info!$B$4:$L$266,3,FALSE)))</f>
        <v/>
      </c>
      <c r="Q1093" s="96" t="str">
        <f>IF($L1093="None","",IF(ISERROR(VLOOKUP($L1093,Info!$B$4:$B$266,1,FALSE)),"",VLOOKUP($L1093,Info!$B$4:$L$266,4,FALSE)))</f>
        <v/>
      </c>
      <c r="R1093" s="1"/>
      <c r="S1093" s="6" t="str">
        <f t="shared" si="82"/>
        <v/>
      </c>
      <c r="T1093" s="6" t="str">
        <f>IF($L1093="None","",IF(ISERROR(VLOOKUP($L1093,Info!$B$4:$B$266,1,FALSE)),"",VLOOKUP($L1093,Info!$B$4:$L$266,11,FALSE)))</f>
        <v/>
      </c>
      <c r="U1093" s="1"/>
      <c r="V1093" s="1"/>
      <c r="W1093" s="1"/>
      <c r="X1093" s="1" t="str">
        <f>IF($L1093="None","",IF(ISERROR(VLOOKUP($L1093,Info!$B$4:$B$266,1,FALSE)),"",IF(OR(W1093="Metallic Liquid Tight",W1093="Non-Metallic Liquid Tight",W1093="LSZH",W1093="Greenfield"),VLOOKUP($L1093,Info!$B$4:$L$266,7,FALSE),"N/A")))</f>
        <v/>
      </c>
      <c r="Y1093" s="1"/>
      <c r="Z1093" s="96" t="str">
        <f>IF($L1093="None","",IF(ISERROR(VLOOKUP($L1093,Info!$B$4:$B$266,1,FALSE)),"",VLOOKUP($L1093,Info!$B$4:$L$266,9,FALSE)))</f>
        <v/>
      </c>
      <c r="AA1093" s="96" t="str">
        <f>IF($L1093="None","",IF(ISERROR(VLOOKUP($L1093,Info!$B$4:$B$266,1,FALSE)),"",VLOOKUP($L1093,Info!$B$4:$L$266,8,FALSE)))</f>
        <v/>
      </c>
      <c r="AB1093" s="96" t="str">
        <f>IF($L1093="None","",IF(ISERROR(VLOOKUP($L1093,Info!$B$4:$B$266,1,FALSE)),"",VLOOKUP($L1093,Info!$B$4:$L$266,10,FALSE)))</f>
        <v/>
      </c>
      <c r="AC1093" s="1" t="str">
        <f>IF(W1093="SO Cable","Black,White",IF(O1093="","",IF(P1093="","",IF($J$12&lt;&gt;"ABC",IF(P1093&lt;="250",VLOOKUP(O1093,Info!$AZ$4:$BB$22,3,FALSE),VLOOKUP(O1093,Info!$AZ$23:$BB$39,3,FALSE)),IF(P1093&lt;="250",VLOOKUP(O1093,Info!$AO$4:$AQ$22,3,FALSE),VLOOKUP(O1093,Info!$AO$23:$AP$39,3,FALSE))))))</f>
        <v/>
      </c>
      <c r="AD1093" s="1"/>
      <c r="AE1093" s="1" t="str">
        <f>IF($L1093="None","",IF(ISERROR(VLOOKUP($L1093,Info!$B$4:$B$266,1,FALSE)),"",VLOOKUP($L1093,Info!$B$4:$L$266,4,FALSE)))</f>
        <v/>
      </c>
      <c r="AF1093" s="1" t="str">
        <f>IF($L1093="None","",IF(ISERROR(VLOOKUP($L1093,Info!$B$4:$B$266,1,FALSE)),"",VLOOKUP($L1093,Info!$B$4:$L$266,6,FALSE)))</f>
        <v/>
      </c>
      <c r="AG1093" s="1"/>
      <c r="AH1093" s="33" t="str" cm="1">
        <f t="array" ref="AH1093">IF(AND(L1093&lt;&gt;"",O1093&lt;&gt;"",R1093:S1093&lt;&gt;"",W1093:X1093&lt;&gt;"",Z1093:AA1093&lt;&gt;"",AC1093&lt;&gt;""),"Good","Bad")</f>
        <v>Bad</v>
      </c>
      <c r="AL1093" t="str" cm="1">
        <f t="array" ref="AL1093">IF(R1093&gt;0,_xlfn.IFS(COUNTIF($L$20:L1093,"&lt;&gt;")&lt;101,1,COUNTIF($L$20:L1093,"&lt;&gt;")&lt;201,2,COUNTIF($L$20:L1093,"&lt;&gt;")&lt;301,3,COUNTIF($L$20:L1093,"&lt;&gt;")&lt;401,4,COUNTIF($L$20:L1093,"&lt;&gt;")&lt;501,5,COUNTIF($L$20:L1093,"&lt;&gt;")&lt;601,6,COUNTIF($L$20:L1093,"&lt;&gt;")&lt;701,7,COUNTIF($L$20:L1093,"&lt;&gt;")&lt;801,8,COUNTIF($L$20:L1093,"&lt;&gt;")&lt;901,9,COUNTIF($L$20:L1093,"&lt;&gt;")&lt;1001,10,COUNTIF($L$20:L1093,"&lt;&gt;")&lt;1101,11,COUNTIF($L$20:L1093,"&lt;&gt;")&lt;1201,12,COUNTIF($L$20:L1093,"&lt;&gt;")&lt;1301,13,COUNTIF($L$20:L1093,"&lt;&gt;")&lt;1401,14,COUNTIF($L$20:L1093,"&lt;&gt;")&lt;1501,15,COUNTIF($L$20:L1093,"&lt;&gt;")&lt;1601,16,COUNTIF($L$20:L1093,"&lt;&gt;")&lt;1701,17,COUNTIF($L$20:L1093,"&lt;&gt;")&lt;1801,18,COUNTIF($L$20:L1093,"&lt;&gt;")&lt;1901,19,COUNTIF($L$20:L1093,"&lt;&gt;")&lt;2001,20,COUNTIF($L$20:L1093,"&lt;&gt;")&lt;2101,21,COUNTIF($L$20:L1093,"&lt;&gt;")&lt;2201,22,COUNTIF($L$20:L1093,"&lt;&gt;")&lt;2301,23,COUNTIF($L$20:L1093,"&lt;&gt;")&lt;2401,24,COUNTIF($L$20:L1093,"&lt;&gt;")&lt;2501,25,COUNTIF($L$20:L1093,"&lt;&gt;")&lt;2601,26,COUNTIF($L$20:L1093,"&lt;&gt;")&lt;2701,27,COUNTIF($L$20:L1093,"&lt;&gt;")&lt;2801,28,COUNTIF($L$20:L1093,"&lt;&gt;")&lt;2901,29,COUNTIF($L$20:L1093,"&lt;&gt;")&lt;3001,30),"")</f>
        <v/>
      </c>
      <c r="AM1093" t="str">
        <f t="shared" si="80"/>
        <v/>
      </c>
      <c r="AN1093" t="str">
        <f t="shared" si="84"/>
        <v/>
      </c>
      <c r="AP1093" t="str">
        <f t="shared" si="83"/>
        <v/>
      </c>
      <c r="AQ1093" t="str">
        <f>IF(AO1093="","",COUNTIFS(AM1093:$AM$3019,AO1093))</f>
        <v/>
      </c>
    </row>
    <row r="1094" spans="1:43" x14ac:dyDescent="0.25">
      <c r="A1094" s="6" t="str">
        <f>IF(COUNT($A$20:A1093)&lt;&gt;$B$4,IF(A1093="","",A1093+1),"")</f>
        <v/>
      </c>
      <c r="B1094" s="3"/>
      <c r="C1094" s="3"/>
      <c r="D1094" s="122"/>
      <c r="E1094" s="3"/>
      <c r="F1094" s="3"/>
      <c r="G1094" s="3"/>
      <c r="H1094" s="3"/>
      <c r="I1094" s="120"/>
      <c r="J1094" s="3"/>
      <c r="K1094" s="95" t="str" cm="1">
        <f t="array" ref="K1094">IF(OR($J$14 = "A",$J$14 = "B",$J$14 = "C"),IF(I1094="","",IF(LEN(I1094)&gt;2,_xlfn.IFS(ISNUMBER(SEARCH("_",I1094)),I1094,ISNUMBER(SEARCH(", ",I1094)),SUBSTITUTE(I1094,", ","_"),ISNUMBER(SEARCH("/ ",I1094)),SUBSTITUTE(I1094,"/ ","_"),ISNUMBER(SEARCH(",",I1094)),SUBSTITUTE(I1094,",","_"),ISNUMBER(SEARCH("/",I1094)),SUBSTITUTE(I1094,"/","_"),ISNUMBER(SEARCH("",I1094)),I1094),I1094)),IF(OR($J$14 = "J",$J$14 = "K"),"",IF(D1094="","",IF(LEN(D1094)&gt;2,_xlfn.IFS(ISNUMBER(SEARCH("_",D1094)),D1094,ISNUMBER(SEARCH(", ",D1094)),SUBSTITUTE(D1094,", ","_"),ISNUMBER(SEARCH("/ ",D1094)),SUBSTITUTE(D1094,"/ ","_"),ISNUMBER(SEARCH(",",D1094)),SUBSTITUTE(D1094,",","_"),ISNUMBER(SEARCH("/",D1094)),SUBSTITUTE(D1094,"/","_"),ISNUMBER(SEARCH("",D1094)),D1094),D1094))))</f>
        <v/>
      </c>
      <c r="L1094" s="1"/>
      <c r="M1094" s="1" t="str">
        <f t="shared" si="81"/>
        <v/>
      </c>
      <c r="N1094" s="94" t="str">
        <f>IF($L1094="None","",IF(ISERROR(VLOOKUP($L1094,Info!$B$4:$B$266,1,FALSE)),"",VLOOKUP($L1094,Info!$B$4:$L$266,5,FALSE)))</f>
        <v/>
      </c>
      <c r="O1094" s="94" t="str">
        <f>IF(K1094="","",IF(AND($J$12&lt;&gt;"ABC",N1094="3"),"BAC",IF(N1094="3","ABC",IF($J$12&lt;&gt;"ABC",IF($J$10="Standard",VLOOKUP(K1094,Info!$BE$4:$BF$481,2,FALSE),VLOOKUP(K1094,Info!$BI$4:$BJ$482,2,FALSE)),IF($J$10="Standard",VLOOKUP(K1094,Info!$AG$4:$AH$2994,2,FALSE),VLOOKUP(K1094,Info!$AK$4:$AL$2997,2,FALSE))))))</f>
        <v/>
      </c>
      <c r="P1094" s="94" t="str">
        <f>IF($L1094="None","",IF(ISERROR(VLOOKUP($L1094,Info!$B$4:$B$266,1,FALSE)),"",VLOOKUP($L1094,Info!$B$4:$L$266,3,FALSE)))</f>
        <v/>
      </c>
      <c r="Q1094" s="96" t="str">
        <f>IF($L1094="None","",IF(ISERROR(VLOOKUP($L1094,Info!$B$4:$B$266,1,FALSE)),"",VLOOKUP($L1094,Info!$B$4:$L$266,4,FALSE)))</f>
        <v/>
      </c>
      <c r="R1094" s="1"/>
      <c r="S1094" s="6" t="str">
        <f t="shared" si="82"/>
        <v/>
      </c>
      <c r="T1094" s="6" t="str">
        <f>IF($L1094="None","",IF(ISERROR(VLOOKUP($L1094,Info!$B$4:$B$266,1,FALSE)),"",VLOOKUP($L1094,Info!$B$4:$L$266,11,FALSE)))</f>
        <v/>
      </c>
      <c r="U1094" s="1"/>
      <c r="V1094" s="1"/>
      <c r="W1094" s="1"/>
      <c r="X1094" s="1" t="str">
        <f>IF($L1094="None","",IF(ISERROR(VLOOKUP($L1094,Info!$B$4:$B$266,1,FALSE)),"",IF(OR(W1094="Metallic Liquid Tight",W1094="Non-Metallic Liquid Tight",W1094="LSZH",W1094="Greenfield"),VLOOKUP($L1094,Info!$B$4:$L$266,7,FALSE),"N/A")))</f>
        <v/>
      </c>
      <c r="Y1094" s="1"/>
      <c r="Z1094" s="96" t="str">
        <f>IF($L1094="None","",IF(ISERROR(VLOOKUP($L1094,Info!$B$4:$B$266,1,FALSE)),"",VLOOKUP($L1094,Info!$B$4:$L$266,9,FALSE)))</f>
        <v/>
      </c>
      <c r="AA1094" s="96" t="str">
        <f>IF($L1094="None","",IF(ISERROR(VLOOKUP($L1094,Info!$B$4:$B$266,1,FALSE)),"",VLOOKUP($L1094,Info!$B$4:$L$266,8,FALSE)))</f>
        <v/>
      </c>
      <c r="AB1094" s="96" t="str">
        <f>IF($L1094="None","",IF(ISERROR(VLOOKUP($L1094,Info!$B$4:$B$266,1,FALSE)),"",VLOOKUP($L1094,Info!$B$4:$L$266,10,FALSE)))</f>
        <v/>
      </c>
      <c r="AC1094" s="1" t="str">
        <f>IF(W1094="SO Cable","Black,White",IF(O1094="","",IF(P1094="","",IF($J$12&lt;&gt;"ABC",IF(P1094&lt;="250",VLOOKUP(O1094,Info!$AZ$4:$BB$22,3,FALSE),VLOOKUP(O1094,Info!$AZ$23:$BB$39,3,FALSE)),IF(P1094&lt;="250",VLOOKUP(O1094,Info!$AO$4:$AQ$22,3,FALSE),VLOOKUP(O1094,Info!$AO$23:$AP$39,3,FALSE))))))</f>
        <v/>
      </c>
      <c r="AD1094" s="1"/>
      <c r="AE1094" s="1" t="str">
        <f>IF($L1094="None","",IF(ISERROR(VLOOKUP($L1094,Info!$B$4:$B$266,1,FALSE)),"",VLOOKUP($L1094,Info!$B$4:$L$266,4,FALSE)))</f>
        <v/>
      </c>
      <c r="AF1094" s="1" t="str">
        <f>IF($L1094="None","",IF(ISERROR(VLOOKUP($L1094,Info!$B$4:$B$266,1,FALSE)),"",VLOOKUP($L1094,Info!$B$4:$L$266,6,FALSE)))</f>
        <v/>
      </c>
      <c r="AG1094" s="1"/>
      <c r="AH1094" s="33" t="str" cm="1">
        <f t="array" ref="AH1094">IF(AND(L1094&lt;&gt;"",O1094&lt;&gt;"",R1094:S1094&lt;&gt;"",W1094:X1094&lt;&gt;"",Z1094:AA1094&lt;&gt;"",AC1094&lt;&gt;""),"Good","Bad")</f>
        <v>Bad</v>
      </c>
      <c r="AL1094" t="str" cm="1">
        <f t="array" ref="AL1094">IF(R1094&gt;0,_xlfn.IFS(COUNTIF($L$20:L1094,"&lt;&gt;")&lt;101,1,COUNTIF($L$20:L1094,"&lt;&gt;")&lt;201,2,COUNTIF($L$20:L1094,"&lt;&gt;")&lt;301,3,COUNTIF($L$20:L1094,"&lt;&gt;")&lt;401,4,COUNTIF($L$20:L1094,"&lt;&gt;")&lt;501,5,COUNTIF($L$20:L1094,"&lt;&gt;")&lt;601,6,COUNTIF($L$20:L1094,"&lt;&gt;")&lt;701,7,COUNTIF($L$20:L1094,"&lt;&gt;")&lt;801,8,COUNTIF($L$20:L1094,"&lt;&gt;")&lt;901,9,COUNTIF($L$20:L1094,"&lt;&gt;")&lt;1001,10,COUNTIF($L$20:L1094,"&lt;&gt;")&lt;1101,11,COUNTIF($L$20:L1094,"&lt;&gt;")&lt;1201,12,COUNTIF($L$20:L1094,"&lt;&gt;")&lt;1301,13,COUNTIF($L$20:L1094,"&lt;&gt;")&lt;1401,14,COUNTIF($L$20:L1094,"&lt;&gt;")&lt;1501,15,COUNTIF($L$20:L1094,"&lt;&gt;")&lt;1601,16,COUNTIF($L$20:L1094,"&lt;&gt;")&lt;1701,17,COUNTIF($L$20:L1094,"&lt;&gt;")&lt;1801,18,COUNTIF($L$20:L1094,"&lt;&gt;")&lt;1901,19,COUNTIF($L$20:L1094,"&lt;&gt;")&lt;2001,20,COUNTIF($L$20:L1094,"&lt;&gt;")&lt;2101,21,COUNTIF($L$20:L1094,"&lt;&gt;")&lt;2201,22,COUNTIF($L$20:L1094,"&lt;&gt;")&lt;2301,23,COUNTIF($L$20:L1094,"&lt;&gt;")&lt;2401,24,COUNTIF($L$20:L1094,"&lt;&gt;")&lt;2501,25,COUNTIF($L$20:L1094,"&lt;&gt;")&lt;2601,26,COUNTIF($L$20:L1094,"&lt;&gt;")&lt;2701,27,COUNTIF($L$20:L1094,"&lt;&gt;")&lt;2801,28,COUNTIF($L$20:L1094,"&lt;&gt;")&lt;2901,29,COUNTIF($L$20:L1094,"&lt;&gt;")&lt;3001,30),"")</f>
        <v/>
      </c>
      <c r="AM1094" t="str">
        <f t="shared" si="80"/>
        <v/>
      </c>
      <c r="AN1094" t="str">
        <f t="shared" si="84"/>
        <v/>
      </c>
      <c r="AP1094" t="str">
        <f t="shared" si="83"/>
        <v/>
      </c>
      <c r="AQ1094" t="str">
        <f>IF(AO1094="","",COUNTIFS(AM1094:$AM$3019,AO1094))</f>
        <v/>
      </c>
    </row>
    <row r="1095" spans="1:43" x14ac:dyDescent="0.25">
      <c r="A1095" s="6" t="str">
        <f>IF(COUNT($A$20:A1094)&lt;&gt;$B$4,IF(A1094="","",A1094+1),"")</f>
        <v/>
      </c>
      <c r="B1095" s="3"/>
      <c r="C1095" s="3"/>
      <c r="D1095" s="122"/>
      <c r="E1095" s="3"/>
      <c r="F1095" s="3"/>
      <c r="G1095" s="3"/>
      <c r="H1095" s="3"/>
      <c r="I1095" s="120"/>
      <c r="J1095" s="3"/>
      <c r="K1095" s="95" t="str" cm="1">
        <f t="array" ref="K1095">IF(OR($J$14 = "A",$J$14 = "B",$J$14 = "C"),IF(I1095="","",IF(LEN(I1095)&gt;2,_xlfn.IFS(ISNUMBER(SEARCH("_",I1095)),I1095,ISNUMBER(SEARCH(", ",I1095)),SUBSTITUTE(I1095,", ","_"),ISNUMBER(SEARCH("/ ",I1095)),SUBSTITUTE(I1095,"/ ","_"),ISNUMBER(SEARCH(",",I1095)),SUBSTITUTE(I1095,",","_"),ISNUMBER(SEARCH("/",I1095)),SUBSTITUTE(I1095,"/","_"),ISNUMBER(SEARCH("",I1095)),I1095),I1095)),IF(OR($J$14 = "J",$J$14 = "K"),"",IF(D1095="","",IF(LEN(D1095)&gt;2,_xlfn.IFS(ISNUMBER(SEARCH("_",D1095)),D1095,ISNUMBER(SEARCH(", ",D1095)),SUBSTITUTE(D1095,", ","_"),ISNUMBER(SEARCH("/ ",D1095)),SUBSTITUTE(D1095,"/ ","_"),ISNUMBER(SEARCH(",",D1095)),SUBSTITUTE(D1095,",","_"),ISNUMBER(SEARCH("/",D1095)),SUBSTITUTE(D1095,"/","_"),ISNUMBER(SEARCH("",D1095)),D1095),D1095))))</f>
        <v/>
      </c>
      <c r="L1095" s="1"/>
      <c r="M1095" s="1" t="str">
        <f t="shared" si="81"/>
        <v/>
      </c>
      <c r="N1095" s="94" t="str">
        <f>IF($L1095="None","",IF(ISERROR(VLOOKUP($L1095,Info!$B$4:$B$266,1,FALSE)),"",VLOOKUP($L1095,Info!$B$4:$L$266,5,FALSE)))</f>
        <v/>
      </c>
      <c r="O1095" s="94" t="str">
        <f>IF(K1095="","",IF(AND($J$12&lt;&gt;"ABC",N1095="3"),"BAC",IF(N1095="3","ABC",IF($J$12&lt;&gt;"ABC",IF($J$10="Standard",VLOOKUP(K1095,Info!$BE$4:$BF$481,2,FALSE),VLOOKUP(K1095,Info!$BI$4:$BJ$482,2,FALSE)),IF($J$10="Standard",VLOOKUP(K1095,Info!$AG$4:$AH$2994,2,FALSE),VLOOKUP(K1095,Info!$AK$4:$AL$2997,2,FALSE))))))</f>
        <v/>
      </c>
      <c r="P1095" s="94" t="str">
        <f>IF($L1095="None","",IF(ISERROR(VLOOKUP($L1095,Info!$B$4:$B$266,1,FALSE)),"",VLOOKUP($L1095,Info!$B$4:$L$266,3,FALSE)))</f>
        <v/>
      </c>
      <c r="Q1095" s="96" t="str">
        <f>IF($L1095="None","",IF(ISERROR(VLOOKUP($L1095,Info!$B$4:$B$266,1,FALSE)),"",VLOOKUP($L1095,Info!$B$4:$L$266,4,FALSE)))</f>
        <v/>
      </c>
      <c r="R1095" s="1"/>
      <c r="S1095" s="6" t="str">
        <f t="shared" si="82"/>
        <v/>
      </c>
      <c r="T1095" s="6" t="str">
        <f>IF($L1095="None","",IF(ISERROR(VLOOKUP($L1095,Info!$B$4:$B$266,1,FALSE)),"",VLOOKUP($L1095,Info!$B$4:$L$266,11,FALSE)))</f>
        <v/>
      </c>
      <c r="U1095" s="1"/>
      <c r="V1095" s="1"/>
      <c r="W1095" s="1"/>
      <c r="X1095" s="1" t="str">
        <f>IF($L1095="None","",IF(ISERROR(VLOOKUP($L1095,Info!$B$4:$B$266,1,FALSE)),"",IF(OR(W1095="Metallic Liquid Tight",W1095="Non-Metallic Liquid Tight",W1095="LSZH",W1095="Greenfield"),VLOOKUP($L1095,Info!$B$4:$L$266,7,FALSE),"N/A")))</f>
        <v/>
      </c>
      <c r="Y1095" s="1"/>
      <c r="Z1095" s="96" t="str">
        <f>IF($L1095="None","",IF(ISERROR(VLOOKUP($L1095,Info!$B$4:$B$266,1,FALSE)),"",VLOOKUP($L1095,Info!$B$4:$L$266,9,FALSE)))</f>
        <v/>
      </c>
      <c r="AA1095" s="96" t="str">
        <f>IF($L1095="None","",IF(ISERROR(VLOOKUP($L1095,Info!$B$4:$B$266,1,FALSE)),"",VLOOKUP($L1095,Info!$B$4:$L$266,8,FALSE)))</f>
        <v/>
      </c>
      <c r="AB1095" s="96" t="str">
        <f>IF($L1095="None","",IF(ISERROR(VLOOKUP($L1095,Info!$B$4:$B$266,1,FALSE)),"",VLOOKUP($L1095,Info!$B$4:$L$266,10,FALSE)))</f>
        <v/>
      </c>
      <c r="AC1095" s="1" t="str">
        <f>IF(W1095="SO Cable","Black,White",IF(O1095="","",IF(P1095="","",IF($J$12&lt;&gt;"ABC",IF(P1095&lt;="250",VLOOKUP(O1095,Info!$AZ$4:$BB$22,3,FALSE),VLOOKUP(O1095,Info!$AZ$23:$BB$39,3,FALSE)),IF(P1095&lt;="250",VLOOKUP(O1095,Info!$AO$4:$AQ$22,3,FALSE),VLOOKUP(O1095,Info!$AO$23:$AP$39,3,FALSE))))))</f>
        <v/>
      </c>
      <c r="AD1095" s="1"/>
      <c r="AE1095" s="1" t="str">
        <f>IF($L1095="None","",IF(ISERROR(VLOOKUP($L1095,Info!$B$4:$B$266,1,FALSE)),"",VLOOKUP($L1095,Info!$B$4:$L$266,4,FALSE)))</f>
        <v/>
      </c>
      <c r="AF1095" s="1" t="str">
        <f>IF($L1095="None","",IF(ISERROR(VLOOKUP($L1095,Info!$B$4:$B$266,1,FALSE)),"",VLOOKUP($L1095,Info!$B$4:$L$266,6,FALSE)))</f>
        <v/>
      </c>
      <c r="AG1095" s="1"/>
      <c r="AH1095" s="33" t="str" cm="1">
        <f t="array" ref="AH1095">IF(AND(L1095&lt;&gt;"",O1095&lt;&gt;"",R1095:S1095&lt;&gt;"",W1095:X1095&lt;&gt;"",Z1095:AA1095&lt;&gt;"",AC1095&lt;&gt;""),"Good","Bad")</f>
        <v>Bad</v>
      </c>
      <c r="AL1095" t="str" cm="1">
        <f t="array" ref="AL1095">IF(R1095&gt;0,_xlfn.IFS(COUNTIF($L$20:L1095,"&lt;&gt;")&lt;101,1,COUNTIF($L$20:L1095,"&lt;&gt;")&lt;201,2,COUNTIF($L$20:L1095,"&lt;&gt;")&lt;301,3,COUNTIF($L$20:L1095,"&lt;&gt;")&lt;401,4,COUNTIF($L$20:L1095,"&lt;&gt;")&lt;501,5,COUNTIF($L$20:L1095,"&lt;&gt;")&lt;601,6,COUNTIF($L$20:L1095,"&lt;&gt;")&lt;701,7,COUNTIF($L$20:L1095,"&lt;&gt;")&lt;801,8,COUNTIF($L$20:L1095,"&lt;&gt;")&lt;901,9,COUNTIF($L$20:L1095,"&lt;&gt;")&lt;1001,10,COUNTIF($L$20:L1095,"&lt;&gt;")&lt;1101,11,COUNTIF($L$20:L1095,"&lt;&gt;")&lt;1201,12,COUNTIF($L$20:L1095,"&lt;&gt;")&lt;1301,13,COUNTIF($L$20:L1095,"&lt;&gt;")&lt;1401,14,COUNTIF($L$20:L1095,"&lt;&gt;")&lt;1501,15,COUNTIF($L$20:L1095,"&lt;&gt;")&lt;1601,16,COUNTIF($L$20:L1095,"&lt;&gt;")&lt;1701,17,COUNTIF($L$20:L1095,"&lt;&gt;")&lt;1801,18,COUNTIF($L$20:L1095,"&lt;&gt;")&lt;1901,19,COUNTIF($L$20:L1095,"&lt;&gt;")&lt;2001,20,COUNTIF($L$20:L1095,"&lt;&gt;")&lt;2101,21,COUNTIF($L$20:L1095,"&lt;&gt;")&lt;2201,22,COUNTIF($L$20:L1095,"&lt;&gt;")&lt;2301,23,COUNTIF($L$20:L1095,"&lt;&gt;")&lt;2401,24,COUNTIF($L$20:L1095,"&lt;&gt;")&lt;2501,25,COUNTIF($L$20:L1095,"&lt;&gt;")&lt;2601,26,COUNTIF($L$20:L1095,"&lt;&gt;")&lt;2701,27,COUNTIF($L$20:L1095,"&lt;&gt;")&lt;2801,28,COUNTIF($L$20:L1095,"&lt;&gt;")&lt;2901,29,COUNTIF($L$20:L1095,"&lt;&gt;")&lt;3001,30),"")</f>
        <v/>
      </c>
      <c r="AM1095" t="str">
        <f t="shared" si="80"/>
        <v/>
      </c>
      <c r="AN1095" t="str">
        <f t="shared" si="84"/>
        <v/>
      </c>
      <c r="AP1095" t="str">
        <f t="shared" si="83"/>
        <v/>
      </c>
      <c r="AQ1095" t="str">
        <f>IF(AO1095="","",COUNTIFS(AM1095:$AM$3019,AO1095))</f>
        <v/>
      </c>
    </row>
    <row r="1096" spans="1:43" x14ac:dyDescent="0.25">
      <c r="A1096" s="6" t="str">
        <f>IF(COUNT($A$20:A1095)&lt;&gt;$B$4,IF(A1095="","",A1095+1),"")</f>
        <v/>
      </c>
      <c r="B1096" s="3"/>
      <c r="C1096" s="3"/>
      <c r="D1096" s="122"/>
      <c r="E1096" s="3"/>
      <c r="F1096" s="3"/>
      <c r="G1096" s="3"/>
      <c r="H1096" s="3"/>
      <c r="I1096" s="120"/>
      <c r="J1096" s="3"/>
      <c r="K1096" s="95" t="str" cm="1">
        <f t="array" ref="K1096">IF(OR($J$14 = "A",$J$14 = "B",$J$14 = "C"),IF(I1096="","",IF(LEN(I1096)&gt;2,_xlfn.IFS(ISNUMBER(SEARCH("_",I1096)),I1096,ISNUMBER(SEARCH(", ",I1096)),SUBSTITUTE(I1096,", ","_"),ISNUMBER(SEARCH("/ ",I1096)),SUBSTITUTE(I1096,"/ ","_"),ISNUMBER(SEARCH(",",I1096)),SUBSTITUTE(I1096,",","_"),ISNUMBER(SEARCH("/",I1096)),SUBSTITUTE(I1096,"/","_"),ISNUMBER(SEARCH("",I1096)),I1096),I1096)),IF(OR($J$14 = "J",$J$14 = "K"),"",IF(D1096="","",IF(LEN(D1096)&gt;2,_xlfn.IFS(ISNUMBER(SEARCH("_",D1096)),D1096,ISNUMBER(SEARCH(", ",D1096)),SUBSTITUTE(D1096,", ","_"),ISNUMBER(SEARCH("/ ",D1096)),SUBSTITUTE(D1096,"/ ","_"),ISNUMBER(SEARCH(",",D1096)),SUBSTITUTE(D1096,",","_"),ISNUMBER(SEARCH("/",D1096)),SUBSTITUTE(D1096,"/","_"),ISNUMBER(SEARCH("",D1096)),D1096),D1096))))</f>
        <v/>
      </c>
      <c r="L1096" s="1"/>
      <c r="M1096" s="1" t="str">
        <f t="shared" si="81"/>
        <v/>
      </c>
      <c r="N1096" s="94" t="str">
        <f>IF($L1096="None","",IF(ISERROR(VLOOKUP($L1096,Info!$B$4:$B$266,1,FALSE)),"",VLOOKUP($L1096,Info!$B$4:$L$266,5,FALSE)))</f>
        <v/>
      </c>
      <c r="O1096" s="94" t="str">
        <f>IF(K1096="","",IF(AND($J$12&lt;&gt;"ABC",N1096="3"),"BAC",IF(N1096="3","ABC",IF($J$12&lt;&gt;"ABC",IF($J$10="Standard",VLOOKUP(K1096,Info!$BE$4:$BF$481,2,FALSE),VLOOKUP(K1096,Info!$BI$4:$BJ$482,2,FALSE)),IF($J$10="Standard",VLOOKUP(K1096,Info!$AG$4:$AH$2994,2,FALSE),VLOOKUP(K1096,Info!$AK$4:$AL$2997,2,FALSE))))))</f>
        <v/>
      </c>
      <c r="P1096" s="94" t="str">
        <f>IF($L1096="None","",IF(ISERROR(VLOOKUP($L1096,Info!$B$4:$B$266,1,FALSE)),"",VLOOKUP($L1096,Info!$B$4:$L$266,3,FALSE)))</f>
        <v/>
      </c>
      <c r="Q1096" s="96" t="str">
        <f>IF($L1096="None","",IF(ISERROR(VLOOKUP($L1096,Info!$B$4:$B$266,1,FALSE)),"",VLOOKUP($L1096,Info!$B$4:$L$266,4,FALSE)))</f>
        <v/>
      </c>
      <c r="R1096" s="1"/>
      <c r="S1096" s="6" t="str">
        <f t="shared" si="82"/>
        <v/>
      </c>
      <c r="T1096" s="6" t="str">
        <f>IF($L1096="None","",IF(ISERROR(VLOOKUP($L1096,Info!$B$4:$B$266,1,FALSE)),"",VLOOKUP($L1096,Info!$B$4:$L$266,11,FALSE)))</f>
        <v/>
      </c>
      <c r="U1096" s="1"/>
      <c r="V1096" s="1"/>
      <c r="W1096" s="1"/>
      <c r="X1096" s="1" t="str">
        <f>IF($L1096="None","",IF(ISERROR(VLOOKUP($L1096,Info!$B$4:$B$266,1,FALSE)),"",IF(OR(W1096="Metallic Liquid Tight",W1096="Non-Metallic Liquid Tight",W1096="LSZH",W1096="Greenfield"),VLOOKUP($L1096,Info!$B$4:$L$266,7,FALSE),"N/A")))</f>
        <v/>
      </c>
      <c r="Y1096" s="1"/>
      <c r="Z1096" s="96" t="str">
        <f>IF($L1096="None","",IF(ISERROR(VLOOKUP($L1096,Info!$B$4:$B$266,1,FALSE)),"",VLOOKUP($L1096,Info!$B$4:$L$266,9,FALSE)))</f>
        <v/>
      </c>
      <c r="AA1096" s="96" t="str">
        <f>IF($L1096="None","",IF(ISERROR(VLOOKUP($L1096,Info!$B$4:$B$266,1,FALSE)),"",VLOOKUP($L1096,Info!$B$4:$L$266,8,FALSE)))</f>
        <v/>
      </c>
      <c r="AB1096" s="96" t="str">
        <f>IF($L1096="None","",IF(ISERROR(VLOOKUP($L1096,Info!$B$4:$B$266,1,FALSE)),"",VLOOKUP($L1096,Info!$B$4:$L$266,10,FALSE)))</f>
        <v/>
      </c>
      <c r="AC1096" s="1" t="str">
        <f>IF(W1096="SO Cable","Black,White",IF(O1096="","",IF(P1096="","",IF($J$12&lt;&gt;"ABC",IF(P1096&lt;="250",VLOOKUP(O1096,Info!$AZ$4:$BB$22,3,FALSE),VLOOKUP(O1096,Info!$AZ$23:$BB$39,3,FALSE)),IF(P1096&lt;="250",VLOOKUP(O1096,Info!$AO$4:$AQ$22,3,FALSE),VLOOKUP(O1096,Info!$AO$23:$AP$39,3,FALSE))))))</f>
        <v/>
      </c>
      <c r="AD1096" s="1"/>
      <c r="AE1096" s="1" t="str">
        <f>IF($L1096="None","",IF(ISERROR(VLOOKUP($L1096,Info!$B$4:$B$266,1,FALSE)),"",VLOOKUP($L1096,Info!$B$4:$L$266,4,FALSE)))</f>
        <v/>
      </c>
      <c r="AF1096" s="1" t="str">
        <f>IF($L1096="None","",IF(ISERROR(VLOOKUP($L1096,Info!$B$4:$B$266,1,FALSE)),"",VLOOKUP($L1096,Info!$B$4:$L$266,6,FALSE)))</f>
        <v/>
      </c>
      <c r="AG1096" s="1"/>
      <c r="AH1096" s="33" t="str" cm="1">
        <f t="array" ref="AH1096">IF(AND(L1096&lt;&gt;"",O1096&lt;&gt;"",R1096:S1096&lt;&gt;"",W1096:X1096&lt;&gt;"",Z1096:AA1096&lt;&gt;"",AC1096&lt;&gt;""),"Good","Bad")</f>
        <v>Bad</v>
      </c>
      <c r="AL1096" t="str" cm="1">
        <f t="array" ref="AL1096">IF(R1096&gt;0,_xlfn.IFS(COUNTIF($L$20:L1096,"&lt;&gt;")&lt;101,1,COUNTIF($L$20:L1096,"&lt;&gt;")&lt;201,2,COUNTIF($L$20:L1096,"&lt;&gt;")&lt;301,3,COUNTIF($L$20:L1096,"&lt;&gt;")&lt;401,4,COUNTIF($L$20:L1096,"&lt;&gt;")&lt;501,5,COUNTIF($L$20:L1096,"&lt;&gt;")&lt;601,6,COUNTIF($L$20:L1096,"&lt;&gt;")&lt;701,7,COUNTIF($L$20:L1096,"&lt;&gt;")&lt;801,8,COUNTIF($L$20:L1096,"&lt;&gt;")&lt;901,9,COUNTIF($L$20:L1096,"&lt;&gt;")&lt;1001,10,COUNTIF($L$20:L1096,"&lt;&gt;")&lt;1101,11,COUNTIF($L$20:L1096,"&lt;&gt;")&lt;1201,12,COUNTIF($L$20:L1096,"&lt;&gt;")&lt;1301,13,COUNTIF($L$20:L1096,"&lt;&gt;")&lt;1401,14,COUNTIF($L$20:L1096,"&lt;&gt;")&lt;1501,15,COUNTIF($L$20:L1096,"&lt;&gt;")&lt;1601,16,COUNTIF($L$20:L1096,"&lt;&gt;")&lt;1701,17,COUNTIF($L$20:L1096,"&lt;&gt;")&lt;1801,18,COUNTIF($L$20:L1096,"&lt;&gt;")&lt;1901,19,COUNTIF($L$20:L1096,"&lt;&gt;")&lt;2001,20,COUNTIF($L$20:L1096,"&lt;&gt;")&lt;2101,21,COUNTIF($L$20:L1096,"&lt;&gt;")&lt;2201,22,COUNTIF($L$20:L1096,"&lt;&gt;")&lt;2301,23,COUNTIF($L$20:L1096,"&lt;&gt;")&lt;2401,24,COUNTIF($L$20:L1096,"&lt;&gt;")&lt;2501,25,COUNTIF($L$20:L1096,"&lt;&gt;")&lt;2601,26,COUNTIF($L$20:L1096,"&lt;&gt;")&lt;2701,27,COUNTIF($L$20:L1096,"&lt;&gt;")&lt;2801,28,COUNTIF($L$20:L1096,"&lt;&gt;")&lt;2901,29,COUNTIF($L$20:L1096,"&lt;&gt;")&lt;3001,30),"")</f>
        <v/>
      </c>
      <c r="AM1096" t="str">
        <f t="shared" si="80"/>
        <v/>
      </c>
      <c r="AN1096" t="str">
        <f t="shared" si="84"/>
        <v/>
      </c>
      <c r="AP1096" t="str">
        <f t="shared" si="83"/>
        <v/>
      </c>
      <c r="AQ1096" t="str">
        <f>IF(AO1096="","",COUNTIFS(AM1096:$AM$3019,AO1096))</f>
        <v/>
      </c>
    </row>
    <row r="1097" spans="1:43" x14ac:dyDescent="0.25">
      <c r="A1097" s="6" t="str">
        <f>IF(COUNT($A$20:A1096)&lt;&gt;$B$4,IF(A1096="","",A1096+1),"")</f>
        <v/>
      </c>
      <c r="B1097" s="3"/>
      <c r="C1097" s="3"/>
      <c r="D1097" s="122"/>
      <c r="E1097" s="3"/>
      <c r="F1097" s="3"/>
      <c r="G1097" s="3"/>
      <c r="H1097" s="3"/>
      <c r="I1097" s="120"/>
      <c r="J1097" s="3"/>
      <c r="K1097" s="95" t="str" cm="1">
        <f t="array" ref="K1097">IF(OR($J$14 = "A",$J$14 = "B",$J$14 = "C"),IF(I1097="","",IF(LEN(I1097)&gt;2,_xlfn.IFS(ISNUMBER(SEARCH("_",I1097)),I1097,ISNUMBER(SEARCH(", ",I1097)),SUBSTITUTE(I1097,", ","_"),ISNUMBER(SEARCH("/ ",I1097)),SUBSTITUTE(I1097,"/ ","_"),ISNUMBER(SEARCH(",",I1097)),SUBSTITUTE(I1097,",","_"),ISNUMBER(SEARCH("/",I1097)),SUBSTITUTE(I1097,"/","_"),ISNUMBER(SEARCH("",I1097)),I1097),I1097)),IF(OR($J$14 = "J",$J$14 = "K"),"",IF(D1097="","",IF(LEN(D1097)&gt;2,_xlfn.IFS(ISNUMBER(SEARCH("_",D1097)),D1097,ISNUMBER(SEARCH(", ",D1097)),SUBSTITUTE(D1097,", ","_"),ISNUMBER(SEARCH("/ ",D1097)),SUBSTITUTE(D1097,"/ ","_"),ISNUMBER(SEARCH(",",D1097)),SUBSTITUTE(D1097,",","_"),ISNUMBER(SEARCH("/",D1097)),SUBSTITUTE(D1097,"/","_"),ISNUMBER(SEARCH("",D1097)),D1097),D1097))))</f>
        <v/>
      </c>
      <c r="L1097" s="1"/>
      <c r="M1097" s="1" t="str">
        <f t="shared" si="81"/>
        <v/>
      </c>
      <c r="N1097" s="94" t="str">
        <f>IF($L1097="None","",IF(ISERROR(VLOOKUP($L1097,Info!$B$4:$B$266,1,FALSE)),"",VLOOKUP($L1097,Info!$B$4:$L$266,5,FALSE)))</f>
        <v/>
      </c>
      <c r="O1097" s="94" t="str">
        <f>IF(K1097="","",IF(AND($J$12&lt;&gt;"ABC",N1097="3"),"BAC",IF(N1097="3","ABC",IF($J$12&lt;&gt;"ABC",IF($J$10="Standard",VLOOKUP(K1097,Info!$BE$4:$BF$481,2,FALSE),VLOOKUP(K1097,Info!$BI$4:$BJ$482,2,FALSE)),IF($J$10="Standard",VLOOKUP(K1097,Info!$AG$4:$AH$2994,2,FALSE),VLOOKUP(K1097,Info!$AK$4:$AL$2997,2,FALSE))))))</f>
        <v/>
      </c>
      <c r="P1097" s="94" t="str">
        <f>IF($L1097="None","",IF(ISERROR(VLOOKUP($L1097,Info!$B$4:$B$266,1,FALSE)),"",VLOOKUP($L1097,Info!$B$4:$L$266,3,FALSE)))</f>
        <v/>
      </c>
      <c r="Q1097" s="96" t="str">
        <f>IF($L1097="None","",IF(ISERROR(VLOOKUP($L1097,Info!$B$4:$B$266,1,FALSE)),"",VLOOKUP($L1097,Info!$B$4:$L$266,4,FALSE)))</f>
        <v/>
      </c>
      <c r="R1097" s="1"/>
      <c r="S1097" s="6" t="str">
        <f t="shared" si="82"/>
        <v/>
      </c>
      <c r="T1097" s="6" t="str">
        <f>IF($L1097="None","",IF(ISERROR(VLOOKUP($L1097,Info!$B$4:$B$266,1,FALSE)),"",VLOOKUP($L1097,Info!$B$4:$L$266,11,FALSE)))</f>
        <v/>
      </c>
      <c r="U1097" s="1"/>
      <c r="V1097" s="1"/>
      <c r="W1097" s="1"/>
      <c r="X1097" s="1" t="str">
        <f>IF($L1097="None","",IF(ISERROR(VLOOKUP($L1097,Info!$B$4:$B$266,1,FALSE)),"",IF(OR(W1097="Metallic Liquid Tight",W1097="Non-Metallic Liquid Tight",W1097="LSZH",W1097="Greenfield"),VLOOKUP($L1097,Info!$B$4:$L$266,7,FALSE),"N/A")))</f>
        <v/>
      </c>
      <c r="Y1097" s="1"/>
      <c r="Z1097" s="96" t="str">
        <f>IF($L1097="None","",IF(ISERROR(VLOOKUP($L1097,Info!$B$4:$B$266,1,FALSE)),"",VLOOKUP($L1097,Info!$B$4:$L$266,9,FALSE)))</f>
        <v/>
      </c>
      <c r="AA1097" s="96" t="str">
        <f>IF($L1097="None","",IF(ISERROR(VLOOKUP($L1097,Info!$B$4:$B$266,1,FALSE)),"",VLOOKUP($L1097,Info!$B$4:$L$266,8,FALSE)))</f>
        <v/>
      </c>
      <c r="AB1097" s="96" t="str">
        <f>IF($L1097="None","",IF(ISERROR(VLOOKUP($L1097,Info!$B$4:$B$266,1,FALSE)),"",VLOOKUP($L1097,Info!$B$4:$L$266,10,FALSE)))</f>
        <v/>
      </c>
      <c r="AC1097" s="1" t="str">
        <f>IF(W1097="SO Cable","Black,White",IF(O1097="","",IF(P1097="","",IF($J$12&lt;&gt;"ABC",IF(P1097&lt;="250",VLOOKUP(O1097,Info!$AZ$4:$BB$22,3,FALSE),VLOOKUP(O1097,Info!$AZ$23:$BB$39,3,FALSE)),IF(P1097&lt;="250",VLOOKUP(O1097,Info!$AO$4:$AQ$22,3,FALSE),VLOOKUP(O1097,Info!$AO$23:$AP$39,3,FALSE))))))</f>
        <v/>
      </c>
      <c r="AD1097" s="1"/>
      <c r="AE1097" s="1" t="str">
        <f>IF($L1097="None","",IF(ISERROR(VLOOKUP($L1097,Info!$B$4:$B$266,1,FALSE)),"",VLOOKUP($L1097,Info!$B$4:$L$266,4,FALSE)))</f>
        <v/>
      </c>
      <c r="AF1097" s="1" t="str">
        <f>IF($L1097="None","",IF(ISERROR(VLOOKUP($L1097,Info!$B$4:$B$266,1,FALSE)),"",VLOOKUP($L1097,Info!$B$4:$L$266,6,FALSE)))</f>
        <v/>
      </c>
      <c r="AG1097" s="1"/>
      <c r="AH1097" s="33" t="str" cm="1">
        <f t="array" ref="AH1097">IF(AND(L1097&lt;&gt;"",O1097&lt;&gt;"",R1097:S1097&lt;&gt;"",W1097:X1097&lt;&gt;"",Z1097:AA1097&lt;&gt;"",AC1097&lt;&gt;""),"Good","Bad")</f>
        <v>Bad</v>
      </c>
      <c r="AL1097" t="str" cm="1">
        <f t="array" ref="AL1097">IF(R1097&gt;0,_xlfn.IFS(COUNTIF($L$20:L1097,"&lt;&gt;")&lt;101,1,COUNTIF($L$20:L1097,"&lt;&gt;")&lt;201,2,COUNTIF($L$20:L1097,"&lt;&gt;")&lt;301,3,COUNTIF($L$20:L1097,"&lt;&gt;")&lt;401,4,COUNTIF($L$20:L1097,"&lt;&gt;")&lt;501,5,COUNTIF($L$20:L1097,"&lt;&gt;")&lt;601,6,COUNTIF($L$20:L1097,"&lt;&gt;")&lt;701,7,COUNTIF($L$20:L1097,"&lt;&gt;")&lt;801,8,COUNTIF($L$20:L1097,"&lt;&gt;")&lt;901,9,COUNTIF($L$20:L1097,"&lt;&gt;")&lt;1001,10,COUNTIF($L$20:L1097,"&lt;&gt;")&lt;1101,11,COUNTIF($L$20:L1097,"&lt;&gt;")&lt;1201,12,COUNTIF($L$20:L1097,"&lt;&gt;")&lt;1301,13,COUNTIF($L$20:L1097,"&lt;&gt;")&lt;1401,14,COUNTIF($L$20:L1097,"&lt;&gt;")&lt;1501,15,COUNTIF($L$20:L1097,"&lt;&gt;")&lt;1601,16,COUNTIF($L$20:L1097,"&lt;&gt;")&lt;1701,17,COUNTIF($L$20:L1097,"&lt;&gt;")&lt;1801,18,COUNTIF($L$20:L1097,"&lt;&gt;")&lt;1901,19,COUNTIF($L$20:L1097,"&lt;&gt;")&lt;2001,20,COUNTIF($L$20:L1097,"&lt;&gt;")&lt;2101,21,COUNTIF($L$20:L1097,"&lt;&gt;")&lt;2201,22,COUNTIF($L$20:L1097,"&lt;&gt;")&lt;2301,23,COUNTIF($L$20:L1097,"&lt;&gt;")&lt;2401,24,COUNTIF($L$20:L1097,"&lt;&gt;")&lt;2501,25,COUNTIF($L$20:L1097,"&lt;&gt;")&lt;2601,26,COUNTIF($L$20:L1097,"&lt;&gt;")&lt;2701,27,COUNTIF($L$20:L1097,"&lt;&gt;")&lt;2801,28,COUNTIF($L$20:L1097,"&lt;&gt;")&lt;2901,29,COUNTIF($L$20:L1097,"&lt;&gt;")&lt;3001,30),"")</f>
        <v/>
      </c>
      <c r="AM1097" t="str">
        <f t="shared" si="80"/>
        <v/>
      </c>
      <c r="AN1097" t="str">
        <f t="shared" si="84"/>
        <v/>
      </c>
      <c r="AP1097" t="str">
        <f t="shared" si="83"/>
        <v/>
      </c>
      <c r="AQ1097" t="str">
        <f>IF(AO1097="","",COUNTIFS(AM1097:$AM$3019,AO1097))</f>
        <v/>
      </c>
    </row>
    <row r="1098" spans="1:43" x14ac:dyDescent="0.25">
      <c r="A1098" s="6" t="str">
        <f>IF(COUNT($A$20:A1097)&lt;&gt;$B$4,IF(A1097="","",A1097+1),"")</f>
        <v/>
      </c>
      <c r="B1098" s="3"/>
      <c r="C1098" s="3"/>
      <c r="D1098" s="122"/>
      <c r="E1098" s="3"/>
      <c r="F1098" s="3"/>
      <c r="G1098" s="3"/>
      <c r="H1098" s="3"/>
      <c r="I1098" s="120"/>
      <c r="J1098" s="3"/>
      <c r="K1098" s="95" t="str" cm="1">
        <f t="array" ref="K1098">IF(OR($J$14 = "A",$J$14 = "B",$J$14 = "C"),IF(I1098="","",IF(LEN(I1098)&gt;2,_xlfn.IFS(ISNUMBER(SEARCH("_",I1098)),I1098,ISNUMBER(SEARCH(", ",I1098)),SUBSTITUTE(I1098,", ","_"),ISNUMBER(SEARCH("/ ",I1098)),SUBSTITUTE(I1098,"/ ","_"),ISNUMBER(SEARCH(",",I1098)),SUBSTITUTE(I1098,",","_"),ISNUMBER(SEARCH("/",I1098)),SUBSTITUTE(I1098,"/","_"),ISNUMBER(SEARCH("",I1098)),I1098),I1098)),IF(OR($J$14 = "J",$J$14 = "K"),"",IF(D1098="","",IF(LEN(D1098)&gt;2,_xlfn.IFS(ISNUMBER(SEARCH("_",D1098)),D1098,ISNUMBER(SEARCH(", ",D1098)),SUBSTITUTE(D1098,", ","_"),ISNUMBER(SEARCH("/ ",D1098)),SUBSTITUTE(D1098,"/ ","_"),ISNUMBER(SEARCH(",",D1098)),SUBSTITUTE(D1098,",","_"),ISNUMBER(SEARCH("/",D1098)),SUBSTITUTE(D1098,"/","_"),ISNUMBER(SEARCH("",D1098)),D1098),D1098))))</f>
        <v/>
      </c>
      <c r="L1098" s="1"/>
      <c r="M1098" s="1" t="str">
        <f t="shared" si="81"/>
        <v/>
      </c>
      <c r="N1098" s="94" t="str">
        <f>IF($L1098="None","",IF(ISERROR(VLOOKUP($L1098,Info!$B$4:$B$266,1,FALSE)),"",VLOOKUP($L1098,Info!$B$4:$L$266,5,FALSE)))</f>
        <v/>
      </c>
      <c r="O1098" s="94" t="str">
        <f>IF(K1098="","",IF(AND($J$12&lt;&gt;"ABC",N1098="3"),"BAC",IF(N1098="3","ABC",IF($J$12&lt;&gt;"ABC",IF($J$10="Standard",VLOOKUP(K1098,Info!$BE$4:$BF$481,2,FALSE),VLOOKUP(K1098,Info!$BI$4:$BJ$482,2,FALSE)),IF($J$10="Standard",VLOOKUP(K1098,Info!$AG$4:$AH$2994,2,FALSE),VLOOKUP(K1098,Info!$AK$4:$AL$2997,2,FALSE))))))</f>
        <v/>
      </c>
      <c r="P1098" s="94" t="str">
        <f>IF($L1098="None","",IF(ISERROR(VLOOKUP($L1098,Info!$B$4:$B$266,1,FALSE)),"",VLOOKUP($L1098,Info!$B$4:$L$266,3,FALSE)))</f>
        <v/>
      </c>
      <c r="Q1098" s="96" t="str">
        <f>IF($L1098="None","",IF(ISERROR(VLOOKUP($L1098,Info!$B$4:$B$266,1,FALSE)),"",VLOOKUP($L1098,Info!$B$4:$L$266,4,FALSE)))</f>
        <v/>
      </c>
      <c r="R1098" s="1"/>
      <c r="S1098" s="6" t="str">
        <f t="shared" si="82"/>
        <v/>
      </c>
      <c r="T1098" s="6" t="str">
        <f>IF($L1098="None","",IF(ISERROR(VLOOKUP($L1098,Info!$B$4:$B$266,1,FALSE)),"",VLOOKUP($L1098,Info!$B$4:$L$266,11,FALSE)))</f>
        <v/>
      </c>
      <c r="U1098" s="1"/>
      <c r="V1098" s="1"/>
      <c r="W1098" s="1"/>
      <c r="X1098" s="1" t="str">
        <f>IF($L1098="None","",IF(ISERROR(VLOOKUP($L1098,Info!$B$4:$B$266,1,FALSE)),"",IF(OR(W1098="Metallic Liquid Tight",W1098="Non-Metallic Liquid Tight",W1098="LSZH",W1098="Greenfield"),VLOOKUP($L1098,Info!$B$4:$L$266,7,FALSE),"N/A")))</f>
        <v/>
      </c>
      <c r="Y1098" s="1"/>
      <c r="Z1098" s="96" t="str">
        <f>IF($L1098="None","",IF(ISERROR(VLOOKUP($L1098,Info!$B$4:$B$266,1,FALSE)),"",VLOOKUP($L1098,Info!$B$4:$L$266,9,FALSE)))</f>
        <v/>
      </c>
      <c r="AA1098" s="96" t="str">
        <f>IF($L1098="None","",IF(ISERROR(VLOOKUP($L1098,Info!$B$4:$B$266,1,FALSE)),"",VLOOKUP($L1098,Info!$B$4:$L$266,8,FALSE)))</f>
        <v/>
      </c>
      <c r="AB1098" s="96" t="str">
        <f>IF($L1098="None","",IF(ISERROR(VLOOKUP($L1098,Info!$B$4:$B$266,1,FALSE)),"",VLOOKUP($L1098,Info!$B$4:$L$266,10,FALSE)))</f>
        <v/>
      </c>
      <c r="AC1098" s="1" t="str">
        <f>IF(W1098="SO Cable","Black,White",IF(O1098="","",IF(P1098="","",IF($J$12&lt;&gt;"ABC",IF(P1098&lt;="250",VLOOKUP(O1098,Info!$AZ$4:$BB$22,3,FALSE),VLOOKUP(O1098,Info!$AZ$23:$BB$39,3,FALSE)),IF(P1098&lt;="250",VLOOKUP(O1098,Info!$AO$4:$AQ$22,3,FALSE),VLOOKUP(O1098,Info!$AO$23:$AP$39,3,FALSE))))))</f>
        <v/>
      </c>
      <c r="AD1098" s="1"/>
      <c r="AE1098" s="1" t="str">
        <f>IF($L1098="None","",IF(ISERROR(VLOOKUP($L1098,Info!$B$4:$B$266,1,FALSE)),"",VLOOKUP($L1098,Info!$B$4:$L$266,4,FALSE)))</f>
        <v/>
      </c>
      <c r="AF1098" s="1" t="str">
        <f>IF($L1098="None","",IF(ISERROR(VLOOKUP($L1098,Info!$B$4:$B$266,1,FALSE)),"",VLOOKUP($L1098,Info!$B$4:$L$266,6,FALSE)))</f>
        <v/>
      </c>
      <c r="AG1098" s="1"/>
      <c r="AH1098" s="33" t="str" cm="1">
        <f t="array" ref="AH1098">IF(AND(L1098&lt;&gt;"",O1098&lt;&gt;"",R1098:S1098&lt;&gt;"",W1098:X1098&lt;&gt;"",Z1098:AA1098&lt;&gt;"",AC1098&lt;&gt;""),"Good","Bad")</f>
        <v>Bad</v>
      </c>
      <c r="AL1098" t="str" cm="1">
        <f t="array" ref="AL1098">IF(R1098&gt;0,_xlfn.IFS(COUNTIF($L$20:L1098,"&lt;&gt;")&lt;101,1,COUNTIF($L$20:L1098,"&lt;&gt;")&lt;201,2,COUNTIF($L$20:L1098,"&lt;&gt;")&lt;301,3,COUNTIF($L$20:L1098,"&lt;&gt;")&lt;401,4,COUNTIF($L$20:L1098,"&lt;&gt;")&lt;501,5,COUNTIF($L$20:L1098,"&lt;&gt;")&lt;601,6,COUNTIF($L$20:L1098,"&lt;&gt;")&lt;701,7,COUNTIF($L$20:L1098,"&lt;&gt;")&lt;801,8,COUNTIF($L$20:L1098,"&lt;&gt;")&lt;901,9,COUNTIF($L$20:L1098,"&lt;&gt;")&lt;1001,10,COUNTIF($L$20:L1098,"&lt;&gt;")&lt;1101,11,COUNTIF($L$20:L1098,"&lt;&gt;")&lt;1201,12,COUNTIF($L$20:L1098,"&lt;&gt;")&lt;1301,13,COUNTIF($L$20:L1098,"&lt;&gt;")&lt;1401,14,COUNTIF($L$20:L1098,"&lt;&gt;")&lt;1501,15,COUNTIF($L$20:L1098,"&lt;&gt;")&lt;1601,16,COUNTIF($L$20:L1098,"&lt;&gt;")&lt;1701,17,COUNTIF($L$20:L1098,"&lt;&gt;")&lt;1801,18,COUNTIF($L$20:L1098,"&lt;&gt;")&lt;1901,19,COUNTIF($L$20:L1098,"&lt;&gt;")&lt;2001,20,COUNTIF($L$20:L1098,"&lt;&gt;")&lt;2101,21,COUNTIF($L$20:L1098,"&lt;&gt;")&lt;2201,22,COUNTIF($L$20:L1098,"&lt;&gt;")&lt;2301,23,COUNTIF($L$20:L1098,"&lt;&gt;")&lt;2401,24,COUNTIF($L$20:L1098,"&lt;&gt;")&lt;2501,25,COUNTIF($L$20:L1098,"&lt;&gt;")&lt;2601,26,COUNTIF($L$20:L1098,"&lt;&gt;")&lt;2701,27,COUNTIF($L$20:L1098,"&lt;&gt;")&lt;2801,28,COUNTIF($L$20:L1098,"&lt;&gt;")&lt;2901,29,COUNTIF($L$20:L1098,"&lt;&gt;")&lt;3001,30),"")</f>
        <v/>
      </c>
      <c r="AM1098" t="str">
        <f t="shared" si="80"/>
        <v/>
      </c>
      <c r="AN1098" t="str">
        <f t="shared" si="84"/>
        <v/>
      </c>
      <c r="AP1098" t="str">
        <f t="shared" si="83"/>
        <v/>
      </c>
      <c r="AQ1098" t="str">
        <f>IF(AO1098="","",COUNTIFS(AM1098:$AM$3019,AO1098))</f>
        <v/>
      </c>
    </row>
    <row r="1099" spans="1:43" x14ac:dyDescent="0.25">
      <c r="A1099" s="6" t="str">
        <f>IF(COUNT($A$20:A1098)&lt;&gt;$B$4,IF(A1098="","",A1098+1),"")</f>
        <v/>
      </c>
      <c r="B1099" s="3"/>
      <c r="C1099" s="3"/>
      <c r="D1099" s="122"/>
      <c r="E1099" s="3"/>
      <c r="F1099" s="3"/>
      <c r="G1099" s="3"/>
      <c r="H1099" s="3"/>
      <c r="I1099" s="120"/>
      <c r="J1099" s="3"/>
      <c r="K1099" s="95" t="str" cm="1">
        <f t="array" ref="K1099">IF(OR($J$14 = "A",$J$14 = "B",$J$14 = "C"),IF(I1099="","",IF(LEN(I1099)&gt;2,_xlfn.IFS(ISNUMBER(SEARCH("_",I1099)),I1099,ISNUMBER(SEARCH(", ",I1099)),SUBSTITUTE(I1099,", ","_"),ISNUMBER(SEARCH("/ ",I1099)),SUBSTITUTE(I1099,"/ ","_"),ISNUMBER(SEARCH(",",I1099)),SUBSTITUTE(I1099,",","_"),ISNUMBER(SEARCH("/",I1099)),SUBSTITUTE(I1099,"/","_"),ISNUMBER(SEARCH("",I1099)),I1099),I1099)),IF(OR($J$14 = "J",$J$14 = "K"),"",IF(D1099="","",IF(LEN(D1099)&gt;2,_xlfn.IFS(ISNUMBER(SEARCH("_",D1099)),D1099,ISNUMBER(SEARCH(", ",D1099)),SUBSTITUTE(D1099,", ","_"),ISNUMBER(SEARCH("/ ",D1099)),SUBSTITUTE(D1099,"/ ","_"),ISNUMBER(SEARCH(",",D1099)),SUBSTITUTE(D1099,",","_"),ISNUMBER(SEARCH("/",D1099)),SUBSTITUTE(D1099,"/","_"),ISNUMBER(SEARCH("",D1099)),D1099),D1099))))</f>
        <v/>
      </c>
      <c r="L1099" s="1"/>
      <c r="M1099" s="1" t="str">
        <f t="shared" si="81"/>
        <v/>
      </c>
      <c r="N1099" s="94" t="str">
        <f>IF($L1099="None","",IF(ISERROR(VLOOKUP($L1099,Info!$B$4:$B$266,1,FALSE)),"",VLOOKUP($L1099,Info!$B$4:$L$266,5,FALSE)))</f>
        <v/>
      </c>
      <c r="O1099" s="94" t="str">
        <f>IF(K1099="","",IF(AND($J$12&lt;&gt;"ABC",N1099="3"),"BAC",IF(N1099="3","ABC",IF($J$12&lt;&gt;"ABC",IF($J$10="Standard",VLOOKUP(K1099,Info!$BE$4:$BF$481,2,FALSE),VLOOKUP(K1099,Info!$BI$4:$BJ$482,2,FALSE)),IF($J$10="Standard",VLOOKUP(K1099,Info!$AG$4:$AH$2994,2,FALSE),VLOOKUP(K1099,Info!$AK$4:$AL$2997,2,FALSE))))))</f>
        <v/>
      </c>
      <c r="P1099" s="94" t="str">
        <f>IF($L1099="None","",IF(ISERROR(VLOOKUP($L1099,Info!$B$4:$B$266,1,FALSE)),"",VLOOKUP($L1099,Info!$B$4:$L$266,3,FALSE)))</f>
        <v/>
      </c>
      <c r="Q1099" s="96" t="str">
        <f>IF($L1099="None","",IF(ISERROR(VLOOKUP($L1099,Info!$B$4:$B$266,1,FALSE)),"",VLOOKUP($L1099,Info!$B$4:$L$266,4,FALSE)))</f>
        <v/>
      </c>
      <c r="R1099" s="1"/>
      <c r="S1099" s="6" t="str">
        <f t="shared" si="82"/>
        <v/>
      </c>
      <c r="T1099" s="6" t="str">
        <f>IF($L1099="None","",IF(ISERROR(VLOOKUP($L1099,Info!$B$4:$B$266,1,FALSE)),"",VLOOKUP($L1099,Info!$B$4:$L$266,11,FALSE)))</f>
        <v/>
      </c>
      <c r="U1099" s="1"/>
      <c r="V1099" s="1"/>
      <c r="W1099" s="1"/>
      <c r="X1099" s="1" t="str">
        <f>IF($L1099="None","",IF(ISERROR(VLOOKUP($L1099,Info!$B$4:$B$266,1,FALSE)),"",IF(OR(W1099="Metallic Liquid Tight",W1099="Non-Metallic Liquid Tight",W1099="LSZH",W1099="Greenfield"),VLOOKUP($L1099,Info!$B$4:$L$266,7,FALSE),"N/A")))</f>
        <v/>
      </c>
      <c r="Y1099" s="1"/>
      <c r="Z1099" s="96" t="str">
        <f>IF($L1099="None","",IF(ISERROR(VLOOKUP($L1099,Info!$B$4:$B$266,1,FALSE)),"",VLOOKUP($L1099,Info!$B$4:$L$266,9,FALSE)))</f>
        <v/>
      </c>
      <c r="AA1099" s="96" t="str">
        <f>IF($L1099="None","",IF(ISERROR(VLOOKUP($L1099,Info!$B$4:$B$266,1,FALSE)),"",VLOOKUP($L1099,Info!$B$4:$L$266,8,FALSE)))</f>
        <v/>
      </c>
      <c r="AB1099" s="96" t="str">
        <f>IF($L1099="None","",IF(ISERROR(VLOOKUP($L1099,Info!$B$4:$B$266,1,FALSE)),"",VLOOKUP($L1099,Info!$B$4:$L$266,10,FALSE)))</f>
        <v/>
      </c>
      <c r="AC1099" s="1" t="str">
        <f>IF(W1099="SO Cable","Black,White",IF(O1099="","",IF(P1099="","",IF($J$12&lt;&gt;"ABC",IF(P1099&lt;="250",VLOOKUP(O1099,Info!$AZ$4:$BB$22,3,FALSE),VLOOKUP(O1099,Info!$AZ$23:$BB$39,3,FALSE)),IF(P1099&lt;="250",VLOOKUP(O1099,Info!$AO$4:$AQ$22,3,FALSE),VLOOKUP(O1099,Info!$AO$23:$AP$39,3,FALSE))))))</f>
        <v/>
      </c>
      <c r="AD1099" s="1"/>
      <c r="AE1099" s="1" t="str">
        <f>IF($L1099="None","",IF(ISERROR(VLOOKUP($L1099,Info!$B$4:$B$266,1,FALSE)),"",VLOOKUP($L1099,Info!$B$4:$L$266,4,FALSE)))</f>
        <v/>
      </c>
      <c r="AF1099" s="1" t="str">
        <f>IF($L1099="None","",IF(ISERROR(VLOOKUP($L1099,Info!$B$4:$B$266,1,FALSE)),"",VLOOKUP($L1099,Info!$B$4:$L$266,6,FALSE)))</f>
        <v/>
      </c>
      <c r="AG1099" s="1"/>
      <c r="AH1099" s="33" t="str" cm="1">
        <f t="array" ref="AH1099">IF(AND(L1099&lt;&gt;"",O1099&lt;&gt;"",R1099:S1099&lt;&gt;"",W1099:X1099&lt;&gt;"",Z1099:AA1099&lt;&gt;"",AC1099&lt;&gt;""),"Good","Bad")</f>
        <v>Bad</v>
      </c>
      <c r="AL1099" t="str" cm="1">
        <f t="array" ref="AL1099">IF(R1099&gt;0,_xlfn.IFS(COUNTIF($L$20:L1099,"&lt;&gt;")&lt;101,1,COUNTIF($L$20:L1099,"&lt;&gt;")&lt;201,2,COUNTIF($L$20:L1099,"&lt;&gt;")&lt;301,3,COUNTIF($L$20:L1099,"&lt;&gt;")&lt;401,4,COUNTIF($L$20:L1099,"&lt;&gt;")&lt;501,5,COUNTIF($L$20:L1099,"&lt;&gt;")&lt;601,6,COUNTIF($L$20:L1099,"&lt;&gt;")&lt;701,7,COUNTIF($L$20:L1099,"&lt;&gt;")&lt;801,8,COUNTIF($L$20:L1099,"&lt;&gt;")&lt;901,9,COUNTIF($L$20:L1099,"&lt;&gt;")&lt;1001,10,COUNTIF($L$20:L1099,"&lt;&gt;")&lt;1101,11,COUNTIF($L$20:L1099,"&lt;&gt;")&lt;1201,12,COUNTIF($L$20:L1099,"&lt;&gt;")&lt;1301,13,COUNTIF($L$20:L1099,"&lt;&gt;")&lt;1401,14,COUNTIF($L$20:L1099,"&lt;&gt;")&lt;1501,15,COUNTIF($L$20:L1099,"&lt;&gt;")&lt;1601,16,COUNTIF($L$20:L1099,"&lt;&gt;")&lt;1701,17,COUNTIF($L$20:L1099,"&lt;&gt;")&lt;1801,18,COUNTIF($L$20:L1099,"&lt;&gt;")&lt;1901,19,COUNTIF($L$20:L1099,"&lt;&gt;")&lt;2001,20,COUNTIF($L$20:L1099,"&lt;&gt;")&lt;2101,21,COUNTIF($L$20:L1099,"&lt;&gt;")&lt;2201,22,COUNTIF($L$20:L1099,"&lt;&gt;")&lt;2301,23,COUNTIF($L$20:L1099,"&lt;&gt;")&lt;2401,24,COUNTIF($L$20:L1099,"&lt;&gt;")&lt;2501,25,COUNTIF($L$20:L1099,"&lt;&gt;")&lt;2601,26,COUNTIF($L$20:L1099,"&lt;&gt;")&lt;2701,27,COUNTIF($L$20:L1099,"&lt;&gt;")&lt;2801,28,COUNTIF($L$20:L1099,"&lt;&gt;")&lt;2901,29,COUNTIF($L$20:L1099,"&lt;&gt;")&lt;3001,30),"")</f>
        <v/>
      </c>
      <c r="AM1099" t="str">
        <f t="shared" si="80"/>
        <v/>
      </c>
      <c r="AN1099" t="str">
        <f t="shared" si="84"/>
        <v/>
      </c>
      <c r="AP1099" t="str">
        <f t="shared" si="83"/>
        <v/>
      </c>
      <c r="AQ1099" t="str">
        <f>IF(AO1099="","",COUNTIFS(AM1099:$AM$3019,AO1099))</f>
        <v/>
      </c>
    </row>
    <row r="1100" spans="1:43" x14ac:dyDescent="0.25">
      <c r="A1100" s="6" t="str">
        <f>IF(COUNT($A$20:A1099)&lt;&gt;$B$4,IF(A1099="","",A1099+1),"")</f>
        <v/>
      </c>
      <c r="B1100" s="3"/>
      <c r="C1100" s="3"/>
      <c r="D1100" s="122"/>
      <c r="E1100" s="3"/>
      <c r="F1100" s="3"/>
      <c r="G1100" s="3"/>
      <c r="H1100" s="3"/>
      <c r="I1100" s="120"/>
      <c r="J1100" s="3"/>
      <c r="K1100" s="95" t="str" cm="1">
        <f t="array" ref="K1100">IF(OR($J$14 = "A",$J$14 = "B",$J$14 = "C"),IF(I1100="","",IF(LEN(I1100)&gt;2,_xlfn.IFS(ISNUMBER(SEARCH("_",I1100)),I1100,ISNUMBER(SEARCH(", ",I1100)),SUBSTITUTE(I1100,", ","_"),ISNUMBER(SEARCH("/ ",I1100)),SUBSTITUTE(I1100,"/ ","_"),ISNUMBER(SEARCH(",",I1100)),SUBSTITUTE(I1100,",","_"),ISNUMBER(SEARCH("/",I1100)),SUBSTITUTE(I1100,"/","_"),ISNUMBER(SEARCH("",I1100)),I1100),I1100)),IF(OR($J$14 = "J",$J$14 = "K"),"",IF(D1100="","",IF(LEN(D1100)&gt;2,_xlfn.IFS(ISNUMBER(SEARCH("_",D1100)),D1100,ISNUMBER(SEARCH(", ",D1100)),SUBSTITUTE(D1100,", ","_"),ISNUMBER(SEARCH("/ ",D1100)),SUBSTITUTE(D1100,"/ ","_"),ISNUMBER(SEARCH(",",D1100)),SUBSTITUTE(D1100,",","_"),ISNUMBER(SEARCH("/",D1100)),SUBSTITUTE(D1100,"/","_"),ISNUMBER(SEARCH("",D1100)),D1100),D1100))))</f>
        <v/>
      </c>
      <c r="L1100" s="1"/>
      <c r="M1100" s="1" t="str">
        <f t="shared" si="81"/>
        <v/>
      </c>
      <c r="N1100" s="94" t="str">
        <f>IF($L1100="None","",IF(ISERROR(VLOOKUP($L1100,Info!$B$4:$B$266,1,FALSE)),"",VLOOKUP($L1100,Info!$B$4:$L$266,5,FALSE)))</f>
        <v/>
      </c>
      <c r="O1100" s="94" t="str">
        <f>IF(K1100="","",IF(AND($J$12&lt;&gt;"ABC",N1100="3"),"BAC",IF(N1100="3","ABC",IF($J$12&lt;&gt;"ABC",IF($J$10="Standard",VLOOKUP(K1100,Info!$BE$4:$BF$481,2,FALSE),VLOOKUP(K1100,Info!$BI$4:$BJ$482,2,FALSE)),IF($J$10="Standard",VLOOKUP(K1100,Info!$AG$4:$AH$2994,2,FALSE),VLOOKUP(K1100,Info!$AK$4:$AL$2997,2,FALSE))))))</f>
        <v/>
      </c>
      <c r="P1100" s="94" t="str">
        <f>IF($L1100="None","",IF(ISERROR(VLOOKUP($L1100,Info!$B$4:$B$266,1,FALSE)),"",VLOOKUP($L1100,Info!$B$4:$L$266,3,FALSE)))</f>
        <v/>
      </c>
      <c r="Q1100" s="96" t="str">
        <f>IF($L1100="None","",IF(ISERROR(VLOOKUP($L1100,Info!$B$4:$B$266,1,FALSE)),"",VLOOKUP($L1100,Info!$B$4:$L$266,4,FALSE)))</f>
        <v/>
      </c>
      <c r="R1100" s="1"/>
      <c r="S1100" s="6" t="str">
        <f t="shared" si="82"/>
        <v/>
      </c>
      <c r="T1100" s="6" t="str">
        <f>IF($L1100="None","",IF(ISERROR(VLOOKUP($L1100,Info!$B$4:$B$266,1,FALSE)),"",VLOOKUP($L1100,Info!$B$4:$L$266,11,FALSE)))</f>
        <v/>
      </c>
      <c r="U1100" s="1"/>
      <c r="V1100" s="1"/>
      <c r="W1100" s="1"/>
      <c r="X1100" s="1" t="str">
        <f>IF($L1100="None","",IF(ISERROR(VLOOKUP($L1100,Info!$B$4:$B$266,1,FALSE)),"",IF(OR(W1100="Metallic Liquid Tight",W1100="Non-Metallic Liquid Tight",W1100="LSZH",W1100="Greenfield"),VLOOKUP($L1100,Info!$B$4:$L$266,7,FALSE),"N/A")))</f>
        <v/>
      </c>
      <c r="Y1100" s="1"/>
      <c r="Z1100" s="96" t="str">
        <f>IF($L1100="None","",IF(ISERROR(VLOOKUP($L1100,Info!$B$4:$B$266,1,FALSE)),"",VLOOKUP($L1100,Info!$B$4:$L$266,9,FALSE)))</f>
        <v/>
      </c>
      <c r="AA1100" s="96" t="str">
        <f>IF($L1100="None","",IF(ISERROR(VLOOKUP($L1100,Info!$B$4:$B$266,1,FALSE)),"",VLOOKUP($L1100,Info!$B$4:$L$266,8,FALSE)))</f>
        <v/>
      </c>
      <c r="AB1100" s="96" t="str">
        <f>IF($L1100="None","",IF(ISERROR(VLOOKUP($L1100,Info!$B$4:$B$266,1,FALSE)),"",VLOOKUP($L1100,Info!$B$4:$L$266,10,FALSE)))</f>
        <v/>
      </c>
      <c r="AC1100" s="1" t="str">
        <f>IF(W1100="SO Cable","Black,White",IF(O1100="","",IF(P1100="","",IF($J$12&lt;&gt;"ABC",IF(P1100&lt;="250",VLOOKUP(O1100,Info!$AZ$4:$BB$22,3,FALSE),VLOOKUP(O1100,Info!$AZ$23:$BB$39,3,FALSE)),IF(P1100&lt;="250",VLOOKUP(O1100,Info!$AO$4:$AQ$22,3,FALSE),VLOOKUP(O1100,Info!$AO$23:$AP$39,3,FALSE))))))</f>
        <v/>
      </c>
      <c r="AD1100" s="1"/>
      <c r="AE1100" s="1" t="str">
        <f>IF($L1100="None","",IF(ISERROR(VLOOKUP($L1100,Info!$B$4:$B$266,1,FALSE)),"",VLOOKUP($L1100,Info!$B$4:$L$266,4,FALSE)))</f>
        <v/>
      </c>
      <c r="AF1100" s="1" t="str">
        <f>IF($L1100="None","",IF(ISERROR(VLOOKUP($L1100,Info!$B$4:$B$266,1,FALSE)),"",VLOOKUP($L1100,Info!$B$4:$L$266,6,FALSE)))</f>
        <v/>
      </c>
      <c r="AG1100" s="1"/>
      <c r="AH1100" s="33" t="str" cm="1">
        <f t="array" ref="AH1100">IF(AND(L1100&lt;&gt;"",O1100&lt;&gt;"",R1100:S1100&lt;&gt;"",W1100:X1100&lt;&gt;"",Z1100:AA1100&lt;&gt;"",AC1100&lt;&gt;""),"Good","Bad")</f>
        <v>Bad</v>
      </c>
      <c r="AL1100" t="str" cm="1">
        <f t="array" ref="AL1100">IF(R1100&gt;0,_xlfn.IFS(COUNTIF($L$20:L1100,"&lt;&gt;")&lt;101,1,COUNTIF($L$20:L1100,"&lt;&gt;")&lt;201,2,COUNTIF($L$20:L1100,"&lt;&gt;")&lt;301,3,COUNTIF($L$20:L1100,"&lt;&gt;")&lt;401,4,COUNTIF($L$20:L1100,"&lt;&gt;")&lt;501,5,COUNTIF($L$20:L1100,"&lt;&gt;")&lt;601,6,COUNTIF($L$20:L1100,"&lt;&gt;")&lt;701,7,COUNTIF($L$20:L1100,"&lt;&gt;")&lt;801,8,COUNTIF($L$20:L1100,"&lt;&gt;")&lt;901,9,COUNTIF($L$20:L1100,"&lt;&gt;")&lt;1001,10,COUNTIF($L$20:L1100,"&lt;&gt;")&lt;1101,11,COUNTIF($L$20:L1100,"&lt;&gt;")&lt;1201,12,COUNTIF($L$20:L1100,"&lt;&gt;")&lt;1301,13,COUNTIF($L$20:L1100,"&lt;&gt;")&lt;1401,14,COUNTIF($L$20:L1100,"&lt;&gt;")&lt;1501,15,COUNTIF($L$20:L1100,"&lt;&gt;")&lt;1601,16,COUNTIF($L$20:L1100,"&lt;&gt;")&lt;1701,17,COUNTIF($L$20:L1100,"&lt;&gt;")&lt;1801,18,COUNTIF($L$20:L1100,"&lt;&gt;")&lt;1901,19,COUNTIF($L$20:L1100,"&lt;&gt;")&lt;2001,20,COUNTIF($L$20:L1100,"&lt;&gt;")&lt;2101,21,COUNTIF($L$20:L1100,"&lt;&gt;")&lt;2201,22,COUNTIF($L$20:L1100,"&lt;&gt;")&lt;2301,23,COUNTIF($L$20:L1100,"&lt;&gt;")&lt;2401,24,COUNTIF($L$20:L1100,"&lt;&gt;")&lt;2501,25,COUNTIF($L$20:L1100,"&lt;&gt;")&lt;2601,26,COUNTIF($L$20:L1100,"&lt;&gt;")&lt;2701,27,COUNTIF($L$20:L1100,"&lt;&gt;")&lt;2801,28,COUNTIF($L$20:L1100,"&lt;&gt;")&lt;2901,29,COUNTIF($L$20:L1100,"&lt;&gt;")&lt;3001,30),"")</f>
        <v/>
      </c>
      <c r="AM1100" t="str">
        <f t="shared" si="80"/>
        <v/>
      </c>
      <c r="AN1100" t="str">
        <f t="shared" si="84"/>
        <v/>
      </c>
      <c r="AP1100" t="str">
        <f t="shared" si="83"/>
        <v/>
      </c>
      <c r="AQ1100" t="str">
        <f>IF(AO1100="","",COUNTIFS(AM1100:$AM$3019,AO1100))</f>
        <v/>
      </c>
    </row>
    <row r="1101" spans="1:43" x14ac:dyDescent="0.25">
      <c r="A1101" s="6" t="str">
        <f>IF(COUNT($A$20:A1100)&lt;&gt;$B$4,IF(A1100="","",A1100+1),"")</f>
        <v/>
      </c>
      <c r="B1101" s="3"/>
      <c r="C1101" s="3"/>
      <c r="D1101" s="122"/>
      <c r="E1101" s="3"/>
      <c r="F1101" s="3"/>
      <c r="G1101" s="3"/>
      <c r="H1101" s="3"/>
      <c r="I1101" s="120"/>
      <c r="J1101" s="3"/>
      <c r="K1101" s="95" t="str" cm="1">
        <f t="array" ref="K1101">IF(OR($J$14 = "A",$J$14 = "B",$J$14 = "C"),IF(I1101="","",IF(LEN(I1101)&gt;2,_xlfn.IFS(ISNUMBER(SEARCH("_",I1101)),I1101,ISNUMBER(SEARCH(", ",I1101)),SUBSTITUTE(I1101,", ","_"),ISNUMBER(SEARCH("/ ",I1101)),SUBSTITUTE(I1101,"/ ","_"),ISNUMBER(SEARCH(",",I1101)),SUBSTITUTE(I1101,",","_"),ISNUMBER(SEARCH("/",I1101)),SUBSTITUTE(I1101,"/","_"),ISNUMBER(SEARCH("",I1101)),I1101),I1101)),IF(OR($J$14 = "J",$J$14 = "K"),"",IF(D1101="","",IF(LEN(D1101)&gt;2,_xlfn.IFS(ISNUMBER(SEARCH("_",D1101)),D1101,ISNUMBER(SEARCH(", ",D1101)),SUBSTITUTE(D1101,", ","_"),ISNUMBER(SEARCH("/ ",D1101)),SUBSTITUTE(D1101,"/ ","_"),ISNUMBER(SEARCH(",",D1101)),SUBSTITUTE(D1101,",","_"),ISNUMBER(SEARCH("/",D1101)),SUBSTITUTE(D1101,"/","_"),ISNUMBER(SEARCH("",D1101)),D1101),D1101))))</f>
        <v/>
      </c>
      <c r="L1101" s="1"/>
      <c r="M1101" s="1" t="str">
        <f t="shared" si="81"/>
        <v/>
      </c>
      <c r="N1101" s="94" t="str">
        <f>IF($L1101="None","",IF(ISERROR(VLOOKUP($L1101,Info!$B$4:$B$266,1,FALSE)),"",VLOOKUP($L1101,Info!$B$4:$L$266,5,FALSE)))</f>
        <v/>
      </c>
      <c r="O1101" s="94" t="str">
        <f>IF(K1101="","",IF(AND($J$12&lt;&gt;"ABC",N1101="3"),"BAC",IF(N1101="3","ABC",IF($J$12&lt;&gt;"ABC",IF($J$10="Standard",VLOOKUP(K1101,Info!$BE$4:$BF$481,2,FALSE),VLOOKUP(K1101,Info!$BI$4:$BJ$482,2,FALSE)),IF($J$10="Standard",VLOOKUP(K1101,Info!$AG$4:$AH$2994,2,FALSE),VLOOKUP(K1101,Info!$AK$4:$AL$2997,2,FALSE))))))</f>
        <v/>
      </c>
      <c r="P1101" s="94" t="str">
        <f>IF($L1101="None","",IF(ISERROR(VLOOKUP($L1101,Info!$B$4:$B$266,1,FALSE)),"",VLOOKUP($L1101,Info!$B$4:$L$266,3,FALSE)))</f>
        <v/>
      </c>
      <c r="Q1101" s="96" t="str">
        <f>IF($L1101="None","",IF(ISERROR(VLOOKUP($L1101,Info!$B$4:$B$266,1,FALSE)),"",VLOOKUP($L1101,Info!$B$4:$L$266,4,FALSE)))</f>
        <v/>
      </c>
      <c r="R1101" s="1"/>
      <c r="S1101" s="6" t="str">
        <f t="shared" si="82"/>
        <v/>
      </c>
      <c r="T1101" s="6" t="str">
        <f>IF($L1101="None","",IF(ISERROR(VLOOKUP($L1101,Info!$B$4:$B$266,1,FALSE)),"",VLOOKUP($L1101,Info!$B$4:$L$266,11,FALSE)))</f>
        <v/>
      </c>
      <c r="U1101" s="1"/>
      <c r="V1101" s="1"/>
      <c r="W1101" s="1"/>
      <c r="X1101" s="1" t="str">
        <f>IF($L1101="None","",IF(ISERROR(VLOOKUP($L1101,Info!$B$4:$B$266,1,FALSE)),"",IF(OR(W1101="Metallic Liquid Tight",W1101="Non-Metallic Liquid Tight",W1101="LSZH",W1101="Greenfield"),VLOOKUP($L1101,Info!$B$4:$L$266,7,FALSE),"N/A")))</f>
        <v/>
      </c>
      <c r="Y1101" s="1"/>
      <c r="Z1101" s="96" t="str">
        <f>IF($L1101="None","",IF(ISERROR(VLOOKUP($L1101,Info!$B$4:$B$266,1,FALSE)),"",VLOOKUP($L1101,Info!$B$4:$L$266,9,FALSE)))</f>
        <v/>
      </c>
      <c r="AA1101" s="96" t="str">
        <f>IF($L1101="None","",IF(ISERROR(VLOOKUP($L1101,Info!$B$4:$B$266,1,FALSE)),"",VLOOKUP($L1101,Info!$B$4:$L$266,8,FALSE)))</f>
        <v/>
      </c>
      <c r="AB1101" s="96" t="str">
        <f>IF($L1101="None","",IF(ISERROR(VLOOKUP($L1101,Info!$B$4:$B$266,1,FALSE)),"",VLOOKUP($L1101,Info!$B$4:$L$266,10,FALSE)))</f>
        <v/>
      </c>
      <c r="AC1101" s="1" t="str">
        <f>IF(W1101="SO Cable","Black,White",IF(O1101="","",IF(P1101="","",IF($J$12&lt;&gt;"ABC",IF(P1101&lt;="250",VLOOKUP(O1101,Info!$AZ$4:$BB$22,3,FALSE),VLOOKUP(O1101,Info!$AZ$23:$BB$39,3,FALSE)),IF(P1101&lt;="250",VLOOKUP(O1101,Info!$AO$4:$AQ$22,3,FALSE),VLOOKUP(O1101,Info!$AO$23:$AP$39,3,FALSE))))))</f>
        <v/>
      </c>
      <c r="AD1101" s="1"/>
      <c r="AE1101" s="1" t="str">
        <f>IF($L1101="None","",IF(ISERROR(VLOOKUP($L1101,Info!$B$4:$B$266,1,FALSE)),"",VLOOKUP($L1101,Info!$B$4:$L$266,4,FALSE)))</f>
        <v/>
      </c>
      <c r="AF1101" s="1" t="str">
        <f>IF($L1101="None","",IF(ISERROR(VLOOKUP($L1101,Info!$B$4:$B$266,1,FALSE)),"",VLOOKUP($L1101,Info!$B$4:$L$266,6,FALSE)))</f>
        <v/>
      </c>
      <c r="AG1101" s="1"/>
      <c r="AH1101" s="33" t="str" cm="1">
        <f t="array" ref="AH1101">IF(AND(L1101&lt;&gt;"",O1101&lt;&gt;"",R1101:S1101&lt;&gt;"",W1101:X1101&lt;&gt;"",Z1101:AA1101&lt;&gt;"",AC1101&lt;&gt;""),"Good","Bad")</f>
        <v>Bad</v>
      </c>
      <c r="AL1101" t="str" cm="1">
        <f t="array" ref="AL1101">IF(R1101&gt;0,_xlfn.IFS(COUNTIF($L$20:L1101,"&lt;&gt;")&lt;101,1,COUNTIF($L$20:L1101,"&lt;&gt;")&lt;201,2,COUNTIF($L$20:L1101,"&lt;&gt;")&lt;301,3,COUNTIF($L$20:L1101,"&lt;&gt;")&lt;401,4,COUNTIF($L$20:L1101,"&lt;&gt;")&lt;501,5,COUNTIF($L$20:L1101,"&lt;&gt;")&lt;601,6,COUNTIF($L$20:L1101,"&lt;&gt;")&lt;701,7,COUNTIF($L$20:L1101,"&lt;&gt;")&lt;801,8,COUNTIF($L$20:L1101,"&lt;&gt;")&lt;901,9,COUNTIF($L$20:L1101,"&lt;&gt;")&lt;1001,10,COUNTIF($L$20:L1101,"&lt;&gt;")&lt;1101,11,COUNTIF($L$20:L1101,"&lt;&gt;")&lt;1201,12,COUNTIF($L$20:L1101,"&lt;&gt;")&lt;1301,13,COUNTIF($L$20:L1101,"&lt;&gt;")&lt;1401,14,COUNTIF($L$20:L1101,"&lt;&gt;")&lt;1501,15,COUNTIF($L$20:L1101,"&lt;&gt;")&lt;1601,16,COUNTIF($L$20:L1101,"&lt;&gt;")&lt;1701,17,COUNTIF($L$20:L1101,"&lt;&gt;")&lt;1801,18,COUNTIF($L$20:L1101,"&lt;&gt;")&lt;1901,19,COUNTIF($L$20:L1101,"&lt;&gt;")&lt;2001,20,COUNTIF($L$20:L1101,"&lt;&gt;")&lt;2101,21,COUNTIF($L$20:L1101,"&lt;&gt;")&lt;2201,22,COUNTIF($L$20:L1101,"&lt;&gt;")&lt;2301,23,COUNTIF($L$20:L1101,"&lt;&gt;")&lt;2401,24,COUNTIF($L$20:L1101,"&lt;&gt;")&lt;2501,25,COUNTIF($L$20:L1101,"&lt;&gt;")&lt;2601,26,COUNTIF($L$20:L1101,"&lt;&gt;")&lt;2701,27,COUNTIF($L$20:L1101,"&lt;&gt;")&lt;2801,28,COUNTIF($L$20:L1101,"&lt;&gt;")&lt;2901,29,COUNTIF($L$20:L1101,"&lt;&gt;")&lt;3001,30),"")</f>
        <v/>
      </c>
      <c r="AM1101" t="str">
        <f t="shared" si="80"/>
        <v/>
      </c>
      <c r="AN1101" t="str">
        <f t="shared" si="84"/>
        <v/>
      </c>
      <c r="AP1101" t="str">
        <f t="shared" si="83"/>
        <v/>
      </c>
      <c r="AQ1101" t="str">
        <f>IF(AO1101="","",COUNTIFS(AM1101:$AM$3019,AO1101))</f>
        <v/>
      </c>
    </row>
    <row r="1102" spans="1:43" x14ac:dyDescent="0.25">
      <c r="A1102" s="6" t="str">
        <f>IF(COUNT($A$20:A1101)&lt;&gt;$B$4,IF(A1101="","",A1101+1),"")</f>
        <v/>
      </c>
      <c r="B1102" s="3"/>
      <c r="C1102" s="3"/>
      <c r="D1102" s="122"/>
      <c r="E1102" s="3"/>
      <c r="F1102" s="3"/>
      <c r="G1102" s="3"/>
      <c r="H1102" s="3"/>
      <c r="I1102" s="120"/>
      <c r="J1102" s="3"/>
      <c r="K1102" s="95" t="str" cm="1">
        <f t="array" ref="K1102">IF(OR($J$14 = "A",$J$14 = "B",$J$14 = "C"),IF(I1102="","",IF(LEN(I1102)&gt;2,_xlfn.IFS(ISNUMBER(SEARCH("_",I1102)),I1102,ISNUMBER(SEARCH(", ",I1102)),SUBSTITUTE(I1102,", ","_"),ISNUMBER(SEARCH("/ ",I1102)),SUBSTITUTE(I1102,"/ ","_"),ISNUMBER(SEARCH(",",I1102)),SUBSTITUTE(I1102,",","_"),ISNUMBER(SEARCH("/",I1102)),SUBSTITUTE(I1102,"/","_"),ISNUMBER(SEARCH("",I1102)),I1102),I1102)),IF(OR($J$14 = "J",$J$14 = "K"),"",IF(D1102="","",IF(LEN(D1102)&gt;2,_xlfn.IFS(ISNUMBER(SEARCH("_",D1102)),D1102,ISNUMBER(SEARCH(", ",D1102)),SUBSTITUTE(D1102,", ","_"),ISNUMBER(SEARCH("/ ",D1102)),SUBSTITUTE(D1102,"/ ","_"),ISNUMBER(SEARCH(",",D1102)),SUBSTITUTE(D1102,",","_"),ISNUMBER(SEARCH("/",D1102)),SUBSTITUTE(D1102,"/","_"),ISNUMBER(SEARCH("",D1102)),D1102),D1102))))</f>
        <v/>
      </c>
      <c r="L1102" s="1"/>
      <c r="M1102" s="1" t="str">
        <f t="shared" si="81"/>
        <v/>
      </c>
      <c r="N1102" s="94" t="str">
        <f>IF($L1102="None","",IF(ISERROR(VLOOKUP($L1102,Info!$B$4:$B$266,1,FALSE)),"",VLOOKUP($L1102,Info!$B$4:$L$266,5,FALSE)))</f>
        <v/>
      </c>
      <c r="O1102" s="94" t="str">
        <f>IF(K1102="","",IF(AND($J$12&lt;&gt;"ABC",N1102="3"),"BAC",IF(N1102="3","ABC",IF($J$12&lt;&gt;"ABC",IF($J$10="Standard",VLOOKUP(K1102,Info!$BE$4:$BF$481,2,FALSE),VLOOKUP(K1102,Info!$BI$4:$BJ$482,2,FALSE)),IF($J$10="Standard",VLOOKUP(K1102,Info!$AG$4:$AH$2994,2,FALSE),VLOOKUP(K1102,Info!$AK$4:$AL$2997,2,FALSE))))))</f>
        <v/>
      </c>
      <c r="P1102" s="94" t="str">
        <f>IF($L1102="None","",IF(ISERROR(VLOOKUP($L1102,Info!$B$4:$B$266,1,FALSE)),"",VLOOKUP($L1102,Info!$B$4:$L$266,3,FALSE)))</f>
        <v/>
      </c>
      <c r="Q1102" s="96" t="str">
        <f>IF($L1102="None","",IF(ISERROR(VLOOKUP($L1102,Info!$B$4:$B$266,1,FALSE)),"",VLOOKUP($L1102,Info!$B$4:$L$266,4,FALSE)))</f>
        <v/>
      </c>
      <c r="R1102" s="1"/>
      <c r="S1102" s="6" t="str">
        <f t="shared" si="82"/>
        <v/>
      </c>
      <c r="T1102" s="6" t="str">
        <f>IF($L1102="None","",IF(ISERROR(VLOOKUP($L1102,Info!$B$4:$B$266,1,FALSE)),"",VLOOKUP($L1102,Info!$B$4:$L$266,11,FALSE)))</f>
        <v/>
      </c>
      <c r="U1102" s="1"/>
      <c r="V1102" s="1"/>
      <c r="W1102" s="1"/>
      <c r="X1102" s="1" t="str">
        <f>IF($L1102="None","",IF(ISERROR(VLOOKUP($L1102,Info!$B$4:$B$266,1,FALSE)),"",IF(OR(W1102="Metallic Liquid Tight",W1102="Non-Metallic Liquid Tight",W1102="LSZH",W1102="Greenfield"),VLOOKUP($L1102,Info!$B$4:$L$266,7,FALSE),"N/A")))</f>
        <v/>
      </c>
      <c r="Y1102" s="1"/>
      <c r="Z1102" s="96" t="str">
        <f>IF($L1102="None","",IF(ISERROR(VLOOKUP($L1102,Info!$B$4:$B$266,1,FALSE)),"",VLOOKUP($L1102,Info!$B$4:$L$266,9,FALSE)))</f>
        <v/>
      </c>
      <c r="AA1102" s="96" t="str">
        <f>IF($L1102="None","",IF(ISERROR(VLOOKUP($L1102,Info!$B$4:$B$266,1,FALSE)),"",VLOOKUP($L1102,Info!$B$4:$L$266,8,FALSE)))</f>
        <v/>
      </c>
      <c r="AB1102" s="96" t="str">
        <f>IF($L1102="None","",IF(ISERROR(VLOOKUP($L1102,Info!$B$4:$B$266,1,FALSE)),"",VLOOKUP($L1102,Info!$B$4:$L$266,10,FALSE)))</f>
        <v/>
      </c>
      <c r="AC1102" s="1" t="str">
        <f>IF(W1102="SO Cable","Black,White",IF(O1102="","",IF(P1102="","",IF($J$12&lt;&gt;"ABC",IF(P1102&lt;="250",VLOOKUP(O1102,Info!$AZ$4:$BB$22,3,FALSE),VLOOKUP(O1102,Info!$AZ$23:$BB$39,3,FALSE)),IF(P1102&lt;="250",VLOOKUP(O1102,Info!$AO$4:$AQ$22,3,FALSE),VLOOKUP(O1102,Info!$AO$23:$AP$39,3,FALSE))))))</f>
        <v/>
      </c>
      <c r="AD1102" s="1"/>
      <c r="AE1102" s="1" t="str">
        <f>IF($L1102="None","",IF(ISERROR(VLOOKUP($L1102,Info!$B$4:$B$266,1,FALSE)),"",VLOOKUP($L1102,Info!$B$4:$L$266,4,FALSE)))</f>
        <v/>
      </c>
      <c r="AF1102" s="1" t="str">
        <f>IF($L1102="None","",IF(ISERROR(VLOOKUP($L1102,Info!$B$4:$B$266,1,FALSE)),"",VLOOKUP($L1102,Info!$B$4:$L$266,6,FALSE)))</f>
        <v/>
      </c>
      <c r="AG1102" s="1"/>
      <c r="AH1102" s="33" t="str" cm="1">
        <f t="array" ref="AH1102">IF(AND(L1102&lt;&gt;"",O1102&lt;&gt;"",R1102:S1102&lt;&gt;"",W1102:X1102&lt;&gt;"",Z1102:AA1102&lt;&gt;"",AC1102&lt;&gt;""),"Good","Bad")</f>
        <v>Bad</v>
      </c>
      <c r="AL1102" t="str" cm="1">
        <f t="array" ref="AL1102">IF(R1102&gt;0,_xlfn.IFS(COUNTIF($L$20:L1102,"&lt;&gt;")&lt;101,1,COUNTIF($L$20:L1102,"&lt;&gt;")&lt;201,2,COUNTIF($L$20:L1102,"&lt;&gt;")&lt;301,3,COUNTIF($L$20:L1102,"&lt;&gt;")&lt;401,4,COUNTIF($L$20:L1102,"&lt;&gt;")&lt;501,5,COUNTIF($L$20:L1102,"&lt;&gt;")&lt;601,6,COUNTIF($L$20:L1102,"&lt;&gt;")&lt;701,7,COUNTIF($L$20:L1102,"&lt;&gt;")&lt;801,8,COUNTIF($L$20:L1102,"&lt;&gt;")&lt;901,9,COUNTIF($L$20:L1102,"&lt;&gt;")&lt;1001,10,COUNTIF($L$20:L1102,"&lt;&gt;")&lt;1101,11,COUNTIF($L$20:L1102,"&lt;&gt;")&lt;1201,12,COUNTIF($L$20:L1102,"&lt;&gt;")&lt;1301,13,COUNTIF($L$20:L1102,"&lt;&gt;")&lt;1401,14,COUNTIF($L$20:L1102,"&lt;&gt;")&lt;1501,15,COUNTIF($L$20:L1102,"&lt;&gt;")&lt;1601,16,COUNTIF($L$20:L1102,"&lt;&gt;")&lt;1701,17,COUNTIF($L$20:L1102,"&lt;&gt;")&lt;1801,18,COUNTIF($L$20:L1102,"&lt;&gt;")&lt;1901,19,COUNTIF($L$20:L1102,"&lt;&gt;")&lt;2001,20,COUNTIF($L$20:L1102,"&lt;&gt;")&lt;2101,21,COUNTIF($L$20:L1102,"&lt;&gt;")&lt;2201,22,COUNTIF($L$20:L1102,"&lt;&gt;")&lt;2301,23,COUNTIF($L$20:L1102,"&lt;&gt;")&lt;2401,24,COUNTIF($L$20:L1102,"&lt;&gt;")&lt;2501,25,COUNTIF($L$20:L1102,"&lt;&gt;")&lt;2601,26,COUNTIF($L$20:L1102,"&lt;&gt;")&lt;2701,27,COUNTIF($L$20:L1102,"&lt;&gt;")&lt;2801,28,COUNTIF($L$20:L1102,"&lt;&gt;")&lt;2901,29,COUNTIF($L$20:L1102,"&lt;&gt;")&lt;3001,30),"")</f>
        <v/>
      </c>
      <c r="AM1102" t="str">
        <f t="shared" si="80"/>
        <v/>
      </c>
      <c r="AN1102" t="str">
        <f t="shared" si="84"/>
        <v/>
      </c>
      <c r="AP1102" t="str">
        <f t="shared" si="83"/>
        <v/>
      </c>
      <c r="AQ1102" t="str">
        <f>IF(AO1102="","",COUNTIFS(AM1102:$AM$3019,AO1102))</f>
        <v/>
      </c>
    </row>
    <row r="1103" spans="1:43" x14ac:dyDescent="0.25">
      <c r="A1103" s="6" t="str">
        <f>IF(COUNT($A$20:A1102)&lt;&gt;$B$4,IF(A1102="","",A1102+1),"")</f>
        <v/>
      </c>
      <c r="B1103" s="3"/>
      <c r="C1103" s="3"/>
      <c r="D1103" s="122"/>
      <c r="E1103" s="3"/>
      <c r="F1103" s="3"/>
      <c r="G1103" s="3"/>
      <c r="H1103" s="3"/>
      <c r="I1103" s="120"/>
      <c r="J1103" s="3"/>
      <c r="K1103" s="95" t="str" cm="1">
        <f t="array" ref="K1103">IF(OR($J$14 = "A",$J$14 = "B",$J$14 = "C"),IF(I1103="","",IF(LEN(I1103)&gt;2,_xlfn.IFS(ISNUMBER(SEARCH("_",I1103)),I1103,ISNUMBER(SEARCH(", ",I1103)),SUBSTITUTE(I1103,", ","_"),ISNUMBER(SEARCH("/ ",I1103)),SUBSTITUTE(I1103,"/ ","_"),ISNUMBER(SEARCH(",",I1103)),SUBSTITUTE(I1103,",","_"),ISNUMBER(SEARCH("/",I1103)),SUBSTITUTE(I1103,"/","_"),ISNUMBER(SEARCH("",I1103)),I1103),I1103)),IF(OR($J$14 = "J",$J$14 = "K"),"",IF(D1103="","",IF(LEN(D1103)&gt;2,_xlfn.IFS(ISNUMBER(SEARCH("_",D1103)),D1103,ISNUMBER(SEARCH(", ",D1103)),SUBSTITUTE(D1103,", ","_"),ISNUMBER(SEARCH("/ ",D1103)),SUBSTITUTE(D1103,"/ ","_"),ISNUMBER(SEARCH(",",D1103)),SUBSTITUTE(D1103,",","_"),ISNUMBER(SEARCH("/",D1103)),SUBSTITUTE(D1103,"/","_"),ISNUMBER(SEARCH("",D1103)),D1103),D1103))))</f>
        <v/>
      </c>
      <c r="L1103" s="1"/>
      <c r="M1103" s="1" t="str">
        <f t="shared" si="81"/>
        <v/>
      </c>
      <c r="N1103" s="94" t="str">
        <f>IF($L1103="None","",IF(ISERROR(VLOOKUP($L1103,Info!$B$4:$B$266,1,FALSE)),"",VLOOKUP($L1103,Info!$B$4:$L$266,5,FALSE)))</f>
        <v/>
      </c>
      <c r="O1103" s="94" t="str">
        <f>IF(K1103="","",IF(AND($J$12&lt;&gt;"ABC",N1103="3"),"BAC",IF(N1103="3","ABC",IF($J$12&lt;&gt;"ABC",IF($J$10="Standard",VLOOKUP(K1103,Info!$BE$4:$BF$481,2,FALSE),VLOOKUP(K1103,Info!$BI$4:$BJ$482,2,FALSE)),IF($J$10="Standard",VLOOKUP(K1103,Info!$AG$4:$AH$2994,2,FALSE),VLOOKUP(K1103,Info!$AK$4:$AL$2997,2,FALSE))))))</f>
        <v/>
      </c>
      <c r="P1103" s="94" t="str">
        <f>IF($L1103="None","",IF(ISERROR(VLOOKUP($L1103,Info!$B$4:$B$266,1,FALSE)),"",VLOOKUP($L1103,Info!$B$4:$L$266,3,FALSE)))</f>
        <v/>
      </c>
      <c r="Q1103" s="96" t="str">
        <f>IF($L1103="None","",IF(ISERROR(VLOOKUP($L1103,Info!$B$4:$B$266,1,FALSE)),"",VLOOKUP($L1103,Info!$B$4:$L$266,4,FALSE)))</f>
        <v/>
      </c>
      <c r="R1103" s="1"/>
      <c r="S1103" s="6" t="str">
        <f t="shared" si="82"/>
        <v/>
      </c>
      <c r="T1103" s="6" t="str">
        <f>IF($L1103="None","",IF(ISERROR(VLOOKUP($L1103,Info!$B$4:$B$266,1,FALSE)),"",VLOOKUP($L1103,Info!$B$4:$L$266,11,FALSE)))</f>
        <v/>
      </c>
      <c r="U1103" s="1"/>
      <c r="V1103" s="1"/>
      <c r="W1103" s="1"/>
      <c r="X1103" s="1" t="str">
        <f>IF($L1103="None","",IF(ISERROR(VLOOKUP($L1103,Info!$B$4:$B$266,1,FALSE)),"",IF(OR(W1103="Metallic Liquid Tight",W1103="Non-Metallic Liquid Tight",W1103="LSZH",W1103="Greenfield"),VLOOKUP($L1103,Info!$B$4:$L$266,7,FALSE),"N/A")))</f>
        <v/>
      </c>
      <c r="Y1103" s="1"/>
      <c r="Z1103" s="96" t="str">
        <f>IF($L1103="None","",IF(ISERROR(VLOOKUP($L1103,Info!$B$4:$B$266,1,FALSE)),"",VLOOKUP($L1103,Info!$B$4:$L$266,9,FALSE)))</f>
        <v/>
      </c>
      <c r="AA1103" s="96" t="str">
        <f>IF($L1103="None","",IF(ISERROR(VLOOKUP($L1103,Info!$B$4:$B$266,1,FALSE)),"",VLOOKUP($L1103,Info!$B$4:$L$266,8,FALSE)))</f>
        <v/>
      </c>
      <c r="AB1103" s="96" t="str">
        <f>IF($L1103="None","",IF(ISERROR(VLOOKUP($L1103,Info!$B$4:$B$266,1,FALSE)),"",VLOOKUP($L1103,Info!$B$4:$L$266,10,FALSE)))</f>
        <v/>
      </c>
      <c r="AC1103" s="1" t="str">
        <f>IF(W1103="SO Cable","Black,White",IF(O1103="","",IF(P1103="","",IF($J$12&lt;&gt;"ABC",IF(P1103&lt;="250",VLOOKUP(O1103,Info!$AZ$4:$BB$22,3,FALSE),VLOOKUP(O1103,Info!$AZ$23:$BB$39,3,FALSE)),IF(P1103&lt;="250",VLOOKUP(O1103,Info!$AO$4:$AQ$22,3,FALSE),VLOOKUP(O1103,Info!$AO$23:$AP$39,3,FALSE))))))</f>
        <v/>
      </c>
      <c r="AD1103" s="1"/>
      <c r="AE1103" s="1" t="str">
        <f>IF($L1103="None","",IF(ISERROR(VLOOKUP($L1103,Info!$B$4:$B$266,1,FALSE)),"",VLOOKUP($L1103,Info!$B$4:$L$266,4,FALSE)))</f>
        <v/>
      </c>
      <c r="AF1103" s="1" t="str">
        <f>IF($L1103="None","",IF(ISERROR(VLOOKUP($L1103,Info!$B$4:$B$266,1,FALSE)),"",VLOOKUP($L1103,Info!$B$4:$L$266,6,FALSE)))</f>
        <v/>
      </c>
      <c r="AG1103" s="1"/>
      <c r="AH1103" s="33" t="str" cm="1">
        <f t="array" ref="AH1103">IF(AND(L1103&lt;&gt;"",O1103&lt;&gt;"",R1103:S1103&lt;&gt;"",W1103:X1103&lt;&gt;"",Z1103:AA1103&lt;&gt;"",AC1103&lt;&gt;""),"Good","Bad")</f>
        <v>Bad</v>
      </c>
      <c r="AL1103" t="str" cm="1">
        <f t="array" ref="AL1103">IF(R1103&gt;0,_xlfn.IFS(COUNTIF($L$20:L1103,"&lt;&gt;")&lt;101,1,COUNTIF($L$20:L1103,"&lt;&gt;")&lt;201,2,COUNTIF($L$20:L1103,"&lt;&gt;")&lt;301,3,COUNTIF($L$20:L1103,"&lt;&gt;")&lt;401,4,COUNTIF($L$20:L1103,"&lt;&gt;")&lt;501,5,COUNTIF($L$20:L1103,"&lt;&gt;")&lt;601,6,COUNTIF($L$20:L1103,"&lt;&gt;")&lt;701,7,COUNTIF($L$20:L1103,"&lt;&gt;")&lt;801,8,COUNTIF($L$20:L1103,"&lt;&gt;")&lt;901,9,COUNTIF($L$20:L1103,"&lt;&gt;")&lt;1001,10,COUNTIF($L$20:L1103,"&lt;&gt;")&lt;1101,11,COUNTIF($L$20:L1103,"&lt;&gt;")&lt;1201,12,COUNTIF($L$20:L1103,"&lt;&gt;")&lt;1301,13,COUNTIF($L$20:L1103,"&lt;&gt;")&lt;1401,14,COUNTIF($L$20:L1103,"&lt;&gt;")&lt;1501,15,COUNTIF($L$20:L1103,"&lt;&gt;")&lt;1601,16,COUNTIF($L$20:L1103,"&lt;&gt;")&lt;1701,17,COUNTIF($L$20:L1103,"&lt;&gt;")&lt;1801,18,COUNTIF($L$20:L1103,"&lt;&gt;")&lt;1901,19,COUNTIF($L$20:L1103,"&lt;&gt;")&lt;2001,20,COUNTIF($L$20:L1103,"&lt;&gt;")&lt;2101,21,COUNTIF($L$20:L1103,"&lt;&gt;")&lt;2201,22,COUNTIF($L$20:L1103,"&lt;&gt;")&lt;2301,23,COUNTIF($L$20:L1103,"&lt;&gt;")&lt;2401,24,COUNTIF($L$20:L1103,"&lt;&gt;")&lt;2501,25,COUNTIF($L$20:L1103,"&lt;&gt;")&lt;2601,26,COUNTIF($L$20:L1103,"&lt;&gt;")&lt;2701,27,COUNTIF($L$20:L1103,"&lt;&gt;")&lt;2801,28,COUNTIF($L$20:L1103,"&lt;&gt;")&lt;2901,29,COUNTIF($L$20:L1103,"&lt;&gt;")&lt;3001,30),"")</f>
        <v/>
      </c>
      <c r="AM1103" t="str">
        <f t="shared" si="80"/>
        <v/>
      </c>
      <c r="AN1103" t="str">
        <f t="shared" si="84"/>
        <v/>
      </c>
      <c r="AP1103" t="str">
        <f t="shared" si="83"/>
        <v/>
      </c>
      <c r="AQ1103" t="str">
        <f>IF(AO1103="","",COUNTIFS(AM1103:$AM$3019,AO1103))</f>
        <v/>
      </c>
    </row>
    <row r="1104" spans="1:43" x14ac:dyDescent="0.25">
      <c r="A1104" s="6" t="str">
        <f>IF(COUNT($A$20:A1103)&lt;&gt;$B$4,IF(A1103="","",A1103+1),"")</f>
        <v/>
      </c>
      <c r="B1104" s="3"/>
      <c r="C1104" s="3"/>
      <c r="D1104" s="122"/>
      <c r="E1104" s="3"/>
      <c r="F1104" s="3"/>
      <c r="G1104" s="3"/>
      <c r="H1104" s="3"/>
      <c r="I1104" s="120"/>
      <c r="J1104" s="3"/>
      <c r="K1104" s="95" t="str" cm="1">
        <f t="array" ref="K1104">IF(OR($J$14 = "A",$J$14 = "B",$J$14 = "C"),IF(I1104="","",IF(LEN(I1104)&gt;2,_xlfn.IFS(ISNUMBER(SEARCH("_",I1104)),I1104,ISNUMBER(SEARCH(", ",I1104)),SUBSTITUTE(I1104,", ","_"),ISNUMBER(SEARCH("/ ",I1104)),SUBSTITUTE(I1104,"/ ","_"),ISNUMBER(SEARCH(",",I1104)),SUBSTITUTE(I1104,",","_"),ISNUMBER(SEARCH("/",I1104)),SUBSTITUTE(I1104,"/","_"),ISNUMBER(SEARCH("",I1104)),I1104),I1104)),IF(OR($J$14 = "J",$J$14 = "K"),"",IF(D1104="","",IF(LEN(D1104)&gt;2,_xlfn.IFS(ISNUMBER(SEARCH("_",D1104)),D1104,ISNUMBER(SEARCH(", ",D1104)),SUBSTITUTE(D1104,", ","_"),ISNUMBER(SEARCH("/ ",D1104)),SUBSTITUTE(D1104,"/ ","_"),ISNUMBER(SEARCH(",",D1104)),SUBSTITUTE(D1104,",","_"),ISNUMBER(SEARCH("/",D1104)),SUBSTITUTE(D1104,"/","_"),ISNUMBER(SEARCH("",D1104)),D1104),D1104))))</f>
        <v/>
      </c>
      <c r="L1104" s="1"/>
      <c r="M1104" s="1" t="str">
        <f t="shared" si="81"/>
        <v/>
      </c>
      <c r="N1104" s="94" t="str">
        <f>IF($L1104="None","",IF(ISERROR(VLOOKUP($L1104,Info!$B$4:$B$266,1,FALSE)),"",VLOOKUP($L1104,Info!$B$4:$L$266,5,FALSE)))</f>
        <v/>
      </c>
      <c r="O1104" s="94" t="str">
        <f>IF(K1104="","",IF(AND($J$12&lt;&gt;"ABC",N1104="3"),"BAC",IF(N1104="3","ABC",IF($J$12&lt;&gt;"ABC",IF($J$10="Standard",VLOOKUP(K1104,Info!$BE$4:$BF$481,2,FALSE),VLOOKUP(K1104,Info!$BI$4:$BJ$482,2,FALSE)),IF($J$10="Standard",VLOOKUP(K1104,Info!$AG$4:$AH$2994,2,FALSE),VLOOKUP(K1104,Info!$AK$4:$AL$2997,2,FALSE))))))</f>
        <v/>
      </c>
      <c r="P1104" s="94" t="str">
        <f>IF($L1104="None","",IF(ISERROR(VLOOKUP($L1104,Info!$B$4:$B$266,1,FALSE)),"",VLOOKUP($L1104,Info!$B$4:$L$266,3,FALSE)))</f>
        <v/>
      </c>
      <c r="Q1104" s="96" t="str">
        <f>IF($L1104="None","",IF(ISERROR(VLOOKUP($L1104,Info!$B$4:$B$266,1,FALSE)),"",VLOOKUP($L1104,Info!$B$4:$L$266,4,FALSE)))</f>
        <v/>
      </c>
      <c r="R1104" s="1"/>
      <c r="S1104" s="6" t="str">
        <f t="shared" si="82"/>
        <v/>
      </c>
      <c r="T1104" s="6" t="str">
        <f>IF($L1104="None","",IF(ISERROR(VLOOKUP($L1104,Info!$B$4:$B$266,1,FALSE)),"",VLOOKUP($L1104,Info!$B$4:$L$266,11,FALSE)))</f>
        <v/>
      </c>
      <c r="U1104" s="1"/>
      <c r="V1104" s="1"/>
      <c r="W1104" s="1"/>
      <c r="X1104" s="1" t="str">
        <f>IF($L1104="None","",IF(ISERROR(VLOOKUP($L1104,Info!$B$4:$B$266,1,FALSE)),"",IF(OR(W1104="Metallic Liquid Tight",W1104="Non-Metallic Liquid Tight",W1104="LSZH",W1104="Greenfield"),VLOOKUP($L1104,Info!$B$4:$L$266,7,FALSE),"N/A")))</f>
        <v/>
      </c>
      <c r="Y1104" s="1"/>
      <c r="Z1104" s="96" t="str">
        <f>IF($L1104="None","",IF(ISERROR(VLOOKUP($L1104,Info!$B$4:$B$266,1,FALSE)),"",VLOOKUP($L1104,Info!$B$4:$L$266,9,FALSE)))</f>
        <v/>
      </c>
      <c r="AA1104" s="96" t="str">
        <f>IF($L1104="None","",IF(ISERROR(VLOOKUP($L1104,Info!$B$4:$B$266,1,FALSE)),"",VLOOKUP($L1104,Info!$B$4:$L$266,8,FALSE)))</f>
        <v/>
      </c>
      <c r="AB1104" s="96" t="str">
        <f>IF($L1104="None","",IF(ISERROR(VLOOKUP($L1104,Info!$B$4:$B$266,1,FALSE)),"",VLOOKUP($L1104,Info!$B$4:$L$266,10,FALSE)))</f>
        <v/>
      </c>
      <c r="AC1104" s="1" t="str">
        <f>IF(W1104="SO Cable","Black,White",IF(O1104="","",IF(P1104="","",IF($J$12&lt;&gt;"ABC",IF(P1104&lt;="250",VLOOKUP(O1104,Info!$AZ$4:$BB$22,3,FALSE),VLOOKUP(O1104,Info!$AZ$23:$BB$39,3,FALSE)),IF(P1104&lt;="250",VLOOKUP(O1104,Info!$AO$4:$AQ$22,3,FALSE),VLOOKUP(O1104,Info!$AO$23:$AP$39,3,FALSE))))))</f>
        <v/>
      </c>
      <c r="AD1104" s="1"/>
      <c r="AE1104" s="1" t="str">
        <f>IF($L1104="None","",IF(ISERROR(VLOOKUP($L1104,Info!$B$4:$B$266,1,FALSE)),"",VLOOKUP($L1104,Info!$B$4:$L$266,4,FALSE)))</f>
        <v/>
      </c>
      <c r="AF1104" s="1" t="str">
        <f>IF($L1104="None","",IF(ISERROR(VLOOKUP($L1104,Info!$B$4:$B$266,1,FALSE)),"",VLOOKUP($L1104,Info!$B$4:$L$266,6,FALSE)))</f>
        <v/>
      </c>
      <c r="AG1104" s="1"/>
      <c r="AH1104" s="33" t="str" cm="1">
        <f t="array" ref="AH1104">IF(AND(L1104&lt;&gt;"",O1104&lt;&gt;"",R1104:S1104&lt;&gt;"",W1104:X1104&lt;&gt;"",Z1104:AA1104&lt;&gt;"",AC1104&lt;&gt;""),"Good","Bad")</f>
        <v>Bad</v>
      </c>
      <c r="AL1104" t="str" cm="1">
        <f t="array" ref="AL1104">IF(R1104&gt;0,_xlfn.IFS(COUNTIF($L$20:L1104,"&lt;&gt;")&lt;101,1,COUNTIF($L$20:L1104,"&lt;&gt;")&lt;201,2,COUNTIF($L$20:L1104,"&lt;&gt;")&lt;301,3,COUNTIF($L$20:L1104,"&lt;&gt;")&lt;401,4,COUNTIF($L$20:L1104,"&lt;&gt;")&lt;501,5,COUNTIF($L$20:L1104,"&lt;&gt;")&lt;601,6,COUNTIF($L$20:L1104,"&lt;&gt;")&lt;701,7,COUNTIF($L$20:L1104,"&lt;&gt;")&lt;801,8,COUNTIF($L$20:L1104,"&lt;&gt;")&lt;901,9,COUNTIF($L$20:L1104,"&lt;&gt;")&lt;1001,10,COUNTIF($L$20:L1104,"&lt;&gt;")&lt;1101,11,COUNTIF($L$20:L1104,"&lt;&gt;")&lt;1201,12,COUNTIF($L$20:L1104,"&lt;&gt;")&lt;1301,13,COUNTIF($L$20:L1104,"&lt;&gt;")&lt;1401,14,COUNTIF($L$20:L1104,"&lt;&gt;")&lt;1501,15,COUNTIF($L$20:L1104,"&lt;&gt;")&lt;1601,16,COUNTIF($L$20:L1104,"&lt;&gt;")&lt;1701,17,COUNTIF($L$20:L1104,"&lt;&gt;")&lt;1801,18,COUNTIF($L$20:L1104,"&lt;&gt;")&lt;1901,19,COUNTIF($L$20:L1104,"&lt;&gt;")&lt;2001,20,COUNTIF($L$20:L1104,"&lt;&gt;")&lt;2101,21,COUNTIF($L$20:L1104,"&lt;&gt;")&lt;2201,22,COUNTIF($L$20:L1104,"&lt;&gt;")&lt;2301,23,COUNTIF($L$20:L1104,"&lt;&gt;")&lt;2401,24,COUNTIF($L$20:L1104,"&lt;&gt;")&lt;2501,25,COUNTIF($L$20:L1104,"&lt;&gt;")&lt;2601,26,COUNTIF($L$20:L1104,"&lt;&gt;")&lt;2701,27,COUNTIF($L$20:L1104,"&lt;&gt;")&lt;2801,28,COUNTIF($L$20:L1104,"&lt;&gt;")&lt;2901,29,COUNTIF($L$20:L1104,"&lt;&gt;")&lt;3001,30),"")</f>
        <v/>
      </c>
      <c r="AM1104" t="str">
        <f t="shared" si="80"/>
        <v/>
      </c>
      <c r="AN1104" t="str">
        <f t="shared" si="84"/>
        <v/>
      </c>
      <c r="AP1104" t="str">
        <f t="shared" si="83"/>
        <v/>
      </c>
      <c r="AQ1104" t="str">
        <f>IF(AO1104="","",COUNTIFS(AM1104:$AM$3019,AO1104))</f>
        <v/>
      </c>
    </row>
    <row r="1105" spans="1:43" x14ac:dyDescent="0.25">
      <c r="A1105" s="6" t="str">
        <f>IF(COUNT($A$20:A1104)&lt;&gt;$B$4,IF(A1104="","",A1104+1),"")</f>
        <v/>
      </c>
      <c r="B1105" s="3"/>
      <c r="C1105" s="3"/>
      <c r="D1105" s="122"/>
      <c r="E1105" s="3"/>
      <c r="F1105" s="3"/>
      <c r="G1105" s="3"/>
      <c r="H1105" s="3"/>
      <c r="I1105" s="120"/>
      <c r="J1105" s="3"/>
      <c r="K1105" s="95" t="str" cm="1">
        <f t="array" ref="K1105">IF(OR($J$14 = "A",$J$14 = "B",$J$14 = "C"),IF(I1105="","",IF(LEN(I1105)&gt;2,_xlfn.IFS(ISNUMBER(SEARCH("_",I1105)),I1105,ISNUMBER(SEARCH(", ",I1105)),SUBSTITUTE(I1105,", ","_"),ISNUMBER(SEARCH("/ ",I1105)),SUBSTITUTE(I1105,"/ ","_"),ISNUMBER(SEARCH(",",I1105)),SUBSTITUTE(I1105,",","_"),ISNUMBER(SEARCH("/",I1105)),SUBSTITUTE(I1105,"/","_"),ISNUMBER(SEARCH("",I1105)),I1105),I1105)),IF(OR($J$14 = "J",$J$14 = "K"),"",IF(D1105="","",IF(LEN(D1105)&gt;2,_xlfn.IFS(ISNUMBER(SEARCH("_",D1105)),D1105,ISNUMBER(SEARCH(", ",D1105)),SUBSTITUTE(D1105,", ","_"),ISNUMBER(SEARCH("/ ",D1105)),SUBSTITUTE(D1105,"/ ","_"),ISNUMBER(SEARCH(",",D1105)),SUBSTITUTE(D1105,",","_"),ISNUMBER(SEARCH("/",D1105)),SUBSTITUTE(D1105,"/","_"),ISNUMBER(SEARCH("",D1105)),D1105),D1105))))</f>
        <v/>
      </c>
      <c r="L1105" s="1"/>
      <c r="M1105" s="1" t="str">
        <f t="shared" si="81"/>
        <v/>
      </c>
      <c r="N1105" s="94" t="str">
        <f>IF($L1105="None","",IF(ISERROR(VLOOKUP($L1105,Info!$B$4:$B$266,1,FALSE)),"",VLOOKUP($L1105,Info!$B$4:$L$266,5,FALSE)))</f>
        <v/>
      </c>
      <c r="O1105" s="94" t="str">
        <f>IF(K1105="","",IF(AND($J$12&lt;&gt;"ABC",N1105="3"),"BAC",IF(N1105="3","ABC",IF($J$12&lt;&gt;"ABC",IF($J$10="Standard",VLOOKUP(K1105,Info!$BE$4:$BF$481,2,FALSE),VLOOKUP(K1105,Info!$BI$4:$BJ$482,2,FALSE)),IF($J$10="Standard",VLOOKUP(K1105,Info!$AG$4:$AH$2994,2,FALSE),VLOOKUP(K1105,Info!$AK$4:$AL$2997,2,FALSE))))))</f>
        <v/>
      </c>
      <c r="P1105" s="94" t="str">
        <f>IF($L1105="None","",IF(ISERROR(VLOOKUP($L1105,Info!$B$4:$B$266,1,FALSE)),"",VLOOKUP($L1105,Info!$B$4:$L$266,3,FALSE)))</f>
        <v/>
      </c>
      <c r="Q1105" s="96" t="str">
        <f>IF($L1105="None","",IF(ISERROR(VLOOKUP($L1105,Info!$B$4:$B$266,1,FALSE)),"",VLOOKUP($L1105,Info!$B$4:$L$266,4,FALSE)))</f>
        <v/>
      </c>
      <c r="R1105" s="1"/>
      <c r="S1105" s="6" t="str">
        <f t="shared" si="82"/>
        <v/>
      </c>
      <c r="T1105" s="6" t="str">
        <f>IF($L1105="None","",IF(ISERROR(VLOOKUP($L1105,Info!$B$4:$B$266,1,FALSE)),"",VLOOKUP($L1105,Info!$B$4:$L$266,11,FALSE)))</f>
        <v/>
      </c>
      <c r="U1105" s="1"/>
      <c r="V1105" s="1"/>
      <c r="W1105" s="1"/>
      <c r="X1105" s="1" t="str">
        <f>IF($L1105="None","",IF(ISERROR(VLOOKUP($L1105,Info!$B$4:$B$266,1,FALSE)),"",IF(OR(W1105="Metallic Liquid Tight",W1105="Non-Metallic Liquid Tight",W1105="LSZH",W1105="Greenfield"),VLOOKUP($L1105,Info!$B$4:$L$266,7,FALSE),"N/A")))</f>
        <v/>
      </c>
      <c r="Y1105" s="1"/>
      <c r="Z1105" s="96" t="str">
        <f>IF($L1105="None","",IF(ISERROR(VLOOKUP($L1105,Info!$B$4:$B$266,1,FALSE)),"",VLOOKUP($L1105,Info!$B$4:$L$266,9,FALSE)))</f>
        <v/>
      </c>
      <c r="AA1105" s="96" t="str">
        <f>IF($L1105="None","",IF(ISERROR(VLOOKUP($L1105,Info!$B$4:$B$266,1,FALSE)),"",VLOOKUP($L1105,Info!$B$4:$L$266,8,FALSE)))</f>
        <v/>
      </c>
      <c r="AB1105" s="96" t="str">
        <f>IF($L1105="None","",IF(ISERROR(VLOOKUP($L1105,Info!$B$4:$B$266,1,FALSE)),"",VLOOKUP($L1105,Info!$B$4:$L$266,10,FALSE)))</f>
        <v/>
      </c>
      <c r="AC1105" s="1" t="str">
        <f>IF(W1105="SO Cable","Black,White",IF(O1105="","",IF(P1105="","",IF($J$12&lt;&gt;"ABC",IF(P1105&lt;="250",VLOOKUP(O1105,Info!$AZ$4:$BB$22,3,FALSE),VLOOKUP(O1105,Info!$AZ$23:$BB$39,3,FALSE)),IF(P1105&lt;="250",VLOOKUP(O1105,Info!$AO$4:$AQ$22,3,FALSE),VLOOKUP(O1105,Info!$AO$23:$AP$39,3,FALSE))))))</f>
        <v/>
      </c>
      <c r="AD1105" s="1"/>
      <c r="AE1105" s="1" t="str">
        <f>IF($L1105="None","",IF(ISERROR(VLOOKUP($L1105,Info!$B$4:$B$266,1,FALSE)),"",VLOOKUP($L1105,Info!$B$4:$L$266,4,FALSE)))</f>
        <v/>
      </c>
      <c r="AF1105" s="1" t="str">
        <f>IF($L1105="None","",IF(ISERROR(VLOOKUP($L1105,Info!$B$4:$B$266,1,FALSE)),"",VLOOKUP($L1105,Info!$B$4:$L$266,6,FALSE)))</f>
        <v/>
      </c>
      <c r="AG1105" s="1"/>
      <c r="AH1105" s="33" t="str" cm="1">
        <f t="array" ref="AH1105">IF(AND(L1105&lt;&gt;"",O1105&lt;&gt;"",R1105:S1105&lt;&gt;"",W1105:X1105&lt;&gt;"",Z1105:AA1105&lt;&gt;"",AC1105&lt;&gt;""),"Good","Bad")</f>
        <v>Bad</v>
      </c>
      <c r="AL1105" t="str" cm="1">
        <f t="array" ref="AL1105">IF(R1105&gt;0,_xlfn.IFS(COUNTIF($L$20:L1105,"&lt;&gt;")&lt;101,1,COUNTIF($L$20:L1105,"&lt;&gt;")&lt;201,2,COUNTIF($L$20:L1105,"&lt;&gt;")&lt;301,3,COUNTIF($L$20:L1105,"&lt;&gt;")&lt;401,4,COUNTIF($L$20:L1105,"&lt;&gt;")&lt;501,5,COUNTIF($L$20:L1105,"&lt;&gt;")&lt;601,6,COUNTIF($L$20:L1105,"&lt;&gt;")&lt;701,7,COUNTIF($L$20:L1105,"&lt;&gt;")&lt;801,8,COUNTIF($L$20:L1105,"&lt;&gt;")&lt;901,9,COUNTIF($L$20:L1105,"&lt;&gt;")&lt;1001,10,COUNTIF($L$20:L1105,"&lt;&gt;")&lt;1101,11,COUNTIF($L$20:L1105,"&lt;&gt;")&lt;1201,12,COUNTIF($L$20:L1105,"&lt;&gt;")&lt;1301,13,COUNTIF($L$20:L1105,"&lt;&gt;")&lt;1401,14,COUNTIF($L$20:L1105,"&lt;&gt;")&lt;1501,15,COUNTIF($L$20:L1105,"&lt;&gt;")&lt;1601,16,COUNTIF($L$20:L1105,"&lt;&gt;")&lt;1701,17,COUNTIF($L$20:L1105,"&lt;&gt;")&lt;1801,18,COUNTIF($L$20:L1105,"&lt;&gt;")&lt;1901,19,COUNTIF($L$20:L1105,"&lt;&gt;")&lt;2001,20,COUNTIF($L$20:L1105,"&lt;&gt;")&lt;2101,21,COUNTIF($L$20:L1105,"&lt;&gt;")&lt;2201,22,COUNTIF($L$20:L1105,"&lt;&gt;")&lt;2301,23,COUNTIF($L$20:L1105,"&lt;&gt;")&lt;2401,24,COUNTIF($L$20:L1105,"&lt;&gt;")&lt;2501,25,COUNTIF($L$20:L1105,"&lt;&gt;")&lt;2601,26,COUNTIF($L$20:L1105,"&lt;&gt;")&lt;2701,27,COUNTIF($L$20:L1105,"&lt;&gt;")&lt;2801,28,COUNTIF($L$20:L1105,"&lt;&gt;")&lt;2901,29,COUNTIF($L$20:L1105,"&lt;&gt;")&lt;3001,30),"")</f>
        <v/>
      </c>
      <c r="AM1105" t="str">
        <f t="shared" si="80"/>
        <v/>
      </c>
      <c r="AN1105" t="str">
        <f t="shared" si="84"/>
        <v/>
      </c>
      <c r="AP1105" t="str">
        <f t="shared" si="83"/>
        <v/>
      </c>
      <c r="AQ1105" t="str">
        <f>IF(AO1105="","",COUNTIFS(AM1105:$AM$3019,AO1105))</f>
        <v/>
      </c>
    </row>
    <row r="1106" spans="1:43" x14ac:dyDescent="0.25">
      <c r="A1106" s="6" t="str">
        <f>IF(COUNT($A$20:A1105)&lt;&gt;$B$4,IF(A1105="","",A1105+1),"")</f>
        <v/>
      </c>
      <c r="B1106" s="3"/>
      <c r="C1106" s="3"/>
      <c r="D1106" s="122"/>
      <c r="E1106" s="3"/>
      <c r="F1106" s="3"/>
      <c r="G1106" s="3"/>
      <c r="H1106" s="3"/>
      <c r="I1106" s="120"/>
      <c r="J1106" s="3"/>
      <c r="K1106" s="95" t="str" cm="1">
        <f t="array" ref="K1106">IF(OR($J$14 = "A",$J$14 = "B",$J$14 = "C"),IF(I1106="","",IF(LEN(I1106)&gt;2,_xlfn.IFS(ISNUMBER(SEARCH("_",I1106)),I1106,ISNUMBER(SEARCH(", ",I1106)),SUBSTITUTE(I1106,", ","_"),ISNUMBER(SEARCH("/ ",I1106)),SUBSTITUTE(I1106,"/ ","_"),ISNUMBER(SEARCH(",",I1106)),SUBSTITUTE(I1106,",","_"),ISNUMBER(SEARCH("/",I1106)),SUBSTITUTE(I1106,"/","_"),ISNUMBER(SEARCH("",I1106)),I1106),I1106)),IF(OR($J$14 = "J",$J$14 = "K"),"",IF(D1106="","",IF(LEN(D1106)&gt;2,_xlfn.IFS(ISNUMBER(SEARCH("_",D1106)),D1106,ISNUMBER(SEARCH(", ",D1106)),SUBSTITUTE(D1106,", ","_"),ISNUMBER(SEARCH("/ ",D1106)),SUBSTITUTE(D1106,"/ ","_"),ISNUMBER(SEARCH(",",D1106)),SUBSTITUTE(D1106,",","_"),ISNUMBER(SEARCH("/",D1106)),SUBSTITUTE(D1106,"/","_"),ISNUMBER(SEARCH("",D1106)),D1106),D1106))))</f>
        <v/>
      </c>
      <c r="L1106" s="1"/>
      <c r="M1106" s="1" t="str">
        <f t="shared" si="81"/>
        <v/>
      </c>
      <c r="N1106" s="94" t="str">
        <f>IF($L1106="None","",IF(ISERROR(VLOOKUP($L1106,Info!$B$4:$B$266,1,FALSE)),"",VLOOKUP($L1106,Info!$B$4:$L$266,5,FALSE)))</f>
        <v/>
      </c>
      <c r="O1106" s="94" t="str">
        <f>IF(K1106="","",IF(AND($J$12&lt;&gt;"ABC",N1106="3"),"BAC",IF(N1106="3","ABC",IF($J$12&lt;&gt;"ABC",IF($J$10="Standard",VLOOKUP(K1106,Info!$BE$4:$BF$481,2,FALSE),VLOOKUP(K1106,Info!$BI$4:$BJ$482,2,FALSE)),IF($J$10="Standard",VLOOKUP(K1106,Info!$AG$4:$AH$2994,2,FALSE),VLOOKUP(K1106,Info!$AK$4:$AL$2997,2,FALSE))))))</f>
        <v/>
      </c>
      <c r="P1106" s="94" t="str">
        <f>IF($L1106="None","",IF(ISERROR(VLOOKUP($L1106,Info!$B$4:$B$266,1,FALSE)),"",VLOOKUP($L1106,Info!$B$4:$L$266,3,FALSE)))</f>
        <v/>
      </c>
      <c r="Q1106" s="96" t="str">
        <f>IF($L1106="None","",IF(ISERROR(VLOOKUP($L1106,Info!$B$4:$B$266,1,FALSE)),"",VLOOKUP($L1106,Info!$B$4:$L$266,4,FALSE)))</f>
        <v/>
      </c>
      <c r="R1106" s="1"/>
      <c r="S1106" s="6" t="str">
        <f t="shared" si="82"/>
        <v/>
      </c>
      <c r="T1106" s="6" t="str">
        <f>IF($L1106="None","",IF(ISERROR(VLOOKUP($L1106,Info!$B$4:$B$266,1,FALSE)),"",VLOOKUP($L1106,Info!$B$4:$L$266,11,FALSE)))</f>
        <v/>
      </c>
      <c r="U1106" s="1"/>
      <c r="V1106" s="1"/>
      <c r="W1106" s="1"/>
      <c r="X1106" s="1" t="str">
        <f>IF($L1106="None","",IF(ISERROR(VLOOKUP($L1106,Info!$B$4:$B$266,1,FALSE)),"",IF(OR(W1106="Metallic Liquid Tight",W1106="Non-Metallic Liquid Tight",W1106="LSZH",W1106="Greenfield"),VLOOKUP($L1106,Info!$B$4:$L$266,7,FALSE),"N/A")))</f>
        <v/>
      </c>
      <c r="Y1106" s="1"/>
      <c r="Z1106" s="96" t="str">
        <f>IF($L1106="None","",IF(ISERROR(VLOOKUP($L1106,Info!$B$4:$B$266,1,FALSE)),"",VLOOKUP($L1106,Info!$B$4:$L$266,9,FALSE)))</f>
        <v/>
      </c>
      <c r="AA1106" s="96" t="str">
        <f>IF($L1106="None","",IF(ISERROR(VLOOKUP($L1106,Info!$B$4:$B$266,1,FALSE)),"",VLOOKUP($L1106,Info!$B$4:$L$266,8,FALSE)))</f>
        <v/>
      </c>
      <c r="AB1106" s="96" t="str">
        <f>IF($L1106="None","",IF(ISERROR(VLOOKUP($L1106,Info!$B$4:$B$266,1,FALSE)),"",VLOOKUP($L1106,Info!$B$4:$L$266,10,FALSE)))</f>
        <v/>
      </c>
      <c r="AC1106" s="1" t="str">
        <f>IF(W1106="SO Cable","Black,White",IF(O1106="","",IF(P1106="","",IF($J$12&lt;&gt;"ABC",IF(P1106&lt;="250",VLOOKUP(O1106,Info!$AZ$4:$BB$22,3,FALSE),VLOOKUP(O1106,Info!$AZ$23:$BB$39,3,FALSE)),IF(P1106&lt;="250",VLOOKUP(O1106,Info!$AO$4:$AQ$22,3,FALSE),VLOOKUP(O1106,Info!$AO$23:$AP$39,3,FALSE))))))</f>
        <v/>
      </c>
      <c r="AD1106" s="1"/>
      <c r="AE1106" s="1" t="str">
        <f>IF($L1106="None","",IF(ISERROR(VLOOKUP($L1106,Info!$B$4:$B$266,1,FALSE)),"",VLOOKUP($L1106,Info!$B$4:$L$266,4,FALSE)))</f>
        <v/>
      </c>
      <c r="AF1106" s="1" t="str">
        <f>IF($L1106="None","",IF(ISERROR(VLOOKUP($L1106,Info!$B$4:$B$266,1,FALSE)),"",VLOOKUP($L1106,Info!$B$4:$L$266,6,FALSE)))</f>
        <v/>
      </c>
      <c r="AG1106" s="1"/>
      <c r="AH1106" s="33" t="str" cm="1">
        <f t="array" ref="AH1106">IF(AND(L1106&lt;&gt;"",O1106&lt;&gt;"",R1106:S1106&lt;&gt;"",W1106:X1106&lt;&gt;"",Z1106:AA1106&lt;&gt;"",AC1106&lt;&gt;""),"Good","Bad")</f>
        <v>Bad</v>
      </c>
      <c r="AL1106" t="str" cm="1">
        <f t="array" ref="AL1106">IF(R1106&gt;0,_xlfn.IFS(COUNTIF($L$20:L1106,"&lt;&gt;")&lt;101,1,COUNTIF($L$20:L1106,"&lt;&gt;")&lt;201,2,COUNTIF($L$20:L1106,"&lt;&gt;")&lt;301,3,COUNTIF($L$20:L1106,"&lt;&gt;")&lt;401,4,COUNTIF($L$20:L1106,"&lt;&gt;")&lt;501,5,COUNTIF($L$20:L1106,"&lt;&gt;")&lt;601,6,COUNTIF($L$20:L1106,"&lt;&gt;")&lt;701,7,COUNTIF($L$20:L1106,"&lt;&gt;")&lt;801,8,COUNTIF($L$20:L1106,"&lt;&gt;")&lt;901,9,COUNTIF($L$20:L1106,"&lt;&gt;")&lt;1001,10,COUNTIF($L$20:L1106,"&lt;&gt;")&lt;1101,11,COUNTIF($L$20:L1106,"&lt;&gt;")&lt;1201,12,COUNTIF($L$20:L1106,"&lt;&gt;")&lt;1301,13,COUNTIF($L$20:L1106,"&lt;&gt;")&lt;1401,14,COUNTIF($L$20:L1106,"&lt;&gt;")&lt;1501,15,COUNTIF($L$20:L1106,"&lt;&gt;")&lt;1601,16,COUNTIF($L$20:L1106,"&lt;&gt;")&lt;1701,17,COUNTIF($L$20:L1106,"&lt;&gt;")&lt;1801,18,COUNTIF($L$20:L1106,"&lt;&gt;")&lt;1901,19,COUNTIF($L$20:L1106,"&lt;&gt;")&lt;2001,20,COUNTIF($L$20:L1106,"&lt;&gt;")&lt;2101,21,COUNTIF($L$20:L1106,"&lt;&gt;")&lt;2201,22,COUNTIF($L$20:L1106,"&lt;&gt;")&lt;2301,23,COUNTIF($L$20:L1106,"&lt;&gt;")&lt;2401,24,COUNTIF($L$20:L1106,"&lt;&gt;")&lt;2501,25,COUNTIF($L$20:L1106,"&lt;&gt;")&lt;2601,26,COUNTIF($L$20:L1106,"&lt;&gt;")&lt;2701,27,COUNTIF($L$20:L1106,"&lt;&gt;")&lt;2801,28,COUNTIF($L$20:L1106,"&lt;&gt;")&lt;2901,29,COUNTIF($L$20:L1106,"&lt;&gt;")&lt;3001,30),"")</f>
        <v/>
      </c>
      <c r="AM1106" t="str">
        <f t="shared" si="80"/>
        <v/>
      </c>
      <c r="AN1106" t="str">
        <f t="shared" si="84"/>
        <v/>
      </c>
      <c r="AP1106" t="str">
        <f t="shared" si="83"/>
        <v/>
      </c>
      <c r="AQ1106" t="str">
        <f>IF(AO1106="","",COUNTIFS(AM1106:$AM$3019,AO1106))</f>
        <v/>
      </c>
    </row>
    <row r="1107" spans="1:43" x14ac:dyDescent="0.25">
      <c r="A1107" s="6" t="str">
        <f>IF(COUNT($A$20:A1106)&lt;&gt;$B$4,IF(A1106="","",A1106+1),"")</f>
        <v/>
      </c>
      <c r="B1107" s="3"/>
      <c r="C1107" s="3"/>
      <c r="D1107" s="122"/>
      <c r="E1107" s="3"/>
      <c r="F1107" s="3"/>
      <c r="G1107" s="3"/>
      <c r="H1107" s="3"/>
      <c r="I1107" s="120"/>
      <c r="J1107" s="3"/>
      <c r="K1107" s="95" t="str" cm="1">
        <f t="array" ref="K1107">IF(OR($J$14 = "A",$J$14 = "B",$J$14 = "C"),IF(I1107="","",IF(LEN(I1107)&gt;2,_xlfn.IFS(ISNUMBER(SEARCH("_",I1107)),I1107,ISNUMBER(SEARCH(", ",I1107)),SUBSTITUTE(I1107,", ","_"),ISNUMBER(SEARCH("/ ",I1107)),SUBSTITUTE(I1107,"/ ","_"),ISNUMBER(SEARCH(",",I1107)),SUBSTITUTE(I1107,",","_"),ISNUMBER(SEARCH("/",I1107)),SUBSTITUTE(I1107,"/","_"),ISNUMBER(SEARCH("",I1107)),I1107),I1107)),IF(OR($J$14 = "J",$J$14 = "K"),"",IF(D1107="","",IF(LEN(D1107)&gt;2,_xlfn.IFS(ISNUMBER(SEARCH("_",D1107)),D1107,ISNUMBER(SEARCH(", ",D1107)),SUBSTITUTE(D1107,", ","_"),ISNUMBER(SEARCH("/ ",D1107)),SUBSTITUTE(D1107,"/ ","_"),ISNUMBER(SEARCH(",",D1107)),SUBSTITUTE(D1107,",","_"),ISNUMBER(SEARCH("/",D1107)),SUBSTITUTE(D1107,"/","_"),ISNUMBER(SEARCH("",D1107)),D1107),D1107))))</f>
        <v/>
      </c>
      <c r="L1107" s="1"/>
      <c r="M1107" s="1" t="str">
        <f t="shared" si="81"/>
        <v/>
      </c>
      <c r="N1107" s="94" t="str">
        <f>IF($L1107="None","",IF(ISERROR(VLOOKUP($L1107,Info!$B$4:$B$266,1,FALSE)),"",VLOOKUP($L1107,Info!$B$4:$L$266,5,FALSE)))</f>
        <v/>
      </c>
      <c r="O1107" s="94" t="str">
        <f>IF(K1107="","",IF(AND($J$12&lt;&gt;"ABC",N1107="3"),"BAC",IF(N1107="3","ABC",IF($J$12&lt;&gt;"ABC",IF($J$10="Standard",VLOOKUP(K1107,Info!$BE$4:$BF$481,2,FALSE),VLOOKUP(K1107,Info!$BI$4:$BJ$482,2,FALSE)),IF($J$10="Standard",VLOOKUP(K1107,Info!$AG$4:$AH$2994,2,FALSE),VLOOKUP(K1107,Info!$AK$4:$AL$2997,2,FALSE))))))</f>
        <v/>
      </c>
      <c r="P1107" s="94" t="str">
        <f>IF($L1107="None","",IF(ISERROR(VLOOKUP($L1107,Info!$B$4:$B$266,1,FALSE)),"",VLOOKUP($L1107,Info!$B$4:$L$266,3,FALSE)))</f>
        <v/>
      </c>
      <c r="Q1107" s="96" t="str">
        <f>IF($L1107="None","",IF(ISERROR(VLOOKUP($L1107,Info!$B$4:$B$266,1,FALSE)),"",VLOOKUP($L1107,Info!$B$4:$L$266,4,FALSE)))</f>
        <v/>
      </c>
      <c r="R1107" s="1"/>
      <c r="S1107" s="6" t="str">
        <f t="shared" si="82"/>
        <v/>
      </c>
      <c r="T1107" s="6" t="str">
        <f>IF($L1107="None","",IF(ISERROR(VLOOKUP($L1107,Info!$B$4:$B$266,1,FALSE)),"",VLOOKUP($L1107,Info!$B$4:$L$266,11,FALSE)))</f>
        <v/>
      </c>
      <c r="U1107" s="1"/>
      <c r="V1107" s="1"/>
      <c r="W1107" s="1"/>
      <c r="X1107" s="1" t="str">
        <f>IF($L1107="None","",IF(ISERROR(VLOOKUP($L1107,Info!$B$4:$B$266,1,FALSE)),"",IF(OR(W1107="Metallic Liquid Tight",W1107="Non-Metallic Liquid Tight",W1107="LSZH",W1107="Greenfield"),VLOOKUP($L1107,Info!$B$4:$L$266,7,FALSE),"N/A")))</f>
        <v/>
      </c>
      <c r="Y1107" s="1"/>
      <c r="Z1107" s="96" t="str">
        <f>IF($L1107="None","",IF(ISERROR(VLOOKUP($L1107,Info!$B$4:$B$266,1,FALSE)),"",VLOOKUP($L1107,Info!$B$4:$L$266,9,FALSE)))</f>
        <v/>
      </c>
      <c r="AA1107" s="96" t="str">
        <f>IF($L1107="None","",IF(ISERROR(VLOOKUP($L1107,Info!$B$4:$B$266,1,FALSE)),"",VLOOKUP($L1107,Info!$B$4:$L$266,8,FALSE)))</f>
        <v/>
      </c>
      <c r="AB1107" s="96" t="str">
        <f>IF($L1107="None","",IF(ISERROR(VLOOKUP($L1107,Info!$B$4:$B$266,1,FALSE)),"",VLOOKUP($L1107,Info!$B$4:$L$266,10,FALSE)))</f>
        <v/>
      </c>
      <c r="AC1107" s="1" t="str">
        <f>IF(W1107="SO Cable","Black,White",IF(O1107="","",IF(P1107="","",IF($J$12&lt;&gt;"ABC",IF(P1107&lt;="250",VLOOKUP(O1107,Info!$AZ$4:$BB$22,3,FALSE),VLOOKUP(O1107,Info!$AZ$23:$BB$39,3,FALSE)),IF(P1107&lt;="250",VLOOKUP(O1107,Info!$AO$4:$AQ$22,3,FALSE),VLOOKUP(O1107,Info!$AO$23:$AP$39,3,FALSE))))))</f>
        <v/>
      </c>
      <c r="AD1107" s="1"/>
      <c r="AE1107" s="1" t="str">
        <f>IF($L1107="None","",IF(ISERROR(VLOOKUP($L1107,Info!$B$4:$B$266,1,FALSE)),"",VLOOKUP($L1107,Info!$B$4:$L$266,4,FALSE)))</f>
        <v/>
      </c>
      <c r="AF1107" s="1" t="str">
        <f>IF($L1107="None","",IF(ISERROR(VLOOKUP($L1107,Info!$B$4:$B$266,1,FALSE)),"",VLOOKUP($L1107,Info!$B$4:$L$266,6,FALSE)))</f>
        <v/>
      </c>
      <c r="AG1107" s="1"/>
      <c r="AH1107" s="33" t="str" cm="1">
        <f t="array" ref="AH1107">IF(AND(L1107&lt;&gt;"",O1107&lt;&gt;"",R1107:S1107&lt;&gt;"",W1107:X1107&lt;&gt;"",Z1107:AA1107&lt;&gt;"",AC1107&lt;&gt;""),"Good","Bad")</f>
        <v>Bad</v>
      </c>
      <c r="AL1107" t="str" cm="1">
        <f t="array" ref="AL1107">IF(R1107&gt;0,_xlfn.IFS(COUNTIF($L$20:L1107,"&lt;&gt;")&lt;101,1,COUNTIF($L$20:L1107,"&lt;&gt;")&lt;201,2,COUNTIF($L$20:L1107,"&lt;&gt;")&lt;301,3,COUNTIF($L$20:L1107,"&lt;&gt;")&lt;401,4,COUNTIF($L$20:L1107,"&lt;&gt;")&lt;501,5,COUNTIF($L$20:L1107,"&lt;&gt;")&lt;601,6,COUNTIF($L$20:L1107,"&lt;&gt;")&lt;701,7,COUNTIF($L$20:L1107,"&lt;&gt;")&lt;801,8,COUNTIF($L$20:L1107,"&lt;&gt;")&lt;901,9,COUNTIF($L$20:L1107,"&lt;&gt;")&lt;1001,10,COUNTIF($L$20:L1107,"&lt;&gt;")&lt;1101,11,COUNTIF($L$20:L1107,"&lt;&gt;")&lt;1201,12,COUNTIF($L$20:L1107,"&lt;&gt;")&lt;1301,13,COUNTIF($L$20:L1107,"&lt;&gt;")&lt;1401,14,COUNTIF($L$20:L1107,"&lt;&gt;")&lt;1501,15,COUNTIF($L$20:L1107,"&lt;&gt;")&lt;1601,16,COUNTIF($L$20:L1107,"&lt;&gt;")&lt;1701,17,COUNTIF($L$20:L1107,"&lt;&gt;")&lt;1801,18,COUNTIF($L$20:L1107,"&lt;&gt;")&lt;1901,19,COUNTIF($L$20:L1107,"&lt;&gt;")&lt;2001,20,COUNTIF($L$20:L1107,"&lt;&gt;")&lt;2101,21,COUNTIF($L$20:L1107,"&lt;&gt;")&lt;2201,22,COUNTIF($L$20:L1107,"&lt;&gt;")&lt;2301,23,COUNTIF($L$20:L1107,"&lt;&gt;")&lt;2401,24,COUNTIF($L$20:L1107,"&lt;&gt;")&lt;2501,25,COUNTIF($L$20:L1107,"&lt;&gt;")&lt;2601,26,COUNTIF($L$20:L1107,"&lt;&gt;")&lt;2701,27,COUNTIF($L$20:L1107,"&lt;&gt;")&lt;2801,28,COUNTIF($L$20:L1107,"&lt;&gt;")&lt;2901,29,COUNTIF($L$20:L1107,"&lt;&gt;")&lt;3001,30),"")</f>
        <v/>
      </c>
      <c r="AM1107" t="str">
        <f t="shared" si="80"/>
        <v/>
      </c>
      <c r="AN1107" t="str">
        <f t="shared" si="84"/>
        <v/>
      </c>
      <c r="AP1107" t="str">
        <f t="shared" si="83"/>
        <v/>
      </c>
      <c r="AQ1107" t="str">
        <f>IF(AO1107="","",COUNTIFS(AM1107:$AM$3019,AO1107))</f>
        <v/>
      </c>
    </row>
    <row r="1108" spans="1:43" x14ac:dyDescent="0.25">
      <c r="A1108" s="6" t="str">
        <f>IF(COUNT($A$20:A1107)&lt;&gt;$B$4,IF(A1107="","",A1107+1),"")</f>
        <v/>
      </c>
      <c r="B1108" s="3"/>
      <c r="C1108" s="3"/>
      <c r="D1108" s="122"/>
      <c r="E1108" s="3"/>
      <c r="F1108" s="3"/>
      <c r="G1108" s="3"/>
      <c r="H1108" s="3"/>
      <c r="I1108" s="120"/>
      <c r="J1108" s="3"/>
      <c r="K1108" s="95" t="str" cm="1">
        <f t="array" ref="K1108">IF(OR($J$14 = "A",$J$14 = "B",$J$14 = "C"),IF(I1108="","",IF(LEN(I1108)&gt;2,_xlfn.IFS(ISNUMBER(SEARCH("_",I1108)),I1108,ISNUMBER(SEARCH(", ",I1108)),SUBSTITUTE(I1108,", ","_"),ISNUMBER(SEARCH("/ ",I1108)),SUBSTITUTE(I1108,"/ ","_"),ISNUMBER(SEARCH(",",I1108)),SUBSTITUTE(I1108,",","_"),ISNUMBER(SEARCH("/",I1108)),SUBSTITUTE(I1108,"/","_"),ISNUMBER(SEARCH("",I1108)),I1108),I1108)),IF(OR($J$14 = "J",$J$14 = "K"),"",IF(D1108="","",IF(LEN(D1108)&gt;2,_xlfn.IFS(ISNUMBER(SEARCH("_",D1108)),D1108,ISNUMBER(SEARCH(", ",D1108)),SUBSTITUTE(D1108,", ","_"),ISNUMBER(SEARCH("/ ",D1108)),SUBSTITUTE(D1108,"/ ","_"),ISNUMBER(SEARCH(",",D1108)),SUBSTITUTE(D1108,",","_"),ISNUMBER(SEARCH("/",D1108)),SUBSTITUTE(D1108,"/","_"),ISNUMBER(SEARCH("",D1108)),D1108),D1108))))</f>
        <v/>
      </c>
      <c r="L1108" s="1"/>
      <c r="M1108" s="1" t="str">
        <f t="shared" si="81"/>
        <v/>
      </c>
      <c r="N1108" s="94" t="str">
        <f>IF($L1108="None","",IF(ISERROR(VLOOKUP($L1108,Info!$B$4:$B$266,1,FALSE)),"",VLOOKUP($L1108,Info!$B$4:$L$266,5,FALSE)))</f>
        <v/>
      </c>
      <c r="O1108" s="94" t="str">
        <f>IF(K1108="","",IF(AND($J$12&lt;&gt;"ABC",N1108="3"),"BAC",IF(N1108="3","ABC",IF($J$12&lt;&gt;"ABC",IF($J$10="Standard",VLOOKUP(K1108,Info!$BE$4:$BF$481,2,FALSE),VLOOKUP(K1108,Info!$BI$4:$BJ$482,2,FALSE)),IF($J$10="Standard",VLOOKUP(K1108,Info!$AG$4:$AH$2994,2,FALSE),VLOOKUP(K1108,Info!$AK$4:$AL$2997,2,FALSE))))))</f>
        <v/>
      </c>
      <c r="P1108" s="94" t="str">
        <f>IF($L1108="None","",IF(ISERROR(VLOOKUP($L1108,Info!$B$4:$B$266,1,FALSE)),"",VLOOKUP($L1108,Info!$B$4:$L$266,3,FALSE)))</f>
        <v/>
      </c>
      <c r="Q1108" s="96" t="str">
        <f>IF($L1108="None","",IF(ISERROR(VLOOKUP($L1108,Info!$B$4:$B$266,1,FALSE)),"",VLOOKUP($L1108,Info!$B$4:$L$266,4,FALSE)))</f>
        <v/>
      </c>
      <c r="R1108" s="1"/>
      <c r="S1108" s="6" t="str">
        <f t="shared" si="82"/>
        <v/>
      </c>
      <c r="T1108" s="6" t="str">
        <f>IF($L1108="None","",IF(ISERROR(VLOOKUP($L1108,Info!$B$4:$B$266,1,FALSE)),"",VLOOKUP($L1108,Info!$B$4:$L$266,11,FALSE)))</f>
        <v/>
      </c>
      <c r="U1108" s="1"/>
      <c r="V1108" s="1"/>
      <c r="W1108" s="1"/>
      <c r="X1108" s="1" t="str">
        <f>IF($L1108="None","",IF(ISERROR(VLOOKUP($L1108,Info!$B$4:$B$266,1,FALSE)),"",IF(OR(W1108="Metallic Liquid Tight",W1108="Non-Metallic Liquid Tight",W1108="LSZH",W1108="Greenfield"),VLOOKUP($L1108,Info!$B$4:$L$266,7,FALSE),"N/A")))</f>
        <v/>
      </c>
      <c r="Y1108" s="1"/>
      <c r="Z1108" s="96" t="str">
        <f>IF($L1108="None","",IF(ISERROR(VLOOKUP($L1108,Info!$B$4:$B$266,1,FALSE)),"",VLOOKUP($L1108,Info!$B$4:$L$266,9,FALSE)))</f>
        <v/>
      </c>
      <c r="AA1108" s="96" t="str">
        <f>IF($L1108="None","",IF(ISERROR(VLOOKUP($L1108,Info!$B$4:$B$266,1,FALSE)),"",VLOOKUP($L1108,Info!$B$4:$L$266,8,FALSE)))</f>
        <v/>
      </c>
      <c r="AB1108" s="96" t="str">
        <f>IF($L1108="None","",IF(ISERROR(VLOOKUP($L1108,Info!$B$4:$B$266,1,FALSE)),"",VLOOKUP($L1108,Info!$B$4:$L$266,10,FALSE)))</f>
        <v/>
      </c>
      <c r="AC1108" s="1" t="str">
        <f>IF(W1108="SO Cable","Black,White",IF(O1108="","",IF(P1108="","",IF($J$12&lt;&gt;"ABC",IF(P1108&lt;="250",VLOOKUP(O1108,Info!$AZ$4:$BB$22,3,FALSE),VLOOKUP(O1108,Info!$AZ$23:$BB$39,3,FALSE)),IF(P1108&lt;="250",VLOOKUP(O1108,Info!$AO$4:$AQ$22,3,FALSE),VLOOKUP(O1108,Info!$AO$23:$AP$39,3,FALSE))))))</f>
        <v/>
      </c>
      <c r="AD1108" s="1"/>
      <c r="AE1108" s="1" t="str">
        <f>IF($L1108="None","",IF(ISERROR(VLOOKUP($L1108,Info!$B$4:$B$266,1,FALSE)),"",VLOOKUP($L1108,Info!$B$4:$L$266,4,FALSE)))</f>
        <v/>
      </c>
      <c r="AF1108" s="1" t="str">
        <f>IF($L1108="None","",IF(ISERROR(VLOOKUP($L1108,Info!$B$4:$B$266,1,FALSE)),"",VLOOKUP($L1108,Info!$B$4:$L$266,6,FALSE)))</f>
        <v/>
      </c>
      <c r="AG1108" s="1"/>
      <c r="AH1108" s="33" t="str" cm="1">
        <f t="array" ref="AH1108">IF(AND(L1108&lt;&gt;"",O1108&lt;&gt;"",R1108:S1108&lt;&gt;"",W1108:X1108&lt;&gt;"",Z1108:AA1108&lt;&gt;"",AC1108&lt;&gt;""),"Good","Bad")</f>
        <v>Bad</v>
      </c>
      <c r="AL1108" t="str" cm="1">
        <f t="array" ref="AL1108">IF(R1108&gt;0,_xlfn.IFS(COUNTIF($L$20:L1108,"&lt;&gt;")&lt;101,1,COUNTIF($L$20:L1108,"&lt;&gt;")&lt;201,2,COUNTIF($L$20:L1108,"&lt;&gt;")&lt;301,3,COUNTIF($L$20:L1108,"&lt;&gt;")&lt;401,4,COUNTIF($L$20:L1108,"&lt;&gt;")&lt;501,5,COUNTIF($L$20:L1108,"&lt;&gt;")&lt;601,6,COUNTIF($L$20:L1108,"&lt;&gt;")&lt;701,7,COUNTIF($L$20:L1108,"&lt;&gt;")&lt;801,8,COUNTIF($L$20:L1108,"&lt;&gt;")&lt;901,9,COUNTIF($L$20:L1108,"&lt;&gt;")&lt;1001,10,COUNTIF($L$20:L1108,"&lt;&gt;")&lt;1101,11,COUNTIF($L$20:L1108,"&lt;&gt;")&lt;1201,12,COUNTIF($L$20:L1108,"&lt;&gt;")&lt;1301,13,COUNTIF($L$20:L1108,"&lt;&gt;")&lt;1401,14,COUNTIF($L$20:L1108,"&lt;&gt;")&lt;1501,15,COUNTIF($L$20:L1108,"&lt;&gt;")&lt;1601,16,COUNTIF($L$20:L1108,"&lt;&gt;")&lt;1701,17,COUNTIF($L$20:L1108,"&lt;&gt;")&lt;1801,18,COUNTIF($L$20:L1108,"&lt;&gt;")&lt;1901,19,COUNTIF($L$20:L1108,"&lt;&gt;")&lt;2001,20,COUNTIF($L$20:L1108,"&lt;&gt;")&lt;2101,21,COUNTIF($L$20:L1108,"&lt;&gt;")&lt;2201,22,COUNTIF($L$20:L1108,"&lt;&gt;")&lt;2301,23,COUNTIF($L$20:L1108,"&lt;&gt;")&lt;2401,24,COUNTIF($L$20:L1108,"&lt;&gt;")&lt;2501,25,COUNTIF($L$20:L1108,"&lt;&gt;")&lt;2601,26,COUNTIF($L$20:L1108,"&lt;&gt;")&lt;2701,27,COUNTIF($L$20:L1108,"&lt;&gt;")&lt;2801,28,COUNTIF($L$20:L1108,"&lt;&gt;")&lt;2901,29,COUNTIF($L$20:L1108,"&lt;&gt;")&lt;3001,30),"")</f>
        <v/>
      </c>
      <c r="AM1108" t="str">
        <f t="shared" ref="AM1108:AM1171" si="85">L1108&amp;Z1108&amp;AA1108&amp;W1108&amp;X1108&amp;Y1108&amp;AL1108</f>
        <v/>
      </c>
      <c r="AN1108" t="str">
        <f t="shared" si="84"/>
        <v/>
      </c>
      <c r="AP1108" t="str">
        <f t="shared" si="83"/>
        <v/>
      </c>
      <c r="AQ1108" t="str">
        <f>IF(AO1108="","",COUNTIFS(AM1108:$AM$3019,AO1108))</f>
        <v/>
      </c>
    </row>
    <row r="1109" spans="1:43" x14ac:dyDescent="0.25">
      <c r="A1109" s="6" t="str">
        <f>IF(COUNT($A$20:A1108)&lt;&gt;$B$4,IF(A1108="","",A1108+1),"")</f>
        <v/>
      </c>
      <c r="B1109" s="3"/>
      <c r="C1109" s="3"/>
      <c r="D1109" s="122"/>
      <c r="E1109" s="3"/>
      <c r="F1109" s="3"/>
      <c r="G1109" s="3"/>
      <c r="H1109" s="3"/>
      <c r="I1109" s="120"/>
      <c r="J1109" s="3"/>
      <c r="K1109" s="95" t="str" cm="1">
        <f t="array" ref="K1109">IF(OR($J$14 = "A",$J$14 = "B",$J$14 = "C"),IF(I1109="","",IF(LEN(I1109)&gt;2,_xlfn.IFS(ISNUMBER(SEARCH("_",I1109)),I1109,ISNUMBER(SEARCH(", ",I1109)),SUBSTITUTE(I1109,", ","_"),ISNUMBER(SEARCH("/ ",I1109)),SUBSTITUTE(I1109,"/ ","_"),ISNUMBER(SEARCH(",",I1109)),SUBSTITUTE(I1109,",","_"),ISNUMBER(SEARCH("/",I1109)),SUBSTITUTE(I1109,"/","_"),ISNUMBER(SEARCH("",I1109)),I1109),I1109)),IF(OR($J$14 = "J",$J$14 = "K"),"",IF(D1109="","",IF(LEN(D1109)&gt;2,_xlfn.IFS(ISNUMBER(SEARCH("_",D1109)),D1109,ISNUMBER(SEARCH(", ",D1109)),SUBSTITUTE(D1109,", ","_"),ISNUMBER(SEARCH("/ ",D1109)),SUBSTITUTE(D1109,"/ ","_"),ISNUMBER(SEARCH(",",D1109)),SUBSTITUTE(D1109,",","_"),ISNUMBER(SEARCH("/",D1109)),SUBSTITUTE(D1109,"/","_"),ISNUMBER(SEARCH("",D1109)),D1109),D1109))))</f>
        <v/>
      </c>
      <c r="L1109" s="1"/>
      <c r="M1109" s="1" t="str">
        <f t="shared" ref="M1109:M1172" si="86">IF(L1109="","","Pigtail")</f>
        <v/>
      </c>
      <c r="N1109" s="94" t="str">
        <f>IF($L1109="None","",IF(ISERROR(VLOOKUP($L1109,Info!$B$4:$B$266,1,FALSE)),"",VLOOKUP($L1109,Info!$B$4:$L$266,5,FALSE)))</f>
        <v/>
      </c>
      <c r="O1109" s="94" t="str">
        <f>IF(K1109="","",IF(AND($J$12&lt;&gt;"ABC",N1109="3"),"BAC",IF(N1109="3","ABC",IF($J$12&lt;&gt;"ABC",IF($J$10="Standard",VLOOKUP(K1109,Info!$BE$4:$BF$481,2,FALSE),VLOOKUP(K1109,Info!$BI$4:$BJ$482,2,FALSE)),IF($J$10="Standard",VLOOKUP(K1109,Info!$AG$4:$AH$2994,2,FALSE),VLOOKUP(K1109,Info!$AK$4:$AL$2997,2,FALSE))))))</f>
        <v/>
      </c>
      <c r="P1109" s="94" t="str">
        <f>IF($L1109="None","",IF(ISERROR(VLOOKUP($L1109,Info!$B$4:$B$266,1,FALSE)),"",VLOOKUP($L1109,Info!$B$4:$L$266,3,FALSE)))</f>
        <v/>
      </c>
      <c r="Q1109" s="96" t="str">
        <f>IF($L1109="None","",IF(ISERROR(VLOOKUP($L1109,Info!$B$4:$B$266,1,FALSE)),"",VLOOKUP($L1109,Info!$B$4:$L$266,4,FALSE)))</f>
        <v/>
      </c>
      <c r="R1109" s="1"/>
      <c r="S1109" s="6" t="str">
        <f t="shared" ref="S1109:S1172" si="87">IF(M1109 = "","",IF(M1109 &lt;&gt; "Pigtail","0",""))</f>
        <v/>
      </c>
      <c r="T1109" s="6" t="str">
        <f>IF($L1109="None","",IF(ISERROR(VLOOKUP($L1109,Info!$B$4:$B$266,1,FALSE)),"",VLOOKUP($L1109,Info!$B$4:$L$266,11,FALSE)))</f>
        <v/>
      </c>
      <c r="U1109" s="1"/>
      <c r="V1109" s="1"/>
      <c r="W1109" s="1"/>
      <c r="X1109" s="1" t="str">
        <f>IF($L1109="None","",IF(ISERROR(VLOOKUP($L1109,Info!$B$4:$B$266,1,FALSE)),"",IF(OR(W1109="Metallic Liquid Tight",W1109="Non-Metallic Liquid Tight",W1109="LSZH",W1109="Greenfield"),VLOOKUP($L1109,Info!$B$4:$L$266,7,FALSE),"N/A")))</f>
        <v/>
      </c>
      <c r="Y1109" s="1"/>
      <c r="Z1109" s="96" t="str">
        <f>IF($L1109="None","",IF(ISERROR(VLOOKUP($L1109,Info!$B$4:$B$266,1,FALSE)),"",VLOOKUP($L1109,Info!$B$4:$L$266,9,FALSE)))</f>
        <v/>
      </c>
      <c r="AA1109" s="96" t="str">
        <f>IF($L1109="None","",IF(ISERROR(VLOOKUP($L1109,Info!$B$4:$B$266,1,FALSE)),"",VLOOKUP($L1109,Info!$B$4:$L$266,8,FALSE)))</f>
        <v/>
      </c>
      <c r="AB1109" s="96" t="str">
        <f>IF($L1109="None","",IF(ISERROR(VLOOKUP($L1109,Info!$B$4:$B$266,1,FALSE)),"",VLOOKUP($L1109,Info!$B$4:$L$266,10,FALSE)))</f>
        <v/>
      </c>
      <c r="AC1109" s="1" t="str">
        <f>IF(W1109="SO Cable","Black,White",IF(O1109="","",IF(P1109="","",IF($J$12&lt;&gt;"ABC",IF(P1109&lt;="250",VLOOKUP(O1109,Info!$AZ$4:$BB$22,3,FALSE),VLOOKUP(O1109,Info!$AZ$23:$BB$39,3,FALSE)),IF(P1109&lt;="250",VLOOKUP(O1109,Info!$AO$4:$AQ$22,3,FALSE),VLOOKUP(O1109,Info!$AO$23:$AP$39,3,FALSE))))))</f>
        <v/>
      </c>
      <c r="AD1109" s="1"/>
      <c r="AE1109" s="1" t="str">
        <f>IF($L1109="None","",IF(ISERROR(VLOOKUP($L1109,Info!$B$4:$B$266,1,FALSE)),"",VLOOKUP($L1109,Info!$B$4:$L$266,4,FALSE)))</f>
        <v/>
      </c>
      <c r="AF1109" s="1" t="str">
        <f>IF($L1109="None","",IF(ISERROR(VLOOKUP($L1109,Info!$B$4:$B$266,1,FALSE)),"",VLOOKUP($L1109,Info!$B$4:$L$266,6,FALSE)))</f>
        <v/>
      </c>
      <c r="AG1109" s="1"/>
      <c r="AH1109" s="33" t="str" cm="1">
        <f t="array" ref="AH1109">IF(AND(L1109&lt;&gt;"",O1109&lt;&gt;"",R1109:S1109&lt;&gt;"",W1109:X1109&lt;&gt;"",Z1109:AA1109&lt;&gt;"",AC1109&lt;&gt;""),"Good","Bad")</f>
        <v>Bad</v>
      </c>
      <c r="AL1109" t="str" cm="1">
        <f t="array" ref="AL1109">IF(R1109&gt;0,_xlfn.IFS(COUNTIF($L$20:L1109,"&lt;&gt;")&lt;101,1,COUNTIF($L$20:L1109,"&lt;&gt;")&lt;201,2,COUNTIF($L$20:L1109,"&lt;&gt;")&lt;301,3,COUNTIF($L$20:L1109,"&lt;&gt;")&lt;401,4,COUNTIF($L$20:L1109,"&lt;&gt;")&lt;501,5,COUNTIF($L$20:L1109,"&lt;&gt;")&lt;601,6,COUNTIF($L$20:L1109,"&lt;&gt;")&lt;701,7,COUNTIF($L$20:L1109,"&lt;&gt;")&lt;801,8,COUNTIF($L$20:L1109,"&lt;&gt;")&lt;901,9,COUNTIF($L$20:L1109,"&lt;&gt;")&lt;1001,10,COUNTIF($L$20:L1109,"&lt;&gt;")&lt;1101,11,COUNTIF($L$20:L1109,"&lt;&gt;")&lt;1201,12,COUNTIF($L$20:L1109,"&lt;&gt;")&lt;1301,13,COUNTIF($L$20:L1109,"&lt;&gt;")&lt;1401,14,COUNTIF($L$20:L1109,"&lt;&gt;")&lt;1501,15,COUNTIF($L$20:L1109,"&lt;&gt;")&lt;1601,16,COUNTIF($L$20:L1109,"&lt;&gt;")&lt;1701,17,COUNTIF($L$20:L1109,"&lt;&gt;")&lt;1801,18,COUNTIF($L$20:L1109,"&lt;&gt;")&lt;1901,19,COUNTIF($L$20:L1109,"&lt;&gt;")&lt;2001,20,COUNTIF($L$20:L1109,"&lt;&gt;")&lt;2101,21,COUNTIF($L$20:L1109,"&lt;&gt;")&lt;2201,22,COUNTIF($L$20:L1109,"&lt;&gt;")&lt;2301,23,COUNTIF($L$20:L1109,"&lt;&gt;")&lt;2401,24,COUNTIF($L$20:L1109,"&lt;&gt;")&lt;2501,25,COUNTIF($L$20:L1109,"&lt;&gt;")&lt;2601,26,COUNTIF($L$20:L1109,"&lt;&gt;")&lt;2701,27,COUNTIF($L$20:L1109,"&lt;&gt;")&lt;2801,28,COUNTIF($L$20:L1109,"&lt;&gt;")&lt;2901,29,COUNTIF($L$20:L1109,"&lt;&gt;")&lt;3001,30),"")</f>
        <v/>
      </c>
      <c r="AM1109" t="str">
        <f t="shared" si="85"/>
        <v/>
      </c>
      <c r="AN1109" t="str">
        <f t="shared" si="84"/>
        <v/>
      </c>
      <c r="AP1109" t="str">
        <f t="shared" ref="AP1109:AP1172" si="88">IF(R1109&gt;0,AP1108+1,"")</f>
        <v/>
      </c>
      <c r="AQ1109" t="str">
        <f>IF(AO1109="","",COUNTIFS(AM1109:$AM$3019,AO1109))</f>
        <v/>
      </c>
    </row>
    <row r="1110" spans="1:43" x14ac:dyDescent="0.25">
      <c r="A1110" s="6" t="str">
        <f>IF(COUNT($A$20:A1109)&lt;&gt;$B$4,IF(A1109="","",A1109+1),"")</f>
        <v/>
      </c>
      <c r="B1110" s="3"/>
      <c r="C1110" s="3"/>
      <c r="D1110" s="122"/>
      <c r="E1110" s="3"/>
      <c r="F1110" s="3"/>
      <c r="G1110" s="3"/>
      <c r="H1110" s="3"/>
      <c r="I1110" s="120"/>
      <c r="J1110" s="3"/>
      <c r="K1110" s="95" t="str" cm="1">
        <f t="array" ref="K1110">IF(OR($J$14 = "A",$J$14 = "B",$J$14 = "C"),IF(I1110="","",IF(LEN(I1110)&gt;2,_xlfn.IFS(ISNUMBER(SEARCH("_",I1110)),I1110,ISNUMBER(SEARCH(", ",I1110)),SUBSTITUTE(I1110,", ","_"),ISNUMBER(SEARCH("/ ",I1110)),SUBSTITUTE(I1110,"/ ","_"),ISNUMBER(SEARCH(",",I1110)),SUBSTITUTE(I1110,",","_"),ISNUMBER(SEARCH("/",I1110)),SUBSTITUTE(I1110,"/","_"),ISNUMBER(SEARCH("",I1110)),I1110),I1110)),IF(OR($J$14 = "J",$J$14 = "K"),"",IF(D1110="","",IF(LEN(D1110)&gt;2,_xlfn.IFS(ISNUMBER(SEARCH("_",D1110)),D1110,ISNUMBER(SEARCH(", ",D1110)),SUBSTITUTE(D1110,", ","_"),ISNUMBER(SEARCH("/ ",D1110)),SUBSTITUTE(D1110,"/ ","_"),ISNUMBER(SEARCH(",",D1110)),SUBSTITUTE(D1110,",","_"),ISNUMBER(SEARCH("/",D1110)),SUBSTITUTE(D1110,"/","_"),ISNUMBER(SEARCH("",D1110)),D1110),D1110))))</f>
        <v/>
      </c>
      <c r="L1110" s="1"/>
      <c r="M1110" s="1" t="str">
        <f t="shared" si="86"/>
        <v/>
      </c>
      <c r="N1110" s="94" t="str">
        <f>IF($L1110="None","",IF(ISERROR(VLOOKUP($L1110,Info!$B$4:$B$266,1,FALSE)),"",VLOOKUP($L1110,Info!$B$4:$L$266,5,FALSE)))</f>
        <v/>
      </c>
      <c r="O1110" s="94" t="str">
        <f>IF(K1110="","",IF(AND($J$12&lt;&gt;"ABC",N1110="3"),"BAC",IF(N1110="3","ABC",IF($J$12&lt;&gt;"ABC",IF($J$10="Standard",VLOOKUP(K1110,Info!$BE$4:$BF$481,2,FALSE),VLOOKUP(K1110,Info!$BI$4:$BJ$482,2,FALSE)),IF($J$10="Standard",VLOOKUP(K1110,Info!$AG$4:$AH$2994,2,FALSE),VLOOKUP(K1110,Info!$AK$4:$AL$2997,2,FALSE))))))</f>
        <v/>
      </c>
      <c r="P1110" s="94" t="str">
        <f>IF($L1110="None","",IF(ISERROR(VLOOKUP($L1110,Info!$B$4:$B$266,1,FALSE)),"",VLOOKUP($L1110,Info!$B$4:$L$266,3,FALSE)))</f>
        <v/>
      </c>
      <c r="Q1110" s="96" t="str">
        <f>IF($L1110="None","",IF(ISERROR(VLOOKUP($L1110,Info!$B$4:$B$266,1,FALSE)),"",VLOOKUP($L1110,Info!$B$4:$L$266,4,FALSE)))</f>
        <v/>
      </c>
      <c r="R1110" s="1"/>
      <c r="S1110" s="6" t="str">
        <f t="shared" si="87"/>
        <v/>
      </c>
      <c r="T1110" s="6" t="str">
        <f>IF($L1110="None","",IF(ISERROR(VLOOKUP($L1110,Info!$B$4:$B$266,1,FALSE)),"",VLOOKUP($L1110,Info!$B$4:$L$266,11,FALSE)))</f>
        <v/>
      </c>
      <c r="U1110" s="1"/>
      <c r="V1110" s="1"/>
      <c r="W1110" s="1"/>
      <c r="X1110" s="1" t="str">
        <f>IF($L1110="None","",IF(ISERROR(VLOOKUP($L1110,Info!$B$4:$B$266,1,FALSE)),"",IF(OR(W1110="Metallic Liquid Tight",W1110="Non-Metallic Liquid Tight",W1110="LSZH",W1110="Greenfield"),VLOOKUP($L1110,Info!$B$4:$L$266,7,FALSE),"N/A")))</f>
        <v/>
      </c>
      <c r="Y1110" s="1"/>
      <c r="Z1110" s="96" t="str">
        <f>IF($L1110="None","",IF(ISERROR(VLOOKUP($L1110,Info!$B$4:$B$266,1,FALSE)),"",VLOOKUP($L1110,Info!$B$4:$L$266,9,FALSE)))</f>
        <v/>
      </c>
      <c r="AA1110" s="96" t="str">
        <f>IF($L1110="None","",IF(ISERROR(VLOOKUP($L1110,Info!$B$4:$B$266,1,FALSE)),"",VLOOKUP($L1110,Info!$B$4:$L$266,8,FALSE)))</f>
        <v/>
      </c>
      <c r="AB1110" s="96" t="str">
        <f>IF($L1110="None","",IF(ISERROR(VLOOKUP($L1110,Info!$B$4:$B$266,1,FALSE)),"",VLOOKUP($L1110,Info!$B$4:$L$266,10,FALSE)))</f>
        <v/>
      </c>
      <c r="AC1110" s="1" t="str">
        <f>IF(W1110="SO Cable","Black,White",IF(O1110="","",IF(P1110="","",IF($J$12&lt;&gt;"ABC",IF(P1110&lt;="250",VLOOKUP(O1110,Info!$AZ$4:$BB$22,3,FALSE),VLOOKUP(O1110,Info!$AZ$23:$BB$39,3,FALSE)),IF(P1110&lt;="250",VLOOKUP(O1110,Info!$AO$4:$AQ$22,3,FALSE),VLOOKUP(O1110,Info!$AO$23:$AP$39,3,FALSE))))))</f>
        <v/>
      </c>
      <c r="AD1110" s="1"/>
      <c r="AE1110" s="1" t="str">
        <f>IF($L1110="None","",IF(ISERROR(VLOOKUP($L1110,Info!$B$4:$B$266,1,FALSE)),"",VLOOKUP($L1110,Info!$B$4:$L$266,4,FALSE)))</f>
        <v/>
      </c>
      <c r="AF1110" s="1" t="str">
        <f>IF($L1110="None","",IF(ISERROR(VLOOKUP($L1110,Info!$B$4:$B$266,1,FALSE)),"",VLOOKUP($L1110,Info!$B$4:$L$266,6,FALSE)))</f>
        <v/>
      </c>
      <c r="AG1110" s="1"/>
      <c r="AH1110" s="33" t="str" cm="1">
        <f t="array" ref="AH1110">IF(AND(L1110&lt;&gt;"",O1110&lt;&gt;"",R1110:S1110&lt;&gt;"",W1110:X1110&lt;&gt;"",Z1110:AA1110&lt;&gt;"",AC1110&lt;&gt;""),"Good","Bad")</f>
        <v>Bad</v>
      </c>
      <c r="AL1110" t="str" cm="1">
        <f t="array" ref="AL1110">IF(R1110&gt;0,_xlfn.IFS(COUNTIF($L$20:L1110,"&lt;&gt;")&lt;101,1,COUNTIF($L$20:L1110,"&lt;&gt;")&lt;201,2,COUNTIF($L$20:L1110,"&lt;&gt;")&lt;301,3,COUNTIF($L$20:L1110,"&lt;&gt;")&lt;401,4,COUNTIF($L$20:L1110,"&lt;&gt;")&lt;501,5,COUNTIF($L$20:L1110,"&lt;&gt;")&lt;601,6,COUNTIF($L$20:L1110,"&lt;&gt;")&lt;701,7,COUNTIF($L$20:L1110,"&lt;&gt;")&lt;801,8,COUNTIF($L$20:L1110,"&lt;&gt;")&lt;901,9,COUNTIF($L$20:L1110,"&lt;&gt;")&lt;1001,10,COUNTIF($L$20:L1110,"&lt;&gt;")&lt;1101,11,COUNTIF($L$20:L1110,"&lt;&gt;")&lt;1201,12,COUNTIF($L$20:L1110,"&lt;&gt;")&lt;1301,13,COUNTIF($L$20:L1110,"&lt;&gt;")&lt;1401,14,COUNTIF($L$20:L1110,"&lt;&gt;")&lt;1501,15,COUNTIF($L$20:L1110,"&lt;&gt;")&lt;1601,16,COUNTIF($L$20:L1110,"&lt;&gt;")&lt;1701,17,COUNTIF($L$20:L1110,"&lt;&gt;")&lt;1801,18,COUNTIF($L$20:L1110,"&lt;&gt;")&lt;1901,19,COUNTIF($L$20:L1110,"&lt;&gt;")&lt;2001,20,COUNTIF($L$20:L1110,"&lt;&gt;")&lt;2101,21,COUNTIF($L$20:L1110,"&lt;&gt;")&lt;2201,22,COUNTIF($L$20:L1110,"&lt;&gt;")&lt;2301,23,COUNTIF($L$20:L1110,"&lt;&gt;")&lt;2401,24,COUNTIF($L$20:L1110,"&lt;&gt;")&lt;2501,25,COUNTIF($L$20:L1110,"&lt;&gt;")&lt;2601,26,COUNTIF($L$20:L1110,"&lt;&gt;")&lt;2701,27,COUNTIF($L$20:L1110,"&lt;&gt;")&lt;2801,28,COUNTIF($L$20:L1110,"&lt;&gt;")&lt;2901,29,COUNTIF($L$20:L1110,"&lt;&gt;")&lt;3001,30),"")</f>
        <v/>
      </c>
      <c r="AM1110" t="str">
        <f t="shared" si="85"/>
        <v/>
      </c>
      <c r="AN1110" t="str">
        <f t="shared" ref="AN1110:AN1173" si="89">IF(R1110&gt;0,_xlfn.XLOOKUP(AM1110,$AO$20:$AO$3019,$AP$20:$AP$3019,0,0,1),"")</f>
        <v/>
      </c>
      <c r="AP1110" t="str">
        <f t="shared" si="88"/>
        <v/>
      </c>
      <c r="AQ1110" t="str">
        <f>IF(AO1110="","",COUNTIFS(AM1110:$AM$3019,AO1110))</f>
        <v/>
      </c>
    </row>
    <row r="1111" spans="1:43" x14ac:dyDescent="0.25">
      <c r="A1111" s="6" t="str">
        <f>IF(COUNT($A$20:A1110)&lt;&gt;$B$4,IF(A1110="","",A1110+1),"")</f>
        <v/>
      </c>
      <c r="B1111" s="3"/>
      <c r="C1111" s="3"/>
      <c r="D1111" s="122"/>
      <c r="E1111" s="3"/>
      <c r="F1111" s="3"/>
      <c r="G1111" s="3"/>
      <c r="H1111" s="3"/>
      <c r="I1111" s="120"/>
      <c r="J1111" s="3"/>
      <c r="K1111" s="95" t="str" cm="1">
        <f t="array" ref="K1111">IF(OR($J$14 = "A",$J$14 = "B",$J$14 = "C"),IF(I1111="","",IF(LEN(I1111)&gt;2,_xlfn.IFS(ISNUMBER(SEARCH("_",I1111)),I1111,ISNUMBER(SEARCH(", ",I1111)),SUBSTITUTE(I1111,", ","_"),ISNUMBER(SEARCH("/ ",I1111)),SUBSTITUTE(I1111,"/ ","_"),ISNUMBER(SEARCH(",",I1111)),SUBSTITUTE(I1111,",","_"),ISNUMBER(SEARCH("/",I1111)),SUBSTITUTE(I1111,"/","_"),ISNUMBER(SEARCH("",I1111)),I1111),I1111)),IF(OR($J$14 = "J",$J$14 = "K"),"",IF(D1111="","",IF(LEN(D1111)&gt;2,_xlfn.IFS(ISNUMBER(SEARCH("_",D1111)),D1111,ISNUMBER(SEARCH(", ",D1111)),SUBSTITUTE(D1111,", ","_"),ISNUMBER(SEARCH("/ ",D1111)),SUBSTITUTE(D1111,"/ ","_"),ISNUMBER(SEARCH(",",D1111)),SUBSTITUTE(D1111,",","_"),ISNUMBER(SEARCH("/",D1111)),SUBSTITUTE(D1111,"/","_"),ISNUMBER(SEARCH("",D1111)),D1111),D1111))))</f>
        <v/>
      </c>
      <c r="L1111" s="1"/>
      <c r="M1111" s="1" t="str">
        <f t="shared" si="86"/>
        <v/>
      </c>
      <c r="N1111" s="94" t="str">
        <f>IF($L1111="None","",IF(ISERROR(VLOOKUP($L1111,Info!$B$4:$B$266,1,FALSE)),"",VLOOKUP($L1111,Info!$B$4:$L$266,5,FALSE)))</f>
        <v/>
      </c>
      <c r="O1111" s="94" t="str">
        <f>IF(K1111="","",IF(AND($J$12&lt;&gt;"ABC",N1111="3"),"BAC",IF(N1111="3","ABC",IF($J$12&lt;&gt;"ABC",IF($J$10="Standard",VLOOKUP(K1111,Info!$BE$4:$BF$481,2,FALSE),VLOOKUP(K1111,Info!$BI$4:$BJ$482,2,FALSE)),IF($J$10="Standard",VLOOKUP(K1111,Info!$AG$4:$AH$2994,2,FALSE),VLOOKUP(K1111,Info!$AK$4:$AL$2997,2,FALSE))))))</f>
        <v/>
      </c>
      <c r="P1111" s="94" t="str">
        <f>IF($L1111="None","",IF(ISERROR(VLOOKUP($L1111,Info!$B$4:$B$266,1,FALSE)),"",VLOOKUP($L1111,Info!$B$4:$L$266,3,FALSE)))</f>
        <v/>
      </c>
      <c r="Q1111" s="96" t="str">
        <f>IF($L1111="None","",IF(ISERROR(VLOOKUP($L1111,Info!$B$4:$B$266,1,FALSE)),"",VLOOKUP($L1111,Info!$B$4:$L$266,4,FALSE)))</f>
        <v/>
      </c>
      <c r="R1111" s="1"/>
      <c r="S1111" s="6" t="str">
        <f t="shared" si="87"/>
        <v/>
      </c>
      <c r="T1111" s="6" t="str">
        <f>IF($L1111="None","",IF(ISERROR(VLOOKUP($L1111,Info!$B$4:$B$266,1,FALSE)),"",VLOOKUP($L1111,Info!$B$4:$L$266,11,FALSE)))</f>
        <v/>
      </c>
      <c r="U1111" s="1"/>
      <c r="V1111" s="1"/>
      <c r="W1111" s="1"/>
      <c r="X1111" s="1" t="str">
        <f>IF($L1111="None","",IF(ISERROR(VLOOKUP($L1111,Info!$B$4:$B$266,1,FALSE)),"",IF(OR(W1111="Metallic Liquid Tight",W1111="Non-Metallic Liquid Tight",W1111="LSZH",W1111="Greenfield"),VLOOKUP($L1111,Info!$B$4:$L$266,7,FALSE),"N/A")))</f>
        <v/>
      </c>
      <c r="Y1111" s="1"/>
      <c r="Z1111" s="96" t="str">
        <f>IF($L1111="None","",IF(ISERROR(VLOOKUP($L1111,Info!$B$4:$B$266,1,FALSE)),"",VLOOKUP($L1111,Info!$B$4:$L$266,9,FALSE)))</f>
        <v/>
      </c>
      <c r="AA1111" s="96" t="str">
        <f>IF($L1111="None","",IF(ISERROR(VLOOKUP($L1111,Info!$B$4:$B$266,1,FALSE)),"",VLOOKUP($L1111,Info!$B$4:$L$266,8,FALSE)))</f>
        <v/>
      </c>
      <c r="AB1111" s="96" t="str">
        <f>IF($L1111="None","",IF(ISERROR(VLOOKUP($L1111,Info!$B$4:$B$266,1,FALSE)),"",VLOOKUP($L1111,Info!$B$4:$L$266,10,FALSE)))</f>
        <v/>
      </c>
      <c r="AC1111" s="1" t="str">
        <f>IF(W1111="SO Cable","Black,White",IF(O1111="","",IF(P1111="","",IF($J$12&lt;&gt;"ABC",IF(P1111&lt;="250",VLOOKUP(O1111,Info!$AZ$4:$BB$22,3,FALSE),VLOOKUP(O1111,Info!$AZ$23:$BB$39,3,FALSE)),IF(P1111&lt;="250",VLOOKUP(O1111,Info!$AO$4:$AQ$22,3,FALSE),VLOOKUP(O1111,Info!$AO$23:$AP$39,3,FALSE))))))</f>
        <v/>
      </c>
      <c r="AD1111" s="1"/>
      <c r="AE1111" s="1" t="str">
        <f>IF($L1111="None","",IF(ISERROR(VLOOKUP($L1111,Info!$B$4:$B$266,1,FALSE)),"",VLOOKUP($L1111,Info!$B$4:$L$266,4,FALSE)))</f>
        <v/>
      </c>
      <c r="AF1111" s="1" t="str">
        <f>IF($L1111="None","",IF(ISERROR(VLOOKUP($L1111,Info!$B$4:$B$266,1,FALSE)),"",VLOOKUP($L1111,Info!$B$4:$L$266,6,FALSE)))</f>
        <v/>
      </c>
      <c r="AG1111" s="1"/>
      <c r="AH1111" s="33" t="str" cm="1">
        <f t="array" ref="AH1111">IF(AND(L1111&lt;&gt;"",O1111&lt;&gt;"",R1111:S1111&lt;&gt;"",W1111:X1111&lt;&gt;"",Z1111:AA1111&lt;&gt;"",AC1111&lt;&gt;""),"Good","Bad")</f>
        <v>Bad</v>
      </c>
      <c r="AL1111" t="str" cm="1">
        <f t="array" ref="AL1111">IF(R1111&gt;0,_xlfn.IFS(COUNTIF($L$20:L1111,"&lt;&gt;")&lt;101,1,COUNTIF($L$20:L1111,"&lt;&gt;")&lt;201,2,COUNTIF($L$20:L1111,"&lt;&gt;")&lt;301,3,COUNTIF($L$20:L1111,"&lt;&gt;")&lt;401,4,COUNTIF($L$20:L1111,"&lt;&gt;")&lt;501,5,COUNTIF($L$20:L1111,"&lt;&gt;")&lt;601,6,COUNTIF($L$20:L1111,"&lt;&gt;")&lt;701,7,COUNTIF($L$20:L1111,"&lt;&gt;")&lt;801,8,COUNTIF($L$20:L1111,"&lt;&gt;")&lt;901,9,COUNTIF($L$20:L1111,"&lt;&gt;")&lt;1001,10,COUNTIF($L$20:L1111,"&lt;&gt;")&lt;1101,11,COUNTIF($L$20:L1111,"&lt;&gt;")&lt;1201,12,COUNTIF($L$20:L1111,"&lt;&gt;")&lt;1301,13,COUNTIF($L$20:L1111,"&lt;&gt;")&lt;1401,14,COUNTIF($L$20:L1111,"&lt;&gt;")&lt;1501,15,COUNTIF($L$20:L1111,"&lt;&gt;")&lt;1601,16,COUNTIF($L$20:L1111,"&lt;&gt;")&lt;1701,17,COUNTIF($L$20:L1111,"&lt;&gt;")&lt;1801,18,COUNTIF($L$20:L1111,"&lt;&gt;")&lt;1901,19,COUNTIF($L$20:L1111,"&lt;&gt;")&lt;2001,20,COUNTIF($L$20:L1111,"&lt;&gt;")&lt;2101,21,COUNTIF($L$20:L1111,"&lt;&gt;")&lt;2201,22,COUNTIF($L$20:L1111,"&lt;&gt;")&lt;2301,23,COUNTIF($L$20:L1111,"&lt;&gt;")&lt;2401,24,COUNTIF($L$20:L1111,"&lt;&gt;")&lt;2501,25,COUNTIF($L$20:L1111,"&lt;&gt;")&lt;2601,26,COUNTIF($L$20:L1111,"&lt;&gt;")&lt;2701,27,COUNTIF($L$20:L1111,"&lt;&gt;")&lt;2801,28,COUNTIF($L$20:L1111,"&lt;&gt;")&lt;2901,29,COUNTIF($L$20:L1111,"&lt;&gt;")&lt;3001,30),"")</f>
        <v/>
      </c>
      <c r="AM1111" t="str">
        <f t="shared" si="85"/>
        <v/>
      </c>
      <c r="AN1111" t="str">
        <f t="shared" si="89"/>
        <v/>
      </c>
      <c r="AP1111" t="str">
        <f t="shared" si="88"/>
        <v/>
      </c>
      <c r="AQ1111" t="str">
        <f>IF(AO1111="","",COUNTIFS(AM1111:$AM$3019,AO1111))</f>
        <v/>
      </c>
    </row>
    <row r="1112" spans="1:43" x14ac:dyDescent="0.25">
      <c r="A1112" s="6" t="str">
        <f>IF(COUNT($A$20:A1111)&lt;&gt;$B$4,IF(A1111="","",A1111+1),"")</f>
        <v/>
      </c>
      <c r="B1112" s="3"/>
      <c r="C1112" s="3"/>
      <c r="D1112" s="122"/>
      <c r="E1112" s="3"/>
      <c r="F1112" s="3"/>
      <c r="G1112" s="3"/>
      <c r="H1112" s="3"/>
      <c r="I1112" s="120"/>
      <c r="J1112" s="3"/>
      <c r="K1112" s="95" t="str" cm="1">
        <f t="array" ref="K1112">IF(OR($J$14 = "A",$J$14 = "B",$J$14 = "C"),IF(I1112="","",IF(LEN(I1112)&gt;2,_xlfn.IFS(ISNUMBER(SEARCH("_",I1112)),I1112,ISNUMBER(SEARCH(", ",I1112)),SUBSTITUTE(I1112,", ","_"),ISNUMBER(SEARCH("/ ",I1112)),SUBSTITUTE(I1112,"/ ","_"),ISNUMBER(SEARCH(",",I1112)),SUBSTITUTE(I1112,",","_"),ISNUMBER(SEARCH("/",I1112)),SUBSTITUTE(I1112,"/","_"),ISNUMBER(SEARCH("",I1112)),I1112),I1112)),IF(OR($J$14 = "J",$J$14 = "K"),"",IF(D1112="","",IF(LEN(D1112)&gt;2,_xlfn.IFS(ISNUMBER(SEARCH("_",D1112)),D1112,ISNUMBER(SEARCH(", ",D1112)),SUBSTITUTE(D1112,", ","_"),ISNUMBER(SEARCH("/ ",D1112)),SUBSTITUTE(D1112,"/ ","_"),ISNUMBER(SEARCH(",",D1112)),SUBSTITUTE(D1112,",","_"),ISNUMBER(SEARCH("/",D1112)),SUBSTITUTE(D1112,"/","_"),ISNUMBER(SEARCH("",D1112)),D1112),D1112))))</f>
        <v/>
      </c>
      <c r="L1112" s="1"/>
      <c r="M1112" s="1" t="str">
        <f t="shared" si="86"/>
        <v/>
      </c>
      <c r="N1112" s="94" t="str">
        <f>IF($L1112="None","",IF(ISERROR(VLOOKUP($L1112,Info!$B$4:$B$266,1,FALSE)),"",VLOOKUP($L1112,Info!$B$4:$L$266,5,FALSE)))</f>
        <v/>
      </c>
      <c r="O1112" s="94" t="str">
        <f>IF(K1112="","",IF(AND($J$12&lt;&gt;"ABC",N1112="3"),"BAC",IF(N1112="3","ABC",IF($J$12&lt;&gt;"ABC",IF($J$10="Standard",VLOOKUP(K1112,Info!$BE$4:$BF$481,2,FALSE),VLOOKUP(K1112,Info!$BI$4:$BJ$482,2,FALSE)),IF($J$10="Standard",VLOOKUP(K1112,Info!$AG$4:$AH$2994,2,FALSE),VLOOKUP(K1112,Info!$AK$4:$AL$2997,2,FALSE))))))</f>
        <v/>
      </c>
      <c r="P1112" s="94" t="str">
        <f>IF($L1112="None","",IF(ISERROR(VLOOKUP($L1112,Info!$B$4:$B$266,1,FALSE)),"",VLOOKUP($L1112,Info!$B$4:$L$266,3,FALSE)))</f>
        <v/>
      </c>
      <c r="Q1112" s="96" t="str">
        <f>IF($L1112="None","",IF(ISERROR(VLOOKUP($L1112,Info!$B$4:$B$266,1,FALSE)),"",VLOOKUP($L1112,Info!$B$4:$L$266,4,FALSE)))</f>
        <v/>
      </c>
      <c r="R1112" s="1"/>
      <c r="S1112" s="6" t="str">
        <f t="shared" si="87"/>
        <v/>
      </c>
      <c r="T1112" s="6" t="str">
        <f>IF($L1112="None","",IF(ISERROR(VLOOKUP($L1112,Info!$B$4:$B$266,1,FALSE)),"",VLOOKUP($L1112,Info!$B$4:$L$266,11,FALSE)))</f>
        <v/>
      </c>
      <c r="U1112" s="1"/>
      <c r="V1112" s="1"/>
      <c r="W1112" s="1"/>
      <c r="X1112" s="1" t="str">
        <f>IF($L1112="None","",IF(ISERROR(VLOOKUP($L1112,Info!$B$4:$B$266,1,FALSE)),"",IF(OR(W1112="Metallic Liquid Tight",W1112="Non-Metallic Liquid Tight",W1112="LSZH",W1112="Greenfield"),VLOOKUP($L1112,Info!$B$4:$L$266,7,FALSE),"N/A")))</f>
        <v/>
      </c>
      <c r="Y1112" s="1"/>
      <c r="Z1112" s="96" t="str">
        <f>IF($L1112="None","",IF(ISERROR(VLOOKUP($L1112,Info!$B$4:$B$266,1,FALSE)),"",VLOOKUP($L1112,Info!$B$4:$L$266,9,FALSE)))</f>
        <v/>
      </c>
      <c r="AA1112" s="96" t="str">
        <f>IF($L1112="None","",IF(ISERROR(VLOOKUP($L1112,Info!$B$4:$B$266,1,FALSE)),"",VLOOKUP($L1112,Info!$B$4:$L$266,8,FALSE)))</f>
        <v/>
      </c>
      <c r="AB1112" s="96" t="str">
        <f>IF($L1112="None","",IF(ISERROR(VLOOKUP($L1112,Info!$B$4:$B$266,1,FALSE)),"",VLOOKUP($L1112,Info!$B$4:$L$266,10,FALSE)))</f>
        <v/>
      </c>
      <c r="AC1112" s="1" t="str">
        <f>IF(W1112="SO Cable","Black,White",IF(O1112="","",IF(P1112="","",IF($J$12&lt;&gt;"ABC",IF(P1112&lt;="250",VLOOKUP(O1112,Info!$AZ$4:$BB$22,3,FALSE),VLOOKUP(O1112,Info!$AZ$23:$BB$39,3,FALSE)),IF(P1112&lt;="250",VLOOKUP(O1112,Info!$AO$4:$AQ$22,3,FALSE),VLOOKUP(O1112,Info!$AO$23:$AP$39,3,FALSE))))))</f>
        <v/>
      </c>
      <c r="AD1112" s="1"/>
      <c r="AE1112" s="1" t="str">
        <f>IF($L1112="None","",IF(ISERROR(VLOOKUP($L1112,Info!$B$4:$B$266,1,FALSE)),"",VLOOKUP($L1112,Info!$B$4:$L$266,4,FALSE)))</f>
        <v/>
      </c>
      <c r="AF1112" s="1" t="str">
        <f>IF($L1112="None","",IF(ISERROR(VLOOKUP($L1112,Info!$B$4:$B$266,1,FALSE)),"",VLOOKUP($L1112,Info!$B$4:$L$266,6,FALSE)))</f>
        <v/>
      </c>
      <c r="AG1112" s="1"/>
      <c r="AH1112" s="33" t="str" cm="1">
        <f t="array" ref="AH1112">IF(AND(L1112&lt;&gt;"",O1112&lt;&gt;"",R1112:S1112&lt;&gt;"",W1112:X1112&lt;&gt;"",Z1112:AA1112&lt;&gt;"",AC1112&lt;&gt;""),"Good","Bad")</f>
        <v>Bad</v>
      </c>
      <c r="AL1112" t="str" cm="1">
        <f t="array" ref="AL1112">IF(R1112&gt;0,_xlfn.IFS(COUNTIF($L$20:L1112,"&lt;&gt;")&lt;101,1,COUNTIF($L$20:L1112,"&lt;&gt;")&lt;201,2,COUNTIF($L$20:L1112,"&lt;&gt;")&lt;301,3,COUNTIF($L$20:L1112,"&lt;&gt;")&lt;401,4,COUNTIF($L$20:L1112,"&lt;&gt;")&lt;501,5,COUNTIF($L$20:L1112,"&lt;&gt;")&lt;601,6,COUNTIF($L$20:L1112,"&lt;&gt;")&lt;701,7,COUNTIF($L$20:L1112,"&lt;&gt;")&lt;801,8,COUNTIF($L$20:L1112,"&lt;&gt;")&lt;901,9,COUNTIF($L$20:L1112,"&lt;&gt;")&lt;1001,10,COUNTIF($L$20:L1112,"&lt;&gt;")&lt;1101,11,COUNTIF($L$20:L1112,"&lt;&gt;")&lt;1201,12,COUNTIF($L$20:L1112,"&lt;&gt;")&lt;1301,13,COUNTIF($L$20:L1112,"&lt;&gt;")&lt;1401,14,COUNTIF($L$20:L1112,"&lt;&gt;")&lt;1501,15,COUNTIF($L$20:L1112,"&lt;&gt;")&lt;1601,16,COUNTIF($L$20:L1112,"&lt;&gt;")&lt;1701,17,COUNTIF($L$20:L1112,"&lt;&gt;")&lt;1801,18,COUNTIF($L$20:L1112,"&lt;&gt;")&lt;1901,19,COUNTIF($L$20:L1112,"&lt;&gt;")&lt;2001,20,COUNTIF($L$20:L1112,"&lt;&gt;")&lt;2101,21,COUNTIF($L$20:L1112,"&lt;&gt;")&lt;2201,22,COUNTIF($L$20:L1112,"&lt;&gt;")&lt;2301,23,COUNTIF($L$20:L1112,"&lt;&gt;")&lt;2401,24,COUNTIF($L$20:L1112,"&lt;&gt;")&lt;2501,25,COUNTIF($L$20:L1112,"&lt;&gt;")&lt;2601,26,COUNTIF($L$20:L1112,"&lt;&gt;")&lt;2701,27,COUNTIF($L$20:L1112,"&lt;&gt;")&lt;2801,28,COUNTIF($L$20:L1112,"&lt;&gt;")&lt;2901,29,COUNTIF($L$20:L1112,"&lt;&gt;")&lt;3001,30),"")</f>
        <v/>
      </c>
      <c r="AM1112" t="str">
        <f t="shared" si="85"/>
        <v/>
      </c>
      <c r="AN1112" t="str">
        <f t="shared" si="89"/>
        <v/>
      </c>
      <c r="AP1112" t="str">
        <f t="shared" si="88"/>
        <v/>
      </c>
      <c r="AQ1112" t="str">
        <f>IF(AO1112="","",COUNTIFS(AM1112:$AM$3019,AO1112))</f>
        <v/>
      </c>
    </row>
    <row r="1113" spans="1:43" x14ac:dyDescent="0.25">
      <c r="A1113" s="6" t="str">
        <f>IF(COUNT($A$20:A1112)&lt;&gt;$B$4,IF(A1112="","",A1112+1),"")</f>
        <v/>
      </c>
      <c r="B1113" s="3"/>
      <c r="C1113" s="3"/>
      <c r="D1113" s="122"/>
      <c r="E1113" s="3"/>
      <c r="F1113" s="3"/>
      <c r="G1113" s="3"/>
      <c r="H1113" s="3"/>
      <c r="I1113" s="120"/>
      <c r="J1113" s="3"/>
      <c r="K1113" s="95" t="str" cm="1">
        <f t="array" ref="K1113">IF(OR($J$14 = "A",$J$14 = "B",$J$14 = "C"),IF(I1113="","",IF(LEN(I1113)&gt;2,_xlfn.IFS(ISNUMBER(SEARCH("_",I1113)),I1113,ISNUMBER(SEARCH(", ",I1113)),SUBSTITUTE(I1113,", ","_"),ISNUMBER(SEARCH("/ ",I1113)),SUBSTITUTE(I1113,"/ ","_"),ISNUMBER(SEARCH(",",I1113)),SUBSTITUTE(I1113,",","_"),ISNUMBER(SEARCH("/",I1113)),SUBSTITUTE(I1113,"/","_"),ISNUMBER(SEARCH("",I1113)),I1113),I1113)),IF(OR($J$14 = "J",$J$14 = "K"),"",IF(D1113="","",IF(LEN(D1113)&gt;2,_xlfn.IFS(ISNUMBER(SEARCH("_",D1113)),D1113,ISNUMBER(SEARCH(", ",D1113)),SUBSTITUTE(D1113,", ","_"),ISNUMBER(SEARCH("/ ",D1113)),SUBSTITUTE(D1113,"/ ","_"),ISNUMBER(SEARCH(",",D1113)),SUBSTITUTE(D1113,",","_"),ISNUMBER(SEARCH("/",D1113)),SUBSTITUTE(D1113,"/","_"),ISNUMBER(SEARCH("",D1113)),D1113),D1113))))</f>
        <v/>
      </c>
      <c r="L1113" s="1"/>
      <c r="M1113" s="1" t="str">
        <f t="shared" si="86"/>
        <v/>
      </c>
      <c r="N1113" s="94" t="str">
        <f>IF($L1113="None","",IF(ISERROR(VLOOKUP($L1113,Info!$B$4:$B$266,1,FALSE)),"",VLOOKUP($L1113,Info!$B$4:$L$266,5,FALSE)))</f>
        <v/>
      </c>
      <c r="O1113" s="94" t="str">
        <f>IF(K1113="","",IF(AND($J$12&lt;&gt;"ABC",N1113="3"),"BAC",IF(N1113="3","ABC",IF($J$12&lt;&gt;"ABC",IF($J$10="Standard",VLOOKUP(K1113,Info!$BE$4:$BF$481,2,FALSE),VLOOKUP(K1113,Info!$BI$4:$BJ$482,2,FALSE)),IF($J$10="Standard",VLOOKUP(K1113,Info!$AG$4:$AH$2994,2,FALSE),VLOOKUP(K1113,Info!$AK$4:$AL$2997,2,FALSE))))))</f>
        <v/>
      </c>
      <c r="P1113" s="94" t="str">
        <f>IF($L1113="None","",IF(ISERROR(VLOOKUP($L1113,Info!$B$4:$B$266,1,FALSE)),"",VLOOKUP($L1113,Info!$B$4:$L$266,3,FALSE)))</f>
        <v/>
      </c>
      <c r="Q1113" s="96" t="str">
        <f>IF($L1113="None","",IF(ISERROR(VLOOKUP($L1113,Info!$B$4:$B$266,1,FALSE)),"",VLOOKUP($L1113,Info!$B$4:$L$266,4,FALSE)))</f>
        <v/>
      </c>
      <c r="R1113" s="1"/>
      <c r="S1113" s="6" t="str">
        <f t="shared" si="87"/>
        <v/>
      </c>
      <c r="T1113" s="6" t="str">
        <f>IF($L1113="None","",IF(ISERROR(VLOOKUP($L1113,Info!$B$4:$B$266,1,FALSE)),"",VLOOKUP($L1113,Info!$B$4:$L$266,11,FALSE)))</f>
        <v/>
      </c>
      <c r="U1113" s="1"/>
      <c r="V1113" s="1"/>
      <c r="W1113" s="1"/>
      <c r="X1113" s="1" t="str">
        <f>IF($L1113="None","",IF(ISERROR(VLOOKUP($L1113,Info!$B$4:$B$266,1,FALSE)),"",IF(OR(W1113="Metallic Liquid Tight",W1113="Non-Metallic Liquid Tight",W1113="LSZH",W1113="Greenfield"),VLOOKUP($L1113,Info!$B$4:$L$266,7,FALSE),"N/A")))</f>
        <v/>
      </c>
      <c r="Y1113" s="1"/>
      <c r="Z1113" s="96" t="str">
        <f>IF($L1113="None","",IF(ISERROR(VLOOKUP($L1113,Info!$B$4:$B$266,1,FALSE)),"",VLOOKUP($L1113,Info!$B$4:$L$266,9,FALSE)))</f>
        <v/>
      </c>
      <c r="AA1113" s="96" t="str">
        <f>IF($L1113="None","",IF(ISERROR(VLOOKUP($L1113,Info!$B$4:$B$266,1,FALSE)),"",VLOOKUP($L1113,Info!$B$4:$L$266,8,FALSE)))</f>
        <v/>
      </c>
      <c r="AB1113" s="96" t="str">
        <f>IF($L1113="None","",IF(ISERROR(VLOOKUP($L1113,Info!$B$4:$B$266,1,FALSE)),"",VLOOKUP($L1113,Info!$B$4:$L$266,10,FALSE)))</f>
        <v/>
      </c>
      <c r="AC1113" s="1" t="str">
        <f>IF(W1113="SO Cable","Black,White",IF(O1113="","",IF(P1113="","",IF($J$12&lt;&gt;"ABC",IF(P1113&lt;="250",VLOOKUP(O1113,Info!$AZ$4:$BB$22,3,FALSE),VLOOKUP(O1113,Info!$AZ$23:$BB$39,3,FALSE)),IF(P1113&lt;="250",VLOOKUP(O1113,Info!$AO$4:$AQ$22,3,FALSE),VLOOKUP(O1113,Info!$AO$23:$AP$39,3,FALSE))))))</f>
        <v/>
      </c>
      <c r="AD1113" s="1"/>
      <c r="AE1113" s="1" t="str">
        <f>IF($L1113="None","",IF(ISERROR(VLOOKUP($L1113,Info!$B$4:$B$266,1,FALSE)),"",VLOOKUP($L1113,Info!$B$4:$L$266,4,FALSE)))</f>
        <v/>
      </c>
      <c r="AF1113" s="1" t="str">
        <f>IF($L1113="None","",IF(ISERROR(VLOOKUP($L1113,Info!$B$4:$B$266,1,FALSE)),"",VLOOKUP($L1113,Info!$B$4:$L$266,6,FALSE)))</f>
        <v/>
      </c>
      <c r="AG1113" s="1"/>
      <c r="AH1113" s="33" t="str" cm="1">
        <f t="array" ref="AH1113">IF(AND(L1113&lt;&gt;"",O1113&lt;&gt;"",R1113:S1113&lt;&gt;"",W1113:X1113&lt;&gt;"",Z1113:AA1113&lt;&gt;"",AC1113&lt;&gt;""),"Good","Bad")</f>
        <v>Bad</v>
      </c>
      <c r="AL1113" t="str" cm="1">
        <f t="array" ref="AL1113">IF(R1113&gt;0,_xlfn.IFS(COUNTIF($L$20:L1113,"&lt;&gt;")&lt;101,1,COUNTIF($L$20:L1113,"&lt;&gt;")&lt;201,2,COUNTIF($L$20:L1113,"&lt;&gt;")&lt;301,3,COUNTIF($L$20:L1113,"&lt;&gt;")&lt;401,4,COUNTIF($L$20:L1113,"&lt;&gt;")&lt;501,5,COUNTIF($L$20:L1113,"&lt;&gt;")&lt;601,6,COUNTIF($L$20:L1113,"&lt;&gt;")&lt;701,7,COUNTIF($L$20:L1113,"&lt;&gt;")&lt;801,8,COUNTIF($L$20:L1113,"&lt;&gt;")&lt;901,9,COUNTIF($L$20:L1113,"&lt;&gt;")&lt;1001,10,COUNTIF($L$20:L1113,"&lt;&gt;")&lt;1101,11,COUNTIF($L$20:L1113,"&lt;&gt;")&lt;1201,12,COUNTIF($L$20:L1113,"&lt;&gt;")&lt;1301,13,COUNTIF($L$20:L1113,"&lt;&gt;")&lt;1401,14,COUNTIF($L$20:L1113,"&lt;&gt;")&lt;1501,15,COUNTIF($L$20:L1113,"&lt;&gt;")&lt;1601,16,COUNTIF($L$20:L1113,"&lt;&gt;")&lt;1701,17,COUNTIF($L$20:L1113,"&lt;&gt;")&lt;1801,18,COUNTIF($L$20:L1113,"&lt;&gt;")&lt;1901,19,COUNTIF($L$20:L1113,"&lt;&gt;")&lt;2001,20,COUNTIF($L$20:L1113,"&lt;&gt;")&lt;2101,21,COUNTIF($L$20:L1113,"&lt;&gt;")&lt;2201,22,COUNTIF($L$20:L1113,"&lt;&gt;")&lt;2301,23,COUNTIF($L$20:L1113,"&lt;&gt;")&lt;2401,24,COUNTIF($L$20:L1113,"&lt;&gt;")&lt;2501,25,COUNTIF($L$20:L1113,"&lt;&gt;")&lt;2601,26,COUNTIF($L$20:L1113,"&lt;&gt;")&lt;2701,27,COUNTIF($L$20:L1113,"&lt;&gt;")&lt;2801,28,COUNTIF($L$20:L1113,"&lt;&gt;")&lt;2901,29,COUNTIF($L$20:L1113,"&lt;&gt;")&lt;3001,30),"")</f>
        <v/>
      </c>
      <c r="AM1113" t="str">
        <f t="shared" si="85"/>
        <v/>
      </c>
      <c r="AN1113" t="str">
        <f t="shared" si="89"/>
        <v/>
      </c>
      <c r="AP1113" t="str">
        <f t="shared" si="88"/>
        <v/>
      </c>
      <c r="AQ1113" t="str">
        <f>IF(AO1113="","",COUNTIFS(AM1113:$AM$3019,AO1113))</f>
        <v/>
      </c>
    </row>
    <row r="1114" spans="1:43" x14ac:dyDescent="0.25">
      <c r="A1114" s="6" t="str">
        <f>IF(COUNT($A$20:A1113)&lt;&gt;$B$4,IF(A1113="","",A1113+1),"")</f>
        <v/>
      </c>
      <c r="B1114" s="3"/>
      <c r="C1114" s="3"/>
      <c r="D1114" s="122"/>
      <c r="E1114" s="3"/>
      <c r="F1114" s="3"/>
      <c r="G1114" s="3"/>
      <c r="H1114" s="3"/>
      <c r="I1114" s="120"/>
      <c r="J1114" s="3"/>
      <c r="K1114" s="95" t="str" cm="1">
        <f t="array" ref="K1114">IF(OR($J$14 = "A",$J$14 = "B",$J$14 = "C"),IF(I1114="","",IF(LEN(I1114)&gt;2,_xlfn.IFS(ISNUMBER(SEARCH("_",I1114)),I1114,ISNUMBER(SEARCH(", ",I1114)),SUBSTITUTE(I1114,", ","_"),ISNUMBER(SEARCH("/ ",I1114)),SUBSTITUTE(I1114,"/ ","_"),ISNUMBER(SEARCH(",",I1114)),SUBSTITUTE(I1114,",","_"),ISNUMBER(SEARCH("/",I1114)),SUBSTITUTE(I1114,"/","_"),ISNUMBER(SEARCH("",I1114)),I1114),I1114)),IF(OR($J$14 = "J",$J$14 = "K"),"",IF(D1114="","",IF(LEN(D1114)&gt;2,_xlfn.IFS(ISNUMBER(SEARCH("_",D1114)),D1114,ISNUMBER(SEARCH(", ",D1114)),SUBSTITUTE(D1114,", ","_"),ISNUMBER(SEARCH("/ ",D1114)),SUBSTITUTE(D1114,"/ ","_"),ISNUMBER(SEARCH(",",D1114)),SUBSTITUTE(D1114,",","_"),ISNUMBER(SEARCH("/",D1114)),SUBSTITUTE(D1114,"/","_"),ISNUMBER(SEARCH("",D1114)),D1114),D1114))))</f>
        <v/>
      </c>
      <c r="L1114" s="1"/>
      <c r="M1114" s="1" t="str">
        <f t="shared" si="86"/>
        <v/>
      </c>
      <c r="N1114" s="94" t="str">
        <f>IF($L1114="None","",IF(ISERROR(VLOOKUP($L1114,Info!$B$4:$B$266,1,FALSE)),"",VLOOKUP($L1114,Info!$B$4:$L$266,5,FALSE)))</f>
        <v/>
      </c>
      <c r="O1114" s="94" t="str">
        <f>IF(K1114="","",IF(AND($J$12&lt;&gt;"ABC",N1114="3"),"BAC",IF(N1114="3","ABC",IF($J$12&lt;&gt;"ABC",IF($J$10="Standard",VLOOKUP(K1114,Info!$BE$4:$BF$481,2,FALSE),VLOOKUP(K1114,Info!$BI$4:$BJ$482,2,FALSE)),IF($J$10="Standard",VLOOKUP(K1114,Info!$AG$4:$AH$2994,2,FALSE),VLOOKUP(K1114,Info!$AK$4:$AL$2997,2,FALSE))))))</f>
        <v/>
      </c>
      <c r="P1114" s="94" t="str">
        <f>IF($L1114="None","",IF(ISERROR(VLOOKUP($L1114,Info!$B$4:$B$266,1,FALSE)),"",VLOOKUP($L1114,Info!$B$4:$L$266,3,FALSE)))</f>
        <v/>
      </c>
      <c r="Q1114" s="96" t="str">
        <f>IF($L1114="None","",IF(ISERROR(VLOOKUP($L1114,Info!$B$4:$B$266,1,FALSE)),"",VLOOKUP($L1114,Info!$B$4:$L$266,4,FALSE)))</f>
        <v/>
      </c>
      <c r="R1114" s="1"/>
      <c r="S1114" s="6" t="str">
        <f t="shared" si="87"/>
        <v/>
      </c>
      <c r="T1114" s="6" t="str">
        <f>IF($L1114="None","",IF(ISERROR(VLOOKUP($L1114,Info!$B$4:$B$266,1,FALSE)),"",VLOOKUP($L1114,Info!$B$4:$L$266,11,FALSE)))</f>
        <v/>
      </c>
      <c r="U1114" s="1"/>
      <c r="V1114" s="1"/>
      <c r="W1114" s="1"/>
      <c r="X1114" s="1" t="str">
        <f>IF($L1114="None","",IF(ISERROR(VLOOKUP($L1114,Info!$B$4:$B$266,1,FALSE)),"",IF(OR(W1114="Metallic Liquid Tight",W1114="Non-Metallic Liquid Tight",W1114="LSZH",W1114="Greenfield"),VLOOKUP($L1114,Info!$B$4:$L$266,7,FALSE),"N/A")))</f>
        <v/>
      </c>
      <c r="Y1114" s="1"/>
      <c r="Z1114" s="96" t="str">
        <f>IF($L1114="None","",IF(ISERROR(VLOOKUP($L1114,Info!$B$4:$B$266,1,FALSE)),"",VLOOKUP($L1114,Info!$B$4:$L$266,9,FALSE)))</f>
        <v/>
      </c>
      <c r="AA1114" s="96" t="str">
        <f>IF($L1114="None","",IF(ISERROR(VLOOKUP($L1114,Info!$B$4:$B$266,1,FALSE)),"",VLOOKUP($L1114,Info!$B$4:$L$266,8,FALSE)))</f>
        <v/>
      </c>
      <c r="AB1114" s="96" t="str">
        <f>IF($L1114="None","",IF(ISERROR(VLOOKUP($L1114,Info!$B$4:$B$266,1,FALSE)),"",VLOOKUP($L1114,Info!$B$4:$L$266,10,FALSE)))</f>
        <v/>
      </c>
      <c r="AC1114" s="1" t="str">
        <f>IF(W1114="SO Cable","Black,White",IF(O1114="","",IF(P1114="","",IF($J$12&lt;&gt;"ABC",IF(P1114&lt;="250",VLOOKUP(O1114,Info!$AZ$4:$BB$22,3,FALSE),VLOOKUP(O1114,Info!$AZ$23:$BB$39,3,FALSE)),IF(P1114&lt;="250",VLOOKUP(O1114,Info!$AO$4:$AQ$22,3,FALSE),VLOOKUP(O1114,Info!$AO$23:$AP$39,3,FALSE))))))</f>
        <v/>
      </c>
      <c r="AD1114" s="1"/>
      <c r="AE1114" s="1" t="str">
        <f>IF($L1114="None","",IF(ISERROR(VLOOKUP($L1114,Info!$B$4:$B$266,1,FALSE)),"",VLOOKUP($L1114,Info!$B$4:$L$266,4,FALSE)))</f>
        <v/>
      </c>
      <c r="AF1114" s="1" t="str">
        <f>IF($L1114="None","",IF(ISERROR(VLOOKUP($L1114,Info!$B$4:$B$266,1,FALSE)),"",VLOOKUP($L1114,Info!$B$4:$L$266,6,FALSE)))</f>
        <v/>
      </c>
      <c r="AG1114" s="1"/>
      <c r="AH1114" s="33" t="str" cm="1">
        <f t="array" ref="AH1114">IF(AND(L1114&lt;&gt;"",O1114&lt;&gt;"",R1114:S1114&lt;&gt;"",W1114:X1114&lt;&gt;"",Z1114:AA1114&lt;&gt;"",AC1114&lt;&gt;""),"Good","Bad")</f>
        <v>Bad</v>
      </c>
      <c r="AL1114" t="str" cm="1">
        <f t="array" ref="AL1114">IF(R1114&gt;0,_xlfn.IFS(COUNTIF($L$20:L1114,"&lt;&gt;")&lt;101,1,COUNTIF($L$20:L1114,"&lt;&gt;")&lt;201,2,COUNTIF($L$20:L1114,"&lt;&gt;")&lt;301,3,COUNTIF($L$20:L1114,"&lt;&gt;")&lt;401,4,COUNTIF($L$20:L1114,"&lt;&gt;")&lt;501,5,COUNTIF($L$20:L1114,"&lt;&gt;")&lt;601,6,COUNTIF($L$20:L1114,"&lt;&gt;")&lt;701,7,COUNTIF($L$20:L1114,"&lt;&gt;")&lt;801,8,COUNTIF($L$20:L1114,"&lt;&gt;")&lt;901,9,COUNTIF($L$20:L1114,"&lt;&gt;")&lt;1001,10,COUNTIF($L$20:L1114,"&lt;&gt;")&lt;1101,11,COUNTIF($L$20:L1114,"&lt;&gt;")&lt;1201,12,COUNTIF($L$20:L1114,"&lt;&gt;")&lt;1301,13,COUNTIF($L$20:L1114,"&lt;&gt;")&lt;1401,14,COUNTIF($L$20:L1114,"&lt;&gt;")&lt;1501,15,COUNTIF($L$20:L1114,"&lt;&gt;")&lt;1601,16,COUNTIF($L$20:L1114,"&lt;&gt;")&lt;1701,17,COUNTIF($L$20:L1114,"&lt;&gt;")&lt;1801,18,COUNTIF($L$20:L1114,"&lt;&gt;")&lt;1901,19,COUNTIF($L$20:L1114,"&lt;&gt;")&lt;2001,20,COUNTIF($L$20:L1114,"&lt;&gt;")&lt;2101,21,COUNTIF($L$20:L1114,"&lt;&gt;")&lt;2201,22,COUNTIF($L$20:L1114,"&lt;&gt;")&lt;2301,23,COUNTIF($L$20:L1114,"&lt;&gt;")&lt;2401,24,COUNTIF($L$20:L1114,"&lt;&gt;")&lt;2501,25,COUNTIF($L$20:L1114,"&lt;&gt;")&lt;2601,26,COUNTIF($L$20:L1114,"&lt;&gt;")&lt;2701,27,COUNTIF($L$20:L1114,"&lt;&gt;")&lt;2801,28,COUNTIF($L$20:L1114,"&lt;&gt;")&lt;2901,29,COUNTIF($L$20:L1114,"&lt;&gt;")&lt;3001,30),"")</f>
        <v/>
      </c>
      <c r="AM1114" t="str">
        <f t="shared" si="85"/>
        <v/>
      </c>
      <c r="AN1114" t="str">
        <f t="shared" si="89"/>
        <v/>
      </c>
      <c r="AP1114" t="str">
        <f t="shared" si="88"/>
        <v/>
      </c>
      <c r="AQ1114" t="str">
        <f>IF(AO1114="","",COUNTIFS(AM1114:$AM$3019,AO1114))</f>
        <v/>
      </c>
    </row>
    <row r="1115" spans="1:43" x14ac:dyDescent="0.25">
      <c r="A1115" s="6" t="str">
        <f>IF(COUNT($A$20:A1114)&lt;&gt;$B$4,IF(A1114="","",A1114+1),"")</f>
        <v/>
      </c>
      <c r="B1115" s="3"/>
      <c r="C1115" s="3"/>
      <c r="D1115" s="122"/>
      <c r="E1115" s="3"/>
      <c r="F1115" s="3"/>
      <c r="G1115" s="3"/>
      <c r="H1115" s="3"/>
      <c r="I1115" s="120"/>
      <c r="J1115" s="3"/>
      <c r="K1115" s="95" t="str" cm="1">
        <f t="array" ref="K1115">IF(OR($J$14 = "A",$J$14 = "B",$J$14 = "C"),IF(I1115="","",IF(LEN(I1115)&gt;2,_xlfn.IFS(ISNUMBER(SEARCH("_",I1115)),I1115,ISNUMBER(SEARCH(", ",I1115)),SUBSTITUTE(I1115,", ","_"),ISNUMBER(SEARCH("/ ",I1115)),SUBSTITUTE(I1115,"/ ","_"),ISNUMBER(SEARCH(",",I1115)),SUBSTITUTE(I1115,",","_"),ISNUMBER(SEARCH("/",I1115)),SUBSTITUTE(I1115,"/","_"),ISNUMBER(SEARCH("",I1115)),I1115),I1115)),IF(OR($J$14 = "J",$J$14 = "K"),"",IF(D1115="","",IF(LEN(D1115)&gt;2,_xlfn.IFS(ISNUMBER(SEARCH("_",D1115)),D1115,ISNUMBER(SEARCH(", ",D1115)),SUBSTITUTE(D1115,", ","_"),ISNUMBER(SEARCH("/ ",D1115)),SUBSTITUTE(D1115,"/ ","_"),ISNUMBER(SEARCH(",",D1115)),SUBSTITUTE(D1115,",","_"),ISNUMBER(SEARCH("/",D1115)),SUBSTITUTE(D1115,"/","_"),ISNUMBER(SEARCH("",D1115)),D1115),D1115))))</f>
        <v/>
      </c>
      <c r="L1115" s="1"/>
      <c r="M1115" s="1" t="str">
        <f t="shared" si="86"/>
        <v/>
      </c>
      <c r="N1115" s="94" t="str">
        <f>IF($L1115="None","",IF(ISERROR(VLOOKUP($L1115,Info!$B$4:$B$266,1,FALSE)),"",VLOOKUP($L1115,Info!$B$4:$L$266,5,FALSE)))</f>
        <v/>
      </c>
      <c r="O1115" s="94" t="str">
        <f>IF(K1115="","",IF(AND($J$12&lt;&gt;"ABC",N1115="3"),"BAC",IF(N1115="3","ABC",IF($J$12&lt;&gt;"ABC",IF($J$10="Standard",VLOOKUP(K1115,Info!$BE$4:$BF$481,2,FALSE),VLOOKUP(K1115,Info!$BI$4:$BJ$482,2,FALSE)),IF($J$10="Standard",VLOOKUP(K1115,Info!$AG$4:$AH$2994,2,FALSE),VLOOKUP(K1115,Info!$AK$4:$AL$2997,2,FALSE))))))</f>
        <v/>
      </c>
      <c r="P1115" s="94" t="str">
        <f>IF($L1115="None","",IF(ISERROR(VLOOKUP($L1115,Info!$B$4:$B$266,1,FALSE)),"",VLOOKUP($L1115,Info!$B$4:$L$266,3,FALSE)))</f>
        <v/>
      </c>
      <c r="Q1115" s="96" t="str">
        <f>IF($L1115="None","",IF(ISERROR(VLOOKUP($L1115,Info!$B$4:$B$266,1,FALSE)),"",VLOOKUP($L1115,Info!$B$4:$L$266,4,FALSE)))</f>
        <v/>
      </c>
      <c r="R1115" s="1"/>
      <c r="S1115" s="6" t="str">
        <f t="shared" si="87"/>
        <v/>
      </c>
      <c r="T1115" s="6" t="str">
        <f>IF($L1115="None","",IF(ISERROR(VLOOKUP($L1115,Info!$B$4:$B$266,1,FALSE)),"",VLOOKUP($L1115,Info!$B$4:$L$266,11,FALSE)))</f>
        <v/>
      </c>
      <c r="U1115" s="1"/>
      <c r="V1115" s="1"/>
      <c r="W1115" s="1"/>
      <c r="X1115" s="1" t="str">
        <f>IF($L1115="None","",IF(ISERROR(VLOOKUP($L1115,Info!$B$4:$B$266,1,FALSE)),"",IF(OR(W1115="Metallic Liquid Tight",W1115="Non-Metallic Liquid Tight",W1115="LSZH",W1115="Greenfield"),VLOOKUP($L1115,Info!$B$4:$L$266,7,FALSE),"N/A")))</f>
        <v/>
      </c>
      <c r="Y1115" s="1"/>
      <c r="Z1115" s="96" t="str">
        <f>IF($L1115="None","",IF(ISERROR(VLOOKUP($L1115,Info!$B$4:$B$266,1,FALSE)),"",VLOOKUP($L1115,Info!$B$4:$L$266,9,FALSE)))</f>
        <v/>
      </c>
      <c r="AA1115" s="96" t="str">
        <f>IF($L1115="None","",IF(ISERROR(VLOOKUP($L1115,Info!$B$4:$B$266,1,FALSE)),"",VLOOKUP($L1115,Info!$B$4:$L$266,8,FALSE)))</f>
        <v/>
      </c>
      <c r="AB1115" s="96" t="str">
        <f>IF($L1115="None","",IF(ISERROR(VLOOKUP($L1115,Info!$B$4:$B$266,1,FALSE)),"",VLOOKUP($L1115,Info!$B$4:$L$266,10,FALSE)))</f>
        <v/>
      </c>
      <c r="AC1115" s="1" t="str">
        <f>IF(W1115="SO Cable","Black,White",IF(O1115="","",IF(P1115="","",IF($J$12&lt;&gt;"ABC",IF(P1115&lt;="250",VLOOKUP(O1115,Info!$AZ$4:$BB$22,3,FALSE),VLOOKUP(O1115,Info!$AZ$23:$BB$39,3,FALSE)),IF(P1115&lt;="250",VLOOKUP(O1115,Info!$AO$4:$AQ$22,3,FALSE),VLOOKUP(O1115,Info!$AO$23:$AP$39,3,FALSE))))))</f>
        <v/>
      </c>
      <c r="AD1115" s="1"/>
      <c r="AE1115" s="1" t="str">
        <f>IF($L1115="None","",IF(ISERROR(VLOOKUP($L1115,Info!$B$4:$B$266,1,FALSE)),"",VLOOKUP($L1115,Info!$B$4:$L$266,4,FALSE)))</f>
        <v/>
      </c>
      <c r="AF1115" s="1" t="str">
        <f>IF($L1115="None","",IF(ISERROR(VLOOKUP($L1115,Info!$B$4:$B$266,1,FALSE)),"",VLOOKUP($L1115,Info!$B$4:$L$266,6,FALSE)))</f>
        <v/>
      </c>
      <c r="AG1115" s="1"/>
      <c r="AH1115" s="33" t="str" cm="1">
        <f t="array" ref="AH1115">IF(AND(L1115&lt;&gt;"",O1115&lt;&gt;"",R1115:S1115&lt;&gt;"",W1115:X1115&lt;&gt;"",Z1115:AA1115&lt;&gt;"",AC1115&lt;&gt;""),"Good","Bad")</f>
        <v>Bad</v>
      </c>
      <c r="AL1115" t="str" cm="1">
        <f t="array" ref="AL1115">IF(R1115&gt;0,_xlfn.IFS(COUNTIF($L$20:L1115,"&lt;&gt;")&lt;101,1,COUNTIF($L$20:L1115,"&lt;&gt;")&lt;201,2,COUNTIF($L$20:L1115,"&lt;&gt;")&lt;301,3,COUNTIF($L$20:L1115,"&lt;&gt;")&lt;401,4,COUNTIF($L$20:L1115,"&lt;&gt;")&lt;501,5,COUNTIF($L$20:L1115,"&lt;&gt;")&lt;601,6,COUNTIF($L$20:L1115,"&lt;&gt;")&lt;701,7,COUNTIF($L$20:L1115,"&lt;&gt;")&lt;801,8,COUNTIF($L$20:L1115,"&lt;&gt;")&lt;901,9,COUNTIF($L$20:L1115,"&lt;&gt;")&lt;1001,10,COUNTIF($L$20:L1115,"&lt;&gt;")&lt;1101,11,COUNTIF($L$20:L1115,"&lt;&gt;")&lt;1201,12,COUNTIF($L$20:L1115,"&lt;&gt;")&lt;1301,13,COUNTIF($L$20:L1115,"&lt;&gt;")&lt;1401,14,COUNTIF($L$20:L1115,"&lt;&gt;")&lt;1501,15,COUNTIF($L$20:L1115,"&lt;&gt;")&lt;1601,16,COUNTIF($L$20:L1115,"&lt;&gt;")&lt;1701,17,COUNTIF($L$20:L1115,"&lt;&gt;")&lt;1801,18,COUNTIF($L$20:L1115,"&lt;&gt;")&lt;1901,19,COUNTIF($L$20:L1115,"&lt;&gt;")&lt;2001,20,COUNTIF($L$20:L1115,"&lt;&gt;")&lt;2101,21,COUNTIF($L$20:L1115,"&lt;&gt;")&lt;2201,22,COUNTIF($L$20:L1115,"&lt;&gt;")&lt;2301,23,COUNTIF($L$20:L1115,"&lt;&gt;")&lt;2401,24,COUNTIF($L$20:L1115,"&lt;&gt;")&lt;2501,25,COUNTIF($L$20:L1115,"&lt;&gt;")&lt;2601,26,COUNTIF($L$20:L1115,"&lt;&gt;")&lt;2701,27,COUNTIF($L$20:L1115,"&lt;&gt;")&lt;2801,28,COUNTIF($L$20:L1115,"&lt;&gt;")&lt;2901,29,COUNTIF($L$20:L1115,"&lt;&gt;")&lt;3001,30),"")</f>
        <v/>
      </c>
      <c r="AM1115" t="str">
        <f t="shared" si="85"/>
        <v/>
      </c>
      <c r="AN1115" t="str">
        <f t="shared" si="89"/>
        <v/>
      </c>
      <c r="AP1115" t="str">
        <f t="shared" si="88"/>
        <v/>
      </c>
      <c r="AQ1115" t="str">
        <f>IF(AO1115="","",COUNTIFS(AM1115:$AM$3019,AO1115))</f>
        <v/>
      </c>
    </row>
    <row r="1116" spans="1:43" x14ac:dyDescent="0.25">
      <c r="A1116" s="6" t="str">
        <f>IF(COUNT($A$20:A1115)&lt;&gt;$B$4,IF(A1115="","",A1115+1),"")</f>
        <v/>
      </c>
      <c r="B1116" s="3"/>
      <c r="C1116" s="3"/>
      <c r="D1116" s="122"/>
      <c r="E1116" s="3"/>
      <c r="F1116" s="3"/>
      <c r="G1116" s="3"/>
      <c r="H1116" s="3"/>
      <c r="I1116" s="120"/>
      <c r="J1116" s="3"/>
      <c r="K1116" s="95" t="str" cm="1">
        <f t="array" ref="K1116">IF(OR($J$14 = "A",$J$14 = "B",$J$14 = "C"),IF(I1116="","",IF(LEN(I1116)&gt;2,_xlfn.IFS(ISNUMBER(SEARCH("_",I1116)),I1116,ISNUMBER(SEARCH(", ",I1116)),SUBSTITUTE(I1116,", ","_"),ISNUMBER(SEARCH("/ ",I1116)),SUBSTITUTE(I1116,"/ ","_"),ISNUMBER(SEARCH(",",I1116)),SUBSTITUTE(I1116,",","_"),ISNUMBER(SEARCH("/",I1116)),SUBSTITUTE(I1116,"/","_"),ISNUMBER(SEARCH("",I1116)),I1116),I1116)),IF(OR($J$14 = "J",$J$14 = "K"),"",IF(D1116="","",IF(LEN(D1116)&gt;2,_xlfn.IFS(ISNUMBER(SEARCH("_",D1116)),D1116,ISNUMBER(SEARCH(", ",D1116)),SUBSTITUTE(D1116,", ","_"),ISNUMBER(SEARCH("/ ",D1116)),SUBSTITUTE(D1116,"/ ","_"),ISNUMBER(SEARCH(",",D1116)),SUBSTITUTE(D1116,",","_"),ISNUMBER(SEARCH("/",D1116)),SUBSTITUTE(D1116,"/","_"),ISNUMBER(SEARCH("",D1116)),D1116),D1116))))</f>
        <v/>
      </c>
      <c r="L1116" s="1"/>
      <c r="M1116" s="1" t="str">
        <f t="shared" si="86"/>
        <v/>
      </c>
      <c r="N1116" s="94" t="str">
        <f>IF($L1116="None","",IF(ISERROR(VLOOKUP($L1116,Info!$B$4:$B$266,1,FALSE)),"",VLOOKUP($L1116,Info!$B$4:$L$266,5,FALSE)))</f>
        <v/>
      </c>
      <c r="O1116" s="94" t="str">
        <f>IF(K1116="","",IF(AND($J$12&lt;&gt;"ABC",N1116="3"),"BAC",IF(N1116="3","ABC",IF($J$12&lt;&gt;"ABC",IF($J$10="Standard",VLOOKUP(K1116,Info!$BE$4:$BF$481,2,FALSE),VLOOKUP(K1116,Info!$BI$4:$BJ$482,2,FALSE)),IF($J$10="Standard",VLOOKUP(K1116,Info!$AG$4:$AH$2994,2,FALSE),VLOOKUP(K1116,Info!$AK$4:$AL$2997,2,FALSE))))))</f>
        <v/>
      </c>
      <c r="P1116" s="94" t="str">
        <f>IF($L1116="None","",IF(ISERROR(VLOOKUP($L1116,Info!$B$4:$B$266,1,FALSE)),"",VLOOKUP($L1116,Info!$B$4:$L$266,3,FALSE)))</f>
        <v/>
      </c>
      <c r="Q1116" s="96" t="str">
        <f>IF($L1116="None","",IF(ISERROR(VLOOKUP($L1116,Info!$B$4:$B$266,1,FALSE)),"",VLOOKUP($L1116,Info!$B$4:$L$266,4,FALSE)))</f>
        <v/>
      </c>
      <c r="R1116" s="1"/>
      <c r="S1116" s="6" t="str">
        <f t="shared" si="87"/>
        <v/>
      </c>
      <c r="T1116" s="6" t="str">
        <f>IF($L1116="None","",IF(ISERROR(VLOOKUP($L1116,Info!$B$4:$B$266,1,FALSE)),"",VLOOKUP($L1116,Info!$B$4:$L$266,11,FALSE)))</f>
        <v/>
      </c>
      <c r="U1116" s="1"/>
      <c r="V1116" s="1"/>
      <c r="W1116" s="1"/>
      <c r="X1116" s="1" t="str">
        <f>IF($L1116="None","",IF(ISERROR(VLOOKUP($L1116,Info!$B$4:$B$266,1,FALSE)),"",IF(OR(W1116="Metallic Liquid Tight",W1116="Non-Metallic Liquid Tight",W1116="LSZH",W1116="Greenfield"),VLOOKUP($L1116,Info!$B$4:$L$266,7,FALSE),"N/A")))</f>
        <v/>
      </c>
      <c r="Y1116" s="1"/>
      <c r="Z1116" s="96" t="str">
        <f>IF($L1116="None","",IF(ISERROR(VLOOKUP($L1116,Info!$B$4:$B$266,1,FALSE)),"",VLOOKUP($L1116,Info!$B$4:$L$266,9,FALSE)))</f>
        <v/>
      </c>
      <c r="AA1116" s="96" t="str">
        <f>IF($L1116="None","",IF(ISERROR(VLOOKUP($L1116,Info!$B$4:$B$266,1,FALSE)),"",VLOOKUP($L1116,Info!$B$4:$L$266,8,FALSE)))</f>
        <v/>
      </c>
      <c r="AB1116" s="96" t="str">
        <f>IF($L1116="None","",IF(ISERROR(VLOOKUP($L1116,Info!$B$4:$B$266,1,FALSE)),"",VLOOKUP($L1116,Info!$B$4:$L$266,10,FALSE)))</f>
        <v/>
      </c>
      <c r="AC1116" s="1" t="str">
        <f>IF(W1116="SO Cable","Black,White",IF(O1116="","",IF(P1116="","",IF($J$12&lt;&gt;"ABC",IF(P1116&lt;="250",VLOOKUP(O1116,Info!$AZ$4:$BB$22,3,FALSE),VLOOKUP(O1116,Info!$AZ$23:$BB$39,3,FALSE)),IF(P1116&lt;="250",VLOOKUP(O1116,Info!$AO$4:$AQ$22,3,FALSE),VLOOKUP(O1116,Info!$AO$23:$AP$39,3,FALSE))))))</f>
        <v/>
      </c>
      <c r="AD1116" s="1"/>
      <c r="AE1116" s="1" t="str">
        <f>IF($L1116="None","",IF(ISERROR(VLOOKUP($L1116,Info!$B$4:$B$266,1,FALSE)),"",VLOOKUP($L1116,Info!$B$4:$L$266,4,FALSE)))</f>
        <v/>
      </c>
      <c r="AF1116" s="1" t="str">
        <f>IF($L1116="None","",IF(ISERROR(VLOOKUP($L1116,Info!$B$4:$B$266,1,FALSE)),"",VLOOKUP($L1116,Info!$B$4:$L$266,6,FALSE)))</f>
        <v/>
      </c>
      <c r="AG1116" s="1"/>
      <c r="AH1116" s="33" t="str" cm="1">
        <f t="array" ref="AH1116">IF(AND(L1116&lt;&gt;"",O1116&lt;&gt;"",R1116:S1116&lt;&gt;"",W1116:X1116&lt;&gt;"",Z1116:AA1116&lt;&gt;"",AC1116&lt;&gt;""),"Good","Bad")</f>
        <v>Bad</v>
      </c>
      <c r="AL1116" t="str" cm="1">
        <f t="array" ref="AL1116">IF(R1116&gt;0,_xlfn.IFS(COUNTIF($L$20:L1116,"&lt;&gt;")&lt;101,1,COUNTIF($L$20:L1116,"&lt;&gt;")&lt;201,2,COUNTIF($L$20:L1116,"&lt;&gt;")&lt;301,3,COUNTIF($L$20:L1116,"&lt;&gt;")&lt;401,4,COUNTIF($L$20:L1116,"&lt;&gt;")&lt;501,5,COUNTIF($L$20:L1116,"&lt;&gt;")&lt;601,6,COUNTIF($L$20:L1116,"&lt;&gt;")&lt;701,7,COUNTIF($L$20:L1116,"&lt;&gt;")&lt;801,8,COUNTIF($L$20:L1116,"&lt;&gt;")&lt;901,9,COUNTIF($L$20:L1116,"&lt;&gt;")&lt;1001,10,COUNTIF($L$20:L1116,"&lt;&gt;")&lt;1101,11,COUNTIF($L$20:L1116,"&lt;&gt;")&lt;1201,12,COUNTIF($L$20:L1116,"&lt;&gt;")&lt;1301,13,COUNTIF($L$20:L1116,"&lt;&gt;")&lt;1401,14,COUNTIF($L$20:L1116,"&lt;&gt;")&lt;1501,15,COUNTIF($L$20:L1116,"&lt;&gt;")&lt;1601,16,COUNTIF($L$20:L1116,"&lt;&gt;")&lt;1701,17,COUNTIF($L$20:L1116,"&lt;&gt;")&lt;1801,18,COUNTIF($L$20:L1116,"&lt;&gt;")&lt;1901,19,COUNTIF($L$20:L1116,"&lt;&gt;")&lt;2001,20,COUNTIF($L$20:L1116,"&lt;&gt;")&lt;2101,21,COUNTIF($L$20:L1116,"&lt;&gt;")&lt;2201,22,COUNTIF($L$20:L1116,"&lt;&gt;")&lt;2301,23,COUNTIF($L$20:L1116,"&lt;&gt;")&lt;2401,24,COUNTIF($L$20:L1116,"&lt;&gt;")&lt;2501,25,COUNTIF($L$20:L1116,"&lt;&gt;")&lt;2601,26,COUNTIF($L$20:L1116,"&lt;&gt;")&lt;2701,27,COUNTIF($L$20:L1116,"&lt;&gt;")&lt;2801,28,COUNTIF($L$20:L1116,"&lt;&gt;")&lt;2901,29,COUNTIF($L$20:L1116,"&lt;&gt;")&lt;3001,30),"")</f>
        <v/>
      </c>
      <c r="AM1116" t="str">
        <f t="shared" si="85"/>
        <v/>
      </c>
      <c r="AN1116" t="str">
        <f t="shared" si="89"/>
        <v/>
      </c>
      <c r="AP1116" t="str">
        <f t="shared" si="88"/>
        <v/>
      </c>
      <c r="AQ1116" t="str">
        <f>IF(AO1116="","",COUNTIFS(AM1116:$AM$3019,AO1116))</f>
        <v/>
      </c>
    </row>
    <row r="1117" spans="1:43" x14ac:dyDescent="0.25">
      <c r="A1117" s="6" t="str">
        <f>IF(COUNT($A$20:A1116)&lt;&gt;$B$4,IF(A1116="","",A1116+1),"")</f>
        <v/>
      </c>
      <c r="B1117" s="3"/>
      <c r="C1117" s="3"/>
      <c r="D1117" s="122"/>
      <c r="E1117" s="3"/>
      <c r="F1117" s="3"/>
      <c r="G1117" s="3"/>
      <c r="H1117" s="3"/>
      <c r="I1117" s="120"/>
      <c r="J1117" s="3"/>
      <c r="K1117" s="95" t="str" cm="1">
        <f t="array" ref="K1117">IF(OR($J$14 = "A",$J$14 = "B",$J$14 = "C"),IF(I1117="","",IF(LEN(I1117)&gt;2,_xlfn.IFS(ISNUMBER(SEARCH("_",I1117)),I1117,ISNUMBER(SEARCH(", ",I1117)),SUBSTITUTE(I1117,", ","_"),ISNUMBER(SEARCH("/ ",I1117)),SUBSTITUTE(I1117,"/ ","_"),ISNUMBER(SEARCH(",",I1117)),SUBSTITUTE(I1117,",","_"),ISNUMBER(SEARCH("/",I1117)),SUBSTITUTE(I1117,"/","_"),ISNUMBER(SEARCH("",I1117)),I1117),I1117)),IF(OR($J$14 = "J",$J$14 = "K"),"",IF(D1117="","",IF(LEN(D1117)&gt;2,_xlfn.IFS(ISNUMBER(SEARCH("_",D1117)),D1117,ISNUMBER(SEARCH(", ",D1117)),SUBSTITUTE(D1117,", ","_"),ISNUMBER(SEARCH("/ ",D1117)),SUBSTITUTE(D1117,"/ ","_"),ISNUMBER(SEARCH(",",D1117)),SUBSTITUTE(D1117,",","_"),ISNUMBER(SEARCH("/",D1117)),SUBSTITUTE(D1117,"/","_"),ISNUMBER(SEARCH("",D1117)),D1117),D1117))))</f>
        <v/>
      </c>
      <c r="L1117" s="1"/>
      <c r="M1117" s="1" t="str">
        <f t="shared" si="86"/>
        <v/>
      </c>
      <c r="N1117" s="94" t="str">
        <f>IF($L1117="None","",IF(ISERROR(VLOOKUP($L1117,Info!$B$4:$B$266,1,FALSE)),"",VLOOKUP($L1117,Info!$B$4:$L$266,5,FALSE)))</f>
        <v/>
      </c>
      <c r="O1117" s="94" t="str">
        <f>IF(K1117="","",IF(AND($J$12&lt;&gt;"ABC",N1117="3"),"BAC",IF(N1117="3","ABC",IF($J$12&lt;&gt;"ABC",IF($J$10="Standard",VLOOKUP(K1117,Info!$BE$4:$BF$481,2,FALSE),VLOOKUP(K1117,Info!$BI$4:$BJ$482,2,FALSE)),IF($J$10="Standard",VLOOKUP(K1117,Info!$AG$4:$AH$2994,2,FALSE),VLOOKUP(K1117,Info!$AK$4:$AL$2997,2,FALSE))))))</f>
        <v/>
      </c>
      <c r="P1117" s="94" t="str">
        <f>IF($L1117="None","",IF(ISERROR(VLOOKUP($L1117,Info!$B$4:$B$266,1,FALSE)),"",VLOOKUP($L1117,Info!$B$4:$L$266,3,FALSE)))</f>
        <v/>
      </c>
      <c r="Q1117" s="96" t="str">
        <f>IF($L1117="None","",IF(ISERROR(VLOOKUP($L1117,Info!$B$4:$B$266,1,FALSE)),"",VLOOKUP($L1117,Info!$B$4:$L$266,4,FALSE)))</f>
        <v/>
      </c>
      <c r="R1117" s="1"/>
      <c r="S1117" s="6" t="str">
        <f t="shared" si="87"/>
        <v/>
      </c>
      <c r="T1117" s="6" t="str">
        <f>IF($L1117="None","",IF(ISERROR(VLOOKUP($L1117,Info!$B$4:$B$266,1,FALSE)),"",VLOOKUP($L1117,Info!$B$4:$L$266,11,FALSE)))</f>
        <v/>
      </c>
      <c r="U1117" s="1"/>
      <c r="V1117" s="1"/>
      <c r="W1117" s="1"/>
      <c r="X1117" s="1" t="str">
        <f>IF($L1117="None","",IF(ISERROR(VLOOKUP($L1117,Info!$B$4:$B$266,1,FALSE)),"",IF(OR(W1117="Metallic Liquid Tight",W1117="Non-Metallic Liquid Tight",W1117="LSZH",W1117="Greenfield"),VLOOKUP($L1117,Info!$B$4:$L$266,7,FALSE),"N/A")))</f>
        <v/>
      </c>
      <c r="Y1117" s="1"/>
      <c r="Z1117" s="96" t="str">
        <f>IF($L1117="None","",IF(ISERROR(VLOOKUP($L1117,Info!$B$4:$B$266,1,FALSE)),"",VLOOKUP($L1117,Info!$B$4:$L$266,9,FALSE)))</f>
        <v/>
      </c>
      <c r="AA1117" s="96" t="str">
        <f>IF($L1117="None","",IF(ISERROR(VLOOKUP($L1117,Info!$B$4:$B$266,1,FALSE)),"",VLOOKUP($L1117,Info!$B$4:$L$266,8,FALSE)))</f>
        <v/>
      </c>
      <c r="AB1117" s="96" t="str">
        <f>IF($L1117="None","",IF(ISERROR(VLOOKUP($L1117,Info!$B$4:$B$266,1,FALSE)),"",VLOOKUP($L1117,Info!$B$4:$L$266,10,FALSE)))</f>
        <v/>
      </c>
      <c r="AC1117" s="1" t="str">
        <f>IF(W1117="SO Cable","Black,White",IF(O1117="","",IF(P1117="","",IF($J$12&lt;&gt;"ABC",IF(P1117&lt;="250",VLOOKUP(O1117,Info!$AZ$4:$BB$22,3,FALSE),VLOOKUP(O1117,Info!$AZ$23:$BB$39,3,FALSE)),IF(P1117&lt;="250",VLOOKUP(O1117,Info!$AO$4:$AQ$22,3,FALSE),VLOOKUP(O1117,Info!$AO$23:$AP$39,3,FALSE))))))</f>
        <v/>
      </c>
      <c r="AD1117" s="1"/>
      <c r="AE1117" s="1" t="str">
        <f>IF($L1117="None","",IF(ISERROR(VLOOKUP($L1117,Info!$B$4:$B$266,1,FALSE)),"",VLOOKUP($L1117,Info!$B$4:$L$266,4,FALSE)))</f>
        <v/>
      </c>
      <c r="AF1117" s="1" t="str">
        <f>IF($L1117="None","",IF(ISERROR(VLOOKUP($L1117,Info!$B$4:$B$266,1,FALSE)),"",VLOOKUP($L1117,Info!$B$4:$L$266,6,FALSE)))</f>
        <v/>
      </c>
      <c r="AG1117" s="1"/>
      <c r="AH1117" s="33" t="str" cm="1">
        <f t="array" ref="AH1117">IF(AND(L1117&lt;&gt;"",O1117&lt;&gt;"",R1117:S1117&lt;&gt;"",W1117:X1117&lt;&gt;"",Z1117:AA1117&lt;&gt;"",AC1117&lt;&gt;""),"Good","Bad")</f>
        <v>Bad</v>
      </c>
      <c r="AL1117" t="str" cm="1">
        <f t="array" ref="AL1117">IF(R1117&gt;0,_xlfn.IFS(COUNTIF($L$20:L1117,"&lt;&gt;")&lt;101,1,COUNTIF($L$20:L1117,"&lt;&gt;")&lt;201,2,COUNTIF($L$20:L1117,"&lt;&gt;")&lt;301,3,COUNTIF($L$20:L1117,"&lt;&gt;")&lt;401,4,COUNTIF($L$20:L1117,"&lt;&gt;")&lt;501,5,COUNTIF($L$20:L1117,"&lt;&gt;")&lt;601,6,COUNTIF($L$20:L1117,"&lt;&gt;")&lt;701,7,COUNTIF($L$20:L1117,"&lt;&gt;")&lt;801,8,COUNTIF($L$20:L1117,"&lt;&gt;")&lt;901,9,COUNTIF($L$20:L1117,"&lt;&gt;")&lt;1001,10,COUNTIF($L$20:L1117,"&lt;&gt;")&lt;1101,11,COUNTIF($L$20:L1117,"&lt;&gt;")&lt;1201,12,COUNTIF($L$20:L1117,"&lt;&gt;")&lt;1301,13,COUNTIF($L$20:L1117,"&lt;&gt;")&lt;1401,14,COUNTIF($L$20:L1117,"&lt;&gt;")&lt;1501,15,COUNTIF($L$20:L1117,"&lt;&gt;")&lt;1601,16,COUNTIF($L$20:L1117,"&lt;&gt;")&lt;1701,17,COUNTIF($L$20:L1117,"&lt;&gt;")&lt;1801,18,COUNTIF($L$20:L1117,"&lt;&gt;")&lt;1901,19,COUNTIF($L$20:L1117,"&lt;&gt;")&lt;2001,20,COUNTIF($L$20:L1117,"&lt;&gt;")&lt;2101,21,COUNTIF($L$20:L1117,"&lt;&gt;")&lt;2201,22,COUNTIF($L$20:L1117,"&lt;&gt;")&lt;2301,23,COUNTIF($L$20:L1117,"&lt;&gt;")&lt;2401,24,COUNTIF($L$20:L1117,"&lt;&gt;")&lt;2501,25,COUNTIF($L$20:L1117,"&lt;&gt;")&lt;2601,26,COUNTIF($L$20:L1117,"&lt;&gt;")&lt;2701,27,COUNTIF($L$20:L1117,"&lt;&gt;")&lt;2801,28,COUNTIF($L$20:L1117,"&lt;&gt;")&lt;2901,29,COUNTIF($L$20:L1117,"&lt;&gt;")&lt;3001,30),"")</f>
        <v/>
      </c>
      <c r="AM1117" t="str">
        <f t="shared" si="85"/>
        <v/>
      </c>
      <c r="AN1117" t="str">
        <f t="shared" si="89"/>
        <v/>
      </c>
      <c r="AP1117" t="str">
        <f t="shared" si="88"/>
        <v/>
      </c>
      <c r="AQ1117" t="str">
        <f>IF(AO1117="","",COUNTIFS(AM1117:$AM$3019,AO1117))</f>
        <v/>
      </c>
    </row>
    <row r="1118" spans="1:43" x14ac:dyDescent="0.25">
      <c r="A1118" s="6" t="str">
        <f>IF(COUNT($A$20:A1117)&lt;&gt;$B$4,IF(A1117="","",A1117+1),"")</f>
        <v/>
      </c>
      <c r="B1118" s="3"/>
      <c r="C1118" s="3"/>
      <c r="D1118" s="122"/>
      <c r="E1118" s="3"/>
      <c r="F1118" s="3"/>
      <c r="G1118" s="3"/>
      <c r="H1118" s="3"/>
      <c r="I1118" s="120"/>
      <c r="J1118" s="3"/>
      <c r="K1118" s="95" t="str" cm="1">
        <f t="array" ref="K1118">IF(OR($J$14 = "A",$J$14 = "B",$J$14 = "C"),IF(I1118="","",IF(LEN(I1118)&gt;2,_xlfn.IFS(ISNUMBER(SEARCH("_",I1118)),I1118,ISNUMBER(SEARCH(", ",I1118)),SUBSTITUTE(I1118,", ","_"),ISNUMBER(SEARCH("/ ",I1118)),SUBSTITUTE(I1118,"/ ","_"),ISNUMBER(SEARCH(",",I1118)),SUBSTITUTE(I1118,",","_"),ISNUMBER(SEARCH("/",I1118)),SUBSTITUTE(I1118,"/","_"),ISNUMBER(SEARCH("",I1118)),I1118),I1118)),IF(OR($J$14 = "J",$J$14 = "K"),"",IF(D1118="","",IF(LEN(D1118)&gt;2,_xlfn.IFS(ISNUMBER(SEARCH("_",D1118)),D1118,ISNUMBER(SEARCH(", ",D1118)),SUBSTITUTE(D1118,", ","_"),ISNUMBER(SEARCH("/ ",D1118)),SUBSTITUTE(D1118,"/ ","_"),ISNUMBER(SEARCH(",",D1118)),SUBSTITUTE(D1118,",","_"),ISNUMBER(SEARCH("/",D1118)),SUBSTITUTE(D1118,"/","_"),ISNUMBER(SEARCH("",D1118)),D1118),D1118))))</f>
        <v/>
      </c>
      <c r="L1118" s="1"/>
      <c r="M1118" s="1" t="str">
        <f t="shared" si="86"/>
        <v/>
      </c>
      <c r="N1118" s="94" t="str">
        <f>IF($L1118="None","",IF(ISERROR(VLOOKUP($L1118,Info!$B$4:$B$266,1,FALSE)),"",VLOOKUP($L1118,Info!$B$4:$L$266,5,FALSE)))</f>
        <v/>
      </c>
      <c r="O1118" s="94" t="str">
        <f>IF(K1118="","",IF(AND($J$12&lt;&gt;"ABC",N1118="3"),"BAC",IF(N1118="3","ABC",IF($J$12&lt;&gt;"ABC",IF($J$10="Standard",VLOOKUP(K1118,Info!$BE$4:$BF$481,2,FALSE),VLOOKUP(K1118,Info!$BI$4:$BJ$482,2,FALSE)),IF($J$10="Standard",VLOOKUP(K1118,Info!$AG$4:$AH$2994,2,FALSE),VLOOKUP(K1118,Info!$AK$4:$AL$2997,2,FALSE))))))</f>
        <v/>
      </c>
      <c r="P1118" s="94" t="str">
        <f>IF($L1118="None","",IF(ISERROR(VLOOKUP($L1118,Info!$B$4:$B$266,1,FALSE)),"",VLOOKUP($L1118,Info!$B$4:$L$266,3,FALSE)))</f>
        <v/>
      </c>
      <c r="Q1118" s="96" t="str">
        <f>IF($L1118="None","",IF(ISERROR(VLOOKUP($L1118,Info!$B$4:$B$266,1,FALSE)),"",VLOOKUP($L1118,Info!$B$4:$L$266,4,FALSE)))</f>
        <v/>
      </c>
      <c r="R1118" s="1"/>
      <c r="S1118" s="6" t="str">
        <f t="shared" si="87"/>
        <v/>
      </c>
      <c r="T1118" s="6" t="str">
        <f>IF($L1118="None","",IF(ISERROR(VLOOKUP($L1118,Info!$B$4:$B$266,1,FALSE)),"",VLOOKUP($L1118,Info!$B$4:$L$266,11,FALSE)))</f>
        <v/>
      </c>
      <c r="U1118" s="1"/>
      <c r="V1118" s="1"/>
      <c r="W1118" s="1"/>
      <c r="X1118" s="1" t="str">
        <f>IF($L1118="None","",IF(ISERROR(VLOOKUP($L1118,Info!$B$4:$B$266,1,FALSE)),"",IF(OR(W1118="Metallic Liquid Tight",W1118="Non-Metallic Liquid Tight",W1118="LSZH",W1118="Greenfield"),VLOOKUP($L1118,Info!$B$4:$L$266,7,FALSE),"N/A")))</f>
        <v/>
      </c>
      <c r="Y1118" s="1"/>
      <c r="Z1118" s="96" t="str">
        <f>IF($L1118="None","",IF(ISERROR(VLOOKUP($L1118,Info!$B$4:$B$266,1,FALSE)),"",VLOOKUP($L1118,Info!$B$4:$L$266,9,FALSE)))</f>
        <v/>
      </c>
      <c r="AA1118" s="96" t="str">
        <f>IF($L1118="None","",IF(ISERROR(VLOOKUP($L1118,Info!$B$4:$B$266,1,FALSE)),"",VLOOKUP($L1118,Info!$B$4:$L$266,8,FALSE)))</f>
        <v/>
      </c>
      <c r="AB1118" s="96" t="str">
        <f>IF($L1118="None","",IF(ISERROR(VLOOKUP($L1118,Info!$B$4:$B$266,1,FALSE)),"",VLOOKUP($L1118,Info!$B$4:$L$266,10,FALSE)))</f>
        <v/>
      </c>
      <c r="AC1118" s="1" t="str">
        <f>IF(W1118="SO Cable","Black,White",IF(O1118="","",IF(P1118="","",IF($J$12&lt;&gt;"ABC",IF(P1118&lt;="250",VLOOKUP(O1118,Info!$AZ$4:$BB$22,3,FALSE),VLOOKUP(O1118,Info!$AZ$23:$BB$39,3,FALSE)),IF(P1118&lt;="250",VLOOKUP(O1118,Info!$AO$4:$AQ$22,3,FALSE),VLOOKUP(O1118,Info!$AO$23:$AP$39,3,FALSE))))))</f>
        <v/>
      </c>
      <c r="AD1118" s="1"/>
      <c r="AE1118" s="1" t="str">
        <f>IF($L1118="None","",IF(ISERROR(VLOOKUP($L1118,Info!$B$4:$B$266,1,FALSE)),"",VLOOKUP($L1118,Info!$B$4:$L$266,4,FALSE)))</f>
        <v/>
      </c>
      <c r="AF1118" s="1" t="str">
        <f>IF($L1118="None","",IF(ISERROR(VLOOKUP($L1118,Info!$B$4:$B$266,1,FALSE)),"",VLOOKUP($L1118,Info!$B$4:$L$266,6,FALSE)))</f>
        <v/>
      </c>
      <c r="AG1118" s="1"/>
      <c r="AH1118" s="33" t="str" cm="1">
        <f t="array" ref="AH1118">IF(AND(L1118&lt;&gt;"",O1118&lt;&gt;"",R1118:S1118&lt;&gt;"",W1118:X1118&lt;&gt;"",Z1118:AA1118&lt;&gt;"",AC1118&lt;&gt;""),"Good","Bad")</f>
        <v>Bad</v>
      </c>
      <c r="AL1118" t="str" cm="1">
        <f t="array" ref="AL1118">IF(R1118&gt;0,_xlfn.IFS(COUNTIF($L$20:L1118,"&lt;&gt;")&lt;101,1,COUNTIF($L$20:L1118,"&lt;&gt;")&lt;201,2,COUNTIF($L$20:L1118,"&lt;&gt;")&lt;301,3,COUNTIF($L$20:L1118,"&lt;&gt;")&lt;401,4,COUNTIF($L$20:L1118,"&lt;&gt;")&lt;501,5,COUNTIF($L$20:L1118,"&lt;&gt;")&lt;601,6,COUNTIF($L$20:L1118,"&lt;&gt;")&lt;701,7,COUNTIF($L$20:L1118,"&lt;&gt;")&lt;801,8,COUNTIF($L$20:L1118,"&lt;&gt;")&lt;901,9,COUNTIF($L$20:L1118,"&lt;&gt;")&lt;1001,10,COUNTIF($L$20:L1118,"&lt;&gt;")&lt;1101,11,COUNTIF($L$20:L1118,"&lt;&gt;")&lt;1201,12,COUNTIF($L$20:L1118,"&lt;&gt;")&lt;1301,13,COUNTIF($L$20:L1118,"&lt;&gt;")&lt;1401,14,COUNTIF($L$20:L1118,"&lt;&gt;")&lt;1501,15,COUNTIF($L$20:L1118,"&lt;&gt;")&lt;1601,16,COUNTIF($L$20:L1118,"&lt;&gt;")&lt;1701,17,COUNTIF($L$20:L1118,"&lt;&gt;")&lt;1801,18,COUNTIF($L$20:L1118,"&lt;&gt;")&lt;1901,19,COUNTIF($L$20:L1118,"&lt;&gt;")&lt;2001,20,COUNTIF($L$20:L1118,"&lt;&gt;")&lt;2101,21,COUNTIF($L$20:L1118,"&lt;&gt;")&lt;2201,22,COUNTIF($L$20:L1118,"&lt;&gt;")&lt;2301,23,COUNTIF($L$20:L1118,"&lt;&gt;")&lt;2401,24,COUNTIF($L$20:L1118,"&lt;&gt;")&lt;2501,25,COUNTIF($L$20:L1118,"&lt;&gt;")&lt;2601,26,COUNTIF($L$20:L1118,"&lt;&gt;")&lt;2701,27,COUNTIF($L$20:L1118,"&lt;&gt;")&lt;2801,28,COUNTIF($L$20:L1118,"&lt;&gt;")&lt;2901,29,COUNTIF($L$20:L1118,"&lt;&gt;")&lt;3001,30),"")</f>
        <v/>
      </c>
      <c r="AM1118" t="str">
        <f t="shared" si="85"/>
        <v/>
      </c>
      <c r="AN1118" t="str">
        <f t="shared" si="89"/>
        <v/>
      </c>
      <c r="AP1118" t="str">
        <f t="shared" si="88"/>
        <v/>
      </c>
      <c r="AQ1118" t="str">
        <f>IF(AO1118="","",COUNTIFS(AM1118:$AM$3019,AO1118))</f>
        <v/>
      </c>
    </row>
    <row r="1119" spans="1:43" x14ac:dyDescent="0.25">
      <c r="A1119" s="6" t="str">
        <f>IF(COUNT($A$20:A1118)&lt;&gt;$B$4,IF(A1118="","",A1118+1),"")</f>
        <v/>
      </c>
      <c r="B1119" s="3"/>
      <c r="C1119" s="3"/>
      <c r="D1119" s="122"/>
      <c r="E1119" s="3"/>
      <c r="F1119" s="3"/>
      <c r="G1119" s="3"/>
      <c r="H1119" s="3"/>
      <c r="I1119" s="120"/>
      <c r="J1119" s="3"/>
      <c r="K1119" s="95" t="str" cm="1">
        <f t="array" ref="K1119">IF(OR($J$14 = "A",$J$14 = "B",$J$14 = "C"),IF(I1119="","",IF(LEN(I1119)&gt;2,_xlfn.IFS(ISNUMBER(SEARCH("_",I1119)),I1119,ISNUMBER(SEARCH(", ",I1119)),SUBSTITUTE(I1119,", ","_"),ISNUMBER(SEARCH("/ ",I1119)),SUBSTITUTE(I1119,"/ ","_"),ISNUMBER(SEARCH(",",I1119)),SUBSTITUTE(I1119,",","_"),ISNUMBER(SEARCH("/",I1119)),SUBSTITUTE(I1119,"/","_"),ISNUMBER(SEARCH("",I1119)),I1119),I1119)),IF(OR($J$14 = "J",$J$14 = "K"),"",IF(D1119="","",IF(LEN(D1119)&gt;2,_xlfn.IFS(ISNUMBER(SEARCH("_",D1119)),D1119,ISNUMBER(SEARCH(", ",D1119)),SUBSTITUTE(D1119,", ","_"),ISNUMBER(SEARCH("/ ",D1119)),SUBSTITUTE(D1119,"/ ","_"),ISNUMBER(SEARCH(",",D1119)),SUBSTITUTE(D1119,",","_"),ISNUMBER(SEARCH("/",D1119)),SUBSTITUTE(D1119,"/","_"),ISNUMBER(SEARCH("",D1119)),D1119),D1119))))</f>
        <v/>
      </c>
      <c r="L1119" s="1"/>
      <c r="M1119" s="1" t="str">
        <f t="shared" si="86"/>
        <v/>
      </c>
      <c r="N1119" s="94" t="str">
        <f>IF($L1119="None","",IF(ISERROR(VLOOKUP($L1119,Info!$B$4:$B$266,1,FALSE)),"",VLOOKUP($L1119,Info!$B$4:$L$266,5,FALSE)))</f>
        <v/>
      </c>
      <c r="O1119" s="94" t="str">
        <f>IF(K1119="","",IF(AND($J$12&lt;&gt;"ABC",N1119="3"),"BAC",IF(N1119="3","ABC",IF($J$12&lt;&gt;"ABC",IF($J$10="Standard",VLOOKUP(K1119,Info!$BE$4:$BF$481,2,FALSE),VLOOKUP(K1119,Info!$BI$4:$BJ$482,2,FALSE)),IF($J$10="Standard",VLOOKUP(K1119,Info!$AG$4:$AH$2994,2,FALSE),VLOOKUP(K1119,Info!$AK$4:$AL$2997,2,FALSE))))))</f>
        <v/>
      </c>
      <c r="P1119" s="94" t="str">
        <f>IF($L1119="None","",IF(ISERROR(VLOOKUP($L1119,Info!$B$4:$B$266,1,FALSE)),"",VLOOKUP($L1119,Info!$B$4:$L$266,3,FALSE)))</f>
        <v/>
      </c>
      <c r="Q1119" s="96" t="str">
        <f>IF($L1119="None","",IF(ISERROR(VLOOKUP($L1119,Info!$B$4:$B$266,1,FALSE)),"",VLOOKUP($L1119,Info!$B$4:$L$266,4,FALSE)))</f>
        <v/>
      </c>
      <c r="R1119" s="1"/>
      <c r="S1119" s="6" t="str">
        <f t="shared" si="87"/>
        <v/>
      </c>
      <c r="T1119" s="6" t="str">
        <f>IF($L1119="None","",IF(ISERROR(VLOOKUP($L1119,Info!$B$4:$B$266,1,FALSE)),"",VLOOKUP($L1119,Info!$B$4:$L$266,11,FALSE)))</f>
        <v/>
      </c>
      <c r="U1119" s="1"/>
      <c r="V1119" s="1"/>
      <c r="W1119" s="1"/>
      <c r="X1119" s="1" t="str">
        <f>IF($L1119="None","",IF(ISERROR(VLOOKUP($L1119,Info!$B$4:$B$266,1,FALSE)),"",IF(OR(W1119="Metallic Liquid Tight",W1119="Non-Metallic Liquid Tight",W1119="LSZH",W1119="Greenfield"),VLOOKUP($L1119,Info!$B$4:$L$266,7,FALSE),"N/A")))</f>
        <v/>
      </c>
      <c r="Y1119" s="1"/>
      <c r="Z1119" s="96" t="str">
        <f>IF($L1119="None","",IF(ISERROR(VLOOKUP($L1119,Info!$B$4:$B$266,1,FALSE)),"",VLOOKUP($L1119,Info!$B$4:$L$266,9,FALSE)))</f>
        <v/>
      </c>
      <c r="AA1119" s="96" t="str">
        <f>IF($L1119="None","",IF(ISERROR(VLOOKUP($L1119,Info!$B$4:$B$266,1,FALSE)),"",VLOOKUP($L1119,Info!$B$4:$L$266,8,FALSE)))</f>
        <v/>
      </c>
      <c r="AB1119" s="96" t="str">
        <f>IF($L1119="None","",IF(ISERROR(VLOOKUP($L1119,Info!$B$4:$B$266,1,FALSE)),"",VLOOKUP($L1119,Info!$B$4:$L$266,10,FALSE)))</f>
        <v/>
      </c>
      <c r="AC1119" s="1" t="str">
        <f>IF(W1119="SO Cable","Black,White",IF(O1119="","",IF(P1119="","",IF($J$12&lt;&gt;"ABC",IF(P1119&lt;="250",VLOOKUP(O1119,Info!$AZ$4:$BB$22,3,FALSE),VLOOKUP(O1119,Info!$AZ$23:$BB$39,3,FALSE)),IF(P1119&lt;="250",VLOOKUP(O1119,Info!$AO$4:$AQ$22,3,FALSE),VLOOKUP(O1119,Info!$AO$23:$AP$39,3,FALSE))))))</f>
        <v/>
      </c>
      <c r="AD1119" s="1"/>
      <c r="AE1119" s="1" t="str">
        <f>IF($L1119="None","",IF(ISERROR(VLOOKUP($L1119,Info!$B$4:$B$266,1,FALSE)),"",VLOOKUP($L1119,Info!$B$4:$L$266,4,FALSE)))</f>
        <v/>
      </c>
      <c r="AF1119" s="1" t="str">
        <f>IF($L1119="None","",IF(ISERROR(VLOOKUP($L1119,Info!$B$4:$B$266,1,FALSE)),"",VLOOKUP($L1119,Info!$B$4:$L$266,6,FALSE)))</f>
        <v/>
      </c>
      <c r="AG1119" s="1"/>
      <c r="AH1119" s="33" t="str" cm="1">
        <f t="array" ref="AH1119">IF(AND(L1119&lt;&gt;"",O1119&lt;&gt;"",R1119:S1119&lt;&gt;"",W1119:X1119&lt;&gt;"",Z1119:AA1119&lt;&gt;"",AC1119&lt;&gt;""),"Good","Bad")</f>
        <v>Bad</v>
      </c>
      <c r="AL1119" t="str" cm="1">
        <f t="array" ref="AL1119">IF(R1119&gt;0,_xlfn.IFS(COUNTIF($L$20:L1119,"&lt;&gt;")&lt;101,1,COUNTIF($L$20:L1119,"&lt;&gt;")&lt;201,2,COUNTIF($L$20:L1119,"&lt;&gt;")&lt;301,3,COUNTIF($L$20:L1119,"&lt;&gt;")&lt;401,4,COUNTIF($L$20:L1119,"&lt;&gt;")&lt;501,5,COUNTIF($L$20:L1119,"&lt;&gt;")&lt;601,6,COUNTIF($L$20:L1119,"&lt;&gt;")&lt;701,7,COUNTIF($L$20:L1119,"&lt;&gt;")&lt;801,8,COUNTIF($L$20:L1119,"&lt;&gt;")&lt;901,9,COUNTIF($L$20:L1119,"&lt;&gt;")&lt;1001,10,COUNTIF($L$20:L1119,"&lt;&gt;")&lt;1101,11,COUNTIF($L$20:L1119,"&lt;&gt;")&lt;1201,12,COUNTIF($L$20:L1119,"&lt;&gt;")&lt;1301,13,COUNTIF($L$20:L1119,"&lt;&gt;")&lt;1401,14,COUNTIF($L$20:L1119,"&lt;&gt;")&lt;1501,15,COUNTIF($L$20:L1119,"&lt;&gt;")&lt;1601,16,COUNTIF($L$20:L1119,"&lt;&gt;")&lt;1701,17,COUNTIF($L$20:L1119,"&lt;&gt;")&lt;1801,18,COUNTIF($L$20:L1119,"&lt;&gt;")&lt;1901,19,COUNTIF($L$20:L1119,"&lt;&gt;")&lt;2001,20,COUNTIF($L$20:L1119,"&lt;&gt;")&lt;2101,21,COUNTIF($L$20:L1119,"&lt;&gt;")&lt;2201,22,COUNTIF($L$20:L1119,"&lt;&gt;")&lt;2301,23,COUNTIF($L$20:L1119,"&lt;&gt;")&lt;2401,24,COUNTIF($L$20:L1119,"&lt;&gt;")&lt;2501,25,COUNTIF($L$20:L1119,"&lt;&gt;")&lt;2601,26,COUNTIF($L$20:L1119,"&lt;&gt;")&lt;2701,27,COUNTIF($L$20:L1119,"&lt;&gt;")&lt;2801,28,COUNTIF($L$20:L1119,"&lt;&gt;")&lt;2901,29,COUNTIF($L$20:L1119,"&lt;&gt;")&lt;3001,30),"")</f>
        <v/>
      </c>
      <c r="AM1119" t="str">
        <f t="shared" si="85"/>
        <v/>
      </c>
      <c r="AN1119" t="str">
        <f t="shared" si="89"/>
        <v/>
      </c>
      <c r="AP1119" t="str">
        <f t="shared" si="88"/>
        <v/>
      </c>
      <c r="AQ1119" t="str">
        <f>IF(AO1119="","",COUNTIFS(AM1119:$AM$3019,AO1119))</f>
        <v/>
      </c>
    </row>
    <row r="1120" spans="1:43" x14ac:dyDescent="0.25">
      <c r="A1120" s="6" t="str">
        <f>IF(COUNT($A$20:A1119)&lt;&gt;$B$4,IF(A1119="","",A1119+1),"")</f>
        <v/>
      </c>
      <c r="B1120" s="3"/>
      <c r="C1120" s="3"/>
      <c r="D1120" s="122"/>
      <c r="E1120" s="3"/>
      <c r="F1120" s="3"/>
      <c r="G1120" s="3"/>
      <c r="H1120" s="3"/>
      <c r="I1120" s="120"/>
      <c r="J1120" s="3"/>
      <c r="K1120" s="95" t="str" cm="1">
        <f t="array" ref="K1120">IF(OR($J$14 = "A",$J$14 = "B",$J$14 = "C"),IF(I1120="","",IF(LEN(I1120)&gt;2,_xlfn.IFS(ISNUMBER(SEARCH("_",I1120)),I1120,ISNUMBER(SEARCH(", ",I1120)),SUBSTITUTE(I1120,", ","_"),ISNUMBER(SEARCH("/ ",I1120)),SUBSTITUTE(I1120,"/ ","_"),ISNUMBER(SEARCH(",",I1120)),SUBSTITUTE(I1120,",","_"),ISNUMBER(SEARCH("/",I1120)),SUBSTITUTE(I1120,"/","_"),ISNUMBER(SEARCH("",I1120)),I1120),I1120)),IF(OR($J$14 = "J",$J$14 = "K"),"",IF(D1120="","",IF(LEN(D1120)&gt;2,_xlfn.IFS(ISNUMBER(SEARCH("_",D1120)),D1120,ISNUMBER(SEARCH(", ",D1120)),SUBSTITUTE(D1120,", ","_"),ISNUMBER(SEARCH("/ ",D1120)),SUBSTITUTE(D1120,"/ ","_"),ISNUMBER(SEARCH(",",D1120)),SUBSTITUTE(D1120,",","_"),ISNUMBER(SEARCH("/",D1120)),SUBSTITUTE(D1120,"/","_"),ISNUMBER(SEARCH("",D1120)),D1120),D1120))))</f>
        <v/>
      </c>
      <c r="L1120" s="1"/>
      <c r="M1120" s="1" t="str">
        <f t="shared" si="86"/>
        <v/>
      </c>
      <c r="N1120" s="94" t="str">
        <f>IF($L1120="None","",IF(ISERROR(VLOOKUP($L1120,Info!$B$4:$B$266,1,FALSE)),"",VLOOKUP($L1120,Info!$B$4:$L$266,5,FALSE)))</f>
        <v/>
      </c>
      <c r="O1120" s="94" t="str">
        <f>IF(K1120="","",IF(AND($J$12&lt;&gt;"ABC",N1120="3"),"BAC",IF(N1120="3","ABC",IF($J$12&lt;&gt;"ABC",IF($J$10="Standard",VLOOKUP(K1120,Info!$BE$4:$BF$481,2,FALSE),VLOOKUP(K1120,Info!$BI$4:$BJ$482,2,FALSE)),IF($J$10="Standard",VLOOKUP(K1120,Info!$AG$4:$AH$2994,2,FALSE),VLOOKUP(K1120,Info!$AK$4:$AL$2997,2,FALSE))))))</f>
        <v/>
      </c>
      <c r="P1120" s="94" t="str">
        <f>IF($L1120="None","",IF(ISERROR(VLOOKUP($L1120,Info!$B$4:$B$266,1,FALSE)),"",VLOOKUP($L1120,Info!$B$4:$L$266,3,FALSE)))</f>
        <v/>
      </c>
      <c r="Q1120" s="96" t="str">
        <f>IF($L1120="None","",IF(ISERROR(VLOOKUP($L1120,Info!$B$4:$B$266,1,FALSE)),"",VLOOKUP($L1120,Info!$B$4:$L$266,4,FALSE)))</f>
        <v/>
      </c>
      <c r="R1120" s="1"/>
      <c r="S1120" s="6" t="str">
        <f t="shared" si="87"/>
        <v/>
      </c>
      <c r="T1120" s="6" t="str">
        <f>IF($L1120="None","",IF(ISERROR(VLOOKUP($L1120,Info!$B$4:$B$266,1,FALSE)),"",VLOOKUP($L1120,Info!$B$4:$L$266,11,FALSE)))</f>
        <v/>
      </c>
      <c r="U1120" s="1"/>
      <c r="V1120" s="1"/>
      <c r="W1120" s="1"/>
      <c r="X1120" s="1" t="str">
        <f>IF($L1120="None","",IF(ISERROR(VLOOKUP($L1120,Info!$B$4:$B$266,1,FALSE)),"",IF(OR(W1120="Metallic Liquid Tight",W1120="Non-Metallic Liquid Tight",W1120="LSZH",W1120="Greenfield"),VLOOKUP($L1120,Info!$B$4:$L$266,7,FALSE),"N/A")))</f>
        <v/>
      </c>
      <c r="Y1120" s="1"/>
      <c r="Z1120" s="96" t="str">
        <f>IF($L1120="None","",IF(ISERROR(VLOOKUP($L1120,Info!$B$4:$B$266,1,FALSE)),"",VLOOKUP($L1120,Info!$B$4:$L$266,9,FALSE)))</f>
        <v/>
      </c>
      <c r="AA1120" s="96" t="str">
        <f>IF($L1120="None","",IF(ISERROR(VLOOKUP($L1120,Info!$B$4:$B$266,1,FALSE)),"",VLOOKUP($L1120,Info!$B$4:$L$266,8,FALSE)))</f>
        <v/>
      </c>
      <c r="AB1120" s="96" t="str">
        <f>IF($L1120="None","",IF(ISERROR(VLOOKUP($L1120,Info!$B$4:$B$266,1,FALSE)),"",VLOOKUP($L1120,Info!$B$4:$L$266,10,FALSE)))</f>
        <v/>
      </c>
      <c r="AC1120" s="1" t="str">
        <f>IF(W1120="SO Cable","Black,White",IF(O1120="","",IF(P1120="","",IF($J$12&lt;&gt;"ABC",IF(P1120&lt;="250",VLOOKUP(O1120,Info!$AZ$4:$BB$22,3,FALSE),VLOOKUP(O1120,Info!$AZ$23:$BB$39,3,FALSE)),IF(P1120&lt;="250",VLOOKUP(O1120,Info!$AO$4:$AQ$22,3,FALSE),VLOOKUP(O1120,Info!$AO$23:$AP$39,3,FALSE))))))</f>
        <v/>
      </c>
      <c r="AD1120" s="1"/>
      <c r="AE1120" s="1" t="str">
        <f>IF($L1120="None","",IF(ISERROR(VLOOKUP($L1120,Info!$B$4:$B$266,1,FALSE)),"",VLOOKUP($L1120,Info!$B$4:$L$266,4,FALSE)))</f>
        <v/>
      </c>
      <c r="AF1120" s="1" t="str">
        <f>IF($L1120="None","",IF(ISERROR(VLOOKUP($L1120,Info!$B$4:$B$266,1,FALSE)),"",VLOOKUP($L1120,Info!$B$4:$L$266,6,FALSE)))</f>
        <v/>
      </c>
      <c r="AG1120" s="1"/>
      <c r="AH1120" s="33" t="str" cm="1">
        <f t="array" ref="AH1120">IF(AND(L1120&lt;&gt;"",O1120&lt;&gt;"",R1120:S1120&lt;&gt;"",W1120:X1120&lt;&gt;"",Z1120:AA1120&lt;&gt;"",AC1120&lt;&gt;""),"Good","Bad")</f>
        <v>Bad</v>
      </c>
      <c r="AL1120" t="str" cm="1">
        <f t="array" ref="AL1120">IF(R1120&gt;0,_xlfn.IFS(COUNTIF($L$20:L1120,"&lt;&gt;")&lt;101,1,COUNTIF($L$20:L1120,"&lt;&gt;")&lt;201,2,COUNTIF($L$20:L1120,"&lt;&gt;")&lt;301,3,COUNTIF($L$20:L1120,"&lt;&gt;")&lt;401,4,COUNTIF($L$20:L1120,"&lt;&gt;")&lt;501,5,COUNTIF($L$20:L1120,"&lt;&gt;")&lt;601,6,COUNTIF($L$20:L1120,"&lt;&gt;")&lt;701,7,COUNTIF($L$20:L1120,"&lt;&gt;")&lt;801,8,COUNTIF($L$20:L1120,"&lt;&gt;")&lt;901,9,COUNTIF($L$20:L1120,"&lt;&gt;")&lt;1001,10,COUNTIF($L$20:L1120,"&lt;&gt;")&lt;1101,11,COUNTIF($L$20:L1120,"&lt;&gt;")&lt;1201,12,COUNTIF($L$20:L1120,"&lt;&gt;")&lt;1301,13,COUNTIF($L$20:L1120,"&lt;&gt;")&lt;1401,14,COUNTIF($L$20:L1120,"&lt;&gt;")&lt;1501,15,COUNTIF($L$20:L1120,"&lt;&gt;")&lt;1601,16,COUNTIF($L$20:L1120,"&lt;&gt;")&lt;1701,17,COUNTIF($L$20:L1120,"&lt;&gt;")&lt;1801,18,COUNTIF($L$20:L1120,"&lt;&gt;")&lt;1901,19,COUNTIF($L$20:L1120,"&lt;&gt;")&lt;2001,20,COUNTIF($L$20:L1120,"&lt;&gt;")&lt;2101,21,COUNTIF($L$20:L1120,"&lt;&gt;")&lt;2201,22,COUNTIF($L$20:L1120,"&lt;&gt;")&lt;2301,23,COUNTIF($L$20:L1120,"&lt;&gt;")&lt;2401,24,COUNTIF($L$20:L1120,"&lt;&gt;")&lt;2501,25,COUNTIF($L$20:L1120,"&lt;&gt;")&lt;2601,26,COUNTIF($L$20:L1120,"&lt;&gt;")&lt;2701,27,COUNTIF($L$20:L1120,"&lt;&gt;")&lt;2801,28,COUNTIF($L$20:L1120,"&lt;&gt;")&lt;2901,29,COUNTIF($L$20:L1120,"&lt;&gt;")&lt;3001,30),"")</f>
        <v/>
      </c>
      <c r="AM1120" t="str">
        <f t="shared" si="85"/>
        <v/>
      </c>
      <c r="AN1120" t="str">
        <f t="shared" si="89"/>
        <v/>
      </c>
      <c r="AP1120" t="str">
        <f t="shared" si="88"/>
        <v/>
      </c>
      <c r="AQ1120" t="str">
        <f>IF(AO1120="","",COUNTIFS(AM1120:$AM$3019,AO1120))</f>
        <v/>
      </c>
    </row>
    <row r="1121" spans="1:43" x14ac:dyDescent="0.25">
      <c r="A1121" s="6" t="str">
        <f>IF(COUNT($A$20:A1120)&lt;&gt;$B$4,IF(A1120="","",A1120+1),"")</f>
        <v/>
      </c>
      <c r="B1121" s="3"/>
      <c r="C1121" s="3"/>
      <c r="D1121" s="122"/>
      <c r="E1121" s="3"/>
      <c r="F1121" s="3"/>
      <c r="G1121" s="3"/>
      <c r="H1121" s="3"/>
      <c r="I1121" s="120"/>
      <c r="J1121" s="3"/>
      <c r="K1121" s="95" t="str" cm="1">
        <f t="array" ref="K1121">IF(OR($J$14 = "A",$J$14 = "B",$J$14 = "C"),IF(I1121="","",IF(LEN(I1121)&gt;2,_xlfn.IFS(ISNUMBER(SEARCH("_",I1121)),I1121,ISNUMBER(SEARCH(", ",I1121)),SUBSTITUTE(I1121,", ","_"),ISNUMBER(SEARCH("/ ",I1121)),SUBSTITUTE(I1121,"/ ","_"),ISNUMBER(SEARCH(",",I1121)),SUBSTITUTE(I1121,",","_"),ISNUMBER(SEARCH("/",I1121)),SUBSTITUTE(I1121,"/","_"),ISNUMBER(SEARCH("",I1121)),I1121),I1121)),IF(OR($J$14 = "J",$J$14 = "K"),"",IF(D1121="","",IF(LEN(D1121)&gt;2,_xlfn.IFS(ISNUMBER(SEARCH("_",D1121)),D1121,ISNUMBER(SEARCH(", ",D1121)),SUBSTITUTE(D1121,", ","_"),ISNUMBER(SEARCH("/ ",D1121)),SUBSTITUTE(D1121,"/ ","_"),ISNUMBER(SEARCH(",",D1121)),SUBSTITUTE(D1121,",","_"),ISNUMBER(SEARCH("/",D1121)),SUBSTITUTE(D1121,"/","_"),ISNUMBER(SEARCH("",D1121)),D1121),D1121))))</f>
        <v/>
      </c>
      <c r="L1121" s="1"/>
      <c r="M1121" s="1" t="str">
        <f t="shared" si="86"/>
        <v/>
      </c>
      <c r="N1121" s="94" t="str">
        <f>IF($L1121="None","",IF(ISERROR(VLOOKUP($L1121,Info!$B$4:$B$266,1,FALSE)),"",VLOOKUP($L1121,Info!$B$4:$L$266,5,FALSE)))</f>
        <v/>
      </c>
      <c r="O1121" s="94" t="str">
        <f>IF(K1121="","",IF(AND($J$12&lt;&gt;"ABC",N1121="3"),"BAC",IF(N1121="3","ABC",IF($J$12&lt;&gt;"ABC",IF($J$10="Standard",VLOOKUP(K1121,Info!$BE$4:$BF$481,2,FALSE),VLOOKUP(K1121,Info!$BI$4:$BJ$482,2,FALSE)),IF($J$10="Standard",VLOOKUP(K1121,Info!$AG$4:$AH$2994,2,FALSE),VLOOKUP(K1121,Info!$AK$4:$AL$2997,2,FALSE))))))</f>
        <v/>
      </c>
      <c r="P1121" s="94" t="str">
        <f>IF($L1121="None","",IF(ISERROR(VLOOKUP($L1121,Info!$B$4:$B$266,1,FALSE)),"",VLOOKUP($L1121,Info!$B$4:$L$266,3,FALSE)))</f>
        <v/>
      </c>
      <c r="Q1121" s="96" t="str">
        <f>IF($L1121="None","",IF(ISERROR(VLOOKUP($L1121,Info!$B$4:$B$266,1,FALSE)),"",VLOOKUP($L1121,Info!$B$4:$L$266,4,FALSE)))</f>
        <v/>
      </c>
      <c r="R1121" s="1"/>
      <c r="S1121" s="6" t="str">
        <f t="shared" si="87"/>
        <v/>
      </c>
      <c r="T1121" s="6" t="str">
        <f>IF($L1121="None","",IF(ISERROR(VLOOKUP($L1121,Info!$B$4:$B$266,1,FALSE)),"",VLOOKUP($L1121,Info!$B$4:$L$266,11,FALSE)))</f>
        <v/>
      </c>
      <c r="U1121" s="1"/>
      <c r="V1121" s="1"/>
      <c r="W1121" s="1"/>
      <c r="X1121" s="1" t="str">
        <f>IF($L1121="None","",IF(ISERROR(VLOOKUP($L1121,Info!$B$4:$B$266,1,FALSE)),"",IF(OR(W1121="Metallic Liquid Tight",W1121="Non-Metallic Liquid Tight",W1121="LSZH",W1121="Greenfield"),VLOOKUP($L1121,Info!$B$4:$L$266,7,FALSE),"N/A")))</f>
        <v/>
      </c>
      <c r="Y1121" s="1"/>
      <c r="Z1121" s="96" t="str">
        <f>IF($L1121="None","",IF(ISERROR(VLOOKUP($L1121,Info!$B$4:$B$266,1,FALSE)),"",VLOOKUP($L1121,Info!$B$4:$L$266,9,FALSE)))</f>
        <v/>
      </c>
      <c r="AA1121" s="96" t="str">
        <f>IF($L1121="None","",IF(ISERROR(VLOOKUP($L1121,Info!$B$4:$B$266,1,FALSE)),"",VLOOKUP($L1121,Info!$B$4:$L$266,8,FALSE)))</f>
        <v/>
      </c>
      <c r="AB1121" s="96" t="str">
        <f>IF($L1121="None","",IF(ISERROR(VLOOKUP($L1121,Info!$B$4:$B$266,1,FALSE)),"",VLOOKUP($L1121,Info!$B$4:$L$266,10,FALSE)))</f>
        <v/>
      </c>
      <c r="AC1121" s="1" t="str">
        <f>IF(W1121="SO Cable","Black,White",IF(O1121="","",IF(P1121="","",IF($J$12&lt;&gt;"ABC",IF(P1121&lt;="250",VLOOKUP(O1121,Info!$AZ$4:$BB$22,3,FALSE),VLOOKUP(O1121,Info!$AZ$23:$BB$39,3,FALSE)),IF(P1121&lt;="250",VLOOKUP(O1121,Info!$AO$4:$AQ$22,3,FALSE),VLOOKUP(O1121,Info!$AO$23:$AP$39,3,FALSE))))))</f>
        <v/>
      </c>
      <c r="AD1121" s="1"/>
      <c r="AE1121" s="1" t="str">
        <f>IF($L1121="None","",IF(ISERROR(VLOOKUP($L1121,Info!$B$4:$B$266,1,FALSE)),"",VLOOKUP($L1121,Info!$B$4:$L$266,4,FALSE)))</f>
        <v/>
      </c>
      <c r="AF1121" s="1" t="str">
        <f>IF($L1121="None","",IF(ISERROR(VLOOKUP($L1121,Info!$B$4:$B$266,1,FALSE)),"",VLOOKUP($L1121,Info!$B$4:$L$266,6,FALSE)))</f>
        <v/>
      </c>
      <c r="AG1121" s="1"/>
      <c r="AH1121" s="33" t="str" cm="1">
        <f t="array" ref="AH1121">IF(AND(L1121&lt;&gt;"",O1121&lt;&gt;"",R1121:S1121&lt;&gt;"",W1121:X1121&lt;&gt;"",Z1121:AA1121&lt;&gt;"",AC1121&lt;&gt;""),"Good","Bad")</f>
        <v>Bad</v>
      </c>
      <c r="AL1121" t="str" cm="1">
        <f t="array" ref="AL1121">IF(R1121&gt;0,_xlfn.IFS(COUNTIF($L$20:L1121,"&lt;&gt;")&lt;101,1,COUNTIF($L$20:L1121,"&lt;&gt;")&lt;201,2,COUNTIF($L$20:L1121,"&lt;&gt;")&lt;301,3,COUNTIF($L$20:L1121,"&lt;&gt;")&lt;401,4,COUNTIF($L$20:L1121,"&lt;&gt;")&lt;501,5,COUNTIF($L$20:L1121,"&lt;&gt;")&lt;601,6,COUNTIF($L$20:L1121,"&lt;&gt;")&lt;701,7,COUNTIF($L$20:L1121,"&lt;&gt;")&lt;801,8,COUNTIF($L$20:L1121,"&lt;&gt;")&lt;901,9,COUNTIF($L$20:L1121,"&lt;&gt;")&lt;1001,10,COUNTIF($L$20:L1121,"&lt;&gt;")&lt;1101,11,COUNTIF($L$20:L1121,"&lt;&gt;")&lt;1201,12,COUNTIF($L$20:L1121,"&lt;&gt;")&lt;1301,13,COUNTIF($L$20:L1121,"&lt;&gt;")&lt;1401,14,COUNTIF($L$20:L1121,"&lt;&gt;")&lt;1501,15,COUNTIF($L$20:L1121,"&lt;&gt;")&lt;1601,16,COUNTIF($L$20:L1121,"&lt;&gt;")&lt;1701,17,COUNTIF($L$20:L1121,"&lt;&gt;")&lt;1801,18,COUNTIF($L$20:L1121,"&lt;&gt;")&lt;1901,19,COUNTIF($L$20:L1121,"&lt;&gt;")&lt;2001,20,COUNTIF($L$20:L1121,"&lt;&gt;")&lt;2101,21,COUNTIF($L$20:L1121,"&lt;&gt;")&lt;2201,22,COUNTIF($L$20:L1121,"&lt;&gt;")&lt;2301,23,COUNTIF($L$20:L1121,"&lt;&gt;")&lt;2401,24,COUNTIF($L$20:L1121,"&lt;&gt;")&lt;2501,25,COUNTIF($L$20:L1121,"&lt;&gt;")&lt;2601,26,COUNTIF($L$20:L1121,"&lt;&gt;")&lt;2701,27,COUNTIF($L$20:L1121,"&lt;&gt;")&lt;2801,28,COUNTIF($L$20:L1121,"&lt;&gt;")&lt;2901,29,COUNTIF($L$20:L1121,"&lt;&gt;")&lt;3001,30),"")</f>
        <v/>
      </c>
      <c r="AM1121" t="str">
        <f t="shared" si="85"/>
        <v/>
      </c>
      <c r="AN1121" t="str">
        <f t="shared" si="89"/>
        <v/>
      </c>
      <c r="AP1121" t="str">
        <f t="shared" si="88"/>
        <v/>
      </c>
      <c r="AQ1121" t="str">
        <f>IF(AO1121="","",COUNTIFS(AM1121:$AM$3019,AO1121))</f>
        <v/>
      </c>
    </row>
    <row r="1122" spans="1:43" x14ac:dyDescent="0.25">
      <c r="A1122" s="6" t="str">
        <f>IF(COUNT($A$20:A1121)&lt;&gt;$B$4,IF(A1121="","",A1121+1),"")</f>
        <v/>
      </c>
      <c r="B1122" s="3"/>
      <c r="C1122" s="3"/>
      <c r="D1122" s="122"/>
      <c r="E1122" s="3"/>
      <c r="F1122" s="3"/>
      <c r="G1122" s="3"/>
      <c r="H1122" s="3"/>
      <c r="I1122" s="120"/>
      <c r="J1122" s="3"/>
      <c r="K1122" s="95" t="str" cm="1">
        <f t="array" ref="K1122">IF(OR($J$14 = "A",$J$14 = "B",$J$14 = "C"),IF(I1122="","",IF(LEN(I1122)&gt;2,_xlfn.IFS(ISNUMBER(SEARCH("_",I1122)),I1122,ISNUMBER(SEARCH(", ",I1122)),SUBSTITUTE(I1122,", ","_"),ISNUMBER(SEARCH("/ ",I1122)),SUBSTITUTE(I1122,"/ ","_"),ISNUMBER(SEARCH(",",I1122)),SUBSTITUTE(I1122,",","_"),ISNUMBER(SEARCH("/",I1122)),SUBSTITUTE(I1122,"/","_"),ISNUMBER(SEARCH("",I1122)),I1122),I1122)),IF(OR($J$14 = "J",$J$14 = "K"),"",IF(D1122="","",IF(LEN(D1122)&gt;2,_xlfn.IFS(ISNUMBER(SEARCH("_",D1122)),D1122,ISNUMBER(SEARCH(", ",D1122)),SUBSTITUTE(D1122,", ","_"),ISNUMBER(SEARCH("/ ",D1122)),SUBSTITUTE(D1122,"/ ","_"),ISNUMBER(SEARCH(",",D1122)),SUBSTITUTE(D1122,",","_"),ISNUMBER(SEARCH("/",D1122)),SUBSTITUTE(D1122,"/","_"),ISNUMBER(SEARCH("",D1122)),D1122),D1122))))</f>
        <v/>
      </c>
      <c r="L1122" s="1"/>
      <c r="M1122" s="1" t="str">
        <f t="shared" si="86"/>
        <v/>
      </c>
      <c r="N1122" s="94" t="str">
        <f>IF($L1122="None","",IF(ISERROR(VLOOKUP($L1122,Info!$B$4:$B$266,1,FALSE)),"",VLOOKUP($L1122,Info!$B$4:$L$266,5,FALSE)))</f>
        <v/>
      </c>
      <c r="O1122" s="94" t="str">
        <f>IF(K1122="","",IF(AND($J$12&lt;&gt;"ABC",N1122="3"),"BAC",IF(N1122="3","ABC",IF($J$12&lt;&gt;"ABC",IF($J$10="Standard",VLOOKUP(K1122,Info!$BE$4:$BF$481,2,FALSE),VLOOKUP(K1122,Info!$BI$4:$BJ$482,2,FALSE)),IF($J$10="Standard",VLOOKUP(K1122,Info!$AG$4:$AH$2994,2,FALSE),VLOOKUP(K1122,Info!$AK$4:$AL$2997,2,FALSE))))))</f>
        <v/>
      </c>
      <c r="P1122" s="94" t="str">
        <f>IF($L1122="None","",IF(ISERROR(VLOOKUP($L1122,Info!$B$4:$B$266,1,FALSE)),"",VLOOKUP($L1122,Info!$B$4:$L$266,3,FALSE)))</f>
        <v/>
      </c>
      <c r="Q1122" s="96" t="str">
        <f>IF($L1122="None","",IF(ISERROR(VLOOKUP($L1122,Info!$B$4:$B$266,1,FALSE)),"",VLOOKUP($L1122,Info!$B$4:$L$266,4,FALSE)))</f>
        <v/>
      </c>
      <c r="R1122" s="1"/>
      <c r="S1122" s="6" t="str">
        <f t="shared" si="87"/>
        <v/>
      </c>
      <c r="T1122" s="6" t="str">
        <f>IF($L1122="None","",IF(ISERROR(VLOOKUP($L1122,Info!$B$4:$B$266,1,FALSE)),"",VLOOKUP($L1122,Info!$B$4:$L$266,11,FALSE)))</f>
        <v/>
      </c>
      <c r="U1122" s="1"/>
      <c r="V1122" s="1"/>
      <c r="W1122" s="1"/>
      <c r="X1122" s="1" t="str">
        <f>IF($L1122="None","",IF(ISERROR(VLOOKUP($L1122,Info!$B$4:$B$266,1,FALSE)),"",IF(OR(W1122="Metallic Liquid Tight",W1122="Non-Metallic Liquid Tight",W1122="LSZH",W1122="Greenfield"),VLOOKUP($L1122,Info!$B$4:$L$266,7,FALSE),"N/A")))</f>
        <v/>
      </c>
      <c r="Y1122" s="1"/>
      <c r="Z1122" s="96" t="str">
        <f>IF($L1122="None","",IF(ISERROR(VLOOKUP($L1122,Info!$B$4:$B$266,1,FALSE)),"",VLOOKUP($L1122,Info!$B$4:$L$266,9,FALSE)))</f>
        <v/>
      </c>
      <c r="AA1122" s="96" t="str">
        <f>IF($L1122="None","",IF(ISERROR(VLOOKUP($L1122,Info!$B$4:$B$266,1,FALSE)),"",VLOOKUP($L1122,Info!$B$4:$L$266,8,FALSE)))</f>
        <v/>
      </c>
      <c r="AB1122" s="96" t="str">
        <f>IF($L1122="None","",IF(ISERROR(VLOOKUP($L1122,Info!$B$4:$B$266,1,FALSE)),"",VLOOKUP($L1122,Info!$B$4:$L$266,10,FALSE)))</f>
        <v/>
      </c>
      <c r="AC1122" s="1" t="str">
        <f>IF(W1122="SO Cable","Black,White",IF(O1122="","",IF(P1122="","",IF($J$12&lt;&gt;"ABC",IF(P1122&lt;="250",VLOOKUP(O1122,Info!$AZ$4:$BB$22,3,FALSE),VLOOKUP(O1122,Info!$AZ$23:$BB$39,3,FALSE)),IF(P1122&lt;="250",VLOOKUP(O1122,Info!$AO$4:$AQ$22,3,FALSE),VLOOKUP(O1122,Info!$AO$23:$AP$39,3,FALSE))))))</f>
        <v/>
      </c>
      <c r="AD1122" s="1"/>
      <c r="AE1122" s="1" t="str">
        <f>IF($L1122="None","",IF(ISERROR(VLOOKUP($L1122,Info!$B$4:$B$266,1,FALSE)),"",VLOOKUP($L1122,Info!$B$4:$L$266,4,FALSE)))</f>
        <v/>
      </c>
      <c r="AF1122" s="1" t="str">
        <f>IF($L1122="None","",IF(ISERROR(VLOOKUP($L1122,Info!$B$4:$B$266,1,FALSE)),"",VLOOKUP($L1122,Info!$B$4:$L$266,6,FALSE)))</f>
        <v/>
      </c>
      <c r="AG1122" s="1"/>
      <c r="AH1122" s="33" t="str" cm="1">
        <f t="array" ref="AH1122">IF(AND(L1122&lt;&gt;"",O1122&lt;&gt;"",R1122:S1122&lt;&gt;"",W1122:X1122&lt;&gt;"",Z1122:AA1122&lt;&gt;"",AC1122&lt;&gt;""),"Good","Bad")</f>
        <v>Bad</v>
      </c>
      <c r="AL1122" t="str" cm="1">
        <f t="array" ref="AL1122">IF(R1122&gt;0,_xlfn.IFS(COUNTIF($L$20:L1122,"&lt;&gt;")&lt;101,1,COUNTIF($L$20:L1122,"&lt;&gt;")&lt;201,2,COUNTIF($L$20:L1122,"&lt;&gt;")&lt;301,3,COUNTIF($L$20:L1122,"&lt;&gt;")&lt;401,4,COUNTIF($L$20:L1122,"&lt;&gt;")&lt;501,5,COUNTIF($L$20:L1122,"&lt;&gt;")&lt;601,6,COUNTIF($L$20:L1122,"&lt;&gt;")&lt;701,7,COUNTIF($L$20:L1122,"&lt;&gt;")&lt;801,8,COUNTIF($L$20:L1122,"&lt;&gt;")&lt;901,9,COUNTIF($L$20:L1122,"&lt;&gt;")&lt;1001,10,COUNTIF($L$20:L1122,"&lt;&gt;")&lt;1101,11,COUNTIF($L$20:L1122,"&lt;&gt;")&lt;1201,12,COUNTIF($L$20:L1122,"&lt;&gt;")&lt;1301,13,COUNTIF($L$20:L1122,"&lt;&gt;")&lt;1401,14,COUNTIF($L$20:L1122,"&lt;&gt;")&lt;1501,15,COUNTIF($L$20:L1122,"&lt;&gt;")&lt;1601,16,COUNTIF($L$20:L1122,"&lt;&gt;")&lt;1701,17,COUNTIF($L$20:L1122,"&lt;&gt;")&lt;1801,18,COUNTIF($L$20:L1122,"&lt;&gt;")&lt;1901,19,COUNTIF($L$20:L1122,"&lt;&gt;")&lt;2001,20,COUNTIF($L$20:L1122,"&lt;&gt;")&lt;2101,21,COUNTIF($L$20:L1122,"&lt;&gt;")&lt;2201,22,COUNTIF($L$20:L1122,"&lt;&gt;")&lt;2301,23,COUNTIF($L$20:L1122,"&lt;&gt;")&lt;2401,24,COUNTIF($L$20:L1122,"&lt;&gt;")&lt;2501,25,COUNTIF($L$20:L1122,"&lt;&gt;")&lt;2601,26,COUNTIF($L$20:L1122,"&lt;&gt;")&lt;2701,27,COUNTIF($L$20:L1122,"&lt;&gt;")&lt;2801,28,COUNTIF($L$20:L1122,"&lt;&gt;")&lt;2901,29,COUNTIF($L$20:L1122,"&lt;&gt;")&lt;3001,30),"")</f>
        <v/>
      </c>
      <c r="AM1122" t="str">
        <f t="shared" si="85"/>
        <v/>
      </c>
      <c r="AN1122" t="str">
        <f t="shared" si="89"/>
        <v/>
      </c>
      <c r="AP1122" t="str">
        <f t="shared" si="88"/>
        <v/>
      </c>
      <c r="AQ1122" t="str">
        <f>IF(AO1122="","",COUNTIFS(AM1122:$AM$3019,AO1122))</f>
        <v/>
      </c>
    </row>
    <row r="1123" spans="1:43" x14ac:dyDescent="0.25">
      <c r="A1123" s="6" t="str">
        <f>IF(COUNT($A$20:A1122)&lt;&gt;$B$4,IF(A1122="","",A1122+1),"")</f>
        <v/>
      </c>
      <c r="B1123" s="3"/>
      <c r="C1123" s="3"/>
      <c r="D1123" s="122"/>
      <c r="E1123" s="3"/>
      <c r="F1123" s="3"/>
      <c r="G1123" s="3"/>
      <c r="H1123" s="3"/>
      <c r="I1123" s="120"/>
      <c r="J1123" s="3"/>
      <c r="K1123" s="95" t="str" cm="1">
        <f t="array" ref="K1123">IF(OR($J$14 = "A",$J$14 = "B",$J$14 = "C"),IF(I1123="","",IF(LEN(I1123)&gt;2,_xlfn.IFS(ISNUMBER(SEARCH("_",I1123)),I1123,ISNUMBER(SEARCH(", ",I1123)),SUBSTITUTE(I1123,", ","_"),ISNUMBER(SEARCH("/ ",I1123)),SUBSTITUTE(I1123,"/ ","_"),ISNUMBER(SEARCH(",",I1123)),SUBSTITUTE(I1123,",","_"),ISNUMBER(SEARCH("/",I1123)),SUBSTITUTE(I1123,"/","_"),ISNUMBER(SEARCH("",I1123)),I1123),I1123)),IF(OR($J$14 = "J",$J$14 = "K"),"",IF(D1123="","",IF(LEN(D1123)&gt;2,_xlfn.IFS(ISNUMBER(SEARCH("_",D1123)),D1123,ISNUMBER(SEARCH(", ",D1123)),SUBSTITUTE(D1123,", ","_"),ISNUMBER(SEARCH("/ ",D1123)),SUBSTITUTE(D1123,"/ ","_"),ISNUMBER(SEARCH(",",D1123)),SUBSTITUTE(D1123,",","_"),ISNUMBER(SEARCH("/",D1123)),SUBSTITUTE(D1123,"/","_"),ISNUMBER(SEARCH("",D1123)),D1123),D1123))))</f>
        <v/>
      </c>
      <c r="L1123" s="1"/>
      <c r="M1123" s="1" t="str">
        <f t="shared" si="86"/>
        <v/>
      </c>
      <c r="N1123" s="94" t="str">
        <f>IF($L1123="None","",IF(ISERROR(VLOOKUP($L1123,Info!$B$4:$B$266,1,FALSE)),"",VLOOKUP($L1123,Info!$B$4:$L$266,5,FALSE)))</f>
        <v/>
      </c>
      <c r="O1123" s="94" t="str">
        <f>IF(K1123="","",IF(AND($J$12&lt;&gt;"ABC",N1123="3"),"BAC",IF(N1123="3","ABC",IF($J$12&lt;&gt;"ABC",IF($J$10="Standard",VLOOKUP(K1123,Info!$BE$4:$BF$481,2,FALSE),VLOOKUP(K1123,Info!$BI$4:$BJ$482,2,FALSE)),IF($J$10="Standard",VLOOKUP(K1123,Info!$AG$4:$AH$2994,2,FALSE),VLOOKUP(K1123,Info!$AK$4:$AL$2997,2,FALSE))))))</f>
        <v/>
      </c>
      <c r="P1123" s="94" t="str">
        <f>IF($L1123="None","",IF(ISERROR(VLOOKUP($L1123,Info!$B$4:$B$266,1,FALSE)),"",VLOOKUP($L1123,Info!$B$4:$L$266,3,FALSE)))</f>
        <v/>
      </c>
      <c r="Q1123" s="96" t="str">
        <f>IF($L1123="None","",IF(ISERROR(VLOOKUP($L1123,Info!$B$4:$B$266,1,FALSE)),"",VLOOKUP($L1123,Info!$B$4:$L$266,4,FALSE)))</f>
        <v/>
      </c>
      <c r="R1123" s="1"/>
      <c r="S1123" s="6" t="str">
        <f t="shared" si="87"/>
        <v/>
      </c>
      <c r="T1123" s="6" t="str">
        <f>IF($L1123="None","",IF(ISERROR(VLOOKUP($L1123,Info!$B$4:$B$266,1,FALSE)),"",VLOOKUP($L1123,Info!$B$4:$L$266,11,FALSE)))</f>
        <v/>
      </c>
      <c r="U1123" s="1"/>
      <c r="V1123" s="1"/>
      <c r="W1123" s="1"/>
      <c r="X1123" s="1" t="str">
        <f>IF($L1123="None","",IF(ISERROR(VLOOKUP($L1123,Info!$B$4:$B$266,1,FALSE)),"",IF(OR(W1123="Metallic Liquid Tight",W1123="Non-Metallic Liquid Tight",W1123="LSZH",W1123="Greenfield"),VLOOKUP($L1123,Info!$B$4:$L$266,7,FALSE),"N/A")))</f>
        <v/>
      </c>
      <c r="Y1123" s="1"/>
      <c r="Z1123" s="96" t="str">
        <f>IF($L1123="None","",IF(ISERROR(VLOOKUP($L1123,Info!$B$4:$B$266,1,FALSE)),"",VLOOKUP($L1123,Info!$B$4:$L$266,9,FALSE)))</f>
        <v/>
      </c>
      <c r="AA1123" s="96" t="str">
        <f>IF($L1123="None","",IF(ISERROR(VLOOKUP($L1123,Info!$B$4:$B$266,1,FALSE)),"",VLOOKUP($L1123,Info!$B$4:$L$266,8,FALSE)))</f>
        <v/>
      </c>
      <c r="AB1123" s="96" t="str">
        <f>IF($L1123="None","",IF(ISERROR(VLOOKUP($L1123,Info!$B$4:$B$266,1,FALSE)),"",VLOOKUP($L1123,Info!$B$4:$L$266,10,FALSE)))</f>
        <v/>
      </c>
      <c r="AC1123" s="1" t="str">
        <f>IF(W1123="SO Cable","Black,White",IF(O1123="","",IF(P1123="","",IF($J$12&lt;&gt;"ABC",IF(P1123&lt;="250",VLOOKUP(O1123,Info!$AZ$4:$BB$22,3,FALSE),VLOOKUP(O1123,Info!$AZ$23:$BB$39,3,FALSE)),IF(P1123&lt;="250",VLOOKUP(O1123,Info!$AO$4:$AQ$22,3,FALSE),VLOOKUP(O1123,Info!$AO$23:$AP$39,3,FALSE))))))</f>
        <v/>
      </c>
      <c r="AD1123" s="1"/>
      <c r="AE1123" s="1" t="str">
        <f>IF($L1123="None","",IF(ISERROR(VLOOKUP($L1123,Info!$B$4:$B$266,1,FALSE)),"",VLOOKUP($L1123,Info!$B$4:$L$266,4,FALSE)))</f>
        <v/>
      </c>
      <c r="AF1123" s="1" t="str">
        <f>IF($L1123="None","",IF(ISERROR(VLOOKUP($L1123,Info!$B$4:$B$266,1,FALSE)),"",VLOOKUP($L1123,Info!$B$4:$L$266,6,FALSE)))</f>
        <v/>
      </c>
      <c r="AG1123" s="1"/>
      <c r="AH1123" s="33" t="str" cm="1">
        <f t="array" ref="AH1123">IF(AND(L1123&lt;&gt;"",O1123&lt;&gt;"",R1123:S1123&lt;&gt;"",W1123:X1123&lt;&gt;"",Z1123:AA1123&lt;&gt;"",AC1123&lt;&gt;""),"Good","Bad")</f>
        <v>Bad</v>
      </c>
      <c r="AL1123" t="str" cm="1">
        <f t="array" ref="AL1123">IF(R1123&gt;0,_xlfn.IFS(COUNTIF($L$20:L1123,"&lt;&gt;")&lt;101,1,COUNTIF($L$20:L1123,"&lt;&gt;")&lt;201,2,COUNTIF($L$20:L1123,"&lt;&gt;")&lt;301,3,COUNTIF($L$20:L1123,"&lt;&gt;")&lt;401,4,COUNTIF($L$20:L1123,"&lt;&gt;")&lt;501,5,COUNTIF($L$20:L1123,"&lt;&gt;")&lt;601,6,COUNTIF($L$20:L1123,"&lt;&gt;")&lt;701,7,COUNTIF($L$20:L1123,"&lt;&gt;")&lt;801,8,COUNTIF($L$20:L1123,"&lt;&gt;")&lt;901,9,COUNTIF($L$20:L1123,"&lt;&gt;")&lt;1001,10,COUNTIF($L$20:L1123,"&lt;&gt;")&lt;1101,11,COUNTIF($L$20:L1123,"&lt;&gt;")&lt;1201,12,COUNTIF($L$20:L1123,"&lt;&gt;")&lt;1301,13,COUNTIF($L$20:L1123,"&lt;&gt;")&lt;1401,14,COUNTIF($L$20:L1123,"&lt;&gt;")&lt;1501,15,COUNTIF($L$20:L1123,"&lt;&gt;")&lt;1601,16,COUNTIF($L$20:L1123,"&lt;&gt;")&lt;1701,17,COUNTIF($L$20:L1123,"&lt;&gt;")&lt;1801,18,COUNTIF($L$20:L1123,"&lt;&gt;")&lt;1901,19,COUNTIF($L$20:L1123,"&lt;&gt;")&lt;2001,20,COUNTIF($L$20:L1123,"&lt;&gt;")&lt;2101,21,COUNTIF($L$20:L1123,"&lt;&gt;")&lt;2201,22,COUNTIF($L$20:L1123,"&lt;&gt;")&lt;2301,23,COUNTIF($L$20:L1123,"&lt;&gt;")&lt;2401,24,COUNTIF($L$20:L1123,"&lt;&gt;")&lt;2501,25,COUNTIF($L$20:L1123,"&lt;&gt;")&lt;2601,26,COUNTIF($L$20:L1123,"&lt;&gt;")&lt;2701,27,COUNTIF($L$20:L1123,"&lt;&gt;")&lt;2801,28,COUNTIF($L$20:L1123,"&lt;&gt;")&lt;2901,29,COUNTIF($L$20:L1123,"&lt;&gt;")&lt;3001,30),"")</f>
        <v/>
      </c>
      <c r="AM1123" t="str">
        <f t="shared" si="85"/>
        <v/>
      </c>
      <c r="AN1123" t="str">
        <f t="shared" si="89"/>
        <v/>
      </c>
      <c r="AP1123" t="str">
        <f t="shared" si="88"/>
        <v/>
      </c>
      <c r="AQ1123" t="str">
        <f>IF(AO1123="","",COUNTIFS(AM1123:$AM$3019,AO1123))</f>
        <v/>
      </c>
    </row>
    <row r="1124" spans="1:43" x14ac:dyDescent="0.25">
      <c r="A1124" s="6" t="str">
        <f>IF(COUNT($A$20:A1123)&lt;&gt;$B$4,IF(A1123="","",A1123+1),"")</f>
        <v/>
      </c>
      <c r="B1124" s="3"/>
      <c r="C1124" s="3"/>
      <c r="D1124" s="122"/>
      <c r="E1124" s="3"/>
      <c r="F1124" s="3"/>
      <c r="G1124" s="3"/>
      <c r="H1124" s="3"/>
      <c r="I1124" s="120"/>
      <c r="J1124" s="3"/>
      <c r="K1124" s="95" t="str" cm="1">
        <f t="array" ref="K1124">IF(OR($J$14 = "A",$J$14 = "B",$J$14 = "C"),IF(I1124="","",IF(LEN(I1124)&gt;2,_xlfn.IFS(ISNUMBER(SEARCH("_",I1124)),I1124,ISNUMBER(SEARCH(", ",I1124)),SUBSTITUTE(I1124,", ","_"),ISNUMBER(SEARCH("/ ",I1124)),SUBSTITUTE(I1124,"/ ","_"),ISNUMBER(SEARCH(",",I1124)),SUBSTITUTE(I1124,",","_"),ISNUMBER(SEARCH("/",I1124)),SUBSTITUTE(I1124,"/","_"),ISNUMBER(SEARCH("",I1124)),I1124),I1124)),IF(OR($J$14 = "J",$J$14 = "K"),"",IF(D1124="","",IF(LEN(D1124)&gt;2,_xlfn.IFS(ISNUMBER(SEARCH("_",D1124)),D1124,ISNUMBER(SEARCH(", ",D1124)),SUBSTITUTE(D1124,", ","_"),ISNUMBER(SEARCH("/ ",D1124)),SUBSTITUTE(D1124,"/ ","_"),ISNUMBER(SEARCH(",",D1124)),SUBSTITUTE(D1124,",","_"),ISNUMBER(SEARCH("/",D1124)),SUBSTITUTE(D1124,"/","_"),ISNUMBER(SEARCH("",D1124)),D1124),D1124))))</f>
        <v/>
      </c>
      <c r="L1124" s="1"/>
      <c r="M1124" s="1" t="str">
        <f t="shared" si="86"/>
        <v/>
      </c>
      <c r="N1124" s="94" t="str">
        <f>IF($L1124="None","",IF(ISERROR(VLOOKUP($L1124,Info!$B$4:$B$266,1,FALSE)),"",VLOOKUP($L1124,Info!$B$4:$L$266,5,FALSE)))</f>
        <v/>
      </c>
      <c r="O1124" s="94" t="str">
        <f>IF(K1124="","",IF(AND($J$12&lt;&gt;"ABC",N1124="3"),"BAC",IF(N1124="3","ABC",IF($J$12&lt;&gt;"ABC",IF($J$10="Standard",VLOOKUP(K1124,Info!$BE$4:$BF$481,2,FALSE),VLOOKUP(K1124,Info!$BI$4:$BJ$482,2,FALSE)),IF($J$10="Standard",VLOOKUP(K1124,Info!$AG$4:$AH$2994,2,FALSE),VLOOKUP(K1124,Info!$AK$4:$AL$2997,2,FALSE))))))</f>
        <v/>
      </c>
      <c r="P1124" s="94" t="str">
        <f>IF($L1124="None","",IF(ISERROR(VLOOKUP($L1124,Info!$B$4:$B$266,1,FALSE)),"",VLOOKUP($L1124,Info!$B$4:$L$266,3,FALSE)))</f>
        <v/>
      </c>
      <c r="Q1124" s="96" t="str">
        <f>IF($L1124="None","",IF(ISERROR(VLOOKUP($L1124,Info!$B$4:$B$266,1,FALSE)),"",VLOOKUP($L1124,Info!$B$4:$L$266,4,FALSE)))</f>
        <v/>
      </c>
      <c r="R1124" s="1"/>
      <c r="S1124" s="6" t="str">
        <f t="shared" si="87"/>
        <v/>
      </c>
      <c r="T1124" s="6" t="str">
        <f>IF($L1124="None","",IF(ISERROR(VLOOKUP($L1124,Info!$B$4:$B$266,1,FALSE)),"",VLOOKUP($L1124,Info!$B$4:$L$266,11,FALSE)))</f>
        <v/>
      </c>
      <c r="U1124" s="1"/>
      <c r="V1124" s="1"/>
      <c r="W1124" s="1"/>
      <c r="X1124" s="1" t="str">
        <f>IF($L1124="None","",IF(ISERROR(VLOOKUP($L1124,Info!$B$4:$B$266,1,FALSE)),"",IF(OR(W1124="Metallic Liquid Tight",W1124="Non-Metallic Liquid Tight",W1124="LSZH",W1124="Greenfield"),VLOOKUP($L1124,Info!$B$4:$L$266,7,FALSE),"N/A")))</f>
        <v/>
      </c>
      <c r="Y1124" s="1"/>
      <c r="Z1124" s="96" t="str">
        <f>IF($L1124="None","",IF(ISERROR(VLOOKUP($L1124,Info!$B$4:$B$266,1,FALSE)),"",VLOOKUP($L1124,Info!$B$4:$L$266,9,FALSE)))</f>
        <v/>
      </c>
      <c r="AA1124" s="96" t="str">
        <f>IF($L1124="None","",IF(ISERROR(VLOOKUP($L1124,Info!$B$4:$B$266,1,FALSE)),"",VLOOKUP($L1124,Info!$B$4:$L$266,8,FALSE)))</f>
        <v/>
      </c>
      <c r="AB1124" s="96" t="str">
        <f>IF($L1124="None","",IF(ISERROR(VLOOKUP($L1124,Info!$B$4:$B$266,1,FALSE)),"",VLOOKUP($L1124,Info!$B$4:$L$266,10,FALSE)))</f>
        <v/>
      </c>
      <c r="AC1124" s="1" t="str">
        <f>IF(W1124="SO Cable","Black,White",IF(O1124="","",IF(P1124="","",IF($J$12&lt;&gt;"ABC",IF(P1124&lt;="250",VLOOKUP(O1124,Info!$AZ$4:$BB$22,3,FALSE),VLOOKUP(O1124,Info!$AZ$23:$BB$39,3,FALSE)),IF(P1124&lt;="250",VLOOKUP(O1124,Info!$AO$4:$AQ$22,3,FALSE),VLOOKUP(O1124,Info!$AO$23:$AP$39,3,FALSE))))))</f>
        <v/>
      </c>
      <c r="AD1124" s="1"/>
      <c r="AE1124" s="1" t="str">
        <f>IF($L1124="None","",IF(ISERROR(VLOOKUP($L1124,Info!$B$4:$B$266,1,FALSE)),"",VLOOKUP($L1124,Info!$B$4:$L$266,4,FALSE)))</f>
        <v/>
      </c>
      <c r="AF1124" s="1" t="str">
        <f>IF($L1124="None","",IF(ISERROR(VLOOKUP($L1124,Info!$B$4:$B$266,1,FALSE)),"",VLOOKUP($L1124,Info!$B$4:$L$266,6,FALSE)))</f>
        <v/>
      </c>
      <c r="AG1124" s="1"/>
      <c r="AH1124" s="33" t="str" cm="1">
        <f t="array" ref="AH1124">IF(AND(L1124&lt;&gt;"",O1124&lt;&gt;"",R1124:S1124&lt;&gt;"",W1124:X1124&lt;&gt;"",Z1124:AA1124&lt;&gt;"",AC1124&lt;&gt;""),"Good","Bad")</f>
        <v>Bad</v>
      </c>
      <c r="AL1124" t="str" cm="1">
        <f t="array" ref="AL1124">IF(R1124&gt;0,_xlfn.IFS(COUNTIF($L$20:L1124,"&lt;&gt;")&lt;101,1,COUNTIF($L$20:L1124,"&lt;&gt;")&lt;201,2,COUNTIF($L$20:L1124,"&lt;&gt;")&lt;301,3,COUNTIF($L$20:L1124,"&lt;&gt;")&lt;401,4,COUNTIF($L$20:L1124,"&lt;&gt;")&lt;501,5,COUNTIF($L$20:L1124,"&lt;&gt;")&lt;601,6,COUNTIF($L$20:L1124,"&lt;&gt;")&lt;701,7,COUNTIF($L$20:L1124,"&lt;&gt;")&lt;801,8,COUNTIF($L$20:L1124,"&lt;&gt;")&lt;901,9,COUNTIF($L$20:L1124,"&lt;&gt;")&lt;1001,10,COUNTIF($L$20:L1124,"&lt;&gt;")&lt;1101,11,COUNTIF($L$20:L1124,"&lt;&gt;")&lt;1201,12,COUNTIF($L$20:L1124,"&lt;&gt;")&lt;1301,13,COUNTIF($L$20:L1124,"&lt;&gt;")&lt;1401,14,COUNTIF($L$20:L1124,"&lt;&gt;")&lt;1501,15,COUNTIF($L$20:L1124,"&lt;&gt;")&lt;1601,16,COUNTIF($L$20:L1124,"&lt;&gt;")&lt;1701,17,COUNTIF($L$20:L1124,"&lt;&gt;")&lt;1801,18,COUNTIF($L$20:L1124,"&lt;&gt;")&lt;1901,19,COUNTIF($L$20:L1124,"&lt;&gt;")&lt;2001,20,COUNTIF($L$20:L1124,"&lt;&gt;")&lt;2101,21,COUNTIF($L$20:L1124,"&lt;&gt;")&lt;2201,22,COUNTIF($L$20:L1124,"&lt;&gt;")&lt;2301,23,COUNTIF($L$20:L1124,"&lt;&gt;")&lt;2401,24,COUNTIF($L$20:L1124,"&lt;&gt;")&lt;2501,25,COUNTIF($L$20:L1124,"&lt;&gt;")&lt;2601,26,COUNTIF($L$20:L1124,"&lt;&gt;")&lt;2701,27,COUNTIF($L$20:L1124,"&lt;&gt;")&lt;2801,28,COUNTIF($L$20:L1124,"&lt;&gt;")&lt;2901,29,COUNTIF($L$20:L1124,"&lt;&gt;")&lt;3001,30),"")</f>
        <v/>
      </c>
      <c r="AM1124" t="str">
        <f t="shared" si="85"/>
        <v/>
      </c>
      <c r="AN1124" t="str">
        <f t="shared" si="89"/>
        <v/>
      </c>
      <c r="AP1124" t="str">
        <f t="shared" si="88"/>
        <v/>
      </c>
      <c r="AQ1124" t="str">
        <f>IF(AO1124="","",COUNTIFS(AM1124:$AM$3019,AO1124))</f>
        <v/>
      </c>
    </row>
    <row r="1125" spans="1:43" x14ac:dyDescent="0.25">
      <c r="A1125" s="6" t="str">
        <f>IF(COUNT($A$20:A1124)&lt;&gt;$B$4,IF(A1124="","",A1124+1),"")</f>
        <v/>
      </c>
      <c r="B1125" s="3"/>
      <c r="C1125" s="3"/>
      <c r="D1125" s="122"/>
      <c r="E1125" s="3"/>
      <c r="F1125" s="3"/>
      <c r="G1125" s="3"/>
      <c r="H1125" s="3"/>
      <c r="I1125" s="120"/>
      <c r="J1125" s="3"/>
      <c r="K1125" s="95" t="str" cm="1">
        <f t="array" ref="K1125">IF(OR($J$14 = "A",$J$14 = "B",$J$14 = "C"),IF(I1125="","",IF(LEN(I1125)&gt;2,_xlfn.IFS(ISNUMBER(SEARCH("_",I1125)),I1125,ISNUMBER(SEARCH(", ",I1125)),SUBSTITUTE(I1125,", ","_"),ISNUMBER(SEARCH("/ ",I1125)),SUBSTITUTE(I1125,"/ ","_"),ISNUMBER(SEARCH(",",I1125)),SUBSTITUTE(I1125,",","_"),ISNUMBER(SEARCH("/",I1125)),SUBSTITUTE(I1125,"/","_"),ISNUMBER(SEARCH("",I1125)),I1125),I1125)),IF(OR($J$14 = "J",$J$14 = "K"),"",IF(D1125="","",IF(LEN(D1125)&gt;2,_xlfn.IFS(ISNUMBER(SEARCH("_",D1125)),D1125,ISNUMBER(SEARCH(", ",D1125)),SUBSTITUTE(D1125,", ","_"),ISNUMBER(SEARCH("/ ",D1125)),SUBSTITUTE(D1125,"/ ","_"),ISNUMBER(SEARCH(",",D1125)),SUBSTITUTE(D1125,",","_"),ISNUMBER(SEARCH("/",D1125)),SUBSTITUTE(D1125,"/","_"),ISNUMBER(SEARCH("",D1125)),D1125),D1125))))</f>
        <v/>
      </c>
      <c r="L1125" s="1"/>
      <c r="M1125" s="1" t="str">
        <f t="shared" si="86"/>
        <v/>
      </c>
      <c r="N1125" s="94" t="str">
        <f>IF($L1125="None","",IF(ISERROR(VLOOKUP($L1125,Info!$B$4:$B$266,1,FALSE)),"",VLOOKUP($L1125,Info!$B$4:$L$266,5,FALSE)))</f>
        <v/>
      </c>
      <c r="O1125" s="94" t="str">
        <f>IF(K1125="","",IF(AND($J$12&lt;&gt;"ABC",N1125="3"),"BAC",IF(N1125="3","ABC",IF($J$12&lt;&gt;"ABC",IF($J$10="Standard",VLOOKUP(K1125,Info!$BE$4:$BF$481,2,FALSE),VLOOKUP(K1125,Info!$BI$4:$BJ$482,2,FALSE)),IF($J$10="Standard",VLOOKUP(K1125,Info!$AG$4:$AH$2994,2,FALSE),VLOOKUP(K1125,Info!$AK$4:$AL$2997,2,FALSE))))))</f>
        <v/>
      </c>
      <c r="P1125" s="94" t="str">
        <f>IF($L1125="None","",IF(ISERROR(VLOOKUP($L1125,Info!$B$4:$B$266,1,FALSE)),"",VLOOKUP($L1125,Info!$B$4:$L$266,3,FALSE)))</f>
        <v/>
      </c>
      <c r="Q1125" s="96" t="str">
        <f>IF($L1125="None","",IF(ISERROR(VLOOKUP($L1125,Info!$B$4:$B$266,1,FALSE)),"",VLOOKUP($L1125,Info!$B$4:$L$266,4,FALSE)))</f>
        <v/>
      </c>
      <c r="R1125" s="1"/>
      <c r="S1125" s="6" t="str">
        <f t="shared" si="87"/>
        <v/>
      </c>
      <c r="T1125" s="6" t="str">
        <f>IF($L1125="None","",IF(ISERROR(VLOOKUP($L1125,Info!$B$4:$B$266,1,FALSE)),"",VLOOKUP($L1125,Info!$B$4:$L$266,11,FALSE)))</f>
        <v/>
      </c>
      <c r="U1125" s="1"/>
      <c r="V1125" s="1"/>
      <c r="W1125" s="1"/>
      <c r="X1125" s="1" t="str">
        <f>IF($L1125="None","",IF(ISERROR(VLOOKUP($L1125,Info!$B$4:$B$266,1,FALSE)),"",IF(OR(W1125="Metallic Liquid Tight",W1125="Non-Metallic Liquid Tight",W1125="LSZH",W1125="Greenfield"),VLOOKUP($L1125,Info!$B$4:$L$266,7,FALSE),"N/A")))</f>
        <v/>
      </c>
      <c r="Y1125" s="1"/>
      <c r="Z1125" s="96" t="str">
        <f>IF($L1125="None","",IF(ISERROR(VLOOKUP($L1125,Info!$B$4:$B$266,1,FALSE)),"",VLOOKUP($L1125,Info!$B$4:$L$266,9,FALSE)))</f>
        <v/>
      </c>
      <c r="AA1125" s="96" t="str">
        <f>IF($L1125="None","",IF(ISERROR(VLOOKUP($L1125,Info!$B$4:$B$266,1,FALSE)),"",VLOOKUP($L1125,Info!$B$4:$L$266,8,FALSE)))</f>
        <v/>
      </c>
      <c r="AB1125" s="96" t="str">
        <f>IF($L1125="None","",IF(ISERROR(VLOOKUP($L1125,Info!$B$4:$B$266,1,FALSE)),"",VLOOKUP($L1125,Info!$B$4:$L$266,10,FALSE)))</f>
        <v/>
      </c>
      <c r="AC1125" s="1" t="str">
        <f>IF(W1125="SO Cable","Black,White",IF(O1125="","",IF(P1125="","",IF($J$12&lt;&gt;"ABC",IF(P1125&lt;="250",VLOOKUP(O1125,Info!$AZ$4:$BB$22,3,FALSE),VLOOKUP(O1125,Info!$AZ$23:$BB$39,3,FALSE)),IF(P1125&lt;="250",VLOOKUP(O1125,Info!$AO$4:$AQ$22,3,FALSE),VLOOKUP(O1125,Info!$AO$23:$AP$39,3,FALSE))))))</f>
        <v/>
      </c>
      <c r="AD1125" s="1"/>
      <c r="AE1125" s="1" t="str">
        <f>IF($L1125="None","",IF(ISERROR(VLOOKUP($L1125,Info!$B$4:$B$266,1,FALSE)),"",VLOOKUP($L1125,Info!$B$4:$L$266,4,FALSE)))</f>
        <v/>
      </c>
      <c r="AF1125" s="1" t="str">
        <f>IF($L1125="None","",IF(ISERROR(VLOOKUP($L1125,Info!$B$4:$B$266,1,FALSE)),"",VLOOKUP($L1125,Info!$B$4:$L$266,6,FALSE)))</f>
        <v/>
      </c>
      <c r="AG1125" s="1"/>
      <c r="AH1125" s="33" t="str" cm="1">
        <f t="array" ref="AH1125">IF(AND(L1125&lt;&gt;"",O1125&lt;&gt;"",R1125:S1125&lt;&gt;"",W1125:X1125&lt;&gt;"",Z1125:AA1125&lt;&gt;"",AC1125&lt;&gt;""),"Good","Bad")</f>
        <v>Bad</v>
      </c>
      <c r="AL1125" t="str" cm="1">
        <f t="array" ref="AL1125">IF(R1125&gt;0,_xlfn.IFS(COUNTIF($L$20:L1125,"&lt;&gt;")&lt;101,1,COUNTIF($L$20:L1125,"&lt;&gt;")&lt;201,2,COUNTIF($L$20:L1125,"&lt;&gt;")&lt;301,3,COUNTIF($L$20:L1125,"&lt;&gt;")&lt;401,4,COUNTIF($L$20:L1125,"&lt;&gt;")&lt;501,5,COUNTIF($L$20:L1125,"&lt;&gt;")&lt;601,6,COUNTIF($L$20:L1125,"&lt;&gt;")&lt;701,7,COUNTIF($L$20:L1125,"&lt;&gt;")&lt;801,8,COUNTIF($L$20:L1125,"&lt;&gt;")&lt;901,9,COUNTIF($L$20:L1125,"&lt;&gt;")&lt;1001,10,COUNTIF($L$20:L1125,"&lt;&gt;")&lt;1101,11,COUNTIF($L$20:L1125,"&lt;&gt;")&lt;1201,12,COUNTIF($L$20:L1125,"&lt;&gt;")&lt;1301,13,COUNTIF($L$20:L1125,"&lt;&gt;")&lt;1401,14,COUNTIF($L$20:L1125,"&lt;&gt;")&lt;1501,15,COUNTIF($L$20:L1125,"&lt;&gt;")&lt;1601,16,COUNTIF($L$20:L1125,"&lt;&gt;")&lt;1701,17,COUNTIF($L$20:L1125,"&lt;&gt;")&lt;1801,18,COUNTIF($L$20:L1125,"&lt;&gt;")&lt;1901,19,COUNTIF($L$20:L1125,"&lt;&gt;")&lt;2001,20,COUNTIF($L$20:L1125,"&lt;&gt;")&lt;2101,21,COUNTIF($L$20:L1125,"&lt;&gt;")&lt;2201,22,COUNTIF($L$20:L1125,"&lt;&gt;")&lt;2301,23,COUNTIF($L$20:L1125,"&lt;&gt;")&lt;2401,24,COUNTIF($L$20:L1125,"&lt;&gt;")&lt;2501,25,COUNTIF($L$20:L1125,"&lt;&gt;")&lt;2601,26,COUNTIF($L$20:L1125,"&lt;&gt;")&lt;2701,27,COUNTIF($L$20:L1125,"&lt;&gt;")&lt;2801,28,COUNTIF($L$20:L1125,"&lt;&gt;")&lt;2901,29,COUNTIF($L$20:L1125,"&lt;&gt;")&lt;3001,30),"")</f>
        <v/>
      </c>
      <c r="AM1125" t="str">
        <f t="shared" si="85"/>
        <v/>
      </c>
      <c r="AN1125" t="str">
        <f t="shared" si="89"/>
        <v/>
      </c>
      <c r="AP1125" t="str">
        <f t="shared" si="88"/>
        <v/>
      </c>
      <c r="AQ1125" t="str">
        <f>IF(AO1125="","",COUNTIFS(AM1125:$AM$3019,AO1125))</f>
        <v/>
      </c>
    </row>
    <row r="1126" spans="1:43" x14ac:dyDescent="0.25">
      <c r="A1126" s="6" t="str">
        <f>IF(COUNT($A$20:A1125)&lt;&gt;$B$4,IF(A1125="","",A1125+1),"")</f>
        <v/>
      </c>
      <c r="B1126" s="3"/>
      <c r="C1126" s="3"/>
      <c r="D1126" s="122"/>
      <c r="E1126" s="3"/>
      <c r="F1126" s="3"/>
      <c r="G1126" s="3"/>
      <c r="H1126" s="3"/>
      <c r="I1126" s="120"/>
      <c r="J1126" s="3"/>
      <c r="K1126" s="95" t="str" cm="1">
        <f t="array" ref="K1126">IF(OR($J$14 = "A",$J$14 = "B",$J$14 = "C"),IF(I1126="","",IF(LEN(I1126)&gt;2,_xlfn.IFS(ISNUMBER(SEARCH("_",I1126)),I1126,ISNUMBER(SEARCH(", ",I1126)),SUBSTITUTE(I1126,", ","_"),ISNUMBER(SEARCH("/ ",I1126)),SUBSTITUTE(I1126,"/ ","_"),ISNUMBER(SEARCH(",",I1126)),SUBSTITUTE(I1126,",","_"),ISNUMBER(SEARCH("/",I1126)),SUBSTITUTE(I1126,"/","_"),ISNUMBER(SEARCH("",I1126)),I1126),I1126)),IF(OR($J$14 = "J",$J$14 = "K"),"",IF(D1126="","",IF(LEN(D1126)&gt;2,_xlfn.IFS(ISNUMBER(SEARCH("_",D1126)),D1126,ISNUMBER(SEARCH(", ",D1126)),SUBSTITUTE(D1126,", ","_"),ISNUMBER(SEARCH("/ ",D1126)),SUBSTITUTE(D1126,"/ ","_"),ISNUMBER(SEARCH(",",D1126)),SUBSTITUTE(D1126,",","_"),ISNUMBER(SEARCH("/",D1126)),SUBSTITUTE(D1126,"/","_"),ISNUMBER(SEARCH("",D1126)),D1126),D1126))))</f>
        <v/>
      </c>
      <c r="L1126" s="1"/>
      <c r="M1126" s="1" t="str">
        <f t="shared" si="86"/>
        <v/>
      </c>
      <c r="N1126" s="94" t="str">
        <f>IF($L1126="None","",IF(ISERROR(VLOOKUP($L1126,Info!$B$4:$B$266,1,FALSE)),"",VLOOKUP($L1126,Info!$B$4:$L$266,5,FALSE)))</f>
        <v/>
      </c>
      <c r="O1126" s="94" t="str">
        <f>IF(K1126="","",IF(AND($J$12&lt;&gt;"ABC",N1126="3"),"BAC",IF(N1126="3","ABC",IF($J$12&lt;&gt;"ABC",IF($J$10="Standard",VLOOKUP(K1126,Info!$BE$4:$BF$481,2,FALSE),VLOOKUP(K1126,Info!$BI$4:$BJ$482,2,FALSE)),IF($J$10="Standard",VLOOKUP(K1126,Info!$AG$4:$AH$2994,2,FALSE),VLOOKUP(K1126,Info!$AK$4:$AL$2997,2,FALSE))))))</f>
        <v/>
      </c>
      <c r="P1126" s="94" t="str">
        <f>IF($L1126="None","",IF(ISERROR(VLOOKUP($L1126,Info!$B$4:$B$266,1,FALSE)),"",VLOOKUP($L1126,Info!$B$4:$L$266,3,FALSE)))</f>
        <v/>
      </c>
      <c r="Q1126" s="96" t="str">
        <f>IF($L1126="None","",IF(ISERROR(VLOOKUP($L1126,Info!$B$4:$B$266,1,FALSE)),"",VLOOKUP($L1126,Info!$B$4:$L$266,4,FALSE)))</f>
        <v/>
      </c>
      <c r="R1126" s="1"/>
      <c r="S1126" s="6" t="str">
        <f t="shared" si="87"/>
        <v/>
      </c>
      <c r="T1126" s="6" t="str">
        <f>IF($L1126="None","",IF(ISERROR(VLOOKUP($L1126,Info!$B$4:$B$266,1,FALSE)),"",VLOOKUP($L1126,Info!$B$4:$L$266,11,FALSE)))</f>
        <v/>
      </c>
      <c r="U1126" s="1"/>
      <c r="V1126" s="1"/>
      <c r="W1126" s="1"/>
      <c r="X1126" s="1" t="str">
        <f>IF($L1126="None","",IF(ISERROR(VLOOKUP($L1126,Info!$B$4:$B$266,1,FALSE)),"",IF(OR(W1126="Metallic Liquid Tight",W1126="Non-Metallic Liquid Tight",W1126="LSZH",W1126="Greenfield"),VLOOKUP($L1126,Info!$B$4:$L$266,7,FALSE),"N/A")))</f>
        <v/>
      </c>
      <c r="Y1126" s="1"/>
      <c r="Z1126" s="96" t="str">
        <f>IF($L1126="None","",IF(ISERROR(VLOOKUP($L1126,Info!$B$4:$B$266,1,FALSE)),"",VLOOKUP($L1126,Info!$B$4:$L$266,9,FALSE)))</f>
        <v/>
      </c>
      <c r="AA1126" s="96" t="str">
        <f>IF($L1126="None","",IF(ISERROR(VLOOKUP($L1126,Info!$B$4:$B$266,1,FALSE)),"",VLOOKUP($L1126,Info!$B$4:$L$266,8,FALSE)))</f>
        <v/>
      </c>
      <c r="AB1126" s="96" t="str">
        <f>IF($L1126="None","",IF(ISERROR(VLOOKUP($L1126,Info!$B$4:$B$266,1,FALSE)),"",VLOOKUP($L1126,Info!$B$4:$L$266,10,FALSE)))</f>
        <v/>
      </c>
      <c r="AC1126" s="1" t="str">
        <f>IF(W1126="SO Cable","Black,White",IF(O1126="","",IF(P1126="","",IF($J$12&lt;&gt;"ABC",IF(P1126&lt;="250",VLOOKUP(O1126,Info!$AZ$4:$BB$22,3,FALSE),VLOOKUP(O1126,Info!$AZ$23:$BB$39,3,FALSE)),IF(P1126&lt;="250",VLOOKUP(O1126,Info!$AO$4:$AQ$22,3,FALSE),VLOOKUP(O1126,Info!$AO$23:$AP$39,3,FALSE))))))</f>
        <v/>
      </c>
      <c r="AD1126" s="1"/>
      <c r="AE1126" s="1" t="str">
        <f>IF($L1126="None","",IF(ISERROR(VLOOKUP($L1126,Info!$B$4:$B$266,1,FALSE)),"",VLOOKUP($L1126,Info!$B$4:$L$266,4,FALSE)))</f>
        <v/>
      </c>
      <c r="AF1126" s="1" t="str">
        <f>IF($L1126="None","",IF(ISERROR(VLOOKUP($L1126,Info!$B$4:$B$266,1,FALSE)),"",VLOOKUP($L1126,Info!$B$4:$L$266,6,FALSE)))</f>
        <v/>
      </c>
      <c r="AG1126" s="1"/>
      <c r="AH1126" s="33" t="str" cm="1">
        <f t="array" ref="AH1126">IF(AND(L1126&lt;&gt;"",O1126&lt;&gt;"",R1126:S1126&lt;&gt;"",W1126:X1126&lt;&gt;"",Z1126:AA1126&lt;&gt;"",AC1126&lt;&gt;""),"Good","Bad")</f>
        <v>Bad</v>
      </c>
      <c r="AL1126" t="str" cm="1">
        <f t="array" ref="AL1126">IF(R1126&gt;0,_xlfn.IFS(COUNTIF($L$20:L1126,"&lt;&gt;")&lt;101,1,COUNTIF($L$20:L1126,"&lt;&gt;")&lt;201,2,COUNTIF($L$20:L1126,"&lt;&gt;")&lt;301,3,COUNTIF($L$20:L1126,"&lt;&gt;")&lt;401,4,COUNTIF($L$20:L1126,"&lt;&gt;")&lt;501,5,COUNTIF($L$20:L1126,"&lt;&gt;")&lt;601,6,COUNTIF($L$20:L1126,"&lt;&gt;")&lt;701,7,COUNTIF($L$20:L1126,"&lt;&gt;")&lt;801,8,COUNTIF($L$20:L1126,"&lt;&gt;")&lt;901,9,COUNTIF($L$20:L1126,"&lt;&gt;")&lt;1001,10,COUNTIF($L$20:L1126,"&lt;&gt;")&lt;1101,11,COUNTIF($L$20:L1126,"&lt;&gt;")&lt;1201,12,COUNTIF($L$20:L1126,"&lt;&gt;")&lt;1301,13,COUNTIF($L$20:L1126,"&lt;&gt;")&lt;1401,14,COUNTIF($L$20:L1126,"&lt;&gt;")&lt;1501,15,COUNTIF($L$20:L1126,"&lt;&gt;")&lt;1601,16,COUNTIF($L$20:L1126,"&lt;&gt;")&lt;1701,17,COUNTIF($L$20:L1126,"&lt;&gt;")&lt;1801,18,COUNTIF($L$20:L1126,"&lt;&gt;")&lt;1901,19,COUNTIF($L$20:L1126,"&lt;&gt;")&lt;2001,20,COUNTIF($L$20:L1126,"&lt;&gt;")&lt;2101,21,COUNTIF($L$20:L1126,"&lt;&gt;")&lt;2201,22,COUNTIF($L$20:L1126,"&lt;&gt;")&lt;2301,23,COUNTIF($L$20:L1126,"&lt;&gt;")&lt;2401,24,COUNTIF($L$20:L1126,"&lt;&gt;")&lt;2501,25,COUNTIF($L$20:L1126,"&lt;&gt;")&lt;2601,26,COUNTIF($L$20:L1126,"&lt;&gt;")&lt;2701,27,COUNTIF($L$20:L1126,"&lt;&gt;")&lt;2801,28,COUNTIF($L$20:L1126,"&lt;&gt;")&lt;2901,29,COUNTIF($L$20:L1126,"&lt;&gt;")&lt;3001,30),"")</f>
        <v/>
      </c>
      <c r="AM1126" t="str">
        <f t="shared" si="85"/>
        <v/>
      </c>
      <c r="AN1126" t="str">
        <f t="shared" si="89"/>
        <v/>
      </c>
      <c r="AP1126" t="str">
        <f t="shared" si="88"/>
        <v/>
      </c>
      <c r="AQ1126" t="str">
        <f>IF(AO1126="","",COUNTIFS(AM1126:$AM$3019,AO1126))</f>
        <v/>
      </c>
    </row>
    <row r="1127" spans="1:43" x14ac:dyDescent="0.25">
      <c r="A1127" s="6" t="str">
        <f>IF(COUNT($A$20:A1126)&lt;&gt;$B$4,IF(A1126="","",A1126+1),"")</f>
        <v/>
      </c>
      <c r="B1127" s="3"/>
      <c r="C1127" s="3"/>
      <c r="D1127" s="122"/>
      <c r="E1127" s="3"/>
      <c r="F1127" s="3"/>
      <c r="G1127" s="3"/>
      <c r="H1127" s="3"/>
      <c r="I1127" s="120"/>
      <c r="J1127" s="3"/>
      <c r="K1127" s="95" t="str" cm="1">
        <f t="array" ref="K1127">IF(OR($J$14 = "A",$J$14 = "B",$J$14 = "C"),IF(I1127="","",IF(LEN(I1127)&gt;2,_xlfn.IFS(ISNUMBER(SEARCH("_",I1127)),I1127,ISNUMBER(SEARCH(", ",I1127)),SUBSTITUTE(I1127,", ","_"),ISNUMBER(SEARCH("/ ",I1127)),SUBSTITUTE(I1127,"/ ","_"),ISNUMBER(SEARCH(",",I1127)),SUBSTITUTE(I1127,",","_"),ISNUMBER(SEARCH("/",I1127)),SUBSTITUTE(I1127,"/","_"),ISNUMBER(SEARCH("",I1127)),I1127),I1127)),IF(OR($J$14 = "J",$J$14 = "K"),"",IF(D1127="","",IF(LEN(D1127)&gt;2,_xlfn.IFS(ISNUMBER(SEARCH("_",D1127)),D1127,ISNUMBER(SEARCH(", ",D1127)),SUBSTITUTE(D1127,", ","_"),ISNUMBER(SEARCH("/ ",D1127)),SUBSTITUTE(D1127,"/ ","_"),ISNUMBER(SEARCH(",",D1127)),SUBSTITUTE(D1127,",","_"),ISNUMBER(SEARCH("/",D1127)),SUBSTITUTE(D1127,"/","_"),ISNUMBER(SEARCH("",D1127)),D1127),D1127))))</f>
        <v/>
      </c>
      <c r="L1127" s="1"/>
      <c r="M1127" s="1" t="str">
        <f t="shared" si="86"/>
        <v/>
      </c>
      <c r="N1127" s="94" t="str">
        <f>IF($L1127="None","",IF(ISERROR(VLOOKUP($L1127,Info!$B$4:$B$266,1,FALSE)),"",VLOOKUP($L1127,Info!$B$4:$L$266,5,FALSE)))</f>
        <v/>
      </c>
      <c r="O1127" s="94" t="str">
        <f>IF(K1127="","",IF(AND($J$12&lt;&gt;"ABC",N1127="3"),"BAC",IF(N1127="3","ABC",IF($J$12&lt;&gt;"ABC",IF($J$10="Standard",VLOOKUP(K1127,Info!$BE$4:$BF$481,2,FALSE),VLOOKUP(K1127,Info!$BI$4:$BJ$482,2,FALSE)),IF($J$10="Standard",VLOOKUP(K1127,Info!$AG$4:$AH$2994,2,FALSE),VLOOKUP(K1127,Info!$AK$4:$AL$2997,2,FALSE))))))</f>
        <v/>
      </c>
      <c r="P1127" s="94" t="str">
        <f>IF($L1127="None","",IF(ISERROR(VLOOKUP($L1127,Info!$B$4:$B$266,1,FALSE)),"",VLOOKUP($L1127,Info!$B$4:$L$266,3,FALSE)))</f>
        <v/>
      </c>
      <c r="Q1127" s="96" t="str">
        <f>IF($L1127="None","",IF(ISERROR(VLOOKUP($L1127,Info!$B$4:$B$266,1,FALSE)),"",VLOOKUP($L1127,Info!$B$4:$L$266,4,FALSE)))</f>
        <v/>
      </c>
      <c r="R1127" s="1"/>
      <c r="S1127" s="6" t="str">
        <f t="shared" si="87"/>
        <v/>
      </c>
      <c r="T1127" s="6" t="str">
        <f>IF($L1127="None","",IF(ISERROR(VLOOKUP($L1127,Info!$B$4:$B$266,1,FALSE)),"",VLOOKUP($L1127,Info!$B$4:$L$266,11,FALSE)))</f>
        <v/>
      </c>
      <c r="U1127" s="1"/>
      <c r="V1127" s="1"/>
      <c r="W1127" s="1"/>
      <c r="X1127" s="1" t="str">
        <f>IF($L1127="None","",IF(ISERROR(VLOOKUP($L1127,Info!$B$4:$B$266,1,FALSE)),"",IF(OR(W1127="Metallic Liquid Tight",W1127="Non-Metallic Liquid Tight",W1127="LSZH",W1127="Greenfield"),VLOOKUP($L1127,Info!$B$4:$L$266,7,FALSE),"N/A")))</f>
        <v/>
      </c>
      <c r="Y1127" s="1"/>
      <c r="Z1127" s="96" t="str">
        <f>IF($L1127="None","",IF(ISERROR(VLOOKUP($L1127,Info!$B$4:$B$266,1,FALSE)),"",VLOOKUP($L1127,Info!$B$4:$L$266,9,FALSE)))</f>
        <v/>
      </c>
      <c r="AA1127" s="96" t="str">
        <f>IF($L1127="None","",IF(ISERROR(VLOOKUP($L1127,Info!$B$4:$B$266,1,FALSE)),"",VLOOKUP($L1127,Info!$B$4:$L$266,8,FALSE)))</f>
        <v/>
      </c>
      <c r="AB1127" s="96" t="str">
        <f>IF($L1127="None","",IF(ISERROR(VLOOKUP($L1127,Info!$B$4:$B$266,1,FALSE)),"",VLOOKUP($L1127,Info!$B$4:$L$266,10,FALSE)))</f>
        <v/>
      </c>
      <c r="AC1127" s="1" t="str">
        <f>IF(W1127="SO Cable","Black,White",IF(O1127="","",IF(P1127="","",IF($J$12&lt;&gt;"ABC",IF(P1127&lt;="250",VLOOKUP(O1127,Info!$AZ$4:$BB$22,3,FALSE),VLOOKUP(O1127,Info!$AZ$23:$BB$39,3,FALSE)),IF(P1127&lt;="250",VLOOKUP(O1127,Info!$AO$4:$AQ$22,3,FALSE),VLOOKUP(O1127,Info!$AO$23:$AP$39,3,FALSE))))))</f>
        <v/>
      </c>
      <c r="AD1127" s="1"/>
      <c r="AE1127" s="1" t="str">
        <f>IF($L1127="None","",IF(ISERROR(VLOOKUP($L1127,Info!$B$4:$B$266,1,FALSE)),"",VLOOKUP($L1127,Info!$B$4:$L$266,4,FALSE)))</f>
        <v/>
      </c>
      <c r="AF1127" s="1" t="str">
        <f>IF($L1127="None","",IF(ISERROR(VLOOKUP($L1127,Info!$B$4:$B$266,1,FALSE)),"",VLOOKUP($L1127,Info!$B$4:$L$266,6,FALSE)))</f>
        <v/>
      </c>
      <c r="AG1127" s="1"/>
      <c r="AH1127" s="33" t="str" cm="1">
        <f t="array" ref="AH1127">IF(AND(L1127&lt;&gt;"",O1127&lt;&gt;"",R1127:S1127&lt;&gt;"",W1127:X1127&lt;&gt;"",Z1127:AA1127&lt;&gt;"",AC1127&lt;&gt;""),"Good","Bad")</f>
        <v>Bad</v>
      </c>
      <c r="AL1127" t="str" cm="1">
        <f t="array" ref="AL1127">IF(R1127&gt;0,_xlfn.IFS(COUNTIF($L$20:L1127,"&lt;&gt;")&lt;101,1,COUNTIF($L$20:L1127,"&lt;&gt;")&lt;201,2,COUNTIF($L$20:L1127,"&lt;&gt;")&lt;301,3,COUNTIF($L$20:L1127,"&lt;&gt;")&lt;401,4,COUNTIF($L$20:L1127,"&lt;&gt;")&lt;501,5,COUNTIF($L$20:L1127,"&lt;&gt;")&lt;601,6,COUNTIF($L$20:L1127,"&lt;&gt;")&lt;701,7,COUNTIF($L$20:L1127,"&lt;&gt;")&lt;801,8,COUNTIF($L$20:L1127,"&lt;&gt;")&lt;901,9,COUNTIF($L$20:L1127,"&lt;&gt;")&lt;1001,10,COUNTIF($L$20:L1127,"&lt;&gt;")&lt;1101,11,COUNTIF($L$20:L1127,"&lt;&gt;")&lt;1201,12,COUNTIF($L$20:L1127,"&lt;&gt;")&lt;1301,13,COUNTIF($L$20:L1127,"&lt;&gt;")&lt;1401,14,COUNTIF($L$20:L1127,"&lt;&gt;")&lt;1501,15,COUNTIF($L$20:L1127,"&lt;&gt;")&lt;1601,16,COUNTIF($L$20:L1127,"&lt;&gt;")&lt;1701,17,COUNTIF($L$20:L1127,"&lt;&gt;")&lt;1801,18,COUNTIF($L$20:L1127,"&lt;&gt;")&lt;1901,19,COUNTIF($L$20:L1127,"&lt;&gt;")&lt;2001,20,COUNTIF($L$20:L1127,"&lt;&gt;")&lt;2101,21,COUNTIF($L$20:L1127,"&lt;&gt;")&lt;2201,22,COUNTIF($L$20:L1127,"&lt;&gt;")&lt;2301,23,COUNTIF($L$20:L1127,"&lt;&gt;")&lt;2401,24,COUNTIF($L$20:L1127,"&lt;&gt;")&lt;2501,25,COUNTIF($L$20:L1127,"&lt;&gt;")&lt;2601,26,COUNTIF($L$20:L1127,"&lt;&gt;")&lt;2701,27,COUNTIF($L$20:L1127,"&lt;&gt;")&lt;2801,28,COUNTIF($L$20:L1127,"&lt;&gt;")&lt;2901,29,COUNTIF($L$20:L1127,"&lt;&gt;")&lt;3001,30),"")</f>
        <v/>
      </c>
      <c r="AM1127" t="str">
        <f t="shared" si="85"/>
        <v/>
      </c>
      <c r="AN1127" t="str">
        <f t="shared" si="89"/>
        <v/>
      </c>
      <c r="AP1127" t="str">
        <f t="shared" si="88"/>
        <v/>
      </c>
      <c r="AQ1127" t="str">
        <f>IF(AO1127="","",COUNTIFS(AM1127:$AM$3019,AO1127))</f>
        <v/>
      </c>
    </row>
    <row r="1128" spans="1:43" x14ac:dyDescent="0.25">
      <c r="A1128" s="6" t="str">
        <f>IF(COUNT($A$20:A1127)&lt;&gt;$B$4,IF(A1127="","",A1127+1),"")</f>
        <v/>
      </c>
      <c r="B1128" s="3"/>
      <c r="C1128" s="3"/>
      <c r="D1128" s="122"/>
      <c r="E1128" s="3"/>
      <c r="F1128" s="3"/>
      <c r="G1128" s="3"/>
      <c r="H1128" s="3"/>
      <c r="I1128" s="120"/>
      <c r="J1128" s="3"/>
      <c r="K1128" s="95" t="str" cm="1">
        <f t="array" ref="K1128">IF(OR($J$14 = "A",$J$14 = "B",$J$14 = "C"),IF(I1128="","",IF(LEN(I1128)&gt;2,_xlfn.IFS(ISNUMBER(SEARCH("_",I1128)),I1128,ISNUMBER(SEARCH(", ",I1128)),SUBSTITUTE(I1128,", ","_"),ISNUMBER(SEARCH("/ ",I1128)),SUBSTITUTE(I1128,"/ ","_"),ISNUMBER(SEARCH(",",I1128)),SUBSTITUTE(I1128,",","_"),ISNUMBER(SEARCH("/",I1128)),SUBSTITUTE(I1128,"/","_"),ISNUMBER(SEARCH("",I1128)),I1128),I1128)),IF(OR($J$14 = "J",$J$14 = "K"),"",IF(D1128="","",IF(LEN(D1128)&gt;2,_xlfn.IFS(ISNUMBER(SEARCH("_",D1128)),D1128,ISNUMBER(SEARCH(", ",D1128)),SUBSTITUTE(D1128,", ","_"),ISNUMBER(SEARCH("/ ",D1128)),SUBSTITUTE(D1128,"/ ","_"),ISNUMBER(SEARCH(",",D1128)),SUBSTITUTE(D1128,",","_"),ISNUMBER(SEARCH("/",D1128)),SUBSTITUTE(D1128,"/","_"),ISNUMBER(SEARCH("",D1128)),D1128),D1128))))</f>
        <v/>
      </c>
      <c r="L1128" s="1"/>
      <c r="M1128" s="1" t="str">
        <f t="shared" si="86"/>
        <v/>
      </c>
      <c r="N1128" s="94" t="str">
        <f>IF($L1128="None","",IF(ISERROR(VLOOKUP($L1128,Info!$B$4:$B$266,1,FALSE)),"",VLOOKUP($L1128,Info!$B$4:$L$266,5,FALSE)))</f>
        <v/>
      </c>
      <c r="O1128" s="94" t="str">
        <f>IF(K1128="","",IF(AND($J$12&lt;&gt;"ABC",N1128="3"),"BAC",IF(N1128="3","ABC",IF($J$12&lt;&gt;"ABC",IF($J$10="Standard",VLOOKUP(K1128,Info!$BE$4:$BF$481,2,FALSE),VLOOKUP(K1128,Info!$BI$4:$BJ$482,2,FALSE)),IF($J$10="Standard",VLOOKUP(K1128,Info!$AG$4:$AH$2994,2,FALSE),VLOOKUP(K1128,Info!$AK$4:$AL$2997,2,FALSE))))))</f>
        <v/>
      </c>
      <c r="P1128" s="94" t="str">
        <f>IF($L1128="None","",IF(ISERROR(VLOOKUP($L1128,Info!$B$4:$B$266,1,FALSE)),"",VLOOKUP($L1128,Info!$B$4:$L$266,3,FALSE)))</f>
        <v/>
      </c>
      <c r="Q1128" s="96" t="str">
        <f>IF($L1128="None","",IF(ISERROR(VLOOKUP($L1128,Info!$B$4:$B$266,1,FALSE)),"",VLOOKUP($L1128,Info!$B$4:$L$266,4,FALSE)))</f>
        <v/>
      </c>
      <c r="R1128" s="1"/>
      <c r="S1128" s="6" t="str">
        <f t="shared" si="87"/>
        <v/>
      </c>
      <c r="T1128" s="6" t="str">
        <f>IF($L1128="None","",IF(ISERROR(VLOOKUP($L1128,Info!$B$4:$B$266,1,FALSE)),"",VLOOKUP($L1128,Info!$B$4:$L$266,11,FALSE)))</f>
        <v/>
      </c>
      <c r="U1128" s="1"/>
      <c r="V1128" s="1"/>
      <c r="W1128" s="1"/>
      <c r="X1128" s="1" t="str">
        <f>IF($L1128="None","",IF(ISERROR(VLOOKUP($L1128,Info!$B$4:$B$266,1,FALSE)),"",IF(OR(W1128="Metallic Liquid Tight",W1128="Non-Metallic Liquid Tight",W1128="LSZH",W1128="Greenfield"),VLOOKUP($L1128,Info!$B$4:$L$266,7,FALSE),"N/A")))</f>
        <v/>
      </c>
      <c r="Y1128" s="1"/>
      <c r="Z1128" s="96" t="str">
        <f>IF($L1128="None","",IF(ISERROR(VLOOKUP($L1128,Info!$B$4:$B$266,1,FALSE)),"",VLOOKUP($L1128,Info!$B$4:$L$266,9,FALSE)))</f>
        <v/>
      </c>
      <c r="AA1128" s="96" t="str">
        <f>IF($L1128="None","",IF(ISERROR(VLOOKUP($L1128,Info!$B$4:$B$266,1,FALSE)),"",VLOOKUP($L1128,Info!$B$4:$L$266,8,FALSE)))</f>
        <v/>
      </c>
      <c r="AB1128" s="96" t="str">
        <f>IF($L1128="None","",IF(ISERROR(VLOOKUP($L1128,Info!$B$4:$B$266,1,FALSE)),"",VLOOKUP($L1128,Info!$B$4:$L$266,10,FALSE)))</f>
        <v/>
      </c>
      <c r="AC1128" s="1" t="str">
        <f>IF(W1128="SO Cable","Black,White",IF(O1128="","",IF(P1128="","",IF($J$12&lt;&gt;"ABC",IF(P1128&lt;="250",VLOOKUP(O1128,Info!$AZ$4:$BB$22,3,FALSE),VLOOKUP(O1128,Info!$AZ$23:$BB$39,3,FALSE)),IF(P1128&lt;="250",VLOOKUP(O1128,Info!$AO$4:$AQ$22,3,FALSE),VLOOKUP(O1128,Info!$AO$23:$AP$39,3,FALSE))))))</f>
        <v/>
      </c>
      <c r="AD1128" s="1"/>
      <c r="AE1128" s="1" t="str">
        <f>IF($L1128="None","",IF(ISERROR(VLOOKUP($L1128,Info!$B$4:$B$266,1,FALSE)),"",VLOOKUP($L1128,Info!$B$4:$L$266,4,FALSE)))</f>
        <v/>
      </c>
      <c r="AF1128" s="1" t="str">
        <f>IF($L1128="None","",IF(ISERROR(VLOOKUP($L1128,Info!$B$4:$B$266,1,FALSE)),"",VLOOKUP($L1128,Info!$B$4:$L$266,6,FALSE)))</f>
        <v/>
      </c>
      <c r="AG1128" s="1"/>
      <c r="AH1128" s="33" t="str" cm="1">
        <f t="array" ref="AH1128">IF(AND(L1128&lt;&gt;"",O1128&lt;&gt;"",R1128:S1128&lt;&gt;"",W1128:X1128&lt;&gt;"",Z1128:AA1128&lt;&gt;"",AC1128&lt;&gt;""),"Good","Bad")</f>
        <v>Bad</v>
      </c>
      <c r="AL1128" t="str" cm="1">
        <f t="array" ref="AL1128">IF(R1128&gt;0,_xlfn.IFS(COUNTIF($L$20:L1128,"&lt;&gt;")&lt;101,1,COUNTIF($L$20:L1128,"&lt;&gt;")&lt;201,2,COUNTIF($L$20:L1128,"&lt;&gt;")&lt;301,3,COUNTIF($L$20:L1128,"&lt;&gt;")&lt;401,4,COUNTIF($L$20:L1128,"&lt;&gt;")&lt;501,5,COUNTIF($L$20:L1128,"&lt;&gt;")&lt;601,6,COUNTIF($L$20:L1128,"&lt;&gt;")&lt;701,7,COUNTIF($L$20:L1128,"&lt;&gt;")&lt;801,8,COUNTIF($L$20:L1128,"&lt;&gt;")&lt;901,9,COUNTIF($L$20:L1128,"&lt;&gt;")&lt;1001,10,COUNTIF($L$20:L1128,"&lt;&gt;")&lt;1101,11,COUNTIF($L$20:L1128,"&lt;&gt;")&lt;1201,12,COUNTIF($L$20:L1128,"&lt;&gt;")&lt;1301,13,COUNTIF($L$20:L1128,"&lt;&gt;")&lt;1401,14,COUNTIF($L$20:L1128,"&lt;&gt;")&lt;1501,15,COUNTIF($L$20:L1128,"&lt;&gt;")&lt;1601,16,COUNTIF($L$20:L1128,"&lt;&gt;")&lt;1701,17,COUNTIF($L$20:L1128,"&lt;&gt;")&lt;1801,18,COUNTIF($L$20:L1128,"&lt;&gt;")&lt;1901,19,COUNTIF($L$20:L1128,"&lt;&gt;")&lt;2001,20,COUNTIF($L$20:L1128,"&lt;&gt;")&lt;2101,21,COUNTIF($L$20:L1128,"&lt;&gt;")&lt;2201,22,COUNTIF($L$20:L1128,"&lt;&gt;")&lt;2301,23,COUNTIF($L$20:L1128,"&lt;&gt;")&lt;2401,24,COUNTIF($L$20:L1128,"&lt;&gt;")&lt;2501,25,COUNTIF($L$20:L1128,"&lt;&gt;")&lt;2601,26,COUNTIF($L$20:L1128,"&lt;&gt;")&lt;2701,27,COUNTIF($L$20:L1128,"&lt;&gt;")&lt;2801,28,COUNTIF($L$20:L1128,"&lt;&gt;")&lt;2901,29,COUNTIF($L$20:L1128,"&lt;&gt;")&lt;3001,30),"")</f>
        <v/>
      </c>
      <c r="AM1128" t="str">
        <f t="shared" si="85"/>
        <v/>
      </c>
      <c r="AN1128" t="str">
        <f t="shared" si="89"/>
        <v/>
      </c>
      <c r="AP1128" t="str">
        <f t="shared" si="88"/>
        <v/>
      </c>
      <c r="AQ1128" t="str">
        <f>IF(AO1128="","",COUNTIFS(AM1128:$AM$3019,AO1128))</f>
        <v/>
      </c>
    </row>
    <row r="1129" spans="1:43" x14ac:dyDescent="0.25">
      <c r="A1129" s="6" t="str">
        <f>IF(COUNT($A$20:A1128)&lt;&gt;$B$4,IF(A1128="","",A1128+1),"")</f>
        <v/>
      </c>
      <c r="B1129" s="3"/>
      <c r="C1129" s="3"/>
      <c r="D1129" s="122"/>
      <c r="E1129" s="3"/>
      <c r="F1129" s="3"/>
      <c r="G1129" s="3"/>
      <c r="H1129" s="3"/>
      <c r="I1129" s="120"/>
      <c r="J1129" s="3"/>
      <c r="K1129" s="95" t="str" cm="1">
        <f t="array" ref="K1129">IF(OR($J$14 = "A",$J$14 = "B",$J$14 = "C"),IF(I1129="","",IF(LEN(I1129)&gt;2,_xlfn.IFS(ISNUMBER(SEARCH("_",I1129)),I1129,ISNUMBER(SEARCH(", ",I1129)),SUBSTITUTE(I1129,", ","_"),ISNUMBER(SEARCH("/ ",I1129)),SUBSTITUTE(I1129,"/ ","_"),ISNUMBER(SEARCH(",",I1129)),SUBSTITUTE(I1129,",","_"),ISNUMBER(SEARCH("/",I1129)),SUBSTITUTE(I1129,"/","_"),ISNUMBER(SEARCH("",I1129)),I1129),I1129)),IF(OR($J$14 = "J",$J$14 = "K"),"",IF(D1129="","",IF(LEN(D1129)&gt;2,_xlfn.IFS(ISNUMBER(SEARCH("_",D1129)),D1129,ISNUMBER(SEARCH(", ",D1129)),SUBSTITUTE(D1129,", ","_"),ISNUMBER(SEARCH("/ ",D1129)),SUBSTITUTE(D1129,"/ ","_"),ISNUMBER(SEARCH(",",D1129)),SUBSTITUTE(D1129,",","_"),ISNUMBER(SEARCH("/",D1129)),SUBSTITUTE(D1129,"/","_"),ISNUMBER(SEARCH("",D1129)),D1129),D1129))))</f>
        <v/>
      </c>
      <c r="L1129" s="1"/>
      <c r="M1129" s="1" t="str">
        <f t="shared" si="86"/>
        <v/>
      </c>
      <c r="N1129" s="94" t="str">
        <f>IF($L1129="None","",IF(ISERROR(VLOOKUP($L1129,Info!$B$4:$B$266,1,FALSE)),"",VLOOKUP($L1129,Info!$B$4:$L$266,5,FALSE)))</f>
        <v/>
      </c>
      <c r="O1129" s="94" t="str">
        <f>IF(K1129="","",IF(AND($J$12&lt;&gt;"ABC",N1129="3"),"BAC",IF(N1129="3","ABC",IF($J$12&lt;&gt;"ABC",IF($J$10="Standard",VLOOKUP(K1129,Info!$BE$4:$BF$481,2,FALSE),VLOOKUP(K1129,Info!$BI$4:$BJ$482,2,FALSE)),IF($J$10="Standard",VLOOKUP(K1129,Info!$AG$4:$AH$2994,2,FALSE),VLOOKUP(K1129,Info!$AK$4:$AL$2997,2,FALSE))))))</f>
        <v/>
      </c>
      <c r="P1129" s="94" t="str">
        <f>IF($L1129="None","",IF(ISERROR(VLOOKUP($L1129,Info!$B$4:$B$266,1,FALSE)),"",VLOOKUP($L1129,Info!$B$4:$L$266,3,FALSE)))</f>
        <v/>
      </c>
      <c r="Q1129" s="96" t="str">
        <f>IF($L1129="None","",IF(ISERROR(VLOOKUP($L1129,Info!$B$4:$B$266,1,FALSE)),"",VLOOKUP($L1129,Info!$B$4:$L$266,4,FALSE)))</f>
        <v/>
      </c>
      <c r="R1129" s="1"/>
      <c r="S1129" s="6" t="str">
        <f t="shared" si="87"/>
        <v/>
      </c>
      <c r="T1129" s="6" t="str">
        <f>IF($L1129="None","",IF(ISERROR(VLOOKUP($L1129,Info!$B$4:$B$266,1,FALSE)),"",VLOOKUP($L1129,Info!$B$4:$L$266,11,FALSE)))</f>
        <v/>
      </c>
      <c r="U1129" s="1"/>
      <c r="V1129" s="1"/>
      <c r="W1129" s="1"/>
      <c r="X1129" s="1" t="str">
        <f>IF($L1129="None","",IF(ISERROR(VLOOKUP($L1129,Info!$B$4:$B$266,1,FALSE)),"",IF(OR(W1129="Metallic Liquid Tight",W1129="Non-Metallic Liquid Tight",W1129="LSZH",W1129="Greenfield"),VLOOKUP($L1129,Info!$B$4:$L$266,7,FALSE),"N/A")))</f>
        <v/>
      </c>
      <c r="Y1129" s="1"/>
      <c r="Z1129" s="96" t="str">
        <f>IF($L1129="None","",IF(ISERROR(VLOOKUP($L1129,Info!$B$4:$B$266,1,FALSE)),"",VLOOKUP($L1129,Info!$B$4:$L$266,9,FALSE)))</f>
        <v/>
      </c>
      <c r="AA1129" s="96" t="str">
        <f>IF($L1129="None","",IF(ISERROR(VLOOKUP($L1129,Info!$B$4:$B$266,1,FALSE)),"",VLOOKUP($L1129,Info!$B$4:$L$266,8,FALSE)))</f>
        <v/>
      </c>
      <c r="AB1129" s="96" t="str">
        <f>IF($L1129="None","",IF(ISERROR(VLOOKUP($L1129,Info!$B$4:$B$266,1,FALSE)),"",VLOOKUP($L1129,Info!$B$4:$L$266,10,FALSE)))</f>
        <v/>
      </c>
      <c r="AC1129" s="1" t="str">
        <f>IF(W1129="SO Cable","Black,White",IF(O1129="","",IF(P1129="","",IF($J$12&lt;&gt;"ABC",IF(P1129&lt;="250",VLOOKUP(O1129,Info!$AZ$4:$BB$22,3,FALSE),VLOOKUP(O1129,Info!$AZ$23:$BB$39,3,FALSE)),IF(P1129&lt;="250",VLOOKUP(O1129,Info!$AO$4:$AQ$22,3,FALSE),VLOOKUP(O1129,Info!$AO$23:$AP$39,3,FALSE))))))</f>
        <v/>
      </c>
      <c r="AD1129" s="1"/>
      <c r="AE1129" s="1" t="str">
        <f>IF($L1129="None","",IF(ISERROR(VLOOKUP($L1129,Info!$B$4:$B$266,1,FALSE)),"",VLOOKUP($L1129,Info!$B$4:$L$266,4,FALSE)))</f>
        <v/>
      </c>
      <c r="AF1129" s="1" t="str">
        <f>IF($L1129="None","",IF(ISERROR(VLOOKUP($L1129,Info!$B$4:$B$266,1,FALSE)),"",VLOOKUP($L1129,Info!$B$4:$L$266,6,FALSE)))</f>
        <v/>
      </c>
      <c r="AG1129" s="1"/>
      <c r="AH1129" s="33" t="str" cm="1">
        <f t="array" ref="AH1129">IF(AND(L1129&lt;&gt;"",O1129&lt;&gt;"",R1129:S1129&lt;&gt;"",W1129:X1129&lt;&gt;"",Z1129:AA1129&lt;&gt;"",AC1129&lt;&gt;""),"Good","Bad")</f>
        <v>Bad</v>
      </c>
      <c r="AL1129" t="str" cm="1">
        <f t="array" ref="AL1129">IF(R1129&gt;0,_xlfn.IFS(COUNTIF($L$20:L1129,"&lt;&gt;")&lt;101,1,COUNTIF($L$20:L1129,"&lt;&gt;")&lt;201,2,COUNTIF($L$20:L1129,"&lt;&gt;")&lt;301,3,COUNTIF($L$20:L1129,"&lt;&gt;")&lt;401,4,COUNTIF($L$20:L1129,"&lt;&gt;")&lt;501,5,COUNTIF($L$20:L1129,"&lt;&gt;")&lt;601,6,COUNTIF($L$20:L1129,"&lt;&gt;")&lt;701,7,COUNTIF($L$20:L1129,"&lt;&gt;")&lt;801,8,COUNTIF($L$20:L1129,"&lt;&gt;")&lt;901,9,COUNTIF($L$20:L1129,"&lt;&gt;")&lt;1001,10,COUNTIF($L$20:L1129,"&lt;&gt;")&lt;1101,11,COUNTIF($L$20:L1129,"&lt;&gt;")&lt;1201,12,COUNTIF($L$20:L1129,"&lt;&gt;")&lt;1301,13,COUNTIF($L$20:L1129,"&lt;&gt;")&lt;1401,14,COUNTIF($L$20:L1129,"&lt;&gt;")&lt;1501,15,COUNTIF($L$20:L1129,"&lt;&gt;")&lt;1601,16,COUNTIF($L$20:L1129,"&lt;&gt;")&lt;1701,17,COUNTIF($L$20:L1129,"&lt;&gt;")&lt;1801,18,COUNTIF($L$20:L1129,"&lt;&gt;")&lt;1901,19,COUNTIF($L$20:L1129,"&lt;&gt;")&lt;2001,20,COUNTIF($L$20:L1129,"&lt;&gt;")&lt;2101,21,COUNTIF($L$20:L1129,"&lt;&gt;")&lt;2201,22,COUNTIF($L$20:L1129,"&lt;&gt;")&lt;2301,23,COUNTIF($L$20:L1129,"&lt;&gt;")&lt;2401,24,COUNTIF($L$20:L1129,"&lt;&gt;")&lt;2501,25,COUNTIF($L$20:L1129,"&lt;&gt;")&lt;2601,26,COUNTIF($L$20:L1129,"&lt;&gt;")&lt;2701,27,COUNTIF($L$20:L1129,"&lt;&gt;")&lt;2801,28,COUNTIF($L$20:L1129,"&lt;&gt;")&lt;2901,29,COUNTIF($L$20:L1129,"&lt;&gt;")&lt;3001,30),"")</f>
        <v/>
      </c>
      <c r="AM1129" t="str">
        <f t="shared" si="85"/>
        <v/>
      </c>
      <c r="AN1129" t="str">
        <f t="shared" si="89"/>
        <v/>
      </c>
      <c r="AP1129" t="str">
        <f t="shared" si="88"/>
        <v/>
      </c>
      <c r="AQ1129" t="str">
        <f>IF(AO1129="","",COUNTIFS(AM1129:$AM$3019,AO1129))</f>
        <v/>
      </c>
    </row>
    <row r="1130" spans="1:43" x14ac:dyDescent="0.25">
      <c r="A1130" s="6" t="str">
        <f>IF(COUNT($A$20:A1129)&lt;&gt;$B$4,IF(A1129="","",A1129+1),"")</f>
        <v/>
      </c>
      <c r="B1130" s="3"/>
      <c r="C1130" s="3"/>
      <c r="D1130" s="122"/>
      <c r="E1130" s="3"/>
      <c r="F1130" s="3"/>
      <c r="G1130" s="3"/>
      <c r="H1130" s="3"/>
      <c r="I1130" s="120"/>
      <c r="J1130" s="3"/>
      <c r="K1130" s="95" t="str" cm="1">
        <f t="array" ref="K1130">IF(OR($J$14 = "A",$J$14 = "B",$J$14 = "C"),IF(I1130="","",IF(LEN(I1130)&gt;2,_xlfn.IFS(ISNUMBER(SEARCH("_",I1130)),I1130,ISNUMBER(SEARCH(", ",I1130)),SUBSTITUTE(I1130,", ","_"),ISNUMBER(SEARCH("/ ",I1130)),SUBSTITUTE(I1130,"/ ","_"),ISNUMBER(SEARCH(",",I1130)),SUBSTITUTE(I1130,",","_"),ISNUMBER(SEARCH("/",I1130)),SUBSTITUTE(I1130,"/","_"),ISNUMBER(SEARCH("",I1130)),I1130),I1130)),IF(OR($J$14 = "J",$J$14 = "K"),"",IF(D1130="","",IF(LEN(D1130)&gt;2,_xlfn.IFS(ISNUMBER(SEARCH("_",D1130)),D1130,ISNUMBER(SEARCH(", ",D1130)),SUBSTITUTE(D1130,", ","_"),ISNUMBER(SEARCH("/ ",D1130)),SUBSTITUTE(D1130,"/ ","_"),ISNUMBER(SEARCH(",",D1130)),SUBSTITUTE(D1130,",","_"),ISNUMBER(SEARCH("/",D1130)),SUBSTITUTE(D1130,"/","_"),ISNUMBER(SEARCH("",D1130)),D1130),D1130))))</f>
        <v/>
      </c>
      <c r="L1130" s="1"/>
      <c r="M1130" s="1" t="str">
        <f t="shared" si="86"/>
        <v/>
      </c>
      <c r="N1130" s="94" t="str">
        <f>IF($L1130="None","",IF(ISERROR(VLOOKUP($L1130,Info!$B$4:$B$266,1,FALSE)),"",VLOOKUP($L1130,Info!$B$4:$L$266,5,FALSE)))</f>
        <v/>
      </c>
      <c r="O1130" s="94" t="str">
        <f>IF(K1130="","",IF(AND($J$12&lt;&gt;"ABC",N1130="3"),"BAC",IF(N1130="3","ABC",IF($J$12&lt;&gt;"ABC",IF($J$10="Standard",VLOOKUP(K1130,Info!$BE$4:$BF$481,2,FALSE),VLOOKUP(K1130,Info!$BI$4:$BJ$482,2,FALSE)),IF($J$10="Standard",VLOOKUP(K1130,Info!$AG$4:$AH$2994,2,FALSE),VLOOKUP(K1130,Info!$AK$4:$AL$2997,2,FALSE))))))</f>
        <v/>
      </c>
      <c r="P1130" s="94" t="str">
        <f>IF($L1130="None","",IF(ISERROR(VLOOKUP($L1130,Info!$B$4:$B$266,1,FALSE)),"",VLOOKUP($L1130,Info!$B$4:$L$266,3,FALSE)))</f>
        <v/>
      </c>
      <c r="Q1130" s="96" t="str">
        <f>IF($L1130="None","",IF(ISERROR(VLOOKUP($L1130,Info!$B$4:$B$266,1,FALSE)),"",VLOOKUP($L1130,Info!$B$4:$L$266,4,FALSE)))</f>
        <v/>
      </c>
      <c r="R1130" s="1"/>
      <c r="S1130" s="6" t="str">
        <f t="shared" si="87"/>
        <v/>
      </c>
      <c r="T1130" s="6" t="str">
        <f>IF($L1130="None","",IF(ISERROR(VLOOKUP($L1130,Info!$B$4:$B$266,1,FALSE)),"",VLOOKUP($L1130,Info!$B$4:$L$266,11,FALSE)))</f>
        <v/>
      </c>
      <c r="U1130" s="1"/>
      <c r="V1130" s="1"/>
      <c r="W1130" s="1"/>
      <c r="X1130" s="1" t="str">
        <f>IF($L1130="None","",IF(ISERROR(VLOOKUP($L1130,Info!$B$4:$B$266,1,FALSE)),"",IF(OR(W1130="Metallic Liquid Tight",W1130="Non-Metallic Liquid Tight",W1130="LSZH",W1130="Greenfield"),VLOOKUP($L1130,Info!$B$4:$L$266,7,FALSE),"N/A")))</f>
        <v/>
      </c>
      <c r="Y1130" s="1"/>
      <c r="Z1130" s="96" t="str">
        <f>IF($L1130="None","",IF(ISERROR(VLOOKUP($L1130,Info!$B$4:$B$266,1,FALSE)),"",VLOOKUP($L1130,Info!$B$4:$L$266,9,FALSE)))</f>
        <v/>
      </c>
      <c r="AA1130" s="96" t="str">
        <f>IF($L1130="None","",IF(ISERROR(VLOOKUP($L1130,Info!$B$4:$B$266,1,FALSE)),"",VLOOKUP($L1130,Info!$B$4:$L$266,8,FALSE)))</f>
        <v/>
      </c>
      <c r="AB1130" s="96" t="str">
        <f>IF($L1130="None","",IF(ISERROR(VLOOKUP($L1130,Info!$B$4:$B$266,1,FALSE)),"",VLOOKUP($L1130,Info!$B$4:$L$266,10,FALSE)))</f>
        <v/>
      </c>
      <c r="AC1130" s="1" t="str">
        <f>IF(W1130="SO Cable","Black,White",IF(O1130="","",IF(P1130="","",IF($J$12&lt;&gt;"ABC",IF(P1130&lt;="250",VLOOKUP(O1130,Info!$AZ$4:$BB$22,3,FALSE),VLOOKUP(O1130,Info!$AZ$23:$BB$39,3,FALSE)),IF(P1130&lt;="250",VLOOKUP(O1130,Info!$AO$4:$AQ$22,3,FALSE),VLOOKUP(O1130,Info!$AO$23:$AP$39,3,FALSE))))))</f>
        <v/>
      </c>
      <c r="AD1130" s="1"/>
      <c r="AE1130" s="1" t="str">
        <f>IF($L1130="None","",IF(ISERROR(VLOOKUP($L1130,Info!$B$4:$B$266,1,FALSE)),"",VLOOKUP($L1130,Info!$B$4:$L$266,4,FALSE)))</f>
        <v/>
      </c>
      <c r="AF1130" s="1" t="str">
        <f>IF($L1130="None","",IF(ISERROR(VLOOKUP($L1130,Info!$B$4:$B$266,1,FALSE)),"",VLOOKUP($L1130,Info!$B$4:$L$266,6,FALSE)))</f>
        <v/>
      </c>
      <c r="AG1130" s="1"/>
      <c r="AH1130" s="33" t="str" cm="1">
        <f t="array" ref="AH1130">IF(AND(L1130&lt;&gt;"",O1130&lt;&gt;"",R1130:S1130&lt;&gt;"",W1130:X1130&lt;&gt;"",Z1130:AA1130&lt;&gt;"",AC1130&lt;&gt;""),"Good","Bad")</f>
        <v>Bad</v>
      </c>
      <c r="AL1130" t="str" cm="1">
        <f t="array" ref="AL1130">IF(R1130&gt;0,_xlfn.IFS(COUNTIF($L$20:L1130,"&lt;&gt;")&lt;101,1,COUNTIF($L$20:L1130,"&lt;&gt;")&lt;201,2,COUNTIF($L$20:L1130,"&lt;&gt;")&lt;301,3,COUNTIF($L$20:L1130,"&lt;&gt;")&lt;401,4,COUNTIF($L$20:L1130,"&lt;&gt;")&lt;501,5,COUNTIF($L$20:L1130,"&lt;&gt;")&lt;601,6,COUNTIF($L$20:L1130,"&lt;&gt;")&lt;701,7,COUNTIF($L$20:L1130,"&lt;&gt;")&lt;801,8,COUNTIF($L$20:L1130,"&lt;&gt;")&lt;901,9,COUNTIF($L$20:L1130,"&lt;&gt;")&lt;1001,10,COUNTIF($L$20:L1130,"&lt;&gt;")&lt;1101,11,COUNTIF($L$20:L1130,"&lt;&gt;")&lt;1201,12,COUNTIF($L$20:L1130,"&lt;&gt;")&lt;1301,13,COUNTIF($L$20:L1130,"&lt;&gt;")&lt;1401,14,COUNTIF($L$20:L1130,"&lt;&gt;")&lt;1501,15,COUNTIF($L$20:L1130,"&lt;&gt;")&lt;1601,16,COUNTIF($L$20:L1130,"&lt;&gt;")&lt;1701,17,COUNTIF($L$20:L1130,"&lt;&gt;")&lt;1801,18,COUNTIF($L$20:L1130,"&lt;&gt;")&lt;1901,19,COUNTIF($L$20:L1130,"&lt;&gt;")&lt;2001,20,COUNTIF($L$20:L1130,"&lt;&gt;")&lt;2101,21,COUNTIF($L$20:L1130,"&lt;&gt;")&lt;2201,22,COUNTIF($L$20:L1130,"&lt;&gt;")&lt;2301,23,COUNTIF($L$20:L1130,"&lt;&gt;")&lt;2401,24,COUNTIF($L$20:L1130,"&lt;&gt;")&lt;2501,25,COUNTIF($L$20:L1130,"&lt;&gt;")&lt;2601,26,COUNTIF($L$20:L1130,"&lt;&gt;")&lt;2701,27,COUNTIF($L$20:L1130,"&lt;&gt;")&lt;2801,28,COUNTIF($L$20:L1130,"&lt;&gt;")&lt;2901,29,COUNTIF($L$20:L1130,"&lt;&gt;")&lt;3001,30),"")</f>
        <v/>
      </c>
      <c r="AM1130" t="str">
        <f t="shared" si="85"/>
        <v/>
      </c>
      <c r="AN1130" t="str">
        <f t="shared" si="89"/>
        <v/>
      </c>
      <c r="AP1130" t="str">
        <f t="shared" si="88"/>
        <v/>
      </c>
      <c r="AQ1130" t="str">
        <f>IF(AO1130="","",COUNTIFS(AM1130:$AM$3019,AO1130))</f>
        <v/>
      </c>
    </row>
    <row r="1131" spans="1:43" x14ac:dyDescent="0.25">
      <c r="A1131" s="6" t="str">
        <f>IF(COUNT($A$20:A1130)&lt;&gt;$B$4,IF(A1130="","",A1130+1),"")</f>
        <v/>
      </c>
      <c r="B1131" s="3"/>
      <c r="C1131" s="3"/>
      <c r="D1131" s="122"/>
      <c r="E1131" s="3"/>
      <c r="F1131" s="3"/>
      <c r="G1131" s="3"/>
      <c r="H1131" s="3"/>
      <c r="I1131" s="120"/>
      <c r="J1131" s="3"/>
      <c r="K1131" s="95" t="str" cm="1">
        <f t="array" ref="K1131">IF(OR($J$14 = "A",$J$14 = "B",$J$14 = "C"),IF(I1131="","",IF(LEN(I1131)&gt;2,_xlfn.IFS(ISNUMBER(SEARCH("_",I1131)),I1131,ISNUMBER(SEARCH(", ",I1131)),SUBSTITUTE(I1131,", ","_"),ISNUMBER(SEARCH("/ ",I1131)),SUBSTITUTE(I1131,"/ ","_"),ISNUMBER(SEARCH(",",I1131)),SUBSTITUTE(I1131,",","_"),ISNUMBER(SEARCH("/",I1131)),SUBSTITUTE(I1131,"/","_"),ISNUMBER(SEARCH("",I1131)),I1131),I1131)),IF(OR($J$14 = "J",$J$14 = "K"),"",IF(D1131="","",IF(LEN(D1131)&gt;2,_xlfn.IFS(ISNUMBER(SEARCH("_",D1131)),D1131,ISNUMBER(SEARCH(", ",D1131)),SUBSTITUTE(D1131,", ","_"),ISNUMBER(SEARCH("/ ",D1131)),SUBSTITUTE(D1131,"/ ","_"),ISNUMBER(SEARCH(",",D1131)),SUBSTITUTE(D1131,",","_"),ISNUMBER(SEARCH("/",D1131)),SUBSTITUTE(D1131,"/","_"),ISNUMBER(SEARCH("",D1131)),D1131),D1131))))</f>
        <v/>
      </c>
      <c r="L1131" s="1"/>
      <c r="M1131" s="1" t="str">
        <f t="shared" si="86"/>
        <v/>
      </c>
      <c r="N1131" s="94" t="str">
        <f>IF($L1131="None","",IF(ISERROR(VLOOKUP($L1131,Info!$B$4:$B$266,1,FALSE)),"",VLOOKUP($L1131,Info!$B$4:$L$266,5,FALSE)))</f>
        <v/>
      </c>
      <c r="O1131" s="94" t="str">
        <f>IF(K1131="","",IF(AND($J$12&lt;&gt;"ABC",N1131="3"),"BAC",IF(N1131="3","ABC",IF($J$12&lt;&gt;"ABC",IF($J$10="Standard",VLOOKUP(K1131,Info!$BE$4:$BF$481,2,FALSE),VLOOKUP(K1131,Info!$BI$4:$BJ$482,2,FALSE)),IF($J$10="Standard",VLOOKUP(K1131,Info!$AG$4:$AH$2994,2,FALSE),VLOOKUP(K1131,Info!$AK$4:$AL$2997,2,FALSE))))))</f>
        <v/>
      </c>
      <c r="P1131" s="94" t="str">
        <f>IF($L1131="None","",IF(ISERROR(VLOOKUP($L1131,Info!$B$4:$B$266,1,FALSE)),"",VLOOKUP($L1131,Info!$B$4:$L$266,3,FALSE)))</f>
        <v/>
      </c>
      <c r="Q1131" s="96" t="str">
        <f>IF($L1131="None","",IF(ISERROR(VLOOKUP($L1131,Info!$B$4:$B$266,1,FALSE)),"",VLOOKUP($L1131,Info!$B$4:$L$266,4,FALSE)))</f>
        <v/>
      </c>
      <c r="R1131" s="1"/>
      <c r="S1131" s="6" t="str">
        <f t="shared" si="87"/>
        <v/>
      </c>
      <c r="T1131" s="6" t="str">
        <f>IF($L1131="None","",IF(ISERROR(VLOOKUP($L1131,Info!$B$4:$B$266,1,FALSE)),"",VLOOKUP($L1131,Info!$B$4:$L$266,11,FALSE)))</f>
        <v/>
      </c>
      <c r="U1131" s="1"/>
      <c r="V1131" s="1"/>
      <c r="W1131" s="1"/>
      <c r="X1131" s="1" t="str">
        <f>IF($L1131="None","",IF(ISERROR(VLOOKUP($L1131,Info!$B$4:$B$266,1,FALSE)),"",IF(OR(W1131="Metallic Liquid Tight",W1131="Non-Metallic Liquid Tight",W1131="LSZH",W1131="Greenfield"),VLOOKUP($L1131,Info!$B$4:$L$266,7,FALSE),"N/A")))</f>
        <v/>
      </c>
      <c r="Y1131" s="1"/>
      <c r="Z1131" s="96" t="str">
        <f>IF($L1131="None","",IF(ISERROR(VLOOKUP($L1131,Info!$B$4:$B$266,1,FALSE)),"",VLOOKUP($L1131,Info!$B$4:$L$266,9,FALSE)))</f>
        <v/>
      </c>
      <c r="AA1131" s="96" t="str">
        <f>IF($L1131="None","",IF(ISERROR(VLOOKUP($L1131,Info!$B$4:$B$266,1,FALSE)),"",VLOOKUP($L1131,Info!$B$4:$L$266,8,FALSE)))</f>
        <v/>
      </c>
      <c r="AB1131" s="96" t="str">
        <f>IF($L1131="None","",IF(ISERROR(VLOOKUP($L1131,Info!$B$4:$B$266,1,FALSE)),"",VLOOKUP($L1131,Info!$B$4:$L$266,10,FALSE)))</f>
        <v/>
      </c>
      <c r="AC1131" s="1" t="str">
        <f>IF(W1131="SO Cable","Black,White",IF(O1131="","",IF(P1131="","",IF($J$12&lt;&gt;"ABC",IF(P1131&lt;="250",VLOOKUP(O1131,Info!$AZ$4:$BB$22,3,FALSE),VLOOKUP(O1131,Info!$AZ$23:$BB$39,3,FALSE)),IF(P1131&lt;="250",VLOOKUP(O1131,Info!$AO$4:$AQ$22,3,FALSE),VLOOKUP(O1131,Info!$AO$23:$AP$39,3,FALSE))))))</f>
        <v/>
      </c>
      <c r="AD1131" s="1"/>
      <c r="AE1131" s="1" t="str">
        <f>IF($L1131="None","",IF(ISERROR(VLOOKUP($L1131,Info!$B$4:$B$266,1,FALSE)),"",VLOOKUP($L1131,Info!$B$4:$L$266,4,FALSE)))</f>
        <v/>
      </c>
      <c r="AF1131" s="1" t="str">
        <f>IF($L1131="None","",IF(ISERROR(VLOOKUP($L1131,Info!$B$4:$B$266,1,FALSE)),"",VLOOKUP($L1131,Info!$B$4:$L$266,6,FALSE)))</f>
        <v/>
      </c>
      <c r="AG1131" s="1"/>
      <c r="AH1131" s="33" t="str" cm="1">
        <f t="array" ref="AH1131">IF(AND(L1131&lt;&gt;"",O1131&lt;&gt;"",R1131:S1131&lt;&gt;"",W1131:X1131&lt;&gt;"",Z1131:AA1131&lt;&gt;"",AC1131&lt;&gt;""),"Good","Bad")</f>
        <v>Bad</v>
      </c>
      <c r="AL1131" t="str" cm="1">
        <f t="array" ref="AL1131">IF(R1131&gt;0,_xlfn.IFS(COUNTIF($L$20:L1131,"&lt;&gt;")&lt;101,1,COUNTIF($L$20:L1131,"&lt;&gt;")&lt;201,2,COUNTIF($L$20:L1131,"&lt;&gt;")&lt;301,3,COUNTIF($L$20:L1131,"&lt;&gt;")&lt;401,4,COUNTIF($L$20:L1131,"&lt;&gt;")&lt;501,5,COUNTIF($L$20:L1131,"&lt;&gt;")&lt;601,6,COUNTIF($L$20:L1131,"&lt;&gt;")&lt;701,7,COUNTIF($L$20:L1131,"&lt;&gt;")&lt;801,8,COUNTIF($L$20:L1131,"&lt;&gt;")&lt;901,9,COUNTIF($L$20:L1131,"&lt;&gt;")&lt;1001,10,COUNTIF($L$20:L1131,"&lt;&gt;")&lt;1101,11,COUNTIF($L$20:L1131,"&lt;&gt;")&lt;1201,12,COUNTIF($L$20:L1131,"&lt;&gt;")&lt;1301,13,COUNTIF($L$20:L1131,"&lt;&gt;")&lt;1401,14,COUNTIF($L$20:L1131,"&lt;&gt;")&lt;1501,15,COUNTIF($L$20:L1131,"&lt;&gt;")&lt;1601,16,COUNTIF($L$20:L1131,"&lt;&gt;")&lt;1701,17,COUNTIF($L$20:L1131,"&lt;&gt;")&lt;1801,18,COUNTIF($L$20:L1131,"&lt;&gt;")&lt;1901,19,COUNTIF($L$20:L1131,"&lt;&gt;")&lt;2001,20,COUNTIF($L$20:L1131,"&lt;&gt;")&lt;2101,21,COUNTIF($L$20:L1131,"&lt;&gt;")&lt;2201,22,COUNTIF($L$20:L1131,"&lt;&gt;")&lt;2301,23,COUNTIF($L$20:L1131,"&lt;&gt;")&lt;2401,24,COUNTIF($L$20:L1131,"&lt;&gt;")&lt;2501,25,COUNTIF($L$20:L1131,"&lt;&gt;")&lt;2601,26,COUNTIF($L$20:L1131,"&lt;&gt;")&lt;2701,27,COUNTIF($L$20:L1131,"&lt;&gt;")&lt;2801,28,COUNTIF($L$20:L1131,"&lt;&gt;")&lt;2901,29,COUNTIF($L$20:L1131,"&lt;&gt;")&lt;3001,30),"")</f>
        <v/>
      </c>
      <c r="AM1131" t="str">
        <f t="shared" si="85"/>
        <v/>
      </c>
      <c r="AN1131" t="str">
        <f t="shared" si="89"/>
        <v/>
      </c>
      <c r="AP1131" t="str">
        <f t="shared" si="88"/>
        <v/>
      </c>
      <c r="AQ1131" t="str">
        <f>IF(AO1131="","",COUNTIFS(AM1131:$AM$3019,AO1131))</f>
        <v/>
      </c>
    </row>
    <row r="1132" spans="1:43" x14ac:dyDescent="0.25">
      <c r="A1132" s="6" t="str">
        <f>IF(COUNT($A$20:A1131)&lt;&gt;$B$4,IF(A1131="","",A1131+1),"")</f>
        <v/>
      </c>
      <c r="B1132" s="3"/>
      <c r="C1132" s="3"/>
      <c r="D1132" s="122"/>
      <c r="E1132" s="3"/>
      <c r="F1132" s="3"/>
      <c r="G1132" s="3"/>
      <c r="H1132" s="3"/>
      <c r="I1132" s="120"/>
      <c r="J1132" s="3"/>
      <c r="K1132" s="95" t="str" cm="1">
        <f t="array" ref="K1132">IF(OR($J$14 = "A",$J$14 = "B",$J$14 = "C"),IF(I1132="","",IF(LEN(I1132)&gt;2,_xlfn.IFS(ISNUMBER(SEARCH("_",I1132)),I1132,ISNUMBER(SEARCH(", ",I1132)),SUBSTITUTE(I1132,", ","_"),ISNUMBER(SEARCH("/ ",I1132)),SUBSTITUTE(I1132,"/ ","_"),ISNUMBER(SEARCH(",",I1132)),SUBSTITUTE(I1132,",","_"),ISNUMBER(SEARCH("/",I1132)),SUBSTITUTE(I1132,"/","_"),ISNUMBER(SEARCH("",I1132)),I1132),I1132)),IF(OR($J$14 = "J",$J$14 = "K"),"",IF(D1132="","",IF(LEN(D1132)&gt;2,_xlfn.IFS(ISNUMBER(SEARCH("_",D1132)),D1132,ISNUMBER(SEARCH(", ",D1132)),SUBSTITUTE(D1132,", ","_"),ISNUMBER(SEARCH("/ ",D1132)),SUBSTITUTE(D1132,"/ ","_"),ISNUMBER(SEARCH(",",D1132)),SUBSTITUTE(D1132,",","_"),ISNUMBER(SEARCH("/",D1132)),SUBSTITUTE(D1132,"/","_"),ISNUMBER(SEARCH("",D1132)),D1132),D1132))))</f>
        <v/>
      </c>
      <c r="L1132" s="1"/>
      <c r="M1132" s="1" t="str">
        <f t="shared" si="86"/>
        <v/>
      </c>
      <c r="N1132" s="94" t="str">
        <f>IF($L1132="None","",IF(ISERROR(VLOOKUP($L1132,Info!$B$4:$B$266,1,FALSE)),"",VLOOKUP($L1132,Info!$B$4:$L$266,5,FALSE)))</f>
        <v/>
      </c>
      <c r="O1132" s="94" t="str">
        <f>IF(K1132="","",IF(AND($J$12&lt;&gt;"ABC",N1132="3"),"BAC",IF(N1132="3","ABC",IF($J$12&lt;&gt;"ABC",IF($J$10="Standard",VLOOKUP(K1132,Info!$BE$4:$BF$481,2,FALSE),VLOOKUP(K1132,Info!$BI$4:$BJ$482,2,FALSE)),IF($J$10="Standard",VLOOKUP(K1132,Info!$AG$4:$AH$2994,2,FALSE),VLOOKUP(K1132,Info!$AK$4:$AL$2997,2,FALSE))))))</f>
        <v/>
      </c>
      <c r="P1132" s="94" t="str">
        <f>IF($L1132="None","",IF(ISERROR(VLOOKUP($L1132,Info!$B$4:$B$266,1,FALSE)),"",VLOOKUP($L1132,Info!$B$4:$L$266,3,FALSE)))</f>
        <v/>
      </c>
      <c r="Q1132" s="96" t="str">
        <f>IF($L1132="None","",IF(ISERROR(VLOOKUP($L1132,Info!$B$4:$B$266,1,FALSE)),"",VLOOKUP($L1132,Info!$B$4:$L$266,4,FALSE)))</f>
        <v/>
      </c>
      <c r="R1132" s="1"/>
      <c r="S1132" s="6" t="str">
        <f t="shared" si="87"/>
        <v/>
      </c>
      <c r="T1132" s="6" t="str">
        <f>IF($L1132="None","",IF(ISERROR(VLOOKUP($L1132,Info!$B$4:$B$266,1,FALSE)),"",VLOOKUP($L1132,Info!$B$4:$L$266,11,FALSE)))</f>
        <v/>
      </c>
      <c r="U1132" s="1"/>
      <c r="V1132" s="1"/>
      <c r="W1132" s="1"/>
      <c r="X1132" s="1" t="str">
        <f>IF($L1132="None","",IF(ISERROR(VLOOKUP($L1132,Info!$B$4:$B$266,1,FALSE)),"",IF(OR(W1132="Metallic Liquid Tight",W1132="Non-Metallic Liquid Tight",W1132="LSZH",W1132="Greenfield"),VLOOKUP($L1132,Info!$B$4:$L$266,7,FALSE),"N/A")))</f>
        <v/>
      </c>
      <c r="Y1132" s="1"/>
      <c r="Z1132" s="96" t="str">
        <f>IF($L1132="None","",IF(ISERROR(VLOOKUP($L1132,Info!$B$4:$B$266,1,FALSE)),"",VLOOKUP($L1132,Info!$B$4:$L$266,9,FALSE)))</f>
        <v/>
      </c>
      <c r="AA1132" s="96" t="str">
        <f>IF($L1132="None","",IF(ISERROR(VLOOKUP($L1132,Info!$B$4:$B$266,1,FALSE)),"",VLOOKUP($L1132,Info!$B$4:$L$266,8,FALSE)))</f>
        <v/>
      </c>
      <c r="AB1132" s="96" t="str">
        <f>IF($L1132="None","",IF(ISERROR(VLOOKUP($L1132,Info!$B$4:$B$266,1,FALSE)),"",VLOOKUP($L1132,Info!$B$4:$L$266,10,FALSE)))</f>
        <v/>
      </c>
      <c r="AC1132" s="1" t="str">
        <f>IF(W1132="SO Cable","Black,White",IF(O1132="","",IF(P1132="","",IF($J$12&lt;&gt;"ABC",IF(P1132&lt;="250",VLOOKUP(O1132,Info!$AZ$4:$BB$22,3,FALSE),VLOOKUP(O1132,Info!$AZ$23:$BB$39,3,FALSE)),IF(P1132&lt;="250",VLOOKUP(O1132,Info!$AO$4:$AQ$22,3,FALSE),VLOOKUP(O1132,Info!$AO$23:$AP$39,3,FALSE))))))</f>
        <v/>
      </c>
      <c r="AD1132" s="1"/>
      <c r="AE1132" s="1" t="str">
        <f>IF($L1132="None","",IF(ISERROR(VLOOKUP($L1132,Info!$B$4:$B$266,1,FALSE)),"",VLOOKUP($L1132,Info!$B$4:$L$266,4,FALSE)))</f>
        <v/>
      </c>
      <c r="AF1132" s="1" t="str">
        <f>IF($L1132="None","",IF(ISERROR(VLOOKUP($L1132,Info!$B$4:$B$266,1,FALSE)),"",VLOOKUP($L1132,Info!$B$4:$L$266,6,FALSE)))</f>
        <v/>
      </c>
      <c r="AG1132" s="1"/>
      <c r="AH1132" s="33" t="str" cm="1">
        <f t="array" ref="AH1132">IF(AND(L1132&lt;&gt;"",O1132&lt;&gt;"",R1132:S1132&lt;&gt;"",W1132:X1132&lt;&gt;"",Z1132:AA1132&lt;&gt;"",AC1132&lt;&gt;""),"Good","Bad")</f>
        <v>Bad</v>
      </c>
      <c r="AL1132" t="str" cm="1">
        <f t="array" ref="AL1132">IF(R1132&gt;0,_xlfn.IFS(COUNTIF($L$20:L1132,"&lt;&gt;")&lt;101,1,COUNTIF($L$20:L1132,"&lt;&gt;")&lt;201,2,COUNTIF($L$20:L1132,"&lt;&gt;")&lt;301,3,COUNTIF($L$20:L1132,"&lt;&gt;")&lt;401,4,COUNTIF($L$20:L1132,"&lt;&gt;")&lt;501,5,COUNTIF($L$20:L1132,"&lt;&gt;")&lt;601,6,COUNTIF($L$20:L1132,"&lt;&gt;")&lt;701,7,COUNTIF($L$20:L1132,"&lt;&gt;")&lt;801,8,COUNTIF($L$20:L1132,"&lt;&gt;")&lt;901,9,COUNTIF($L$20:L1132,"&lt;&gt;")&lt;1001,10,COUNTIF($L$20:L1132,"&lt;&gt;")&lt;1101,11,COUNTIF($L$20:L1132,"&lt;&gt;")&lt;1201,12,COUNTIF($L$20:L1132,"&lt;&gt;")&lt;1301,13,COUNTIF($L$20:L1132,"&lt;&gt;")&lt;1401,14,COUNTIF($L$20:L1132,"&lt;&gt;")&lt;1501,15,COUNTIF($L$20:L1132,"&lt;&gt;")&lt;1601,16,COUNTIF($L$20:L1132,"&lt;&gt;")&lt;1701,17,COUNTIF($L$20:L1132,"&lt;&gt;")&lt;1801,18,COUNTIF($L$20:L1132,"&lt;&gt;")&lt;1901,19,COUNTIF($L$20:L1132,"&lt;&gt;")&lt;2001,20,COUNTIF($L$20:L1132,"&lt;&gt;")&lt;2101,21,COUNTIF($L$20:L1132,"&lt;&gt;")&lt;2201,22,COUNTIF($L$20:L1132,"&lt;&gt;")&lt;2301,23,COUNTIF($L$20:L1132,"&lt;&gt;")&lt;2401,24,COUNTIF($L$20:L1132,"&lt;&gt;")&lt;2501,25,COUNTIF($L$20:L1132,"&lt;&gt;")&lt;2601,26,COUNTIF($L$20:L1132,"&lt;&gt;")&lt;2701,27,COUNTIF($L$20:L1132,"&lt;&gt;")&lt;2801,28,COUNTIF($L$20:L1132,"&lt;&gt;")&lt;2901,29,COUNTIF($L$20:L1132,"&lt;&gt;")&lt;3001,30),"")</f>
        <v/>
      </c>
      <c r="AM1132" t="str">
        <f t="shared" si="85"/>
        <v/>
      </c>
      <c r="AN1132" t="str">
        <f t="shared" si="89"/>
        <v/>
      </c>
      <c r="AP1132" t="str">
        <f t="shared" si="88"/>
        <v/>
      </c>
      <c r="AQ1132" t="str">
        <f>IF(AO1132="","",COUNTIFS(AM1132:$AM$3019,AO1132))</f>
        <v/>
      </c>
    </row>
    <row r="1133" spans="1:43" x14ac:dyDescent="0.25">
      <c r="A1133" s="6" t="str">
        <f>IF(COUNT($A$20:A1132)&lt;&gt;$B$4,IF(A1132="","",A1132+1),"")</f>
        <v/>
      </c>
      <c r="B1133" s="3"/>
      <c r="C1133" s="3"/>
      <c r="D1133" s="122"/>
      <c r="E1133" s="3"/>
      <c r="F1133" s="3"/>
      <c r="G1133" s="3"/>
      <c r="H1133" s="3"/>
      <c r="I1133" s="120"/>
      <c r="J1133" s="3"/>
      <c r="K1133" s="95" t="str" cm="1">
        <f t="array" ref="K1133">IF(OR($J$14 = "A",$J$14 = "B",$J$14 = "C"),IF(I1133="","",IF(LEN(I1133)&gt;2,_xlfn.IFS(ISNUMBER(SEARCH("_",I1133)),I1133,ISNUMBER(SEARCH(", ",I1133)),SUBSTITUTE(I1133,", ","_"),ISNUMBER(SEARCH("/ ",I1133)),SUBSTITUTE(I1133,"/ ","_"),ISNUMBER(SEARCH(",",I1133)),SUBSTITUTE(I1133,",","_"),ISNUMBER(SEARCH("/",I1133)),SUBSTITUTE(I1133,"/","_"),ISNUMBER(SEARCH("",I1133)),I1133),I1133)),IF(OR($J$14 = "J",$J$14 = "K"),"",IF(D1133="","",IF(LEN(D1133)&gt;2,_xlfn.IFS(ISNUMBER(SEARCH("_",D1133)),D1133,ISNUMBER(SEARCH(", ",D1133)),SUBSTITUTE(D1133,", ","_"),ISNUMBER(SEARCH("/ ",D1133)),SUBSTITUTE(D1133,"/ ","_"),ISNUMBER(SEARCH(",",D1133)),SUBSTITUTE(D1133,",","_"),ISNUMBER(SEARCH("/",D1133)),SUBSTITUTE(D1133,"/","_"),ISNUMBER(SEARCH("",D1133)),D1133),D1133))))</f>
        <v/>
      </c>
      <c r="L1133" s="1"/>
      <c r="M1133" s="1" t="str">
        <f t="shared" si="86"/>
        <v/>
      </c>
      <c r="N1133" s="94" t="str">
        <f>IF($L1133="None","",IF(ISERROR(VLOOKUP($L1133,Info!$B$4:$B$266,1,FALSE)),"",VLOOKUP($L1133,Info!$B$4:$L$266,5,FALSE)))</f>
        <v/>
      </c>
      <c r="O1133" s="94" t="str">
        <f>IF(K1133="","",IF(AND($J$12&lt;&gt;"ABC",N1133="3"),"BAC",IF(N1133="3","ABC",IF($J$12&lt;&gt;"ABC",IF($J$10="Standard",VLOOKUP(K1133,Info!$BE$4:$BF$481,2,FALSE),VLOOKUP(K1133,Info!$BI$4:$BJ$482,2,FALSE)),IF($J$10="Standard",VLOOKUP(K1133,Info!$AG$4:$AH$2994,2,FALSE),VLOOKUP(K1133,Info!$AK$4:$AL$2997,2,FALSE))))))</f>
        <v/>
      </c>
      <c r="P1133" s="94" t="str">
        <f>IF($L1133="None","",IF(ISERROR(VLOOKUP($L1133,Info!$B$4:$B$266,1,FALSE)),"",VLOOKUP($L1133,Info!$B$4:$L$266,3,FALSE)))</f>
        <v/>
      </c>
      <c r="Q1133" s="96" t="str">
        <f>IF($L1133="None","",IF(ISERROR(VLOOKUP($L1133,Info!$B$4:$B$266,1,FALSE)),"",VLOOKUP($L1133,Info!$B$4:$L$266,4,FALSE)))</f>
        <v/>
      </c>
      <c r="R1133" s="1"/>
      <c r="S1133" s="6" t="str">
        <f t="shared" si="87"/>
        <v/>
      </c>
      <c r="T1133" s="6" t="str">
        <f>IF($L1133="None","",IF(ISERROR(VLOOKUP($L1133,Info!$B$4:$B$266,1,FALSE)),"",VLOOKUP($L1133,Info!$B$4:$L$266,11,FALSE)))</f>
        <v/>
      </c>
      <c r="U1133" s="1"/>
      <c r="V1133" s="1"/>
      <c r="W1133" s="1"/>
      <c r="X1133" s="1" t="str">
        <f>IF($L1133="None","",IF(ISERROR(VLOOKUP($L1133,Info!$B$4:$B$266,1,FALSE)),"",IF(OR(W1133="Metallic Liquid Tight",W1133="Non-Metallic Liquid Tight",W1133="LSZH",W1133="Greenfield"),VLOOKUP($L1133,Info!$B$4:$L$266,7,FALSE),"N/A")))</f>
        <v/>
      </c>
      <c r="Y1133" s="1"/>
      <c r="Z1133" s="96" t="str">
        <f>IF($L1133="None","",IF(ISERROR(VLOOKUP($L1133,Info!$B$4:$B$266,1,FALSE)),"",VLOOKUP($L1133,Info!$B$4:$L$266,9,FALSE)))</f>
        <v/>
      </c>
      <c r="AA1133" s="96" t="str">
        <f>IF($L1133="None","",IF(ISERROR(VLOOKUP($L1133,Info!$B$4:$B$266,1,FALSE)),"",VLOOKUP($L1133,Info!$B$4:$L$266,8,FALSE)))</f>
        <v/>
      </c>
      <c r="AB1133" s="96" t="str">
        <f>IF($L1133="None","",IF(ISERROR(VLOOKUP($L1133,Info!$B$4:$B$266,1,FALSE)),"",VLOOKUP($L1133,Info!$B$4:$L$266,10,FALSE)))</f>
        <v/>
      </c>
      <c r="AC1133" s="1" t="str">
        <f>IF(W1133="SO Cable","Black,White",IF(O1133="","",IF(P1133="","",IF($J$12&lt;&gt;"ABC",IF(P1133&lt;="250",VLOOKUP(O1133,Info!$AZ$4:$BB$22,3,FALSE),VLOOKUP(O1133,Info!$AZ$23:$BB$39,3,FALSE)),IF(P1133&lt;="250",VLOOKUP(O1133,Info!$AO$4:$AQ$22,3,FALSE),VLOOKUP(O1133,Info!$AO$23:$AP$39,3,FALSE))))))</f>
        <v/>
      </c>
      <c r="AD1133" s="1"/>
      <c r="AE1133" s="1" t="str">
        <f>IF($L1133="None","",IF(ISERROR(VLOOKUP($L1133,Info!$B$4:$B$266,1,FALSE)),"",VLOOKUP($L1133,Info!$B$4:$L$266,4,FALSE)))</f>
        <v/>
      </c>
      <c r="AF1133" s="1" t="str">
        <f>IF($L1133="None","",IF(ISERROR(VLOOKUP($L1133,Info!$B$4:$B$266,1,FALSE)),"",VLOOKUP($L1133,Info!$B$4:$L$266,6,FALSE)))</f>
        <v/>
      </c>
      <c r="AG1133" s="1"/>
      <c r="AH1133" s="33" t="str" cm="1">
        <f t="array" ref="AH1133">IF(AND(L1133&lt;&gt;"",O1133&lt;&gt;"",R1133:S1133&lt;&gt;"",W1133:X1133&lt;&gt;"",Z1133:AA1133&lt;&gt;"",AC1133&lt;&gt;""),"Good","Bad")</f>
        <v>Bad</v>
      </c>
      <c r="AL1133" t="str" cm="1">
        <f t="array" ref="AL1133">IF(R1133&gt;0,_xlfn.IFS(COUNTIF($L$20:L1133,"&lt;&gt;")&lt;101,1,COUNTIF($L$20:L1133,"&lt;&gt;")&lt;201,2,COUNTIF($L$20:L1133,"&lt;&gt;")&lt;301,3,COUNTIF($L$20:L1133,"&lt;&gt;")&lt;401,4,COUNTIF($L$20:L1133,"&lt;&gt;")&lt;501,5,COUNTIF($L$20:L1133,"&lt;&gt;")&lt;601,6,COUNTIF($L$20:L1133,"&lt;&gt;")&lt;701,7,COUNTIF($L$20:L1133,"&lt;&gt;")&lt;801,8,COUNTIF($L$20:L1133,"&lt;&gt;")&lt;901,9,COUNTIF($L$20:L1133,"&lt;&gt;")&lt;1001,10,COUNTIF($L$20:L1133,"&lt;&gt;")&lt;1101,11,COUNTIF($L$20:L1133,"&lt;&gt;")&lt;1201,12,COUNTIF($L$20:L1133,"&lt;&gt;")&lt;1301,13,COUNTIF($L$20:L1133,"&lt;&gt;")&lt;1401,14,COUNTIF($L$20:L1133,"&lt;&gt;")&lt;1501,15,COUNTIF($L$20:L1133,"&lt;&gt;")&lt;1601,16,COUNTIF($L$20:L1133,"&lt;&gt;")&lt;1701,17,COUNTIF($L$20:L1133,"&lt;&gt;")&lt;1801,18,COUNTIF($L$20:L1133,"&lt;&gt;")&lt;1901,19,COUNTIF($L$20:L1133,"&lt;&gt;")&lt;2001,20,COUNTIF($L$20:L1133,"&lt;&gt;")&lt;2101,21,COUNTIF($L$20:L1133,"&lt;&gt;")&lt;2201,22,COUNTIF($L$20:L1133,"&lt;&gt;")&lt;2301,23,COUNTIF($L$20:L1133,"&lt;&gt;")&lt;2401,24,COUNTIF($L$20:L1133,"&lt;&gt;")&lt;2501,25,COUNTIF($L$20:L1133,"&lt;&gt;")&lt;2601,26,COUNTIF($L$20:L1133,"&lt;&gt;")&lt;2701,27,COUNTIF($L$20:L1133,"&lt;&gt;")&lt;2801,28,COUNTIF($L$20:L1133,"&lt;&gt;")&lt;2901,29,COUNTIF($L$20:L1133,"&lt;&gt;")&lt;3001,30),"")</f>
        <v/>
      </c>
      <c r="AM1133" t="str">
        <f t="shared" si="85"/>
        <v/>
      </c>
      <c r="AN1133" t="str">
        <f t="shared" si="89"/>
        <v/>
      </c>
      <c r="AP1133" t="str">
        <f t="shared" si="88"/>
        <v/>
      </c>
      <c r="AQ1133" t="str">
        <f>IF(AO1133="","",COUNTIFS(AM1133:$AM$3019,AO1133))</f>
        <v/>
      </c>
    </row>
    <row r="1134" spans="1:43" x14ac:dyDescent="0.25">
      <c r="A1134" s="6" t="str">
        <f>IF(COUNT($A$20:A1133)&lt;&gt;$B$4,IF(A1133="","",A1133+1),"")</f>
        <v/>
      </c>
      <c r="B1134" s="3"/>
      <c r="C1134" s="3"/>
      <c r="D1134" s="122"/>
      <c r="E1134" s="3"/>
      <c r="F1134" s="3"/>
      <c r="G1134" s="3"/>
      <c r="H1134" s="3"/>
      <c r="I1134" s="120"/>
      <c r="J1134" s="3"/>
      <c r="K1134" s="95" t="str" cm="1">
        <f t="array" ref="K1134">IF(OR($J$14 = "A",$J$14 = "B",$J$14 = "C"),IF(I1134="","",IF(LEN(I1134)&gt;2,_xlfn.IFS(ISNUMBER(SEARCH("_",I1134)),I1134,ISNUMBER(SEARCH(", ",I1134)),SUBSTITUTE(I1134,", ","_"),ISNUMBER(SEARCH("/ ",I1134)),SUBSTITUTE(I1134,"/ ","_"),ISNUMBER(SEARCH(",",I1134)),SUBSTITUTE(I1134,",","_"),ISNUMBER(SEARCH("/",I1134)),SUBSTITUTE(I1134,"/","_"),ISNUMBER(SEARCH("",I1134)),I1134),I1134)),IF(OR($J$14 = "J",$J$14 = "K"),"",IF(D1134="","",IF(LEN(D1134)&gt;2,_xlfn.IFS(ISNUMBER(SEARCH("_",D1134)),D1134,ISNUMBER(SEARCH(", ",D1134)),SUBSTITUTE(D1134,", ","_"),ISNUMBER(SEARCH("/ ",D1134)),SUBSTITUTE(D1134,"/ ","_"),ISNUMBER(SEARCH(",",D1134)),SUBSTITUTE(D1134,",","_"),ISNUMBER(SEARCH("/",D1134)),SUBSTITUTE(D1134,"/","_"),ISNUMBER(SEARCH("",D1134)),D1134),D1134))))</f>
        <v/>
      </c>
      <c r="L1134" s="1"/>
      <c r="M1134" s="1" t="str">
        <f t="shared" si="86"/>
        <v/>
      </c>
      <c r="N1134" s="94" t="str">
        <f>IF($L1134="None","",IF(ISERROR(VLOOKUP($L1134,Info!$B$4:$B$266,1,FALSE)),"",VLOOKUP($L1134,Info!$B$4:$L$266,5,FALSE)))</f>
        <v/>
      </c>
      <c r="O1134" s="94" t="str">
        <f>IF(K1134="","",IF(AND($J$12&lt;&gt;"ABC",N1134="3"),"BAC",IF(N1134="3","ABC",IF($J$12&lt;&gt;"ABC",IF($J$10="Standard",VLOOKUP(K1134,Info!$BE$4:$BF$481,2,FALSE),VLOOKUP(K1134,Info!$BI$4:$BJ$482,2,FALSE)),IF($J$10="Standard",VLOOKUP(K1134,Info!$AG$4:$AH$2994,2,FALSE),VLOOKUP(K1134,Info!$AK$4:$AL$2997,2,FALSE))))))</f>
        <v/>
      </c>
      <c r="P1134" s="94" t="str">
        <f>IF($L1134="None","",IF(ISERROR(VLOOKUP($L1134,Info!$B$4:$B$266,1,FALSE)),"",VLOOKUP($L1134,Info!$B$4:$L$266,3,FALSE)))</f>
        <v/>
      </c>
      <c r="Q1134" s="96" t="str">
        <f>IF($L1134="None","",IF(ISERROR(VLOOKUP($L1134,Info!$B$4:$B$266,1,FALSE)),"",VLOOKUP($L1134,Info!$B$4:$L$266,4,FALSE)))</f>
        <v/>
      </c>
      <c r="R1134" s="1"/>
      <c r="S1134" s="6" t="str">
        <f t="shared" si="87"/>
        <v/>
      </c>
      <c r="T1134" s="6" t="str">
        <f>IF($L1134="None","",IF(ISERROR(VLOOKUP($L1134,Info!$B$4:$B$266,1,FALSE)),"",VLOOKUP($L1134,Info!$B$4:$L$266,11,FALSE)))</f>
        <v/>
      </c>
      <c r="U1134" s="1"/>
      <c r="V1134" s="1"/>
      <c r="W1134" s="1"/>
      <c r="X1134" s="1" t="str">
        <f>IF($L1134="None","",IF(ISERROR(VLOOKUP($L1134,Info!$B$4:$B$266,1,FALSE)),"",IF(OR(W1134="Metallic Liquid Tight",W1134="Non-Metallic Liquid Tight",W1134="LSZH",W1134="Greenfield"),VLOOKUP($L1134,Info!$B$4:$L$266,7,FALSE),"N/A")))</f>
        <v/>
      </c>
      <c r="Y1134" s="1"/>
      <c r="Z1134" s="96" t="str">
        <f>IF($L1134="None","",IF(ISERROR(VLOOKUP($L1134,Info!$B$4:$B$266,1,FALSE)),"",VLOOKUP($L1134,Info!$B$4:$L$266,9,FALSE)))</f>
        <v/>
      </c>
      <c r="AA1134" s="96" t="str">
        <f>IF($L1134="None","",IF(ISERROR(VLOOKUP($L1134,Info!$B$4:$B$266,1,FALSE)),"",VLOOKUP($L1134,Info!$B$4:$L$266,8,FALSE)))</f>
        <v/>
      </c>
      <c r="AB1134" s="96" t="str">
        <f>IF($L1134="None","",IF(ISERROR(VLOOKUP($L1134,Info!$B$4:$B$266,1,FALSE)),"",VLOOKUP($L1134,Info!$B$4:$L$266,10,FALSE)))</f>
        <v/>
      </c>
      <c r="AC1134" s="1" t="str">
        <f>IF(W1134="SO Cable","Black,White",IF(O1134="","",IF(P1134="","",IF($J$12&lt;&gt;"ABC",IF(P1134&lt;="250",VLOOKUP(O1134,Info!$AZ$4:$BB$22,3,FALSE),VLOOKUP(O1134,Info!$AZ$23:$BB$39,3,FALSE)),IF(P1134&lt;="250",VLOOKUP(O1134,Info!$AO$4:$AQ$22,3,FALSE),VLOOKUP(O1134,Info!$AO$23:$AP$39,3,FALSE))))))</f>
        <v/>
      </c>
      <c r="AD1134" s="1"/>
      <c r="AE1134" s="1" t="str">
        <f>IF($L1134="None","",IF(ISERROR(VLOOKUP($L1134,Info!$B$4:$B$266,1,FALSE)),"",VLOOKUP($L1134,Info!$B$4:$L$266,4,FALSE)))</f>
        <v/>
      </c>
      <c r="AF1134" s="1" t="str">
        <f>IF($L1134="None","",IF(ISERROR(VLOOKUP($L1134,Info!$B$4:$B$266,1,FALSE)),"",VLOOKUP($L1134,Info!$B$4:$L$266,6,FALSE)))</f>
        <v/>
      </c>
      <c r="AG1134" s="1"/>
      <c r="AH1134" s="33" t="str" cm="1">
        <f t="array" ref="AH1134">IF(AND(L1134&lt;&gt;"",O1134&lt;&gt;"",R1134:S1134&lt;&gt;"",W1134:X1134&lt;&gt;"",Z1134:AA1134&lt;&gt;"",AC1134&lt;&gt;""),"Good","Bad")</f>
        <v>Bad</v>
      </c>
      <c r="AL1134" t="str" cm="1">
        <f t="array" ref="AL1134">IF(R1134&gt;0,_xlfn.IFS(COUNTIF($L$20:L1134,"&lt;&gt;")&lt;101,1,COUNTIF($L$20:L1134,"&lt;&gt;")&lt;201,2,COUNTIF($L$20:L1134,"&lt;&gt;")&lt;301,3,COUNTIF($L$20:L1134,"&lt;&gt;")&lt;401,4,COUNTIF($L$20:L1134,"&lt;&gt;")&lt;501,5,COUNTIF($L$20:L1134,"&lt;&gt;")&lt;601,6,COUNTIF($L$20:L1134,"&lt;&gt;")&lt;701,7,COUNTIF($L$20:L1134,"&lt;&gt;")&lt;801,8,COUNTIF($L$20:L1134,"&lt;&gt;")&lt;901,9,COUNTIF($L$20:L1134,"&lt;&gt;")&lt;1001,10,COUNTIF($L$20:L1134,"&lt;&gt;")&lt;1101,11,COUNTIF($L$20:L1134,"&lt;&gt;")&lt;1201,12,COUNTIF($L$20:L1134,"&lt;&gt;")&lt;1301,13,COUNTIF($L$20:L1134,"&lt;&gt;")&lt;1401,14,COUNTIF($L$20:L1134,"&lt;&gt;")&lt;1501,15,COUNTIF($L$20:L1134,"&lt;&gt;")&lt;1601,16,COUNTIF($L$20:L1134,"&lt;&gt;")&lt;1701,17,COUNTIF($L$20:L1134,"&lt;&gt;")&lt;1801,18,COUNTIF($L$20:L1134,"&lt;&gt;")&lt;1901,19,COUNTIF($L$20:L1134,"&lt;&gt;")&lt;2001,20,COUNTIF($L$20:L1134,"&lt;&gt;")&lt;2101,21,COUNTIF($L$20:L1134,"&lt;&gt;")&lt;2201,22,COUNTIF($L$20:L1134,"&lt;&gt;")&lt;2301,23,COUNTIF($L$20:L1134,"&lt;&gt;")&lt;2401,24,COUNTIF($L$20:L1134,"&lt;&gt;")&lt;2501,25,COUNTIF($L$20:L1134,"&lt;&gt;")&lt;2601,26,COUNTIF($L$20:L1134,"&lt;&gt;")&lt;2701,27,COUNTIF($L$20:L1134,"&lt;&gt;")&lt;2801,28,COUNTIF($L$20:L1134,"&lt;&gt;")&lt;2901,29,COUNTIF($L$20:L1134,"&lt;&gt;")&lt;3001,30),"")</f>
        <v/>
      </c>
      <c r="AM1134" t="str">
        <f t="shared" si="85"/>
        <v/>
      </c>
      <c r="AN1134" t="str">
        <f t="shared" si="89"/>
        <v/>
      </c>
      <c r="AP1134" t="str">
        <f t="shared" si="88"/>
        <v/>
      </c>
      <c r="AQ1134" t="str">
        <f>IF(AO1134="","",COUNTIFS(AM1134:$AM$3019,AO1134))</f>
        <v/>
      </c>
    </row>
    <row r="1135" spans="1:43" x14ac:dyDescent="0.25">
      <c r="A1135" s="6" t="str">
        <f>IF(COUNT($A$20:A1134)&lt;&gt;$B$4,IF(A1134="","",A1134+1),"")</f>
        <v/>
      </c>
      <c r="B1135" s="3"/>
      <c r="C1135" s="3"/>
      <c r="D1135" s="122"/>
      <c r="E1135" s="3"/>
      <c r="F1135" s="3"/>
      <c r="G1135" s="3"/>
      <c r="H1135" s="3"/>
      <c r="I1135" s="120"/>
      <c r="J1135" s="3"/>
      <c r="K1135" s="95" t="str" cm="1">
        <f t="array" ref="K1135">IF(OR($J$14 = "A",$J$14 = "B",$J$14 = "C"),IF(I1135="","",IF(LEN(I1135)&gt;2,_xlfn.IFS(ISNUMBER(SEARCH("_",I1135)),I1135,ISNUMBER(SEARCH(", ",I1135)),SUBSTITUTE(I1135,", ","_"),ISNUMBER(SEARCH("/ ",I1135)),SUBSTITUTE(I1135,"/ ","_"),ISNUMBER(SEARCH(",",I1135)),SUBSTITUTE(I1135,",","_"),ISNUMBER(SEARCH("/",I1135)),SUBSTITUTE(I1135,"/","_"),ISNUMBER(SEARCH("",I1135)),I1135),I1135)),IF(OR($J$14 = "J",$J$14 = "K"),"",IF(D1135="","",IF(LEN(D1135)&gt;2,_xlfn.IFS(ISNUMBER(SEARCH("_",D1135)),D1135,ISNUMBER(SEARCH(", ",D1135)),SUBSTITUTE(D1135,", ","_"),ISNUMBER(SEARCH("/ ",D1135)),SUBSTITUTE(D1135,"/ ","_"),ISNUMBER(SEARCH(",",D1135)),SUBSTITUTE(D1135,",","_"),ISNUMBER(SEARCH("/",D1135)),SUBSTITUTE(D1135,"/","_"),ISNUMBER(SEARCH("",D1135)),D1135),D1135))))</f>
        <v/>
      </c>
      <c r="L1135" s="1"/>
      <c r="M1135" s="1" t="str">
        <f t="shared" si="86"/>
        <v/>
      </c>
      <c r="N1135" s="94" t="str">
        <f>IF($L1135="None","",IF(ISERROR(VLOOKUP($L1135,Info!$B$4:$B$266,1,FALSE)),"",VLOOKUP($L1135,Info!$B$4:$L$266,5,FALSE)))</f>
        <v/>
      </c>
      <c r="O1135" s="94" t="str">
        <f>IF(K1135="","",IF(AND($J$12&lt;&gt;"ABC",N1135="3"),"BAC",IF(N1135="3","ABC",IF($J$12&lt;&gt;"ABC",IF($J$10="Standard",VLOOKUP(K1135,Info!$BE$4:$BF$481,2,FALSE),VLOOKUP(K1135,Info!$BI$4:$BJ$482,2,FALSE)),IF($J$10="Standard",VLOOKUP(K1135,Info!$AG$4:$AH$2994,2,FALSE),VLOOKUP(K1135,Info!$AK$4:$AL$2997,2,FALSE))))))</f>
        <v/>
      </c>
      <c r="P1135" s="94" t="str">
        <f>IF($L1135="None","",IF(ISERROR(VLOOKUP($L1135,Info!$B$4:$B$266,1,FALSE)),"",VLOOKUP($L1135,Info!$B$4:$L$266,3,FALSE)))</f>
        <v/>
      </c>
      <c r="Q1135" s="96" t="str">
        <f>IF($L1135="None","",IF(ISERROR(VLOOKUP($L1135,Info!$B$4:$B$266,1,FALSE)),"",VLOOKUP($L1135,Info!$B$4:$L$266,4,FALSE)))</f>
        <v/>
      </c>
      <c r="R1135" s="1"/>
      <c r="S1135" s="6" t="str">
        <f t="shared" si="87"/>
        <v/>
      </c>
      <c r="T1135" s="6" t="str">
        <f>IF($L1135="None","",IF(ISERROR(VLOOKUP($L1135,Info!$B$4:$B$266,1,FALSE)),"",VLOOKUP($L1135,Info!$B$4:$L$266,11,FALSE)))</f>
        <v/>
      </c>
      <c r="U1135" s="1"/>
      <c r="V1135" s="1"/>
      <c r="W1135" s="1"/>
      <c r="X1135" s="1" t="str">
        <f>IF($L1135="None","",IF(ISERROR(VLOOKUP($L1135,Info!$B$4:$B$266,1,FALSE)),"",IF(OR(W1135="Metallic Liquid Tight",W1135="Non-Metallic Liquid Tight",W1135="LSZH",W1135="Greenfield"),VLOOKUP($L1135,Info!$B$4:$L$266,7,FALSE),"N/A")))</f>
        <v/>
      </c>
      <c r="Y1135" s="1"/>
      <c r="Z1135" s="96" t="str">
        <f>IF($L1135="None","",IF(ISERROR(VLOOKUP($L1135,Info!$B$4:$B$266,1,FALSE)),"",VLOOKUP($L1135,Info!$B$4:$L$266,9,FALSE)))</f>
        <v/>
      </c>
      <c r="AA1135" s="96" t="str">
        <f>IF($L1135="None","",IF(ISERROR(VLOOKUP($L1135,Info!$B$4:$B$266,1,FALSE)),"",VLOOKUP($L1135,Info!$B$4:$L$266,8,FALSE)))</f>
        <v/>
      </c>
      <c r="AB1135" s="96" t="str">
        <f>IF($L1135="None","",IF(ISERROR(VLOOKUP($L1135,Info!$B$4:$B$266,1,FALSE)),"",VLOOKUP($L1135,Info!$B$4:$L$266,10,FALSE)))</f>
        <v/>
      </c>
      <c r="AC1135" s="1" t="str">
        <f>IF(W1135="SO Cable","Black,White",IF(O1135="","",IF(P1135="","",IF($J$12&lt;&gt;"ABC",IF(P1135&lt;="250",VLOOKUP(O1135,Info!$AZ$4:$BB$22,3,FALSE),VLOOKUP(O1135,Info!$AZ$23:$BB$39,3,FALSE)),IF(P1135&lt;="250",VLOOKUP(O1135,Info!$AO$4:$AQ$22,3,FALSE),VLOOKUP(O1135,Info!$AO$23:$AP$39,3,FALSE))))))</f>
        <v/>
      </c>
      <c r="AD1135" s="1"/>
      <c r="AE1135" s="1" t="str">
        <f>IF($L1135="None","",IF(ISERROR(VLOOKUP($L1135,Info!$B$4:$B$266,1,FALSE)),"",VLOOKUP($L1135,Info!$B$4:$L$266,4,FALSE)))</f>
        <v/>
      </c>
      <c r="AF1135" s="1" t="str">
        <f>IF($L1135="None","",IF(ISERROR(VLOOKUP($L1135,Info!$B$4:$B$266,1,FALSE)),"",VLOOKUP($L1135,Info!$B$4:$L$266,6,FALSE)))</f>
        <v/>
      </c>
      <c r="AG1135" s="1"/>
      <c r="AH1135" s="33" t="str" cm="1">
        <f t="array" ref="AH1135">IF(AND(L1135&lt;&gt;"",O1135&lt;&gt;"",R1135:S1135&lt;&gt;"",W1135:X1135&lt;&gt;"",Z1135:AA1135&lt;&gt;"",AC1135&lt;&gt;""),"Good","Bad")</f>
        <v>Bad</v>
      </c>
      <c r="AL1135" t="str" cm="1">
        <f t="array" ref="AL1135">IF(R1135&gt;0,_xlfn.IFS(COUNTIF($L$20:L1135,"&lt;&gt;")&lt;101,1,COUNTIF($L$20:L1135,"&lt;&gt;")&lt;201,2,COUNTIF($L$20:L1135,"&lt;&gt;")&lt;301,3,COUNTIF($L$20:L1135,"&lt;&gt;")&lt;401,4,COUNTIF($L$20:L1135,"&lt;&gt;")&lt;501,5,COUNTIF($L$20:L1135,"&lt;&gt;")&lt;601,6,COUNTIF($L$20:L1135,"&lt;&gt;")&lt;701,7,COUNTIF($L$20:L1135,"&lt;&gt;")&lt;801,8,COUNTIF($L$20:L1135,"&lt;&gt;")&lt;901,9,COUNTIF($L$20:L1135,"&lt;&gt;")&lt;1001,10,COUNTIF($L$20:L1135,"&lt;&gt;")&lt;1101,11,COUNTIF($L$20:L1135,"&lt;&gt;")&lt;1201,12,COUNTIF($L$20:L1135,"&lt;&gt;")&lt;1301,13,COUNTIF($L$20:L1135,"&lt;&gt;")&lt;1401,14,COUNTIF($L$20:L1135,"&lt;&gt;")&lt;1501,15,COUNTIF($L$20:L1135,"&lt;&gt;")&lt;1601,16,COUNTIF($L$20:L1135,"&lt;&gt;")&lt;1701,17,COUNTIF($L$20:L1135,"&lt;&gt;")&lt;1801,18,COUNTIF($L$20:L1135,"&lt;&gt;")&lt;1901,19,COUNTIF($L$20:L1135,"&lt;&gt;")&lt;2001,20,COUNTIF($L$20:L1135,"&lt;&gt;")&lt;2101,21,COUNTIF($L$20:L1135,"&lt;&gt;")&lt;2201,22,COUNTIF($L$20:L1135,"&lt;&gt;")&lt;2301,23,COUNTIF($L$20:L1135,"&lt;&gt;")&lt;2401,24,COUNTIF($L$20:L1135,"&lt;&gt;")&lt;2501,25,COUNTIF($L$20:L1135,"&lt;&gt;")&lt;2601,26,COUNTIF($L$20:L1135,"&lt;&gt;")&lt;2701,27,COUNTIF($L$20:L1135,"&lt;&gt;")&lt;2801,28,COUNTIF($L$20:L1135,"&lt;&gt;")&lt;2901,29,COUNTIF($L$20:L1135,"&lt;&gt;")&lt;3001,30),"")</f>
        <v/>
      </c>
      <c r="AM1135" t="str">
        <f t="shared" si="85"/>
        <v/>
      </c>
      <c r="AN1135" t="str">
        <f t="shared" si="89"/>
        <v/>
      </c>
      <c r="AP1135" t="str">
        <f t="shared" si="88"/>
        <v/>
      </c>
      <c r="AQ1135" t="str">
        <f>IF(AO1135="","",COUNTIFS(AM1135:$AM$3019,AO1135))</f>
        <v/>
      </c>
    </row>
    <row r="1136" spans="1:43" x14ac:dyDescent="0.25">
      <c r="A1136" s="6" t="str">
        <f>IF(COUNT($A$20:A1135)&lt;&gt;$B$4,IF(A1135="","",A1135+1),"")</f>
        <v/>
      </c>
      <c r="B1136" s="3"/>
      <c r="C1136" s="3"/>
      <c r="D1136" s="122"/>
      <c r="E1136" s="3"/>
      <c r="F1136" s="3"/>
      <c r="G1136" s="3"/>
      <c r="H1136" s="3"/>
      <c r="I1136" s="120"/>
      <c r="J1136" s="3"/>
      <c r="K1136" s="95" t="str" cm="1">
        <f t="array" ref="K1136">IF(OR($J$14 = "A",$J$14 = "B",$J$14 = "C"),IF(I1136="","",IF(LEN(I1136)&gt;2,_xlfn.IFS(ISNUMBER(SEARCH("_",I1136)),I1136,ISNUMBER(SEARCH(", ",I1136)),SUBSTITUTE(I1136,", ","_"),ISNUMBER(SEARCH("/ ",I1136)),SUBSTITUTE(I1136,"/ ","_"),ISNUMBER(SEARCH(",",I1136)),SUBSTITUTE(I1136,",","_"),ISNUMBER(SEARCH("/",I1136)),SUBSTITUTE(I1136,"/","_"),ISNUMBER(SEARCH("",I1136)),I1136),I1136)),IF(OR($J$14 = "J",$J$14 = "K"),"",IF(D1136="","",IF(LEN(D1136)&gt;2,_xlfn.IFS(ISNUMBER(SEARCH("_",D1136)),D1136,ISNUMBER(SEARCH(", ",D1136)),SUBSTITUTE(D1136,", ","_"),ISNUMBER(SEARCH("/ ",D1136)),SUBSTITUTE(D1136,"/ ","_"),ISNUMBER(SEARCH(",",D1136)),SUBSTITUTE(D1136,",","_"),ISNUMBER(SEARCH("/",D1136)),SUBSTITUTE(D1136,"/","_"),ISNUMBER(SEARCH("",D1136)),D1136),D1136))))</f>
        <v/>
      </c>
      <c r="L1136" s="1"/>
      <c r="M1136" s="1" t="str">
        <f t="shared" si="86"/>
        <v/>
      </c>
      <c r="N1136" s="94" t="str">
        <f>IF($L1136="None","",IF(ISERROR(VLOOKUP($L1136,Info!$B$4:$B$266,1,FALSE)),"",VLOOKUP($L1136,Info!$B$4:$L$266,5,FALSE)))</f>
        <v/>
      </c>
      <c r="O1136" s="94" t="str">
        <f>IF(K1136="","",IF(AND($J$12&lt;&gt;"ABC",N1136="3"),"BAC",IF(N1136="3","ABC",IF($J$12&lt;&gt;"ABC",IF($J$10="Standard",VLOOKUP(K1136,Info!$BE$4:$BF$481,2,FALSE),VLOOKUP(K1136,Info!$BI$4:$BJ$482,2,FALSE)),IF($J$10="Standard",VLOOKUP(K1136,Info!$AG$4:$AH$2994,2,FALSE),VLOOKUP(K1136,Info!$AK$4:$AL$2997,2,FALSE))))))</f>
        <v/>
      </c>
      <c r="P1136" s="94" t="str">
        <f>IF($L1136="None","",IF(ISERROR(VLOOKUP($L1136,Info!$B$4:$B$266,1,FALSE)),"",VLOOKUP($L1136,Info!$B$4:$L$266,3,FALSE)))</f>
        <v/>
      </c>
      <c r="Q1136" s="96" t="str">
        <f>IF($L1136="None","",IF(ISERROR(VLOOKUP($L1136,Info!$B$4:$B$266,1,FALSE)),"",VLOOKUP($L1136,Info!$B$4:$L$266,4,FALSE)))</f>
        <v/>
      </c>
      <c r="R1136" s="1"/>
      <c r="S1136" s="6" t="str">
        <f t="shared" si="87"/>
        <v/>
      </c>
      <c r="T1136" s="6" t="str">
        <f>IF($L1136="None","",IF(ISERROR(VLOOKUP($L1136,Info!$B$4:$B$266,1,FALSE)),"",VLOOKUP($L1136,Info!$B$4:$L$266,11,FALSE)))</f>
        <v/>
      </c>
      <c r="U1136" s="1"/>
      <c r="V1136" s="1"/>
      <c r="W1136" s="1"/>
      <c r="X1136" s="1" t="str">
        <f>IF($L1136="None","",IF(ISERROR(VLOOKUP($L1136,Info!$B$4:$B$266,1,FALSE)),"",IF(OR(W1136="Metallic Liquid Tight",W1136="Non-Metallic Liquid Tight",W1136="LSZH",W1136="Greenfield"),VLOOKUP($L1136,Info!$B$4:$L$266,7,FALSE),"N/A")))</f>
        <v/>
      </c>
      <c r="Y1136" s="1"/>
      <c r="Z1136" s="96" t="str">
        <f>IF($L1136="None","",IF(ISERROR(VLOOKUP($L1136,Info!$B$4:$B$266,1,FALSE)),"",VLOOKUP($L1136,Info!$B$4:$L$266,9,FALSE)))</f>
        <v/>
      </c>
      <c r="AA1136" s="96" t="str">
        <f>IF($L1136="None","",IF(ISERROR(VLOOKUP($L1136,Info!$B$4:$B$266,1,FALSE)),"",VLOOKUP($L1136,Info!$B$4:$L$266,8,FALSE)))</f>
        <v/>
      </c>
      <c r="AB1136" s="96" t="str">
        <f>IF($L1136="None","",IF(ISERROR(VLOOKUP($L1136,Info!$B$4:$B$266,1,FALSE)),"",VLOOKUP($L1136,Info!$B$4:$L$266,10,FALSE)))</f>
        <v/>
      </c>
      <c r="AC1136" s="1" t="str">
        <f>IF(W1136="SO Cable","Black,White",IF(O1136="","",IF(P1136="","",IF($J$12&lt;&gt;"ABC",IF(P1136&lt;="250",VLOOKUP(O1136,Info!$AZ$4:$BB$22,3,FALSE),VLOOKUP(O1136,Info!$AZ$23:$BB$39,3,FALSE)),IF(P1136&lt;="250",VLOOKUP(O1136,Info!$AO$4:$AQ$22,3,FALSE),VLOOKUP(O1136,Info!$AO$23:$AP$39,3,FALSE))))))</f>
        <v/>
      </c>
      <c r="AD1136" s="1"/>
      <c r="AE1136" s="1" t="str">
        <f>IF($L1136="None","",IF(ISERROR(VLOOKUP($L1136,Info!$B$4:$B$266,1,FALSE)),"",VLOOKUP($L1136,Info!$B$4:$L$266,4,FALSE)))</f>
        <v/>
      </c>
      <c r="AF1136" s="1" t="str">
        <f>IF($L1136="None","",IF(ISERROR(VLOOKUP($L1136,Info!$B$4:$B$266,1,FALSE)),"",VLOOKUP($L1136,Info!$B$4:$L$266,6,FALSE)))</f>
        <v/>
      </c>
      <c r="AG1136" s="1"/>
      <c r="AH1136" s="33" t="str" cm="1">
        <f t="array" ref="AH1136">IF(AND(L1136&lt;&gt;"",O1136&lt;&gt;"",R1136:S1136&lt;&gt;"",W1136:X1136&lt;&gt;"",Z1136:AA1136&lt;&gt;"",AC1136&lt;&gt;""),"Good","Bad")</f>
        <v>Bad</v>
      </c>
      <c r="AL1136" t="str" cm="1">
        <f t="array" ref="AL1136">IF(R1136&gt;0,_xlfn.IFS(COUNTIF($L$20:L1136,"&lt;&gt;")&lt;101,1,COUNTIF($L$20:L1136,"&lt;&gt;")&lt;201,2,COUNTIF($L$20:L1136,"&lt;&gt;")&lt;301,3,COUNTIF($L$20:L1136,"&lt;&gt;")&lt;401,4,COUNTIF($L$20:L1136,"&lt;&gt;")&lt;501,5,COUNTIF($L$20:L1136,"&lt;&gt;")&lt;601,6,COUNTIF($L$20:L1136,"&lt;&gt;")&lt;701,7,COUNTIF($L$20:L1136,"&lt;&gt;")&lt;801,8,COUNTIF($L$20:L1136,"&lt;&gt;")&lt;901,9,COUNTIF($L$20:L1136,"&lt;&gt;")&lt;1001,10,COUNTIF($L$20:L1136,"&lt;&gt;")&lt;1101,11,COUNTIF($L$20:L1136,"&lt;&gt;")&lt;1201,12,COUNTIF($L$20:L1136,"&lt;&gt;")&lt;1301,13,COUNTIF($L$20:L1136,"&lt;&gt;")&lt;1401,14,COUNTIF($L$20:L1136,"&lt;&gt;")&lt;1501,15,COUNTIF($L$20:L1136,"&lt;&gt;")&lt;1601,16,COUNTIF($L$20:L1136,"&lt;&gt;")&lt;1701,17,COUNTIF($L$20:L1136,"&lt;&gt;")&lt;1801,18,COUNTIF($L$20:L1136,"&lt;&gt;")&lt;1901,19,COUNTIF($L$20:L1136,"&lt;&gt;")&lt;2001,20,COUNTIF($L$20:L1136,"&lt;&gt;")&lt;2101,21,COUNTIF($L$20:L1136,"&lt;&gt;")&lt;2201,22,COUNTIF($L$20:L1136,"&lt;&gt;")&lt;2301,23,COUNTIF($L$20:L1136,"&lt;&gt;")&lt;2401,24,COUNTIF($L$20:L1136,"&lt;&gt;")&lt;2501,25,COUNTIF($L$20:L1136,"&lt;&gt;")&lt;2601,26,COUNTIF($L$20:L1136,"&lt;&gt;")&lt;2701,27,COUNTIF($L$20:L1136,"&lt;&gt;")&lt;2801,28,COUNTIF($L$20:L1136,"&lt;&gt;")&lt;2901,29,COUNTIF($L$20:L1136,"&lt;&gt;")&lt;3001,30),"")</f>
        <v/>
      </c>
      <c r="AM1136" t="str">
        <f t="shared" si="85"/>
        <v/>
      </c>
      <c r="AN1136" t="str">
        <f t="shared" si="89"/>
        <v/>
      </c>
      <c r="AP1136" t="str">
        <f t="shared" si="88"/>
        <v/>
      </c>
      <c r="AQ1136" t="str">
        <f>IF(AO1136="","",COUNTIFS(AM1136:$AM$3019,AO1136))</f>
        <v/>
      </c>
    </row>
    <row r="1137" spans="1:43" x14ac:dyDescent="0.25">
      <c r="A1137" s="6" t="str">
        <f>IF(COUNT($A$20:A1136)&lt;&gt;$B$4,IF(A1136="","",A1136+1),"")</f>
        <v/>
      </c>
      <c r="B1137" s="3"/>
      <c r="C1137" s="3"/>
      <c r="D1137" s="122"/>
      <c r="E1137" s="3"/>
      <c r="F1137" s="3"/>
      <c r="G1137" s="3"/>
      <c r="H1137" s="3"/>
      <c r="I1137" s="120"/>
      <c r="J1137" s="3"/>
      <c r="K1137" s="95" t="str" cm="1">
        <f t="array" ref="K1137">IF(OR($J$14 = "A",$J$14 = "B",$J$14 = "C"),IF(I1137="","",IF(LEN(I1137)&gt;2,_xlfn.IFS(ISNUMBER(SEARCH("_",I1137)),I1137,ISNUMBER(SEARCH(", ",I1137)),SUBSTITUTE(I1137,", ","_"),ISNUMBER(SEARCH("/ ",I1137)),SUBSTITUTE(I1137,"/ ","_"),ISNUMBER(SEARCH(",",I1137)),SUBSTITUTE(I1137,",","_"),ISNUMBER(SEARCH("/",I1137)),SUBSTITUTE(I1137,"/","_"),ISNUMBER(SEARCH("",I1137)),I1137),I1137)),IF(OR($J$14 = "J",$J$14 = "K"),"",IF(D1137="","",IF(LEN(D1137)&gt;2,_xlfn.IFS(ISNUMBER(SEARCH("_",D1137)),D1137,ISNUMBER(SEARCH(", ",D1137)),SUBSTITUTE(D1137,", ","_"),ISNUMBER(SEARCH("/ ",D1137)),SUBSTITUTE(D1137,"/ ","_"),ISNUMBER(SEARCH(",",D1137)),SUBSTITUTE(D1137,",","_"),ISNUMBER(SEARCH("/",D1137)),SUBSTITUTE(D1137,"/","_"),ISNUMBER(SEARCH("",D1137)),D1137),D1137))))</f>
        <v/>
      </c>
      <c r="L1137" s="1"/>
      <c r="M1137" s="1" t="str">
        <f t="shared" si="86"/>
        <v/>
      </c>
      <c r="N1137" s="94" t="str">
        <f>IF($L1137="None","",IF(ISERROR(VLOOKUP($L1137,Info!$B$4:$B$266,1,FALSE)),"",VLOOKUP($L1137,Info!$B$4:$L$266,5,FALSE)))</f>
        <v/>
      </c>
      <c r="O1137" s="94" t="str">
        <f>IF(K1137="","",IF(AND($J$12&lt;&gt;"ABC",N1137="3"),"BAC",IF(N1137="3","ABC",IF($J$12&lt;&gt;"ABC",IF($J$10="Standard",VLOOKUP(K1137,Info!$BE$4:$BF$481,2,FALSE),VLOOKUP(K1137,Info!$BI$4:$BJ$482,2,FALSE)),IF($J$10="Standard",VLOOKUP(K1137,Info!$AG$4:$AH$2994,2,FALSE),VLOOKUP(K1137,Info!$AK$4:$AL$2997,2,FALSE))))))</f>
        <v/>
      </c>
      <c r="P1137" s="94" t="str">
        <f>IF($L1137="None","",IF(ISERROR(VLOOKUP($L1137,Info!$B$4:$B$266,1,FALSE)),"",VLOOKUP($L1137,Info!$B$4:$L$266,3,FALSE)))</f>
        <v/>
      </c>
      <c r="Q1137" s="96" t="str">
        <f>IF($L1137="None","",IF(ISERROR(VLOOKUP($L1137,Info!$B$4:$B$266,1,FALSE)),"",VLOOKUP($L1137,Info!$B$4:$L$266,4,FALSE)))</f>
        <v/>
      </c>
      <c r="R1137" s="1"/>
      <c r="S1137" s="6" t="str">
        <f t="shared" si="87"/>
        <v/>
      </c>
      <c r="T1137" s="6" t="str">
        <f>IF($L1137="None","",IF(ISERROR(VLOOKUP($L1137,Info!$B$4:$B$266,1,FALSE)),"",VLOOKUP($L1137,Info!$B$4:$L$266,11,FALSE)))</f>
        <v/>
      </c>
      <c r="U1137" s="1"/>
      <c r="V1137" s="1"/>
      <c r="W1137" s="1"/>
      <c r="X1137" s="1" t="str">
        <f>IF($L1137="None","",IF(ISERROR(VLOOKUP($L1137,Info!$B$4:$B$266,1,FALSE)),"",IF(OR(W1137="Metallic Liquid Tight",W1137="Non-Metallic Liquid Tight",W1137="LSZH",W1137="Greenfield"),VLOOKUP($L1137,Info!$B$4:$L$266,7,FALSE),"N/A")))</f>
        <v/>
      </c>
      <c r="Y1137" s="1"/>
      <c r="Z1137" s="96" t="str">
        <f>IF($L1137="None","",IF(ISERROR(VLOOKUP($L1137,Info!$B$4:$B$266,1,FALSE)),"",VLOOKUP($L1137,Info!$B$4:$L$266,9,FALSE)))</f>
        <v/>
      </c>
      <c r="AA1137" s="96" t="str">
        <f>IF($L1137="None","",IF(ISERROR(VLOOKUP($L1137,Info!$B$4:$B$266,1,FALSE)),"",VLOOKUP($L1137,Info!$B$4:$L$266,8,FALSE)))</f>
        <v/>
      </c>
      <c r="AB1137" s="96" t="str">
        <f>IF($L1137="None","",IF(ISERROR(VLOOKUP($L1137,Info!$B$4:$B$266,1,FALSE)),"",VLOOKUP($L1137,Info!$B$4:$L$266,10,FALSE)))</f>
        <v/>
      </c>
      <c r="AC1137" s="1" t="str">
        <f>IF(W1137="SO Cable","Black,White",IF(O1137="","",IF(P1137="","",IF($J$12&lt;&gt;"ABC",IF(P1137&lt;="250",VLOOKUP(O1137,Info!$AZ$4:$BB$22,3,FALSE),VLOOKUP(O1137,Info!$AZ$23:$BB$39,3,FALSE)),IF(P1137&lt;="250",VLOOKUP(O1137,Info!$AO$4:$AQ$22,3,FALSE),VLOOKUP(O1137,Info!$AO$23:$AP$39,3,FALSE))))))</f>
        <v/>
      </c>
      <c r="AD1137" s="1"/>
      <c r="AE1137" s="1" t="str">
        <f>IF($L1137="None","",IF(ISERROR(VLOOKUP($L1137,Info!$B$4:$B$266,1,FALSE)),"",VLOOKUP($L1137,Info!$B$4:$L$266,4,FALSE)))</f>
        <v/>
      </c>
      <c r="AF1137" s="1" t="str">
        <f>IF($L1137="None","",IF(ISERROR(VLOOKUP($L1137,Info!$B$4:$B$266,1,FALSE)),"",VLOOKUP($L1137,Info!$B$4:$L$266,6,FALSE)))</f>
        <v/>
      </c>
      <c r="AG1137" s="1"/>
      <c r="AH1137" s="33" t="str" cm="1">
        <f t="array" ref="AH1137">IF(AND(L1137&lt;&gt;"",O1137&lt;&gt;"",R1137:S1137&lt;&gt;"",W1137:X1137&lt;&gt;"",Z1137:AA1137&lt;&gt;"",AC1137&lt;&gt;""),"Good","Bad")</f>
        <v>Bad</v>
      </c>
      <c r="AL1137" t="str" cm="1">
        <f t="array" ref="AL1137">IF(R1137&gt;0,_xlfn.IFS(COUNTIF($L$20:L1137,"&lt;&gt;")&lt;101,1,COUNTIF($L$20:L1137,"&lt;&gt;")&lt;201,2,COUNTIF($L$20:L1137,"&lt;&gt;")&lt;301,3,COUNTIF($L$20:L1137,"&lt;&gt;")&lt;401,4,COUNTIF($L$20:L1137,"&lt;&gt;")&lt;501,5,COUNTIF($L$20:L1137,"&lt;&gt;")&lt;601,6,COUNTIF($L$20:L1137,"&lt;&gt;")&lt;701,7,COUNTIF($L$20:L1137,"&lt;&gt;")&lt;801,8,COUNTIF($L$20:L1137,"&lt;&gt;")&lt;901,9,COUNTIF($L$20:L1137,"&lt;&gt;")&lt;1001,10,COUNTIF($L$20:L1137,"&lt;&gt;")&lt;1101,11,COUNTIF($L$20:L1137,"&lt;&gt;")&lt;1201,12,COUNTIF($L$20:L1137,"&lt;&gt;")&lt;1301,13,COUNTIF($L$20:L1137,"&lt;&gt;")&lt;1401,14,COUNTIF($L$20:L1137,"&lt;&gt;")&lt;1501,15,COUNTIF($L$20:L1137,"&lt;&gt;")&lt;1601,16,COUNTIF($L$20:L1137,"&lt;&gt;")&lt;1701,17,COUNTIF($L$20:L1137,"&lt;&gt;")&lt;1801,18,COUNTIF($L$20:L1137,"&lt;&gt;")&lt;1901,19,COUNTIF($L$20:L1137,"&lt;&gt;")&lt;2001,20,COUNTIF($L$20:L1137,"&lt;&gt;")&lt;2101,21,COUNTIF($L$20:L1137,"&lt;&gt;")&lt;2201,22,COUNTIF($L$20:L1137,"&lt;&gt;")&lt;2301,23,COUNTIF($L$20:L1137,"&lt;&gt;")&lt;2401,24,COUNTIF($L$20:L1137,"&lt;&gt;")&lt;2501,25,COUNTIF($L$20:L1137,"&lt;&gt;")&lt;2601,26,COUNTIF($L$20:L1137,"&lt;&gt;")&lt;2701,27,COUNTIF($L$20:L1137,"&lt;&gt;")&lt;2801,28,COUNTIF($L$20:L1137,"&lt;&gt;")&lt;2901,29,COUNTIF($L$20:L1137,"&lt;&gt;")&lt;3001,30),"")</f>
        <v/>
      </c>
      <c r="AM1137" t="str">
        <f t="shared" si="85"/>
        <v/>
      </c>
      <c r="AN1137" t="str">
        <f t="shared" si="89"/>
        <v/>
      </c>
      <c r="AP1137" t="str">
        <f t="shared" si="88"/>
        <v/>
      </c>
      <c r="AQ1137" t="str">
        <f>IF(AO1137="","",COUNTIFS(AM1137:$AM$3019,AO1137))</f>
        <v/>
      </c>
    </row>
    <row r="1138" spans="1:43" x14ac:dyDescent="0.25">
      <c r="A1138" s="6" t="str">
        <f>IF(COUNT($A$20:A1137)&lt;&gt;$B$4,IF(A1137="","",A1137+1),"")</f>
        <v/>
      </c>
      <c r="B1138" s="3"/>
      <c r="C1138" s="3"/>
      <c r="D1138" s="122"/>
      <c r="E1138" s="3"/>
      <c r="F1138" s="3"/>
      <c r="G1138" s="3"/>
      <c r="H1138" s="3"/>
      <c r="I1138" s="120"/>
      <c r="J1138" s="3"/>
      <c r="K1138" s="95" t="str" cm="1">
        <f t="array" ref="K1138">IF(OR($J$14 = "A",$J$14 = "B",$J$14 = "C"),IF(I1138="","",IF(LEN(I1138)&gt;2,_xlfn.IFS(ISNUMBER(SEARCH("_",I1138)),I1138,ISNUMBER(SEARCH(", ",I1138)),SUBSTITUTE(I1138,", ","_"),ISNUMBER(SEARCH("/ ",I1138)),SUBSTITUTE(I1138,"/ ","_"),ISNUMBER(SEARCH(",",I1138)),SUBSTITUTE(I1138,",","_"),ISNUMBER(SEARCH("/",I1138)),SUBSTITUTE(I1138,"/","_"),ISNUMBER(SEARCH("",I1138)),I1138),I1138)),IF(OR($J$14 = "J",$J$14 = "K"),"",IF(D1138="","",IF(LEN(D1138)&gt;2,_xlfn.IFS(ISNUMBER(SEARCH("_",D1138)),D1138,ISNUMBER(SEARCH(", ",D1138)),SUBSTITUTE(D1138,", ","_"),ISNUMBER(SEARCH("/ ",D1138)),SUBSTITUTE(D1138,"/ ","_"),ISNUMBER(SEARCH(",",D1138)),SUBSTITUTE(D1138,",","_"),ISNUMBER(SEARCH("/",D1138)),SUBSTITUTE(D1138,"/","_"),ISNUMBER(SEARCH("",D1138)),D1138),D1138))))</f>
        <v/>
      </c>
      <c r="L1138" s="1"/>
      <c r="M1138" s="1" t="str">
        <f t="shared" si="86"/>
        <v/>
      </c>
      <c r="N1138" s="94" t="str">
        <f>IF($L1138="None","",IF(ISERROR(VLOOKUP($L1138,Info!$B$4:$B$266,1,FALSE)),"",VLOOKUP($L1138,Info!$B$4:$L$266,5,FALSE)))</f>
        <v/>
      </c>
      <c r="O1138" s="94" t="str">
        <f>IF(K1138="","",IF(AND($J$12&lt;&gt;"ABC",N1138="3"),"BAC",IF(N1138="3","ABC",IF($J$12&lt;&gt;"ABC",IF($J$10="Standard",VLOOKUP(K1138,Info!$BE$4:$BF$481,2,FALSE),VLOOKUP(K1138,Info!$BI$4:$BJ$482,2,FALSE)),IF($J$10="Standard",VLOOKUP(K1138,Info!$AG$4:$AH$2994,2,FALSE),VLOOKUP(K1138,Info!$AK$4:$AL$2997,2,FALSE))))))</f>
        <v/>
      </c>
      <c r="P1138" s="94" t="str">
        <f>IF($L1138="None","",IF(ISERROR(VLOOKUP($L1138,Info!$B$4:$B$266,1,FALSE)),"",VLOOKUP($L1138,Info!$B$4:$L$266,3,FALSE)))</f>
        <v/>
      </c>
      <c r="Q1138" s="96" t="str">
        <f>IF($L1138="None","",IF(ISERROR(VLOOKUP($L1138,Info!$B$4:$B$266,1,FALSE)),"",VLOOKUP($L1138,Info!$B$4:$L$266,4,FALSE)))</f>
        <v/>
      </c>
      <c r="R1138" s="1"/>
      <c r="S1138" s="6" t="str">
        <f t="shared" si="87"/>
        <v/>
      </c>
      <c r="T1138" s="6" t="str">
        <f>IF($L1138="None","",IF(ISERROR(VLOOKUP($L1138,Info!$B$4:$B$266,1,FALSE)),"",VLOOKUP($L1138,Info!$B$4:$L$266,11,FALSE)))</f>
        <v/>
      </c>
      <c r="U1138" s="1"/>
      <c r="V1138" s="1"/>
      <c r="W1138" s="1"/>
      <c r="X1138" s="1" t="str">
        <f>IF($L1138="None","",IF(ISERROR(VLOOKUP($L1138,Info!$B$4:$B$266,1,FALSE)),"",IF(OR(W1138="Metallic Liquid Tight",W1138="Non-Metallic Liquid Tight",W1138="LSZH",W1138="Greenfield"),VLOOKUP($L1138,Info!$B$4:$L$266,7,FALSE),"N/A")))</f>
        <v/>
      </c>
      <c r="Y1138" s="1"/>
      <c r="Z1138" s="96" t="str">
        <f>IF($L1138="None","",IF(ISERROR(VLOOKUP($L1138,Info!$B$4:$B$266,1,FALSE)),"",VLOOKUP($L1138,Info!$B$4:$L$266,9,FALSE)))</f>
        <v/>
      </c>
      <c r="AA1138" s="96" t="str">
        <f>IF($L1138="None","",IF(ISERROR(VLOOKUP($L1138,Info!$B$4:$B$266,1,FALSE)),"",VLOOKUP($L1138,Info!$B$4:$L$266,8,FALSE)))</f>
        <v/>
      </c>
      <c r="AB1138" s="96" t="str">
        <f>IF($L1138="None","",IF(ISERROR(VLOOKUP($L1138,Info!$B$4:$B$266,1,FALSE)),"",VLOOKUP($L1138,Info!$B$4:$L$266,10,FALSE)))</f>
        <v/>
      </c>
      <c r="AC1138" s="1" t="str">
        <f>IF(W1138="SO Cable","Black,White",IF(O1138="","",IF(P1138="","",IF($J$12&lt;&gt;"ABC",IF(P1138&lt;="250",VLOOKUP(O1138,Info!$AZ$4:$BB$22,3,FALSE),VLOOKUP(O1138,Info!$AZ$23:$BB$39,3,FALSE)),IF(P1138&lt;="250",VLOOKUP(O1138,Info!$AO$4:$AQ$22,3,FALSE),VLOOKUP(O1138,Info!$AO$23:$AP$39,3,FALSE))))))</f>
        <v/>
      </c>
      <c r="AD1138" s="1"/>
      <c r="AE1138" s="1" t="str">
        <f>IF($L1138="None","",IF(ISERROR(VLOOKUP($L1138,Info!$B$4:$B$266,1,FALSE)),"",VLOOKUP($L1138,Info!$B$4:$L$266,4,FALSE)))</f>
        <v/>
      </c>
      <c r="AF1138" s="1" t="str">
        <f>IF($L1138="None","",IF(ISERROR(VLOOKUP($L1138,Info!$B$4:$B$266,1,FALSE)),"",VLOOKUP($L1138,Info!$B$4:$L$266,6,FALSE)))</f>
        <v/>
      </c>
      <c r="AG1138" s="1"/>
      <c r="AH1138" s="33" t="str" cm="1">
        <f t="array" ref="AH1138">IF(AND(L1138&lt;&gt;"",O1138&lt;&gt;"",R1138:S1138&lt;&gt;"",W1138:X1138&lt;&gt;"",Z1138:AA1138&lt;&gt;"",AC1138&lt;&gt;""),"Good","Bad")</f>
        <v>Bad</v>
      </c>
      <c r="AL1138" t="str" cm="1">
        <f t="array" ref="AL1138">IF(R1138&gt;0,_xlfn.IFS(COUNTIF($L$20:L1138,"&lt;&gt;")&lt;101,1,COUNTIF($L$20:L1138,"&lt;&gt;")&lt;201,2,COUNTIF($L$20:L1138,"&lt;&gt;")&lt;301,3,COUNTIF($L$20:L1138,"&lt;&gt;")&lt;401,4,COUNTIF($L$20:L1138,"&lt;&gt;")&lt;501,5,COUNTIF($L$20:L1138,"&lt;&gt;")&lt;601,6,COUNTIF($L$20:L1138,"&lt;&gt;")&lt;701,7,COUNTIF($L$20:L1138,"&lt;&gt;")&lt;801,8,COUNTIF($L$20:L1138,"&lt;&gt;")&lt;901,9,COUNTIF($L$20:L1138,"&lt;&gt;")&lt;1001,10,COUNTIF($L$20:L1138,"&lt;&gt;")&lt;1101,11,COUNTIF($L$20:L1138,"&lt;&gt;")&lt;1201,12,COUNTIF($L$20:L1138,"&lt;&gt;")&lt;1301,13,COUNTIF($L$20:L1138,"&lt;&gt;")&lt;1401,14,COUNTIF($L$20:L1138,"&lt;&gt;")&lt;1501,15,COUNTIF($L$20:L1138,"&lt;&gt;")&lt;1601,16,COUNTIF($L$20:L1138,"&lt;&gt;")&lt;1701,17,COUNTIF($L$20:L1138,"&lt;&gt;")&lt;1801,18,COUNTIF($L$20:L1138,"&lt;&gt;")&lt;1901,19,COUNTIF($L$20:L1138,"&lt;&gt;")&lt;2001,20,COUNTIF($L$20:L1138,"&lt;&gt;")&lt;2101,21,COUNTIF($L$20:L1138,"&lt;&gt;")&lt;2201,22,COUNTIF($L$20:L1138,"&lt;&gt;")&lt;2301,23,COUNTIF($L$20:L1138,"&lt;&gt;")&lt;2401,24,COUNTIF($L$20:L1138,"&lt;&gt;")&lt;2501,25,COUNTIF($L$20:L1138,"&lt;&gt;")&lt;2601,26,COUNTIF($L$20:L1138,"&lt;&gt;")&lt;2701,27,COUNTIF($L$20:L1138,"&lt;&gt;")&lt;2801,28,COUNTIF($L$20:L1138,"&lt;&gt;")&lt;2901,29,COUNTIF($L$20:L1138,"&lt;&gt;")&lt;3001,30),"")</f>
        <v/>
      </c>
      <c r="AM1138" t="str">
        <f t="shared" si="85"/>
        <v/>
      </c>
      <c r="AN1138" t="str">
        <f t="shared" si="89"/>
        <v/>
      </c>
      <c r="AP1138" t="str">
        <f t="shared" si="88"/>
        <v/>
      </c>
      <c r="AQ1138" t="str">
        <f>IF(AO1138="","",COUNTIFS(AM1138:$AM$3019,AO1138))</f>
        <v/>
      </c>
    </row>
    <row r="1139" spans="1:43" x14ac:dyDescent="0.25">
      <c r="A1139" s="6" t="str">
        <f>IF(COUNT($A$20:A1138)&lt;&gt;$B$4,IF(A1138="","",A1138+1),"")</f>
        <v/>
      </c>
      <c r="B1139" s="3"/>
      <c r="C1139" s="3"/>
      <c r="D1139" s="122"/>
      <c r="E1139" s="3"/>
      <c r="F1139" s="3"/>
      <c r="G1139" s="3"/>
      <c r="H1139" s="3"/>
      <c r="I1139" s="120"/>
      <c r="J1139" s="3"/>
      <c r="K1139" s="95" t="str" cm="1">
        <f t="array" ref="K1139">IF(OR($J$14 = "A",$J$14 = "B",$J$14 = "C"),IF(I1139="","",IF(LEN(I1139)&gt;2,_xlfn.IFS(ISNUMBER(SEARCH("_",I1139)),I1139,ISNUMBER(SEARCH(", ",I1139)),SUBSTITUTE(I1139,", ","_"),ISNUMBER(SEARCH("/ ",I1139)),SUBSTITUTE(I1139,"/ ","_"),ISNUMBER(SEARCH(",",I1139)),SUBSTITUTE(I1139,",","_"),ISNUMBER(SEARCH("/",I1139)),SUBSTITUTE(I1139,"/","_"),ISNUMBER(SEARCH("",I1139)),I1139),I1139)),IF(OR($J$14 = "J",$J$14 = "K"),"",IF(D1139="","",IF(LEN(D1139)&gt;2,_xlfn.IFS(ISNUMBER(SEARCH("_",D1139)),D1139,ISNUMBER(SEARCH(", ",D1139)),SUBSTITUTE(D1139,", ","_"),ISNUMBER(SEARCH("/ ",D1139)),SUBSTITUTE(D1139,"/ ","_"),ISNUMBER(SEARCH(",",D1139)),SUBSTITUTE(D1139,",","_"),ISNUMBER(SEARCH("/",D1139)),SUBSTITUTE(D1139,"/","_"),ISNUMBER(SEARCH("",D1139)),D1139),D1139))))</f>
        <v/>
      </c>
      <c r="L1139" s="1"/>
      <c r="M1139" s="1" t="str">
        <f t="shared" si="86"/>
        <v/>
      </c>
      <c r="N1139" s="94" t="str">
        <f>IF($L1139="None","",IF(ISERROR(VLOOKUP($L1139,Info!$B$4:$B$266,1,FALSE)),"",VLOOKUP($L1139,Info!$B$4:$L$266,5,FALSE)))</f>
        <v/>
      </c>
      <c r="O1139" s="94" t="str">
        <f>IF(K1139="","",IF(AND($J$12&lt;&gt;"ABC",N1139="3"),"BAC",IF(N1139="3","ABC",IF($J$12&lt;&gt;"ABC",IF($J$10="Standard",VLOOKUP(K1139,Info!$BE$4:$BF$481,2,FALSE),VLOOKUP(K1139,Info!$BI$4:$BJ$482,2,FALSE)),IF($J$10="Standard",VLOOKUP(K1139,Info!$AG$4:$AH$2994,2,FALSE),VLOOKUP(K1139,Info!$AK$4:$AL$2997,2,FALSE))))))</f>
        <v/>
      </c>
      <c r="P1139" s="94" t="str">
        <f>IF($L1139="None","",IF(ISERROR(VLOOKUP($L1139,Info!$B$4:$B$266,1,FALSE)),"",VLOOKUP($L1139,Info!$B$4:$L$266,3,FALSE)))</f>
        <v/>
      </c>
      <c r="Q1139" s="96" t="str">
        <f>IF($L1139="None","",IF(ISERROR(VLOOKUP($L1139,Info!$B$4:$B$266,1,FALSE)),"",VLOOKUP($L1139,Info!$B$4:$L$266,4,FALSE)))</f>
        <v/>
      </c>
      <c r="R1139" s="1"/>
      <c r="S1139" s="6" t="str">
        <f t="shared" si="87"/>
        <v/>
      </c>
      <c r="T1139" s="6" t="str">
        <f>IF($L1139="None","",IF(ISERROR(VLOOKUP($L1139,Info!$B$4:$B$266,1,FALSE)),"",VLOOKUP($L1139,Info!$B$4:$L$266,11,FALSE)))</f>
        <v/>
      </c>
      <c r="U1139" s="1"/>
      <c r="V1139" s="1"/>
      <c r="W1139" s="1"/>
      <c r="X1139" s="1" t="str">
        <f>IF($L1139="None","",IF(ISERROR(VLOOKUP($L1139,Info!$B$4:$B$266,1,FALSE)),"",IF(OR(W1139="Metallic Liquid Tight",W1139="Non-Metallic Liquid Tight",W1139="LSZH",W1139="Greenfield"),VLOOKUP($L1139,Info!$B$4:$L$266,7,FALSE),"N/A")))</f>
        <v/>
      </c>
      <c r="Y1139" s="1"/>
      <c r="Z1139" s="96" t="str">
        <f>IF($L1139="None","",IF(ISERROR(VLOOKUP($L1139,Info!$B$4:$B$266,1,FALSE)),"",VLOOKUP($L1139,Info!$B$4:$L$266,9,FALSE)))</f>
        <v/>
      </c>
      <c r="AA1139" s="96" t="str">
        <f>IF($L1139="None","",IF(ISERROR(VLOOKUP($L1139,Info!$B$4:$B$266,1,FALSE)),"",VLOOKUP($L1139,Info!$B$4:$L$266,8,FALSE)))</f>
        <v/>
      </c>
      <c r="AB1139" s="96" t="str">
        <f>IF($L1139="None","",IF(ISERROR(VLOOKUP($L1139,Info!$B$4:$B$266,1,FALSE)),"",VLOOKUP($L1139,Info!$B$4:$L$266,10,FALSE)))</f>
        <v/>
      </c>
      <c r="AC1139" s="1" t="str">
        <f>IF(W1139="SO Cable","Black,White",IF(O1139="","",IF(P1139="","",IF($J$12&lt;&gt;"ABC",IF(P1139&lt;="250",VLOOKUP(O1139,Info!$AZ$4:$BB$22,3,FALSE),VLOOKUP(O1139,Info!$AZ$23:$BB$39,3,FALSE)),IF(P1139&lt;="250",VLOOKUP(O1139,Info!$AO$4:$AQ$22,3,FALSE),VLOOKUP(O1139,Info!$AO$23:$AP$39,3,FALSE))))))</f>
        <v/>
      </c>
      <c r="AD1139" s="1"/>
      <c r="AE1139" s="1" t="str">
        <f>IF($L1139="None","",IF(ISERROR(VLOOKUP($L1139,Info!$B$4:$B$266,1,FALSE)),"",VLOOKUP($L1139,Info!$B$4:$L$266,4,FALSE)))</f>
        <v/>
      </c>
      <c r="AF1139" s="1" t="str">
        <f>IF($L1139="None","",IF(ISERROR(VLOOKUP($L1139,Info!$B$4:$B$266,1,FALSE)),"",VLOOKUP($L1139,Info!$B$4:$L$266,6,FALSE)))</f>
        <v/>
      </c>
      <c r="AG1139" s="1"/>
      <c r="AH1139" s="33" t="str" cm="1">
        <f t="array" ref="AH1139">IF(AND(L1139&lt;&gt;"",O1139&lt;&gt;"",R1139:S1139&lt;&gt;"",W1139:X1139&lt;&gt;"",Z1139:AA1139&lt;&gt;"",AC1139&lt;&gt;""),"Good","Bad")</f>
        <v>Bad</v>
      </c>
      <c r="AL1139" t="str" cm="1">
        <f t="array" ref="AL1139">IF(R1139&gt;0,_xlfn.IFS(COUNTIF($L$20:L1139,"&lt;&gt;")&lt;101,1,COUNTIF($L$20:L1139,"&lt;&gt;")&lt;201,2,COUNTIF($L$20:L1139,"&lt;&gt;")&lt;301,3,COUNTIF($L$20:L1139,"&lt;&gt;")&lt;401,4,COUNTIF($L$20:L1139,"&lt;&gt;")&lt;501,5,COUNTIF($L$20:L1139,"&lt;&gt;")&lt;601,6,COUNTIF($L$20:L1139,"&lt;&gt;")&lt;701,7,COUNTIF($L$20:L1139,"&lt;&gt;")&lt;801,8,COUNTIF($L$20:L1139,"&lt;&gt;")&lt;901,9,COUNTIF($L$20:L1139,"&lt;&gt;")&lt;1001,10,COUNTIF($L$20:L1139,"&lt;&gt;")&lt;1101,11,COUNTIF($L$20:L1139,"&lt;&gt;")&lt;1201,12,COUNTIF($L$20:L1139,"&lt;&gt;")&lt;1301,13,COUNTIF($L$20:L1139,"&lt;&gt;")&lt;1401,14,COUNTIF($L$20:L1139,"&lt;&gt;")&lt;1501,15,COUNTIF($L$20:L1139,"&lt;&gt;")&lt;1601,16,COUNTIF($L$20:L1139,"&lt;&gt;")&lt;1701,17,COUNTIF($L$20:L1139,"&lt;&gt;")&lt;1801,18,COUNTIF($L$20:L1139,"&lt;&gt;")&lt;1901,19,COUNTIF($L$20:L1139,"&lt;&gt;")&lt;2001,20,COUNTIF($L$20:L1139,"&lt;&gt;")&lt;2101,21,COUNTIF($L$20:L1139,"&lt;&gt;")&lt;2201,22,COUNTIF($L$20:L1139,"&lt;&gt;")&lt;2301,23,COUNTIF($L$20:L1139,"&lt;&gt;")&lt;2401,24,COUNTIF($L$20:L1139,"&lt;&gt;")&lt;2501,25,COUNTIF($L$20:L1139,"&lt;&gt;")&lt;2601,26,COUNTIF($L$20:L1139,"&lt;&gt;")&lt;2701,27,COUNTIF($L$20:L1139,"&lt;&gt;")&lt;2801,28,COUNTIF($L$20:L1139,"&lt;&gt;")&lt;2901,29,COUNTIF($L$20:L1139,"&lt;&gt;")&lt;3001,30),"")</f>
        <v/>
      </c>
      <c r="AM1139" t="str">
        <f t="shared" si="85"/>
        <v/>
      </c>
      <c r="AN1139" t="str">
        <f t="shared" si="89"/>
        <v/>
      </c>
      <c r="AP1139" t="str">
        <f t="shared" si="88"/>
        <v/>
      </c>
      <c r="AQ1139" t="str">
        <f>IF(AO1139="","",COUNTIFS(AM1139:$AM$3019,AO1139))</f>
        <v/>
      </c>
    </row>
    <row r="1140" spans="1:43" x14ac:dyDescent="0.25">
      <c r="A1140" s="6" t="str">
        <f>IF(COUNT($A$20:A1139)&lt;&gt;$B$4,IF(A1139="","",A1139+1),"")</f>
        <v/>
      </c>
      <c r="B1140" s="3"/>
      <c r="C1140" s="3"/>
      <c r="D1140" s="122"/>
      <c r="E1140" s="3"/>
      <c r="F1140" s="3"/>
      <c r="G1140" s="3"/>
      <c r="H1140" s="3"/>
      <c r="I1140" s="120"/>
      <c r="J1140" s="3"/>
      <c r="K1140" s="95" t="str" cm="1">
        <f t="array" ref="K1140">IF(OR($J$14 = "A",$J$14 = "B",$J$14 = "C"),IF(I1140="","",IF(LEN(I1140)&gt;2,_xlfn.IFS(ISNUMBER(SEARCH("_",I1140)),I1140,ISNUMBER(SEARCH(", ",I1140)),SUBSTITUTE(I1140,", ","_"),ISNUMBER(SEARCH("/ ",I1140)),SUBSTITUTE(I1140,"/ ","_"),ISNUMBER(SEARCH(",",I1140)),SUBSTITUTE(I1140,",","_"),ISNUMBER(SEARCH("/",I1140)),SUBSTITUTE(I1140,"/","_"),ISNUMBER(SEARCH("",I1140)),I1140),I1140)),IF(OR($J$14 = "J",$J$14 = "K"),"",IF(D1140="","",IF(LEN(D1140)&gt;2,_xlfn.IFS(ISNUMBER(SEARCH("_",D1140)),D1140,ISNUMBER(SEARCH(", ",D1140)),SUBSTITUTE(D1140,", ","_"),ISNUMBER(SEARCH("/ ",D1140)),SUBSTITUTE(D1140,"/ ","_"),ISNUMBER(SEARCH(",",D1140)),SUBSTITUTE(D1140,",","_"),ISNUMBER(SEARCH("/",D1140)),SUBSTITUTE(D1140,"/","_"),ISNUMBER(SEARCH("",D1140)),D1140),D1140))))</f>
        <v/>
      </c>
      <c r="L1140" s="1"/>
      <c r="M1140" s="1" t="str">
        <f t="shared" si="86"/>
        <v/>
      </c>
      <c r="N1140" s="94" t="str">
        <f>IF($L1140="None","",IF(ISERROR(VLOOKUP($L1140,Info!$B$4:$B$266,1,FALSE)),"",VLOOKUP($L1140,Info!$B$4:$L$266,5,FALSE)))</f>
        <v/>
      </c>
      <c r="O1140" s="94" t="str">
        <f>IF(K1140="","",IF(AND($J$12&lt;&gt;"ABC",N1140="3"),"BAC",IF(N1140="3","ABC",IF($J$12&lt;&gt;"ABC",IF($J$10="Standard",VLOOKUP(K1140,Info!$BE$4:$BF$481,2,FALSE),VLOOKUP(K1140,Info!$BI$4:$BJ$482,2,FALSE)),IF($J$10="Standard",VLOOKUP(K1140,Info!$AG$4:$AH$2994,2,FALSE),VLOOKUP(K1140,Info!$AK$4:$AL$2997,2,FALSE))))))</f>
        <v/>
      </c>
      <c r="P1140" s="94" t="str">
        <f>IF($L1140="None","",IF(ISERROR(VLOOKUP($L1140,Info!$B$4:$B$266,1,FALSE)),"",VLOOKUP($L1140,Info!$B$4:$L$266,3,FALSE)))</f>
        <v/>
      </c>
      <c r="Q1140" s="96" t="str">
        <f>IF($L1140="None","",IF(ISERROR(VLOOKUP($L1140,Info!$B$4:$B$266,1,FALSE)),"",VLOOKUP($L1140,Info!$B$4:$L$266,4,FALSE)))</f>
        <v/>
      </c>
      <c r="R1140" s="1"/>
      <c r="S1140" s="6" t="str">
        <f t="shared" si="87"/>
        <v/>
      </c>
      <c r="T1140" s="6" t="str">
        <f>IF($L1140="None","",IF(ISERROR(VLOOKUP($L1140,Info!$B$4:$B$266,1,FALSE)),"",VLOOKUP($L1140,Info!$B$4:$L$266,11,FALSE)))</f>
        <v/>
      </c>
      <c r="U1140" s="1"/>
      <c r="V1140" s="1"/>
      <c r="W1140" s="1"/>
      <c r="X1140" s="1" t="str">
        <f>IF($L1140="None","",IF(ISERROR(VLOOKUP($L1140,Info!$B$4:$B$266,1,FALSE)),"",IF(OR(W1140="Metallic Liquid Tight",W1140="Non-Metallic Liquid Tight",W1140="LSZH",W1140="Greenfield"),VLOOKUP($L1140,Info!$B$4:$L$266,7,FALSE),"N/A")))</f>
        <v/>
      </c>
      <c r="Y1140" s="1"/>
      <c r="Z1140" s="96" t="str">
        <f>IF($L1140="None","",IF(ISERROR(VLOOKUP($L1140,Info!$B$4:$B$266,1,FALSE)),"",VLOOKUP($L1140,Info!$B$4:$L$266,9,FALSE)))</f>
        <v/>
      </c>
      <c r="AA1140" s="96" t="str">
        <f>IF($L1140="None","",IF(ISERROR(VLOOKUP($L1140,Info!$B$4:$B$266,1,FALSE)),"",VLOOKUP($L1140,Info!$B$4:$L$266,8,FALSE)))</f>
        <v/>
      </c>
      <c r="AB1140" s="96" t="str">
        <f>IF($L1140="None","",IF(ISERROR(VLOOKUP($L1140,Info!$B$4:$B$266,1,FALSE)),"",VLOOKUP($L1140,Info!$B$4:$L$266,10,FALSE)))</f>
        <v/>
      </c>
      <c r="AC1140" s="1" t="str">
        <f>IF(W1140="SO Cable","Black,White",IF(O1140="","",IF(P1140="","",IF($J$12&lt;&gt;"ABC",IF(P1140&lt;="250",VLOOKUP(O1140,Info!$AZ$4:$BB$22,3,FALSE),VLOOKUP(O1140,Info!$AZ$23:$BB$39,3,FALSE)),IF(P1140&lt;="250",VLOOKUP(O1140,Info!$AO$4:$AQ$22,3,FALSE),VLOOKUP(O1140,Info!$AO$23:$AP$39,3,FALSE))))))</f>
        <v/>
      </c>
      <c r="AD1140" s="1"/>
      <c r="AE1140" s="1" t="str">
        <f>IF($L1140="None","",IF(ISERROR(VLOOKUP($L1140,Info!$B$4:$B$266,1,FALSE)),"",VLOOKUP($L1140,Info!$B$4:$L$266,4,FALSE)))</f>
        <v/>
      </c>
      <c r="AF1140" s="1" t="str">
        <f>IF($L1140="None","",IF(ISERROR(VLOOKUP($L1140,Info!$B$4:$B$266,1,FALSE)),"",VLOOKUP($L1140,Info!$B$4:$L$266,6,FALSE)))</f>
        <v/>
      </c>
      <c r="AG1140" s="1"/>
      <c r="AH1140" s="33" t="str" cm="1">
        <f t="array" ref="AH1140">IF(AND(L1140&lt;&gt;"",O1140&lt;&gt;"",R1140:S1140&lt;&gt;"",W1140:X1140&lt;&gt;"",Z1140:AA1140&lt;&gt;"",AC1140&lt;&gt;""),"Good","Bad")</f>
        <v>Bad</v>
      </c>
      <c r="AL1140" t="str" cm="1">
        <f t="array" ref="AL1140">IF(R1140&gt;0,_xlfn.IFS(COUNTIF($L$20:L1140,"&lt;&gt;")&lt;101,1,COUNTIF($L$20:L1140,"&lt;&gt;")&lt;201,2,COUNTIF($L$20:L1140,"&lt;&gt;")&lt;301,3,COUNTIF($L$20:L1140,"&lt;&gt;")&lt;401,4,COUNTIF($L$20:L1140,"&lt;&gt;")&lt;501,5,COUNTIF($L$20:L1140,"&lt;&gt;")&lt;601,6,COUNTIF($L$20:L1140,"&lt;&gt;")&lt;701,7,COUNTIF($L$20:L1140,"&lt;&gt;")&lt;801,8,COUNTIF($L$20:L1140,"&lt;&gt;")&lt;901,9,COUNTIF($L$20:L1140,"&lt;&gt;")&lt;1001,10,COUNTIF($L$20:L1140,"&lt;&gt;")&lt;1101,11,COUNTIF($L$20:L1140,"&lt;&gt;")&lt;1201,12,COUNTIF($L$20:L1140,"&lt;&gt;")&lt;1301,13,COUNTIF($L$20:L1140,"&lt;&gt;")&lt;1401,14,COUNTIF($L$20:L1140,"&lt;&gt;")&lt;1501,15,COUNTIF($L$20:L1140,"&lt;&gt;")&lt;1601,16,COUNTIF($L$20:L1140,"&lt;&gt;")&lt;1701,17,COUNTIF($L$20:L1140,"&lt;&gt;")&lt;1801,18,COUNTIF($L$20:L1140,"&lt;&gt;")&lt;1901,19,COUNTIF($L$20:L1140,"&lt;&gt;")&lt;2001,20,COUNTIF($L$20:L1140,"&lt;&gt;")&lt;2101,21,COUNTIF($L$20:L1140,"&lt;&gt;")&lt;2201,22,COUNTIF($L$20:L1140,"&lt;&gt;")&lt;2301,23,COUNTIF($L$20:L1140,"&lt;&gt;")&lt;2401,24,COUNTIF($L$20:L1140,"&lt;&gt;")&lt;2501,25,COUNTIF($L$20:L1140,"&lt;&gt;")&lt;2601,26,COUNTIF($L$20:L1140,"&lt;&gt;")&lt;2701,27,COUNTIF($L$20:L1140,"&lt;&gt;")&lt;2801,28,COUNTIF($L$20:L1140,"&lt;&gt;")&lt;2901,29,COUNTIF($L$20:L1140,"&lt;&gt;")&lt;3001,30),"")</f>
        <v/>
      </c>
      <c r="AM1140" t="str">
        <f t="shared" si="85"/>
        <v/>
      </c>
      <c r="AN1140" t="str">
        <f t="shared" si="89"/>
        <v/>
      </c>
      <c r="AP1140" t="str">
        <f t="shared" si="88"/>
        <v/>
      </c>
      <c r="AQ1140" t="str">
        <f>IF(AO1140="","",COUNTIFS(AM1140:$AM$3019,AO1140))</f>
        <v/>
      </c>
    </row>
    <row r="1141" spans="1:43" x14ac:dyDescent="0.25">
      <c r="A1141" s="6" t="str">
        <f>IF(COUNT($A$20:A1140)&lt;&gt;$B$4,IF(A1140="","",A1140+1),"")</f>
        <v/>
      </c>
      <c r="B1141" s="3"/>
      <c r="C1141" s="3"/>
      <c r="D1141" s="122"/>
      <c r="E1141" s="3"/>
      <c r="F1141" s="3"/>
      <c r="G1141" s="3"/>
      <c r="H1141" s="3"/>
      <c r="I1141" s="120"/>
      <c r="J1141" s="3"/>
      <c r="K1141" s="95" t="str" cm="1">
        <f t="array" ref="K1141">IF(OR($J$14 = "A",$J$14 = "B",$J$14 = "C"),IF(I1141="","",IF(LEN(I1141)&gt;2,_xlfn.IFS(ISNUMBER(SEARCH("_",I1141)),I1141,ISNUMBER(SEARCH(", ",I1141)),SUBSTITUTE(I1141,", ","_"),ISNUMBER(SEARCH("/ ",I1141)),SUBSTITUTE(I1141,"/ ","_"),ISNUMBER(SEARCH(",",I1141)),SUBSTITUTE(I1141,",","_"),ISNUMBER(SEARCH("/",I1141)),SUBSTITUTE(I1141,"/","_"),ISNUMBER(SEARCH("",I1141)),I1141),I1141)),IF(OR($J$14 = "J",$J$14 = "K"),"",IF(D1141="","",IF(LEN(D1141)&gt;2,_xlfn.IFS(ISNUMBER(SEARCH("_",D1141)),D1141,ISNUMBER(SEARCH(", ",D1141)),SUBSTITUTE(D1141,", ","_"),ISNUMBER(SEARCH("/ ",D1141)),SUBSTITUTE(D1141,"/ ","_"),ISNUMBER(SEARCH(",",D1141)),SUBSTITUTE(D1141,",","_"),ISNUMBER(SEARCH("/",D1141)),SUBSTITUTE(D1141,"/","_"),ISNUMBER(SEARCH("",D1141)),D1141),D1141))))</f>
        <v/>
      </c>
      <c r="L1141" s="1"/>
      <c r="M1141" s="1" t="str">
        <f t="shared" si="86"/>
        <v/>
      </c>
      <c r="N1141" s="94" t="str">
        <f>IF($L1141="None","",IF(ISERROR(VLOOKUP($L1141,Info!$B$4:$B$266,1,FALSE)),"",VLOOKUP($L1141,Info!$B$4:$L$266,5,FALSE)))</f>
        <v/>
      </c>
      <c r="O1141" s="94" t="str">
        <f>IF(K1141="","",IF(AND($J$12&lt;&gt;"ABC",N1141="3"),"BAC",IF(N1141="3","ABC",IF($J$12&lt;&gt;"ABC",IF($J$10="Standard",VLOOKUP(K1141,Info!$BE$4:$BF$481,2,FALSE),VLOOKUP(K1141,Info!$BI$4:$BJ$482,2,FALSE)),IF($J$10="Standard",VLOOKUP(K1141,Info!$AG$4:$AH$2994,2,FALSE),VLOOKUP(K1141,Info!$AK$4:$AL$2997,2,FALSE))))))</f>
        <v/>
      </c>
      <c r="P1141" s="94" t="str">
        <f>IF($L1141="None","",IF(ISERROR(VLOOKUP($L1141,Info!$B$4:$B$266,1,FALSE)),"",VLOOKUP($L1141,Info!$B$4:$L$266,3,FALSE)))</f>
        <v/>
      </c>
      <c r="Q1141" s="96" t="str">
        <f>IF($L1141="None","",IF(ISERROR(VLOOKUP($L1141,Info!$B$4:$B$266,1,FALSE)),"",VLOOKUP($L1141,Info!$B$4:$L$266,4,FALSE)))</f>
        <v/>
      </c>
      <c r="R1141" s="1"/>
      <c r="S1141" s="6" t="str">
        <f t="shared" si="87"/>
        <v/>
      </c>
      <c r="T1141" s="6" t="str">
        <f>IF($L1141="None","",IF(ISERROR(VLOOKUP($L1141,Info!$B$4:$B$266,1,FALSE)),"",VLOOKUP($L1141,Info!$B$4:$L$266,11,FALSE)))</f>
        <v/>
      </c>
      <c r="U1141" s="1"/>
      <c r="V1141" s="1"/>
      <c r="W1141" s="1"/>
      <c r="X1141" s="1" t="str">
        <f>IF($L1141="None","",IF(ISERROR(VLOOKUP($L1141,Info!$B$4:$B$266,1,FALSE)),"",IF(OR(W1141="Metallic Liquid Tight",W1141="Non-Metallic Liquid Tight",W1141="LSZH",W1141="Greenfield"),VLOOKUP($L1141,Info!$B$4:$L$266,7,FALSE),"N/A")))</f>
        <v/>
      </c>
      <c r="Y1141" s="1"/>
      <c r="Z1141" s="96" t="str">
        <f>IF($L1141="None","",IF(ISERROR(VLOOKUP($L1141,Info!$B$4:$B$266,1,FALSE)),"",VLOOKUP($L1141,Info!$B$4:$L$266,9,FALSE)))</f>
        <v/>
      </c>
      <c r="AA1141" s="96" t="str">
        <f>IF($L1141="None","",IF(ISERROR(VLOOKUP($L1141,Info!$B$4:$B$266,1,FALSE)),"",VLOOKUP($L1141,Info!$B$4:$L$266,8,FALSE)))</f>
        <v/>
      </c>
      <c r="AB1141" s="96" t="str">
        <f>IF($L1141="None","",IF(ISERROR(VLOOKUP($L1141,Info!$B$4:$B$266,1,FALSE)),"",VLOOKUP($L1141,Info!$B$4:$L$266,10,FALSE)))</f>
        <v/>
      </c>
      <c r="AC1141" s="1" t="str">
        <f>IF(W1141="SO Cable","Black,White",IF(O1141="","",IF(P1141="","",IF($J$12&lt;&gt;"ABC",IF(P1141&lt;="250",VLOOKUP(O1141,Info!$AZ$4:$BB$22,3,FALSE),VLOOKUP(O1141,Info!$AZ$23:$BB$39,3,FALSE)),IF(P1141&lt;="250",VLOOKUP(O1141,Info!$AO$4:$AQ$22,3,FALSE),VLOOKUP(O1141,Info!$AO$23:$AP$39,3,FALSE))))))</f>
        <v/>
      </c>
      <c r="AD1141" s="1"/>
      <c r="AE1141" s="1" t="str">
        <f>IF($L1141="None","",IF(ISERROR(VLOOKUP($L1141,Info!$B$4:$B$266,1,FALSE)),"",VLOOKUP($L1141,Info!$B$4:$L$266,4,FALSE)))</f>
        <v/>
      </c>
      <c r="AF1141" s="1" t="str">
        <f>IF($L1141="None","",IF(ISERROR(VLOOKUP($L1141,Info!$B$4:$B$266,1,FALSE)),"",VLOOKUP($L1141,Info!$B$4:$L$266,6,FALSE)))</f>
        <v/>
      </c>
      <c r="AG1141" s="1"/>
      <c r="AH1141" s="33" t="str" cm="1">
        <f t="array" ref="AH1141">IF(AND(L1141&lt;&gt;"",O1141&lt;&gt;"",R1141:S1141&lt;&gt;"",W1141:X1141&lt;&gt;"",Z1141:AA1141&lt;&gt;"",AC1141&lt;&gt;""),"Good","Bad")</f>
        <v>Bad</v>
      </c>
      <c r="AL1141" t="str" cm="1">
        <f t="array" ref="AL1141">IF(R1141&gt;0,_xlfn.IFS(COUNTIF($L$20:L1141,"&lt;&gt;")&lt;101,1,COUNTIF($L$20:L1141,"&lt;&gt;")&lt;201,2,COUNTIF($L$20:L1141,"&lt;&gt;")&lt;301,3,COUNTIF($L$20:L1141,"&lt;&gt;")&lt;401,4,COUNTIF($L$20:L1141,"&lt;&gt;")&lt;501,5,COUNTIF($L$20:L1141,"&lt;&gt;")&lt;601,6,COUNTIF($L$20:L1141,"&lt;&gt;")&lt;701,7,COUNTIF($L$20:L1141,"&lt;&gt;")&lt;801,8,COUNTIF($L$20:L1141,"&lt;&gt;")&lt;901,9,COUNTIF($L$20:L1141,"&lt;&gt;")&lt;1001,10,COUNTIF($L$20:L1141,"&lt;&gt;")&lt;1101,11,COUNTIF($L$20:L1141,"&lt;&gt;")&lt;1201,12,COUNTIF($L$20:L1141,"&lt;&gt;")&lt;1301,13,COUNTIF($L$20:L1141,"&lt;&gt;")&lt;1401,14,COUNTIF($L$20:L1141,"&lt;&gt;")&lt;1501,15,COUNTIF($L$20:L1141,"&lt;&gt;")&lt;1601,16,COUNTIF($L$20:L1141,"&lt;&gt;")&lt;1701,17,COUNTIF($L$20:L1141,"&lt;&gt;")&lt;1801,18,COUNTIF($L$20:L1141,"&lt;&gt;")&lt;1901,19,COUNTIF($L$20:L1141,"&lt;&gt;")&lt;2001,20,COUNTIF($L$20:L1141,"&lt;&gt;")&lt;2101,21,COUNTIF($L$20:L1141,"&lt;&gt;")&lt;2201,22,COUNTIF($L$20:L1141,"&lt;&gt;")&lt;2301,23,COUNTIF($L$20:L1141,"&lt;&gt;")&lt;2401,24,COUNTIF($L$20:L1141,"&lt;&gt;")&lt;2501,25,COUNTIF($L$20:L1141,"&lt;&gt;")&lt;2601,26,COUNTIF($L$20:L1141,"&lt;&gt;")&lt;2701,27,COUNTIF($L$20:L1141,"&lt;&gt;")&lt;2801,28,COUNTIF($L$20:L1141,"&lt;&gt;")&lt;2901,29,COUNTIF($L$20:L1141,"&lt;&gt;")&lt;3001,30),"")</f>
        <v/>
      </c>
      <c r="AM1141" t="str">
        <f t="shared" si="85"/>
        <v/>
      </c>
      <c r="AN1141" t="str">
        <f t="shared" si="89"/>
        <v/>
      </c>
      <c r="AP1141" t="str">
        <f t="shared" si="88"/>
        <v/>
      </c>
      <c r="AQ1141" t="str">
        <f>IF(AO1141="","",COUNTIFS(AM1141:$AM$3019,AO1141))</f>
        <v/>
      </c>
    </row>
    <row r="1142" spans="1:43" x14ac:dyDescent="0.25">
      <c r="A1142" s="6" t="str">
        <f>IF(COUNT($A$20:A1141)&lt;&gt;$B$4,IF(A1141="","",A1141+1),"")</f>
        <v/>
      </c>
      <c r="B1142" s="3"/>
      <c r="C1142" s="3"/>
      <c r="D1142" s="122"/>
      <c r="E1142" s="3"/>
      <c r="F1142" s="3"/>
      <c r="G1142" s="3"/>
      <c r="H1142" s="3"/>
      <c r="I1142" s="120"/>
      <c r="J1142" s="3"/>
      <c r="K1142" s="95" t="str" cm="1">
        <f t="array" ref="K1142">IF(OR($J$14 = "A",$J$14 = "B",$J$14 = "C"),IF(I1142="","",IF(LEN(I1142)&gt;2,_xlfn.IFS(ISNUMBER(SEARCH("_",I1142)),I1142,ISNUMBER(SEARCH(", ",I1142)),SUBSTITUTE(I1142,", ","_"),ISNUMBER(SEARCH("/ ",I1142)),SUBSTITUTE(I1142,"/ ","_"),ISNUMBER(SEARCH(",",I1142)),SUBSTITUTE(I1142,",","_"),ISNUMBER(SEARCH("/",I1142)),SUBSTITUTE(I1142,"/","_"),ISNUMBER(SEARCH("",I1142)),I1142),I1142)),IF(OR($J$14 = "J",$J$14 = "K"),"",IF(D1142="","",IF(LEN(D1142)&gt;2,_xlfn.IFS(ISNUMBER(SEARCH("_",D1142)),D1142,ISNUMBER(SEARCH(", ",D1142)),SUBSTITUTE(D1142,", ","_"),ISNUMBER(SEARCH("/ ",D1142)),SUBSTITUTE(D1142,"/ ","_"),ISNUMBER(SEARCH(",",D1142)),SUBSTITUTE(D1142,",","_"),ISNUMBER(SEARCH("/",D1142)),SUBSTITUTE(D1142,"/","_"),ISNUMBER(SEARCH("",D1142)),D1142),D1142))))</f>
        <v/>
      </c>
      <c r="L1142" s="1"/>
      <c r="M1142" s="1" t="str">
        <f t="shared" si="86"/>
        <v/>
      </c>
      <c r="N1142" s="94" t="str">
        <f>IF($L1142="None","",IF(ISERROR(VLOOKUP($L1142,Info!$B$4:$B$266,1,FALSE)),"",VLOOKUP($L1142,Info!$B$4:$L$266,5,FALSE)))</f>
        <v/>
      </c>
      <c r="O1142" s="94" t="str">
        <f>IF(K1142="","",IF(AND($J$12&lt;&gt;"ABC",N1142="3"),"BAC",IF(N1142="3","ABC",IF($J$12&lt;&gt;"ABC",IF($J$10="Standard",VLOOKUP(K1142,Info!$BE$4:$BF$481,2,FALSE),VLOOKUP(K1142,Info!$BI$4:$BJ$482,2,FALSE)),IF($J$10="Standard",VLOOKUP(K1142,Info!$AG$4:$AH$2994,2,FALSE),VLOOKUP(K1142,Info!$AK$4:$AL$2997,2,FALSE))))))</f>
        <v/>
      </c>
      <c r="P1142" s="94" t="str">
        <f>IF($L1142="None","",IF(ISERROR(VLOOKUP($L1142,Info!$B$4:$B$266,1,FALSE)),"",VLOOKUP($L1142,Info!$B$4:$L$266,3,FALSE)))</f>
        <v/>
      </c>
      <c r="Q1142" s="96" t="str">
        <f>IF($L1142="None","",IF(ISERROR(VLOOKUP($L1142,Info!$B$4:$B$266,1,FALSE)),"",VLOOKUP($L1142,Info!$B$4:$L$266,4,FALSE)))</f>
        <v/>
      </c>
      <c r="R1142" s="1"/>
      <c r="S1142" s="6" t="str">
        <f t="shared" si="87"/>
        <v/>
      </c>
      <c r="T1142" s="6" t="str">
        <f>IF($L1142="None","",IF(ISERROR(VLOOKUP($L1142,Info!$B$4:$B$266,1,FALSE)),"",VLOOKUP($L1142,Info!$B$4:$L$266,11,FALSE)))</f>
        <v/>
      </c>
      <c r="U1142" s="1"/>
      <c r="V1142" s="1"/>
      <c r="W1142" s="1"/>
      <c r="X1142" s="1" t="str">
        <f>IF($L1142="None","",IF(ISERROR(VLOOKUP($L1142,Info!$B$4:$B$266,1,FALSE)),"",IF(OR(W1142="Metallic Liquid Tight",W1142="Non-Metallic Liquid Tight",W1142="LSZH",W1142="Greenfield"),VLOOKUP($L1142,Info!$B$4:$L$266,7,FALSE),"N/A")))</f>
        <v/>
      </c>
      <c r="Y1142" s="1"/>
      <c r="Z1142" s="96" t="str">
        <f>IF($L1142="None","",IF(ISERROR(VLOOKUP($L1142,Info!$B$4:$B$266,1,FALSE)),"",VLOOKUP($L1142,Info!$B$4:$L$266,9,FALSE)))</f>
        <v/>
      </c>
      <c r="AA1142" s="96" t="str">
        <f>IF($L1142="None","",IF(ISERROR(VLOOKUP($L1142,Info!$B$4:$B$266,1,FALSE)),"",VLOOKUP($L1142,Info!$B$4:$L$266,8,FALSE)))</f>
        <v/>
      </c>
      <c r="AB1142" s="96" t="str">
        <f>IF($L1142="None","",IF(ISERROR(VLOOKUP($L1142,Info!$B$4:$B$266,1,FALSE)),"",VLOOKUP($L1142,Info!$B$4:$L$266,10,FALSE)))</f>
        <v/>
      </c>
      <c r="AC1142" s="1" t="str">
        <f>IF(W1142="SO Cable","Black,White",IF(O1142="","",IF(P1142="","",IF($J$12&lt;&gt;"ABC",IF(P1142&lt;="250",VLOOKUP(O1142,Info!$AZ$4:$BB$22,3,FALSE),VLOOKUP(O1142,Info!$AZ$23:$BB$39,3,FALSE)),IF(P1142&lt;="250",VLOOKUP(O1142,Info!$AO$4:$AQ$22,3,FALSE),VLOOKUP(O1142,Info!$AO$23:$AP$39,3,FALSE))))))</f>
        <v/>
      </c>
      <c r="AD1142" s="1"/>
      <c r="AE1142" s="1" t="str">
        <f>IF($L1142="None","",IF(ISERROR(VLOOKUP($L1142,Info!$B$4:$B$266,1,FALSE)),"",VLOOKUP($L1142,Info!$B$4:$L$266,4,FALSE)))</f>
        <v/>
      </c>
      <c r="AF1142" s="1" t="str">
        <f>IF($L1142="None","",IF(ISERROR(VLOOKUP($L1142,Info!$B$4:$B$266,1,FALSE)),"",VLOOKUP($L1142,Info!$B$4:$L$266,6,FALSE)))</f>
        <v/>
      </c>
      <c r="AG1142" s="1"/>
      <c r="AH1142" s="33" t="str" cm="1">
        <f t="array" ref="AH1142">IF(AND(L1142&lt;&gt;"",O1142&lt;&gt;"",R1142:S1142&lt;&gt;"",W1142:X1142&lt;&gt;"",Z1142:AA1142&lt;&gt;"",AC1142&lt;&gt;""),"Good","Bad")</f>
        <v>Bad</v>
      </c>
      <c r="AL1142" t="str" cm="1">
        <f t="array" ref="AL1142">IF(R1142&gt;0,_xlfn.IFS(COUNTIF($L$20:L1142,"&lt;&gt;")&lt;101,1,COUNTIF($L$20:L1142,"&lt;&gt;")&lt;201,2,COUNTIF($L$20:L1142,"&lt;&gt;")&lt;301,3,COUNTIF($L$20:L1142,"&lt;&gt;")&lt;401,4,COUNTIF($L$20:L1142,"&lt;&gt;")&lt;501,5,COUNTIF($L$20:L1142,"&lt;&gt;")&lt;601,6,COUNTIF($L$20:L1142,"&lt;&gt;")&lt;701,7,COUNTIF($L$20:L1142,"&lt;&gt;")&lt;801,8,COUNTIF($L$20:L1142,"&lt;&gt;")&lt;901,9,COUNTIF($L$20:L1142,"&lt;&gt;")&lt;1001,10,COUNTIF($L$20:L1142,"&lt;&gt;")&lt;1101,11,COUNTIF($L$20:L1142,"&lt;&gt;")&lt;1201,12,COUNTIF($L$20:L1142,"&lt;&gt;")&lt;1301,13,COUNTIF($L$20:L1142,"&lt;&gt;")&lt;1401,14,COUNTIF($L$20:L1142,"&lt;&gt;")&lt;1501,15,COUNTIF($L$20:L1142,"&lt;&gt;")&lt;1601,16,COUNTIF($L$20:L1142,"&lt;&gt;")&lt;1701,17,COUNTIF($L$20:L1142,"&lt;&gt;")&lt;1801,18,COUNTIF($L$20:L1142,"&lt;&gt;")&lt;1901,19,COUNTIF($L$20:L1142,"&lt;&gt;")&lt;2001,20,COUNTIF($L$20:L1142,"&lt;&gt;")&lt;2101,21,COUNTIF($L$20:L1142,"&lt;&gt;")&lt;2201,22,COUNTIF($L$20:L1142,"&lt;&gt;")&lt;2301,23,COUNTIF($L$20:L1142,"&lt;&gt;")&lt;2401,24,COUNTIF($L$20:L1142,"&lt;&gt;")&lt;2501,25,COUNTIF($L$20:L1142,"&lt;&gt;")&lt;2601,26,COUNTIF($L$20:L1142,"&lt;&gt;")&lt;2701,27,COUNTIF($L$20:L1142,"&lt;&gt;")&lt;2801,28,COUNTIF($L$20:L1142,"&lt;&gt;")&lt;2901,29,COUNTIF($L$20:L1142,"&lt;&gt;")&lt;3001,30),"")</f>
        <v/>
      </c>
      <c r="AM1142" t="str">
        <f t="shared" si="85"/>
        <v/>
      </c>
      <c r="AN1142" t="str">
        <f t="shared" si="89"/>
        <v/>
      </c>
      <c r="AP1142" t="str">
        <f t="shared" si="88"/>
        <v/>
      </c>
      <c r="AQ1142" t="str">
        <f>IF(AO1142="","",COUNTIFS(AM1142:$AM$3019,AO1142))</f>
        <v/>
      </c>
    </row>
    <row r="1143" spans="1:43" x14ac:dyDescent="0.25">
      <c r="A1143" s="6" t="str">
        <f>IF(COUNT($A$20:A1142)&lt;&gt;$B$4,IF(A1142="","",A1142+1),"")</f>
        <v/>
      </c>
      <c r="B1143" s="3"/>
      <c r="C1143" s="3"/>
      <c r="D1143" s="122"/>
      <c r="E1143" s="3"/>
      <c r="F1143" s="3"/>
      <c r="G1143" s="3"/>
      <c r="H1143" s="3"/>
      <c r="I1143" s="120"/>
      <c r="J1143" s="3"/>
      <c r="K1143" s="95" t="str" cm="1">
        <f t="array" ref="K1143">IF(OR($J$14 = "A",$J$14 = "B",$J$14 = "C"),IF(I1143="","",IF(LEN(I1143)&gt;2,_xlfn.IFS(ISNUMBER(SEARCH("_",I1143)),I1143,ISNUMBER(SEARCH(", ",I1143)),SUBSTITUTE(I1143,", ","_"),ISNUMBER(SEARCH("/ ",I1143)),SUBSTITUTE(I1143,"/ ","_"),ISNUMBER(SEARCH(",",I1143)),SUBSTITUTE(I1143,",","_"),ISNUMBER(SEARCH("/",I1143)),SUBSTITUTE(I1143,"/","_"),ISNUMBER(SEARCH("",I1143)),I1143),I1143)),IF(OR($J$14 = "J",$J$14 = "K"),"",IF(D1143="","",IF(LEN(D1143)&gt;2,_xlfn.IFS(ISNUMBER(SEARCH("_",D1143)),D1143,ISNUMBER(SEARCH(", ",D1143)),SUBSTITUTE(D1143,", ","_"),ISNUMBER(SEARCH("/ ",D1143)),SUBSTITUTE(D1143,"/ ","_"),ISNUMBER(SEARCH(",",D1143)),SUBSTITUTE(D1143,",","_"),ISNUMBER(SEARCH("/",D1143)),SUBSTITUTE(D1143,"/","_"),ISNUMBER(SEARCH("",D1143)),D1143),D1143))))</f>
        <v/>
      </c>
      <c r="L1143" s="1"/>
      <c r="M1143" s="1" t="str">
        <f t="shared" si="86"/>
        <v/>
      </c>
      <c r="N1143" s="94" t="str">
        <f>IF($L1143="None","",IF(ISERROR(VLOOKUP($L1143,Info!$B$4:$B$266,1,FALSE)),"",VLOOKUP($L1143,Info!$B$4:$L$266,5,FALSE)))</f>
        <v/>
      </c>
      <c r="O1143" s="94" t="str">
        <f>IF(K1143="","",IF(AND($J$12&lt;&gt;"ABC",N1143="3"),"BAC",IF(N1143="3","ABC",IF($J$12&lt;&gt;"ABC",IF($J$10="Standard",VLOOKUP(K1143,Info!$BE$4:$BF$481,2,FALSE),VLOOKUP(K1143,Info!$BI$4:$BJ$482,2,FALSE)),IF($J$10="Standard",VLOOKUP(K1143,Info!$AG$4:$AH$2994,2,FALSE),VLOOKUP(K1143,Info!$AK$4:$AL$2997,2,FALSE))))))</f>
        <v/>
      </c>
      <c r="P1143" s="94" t="str">
        <f>IF($L1143="None","",IF(ISERROR(VLOOKUP($L1143,Info!$B$4:$B$266,1,FALSE)),"",VLOOKUP($L1143,Info!$B$4:$L$266,3,FALSE)))</f>
        <v/>
      </c>
      <c r="Q1143" s="96" t="str">
        <f>IF($L1143="None","",IF(ISERROR(VLOOKUP($L1143,Info!$B$4:$B$266,1,FALSE)),"",VLOOKUP($L1143,Info!$B$4:$L$266,4,FALSE)))</f>
        <v/>
      </c>
      <c r="R1143" s="1"/>
      <c r="S1143" s="6" t="str">
        <f t="shared" si="87"/>
        <v/>
      </c>
      <c r="T1143" s="6" t="str">
        <f>IF($L1143="None","",IF(ISERROR(VLOOKUP($L1143,Info!$B$4:$B$266,1,FALSE)),"",VLOOKUP($L1143,Info!$B$4:$L$266,11,FALSE)))</f>
        <v/>
      </c>
      <c r="U1143" s="1"/>
      <c r="V1143" s="1"/>
      <c r="W1143" s="1"/>
      <c r="X1143" s="1" t="str">
        <f>IF($L1143="None","",IF(ISERROR(VLOOKUP($L1143,Info!$B$4:$B$266,1,FALSE)),"",IF(OR(W1143="Metallic Liquid Tight",W1143="Non-Metallic Liquid Tight",W1143="LSZH",W1143="Greenfield"),VLOOKUP($L1143,Info!$B$4:$L$266,7,FALSE),"N/A")))</f>
        <v/>
      </c>
      <c r="Y1143" s="1"/>
      <c r="Z1143" s="96" t="str">
        <f>IF($L1143="None","",IF(ISERROR(VLOOKUP($L1143,Info!$B$4:$B$266,1,FALSE)),"",VLOOKUP($L1143,Info!$B$4:$L$266,9,FALSE)))</f>
        <v/>
      </c>
      <c r="AA1143" s="96" t="str">
        <f>IF($L1143="None","",IF(ISERROR(VLOOKUP($L1143,Info!$B$4:$B$266,1,FALSE)),"",VLOOKUP($L1143,Info!$B$4:$L$266,8,FALSE)))</f>
        <v/>
      </c>
      <c r="AB1143" s="96" t="str">
        <f>IF($L1143="None","",IF(ISERROR(VLOOKUP($L1143,Info!$B$4:$B$266,1,FALSE)),"",VLOOKUP($L1143,Info!$B$4:$L$266,10,FALSE)))</f>
        <v/>
      </c>
      <c r="AC1143" s="1" t="str">
        <f>IF(W1143="SO Cable","Black,White",IF(O1143="","",IF(P1143="","",IF($J$12&lt;&gt;"ABC",IF(P1143&lt;="250",VLOOKUP(O1143,Info!$AZ$4:$BB$22,3,FALSE),VLOOKUP(O1143,Info!$AZ$23:$BB$39,3,FALSE)),IF(P1143&lt;="250",VLOOKUP(O1143,Info!$AO$4:$AQ$22,3,FALSE),VLOOKUP(O1143,Info!$AO$23:$AP$39,3,FALSE))))))</f>
        <v/>
      </c>
      <c r="AD1143" s="1"/>
      <c r="AE1143" s="1" t="str">
        <f>IF($L1143="None","",IF(ISERROR(VLOOKUP($L1143,Info!$B$4:$B$266,1,FALSE)),"",VLOOKUP($L1143,Info!$B$4:$L$266,4,FALSE)))</f>
        <v/>
      </c>
      <c r="AF1143" s="1" t="str">
        <f>IF($L1143="None","",IF(ISERROR(VLOOKUP($L1143,Info!$B$4:$B$266,1,FALSE)),"",VLOOKUP($L1143,Info!$B$4:$L$266,6,FALSE)))</f>
        <v/>
      </c>
      <c r="AG1143" s="1"/>
      <c r="AH1143" s="33" t="str" cm="1">
        <f t="array" ref="AH1143">IF(AND(L1143&lt;&gt;"",O1143&lt;&gt;"",R1143:S1143&lt;&gt;"",W1143:X1143&lt;&gt;"",Z1143:AA1143&lt;&gt;"",AC1143&lt;&gt;""),"Good","Bad")</f>
        <v>Bad</v>
      </c>
      <c r="AL1143" t="str" cm="1">
        <f t="array" ref="AL1143">IF(R1143&gt;0,_xlfn.IFS(COUNTIF($L$20:L1143,"&lt;&gt;")&lt;101,1,COUNTIF($L$20:L1143,"&lt;&gt;")&lt;201,2,COUNTIF($L$20:L1143,"&lt;&gt;")&lt;301,3,COUNTIF($L$20:L1143,"&lt;&gt;")&lt;401,4,COUNTIF($L$20:L1143,"&lt;&gt;")&lt;501,5,COUNTIF($L$20:L1143,"&lt;&gt;")&lt;601,6,COUNTIF($L$20:L1143,"&lt;&gt;")&lt;701,7,COUNTIF($L$20:L1143,"&lt;&gt;")&lt;801,8,COUNTIF($L$20:L1143,"&lt;&gt;")&lt;901,9,COUNTIF($L$20:L1143,"&lt;&gt;")&lt;1001,10,COUNTIF($L$20:L1143,"&lt;&gt;")&lt;1101,11,COUNTIF($L$20:L1143,"&lt;&gt;")&lt;1201,12,COUNTIF($L$20:L1143,"&lt;&gt;")&lt;1301,13,COUNTIF($L$20:L1143,"&lt;&gt;")&lt;1401,14,COUNTIF($L$20:L1143,"&lt;&gt;")&lt;1501,15,COUNTIF($L$20:L1143,"&lt;&gt;")&lt;1601,16,COUNTIF($L$20:L1143,"&lt;&gt;")&lt;1701,17,COUNTIF($L$20:L1143,"&lt;&gt;")&lt;1801,18,COUNTIF($L$20:L1143,"&lt;&gt;")&lt;1901,19,COUNTIF($L$20:L1143,"&lt;&gt;")&lt;2001,20,COUNTIF($L$20:L1143,"&lt;&gt;")&lt;2101,21,COUNTIF($L$20:L1143,"&lt;&gt;")&lt;2201,22,COUNTIF($L$20:L1143,"&lt;&gt;")&lt;2301,23,COUNTIF($L$20:L1143,"&lt;&gt;")&lt;2401,24,COUNTIF($L$20:L1143,"&lt;&gt;")&lt;2501,25,COUNTIF($L$20:L1143,"&lt;&gt;")&lt;2601,26,COUNTIF($L$20:L1143,"&lt;&gt;")&lt;2701,27,COUNTIF($L$20:L1143,"&lt;&gt;")&lt;2801,28,COUNTIF($L$20:L1143,"&lt;&gt;")&lt;2901,29,COUNTIF($L$20:L1143,"&lt;&gt;")&lt;3001,30),"")</f>
        <v/>
      </c>
      <c r="AM1143" t="str">
        <f t="shared" si="85"/>
        <v/>
      </c>
      <c r="AN1143" t="str">
        <f t="shared" si="89"/>
        <v/>
      </c>
      <c r="AP1143" t="str">
        <f t="shared" si="88"/>
        <v/>
      </c>
      <c r="AQ1143" t="str">
        <f>IF(AO1143="","",COUNTIFS(AM1143:$AM$3019,AO1143))</f>
        <v/>
      </c>
    </row>
    <row r="1144" spans="1:43" x14ac:dyDescent="0.25">
      <c r="A1144" s="6" t="str">
        <f>IF(COUNT($A$20:A1143)&lt;&gt;$B$4,IF(A1143="","",A1143+1),"")</f>
        <v/>
      </c>
      <c r="B1144" s="3"/>
      <c r="C1144" s="3"/>
      <c r="D1144" s="122"/>
      <c r="E1144" s="3"/>
      <c r="F1144" s="3"/>
      <c r="G1144" s="3"/>
      <c r="H1144" s="3"/>
      <c r="I1144" s="120"/>
      <c r="J1144" s="3"/>
      <c r="K1144" s="95" t="str" cm="1">
        <f t="array" ref="K1144">IF(OR($J$14 = "A",$J$14 = "B",$J$14 = "C"),IF(I1144="","",IF(LEN(I1144)&gt;2,_xlfn.IFS(ISNUMBER(SEARCH("_",I1144)),I1144,ISNUMBER(SEARCH(", ",I1144)),SUBSTITUTE(I1144,", ","_"),ISNUMBER(SEARCH("/ ",I1144)),SUBSTITUTE(I1144,"/ ","_"),ISNUMBER(SEARCH(",",I1144)),SUBSTITUTE(I1144,",","_"),ISNUMBER(SEARCH("/",I1144)),SUBSTITUTE(I1144,"/","_"),ISNUMBER(SEARCH("",I1144)),I1144),I1144)),IF(OR($J$14 = "J",$J$14 = "K"),"",IF(D1144="","",IF(LEN(D1144)&gt;2,_xlfn.IFS(ISNUMBER(SEARCH("_",D1144)),D1144,ISNUMBER(SEARCH(", ",D1144)),SUBSTITUTE(D1144,", ","_"),ISNUMBER(SEARCH("/ ",D1144)),SUBSTITUTE(D1144,"/ ","_"),ISNUMBER(SEARCH(",",D1144)),SUBSTITUTE(D1144,",","_"),ISNUMBER(SEARCH("/",D1144)),SUBSTITUTE(D1144,"/","_"),ISNUMBER(SEARCH("",D1144)),D1144),D1144))))</f>
        <v/>
      </c>
      <c r="L1144" s="1"/>
      <c r="M1144" s="1" t="str">
        <f t="shared" si="86"/>
        <v/>
      </c>
      <c r="N1144" s="94" t="str">
        <f>IF($L1144="None","",IF(ISERROR(VLOOKUP($L1144,Info!$B$4:$B$266,1,FALSE)),"",VLOOKUP($L1144,Info!$B$4:$L$266,5,FALSE)))</f>
        <v/>
      </c>
      <c r="O1144" s="94" t="str">
        <f>IF(K1144="","",IF(AND($J$12&lt;&gt;"ABC",N1144="3"),"BAC",IF(N1144="3","ABC",IF($J$12&lt;&gt;"ABC",IF($J$10="Standard",VLOOKUP(K1144,Info!$BE$4:$BF$481,2,FALSE),VLOOKUP(K1144,Info!$BI$4:$BJ$482,2,FALSE)),IF($J$10="Standard",VLOOKUP(K1144,Info!$AG$4:$AH$2994,2,FALSE),VLOOKUP(K1144,Info!$AK$4:$AL$2997,2,FALSE))))))</f>
        <v/>
      </c>
      <c r="P1144" s="94" t="str">
        <f>IF($L1144="None","",IF(ISERROR(VLOOKUP($L1144,Info!$B$4:$B$266,1,FALSE)),"",VLOOKUP($L1144,Info!$B$4:$L$266,3,FALSE)))</f>
        <v/>
      </c>
      <c r="Q1144" s="96" t="str">
        <f>IF($L1144="None","",IF(ISERROR(VLOOKUP($L1144,Info!$B$4:$B$266,1,FALSE)),"",VLOOKUP($L1144,Info!$B$4:$L$266,4,FALSE)))</f>
        <v/>
      </c>
      <c r="R1144" s="1"/>
      <c r="S1144" s="6" t="str">
        <f t="shared" si="87"/>
        <v/>
      </c>
      <c r="T1144" s="6" t="str">
        <f>IF($L1144="None","",IF(ISERROR(VLOOKUP($L1144,Info!$B$4:$B$266,1,FALSE)),"",VLOOKUP($L1144,Info!$B$4:$L$266,11,FALSE)))</f>
        <v/>
      </c>
      <c r="U1144" s="1"/>
      <c r="V1144" s="1"/>
      <c r="W1144" s="1"/>
      <c r="X1144" s="1" t="str">
        <f>IF($L1144="None","",IF(ISERROR(VLOOKUP($L1144,Info!$B$4:$B$266,1,FALSE)),"",IF(OR(W1144="Metallic Liquid Tight",W1144="Non-Metallic Liquid Tight",W1144="LSZH",W1144="Greenfield"),VLOOKUP($L1144,Info!$B$4:$L$266,7,FALSE),"N/A")))</f>
        <v/>
      </c>
      <c r="Y1144" s="1"/>
      <c r="Z1144" s="96" t="str">
        <f>IF($L1144="None","",IF(ISERROR(VLOOKUP($L1144,Info!$B$4:$B$266,1,FALSE)),"",VLOOKUP($L1144,Info!$B$4:$L$266,9,FALSE)))</f>
        <v/>
      </c>
      <c r="AA1144" s="96" t="str">
        <f>IF($L1144="None","",IF(ISERROR(VLOOKUP($L1144,Info!$B$4:$B$266,1,FALSE)),"",VLOOKUP($L1144,Info!$B$4:$L$266,8,FALSE)))</f>
        <v/>
      </c>
      <c r="AB1144" s="96" t="str">
        <f>IF($L1144="None","",IF(ISERROR(VLOOKUP($L1144,Info!$B$4:$B$266,1,FALSE)),"",VLOOKUP($L1144,Info!$B$4:$L$266,10,FALSE)))</f>
        <v/>
      </c>
      <c r="AC1144" s="1" t="str">
        <f>IF(W1144="SO Cable","Black,White",IF(O1144="","",IF(P1144="","",IF($J$12&lt;&gt;"ABC",IF(P1144&lt;="250",VLOOKUP(O1144,Info!$AZ$4:$BB$22,3,FALSE),VLOOKUP(O1144,Info!$AZ$23:$BB$39,3,FALSE)),IF(P1144&lt;="250",VLOOKUP(O1144,Info!$AO$4:$AQ$22,3,FALSE),VLOOKUP(O1144,Info!$AO$23:$AP$39,3,FALSE))))))</f>
        <v/>
      </c>
      <c r="AD1144" s="1"/>
      <c r="AE1144" s="1" t="str">
        <f>IF($L1144="None","",IF(ISERROR(VLOOKUP($L1144,Info!$B$4:$B$266,1,FALSE)),"",VLOOKUP($L1144,Info!$B$4:$L$266,4,FALSE)))</f>
        <v/>
      </c>
      <c r="AF1144" s="1" t="str">
        <f>IF($L1144="None","",IF(ISERROR(VLOOKUP($L1144,Info!$B$4:$B$266,1,FALSE)),"",VLOOKUP($L1144,Info!$B$4:$L$266,6,FALSE)))</f>
        <v/>
      </c>
      <c r="AG1144" s="1"/>
      <c r="AH1144" s="33" t="str" cm="1">
        <f t="array" ref="AH1144">IF(AND(L1144&lt;&gt;"",O1144&lt;&gt;"",R1144:S1144&lt;&gt;"",W1144:X1144&lt;&gt;"",Z1144:AA1144&lt;&gt;"",AC1144&lt;&gt;""),"Good","Bad")</f>
        <v>Bad</v>
      </c>
      <c r="AL1144" t="str" cm="1">
        <f t="array" ref="AL1144">IF(R1144&gt;0,_xlfn.IFS(COUNTIF($L$20:L1144,"&lt;&gt;")&lt;101,1,COUNTIF($L$20:L1144,"&lt;&gt;")&lt;201,2,COUNTIF($L$20:L1144,"&lt;&gt;")&lt;301,3,COUNTIF($L$20:L1144,"&lt;&gt;")&lt;401,4,COUNTIF($L$20:L1144,"&lt;&gt;")&lt;501,5,COUNTIF($L$20:L1144,"&lt;&gt;")&lt;601,6,COUNTIF($L$20:L1144,"&lt;&gt;")&lt;701,7,COUNTIF($L$20:L1144,"&lt;&gt;")&lt;801,8,COUNTIF($L$20:L1144,"&lt;&gt;")&lt;901,9,COUNTIF($L$20:L1144,"&lt;&gt;")&lt;1001,10,COUNTIF($L$20:L1144,"&lt;&gt;")&lt;1101,11,COUNTIF($L$20:L1144,"&lt;&gt;")&lt;1201,12,COUNTIF($L$20:L1144,"&lt;&gt;")&lt;1301,13,COUNTIF($L$20:L1144,"&lt;&gt;")&lt;1401,14,COUNTIF($L$20:L1144,"&lt;&gt;")&lt;1501,15,COUNTIF($L$20:L1144,"&lt;&gt;")&lt;1601,16,COUNTIF($L$20:L1144,"&lt;&gt;")&lt;1701,17,COUNTIF($L$20:L1144,"&lt;&gt;")&lt;1801,18,COUNTIF($L$20:L1144,"&lt;&gt;")&lt;1901,19,COUNTIF($L$20:L1144,"&lt;&gt;")&lt;2001,20,COUNTIF($L$20:L1144,"&lt;&gt;")&lt;2101,21,COUNTIF($L$20:L1144,"&lt;&gt;")&lt;2201,22,COUNTIF($L$20:L1144,"&lt;&gt;")&lt;2301,23,COUNTIF($L$20:L1144,"&lt;&gt;")&lt;2401,24,COUNTIF($L$20:L1144,"&lt;&gt;")&lt;2501,25,COUNTIF($L$20:L1144,"&lt;&gt;")&lt;2601,26,COUNTIF($L$20:L1144,"&lt;&gt;")&lt;2701,27,COUNTIF($L$20:L1144,"&lt;&gt;")&lt;2801,28,COUNTIF($L$20:L1144,"&lt;&gt;")&lt;2901,29,COUNTIF($L$20:L1144,"&lt;&gt;")&lt;3001,30),"")</f>
        <v/>
      </c>
      <c r="AM1144" t="str">
        <f t="shared" si="85"/>
        <v/>
      </c>
      <c r="AN1144" t="str">
        <f t="shared" si="89"/>
        <v/>
      </c>
      <c r="AP1144" t="str">
        <f t="shared" si="88"/>
        <v/>
      </c>
      <c r="AQ1144" t="str">
        <f>IF(AO1144="","",COUNTIFS(AM1144:$AM$3019,AO1144))</f>
        <v/>
      </c>
    </row>
    <row r="1145" spans="1:43" x14ac:dyDescent="0.25">
      <c r="A1145" s="6" t="str">
        <f>IF(COUNT($A$20:A1144)&lt;&gt;$B$4,IF(A1144="","",A1144+1),"")</f>
        <v/>
      </c>
      <c r="B1145" s="3"/>
      <c r="C1145" s="3"/>
      <c r="D1145" s="122"/>
      <c r="E1145" s="3"/>
      <c r="F1145" s="3"/>
      <c r="G1145" s="3"/>
      <c r="H1145" s="3"/>
      <c r="I1145" s="120"/>
      <c r="J1145" s="3"/>
      <c r="K1145" s="95" t="str" cm="1">
        <f t="array" ref="K1145">IF(OR($J$14 = "A",$J$14 = "B",$J$14 = "C"),IF(I1145="","",IF(LEN(I1145)&gt;2,_xlfn.IFS(ISNUMBER(SEARCH("_",I1145)),I1145,ISNUMBER(SEARCH(", ",I1145)),SUBSTITUTE(I1145,", ","_"),ISNUMBER(SEARCH("/ ",I1145)),SUBSTITUTE(I1145,"/ ","_"),ISNUMBER(SEARCH(",",I1145)),SUBSTITUTE(I1145,",","_"),ISNUMBER(SEARCH("/",I1145)),SUBSTITUTE(I1145,"/","_"),ISNUMBER(SEARCH("",I1145)),I1145),I1145)),IF(OR($J$14 = "J",$J$14 = "K"),"",IF(D1145="","",IF(LEN(D1145)&gt;2,_xlfn.IFS(ISNUMBER(SEARCH("_",D1145)),D1145,ISNUMBER(SEARCH(", ",D1145)),SUBSTITUTE(D1145,", ","_"),ISNUMBER(SEARCH("/ ",D1145)),SUBSTITUTE(D1145,"/ ","_"),ISNUMBER(SEARCH(",",D1145)),SUBSTITUTE(D1145,",","_"),ISNUMBER(SEARCH("/",D1145)),SUBSTITUTE(D1145,"/","_"),ISNUMBER(SEARCH("",D1145)),D1145),D1145))))</f>
        <v/>
      </c>
      <c r="L1145" s="1"/>
      <c r="M1145" s="1" t="str">
        <f t="shared" si="86"/>
        <v/>
      </c>
      <c r="N1145" s="94" t="str">
        <f>IF($L1145="None","",IF(ISERROR(VLOOKUP($L1145,Info!$B$4:$B$266,1,FALSE)),"",VLOOKUP($L1145,Info!$B$4:$L$266,5,FALSE)))</f>
        <v/>
      </c>
      <c r="O1145" s="94" t="str">
        <f>IF(K1145="","",IF(AND($J$12&lt;&gt;"ABC",N1145="3"),"BAC",IF(N1145="3","ABC",IF($J$12&lt;&gt;"ABC",IF($J$10="Standard",VLOOKUP(K1145,Info!$BE$4:$BF$481,2,FALSE),VLOOKUP(K1145,Info!$BI$4:$BJ$482,2,FALSE)),IF($J$10="Standard",VLOOKUP(K1145,Info!$AG$4:$AH$2994,2,FALSE),VLOOKUP(K1145,Info!$AK$4:$AL$2997,2,FALSE))))))</f>
        <v/>
      </c>
      <c r="P1145" s="94" t="str">
        <f>IF($L1145="None","",IF(ISERROR(VLOOKUP($L1145,Info!$B$4:$B$266,1,FALSE)),"",VLOOKUP($L1145,Info!$B$4:$L$266,3,FALSE)))</f>
        <v/>
      </c>
      <c r="Q1145" s="96" t="str">
        <f>IF($L1145="None","",IF(ISERROR(VLOOKUP($L1145,Info!$B$4:$B$266,1,FALSE)),"",VLOOKUP($L1145,Info!$B$4:$L$266,4,FALSE)))</f>
        <v/>
      </c>
      <c r="R1145" s="1"/>
      <c r="S1145" s="6" t="str">
        <f t="shared" si="87"/>
        <v/>
      </c>
      <c r="T1145" s="6" t="str">
        <f>IF($L1145="None","",IF(ISERROR(VLOOKUP($L1145,Info!$B$4:$B$266,1,FALSE)),"",VLOOKUP($L1145,Info!$B$4:$L$266,11,FALSE)))</f>
        <v/>
      </c>
      <c r="U1145" s="1"/>
      <c r="V1145" s="1"/>
      <c r="W1145" s="1"/>
      <c r="X1145" s="1" t="str">
        <f>IF($L1145="None","",IF(ISERROR(VLOOKUP($L1145,Info!$B$4:$B$266,1,FALSE)),"",IF(OR(W1145="Metallic Liquid Tight",W1145="Non-Metallic Liquid Tight",W1145="LSZH",W1145="Greenfield"),VLOOKUP($L1145,Info!$B$4:$L$266,7,FALSE),"N/A")))</f>
        <v/>
      </c>
      <c r="Y1145" s="1"/>
      <c r="Z1145" s="96" t="str">
        <f>IF($L1145="None","",IF(ISERROR(VLOOKUP($L1145,Info!$B$4:$B$266,1,FALSE)),"",VLOOKUP($L1145,Info!$B$4:$L$266,9,FALSE)))</f>
        <v/>
      </c>
      <c r="AA1145" s="96" t="str">
        <f>IF($L1145="None","",IF(ISERROR(VLOOKUP($L1145,Info!$B$4:$B$266,1,FALSE)),"",VLOOKUP($L1145,Info!$B$4:$L$266,8,FALSE)))</f>
        <v/>
      </c>
      <c r="AB1145" s="96" t="str">
        <f>IF($L1145="None","",IF(ISERROR(VLOOKUP($L1145,Info!$B$4:$B$266,1,FALSE)),"",VLOOKUP($L1145,Info!$B$4:$L$266,10,FALSE)))</f>
        <v/>
      </c>
      <c r="AC1145" s="1" t="str">
        <f>IF(W1145="SO Cable","Black,White",IF(O1145="","",IF(P1145="","",IF($J$12&lt;&gt;"ABC",IF(P1145&lt;="250",VLOOKUP(O1145,Info!$AZ$4:$BB$22,3,FALSE),VLOOKUP(O1145,Info!$AZ$23:$BB$39,3,FALSE)),IF(P1145&lt;="250",VLOOKUP(O1145,Info!$AO$4:$AQ$22,3,FALSE),VLOOKUP(O1145,Info!$AO$23:$AP$39,3,FALSE))))))</f>
        <v/>
      </c>
      <c r="AD1145" s="1"/>
      <c r="AE1145" s="1" t="str">
        <f>IF($L1145="None","",IF(ISERROR(VLOOKUP($L1145,Info!$B$4:$B$266,1,FALSE)),"",VLOOKUP($L1145,Info!$B$4:$L$266,4,FALSE)))</f>
        <v/>
      </c>
      <c r="AF1145" s="1" t="str">
        <f>IF($L1145="None","",IF(ISERROR(VLOOKUP($L1145,Info!$B$4:$B$266,1,FALSE)),"",VLOOKUP($L1145,Info!$B$4:$L$266,6,FALSE)))</f>
        <v/>
      </c>
      <c r="AG1145" s="1"/>
      <c r="AH1145" s="33" t="str" cm="1">
        <f t="array" ref="AH1145">IF(AND(L1145&lt;&gt;"",O1145&lt;&gt;"",R1145:S1145&lt;&gt;"",W1145:X1145&lt;&gt;"",Z1145:AA1145&lt;&gt;"",AC1145&lt;&gt;""),"Good","Bad")</f>
        <v>Bad</v>
      </c>
      <c r="AL1145" t="str" cm="1">
        <f t="array" ref="AL1145">IF(R1145&gt;0,_xlfn.IFS(COUNTIF($L$20:L1145,"&lt;&gt;")&lt;101,1,COUNTIF($L$20:L1145,"&lt;&gt;")&lt;201,2,COUNTIF($L$20:L1145,"&lt;&gt;")&lt;301,3,COUNTIF($L$20:L1145,"&lt;&gt;")&lt;401,4,COUNTIF($L$20:L1145,"&lt;&gt;")&lt;501,5,COUNTIF($L$20:L1145,"&lt;&gt;")&lt;601,6,COUNTIF($L$20:L1145,"&lt;&gt;")&lt;701,7,COUNTIF($L$20:L1145,"&lt;&gt;")&lt;801,8,COUNTIF($L$20:L1145,"&lt;&gt;")&lt;901,9,COUNTIF($L$20:L1145,"&lt;&gt;")&lt;1001,10,COUNTIF($L$20:L1145,"&lt;&gt;")&lt;1101,11,COUNTIF($L$20:L1145,"&lt;&gt;")&lt;1201,12,COUNTIF($L$20:L1145,"&lt;&gt;")&lt;1301,13,COUNTIF($L$20:L1145,"&lt;&gt;")&lt;1401,14,COUNTIF($L$20:L1145,"&lt;&gt;")&lt;1501,15,COUNTIF($L$20:L1145,"&lt;&gt;")&lt;1601,16,COUNTIF($L$20:L1145,"&lt;&gt;")&lt;1701,17,COUNTIF($L$20:L1145,"&lt;&gt;")&lt;1801,18,COUNTIF($L$20:L1145,"&lt;&gt;")&lt;1901,19,COUNTIF($L$20:L1145,"&lt;&gt;")&lt;2001,20,COUNTIF($L$20:L1145,"&lt;&gt;")&lt;2101,21,COUNTIF($L$20:L1145,"&lt;&gt;")&lt;2201,22,COUNTIF($L$20:L1145,"&lt;&gt;")&lt;2301,23,COUNTIF($L$20:L1145,"&lt;&gt;")&lt;2401,24,COUNTIF($L$20:L1145,"&lt;&gt;")&lt;2501,25,COUNTIF($L$20:L1145,"&lt;&gt;")&lt;2601,26,COUNTIF($L$20:L1145,"&lt;&gt;")&lt;2701,27,COUNTIF($L$20:L1145,"&lt;&gt;")&lt;2801,28,COUNTIF($L$20:L1145,"&lt;&gt;")&lt;2901,29,COUNTIF($L$20:L1145,"&lt;&gt;")&lt;3001,30),"")</f>
        <v/>
      </c>
      <c r="AM1145" t="str">
        <f t="shared" si="85"/>
        <v/>
      </c>
      <c r="AN1145" t="str">
        <f t="shared" si="89"/>
        <v/>
      </c>
      <c r="AP1145" t="str">
        <f t="shared" si="88"/>
        <v/>
      </c>
      <c r="AQ1145" t="str">
        <f>IF(AO1145="","",COUNTIFS(AM1145:$AM$3019,AO1145))</f>
        <v/>
      </c>
    </row>
    <row r="1146" spans="1:43" x14ac:dyDescent="0.25">
      <c r="A1146" s="6" t="str">
        <f>IF(COUNT($A$20:A1145)&lt;&gt;$B$4,IF(A1145="","",A1145+1),"")</f>
        <v/>
      </c>
      <c r="B1146" s="3"/>
      <c r="C1146" s="3"/>
      <c r="D1146" s="122"/>
      <c r="E1146" s="3"/>
      <c r="F1146" s="3"/>
      <c r="G1146" s="3"/>
      <c r="H1146" s="3"/>
      <c r="I1146" s="120"/>
      <c r="J1146" s="3"/>
      <c r="K1146" s="95" t="str" cm="1">
        <f t="array" ref="K1146">IF(OR($J$14 = "A",$J$14 = "B",$J$14 = "C"),IF(I1146="","",IF(LEN(I1146)&gt;2,_xlfn.IFS(ISNUMBER(SEARCH("_",I1146)),I1146,ISNUMBER(SEARCH(", ",I1146)),SUBSTITUTE(I1146,", ","_"),ISNUMBER(SEARCH("/ ",I1146)),SUBSTITUTE(I1146,"/ ","_"),ISNUMBER(SEARCH(",",I1146)),SUBSTITUTE(I1146,",","_"),ISNUMBER(SEARCH("/",I1146)),SUBSTITUTE(I1146,"/","_"),ISNUMBER(SEARCH("",I1146)),I1146),I1146)),IF(OR($J$14 = "J",$J$14 = "K"),"",IF(D1146="","",IF(LEN(D1146)&gt;2,_xlfn.IFS(ISNUMBER(SEARCH("_",D1146)),D1146,ISNUMBER(SEARCH(", ",D1146)),SUBSTITUTE(D1146,", ","_"),ISNUMBER(SEARCH("/ ",D1146)),SUBSTITUTE(D1146,"/ ","_"),ISNUMBER(SEARCH(",",D1146)),SUBSTITUTE(D1146,",","_"),ISNUMBER(SEARCH("/",D1146)),SUBSTITUTE(D1146,"/","_"),ISNUMBER(SEARCH("",D1146)),D1146),D1146))))</f>
        <v/>
      </c>
      <c r="L1146" s="1"/>
      <c r="M1146" s="1" t="str">
        <f t="shared" si="86"/>
        <v/>
      </c>
      <c r="N1146" s="94" t="str">
        <f>IF($L1146="None","",IF(ISERROR(VLOOKUP($L1146,Info!$B$4:$B$266,1,FALSE)),"",VLOOKUP($L1146,Info!$B$4:$L$266,5,FALSE)))</f>
        <v/>
      </c>
      <c r="O1146" s="94" t="str">
        <f>IF(K1146="","",IF(AND($J$12&lt;&gt;"ABC",N1146="3"),"BAC",IF(N1146="3","ABC",IF($J$12&lt;&gt;"ABC",IF($J$10="Standard",VLOOKUP(K1146,Info!$BE$4:$BF$481,2,FALSE),VLOOKUP(K1146,Info!$BI$4:$BJ$482,2,FALSE)),IF($J$10="Standard",VLOOKUP(K1146,Info!$AG$4:$AH$2994,2,FALSE),VLOOKUP(K1146,Info!$AK$4:$AL$2997,2,FALSE))))))</f>
        <v/>
      </c>
      <c r="P1146" s="94" t="str">
        <f>IF($L1146="None","",IF(ISERROR(VLOOKUP($L1146,Info!$B$4:$B$266,1,FALSE)),"",VLOOKUP($L1146,Info!$B$4:$L$266,3,FALSE)))</f>
        <v/>
      </c>
      <c r="Q1146" s="96" t="str">
        <f>IF($L1146="None","",IF(ISERROR(VLOOKUP($L1146,Info!$B$4:$B$266,1,FALSE)),"",VLOOKUP($L1146,Info!$B$4:$L$266,4,FALSE)))</f>
        <v/>
      </c>
      <c r="R1146" s="1"/>
      <c r="S1146" s="6" t="str">
        <f t="shared" si="87"/>
        <v/>
      </c>
      <c r="T1146" s="6" t="str">
        <f>IF($L1146="None","",IF(ISERROR(VLOOKUP($L1146,Info!$B$4:$B$266,1,FALSE)),"",VLOOKUP($L1146,Info!$B$4:$L$266,11,FALSE)))</f>
        <v/>
      </c>
      <c r="U1146" s="1"/>
      <c r="V1146" s="1"/>
      <c r="W1146" s="1"/>
      <c r="X1146" s="1" t="str">
        <f>IF($L1146="None","",IF(ISERROR(VLOOKUP($L1146,Info!$B$4:$B$266,1,FALSE)),"",IF(OR(W1146="Metallic Liquid Tight",W1146="Non-Metallic Liquid Tight",W1146="LSZH",W1146="Greenfield"),VLOOKUP($L1146,Info!$B$4:$L$266,7,FALSE),"N/A")))</f>
        <v/>
      </c>
      <c r="Y1146" s="1"/>
      <c r="Z1146" s="96" t="str">
        <f>IF($L1146="None","",IF(ISERROR(VLOOKUP($L1146,Info!$B$4:$B$266,1,FALSE)),"",VLOOKUP($L1146,Info!$B$4:$L$266,9,FALSE)))</f>
        <v/>
      </c>
      <c r="AA1146" s="96" t="str">
        <f>IF($L1146="None","",IF(ISERROR(VLOOKUP($L1146,Info!$B$4:$B$266,1,FALSE)),"",VLOOKUP($L1146,Info!$B$4:$L$266,8,FALSE)))</f>
        <v/>
      </c>
      <c r="AB1146" s="96" t="str">
        <f>IF($L1146="None","",IF(ISERROR(VLOOKUP($L1146,Info!$B$4:$B$266,1,FALSE)),"",VLOOKUP($L1146,Info!$B$4:$L$266,10,FALSE)))</f>
        <v/>
      </c>
      <c r="AC1146" s="1" t="str">
        <f>IF(W1146="SO Cable","Black,White",IF(O1146="","",IF(P1146="","",IF($J$12&lt;&gt;"ABC",IF(P1146&lt;="250",VLOOKUP(O1146,Info!$AZ$4:$BB$22,3,FALSE),VLOOKUP(O1146,Info!$AZ$23:$BB$39,3,FALSE)),IF(P1146&lt;="250",VLOOKUP(O1146,Info!$AO$4:$AQ$22,3,FALSE),VLOOKUP(O1146,Info!$AO$23:$AP$39,3,FALSE))))))</f>
        <v/>
      </c>
      <c r="AD1146" s="1"/>
      <c r="AE1146" s="1" t="str">
        <f>IF($L1146="None","",IF(ISERROR(VLOOKUP($L1146,Info!$B$4:$B$266,1,FALSE)),"",VLOOKUP($L1146,Info!$B$4:$L$266,4,FALSE)))</f>
        <v/>
      </c>
      <c r="AF1146" s="1" t="str">
        <f>IF($L1146="None","",IF(ISERROR(VLOOKUP($L1146,Info!$B$4:$B$266,1,FALSE)),"",VLOOKUP($L1146,Info!$B$4:$L$266,6,FALSE)))</f>
        <v/>
      </c>
      <c r="AG1146" s="1"/>
      <c r="AH1146" s="33" t="str" cm="1">
        <f t="array" ref="AH1146">IF(AND(L1146&lt;&gt;"",O1146&lt;&gt;"",R1146:S1146&lt;&gt;"",W1146:X1146&lt;&gt;"",Z1146:AA1146&lt;&gt;"",AC1146&lt;&gt;""),"Good","Bad")</f>
        <v>Bad</v>
      </c>
      <c r="AL1146" t="str" cm="1">
        <f t="array" ref="AL1146">IF(R1146&gt;0,_xlfn.IFS(COUNTIF($L$20:L1146,"&lt;&gt;")&lt;101,1,COUNTIF($L$20:L1146,"&lt;&gt;")&lt;201,2,COUNTIF($L$20:L1146,"&lt;&gt;")&lt;301,3,COUNTIF($L$20:L1146,"&lt;&gt;")&lt;401,4,COUNTIF($L$20:L1146,"&lt;&gt;")&lt;501,5,COUNTIF($L$20:L1146,"&lt;&gt;")&lt;601,6,COUNTIF($L$20:L1146,"&lt;&gt;")&lt;701,7,COUNTIF($L$20:L1146,"&lt;&gt;")&lt;801,8,COUNTIF($L$20:L1146,"&lt;&gt;")&lt;901,9,COUNTIF($L$20:L1146,"&lt;&gt;")&lt;1001,10,COUNTIF($L$20:L1146,"&lt;&gt;")&lt;1101,11,COUNTIF($L$20:L1146,"&lt;&gt;")&lt;1201,12,COUNTIF($L$20:L1146,"&lt;&gt;")&lt;1301,13,COUNTIF($L$20:L1146,"&lt;&gt;")&lt;1401,14,COUNTIF($L$20:L1146,"&lt;&gt;")&lt;1501,15,COUNTIF($L$20:L1146,"&lt;&gt;")&lt;1601,16,COUNTIF($L$20:L1146,"&lt;&gt;")&lt;1701,17,COUNTIF($L$20:L1146,"&lt;&gt;")&lt;1801,18,COUNTIF($L$20:L1146,"&lt;&gt;")&lt;1901,19,COUNTIF($L$20:L1146,"&lt;&gt;")&lt;2001,20,COUNTIF($L$20:L1146,"&lt;&gt;")&lt;2101,21,COUNTIF($L$20:L1146,"&lt;&gt;")&lt;2201,22,COUNTIF($L$20:L1146,"&lt;&gt;")&lt;2301,23,COUNTIF($L$20:L1146,"&lt;&gt;")&lt;2401,24,COUNTIF($L$20:L1146,"&lt;&gt;")&lt;2501,25,COUNTIF($L$20:L1146,"&lt;&gt;")&lt;2601,26,COUNTIF($L$20:L1146,"&lt;&gt;")&lt;2701,27,COUNTIF($L$20:L1146,"&lt;&gt;")&lt;2801,28,COUNTIF($L$20:L1146,"&lt;&gt;")&lt;2901,29,COUNTIF($L$20:L1146,"&lt;&gt;")&lt;3001,30),"")</f>
        <v/>
      </c>
      <c r="AM1146" t="str">
        <f t="shared" si="85"/>
        <v/>
      </c>
      <c r="AN1146" t="str">
        <f t="shared" si="89"/>
        <v/>
      </c>
      <c r="AP1146" t="str">
        <f t="shared" si="88"/>
        <v/>
      </c>
      <c r="AQ1146" t="str">
        <f>IF(AO1146="","",COUNTIFS(AM1146:$AM$3019,AO1146))</f>
        <v/>
      </c>
    </row>
    <row r="1147" spans="1:43" x14ac:dyDescent="0.25">
      <c r="A1147" s="6" t="str">
        <f>IF(COUNT($A$20:A1146)&lt;&gt;$B$4,IF(A1146="","",A1146+1),"")</f>
        <v/>
      </c>
      <c r="B1147" s="3"/>
      <c r="C1147" s="3"/>
      <c r="D1147" s="122"/>
      <c r="E1147" s="3"/>
      <c r="F1147" s="3"/>
      <c r="G1147" s="3"/>
      <c r="H1147" s="3"/>
      <c r="I1147" s="120"/>
      <c r="J1147" s="3"/>
      <c r="K1147" s="95" t="str" cm="1">
        <f t="array" ref="K1147">IF(OR($J$14 = "A",$J$14 = "B",$J$14 = "C"),IF(I1147="","",IF(LEN(I1147)&gt;2,_xlfn.IFS(ISNUMBER(SEARCH("_",I1147)),I1147,ISNUMBER(SEARCH(", ",I1147)),SUBSTITUTE(I1147,", ","_"),ISNUMBER(SEARCH("/ ",I1147)),SUBSTITUTE(I1147,"/ ","_"),ISNUMBER(SEARCH(",",I1147)),SUBSTITUTE(I1147,",","_"),ISNUMBER(SEARCH("/",I1147)),SUBSTITUTE(I1147,"/","_"),ISNUMBER(SEARCH("",I1147)),I1147),I1147)),IF(OR($J$14 = "J",$J$14 = "K"),"",IF(D1147="","",IF(LEN(D1147)&gt;2,_xlfn.IFS(ISNUMBER(SEARCH("_",D1147)),D1147,ISNUMBER(SEARCH(", ",D1147)),SUBSTITUTE(D1147,", ","_"),ISNUMBER(SEARCH("/ ",D1147)),SUBSTITUTE(D1147,"/ ","_"),ISNUMBER(SEARCH(",",D1147)),SUBSTITUTE(D1147,",","_"),ISNUMBER(SEARCH("/",D1147)),SUBSTITUTE(D1147,"/","_"),ISNUMBER(SEARCH("",D1147)),D1147),D1147))))</f>
        <v/>
      </c>
      <c r="L1147" s="1"/>
      <c r="M1147" s="1" t="str">
        <f t="shared" si="86"/>
        <v/>
      </c>
      <c r="N1147" s="94" t="str">
        <f>IF($L1147="None","",IF(ISERROR(VLOOKUP($L1147,Info!$B$4:$B$266,1,FALSE)),"",VLOOKUP($L1147,Info!$B$4:$L$266,5,FALSE)))</f>
        <v/>
      </c>
      <c r="O1147" s="94" t="str">
        <f>IF(K1147="","",IF(AND($J$12&lt;&gt;"ABC",N1147="3"),"BAC",IF(N1147="3","ABC",IF($J$12&lt;&gt;"ABC",IF($J$10="Standard",VLOOKUP(K1147,Info!$BE$4:$BF$481,2,FALSE),VLOOKUP(K1147,Info!$BI$4:$BJ$482,2,FALSE)),IF($J$10="Standard",VLOOKUP(K1147,Info!$AG$4:$AH$2994,2,FALSE),VLOOKUP(K1147,Info!$AK$4:$AL$2997,2,FALSE))))))</f>
        <v/>
      </c>
      <c r="P1147" s="94" t="str">
        <f>IF($L1147="None","",IF(ISERROR(VLOOKUP($L1147,Info!$B$4:$B$266,1,FALSE)),"",VLOOKUP($L1147,Info!$B$4:$L$266,3,FALSE)))</f>
        <v/>
      </c>
      <c r="Q1147" s="96" t="str">
        <f>IF($L1147="None","",IF(ISERROR(VLOOKUP($L1147,Info!$B$4:$B$266,1,FALSE)),"",VLOOKUP($L1147,Info!$B$4:$L$266,4,FALSE)))</f>
        <v/>
      </c>
      <c r="R1147" s="1"/>
      <c r="S1147" s="6" t="str">
        <f t="shared" si="87"/>
        <v/>
      </c>
      <c r="T1147" s="6" t="str">
        <f>IF($L1147="None","",IF(ISERROR(VLOOKUP($L1147,Info!$B$4:$B$266,1,FALSE)),"",VLOOKUP($L1147,Info!$B$4:$L$266,11,FALSE)))</f>
        <v/>
      </c>
      <c r="U1147" s="1"/>
      <c r="V1147" s="1"/>
      <c r="W1147" s="1"/>
      <c r="X1147" s="1" t="str">
        <f>IF($L1147="None","",IF(ISERROR(VLOOKUP($L1147,Info!$B$4:$B$266,1,FALSE)),"",IF(OR(W1147="Metallic Liquid Tight",W1147="Non-Metallic Liquid Tight",W1147="LSZH",W1147="Greenfield"),VLOOKUP($L1147,Info!$B$4:$L$266,7,FALSE),"N/A")))</f>
        <v/>
      </c>
      <c r="Y1147" s="1"/>
      <c r="Z1147" s="96" t="str">
        <f>IF($L1147="None","",IF(ISERROR(VLOOKUP($L1147,Info!$B$4:$B$266,1,FALSE)),"",VLOOKUP($L1147,Info!$B$4:$L$266,9,FALSE)))</f>
        <v/>
      </c>
      <c r="AA1147" s="96" t="str">
        <f>IF($L1147="None","",IF(ISERROR(VLOOKUP($L1147,Info!$B$4:$B$266,1,FALSE)),"",VLOOKUP($L1147,Info!$B$4:$L$266,8,FALSE)))</f>
        <v/>
      </c>
      <c r="AB1147" s="96" t="str">
        <f>IF($L1147="None","",IF(ISERROR(VLOOKUP($L1147,Info!$B$4:$B$266,1,FALSE)),"",VLOOKUP($L1147,Info!$B$4:$L$266,10,FALSE)))</f>
        <v/>
      </c>
      <c r="AC1147" s="1" t="str">
        <f>IF(W1147="SO Cable","Black,White",IF(O1147="","",IF(P1147="","",IF($J$12&lt;&gt;"ABC",IF(P1147&lt;="250",VLOOKUP(O1147,Info!$AZ$4:$BB$22,3,FALSE),VLOOKUP(O1147,Info!$AZ$23:$BB$39,3,FALSE)),IF(P1147&lt;="250",VLOOKUP(O1147,Info!$AO$4:$AQ$22,3,FALSE),VLOOKUP(O1147,Info!$AO$23:$AP$39,3,FALSE))))))</f>
        <v/>
      </c>
      <c r="AD1147" s="1"/>
      <c r="AE1147" s="1" t="str">
        <f>IF($L1147="None","",IF(ISERROR(VLOOKUP($L1147,Info!$B$4:$B$266,1,FALSE)),"",VLOOKUP($L1147,Info!$B$4:$L$266,4,FALSE)))</f>
        <v/>
      </c>
      <c r="AF1147" s="1" t="str">
        <f>IF($L1147="None","",IF(ISERROR(VLOOKUP($L1147,Info!$B$4:$B$266,1,FALSE)),"",VLOOKUP($L1147,Info!$B$4:$L$266,6,FALSE)))</f>
        <v/>
      </c>
      <c r="AG1147" s="1"/>
      <c r="AH1147" s="33" t="str" cm="1">
        <f t="array" ref="AH1147">IF(AND(L1147&lt;&gt;"",O1147&lt;&gt;"",R1147:S1147&lt;&gt;"",W1147:X1147&lt;&gt;"",Z1147:AA1147&lt;&gt;"",AC1147&lt;&gt;""),"Good","Bad")</f>
        <v>Bad</v>
      </c>
      <c r="AL1147" t="str" cm="1">
        <f t="array" ref="AL1147">IF(R1147&gt;0,_xlfn.IFS(COUNTIF($L$20:L1147,"&lt;&gt;")&lt;101,1,COUNTIF($L$20:L1147,"&lt;&gt;")&lt;201,2,COUNTIF($L$20:L1147,"&lt;&gt;")&lt;301,3,COUNTIF($L$20:L1147,"&lt;&gt;")&lt;401,4,COUNTIF($L$20:L1147,"&lt;&gt;")&lt;501,5,COUNTIF($L$20:L1147,"&lt;&gt;")&lt;601,6,COUNTIF($L$20:L1147,"&lt;&gt;")&lt;701,7,COUNTIF($L$20:L1147,"&lt;&gt;")&lt;801,8,COUNTIF($L$20:L1147,"&lt;&gt;")&lt;901,9,COUNTIF($L$20:L1147,"&lt;&gt;")&lt;1001,10,COUNTIF($L$20:L1147,"&lt;&gt;")&lt;1101,11,COUNTIF($L$20:L1147,"&lt;&gt;")&lt;1201,12,COUNTIF($L$20:L1147,"&lt;&gt;")&lt;1301,13,COUNTIF($L$20:L1147,"&lt;&gt;")&lt;1401,14,COUNTIF($L$20:L1147,"&lt;&gt;")&lt;1501,15,COUNTIF($L$20:L1147,"&lt;&gt;")&lt;1601,16,COUNTIF($L$20:L1147,"&lt;&gt;")&lt;1701,17,COUNTIF($L$20:L1147,"&lt;&gt;")&lt;1801,18,COUNTIF($L$20:L1147,"&lt;&gt;")&lt;1901,19,COUNTIF($L$20:L1147,"&lt;&gt;")&lt;2001,20,COUNTIF($L$20:L1147,"&lt;&gt;")&lt;2101,21,COUNTIF($L$20:L1147,"&lt;&gt;")&lt;2201,22,COUNTIF($L$20:L1147,"&lt;&gt;")&lt;2301,23,COUNTIF($L$20:L1147,"&lt;&gt;")&lt;2401,24,COUNTIF($L$20:L1147,"&lt;&gt;")&lt;2501,25,COUNTIF($L$20:L1147,"&lt;&gt;")&lt;2601,26,COUNTIF($L$20:L1147,"&lt;&gt;")&lt;2701,27,COUNTIF($L$20:L1147,"&lt;&gt;")&lt;2801,28,COUNTIF($L$20:L1147,"&lt;&gt;")&lt;2901,29,COUNTIF($L$20:L1147,"&lt;&gt;")&lt;3001,30),"")</f>
        <v/>
      </c>
      <c r="AM1147" t="str">
        <f t="shared" si="85"/>
        <v/>
      </c>
      <c r="AN1147" t="str">
        <f t="shared" si="89"/>
        <v/>
      </c>
      <c r="AP1147" t="str">
        <f t="shared" si="88"/>
        <v/>
      </c>
      <c r="AQ1147" t="str">
        <f>IF(AO1147="","",COUNTIFS(AM1147:$AM$3019,AO1147))</f>
        <v/>
      </c>
    </row>
    <row r="1148" spans="1:43" x14ac:dyDescent="0.25">
      <c r="A1148" s="6" t="str">
        <f>IF(COUNT($A$20:A1147)&lt;&gt;$B$4,IF(A1147="","",A1147+1),"")</f>
        <v/>
      </c>
      <c r="B1148" s="3"/>
      <c r="C1148" s="3"/>
      <c r="D1148" s="122"/>
      <c r="E1148" s="3"/>
      <c r="F1148" s="3"/>
      <c r="G1148" s="3"/>
      <c r="H1148" s="3"/>
      <c r="I1148" s="120"/>
      <c r="J1148" s="3"/>
      <c r="K1148" s="95" t="str" cm="1">
        <f t="array" ref="K1148">IF(OR($J$14 = "A",$J$14 = "B",$J$14 = "C"),IF(I1148="","",IF(LEN(I1148)&gt;2,_xlfn.IFS(ISNUMBER(SEARCH("_",I1148)),I1148,ISNUMBER(SEARCH(", ",I1148)),SUBSTITUTE(I1148,", ","_"),ISNUMBER(SEARCH("/ ",I1148)),SUBSTITUTE(I1148,"/ ","_"),ISNUMBER(SEARCH(",",I1148)),SUBSTITUTE(I1148,",","_"),ISNUMBER(SEARCH("/",I1148)),SUBSTITUTE(I1148,"/","_"),ISNUMBER(SEARCH("",I1148)),I1148),I1148)),IF(OR($J$14 = "J",$J$14 = "K"),"",IF(D1148="","",IF(LEN(D1148)&gt;2,_xlfn.IFS(ISNUMBER(SEARCH("_",D1148)),D1148,ISNUMBER(SEARCH(", ",D1148)),SUBSTITUTE(D1148,", ","_"),ISNUMBER(SEARCH("/ ",D1148)),SUBSTITUTE(D1148,"/ ","_"),ISNUMBER(SEARCH(",",D1148)),SUBSTITUTE(D1148,",","_"),ISNUMBER(SEARCH("/",D1148)),SUBSTITUTE(D1148,"/","_"),ISNUMBER(SEARCH("",D1148)),D1148),D1148))))</f>
        <v/>
      </c>
      <c r="L1148" s="1"/>
      <c r="M1148" s="1" t="str">
        <f t="shared" si="86"/>
        <v/>
      </c>
      <c r="N1148" s="94" t="str">
        <f>IF($L1148="None","",IF(ISERROR(VLOOKUP($L1148,Info!$B$4:$B$266,1,FALSE)),"",VLOOKUP($L1148,Info!$B$4:$L$266,5,FALSE)))</f>
        <v/>
      </c>
      <c r="O1148" s="94" t="str">
        <f>IF(K1148="","",IF(AND($J$12&lt;&gt;"ABC",N1148="3"),"BAC",IF(N1148="3","ABC",IF($J$12&lt;&gt;"ABC",IF($J$10="Standard",VLOOKUP(K1148,Info!$BE$4:$BF$481,2,FALSE),VLOOKUP(K1148,Info!$BI$4:$BJ$482,2,FALSE)),IF($J$10="Standard",VLOOKUP(K1148,Info!$AG$4:$AH$2994,2,FALSE),VLOOKUP(K1148,Info!$AK$4:$AL$2997,2,FALSE))))))</f>
        <v/>
      </c>
      <c r="P1148" s="94" t="str">
        <f>IF($L1148="None","",IF(ISERROR(VLOOKUP($L1148,Info!$B$4:$B$266,1,FALSE)),"",VLOOKUP($L1148,Info!$B$4:$L$266,3,FALSE)))</f>
        <v/>
      </c>
      <c r="Q1148" s="96" t="str">
        <f>IF($L1148="None","",IF(ISERROR(VLOOKUP($L1148,Info!$B$4:$B$266,1,FALSE)),"",VLOOKUP($L1148,Info!$B$4:$L$266,4,FALSE)))</f>
        <v/>
      </c>
      <c r="R1148" s="1"/>
      <c r="S1148" s="6" t="str">
        <f t="shared" si="87"/>
        <v/>
      </c>
      <c r="T1148" s="6" t="str">
        <f>IF($L1148="None","",IF(ISERROR(VLOOKUP($L1148,Info!$B$4:$B$266,1,FALSE)),"",VLOOKUP($L1148,Info!$B$4:$L$266,11,FALSE)))</f>
        <v/>
      </c>
      <c r="U1148" s="1"/>
      <c r="V1148" s="1"/>
      <c r="W1148" s="1"/>
      <c r="X1148" s="1" t="str">
        <f>IF($L1148="None","",IF(ISERROR(VLOOKUP($L1148,Info!$B$4:$B$266,1,FALSE)),"",IF(OR(W1148="Metallic Liquid Tight",W1148="Non-Metallic Liquid Tight",W1148="LSZH",W1148="Greenfield"),VLOOKUP($L1148,Info!$B$4:$L$266,7,FALSE),"N/A")))</f>
        <v/>
      </c>
      <c r="Y1148" s="1"/>
      <c r="Z1148" s="96" t="str">
        <f>IF($L1148="None","",IF(ISERROR(VLOOKUP($L1148,Info!$B$4:$B$266,1,FALSE)),"",VLOOKUP($L1148,Info!$B$4:$L$266,9,FALSE)))</f>
        <v/>
      </c>
      <c r="AA1148" s="96" t="str">
        <f>IF($L1148="None","",IF(ISERROR(VLOOKUP($L1148,Info!$B$4:$B$266,1,FALSE)),"",VLOOKUP($L1148,Info!$B$4:$L$266,8,FALSE)))</f>
        <v/>
      </c>
      <c r="AB1148" s="96" t="str">
        <f>IF($L1148="None","",IF(ISERROR(VLOOKUP($L1148,Info!$B$4:$B$266,1,FALSE)),"",VLOOKUP($L1148,Info!$B$4:$L$266,10,FALSE)))</f>
        <v/>
      </c>
      <c r="AC1148" s="1" t="str">
        <f>IF(W1148="SO Cable","Black,White",IF(O1148="","",IF(P1148="","",IF($J$12&lt;&gt;"ABC",IF(P1148&lt;="250",VLOOKUP(O1148,Info!$AZ$4:$BB$22,3,FALSE),VLOOKUP(O1148,Info!$AZ$23:$BB$39,3,FALSE)),IF(P1148&lt;="250",VLOOKUP(O1148,Info!$AO$4:$AQ$22,3,FALSE),VLOOKUP(O1148,Info!$AO$23:$AP$39,3,FALSE))))))</f>
        <v/>
      </c>
      <c r="AD1148" s="1"/>
      <c r="AE1148" s="1" t="str">
        <f>IF($L1148="None","",IF(ISERROR(VLOOKUP($L1148,Info!$B$4:$B$266,1,FALSE)),"",VLOOKUP($L1148,Info!$B$4:$L$266,4,FALSE)))</f>
        <v/>
      </c>
      <c r="AF1148" s="1" t="str">
        <f>IF($L1148="None","",IF(ISERROR(VLOOKUP($L1148,Info!$B$4:$B$266,1,FALSE)),"",VLOOKUP($L1148,Info!$B$4:$L$266,6,FALSE)))</f>
        <v/>
      </c>
      <c r="AG1148" s="1"/>
      <c r="AH1148" s="33" t="str" cm="1">
        <f t="array" ref="AH1148">IF(AND(L1148&lt;&gt;"",O1148&lt;&gt;"",R1148:S1148&lt;&gt;"",W1148:X1148&lt;&gt;"",Z1148:AA1148&lt;&gt;"",AC1148&lt;&gt;""),"Good","Bad")</f>
        <v>Bad</v>
      </c>
      <c r="AL1148" t="str" cm="1">
        <f t="array" ref="AL1148">IF(R1148&gt;0,_xlfn.IFS(COUNTIF($L$20:L1148,"&lt;&gt;")&lt;101,1,COUNTIF($L$20:L1148,"&lt;&gt;")&lt;201,2,COUNTIF($L$20:L1148,"&lt;&gt;")&lt;301,3,COUNTIF($L$20:L1148,"&lt;&gt;")&lt;401,4,COUNTIF($L$20:L1148,"&lt;&gt;")&lt;501,5,COUNTIF($L$20:L1148,"&lt;&gt;")&lt;601,6,COUNTIF($L$20:L1148,"&lt;&gt;")&lt;701,7,COUNTIF($L$20:L1148,"&lt;&gt;")&lt;801,8,COUNTIF($L$20:L1148,"&lt;&gt;")&lt;901,9,COUNTIF($L$20:L1148,"&lt;&gt;")&lt;1001,10,COUNTIF($L$20:L1148,"&lt;&gt;")&lt;1101,11,COUNTIF($L$20:L1148,"&lt;&gt;")&lt;1201,12,COUNTIF($L$20:L1148,"&lt;&gt;")&lt;1301,13,COUNTIF($L$20:L1148,"&lt;&gt;")&lt;1401,14,COUNTIF($L$20:L1148,"&lt;&gt;")&lt;1501,15,COUNTIF($L$20:L1148,"&lt;&gt;")&lt;1601,16,COUNTIF($L$20:L1148,"&lt;&gt;")&lt;1701,17,COUNTIF($L$20:L1148,"&lt;&gt;")&lt;1801,18,COUNTIF($L$20:L1148,"&lt;&gt;")&lt;1901,19,COUNTIF($L$20:L1148,"&lt;&gt;")&lt;2001,20,COUNTIF($L$20:L1148,"&lt;&gt;")&lt;2101,21,COUNTIF($L$20:L1148,"&lt;&gt;")&lt;2201,22,COUNTIF($L$20:L1148,"&lt;&gt;")&lt;2301,23,COUNTIF($L$20:L1148,"&lt;&gt;")&lt;2401,24,COUNTIF($L$20:L1148,"&lt;&gt;")&lt;2501,25,COUNTIF($L$20:L1148,"&lt;&gt;")&lt;2601,26,COUNTIF($L$20:L1148,"&lt;&gt;")&lt;2701,27,COUNTIF($L$20:L1148,"&lt;&gt;")&lt;2801,28,COUNTIF($L$20:L1148,"&lt;&gt;")&lt;2901,29,COUNTIF($L$20:L1148,"&lt;&gt;")&lt;3001,30),"")</f>
        <v/>
      </c>
      <c r="AM1148" t="str">
        <f t="shared" si="85"/>
        <v/>
      </c>
      <c r="AN1148" t="str">
        <f t="shared" si="89"/>
        <v/>
      </c>
      <c r="AP1148" t="str">
        <f t="shared" si="88"/>
        <v/>
      </c>
      <c r="AQ1148" t="str">
        <f>IF(AO1148="","",COUNTIFS(AM1148:$AM$3019,AO1148))</f>
        <v/>
      </c>
    </row>
    <row r="1149" spans="1:43" x14ac:dyDescent="0.25">
      <c r="A1149" s="6" t="str">
        <f>IF(COUNT($A$20:A1148)&lt;&gt;$B$4,IF(A1148="","",A1148+1),"")</f>
        <v/>
      </c>
      <c r="B1149" s="3"/>
      <c r="C1149" s="3"/>
      <c r="D1149" s="122"/>
      <c r="E1149" s="3"/>
      <c r="F1149" s="3"/>
      <c r="G1149" s="3"/>
      <c r="H1149" s="3"/>
      <c r="I1149" s="120"/>
      <c r="J1149" s="3"/>
      <c r="K1149" s="95" t="str" cm="1">
        <f t="array" ref="K1149">IF(OR($J$14 = "A",$J$14 = "B",$J$14 = "C"),IF(I1149="","",IF(LEN(I1149)&gt;2,_xlfn.IFS(ISNUMBER(SEARCH("_",I1149)),I1149,ISNUMBER(SEARCH(", ",I1149)),SUBSTITUTE(I1149,", ","_"),ISNUMBER(SEARCH("/ ",I1149)),SUBSTITUTE(I1149,"/ ","_"),ISNUMBER(SEARCH(",",I1149)),SUBSTITUTE(I1149,",","_"),ISNUMBER(SEARCH("/",I1149)),SUBSTITUTE(I1149,"/","_"),ISNUMBER(SEARCH("",I1149)),I1149),I1149)),IF(OR($J$14 = "J",$J$14 = "K"),"",IF(D1149="","",IF(LEN(D1149)&gt;2,_xlfn.IFS(ISNUMBER(SEARCH("_",D1149)),D1149,ISNUMBER(SEARCH(", ",D1149)),SUBSTITUTE(D1149,", ","_"),ISNUMBER(SEARCH("/ ",D1149)),SUBSTITUTE(D1149,"/ ","_"),ISNUMBER(SEARCH(",",D1149)),SUBSTITUTE(D1149,",","_"),ISNUMBER(SEARCH("/",D1149)),SUBSTITUTE(D1149,"/","_"),ISNUMBER(SEARCH("",D1149)),D1149),D1149))))</f>
        <v/>
      </c>
      <c r="L1149" s="1"/>
      <c r="M1149" s="1" t="str">
        <f t="shared" si="86"/>
        <v/>
      </c>
      <c r="N1149" s="94" t="str">
        <f>IF($L1149="None","",IF(ISERROR(VLOOKUP($L1149,Info!$B$4:$B$266,1,FALSE)),"",VLOOKUP($L1149,Info!$B$4:$L$266,5,FALSE)))</f>
        <v/>
      </c>
      <c r="O1149" s="94" t="str">
        <f>IF(K1149="","",IF(AND($J$12&lt;&gt;"ABC",N1149="3"),"BAC",IF(N1149="3","ABC",IF($J$12&lt;&gt;"ABC",IF($J$10="Standard",VLOOKUP(K1149,Info!$BE$4:$BF$481,2,FALSE),VLOOKUP(K1149,Info!$BI$4:$BJ$482,2,FALSE)),IF($J$10="Standard",VLOOKUP(K1149,Info!$AG$4:$AH$2994,2,FALSE),VLOOKUP(K1149,Info!$AK$4:$AL$2997,2,FALSE))))))</f>
        <v/>
      </c>
      <c r="P1149" s="94" t="str">
        <f>IF($L1149="None","",IF(ISERROR(VLOOKUP($L1149,Info!$B$4:$B$266,1,FALSE)),"",VLOOKUP($L1149,Info!$B$4:$L$266,3,FALSE)))</f>
        <v/>
      </c>
      <c r="Q1149" s="96" t="str">
        <f>IF($L1149="None","",IF(ISERROR(VLOOKUP($L1149,Info!$B$4:$B$266,1,FALSE)),"",VLOOKUP($L1149,Info!$B$4:$L$266,4,FALSE)))</f>
        <v/>
      </c>
      <c r="R1149" s="1"/>
      <c r="S1149" s="6" t="str">
        <f t="shared" si="87"/>
        <v/>
      </c>
      <c r="T1149" s="6" t="str">
        <f>IF($L1149="None","",IF(ISERROR(VLOOKUP($L1149,Info!$B$4:$B$266,1,FALSE)),"",VLOOKUP($L1149,Info!$B$4:$L$266,11,FALSE)))</f>
        <v/>
      </c>
      <c r="U1149" s="1"/>
      <c r="V1149" s="1"/>
      <c r="W1149" s="1"/>
      <c r="X1149" s="1" t="str">
        <f>IF($L1149="None","",IF(ISERROR(VLOOKUP($L1149,Info!$B$4:$B$266,1,FALSE)),"",IF(OR(W1149="Metallic Liquid Tight",W1149="Non-Metallic Liquid Tight",W1149="LSZH",W1149="Greenfield"),VLOOKUP($L1149,Info!$B$4:$L$266,7,FALSE),"N/A")))</f>
        <v/>
      </c>
      <c r="Y1149" s="1"/>
      <c r="Z1149" s="96" t="str">
        <f>IF($L1149="None","",IF(ISERROR(VLOOKUP($L1149,Info!$B$4:$B$266,1,FALSE)),"",VLOOKUP($L1149,Info!$B$4:$L$266,9,FALSE)))</f>
        <v/>
      </c>
      <c r="AA1149" s="96" t="str">
        <f>IF($L1149="None","",IF(ISERROR(VLOOKUP($L1149,Info!$B$4:$B$266,1,FALSE)),"",VLOOKUP($L1149,Info!$B$4:$L$266,8,FALSE)))</f>
        <v/>
      </c>
      <c r="AB1149" s="96" t="str">
        <f>IF($L1149="None","",IF(ISERROR(VLOOKUP($L1149,Info!$B$4:$B$266,1,FALSE)),"",VLOOKUP($L1149,Info!$B$4:$L$266,10,FALSE)))</f>
        <v/>
      </c>
      <c r="AC1149" s="1" t="str">
        <f>IF(W1149="SO Cable","Black,White",IF(O1149="","",IF(P1149="","",IF($J$12&lt;&gt;"ABC",IF(P1149&lt;="250",VLOOKUP(O1149,Info!$AZ$4:$BB$22,3,FALSE),VLOOKUP(O1149,Info!$AZ$23:$BB$39,3,FALSE)),IF(P1149&lt;="250",VLOOKUP(O1149,Info!$AO$4:$AQ$22,3,FALSE),VLOOKUP(O1149,Info!$AO$23:$AP$39,3,FALSE))))))</f>
        <v/>
      </c>
      <c r="AD1149" s="1"/>
      <c r="AE1149" s="1" t="str">
        <f>IF($L1149="None","",IF(ISERROR(VLOOKUP($L1149,Info!$B$4:$B$266,1,FALSE)),"",VLOOKUP($L1149,Info!$B$4:$L$266,4,FALSE)))</f>
        <v/>
      </c>
      <c r="AF1149" s="1" t="str">
        <f>IF($L1149="None","",IF(ISERROR(VLOOKUP($L1149,Info!$B$4:$B$266,1,FALSE)),"",VLOOKUP($L1149,Info!$B$4:$L$266,6,FALSE)))</f>
        <v/>
      </c>
      <c r="AG1149" s="1"/>
      <c r="AH1149" s="33" t="str" cm="1">
        <f t="array" ref="AH1149">IF(AND(L1149&lt;&gt;"",O1149&lt;&gt;"",R1149:S1149&lt;&gt;"",W1149:X1149&lt;&gt;"",Z1149:AA1149&lt;&gt;"",AC1149&lt;&gt;""),"Good","Bad")</f>
        <v>Bad</v>
      </c>
      <c r="AL1149" t="str" cm="1">
        <f t="array" ref="AL1149">IF(R1149&gt;0,_xlfn.IFS(COUNTIF($L$20:L1149,"&lt;&gt;")&lt;101,1,COUNTIF($L$20:L1149,"&lt;&gt;")&lt;201,2,COUNTIF($L$20:L1149,"&lt;&gt;")&lt;301,3,COUNTIF($L$20:L1149,"&lt;&gt;")&lt;401,4,COUNTIF($L$20:L1149,"&lt;&gt;")&lt;501,5,COUNTIF($L$20:L1149,"&lt;&gt;")&lt;601,6,COUNTIF($L$20:L1149,"&lt;&gt;")&lt;701,7,COUNTIF($L$20:L1149,"&lt;&gt;")&lt;801,8,COUNTIF($L$20:L1149,"&lt;&gt;")&lt;901,9,COUNTIF($L$20:L1149,"&lt;&gt;")&lt;1001,10,COUNTIF($L$20:L1149,"&lt;&gt;")&lt;1101,11,COUNTIF($L$20:L1149,"&lt;&gt;")&lt;1201,12,COUNTIF($L$20:L1149,"&lt;&gt;")&lt;1301,13,COUNTIF($L$20:L1149,"&lt;&gt;")&lt;1401,14,COUNTIF($L$20:L1149,"&lt;&gt;")&lt;1501,15,COUNTIF($L$20:L1149,"&lt;&gt;")&lt;1601,16,COUNTIF($L$20:L1149,"&lt;&gt;")&lt;1701,17,COUNTIF($L$20:L1149,"&lt;&gt;")&lt;1801,18,COUNTIF($L$20:L1149,"&lt;&gt;")&lt;1901,19,COUNTIF($L$20:L1149,"&lt;&gt;")&lt;2001,20,COUNTIF($L$20:L1149,"&lt;&gt;")&lt;2101,21,COUNTIF($L$20:L1149,"&lt;&gt;")&lt;2201,22,COUNTIF($L$20:L1149,"&lt;&gt;")&lt;2301,23,COUNTIF($L$20:L1149,"&lt;&gt;")&lt;2401,24,COUNTIF($L$20:L1149,"&lt;&gt;")&lt;2501,25,COUNTIF($L$20:L1149,"&lt;&gt;")&lt;2601,26,COUNTIF($L$20:L1149,"&lt;&gt;")&lt;2701,27,COUNTIF($L$20:L1149,"&lt;&gt;")&lt;2801,28,COUNTIF($L$20:L1149,"&lt;&gt;")&lt;2901,29,COUNTIF($L$20:L1149,"&lt;&gt;")&lt;3001,30),"")</f>
        <v/>
      </c>
      <c r="AM1149" t="str">
        <f t="shared" si="85"/>
        <v/>
      </c>
      <c r="AN1149" t="str">
        <f t="shared" si="89"/>
        <v/>
      </c>
      <c r="AP1149" t="str">
        <f t="shared" si="88"/>
        <v/>
      </c>
      <c r="AQ1149" t="str">
        <f>IF(AO1149="","",COUNTIFS(AM1149:$AM$3019,AO1149))</f>
        <v/>
      </c>
    </row>
    <row r="1150" spans="1:43" x14ac:dyDescent="0.25">
      <c r="A1150" s="6" t="str">
        <f>IF(COUNT($A$20:A1149)&lt;&gt;$B$4,IF(A1149="","",A1149+1),"")</f>
        <v/>
      </c>
      <c r="B1150" s="3"/>
      <c r="C1150" s="3"/>
      <c r="D1150" s="122"/>
      <c r="E1150" s="3"/>
      <c r="F1150" s="3"/>
      <c r="G1150" s="3"/>
      <c r="H1150" s="3"/>
      <c r="I1150" s="120"/>
      <c r="J1150" s="3"/>
      <c r="K1150" s="95" t="str" cm="1">
        <f t="array" ref="K1150">IF(OR($J$14 = "A",$J$14 = "B",$J$14 = "C"),IF(I1150="","",IF(LEN(I1150)&gt;2,_xlfn.IFS(ISNUMBER(SEARCH("_",I1150)),I1150,ISNUMBER(SEARCH(", ",I1150)),SUBSTITUTE(I1150,", ","_"),ISNUMBER(SEARCH("/ ",I1150)),SUBSTITUTE(I1150,"/ ","_"),ISNUMBER(SEARCH(",",I1150)),SUBSTITUTE(I1150,",","_"),ISNUMBER(SEARCH("/",I1150)),SUBSTITUTE(I1150,"/","_"),ISNUMBER(SEARCH("",I1150)),I1150),I1150)),IF(OR($J$14 = "J",$J$14 = "K"),"",IF(D1150="","",IF(LEN(D1150)&gt;2,_xlfn.IFS(ISNUMBER(SEARCH("_",D1150)),D1150,ISNUMBER(SEARCH(", ",D1150)),SUBSTITUTE(D1150,", ","_"),ISNUMBER(SEARCH("/ ",D1150)),SUBSTITUTE(D1150,"/ ","_"),ISNUMBER(SEARCH(",",D1150)),SUBSTITUTE(D1150,",","_"),ISNUMBER(SEARCH("/",D1150)),SUBSTITUTE(D1150,"/","_"),ISNUMBER(SEARCH("",D1150)),D1150),D1150))))</f>
        <v/>
      </c>
      <c r="L1150" s="1"/>
      <c r="M1150" s="1" t="str">
        <f t="shared" si="86"/>
        <v/>
      </c>
      <c r="N1150" s="94" t="str">
        <f>IF($L1150="None","",IF(ISERROR(VLOOKUP($L1150,Info!$B$4:$B$266,1,FALSE)),"",VLOOKUP($L1150,Info!$B$4:$L$266,5,FALSE)))</f>
        <v/>
      </c>
      <c r="O1150" s="94" t="str">
        <f>IF(K1150="","",IF(AND($J$12&lt;&gt;"ABC",N1150="3"),"BAC",IF(N1150="3","ABC",IF($J$12&lt;&gt;"ABC",IF($J$10="Standard",VLOOKUP(K1150,Info!$BE$4:$BF$481,2,FALSE),VLOOKUP(K1150,Info!$BI$4:$BJ$482,2,FALSE)),IF($J$10="Standard",VLOOKUP(K1150,Info!$AG$4:$AH$2994,2,FALSE),VLOOKUP(K1150,Info!$AK$4:$AL$2997,2,FALSE))))))</f>
        <v/>
      </c>
      <c r="P1150" s="94" t="str">
        <f>IF($L1150="None","",IF(ISERROR(VLOOKUP($L1150,Info!$B$4:$B$266,1,FALSE)),"",VLOOKUP($L1150,Info!$B$4:$L$266,3,FALSE)))</f>
        <v/>
      </c>
      <c r="Q1150" s="96" t="str">
        <f>IF($L1150="None","",IF(ISERROR(VLOOKUP($L1150,Info!$B$4:$B$266,1,FALSE)),"",VLOOKUP($L1150,Info!$B$4:$L$266,4,FALSE)))</f>
        <v/>
      </c>
      <c r="R1150" s="1"/>
      <c r="S1150" s="6" t="str">
        <f t="shared" si="87"/>
        <v/>
      </c>
      <c r="T1150" s="6" t="str">
        <f>IF($L1150="None","",IF(ISERROR(VLOOKUP($L1150,Info!$B$4:$B$266,1,FALSE)),"",VLOOKUP($L1150,Info!$B$4:$L$266,11,FALSE)))</f>
        <v/>
      </c>
      <c r="U1150" s="1"/>
      <c r="V1150" s="1"/>
      <c r="W1150" s="1"/>
      <c r="X1150" s="1" t="str">
        <f>IF($L1150="None","",IF(ISERROR(VLOOKUP($L1150,Info!$B$4:$B$266,1,FALSE)),"",IF(OR(W1150="Metallic Liquid Tight",W1150="Non-Metallic Liquid Tight",W1150="LSZH",W1150="Greenfield"),VLOOKUP($L1150,Info!$B$4:$L$266,7,FALSE),"N/A")))</f>
        <v/>
      </c>
      <c r="Y1150" s="1"/>
      <c r="Z1150" s="96" t="str">
        <f>IF($L1150="None","",IF(ISERROR(VLOOKUP($L1150,Info!$B$4:$B$266,1,FALSE)),"",VLOOKUP($L1150,Info!$B$4:$L$266,9,FALSE)))</f>
        <v/>
      </c>
      <c r="AA1150" s="96" t="str">
        <f>IF($L1150="None","",IF(ISERROR(VLOOKUP($L1150,Info!$B$4:$B$266,1,FALSE)),"",VLOOKUP($L1150,Info!$B$4:$L$266,8,FALSE)))</f>
        <v/>
      </c>
      <c r="AB1150" s="96" t="str">
        <f>IF($L1150="None","",IF(ISERROR(VLOOKUP($L1150,Info!$B$4:$B$266,1,FALSE)),"",VLOOKUP($L1150,Info!$B$4:$L$266,10,FALSE)))</f>
        <v/>
      </c>
      <c r="AC1150" s="1" t="str">
        <f>IF(W1150="SO Cable","Black,White",IF(O1150="","",IF(P1150="","",IF($J$12&lt;&gt;"ABC",IF(P1150&lt;="250",VLOOKUP(O1150,Info!$AZ$4:$BB$22,3,FALSE),VLOOKUP(O1150,Info!$AZ$23:$BB$39,3,FALSE)),IF(P1150&lt;="250",VLOOKUP(O1150,Info!$AO$4:$AQ$22,3,FALSE),VLOOKUP(O1150,Info!$AO$23:$AP$39,3,FALSE))))))</f>
        <v/>
      </c>
      <c r="AD1150" s="1"/>
      <c r="AE1150" s="1" t="str">
        <f>IF($L1150="None","",IF(ISERROR(VLOOKUP($L1150,Info!$B$4:$B$266,1,FALSE)),"",VLOOKUP($L1150,Info!$B$4:$L$266,4,FALSE)))</f>
        <v/>
      </c>
      <c r="AF1150" s="1" t="str">
        <f>IF($L1150="None","",IF(ISERROR(VLOOKUP($L1150,Info!$B$4:$B$266,1,FALSE)),"",VLOOKUP($L1150,Info!$B$4:$L$266,6,FALSE)))</f>
        <v/>
      </c>
      <c r="AG1150" s="1"/>
      <c r="AH1150" s="33" t="str" cm="1">
        <f t="array" ref="AH1150">IF(AND(L1150&lt;&gt;"",O1150&lt;&gt;"",R1150:S1150&lt;&gt;"",W1150:X1150&lt;&gt;"",Z1150:AA1150&lt;&gt;"",AC1150&lt;&gt;""),"Good","Bad")</f>
        <v>Bad</v>
      </c>
      <c r="AL1150" t="str" cm="1">
        <f t="array" ref="AL1150">IF(R1150&gt;0,_xlfn.IFS(COUNTIF($L$20:L1150,"&lt;&gt;")&lt;101,1,COUNTIF($L$20:L1150,"&lt;&gt;")&lt;201,2,COUNTIF($L$20:L1150,"&lt;&gt;")&lt;301,3,COUNTIF($L$20:L1150,"&lt;&gt;")&lt;401,4,COUNTIF($L$20:L1150,"&lt;&gt;")&lt;501,5,COUNTIF($L$20:L1150,"&lt;&gt;")&lt;601,6,COUNTIF($L$20:L1150,"&lt;&gt;")&lt;701,7,COUNTIF($L$20:L1150,"&lt;&gt;")&lt;801,8,COUNTIF($L$20:L1150,"&lt;&gt;")&lt;901,9,COUNTIF($L$20:L1150,"&lt;&gt;")&lt;1001,10,COUNTIF($L$20:L1150,"&lt;&gt;")&lt;1101,11,COUNTIF($L$20:L1150,"&lt;&gt;")&lt;1201,12,COUNTIF($L$20:L1150,"&lt;&gt;")&lt;1301,13,COUNTIF($L$20:L1150,"&lt;&gt;")&lt;1401,14,COUNTIF($L$20:L1150,"&lt;&gt;")&lt;1501,15,COUNTIF($L$20:L1150,"&lt;&gt;")&lt;1601,16,COUNTIF($L$20:L1150,"&lt;&gt;")&lt;1701,17,COUNTIF($L$20:L1150,"&lt;&gt;")&lt;1801,18,COUNTIF($L$20:L1150,"&lt;&gt;")&lt;1901,19,COUNTIF($L$20:L1150,"&lt;&gt;")&lt;2001,20,COUNTIF($L$20:L1150,"&lt;&gt;")&lt;2101,21,COUNTIF($L$20:L1150,"&lt;&gt;")&lt;2201,22,COUNTIF($L$20:L1150,"&lt;&gt;")&lt;2301,23,COUNTIF($L$20:L1150,"&lt;&gt;")&lt;2401,24,COUNTIF($L$20:L1150,"&lt;&gt;")&lt;2501,25,COUNTIF($L$20:L1150,"&lt;&gt;")&lt;2601,26,COUNTIF($L$20:L1150,"&lt;&gt;")&lt;2701,27,COUNTIF($L$20:L1150,"&lt;&gt;")&lt;2801,28,COUNTIF($L$20:L1150,"&lt;&gt;")&lt;2901,29,COUNTIF($L$20:L1150,"&lt;&gt;")&lt;3001,30),"")</f>
        <v/>
      </c>
      <c r="AM1150" t="str">
        <f t="shared" si="85"/>
        <v/>
      </c>
      <c r="AN1150" t="str">
        <f t="shared" si="89"/>
        <v/>
      </c>
      <c r="AP1150" t="str">
        <f t="shared" si="88"/>
        <v/>
      </c>
      <c r="AQ1150" t="str">
        <f>IF(AO1150="","",COUNTIFS(AM1150:$AM$3019,AO1150))</f>
        <v/>
      </c>
    </row>
    <row r="1151" spans="1:43" x14ac:dyDescent="0.25">
      <c r="A1151" s="6" t="str">
        <f>IF(COUNT($A$20:A1150)&lt;&gt;$B$4,IF(A1150="","",A1150+1),"")</f>
        <v/>
      </c>
      <c r="B1151" s="3"/>
      <c r="C1151" s="3"/>
      <c r="D1151" s="122"/>
      <c r="E1151" s="3"/>
      <c r="F1151" s="3"/>
      <c r="G1151" s="3"/>
      <c r="H1151" s="3"/>
      <c r="I1151" s="120"/>
      <c r="J1151" s="3"/>
      <c r="K1151" s="95" t="str" cm="1">
        <f t="array" ref="K1151">IF(OR($J$14 = "A",$J$14 = "B",$J$14 = "C"),IF(I1151="","",IF(LEN(I1151)&gt;2,_xlfn.IFS(ISNUMBER(SEARCH("_",I1151)),I1151,ISNUMBER(SEARCH(", ",I1151)),SUBSTITUTE(I1151,", ","_"),ISNUMBER(SEARCH("/ ",I1151)),SUBSTITUTE(I1151,"/ ","_"),ISNUMBER(SEARCH(",",I1151)),SUBSTITUTE(I1151,",","_"),ISNUMBER(SEARCH("/",I1151)),SUBSTITUTE(I1151,"/","_"),ISNUMBER(SEARCH("",I1151)),I1151),I1151)),IF(OR($J$14 = "J",$J$14 = "K"),"",IF(D1151="","",IF(LEN(D1151)&gt;2,_xlfn.IFS(ISNUMBER(SEARCH("_",D1151)),D1151,ISNUMBER(SEARCH(", ",D1151)),SUBSTITUTE(D1151,", ","_"),ISNUMBER(SEARCH("/ ",D1151)),SUBSTITUTE(D1151,"/ ","_"),ISNUMBER(SEARCH(",",D1151)),SUBSTITUTE(D1151,",","_"),ISNUMBER(SEARCH("/",D1151)),SUBSTITUTE(D1151,"/","_"),ISNUMBER(SEARCH("",D1151)),D1151),D1151))))</f>
        <v/>
      </c>
      <c r="L1151" s="1"/>
      <c r="M1151" s="1" t="str">
        <f t="shared" si="86"/>
        <v/>
      </c>
      <c r="N1151" s="94" t="str">
        <f>IF($L1151="None","",IF(ISERROR(VLOOKUP($L1151,Info!$B$4:$B$266,1,FALSE)),"",VLOOKUP($L1151,Info!$B$4:$L$266,5,FALSE)))</f>
        <v/>
      </c>
      <c r="O1151" s="94" t="str">
        <f>IF(K1151="","",IF(AND($J$12&lt;&gt;"ABC",N1151="3"),"BAC",IF(N1151="3","ABC",IF($J$12&lt;&gt;"ABC",IF($J$10="Standard",VLOOKUP(K1151,Info!$BE$4:$BF$481,2,FALSE),VLOOKUP(K1151,Info!$BI$4:$BJ$482,2,FALSE)),IF($J$10="Standard",VLOOKUP(K1151,Info!$AG$4:$AH$2994,2,FALSE),VLOOKUP(K1151,Info!$AK$4:$AL$2997,2,FALSE))))))</f>
        <v/>
      </c>
      <c r="P1151" s="94" t="str">
        <f>IF($L1151="None","",IF(ISERROR(VLOOKUP($L1151,Info!$B$4:$B$266,1,FALSE)),"",VLOOKUP($L1151,Info!$B$4:$L$266,3,FALSE)))</f>
        <v/>
      </c>
      <c r="Q1151" s="96" t="str">
        <f>IF($L1151="None","",IF(ISERROR(VLOOKUP($L1151,Info!$B$4:$B$266,1,FALSE)),"",VLOOKUP($L1151,Info!$B$4:$L$266,4,FALSE)))</f>
        <v/>
      </c>
      <c r="R1151" s="1"/>
      <c r="S1151" s="6" t="str">
        <f t="shared" si="87"/>
        <v/>
      </c>
      <c r="T1151" s="6" t="str">
        <f>IF($L1151="None","",IF(ISERROR(VLOOKUP($L1151,Info!$B$4:$B$266,1,FALSE)),"",VLOOKUP($L1151,Info!$B$4:$L$266,11,FALSE)))</f>
        <v/>
      </c>
      <c r="U1151" s="1"/>
      <c r="V1151" s="1"/>
      <c r="W1151" s="1"/>
      <c r="X1151" s="1" t="str">
        <f>IF($L1151="None","",IF(ISERROR(VLOOKUP($L1151,Info!$B$4:$B$266,1,FALSE)),"",IF(OR(W1151="Metallic Liquid Tight",W1151="Non-Metallic Liquid Tight",W1151="LSZH",W1151="Greenfield"),VLOOKUP($L1151,Info!$B$4:$L$266,7,FALSE),"N/A")))</f>
        <v/>
      </c>
      <c r="Y1151" s="1"/>
      <c r="Z1151" s="96" t="str">
        <f>IF($L1151="None","",IF(ISERROR(VLOOKUP($L1151,Info!$B$4:$B$266,1,FALSE)),"",VLOOKUP($L1151,Info!$B$4:$L$266,9,FALSE)))</f>
        <v/>
      </c>
      <c r="AA1151" s="96" t="str">
        <f>IF($L1151="None","",IF(ISERROR(VLOOKUP($L1151,Info!$B$4:$B$266,1,FALSE)),"",VLOOKUP($L1151,Info!$B$4:$L$266,8,FALSE)))</f>
        <v/>
      </c>
      <c r="AB1151" s="96" t="str">
        <f>IF($L1151="None","",IF(ISERROR(VLOOKUP($L1151,Info!$B$4:$B$266,1,FALSE)),"",VLOOKUP($L1151,Info!$B$4:$L$266,10,FALSE)))</f>
        <v/>
      </c>
      <c r="AC1151" s="1" t="str">
        <f>IF(W1151="SO Cable","Black,White",IF(O1151="","",IF(P1151="","",IF($J$12&lt;&gt;"ABC",IF(P1151&lt;="250",VLOOKUP(O1151,Info!$AZ$4:$BB$22,3,FALSE),VLOOKUP(O1151,Info!$AZ$23:$BB$39,3,FALSE)),IF(P1151&lt;="250",VLOOKUP(O1151,Info!$AO$4:$AQ$22,3,FALSE),VLOOKUP(O1151,Info!$AO$23:$AP$39,3,FALSE))))))</f>
        <v/>
      </c>
      <c r="AD1151" s="1"/>
      <c r="AE1151" s="1" t="str">
        <f>IF($L1151="None","",IF(ISERROR(VLOOKUP($L1151,Info!$B$4:$B$266,1,FALSE)),"",VLOOKUP($L1151,Info!$B$4:$L$266,4,FALSE)))</f>
        <v/>
      </c>
      <c r="AF1151" s="1" t="str">
        <f>IF($L1151="None","",IF(ISERROR(VLOOKUP($L1151,Info!$B$4:$B$266,1,FALSE)),"",VLOOKUP($L1151,Info!$B$4:$L$266,6,FALSE)))</f>
        <v/>
      </c>
      <c r="AG1151" s="1"/>
      <c r="AH1151" s="33" t="str" cm="1">
        <f t="array" ref="AH1151">IF(AND(L1151&lt;&gt;"",O1151&lt;&gt;"",R1151:S1151&lt;&gt;"",W1151:X1151&lt;&gt;"",Z1151:AA1151&lt;&gt;"",AC1151&lt;&gt;""),"Good","Bad")</f>
        <v>Bad</v>
      </c>
      <c r="AL1151" t="str" cm="1">
        <f t="array" ref="AL1151">IF(R1151&gt;0,_xlfn.IFS(COUNTIF($L$20:L1151,"&lt;&gt;")&lt;101,1,COUNTIF($L$20:L1151,"&lt;&gt;")&lt;201,2,COUNTIF($L$20:L1151,"&lt;&gt;")&lt;301,3,COUNTIF($L$20:L1151,"&lt;&gt;")&lt;401,4,COUNTIF($L$20:L1151,"&lt;&gt;")&lt;501,5,COUNTIF($L$20:L1151,"&lt;&gt;")&lt;601,6,COUNTIF($L$20:L1151,"&lt;&gt;")&lt;701,7,COUNTIF($L$20:L1151,"&lt;&gt;")&lt;801,8,COUNTIF($L$20:L1151,"&lt;&gt;")&lt;901,9,COUNTIF($L$20:L1151,"&lt;&gt;")&lt;1001,10,COUNTIF($L$20:L1151,"&lt;&gt;")&lt;1101,11,COUNTIF($L$20:L1151,"&lt;&gt;")&lt;1201,12,COUNTIF($L$20:L1151,"&lt;&gt;")&lt;1301,13,COUNTIF($L$20:L1151,"&lt;&gt;")&lt;1401,14,COUNTIF($L$20:L1151,"&lt;&gt;")&lt;1501,15,COUNTIF($L$20:L1151,"&lt;&gt;")&lt;1601,16,COUNTIF($L$20:L1151,"&lt;&gt;")&lt;1701,17,COUNTIF($L$20:L1151,"&lt;&gt;")&lt;1801,18,COUNTIF($L$20:L1151,"&lt;&gt;")&lt;1901,19,COUNTIF($L$20:L1151,"&lt;&gt;")&lt;2001,20,COUNTIF($L$20:L1151,"&lt;&gt;")&lt;2101,21,COUNTIF($L$20:L1151,"&lt;&gt;")&lt;2201,22,COUNTIF($L$20:L1151,"&lt;&gt;")&lt;2301,23,COUNTIF($L$20:L1151,"&lt;&gt;")&lt;2401,24,COUNTIF($L$20:L1151,"&lt;&gt;")&lt;2501,25,COUNTIF($L$20:L1151,"&lt;&gt;")&lt;2601,26,COUNTIF($L$20:L1151,"&lt;&gt;")&lt;2701,27,COUNTIF($L$20:L1151,"&lt;&gt;")&lt;2801,28,COUNTIF($L$20:L1151,"&lt;&gt;")&lt;2901,29,COUNTIF($L$20:L1151,"&lt;&gt;")&lt;3001,30),"")</f>
        <v/>
      </c>
      <c r="AM1151" t="str">
        <f t="shared" si="85"/>
        <v/>
      </c>
      <c r="AN1151" t="str">
        <f t="shared" si="89"/>
        <v/>
      </c>
      <c r="AP1151" t="str">
        <f t="shared" si="88"/>
        <v/>
      </c>
      <c r="AQ1151" t="str">
        <f>IF(AO1151="","",COUNTIFS(AM1151:$AM$3019,AO1151))</f>
        <v/>
      </c>
    </row>
    <row r="1152" spans="1:43" x14ac:dyDescent="0.25">
      <c r="A1152" s="6" t="str">
        <f>IF(COUNT($A$20:A1151)&lt;&gt;$B$4,IF(A1151="","",A1151+1),"")</f>
        <v/>
      </c>
      <c r="B1152" s="3"/>
      <c r="C1152" s="3"/>
      <c r="D1152" s="122"/>
      <c r="E1152" s="3"/>
      <c r="F1152" s="3"/>
      <c r="G1152" s="3"/>
      <c r="H1152" s="3"/>
      <c r="I1152" s="120"/>
      <c r="J1152" s="3"/>
      <c r="K1152" s="95" t="str" cm="1">
        <f t="array" ref="K1152">IF(OR($J$14 = "A",$J$14 = "B",$J$14 = "C"),IF(I1152="","",IF(LEN(I1152)&gt;2,_xlfn.IFS(ISNUMBER(SEARCH("_",I1152)),I1152,ISNUMBER(SEARCH(", ",I1152)),SUBSTITUTE(I1152,", ","_"),ISNUMBER(SEARCH("/ ",I1152)),SUBSTITUTE(I1152,"/ ","_"),ISNUMBER(SEARCH(",",I1152)),SUBSTITUTE(I1152,",","_"),ISNUMBER(SEARCH("/",I1152)),SUBSTITUTE(I1152,"/","_"),ISNUMBER(SEARCH("",I1152)),I1152),I1152)),IF(OR($J$14 = "J",$J$14 = "K"),"",IF(D1152="","",IF(LEN(D1152)&gt;2,_xlfn.IFS(ISNUMBER(SEARCH("_",D1152)),D1152,ISNUMBER(SEARCH(", ",D1152)),SUBSTITUTE(D1152,", ","_"),ISNUMBER(SEARCH("/ ",D1152)),SUBSTITUTE(D1152,"/ ","_"),ISNUMBER(SEARCH(",",D1152)),SUBSTITUTE(D1152,",","_"),ISNUMBER(SEARCH("/",D1152)),SUBSTITUTE(D1152,"/","_"),ISNUMBER(SEARCH("",D1152)),D1152),D1152))))</f>
        <v/>
      </c>
      <c r="L1152" s="1"/>
      <c r="M1152" s="1" t="str">
        <f t="shared" si="86"/>
        <v/>
      </c>
      <c r="N1152" s="94" t="str">
        <f>IF($L1152="None","",IF(ISERROR(VLOOKUP($L1152,Info!$B$4:$B$266,1,FALSE)),"",VLOOKUP($L1152,Info!$B$4:$L$266,5,FALSE)))</f>
        <v/>
      </c>
      <c r="O1152" s="94" t="str">
        <f>IF(K1152="","",IF(AND($J$12&lt;&gt;"ABC",N1152="3"),"BAC",IF(N1152="3","ABC",IF($J$12&lt;&gt;"ABC",IF($J$10="Standard",VLOOKUP(K1152,Info!$BE$4:$BF$481,2,FALSE),VLOOKUP(K1152,Info!$BI$4:$BJ$482,2,FALSE)),IF($J$10="Standard",VLOOKUP(K1152,Info!$AG$4:$AH$2994,2,FALSE),VLOOKUP(K1152,Info!$AK$4:$AL$2997,2,FALSE))))))</f>
        <v/>
      </c>
      <c r="P1152" s="94" t="str">
        <f>IF($L1152="None","",IF(ISERROR(VLOOKUP($L1152,Info!$B$4:$B$266,1,FALSE)),"",VLOOKUP($L1152,Info!$B$4:$L$266,3,FALSE)))</f>
        <v/>
      </c>
      <c r="Q1152" s="96" t="str">
        <f>IF($L1152="None","",IF(ISERROR(VLOOKUP($L1152,Info!$B$4:$B$266,1,FALSE)),"",VLOOKUP($L1152,Info!$B$4:$L$266,4,FALSE)))</f>
        <v/>
      </c>
      <c r="R1152" s="1"/>
      <c r="S1152" s="6" t="str">
        <f t="shared" si="87"/>
        <v/>
      </c>
      <c r="T1152" s="6" t="str">
        <f>IF($L1152="None","",IF(ISERROR(VLOOKUP($L1152,Info!$B$4:$B$266,1,FALSE)),"",VLOOKUP($L1152,Info!$B$4:$L$266,11,FALSE)))</f>
        <v/>
      </c>
      <c r="U1152" s="1"/>
      <c r="V1152" s="1"/>
      <c r="W1152" s="1"/>
      <c r="X1152" s="1" t="str">
        <f>IF($L1152="None","",IF(ISERROR(VLOOKUP($L1152,Info!$B$4:$B$266,1,FALSE)),"",IF(OR(W1152="Metallic Liquid Tight",W1152="Non-Metallic Liquid Tight",W1152="LSZH",W1152="Greenfield"),VLOOKUP($L1152,Info!$B$4:$L$266,7,FALSE),"N/A")))</f>
        <v/>
      </c>
      <c r="Y1152" s="1"/>
      <c r="Z1152" s="96" t="str">
        <f>IF($L1152="None","",IF(ISERROR(VLOOKUP($L1152,Info!$B$4:$B$266,1,FALSE)),"",VLOOKUP($L1152,Info!$B$4:$L$266,9,FALSE)))</f>
        <v/>
      </c>
      <c r="AA1152" s="96" t="str">
        <f>IF($L1152="None","",IF(ISERROR(VLOOKUP($L1152,Info!$B$4:$B$266,1,FALSE)),"",VLOOKUP($L1152,Info!$B$4:$L$266,8,FALSE)))</f>
        <v/>
      </c>
      <c r="AB1152" s="96" t="str">
        <f>IF($L1152="None","",IF(ISERROR(VLOOKUP($L1152,Info!$B$4:$B$266,1,FALSE)),"",VLOOKUP($L1152,Info!$B$4:$L$266,10,FALSE)))</f>
        <v/>
      </c>
      <c r="AC1152" s="1" t="str">
        <f>IF(W1152="SO Cable","Black,White",IF(O1152="","",IF(P1152="","",IF($J$12&lt;&gt;"ABC",IF(P1152&lt;="250",VLOOKUP(O1152,Info!$AZ$4:$BB$22,3,FALSE),VLOOKUP(O1152,Info!$AZ$23:$BB$39,3,FALSE)),IF(P1152&lt;="250",VLOOKUP(O1152,Info!$AO$4:$AQ$22,3,FALSE),VLOOKUP(O1152,Info!$AO$23:$AP$39,3,FALSE))))))</f>
        <v/>
      </c>
      <c r="AD1152" s="1"/>
      <c r="AE1152" s="1" t="str">
        <f>IF($L1152="None","",IF(ISERROR(VLOOKUP($L1152,Info!$B$4:$B$266,1,FALSE)),"",VLOOKUP($L1152,Info!$B$4:$L$266,4,FALSE)))</f>
        <v/>
      </c>
      <c r="AF1152" s="1" t="str">
        <f>IF($L1152="None","",IF(ISERROR(VLOOKUP($L1152,Info!$B$4:$B$266,1,FALSE)),"",VLOOKUP($L1152,Info!$B$4:$L$266,6,FALSE)))</f>
        <v/>
      </c>
      <c r="AG1152" s="1"/>
      <c r="AH1152" s="33" t="str" cm="1">
        <f t="array" ref="AH1152">IF(AND(L1152&lt;&gt;"",O1152&lt;&gt;"",R1152:S1152&lt;&gt;"",W1152:X1152&lt;&gt;"",Z1152:AA1152&lt;&gt;"",AC1152&lt;&gt;""),"Good","Bad")</f>
        <v>Bad</v>
      </c>
      <c r="AL1152" t="str" cm="1">
        <f t="array" ref="AL1152">IF(R1152&gt;0,_xlfn.IFS(COUNTIF($L$20:L1152,"&lt;&gt;")&lt;101,1,COUNTIF($L$20:L1152,"&lt;&gt;")&lt;201,2,COUNTIF($L$20:L1152,"&lt;&gt;")&lt;301,3,COUNTIF($L$20:L1152,"&lt;&gt;")&lt;401,4,COUNTIF($L$20:L1152,"&lt;&gt;")&lt;501,5,COUNTIF($L$20:L1152,"&lt;&gt;")&lt;601,6,COUNTIF($L$20:L1152,"&lt;&gt;")&lt;701,7,COUNTIF($L$20:L1152,"&lt;&gt;")&lt;801,8,COUNTIF($L$20:L1152,"&lt;&gt;")&lt;901,9,COUNTIF($L$20:L1152,"&lt;&gt;")&lt;1001,10,COUNTIF($L$20:L1152,"&lt;&gt;")&lt;1101,11,COUNTIF($L$20:L1152,"&lt;&gt;")&lt;1201,12,COUNTIF($L$20:L1152,"&lt;&gt;")&lt;1301,13,COUNTIF($L$20:L1152,"&lt;&gt;")&lt;1401,14,COUNTIF($L$20:L1152,"&lt;&gt;")&lt;1501,15,COUNTIF($L$20:L1152,"&lt;&gt;")&lt;1601,16,COUNTIF($L$20:L1152,"&lt;&gt;")&lt;1701,17,COUNTIF($L$20:L1152,"&lt;&gt;")&lt;1801,18,COUNTIF($L$20:L1152,"&lt;&gt;")&lt;1901,19,COUNTIF($L$20:L1152,"&lt;&gt;")&lt;2001,20,COUNTIF($L$20:L1152,"&lt;&gt;")&lt;2101,21,COUNTIF($L$20:L1152,"&lt;&gt;")&lt;2201,22,COUNTIF($L$20:L1152,"&lt;&gt;")&lt;2301,23,COUNTIF($L$20:L1152,"&lt;&gt;")&lt;2401,24,COUNTIF($L$20:L1152,"&lt;&gt;")&lt;2501,25,COUNTIF($L$20:L1152,"&lt;&gt;")&lt;2601,26,COUNTIF($L$20:L1152,"&lt;&gt;")&lt;2701,27,COUNTIF($L$20:L1152,"&lt;&gt;")&lt;2801,28,COUNTIF($L$20:L1152,"&lt;&gt;")&lt;2901,29,COUNTIF($L$20:L1152,"&lt;&gt;")&lt;3001,30),"")</f>
        <v/>
      </c>
      <c r="AM1152" t="str">
        <f t="shared" si="85"/>
        <v/>
      </c>
      <c r="AN1152" t="str">
        <f t="shared" si="89"/>
        <v/>
      </c>
      <c r="AP1152" t="str">
        <f t="shared" si="88"/>
        <v/>
      </c>
      <c r="AQ1152" t="str">
        <f>IF(AO1152="","",COUNTIFS(AM1152:$AM$3019,AO1152))</f>
        <v/>
      </c>
    </row>
    <row r="1153" spans="1:43" x14ac:dyDescent="0.25">
      <c r="A1153" s="6" t="str">
        <f>IF(COUNT($A$20:A1152)&lt;&gt;$B$4,IF(A1152="","",A1152+1),"")</f>
        <v/>
      </c>
      <c r="B1153" s="3"/>
      <c r="C1153" s="3"/>
      <c r="D1153" s="122"/>
      <c r="E1153" s="3"/>
      <c r="F1153" s="3"/>
      <c r="G1153" s="3"/>
      <c r="H1153" s="3"/>
      <c r="I1153" s="120"/>
      <c r="J1153" s="3"/>
      <c r="K1153" s="95" t="str" cm="1">
        <f t="array" ref="K1153">IF(OR($J$14 = "A",$J$14 = "B",$J$14 = "C"),IF(I1153="","",IF(LEN(I1153)&gt;2,_xlfn.IFS(ISNUMBER(SEARCH("_",I1153)),I1153,ISNUMBER(SEARCH(", ",I1153)),SUBSTITUTE(I1153,", ","_"),ISNUMBER(SEARCH("/ ",I1153)),SUBSTITUTE(I1153,"/ ","_"),ISNUMBER(SEARCH(",",I1153)),SUBSTITUTE(I1153,",","_"),ISNUMBER(SEARCH("/",I1153)),SUBSTITUTE(I1153,"/","_"),ISNUMBER(SEARCH("",I1153)),I1153),I1153)),IF(OR($J$14 = "J",$J$14 = "K"),"",IF(D1153="","",IF(LEN(D1153)&gt;2,_xlfn.IFS(ISNUMBER(SEARCH("_",D1153)),D1153,ISNUMBER(SEARCH(", ",D1153)),SUBSTITUTE(D1153,", ","_"),ISNUMBER(SEARCH("/ ",D1153)),SUBSTITUTE(D1153,"/ ","_"),ISNUMBER(SEARCH(",",D1153)),SUBSTITUTE(D1153,",","_"),ISNUMBER(SEARCH("/",D1153)),SUBSTITUTE(D1153,"/","_"),ISNUMBER(SEARCH("",D1153)),D1153),D1153))))</f>
        <v/>
      </c>
      <c r="L1153" s="1"/>
      <c r="M1153" s="1" t="str">
        <f t="shared" si="86"/>
        <v/>
      </c>
      <c r="N1153" s="94" t="str">
        <f>IF($L1153="None","",IF(ISERROR(VLOOKUP($L1153,Info!$B$4:$B$266,1,FALSE)),"",VLOOKUP($L1153,Info!$B$4:$L$266,5,FALSE)))</f>
        <v/>
      </c>
      <c r="O1153" s="94" t="str">
        <f>IF(K1153="","",IF(AND($J$12&lt;&gt;"ABC",N1153="3"),"BAC",IF(N1153="3","ABC",IF($J$12&lt;&gt;"ABC",IF($J$10="Standard",VLOOKUP(K1153,Info!$BE$4:$BF$481,2,FALSE),VLOOKUP(K1153,Info!$BI$4:$BJ$482,2,FALSE)),IF($J$10="Standard",VLOOKUP(K1153,Info!$AG$4:$AH$2994,2,FALSE),VLOOKUP(K1153,Info!$AK$4:$AL$2997,2,FALSE))))))</f>
        <v/>
      </c>
      <c r="P1153" s="94" t="str">
        <f>IF($L1153="None","",IF(ISERROR(VLOOKUP($L1153,Info!$B$4:$B$266,1,FALSE)),"",VLOOKUP($L1153,Info!$B$4:$L$266,3,FALSE)))</f>
        <v/>
      </c>
      <c r="Q1153" s="96" t="str">
        <f>IF($L1153="None","",IF(ISERROR(VLOOKUP($L1153,Info!$B$4:$B$266,1,FALSE)),"",VLOOKUP($L1153,Info!$B$4:$L$266,4,FALSE)))</f>
        <v/>
      </c>
      <c r="R1153" s="1"/>
      <c r="S1153" s="6" t="str">
        <f t="shared" si="87"/>
        <v/>
      </c>
      <c r="T1153" s="6" t="str">
        <f>IF($L1153="None","",IF(ISERROR(VLOOKUP($L1153,Info!$B$4:$B$266,1,FALSE)),"",VLOOKUP($L1153,Info!$B$4:$L$266,11,FALSE)))</f>
        <v/>
      </c>
      <c r="U1153" s="1"/>
      <c r="V1153" s="1"/>
      <c r="W1153" s="1"/>
      <c r="X1153" s="1" t="str">
        <f>IF($L1153="None","",IF(ISERROR(VLOOKUP($L1153,Info!$B$4:$B$266,1,FALSE)),"",IF(OR(W1153="Metallic Liquid Tight",W1153="Non-Metallic Liquid Tight",W1153="LSZH",W1153="Greenfield"),VLOOKUP($L1153,Info!$B$4:$L$266,7,FALSE),"N/A")))</f>
        <v/>
      </c>
      <c r="Y1153" s="1"/>
      <c r="Z1153" s="96" t="str">
        <f>IF($L1153="None","",IF(ISERROR(VLOOKUP($L1153,Info!$B$4:$B$266,1,FALSE)),"",VLOOKUP($L1153,Info!$B$4:$L$266,9,FALSE)))</f>
        <v/>
      </c>
      <c r="AA1153" s="96" t="str">
        <f>IF($L1153="None","",IF(ISERROR(VLOOKUP($L1153,Info!$B$4:$B$266,1,FALSE)),"",VLOOKUP($L1153,Info!$B$4:$L$266,8,FALSE)))</f>
        <v/>
      </c>
      <c r="AB1153" s="96" t="str">
        <f>IF($L1153="None","",IF(ISERROR(VLOOKUP($L1153,Info!$B$4:$B$266,1,FALSE)),"",VLOOKUP($L1153,Info!$B$4:$L$266,10,FALSE)))</f>
        <v/>
      </c>
      <c r="AC1153" s="1" t="str">
        <f>IF(W1153="SO Cable","Black,White",IF(O1153="","",IF(P1153="","",IF($J$12&lt;&gt;"ABC",IF(P1153&lt;="250",VLOOKUP(O1153,Info!$AZ$4:$BB$22,3,FALSE),VLOOKUP(O1153,Info!$AZ$23:$BB$39,3,FALSE)),IF(P1153&lt;="250",VLOOKUP(O1153,Info!$AO$4:$AQ$22,3,FALSE),VLOOKUP(O1153,Info!$AO$23:$AP$39,3,FALSE))))))</f>
        <v/>
      </c>
      <c r="AD1153" s="1"/>
      <c r="AE1153" s="1" t="str">
        <f>IF($L1153="None","",IF(ISERROR(VLOOKUP($L1153,Info!$B$4:$B$266,1,FALSE)),"",VLOOKUP($L1153,Info!$B$4:$L$266,4,FALSE)))</f>
        <v/>
      </c>
      <c r="AF1153" s="1" t="str">
        <f>IF($L1153="None","",IF(ISERROR(VLOOKUP($L1153,Info!$B$4:$B$266,1,FALSE)),"",VLOOKUP($L1153,Info!$B$4:$L$266,6,FALSE)))</f>
        <v/>
      </c>
      <c r="AG1153" s="1"/>
      <c r="AH1153" s="33" t="str" cm="1">
        <f t="array" ref="AH1153">IF(AND(L1153&lt;&gt;"",O1153&lt;&gt;"",R1153:S1153&lt;&gt;"",W1153:X1153&lt;&gt;"",Z1153:AA1153&lt;&gt;"",AC1153&lt;&gt;""),"Good","Bad")</f>
        <v>Bad</v>
      </c>
      <c r="AL1153" t="str" cm="1">
        <f t="array" ref="AL1153">IF(R1153&gt;0,_xlfn.IFS(COUNTIF($L$20:L1153,"&lt;&gt;")&lt;101,1,COUNTIF($L$20:L1153,"&lt;&gt;")&lt;201,2,COUNTIF($L$20:L1153,"&lt;&gt;")&lt;301,3,COUNTIF($L$20:L1153,"&lt;&gt;")&lt;401,4,COUNTIF($L$20:L1153,"&lt;&gt;")&lt;501,5,COUNTIF($L$20:L1153,"&lt;&gt;")&lt;601,6,COUNTIF($L$20:L1153,"&lt;&gt;")&lt;701,7,COUNTIF($L$20:L1153,"&lt;&gt;")&lt;801,8,COUNTIF($L$20:L1153,"&lt;&gt;")&lt;901,9,COUNTIF($L$20:L1153,"&lt;&gt;")&lt;1001,10,COUNTIF($L$20:L1153,"&lt;&gt;")&lt;1101,11,COUNTIF($L$20:L1153,"&lt;&gt;")&lt;1201,12,COUNTIF($L$20:L1153,"&lt;&gt;")&lt;1301,13,COUNTIF($L$20:L1153,"&lt;&gt;")&lt;1401,14,COUNTIF($L$20:L1153,"&lt;&gt;")&lt;1501,15,COUNTIF($L$20:L1153,"&lt;&gt;")&lt;1601,16,COUNTIF($L$20:L1153,"&lt;&gt;")&lt;1701,17,COUNTIF($L$20:L1153,"&lt;&gt;")&lt;1801,18,COUNTIF($L$20:L1153,"&lt;&gt;")&lt;1901,19,COUNTIF($L$20:L1153,"&lt;&gt;")&lt;2001,20,COUNTIF($L$20:L1153,"&lt;&gt;")&lt;2101,21,COUNTIF($L$20:L1153,"&lt;&gt;")&lt;2201,22,COUNTIF($L$20:L1153,"&lt;&gt;")&lt;2301,23,COUNTIF($L$20:L1153,"&lt;&gt;")&lt;2401,24,COUNTIF($L$20:L1153,"&lt;&gt;")&lt;2501,25,COUNTIF($L$20:L1153,"&lt;&gt;")&lt;2601,26,COUNTIF($L$20:L1153,"&lt;&gt;")&lt;2701,27,COUNTIF($L$20:L1153,"&lt;&gt;")&lt;2801,28,COUNTIF($L$20:L1153,"&lt;&gt;")&lt;2901,29,COUNTIF($L$20:L1153,"&lt;&gt;")&lt;3001,30),"")</f>
        <v/>
      </c>
      <c r="AM1153" t="str">
        <f t="shared" si="85"/>
        <v/>
      </c>
      <c r="AN1153" t="str">
        <f t="shared" si="89"/>
        <v/>
      </c>
      <c r="AP1153" t="str">
        <f t="shared" si="88"/>
        <v/>
      </c>
      <c r="AQ1153" t="str">
        <f>IF(AO1153="","",COUNTIFS(AM1153:$AM$3019,AO1153))</f>
        <v/>
      </c>
    </row>
    <row r="1154" spans="1:43" x14ac:dyDescent="0.25">
      <c r="A1154" s="6" t="str">
        <f>IF(COUNT($A$20:A1153)&lt;&gt;$B$4,IF(A1153="","",A1153+1),"")</f>
        <v/>
      </c>
      <c r="B1154" s="3"/>
      <c r="C1154" s="3"/>
      <c r="D1154" s="122"/>
      <c r="E1154" s="3"/>
      <c r="F1154" s="3"/>
      <c r="G1154" s="3"/>
      <c r="H1154" s="3"/>
      <c r="I1154" s="120"/>
      <c r="J1154" s="3"/>
      <c r="K1154" s="95" t="str" cm="1">
        <f t="array" ref="K1154">IF(OR($J$14 = "A",$J$14 = "B",$J$14 = "C"),IF(I1154="","",IF(LEN(I1154)&gt;2,_xlfn.IFS(ISNUMBER(SEARCH("_",I1154)),I1154,ISNUMBER(SEARCH(", ",I1154)),SUBSTITUTE(I1154,", ","_"),ISNUMBER(SEARCH("/ ",I1154)),SUBSTITUTE(I1154,"/ ","_"),ISNUMBER(SEARCH(",",I1154)),SUBSTITUTE(I1154,",","_"),ISNUMBER(SEARCH("/",I1154)),SUBSTITUTE(I1154,"/","_"),ISNUMBER(SEARCH("",I1154)),I1154),I1154)),IF(OR($J$14 = "J",$J$14 = "K"),"",IF(D1154="","",IF(LEN(D1154)&gt;2,_xlfn.IFS(ISNUMBER(SEARCH("_",D1154)),D1154,ISNUMBER(SEARCH(", ",D1154)),SUBSTITUTE(D1154,", ","_"),ISNUMBER(SEARCH("/ ",D1154)),SUBSTITUTE(D1154,"/ ","_"),ISNUMBER(SEARCH(",",D1154)),SUBSTITUTE(D1154,",","_"),ISNUMBER(SEARCH("/",D1154)),SUBSTITUTE(D1154,"/","_"),ISNUMBER(SEARCH("",D1154)),D1154),D1154))))</f>
        <v/>
      </c>
      <c r="L1154" s="1"/>
      <c r="M1154" s="1" t="str">
        <f t="shared" si="86"/>
        <v/>
      </c>
      <c r="N1154" s="94" t="str">
        <f>IF($L1154="None","",IF(ISERROR(VLOOKUP($L1154,Info!$B$4:$B$266,1,FALSE)),"",VLOOKUP($L1154,Info!$B$4:$L$266,5,FALSE)))</f>
        <v/>
      </c>
      <c r="O1154" s="94" t="str">
        <f>IF(K1154="","",IF(AND($J$12&lt;&gt;"ABC",N1154="3"),"BAC",IF(N1154="3","ABC",IF($J$12&lt;&gt;"ABC",IF($J$10="Standard",VLOOKUP(K1154,Info!$BE$4:$BF$481,2,FALSE),VLOOKUP(K1154,Info!$BI$4:$BJ$482,2,FALSE)),IF($J$10="Standard",VLOOKUP(K1154,Info!$AG$4:$AH$2994,2,FALSE),VLOOKUP(K1154,Info!$AK$4:$AL$2997,2,FALSE))))))</f>
        <v/>
      </c>
      <c r="P1154" s="94" t="str">
        <f>IF($L1154="None","",IF(ISERROR(VLOOKUP($L1154,Info!$B$4:$B$266,1,FALSE)),"",VLOOKUP($L1154,Info!$B$4:$L$266,3,FALSE)))</f>
        <v/>
      </c>
      <c r="Q1154" s="96" t="str">
        <f>IF($L1154="None","",IF(ISERROR(VLOOKUP($L1154,Info!$B$4:$B$266,1,FALSE)),"",VLOOKUP($L1154,Info!$B$4:$L$266,4,FALSE)))</f>
        <v/>
      </c>
      <c r="R1154" s="1"/>
      <c r="S1154" s="6" t="str">
        <f t="shared" si="87"/>
        <v/>
      </c>
      <c r="T1154" s="6" t="str">
        <f>IF($L1154="None","",IF(ISERROR(VLOOKUP($L1154,Info!$B$4:$B$266,1,FALSE)),"",VLOOKUP($L1154,Info!$B$4:$L$266,11,FALSE)))</f>
        <v/>
      </c>
      <c r="U1154" s="1"/>
      <c r="V1154" s="1"/>
      <c r="W1154" s="1"/>
      <c r="X1154" s="1" t="str">
        <f>IF($L1154="None","",IF(ISERROR(VLOOKUP($L1154,Info!$B$4:$B$266,1,FALSE)),"",IF(OR(W1154="Metallic Liquid Tight",W1154="Non-Metallic Liquid Tight",W1154="LSZH",W1154="Greenfield"),VLOOKUP($L1154,Info!$B$4:$L$266,7,FALSE),"N/A")))</f>
        <v/>
      </c>
      <c r="Y1154" s="1"/>
      <c r="Z1154" s="96" t="str">
        <f>IF($L1154="None","",IF(ISERROR(VLOOKUP($L1154,Info!$B$4:$B$266,1,FALSE)),"",VLOOKUP($L1154,Info!$B$4:$L$266,9,FALSE)))</f>
        <v/>
      </c>
      <c r="AA1154" s="96" t="str">
        <f>IF($L1154="None","",IF(ISERROR(VLOOKUP($L1154,Info!$B$4:$B$266,1,FALSE)),"",VLOOKUP($L1154,Info!$B$4:$L$266,8,FALSE)))</f>
        <v/>
      </c>
      <c r="AB1154" s="96" t="str">
        <f>IF($L1154="None","",IF(ISERROR(VLOOKUP($L1154,Info!$B$4:$B$266,1,FALSE)),"",VLOOKUP($L1154,Info!$B$4:$L$266,10,FALSE)))</f>
        <v/>
      </c>
      <c r="AC1154" s="1" t="str">
        <f>IF(W1154="SO Cable","Black,White",IF(O1154="","",IF(P1154="","",IF($J$12&lt;&gt;"ABC",IF(P1154&lt;="250",VLOOKUP(O1154,Info!$AZ$4:$BB$22,3,FALSE),VLOOKUP(O1154,Info!$AZ$23:$BB$39,3,FALSE)),IF(P1154&lt;="250",VLOOKUP(O1154,Info!$AO$4:$AQ$22,3,FALSE),VLOOKUP(O1154,Info!$AO$23:$AP$39,3,FALSE))))))</f>
        <v/>
      </c>
      <c r="AD1154" s="1"/>
      <c r="AE1154" s="1" t="str">
        <f>IF($L1154="None","",IF(ISERROR(VLOOKUP($L1154,Info!$B$4:$B$266,1,FALSE)),"",VLOOKUP($L1154,Info!$B$4:$L$266,4,FALSE)))</f>
        <v/>
      </c>
      <c r="AF1154" s="1" t="str">
        <f>IF($L1154="None","",IF(ISERROR(VLOOKUP($L1154,Info!$B$4:$B$266,1,FALSE)),"",VLOOKUP($L1154,Info!$B$4:$L$266,6,FALSE)))</f>
        <v/>
      </c>
      <c r="AG1154" s="1"/>
      <c r="AH1154" s="33" t="str" cm="1">
        <f t="array" ref="AH1154">IF(AND(L1154&lt;&gt;"",O1154&lt;&gt;"",R1154:S1154&lt;&gt;"",W1154:X1154&lt;&gt;"",Z1154:AA1154&lt;&gt;"",AC1154&lt;&gt;""),"Good","Bad")</f>
        <v>Bad</v>
      </c>
      <c r="AL1154" t="str" cm="1">
        <f t="array" ref="AL1154">IF(R1154&gt;0,_xlfn.IFS(COUNTIF($L$20:L1154,"&lt;&gt;")&lt;101,1,COUNTIF($L$20:L1154,"&lt;&gt;")&lt;201,2,COUNTIF($L$20:L1154,"&lt;&gt;")&lt;301,3,COUNTIF($L$20:L1154,"&lt;&gt;")&lt;401,4,COUNTIF($L$20:L1154,"&lt;&gt;")&lt;501,5,COUNTIF($L$20:L1154,"&lt;&gt;")&lt;601,6,COUNTIF($L$20:L1154,"&lt;&gt;")&lt;701,7,COUNTIF($L$20:L1154,"&lt;&gt;")&lt;801,8,COUNTIF($L$20:L1154,"&lt;&gt;")&lt;901,9,COUNTIF($L$20:L1154,"&lt;&gt;")&lt;1001,10,COUNTIF($L$20:L1154,"&lt;&gt;")&lt;1101,11,COUNTIF($L$20:L1154,"&lt;&gt;")&lt;1201,12,COUNTIF($L$20:L1154,"&lt;&gt;")&lt;1301,13,COUNTIF($L$20:L1154,"&lt;&gt;")&lt;1401,14,COUNTIF($L$20:L1154,"&lt;&gt;")&lt;1501,15,COUNTIF($L$20:L1154,"&lt;&gt;")&lt;1601,16,COUNTIF($L$20:L1154,"&lt;&gt;")&lt;1701,17,COUNTIF($L$20:L1154,"&lt;&gt;")&lt;1801,18,COUNTIF($L$20:L1154,"&lt;&gt;")&lt;1901,19,COUNTIF($L$20:L1154,"&lt;&gt;")&lt;2001,20,COUNTIF($L$20:L1154,"&lt;&gt;")&lt;2101,21,COUNTIF($L$20:L1154,"&lt;&gt;")&lt;2201,22,COUNTIF($L$20:L1154,"&lt;&gt;")&lt;2301,23,COUNTIF($L$20:L1154,"&lt;&gt;")&lt;2401,24,COUNTIF($L$20:L1154,"&lt;&gt;")&lt;2501,25,COUNTIF($L$20:L1154,"&lt;&gt;")&lt;2601,26,COUNTIF($L$20:L1154,"&lt;&gt;")&lt;2701,27,COUNTIF($L$20:L1154,"&lt;&gt;")&lt;2801,28,COUNTIF($L$20:L1154,"&lt;&gt;")&lt;2901,29,COUNTIF($L$20:L1154,"&lt;&gt;")&lt;3001,30),"")</f>
        <v/>
      </c>
      <c r="AM1154" t="str">
        <f t="shared" si="85"/>
        <v/>
      </c>
      <c r="AN1154" t="str">
        <f t="shared" si="89"/>
        <v/>
      </c>
      <c r="AP1154" t="str">
        <f t="shared" si="88"/>
        <v/>
      </c>
      <c r="AQ1154" t="str">
        <f>IF(AO1154="","",COUNTIFS(AM1154:$AM$3019,AO1154))</f>
        <v/>
      </c>
    </row>
    <row r="1155" spans="1:43" x14ac:dyDescent="0.25">
      <c r="A1155" s="6" t="str">
        <f>IF(COUNT($A$20:A1154)&lt;&gt;$B$4,IF(A1154="","",A1154+1),"")</f>
        <v/>
      </c>
      <c r="B1155" s="3"/>
      <c r="C1155" s="3"/>
      <c r="D1155" s="122"/>
      <c r="E1155" s="3"/>
      <c r="F1155" s="3"/>
      <c r="G1155" s="3"/>
      <c r="H1155" s="3"/>
      <c r="I1155" s="120"/>
      <c r="J1155" s="3"/>
      <c r="K1155" s="95" t="str" cm="1">
        <f t="array" ref="K1155">IF(OR($J$14 = "A",$J$14 = "B",$J$14 = "C"),IF(I1155="","",IF(LEN(I1155)&gt;2,_xlfn.IFS(ISNUMBER(SEARCH("_",I1155)),I1155,ISNUMBER(SEARCH(", ",I1155)),SUBSTITUTE(I1155,", ","_"),ISNUMBER(SEARCH("/ ",I1155)),SUBSTITUTE(I1155,"/ ","_"),ISNUMBER(SEARCH(",",I1155)),SUBSTITUTE(I1155,",","_"),ISNUMBER(SEARCH("/",I1155)),SUBSTITUTE(I1155,"/","_"),ISNUMBER(SEARCH("",I1155)),I1155),I1155)),IF(OR($J$14 = "J",$J$14 = "K"),"",IF(D1155="","",IF(LEN(D1155)&gt;2,_xlfn.IFS(ISNUMBER(SEARCH("_",D1155)),D1155,ISNUMBER(SEARCH(", ",D1155)),SUBSTITUTE(D1155,", ","_"),ISNUMBER(SEARCH("/ ",D1155)),SUBSTITUTE(D1155,"/ ","_"),ISNUMBER(SEARCH(",",D1155)),SUBSTITUTE(D1155,",","_"),ISNUMBER(SEARCH("/",D1155)),SUBSTITUTE(D1155,"/","_"),ISNUMBER(SEARCH("",D1155)),D1155),D1155))))</f>
        <v/>
      </c>
      <c r="L1155" s="1"/>
      <c r="M1155" s="1" t="str">
        <f t="shared" si="86"/>
        <v/>
      </c>
      <c r="N1155" s="94" t="str">
        <f>IF($L1155="None","",IF(ISERROR(VLOOKUP($L1155,Info!$B$4:$B$266,1,FALSE)),"",VLOOKUP($L1155,Info!$B$4:$L$266,5,FALSE)))</f>
        <v/>
      </c>
      <c r="O1155" s="94" t="str">
        <f>IF(K1155="","",IF(AND($J$12&lt;&gt;"ABC",N1155="3"),"BAC",IF(N1155="3","ABC",IF($J$12&lt;&gt;"ABC",IF($J$10="Standard",VLOOKUP(K1155,Info!$BE$4:$BF$481,2,FALSE),VLOOKUP(K1155,Info!$BI$4:$BJ$482,2,FALSE)),IF($J$10="Standard",VLOOKUP(K1155,Info!$AG$4:$AH$2994,2,FALSE),VLOOKUP(K1155,Info!$AK$4:$AL$2997,2,FALSE))))))</f>
        <v/>
      </c>
      <c r="P1155" s="94" t="str">
        <f>IF($L1155="None","",IF(ISERROR(VLOOKUP($L1155,Info!$B$4:$B$266,1,FALSE)),"",VLOOKUP($L1155,Info!$B$4:$L$266,3,FALSE)))</f>
        <v/>
      </c>
      <c r="Q1155" s="96" t="str">
        <f>IF($L1155="None","",IF(ISERROR(VLOOKUP($L1155,Info!$B$4:$B$266,1,FALSE)),"",VLOOKUP($L1155,Info!$B$4:$L$266,4,FALSE)))</f>
        <v/>
      </c>
      <c r="R1155" s="1"/>
      <c r="S1155" s="6" t="str">
        <f t="shared" si="87"/>
        <v/>
      </c>
      <c r="T1155" s="6" t="str">
        <f>IF($L1155="None","",IF(ISERROR(VLOOKUP($L1155,Info!$B$4:$B$266,1,FALSE)),"",VLOOKUP($L1155,Info!$B$4:$L$266,11,FALSE)))</f>
        <v/>
      </c>
      <c r="U1155" s="1"/>
      <c r="V1155" s="1"/>
      <c r="W1155" s="1"/>
      <c r="X1155" s="1" t="str">
        <f>IF($L1155="None","",IF(ISERROR(VLOOKUP($L1155,Info!$B$4:$B$266,1,FALSE)),"",IF(OR(W1155="Metallic Liquid Tight",W1155="Non-Metallic Liquid Tight",W1155="LSZH",W1155="Greenfield"),VLOOKUP($L1155,Info!$B$4:$L$266,7,FALSE),"N/A")))</f>
        <v/>
      </c>
      <c r="Y1155" s="1"/>
      <c r="Z1155" s="96" t="str">
        <f>IF($L1155="None","",IF(ISERROR(VLOOKUP($L1155,Info!$B$4:$B$266,1,FALSE)),"",VLOOKUP($L1155,Info!$B$4:$L$266,9,FALSE)))</f>
        <v/>
      </c>
      <c r="AA1155" s="96" t="str">
        <f>IF($L1155="None","",IF(ISERROR(VLOOKUP($L1155,Info!$B$4:$B$266,1,FALSE)),"",VLOOKUP($L1155,Info!$B$4:$L$266,8,FALSE)))</f>
        <v/>
      </c>
      <c r="AB1155" s="96" t="str">
        <f>IF($L1155="None","",IF(ISERROR(VLOOKUP($L1155,Info!$B$4:$B$266,1,FALSE)),"",VLOOKUP($L1155,Info!$B$4:$L$266,10,FALSE)))</f>
        <v/>
      </c>
      <c r="AC1155" s="1" t="str">
        <f>IF(W1155="SO Cable","Black,White",IF(O1155="","",IF(P1155="","",IF($J$12&lt;&gt;"ABC",IF(P1155&lt;="250",VLOOKUP(O1155,Info!$AZ$4:$BB$22,3,FALSE),VLOOKUP(O1155,Info!$AZ$23:$BB$39,3,FALSE)),IF(P1155&lt;="250",VLOOKUP(O1155,Info!$AO$4:$AQ$22,3,FALSE),VLOOKUP(O1155,Info!$AO$23:$AP$39,3,FALSE))))))</f>
        <v/>
      </c>
      <c r="AD1155" s="1"/>
      <c r="AE1155" s="1" t="str">
        <f>IF($L1155="None","",IF(ISERROR(VLOOKUP($L1155,Info!$B$4:$B$266,1,FALSE)),"",VLOOKUP($L1155,Info!$B$4:$L$266,4,FALSE)))</f>
        <v/>
      </c>
      <c r="AF1155" s="1" t="str">
        <f>IF($L1155="None","",IF(ISERROR(VLOOKUP($L1155,Info!$B$4:$B$266,1,FALSE)),"",VLOOKUP($L1155,Info!$B$4:$L$266,6,FALSE)))</f>
        <v/>
      </c>
      <c r="AG1155" s="1"/>
      <c r="AH1155" s="33" t="str" cm="1">
        <f t="array" ref="AH1155">IF(AND(L1155&lt;&gt;"",O1155&lt;&gt;"",R1155:S1155&lt;&gt;"",W1155:X1155&lt;&gt;"",Z1155:AA1155&lt;&gt;"",AC1155&lt;&gt;""),"Good","Bad")</f>
        <v>Bad</v>
      </c>
      <c r="AL1155" t="str" cm="1">
        <f t="array" ref="AL1155">IF(R1155&gt;0,_xlfn.IFS(COUNTIF($L$20:L1155,"&lt;&gt;")&lt;101,1,COUNTIF($L$20:L1155,"&lt;&gt;")&lt;201,2,COUNTIF($L$20:L1155,"&lt;&gt;")&lt;301,3,COUNTIF($L$20:L1155,"&lt;&gt;")&lt;401,4,COUNTIF($L$20:L1155,"&lt;&gt;")&lt;501,5,COUNTIF($L$20:L1155,"&lt;&gt;")&lt;601,6,COUNTIF($L$20:L1155,"&lt;&gt;")&lt;701,7,COUNTIF($L$20:L1155,"&lt;&gt;")&lt;801,8,COUNTIF($L$20:L1155,"&lt;&gt;")&lt;901,9,COUNTIF($L$20:L1155,"&lt;&gt;")&lt;1001,10,COUNTIF($L$20:L1155,"&lt;&gt;")&lt;1101,11,COUNTIF($L$20:L1155,"&lt;&gt;")&lt;1201,12,COUNTIF($L$20:L1155,"&lt;&gt;")&lt;1301,13,COUNTIF($L$20:L1155,"&lt;&gt;")&lt;1401,14,COUNTIF($L$20:L1155,"&lt;&gt;")&lt;1501,15,COUNTIF($L$20:L1155,"&lt;&gt;")&lt;1601,16,COUNTIF($L$20:L1155,"&lt;&gt;")&lt;1701,17,COUNTIF($L$20:L1155,"&lt;&gt;")&lt;1801,18,COUNTIF($L$20:L1155,"&lt;&gt;")&lt;1901,19,COUNTIF($L$20:L1155,"&lt;&gt;")&lt;2001,20,COUNTIF($L$20:L1155,"&lt;&gt;")&lt;2101,21,COUNTIF($L$20:L1155,"&lt;&gt;")&lt;2201,22,COUNTIF($L$20:L1155,"&lt;&gt;")&lt;2301,23,COUNTIF($L$20:L1155,"&lt;&gt;")&lt;2401,24,COUNTIF($L$20:L1155,"&lt;&gt;")&lt;2501,25,COUNTIF($L$20:L1155,"&lt;&gt;")&lt;2601,26,COUNTIF($L$20:L1155,"&lt;&gt;")&lt;2701,27,COUNTIF($L$20:L1155,"&lt;&gt;")&lt;2801,28,COUNTIF($L$20:L1155,"&lt;&gt;")&lt;2901,29,COUNTIF($L$20:L1155,"&lt;&gt;")&lt;3001,30),"")</f>
        <v/>
      </c>
      <c r="AM1155" t="str">
        <f t="shared" si="85"/>
        <v/>
      </c>
      <c r="AN1155" t="str">
        <f t="shared" si="89"/>
        <v/>
      </c>
      <c r="AP1155" t="str">
        <f t="shared" si="88"/>
        <v/>
      </c>
      <c r="AQ1155" t="str">
        <f>IF(AO1155="","",COUNTIFS(AM1155:$AM$3019,AO1155))</f>
        <v/>
      </c>
    </row>
    <row r="1156" spans="1:43" x14ac:dyDescent="0.25">
      <c r="A1156" s="6" t="str">
        <f>IF(COUNT($A$20:A1155)&lt;&gt;$B$4,IF(A1155="","",A1155+1),"")</f>
        <v/>
      </c>
      <c r="B1156" s="3"/>
      <c r="C1156" s="3"/>
      <c r="D1156" s="122"/>
      <c r="E1156" s="3"/>
      <c r="F1156" s="3"/>
      <c r="G1156" s="3"/>
      <c r="H1156" s="3"/>
      <c r="I1156" s="120"/>
      <c r="J1156" s="3"/>
      <c r="K1156" s="95" t="str" cm="1">
        <f t="array" ref="K1156">IF(OR($J$14 = "A",$J$14 = "B",$J$14 = "C"),IF(I1156="","",IF(LEN(I1156)&gt;2,_xlfn.IFS(ISNUMBER(SEARCH("_",I1156)),I1156,ISNUMBER(SEARCH(", ",I1156)),SUBSTITUTE(I1156,", ","_"),ISNUMBER(SEARCH("/ ",I1156)),SUBSTITUTE(I1156,"/ ","_"),ISNUMBER(SEARCH(",",I1156)),SUBSTITUTE(I1156,",","_"),ISNUMBER(SEARCH("/",I1156)),SUBSTITUTE(I1156,"/","_"),ISNUMBER(SEARCH("",I1156)),I1156),I1156)),IF(OR($J$14 = "J",$J$14 = "K"),"",IF(D1156="","",IF(LEN(D1156)&gt;2,_xlfn.IFS(ISNUMBER(SEARCH("_",D1156)),D1156,ISNUMBER(SEARCH(", ",D1156)),SUBSTITUTE(D1156,", ","_"),ISNUMBER(SEARCH("/ ",D1156)),SUBSTITUTE(D1156,"/ ","_"),ISNUMBER(SEARCH(",",D1156)),SUBSTITUTE(D1156,",","_"),ISNUMBER(SEARCH("/",D1156)),SUBSTITUTE(D1156,"/","_"),ISNUMBER(SEARCH("",D1156)),D1156),D1156))))</f>
        <v/>
      </c>
      <c r="L1156" s="1"/>
      <c r="M1156" s="1" t="str">
        <f t="shared" si="86"/>
        <v/>
      </c>
      <c r="N1156" s="94" t="str">
        <f>IF($L1156="None","",IF(ISERROR(VLOOKUP($L1156,Info!$B$4:$B$266,1,FALSE)),"",VLOOKUP($L1156,Info!$B$4:$L$266,5,FALSE)))</f>
        <v/>
      </c>
      <c r="O1156" s="94" t="str">
        <f>IF(K1156="","",IF(AND($J$12&lt;&gt;"ABC",N1156="3"),"BAC",IF(N1156="3","ABC",IF($J$12&lt;&gt;"ABC",IF($J$10="Standard",VLOOKUP(K1156,Info!$BE$4:$BF$481,2,FALSE),VLOOKUP(K1156,Info!$BI$4:$BJ$482,2,FALSE)),IF($J$10="Standard",VLOOKUP(K1156,Info!$AG$4:$AH$2994,2,FALSE),VLOOKUP(K1156,Info!$AK$4:$AL$2997,2,FALSE))))))</f>
        <v/>
      </c>
      <c r="P1156" s="94" t="str">
        <f>IF($L1156="None","",IF(ISERROR(VLOOKUP($L1156,Info!$B$4:$B$266,1,FALSE)),"",VLOOKUP($L1156,Info!$B$4:$L$266,3,FALSE)))</f>
        <v/>
      </c>
      <c r="Q1156" s="96" t="str">
        <f>IF($L1156="None","",IF(ISERROR(VLOOKUP($L1156,Info!$B$4:$B$266,1,FALSE)),"",VLOOKUP($L1156,Info!$B$4:$L$266,4,FALSE)))</f>
        <v/>
      </c>
      <c r="R1156" s="1"/>
      <c r="S1156" s="6" t="str">
        <f t="shared" si="87"/>
        <v/>
      </c>
      <c r="T1156" s="6" t="str">
        <f>IF($L1156="None","",IF(ISERROR(VLOOKUP($L1156,Info!$B$4:$B$266,1,FALSE)),"",VLOOKUP($L1156,Info!$B$4:$L$266,11,FALSE)))</f>
        <v/>
      </c>
      <c r="U1156" s="1"/>
      <c r="V1156" s="1"/>
      <c r="W1156" s="1"/>
      <c r="X1156" s="1" t="str">
        <f>IF($L1156="None","",IF(ISERROR(VLOOKUP($L1156,Info!$B$4:$B$266,1,FALSE)),"",IF(OR(W1156="Metallic Liquid Tight",W1156="Non-Metallic Liquid Tight",W1156="LSZH",W1156="Greenfield"),VLOOKUP($L1156,Info!$B$4:$L$266,7,FALSE),"N/A")))</f>
        <v/>
      </c>
      <c r="Y1156" s="1"/>
      <c r="Z1156" s="96" t="str">
        <f>IF($L1156="None","",IF(ISERROR(VLOOKUP($L1156,Info!$B$4:$B$266,1,FALSE)),"",VLOOKUP($L1156,Info!$B$4:$L$266,9,FALSE)))</f>
        <v/>
      </c>
      <c r="AA1156" s="96" t="str">
        <f>IF($L1156="None","",IF(ISERROR(VLOOKUP($L1156,Info!$B$4:$B$266,1,FALSE)),"",VLOOKUP($L1156,Info!$B$4:$L$266,8,FALSE)))</f>
        <v/>
      </c>
      <c r="AB1156" s="96" t="str">
        <f>IF($L1156="None","",IF(ISERROR(VLOOKUP($L1156,Info!$B$4:$B$266,1,FALSE)),"",VLOOKUP($L1156,Info!$B$4:$L$266,10,FALSE)))</f>
        <v/>
      </c>
      <c r="AC1156" s="1" t="str">
        <f>IF(W1156="SO Cable","Black,White",IF(O1156="","",IF(P1156="","",IF($J$12&lt;&gt;"ABC",IF(P1156&lt;="250",VLOOKUP(O1156,Info!$AZ$4:$BB$22,3,FALSE),VLOOKUP(O1156,Info!$AZ$23:$BB$39,3,FALSE)),IF(P1156&lt;="250",VLOOKUP(O1156,Info!$AO$4:$AQ$22,3,FALSE),VLOOKUP(O1156,Info!$AO$23:$AP$39,3,FALSE))))))</f>
        <v/>
      </c>
      <c r="AD1156" s="1"/>
      <c r="AE1156" s="1" t="str">
        <f>IF($L1156="None","",IF(ISERROR(VLOOKUP($L1156,Info!$B$4:$B$266,1,FALSE)),"",VLOOKUP($L1156,Info!$B$4:$L$266,4,FALSE)))</f>
        <v/>
      </c>
      <c r="AF1156" s="1" t="str">
        <f>IF($L1156="None","",IF(ISERROR(VLOOKUP($L1156,Info!$B$4:$B$266,1,FALSE)),"",VLOOKUP($L1156,Info!$B$4:$L$266,6,FALSE)))</f>
        <v/>
      </c>
      <c r="AG1156" s="1"/>
      <c r="AH1156" s="33" t="str" cm="1">
        <f t="array" ref="AH1156">IF(AND(L1156&lt;&gt;"",O1156&lt;&gt;"",R1156:S1156&lt;&gt;"",W1156:X1156&lt;&gt;"",Z1156:AA1156&lt;&gt;"",AC1156&lt;&gt;""),"Good","Bad")</f>
        <v>Bad</v>
      </c>
      <c r="AL1156" t="str" cm="1">
        <f t="array" ref="AL1156">IF(R1156&gt;0,_xlfn.IFS(COUNTIF($L$20:L1156,"&lt;&gt;")&lt;101,1,COUNTIF($L$20:L1156,"&lt;&gt;")&lt;201,2,COUNTIF($L$20:L1156,"&lt;&gt;")&lt;301,3,COUNTIF($L$20:L1156,"&lt;&gt;")&lt;401,4,COUNTIF($L$20:L1156,"&lt;&gt;")&lt;501,5,COUNTIF($L$20:L1156,"&lt;&gt;")&lt;601,6,COUNTIF($L$20:L1156,"&lt;&gt;")&lt;701,7,COUNTIF($L$20:L1156,"&lt;&gt;")&lt;801,8,COUNTIF($L$20:L1156,"&lt;&gt;")&lt;901,9,COUNTIF($L$20:L1156,"&lt;&gt;")&lt;1001,10,COUNTIF($L$20:L1156,"&lt;&gt;")&lt;1101,11,COUNTIF($L$20:L1156,"&lt;&gt;")&lt;1201,12,COUNTIF($L$20:L1156,"&lt;&gt;")&lt;1301,13,COUNTIF($L$20:L1156,"&lt;&gt;")&lt;1401,14,COUNTIF($L$20:L1156,"&lt;&gt;")&lt;1501,15,COUNTIF($L$20:L1156,"&lt;&gt;")&lt;1601,16,COUNTIF($L$20:L1156,"&lt;&gt;")&lt;1701,17,COUNTIF($L$20:L1156,"&lt;&gt;")&lt;1801,18,COUNTIF($L$20:L1156,"&lt;&gt;")&lt;1901,19,COUNTIF($L$20:L1156,"&lt;&gt;")&lt;2001,20,COUNTIF($L$20:L1156,"&lt;&gt;")&lt;2101,21,COUNTIF($L$20:L1156,"&lt;&gt;")&lt;2201,22,COUNTIF($L$20:L1156,"&lt;&gt;")&lt;2301,23,COUNTIF($L$20:L1156,"&lt;&gt;")&lt;2401,24,COUNTIF($L$20:L1156,"&lt;&gt;")&lt;2501,25,COUNTIF($L$20:L1156,"&lt;&gt;")&lt;2601,26,COUNTIF($L$20:L1156,"&lt;&gt;")&lt;2701,27,COUNTIF($L$20:L1156,"&lt;&gt;")&lt;2801,28,COUNTIF($L$20:L1156,"&lt;&gt;")&lt;2901,29,COUNTIF($L$20:L1156,"&lt;&gt;")&lt;3001,30),"")</f>
        <v/>
      </c>
      <c r="AM1156" t="str">
        <f t="shared" si="85"/>
        <v/>
      </c>
      <c r="AN1156" t="str">
        <f t="shared" si="89"/>
        <v/>
      </c>
      <c r="AP1156" t="str">
        <f t="shared" si="88"/>
        <v/>
      </c>
      <c r="AQ1156" t="str">
        <f>IF(AO1156="","",COUNTIFS(AM1156:$AM$3019,AO1156))</f>
        <v/>
      </c>
    </row>
    <row r="1157" spans="1:43" x14ac:dyDescent="0.25">
      <c r="A1157" s="6" t="str">
        <f>IF(COUNT($A$20:A1156)&lt;&gt;$B$4,IF(A1156="","",A1156+1),"")</f>
        <v/>
      </c>
      <c r="B1157" s="3"/>
      <c r="C1157" s="3"/>
      <c r="D1157" s="122"/>
      <c r="E1157" s="3"/>
      <c r="F1157" s="3"/>
      <c r="G1157" s="3"/>
      <c r="H1157" s="3"/>
      <c r="I1157" s="120"/>
      <c r="J1157" s="3"/>
      <c r="K1157" s="95" t="str" cm="1">
        <f t="array" ref="K1157">IF(OR($J$14 = "A",$J$14 = "B",$J$14 = "C"),IF(I1157="","",IF(LEN(I1157)&gt;2,_xlfn.IFS(ISNUMBER(SEARCH("_",I1157)),I1157,ISNUMBER(SEARCH(", ",I1157)),SUBSTITUTE(I1157,", ","_"),ISNUMBER(SEARCH("/ ",I1157)),SUBSTITUTE(I1157,"/ ","_"),ISNUMBER(SEARCH(",",I1157)),SUBSTITUTE(I1157,",","_"),ISNUMBER(SEARCH("/",I1157)),SUBSTITUTE(I1157,"/","_"),ISNUMBER(SEARCH("",I1157)),I1157),I1157)),IF(OR($J$14 = "J",$J$14 = "K"),"",IF(D1157="","",IF(LEN(D1157)&gt;2,_xlfn.IFS(ISNUMBER(SEARCH("_",D1157)),D1157,ISNUMBER(SEARCH(", ",D1157)),SUBSTITUTE(D1157,", ","_"),ISNUMBER(SEARCH("/ ",D1157)),SUBSTITUTE(D1157,"/ ","_"),ISNUMBER(SEARCH(",",D1157)),SUBSTITUTE(D1157,",","_"),ISNUMBER(SEARCH("/",D1157)),SUBSTITUTE(D1157,"/","_"),ISNUMBER(SEARCH("",D1157)),D1157),D1157))))</f>
        <v/>
      </c>
      <c r="L1157" s="1"/>
      <c r="M1157" s="1" t="str">
        <f t="shared" si="86"/>
        <v/>
      </c>
      <c r="N1157" s="94" t="str">
        <f>IF($L1157="None","",IF(ISERROR(VLOOKUP($L1157,Info!$B$4:$B$266,1,FALSE)),"",VLOOKUP($L1157,Info!$B$4:$L$266,5,FALSE)))</f>
        <v/>
      </c>
      <c r="O1157" s="94" t="str">
        <f>IF(K1157="","",IF(AND($J$12&lt;&gt;"ABC",N1157="3"),"BAC",IF(N1157="3","ABC",IF($J$12&lt;&gt;"ABC",IF($J$10="Standard",VLOOKUP(K1157,Info!$BE$4:$BF$481,2,FALSE),VLOOKUP(K1157,Info!$BI$4:$BJ$482,2,FALSE)),IF($J$10="Standard",VLOOKUP(K1157,Info!$AG$4:$AH$2994,2,FALSE),VLOOKUP(K1157,Info!$AK$4:$AL$2997,2,FALSE))))))</f>
        <v/>
      </c>
      <c r="P1157" s="94" t="str">
        <f>IF($L1157="None","",IF(ISERROR(VLOOKUP($L1157,Info!$B$4:$B$266,1,FALSE)),"",VLOOKUP($L1157,Info!$B$4:$L$266,3,FALSE)))</f>
        <v/>
      </c>
      <c r="Q1157" s="96" t="str">
        <f>IF($L1157="None","",IF(ISERROR(VLOOKUP($L1157,Info!$B$4:$B$266,1,FALSE)),"",VLOOKUP($L1157,Info!$B$4:$L$266,4,FALSE)))</f>
        <v/>
      </c>
      <c r="R1157" s="1"/>
      <c r="S1157" s="6" t="str">
        <f t="shared" si="87"/>
        <v/>
      </c>
      <c r="T1157" s="6" t="str">
        <f>IF($L1157="None","",IF(ISERROR(VLOOKUP($L1157,Info!$B$4:$B$266,1,FALSE)),"",VLOOKUP($L1157,Info!$B$4:$L$266,11,FALSE)))</f>
        <v/>
      </c>
      <c r="U1157" s="1"/>
      <c r="V1157" s="1"/>
      <c r="W1157" s="1"/>
      <c r="X1157" s="1" t="str">
        <f>IF($L1157="None","",IF(ISERROR(VLOOKUP($L1157,Info!$B$4:$B$266,1,FALSE)),"",IF(OR(W1157="Metallic Liquid Tight",W1157="Non-Metallic Liquid Tight",W1157="LSZH",W1157="Greenfield"),VLOOKUP($L1157,Info!$B$4:$L$266,7,FALSE),"N/A")))</f>
        <v/>
      </c>
      <c r="Y1157" s="1"/>
      <c r="Z1157" s="96" t="str">
        <f>IF($L1157="None","",IF(ISERROR(VLOOKUP($L1157,Info!$B$4:$B$266,1,FALSE)),"",VLOOKUP($L1157,Info!$B$4:$L$266,9,FALSE)))</f>
        <v/>
      </c>
      <c r="AA1157" s="96" t="str">
        <f>IF($L1157="None","",IF(ISERROR(VLOOKUP($L1157,Info!$B$4:$B$266,1,FALSE)),"",VLOOKUP($L1157,Info!$B$4:$L$266,8,FALSE)))</f>
        <v/>
      </c>
      <c r="AB1157" s="96" t="str">
        <f>IF($L1157="None","",IF(ISERROR(VLOOKUP($L1157,Info!$B$4:$B$266,1,FALSE)),"",VLOOKUP($L1157,Info!$B$4:$L$266,10,FALSE)))</f>
        <v/>
      </c>
      <c r="AC1157" s="1" t="str">
        <f>IF(W1157="SO Cable","Black,White",IF(O1157="","",IF(P1157="","",IF($J$12&lt;&gt;"ABC",IF(P1157&lt;="250",VLOOKUP(O1157,Info!$AZ$4:$BB$22,3,FALSE),VLOOKUP(O1157,Info!$AZ$23:$BB$39,3,FALSE)),IF(P1157&lt;="250",VLOOKUP(O1157,Info!$AO$4:$AQ$22,3,FALSE),VLOOKUP(O1157,Info!$AO$23:$AP$39,3,FALSE))))))</f>
        <v/>
      </c>
      <c r="AD1157" s="1"/>
      <c r="AE1157" s="1" t="str">
        <f>IF($L1157="None","",IF(ISERROR(VLOOKUP($L1157,Info!$B$4:$B$266,1,FALSE)),"",VLOOKUP($L1157,Info!$B$4:$L$266,4,FALSE)))</f>
        <v/>
      </c>
      <c r="AF1157" s="1" t="str">
        <f>IF($L1157="None","",IF(ISERROR(VLOOKUP($L1157,Info!$B$4:$B$266,1,FALSE)),"",VLOOKUP($L1157,Info!$B$4:$L$266,6,FALSE)))</f>
        <v/>
      </c>
      <c r="AG1157" s="1"/>
      <c r="AH1157" s="33" t="str" cm="1">
        <f t="array" ref="AH1157">IF(AND(L1157&lt;&gt;"",O1157&lt;&gt;"",R1157:S1157&lt;&gt;"",W1157:X1157&lt;&gt;"",Z1157:AA1157&lt;&gt;"",AC1157&lt;&gt;""),"Good","Bad")</f>
        <v>Bad</v>
      </c>
      <c r="AL1157" t="str" cm="1">
        <f t="array" ref="AL1157">IF(R1157&gt;0,_xlfn.IFS(COUNTIF($L$20:L1157,"&lt;&gt;")&lt;101,1,COUNTIF($L$20:L1157,"&lt;&gt;")&lt;201,2,COUNTIF($L$20:L1157,"&lt;&gt;")&lt;301,3,COUNTIF($L$20:L1157,"&lt;&gt;")&lt;401,4,COUNTIF($L$20:L1157,"&lt;&gt;")&lt;501,5,COUNTIF($L$20:L1157,"&lt;&gt;")&lt;601,6,COUNTIF($L$20:L1157,"&lt;&gt;")&lt;701,7,COUNTIF($L$20:L1157,"&lt;&gt;")&lt;801,8,COUNTIF($L$20:L1157,"&lt;&gt;")&lt;901,9,COUNTIF($L$20:L1157,"&lt;&gt;")&lt;1001,10,COUNTIF($L$20:L1157,"&lt;&gt;")&lt;1101,11,COUNTIF($L$20:L1157,"&lt;&gt;")&lt;1201,12,COUNTIF($L$20:L1157,"&lt;&gt;")&lt;1301,13,COUNTIF($L$20:L1157,"&lt;&gt;")&lt;1401,14,COUNTIF($L$20:L1157,"&lt;&gt;")&lt;1501,15,COUNTIF($L$20:L1157,"&lt;&gt;")&lt;1601,16,COUNTIF($L$20:L1157,"&lt;&gt;")&lt;1701,17,COUNTIF($L$20:L1157,"&lt;&gt;")&lt;1801,18,COUNTIF($L$20:L1157,"&lt;&gt;")&lt;1901,19,COUNTIF($L$20:L1157,"&lt;&gt;")&lt;2001,20,COUNTIF($L$20:L1157,"&lt;&gt;")&lt;2101,21,COUNTIF($L$20:L1157,"&lt;&gt;")&lt;2201,22,COUNTIF($L$20:L1157,"&lt;&gt;")&lt;2301,23,COUNTIF($L$20:L1157,"&lt;&gt;")&lt;2401,24,COUNTIF($L$20:L1157,"&lt;&gt;")&lt;2501,25,COUNTIF($L$20:L1157,"&lt;&gt;")&lt;2601,26,COUNTIF($L$20:L1157,"&lt;&gt;")&lt;2701,27,COUNTIF($L$20:L1157,"&lt;&gt;")&lt;2801,28,COUNTIF($L$20:L1157,"&lt;&gt;")&lt;2901,29,COUNTIF($L$20:L1157,"&lt;&gt;")&lt;3001,30),"")</f>
        <v/>
      </c>
      <c r="AM1157" t="str">
        <f t="shared" si="85"/>
        <v/>
      </c>
      <c r="AN1157" t="str">
        <f t="shared" si="89"/>
        <v/>
      </c>
      <c r="AP1157" t="str">
        <f t="shared" si="88"/>
        <v/>
      </c>
      <c r="AQ1157" t="str">
        <f>IF(AO1157="","",COUNTIFS(AM1157:$AM$3019,AO1157))</f>
        <v/>
      </c>
    </row>
    <row r="1158" spans="1:43" x14ac:dyDescent="0.25">
      <c r="A1158" s="6" t="str">
        <f>IF(COUNT($A$20:A1157)&lt;&gt;$B$4,IF(A1157="","",A1157+1),"")</f>
        <v/>
      </c>
      <c r="B1158" s="3"/>
      <c r="C1158" s="3"/>
      <c r="D1158" s="122"/>
      <c r="E1158" s="3"/>
      <c r="F1158" s="3"/>
      <c r="G1158" s="3"/>
      <c r="H1158" s="3"/>
      <c r="I1158" s="120"/>
      <c r="J1158" s="3"/>
      <c r="K1158" s="95" t="str" cm="1">
        <f t="array" ref="K1158">IF(OR($J$14 = "A",$J$14 = "B",$J$14 = "C"),IF(I1158="","",IF(LEN(I1158)&gt;2,_xlfn.IFS(ISNUMBER(SEARCH("_",I1158)),I1158,ISNUMBER(SEARCH(", ",I1158)),SUBSTITUTE(I1158,", ","_"),ISNUMBER(SEARCH("/ ",I1158)),SUBSTITUTE(I1158,"/ ","_"),ISNUMBER(SEARCH(",",I1158)),SUBSTITUTE(I1158,",","_"),ISNUMBER(SEARCH("/",I1158)),SUBSTITUTE(I1158,"/","_"),ISNUMBER(SEARCH("",I1158)),I1158),I1158)),IF(OR($J$14 = "J",$J$14 = "K"),"",IF(D1158="","",IF(LEN(D1158)&gt;2,_xlfn.IFS(ISNUMBER(SEARCH("_",D1158)),D1158,ISNUMBER(SEARCH(", ",D1158)),SUBSTITUTE(D1158,", ","_"),ISNUMBER(SEARCH("/ ",D1158)),SUBSTITUTE(D1158,"/ ","_"),ISNUMBER(SEARCH(",",D1158)),SUBSTITUTE(D1158,",","_"),ISNUMBER(SEARCH("/",D1158)),SUBSTITUTE(D1158,"/","_"),ISNUMBER(SEARCH("",D1158)),D1158),D1158))))</f>
        <v/>
      </c>
      <c r="L1158" s="1"/>
      <c r="M1158" s="1" t="str">
        <f t="shared" si="86"/>
        <v/>
      </c>
      <c r="N1158" s="94" t="str">
        <f>IF($L1158="None","",IF(ISERROR(VLOOKUP($L1158,Info!$B$4:$B$266,1,FALSE)),"",VLOOKUP($L1158,Info!$B$4:$L$266,5,FALSE)))</f>
        <v/>
      </c>
      <c r="O1158" s="94" t="str">
        <f>IF(K1158="","",IF(AND($J$12&lt;&gt;"ABC",N1158="3"),"BAC",IF(N1158="3","ABC",IF($J$12&lt;&gt;"ABC",IF($J$10="Standard",VLOOKUP(K1158,Info!$BE$4:$BF$481,2,FALSE),VLOOKUP(K1158,Info!$BI$4:$BJ$482,2,FALSE)),IF($J$10="Standard",VLOOKUP(K1158,Info!$AG$4:$AH$2994,2,FALSE),VLOOKUP(K1158,Info!$AK$4:$AL$2997,2,FALSE))))))</f>
        <v/>
      </c>
      <c r="P1158" s="94" t="str">
        <f>IF($L1158="None","",IF(ISERROR(VLOOKUP($L1158,Info!$B$4:$B$266,1,FALSE)),"",VLOOKUP($L1158,Info!$B$4:$L$266,3,FALSE)))</f>
        <v/>
      </c>
      <c r="Q1158" s="96" t="str">
        <f>IF($L1158="None","",IF(ISERROR(VLOOKUP($L1158,Info!$B$4:$B$266,1,FALSE)),"",VLOOKUP($L1158,Info!$B$4:$L$266,4,FALSE)))</f>
        <v/>
      </c>
      <c r="R1158" s="1"/>
      <c r="S1158" s="6" t="str">
        <f t="shared" si="87"/>
        <v/>
      </c>
      <c r="T1158" s="6" t="str">
        <f>IF($L1158="None","",IF(ISERROR(VLOOKUP($L1158,Info!$B$4:$B$266,1,FALSE)),"",VLOOKUP($L1158,Info!$B$4:$L$266,11,FALSE)))</f>
        <v/>
      </c>
      <c r="U1158" s="1"/>
      <c r="V1158" s="1"/>
      <c r="W1158" s="1"/>
      <c r="X1158" s="1" t="str">
        <f>IF($L1158="None","",IF(ISERROR(VLOOKUP($L1158,Info!$B$4:$B$266,1,FALSE)),"",IF(OR(W1158="Metallic Liquid Tight",W1158="Non-Metallic Liquid Tight",W1158="LSZH",W1158="Greenfield"),VLOOKUP($L1158,Info!$B$4:$L$266,7,FALSE),"N/A")))</f>
        <v/>
      </c>
      <c r="Y1158" s="1"/>
      <c r="Z1158" s="96" t="str">
        <f>IF($L1158="None","",IF(ISERROR(VLOOKUP($L1158,Info!$B$4:$B$266,1,FALSE)),"",VLOOKUP($L1158,Info!$B$4:$L$266,9,FALSE)))</f>
        <v/>
      </c>
      <c r="AA1158" s="96" t="str">
        <f>IF($L1158="None","",IF(ISERROR(VLOOKUP($L1158,Info!$B$4:$B$266,1,FALSE)),"",VLOOKUP($L1158,Info!$B$4:$L$266,8,FALSE)))</f>
        <v/>
      </c>
      <c r="AB1158" s="96" t="str">
        <f>IF($L1158="None","",IF(ISERROR(VLOOKUP($L1158,Info!$B$4:$B$266,1,FALSE)),"",VLOOKUP($L1158,Info!$B$4:$L$266,10,FALSE)))</f>
        <v/>
      </c>
      <c r="AC1158" s="1" t="str">
        <f>IF(W1158="SO Cable","Black,White",IF(O1158="","",IF(P1158="","",IF($J$12&lt;&gt;"ABC",IF(P1158&lt;="250",VLOOKUP(O1158,Info!$AZ$4:$BB$22,3,FALSE),VLOOKUP(O1158,Info!$AZ$23:$BB$39,3,FALSE)),IF(P1158&lt;="250",VLOOKUP(O1158,Info!$AO$4:$AQ$22,3,FALSE),VLOOKUP(O1158,Info!$AO$23:$AP$39,3,FALSE))))))</f>
        <v/>
      </c>
      <c r="AD1158" s="1"/>
      <c r="AE1158" s="1" t="str">
        <f>IF($L1158="None","",IF(ISERROR(VLOOKUP($L1158,Info!$B$4:$B$266,1,FALSE)),"",VLOOKUP($L1158,Info!$B$4:$L$266,4,FALSE)))</f>
        <v/>
      </c>
      <c r="AF1158" s="1" t="str">
        <f>IF($L1158="None","",IF(ISERROR(VLOOKUP($L1158,Info!$B$4:$B$266,1,FALSE)),"",VLOOKUP($L1158,Info!$B$4:$L$266,6,FALSE)))</f>
        <v/>
      </c>
      <c r="AG1158" s="1"/>
      <c r="AH1158" s="33" t="str" cm="1">
        <f t="array" ref="AH1158">IF(AND(L1158&lt;&gt;"",O1158&lt;&gt;"",R1158:S1158&lt;&gt;"",W1158:X1158&lt;&gt;"",Z1158:AA1158&lt;&gt;"",AC1158&lt;&gt;""),"Good","Bad")</f>
        <v>Bad</v>
      </c>
      <c r="AL1158" t="str" cm="1">
        <f t="array" ref="AL1158">IF(R1158&gt;0,_xlfn.IFS(COUNTIF($L$20:L1158,"&lt;&gt;")&lt;101,1,COUNTIF($L$20:L1158,"&lt;&gt;")&lt;201,2,COUNTIF($L$20:L1158,"&lt;&gt;")&lt;301,3,COUNTIF($L$20:L1158,"&lt;&gt;")&lt;401,4,COUNTIF($L$20:L1158,"&lt;&gt;")&lt;501,5,COUNTIF($L$20:L1158,"&lt;&gt;")&lt;601,6,COUNTIF($L$20:L1158,"&lt;&gt;")&lt;701,7,COUNTIF($L$20:L1158,"&lt;&gt;")&lt;801,8,COUNTIF($L$20:L1158,"&lt;&gt;")&lt;901,9,COUNTIF($L$20:L1158,"&lt;&gt;")&lt;1001,10,COUNTIF($L$20:L1158,"&lt;&gt;")&lt;1101,11,COUNTIF($L$20:L1158,"&lt;&gt;")&lt;1201,12,COUNTIF($L$20:L1158,"&lt;&gt;")&lt;1301,13,COUNTIF($L$20:L1158,"&lt;&gt;")&lt;1401,14,COUNTIF($L$20:L1158,"&lt;&gt;")&lt;1501,15,COUNTIF($L$20:L1158,"&lt;&gt;")&lt;1601,16,COUNTIF($L$20:L1158,"&lt;&gt;")&lt;1701,17,COUNTIF($L$20:L1158,"&lt;&gt;")&lt;1801,18,COUNTIF($L$20:L1158,"&lt;&gt;")&lt;1901,19,COUNTIF($L$20:L1158,"&lt;&gt;")&lt;2001,20,COUNTIF($L$20:L1158,"&lt;&gt;")&lt;2101,21,COUNTIF($L$20:L1158,"&lt;&gt;")&lt;2201,22,COUNTIF($L$20:L1158,"&lt;&gt;")&lt;2301,23,COUNTIF($L$20:L1158,"&lt;&gt;")&lt;2401,24,COUNTIF($L$20:L1158,"&lt;&gt;")&lt;2501,25,COUNTIF($L$20:L1158,"&lt;&gt;")&lt;2601,26,COUNTIF($L$20:L1158,"&lt;&gt;")&lt;2701,27,COUNTIF($L$20:L1158,"&lt;&gt;")&lt;2801,28,COUNTIF($L$20:L1158,"&lt;&gt;")&lt;2901,29,COUNTIF($L$20:L1158,"&lt;&gt;")&lt;3001,30),"")</f>
        <v/>
      </c>
      <c r="AM1158" t="str">
        <f t="shared" si="85"/>
        <v/>
      </c>
      <c r="AN1158" t="str">
        <f t="shared" si="89"/>
        <v/>
      </c>
      <c r="AP1158" t="str">
        <f t="shared" si="88"/>
        <v/>
      </c>
      <c r="AQ1158" t="str">
        <f>IF(AO1158="","",COUNTIFS(AM1158:$AM$3019,AO1158))</f>
        <v/>
      </c>
    </row>
    <row r="1159" spans="1:43" x14ac:dyDescent="0.25">
      <c r="A1159" s="6" t="str">
        <f>IF(COUNT($A$20:A1158)&lt;&gt;$B$4,IF(A1158="","",A1158+1),"")</f>
        <v/>
      </c>
      <c r="B1159" s="3"/>
      <c r="C1159" s="3"/>
      <c r="D1159" s="122"/>
      <c r="E1159" s="3"/>
      <c r="F1159" s="3"/>
      <c r="G1159" s="3"/>
      <c r="H1159" s="3"/>
      <c r="I1159" s="120"/>
      <c r="J1159" s="3"/>
      <c r="K1159" s="95" t="str" cm="1">
        <f t="array" ref="K1159">IF(OR($J$14 = "A",$J$14 = "B",$J$14 = "C"),IF(I1159="","",IF(LEN(I1159)&gt;2,_xlfn.IFS(ISNUMBER(SEARCH("_",I1159)),I1159,ISNUMBER(SEARCH(", ",I1159)),SUBSTITUTE(I1159,", ","_"),ISNUMBER(SEARCH("/ ",I1159)),SUBSTITUTE(I1159,"/ ","_"),ISNUMBER(SEARCH(",",I1159)),SUBSTITUTE(I1159,",","_"),ISNUMBER(SEARCH("/",I1159)),SUBSTITUTE(I1159,"/","_"),ISNUMBER(SEARCH("",I1159)),I1159),I1159)),IF(OR($J$14 = "J",$J$14 = "K"),"",IF(D1159="","",IF(LEN(D1159)&gt;2,_xlfn.IFS(ISNUMBER(SEARCH("_",D1159)),D1159,ISNUMBER(SEARCH(", ",D1159)),SUBSTITUTE(D1159,", ","_"),ISNUMBER(SEARCH("/ ",D1159)),SUBSTITUTE(D1159,"/ ","_"),ISNUMBER(SEARCH(",",D1159)),SUBSTITUTE(D1159,",","_"),ISNUMBER(SEARCH("/",D1159)),SUBSTITUTE(D1159,"/","_"),ISNUMBER(SEARCH("",D1159)),D1159),D1159))))</f>
        <v/>
      </c>
      <c r="L1159" s="1"/>
      <c r="M1159" s="1" t="str">
        <f t="shared" si="86"/>
        <v/>
      </c>
      <c r="N1159" s="94" t="str">
        <f>IF($L1159="None","",IF(ISERROR(VLOOKUP($L1159,Info!$B$4:$B$266,1,FALSE)),"",VLOOKUP($L1159,Info!$B$4:$L$266,5,FALSE)))</f>
        <v/>
      </c>
      <c r="O1159" s="94" t="str">
        <f>IF(K1159="","",IF(AND($J$12&lt;&gt;"ABC",N1159="3"),"BAC",IF(N1159="3","ABC",IF($J$12&lt;&gt;"ABC",IF($J$10="Standard",VLOOKUP(K1159,Info!$BE$4:$BF$481,2,FALSE),VLOOKUP(K1159,Info!$BI$4:$BJ$482,2,FALSE)),IF($J$10="Standard",VLOOKUP(K1159,Info!$AG$4:$AH$2994,2,FALSE),VLOOKUP(K1159,Info!$AK$4:$AL$2997,2,FALSE))))))</f>
        <v/>
      </c>
      <c r="P1159" s="94" t="str">
        <f>IF($L1159="None","",IF(ISERROR(VLOOKUP($L1159,Info!$B$4:$B$266,1,FALSE)),"",VLOOKUP($L1159,Info!$B$4:$L$266,3,FALSE)))</f>
        <v/>
      </c>
      <c r="Q1159" s="96" t="str">
        <f>IF($L1159="None","",IF(ISERROR(VLOOKUP($L1159,Info!$B$4:$B$266,1,FALSE)),"",VLOOKUP($L1159,Info!$B$4:$L$266,4,FALSE)))</f>
        <v/>
      </c>
      <c r="R1159" s="1"/>
      <c r="S1159" s="6" t="str">
        <f t="shared" si="87"/>
        <v/>
      </c>
      <c r="T1159" s="6" t="str">
        <f>IF($L1159="None","",IF(ISERROR(VLOOKUP($L1159,Info!$B$4:$B$266,1,FALSE)),"",VLOOKUP($L1159,Info!$B$4:$L$266,11,FALSE)))</f>
        <v/>
      </c>
      <c r="U1159" s="1"/>
      <c r="V1159" s="1"/>
      <c r="W1159" s="1"/>
      <c r="X1159" s="1" t="str">
        <f>IF($L1159="None","",IF(ISERROR(VLOOKUP($L1159,Info!$B$4:$B$266,1,FALSE)),"",IF(OR(W1159="Metallic Liquid Tight",W1159="Non-Metallic Liquid Tight",W1159="LSZH",W1159="Greenfield"),VLOOKUP($L1159,Info!$B$4:$L$266,7,FALSE),"N/A")))</f>
        <v/>
      </c>
      <c r="Y1159" s="1"/>
      <c r="Z1159" s="96" t="str">
        <f>IF($L1159="None","",IF(ISERROR(VLOOKUP($L1159,Info!$B$4:$B$266,1,FALSE)),"",VLOOKUP($L1159,Info!$B$4:$L$266,9,FALSE)))</f>
        <v/>
      </c>
      <c r="AA1159" s="96" t="str">
        <f>IF($L1159="None","",IF(ISERROR(VLOOKUP($L1159,Info!$B$4:$B$266,1,FALSE)),"",VLOOKUP($L1159,Info!$B$4:$L$266,8,FALSE)))</f>
        <v/>
      </c>
      <c r="AB1159" s="96" t="str">
        <f>IF($L1159="None","",IF(ISERROR(VLOOKUP($L1159,Info!$B$4:$B$266,1,FALSE)),"",VLOOKUP($L1159,Info!$B$4:$L$266,10,FALSE)))</f>
        <v/>
      </c>
      <c r="AC1159" s="1" t="str">
        <f>IF(W1159="SO Cable","Black,White",IF(O1159="","",IF(P1159="","",IF($J$12&lt;&gt;"ABC",IF(P1159&lt;="250",VLOOKUP(O1159,Info!$AZ$4:$BB$22,3,FALSE),VLOOKUP(O1159,Info!$AZ$23:$BB$39,3,FALSE)),IF(P1159&lt;="250",VLOOKUP(O1159,Info!$AO$4:$AQ$22,3,FALSE),VLOOKUP(O1159,Info!$AO$23:$AP$39,3,FALSE))))))</f>
        <v/>
      </c>
      <c r="AD1159" s="1"/>
      <c r="AE1159" s="1" t="str">
        <f>IF($L1159="None","",IF(ISERROR(VLOOKUP($L1159,Info!$B$4:$B$266,1,FALSE)),"",VLOOKUP($L1159,Info!$B$4:$L$266,4,FALSE)))</f>
        <v/>
      </c>
      <c r="AF1159" s="1" t="str">
        <f>IF($L1159="None","",IF(ISERROR(VLOOKUP($L1159,Info!$B$4:$B$266,1,FALSE)),"",VLOOKUP($L1159,Info!$B$4:$L$266,6,FALSE)))</f>
        <v/>
      </c>
      <c r="AG1159" s="1"/>
      <c r="AH1159" s="33" t="str" cm="1">
        <f t="array" ref="AH1159">IF(AND(L1159&lt;&gt;"",O1159&lt;&gt;"",R1159:S1159&lt;&gt;"",W1159:X1159&lt;&gt;"",Z1159:AA1159&lt;&gt;"",AC1159&lt;&gt;""),"Good","Bad")</f>
        <v>Bad</v>
      </c>
      <c r="AL1159" t="str" cm="1">
        <f t="array" ref="AL1159">IF(R1159&gt;0,_xlfn.IFS(COUNTIF($L$20:L1159,"&lt;&gt;")&lt;101,1,COUNTIF($L$20:L1159,"&lt;&gt;")&lt;201,2,COUNTIF($L$20:L1159,"&lt;&gt;")&lt;301,3,COUNTIF($L$20:L1159,"&lt;&gt;")&lt;401,4,COUNTIF($L$20:L1159,"&lt;&gt;")&lt;501,5,COUNTIF($L$20:L1159,"&lt;&gt;")&lt;601,6,COUNTIF($L$20:L1159,"&lt;&gt;")&lt;701,7,COUNTIF($L$20:L1159,"&lt;&gt;")&lt;801,8,COUNTIF($L$20:L1159,"&lt;&gt;")&lt;901,9,COUNTIF($L$20:L1159,"&lt;&gt;")&lt;1001,10,COUNTIF($L$20:L1159,"&lt;&gt;")&lt;1101,11,COUNTIF($L$20:L1159,"&lt;&gt;")&lt;1201,12,COUNTIF($L$20:L1159,"&lt;&gt;")&lt;1301,13,COUNTIF($L$20:L1159,"&lt;&gt;")&lt;1401,14,COUNTIF($L$20:L1159,"&lt;&gt;")&lt;1501,15,COUNTIF($L$20:L1159,"&lt;&gt;")&lt;1601,16,COUNTIF($L$20:L1159,"&lt;&gt;")&lt;1701,17,COUNTIF($L$20:L1159,"&lt;&gt;")&lt;1801,18,COUNTIF($L$20:L1159,"&lt;&gt;")&lt;1901,19,COUNTIF($L$20:L1159,"&lt;&gt;")&lt;2001,20,COUNTIF($L$20:L1159,"&lt;&gt;")&lt;2101,21,COUNTIF($L$20:L1159,"&lt;&gt;")&lt;2201,22,COUNTIF($L$20:L1159,"&lt;&gt;")&lt;2301,23,COUNTIF($L$20:L1159,"&lt;&gt;")&lt;2401,24,COUNTIF($L$20:L1159,"&lt;&gt;")&lt;2501,25,COUNTIF($L$20:L1159,"&lt;&gt;")&lt;2601,26,COUNTIF($L$20:L1159,"&lt;&gt;")&lt;2701,27,COUNTIF($L$20:L1159,"&lt;&gt;")&lt;2801,28,COUNTIF($L$20:L1159,"&lt;&gt;")&lt;2901,29,COUNTIF($L$20:L1159,"&lt;&gt;")&lt;3001,30),"")</f>
        <v/>
      </c>
      <c r="AM1159" t="str">
        <f t="shared" si="85"/>
        <v/>
      </c>
      <c r="AN1159" t="str">
        <f t="shared" si="89"/>
        <v/>
      </c>
      <c r="AP1159" t="str">
        <f t="shared" si="88"/>
        <v/>
      </c>
      <c r="AQ1159" t="str">
        <f>IF(AO1159="","",COUNTIFS(AM1159:$AM$3019,AO1159))</f>
        <v/>
      </c>
    </row>
    <row r="1160" spans="1:43" x14ac:dyDescent="0.25">
      <c r="A1160" s="6" t="str">
        <f>IF(COUNT($A$20:A1159)&lt;&gt;$B$4,IF(A1159="","",A1159+1),"")</f>
        <v/>
      </c>
      <c r="B1160" s="3"/>
      <c r="C1160" s="3"/>
      <c r="D1160" s="122"/>
      <c r="E1160" s="3"/>
      <c r="F1160" s="3"/>
      <c r="G1160" s="3"/>
      <c r="H1160" s="3"/>
      <c r="I1160" s="120"/>
      <c r="J1160" s="3"/>
      <c r="K1160" s="95" t="str" cm="1">
        <f t="array" ref="K1160">IF(OR($J$14 = "A",$J$14 = "B",$J$14 = "C"),IF(I1160="","",IF(LEN(I1160)&gt;2,_xlfn.IFS(ISNUMBER(SEARCH("_",I1160)),I1160,ISNUMBER(SEARCH(", ",I1160)),SUBSTITUTE(I1160,", ","_"),ISNUMBER(SEARCH("/ ",I1160)),SUBSTITUTE(I1160,"/ ","_"),ISNUMBER(SEARCH(",",I1160)),SUBSTITUTE(I1160,",","_"),ISNUMBER(SEARCH("/",I1160)),SUBSTITUTE(I1160,"/","_"),ISNUMBER(SEARCH("",I1160)),I1160),I1160)),IF(OR($J$14 = "J",$J$14 = "K"),"",IF(D1160="","",IF(LEN(D1160)&gt;2,_xlfn.IFS(ISNUMBER(SEARCH("_",D1160)),D1160,ISNUMBER(SEARCH(", ",D1160)),SUBSTITUTE(D1160,", ","_"),ISNUMBER(SEARCH("/ ",D1160)),SUBSTITUTE(D1160,"/ ","_"),ISNUMBER(SEARCH(",",D1160)),SUBSTITUTE(D1160,",","_"),ISNUMBER(SEARCH("/",D1160)),SUBSTITUTE(D1160,"/","_"),ISNUMBER(SEARCH("",D1160)),D1160),D1160))))</f>
        <v/>
      </c>
      <c r="L1160" s="1"/>
      <c r="M1160" s="1" t="str">
        <f t="shared" si="86"/>
        <v/>
      </c>
      <c r="N1160" s="94" t="str">
        <f>IF($L1160="None","",IF(ISERROR(VLOOKUP($L1160,Info!$B$4:$B$266,1,FALSE)),"",VLOOKUP($L1160,Info!$B$4:$L$266,5,FALSE)))</f>
        <v/>
      </c>
      <c r="O1160" s="94" t="str">
        <f>IF(K1160="","",IF(AND($J$12&lt;&gt;"ABC",N1160="3"),"BAC",IF(N1160="3","ABC",IF($J$12&lt;&gt;"ABC",IF($J$10="Standard",VLOOKUP(K1160,Info!$BE$4:$BF$481,2,FALSE),VLOOKUP(K1160,Info!$BI$4:$BJ$482,2,FALSE)),IF($J$10="Standard",VLOOKUP(K1160,Info!$AG$4:$AH$2994,2,FALSE),VLOOKUP(K1160,Info!$AK$4:$AL$2997,2,FALSE))))))</f>
        <v/>
      </c>
      <c r="P1160" s="94" t="str">
        <f>IF($L1160="None","",IF(ISERROR(VLOOKUP($L1160,Info!$B$4:$B$266,1,FALSE)),"",VLOOKUP($L1160,Info!$B$4:$L$266,3,FALSE)))</f>
        <v/>
      </c>
      <c r="Q1160" s="96" t="str">
        <f>IF($L1160="None","",IF(ISERROR(VLOOKUP($L1160,Info!$B$4:$B$266,1,FALSE)),"",VLOOKUP($L1160,Info!$B$4:$L$266,4,FALSE)))</f>
        <v/>
      </c>
      <c r="R1160" s="1"/>
      <c r="S1160" s="6" t="str">
        <f t="shared" si="87"/>
        <v/>
      </c>
      <c r="T1160" s="6" t="str">
        <f>IF($L1160="None","",IF(ISERROR(VLOOKUP($L1160,Info!$B$4:$B$266,1,FALSE)),"",VLOOKUP($L1160,Info!$B$4:$L$266,11,FALSE)))</f>
        <v/>
      </c>
      <c r="U1160" s="1"/>
      <c r="V1160" s="1"/>
      <c r="W1160" s="1"/>
      <c r="X1160" s="1" t="str">
        <f>IF($L1160="None","",IF(ISERROR(VLOOKUP($L1160,Info!$B$4:$B$266,1,FALSE)),"",IF(OR(W1160="Metallic Liquid Tight",W1160="Non-Metallic Liquid Tight",W1160="LSZH",W1160="Greenfield"),VLOOKUP($L1160,Info!$B$4:$L$266,7,FALSE),"N/A")))</f>
        <v/>
      </c>
      <c r="Y1160" s="1"/>
      <c r="Z1160" s="96" t="str">
        <f>IF($L1160="None","",IF(ISERROR(VLOOKUP($L1160,Info!$B$4:$B$266,1,FALSE)),"",VLOOKUP($L1160,Info!$B$4:$L$266,9,FALSE)))</f>
        <v/>
      </c>
      <c r="AA1160" s="96" t="str">
        <f>IF($L1160="None","",IF(ISERROR(VLOOKUP($L1160,Info!$B$4:$B$266,1,FALSE)),"",VLOOKUP($L1160,Info!$B$4:$L$266,8,FALSE)))</f>
        <v/>
      </c>
      <c r="AB1160" s="96" t="str">
        <f>IF($L1160="None","",IF(ISERROR(VLOOKUP($L1160,Info!$B$4:$B$266,1,FALSE)),"",VLOOKUP($L1160,Info!$B$4:$L$266,10,FALSE)))</f>
        <v/>
      </c>
      <c r="AC1160" s="1" t="str">
        <f>IF(W1160="SO Cable","Black,White",IF(O1160="","",IF(P1160="","",IF($J$12&lt;&gt;"ABC",IF(P1160&lt;="250",VLOOKUP(O1160,Info!$AZ$4:$BB$22,3,FALSE),VLOOKUP(O1160,Info!$AZ$23:$BB$39,3,FALSE)),IF(P1160&lt;="250",VLOOKUP(O1160,Info!$AO$4:$AQ$22,3,FALSE),VLOOKUP(O1160,Info!$AO$23:$AP$39,3,FALSE))))))</f>
        <v/>
      </c>
      <c r="AD1160" s="1"/>
      <c r="AE1160" s="1" t="str">
        <f>IF($L1160="None","",IF(ISERROR(VLOOKUP($L1160,Info!$B$4:$B$266,1,FALSE)),"",VLOOKUP($L1160,Info!$B$4:$L$266,4,FALSE)))</f>
        <v/>
      </c>
      <c r="AF1160" s="1" t="str">
        <f>IF($L1160="None","",IF(ISERROR(VLOOKUP($L1160,Info!$B$4:$B$266,1,FALSE)),"",VLOOKUP($L1160,Info!$B$4:$L$266,6,FALSE)))</f>
        <v/>
      </c>
      <c r="AG1160" s="1"/>
      <c r="AH1160" s="33" t="str" cm="1">
        <f t="array" ref="AH1160">IF(AND(L1160&lt;&gt;"",O1160&lt;&gt;"",R1160:S1160&lt;&gt;"",W1160:X1160&lt;&gt;"",Z1160:AA1160&lt;&gt;"",AC1160&lt;&gt;""),"Good","Bad")</f>
        <v>Bad</v>
      </c>
      <c r="AL1160" t="str" cm="1">
        <f t="array" ref="AL1160">IF(R1160&gt;0,_xlfn.IFS(COUNTIF($L$20:L1160,"&lt;&gt;")&lt;101,1,COUNTIF($L$20:L1160,"&lt;&gt;")&lt;201,2,COUNTIF($L$20:L1160,"&lt;&gt;")&lt;301,3,COUNTIF($L$20:L1160,"&lt;&gt;")&lt;401,4,COUNTIF($L$20:L1160,"&lt;&gt;")&lt;501,5,COUNTIF($L$20:L1160,"&lt;&gt;")&lt;601,6,COUNTIF($L$20:L1160,"&lt;&gt;")&lt;701,7,COUNTIF($L$20:L1160,"&lt;&gt;")&lt;801,8,COUNTIF($L$20:L1160,"&lt;&gt;")&lt;901,9,COUNTIF($L$20:L1160,"&lt;&gt;")&lt;1001,10,COUNTIF($L$20:L1160,"&lt;&gt;")&lt;1101,11,COUNTIF($L$20:L1160,"&lt;&gt;")&lt;1201,12,COUNTIF($L$20:L1160,"&lt;&gt;")&lt;1301,13,COUNTIF($L$20:L1160,"&lt;&gt;")&lt;1401,14,COUNTIF($L$20:L1160,"&lt;&gt;")&lt;1501,15,COUNTIF($L$20:L1160,"&lt;&gt;")&lt;1601,16,COUNTIF($L$20:L1160,"&lt;&gt;")&lt;1701,17,COUNTIF($L$20:L1160,"&lt;&gt;")&lt;1801,18,COUNTIF($L$20:L1160,"&lt;&gt;")&lt;1901,19,COUNTIF($L$20:L1160,"&lt;&gt;")&lt;2001,20,COUNTIF($L$20:L1160,"&lt;&gt;")&lt;2101,21,COUNTIF($L$20:L1160,"&lt;&gt;")&lt;2201,22,COUNTIF($L$20:L1160,"&lt;&gt;")&lt;2301,23,COUNTIF($L$20:L1160,"&lt;&gt;")&lt;2401,24,COUNTIF($L$20:L1160,"&lt;&gt;")&lt;2501,25,COUNTIF($L$20:L1160,"&lt;&gt;")&lt;2601,26,COUNTIF($L$20:L1160,"&lt;&gt;")&lt;2701,27,COUNTIF($L$20:L1160,"&lt;&gt;")&lt;2801,28,COUNTIF($L$20:L1160,"&lt;&gt;")&lt;2901,29,COUNTIF($L$20:L1160,"&lt;&gt;")&lt;3001,30),"")</f>
        <v/>
      </c>
      <c r="AM1160" t="str">
        <f t="shared" si="85"/>
        <v/>
      </c>
      <c r="AN1160" t="str">
        <f t="shared" si="89"/>
        <v/>
      </c>
      <c r="AP1160" t="str">
        <f t="shared" si="88"/>
        <v/>
      </c>
      <c r="AQ1160" t="str">
        <f>IF(AO1160="","",COUNTIFS(AM1160:$AM$3019,AO1160))</f>
        <v/>
      </c>
    </row>
    <row r="1161" spans="1:43" x14ac:dyDescent="0.25">
      <c r="A1161" s="6" t="str">
        <f>IF(COUNT($A$20:A1160)&lt;&gt;$B$4,IF(A1160="","",A1160+1),"")</f>
        <v/>
      </c>
      <c r="B1161" s="3"/>
      <c r="C1161" s="3"/>
      <c r="D1161" s="122"/>
      <c r="E1161" s="3"/>
      <c r="F1161" s="3"/>
      <c r="G1161" s="3"/>
      <c r="H1161" s="3"/>
      <c r="I1161" s="120"/>
      <c r="J1161" s="3"/>
      <c r="K1161" s="95" t="str" cm="1">
        <f t="array" ref="K1161">IF(OR($J$14 = "A",$J$14 = "B",$J$14 = "C"),IF(I1161="","",IF(LEN(I1161)&gt;2,_xlfn.IFS(ISNUMBER(SEARCH("_",I1161)),I1161,ISNUMBER(SEARCH(", ",I1161)),SUBSTITUTE(I1161,", ","_"),ISNUMBER(SEARCH("/ ",I1161)),SUBSTITUTE(I1161,"/ ","_"),ISNUMBER(SEARCH(",",I1161)),SUBSTITUTE(I1161,",","_"),ISNUMBER(SEARCH("/",I1161)),SUBSTITUTE(I1161,"/","_"),ISNUMBER(SEARCH("",I1161)),I1161),I1161)),IF(OR($J$14 = "J",$J$14 = "K"),"",IF(D1161="","",IF(LEN(D1161)&gt;2,_xlfn.IFS(ISNUMBER(SEARCH("_",D1161)),D1161,ISNUMBER(SEARCH(", ",D1161)),SUBSTITUTE(D1161,", ","_"),ISNUMBER(SEARCH("/ ",D1161)),SUBSTITUTE(D1161,"/ ","_"),ISNUMBER(SEARCH(",",D1161)),SUBSTITUTE(D1161,",","_"),ISNUMBER(SEARCH("/",D1161)),SUBSTITUTE(D1161,"/","_"),ISNUMBER(SEARCH("",D1161)),D1161),D1161))))</f>
        <v/>
      </c>
      <c r="L1161" s="1"/>
      <c r="M1161" s="1" t="str">
        <f t="shared" si="86"/>
        <v/>
      </c>
      <c r="N1161" s="94" t="str">
        <f>IF($L1161="None","",IF(ISERROR(VLOOKUP($L1161,Info!$B$4:$B$266,1,FALSE)),"",VLOOKUP($L1161,Info!$B$4:$L$266,5,FALSE)))</f>
        <v/>
      </c>
      <c r="O1161" s="94" t="str">
        <f>IF(K1161="","",IF(AND($J$12&lt;&gt;"ABC",N1161="3"),"BAC",IF(N1161="3","ABC",IF($J$12&lt;&gt;"ABC",IF($J$10="Standard",VLOOKUP(K1161,Info!$BE$4:$BF$481,2,FALSE),VLOOKUP(K1161,Info!$BI$4:$BJ$482,2,FALSE)),IF($J$10="Standard",VLOOKUP(K1161,Info!$AG$4:$AH$2994,2,FALSE),VLOOKUP(K1161,Info!$AK$4:$AL$2997,2,FALSE))))))</f>
        <v/>
      </c>
      <c r="P1161" s="94" t="str">
        <f>IF($L1161="None","",IF(ISERROR(VLOOKUP($L1161,Info!$B$4:$B$266,1,FALSE)),"",VLOOKUP($L1161,Info!$B$4:$L$266,3,FALSE)))</f>
        <v/>
      </c>
      <c r="Q1161" s="96" t="str">
        <f>IF($L1161="None","",IF(ISERROR(VLOOKUP($L1161,Info!$B$4:$B$266,1,FALSE)),"",VLOOKUP($L1161,Info!$B$4:$L$266,4,FALSE)))</f>
        <v/>
      </c>
      <c r="R1161" s="1"/>
      <c r="S1161" s="6" t="str">
        <f t="shared" si="87"/>
        <v/>
      </c>
      <c r="T1161" s="6" t="str">
        <f>IF($L1161="None","",IF(ISERROR(VLOOKUP($L1161,Info!$B$4:$B$266,1,FALSE)),"",VLOOKUP($L1161,Info!$B$4:$L$266,11,FALSE)))</f>
        <v/>
      </c>
      <c r="U1161" s="1"/>
      <c r="V1161" s="1"/>
      <c r="W1161" s="1"/>
      <c r="X1161" s="1" t="str">
        <f>IF($L1161="None","",IF(ISERROR(VLOOKUP($L1161,Info!$B$4:$B$266,1,FALSE)),"",IF(OR(W1161="Metallic Liquid Tight",W1161="Non-Metallic Liquid Tight",W1161="LSZH",W1161="Greenfield"),VLOOKUP($L1161,Info!$B$4:$L$266,7,FALSE),"N/A")))</f>
        <v/>
      </c>
      <c r="Y1161" s="1"/>
      <c r="Z1161" s="96" t="str">
        <f>IF($L1161="None","",IF(ISERROR(VLOOKUP($L1161,Info!$B$4:$B$266,1,FALSE)),"",VLOOKUP($L1161,Info!$B$4:$L$266,9,FALSE)))</f>
        <v/>
      </c>
      <c r="AA1161" s="96" t="str">
        <f>IF($L1161="None","",IF(ISERROR(VLOOKUP($L1161,Info!$B$4:$B$266,1,FALSE)),"",VLOOKUP($L1161,Info!$B$4:$L$266,8,FALSE)))</f>
        <v/>
      </c>
      <c r="AB1161" s="96" t="str">
        <f>IF($L1161="None","",IF(ISERROR(VLOOKUP($L1161,Info!$B$4:$B$266,1,FALSE)),"",VLOOKUP($L1161,Info!$B$4:$L$266,10,FALSE)))</f>
        <v/>
      </c>
      <c r="AC1161" s="1" t="str">
        <f>IF(W1161="SO Cable","Black,White",IF(O1161="","",IF(P1161="","",IF($J$12&lt;&gt;"ABC",IF(P1161&lt;="250",VLOOKUP(O1161,Info!$AZ$4:$BB$22,3,FALSE),VLOOKUP(O1161,Info!$AZ$23:$BB$39,3,FALSE)),IF(P1161&lt;="250",VLOOKUP(O1161,Info!$AO$4:$AQ$22,3,FALSE),VLOOKUP(O1161,Info!$AO$23:$AP$39,3,FALSE))))))</f>
        <v/>
      </c>
      <c r="AD1161" s="1"/>
      <c r="AE1161" s="1" t="str">
        <f>IF($L1161="None","",IF(ISERROR(VLOOKUP($L1161,Info!$B$4:$B$266,1,FALSE)),"",VLOOKUP($L1161,Info!$B$4:$L$266,4,FALSE)))</f>
        <v/>
      </c>
      <c r="AF1161" s="1" t="str">
        <f>IF($L1161="None","",IF(ISERROR(VLOOKUP($L1161,Info!$B$4:$B$266,1,FALSE)),"",VLOOKUP($L1161,Info!$B$4:$L$266,6,FALSE)))</f>
        <v/>
      </c>
      <c r="AG1161" s="1"/>
      <c r="AH1161" s="33" t="str" cm="1">
        <f t="array" ref="AH1161">IF(AND(L1161&lt;&gt;"",O1161&lt;&gt;"",R1161:S1161&lt;&gt;"",W1161:X1161&lt;&gt;"",Z1161:AA1161&lt;&gt;"",AC1161&lt;&gt;""),"Good","Bad")</f>
        <v>Bad</v>
      </c>
      <c r="AL1161" t="str" cm="1">
        <f t="array" ref="AL1161">IF(R1161&gt;0,_xlfn.IFS(COUNTIF($L$20:L1161,"&lt;&gt;")&lt;101,1,COUNTIF($L$20:L1161,"&lt;&gt;")&lt;201,2,COUNTIF($L$20:L1161,"&lt;&gt;")&lt;301,3,COUNTIF($L$20:L1161,"&lt;&gt;")&lt;401,4,COUNTIF($L$20:L1161,"&lt;&gt;")&lt;501,5,COUNTIF($L$20:L1161,"&lt;&gt;")&lt;601,6,COUNTIF($L$20:L1161,"&lt;&gt;")&lt;701,7,COUNTIF($L$20:L1161,"&lt;&gt;")&lt;801,8,COUNTIF($L$20:L1161,"&lt;&gt;")&lt;901,9,COUNTIF($L$20:L1161,"&lt;&gt;")&lt;1001,10,COUNTIF($L$20:L1161,"&lt;&gt;")&lt;1101,11,COUNTIF($L$20:L1161,"&lt;&gt;")&lt;1201,12,COUNTIF($L$20:L1161,"&lt;&gt;")&lt;1301,13,COUNTIF($L$20:L1161,"&lt;&gt;")&lt;1401,14,COUNTIF($L$20:L1161,"&lt;&gt;")&lt;1501,15,COUNTIF($L$20:L1161,"&lt;&gt;")&lt;1601,16,COUNTIF($L$20:L1161,"&lt;&gt;")&lt;1701,17,COUNTIF($L$20:L1161,"&lt;&gt;")&lt;1801,18,COUNTIF($L$20:L1161,"&lt;&gt;")&lt;1901,19,COUNTIF($L$20:L1161,"&lt;&gt;")&lt;2001,20,COUNTIF($L$20:L1161,"&lt;&gt;")&lt;2101,21,COUNTIF($L$20:L1161,"&lt;&gt;")&lt;2201,22,COUNTIF($L$20:L1161,"&lt;&gt;")&lt;2301,23,COUNTIF($L$20:L1161,"&lt;&gt;")&lt;2401,24,COUNTIF($L$20:L1161,"&lt;&gt;")&lt;2501,25,COUNTIF($L$20:L1161,"&lt;&gt;")&lt;2601,26,COUNTIF($L$20:L1161,"&lt;&gt;")&lt;2701,27,COUNTIF($L$20:L1161,"&lt;&gt;")&lt;2801,28,COUNTIF($L$20:L1161,"&lt;&gt;")&lt;2901,29,COUNTIF($L$20:L1161,"&lt;&gt;")&lt;3001,30),"")</f>
        <v/>
      </c>
      <c r="AM1161" t="str">
        <f t="shared" si="85"/>
        <v/>
      </c>
      <c r="AN1161" t="str">
        <f t="shared" si="89"/>
        <v/>
      </c>
      <c r="AP1161" t="str">
        <f t="shared" si="88"/>
        <v/>
      </c>
      <c r="AQ1161" t="str">
        <f>IF(AO1161="","",COUNTIFS(AM1161:$AM$3019,AO1161))</f>
        <v/>
      </c>
    </row>
    <row r="1162" spans="1:43" x14ac:dyDescent="0.25">
      <c r="A1162" s="6" t="str">
        <f>IF(COUNT($A$20:A1161)&lt;&gt;$B$4,IF(A1161="","",A1161+1),"")</f>
        <v/>
      </c>
      <c r="B1162" s="3"/>
      <c r="C1162" s="3"/>
      <c r="D1162" s="122"/>
      <c r="E1162" s="3"/>
      <c r="F1162" s="3"/>
      <c r="G1162" s="3"/>
      <c r="H1162" s="3"/>
      <c r="I1162" s="120"/>
      <c r="J1162" s="3"/>
      <c r="K1162" s="95" t="str" cm="1">
        <f t="array" ref="K1162">IF(OR($J$14 = "A",$J$14 = "B",$J$14 = "C"),IF(I1162="","",IF(LEN(I1162)&gt;2,_xlfn.IFS(ISNUMBER(SEARCH("_",I1162)),I1162,ISNUMBER(SEARCH(", ",I1162)),SUBSTITUTE(I1162,", ","_"),ISNUMBER(SEARCH("/ ",I1162)),SUBSTITUTE(I1162,"/ ","_"),ISNUMBER(SEARCH(",",I1162)),SUBSTITUTE(I1162,",","_"),ISNUMBER(SEARCH("/",I1162)),SUBSTITUTE(I1162,"/","_"),ISNUMBER(SEARCH("",I1162)),I1162),I1162)),IF(OR($J$14 = "J",$J$14 = "K"),"",IF(D1162="","",IF(LEN(D1162)&gt;2,_xlfn.IFS(ISNUMBER(SEARCH("_",D1162)),D1162,ISNUMBER(SEARCH(", ",D1162)),SUBSTITUTE(D1162,", ","_"),ISNUMBER(SEARCH("/ ",D1162)),SUBSTITUTE(D1162,"/ ","_"),ISNUMBER(SEARCH(",",D1162)),SUBSTITUTE(D1162,",","_"),ISNUMBER(SEARCH("/",D1162)),SUBSTITUTE(D1162,"/","_"),ISNUMBER(SEARCH("",D1162)),D1162),D1162))))</f>
        <v/>
      </c>
      <c r="L1162" s="1"/>
      <c r="M1162" s="1" t="str">
        <f t="shared" si="86"/>
        <v/>
      </c>
      <c r="N1162" s="94" t="str">
        <f>IF($L1162="None","",IF(ISERROR(VLOOKUP($L1162,Info!$B$4:$B$266,1,FALSE)),"",VLOOKUP($L1162,Info!$B$4:$L$266,5,FALSE)))</f>
        <v/>
      </c>
      <c r="O1162" s="94" t="str">
        <f>IF(K1162="","",IF(AND($J$12&lt;&gt;"ABC",N1162="3"),"BAC",IF(N1162="3","ABC",IF($J$12&lt;&gt;"ABC",IF($J$10="Standard",VLOOKUP(K1162,Info!$BE$4:$BF$481,2,FALSE),VLOOKUP(K1162,Info!$BI$4:$BJ$482,2,FALSE)),IF($J$10="Standard",VLOOKUP(K1162,Info!$AG$4:$AH$2994,2,FALSE),VLOOKUP(K1162,Info!$AK$4:$AL$2997,2,FALSE))))))</f>
        <v/>
      </c>
      <c r="P1162" s="94" t="str">
        <f>IF($L1162="None","",IF(ISERROR(VLOOKUP($L1162,Info!$B$4:$B$266,1,FALSE)),"",VLOOKUP($L1162,Info!$B$4:$L$266,3,FALSE)))</f>
        <v/>
      </c>
      <c r="Q1162" s="96" t="str">
        <f>IF($L1162="None","",IF(ISERROR(VLOOKUP($L1162,Info!$B$4:$B$266,1,FALSE)),"",VLOOKUP($L1162,Info!$B$4:$L$266,4,FALSE)))</f>
        <v/>
      </c>
      <c r="R1162" s="1"/>
      <c r="S1162" s="6" t="str">
        <f t="shared" si="87"/>
        <v/>
      </c>
      <c r="T1162" s="6" t="str">
        <f>IF($L1162="None","",IF(ISERROR(VLOOKUP($L1162,Info!$B$4:$B$266,1,FALSE)),"",VLOOKUP($L1162,Info!$B$4:$L$266,11,FALSE)))</f>
        <v/>
      </c>
      <c r="U1162" s="1"/>
      <c r="V1162" s="1"/>
      <c r="W1162" s="1"/>
      <c r="X1162" s="1" t="str">
        <f>IF($L1162="None","",IF(ISERROR(VLOOKUP($L1162,Info!$B$4:$B$266,1,FALSE)),"",IF(OR(W1162="Metallic Liquid Tight",W1162="Non-Metallic Liquid Tight",W1162="LSZH",W1162="Greenfield"),VLOOKUP($L1162,Info!$B$4:$L$266,7,FALSE),"N/A")))</f>
        <v/>
      </c>
      <c r="Y1162" s="1"/>
      <c r="Z1162" s="96" t="str">
        <f>IF($L1162="None","",IF(ISERROR(VLOOKUP($L1162,Info!$B$4:$B$266,1,FALSE)),"",VLOOKUP($L1162,Info!$B$4:$L$266,9,FALSE)))</f>
        <v/>
      </c>
      <c r="AA1162" s="96" t="str">
        <f>IF($L1162="None","",IF(ISERROR(VLOOKUP($L1162,Info!$B$4:$B$266,1,FALSE)),"",VLOOKUP($L1162,Info!$B$4:$L$266,8,FALSE)))</f>
        <v/>
      </c>
      <c r="AB1162" s="96" t="str">
        <f>IF($L1162="None","",IF(ISERROR(VLOOKUP($L1162,Info!$B$4:$B$266,1,FALSE)),"",VLOOKUP($L1162,Info!$B$4:$L$266,10,FALSE)))</f>
        <v/>
      </c>
      <c r="AC1162" s="1" t="str">
        <f>IF(W1162="SO Cable","Black,White",IF(O1162="","",IF(P1162="","",IF($J$12&lt;&gt;"ABC",IF(P1162&lt;="250",VLOOKUP(O1162,Info!$AZ$4:$BB$22,3,FALSE),VLOOKUP(O1162,Info!$AZ$23:$BB$39,3,FALSE)),IF(P1162&lt;="250",VLOOKUP(O1162,Info!$AO$4:$AQ$22,3,FALSE),VLOOKUP(O1162,Info!$AO$23:$AP$39,3,FALSE))))))</f>
        <v/>
      </c>
      <c r="AD1162" s="1"/>
      <c r="AE1162" s="1" t="str">
        <f>IF($L1162="None","",IF(ISERROR(VLOOKUP($L1162,Info!$B$4:$B$266,1,FALSE)),"",VLOOKUP($L1162,Info!$B$4:$L$266,4,FALSE)))</f>
        <v/>
      </c>
      <c r="AF1162" s="1" t="str">
        <f>IF($L1162="None","",IF(ISERROR(VLOOKUP($L1162,Info!$B$4:$B$266,1,FALSE)),"",VLOOKUP($L1162,Info!$B$4:$L$266,6,FALSE)))</f>
        <v/>
      </c>
      <c r="AG1162" s="1"/>
      <c r="AH1162" s="33" t="str" cm="1">
        <f t="array" ref="AH1162">IF(AND(L1162&lt;&gt;"",O1162&lt;&gt;"",R1162:S1162&lt;&gt;"",W1162:X1162&lt;&gt;"",Z1162:AA1162&lt;&gt;"",AC1162&lt;&gt;""),"Good","Bad")</f>
        <v>Bad</v>
      </c>
      <c r="AL1162" t="str" cm="1">
        <f t="array" ref="AL1162">IF(R1162&gt;0,_xlfn.IFS(COUNTIF($L$20:L1162,"&lt;&gt;")&lt;101,1,COUNTIF($L$20:L1162,"&lt;&gt;")&lt;201,2,COUNTIF($L$20:L1162,"&lt;&gt;")&lt;301,3,COUNTIF($L$20:L1162,"&lt;&gt;")&lt;401,4,COUNTIF($L$20:L1162,"&lt;&gt;")&lt;501,5,COUNTIF($L$20:L1162,"&lt;&gt;")&lt;601,6,COUNTIF($L$20:L1162,"&lt;&gt;")&lt;701,7,COUNTIF($L$20:L1162,"&lt;&gt;")&lt;801,8,COUNTIF($L$20:L1162,"&lt;&gt;")&lt;901,9,COUNTIF($L$20:L1162,"&lt;&gt;")&lt;1001,10,COUNTIF($L$20:L1162,"&lt;&gt;")&lt;1101,11,COUNTIF($L$20:L1162,"&lt;&gt;")&lt;1201,12,COUNTIF($L$20:L1162,"&lt;&gt;")&lt;1301,13,COUNTIF($L$20:L1162,"&lt;&gt;")&lt;1401,14,COUNTIF($L$20:L1162,"&lt;&gt;")&lt;1501,15,COUNTIF($L$20:L1162,"&lt;&gt;")&lt;1601,16,COUNTIF($L$20:L1162,"&lt;&gt;")&lt;1701,17,COUNTIF($L$20:L1162,"&lt;&gt;")&lt;1801,18,COUNTIF($L$20:L1162,"&lt;&gt;")&lt;1901,19,COUNTIF($L$20:L1162,"&lt;&gt;")&lt;2001,20,COUNTIF($L$20:L1162,"&lt;&gt;")&lt;2101,21,COUNTIF($L$20:L1162,"&lt;&gt;")&lt;2201,22,COUNTIF($L$20:L1162,"&lt;&gt;")&lt;2301,23,COUNTIF($L$20:L1162,"&lt;&gt;")&lt;2401,24,COUNTIF($L$20:L1162,"&lt;&gt;")&lt;2501,25,COUNTIF($L$20:L1162,"&lt;&gt;")&lt;2601,26,COUNTIF($L$20:L1162,"&lt;&gt;")&lt;2701,27,COUNTIF($L$20:L1162,"&lt;&gt;")&lt;2801,28,COUNTIF($L$20:L1162,"&lt;&gt;")&lt;2901,29,COUNTIF($L$20:L1162,"&lt;&gt;")&lt;3001,30),"")</f>
        <v/>
      </c>
      <c r="AM1162" t="str">
        <f t="shared" si="85"/>
        <v/>
      </c>
      <c r="AN1162" t="str">
        <f t="shared" si="89"/>
        <v/>
      </c>
      <c r="AP1162" t="str">
        <f t="shared" si="88"/>
        <v/>
      </c>
      <c r="AQ1162" t="str">
        <f>IF(AO1162="","",COUNTIFS(AM1162:$AM$3019,AO1162))</f>
        <v/>
      </c>
    </row>
    <row r="1163" spans="1:43" x14ac:dyDescent="0.25">
      <c r="A1163" s="6" t="str">
        <f>IF(COUNT($A$20:A1162)&lt;&gt;$B$4,IF(A1162="","",A1162+1),"")</f>
        <v/>
      </c>
      <c r="B1163" s="3"/>
      <c r="C1163" s="3"/>
      <c r="D1163" s="122"/>
      <c r="E1163" s="3"/>
      <c r="F1163" s="3"/>
      <c r="G1163" s="3"/>
      <c r="H1163" s="3"/>
      <c r="I1163" s="120"/>
      <c r="J1163" s="3"/>
      <c r="K1163" s="95" t="str" cm="1">
        <f t="array" ref="K1163">IF(OR($J$14 = "A",$J$14 = "B",$J$14 = "C"),IF(I1163="","",IF(LEN(I1163)&gt;2,_xlfn.IFS(ISNUMBER(SEARCH("_",I1163)),I1163,ISNUMBER(SEARCH(", ",I1163)),SUBSTITUTE(I1163,", ","_"),ISNUMBER(SEARCH("/ ",I1163)),SUBSTITUTE(I1163,"/ ","_"),ISNUMBER(SEARCH(",",I1163)),SUBSTITUTE(I1163,",","_"),ISNUMBER(SEARCH("/",I1163)),SUBSTITUTE(I1163,"/","_"),ISNUMBER(SEARCH("",I1163)),I1163),I1163)),IF(OR($J$14 = "J",$J$14 = "K"),"",IF(D1163="","",IF(LEN(D1163)&gt;2,_xlfn.IFS(ISNUMBER(SEARCH("_",D1163)),D1163,ISNUMBER(SEARCH(", ",D1163)),SUBSTITUTE(D1163,", ","_"),ISNUMBER(SEARCH("/ ",D1163)),SUBSTITUTE(D1163,"/ ","_"),ISNUMBER(SEARCH(",",D1163)),SUBSTITUTE(D1163,",","_"),ISNUMBER(SEARCH("/",D1163)),SUBSTITUTE(D1163,"/","_"),ISNUMBER(SEARCH("",D1163)),D1163),D1163))))</f>
        <v/>
      </c>
      <c r="L1163" s="1"/>
      <c r="M1163" s="1" t="str">
        <f t="shared" si="86"/>
        <v/>
      </c>
      <c r="N1163" s="94" t="str">
        <f>IF($L1163="None","",IF(ISERROR(VLOOKUP($L1163,Info!$B$4:$B$266,1,FALSE)),"",VLOOKUP($L1163,Info!$B$4:$L$266,5,FALSE)))</f>
        <v/>
      </c>
      <c r="O1163" s="94" t="str">
        <f>IF(K1163="","",IF(AND($J$12&lt;&gt;"ABC",N1163="3"),"BAC",IF(N1163="3","ABC",IF($J$12&lt;&gt;"ABC",IF($J$10="Standard",VLOOKUP(K1163,Info!$BE$4:$BF$481,2,FALSE),VLOOKUP(K1163,Info!$BI$4:$BJ$482,2,FALSE)),IF($J$10="Standard",VLOOKUP(K1163,Info!$AG$4:$AH$2994,2,FALSE),VLOOKUP(K1163,Info!$AK$4:$AL$2997,2,FALSE))))))</f>
        <v/>
      </c>
      <c r="P1163" s="94" t="str">
        <f>IF($L1163="None","",IF(ISERROR(VLOOKUP($L1163,Info!$B$4:$B$266,1,FALSE)),"",VLOOKUP($L1163,Info!$B$4:$L$266,3,FALSE)))</f>
        <v/>
      </c>
      <c r="Q1163" s="96" t="str">
        <f>IF($L1163="None","",IF(ISERROR(VLOOKUP($L1163,Info!$B$4:$B$266,1,FALSE)),"",VLOOKUP($L1163,Info!$B$4:$L$266,4,FALSE)))</f>
        <v/>
      </c>
      <c r="R1163" s="1"/>
      <c r="S1163" s="6" t="str">
        <f t="shared" si="87"/>
        <v/>
      </c>
      <c r="T1163" s="6" t="str">
        <f>IF($L1163="None","",IF(ISERROR(VLOOKUP($L1163,Info!$B$4:$B$266,1,FALSE)),"",VLOOKUP($L1163,Info!$B$4:$L$266,11,FALSE)))</f>
        <v/>
      </c>
      <c r="U1163" s="1"/>
      <c r="V1163" s="1"/>
      <c r="W1163" s="1"/>
      <c r="X1163" s="1" t="str">
        <f>IF($L1163="None","",IF(ISERROR(VLOOKUP($L1163,Info!$B$4:$B$266,1,FALSE)),"",IF(OR(W1163="Metallic Liquid Tight",W1163="Non-Metallic Liquid Tight",W1163="LSZH",W1163="Greenfield"),VLOOKUP($L1163,Info!$B$4:$L$266,7,FALSE),"N/A")))</f>
        <v/>
      </c>
      <c r="Y1163" s="1"/>
      <c r="Z1163" s="96" t="str">
        <f>IF($L1163="None","",IF(ISERROR(VLOOKUP($L1163,Info!$B$4:$B$266,1,FALSE)),"",VLOOKUP($L1163,Info!$B$4:$L$266,9,FALSE)))</f>
        <v/>
      </c>
      <c r="AA1163" s="96" t="str">
        <f>IF($L1163="None","",IF(ISERROR(VLOOKUP($L1163,Info!$B$4:$B$266,1,FALSE)),"",VLOOKUP($L1163,Info!$B$4:$L$266,8,FALSE)))</f>
        <v/>
      </c>
      <c r="AB1163" s="96" t="str">
        <f>IF($L1163="None","",IF(ISERROR(VLOOKUP($L1163,Info!$B$4:$B$266,1,FALSE)),"",VLOOKUP($L1163,Info!$B$4:$L$266,10,FALSE)))</f>
        <v/>
      </c>
      <c r="AC1163" s="1" t="str">
        <f>IF(W1163="SO Cable","Black,White",IF(O1163="","",IF(P1163="","",IF($J$12&lt;&gt;"ABC",IF(P1163&lt;="250",VLOOKUP(O1163,Info!$AZ$4:$BB$22,3,FALSE),VLOOKUP(O1163,Info!$AZ$23:$BB$39,3,FALSE)),IF(P1163&lt;="250",VLOOKUP(O1163,Info!$AO$4:$AQ$22,3,FALSE),VLOOKUP(O1163,Info!$AO$23:$AP$39,3,FALSE))))))</f>
        <v/>
      </c>
      <c r="AD1163" s="1"/>
      <c r="AE1163" s="1" t="str">
        <f>IF($L1163="None","",IF(ISERROR(VLOOKUP($L1163,Info!$B$4:$B$266,1,FALSE)),"",VLOOKUP($L1163,Info!$B$4:$L$266,4,FALSE)))</f>
        <v/>
      </c>
      <c r="AF1163" s="1" t="str">
        <f>IF($L1163="None","",IF(ISERROR(VLOOKUP($L1163,Info!$B$4:$B$266,1,FALSE)),"",VLOOKUP($L1163,Info!$B$4:$L$266,6,FALSE)))</f>
        <v/>
      </c>
      <c r="AG1163" s="1"/>
      <c r="AH1163" s="33" t="str" cm="1">
        <f t="array" ref="AH1163">IF(AND(L1163&lt;&gt;"",O1163&lt;&gt;"",R1163:S1163&lt;&gt;"",W1163:X1163&lt;&gt;"",Z1163:AA1163&lt;&gt;"",AC1163&lt;&gt;""),"Good","Bad")</f>
        <v>Bad</v>
      </c>
      <c r="AL1163" t="str" cm="1">
        <f t="array" ref="AL1163">IF(R1163&gt;0,_xlfn.IFS(COUNTIF($L$20:L1163,"&lt;&gt;")&lt;101,1,COUNTIF($L$20:L1163,"&lt;&gt;")&lt;201,2,COUNTIF($L$20:L1163,"&lt;&gt;")&lt;301,3,COUNTIF($L$20:L1163,"&lt;&gt;")&lt;401,4,COUNTIF($L$20:L1163,"&lt;&gt;")&lt;501,5,COUNTIF($L$20:L1163,"&lt;&gt;")&lt;601,6,COUNTIF($L$20:L1163,"&lt;&gt;")&lt;701,7,COUNTIF($L$20:L1163,"&lt;&gt;")&lt;801,8,COUNTIF($L$20:L1163,"&lt;&gt;")&lt;901,9,COUNTIF($L$20:L1163,"&lt;&gt;")&lt;1001,10,COUNTIF($L$20:L1163,"&lt;&gt;")&lt;1101,11,COUNTIF($L$20:L1163,"&lt;&gt;")&lt;1201,12,COUNTIF($L$20:L1163,"&lt;&gt;")&lt;1301,13,COUNTIF($L$20:L1163,"&lt;&gt;")&lt;1401,14,COUNTIF($L$20:L1163,"&lt;&gt;")&lt;1501,15,COUNTIF($L$20:L1163,"&lt;&gt;")&lt;1601,16,COUNTIF($L$20:L1163,"&lt;&gt;")&lt;1701,17,COUNTIF($L$20:L1163,"&lt;&gt;")&lt;1801,18,COUNTIF($L$20:L1163,"&lt;&gt;")&lt;1901,19,COUNTIF($L$20:L1163,"&lt;&gt;")&lt;2001,20,COUNTIF($L$20:L1163,"&lt;&gt;")&lt;2101,21,COUNTIF($L$20:L1163,"&lt;&gt;")&lt;2201,22,COUNTIF($L$20:L1163,"&lt;&gt;")&lt;2301,23,COUNTIF($L$20:L1163,"&lt;&gt;")&lt;2401,24,COUNTIF($L$20:L1163,"&lt;&gt;")&lt;2501,25,COUNTIF($L$20:L1163,"&lt;&gt;")&lt;2601,26,COUNTIF($L$20:L1163,"&lt;&gt;")&lt;2701,27,COUNTIF($L$20:L1163,"&lt;&gt;")&lt;2801,28,COUNTIF($L$20:L1163,"&lt;&gt;")&lt;2901,29,COUNTIF($L$20:L1163,"&lt;&gt;")&lt;3001,30),"")</f>
        <v/>
      </c>
      <c r="AM1163" t="str">
        <f t="shared" si="85"/>
        <v/>
      </c>
      <c r="AN1163" t="str">
        <f t="shared" si="89"/>
        <v/>
      </c>
      <c r="AP1163" t="str">
        <f t="shared" si="88"/>
        <v/>
      </c>
      <c r="AQ1163" t="str">
        <f>IF(AO1163="","",COUNTIFS(AM1163:$AM$3019,AO1163))</f>
        <v/>
      </c>
    </row>
    <row r="1164" spans="1:43" x14ac:dyDescent="0.25">
      <c r="A1164" s="6" t="str">
        <f>IF(COUNT($A$20:A1163)&lt;&gt;$B$4,IF(A1163="","",A1163+1),"")</f>
        <v/>
      </c>
      <c r="B1164" s="3"/>
      <c r="C1164" s="3"/>
      <c r="D1164" s="122"/>
      <c r="E1164" s="3"/>
      <c r="F1164" s="3"/>
      <c r="G1164" s="3"/>
      <c r="H1164" s="3"/>
      <c r="I1164" s="120"/>
      <c r="J1164" s="3"/>
      <c r="K1164" s="95" t="str" cm="1">
        <f t="array" ref="K1164">IF(OR($J$14 = "A",$J$14 = "B",$J$14 = "C"),IF(I1164="","",IF(LEN(I1164)&gt;2,_xlfn.IFS(ISNUMBER(SEARCH("_",I1164)),I1164,ISNUMBER(SEARCH(", ",I1164)),SUBSTITUTE(I1164,", ","_"),ISNUMBER(SEARCH("/ ",I1164)),SUBSTITUTE(I1164,"/ ","_"),ISNUMBER(SEARCH(",",I1164)),SUBSTITUTE(I1164,",","_"),ISNUMBER(SEARCH("/",I1164)),SUBSTITUTE(I1164,"/","_"),ISNUMBER(SEARCH("",I1164)),I1164),I1164)),IF(OR($J$14 = "J",$J$14 = "K"),"",IF(D1164="","",IF(LEN(D1164)&gt;2,_xlfn.IFS(ISNUMBER(SEARCH("_",D1164)),D1164,ISNUMBER(SEARCH(", ",D1164)),SUBSTITUTE(D1164,", ","_"),ISNUMBER(SEARCH("/ ",D1164)),SUBSTITUTE(D1164,"/ ","_"),ISNUMBER(SEARCH(",",D1164)),SUBSTITUTE(D1164,",","_"),ISNUMBER(SEARCH("/",D1164)),SUBSTITUTE(D1164,"/","_"),ISNUMBER(SEARCH("",D1164)),D1164),D1164))))</f>
        <v/>
      </c>
      <c r="L1164" s="1"/>
      <c r="M1164" s="1" t="str">
        <f t="shared" si="86"/>
        <v/>
      </c>
      <c r="N1164" s="94" t="str">
        <f>IF($L1164="None","",IF(ISERROR(VLOOKUP($L1164,Info!$B$4:$B$266,1,FALSE)),"",VLOOKUP($L1164,Info!$B$4:$L$266,5,FALSE)))</f>
        <v/>
      </c>
      <c r="O1164" s="94" t="str">
        <f>IF(K1164="","",IF(AND($J$12&lt;&gt;"ABC",N1164="3"),"BAC",IF(N1164="3","ABC",IF($J$12&lt;&gt;"ABC",IF($J$10="Standard",VLOOKUP(K1164,Info!$BE$4:$BF$481,2,FALSE),VLOOKUP(K1164,Info!$BI$4:$BJ$482,2,FALSE)),IF($J$10="Standard",VLOOKUP(K1164,Info!$AG$4:$AH$2994,2,FALSE),VLOOKUP(K1164,Info!$AK$4:$AL$2997,2,FALSE))))))</f>
        <v/>
      </c>
      <c r="P1164" s="94" t="str">
        <f>IF($L1164="None","",IF(ISERROR(VLOOKUP($L1164,Info!$B$4:$B$266,1,FALSE)),"",VLOOKUP($L1164,Info!$B$4:$L$266,3,FALSE)))</f>
        <v/>
      </c>
      <c r="Q1164" s="96" t="str">
        <f>IF($L1164="None","",IF(ISERROR(VLOOKUP($L1164,Info!$B$4:$B$266,1,FALSE)),"",VLOOKUP($L1164,Info!$B$4:$L$266,4,FALSE)))</f>
        <v/>
      </c>
      <c r="R1164" s="1"/>
      <c r="S1164" s="6" t="str">
        <f t="shared" si="87"/>
        <v/>
      </c>
      <c r="T1164" s="6" t="str">
        <f>IF($L1164="None","",IF(ISERROR(VLOOKUP($L1164,Info!$B$4:$B$266,1,FALSE)),"",VLOOKUP($L1164,Info!$B$4:$L$266,11,FALSE)))</f>
        <v/>
      </c>
      <c r="U1164" s="1"/>
      <c r="V1164" s="1"/>
      <c r="W1164" s="1"/>
      <c r="X1164" s="1" t="str">
        <f>IF($L1164="None","",IF(ISERROR(VLOOKUP($L1164,Info!$B$4:$B$266,1,FALSE)),"",IF(OR(W1164="Metallic Liquid Tight",W1164="Non-Metallic Liquid Tight",W1164="LSZH",W1164="Greenfield"),VLOOKUP($L1164,Info!$B$4:$L$266,7,FALSE),"N/A")))</f>
        <v/>
      </c>
      <c r="Y1164" s="1"/>
      <c r="Z1164" s="96" t="str">
        <f>IF($L1164="None","",IF(ISERROR(VLOOKUP($L1164,Info!$B$4:$B$266,1,FALSE)),"",VLOOKUP($L1164,Info!$B$4:$L$266,9,FALSE)))</f>
        <v/>
      </c>
      <c r="AA1164" s="96" t="str">
        <f>IF($L1164="None","",IF(ISERROR(VLOOKUP($L1164,Info!$B$4:$B$266,1,FALSE)),"",VLOOKUP($L1164,Info!$B$4:$L$266,8,FALSE)))</f>
        <v/>
      </c>
      <c r="AB1164" s="96" t="str">
        <f>IF($L1164="None","",IF(ISERROR(VLOOKUP($L1164,Info!$B$4:$B$266,1,FALSE)),"",VLOOKUP($L1164,Info!$B$4:$L$266,10,FALSE)))</f>
        <v/>
      </c>
      <c r="AC1164" s="1" t="str">
        <f>IF(W1164="SO Cable","Black,White",IF(O1164="","",IF(P1164="","",IF($J$12&lt;&gt;"ABC",IF(P1164&lt;="250",VLOOKUP(O1164,Info!$AZ$4:$BB$22,3,FALSE),VLOOKUP(O1164,Info!$AZ$23:$BB$39,3,FALSE)),IF(P1164&lt;="250",VLOOKUP(O1164,Info!$AO$4:$AQ$22,3,FALSE),VLOOKUP(O1164,Info!$AO$23:$AP$39,3,FALSE))))))</f>
        <v/>
      </c>
      <c r="AD1164" s="1"/>
      <c r="AE1164" s="1" t="str">
        <f>IF($L1164="None","",IF(ISERROR(VLOOKUP($L1164,Info!$B$4:$B$266,1,FALSE)),"",VLOOKUP($L1164,Info!$B$4:$L$266,4,FALSE)))</f>
        <v/>
      </c>
      <c r="AF1164" s="1" t="str">
        <f>IF($L1164="None","",IF(ISERROR(VLOOKUP($L1164,Info!$B$4:$B$266,1,FALSE)),"",VLOOKUP($L1164,Info!$B$4:$L$266,6,FALSE)))</f>
        <v/>
      </c>
      <c r="AG1164" s="1"/>
      <c r="AH1164" s="33" t="str" cm="1">
        <f t="array" ref="AH1164">IF(AND(L1164&lt;&gt;"",O1164&lt;&gt;"",R1164:S1164&lt;&gt;"",W1164:X1164&lt;&gt;"",Z1164:AA1164&lt;&gt;"",AC1164&lt;&gt;""),"Good","Bad")</f>
        <v>Bad</v>
      </c>
      <c r="AL1164" t="str" cm="1">
        <f t="array" ref="AL1164">IF(R1164&gt;0,_xlfn.IFS(COUNTIF($L$20:L1164,"&lt;&gt;")&lt;101,1,COUNTIF($L$20:L1164,"&lt;&gt;")&lt;201,2,COUNTIF($L$20:L1164,"&lt;&gt;")&lt;301,3,COUNTIF($L$20:L1164,"&lt;&gt;")&lt;401,4,COUNTIF($L$20:L1164,"&lt;&gt;")&lt;501,5,COUNTIF($L$20:L1164,"&lt;&gt;")&lt;601,6,COUNTIF($L$20:L1164,"&lt;&gt;")&lt;701,7,COUNTIF($L$20:L1164,"&lt;&gt;")&lt;801,8,COUNTIF($L$20:L1164,"&lt;&gt;")&lt;901,9,COUNTIF($L$20:L1164,"&lt;&gt;")&lt;1001,10,COUNTIF($L$20:L1164,"&lt;&gt;")&lt;1101,11,COUNTIF($L$20:L1164,"&lt;&gt;")&lt;1201,12,COUNTIF($L$20:L1164,"&lt;&gt;")&lt;1301,13,COUNTIF($L$20:L1164,"&lt;&gt;")&lt;1401,14,COUNTIF($L$20:L1164,"&lt;&gt;")&lt;1501,15,COUNTIF($L$20:L1164,"&lt;&gt;")&lt;1601,16,COUNTIF($L$20:L1164,"&lt;&gt;")&lt;1701,17,COUNTIF($L$20:L1164,"&lt;&gt;")&lt;1801,18,COUNTIF($L$20:L1164,"&lt;&gt;")&lt;1901,19,COUNTIF($L$20:L1164,"&lt;&gt;")&lt;2001,20,COUNTIF($L$20:L1164,"&lt;&gt;")&lt;2101,21,COUNTIF($L$20:L1164,"&lt;&gt;")&lt;2201,22,COUNTIF($L$20:L1164,"&lt;&gt;")&lt;2301,23,COUNTIF($L$20:L1164,"&lt;&gt;")&lt;2401,24,COUNTIF($L$20:L1164,"&lt;&gt;")&lt;2501,25,COUNTIF($L$20:L1164,"&lt;&gt;")&lt;2601,26,COUNTIF($L$20:L1164,"&lt;&gt;")&lt;2701,27,COUNTIF($L$20:L1164,"&lt;&gt;")&lt;2801,28,COUNTIF($L$20:L1164,"&lt;&gt;")&lt;2901,29,COUNTIF($L$20:L1164,"&lt;&gt;")&lt;3001,30),"")</f>
        <v/>
      </c>
      <c r="AM1164" t="str">
        <f t="shared" si="85"/>
        <v/>
      </c>
      <c r="AN1164" t="str">
        <f t="shared" si="89"/>
        <v/>
      </c>
      <c r="AP1164" t="str">
        <f t="shared" si="88"/>
        <v/>
      </c>
      <c r="AQ1164" t="str">
        <f>IF(AO1164="","",COUNTIFS(AM1164:$AM$3019,AO1164))</f>
        <v/>
      </c>
    </row>
    <row r="1165" spans="1:43" x14ac:dyDescent="0.25">
      <c r="A1165" s="6" t="str">
        <f>IF(COUNT($A$20:A1164)&lt;&gt;$B$4,IF(A1164="","",A1164+1),"")</f>
        <v/>
      </c>
      <c r="B1165" s="3"/>
      <c r="C1165" s="3"/>
      <c r="D1165" s="122"/>
      <c r="E1165" s="3"/>
      <c r="F1165" s="3"/>
      <c r="G1165" s="3"/>
      <c r="H1165" s="3"/>
      <c r="I1165" s="120"/>
      <c r="J1165" s="3"/>
      <c r="K1165" s="95" t="str" cm="1">
        <f t="array" ref="K1165">IF(OR($J$14 = "A",$J$14 = "B",$J$14 = "C"),IF(I1165="","",IF(LEN(I1165)&gt;2,_xlfn.IFS(ISNUMBER(SEARCH("_",I1165)),I1165,ISNUMBER(SEARCH(", ",I1165)),SUBSTITUTE(I1165,", ","_"),ISNUMBER(SEARCH("/ ",I1165)),SUBSTITUTE(I1165,"/ ","_"),ISNUMBER(SEARCH(",",I1165)),SUBSTITUTE(I1165,",","_"),ISNUMBER(SEARCH("/",I1165)),SUBSTITUTE(I1165,"/","_"),ISNUMBER(SEARCH("",I1165)),I1165),I1165)),IF(OR($J$14 = "J",$J$14 = "K"),"",IF(D1165="","",IF(LEN(D1165)&gt;2,_xlfn.IFS(ISNUMBER(SEARCH("_",D1165)),D1165,ISNUMBER(SEARCH(", ",D1165)),SUBSTITUTE(D1165,", ","_"),ISNUMBER(SEARCH("/ ",D1165)),SUBSTITUTE(D1165,"/ ","_"),ISNUMBER(SEARCH(",",D1165)),SUBSTITUTE(D1165,",","_"),ISNUMBER(SEARCH("/",D1165)),SUBSTITUTE(D1165,"/","_"),ISNUMBER(SEARCH("",D1165)),D1165),D1165))))</f>
        <v/>
      </c>
      <c r="L1165" s="1"/>
      <c r="M1165" s="1" t="str">
        <f t="shared" si="86"/>
        <v/>
      </c>
      <c r="N1165" s="94" t="str">
        <f>IF($L1165="None","",IF(ISERROR(VLOOKUP($L1165,Info!$B$4:$B$266,1,FALSE)),"",VLOOKUP($L1165,Info!$B$4:$L$266,5,FALSE)))</f>
        <v/>
      </c>
      <c r="O1165" s="94" t="str">
        <f>IF(K1165="","",IF(AND($J$12&lt;&gt;"ABC",N1165="3"),"BAC",IF(N1165="3","ABC",IF($J$12&lt;&gt;"ABC",IF($J$10="Standard",VLOOKUP(K1165,Info!$BE$4:$BF$481,2,FALSE),VLOOKUP(K1165,Info!$BI$4:$BJ$482,2,FALSE)),IF($J$10="Standard",VLOOKUP(K1165,Info!$AG$4:$AH$2994,2,FALSE),VLOOKUP(K1165,Info!$AK$4:$AL$2997,2,FALSE))))))</f>
        <v/>
      </c>
      <c r="P1165" s="94" t="str">
        <f>IF($L1165="None","",IF(ISERROR(VLOOKUP($L1165,Info!$B$4:$B$266,1,FALSE)),"",VLOOKUP($L1165,Info!$B$4:$L$266,3,FALSE)))</f>
        <v/>
      </c>
      <c r="Q1165" s="96" t="str">
        <f>IF($L1165="None","",IF(ISERROR(VLOOKUP($L1165,Info!$B$4:$B$266,1,FALSE)),"",VLOOKUP($L1165,Info!$B$4:$L$266,4,FALSE)))</f>
        <v/>
      </c>
      <c r="R1165" s="1"/>
      <c r="S1165" s="6" t="str">
        <f t="shared" si="87"/>
        <v/>
      </c>
      <c r="T1165" s="6" t="str">
        <f>IF($L1165="None","",IF(ISERROR(VLOOKUP($L1165,Info!$B$4:$B$266,1,FALSE)),"",VLOOKUP($L1165,Info!$B$4:$L$266,11,FALSE)))</f>
        <v/>
      </c>
      <c r="U1165" s="1"/>
      <c r="V1165" s="1"/>
      <c r="W1165" s="1"/>
      <c r="X1165" s="1" t="str">
        <f>IF($L1165="None","",IF(ISERROR(VLOOKUP($L1165,Info!$B$4:$B$266,1,FALSE)),"",IF(OR(W1165="Metallic Liquid Tight",W1165="Non-Metallic Liquid Tight",W1165="LSZH",W1165="Greenfield"),VLOOKUP($L1165,Info!$B$4:$L$266,7,FALSE),"N/A")))</f>
        <v/>
      </c>
      <c r="Y1165" s="1"/>
      <c r="Z1165" s="96" t="str">
        <f>IF($L1165="None","",IF(ISERROR(VLOOKUP($L1165,Info!$B$4:$B$266,1,FALSE)),"",VLOOKUP($L1165,Info!$B$4:$L$266,9,FALSE)))</f>
        <v/>
      </c>
      <c r="AA1165" s="96" t="str">
        <f>IF($L1165="None","",IF(ISERROR(VLOOKUP($L1165,Info!$B$4:$B$266,1,FALSE)),"",VLOOKUP($L1165,Info!$B$4:$L$266,8,FALSE)))</f>
        <v/>
      </c>
      <c r="AB1165" s="96" t="str">
        <f>IF($L1165="None","",IF(ISERROR(VLOOKUP($L1165,Info!$B$4:$B$266,1,FALSE)),"",VLOOKUP($L1165,Info!$B$4:$L$266,10,FALSE)))</f>
        <v/>
      </c>
      <c r="AC1165" s="1" t="str">
        <f>IF(W1165="SO Cable","Black,White",IF(O1165="","",IF(P1165="","",IF($J$12&lt;&gt;"ABC",IF(P1165&lt;="250",VLOOKUP(O1165,Info!$AZ$4:$BB$22,3,FALSE),VLOOKUP(O1165,Info!$AZ$23:$BB$39,3,FALSE)),IF(P1165&lt;="250",VLOOKUP(O1165,Info!$AO$4:$AQ$22,3,FALSE),VLOOKUP(O1165,Info!$AO$23:$AP$39,3,FALSE))))))</f>
        <v/>
      </c>
      <c r="AD1165" s="1"/>
      <c r="AE1165" s="1" t="str">
        <f>IF($L1165="None","",IF(ISERROR(VLOOKUP($L1165,Info!$B$4:$B$266,1,FALSE)),"",VLOOKUP($L1165,Info!$B$4:$L$266,4,FALSE)))</f>
        <v/>
      </c>
      <c r="AF1165" s="1" t="str">
        <f>IF($L1165="None","",IF(ISERROR(VLOOKUP($L1165,Info!$B$4:$B$266,1,FALSE)),"",VLOOKUP($L1165,Info!$B$4:$L$266,6,FALSE)))</f>
        <v/>
      </c>
      <c r="AG1165" s="1"/>
      <c r="AH1165" s="33" t="str" cm="1">
        <f t="array" ref="AH1165">IF(AND(L1165&lt;&gt;"",O1165&lt;&gt;"",R1165:S1165&lt;&gt;"",W1165:X1165&lt;&gt;"",Z1165:AA1165&lt;&gt;"",AC1165&lt;&gt;""),"Good","Bad")</f>
        <v>Bad</v>
      </c>
      <c r="AL1165" t="str" cm="1">
        <f t="array" ref="AL1165">IF(R1165&gt;0,_xlfn.IFS(COUNTIF($L$20:L1165,"&lt;&gt;")&lt;101,1,COUNTIF($L$20:L1165,"&lt;&gt;")&lt;201,2,COUNTIF($L$20:L1165,"&lt;&gt;")&lt;301,3,COUNTIF($L$20:L1165,"&lt;&gt;")&lt;401,4,COUNTIF($L$20:L1165,"&lt;&gt;")&lt;501,5,COUNTIF($L$20:L1165,"&lt;&gt;")&lt;601,6,COUNTIF($L$20:L1165,"&lt;&gt;")&lt;701,7,COUNTIF($L$20:L1165,"&lt;&gt;")&lt;801,8,COUNTIF($L$20:L1165,"&lt;&gt;")&lt;901,9,COUNTIF($L$20:L1165,"&lt;&gt;")&lt;1001,10,COUNTIF($L$20:L1165,"&lt;&gt;")&lt;1101,11,COUNTIF($L$20:L1165,"&lt;&gt;")&lt;1201,12,COUNTIF($L$20:L1165,"&lt;&gt;")&lt;1301,13,COUNTIF($L$20:L1165,"&lt;&gt;")&lt;1401,14,COUNTIF($L$20:L1165,"&lt;&gt;")&lt;1501,15,COUNTIF($L$20:L1165,"&lt;&gt;")&lt;1601,16,COUNTIF($L$20:L1165,"&lt;&gt;")&lt;1701,17,COUNTIF($L$20:L1165,"&lt;&gt;")&lt;1801,18,COUNTIF($L$20:L1165,"&lt;&gt;")&lt;1901,19,COUNTIF($L$20:L1165,"&lt;&gt;")&lt;2001,20,COUNTIF($L$20:L1165,"&lt;&gt;")&lt;2101,21,COUNTIF($L$20:L1165,"&lt;&gt;")&lt;2201,22,COUNTIF($L$20:L1165,"&lt;&gt;")&lt;2301,23,COUNTIF($L$20:L1165,"&lt;&gt;")&lt;2401,24,COUNTIF($L$20:L1165,"&lt;&gt;")&lt;2501,25,COUNTIF($L$20:L1165,"&lt;&gt;")&lt;2601,26,COUNTIF($L$20:L1165,"&lt;&gt;")&lt;2701,27,COUNTIF($L$20:L1165,"&lt;&gt;")&lt;2801,28,COUNTIF($L$20:L1165,"&lt;&gt;")&lt;2901,29,COUNTIF($L$20:L1165,"&lt;&gt;")&lt;3001,30),"")</f>
        <v/>
      </c>
      <c r="AM1165" t="str">
        <f t="shared" si="85"/>
        <v/>
      </c>
      <c r="AN1165" t="str">
        <f t="shared" si="89"/>
        <v/>
      </c>
      <c r="AP1165" t="str">
        <f t="shared" si="88"/>
        <v/>
      </c>
      <c r="AQ1165" t="str">
        <f>IF(AO1165="","",COUNTIFS(AM1165:$AM$3019,AO1165))</f>
        <v/>
      </c>
    </row>
    <row r="1166" spans="1:43" x14ac:dyDescent="0.25">
      <c r="A1166" s="6" t="str">
        <f>IF(COUNT($A$20:A1165)&lt;&gt;$B$4,IF(A1165="","",A1165+1),"")</f>
        <v/>
      </c>
      <c r="B1166" s="3"/>
      <c r="C1166" s="3"/>
      <c r="D1166" s="122"/>
      <c r="E1166" s="3"/>
      <c r="F1166" s="3"/>
      <c r="G1166" s="3"/>
      <c r="H1166" s="3"/>
      <c r="I1166" s="120"/>
      <c r="J1166" s="3"/>
      <c r="K1166" s="95" t="str" cm="1">
        <f t="array" ref="K1166">IF(OR($J$14 = "A",$J$14 = "B",$J$14 = "C"),IF(I1166="","",IF(LEN(I1166)&gt;2,_xlfn.IFS(ISNUMBER(SEARCH("_",I1166)),I1166,ISNUMBER(SEARCH(", ",I1166)),SUBSTITUTE(I1166,", ","_"),ISNUMBER(SEARCH("/ ",I1166)),SUBSTITUTE(I1166,"/ ","_"),ISNUMBER(SEARCH(",",I1166)),SUBSTITUTE(I1166,",","_"),ISNUMBER(SEARCH("/",I1166)),SUBSTITUTE(I1166,"/","_"),ISNUMBER(SEARCH("",I1166)),I1166),I1166)),IF(OR($J$14 = "J",$J$14 = "K"),"",IF(D1166="","",IF(LEN(D1166)&gt;2,_xlfn.IFS(ISNUMBER(SEARCH("_",D1166)),D1166,ISNUMBER(SEARCH(", ",D1166)),SUBSTITUTE(D1166,", ","_"),ISNUMBER(SEARCH("/ ",D1166)),SUBSTITUTE(D1166,"/ ","_"),ISNUMBER(SEARCH(",",D1166)),SUBSTITUTE(D1166,",","_"),ISNUMBER(SEARCH("/",D1166)),SUBSTITUTE(D1166,"/","_"),ISNUMBER(SEARCH("",D1166)),D1166),D1166))))</f>
        <v/>
      </c>
      <c r="L1166" s="1"/>
      <c r="M1166" s="1" t="str">
        <f t="shared" si="86"/>
        <v/>
      </c>
      <c r="N1166" s="94" t="str">
        <f>IF($L1166="None","",IF(ISERROR(VLOOKUP($L1166,Info!$B$4:$B$266,1,FALSE)),"",VLOOKUP($L1166,Info!$B$4:$L$266,5,FALSE)))</f>
        <v/>
      </c>
      <c r="O1166" s="94" t="str">
        <f>IF(K1166="","",IF(AND($J$12&lt;&gt;"ABC",N1166="3"),"BAC",IF(N1166="3","ABC",IF($J$12&lt;&gt;"ABC",IF($J$10="Standard",VLOOKUP(K1166,Info!$BE$4:$BF$481,2,FALSE),VLOOKUP(K1166,Info!$BI$4:$BJ$482,2,FALSE)),IF($J$10="Standard",VLOOKUP(K1166,Info!$AG$4:$AH$2994,2,FALSE),VLOOKUP(K1166,Info!$AK$4:$AL$2997,2,FALSE))))))</f>
        <v/>
      </c>
      <c r="P1166" s="94" t="str">
        <f>IF($L1166="None","",IF(ISERROR(VLOOKUP($L1166,Info!$B$4:$B$266,1,FALSE)),"",VLOOKUP($L1166,Info!$B$4:$L$266,3,FALSE)))</f>
        <v/>
      </c>
      <c r="Q1166" s="96" t="str">
        <f>IF($L1166="None","",IF(ISERROR(VLOOKUP($L1166,Info!$B$4:$B$266,1,FALSE)),"",VLOOKUP($L1166,Info!$B$4:$L$266,4,FALSE)))</f>
        <v/>
      </c>
      <c r="R1166" s="1"/>
      <c r="S1166" s="6" t="str">
        <f t="shared" si="87"/>
        <v/>
      </c>
      <c r="T1166" s="6" t="str">
        <f>IF($L1166="None","",IF(ISERROR(VLOOKUP($L1166,Info!$B$4:$B$266,1,FALSE)),"",VLOOKUP($L1166,Info!$B$4:$L$266,11,FALSE)))</f>
        <v/>
      </c>
      <c r="U1166" s="1"/>
      <c r="V1166" s="1"/>
      <c r="W1166" s="1"/>
      <c r="X1166" s="1" t="str">
        <f>IF($L1166="None","",IF(ISERROR(VLOOKUP($L1166,Info!$B$4:$B$266,1,FALSE)),"",IF(OR(W1166="Metallic Liquid Tight",W1166="Non-Metallic Liquid Tight",W1166="LSZH",W1166="Greenfield"),VLOOKUP($L1166,Info!$B$4:$L$266,7,FALSE),"N/A")))</f>
        <v/>
      </c>
      <c r="Y1166" s="1"/>
      <c r="Z1166" s="96" t="str">
        <f>IF($L1166="None","",IF(ISERROR(VLOOKUP($L1166,Info!$B$4:$B$266,1,FALSE)),"",VLOOKUP($L1166,Info!$B$4:$L$266,9,FALSE)))</f>
        <v/>
      </c>
      <c r="AA1166" s="96" t="str">
        <f>IF($L1166="None","",IF(ISERROR(VLOOKUP($L1166,Info!$B$4:$B$266,1,FALSE)),"",VLOOKUP($L1166,Info!$B$4:$L$266,8,FALSE)))</f>
        <v/>
      </c>
      <c r="AB1166" s="96" t="str">
        <f>IF($L1166="None","",IF(ISERROR(VLOOKUP($L1166,Info!$B$4:$B$266,1,FALSE)),"",VLOOKUP($L1166,Info!$B$4:$L$266,10,FALSE)))</f>
        <v/>
      </c>
      <c r="AC1166" s="1" t="str">
        <f>IF(W1166="SO Cable","Black,White",IF(O1166="","",IF(P1166="","",IF($J$12&lt;&gt;"ABC",IF(P1166&lt;="250",VLOOKUP(O1166,Info!$AZ$4:$BB$22,3,FALSE),VLOOKUP(O1166,Info!$AZ$23:$BB$39,3,FALSE)),IF(P1166&lt;="250",VLOOKUP(O1166,Info!$AO$4:$AQ$22,3,FALSE),VLOOKUP(O1166,Info!$AO$23:$AP$39,3,FALSE))))))</f>
        <v/>
      </c>
      <c r="AD1166" s="1"/>
      <c r="AE1166" s="1" t="str">
        <f>IF($L1166="None","",IF(ISERROR(VLOOKUP($L1166,Info!$B$4:$B$266,1,FALSE)),"",VLOOKUP($L1166,Info!$B$4:$L$266,4,FALSE)))</f>
        <v/>
      </c>
      <c r="AF1166" s="1" t="str">
        <f>IF($L1166="None","",IF(ISERROR(VLOOKUP($L1166,Info!$B$4:$B$266,1,FALSE)),"",VLOOKUP($L1166,Info!$B$4:$L$266,6,FALSE)))</f>
        <v/>
      </c>
      <c r="AG1166" s="1"/>
      <c r="AH1166" s="33" t="str" cm="1">
        <f t="array" ref="AH1166">IF(AND(L1166&lt;&gt;"",O1166&lt;&gt;"",R1166:S1166&lt;&gt;"",W1166:X1166&lt;&gt;"",Z1166:AA1166&lt;&gt;"",AC1166&lt;&gt;""),"Good","Bad")</f>
        <v>Bad</v>
      </c>
      <c r="AL1166" t="str" cm="1">
        <f t="array" ref="AL1166">IF(R1166&gt;0,_xlfn.IFS(COUNTIF($L$20:L1166,"&lt;&gt;")&lt;101,1,COUNTIF($L$20:L1166,"&lt;&gt;")&lt;201,2,COUNTIF($L$20:L1166,"&lt;&gt;")&lt;301,3,COUNTIF($L$20:L1166,"&lt;&gt;")&lt;401,4,COUNTIF($L$20:L1166,"&lt;&gt;")&lt;501,5,COUNTIF($L$20:L1166,"&lt;&gt;")&lt;601,6,COUNTIF($L$20:L1166,"&lt;&gt;")&lt;701,7,COUNTIF($L$20:L1166,"&lt;&gt;")&lt;801,8,COUNTIF($L$20:L1166,"&lt;&gt;")&lt;901,9,COUNTIF($L$20:L1166,"&lt;&gt;")&lt;1001,10,COUNTIF($L$20:L1166,"&lt;&gt;")&lt;1101,11,COUNTIF($L$20:L1166,"&lt;&gt;")&lt;1201,12,COUNTIF($L$20:L1166,"&lt;&gt;")&lt;1301,13,COUNTIF($L$20:L1166,"&lt;&gt;")&lt;1401,14,COUNTIF($L$20:L1166,"&lt;&gt;")&lt;1501,15,COUNTIF($L$20:L1166,"&lt;&gt;")&lt;1601,16,COUNTIF($L$20:L1166,"&lt;&gt;")&lt;1701,17,COUNTIF($L$20:L1166,"&lt;&gt;")&lt;1801,18,COUNTIF($L$20:L1166,"&lt;&gt;")&lt;1901,19,COUNTIF($L$20:L1166,"&lt;&gt;")&lt;2001,20,COUNTIF($L$20:L1166,"&lt;&gt;")&lt;2101,21,COUNTIF($L$20:L1166,"&lt;&gt;")&lt;2201,22,COUNTIF($L$20:L1166,"&lt;&gt;")&lt;2301,23,COUNTIF($L$20:L1166,"&lt;&gt;")&lt;2401,24,COUNTIF($L$20:L1166,"&lt;&gt;")&lt;2501,25,COUNTIF($L$20:L1166,"&lt;&gt;")&lt;2601,26,COUNTIF($L$20:L1166,"&lt;&gt;")&lt;2701,27,COUNTIF($L$20:L1166,"&lt;&gt;")&lt;2801,28,COUNTIF($L$20:L1166,"&lt;&gt;")&lt;2901,29,COUNTIF($L$20:L1166,"&lt;&gt;")&lt;3001,30),"")</f>
        <v/>
      </c>
      <c r="AM1166" t="str">
        <f t="shared" si="85"/>
        <v/>
      </c>
      <c r="AN1166" t="str">
        <f t="shared" si="89"/>
        <v/>
      </c>
      <c r="AP1166" t="str">
        <f t="shared" si="88"/>
        <v/>
      </c>
      <c r="AQ1166" t="str">
        <f>IF(AO1166="","",COUNTIFS(AM1166:$AM$3019,AO1166))</f>
        <v/>
      </c>
    </row>
    <row r="1167" spans="1:43" x14ac:dyDescent="0.25">
      <c r="A1167" s="6" t="str">
        <f>IF(COUNT($A$20:A1166)&lt;&gt;$B$4,IF(A1166="","",A1166+1),"")</f>
        <v/>
      </c>
      <c r="B1167" s="3"/>
      <c r="C1167" s="3"/>
      <c r="D1167" s="122"/>
      <c r="E1167" s="3"/>
      <c r="F1167" s="3"/>
      <c r="G1167" s="3"/>
      <c r="H1167" s="3"/>
      <c r="I1167" s="120"/>
      <c r="J1167" s="3"/>
      <c r="K1167" s="95" t="str" cm="1">
        <f t="array" ref="K1167">IF(OR($J$14 = "A",$J$14 = "B",$J$14 = "C"),IF(I1167="","",IF(LEN(I1167)&gt;2,_xlfn.IFS(ISNUMBER(SEARCH("_",I1167)),I1167,ISNUMBER(SEARCH(", ",I1167)),SUBSTITUTE(I1167,", ","_"),ISNUMBER(SEARCH("/ ",I1167)),SUBSTITUTE(I1167,"/ ","_"),ISNUMBER(SEARCH(",",I1167)),SUBSTITUTE(I1167,",","_"),ISNUMBER(SEARCH("/",I1167)),SUBSTITUTE(I1167,"/","_"),ISNUMBER(SEARCH("",I1167)),I1167),I1167)),IF(OR($J$14 = "J",$J$14 = "K"),"",IF(D1167="","",IF(LEN(D1167)&gt;2,_xlfn.IFS(ISNUMBER(SEARCH("_",D1167)),D1167,ISNUMBER(SEARCH(", ",D1167)),SUBSTITUTE(D1167,", ","_"),ISNUMBER(SEARCH("/ ",D1167)),SUBSTITUTE(D1167,"/ ","_"),ISNUMBER(SEARCH(",",D1167)),SUBSTITUTE(D1167,",","_"),ISNUMBER(SEARCH("/",D1167)),SUBSTITUTE(D1167,"/","_"),ISNUMBER(SEARCH("",D1167)),D1167),D1167))))</f>
        <v/>
      </c>
      <c r="L1167" s="1"/>
      <c r="M1167" s="1" t="str">
        <f t="shared" si="86"/>
        <v/>
      </c>
      <c r="N1167" s="94" t="str">
        <f>IF($L1167="None","",IF(ISERROR(VLOOKUP($L1167,Info!$B$4:$B$266,1,FALSE)),"",VLOOKUP($L1167,Info!$B$4:$L$266,5,FALSE)))</f>
        <v/>
      </c>
      <c r="O1167" s="94" t="str">
        <f>IF(K1167="","",IF(AND($J$12&lt;&gt;"ABC",N1167="3"),"BAC",IF(N1167="3","ABC",IF($J$12&lt;&gt;"ABC",IF($J$10="Standard",VLOOKUP(K1167,Info!$BE$4:$BF$481,2,FALSE),VLOOKUP(K1167,Info!$BI$4:$BJ$482,2,FALSE)),IF($J$10="Standard",VLOOKUP(K1167,Info!$AG$4:$AH$2994,2,FALSE),VLOOKUP(K1167,Info!$AK$4:$AL$2997,2,FALSE))))))</f>
        <v/>
      </c>
      <c r="P1167" s="94" t="str">
        <f>IF($L1167="None","",IF(ISERROR(VLOOKUP($L1167,Info!$B$4:$B$266,1,FALSE)),"",VLOOKUP($L1167,Info!$B$4:$L$266,3,FALSE)))</f>
        <v/>
      </c>
      <c r="Q1167" s="96" t="str">
        <f>IF($L1167="None","",IF(ISERROR(VLOOKUP($L1167,Info!$B$4:$B$266,1,FALSE)),"",VLOOKUP($L1167,Info!$B$4:$L$266,4,FALSE)))</f>
        <v/>
      </c>
      <c r="R1167" s="1"/>
      <c r="S1167" s="6" t="str">
        <f t="shared" si="87"/>
        <v/>
      </c>
      <c r="T1167" s="6" t="str">
        <f>IF($L1167="None","",IF(ISERROR(VLOOKUP($L1167,Info!$B$4:$B$266,1,FALSE)),"",VLOOKUP($L1167,Info!$B$4:$L$266,11,FALSE)))</f>
        <v/>
      </c>
      <c r="U1167" s="1"/>
      <c r="V1167" s="1"/>
      <c r="W1167" s="1"/>
      <c r="X1167" s="1" t="str">
        <f>IF($L1167="None","",IF(ISERROR(VLOOKUP($L1167,Info!$B$4:$B$266,1,FALSE)),"",IF(OR(W1167="Metallic Liquid Tight",W1167="Non-Metallic Liquid Tight",W1167="LSZH",W1167="Greenfield"),VLOOKUP($L1167,Info!$B$4:$L$266,7,FALSE),"N/A")))</f>
        <v/>
      </c>
      <c r="Y1167" s="1"/>
      <c r="Z1167" s="96" t="str">
        <f>IF($L1167="None","",IF(ISERROR(VLOOKUP($L1167,Info!$B$4:$B$266,1,FALSE)),"",VLOOKUP($L1167,Info!$B$4:$L$266,9,FALSE)))</f>
        <v/>
      </c>
      <c r="AA1167" s="96" t="str">
        <f>IF($L1167="None","",IF(ISERROR(VLOOKUP($L1167,Info!$B$4:$B$266,1,FALSE)),"",VLOOKUP($L1167,Info!$B$4:$L$266,8,FALSE)))</f>
        <v/>
      </c>
      <c r="AB1167" s="96" t="str">
        <f>IF($L1167="None","",IF(ISERROR(VLOOKUP($L1167,Info!$B$4:$B$266,1,FALSE)),"",VLOOKUP($L1167,Info!$B$4:$L$266,10,FALSE)))</f>
        <v/>
      </c>
      <c r="AC1167" s="1" t="str">
        <f>IF(W1167="SO Cable","Black,White",IF(O1167="","",IF(P1167="","",IF($J$12&lt;&gt;"ABC",IF(P1167&lt;="250",VLOOKUP(O1167,Info!$AZ$4:$BB$22,3,FALSE),VLOOKUP(O1167,Info!$AZ$23:$BB$39,3,FALSE)),IF(P1167&lt;="250",VLOOKUP(O1167,Info!$AO$4:$AQ$22,3,FALSE),VLOOKUP(O1167,Info!$AO$23:$AP$39,3,FALSE))))))</f>
        <v/>
      </c>
      <c r="AD1167" s="1"/>
      <c r="AE1167" s="1" t="str">
        <f>IF($L1167="None","",IF(ISERROR(VLOOKUP($L1167,Info!$B$4:$B$266,1,FALSE)),"",VLOOKUP($L1167,Info!$B$4:$L$266,4,FALSE)))</f>
        <v/>
      </c>
      <c r="AF1167" s="1" t="str">
        <f>IF($L1167="None","",IF(ISERROR(VLOOKUP($L1167,Info!$B$4:$B$266,1,FALSE)),"",VLOOKUP($L1167,Info!$B$4:$L$266,6,FALSE)))</f>
        <v/>
      </c>
      <c r="AG1167" s="1"/>
      <c r="AH1167" s="33" t="str" cm="1">
        <f t="array" ref="AH1167">IF(AND(L1167&lt;&gt;"",O1167&lt;&gt;"",R1167:S1167&lt;&gt;"",W1167:X1167&lt;&gt;"",Z1167:AA1167&lt;&gt;"",AC1167&lt;&gt;""),"Good","Bad")</f>
        <v>Bad</v>
      </c>
      <c r="AL1167" t="str" cm="1">
        <f t="array" ref="AL1167">IF(R1167&gt;0,_xlfn.IFS(COUNTIF($L$20:L1167,"&lt;&gt;")&lt;101,1,COUNTIF($L$20:L1167,"&lt;&gt;")&lt;201,2,COUNTIF($L$20:L1167,"&lt;&gt;")&lt;301,3,COUNTIF($L$20:L1167,"&lt;&gt;")&lt;401,4,COUNTIF($L$20:L1167,"&lt;&gt;")&lt;501,5,COUNTIF($L$20:L1167,"&lt;&gt;")&lt;601,6,COUNTIF($L$20:L1167,"&lt;&gt;")&lt;701,7,COUNTIF($L$20:L1167,"&lt;&gt;")&lt;801,8,COUNTIF($L$20:L1167,"&lt;&gt;")&lt;901,9,COUNTIF($L$20:L1167,"&lt;&gt;")&lt;1001,10,COUNTIF($L$20:L1167,"&lt;&gt;")&lt;1101,11,COUNTIF($L$20:L1167,"&lt;&gt;")&lt;1201,12,COUNTIF($L$20:L1167,"&lt;&gt;")&lt;1301,13,COUNTIF($L$20:L1167,"&lt;&gt;")&lt;1401,14,COUNTIF($L$20:L1167,"&lt;&gt;")&lt;1501,15,COUNTIF($L$20:L1167,"&lt;&gt;")&lt;1601,16,COUNTIF($L$20:L1167,"&lt;&gt;")&lt;1701,17,COUNTIF($L$20:L1167,"&lt;&gt;")&lt;1801,18,COUNTIF($L$20:L1167,"&lt;&gt;")&lt;1901,19,COUNTIF($L$20:L1167,"&lt;&gt;")&lt;2001,20,COUNTIF($L$20:L1167,"&lt;&gt;")&lt;2101,21,COUNTIF($L$20:L1167,"&lt;&gt;")&lt;2201,22,COUNTIF($L$20:L1167,"&lt;&gt;")&lt;2301,23,COUNTIF($L$20:L1167,"&lt;&gt;")&lt;2401,24,COUNTIF($L$20:L1167,"&lt;&gt;")&lt;2501,25,COUNTIF($L$20:L1167,"&lt;&gt;")&lt;2601,26,COUNTIF($L$20:L1167,"&lt;&gt;")&lt;2701,27,COUNTIF($L$20:L1167,"&lt;&gt;")&lt;2801,28,COUNTIF($L$20:L1167,"&lt;&gt;")&lt;2901,29,COUNTIF($L$20:L1167,"&lt;&gt;")&lt;3001,30),"")</f>
        <v/>
      </c>
      <c r="AM1167" t="str">
        <f t="shared" si="85"/>
        <v/>
      </c>
      <c r="AN1167" t="str">
        <f t="shared" si="89"/>
        <v/>
      </c>
      <c r="AP1167" t="str">
        <f t="shared" si="88"/>
        <v/>
      </c>
      <c r="AQ1167" t="str">
        <f>IF(AO1167="","",COUNTIFS(AM1167:$AM$3019,AO1167))</f>
        <v/>
      </c>
    </row>
    <row r="1168" spans="1:43" x14ac:dyDescent="0.25">
      <c r="A1168" s="6" t="str">
        <f>IF(COUNT($A$20:A1167)&lt;&gt;$B$4,IF(A1167="","",A1167+1),"")</f>
        <v/>
      </c>
      <c r="B1168" s="3"/>
      <c r="C1168" s="3"/>
      <c r="D1168" s="122"/>
      <c r="E1168" s="3"/>
      <c r="F1168" s="3"/>
      <c r="G1168" s="3"/>
      <c r="H1168" s="3"/>
      <c r="I1168" s="120"/>
      <c r="J1168" s="3"/>
      <c r="K1168" s="95" t="str" cm="1">
        <f t="array" ref="K1168">IF(OR($J$14 = "A",$J$14 = "B",$J$14 = "C"),IF(I1168="","",IF(LEN(I1168)&gt;2,_xlfn.IFS(ISNUMBER(SEARCH("_",I1168)),I1168,ISNUMBER(SEARCH(", ",I1168)),SUBSTITUTE(I1168,", ","_"),ISNUMBER(SEARCH("/ ",I1168)),SUBSTITUTE(I1168,"/ ","_"),ISNUMBER(SEARCH(",",I1168)),SUBSTITUTE(I1168,",","_"),ISNUMBER(SEARCH("/",I1168)),SUBSTITUTE(I1168,"/","_"),ISNUMBER(SEARCH("",I1168)),I1168),I1168)),IF(OR($J$14 = "J",$J$14 = "K"),"",IF(D1168="","",IF(LEN(D1168)&gt;2,_xlfn.IFS(ISNUMBER(SEARCH("_",D1168)),D1168,ISNUMBER(SEARCH(", ",D1168)),SUBSTITUTE(D1168,", ","_"),ISNUMBER(SEARCH("/ ",D1168)),SUBSTITUTE(D1168,"/ ","_"),ISNUMBER(SEARCH(",",D1168)),SUBSTITUTE(D1168,",","_"),ISNUMBER(SEARCH("/",D1168)),SUBSTITUTE(D1168,"/","_"),ISNUMBER(SEARCH("",D1168)),D1168),D1168))))</f>
        <v/>
      </c>
      <c r="L1168" s="1"/>
      <c r="M1168" s="1" t="str">
        <f t="shared" si="86"/>
        <v/>
      </c>
      <c r="N1168" s="94" t="str">
        <f>IF($L1168="None","",IF(ISERROR(VLOOKUP($L1168,Info!$B$4:$B$266,1,FALSE)),"",VLOOKUP($L1168,Info!$B$4:$L$266,5,FALSE)))</f>
        <v/>
      </c>
      <c r="O1168" s="94" t="str">
        <f>IF(K1168="","",IF(AND($J$12&lt;&gt;"ABC",N1168="3"),"BAC",IF(N1168="3","ABC",IF($J$12&lt;&gt;"ABC",IF($J$10="Standard",VLOOKUP(K1168,Info!$BE$4:$BF$481,2,FALSE),VLOOKUP(K1168,Info!$BI$4:$BJ$482,2,FALSE)),IF($J$10="Standard",VLOOKUP(K1168,Info!$AG$4:$AH$2994,2,FALSE),VLOOKUP(K1168,Info!$AK$4:$AL$2997,2,FALSE))))))</f>
        <v/>
      </c>
      <c r="P1168" s="94" t="str">
        <f>IF($L1168="None","",IF(ISERROR(VLOOKUP($L1168,Info!$B$4:$B$266,1,FALSE)),"",VLOOKUP($L1168,Info!$B$4:$L$266,3,FALSE)))</f>
        <v/>
      </c>
      <c r="Q1168" s="96" t="str">
        <f>IF($L1168="None","",IF(ISERROR(VLOOKUP($L1168,Info!$B$4:$B$266,1,FALSE)),"",VLOOKUP($L1168,Info!$B$4:$L$266,4,FALSE)))</f>
        <v/>
      </c>
      <c r="R1168" s="1"/>
      <c r="S1168" s="6" t="str">
        <f t="shared" si="87"/>
        <v/>
      </c>
      <c r="T1168" s="6" t="str">
        <f>IF($L1168="None","",IF(ISERROR(VLOOKUP($L1168,Info!$B$4:$B$266,1,FALSE)),"",VLOOKUP($L1168,Info!$B$4:$L$266,11,FALSE)))</f>
        <v/>
      </c>
      <c r="U1168" s="1"/>
      <c r="V1168" s="1"/>
      <c r="W1168" s="1"/>
      <c r="X1168" s="1" t="str">
        <f>IF($L1168="None","",IF(ISERROR(VLOOKUP($L1168,Info!$B$4:$B$266,1,FALSE)),"",IF(OR(W1168="Metallic Liquid Tight",W1168="Non-Metallic Liquid Tight",W1168="LSZH",W1168="Greenfield"),VLOOKUP($L1168,Info!$B$4:$L$266,7,FALSE),"N/A")))</f>
        <v/>
      </c>
      <c r="Y1168" s="1"/>
      <c r="Z1168" s="96" t="str">
        <f>IF($L1168="None","",IF(ISERROR(VLOOKUP($L1168,Info!$B$4:$B$266,1,FALSE)),"",VLOOKUP($L1168,Info!$B$4:$L$266,9,FALSE)))</f>
        <v/>
      </c>
      <c r="AA1168" s="96" t="str">
        <f>IF($L1168="None","",IF(ISERROR(VLOOKUP($L1168,Info!$B$4:$B$266,1,FALSE)),"",VLOOKUP($L1168,Info!$B$4:$L$266,8,FALSE)))</f>
        <v/>
      </c>
      <c r="AB1168" s="96" t="str">
        <f>IF($L1168="None","",IF(ISERROR(VLOOKUP($L1168,Info!$B$4:$B$266,1,FALSE)),"",VLOOKUP($L1168,Info!$B$4:$L$266,10,FALSE)))</f>
        <v/>
      </c>
      <c r="AC1168" s="1" t="str">
        <f>IF(W1168="SO Cable","Black,White",IF(O1168="","",IF(P1168="","",IF($J$12&lt;&gt;"ABC",IF(P1168&lt;="250",VLOOKUP(O1168,Info!$AZ$4:$BB$22,3,FALSE),VLOOKUP(O1168,Info!$AZ$23:$BB$39,3,FALSE)),IF(P1168&lt;="250",VLOOKUP(O1168,Info!$AO$4:$AQ$22,3,FALSE),VLOOKUP(O1168,Info!$AO$23:$AP$39,3,FALSE))))))</f>
        <v/>
      </c>
      <c r="AD1168" s="1"/>
      <c r="AE1168" s="1" t="str">
        <f>IF($L1168="None","",IF(ISERROR(VLOOKUP($L1168,Info!$B$4:$B$266,1,FALSE)),"",VLOOKUP($L1168,Info!$B$4:$L$266,4,FALSE)))</f>
        <v/>
      </c>
      <c r="AF1168" s="1" t="str">
        <f>IF($L1168="None","",IF(ISERROR(VLOOKUP($L1168,Info!$B$4:$B$266,1,FALSE)),"",VLOOKUP($L1168,Info!$B$4:$L$266,6,FALSE)))</f>
        <v/>
      </c>
      <c r="AG1168" s="1"/>
      <c r="AH1168" s="33" t="str" cm="1">
        <f t="array" ref="AH1168">IF(AND(L1168&lt;&gt;"",O1168&lt;&gt;"",R1168:S1168&lt;&gt;"",W1168:X1168&lt;&gt;"",Z1168:AA1168&lt;&gt;"",AC1168&lt;&gt;""),"Good","Bad")</f>
        <v>Bad</v>
      </c>
      <c r="AL1168" t="str" cm="1">
        <f t="array" ref="AL1168">IF(R1168&gt;0,_xlfn.IFS(COUNTIF($L$20:L1168,"&lt;&gt;")&lt;101,1,COUNTIF($L$20:L1168,"&lt;&gt;")&lt;201,2,COUNTIF($L$20:L1168,"&lt;&gt;")&lt;301,3,COUNTIF($L$20:L1168,"&lt;&gt;")&lt;401,4,COUNTIF($L$20:L1168,"&lt;&gt;")&lt;501,5,COUNTIF($L$20:L1168,"&lt;&gt;")&lt;601,6,COUNTIF($L$20:L1168,"&lt;&gt;")&lt;701,7,COUNTIF($L$20:L1168,"&lt;&gt;")&lt;801,8,COUNTIF($L$20:L1168,"&lt;&gt;")&lt;901,9,COUNTIF($L$20:L1168,"&lt;&gt;")&lt;1001,10,COUNTIF($L$20:L1168,"&lt;&gt;")&lt;1101,11,COUNTIF($L$20:L1168,"&lt;&gt;")&lt;1201,12,COUNTIF($L$20:L1168,"&lt;&gt;")&lt;1301,13,COUNTIF($L$20:L1168,"&lt;&gt;")&lt;1401,14,COUNTIF($L$20:L1168,"&lt;&gt;")&lt;1501,15,COUNTIF($L$20:L1168,"&lt;&gt;")&lt;1601,16,COUNTIF($L$20:L1168,"&lt;&gt;")&lt;1701,17,COUNTIF($L$20:L1168,"&lt;&gt;")&lt;1801,18,COUNTIF($L$20:L1168,"&lt;&gt;")&lt;1901,19,COUNTIF($L$20:L1168,"&lt;&gt;")&lt;2001,20,COUNTIF($L$20:L1168,"&lt;&gt;")&lt;2101,21,COUNTIF($L$20:L1168,"&lt;&gt;")&lt;2201,22,COUNTIF($L$20:L1168,"&lt;&gt;")&lt;2301,23,COUNTIF($L$20:L1168,"&lt;&gt;")&lt;2401,24,COUNTIF($L$20:L1168,"&lt;&gt;")&lt;2501,25,COUNTIF($L$20:L1168,"&lt;&gt;")&lt;2601,26,COUNTIF($L$20:L1168,"&lt;&gt;")&lt;2701,27,COUNTIF($L$20:L1168,"&lt;&gt;")&lt;2801,28,COUNTIF($L$20:L1168,"&lt;&gt;")&lt;2901,29,COUNTIF($L$20:L1168,"&lt;&gt;")&lt;3001,30),"")</f>
        <v/>
      </c>
      <c r="AM1168" t="str">
        <f t="shared" si="85"/>
        <v/>
      </c>
      <c r="AN1168" t="str">
        <f t="shared" si="89"/>
        <v/>
      </c>
      <c r="AP1168" t="str">
        <f t="shared" si="88"/>
        <v/>
      </c>
      <c r="AQ1168" t="str">
        <f>IF(AO1168="","",COUNTIFS(AM1168:$AM$3019,AO1168))</f>
        <v/>
      </c>
    </row>
    <row r="1169" spans="1:43" x14ac:dyDescent="0.25">
      <c r="A1169" s="6" t="str">
        <f>IF(COUNT($A$20:A1168)&lt;&gt;$B$4,IF(A1168="","",A1168+1),"")</f>
        <v/>
      </c>
      <c r="B1169" s="3"/>
      <c r="C1169" s="3"/>
      <c r="D1169" s="122"/>
      <c r="E1169" s="3"/>
      <c r="F1169" s="3"/>
      <c r="G1169" s="3"/>
      <c r="H1169" s="3"/>
      <c r="I1169" s="120"/>
      <c r="J1169" s="3"/>
      <c r="K1169" s="95" t="str" cm="1">
        <f t="array" ref="K1169">IF(OR($J$14 = "A",$J$14 = "B",$J$14 = "C"),IF(I1169="","",IF(LEN(I1169)&gt;2,_xlfn.IFS(ISNUMBER(SEARCH("_",I1169)),I1169,ISNUMBER(SEARCH(", ",I1169)),SUBSTITUTE(I1169,", ","_"),ISNUMBER(SEARCH("/ ",I1169)),SUBSTITUTE(I1169,"/ ","_"),ISNUMBER(SEARCH(",",I1169)),SUBSTITUTE(I1169,",","_"),ISNUMBER(SEARCH("/",I1169)),SUBSTITUTE(I1169,"/","_"),ISNUMBER(SEARCH("",I1169)),I1169),I1169)),IF(OR($J$14 = "J",$J$14 = "K"),"",IF(D1169="","",IF(LEN(D1169)&gt;2,_xlfn.IFS(ISNUMBER(SEARCH("_",D1169)),D1169,ISNUMBER(SEARCH(", ",D1169)),SUBSTITUTE(D1169,", ","_"),ISNUMBER(SEARCH("/ ",D1169)),SUBSTITUTE(D1169,"/ ","_"),ISNUMBER(SEARCH(",",D1169)),SUBSTITUTE(D1169,",","_"),ISNUMBER(SEARCH("/",D1169)),SUBSTITUTE(D1169,"/","_"),ISNUMBER(SEARCH("",D1169)),D1169),D1169))))</f>
        <v/>
      </c>
      <c r="L1169" s="1"/>
      <c r="M1169" s="1" t="str">
        <f t="shared" si="86"/>
        <v/>
      </c>
      <c r="N1169" s="94" t="str">
        <f>IF($L1169="None","",IF(ISERROR(VLOOKUP($L1169,Info!$B$4:$B$266,1,FALSE)),"",VLOOKUP($L1169,Info!$B$4:$L$266,5,FALSE)))</f>
        <v/>
      </c>
      <c r="O1169" s="94" t="str">
        <f>IF(K1169="","",IF(AND($J$12&lt;&gt;"ABC",N1169="3"),"BAC",IF(N1169="3","ABC",IF($J$12&lt;&gt;"ABC",IF($J$10="Standard",VLOOKUP(K1169,Info!$BE$4:$BF$481,2,FALSE),VLOOKUP(K1169,Info!$BI$4:$BJ$482,2,FALSE)),IF($J$10="Standard",VLOOKUP(K1169,Info!$AG$4:$AH$2994,2,FALSE),VLOOKUP(K1169,Info!$AK$4:$AL$2997,2,FALSE))))))</f>
        <v/>
      </c>
      <c r="P1169" s="94" t="str">
        <f>IF($L1169="None","",IF(ISERROR(VLOOKUP($L1169,Info!$B$4:$B$266,1,FALSE)),"",VLOOKUP($L1169,Info!$B$4:$L$266,3,FALSE)))</f>
        <v/>
      </c>
      <c r="Q1169" s="96" t="str">
        <f>IF($L1169="None","",IF(ISERROR(VLOOKUP($L1169,Info!$B$4:$B$266,1,FALSE)),"",VLOOKUP($L1169,Info!$B$4:$L$266,4,FALSE)))</f>
        <v/>
      </c>
      <c r="R1169" s="1"/>
      <c r="S1169" s="6" t="str">
        <f t="shared" si="87"/>
        <v/>
      </c>
      <c r="T1169" s="6" t="str">
        <f>IF($L1169="None","",IF(ISERROR(VLOOKUP($L1169,Info!$B$4:$B$266,1,FALSE)),"",VLOOKUP($L1169,Info!$B$4:$L$266,11,FALSE)))</f>
        <v/>
      </c>
      <c r="U1169" s="1"/>
      <c r="V1169" s="1"/>
      <c r="W1169" s="1"/>
      <c r="X1169" s="1" t="str">
        <f>IF($L1169="None","",IF(ISERROR(VLOOKUP($L1169,Info!$B$4:$B$266,1,FALSE)),"",IF(OR(W1169="Metallic Liquid Tight",W1169="Non-Metallic Liquid Tight",W1169="LSZH",W1169="Greenfield"),VLOOKUP($L1169,Info!$B$4:$L$266,7,FALSE),"N/A")))</f>
        <v/>
      </c>
      <c r="Y1169" s="1"/>
      <c r="Z1169" s="96" t="str">
        <f>IF($L1169="None","",IF(ISERROR(VLOOKUP($L1169,Info!$B$4:$B$266,1,FALSE)),"",VLOOKUP($L1169,Info!$B$4:$L$266,9,FALSE)))</f>
        <v/>
      </c>
      <c r="AA1169" s="96" t="str">
        <f>IF($L1169="None","",IF(ISERROR(VLOOKUP($L1169,Info!$B$4:$B$266,1,FALSE)),"",VLOOKUP($L1169,Info!$B$4:$L$266,8,FALSE)))</f>
        <v/>
      </c>
      <c r="AB1169" s="96" t="str">
        <f>IF($L1169="None","",IF(ISERROR(VLOOKUP($L1169,Info!$B$4:$B$266,1,FALSE)),"",VLOOKUP($L1169,Info!$B$4:$L$266,10,FALSE)))</f>
        <v/>
      </c>
      <c r="AC1169" s="1" t="str">
        <f>IF(W1169="SO Cable","Black,White",IF(O1169="","",IF(P1169="","",IF($J$12&lt;&gt;"ABC",IF(P1169&lt;="250",VLOOKUP(O1169,Info!$AZ$4:$BB$22,3,FALSE),VLOOKUP(O1169,Info!$AZ$23:$BB$39,3,FALSE)),IF(P1169&lt;="250",VLOOKUP(O1169,Info!$AO$4:$AQ$22,3,FALSE),VLOOKUP(O1169,Info!$AO$23:$AP$39,3,FALSE))))))</f>
        <v/>
      </c>
      <c r="AD1169" s="1"/>
      <c r="AE1169" s="1" t="str">
        <f>IF($L1169="None","",IF(ISERROR(VLOOKUP($L1169,Info!$B$4:$B$266,1,FALSE)),"",VLOOKUP($L1169,Info!$B$4:$L$266,4,FALSE)))</f>
        <v/>
      </c>
      <c r="AF1169" s="1" t="str">
        <f>IF($L1169="None","",IF(ISERROR(VLOOKUP($L1169,Info!$B$4:$B$266,1,FALSE)),"",VLOOKUP($L1169,Info!$B$4:$L$266,6,FALSE)))</f>
        <v/>
      </c>
      <c r="AG1169" s="1"/>
      <c r="AH1169" s="33" t="str" cm="1">
        <f t="array" ref="AH1169">IF(AND(L1169&lt;&gt;"",O1169&lt;&gt;"",R1169:S1169&lt;&gt;"",W1169:X1169&lt;&gt;"",Z1169:AA1169&lt;&gt;"",AC1169&lt;&gt;""),"Good","Bad")</f>
        <v>Bad</v>
      </c>
      <c r="AL1169" t="str" cm="1">
        <f t="array" ref="AL1169">IF(R1169&gt;0,_xlfn.IFS(COUNTIF($L$20:L1169,"&lt;&gt;")&lt;101,1,COUNTIF($L$20:L1169,"&lt;&gt;")&lt;201,2,COUNTIF($L$20:L1169,"&lt;&gt;")&lt;301,3,COUNTIF($L$20:L1169,"&lt;&gt;")&lt;401,4,COUNTIF($L$20:L1169,"&lt;&gt;")&lt;501,5,COUNTIF($L$20:L1169,"&lt;&gt;")&lt;601,6,COUNTIF($L$20:L1169,"&lt;&gt;")&lt;701,7,COUNTIF($L$20:L1169,"&lt;&gt;")&lt;801,8,COUNTIF($L$20:L1169,"&lt;&gt;")&lt;901,9,COUNTIF($L$20:L1169,"&lt;&gt;")&lt;1001,10,COUNTIF($L$20:L1169,"&lt;&gt;")&lt;1101,11,COUNTIF($L$20:L1169,"&lt;&gt;")&lt;1201,12,COUNTIF($L$20:L1169,"&lt;&gt;")&lt;1301,13,COUNTIF($L$20:L1169,"&lt;&gt;")&lt;1401,14,COUNTIF($L$20:L1169,"&lt;&gt;")&lt;1501,15,COUNTIF($L$20:L1169,"&lt;&gt;")&lt;1601,16,COUNTIF($L$20:L1169,"&lt;&gt;")&lt;1701,17,COUNTIF($L$20:L1169,"&lt;&gt;")&lt;1801,18,COUNTIF($L$20:L1169,"&lt;&gt;")&lt;1901,19,COUNTIF($L$20:L1169,"&lt;&gt;")&lt;2001,20,COUNTIF($L$20:L1169,"&lt;&gt;")&lt;2101,21,COUNTIF($L$20:L1169,"&lt;&gt;")&lt;2201,22,COUNTIF($L$20:L1169,"&lt;&gt;")&lt;2301,23,COUNTIF($L$20:L1169,"&lt;&gt;")&lt;2401,24,COUNTIF($L$20:L1169,"&lt;&gt;")&lt;2501,25,COUNTIF($L$20:L1169,"&lt;&gt;")&lt;2601,26,COUNTIF($L$20:L1169,"&lt;&gt;")&lt;2701,27,COUNTIF($L$20:L1169,"&lt;&gt;")&lt;2801,28,COUNTIF($L$20:L1169,"&lt;&gt;")&lt;2901,29,COUNTIF($L$20:L1169,"&lt;&gt;")&lt;3001,30),"")</f>
        <v/>
      </c>
      <c r="AM1169" t="str">
        <f t="shared" si="85"/>
        <v/>
      </c>
      <c r="AN1169" t="str">
        <f t="shared" si="89"/>
        <v/>
      </c>
      <c r="AP1169" t="str">
        <f t="shared" si="88"/>
        <v/>
      </c>
      <c r="AQ1169" t="str">
        <f>IF(AO1169="","",COUNTIFS(AM1169:$AM$3019,AO1169))</f>
        <v/>
      </c>
    </row>
    <row r="1170" spans="1:43" x14ac:dyDescent="0.25">
      <c r="A1170" s="6" t="str">
        <f>IF(COUNT($A$20:A1169)&lt;&gt;$B$4,IF(A1169="","",A1169+1),"")</f>
        <v/>
      </c>
      <c r="B1170" s="3"/>
      <c r="C1170" s="3"/>
      <c r="D1170" s="122"/>
      <c r="E1170" s="3"/>
      <c r="F1170" s="3"/>
      <c r="G1170" s="3"/>
      <c r="H1170" s="3"/>
      <c r="I1170" s="120"/>
      <c r="J1170" s="3"/>
      <c r="K1170" s="95" t="str" cm="1">
        <f t="array" ref="K1170">IF(OR($J$14 = "A",$J$14 = "B",$J$14 = "C"),IF(I1170="","",IF(LEN(I1170)&gt;2,_xlfn.IFS(ISNUMBER(SEARCH("_",I1170)),I1170,ISNUMBER(SEARCH(", ",I1170)),SUBSTITUTE(I1170,", ","_"),ISNUMBER(SEARCH("/ ",I1170)),SUBSTITUTE(I1170,"/ ","_"),ISNUMBER(SEARCH(",",I1170)),SUBSTITUTE(I1170,",","_"),ISNUMBER(SEARCH("/",I1170)),SUBSTITUTE(I1170,"/","_"),ISNUMBER(SEARCH("",I1170)),I1170),I1170)),IF(OR($J$14 = "J",$J$14 = "K"),"",IF(D1170="","",IF(LEN(D1170)&gt;2,_xlfn.IFS(ISNUMBER(SEARCH("_",D1170)),D1170,ISNUMBER(SEARCH(", ",D1170)),SUBSTITUTE(D1170,", ","_"),ISNUMBER(SEARCH("/ ",D1170)),SUBSTITUTE(D1170,"/ ","_"),ISNUMBER(SEARCH(",",D1170)),SUBSTITUTE(D1170,",","_"),ISNUMBER(SEARCH("/",D1170)),SUBSTITUTE(D1170,"/","_"),ISNUMBER(SEARCH("",D1170)),D1170),D1170))))</f>
        <v/>
      </c>
      <c r="L1170" s="1"/>
      <c r="M1170" s="1" t="str">
        <f t="shared" si="86"/>
        <v/>
      </c>
      <c r="N1170" s="94" t="str">
        <f>IF($L1170="None","",IF(ISERROR(VLOOKUP($L1170,Info!$B$4:$B$266,1,FALSE)),"",VLOOKUP($L1170,Info!$B$4:$L$266,5,FALSE)))</f>
        <v/>
      </c>
      <c r="O1170" s="94" t="str">
        <f>IF(K1170="","",IF(AND($J$12&lt;&gt;"ABC",N1170="3"),"BAC",IF(N1170="3","ABC",IF($J$12&lt;&gt;"ABC",IF($J$10="Standard",VLOOKUP(K1170,Info!$BE$4:$BF$481,2,FALSE),VLOOKUP(K1170,Info!$BI$4:$BJ$482,2,FALSE)),IF($J$10="Standard",VLOOKUP(K1170,Info!$AG$4:$AH$2994,2,FALSE),VLOOKUP(K1170,Info!$AK$4:$AL$2997,2,FALSE))))))</f>
        <v/>
      </c>
      <c r="P1170" s="94" t="str">
        <f>IF($L1170="None","",IF(ISERROR(VLOOKUP($L1170,Info!$B$4:$B$266,1,FALSE)),"",VLOOKUP($L1170,Info!$B$4:$L$266,3,FALSE)))</f>
        <v/>
      </c>
      <c r="Q1170" s="96" t="str">
        <f>IF($L1170="None","",IF(ISERROR(VLOOKUP($L1170,Info!$B$4:$B$266,1,FALSE)),"",VLOOKUP($L1170,Info!$B$4:$L$266,4,FALSE)))</f>
        <v/>
      </c>
      <c r="R1170" s="1"/>
      <c r="S1170" s="6" t="str">
        <f t="shared" si="87"/>
        <v/>
      </c>
      <c r="T1170" s="6" t="str">
        <f>IF($L1170="None","",IF(ISERROR(VLOOKUP($L1170,Info!$B$4:$B$266,1,FALSE)),"",VLOOKUP($L1170,Info!$B$4:$L$266,11,FALSE)))</f>
        <v/>
      </c>
      <c r="U1170" s="1"/>
      <c r="V1170" s="1"/>
      <c r="W1170" s="1"/>
      <c r="X1170" s="1" t="str">
        <f>IF($L1170="None","",IF(ISERROR(VLOOKUP($L1170,Info!$B$4:$B$266,1,FALSE)),"",IF(OR(W1170="Metallic Liquid Tight",W1170="Non-Metallic Liquid Tight",W1170="LSZH",W1170="Greenfield"),VLOOKUP($L1170,Info!$B$4:$L$266,7,FALSE),"N/A")))</f>
        <v/>
      </c>
      <c r="Y1170" s="1"/>
      <c r="Z1170" s="96" t="str">
        <f>IF($L1170="None","",IF(ISERROR(VLOOKUP($L1170,Info!$B$4:$B$266,1,FALSE)),"",VLOOKUP($L1170,Info!$B$4:$L$266,9,FALSE)))</f>
        <v/>
      </c>
      <c r="AA1170" s="96" t="str">
        <f>IF($L1170="None","",IF(ISERROR(VLOOKUP($L1170,Info!$B$4:$B$266,1,FALSE)),"",VLOOKUP($L1170,Info!$B$4:$L$266,8,FALSE)))</f>
        <v/>
      </c>
      <c r="AB1170" s="96" t="str">
        <f>IF($L1170="None","",IF(ISERROR(VLOOKUP($L1170,Info!$B$4:$B$266,1,FALSE)),"",VLOOKUP($L1170,Info!$B$4:$L$266,10,FALSE)))</f>
        <v/>
      </c>
      <c r="AC1170" s="1" t="str">
        <f>IF(W1170="SO Cable","Black,White",IF(O1170="","",IF(P1170="","",IF($J$12&lt;&gt;"ABC",IF(P1170&lt;="250",VLOOKUP(O1170,Info!$AZ$4:$BB$22,3,FALSE),VLOOKUP(O1170,Info!$AZ$23:$BB$39,3,FALSE)),IF(P1170&lt;="250",VLOOKUP(O1170,Info!$AO$4:$AQ$22,3,FALSE),VLOOKUP(O1170,Info!$AO$23:$AP$39,3,FALSE))))))</f>
        <v/>
      </c>
      <c r="AD1170" s="1"/>
      <c r="AE1170" s="1" t="str">
        <f>IF($L1170="None","",IF(ISERROR(VLOOKUP($L1170,Info!$B$4:$B$266,1,FALSE)),"",VLOOKUP($L1170,Info!$B$4:$L$266,4,FALSE)))</f>
        <v/>
      </c>
      <c r="AF1170" s="1" t="str">
        <f>IF($L1170="None","",IF(ISERROR(VLOOKUP($L1170,Info!$B$4:$B$266,1,FALSE)),"",VLOOKUP($L1170,Info!$B$4:$L$266,6,FALSE)))</f>
        <v/>
      </c>
      <c r="AG1170" s="1"/>
      <c r="AH1170" s="33" t="str" cm="1">
        <f t="array" ref="AH1170">IF(AND(L1170&lt;&gt;"",O1170&lt;&gt;"",R1170:S1170&lt;&gt;"",W1170:X1170&lt;&gt;"",Z1170:AA1170&lt;&gt;"",AC1170&lt;&gt;""),"Good","Bad")</f>
        <v>Bad</v>
      </c>
      <c r="AL1170" t="str" cm="1">
        <f t="array" ref="AL1170">IF(R1170&gt;0,_xlfn.IFS(COUNTIF($L$20:L1170,"&lt;&gt;")&lt;101,1,COUNTIF($L$20:L1170,"&lt;&gt;")&lt;201,2,COUNTIF($L$20:L1170,"&lt;&gt;")&lt;301,3,COUNTIF($L$20:L1170,"&lt;&gt;")&lt;401,4,COUNTIF($L$20:L1170,"&lt;&gt;")&lt;501,5,COUNTIF($L$20:L1170,"&lt;&gt;")&lt;601,6,COUNTIF($L$20:L1170,"&lt;&gt;")&lt;701,7,COUNTIF($L$20:L1170,"&lt;&gt;")&lt;801,8,COUNTIF($L$20:L1170,"&lt;&gt;")&lt;901,9,COUNTIF($L$20:L1170,"&lt;&gt;")&lt;1001,10,COUNTIF($L$20:L1170,"&lt;&gt;")&lt;1101,11,COUNTIF($L$20:L1170,"&lt;&gt;")&lt;1201,12,COUNTIF($L$20:L1170,"&lt;&gt;")&lt;1301,13,COUNTIF($L$20:L1170,"&lt;&gt;")&lt;1401,14,COUNTIF($L$20:L1170,"&lt;&gt;")&lt;1501,15,COUNTIF($L$20:L1170,"&lt;&gt;")&lt;1601,16,COUNTIF($L$20:L1170,"&lt;&gt;")&lt;1701,17,COUNTIF($L$20:L1170,"&lt;&gt;")&lt;1801,18,COUNTIF($L$20:L1170,"&lt;&gt;")&lt;1901,19,COUNTIF($L$20:L1170,"&lt;&gt;")&lt;2001,20,COUNTIF($L$20:L1170,"&lt;&gt;")&lt;2101,21,COUNTIF($L$20:L1170,"&lt;&gt;")&lt;2201,22,COUNTIF($L$20:L1170,"&lt;&gt;")&lt;2301,23,COUNTIF($L$20:L1170,"&lt;&gt;")&lt;2401,24,COUNTIF($L$20:L1170,"&lt;&gt;")&lt;2501,25,COUNTIF($L$20:L1170,"&lt;&gt;")&lt;2601,26,COUNTIF($L$20:L1170,"&lt;&gt;")&lt;2701,27,COUNTIF($L$20:L1170,"&lt;&gt;")&lt;2801,28,COUNTIF($L$20:L1170,"&lt;&gt;")&lt;2901,29,COUNTIF($L$20:L1170,"&lt;&gt;")&lt;3001,30),"")</f>
        <v/>
      </c>
      <c r="AM1170" t="str">
        <f t="shared" si="85"/>
        <v/>
      </c>
      <c r="AN1170" t="str">
        <f t="shared" si="89"/>
        <v/>
      </c>
      <c r="AP1170" t="str">
        <f t="shared" si="88"/>
        <v/>
      </c>
      <c r="AQ1170" t="str">
        <f>IF(AO1170="","",COUNTIFS(AM1170:$AM$3019,AO1170))</f>
        <v/>
      </c>
    </row>
    <row r="1171" spans="1:43" x14ac:dyDescent="0.25">
      <c r="A1171" s="6" t="str">
        <f>IF(COUNT($A$20:A1170)&lt;&gt;$B$4,IF(A1170="","",A1170+1),"")</f>
        <v/>
      </c>
      <c r="B1171" s="3"/>
      <c r="C1171" s="3"/>
      <c r="D1171" s="122"/>
      <c r="E1171" s="3"/>
      <c r="F1171" s="3"/>
      <c r="G1171" s="3"/>
      <c r="H1171" s="3"/>
      <c r="I1171" s="120"/>
      <c r="J1171" s="3"/>
      <c r="K1171" s="95" t="str" cm="1">
        <f t="array" ref="K1171">IF(OR($J$14 = "A",$J$14 = "B",$J$14 = "C"),IF(I1171="","",IF(LEN(I1171)&gt;2,_xlfn.IFS(ISNUMBER(SEARCH("_",I1171)),I1171,ISNUMBER(SEARCH(", ",I1171)),SUBSTITUTE(I1171,", ","_"),ISNUMBER(SEARCH("/ ",I1171)),SUBSTITUTE(I1171,"/ ","_"),ISNUMBER(SEARCH(",",I1171)),SUBSTITUTE(I1171,",","_"),ISNUMBER(SEARCH("/",I1171)),SUBSTITUTE(I1171,"/","_"),ISNUMBER(SEARCH("",I1171)),I1171),I1171)),IF(OR($J$14 = "J",$J$14 = "K"),"",IF(D1171="","",IF(LEN(D1171)&gt;2,_xlfn.IFS(ISNUMBER(SEARCH("_",D1171)),D1171,ISNUMBER(SEARCH(", ",D1171)),SUBSTITUTE(D1171,", ","_"),ISNUMBER(SEARCH("/ ",D1171)),SUBSTITUTE(D1171,"/ ","_"),ISNUMBER(SEARCH(",",D1171)),SUBSTITUTE(D1171,",","_"),ISNUMBER(SEARCH("/",D1171)),SUBSTITUTE(D1171,"/","_"),ISNUMBER(SEARCH("",D1171)),D1171),D1171))))</f>
        <v/>
      </c>
      <c r="L1171" s="1"/>
      <c r="M1171" s="1" t="str">
        <f t="shared" si="86"/>
        <v/>
      </c>
      <c r="N1171" s="94" t="str">
        <f>IF($L1171="None","",IF(ISERROR(VLOOKUP($L1171,Info!$B$4:$B$266,1,FALSE)),"",VLOOKUP($L1171,Info!$B$4:$L$266,5,FALSE)))</f>
        <v/>
      </c>
      <c r="O1171" s="94" t="str">
        <f>IF(K1171="","",IF(AND($J$12&lt;&gt;"ABC",N1171="3"),"BAC",IF(N1171="3","ABC",IF($J$12&lt;&gt;"ABC",IF($J$10="Standard",VLOOKUP(K1171,Info!$BE$4:$BF$481,2,FALSE),VLOOKUP(K1171,Info!$BI$4:$BJ$482,2,FALSE)),IF($J$10="Standard",VLOOKUP(K1171,Info!$AG$4:$AH$2994,2,FALSE),VLOOKUP(K1171,Info!$AK$4:$AL$2997,2,FALSE))))))</f>
        <v/>
      </c>
      <c r="P1171" s="94" t="str">
        <f>IF($L1171="None","",IF(ISERROR(VLOOKUP($L1171,Info!$B$4:$B$266,1,FALSE)),"",VLOOKUP($L1171,Info!$B$4:$L$266,3,FALSE)))</f>
        <v/>
      </c>
      <c r="Q1171" s="96" t="str">
        <f>IF($L1171="None","",IF(ISERROR(VLOOKUP($L1171,Info!$B$4:$B$266,1,FALSE)),"",VLOOKUP($L1171,Info!$B$4:$L$266,4,FALSE)))</f>
        <v/>
      </c>
      <c r="R1171" s="1"/>
      <c r="S1171" s="6" t="str">
        <f t="shared" si="87"/>
        <v/>
      </c>
      <c r="T1171" s="6" t="str">
        <f>IF($L1171="None","",IF(ISERROR(VLOOKUP($L1171,Info!$B$4:$B$266,1,FALSE)),"",VLOOKUP($L1171,Info!$B$4:$L$266,11,FALSE)))</f>
        <v/>
      </c>
      <c r="U1171" s="1"/>
      <c r="V1171" s="1"/>
      <c r="W1171" s="1"/>
      <c r="X1171" s="1" t="str">
        <f>IF($L1171="None","",IF(ISERROR(VLOOKUP($L1171,Info!$B$4:$B$266,1,FALSE)),"",IF(OR(W1171="Metallic Liquid Tight",W1171="Non-Metallic Liquid Tight",W1171="LSZH",W1171="Greenfield"),VLOOKUP($L1171,Info!$B$4:$L$266,7,FALSE),"N/A")))</f>
        <v/>
      </c>
      <c r="Y1171" s="1"/>
      <c r="Z1171" s="96" t="str">
        <f>IF($L1171="None","",IF(ISERROR(VLOOKUP($L1171,Info!$B$4:$B$266,1,FALSE)),"",VLOOKUP($L1171,Info!$B$4:$L$266,9,FALSE)))</f>
        <v/>
      </c>
      <c r="AA1171" s="96" t="str">
        <f>IF($L1171="None","",IF(ISERROR(VLOOKUP($L1171,Info!$B$4:$B$266,1,FALSE)),"",VLOOKUP($L1171,Info!$B$4:$L$266,8,FALSE)))</f>
        <v/>
      </c>
      <c r="AB1171" s="96" t="str">
        <f>IF($L1171="None","",IF(ISERROR(VLOOKUP($L1171,Info!$B$4:$B$266,1,FALSE)),"",VLOOKUP($L1171,Info!$B$4:$L$266,10,FALSE)))</f>
        <v/>
      </c>
      <c r="AC1171" s="1" t="str">
        <f>IF(W1171="SO Cable","Black,White",IF(O1171="","",IF(P1171="","",IF($J$12&lt;&gt;"ABC",IF(P1171&lt;="250",VLOOKUP(O1171,Info!$AZ$4:$BB$22,3,FALSE),VLOOKUP(O1171,Info!$AZ$23:$BB$39,3,FALSE)),IF(P1171&lt;="250",VLOOKUP(O1171,Info!$AO$4:$AQ$22,3,FALSE),VLOOKUP(O1171,Info!$AO$23:$AP$39,3,FALSE))))))</f>
        <v/>
      </c>
      <c r="AD1171" s="1"/>
      <c r="AE1171" s="1" t="str">
        <f>IF($L1171="None","",IF(ISERROR(VLOOKUP($L1171,Info!$B$4:$B$266,1,FALSE)),"",VLOOKUP($L1171,Info!$B$4:$L$266,4,FALSE)))</f>
        <v/>
      </c>
      <c r="AF1171" s="1" t="str">
        <f>IF($L1171="None","",IF(ISERROR(VLOOKUP($L1171,Info!$B$4:$B$266,1,FALSE)),"",VLOOKUP($L1171,Info!$B$4:$L$266,6,FALSE)))</f>
        <v/>
      </c>
      <c r="AG1171" s="1"/>
      <c r="AH1171" s="33" t="str" cm="1">
        <f t="array" ref="AH1171">IF(AND(L1171&lt;&gt;"",O1171&lt;&gt;"",R1171:S1171&lt;&gt;"",W1171:X1171&lt;&gt;"",Z1171:AA1171&lt;&gt;"",AC1171&lt;&gt;""),"Good","Bad")</f>
        <v>Bad</v>
      </c>
      <c r="AL1171" t="str" cm="1">
        <f t="array" ref="AL1171">IF(R1171&gt;0,_xlfn.IFS(COUNTIF($L$20:L1171,"&lt;&gt;")&lt;101,1,COUNTIF($L$20:L1171,"&lt;&gt;")&lt;201,2,COUNTIF($L$20:L1171,"&lt;&gt;")&lt;301,3,COUNTIF($L$20:L1171,"&lt;&gt;")&lt;401,4,COUNTIF($L$20:L1171,"&lt;&gt;")&lt;501,5,COUNTIF($L$20:L1171,"&lt;&gt;")&lt;601,6,COUNTIF($L$20:L1171,"&lt;&gt;")&lt;701,7,COUNTIF($L$20:L1171,"&lt;&gt;")&lt;801,8,COUNTIF($L$20:L1171,"&lt;&gt;")&lt;901,9,COUNTIF($L$20:L1171,"&lt;&gt;")&lt;1001,10,COUNTIF($L$20:L1171,"&lt;&gt;")&lt;1101,11,COUNTIF($L$20:L1171,"&lt;&gt;")&lt;1201,12,COUNTIF($L$20:L1171,"&lt;&gt;")&lt;1301,13,COUNTIF($L$20:L1171,"&lt;&gt;")&lt;1401,14,COUNTIF($L$20:L1171,"&lt;&gt;")&lt;1501,15,COUNTIF($L$20:L1171,"&lt;&gt;")&lt;1601,16,COUNTIF($L$20:L1171,"&lt;&gt;")&lt;1701,17,COUNTIF($L$20:L1171,"&lt;&gt;")&lt;1801,18,COUNTIF($L$20:L1171,"&lt;&gt;")&lt;1901,19,COUNTIF($L$20:L1171,"&lt;&gt;")&lt;2001,20,COUNTIF($L$20:L1171,"&lt;&gt;")&lt;2101,21,COUNTIF($L$20:L1171,"&lt;&gt;")&lt;2201,22,COUNTIF($L$20:L1171,"&lt;&gt;")&lt;2301,23,COUNTIF($L$20:L1171,"&lt;&gt;")&lt;2401,24,COUNTIF($L$20:L1171,"&lt;&gt;")&lt;2501,25,COUNTIF($L$20:L1171,"&lt;&gt;")&lt;2601,26,COUNTIF($L$20:L1171,"&lt;&gt;")&lt;2701,27,COUNTIF($L$20:L1171,"&lt;&gt;")&lt;2801,28,COUNTIF($L$20:L1171,"&lt;&gt;")&lt;2901,29,COUNTIF($L$20:L1171,"&lt;&gt;")&lt;3001,30),"")</f>
        <v/>
      </c>
      <c r="AM1171" t="str">
        <f t="shared" si="85"/>
        <v/>
      </c>
      <c r="AN1171" t="str">
        <f t="shared" si="89"/>
        <v/>
      </c>
      <c r="AP1171" t="str">
        <f t="shared" si="88"/>
        <v/>
      </c>
      <c r="AQ1171" t="str">
        <f>IF(AO1171="","",COUNTIFS(AM1171:$AM$3019,AO1171))</f>
        <v/>
      </c>
    </row>
    <row r="1172" spans="1:43" x14ac:dyDescent="0.25">
      <c r="A1172" s="6" t="str">
        <f>IF(COUNT($A$20:A1171)&lt;&gt;$B$4,IF(A1171="","",A1171+1),"")</f>
        <v/>
      </c>
      <c r="B1172" s="3"/>
      <c r="C1172" s="3"/>
      <c r="D1172" s="122"/>
      <c r="E1172" s="3"/>
      <c r="F1172" s="3"/>
      <c r="G1172" s="3"/>
      <c r="H1172" s="3"/>
      <c r="I1172" s="120"/>
      <c r="J1172" s="3"/>
      <c r="K1172" s="95" t="str" cm="1">
        <f t="array" ref="K1172">IF(OR($J$14 = "A",$J$14 = "B",$J$14 = "C"),IF(I1172="","",IF(LEN(I1172)&gt;2,_xlfn.IFS(ISNUMBER(SEARCH("_",I1172)),I1172,ISNUMBER(SEARCH(", ",I1172)),SUBSTITUTE(I1172,", ","_"),ISNUMBER(SEARCH("/ ",I1172)),SUBSTITUTE(I1172,"/ ","_"),ISNUMBER(SEARCH(",",I1172)),SUBSTITUTE(I1172,",","_"),ISNUMBER(SEARCH("/",I1172)),SUBSTITUTE(I1172,"/","_"),ISNUMBER(SEARCH("",I1172)),I1172),I1172)),IF(OR($J$14 = "J",$J$14 = "K"),"",IF(D1172="","",IF(LEN(D1172)&gt;2,_xlfn.IFS(ISNUMBER(SEARCH("_",D1172)),D1172,ISNUMBER(SEARCH(", ",D1172)),SUBSTITUTE(D1172,", ","_"),ISNUMBER(SEARCH("/ ",D1172)),SUBSTITUTE(D1172,"/ ","_"),ISNUMBER(SEARCH(",",D1172)),SUBSTITUTE(D1172,",","_"),ISNUMBER(SEARCH("/",D1172)),SUBSTITUTE(D1172,"/","_"),ISNUMBER(SEARCH("",D1172)),D1172),D1172))))</f>
        <v/>
      </c>
      <c r="L1172" s="1"/>
      <c r="M1172" s="1" t="str">
        <f t="shared" si="86"/>
        <v/>
      </c>
      <c r="N1172" s="94" t="str">
        <f>IF($L1172="None","",IF(ISERROR(VLOOKUP($L1172,Info!$B$4:$B$266,1,FALSE)),"",VLOOKUP($L1172,Info!$B$4:$L$266,5,FALSE)))</f>
        <v/>
      </c>
      <c r="O1172" s="94" t="str">
        <f>IF(K1172="","",IF(AND($J$12&lt;&gt;"ABC",N1172="3"),"BAC",IF(N1172="3","ABC",IF($J$12&lt;&gt;"ABC",IF($J$10="Standard",VLOOKUP(K1172,Info!$BE$4:$BF$481,2,FALSE),VLOOKUP(K1172,Info!$BI$4:$BJ$482,2,FALSE)),IF($J$10="Standard",VLOOKUP(K1172,Info!$AG$4:$AH$2994,2,FALSE),VLOOKUP(K1172,Info!$AK$4:$AL$2997,2,FALSE))))))</f>
        <v/>
      </c>
      <c r="P1172" s="94" t="str">
        <f>IF($L1172="None","",IF(ISERROR(VLOOKUP($L1172,Info!$B$4:$B$266,1,FALSE)),"",VLOOKUP($L1172,Info!$B$4:$L$266,3,FALSE)))</f>
        <v/>
      </c>
      <c r="Q1172" s="96" t="str">
        <f>IF($L1172="None","",IF(ISERROR(VLOOKUP($L1172,Info!$B$4:$B$266,1,FALSE)),"",VLOOKUP($L1172,Info!$B$4:$L$266,4,FALSE)))</f>
        <v/>
      </c>
      <c r="R1172" s="1"/>
      <c r="S1172" s="6" t="str">
        <f t="shared" si="87"/>
        <v/>
      </c>
      <c r="T1172" s="6" t="str">
        <f>IF($L1172="None","",IF(ISERROR(VLOOKUP($L1172,Info!$B$4:$B$266,1,FALSE)),"",VLOOKUP($L1172,Info!$B$4:$L$266,11,FALSE)))</f>
        <v/>
      </c>
      <c r="U1172" s="1"/>
      <c r="V1172" s="1"/>
      <c r="W1172" s="1"/>
      <c r="X1172" s="1" t="str">
        <f>IF($L1172="None","",IF(ISERROR(VLOOKUP($L1172,Info!$B$4:$B$266,1,FALSE)),"",IF(OR(W1172="Metallic Liquid Tight",W1172="Non-Metallic Liquid Tight",W1172="LSZH",W1172="Greenfield"),VLOOKUP($L1172,Info!$B$4:$L$266,7,FALSE),"N/A")))</f>
        <v/>
      </c>
      <c r="Y1172" s="1"/>
      <c r="Z1172" s="96" t="str">
        <f>IF($L1172="None","",IF(ISERROR(VLOOKUP($L1172,Info!$B$4:$B$266,1,FALSE)),"",VLOOKUP($L1172,Info!$B$4:$L$266,9,FALSE)))</f>
        <v/>
      </c>
      <c r="AA1172" s="96" t="str">
        <f>IF($L1172="None","",IF(ISERROR(VLOOKUP($L1172,Info!$B$4:$B$266,1,FALSE)),"",VLOOKUP($L1172,Info!$B$4:$L$266,8,FALSE)))</f>
        <v/>
      </c>
      <c r="AB1172" s="96" t="str">
        <f>IF($L1172="None","",IF(ISERROR(VLOOKUP($L1172,Info!$B$4:$B$266,1,FALSE)),"",VLOOKUP($L1172,Info!$B$4:$L$266,10,FALSE)))</f>
        <v/>
      </c>
      <c r="AC1172" s="1" t="str">
        <f>IF(W1172="SO Cable","Black,White",IF(O1172="","",IF(P1172="","",IF($J$12&lt;&gt;"ABC",IF(P1172&lt;="250",VLOOKUP(O1172,Info!$AZ$4:$BB$22,3,FALSE),VLOOKUP(O1172,Info!$AZ$23:$BB$39,3,FALSE)),IF(P1172&lt;="250",VLOOKUP(O1172,Info!$AO$4:$AQ$22,3,FALSE),VLOOKUP(O1172,Info!$AO$23:$AP$39,3,FALSE))))))</f>
        <v/>
      </c>
      <c r="AD1172" s="1"/>
      <c r="AE1172" s="1" t="str">
        <f>IF($L1172="None","",IF(ISERROR(VLOOKUP($L1172,Info!$B$4:$B$266,1,FALSE)),"",VLOOKUP($L1172,Info!$B$4:$L$266,4,FALSE)))</f>
        <v/>
      </c>
      <c r="AF1172" s="1" t="str">
        <f>IF($L1172="None","",IF(ISERROR(VLOOKUP($L1172,Info!$B$4:$B$266,1,FALSE)),"",VLOOKUP($L1172,Info!$B$4:$L$266,6,FALSE)))</f>
        <v/>
      </c>
      <c r="AG1172" s="1"/>
      <c r="AH1172" s="33" t="str" cm="1">
        <f t="array" ref="AH1172">IF(AND(L1172&lt;&gt;"",O1172&lt;&gt;"",R1172:S1172&lt;&gt;"",W1172:X1172&lt;&gt;"",Z1172:AA1172&lt;&gt;"",AC1172&lt;&gt;""),"Good","Bad")</f>
        <v>Bad</v>
      </c>
      <c r="AL1172" t="str" cm="1">
        <f t="array" ref="AL1172">IF(R1172&gt;0,_xlfn.IFS(COUNTIF($L$20:L1172,"&lt;&gt;")&lt;101,1,COUNTIF($L$20:L1172,"&lt;&gt;")&lt;201,2,COUNTIF($L$20:L1172,"&lt;&gt;")&lt;301,3,COUNTIF($L$20:L1172,"&lt;&gt;")&lt;401,4,COUNTIF($L$20:L1172,"&lt;&gt;")&lt;501,5,COUNTIF($L$20:L1172,"&lt;&gt;")&lt;601,6,COUNTIF($L$20:L1172,"&lt;&gt;")&lt;701,7,COUNTIF($L$20:L1172,"&lt;&gt;")&lt;801,8,COUNTIF($L$20:L1172,"&lt;&gt;")&lt;901,9,COUNTIF($L$20:L1172,"&lt;&gt;")&lt;1001,10,COUNTIF($L$20:L1172,"&lt;&gt;")&lt;1101,11,COUNTIF($L$20:L1172,"&lt;&gt;")&lt;1201,12,COUNTIF($L$20:L1172,"&lt;&gt;")&lt;1301,13,COUNTIF($L$20:L1172,"&lt;&gt;")&lt;1401,14,COUNTIF($L$20:L1172,"&lt;&gt;")&lt;1501,15,COUNTIF($L$20:L1172,"&lt;&gt;")&lt;1601,16,COUNTIF($L$20:L1172,"&lt;&gt;")&lt;1701,17,COUNTIF($L$20:L1172,"&lt;&gt;")&lt;1801,18,COUNTIF($L$20:L1172,"&lt;&gt;")&lt;1901,19,COUNTIF($L$20:L1172,"&lt;&gt;")&lt;2001,20,COUNTIF($L$20:L1172,"&lt;&gt;")&lt;2101,21,COUNTIF($L$20:L1172,"&lt;&gt;")&lt;2201,22,COUNTIF($L$20:L1172,"&lt;&gt;")&lt;2301,23,COUNTIF($L$20:L1172,"&lt;&gt;")&lt;2401,24,COUNTIF($L$20:L1172,"&lt;&gt;")&lt;2501,25,COUNTIF($L$20:L1172,"&lt;&gt;")&lt;2601,26,COUNTIF($L$20:L1172,"&lt;&gt;")&lt;2701,27,COUNTIF($L$20:L1172,"&lt;&gt;")&lt;2801,28,COUNTIF($L$20:L1172,"&lt;&gt;")&lt;2901,29,COUNTIF($L$20:L1172,"&lt;&gt;")&lt;3001,30),"")</f>
        <v/>
      </c>
      <c r="AM1172" t="str">
        <f t="shared" ref="AM1172:AM1235" si="90">L1172&amp;Z1172&amp;AA1172&amp;W1172&amp;X1172&amp;Y1172&amp;AL1172</f>
        <v/>
      </c>
      <c r="AN1172" t="str">
        <f t="shared" si="89"/>
        <v/>
      </c>
      <c r="AP1172" t="str">
        <f t="shared" si="88"/>
        <v/>
      </c>
      <c r="AQ1172" t="str">
        <f>IF(AO1172="","",COUNTIFS(AM1172:$AM$3019,AO1172))</f>
        <v/>
      </c>
    </row>
    <row r="1173" spans="1:43" x14ac:dyDescent="0.25">
      <c r="A1173" s="6" t="str">
        <f>IF(COUNT($A$20:A1172)&lt;&gt;$B$4,IF(A1172="","",A1172+1),"")</f>
        <v/>
      </c>
      <c r="B1173" s="3"/>
      <c r="C1173" s="3"/>
      <c r="D1173" s="122"/>
      <c r="E1173" s="3"/>
      <c r="F1173" s="3"/>
      <c r="G1173" s="3"/>
      <c r="H1173" s="3"/>
      <c r="I1173" s="120"/>
      <c r="J1173" s="3"/>
      <c r="K1173" s="95" t="str" cm="1">
        <f t="array" ref="K1173">IF(OR($J$14 = "A",$J$14 = "B",$J$14 = "C"),IF(I1173="","",IF(LEN(I1173)&gt;2,_xlfn.IFS(ISNUMBER(SEARCH("_",I1173)),I1173,ISNUMBER(SEARCH(", ",I1173)),SUBSTITUTE(I1173,", ","_"),ISNUMBER(SEARCH("/ ",I1173)),SUBSTITUTE(I1173,"/ ","_"),ISNUMBER(SEARCH(",",I1173)),SUBSTITUTE(I1173,",","_"),ISNUMBER(SEARCH("/",I1173)),SUBSTITUTE(I1173,"/","_"),ISNUMBER(SEARCH("",I1173)),I1173),I1173)),IF(OR($J$14 = "J",$J$14 = "K"),"",IF(D1173="","",IF(LEN(D1173)&gt;2,_xlfn.IFS(ISNUMBER(SEARCH("_",D1173)),D1173,ISNUMBER(SEARCH(", ",D1173)),SUBSTITUTE(D1173,", ","_"),ISNUMBER(SEARCH("/ ",D1173)),SUBSTITUTE(D1173,"/ ","_"),ISNUMBER(SEARCH(",",D1173)),SUBSTITUTE(D1173,",","_"),ISNUMBER(SEARCH("/",D1173)),SUBSTITUTE(D1173,"/","_"),ISNUMBER(SEARCH("",D1173)),D1173),D1173))))</f>
        <v/>
      </c>
      <c r="L1173" s="1"/>
      <c r="M1173" s="1" t="str">
        <f t="shared" ref="M1173:M1236" si="91">IF(L1173="","","Pigtail")</f>
        <v/>
      </c>
      <c r="N1173" s="94" t="str">
        <f>IF($L1173="None","",IF(ISERROR(VLOOKUP($L1173,Info!$B$4:$B$266,1,FALSE)),"",VLOOKUP($L1173,Info!$B$4:$L$266,5,FALSE)))</f>
        <v/>
      </c>
      <c r="O1173" s="94" t="str">
        <f>IF(K1173="","",IF(AND($J$12&lt;&gt;"ABC",N1173="3"),"BAC",IF(N1173="3","ABC",IF($J$12&lt;&gt;"ABC",IF($J$10="Standard",VLOOKUP(K1173,Info!$BE$4:$BF$481,2,FALSE),VLOOKUP(K1173,Info!$BI$4:$BJ$482,2,FALSE)),IF($J$10="Standard",VLOOKUP(K1173,Info!$AG$4:$AH$2994,2,FALSE),VLOOKUP(K1173,Info!$AK$4:$AL$2997,2,FALSE))))))</f>
        <v/>
      </c>
      <c r="P1173" s="94" t="str">
        <f>IF($L1173="None","",IF(ISERROR(VLOOKUP($L1173,Info!$B$4:$B$266,1,FALSE)),"",VLOOKUP($L1173,Info!$B$4:$L$266,3,FALSE)))</f>
        <v/>
      </c>
      <c r="Q1173" s="96" t="str">
        <f>IF($L1173="None","",IF(ISERROR(VLOOKUP($L1173,Info!$B$4:$B$266,1,FALSE)),"",VLOOKUP($L1173,Info!$B$4:$L$266,4,FALSE)))</f>
        <v/>
      </c>
      <c r="R1173" s="1"/>
      <c r="S1173" s="6" t="str">
        <f t="shared" ref="S1173:S1236" si="92">IF(M1173 = "","",IF(M1173 &lt;&gt; "Pigtail","0",""))</f>
        <v/>
      </c>
      <c r="T1173" s="6" t="str">
        <f>IF($L1173="None","",IF(ISERROR(VLOOKUP($L1173,Info!$B$4:$B$266,1,FALSE)),"",VLOOKUP($L1173,Info!$B$4:$L$266,11,FALSE)))</f>
        <v/>
      </c>
      <c r="U1173" s="1"/>
      <c r="V1173" s="1"/>
      <c r="W1173" s="1"/>
      <c r="X1173" s="1" t="str">
        <f>IF($L1173="None","",IF(ISERROR(VLOOKUP($L1173,Info!$B$4:$B$266,1,FALSE)),"",IF(OR(W1173="Metallic Liquid Tight",W1173="Non-Metallic Liquid Tight",W1173="LSZH",W1173="Greenfield"),VLOOKUP($L1173,Info!$B$4:$L$266,7,FALSE),"N/A")))</f>
        <v/>
      </c>
      <c r="Y1173" s="1"/>
      <c r="Z1173" s="96" t="str">
        <f>IF($L1173="None","",IF(ISERROR(VLOOKUP($L1173,Info!$B$4:$B$266,1,FALSE)),"",VLOOKUP($L1173,Info!$B$4:$L$266,9,FALSE)))</f>
        <v/>
      </c>
      <c r="AA1173" s="96" t="str">
        <f>IF($L1173="None","",IF(ISERROR(VLOOKUP($L1173,Info!$B$4:$B$266,1,FALSE)),"",VLOOKUP($L1173,Info!$B$4:$L$266,8,FALSE)))</f>
        <v/>
      </c>
      <c r="AB1173" s="96" t="str">
        <f>IF($L1173="None","",IF(ISERROR(VLOOKUP($L1173,Info!$B$4:$B$266,1,FALSE)),"",VLOOKUP($L1173,Info!$B$4:$L$266,10,FALSE)))</f>
        <v/>
      </c>
      <c r="AC1173" s="1" t="str">
        <f>IF(W1173="SO Cable","Black,White",IF(O1173="","",IF(P1173="","",IF($J$12&lt;&gt;"ABC",IF(P1173&lt;="250",VLOOKUP(O1173,Info!$AZ$4:$BB$22,3,FALSE),VLOOKUP(O1173,Info!$AZ$23:$BB$39,3,FALSE)),IF(P1173&lt;="250",VLOOKUP(O1173,Info!$AO$4:$AQ$22,3,FALSE),VLOOKUP(O1173,Info!$AO$23:$AP$39,3,FALSE))))))</f>
        <v/>
      </c>
      <c r="AD1173" s="1"/>
      <c r="AE1173" s="1" t="str">
        <f>IF($L1173="None","",IF(ISERROR(VLOOKUP($L1173,Info!$B$4:$B$266,1,FALSE)),"",VLOOKUP($L1173,Info!$B$4:$L$266,4,FALSE)))</f>
        <v/>
      </c>
      <c r="AF1173" s="1" t="str">
        <f>IF($L1173="None","",IF(ISERROR(VLOOKUP($L1173,Info!$B$4:$B$266,1,FALSE)),"",VLOOKUP($L1173,Info!$B$4:$L$266,6,FALSE)))</f>
        <v/>
      </c>
      <c r="AG1173" s="1"/>
      <c r="AH1173" s="33" t="str" cm="1">
        <f t="array" ref="AH1173">IF(AND(L1173&lt;&gt;"",O1173&lt;&gt;"",R1173:S1173&lt;&gt;"",W1173:X1173&lt;&gt;"",Z1173:AA1173&lt;&gt;"",AC1173&lt;&gt;""),"Good","Bad")</f>
        <v>Bad</v>
      </c>
      <c r="AL1173" t="str" cm="1">
        <f t="array" ref="AL1173">IF(R1173&gt;0,_xlfn.IFS(COUNTIF($L$20:L1173,"&lt;&gt;")&lt;101,1,COUNTIF($L$20:L1173,"&lt;&gt;")&lt;201,2,COUNTIF($L$20:L1173,"&lt;&gt;")&lt;301,3,COUNTIF($L$20:L1173,"&lt;&gt;")&lt;401,4,COUNTIF($L$20:L1173,"&lt;&gt;")&lt;501,5,COUNTIF($L$20:L1173,"&lt;&gt;")&lt;601,6,COUNTIF($L$20:L1173,"&lt;&gt;")&lt;701,7,COUNTIF($L$20:L1173,"&lt;&gt;")&lt;801,8,COUNTIF($L$20:L1173,"&lt;&gt;")&lt;901,9,COUNTIF($L$20:L1173,"&lt;&gt;")&lt;1001,10,COUNTIF($L$20:L1173,"&lt;&gt;")&lt;1101,11,COUNTIF($L$20:L1173,"&lt;&gt;")&lt;1201,12,COUNTIF($L$20:L1173,"&lt;&gt;")&lt;1301,13,COUNTIF($L$20:L1173,"&lt;&gt;")&lt;1401,14,COUNTIF($L$20:L1173,"&lt;&gt;")&lt;1501,15,COUNTIF($L$20:L1173,"&lt;&gt;")&lt;1601,16,COUNTIF($L$20:L1173,"&lt;&gt;")&lt;1701,17,COUNTIF($L$20:L1173,"&lt;&gt;")&lt;1801,18,COUNTIF($L$20:L1173,"&lt;&gt;")&lt;1901,19,COUNTIF($L$20:L1173,"&lt;&gt;")&lt;2001,20,COUNTIF($L$20:L1173,"&lt;&gt;")&lt;2101,21,COUNTIF($L$20:L1173,"&lt;&gt;")&lt;2201,22,COUNTIF($L$20:L1173,"&lt;&gt;")&lt;2301,23,COUNTIF($L$20:L1173,"&lt;&gt;")&lt;2401,24,COUNTIF($L$20:L1173,"&lt;&gt;")&lt;2501,25,COUNTIF($L$20:L1173,"&lt;&gt;")&lt;2601,26,COUNTIF($L$20:L1173,"&lt;&gt;")&lt;2701,27,COUNTIF($L$20:L1173,"&lt;&gt;")&lt;2801,28,COUNTIF($L$20:L1173,"&lt;&gt;")&lt;2901,29,COUNTIF($L$20:L1173,"&lt;&gt;")&lt;3001,30),"")</f>
        <v/>
      </c>
      <c r="AM1173" t="str">
        <f t="shared" si="90"/>
        <v/>
      </c>
      <c r="AN1173" t="str">
        <f t="shared" si="89"/>
        <v/>
      </c>
      <c r="AP1173" t="str">
        <f t="shared" ref="AP1173:AP1236" si="93">IF(R1173&gt;0,AP1172+1,"")</f>
        <v/>
      </c>
      <c r="AQ1173" t="str">
        <f>IF(AO1173="","",COUNTIFS(AM1173:$AM$3019,AO1173))</f>
        <v/>
      </c>
    </row>
    <row r="1174" spans="1:43" x14ac:dyDescent="0.25">
      <c r="A1174" s="6" t="str">
        <f>IF(COUNT($A$20:A1173)&lt;&gt;$B$4,IF(A1173="","",A1173+1),"")</f>
        <v/>
      </c>
      <c r="B1174" s="3"/>
      <c r="C1174" s="3"/>
      <c r="D1174" s="122"/>
      <c r="E1174" s="3"/>
      <c r="F1174" s="3"/>
      <c r="G1174" s="3"/>
      <c r="H1174" s="3"/>
      <c r="I1174" s="120"/>
      <c r="J1174" s="3"/>
      <c r="K1174" s="95" t="str" cm="1">
        <f t="array" ref="K1174">IF(OR($J$14 = "A",$J$14 = "B",$J$14 = "C"),IF(I1174="","",IF(LEN(I1174)&gt;2,_xlfn.IFS(ISNUMBER(SEARCH("_",I1174)),I1174,ISNUMBER(SEARCH(", ",I1174)),SUBSTITUTE(I1174,", ","_"),ISNUMBER(SEARCH("/ ",I1174)),SUBSTITUTE(I1174,"/ ","_"),ISNUMBER(SEARCH(",",I1174)),SUBSTITUTE(I1174,",","_"),ISNUMBER(SEARCH("/",I1174)),SUBSTITUTE(I1174,"/","_"),ISNUMBER(SEARCH("",I1174)),I1174),I1174)),IF(OR($J$14 = "J",$J$14 = "K"),"",IF(D1174="","",IF(LEN(D1174)&gt;2,_xlfn.IFS(ISNUMBER(SEARCH("_",D1174)),D1174,ISNUMBER(SEARCH(", ",D1174)),SUBSTITUTE(D1174,", ","_"),ISNUMBER(SEARCH("/ ",D1174)),SUBSTITUTE(D1174,"/ ","_"),ISNUMBER(SEARCH(",",D1174)),SUBSTITUTE(D1174,",","_"),ISNUMBER(SEARCH("/",D1174)),SUBSTITUTE(D1174,"/","_"),ISNUMBER(SEARCH("",D1174)),D1174),D1174))))</f>
        <v/>
      </c>
      <c r="L1174" s="1"/>
      <c r="M1174" s="1" t="str">
        <f t="shared" si="91"/>
        <v/>
      </c>
      <c r="N1174" s="94" t="str">
        <f>IF($L1174="None","",IF(ISERROR(VLOOKUP($L1174,Info!$B$4:$B$266,1,FALSE)),"",VLOOKUP($L1174,Info!$B$4:$L$266,5,FALSE)))</f>
        <v/>
      </c>
      <c r="O1174" s="94" t="str">
        <f>IF(K1174="","",IF(AND($J$12&lt;&gt;"ABC",N1174="3"),"BAC",IF(N1174="3","ABC",IF($J$12&lt;&gt;"ABC",IF($J$10="Standard",VLOOKUP(K1174,Info!$BE$4:$BF$481,2,FALSE),VLOOKUP(K1174,Info!$BI$4:$BJ$482,2,FALSE)),IF($J$10="Standard",VLOOKUP(K1174,Info!$AG$4:$AH$2994,2,FALSE),VLOOKUP(K1174,Info!$AK$4:$AL$2997,2,FALSE))))))</f>
        <v/>
      </c>
      <c r="P1174" s="94" t="str">
        <f>IF($L1174="None","",IF(ISERROR(VLOOKUP($L1174,Info!$B$4:$B$266,1,FALSE)),"",VLOOKUP($L1174,Info!$B$4:$L$266,3,FALSE)))</f>
        <v/>
      </c>
      <c r="Q1174" s="96" t="str">
        <f>IF($L1174="None","",IF(ISERROR(VLOOKUP($L1174,Info!$B$4:$B$266,1,FALSE)),"",VLOOKUP($L1174,Info!$B$4:$L$266,4,FALSE)))</f>
        <v/>
      </c>
      <c r="R1174" s="1"/>
      <c r="S1174" s="6" t="str">
        <f t="shared" si="92"/>
        <v/>
      </c>
      <c r="T1174" s="6" t="str">
        <f>IF($L1174="None","",IF(ISERROR(VLOOKUP($L1174,Info!$B$4:$B$266,1,FALSE)),"",VLOOKUP($L1174,Info!$B$4:$L$266,11,FALSE)))</f>
        <v/>
      </c>
      <c r="U1174" s="1"/>
      <c r="V1174" s="1"/>
      <c r="W1174" s="1"/>
      <c r="X1174" s="1" t="str">
        <f>IF($L1174="None","",IF(ISERROR(VLOOKUP($L1174,Info!$B$4:$B$266,1,FALSE)),"",IF(OR(W1174="Metallic Liquid Tight",W1174="Non-Metallic Liquid Tight",W1174="LSZH",W1174="Greenfield"),VLOOKUP($L1174,Info!$B$4:$L$266,7,FALSE),"N/A")))</f>
        <v/>
      </c>
      <c r="Y1174" s="1"/>
      <c r="Z1174" s="96" t="str">
        <f>IF($L1174="None","",IF(ISERROR(VLOOKUP($L1174,Info!$B$4:$B$266,1,FALSE)),"",VLOOKUP($L1174,Info!$B$4:$L$266,9,FALSE)))</f>
        <v/>
      </c>
      <c r="AA1174" s="96" t="str">
        <f>IF($L1174="None","",IF(ISERROR(VLOOKUP($L1174,Info!$B$4:$B$266,1,FALSE)),"",VLOOKUP($L1174,Info!$B$4:$L$266,8,FALSE)))</f>
        <v/>
      </c>
      <c r="AB1174" s="96" t="str">
        <f>IF($L1174="None","",IF(ISERROR(VLOOKUP($L1174,Info!$B$4:$B$266,1,FALSE)),"",VLOOKUP($L1174,Info!$B$4:$L$266,10,FALSE)))</f>
        <v/>
      </c>
      <c r="AC1174" s="1" t="str">
        <f>IF(W1174="SO Cable","Black,White",IF(O1174="","",IF(P1174="","",IF($J$12&lt;&gt;"ABC",IF(P1174&lt;="250",VLOOKUP(O1174,Info!$AZ$4:$BB$22,3,FALSE),VLOOKUP(O1174,Info!$AZ$23:$BB$39,3,FALSE)),IF(P1174&lt;="250",VLOOKUP(O1174,Info!$AO$4:$AQ$22,3,FALSE),VLOOKUP(O1174,Info!$AO$23:$AP$39,3,FALSE))))))</f>
        <v/>
      </c>
      <c r="AD1174" s="1"/>
      <c r="AE1174" s="1" t="str">
        <f>IF($L1174="None","",IF(ISERROR(VLOOKUP($L1174,Info!$B$4:$B$266,1,FALSE)),"",VLOOKUP($L1174,Info!$B$4:$L$266,4,FALSE)))</f>
        <v/>
      </c>
      <c r="AF1174" s="1" t="str">
        <f>IF($L1174="None","",IF(ISERROR(VLOOKUP($L1174,Info!$B$4:$B$266,1,FALSE)),"",VLOOKUP($L1174,Info!$B$4:$L$266,6,FALSE)))</f>
        <v/>
      </c>
      <c r="AG1174" s="1"/>
      <c r="AH1174" s="33" t="str" cm="1">
        <f t="array" ref="AH1174">IF(AND(L1174&lt;&gt;"",O1174&lt;&gt;"",R1174:S1174&lt;&gt;"",W1174:X1174&lt;&gt;"",Z1174:AA1174&lt;&gt;"",AC1174&lt;&gt;""),"Good","Bad")</f>
        <v>Bad</v>
      </c>
      <c r="AL1174" t="str" cm="1">
        <f t="array" ref="AL1174">IF(R1174&gt;0,_xlfn.IFS(COUNTIF($L$20:L1174,"&lt;&gt;")&lt;101,1,COUNTIF($L$20:L1174,"&lt;&gt;")&lt;201,2,COUNTIF($L$20:L1174,"&lt;&gt;")&lt;301,3,COUNTIF($L$20:L1174,"&lt;&gt;")&lt;401,4,COUNTIF($L$20:L1174,"&lt;&gt;")&lt;501,5,COUNTIF($L$20:L1174,"&lt;&gt;")&lt;601,6,COUNTIF($L$20:L1174,"&lt;&gt;")&lt;701,7,COUNTIF($L$20:L1174,"&lt;&gt;")&lt;801,8,COUNTIF($L$20:L1174,"&lt;&gt;")&lt;901,9,COUNTIF($L$20:L1174,"&lt;&gt;")&lt;1001,10,COUNTIF($L$20:L1174,"&lt;&gt;")&lt;1101,11,COUNTIF($L$20:L1174,"&lt;&gt;")&lt;1201,12,COUNTIF($L$20:L1174,"&lt;&gt;")&lt;1301,13,COUNTIF($L$20:L1174,"&lt;&gt;")&lt;1401,14,COUNTIF($L$20:L1174,"&lt;&gt;")&lt;1501,15,COUNTIF($L$20:L1174,"&lt;&gt;")&lt;1601,16,COUNTIF($L$20:L1174,"&lt;&gt;")&lt;1701,17,COUNTIF($L$20:L1174,"&lt;&gt;")&lt;1801,18,COUNTIF($L$20:L1174,"&lt;&gt;")&lt;1901,19,COUNTIF($L$20:L1174,"&lt;&gt;")&lt;2001,20,COUNTIF($L$20:L1174,"&lt;&gt;")&lt;2101,21,COUNTIF($L$20:L1174,"&lt;&gt;")&lt;2201,22,COUNTIF($L$20:L1174,"&lt;&gt;")&lt;2301,23,COUNTIF($L$20:L1174,"&lt;&gt;")&lt;2401,24,COUNTIF($L$20:L1174,"&lt;&gt;")&lt;2501,25,COUNTIF($L$20:L1174,"&lt;&gt;")&lt;2601,26,COUNTIF($L$20:L1174,"&lt;&gt;")&lt;2701,27,COUNTIF($L$20:L1174,"&lt;&gt;")&lt;2801,28,COUNTIF($L$20:L1174,"&lt;&gt;")&lt;2901,29,COUNTIF($L$20:L1174,"&lt;&gt;")&lt;3001,30),"")</f>
        <v/>
      </c>
      <c r="AM1174" t="str">
        <f t="shared" si="90"/>
        <v/>
      </c>
      <c r="AN1174" t="str">
        <f t="shared" ref="AN1174:AN1237" si="94">IF(R1174&gt;0,_xlfn.XLOOKUP(AM1174,$AO$20:$AO$3019,$AP$20:$AP$3019,0,0,1),"")</f>
        <v/>
      </c>
      <c r="AP1174" t="str">
        <f t="shared" si="93"/>
        <v/>
      </c>
      <c r="AQ1174" t="str">
        <f>IF(AO1174="","",COUNTIFS(AM1174:$AM$3019,AO1174))</f>
        <v/>
      </c>
    </row>
    <row r="1175" spans="1:43" x14ac:dyDescent="0.25">
      <c r="A1175" s="6" t="str">
        <f>IF(COUNT($A$20:A1174)&lt;&gt;$B$4,IF(A1174="","",A1174+1),"")</f>
        <v/>
      </c>
      <c r="B1175" s="3"/>
      <c r="C1175" s="3"/>
      <c r="D1175" s="122"/>
      <c r="E1175" s="3"/>
      <c r="F1175" s="3"/>
      <c r="G1175" s="3"/>
      <c r="H1175" s="3"/>
      <c r="I1175" s="120"/>
      <c r="J1175" s="3"/>
      <c r="K1175" s="95" t="str" cm="1">
        <f t="array" ref="K1175">IF(OR($J$14 = "A",$J$14 = "B",$J$14 = "C"),IF(I1175="","",IF(LEN(I1175)&gt;2,_xlfn.IFS(ISNUMBER(SEARCH("_",I1175)),I1175,ISNUMBER(SEARCH(", ",I1175)),SUBSTITUTE(I1175,", ","_"),ISNUMBER(SEARCH("/ ",I1175)),SUBSTITUTE(I1175,"/ ","_"),ISNUMBER(SEARCH(",",I1175)),SUBSTITUTE(I1175,",","_"),ISNUMBER(SEARCH("/",I1175)),SUBSTITUTE(I1175,"/","_"),ISNUMBER(SEARCH("",I1175)),I1175),I1175)),IF(OR($J$14 = "J",$J$14 = "K"),"",IF(D1175="","",IF(LEN(D1175)&gt;2,_xlfn.IFS(ISNUMBER(SEARCH("_",D1175)),D1175,ISNUMBER(SEARCH(", ",D1175)),SUBSTITUTE(D1175,", ","_"),ISNUMBER(SEARCH("/ ",D1175)),SUBSTITUTE(D1175,"/ ","_"),ISNUMBER(SEARCH(",",D1175)),SUBSTITUTE(D1175,",","_"),ISNUMBER(SEARCH("/",D1175)),SUBSTITUTE(D1175,"/","_"),ISNUMBER(SEARCH("",D1175)),D1175),D1175))))</f>
        <v/>
      </c>
      <c r="L1175" s="1"/>
      <c r="M1175" s="1" t="str">
        <f t="shared" si="91"/>
        <v/>
      </c>
      <c r="N1175" s="94" t="str">
        <f>IF($L1175="None","",IF(ISERROR(VLOOKUP($L1175,Info!$B$4:$B$266,1,FALSE)),"",VLOOKUP($L1175,Info!$B$4:$L$266,5,FALSE)))</f>
        <v/>
      </c>
      <c r="O1175" s="94" t="str">
        <f>IF(K1175="","",IF(AND($J$12&lt;&gt;"ABC",N1175="3"),"BAC",IF(N1175="3","ABC",IF($J$12&lt;&gt;"ABC",IF($J$10="Standard",VLOOKUP(K1175,Info!$BE$4:$BF$481,2,FALSE),VLOOKUP(K1175,Info!$BI$4:$BJ$482,2,FALSE)),IF($J$10="Standard",VLOOKUP(K1175,Info!$AG$4:$AH$2994,2,FALSE),VLOOKUP(K1175,Info!$AK$4:$AL$2997,2,FALSE))))))</f>
        <v/>
      </c>
      <c r="P1175" s="94" t="str">
        <f>IF($L1175="None","",IF(ISERROR(VLOOKUP($L1175,Info!$B$4:$B$266,1,FALSE)),"",VLOOKUP($L1175,Info!$B$4:$L$266,3,FALSE)))</f>
        <v/>
      </c>
      <c r="Q1175" s="96" t="str">
        <f>IF($L1175="None","",IF(ISERROR(VLOOKUP($L1175,Info!$B$4:$B$266,1,FALSE)),"",VLOOKUP($L1175,Info!$B$4:$L$266,4,FALSE)))</f>
        <v/>
      </c>
      <c r="R1175" s="1"/>
      <c r="S1175" s="6" t="str">
        <f t="shared" si="92"/>
        <v/>
      </c>
      <c r="T1175" s="6" t="str">
        <f>IF($L1175="None","",IF(ISERROR(VLOOKUP($L1175,Info!$B$4:$B$266,1,FALSE)),"",VLOOKUP($L1175,Info!$B$4:$L$266,11,FALSE)))</f>
        <v/>
      </c>
      <c r="U1175" s="1"/>
      <c r="V1175" s="1"/>
      <c r="W1175" s="1"/>
      <c r="X1175" s="1" t="str">
        <f>IF($L1175="None","",IF(ISERROR(VLOOKUP($L1175,Info!$B$4:$B$266,1,FALSE)),"",IF(OR(W1175="Metallic Liquid Tight",W1175="Non-Metallic Liquid Tight",W1175="LSZH",W1175="Greenfield"),VLOOKUP($L1175,Info!$B$4:$L$266,7,FALSE),"N/A")))</f>
        <v/>
      </c>
      <c r="Y1175" s="1"/>
      <c r="Z1175" s="96" t="str">
        <f>IF($L1175="None","",IF(ISERROR(VLOOKUP($L1175,Info!$B$4:$B$266,1,FALSE)),"",VLOOKUP($L1175,Info!$B$4:$L$266,9,FALSE)))</f>
        <v/>
      </c>
      <c r="AA1175" s="96" t="str">
        <f>IF($L1175="None","",IF(ISERROR(VLOOKUP($L1175,Info!$B$4:$B$266,1,FALSE)),"",VLOOKUP($L1175,Info!$B$4:$L$266,8,FALSE)))</f>
        <v/>
      </c>
      <c r="AB1175" s="96" t="str">
        <f>IF($L1175="None","",IF(ISERROR(VLOOKUP($L1175,Info!$B$4:$B$266,1,FALSE)),"",VLOOKUP($L1175,Info!$B$4:$L$266,10,FALSE)))</f>
        <v/>
      </c>
      <c r="AC1175" s="1" t="str">
        <f>IF(W1175="SO Cable","Black,White",IF(O1175="","",IF(P1175="","",IF($J$12&lt;&gt;"ABC",IF(P1175&lt;="250",VLOOKUP(O1175,Info!$AZ$4:$BB$22,3,FALSE),VLOOKUP(O1175,Info!$AZ$23:$BB$39,3,FALSE)),IF(P1175&lt;="250",VLOOKUP(O1175,Info!$AO$4:$AQ$22,3,FALSE),VLOOKUP(O1175,Info!$AO$23:$AP$39,3,FALSE))))))</f>
        <v/>
      </c>
      <c r="AD1175" s="1"/>
      <c r="AE1175" s="1" t="str">
        <f>IF($L1175="None","",IF(ISERROR(VLOOKUP($L1175,Info!$B$4:$B$266,1,FALSE)),"",VLOOKUP($L1175,Info!$B$4:$L$266,4,FALSE)))</f>
        <v/>
      </c>
      <c r="AF1175" s="1" t="str">
        <f>IF($L1175="None","",IF(ISERROR(VLOOKUP($L1175,Info!$B$4:$B$266,1,FALSE)),"",VLOOKUP($L1175,Info!$B$4:$L$266,6,FALSE)))</f>
        <v/>
      </c>
      <c r="AG1175" s="1"/>
      <c r="AH1175" s="33" t="str" cm="1">
        <f t="array" ref="AH1175">IF(AND(L1175&lt;&gt;"",O1175&lt;&gt;"",R1175:S1175&lt;&gt;"",W1175:X1175&lt;&gt;"",Z1175:AA1175&lt;&gt;"",AC1175&lt;&gt;""),"Good","Bad")</f>
        <v>Bad</v>
      </c>
      <c r="AL1175" t="str" cm="1">
        <f t="array" ref="AL1175">IF(R1175&gt;0,_xlfn.IFS(COUNTIF($L$20:L1175,"&lt;&gt;")&lt;101,1,COUNTIF($L$20:L1175,"&lt;&gt;")&lt;201,2,COUNTIF($L$20:L1175,"&lt;&gt;")&lt;301,3,COUNTIF($L$20:L1175,"&lt;&gt;")&lt;401,4,COUNTIF($L$20:L1175,"&lt;&gt;")&lt;501,5,COUNTIF($L$20:L1175,"&lt;&gt;")&lt;601,6,COUNTIF($L$20:L1175,"&lt;&gt;")&lt;701,7,COUNTIF($L$20:L1175,"&lt;&gt;")&lt;801,8,COUNTIF($L$20:L1175,"&lt;&gt;")&lt;901,9,COUNTIF($L$20:L1175,"&lt;&gt;")&lt;1001,10,COUNTIF($L$20:L1175,"&lt;&gt;")&lt;1101,11,COUNTIF($L$20:L1175,"&lt;&gt;")&lt;1201,12,COUNTIF($L$20:L1175,"&lt;&gt;")&lt;1301,13,COUNTIF($L$20:L1175,"&lt;&gt;")&lt;1401,14,COUNTIF($L$20:L1175,"&lt;&gt;")&lt;1501,15,COUNTIF($L$20:L1175,"&lt;&gt;")&lt;1601,16,COUNTIF($L$20:L1175,"&lt;&gt;")&lt;1701,17,COUNTIF($L$20:L1175,"&lt;&gt;")&lt;1801,18,COUNTIF($L$20:L1175,"&lt;&gt;")&lt;1901,19,COUNTIF($L$20:L1175,"&lt;&gt;")&lt;2001,20,COUNTIF($L$20:L1175,"&lt;&gt;")&lt;2101,21,COUNTIF($L$20:L1175,"&lt;&gt;")&lt;2201,22,COUNTIF($L$20:L1175,"&lt;&gt;")&lt;2301,23,COUNTIF($L$20:L1175,"&lt;&gt;")&lt;2401,24,COUNTIF($L$20:L1175,"&lt;&gt;")&lt;2501,25,COUNTIF($L$20:L1175,"&lt;&gt;")&lt;2601,26,COUNTIF($L$20:L1175,"&lt;&gt;")&lt;2701,27,COUNTIF($L$20:L1175,"&lt;&gt;")&lt;2801,28,COUNTIF($L$20:L1175,"&lt;&gt;")&lt;2901,29,COUNTIF($L$20:L1175,"&lt;&gt;")&lt;3001,30),"")</f>
        <v/>
      </c>
      <c r="AM1175" t="str">
        <f t="shared" si="90"/>
        <v/>
      </c>
      <c r="AN1175" t="str">
        <f t="shared" si="94"/>
        <v/>
      </c>
      <c r="AP1175" t="str">
        <f t="shared" si="93"/>
        <v/>
      </c>
      <c r="AQ1175" t="str">
        <f>IF(AO1175="","",COUNTIFS(AM1175:$AM$3019,AO1175))</f>
        <v/>
      </c>
    </row>
    <row r="1176" spans="1:43" x14ac:dyDescent="0.25">
      <c r="A1176" s="6" t="str">
        <f>IF(COUNT($A$20:A1175)&lt;&gt;$B$4,IF(A1175="","",A1175+1),"")</f>
        <v/>
      </c>
      <c r="B1176" s="3"/>
      <c r="C1176" s="3"/>
      <c r="D1176" s="122"/>
      <c r="E1176" s="3"/>
      <c r="F1176" s="3"/>
      <c r="G1176" s="3"/>
      <c r="H1176" s="3"/>
      <c r="I1176" s="120"/>
      <c r="J1176" s="3"/>
      <c r="K1176" s="95" t="str" cm="1">
        <f t="array" ref="K1176">IF(OR($J$14 = "A",$J$14 = "B",$J$14 = "C"),IF(I1176="","",IF(LEN(I1176)&gt;2,_xlfn.IFS(ISNUMBER(SEARCH("_",I1176)),I1176,ISNUMBER(SEARCH(", ",I1176)),SUBSTITUTE(I1176,", ","_"),ISNUMBER(SEARCH("/ ",I1176)),SUBSTITUTE(I1176,"/ ","_"),ISNUMBER(SEARCH(",",I1176)),SUBSTITUTE(I1176,",","_"),ISNUMBER(SEARCH("/",I1176)),SUBSTITUTE(I1176,"/","_"),ISNUMBER(SEARCH("",I1176)),I1176),I1176)),IF(OR($J$14 = "J",$J$14 = "K"),"",IF(D1176="","",IF(LEN(D1176)&gt;2,_xlfn.IFS(ISNUMBER(SEARCH("_",D1176)),D1176,ISNUMBER(SEARCH(", ",D1176)),SUBSTITUTE(D1176,", ","_"),ISNUMBER(SEARCH("/ ",D1176)),SUBSTITUTE(D1176,"/ ","_"),ISNUMBER(SEARCH(",",D1176)),SUBSTITUTE(D1176,",","_"),ISNUMBER(SEARCH("/",D1176)),SUBSTITUTE(D1176,"/","_"),ISNUMBER(SEARCH("",D1176)),D1176),D1176))))</f>
        <v/>
      </c>
      <c r="L1176" s="1"/>
      <c r="M1176" s="1" t="str">
        <f t="shared" si="91"/>
        <v/>
      </c>
      <c r="N1176" s="94" t="str">
        <f>IF($L1176="None","",IF(ISERROR(VLOOKUP($L1176,Info!$B$4:$B$266,1,FALSE)),"",VLOOKUP($L1176,Info!$B$4:$L$266,5,FALSE)))</f>
        <v/>
      </c>
      <c r="O1176" s="94" t="str">
        <f>IF(K1176="","",IF(AND($J$12&lt;&gt;"ABC",N1176="3"),"BAC",IF(N1176="3","ABC",IF($J$12&lt;&gt;"ABC",IF($J$10="Standard",VLOOKUP(K1176,Info!$BE$4:$BF$481,2,FALSE),VLOOKUP(K1176,Info!$BI$4:$BJ$482,2,FALSE)),IF($J$10="Standard",VLOOKUP(K1176,Info!$AG$4:$AH$2994,2,FALSE),VLOOKUP(K1176,Info!$AK$4:$AL$2997,2,FALSE))))))</f>
        <v/>
      </c>
      <c r="P1176" s="94" t="str">
        <f>IF($L1176="None","",IF(ISERROR(VLOOKUP($L1176,Info!$B$4:$B$266,1,FALSE)),"",VLOOKUP($L1176,Info!$B$4:$L$266,3,FALSE)))</f>
        <v/>
      </c>
      <c r="Q1176" s="96" t="str">
        <f>IF($L1176="None","",IF(ISERROR(VLOOKUP($L1176,Info!$B$4:$B$266,1,FALSE)),"",VLOOKUP($L1176,Info!$B$4:$L$266,4,FALSE)))</f>
        <v/>
      </c>
      <c r="R1176" s="1"/>
      <c r="S1176" s="6" t="str">
        <f t="shared" si="92"/>
        <v/>
      </c>
      <c r="T1176" s="6" t="str">
        <f>IF($L1176="None","",IF(ISERROR(VLOOKUP($L1176,Info!$B$4:$B$266,1,FALSE)),"",VLOOKUP($L1176,Info!$B$4:$L$266,11,FALSE)))</f>
        <v/>
      </c>
      <c r="U1176" s="1"/>
      <c r="V1176" s="1"/>
      <c r="W1176" s="1"/>
      <c r="X1176" s="1" t="str">
        <f>IF($L1176="None","",IF(ISERROR(VLOOKUP($L1176,Info!$B$4:$B$266,1,FALSE)),"",IF(OR(W1176="Metallic Liquid Tight",W1176="Non-Metallic Liquid Tight",W1176="LSZH",W1176="Greenfield"),VLOOKUP($L1176,Info!$B$4:$L$266,7,FALSE),"N/A")))</f>
        <v/>
      </c>
      <c r="Y1176" s="1"/>
      <c r="Z1176" s="96" t="str">
        <f>IF($L1176="None","",IF(ISERROR(VLOOKUP($L1176,Info!$B$4:$B$266,1,FALSE)),"",VLOOKUP($L1176,Info!$B$4:$L$266,9,FALSE)))</f>
        <v/>
      </c>
      <c r="AA1176" s="96" t="str">
        <f>IF($L1176="None","",IF(ISERROR(VLOOKUP($L1176,Info!$B$4:$B$266,1,FALSE)),"",VLOOKUP($L1176,Info!$B$4:$L$266,8,FALSE)))</f>
        <v/>
      </c>
      <c r="AB1176" s="96" t="str">
        <f>IF($L1176="None","",IF(ISERROR(VLOOKUP($L1176,Info!$B$4:$B$266,1,FALSE)),"",VLOOKUP($L1176,Info!$B$4:$L$266,10,FALSE)))</f>
        <v/>
      </c>
      <c r="AC1176" s="1" t="str">
        <f>IF(W1176="SO Cable","Black,White",IF(O1176="","",IF(P1176="","",IF($J$12&lt;&gt;"ABC",IF(P1176&lt;="250",VLOOKUP(O1176,Info!$AZ$4:$BB$22,3,FALSE),VLOOKUP(O1176,Info!$AZ$23:$BB$39,3,FALSE)),IF(P1176&lt;="250",VLOOKUP(O1176,Info!$AO$4:$AQ$22,3,FALSE),VLOOKUP(O1176,Info!$AO$23:$AP$39,3,FALSE))))))</f>
        <v/>
      </c>
      <c r="AD1176" s="1"/>
      <c r="AE1176" s="1" t="str">
        <f>IF($L1176="None","",IF(ISERROR(VLOOKUP($L1176,Info!$B$4:$B$266,1,FALSE)),"",VLOOKUP($L1176,Info!$B$4:$L$266,4,FALSE)))</f>
        <v/>
      </c>
      <c r="AF1176" s="1" t="str">
        <f>IF($L1176="None","",IF(ISERROR(VLOOKUP($L1176,Info!$B$4:$B$266,1,FALSE)),"",VLOOKUP($L1176,Info!$B$4:$L$266,6,FALSE)))</f>
        <v/>
      </c>
      <c r="AG1176" s="1"/>
      <c r="AH1176" s="33" t="str" cm="1">
        <f t="array" ref="AH1176">IF(AND(L1176&lt;&gt;"",O1176&lt;&gt;"",R1176:S1176&lt;&gt;"",W1176:X1176&lt;&gt;"",Z1176:AA1176&lt;&gt;"",AC1176&lt;&gt;""),"Good","Bad")</f>
        <v>Bad</v>
      </c>
      <c r="AL1176" t="str" cm="1">
        <f t="array" ref="AL1176">IF(R1176&gt;0,_xlfn.IFS(COUNTIF($L$20:L1176,"&lt;&gt;")&lt;101,1,COUNTIF($L$20:L1176,"&lt;&gt;")&lt;201,2,COUNTIF($L$20:L1176,"&lt;&gt;")&lt;301,3,COUNTIF($L$20:L1176,"&lt;&gt;")&lt;401,4,COUNTIF($L$20:L1176,"&lt;&gt;")&lt;501,5,COUNTIF($L$20:L1176,"&lt;&gt;")&lt;601,6,COUNTIF($L$20:L1176,"&lt;&gt;")&lt;701,7,COUNTIF($L$20:L1176,"&lt;&gt;")&lt;801,8,COUNTIF($L$20:L1176,"&lt;&gt;")&lt;901,9,COUNTIF($L$20:L1176,"&lt;&gt;")&lt;1001,10,COUNTIF($L$20:L1176,"&lt;&gt;")&lt;1101,11,COUNTIF($L$20:L1176,"&lt;&gt;")&lt;1201,12,COUNTIF($L$20:L1176,"&lt;&gt;")&lt;1301,13,COUNTIF($L$20:L1176,"&lt;&gt;")&lt;1401,14,COUNTIF($L$20:L1176,"&lt;&gt;")&lt;1501,15,COUNTIF($L$20:L1176,"&lt;&gt;")&lt;1601,16,COUNTIF($L$20:L1176,"&lt;&gt;")&lt;1701,17,COUNTIF($L$20:L1176,"&lt;&gt;")&lt;1801,18,COUNTIF($L$20:L1176,"&lt;&gt;")&lt;1901,19,COUNTIF($L$20:L1176,"&lt;&gt;")&lt;2001,20,COUNTIF($L$20:L1176,"&lt;&gt;")&lt;2101,21,COUNTIF($L$20:L1176,"&lt;&gt;")&lt;2201,22,COUNTIF($L$20:L1176,"&lt;&gt;")&lt;2301,23,COUNTIF($L$20:L1176,"&lt;&gt;")&lt;2401,24,COUNTIF($L$20:L1176,"&lt;&gt;")&lt;2501,25,COUNTIF($L$20:L1176,"&lt;&gt;")&lt;2601,26,COUNTIF($L$20:L1176,"&lt;&gt;")&lt;2701,27,COUNTIF($L$20:L1176,"&lt;&gt;")&lt;2801,28,COUNTIF($L$20:L1176,"&lt;&gt;")&lt;2901,29,COUNTIF($L$20:L1176,"&lt;&gt;")&lt;3001,30),"")</f>
        <v/>
      </c>
      <c r="AM1176" t="str">
        <f t="shared" si="90"/>
        <v/>
      </c>
      <c r="AN1176" t="str">
        <f t="shared" si="94"/>
        <v/>
      </c>
      <c r="AP1176" t="str">
        <f t="shared" si="93"/>
        <v/>
      </c>
      <c r="AQ1176" t="str">
        <f>IF(AO1176="","",COUNTIFS(AM1176:$AM$3019,AO1176))</f>
        <v/>
      </c>
    </row>
    <row r="1177" spans="1:43" x14ac:dyDescent="0.25">
      <c r="A1177" s="6" t="str">
        <f>IF(COUNT($A$20:A1176)&lt;&gt;$B$4,IF(A1176="","",A1176+1),"")</f>
        <v/>
      </c>
      <c r="B1177" s="3"/>
      <c r="C1177" s="3"/>
      <c r="D1177" s="122"/>
      <c r="E1177" s="3"/>
      <c r="F1177" s="3"/>
      <c r="G1177" s="3"/>
      <c r="H1177" s="3"/>
      <c r="I1177" s="120"/>
      <c r="J1177" s="3"/>
      <c r="K1177" s="95" t="str" cm="1">
        <f t="array" ref="K1177">IF(OR($J$14 = "A",$J$14 = "B",$J$14 = "C"),IF(I1177="","",IF(LEN(I1177)&gt;2,_xlfn.IFS(ISNUMBER(SEARCH("_",I1177)),I1177,ISNUMBER(SEARCH(", ",I1177)),SUBSTITUTE(I1177,", ","_"),ISNUMBER(SEARCH("/ ",I1177)),SUBSTITUTE(I1177,"/ ","_"),ISNUMBER(SEARCH(",",I1177)),SUBSTITUTE(I1177,",","_"),ISNUMBER(SEARCH("/",I1177)),SUBSTITUTE(I1177,"/","_"),ISNUMBER(SEARCH("",I1177)),I1177),I1177)),IF(OR($J$14 = "J",$J$14 = "K"),"",IF(D1177="","",IF(LEN(D1177)&gt;2,_xlfn.IFS(ISNUMBER(SEARCH("_",D1177)),D1177,ISNUMBER(SEARCH(", ",D1177)),SUBSTITUTE(D1177,", ","_"),ISNUMBER(SEARCH("/ ",D1177)),SUBSTITUTE(D1177,"/ ","_"),ISNUMBER(SEARCH(",",D1177)),SUBSTITUTE(D1177,",","_"),ISNUMBER(SEARCH("/",D1177)),SUBSTITUTE(D1177,"/","_"),ISNUMBER(SEARCH("",D1177)),D1177),D1177))))</f>
        <v/>
      </c>
      <c r="L1177" s="1"/>
      <c r="M1177" s="1" t="str">
        <f t="shared" si="91"/>
        <v/>
      </c>
      <c r="N1177" s="94" t="str">
        <f>IF($L1177="None","",IF(ISERROR(VLOOKUP($L1177,Info!$B$4:$B$266,1,FALSE)),"",VLOOKUP($L1177,Info!$B$4:$L$266,5,FALSE)))</f>
        <v/>
      </c>
      <c r="O1177" s="94" t="str">
        <f>IF(K1177="","",IF(AND($J$12&lt;&gt;"ABC",N1177="3"),"BAC",IF(N1177="3","ABC",IF($J$12&lt;&gt;"ABC",IF($J$10="Standard",VLOOKUP(K1177,Info!$BE$4:$BF$481,2,FALSE),VLOOKUP(K1177,Info!$BI$4:$BJ$482,2,FALSE)),IF($J$10="Standard",VLOOKUP(K1177,Info!$AG$4:$AH$2994,2,FALSE),VLOOKUP(K1177,Info!$AK$4:$AL$2997,2,FALSE))))))</f>
        <v/>
      </c>
      <c r="P1177" s="94" t="str">
        <f>IF($L1177="None","",IF(ISERROR(VLOOKUP($L1177,Info!$B$4:$B$266,1,FALSE)),"",VLOOKUP($L1177,Info!$B$4:$L$266,3,FALSE)))</f>
        <v/>
      </c>
      <c r="Q1177" s="96" t="str">
        <f>IF($L1177="None","",IF(ISERROR(VLOOKUP($L1177,Info!$B$4:$B$266,1,FALSE)),"",VLOOKUP($L1177,Info!$B$4:$L$266,4,FALSE)))</f>
        <v/>
      </c>
      <c r="R1177" s="1"/>
      <c r="S1177" s="6" t="str">
        <f t="shared" si="92"/>
        <v/>
      </c>
      <c r="T1177" s="6" t="str">
        <f>IF($L1177="None","",IF(ISERROR(VLOOKUP($L1177,Info!$B$4:$B$266,1,FALSE)),"",VLOOKUP($L1177,Info!$B$4:$L$266,11,FALSE)))</f>
        <v/>
      </c>
      <c r="U1177" s="1"/>
      <c r="V1177" s="1"/>
      <c r="W1177" s="1"/>
      <c r="X1177" s="1" t="str">
        <f>IF($L1177="None","",IF(ISERROR(VLOOKUP($L1177,Info!$B$4:$B$266,1,FALSE)),"",IF(OR(W1177="Metallic Liquid Tight",W1177="Non-Metallic Liquid Tight",W1177="LSZH",W1177="Greenfield"),VLOOKUP($L1177,Info!$B$4:$L$266,7,FALSE),"N/A")))</f>
        <v/>
      </c>
      <c r="Y1177" s="1"/>
      <c r="Z1177" s="96" t="str">
        <f>IF($L1177="None","",IF(ISERROR(VLOOKUP($L1177,Info!$B$4:$B$266,1,FALSE)),"",VLOOKUP($L1177,Info!$B$4:$L$266,9,FALSE)))</f>
        <v/>
      </c>
      <c r="AA1177" s="96" t="str">
        <f>IF($L1177="None","",IF(ISERROR(VLOOKUP($L1177,Info!$B$4:$B$266,1,FALSE)),"",VLOOKUP($L1177,Info!$B$4:$L$266,8,FALSE)))</f>
        <v/>
      </c>
      <c r="AB1177" s="96" t="str">
        <f>IF($L1177="None","",IF(ISERROR(VLOOKUP($L1177,Info!$B$4:$B$266,1,FALSE)),"",VLOOKUP($L1177,Info!$B$4:$L$266,10,FALSE)))</f>
        <v/>
      </c>
      <c r="AC1177" s="1" t="str">
        <f>IF(W1177="SO Cable","Black,White",IF(O1177="","",IF(P1177="","",IF($J$12&lt;&gt;"ABC",IF(P1177&lt;="250",VLOOKUP(O1177,Info!$AZ$4:$BB$22,3,FALSE),VLOOKUP(O1177,Info!$AZ$23:$BB$39,3,FALSE)),IF(P1177&lt;="250",VLOOKUP(O1177,Info!$AO$4:$AQ$22,3,FALSE),VLOOKUP(O1177,Info!$AO$23:$AP$39,3,FALSE))))))</f>
        <v/>
      </c>
      <c r="AD1177" s="1"/>
      <c r="AE1177" s="1" t="str">
        <f>IF($L1177="None","",IF(ISERROR(VLOOKUP($L1177,Info!$B$4:$B$266,1,FALSE)),"",VLOOKUP($L1177,Info!$B$4:$L$266,4,FALSE)))</f>
        <v/>
      </c>
      <c r="AF1177" s="1" t="str">
        <f>IF($L1177="None","",IF(ISERROR(VLOOKUP($L1177,Info!$B$4:$B$266,1,FALSE)),"",VLOOKUP($L1177,Info!$B$4:$L$266,6,FALSE)))</f>
        <v/>
      </c>
      <c r="AG1177" s="1"/>
      <c r="AH1177" s="33" t="str" cm="1">
        <f t="array" ref="AH1177">IF(AND(L1177&lt;&gt;"",O1177&lt;&gt;"",R1177:S1177&lt;&gt;"",W1177:X1177&lt;&gt;"",Z1177:AA1177&lt;&gt;"",AC1177&lt;&gt;""),"Good","Bad")</f>
        <v>Bad</v>
      </c>
      <c r="AL1177" t="str" cm="1">
        <f t="array" ref="AL1177">IF(R1177&gt;0,_xlfn.IFS(COUNTIF($L$20:L1177,"&lt;&gt;")&lt;101,1,COUNTIF($L$20:L1177,"&lt;&gt;")&lt;201,2,COUNTIF($L$20:L1177,"&lt;&gt;")&lt;301,3,COUNTIF($L$20:L1177,"&lt;&gt;")&lt;401,4,COUNTIF($L$20:L1177,"&lt;&gt;")&lt;501,5,COUNTIF($L$20:L1177,"&lt;&gt;")&lt;601,6,COUNTIF($L$20:L1177,"&lt;&gt;")&lt;701,7,COUNTIF($L$20:L1177,"&lt;&gt;")&lt;801,8,COUNTIF($L$20:L1177,"&lt;&gt;")&lt;901,9,COUNTIF($L$20:L1177,"&lt;&gt;")&lt;1001,10,COUNTIF($L$20:L1177,"&lt;&gt;")&lt;1101,11,COUNTIF($L$20:L1177,"&lt;&gt;")&lt;1201,12,COUNTIF($L$20:L1177,"&lt;&gt;")&lt;1301,13,COUNTIF($L$20:L1177,"&lt;&gt;")&lt;1401,14,COUNTIF($L$20:L1177,"&lt;&gt;")&lt;1501,15,COUNTIF($L$20:L1177,"&lt;&gt;")&lt;1601,16,COUNTIF($L$20:L1177,"&lt;&gt;")&lt;1701,17,COUNTIF($L$20:L1177,"&lt;&gt;")&lt;1801,18,COUNTIF($L$20:L1177,"&lt;&gt;")&lt;1901,19,COUNTIF($L$20:L1177,"&lt;&gt;")&lt;2001,20,COUNTIF($L$20:L1177,"&lt;&gt;")&lt;2101,21,COUNTIF($L$20:L1177,"&lt;&gt;")&lt;2201,22,COUNTIF($L$20:L1177,"&lt;&gt;")&lt;2301,23,COUNTIF($L$20:L1177,"&lt;&gt;")&lt;2401,24,COUNTIF($L$20:L1177,"&lt;&gt;")&lt;2501,25,COUNTIF($L$20:L1177,"&lt;&gt;")&lt;2601,26,COUNTIF($L$20:L1177,"&lt;&gt;")&lt;2701,27,COUNTIF($L$20:L1177,"&lt;&gt;")&lt;2801,28,COUNTIF($L$20:L1177,"&lt;&gt;")&lt;2901,29,COUNTIF($L$20:L1177,"&lt;&gt;")&lt;3001,30),"")</f>
        <v/>
      </c>
      <c r="AM1177" t="str">
        <f t="shared" si="90"/>
        <v/>
      </c>
      <c r="AN1177" t="str">
        <f t="shared" si="94"/>
        <v/>
      </c>
      <c r="AP1177" t="str">
        <f t="shared" si="93"/>
        <v/>
      </c>
      <c r="AQ1177" t="str">
        <f>IF(AO1177="","",COUNTIFS(AM1177:$AM$3019,AO1177))</f>
        <v/>
      </c>
    </row>
    <row r="1178" spans="1:43" x14ac:dyDescent="0.25">
      <c r="A1178" s="6" t="str">
        <f>IF(COUNT($A$20:A1177)&lt;&gt;$B$4,IF(A1177="","",A1177+1),"")</f>
        <v/>
      </c>
      <c r="B1178" s="3"/>
      <c r="C1178" s="3"/>
      <c r="D1178" s="122"/>
      <c r="E1178" s="3"/>
      <c r="F1178" s="3"/>
      <c r="G1178" s="3"/>
      <c r="H1178" s="3"/>
      <c r="I1178" s="120"/>
      <c r="J1178" s="3"/>
      <c r="K1178" s="95" t="str" cm="1">
        <f t="array" ref="K1178">IF(OR($J$14 = "A",$J$14 = "B",$J$14 = "C"),IF(I1178="","",IF(LEN(I1178)&gt;2,_xlfn.IFS(ISNUMBER(SEARCH("_",I1178)),I1178,ISNUMBER(SEARCH(", ",I1178)),SUBSTITUTE(I1178,", ","_"),ISNUMBER(SEARCH("/ ",I1178)),SUBSTITUTE(I1178,"/ ","_"),ISNUMBER(SEARCH(",",I1178)),SUBSTITUTE(I1178,",","_"),ISNUMBER(SEARCH("/",I1178)),SUBSTITUTE(I1178,"/","_"),ISNUMBER(SEARCH("",I1178)),I1178),I1178)),IF(OR($J$14 = "J",$J$14 = "K"),"",IF(D1178="","",IF(LEN(D1178)&gt;2,_xlfn.IFS(ISNUMBER(SEARCH("_",D1178)),D1178,ISNUMBER(SEARCH(", ",D1178)),SUBSTITUTE(D1178,", ","_"),ISNUMBER(SEARCH("/ ",D1178)),SUBSTITUTE(D1178,"/ ","_"),ISNUMBER(SEARCH(",",D1178)),SUBSTITUTE(D1178,",","_"),ISNUMBER(SEARCH("/",D1178)),SUBSTITUTE(D1178,"/","_"),ISNUMBER(SEARCH("",D1178)),D1178),D1178))))</f>
        <v/>
      </c>
      <c r="L1178" s="1"/>
      <c r="M1178" s="1" t="str">
        <f t="shared" si="91"/>
        <v/>
      </c>
      <c r="N1178" s="94" t="str">
        <f>IF($L1178="None","",IF(ISERROR(VLOOKUP($L1178,Info!$B$4:$B$266,1,FALSE)),"",VLOOKUP($L1178,Info!$B$4:$L$266,5,FALSE)))</f>
        <v/>
      </c>
      <c r="O1178" s="94" t="str">
        <f>IF(K1178="","",IF(AND($J$12&lt;&gt;"ABC",N1178="3"),"BAC",IF(N1178="3","ABC",IF($J$12&lt;&gt;"ABC",IF($J$10="Standard",VLOOKUP(K1178,Info!$BE$4:$BF$481,2,FALSE),VLOOKUP(K1178,Info!$BI$4:$BJ$482,2,FALSE)),IF($J$10="Standard",VLOOKUP(K1178,Info!$AG$4:$AH$2994,2,FALSE),VLOOKUP(K1178,Info!$AK$4:$AL$2997,2,FALSE))))))</f>
        <v/>
      </c>
      <c r="P1178" s="94" t="str">
        <f>IF($L1178="None","",IF(ISERROR(VLOOKUP($L1178,Info!$B$4:$B$266,1,FALSE)),"",VLOOKUP($L1178,Info!$B$4:$L$266,3,FALSE)))</f>
        <v/>
      </c>
      <c r="Q1178" s="96" t="str">
        <f>IF($L1178="None","",IF(ISERROR(VLOOKUP($L1178,Info!$B$4:$B$266,1,FALSE)),"",VLOOKUP($L1178,Info!$B$4:$L$266,4,FALSE)))</f>
        <v/>
      </c>
      <c r="R1178" s="1"/>
      <c r="S1178" s="6" t="str">
        <f t="shared" si="92"/>
        <v/>
      </c>
      <c r="T1178" s="6" t="str">
        <f>IF($L1178="None","",IF(ISERROR(VLOOKUP($L1178,Info!$B$4:$B$266,1,FALSE)),"",VLOOKUP($L1178,Info!$B$4:$L$266,11,FALSE)))</f>
        <v/>
      </c>
      <c r="U1178" s="1"/>
      <c r="V1178" s="1"/>
      <c r="W1178" s="1"/>
      <c r="X1178" s="1" t="str">
        <f>IF($L1178="None","",IF(ISERROR(VLOOKUP($L1178,Info!$B$4:$B$266,1,FALSE)),"",IF(OR(W1178="Metallic Liquid Tight",W1178="Non-Metallic Liquid Tight",W1178="LSZH",W1178="Greenfield"),VLOOKUP($L1178,Info!$B$4:$L$266,7,FALSE),"N/A")))</f>
        <v/>
      </c>
      <c r="Y1178" s="1"/>
      <c r="Z1178" s="96" t="str">
        <f>IF($L1178="None","",IF(ISERROR(VLOOKUP($L1178,Info!$B$4:$B$266,1,FALSE)),"",VLOOKUP($L1178,Info!$B$4:$L$266,9,FALSE)))</f>
        <v/>
      </c>
      <c r="AA1178" s="96" t="str">
        <f>IF($L1178="None","",IF(ISERROR(VLOOKUP($L1178,Info!$B$4:$B$266,1,FALSE)),"",VLOOKUP($L1178,Info!$B$4:$L$266,8,FALSE)))</f>
        <v/>
      </c>
      <c r="AB1178" s="96" t="str">
        <f>IF($L1178="None","",IF(ISERROR(VLOOKUP($L1178,Info!$B$4:$B$266,1,FALSE)),"",VLOOKUP($L1178,Info!$B$4:$L$266,10,FALSE)))</f>
        <v/>
      </c>
      <c r="AC1178" s="1" t="str">
        <f>IF(W1178="SO Cable","Black,White",IF(O1178="","",IF(P1178="","",IF($J$12&lt;&gt;"ABC",IF(P1178&lt;="250",VLOOKUP(O1178,Info!$AZ$4:$BB$22,3,FALSE),VLOOKUP(O1178,Info!$AZ$23:$BB$39,3,FALSE)),IF(P1178&lt;="250",VLOOKUP(O1178,Info!$AO$4:$AQ$22,3,FALSE),VLOOKUP(O1178,Info!$AO$23:$AP$39,3,FALSE))))))</f>
        <v/>
      </c>
      <c r="AD1178" s="1"/>
      <c r="AE1178" s="1" t="str">
        <f>IF($L1178="None","",IF(ISERROR(VLOOKUP($L1178,Info!$B$4:$B$266,1,FALSE)),"",VLOOKUP($L1178,Info!$B$4:$L$266,4,FALSE)))</f>
        <v/>
      </c>
      <c r="AF1178" s="1" t="str">
        <f>IF($L1178="None","",IF(ISERROR(VLOOKUP($L1178,Info!$B$4:$B$266,1,FALSE)),"",VLOOKUP($L1178,Info!$B$4:$L$266,6,FALSE)))</f>
        <v/>
      </c>
      <c r="AG1178" s="1"/>
      <c r="AH1178" s="33" t="str" cm="1">
        <f t="array" ref="AH1178">IF(AND(L1178&lt;&gt;"",O1178&lt;&gt;"",R1178:S1178&lt;&gt;"",W1178:X1178&lt;&gt;"",Z1178:AA1178&lt;&gt;"",AC1178&lt;&gt;""),"Good","Bad")</f>
        <v>Bad</v>
      </c>
      <c r="AL1178" t="str" cm="1">
        <f t="array" ref="AL1178">IF(R1178&gt;0,_xlfn.IFS(COUNTIF($L$20:L1178,"&lt;&gt;")&lt;101,1,COUNTIF($L$20:L1178,"&lt;&gt;")&lt;201,2,COUNTIF($L$20:L1178,"&lt;&gt;")&lt;301,3,COUNTIF($L$20:L1178,"&lt;&gt;")&lt;401,4,COUNTIF($L$20:L1178,"&lt;&gt;")&lt;501,5,COUNTIF($L$20:L1178,"&lt;&gt;")&lt;601,6,COUNTIF($L$20:L1178,"&lt;&gt;")&lt;701,7,COUNTIF($L$20:L1178,"&lt;&gt;")&lt;801,8,COUNTIF($L$20:L1178,"&lt;&gt;")&lt;901,9,COUNTIF($L$20:L1178,"&lt;&gt;")&lt;1001,10,COUNTIF($L$20:L1178,"&lt;&gt;")&lt;1101,11,COUNTIF($L$20:L1178,"&lt;&gt;")&lt;1201,12,COUNTIF($L$20:L1178,"&lt;&gt;")&lt;1301,13,COUNTIF($L$20:L1178,"&lt;&gt;")&lt;1401,14,COUNTIF($L$20:L1178,"&lt;&gt;")&lt;1501,15,COUNTIF($L$20:L1178,"&lt;&gt;")&lt;1601,16,COUNTIF($L$20:L1178,"&lt;&gt;")&lt;1701,17,COUNTIF($L$20:L1178,"&lt;&gt;")&lt;1801,18,COUNTIF($L$20:L1178,"&lt;&gt;")&lt;1901,19,COUNTIF($L$20:L1178,"&lt;&gt;")&lt;2001,20,COUNTIF($L$20:L1178,"&lt;&gt;")&lt;2101,21,COUNTIF($L$20:L1178,"&lt;&gt;")&lt;2201,22,COUNTIF($L$20:L1178,"&lt;&gt;")&lt;2301,23,COUNTIF($L$20:L1178,"&lt;&gt;")&lt;2401,24,COUNTIF($L$20:L1178,"&lt;&gt;")&lt;2501,25,COUNTIF($L$20:L1178,"&lt;&gt;")&lt;2601,26,COUNTIF($L$20:L1178,"&lt;&gt;")&lt;2701,27,COUNTIF($L$20:L1178,"&lt;&gt;")&lt;2801,28,COUNTIF($L$20:L1178,"&lt;&gt;")&lt;2901,29,COUNTIF($L$20:L1178,"&lt;&gt;")&lt;3001,30),"")</f>
        <v/>
      </c>
      <c r="AM1178" t="str">
        <f t="shared" si="90"/>
        <v/>
      </c>
      <c r="AN1178" t="str">
        <f t="shared" si="94"/>
        <v/>
      </c>
      <c r="AP1178" t="str">
        <f t="shared" si="93"/>
        <v/>
      </c>
      <c r="AQ1178" t="str">
        <f>IF(AO1178="","",COUNTIFS(AM1178:$AM$3019,AO1178))</f>
        <v/>
      </c>
    </row>
    <row r="1179" spans="1:43" x14ac:dyDescent="0.25">
      <c r="A1179" s="6" t="str">
        <f>IF(COUNT($A$20:A1178)&lt;&gt;$B$4,IF(A1178="","",A1178+1),"")</f>
        <v/>
      </c>
      <c r="B1179" s="3"/>
      <c r="C1179" s="3"/>
      <c r="D1179" s="122"/>
      <c r="E1179" s="3"/>
      <c r="F1179" s="3"/>
      <c r="G1179" s="3"/>
      <c r="H1179" s="3"/>
      <c r="I1179" s="120"/>
      <c r="J1179" s="3"/>
      <c r="K1179" s="95" t="str" cm="1">
        <f t="array" ref="K1179">IF(OR($J$14 = "A",$J$14 = "B",$J$14 = "C"),IF(I1179="","",IF(LEN(I1179)&gt;2,_xlfn.IFS(ISNUMBER(SEARCH("_",I1179)),I1179,ISNUMBER(SEARCH(", ",I1179)),SUBSTITUTE(I1179,", ","_"),ISNUMBER(SEARCH("/ ",I1179)),SUBSTITUTE(I1179,"/ ","_"),ISNUMBER(SEARCH(",",I1179)),SUBSTITUTE(I1179,",","_"),ISNUMBER(SEARCH("/",I1179)),SUBSTITUTE(I1179,"/","_"),ISNUMBER(SEARCH("",I1179)),I1179),I1179)),IF(OR($J$14 = "J",$J$14 = "K"),"",IF(D1179="","",IF(LEN(D1179)&gt;2,_xlfn.IFS(ISNUMBER(SEARCH("_",D1179)),D1179,ISNUMBER(SEARCH(", ",D1179)),SUBSTITUTE(D1179,", ","_"),ISNUMBER(SEARCH("/ ",D1179)),SUBSTITUTE(D1179,"/ ","_"),ISNUMBER(SEARCH(",",D1179)),SUBSTITUTE(D1179,",","_"),ISNUMBER(SEARCH("/",D1179)),SUBSTITUTE(D1179,"/","_"),ISNUMBER(SEARCH("",D1179)),D1179),D1179))))</f>
        <v/>
      </c>
      <c r="L1179" s="1"/>
      <c r="M1179" s="1" t="str">
        <f t="shared" si="91"/>
        <v/>
      </c>
      <c r="N1179" s="94" t="str">
        <f>IF($L1179="None","",IF(ISERROR(VLOOKUP($L1179,Info!$B$4:$B$266,1,FALSE)),"",VLOOKUP($L1179,Info!$B$4:$L$266,5,FALSE)))</f>
        <v/>
      </c>
      <c r="O1179" s="94" t="str">
        <f>IF(K1179="","",IF(AND($J$12&lt;&gt;"ABC",N1179="3"),"BAC",IF(N1179="3","ABC",IF($J$12&lt;&gt;"ABC",IF($J$10="Standard",VLOOKUP(K1179,Info!$BE$4:$BF$481,2,FALSE),VLOOKUP(K1179,Info!$BI$4:$BJ$482,2,FALSE)),IF($J$10="Standard",VLOOKUP(K1179,Info!$AG$4:$AH$2994,2,FALSE),VLOOKUP(K1179,Info!$AK$4:$AL$2997,2,FALSE))))))</f>
        <v/>
      </c>
      <c r="P1179" s="94" t="str">
        <f>IF($L1179="None","",IF(ISERROR(VLOOKUP($L1179,Info!$B$4:$B$266,1,FALSE)),"",VLOOKUP($L1179,Info!$B$4:$L$266,3,FALSE)))</f>
        <v/>
      </c>
      <c r="Q1179" s="96" t="str">
        <f>IF($L1179="None","",IF(ISERROR(VLOOKUP($L1179,Info!$B$4:$B$266,1,FALSE)),"",VLOOKUP($L1179,Info!$B$4:$L$266,4,FALSE)))</f>
        <v/>
      </c>
      <c r="R1179" s="1"/>
      <c r="S1179" s="6" t="str">
        <f t="shared" si="92"/>
        <v/>
      </c>
      <c r="T1179" s="6" t="str">
        <f>IF($L1179="None","",IF(ISERROR(VLOOKUP($L1179,Info!$B$4:$B$266,1,FALSE)),"",VLOOKUP($L1179,Info!$B$4:$L$266,11,FALSE)))</f>
        <v/>
      </c>
      <c r="U1179" s="1"/>
      <c r="V1179" s="1"/>
      <c r="W1179" s="1"/>
      <c r="X1179" s="1" t="str">
        <f>IF($L1179="None","",IF(ISERROR(VLOOKUP($L1179,Info!$B$4:$B$266,1,FALSE)),"",IF(OR(W1179="Metallic Liquid Tight",W1179="Non-Metallic Liquid Tight",W1179="LSZH",W1179="Greenfield"),VLOOKUP($L1179,Info!$B$4:$L$266,7,FALSE),"N/A")))</f>
        <v/>
      </c>
      <c r="Y1179" s="1"/>
      <c r="Z1179" s="96" t="str">
        <f>IF($L1179="None","",IF(ISERROR(VLOOKUP($L1179,Info!$B$4:$B$266,1,FALSE)),"",VLOOKUP($L1179,Info!$B$4:$L$266,9,FALSE)))</f>
        <v/>
      </c>
      <c r="AA1179" s="96" t="str">
        <f>IF($L1179="None","",IF(ISERROR(VLOOKUP($L1179,Info!$B$4:$B$266,1,FALSE)),"",VLOOKUP($L1179,Info!$B$4:$L$266,8,FALSE)))</f>
        <v/>
      </c>
      <c r="AB1179" s="96" t="str">
        <f>IF($L1179="None","",IF(ISERROR(VLOOKUP($L1179,Info!$B$4:$B$266,1,FALSE)),"",VLOOKUP($L1179,Info!$B$4:$L$266,10,FALSE)))</f>
        <v/>
      </c>
      <c r="AC1179" s="1" t="str">
        <f>IF(W1179="SO Cable","Black,White",IF(O1179="","",IF(P1179="","",IF($J$12&lt;&gt;"ABC",IF(P1179&lt;="250",VLOOKUP(O1179,Info!$AZ$4:$BB$22,3,FALSE),VLOOKUP(O1179,Info!$AZ$23:$BB$39,3,FALSE)),IF(P1179&lt;="250",VLOOKUP(O1179,Info!$AO$4:$AQ$22,3,FALSE),VLOOKUP(O1179,Info!$AO$23:$AP$39,3,FALSE))))))</f>
        <v/>
      </c>
      <c r="AD1179" s="1"/>
      <c r="AE1179" s="1" t="str">
        <f>IF($L1179="None","",IF(ISERROR(VLOOKUP($L1179,Info!$B$4:$B$266,1,FALSE)),"",VLOOKUP($L1179,Info!$B$4:$L$266,4,FALSE)))</f>
        <v/>
      </c>
      <c r="AF1179" s="1" t="str">
        <f>IF($L1179="None","",IF(ISERROR(VLOOKUP($L1179,Info!$B$4:$B$266,1,FALSE)),"",VLOOKUP($L1179,Info!$B$4:$L$266,6,FALSE)))</f>
        <v/>
      </c>
      <c r="AG1179" s="1"/>
      <c r="AH1179" s="33" t="str" cm="1">
        <f t="array" ref="AH1179">IF(AND(L1179&lt;&gt;"",O1179&lt;&gt;"",R1179:S1179&lt;&gt;"",W1179:X1179&lt;&gt;"",Z1179:AA1179&lt;&gt;"",AC1179&lt;&gt;""),"Good","Bad")</f>
        <v>Bad</v>
      </c>
      <c r="AL1179" t="str" cm="1">
        <f t="array" ref="AL1179">IF(R1179&gt;0,_xlfn.IFS(COUNTIF($L$20:L1179,"&lt;&gt;")&lt;101,1,COUNTIF($L$20:L1179,"&lt;&gt;")&lt;201,2,COUNTIF($L$20:L1179,"&lt;&gt;")&lt;301,3,COUNTIF($L$20:L1179,"&lt;&gt;")&lt;401,4,COUNTIF($L$20:L1179,"&lt;&gt;")&lt;501,5,COUNTIF($L$20:L1179,"&lt;&gt;")&lt;601,6,COUNTIF($L$20:L1179,"&lt;&gt;")&lt;701,7,COUNTIF($L$20:L1179,"&lt;&gt;")&lt;801,8,COUNTIF($L$20:L1179,"&lt;&gt;")&lt;901,9,COUNTIF($L$20:L1179,"&lt;&gt;")&lt;1001,10,COUNTIF($L$20:L1179,"&lt;&gt;")&lt;1101,11,COUNTIF($L$20:L1179,"&lt;&gt;")&lt;1201,12,COUNTIF($L$20:L1179,"&lt;&gt;")&lt;1301,13,COUNTIF($L$20:L1179,"&lt;&gt;")&lt;1401,14,COUNTIF($L$20:L1179,"&lt;&gt;")&lt;1501,15,COUNTIF($L$20:L1179,"&lt;&gt;")&lt;1601,16,COUNTIF($L$20:L1179,"&lt;&gt;")&lt;1701,17,COUNTIF($L$20:L1179,"&lt;&gt;")&lt;1801,18,COUNTIF($L$20:L1179,"&lt;&gt;")&lt;1901,19,COUNTIF($L$20:L1179,"&lt;&gt;")&lt;2001,20,COUNTIF($L$20:L1179,"&lt;&gt;")&lt;2101,21,COUNTIF($L$20:L1179,"&lt;&gt;")&lt;2201,22,COUNTIF($L$20:L1179,"&lt;&gt;")&lt;2301,23,COUNTIF($L$20:L1179,"&lt;&gt;")&lt;2401,24,COUNTIF($L$20:L1179,"&lt;&gt;")&lt;2501,25,COUNTIF($L$20:L1179,"&lt;&gt;")&lt;2601,26,COUNTIF($L$20:L1179,"&lt;&gt;")&lt;2701,27,COUNTIF($L$20:L1179,"&lt;&gt;")&lt;2801,28,COUNTIF($L$20:L1179,"&lt;&gt;")&lt;2901,29,COUNTIF($L$20:L1179,"&lt;&gt;")&lt;3001,30),"")</f>
        <v/>
      </c>
      <c r="AM1179" t="str">
        <f t="shared" si="90"/>
        <v/>
      </c>
      <c r="AN1179" t="str">
        <f t="shared" si="94"/>
        <v/>
      </c>
      <c r="AP1179" t="str">
        <f t="shared" si="93"/>
        <v/>
      </c>
      <c r="AQ1179" t="str">
        <f>IF(AO1179="","",COUNTIFS(AM1179:$AM$3019,AO1179))</f>
        <v/>
      </c>
    </row>
    <row r="1180" spans="1:43" x14ac:dyDescent="0.25">
      <c r="A1180" s="6" t="str">
        <f>IF(COUNT($A$20:A1179)&lt;&gt;$B$4,IF(A1179="","",A1179+1),"")</f>
        <v/>
      </c>
      <c r="B1180" s="3"/>
      <c r="C1180" s="3"/>
      <c r="D1180" s="122"/>
      <c r="E1180" s="3"/>
      <c r="F1180" s="3"/>
      <c r="G1180" s="3"/>
      <c r="H1180" s="3"/>
      <c r="I1180" s="120"/>
      <c r="J1180" s="3"/>
      <c r="K1180" s="95" t="str" cm="1">
        <f t="array" ref="K1180">IF(OR($J$14 = "A",$J$14 = "B",$J$14 = "C"),IF(I1180="","",IF(LEN(I1180)&gt;2,_xlfn.IFS(ISNUMBER(SEARCH("_",I1180)),I1180,ISNUMBER(SEARCH(", ",I1180)),SUBSTITUTE(I1180,", ","_"),ISNUMBER(SEARCH("/ ",I1180)),SUBSTITUTE(I1180,"/ ","_"),ISNUMBER(SEARCH(",",I1180)),SUBSTITUTE(I1180,",","_"),ISNUMBER(SEARCH("/",I1180)),SUBSTITUTE(I1180,"/","_"),ISNUMBER(SEARCH("",I1180)),I1180),I1180)),IF(OR($J$14 = "J",$J$14 = "K"),"",IF(D1180="","",IF(LEN(D1180)&gt;2,_xlfn.IFS(ISNUMBER(SEARCH("_",D1180)),D1180,ISNUMBER(SEARCH(", ",D1180)),SUBSTITUTE(D1180,", ","_"),ISNUMBER(SEARCH("/ ",D1180)),SUBSTITUTE(D1180,"/ ","_"),ISNUMBER(SEARCH(",",D1180)),SUBSTITUTE(D1180,",","_"),ISNUMBER(SEARCH("/",D1180)),SUBSTITUTE(D1180,"/","_"),ISNUMBER(SEARCH("",D1180)),D1180),D1180))))</f>
        <v/>
      </c>
      <c r="L1180" s="1"/>
      <c r="M1180" s="1" t="str">
        <f t="shared" si="91"/>
        <v/>
      </c>
      <c r="N1180" s="94" t="str">
        <f>IF($L1180="None","",IF(ISERROR(VLOOKUP($L1180,Info!$B$4:$B$266,1,FALSE)),"",VLOOKUP($L1180,Info!$B$4:$L$266,5,FALSE)))</f>
        <v/>
      </c>
      <c r="O1180" s="94" t="str">
        <f>IF(K1180="","",IF(AND($J$12&lt;&gt;"ABC",N1180="3"),"BAC",IF(N1180="3","ABC",IF($J$12&lt;&gt;"ABC",IF($J$10="Standard",VLOOKUP(K1180,Info!$BE$4:$BF$481,2,FALSE),VLOOKUP(K1180,Info!$BI$4:$BJ$482,2,FALSE)),IF($J$10="Standard",VLOOKUP(K1180,Info!$AG$4:$AH$2994,2,FALSE),VLOOKUP(K1180,Info!$AK$4:$AL$2997,2,FALSE))))))</f>
        <v/>
      </c>
      <c r="P1180" s="94" t="str">
        <f>IF($L1180="None","",IF(ISERROR(VLOOKUP($L1180,Info!$B$4:$B$266,1,FALSE)),"",VLOOKUP($L1180,Info!$B$4:$L$266,3,FALSE)))</f>
        <v/>
      </c>
      <c r="Q1180" s="96" t="str">
        <f>IF($L1180="None","",IF(ISERROR(VLOOKUP($L1180,Info!$B$4:$B$266,1,FALSE)),"",VLOOKUP($L1180,Info!$B$4:$L$266,4,FALSE)))</f>
        <v/>
      </c>
      <c r="R1180" s="1"/>
      <c r="S1180" s="6" t="str">
        <f t="shared" si="92"/>
        <v/>
      </c>
      <c r="T1180" s="6" t="str">
        <f>IF($L1180="None","",IF(ISERROR(VLOOKUP($L1180,Info!$B$4:$B$266,1,FALSE)),"",VLOOKUP($L1180,Info!$B$4:$L$266,11,FALSE)))</f>
        <v/>
      </c>
      <c r="U1180" s="1"/>
      <c r="V1180" s="1"/>
      <c r="W1180" s="1"/>
      <c r="X1180" s="1" t="str">
        <f>IF($L1180="None","",IF(ISERROR(VLOOKUP($L1180,Info!$B$4:$B$266,1,FALSE)),"",IF(OR(W1180="Metallic Liquid Tight",W1180="Non-Metallic Liquid Tight",W1180="LSZH",W1180="Greenfield"),VLOOKUP($L1180,Info!$B$4:$L$266,7,FALSE),"N/A")))</f>
        <v/>
      </c>
      <c r="Y1180" s="1"/>
      <c r="Z1180" s="96" t="str">
        <f>IF($L1180="None","",IF(ISERROR(VLOOKUP($L1180,Info!$B$4:$B$266,1,FALSE)),"",VLOOKUP($L1180,Info!$B$4:$L$266,9,FALSE)))</f>
        <v/>
      </c>
      <c r="AA1180" s="96" t="str">
        <f>IF($L1180="None","",IF(ISERROR(VLOOKUP($L1180,Info!$B$4:$B$266,1,FALSE)),"",VLOOKUP($L1180,Info!$B$4:$L$266,8,FALSE)))</f>
        <v/>
      </c>
      <c r="AB1180" s="96" t="str">
        <f>IF($L1180="None","",IF(ISERROR(VLOOKUP($L1180,Info!$B$4:$B$266,1,FALSE)),"",VLOOKUP($L1180,Info!$B$4:$L$266,10,FALSE)))</f>
        <v/>
      </c>
      <c r="AC1180" s="1" t="str">
        <f>IF(W1180="SO Cable","Black,White",IF(O1180="","",IF(P1180="","",IF($J$12&lt;&gt;"ABC",IF(P1180&lt;="250",VLOOKUP(O1180,Info!$AZ$4:$BB$22,3,FALSE),VLOOKUP(O1180,Info!$AZ$23:$BB$39,3,FALSE)),IF(P1180&lt;="250",VLOOKUP(O1180,Info!$AO$4:$AQ$22,3,FALSE),VLOOKUP(O1180,Info!$AO$23:$AP$39,3,FALSE))))))</f>
        <v/>
      </c>
      <c r="AD1180" s="1"/>
      <c r="AE1180" s="1" t="str">
        <f>IF($L1180="None","",IF(ISERROR(VLOOKUP($L1180,Info!$B$4:$B$266,1,FALSE)),"",VLOOKUP($L1180,Info!$B$4:$L$266,4,FALSE)))</f>
        <v/>
      </c>
      <c r="AF1180" s="1" t="str">
        <f>IF($L1180="None","",IF(ISERROR(VLOOKUP($L1180,Info!$B$4:$B$266,1,FALSE)),"",VLOOKUP($L1180,Info!$B$4:$L$266,6,FALSE)))</f>
        <v/>
      </c>
      <c r="AG1180" s="1"/>
      <c r="AH1180" s="33" t="str" cm="1">
        <f t="array" ref="AH1180">IF(AND(L1180&lt;&gt;"",O1180&lt;&gt;"",R1180:S1180&lt;&gt;"",W1180:X1180&lt;&gt;"",Z1180:AA1180&lt;&gt;"",AC1180&lt;&gt;""),"Good","Bad")</f>
        <v>Bad</v>
      </c>
      <c r="AL1180" t="str" cm="1">
        <f t="array" ref="AL1180">IF(R1180&gt;0,_xlfn.IFS(COUNTIF($L$20:L1180,"&lt;&gt;")&lt;101,1,COUNTIF($L$20:L1180,"&lt;&gt;")&lt;201,2,COUNTIF($L$20:L1180,"&lt;&gt;")&lt;301,3,COUNTIF($L$20:L1180,"&lt;&gt;")&lt;401,4,COUNTIF($L$20:L1180,"&lt;&gt;")&lt;501,5,COUNTIF($L$20:L1180,"&lt;&gt;")&lt;601,6,COUNTIF($L$20:L1180,"&lt;&gt;")&lt;701,7,COUNTIF($L$20:L1180,"&lt;&gt;")&lt;801,8,COUNTIF($L$20:L1180,"&lt;&gt;")&lt;901,9,COUNTIF($L$20:L1180,"&lt;&gt;")&lt;1001,10,COUNTIF($L$20:L1180,"&lt;&gt;")&lt;1101,11,COUNTIF($L$20:L1180,"&lt;&gt;")&lt;1201,12,COUNTIF($L$20:L1180,"&lt;&gt;")&lt;1301,13,COUNTIF($L$20:L1180,"&lt;&gt;")&lt;1401,14,COUNTIF($L$20:L1180,"&lt;&gt;")&lt;1501,15,COUNTIF($L$20:L1180,"&lt;&gt;")&lt;1601,16,COUNTIF($L$20:L1180,"&lt;&gt;")&lt;1701,17,COUNTIF($L$20:L1180,"&lt;&gt;")&lt;1801,18,COUNTIF($L$20:L1180,"&lt;&gt;")&lt;1901,19,COUNTIF($L$20:L1180,"&lt;&gt;")&lt;2001,20,COUNTIF($L$20:L1180,"&lt;&gt;")&lt;2101,21,COUNTIF($L$20:L1180,"&lt;&gt;")&lt;2201,22,COUNTIF($L$20:L1180,"&lt;&gt;")&lt;2301,23,COUNTIF($L$20:L1180,"&lt;&gt;")&lt;2401,24,COUNTIF($L$20:L1180,"&lt;&gt;")&lt;2501,25,COUNTIF($L$20:L1180,"&lt;&gt;")&lt;2601,26,COUNTIF($L$20:L1180,"&lt;&gt;")&lt;2701,27,COUNTIF($L$20:L1180,"&lt;&gt;")&lt;2801,28,COUNTIF($L$20:L1180,"&lt;&gt;")&lt;2901,29,COUNTIF($L$20:L1180,"&lt;&gt;")&lt;3001,30),"")</f>
        <v/>
      </c>
      <c r="AM1180" t="str">
        <f t="shared" si="90"/>
        <v/>
      </c>
      <c r="AN1180" t="str">
        <f t="shared" si="94"/>
        <v/>
      </c>
      <c r="AP1180" t="str">
        <f t="shared" si="93"/>
        <v/>
      </c>
      <c r="AQ1180" t="str">
        <f>IF(AO1180="","",COUNTIFS(AM1180:$AM$3019,AO1180))</f>
        <v/>
      </c>
    </row>
    <row r="1181" spans="1:43" x14ac:dyDescent="0.25">
      <c r="A1181" s="6" t="str">
        <f>IF(COUNT($A$20:A1180)&lt;&gt;$B$4,IF(A1180="","",A1180+1),"")</f>
        <v/>
      </c>
      <c r="B1181" s="3"/>
      <c r="C1181" s="3"/>
      <c r="D1181" s="122"/>
      <c r="E1181" s="3"/>
      <c r="F1181" s="3"/>
      <c r="G1181" s="3"/>
      <c r="H1181" s="3"/>
      <c r="I1181" s="120"/>
      <c r="J1181" s="3"/>
      <c r="K1181" s="95" t="str" cm="1">
        <f t="array" ref="K1181">IF(OR($J$14 = "A",$J$14 = "B",$J$14 = "C"),IF(I1181="","",IF(LEN(I1181)&gt;2,_xlfn.IFS(ISNUMBER(SEARCH("_",I1181)),I1181,ISNUMBER(SEARCH(", ",I1181)),SUBSTITUTE(I1181,", ","_"),ISNUMBER(SEARCH("/ ",I1181)),SUBSTITUTE(I1181,"/ ","_"),ISNUMBER(SEARCH(",",I1181)),SUBSTITUTE(I1181,",","_"),ISNUMBER(SEARCH("/",I1181)),SUBSTITUTE(I1181,"/","_"),ISNUMBER(SEARCH("",I1181)),I1181),I1181)),IF(OR($J$14 = "J",$J$14 = "K"),"",IF(D1181="","",IF(LEN(D1181)&gt;2,_xlfn.IFS(ISNUMBER(SEARCH("_",D1181)),D1181,ISNUMBER(SEARCH(", ",D1181)),SUBSTITUTE(D1181,", ","_"),ISNUMBER(SEARCH("/ ",D1181)),SUBSTITUTE(D1181,"/ ","_"),ISNUMBER(SEARCH(",",D1181)),SUBSTITUTE(D1181,",","_"),ISNUMBER(SEARCH("/",D1181)),SUBSTITUTE(D1181,"/","_"),ISNUMBER(SEARCH("",D1181)),D1181),D1181))))</f>
        <v/>
      </c>
      <c r="L1181" s="1"/>
      <c r="M1181" s="1" t="str">
        <f t="shared" si="91"/>
        <v/>
      </c>
      <c r="N1181" s="94" t="str">
        <f>IF($L1181="None","",IF(ISERROR(VLOOKUP($L1181,Info!$B$4:$B$266,1,FALSE)),"",VLOOKUP($L1181,Info!$B$4:$L$266,5,FALSE)))</f>
        <v/>
      </c>
      <c r="O1181" s="94" t="str">
        <f>IF(K1181="","",IF(AND($J$12&lt;&gt;"ABC",N1181="3"),"BAC",IF(N1181="3","ABC",IF($J$12&lt;&gt;"ABC",IF($J$10="Standard",VLOOKUP(K1181,Info!$BE$4:$BF$481,2,FALSE),VLOOKUP(K1181,Info!$BI$4:$BJ$482,2,FALSE)),IF($J$10="Standard",VLOOKUP(K1181,Info!$AG$4:$AH$2994,2,FALSE),VLOOKUP(K1181,Info!$AK$4:$AL$2997,2,FALSE))))))</f>
        <v/>
      </c>
      <c r="P1181" s="94" t="str">
        <f>IF($L1181="None","",IF(ISERROR(VLOOKUP($L1181,Info!$B$4:$B$266,1,FALSE)),"",VLOOKUP($L1181,Info!$B$4:$L$266,3,FALSE)))</f>
        <v/>
      </c>
      <c r="Q1181" s="96" t="str">
        <f>IF($L1181="None","",IF(ISERROR(VLOOKUP($L1181,Info!$B$4:$B$266,1,FALSE)),"",VLOOKUP($L1181,Info!$B$4:$L$266,4,FALSE)))</f>
        <v/>
      </c>
      <c r="R1181" s="1"/>
      <c r="S1181" s="6" t="str">
        <f t="shared" si="92"/>
        <v/>
      </c>
      <c r="T1181" s="6" t="str">
        <f>IF($L1181="None","",IF(ISERROR(VLOOKUP($L1181,Info!$B$4:$B$266,1,FALSE)),"",VLOOKUP($L1181,Info!$B$4:$L$266,11,FALSE)))</f>
        <v/>
      </c>
      <c r="U1181" s="1"/>
      <c r="V1181" s="1"/>
      <c r="W1181" s="1"/>
      <c r="X1181" s="1" t="str">
        <f>IF($L1181="None","",IF(ISERROR(VLOOKUP($L1181,Info!$B$4:$B$266,1,FALSE)),"",IF(OR(W1181="Metallic Liquid Tight",W1181="Non-Metallic Liquid Tight",W1181="LSZH",W1181="Greenfield"),VLOOKUP($L1181,Info!$B$4:$L$266,7,FALSE),"N/A")))</f>
        <v/>
      </c>
      <c r="Y1181" s="1"/>
      <c r="Z1181" s="96" t="str">
        <f>IF($L1181="None","",IF(ISERROR(VLOOKUP($L1181,Info!$B$4:$B$266,1,FALSE)),"",VLOOKUP($L1181,Info!$B$4:$L$266,9,FALSE)))</f>
        <v/>
      </c>
      <c r="AA1181" s="96" t="str">
        <f>IF($L1181="None","",IF(ISERROR(VLOOKUP($L1181,Info!$B$4:$B$266,1,FALSE)),"",VLOOKUP($L1181,Info!$B$4:$L$266,8,FALSE)))</f>
        <v/>
      </c>
      <c r="AB1181" s="96" t="str">
        <f>IF($L1181="None","",IF(ISERROR(VLOOKUP($L1181,Info!$B$4:$B$266,1,FALSE)),"",VLOOKUP($L1181,Info!$B$4:$L$266,10,FALSE)))</f>
        <v/>
      </c>
      <c r="AC1181" s="1" t="str">
        <f>IF(W1181="SO Cable","Black,White",IF(O1181="","",IF(P1181="","",IF($J$12&lt;&gt;"ABC",IF(P1181&lt;="250",VLOOKUP(O1181,Info!$AZ$4:$BB$22,3,FALSE),VLOOKUP(O1181,Info!$AZ$23:$BB$39,3,FALSE)),IF(P1181&lt;="250",VLOOKUP(O1181,Info!$AO$4:$AQ$22,3,FALSE),VLOOKUP(O1181,Info!$AO$23:$AP$39,3,FALSE))))))</f>
        <v/>
      </c>
      <c r="AD1181" s="1"/>
      <c r="AE1181" s="1" t="str">
        <f>IF($L1181="None","",IF(ISERROR(VLOOKUP($L1181,Info!$B$4:$B$266,1,FALSE)),"",VLOOKUP($L1181,Info!$B$4:$L$266,4,FALSE)))</f>
        <v/>
      </c>
      <c r="AF1181" s="1" t="str">
        <f>IF($L1181="None","",IF(ISERROR(VLOOKUP($L1181,Info!$B$4:$B$266,1,FALSE)),"",VLOOKUP($L1181,Info!$B$4:$L$266,6,FALSE)))</f>
        <v/>
      </c>
      <c r="AG1181" s="1"/>
      <c r="AH1181" s="33" t="str" cm="1">
        <f t="array" ref="AH1181">IF(AND(L1181&lt;&gt;"",O1181&lt;&gt;"",R1181:S1181&lt;&gt;"",W1181:X1181&lt;&gt;"",Z1181:AA1181&lt;&gt;"",AC1181&lt;&gt;""),"Good","Bad")</f>
        <v>Bad</v>
      </c>
      <c r="AL1181" t="str" cm="1">
        <f t="array" ref="AL1181">IF(R1181&gt;0,_xlfn.IFS(COUNTIF($L$20:L1181,"&lt;&gt;")&lt;101,1,COUNTIF($L$20:L1181,"&lt;&gt;")&lt;201,2,COUNTIF($L$20:L1181,"&lt;&gt;")&lt;301,3,COUNTIF($L$20:L1181,"&lt;&gt;")&lt;401,4,COUNTIF($L$20:L1181,"&lt;&gt;")&lt;501,5,COUNTIF($L$20:L1181,"&lt;&gt;")&lt;601,6,COUNTIF($L$20:L1181,"&lt;&gt;")&lt;701,7,COUNTIF($L$20:L1181,"&lt;&gt;")&lt;801,8,COUNTIF($L$20:L1181,"&lt;&gt;")&lt;901,9,COUNTIF($L$20:L1181,"&lt;&gt;")&lt;1001,10,COUNTIF($L$20:L1181,"&lt;&gt;")&lt;1101,11,COUNTIF($L$20:L1181,"&lt;&gt;")&lt;1201,12,COUNTIF($L$20:L1181,"&lt;&gt;")&lt;1301,13,COUNTIF($L$20:L1181,"&lt;&gt;")&lt;1401,14,COUNTIF($L$20:L1181,"&lt;&gt;")&lt;1501,15,COUNTIF($L$20:L1181,"&lt;&gt;")&lt;1601,16,COUNTIF($L$20:L1181,"&lt;&gt;")&lt;1701,17,COUNTIF($L$20:L1181,"&lt;&gt;")&lt;1801,18,COUNTIF($L$20:L1181,"&lt;&gt;")&lt;1901,19,COUNTIF($L$20:L1181,"&lt;&gt;")&lt;2001,20,COUNTIF($L$20:L1181,"&lt;&gt;")&lt;2101,21,COUNTIF($L$20:L1181,"&lt;&gt;")&lt;2201,22,COUNTIF($L$20:L1181,"&lt;&gt;")&lt;2301,23,COUNTIF($L$20:L1181,"&lt;&gt;")&lt;2401,24,COUNTIF($L$20:L1181,"&lt;&gt;")&lt;2501,25,COUNTIF($L$20:L1181,"&lt;&gt;")&lt;2601,26,COUNTIF($L$20:L1181,"&lt;&gt;")&lt;2701,27,COUNTIF($L$20:L1181,"&lt;&gt;")&lt;2801,28,COUNTIF($L$20:L1181,"&lt;&gt;")&lt;2901,29,COUNTIF($L$20:L1181,"&lt;&gt;")&lt;3001,30),"")</f>
        <v/>
      </c>
      <c r="AM1181" t="str">
        <f t="shared" si="90"/>
        <v/>
      </c>
      <c r="AN1181" t="str">
        <f t="shared" si="94"/>
        <v/>
      </c>
      <c r="AP1181" t="str">
        <f t="shared" si="93"/>
        <v/>
      </c>
      <c r="AQ1181" t="str">
        <f>IF(AO1181="","",COUNTIFS(AM1181:$AM$3019,AO1181))</f>
        <v/>
      </c>
    </row>
    <row r="1182" spans="1:43" x14ac:dyDescent="0.25">
      <c r="A1182" s="6" t="str">
        <f>IF(COUNT($A$20:A1181)&lt;&gt;$B$4,IF(A1181="","",A1181+1),"")</f>
        <v/>
      </c>
      <c r="B1182" s="3"/>
      <c r="C1182" s="3"/>
      <c r="D1182" s="122"/>
      <c r="E1182" s="3"/>
      <c r="F1182" s="3"/>
      <c r="G1182" s="3"/>
      <c r="H1182" s="3"/>
      <c r="I1182" s="120"/>
      <c r="J1182" s="3"/>
      <c r="K1182" s="95" t="str" cm="1">
        <f t="array" ref="K1182">IF(OR($J$14 = "A",$J$14 = "B",$J$14 = "C"),IF(I1182="","",IF(LEN(I1182)&gt;2,_xlfn.IFS(ISNUMBER(SEARCH("_",I1182)),I1182,ISNUMBER(SEARCH(", ",I1182)),SUBSTITUTE(I1182,", ","_"),ISNUMBER(SEARCH("/ ",I1182)),SUBSTITUTE(I1182,"/ ","_"),ISNUMBER(SEARCH(",",I1182)),SUBSTITUTE(I1182,",","_"),ISNUMBER(SEARCH("/",I1182)),SUBSTITUTE(I1182,"/","_"),ISNUMBER(SEARCH("",I1182)),I1182),I1182)),IF(OR($J$14 = "J",$J$14 = "K"),"",IF(D1182="","",IF(LEN(D1182)&gt;2,_xlfn.IFS(ISNUMBER(SEARCH("_",D1182)),D1182,ISNUMBER(SEARCH(", ",D1182)),SUBSTITUTE(D1182,", ","_"),ISNUMBER(SEARCH("/ ",D1182)),SUBSTITUTE(D1182,"/ ","_"),ISNUMBER(SEARCH(",",D1182)),SUBSTITUTE(D1182,",","_"),ISNUMBER(SEARCH("/",D1182)),SUBSTITUTE(D1182,"/","_"),ISNUMBER(SEARCH("",D1182)),D1182),D1182))))</f>
        <v/>
      </c>
      <c r="L1182" s="1"/>
      <c r="M1182" s="1" t="str">
        <f t="shared" si="91"/>
        <v/>
      </c>
      <c r="N1182" s="94" t="str">
        <f>IF($L1182="None","",IF(ISERROR(VLOOKUP($L1182,Info!$B$4:$B$266,1,FALSE)),"",VLOOKUP($L1182,Info!$B$4:$L$266,5,FALSE)))</f>
        <v/>
      </c>
      <c r="O1182" s="94" t="str">
        <f>IF(K1182="","",IF(AND($J$12&lt;&gt;"ABC",N1182="3"),"BAC",IF(N1182="3","ABC",IF($J$12&lt;&gt;"ABC",IF($J$10="Standard",VLOOKUP(K1182,Info!$BE$4:$BF$481,2,FALSE),VLOOKUP(K1182,Info!$BI$4:$BJ$482,2,FALSE)),IF($J$10="Standard",VLOOKUP(K1182,Info!$AG$4:$AH$2994,2,FALSE),VLOOKUP(K1182,Info!$AK$4:$AL$2997,2,FALSE))))))</f>
        <v/>
      </c>
      <c r="P1182" s="94" t="str">
        <f>IF($L1182="None","",IF(ISERROR(VLOOKUP($L1182,Info!$B$4:$B$266,1,FALSE)),"",VLOOKUP($L1182,Info!$B$4:$L$266,3,FALSE)))</f>
        <v/>
      </c>
      <c r="Q1182" s="96" t="str">
        <f>IF($L1182="None","",IF(ISERROR(VLOOKUP($L1182,Info!$B$4:$B$266,1,FALSE)),"",VLOOKUP($L1182,Info!$B$4:$L$266,4,FALSE)))</f>
        <v/>
      </c>
      <c r="R1182" s="1"/>
      <c r="S1182" s="6" t="str">
        <f t="shared" si="92"/>
        <v/>
      </c>
      <c r="T1182" s="6" t="str">
        <f>IF($L1182="None","",IF(ISERROR(VLOOKUP($L1182,Info!$B$4:$B$266,1,FALSE)),"",VLOOKUP($L1182,Info!$B$4:$L$266,11,FALSE)))</f>
        <v/>
      </c>
      <c r="U1182" s="1"/>
      <c r="V1182" s="1"/>
      <c r="W1182" s="1"/>
      <c r="X1182" s="1" t="str">
        <f>IF($L1182="None","",IF(ISERROR(VLOOKUP($L1182,Info!$B$4:$B$266,1,FALSE)),"",IF(OR(W1182="Metallic Liquid Tight",W1182="Non-Metallic Liquid Tight",W1182="LSZH",W1182="Greenfield"),VLOOKUP($L1182,Info!$B$4:$L$266,7,FALSE),"N/A")))</f>
        <v/>
      </c>
      <c r="Y1182" s="1"/>
      <c r="Z1182" s="96" t="str">
        <f>IF($L1182="None","",IF(ISERROR(VLOOKUP($L1182,Info!$B$4:$B$266,1,FALSE)),"",VLOOKUP($L1182,Info!$B$4:$L$266,9,FALSE)))</f>
        <v/>
      </c>
      <c r="AA1182" s="96" t="str">
        <f>IF($L1182="None","",IF(ISERROR(VLOOKUP($L1182,Info!$B$4:$B$266,1,FALSE)),"",VLOOKUP($L1182,Info!$B$4:$L$266,8,FALSE)))</f>
        <v/>
      </c>
      <c r="AB1182" s="96" t="str">
        <f>IF($L1182="None","",IF(ISERROR(VLOOKUP($L1182,Info!$B$4:$B$266,1,FALSE)),"",VLOOKUP($L1182,Info!$B$4:$L$266,10,FALSE)))</f>
        <v/>
      </c>
      <c r="AC1182" s="1" t="str">
        <f>IF(W1182="SO Cable","Black,White",IF(O1182="","",IF(P1182="","",IF($J$12&lt;&gt;"ABC",IF(P1182&lt;="250",VLOOKUP(O1182,Info!$AZ$4:$BB$22,3,FALSE),VLOOKUP(O1182,Info!$AZ$23:$BB$39,3,FALSE)),IF(P1182&lt;="250",VLOOKUP(O1182,Info!$AO$4:$AQ$22,3,FALSE),VLOOKUP(O1182,Info!$AO$23:$AP$39,3,FALSE))))))</f>
        <v/>
      </c>
      <c r="AD1182" s="1"/>
      <c r="AE1182" s="1" t="str">
        <f>IF($L1182="None","",IF(ISERROR(VLOOKUP($L1182,Info!$B$4:$B$266,1,FALSE)),"",VLOOKUP($L1182,Info!$B$4:$L$266,4,FALSE)))</f>
        <v/>
      </c>
      <c r="AF1182" s="1" t="str">
        <f>IF($L1182="None","",IF(ISERROR(VLOOKUP($L1182,Info!$B$4:$B$266,1,FALSE)),"",VLOOKUP($L1182,Info!$B$4:$L$266,6,FALSE)))</f>
        <v/>
      </c>
      <c r="AG1182" s="1"/>
      <c r="AH1182" s="33" t="str" cm="1">
        <f t="array" ref="AH1182">IF(AND(L1182&lt;&gt;"",O1182&lt;&gt;"",R1182:S1182&lt;&gt;"",W1182:X1182&lt;&gt;"",Z1182:AA1182&lt;&gt;"",AC1182&lt;&gt;""),"Good","Bad")</f>
        <v>Bad</v>
      </c>
      <c r="AL1182" t="str" cm="1">
        <f t="array" ref="AL1182">IF(R1182&gt;0,_xlfn.IFS(COUNTIF($L$20:L1182,"&lt;&gt;")&lt;101,1,COUNTIF($L$20:L1182,"&lt;&gt;")&lt;201,2,COUNTIF($L$20:L1182,"&lt;&gt;")&lt;301,3,COUNTIF($L$20:L1182,"&lt;&gt;")&lt;401,4,COUNTIF($L$20:L1182,"&lt;&gt;")&lt;501,5,COUNTIF($L$20:L1182,"&lt;&gt;")&lt;601,6,COUNTIF($L$20:L1182,"&lt;&gt;")&lt;701,7,COUNTIF($L$20:L1182,"&lt;&gt;")&lt;801,8,COUNTIF($L$20:L1182,"&lt;&gt;")&lt;901,9,COUNTIF($L$20:L1182,"&lt;&gt;")&lt;1001,10,COUNTIF($L$20:L1182,"&lt;&gt;")&lt;1101,11,COUNTIF($L$20:L1182,"&lt;&gt;")&lt;1201,12,COUNTIF($L$20:L1182,"&lt;&gt;")&lt;1301,13,COUNTIF($L$20:L1182,"&lt;&gt;")&lt;1401,14,COUNTIF($L$20:L1182,"&lt;&gt;")&lt;1501,15,COUNTIF($L$20:L1182,"&lt;&gt;")&lt;1601,16,COUNTIF($L$20:L1182,"&lt;&gt;")&lt;1701,17,COUNTIF($L$20:L1182,"&lt;&gt;")&lt;1801,18,COUNTIF($L$20:L1182,"&lt;&gt;")&lt;1901,19,COUNTIF($L$20:L1182,"&lt;&gt;")&lt;2001,20,COUNTIF($L$20:L1182,"&lt;&gt;")&lt;2101,21,COUNTIF($L$20:L1182,"&lt;&gt;")&lt;2201,22,COUNTIF($L$20:L1182,"&lt;&gt;")&lt;2301,23,COUNTIF($L$20:L1182,"&lt;&gt;")&lt;2401,24,COUNTIF($L$20:L1182,"&lt;&gt;")&lt;2501,25,COUNTIF($L$20:L1182,"&lt;&gt;")&lt;2601,26,COUNTIF($L$20:L1182,"&lt;&gt;")&lt;2701,27,COUNTIF($L$20:L1182,"&lt;&gt;")&lt;2801,28,COUNTIF($L$20:L1182,"&lt;&gt;")&lt;2901,29,COUNTIF($L$20:L1182,"&lt;&gt;")&lt;3001,30),"")</f>
        <v/>
      </c>
      <c r="AM1182" t="str">
        <f t="shared" si="90"/>
        <v/>
      </c>
      <c r="AN1182" t="str">
        <f t="shared" si="94"/>
        <v/>
      </c>
      <c r="AP1182" t="str">
        <f t="shared" si="93"/>
        <v/>
      </c>
      <c r="AQ1182" t="str">
        <f>IF(AO1182="","",COUNTIFS(AM1182:$AM$3019,AO1182))</f>
        <v/>
      </c>
    </row>
    <row r="1183" spans="1:43" x14ac:dyDescent="0.25">
      <c r="A1183" s="6" t="str">
        <f>IF(COUNT($A$20:A1182)&lt;&gt;$B$4,IF(A1182="","",A1182+1),"")</f>
        <v/>
      </c>
      <c r="B1183" s="3"/>
      <c r="C1183" s="3"/>
      <c r="D1183" s="122"/>
      <c r="E1183" s="3"/>
      <c r="F1183" s="3"/>
      <c r="G1183" s="3"/>
      <c r="H1183" s="3"/>
      <c r="I1183" s="120"/>
      <c r="J1183" s="3"/>
      <c r="K1183" s="95" t="str" cm="1">
        <f t="array" ref="K1183">IF(OR($J$14 = "A",$J$14 = "B",$J$14 = "C"),IF(I1183="","",IF(LEN(I1183)&gt;2,_xlfn.IFS(ISNUMBER(SEARCH("_",I1183)),I1183,ISNUMBER(SEARCH(", ",I1183)),SUBSTITUTE(I1183,", ","_"),ISNUMBER(SEARCH("/ ",I1183)),SUBSTITUTE(I1183,"/ ","_"),ISNUMBER(SEARCH(",",I1183)),SUBSTITUTE(I1183,",","_"),ISNUMBER(SEARCH("/",I1183)),SUBSTITUTE(I1183,"/","_"),ISNUMBER(SEARCH("",I1183)),I1183),I1183)),IF(OR($J$14 = "J",$J$14 = "K"),"",IF(D1183="","",IF(LEN(D1183)&gt;2,_xlfn.IFS(ISNUMBER(SEARCH("_",D1183)),D1183,ISNUMBER(SEARCH(", ",D1183)),SUBSTITUTE(D1183,", ","_"),ISNUMBER(SEARCH("/ ",D1183)),SUBSTITUTE(D1183,"/ ","_"),ISNUMBER(SEARCH(",",D1183)),SUBSTITUTE(D1183,",","_"),ISNUMBER(SEARCH("/",D1183)),SUBSTITUTE(D1183,"/","_"),ISNUMBER(SEARCH("",D1183)),D1183),D1183))))</f>
        <v/>
      </c>
      <c r="L1183" s="1"/>
      <c r="M1183" s="1" t="str">
        <f t="shared" si="91"/>
        <v/>
      </c>
      <c r="N1183" s="94" t="str">
        <f>IF($L1183="None","",IF(ISERROR(VLOOKUP($L1183,Info!$B$4:$B$266,1,FALSE)),"",VLOOKUP($L1183,Info!$B$4:$L$266,5,FALSE)))</f>
        <v/>
      </c>
      <c r="O1183" s="94" t="str">
        <f>IF(K1183="","",IF(AND($J$12&lt;&gt;"ABC",N1183="3"),"BAC",IF(N1183="3","ABC",IF($J$12&lt;&gt;"ABC",IF($J$10="Standard",VLOOKUP(K1183,Info!$BE$4:$BF$481,2,FALSE),VLOOKUP(K1183,Info!$BI$4:$BJ$482,2,FALSE)),IF($J$10="Standard",VLOOKUP(K1183,Info!$AG$4:$AH$2994,2,FALSE),VLOOKUP(K1183,Info!$AK$4:$AL$2997,2,FALSE))))))</f>
        <v/>
      </c>
      <c r="P1183" s="94" t="str">
        <f>IF($L1183="None","",IF(ISERROR(VLOOKUP($L1183,Info!$B$4:$B$266,1,FALSE)),"",VLOOKUP($L1183,Info!$B$4:$L$266,3,FALSE)))</f>
        <v/>
      </c>
      <c r="Q1183" s="96" t="str">
        <f>IF($L1183="None","",IF(ISERROR(VLOOKUP($L1183,Info!$B$4:$B$266,1,FALSE)),"",VLOOKUP($L1183,Info!$B$4:$L$266,4,FALSE)))</f>
        <v/>
      </c>
      <c r="R1183" s="1"/>
      <c r="S1183" s="6" t="str">
        <f t="shared" si="92"/>
        <v/>
      </c>
      <c r="T1183" s="6" t="str">
        <f>IF($L1183="None","",IF(ISERROR(VLOOKUP($L1183,Info!$B$4:$B$266,1,FALSE)),"",VLOOKUP($L1183,Info!$B$4:$L$266,11,FALSE)))</f>
        <v/>
      </c>
      <c r="U1183" s="1"/>
      <c r="V1183" s="1"/>
      <c r="W1183" s="1"/>
      <c r="X1183" s="1" t="str">
        <f>IF($L1183="None","",IF(ISERROR(VLOOKUP($L1183,Info!$B$4:$B$266,1,FALSE)),"",IF(OR(W1183="Metallic Liquid Tight",W1183="Non-Metallic Liquid Tight",W1183="LSZH",W1183="Greenfield"),VLOOKUP($L1183,Info!$B$4:$L$266,7,FALSE),"N/A")))</f>
        <v/>
      </c>
      <c r="Y1183" s="1"/>
      <c r="Z1183" s="96" t="str">
        <f>IF($L1183="None","",IF(ISERROR(VLOOKUP($L1183,Info!$B$4:$B$266,1,FALSE)),"",VLOOKUP($L1183,Info!$B$4:$L$266,9,FALSE)))</f>
        <v/>
      </c>
      <c r="AA1183" s="96" t="str">
        <f>IF($L1183="None","",IF(ISERROR(VLOOKUP($L1183,Info!$B$4:$B$266,1,FALSE)),"",VLOOKUP($L1183,Info!$B$4:$L$266,8,FALSE)))</f>
        <v/>
      </c>
      <c r="AB1183" s="96" t="str">
        <f>IF($L1183="None","",IF(ISERROR(VLOOKUP($L1183,Info!$B$4:$B$266,1,FALSE)),"",VLOOKUP($L1183,Info!$B$4:$L$266,10,FALSE)))</f>
        <v/>
      </c>
      <c r="AC1183" s="1" t="str">
        <f>IF(W1183="SO Cable","Black,White",IF(O1183="","",IF(P1183="","",IF($J$12&lt;&gt;"ABC",IF(P1183&lt;="250",VLOOKUP(O1183,Info!$AZ$4:$BB$22,3,FALSE),VLOOKUP(O1183,Info!$AZ$23:$BB$39,3,FALSE)),IF(P1183&lt;="250",VLOOKUP(O1183,Info!$AO$4:$AQ$22,3,FALSE),VLOOKUP(O1183,Info!$AO$23:$AP$39,3,FALSE))))))</f>
        <v/>
      </c>
      <c r="AD1183" s="1"/>
      <c r="AE1183" s="1" t="str">
        <f>IF($L1183="None","",IF(ISERROR(VLOOKUP($L1183,Info!$B$4:$B$266,1,FALSE)),"",VLOOKUP($L1183,Info!$B$4:$L$266,4,FALSE)))</f>
        <v/>
      </c>
      <c r="AF1183" s="1" t="str">
        <f>IF($L1183="None","",IF(ISERROR(VLOOKUP($L1183,Info!$B$4:$B$266,1,FALSE)),"",VLOOKUP($L1183,Info!$B$4:$L$266,6,FALSE)))</f>
        <v/>
      </c>
      <c r="AG1183" s="1"/>
      <c r="AH1183" s="33" t="str" cm="1">
        <f t="array" ref="AH1183">IF(AND(L1183&lt;&gt;"",O1183&lt;&gt;"",R1183:S1183&lt;&gt;"",W1183:X1183&lt;&gt;"",Z1183:AA1183&lt;&gt;"",AC1183&lt;&gt;""),"Good","Bad")</f>
        <v>Bad</v>
      </c>
      <c r="AL1183" t="str" cm="1">
        <f t="array" ref="AL1183">IF(R1183&gt;0,_xlfn.IFS(COUNTIF($L$20:L1183,"&lt;&gt;")&lt;101,1,COUNTIF($L$20:L1183,"&lt;&gt;")&lt;201,2,COUNTIF($L$20:L1183,"&lt;&gt;")&lt;301,3,COUNTIF($L$20:L1183,"&lt;&gt;")&lt;401,4,COUNTIF($L$20:L1183,"&lt;&gt;")&lt;501,5,COUNTIF($L$20:L1183,"&lt;&gt;")&lt;601,6,COUNTIF($L$20:L1183,"&lt;&gt;")&lt;701,7,COUNTIF($L$20:L1183,"&lt;&gt;")&lt;801,8,COUNTIF($L$20:L1183,"&lt;&gt;")&lt;901,9,COUNTIF($L$20:L1183,"&lt;&gt;")&lt;1001,10,COUNTIF($L$20:L1183,"&lt;&gt;")&lt;1101,11,COUNTIF($L$20:L1183,"&lt;&gt;")&lt;1201,12,COUNTIF($L$20:L1183,"&lt;&gt;")&lt;1301,13,COUNTIF($L$20:L1183,"&lt;&gt;")&lt;1401,14,COUNTIF($L$20:L1183,"&lt;&gt;")&lt;1501,15,COUNTIF($L$20:L1183,"&lt;&gt;")&lt;1601,16,COUNTIF($L$20:L1183,"&lt;&gt;")&lt;1701,17,COUNTIF($L$20:L1183,"&lt;&gt;")&lt;1801,18,COUNTIF($L$20:L1183,"&lt;&gt;")&lt;1901,19,COUNTIF($L$20:L1183,"&lt;&gt;")&lt;2001,20,COUNTIF($L$20:L1183,"&lt;&gt;")&lt;2101,21,COUNTIF($L$20:L1183,"&lt;&gt;")&lt;2201,22,COUNTIF($L$20:L1183,"&lt;&gt;")&lt;2301,23,COUNTIF($L$20:L1183,"&lt;&gt;")&lt;2401,24,COUNTIF($L$20:L1183,"&lt;&gt;")&lt;2501,25,COUNTIF($L$20:L1183,"&lt;&gt;")&lt;2601,26,COUNTIF($L$20:L1183,"&lt;&gt;")&lt;2701,27,COUNTIF($L$20:L1183,"&lt;&gt;")&lt;2801,28,COUNTIF($L$20:L1183,"&lt;&gt;")&lt;2901,29,COUNTIF($L$20:L1183,"&lt;&gt;")&lt;3001,30),"")</f>
        <v/>
      </c>
      <c r="AM1183" t="str">
        <f t="shared" si="90"/>
        <v/>
      </c>
      <c r="AN1183" t="str">
        <f t="shared" si="94"/>
        <v/>
      </c>
      <c r="AP1183" t="str">
        <f t="shared" si="93"/>
        <v/>
      </c>
      <c r="AQ1183" t="str">
        <f>IF(AO1183="","",COUNTIFS(AM1183:$AM$3019,AO1183))</f>
        <v/>
      </c>
    </row>
    <row r="1184" spans="1:43" x14ac:dyDescent="0.25">
      <c r="A1184" s="6" t="str">
        <f>IF(COUNT($A$20:A1183)&lt;&gt;$B$4,IF(A1183="","",A1183+1),"")</f>
        <v/>
      </c>
      <c r="B1184" s="3"/>
      <c r="C1184" s="3"/>
      <c r="D1184" s="122"/>
      <c r="E1184" s="3"/>
      <c r="F1184" s="3"/>
      <c r="G1184" s="3"/>
      <c r="H1184" s="3"/>
      <c r="I1184" s="120"/>
      <c r="J1184" s="3"/>
      <c r="K1184" s="95" t="str" cm="1">
        <f t="array" ref="K1184">IF(OR($J$14 = "A",$J$14 = "B",$J$14 = "C"),IF(I1184="","",IF(LEN(I1184)&gt;2,_xlfn.IFS(ISNUMBER(SEARCH("_",I1184)),I1184,ISNUMBER(SEARCH(", ",I1184)),SUBSTITUTE(I1184,", ","_"),ISNUMBER(SEARCH("/ ",I1184)),SUBSTITUTE(I1184,"/ ","_"),ISNUMBER(SEARCH(",",I1184)),SUBSTITUTE(I1184,",","_"),ISNUMBER(SEARCH("/",I1184)),SUBSTITUTE(I1184,"/","_"),ISNUMBER(SEARCH("",I1184)),I1184),I1184)),IF(OR($J$14 = "J",$J$14 = "K"),"",IF(D1184="","",IF(LEN(D1184)&gt;2,_xlfn.IFS(ISNUMBER(SEARCH("_",D1184)),D1184,ISNUMBER(SEARCH(", ",D1184)),SUBSTITUTE(D1184,", ","_"),ISNUMBER(SEARCH("/ ",D1184)),SUBSTITUTE(D1184,"/ ","_"),ISNUMBER(SEARCH(",",D1184)),SUBSTITUTE(D1184,",","_"),ISNUMBER(SEARCH("/",D1184)),SUBSTITUTE(D1184,"/","_"),ISNUMBER(SEARCH("",D1184)),D1184),D1184))))</f>
        <v/>
      </c>
      <c r="L1184" s="1"/>
      <c r="M1184" s="1" t="str">
        <f t="shared" si="91"/>
        <v/>
      </c>
      <c r="N1184" s="94" t="str">
        <f>IF($L1184="None","",IF(ISERROR(VLOOKUP($L1184,Info!$B$4:$B$266,1,FALSE)),"",VLOOKUP($L1184,Info!$B$4:$L$266,5,FALSE)))</f>
        <v/>
      </c>
      <c r="O1184" s="94" t="str">
        <f>IF(K1184="","",IF(AND($J$12&lt;&gt;"ABC",N1184="3"),"BAC",IF(N1184="3","ABC",IF($J$12&lt;&gt;"ABC",IF($J$10="Standard",VLOOKUP(K1184,Info!$BE$4:$BF$481,2,FALSE),VLOOKUP(K1184,Info!$BI$4:$BJ$482,2,FALSE)),IF($J$10="Standard",VLOOKUP(K1184,Info!$AG$4:$AH$2994,2,FALSE),VLOOKUP(K1184,Info!$AK$4:$AL$2997,2,FALSE))))))</f>
        <v/>
      </c>
      <c r="P1184" s="94" t="str">
        <f>IF($L1184="None","",IF(ISERROR(VLOOKUP($L1184,Info!$B$4:$B$266,1,FALSE)),"",VLOOKUP($L1184,Info!$B$4:$L$266,3,FALSE)))</f>
        <v/>
      </c>
      <c r="Q1184" s="96" t="str">
        <f>IF($L1184="None","",IF(ISERROR(VLOOKUP($L1184,Info!$B$4:$B$266,1,FALSE)),"",VLOOKUP($L1184,Info!$B$4:$L$266,4,FALSE)))</f>
        <v/>
      </c>
      <c r="R1184" s="1"/>
      <c r="S1184" s="6" t="str">
        <f t="shared" si="92"/>
        <v/>
      </c>
      <c r="T1184" s="6" t="str">
        <f>IF($L1184="None","",IF(ISERROR(VLOOKUP($L1184,Info!$B$4:$B$266,1,FALSE)),"",VLOOKUP($L1184,Info!$B$4:$L$266,11,FALSE)))</f>
        <v/>
      </c>
      <c r="U1184" s="1"/>
      <c r="V1184" s="1"/>
      <c r="W1184" s="1"/>
      <c r="X1184" s="1" t="str">
        <f>IF($L1184="None","",IF(ISERROR(VLOOKUP($L1184,Info!$B$4:$B$266,1,FALSE)),"",IF(OR(W1184="Metallic Liquid Tight",W1184="Non-Metallic Liquid Tight",W1184="LSZH",W1184="Greenfield"),VLOOKUP($L1184,Info!$B$4:$L$266,7,FALSE),"N/A")))</f>
        <v/>
      </c>
      <c r="Y1184" s="1"/>
      <c r="Z1184" s="96" t="str">
        <f>IF($L1184="None","",IF(ISERROR(VLOOKUP($L1184,Info!$B$4:$B$266,1,FALSE)),"",VLOOKUP($L1184,Info!$B$4:$L$266,9,FALSE)))</f>
        <v/>
      </c>
      <c r="AA1184" s="96" t="str">
        <f>IF($L1184="None","",IF(ISERROR(VLOOKUP($L1184,Info!$B$4:$B$266,1,FALSE)),"",VLOOKUP($L1184,Info!$B$4:$L$266,8,FALSE)))</f>
        <v/>
      </c>
      <c r="AB1184" s="96" t="str">
        <f>IF($L1184="None","",IF(ISERROR(VLOOKUP($L1184,Info!$B$4:$B$266,1,FALSE)),"",VLOOKUP($L1184,Info!$B$4:$L$266,10,FALSE)))</f>
        <v/>
      </c>
      <c r="AC1184" s="1" t="str">
        <f>IF(W1184="SO Cable","Black,White",IF(O1184="","",IF(P1184="","",IF($J$12&lt;&gt;"ABC",IF(P1184&lt;="250",VLOOKUP(O1184,Info!$AZ$4:$BB$22,3,FALSE),VLOOKUP(O1184,Info!$AZ$23:$BB$39,3,FALSE)),IF(P1184&lt;="250",VLOOKUP(O1184,Info!$AO$4:$AQ$22,3,FALSE),VLOOKUP(O1184,Info!$AO$23:$AP$39,3,FALSE))))))</f>
        <v/>
      </c>
      <c r="AD1184" s="1"/>
      <c r="AE1184" s="1" t="str">
        <f>IF($L1184="None","",IF(ISERROR(VLOOKUP($L1184,Info!$B$4:$B$266,1,FALSE)),"",VLOOKUP($L1184,Info!$B$4:$L$266,4,FALSE)))</f>
        <v/>
      </c>
      <c r="AF1184" s="1" t="str">
        <f>IF($L1184="None","",IF(ISERROR(VLOOKUP($L1184,Info!$B$4:$B$266,1,FALSE)),"",VLOOKUP($L1184,Info!$B$4:$L$266,6,FALSE)))</f>
        <v/>
      </c>
      <c r="AG1184" s="1"/>
      <c r="AH1184" s="33" t="str" cm="1">
        <f t="array" ref="AH1184">IF(AND(L1184&lt;&gt;"",O1184&lt;&gt;"",R1184:S1184&lt;&gt;"",W1184:X1184&lt;&gt;"",Z1184:AA1184&lt;&gt;"",AC1184&lt;&gt;""),"Good","Bad")</f>
        <v>Bad</v>
      </c>
      <c r="AL1184" t="str" cm="1">
        <f t="array" ref="AL1184">IF(R1184&gt;0,_xlfn.IFS(COUNTIF($L$20:L1184,"&lt;&gt;")&lt;101,1,COUNTIF($L$20:L1184,"&lt;&gt;")&lt;201,2,COUNTIF($L$20:L1184,"&lt;&gt;")&lt;301,3,COUNTIF($L$20:L1184,"&lt;&gt;")&lt;401,4,COUNTIF($L$20:L1184,"&lt;&gt;")&lt;501,5,COUNTIF($L$20:L1184,"&lt;&gt;")&lt;601,6,COUNTIF($L$20:L1184,"&lt;&gt;")&lt;701,7,COUNTIF($L$20:L1184,"&lt;&gt;")&lt;801,8,COUNTIF($L$20:L1184,"&lt;&gt;")&lt;901,9,COUNTIF($L$20:L1184,"&lt;&gt;")&lt;1001,10,COUNTIF($L$20:L1184,"&lt;&gt;")&lt;1101,11,COUNTIF($L$20:L1184,"&lt;&gt;")&lt;1201,12,COUNTIF($L$20:L1184,"&lt;&gt;")&lt;1301,13,COUNTIF($L$20:L1184,"&lt;&gt;")&lt;1401,14,COUNTIF($L$20:L1184,"&lt;&gt;")&lt;1501,15,COUNTIF($L$20:L1184,"&lt;&gt;")&lt;1601,16,COUNTIF($L$20:L1184,"&lt;&gt;")&lt;1701,17,COUNTIF($L$20:L1184,"&lt;&gt;")&lt;1801,18,COUNTIF($L$20:L1184,"&lt;&gt;")&lt;1901,19,COUNTIF($L$20:L1184,"&lt;&gt;")&lt;2001,20,COUNTIF($L$20:L1184,"&lt;&gt;")&lt;2101,21,COUNTIF($L$20:L1184,"&lt;&gt;")&lt;2201,22,COUNTIF($L$20:L1184,"&lt;&gt;")&lt;2301,23,COUNTIF($L$20:L1184,"&lt;&gt;")&lt;2401,24,COUNTIF($L$20:L1184,"&lt;&gt;")&lt;2501,25,COUNTIF($L$20:L1184,"&lt;&gt;")&lt;2601,26,COUNTIF($L$20:L1184,"&lt;&gt;")&lt;2701,27,COUNTIF($L$20:L1184,"&lt;&gt;")&lt;2801,28,COUNTIF($L$20:L1184,"&lt;&gt;")&lt;2901,29,COUNTIF($L$20:L1184,"&lt;&gt;")&lt;3001,30),"")</f>
        <v/>
      </c>
      <c r="AM1184" t="str">
        <f t="shared" si="90"/>
        <v/>
      </c>
      <c r="AN1184" t="str">
        <f t="shared" si="94"/>
        <v/>
      </c>
      <c r="AP1184" t="str">
        <f t="shared" si="93"/>
        <v/>
      </c>
      <c r="AQ1184" t="str">
        <f>IF(AO1184="","",COUNTIFS(AM1184:$AM$3019,AO1184))</f>
        <v/>
      </c>
    </row>
    <row r="1185" spans="1:43" x14ac:dyDescent="0.25">
      <c r="A1185" s="6" t="str">
        <f>IF(COUNT($A$20:A1184)&lt;&gt;$B$4,IF(A1184="","",A1184+1),"")</f>
        <v/>
      </c>
      <c r="B1185" s="3"/>
      <c r="C1185" s="3"/>
      <c r="D1185" s="122"/>
      <c r="E1185" s="3"/>
      <c r="F1185" s="3"/>
      <c r="G1185" s="3"/>
      <c r="H1185" s="3"/>
      <c r="I1185" s="120"/>
      <c r="J1185" s="3"/>
      <c r="K1185" s="95" t="str" cm="1">
        <f t="array" ref="K1185">IF(OR($J$14 = "A",$J$14 = "B",$J$14 = "C"),IF(I1185="","",IF(LEN(I1185)&gt;2,_xlfn.IFS(ISNUMBER(SEARCH("_",I1185)),I1185,ISNUMBER(SEARCH(", ",I1185)),SUBSTITUTE(I1185,", ","_"),ISNUMBER(SEARCH("/ ",I1185)),SUBSTITUTE(I1185,"/ ","_"),ISNUMBER(SEARCH(",",I1185)),SUBSTITUTE(I1185,",","_"),ISNUMBER(SEARCH("/",I1185)),SUBSTITUTE(I1185,"/","_"),ISNUMBER(SEARCH("",I1185)),I1185),I1185)),IF(OR($J$14 = "J",$J$14 = "K"),"",IF(D1185="","",IF(LEN(D1185)&gt;2,_xlfn.IFS(ISNUMBER(SEARCH("_",D1185)),D1185,ISNUMBER(SEARCH(", ",D1185)),SUBSTITUTE(D1185,", ","_"),ISNUMBER(SEARCH("/ ",D1185)),SUBSTITUTE(D1185,"/ ","_"),ISNUMBER(SEARCH(",",D1185)),SUBSTITUTE(D1185,",","_"),ISNUMBER(SEARCH("/",D1185)),SUBSTITUTE(D1185,"/","_"),ISNUMBER(SEARCH("",D1185)),D1185),D1185))))</f>
        <v/>
      </c>
      <c r="L1185" s="1"/>
      <c r="M1185" s="1" t="str">
        <f t="shared" si="91"/>
        <v/>
      </c>
      <c r="N1185" s="94" t="str">
        <f>IF($L1185="None","",IF(ISERROR(VLOOKUP($L1185,Info!$B$4:$B$266,1,FALSE)),"",VLOOKUP($L1185,Info!$B$4:$L$266,5,FALSE)))</f>
        <v/>
      </c>
      <c r="O1185" s="94" t="str">
        <f>IF(K1185="","",IF(AND($J$12&lt;&gt;"ABC",N1185="3"),"BAC",IF(N1185="3","ABC",IF($J$12&lt;&gt;"ABC",IF($J$10="Standard",VLOOKUP(K1185,Info!$BE$4:$BF$481,2,FALSE),VLOOKUP(K1185,Info!$BI$4:$BJ$482,2,FALSE)),IF($J$10="Standard",VLOOKUP(K1185,Info!$AG$4:$AH$2994,2,FALSE),VLOOKUP(K1185,Info!$AK$4:$AL$2997,2,FALSE))))))</f>
        <v/>
      </c>
      <c r="P1185" s="94" t="str">
        <f>IF($L1185="None","",IF(ISERROR(VLOOKUP($L1185,Info!$B$4:$B$266,1,FALSE)),"",VLOOKUP($L1185,Info!$B$4:$L$266,3,FALSE)))</f>
        <v/>
      </c>
      <c r="Q1185" s="96" t="str">
        <f>IF($L1185="None","",IF(ISERROR(VLOOKUP($L1185,Info!$B$4:$B$266,1,FALSE)),"",VLOOKUP($L1185,Info!$B$4:$L$266,4,FALSE)))</f>
        <v/>
      </c>
      <c r="R1185" s="1"/>
      <c r="S1185" s="6" t="str">
        <f t="shared" si="92"/>
        <v/>
      </c>
      <c r="T1185" s="6" t="str">
        <f>IF($L1185="None","",IF(ISERROR(VLOOKUP($L1185,Info!$B$4:$B$266,1,FALSE)),"",VLOOKUP($L1185,Info!$B$4:$L$266,11,FALSE)))</f>
        <v/>
      </c>
      <c r="U1185" s="1"/>
      <c r="V1185" s="1"/>
      <c r="W1185" s="1"/>
      <c r="X1185" s="1" t="str">
        <f>IF($L1185="None","",IF(ISERROR(VLOOKUP($L1185,Info!$B$4:$B$266,1,FALSE)),"",IF(OR(W1185="Metallic Liquid Tight",W1185="Non-Metallic Liquid Tight",W1185="LSZH",W1185="Greenfield"),VLOOKUP($L1185,Info!$B$4:$L$266,7,FALSE),"N/A")))</f>
        <v/>
      </c>
      <c r="Y1185" s="1"/>
      <c r="Z1185" s="96" t="str">
        <f>IF($L1185="None","",IF(ISERROR(VLOOKUP($L1185,Info!$B$4:$B$266,1,FALSE)),"",VLOOKUP($L1185,Info!$B$4:$L$266,9,FALSE)))</f>
        <v/>
      </c>
      <c r="AA1185" s="96" t="str">
        <f>IF($L1185="None","",IF(ISERROR(VLOOKUP($L1185,Info!$B$4:$B$266,1,FALSE)),"",VLOOKUP($L1185,Info!$B$4:$L$266,8,FALSE)))</f>
        <v/>
      </c>
      <c r="AB1185" s="96" t="str">
        <f>IF($L1185="None","",IF(ISERROR(VLOOKUP($L1185,Info!$B$4:$B$266,1,FALSE)),"",VLOOKUP($L1185,Info!$B$4:$L$266,10,FALSE)))</f>
        <v/>
      </c>
      <c r="AC1185" s="1" t="str">
        <f>IF(W1185="SO Cable","Black,White",IF(O1185="","",IF(P1185="","",IF($J$12&lt;&gt;"ABC",IF(P1185&lt;="250",VLOOKUP(O1185,Info!$AZ$4:$BB$22,3,FALSE),VLOOKUP(O1185,Info!$AZ$23:$BB$39,3,FALSE)),IF(P1185&lt;="250",VLOOKUP(O1185,Info!$AO$4:$AQ$22,3,FALSE),VLOOKUP(O1185,Info!$AO$23:$AP$39,3,FALSE))))))</f>
        <v/>
      </c>
      <c r="AD1185" s="1"/>
      <c r="AE1185" s="1" t="str">
        <f>IF($L1185="None","",IF(ISERROR(VLOOKUP($L1185,Info!$B$4:$B$266,1,FALSE)),"",VLOOKUP($L1185,Info!$B$4:$L$266,4,FALSE)))</f>
        <v/>
      </c>
      <c r="AF1185" s="1" t="str">
        <f>IF($L1185="None","",IF(ISERROR(VLOOKUP($L1185,Info!$B$4:$B$266,1,FALSE)),"",VLOOKUP($L1185,Info!$B$4:$L$266,6,FALSE)))</f>
        <v/>
      </c>
      <c r="AG1185" s="1"/>
      <c r="AH1185" s="33" t="str" cm="1">
        <f t="array" ref="AH1185">IF(AND(L1185&lt;&gt;"",O1185&lt;&gt;"",R1185:S1185&lt;&gt;"",W1185:X1185&lt;&gt;"",Z1185:AA1185&lt;&gt;"",AC1185&lt;&gt;""),"Good","Bad")</f>
        <v>Bad</v>
      </c>
      <c r="AL1185" t="str" cm="1">
        <f t="array" ref="AL1185">IF(R1185&gt;0,_xlfn.IFS(COUNTIF($L$20:L1185,"&lt;&gt;")&lt;101,1,COUNTIF($L$20:L1185,"&lt;&gt;")&lt;201,2,COUNTIF($L$20:L1185,"&lt;&gt;")&lt;301,3,COUNTIF($L$20:L1185,"&lt;&gt;")&lt;401,4,COUNTIF($L$20:L1185,"&lt;&gt;")&lt;501,5,COUNTIF($L$20:L1185,"&lt;&gt;")&lt;601,6,COUNTIF($L$20:L1185,"&lt;&gt;")&lt;701,7,COUNTIF($L$20:L1185,"&lt;&gt;")&lt;801,8,COUNTIF($L$20:L1185,"&lt;&gt;")&lt;901,9,COUNTIF($L$20:L1185,"&lt;&gt;")&lt;1001,10,COUNTIF($L$20:L1185,"&lt;&gt;")&lt;1101,11,COUNTIF($L$20:L1185,"&lt;&gt;")&lt;1201,12,COUNTIF($L$20:L1185,"&lt;&gt;")&lt;1301,13,COUNTIF($L$20:L1185,"&lt;&gt;")&lt;1401,14,COUNTIF($L$20:L1185,"&lt;&gt;")&lt;1501,15,COUNTIF($L$20:L1185,"&lt;&gt;")&lt;1601,16,COUNTIF($L$20:L1185,"&lt;&gt;")&lt;1701,17,COUNTIF($L$20:L1185,"&lt;&gt;")&lt;1801,18,COUNTIF($L$20:L1185,"&lt;&gt;")&lt;1901,19,COUNTIF($L$20:L1185,"&lt;&gt;")&lt;2001,20,COUNTIF($L$20:L1185,"&lt;&gt;")&lt;2101,21,COUNTIF($L$20:L1185,"&lt;&gt;")&lt;2201,22,COUNTIF($L$20:L1185,"&lt;&gt;")&lt;2301,23,COUNTIF($L$20:L1185,"&lt;&gt;")&lt;2401,24,COUNTIF($L$20:L1185,"&lt;&gt;")&lt;2501,25,COUNTIF($L$20:L1185,"&lt;&gt;")&lt;2601,26,COUNTIF($L$20:L1185,"&lt;&gt;")&lt;2701,27,COUNTIF($L$20:L1185,"&lt;&gt;")&lt;2801,28,COUNTIF($L$20:L1185,"&lt;&gt;")&lt;2901,29,COUNTIF($L$20:L1185,"&lt;&gt;")&lt;3001,30),"")</f>
        <v/>
      </c>
      <c r="AM1185" t="str">
        <f t="shared" si="90"/>
        <v/>
      </c>
      <c r="AN1185" t="str">
        <f t="shared" si="94"/>
        <v/>
      </c>
      <c r="AP1185" t="str">
        <f t="shared" si="93"/>
        <v/>
      </c>
      <c r="AQ1185" t="str">
        <f>IF(AO1185="","",COUNTIFS(AM1185:$AM$3019,AO1185))</f>
        <v/>
      </c>
    </row>
    <row r="1186" spans="1:43" x14ac:dyDescent="0.25">
      <c r="A1186" s="6" t="str">
        <f>IF(COUNT($A$20:A1185)&lt;&gt;$B$4,IF(A1185="","",A1185+1),"")</f>
        <v/>
      </c>
      <c r="B1186" s="3"/>
      <c r="C1186" s="3"/>
      <c r="D1186" s="122"/>
      <c r="E1186" s="3"/>
      <c r="F1186" s="3"/>
      <c r="G1186" s="3"/>
      <c r="H1186" s="3"/>
      <c r="I1186" s="120"/>
      <c r="J1186" s="3"/>
      <c r="K1186" s="95" t="str" cm="1">
        <f t="array" ref="K1186">IF(OR($J$14 = "A",$J$14 = "B",$J$14 = "C"),IF(I1186="","",IF(LEN(I1186)&gt;2,_xlfn.IFS(ISNUMBER(SEARCH("_",I1186)),I1186,ISNUMBER(SEARCH(", ",I1186)),SUBSTITUTE(I1186,", ","_"),ISNUMBER(SEARCH("/ ",I1186)),SUBSTITUTE(I1186,"/ ","_"),ISNUMBER(SEARCH(",",I1186)),SUBSTITUTE(I1186,",","_"),ISNUMBER(SEARCH("/",I1186)),SUBSTITUTE(I1186,"/","_"),ISNUMBER(SEARCH("",I1186)),I1186),I1186)),IF(OR($J$14 = "J",$J$14 = "K"),"",IF(D1186="","",IF(LEN(D1186)&gt;2,_xlfn.IFS(ISNUMBER(SEARCH("_",D1186)),D1186,ISNUMBER(SEARCH(", ",D1186)),SUBSTITUTE(D1186,", ","_"),ISNUMBER(SEARCH("/ ",D1186)),SUBSTITUTE(D1186,"/ ","_"),ISNUMBER(SEARCH(",",D1186)),SUBSTITUTE(D1186,",","_"),ISNUMBER(SEARCH("/",D1186)),SUBSTITUTE(D1186,"/","_"),ISNUMBER(SEARCH("",D1186)),D1186),D1186))))</f>
        <v/>
      </c>
      <c r="L1186" s="1"/>
      <c r="M1186" s="1" t="str">
        <f t="shared" si="91"/>
        <v/>
      </c>
      <c r="N1186" s="94" t="str">
        <f>IF($L1186="None","",IF(ISERROR(VLOOKUP($L1186,Info!$B$4:$B$266,1,FALSE)),"",VLOOKUP($L1186,Info!$B$4:$L$266,5,FALSE)))</f>
        <v/>
      </c>
      <c r="O1186" s="94" t="str">
        <f>IF(K1186="","",IF(AND($J$12&lt;&gt;"ABC",N1186="3"),"BAC",IF(N1186="3","ABC",IF($J$12&lt;&gt;"ABC",IF($J$10="Standard",VLOOKUP(K1186,Info!$BE$4:$BF$481,2,FALSE),VLOOKUP(K1186,Info!$BI$4:$BJ$482,2,FALSE)),IF($J$10="Standard",VLOOKUP(K1186,Info!$AG$4:$AH$2994,2,FALSE),VLOOKUP(K1186,Info!$AK$4:$AL$2997,2,FALSE))))))</f>
        <v/>
      </c>
      <c r="P1186" s="94" t="str">
        <f>IF($L1186="None","",IF(ISERROR(VLOOKUP($L1186,Info!$B$4:$B$266,1,FALSE)),"",VLOOKUP($L1186,Info!$B$4:$L$266,3,FALSE)))</f>
        <v/>
      </c>
      <c r="Q1186" s="96" t="str">
        <f>IF($L1186="None","",IF(ISERROR(VLOOKUP($L1186,Info!$B$4:$B$266,1,FALSE)),"",VLOOKUP($L1186,Info!$B$4:$L$266,4,FALSE)))</f>
        <v/>
      </c>
      <c r="R1186" s="1"/>
      <c r="S1186" s="6" t="str">
        <f t="shared" si="92"/>
        <v/>
      </c>
      <c r="T1186" s="6" t="str">
        <f>IF($L1186="None","",IF(ISERROR(VLOOKUP($L1186,Info!$B$4:$B$266,1,FALSE)),"",VLOOKUP($L1186,Info!$B$4:$L$266,11,FALSE)))</f>
        <v/>
      </c>
      <c r="U1186" s="1"/>
      <c r="V1186" s="1"/>
      <c r="W1186" s="1"/>
      <c r="X1186" s="1" t="str">
        <f>IF($L1186="None","",IF(ISERROR(VLOOKUP($L1186,Info!$B$4:$B$266,1,FALSE)),"",IF(OR(W1186="Metallic Liquid Tight",W1186="Non-Metallic Liquid Tight",W1186="LSZH",W1186="Greenfield"),VLOOKUP($L1186,Info!$B$4:$L$266,7,FALSE),"N/A")))</f>
        <v/>
      </c>
      <c r="Y1186" s="1"/>
      <c r="Z1186" s="96" t="str">
        <f>IF($L1186="None","",IF(ISERROR(VLOOKUP($L1186,Info!$B$4:$B$266,1,FALSE)),"",VLOOKUP($L1186,Info!$B$4:$L$266,9,FALSE)))</f>
        <v/>
      </c>
      <c r="AA1186" s="96" t="str">
        <f>IF($L1186="None","",IF(ISERROR(VLOOKUP($L1186,Info!$B$4:$B$266,1,FALSE)),"",VLOOKUP($L1186,Info!$B$4:$L$266,8,FALSE)))</f>
        <v/>
      </c>
      <c r="AB1186" s="96" t="str">
        <f>IF($L1186="None","",IF(ISERROR(VLOOKUP($L1186,Info!$B$4:$B$266,1,FALSE)),"",VLOOKUP($L1186,Info!$B$4:$L$266,10,FALSE)))</f>
        <v/>
      </c>
      <c r="AC1186" s="1" t="str">
        <f>IF(W1186="SO Cable","Black,White",IF(O1186="","",IF(P1186="","",IF($J$12&lt;&gt;"ABC",IF(P1186&lt;="250",VLOOKUP(O1186,Info!$AZ$4:$BB$22,3,FALSE),VLOOKUP(O1186,Info!$AZ$23:$BB$39,3,FALSE)),IF(P1186&lt;="250",VLOOKUP(O1186,Info!$AO$4:$AQ$22,3,FALSE),VLOOKUP(O1186,Info!$AO$23:$AP$39,3,FALSE))))))</f>
        <v/>
      </c>
      <c r="AD1186" s="1"/>
      <c r="AE1186" s="1" t="str">
        <f>IF($L1186="None","",IF(ISERROR(VLOOKUP($L1186,Info!$B$4:$B$266,1,FALSE)),"",VLOOKUP($L1186,Info!$B$4:$L$266,4,FALSE)))</f>
        <v/>
      </c>
      <c r="AF1186" s="1" t="str">
        <f>IF($L1186="None","",IF(ISERROR(VLOOKUP($L1186,Info!$B$4:$B$266,1,FALSE)),"",VLOOKUP($L1186,Info!$B$4:$L$266,6,FALSE)))</f>
        <v/>
      </c>
      <c r="AG1186" s="1"/>
      <c r="AH1186" s="33" t="str" cm="1">
        <f t="array" ref="AH1186">IF(AND(L1186&lt;&gt;"",O1186&lt;&gt;"",R1186:S1186&lt;&gt;"",W1186:X1186&lt;&gt;"",Z1186:AA1186&lt;&gt;"",AC1186&lt;&gt;""),"Good","Bad")</f>
        <v>Bad</v>
      </c>
      <c r="AL1186" t="str" cm="1">
        <f t="array" ref="AL1186">IF(R1186&gt;0,_xlfn.IFS(COUNTIF($L$20:L1186,"&lt;&gt;")&lt;101,1,COUNTIF($L$20:L1186,"&lt;&gt;")&lt;201,2,COUNTIF($L$20:L1186,"&lt;&gt;")&lt;301,3,COUNTIF($L$20:L1186,"&lt;&gt;")&lt;401,4,COUNTIF($L$20:L1186,"&lt;&gt;")&lt;501,5,COUNTIF($L$20:L1186,"&lt;&gt;")&lt;601,6,COUNTIF($L$20:L1186,"&lt;&gt;")&lt;701,7,COUNTIF($L$20:L1186,"&lt;&gt;")&lt;801,8,COUNTIF($L$20:L1186,"&lt;&gt;")&lt;901,9,COUNTIF($L$20:L1186,"&lt;&gt;")&lt;1001,10,COUNTIF($L$20:L1186,"&lt;&gt;")&lt;1101,11,COUNTIF($L$20:L1186,"&lt;&gt;")&lt;1201,12,COUNTIF($L$20:L1186,"&lt;&gt;")&lt;1301,13,COUNTIF($L$20:L1186,"&lt;&gt;")&lt;1401,14,COUNTIF($L$20:L1186,"&lt;&gt;")&lt;1501,15,COUNTIF($L$20:L1186,"&lt;&gt;")&lt;1601,16,COUNTIF($L$20:L1186,"&lt;&gt;")&lt;1701,17,COUNTIF($L$20:L1186,"&lt;&gt;")&lt;1801,18,COUNTIF($L$20:L1186,"&lt;&gt;")&lt;1901,19,COUNTIF($L$20:L1186,"&lt;&gt;")&lt;2001,20,COUNTIF($L$20:L1186,"&lt;&gt;")&lt;2101,21,COUNTIF($L$20:L1186,"&lt;&gt;")&lt;2201,22,COUNTIF($L$20:L1186,"&lt;&gt;")&lt;2301,23,COUNTIF($L$20:L1186,"&lt;&gt;")&lt;2401,24,COUNTIF($L$20:L1186,"&lt;&gt;")&lt;2501,25,COUNTIF($L$20:L1186,"&lt;&gt;")&lt;2601,26,COUNTIF($L$20:L1186,"&lt;&gt;")&lt;2701,27,COUNTIF($L$20:L1186,"&lt;&gt;")&lt;2801,28,COUNTIF($L$20:L1186,"&lt;&gt;")&lt;2901,29,COUNTIF($L$20:L1186,"&lt;&gt;")&lt;3001,30),"")</f>
        <v/>
      </c>
      <c r="AM1186" t="str">
        <f t="shared" si="90"/>
        <v/>
      </c>
      <c r="AN1186" t="str">
        <f t="shared" si="94"/>
        <v/>
      </c>
      <c r="AP1186" t="str">
        <f t="shared" si="93"/>
        <v/>
      </c>
      <c r="AQ1186" t="str">
        <f>IF(AO1186="","",COUNTIFS(AM1186:$AM$3019,AO1186))</f>
        <v/>
      </c>
    </row>
    <row r="1187" spans="1:43" x14ac:dyDescent="0.25">
      <c r="A1187" s="6" t="str">
        <f>IF(COUNT($A$20:A1186)&lt;&gt;$B$4,IF(A1186="","",A1186+1),"")</f>
        <v/>
      </c>
      <c r="B1187" s="3"/>
      <c r="C1187" s="3"/>
      <c r="D1187" s="122"/>
      <c r="E1187" s="3"/>
      <c r="F1187" s="3"/>
      <c r="G1187" s="3"/>
      <c r="H1187" s="3"/>
      <c r="I1187" s="120"/>
      <c r="J1187" s="3"/>
      <c r="K1187" s="95" t="str" cm="1">
        <f t="array" ref="K1187">IF(OR($J$14 = "A",$J$14 = "B",$J$14 = "C"),IF(I1187="","",IF(LEN(I1187)&gt;2,_xlfn.IFS(ISNUMBER(SEARCH("_",I1187)),I1187,ISNUMBER(SEARCH(", ",I1187)),SUBSTITUTE(I1187,", ","_"),ISNUMBER(SEARCH("/ ",I1187)),SUBSTITUTE(I1187,"/ ","_"),ISNUMBER(SEARCH(",",I1187)),SUBSTITUTE(I1187,",","_"),ISNUMBER(SEARCH("/",I1187)),SUBSTITUTE(I1187,"/","_"),ISNUMBER(SEARCH("",I1187)),I1187),I1187)),IF(OR($J$14 = "J",$J$14 = "K"),"",IF(D1187="","",IF(LEN(D1187)&gt;2,_xlfn.IFS(ISNUMBER(SEARCH("_",D1187)),D1187,ISNUMBER(SEARCH(", ",D1187)),SUBSTITUTE(D1187,", ","_"),ISNUMBER(SEARCH("/ ",D1187)),SUBSTITUTE(D1187,"/ ","_"),ISNUMBER(SEARCH(",",D1187)),SUBSTITUTE(D1187,",","_"),ISNUMBER(SEARCH("/",D1187)),SUBSTITUTE(D1187,"/","_"),ISNUMBER(SEARCH("",D1187)),D1187),D1187))))</f>
        <v/>
      </c>
      <c r="L1187" s="1"/>
      <c r="M1187" s="1" t="str">
        <f t="shared" si="91"/>
        <v/>
      </c>
      <c r="N1187" s="94" t="str">
        <f>IF($L1187="None","",IF(ISERROR(VLOOKUP($L1187,Info!$B$4:$B$266,1,FALSE)),"",VLOOKUP($L1187,Info!$B$4:$L$266,5,FALSE)))</f>
        <v/>
      </c>
      <c r="O1187" s="94" t="str">
        <f>IF(K1187="","",IF(AND($J$12&lt;&gt;"ABC",N1187="3"),"BAC",IF(N1187="3","ABC",IF($J$12&lt;&gt;"ABC",IF($J$10="Standard",VLOOKUP(K1187,Info!$BE$4:$BF$481,2,FALSE),VLOOKUP(K1187,Info!$BI$4:$BJ$482,2,FALSE)),IF($J$10="Standard",VLOOKUP(K1187,Info!$AG$4:$AH$2994,2,FALSE),VLOOKUP(K1187,Info!$AK$4:$AL$2997,2,FALSE))))))</f>
        <v/>
      </c>
      <c r="P1187" s="94" t="str">
        <f>IF($L1187="None","",IF(ISERROR(VLOOKUP($L1187,Info!$B$4:$B$266,1,FALSE)),"",VLOOKUP($L1187,Info!$B$4:$L$266,3,FALSE)))</f>
        <v/>
      </c>
      <c r="Q1187" s="96" t="str">
        <f>IF($L1187="None","",IF(ISERROR(VLOOKUP($L1187,Info!$B$4:$B$266,1,FALSE)),"",VLOOKUP($L1187,Info!$B$4:$L$266,4,FALSE)))</f>
        <v/>
      </c>
      <c r="R1187" s="1"/>
      <c r="S1187" s="6" t="str">
        <f t="shared" si="92"/>
        <v/>
      </c>
      <c r="T1187" s="6" t="str">
        <f>IF($L1187="None","",IF(ISERROR(VLOOKUP($L1187,Info!$B$4:$B$266,1,FALSE)),"",VLOOKUP($L1187,Info!$B$4:$L$266,11,FALSE)))</f>
        <v/>
      </c>
      <c r="U1187" s="1"/>
      <c r="V1187" s="1"/>
      <c r="W1187" s="1"/>
      <c r="X1187" s="1" t="str">
        <f>IF($L1187="None","",IF(ISERROR(VLOOKUP($L1187,Info!$B$4:$B$266,1,FALSE)),"",IF(OR(W1187="Metallic Liquid Tight",W1187="Non-Metallic Liquid Tight",W1187="LSZH",W1187="Greenfield"),VLOOKUP($L1187,Info!$B$4:$L$266,7,FALSE),"N/A")))</f>
        <v/>
      </c>
      <c r="Y1187" s="1"/>
      <c r="Z1187" s="96" t="str">
        <f>IF($L1187="None","",IF(ISERROR(VLOOKUP($L1187,Info!$B$4:$B$266,1,FALSE)),"",VLOOKUP($L1187,Info!$B$4:$L$266,9,FALSE)))</f>
        <v/>
      </c>
      <c r="AA1187" s="96" t="str">
        <f>IF($L1187="None","",IF(ISERROR(VLOOKUP($L1187,Info!$B$4:$B$266,1,FALSE)),"",VLOOKUP($L1187,Info!$B$4:$L$266,8,FALSE)))</f>
        <v/>
      </c>
      <c r="AB1187" s="96" t="str">
        <f>IF($L1187="None","",IF(ISERROR(VLOOKUP($L1187,Info!$B$4:$B$266,1,FALSE)),"",VLOOKUP($L1187,Info!$B$4:$L$266,10,FALSE)))</f>
        <v/>
      </c>
      <c r="AC1187" s="1" t="str">
        <f>IF(W1187="SO Cable","Black,White",IF(O1187="","",IF(P1187="","",IF($J$12&lt;&gt;"ABC",IF(P1187&lt;="250",VLOOKUP(O1187,Info!$AZ$4:$BB$22,3,FALSE),VLOOKUP(O1187,Info!$AZ$23:$BB$39,3,FALSE)),IF(P1187&lt;="250",VLOOKUP(O1187,Info!$AO$4:$AQ$22,3,FALSE),VLOOKUP(O1187,Info!$AO$23:$AP$39,3,FALSE))))))</f>
        <v/>
      </c>
      <c r="AD1187" s="1"/>
      <c r="AE1187" s="1" t="str">
        <f>IF($L1187="None","",IF(ISERROR(VLOOKUP($L1187,Info!$B$4:$B$266,1,FALSE)),"",VLOOKUP($L1187,Info!$B$4:$L$266,4,FALSE)))</f>
        <v/>
      </c>
      <c r="AF1187" s="1" t="str">
        <f>IF($L1187="None","",IF(ISERROR(VLOOKUP($L1187,Info!$B$4:$B$266,1,FALSE)),"",VLOOKUP($L1187,Info!$B$4:$L$266,6,FALSE)))</f>
        <v/>
      </c>
      <c r="AG1187" s="1"/>
      <c r="AH1187" s="33" t="str" cm="1">
        <f t="array" ref="AH1187">IF(AND(L1187&lt;&gt;"",O1187&lt;&gt;"",R1187:S1187&lt;&gt;"",W1187:X1187&lt;&gt;"",Z1187:AA1187&lt;&gt;"",AC1187&lt;&gt;""),"Good","Bad")</f>
        <v>Bad</v>
      </c>
      <c r="AL1187" t="str" cm="1">
        <f t="array" ref="AL1187">IF(R1187&gt;0,_xlfn.IFS(COUNTIF($L$20:L1187,"&lt;&gt;")&lt;101,1,COUNTIF($L$20:L1187,"&lt;&gt;")&lt;201,2,COUNTIF($L$20:L1187,"&lt;&gt;")&lt;301,3,COUNTIF($L$20:L1187,"&lt;&gt;")&lt;401,4,COUNTIF($L$20:L1187,"&lt;&gt;")&lt;501,5,COUNTIF($L$20:L1187,"&lt;&gt;")&lt;601,6,COUNTIF($L$20:L1187,"&lt;&gt;")&lt;701,7,COUNTIF($L$20:L1187,"&lt;&gt;")&lt;801,8,COUNTIF($L$20:L1187,"&lt;&gt;")&lt;901,9,COUNTIF($L$20:L1187,"&lt;&gt;")&lt;1001,10,COUNTIF($L$20:L1187,"&lt;&gt;")&lt;1101,11,COUNTIF($L$20:L1187,"&lt;&gt;")&lt;1201,12,COUNTIF($L$20:L1187,"&lt;&gt;")&lt;1301,13,COUNTIF($L$20:L1187,"&lt;&gt;")&lt;1401,14,COUNTIF($L$20:L1187,"&lt;&gt;")&lt;1501,15,COUNTIF($L$20:L1187,"&lt;&gt;")&lt;1601,16,COUNTIF($L$20:L1187,"&lt;&gt;")&lt;1701,17,COUNTIF($L$20:L1187,"&lt;&gt;")&lt;1801,18,COUNTIF($L$20:L1187,"&lt;&gt;")&lt;1901,19,COUNTIF($L$20:L1187,"&lt;&gt;")&lt;2001,20,COUNTIF($L$20:L1187,"&lt;&gt;")&lt;2101,21,COUNTIF($L$20:L1187,"&lt;&gt;")&lt;2201,22,COUNTIF($L$20:L1187,"&lt;&gt;")&lt;2301,23,COUNTIF($L$20:L1187,"&lt;&gt;")&lt;2401,24,COUNTIF($L$20:L1187,"&lt;&gt;")&lt;2501,25,COUNTIF($L$20:L1187,"&lt;&gt;")&lt;2601,26,COUNTIF($L$20:L1187,"&lt;&gt;")&lt;2701,27,COUNTIF($L$20:L1187,"&lt;&gt;")&lt;2801,28,COUNTIF($L$20:L1187,"&lt;&gt;")&lt;2901,29,COUNTIF($L$20:L1187,"&lt;&gt;")&lt;3001,30),"")</f>
        <v/>
      </c>
      <c r="AM1187" t="str">
        <f t="shared" si="90"/>
        <v/>
      </c>
      <c r="AN1187" t="str">
        <f t="shared" si="94"/>
        <v/>
      </c>
      <c r="AP1187" t="str">
        <f t="shared" si="93"/>
        <v/>
      </c>
      <c r="AQ1187" t="str">
        <f>IF(AO1187="","",COUNTIFS(AM1187:$AM$3019,AO1187))</f>
        <v/>
      </c>
    </row>
    <row r="1188" spans="1:43" x14ac:dyDescent="0.25">
      <c r="A1188" s="6" t="str">
        <f>IF(COUNT($A$20:A1187)&lt;&gt;$B$4,IF(A1187="","",A1187+1),"")</f>
        <v/>
      </c>
      <c r="B1188" s="3"/>
      <c r="C1188" s="3"/>
      <c r="D1188" s="122"/>
      <c r="E1188" s="3"/>
      <c r="F1188" s="3"/>
      <c r="G1188" s="3"/>
      <c r="H1188" s="3"/>
      <c r="I1188" s="120"/>
      <c r="J1188" s="3"/>
      <c r="K1188" s="95" t="str" cm="1">
        <f t="array" ref="K1188">IF(OR($J$14 = "A",$J$14 = "B",$J$14 = "C"),IF(I1188="","",IF(LEN(I1188)&gt;2,_xlfn.IFS(ISNUMBER(SEARCH("_",I1188)),I1188,ISNUMBER(SEARCH(", ",I1188)),SUBSTITUTE(I1188,", ","_"),ISNUMBER(SEARCH("/ ",I1188)),SUBSTITUTE(I1188,"/ ","_"),ISNUMBER(SEARCH(",",I1188)),SUBSTITUTE(I1188,",","_"),ISNUMBER(SEARCH("/",I1188)),SUBSTITUTE(I1188,"/","_"),ISNUMBER(SEARCH("",I1188)),I1188),I1188)),IF(OR($J$14 = "J",$J$14 = "K"),"",IF(D1188="","",IF(LEN(D1188)&gt;2,_xlfn.IFS(ISNUMBER(SEARCH("_",D1188)),D1188,ISNUMBER(SEARCH(", ",D1188)),SUBSTITUTE(D1188,", ","_"),ISNUMBER(SEARCH("/ ",D1188)),SUBSTITUTE(D1188,"/ ","_"),ISNUMBER(SEARCH(",",D1188)),SUBSTITUTE(D1188,",","_"),ISNUMBER(SEARCH("/",D1188)),SUBSTITUTE(D1188,"/","_"),ISNUMBER(SEARCH("",D1188)),D1188),D1188))))</f>
        <v/>
      </c>
      <c r="L1188" s="1"/>
      <c r="M1188" s="1" t="str">
        <f t="shared" si="91"/>
        <v/>
      </c>
      <c r="N1188" s="94" t="str">
        <f>IF($L1188="None","",IF(ISERROR(VLOOKUP($L1188,Info!$B$4:$B$266,1,FALSE)),"",VLOOKUP($L1188,Info!$B$4:$L$266,5,FALSE)))</f>
        <v/>
      </c>
      <c r="O1188" s="94" t="str">
        <f>IF(K1188="","",IF(AND($J$12&lt;&gt;"ABC",N1188="3"),"BAC",IF(N1188="3","ABC",IF($J$12&lt;&gt;"ABC",IF($J$10="Standard",VLOOKUP(K1188,Info!$BE$4:$BF$481,2,FALSE),VLOOKUP(K1188,Info!$BI$4:$BJ$482,2,FALSE)),IF($J$10="Standard",VLOOKUP(K1188,Info!$AG$4:$AH$2994,2,FALSE),VLOOKUP(K1188,Info!$AK$4:$AL$2997,2,FALSE))))))</f>
        <v/>
      </c>
      <c r="P1188" s="94" t="str">
        <f>IF($L1188="None","",IF(ISERROR(VLOOKUP($L1188,Info!$B$4:$B$266,1,FALSE)),"",VLOOKUP($L1188,Info!$B$4:$L$266,3,FALSE)))</f>
        <v/>
      </c>
      <c r="Q1188" s="96" t="str">
        <f>IF($L1188="None","",IF(ISERROR(VLOOKUP($L1188,Info!$B$4:$B$266,1,FALSE)),"",VLOOKUP($L1188,Info!$B$4:$L$266,4,FALSE)))</f>
        <v/>
      </c>
      <c r="R1188" s="1"/>
      <c r="S1188" s="6" t="str">
        <f t="shared" si="92"/>
        <v/>
      </c>
      <c r="T1188" s="6" t="str">
        <f>IF($L1188="None","",IF(ISERROR(VLOOKUP($L1188,Info!$B$4:$B$266,1,FALSE)),"",VLOOKUP($L1188,Info!$B$4:$L$266,11,FALSE)))</f>
        <v/>
      </c>
      <c r="U1188" s="1"/>
      <c r="V1188" s="1"/>
      <c r="W1188" s="1"/>
      <c r="X1188" s="1" t="str">
        <f>IF($L1188="None","",IF(ISERROR(VLOOKUP($L1188,Info!$B$4:$B$266,1,FALSE)),"",IF(OR(W1188="Metallic Liquid Tight",W1188="Non-Metallic Liquid Tight",W1188="LSZH",W1188="Greenfield"),VLOOKUP($L1188,Info!$B$4:$L$266,7,FALSE),"N/A")))</f>
        <v/>
      </c>
      <c r="Y1188" s="1"/>
      <c r="Z1188" s="96" t="str">
        <f>IF($L1188="None","",IF(ISERROR(VLOOKUP($L1188,Info!$B$4:$B$266,1,FALSE)),"",VLOOKUP($L1188,Info!$B$4:$L$266,9,FALSE)))</f>
        <v/>
      </c>
      <c r="AA1188" s="96" t="str">
        <f>IF($L1188="None","",IF(ISERROR(VLOOKUP($L1188,Info!$B$4:$B$266,1,FALSE)),"",VLOOKUP($L1188,Info!$B$4:$L$266,8,FALSE)))</f>
        <v/>
      </c>
      <c r="AB1188" s="96" t="str">
        <f>IF($L1188="None","",IF(ISERROR(VLOOKUP($L1188,Info!$B$4:$B$266,1,FALSE)),"",VLOOKUP($L1188,Info!$B$4:$L$266,10,FALSE)))</f>
        <v/>
      </c>
      <c r="AC1188" s="1" t="str">
        <f>IF(W1188="SO Cable","Black,White",IF(O1188="","",IF(P1188="","",IF($J$12&lt;&gt;"ABC",IF(P1188&lt;="250",VLOOKUP(O1188,Info!$AZ$4:$BB$22,3,FALSE),VLOOKUP(O1188,Info!$AZ$23:$BB$39,3,FALSE)),IF(P1188&lt;="250",VLOOKUP(O1188,Info!$AO$4:$AQ$22,3,FALSE),VLOOKUP(O1188,Info!$AO$23:$AP$39,3,FALSE))))))</f>
        <v/>
      </c>
      <c r="AD1188" s="1"/>
      <c r="AE1188" s="1" t="str">
        <f>IF($L1188="None","",IF(ISERROR(VLOOKUP($L1188,Info!$B$4:$B$266,1,FALSE)),"",VLOOKUP($L1188,Info!$B$4:$L$266,4,FALSE)))</f>
        <v/>
      </c>
      <c r="AF1188" s="1" t="str">
        <f>IF($L1188="None","",IF(ISERROR(VLOOKUP($L1188,Info!$B$4:$B$266,1,FALSE)),"",VLOOKUP($L1188,Info!$B$4:$L$266,6,FALSE)))</f>
        <v/>
      </c>
      <c r="AG1188" s="1"/>
      <c r="AH1188" s="33" t="str" cm="1">
        <f t="array" ref="AH1188">IF(AND(L1188&lt;&gt;"",O1188&lt;&gt;"",R1188:S1188&lt;&gt;"",W1188:X1188&lt;&gt;"",Z1188:AA1188&lt;&gt;"",AC1188&lt;&gt;""),"Good","Bad")</f>
        <v>Bad</v>
      </c>
      <c r="AL1188" t="str" cm="1">
        <f t="array" ref="AL1188">IF(R1188&gt;0,_xlfn.IFS(COUNTIF($L$20:L1188,"&lt;&gt;")&lt;101,1,COUNTIF($L$20:L1188,"&lt;&gt;")&lt;201,2,COUNTIF($L$20:L1188,"&lt;&gt;")&lt;301,3,COUNTIF($L$20:L1188,"&lt;&gt;")&lt;401,4,COUNTIF($L$20:L1188,"&lt;&gt;")&lt;501,5,COUNTIF($L$20:L1188,"&lt;&gt;")&lt;601,6,COUNTIF($L$20:L1188,"&lt;&gt;")&lt;701,7,COUNTIF($L$20:L1188,"&lt;&gt;")&lt;801,8,COUNTIF($L$20:L1188,"&lt;&gt;")&lt;901,9,COUNTIF($L$20:L1188,"&lt;&gt;")&lt;1001,10,COUNTIF($L$20:L1188,"&lt;&gt;")&lt;1101,11,COUNTIF($L$20:L1188,"&lt;&gt;")&lt;1201,12,COUNTIF($L$20:L1188,"&lt;&gt;")&lt;1301,13,COUNTIF($L$20:L1188,"&lt;&gt;")&lt;1401,14,COUNTIF($L$20:L1188,"&lt;&gt;")&lt;1501,15,COUNTIF($L$20:L1188,"&lt;&gt;")&lt;1601,16,COUNTIF($L$20:L1188,"&lt;&gt;")&lt;1701,17,COUNTIF($L$20:L1188,"&lt;&gt;")&lt;1801,18,COUNTIF($L$20:L1188,"&lt;&gt;")&lt;1901,19,COUNTIF($L$20:L1188,"&lt;&gt;")&lt;2001,20,COUNTIF($L$20:L1188,"&lt;&gt;")&lt;2101,21,COUNTIF($L$20:L1188,"&lt;&gt;")&lt;2201,22,COUNTIF($L$20:L1188,"&lt;&gt;")&lt;2301,23,COUNTIF($L$20:L1188,"&lt;&gt;")&lt;2401,24,COUNTIF($L$20:L1188,"&lt;&gt;")&lt;2501,25,COUNTIF($L$20:L1188,"&lt;&gt;")&lt;2601,26,COUNTIF($L$20:L1188,"&lt;&gt;")&lt;2701,27,COUNTIF($L$20:L1188,"&lt;&gt;")&lt;2801,28,COUNTIF($L$20:L1188,"&lt;&gt;")&lt;2901,29,COUNTIF($L$20:L1188,"&lt;&gt;")&lt;3001,30),"")</f>
        <v/>
      </c>
      <c r="AM1188" t="str">
        <f t="shared" si="90"/>
        <v/>
      </c>
      <c r="AN1188" t="str">
        <f t="shared" si="94"/>
        <v/>
      </c>
      <c r="AP1188" t="str">
        <f t="shared" si="93"/>
        <v/>
      </c>
      <c r="AQ1188" t="str">
        <f>IF(AO1188="","",COUNTIFS(AM1188:$AM$3019,AO1188))</f>
        <v/>
      </c>
    </row>
    <row r="1189" spans="1:43" x14ac:dyDescent="0.25">
      <c r="A1189" s="6" t="str">
        <f>IF(COUNT($A$20:A1188)&lt;&gt;$B$4,IF(A1188="","",A1188+1),"")</f>
        <v/>
      </c>
      <c r="B1189" s="3"/>
      <c r="C1189" s="3"/>
      <c r="D1189" s="122"/>
      <c r="E1189" s="3"/>
      <c r="F1189" s="3"/>
      <c r="G1189" s="3"/>
      <c r="H1189" s="3"/>
      <c r="I1189" s="120"/>
      <c r="J1189" s="3"/>
      <c r="K1189" s="95" t="str" cm="1">
        <f t="array" ref="K1189">IF(OR($J$14 = "A",$J$14 = "B",$J$14 = "C"),IF(I1189="","",IF(LEN(I1189)&gt;2,_xlfn.IFS(ISNUMBER(SEARCH("_",I1189)),I1189,ISNUMBER(SEARCH(", ",I1189)),SUBSTITUTE(I1189,", ","_"),ISNUMBER(SEARCH("/ ",I1189)),SUBSTITUTE(I1189,"/ ","_"),ISNUMBER(SEARCH(",",I1189)),SUBSTITUTE(I1189,",","_"),ISNUMBER(SEARCH("/",I1189)),SUBSTITUTE(I1189,"/","_"),ISNUMBER(SEARCH("",I1189)),I1189),I1189)),IF(OR($J$14 = "J",$J$14 = "K"),"",IF(D1189="","",IF(LEN(D1189)&gt;2,_xlfn.IFS(ISNUMBER(SEARCH("_",D1189)),D1189,ISNUMBER(SEARCH(", ",D1189)),SUBSTITUTE(D1189,", ","_"),ISNUMBER(SEARCH("/ ",D1189)),SUBSTITUTE(D1189,"/ ","_"),ISNUMBER(SEARCH(",",D1189)),SUBSTITUTE(D1189,",","_"),ISNUMBER(SEARCH("/",D1189)),SUBSTITUTE(D1189,"/","_"),ISNUMBER(SEARCH("",D1189)),D1189),D1189))))</f>
        <v/>
      </c>
      <c r="L1189" s="1"/>
      <c r="M1189" s="1" t="str">
        <f t="shared" si="91"/>
        <v/>
      </c>
      <c r="N1189" s="94" t="str">
        <f>IF($L1189="None","",IF(ISERROR(VLOOKUP($L1189,Info!$B$4:$B$266,1,FALSE)),"",VLOOKUP($L1189,Info!$B$4:$L$266,5,FALSE)))</f>
        <v/>
      </c>
      <c r="O1189" s="94" t="str">
        <f>IF(K1189="","",IF(AND($J$12&lt;&gt;"ABC",N1189="3"),"BAC",IF(N1189="3","ABC",IF($J$12&lt;&gt;"ABC",IF($J$10="Standard",VLOOKUP(K1189,Info!$BE$4:$BF$481,2,FALSE),VLOOKUP(K1189,Info!$BI$4:$BJ$482,2,FALSE)),IF($J$10="Standard",VLOOKUP(K1189,Info!$AG$4:$AH$2994,2,FALSE),VLOOKUP(K1189,Info!$AK$4:$AL$2997,2,FALSE))))))</f>
        <v/>
      </c>
      <c r="P1189" s="94" t="str">
        <f>IF($L1189="None","",IF(ISERROR(VLOOKUP($L1189,Info!$B$4:$B$266,1,FALSE)),"",VLOOKUP($L1189,Info!$B$4:$L$266,3,FALSE)))</f>
        <v/>
      </c>
      <c r="Q1189" s="96" t="str">
        <f>IF($L1189="None","",IF(ISERROR(VLOOKUP($L1189,Info!$B$4:$B$266,1,FALSE)),"",VLOOKUP($L1189,Info!$B$4:$L$266,4,FALSE)))</f>
        <v/>
      </c>
      <c r="R1189" s="1"/>
      <c r="S1189" s="6" t="str">
        <f t="shared" si="92"/>
        <v/>
      </c>
      <c r="T1189" s="6" t="str">
        <f>IF($L1189="None","",IF(ISERROR(VLOOKUP($L1189,Info!$B$4:$B$266,1,FALSE)),"",VLOOKUP($L1189,Info!$B$4:$L$266,11,FALSE)))</f>
        <v/>
      </c>
      <c r="U1189" s="1"/>
      <c r="V1189" s="1"/>
      <c r="W1189" s="1"/>
      <c r="X1189" s="1" t="str">
        <f>IF($L1189="None","",IF(ISERROR(VLOOKUP($L1189,Info!$B$4:$B$266,1,FALSE)),"",IF(OR(W1189="Metallic Liquid Tight",W1189="Non-Metallic Liquid Tight",W1189="LSZH",W1189="Greenfield"),VLOOKUP($L1189,Info!$B$4:$L$266,7,FALSE),"N/A")))</f>
        <v/>
      </c>
      <c r="Y1189" s="1"/>
      <c r="Z1189" s="96" t="str">
        <f>IF($L1189="None","",IF(ISERROR(VLOOKUP($L1189,Info!$B$4:$B$266,1,FALSE)),"",VLOOKUP($L1189,Info!$B$4:$L$266,9,FALSE)))</f>
        <v/>
      </c>
      <c r="AA1189" s="96" t="str">
        <f>IF($L1189="None","",IF(ISERROR(VLOOKUP($L1189,Info!$B$4:$B$266,1,FALSE)),"",VLOOKUP($L1189,Info!$B$4:$L$266,8,FALSE)))</f>
        <v/>
      </c>
      <c r="AB1189" s="96" t="str">
        <f>IF($L1189="None","",IF(ISERROR(VLOOKUP($L1189,Info!$B$4:$B$266,1,FALSE)),"",VLOOKUP($L1189,Info!$B$4:$L$266,10,FALSE)))</f>
        <v/>
      </c>
      <c r="AC1189" s="1" t="str">
        <f>IF(W1189="SO Cable","Black,White",IF(O1189="","",IF(P1189="","",IF($J$12&lt;&gt;"ABC",IF(P1189&lt;="250",VLOOKUP(O1189,Info!$AZ$4:$BB$22,3,FALSE),VLOOKUP(O1189,Info!$AZ$23:$BB$39,3,FALSE)),IF(P1189&lt;="250",VLOOKUP(O1189,Info!$AO$4:$AQ$22,3,FALSE),VLOOKUP(O1189,Info!$AO$23:$AP$39,3,FALSE))))))</f>
        <v/>
      </c>
      <c r="AD1189" s="1"/>
      <c r="AE1189" s="1" t="str">
        <f>IF($L1189="None","",IF(ISERROR(VLOOKUP($L1189,Info!$B$4:$B$266,1,FALSE)),"",VLOOKUP($L1189,Info!$B$4:$L$266,4,FALSE)))</f>
        <v/>
      </c>
      <c r="AF1189" s="1" t="str">
        <f>IF($L1189="None","",IF(ISERROR(VLOOKUP($L1189,Info!$B$4:$B$266,1,FALSE)),"",VLOOKUP($L1189,Info!$B$4:$L$266,6,FALSE)))</f>
        <v/>
      </c>
      <c r="AG1189" s="1"/>
      <c r="AH1189" s="33" t="str" cm="1">
        <f t="array" ref="AH1189">IF(AND(L1189&lt;&gt;"",O1189&lt;&gt;"",R1189:S1189&lt;&gt;"",W1189:X1189&lt;&gt;"",Z1189:AA1189&lt;&gt;"",AC1189&lt;&gt;""),"Good","Bad")</f>
        <v>Bad</v>
      </c>
      <c r="AL1189" t="str" cm="1">
        <f t="array" ref="AL1189">IF(R1189&gt;0,_xlfn.IFS(COUNTIF($L$20:L1189,"&lt;&gt;")&lt;101,1,COUNTIF($L$20:L1189,"&lt;&gt;")&lt;201,2,COUNTIF($L$20:L1189,"&lt;&gt;")&lt;301,3,COUNTIF($L$20:L1189,"&lt;&gt;")&lt;401,4,COUNTIF($L$20:L1189,"&lt;&gt;")&lt;501,5,COUNTIF($L$20:L1189,"&lt;&gt;")&lt;601,6,COUNTIF($L$20:L1189,"&lt;&gt;")&lt;701,7,COUNTIF($L$20:L1189,"&lt;&gt;")&lt;801,8,COUNTIF($L$20:L1189,"&lt;&gt;")&lt;901,9,COUNTIF($L$20:L1189,"&lt;&gt;")&lt;1001,10,COUNTIF($L$20:L1189,"&lt;&gt;")&lt;1101,11,COUNTIF($L$20:L1189,"&lt;&gt;")&lt;1201,12,COUNTIF($L$20:L1189,"&lt;&gt;")&lt;1301,13,COUNTIF($L$20:L1189,"&lt;&gt;")&lt;1401,14,COUNTIF($L$20:L1189,"&lt;&gt;")&lt;1501,15,COUNTIF($L$20:L1189,"&lt;&gt;")&lt;1601,16,COUNTIF($L$20:L1189,"&lt;&gt;")&lt;1701,17,COUNTIF($L$20:L1189,"&lt;&gt;")&lt;1801,18,COUNTIF($L$20:L1189,"&lt;&gt;")&lt;1901,19,COUNTIF($L$20:L1189,"&lt;&gt;")&lt;2001,20,COUNTIF($L$20:L1189,"&lt;&gt;")&lt;2101,21,COUNTIF($L$20:L1189,"&lt;&gt;")&lt;2201,22,COUNTIF($L$20:L1189,"&lt;&gt;")&lt;2301,23,COUNTIF($L$20:L1189,"&lt;&gt;")&lt;2401,24,COUNTIF($L$20:L1189,"&lt;&gt;")&lt;2501,25,COUNTIF($L$20:L1189,"&lt;&gt;")&lt;2601,26,COUNTIF($L$20:L1189,"&lt;&gt;")&lt;2701,27,COUNTIF($L$20:L1189,"&lt;&gt;")&lt;2801,28,COUNTIF($L$20:L1189,"&lt;&gt;")&lt;2901,29,COUNTIF($L$20:L1189,"&lt;&gt;")&lt;3001,30),"")</f>
        <v/>
      </c>
      <c r="AM1189" t="str">
        <f t="shared" si="90"/>
        <v/>
      </c>
      <c r="AN1189" t="str">
        <f t="shared" si="94"/>
        <v/>
      </c>
      <c r="AP1189" t="str">
        <f t="shared" si="93"/>
        <v/>
      </c>
      <c r="AQ1189" t="str">
        <f>IF(AO1189="","",COUNTIFS(AM1189:$AM$3019,AO1189))</f>
        <v/>
      </c>
    </row>
    <row r="1190" spans="1:43" x14ac:dyDescent="0.25">
      <c r="A1190" s="6" t="str">
        <f>IF(COUNT($A$20:A1189)&lt;&gt;$B$4,IF(A1189="","",A1189+1),"")</f>
        <v/>
      </c>
      <c r="B1190" s="3"/>
      <c r="C1190" s="3"/>
      <c r="D1190" s="122"/>
      <c r="E1190" s="3"/>
      <c r="F1190" s="3"/>
      <c r="G1190" s="3"/>
      <c r="H1190" s="3"/>
      <c r="I1190" s="120"/>
      <c r="J1190" s="3"/>
      <c r="K1190" s="95" t="str" cm="1">
        <f t="array" ref="K1190">IF(OR($J$14 = "A",$J$14 = "B",$J$14 = "C"),IF(I1190="","",IF(LEN(I1190)&gt;2,_xlfn.IFS(ISNUMBER(SEARCH("_",I1190)),I1190,ISNUMBER(SEARCH(", ",I1190)),SUBSTITUTE(I1190,", ","_"),ISNUMBER(SEARCH("/ ",I1190)),SUBSTITUTE(I1190,"/ ","_"),ISNUMBER(SEARCH(",",I1190)),SUBSTITUTE(I1190,",","_"),ISNUMBER(SEARCH("/",I1190)),SUBSTITUTE(I1190,"/","_"),ISNUMBER(SEARCH("",I1190)),I1190),I1190)),IF(OR($J$14 = "J",$J$14 = "K"),"",IF(D1190="","",IF(LEN(D1190)&gt;2,_xlfn.IFS(ISNUMBER(SEARCH("_",D1190)),D1190,ISNUMBER(SEARCH(", ",D1190)),SUBSTITUTE(D1190,", ","_"),ISNUMBER(SEARCH("/ ",D1190)),SUBSTITUTE(D1190,"/ ","_"),ISNUMBER(SEARCH(",",D1190)),SUBSTITUTE(D1190,",","_"),ISNUMBER(SEARCH("/",D1190)),SUBSTITUTE(D1190,"/","_"),ISNUMBER(SEARCH("",D1190)),D1190),D1190))))</f>
        <v/>
      </c>
      <c r="L1190" s="1"/>
      <c r="M1190" s="1" t="str">
        <f t="shared" si="91"/>
        <v/>
      </c>
      <c r="N1190" s="94" t="str">
        <f>IF($L1190="None","",IF(ISERROR(VLOOKUP($L1190,Info!$B$4:$B$266,1,FALSE)),"",VLOOKUP($L1190,Info!$B$4:$L$266,5,FALSE)))</f>
        <v/>
      </c>
      <c r="O1190" s="94" t="str">
        <f>IF(K1190="","",IF(AND($J$12&lt;&gt;"ABC",N1190="3"),"BAC",IF(N1190="3","ABC",IF($J$12&lt;&gt;"ABC",IF($J$10="Standard",VLOOKUP(K1190,Info!$BE$4:$BF$481,2,FALSE),VLOOKUP(K1190,Info!$BI$4:$BJ$482,2,FALSE)),IF($J$10="Standard",VLOOKUP(K1190,Info!$AG$4:$AH$2994,2,FALSE),VLOOKUP(K1190,Info!$AK$4:$AL$2997,2,FALSE))))))</f>
        <v/>
      </c>
      <c r="P1190" s="94" t="str">
        <f>IF($L1190="None","",IF(ISERROR(VLOOKUP($L1190,Info!$B$4:$B$266,1,FALSE)),"",VLOOKUP($L1190,Info!$B$4:$L$266,3,FALSE)))</f>
        <v/>
      </c>
      <c r="Q1190" s="96" t="str">
        <f>IF($L1190="None","",IF(ISERROR(VLOOKUP($L1190,Info!$B$4:$B$266,1,FALSE)),"",VLOOKUP($L1190,Info!$B$4:$L$266,4,FALSE)))</f>
        <v/>
      </c>
      <c r="R1190" s="1"/>
      <c r="S1190" s="6" t="str">
        <f t="shared" si="92"/>
        <v/>
      </c>
      <c r="T1190" s="6" t="str">
        <f>IF($L1190="None","",IF(ISERROR(VLOOKUP($L1190,Info!$B$4:$B$266,1,FALSE)),"",VLOOKUP($L1190,Info!$B$4:$L$266,11,FALSE)))</f>
        <v/>
      </c>
      <c r="U1190" s="1"/>
      <c r="V1190" s="1"/>
      <c r="W1190" s="1"/>
      <c r="X1190" s="1" t="str">
        <f>IF($L1190="None","",IF(ISERROR(VLOOKUP($L1190,Info!$B$4:$B$266,1,FALSE)),"",IF(OR(W1190="Metallic Liquid Tight",W1190="Non-Metallic Liquid Tight",W1190="LSZH",W1190="Greenfield"),VLOOKUP($L1190,Info!$B$4:$L$266,7,FALSE),"N/A")))</f>
        <v/>
      </c>
      <c r="Y1190" s="1"/>
      <c r="Z1190" s="96" t="str">
        <f>IF($L1190="None","",IF(ISERROR(VLOOKUP($L1190,Info!$B$4:$B$266,1,FALSE)),"",VLOOKUP($L1190,Info!$B$4:$L$266,9,FALSE)))</f>
        <v/>
      </c>
      <c r="AA1190" s="96" t="str">
        <f>IF($L1190="None","",IF(ISERROR(VLOOKUP($L1190,Info!$B$4:$B$266,1,FALSE)),"",VLOOKUP($L1190,Info!$B$4:$L$266,8,FALSE)))</f>
        <v/>
      </c>
      <c r="AB1190" s="96" t="str">
        <f>IF($L1190="None","",IF(ISERROR(VLOOKUP($L1190,Info!$B$4:$B$266,1,FALSE)),"",VLOOKUP($L1190,Info!$B$4:$L$266,10,FALSE)))</f>
        <v/>
      </c>
      <c r="AC1190" s="1" t="str">
        <f>IF(W1190="SO Cable","Black,White",IF(O1190="","",IF(P1190="","",IF($J$12&lt;&gt;"ABC",IF(P1190&lt;="250",VLOOKUP(O1190,Info!$AZ$4:$BB$22,3,FALSE),VLOOKUP(O1190,Info!$AZ$23:$BB$39,3,FALSE)),IF(P1190&lt;="250",VLOOKUP(O1190,Info!$AO$4:$AQ$22,3,FALSE),VLOOKUP(O1190,Info!$AO$23:$AP$39,3,FALSE))))))</f>
        <v/>
      </c>
      <c r="AD1190" s="1"/>
      <c r="AE1190" s="1" t="str">
        <f>IF($L1190="None","",IF(ISERROR(VLOOKUP($L1190,Info!$B$4:$B$266,1,FALSE)),"",VLOOKUP($L1190,Info!$B$4:$L$266,4,FALSE)))</f>
        <v/>
      </c>
      <c r="AF1190" s="1" t="str">
        <f>IF($L1190="None","",IF(ISERROR(VLOOKUP($L1190,Info!$B$4:$B$266,1,FALSE)),"",VLOOKUP($L1190,Info!$B$4:$L$266,6,FALSE)))</f>
        <v/>
      </c>
      <c r="AG1190" s="1"/>
      <c r="AH1190" s="33" t="str" cm="1">
        <f t="array" ref="AH1190">IF(AND(L1190&lt;&gt;"",O1190&lt;&gt;"",R1190:S1190&lt;&gt;"",W1190:X1190&lt;&gt;"",Z1190:AA1190&lt;&gt;"",AC1190&lt;&gt;""),"Good","Bad")</f>
        <v>Bad</v>
      </c>
      <c r="AL1190" t="str" cm="1">
        <f t="array" ref="AL1190">IF(R1190&gt;0,_xlfn.IFS(COUNTIF($L$20:L1190,"&lt;&gt;")&lt;101,1,COUNTIF($L$20:L1190,"&lt;&gt;")&lt;201,2,COUNTIF($L$20:L1190,"&lt;&gt;")&lt;301,3,COUNTIF($L$20:L1190,"&lt;&gt;")&lt;401,4,COUNTIF($L$20:L1190,"&lt;&gt;")&lt;501,5,COUNTIF($L$20:L1190,"&lt;&gt;")&lt;601,6,COUNTIF($L$20:L1190,"&lt;&gt;")&lt;701,7,COUNTIF($L$20:L1190,"&lt;&gt;")&lt;801,8,COUNTIF($L$20:L1190,"&lt;&gt;")&lt;901,9,COUNTIF($L$20:L1190,"&lt;&gt;")&lt;1001,10,COUNTIF($L$20:L1190,"&lt;&gt;")&lt;1101,11,COUNTIF($L$20:L1190,"&lt;&gt;")&lt;1201,12,COUNTIF($L$20:L1190,"&lt;&gt;")&lt;1301,13,COUNTIF($L$20:L1190,"&lt;&gt;")&lt;1401,14,COUNTIF($L$20:L1190,"&lt;&gt;")&lt;1501,15,COUNTIF($L$20:L1190,"&lt;&gt;")&lt;1601,16,COUNTIF($L$20:L1190,"&lt;&gt;")&lt;1701,17,COUNTIF($L$20:L1190,"&lt;&gt;")&lt;1801,18,COUNTIF($L$20:L1190,"&lt;&gt;")&lt;1901,19,COUNTIF($L$20:L1190,"&lt;&gt;")&lt;2001,20,COUNTIF($L$20:L1190,"&lt;&gt;")&lt;2101,21,COUNTIF($L$20:L1190,"&lt;&gt;")&lt;2201,22,COUNTIF($L$20:L1190,"&lt;&gt;")&lt;2301,23,COUNTIF($L$20:L1190,"&lt;&gt;")&lt;2401,24,COUNTIF($L$20:L1190,"&lt;&gt;")&lt;2501,25,COUNTIF($L$20:L1190,"&lt;&gt;")&lt;2601,26,COUNTIF($L$20:L1190,"&lt;&gt;")&lt;2701,27,COUNTIF($L$20:L1190,"&lt;&gt;")&lt;2801,28,COUNTIF($L$20:L1190,"&lt;&gt;")&lt;2901,29,COUNTIF($L$20:L1190,"&lt;&gt;")&lt;3001,30),"")</f>
        <v/>
      </c>
      <c r="AM1190" t="str">
        <f t="shared" si="90"/>
        <v/>
      </c>
      <c r="AN1190" t="str">
        <f t="shared" si="94"/>
        <v/>
      </c>
      <c r="AP1190" t="str">
        <f t="shared" si="93"/>
        <v/>
      </c>
      <c r="AQ1190" t="str">
        <f>IF(AO1190="","",COUNTIFS(AM1190:$AM$3019,AO1190))</f>
        <v/>
      </c>
    </row>
    <row r="1191" spans="1:43" x14ac:dyDescent="0.25">
      <c r="A1191" s="6" t="str">
        <f>IF(COUNT($A$20:A1190)&lt;&gt;$B$4,IF(A1190="","",A1190+1),"")</f>
        <v/>
      </c>
      <c r="B1191" s="3"/>
      <c r="C1191" s="3"/>
      <c r="D1191" s="122"/>
      <c r="E1191" s="3"/>
      <c r="F1191" s="3"/>
      <c r="G1191" s="3"/>
      <c r="H1191" s="3"/>
      <c r="I1191" s="120"/>
      <c r="J1191" s="3"/>
      <c r="K1191" s="95" t="str" cm="1">
        <f t="array" ref="K1191">IF(OR($J$14 = "A",$J$14 = "B",$J$14 = "C"),IF(I1191="","",IF(LEN(I1191)&gt;2,_xlfn.IFS(ISNUMBER(SEARCH("_",I1191)),I1191,ISNUMBER(SEARCH(", ",I1191)),SUBSTITUTE(I1191,", ","_"),ISNUMBER(SEARCH("/ ",I1191)),SUBSTITUTE(I1191,"/ ","_"),ISNUMBER(SEARCH(",",I1191)),SUBSTITUTE(I1191,",","_"),ISNUMBER(SEARCH("/",I1191)),SUBSTITUTE(I1191,"/","_"),ISNUMBER(SEARCH("",I1191)),I1191),I1191)),IF(OR($J$14 = "J",$J$14 = "K"),"",IF(D1191="","",IF(LEN(D1191)&gt;2,_xlfn.IFS(ISNUMBER(SEARCH("_",D1191)),D1191,ISNUMBER(SEARCH(", ",D1191)),SUBSTITUTE(D1191,", ","_"),ISNUMBER(SEARCH("/ ",D1191)),SUBSTITUTE(D1191,"/ ","_"),ISNUMBER(SEARCH(",",D1191)),SUBSTITUTE(D1191,",","_"),ISNUMBER(SEARCH("/",D1191)),SUBSTITUTE(D1191,"/","_"),ISNUMBER(SEARCH("",D1191)),D1191),D1191))))</f>
        <v/>
      </c>
      <c r="L1191" s="1"/>
      <c r="M1191" s="1" t="str">
        <f t="shared" si="91"/>
        <v/>
      </c>
      <c r="N1191" s="94" t="str">
        <f>IF($L1191="None","",IF(ISERROR(VLOOKUP($L1191,Info!$B$4:$B$266,1,FALSE)),"",VLOOKUP($L1191,Info!$B$4:$L$266,5,FALSE)))</f>
        <v/>
      </c>
      <c r="O1191" s="94" t="str">
        <f>IF(K1191="","",IF(AND($J$12&lt;&gt;"ABC",N1191="3"),"BAC",IF(N1191="3","ABC",IF($J$12&lt;&gt;"ABC",IF($J$10="Standard",VLOOKUP(K1191,Info!$BE$4:$BF$481,2,FALSE),VLOOKUP(K1191,Info!$BI$4:$BJ$482,2,FALSE)),IF($J$10="Standard",VLOOKUP(K1191,Info!$AG$4:$AH$2994,2,FALSE),VLOOKUP(K1191,Info!$AK$4:$AL$2997,2,FALSE))))))</f>
        <v/>
      </c>
      <c r="P1191" s="94" t="str">
        <f>IF($L1191="None","",IF(ISERROR(VLOOKUP($L1191,Info!$B$4:$B$266,1,FALSE)),"",VLOOKUP($L1191,Info!$B$4:$L$266,3,FALSE)))</f>
        <v/>
      </c>
      <c r="Q1191" s="96" t="str">
        <f>IF($L1191="None","",IF(ISERROR(VLOOKUP($L1191,Info!$B$4:$B$266,1,FALSE)),"",VLOOKUP($L1191,Info!$B$4:$L$266,4,FALSE)))</f>
        <v/>
      </c>
      <c r="R1191" s="1"/>
      <c r="S1191" s="6" t="str">
        <f t="shared" si="92"/>
        <v/>
      </c>
      <c r="T1191" s="6" t="str">
        <f>IF($L1191="None","",IF(ISERROR(VLOOKUP($L1191,Info!$B$4:$B$266,1,FALSE)),"",VLOOKUP($L1191,Info!$B$4:$L$266,11,FALSE)))</f>
        <v/>
      </c>
      <c r="U1191" s="1"/>
      <c r="V1191" s="1"/>
      <c r="W1191" s="1"/>
      <c r="X1191" s="1" t="str">
        <f>IF($L1191="None","",IF(ISERROR(VLOOKUP($L1191,Info!$B$4:$B$266,1,FALSE)),"",IF(OR(W1191="Metallic Liquid Tight",W1191="Non-Metallic Liquid Tight",W1191="LSZH",W1191="Greenfield"),VLOOKUP($L1191,Info!$B$4:$L$266,7,FALSE),"N/A")))</f>
        <v/>
      </c>
      <c r="Y1191" s="1"/>
      <c r="Z1191" s="96" t="str">
        <f>IF($L1191="None","",IF(ISERROR(VLOOKUP($L1191,Info!$B$4:$B$266,1,FALSE)),"",VLOOKUP($L1191,Info!$B$4:$L$266,9,FALSE)))</f>
        <v/>
      </c>
      <c r="AA1191" s="96" t="str">
        <f>IF($L1191="None","",IF(ISERROR(VLOOKUP($L1191,Info!$B$4:$B$266,1,FALSE)),"",VLOOKUP($L1191,Info!$B$4:$L$266,8,FALSE)))</f>
        <v/>
      </c>
      <c r="AB1191" s="96" t="str">
        <f>IF($L1191="None","",IF(ISERROR(VLOOKUP($L1191,Info!$B$4:$B$266,1,FALSE)),"",VLOOKUP($L1191,Info!$B$4:$L$266,10,FALSE)))</f>
        <v/>
      </c>
      <c r="AC1191" s="1" t="str">
        <f>IF(W1191="SO Cable","Black,White",IF(O1191="","",IF(P1191="","",IF($J$12&lt;&gt;"ABC",IF(P1191&lt;="250",VLOOKUP(O1191,Info!$AZ$4:$BB$22,3,FALSE),VLOOKUP(O1191,Info!$AZ$23:$BB$39,3,FALSE)),IF(P1191&lt;="250",VLOOKUP(O1191,Info!$AO$4:$AQ$22,3,FALSE),VLOOKUP(O1191,Info!$AO$23:$AP$39,3,FALSE))))))</f>
        <v/>
      </c>
      <c r="AD1191" s="1"/>
      <c r="AE1191" s="1" t="str">
        <f>IF($L1191="None","",IF(ISERROR(VLOOKUP($L1191,Info!$B$4:$B$266,1,FALSE)),"",VLOOKUP($L1191,Info!$B$4:$L$266,4,FALSE)))</f>
        <v/>
      </c>
      <c r="AF1191" s="1" t="str">
        <f>IF($L1191="None","",IF(ISERROR(VLOOKUP($L1191,Info!$B$4:$B$266,1,FALSE)),"",VLOOKUP($L1191,Info!$B$4:$L$266,6,FALSE)))</f>
        <v/>
      </c>
      <c r="AG1191" s="1"/>
      <c r="AH1191" s="33" t="str" cm="1">
        <f t="array" ref="AH1191">IF(AND(L1191&lt;&gt;"",O1191&lt;&gt;"",R1191:S1191&lt;&gt;"",W1191:X1191&lt;&gt;"",Z1191:AA1191&lt;&gt;"",AC1191&lt;&gt;""),"Good","Bad")</f>
        <v>Bad</v>
      </c>
      <c r="AL1191" t="str" cm="1">
        <f t="array" ref="AL1191">IF(R1191&gt;0,_xlfn.IFS(COUNTIF($L$20:L1191,"&lt;&gt;")&lt;101,1,COUNTIF($L$20:L1191,"&lt;&gt;")&lt;201,2,COUNTIF($L$20:L1191,"&lt;&gt;")&lt;301,3,COUNTIF($L$20:L1191,"&lt;&gt;")&lt;401,4,COUNTIF($L$20:L1191,"&lt;&gt;")&lt;501,5,COUNTIF($L$20:L1191,"&lt;&gt;")&lt;601,6,COUNTIF($L$20:L1191,"&lt;&gt;")&lt;701,7,COUNTIF($L$20:L1191,"&lt;&gt;")&lt;801,8,COUNTIF($L$20:L1191,"&lt;&gt;")&lt;901,9,COUNTIF($L$20:L1191,"&lt;&gt;")&lt;1001,10,COUNTIF($L$20:L1191,"&lt;&gt;")&lt;1101,11,COUNTIF($L$20:L1191,"&lt;&gt;")&lt;1201,12,COUNTIF($L$20:L1191,"&lt;&gt;")&lt;1301,13,COUNTIF($L$20:L1191,"&lt;&gt;")&lt;1401,14,COUNTIF($L$20:L1191,"&lt;&gt;")&lt;1501,15,COUNTIF($L$20:L1191,"&lt;&gt;")&lt;1601,16,COUNTIF($L$20:L1191,"&lt;&gt;")&lt;1701,17,COUNTIF($L$20:L1191,"&lt;&gt;")&lt;1801,18,COUNTIF($L$20:L1191,"&lt;&gt;")&lt;1901,19,COUNTIF($L$20:L1191,"&lt;&gt;")&lt;2001,20,COUNTIF($L$20:L1191,"&lt;&gt;")&lt;2101,21,COUNTIF($L$20:L1191,"&lt;&gt;")&lt;2201,22,COUNTIF($L$20:L1191,"&lt;&gt;")&lt;2301,23,COUNTIF($L$20:L1191,"&lt;&gt;")&lt;2401,24,COUNTIF($L$20:L1191,"&lt;&gt;")&lt;2501,25,COUNTIF($L$20:L1191,"&lt;&gt;")&lt;2601,26,COUNTIF($L$20:L1191,"&lt;&gt;")&lt;2701,27,COUNTIF($L$20:L1191,"&lt;&gt;")&lt;2801,28,COUNTIF($L$20:L1191,"&lt;&gt;")&lt;2901,29,COUNTIF($L$20:L1191,"&lt;&gt;")&lt;3001,30),"")</f>
        <v/>
      </c>
      <c r="AM1191" t="str">
        <f t="shared" si="90"/>
        <v/>
      </c>
      <c r="AN1191" t="str">
        <f t="shared" si="94"/>
        <v/>
      </c>
      <c r="AP1191" t="str">
        <f t="shared" si="93"/>
        <v/>
      </c>
      <c r="AQ1191" t="str">
        <f>IF(AO1191="","",COUNTIFS(AM1191:$AM$3019,AO1191))</f>
        <v/>
      </c>
    </row>
    <row r="1192" spans="1:43" x14ac:dyDescent="0.25">
      <c r="A1192" s="6" t="str">
        <f>IF(COUNT($A$20:A1191)&lt;&gt;$B$4,IF(A1191="","",A1191+1),"")</f>
        <v/>
      </c>
      <c r="B1192" s="3"/>
      <c r="C1192" s="3"/>
      <c r="D1192" s="122"/>
      <c r="E1192" s="3"/>
      <c r="F1192" s="3"/>
      <c r="G1192" s="3"/>
      <c r="H1192" s="3"/>
      <c r="I1192" s="120"/>
      <c r="J1192" s="3"/>
      <c r="K1192" s="95" t="str" cm="1">
        <f t="array" ref="K1192">IF(OR($J$14 = "A",$J$14 = "B",$J$14 = "C"),IF(I1192="","",IF(LEN(I1192)&gt;2,_xlfn.IFS(ISNUMBER(SEARCH("_",I1192)),I1192,ISNUMBER(SEARCH(", ",I1192)),SUBSTITUTE(I1192,", ","_"),ISNUMBER(SEARCH("/ ",I1192)),SUBSTITUTE(I1192,"/ ","_"),ISNUMBER(SEARCH(",",I1192)),SUBSTITUTE(I1192,",","_"),ISNUMBER(SEARCH("/",I1192)),SUBSTITUTE(I1192,"/","_"),ISNUMBER(SEARCH("",I1192)),I1192),I1192)),IF(OR($J$14 = "J",$J$14 = "K"),"",IF(D1192="","",IF(LEN(D1192)&gt;2,_xlfn.IFS(ISNUMBER(SEARCH("_",D1192)),D1192,ISNUMBER(SEARCH(", ",D1192)),SUBSTITUTE(D1192,", ","_"),ISNUMBER(SEARCH("/ ",D1192)),SUBSTITUTE(D1192,"/ ","_"),ISNUMBER(SEARCH(",",D1192)),SUBSTITUTE(D1192,",","_"),ISNUMBER(SEARCH("/",D1192)),SUBSTITUTE(D1192,"/","_"),ISNUMBER(SEARCH("",D1192)),D1192),D1192))))</f>
        <v/>
      </c>
      <c r="L1192" s="1"/>
      <c r="M1192" s="1" t="str">
        <f t="shared" si="91"/>
        <v/>
      </c>
      <c r="N1192" s="94" t="str">
        <f>IF($L1192="None","",IF(ISERROR(VLOOKUP($L1192,Info!$B$4:$B$266,1,FALSE)),"",VLOOKUP($L1192,Info!$B$4:$L$266,5,FALSE)))</f>
        <v/>
      </c>
      <c r="O1192" s="94" t="str">
        <f>IF(K1192="","",IF(AND($J$12&lt;&gt;"ABC",N1192="3"),"BAC",IF(N1192="3","ABC",IF($J$12&lt;&gt;"ABC",IF($J$10="Standard",VLOOKUP(K1192,Info!$BE$4:$BF$481,2,FALSE),VLOOKUP(K1192,Info!$BI$4:$BJ$482,2,FALSE)),IF($J$10="Standard",VLOOKUP(K1192,Info!$AG$4:$AH$2994,2,FALSE),VLOOKUP(K1192,Info!$AK$4:$AL$2997,2,FALSE))))))</f>
        <v/>
      </c>
      <c r="P1192" s="94" t="str">
        <f>IF($L1192="None","",IF(ISERROR(VLOOKUP($L1192,Info!$B$4:$B$266,1,FALSE)),"",VLOOKUP($L1192,Info!$B$4:$L$266,3,FALSE)))</f>
        <v/>
      </c>
      <c r="Q1192" s="96" t="str">
        <f>IF($L1192="None","",IF(ISERROR(VLOOKUP($L1192,Info!$B$4:$B$266,1,FALSE)),"",VLOOKUP($L1192,Info!$B$4:$L$266,4,FALSE)))</f>
        <v/>
      </c>
      <c r="R1192" s="1"/>
      <c r="S1192" s="6" t="str">
        <f t="shared" si="92"/>
        <v/>
      </c>
      <c r="T1192" s="6" t="str">
        <f>IF($L1192="None","",IF(ISERROR(VLOOKUP($L1192,Info!$B$4:$B$266,1,FALSE)),"",VLOOKUP($L1192,Info!$B$4:$L$266,11,FALSE)))</f>
        <v/>
      </c>
      <c r="U1192" s="1"/>
      <c r="V1192" s="1"/>
      <c r="W1192" s="1"/>
      <c r="X1192" s="1" t="str">
        <f>IF($L1192="None","",IF(ISERROR(VLOOKUP($L1192,Info!$B$4:$B$266,1,FALSE)),"",IF(OR(W1192="Metallic Liquid Tight",W1192="Non-Metallic Liquid Tight",W1192="LSZH",W1192="Greenfield"),VLOOKUP($L1192,Info!$B$4:$L$266,7,FALSE),"N/A")))</f>
        <v/>
      </c>
      <c r="Y1192" s="1"/>
      <c r="Z1192" s="96" t="str">
        <f>IF($L1192="None","",IF(ISERROR(VLOOKUP($L1192,Info!$B$4:$B$266,1,FALSE)),"",VLOOKUP($L1192,Info!$B$4:$L$266,9,FALSE)))</f>
        <v/>
      </c>
      <c r="AA1192" s="96" t="str">
        <f>IF($L1192="None","",IF(ISERROR(VLOOKUP($L1192,Info!$B$4:$B$266,1,FALSE)),"",VLOOKUP($L1192,Info!$B$4:$L$266,8,FALSE)))</f>
        <v/>
      </c>
      <c r="AB1192" s="96" t="str">
        <f>IF($L1192="None","",IF(ISERROR(VLOOKUP($L1192,Info!$B$4:$B$266,1,FALSE)),"",VLOOKUP($L1192,Info!$B$4:$L$266,10,FALSE)))</f>
        <v/>
      </c>
      <c r="AC1192" s="1" t="str">
        <f>IF(W1192="SO Cable","Black,White",IF(O1192="","",IF(P1192="","",IF($J$12&lt;&gt;"ABC",IF(P1192&lt;="250",VLOOKUP(O1192,Info!$AZ$4:$BB$22,3,FALSE),VLOOKUP(O1192,Info!$AZ$23:$BB$39,3,FALSE)),IF(P1192&lt;="250",VLOOKUP(O1192,Info!$AO$4:$AQ$22,3,FALSE),VLOOKUP(O1192,Info!$AO$23:$AP$39,3,FALSE))))))</f>
        <v/>
      </c>
      <c r="AD1192" s="1"/>
      <c r="AE1192" s="1" t="str">
        <f>IF($L1192="None","",IF(ISERROR(VLOOKUP($L1192,Info!$B$4:$B$266,1,FALSE)),"",VLOOKUP($L1192,Info!$B$4:$L$266,4,FALSE)))</f>
        <v/>
      </c>
      <c r="AF1192" s="1" t="str">
        <f>IF($L1192="None","",IF(ISERROR(VLOOKUP($L1192,Info!$B$4:$B$266,1,FALSE)),"",VLOOKUP($L1192,Info!$B$4:$L$266,6,FALSE)))</f>
        <v/>
      </c>
      <c r="AG1192" s="1"/>
      <c r="AH1192" s="33" t="str" cm="1">
        <f t="array" ref="AH1192">IF(AND(L1192&lt;&gt;"",O1192&lt;&gt;"",R1192:S1192&lt;&gt;"",W1192:X1192&lt;&gt;"",Z1192:AA1192&lt;&gt;"",AC1192&lt;&gt;""),"Good","Bad")</f>
        <v>Bad</v>
      </c>
      <c r="AL1192" t="str" cm="1">
        <f t="array" ref="AL1192">IF(R1192&gt;0,_xlfn.IFS(COUNTIF($L$20:L1192,"&lt;&gt;")&lt;101,1,COUNTIF($L$20:L1192,"&lt;&gt;")&lt;201,2,COUNTIF($L$20:L1192,"&lt;&gt;")&lt;301,3,COUNTIF($L$20:L1192,"&lt;&gt;")&lt;401,4,COUNTIF($L$20:L1192,"&lt;&gt;")&lt;501,5,COUNTIF($L$20:L1192,"&lt;&gt;")&lt;601,6,COUNTIF($L$20:L1192,"&lt;&gt;")&lt;701,7,COUNTIF($L$20:L1192,"&lt;&gt;")&lt;801,8,COUNTIF($L$20:L1192,"&lt;&gt;")&lt;901,9,COUNTIF($L$20:L1192,"&lt;&gt;")&lt;1001,10,COUNTIF($L$20:L1192,"&lt;&gt;")&lt;1101,11,COUNTIF($L$20:L1192,"&lt;&gt;")&lt;1201,12,COUNTIF($L$20:L1192,"&lt;&gt;")&lt;1301,13,COUNTIF($L$20:L1192,"&lt;&gt;")&lt;1401,14,COUNTIF($L$20:L1192,"&lt;&gt;")&lt;1501,15,COUNTIF($L$20:L1192,"&lt;&gt;")&lt;1601,16,COUNTIF($L$20:L1192,"&lt;&gt;")&lt;1701,17,COUNTIF($L$20:L1192,"&lt;&gt;")&lt;1801,18,COUNTIF($L$20:L1192,"&lt;&gt;")&lt;1901,19,COUNTIF($L$20:L1192,"&lt;&gt;")&lt;2001,20,COUNTIF($L$20:L1192,"&lt;&gt;")&lt;2101,21,COUNTIF($L$20:L1192,"&lt;&gt;")&lt;2201,22,COUNTIF($L$20:L1192,"&lt;&gt;")&lt;2301,23,COUNTIF($L$20:L1192,"&lt;&gt;")&lt;2401,24,COUNTIF($L$20:L1192,"&lt;&gt;")&lt;2501,25,COUNTIF($L$20:L1192,"&lt;&gt;")&lt;2601,26,COUNTIF($L$20:L1192,"&lt;&gt;")&lt;2701,27,COUNTIF($L$20:L1192,"&lt;&gt;")&lt;2801,28,COUNTIF($L$20:L1192,"&lt;&gt;")&lt;2901,29,COUNTIF($L$20:L1192,"&lt;&gt;")&lt;3001,30),"")</f>
        <v/>
      </c>
      <c r="AM1192" t="str">
        <f t="shared" si="90"/>
        <v/>
      </c>
      <c r="AN1192" t="str">
        <f t="shared" si="94"/>
        <v/>
      </c>
      <c r="AP1192" t="str">
        <f t="shared" si="93"/>
        <v/>
      </c>
      <c r="AQ1192" t="str">
        <f>IF(AO1192="","",COUNTIFS(AM1192:$AM$3019,AO1192))</f>
        <v/>
      </c>
    </row>
    <row r="1193" spans="1:43" x14ac:dyDescent="0.25">
      <c r="A1193" s="6" t="str">
        <f>IF(COUNT($A$20:A1192)&lt;&gt;$B$4,IF(A1192="","",A1192+1),"")</f>
        <v/>
      </c>
      <c r="B1193" s="3"/>
      <c r="C1193" s="3"/>
      <c r="D1193" s="122"/>
      <c r="E1193" s="3"/>
      <c r="F1193" s="3"/>
      <c r="G1193" s="3"/>
      <c r="H1193" s="3"/>
      <c r="I1193" s="120"/>
      <c r="J1193" s="3"/>
      <c r="K1193" s="95" t="str" cm="1">
        <f t="array" ref="K1193">IF(OR($J$14 = "A",$J$14 = "B",$J$14 = "C"),IF(I1193="","",IF(LEN(I1193)&gt;2,_xlfn.IFS(ISNUMBER(SEARCH("_",I1193)),I1193,ISNUMBER(SEARCH(", ",I1193)),SUBSTITUTE(I1193,", ","_"),ISNUMBER(SEARCH("/ ",I1193)),SUBSTITUTE(I1193,"/ ","_"),ISNUMBER(SEARCH(",",I1193)),SUBSTITUTE(I1193,",","_"),ISNUMBER(SEARCH("/",I1193)),SUBSTITUTE(I1193,"/","_"),ISNUMBER(SEARCH("",I1193)),I1193),I1193)),IF(OR($J$14 = "J",$J$14 = "K"),"",IF(D1193="","",IF(LEN(D1193)&gt;2,_xlfn.IFS(ISNUMBER(SEARCH("_",D1193)),D1193,ISNUMBER(SEARCH(", ",D1193)),SUBSTITUTE(D1193,", ","_"),ISNUMBER(SEARCH("/ ",D1193)),SUBSTITUTE(D1193,"/ ","_"),ISNUMBER(SEARCH(",",D1193)),SUBSTITUTE(D1193,",","_"),ISNUMBER(SEARCH("/",D1193)),SUBSTITUTE(D1193,"/","_"),ISNUMBER(SEARCH("",D1193)),D1193),D1193))))</f>
        <v/>
      </c>
      <c r="L1193" s="1"/>
      <c r="M1193" s="1" t="str">
        <f t="shared" si="91"/>
        <v/>
      </c>
      <c r="N1193" s="94" t="str">
        <f>IF($L1193="None","",IF(ISERROR(VLOOKUP($L1193,Info!$B$4:$B$266,1,FALSE)),"",VLOOKUP($L1193,Info!$B$4:$L$266,5,FALSE)))</f>
        <v/>
      </c>
      <c r="O1193" s="94" t="str">
        <f>IF(K1193="","",IF(AND($J$12&lt;&gt;"ABC",N1193="3"),"BAC",IF(N1193="3","ABC",IF($J$12&lt;&gt;"ABC",IF($J$10="Standard",VLOOKUP(K1193,Info!$BE$4:$BF$481,2,FALSE),VLOOKUP(K1193,Info!$BI$4:$BJ$482,2,FALSE)),IF($J$10="Standard",VLOOKUP(K1193,Info!$AG$4:$AH$2994,2,FALSE),VLOOKUP(K1193,Info!$AK$4:$AL$2997,2,FALSE))))))</f>
        <v/>
      </c>
      <c r="P1193" s="94" t="str">
        <f>IF($L1193="None","",IF(ISERROR(VLOOKUP($L1193,Info!$B$4:$B$266,1,FALSE)),"",VLOOKUP($L1193,Info!$B$4:$L$266,3,FALSE)))</f>
        <v/>
      </c>
      <c r="Q1193" s="96" t="str">
        <f>IF($L1193="None","",IF(ISERROR(VLOOKUP($L1193,Info!$B$4:$B$266,1,FALSE)),"",VLOOKUP($L1193,Info!$B$4:$L$266,4,FALSE)))</f>
        <v/>
      </c>
      <c r="R1193" s="1"/>
      <c r="S1193" s="6" t="str">
        <f t="shared" si="92"/>
        <v/>
      </c>
      <c r="T1193" s="6" t="str">
        <f>IF($L1193="None","",IF(ISERROR(VLOOKUP($L1193,Info!$B$4:$B$266,1,FALSE)),"",VLOOKUP($L1193,Info!$B$4:$L$266,11,FALSE)))</f>
        <v/>
      </c>
      <c r="U1193" s="1"/>
      <c r="V1193" s="1"/>
      <c r="W1193" s="1"/>
      <c r="X1193" s="1" t="str">
        <f>IF($L1193="None","",IF(ISERROR(VLOOKUP($L1193,Info!$B$4:$B$266,1,FALSE)),"",IF(OR(W1193="Metallic Liquid Tight",W1193="Non-Metallic Liquid Tight",W1193="LSZH",W1193="Greenfield"),VLOOKUP($L1193,Info!$B$4:$L$266,7,FALSE),"N/A")))</f>
        <v/>
      </c>
      <c r="Y1193" s="1"/>
      <c r="Z1193" s="96" t="str">
        <f>IF($L1193="None","",IF(ISERROR(VLOOKUP($L1193,Info!$B$4:$B$266,1,FALSE)),"",VLOOKUP($L1193,Info!$B$4:$L$266,9,FALSE)))</f>
        <v/>
      </c>
      <c r="AA1193" s="96" t="str">
        <f>IF($L1193="None","",IF(ISERROR(VLOOKUP($L1193,Info!$B$4:$B$266,1,FALSE)),"",VLOOKUP($L1193,Info!$B$4:$L$266,8,FALSE)))</f>
        <v/>
      </c>
      <c r="AB1193" s="96" t="str">
        <f>IF($L1193="None","",IF(ISERROR(VLOOKUP($L1193,Info!$B$4:$B$266,1,FALSE)),"",VLOOKUP($L1193,Info!$B$4:$L$266,10,FALSE)))</f>
        <v/>
      </c>
      <c r="AC1193" s="1" t="str">
        <f>IF(W1193="SO Cable","Black,White",IF(O1193="","",IF(P1193="","",IF($J$12&lt;&gt;"ABC",IF(P1193&lt;="250",VLOOKUP(O1193,Info!$AZ$4:$BB$22,3,FALSE),VLOOKUP(O1193,Info!$AZ$23:$BB$39,3,FALSE)),IF(P1193&lt;="250",VLOOKUP(O1193,Info!$AO$4:$AQ$22,3,FALSE),VLOOKUP(O1193,Info!$AO$23:$AP$39,3,FALSE))))))</f>
        <v/>
      </c>
      <c r="AD1193" s="1"/>
      <c r="AE1193" s="1" t="str">
        <f>IF($L1193="None","",IF(ISERROR(VLOOKUP($L1193,Info!$B$4:$B$266,1,FALSE)),"",VLOOKUP($L1193,Info!$B$4:$L$266,4,FALSE)))</f>
        <v/>
      </c>
      <c r="AF1193" s="1" t="str">
        <f>IF($L1193="None","",IF(ISERROR(VLOOKUP($L1193,Info!$B$4:$B$266,1,FALSE)),"",VLOOKUP($L1193,Info!$B$4:$L$266,6,FALSE)))</f>
        <v/>
      </c>
      <c r="AG1193" s="1"/>
      <c r="AH1193" s="33" t="str" cm="1">
        <f t="array" ref="AH1193">IF(AND(L1193&lt;&gt;"",O1193&lt;&gt;"",R1193:S1193&lt;&gt;"",W1193:X1193&lt;&gt;"",Z1193:AA1193&lt;&gt;"",AC1193&lt;&gt;""),"Good","Bad")</f>
        <v>Bad</v>
      </c>
      <c r="AL1193" t="str" cm="1">
        <f t="array" ref="AL1193">IF(R1193&gt;0,_xlfn.IFS(COUNTIF($L$20:L1193,"&lt;&gt;")&lt;101,1,COUNTIF($L$20:L1193,"&lt;&gt;")&lt;201,2,COUNTIF($L$20:L1193,"&lt;&gt;")&lt;301,3,COUNTIF($L$20:L1193,"&lt;&gt;")&lt;401,4,COUNTIF($L$20:L1193,"&lt;&gt;")&lt;501,5,COUNTIF($L$20:L1193,"&lt;&gt;")&lt;601,6,COUNTIF($L$20:L1193,"&lt;&gt;")&lt;701,7,COUNTIF($L$20:L1193,"&lt;&gt;")&lt;801,8,COUNTIF($L$20:L1193,"&lt;&gt;")&lt;901,9,COUNTIF($L$20:L1193,"&lt;&gt;")&lt;1001,10,COUNTIF($L$20:L1193,"&lt;&gt;")&lt;1101,11,COUNTIF($L$20:L1193,"&lt;&gt;")&lt;1201,12,COUNTIF($L$20:L1193,"&lt;&gt;")&lt;1301,13,COUNTIF($L$20:L1193,"&lt;&gt;")&lt;1401,14,COUNTIF($L$20:L1193,"&lt;&gt;")&lt;1501,15,COUNTIF($L$20:L1193,"&lt;&gt;")&lt;1601,16,COUNTIF($L$20:L1193,"&lt;&gt;")&lt;1701,17,COUNTIF($L$20:L1193,"&lt;&gt;")&lt;1801,18,COUNTIF($L$20:L1193,"&lt;&gt;")&lt;1901,19,COUNTIF($L$20:L1193,"&lt;&gt;")&lt;2001,20,COUNTIF($L$20:L1193,"&lt;&gt;")&lt;2101,21,COUNTIF($L$20:L1193,"&lt;&gt;")&lt;2201,22,COUNTIF($L$20:L1193,"&lt;&gt;")&lt;2301,23,COUNTIF($L$20:L1193,"&lt;&gt;")&lt;2401,24,COUNTIF($L$20:L1193,"&lt;&gt;")&lt;2501,25,COUNTIF($L$20:L1193,"&lt;&gt;")&lt;2601,26,COUNTIF($L$20:L1193,"&lt;&gt;")&lt;2701,27,COUNTIF($L$20:L1193,"&lt;&gt;")&lt;2801,28,COUNTIF($L$20:L1193,"&lt;&gt;")&lt;2901,29,COUNTIF($L$20:L1193,"&lt;&gt;")&lt;3001,30),"")</f>
        <v/>
      </c>
      <c r="AM1193" t="str">
        <f t="shared" si="90"/>
        <v/>
      </c>
      <c r="AN1193" t="str">
        <f t="shared" si="94"/>
        <v/>
      </c>
      <c r="AP1193" t="str">
        <f t="shared" si="93"/>
        <v/>
      </c>
      <c r="AQ1193" t="str">
        <f>IF(AO1193="","",COUNTIFS(AM1193:$AM$3019,AO1193))</f>
        <v/>
      </c>
    </row>
    <row r="1194" spans="1:43" x14ac:dyDescent="0.25">
      <c r="A1194" s="6" t="str">
        <f>IF(COUNT($A$20:A1193)&lt;&gt;$B$4,IF(A1193="","",A1193+1),"")</f>
        <v/>
      </c>
      <c r="B1194" s="3"/>
      <c r="C1194" s="3"/>
      <c r="D1194" s="122"/>
      <c r="E1194" s="3"/>
      <c r="F1194" s="3"/>
      <c r="G1194" s="3"/>
      <c r="H1194" s="3"/>
      <c r="I1194" s="120"/>
      <c r="J1194" s="3"/>
      <c r="K1194" s="95" t="str" cm="1">
        <f t="array" ref="K1194">IF(OR($J$14 = "A",$J$14 = "B",$J$14 = "C"),IF(I1194="","",IF(LEN(I1194)&gt;2,_xlfn.IFS(ISNUMBER(SEARCH("_",I1194)),I1194,ISNUMBER(SEARCH(", ",I1194)),SUBSTITUTE(I1194,", ","_"),ISNUMBER(SEARCH("/ ",I1194)),SUBSTITUTE(I1194,"/ ","_"),ISNUMBER(SEARCH(",",I1194)),SUBSTITUTE(I1194,",","_"),ISNUMBER(SEARCH("/",I1194)),SUBSTITUTE(I1194,"/","_"),ISNUMBER(SEARCH("",I1194)),I1194),I1194)),IF(OR($J$14 = "J",$J$14 = "K"),"",IF(D1194="","",IF(LEN(D1194)&gt;2,_xlfn.IFS(ISNUMBER(SEARCH("_",D1194)),D1194,ISNUMBER(SEARCH(", ",D1194)),SUBSTITUTE(D1194,", ","_"),ISNUMBER(SEARCH("/ ",D1194)),SUBSTITUTE(D1194,"/ ","_"),ISNUMBER(SEARCH(",",D1194)),SUBSTITUTE(D1194,",","_"),ISNUMBER(SEARCH("/",D1194)),SUBSTITUTE(D1194,"/","_"),ISNUMBER(SEARCH("",D1194)),D1194),D1194))))</f>
        <v/>
      </c>
      <c r="L1194" s="1"/>
      <c r="M1194" s="1" t="str">
        <f t="shared" si="91"/>
        <v/>
      </c>
      <c r="N1194" s="94" t="str">
        <f>IF($L1194="None","",IF(ISERROR(VLOOKUP($L1194,Info!$B$4:$B$266,1,FALSE)),"",VLOOKUP($L1194,Info!$B$4:$L$266,5,FALSE)))</f>
        <v/>
      </c>
      <c r="O1194" s="94" t="str">
        <f>IF(K1194="","",IF(AND($J$12&lt;&gt;"ABC",N1194="3"),"BAC",IF(N1194="3","ABC",IF($J$12&lt;&gt;"ABC",IF($J$10="Standard",VLOOKUP(K1194,Info!$BE$4:$BF$481,2,FALSE),VLOOKUP(K1194,Info!$BI$4:$BJ$482,2,FALSE)),IF($J$10="Standard",VLOOKUP(K1194,Info!$AG$4:$AH$2994,2,FALSE),VLOOKUP(K1194,Info!$AK$4:$AL$2997,2,FALSE))))))</f>
        <v/>
      </c>
      <c r="P1194" s="94" t="str">
        <f>IF($L1194="None","",IF(ISERROR(VLOOKUP($L1194,Info!$B$4:$B$266,1,FALSE)),"",VLOOKUP($L1194,Info!$B$4:$L$266,3,FALSE)))</f>
        <v/>
      </c>
      <c r="Q1194" s="96" t="str">
        <f>IF($L1194="None","",IF(ISERROR(VLOOKUP($L1194,Info!$B$4:$B$266,1,FALSE)),"",VLOOKUP($L1194,Info!$B$4:$L$266,4,FALSE)))</f>
        <v/>
      </c>
      <c r="R1194" s="1"/>
      <c r="S1194" s="6" t="str">
        <f t="shared" si="92"/>
        <v/>
      </c>
      <c r="T1194" s="6" t="str">
        <f>IF($L1194="None","",IF(ISERROR(VLOOKUP($L1194,Info!$B$4:$B$266,1,FALSE)),"",VLOOKUP($L1194,Info!$B$4:$L$266,11,FALSE)))</f>
        <v/>
      </c>
      <c r="U1194" s="1"/>
      <c r="V1194" s="1"/>
      <c r="W1194" s="1"/>
      <c r="X1194" s="1" t="str">
        <f>IF($L1194="None","",IF(ISERROR(VLOOKUP($L1194,Info!$B$4:$B$266,1,FALSE)),"",IF(OR(W1194="Metallic Liquid Tight",W1194="Non-Metallic Liquid Tight",W1194="LSZH",W1194="Greenfield"),VLOOKUP($L1194,Info!$B$4:$L$266,7,FALSE),"N/A")))</f>
        <v/>
      </c>
      <c r="Y1194" s="1"/>
      <c r="Z1194" s="96" t="str">
        <f>IF($L1194="None","",IF(ISERROR(VLOOKUP($L1194,Info!$B$4:$B$266,1,FALSE)),"",VLOOKUP($L1194,Info!$B$4:$L$266,9,FALSE)))</f>
        <v/>
      </c>
      <c r="AA1194" s="96" t="str">
        <f>IF($L1194="None","",IF(ISERROR(VLOOKUP($L1194,Info!$B$4:$B$266,1,FALSE)),"",VLOOKUP($L1194,Info!$B$4:$L$266,8,FALSE)))</f>
        <v/>
      </c>
      <c r="AB1194" s="96" t="str">
        <f>IF($L1194="None","",IF(ISERROR(VLOOKUP($L1194,Info!$B$4:$B$266,1,FALSE)),"",VLOOKUP($L1194,Info!$B$4:$L$266,10,FALSE)))</f>
        <v/>
      </c>
      <c r="AC1194" s="1" t="str">
        <f>IF(W1194="SO Cable","Black,White",IF(O1194="","",IF(P1194="","",IF($J$12&lt;&gt;"ABC",IF(P1194&lt;="250",VLOOKUP(O1194,Info!$AZ$4:$BB$22,3,FALSE),VLOOKUP(O1194,Info!$AZ$23:$BB$39,3,FALSE)),IF(P1194&lt;="250",VLOOKUP(O1194,Info!$AO$4:$AQ$22,3,FALSE),VLOOKUP(O1194,Info!$AO$23:$AP$39,3,FALSE))))))</f>
        <v/>
      </c>
      <c r="AD1194" s="1"/>
      <c r="AE1194" s="1" t="str">
        <f>IF($L1194="None","",IF(ISERROR(VLOOKUP($L1194,Info!$B$4:$B$266,1,FALSE)),"",VLOOKUP($L1194,Info!$B$4:$L$266,4,FALSE)))</f>
        <v/>
      </c>
      <c r="AF1194" s="1" t="str">
        <f>IF($L1194="None","",IF(ISERROR(VLOOKUP($L1194,Info!$B$4:$B$266,1,FALSE)),"",VLOOKUP($L1194,Info!$B$4:$L$266,6,FALSE)))</f>
        <v/>
      </c>
      <c r="AG1194" s="1"/>
      <c r="AH1194" s="33" t="str" cm="1">
        <f t="array" ref="AH1194">IF(AND(L1194&lt;&gt;"",O1194&lt;&gt;"",R1194:S1194&lt;&gt;"",W1194:X1194&lt;&gt;"",Z1194:AA1194&lt;&gt;"",AC1194&lt;&gt;""),"Good","Bad")</f>
        <v>Bad</v>
      </c>
      <c r="AL1194" t="str" cm="1">
        <f t="array" ref="AL1194">IF(R1194&gt;0,_xlfn.IFS(COUNTIF($L$20:L1194,"&lt;&gt;")&lt;101,1,COUNTIF($L$20:L1194,"&lt;&gt;")&lt;201,2,COUNTIF($L$20:L1194,"&lt;&gt;")&lt;301,3,COUNTIF($L$20:L1194,"&lt;&gt;")&lt;401,4,COUNTIF($L$20:L1194,"&lt;&gt;")&lt;501,5,COUNTIF($L$20:L1194,"&lt;&gt;")&lt;601,6,COUNTIF($L$20:L1194,"&lt;&gt;")&lt;701,7,COUNTIF($L$20:L1194,"&lt;&gt;")&lt;801,8,COUNTIF($L$20:L1194,"&lt;&gt;")&lt;901,9,COUNTIF($L$20:L1194,"&lt;&gt;")&lt;1001,10,COUNTIF($L$20:L1194,"&lt;&gt;")&lt;1101,11,COUNTIF($L$20:L1194,"&lt;&gt;")&lt;1201,12,COUNTIF($L$20:L1194,"&lt;&gt;")&lt;1301,13,COUNTIF($L$20:L1194,"&lt;&gt;")&lt;1401,14,COUNTIF($L$20:L1194,"&lt;&gt;")&lt;1501,15,COUNTIF($L$20:L1194,"&lt;&gt;")&lt;1601,16,COUNTIF($L$20:L1194,"&lt;&gt;")&lt;1701,17,COUNTIF($L$20:L1194,"&lt;&gt;")&lt;1801,18,COUNTIF($L$20:L1194,"&lt;&gt;")&lt;1901,19,COUNTIF($L$20:L1194,"&lt;&gt;")&lt;2001,20,COUNTIF($L$20:L1194,"&lt;&gt;")&lt;2101,21,COUNTIF($L$20:L1194,"&lt;&gt;")&lt;2201,22,COUNTIF($L$20:L1194,"&lt;&gt;")&lt;2301,23,COUNTIF($L$20:L1194,"&lt;&gt;")&lt;2401,24,COUNTIF($L$20:L1194,"&lt;&gt;")&lt;2501,25,COUNTIF($L$20:L1194,"&lt;&gt;")&lt;2601,26,COUNTIF($L$20:L1194,"&lt;&gt;")&lt;2701,27,COUNTIF($L$20:L1194,"&lt;&gt;")&lt;2801,28,COUNTIF($L$20:L1194,"&lt;&gt;")&lt;2901,29,COUNTIF($L$20:L1194,"&lt;&gt;")&lt;3001,30),"")</f>
        <v/>
      </c>
      <c r="AM1194" t="str">
        <f t="shared" si="90"/>
        <v/>
      </c>
      <c r="AN1194" t="str">
        <f t="shared" si="94"/>
        <v/>
      </c>
      <c r="AP1194" t="str">
        <f t="shared" si="93"/>
        <v/>
      </c>
      <c r="AQ1194" t="str">
        <f>IF(AO1194="","",COUNTIFS(AM1194:$AM$3019,AO1194))</f>
        <v/>
      </c>
    </row>
    <row r="1195" spans="1:43" x14ac:dyDescent="0.25">
      <c r="A1195" s="6" t="str">
        <f>IF(COUNT($A$20:A1194)&lt;&gt;$B$4,IF(A1194="","",A1194+1),"")</f>
        <v/>
      </c>
      <c r="B1195" s="3"/>
      <c r="C1195" s="3"/>
      <c r="D1195" s="122"/>
      <c r="E1195" s="3"/>
      <c r="F1195" s="3"/>
      <c r="G1195" s="3"/>
      <c r="H1195" s="3"/>
      <c r="I1195" s="120"/>
      <c r="J1195" s="3"/>
      <c r="K1195" s="95" t="str" cm="1">
        <f t="array" ref="K1195">IF(OR($J$14 = "A",$J$14 = "B",$J$14 = "C"),IF(I1195="","",IF(LEN(I1195)&gt;2,_xlfn.IFS(ISNUMBER(SEARCH("_",I1195)),I1195,ISNUMBER(SEARCH(", ",I1195)),SUBSTITUTE(I1195,", ","_"),ISNUMBER(SEARCH("/ ",I1195)),SUBSTITUTE(I1195,"/ ","_"),ISNUMBER(SEARCH(",",I1195)),SUBSTITUTE(I1195,",","_"),ISNUMBER(SEARCH("/",I1195)),SUBSTITUTE(I1195,"/","_"),ISNUMBER(SEARCH("",I1195)),I1195),I1195)),IF(OR($J$14 = "J",$J$14 = "K"),"",IF(D1195="","",IF(LEN(D1195)&gt;2,_xlfn.IFS(ISNUMBER(SEARCH("_",D1195)),D1195,ISNUMBER(SEARCH(", ",D1195)),SUBSTITUTE(D1195,", ","_"),ISNUMBER(SEARCH("/ ",D1195)),SUBSTITUTE(D1195,"/ ","_"),ISNUMBER(SEARCH(",",D1195)),SUBSTITUTE(D1195,",","_"),ISNUMBER(SEARCH("/",D1195)),SUBSTITUTE(D1195,"/","_"),ISNUMBER(SEARCH("",D1195)),D1195),D1195))))</f>
        <v/>
      </c>
      <c r="L1195" s="1"/>
      <c r="M1195" s="1" t="str">
        <f t="shared" si="91"/>
        <v/>
      </c>
      <c r="N1195" s="94" t="str">
        <f>IF($L1195="None","",IF(ISERROR(VLOOKUP($L1195,Info!$B$4:$B$266,1,FALSE)),"",VLOOKUP($L1195,Info!$B$4:$L$266,5,FALSE)))</f>
        <v/>
      </c>
      <c r="O1195" s="94" t="str">
        <f>IF(K1195="","",IF(AND($J$12&lt;&gt;"ABC",N1195="3"),"BAC",IF(N1195="3","ABC",IF($J$12&lt;&gt;"ABC",IF($J$10="Standard",VLOOKUP(K1195,Info!$BE$4:$BF$481,2,FALSE),VLOOKUP(K1195,Info!$BI$4:$BJ$482,2,FALSE)),IF($J$10="Standard",VLOOKUP(K1195,Info!$AG$4:$AH$2994,2,FALSE),VLOOKUP(K1195,Info!$AK$4:$AL$2997,2,FALSE))))))</f>
        <v/>
      </c>
      <c r="P1195" s="94" t="str">
        <f>IF($L1195="None","",IF(ISERROR(VLOOKUP($L1195,Info!$B$4:$B$266,1,FALSE)),"",VLOOKUP($L1195,Info!$B$4:$L$266,3,FALSE)))</f>
        <v/>
      </c>
      <c r="Q1195" s="96" t="str">
        <f>IF($L1195="None","",IF(ISERROR(VLOOKUP($L1195,Info!$B$4:$B$266,1,FALSE)),"",VLOOKUP($L1195,Info!$B$4:$L$266,4,FALSE)))</f>
        <v/>
      </c>
      <c r="R1195" s="1"/>
      <c r="S1195" s="6" t="str">
        <f t="shared" si="92"/>
        <v/>
      </c>
      <c r="T1195" s="6" t="str">
        <f>IF($L1195="None","",IF(ISERROR(VLOOKUP($L1195,Info!$B$4:$B$266,1,FALSE)),"",VLOOKUP($L1195,Info!$B$4:$L$266,11,FALSE)))</f>
        <v/>
      </c>
      <c r="U1195" s="1"/>
      <c r="V1195" s="1"/>
      <c r="W1195" s="1"/>
      <c r="X1195" s="1" t="str">
        <f>IF($L1195="None","",IF(ISERROR(VLOOKUP($L1195,Info!$B$4:$B$266,1,FALSE)),"",IF(OR(W1195="Metallic Liquid Tight",W1195="Non-Metallic Liquid Tight",W1195="LSZH",W1195="Greenfield"),VLOOKUP($L1195,Info!$B$4:$L$266,7,FALSE),"N/A")))</f>
        <v/>
      </c>
      <c r="Y1195" s="1"/>
      <c r="Z1195" s="96" t="str">
        <f>IF($L1195="None","",IF(ISERROR(VLOOKUP($L1195,Info!$B$4:$B$266,1,FALSE)),"",VLOOKUP($L1195,Info!$B$4:$L$266,9,FALSE)))</f>
        <v/>
      </c>
      <c r="AA1195" s="96" t="str">
        <f>IF($L1195="None","",IF(ISERROR(VLOOKUP($L1195,Info!$B$4:$B$266,1,FALSE)),"",VLOOKUP($L1195,Info!$B$4:$L$266,8,FALSE)))</f>
        <v/>
      </c>
      <c r="AB1195" s="96" t="str">
        <f>IF($L1195="None","",IF(ISERROR(VLOOKUP($L1195,Info!$B$4:$B$266,1,FALSE)),"",VLOOKUP($L1195,Info!$B$4:$L$266,10,FALSE)))</f>
        <v/>
      </c>
      <c r="AC1195" s="1" t="str">
        <f>IF(W1195="SO Cable","Black,White",IF(O1195="","",IF(P1195="","",IF($J$12&lt;&gt;"ABC",IF(P1195&lt;="250",VLOOKUP(O1195,Info!$AZ$4:$BB$22,3,FALSE),VLOOKUP(O1195,Info!$AZ$23:$BB$39,3,FALSE)),IF(P1195&lt;="250",VLOOKUP(O1195,Info!$AO$4:$AQ$22,3,FALSE),VLOOKUP(O1195,Info!$AO$23:$AP$39,3,FALSE))))))</f>
        <v/>
      </c>
      <c r="AD1195" s="1"/>
      <c r="AE1195" s="1" t="str">
        <f>IF($L1195="None","",IF(ISERROR(VLOOKUP($L1195,Info!$B$4:$B$266,1,FALSE)),"",VLOOKUP($L1195,Info!$B$4:$L$266,4,FALSE)))</f>
        <v/>
      </c>
      <c r="AF1195" s="1" t="str">
        <f>IF($L1195="None","",IF(ISERROR(VLOOKUP($L1195,Info!$B$4:$B$266,1,FALSE)),"",VLOOKUP($L1195,Info!$B$4:$L$266,6,FALSE)))</f>
        <v/>
      </c>
      <c r="AG1195" s="1"/>
      <c r="AH1195" s="33" t="str" cm="1">
        <f t="array" ref="AH1195">IF(AND(L1195&lt;&gt;"",O1195&lt;&gt;"",R1195:S1195&lt;&gt;"",W1195:X1195&lt;&gt;"",Z1195:AA1195&lt;&gt;"",AC1195&lt;&gt;""),"Good","Bad")</f>
        <v>Bad</v>
      </c>
      <c r="AL1195" t="str" cm="1">
        <f t="array" ref="AL1195">IF(R1195&gt;0,_xlfn.IFS(COUNTIF($L$20:L1195,"&lt;&gt;")&lt;101,1,COUNTIF($L$20:L1195,"&lt;&gt;")&lt;201,2,COUNTIF($L$20:L1195,"&lt;&gt;")&lt;301,3,COUNTIF($L$20:L1195,"&lt;&gt;")&lt;401,4,COUNTIF($L$20:L1195,"&lt;&gt;")&lt;501,5,COUNTIF($L$20:L1195,"&lt;&gt;")&lt;601,6,COUNTIF($L$20:L1195,"&lt;&gt;")&lt;701,7,COUNTIF($L$20:L1195,"&lt;&gt;")&lt;801,8,COUNTIF($L$20:L1195,"&lt;&gt;")&lt;901,9,COUNTIF($L$20:L1195,"&lt;&gt;")&lt;1001,10,COUNTIF($L$20:L1195,"&lt;&gt;")&lt;1101,11,COUNTIF($L$20:L1195,"&lt;&gt;")&lt;1201,12,COUNTIF($L$20:L1195,"&lt;&gt;")&lt;1301,13,COUNTIF($L$20:L1195,"&lt;&gt;")&lt;1401,14,COUNTIF($L$20:L1195,"&lt;&gt;")&lt;1501,15,COUNTIF($L$20:L1195,"&lt;&gt;")&lt;1601,16,COUNTIF($L$20:L1195,"&lt;&gt;")&lt;1701,17,COUNTIF($L$20:L1195,"&lt;&gt;")&lt;1801,18,COUNTIF($L$20:L1195,"&lt;&gt;")&lt;1901,19,COUNTIF($L$20:L1195,"&lt;&gt;")&lt;2001,20,COUNTIF($L$20:L1195,"&lt;&gt;")&lt;2101,21,COUNTIF($L$20:L1195,"&lt;&gt;")&lt;2201,22,COUNTIF($L$20:L1195,"&lt;&gt;")&lt;2301,23,COUNTIF($L$20:L1195,"&lt;&gt;")&lt;2401,24,COUNTIF($L$20:L1195,"&lt;&gt;")&lt;2501,25,COUNTIF($L$20:L1195,"&lt;&gt;")&lt;2601,26,COUNTIF($L$20:L1195,"&lt;&gt;")&lt;2701,27,COUNTIF($L$20:L1195,"&lt;&gt;")&lt;2801,28,COUNTIF($L$20:L1195,"&lt;&gt;")&lt;2901,29,COUNTIF($L$20:L1195,"&lt;&gt;")&lt;3001,30),"")</f>
        <v/>
      </c>
      <c r="AM1195" t="str">
        <f t="shared" si="90"/>
        <v/>
      </c>
      <c r="AN1195" t="str">
        <f t="shared" si="94"/>
        <v/>
      </c>
      <c r="AP1195" t="str">
        <f t="shared" si="93"/>
        <v/>
      </c>
      <c r="AQ1195" t="str">
        <f>IF(AO1195="","",COUNTIFS(AM1195:$AM$3019,AO1195))</f>
        <v/>
      </c>
    </row>
    <row r="1196" spans="1:43" x14ac:dyDescent="0.25">
      <c r="A1196" s="6" t="str">
        <f>IF(COUNT($A$20:A1195)&lt;&gt;$B$4,IF(A1195="","",A1195+1),"")</f>
        <v/>
      </c>
      <c r="B1196" s="3"/>
      <c r="C1196" s="3"/>
      <c r="D1196" s="122"/>
      <c r="E1196" s="3"/>
      <c r="F1196" s="3"/>
      <c r="G1196" s="3"/>
      <c r="H1196" s="3"/>
      <c r="I1196" s="120"/>
      <c r="J1196" s="3"/>
      <c r="K1196" s="95" t="str" cm="1">
        <f t="array" ref="K1196">IF(OR($J$14 = "A",$J$14 = "B",$J$14 = "C"),IF(I1196="","",IF(LEN(I1196)&gt;2,_xlfn.IFS(ISNUMBER(SEARCH("_",I1196)),I1196,ISNUMBER(SEARCH(", ",I1196)),SUBSTITUTE(I1196,", ","_"),ISNUMBER(SEARCH("/ ",I1196)),SUBSTITUTE(I1196,"/ ","_"),ISNUMBER(SEARCH(",",I1196)),SUBSTITUTE(I1196,",","_"),ISNUMBER(SEARCH("/",I1196)),SUBSTITUTE(I1196,"/","_"),ISNUMBER(SEARCH("",I1196)),I1196),I1196)),IF(OR($J$14 = "J",$J$14 = "K"),"",IF(D1196="","",IF(LEN(D1196)&gt;2,_xlfn.IFS(ISNUMBER(SEARCH("_",D1196)),D1196,ISNUMBER(SEARCH(", ",D1196)),SUBSTITUTE(D1196,", ","_"),ISNUMBER(SEARCH("/ ",D1196)),SUBSTITUTE(D1196,"/ ","_"),ISNUMBER(SEARCH(",",D1196)),SUBSTITUTE(D1196,",","_"),ISNUMBER(SEARCH("/",D1196)),SUBSTITUTE(D1196,"/","_"),ISNUMBER(SEARCH("",D1196)),D1196),D1196))))</f>
        <v/>
      </c>
      <c r="L1196" s="1"/>
      <c r="M1196" s="1" t="str">
        <f t="shared" si="91"/>
        <v/>
      </c>
      <c r="N1196" s="94" t="str">
        <f>IF($L1196="None","",IF(ISERROR(VLOOKUP($L1196,Info!$B$4:$B$266,1,FALSE)),"",VLOOKUP($L1196,Info!$B$4:$L$266,5,FALSE)))</f>
        <v/>
      </c>
      <c r="O1196" s="94" t="str">
        <f>IF(K1196="","",IF(AND($J$12&lt;&gt;"ABC",N1196="3"),"BAC",IF(N1196="3","ABC",IF($J$12&lt;&gt;"ABC",IF($J$10="Standard",VLOOKUP(K1196,Info!$BE$4:$BF$481,2,FALSE),VLOOKUP(K1196,Info!$BI$4:$BJ$482,2,FALSE)),IF($J$10="Standard",VLOOKUP(K1196,Info!$AG$4:$AH$2994,2,FALSE),VLOOKUP(K1196,Info!$AK$4:$AL$2997,2,FALSE))))))</f>
        <v/>
      </c>
      <c r="P1196" s="94" t="str">
        <f>IF($L1196="None","",IF(ISERROR(VLOOKUP($L1196,Info!$B$4:$B$266,1,FALSE)),"",VLOOKUP($L1196,Info!$B$4:$L$266,3,FALSE)))</f>
        <v/>
      </c>
      <c r="Q1196" s="96" t="str">
        <f>IF($L1196="None","",IF(ISERROR(VLOOKUP($L1196,Info!$B$4:$B$266,1,FALSE)),"",VLOOKUP($L1196,Info!$B$4:$L$266,4,FALSE)))</f>
        <v/>
      </c>
      <c r="R1196" s="1"/>
      <c r="S1196" s="6" t="str">
        <f t="shared" si="92"/>
        <v/>
      </c>
      <c r="T1196" s="6" t="str">
        <f>IF($L1196="None","",IF(ISERROR(VLOOKUP($L1196,Info!$B$4:$B$266,1,FALSE)),"",VLOOKUP($L1196,Info!$B$4:$L$266,11,FALSE)))</f>
        <v/>
      </c>
      <c r="U1196" s="1"/>
      <c r="V1196" s="1"/>
      <c r="W1196" s="1"/>
      <c r="X1196" s="1" t="str">
        <f>IF($L1196="None","",IF(ISERROR(VLOOKUP($L1196,Info!$B$4:$B$266,1,FALSE)),"",IF(OR(W1196="Metallic Liquid Tight",W1196="Non-Metallic Liquid Tight",W1196="LSZH",W1196="Greenfield"),VLOOKUP($L1196,Info!$B$4:$L$266,7,FALSE),"N/A")))</f>
        <v/>
      </c>
      <c r="Y1196" s="1"/>
      <c r="Z1196" s="96" t="str">
        <f>IF($L1196="None","",IF(ISERROR(VLOOKUP($L1196,Info!$B$4:$B$266,1,FALSE)),"",VLOOKUP($L1196,Info!$B$4:$L$266,9,FALSE)))</f>
        <v/>
      </c>
      <c r="AA1196" s="96" t="str">
        <f>IF($L1196="None","",IF(ISERROR(VLOOKUP($L1196,Info!$B$4:$B$266,1,FALSE)),"",VLOOKUP($L1196,Info!$B$4:$L$266,8,FALSE)))</f>
        <v/>
      </c>
      <c r="AB1196" s="96" t="str">
        <f>IF($L1196="None","",IF(ISERROR(VLOOKUP($L1196,Info!$B$4:$B$266,1,FALSE)),"",VLOOKUP($L1196,Info!$B$4:$L$266,10,FALSE)))</f>
        <v/>
      </c>
      <c r="AC1196" s="1" t="str">
        <f>IF(W1196="SO Cable","Black,White",IF(O1196="","",IF(P1196="","",IF($J$12&lt;&gt;"ABC",IF(P1196&lt;="250",VLOOKUP(O1196,Info!$AZ$4:$BB$22,3,FALSE),VLOOKUP(O1196,Info!$AZ$23:$BB$39,3,FALSE)),IF(P1196&lt;="250",VLOOKUP(O1196,Info!$AO$4:$AQ$22,3,FALSE),VLOOKUP(O1196,Info!$AO$23:$AP$39,3,FALSE))))))</f>
        <v/>
      </c>
      <c r="AD1196" s="1"/>
      <c r="AE1196" s="1" t="str">
        <f>IF($L1196="None","",IF(ISERROR(VLOOKUP($L1196,Info!$B$4:$B$266,1,FALSE)),"",VLOOKUP($L1196,Info!$B$4:$L$266,4,FALSE)))</f>
        <v/>
      </c>
      <c r="AF1196" s="1" t="str">
        <f>IF($L1196="None","",IF(ISERROR(VLOOKUP($L1196,Info!$B$4:$B$266,1,FALSE)),"",VLOOKUP($L1196,Info!$B$4:$L$266,6,FALSE)))</f>
        <v/>
      </c>
      <c r="AG1196" s="1"/>
      <c r="AH1196" s="33" t="str" cm="1">
        <f t="array" ref="AH1196">IF(AND(L1196&lt;&gt;"",O1196&lt;&gt;"",R1196:S1196&lt;&gt;"",W1196:X1196&lt;&gt;"",Z1196:AA1196&lt;&gt;"",AC1196&lt;&gt;""),"Good","Bad")</f>
        <v>Bad</v>
      </c>
      <c r="AL1196" t="str" cm="1">
        <f t="array" ref="AL1196">IF(R1196&gt;0,_xlfn.IFS(COUNTIF($L$20:L1196,"&lt;&gt;")&lt;101,1,COUNTIF($L$20:L1196,"&lt;&gt;")&lt;201,2,COUNTIF($L$20:L1196,"&lt;&gt;")&lt;301,3,COUNTIF($L$20:L1196,"&lt;&gt;")&lt;401,4,COUNTIF($L$20:L1196,"&lt;&gt;")&lt;501,5,COUNTIF($L$20:L1196,"&lt;&gt;")&lt;601,6,COUNTIF($L$20:L1196,"&lt;&gt;")&lt;701,7,COUNTIF($L$20:L1196,"&lt;&gt;")&lt;801,8,COUNTIF($L$20:L1196,"&lt;&gt;")&lt;901,9,COUNTIF($L$20:L1196,"&lt;&gt;")&lt;1001,10,COUNTIF($L$20:L1196,"&lt;&gt;")&lt;1101,11,COUNTIF($L$20:L1196,"&lt;&gt;")&lt;1201,12,COUNTIF($L$20:L1196,"&lt;&gt;")&lt;1301,13,COUNTIF($L$20:L1196,"&lt;&gt;")&lt;1401,14,COUNTIF($L$20:L1196,"&lt;&gt;")&lt;1501,15,COUNTIF($L$20:L1196,"&lt;&gt;")&lt;1601,16,COUNTIF($L$20:L1196,"&lt;&gt;")&lt;1701,17,COUNTIF($L$20:L1196,"&lt;&gt;")&lt;1801,18,COUNTIF($L$20:L1196,"&lt;&gt;")&lt;1901,19,COUNTIF($L$20:L1196,"&lt;&gt;")&lt;2001,20,COUNTIF($L$20:L1196,"&lt;&gt;")&lt;2101,21,COUNTIF($L$20:L1196,"&lt;&gt;")&lt;2201,22,COUNTIF($L$20:L1196,"&lt;&gt;")&lt;2301,23,COUNTIF($L$20:L1196,"&lt;&gt;")&lt;2401,24,COUNTIF($L$20:L1196,"&lt;&gt;")&lt;2501,25,COUNTIF($L$20:L1196,"&lt;&gt;")&lt;2601,26,COUNTIF($L$20:L1196,"&lt;&gt;")&lt;2701,27,COUNTIF($L$20:L1196,"&lt;&gt;")&lt;2801,28,COUNTIF($L$20:L1196,"&lt;&gt;")&lt;2901,29,COUNTIF($L$20:L1196,"&lt;&gt;")&lt;3001,30),"")</f>
        <v/>
      </c>
      <c r="AM1196" t="str">
        <f t="shared" si="90"/>
        <v/>
      </c>
      <c r="AN1196" t="str">
        <f t="shared" si="94"/>
        <v/>
      </c>
      <c r="AP1196" t="str">
        <f t="shared" si="93"/>
        <v/>
      </c>
      <c r="AQ1196" t="str">
        <f>IF(AO1196="","",COUNTIFS(AM1196:$AM$3019,AO1196))</f>
        <v/>
      </c>
    </row>
    <row r="1197" spans="1:43" x14ac:dyDescent="0.25">
      <c r="A1197" s="6" t="str">
        <f>IF(COUNT($A$20:A1196)&lt;&gt;$B$4,IF(A1196="","",A1196+1),"")</f>
        <v/>
      </c>
      <c r="B1197" s="3"/>
      <c r="C1197" s="3"/>
      <c r="D1197" s="122"/>
      <c r="E1197" s="3"/>
      <c r="F1197" s="3"/>
      <c r="G1197" s="3"/>
      <c r="H1197" s="3"/>
      <c r="I1197" s="120"/>
      <c r="J1197" s="3"/>
      <c r="K1197" s="95" t="str" cm="1">
        <f t="array" ref="K1197">IF(OR($J$14 = "A",$J$14 = "B",$J$14 = "C"),IF(I1197="","",IF(LEN(I1197)&gt;2,_xlfn.IFS(ISNUMBER(SEARCH("_",I1197)),I1197,ISNUMBER(SEARCH(", ",I1197)),SUBSTITUTE(I1197,", ","_"),ISNUMBER(SEARCH("/ ",I1197)),SUBSTITUTE(I1197,"/ ","_"),ISNUMBER(SEARCH(",",I1197)),SUBSTITUTE(I1197,",","_"),ISNUMBER(SEARCH("/",I1197)),SUBSTITUTE(I1197,"/","_"),ISNUMBER(SEARCH("",I1197)),I1197),I1197)),IF(OR($J$14 = "J",$J$14 = "K"),"",IF(D1197="","",IF(LEN(D1197)&gt;2,_xlfn.IFS(ISNUMBER(SEARCH("_",D1197)),D1197,ISNUMBER(SEARCH(", ",D1197)),SUBSTITUTE(D1197,", ","_"),ISNUMBER(SEARCH("/ ",D1197)),SUBSTITUTE(D1197,"/ ","_"),ISNUMBER(SEARCH(",",D1197)),SUBSTITUTE(D1197,",","_"),ISNUMBER(SEARCH("/",D1197)),SUBSTITUTE(D1197,"/","_"),ISNUMBER(SEARCH("",D1197)),D1197),D1197))))</f>
        <v/>
      </c>
      <c r="L1197" s="1"/>
      <c r="M1197" s="1" t="str">
        <f t="shared" si="91"/>
        <v/>
      </c>
      <c r="N1197" s="94" t="str">
        <f>IF($L1197="None","",IF(ISERROR(VLOOKUP($L1197,Info!$B$4:$B$266,1,FALSE)),"",VLOOKUP($L1197,Info!$B$4:$L$266,5,FALSE)))</f>
        <v/>
      </c>
      <c r="O1197" s="94" t="str">
        <f>IF(K1197="","",IF(AND($J$12&lt;&gt;"ABC",N1197="3"),"BAC",IF(N1197="3","ABC",IF($J$12&lt;&gt;"ABC",IF($J$10="Standard",VLOOKUP(K1197,Info!$BE$4:$BF$481,2,FALSE),VLOOKUP(K1197,Info!$BI$4:$BJ$482,2,FALSE)),IF($J$10="Standard",VLOOKUP(K1197,Info!$AG$4:$AH$2994,2,FALSE),VLOOKUP(K1197,Info!$AK$4:$AL$2997,2,FALSE))))))</f>
        <v/>
      </c>
      <c r="P1197" s="94" t="str">
        <f>IF($L1197="None","",IF(ISERROR(VLOOKUP($L1197,Info!$B$4:$B$266,1,FALSE)),"",VLOOKUP($L1197,Info!$B$4:$L$266,3,FALSE)))</f>
        <v/>
      </c>
      <c r="Q1197" s="96" t="str">
        <f>IF($L1197="None","",IF(ISERROR(VLOOKUP($L1197,Info!$B$4:$B$266,1,FALSE)),"",VLOOKUP($L1197,Info!$B$4:$L$266,4,FALSE)))</f>
        <v/>
      </c>
      <c r="R1197" s="1"/>
      <c r="S1197" s="6" t="str">
        <f t="shared" si="92"/>
        <v/>
      </c>
      <c r="T1197" s="6" t="str">
        <f>IF($L1197="None","",IF(ISERROR(VLOOKUP($L1197,Info!$B$4:$B$266,1,FALSE)),"",VLOOKUP($L1197,Info!$B$4:$L$266,11,FALSE)))</f>
        <v/>
      </c>
      <c r="U1197" s="1"/>
      <c r="V1197" s="1"/>
      <c r="W1197" s="1"/>
      <c r="X1197" s="1" t="str">
        <f>IF($L1197="None","",IF(ISERROR(VLOOKUP($L1197,Info!$B$4:$B$266,1,FALSE)),"",IF(OR(W1197="Metallic Liquid Tight",W1197="Non-Metallic Liquid Tight",W1197="LSZH",W1197="Greenfield"),VLOOKUP($L1197,Info!$B$4:$L$266,7,FALSE),"N/A")))</f>
        <v/>
      </c>
      <c r="Y1197" s="1"/>
      <c r="Z1197" s="96" t="str">
        <f>IF($L1197="None","",IF(ISERROR(VLOOKUP($L1197,Info!$B$4:$B$266,1,FALSE)),"",VLOOKUP($L1197,Info!$B$4:$L$266,9,FALSE)))</f>
        <v/>
      </c>
      <c r="AA1197" s="96" t="str">
        <f>IF($L1197="None","",IF(ISERROR(VLOOKUP($L1197,Info!$B$4:$B$266,1,FALSE)),"",VLOOKUP($L1197,Info!$B$4:$L$266,8,FALSE)))</f>
        <v/>
      </c>
      <c r="AB1197" s="96" t="str">
        <f>IF($L1197="None","",IF(ISERROR(VLOOKUP($L1197,Info!$B$4:$B$266,1,FALSE)),"",VLOOKUP($L1197,Info!$B$4:$L$266,10,FALSE)))</f>
        <v/>
      </c>
      <c r="AC1197" s="1" t="str">
        <f>IF(W1197="SO Cable","Black,White",IF(O1197="","",IF(P1197="","",IF($J$12&lt;&gt;"ABC",IF(P1197&lt;="250",VLOOKUP(O1197,Info!$AZ$4:$BB$22,3,FALSE),VLOOKUP(O1197,Info!$AZ$23:$BB$39,3,FALSE)),IF(P1197&lt;="250",VLOOKUP(O1197,Info!$AO$4:$AQ$22,3,FALSE),VLOOKUP(O1197,Info!$AO$23:$AP$39,3,FALSE))))))</f>
        <v/>
      </c>
      <c r="AD1197" s="1"/>
      <c r="AE1197" s="1" t="str">
        <f>IF($L1197="None","",IF(ISERROR(VLOOKUP($L1197,Info!$B$4:$B$266,1,FALSE)),"",VLOOKUP($L1197,Info!$B$4:$L$266,4,FALSE)))</f>
        <v/>
      </c>
      <c r="AF1197" s="1" t="str">
        <f>IF($L1197="None","",IF(ISERROR(VLOOKUP($L1197,Info!$B$4:$B$266,1,FALSE)),"",VLOOKUP($L1197,Info!$B$4:$L$266,6,FALSE)))</f>
        <v/>
      </c>
      <c r="AG1197" s="1"/>
      <c r="AH1197" s="33" t="str" cm="1">
        <f t="array" ref="AH1197">IF(AND(L1197&lt;&gt;"",O1197&lt;&gt;"",R1197:S1197&lt;&gt;"",W1197:X1197&lt;&gt;"",Z1197:AA1197&lt;&gt;"",AC1197&lt;&gt;""),"Good","Bad")</f>
        <v>Bad</v>
      </c>
      <c r="AL1197" t="str" cm="1">
        <f t="array" ref="AL1197">IF(R1197&gt;0,_xlfn.IFS(COUNTIF($L$20:L1197,"&lt;&gt;")&lt;101,1,COUNTIF($L$20:L1197,"&lt;&gt;")&lt;201,2,COUNTIF($L$20:L1197,"&lt;&gt;")&lt;301,3,COUNTIF($L$20:L1197,"&lt;&gt;")&lt;401,4,COUNTIF($L$20:L1197,"&lt;&gt;")&lt;501,5,COUNTIF($L$20:L1197,"&lt;&gt;")&lt;601,6,COUNTIF($L$20:L1197,"&lt;&gt;")&lt;701,7,COUNTIF($L$20:L1197,"&lt;&gt;")&lt;801,8,COUNTIF($L$20:L1197,"&lt;&gt;")&lt;901,9,COUNTIF($L$20:L1197,"&lt;&gt;")&lt;1001,10,COUNTIF($L$20:L1197,"&lt;&gt;")&lt;1101,11,COUNTIF($L$20:L1197,"&lt;&gt;")&lt;1201,12,COUNTIF($L$20:L1197,"&lt;&gt;")&lt;1301,13,COUNTIF($L$20:L1197,"&lt;&gt;")&lt;1401,14,COUNTIF($L$20:L1197,"&lt;&gt;")&lt;1501,15,COUNTIF($L$20:L1197,"&lt;&gt;")&lt;1601,16,COUNTIF($L$20:L1197,"&lt;&gt;")&lt;1701,17,COUNTIF($L$20:L1197,"&lt;&gt;")&lt;1801,18,COUNTIF($L$20:L1197,"&lt;&gt;")&lt;1901,19,COUNTIF($L$20:L1197,"&lt;&gt;")&lt;2001,20,COUNTIF($L$20:L1197,"&lt;&gt;")&lt;2101,21,COUNTIF($L$20:L1197,"&lt;&gt;")&lt;2201,22,COUNTIF($L$20:L1197,"&lt;&gt;")&lt;2301,23,COUNTIF($L$20:L1197,"&lt;&gt;")&lt;2401,24,COUNTIF($L$20:L1197,"&lt;&gt;")&lt;2501,25,COUNTIF($L$20:L1197,"&lt;&gt;")&lt;2601,26,COUNTIF($L$20:L1197,"&lt;&gt;")&lt;2701,27,COUNTIF($L$20:L1197,"&lt;&gt;")&lt;2801,28,COUNTIF($L$20:L1197,"&lt;&gt;")&lt;2901,29,COUNTIF($L$20:L1197,"&lt;&gt;")&lt;3001,30),"")</f>
        <v/>
      </c>
      <c r="AM1197" t="str">
        <f t="shared" si="90"/>
        <v/>
      </c>
      <c r="AN1197" t="str">
        <f t="shared" si="94"/>
        <v/>
      </c>
      <c r="AP1197" t="str">
        <f t="shared" si="93"/>
        <v/>
      </c>
      <c r="AQ1197" t="str">
        <f>IF(AO1197="","",COUNTIFS(AM1197:$AM$3019,AO1197))</f>
        <v/>
      </c>
    </row>
    <row r="1198" spans="1:43" x14ac:dyDescent="0.25">
      <c r="A1198" s="6" t="str">
        <f>IF(COUNT($A$20:A1197)&lt;&gt;$B$4,IF(A1197="","",A1197+1),"")</f>
        <v/>
      </c>
      <c r="B1198" s="3"/>
      <c r="C1198" s="3"/>
      <c r="D1198" s="122"/>
      <c r="E1198" s="3"/>
      <c r="F1198" s="3"/>
      <c r="G1198" s="3"/>
      <c r="H1198" s="3"/>
      <c r="I1198" s="120"/>
      <c r="J1198" s="3"/>
      <c r="K1198" s="95" t="str" cm="1">
        <f t="array" ref="K1198">IF(OR($J$14 = "A",$J$14 = "B",$J$14 = "C"),IF(I1198="","",IF(LEN(I1198)&gt;2,_xlfn.IFS(ISNUMBER(SEARCH("_",I1198)),I1198,ISNUMBER(SEARCH(", ",I1198)),SUBSTITUTE(I1198,", ","_"),ISNUMBER(SEARCH("/ ",I1198)),SUBSTITUTE(I1198,"/ ","_"),ISNUMBER(SEARCH(",",I1198)),SUBSTITUTE(I1198,",","_"),ISNUMBER(SEARCH("/",I1198)),SUBSTITUTE(I1198,"/","_"),ISNUMBER(SEARCH("",I1198)),I1198),I1198)),IF(OR($J$14 = "J",$J$14 = "K"),"",IF(D1198="","",IF(LEN(D1198)&gt;2,_xlfn.IFS(ISNUMBER(SEARCH("_",D1198)),D1198,ISNUMBER(SEARCH(", ",D1198)),SUBSTITUTE(D1198,", ","_"),ISNUMBER(SEARCH("/ ",D1198)),SUBSTITUTE(D1198,"/ ","_"),ISNUMBER(SEARCH(",",D1198)),SUBSTITUTE(D1198,",","_"),ISNUMBER(SEARCH("/",D1198)),SUBSTITUTE(D1198,"/","_"),ISNUMBER(SEARCH("",D1198)),D1198),D1198))))</f>
        <v/>
      </c>
      <c r="L1198" s="1"/>
      <c r="M1198" s="1" t="str">
        <f t="shared" si="91"/>
        <v/>
      </c>
      <c r="N1198" s="94" t="str">
        <f>IF($L1198="None","",IF(ISERROR(VLOOKUP($L1198,Info!$B$4:$B$266,1,FALSE)),"",VLOOKUP($L1198,Info!$B$4:$L$266,5,FALSE)))</f>
        <v/>
      </c>
      <c r="O1198" s="94" t="str">
        <f>IF(K1198="","",IF(AND($J$12&lt;&gt;"ABC",N1198="3"),"BAC",IF(N1198="3","ABC",IF($J$12&lt;&gt;"ABC",IF($J$10="Standard",VLOOKUP(K1198,Info!$BE$4:$BF$481,2,FALSE),VLOOKUP(K1198,Info!$BI$4:$BJ$482,2,FALSE)),IF($J$10="Standard",VLOOKUP(K1198,Info!$AG$4:$AH$2994,2,FALSE),VLOOKUP(K1198,Info!$AK$4:$AL$2997,2,FALSE))))))</f>
        <v/>
      </c>
      <c r="P1198" s="94" t="str">
        <f>IF($L1198="None","",IF(ISERROR(VLOOKUP($L1198,Info!$B$4:$B$266,1,FALSE)),"",VLOOKUP($L1198,Info!$B$4:$L$266,3,FALSE)))</f>
        <v/>
      </c>
      <c r="Q1198" s="96" t="str">
        <f>IF($L1198="None","",IF(ISERROR(VLOOKUP($L1198,Info!$B$4:$B$266,1,FALSE)),"",VLOOKUP($L1198,Info!$B$4:$L$266,4,FALSE)))</f>
        <v/>
      </c>
      <c r="R1198" s="1"/>
      <c r="S1198" s="6" t="str">
        <f t="shared" si="92"/>
        <v/>
      </c>
      <c r="T1198" s="6" t="str">
        <f>IF($L1198="None","",IF(ISERROR(VLOOKUP($L1198,Info!$B$4:$B$266,1,FALSE)),"",VLOOKUP($L1198,Info!$B$4:$L$266,11,FALSE)))</f>
        <v/>
      </c>
      <c r="U1198" s="1"/>
      <c r="V1198" s="1"/>
      <c r="W1198" s="1"/>
      <c r="X1198" s="1" t="str">
        <f>IF($L1198="None","",IF(ISERROR(VLOOKUP($L1198,Info!$B$4:$B$266,1,FALSE)),"",IF(OR(W1198="Metallic Liquid Tight",W1198="Non-Metallic Liquid Tight",W1198="LSZH",W1198="Greenfield"),VLOOKUP($L1198,Info!$B$4:$L$266,7,FALSE),"N/A")))</f>
        <v/>
      </c>
      <c r="Y1198" s="1"/>
      <c r="Z1198" s="96" t="str">
        <f>IF($L1198="None","",IF(ISERROR(VLOOKUP($L1198,Info!$B$4:$B$266,1,FALSE)),"",VLOOKUP($L1198,Info!$B$4:$L$266,9,FALSE)))</f>
        <v/>
      </c>
      <c r="AA1198" s="96" t="str">
        <f>IF($L1198="None","",IF(ISERROR(VLOOKUP($L1198,Info!$B$4:$B$266,1,FALSE)),"",VLOOKUP($L1198,Info!$B$4:$L$266,8,FALSE)))</f>
        <v/>
      </c>
      <c r="AB1198" s="96" t="str">
        <f>IF($L1198="None","",IF(ISERROR(VLOOKUP($L1198,Info!$B$4:$B$266,1,FALSE)),"",VLOOKUP($L1198,Info!$B$4:$L$266,10,FALSE)))</f>
        <v/>
      </c>
      <c r="AC1198" s="1" t="str">
        <f>IF(W1198="SO Cable","Black,White",IF(O1198="","",IF(P1198="","",IF($J$12&lt;&gt;"ABC",IF(P1198&lt;="250",VLOOKUP(O1198,Info!$AZ$4:$BB$22,3,FALSE),VLOOKUP(O1198,Info!$AZ$23:$BB$39,3,FALSE)),IF(P1198&lt;="250",VLOOKUP(O1198,Info!$AO$4:$AQ$22,3,FALSE),VLOOKUP(O1198,Info!$AO$23:$AP$39,3,FALSE))))))</f>
        <v/>
      </c>
      <c r="AD1198" s="1"/>
      <c r="AE1198" s="1" t="str">
        <f>IF($L1198="None","",IF(ISERROR(VLOOKUP($L1198,Info!$B$4:$B$266,1,FALSE)),"",VLOOKUP($L1198,Info!$B$4:$L$266,4,FALSE)))</f>
        <v/>
      </c>
      <c r="AF1198" s="1" t="str">
        <f>IF($L1198="None","",IF(ISERROR(VLOOKUP($L1198,Info!$B$4:$B$266,1,FALSE)),"",VLOOKUP($L1198,Info!$B$4:$L$266,6,FALSE)))</f>
        <v/>
      </c>
      <c r="AG1198" s="1"/>
      <c r="AH1198" s="33" t="str" cm="1">
        <f t="array" ref="AH1198">IF(AND(L1198&lt;&gt;"",O1198&lt;&gt;"",R1198:S1198&lt;&gt;"",W1198:X1198&lt;&gt;"",Z1198:AA1198&lt;&gt;"",AC1198&lt;&gt;""),"Good","Bad")</f>
        <v>Bad</v>
      </c>
      <c r="AL1198" t="str" cm="1">
        <f t="array" ref="AL1198">IF(R1198&gt;0,_xlfn.IFS(COUNTIF($L$20:L1198,"&lt;&gt;")&lt;101,1,COUNTIF($L$20:L1198,"&lt;&gt;")&lt;201,2,COUNTIF($L$20:L1198,"&lt;&gt;")&lt;301,3,COUNTIF($L$20:L1198,"&lt;&gt;")&lt;401,4,COUNTIF($L$20:L1198,"&lt;&gt;")&lt;501,5,COUNTIF($L$20:L1198,"&lt;&gt;")&lt;601,6,COUNTIF($L$20:L1198,"&lt;&gt;")&lt;701,7,COUNTIF($L$20:L1198,"&lt;&gt;")&lt;801,8,COUNTIF($L$20:L1198,"&lt;&gt;")&lt;901,9,COUNTIF($L$20:L1198,"&lt;&gt;")&lt;1001,10,COUNTIF($L$20:L1198,"&lt;&gt;")&lt;1101,11,COUNTIF($L$20:L1198,"&lt;&gt;")&lt;1201,12,COUNTIF($L$20:L1198,"&lt;&gt;")&lt;1301,13,COUNTIF($L$20:L1198,"&lt;&gt;")&lt;1401,14,COUNTIF($L$20:L1198,"&lt;&gt;")&lt;1501,15,COUNTIF($L$20:L1198,"&lt;&gt;")&lt;1601,16,COUNTIF($L$20:L1198,"&lt;&gt;")&lt;1701,17,COUNTIF($L$20:L1198,"&lt;&gt;")&lt;1801,18,COUNTIF($L$20:L1198,"&lt;&gt;")&lt;1901,19,COUNTIF($L$20:L1198,"&lt;&gt;")&lt;2001,20,COUNTIF($L$20:L1198,"&lt;&gt;")&lt;2101,21,COUNTIF($L$20:L1198,"&lt;&gt;")&lt;2201,22,COUNTIF($L$20:L1198,"&lt;&gt;")&lt;2301,23,COUNTIF($L$20:L1198,"&lt;&gt;")&lt;2401,24,COUNTIF($L$20:L1198,"&lt;&gt;")&lt;2501,25,COUNTIF($L$20:L1198,"&lt;&gt;")&lt;2601,26,COUNTIF($L$20:L1198,"&lt;&gt;")&lt;2701,27,COUNTIF($L$20:L1198,"&lt;&gt;")&lt;2801,28,COUNTIF($L$20:L1198,"&lt;&gt;")&lt;2901,29,COUNTIF($L$20:L1198,"&lt;&gt;")&lt;3001,30),"")</f>
        <v/>
      </c>
      <c r="AM1198" t="str">
        <f t="shared" si="90"/>
        <v/>
      </c>
      <c r="AN1198" t="str">
        <f t="shared" si="94"/>
        <v/>
      </c>
      <c r="AP1198" t="str">
        <f t="shared" si="93"/>
        <v/>
      </c>
      <c r="AQ1198" t="str">
        <f>IF(AO1198="","",COUNTIFS(AM1198:$AM$3019,AO1198))</f>
        <v/>
      </c>
    </row>
    <row r="1199" spans="1:43" x14ac:dyDescent="0.25">
      <c r="A1199" s="6" t="str">
        <f>IF(COUNT($A$20:A1198)&lt;&gt;$B$4,IF(A1198="","",A1198+1),"")</f>
        <v/>
      </c>
      <c r="B1199" s="3"/>
      <c r="C1199" s="3"/>
      <c r="D1199" s="122"/>
      <c r="E1199" s="3"/>
      <c r="F1199" s="3"/>
      <c r="G1199" s="3"/>
      <c r="H1199" s="3"/>
      <c r="I1199" s="120"/>
      <c r="J1199" s="3"/>
      <c r="K1199" s="95" t="str" cm="1">
        <f t="array" ref="K1199">IF(OR($J$14 = "A",$J$14 = "B",$J$14 = "C"),IF(I1199="","",IF(LEN(I1199)&gt;2,_xlfn.IFS(ISNUMBER(SEARCH("_",I1199)),I1199,ISNUMBER(SEARCH(", ",I1199)),SUBSTITUTE(I1199,", ","_"),ISNUMBER(SEARCH("/ ",I1199)),SUBSTITUTE(I1199,"/ ","_"),ISNUMBER(SEARCH(",",I1199)),SUBSTITUTE(I1199,",","_"),ISNUMBER(SEARCH("/",I1199)),SUBSTITUTE(I1199,"/","_"),ISNUMBER(SEARCH("",I1199)),I1199),I1199)),IF(OR($J$14 = "J",$J$14 = "K"),"",IF(D1199="","",IF(LEN(D1199)&gt;2,_xlfn.IFS(ISNUMBER(SEARCH("_",D1199)),D1199,ISNUMBER(SEARCH(", ",D1199)),SUBSTITUTE(D1199,", ","_"),ISNUMBER(SEARCH("/ ",D1199)),SUBSTITUTE(D1199,"/ ","_"),ISNUMBER(SEARCH(",",D1199)),SUBSTITUTE(D1199,",","_"),ISNUMBER(SEARCH("/",D1199)),SUBSTITUTE(D1199,"/","_"),ISNUMBER(SEARCH("",D1199)),D1199),D1199))))</f>
        <v/>
      </c>
      <c r="L1199" s="1"/>
      <c r="M1199" s="1" t="str">
        <f t="shared" si="91"/>
        <v/>
      </c>
      <c r="N1199" s="94" t="str">
        <f>IF($L1199="None","",IF(ISERROR(VLOOKUP($L1199,Info!$B$4:$B$266,1,FALSE)),"",VLOOKUP($L1199,Info!$B$4:$L$266,5,FALSE)))</f>
        <v/>
      </c>
      <c r="O1199" s="94" t="str">
        <f>IF(K1199="","",IF(AND($J$12&lt;&gt;"ABC",N1199="3"),"BAC",IF(N1199="3","ABC",IF($J$12&lt;&gt;"ABC",IF($J$10="Standard",VLOOKUP(K1199,Info!$BE$4:$BF$481,2,FALSE),VLOOKUP(K1199,Info!$BI$4:$BJ$482,2,FALSE)),IF($J$10="Standard",VLOOKUP(K1199,Info!$AG$4:$AH$2994,2,FALSE),VLOOKUP(K1199,Info!$AK$4:$AL$2997,2,FALSE))))))</f>
        <v/>
      </c>
      <c r="P1199" s="94" t="str">
        <f>IF($L1199="None","",IF(ISERROR(VLOOKUP($L1199,Info!$B$4:$B$266,1,FALSE)),"",VLOOKUP($L1199,Info!$B$4:$L$266,3,FALSE)))</f>
        <v/>
      </c>
      <c r="Q1199" s="96" t="str">
        <f>IF($L1199="None","",IF(ISERROR(VLOOKUP($L1199,Info!$B$4:$B$266,1,FALSE)),"",VLOOKUP($L1199,Info!$B$4:$L$266,4,FALSE)))</f>
        <v/>
      </c>
      <c r="R1199" s="1"/>
      <c r="S1199" s="6" t="str">
        <f t="shared" si="92"/>
        <v/>
      </c>
      <c r="T1199" s="6" t="str">
        <f>IF($L1199="None","",IF(ISERROR(VLOOKUP($L1199,Info!$B$4:$B$266,1,FALSE)),"",VLOOKUP($L1199,Info!$B$4:$L$266,11,FALSE)))</f>
        <v/>
      </c>
      <c r="U1199" s="1"/>
      <c r="V1199" s="1"/>
      <c r="W1199" s="1"/>
      <c r="X1199" s="1" t="str">
        <f>IF($L1199="None","",IF(ISERROR(VLOOKUP($L1199,Info!$B$4:$B$266,1,FALSE)),"",IF(OR(W1199="Metallic Liquid Tight",W1199="Non-Metallic Liquid Tight",W1199="LSZH",W1199="Greenfield"),VLOOKUP($L1199,Info!$B$4:$L$266,7,FALSE),"N/A")))</f>
        <v/>
      </c>
      <c r="Y1199" s="1"/>
      <c r="Z1199" s="96" t="str">
        <f>IF($L1199="None","",IF(ISERROR(VLOOKUP($L1199,Info!$B$4:$B$266,1,FALSE)),"",VLOOKUP($L1199,Info!$B$4:$L$266,9,FALSE)))</f>
        <v/>
      </c>
      <c r="AA1199" s="96" t="str">
        <f>IF($L1199="None","",IF(ISERROR(VLOOKUP($L1199,Info!$B$4:$B$266,1,FALSE)),"",VLOOKUP($L1199,Info!$B$4:$L$266,8,FALSE)))</f>
        <v/>
      </c>
      <c r="AB1199" s="96" t="str">
        <f>IF($L1199="None","",IF(ISERROR(VLOOKUP($L1199,Info!$B$4:$B$266,1,FALSE)),"",VLOOKUP($L1199,Info!$B$4:$L$266,10,FALSE)))</f>
        <v/>
      </c>
      <c r="AC1199" s="1" t="str">
        <f>IF(W1199="SO Cable","Black,White",IF(O1199="","",IF(P1199="","",IF($J$12&lt;&gt;"ABC",IF(P1199&lt;="250",VLOOKUP(O1199,Info!$AZ$4:$BB$22,3,FALSE),VLOOKUP(O1199,Info!$AZ$23:$BB$39,3,FALSE)),IF(P1199&lt;="250",VLOOKUP(O1199,Info!$AO$4:$AQ$22,3,FALSE),VLOOKUP(O1199,Info!$AO$23:$AP$39,3,FALSE))))))</f>
        <v/>
      </c>
      <c r="AD1199" s="1"/>
      <c r="AE1199" s="1" t="str">
        <f>IF($L1199="None","",IF(ISERROR(VLOOKUP($L1199,Info!$B$4:$B$266,1,FALSE)),"",VLOOKUP($L1199,Info!$B$4:$L$266,4,FALSE)))</f>
        <v/>
      </c>
      <c r="AF1199" s="1" t="str">
        <f>IF($L1199="None","",IF(ISERROR(VLOOKUP($L1199,Info!$B$4:$B$266,1,FALSE)),"",VLOOKUP($L1199,Info!$B$4:$L$266,6,FALSE)))</f>
        <v/>
      </c>
      <c r="AG1199" s="1"/>
      <c r="AH1199" s="33" t="str" cm="1">
        <f t="array" ref="AH1199">IF(AND(L1199&lt;&gt;"",O1199&lt;&gt;"",R1199:S1199&lt;&gt;"",W1199:X1199&lt;&gt;"",Z1199:AA1199&lt;&gt;"",AC1199&lt;&gt;""),"Good","Bad")</f>
        <v>Bad</v>
      </c>
      <c r="AL1199" t="str" cm="1">
        <f t="array" ref="AL1199">IF(R1199&gt;0,_xlfn.IFS(COUNTIF($L$20:L1199,"&lt;&gt;")&lt;101,1,COUNTIF($L$20:L1199,"&lt;&gt;")&lt;201,2,COUNTIF($L$20:L1199,"&lt;&gt;")&lt;301,3,COUNTIF($L$20:L1199,"&lt;&gt;")&lt;401,4,COUNTIF($L$20:L1199,"&lt;&gt;")&lt;501,5,COUNTIF($L$20:L1199,"&lt;&gt;")&lt;601,6,COUNTIF($L$20:L1199,"&lt;&gt;")&lt;701,7,COUNTIF($L$20:L1199,"&lt;&gt;")&lt;801,8,COUNTIF($L$20:L1199,"&lt;&gt;")&lt;901,9,COUNTIF($L$20:L1199,"&lt;&gt;")&lt;1001,10,COUNTIF($L$20:L1199,"&lt;&gt;")&lt;1101,11,COUNTIF($L$20:L1199,"&lt;&gt;")&lt;1201,12,COUNTIF($L$20:L1199,"&lt;&gt;")&lt;1301,13,COUNTIF($L$20:L1199,"&lt;&gt;")&lt;1401,14,COUNTIF($L$20:L1199,"&lt;&gt;")&lt;1501,15,COUNTIF($L$20:L1199,"&lt;&gt;")&lt;1601,16,COUNTIF($L$20:L1199,"&lt;&gt;")&lt;1701,17,COUNTIF($L$20:L1199,"&lt;&gt;")&lt;1801,18,COUNTIF($L$20:L1199,"&lt;&gt;")&lt;1901,19,COUNTIF($L$20:L1199,"&lt;&gt;")&lt;2001,20,COUNTIF($L$20:L1199,"&lt;&gt;")&lt;2101,21,COUNTIF($L$20:L1199,"&lt;&gt;")&lt;2201,22,COUNTIF($L$20:L1199,"&lt;&gt;")&lt;2301,23,COUNTIF($L$20:L1199,"&lt;&gt;")&lt;2401,24,COUNTIF($L$20:L1199,"&lt;&gt;")&lt;2501,25,COUNTIF($L$20:L1199,"&lt;&gt;")&lt;2601,26,COUNTIF($L$20:L1199,"&lt;&gt;")&lt;2701,27,COUNTIF($L$20:L1199,"&lt;&gt;")&lt;2801,28,COUNTIF($L$20:L1199,"&lt;&gt;")&lt;2901,29,COUNTIF($L$20:L1199,"&lt;&gt;")&lt;3001,30),"")</f>
        <v/>
      </c>
      <c r="AM1199" t="str">
        <f t="shared" si="90"/>
        <v/>
      </c>
      <c r="AN1199" t="str">
        <f t="shared" si="94"/>
        <v/>
      </c>
      <c r="AP1199" t="str">
        <f t="shared" si="93"/>
        <v/>
      </c>
      <c r="AQ1199" t="str">
        <f>IF(AO1199="","",COUNTIFS(AM1199:$AM$3019,AO1199))</f>
        <v/>
      </c>
    </row>
    <row r="1200" spans="1:43" x14ac:dyDescent="0.25">
      <c r="A1200" s="6" t="str">
        <f>IF(COUNT($A$20:A1199)&lt;&gt;$B$4,IF(A1199="","",A1199+1),"")</f>
        <v/>
      </c>
      <c r="B1200" s="3"/>
      <c r="C1200" s="3"/>
      <c r="D1200" s="122"/>
      <c r="E1200" s="3"/>
      <c r="F1200" s="3"/>
      <c r="G1200" s="3"/>
      <c r="H1200" s="3"/>
      <c r="I1200" s="120"/>
      <c r="J1200" s="3"/>
      <c r="K1200" s="95" t="str" cm="1">
        <f t="array" ref="K1200">IF(OR($J$14 = "A",$J$14 = "B",$J$14 = "C"),IF(I1200="","",IF(LEN(I1200)&gt;2,_xlfn.IFS(ISNUMBER(SEARCH("_",I1200)),I1200,ISNUMBER(SEARCH(", ",I1200)),SUBSTITUTE(I1200,", ","_"),ISNUMBER(SEARCH("/ ",I1200)),SUBSTITUTE(I1200,"/ ","_"),ISNUMBER(SEARCH(",",I1200)),SUBSTITUTE(I1200,",","_"),ISNUMBER(SEARCH("/",I1200)),SUBSTITUTE(I1200,"/","_"),ISNUMBER(SEARCH("",I1200)),I1200),I1200)),IF(OR($J$14 = "J",$J$14 = "K"),"",IF(D1200="","",IF(LEN(D1200)&gt;2,_xlfn.IFS(ISNUMBER(SEARCH("_",D1200)),D1200,ISNUMBER(SEARCH(", ",D1200)),SUBSTITUTE(D1200,", ","_"),ISNUMBER(SEARCH("/ ",D1200)),SUBSTITUTE(D1200,"/ ","_"),ISNUMBER(SEARCH(",",D1200)),SUBSTITUTE(D1200,",","_"),ISNUMBER(SEARCH("/",D1200)),SUBSTITUTE(D1200,"/","_"),ISNUMBER(SEARCH("",D1200)),D1200),D1200))))</f>
        <v/>
      </c>
      <c r="L1200" s="1"/>
      <c r="M1200" s="1" t="str">
        <f t="shared" si="91"/>
        <v/>
      </c>
      <c r="N1200" s="94" t="str">
        <f>IF($L1200="None","",IF(ISERROR(VLOOKUP($L1200,Info!$B$4:$B$266,1,FALSE)),"",VLOOKUP($L1200,Info!$B$4:$L$266,5,FALSE)))</f>
        <v/>
      </c>
      <c r="O1200" s="94" t="str">
        <f>IF(K1200="","",IF(AND($J$12&lt;&gt;"ABC",N1200="3"),"BAC",IF(N1200="3","ABC",IF($J$12&lt;&gt;"ABC",IF($J$10="Standard",VLOOKUP(K1200,Info!$BE$4:$BF$481,2,FALSE),VLOOKUP(K1200,Info!$BI$4:$BJ$482,2,FALSE)),IF($J$10="Standard",VLOOKUP(K1200,Info!$AG$4:$AH$2994,2,FALSE),VLOOKUP(K1200,Info!$AK$4:$AL$2997,2,FALSE))))))</f>
        <v/>
      </c>
      <c r="P1200" s="94" t="str">
        <f>IF($L1200="None","",IF(ISERROR(VLOOKUP($L1200,Info!$B$4:$B$266,1,FALSE)),"",VLOOKUP($L1200,Info!$B$4:$L$266,3,FALSE)))</f>
        <v/>
      </c>
      <c r="Q1200" s="96" t="str">
        <f>IF($L1200="None","",IF(ISERROR(VLOOKUP($L1200,Info!$B$4:$B$266,1,FALSE)),"",VLOOKUP($L1200,Info!$B$4:$L$266,4,FALSE)))</f>
        <v/>
      </c>
      <c r="R1200" s="1"/>
      <c r="S1200" s="6" t="str">
        <f t="shared" si="92"/>
        <v/>
      </c>
      <c r="T1200" s="6" t="str">
        <f>IF($L1200="None","",IF(ISERROR(VLOOKUP($L1200,Info!$B$4:$B$266,1,FALSE)),"",VLOOKUP($L1200,Info!$B$4:$L$266,11,FALSE)))</f>
        <v/>
      </c>
      <c r="U1200" s="1"/>
      <c r="V1200" s="1"/>
      <c r="W1200" s="1"/>
      <c r="X1200" s="1" t="str">
        <f>IF($L1200="None","",IF(ISERROR(VLOOKUP($L1200,Info!$B$4:$B$266,1,FALSE)),"",IF(OR(W1200="Metallic Liquid Tight",W1200="Non-Metallic Liquid Tight",W1200="LSZH",W1200="Greenfield"),VLOOKUP($L1200,Info!$B$4:$L$266,7,FALSE),"N/A")))</f>
        <v/>
      </c>
      <c r="Y1200" s="1"/>
      <c r="Z1200" s="96" t="str">
        <f>IF($L1200="None","",IF(ISERROR(VLOOKUP($L1200,Info!$B$4:$B$266,1,FALSE)),"",VLOOKUP($L1200,Info!$B$4:$L$266,9,FALSE)))</f>
        <v/>
      </c>
      <c r="AA1200" s="96" t="str">
        <f>IF($L1200="None","",IF(ISERROR(VLOOKUP($L1200,Info!$B$4:$B$266,1,FALSE)),"",VLOOKUP($L1200,Info!$B$4:$L$266,8,FALSE)))</f>
        <v/>
      </c>
      <c r="AB1200" s="96" t="str">
        <f>IF($L1200="None","",IF(ISERROR(VLOOKUP($L1200,Info!$B$4:$B$266,1,FALSE)),"",VLOOKUP($L1200,Info!$B$4:$L$266,10,FALSE)))</f>
        <v/>
      </c>
      <c r="AC1200" s="1" t="str">
        <f>IF(W1200="SO Cable","Black,White",IF(O1200="","",IF(P1200="","",IF($J$12&lt;&gt;"ABC",IF(P1200&lt;="250",VLOOKUP(O1200,Info!$AZ$4:$BB$22,3,FALSE),VLOOKUP(O1200,Info!$AZ$23:$BB$39,3,FALSE)),IF(P1200&lt;="250",VLOOKUP(O1200,Info!$AO$4:$AQ$22,3,FALSE),VLOOKUP(O1200,Info!$AO$23:$AP$39,3,FALSE))))))</f>
        <v/>
      </c>
      <c r="AD1200" s="1"/>
      <c r="AE1200" s="1" t="str">
        <f>IF($L1200="None","",IF(ISERROR(VLOOKUP($L1200,Info!$B$4:$B$266,1,FALSE)),"",VLOOKUP($L1200,Info!$B$4:$L$266,4,FALSE)))</f>
        <v/>
      </c>
      <c r="AF1200" s="1" t="str">
        <f>IF($L1200="None","",IF(ISERROR(VLOOKUP($L1200,Info!$B$4:$B$266,1,FALSE)),"",VLOOKUP($L1200,Info!$B$4:$L$266,6,FALSE)))</f>
        <v/>
      </c>
      <c r="AG1200" s="1"/>
      <c r="AH1200" s="33" t="str" cm="1">
        <f t="array" ref="AH1200">IF(AND(L1200&lt;&gt;"",O1200&lt;&gt;"",R1200:S1200&lt;&gt;"",W1200:X1200&lt;&gt;"",Z1200:AA1200&lt;&gt;"",AC1200&lt;&gt;""),"Good","Bad")</f>
        <v>Bad</v>
      </c>
      <c r="AL1200" t="str" cm="1">
        <f t="array" ref="AL1200">IF(R1200&gt;0,_xlfn.IFS(COUNTIF($L$20:L1200,"&lt;&gt;")&lt;101,1,COUNTIF($L$20:L1200,"&lt;&gt;")&lt;201,2,COUNTIF($L$20:L1200,"&lt;&gt;")&lt;301,3,COUNTIF($L$20:L1200,"&lt;&gt;")&lt;401,4,COUNTIF($L$20:L1200,"&lt;&gt;")&lt;501,5,COUNTIF($L$20:L1200,"&lt;&gt;")&lt;601,6,COUNTIF($L$20:L1200,"&lt;&gt;")&lt;701,7,COUNTIF($L$20:L1200,"&lt;&gt;")&lt;801,8,COUNTIF($L$20:L1200,"&lt;&gt;")&lt;901,9,COUNTIF($L$20:L1200,"&lt;&gt;")&lt;1001,10,COUNTIF($L$20:L1200,"&lt;&gt;")&lt;1101,11,COUNTIF($L$20:L1200,"&lt;&gt;")&lt;1201,12,COUNTIF($L$20:L1200,"&lt;&gt;")&lt;1301,13,COUNTIF($L$20:L1200,"&lt;&gt;")&lt;1401,14,COUNTIF($L$20:L1200,"&lt;&gt;")&lt;1501,15,COUNTIF($L$20:L1200,"&lt;&gt;")&lt;1601,16,COUNTIF($L$20:L1200,"&lt;&gt;")&lt;1701,17,COUNTIF($L$20:L1200,"&lt;&gt;")&lt;1801,18,COUNTIF($L$20:L1200,"&lt;&gt;")&lt;1901,19,COUNTIF($L$20:L1200,"&lt;&gt;")&lt;2001,20,COUNTIF($L$20:L1200,"&lt;&gt;")&lt;2101,21,COUNTIF($L$20:L1200,"&lt;&gt;")&lt;2201,22,COUNTIF($L$20:L1200,"&lt;&gt;")&lt;2301,23,COUNTIF($L$20:L1200,"&lt;&gt;")&lt;2401,24,COUNTIF($L$20:L1200,"&lt;&gt;")&lt;2501,25,COUNTIF($L$20:L1200,"&lt;&gt;")&lt;2601,26,COUNTIF($L$20:L1200,"&lt;&gt;")&lt;2701,27,COUNTIF($L$20:L1200,"&lt;&gt;")&lt;2801,28,COUNTIF($L$20:L1200,"&lt;&gt;")&lt;2901,29,COUNTIF($L$20:L1200,"&lt;&gt;")&lt;3001,30),"")</f>
        <v/>
      </c>
      <c r="AM1200" t="str">
        <f t="shared" si="90"/>
        <v/>
      </c>
      <c r="AN1200" t="str">
        <f t="shared" si="94"/>
        <v/>
      </c>
      <c r="AP1200" t="str">
        <f t="shared" si="93"/>
        <v/>
      </c>
      <c r="AQ1200" t="str">
        <f>IF(AO1200="","",COUNTIFS(AM1200:$AM$3019,AO1200))</f>
        <v/>
      </c>
    </row>
    <row r="1201" spans="1:43" x14ac:dyDescent="0.25">
      <c r="A1201" s="6" t="str">
        <f>IF(COUNT($A$20:A1200)&lt;&gt;$B$4,IF(A1200="","",A1200+1),"")</f>
        <v/>
      </c>
      <c r="B1201" s="3"/>
      <c r="C1201" s="3"/>
      <c r="D1201" s="122"/>
      <c r="E1201" s="3"/>
      <c r="F1201" s="3"/>
      <c r="G1201" s="3"/>
      <c r="H1201" s="3"/>
      <c r="I1201" s="120"/>
      <c r="J1201" s="3"/>
      <c r="K1201" s="95" t="str" cm="1">
        <f t="array" ref="K1201">IF(OR($J$14 = "A",$J$14 = "B",$J$14 = "C"),IF(I1201="","",IF(LEN(I1201)&gt;2,_xlfn.IFS(ISNUMBER(SEARCH("_",I1201)),I1201,ISNUMBER(SEARCH(", ",I1201)),SUBSTITUTE(I1201,", ","_"),ISNUMBER(SEARCH("/ ",I1201)),SUBSTITUTE(I1201,"/ ","_"),ISNUMBER(SEARCH(",",I1201)),SUBSTITUTE(I1201,",","_"),ISNUMBER(SEARCH("/",I1201)),SUBSTITUTE(I1201,"/","_"),ISNUMBER(SEARCH("",I1201)),I1201),I1201)),IF(OR($J$14 = "J",$J$14 = "K"),"",IF(D1201="","",IF(LEN(D1201)&gt;2,_xlfn.IFS(ISNUMBER(SEARCH("_",D1201)),D1201,ISNUMBER(SEARCH(", ",D1201)),SUBSTITUTE(D1201,", ","_"),ISNUMBER(SEARCH("/ ",D1201)),SUBSTITUTE(D1201,"/ ","_"),ISNUMBER(SEARCH(",",D1201)),SUBSTITUTE(D1201,",","_"),ISNUMBER(SEARCH("/",D1201)),SUBSTITUTE(D1201,"/","_"),ISNUMBER(SEARCH("",D1201)),D1201),D1201))))</f>
        <v/>
      </c>
      <c r="L1201" s="1"/>
      <c r="M1201" s="1" t="str">
        <f t="shared" si="91"/>
        <v/>
      </c>
      <c r="N1201" s="94" t="str">
        <f>IF($L1201="None","",IF(ISERROR(VLOOKUP($L1201,Info!$B$4:$B$266,1,FALSE)),"",VLOOKUP($L1201,Info!$B$4:$L$266,5,FALSE)))</f>
        <v/>
      </c>
      <c r="O1201" s="94" t="str">
        <f>IF(K1201="","",IF(AND($J$12&lt;&gt;"ABC",N1201="3"),"BAC",IF(N1201="3","ABC",IF($J$12&lt;&gt;"ABC",IF($J$10="Standard",VLOOKUP(K1201,Info!$BE$4:$BF$481,2,FALSE),VLOOKUP(K1201,Info!$BI$4:$BJ$482,2,FALSE)),IF($J$10="Standard",VLOOKUP(K1201,Info!$AG$4:$AH$2994,2,FALSE),VLOOKUP(K1201,Info!$AK$4:$AL$2997,2,FALSE))))))</f>
        <v/>
      </c>
      <c r="P1201" s="94" t="str">
        <f>IF($L1201="None","",IF(ISERROR(VLOOKUP($L1201,Info!$B$4:$B$266,1,FALSE)),"",VLOOKUP($L1201,Info!$B$4:$L$266,3,FALSE)))</f>
        <v/>
      </c>
      <c r="Q1201" s="96" t="str">
        <f>IF($L1201="None","",IF(ISERROR(VLOOKUP($L1201,Info!$B$4:$B$266,1,FALSE)),"",VLOOKUP($L1201,Info!$B$4:$L$266,4,FALSE)))</f>
        <v/>
      </c>
      <c r="R1201" s="1"/>
      <c r="S1201" s="6" t="str">
        <f t="shared" si="92"/>
        <v/>
      </c>
      <c r="T1201" s="6" t="str">
        <f>IF($L1201="None","",IF(ISERROR(VLOOKUP($L1201,Info!$B$4:$B$266,1,FALSE)),"",VLOOKUP($L1201,Info!$B$4:$L$266,11,FALSE)))</f>
        <v/>
      </c>
      <c r="U1201" s="1"/>
      <c r="V1201" s="1"/>
      <c r="W1201" s="1"/>
      <c r="X1201" s="1" t="str">
        <f>IF($L1201="None","",IF(ISERROR(VLOOKUP($L1201,Info!$B$4:$B$266,1,FALSE)),"",IF(OR(W1201="Metallic Liquid Tight",W1201="Non-Metallic Liquid Tight",W1201="LSZH",W1201="Greenfield"),VLOOKUP($L1201,Info!$B$4:$L$266,7,FALSE),"N/A")))</f>
        <v/>
      </c>
      <c r="Y1201" s="1"/>
      <c r="Z1201" s="96" t="str">
        <f>IF($L1201="None","",IF(ISERROR(VLOOKUP($L1201,Info!$B$4:$B$266,1,FALSE)),"",VLOOKUP($L1201,Info!$B$4:$L$266,9,FALSE)))</f>
        <v/>
      </c>
      <c r="AA1201" s="96" t="str">
        <f>IF($L1201="None","",IF(ISERROR(VLOOKUP($L1201,Info!$B$4:$B$266,1,FALSE)),"",VLOOKUP($L1201,Info!$B$4:$L$266,8,FALSE)))</f>
        <v/>
      </c>
      <c r="AB1201" s="96" t="str">
        <f>IF($L1201="None","",IF(ISERROR(VLOOKUP($L1201,Info!$B$4:$B$266,1,FALSE)),"",VLOOKUP($L1201,Info!$B$4:$L$266,10,FALSE)))</f>
        <v/>
      </c>
      <c r="AC1201" s="1" t="str">
        <f>IF(W1201="SO Cable","Black,White",IF(O1201="","",IF(P1201="","",IF($J$12&lt;&gt;"ABC",IF(P1201&lt;="250",VLOOKUP(O1201,Info!$AZ$4:$BB$22,3,FALSE),VLOOKUP(O1201,Info!$AZ$23:$BB$39,3,FALSE)),IF(P1201&lt;="250",VLOOKUP(O1201,Info!$AO$4:$AQ$22,3,FALSE),VLOOKUP(O1201,Info!$AO$23:$AP$39,3,FALSE))))))</f>
        <v/>
      </c>
      <c r="AD1201" s="1"/>
      <c r="AE1201" s="1" t="str">
        <f>IF($L1201="None","",IF(ISERROR(VLOOKUP($L1201,Info!$B$4:$B$266,1,FALSE)),"",VLOOKUP($L1201,Info!$B$4:$L$266,4,FALSE)))</f>
        <v/>
      </c>
      <c r="AF1201" s="1" t="str">
        <f>IF($L1201="None","",IF(ISERROR(VLOOKUP($L1201,Info!$B$4:$B$266,1,FALSE)),"",VLOOKUP($L1201,Info!$B$4:$L$266,6,FALSE)))</f>
        <v/>
      </c>
      <c r="AG1201" s="1"/>
      <c r="AH1201" s="33" t="str" cm="1">
        <f t="array" ref="AH1201">IF(AND(L1201&lt;&gt;"",O1201&lt;&gt;"",R1201:S1201&lt;&gt;"",W1201:X1201&lt;&gt;"",Z1201:AA1201&lt;&gt;"",AC1201&lt;&gt;""),"Good","Bad")</f>
        <v>Bad</v>
      </c>
      <c r="AL1201" t="str" cm="1">
        <f t="array" ref="AL1201">IF(R1201&gt;0,_xlfn.IFS(COUNTIF($L$20:L1201,"&lt;&gt;")&lt;101,1,COUNTIF($L$20:L1201,"&lt;&gt;")&lt;201,2,COUNTIF($L$20:L1201,"&lt;&gt;")&lt;301,3,COUNTIF($L$20:L1201,"&lt;&gt;")&lt;401,4,COUNTIF($L$20:L1201,"&lt;&gt;")&lt;501,5,COUNTIF($L$20:L1201,"&lt;&gt;")&lt;601,6,COUNTIF($L$20:L1201,"&lt;&gt;")&lt;701,7,COUNTIF($L$20:L1201,"&lt;&gt;")&lt;801,8,COUNTIF($L$20:L1201,"&lt;&gt;")&lt;901,9,COUNTIF($L$20:L1201,"&lt;&gt;")&lt;1001,10,COUNTIF($L$20:L1201,"&lt;&gt;")&lt;1101,11,COUNTIF($L$20:L1201,"&lt;&gt;")&lt;1201,12,COUNTIF($L$20:L1201,"&lt;&gt;")&lt;1301,13,COUNTIF($L$20:L1201,"&lt;&gt;")&lt;1401,14,COUNTIF($L$20:L1201,"&lt;&gt;")&lt;1501,15,COUNTIF($L$20:L1201,"&lt;&gt;")&lt;1601,16,COUNTIF($L$20:L1201,"&lt;&gt;")&lt;1701,17,COUNTIF($L$20:L1201,"&lt;&gt;")&lt;1801,18,COUNTIF($L$20:L1201,"&lt;&gt;")&lt;1901,19,COUNTIF($L$20:L1201,"&lt;&gt;")&lt;2001,20,COUNTIF($L$20:L1201,"&lt;&gt;")&lt;2101,21,COUNTIF($L$20:L1201,"&lt;&gt;")&lt;2201,22,COUNTIF($L$20:L1201,"&lt;&gt;")&lt;2301,23,COUNTIF($L$20:L1201,"&lt;&gt;")&lt;2401,24,COUNTIF($L$20:L1201,"&lt;&gt;")&lt;2501,25,COUNTIF($L$20:L1201,"&lt;&gt;")&lt;2601,26,COUNTIF($L$20:L1201,"&lt;&gt;")&lt;2701,27,COUNTIF($L$20:L1201,"&lt;&gt;")&lt;2801,28,COUNTIF($L$20:L1201,"&lt;&gt;")&lt;2901,29,COUNTIF($L$20:L1201,"&lt;&gt;")&lt;3001,30),"")</f>
        <v/>
      </c>
      <c r="AM1201" t="str">
        <f t="shared" si="90"/>
        <v/>
      </c>
      <c r="AN1201" t="str">
        <f t="shared" si="94"/>
        <v/>
      </c>
      <c r="AP1201" t="str">
        <f t="shared" si="93"/>
        <v/>
      </c>
      <c r="AQ1201" t="str">
        <f>IF(AO1201="","",COUNTIFS(AM1201:$AM$3019,AO1201))</f>
        <v/>
      </c>
    </row>
    <row r="1202" spans="1:43" x14ac:dyDescent="0.25">
      <c r="A1202" s="6" t="str">
        <f>IF(COUNT($A$20:A1201)&lt;&gt;$B$4,IF(A1201="","",A1201+1),"")</f>
        <v/>
      </c>
      <c r="B1202" s="3"/>
      <c r="C1202" s="3"/>
      <c r="D1202" s="122"/>
      <c r="E1202" s="3"/>
      <c r="F1202" s="3"/>
      <c r="G1202" s="3"/>
      <c r="H1202" s="3"/>
      <c r="I1202" s="120"/>
      <c r="J1202" s="3"/>
      <c r="K1202" s="95" t="str" cm="1">
        <f t="array" ref="K1202">IF(OR($J$14 = "A",$J$14 = "B",$J$14 = "C"),IF(I1202="","",IF(LEN(I1202)&gt;2,_xlfn.IFS(ISNUMBER(SEARCH("_",I1202)),I1202,ISNUMBER(SEARCH(", ",I1202)),SUBSTITUTE(I1202,", ","_"),ISNUMBER(SEARCH("/ ",I1202)),SUBSTITUTE(I1202,"/ ","_"),ISNUMBER(SEARCH(",",I1202)),SUBSTITUTE(I1202,",","_"),ISNUMBER(SEARCH("/",I1202)),SUBSTITUTE(I1202,"/","_"),ISNUMBER(SEARCH("",I1202)),I1202),I1202)),IF(OR($J$14 = "J",$J$14 = "K"),"",IF(D1202="","",IF(LEN(D1202)&gt;2,_xlfn.IFS(ISNUMBER(SEARCH("_",D1202)),D1202,ISNUMBER(SEARCH(", ",D1202)),SUBSTITUTE(D1202,", ","_"),ISNUMBER(SEARCH("/ ",D1202)),SUBSTITUTE(D1202,"/ ","_"),ISNUMBER(SEARCH(",",D1202)),SUBSTITUTE(D1202,",","_"),ISNUMBER(SEARCH("/",D1202)),SUBSTITUTE(D1202,"/","_"),ISNUMBER(SEARCH("",D1202)),D1202),D1202))))</f>
        <v/>
      </c>
      <c r="L1202" s="1"/>
      <c r="M1202" s="1" t="str">
        <f t="shared" si="91"/>
        <v/>
      </c>
      <c r="N1202" s="94" t="str">
        <f>IF($L1202="None","",IF(ISERROR(VLOOKUP($L1202,Info!$B$4:$B$266,1,FALSE)),"",VLOOKUP($L1202,Info!$B$4:$L$266,5,FALSE)))</f>
        <v/>
      </c>
      <c r="O1202" s="94" t="str">
        <f>IF(K1202="","",IF(AND($J$12&lt;&gt;"ABC",N1202="3"),"BAC",IF(N1202="3","ABC",IF($J$12&lt;&gt;"ABC",IF($J$10="Standard",VLOOKUP(K1202,Info!$BE$4:$BF$481,2,FALSE),VLOOKUP(K1202,Info!$BI$4:$BJ$482,2,FALSE)),IF($J$10="Standard",VLOOKUP(K1202,Info!$AG$4:$AH$2994,2,FALSE),VLOOKUP(K1202,Info!$AK$4:$AL$2997,2,FALSE))))))</f>
        <v/>
      </c>
      <c r="P1202" s="94" t="str">
        <f>IF($L1202="None","",IF(ISERROR(VLOOKUP($L1202,Info!$B$4:$B$266,1,FALSE)),"",VLOOKUP($L1202,Info!$B$4:$L$266,3,FALSE)))</f>
        <v/>
      </c>
      <c r="Q1202" s="96" t="str">
        <f>IF($L1202="None","",IF(ISERROR(VLOOKUP($L1202,Info!$B$4:$B$266,1,FALSE)),"",VLOOKUP($L1202,Info!$B$4:$L$266,4,FALSE)))</f>
        <v/>
      </c>
      <c r="R1202" s="1"/>
      <c r="S1202" s="6" t="str">
        <f t="shared" si="92"/>
        <v/>
      </c>
      <c r="T1202" s="6" t="str">
        <f>IF($L1202="None","",IF(ISERROR(VLOOKUP($L1202,Info!$B$4:$B$266,1,FALSE)),"",VLOOKUP($L1202,Info!$B$4:$L$266,11,FALSE)))</f>
        <v/>
      </c>
      <c r="U1202" s="1"/>
      <c r="V1202" s="1"/>
      <c r="W1202" s="1"/>
      <c r="X1202" s="1" t="str">
        <f>IF($L1202="None","",IF(ISERROR(VLOOKUP($L1202,Info!$B$4:$B$266,1,FALSE)),"",IF(OR(W1202="Metallic Liquid Tight",W1202="Non-Metallic Liquid Tight",W1202="LSZH",W1202="Greenfield"),VLOOKUP($L1202,Info!$B$4:$L$266,7,FALSE),"N/A")))</f>
        <v/>
      </c>
      <c r="Y1202" s="1"/>
      <c r="Z1202" s="96" t="str">
        <f>IF($L1202="None","",IF(ISERROR(VLOOKUP($L1202,Info!$B$4:$B$266,1,FALSE)),"",VLOOKUP($L1202,Info!$B$4:$L$266,9,FALSE)))</f>
        <v/>
      </c>
      <c r="AA1202" s="96" t="str">
        <f>IF($L1202="None","",IF(ISERROR(VLOOKUP($L1202,Info!$B$4:$B$266,1,FALSE)),"",VLOOKUP($L1202,Info!$B$4:$L$266,8,FALSE)))</f>
        <v/>
      </c>
      <c r="AB1202" s="96" t="str">
        <f>IF($L1202="None","",IF(ISERROR(VLOOKUP($L1202,Info!$B$4:$B$266,1,FALSE)),"",VLOOKUP($L1202,Info!$B$4:$L$266,10,FALSE)))</f>
        <v/>
      </c>
      <c r="AC1202" s="1" t="str">
        <f>IF(W1202="SO Cable","Black,White",IF(O1202="","",IF(P1202="","",IF($J$12&lt;&gt;"ABC",IF(P1202&lt;="250",VLOOKUP(O1202,Info!$AZ$4:$BB$22,3,FALSE),VLOOKUP(O1202,Info!$AZ$23:$BB$39,3,FALSE)),IF(P1202&lt;="250",VLOOKUP(O1202,Info!$AO$4:$AQ$22,3,FALSE),VLOOKUP(O1202,Info!$AO$23:$AP$39,3,FALSE))))))</f>
        <v/>
      </c>
      <c r="AD1202" s="1"/>
      <c r="AE1202" s="1" t="str">
        <f>IF($L1202="None","",IF(ISERROR(VLOOKUP($L1202,Info!$B$4:$B$266,1,FALSE)),"",VLOOKUP($L1202,Info!$B$4:$L$266,4,FALSE)))</f>
        <v/>
      </c>
      <c r="AF1202" s="1" t="str">
        <f>IF($L1202="None","",IF(ISERROR(VLOOKUP($L1202,Info!$B$4:$B$266,1,FALSE)),"",VLOOKUP($L1202,Info!$B$4:$L$266,6,FALSE)))</f>
        <v/>
      </c>
      <c r="AG1202" s="1"/>
      <c r="AH1202" s="33" t="str" cm="1">
        <f t="array" ref="AH1202">IF(AND(L1202&lt;&gt;"",O1202&lt;&gt;"",R1202:S1202&lt;&gt;"",W1202:X1202&lt;&gt;"",Z1202:AA1202&lt;&gt;"",AC1202&lt;&gt;""),"Good","Bad")</f>
        <v>Bad</v>
      </c>
      <c r="AL1202" t="str" cm="1">
        <f t="array" ref="AL1202">IF(R1202&gt;0,_xlfn.IFS(COUNTIF($L$20:L1202,"&lt;&gt;")&lt;101,1,COUNTIF($L$20:L1202,"&lt;&gt;")&lt;201,2,COUNTIF($L$20:L1202,"&lt;&gt;")&lt;301,3,COUNTIF($L$20:L1202,"&lt;&gt;")&lt;401,4,COUNTIF($L$20:L1202,"&lt;&gt;")&lt;501,5,COUNTIF($L$20:L1202,"&lt;&gt;")&lt;601,6,COUNTIF($L$20:L1202,"&lt;&gt;")&lt;701,7,COUNTIF($L$20:L1202,"&lt;&gt;")&lt;801,8,COUNTIF($L$20:L1202,"&lt;&gt;")&lt;901,9,COUNTIF($L$20:L1202,"&lt;&gt;")&lt;1001,10,COUNTIF($L$20:L1202,"&lt;&gt;")&lt;1101,11,COUNTIF($L$20:L1202,"&lt;&gt;")&lt;1201,12,COUNTIF($L$20:L1202,"&lt;&gt;")&lt;1301,13,COUNTIF($L$20:L1202,"&lt;&gt;")&lt;1401,14,COUNTIF($L$20:L1202,"&lt;&gt;")&lt;1501,15,COUNTIF($L$20:L1202,"&lt;&gt;")&lt;1601,16,COUNTIF($L$20:L1202,"&lt;&gt;")&lt;1701,17,COUNTIF($L$20:L1202,"&lt;&gt;")&lt;1801,18,COUNTIF($L$20:L1202,"&lt;&gt;")&lt;1901,19,COUNTIF($L$20:L1202,"&lt;&gt;")&lt;2001,20,COUNTIF($L$20:L1202,"&lt;&gt;")&lt;2101,21,COUNTIF($L$20:L1202,"&lt;&gt;")&lt;2201,22,COUNTIF($L$20:L1202,"&lt;&gt;")&lt;2301,23,COUNTIF($L$20:L1202,"&lt;&gt;")&lt;2401,24,COUNTIF($L$20:L1202,"&lt;&gt;")&lt;2501,25,COUNTIF($L$20:L1202,"&lt;&gt;")&lt;2601,26,COUNTIF($L$20:L1202,"&lt;&gt;")&lt;2701,27,COUNTIF($L$20:L1202,"&lt;&gt;")&lt;2801,28,COUNTIF($L$20:L1202,"&lt;&gt;")&lt;2901,29,COUNTIF($L$20:L1202,"&lt;&gt;")&lt;3001,30),"")</f>
        <v/>
      </c>
      <c r="AM1202" t="str">
        <f t="shared" si="90"/>
        <v/>
      </c>
      <c r="AN1202" t="str">
        <f t="shared" si="94"/>
        <v/>
      </c>
      <c r="AP1202" t="str">
        <f t="shared" si="93"/>
        <v/>
      </c>
      <c r="AQ1202" t="str">
        <f>IF(AO1202="","",COUNTIFS(AM1202:$AM$3019,AO1202))</f>
        <v/>
      </c>
    </row>
    <row r="1203" spans="1:43" x14ac:dyDescent="0.25">
      <c r="A1203" s="6" t="str">
        <f>IF(COUNT($A$20:A1202)&lt;&gt;$B$4,IF(A1202="","",A1202+1),"")</f>
        <v/>
      </c>
      <c r="B1203" s="3"/>
      <c r="C1203" s="3"/>
      <c r="D1203" s="122"/>
      <c r="E1203" s="3"/>
      <c r="F1203" s="3"/>
      <c r="G1203" s="3"/>
      <c r="H1203" s="3"/>
      <c r="I1203" s="120"/>
      <c r="J1203" s="3"/>
      <c r="K1203" s="95" t="str" cm="1">
        <f t="array" ref="K1203">IF(OR($J$14 = "A",$J$14 = "B",$J$14 = "C"),IF(I1203="","",IF(LEN(I1203)&gt;2,_xlfn.IFS(ISNUMBER(SEARCH("_",I1203)),I1203,ISNUMBER(SEARCH(", ",I1203)),SUBSTITUTE(I1203,", ","_"),ISNUMBER(SEARCH("/ ",I1203)),SUBSTITUTE(I1203,"/ ","_"),ISNUMBER(SEARCH(",",I1203)),SUBSTITUTE(I1203,",","_"),ISNUMBER(SEARCH("/",I1203)),SUBSTITUTE(I1203,"/","_"),ISNUMBER(SEARCH("",I1203)),I1203),I1203)),IF(OR($J$14 = "J",$J$14 = "K"),"",IF(D1203="","",IF(LEN(D1203)&gt;2,_xlfn.IFS(ISNUMBER(SEARCH("_",D1203)),D1203,ISNUMBER(SEARCH(", ",D1203)),SUBSTITUTE(D1203,", ","_"),ISNUMBER(SEARCH("/ ",D1203)),SUBSTITUTE(D1203,"/ ","_"),ISNUMBER(SEARCH(",",D1203)),SUBSTITUTE(D1203,",","_"),ISNUMBER(SEARCH("/",D1203)),SUBSTITUTE(D1203,"/","_"),ISNUMBER(SEARCH("",D1203)),D1203),D1203))))</f>
        <v/>
      </c>
      <c r="L1203" s="1"/>
      <c r="M1203" s="1" t="str">
        <f t="shared" si="91"/>
        <v/>
      </c>
      <c r="N1203" s="94" t="str">
        <f>IF($L1203="None","",IF(ISERROR(VLOOKUP($L1203,Info!$B$4:$B$266,1,FALSE)),"",VLOOKUP($L1203,Info!$B$4:$L$266,5,FALSE)))</f>
        <v/>
      </c>
      <c r="O1203" s="94" t="str">
        <f>IF(K1203="","",IF(AND($J$12&lt;&gt;"ABC",N1203="3"),"BAC",IF(N1203="3","ABC",IF($J$12&lt;&gt;"ABC",IF($J$10="Standard",VLOOKUP(K1203,Info!$BE$4:$BF$481,2,FALSE),VLOOKUP(K1203,Info!$BI$4:$BJ$482,2,FALSE)),IF($J$10="Standard",VLOOKUP(K1203,Info!$AG$4:$AH$2994,2,FALSE),VLOOKUP(K1203,Info!$AK$4:$AL$2997,2,FALSE))))))</f>
        <v/>
      </c>
      <c r="P1203" s="94" t="str">
        <f>IF($L1203="None","",IF(ISERROR(VLOOKUP($L1203,Info!$B$4:$B$266,1,FALSE)),"",VLOOKUP($L1203,Info!$B$4:$L$266,3,FALSE)))</f>
        <v/>
      </c>
      <c r="Q1203" s="96" t="str">
        <f>IF($L1203="None","",IF(ISERROR(VLOOKUP($L1203,Info!$B$4:$B$266,1,FALSE)),"",VLOOKUP($L1203,Info!$B$4:$L$266,4,FALSE)))</f>
        <v/>
      </c>
      <c r="R1203" s="1"/>
      <c r="S1203" s="6" t="str">
        <f t="shared" si="92"/>
        <v/>
      </c>
      <c r="T1203" s="6" t="str">
        <f>IF($L1203="None","",IF(ISERROR(VLOOKUP($L1203,Info!$B$4:$B$266,1,FALSE)),"",VLOOKUP($L1203,Info!$B$4:$L$266,11,FALSE)))</f>
        <v/>
      </c>
      <c r="U1203" s="1"/>
      <c r="V1203" s="1"/>
      <c r="W1203" s="1"/>
      <c r="X1203" s="1" t="str">
        <f>IF($L1203="None","",IF(ISERROR(VLOOKUP($L1203,Info!$B$4:$B$266,1,FALSE)),"",IF(OR(W1203="Metallic Liquid Tight",W1203="Non-Metallic Liquid Tight",W1203="LSZH",W1203="Greenfield"),VLOOKUP($L1203,Info!$B$4:$L$266,7,FALSE),"N/A")))</f>
        <v/>
      </c>
      <c r="Y1203" s="1"/>
      <c r="Z1203" s="96" t="str">
        <f>IF($L1203="None","",IF(ISERROR(VLOOKUP($L1203,Info!$B$4:$B$266,1,FALSE)),"",VLOOKUP($L1203,Info!$B$4:$L$266,9,FALSE)))</f>
        <v/>
      </c>
      <c r="AA1203" s="96" t="str">
        <f>IF($L1203="None","",IF(ISERROR(VLOOKUP($L1203,Info!$B$4:$B$266,1,FALSE)),"",VLOOKUP($L1203,Info!$B$4:$L$266,8,FALSE)))</f>
        <v/>
      </c>
      <c r="AB1203" s="96" t="str">
        <f>IF($L1203="None","",IF(ISERROR(VLOOKUP($L1203,Info!$B$4:$B$266,1,FALSE)),"",VLOOKUP($L1203,Info!$B$4:$L$266,10,FALSE)))</f>
        <v/>
      </c>
      <c r="AC1203" s="1" t="str">
        <f>IF(W1203="SO Cable","Black,White",IF(O1203="","",IF(P1203="","",IF($J$12&lt;&gt;"ABC",IF(P1203&lt;="250",VLOOKUP(O1203,Info!$AZ$4:$BB$22,3,FALSE),VLOOKUP(O1203,Info!$AZ$23:$BB$39,3,FALSE)),IF(P1203&lt;="250",VLOOKUP(O1203,Info!$AO$4:$AQ$22,3,FALSE),VLOOKUP(O1203,Info!$AO$23:$AP$39,3,FALSE))))))</f>
        <v/>
      </c>
      <c r="AD1203" s="1"/>
      <c r="AE1203" s="1" t="str">
        <f>IF($L1203="None","",IF(ISERROR(VLOOKUP($L1203,Info!$B$4:$B$266,1,FALSE)),"",VLOOKUP($L1203,Info!$B$4:$L$266,4,FALSE)))</f>
        <v/>
      </c>
      <c r="AF1203" s="1" t="str">
        <f>IF($L1203="None","",IF(ISERROR(VLOOKUP($L1203,Info!$B$4:$B$266,1,FALSE)),"",VLOOKUP($L1203,Info!$B$4:$L$266,6,FALSE)))</f>
        <v/>
      </c>
      <c r="AG1203" s="1"/>
      <c r="AH1203" s="33" t="str" cm="1">
        <f t="array" ref="AH1203">IF(AND(L1203&lt;&gt;"",O1203&lt;&gt;"",R1203:S1203&lt;&gt;"",W1203:X1203&lt;&gt;"",Z1203:AA1203&lt;&gt;"",AC1203&lt;&gt;""),"Good","Bad")</f>
        <v>Bad</v>
      </c>
      <c r="AL1203" t="str" cm="1">
        <f t="array" ref="AL1203">IF(R1203&gt;0,_xlfn.IFS(COUNTIF($L$20:L1203,"&lt;&gt;")&lt;101,1,COUNTIF($L$20:L1203,"&lt;&gt;")&lt;201,2,COUNTIF($L$20:L1203,"&lt;&gt;")&lt;301,3,COUNTIF($L$20:L1203,"&lt;&gt;")&lt;401,4,COUNTIF($L$20:L1203,"&lt;&gt;")&lt;501,5,COUNTIF($L$20:L1203,"&lt;&gt;")&lt;601,6,COUNTIF($L$20:L1203,"&lt;&gt;")&lt;701,7,COUNTIF($L$20:L1203,"&lt;&gt;")&lt;801,8,COUNTIF($L$20:L1203,"&lt;&gt;")&lt;901,9,COUNTIF($L$20:L1203,"&lt;&gt;")&lt;1001,10,COUNTIF($L$20:L1203,"&lt;&gt;")&lt;1101,11,COUNTIF($L$20:L1203,"&lt;&gt;")&lt;1201,12,COUNTIF($L$20:L1203,"&lt;&gt;")&lt;1301,13,COUNTIF($L$20:L1203,"&lt;&gt;")&lt;1401,14,COUNTIF($L$20:L1203,"&lt;&gt;")&lt;1501,15,COUNTIF($L$20:L1203,"&lt;&gt;")&lt;1601,16,COUNTIF($L$20:L1203,"&lt;&gt;")&lt;1701,17,COUNTIF($L$20:L1203,"&lt;&gt;")&lt;1801,18,COUNTIF($L$20:L1203,"&lt;&gt;")&lt;1901,19,COUNTIF($L$20:L1203,"&lt;&gt;")&lt;2001,20,COUNTIF($L$20:L1203,"&lt;&gt;")&lt;2101,21,COUNTIF($L$20:L1203,"&lt;&gt;")&lt;2201,22,COUNTIF($L$20:L1203,"&lt;&gt;")&lt;2301,23,COUNTIF($L$20:L1203,"&lt;&gt;")&lt;2401,24,COUNTIF($L$20:L1203,"&lt;&gt;")&lt;2501,25,COUNTIF($L$20:L1203,"&lt;&gt;")&lt;2601,26,COUNTIF($L$20:L1203,"&lt;&gt;")&lt;2701,27,COUNTIF($L$20:L1203,"&lt;&gt;")&lt;2801,28,COUNTIF($L$20:L1203,"&lt;&gt;")&lt;2901,29,COUNTIF($L$20:L1203,"&lt;&gt;")&lt;3001,30),"")</f>
        <v/>
      </c>
      <c r="AM1203" t="str">
        <f t="shared" si="90"/>
        <v/>
      </c>
      <c r="AN1203" t="str">
        <f t="shared" si="94"/>
        <v/>
      </c>
      <c r="AP1203" t="str">
        <f t="shared" si="93"/>
        <v/>
      </c>
      <c r="AQ1203" t="str">
        <f>IF(AO1203="","",COUNTIFS(AM1203:$AM$3019,AO1203))</f>
        <v/>
      </c>
    </row>
    <row r="1204" spans="1:43" x14ac:dyDescent="0.25">
      <c r="A1204" s="6" t="str">
        <f>IF(COUNT($A$20:A1203)&lt;&gt;$B$4,IF(A1203="","",A1203+1),"")</f>
        <v/>
      </c>
      <c r="B1204" s="3"/>
      <c r="C1204" s="3"/>
      <c r="D1204" s="122"/>
      <c r="E1204" s="3"/>
      <c r="F1204" s="3"/>
      <c r="G1204" s="3"/>
      <c r="H1204" s="3"/>
      <c r="I1204" s="120"/>
      <c r="J1204" s="3"/>
      <c r="K1204" s="95" t="str" cm="1">
        <f t="array" ref="K1204">IF(OR($J$14 = "A",$J$14 = "B",$J$14 = "C"),IF(I1204="","",IF(LEN(I1204)&gt;2,_xlfn.IFS(ISNUMBER(SEARCH("_",I1204)),I1204,ISNUMBER(SEARCH(", ",I1204)),SUBSTITUTE(I1204,", ","_"),ISNUMBER(SEARCH("/ ",I1204)),SUBSTITUTE(I1204,"/ ","_"),ISNUMBER(SEARCH(",",I1204)),SUBSTITUTE(I1204,",","_"),ISNUMBER(SEARCH("/",I1204)),SUBSTITUTE(I1204,"/","_"),ISNUMBER(SEARCH("",I1204)),I1204),I1204)),IF(OR($J$14 = "J",$J$14 = "K"),"",IF(D1204="","",IF(LEN(D1204)&gt;2,_xlfn.IFS(ISNUMBER(SEARCH("_",D1204)),D1204,ISNUMBER(SEARCH(", ",D1204)),SUBSTITUTE(D1204,", ","_"),ISNUMBER(SEARCH("/ ",D1204)),SUBSTITUTE(D1204,"/ ","_"),ISNUMBER(SEARCH(",",D1204)),SUBSTITUTE(D1204,",","_"),ISNUMBER(SEARCH("/",D1204)),SUBSTITUTE(D1204,"/","_"),ISNUMBER(SEARCH("",D1204)),D1204),D1204))))</f>
        <v/>
      </c>
      <c r="L1204" s="1"/>
      <c r="M1204" s="1" t="str">
        <f t="shared" si="91"/>
        <v/>
      </c>
      <c r="N1204" s="94" t="str">
        <f>IF($L1204="None","",IF(ISERROR(VLOOKUP($L1204,Info!$B$4:$B$266,1,FALSE)),"",VLOOKUP($L1204,Info!$B$4:$L$266,5,FALSE)))</f>
        <v/>
      </c>
      <c r="O1204" s="94" t="str">
        <f>IF(K1204="","",IF(AND($J$12&lt;&gt;"ABC",N1204="3"),"BAC",IF(N1204="3","ABC",IF($J$12&lt;&gt;"ABC",IF($J$10="Standard",VLOOKUP(K1204,Info!$BE$4:$BF$481,2,FALSE),VLOOKUP(K1204,Info!$BI$4:$BJ$482,2,FALSE)),IF($J$10="Standard",VLOOKUP(K1204,Info!$AG$4:$AH$2994,2,FALSE),VLOOKUP(K1204,Info!$AK$4:$AL$2997,2,FALSE))))))</f>
        <v/>
      </c>
      <c r="P1204" s="94" t="str">
        <f>IF($L1204="None","",IF(ISERROR(VLOOKUP($L1204,Info!$B$4:$B$266,1,FALSE)),"",VLOOKUP($L1204,Info!$B$4:$L$266,3,FALSE)))</f>
        <v/>
      </c>
      <c r="Q1204" s="96" t="str">
        <f>IF($L1204="None","",IF(ISERROR(VLOOKUP($L1204,Info!$B$4:$B$266,1,FALSE)),"",VLOOKUP($L1204,Info!$B$4:$L$266,4,FALSE)))</f>
        <v/>
      </c>
      <c r="R1204" s="1"/>
      <c r="S1204" s="6" t="str">
        <f t="shared" si="92"/>
        <v/>
      </c>
      <c r="T1204" s="6" t="str">
        <f>IF($L1204="None","",IF(ISERROR(VLOOKUP($L1204,Info!$B$4:$B$266,1,FALSE)),"",VLOOKUP($L1204,Info!$B$4:$L$266,11,FALSE)))</f>
        <v/>
      </c>
      <c r="U1204" s="1"/>
      <c r="V1204" s="1"/>
      <c r="W1204" s="1"/>
      <c r="X1204" s="1" t="str">
        <f>IF($L1204="None","",IF(ISERROR(VLOOKUP($L1204,Info!$B$4:$B$266,1,FALSE)),"",IF(OR(W1204="Metallic Liquid Tight",W1204="Non-Metallic Liquid Tight",W1204="LSZH",W1204="Greenfield"),VLOOKUP($L1204,Info!$B$4:$L$266,7,FALSE),"N/A")))</f>
        <v/>
      </c>
      <c r="Y1204" s="1"/>
      <c r="Z1204" s="96" t="str">
        <f>IF($L1204="None","",IF(ISERROR(VLOOKUP($L1204,Info!$B$4:$B$266,1,FALSE)),"",VLOOKUP($L1204,Info!$B$4:$L$266,9,FALSE)))</f>
        <v/>
      </c>
      <c r="AA1204" s="96" t="str">
        <f>IF($L1204="None","",IF(ISERROR(VLOOKUP($L1204,Info!$B$4:$B$266,1,FALSE)),"",VLOOKUP($L1204,Info!$B$4:$L$266,8,FALSE)))</f>
        <v/>
      </c>
      <c r="AB1204" s="96" t="str">
        <f>IF($L1204="None","",IF(ISERROR(VLOOKUP($L1204,Info!$B$4:$B$266,1,FALSE)),"",VLOOKUP($L1204,Info!$B$4:$L$266,10,FALSE)))</f>
        <v/>
      </c>
      <c r="AC1204" s="1" t="str">
        <f>IF(W1204="SO Cable","Black,White",IF(O1204="","",IF(P1204="","",IF($J$12&lt;&gt;"ABC",IF(P1204&lt;="250",VLOOKUP(O1204,Info!$AZ$4:$BB$22,3,FALSE),VLOOKUP(O1204,Info!$AZ$23:$BB$39,3,FALSE)),IF(P1204&lt;="250",VLOOKUP(O1204,Info!$AO$4:$AQ$22,3,FALSE),VLOOKUP(O1204,Info!$AO$23:$AP$39,3,FALSE))))))</f>
        <v/>
      </c>
      <c r="AD1204" s="1"/>
      <c r="AE1204" s="1" t="str">
        <f>IF($L1204="None","",IF(ISERROR(VLOOKUP($L1204,Info!$B$4:$B$266,1,FALSE)),"",VLOOKUP($L1204,Info!$B$4:$L$266,4,FALSE)))</f>
        <v/>
      </c>
      <c r="AF1204" s="1" t="str">
        <f>IF($L1204="None","",IF(ISERROR(VLOOKUP($L1204,Info!$B$4:$B$266,1,FALSE)),"",VLOOKUP($L1204,Info!$B$4:$L$266,6,FALSE)))</f>
        <v/>
      </c>
      <c r="AG1204" s="1"/>
      <c r="AH1204" s="33" t="str" cm="1">
        <f t="array" ref="AH1204">IF(AND(L1204&lt;&gt;"",O1204&lt;&gt;"",R1204:S1204&lt;&gt;"",W1204:X1204&lt;&gt;"",Z1204:AA1204&lt;&gt;"",AC1204&lt;&gt;""),"Good","Bad")</f>
        <v>Bad</v>
      </c>
      <c r="AL1204" t="str" cm="1">
        <f t="array" ref="AL1204">IF(R1204&gt;0,_xlfn.IFS(COUNTIF($L$20:L1204,"&lt;&gt;")&lt;101,1,COUNTIF($L$20:L1204,"&lt;&gt;")&lt;201,2,COUNTIF($L$20:L1204,"&lt;&gt;")&lt;301,3,COUNTIF($L$20:L1204,"&lt;&gt;")&lt;401,4,COUNTIF($L$20:L1204,"&lt;&gt;")&lt;501,5,COUNTIF($L$20:L1204,"&lt;&gt;")&lt;601,6,COUNTIF($L$20:L1204,"&lt;&gt;")&lt;701,7,COUNTIF($L$20:L1204,"&lt;&gt;")&lt;801,8,COUNTIF($L$20:L1204,"&lt;&gt;")&lt;901,9,COUNTIF($L$20:L1204,"&lt;&gt;")&lt;1001,10,COUNTIF($L$20:L1204,"&lt;&gt;")&lt;1101,11,COUNTIF($L$20:L1204,"&lt;&gt;")&lt;1201,12,COUNTIF($L$20:L1204,"&lt;&gt;")&lt;1301,13,COUNTIF($L$20:L1204,"&lt;&gt;")&lt;1401,14,COUNTIF($L$20:L1204,"&lt;&gt;")&lt;1501,15,COUNTIF($L$20:L1204,"&lt;&gt;")&lt;1601,16,COUNTIF($L$20:L1204,"&lt;&gt;")&lt;1701,17,COUNTIF($L$20:L1204,"&lt;&gt;")&lt;1801,18,COUNTIF($L$20:L1204,"&lt;&gt;")&lt;1901,19,COUNTIF($L$20:L1204,"&lt;&gt;")&lt;2001,20,COUNTIF($L$20:L1204,"&lt;&gt;")&lt;2101,21,COUNTIF($L$20:L1204,"&lt;&gt;")&lt;2201,22,COUNTIF($L$20:L1204,"&lt;&gt;")&lt;2301,23,COUNTIF($L$20:L1204,"&lt;&gt;")&lt;2401,24,COUNTIF($L$20:L1204,"&lt;&gt;")&lt;2501,25,COUNTIF($L$20:L1204,"&lt;&gt;")&lt;2601,26,COUNTIF($L$20:L1204,"&lt;&gt;")&lt;2701,27,COUNTIF($L$20:L1204,"&lt;&gt;")&lt;2801,28,COUNTIF($L$20:L1204,"&lt;&gt;")&lt;2901,29,COUNTIF($L$20:L1204,"&lt;&gt;")&lt;3001,30),"")</f>
        <v/>
      </c>
      <c r="AM1204" t="str">
        <f t="shared" si="90"/>
        <v/>
      </c>
      <c r="AN1204" t="str">
        <f t="shared" si="94"/>
        <v/>
      </c>
      <c r="AP1204" t="str">
        <f t="shared" si="93"/>
        <v/>
      </c>
      <c r="AQ1204" t="str">
        <f>IF(AO1204="","",COUNTIFS(AM1204:$AM$3019,AO1204))</f>
        <v/>
      </c>
    </row>
    <row r="1205" spans="1:43" x14ac:dyDescent="0.25">
      <c r="A1205" s="6" t="str">
        <f>IF(COUNT($A$20:A1204)&lt;&gt;$B$4,IF(A1204="","",A1204+1),"")</f>
        <v/>
      </c>
      <c r="B1205" s="3"/>
      <c r="C1205" s="3"/>
      <c r="D1205" s="122"/>
      <c r="E1205" s="3"/>
      <c r="F1205" s="3"/>
      <c r="G1205" s="3"/>
      <c r="H1205" s="3"/>
      <c r="I1205" s="120"/>
      <c r="J1205" s="3"/>
      <c r="K1205" s="95" t="str" cm="1">
        <f t="array" ref="K1205">IF(OR($J$14 = "A",$J$14 = "B",$J$14 = "C"),IF(I1205="","",IF(LEN(I1205)&gt;2,_xlfn.IFS(ISNUMBER(SEARCH("_",I1205)),I1205,ISNUMBER(SEARCH(", ",I1205)),SUBSTITUTE(I1205,", ","_"),ISNUMBER(SEARCH("/ ",I1205)),SUBSTITUTE(I1205,"/ ","_"),ISNUMBER(SEARCH(",",I1205)),SUBSTITUTE(I1205,",","_"),ISNUMBER(SEARCH("/",I1205)),SUBSTITUTE(I1205,"/","_"),ISNUMBER(SEARCH("",I1205)),I1205),I1205)),IF(OR($J$14 = "J",$J$14 = "K"),"",IF(D1205="","",IF(LEN(D1205)&gt;2,_xlfn.IFS(ISNUMBER(SEARCH("_",D1205)),D1205,ISNUMBER(SEARCH(", ",D1205)),SUBSTITUTE(D1205,", ","_"),ISNUMBER(SEARCH("/ ",D1205)),SUBSTITUTE(D1205,"/ ","_"),ISNUMBER(SEARCH(",",D1205)),SUBSTITUTE(D1205,",","_"),ISNUMBER(SEARCH("/",D1205)),SUBSTITUTE(D1205,"/","_"),ISNUMBER(SEARCH("",D1205)),D1205),D1205))))</f>
        <v/>
      </c>
      <c r="L1205" s="1"/>
      <c r="M1205" s="1" t="str">
        <f t="shared" si="91"/>
        <v/>
      </c>
      <c r="N1205" s="94" t="str">
        <f>IF($L1205="None","",IF(ISERROR(VLOOKUP($L1205,Info!$B$4:$B$266,1,FALSE)),"",VLOOKUP($L1205,Info!$B$4:$L$266,5,FALSE)))</f>
        <v/>
      </c>
      <c r="O1205" s="94" t="str">
        <f>IF(K1205="","",IF(AND($J$12&lt;&gt;"ABC",N1205="3"),"BAC",IF(N1205="3","ABC",IF($J$12&lt;&gt;"ABC",IF($J$10="Standard",VLOOKUP(K1205,Info!$BE$4:$BF$481,2,FALSE),VLOOKUP(K1205,Info!$BI$4:$BJ$482,2,FALSE)),IF($J$10="Standard",VLOOKUP(K1205,Info!$AG$4:$AH$2994,2,FALSE),VLOOKUP(K1205,Info!$AK$4:$AL$2997,2,FALSE))))))</f>
        <v/>
      </c>
      <c r="P1205" s="94" t="str">
        <f>IF($L1205="None","",IF(ISERROR(VLOOKUP($L1205,Info!$B$4:$B$266,1,FALSE)),"",VLOOKUP($L1205,Info!$B$4:$L$266,3,FALSE)))</f>
        <v/>
      </c>
      <c r="Q1205" s="96" t="str">
        <f>IF($L1205="None","",IF(ISERROR(VLOOKUP($L1205,Info!$B$4:$B$266,1,FALSE)),"",VLOOKUP($L1205,Info!$B$4:$L$266,4,FALSE)))</f>
        <v/>
      </c>
      <c r="R1205" s="1"/>
      <c r="S1205" s="6" t="str">
        <f t="shared" si="92"/>
        <v/>
      </c>
      <c r="T1205" s="6" t="str">
        <f>IF($L1205="None","",IF(ISERROR(VLOOKUP($L1205,Info!$B$4:$B$266,1,FALSE)),"",VLOOKUP($L1205,Info!$B$4:$L$266,11,FALSE)))</f>
        <v/>
      </c>
      <c r="U1205" s="1"/>
      <c r="V1205" s="1"/>
      <c r="W1205" s="1"/>
      <c r="X1205" s="1" t="str">
        <f>IF($L1205="None","",IF(ISERROR(VLOOKUP($L1205,Info!$B$4:$B$266,1,FALSE)),"",IF(OR(W1205="Metallic Liquid Tight",W1205="Non-Metallic Liquid Tight",W1205="LSZH",W1205="Greenfield"),VLOOKUP($L1205,Info!$B$4:$L$266,7,FALSE),"N/A")))</f>
        <v/>
      </c>
      <c r="Y1205" s="1"/>
      <c r="Z1205" s="96" t="str">
        <f>IF($L1205="None","",IF(ISERROR(VLOOKUP($L1205,Info!$B$4:$B$266,1,FALSE)),"",VLOOKUP($L1205,Info!$B$4:$L$266,9,FALSE)))</f>
        <v/>
      </c>
      <c r="AA1205" s="96" t="str">
        <f>IF($L1205="None","",IF(ISERROR(VLOOKUP($L1205,Info!$B$4:$B$266,1,FALSE)),"",VLOOKUP($L1205,Info!$B$4:$L$266,8,FALSE)))</f>
        <v/>
      </c>
      <c r="AB1205" s="96" t="str">
        <f>IF($L1205="None","",IF(ISERROR(VLOOKUP($L1205,Info!$B$4:$B$266,1,FALSE)),"",VLOOKUP($L1205,Info!$B$4:$L$266,10,FALSE)))</f>
        <v/>
      </c>
      <c r="AC1205" s="1" t="str">
        <f>IF(W1205="SO Cable","Black,White",IF(O1205="","",IF(P1205="","",IF($J$12&lt;&gt;"ABC",IF(P1205&lt;="250",VLOOKUP(O1205,Info!$AZ$4:$BB$22,3,FALSE),VLOOKUP(O1205,Info!$AZ$23:$BB$39,3,FALSE)),IF(P1205&lt;="250",VLOOKUP(O1205,Info!$AO$4:$AQ$22,3,FALSE),VLOOKUP(O1205,Info!$AO$23:$AP$39,3,FALSE))))))</f>
        <v/>
      </c>
      <c r="AD1205" s="1"/>
      <c r="AE1205" s="1" t="str">
        <f>IF($L1205="None","",IF(ISERROR(VLOOKUP($L1205,Info!$B$4:$B$266,1,FALSE)),"",VLOOKUP($L1205,Info!$B$4:$L$266,4,FALSE)))</f>
        <v/>
      </c>
      <c r="AF1205" s="1" t="str">
        <f>IF($L1205="None","",IF(ISERROR(VLOOKUP($L1205,Info!$B$4:$B$266,1,FALSE)),"",VLOOKUP($L1205,Info!$B$4:$L$266,6,FALSE)))</f>
        <v/>
      </c>
      <c r="AG1205" s="1"/>
      <c r="AH1205" s="33" t="str" cm="1">
        <f t="array" ref="AH1205">IF(AND(L1205&lt;&gt;"",O1205&lt;&gt;"",R1205:S1205&lt;&gt;"",W1205:X1205&lt;&gt;"",Z1205:AA1205&lt;&gt;"",AC1205&lt;&gt;""),"Good","Bad")</f>
        <v>Bad</v>
      </c>
      <c r="AL1205" t="str" cm="1">
        <f t="array" ref="AL1205">IF(R1205&gt;0,_xlfn.IFS(COUNTIF($L$20:L1205,"&lt;&gt;")&lt;101,1,COUNTIF($L$20:L1205,"&lt;&gt;")&lt;201,2,COUNTIF($L$20:L1205,"&lt;&gt;")&lt;301,3,COUNTIF($L$20:L1205,"&lt;&gt;")&lt;401,4,COUNTIF($L$20:L1205,"&lt;&gt;")&lt;501,5,COUNTIF($L$20:L1205,"&lt;&gt;")&lt;601,6,COUNTIF($L$20:L1205,"&lt;&gt;")&lt;701,7,COUNTIF($L$20:L1205,"&lt;&gt;")&lt;801,8,COUNTIF($L$20:L1205,"&lt;&gt;")&lt;901,9,COUNTIF($L$20:L1205,"&lt;&gt;")&lt;1001,10,COUNTIF($L$20:L1205,"&lt;&gt;")&lt;1101,11,COUNTIF($L$20:L1205,"&lt;&gt;")&lt;1201,12,COUNTIF($L$20:L1205,"&lt;&gt;")&lt;1301,13,COUNTIF($L$20:L1205,"&lt;&gt;")&lt;1401,14,COUNTIF($L$20:L1205,"&lt;&gt;")&lt;1501,15,COUNTIF($L$20:L1205,"&lt;&gt;")&lt;1601,16,COUNTIF($L$20:L1205,"&lt;&gt;")&lt;1701,17,COUNTIF($L$20:L1205,"&lt;&gt;")&lt;1801,18,COUNTIF($L$20:L1205,"&lt;&gt;")&lt;1901,19,COUNTIF($L$20:L1205,"&lt;&gt;")&lt;2001,20,COUNTIF($L$20:L1205,"&lt;&gt;")&lt;2101,21,COUNTIF($L$20:L1205,"&lt;&gt;")&lt;2201,22,COUNTIF($L$20:L1205,"&lt;&gt;")&lt;2301,23,COUNTIF($L$20:L1205,"&lt;&gt;")&lt;2401,24,COUNTIF($L$20:L1205,"&lt;&gt;")&lt;2501,25,COUNTIF($L$20:L1205,"&lt;&gt;")&lt;2601,26,COUNTIF($L$20:L1205,"&lt;&gt;")&lt;2701,27,COUNTIF($L$20:L1205,"&lt;&gt;")&lt;2801,28,COUNTIF($L$20:L1205,"&lt;&gt;")&lt;2901,29,COUNTIF($L$20:L1205,"&lt;&gt;")&lt;3001,30),"")</f>
        <v/>
      </c>
      <c r="AM1205" t="str">
        <f t="shared" si="90"/>
        <v/>
      </c>
      <c r="AN1205" t="str">
        <f t="shared" si="94"/>
        <v/>
      </c>
      <c r="AP1205" t="str">
        <f t="shared" si="93"/>
        <v/>
      </c>
      <c r="AQ1205" t="str">
        <f>IF(AO1205="","",COUNTIFS(AM1205:$AM$3019,AO1205))</f>
        <v/>
      </c>
    </row>
    <row r="1206" spans="1:43" x14ac:dyDescent="0.25">
      <c r="A1206" s="6" t="str">
        <f>IF(COUNT($A$20:A1205)&lt;&gt;$B$4,IF(A1205="","",A1205+1),"")</f>
        <v/>
      </c>
      <c r="B1206" s="3"/>
      <c r="C1206" s="3"/>
      <c r="D1206" s="122"/>
      <c r="E1206" s="3"/>
      <c r="F1206" s="3"/>
      <c r="G1206" s="3"/>
      <c r="H1206" s="3"/>
      <c r="I1206" s="120"/>
      <c r="J1206" s="3"/>
      <c r="K1206" s="95" t="str" cm="1">
        <f t="array" ref="K1206">IF(OR($J$14 = "A",$J$14 = "B",$J$14 = "C"),IF(I1206="","",IF(LEN(I1206)&gt;2,_xlfn.IFS(ISNUMBER(SEARCH("_",I1206)),I1206,ISNUMBER(SEARCH(", ",I1206)),SUBSTITUTE(I1206,", ","_"),ISNUMBER(SEARCH("/ ",I1206)),SUBSTITUTE(I1206,"/ ","_"),ISNUMBER(SEARCH(",",I1206)),SUBSTITUTE(I1206,",","_"),ISNUMBER(SEARCH("/",I1206)),SUBSTITUTE(I1206,"/","_"),ISNUMBER(SEARCH("",I1206)),I1206),I1206)),IF(OR($J$14 = "J",$J$14 = "K"),"",IF(D1206="","",IF(LEN(D1206)&gt;2,_xlfn.IFS(ISNUMBER(SEARCH("_",D1206)),D1206,ISNUMBER(SEARCH(", ",D1206)),SUBSTITUTE(D1206,", ","_"),ISNUMBER(SEARCH("/ ",D1206)),SUBSTITUTE(D1206,"/ ","_"),ISNUMBER(SEARCH(",",D1206)),SUBSTITUTE(D1206,",","_"),ISNUMBER(SEARCH("/",D1206)),SUBSTITUTE(D1206,"/","_"),ISNUMBER(SEARCH("",D1206)),D1206),D1206))))</f>
        <v/>
      </c>
      <c r="L1206" s="1"/>
      <c r="M1206" s="1" t="str">
        <f t="shared" si="91"/>
        <v/>
      </c>
      <c r="N1206" s="94" t="str">
        <f>IF($L1206="None","",IF(ISERROR(VLOOKUP($L1206,Info!$B$4:$B$266,1,FALSE)),"",VLOOKUP($L1206,Info!$B$4:$L$266,5,FALSE)))</f>
        <v/>
      </c>
      <c r="O1206" s="94" t="str">
        <f>IF(K1206="","",IF(AND($J$12&lt;&gt;"ABC",N1206="3"),"BAC",IF(N1206="3","ABC",IF($J$12&lt;&gt;"ABC",IF($J$10="Standard",VLOOKUP(K1206,Info!$BE$4:$BF$481,2,FALSE),VLOOKUP(K1206,Info!$BI$4:$BJ$482,2,FALSE)),IF($J$10="Standard",VLOOKUP(K1206,Info!$AG$4:$AH$2994,2,FALSE),VLOOKUP(K1206,Info!$AK$4:$AL$2997,2,FALSE))))))</f>
        <v/>
      </c>
      <c r="P1206" s="94" t="str">
        <f>IF($L1206="None","",IF(ISERROR(VLOOKUP($L1206,Info!$B$4:$B$266,1,FALSE)),"",VLOOKUP($L1206,Info!$B$4:$L$266,3,FALSE)))</f>
        <v/>
      </c>
      <c r="Q1206" s="96" t="str">
        <f>IF($L1206="None","",IF(ISERROR(VLOOKUP($L1206,Info!$B$4:$B$266,1,FALSE)),"",VLOOKUP($L1206,Info!$B$4:$L$266,4,FALSE)))</f>
        <v/>
      </c>
      <c r="R1206" s="1"/>
      <c r="S1206" s="6" t="str">
        <f t="shared" si="92"/>
        <v/>
      </c>
      <c r="T1206" s="6" t="str">
        <f>IF($L1206="None","",IF(ISERROR(VLOOKUP($L1206,Info!$B$4:$B$266,1,FALSE)),"",VLOOKUP($L1206,Info!$B$4:$L$266,11,FALSE)))</f>
        <v/>
      </c>
      <c r="U1206" s="1"/>
      <c r="V1206" s="1"/>
      <c r="W1206" s="1"/>
      <c r="X1206" s="1" t="str">
        <f>IF($L1206="None","",IF(ISERROR(VLOOKUP($L1206,Info!$B$4:$B$266,1,FALSE)),"",IF(OR(W1206="Metallic Liquid Tight",W1206="Non-Metallic Liquid Tight",W1206="LSZH",W1206="Greenfield"),VLOOKUP($L1206,Info!$B$4:$L$266,7,FALSE),"N/A")))</f>
        <v/>
      </c>
      <c r="Y1206" s="1"/>
      <c r="Z1206" s="96" t="str">
        <f>IF($L1206="None","",IF(ISERROR(VLOOKUP($L1206,Info!$B$4:$B$266,1,FALSE)),"",VLOOKUP($L1206,Info!$B$4:$L$266,9,FALSE)))</f>
        <v/>
      </c>
      <c r="AA1206" s="96" t="str">
        <f>IF($L1206="None","",IF(ISERROR(VLOOKUP($L1206,Info!$B$4:$B$266,1,FALSE)),"",VLOOKUP($L1206,Info!$B$4:$L$266,8,FALSE)))</f>
        <v/>
      </c>
      <c r="AB1206" s="96" t="str">
        <f>IF($L1206="None","",IF(ISERROR(VLOOKUP($L1206,Info!$B$4:$B$266,1,FALSE)),"",VLOOKUP($L1206,Info!$B$4:$L$266,10,FALSE)))</f>
        <v/>
      </c>
      <c r="AC1206" s="1" t="str">
        <f>IF(W1206="SO Cable","Black,White",IF(O1206="","",IF(P1206="","",IF($J$12&lt;&gt;"ABC",IF(P1206&lt;="250",VLOOKUP(O1206,Info!$AZ$4:$BB$22,3,FALSE),VLOOKUP(O1206,Info!$AZ$23:$BB$39,3,FALSE)),IF(P1206&lt;="250",VLOOKUP(O1206,Info!$AO$4:$AQ$22,3,FALSE),VLOOKUP(O1206,Info!$AO$23:$AP$39,3,FALSE))))))</f>
        <v/>
      </c>
      <c r="AD1206" s="1"/>
      <c r="AE1206" s="1" t="str">
        <f>IF($L1206="None","",IF(ISERROR(VLOOKUP($L1206,Info!$B$4:$B$266,1,FALSE)),"",VLOOKUP($L1206,Info!$B$4:$L$266,4,FALSE)))</f>
        <v/>
      </c>
      <c r="AF1206" s="1" t="str">
        <f>IF($L1206="None","",IF(ISERROR(VLOOKUP($L1206,Info!$B$4:$B$266,1,FALSE)),"",VLOOKUP($L1206,Info!$B$4:$L$266,6,FALSE)))</f>
        <v/>
      </c>
      <c r="AG1206" s="1"/>
      <c r="AH1206" s="33" t="str" cm="1">
        <f t="array" ref="AH1206">IF(AND(L1206&lt;&gt;"",O1206&lt;&gt;"",R1206:S1206&lt;&gt;"",W1206:X1206&lt;&gt;"",Z1206:AA1206&lt;&gt;"",AC1206&lt;&gt;""),"Good","Bad")</f>
        <v>Bad</v>
      </c>
      <c r="AL1206" t="str" cm="1">
        <f t="array" ref="AL1206">IF(R1206&gt;0,_xlfn.IFS(COUNTIF($L$20:L1206,"&lt;&gt;")&lt;101,1,COUNTIF($L$20:L1206,"&lt;&gt;")&lt;201,2,COUNTIF($L$20:L1206,"&lt;&gt;")&lt;301,3,COUNTIF($L$20:L1206,"&lt;&gt;")&lt;401,4,COUNTIF($L$20:L1206,"&lt;&gt;")&lt;501,5,COUNTIF($L$20:L1206,"&lt;&gt;")&lt;601,6,COUNTIF($L$20:L1206,"&lt;&gt;")&lt;701,7,COUNTIF($L$20:L1206,"&lt;&gt;")&lt;801,8,COUNTIF($L$20:L1206,"&lt;&gt;")&lt;901,9,COUNTIF($L$20:L1206,"&lt;&gt;")&lt;1001,10,COUNTIF($L$20:L1206,"&lt;&gt;")&lt;1101,11,COUNTIF($L$20:L1206,"&lt;&gt;")&lt;1201,12,COUNTIF($L$20:L1206,"&lt;&gt;")&lt;1301,13,COUNTIF($L$20:L1206,"&lt;&gt;")&lt;1401,14,COUNTIF($L$20:L1206,"&lt;&gt;")&lt;1501,15,COUNTIF($L$20:L1206,"&lt;&gt;")&lt;1601,16,COUNTIF($L$20:L1206,"&lt;&gt;")&lt;1701,17,COUNTIF($L$20:L1206,"&lt;&gt;")&lt;1801,18,COUNTIF($L$20:L1206,"&lt;&gt;")&lt;1901,19,COUNTIF($L$20:L1206,"&lt;&gt;")&lt;2001,20,COUNTIF($L$20:L1206,"&lt;&gt;")&lt;2101,21,COUNTIF($L$20:L1206,"&lt;&gt;")&lt;2201,22,COUNTIF($L$20:L1206,"&lt;&gt;")&lt;2301,23,COUNTIF($L$20:L1206,"&lt;&gt;")&lt;2401,24,COUNTIF($L$20:L1206,"&lt;&gt;")&lt;2501,25,COUNTIF($L$20:L1206,"&lt;&gt;")&lt;2601,26,COUNTIF($L$20:L1206,"&lt;&gt;")&lt;2701,27,COUNTIF($L$20:L1206,"&lt;&gt;")&lt;2801,28,COUNTIF($L$20:L1206,"&lt;&gt;")&lt;2901,29,COUNTIF($L$20:L1206,"&lt;&gt;")&lt;3001,30),"")</f>
        <v/>
      </c>
      <c r="AM1206" t="str">
        <f t="shared" si="90"/>
        <v/>
      </c>
      <c r="AN1206" t="str">
        <f t="shared" si="94"/>
        <v/>
      </c>
      <c r="AP1206" t="str">
        <f t="shared" si="93"/>
        <v/>
      </c>
      <c r="AQ1206" t="str">
        <f>IF(AO1206="","",COUNTIFS(AM1206:$AM$3019,AO1206))</f>
        <v/>
      </c>
    </row>
    <row r="1207" spans="1:43" x14ac:dyDescent="0.25">
      <c r="A1207" s="6" t="str">
        <f>IF(COUNT($A$20:A1206)&lt;&gt;$B$4,IF(A1206="","",A1206+1),"")</f>
        <v/>
      </c>
      <c r="B1207" s="3"/>
      <c r="C1207" s="3"/>
      <c r="D1207" s="122"/>
      <c r="E1207" s="3"/>
      <c r="F1207" s="3"/>
      <c r="G1207" s="3"/>
      <c r="H1207" s="3"/>
      <c r="I1207" s="120"/>
      <c r="J1207" s="3"/>
      <c r="K1207" s="95" t="str" cm="1">
        <f t="array" ref="K1207">IF(OR($J$14 = "A",$J$14 = "B",$J$14 = "C"),IF(I1207="","",IF(LEN(I1207)&gt;2,_xlfn.IFS(ISNUMBER(SEARCH("_",I1207)),I1207,ISNUMBER(SEARCH(", ",I1207)),SUBSTITUTE(I1207,", ","_"),ISNUMBER(SEARCH("/ ",I1207)),SUBSTITUTE(I1207,"/ ","_"),ISNUMBER(SEARCH(",",I1207)),SUBSTITUTE(I1207,",","_"),ISNUMBER(SEARCH("/",I1207)),SUBSTITUTE(I1207,"/","_"),ISNUMBER(SEARCH("",I1207)),I1207),I1207)),IF(OR($J$14 = "J",$J$14 = "K"),"",IF(D1207="","",IF(LEN(D1207)&gt;2,_xlfn.IFS(ISNUMBER(SEARCH("_",D1207)),D1207,ISNUMBER(SEARCH(", ",D1207)),SUBSTITUTE(D1207,", ","_"),ISNUMBER(SEARCH("/ ",D1207)),SUBSTITUTE(D1207,"/ ","_"),ISNUMBER(SEARCH(",",D1207)),SUBSTITUTE(D1207,",","_"),ISNUMBER(SEARCH("/",D1207)),SUBSTITUTE(D1207,"/","_"),ISNUMBER(SEARCH("",D1207)),D1207),D1207))))</f>
        <v/>
      </c>
      <c r="L1207" s="1"/>
      <c r="M1207" s="1" t="str">
        <f t="shared" si="91"/>
        <v/>
      </c>
      <c r="N1207" s="94" t="str">
        <f>IF($L1207="None","",IF(ISERROR(VLOOKUP($L1207,Info!$B$4:$B$266,1,FALSE)),"",VLOOKUP($L1207,Info!$B$4:$L$266,5,FALSE)))</f>
        <v/>
      </c>
      <c r="O1207" s="94" t="str">
        <f>IF(K1207="","",IF(AND($J$12&lt;&gt;"ABC",N1207="3"),"BAC",IF(N1207="3","ABC",IF($J$12&lt;&gt;"ABC",IF($J$10="Standard",VLOOKUP(K1207,Info!$BE$4:$BF$481,2,FALSE),VLOOKUP(K1207,Info!$BI$4:$BJ$482,2,FALSE)),IF($J$10="Standard",VLOOKUP(K1207,Info!$AG$4:$AH$2994,2,FALSE),VLOOKUP(K1207,Info!$AK$4:$AL$2997,2,FALSE))))))</f>
        <v/>
      </c>
      <c r="P1207" s="94" t="str">
        <f>IF($L1207="None","",IF(ISERROR(VLOOKUP($L1207,Info!$B$4:$B$266,1,FALSE)),"",VLOOKUP($L1207,Info!$B$4:$L$266,3,FALSE)))</f>
        <v/>
      </c>
      <c r="Q1207" s="96" t="str">
        <f>IF($L1207="None","",IF(ISERROR(VLOOKUP($L1207,Info!$B$4:$B$266,1,FALSE)),"",VLOOKUP($L1207,Info!$B$4:$L$266,4,FALSE)))</f>
        <v/>
      </c>
      <c r="R1207" s="1"/>
      <c r="S1207" s="6" t="str">
        <f t="shared" si="92"/>
        <v/>
      </c>
      <c r="T1207" s="6" t="str">
        <f>IF($L1207="None","",IF(ISERROR(VLOOKUP($L1207,Info!$B$4:$B$266,1,FALSE)),"",VLOOKUP($L1207,Info!$B$4:$L$266,11,FALSE)))</f>
        <v/>
      </c>
      <c r="U1207" s="1"/>
      <c r="V1207" s="1"/>
      <c r="W1207" s="1"/>
      <c r="X1207" s="1" t="str">
        <f>IF($L1207="None","",IF(ISERROR(VLOOKUP($L1207,Info!$B$4:$B$266,1,FALSE)),"",IF(OR(W1207="Metallic Liquid Tight",W1207="Non-Metallic Liquid Tight",W1207="LSZH",W1207="Greenfield"),VLOOKUP($L1207,Info!$B$4:$L$266,7,FALSE),"N/A")))</f>
        <v/>
      </c>
      <c r="Y1207" s="1"/>
      <c r="Z1207" s="96" t="str">
        <f>IF($L1207="None","",IF(ISERROR(VLOOKUP($L1207,Info!$B$4:$B$266,1,FALSE)),"",VLOOKUP($L1207,Info!$B$4:$L$266,9,FALSE)))</f>
        <v/>
      </c>
      <c r="AA1207" s="96" t="str">
        <f>IF($L1207="None","",IF(ISERROR(VLOOKUP($L1207,Info!$B$4:$B$266,1,FALSE)),"",VLOOKUP($L1207,Info!$B$4:$L$266,8,FALSE)))</f>
        <v/>
      </c>
      <c r="AB1207" s="96" t="str">
        <f>IF($L1207="None","",IF(ISERROR(VLOOKUP($L1207,Info!$B$4:$B$266,1,FALSE)),"",VLOOKUP($L1207,Info!$B$4:$L$266,10,FALSE)))</f>
        <v/>
      </c>
      <c r="AC1207" s="1" t="str">
        <f>IF(W1207="SO Cable","Black,White",IF(O1207="","",IF(P1207="","",IF($J$12&lt;&gt;"ABC",IF(P1207&lt;="250",VLOOKUP(O1207,Info!$AZ$4:$BB$22,3,FALSE),VLOOKUP(O1207,Info!$AZ$23:$BB$39,3,FALSE)),IF(P1207&lt;="250",VLOOKUP(O1207,Info!$AO$4:$AQ$22,3,FALSE),VLOOKUP(O1207,Info!$AO$23:$AP$39,3,FALSE))))))</f>
        <v/>
      </c>
      <c r="AD1207" s="1"/>
      <c r="AE1207" s="1" t="str">
        <f>IF($L1207="None","",IF(ISERROR(VLOOKUP($L1207,Info!$B$4:$B$266,1,FALSE)),"",VLOOKUP($L1207,Info!$B$4:$L$266,4,FALSE)))</f>
        <v/>
      </c>
      <c r="AF1207" s="1" t="str">
        <f>IF($L1207="None","",IF(ISERROR(VLOOKUP($L1207,Info!$B$4:$B$266,1,FALSE)),"",VLOOKUP($L1207,Info!$B$4:$L$266,6,FALSE)))</f>
        <v/>
      </c>
      <c r="AG1207" s="1"/>
      <c r="AH1207" s="33" t="str" cm="1">
        <f t="array" ref="AH1207">IF(AND(L1207&lt;&gt;"",O1207&lt;&gt;"",R1207:S1207&lt;&gt;"",W1207:X1207&lt;&gt;"",Z1207:AA1207&lt;&gt;"",AC1207&lt;&gt;""),"Good","Bad")</f>
        <v>Bad</v>
      </c>
      <c r="AL1207" t="str" cm="1">
        <f t="array" ref="AL1207">IF(R1207&gt;0,_xlfn.IFS(COUNTIF($L$20:L1207,"&lt;&gt;")&lt;101,1,COUNTIF($L$20:L1207,"&lt;&gt;")&lt;201,2,COUNTIF($L$20:L1207,"&lt;&gt;")&lt;301,3,COUNTIF($L$20:L1207,"&lt;&gt;")&lt;401,4,COUNTIF($L$20:L1207,"&lt;&gt;")&lt;501,5,COUNTIF($L$20:L1207,"&lt;&gt;")&lt;601,6,COUNTIF($L$20:L1207,"&lt;&gt;")&lt;701,7,COUNTIF($L$20:L1207,"&lt;&gt;")&lt;801,8,COUNTIF($L$20:L1207,"&lt;&gt;")&lt;901,9,COUNTIF($L$20:L1207,"&lt;&gt;")&lt;1001,10,COUNTIF($L$20:L1207,"&lt;&gt;")&lt;1101,11,COUNTIF($L$20:L1207,"&lt;&gt;")&lt;1201,12,COUNTIF($L$20:L1207,"&lt;&gt;")&lt;1301,13,COUNTIF($L$20:L1207,"&lt;&gt;")&lt;1401,14,COUNTIF($L$20:L1207,"&lt;&gt;")&lt;1501,15,COUNTIF($L$20:L1207,"&lt;&gt;")&lt;1601,16,COUNTIF($L$20:L1207,"&lt;&gt;")&lt;1701,17,COUNTIF($L$20:L1207,"&lt;&gt;")&lt;1801,18,COUNTIF($L$20:L1207,"&lt;&gt;")&lt;1901,19,COUNTIF($L$20:L1207,"&lt;&gt;")&lt;2001,20,COUNTIF($L$20:L1207,"&lt;&gt;")&lt;2101,21,COUNTIF($L$20:L1207,"&lt;&gt;")&lt;2201,22,COUNTIF($L$20:L1207,"&lt;&gt;")&lt;2301,23,COUNTIF($L$20:L1207,"&lt;&gt;")&lt;2401,24,COUNTIF($L$20:L1207,"&lt;&gt;")&lt;2501,25,COUNTIF($L$20:L1207,"&lt;&gt;")&lt;2601,26,COUNTIF($L$20:L1207,"&lt;&gt;")&lt;2701,27,COUNTIF($L$20:L1207,"&lt;&gt;")&lt;2801,28,COUNTIF($L$20:L1207,"&lt;&gt;")&lt;2901,29,COUNTIF($L$20:L1207,"&lt;&gt;")&lt;3001,30),"")</f>
        <v/>
      </c>
      <c r="AM1207" t="str">
        <f t="shared" si="90"/>
        <v/>
      </c>
      <c r="AN1207" t="str">
        <f t="shared" si="94"/>
        <v/>
      </c>
      <c r="AP1207" t="str">
        <f t="shared" si="93"/>
        <v/>
      </c>
      <c r="AQ1207" t="str">
        <f>IF(AO1207="","",COUNTIFS(AM1207:$AM$3019,AO1207))</f>
        <v/>
      </c>
    </row>
    <row r="1208" spans="1:43" x14ac:dyDescent="0.25">
      <c r="A1208" s="6" t="str">
        <f>IF(COUNT($A$20:A1207)&lt;&gt;$B$4,IF(A1207="","",A1207+1),"")</f>
        <v/>
      </c>
      <c r="B1208" s="3"/>
      <c r="C1208" s="3"/>
      <c r="D1208" s="122"/>
      <c r="E1208" s="3"/>
      <c r="F1208" s="3"/>
      <c r="G1208" s="3"/>
      <c r="H1208" s="3"/>
      <c r="I1208" s="120"/>
      <c r="J1208" s="3"/>
      <c r="K1208" s="95" t="str" cm="1">
        <f t="array" ref="K1208">IF(OR($J$14 = "A",$J$14 = "B",$J$14 = "C"),IF(I1208="","",IF(LEN(I1208)&gt;2,_xlfn.IFS(ISNUMBER(SEARCH("_",I1208)),I1208,ISNUMBER(SEARCH(", ",I1208)),SUBSTITUTE(I1208,", ","_"),ISNUMBER(SEARCH("/ ",I1208)),SUBSTITUTE(I1208,"/ ","_"),ISNUMBER(SEARCH(",",I1208)),SUBSTITUTE(I1208,",","_"),ISNUMBER(SEARCH("/",I1208)),SUBSTITUTE(I1208,"/","_"),ISNUMBER(SEARCH("",I1208)),I1208),I1208)),IF(OR($J$14 = "J",$J$14 = "K"),"",IF(D1208="","",IF(LEN(D1208)&gt;2,_xlfn.IFS(ISNUMBER(SEARCH("_",D1208)),D1208,ISNUMBER(SEARCH(", ",D1208)),SUBSTITUTE(D1208,", ","_"),ISNUMBER(SEARCH("/ ",D1208)),SUBSTITUTE(D1208,"/ ","_"),ISNUMBER(SEARCH(",",D1208)),SUBSTITUTE(D1208,",","_"),ISNUMBER(SEARCH("/",D1208)),SUBSTITUTE(D1208,"/","_"),ISNUMBER(SEARCH("",D1208)),D1208),D1208))))</f>
        <v/>
      </c>
      <c r="L1208" s="1"/>
      <c r="M1208" s="1" t="str">
        <f t="shared" si="91"/>
        <v/>
      </c>
      <c r="N1208" s="94" t="str">
        <f>IF($L1208="None","",IF(ISERROR(VLOOKUP($L1208,Info!$B$4:$B$266,1,FALSE)),"",VLOOKUP($L1208,Info!$B$4:$L$266,5,FALSE)))</f>
        <v/>
      </c>
      <c r="O1208" s="94" t="str">
        <f>IF(K1208="","",IF(AND($J$12&lt;&gt;"ABC",N1208="3"),"BAC",IF(N1208="3","ABC",IF($J$12&lt;&gt;"ABC",IF($J$10="Standard",VLOOKUP(K1208,Info!$BE$4:$BF$481,2,FALSE),VLOOKUP(K1208,Info!$BI$4:$BJ$482,2,FALSE)),IF($J$10="Standard",VLOOKUP(K1208,Info!$AG$4:$AH$2994,2,FALSE),VLOOKUP(K1208,Info!$AK$4:$AL$2997,2,FALSE))))))</f>
        <v/>
      </c>
      <c r="P1208" s="94" t="str">
        <f>IF($L1208="None","",IF(ISERROR(VLOOKUP($L1208,Info!$B$4:$B$266,1,FALSE)),"",VLOOKUP($L1208,Info!$B$4:$L$266,3,FALSE)))</f>
        <v/>
      </c>
      <c r="Q1208" s="96" t="str">
        <f>IF($L1208="None","",IF(ISERROR(VLOOKUP($L1208,Info!$B$4:$B$266,1,FALSE)),"",VLOOKUP($L1208,Info!$B$4:$L$266,4,FALSE)))</f>
        <v/>
      </c>
      <c r="R1208" s="1"/>
      <c r="S1208" s="6" t="str">
        <f t="shared" si="92"/>
        <v/>
      </c>
      <c r="T1208" s="6" t="str">
        <f>IF($L1208="None","",IF(ISERROR(VLOOKUP($L1208,Info!$B$4:$B$266,1,FALSE)),"",VLOOKUP($L1208,Info!$B$4:$L$266,11,FALSE)))</f>
        <v/>
      </c>
      <c r="U1208" s="1"/>
      <c r="V1208" s="1"/>
      <c r="W1208" s="1"/>
      <c r="X1208" s="1" t="str">
        <f>IF($L1208="None","",IF(ISERROR(VLOOKUP($L1208,Info!$B$4:$B$266,1,FALSE)),"",IF(OR(W1208="Metallic Liquid Tight",W1208="Non-Metallic Liquid Tight",W1208="LSZH",W1208="Greenfield"),VLOOKUP($L1208,Info!$B$4:$L$266,7,FALSE),"N/A")))</f>
        <v/>
      </c>
      <c r="Y1208" s="1"/>
      <c r="Z1208" s="96" t="str">
        <f>IF($L1208="None","",IF(ISERROR(VLOOKUP($L1208,Info!$B$4:$B$266,1,FALSE)),"",VLOOKUP($L1208,Info!$B$4:$L$266,9,FALSE)))</f>
        <v/>
      </c>
      <c r="AA1208" s="96" t="str">
        <f>IF($L1208="None","",IF(ISERROR(VLOOKUP($L1208,Info!$B$4:$B$266,1,FALSE)),"",VLOOKUP($L1208,Info!$B$4:$L$266,8,FALSE)))</f>
        <v/>
      </c>
      <c r="AB1208" s="96" t="str">
        <f>IF($L1208="None","",IF(ISERROR(VLOOKUP($L1208,Info!$B$4:$B$266,1,FALSE)),"",VLOOKUP($L1208,Info!$B$4:$L$266,10,FALSE)))</f>
        <v/>
      </c>
      <c r="AC1208" s="1" t="str">
        <f>IF(W1208="SO Cable","Black,White",IF(O1208="","",IF(P1208="","",IF($J$12&lt;&gt;"ABC",IF(P1208&lt;="250",VLOOKUP(O1208,Info!$AZ$4:$BB$22,3,FALSE),VLOOKUP(O1208,Info!$AZ$23:$BB$39,3,FALSE)),IF(P1208&lt;="250",VLOOKUP(O1208,Info!$AO$4:$AQ$22,3,FALSE),VLOOKUP(O1208,Info!$AO$23:$AP$39,3,FALSE))))))</f>
        <v/>
      </c>
      <c r="AD1208" s="1"/>
      <c r="AE1208" s="1" t="str">
        <f>IF($L1208="None","",IF(ISERROR(VLOOKUP($L1208,Info!$B$4:$B$266,1,FALSE)),"",VLOOKUP($L1208,Info!$B$4:$L$266,4,FALSE)))</f>
        <v/>
      </c>
      <c r="AF1208" s="1" t="str">
        <f>IF($L1208="None","",IF(ISERROR(VLOOKUP($L1208,Info!$B$4:$B$266,1,FALSE)),"",VLOOKUP($L1208,Info!$B$4:$L$266,6,FALSE)))</f>
        <v/>
      </c>
      <c r="AG1208" s="1"/>
      <c r="AH1208" s="33" t="str" cm="1">
        <f t="array" ref="AH1208">IF(AND(L1208&lt;&gt;"",O1208&lt;&gt;"",R1208:S1208&lt;&gt;"",W1208:X1208&lt;&gt;"",Z1208:AA1208&lt;&gt;"",AC1208&lt;&gt;""),"Good","Bad")</f>
        <v>Bad</v>
      </c>
      <c r="AL1208" t="str" cm="1">
        <f t="array" ref="AL1208">IF(R1208&gt;0,_xlfn.IFS(COUNTIF($L$20:L1208,"&lt;&gt;")&lt;101,1,COUNTIF($L$20:L1208,"&lt;&gt;")&lt;201,2,COUNTIF($L$20:L1208,"&lt;&gt;")&lt;301,3,COUNTIF($L$20:L1208,"&lt;&gt;")&lt;401,4,COUNTIF($L$20:L1208,"&lt;&gt;")&lt;501,5,COUNTIF($L$20:L1208,"&lt;&gt;")&lt;601,6,COUNTIF($L$20:L1208,"&lt;&gt;")&lt;701,7,COUNTIF($L$20:L1208,"&lt;&gt;")&lt;801,8,COUNTIF($L$20:L1208,"&lt;&gt;")&lt;901,9,COUNTIF($L$20:L1208,"&lt;&gt;")&lt;1001,10,COUNTIF($L$20:L1208,"&lt;&gt;")&lt;1101,11,COUNTIF($L$20:L1208,"&lt;&gt;")&lt;1201,12,COUNTIF($L$20:L1208,"&lt;&gt;")&lt;1301,13,COUNTIF($L$20:L1208,"&lt;&gt;")&lt;1401,14,COUNTIF($L$20:L1208,"&lt;&gt;")&lt;1501,15,COUNTIF($L$20:L1208,"&lt;&gt;")&lt;1601,16,COUNTIF($L$20:L1208,"&lt;&gt;")&lt;1701,17,COUNTIF($L$20:L1208,"&lt;&gt;")&lt;1801,18,COUNTIF($L$20:L1208,"&lt;&gt;")&lt;1901,19,COUNTIF($L$20:L1208,"&lt;&gt;")&lt;2001,20,COUNTIF($L$20:L1208,"&lt;&gt;")&lt;2101,21,COUNTIF($L$20:L1208,"&lt;&gt;")&lt;2201,22,COUNTIF($L$20:L1208,"&lt;&gt;")&lt;2301,23,COUNTIF($L$20:L1208,"&lt;&gt;")&lt;2401,24,COUNTIF($L$20:L1208,"&lt;&gt;")&lt;2501,25,COUNTIF($L$20:L1208,"&lt;&gt;")&lt;2601,26,COUNTIF($L$20:L1208,"&lt;&gt;")&lt;2701,27,COUNTIF($L$20:L1208,"&lt;&gt;")&lt;2801,28,COUNTIF($L$20:L1208,"&lt;&gt;")&lt;2901,29,COUNTIF($L$20:L1208,"&lt;&gt;")&lt;3001,30),"")</f>
        <v/>
      </c>
      <c r="AM1208" t="str">
        <f t="shared" si="90"/>
        <v/>
      </c>
      <c r="AN1208" t="str">
        <f t="shared" si="94"/>
        <v/>
      </c>
      <c r="AP1208" t="str">
        <f t="shared" si="93"/>
        <v/>
      </c>
      <c r="AQ1208" t="str">
        <f>IF(AO1208="","",COUNTIFS(AM1208:$AM$3019,AO1208))</f>
        <v/>
      </c>
    </row>
    <row r="1209" spans="1:43" x14ac:dyDescent="0.25">
      <c r="A1209" s="6" t="str">
        <f>IF(COUNT($A$20:A1208)&lt;&gt;$B$4,IF(A1208="","",A1208+1),"")</f>
        <v/>
      </c>
      <c r="B1209" s="3"/>
      <c r="C1209" s="3"/>
      <c r="D1209" s="122"/>
      <c r="E1209" s="3"/>
      <c r="F1209" s="3"/>
      <c r="G1209" s="3"/>
      <c r="H1209" s="3"/>
      <c r="I1209" s="120"/>
      <c r="J1209" s="3"/>
      <c r="K1209" s="95" t="str" cm="1">
        <f t="array" ref="K1209">IF(OR($J$14 = "A",$J$14 = "B",$J$14 = "C"),IF(I1209="","",IF(LEN(I1209)&gt;2,_xlfn.IFS(ISNUMBER(SEARCH("_",I1209)),I1209,ISNUMBER(SEARCH(", ",I1209)),SUBSTITUTE(I1209,", ","_"),ISNUMBER(SEARCH("/ ",I1209)),SUBSTITUTE(I1209,"/ ","_"),ISNUMBER(SEARCH(",",I1209)),SUBSTITUTE(I1209,",","_"),ISNUMBER(SEARCH("/",I1209)),SUBSTITUTE(I1209,"/","_"),ISNUMBER(SEARCH("",I1209)),I1209),I1209)),IF(OR($J$14 = "J",$J$14 = "K"),"",IF(D1209="","",IF(LEN(D1209)&gt;2,_xlfn.IFS(ISNUMBER(SEARCH("_",D1209)),D1209,ISNUMBER(SEARCH(", ",D1209)),SUBSTITUTE(D1209,", ","_"),ISNUMBER(SEARCH("/ ",D1209)),SUBSTITUTE(D1209,"/ ","_"),ISNUMBER(SEARCH(",",D1209)),SUBSTITUTE(D1209,",","_"),ISNUMBER(SEARCH("/",D1209)),SUBSTITUTE(D1209,"/","_"),ISNUMBER(SEARCH("",D1209)),D1209),D1209))))</f>
        <v/>
      </c>
      <c r="L1209" s="1"/>
      <c r="M1209" s="1" t="str">
        <f t="shared" si="91"/>
        <v/>
      </c>
      <c r="N1209" s="94" t="str">
        <f>IF($L1209="None","",IF(ISERROR(VLOOKUP($L1209,Info!$B$4:$B$266,1,FALSE)),"",VLOOKUP($L1209,Info!$B$4:$L$266,5,FALSE)))</f>
        <v/>
      </c>
      <c r="O1209" s="94" t="str">
        <f>IF(K1209="","",IF(AND($J$12&lt;&gt;"ABC",N1209="3"),"BAC",IF(N1209="3","ABC",IF($J$12&lt;&gt;"ABC",IF($J$10="Standard",VLOOKUP(K1209,Info!$BE$4:$BF$481,2,FALSE),VLOOKUP(K1209,Info!$BI$4:$BJ$482,2,FALSE)),IF($J$10="Standard",VLOOKUP(K1209,Info!$AG$4:$AH$2994,2,FALSE),VLOOKUP(K1209,Info!$AK$4:$AL$2997,2,FALSE))))))</f>
        <v/>
      </c>
      <c r="P1209" s="94" t="str">
        <f>IF($L1209="None","",IF(ISERROR(VLOOKUP($L1209,Info!$B$4:$B$266,1,FALSE)),"",VLOOKUP($L1209,Info!$B$4:$L$266,3,FALSE)))</f>
        <v/>
      </c>
      <c r="Q1209" s="96" t="str">
        <f>IF($L1209="None","",IF(ISERROR(VLOOKUP($L1209,Info!$B$4:$B$266,1,FALSE)),"",VLOOKUP($L1209,Info!$B$4:$L$266,4,FALSE)))</f>
        <v/>
      </c>
      <c r="R1209" s="1"/>
      <c r="S1209" s="6" t="str">
        <f t="shared" si="92"/>
        <v/>
      </c>
      <c r="T1209" s="6" t="str">
        <f>IF($L1209="None","",IF(ISERROR(VLOOKUP($L1209,Info!$B$4:$B$266,1,FALSE)),"",VLOOKUP($L1209,Info!$B$4:$L$266,11,FALSE)))</f>
        <v/>
      </c>
      <c r="U1209" s="1"/>
      <c r="V1209" s="1"/>
      <c r="W1209" s="1"/>
      <c r="X1209" s="1" t="str">
        <f>IF($L1209="None","",IF(ISERROR(VLOOKUP($L1209,Info!$B$4:$B$266,1,FALSE)),"",IF(OR(W1209="Metallic Liquid Tight",W1209="Non-Metallic Liquid Tight",W1209="LSZH",W1209="Greenfield"),VLOOKUP($L1209,Info!$B$4:$L$266,7,FALSE),"N/A")))</f>
        <v/>
      </c>
      <c r="Y1209" s="1"/>
      <c r="Z1209" s="96" t="str">
        <f>IF($L1209="None","",IF(ISERROR(VLOOKUP($L1209,Info!$B$4:$B$266,1,FALSE)),"",VLOOKUP($L1209,Info!$B$4:$L$266,9,FALSE)))</f>
        <v/>
      </c>
      <c r="AA1209" s="96" t="str">
        <f>IF($L1209="None","",IF(ISERROR(VLOOKUP($L1209,Info!$B$4:$B$266,1,FALSE)),"",VLOOKUP($L1209,Info!$B$4:$L$266,8,FALSE)))</f>
        <v/>
      </c>
      <c r="AB1209" s="96" t="str">
        <f>IF($L1209="None","",IF(ISERROR(VLOOKUP($L1209,Info!$B$4:$B$266,1,FALSE)),"",VLOOKUP($L1209,Info!$B$4:$L$266,10,FALSE)))</f>
        <v/>
      </c>
      <c r="AC1209" s="1" t="str">
        <f>IF(W1209="SO Cable","Black,White",IF(O1209="","",IF(P1209="","",IF($J$12&lt;&gt;"ABC",IF(P1209&lt;="250",VLOOKUP(O1209,Info!$AZ$4:$BB$22,3,FALSE),VLOOKUP(O1209,Info!$AZ$23:$BB$39,3,FALSE)),IF(P1209&lt;="250",VLOOKUP(O1209,Info!$AO$4:$AQ$22,3,FALSE),VLOOKUP(O1209,Info!$AO$23:$AP$39,3,FALSE))))))</f>
        <v/>
      </c>
      <c r="AD1209" s="1"/>
      <c r="AE1209" s="1" t="str">
        <f>IF($L1209="None","",IF(ISERROR(VLOOKUP($L1209,Info!$B$4:$B$266,1,FALSE)),"",VLOOKUP($L1209,Info!$B$4:$L$266,4,FALSE)))</f>
        <v/>
      </c>
      <c r="AF1209" s="1" t="str">
        <f>IF($L1209="None","",IF(ISERROR(VLOOKUP($L1209,Info!$B$4:$B$266,1,FALSE)),"",VLOOKUP($L1209,Info!$B$4:$L$266,6,FALSE)))</f>
        <v/>
      </c>
      <c r="AG1209" s="1"/>
      <c r="AH1209" s="33" t="str" cm="1">
        <f t="array" ref="AH1209">IF(AND(L1209&lt;&gt;"",O1209&lt;&gt;"",R1209:S1209&lt;&gt;"",W1209:X1209&lt;&gt;"",Z1209:AA1209&lt;&gt;"",AC1209&lt;&gt;""),"Good","Bad")</f>
        <v>Bad</v>
      </c>
      <c r="AL1209" t="str" cm="1">
        <f t="array" ref="AL1209">IF(R1209&gt;0,_xlfn.IFS(COUNTIF($L$20:L1209,"&lt;&gt;")&lt;101,1,COUNTIF($L$20:L1209,"&lt;&gt;")&lt;201,2,COUNTIF($L$20:L1209,"&lt;&gt;")&lt;301,3,COUNTIF($L$20:L1209,"&lt;&gt;")&lt;401,4,COUNTIF($L$20:L1209,"&lt;&gt;")&lt;501,5,COUNTIF($L$20:L1209,"&lt;&gt;")&lt;601,6,COUNTIF($L$20:L1209,"&lt;&gt;")&lt;701,7,COUNTIF($L$20:L1209,"&lt;&gt;")&lt;801,8,COUNTIF($L$20:L1209,"&lt;&gt;")&lt;901,9,COUNTIF($L$20:L1209,"&lt;&gt;")&lt;1001,10,COUNTIF($L$20:L1209,"&lt;&gt;")&lt;1101,11,COUNTIF($L$20:L1209,"&lt;&gt;")&lt;1201,12,COUNTIF($L$20:L1209,"&lt;&gt;")&lt;1301,13,COUNTIF($L$20:L1209,"&lt;&gt;")&lt;1401,14,COUNTIF($L$20:L1209,"&lt;&gt;")&lt;1501,15,COUNTIF($L$20:L1209,"&lt;&gt;")&lt;1601,16,COUNTIF($L$20:L1209,"&lt;&gt;")&lt;1701,17,COUNTIF($L$20:L1209,"&lt;&gt;")&lt;1801,18,COUNTIF($L$20:L1209,"&lt;&gt;")&lt;1901,19,COUNTIF($L$20:L1209,"&lt;&gt;")&lt;2001,20,COUNTIF($L$20:L1209,"&lt;&gt;")&lt;2101,21,COUNTIF($L$20:L1209,"&lt;&gt;")&lt;2201,22,COUNTIF($L$20:L1209,"&lt;&gt;")&lt;2301,23,COUNTIF($L$20:L1209,"&lt;&gt;")&lt;2401,24,COUNTIF($L$20:L1209,"&lt;&gt;")&lt;2501,25,COUNTIF($L$20:L1209,"&lt;&gt;")&lt;2601,26,COUNTIF($L$20:L1209,"&lt;&gt;")&lt;2701,27,COUNTIF($L$20:L1209,"&lt;&gt;")&lt;2801,28,COUNTIF($L$20:L1209,"&lt;&gt;")&lt;2901,29,COUNTIF($L$20:L1209,"&lt;&gt;")&lt;3001,30),"")</f>
        <v/>
      </c>
      <c r="AM1209" t="str">
        <f t="shared" si="90"/>
        <v/>
      </c>
      <c r="AN1209" t="str">
        <f t="shared" si="94"/>
        <v/>
      </c>
      <c r="AP1209" t="str">
        <f t="shared" si="93"/>
        <v/>
      </c>
      <c r="AQ1209" t="str">
        <f>IF(AO1209="","",COUNTIFS(AM1209:$AM$3019,AO1209))</f>
        <v/>
      </c>
    </row>
    <row r="1210" spans="1:43" x14ac:dyDescent="0.25">
      <c r="A1210" s="6" t="str">
        <f>IF(COUNT($A$20:A1209)&lt;&gt;$B$4,IF(A1209="","",A1209+1),"")</f>
        <v/>
      </c>
      <c r="B1210" s="3"/>
      <c r="C1210" s="3"/>
      <c r="D1210" s="122"/>
      <c r="E1210" s="3"/>
      <c r="F1210" s="3"/>
      <c r="G1210" s="3"/>
      <c r="H1210" s="3"/>
      <c r="I1210" s="120"/>
      <c r="J1210" s="3"/>
      <c r="K1210" s="95" t="str" cm="1">
        <f t="array" ref="K1210">IF(OR($J$14 = "A",$J$14 = "B",$J$14 = "C"),IF(I1210="","",IF(LEN(I1210)&gt;2,_xlfn.IFS(ISNUMBER(SEARCH("_",I1210)),I1210,ISNUMBER(SEARCH(", ",I1210)),SUBSTITUTE(I1210,", ","_"),ISNUMBER(SEARCH("/ ",I1210)),SUBSTITUTE(I1210,"/ ","_"),ISNUMBER(SEARCH(",",I1210)),SUBSTITUTE(I1210,",","_"),ISNUMBER(SEARCH("/",I1210)),SUBSTITUTE(I1210,"/","_"),ISNUMBER(SEARCH("",I1210)),I1210),I1210)),IF(OR($J$14 = "J",$J$14 = "K"),"",IF(D1210="","",IF(LEN(D1210)&gt;2,_xlfn.IFS(ISNUMBER(SEARCH("_",D1210)),D1210,ISNUMBER(SEARCH(", ",D1210)),SUBSTITUTE(D1210,", ","_"),ISNUMBER(SEARCH("/ ",D1210)),SUBSTITUTE(D1210,"/ ","_"),ISNUMBER(SEARCH(",",D1210)),SUBSTITUTE(D1210,",","_"),ISNUMBER(SEARCH("/",D1210)),SUBSTITUTE(D1210,"/","_"),ISNUMBER(SEARCH("",D1210)),D1210),D1210))))</f>
        <v/>
      </c>
      <c r="L1210" s="1"/>
      <c r="M1210" s="1" t="str">
        <f t="shared" si="91"/>
        <v/>
      </c>
      <c r="N1210" s="94" t="str">
        <f>IF($L1210="None","",IF(ISERROR(VLOOKUP($L1210,Info!$B$4:$B$266,1,FALSE)),"",VLOOKUP($L1210,Info!$B$4:$L$266,5,FALSE)))</f>
        <v/>
      </c>
      <c r="O1210" s="94" t="str">
        <f>IF(K1210="","",IF(AND($J$12&lt;&gt;"ABC",N1210="3"),"BAC",IF(N1210="3","ABC",IF($J$12&lt;&gt;"ABC",IF($J$10="Standard",VLOOKUP(K1210,Info!$BE$4:$BF$481,2,FALSE),VLOOKUP(K1210,Info!$BI$4:$BJ$482,2,FALSE)),IF($J$10="Standard",VLOOKUP(K1210,Info!$AG$4:$AH$2994,2,FALSE),VLOOKUP(K1210,Info!$AK$4:$AL$2997,2,FALSE))))))</f>
        <v/>
      </c>
      <c r="P1210" s="94" t="str">
        <f>IF($L1210="None","",IF(ISERROR(VLOOKUP($L1210,Info!$B$4:$B$266,1,FALSE)),"",VLOOKUP($L1210,Info!$B$4:$L$266,3,FALSE)))</f>
        <v/>
      </c>
      <c r="Q1210" s="96" t="str">
        <f>IF($L1210="None","",IF(ISERROR(VLOOKUP($L1210,Info!$B$4:$B$266,1,FALSE)),"",VLOOKUP($L1210,Info!$B$4:$L$266,4,FALSE)))</f>
        <v/>
      </c>
      <c r="R1210" s="1"/>
      <c r="S1210" s="6" t="str">
        <f t="shared" si="92"/>
        <v/>
      </c>
      <c r="T1210" s="6" t="str">
        <f>IF($L1210="None","",IF(ISERROR(VLOOKUP($L1210,Info!$B$4:$B$266,1,FALSE)),"",VLOOKUP($L1210,Info!$B$4:$L$266,11,FALSE)))</f>
        <v/>
      </c>
      <c r="U1210" s="1"/>
      <c r="V1210" s="1"/>
      <c r="W1210" s="1"/>
      <c r="X1210" s="1" t="str">
        <f>IF($L1210="None","",IF(ISERROR(VLOOKUP($L1210,Info!$B$4:$B$266,1,FALSE)),"",IF(OR(W1210="Metallic Liquid Tight",W1210="Non-Metallic Liquid Tight",W1210="LSZH",W1210="Greenfield"),VLOOKUP($L1210,Info!$B$4:$L$266,7,FALSE),"N/A")))</f>
        <v/>
      </c>
      <c r="Y1210" s="1"/>
      <c r="Z1210" s="96" t="str">
        <f>IF($L1210="None","",IF(ISERROR(VLOOKUP($L1210,Info!$B$4:$B$266,1,FALSE)),"",VLOOKUP($L1210,Info!$B$4:$L$266,9,FALSE)))</f>
        <v/>
      </c>
      <c r="AA1210" s="96" t="str">
        <f>IF($L1210="None","",IF(ISERROR(VLOOKUP($L1210,Info!$B$4:$B$266,1,FALSE)),"",VLOOKUP($L1210,Info!$B$4:$L$266,8,FALSE)))</f>
        <v/>
      </c>
      <c r="AB1210" s="96" t="str">
        <f>IF($L1210="None","",IF(ISERROR(VLOOKUP($L1210,Info!$B$4:$B$266,1,FALSE)),"",VLOOKUP($L1210,Info!$B$4:$L$266,10,FALSE)))</f>
        <v/>
      </c>
      <c r="AC1210" s="1" t="str">
        <f>IF(W1210="SO Cable","Black,White",IF(O1210="","",IF(P1210="","",IF($J$12&lt;&gt;"ABC",IF(P1210&lt;="250",VLOOKUP(O1210,Info!$AZ$4:$BB$22,3,FALSE),VLOOKUP(O1210,Info!$AZ$23:$BB$39,3,FALSE)),IF(P1210&lt;="250",VLOOKUP(O1210,Info!$AO$4:$AQ$22,3,FALSE),VLOOKUP(O1210,Info!$AO$23:$AP$39,3,FALSE))))))</f>
        <v/>
      </c>
      <c r="AD1210" s="1"/>
      <c r="AE1210" s="1" t="str">
        <f>IF($L1210="None","",IF(ISERROR(VLOOKUP($L1210,Info!$B$4:$B$266,1,FALSE)),"",VLOOKUP($L1210,Info!$B$4:$L$266,4,FALSE)))</f>
        <v/>
      </c>
      <c r="AF1210" s="1" t="str">
        <f>IF($L1210="None","",IF(ISERROR(VLOOKUP($L1210,Info!$B$4:$B$266,1,FALSE)),"",VLOOKUP($L1210,Info!$B$4:$L$266,6,FALSE)))</f>
        <v/>
      </c>
      <c r="AG1210" s="1"/>
      <c r="AH1210" s="33" t="str" cm="1">
        <f t="array" ref="AH1210">IF(AND(L1210&lt;&gt;"",O1210&lt;&gt;"",R1210:S1210&lt;&gt;"",W1210:X1210&lt;&gt;"",Z1210:AA1210&lt;&gt;"",AC1210&lt;&gt;""),"Good","Bad")</f>
        <v>Bad</v>
      </c>
      <c r="AL1210" t="str" cm="1">
        <f t="array" ref="AL1210">IF(R1210&gt;0,_xlfn.IFS(COUNTIF($L$20:L1210,"&lt;&gt;")&lt;101,1,COUNTIF($L$20:L1210,"&lt;&gt;")&lt;201,2,COUNTIF($L$20:L1210,"&lt;&gt;")&lt;301,3,COUNTIF($L$20:L1210,"&lt;&gt;")&lt;401,4,COUNTIF($L$20:L1210,"&lt;&gt;")&lt;501,5,COUNTIF($L$20:L1210,"&lt;&gt;")&lt;601,6,COUNTIF($L$20:L1210,"&lt;&gt;")&lt;701,7,COUNTIF($L$20:L1210,"&lt;&gt;")&lt;801,8,COUNTIF($L$20:L1210,"&lt;&gt;")&lt;901,9,COUNTIF($L$20:L1210,"&lt;&gt;")&lt;1001,10,COUNTIF($L$20:L1210,"&lt;&gt;")&lt;1101,11,COUNTIF($L$20:L1210,"&lt;&gt;")&lt;1201,12,COUNTIF($L$20:L1210,"&lt;&gt;")&lt;1301,13,COUNTIF($L$20:L1210,"&lt;&gt;")&lt;1401,14,COUNTIF($L$20:L1210,"&lt;&gt;")&lt;1501,15,COUNTIF($L$20:L1210,"&lt;&gt;")&lt;1601,16,COUNTIF($L$20:L1210,"&lt;&gt;")&lt;1701,17,COUNTIF($L$20:L1210,"&lt;&gt;")&lt;1801,18,COUNTIF($L$20:L1210,"&lt;&gt;")&lt;1901,19,COUNTIF($L$20:L1210,"&lt;&gt;")&lt;2001,20,COUNTIF($L$20:L1210,"&lt;&gt;")&lt;2101,21,COUNTIF($L$20:L1210,"&lt;&gt;")&lt;2201,22,COUNTIF($L$20:L1210,"&lt;&gt;")&lt;2301,23,COUNTIF($L$20:L1210,"&lt;&gt;")&lt;2401,24,COUNTIF($L$20:L1210,"&lt;&gt;")&lt;2501,25,COUNTIF($L$20:L1210,"&lt;&gt;")&lt;2601,26,COUNTIF($L$20:L1210,"&lt;&gt;")&lt;2701,27,COUNTIF($L$20:L1210,"&lt;&gt;")&lt;2801,28,COUNTIF($L$20:L1210,"&lt;&gt;")&lt;2901,29,COUNTIF($L$20:L1210,"&lt;&gt;")&lt;3001,30),"")</f>
        <v/>
      </c>
      <c r="AM1210" t="str">
        <f t="shared" si="90"/>
        <v/>
      </c>
      <c r="AN1210" t="str">
        <f t="shared" si="94"/>
        <v/>
      </c>
      <c r="AP1210" t="str">
        <f t="shared" si="93"/>
        <v/>
      </c>
      <c r="AQ1210" t="str">
        <f>IF(AO1210="","",COUNTIFS(AM1210:$AM$3019,AO1210))</f>
        <v/>
      </c>
    </row>
    <row r="1211" spans="1:43" x14ac:dyDescent="0.25">
      <c r="A1211" s="6" t="str">
        <f>IF(COUNT($A$20:A1210)&lt;&gt;$B$4,IF(A1210="","",A1210+1),"")</f>
        <v/>
      </c>
      <c r="B1211" s="3"/>
      <c r="C1211" s="3"/>
      <c r="D1211" s="122"/>
      <c r="E1211" s="3"/>
      <c r="F1211" s="3"/>
      <c r="G1211" s="3"/>
      <c r="H1211" s="3"/>
      <c r="I1211" s="120"/>
      <c r="J1211" s="3"/>
      <c r="K1211" s="95" t="str" cm="1">
        <f t="array" ref="K1211">IF(OR($J$14 = "A",$J$14 = "B",$J$14 = "C"),IF(I1211="","",IF(LEN(I1211)&gt;2,_xlfn.IFS(ISNUMBER(SEARCH("_",I1211)),I1211,ISNUMBER(SEARCH(", ",I1211)),SUBSTITUTE(I1211,", ","_"),ISNUMBER(SEARCH("/ ",I1211)),SUBSTITUTE(I1211,"/ ","_"),ISNUMBER(SEARCH(",",I1211)),SUBSTITUTE(I1211,",","_"),ISNUMBER(SEARCH("/",I1211)),SUBSTITUTE(I1211,"/","_"),ISNUMBER(SEARCH("",I1211)),I1211),I1211)),IF(OR($J$14 = "J",$J$14 = "K"),"",IF(D1211="","",IF(LEN(D1211)&gt;2,_xlfn.IFS(ISNUMBER(SEARCH("_",D1211)),D1211,ISNUMBER(SEARCH(", ",D1211)),SUBSTITUTE(D1211,", ","_"),ISNUMBER(SEARCH("/ ",D1211)),SUBSTITUTE(D1211,"/ ","_"),ISNUMBER(SEARCH(",",D1211)),SUBSTITUTE(D1211,",","_"),ISNUMBER(SEARCH("/",D1211)),SUBSTITUTE(D1211,"/","_"),ISNUMBER(SEARCH("",D1211)),D1211),D1211))))</f>
        <v/>
      </c>
      <c r="L1211" s="1"/>
      <c r="M1211" s="1" t="str">
        <f t="shared" si="91"/>
        <v/>
      </c>
      <c r="N1211" s="94" t="str">
        <f>IF($L1211="None","",IF(ISERROR(VLOOKUP($L1211,Info!$B$4:$B$266,1,FALSE)),"",VLOOKUP($L1211,Info!$B$4:$L$266,5,FALSE)))</f>
        <v/>
      </c>
      <c r="O1211" s="94" t="str">
        <f>IF(K1211="","",IF(AND($J$12&lt;&gt;"ABC",N1211="3"),"BAC",IF(N1211="3","ABC",IF($J$12&lt;&gt;"ABC",IF($J$10="Standard",VLOOKUP(K1211,Info!$BE$4:$BF$481,2,FALSE),VLOOKUP(K1211,Info!$BI$4:$BJ$482,2,FALSE)),IF($J$10="Standard",VLOOKUP(K1211,Info!$AG$4:$AH$2994,2,FALSE),VLOOKUP(K1211,Info!$AK$4:$AL$2997,2,FALSE))))))</f>
        <v/>
      </c>
      <c r="P1211" s="94" t="str">
        <f>IF($L1211="None","",IF(ISERROR(VLOOKUP($L1211,Info!$B$4:$B$266,1,FALSE)),"",VLOOKUP($L1211,Info!$B$4:$L$266,3,FALSE)))</f>
        <v/>
      </c>
      <c r="Q1211" s="96" t="str">
        <f>IF($L1211="None","",IF(ISERROR(VLOOKUP($L1211,Info!$B$4:$B$266,1,FALSE)),"",VLOOKUP($L1211,Info!$B$4:$L$266,4,FALSE)))</f>
        <v/>
      </c>
      <c r="R1211" s="1"/>
      <c r="S1211" s="6" t="str">
        <f t="shared" si="92"/>
        <v/>
      </c>
      <c r="T1211" s="6" t="str">
        <f>IF($L1211="None","",IF(ISERROR(VLOOKUP($L1211,Info!$B$4:$B$266,1,FALSE)),"",VLOOKUP($L1211,Info!$B$4:$L$266,11,FALSE)))</f>
        <v/>
      </c>
      <c r="U1211" s="1"/>
      <c r="V1211" s="1"/>
      <c r="W1211" s="1"/>
      <c r="X1211" s="1" t="str">
        <f>IF($L1211="None","",IF(ISERROR(VLOOKUP($L1211,Info!$B$4:$B$266,1,FALSE)),"",IF(OR(W1211="Metallic Liquid Tight",W1211="Non-Metallic Liquid Tight",W1211="LSZH",W1211="Greenfield"),VLOOKUP($L1211,Info!$B$4:$L$266,7,FALSE),"N/A")))</f>
        <v/>
      </c>
      <c r="Y1211" s="1"/>
      <c r="Z1211" s="96" t="str">
        <f>IF($L1211="None","",IF(ISERROR(VLOOKUP($L1211,Info!$B$4:$B$266,1,FALSE)),"",VLOOKUP($L1211,Info!$B$4:$L$266,9,FALSE)))</f>
        <v/>
      </c>
      <c r="AA1211" s="96" t="str">
        <f>IF($L1211="None","",IF(ISERROR(VLOOKUP($L1211,Info!$B$4:$B$266,1,FALSE)),"",VLOOKUP($L1211,Info!$B$4:$L$266,8,FALSE)))</f>
        <v/>
      </c>
      <c r="AB1211" s="96" t="str">
        <f>IF($L1211="None","",IF(ISERROR(VLOOKUP($L1211,Info!$B$4:$B$266,1,FALSE)),"",VLOOKUP($L1211,Info!$B$4:$L$266,10,FALSE)))</f>
        <v/>
      </c>
      <c r="AC1211" s="1" t="str">
        <f>IF(W1211="SO Cable","Black,White",IF(O1211="","",IF(P1211="","",IF($J$12&lt;&gt;"ABC",IF(P1211&lt;="250",VLOOKUP(O1211,Info!$AZ$4:$BB$22,3,FALSE),VLOOKUP(O1211,Info!$AZ$23:$BB$39,3,FALSE)),IF(P1211&lt;="250",VLOOKUP(O1211,Info!$AO$4:$AQ$22,3,FALSE),VLOOKUP(O1211,Info!$AO$23:$AP$39,3,FALSE))))))</f>
        <v/>
      </c>
      <c r="AD1211" s="1"/>
      <c r="AE1211" s="1" t="str">
        <f>IF($L1211="None","",IF(ISERROR(VLOOKUP($L1211,Info!$B$4:$B$266,1,FALSE)),"",VLOOKUP($L1211,Info!$B$4:$L$266,4,FALSE)))</f>
        <v/>
      </c>
      <c r="AF1211" s="1" t="str">
        <f>IF($L1211="None","",IF(ISERROR(VLOOKUP($L1211,Info!$B$4:$B$266,1,FALSE)),"",VLOOKUP($L1211,Info!$B$4:$L$266,6,FALSE)))</f>
        <v/>
      </c>
      <c r="AG1211" s="1"/>
      <c r="AH1211" s="33" t="str" cm="1">
        <f t="array" ref="AH1211">IF(AND(L1211&lt;&gt;"",O1211&lt;&gt;"",R1211:S1211&lt;&gt;"",W1211:X1211&lt;&gt;"",Z1211:AA1211&lt;&gt;"",AC1211&lt;&gt;""),"Good","Bad")</f>
        <v>Bad</v>
      </c>
      <c r="AL1211" t="str" cm="1">
        <f t="array" ref="AL1211">IF(R1211&gt;0,_xlfn.IFS(COUNTIF($L$20:L1211,"&lt;&gt;")&lt;101,1,COUNTIF($L$20:L1211,"&lt;&gt;")&lt;201,2,COUNTIF($L$20:L1211,"&lt;&gt;")&lt;301,3,COUNTIF($L$20:L1211,"&lt;&gt;")&lt;401,4,COUNTIF($L$20:L1211,"&lt;&gt;")&lt;501,5,COUNTIF($L$20:L1211,"&lt;&gt;")&lt;601,6,COUNTIF($L$20:L1211,"&lt;&gt;")&lt;701,7,COUNTIF($L$20:L1211,"&lt;&gt;")&lt;801,8,COUNTIF($L$20:L1211,"&lt;&gt;")&lt;901,9,COUNTIF($L$20:L1211,"&lt;&gt;")&lt;1001,10,COUNTIF($L$20:L1211,"&lt;&gt;")&lt;1101,11,COUNTIF($L$20:L1211,"&lt;&gt;")&lt;1201,12,COUNTIF($L$20:L1211,"&lt;&gt;")&lt;1301,13,COUNTIF($L$20:L1211,"&lt;&gt;")&lt;1401,14,COUNTIF($L$20:L1211,"&lt;&gt;")&lt;1501,15,COUNTIF($L$20:L1211,"&lt;&gt;")&lt;1601,16,COUNTIF($L$20:L1211,"&lt;&gt;")&lt;1701,17,COUNTIF($L$20:L1211,"&lt;&gt;")&lt;1801,18,COUNTIF($L$20:L1211,"&lt;&gt;")&lt;1901,19,COUNTIF($L$20:L1211,"&lt;&gt;")&lt;2001,20,COUNTIF($L$20:L1211,"&lt;&gt;")&lt;2101,21,COUNTIF($L$20:L1211,"&lt;&gt;")&lt;2201,22,COUNTIF($L$20:L1211,"&lt;&gt;")&lt;2301,23,COUNTIF($L$20:L1211,"&lt;&gt;")&lt;2401,24,COUNTIF($L$20:L1211,"&lt;&gt;")&lt;2501,25,COUNTIF($L$20:L1211,"&lt;&gt;")&lt;2601,26,COUNTIF($L$20:L1211,"&lt;&gt;")&lt;2701,27,COUNTIF($L$20:L1211,"&lt;&gt;")&lt;2801,28,COUNTIF($L$20:L1211,"&lt;&gt;")&lt;2901,29,COUNTIF($L$20:L1211,"&lt;&gt;")&lt;3001,30),"")</f>
        <v/>
      </c>
      <c r="AM1211" t="str">
        <f t="shared" si="90"/>
        <v/>
      </c>
      <c r="AN1211" t="str">
        <f t="shared" si="94"/>
        <v/>
      </c>
      <c r="AP1211" t="str">
        <f t="shared" si="93"/>
        <v/>
      </c>
      <c r="AQ1211" t="str">
        <f>IF(AO1211="","",COUNTIFS(AM1211:$AM$3019,AO1211))</f>
        <v/>
      </c>
    </row>
    <row r="1212" spans="1:43" x14ac:dyDescent="0.25">
      <c r="A1212" s="6" t="str">
        <f>IF(COUNT($A$20:A1211)&lt;&gt;$B$4,IF(A1211="","",A1211+1),"")</f>
        <v/>
      </c>
      <c r="B1212" s="3"/>
      <c r="C1212" s="3"/>
      <c r="D1212" s="122"/>
      <c r="E1212" s="3"/>
      <c r="F1212" s="3"/>
      <c r="G1212" s="3"/>
      <c r="H1212" s="3"/>
      <c r="I1212" s="120"/>
      <c r="J1212" s="3"/>
      <c r="K1212" s="95" t="str" cm="1">
        <f t="array" ref="K1212">IF(OR($J$14 = "A",$J$14 = "B",$J$14 = "C"),IF(I1212="","",IF(LEN(I1212)&gt;2,_xlfn.IFS(ISNUMBER(SEARCH("_",I1212)),I1212,ISNUMBER(SEARCH(", ",I1212)),SUBSTITUTE(I1212,", ","_"),ISNUMBER(SEARCH("/ ",I1212)),SUBSTITUTE(I1212,"/ ","_"),ISNUMBER(SEARCH(",",I1212)),SUBSTITUTE(I1212,",","_"),ISNUMBER(SEARCH("/",I1212)),SUBSTITUTE(I1212,"/","_"),ISNUMBER(SEARCH("",I1212)),I1212),I1212)),IF(OR($J$14 = "J",$J$14 = "K"),"",IF(D1212="","",IF(LEN(D1212)&gt;2,_xlfn.IFS(ISNUMBER(SEARCH("_",D1212)),D1212,ISNUMBER(SEARCH(", ",D1212)),SUBSTITUTE(D1212,", ","_"),ISNUMBER(SEARCH("/ ",D1212)),SUBSTITUTE(D1212,"/ ","_"),ISNUMBER(SEARCH(",",D1212)),SUBSTITUTE(D1212,",","_"),ISNUMBER(SEARCH("/",D1212)),SUBSTITUTE(D1212,"/","_"),ISNUMBER(SEARCH("",D1212)),D1212),D1212))))</f>
        <v/>
      </c>
      <c r="L1212" s="1"/>
      <c r="M1212" s="1" t="str">
        <f t="shared" si="91"/>
        <v/>
      </c>
      <c r="N1212" s="94" t="str">
        <f>IF($L1212="None","",IF(ISERROR(VLOOKUP($L1212,Info!$B$4:$B$266,1,FALSE)),"",VLOOKUP($L1212,Info!$B$4:$L$266,5,FALSE)))</f>
        <v/>
      </c>
      <c r="O1212" s="94" t="str">
        <f>IF(K1212="","",IF(AND($J$12&lt;&gt;"ABC",N1212="3"),"BAC",IF(N1212="3","ABC",IF($J$12&lt;&gt;"ABC",IF($J$10="Standard",VLOOKUP(K1212,Info!$BE$4:$BF$481,2,FALSE),VLOOKUP(K1212,Info!$BI$4:$BJ$482,2,FALSE)),IF($J$10="Standard",VLOOKUP(K1212,Info!$AG$4:$AH$2994,2,FALSE),VLOOKUP(K1212,Info!$AK$4:$AL$2997,2,FALSE))))))</f>
        <v/>
      </c>
      <c r="P1212" s="94" t="str">
        <f>IF($L1212="None","",IF(ISERROR(VLOOKUP($L1212,Info!$B$4:$B$266,1,FALSE)),"",VLOOKUP($L1212,Info!$B$4:$L$266,3,FALSE)))</f>
        <v/>
      </c>
      <c r="Q1212" s="96" t="str">
        <f>IF($L1212="None","",IF(ISERROR(VLOOKUP($L1212,Info!$B$4:$B$266,1,FALSE)),"",VLOOKUP($L1212,Info!$B$4:$L$266,4,FALSE)))</f>
        <v/>
      </c>
      <c r="R1212" s="1"/>
      <c r="S1212" s="6" t="str">
        <f t="shared" si="92"/>
        <v/>
      </c>
      <c r="T1212" s="6" t="str">
        <f>IF($L1212="None","",IF(ISERROR(VLOOKUP($L1212,Info!$B$4:$B$266,1,FALSE)),"",VLOOKUP($L1212,Info!$B$4:$L$266,11,FALSE)))</f>
        <v/>
      </c>
      <c r="U1212" s="1"/>
      <c r="V1212" s="1"/>
      <c r="W1212" s="1"/>
      <c r="X1212" s="1" t="str">
        <f>IF($L1212="None","",IF(ISERROR(VLOOKUP($L1212,Info!$B$4:$B$266,1,FALSE)),"",IF(OR(W1212="Metallic Liquid Tight",W1212="Non-Metallic Liquid Tight",W1212="LSZH",W1212="Greenfield"),VLOOKUP($L1212,Info!$B$4:$L$266,7,FALSE),"N/A")))</f>
        <v/>
      </c>
      <c r="Y1212" s="1"/>
      <c r="Z1212" s="96" t="str">
        <f>IF($L1212="None","",IF(ISERROR(VLOOKUP($L1212,Info!$B$4:$B$266,1,FALSE)),"",VLOOKUP($L1212,Info!$B$4:$L$266,9,FALSE)))</f>
        <v/>
      </c>
      <c r="AA1212" s="96" t="str">
        <f>IF($L1212="None","",IF(ISERROR(VLOOKUP($L1212,Info!$B$4:$B$266,1,FALSE)),"",VLOOKUP($L1212,Info!$B$4:$L$266,8,FALSE)))</f>
        <v/>
      </c>
      <c r="AB1212" s="96" t="str">
        <f>IF($L1212="None","",IF(ISERROR(VLOOKUP($L1212,Info!$B$4:$B$266,1,FALSE)),"",VLOOKUP($L1212,Info!$B$4:$L$266,10,FALSE)))</f>
        <v/>
      </c>
      <c r="AC1212" s="1" t="str">
        <f>IF(W1212="SO Cable","Black,White",IF(O1212="","",IF(P1212="","",IF($J$12&lt;&gt;"ABC",IF(P1212&lt;="250",VLOOKUP(O1212,Info!$AZ$4:$BB$22,3,FALSE),VLOOKUP(O1212,Info!$AZ$23:$BB$39,3,FALSE)),IF(P1212&lt;="250",VLOOKUP(O1212,Info!$AO$4:$AQ$22,3,FALSE),VLOOKUP(O1212,Info!$AO$23:$AP$39,3,FALSE))))))</f>
        <v/>
      </c>
      <c r="AD1212" s="1"/>
      <c r="AE1212" s="1" t="str">
        <f>IF($L1212="None","",IF(ISERROR(VLOOKUP($L1212,Info!$B$4:$B$266,1,FALSE)),"",VLOOKUP($L1212,Info!$B$4:$L$266,4,FALSE)))</f>
        <v/>
      </c>
      <c r="AF1212" s="1" t="str">
        <f>IF($L1212="None","",IF(ISERROR(VLOOKUP($L1212,Info!$B$4:$B$266,1,FALSE)),"",VLOOKUP($L1212,Info!$B$4:$L$266,6,FALSE)))</f>
        <v/>
      </c>
      <c r="AG1212" s="1"/>
      <c r="AH1212" s="33" t="str" cm="1">
        <f t="array" ref="AH1212">IF(AND(L1212&lt;&gt;"",O1212&lt;&gt;"",R1212:S1212&lt;&gt;"",W1212:X1212&lt;&gt;"",Z1212:AA1212&lt;&gt;"",AC1212&lt;&gt;""),"Good","Bad")</f>
        <v>Bad</v>
      </c>
      <c r="AL1212" t="str" cm="1">
        <f t="array" ref="AL1212">IF(R1212&gt;0,_xlfn.IFS(COUNTIF($L$20:L1212,"&lt;&gt;")&lt;101,1,COUNTIF($L$20:L1212,"&lt;&gt;")&lt;201,2,COUNTIF($L$20:L1212,"&lt;&gt;")&lt;301,3,COUNTIF($L$20:L1212,"&lt;&gt;")&lt;401,4,COUNTIF($L$20:L1212,"&lt;&gt;")&lt;501,5,COUNTIF($L$20:L1212,"&lt;&gt;")&lt;601,6,COUNTIF($L$20:L1212,"&lt;&gt;")&lt;701,7,COUNTIF($L$20:L1212,"&lt;&gt;")&lt;801,8,COUNTIF($L$20:L1212,"&lt;&gt;")&lt;901,9,COUNTIF($L$20:L1212,"&lt;&gt;")&lt;1001,10,COUNTIF($L$20:L1212,"&lt;&gt;")&lt;1101,11,COUNTIF($L$20:L1212,"&lt;&gt;")&lt;1201,12,COUNTIF($L$20:L1212,"&lt;&gt;")&lt;1301,13,COUNTIF($L$20:L1212,"&lt;&gt;")&lt;1401,14,COUNTIF($L$20:L1212,"&lt;&gt;")&lt;1501,15,COUNTIF($L$20:L1212,"&lt;&gt;")&lt;1601,16,COUNTIF($L$20:L1212,"&lt;&gt;")&lt;1701,17,COUNTIF($L$20:L1212,"&lt;&gt;")&lt;1801,18,COUNTIF($L$20:L1212,"&lt;&gt;")&lt;1901,19,COUNTIF($L$20:L1212,"&lt;&gt;")&lt;2001,20,COUNTIF($L$20:L1212,"&lt;&gt;")&lt;2101,21,COUNTIF($L$20:L1212,"&lt;&gt;")&lt;2201,22,COUNTIF($L$20:L1212,"&lt;&gt;")&lt;2301,23,COUNTIF($L$20:L1212,"&lt;&gt;")&lt;2401,24,COUNTIF($L$20:L1212,"&lt;&gt;")&lt;2501,25,COUNTIF($L$20:L1212,"&lt;&gt;")&lt;2601,26,COUNTIF($L$20:L1212,"&lt;&gt;")&lt;2701,27,COUNTIF($L$20:L1212,"&lt;&gt;")&lt;2801,28,COUNTIF($L$20:L1212,"&lt;&gt;")&lt;2901,29,COUNTIF($L$20:L1212,"&lt;&gt;")&lt;3001,30),"")</f>
        <v/>
      </c>
      <c r="AM1212" t="str">
        <f t="shared" si="90"/>
        <v/>
      </c>
      <c r="AN1212" t="str">
        <f t="shared" si="94"/>
        <v/>
      </c>
      <c r="AP1212" t="str">
        <f t="shared" si="93"/>
        <v/>
      </c>
      <c r="AQ1212" t="str">
        <f>IF(AO1212="","",COUNTIFS(AM1212:$AM$3019,AO1212))</f>
        <v/>
      </c>
    </row>
    <row r="1213" spans="1:43" x14ac:dyDescent="0.25">
      <c r="A1213" s="6" t="str">
        <f>IF(COUNT($A$20:A1212)&lt;&gt;$B$4,IF(A1212="","",A1212+1),"")</f>
        <v/>
      </c>
      <c r="B1213" s="3"/>
      <c r="C1213" s="3"/>
      <c r="D1213" s="122"/>
      <c r="E1213" s="3"/>
      <c r="F1213" s="3"/>
      <c r="G1213" s="3"/>
      <c r="H1213" s="3"/>
      <c r="I1213" s="120"/>
      <c r="J1213" s="3"/>
      <c r="K1213" s="95" t="str" cm="1">
        <f t="array" ref="K1213">IF(OR($J$14 = "A",$J$14 = "B",$J$14 = "C"),IF(I1213="","",IF(LEN(I1213)&gt;2,_xlfn.IFS(ISNUMBER(SEARCH("_",I1213)),I1213,ISNUMBER(SEARCH(", ",I1213)),SUBSTITUTE(I1213,", ","_"),ISNUMBER(SEARCH("/ ",I1213)),SUBSTITUTE(I1213,"/ ","_"),ISNUMBER(SEARCH(",",I1213)),SUBSTITUTE(I1213,",","_"),ISNUMBER(SEARCH("/",I1213)),SUBSTITUTE(I1213,"/","_"),ISNUMBER(SEARCH("",I1213)),I1213),I1213)),IF(OR($J$14 = "J",$J$14 = "K"),"",IF(D1213="","",IF(LEN(D1213)&gt;2,_xlfn.IFS(ISNUMBER(SEARCH("_",D1213)),D1213,ISNUMBER(SEARCH(", ",D1213)),SUBSTITUTE(D1213,", ","_"),ISNUMBER(SEARCH("/ ",D1213)),SUBSTITUTE(D1213,"/ ","_"),ISNUMBER(SEARCH(",",D1213)),SUBSTITUTE(D1213,",","_"),ISNUMBER(SEARCH("/",D1213)),SUBSTITUTE(D1213,"/","_"),ISNUMBER(SEARCH("",D1213)),D1213),D1213))))</f>
        <v/>
      </c>
      <c r="L1213" s="1"/>
      <c r="M1213" s="1" t="str">
        <f t="shared" si="91"/>
        <v/>
      </c>
      <c r="N1213" s="94" t="str">
        <f>IF($L1213="None","",IF(ISERROR(VLOOKUP($L1213,Info!$B$4:$B$266,1,FALSE)),"",VLOOKUP($L1213,Info!$B$4:$L$266,5,FALSE)))</f>
        <v/>
      </c>
      <c r="O1213" s="94" t="str">
        <f>IF(K1213="","",IF(AND($J$12&lt;&gt;"ABC",N1213="3"),"BAC",IF(N1213="3","ABC",IF($J$12&lt;&gt;"ABC",IF($J$10="Standard",VLOOKUP(K1213,Info!$BE$4:$BF$481,2,FALSE),VLOOKUP(K1213,Info!$BI$4:$BJ$482,2,FALSE)),IF($J$10="Standard",VLOOKUP(K1213,Info!$AG$4:$AH$2994,2,FALSE),VLOOKUP(K1213,Info!$AK$4:$AL$2997,2,FALSE))))))</f>
        <v/>
      </c>
      <c r="P1213" s="94" t="str">
        <f>IF($L1213="None","",IF(ISERROR(VLOOKUP($L1213,Info!$B$4:$B$266,1,FALSE)),"",VLOOKUP($L1213,Info!$B$4:$L$266,3,FALSE)))</f>
        <v/>
      </c>
      <c r="Q1213" s="96" t="str">
        <f>IF($L1213="None","",IF(ISERROR(VLOOKUP($L1213,Info!$B$4:$B$266,1,FALSE)),"",VLOOKUP($L1213,Info!$B$4:$L$266,4,FALSE)))</f>
        <v/>
      </c>
      <c r="R1213" s="1"/>
      <c r="S1213" s="6" t="str">
        <f t="shared" si="92"/>
        <v/>
      </c>
      <c r="T1213" s="6" t="str">
        <f>IF($L1213="None","",IF(ISERROR(VLOOKUP($L1213,Info!$B$4:$B$266,1,FALSE)),"",VLOOKUP($L1213,Info!$B$4:$L$266,11,FALSE)))</f>
        <v/>
      </c>
      <c r="U1213" s="1"/>
      <c r="V1213" s="1"/>
      <c r="W1213" s="1"/>
      <c r="X1213" s="1" t="str">
        <f>IF($L1213="None","",IF(ISERROR(VLOOKUP($L1213,Info!$B$4:$B$266,1,FALSE)),"",IF(OR(W1213="Metallic Liquid Tight",W1213="Non-Metallic Liquid Tight",W1213="LSZH",W1213="Greenfield"),VLOOKUP($L1213,Info!$B$4:$L$266,7,FALSE),"N/A")))</f>
        <v/>
      </c>
      <c r="Y1213" s="1"/>
      <c r="Z1213" s="96" t="str">
        <f>IF($L1213="None","",IF(ISERROR(VLOOKUP($L1213,Info!$B$4:$B$266,1,FALSE)),"",VLOOKUP($L1213,Info!$B$4:$L$266,9,FALSE)))</f>
        <v/>
      </c>
      <c r="AA1213" s="96" t="str">
        <f>IF($L1213="None","",IF(ISERROR(VLOOKUP($L1213,Info!$B$4:$B$266,1,FALSE)),"",VLOOKUP($L1213,Info!$B$4:$L$266,8,FALSE)))</f>
        <v/>
      </c>
      <c r="AB1213" s="96" t="str">
        <f>IF($L1213="None","",IF(ISERROR(VLOOKUP($L1213,Info!$B$4:$B$266,1,FALSE)),"",VLOOKUP($L1213,Info!$B$4:$L$266,10,FALSE)))</f>
        <v/>
      </c>
      <c r="AC1213" s="1" t="str">
        <f>IF(W1213="SO Cable","Black,White",IF(O1213="","",IF(P1213="","",IF($J$12&lt;&gt;"ABC",IF(P1213&lt;="250",VLOOKUP(O1213,Info!$AZ$4:$BB$22,3,FALSE),VLOOKUP(O1213,Info!$AZ$23:$BB$39,3,FALSE)),IF(P1213&lt;="250",VLOOKUP(O1213,Info!$AO$4:$AQ$22,3,FALSE),VLOOKUP(O1213,Info!$AO$23:$AP$39,3,FALSE))))))</f>
        <v/>
      </c>
      <c r="AD1213" s="1"/>
      <c r="AE1213" s="1" t="str">
        <f>IF($L1213="None","",IF(ISERROR(VLOOKUP($L1213,Info!$B$4:$B$266,1,FALSE)),"",VLOOKUP($L1213,Info!$B$4:$L$266,4,FALSE)))</f>
        <v/>
      </c>
      <c r="AF1213" s="1" t="str">
        <f>IF($L1213="None","",IF(ISERROR(VLOOKUP($L1213,Info!$B$4:$B$266,1,FALSE)),"",VLOOKUP($L1213,Info!$B$4:$L$266,6,FALSE)))</f>
        <v/>
      </c>
      <c r="AG1213" s="1"/>
      <c r="AH1213" s="33" t="str" cm="1">
        <f t="array" ref="AH1213">IF(AND(L1213&lt;&gt;"",O1213&lt;&gt;"",R1213:S1213&lt;&gt;"",W1213:X1213&lt;&gt;"",Z1213:AA1213&lt;&gt;"",AC1213&lt;&gt;""),"Good","Bad")</f>
        <v>Bad</v>
      </c>
      <c r="AL1213" t="str" cm="1">
        <f t="array" ref="AL1213">IF(R1213&gt;0,_xlfn.IFS(COUNTIF($L$20:L1213,"&lt;&gt;")&lt;101,1,COUNTIF($L$20:L1213,"&lt;&gt;")&lt;201,2,COUNTIF($L$20:L1213,"&lt;&gt;")&lt;301,3,COUNTIF($L$20:L1213,"&lt;&gt;")&lt;401,4,COUNTIF($L$20:L1213,"&lt;&gt;")&lt;501,5,COUNTIF($L$20:L1213,"&lt;&gt;")&lt;601,6,COUNTIF($L$20:L1213,"&lt;&gt;")&lt;701,7,COUNTIF($L$20:L1213,"&lt;&gt;")&lt;801,8,COUNTIF($L$20:L1213,"&lt;&gt;")&lt;901,9,COUNTIF($L$20:L1213,"&lt;&gt;")&lt;1001,10,COUNTIF($L$20:L1213,"&lt;&gt;")&lt;1101,11,COUNTIF($L$20:L1213,"&lt;&gt;")&lt;1201,12,COUNTIF($L$20:L1213,"&lt;&gt;")&lt;1301,13,COUNTIF($L$20:L1213,"&lt;&gt;")&lt;1401,14,COUNTIF($L$20:L1213,"&lt;&gt;")&lt;1501,15,COUNTIF($L$20:L1213,"&lt;&gt;")&lt;1601,16,COUNTIF($L$20:L1213,"&lt;&gt;")&lt;1701,17,COUNTIF($L$20:L1213,"&lt;&gt;")&lt;1801,18,COUNTIF($L$20:L1213,"&lt;&gt;")&lt;1901,19,COUNTIF($L$20:L1213,"&lt;&gt;")&lt;2001,20,COUNTIF($L$20:L1213,"&lt;&gt;")&lt;2101,21,COUNTIF($L$20:L1213,"&lt;&gt;")&lt;2201,22,COUNTIF($L$20:L1213,"&lt;&gt;")&lt;2301,23,COUNTIF($L$20:L1213,"&lt;&gt;")&lt;2401,24,COUNTIF($L$20:L1213,"&lt;&gt;")&lt;2501,25,COUNTIF($L$20:L1213,"&lt;&gt;")&lt;2601,26,COUNTIF($L$20:L1213,"&lt;&gt;")&lt;2701,27,COUNTIF($L$20:L1213,"&lt;&gt;")&lt;2801,28,COUNTIF($L$20:L1213,"&lt;&gt;")&lt;2901,29,COUNTIF($L$20:L1213,"&lt;&gt;")&lt;3001,30),"")</f>
        <v/>
      </c>
      <c r="AM1213" t="str">
        <f t="shared" si="90"/>
        <v/>
      </c>
      <c r="AN1213" t="str">
        <f t="shared" si="94"/>
        <v/>
      </c>
      <c r="AP1213" t="str">
        <f t="shared" si="93"/>
        <v/>
      </c>
      <c r="AQ1213" t="str">
        <f>IF(AO1213="","",COUNTIFS(AM1213:$AM$3019,AO1213))</f>
        <v/>
      </c>
    </row>
    <row r="1214" spans="1:43" x14ac:dyDescent="0.25">
      <c r="A1214" s="6" t="str">
        <f>IF(COUNT($A$20:A1213)&lt;&gt;$B$4,IF(A1213="","",A1213+1),"")</f>
        <v/>
      </c>
      <c r="B1214" s="3"/>
      <c r="C1214" s="3"/>
      <c r="D1214" s="122"/>
      <c r="E1214" s="3"/>
      <c r="F1214" s="3"/>
      <c r="G1214" s="3"/>
      <c r="H1214" s="3"/>
      <c r="I1214" s="120"/>
      <c r="J1214" s="3"/>
      <c r="K1214" s="95" t="str" cm="1">
        <f t="array" ref="K1214">IF(OR($J$14 = "A",$J$14 = "B",$J$14 = "C"),IF(I1214="","",IF(LEN(I1214)&gt;2,_xlfn.IFS(ISNUMBER(SEARCH("_",I1214)),I1214,ISNUMBER(SEARCH(", ",I1214)),SUBSTITUTE(I1214,", ","_"),ISNUMBER(SEARCH("/ ",I1214)),SUBSTITUTE(I1214,"/ ","_"),ISNUMBER(SEARCH(",",I1214)),SUBSTITUTE(I1214,",","_"),ISNUMBER(SEARCH("/",I1214)),SUBSTITUTE(I1214,"/","_"),ISNUMBER(SEARCH("",I1214)),I1214),I1214)),IF(OR($J$14 = "J",$J$14 = "K"),"",IF(D1214="","",IF(LEN(D1214)&gt;2,_xlfn.IFS(ISNUMBER(SEARCH("_",D1214)),D1214,ISNUMBER(SEARCH(", ",D1214)),SUBSTITUTE(D1214,", ","_"),ISNUMBER(SEARCH("/ ",D1214)),SUBSTITUTE(D1214,"/ ","_"),ISNUMBER(SEARCH(",",D1214)),SUBSTITUTE(D1214,",","_"),ISNUMBER(SEARCH("/",D1214)),SUBSTITUTE(D1214,"/","_"),ISNUMBER(SEARCH("",D1214)),D1214),D1214))))</f>
        <v/>
      </c>
      <c r="L1214" s="1"/>
      <c r="M1214" s="1" t="str">
        <f t="shared" si="91"/>
        <v/>
      </c>
      <c r="N1214" s="94" t="str">
        <f>IF($L1214="None","",IF(ISERROR(VLOOKUP($L1214,Info!$B$4:$B$266,1,FALSE)),"",VLOOKUP($L1214,Info!$B$4:$L$266,5,FALSE)))</f>
        <v/>
      </c>
      <c r="O1214" s="94" t="str">
        <f>IF(K1214="","",IF(AND($J$12&lt;&gt;"ABC",N1214="3"),"BAC",IF(N1214="3","ABC",IF($J$12&lt;&gt;"ABC",IF($J$10="Standard",VLOOKUP(K1214,Info!$BE$4:$BF$481,2,FALSE),VLOOKUP(K1214,Info!$BI$4:$BJ$482,2,FALSE)),IF($J$10="Standard",VLOOKUP(K1214,Info!$AG$4:$AH$2994,2,FALSE),VLOOKUP(K1214,Info!$AK$4:$AL$2997,2,FALSE))))))</f>
        <v/>
      </c>
      <c r="P1214" s="94" t="str">
        <f>IF($L1214="None","",IF(ISERROR(VLOOKUP($L1214,Info!$B$4:$B$266,1,FALSE)),"",VLOOKUP($L1214,Info!$B$4:$L$266,3,FALSE)))</f>
        <v/>
      </c>
      <c r="Q1214" s="96" t="str">
        <f>IF($L1214="None","",IF(ISERROR(VLOOKUP($L1214,Info!$B$4:$B$266,1,FALSE)),"",VLOOKUP($L1214,Info!$B$4:$L$266,4,FALSE)))</f>
        <v/>
      </c>
      <c r="R1214" s="1"/>
      <c r="S1214" s="6" t="str">
        <f t="shared" si="92"/>
        <v/>
      </c>
      <c r="T1214" s="6" t="str">
        <f>IF($L1214="None","",IF(ISERROR(VLOOKUP($L1214,Info!$B$4:$B$266,1,FALSE)),"",VLOOKUP($L1214,Info!$B$4:$L$266,11,FALSE)))</f>
        <v/>
      </c>
      <c r="U1214" s="1"/>
      <c r="V1214" s="1"/>
      <c r="W1214" s="1"/>
      <c r="X1214" s="1" t="str">
        <f>IF($L1214="None","",IF(ISERROR(VLOOKUP($L1214,Info!$B$4:$B$266,1,FALSE)),"",IF(OR(W1214="Metallic Liquid Tight",W1214="Non-Metallic Liquid Tight",W1214="LSZH",W1214="Greenfield"),VLOOKUP($L1214,Info!$B$4:$L$266,7,FALSE),"N/A")))</f>
        <v/>
      </c>
      <c r="Y1214" s="1"/>
      <c r="Z1214" s="96" t="str">
        <f>IF($L1214="None","",IF(ISERROR(VLOOKUP($L1214,Info!$B$4:$B$266,1,FALSE)),"",VLOOKUP($L1214,Info!$B$4:$L$266,9,FALSE)))</f>
        <v/>
      </c>
      <c r="AA1214" s="96" t="str">
        <f>IF($L1214="None","",IF(ISERROR(VLOOKUP($L1214,Info!$B$4:$B$266,1,FALSE)),"",VLOOKUP($L1214,Info!$B$4:$L$266,8,FALSE)))</f>
        <v/>
      </c>
      <c r="AB1214" s="96" t="str">
        <f>IF($L1214="None","",IF(ISERROR(VLOOKUP($L1214,Info!$B$4:$B$266,1,FALSE)),"",VLOOKUP($L1214,Info!$B$4:$L$266,10,FALSE)))</f>
        <v/>
      </c>
      <c r="AC1214" s="1" t="str">
        <f>IF(W1214="SO Cable","Black,White",IF(O1214="","",IF(P1214="","",IF($J$12&lt;&gt;"ABC",IF(P1214&lt;="250",VLOOKUP(O1214,Info!$AZ$4:$BB$22,3,FALSE),VLOOKUP(O1214,Info!$AZ$23:$BB$39,3,FALSE)),IF(P1214&lt;="250",VLOOKUP(O1214,Info!$AO$4:$AQ$22,3,FALSE),VLOOKUP(O1214,Info!$AO$23:$AP$39,3,FALSE))))))</f>
        <v/>
      </c>
      <c r="AD1214" s="1"/>
      <c r="AE1214" s="1" t="str">
        <f>IF($L1214="None","",IF(ISERROR(VLOOKUP($L1214,Info!$B$4:$B$266,1,FALSE)),"",VLOOKUP($L1214,Info!$B$4:$L$266,4,FALSE)))</f>
        <v/>
      </c>
      <c r="AF1214" s="1" t="str">
        <f>IF($L1214="None","",IF(ISERROR(VLOOKUP($L1214,Info!$B$4:$B$266,1,FALSE)),"",VLOOKUP($L1214,Info!$B$4:$L$266,6,FALSE)))</f>
        <v/>
      </c>
      <c r="AG1214" s="1"/>
      <c r="AH1214" s="33" t="str" cm="1">
        <f t="array" ref="AH1214">IF(AND(L1214&lt;&gt;"",O1214&lt;&gt;"",R1214:S1214&lt;&gt;"",W1214:X1214&lt;&gt;"",Z1214:AA1214&lt;&gt;"",AC1214&lt;&gt;""),"Good","Bad")</f>
        <v>Bad</v>
      </c>
      <c r="AL1214" t="str" cm="1">
        <f t="array" ref="AL1214">IF(R1214&gt;0,_xlfn.IFS(COUNTIF($L$20:L1214,"&lt;&gt;")&lt;101,1,COUNTIF($L$20:L1214,"&lt;&gt;")&lt;201,2,COUNTIF($L$20:L1214,"&lt;&gt;")&lt;301,3,COUNTIF($L$20:L1214,"&lt;&gt;")&lt;401,4,COUNTIF($L$20:L1214,"&lt;&gt;")&lt;501,5,COUNTIF($L$20:L1214,"&lt;&gt;")&lt;601,6,COUNTIF($L$20:L1214,"&lt;&gt;")&lt;701,7,COUNTIF($L$20:L1214,"&lt;&gt;")&lt;801,8,COUNTIF($L$20:L1214,"&lt;&gt;")&lt;901,9,COUNTIF($L$20:L1214,"&lt;&gt;")&lt;1001,10,COUNTIF($L$20:L1214,"&lt;&gt;")&lt;1101,11,COUNTIF($L$20:L1214,"&lt;&gt;")&lt;1201,12,COUNTIF($L$20:L1214,"&lt;&gt;")&lt;1301,13,COUNTIF($L$20:L1214,"&lt;&gt;")&lt;1401,14,COUNTIF($L$20:L1214,"&lt;&gt;")&lt;1501,15,COUNTIF($L$20:L1214,"&lt;&gt;")&lt;1601,16,COUNTIF($L$20:L1214,"&lt;&gt;")&lt;1701,17,COUNTIF($L$20:L1214,"&lt;&gt;")&lt;1801,18,COUNTIF($L$20:L1214,"&lt;&gt;")&lt;1901,19,COUNTIF($L$20:L1214,"&lt;&gt;")&lt;2001,20,COUNTIF($L$20:L1214,"&lt;&gt;")&lt;2101,21,COUNTIF($L$20:L1214,"&lt;&gt;")&lt;2201,22,COUNTIF($L$20:L1214,"&lt;&gt;")&lt;2301,23,COUNTIF($L$20:L1214,"&lt;&gt;")&lt;2401,24,COUNTIF($L$20:L1214,"&lt;&gt;")&lt;2501,25,COUNTIF($L$20:L1214,"&lt;&gt;")&lt;2601,26,COUNTIF($L$20:L1214,"&lt;&gt;")&lt;2701,27,COUNTIF($L$20:L1214,"&lt;&gt;")&lt;2801,28,COUNTIF($L$20:L1214,"&lt;&gt;")&lt;2901,29,COUNTIF($L$20:L1214,"&lt;&gt;")&lt;3001,30),"")</f>
        <v/>
      </c>
      <c r="AM1214" t="str">
        <f t="shared" si="90"/>
        <v/>
      </c>
      <c r="AN1214" t="str">
        <f t="shared" si="94"/>
        <v/>
      </c>
      <c r="AP1214" t="str">
        <f t="shared" si="93"/>
        <v/>
      </c>
      <c r="AQ1214" t="str">
        <f>IF(AO1214="","",COUNTIFS(AM1214:$AM$3019,AO1214))</f>
        <v/>
      </c>
    </row>
    <row r="1215" spans="1:43" x14ac:dyDescent="0.25">
      <c r="A1215" s="6" t="str">
        <f>IF(COUNT($A$20:A1214)&lt;&gt;$B$4,IF(A1214="","",A1214+1),"")</f>
        <v/>
      </c>
      <c r="B1215" s="3"/>
      <c r="C1215" s="3"/>
      <c r="D1215" s="122"/>
      <c r="E1215" s="3"/>
      <c r="F1215" s="3"/>
      <c r="G1215" s="3"/>
      <c r="H1215" s="3"/>
      <c r="I1215" s="120"/>
      <c r="J1215" s="3"/>
      <c r="K1215" s="95" t="str" cm="1">
        <f t="array" ref="K1215">IF(OR($J$14 = "A",$J$14 = "B",$J$14 = "C"),IF(I1215="","",IF(LEN(I1215)&gt;2,_xlfn.IFS(ISNUMBER(SEARCH("_",I1215)),I1215,ISNUMBER(SEARCH(", ",I1215)),SUBSTITUTE(I1215,", ","_"),ISNUMBER(SEARCH("/ ",I1215)),SUBSTITUTE(I1215,"/ ","_"),ISNUMBER(SEARCH(",",I1215)),SUBSTITUTE(I1215,",","_"),ISNUMBER(SEARCH("/",I1215)),SUBSTITUTE(I1215,"/","_"),ISNUMBER(SEARCH("",I1215)),I1215),I1215)),IF(OR($J$14 = "J",$J$14 = "K"),"",IF(D1215="","",IF(LEN(D1215)&gt;2,_xlfn.IFS(ISNUMBER(SEARCH("_",D1215)),D1215,ISNUMBER(SEARCH(", ",D1215)),SUBSTITUTE(D1215,", ","_"),ISNUMBER(SEARCH("/ ",D1215)),SUBSTITUTE(D1215,"/ ","_"),ISNUMBER(SEARCH(",",D1215)),SUBSTITUTE(D1215,",","_"),ISNUMBER(SEARCH("/",D1215)),SUBSTITUTE(D1215,"/","_"),ISNUMBER(SEARCH("",D1215)),D1215),D1215))))</f>
        <v/>
      </c>
      <c r="L1215" s="1"/>
      <c r="M1215" s="1" t="str">
        <f t="shared" si="91"/>
        <v/>
      </c>
      <c r="N1215" s="94" t="str">
        <f>IF($L1215="None","",IF(ISERROR(VLOOKUP($L1215,Info!$B$4:$B$266,1,FALSE)),"",VLOOKUP($L1215,Info!$B$4:$L$266,5,FALSE)))</f>
        <v/>
      </c>
      <c r="O1215" s="94" t="str">
        <f>IF(K1215="","",IF(AND($J$12&lt;&gt;"ABC",N1215="3"),"BAC",IF(N1215="3","ABC",IF($J$12&lt;&gt;"ABC",IF($J$10="Standard",VLOOKUP(K1215,Info!$BE$4:$BF$481,2,FALSE),VLOOKUP(K1215,Info!$BI$4:$BJ$482,2,FALSE)),IF($J$10="Standard",VLOOKUP(K1215,Info!$AG$4:$AH$2994,2,FALSE),VLOOKUP(K1215,Info!$AK$4:$AL$2997,2,FALSE))))))</f>
        <v/>
      </c>
      <c r="P1215" s="94" t="str">
        <f>IF($L1215="None","",IF(ISERROR(VLOOKUP($L1215,Info!$B$4:$B$266,1,FALSE)),"",VLOOKUP($L1215,Info!$B$4:$L$266,3,FALSE)))</f>
        <v/>
      </c>
      <c r="Q1215" s="96" t="str">
        <f>IF($L1215="None","",IF(ISERROR(VLOOKUP($L1215,Info!$B$4:$B$266,1,FALSE)),"",VLOOKUP($L1215,Info!$B$4:$L$266,4,FALSE)))</f>
        <v/>
      </c>
      <c r="R1215" s="1"/>
      <c r="S1215" s="6" t="str">
        <f t="shared" si="92"/>
        <v/>
      </c>
      <c r="T1215" s="6" t="str">
        <f>IF($L1215="None","",IF(ISERROR(VLOOKUP($L1215,Info!$B$4:$B$266,1,FALSE)),"",VLOOKUP($L1215,Info!$B$4:$L$266,11,FALSE)))</f>
        <v/>
      </c>
      <c r="U1215" s="1"/>
      <c r="V1215" s="1"/>
      <c r="W1215" s="1"/>
      <c r="X1215" s="1" t="str">
        <f>IF($L1215="None","",IF(ISERROR(VLOOKUP($L1215,Info!$B$4:$B$266,1,FALSE)),"",IF(OR(W1215="Metallic Liquid Tight",W1215="Non-Metallic Liquid Tight",W1215="LSZH",W1215="Greenfield"),VLOOKUP($L1215,Info!$B$4:$L$266,7,FALSE),"N/A")))</f>
        <v/>
      </c>
      <c r="Y1215" s="1"/>
      <c r="Z1215" s="96" t="str">
        <f>IF($L1215="None","",IF(ISERROR(VLOOKUP($L1215,Info!$B$4:$B$266,1,FALSE)),"",VLOOKUP($L1215,Info!$B$4:$L$266,9,FALSE)))</f>
        <v/>
      </c>
      <c r="AA1215" s="96" t="str">
        <f>IF($L1215="None","",IF(ISERROR(VLOOKUP($L1215,Info!$B$4:$B$266,1,FALSE)),"",VLOOKUP($L1215,Info!$B$4:$L$266,8,FALSE)))</f>
        <v/>
      </c>
      <c r="AB1215" s="96" t="str">
        <f>IF($L1215="None","",IF(ISERROR(VLOOKUP($L1215,Info!$B$4:$B$266,1,FALSE)),"",VLOOKUP($L1215,Info!$B$4:$L$266,10,FALSE)))</f>
        <v/>
      </c>
      <c r="AC1215" s="1" t="str">
        <f>IF(W1215="SO Cable","Black,White",IF(O1215="","",IF(P1215="","",IF($J$12&lt;&gt;"ABC",IF(P1215&lt;="250",VLOOKUP(O1215,Info!$AZ$4:$BB$22,3,FALSE),VLOOKUP(O1215,Info!$AZ$23:$BB$39,3,FALSE)),IF(P1215&lt;="250",VLOOKUP(O1215,Info!$AO$4:$AQ$22,3,FALSE),VLOOKUP(O1215,Info!$AO$23:$AP$39,3,FALSE))))))</f>
        <v/>
      </c>
      <c r="AD1215" s="1"/>
      <c r="AE1215" s="1" t="str">
        <f>IF($L1215="None","",IF(ISERROR(VLOOKUP($L1215,Info!$B$4:$B$266,1,FALSE)),"",VLOOKUP($L1215,Info!$B$4:$L$266,4,FALSE)))</f>
        <v/>
      </c>
      <c r="AF1215" s="1" t="str">
        <f>IF($L1215="None","",IF(ISERROR(VLOOKUP($L1215,Info!$B$4:$B$266,1,FALSE)),"",VLOOKUP($L1215,Info!$B$4:$L$266,6,FALSE)))</f>
        <v/>
      </c>
      <c r="AG1215" s="1"/>
      <c r="AH1215" s="33" t="str" cm="1">
        <f t="array" ref="AH1215">IF(AND(L1215&lt;&gt;"",O1215&lt;&gt;"",R1215:S1215&lt;&gt;"",W1215:X1215&lt;&gt;"",Z1215:AA1215&lt;&gt;"",AC1215&lt;&gt;""),"Good","Bad")</f>
        <v>Bad</v>
      </c>
      <c r="AL1215" t="str" cm="1">
        <f t="array" ref="AL1215">IF(R1215&gt;0,_xlfn.IFS(COUNTIF($L$20:L1215,"&lt;&gt;")&lt;101,1,COUNTIF($L$20:L1215,"&lt;&gt;")&lt;201,2,COUNTIF($L$20:L1215,"&lt;&gt;")&lt;301,3,COUNTIF($L$20:L1215,"&lt;&gt;")&lt;401,4,COUNTIF($L$20:L1215,"&lt;&gt;")&lt;501,5,COUNTIF($L$20:L1215,"&lt;&gt;")&lt;601,6,COUNTIF($L$20:L1215,"&lt;&gt;")&lt;701,7,COUNTIF($L$20:L1215,"&lt;&gt;")&lt;801,8,COUNTIF($L$20:L1215,"&lt;&gt;")&lt;901,9,COUNTIF($L$20:L1215,"&lt;&gt;")&lt;1001,10,COUNTIF($L$20:L1215,"&lt;&gt;")&lt;1101,11,COUNTIF($L$20:L1215,"&lt;&gt;")&lt;1201,12,COUNTIF($L$20:L1215,"&lt;&gt;")&lt;1301,13,COUNTIF($L$20:L1215,"&lt;&gt;")&lt;1401,14,COUNTIF($L$20:L1215,"&lt;&gt;")&lt;1501,15,COUNTIF($L$20:L1215,"&lt;&gt;")&lt;1601,16,COUNTIF($L$20:L1215,"&lt;&gt;")&lt;1701,17,COUNTIF($L$20:L1215,"&lt;&gt;")&lt;1801,18,COUNTIF($L$20:L1215,"&lt;&gt;")&lt;1901,19,COUNTIF($L$20:L1215,"&lt;&gt;")&lt;2001,20,COUNTIF($L$20:L1215,"&lt;&gt;")&lt;2101,21,COUNTIF($L$20:L1215,"&lt;&gt;")&lt;2201,22,COUNTIF($L$20:L1215,"&lt;&gt;")&lt;2301,23,COUNTIF($L$20:L1215,"&lt;&gt;")&lt;2401,24,COUNTIF($L$20:L1215,"&lt;&gt;")&lt;2501,25,COUNTIF($L$20:L1215,"&lt;&gt;")&lt;2601,26,COUNTIF($L$20:L1215,"&lt;&gt;")&lt;2701,27,COUNTIF($L$20:L1215,"&lt;&gt;")&lt;2801,28,COUNTIF($L$20:L1215,"&lt;&gt;")&lt;2901,29,COUNTIF($L$20:L1215,"&lt;&gt;")&lt;3001,30),"")</f>
        <v/>
      </c>
      <c r="AM1215" t="str">
        <f t="shared" si="90"/>
        <v/>
      </c>
      <c r="AN1215" t="str">
        <f t="shared" si="94"/>
        <v/>
      </c>
      <c r="AP1215" t="str">
        <f t="shared" si="93"/>
        <v/>
      </c>
      <c r="AQ1215" t="str">
        <f>IF(AO1215="","",COUNTIFS(AM1215:$AM$3019,AO1215))</f>
        <v/>
      </c>
    </row>
    <row r="1216" spans="1:43" x14ac:dyDescent="0.25">
      <c r="A1216" s="6" t="str">
        <f>IF(COUNT($A$20:A1215)&lt;&gt;$B$4,IF(A1215="","",A1215+1),"")</f>
        <v/>
      </c>
      <c r="B1216" s="3"/>
      <c r="C1216" s="3"/>
      <c r="D1216" s="122"/>
      <c r="E1216" s="3"/>
      <c r="F1216" s="3"/>
      <c r="G1216" s="3"/>
      <c r="H1216" s="3"/>
      <c r="I1216" s="120"/>
      <c r="J1216" s="3"/>
      <c r="K1216" s="95" t="str" cm="1">
        <f t="array" ref="K1216">IF(OR($J$14 = "A",$J$14 = "B",$J$14 = "C"),IF(I1216="","",IF(LEN(I1216)&gt;2,_xlfn.IFS(ISNUMBER(SEARCH("_",I1216)),I1216,ISNUMBER(SEARCH(", ",I1216)),SUBSTITUTE(I1216,", ","_"),ISNUMBER(SEARCH("/ ",I1216)),SUBSTITUTE(I1216,"/ ","_"),ISNUMBER(SEARCH(",",I1216)),SUBSTITUTE(I1216,",","_"),ISNUMBER(SEARCH("/",I1216)),SUBSTITUTE(I1216,"/","_"),ISNUMBER(SEARCH("",I1216)),I1216),I1216)),IF(OR($J$14 = "J",$J$14 = "K"),"",IF(D1216="","",IF(LEN(D1216)&gt;2,_xlfn.IFS(ISNUMBER(SEARCH("_",D1216)),D1216,ISNUMBER(SEARCH(", ",D1216)),SUBSTITUTE(D1216,", ","_"),ISNUMBER(SEARCH("/ ",D1216)),SUBSTITUTE(D1216,"/ ","_"),ISNUMBER(SEARCH(",",D1216)),SUBSTITUTE(D1216,",","_"),ISNUMBER(SEARCH("/",D1216)),SUBSTITUTE(D1216,"/","_"),ISNUMBER(SEARCH("",D1216)),D1216),D1216))))</f>
        <v/>
      </c>
      <c r="L1216" s="1"/>
      <c r="M1216" s="1" t="str">
        <f t="shared" si="91"/>
        <v/>
      </c>
      <c r="N1216" s="94" t="str">
        <f>IF($L1216="None","",IF(ISERROR(VLOOKUP($L1216,Info!$B$4:$B$266,1,FALSE)),"",VLOOKUP($L1216,Info!$B$4:$L$266,5,FALSE)))</f>
        <v/>
      </c>
      <c r="O1216" s="94" t="str">
        <f>IF(K1216="","",IF(AND($J$12&lt;&gt;"ABC",N1216="3"),"BAC",IF(N1216="3","ABC",IF($J$12&lt;&gt;"ABC",IF($J$10="Standard",VLOOKUP(K1216,Info!$BE$4:$BF$481,2,FALSE),VLOOKUP(K1216,Info!$BI$4:$BJ$482,2,FALSE)),IF($J$10="Standard",VLOOKUP(K1216,Info!$AG$4:$AH$2994,2,FALSE),VLOOKUP(K1216,Info!$AK$4:$AL$2997,2,FALSE))))))</f>
        <v/>
      </c>
      <c r="P1216" s="94" t="str">
        <f>IF($L1216="None","",IF(ISERROR(VLOOKUP($L1216,Info!$B$4:$B$266,1,FALSE)),"",VLOOKUP($L1216,Info!$B$4:$L$266,3,FALSE)))</f>
        <v/>
      </c>
      <c r="Q1216" s="96" t="str">
        <f>IF($L1216="None","",IF(ISERROR(VLOOKUP($L1216,Info!$B$4:$B$266,1,FALSE)),"",VLOOKUP($L1216,Info!$B$4:$L$266,4,FALSE)))</f>
        <v/>
      </c>
      <c r="R1216" s="1"/>
      <c r="S1216" s="6" t="str">
        <f t="shared" si="92"/>
        <v/>
      </c>
      <c r="T1216" s="6" t="str">
        <f>IF($L1216="None","",IF(ISERROR(VLOOKUP($L1216,Info!$B$4:$B$266,1,FALSE)),"",VLOOKUP($L1216,Info!$B$4:$L$266,11,FALSE)))</f>
        <v/>
      </c>
      <c r="U1216" s="1"/>
      <c r="V1216" s="1"/>
      <c r="W1216" s="1"/>
      <c r="X1216" s="1" t="str">
        <f>IF($L1216="None","",IF(ISERROR(VLOOKUP($L1216,Info!$B$4:$B$266,1,FALSE)),"",IF(OR(W1216="Metallic Liquid Tight",W1216="Non-Metallic Liquid Tight",W1216="LSZH",W1216="Greenfield"),VLOOKUP($L1216,Info!$B$4:$L$266,7,FALSE),"N/A")))</f>
        <v/>
      </c>
      <c r="Y1216" s="1"/>
      <c r="Z1216" s="96" t="str">
        <f>IF($L1216="None","",IF(ISERROR(VLOOKUP($L1216,Info!$B$4:$B$266,1,FALSE)),"",VLOOKUP($L1216,Info!$B$4:$L$266,9,FALSE)))</f>
        <v/>
      </c>
      <c r="AA1216" s="96" t="str">
        <f>IF($L1216="None","",IF(ISERROR(VLOOKUP($L1216,Info!$B$4:$B$266,1,FALSE)),"",VLOOKUP($L1216,Info!$B$4:$L$266,8,FALSE)))</f>
        <v/>
      </c>
      <c r="AB1216" s="96" t="str">
        <f>IF($L1216="None","",IF(ISERROR(VLOOKUP($L1216,Info!$B$4:$B$266,1,FALSE)),"",VLOOKUP($L1216,Info!$B$4:$L$266,10,FALSE)))</f>
        <v/>
      </c>
      <c r="AC1216" s="1" t="str">
        <f>IF(W1216="SO Cable","Black,White",IF(O1216="","",IF(P1216="","",IF($J$12&lt;&gt;"ABC",IF(P1216&lt;="250",VLOOKUP(O1216,Info!$AZ$4:$BB$22,3,FALSE),VLOOKUP(O1216,Info!$AZ$23:$BB$39,3,FALSE)),IF(P1216&lt;="250",VLOOKUP(O1216,Info!$AO$4:$AQ$22,3,FALSE),VLOOKUP(O1216,Info!$AO$23:$AP$39,3,FALSE))))))</f>
        <v/>
      </c>
      <c r="AD1216" s="1"/>
      <c r="AE1216" s="1" t="str">
        <f>IF($L1216="None","",IF(ISERROR(VLOOKUP($L1216,Info!$B$4:$B$266,1,FALSE)),"",VLOOKUP($L1216,Info!$B$4:$L$266,4,FALSE)))</f>
        <v/>
      </c>
      <c r="AF1216" s="1" t="str">
        <f>IF($L1216="None","",IF(ISERROR(VLOOKUP($L1216,Info!$B$4:$B$266,1,FALSE)),"",VLOOKUP($L1216,Info!$B$4:$L$266,6,FALSE)))</f>
        <v/>
      </c>
      <c r="AG1216" s="1"/>
      <c r="AH1216" s="33" t="str" cm="1">
        <f t="array" ref="AH1216">IF(AND(L1216&lt;&gt;"",O1216&lt;&gt;"",R1216:S1216&lt;&gt;"",W1216:X1216&lt;&gt;"",Z1216:AA1216&lt;&gt;"",AC1216&lt;&gt;""),"Good","Bad")</f>
        <v>Bad</v>
      </c>
      <c r="AL1216" t="str" cm="1">
        <f t="array" ref="AL1216">IF(R1216&gt;0,_xlfn.IFS(COUNTIF($L$20:L1216,"&lt;&gt;")&lt;101,1,COUNTIF($L$20:L1216,"&lt;&gt;")&lt;201,2,COUNTIF($L$20:L1216,"&lt;&gt;")&lt;301,3,COUNTIF($L$20:L1216,"&lt;&gt;")&lt;401,4,COUNTIF($L$20:L1216,"&lt;&gt;")&lt;501,5,COUNTIF($L$20:L1216,"&lt;&gt;")&lt;601,6,COUNTIF($L$20:L1216,"&lt;&gt;")&lt;701,7,COUNTIF($L$20:L1216,"&lt;&gt;")&lt;801,8,COUNTIF($L$20:L1216,"&lt;&gt;")&lt;901,9,COUNTIF($L$20:L1216,"&lt;&gt;")&lt;1001,10,COUNTIF($L$20:L1216,"&lt;&gt;")&lt;1101,11,COUNTIF($L$20:L1216,"&lt;&gt;")&lt;1201,12,COUNTIF($L$20:L1216,"&lt;&gt;")&lt;1301,13,COUNTIF($L$20:L1216,"&lt;&gt;")&lt;1401,14,COUNTIF($L$20:L1216,"&lt;&gt;")&lt;1501,15,COUNTIF($L$20:L1216,"&lt;&gt;")&lt;1601,16,COUNTIF($L$20:L1216,"&lt;&gt;")&lt;1701,17,COUNTIF($L$20:L1216,"&lt;&gt;")&lt;1801,18,COUNTIF($L$20:L1216,"&lt;&gt;")&lt;1901,19,COUNTIF($L$20:L1216,"&lt;&gt;")&lt;2001,20,COUNTIF($L$20:L1216,"&lt;&gt;")&lt;2101,21,COUNTIF($L$20:L1216,"&lt;&gt;")&lt;2201,22,COUNTIF($L$20:L1216,"&lt;&gt;")&lt;2301,23,COUNTIF($L$20:L1216,"&lt;&gt;")&lt;2401,24,COUNTIF($L$20:L1216,"&lt;&gt;")&lt;2501,25,COUNTIF($L$20:L1216,"&lt;&gt;")&lt;2601,26,COUNTIF($L$20:L1216,"&lt;&gt;")&lt;2701,27,COUNTIF($L$20:L1216,"&lt;&gt;")&lt;2801,28,COUNTIF($L$20:L1216,"&lt;&gt;")&lt;2901,29,COUNTIF($L$20:L1216,"&lt;&gt;")&lt;3001,30),"")</f>
        <v/>
      </c>
      <c r="AM1216" t="str">
        <f t="shared" si="90"/>
        <v/>
      </c>
      <c r="AN1216" t="str">
        <f t="shared" si="94"/>
        <v/>
      </c>
      <c r="AP1216" t="str">
        <f t="shared" si="93"/>
        <v/>
      </c>
      <c r="AQ1216" t="str">
        <f>IF(AO1216="","",COUNTIFS(AM1216:$AM$3019,AO1216))</f>
        <v/>
      </c>
    </row>
    <row r="1217" spans="1:43" x14ac:dyDescent="0.25">
      <c r="A1217" s="6" t="str">
        <f>IF(COUNT($A$20:A1216)&lt;&gt;$B$4,IF(A1216="","",A1216+1),"")</f>
        <v/>
      </c>
      <c r="B1217" s="3"/>
      <c r="C1217" s="3"/>
      <c r="D1217" s="122"/>
      <c r="E1217" s="3"/>
      <c r="F1217" s="3"/>
      <c r="G1217" s="3"/>
      <c r="H1217" s="3"/>
      <c r="I1217" s="120"/>
      <c r="J1217" s="3"/>
      <c r="K1217" s="95" t="str" cm="1">
        <f t="array" ref="K1217">IF(OR($J$14 = "A",$J$14 = "B",$J$14 = "C"),IF(I1217="","",IF(LEN(I1217)&gt;2,_xlfn.IFS(ISNUMBER(SEARCH("_",I1217)),I1217,ISNUMBER(SEARCH(", ",I1217)),SUBSTITUTE(I1217,", ","_"),ISNUMBER(SEARCH("/ ",I1217)),SUBSTITUTE(I1217,"/ ","_"),ISNUMBER(SEARCH(",",I1217)),SUBSTITUTE(I1217,",","_"),ISNUMBER(SEARCH("/",I1217)),SUBSTITUTE(I1217,"/","_"),ISNUMBER(SEARCH("",I1217)),I1217),I1217)),IF(OR($J$14 = "J",$J$14 = "K"),"",IF(D1217="","",IF(LEN(D1217)&gt;2,_xlfn.IFS(ISNUMBER(SEARCH("_",D1217)),D1217,ISNUMBER(SEARCH(", ",D1217)),SUBSTITUTE(D1217,", ","_"),ISNUMBER(SEARCH("/ ",D1217)),SUBSTITUTE(D1217,"/ ","_"),ISNUMBER(SEARCH(",",D1217)),SUBSTITUTE(D1217,",","_"),ISNUMBER(SEARCH("/",D1217)),SUBSTITUTE(D1217,"/","_"),ISNUMBER(SEARCH("",D1217)),D1217),D1217))))</f>
        <v/>
      </c>
      <c r="L1217" s="1"/>
      <c r="M1217" s="1" t="str">
        <f t="shared" si="91"/>
        <v/>
      </c>
      <c r="N1217" s="94" t="str">
        <f>IF($L1217="None","",IF(ISERROR(VLOOKUP($L1217,Info!$B$4:$B$266,1,FALSE)),"",VLOOKUP($L1217,Info!$B$4:$L$266,5,FALSE)))</f>
        <v/>
      </c>
      <c r="O1217" s="94" t="str">
        <f>IF(K1217="","",IF(AND($J$12&lt;&gt;"ABC",N1217="3"),"BAC",IF(N1217="3","ABC",IF($J$12&lt;&gt;"ABC",IF($J$10="Standard",VLOOKUP(K1217,Info!$BE$4:$BF$481,2,FALSE),VLOOKUP(K1217,Info!$BI$4:$BJ$482,2,FALSE)),IF($J$10="Standard",VLOOKUP(K1217,Info!$AG$4:$AH$2994,2,FALSE),VLOOKUP(K1217,Info!$AK$4:$AL$2997,2,FALSE))))))</f>
        <v/>
      </c>
      <c r="P1217" s="94" t="str">
        <f>IF($L1217="None","",IF(ISERROR(VLOOKUP($L1217,Info!$B$4:$B$266,1,FALSE)),"",VLOOKUP($L1217,Info!$B$4:$L$266,3,FALSE)))</f>
        <v/>
      </c>
      <c r="Q1217" s="96" t="str">
        <f>IF($L1217="None","",IF(ISERROR(VLOOKUP($L1217,Info!$B$4:$B$266,1,FALSE)),"",VLOOKUP($L1217,Info!$B$4:$L$266,4,FALSE)))</f>
        <v/>
      </c>
      <c r="R1217" s="1"/>
      <c r="S1217" s="6" t="str">
        <f t="shared" si="92"/>
        <v/>
      </c>
      <c r="T1217" s="6" t="str">
        <f>IF($L1217="None","",IF(ISERROR(VLOOKUP($L1217,Info!$B$4:$B$266,1,FALSE)),"",VLOOKUP($L1217,Info!$B$4:$L$266,11,FALSE)))</f>
        <v/>
      </c>
      <c r="U1217" s="1"/>
      <c r="V1217" s="1"/>
      <c r="W1217" s="1"/>
      <c r="X1217" s="1" t="str">
        <f>IF($L1217="None","",IF(ISERROR(VLOOKUP($L1217,Info!$B$4:$B$266,1,FALSE)),"",IF(OR(W1217="Metallic Liquid Tight",W1217="Non-Metallic Liquid Tight",W1217="LSZH",W1217="Greenfield"),VLOOKUP($L1217,Info!$B$4:$L$266,7,FALSE),"N/A")))</f>
        <v/>
      </c>
      <c r="Y1217" s="1"/>
      <c r="Z1217" s="96" t="str">
        <f>IF($L1217="None","",IF(ISERROR(VLOOKUP($L1217,Info!$B$4:$B$266,1,FALSE)),"",VLOOKUP($L1217,Info!$B$4:$L$266,9,FALSE)))</f>
        <v/>
      </c>
      <c r="AA1217" s="96" t="str">
        <f>IF($L1217="None","",IF(ISERROR(VLOOKUP($L1217,Info!$B$4:$B$266,1,FALSE)),"",VLOOKUP($L1217,Info!$B$4:$L$266,8,FALSE)))</f>
        <v/>
      </c>
      <c r="AB1217" s="96" t="str">
        <f>IF($L1217="None","",IF(ISERROR(VLOOKUP($L1217,Info!$B$4:$B$266,1,FALSE)),"",VLOOKUP($L1217,Info!$B$4:$L$266,10,FALSE)))</f>
        <v/>
      </c>
      <c r="AC1217" s="1" t="str">
        <f>IF(W1217="SO Cable","Black,White",IF(O1217="","",IF(P1217="","",IF($J$12&lt;&gt;"ABC",IF(P1217&lt;="250",VLOOKUP(O1217,Info!$AZ$4:$BB$22,3,FALSE),VLOOKUP(O1217,Info!$AZ$23:$BB$39,3,FALSE)),IF(P1217&lt;="250",VLOOKUP(O1217,Info!$AO$4:$AQ$22,3,FALSE),VLOOKUP(O1217,Info!$AO$23:$AP$39,3,FALSE))))))</f>
        <v/>
      </c>
      <c r="AD1217" s="1"/>
      <c r="AE1217" s="1" t="str">
        <f>IF($L1217="None","",IF(ISERROR(VLOOKUP($L1217,Info!$B$4:$B$266,1,FALSE)),"",VLOOKUP($L1217,Info!$B$4:$L$266,4,FALSE)))</f>
        <v/>
      </c>
      <c r="AF1217" s="1" t="str">
        <f>IF($L1217="None","",IF(ISERROR(VLOOKUP($L1217,Info!$B$4:$B$266,1,FALSE)),"",VLOOKUP($L1217,Info!$B$4:$L$266,6,FALSE)))</f>
        <v/>
      </c>
      <c r="AG1217" s="1"/>
      <c r="AH1217" s="33" t="str" cm="1">
        <f t="array" ref="AH1217">IF(AND(L1217&lt;&gt;"",O1217&lt;&gt;"",R1217:S1217&lt;&gt;"",W1217:X1217&lt;&gt;"",Z1217:AA1217&lt;&gt;"",AC1217&lt;&gt;""),"Good","Bad")</f>
        <v>Bad</v>
      </c>
      <c r="AL1217" t="str" cm="1">
        <f t="array" ref="AL1217">IF(R1217&gt;0,_xlfn.IFS(COUNTIF($L$20:L1217,"&lt;&gt;")&lt;101,1,COUNTIF($L$20:L1217,"&lt;&gt;")&lt;201,2,COUNTIF($L$20:L1217,"&lt;&gt;")&lt;301,3,COUNTIF($L$20:L1217,"&lt;&gt;")&lt;401,4,COUNTIF($L$20:L1217,"&lt;&gt;")&lt;501,5,COUNTIF($L$20:L1217,"&lt;&gt;")&lt;601,6,COUNTIF($L$20:L1217,"&lt;&gt;")&lt;701,7,COUNTIF($L$20:L1217,"&lt;&gt;")&lt;801,8,COUNTIF($L$20:L1217,"&lt;&gt;")&lt;901,9,COUNTIF($L$20:L1217,"&lt;&gt;")&lt;1001,10,COUNTIF($L$20:L1217,"&lt;&gt;")&lt;1101,11,COUNTIF($L$20:L1217,"&lt;&gt;")&lt;1201,12,COUNTIF($L$20:L1217,"&lt;&gt;")&lt;1301,13,COUNTIF($L$20:L1217,"&lt;&gt;")&lt;1401,14,COUNTIF($L$20:L1217,"&lt;&gt;")&lt;1501,15,COUNTIF($L$20:L1217,"&lt;&gt;")&lt;1601,16,COUNTIF($L$20:L1217,"&lt;&gt;")&lt;1701,17,COUNTIF($L$20:L1217,"&lt;&gt;")&lt;1801,18,COUNTIF($L$20:L1217,"&lt;&gt;")&lt;1901,19,COUNTIF($L$20:L1217,"&lt;&gt;")&lt;2001,20,COUNTIF($L$20:L1217,"&lt;&gt;")&lt;2101,21,COUNTIF($L$20:L1217,"&lt;&gt;")&lt;2201,22,COUNTIF($L$20:L1217,"&lt;&gt;")&lt;2301,23,COUNTIF($L$20:L1217,"&lt;&gt;")&lt;2401,24,COUNTIF($L$20:L1217,"&lt;&gt;")&lt;2501,25,COUNTIF($L$20:L1217,"&lt;&gt;")&lt;2601,26,COUNTIF($L$20:L1217,"&lt;&gt;")&lt;2701,27,COUNTIF($L$20:L1217,"&lt;&gt;")&lt;2801,28,COUNTIF($L$20:L1217,"&lt;&gt;")&lt;2901,29,COUNTIF($L$20:L1217,"&lt;&gt;")&lt;3001,30),"")</f>
        <v/>
      </c>
      <c r="AM1217" t="str">
        <f t="shared" si="90"/>
        <v/>
      </c>
      <c r="AN1217" t="str">
        <f t="shared" si="94"/>
        <v/>
      </c>
      <c r="AP1217" t="str">
        <f t="shared" si="93"/>
        <v/>
      </c>
      <c r="AQ1217" t="str">
        <f>IF(AO1217="","",COUNTIFS(AM1217:$AM$3019,AO1217))</f>
        <v/>
      </c>
    </row>
    <row r="1218" spans="1:43" x14ac:dyDescent="0.25">
      <c r="A1218" s="6" t="str">
        <f>IF(COUNT($A$20:A1217)&lt;&gt;$B$4,IF(A1217="","",A1217+1),"")</f>
        <v/>
      </c>
      <c r="B1218" s="3"/>
      <c r="C1218" s="3"/>
      <c r="D1218" s="122"/>
      <c r="E1218" s="3"/>
      <c r="F1218" s="3"/>
      <c r="G1218" s="3"/>
      <c r="H1218" s="3"/>
      <c r="I1218" s="120"/>
      <c r="J1218" s="3"/>
      <c r="K1218" s="95" t="str" cm="1">
        <f t="array" ref="K1218">IF(OR($J$14 = "A",$J$14 = "B",$J$14 = "C"),IF(I1218="","",IF(LEN(I1218)&gt;2,_xlfn.IFS(ISNUMBER(SEARCH("_",I1218)),I1218,ISNUMBER(SEARCH(", ",I1218)),SUBSTITUTE(I1218,", ","_"),ISNUMBER(SEARCH("/ ",I1218)),SUBSTITUTE(I1218,"/ ","_"),ISNUMBER(SEARCH(",",I1218)),SUBSTITUTE(I1218,",","_"),ISNUMBER(SEARCH("/",I1218)),SUBSTITUTE(I1218,"/","_"),ISNUMBER(SEARCH("",I1218)),I1218),I1218)),IF(OR($J$14 = "J",$J$14 = "K"),"",IF(D1218="","",IF(LEN(D1218)&gt;2,_xlfn.IFS(ISNUMBER(SEARCH("_",D1218)),D1218,ISNUMBER(SEARCH(", ",D1218)),SUBSTITUTE(D1218,", ","_"),ISNUMBER(SEARCH("/ ",D1218)),SUBSTITUTE(D1218,"/ ","_"),ISNUMBER(SEARCH(",",D1218)),SUBSTITUTE(D1218,",","_"),ISNUMBER(SEARCH("/",D1218)),SUBSTITUTE(D1218,"/","_"),ISNUMBER(SEARCH("",D1218)),D1218),D1218))))</f>
        <v/>
      </c>
      <c r="L1218" s="1"/>
      <c r="M1218" s="1" t="str">
        <f t="shared" si="91"/>
        <v/>
      </c>
      <c r="N1218" s="94" t="str">
        <f>IF($L1218="None","",IF(ISERROR(VLOOKUP($L1218,Info!$B$4:$B$266,1,FALSE)),"",VLOOKUP($L1218,Info!$B$4:$L$266,5,FALSE)))</f>
        <v/>
      </c>
      <c r="O1218" s="94" t="str">
        <f>IF(K1218="","",IF(AND($J$12&lt;&gt;"ABC",N1218="3"),"BAC",IF(N1218="3","ABC",IF($J$12&lt;&gt;"ABC",IF($J$10="Standard",VLOOKUP(K1218,Info!$BE$4:$BF$481,2,FALSE),VLOOKUP(K1218,Info!$BI$4:$BJ$482,2,FALSE)),IF($J$10="Standard",VLOOKUP(K1218,Info!$AG$4:$AH$2994,2,FALSE),VLOOKUP(K1218,Info!$AK$4:$AL$2997,2,FALSE))))))</f>
        <v/>
      </c>
      <c r="P1218" s="94" t="str">
        <f>IF($L1218="None","",IF(ISERROR(VLOOKUP($L1218,Info!$B$4:$B$266,1,FALSE)),"",VLOOKUP($L1218,Info!$B$4:$L$266,3,FALSE)))</f>
        <v/>
      </c>
      <c r="Q1218" s="96" t="str">
        <f>IF($L1218="None","",IF(ISERROR(VLOOKUP($L1218,Info!$B$4:$B$266,1,FALSE)),"",VLOOKUP($L1218,Info!$B$4:$L$266,4,FALSE)))</f>
        <v/>
      </c>
      <c r="R1218" s="1"/>
      <c r="S1218" s="6" t="str">
        <f t="shared" si="92"/>
        <v/>
      </c>
      <c r="T1218" s="6" t="str">
        <f>IF($L1218="None","",IF(ISERROR(VLOOKUP($L1218,Info!$B$4:$B$266,1,FALSE)),"",VLOOKUP($L1218,Info!$B$4:$L$266,11,FALSE)))</f>
        <v/>
      </c>
      <c r="U1218" s="1"/>
      <c r="V1218" s="1"/>
      <c r="W1218" s="1"/>
      <c r="X1218" s="1" t="str">
        <f>IF($L1218="None","",IF(ISERROR(VLOOKUP($L1218,Info!$B$4:$B$266,1,FALSE)),"",IF(OR(W1218="Metallic Liquid Tight",W1218="Non-Metallic Liquid Tight",W1218="LSZH",W1218="Greenfield"),VLOOKUP($L1218,Info!$B$4:$L$266,7,FALSE),"N/A")))</f>
        <v/>
      </c>
      <c r="Y1218" s="1"/>
      <c r="Z1218" s="96" t="str">
        <f>IF($L1218="None","",IF(ISERROR(VLOOKUP($L1218,Info!$B$4:$B$266,1,FALSE)),"",VLOOKUP($L1218,Info!$B$4:$L$266,9,FALSE)))</f>
        <v/>
      </c>
      <c r="AA1218" s="96" t="str">
        <f>IF($L1218="None","",IF(ISERROR(VLOOKUP($L1218,Info!$B$4:$B$266,1,FALSE)),"",VLOOKUP($L1218,Info!$B$4:$L$266,8,FALSE)))</f>
        <v/>
      </c>
      <c r="AB1218" s="96" t="str">
        <f>IF($L1218="None","",IF(ISERROR(VLOOKUP($L1218,Info!$B$4:$B$266,1,FALSE)),"",VLOOKUP($L1218,Info!$B$4:$L$266,10,FALSE)))</f>
        <v/>
      </c>
      <c r="AC1218" s="1" t="str">
        <f>IF(W1218="SO Cable","Black,White",IF(O1218="","",IF(P1218="","",IF($J$12&lt;&gt;"ABC",IF(P1218&lt;="250",VLOOKUP(O1218,Info!$AZ$4:$BB$22,3,FALSE),VLOOKUP(O1218,Info!$AZ$23:$BB$39,3,FALSE)),IF(P1218&lt;="250",VLOOKUP(O1218,Info!$AO$4:$AQ$22,3,FALSE),VLOOKUP(O1218,Info!$AO$23:$AP$39,3,FALSE))))))</f>
        <v/>
      </c>
      <c r="AD1218" s="1"/>
      <c r="AE1218" s="1" t="str">
        <f>IF($L1218="None","",IF(ISERROR(VLOOKUP($L1218,Info!$B$4:$B$266,1,FALSE)),"",VLOOKUP($L1218,Info!$B$4:$L$266,4,FALSE)))</f>
        <v/>
      </c>
      <c r="AF1218" s="1" t="str">
        <f>IF($L1218="None","",IF(ISERROR(VLOOKUP($L1218,Info!$B$4:$B$266,1,FALSE)),"",VLOOKUP($L1218,Info!$B$4:$L$266,6,FALSE)))</f>
        <v/>
      </c>
      <c r="AG1218" s="1"/>
      <c r="AH1218" s="33" t="str" cm="1">
        <f t="array" ref="AH1218">IF(AND(L1218&lt;&gt;"",O1218&lt;&gt;"",R1218:S1218&lt;&gt;"",W1218:X1218&lt;&gt;"",Z1218:AA1218&lt;&gt;"",AC1218&lt;&gt;""),"Good","Bad")</f>
        <v>Bad</v>
      </c>
      <c r="AL1218" t="str" cm="1">
        <f t="array" ref="AL1218">IF(R1218&gt;0,_xlfn.IFS(COUNTIF($L$20:L1218,"&lt;&gt;")&lt;101,1,COUNTIF($L$20:L1218,"&lt;&gt;")&lt;201,2,COUNTIF($L$20:L1218,"&lt;&gt;")&lt;301,3,COUNTIF($L$20:L1218,"&lt;&gt;")&lt;401,4,COUNTIF($L$20:L1218,"&lt;&gt;")&lt;501,5,COUNTIF($L$20:L1218,"&lt;&gt;")&lt;601,6,COUNTIF($L$20:L1218,"&lt;&gt;")&lt;701,7,COUNTIF($L$20:L1218,"&lt;&gt;")&lt;801,8,COUNTIF($L$20:L1218,"&lt;&gt;")&lt;901,9,COUNTIF($L$20:L1218,"&lt;&gt;")&lt;1001,10,COUNTIF($L$20:L1218,"&lt;&gt;")&lt;1101,11,COUNTIF($L$20:L1218,"&lt;&gt;")&lt;1201,12,COUNTIF($L$20:L1218,"&lt;&gt;")&lt;1301,13,COUNTIF($L$20:L1218,"&lt;&gt;")&lt;1401,14,COUNTIF($L$20:L1218,"&lt;&gt;")&lt;1501,15,COUNTIF($L$20:L1218,"&lt;&gt;")&lt;1601,16,COUNTIF($L$20:L1218,"&lt;&gt;")&lt;1701,17,COUNTIF($L$20:L1218,"&lt;&gt;")&lt;1801,18,COUNTIF($L$20:L1218,"&lt;&gt;")&lt;1901,19,COUNTIF($L$20:L1218,"&lt;&gt;")&lt;2001,20,COUNTIF($L$20:L1218,"&lt;&gt;")&lt;2101,21,COUNTIF($L$20:L1218,"&lt;&gt;")&lt;2201,22,COUNTIF($L$20:L1218,"&lt;&gt;")&lt;2301,23,COUNTIF($L$20:L1218,"&lt;&gt;")&lt;2401,24,COUNTIF($L$20:L1218,"&lt;&gt;")&lt;2501,25,COUNTIF($L$20:L1218,"&lt;&gt;")&lt;2601,26,COUNTIF($L$20:L1218,"&lt;&gt;")&lt;2701,27,COUNTIF($L$20:L1218,"&lt;&gt;")&lt;2801,28,COUNTIF($L$20:L1218,"&lt;&gt;")&lt;2901,29,COUNTIF($L$20:L1218,"&lt;&gt;")&lt;3001,30),"")</f>
        <v/>
      </c>
      <c r="AM1218" t="str">
        <f t="shared" si="90"/>
        <v/>
      </c>
      <c r="AN1218" t="str">
        <f t="shared" si="94"/>
        <v/>
      </c>
      <c r="AP1218" t="str">
        <f t="shared" si="93"/>
        <v/>
      </c>
      <c r="AQ1218" t="str">
        <f>IF(AO1218="","",COUNTIFS(AM1218:$AM$3019,AO1218))</f>
        <v/>
      </c>
    </row>
    <row r="1219" spans="1:43" x14ac:dyDescent="0.25">
      <c r="A1219" s="6" t="str">
        <f>IF(COUNT($A$20:A1218)&lt;&gt;$B$4,IF(A1218="","",A1218+1),"")</f>
        <v/>
      </c>
      <c r="B1219" s="3"/>
      <c r="C1219" s="3"/>
      <c r="D1219" s="122"/>
      <c r="E1219" s="3"/>
      <c r="F1219" s="3"/>
      <c r="G1219" s="3"/>
      <c r="H1219" s="3"/>
      <c r="I1219" s="120"/>
      <c r="J1219" s="3"/>
      <c r="K1219" s="95" t="str" cm="1">
        <f t="array" ref="K1219">IF(OR($J$14 = "A",$J$14 = "B",$J$14 = "C"),IF(I1219="","",IF(LEN(I1219)&gt;2,_xlfn.IFS(ISNUMBER(SEARCH("_",I1219)),I1219,ISNUMBER(SEARCH(", ",I1219)),SUBSTITUTE(I1219,", ","_"),ISNUMBER(SEARCH("/ ",I1219)),SUBSTITUTE(I1219,"/ ","_"),ISNUMBER(SEARCH(",",I1219)),SUBSTITUTE(I1219,",","_"),ISNUMBER(SEARCH("/",I1219)),SUBSTITUTE(I1219,"/","_"),ISNUMBER(SEARCH("",I1219)),I1219),I1219)),IF(OR($J$14 = "J",$J$14 = "K"),"",IF(D1219="","",IF(LEN(D1219)&gt;2,_xlfn.IFS(ISNUMBER(SEARCH("_",D1219)),D1219,ISNUMBER(SEARCH(", ",D1219)),SUBSTITUTE(D1219,", ","_"),ISNUMBER(SEARCH("/ ",D1219)),SUBSTITUTE(D1219,"/ ","_"),ISNUMBER(SEARCH(",",D1219)),SUBSTITUTE(D1219,",","_"),ISNUMBER(SEARCH("/",D1219)),SUBSTITUTE(D1219,"/","_"),ISNUMBER(SEARCH("",D1219)),D1219),D1219))))</f>
        <v/>
      </c>
      <c r="L1219" s="1"/>
      <c r="M1219" s="1" t="str">
        <f t="shared" si="91"/>
        <v/>
      </c>
      <c r="N1219" s="94" t="str">
        <f>IF($L1219="None","",IF(ISERROR(VLOOKUP($L1219,Info!$B$4:$B$266,1,FALSE)),"",VLOOKUP($L1219,Info!$B$4:$L$266,5,FALSE)))</f>
        <v/>
      </c>
      <c r="O1219" s="94" t="str">
        <f>IF(K1219="","",IF(AND($J$12&lt;&gt;"ABC",N1219="3"),"BAC",IF(N1219="3","ABC",IF($J$12&lt;&gt;"ABC",IF($J$10="Standard",VLOOKUP(K1219,Info!$BE$4:$BF$481,2,FALSE),VLOOKUP(K1219,Info!$BI$4:$BJ$482,2,FALSE)),IF($J$10="Standard",VLOOKUP(K1219,Info!$AG$4:$AH$2994,2,FALSE),VLOOKUP(K1219,Info!$AK$4:$AL$2997,2,FALSE))))))</f>
        <v/>
      </c>
      <c r="P1219" s="94" t="str">
        <f>IF($L1219="None","",IF(ISERROR(VLOOKUP($L1219,Info!$B$4:$B$266,1,FALSE)),"",VLOOKUP($L1219,Info!$B$4:$L$266,3,FALSE)))</f>
        <v/>
      </c>
      <c r="Q1219" s="96" t="str">
        <f>IF($L1219="None","",IF(ISERROR(VLOOKUP($L1219,Info!$B$4:$B$266,1,FALSE)),"",VLOOKUP($L1219,Info!$B$4:$L$266,4,FALSE)))</f>
        <v/>
      </c>
      <c r="R1219" s="1"/>
      <c r="S1219" s="6" t="str">
        <f t="shared" si="92"/>
        <v/>
      </c>
      <c r="T1219" s="6" t="str">
        <f>IF($L1219="None","",IF(ISERROR(VLOOKUP($L1219,Info!$B$4:$B$266,1,FALSE)),"",VLOOKUP($L1219,Info!$B$4:$L$266,11,FALSE)))</f>
        <v/>
      </c>
      <c r="U1219" s="1"/>
      <c r="V1219" s="1"/>
      <c r="W1219" s="1"/>
      <c r="X1219" s="1" t="str">
        <f>IF($L1219="None","",IF(ISERROR(VLOOKUP($L1219,Info!$B$4:$B$266,1,FALSE)),"",IF(OR(W1219="Metallic Liquid Tight",W1219="Non-Metallic Liquid Tight",W1219="LSZH",W1219="Greenfield"),VLOOKUP($L1219,Info!$B$4:$L$266,7,FALSE),"N/A")))</f>
        <v/>
      </c>
      <c r="Y1219" s="1"/>
      <c r="Z1219" s="96" t="str">
        <f>IF($L1219="None","",IF(ISERROR(VLOOKUP($L1219,Info!$B$4:$B$266,1,FALSE)),"",VLOOKUP($L1219,Info!$B$4:$L$266,9,FALSE)))</f>
        <v/>
      </c>
      <c r="AA1219" s="96" t="str">
        <f>IF($L1219="None","",IF(ISERROR(VLOOKUP($L1219,Info!$B$4:$B$266,1,FALSE)),"",VLOOKUP($L1219,Info!$B$4:$L$266,8,FALSE)))</f>
        <v/>
      </c>
      <c r="AB1219" s="96" t="str">
        <f>IF($L1219="None","",IF(ISERROR(VLOOKUP($L1219,Info!$B$4:$B$266,1,FALSE)),"",VLOOKUP($L1219,Info!$B$4:$L$266,10,FALSE)))</f>
        <v/>
      </c>
      <c r="AC1219" s="1" t="str">
        <f>IF(W1219="SO Cable","Black,White",IF(O1219="","",IF(P1219="","",IF($J$12&lt;&gt;"ABC",IF(P1219&lt;="250",VLOOKUP(O1219,Info!$AZ$4:$BB$22,3,FALSE),VLOOKUP(O1219,Info!$AZ$23:$BB$39,3,FALSE)),IF(P1219&lt;="250",VLOOKUP(O1219,Info!$AO$4:$AQ$22,3,FALSE),VLOOKUP(O1219,Info!$AO$23:$AP$39,3,FALSE))))))</f>
        <v/>
      </c>
      <c r="AD1219" s="1"/>
      <c r="AE1219" s="1" t="str">
        <f>IF($L1219="None","",IF(ISERROR(VLOOKUP($L1219,Info!$B$4:$B$266,1,FALSE)),"",VLOOKUP($L1219,Info!$B$4:$L$266,4,FALSE)))</f>
        <v/>
      </c>
      <c r="AF1219" s="1" t="str">
        <f>IF($L1219="None","",IF(ISERROR(VLOOKUP($L1219,Info!$B$4:$B$266,1,FALSE)),"",VLOOKUP($L1219,Info!$B$4:$L$266,6,FALSE)))</f>
        <v/>
      </c>
      <c r="AG1219" s="1"/>
      <c r="AH1219" s="33" t="str" cm="1">
        <f t="array" ref="AH1219">IF(AND(L1219&lt;&gt;"",O1219&lt;&gt;"",R1219:S1219&lt;&gt;"",W1219:X1219&lt;&gt;"",Z1219:AA1219&lt;&gt;"",AC1219&lt;&gt;""),"Good","Bad")</f>
        <v>Bad</v>
      </c>
      <c r="AL1219" t="str" cm="1">
        <f t="array" ref="AL1219">IF(R1219&gt;0,_xlfn.IFS(COUNTIF($L$20:L1219,"&lt;&gt;")&lt;101,1,COUNTIF($L$20:L1219,"&lt;&gt;")&lt;201,2,COUNTIF($L$20:L1219,"&lt;&gt;")&lt;301,3,COUNTIF($L$20:L1219,"&lt;&gt;")&lt;401,4,COUNTIF($L$20:L1219,"&lt;&gt;")&lt;501,5,COUNTIF($L$20:L1219,"&lt;&gt;")&lt;601,6,COUNTIF($L$20:L1219,"&lt;&gt;")&lt;701,7,COUNTIF($L$20:L1219,"&lt;&gt;")&lt;801,8,COUNTIF($L$20:L1219,"&lt;&gt;")&lt;901,9,COUNTIF($L$20:L1219,"&lt;&gt;")&lt;1001,10,COUNTIF($L$20:L1219,"&lt;&gt;")&lt;1101,11,COUNTIF($L$20:L1219,"&lt;&gt;")&lt;1201,12,COUNTIF($L$20:L1219,"&lt;&gt;")&lt;1301,13,COUNTIF($L$20:L1219,"&lt;&gt;")&lt;1401,14,COUNTIF($L$20:L1219,"&lt;&gt;")&lt;1501,15,COUNTIF($L$20:L1219,"&lt;&gt;")&lt;1601,16,COUNTIF($L$20:L1219,"&lt;&gt;")&lt;1701,17,COUNTIF($L$20:L1219,"&lt;&gt;")&lt;1801,18,COUNTIF($L$20:L1219,"&lt;&gt;")&lt;1901,19,COUNTIF($L$20:L1219,"&lt;&gt;")&lt;2001,20,COUNTIF($L$20:L1219,"&lt;&gt;")&lt;2101,21,COUNTIF($L$20:L1219,"&lt;&gt;")&lt;2201,22,COUNTIF($L$20:L1219,"&lt;&gt;")&lt;2301,23,COUNTIF($L$20:L1219,"&lt;&gt;")&lt;2401,24,COUNTIF($L$20:L1219,"&lt;&gt;")&lt;2501,25,COUNTIF($L$20:L1219,"&lt;&gt;")&lt;2601,26,COUNTIF($L$20:L1219,"&lt;&gt;")&lt;2701,27,COUNTIF($L$20:L1219,"&lt;&gt;")&lt;2801,28,COUNTIF($L$20:L1219,"&lt;&gt;")&lt;2901,29,COUNTIF($L$20:L1219,"&lt;&gt;")&lt;3001,30),"")</f>
        <v/>
      </c>
      <c r="AM1219" t="str">
        <f t="shared" si="90"/>
        <v/>
      </c>
      <c r="AN1219" t="str">
        <f t="shared" si="94"/>
        <v/>
      </c>
      <c r="AP1219" t="str">
        <f t="shared" si="93"/>
        <v/>
      </c>
      <c r="AQ1219" t="str">
        <f>IF(AO1219="","",COUNTIFS(AM1219:$AM$3019,AO1219))</f>
        <v/>
      </c>
    </row>
    <row r="1220" spans="1:43" x14ac:dyDescent="0.25">
      <c r="A1220" s="6" t="str">
        <f>IF(COUNT($A$20:A1219)&lt;&gt;$B$4,IF(A1219="","",A1219+1),"")</f>
        <v/>
      </c>
      <c r="B1220" s="3"/>
      <c r="C1220" s="3"/>
      <c r="D1220" s="122"/>
      <c r="E1220" s="3"/>
      <c r="F1220" s="3"/>
      <c r="G1220" s="3"/>
      <c r="H1220" s="3"/>
      <c r="I1220" s="120"/>
      <c r="J1220" s="3"/>
      <c r="K1220" s="95" t="str" cm="1">
        <f t="array" ref="K1220">IF(OR($J$14 = "A",$J$14 = "B",$J$14 = "C"),IF(I1220="","",IF(LEN(I1220)&gt;2,_xlfn.IFS(ISNUMBER(SEARCH("_",I1220)),I1220,ISNUMBER(SEARCH(", ",I1220)),SUBSTITUTE(I1220,", ","_"),ISNUMBER(SEARCH("/ ",I1220)),SUBSTITUTE(I1220,"/ ","_"),ISNUMBER(SEARCH(",",I1220)),SUBSTITUTE(I1220,",","_"),ISNUMBER(SEARCH("/",I1220)),SUBSTITUTE(I1220,"/","_"),ISNUMBER(SEARCH("",I1220)),I1220),I1220)),IF(OR($J$14 = "J",$J$14 = "K"),"",IF(D1220="","",IF(LEN(D1220)&gt;2,_xlfn.IFS(ISNUMBER(SEARCH("_",D1220)),D1220,ISNUMBER(SEARCH(", ",D1220)),SUBSTITUTE(D1220,", ","_"),ISNUMBER(SEARCH("/ ",D1220)),SUBSTITUTE(D1220,"/ ","_"),ISNUMBER(SEARCH(",",D1220)),SUBSTITUTE(D1220,",","_"),ISNUMBER(SEARCH("/",D1220)),SUBSTITUTE(D1220,"/","_"),ISNUMBER(SEARCH("",D1220)),D1220),D1220))))</f>
        <v/>
      </c>
      <c r="L1220" s="1"/>
      <c r="M1220" s="1" t="str">
        <f t="shared" si="91"/>
        <v/>
      </c>
      <c r="N1220" s="94" t="str">
        <f>IF($L1220="None","",IF(ISERROR(VLOOKUP($L1220,Info!$B$4:$B$266,1,FALSE)),"",VLOOKUP($L1220,Info!$B$4:$L$266,5,FALSE)))</f>
        <v/>
      </c>
      <c r="O1220" s="94" t="str">
        <f>IF(K1220="","",IF(AND($J$12&lt;&gt;"ABC",N1220="3"),"BAC",IF(N1220="3","ABC",IF($J$12&lt;&gt;"ABC",IF($J$10="Standard",VLOOKUP(K1220,Info!$BE$4:$BF$481,2,FALSE),VLOOKUP(K1220,Info!$BI$4:$BJ$482,2,FALSE)),IF($J$10="Standard",VLOOKUP(K1220,Info!$AG$4:$AH$2994,2,FALSE),VLOOKUP(K1220,Info!$AK$4:$AL$2997,2,FALSE))))))</f>
        <v/>
      </c>
      <c r="P1220" s="94" t="str">
        <f>IF($L1220="None","",IF(ISERROR(VLOOKUP($L1220,Info!$B$4:$B$266,1,FALSE)),"",VLOOKUP($L1220,Info!$B$4:$L$266,3,FALSE)))</f>
        <v/>
      </c>
      <c r="Q1220" s="96" t="str">
        <f>IF($L1220="None","",IF(ISERROR(VLOOKUP($L1220,Info!$B$4:$B$266,1,FALSE)),"",VLOOKUP($L1220,Info!$B$4:$L$266,4,FALSE)))</f>
        <v/>
      </c>
      <c r="R1220" s="1"/>
      <c r="S1220" s="6" t="str">
        <f t="shared" si="92"/>
        <v/>
      </c>
      <c r="T1220" s="6" t="str">
        <f>IF($L1220="None","",IF(ISERROR(VLOOKUP($L1220,Info!$B$4:$B$266,1,FALSE)),"",VLOOKUP($L1220,Info!$B$4:$L$266,11,FALSE)))</f>
        <v/>
      </c>
      <c r="U1220" s="1"/>
      <c r="V1220" s="1"/>
      <c r="W1220" s="1"/>
      <c r="X1220" s="1" t="str">
        <f>IF($L1220="None","",IF(ISERROR(VLOOKUP($L1220,Info!$B$4:$B$266,1,FALSE)),"",IF(OR(W1220="Metallic Liquid Tight",W1220="Non-Metallic Liquid Tight",W1220="LSZH",W1220="Greenfield"),VLOOKUP($L1220,Info!$B$4:$L$266,7,FALSE),"N/A")))</f>
        <v/>
      </c>
      <c r="Y1220" s="1"/>
      <c r="Z1220" s="96" t="str">
        <f>IF($L1220="None","",IF(ISERROR(VLOOKUP($L1220,Info!$B$4:$B$266,1,FALSE)),"",VLOOKUP($L1220,Info!$B$4:$L$266,9,FALSE)))</f>
        <v/>
      </c>
      <c r="AA1220" s="96" t="str">
        <f>IF($L1220="None","",IF(ISERROR(VLOOKUP($L1220,Info!$B$4:$B$266,1,FALSE)),"",VLOOKUP($L1220,Info!$B$4:$L$266,8,FALSE)))</f>
        <v/>
      </c>
      <c r="AB1220" s="96" t="str">
        <f>IF($L1220="None","",IF(ISERROR(VLOOKUP($L1220,Info!$B$4:$B$266,1,FALSE)),"",VLOOKUP($L1220,Info!$B$4:$L$266,10,FALSE)))</f>
        <v/>
      </c>
      <c r="AC1220" s="1" t="str">
        <f>IF(W1220="SO Cable","Black,White",IF(O1220="","",IF(P1220="","",IF($J$12&lt;&gt;"ABC",IF(P1220&lt;="250",VLOOKUP(O1220,Info!$AZ$4:$BB$22,3,FALSE),VLOOKUP(O1220,Info!$AZ$23:$BB$39,3,FALSE)),IF(P1220&lt;="250",VLOOKUP(O1220,Info!$AO$4:$AQ$22,3,FALSE),VLOOKUP(O1220,Info!$AO$23:$AP$39,3,FALSE))))))</f>
        <v/>
      </c>
      <c r="AD1220" s="1"/>
      <c r="AE1220" s="1" t="str">
        <f>IF($L1220="None","",IF(ISERROR(VLOOKUP($L1220,Info!$B$4:$B$266,1,FALSE)),"",VLOOKUP($L1220,Info!$B$4:$L$266,4,FALSE)))</f>
        <v/>
      </c>
      <c r="AF1220" s="1" t="str">
        <f>IF($L1220="None","",IF(ISERROR(VLOOKUP($L1220,Info!$B$4:$B$266,1,FALSE)),"",VLOOKUP($L1220,Info!$B$4:$L$266,6,FALSE)))</f>
        <v/>
      </c>
      <c r="AG1220" s="1"/>
      <c r="AH1220" s="33" t="str" cm="1">
        <f t="array" ref="AH1220">IF(AND(L1220&lt;&gt;"",O1220&lt;&gt;"",R1220:S1220&lt;&gt;"",W1220:X1220&lt;&gt;"",Z1220:AA1220&lt;&gt;"",AC1220&lt;&gt;""),"Good","Bad")</f>
        <v>Bad</v>
      </c>
      <c r="AL1220" t="str" cm="1">
        <f t="array" ref="AL1220">IF(R1220&gt;0,_xlfn.IFS(COUNTIF($L$20:L1220,"&lt;&gt;")&lt;101,1,COUNTIF($L$20:L1220,"&lt;&gt;")&lt;201,2,COUNTIF($L$20:L1220,"&lt;&gt;")&lt;301,3,COUNTIF($L$20:L1220,"&lt;&gt;")&lt;401,4,COUNTIF($L$20:L1220,"&lt;&gt;")&lt;501,5,COUNTIF($L$20:L1220,"&lt;&gt;")&lt;601,6,COUNTIF($L$20:L1220,"&lt;&gt;")&lt;701,7,COUNTIF($L$20:L1220,"&lt;&gt;")&lt;801,8,COUNTIF($L$20:L1220,"&lt;&gt;")&lt;901,9,COUNTIF($L$20:L1220,"&lt;&gt;")&lt;1001,10,COUNTIF($L$20:L1220,"&lt;&gt;")&lt;1101,11,COUNTIF($L$20:L1220,"&lt;&gt;")&lt;1201,12,COUNTIF($L$20:L1220,"&lt;&gt;")&lt;1301,13,COUNTIF($L$20:L1220,"&lt;&gt;")&lt;1401,14,COUNTIF($L$20:L1220,"&lt;&gt;")&lt;1501,15,COUNTIF($L$20:L1220,"&lt;&gt;")&lt;1601,16,COUNTIF($L$20:L1220,"&lt;&gt;")&lt;1701,17,COUNTIF($L$20:L1220,"&lt;&gt;")&lt;1801,18,COUNTIF($L$20:L1220,"&lt;&gt;")&lt;1901,19,COUNTIF($L$20:L1220,"&lt;&gt;")&lt;2001,20,COUNTIF($L$20:L1220,"&lt;&gt;")&lt;2101,21,COUNTIF($L$20:L1220,"&lt;&gt;")&lt;2201,22,COUNTIF($L$20:L1220,"&lt;&gt;")&lt;2301,23,COUNTIF($L$20:L1220,"&lt;&gt;")&lt;2401,24,COUNTIF($L$20:L1220,"&lt;&gt;")&lt;2501,25,COUNTIF($L$20:L1220,"&lt;&gt;")&lt;2601,26,COUNTIF($L$20:L1220,"&lt;&gt;")&lt;2701,27,COUNTIF($L$20:L1220,"&lt;&gt;")&lt;2801,28,COUNTIF($L$20:L1220,"&lt;&gt;")&lt;2901,29,COUNTIF($L$20:L1220,"&lt;&gt;")&lt;3001,30),"")</f>
        <v/>
      </c>
      <c r="AM1220" t="str">
        <f t="shared" si="90"/>
        <v/>
      </c>
      <c r="AN1220" t="str">
        <f t="shared" si="94"/>
        <v/>
      </c>
      <c r="AP1220" t="str">
        <f t="shared" si="93"/>
        <v/>
      </c>
      <c r="AQ1220" t="str">
        <f>IF(AO1220="","",COUNTIFS(AM1220:$AM$3019,AO1220))</f>
        <v/>
      </c>
    </row>
    <row r="1221" spans="1:43" x14ac:dyDescent="0.25">
      <c r="A1221" s="6" t="str">
        <f>IF(COUNT($A$20:A1220)&lt;&gt;$B$4,IF(A1220="","",A1220+1),"")</f>
        <v/>
      </c>
      <c r="B1221" s="3"/>
      <c r="C1221" s="3"/>
      <c r="D1221" s="122"/>
      <c r="E1221" s="3"/>
      <c r="F1221" s="3"/>
      <c r="G1221" s="3"/>
      <c r="H1221" s="3"/>
      <c r="I1221" s="120"/>
      <c r="J1221" s="3"/>
      <c r="K1221" s="95" t="str" cm="1">
        <f t="array" ref="K1221">IF(OR($J$14 = "A",$J$14 = "B",$J$14 = "C"),IF(I1221="","",IF(LEN(I1221)&gt;2,_xlfn.IFS(ISNUMBER(SEARCH("_",I1221)),I1221,ISNUMBER(SEARCH(", ",I1221)),SUBSTITUTE(I1221,", ","_"),ISNUMBER(SEARCH("/ ",I1221)),SUBSTITUTE(I1221,"/ ","_"),ISNUMBER(SEARCH(",",I1221)),SUBSTITUTE(I1221,",","_"),ISNUMBER(SEARCH("/",I1221)),SUBSTITUTE(I1221,"/","_"),ISNUMBER(SEARCH("",I1221)),I1221),I1221)),IF(OR($J$14 = "J",$J$14 = "K"),"",IF(D1221="","",IF(LEN(D1221)&gt;2,_xlfn.IFS(ISNUMBER(SEARCH("_",D1221)),D1221,ISNUMBER(SEARCH(", ",D1221)),SUBSTITUTE(D1221,", ","_"),ISNUMBER(SEARCH("/ ",D1221)),SUBSTITUTE(D1221,"/ ","_"),ISNUMBER(SEARCH(",",D1221)),SUBSTITUTE(D1221,",","_"),ISNUMBER(SEARCH("/",D1221)),SUBSTITUTE(D1221,"/","_"),ISNUMBER(SEARCH("",D1221)),D1221),D1221))))</f>
        <v/>
      </c>
      <c r="L1221" s="1"/>
      <c r="M1221" s="1" t="str">
        <f t="shared" si="91"/>
        <v/>
      </c>
      <c r="N1221" s="94" t="str">
        <f>IF($L1221="None","",IF(ISERROR(VLOOKUP($L1221,Info!$B$4:$B$266,1,FALSE)),"",VLOOKUP($L1221,Info!$B$4:$L$266,5,FALSE)))</f>
        <v/>
      </c>
      <c r="O1221" s="94" t="str">
        <f>IF(K1221="","",IF(AND($J$12&lt;&gt;"ABC",N1221="3"),"BAC",IF(N1221="3","ABC",IF($J$12&lt;&gt;"ABC",IF($J$10="Standard",VLOOKUP(K1221,Info!$BE$4:$BF$481,2,FALSE),VLOOKUP(K1221,Info!$BI$4:$BJ$482,2,FALSE)),IF($J$10="Standard",VLOOKUP(K1221,Info!$AG$4:$AH$2994,2,FALSE),VLOOKUP(K1221,Info!$AK$4:$AL$2997,2,FALSE))))))</f>
        <v/>
      </c>
      <c r="P1221" s="94" t="str">
        <f>IF($L1221="None","",IF(ISERROR(VLOOKUP($L1221,Info!$B$4:$B$266,1,FALSE)),"",VLOOKUP($L1221,Info!$B$4:$L$266,3,FALSE)))</f>
        <v/>
      </c>
      <c r="Q1221" s="96" t="str">
        <f>IF($L1221="None","",IF(ISERROR(VLOOKUP($L1221,Info!$B$4:$B$266,1,FALSE)),"",VLOOKUP($L1221,Info!$B$4:$L$266,4,FALSE)))</f>
        <v/>
      </c>
      <c r="R1221" s="1"/>
      <c r="S1221" s="6" t="str">
        <f t="shared" si="92"/>
        <v/>
      </c>
      <c r="T1221" s="6" t="str">
        <f>IF($L1221="None","",IF(ISERROR(VLOOKUP($L1221,Info!$B$4:$B$266,1,FALSE)),"",VLOOKUP($L1221,Info!$B$4:$L$266,11,FALSE)))</f>
        <v/>
      </c>
      <c r="U1221" s="1"/>
      <c r="V1221" s="1"/>
      <c r="W1221" s="1"/>
      <c r="X1221" s="1" t="str">
        <f>IF($L1221="None","",IF(ISERROR(VLOOKUP($L1221,Info!$B$4:$B$266,1,FALSE)),"",IF(OR(W1221="Metallic Liquid Tight",W1221="Non-Metallic Liquid Tight",W1221="LSZH",W1221="Greenfield"),VLOOKUP($L1221,Info!$B$4:$L$266,7,FALSE),"N/A")))</f>
        <v/>
      </c>
      <c r="Y1221" s="1"/>
      <c r="Z1221" s="96" t="str">
        <f>IF($L1221="None","",IF(ISERROR(VLOOKUP($L1221,Info!$B$4:$B$266,1,FALSE)),"",VLOOKUP($L1221,Info!$B$4:$L$266,9,FALSE)))</f>
        <v/>
      </c>
      <c r="AA1221" s="96" t="str">
        <f>IF($L1221="None","",IF(ISERROR(VLOOKUP($L1221,Info!$B$4:$B$266,1,FALSE)),"",VLOOKUP($L1221,Info!$B$4:$L$266,8,FALSE)))</f>
        <v/>
      </c>
      <c r="AB1221" s="96" t="str">
        <f>IF($L1221="None","",IF(ISERROR(VLOOKUP($L1221,Info!$B$4:$B$266,1,FALSE)),"",VLOOKUP($L1221,Info!$B$4:$L$266,10,FALSE)))</f>
        <v/>
      </c>
      <c r="AC1221" s="1" t="str">
        <f>IF(W1221="SO Cable","Black,White",IF(O1221="","",IF(P1221="","",IF($J$12&lt;&gt;"ABC",IF(P1221&lt;="250",VLOOKUP(O1221,Info!$AZ$4:$BB$22,3,FALSE),VLOOKUP(O1221,Info!$AZ$23:$BB$39,3,FALSE)),IF(P1221&lt;="250",VLOOKUP(O1221,Info!$AO$4:$AQ$22,3,FALSE),VLOOKUP(O1221,Info!$AO$23:$AP$39,3,FALSE))))))</f>
        <v/>
      </c>
      <c r="AD1221" s="1"/>
      <c r="AE1221" s="1" t="str">
        <f>IF($L1221="None","",IF(ISERROR(VLOOKUP($L1221,Info!$B$4:$B$266,1,FALSE)),"",VLOOKUP($L1221,Info!$B$4:$L$266,4,FALSE)))</f>
        <v/>
      </c>
      <c r="AF1221" s="1" t="str">
        <f>IF($L1221="None","",IF(ISERROR(VLOOKUP($L1221,Info!$B$4:$B$266,1,FALSE)),"",VLOOKUP($L1221,Info!$B$4:$L$266,6,FALSE)))</f>
        <v/>
      </c>
      <c r="AG1221" s="1"/>
      <c r="AH1221" s="33" t="str" cm="1">
        <f t="array" ref="AH1221">IF(AND(L1221&lt;&gt;"",O1221&lt;&gt;"",R1221:S1221&lt;&gt;"",W1221:X1221&lt;&gt;"",Z1221:AA1221&lt;&gt;"",AC1221&lt;&gt;""),"Good","Bad")</f>
        <v>Bad</v>
      </c>
      <c r="AL1221" t="str" cm="1">
        <f t="array" ref="AL1221">IF(R1221&gt;0,_xlfn.IFS(COUNTIF($L$20:L1221,"&lt;&gt;")&lt;101,1,COUNTIF($L$20:L1221,"&lt;&gt;")&lt;201,2,COUNTIF($L$20:L1221,"&lt;&gt;")&lt;301,3,COUNTIF($L$20:L1221,"&lt;&gt;")&lt;401,4,COUNTIF($L$20:L1221,"&lt;&gt;")&lt;501,5,COUNTIF($L$20:L1221,"&lt;&gt;")&lt;601,6,COUNTIF($L$20:L1221,"&lt;&gt;")&lt;701,7,COUNTIF($L$20:L1221,"&lt;&gt;")&lt;801,8,COUNTIF($L$20:L1221,"&lt;&gt;")&lt;901,9,COUNTIF($L$20:L1221,"&lt;&gt;")&lt;1001,10,COUNTIF($L$20:L1221,"&lt;&gt;")&lt;1101,11,COUNTIF($L$20:L1221,"&lt;&gt;")&lt;1201,12,COUNTIF($L$20:L1221,"&lt;&gt;")&lt;1301,13,COUNTIF($L$20:L1221,"&lt;&gt;")&lt;1401,14,COUNTIF($L$20:L1221,"&lt;&gt;")&lt;1501,15,COUNTIF($L$20:L1221,"&lt;&gt;")&lt;1601,16,COUNTIF($L$20:L1221,"&lt;&gt;")&lt;1701,17,COUNTIF($L$20:L1221,"&lt;&gt;")&lt;1801,18,COUNTIF($L$20:L1221,"&lt;&gt;")&lt;1901,19,COUNTIF($L$20:L1221,"&lt;&gt;")&lt;2001,20,COUNTIF($L$20:L1221,"&lt;&gt;")&lt;2101,21,COUNTIF($L$20:L1221,"&lt;&gt;")&lt;2201,22,COUNTIF($L$20:L1221,"&lt;&gt;")&lt;2301,23,COUNTIF($L$20:L1221,"&lt;&gt;")&lt;2401,24,COUNTIF($L$20:L1221,"&lt;&gt;")&lt;2501,25,COUNTIF($L$20:L1221,"&lt;&gt;")&lt;2601,26,COUNTIF($L$20:L1221,"&lt;&gt;")&lt;2701,27,COUNTIF($L$20:L1221,"&lt;&gt;")&lt;2801,28,COUNTIF($L$20:L1221,"&lt;&gt;")&lt;2901,29,COUNTIF($L$20:L1221,"&lt;&gt;")&lt;3001,30),"")</f>
        <v/>
      </c>
      <c r="AM1221" t="str">
        <f t="shared" si="90"/>
        <v/>
      </c>
      <c r="AN1221" t="str">
        <f t="shared" si="94"/>
        <v/>
      </c>
      <c r="AP1221" t="str">
        <f t="shared" si="93"/>
        <v/>
      </c>
      <c r="AQ1221" t="str">
        <f>IF(AO1221="","",COUNTIFS(AM1221:$AM$3019,AO1221))</f>
        <v/>
      </c>
    </row>
    <row r="1222" spans="1:43" x14ac:dyDescent="0.25">
      <c r="A1222" s="6" t="str">
        <f>IF(COUNT($A$20:A1221)&lt;&gt;$B$4,IF(A1221="","",A1221+1),"")</f>
        <v/>
      </c>
      <c r="B1222" s="3"/>
      <c r="C1222" s="3"/>
      <c r="D1222" s="122"/>
      <c r="E1222" s="3"/>
      <c r="F1222" s="3"/>
      <c r="G1222" s="3"/>
      <c r="H1222" s="3"/>
      <c r="I1222" s="120"/>
      <c r="J1222" s="3"/>
      <c r="K1222" s="95" t="str" cm="1">
        <f t="array" ref="K1222">IF(OR($J$14 = "A",$J$14 = "B",$J$14 = "C"),IF(I1222="","",IF(LEN(I1222)&gt;2,_xlfn.IFS(ISNUMBER(SEARCH("_",I1222)),I1222,ISNUMBER(SEARCH(", ",I1222)),SUBSTITUTE(I1222,", ","_"),ISNUMBER(SEARCH("/ ",I1222)),SUBSTITUTE(I1222,"/ ","_"),ISNUMBER(SEARCH(",",I1222)),SUBSTITUTE(I1222,",","_"),ISNUMBER(SEARCH("/",I1222)),SUBSTITUTE(I1222,"/","_"),ISNUMBER(SEARCH("",I1222)),I1222),I1222)),IF(OR($J$14 = "J",$J$14 = "K"),"",IF(D1222="","",IF(LEN(D1222)&gt;2,_xlfn.IFS(ISNUMBER(SEARCH("_",D1222)),D1222,ISNUMBER(SEARCH(", ",D1222)),SUBSTITUTE(D1222,", ","_"),ISNUMBER(SEARCH("/ ",D1222)),SUBSTITUTE(D1222,"/ ","_"),ISNUMBER(SEARCH(",",D1222)),SUBSTITUTE(D1222,",","_"),ISNUMBER(SEARCH("/",D1222)),SUBSTITUTE(D1222,"/","_"),ISNUMBER(SEARCH("",D1222)),D1222),D1222))))</f>
        <v/>
      </c>
      <c r="L1222" s="1"/>
      <c r="M1222" s="1" t="str">
        <f t="shared" si="91"/>
        <v/>
      </c>
      <c r="N1222" s="94" t="str">
        <f>IF($L1222="None","",IF(ISERROR(VLOOKUP($L1222,Info!$B$4:$B$266,1,FALSE)),"",VLOOKUP($L1222,Info!$B$4:$L$266,5,FALSE)))</f>
        <v/>
      </c>
      <c r="O1222" s="94" t="str">
        <f>IF(K1222="","",IF(AND($J$12&lt;&gt;"ABC",N1222="3"),"BAC",IF(N1222="3","ABC",IF($J$12&lt;&gt;"ABC",IF($J$10="Standard",VLOOKUP(K1222,Info!$BE$4:$BF$481,2,FALSE),VLOOKUP(K1222,Info!$BI$4:$BJ$482,2,FALSE)),IF($J$10="Standard",VLOOKUP(K1222,Info!$AG$4:$AH$2994,2,FALSE),VLOOKUP(K1222,Info!$AK$4:$AL$2997,2,FALSE))))))</f>
        <v/>
      </c>
      <c r="P1222" s="94" t="str">
        <f>IF($L1222="None","",IF(ISERROR(VLOOKUP($L1222,Info!$B$4:$B$266,1,FALSE)),"",VLOOKUP($L1222,Info!$B$4:$L$266,3,FALSE)))</f>
        <v/>
      </c>
      <c r="Q1222" s="96" t="str">
        <f>IF($L1222="None","",IF(ISERROR(VLOOKUP($L1222,Info!$B$4:$B$266,1,FALSE)),"",VLOOKUP($L1222,Info!$B$4:$L$266,4,FALSE)))</f>
        <v/>
      </c>
      <c r="R1222" s="1"/>
      <c r="S1222" s="6" t="str">
        <f t="shared" si="92"/>
        <v/>
      </c>
      <c r="T1222" s="6" t="str">
        <f>IF($L1222="None","",IF(ISERROR(VLOOKUP($L1222,Info!$B$4:$B$266,1,FALSE)),"",VLOOKUP($L1222,Info!$B$4:$L$266,11,FALSE)))</f>
        <v/>
      </c>
      <c r="U1222" s="1"/>
      <c r="V1222" s="1"/>
      <c r="W1222" s="1"/>
      <c r="X1222" s="1" t="str">
        <f>IF($L1222="None","",IF(ISERROR(VLOOKUP($L1222,Info!$B$4:$B$266,1,FALSE)),"",IF(OR(W1222="Metallic Liquid Tight",W1222="Non-Metallic Liquid Tight",W1222="LSZH",W1222="Greenfield"),VLOOKUP($L1222,Info!$B$4:$L$266,7,FALSE),"N/A")))</f>
        <v/>
      </c>
      <c r="Y1222" s="1"/>
      <c r="Z1222" s="96" t="str">
        <f>IF($L1222="None","",IF(ISERROR(VLOOKUP($L1222,Info!$B$4:$B$266,1,FALSE)),"",VLOOKUP($L1222,Info!$B$4:$L$266,9,FALSE)))</f>
        <v/>
      </c>
      <c r="AA1222" s="96" t="str">
        <f>IF($L1222="None","",IF(ISERROR(VLOOKUP($L1222,Info!$B$4:$B$266,1,FALSE)),"",VLOOKUP($L1222,Info!$B$4:$L$266,8,FALSE)))</f>
        <v/>
      </c>
      <c r="AB1222" s="96" t="str">
        <f>IF($L1222="None","",IF(ISERROR(VLOOKUP($L1222,Info!$B$4:$B$266,1,FALSE)),"",VLOOKUP($L1222,Info!$B$4:$L$266,10,FALSE)))</f>
        <v/>
      </c>
      <c r="AC1222" s="1" t="str">
        <f>IF(W1222="SO Cable","Black,White",IF(O1222="","",IF(P1222="","",IF($J$12&lt;&gt;"ABC",IF(P1222&lt;="250",VLOOKUP(O1222,Info!$AZ$4:$BB$22,3,FALSE),VLOOKUP(O1222,Info!$AZ$23:$BB$39,3,FALSE)),IF(P1222&lt;="250",VLOOKUP(O1222,Info!$AO$4:$AQ$22,3,FALSE),VLOOKUP(O1222,Info!$AO$23:$AP$39,3,FALSE))))))</f>
        <v/>
      </c>
      <c r="AD1222" s="1"/>
      <c r="AE1222" s="1" t="str">
        <f>IF($L1222="None","",IF(ISERROR(VLOOKUP($L1222,Info!$B$4:$B$266,1,FALSE)),"",VLOOKUP($L1222,Info!$B$4:$L$266,4,FALSE)))</f>
        <v/>
      </c>
      <c r="AF1222" s="1" t="str">
        <f>IF($L1222="None","",IF(ISERROR(VLOOKUP($L1222,Info!$B$4:$B$266,1,FALSE)),"",VLOOKUP($L1222,Info!$B$4:$L$266,6,FALSE)))</f>
        <v/>
      </c>
      <c r="AG1222" s="1"/>
      <c r="AH1222" s="33" t="str" cm="1">
        <f t="array" ref="AH1222">IF(AND(L1222&lt;&gt;"",O1222&lt;&gt;"",R1222:S1222&lt;&gt;"",W1222:X1222&lt;&gt;"",Z1222:AA1222&lt;&gt;"",AC1222&lt;&gt;""),"Good","Bad")</f>
        <v>Bad</v>
      </c>
      <c r="AL1222" t="str" cm="1">
        <f t="array" ref="AL1222">IF(R1222&gt;0,_xlfn.IFS(COUNTIF($L$20:L1222,"&lt;&gt;")&lt;101,1,COUNTIF($L$20:L1222,"&lt;&gt;")&lt;201,2,COUNTIF($L$20:L1222,"&lt;&gt;")&lt;301,3,COUNTIF($L$20:L1222,"&lt;&gt;")&lt;401,4,COUNTIF($L$20:L1222,"&lt;&gt;")&lt;501,5,COUNTIF($L$20:L1222,"&lt;&gt;")&lt;601,6,COUNTIF($L$20:L1222,"&lt;&gt;")&lt;701,7,COUNTIF($L$20:L1222,"&lt;&gt;")&lt;801,8,COUNTIF($L$20:L1222,"&lt;&gt;")&lt;901,9,COUNTIF($L$20:L1222,"&lt;&gt;")&lt;1001,10,COUNTIF($L$20:L1222,"&lt;&gt;")&lt;1101,11,COUNTIF($L$20:L1222,"&lt;&gt;")&lt;1201,12,COUNTIF($L$20:L1222,"&lt;&gt;")&lt;1301,13,COUNTIF($L$20:L1222,"&lt;&gt;")&lt;1401,14,COUNTIF($L$20:L1222,"&lt;&gt;")&lt;1501,15,COUNTIF($L$20:L1222,"&lt;&gt;")&lt;1601,16,COUNTIF($L$20:L1222,"&lt;&gt;")&lt;1701,17,COUNTIF($L$20:L1222,"&lt;&gt;")&lt;1801,18,COUNTIF($L$20:L1222,"&lt;&gt;")&lt;1901,19,COUNTIF($L$20:L1222,"&lt;&gt;")&lt;2001,20,COUNTIF($L$20:L1222,"&lt;&gt;")&lt;2101,21,COUNTIF($L$20:L1222,"&lt;&gt;")&lt;2201,22,COUNTIF($L$20:L1222,"&lt;&gt;")&lt;2301,23,COUNTIF($L$20:L1222,"&lt;&gt;")&lt;2401,24,COUNTIF($L$20:L1222,"&lt;&gt;")&lt;2501,25,COUNTIF($L$20:L1222,"&lt;&gt;")&lt;2601,26,COUNTIF($L$20:L1222,"&lt;&gt;")&lt;2701,27,COUNTIF($L$20:L1222,"&lt;&gt;")&lt;2801,28,COUNTIF($L$20:L1222,"&lt;&gt;")&lt;2901,29,COUNTIF($L$20:L1222,"&lt;&gt;")&lt;3001,30),"")</f>
        <v/>
      </c>
      <c r="AM1222" t="str">
        <f t="shared" si="90"/>
        <v/>
      </c>
      <c r="AN1222" t="str">
        <f t="shared" si="94"/>
        <v/>
      </c>
      <c r="AP1222" t="str">
        <f t="shared" si="93"/>
        <v/>
      </c>
      <c r="AQ1222" t="str">
        <f>IF(AO1222="","",COUNTIFS(AM1222:$AM$3019,AO1222))</f>
        <v/>
      </c>
    </row>
    <row r="1223" spans="1:43" x14ac:dyDescent="0.25">
      <c r="A1223" s="6" t="str">
        <f>IF(COUNT($A$20:A1222)&lt;&gt;$B$4,IF(A1222="","",A1222+1),"")</f>
        <v/>
      </c>
      <c r="B1223" s="3"/>
      <c r="C1223" s="3"/>
      <c r="D1223" s="122"/>
      <c r="E1223" s="3"/>
      <c r="F1223" s="3"/>
      <c r="G1223" s="3"/>
      <c r="H1223" s="3"/>
      <c r="I1223" s="120"/>
      <c r="J1223" s="3"/>
      <c r="K1223" s="95" t="str" cm="1">
        <f t="array" ref="K1223">IF(OR($J$14 = "A",$J$14 = "B",$J$14 = "C"),IF(I1223="","",IF(LEN(I1223)&gt;2,_xlfn.IFS(ISNUMBER(SEARCH("_",I1223)),I1223,ISNUMBER(SEARCH(", ",I1223)),SUBSTITUTE(I1223,", ","_"),ISNUMBER(SEARCH("/ ",I1223)),SUBSTITUTE(I1223,"/ ","_"),ISNUMBER(SEARCH(",",I1223)),SUBSTITUTE(I1223,",","_"),ISNUMBER(SEARCH("/",I1223)),SUBSTITUTE(I1223,"/","_"),ISNUMBER(SEARCH("",I1223)),I1223),I1223)),IF(OR($J$14 = "J",$J$14 = "K"),"",IF(D1223="","",IF(LEN(D1223)&gt;2,_xlfn.IFS(ISNUMBER(SEARCH("_",D1223)),D1223,ISNUMBER(SEARCH(", ",D1223)),SUBSTITUTE(D1223,", ","_"),ISNUMBER(SEARCH("/ ",D1223)),SUBSTITUTE(D1223,"/ ","_"),ISNUMBER(SEARCH(",",D1223)),SUBSTITUTE(D1223,",","_"),ISNUMBER(SEARCH("/",D1223)),SUBSTITUTE(D1223,"/","_"),ISNUMBER(SEARCH("",D1223)),D1223),D1223))))</f>
        <v/>
      </c>
      <c r="L1223" s="1"/>
      <c r="M1223" s="1" t="str">
        <f t="shared" si="91"/>
        <v/>
      </c>
      <c r="N1223" s="94" t="str">
        <f>IF($L1223="None","",IF(ISERROR(VLOOKUP($L1223,Info!$B$4:$B$266,1,FALSE)),"",VLOOKUP($L1223,Info!$B$4:$L$266,5,FALSE)))</f>
        <v/>
      </c>
      <c r="O1223" s="94" t="str">
        <f>IF(K1223="","",IF(AND($J$12&lt;&gt;"ABC",N1223="3"),"BAC",IF(N1223="3","ABC",IF($J$12&lt;&gt;"ABC",IF($J$10="Standard",VLOOKUP(K1223,Info!$BE$4:$BF$481,2,FALSE),VLOOKUP(K1223,Info!$BI$4:$BJ$482,2,FALSE)),IF($J$10="Standard",VLOOKUP(K1223,Info!$AG$4:$AH$2994,2,FALSE),VLOOKUP(K1223,Info!$AK$4:$AL$2997,2,FALSE))))))</f>
        <v/>
      </c>
      <c r="P1223" s="94" t="str">
        <f>IF($L1223="None","",IF(ISERROR(VLOOKUP($L1223,Info!$B$4:$B$266,1,FALSE)),"",VLOOKUP($L1223,Info!$B$4:$L$266,3,FALSE)))</f>
        <v/>
      </c>
      <c r="Q1223" s="96" t="str">
        <f>IF($L1223="None","",IF(ISERROR(VLOOKUP($L1223,Info!$B$4:$B$266,1,FALSE)),"",VLOOKUP($L1223,Info!$B$4:$L$266,4,FALSE)))</f>
        <v/>
      </c>
      <c r="R1223" s="1"/>
      <c r="S1223" s="6" t="str">
        <f t="shared" si="92"/>
        <v/>
      </c>
      <c r="T1223" s="6" t="str">
        <f>IF($L1223="None","",IF(ISERROR(VLOOKUP($L1223,Info!$B$4:$B$266,1,FALSE)),"",VLOOKUP($L1223,Info!$B$4:$L$266,11,FALSE)))</f>
        <v/>
      </c>
      <c r="U1223" s="1"/>
      <c r="V1223" s="1"/>
      <c r="W1223" s="1"/>
      <c r="X1223" s="1" t="str">
        <f>IF($L1223="None","",IF(ISERROR(VLOOKUP($L1223,Info!$B$4:$B$266,1,FALSE)),"",IF(OR(W1223="Metallic Liquid Tight",W1223="Non-Metallic Liquid Tight",W1223="LSZH",W1223="Greenfield"),VLOOKUP($L1223,Info!$B$4:$L$266,7,FALSE),"N/A")))</f>
        <v/>
      </c>
      <c r="Y1223" s="1"/>
      <c r="Z1223" s="96" t="str">
        <f>IF($L1223="None","",IF(ISERROR(VLOOKUP($L1223,Info!$B$4:$B$266,1,FALSE)),"",VLOOKUP($L1223,Info!$B$4:$L$266,9,FALSE)))</f>
        <v/>
      </c>
      <c r="AA1223" s="96" t="str">
        <f>IF($L1223="None","",IF(ISERROR(VLOOKUP($L1223,Info!$B$4:$B$266,1,FALSE)),"",VLOOKUP($L1223,Info!$B$4:$L$266,8,FALSE)))</f>
        <v/>
      </c>
      <c r="AB1223" s="96" t="str">
        <f>IF($L1223="None","",IF(ISERROR(VLOOKUP($L1223,Info!$B$4:$B$266,1,FALSE)),"",VLOOKUP($L1223,Info!$B$4:$L$266,10,FALSE)))</f>
        <v/>
      </c>
      <c r="AC1223" s="1" t="str">
        <f>IF(W1223="SO Cable","Black,White",IF(O1223="","",IF(P1223="","",IF($J$12&lt;&gt;"ABC",IF(P1223&lt;="250",VLOOKUP(O1223,Info!$AZ$4:$BB$22,3,FALSE),VLOOKUP(O1223,Info!$AZ$23:$BB$39,3,FALSE)),IF(P1223&lt;="250",VLOOKUP(O1223,Info!$AO$4:$AQ$22,3,FALSE),VLOOKUP(O1223,Info!$AO$23:$AP$39,3,FALSE))))))</f>
        <v/>
      </c>
      <c r="AD1223" s="1"/>
      <c r="AE1223" s="1" t="str">
        <f>IF($L1223="None","",IF(ISERROR(VLOOKUP($L1223,Info!$B$4:$B$266,1,FALSE)),"",VLOOKUP($L1223,Info!$B$4:$L$266,4,FALSE)))</f>
        <v/>
      </c>
      <c r="AF1223" s="1" t="str">
        <f>IF($L1223="None","",IF(ISERROR(VLOOKUP($L1223,Info!$B$4:$B$266,1,FALSE)),"",VLOOKUP($L1223,Info!$B$4:$L$266,6,FALSE)))</f>
        <v/>
      </c>
      <c r="AG1223" s="1"/>
      <c r="AH1223" s="33" t="str" cm="1">
        <f t="array" ref="AH1223">IF(AND(L1223&lt;&gt;"",O1223&lt;&gt;"",R1223:S1223&lt;&gt;"",W1223:X1223&lt;&gt;"",Z1223:AA1223&lt;&gt;"",AC1223&lt;&gt;""),"Good","Bad")</f>
        <v>Bad</v>
      </c>
      <c r="AL1223" t="str" cm="1">
        <f t="array" ref="AL1223">IF(R1223&gt;0,_xlfn.IFS(COUNTIF($L$20:L1223,"&lt;&gt;")&lt;101,1,COUNTIF($L$20:L1223,"&lt;&gt;")&lt;201,2,COUNTIF($L$20:L1223,"&lt;&gt;")&lt;301,3,COUNTIF($L$20:L1223,"&lt;&gt;")&lt;401,4,COUNTIF($L$20:L1223,"&lt;&gt;")&lt;501,5,COUNTIF($L$20:L1223,"&lt;&gt;")&lt;601,6,COUNTIF($L$20:L1223,"&lt;&gt;")&lt;701,7,COUNTIF($L$20:L1223,"&lt;&gt;")&lt;801,8,COUNTIF($L$20:L1223,"&lt;&gt;")&lt;901,9,COUNTIF($L$20:L1223,"&lt;&gt;")&lt;1001,10,COUNTIF($L$20:L1223,"&lt;&gt;")&lt;1101,11,COUNTIF($L$20:L1223,"&lt;&gt;")&lt;1201,12,COUNTIF($L$20:L1223,"&lt;&gt;")&lt;1301,13,COUNTIF($L$20:L1223,"&lt;&gt;")&lt;1401,14,COUNTIF($L$20:L1223,"&lt;&gt;")&lt;1501,15,COUNTIF($L$20:L1223,"&lt;&gt;")&lt;1601,16,COUNTIF($L$20:L1223,"&lt;&gt;")&lt;1701,17,COUNTIF($L$20:L1223,"&lt;&gt;")&lt;1801,18,COUNTIF($L$20:L1223,"&lt;&gt;")&lt;1901,19,COUNTIF($L$20:L1223,"&lt;&gt;")&lt;2001,20,COUNTIF($L$20:L1223,"&lt;&gt;")&lt;2101,21,COUNTIF($L$20:L1223,"&lt;&gt;")&lt;2201,22,COUNTIF($L$20:L1223,"&lt;&gt;")&lt;2301,23,COUNTIF($L$20:L1223,"&lt;&gt;")&lt;2401,24,COUNTIF($L$20:L1223,"&lt;&gt;")&lt;2501,25,COUNTIF($L$20:L1223,"&lt;&gt;")&lt;2601,26,COUNTIF($L$20:L1223,"&lt;&gt;")&lt;2701,27,COUNTIF($L$20:L1223,"&lt;&gt;")&lt;2801,28,COUNTIF($L$20:L1223,"&lt;&gt;")&lt;2901,29,COUNTIF($L$20:L1223,"&lt;&gt;")&lt;3001,30),"")</f>
        <v/>
      </c>
      <c r="AM1223" t="str">
        <f t="shared" si="90"/>
        <v/>
      </c>
      <c r="AN1223" t="str">
        <f t="shared" si="94"/>
        <v/>
      </c>
      <c r="AP1223" t="str">
        <f t="shared" si="93"/>
        <v/>
      </c>
      <c r="AQ1223" t="str">
        <f>IF(AO1223="","",COUNTIFS(AM1223:$AM$3019,AO1223))</f>
        <v/>
      </c>
    </row>
    <row r="1224" spans="1:43" x14ac:dyDescent="0.25">
      <c r="A1224" s="6" t="str">
        <f>IF(COUNT($A$20:A1223)&lt;&gt;$B$4,IF(A1223="","",A1223+1),"")</f>
        <v/>
      </c>
      <c r="B1224" s="3"/>
      <c r="C1224" s="3"/>
      <c r="D1224" s="122"/>
      <c r="E1224" s="3"/>
      <c r="F1224" s="3"/>
      <c r="G1224" s="3"/>
      <c r="H1224" s="3"/>
      <c r="I1224" s="120"/>
      <c r="J1224" s="3"/>
      <c r="K1224" s="95" t="str" cm="1">
        <f t="array" ref="K1224">IF(OR($J$14 = "A",$J$14 = "B",$J$14 = "C"),IF(I1224="","",IF(LEN(I1224)&gt;2,_xlfn.IFS(ISNUMBER(SEARCH("_",I1224)),I1224,ISNUMBER(SEARCH(", ",I1224)),SUBSTITUTE(I1224,", ","_"),ISNUMBER(SEARCH("/ ",I1224)),SUBSTITUTE(I1224,"/ ","_"),ISNUMBER(SEARCH(",",I1224)),SUBSTITUTE(I1224,",","_"),ISNUMBER(SEARCH("/",I1224)),SUBSTITUTE(I1224,"/","_"),ISNUMBER(SEARCH("",I1224)),I1224),I1224)),IF(OR($J$14 = "J",$J$14 = "K"),"",IF(D1224="","",IF(LEN(D1224)&gt;2,_xlfn.IFS(ISNUMBER(SEARCH("_",D1224)),D1224,ISNUMBER(SEARCH(", ",D1224)),SUBSTITUTE(D1224,", ","_"),ISNUMBER(SEARCH("/ ",D1224)),SUBSTITUTE(D1224,"/ ","_"),ISNUMBER(SEARCH(",",D1224)),SUBSTITUTE(D1224,",","_"),ISNUMBER(SEARCH("/",D1224)),SUBSTITUTE(D1224,"/","_"),ISNUMBER(SEARCH("",D1224)),D1224),D1224))))</f>
        <v/>
      </c>
      <c r="L1224" s="1"/>
      <c r="M1224" s="1" t="str">
        <f t="shared" si="91"/>
        <v/>
      </c>
      <c r="N1224" s="94" t="str">
        <f>IF($L1224="None","",IF(ISERROR(VLOOKUP($L1224,Info!$B$4:$B$266,1,FALSE)),"",VLOOKUP($L1224,Info!$B$4:$L$266,5,FALSE)))</f>
        <v/>
      </c>
      <c r="O1224" s="94" t="str">
        <f>IF(K1224="","",IF(AND($J$12&lt;&gt;"ABC",N1224="3"),"BAC",IF(N1224="3","ABC",IF($J$12&lt;&gt;"ABC",IF($J$10="Standard",VLOOKUP(K1224,Info!$BE$4:$BF$481,2,FALSE),VLOOKUP(K1224,Info!$BI$4:$BJ$482,2,FALSE)),IF($J$10="Standard",VLOOKUP(K1224,Info!$AG$4:$AH$2994,2,FALSE),VLOOKUP(K1224,Info!$AK$4:$AL$2997,2,FALSE))))))</f>
        <v/>
      </c>
      <c r="P1224" s="94" t="str">
        <f>IF($L1224="None","",IF(ISERROR(VLOOKUP($L1224,Info!$B$4:$B$266,1,FALSE)),"",VLOOKUP($L1224,Info!$B$4:$L$266,3,FALSE)))</f>
        <v/>
      </c>
      <c r="Q1224" s="96" t="str">
        <f>IF($L1224="None","",IF(ISERROR(VLOOKUP($L1224,Info!$B$4:$B$266,1,FALSE)),"",VLOOKUP($L1224,Info!$B$4:$L$266,4,FALSE)))</f>
        <v/>
      </c>
      <c r="R1224" s="1"/>
      <c r="S1224" s="6" t="str">
        <f t="shared" si="92"/>
        <v/>
      </c>
      <c r="T1224" s="6" t="str">
        <f>IF($L1224="None","",IF(ISERROR(VLOOKUP($L1224,Info!$B$4:$B$266,1,FALSE)),"",VLOOKUP($L1224,Info!$B$4:$L$266,11,FALSE)))</f>
        <v/>
      </c>
      <c r="U1224" s="1"/>
      <c r="V1224" s="1"/>
      <c r="W1224" s="1"/>
      <c r="X1224" s="1" t="str">
        <f>IF($L1224="None","",IF(ISERROR(VLOOKUP($L1224,Info!$B$4:$B$266,1,FALSE)),"",IF(OR(W1224="Metallic Liquid Tight",W1224="Non-Metallic Liquid Tight",W1224="LSZH",W1224="Greenfield"),VLOOKUP($L1224,Info!$B$4:$L$266,7,FALSE),"N/A")))</f>
        <v/>
      </c>
      <c r="Y1224" s="1"/>
      <c r="Z1224" s="96" t="str">
        <f>IF($L1224="None","",IF(ISERROR(VLOOKUP($L1224,Info!$B$4:$B$266,1,FALSE)),"",VLOOKUP($L1224,Info!$B$4:$L$266,9,FALSE)))</f>
        <v/>
      </c>
      <c r="AA1224" s="96" t="str">
        <f>IF($L1224="None","",IF(ISERROR(VLOOKUP($L1224,Info!$B$4:$B$266,1,FALSE)),"",VLOOKUP($L1224,Info!$B$4:$L$266,8,FALSE)))</f>
        <v/>
      </c>
      <c r="AB1224" s="96" t="str">
        <f>IF($L1224="None","",IF(ISERROR(VLOOKUP($L1224,Info!$B$4:$B$266,1,FALSE)),"",VLOOKUP($L1224,Info!$B$4:$L$266,10,FALSE)))</f>
        <v/>
      </c>
      <c r="AC1224" s="1" t="str">
        <f>IF(W1224="SO Cable","Black,White",IF(O1224="","",IF(P1224="","",IF($J$12&lt;&gt;"ABC",IF(P1224&lt;="250",VLOOKUP(O1224,Info!$AZ$4:$BB$22,3,FALSE),VLOOKUP(O1224,Info!$AZ$23:$BB$39,3,FALSE)),IF(P1224&lt;="250",VLOOKUP(O1224,Info!$AO$4:$AQ$22,3,FALSE),VLOOKUP(O1224,Info!$AO$23:$AP$39,3,FALSE))))))</f>
        <v/>
      </c>
      <c r="AD1224" s="1"/>
      <c r="AE1224" s="1" t="str">
        <f>IF($L1224="None","",IF(ISERROR(VLOOKUP($L1224,Info!$B$4:$B$266,1,FALSE)),"",VLOOKUP($L1224,Info!$B$4:$L$266,4,FALSE)))</f>
        <v/>
      </c>
      <c r="AF1224" s="1" t="str">
        <f>IF($L1224="None","",IF(ISERROR(VLOOKUP($L1224,Info!$B$4:$B$266,1,FALSE)),"",VLOOKUP($L1224,Info!$B$4:$L$266,6,FALSE)))</f>
        <v/>
      </c>
      <c r="AG1224" s="1"/>
      <c r="AH1224" s="33" t="str" cm="1">
        <f t="array" ref="AH1224">IF(AND(L1224&lt;&gt;"",O1224&lt;&gt;"",R1224:S1224&lt;&gt;"",W1224:X1224&lt;&gt;"",Z1224:AA1224&lt;&gt;"",AC1224&lt;&gt;""),"Good","Bad")</f>
        <v>Bad</v>
      </c>
      <c r="AL1224" t="str" cm="1">
        <f t="array" ref="AL1224">IF(R1224&gt;0,_xlfn.IFS(COUNTIF($L$20:L1224,"&lt;&gt;")&lt;101,1,COUNTIF($L$20:L1224,"&lt;&gt;")&lt;201,2,COUNTIF($L$20:L1224,"&lt;&gt;")&lt;301,3,COUNTIF($L$20:L1224,"&lt;&gt;")&lt;401,4,COUNTIF($L$20:L1224,"&lt;&gt;")&lt;501,5,COUNTIF($L$20:L1224,"&lt;&gt;")&lt;601,6,COUNTIF($L$20:L1224,"&lt;&gt;")&lt;701,7,COUNTIF($L$20:L1224,"&lt;&gt;")&lt;801,8,COUNTIF($L$20:L1224,"&lt;&gt;")&lt;901,9,COUNTIF($L$20:L1224,"&lt;&gt;")&lt;1001,10,COUNTIF($L$20:L1224,"&lt;&gt;")&lt;1101,11,COUNTIF($L$20:L1224,"&lt;&gt;")&lt;1201,12,COUNTIF($L$20:L1224,"&lt;&gt;")&lt;1301,13,COUNTIF($L$20:L1224,"&lt;&gt;")&lt;1401,14,COUNTIF($L$20:L1224,"&lt;&gt;")&lt;1501,15,COUNTIF($L$20:L1224,"&lt;&gt;")&lt;1601,16,COUNTIF($L$20:L1224,"&lt;&gt;")&lt;1701,17,COUNTIF($L$20:L1224,"&lt;&gt;")&lt;1801,18,COUNTIF($L$20:L1224,"&lt;&gt;")&lt;1901,19,COUNTIF($L$20:L1224,"&lt;&gt;")&lt;2001,20,COUNTIF($L$20:L1224,"&lt;&gt;")&lt;2101,21,COUNTIF($L$20:L1224,"&lt;&gt;")&lt;2201,22,COUNTIF($L$20:L1224,"&lt;&gt;")&lt;2301,23,COUNTIF($L$20:L1224,"&lt;&gt;")&lt;2401,24,COUNTIF($L$20:L1224,"&lt;&gt;")&lt;2501,25,COUNTIF($L$20:L1224,"&lt;&gt;")&lt;2601,26,COUNTIF($L$20:L1224,"&lt;&gt;")&lt;2701,27,COUNTIF($L$20:L1224,"&lt;&gt;")&lt;2801,28,COUNTIF($L$20:L1224,"&lt;&gt;")&lt;2901,29,COUNTIF($L$20:L1224,"&lt;&gt;")&lt;3001,30),"")</f>
        <v/>
      </c>
      <c r="AM1224" t="str">
        <f t="shared" si="90"/>
        <v/>
      </c>
      <c r="AN1224" t="str">
        <f t="shared" si="94"/>
        <v/>
      </c>
      <c r="AP1224" t="str">
        <f t="shared" si="93"/>
        <v/>
      </c>
      <c r="AQ1224" t="str">
        <f>IF(AO1224="","",COUNTIFS(AM1224:$AM$3019,AO1224))</f>
        <v/>
      </c>
    </row>
    <row r="1225" spans="1:43" x14ac:dyDescent="0.25">
      <c r="A1225" s="6" t="str">
        <f>IF(COUNT($A$20:A1224)&lt;&gt;$B$4,IF(A1224="","",A1224+1),"")</f>
        <v/>
      </c>
      <c r="B1225" s="3"/>
      <c r="C1225" s="3"/>
      <c r="D1225" s="122"/>
      <c r="E1225" s="3"/>
      <c r="F1225" s="3"/>
      <c r="G1225" s="3"/>
      <c r="H1225" s="3"/>
      <c r="I1225" s="120"/>
      <c r="J1225" s="3"/>
      <c r="K1225" s="95" t="str" cm="1">
        <f t="array" ref="K1225">IF(OR($J$14 = "A",$J$14 = "B",$J$14 = "C"),IF(I1225="","",IF(LEN(I1225)&gt;2,_xlfn.IFS(ISNUMBER(SEARCH("_",I1225)),I1225,ISNUMBER(SEARCH(", ",I1225)),SUBSTITUTE(I1225,", ","_"),ISNUMBER(SEARCH("/ ",I1225)),SUBSTITUTE(I1225,"/ ","_"),ISNUMBER(SEARCH(",",I1225)),SUBSTITUTE(I1225,",","_"),ISNUMBER(SEARCH("/",I1225)),SUBSTITUTE(I1225,"/","_"),ISNUMBER(SEARCH("",I1225)),I1225),I1225)),IF(OR($J$14 = "J",$J$14 = "K"),"",IF(D1225="","",IF(LEN(D1225)&gt;2,_xlfn.IFS(ISNUMBER(SEARCH("_",D1225)),D1225,ISNUMBER(SEARCH(", ",D1225)),SUBSTITUTE(D1225,", ","_"),ISNUMBER(SEARCH("/ ",D1225)),SUBSTITUTE(D1225,"/ ","_"),ISNUMBER(SEARCH(",",D1225)),SUBSTITUTE(D1225,",","_"),ISNUMBER(SEARCH("/",D1225)),SUBSTITUTE(D1225,"/","_"),ISNUMBER(SEARCH("",D1225)),D1225),D1225))))</f>
        <v/>
      </c>
      <c r="L1225" s="1"/>
      <c r="M1225" s="1" t="str">
        <f t="shared" si="91"/>
        <v/>
      </c>
      <c r="N1225" s="94" t="str">
        <f>IF($L1225="None","",IF(ISERROR(VLOOKUP($L1225,Info!$B$4:$B$266,1,FALSE)),"",VLOOKUP($L1225,Info!$B$4:$L$266,5,FALSE)))</f>
        <v/>
      </c>
      <c r="O1225" s="94" t="str">
        <f>IF(K1225="","",IF(AND($J$12&lt;&gt;"ABC",N1225="3"),"BAC",IF(N1225="3","ABC",IF($J$12&lt;&gt;"ABC",IF($J$10="Standard",VLOOKUP(K1225,Info!$BE$4:$BF$481,2,FALSE),VLOOKUP(K1225,Info!$BI$4:$BJ$482,2,FALSE)),IF($J$10="Standard",VLOOKUP(K1225,Info!$AG$4:$AH$2994,2,FALSE),VLOOKUP(K1225,Info!$AK$4:$AL$2997,2,FALSE))))))</f>
        <v/>
      </c>
      <c r="P1225" s="94" t="str">
        <f>IF($L1225="None","",IF(ISERROR(VLOOKUP($L1225,Info!$B$4:$B$266,1,FALSE)),"",VLOOKUP($L1225,Info!$B$4:$L$266,3,FALSE)))</f>
        <v/>
      </c>
      <c r="Q1225" s="96" t="str">
        <f>IF($L1225="None","",IF(ISERROR(VLOOKUP($L1225,Info!$B$4:$B$266,1,FALSE)),"",VLOOKUP($L1225,Info!$B$4:$L$266,4,FALSE)))</f>
        <v/>
      </c>
      <c r="R1225" s="1"/>
      <c r="S1225" s="6" t="str">
        <f t="shared" si="92"/>
        <v/>
      </c>
      <c r="T1225" s="6" t="str">
        <f>IF($L1225="None","",IF(ISERROR(VLOOKUP($L1225,Info!$B$4:$B$266,1,FALSE)),"",VLOOKUP($L1225,Info!$B$4:$L$266,11,FALSE)))</f>
        <v/>
      </c>
      <c r="U1225" s="1"/>
      <c r="V1225" s="1"/>
      <c r="W1225" s="1"/>
      <c r="X1225" s="1" t="str">
        <f>IF($L1225="None","",IF(ISERROR(VLOOKUP($L1225,Info!$B$4:$B$266,1,FALSE)),"",IF(OR(W1225="Metallic Liquid Tight",W1225="Non-Metallic Liquid Tight",W1225="LSZH",W1225="Greenfield"),VLOOKUP($L1225,Info!$B$4:$L$266,7,FALSE),"N/A")))</f>
        <v/>
      </c>
      <c r="Y1225" s="1"/>
      <c r="Z1225" s="96" t="str">
        <f>IF($L1225="None","",IF(ISERROR(VLOOKUP($L1225,Info!$B$4:$B$266,1,FALSE)),"",VLOOKUP($L1225,Info!$B$4:$L$266,9,FALSE)))</f>
        <v/>
      </c>
      <c r="AA1225" s="96" t="str">
        <f>IF($L1225="None","",IF(ISERROR(VLOOKUP($L1225,Info!$B$4:$B$266,1,FALSE)),"",VLOOKUP($L1225,Info!$B$4:$L$266,8,FALSE)))</f>
        <v/>
      </c>
      <c r="AB1225" s="96" t="str">
        <f>IF($L1225="None","",IF(ISERROR(VLOOKUP($L1225,Info!$B$4:$B$266,1,FALSE)),"",VLOOKUP($L1225,Info!$B$4:$L$266,10,FALSE)))</f>
        <v/>
      </c>
      <c r="AC1225" s="1" t="str">
        <f>IF(W1225="SO Cable","Black,White",IF(O1225="","",IF(P1225="","",IF($J$12&lt;&gt;"ABC",IF(P1225&lt;="250",VLOOKUP(O1225,Info!$AZ$4:$BB$22,3,FALSE),VLOOKUP(O1225,Info!$AZ$23:$BB$39,3,FALSE)),IF(P1225&lt;="250",VLOOKUP(O1225,Info!$AO$4:$AQ$22,3,FALSE),VLOOKUP(O1225,Info!$AO$23:$AP$39,3,FALSE))))))</f>
        <v/>
      </c>
      <c r="AD1225" s="1"/>
      <c r="AE1225" s="1" t="str">
        <f>IF($L1225="None","",IF(ISERROR(VLOOKUP($L1225,Info!$B$4:$B$266,1,FALSE)),"",VLOOKUP($L1225,Info!$B$4:$L$266,4,FALSE)))</f>
        <v/>
      </c>
      <c r="AF1225" s="1" t="str">
        <f>IF($L1225="None","",IF(ISERROR(VLOOKUP($L1225,Info!$B$4:$B$266,1,FALSE)),"",VLOOKUP($L1225,Info!$B$4:$L$266,6,FALSE)))</f>
        <v/>
      </c>
      <c r="AG1225" s="1"/>
      <c r="AH1225" s="33" t="str" cm="1">
        <f t="array" ref="AH1225">IF(AND(L1225&lt;&gt;"",O1225&lt;&gt;"",R1225:S1225&lt;&gt;"",W1225:X1225&lt;&gt;"",Z1225:AA1225&lt;&gt;"",AC1225&lt;&gt;""),"Good","Bad")</f>
        <v>Bad</v>
      </c>
      <c r="AL1225" t="str" cm="1">
        <f t="array" ref="AL1225">IF(R1225&gt;0,_xlfn.IFS(COUNTIF($L$20:L1225,"&lt;&gt;")&lt;101,1,COUNTIF($L$20:L1225,"&lt;&gt;")&lt;201,2,COUNTIF($L$20:L1225,"&lt;&gt;")&lt;301,3,COUNTIF($L$20:L1225,"&lt;&gt;")&lt;401,4,COUNTIF($L$20:L1225,"&lt;&gt;")&lt;501,5,COUNTIF($L$20:L1225,"&lt;&gt;")&lt;601,6,COUNTIF($L$20:L1225,"&lt;&gt;")&lt;701,7,COUNTIF($L$20:L1225,"&lt;&gt;")&lt;801,8,COUNTIF($L$20:L1225,"&lt;&gt;")&lt;901,9,COUNTIF($L$20:L1225,"&lt;&gt;")&lt;1001,10,COUNTIF($L$20:L1225,"&lt;&gt;")&lt;1101,11,COUNTIF($L$20:L1225,"&lt;&gt;")&lt;1201,12,COUNTIF($L$20:L1225,"&lt;&gt;")&lt;1301,13,COUNTIF($L$20:L1225,"&lt;&gt;")&lt;1401,14,COUNTIF($L$20:L1225,"&lt;&gt;")&lt;1501,15,COUNTIF($L$20:L1225,"&lt;&gt;")&lt;1601,16,COUNTIF($L$20:L1225,"&lt;&gt;")&lt;1701,17,COUNTIF($L$20:L1225,"&lt;&gt;")&lt;1801,18,COUNTIF($L$20:L1225,"&lt;&gt;")&lt;1901,19,COUNTIF($L$20:L1225,"&lt;&gt;")&lt;2001,20,COUNTIF($L$20:L1225,"&lt;&gt;")&lt;2101,21,COUNTIF($L$20:L1225,"&lt;&gt;")&lt;2201,22,COUNTIF($L$20:L1225,"&lt;&gt;")&lt;2301,23,COUNTIF($L$20:L1225,"&lt;&gt;")&lt;2401,24,COUNTIF($L$20:L1225,"&lt;&gt;")&lt;2501,25,COUNTIF($L$20:L1225,"&lt;&gt;")&lt;2601,26,COUNTIF($L$20:L1225,"&lt;&gt;")&lt;2701,27,COUNTIF($L$20:L1225,"&lt;&gt;")&lt;2801,28,COUNTIF($L$20:L1225,"&lt;&gt;")&lt;2901,29,COUNTIF($L$20:L1225,"&lt;&gt;")&lt;3001,30),"")</f>
        <v/>
      </c>
      <c r="AM1225" t="str">
        <f t="shared" si="90"/>
        <v/>
      </c>
      <c r="AN1225" t="str">
        <f t="shared" si="94"/>
        <v/>
      </c>
      <c r="AP1225" t="str">
        <f t="shared" si="93"/>
        <v/>
      </c>
      <c r="AQ1225" t="str">
        <f>IF(AO1225="","",COUNTIFS(AM1225:$AM$3019,AO1225))</f>
        <v/>
      </c>
    </row>
    <row r="1226" spans="1:43" x14ac:dyDescent="0.25">
      <c r="A1226" s="6" t="str">
        <f>IF(COUNT($A$20:A1225)&lt;&gt;$B$4,IF(A1225="","",A1225+1),"")</f>
        <v/>
      </c>
      <c r="B1226" s="3"/>
      <c r="C1226" s="3"/>
      <c r="D1226" s="122"/>
      <c r="E1226" s="3"/>
      <c r="F1226" s="3"/>
      <c r="G1226" s="3"/>
      <c r="H1226" s="3"/>
      <c r="I1226" s="120"/>
      <c r="J1226" s="3"/>
      <c r="K1226" s="95" t="str" cm="1">
        <f t="array" ref="K1226">IF(OR($J$14 = "A",$J$14 = "B",$J$14 = "C"),IF(I1226="","",IF(LEN(I1226)&gt;2,_xlfn.IFS(ISNUMBER(SEARCH("_",I1226)),I1226,ISNUMBER(SEARCH(", ",I1226)),SUBSTITUTE(I1226,", ","_"),ISNUMBER(SEARCH("/ ",I1226)),SUBSTITUTE(I1226,"/ ","_"),ISNUMBER(SEARCH(",",I1226)),SUBSTITUTE(I1226,",","_"),ISNUMBER(SEARCH("/",I1226)),SUBSTITUTE(I1226,"/","_"),ISNUMBER(SEARCH("",I1226)),I1226),I1226)),IF(OR($J$14 = "J",$J$14 = "K"),"",IF(D1226="","",IF(LEN(D1226)&gt;2,_xlfn.IFS(ISNUMBER(SEARCH("_",D1226)),D1226,ISNUMBER(SEARCH(", ",D1226)),SUBSTITUTE(D1226,", ","_"),ISNUMBER(SEARCH("/ ",D1226)),SUBSTITUTE(D1226,"/ ","_"),ISNUMBER(SEARCH(",",D1226)),SUBSTITUTE(D1226,",","_"),ISNUMBER(SEARCH("/",D1226)),SUBSTITUTE(D1226,"/","_"),ISNUMBER(SEARCH("",D1226)),D1226),D1226))))</f>
        <v/>
      </c>
      <c r="L1226" s="1"/>
      <c r="M1226" s="1" t="str">
        <f t="shared" si="91"/>
        <v/>
      </c>
      <c r="N1226" s="94" t="str">
        <f>IF($L1226="None","",IF(ISERROR(VLOOKUP($L1226,Info!$B$4:$B$266,1,FALSE)),"",VLOOKUP($L1226,Info!$B$4:$L$266,5,FALSE)))</f>
        <v/>
      </c>
      <c r="O1226" s="94" t="str">
        <f>IF(K1226="","",IF(AND($J$12&lt;&gt;"ABC",N1226="3"),"BAC",IF(N1226="3","ABC",IF($J$12&lt;&gt;"ABC",IF($J$10="Standard",VLOOKUP(K1226,Info!$BE$4:$BF$481,2,FALSE),VLOOKUP(K1226,Info!$BI$4:$BJ$482,2,FALSE)),IF($J$10="Standard",VLOOKUP(K1226,Info!$AG$4:$AH$2994,2,FALSE),VLOOKUP(K1226,Info!$AK$4:$AL$2997,2,FALSE))))))</f>
        <v/>
      </c>
      <c r="P1226" s="94" t="str">
        <f>IF($L1226="None","",IF(ISERROR(VLOOKUP($L1226,Info!$B$4:$B$266,1,FALSE)),"",VLOOKUP($L1226,Info!$B$4:$L$266,3,FALSE)))</f>
        <v/>
      </c>
      <c r="Q1226" s="96" t="str">
        <f>IF($L1226="None","",IF(ISERROR(VLOOKUP($L1226,Info!$B$4:$B$266,1,FALSE)),"",VLOOKUP($L1226,Info!$B$4:$L$266,4,FALSE)))</f>
        <v/>
      </c>
      <c r="R1226" s="1"/>
      <c r="S1226" s="6" t="str">
        <f t="shared" si="92"/>
        <v/>
      </c>
      <c r="T1226" s="6" t="str">
        <f>IF($L1226="None","",IF(ISERROR(VLOOKUP($L1226,Info!$B$4:$B$266,1,FALSE)),"",VLOOKUP($L1226,Info!$B$4:$L$266,11,FALSE)))</f>
        <v/>
      </c>
      <c r="U1226" s="1"/>
      <c r="V1226" s="1"/>
      <c r="W1226" s="1"/>
      <c r="X1226" s="1" t="str">
        <f>IF($L1226="None","",IF(ISERROR(VLOOKUP($L1226,Info!$B$4:$B$266,1,FALSE)),"",IF(OR(W1226="Metallic Liquid Tight",W1226="Non-Metallic Liquid Tight",W1226="LSZH",W1226="Greenfield"),VLOOKUP($L1226,Info!$B$4:$L$266,7,FALSE),"N/A")))</f>
        <v/>
      </c>
      <c r="Y1226" s="1"/>
      <c r="Z1226" s="96" t="str">
        <f>IF($L1226="None","",IF(ISERROR(VLOOKUP($L1226,Info!$B$4:$B$266,1,FALSE)),"",VLOOKUP($L1226,Info!$B$4:$L$266,9,FALSE)))</f>
        <v/>
      </c>
      <c r="AA1226" s="96" t="str">
        <f>IF($L1226="None","",IF(ISERROR(VLOOKUP($L1226,Info!$B$4:$B$266,1,FALSE)),"",VLOOKUP($L1226,Info!$B$4:$L$266,8,FALSE)))</f>
        <v/>
      </c>
      <c r="AB1226" s="96" t="str">
        <f>IF($L1226="None","",IF(ISERROR(VLOOKUP($L1226,Info!$B$4:$B$266,1,FALSE)),"",VLOOKUP($L1226,Info!$B$4:$L$266,10,FALSE)))</f>
        <v/>
      </c>
      <c r="AC1226" s="1" t="str">
        <f>IF(W1226="SO Cable","Black,White",IF(O1226="","",IF(P1226="","",IF($J$12&lt;&gt;"ABC",IF(P1226&lt;="250",VLOOKUP(O1226,Info!$AZ$4:$BB$22,3,FALSE),VLOOKUP(O1226,Info!$AZ$23:$BB$39,3,FALSE)),IF(P1226&lt;="250",VLOOKUP(O1226,Info!$AO$4:$AQ$22,3,FALSE),VLOOKUP(O1226,Info!$AO$23:$AP$39,3,FALSE))))))</f>
        <v/>
      </c>
      <c r="AD1226" s="1"/>
      <c r="AE1226" s="1" t="str">
        <f>IF($L1226="None","",IF(ISERROR(VLOOKUP($L1226,Info!$B$4:$B$266,1,FALSE)),"",VLOOKUP($L1226,Info!$B$4:$L$266,4,FALSE)))</f>
        <v/>
      </c>
      <c r="AF1226" s="1" t="str">
        <f>IF($L1226="None","",IF(ISERROR(VLOOKUP($L1226,Info!$B$4:$B$266,1,FALSE)),"",VLOOKUP($L1226,Info!$B$4:$L$266,6,FALSE)))</f>
        <v/>
      </c>
      <c r="AG1226" s="1"/>
      <c r="AH1226" s="33" t="str" cm="1">
        <f t="array" ref="AH1226">IF(AND(L1226&lt;&gt;"",O1226&lt;&gt;"",R1226:S1226&lt;&gt;"",W1226:X1226&lt;&gt;"",Z1226:AA1226&lt;&gt;"",AC1226&lt;&gt;""),"Good","Bad")</f>
        <v>Bad</v>
      </c>
      <c r="AL1226" t="str" cm="1">
        <f t="array" ref="AL1226">IF(R1226&gt;0,_xlfn.IFS(COUNTIF($L$20:L1226,"&lt;&gt;")&lt;101,1,COUNTIF($L$20:L1226,"&lt;&gt;")&lt;201,2,COUNTIF($L$20:L1226,"&lt;&gt;")&lt;301,3,COUNTIF($L$20:L1226,"&lt;&gt;")&lt;401,4,COUNTIF($L$20:L1226,"&lt;&gt;")&lt;501,5,COUNTIF($L$20:L1226,"&lt;&gt;")&lt;601,6,COUNTIF($L$20:L1226,"&lt;&gt;")&lt;701,7,COUNTIF($L$20:L1226,"&lt;&gt;")&lt;801,8,COUNTIF($L$20:L1226,"&lt;&gt;")&lt;901,9,COUNTIF($L$20:L1226,"&lt;&gt;")&lt;1001,10,COUNTIF($L$20:L1226,"&lt;&gt;")&lt;1101,11,COUNTIF($L$20:L1226,"&lt;&gt;")&lt;1201,12,COUNTIF($L$20:L1226,"&lt;&gt;")&lt;1301,13,COUNTIF($L$20:L1226,"&lt;&gt;")&lt;1401,14,COUNTIF($L$20:L1226,"&lt;&gt;")&lt;1501,15,COUNTIF($L$20:L1226,"&lt;&gt;")&lt;1601,16,COUNTIF($L$20:L1226,"&lt;&gt;")&lt;1701,17,COUNTIF($L$20:L1226,"&lt;&gt;")&lt;1801,18,COUNTIF($L$20:L1226,"&lt;&gt;")&lt;1901,19,COUNTIF($L$20:L1226,"&lt;&gt;")&lt;2001,20,COUNTIF($L$20:L1226,"&lt;&gt;")&lt;2101,21,COUNTIF($L$20:L1226,"&lt;&gt;")&lt;2201,22,COUNTIF($L$20:L1226,"&lt;&gt;")&lt;2301,23,COUNTIF($L$20:L1226,"&lt;&gt;")&lt;2401,24,COUNTIF($L$20:L1226,"&lt;&gt;")&lt;2501,25,COUNTIF($L$20:L1226,"&lt;&gt;")&lt;2601,26,COUNTIF($L$20:L1226,"&lt;&gt;")&lt;2701,27,COUNTIF($L$20:L1226,"&lt;&gt;")&lt;2801,28,COUNTIF($L$20:L1226,"&lt;&gt;")&lt;2901,29,COUNTIF($L$20:L1226,"&lt;&gt;")&lt;3001,30),"")</f>
        <v/>
      </c>
      <c r="AM1226" t="str">
        <f t="shared" si="90"/>
        <v/>
      </c>
      <c r="AN1226" t="str">
        <f t="shared" si="94"/>
        <v/>
      </c>
      <c r="AP1226" t="str">
        <f t="shared" si="93"/>
        <v/>
      </c>
      <c r="AQ1226" t="str">
        <f>IF(AO1226="","",COUNTIFS(AM1226:$AM$3019,AO1226))</f>
        <v/>
      </c>
    </row>
    <row r="1227" spans="1:43" x14ac:dyDescent="0.25">
      <c r="A1227" s="6" t="str">
        <f>IF(COUNT($A$20:A1226)&lt;&gt;$B$4,IF(A1226="","",A1226+1),"")</f>
        <v/>
      </c>
      <c r="B1227" s="3"/>
      <c r="C1227" s="3"/>
      <c r="D1227" s="122"/>
      <c r="E1227" s="3"/>
      <c r="F1227" s="3"/>
      <c r="G1227" s="3"/>
      <c r="H1227" s="3"/>
      <c r="I1227" s="120"/>
      <c r="J1227" s="3"/>
      <c r="K1227" s="95" t="str" cm="1">
        <f t="array" ref="K1227">IF(OR($J$14 = "A",$J$14 = "B",$J$14 = "C"),IF(I1227="","",IF(LEN(I1227)&gt;2,_xlfn.IFS(ISNUMBER(SEARCH("_",I1227)),I1227,ISNUMBER(SEARCH(", ",I1227)),SUBSTITUTE(I1227,", ","_"),ISNUMBER(SEARCH("/ ",I1227)),SUBSTITUTE(I1227,"/ ","_"),ISNUMBER(SEARCH(",",I1227)),SUBSTITUTE(I1227,",","_"),ISNUMBER(SEARCH("/",I1227)),SUBSTITUTE(I1227,"/","_"),ISNUMBER(SEARCH("",I1227)),I1227),I1227)),IF(OR($J$14 = "J",$J$14 = "K"),"",IF(D1227="","",IF(LEN(D1227)&gt;2,_xlfn.IFS(ISNUMBER(SEARCH("_",D1227)),D1227,ISNUMBER(SEARCH(", ",D1227)),SUBSTITUTE(D1227,", ","_"),ISNUMBER(SEARCH("/ ",D1227)),SUBSTITUTE(D1227,"/ ","_"),ISNUMBER(SEARCH(",",D1227)),SUBSTITUTE(D1227,",","_"),ISNUMBER(SEARCH("/",D1227)),SUBSTITUTE(D1227,"/","_"),ISNUMBER(SEARCH("",D1227)),D1227),D1227))))</f>
        <v/>
      </c>
      <c r="L1227" s="1"/>
      <c r="M1227" s="1" t="str">
        <f t="shared" si="91"/>
        <v/>
      </c>
      <c r="N1227" s="94" t="str">
        <f>IF($L1227="None","",IF(ISERROR(VLOOKUP($L1227,Info!$B$4:$B$266,1,FALSE)),"",VLOOKUP($L1227,Info!$B$4:$L$266,5,FALSE)))</f>
        <v/>
      </c>
      <c r="O1227" s="94" t="str">
        <f>IF(K1227="","",IF(AND($J$12&lt;&gt;"ABC",N1227="3"),"BAC",IF(N1227="3","ABC",IF($J$12&lt;&gt;"ABC",IF($J$10="Standard",VLOOKUP(K1227,Info!$BE$4:$BF$481,2,FALSE),VLOOKUP(K1227,Info!$BI$4:$BJ$482,2,FALSE)),IF($J$10="Standard",VLOOKUP(K1227,Info!$AG$4:$AH$2994,2,FALSE),VLOOKUP(K1227,Info!$AK$4:$AL$2997,2,FALSE))))))</f>
        <v/>
      </c>
      <c r="P1227" s="94" t="str">
        <f>IF($L1227="None","",IF(ISERROR(VLOOKUP($L1227,Info!$B$4:$B$266,1,FALSE)),"",VLOOKUP($L1227,Info!$B$4:$L$266,3,FALSE)))</f>
        <v/>
      </c>
      <c r="Q1227" s="96" t="str">
        <f>IF($L1227="None","",IF(ISERROR(VLOOKUP($L1227,Info!$B$4:$B$266,1,FALSE)),"",VLOOKUP($L1227,Info!$B$4:$L$266,4,FALSE)))</f>
        <v/>
      </c>
      <c r="R1227" s="1"/>
      <c r="S1227" s="6" t="str">
        <f t="shared" si="92"/>
        <v/>
      </c>
      <c r="T1227" s="6" t="str">
        <f>IF($L1227="None","",IF(ISERROR(VLOOKUP($L1227,Info!$B$4:$B$266,1,FALSE)),"",VLOOKUP($L1227,Info!$B$4:$L$266,11,FALSE)))</f>
        <v/>
      </c>
      <c r="U1227" s="1"/>
      <c r="V1227" s="1"/>
      <c r="W1227" s="1"/>
      <c r="X1227" s="1" t="str">
        <f>IF($L1227="None","",IF(ISERROR(VLOOKUP($L1227,Info!$B$4:$B$266,1,FALSE)),"",IF(OR(W1227="Metallic Liquid Tight",W1227="Non-Metallic Liquid Tight",W1227="LSZH",W1227="Greenfield"),VLOOKUP($L1227,Info!$B$4:$L$266,7,FALSE),"N/A")))</f>
        <v/>
      </c>
      <c r="Y1227" s="1"/>
      <c r="Z1227" s="96" t="str">
        <f>IF($L1227="None","",IF(ISERROR(VLOOKUP($L1227,Info!$B$4:$B$266,1,FALSE)),"",VLOOKUP($L1227,Info!$B$4:$L$266,9,FALSE)))</f>
        <v/>
      </c>
      <c r="AA1227" s="96" t="str">
        <f>IF($L1227="None","",IF(ISERROR(VLOOKUP($L1227,Info!$B$4:$B$266,1,FALSE)),"",VLOOKUP($L1227,Info!$B$4:$L$266,8,FALSE)))</f>
        <v/>
      </c>
      <c r="AB1227" s="96" t="str">
        <f>IF($L1227="None","",IF(ISERROR(VLOOKUP($L1227,Info!$B$4:$B$266,1,FALSE)),"",VLOOKUP($L1227,Info!$B$4:$L$266,10,FALSE)))</f>
        <v/>
      </c>
      <c r="AC1227" s="1" t="str">
        <f>IF(W1227="SO Cable","Black,White",IF(O1227="","",IF(P1227="","",IF($J$12&lt;&gt;"ABC",IF(P1227&lt;="250",VLOOKUP(O1227,Info!$AZ$4:$BB$22,3,FALSE),VLOOKUP(O1227,Info!$AZ$23:$BB$39,3,FALSE)),IF(P1227&lt;="250",VLOOKUP(O1227,Info!$AO$4:$AQ$22,3,FALSE),VLOOKUP(O1227,Info!$AO$23:$AP$39,3,FALSE))))))</f>
        <v/>
      </c>
      <c r="AD1227" s="1"/>
      <c r="AE1227" s="1" t="str">
        <f>IF($L1227="None","",IF(ISERROR(VLOOKUP($L1227,Info!$B$4:$B$266,1,FALSE)),"",VLOOKUP($L1227,Info!$B$4:$L$266,4,FALSE)))</f>
        <v/>
      </c>
      <c r="AF1227" s="1" t="str">
        <f>IF($L1227="None","",IF(ISERROR(VLOOKUP($L1227,Info!$B$4:$B$266,1,FALSE)),"",VLOOKUP($L1227,Info!$B$4:$L$266,6,FALSE)))</f>
        <v/>
      </c>
      <c r="AG1227" s="1"/>
      <c r="AH1227" s="33" t="str" cm="1">
        <f t="array" ref="AH1227">IF(AND(L1227&lt;&gt;"",O1227&lt;&gt;"",R1227:S1227&lt;&gt;"",W1227:X1227&lt;&gt;"",Z1227:AA1227&lt;&gt;"",AC1227&lt;&gt;""),"Good","Bad")</f>
        <v>Bad</v>
      </c>
      <c r="AL1227" t="str" cm="1">
        <f t="array" ref="AL1227">IF(R1227&gt;0,_xlfn.IFS(COUNTIF($L$20:L1227,"&lt;&gt;")&lt;101,1,COUNTIF($L$20:L1227,"&lt;&gt;")&lt;201,2,COUNTIF($L$20:L1227,"&lt;&gt;")&lt;301,3,COUNTIF($L$20:L1227,"&lt;&gt;")&lt;401,4,COUNTIF($L$20:L1227,"&lt;&gt;")&lt;501,5,COUNTIF($L$20:L1227,"&lt;&gt;")&lt;601,6,COUNTIF($L$20:L1227,"&lt;&gt;")&lt;701,7,COUNTIF($L$20:L1227,"&lt;&gt;")&lt;801,8,COUNTIF($L$20:L1227,"&lt;&gt;")&lt;901,9,COUNTIF($L$20:L1227,"&lt;&gt;")&lt;1001,10,COUNTIF($L$20:L1227,"&lt;&gt;")&lt;1101,11,COUNTIF($L$20:L1227,"&lt;&gt;")&lt;1201,12,COUNTIF($L$20:L1227,"&lt;&gt;")&lt;1301,13,COUNTIF($L$20:L1227,"&lt;&gt;")&lt;1401,14,COUNTIF($L$20:L1227,"&lt;&gt;")&lt;1501,15,COUNTIF($L$20:L1227,"&lt;&gt;")&lt;1601,16,COUNTIF($L$20:L1227,"&lt;&gt;")&lt;1701,17,COUNTIF($L$20:L1227,"&lt;&gt;")&lt;1801,18,COUNTIF($L$20:L1227,"&lt;&gt;")&lt;1901,19,COUNTIF($L$20:L1227,"&lt;&gt;")&lt;2001,20,COUNTIF($L$20:L1227,"&lt;&gt;")&lt;2101,21,COUNTIF($L$20:L1227,"&lt;&gt;")&lt;2201,22,COUNTIF($L$20:L1227,"&lt;&gt;")&lt;2301,23,COUNTIF($L$20:L1227,"&lt;&gt;")&lt;2401,24,COUNTIF($L$20:L1227,"&lt;&gt;")&lt;2501,25,COUNTIF($L$20:L1227,"&lt;&gt;")&lt;2601,26,COUNTIF($L$20:L1227,"&lt;&gt;")&lt;2701,27,COUNTIF($L$20:L1227,"&lt;&gt;")&lt;2801,28,COUNTIF($L$20:L1227,"&lt;&gt;")&lt;2901,29,COUNTIF($L$20:L1227,"&lt;&gt;")&lt;3001,30),"")</f>
        <v/>
      </c>
      <c r="AM1227" t="str">
        <f t="shared" si="90"/>
        <v/>
      </c>
      <c r="AN1227" t="str">
        <f t="shared" si="94"/>
        <v/>
      </c>
      <c r="AP1227" t="str">
        <f t="shared" si="93"/>
        <v/>
      </c>
      <c r="AQ1227" t="str">
        <f>IF(AO1227="","",COUNTIFS(AM1227:$AM$3019,AO1227))</f>
        <v/>
      </c>
    </row>
    <row r="1228" spans="1:43" x14ac:dyDescent="0.25">
      <c r="A1228" s="6" t="str">
        <f>IF(COUNT($A$20:A1227)&lt;&gt;$B$4,IF(A1227="","",A1227+1),"")</f>
        <v/>
      </c>
      <c r="B1228" s="3"/>
      <c r="C1228" s="3"/>
      <c r="D1228" s="122"/>
      <c r="E1228" s="3"/>
      <c r="F1228" s="3"/>
      <c r="G1228" s="3"/>
      <c r="H1228" s="3"/>
      <c r="I1228" s="120"/>
      <c r="J1228" s="3"/>
      <c r="K1228" s="95" t="str" cm="1">
        <f t="array" ref="K1228">IF(OR($J$14 = "A",$J$14 = "B",$J$14 = "C"),IF(I1228="","",IF(LEN(I1228)&gt;2,_xlfn.IFS(ISNUMBER(SEARCH("_",I1228)),I1228,ISNUMBER(SEARCH(", ",I1228)),SUBSTITUTE(I1228,", ","_"),ISNUMBER(SEARCH("/ ",I1228)),SUBSTITUTE(I1228,"/ ","_"),ISNUMBER(SEARCH(",",I1228)),SUBSTITUTE(I1228,",","_"),ISNUMBER(SEARCH("/",I1228)),SUBSTITUTE(I1228,"/","_"),ISNUMBER(SEARCH("",I1228)),I1228),I1228)),IF(OR($J$14 = "J",$J$14 = "K"),"",IF(D1228="","",IF(LEN(D1228)&gt;2,_xlfn.IFS(ISNUMBER(SEARCH("_",D1228)),D1228,ISNUMBER(SEARCH(", ",D1228)),SUBSTITUTE(D1228,", ","_"),ISNUMBER(SEARCH("/ ",D1228)),SUBSTITUTE(D1228,"/ ","_"),ISNUMBER(SEARCH(",",D1228)),SUBSTITUTE(D1228,",","_"),ISNUMBER(SEARCH("/",D1228)),SUBSTITUTE(D1228,"/","_"),ISNUMBER(SEARCH("",D1228)),D1228),D1228))))</f>
        <v/>
      </c>
      <c r="L1228" s="1"/>
      <c r="M1228" s="1" t="str">
        <f t="shared" si="91"/>
        <v/>
      </c>
      <c r="N1228" s="94" t="str">
        <f>IF($L1228="None","",IF(ISERROR(VLOOKUP($L1228,Info!$B$4:$B$266,1,FALSE)),"",VLOOKUP($L1228,Info!$B$4:$L$266,5,FALSE)))</f>
        <v/>
      </c>
      <c r="O1228" s="94" t="str">
        <f>IF(K1228="","",IF(AND($J$12&lt;&gt;"ABC",N1228="3"),"BAC",IF(N1228="3","ABC",IF($J$12&lt;&gt;"ABC",IF($J$10="Standard",VLOOKUP(K1228,Info!$BE$4:$BF$481,2,FALSE),VLOOKUP(K1228,Info!$BI$4:$BJ$482,2,FALSE)),IF($J$10="Standard",VLOOKUP(K1228,Info!$AG$4:$AH$2994,2,FALSE),VLOOKUP(K1228,Info!$AK$4:$AL$2997,2,FALSE))))))</f>
        <v/>
      </c>
      <c r="P1228" s="94" t="str">
        <f>IF($L1228="None","",IF(ISERROR(VLOOKUP($L1228,Info!$B$4:$B$266,1,FALSE)),"",VLOOKUP($L1228,Info!$B$4:$L$266,3,FALSE)))</f>
        <v/>
      </c>
      <c r="Q1228" s="96" t="str">
        <f>IF($L1228="None","",IF(ISERROR(VLOOKUP($L1228,Info!$B$4:$B$266,1,FALSE)),"",VLOOKUP($L1228,Info!$B$4:$L$266,4,FALSE)))</f>
        <v/>
      </c>
      <c r="R1228" s="1"/>
      <c r="S1228" s="6" t="str">
        <f t="shared" si="92"/>
        <v/>
      </c>
      <c r="T1228" s="6" t="str">
        <f>IF($L1228="None","",IF(ISERROR(VLOOKUP($L1228,Info!$B$4:$B$266,1,FALSE)),"",VLOOKUP($L1228,Info!$B$4:$L$266,11,FALSE)))</f>
        <v/>
      </c>
      <c r="U1228" s="1"/>
      <c r="V1228" s="1"/>
      <c r="W1228" s="1"/>
      <c r="X1228" s="1" t="str">
        <f>IF($L1228="None","",IF(ISERROR(VLOOKUP($L1228,Info!$B$4:$B$266,1,FALSE)),"",IF(OR(W1228="Metallic Liquid Tight",W1228="Non-Metallic Liquid Tight",W1228="LSZH",W1228="Greenfield"),VLOOKUP($L1228,Info!$B$4:$L$266,7,FALSE),"N/A")))</f>
        <v/>
      </c>
      <c r="Y1228" s="1"/>
      <c r="Z1228" s="96" t="str">
        <f>IF($L1228="None","",IF(ISERROR(VLOOKUP($L1228,Info!$B$4:$B$266,1,FALSE)),"",VLOOKUP($L1228,Info!$B$4:$L$266,9,FALSE)))</f>
        <v/>
      </c>
      <c r="AA1228" s="96" t="str">
        <f>IF($L1228="None","",IF(ISERROR(VLOOKUP($L1228,Info!$B$4:$B$266,1,FALSE)),"",VLOOKUP($L1228,Info!$B$4:$L$266,8,FALSE)))</f>
        <v/>
      </c>
      <c r="AB1228" s="96" t="str">
        <f>IF($L1228="None","",IF(ISERROR(VLOOKUP($L1228,Info!$B$4:$B$266,1,FALSE)),"",VLOOKUP($L1228,Info!$B$4:$L$266,10,FALSE)))</f>
        <v/>
      </c>
      <c r="AC1228" s="1" t="str">
        <f>IF(W1228="SO Cable","Black,White",IF(O1228="","",IF(P1228="","",IF($J$12&lt;&gt;"ABC",IF(P1228&lt;="250",VLOOKUP(O1228,Info!$AZ$4:$BB$22,3,FALSE),VLOOKUP(O1228,Info!$AZ$23:$BB$39,3,FALSE)),IF(P1228&lt;="250",VLOOKUP(O1228,Info!$AO$4:$AQ$22,3,FALSE),VLOOKUP(O1228,Info!$AO$23:$AP$39,3,FALSE))))))</f>
        <v/>
      </c>
      <c r="AD1228" s="1"/>
      <c r="AE1228" s="1" t="str">
        <f>IF($L1228="None","",IF(ISERROR(VLOOKUP($L1228,Info!$B$4:$B$266,1,FALSE)),"",VLOOKUP($L1228,Info!$B$4:$L$266,4,FALSE)))</f>
        <v/>
      </c>
      <c r="AF1228" s="1" t="str">
        <f>IF($L1228="None","",IF(ISERROR(VLOOKUP($L1228,Info!$B$4:$B$266,1,FALSE)),"",VLOOKUP($L1228,Info!$B$4:$L$266,6,FALSE)))</f>
        <v/>
      </c>
      <c r="AG1228" s="1"/>
      <c r="AH1228" s="33" t="str" cm="1">
        <f t="array" ref="AH1228">IF(AND(L1228&lt;&gt;"",O1228&lt;&gt;"",R1228:S1228&lt;&gt;"",W1228:X1228&lt;&gt;"",Z1228:AA1228&lt;&gt;"",AC1228&lt;&gt;""),"Good","Bad")</f>
        <v>Bad</v>
      </c>
      <c r="AL1228" t="str" cm="1">
        <f t="array" ref="AL1228">IF(R1228&gt;0,_xlfn.IFS(COUNTIF($L$20:L1228,"&lt;&gt;")&lt;101,1,COUNTIF($L$20:L1228,"&lt;&gt;")&lt;201,2,COUNTIF($L$20:L1228,"&lt;&gt;")&lt;301,3,COUNTIF($L$20:L1228,"&lt;&gt;")&lt;401,4,COUNTIF($L$20:L1228,"&lt;&gt;")&lt;501,5,COUNTIF($L$20:L1228,"&lt;&gt;")&lt;601,6,COUNTIF($L$20:L1228,"&lt;&gt;")&lt;701,7,COUNTIF($L$20:L1228,"&lt;&gt;")&lt;801,8,COUNTIF($L$20:L1228,"&lt;&gt;")&lt;901,9,COUNTIF($L$20:L1228,"&lt;&gt;")&lt;1001,10,COUNTIF($L$20:L1228,"&lt;&gt;")&lt;1101,11,COUNTIF($L$20:L1228,"&lt;&gt;")&lt;1201,12,COUNTIF($L$20:L1228,"&lt;&gt;")&lt;1301,13,COUNTIF($L$20:L1228,"&lt;&gt;")&lt;1401,14,COUNTIF($L$20:L1228,"&lt;&gt;")&lt;1501,15,COUNTIF($L$20:L1228,"&lt;&gt;")&lt;1601,16,COUNTIF($L$20:L1228,"&lt;&gt;")&lt;1701,17,COUNTIF($L$20:L1228,"&lt;&gt;")&lt;1801,18,COUNTIF($L$20:L1228,"&lt;&gt;")&lt;1901,19,COUNTIF($L$20:L1228,"&lt;&gt;")&lt;2001,20,COUNTIF($L$20:L1228,"&lt;&gt;")&lt;2101,21,COUNTIF($L$20:L1228,"&lt;&gt;")&lt;2201,22,COUNTIF($L$20:L1228,"&lt;&gt;")&lt;2301,23,COUNTIF($L$20:L1228,"&lt;&gt;")&lt;2401,24,COUNTIF($L$20:L1228,"&lt;&gt;")&lt;2501,25,COUNTIF($L$20:L1228,"&lt;&gt;")&lt;2601,26,COUNTIF($L$20:L1228,"&lt;&gt;")&lt;2701,27,COUNTIF($L$20:L1228,"&lt;&gt;")&lt;2801,28,COUNTIF($L$20:L1228,"&lt;&gt;")&lt;2901,29,COUNTIF($L$20:L1228,"&lt;&gt;")&lt;3001,30),"")</f>
        <v/>
      </c>
      <c r="AM1228" t="str">
        <f t="shared" si="90"/>
        <v/>
      </c>
      <c r="AN1228" t="str">
        <f t="shared" si="94"/>
        <v/>
      </c>
      <c r="AP1228" t="str">
        <f t="shared" si="93"/>
        <v/>
      </c>
      <c r="AQ1228" t="str">
        <f>IF(AO1228="","",COUNTIFS(AM1228:$AM$3019,AO1228))</f>
        <v/>
      </c>
    </row>
    <row r="1229" spans="1:43" x14ac:dyDescent="0.25">
      <c r="A1229" s="6" t="str">
        <f>IF(COUNT($A$20:A1228)&lt;&gt;$B$4,IF(A1228="","",A1228+1),"")</f>
        <v/>
      </c>
      <c r="B1229" s="3"/>
      <c r="C1229" s="3"/>
      <c r="D1229" s="122"/>
      <c r="E1229" s="3"/>
      <c r="F1229" s="3"/>
      <c r="G1229" s="3"/>
      <c r="H1229" s="3"/>
      <c r="I1229" s="120"/>
      <c r="J1229" s="3"/>
      <c r="K1229" s="95" t="str" cm="1">
        <f t="array" ref="K1229">IF(OR($J$14 = "A",$J$14 = "B",$J$14 = "C"),IF(I1229="","",IF(LEN(I1229)&gt;2,_xlfn.IFS(ISNUMBER(SEARCH("_",I1229)),I1229,ISNUMBER(SEARCH(", ",I1229)),SUBSTITUTE(I1229,", ","_"),ISNUMBER(SEARCH("/ ",I1229)),SUBSTITUTE(I1229,"/ ","_"),ISNUMBER(SEARCH(",",I1229)),SUBSTITUTE(I1229,",","_"),ISNUMBER(SEARCH("/",I1229)),SUBSTITUTE(I1229,"/","_"),ISNUMBER(SEARCH("",I1229)),I1229),I1229)),IF(OR($J$14 = "J",$J$14 = "K"),"",IF(D1229="","",IF(LEN(D1229)&gt;2,_xlfn.IFS(ISNUMBER(SEARCH("_",D1229)),D1229,ISNUMBER(SEARCH(", ",D1229)),SUBSTITUTE(D1229,", ","_"),ISNUMBER(SEARCH("/ ",D1229)),SUBSTITUTE(D1229,"/ ","_"),ISNUMBER(SEARCH(",",D1229)),SUBSTITUTE(D1229,",","_"),ISNUMBER(SEARCH("/",D1229)),SUBSTITUTE(D1229,"/","_"),ISNUMBER(SEARCH("",D1229)),D1229),D1229))))</f>
        <v/>
      </c>
      <c r="L1229" s="1"/>
      <c r="M1229" s="1" t="str">
        <f t="shared" si="91"/>
        <v/>
      </c>
      <c r="N1229" s="94" t="str">
        <f>IF($L1229="None","",IF(ISERROR(VLOOKUP($L1229,Info!$B$4:$B$266,1,FALSE)),"",VLOOKUP($L1229,Info!$B$4:$L$266,5,FALSE)))</f>
        <v/>
      </c>
      <c r="O1229" s="94" t="str">
        <f>IF(K1229="","",IF(AND($J$12&lt;&gt;"ABC",N1229="3"),"BAC",IF(N1229="3","ABC",IF($J$12&lt;&gt;"ABC",IF($J$10="Standard",VLOOKUP(K1229,Info!$BE$4:$BF$481,2,FALSE),VLOOKUP(K1229,Info!$BI$4:$BJ$482,2,FALSE)),IF($J$10="Standard",VLOOKUP(K1229,Info!$AG$4:$AH$2994,2,FALSE),VLOOKUP(K1229,Info!$AK$4:$AL$2997,2,FALSE))))))</f>
        <v/>
      </c>
      <c r="P1229" s="94" t="str">
        <f>IF($L1229="None","",IF(ISERROR(VLOOKUP($L1229,Info!$B$4:$B$266,1,FALSE)),"",VLOOKUP($L1229,Info!$B$4:$L$266,3,FALSE)))</f>
        <v/>
      </c>
      <c r="Q1229" s="96" t="str">
        <f>IF($L1229="None","",IF(ISERROR(VLOOKUP($L1229,Info!$B$4:$B$266,1,FALSE)),"",VLOOKUP($L1229,Info!$B$4:$L$266,4,FALSE)))</f>
        <v/>
      </c>
      <c r="R1229" s="1"/>
      <c r="S1229" s="6" t="str">
        <f t="shared" si="92"/>
        <v/>
      </c>
      <c r="T1229" s="6" t="str">
        <f>IF($L1229="None","",IF(ISERROR(VLOOKUP($L1229,Info!$B$4:$B$266,1,FALSE)),"",VLOOKUP($L1229,Info!$B$4:$L$266,11,FALSE)))</f>
        <v/>
      </c>
      <c r="U1229" s="1"/>
      <c r="V1229" s="1"/>
      <c r="W1229" s="1"/>
      <c r="X1229" s="1" t="str">
        <f>IF($L1229="None","",IF(ISERROR(VLOOKUP($L1229,Info!$B$4:$B$266,1,FALSE)),"",IF(OR(W1229="Metallic Liquid Tight",W1229="Non-Metallic Liquid Tight",W1229="LSZH",W1229="Greenfield"),VLOOKUP($L1229,Info!$B$4:$L$266,7,FALSE),"N/A")))</f>
        <v/>
      </c>
      <c r="Y1229" s="1"/>
      <c r="Z1229" s="96" t="str">
        <f>IF($L1229="None","",IF(ISERROR(VLOOKUP($L1229,Info!$B$4:$B$266,1,FALSE)),"",VLOOKUP($L1229,Info!$B$4:$L$266,9,FALSE)))</f>
        <v/>
      </c>
      <c r="AA1229" s="96" t="str">
        <f>IF($L1229="None","",IF(ISERROR(VLOOKUP($L1229,Info!$B$4:$B$266,1,FALSE)),"",VLOOKUP($L1229,Info!$B$4:$L$266,8,FALSE)))</f>
        <v/>
      </c>
      <c r="AB1229" s="96" t="str">
        <f>IF($L1229="None","",IF(ISERROR(VLOOKUP($L1229,Info!$B$4:$B$266,1,FALSE)),"",VLOOKUP($L1229,Info!$B$4:$L$266,10,FALSE)))</f>
        <v/>
      </c>
      <c r="AC1229" s="1" t="str">
        <f>IF(W1229="SO Cable","Black,White",IF(O1229="","",IF(P1229="","",IF($J$12&lt;&gt;"ABC",IF(P1229&lt;="250",VLOOKUP(O1229,Info!$AZ$4:$BB$22,3,FALSE),VLOOKUP(O1229,Info!$AZ$23:$BB$39,3,FALSE)),IF(P1229&lt;="250",VLOOKUP(O1229,Info!$AO$4:$AQ$22,3,FALSE),VLOOKUP(O1229,Info!$AO$23:$AP$39,3,FALSE))))))</f>
        <v/>
      </c>
      <c r="AD1229" s="1"/>
      <c r="AE1229" s="1" t="str">
        <f>IF($L1229="None","",IF(ISERROR(VLOOKUP($L1229,Info!$B$4:$B$266,1,FALSE)),"",VLOOKUP($L1229,Info!$B$4:$L$266,4,FALSE)))</f>
        <v/>
      </c>
      <c r="AF1229" s="1" t="str">
        <f>IF($L1229="None","",IF(ISERROR(VLOOKUP($L1229,Info!$B$4:$B$266,1,FALSE)),"",VLOOKUP($L1229,Info!$B$4:$L$266,6,FALSE)))</f>
        <v/>
      </c>
      <c r="AG1229" s="1"/>
      <c r="AH1229" s="33" t="str" cm="1">
        <f t="array" ref="AH1229">IF(AND(L1229&lt;&gt;"",O1229&lt;&gt;"",R1229:S1229&lt;&gt;"",W1229:X1229&lt;&gt;"",Z1229:AA1229&lt;&gt;"",AC1229&lt;&gt;""),"Good","Bad")</f>
        <v>Bad</v>
      </c>
      <c r="AL1229" t="str" cm="1">
        <f t="array" ref="AL1229">IF(R1229&gt;0,_xlfn.IFS(COUNTIF($L$20:L1229,"&lt;&gt;")&lt;101,1,COUNTIF($L$20:L1229,"&lt;&gt;")&lt;201,2,COUNTIF($L$20:L1229,"&lt;&gt;")&lt;301,3,COUNTIF($L$20:L1229,"&lt;&gt;")&lt;401,4,COUNTIF($L$20:L1229,"&lt;&gt;")&lt;501,5,COUNTIF($L$20:L1229,"&lt;&gt;")&lt;601,6,COUNTIF($L$20:L1229,"&lt;&gt;")&lt;701,7,COUNTIF($L$20:L1229,"&lt;&gt;")&lt;801,8,COUNTIF($L$20:L1229,"&lt;&gt;")&lt;901,9,COUNTIF($L$20:L1229,"&lt;&gt;")&lt;1001,10,COUNTIF($L$20:L1229,"&lt;&gt;")&lt;1101,11,COUNTIF($L$20:L1229,"&lt;&gt;")&lt;1201,12,COUNTIF($L$20:L1229,"&lt;&gt;")&lt;1301,13,COUNTIF($L$20:L1229,"&lt;&gt;")&lt;1401,14,COUNTIF($L$20:L1229,"&lt;&gt;")&lt;1501,15,COUNTIF($L$20:L1229,"&lt;&gt;")&lt;1601,16,COUNTIF($L$20:L1229,"&lt;&gt;")&lt;1701,17,COUNTIF($L$20:L1229,"&lt;&gt;")&lt;1801,18,COUNTIF($L$20:L1229,"&lt;&gt;")&lt;1901,19,COUNTIF($L$20:L1229,"&lt;&gt;")&lt;2001,20,COUNTIF($L$20:L1229,"&lt;&gt;")&lt;2101,21,COUNTIF($L$20:L1229,"&lt;&gt;")&lt;2201,22,COUNTIF($L$20:L1229,"&lt;&gt;")&lt;2301,23,COUNTIF($L$20:L1229,"&lt;&gt;")&lt;2401,24,COUNTIF($L$20:L1229,"&lt;&gt;")&lt;2501,25,COUNTIF($L$20:L1229,"&lt;&gt;")&lt;2601,26,COUNTIF($L$20:L1229,"&lt;&gt;")&lt;2701,27,COUNTIF($L$20:L1229,"&lt;&gt;")&lt;2801,28,COUNTIF($L$20:L1229,"&lt;&gt;")&lt;2901,29,COUNTIF($L$20:L1229,"&lt;&gt;")&lt;3001,30),"")</f>
        <v/>
      </c>
      <c r="AM1229" t="str">
        <f t="shared" si="90"/>
        <v/>
      </c>
      <c r="AN1229" t="str">
        <f t="shared" si="94"/>
        <v/>
      </c>
      <c r="AP1229" t="str">
        <f t="shared" si="93"/>
        <v/>
      </c>
      <c r="AQ1229" t="str">
        <f>IF(AO1229="","",COUNTIFS(AM1229:$AM$3019,AO1229))</f>
        <v/>
      </c>
    </row>
    <row r="1230" spans="1:43" x14ac:dyDescent="0.25">
      <c r="A1230" s="6" t="str">
        <f>IF(COUNT($A$20:A1229)&lt;&gt;$B$4,IF(A1229="","",A1229+1),"")</f>
        <v/>
      </c>
      <c r="B1230" s="3"/>
      <c r="C1230" s="3"/>
      <c r="D1230" s="122"/>
      <c r="E1230" s="3"/>
      <c r="F1230" s="3"/>
      <c r="G1230" s="3"/>
      <c r="H1230" s="3"/>
      <c r="I1230" s="120"/>
      <c r="J1230" s="3"/>
      <c r="K1230" s="95" t="str" cm="1">
        <f t="array" ref="K1230">IF(OR($J$14 = "A",$J$14 = "B",$J$14 = "C"),IF(I1230="","",IF(LEN(I1230)&gt;2,_xlfn.IFS(ISNUMBER(SEARCH("_",I1230)),I1230,ISNUMBER(SEARCH(", ",I1230)),SUBSTITUTE(I1230,", ","_"),ISNUMBER(SEARCH("/ ",I1230)),SUBSTITUTE(I1230,"/ ","_"),ISNUMBER(SEARCH(",",I1230)),SUBSTITUTE(I1230,",","_"),ISNUMBER(SEARCH("/",I1230)),SUBSTITUTE(I1230,"/","_"),ISNUMBER(SEARCH("",I1230)),I1230),I1230)),IF(OR($J$14 = "J",$J$14 = "K"),"",IF(D1230="","",IF(LEN(D1230)&gt;2,_xlfn.IFS(ISNUMBER(SEARCH("_",D1230)),D1230,ISNUMBER(SEARCH(", ",D1230)),SUBSTITUTE(D1230,", ","_"),ISNUMBER(SEARCH("/ ",D1230)),SUBSTITUTE(D1230,"/ ","_"),ISNUMBER(SEARCH(",",D1230)),SUBSTITUTE(D1230,",","_"),ISNUMBER(SEARCH("/",D1230)),SUBSTITUTE(D1230,"/","_"),ISNUMBER(SEARCH("",D1230)),D1230),D1230))))</f>
        <v/>
      </c>
      <c r="L1230" s="1"/>
      <c r="M1230" s="1" t="str">
        <f t="shared" si="91"/>
        <v/>
      </c>
      <c r="N1230" s="94" t="str">
        <f>IF($L1230="None","",IF(ISERROR(VLOOKUP($L1230,Info!$B$4:$B$266,1,FALSE)),"",VLOOKUP($L1230,Info!$B$4:$L$266,5,FALSE)))</f>
        <v/>
      </c>
      <c r="O1230" s="94" t="str">
        <f>IF(K1230="","",IF(AND($J$12&lt;&gt;"ABC",N1230="3"),"BAC",IF(N1230="3","ABC",IF($J$12&lt;&gt;"ABC",IF($J$10="Standard",VLOOKUP(K1230,Info!$BE$4:$BF$481,2,FALSE),VLOOKUP(K1230,Info!$BI$4:$BJ$482,2,FALSE)),IF($J$10="Standard",VLOOKUP(K1230,Info!$AG$4:$AH$2994,2,FALSE),VLOOKUP(K1230,Info!$AK$4:$AL$2997,2,FALSE))))))</f>
        <v/>
      </c>
      <c r="P1230" s="94" t="str">
        <f>IF($L1230="None","",IF(ISERROR(VLOOKUP($L1230,Info!$B$4:$B$266,1,FALSE)),"",VLOOKUP($L1230,Info!$B$4:$L$266,3,FALSE)))</f>
        <v/>
      </c>
      <c r="Q1230" s="96" t="str">
        <f>IF($L1230="None","",IF(ISERROR(VLOOKUP($L1230,Info!$B$4:$B$266,1,FALSE)),"",VLOOKUP($L1230,Info!$B$4:$L$266,4,FALSE)))</f>
        <v/>
      </c>
      <c r="R1230" s="1"/>
      <c r="S1230" s="6" t="str">
        <f t="shared" si="92"/>
        <v/>
      </c>
      <c r="T1230" s="6" t="str">
        <f>IF($L1230="None","",IF(ISERROR(VLOOKUP($L1230,Info!$B$4:$B$266,1,FALSE)),"",VLOOKUP($L1230,Info!$B$4:$L$266,11,FALSE)))</f>
        <v/>
      </c>
      <c r="U1230" s="1"/>
      <c r="V1230" s="1"/>
      <c r="W1230" s="1"/>
      <c r="X1230" s="1" t="str">
        <f>IF($L1230="None","",IF(ISERROR(VLOOKUP($L1230,Info!$B$4:$B$266,1,FALSE)),"",IF(OR(W1230="Metallic Liquid Tight",W1230="Non-Metallic Liquid Tight",W1230="LSZH",W1230="Greenfield"),VLOOKUP($L1230,Info!$B$4:$L$266,7,FALSE),"N/A")))</f>
        <v/>
      </c>
      <c r="Y1230" s="1"/>
      <c r="Z1230" s="96" t="str">
        <f>IF($L1230="None","",IF(ISERROR(VLOOKUP($L1230,Info!$B$4:$B$266,1,FALSE)),"",VLOOKUP($L1230,Info!$B$4:$L$266,9,FALSE)))</f>
        <v/>
      </c>
      <c r="AA1230" s="96" t="str">
        <f>IF($L1230="None","",IF(ISERROR(VLOOKUP($L1230,Info!$B$4:$B$266,1,FALSE)),"",VLOOKUP($L1230,Info!$B$4:$L$266,8,FALSE)))</f>
        <v/>
      </c>
      <c r="AB1230" s="96" t="str">
        <f>IF($L1230="None","",IF(ISERROR(VLOOKUP($L1230,Info!$B$4:$B$266,1,FALSE)),"",VLOOKUP($L1230,Info!$B$4:$L$266,10,FALSE)))</f>
        <v/>
      </c>
      <c r="AC1230" s="1" t="str">
        <f>IF(W1230="SO Cable","Black,White",IF(O1230="","",IF(P1230="","",IF($J$12&lt;&gt;"ABC",IF(P1230&lt;="250",VLOOKUP(O1230,Info!$AZ$4:$BB$22,3,FALSE),VLOOKUP(O1230,Info!$AZ$23:$BB$39,3,FALSE)),IF(P1230&lt;="250",VLOOKUP(O1230,Info!$AO$4:$AQ$22,3,FALSE),VLOOKUP(O1230,Info!$AO$23:$AP$39,3,FALSE))))))</f>
        <v/>
      </c>
      <c r="AD1230" s="1"/>
      <c r="AE1230" s="1" t="str">
        <f>IF($L1230="None","",IF(ISERROR(VLOOKUP($L1230,Info!$B$4:$B$266,1,FALSE)),"",VLOOKUP($L1230,Info!$B$4:$L$266,4,FALSE)))</f>
        <v/>
      </c>
      <c r="AF1230" s="1" t="str">
        <f>IF($L1230="None","",IF(ISERROR(VLOOKUP($L1230,Info!$B$4:$B$266,1,FALSE)),"",VLOOKUP($L1230,Info!$B$4:$L$266,6,FALSE)))</f>
        <v/>
      </c>
      <c r="AG1230" s="1"/>
      <c r="AH1230" s="33" t="str" cm="1">
        <f t="array" ref="AH1230">IF(AND(L1230&lt;&gt;"",O1230&lt;&gt;"",R1230:S1230&lt;&gt;"",W1230:X1230&lt;&gt;"",Z1230:AA1230&lt;&gt;"",AC1230&lt;&gt;""),"Good","Bad")</f>
        <v>Bad</v>
      </c>
      <c r="AL1230" t="str" cm="1">
        <f t="array" ref="AL1230">IF(R1230&gt;0,_xlfn.IFS(COUNTIF($L$20:L1230,"&lt;&gt;")&lt;101,1,COUNTIF($L$20:L1230,"&lt;&gt;")&lt;201,2,COUNTIF($L$20:L1230,"&lt;&gt;")&lt;301,3,COUNTIF($L$20:L1230,"&lt;&gt;")&lt;401,4,COUNTIF($L$20:L1230,"&lt;&gt;")&lt;501,5,COUNTIF($L$20:L1230,"&lt;&gt;")&lt;601,6,COUNTIF($L$20:L1230,"&lt;&gt;")&lt;701,7,COUNTIF($L$20:L1230,"&lt;&gt;")&lt;801,8,COUNTIF($L$20:L1230,"&lt;&gt;")&lt;901,9,COUNTIF($L$20:L1230,"&lt;&gt;")&lt;1001,10,COUNTIF($L$20:L1230,"&lt;&gt;")&lt;1101,11,COUNTIF($L$20:L1230,"&lt;&gt;")&lt;1201,12,COUNTIF($L$20:L1230,"&lt;&gt;")&lt;1301,13,COUNTIF($L$20:L1230,"&lt;&gt;")&lt;1401,14,COUNTIF($L$20:L1230,"&lt;&gt;")&lt;1501,15,COUNTIF($L$20:L1230,"&lt;&gt;")&lt;1601,16,COUNTIF($L$20:L1230,"&lt;&gt;")&lt;1701,17,COUNTIF($L$20:L1230,"&lt;&gt;")&lt;1801,18,COUNTIF($L$20:L1230,"&lt;&gt;")&lt;1901,19,COUNTIF($L$20:L1230,"&lt;&gt;")&lt;2001,20,COUNTIF($L$20:L1230,"&lt;&gt;")&lt;2101,21,COUNTIF($L$20:L1230,"&lt;&gt;")&lt;2201,22,COUNTIF($L$20:L1230,"&lt;&gt;")&lt;2301,23,COUNTIF($L$20:L1230,"&lt;&gt;")&lt;2401,24,COUNTIF($L$20:L1230,"&lt;&gt;")&lt;2501,25,COUNTIF($L$20:L1230,"&lt;&gt;")&lt;2601,26,COUNTIF($L$20:L1230,"&lt;&gt;")&lt;2701,27,COUNTIF($L$20:L1230,"&lt;&gt;")&lt;2801,28,COUNTIF($L$20:L1230,"&lt;&gt;")&lt;2901,29,COUNTIF($L$20:L1230,"&lt;&gt;")&lt;3001,30),"")</f>
        <v/>
      </c>
      <c r="AM1230" t="str">
        <f t="shared" si="90"/>
        <v/>
      </c>
      <c r="AN1230" t="str">
        <f t="shared" si="94"/>
        <v/>
      </c>
      <c r="AP1230" t="str">
        <f t="shared" si="93"/>
        <v/>
      </c>
      <c r="AQ1230" t="str">
        <f>IF(AO1230="","",COUNTIFS(AM1230:$AM$3019,AO1230))</f>
        <v/>
      </c>
    </row>
    <row r="1231" spans="1:43" x14ac:dyDescent="0.25">
      <c r="A1231" s="6" t="str">
        <f>IF(COUNT($A$20:A1230)&lt;&gt;$B$4,IF(A1230="","",A1230+1),"")</f>
        <v/>
      </c>
      <c r="B1231" s="3"/>
      <c r="C1231" s="3"/>
      <c r="D1231" s="122"/>
      <c r="E1231" s="3"/>
      <c r="F1231" s="3"/>
      <c r="G1231" s="3"/>
      <c r="H1231" s="3"/>
      <c r="I1231" s="120"/>
      <c r="J1231" s="3"/>
      <c r="K1231" s="95" t="str" cm="1">
        <f t="array" ref="K1231">IF(OR($J$14 = "A",$J$14 = "B",$J$14 = "C"),IF(I1231="","",IF(LEN(I1231)&gt;2,_xlfn.IFS(ISNUMBER(SEARCH("_",I1231)),I1231,ISNUMBER(SEARCH(", ",I1231)),SUBSTITUTE(I1231,", ","_"),ISNUMBER(SEARCH("/ ",I1231)),SUBSTITUTE(I1231,"/ ","_"),ISNUMBER(SEARCH(",",I1231)),SUBSTITUTE(I1231,",","_"),ISNUMBER(SEARCH("/",I1231)),SUBSTITUTE(I1231,"/","_"),ISNUMBER(SEARCH("",I1231)),I1231),I1231)),IF(OR($J$14 = "J",$J$14 = "K"),"",IF(D1231="","",IF(LEN(D1231)&gt;2,_xlfn.IFS(ISNUMBER(SEARCH("_",D1231)),D1231,ISNUMBER(SEARCH(", ",D1231)),SUBSTITUTE(D1231,", ","_"),ISNUMBER(SEARCH("/ ",D1231)),SUBSTITUTE(D1231,"/ ","_"),ISNUMBER(SEARCH(",",D1231)),SUBSTITUTE(D1231,",","_"),ISNUMBER(SEARCH("/",D1231)),SUBSTITUTE(D1231,"/","_"),ISNUMBER(SEARCH("",D1231)),D1231),D1231))))</f>
        <v/>
      </c>
      <c r="L1231" s="1"/>
      <c r="M1231" s="1" t="str">
        <f t="shared" si="91"/>
        <v/>
      </c>
      <c r="N1231" s="94" t="str">
        <f>IF($L1231="None","",IF(ISERROR(VLOOKUP($L1231,Info!$B$4:$B$266,1,FALSE)),"",VLOOKUP($L1231,Info!$B$4:$L$266,5,FALSE)))</f>
        <v/>
      </c>
      <c r="O1231" s="94" t="str">
        <f>IF(K1231="","",IF(AND($J$12&lt;&gt;"ABC",N1231="3"),"BAC",IF(N1231="3","ABC",IF($J$12&lt;&gt;"ABC",IF($J$10="Standard",VLOOKUP(K1231,Info!$BE$4:$BF$481,2,FALSE),VLOOKUP(K1231,Info!$BI$4:$BJ$482,2,FALSE)),IF($J$10="Standard",VLOOKUP(K1231,Info!$AG$4:$AH$2994,2,FALSE),VLOOKUP(K1231,Info!$AK$4:$AL$2997,2,FALSE))))))</f>
        <v/>
      </c>
      <c r="P1231" s="94" t="str">
        <f>IF($L1231="None","",IF(ISERROR(VLOOKUP($L1231,Info!$B$4:$B$266,1,FALSE)),"",VLOOKUP($L1231,Info!$B$4:$L$266,3,FALSE)))</f>
        <v/>
      </c>
      <c r="Q1231" s="96" t="str">
        <f>IF($L1231="None","",IF(ISERROR(VLOOKUP($L1231,Info!$B$4:$B$266,1,FALSE)),"",VLOOKUP($L1231,Info!$B$4:$L$266,4,FALSE)))</f>
        <v/>
      </c>
      <c r="R1231" s="1"/>
      <c r="S1231" s="6" t="str">
        <f t="shared" si="92"/>
        <v/>
      </c>
      <c r="T1231" s="6" t="str">
        <f>IF($L1231="None","",IF(ISERROR(VLOOKUP($L1231,Info!$B$4:$B$266,1,FALSE)),"",VLOOKUP($L1231,Info!$B$4:$L$266,11,FALSE)))</f>
        <v/>
      </c>
      <c r="U1231" s="1"/>
      <c r="V1231" s="1"/>
      <c r="W1231" s="1"/>
      <c r="X1231" s="1" t="str">
        <f>IF($L1231="None","",IF(ISERROR(VLOOKUP($L1231,Info!$B$4:$B$266,1,FALSE)),"",IF(OR(W1231="Metallic Liquid Tight",W1231="Non-Metallic Liquid Tight",W1231="LSZH",W1231="Greenfield"),VLOOKUP($L1231,Info!$B$4:$L$266,7,FALSE),"N/A")))</f>
        <v/>
      </c>
      <c r="Y1231" s="1"/>
      <c r="Z1231" s="96" t="str">
        <f>IF($L1231="None","",IF(ISERROR(VLOOKUP($L1231,Info!$B$4:$B$266,1,FALSE)),"",VLOOKUP($L1231,Info!$B$4:$L$266,9,FALSE)))</f>
        <v/>
      </c>
      <c r="AA1231" s="96" t="str">
        <f>IF($L1231="None","",IF(ISERROR(VLOOKUP($L1231,Info!$B$4:$B$266,1,FALSE)),"",VLOOKUP($L1231,Info!$B$4:$L$266,8,FALSE)))</f>
        <v/>
      </c>
      <c r="AB1231" s="96" t="str">
        <f>IF($L1231="None","",IF(ISERROR(VLOOKUP($L1231,Info!$B$4:$B$266,1,FALSE)),"",VLOOKUP($L1231,Info!$B$4:$L$266,10,FALSE)))</f>
        <v/>
      </c>
      <c r="AC1231" s="1" t="str">
        <f>IF(W1231="SO Cable","Black,White",IF(O1231="","",IF(P1231="","",IF($J$12&lt;&gt;"ABC",IF(P1231&lt;="250",VLOOKUP(O1231,Info!$AZ$4:$BB$22,3,FALSE),VLOOKUP(O1231,Info!$AZ$23:$BB$39,3,FALSE)),IF(P1231&lt;="250",VLOOKUP(O1231,Info!$AO$4:$AQ$22,3,FALSE),VLOOKUP(O1231,Info!$AO$23:$AP$39,3,FALSE))))))</f>
        <v/>
      </c>
      <c r="AD1231" s="1"/>
      <c r="AE1231" s="1" t="str">
        <f>IF($L1231="None","",IF(ISERROR(VLOOKUP($L1231,Info!$B$4:$B$266,1,FALSE)),"",VLOOKUP($L1231,Info!$B$4:$L$266,4,FALSE)))</f>
        <v/>
      </c>
      <c r="AF1231" s="1" t="str">
        <f>IF($L1231="None","",IF(ISERROR(VLOOKUP($L1231,Info!$B$4:$B$266,1,FALSE)),"",VLOOKUP($L1231,Info!$B$4:$L$266,6,FALSE)))</f>
        <v/>
      </c>
      <c r="AG1231" s="1"/>
      <c r="AH1231" s="33" t="str" cm="1">
        <f t="array" ref="AH1231">IF(AND(L1231&lt;&gt;"",O1231&lt;&gt;"",R1231:S1231&lt;&gt;"",W1231:X1231&lt;&gt;"",Z1231:AA1231&lt;&gt;"",AC1231&lt;&gt;""),"Good","Bad")</f>
        <v>Bad</v>
      </c>
      <c r="AL1231" t="str" cm="1">
        <f t="array" ref="AL1231">IF(R1231&gt;0,_xlfn.IFS(COUNTIF($L$20:L1231,"&lt;&gt;")&lt;101,1,COUNTIF($L$20:L1231,"&lt;&gt;")&lt;201,2,COUNTIF($L$20:L1231,"&lt;&gt;")&lt;301,3,COUNTIF($L$20:L1231,"&lt;&gt;")&lt;401,4,COUNTIF($L$20:L1231,"&lt;&gt;")&lt;501,5,COUNTIF($L$20:L1231,"&lt;&gt;")&lt;601,6,COUNTIF($L$20:L1231,"&lt;&gt;")&lt;701,7,COUNTIF($L$20:L1231,"&lt;&gt;")&lt;801,8,COUNTIF($L$20:L1231,"&lt;&gt;")&lt;901,9,COUNTIF($L$20:L1231,"&lt;&gt;")&lt;1001,10,COUNTIF($L$20:L1231,"&lt;&gt;")&lt;1101,11,COUNTIF($L$20:L1231,"&lt;&gt;")&lt;1201,12,COUNTIF($L$20:L1231,"&lt;&gt;")&lt;1301,13,COUNTIF($L$20:L1231,"&lt;&gt;")&lt;1401,14,COUNTIF($L$20:L1231,"&lt;&gt;")&lt;1501,15,COUNTIF($L$20:L1231,"&lt;&gt;")&lt;1601,16,COUNTIF($L$20:L1231,"&lt;&gt;")&lt;1701,17,COUNTIF($L$20:L1231,"&lt;&gt;")&lt;1801,18,COUNTIF($L$20:L1231,"&lt;&gt;")&lt;1901,19,COUNTIF($L$20:L1231,"&lt;&gt;")&lt;2001,20,COUNTIF($L$20:L1231,"&lt;&gt;")&lt;2101,21,COUNTIF($L$20:L1231,"&lt;&gt;")&lt;2201,22,COUNTIF($L$20:L1231,"&lt;&gt;")&lt;2301,23,COUNTIF($L$20:L1231,"&lt;&gt;")&lt;2401,24,COUNTIF($L$20:L1231,"&lt;&gt;")&lt;2501,25,COUNTIF($L$20:L1231,"&lt;&gt;")&lt;2601,26,COUNTIF($L$20:L1231,"&lt;&gt;")&lt;2701,27,COUNTIF($L$20:L1231,"&lt;&gt;")&lt;2801,28,COUNTIF($L$20:L1231,"&lt;&gt;")&lt;2901,29,COUNTIF($L$20:L1231,"&lt;&gt;")&lt;3001,30),"")</f>
        <v/>
      </c>
      <c r="AM1231" t="str">
        <f t="shared" si="90"/>
        <v/>
      </c>
      <c r="AN1231" t="str">
        <f t="shared" si="94"/>
        <v/>
      </c>
      <c r="AP1231" t="str">
        <f t="shared" si="93"/>
        <v/>
      </c>
      <c r="AQ1231" t="str">
        <f>IF(AO1231="","",COUNTIFS(AM1231:$AM$3019,AO1231))</f>
        <v/>
      </c>
    </row>
    <row r="1232" spans="1:43" x14ac:dyDescent="0.25">
      <c r="A1232" s="6" t="str">
        <f>IF(COUNT($A$20:A1231)&lt;&gt;$B$4,IF(A1231="","",A1231+1),"")</f>
        <v/>
      </c>
      <c r="B1232" s="3"/>
      <c r="C1232" s="3"/>
      <c r="D1232" s="122"/>
      <c r="E1232" s="3"/>
      <c r="F1232" s="3"/>
      <c r="G1232" s="3"/>
      <c r="H1232" s="3"/>
      <c r="I1232" s="120"/>
      <c r="J1232" s="3"/>
      <c r="K1232" s="95" t="str" cm="1">
        <f t="array" ref="K1232">IF(OR($J$14 = "A",$J$14 = "B",$J$14 = "C"),IF(I1232="","",IF(LEN(I1232)&gt;2,_xlfn.IFS(ISNUMBER(SEARCH("_",I1232)),I1232,ISNUMBER(SEARCH(", ",I1232)),SUBSTITUTE(I1232,", ","_"),ISNUMBER(SEARCH("/ ",I1232)),SUBSTITUTE(I1232,"/ ","_"),ISNUMBER(SEARCH(",",I1232)),SUBSTITUTE(I1232,",","_"),ISNUMBER(SEARCH("/",I1232)),SUBSTITUTE(I1232,"/","_"),ISNUMBER(SEARCH("",I1232)),I1232),I1232)),IF(OR($J$14 = "J",$J$14 = "K"),"",IF(D1232="","",IF(LEN(D1232)&gt;2,_xlfn.IFS(ISNUMBER(SEARCH("_",D1232)),D1232,ISNUMBER(SEARCH(", ",D1232)),SUBSTITUTE(D1232,", ","_"),ISNUMBER(SEARCH("/ ",D1232)),SUBSTITUTE(D1232,"/ ","_"),ISNUMBER(SEARCH(",",D1232)),SUBSTITUTE(D1232,",","_"),ISNUMBER(SEARCH("/",D1232)),SUBSTITUTE(D1232,"/","_"),ISNUMBER(SEARCH("",D1232)),D1232),D1232))))</f>
        <v/>
      </c>
      <c r="L1232" s="1"/>
      <c r="M1232" s="1" t="str">
        <f t="shared" si="91"/>
        <v/>
      </c>
      <c r="N1232" s="94" t="str">
        <f>IF($L1232="None","",IF(ISERROR(VLOOKUP($L1232,Info!$B$4:$B$266,1,FALSE)),"",VLOOKUP($L1232,Info!$B$4:$L$266,5,FALSE)))</f>
        <v/>
      </c>
      <c r="O1232" s="94" t="str">
        <f>IF(K1232="","",IF(AND($J$12&lt;&gt;"ABC",N1232="3"),"BAC",IF(N1232="3","ABC",IF($J$12&lt;&gt;"ABC",IF($J$10="Standard",VLOOKUP(K1232,Info!$BE$4:$BF$481,2,FALSE),VLOOKUP(K1232,Info!$BI$4:$BJ$482,2,FALSE)),IF($J$10="Standard",VLOOKUP(K1232,Info!$AG$4:$AH$2994,2,FALSE),VLOOKUP(K1232,Info!$AK$4:$AL$2997,2,FALSE))))))</f>
        <v/>
      </c>
      <c r="P1232" s="94" t="str">
        <f>IF($L1232="None","",IF(ISERROR(VLOOKUP($L1232,Info!$B$4:$B$266,1,FALSE)),"",VLOOKUP($L1232,Info!$B$4:$L$266,3,FALSE)))</f>
        <v/>
      </c>
      <c r="Q1232" s="96" t="str">
        <f>IF($L1232="None","",IF(ISERROR(VLOOKUP($L1232,Info!$B$4:$B$266,1,FALSE)),"",VLOOKUP($L1232,Info!$B$4:$L$266,4,FALSE)))</f>
        <v/>
      </c>
      <c r="R1232" s="1"/>
      <c r="S1232" s="6" t="str">
        <f t="shared" si="92"/>
        <v/>
      </c>
      <c r="T1232" s="6" t="str">
        <f>IF($L1232="None","",IF(ISERROR(VLOOKUP($L1232,Info!$B$4:$B$266,1,FALSE)),"",VLOOKUP($L1232,Info!$B$4:$L$266,11,FALSE)))</f>
        <v/>
      </c>
      <c r="U1232" s="1"/>
      <c r="V1232" s="1"/>
      <c r="W1232" s="1"/>
      <c r="X1232" s="1" t="str">
        <f>IF($L1232="None","",IF(ISERROR(VLOOKUP($L1232,Info!$B$4:$B$266,1,FALSE)),"",IF(OR(W1232="Metallic Liquid Tight",W1232="Non-Metallic Liquid Tight",W1232="LSZH",W1232="Greenfield"),VLOOKUP($L1232,Info!$B$4:$L$266,7,FALSE),"N/A")))</f>
        <v/>
      </c>
      <c r="Y1232" s="1"/>
      <c r="Z1232" s="96" t="str">
        <f>IF($L1232="None","",IF(ISERROR(VLOOKUP($L1232,Info!$B$4:$B$266,1,FALSE)),"",VLOOKUP($L1232,Info!$B$4:$L$266,9,FALSE)))</f>
        <v/>
      </c>
      <c r="AA1232" s="96" t="str">
        <f>IF($L1232="None","",IF(ISERROR(VLOOKUP($L1232,Info!$B$4:$B$266,1,FALSE)),"",VLOOKUP($L1232,Info!$B$4:$L$266,8,FALSE)))</f>
        <v/>
      </c>
      <c r="AB1232" s="96" t="str">
        <f>IF($L1232="None","",IF(ISERROR(VLOOKUP($L1232,Info!$B$4:$B$266,1,FALSE)),"",VLOOKUP($L1232,Info!$B$4:$L$266,10,FALSE)))</f>
        <v/>
      </c>
      <c r="AC1232" s="1" t="str">
        <f>IF(W1232="SO Cable","Black,White",IF(O1232="","",IF(P1232="","",IF($J$12&lt;&gt;"ABC",IF(P1232&lt;="250",VLOOKUP(O1232,Info!$AZ$4:$BB$22,3,FALSE),VLOOKUP(O1232,Info!$AZ$23:$BB$39,3,FALSE)),IF(P1232&lt;="250",VLOOKUP(O1232,Info!$AO$4:$AQ$22,3,FALSE),VLOOKUP(O1232,Info!$AO$23:$AP$39,3,FALSE))))))</f>
        <v/>
      </c>
      <c r="AD1232" s="1"/>
      <c r="AE1232" s="1" t="str">
        <f>IF($L1232="None","",IF(ISERROR(VLOOKUP($L1232,Info!$B$4:$B$266,1,FALSE)),"",VLOOKUP($L1232,Info!$B$4:$L$266,4,FALSE)))</f>
        <v/>
      </c>
      <c r="AF1232" s="1" t="str">
        <f>IF($L1232="None","",IF(ISERROR(VLOOKUP($L1232,Info!$B$4:$B$266,1,FALSE)),"",VLOOKUP($L1232,Info!$B$4:$L$266,6,FALSE)))</f>
        <v/>
      </c>
      <c r="AG1232" s="1"/>
      <c r="AH1232" s="33" t="str" cm="1">
        <f t="array" ref="AH1232">IF(AND(L1232&lt;&gt;"",O1232&lt;&gt;"",R1232:S1232&lt;&gt;"",W1232:X1232&lt;&gt;"",Z1232:AA1232&lt;&gt;"",AC1232&lt;&gt;""),"Good","Bad")</f>
        <v>Bad</v>
      </c>
      <c r="AL1232" t="str" cm="1">
        <f t="array" ref="AL1232">IF(R1232&gt;0,_xlfn.IFS(COUNTIF($L$20:L1232,"&lt;&gt;")&lt;101,1,COUNTIF($L$20:L1232,"&lt;&gt;")&lt;201,2,COUNTIF($L$20:L1232,"&lt;&gt;")&lt;301,3,COUNTIF($L$20:L1232,"&lt;&gt;")&lt;401,4,COUNTIF($L$20:L1232,"&lt;&gt;")&lt;501,5,COUNTIF($L$20:L1232,"&lt;&gt;")&lt;601,6,COUNTIF($L$20:L1232,"&lt;&gt;")&lt;701,7,COUNTIF($L$20:L1232,"&lt;&gt;")&lt;801,8,COUNTIF($L$20:L1232,"&lt;&gt;")&lt;901,9,COUNTIF($L$20:L1232,"&lt;&gt;")&lt;1001,10,COUNTIF($L$20:L1232,"&lt;&gt;")&lt;1101,11,COUNTIF($L$20:L1232,"&lt;&gt;")&lt;1201,12,COUNTIF($L$20:L1232,"&lt;&gt;")&lt;1301,13,COUNTIF($L$20:L1232,"&lt;&gt;")&lt;1401,14,COUNTIF($L$20:L1232,"&lt;&gt;")&lt;1501,15,COUNTIF($L$20:L1232,"&lt;&gt;")&lt;1601,16,COUNTIF($L$20:L1232,"&lt;&gt;")&lt;1701,17,COUNTIF($L$20:L1232,"&lt;&gt;")&lt;1801,18,COUNTIF($L$20:L1232,"&lt;&gt;")&lt;1901,19,COUNTIF($L$20:L1232,"&lt;&gt;")&lt;2001,20,COUNTIF($L$20:L1232,"&lt;&gt;")&lt;2101,21,COUNTIF($L$20:L1232,"&lt;&gt;")&lt;2201,22,COUNTIF($L$20:L1232,"&lt;&gt;")&lt;2301,23,COUNTIF($L$20:L1232,"&lt;&gt;")&lt;2401,24,COUNTIF($L$20:L1232,"&lt;&gt;")&lt;2501,25,COUNTIF($L$20:L1232,"&lt;&gt;")&lt;2601,26,COUNTIF($L$20:L1232,"&lt;&gt;")&lt;2701,27,COUNTIF($L$20:L1232,"&lt;&gt;")&lt;2801,28,COUNTIF($L$20:L1232,"&lt;&gt;")&lt;2901,29,COUNTIF($L$20:L1232,"&lt;&gt;")&lt;3001,30),"")</f>
        <v/>
      </c>
      <c r="AM1232" t="str">
        <f t="shared" si="90"/>
        <v/>
      </c>
      <c r="AN1232" t="str">
        <f t="shared" si="94"/>
        <v/>
      </c>
      <c r="AP1232" t="str">
        <f t="shared" si="93"/>
        <v/>
      </c>
      <c r="AQ1232" t="str">
        <f>IF(AO1232="","",COUNTIFS(AM1232:$AM$3019,AO1232))</f>
        <v/>
      </c>
    </row>
    <row r="1233" spans="1:43" x14ac:dyDescent="0.25">
      <c r="A1233" s="6" t="str">
        <f>IF(COUNT($A$20:A1232)&lt;&gt;$B$4,IF(A1232="","",A1232+1),"")</f>
        <v/>
      </c>
      <c r="B1233" s="3"/>
      <c r="C1233" s="3"/>
      <c r="D1233" s="122"/>
      <c r="E1233" s="3"/>
      <c r="F1233" s="3"/>
      <c r="G1233" s="3"/>
      <c r="H1233" s="3"/>
      <c r="I1233" s="120"/>
      <c r="J1233" s="3"/>
      <c r="K1233" s="95" t="str" cm="1">
        <f t="array" ref="K1233">IF(OR($J$14 = "A",$J$14 = "B",$J$14 = "C"),IF(I1233="","",IF(LEN(I1233)&gt;2,_xlfn.IFS(ISNUMBER(SEARCH("_",I1233)),I1233,ISNUMBER(SEARCH(", ",I1233)),SUBSTITUTE(I1233,", ","_"),ISNUMBER(SEARCH("/ ",I1233)),SUBSTITUTE(I1233,"/ ","_"),ISNUMBER(SEARCH(",",I1233)),SUBSTITUTE(I1233,",","_"),ISNUMBER(SEARCH("/",I1233)),SUBSTITUTE(I1233,"/","_"),ISNUMBER(SEARCH("",I1233)),I1233),I1233)),IF(OR($J$14 = "J",$J$14 = "K"),"",IF(D1233="","",IF(LEN(D1233)&gt;2,_xlfn.IFS(ISNUMBER(SEARCH("_",D1233)),D1233,ISNUMBER(SEARCH(", ",D1233)),SUBSTITUTE(D1233,", ","_"),ISNUMBER(SEARCH("/ ",D1233)),SUBSTITUTE(D1233,"/ ","_"),ISNUMBER(SEARCH(",",D1233)),SUBSTITUTE(D1233,",","_"),ISNUMBER(SEARCH("/",D1233)),SUBSTITUTE(D1233,"/","_"),ISNUMBER(SEARCH("",D1233)),D1233),D1233))))</f>
        <v/>
      </c>
      <c r="L1233" s="1"/>
      <c r="M1233" s="1" t="str">
        <f t="shared" si="91"/>
        <v/>
      </c>
      <c r="N1233" s="94" t="str">
        <f>IF($L1233="None","",IF(ISERROR(VLOOKUP($L1233,Info!$B$4:$B$266,1,FALSE)),"",VLOOKUP($L1233,Info!$B$4:$L$266,5,FALSE)))</f>
        <v/>
      </c>
      <c r="O1233" s="94" t="str">
        <f>IF(K1233="","",IF(AND($J$12&lt;&gt;"ABC",N1233="3"),"BAC",IF(N1233="3","ABC",IF($J$12&lt;&gt;"ABC",IF($J$10="Standard",VLOOKUP(K1233,Info!$BE$4:$BF$481,2,FALSE),VLOOKUP(K1233,Info!$BI$4:$BJ$482,2,FALSE)),IF($J$10="Standard",VLOOKUP(K1233,Info!$AG$4:$AH$2994,2,FALSE),VLOOKUP(K1233,Info!$AK$4:$AL$2997,2,FALSE))))))</f>
        <v/>
      </c>
      <c r="P1233" s="94" t="str">
        <f>IF($L1233="None","",IF(ISERROR(VLOOKUP($L1233,Info!$B$4:$B$266,1,FALSE)),"",VLOOKUP($L1233,Info!$B$4:$L$266,3,FALSE)))</f>
        <v/>
      </c>
      <c r="Q1233" s="96" t="str">
        <f>IF($L1233="None","",IF(ISERROR(VLOOKUP($L1233,Info!$B$4:$B$266,1,FALSE)),"",VLOOKUP($L1233,Info!$B$4:$L$266,4,FALSE)))</f>
        <v/>
      </c>
      <c r="R1233" s="1"/>
      <c r="S1233" s="6" t="str">
        <f t="shared" si="92"/>
        <v/>
      </c>
      <c r="T1233" s="6" t="str">
        <f>IF($L1233="None","",IF(ISERROR(VLOOKUP($L1233,Info!$B$4:$B$266,1,FALSE)),"",VLOOKUP($L1233,Info!$B$4:$L$266,11,FALSE)))</f>
        <v/>
      </c>
      <c r="U1233" s="1"/>
      <c r="V1233" s="1"/>
      <c r="W1233" s="1"/>
      <c r="X1233" s="1" t="str">
        <f>IF($L1233="None","",IF(ISERROR(VLOOKUP($L1233,Info!$B$4:$B$266,1,FALSE)),"",IF(OR(W1233="Metallic Liquid Tight",W1233="Non-Metallic Liquid Tight",W1233="LSZH",W1233="Greenfield"),VLOOKUP($L1233,Info!$B$4:$L$266,7,FALSE),"N/A")))</f>
        <v/>
      </c>
      <c r="Y1233" s="1"/>
      <c r="Z1233" s="96" t="str">
        <f>IF($L1233="None","",IF(ISERROR(VLOOKUP($L1233,Info!$B$4:$B$266,1,FALSE)),"",VLOOKUP($L1233,Info!$B$4:$L$266,9,FALSE)))</f>
        <v/>
      </c>
      <c r="AA1233" s="96" t="str">
        <f>IF($L1233="None","",IF(ISERROR(VLOOKUP($L1233,Info!$B$4:$B$266,1,FALSE)),"",VLOOKUP($L1233,Info!$B$4:$L$266,8,FALSE)))</f>
        <v/>
      </c>
      <c r="AB1233" s="96" t="str">
        <f>IF($L1233="None","",IF(ISERROR(VLOOKUP($L1233,Info!$B$4:$B$266,1,FALSE)),"",VLOOKUP($L1233,Info!$B$4:$L$266,10,FALSE)))</f>
        <v/>
      </c>
      <c r="AC1233" s="1" t="str">
        <f>IF(W1233="SO Cable","Black,White",IF(O1233="","",IF(P1233="","",IF($J$12&lt;&gt;"ABC",IF(P1233&lt;="250",VLOOKUP(O1233,Info!$AZ$4:$BB$22,3,FALSE),VLOOKUP(O1233,Info!$AZ$23:$BB$39,3,FALSE)),IF(P1233&lt;="250",VLOOKUP(O1233,Info!$AO$4:$AQ$22,3,FALSE),VLOOKUP(O1233,Info!$AO$23:$AP$39,3,FALSE))))))</f>
        <v/>
      </c>
      <c r="AD1233" s="1"/>
      <c r="AE1233" s="1" t="str">
        <f>IF($L1233="None","",IF(ISERROR(VLOOKUP($L1233,Info!$B$4:$B$266,1,FALSE)),"",VLOOKUP($L1233,Info!$B$4:$L$266,4,FALSE)))</f>
        <v/>
      </c>
      <c r="AF1233" s="1" t="str">
        <f>IF($L1233="None","",IF(ISERROR(VLOOKUP($L1233,Info!$B$4:$B$266,1,FALSE)),"",VLOOKUP($L1233,Info!$B$4:$L$266,6,FALSE)))</f>
        <v/>
      </c>
      <c r="AG1233" s="1"/>
      <c r="AH1233" s="33" t="str" cm="1">
        <f t="array" ref="AH1233">IF(AND(L1233&lt;&gt;"",O1233&lt;&gt;"",R1233:S1233&lt;&gt;"",W1233:X1233&lt;&gt;"",Z1233:AA1233&lt;&gt;"",AC1233&lt;&gt;""),"Good","Bad")</f>
        <v>Bad</v>
      </c>
      <c r="AL1233" t="str" cm="1">
        <f t="array" ref="AL1233">IF(R1233&gt;0,_xlfn.IFS(COUNTIF($L$20:L1233,"&lt;&gt;")&lt;101,1,COUNTIF($L$20:L1233,"&lt;&gt;")&lt;201,2,COUNTIF($L$20:L1233,"&lt;&gt;")&lt;301,3,COUNTIF($L$20:L1233,"&lt;&gt;")&lt;401,4,COUNTIF($L$20:L1233,"&lt;&gt;")&lt;501,5,COUNTIF($L$20:L1233,"&lt;&gt;")&lt;601,6,COUNTIF($L$20:L1233,"&lt;&gt;")&lt;701,7,COUNTIF($L$20:L1233,"&lt;&gt;")&lt;801,8,COUNTIF($L$20:L1233,"&lt;&gt;")&lt;901,9,COUNTIF($L$20:L1233,"&lt;&gt;")&lt;1001,10,COUNTIF($L$20:L1233,"&lt;&gt;")&lt;1101,11,COUNTIF($L$20:L1233,"&lt;&gt;")&lt;1201,12,COUNTIF($L$20:L1233,"&lt;&gt;")&lt;1301,13,COUNTIF($L$20:L1233,"&lt;&gt;")&lt;1401,14,COUNTIF($L$20:L1233,"&lt;&gt;")&lt;1501,15,COUNTIF($L$20:L1233,"&lt;&gt;")&lt;1601,16,COUNTIF($L$20:L1233,"&lt;&gt;")&lt;1701,17,COUNTIF($L$20:L1233,"&lt;&gt;")&lt;1801,18,COUNTIF($L$20:L1233,"&lt;&gt;")&lt;1901,19,COUNTIF($L$20:L1233,"&lt;&gt;")&lt;2001,20,COUNTIF($L$20:L1233,"&lt;&gt;")&lt;2101,21,COUNTIF($L$20:L1233,"&lt;&gt;")&lt;2201,22,COUNTIF($L$20:L1233,"&lt;&gt;")&lt;2301,23,COUNTIF($L$20:L1233,"&lt;&gt;")&lt;2401,24,COUNTIF($L$20:L1233,"&lt;&gt;")&lt;2501,25,COUNTIF($L$20:L1233,"&lt;&gt;")&lt;2601,26,COUNTIF($L$20:L1233,"&lt;&gt;")&lt;2701,27,COUNTIF($L$20:L1233,"&lt;&gt;")&lt;2801,28,COUNTIF($L$20:L1233,"&lt;&gt;")&lt;2901,29,COUNTIF($L$20:L1233,"&lt;&gt;")&lt;3001,30),"")</f>
        <v/>
      </c>
      <c r="AM1233" t="str">
        <f t="shared" si="90"/>
        <v/>
      </c>
      <c r="AN1233" t="str">
        <f t="shared" si="94"/>
        <v/>
      </c>
      <c r="AP1233" t="str">
        <f t="shared" si="93"/>
        <v/>
      </c>
      <c r="AQ1233" t="str">
        <f>IF(AO1233="","",COUNTIFS(AM1233:$AM$3019,AO1233))</f>
        <v/>
      </c>
    </row>
    <row r="1234" spans="1:43" x14ac:dyDescent="0.25">
      <c r="A1234" s="6" t="str">
        <f>IF(COUNT($A$20:A1233)&lt;&gt;$B$4,IF(A1233="","",A1233+1),"")</f>
        <v/>
      </c>
      <c r="B1234" s="3"/>
      <c r="C1234" s="3"/>
      <c r="D1234" s="122"/>
      <c r="E1234" s="3"/>
      <c r="F1234" s="3"/>
      <c r="G1234" s="3"/>
      <c r="H1234" s="3"/>
      <c r="I1234" s="120"/>
      <c r="J1234" s="3"/>
      <c r="K1234" s="95" t="str" cm="1">
        <f t="array" ref="K1234">IF(OR($J$14 = "A",$J$14 = "B",$J$14 = "C"),IF(I1234="","",IF(LEN(I1234)&gt;2,_xlfn.IFS(ISNUMBER(SEARCH("_",I1234)),I1234,ISNUMBER(SEARCH(", ",I1234)),SUBSTITUTE(I1234,", ","_"),ISNUMBER(SEARCH("/ ",I1234)),SUBSTITUTE(I1234,"/ ","_"),ISNUMBER(SEARCH(",",I1234)),SUBSTITUTE(I1234,",","_"),ISNUMBER(SEARCH("/",I1234)),SUBSTITUTE(I1234,"/","_"),ISNUMBER(SEARCH("",I1234)),I1234),I1234)),IF(OR($J$14 = "J",$J$14 = "K"),"",IF(D1234="","",IF(LEN(D1234)&gt;2,_xlfn.IFS(ISNUMBER(SEARCH("_",D1234)),D1234,ISNUMBER(SEARCH(", ",D1234)),SUBSTITUTE(D1234,", ","_"),ISNUMBER(SEARCH("/ ",D1234)),SUBSTITUTE(D1234,"/ ","_"),ISNUMBER(SEARCH(",",D1234)),SUBSTITUTE(D1234,",","_"),ISNUMBER(SEARCH("/",D1234)),SUBSTITUTE(D1234,"/","_"),ISNUMBER(SEARCH("",D1234)),D1234),D1234))))</f>
        <v/>
      </c>
      <c r="L1234" s="1"/>
      <c r="M1234" s="1" t="str">
        <f t="shared" si="91"/>
        <v/>
      </c>
      <c r="N1234" s="94" t="str">
        <f>IF($L1234="None","",IF(ISERROR(VLOOKUP($L1234,Info!$B$4:$B$266,1,FALSE)),"",VLOOKUP($L1234,Info!$B$4:$L$266,5,FALSE)))</f>
        <v/>
      </c>
      <c r="O1234" s="94" t="str">
        <f>IF(K1234="","",IF(AND($J$12&lt;&gt;"ABC",N1234="3"),"BAC",IF(N1234="3","ABC",IF($J$12&lt;&gt;"ABC",IF($J$10="Standard",VLOOKUP(K1234,Info!$BE$4:$BF$481,2,FALSE),VLOOKUP(K1234,Info!$BI$4:$BJ$482,2,FALSE)),IF($J$10="Standard",VLOOKUP(K1234,Info!$AG$4:$AH$2994,2,FALSE),VLOOKUP(K1234,Info!$AK$4:$AL$2997,2,FALSE))))))</f>
        <v/>
      </c>
      <c r="P1234" s="94" t="str">
        <f>IF($L1234="None","",IF(ISERROR(VLOOKUP($L1234,Info!$B$4:$B$266,1,FALSE)),"",VLOOKUP($L1234,Info!$B$4:$L$266,3,FALSE)))</f>
        <v/>
      </c>
      <c r="Q1234" s="96" t="str">
        <f>IF($L1234="None","",IF(ISERROR(VLOOKUP($L1234,Info!$B$4:$B$266,1,FALSE)),"",VLOOKUP($L1234,Info!$B$4:$L$266,4,FALSE)))</f>
        <v/>
      </c>
      <c r="R1234" s="1"/>
      <c r="S1234" s="6" t="str">
        <f t="shared" si="92"/>
        <v/>
      </c>
      <c r="T1234" s="6" t="str">
        <f>IF($L1234="None","",IF(ISERROR(VLOOKUP($L1234,Info!$B$4:$B$266,1,FALSE)),"",VLOOKUP($L1234,Info!$B$4:$L$266,11,FALSE)))</f>
        <v/>
      </c>
      <c r="U1234" s="1"/>
      <c r="V1234" s="1"/>
      <c r="W1234" s="1"/>
      <c r="X1234" s="1" t="str">
        <f>IF($L1234="None","",IF(ISERROR(VLOOKUP($L1234,Info!$B$4:$B$266,1,FALSE)),"",IF(OR(W1234="Metallic Liquid Tight",W1234="Non-Metallic Liquid Tight",W1234="LSZH",W1234="Greenfield"),VLOOKUP($L1234,Info!$B$4:$L$266,7,FALSE),"N/A")))</f>
        <v/>
      </c>
      <c r="Y1234" s="1"/>
      <c r="Z1234" s="96" t="str">
        <f>IF($L1234="None","",IF(ISERROR(VLOOKUP($L1234,Info!$B$4:$B$266,1,FALSE)),"",VLOOKUP($L1234,Info!$B$4:$L$266,9,FALSE)))</f>
        <v/>
      </c>
      <c r="AA1234" s="96" t="str">
        <f>IF($L1234="None","",IF(ISERROR(VLOOKUP($L1234,Info!$B$4:$B$266,1,FALSE)),"",VLOOKUP($L1234,Info!$B$4:$L$266,8,FALSE)))</f>
        <v/>
      </c>
      <c r="AB1234" s="96" t="str">
        <f>IF($L1234="None","",IF(ISERROR(VLOOKUP($L1234,Info!$B$4:$B$266,1,FALSE)),"",VLOOKUP($L1234,Info!$B$4:$L$266,10,FALSE)))</f>
        <v/>
      </c>
      <c r="AC1234" s="1" t="str">
        <f>IF(W1234="SO Cable","Black,White",IF(O1234="","",IF(P1234="","",IF($J$12&lt;&gt;"ABC",IF(P1234&lt;="250",VLOOKUP(O1234,Info!$AZ$4:$BB$22,3,FALSE),VLOOKUP(O1234,Info!$AZ$23:$BB$39,3,FALSE)),IF(P1234&lt;="250",VLOOKUP(O1234,Info!$AO$4:$AQ$22,3,FALSE),VLOOKUP(O1234,Info!$AO$23:$AP$39,3,FALSE))))))</f>
        <v/>
      </c>
      <c r="AD1234" s="1"/>
      <c r="AE1234" s="1" t="str">
        <f>IF($L1234="None","",IF(ISERROR(VLOOKUP($L1234,Info!$B$4:$B$266,1,FALSE)),"",VLOOKUP($L1234,Info!$B$4:$L$266,4,FALSE)))</f>
        <v/>
      </c>
      <c r="AF1234" s="1" t="str">
        <f>IF($L1234="None","",IF(ISERROR(VLOOKUP($L1234,Info!$B$4:$B$266,1,FALSE)),"",VLOOKUP($L1234,Info!$B$4:$L$266,6,FALSE)))</f>
        <v/>
      </c>
      <c r="AG1234" s="1"/>
      <c r="AH1234" s="33" t="str" cm="1">
        <f t="array" ref="AH1234">IF(AND(L1234&lt;&gt;"",O1234&lt;&gt;"",R1234:S1234&lt;&gt;"",W1234:X1234&lt;&gt;"",Z1234:AA1234&lt;&gt;"",AC1234&lt;&gt;""),"Good","Bad")</f>
        <v>Bad</v>
      </c>
      <c r="AL1234" t="str" cm="1">
        <f t="array" ref="AL1234">IF(R1234&gt;0,_xlfn.IFS(COUNTIF($L$20:L1234,"&lt;&gt;")&lt;101,1,COUNTIF($L$20:L1234,"&lt;&gt;")&lt;201,2,COUNTIF($L$20:L1234,"&lt;&gt;")&lt;301,3,COUNTIF($L$20:L1234,"&lt;&gt;")&lt;401,4,COUNTIF($L$20:L1234,"&lt;&gt;")&lt;501,5,COUNTIF($L$20:L1234,"&lt;&gt;")&lt;601,6,COUNTIF($L$20:L1234,"&lt;&gt;")&lt;701,7,COUNTIF($L$20:L1234,"&lt;&gt;")&lt;801,8,COUNTIF($L$20:L1234,"&lt;&gt;")&lt;901,9,COUNTIF($L$20:L1234,"&lt;&gt;")&lt;1001,10,COUNTIF($L$20:L1234,"&lt;&gt;")&lt;1101,11,COUNTIF($L$20:L1234,"&lt;&gt;")&lt;1201,12,COUNTIF($L$20:L1234,"&lt;&gt;")&lt;1301,13,COUNTIF($L$20:L1234,"&lt;&gt;")&lt;1401,14,COUNTIF($L$20:L1234,"&lt;&gt;")&lt;1501,15,COUNTIF($L$20:L1234,"&lt;&gt;")&lt;1601,16,COUNTIF($L$20:L1234,"&lt;&gt;")&lt;1701,17,COUNTIF($L$20:L1234,"&lt;&gt;")&lt;1801,18,COUNTIF($L$20:L1234,"&lt;&gt;")&lt;1901,19,COUNTIF($L$20:L1234,"&lt;&gt;")&lt;2001,20,COUNTIF($L$20:L1234,"&lt;&gt;")&lt;2101,21,COUNTIF($L$20:L1234,"&lt;&gt;")&lt;2201,22,COUNTIF($L$20:L1234,"&lt;&gt;")&lt;2301,23,COUNTIF($L$20:L1234,"&lt;&gt;")&lt;2401,24,COUNTIF($L$20:L1234,"&lt;&gt;")&lt;2501,25,COUNTIF($L$20:L1234,"&lt;&gt;")&lt;2601,26,COUNTIF($L$20:L1234,"&lt;&gt;")&lt;2701,27,COUNTIF($L$20:L1234,"&lt;&gt;")&lt;2801,28,COUNTIF($L$20:L1234,"&lt;&gt;")&lt;2901,29,COUNTIF($L$20:L1234,"&lt;&gt;")&lt;3001,30),"")</f>
        <v/>
      </c>
      <c r="AM1234" t="str">
        <f t="shared" si="90"/>
        <v/>
      </c>
      <c r="AN1234" t="str">
        <f t="shared" si="94"/>
        <v/>
      </c>
      <c r="AP1234" t="str">
        <f t="shared" si="93"/>
        <v/>
      </c>
      <c r="AQ1234" t="str">
        <f>IF(AO1234="","",COUNTIFS(AM1234:$AM$3019,AO1234))</f>
        <v/>
      </c>
    </row>
    <row r="1235" spans="1:43" x14ac:dyDescent="0.25">
      <c r="A1235" s="6" t="str">
        <f>IF(COUNT($A$20:A1234)&lt;&gt;$B$4,IF(A1234="","",A1234+1),"")</f>
        <v/>
      </c>
      <c r="B1235" s="3"/>
      <c r="C1235" s="3"/>
      <c r="D1235" s="122"/>
      <c r="E1235" s="3"/>
      <c r="F1235" s="3"/>
      <c r="G1235" s="3"/>
      <c r="H1235" s="3"/>
      <c r="I1235" s="120"/>
      <c r="J1235" s="3"/>
      <c r="K1235" s="95" t="str" cm="1">
        <f t="array" ref="K1235">IF(OR($J$14 = "A",$J$14 = "B",$J$14 = "C"),IF(I1235="","",IF(LEN(I1235)&gt;2,_xlfn.IFS(ISNUMBER(SEARCH("_",I1235)),I1235,ISNUMBER(SEARCH(", ",I1235)),SUBSTITUTE(I1235,", ","_"),ISNUMBER(SEARCH("/ ",I1235)),SUBSTITUTE(I1235,"/ ","_"),ISNUMBER(SEARCH(",",I1235)),SUBSTITUTE(I1235,",","_"),ISNUMBER(SEARCH("/",I1235)),SUBSTITUTE(I1235,"/","_"),ISNUMBER(SEARCH("",I1235)),I1235),I1235)),IF(OR($J$14 = "J",$J$14 = "K"),"",IF(D1235="","",IF(LEN(D1235)&gt;2,_xlfn.IFS(ISNUMBER(SEARCH("_",D1235)),D1235,ISNUMBER(SEARCH(", ",D1235)),SUBSTITUTE(D1235,", ","_"),ISNUMBER(SEARCH("/ ",D1235)),SUBSTITUTE(D1235,"/ ","_"),ISNUMBER(SEARCH(",",D1235)),SUBSTITUTE(D1235,",","_"),ISNUMBER(SEARCH("/",D1235)),SUBSTITUTE(D1235,"/","_"),ISNUMBER(SEARCH("",D1235)),D1235),D1235))))</f>
        <v/>
      </c>
      <c r="L1235" s="1"/>
      <c r="M1235" s="1" t="str">
        <f t="shared" si="91"/>
        <v/>
      </c>
      <c r="N1235" s="94" t="str">
        <f>IF($L1235="None","",IF(ISERROR(VLOOKUP($L1235,Info!$B$4:$B$266,1,FALSE)),"",VLOOKUP($L1235,Info!$B$4:$L$266,5,FALSE)))</f>
        <v/>
      </c>
      <c r="O1235" s="94" t="str">
        <f>IF(K1235="","",IF(AND($J$12&lt;&gt;"ABC",N1235="3"),"BAC",IF(N1235="3","ABC",IF($J$12&lt;&gt;"ABC",IF($J$10="Standard",VLOOKUP(K1235,Info!$BE$4:$BF$481,2,FALSE),VLOOKUP(K1235,Info!$BI$4:$BJ$482,2,FALSE)),IF($J$10="Standard",VLOOKUP(K1235,Info!$AG$4:$AH$2994,2,FALSE),VLOOKUP(K1235,Info!$AK$4:$AL$2997,2,FALSE))))))</f>
        <v/>
      </c>
      <c r="P1235" s="94" t="str">
        <f>IF($L1235="None","",IF(ISERROR(VLOOKUP($L1235,Info!$B$4:$B$266,1,FALSE)),"",VLOOKUP($L1235,Info!$B$4:$L$266,3,FALSE)))</f>
        <v/>
      </c>
      <c r="Q1235" s="96" t="str">
        <f>IF($L1235="None","",IF(ISERROR(VLOOKUP($L1235,Info!$B$4:$B$266,1,FALSE)),"",VLOOKUP($L1235,Info!$B$4:$L$266,4,FALSE)))</f>
        <v/>
      </c>
      <c r="R1235" s="1"/>
      <c r="S1235" s="6" t="str">
        <f t="shared" si="92"/>
        <v/>
      </c>
      <c r="T1235" s="6" t="str">
        <f>IF($L1235="None","",IF(ISERROR(VLOOKUP($L1235,Info!$B$4:$B$266,1,FALSE)),"",VLOOKUP($L1235,Info!$B$4:$L$266,11,FALSE)))</f>
        <v/>
      </c>
      <c r="U1235" s="1"/>
      <c r="V1235" s="1"/>
      <c r="W1235" s="1"/>
      <c r="X1235" s="1" t="str">
        <f>IF($L1235="None","",IF(ISERROR(VLOOKUP($L1235,Info!$B$4:$B$266,1,FALSE)),"",IF(OR(W1235="Metallic Liquid Tight",W1235="Non-Metallic Liquid Tight",W1235="LSZH",W1235="Greenfield"),VLOOKUP($L1235,Info!$B$4:$L$266,7,FALSE),"N/A")))</f>
        <v/>
      </c>
      <c r="Y1235" s="1"/>
      <c r="Z1235" s="96" t="str">
        <f>IF($L1235="None","",IF(ISERROR(VLOOKUP($L1235,Info!$B$4:$B$266,1,FALSE)),"",VLOOKUP($L1235,Info!$B$4:$L$266,9,FALSE)))</f>
        <v/>
      </c>
      <c r="AA1235" s="96" t="str">
        <f>IF($L1235="None","",IF(ISERROR(VLOOKUP($L1235,Info!$B$4:$B$266,1,FALSE)),"",VLOOKUP($L1235,Info!$B$4:$L$266,8,FALSE)))</f>
        <v/>
      </c>
      <c r="AB1235" s="96" t="str">
        <f>IF($L1235="None","",IF(ISERROR(VLOOKUP($L1235,Info!$B$4:$B$266,1,FALSE)),"",VLOOKUP($L1235,Info!$B$4:$L$266,10,FALSE)))</f>
        <v/>
      </c>
      <c r="AC1235" s="1" t="str">
        <f>IF(W1235="SO Cable","Black,White",IF(O1235="","",IF(P1235="","",IF($J$12&lt;&gt;"ABC",IF(P1235&lt;="250",VLOOKUP(O1235,Info!$AZ$4:$BB$22,3,FALSE),VLOOKUP(O1235,Info!$AZ$23:$BB$39,3,FALSE)),IF(P1235&lt;="250",VLOOKUP(O1235,Info!$AO$4:$AQ$22,3,FALSE),VLOOKUP(O1235,Info!$AO$23:$AP$39,3,FALSE))))))</f>
        <v/>
      </c>
      <c r="AD1235" s="1"/>
      <c r="AE1235" s="1" t="str">
        <f>IF($L1235="None","",IF(ISERROR(VLOOKUP($L1235,Info!$B$4:$B$266,1,FALSE)),"",VLOOKUP($L1235,Info!$B$4:$L$266,4,FALSE)))</f>
        <v/>
      </c>
      <c r="AF1235" s="1" t="str">
        <f>IF($L1235="None","",IF(ISERROR(VLOOKUP($L1235,Info!$B$4:$B$266,1,FALSE)),"",VLOOKUP($L1235,Info!$B$4:$L$266,6,FALSE)))</f>
        <v/>
      </c>
      <c r="AG1235" s="1"/>
      <c r="AH1235" s="33" t="str" cm="1">
        <f t="array" ref="AH1235">IF(AND(L1235&lt;&gt;"",O1235&lt;&gt;"",R1235:S1235&lt;&gt;"",W1235:X1235&lt;&gt;"",Z1235:AA1235&lt;&gt;"",AC1235&lt;&gt;""),"Good","Bad")</f>
        <v>Bad</v>
      </c>
      <c r="AL1235" t="str" cm="1">
        <f t="array" ref="AL1235">IF(R1235&gt;0,_xlfn.IFS(COUNTIF($L$20:L1235,"&lt;&gt;")&lt;101,1,COUNTIF($L$20:L1235,"&lt;&gt;")&lt;201,2,COUNTIF($L$20:L1235,"&lt;&gt;")&lt;301,3,COUNTIF($L$20:L1235,"&lt;&gt;")&lt;401,4,COUNTIF($L$20:L1235,"&lt;&gt;")&lt;501,5,COUNTIF($L$20:L1235,"&lt;&gt;")&lt;601,6,COUNTIF($L$20:L1235,"&lt;&gt;")&lt;701,7,COUNTIF($L$20:L1235,"&lt;&gt;")&lt;801,8,COUNTIF($L$20:L1235,"&lt;&gt;")&lt;901,9,COUNTIF($L$20:L1235,"&lt;&gt;")&lt;1001,10,COUNTIF($L$20:L1235,"&lt;&gt;")&lt;1101,11,COUNTIF($L$20:L1235,"&lt;&gt;")&lt;1201,12,COUNTIF($L$20:L1235,"&lt;&gt;")&lt;1301,13,COUNTIF($L$20:L1235,"&lt;&gt;")&lt;1401,14,COUNTIF($L$20:L1235,"&lt;&gt;")&lt;1501,15,COUNTIF($L$20:L1235,"&lt;&gt;")&lt;1601,16,COUNTIF($L$20:L1235,"&lt;&gt;")&lt;1701,17,COUNTIF($L$20:L1235,"&lt;&gt;")&lt;1801,18,COUNTIF($L$20:L1235,"&lt;&gt;")&lt;1901,19,COUNTIF($L$20:L1235,"&lt;&gt;")&lt;2001,20,COUNTIF($L$20:L1235,"&lt;&gt;")&lt;2101,21,COUNTIF($L$20:L1235,"&lt;&gt;")&lt;2201,22,COUNTIF($L$20:L1235,"&lt;&gt;")&lt;2301,23,COUNTIF($L$20:L1235,"&lt;&gt;")&lt;2401,24,COUNTIF($L$20:L1235,"&lt;&gt;")&lt;2501,25,COUNTIF($L$20:L1235,"&lt;&gt;")&lt;2601,26,COUNTIF($L$20:L1235,"&lt;&gt;")&lt;2701,27,COUNTIF($L$20:L1235,"&lt;&gt;")&lt;2801,28,COUNTIF($L$20:L1235,"&lt;&gt;")&lt;2901,29,COUNTIF($L$20:L1235,"&lt;&gt;")&lt;3001,30),"")</f>
        <v/>
      </c>
      <c r="AM1235" t="str">
        <f t="shared" si="90"/>
        <v/>
      </c>
      <c r="AN1235" t="str">
        <f t="shared" si="94"/>
        <v/>
      </c>
      <c r="AP1235" t="str">
        <f t="shared" si="93"/>
        <v/>
      </c>
      <c r="AQ1235" t="str">
        <f>IF(AO1235="","",COUNTIFS(AM1235:$AM$3019,AO1235))</f>
        <v/>
      </c>
    </row>
    <row r="1236" spans="1:43" x14ac:dyDescent="0.25">
      <c r="A1236" s="6" t="str">
        <f>IF(COUNT($A$20:A1235)&lt;&gt;$B$4,IF(A1235="","",A1235+1),"")</f>
        <v/>
      </c>
      <c r="B1236" s="3"/>
      <c r="C1236" s="3"/>
      <c r="D1236" s="122"/>
      <c r="E1236" s="3"/>
      <c r="F1236" s="3"/>
      <c r="G1236" s="3"/>
      <c r="H1236" s="3"/>
      <c r="I1236" s="120"/>
      <c r="J1236" s="3"/>
      <c r="K1236" s="95" t="str" cm="1">
        <f t="array" ref="K1236">IF(OR($J$14 = "A",$J$14 = "B",$J$14 = "C"),IF(I1236="","",IF(LEN(I1236)&gt;2,_xlfn.IFS(ISNUMBER(SEARCH("_",I1236)),I1236,ISNUMBER(SEARCH(", ",I1236)),SUBSTITUTE(I1236,", ","_"),ISNUMBER(SEARCH("/ ",I1236)),SUBSTITUTE(I1236,"/ ","_"),ISNUMBER(SEARCH(",",I1236)),SUBSTITUTE(I1236,",","_"),ISNUMBER(SEARCH("/",I1236)),SUBSTITUTE(I1236,"/","_"),ISNUMBER(SEARCH("",I1236)),I1236),I1236)),IF(OR($J$14 = "J",$J$14 = "K"),"",IF(D1236="","",IF(LEN(D1236)&gt;2,_xlfn.IFS(ISNUMBER(SEARCH("_",D1236)),D1236,ISNUMBER(SEARCH(", ",D1236)),SUBSTITUTE(D1236,", ","_"),ISNUMBER(SEARCH("/ ",D1236)),SUBSTITUTE(D1236,"/ ","_"),ISNUMBER(SEARCH(",",D1236)),SUBSTITUTE(D1236,",","_"),ISNUMBER(SEARCH("/",D1236)),SUBSTITUTE(D1236,"/","_"),ISNUMBER(SEARCH("",D1236)),D1236),D1236))))</f>
        <v/>
      </c>
      <c r="L1236" s="1"/>
      <c r="M1236" s="1" t="str">
        <f t="shared" si="91"/>
        <v/>
      </c>
      <c r="N1236" s="94" t="str">
        <f>IF($L1236="None","",IF(ISERROR(VLOOKUP($L1236,Info!$B$4:$B$266,1,FALSE)),"",VLOOKUP($L1236,Info!$B$4:$L$266,5,FALSE)))</f>
        <v/>
      </c>
      <c r="O1236" s="94" t="str">
        <f>IF(K1236="","",IF(AND($J$12&lt;&gt;"ABC",N1236="3"),"BAC",IF(N1236="3","ABC",IF($J$12&lt;&gt;"ABC",IF($J$10="Standard",VLOOKUP(K1236,Info!$BE$4:$BF$481,2,FALSE),VLOOKUP(K1236,Info!$BI$4:$BJ$482,2,FALSE)),IF($J$10="Standard",VLOOKUP(K1236,Info!$AG$4:$AH$2994,2,FALSE),VLOOKUP(K1236,Info!$AK$4:$AL$2997,2,FALSE))))))</f>
        <v/>
      </c>
      <c r="P1236" s="94" t="str">
        <f>IF($L1236="None","",IF(ISERROR(VLOOKUP($L1236,Info!$B$4:$B$266,1,FALSE)),"",VLOOKUP($L1236,Info!$B$4:$L$266,3,FALSE)))</f>
        <v/>
      </c>
      <c r="Q1236" s="96" t="str">
        <f>IF($L1236="None","",IF(ISERROR(VLOOKUP($L1236,Info!$B$4:$B$266,1,FALSE)),"",VLOOKUP($L1236,Info!$B$4:$L$266,4,FALSE)))</f>
        <v/>
      </c>
      <c r="R1236" s="1"/>
      <c r="S1236" s="6" t="str">
        <f t="shared" si="92"/>
        <v/>
      </c>
      <c r="T1236" s="6" t="str">
        <f>IF($L1236="None","",IF(ISERROR(VLOOKUP($L1236,Info!$B$4:$B$266,1,FALSE)),"",VLOOKUP($L1236,Info!$B$4:$L$266,11,FALSE)))</f>
        <v/>
      </c>
      <c r="U1236" s="1"/>
      <c r="V1236" s="1"/>
      <c r="W1236" s="1"/>
      <c r="X1236" s="1" t="str">
        <f>IF($L1236="None","",IF(ISERROR(VLOOKUP($L1236,Info!$B$4:$B$266,1,FALSE)),"",IF(OR(W1236="Metallic Liquid Tight",W1236="Non-Metallic Liquid Tight",W1236="LSZH",W1236="Greenfield"),VLOOKUP($L1236,Info!$B$4:$L$266,7,FALSE),"N/A")))</f>
        <v/>
      </c>
      <c r="Y1236" s="1"/>
      <c r="Z1236" s="96" t="str">
        <f>IF($L1236="None","",IF(ISERROR(VLOOKUP($L1236,Info!$B$4:$B$266,1,FALSE)),"",VLOOKUP($L1236,Info!$B$4:$L$266,9,FALSE)))</f>
        <v/>
      </c>
      <c r="AA1236" s="96" t="str">
        <f>IF($L1236="None","",IF(ISERROR(VLOOKUP($L1236,Info!$B$4:$B$266,1,FALSE)),"",VLOOKUP($L1236,Info!$B$4:$L$266,8,FALSE)))</f>
        <v/>
      </c>
      <c r="AB1236" s="96" t="str">
        <f>IF($L1236="None","",IF(ISERROR(VLOOKUP($L1236,Info!$B$4:$B$266,1,FALSE)),"",VLOOKUP($L1236,Info!$B$4:$L$266,10,FALSE)))</f>
        <v/>
      </c>
      <c r="AC1236" s="1" t="str">
        <f>IF(W1236="SO Cable","Black,White",IF(O1236="","",IF(P1236="","",IF($J$12&lt;&gt;"ABC",IF(P1236&lt;="250",VLOOKUP(O1236,Info!$AZ$4:$BB$22,3,FALSE),VLOOKUP(O1236,Info!$AZ$23:$BB$39,3,FALSE)),IF(P1236&lt;="250",VLOOKUP(O1236,Info!$AO$4:$AQ$22,3,FALSE),VLOOKUP(O1236,Info!$AO$23:$AP$39,3,FALSE))))))</f>
        <v/>
      </c>
      <c r="AD1236" s="1"/>
      <c r="AE1236" s="1" t="str">
        <f>IF($L1236="None","",IF(ISERROR(VLOOKUP($L1236,Info!$B$4:$B$266,1,FALSE)),"",VLOOKUP($L1236,Info!$B$4:$L$266,4,FALSE)))</f>
        <v/>
      </c>
      <c r="AF1236" s="1" t="str">
        <f>IF($L1236="None","",IF(ISERROR(VLOOKUP($L1236,Info!$B$4:$B$266,1,FALSE)),"",VLOOKUP($L1236,Info!$B$4:$L$266,6,FALSE)))</f>
        <v/>
      </c>
      <c r="AG1236" s="1"/>
      <c r="AH1236" s="33" t="str" cm="1">
        <f t="array" ref="AH1236">IF(AND(L1236&lt;&gt;"",O1236&lt;&gt;"",R1236:S1236&lt;&gt;"",W1236:X1236&lt;&gt;"",Z1236:AA1236&lt;&gt;"",AC1236&lt;&gt;""),"Good","Bad")</f>
        <v>Bad</v>
      </c>
      <c r="AL1236" t="str" cm="1">
        <f t="array" ref="AL1236">IF(R1236&gt;0,_xlfn.IFS(COUNTIF($L$20:L1236,"&lt;&gt;")&lt;101,1,COUNTIF($L$20:L1236,"&lt;&gt;")&lt;201,2,COUNTIF($L$20:L1236,"&lt;&gt;")&lt;301,3,COUNTIF($L$20:L1236,"&lt;&gt;")&lt;401,4,COUNTIF($L$20:L1236,"&lt;&gt;")&lt;501,5,COUNTIF($L$20:L1236,"&lt;&gt;")&lt;601,6,COUNTIF($L$20:L1236,"&lt;&gt;")&lt;701,7,COUNTIF($L$20:L1236,"&lt;&gt;")&lt;801,8,COUNTIF($L$20:L1236,"&lt;&gt;")&lt;901,9,COUNTIF($L$20:L1236,"&lt;&gt;")&lt;1001,10,COUNTIF($L$20:L1236,"&lt;&gt;")&lt;1101,11,COUNTIF($L$20:L1236,"&lt;&gt;")&lt;1201,12,COUNTIF($L$20:L1236,"&lt;&gt;")&lt;1301,13,COUNTIF($L$20:L1236,"&lt;&gt;")&lt;1401,14,COUNTIF($L$20:L1236,"&lt;&gt;")&lt;1501,15,COUNTIF($L$20:L1236,"&lt;&gt;")&lt;1601,16,COUNTIF($L$20:L1236,"&lt;&gt;")&lt;1701,17,COUNTIF($L$20:L1236,"&lt;&gt;")&lt;1801,18,COUNTIF($L$20:L1236,"&lt;&gt;")&lt;1901,19,COUNTIF($L$20:L1236,"&lt;&gt;")&lt;2001,20,COUNTIF($L$20:L1236,"&lt;&gt;")&lt;2101,21,COUNTIF($L$20:L1236,"&lt;&gt;")&lt;2201,22,COUNTIF($L$20:L1236,"&lt;&gt;")&lt;2301,23,COUNTIF($L$20:L1236,"&lt;&gt;")&lt;2401,24,COUNTIF($L$20:L1236,"&lt;&gt;")&lt;2501,25,COUNTIF($L$20:L1236,"&lt;&gt;")&lt;2601,26,COUNTIF($L$20:L1236,"&lt;&gt;")&lt;2701,27,COUNTIF($L$20:L1236,"&lt;&gt;")&lt;2801,28,COUNTIF($L$20:L1236,"&lt;&gt;")&lt;2901,29,COUNTIF($L$20:L1236,"&lt;&gt;")&lt;3001,30),"")</f>
        <v/>
      </c>
      <c r="AM1236" t="str">
        <f t="shared" ref="AM1236:AM1299" si="95">L1236&amp;Z1236&amp;AA1236&amp;W1236&amp;X1236&amp;Y1236&amp;AL1236</f>
        <v/>
      </c>
      <c r="AN1236" t="str">
        <f t="shared" si="94"/>
        <v/>
      </c>
      <c r="AP1236" t="str">
        <f t="shared" si="93"/>
        <v/>
      </c>
      <c r="AQ1236" t="str">
        <f>IF(AO1236="","",COUNTIFS(AM1236:$AM$3019,AO1236))</f>
        <v/>
      </c>
    </row>
    <row r="1237" spans="1:43" x14ac:dyDescent="0.25">
      <c r="A1237" s="6" t="str">
        <f>IF(COUNT($A$20:A1236)&lt;&gt;$B$4,IF(A1236="","",A1236+1),"")</f>
        <v/>
      </c>
      <c r="B1237" s="3"/>
      <c r="C1237" s="3"/>
      <c r="D1237" s="122"/>
      <c r="E1237" s="3"/>
      <c r="F1237" s="3"/>
      <c r="G1237" s="3"/>
      <c r="H1237" s="3"/>
      <c r="I1237" s="120"/>
      <c r="J1237" s="3"/>
      <c r="K1237" s="95" t="str" cm="1">
        <f t="array" ref="K1237">IF(OR($J$14 = "A",$J$14 = "B",$J$14 = "C"),IF(I1237="","",IF(LEN(I1237)&gt;2,_xlfn.IFS(ISNUMBER(SEARCH("_",I1237)),I1237,ISNUMBER(SEARCH(", ",I1237)),SUBSTITUTE(I1237,", ","_"),ISNUMBER(SEARCH("/ ",I1237)),SUBSTITUTE(I1237,"/ ","_"),ISNUMBER(SEARCH(",",I1237)),SUBSTITUTE(I1237,",","_"),ISNUMBER(SEARCH("/",I1237)),SUBSTITUTE(I1237,"/","_"),ISNUMBER(SEARCH("",I1237)),I1237),I1237)),IF(OR($J$14 = "J",$J$14 = "K"),"",IF(D1237="","",IF(LEN(D1237)&gt;2,_xlfn.IFS(ISNUMBER(SEARCH("_",D1237)),D1237,ISNUMBER(SEARCH(", ",D1237)),SUBSTITUTE(D1237,", ","_"),ISNUMBER(SEARCH("/ ",D1237)),SUBSTITUTE(D1237,"/ ","_"),ISNUMBER(SEARCH(",",D1237)),SUBSTITUTE(D1237,",","_"),ISNUMBER(SEARCH("/",D1237)),SUBSTITUTE(D1237,"/","_"),ISNUMBER(SEARCH("",D1237)),D1237),D1237))))</f>
        <v/>
      </c>
      <c r="L1237" s="1"/>
      <c r="M1237" s="1" t="str">
        <f t="shared" ref="M1237:M1300" si="96">IF(L1237="","","Pigtail")</f>
        <v/>
      </c>
      <c r="N1237" s="94" t="str">
        <f>IF($L1237="None","",IF(ISERROR(VLOOKUP($L1237,Info!$B$4:$B$266,1,FALSE)),"",VLOOKUP($L1237,Info!$B$4:$L$266,5,FALSE)))</f>
        <v/>
      </c>
      <c r="O1237" s="94" t="str">
        <f>IF(K1237="","",IF(AND($J$12&lt;&gt;"ABC",N1237="3"),"BAC",IF(N1237="3","ABC",IF($J$12&lt;&gt;"ABC",IF($J$10="Standard",VLOOKUP(K1237,Info!$BE$4:$BF$481,2,FALSE),VLOOKUP(K1237,Info!$BI$4:$BJ$482,2,FALSE)),IF($J$10="Standard",VLOOKUP(K1237,Info!$AG$4:$AH$2994,2,FALSE),VLOOKUP(K1237,Info!$AK$4:$AL$2997,2,FALSE))))))</f>
        <v/>
      </c>
      <c r="P1237" s="94" t="str">
        <f>IF($L1237="None","",IF(ISERROR(VLOOKUP($L1237,Info!$B$4:$B$266,1,FALSE)),"",VLOOKUP($L1237,Info!$B$4:$L$266,3,FALSE)))</f>
        <v/>
      </c>
      <c r="Q1237" s="96" t="str">
        <f>IF($L1237="None","",IF(ISERROR(VLOOKUP($L1237,Info!$B$4:$B$266,1,FALSE)),"",VLOOKUP($L1237,Info!$B$4:$L$266,4,FALSE)))</f>
        <v/>
      </c>
      <c r="R1237" s="1"/>
      <c r="S1237" s="6" t="str">
        <f t="shared" ref="S1237:S1300" si="97">IF(M1237 = "","",IF(M1237 &lt;&gt; "Pigtail","0",""))</f>
        <v/>
      </c>
      <c r="T1237" s="6" t="str">
        <f>IF($L1237="None","",IF(ISERROR(VLOOKUP($L1237,Info!$B$4:$B$266,1,FALSE)),"",VLOOKUP($L1237,Info!$B$4:$L$266,11,FALSE)))</f>
        <v/>
      </c>
      <c r="U1237" s="1"/>
      <c r="V1237" s="1"/>
      <c r="W1237" s="1"/>
      <c r="X1237" s="1" t="str">
        <f>IF($L1237="None","",IF(ISERROR(VLOOKUP($L1237,Info!$B$4:$B$266,1,FALSE)),"",IF(OR(W1237="Metallic Liquid Tight",W1237="Non-Metallic Liquid Tight",W1237="LSZH",W1237="Greenfield"),VLOOKUP($L1237,Info!$B$4:$L$266,7,FALSE),"N/A")))</f>
        <v/>
      </c>
      <c r="Y1237" s="1"/>
      <c r="Z1237" s="96" t="str">
        <f>IF($L1237="None","",IF(ISERROR(VLOOKUP($L1237,Info!$B$4:$B$266,1,FALSE)),"",VLOOKUP($L1237,Info!$B$4:$L$266,9,FALSE)))</f>
        <v/>
      </c>
      <c r="AA1237" s="96" t="str">
        <f>IF($L1237="None","",IF(ISERROR(VLOOKUP($L1237,Info!$B$4:$B$266,1,FALSE)),"",VLOOKUP($L1237,Info!$B$4:$L$266,8,FALSE)))</f>
        <v/>
      </c>
      <c r="AB1237" s="96" t="str">
        <f>IF($L1237="None","",IF(ISERROR(VLOOKUP($L1237,Info!$B$4:$B$266,1,FALSE)),"",VLOOKUP($L1237,Info!$B$4:$L$266,10,FALSE)))</f>
        <v/>
      </c>
      <c r="AC1237" s="1" t="str">
        <f>IF(W1237="SO Cable","Black,White",IF(O1237="","",IF(P1237="","",IF($J$12&lt;&gt;"ABC",IF(P1237&lt;="250",VLOOKUP(O1237,Info!$AZ$4:$BB$22,3,FALSE),VLOOKUP(O1237,Info!$AZ$23:$BB$39,3,FALSE)),IF(P1237&lt;="250",VLOOKUP(O1237,Info!$AO$4:$AQ$22,3,FALSE),VLOOKUP(O1237,Info!$AO$23:$AP$39,3,FALSE))))))</f>
        <v/>
      </c>
      <c r="AD1237" s="1"/>
      <c r="AE1237" s="1" t="str">
        <f>IF($L1237="None","",IF(ISERROR(VLOOKUP($L1237,Info!$B$4:$B$266,1,FALSE)),"",VLOOKUP($L1237,Info!$B$4:$L$266,4,FALSE)))</f>
        <v/>
      </c>
      <c r="AF1237" s="1" t="str">
        <f>IF($L1237="None","",IF(ISERROR(VLOOKUP($L1237,Info!$B$4:$B$266,1,FALSE)),"",VLOOKUP($L1237,Info!$B$4:$L$266,6,FALSE)))</f>
        <v/>
      </c>
      <c r="AG1237" s="1"/>
      <c r="AH1237" s="33" t="str" cm="1">
        <f t="array" ref="AH1237">IF(AND(L1237&lt;&gt;"",O1237&lt;&gt;"",R1237:S1237&lt;&gt;"",W1237:X1237&lt;&gt;"",Z1237:AA1237&lt;&gt;"",AC1237&lt;&gt;""),"Good","Bad")</f>
        <v>Bad</v>
      </c>
      <c r="AL1237" t="str" cm="1">
        <f t="array" ref="AL1237">IF(R1237&gt;0,_xlfn.IFS(COUNTIF($L$20:L1237,"&lt;&gt;")&lt;101,1,COUNTIF($L$20:L1237,"&lt;&gt;")&lt;201,2,COUNTIF($L$20:L1237,"&lt;&gt;")&lt;301,3,COUNTIF($L$20:L1237,"&lt;&gt;")&lt;401,4,COUNTIF($L$20:L1237,"&lt;&gt;")&lt;501,5,COUNTIF($L$20:L1237,"&lt;&gt;")&lt;601,6,COUNTIF($L$20:L1237,"&lt;&gt;")&lt;701,7,COUNTIF($L$20:L1237,"&lt;&gt;")&lt;801,8,COUNTIF($L$20:L1237,"&lt;&gt;")&lt;901,9,COUNTIF($L$20:L1237,"&lt;&gt;")&lt;1001,10,COUNTIF($L$20:L1237,"&lt;&gt;")&lt;1101,11,COUNTIF($L$20:L1237,"&lt;&gt;")&lt;1201,12,COUNTIF($L$20:L1237,"&lt;&gt;")&lt;1301,13,COUNTIF($L$20:L1237,"&lt;&gt;")&lt;1401,14,COUNTIF($L$20:L1237,"&lt;&gt;")&lt;1501,15,COUNTIF($L$20:L1237,"&lt;&gt;")&lt;1601,16,COUNTIF($L$20:L1237,"&lt;&gt;")&lt;1701,17,COUNTIF($L$20:L1237,"&lt;&gt;")&lt;1801,18,COUNTIF($L$20:L1237,"&lt;&gt;")&lt;1901,19,COUNTIF($L$20:L1237,"&lt;&gt;")&lt;2001,20,COUNTIF($L$20:L1237,"&lt;&gt;")&lt;2101,21,COUNTIF($L$20:L1237,"&lt;&gt;")&lt;2201,22,COUNTIF($L$20:L1237,"&lt;&gt;")&lt;2301,23,COUNTIF($L$20:L1237,"&lt;&gt;")&lt;2401,24,COUNTIF($L$20:L1237,"&lt;&gt;")&lt;2501,25,COUNTIF($L$20:L1237,"&lt;&gt;")&lt;2601,26,COUNTIF($L$20:L1237,"&lt;&gt;")&lt;2701,27,COUNTIF($L$20:L1237,"&lt;&gt;")&lt;2801,28,COUNTIF($L$20:L1237,"&lt;&gt;")&lt;2901,29,COUNTIF($L$20:L1237,"&lt;&gt;")&lt;3001,30),"")</f>
        <v/>
      </c>
      <c r="AM1237" t="str">
        <f t="shared" si="95"/>
        <v/>
      </c>
      <c r="AN1237" t="str">
        <f t="shared" si="94"/>
        <v/>
      </c>
      <c r="AP1237" t="str">
        <f t="shared" ref="AP1237:AP1300" si="98">IF(R1237&gt;0,AP1236+1,"")</f>
        <v/>
      </c>
      <c r="AQ1237" t="str">
        <f>IF(AO1237="","",COUNTIFS(AM1237:$AM$3019,AO1237))</f>
        <v/>
      </c>
    </row>
    <row r="1238" spans="1:43" x14ac:dyDescent="0.25">
      <c r="A1238" s="6" t="str">
        <f>IF(COUNT($A$20:A1237)&lt;&gt;$B$4,IF(A1237="","",A1237+1),"")</f>
        <v/>
      </c>
      <c r="B1238" s="3"/>
      <c r="C1238" s="3"/>
      <c r="D1238" s="122"/>
      <c r="E1238" s="3"/>
      <c r="F1238" s="3"/>
      <c r="G1238" s="3"/>
      <c r="H1238" s="3"/>
      <c r="I1238" s="120"/>
      <c r="J1238" s="3"/>
      <c r="K1238" s="95" t="str" cm="1">
        <f t="array" ref="K1238">IF(OR($J$14 = "A",$J$14 = "B",$J$14 = "C"),IF(I1238="","",IF(LEN(I1238)&gt;2,_xlfn.IFS(ISNUMBER(SEARCH("_",I1238)),I1238,ISNUMBER(SEARCH(", ",I1238)),SUBSTITUTE(I1238,", ","_"),ISNUMBER(SEARCH("/ ",I1238)),SUBSTITUTE(I1238,"/ ","_"),ISNUMBER(SEARCH(",",I1238)),SUBSTITUTE(I1238,",","_"),ISNUMBER(SEARCH("/",I1238)),SUBSTITUTE(I1238,"/","_"),ISNUMBER(SEARCH("",I1238)),I1238),I1238)),IF(OR($J$14 = "J",$J$14 = "K"),"",IF(D1238="","",IF(LEN(D1238)&gt;2,_xlfn.IFS(ISNUMBER(SEARCH("_",D1238)),D1238,ISNUMBER(SEARCH(", ",D1238)),SUBSTITUTE(D1238,", ","_"),ISNUMBER(SEARCH("/ ",D1238)),SUBSTITUTE(D1238,"/ ","_"),ISNUMBER(SEARCH(",",D1238)),SUBSTITUTE(D1238,",","_"),ISNUMBER(SEARCH("/",D1238)),SUBSTITUTE(D1238,"/","_"),ISNUMBER(SEARCH("",D1238)),D1238),D1238))))</f>
        <v/>
      </c>
      <c r="L1238" s="1"/>
      <c r="M1238" s="1" t="str">
        <f t="shared" si="96"/>
        <v/>
      </c>
      <c r="N1238" s="94" t="str">
        <f>IF($L1238="None","",IF(ISERROR(VLOOKUP($L1238,Info!$B$4:$B$266,1,FALSE)),"",VLOOKUP($L1238,Info!$B$4:$L$266,5,FALSE)))</f>
        <v/>
      </c>
      <c r="O1238" s="94" t="str">
        <f>IF(K1238="","",IF(AND($J$12&lt;&gt;"ABC",N1238="3"),"BAC",IF(N1238="3","ABC",IF($J$12&lt;&gt;"ABC",IF($J$10="Standard",VLOOKUP(K1238,Info!$BE$4:$BF$481,2,FALSE),VLOOKUP(K1238,Info!$BI$4:$BJ$482,2,FALSE)),IF($J$10="Standard",VLOOKUP(K1238,Info!$AG$4:$AH$2994,2,FALSE),VLOOKUP(K1238,Info!$AK$4:$AL$2997,2,FALSE))))))</f>
        <v/>
      </c>
      <c r="P1238" s="94" t="str">
        <f>IF($L1238="None","",IF(ISERROR(VLOOKUP($L1238,Info!$B$4:$B$266,1,FALSE)),"",VLOOKUP($L1238,Info!$B$4:$L$266,3,FALSE)))</f>
        <v/>
      </c>
      <c r="Q1238" s="96" t="str">
        <f>IF($L1238="None","",IF(ISERROR(VLOOKUP($L1238,Info!$B$4:$B$266,1,FALSE)),"",VLOOKUP($L1238,Info!$B$4:$L$266,4,FALSE)))</f>
        <v/>
      </c>
      <c r="R1238" s="1"/>
      <c r="S1238" s="6" t="str">
        <f t="shared" si="97"/>
        <v/>
      </c>
      <c r="T1238" s="6" t="str">
        <f>IF($L1238="None","",IF(ISERROR(VLOOKUP($L1238,Info!$B$4:$B$266,1,FALSE)),"",VLOOKUP($L1238,Info!$B$4:$L$266,11,FALSE)))</f>
        <v/>
      </c>
      <c r="U1238" s="1"/>
      <c r="V1238" s="1"/>
      <c r="W1238" s="1"/>
      <c r="X1238" s="1" t="str">
        <f>IF($L1238="None","",IF(ISERROR(VLOOKUP($L1238,Info!$B$4:$B$266,1,FALSE)),"",IF(OR(W1238="Metallic Liquid Tight",W1238="Non-Metallic Liquid Tight",W1238="LSZH",W1238="Greenfield"),VLOOKUP($L1238,Info!$B$4:$L$266,7,FALSE),"N/A")))</f>
        <v/>
      </c>
      <c r="Y1238" s="1"/>
      <c r="Z1238" s="96" t="str">
        <f>IF($L1238="None","",IF(ISERROR(VLOOKUP($L1238,Info!$B$4:$B$266,1,FALSE)),"",VLOOKUP($L1238,Info!$B$4:$L$266,9,FALSE)))</f>
        <v/>
      </c>
      <c r="AA1238" s="96" t="str">
        <f>IF($L1238="None","",IF(ISERROR(VLOOKUP($L1238,Info!$B$4:$B$266,1,FALSE)),"",VLOOKUP($L1238,Info!$B$4:$L$266,8,FALSE)))</f>
        <v/>
      </c>
      <c r="AB1238" s="96" t="str">
        <f>IF($L1238="None","",IF(ISERROR(VLOOKUP($L1238,Info!$B$4:$B$266,1,FALSE)),"",VLOOKUP($L1238,Info!$B$4:$L$266,10,FALSE)))</f>
        <v/>
      </c>
      <c r="AC1238" s="1" t="str">
        <f>IF(W1238="SO Cable","Black,White",IF(O1238="","",IF(P1238="","",IF($J$12&lt;&gt;"ABC",IF(P1238&lt;="250",VLOOKUP(O1238,Info!$AZ$4:$BB$22,3,FALSE),VLOOKUP(O1238,Info!$AZ$23:$BB$39,3,FALSE)),IF(P1238&lt;="250",VLOOKUP(O1238,Info!$AO$4:$AQ$22,3,FALSE),VLOOKUP(O1238,Info!$AO$23:$AP$39,3,FALSE))))))</f>
        <v/>
      </c>
      <c r="AD1238" s="1"/>
      <c r="AE1238" s="1" t="str">
        <f>IF($L1238="None","",IF(ISERROR(VLOOKUP($L1238,Info!$B$4:$B$266,1,FALSE)),"",VLOOKUP($L1238,Info!$B$4:$L$266,4,FALSE)))</f>
        <v/>
      </c>
      <c r="AF1238" s="1" t="str">
        <f>IF($L1238="None","",IF(ISERROR(VLOOKUP($L1238,Info!$B$4:$B$266,1,FALSE)),"",VLOOKUP($L1238,Info!$B$4:$L$266,6,FALSE)))</f>
        <v/>
      </c>
      <c r="AG1238" s="1"/>
      <c r="AH1238" s="33" t="str" cm="1">
        <f t="array" ref="AH1238">IF(AND(L1238&lt;&gt;"",O1238&lt;&gt;"",R1238:S1238&lt;&gt;"",W1238:X1238&lt;&gt;"",Z1238:AA1238&lt;&gt;"",AC1238&lt;&gt;""),"Good","Bad")</f>
        <v>Bad</v>
      </c>
      <c r="AL1238" t="str" cm="1">
        <f t="array" ref="AL1238">IF(R1238&gt;0,_xlfn.IFS(COUNTIF($L$20:L1238,"&lt;&gt;")&lt;101,1,COUNTIF($L$20:L1238,"&lt;&gt;")&lt;201,2,COUNTIF($L$20:L1238,"&lt;&gt;")&lt;301,3,COUNTIF($L$20:L1238,"&lt;&gt;")&lt;401,4,COUNTIF($L$20:L1238,"&lt;&gt;")&lt;501,5,COUNTIF($L$20:L1238,"&lt;&gt;")&lt;601,6,COUNTIF($L$20:L1238,"&lt;&gt;")&lt;701,7,COUNTIF($L$20:L1238,"&lt;&gt;")&lt;801,8,COUNTIF($L$20:L1238,"&lt;&gt;")&lt;901,9,COUNTIF($L$20:L1238,"&lt;&gt;")&lt;1001,10,COUNTIF($L$20:L1238,"&lt;&gt;")&lt;1101,11,COUNTIF($L$20:L1238,"&lt;&gt;")&lt;1201,12,COUNTIF($L$20:L1238,"&lt;&gt;")&lt;1301,13,COUNTIF($L$20:L1238,"&lt;&gt;")&lt;1401,14,COUNTIF($L$20:L1238,"&lt;&gt;")&lt;1501,15,COUNTIF($L$20:L1238,"&lt;&gt;")&lt;1601,16,COUNTIF($L$20:L1238,"&lt;&gt;")&lt;1701,17,COUNTIF($L$20:L1238,"&lt;&gt;")&lt;1801,18,COUNTIF($L$20:L1238,"&lt;&gt;")&lt;1901,19,COUNTIF($L$20:L1238,"&lt;&gt;")&lt;2001,20,COUNTIF($L$20:L1238,"&lt;&gt;")&lt;2101,21,COUNTIF($L$20:L1238,"&lt;&gt;")&lt;2201,22,COUNTIF($L$20:L1238,"&lt;&gt;")&lt;2301,23,COUNTIF($L$20:L1238,"&lt;&gt;")&lt;2401,24,COUNTIF($L$20:L1238,"&lt;&gt;")&lt;2501,25,COUNTIF($L$20:L1238,"&lt;&gt;")&lt;2601,26,COUNTIF($L$20:L1238,"&lt;&gt;")&lt;2701,27,COUNTIF($L$20:L1238,"&lt;&gt;")&lt;2801,28,COUNTIF($L$20:L1238,"&lt;&gt;")&lt;2901,29,COUNTIF($L$20:L1238,"&lt;&gt;")&lt;3001,30),"")</f>
        <v/>
      </c>
      <c r="AM1238" t="str">
        <f t="shared" si="95"/>
        <v/>
      </c>
      <c r="AN1238" t="str">
        <f t="shared" ref="AN1238:AN1301" si="99">IF(R1238&gt;0,_xlfn.XLOOKUP(AM1238,$AO$20:$AO$3019,$AP$20:$AP$3019,0,0,1),"")</f>
        <v/>
      </c>
      <c r="AP1238" t="str">
        <f t="shared" si="98"/>
        <v/>
      </c>
      <c r="AQ1238" t="str">
        <f>IF(AO1238="","",COUNTIFS(AM1238:$AM$3019,AO1238))</f>
        <v/>
      </c>
    </row>
    <row r="1239" spans="1:43" x14ac:dyDescent="0.25">
      <c r="A1239" s="6" t="str">
        <f>IF(COUNT($A$20:A1238)&lt;&gt;$B$4,IF(A1238="","",A1238+1),"")</f>
        <v/>
      </c>
      <c r="B1239" s="3"/>
      <c r="C1239" s="3"/>
      <c r="D1239" s="122"/>
      <c r="E1239" s="3"/>
      <c r="F1239" s="3"/>
      <c r="G1239" s="3"/>
      <c r="H1239" s="3"/>
      <c r="I1239" s="120"/>
      <c r="J1239" s="3"/>
      <c r="K1239" s="95" t="str" cm="1">
        <f t="array" ref="K1239">IF(OR($J$14 = "A",$J$14 = "B",$J$14 = "C"),IF(I1239="","",IF(LEN(I1239)&gt;2,_xlfn.IFS(ISNUMBER(SEARCH("_",I1239)),I1239,ISNUMBER(SEARCH(", ",I1239)),SUBSTITUTE(I1239,", ","_"),ISNUMBER(SEARCH("/ ",I1239)),SUBSTITUTE(I1239,"/ ","_"),ISNUMBER(SEARCH(",",I1239)),SUBSTITUTE(I1239,",","_"),ISNUMBER(SEARCH("/",I1239)),SUBSTITUTE(I1239,"/","_"),ISNUMBER(SEARCH("",I1239)),I1239),I1239)),IF(OR($J$14 = "J",$J$14 = "K"),"",IF(D1239="","",IF(LEN(D1239)&gt;2,_xlfn.IFS(ISNUMBER(SEARCH("_",D1239)),D1239,ISNUMBER(SEARCH(", ",D1239)),SUBSTITUTE(D1239,", ","_"),ISNUMBER(SEARCH("/ ",D1239)),SUBSTITUTE(D1239,"/ ","_"),ISNUMBER(SEARCH(",",D1239)),SUBSTITUTE(D1239,",","_"),ISNUMBER(SEARCH("/",D1239)),SUBSTITUTE(D1239,"/","_"),ISNUMBER(SEARCH("",D1239)),D1239),D1239))))</f>
        <v/>
      </c>
      <c r="L1239" s="1"/>
      <c r="M1239" s="1" t="str">
        <f t="shared" si="96"/>
        <v/>
      </c>
      <c r="N1239" s="94" t="str">
        <f>IF($L1239="None","",IF(ISERROR(VLOOKUP($L1239,Info!$B$4:$B$266,1,FALSE)),"",VLOOKUP($L1239,Info!$B$4:$L$266,5,FALSE)))</f>
        <v/>
      </c>
      <c r="O1239" s="94" t="str">
        <f>IF(K1239="","",IF(AND($J$12&lt;&gt;"ABC",N1239="3"),"BAC",IF(N1239="3","ABC",IF($J$12&lt;&gt;"ABC",IF($J$10="Standard",VLOOKUP(K1239,Info!$BE$4:$BF$481,2,FALSE),VLOOKUP(K1239,Info!$BI$4:$BJ$482,2,FALSE)),IF($J$10="Standard",VLOOKUP(K1239,Info!$AG$4:$AH$2994,2,FALSE),VLOOKUP(K1239,Info!$AK$4:$AL$2997,2,FALSE))))))</f>
        <v/>
      </c>
      <c r="P1239" s="94" t="str">
        <f>IF($L1239="None","",IF(ISERROR(VLOOKUP($L1239,Info!$B$4:$B$266,1,FALSE)),"",VLOOKUP($L1239,Info!$B$4:$L$266,3,FALSE)))</f>
        <v/>
      </c>
      <c r="Q1239" s="96" t="str">
        <f>IF($L1239="None","",IF(ISERROR(VLOOKUP($L1239,Info!$B$4:$B$266,1,FALSE)),"",VLOOKUP($L1239,Info!$B$4:$L$266,4,FALSE)))</f>
        <v/>
      </c>
      <c r="R1239" s="1"/>
      <c r="S1239" s="6" t="str">
        <f t="shared" si="97"/>
        <v/>
      </c>
      <c r="T1239" s="6" t="str">
        <f>IF($L1239="None","",IF(ISERROR(VLOOKUP($L1239,Info!$B$4:$B$266,1,FALSE)),"",VLOOKUP($L1239,Info!$B$4:$L$266,11,FALSE)))</f>
        <v/>
      </c>
      <c r="U1239" s="1"/>
      <c r="V1239" s="1"/>
      <c r="W1239" s="1"/>
      <c r="X1239" s="1" t="str">
        <f>IF($L1239="None","",IF(ISERROR(VLOOKUP($L1239,Info!$B$4:$B$266,1,FALSE)),"",IF(OR(W1239="Metallic Liquid Tight",W1239="Non-Metallic Liquid Tight",W1239="LSZH",W1239="Greenfield"),VLOOKUP($L1239,Info!$B$4:$L$266,7,FALSE),"N/A")))</f>
        <v/>
      </c>
      <c r="Y1239" s="1"/>
      <c r="Z1239" s="96" t="str">
        <f>IF($L1239="None","",IF(ISERROR(VLOOKUP($L1239,Info!$B$4:$B$266,1,FALSE)),"",VLOOKUP($L1239,Info!$B$4:$L$266,9,FALSE)))</f>
        <v/>
      </c>
      <c r="AA1239" s="96" t="str">
        <f>IF($L1239="None","",IF(ISERROR(VLOOKUP($L1239,Info!$B$4:$B$266,1,FALSE)),"",VLOOKUP($L1239,Info!$B$4:$L$266,8,FALSE)))</f>
        <v/>
      </c>
      <c r="AB1239" s="96" t="str">
        <f>IF($L1239="None","",IF(ISERROR(VLOOKUP($L1239,Info!$B$4:$B$266,1,FALSE)),"",VLOOKUP($L1239,Info!$B$4:$L$266,10,FALSE)))</f>
        <v/>
      </c>
      <c r="AC1239" s="1" t="str">
        <f>IF(W1239="SO Cable","Black,White",IF(O1239="","",IF(P1239="","",IF($J$12&lt;&gt;"ABC",IF(P1239&lt;="250",VLOOKUP(O1239,Info!$AZ$4:$BB$22,3,FALSE),VLOOKUP(O1239,Info!$AZ$23:$BB$39,3,FALSE)),IF(P1239&lt;="250",VLOOKUP(O1239,Info!$AO$4:$AQ$22,3,FALSE),VLOOKUP(O1239,Info!$AO$23:$AP$39,3,FALSE))))))</f>
        <v/>
      </c>
      <c r="AD1239" s="1"/>
      <c r="AE1239" s="1" t="str">
        <f>IF($L1239="None","",IF(ISERROR(VLOOKUP($L1239,Info!$B$4:$B$266,1,FALSE)),"",VLOOKUP($L1239,Info!$B$4:$L$266,4,FALSE)))</f>
        <v/>
      </c>
      <c r="AF1239" s="1" t="str">
        <f>IF($L1239="None","",IF(ISERROR(VLOOKUP($L1239,Info!$B$4:$B$266,1,FALSE)),"",VLOOKUP($L1239,Info!$B$4:$L$266,6,FALSE)))</f>
        <v/>
      </c>
      <c r="AG1239" s="1"/>
      <c r="AH1239" s="33" t="str" cm="1">
        <f t="array" ref="AH1239">IF(AND(L1239&lt;&gt;"",O1239&lt;&gt;"",R1239:S1239&lt;&gt;"",W1239:X1239&lt;&gt;"",Z1239:AA1239&lt;&gt;"",AC1239&lt;&gt;""),"Good","Bad")</f>
        <v>Bad</v>
      </c>
      <c r="AL1239" t="str" cm="1">
        <f t="array" ref="AL1239">IF(R1239&gt;0,_xlfn.IFS(COUNTIF($L$20:L1239,"&lt;&gt;")&lt;101,1,COUNTIF($L$20:L1239,"&lt;&gt;")&lt;201,2,COUNTIF($L$20:L1239,"&lt;&gt;")&lt;301,3,COUNTIF($L$20:L1239,"&lt;&gt;")&lt;401,4,COUNTIF($L$20:L1239,"&lt;&gt;")&lt;501,5,COUNTIF($L$20:L1239,"&lt;&gt;")&lt;601,6,COUNTIF($L$20:L1239,"&lt;&gt;")&lt;701,7,COUNTIF($L$20:L1239,"&lt;&gt;")&lt;801,8,COUNTIF($L$20:L1239,"&lt;&gt;")&lt;901,9,COUNTIF($L$20:L1239,"&lt;&gt;")&lt;1001,10,COUNTIF($L$20:L1239,"&lt;&gt;")&lt;1101,11,COUNTIF($L$20:L1239,"&lt;&gt;")&lt;1201,12,COUNTIF($L$20:L1239,"&lt;&gt;")&lt;1301,13,COUNTIF($L$20:L1239,"&lt;&gt;")&lt;1401,14,COUNTIF($L$20:L1239,"&lt;&gt;")&lt;1501,15,COUNTIF($L$20:L1239,"&lt;&gt;")&lt;1601,16,COUNTIF($L$20:L1239,"&lt;&gt;")&lt;1701,17,COUNTIF($L$20:L1239,"&lt;&gt;")&lt;1801,18,COUNTIF($L$20:L1239,"&lt;&gt;")&lt;1901,19,COUNTIF($L$20:L1239,"&lt;&gt;")&lt;2001,20,COUNTIF($L$20:L1239,"&lt;&gt;")&lt;2101,21,COUNTIF($L$20:L1239,"&lt;&gt;")&lt;2201,22,COUNTIF($L$20:L1239,"&lt;&gt;")&lt;2301,23,COUNTIF($L$20:L1239,"&lt;&gt;")&lt;2401,24,COUNTIF($L$20:L1239,"&lt;&gt;")&lt;2501,25,COUNTIF($L$20:L1239,"&lt;&gt;")&lt;2601,26,COUNTIF($L$20:L1239,"&lt;&gt;")&lt;2701,27,COUNTIF($L$20:L1239,"&lt;&gt;")&lt;2801,28,COUNTIF($L$20:L1239,"&lt;&gt;")&lt;2901,29,COUNTIF($L$20:L1239,"&lt;&gt;")&lt;3001,30),"")</f>
        <v/>
      </c>
      <c r="AM1239" t="str">
        <f t="shared" si="95"/>
        <v/>
      </c>
      <c r="AN1239" t="str">
        <f t="shared" si="99"/>
        <v/>
      </c>
      <c r="AP1239" t="str">
        <f t="shared" si="98"/>
        <v/>
      </c>
      <c r="AQ1239" t="str">
        <f>IF(AO1239="","",COUNTIFS(AM1239:$AM$3019,AO1239))</f>
        <v/>
      </c>
    </row>
    <row r="1240" spans="1:43" x14ac:dyDescent="0.25">
      <c r="A1240" s="6" t="str">
        <f>IF(COUNT($A$20:A1239)&lt;&gt;$B$4,IF(A1239="","",A1239+1),"")</f>
        <v/>
      </c>
      <c r="B1240" s="3"/>
      <c r="C1240" s="3"/>
      <c r="D1240" s="122"/>
      <c r="E1240" s="3"/>
      <c r="F1240" s="3"/>
      <c r="G1240" s="3"/>
      <c r="H1240" s="3"/>
      <c r="I1240" s="120"/>
      <c r="J1240" s="3"/>
      <c r="K1240" s="95" t="str" cm="1">
        <f t="array" ref="K1240">IF(OR($J$14 = "A",$J$14 = "B",$J$14 = "C"),IF(I1240="","",IF(LEN(I1240)&gt;2,_xlfn.IFS(ISNUMBER(SEARCH("_",I1240)),I1240,ISNUMBER(SEARCH(", ",I1240)),SUBSTITUTE(I1240,", ","_"),ISNUMBER(SEARCH("/ ",I1240)),SUBSTITUTE(I1240,"/ ","_"),ISNUMBER(SEARCH(",",I1240)),SUBSTITUTE(I1240,",","_"),ISNUMBER(SEARCH("/",I1240)),SUBSTITUTE(I1240,"/","_"),ISNUMBER(SEARCH("",I1240)),I1240),I1240)),IF(OR($J$14 = "J",$J$14 = "K"),"",IF(D1240="","",IF(LEN(D1240)&gt;2,_xlfn.IFS(ISNUMBER(SEARCH("_",D1240)),D1240,ISNUMBER(SEARCH(", ",D1240)),SUBSTITUTE(D1240,", ","_"),ISNUMBER(SEARCH("/ ",D1240)),SUBSTITUTE(D1240,"/ ","_"),ISNUMBER(SEARCH(",",D1240)),SUBSTITUTE(D1240,",","_"),ISNUMBER(SEARCH("/",D1240)),SUBSTITUTE(D1240,"/","_"),ISNUMBER(SEARCH("",D1240)),D1240),D1240))))</f>
        <v/>
      </c>
      <c r="L1240" s="1"/>
      <c r="M1240" s="1" t="str">
        <f t="shared" si="96"/>
        <v/>
      </c>
      <c r="N1240" s="94" t="str">
        <f>IF($L1240="None","",IF(ISERROR(VLOOKUP($L1240,Info!$B$4:$B$266,1,FALSE)),"",VLOOKUP($L1240,Info!$B$4:$L$266,5,FALSE)))</f>
        <v/>
      </c>
      <c r="O1240" s="94" t="str">
        <f>IF(K1240="","",IF(AND($J$12&lt;&gt;"ABC",N1240="3"),"BAC",IF(N1240="3","ABC",IF($J$12&lt;&gt;"ABC",IF($J$10="Standard",VLOOKUP(K1240,Info!$BE$4:$BF$481,2,FALSE),VLOOKUP(K1240,Info!$BI$4:$BJ$482,2,FALSE)),IF($J$10="Standard",VLOOKUP(K1240,Info!$AG$4:$AH$2994,2,FALSE),VLOOKUP(K1240,Info!$AK$4:$AL$2997,2,FALSE))))))</f>
        <v/>
      </c>
      <c r="P1240" s="94" t="str">
        <f>IF($L1240="None","",IF(ISERROR(VLOOKUP($L1240,Info!$B$4:$B$266,1,FALSE)),"",VLOOKUP($L1240,Info!$B$4:$L$266,3,FALSE)))</f>
        <v/>
      </c>
      <c r="Q1240" s="96" t="str">
        <f>IF($L1240="None","",IF(ISERROR(VLOOKUP($L1240,Info!$B$4:$B$266,1,FALSE)),"",VLOOKUP($L1240,Info!$B$4:$L$266,4,FALSE)))</f>
        <v/>
      </c>
      <c r="R1240" s="1"/>
      <c r="S1240" s="6" t="str">
        <f t="shared" si="97"/>
        <v/>
      </c>
      <c r="T1240" s="6" t="str">
        <f>IF($L1240="None","",IF(ISERROR(VLOOKUP($L1240,Info!$B$4:$B$266,1,FALSE)),"",VLOOKUP($L1240,Info!$B$4:$L$266,11,FALSE)))</f>
        <v/>
      </c>
      <c r="U1240" s="1"/>
      <c r="V1240" s="1"/>
      <c r="W1240" s="1"/>
      <c r="X1240" s="1" t="str">
        <f>IF($L1240="None","",IF(ISERROR(VLOOKUP($L1240,Info!$B$4:$B$266,1,FALSE)),"",IF(OR(W1240="Metallic Liquid Tight",W1240="Non-Metallic Liquid Tight",W1240="LSZH",W1240="Greenfield"),VLOOKUP($L1240,Info!$B$4:$L$266,7,FALSE),"N/A")))</f>
        <v/>
      </c>
      <c r="Y1240" s="1"/>
      <c r="Z1240" s="96" t="str">
        <f>IF($L1240="None","",IF(ISERROR(VLOOKUP($L1240,Info!$B$4:$B$266,1,FALSE)),"",VLOOKUP($L1240,Info!$B$4:$L$266,9,FALSE)))</f>
        <v/>
      </c>
      <c r="AA1240" s="96" t="str">
        <f>IF($L1240="None","",IF(ISERROR(VLOOKUP($L1240,Info!$B$4:$B$266,1,FALSE)),"",VLOOKUP($L1240,Info!$B$4:$L$266,8,FALSE)))</f>
        <v/>
      </c>
      <c r="AB1240" s="96" t="str">
        <f>IF($L1240="None","",IF(ISERROR(VLOOKUP($L1240,Info!$B$4:$B$266,1,FALSE)),"",VLOOKUP($L1240,Info!$B$4:$L$266,10,FALSE)))</f>
        <v/>
      </c>
      <c r="AC1240" s="1" t="str">
        <f>IF(W1240="SO Cable","Black,White",IF(O1240="","",IF(P1240="","",IF($J$12&lt;&gt;"ABC",IF(P1240&lt;="250",VLOOKUP(O1240,Info!$AZ$4:$BB$22,3,FALSE),VLOOKUP(O1240,Info!$AZ$23:$BB$39,3,FALSE)),IF(P1240&lt;="250",VLOOKUP(O1240,Info!$AO$4:$AQ$22,3,FALSE),VLOOKUP(O1240,Info!$AO$23:$AP$39,3,FALSE))))))</f>
        <v/>
      </c>
      <c r="AD1240" s="1"/>
      <c r="AE1240" s="1" t="str">
        <f>IF($L1240="None","",IF(ISERROR(VLOOKUP($L1240,Info!$B$4:$B$266,1,FALSE)),"",VLOOKUP($L1240,Info!$B$4:$L$266,4,FALSE)))</f>
        <v/>
      </c>
      <c r="AF1240" s="1" t="str">
        <f>IF($L1240="None","",IF(ISERROR(VLOOKUP($L1240,Info!$B$4:$B$266,1,FALSE)),"",VLOOKUP($L1240,Info!$B$4:$L$266,6,FALSE)))</f>
        <v/>
      </c>
      <c r="AG1240" s="1"/>
      <c r="AH1240" s="33" t="str" cm="1">
        <f t="array" ref="AH1240">IF(AND(L1240&lt;&gt;"",O1240&lt;&gt;"",R1240:S1240&lt;&gt;"",W1240:X1240&lt;&gt;"",Z1240:AA1240&lt;&gt;"",AC1240&lt;&gt;""),"Good","Bad")</f>
        <v>Bad</v>
      </c>
      <c r="AL1240" t="str" cm="1">
        <f t="array" ref="AL1240">IF(R1240&gt;0,_xlfn.IFS(COUNTIF($L$20:L1240,"&lt;&gt;")&lt;101,1,COUNTIF($L$20:L1240,"&lt;&gt;")&lt;201,2,COUNTIF($L$20:L1240,"&lt;&gt;")&lt;301,3,COUNTIF($L$20:L1240,"&lt;&gt;")&lt;401,4,COUNTIF($L$20:L1240,"&lt;&gt;")&lt;501,5,COUNTIF($L$20:L1240,"&lt;&gt;")&lt;601,6,COUNTIF($L$20:L1240,"&lt;&gt;")&lt;701,7,COUNTIF($L$20:L1240,"&lt;&gt;")&lt;801,8,COUNTIF($L$20:L1240,"&lt;&gt;")&lt;901,9,COUNTIF($L$20:L1240,"&lt;&gt;")&lt;1001,10,COUNTIF($L$20:L1240,"&lt;&gt;")&lt;1101,11,COUNTIF($L$20:L1240,"&lt;&gt;")&lt;1201,12,COUNTIF($L$20:L1240,"&lt;&gt;")&lt;1301,13,COUNTIF($L$20:L1240,"&lt;&gt;")&lt;1401,14,COUNTIF($L$20:L1240,"&lt;&gt;")&lt;1501,15,COUNTIF($L$20:L1240,"&lt;&gt;")&lt;1601,16,COUNTIF($L$20:L1240,"&lt;&gt;")&lt;1701,17,COUNTIF($L$20:L1240,"&lt;&gt;")&lt;1801,18,COUNTIF($L$20:L1240,"&lt;&gt;")&lt;1901,19,COUNTIF($L$20:L1240,"&lt;&gt;")&lt;2001,20,COUNTIF($L$20:L1240,"&lt;&gt;")&lt;2101,21,COUNTIF($L$20:L1240,"&lt;&gt;")&lt;2201,22,COUNTIF($L$20:L1240,"&lt;&gt;")&lt;2301,23,COUNTIF($L$20:L1240,"&lt;&gt;")&lt;2401,24,COUNTIF($L$20:L1240,"&lt;&gt;")&lt;2501,25,COUNTIF($L$20:L1240,"&lt;&gt;")&lt;2601,26,COUNTIF($L$20:L1240,"&lt;&gt;")&lt;2701,27,COUNTIF($L$20:L1240,"&lt;&gt;")&lt;2801,28,COUNTIF($L$20:L1240,"&lt;&gt;")&lt;2901,29,COUNTIF($L$20:L1240,"&lt;&gt;")&lt;3001,30),"")</f>
        <v/>
      </c>
      <c r="AM1240" t="str">
        <f t="shared" si="95"/>
        <v/>
      </c>
      <c r="AN1240" t="str">
        <f t="shared" si="99"/>
        <v/>
      </c>
      <c r="AP1240" t="str">
        <f t="shared" si="98"/>
        <v/>
      </c>
      <c r="AQ1240" t="str">
        <f>IF(AO1240="","",COUNTIFS(AM1240:$AM$3019,AO1240))</f>
        <v/>
      </c>
    </row>
    <row r="1241" spans="1:43" x14ac:dyDescent="0.25">
      <c r="A1241" s="6" t="str">
        <f>IF(COUNT($A$20:A1240)&lt;&gt;$B$4,IF(A1240="","",A1240+1),"")</f>
        <v/>
      </c>
      <c r="B1241" s="3"/>
      <c r="C1241" s="3"/>
      <c r="D1241" s="122"/>
      <c r="E1241" s="3"/>
      <c r="F1241" s="3"/>
      <c r="G1241" s="3"/>
      <c r="H1241" s="3"/>
      <c r="I1241" s="120"/>
      <c r="J1241" s="3"/>
      <c r="K1241" s="95" t="str" cm="1">
        <f t="array" ref="K1241">IF(OR($J$14 = "A",$J$14 = "B",$J$14 = "C"),IF(I1241="","",IF(LEN(I1241)&gt;2,_xlfn.IFS(ISNUMBER(SEARCH("_",I1241)),I1241,ISNUMBER(SEARCH(", ",I1241)),SUBSTITUTE(I1241,", ","_"),ISNUMBER(SEARCH("/ ",I1241)),SUBSTITUTE(I1241,"/ ","_"),ISNUMBER(SEARCH(",",I1241)),SUBSTITUTE(I1241,",","_"),ISNUMBER(SEARCH("/",I1241)),SUBSTITUTE(I1241,"/","_"),ISNUMBER(SEARCH("",I1241)),I1241),I1241)),IF(OR($J$14 = "J",$J$14 = "K"),"",IF(D1241="","",IF(LEN(D1241)&gt;2,_xlfn.IFS(ISNUMBER(SEARCH("_",D1241)),D1241,ISNUMBER(SEARCH(", ",D1241)),SUBSTITUTE(D1241,", ","_"),ISNUMBER(SEARCH("/ ",D1241)),SUBSTITUTE(D1241,"/ ","_"),ISNUMBER(SEARCH(",",D1241)),SUBSTITUTE(D1241,",","_"),ISNUMBER(SEARCH("/",D1241)),SUBSTITUTE(D1241,"/","_"),ISNUMBER(SEARCH("",D1241)),D1241),D1241))))</f>
        <v/>
      </c>
      <c r="L1241" s="1"/>
      <c r="M1241" s="1" t="str">
        <f t="shared" si="96"/>
        <v/>
      </c>
      <c r="N1241" s="94" t="str">
        <f>IF($L1241="None","",IF(ISERROR(VLOOKUP($L1241,Info!$B$4:$B$266,1,FALSE)),"",VLOOKUP($L1241,Info!$B$4:$L$266,5,FALSE)))</f>
        <v/>
      </c>
      <c r="O1241" s="94" t="str">
        <f>IF(K1241="","",IF(AND($J$12&lt;&gt;"ABC",N1241="3"),"BAC",IF(N1241="3","ABC",IF($J$12&lt;&gt;"ABC",IF($J$10="Standard",VLOOKUP(K1241,Info!$BE$4:$BF$481,2,FALSE),VLOOKUP(K1241,Info!$BI$4:$BJ$482,2,FALSE)),IF($J$10="Standard",VLOOKUP(K1241,Info!$AG$4:$AH$2994,2,FALSE),VLOOKUP(K1241,Info!$AK$4:$AL$2997,2,FALSE))))))</f>
        <v/>
      </c>
      <c r="P1241" s="94" t="str">
        <f>IF($L1241="None","",IF(ISERROR(VLOOKUP($L1241,Info!$B$4:$B$266,1,FALSE)),"",VLOOKUP($L1241,Info!$B$4:$L$266,3,FALSE)))</f>
        <v/>
      </c>
      <c r="Q1241" s="96" t="str">
        <f>IF($L1241="None","",IF(ISERROR(VLOOKUP($L1241,Info!$B$4:$B$266,1,FALSE)),"",VLOOKUP($L1241,Info!$B$4:$L$266,4,FALSE)))</f>
        <v/>
      </c>
      <c r="R1241" s="1"/>
      <c r="S1241" s="6" t="str">
        <f t="shared" si="97"/>
        <v/>
      </c>
      <c r="T1241" s="6" t="str">
        <f>IF($L1241="None","",IF(ISERROR(VLOOKUP($L1241,Info!$B$4:$B$266,1,FALSE)),"",VLOOKUP($L1241,Info!$B$4:$L$266,11,FALSE)))</f>
        <v/>
      </c>
      <c r="U1241" s="1"/>
      <c r="V1241" s="1"/>
      <c r="W1241" s="1"/>
      <c r="X1241" s="1" t="str">
        <f>IF($L1241="None","",IF(ISERROR(VLOOKUP($L1241,Info!$B$4:$B$266,1,FALSE)),"",IF(OR(W1241="Metallic Liquid Tight",W1241="Non-Metallic Liquid Tight",W1241="LSZH",W1241="Greenfield"),VLOOKUP($L1241,Info!$B$4:$L$266,7,FALSE),"N/A")))</f>
        <v/>
      </c>
      <c r="Y1241" s="1"/>
      <c r="Z1241" s="96" t="str">
        <f>IF($L1241="None","",IF(ISERROR(VLOOKUP($L1241,Info!$B$4:$B$266,1,FALSE)),"",VLOOKUP($L1241,Info!$B$4:$L$266,9,FALSE)))</f>
        <v/>
      </c>
      <c r="AA1241" s="96" t="str">
        <f>IF($L1241="None","",IF(ISERROR(VLOOKUP($L1241,Info!$B$4:$B$266,1,FALSE)),"",VLOOKUP($L1241,Info!$B$4:$L$266,8,FALSE)))</f>
        <v/>
      </c>
      <c r="AB1241" s="96" t="str">
        <f>IF($L1241="None","",IF(ISERROR(VLOOKUP($L1241,Info!$B$4:$B$266,1,FALSE)),"",VLOOKUP($L1241,Info!$B$4:$L$266,10,FALSE)))</f>
        <v/>
      </c>
      <c r="AC1241" s="1" t="str">
        <f>IF(W1241="SO Cable","Black,White",IF(O1241="","",IF(P1241="","",IF($J$12&lt;&gt;"ABC",IF(P1241&lt;="250",VLOOKUP(O1241,Info!$AZ$4:$BB$22,3,FALSE),VLOOKUP(O1241,Info!$AZ$23:$BB$39,3,FALSE)),IF(P1241&lt;="250",VLOOKUP(O1241,Info!$AO$4:$AQ$22,3,FALSE),VLOOKUP(O1241,Info!$AO$23:$AP$39,3,FALSE))))))</f>
        <v/>
      </c>
      <c r="AD1241" s="1"/>
      <c r="AE1241" s="1" t="str">
        <f>IF($L1241="None","",IF(ISERROR(VLOOKUP($L1241,Info!$B$4:$B$266,1,FALSE)),"",VLOOKUP($L1241,Info!$B$4:$L$266,4,FALSE)))</f>
        <v/>
      </c>
      <c r="AF1241" s="1" t="str">
        <f>IF($L1241="None","",IF(ISERROR(VLOOKUP($L1241,Info!$B$4:$B$266,1,FALSE)),"",VLOOKUP($L1241,Info!$B$4:$L$266,6,FALSE)))</f>
        <v/>
      </c>
      <c r="AG1241" s="1"/>
      <c r="AH1241" s="33" t="str" cm="1">
        <f t="array" ref="AH1241">IF(AND(L1241&lt;&gt;"",O1241&lt;&gt;"",R1241:S1241&lt;&gt;"",W1241:X1241&lt;&gt;"",Z1241:AA1241&lt;&gt;"",AC1241&lt;&gt;""),"Good","Bad")</f>
        <v>Bad</v>
      </c>
      <c r="AL1241" t="str" cm="1">
        <f t="array" ref="AL1241">IF(R1241&gt;0,_xlfn.IFS(COUNTIF($L$20:L1241,"&lt;&gt;")&lt;101,1,COUNTIF($L$20:L1241,"&lt;&gt;")&lt;201,2,COUNTIF($L$20:L1241,"&lt;&gt;")&lt;301,3,COUNTIF($L$20:L1241,"&lt;&gt;")&lt;401,4,COUNTIF($L$20:L1241,"&lt;&gt;")&lt;501,5,COUNTIF($L$20:L1241,"&lt;&gt;")&lt;601,6,COUNTIF($L$20:L1241,"&lt;&gt;")&lt;701,7,COUNTIF($L$20:L1241,"&lt;&gt;")&lt;801,8,COUNTIF($L$20:L1241,"&lt;&gt;")&lt;901,9,COUNTIF($L$20:L1241,"&lt;&gt;")&lt;1001,10,COUNTIF($L$20:L1241,"&lt;&gt;")&lt;1101,11,COUNTIF($L$20:L1241,"&lt;&gt;")&lt;1201,12,COUNTIF($L$20:L1241,"&lt;&gt;")&lt;1301,13,COUNTIF($L$20:L1241,"&lt;&gt;")&lt;1401,14,COUNTIF($L$20:L1241,"&lt;&gt;")&lt;1501,15,COUNTIF($L$20:L1241,"&lt;&gt;")&lt;1601,16,COUNTIF($L$20:L1241,"&lt;&gt;")&lt;1701,17,COUNTIF($L$20:L1241,"&lt;&gt;")&lt;1801,18,COUNTIF($L$20:L1241,"&lt;&gt;")&lt;1901,19,COUNTIF($L$20:L1241,"&lt;&gt;")&lt;2001,20,COUNTIF($L$20:L1241,"&lt;&gt;")&lt;2101,21,COUNTIF($L$20:L1241,"&lt;&gt;")&lt;2201,22,COUNTIF($L$20:L1241,"&lt;&gt;")&lt;2301,23,COUNTIF($L$20:L1241,"&lt;&gt;")&lt;2401,24,COUNTIF($L$20:L1241,"&lt;&gt;")&lt;2501,25,COUNTIF($L$20:L1241,"&lt;&gt;")&lt;2601,26,COUNTIF($L$20:L1241,"&lt;&gt;")&lt;2701,27,COUNTIF($L$20:L1241,"&lt;&gt;")&lt;2801,28,COUNTIF($L$20:L1241,"&lt;&gt;")&lt;2901,29,COUNTIF($L$20:L1241,"&lt;&gt;")&lt;3001,30),"")</f>
        <v/>
      </c>
      <c r="AM1241" t="str">
        <f t="shared" si="95"/>
        <v/>
      </c>
      <c r="AN1241" t="str">
        <f t="shared" si="99"/>
        <v/>
      </c>
      <c r="AP1241" t="str">
        <f t="shared" si="98"/>
        <v/>
      </c>
      <c r="AQ1241" t="str">
        <f>IF(AO1241="","",COUNTIFS(AM1241:$AM$3019,AO1241))</f>
        <v/>
      </c>
    </row>
    <row r="1242" spans="1:43" x14ac:dyDescent="0.25">
      <c r="A1242" s="6" t="str">
        <f>IF(COUNT($A$20:A1241)&lt;&gt;$B$4,IF(A1241="","",A1241+1),"")</f>
        <v/>
      </c>
      <c r="B1242" s="3"/>
      <c r="C1242" s="3"/>
      <c r="D1242" s="122"/>
      <c r="E1242" s="3"/>
      <c r="F1242" s="3"/>
      <c r="G1242" s="3"/>
      <c r="H1242" s="3"/>
      <c r="I1242" s="120"/>
      <c r="J1242" s="3"/>
      <c r="K1242" s="95" t="str" cm="1">
        <f t="array" ref="K1242">IF(OR($J$14 = "A",$J$14 = "B",$J$14 = "C"),IF(I1242="","",IF(LEN(I1242)&gt;2,_xlfn.IFS(ISNUMBER(SEARCH("_",I1242)),I1242,ISNUMBER(SEARCH(", ",I1242)),SUBSTITUTE(I1242,", ","_"),ISNUMBER(SEARCH("/ ",I1242)),SUBSTITUTE(I1242,"/ ","_"),ISNUMBER(SEARCH(",",I1242)),SUBSTITUTE(I1242,",","_"),ISNUMBER(SEARCH("/",I1242)),SUBSTITUTE(I1242,"/","_"),ISNUMBER(SEARCH("",I1242)),I1242),I1242)),IF(OR($J$14 = "J",$J$14 = "K"),"",IF(D1242="","",IF(LEN(D1242)&gt;2,_xlfn.IFS(ISNUMBER(SEARCH("_",D1242)),D1242,ISNUMBER(SEARCH(", ",D1242)),SUBSTITUTE(D1242,", ","_"),ISNUMBER(SEARCH("/ ",D1242)),SUBSTITUTE(D1242,"/ ","_"),ISNUMBER(SEARCH(",",D1242)),SUBSTITUTE(D1242,",","_"),ISNUMBER(SEARCH("/",D1242)),SUBSTITUTE(D1242,"/","_"),ISNUMBER(SEARCH("",D1242)),D1242),D1242))))</f>
        <v/>
      </c>
      <c r="L1242" s="1"/>
      <c r="M1242" s="1" t="str">
        <f t="shared" si="96"/>
        <v/>
      </c>
      <c r="N1242" s="94" t="str">
        <f>IF($L1242="None","",IF(ISERROR(VLOOKUP($L1242,Info!$B$4:$B$266,1,FALSE)),"",VLOOKUP($L1242,Info!$B$4:$L$266,5,FALSE)))</f>
        <v/>
      </c>
      <c r="O1242" s="94" t="str">
        <f>IF(K1242="","",IF(AND($J$12&lt;&gt;"ABC",N1242="3"),"BAC",IF(N1242="3","ABC",IF($J$12&lt;&gt;"ABC",IF($J$10="Standard",VLOOKUP(K1242,Info!$BE$4:$BF$481,2,FALSE),VLOOKUP(K1242,Info!$BI$4:$BJ$482,2,FALSE)),IF($J$10="Standard",VLOOKUP(K1242,Info!$AG$4:$AH$2994,2,FALSE),VLOOKUP(K1242,Info!$AK$4:$AL$2997,2,FALSE))))))</f>
        <v/>
      </c>
      <c r="P1242" s="94" t="str">
        <f>IF($L1242="None","",IF(ISERROR(VLOOKUP($L1242,Info!$B$4:$B$266,1,FALSE)),"",VLOOKUP($L1242,Info!$B$4:$L$266,3,FALSE)))</f>
        <v/>
      </c>
      <c r="Q1242" s="96" t="str">
        <f>IF($L1242="None","",IF(ISERROR(VLOOKUP($L1242,Info!$B$4:$B$266,1,FALSE)),"",VLOOKUP($L1242,Info!$B$4:$L$266,4,FALSE)))</f>
        <v/>
      </c>
      <c r="R1242" s="1"/>
      <c r="S1242" s="6" t="str">
        <f t="shared" si="97"/>
        <v/>
      </c>
      <c r="T1242" s="6" t="str">
        <f>IF($L1242="None","",IF(ISERROR(VLOOKUP($L1242,Info!$B$4:$B$266,1,FALSE)),"",VLOOKUP($L1242,Info!$B$4:$L$266,11,FALSE)))</f>
        <v/>
      </c>
      <c r="U1242" s="1"/>
      <c r="V1242" s="1"/>
      <c r="W1242" s="1"/>
      <c r="X1242" s="1" t="str">
        <f>IF($L1242="None","",IF(ISERROR(VLOOKUP($L1242,Info!$B$4:$B$266,1,FALSE)),"",IF(OR(W1242="Metallic Liquid Tight",W1242="Non-Metallic Liquid Tight",W1242="LSZH",W1242="Greenfield"),VLOOKUP($L1242,Info!$B$4:$L$266,7,FALSE),"N/A")))</f>
        <v/>
      </c>
      <c r="Y1242" s="1"/>
      <c r="Z1242" s="96" t="str">
        <f>IF($L1242="None","",IF(ISERROR(VLOOKUP($L1242,Info!$B$4:$B$266,1,FALSE)),"",VLOOKUP($L1242,Info!$B$4:$L$266,9,FALSE)))</f>
        <v/>
      </c>
      <c r="AA1242" s="96" t="str">
        <f>IF($L1242="None","",IF(ISERROR(VLOOKUP($L1242,Info!$B$4:$B$266,1,FALSE)),"",VLOOKUP($L1242,Info!$B$4:$L$266,8,FALSE)))</f>
        <v/>
      </c>
      <c r="AB1242" s="96" t="str">
        <f>IF($L1242="None","",IF(ISERROR(VLOOKUP($L1242,Info!$B$4:$B$266,1,FALSE)),"",VLOOKUP($L1242,Info!$B$4:$L$266,10,FALSE)))</f>
        <v/>
      </c>
      <c r="AC1242" s="1" t="str">
        <f>IF(W1242="SO Cable","Black,White",IF(O1242="","",IF(P1242="","",IF($J$12&lt;&gt;"ABC",IF(P1242&lt;="250",VLOOKUP(O1242,Info!$AZ$4:$BB$22,3,FALSE),VLOOKUP(O1242,Info!$AZ$23:$BB$39,3,FALSE)),IF(P1242&lt;="250",VLOOKUP(O1242,Info!$AO$4:$AQ$22,3,FALSE),VLOOKUP(O1242,Info!$AO$23:$AP$39,3,FALSE))))))</f>
        <v/>
      </c>
      <c r="AD1242" s="1"/>
      <c r="AE1242" s="1" t="str">
        <f>IF($L1242="None","",IF(ISERROR(VLOOKUP($L1242,Info!$B$4:$B$266,1,FALSE)),"",VLOOKUP($L1242,Info!$B$4:$L$266,4,FALSE)))</f>
        <v/>
      </c>
      <c r="AF1242" s="1" t="str">
        <f>IF($L1242="None","",IF(ISERROR(VLOOKUP($L1242,Info!$B$4:$B$266,1,FALSE)),"",VLOOKUP($L1242,Info!$B$4:$L$266,6,FALSE)))</f>
        <v/>
      </c>
      <c r="AG1242" s="1"/>
      <c r="AH1242" s="33" t="str" cm="1">
        <f t="array" ref="AH1242">IF(AND(L1242&lt;&gt;"",O1242&lt;&gt;"",R1242:S1242&lt;&gt;"",W1242:X1242&lt;&gt;"",Z1242:AA1242&lt;&gt;"",AC1242&lt;&gt;""),"Good","Bad")</f>
        <v>Bad</v>
      </c>
      <c r="AL1242" t="str" cm="1">
        <f t="array" ref="AL1242">IF(R1242&gt;0,_xlfn.IFS(COUNTIF($L$20:L1242,"&lt;&gt;")&lt;101,1,COUNTIF($L$20:L1242,"&lt;&gt;")&lt;201,2,COUNTIF($L$20:L1242,"&lt;&gt;")&lt;301,3,COUNTIF($L$20:L1242,"&lt;&gt;")&lt;401,4,COUNTIF($L$20:L1242,"&lt;&gt;")&lt;501,5,COUNTIF($L$20:L1242,"&lt;&gt;")&lt;601,6,COUNTIF($L$20:L1242,"&lt;&gt;")&lt;701,7,COUNTIF($L$20:L1242,"&lt;&gt;")&lt;801,8,COUNTIF($L$20:L1242,"&lt;&gt;")&lt;901,9,COUNTIF($L$20:L1242,"&lt;&gt;")&lt;1001,10,COUNTIF($L$20:L1242,"&lt;&gt;")&lt;1101,11,COUNTIF($L$20:L1242,"&lt;&gt;")&lt;1201,12,COUNTIF($L$20:L1242,"&lt;&gt;")&lt;1301,13,COUNTIF($L$20:L1242,"&lt;&gt;")&lt;1401,14,COUNTIF($L$20:L1242,"&lt;&gt;")&lt;1501,15,COUNTIF($L$20:L1242,"&lt;&gt;")&lt;1601,16,COUNTIF($L$20:L1242,"&lt;&gt;")&lt;1701,17,COUNTIF($L$20:L1242,"&lt;&gt;")&lt;1801,18,COUNTIF($L$20:L1242,"&lt;&gt;")&lt;1901,19,COUNTIF($L$20:L1242,"&lt;&gt;")&lt;2001,20,COUNTIF($L$20:L1242,"&lt;&gt;")&lt;2101,21,COUNTIF($L$20:L1242,"&lt;&gt;")&lt;2201,22,COUNTIF($L$20:L1242,"&lt;&gt;")&lt;2301,23,COUNTIF($L$20:L1242,"&lt;&gt;")&lt;2401,24,COUNTIF($L$20:L1242,"&lt;&gt;")&lt;2501,25,COUNTIF($L$20:L1242,"&lt;&gt;")&lt;2601,26,COUNTIF($L$20:L1242,"&lt;&gt;")&lt;2701,27,COUNTIF($L$20:L1242,"&lt;&gt;")&lt;2801,28,COUNTIF($L$20:L1242,"&lt;&gt;")&lt;2901,29,COUNTIF($L$20:L1242,"&lt;&gt;")&lt;3001,30),"")</f>
        <v/>
      </c>
      <c r="AM1242" t="str">
        <f t="shared" si="95"/>
        <v/>
      </c>
      <c r="AN1242" t="str">
        <f t="shared" si="99"/>
        <v/>
      </c>
      <c r="AP1242" t="str">
        <f t="shared" si="98"/>
        <v/>
      </c>
      <c r="AQ1242" t="str">
        <f>IF(AO1242="","",COUNTIFS(AM1242:$AM$3019,AO1242))</f>
        <v/>
      </c>
    </row>
    <row r="1243" spans="1:43" x14ac:dyDescent="0.25">
      <c r="A1243" s="6" t="str">
        <f>IF(COUNT($A$20:A1242)&lt;&gt;$B$4,IF(A1242="","",A1242+1),"")</f>
        <v/>
      </c>
      <c r="B1243" s="3"/>
      <c r="C1243" s="3"/>
      <c r="D1243" s="122"/>
      <c r="E1243" s="3"/>
      <c r="F1243" s="3"/>
      <c r="G1243" s="3"/>
      <c r="H1243" s="3"/>
      <c r="I1243" s="120"/>
      <c r="J1243" s="3"/>
      <c r="K1243" s="95" t="str" cm="1">
        <f t="array" ref="K1243">IF(OR($J$14 = "A",$J$14 = "B",$J$14 = "C"),IF(I1243="","",IF(LEN(I1243)&gt;2,_xlfn.IFS(ISNUMBER(SEARCH("_",I1243)),I1243,ISNUMBER(SEARCH(", ",I1243)),SUBSTITUTE(I1243,", ","_"),ISNUMBER(SEARCH("/ ",I1243)),SUBSTITUTE(I1243,"/ ","_"),ISNUMBER(SEARCH(",",I1243)),SUBSTITUTE(I1243,",","_"),ISNUMBER(SEARCH("/",I1243)),SUBSTITUTE(I1243,"/","_"),ISNUMBER(SEARCH("",I1243)),I1243),I1243)),IF(OR($J$14 = "J",$J$14 = "K"),"",IF(D1243="","",IF(LEN(D1243)&gt;2,_xlfn.IFS(ISNUMBER(SEARCH("_",D1243)),D1243,ISNUMBER(SEARCH(", ",D1243)),SUBSTITUTE(D1243,", ","_"),ISNUMBER(SEARCH("/ ",D1243)),SUBSTITUTE(D1243,"/ ","_"),ISNUMBER(SEARCH(",",D1243)),SUBSTITUTE(D1243,",","_"),ISNUMBER(SEARCH("/",D1243)),SUBSTITUTE(D1243,"/","_"),ISNUMBER(SEARCH("",D1243)),D1243),D1243))))</f>
        <v/>
      </c>
      <c r="L1243" s="1"/>
      <c r="M1243" s="1" t="str">
        <f t="shared" si="96"/>
        <v/>
      </c>
      <c r="N1243" s="94" t="str">
        <f>IF($L1243="None","",IF(ISERROR(VLOOKUP($L1243,Info!$B$4:$B$266,1,FALSE)),"",VLOOKUP($L1243,Info!$B$4:$L$266,5,FALSE)))</f>
        <v/>
      </c>
      <c r="O1243" s="94" t="str">
        <f>IF(K1243="","",IF(AND($J$12&lt;&gt;"ABC",N1243="3"),"BAC",IF(N1243="3","ABC",IF($J$12&lt;&gt;"ABC",IF($J$10="Standard",VLOOKUP(K1243,Info!$BE$4:$BF$481,2,FALSE),VLOOKUP(K1243,Info!$BI$4:$BJ$482,2,FALSE)),IF($J$10="Standard",VLOOKUP(K1243,Info!$AG$4:$AH$2994,2,FALSE),VLOOKUP(K1243,Info!$AK$4:$AL$2997,2,FALSE))))))</f>
        <v/>
      </c>
      <c r="P1243" s="94" t="str">
        <f>IF($L1243="None","",IF(ISERROR(VLOOKUP($L1243,Info!$B$4:$B$266,1,FALSE)),"",VLOOKUP($L1243,Info!$B$4:$L$266,3,FALSE)))</f>
        <v/>
      </c>
      <c r="Q1243" s="96" t="str">
        <f>IF($L1243="None","",IF(ISERROR(VLOOKUP($L1243,Info!$B$4:$B$266,1,FALSE)),"",VLOOKUP($L1243,Info!$B$4:$L$266,4,FALSE)))</f>
        <v/>
      </c>
      <c r="R1243" s="1"/>
      <c r="S1243" s="6" t="str">
        <f t="shared" si="97"/>
        <v/>
      </c>
      <c r="T1243" s="6" t="str">
        <f>IF($L1243="None","",IF(ISERROR(VLOOKUP($L1243,Info!$B$4:$B$266,1,FALSE)),"",VLOOKUP($L1243,Info!$B$4:$L$266,11,FALSE)))</f>
        <v/>
      </c>
      <c r="U1243" s="1"/>
      <c r="V1243" s="1"/>
      <c r="W1243" s="1"/>
      <c r="X1243" s="1" t="str">
        <f>IF($L1243="None","",IF(ISERROR(VLOOKUP($L1243,Info!$B$4:$B$266,1,FALSE)),"",IF(OR(W1243="Metallic Liquid Tight",W1243="Non-Metallic Liquid Tight",W1243="LSZH",W1243="Greenfield"),VLOOKUP($L1243,Info!$B$4:$L$266,7,FALSE),"N/A")))</f>
        <v/>
      </c>
      <c r="Y1243" s="1"/>
      <c r="Z1243" s="96" t="str">
        <f>IF($L1243="None","",IF(ISERROR(VLOOKUP($L1243,Info!$B$4:$B$266,1,FALSE)),"",VLOOKUP($L1243,Info!$B$4:$L$266,9,FALSE)))</f>
        <v/>
      </c>
      <c r="AA1243" s="96" t="str">
        <f>IF($L1243="None","",IF(ISERROR(VLOOKUP($L1243,Info!$B$4:$B$266,1,FALSE)),"",VLOOKUP($L1243,Info!$B$4:$L$266,8,FALSE)))</f>
        <v/>
      </c>
      <c r="AB1243" s="96" t="str">
        <f>IF($L1243="None","",IF(ISERROR(VLOOKUP($L1243,Info!$B$4:$B$266,1,FALSE)),"",VLOOKUP($L1243,Info!$B$4:$L$266,10,FALSE)))</f>
        <v/>
      </c>
      <c r="AC1243" s="1" t="str">
        <f>IF(W1243="SO Cable","Black,White",IF(O1243="","",IF(P1243="","",IF($J$12&lt;&gt;"ABC",IF(P1243&lt;="250",VLOOKUP(O1243,Info!$AZ$4:$BB$22,3,FALSE),VLOOKUP(O1243,Info!$AZ$23:$BB$39,3,FALSE)),IF(P1243&lt;="250",VLOOKUP(O1243,Info!$AO$4:$AQ$22,3,FALSE),VLOOKUP(O1243,Info!$AO$23:$AP$39,3,FALSE))))))</f>
        <v/>
      </c>
      <c r="AD1243" s="1"/>
      <c r="AE1243" s="1" t="str">
        <f>IF($L1243="None","",IF(ISERROR(VLOOKUP($L1243,Info!$B$4:$B$266,1,FALSE)),"",VLOOKUP($L1243,Info!$B$4:$L$266,4,FALSE)))</f>
        <v/>
      </c>
      <c r="AF1243" s="1" t="str">
        <f>IF($L1243="None","",IF(ISERROR(VLOOKUP($L1243,Info!$B$4:$B$266,1,FALSE)),"",VLOOKUP($L1243,Info!$B$4:$L$266,6,FALSE)))</f>
        <v/>
      </c>
      <c r="AG1243" s="1"/>
      <c r="AH1243" s="33" t="str" cm="1">
        <f t="array" ref="AH1243">IF(AND(L1243&lt;&gt;"",O1243&lt;&gt;"",R1243:S1243&lt;&gt;"",W1243:X1243&lt;&gt;"",Z1243:AA1243&lt;&gt;"",AC1243&lt;&gt;""),"Good","Bad")</f>
        <v>Bad</v>
      </c>
      <c r="AL1243" t="str" cm="1">
        <f t="array" ref="AL1243">IF(R1243&gt;0,_xlfn.IFS(COUNTIF($L$20:L1243,"&lt;&gt;")&lt;101,1,COUNTIF($L$20:L1243,"&lt;&gt;")&lt;201,2,COUNTIF($L$20:L1243,"&lt;&gt;")&lt;301,3,COUNTIF($L$20:L1243,"&lt;&gt;")&lt;401,4,COUNTIF($L$20:L1243,"&lt;&gt;")&lt;501,5,COUNTIF($L$20:L1243,"&lt;&gt;")&lt;601,6,COUNTIF($L$20:L1243,"&lt;&gt;")&lt;701,7,COUNTIF($L$20:L1243,"&lt;&gt;")&lt;801,8,COUNTIF($L$20:L1243,"&lt;&gt;")&lt;901,9,COUNTIF($L$20:L1243,"&lt;&gt;")&lt;1001,10,COUNTIF($L$20:L1243,"&lt;&gt;")&lt;1101,11,COUNTIF($L$20:L1243,"&lt;&gt;")&lt;1201,12,COUNTIF($L$20:L1243,"&lt;&gt;")&lt;1301,13,COUNTIF($L$20:L1243,"&lt;&gt;")&lt;1401,14,COUNTIF($L$20:L1243,"&lt;&gt;")&lt;1501,15,COUNTIF($L$20:L1243,"&lt;&gt;")&lt;1601,16,COUNTIF($L$20:L1243,"&lt;&gt;")&lt;1701,17,COUNTIF($L$20:L1243,"&lt;&gt;")&lt;1801,18,COUNTIF($L$20:L1243,"&lt;&gt;")&lt;1901,19,COUNTIF($L$20:L1243,"&lt;&gt;")&lt;2001,20,COUNTIF($L$20:L1243,"&lt;&gt;")&lt;2101,21,COUNTIF($L$20:L1243,"&lt;&gt;")&lt;2201,22,COUNTIF($L$20:L1243,"&lt;&gt;")&lt;2301,23,COUNTIF($L$20:L1243,"&lt;&gt;")&lt;2401,24,COUNTIF($L$20:L1243,"&lt;&gt;")&lt;2501,25,COUNTIF($L$20:L1243,"&lt;&gt;")&lt;2601,26,COUNTIF($L$20:L1243,"&lt;&gt;")&lt;2701,27,COUNTIF($L$20:L1243,"&lt;&gt;")&lt;2801,28,COUNTIF($L$20:L1243,"&lt;&gt;")&lt;2901,29,COUNTIF($L$20:L1243,"&lt;&gt;")&lt;3001,30),"")</f>
        <v/>
      </c>
      <c r="AM1243" t="str">
        <f t="shared" si="95"/>
        <v/>
      </c>
      <c r="AN1243" t="str">
        <f t="shared" si="99"/>
        <v/>
      </c>
      <c r="AP1243" t="str">
        <f t="shared" si="98"/>
        <v/>
      </c>
      <c r="AQ1243" t="str">
        <f>IF(AO1243="","",COUNTIFS(AM1243:$AM$3019,AO1243))</f>
        <v/>
      </c>
    </row>
    <row r="1244" spans="1:43" x14ac:dyDescent="0.25">
      <c r="A1244" s="6" t="str">
        <f>IF(COUNT($A$20:A1243)&lt;&gt;$B$4,IF(A1243="","",A1243+1),"")</f>
        <v/>
      </c>
      <c r="B1244" s="3"/>
      <c r="C1244" s="3"/>
      <c r="D1244" s="122"/>
      <c r="E1244" s="3"/>
      <c r="F1244" s="3"/>
      <c r="G1244" s="3"/>
      <c r="H1244" s="3"/>
      <c r="I1244" s="120"/>
      <c r="J1244" s="3"/>
      <c r="K1244" s="95" t="str" cm="1">
        <f t="array" ref="K1244">IF(OR($J$14 = "A",$J$14 = "B",$J$14 = "C"),IF(I1244="","",IF(LEN(I1244)&gt;2,_xlfn.IFS(ISNUMBER(SEARCH("_",I1244)),I1244,ISNUMBER(SEARCH(", ",I1244)),SUBSTITUTE(I1244,", ","_"),ISNUMBER(SEARCH("/ ",I1244)),SUBSTITUTE(I1244,"/ ","_"),ISNUMBER(SEARCH(",",I1244)),SUBSTITUTE(I1244,",","_"),ISNUMBER(SEARCH("/",I1244)),SUBSTITUTE(I1244,"/","_"),ISNUMBER(SEARCH("",I1244)),I1244),I1244)),IF(OR($J$14 = "J",$J$14 = "K"),"",IF(D1244="","",IF(LEN(D1244)&gt;2,_xlfn.IFS(ISNUMBER(SEARCH("_",D1244)),D1244,ISNUMBER(SEARCH(", ",D1244)),SUBSTITUTE(D1244,", ","_"),ISNUMBER(SEARCH("/ ",D1244)),SUBSTITUTE(D1244,"/ ","_"),ISNUMBER(SEARCH(",",D1244)),SUBSTITUTE(D1244,",","_"),ISNUMBER(SEARCH("/",D1244)),SUBSTITUTE(D1244,"/","_"),ISNUMBER(SEARCH("",D1244)),D1244),D1244))))</f>
        <v/>
      </c>
      <c r="L1244" s="1"/>
      <c r="M1244" s="1" t="str">
        <f t="shared" si="96"/>
        <v/>
      </c>
      <c r="N1244" s="94" t="str">
        <f>IF($L1244="None","",IF(ISERROR(VLOOKUP($L1244,Info!$B$4:$B$266,1,FALSE)),"",VLOOKUP($L1244,Info!$B$4:$L$266,5,FALSE)))</f>
        <v/>
      </c>
      <c r="O1244" s="94" t="str">
        <f>IF(K1244="","",IF(AND($J$12&lt;&gt;"ABC",N1244="3"),"BAC",IF(N1244="3","ABC",IF($J$12&lt;&gt;"ABC",IF($J$10="Standard",VLOOKUP(K1244,Info!$BE$4:$BF$481,2,FALSE),VLOOKUP(K1244,Info!$BI$4:$BJ$482,2,FALSE)),IF($J$10="Standard",VLOOKUP(K1244,Info!$AG$4:$AH$2994,2,FALSE),VLOOKUP(K1244,Info!$AK$4:$AL$2997,2,FALSE))))))</f>
        <v/>
      </c>
      <c r="P1244" s="94" t="str">
        <f>IF($L1244="None","",IF(ISERROR(VLOOKUP($L1244,Info!$B$4:$B$266,1,FALSE)),"",VLOOKUP($L1244,Info!$B$4:$L$266,3,FALSE)))</f>
        <v/>
      </c>
      <c r="Q1244" s="96" t="str">
        <f>IF($L1244="None","",IF(ISERROR(VLOOKUP($L1244,Info!$B$4:$B$266,1,FALSE)),"",VLOOKUP($L1244,Info!$B$4:$L$266,4,FALSE)))</f>
        <v/>
      </c>
      <c r="R1244" s="1"/>
      <c r="S1244" s="6" t="str">
        <f t="shared" si="97"/>
        <v/>
      </c>
      <c r="T1244" s="6" t="str">
        <f>IF($L1244="None","",IF(ISERROR(VLOOKUP($L1244,Info!$B$4:$B$266,1,FALSE)),"",VLOOKUP($L1244,Info!$B$4:$L$266,11,FALSE)))</f>
        <v/>
      </c>
      <c r="U1244" s="1"/>
      <c r="V1244" s="1"/>
      <c r="W1244" s="1"/>
      <c r="X1244" s="1" t="str">
        <f>IF($L1244="None","",IF(ISERROR(VLOOKUP($L1244,Info!$B$4:$B$266,1,FALSE)),"",IF(OR(W1244="Metallic Liquid Tight",W1244="Non-Metallic Liquid Tight",W1244="LSZH",W1244="Greenfield"),VLOOKUP($L1244,Info!$B$4:$L$266,7,FALSE),"N/A")))</f>
        <v/>
      </c>
      <c r="Y1244" s="1"/>
      <c r="Z1244" s="96" t="str">
        <f>IF($L1244="None","",IF(ISERROR(VLOOKUP($L1244,Info!$B$4:$B$266,1,FALSE)),"",VLOOKUP($L1244,Info!$B$4:$L$266,9,FALSE)))</f>
        <v/>
      </c>
      <c r="AA1244" s="96" t="str">
        <f>IF($L1244="None","",IF(ISERROR(VLOOKUP($L1244,Info!$B$4:$B$266,1,FALSE)),"",VLOOKUP($L1244,Info!$B$4:$L$266,8,FALSE)))</f>
        <v/>
      </c>
      <c r="AB1244" s="96" t="str">
        <f>IF($L1244="None","",IF(ISERROR(VLOOKUP($L1244,Info!$B$4:$B$266,1,FALSE)),"",VLOOKUP($L1244,Info!$B$4:$L$266,10,FALSE)))</f>
        <v/>
      </c>
      <c r="AC1244" s="1" t="str">
        <f>IF(W1244="SO Cable","Black,White",IF(O1244="","",IF(P1244="","",IF($J$12&lt;&gt;"ABC",IF(P1244&lt;="250",VLOOKUP(O1244,Info!$AZ$4:$BB$22,3,FALSE),VLOOKUP(O1244,Info!$AZ$23:$BB$39,3,FALSE)),IF(P1244&lt;="250",VLOOKUP(O1244,Info!$AO$4:$AQ$22,3,FALSE),VLOOKUP(O1244,Info!$AO$23:$AP$39,3,FALSE))))))</f>
        <v/>
      </c>
      <c r="AD1244" s="1"/>
      <c r="AE1244" s="1" t="str">
        <f>IF($L1244="None","",IF(ISERROR(VLOOKUP($L1244,Info!$B$4:$B$266,1,FALSE)),"",VLOOKUP($L1244,Info!$B$4:$L$266,4,FALSE)))</f>
        <v/>
      </c>
      <c r="AF1244" s="1" t="str">
        <f>IF($L1244="None","",IF(ISERROR(VLOOKUP($L1244,Info!$B$4:$B$266,1,FALSE)),"",VLOOKUP($L1244,Info!$B$4:$L$266,6,FALSE)))</f>
        <v/>
      </c>
      <c r="AG1244" s="1"/>
      <c r="AH1244" s="33" t="str" cm="1">
        <f t="array" ref="AH1244">IF(AND(L1244&lt;&gt;"",O1244&lt;&gt;"",R1244:S1244&lt;&gt;"",W1244:X1244&lt;&gt;"",Z1244:AA1244&lt;&gt;"",AC1244&lt;&gt;""),"Good","Bad")</f>
        <v>Bad</v>
      </c>
      <c r="AL1244" t="str" cm="1">
        <f t="array" ref="AL1244">IF(R1244&gt;0,_xlfn.IFS(COUNTIF($L$20:L1244,"&lt;&gt;")&lt;101,1,COUNTIF($L$20:L1244,"&lt;&gt;")&lt;201,2,COUNTIF($L$20:L1244,"&lt;&gt;")&lt;301,3,COUNTIF($L$20:L1244,"&lt;&gt;")&lt;401,4,COUNTIF($L$20:L1244,"&lt;&gt;")&lt;501,5,COUNTIF($L$20:L1244,"&lt;&gt;")&lt;601,6,COUNTIF($L$20:L1244,"&lt;&gt;")&lt;701,7,COUNTIF($L$20:L1244,"&lt;&gt;")&lt;801,8,COUNTIF($L$20:L1244,"&lt;&gt;")&lt;901,9,COUNTIF($L$20:L1244,"&lt;&gt;")&lt;1001,10,COUNTIF($L$20:L1244,"&lt;&gt;")&lt;1101,11,COUNTIF($L$20:L1244,"&lt;&gt;")&lt;1201,12,COUNTIF($L$20:L1244,"&lt;&gt;")&lt;1301,13,COUNTIF($L$20:L1244,"&lt;&gt;")&lt;1401,14,COUNTIF($L$20:L1244,"&lt;&gt;")&lt;1501,15,COUNTIF($L$20:L1244,"&lt;&gt;")&lt;1601,16,COUNTIF($L$20:L1244,"&lt;&gt;")&lt;1701,17,COUNTIF($L$20:L1244,"&lt;&gt;")&lt;1801,18,COUNTIF($L$20:L1244,"&lt;&gt;")&lt;1901,19,COUNTIF($L$20:L1244,"&lt;&gt;")&lt;2001,20,COUNTIF($L$20:L1244,"&lt;&gt;")&lt;2101,21,COUNTIF($L$20:L1244,"&lt;&gt;")&lt;2201,22,COUNTIF($L$20:L1244,"&lt;&gt;")&lt;2301,23,COUNTIF($L$20:L1244,"&lt;&gt;")&lt;2401,24,COUNTIF($L$20:L1244,"&lt;&gt;")&lt;2501,25,COUNTIF($L$20:L1244,"&lt;&gt;")&lt;2601,26,COUNTIF($L$20:L1244,"&lt;&gt;")&lt;2701,27,COUNTIF($L$20:L1244,"&lt;&gt;")&lt;2801,28,COUNTIF($L$20:L1244,"&lt;&gt;")&lt;2901,29,COUNTIF($L$20:L1244,"&lt;&gt;")&lt;3001,30),"")</f>
        <v/>
      </c>
      <c r="AM1244" t="str">
        <f t="shared" si="95"/>
        <v/>
      </c>
      <c r="AN1244" t="str">
        <f t="shared" si="99"/>
        <v/>
      </c>
      <c r="AP1244" t="str">
        <f t="shared" si="98"/>
        <v/>
      </c>
      <c r="AQ1244" t="str">
        <f>IF(AO1244="","",COUNTIFS(AM1244:$AM$3019,AO1244))</f>
        <v/>
      </c>
    </row>
    <row r="1245" spans="1:43" x14ac:dyDescent="0.25">
      <c r="A1245" s="6" t="str">
        <f>IF(COUNT($A$20:A1244)&lt;&gt;$B$4,IF(A1244="","",A1244+1),"")</f>
        <v/>
      </c>
      <c r="B1245" s="3"/>
      <c r="C1245" s="3"/>
      <c r="D1245" s="122"/>
      <c r="E1245" s="3"/>
      <c r="F1245" s="3"/>
      <c r="G1245" s="3"/>
      <c r="H1245" s="3"/>
      <c r="I1245" s="120"/>
      <c r="J1245" s="3"/>
      <c r="K1245" s="95" t="str" cm="1">
        <f t="array" ref="K1245">IF(OR($J$14 = "A",$J$14 = "B",$J$14 = "C"),IF(I1245="","",IF(LEN(I1245)&gt;2,_xlfn.IFS(ISNUMBER(SEARCH("_",I1245)),I1245,ISNUMBER(SEARCH(", ",I1245)),SUBSTITUTE(I1245,", ","_"),ISNUMBER(SEARCH("/ ",I1245)),SUBSTITUTE(I1245,"/ ","_"),ISNUMBER(SEARCH(",",I1245)),SUBSTITUTE(I1245,",","_"),ISNUMBER(SEARCH("/",I1245)),SUBSTITUTE(I1245,"/","_"),ISNUMBER(SEARCH("",I1245)),I1245),I1245)),IF(OR($J$14 = "J",$J$14 = "K"),"",IF(D1245="","",IF(LEN(D1245)&gt;2,_xlfn.IFS(ISNUMBER(SEARCH("_",D1245)),D1245,ISNUMBER(SEARCH(", ",D1245)),SUBSTITUTE(D1245,", ","_"),ISNUMBER(SEARCH("/ ",D1245)),SUBSTITUTE(D1245,"/ ","_"),ISNUMBER(SEARCH(",",D1245)),SUBSTITUTE(D1245,",","_"),ISNUMBER(SEARCH("/",D1245)),SUBSTITUTE(D1245,"/","_"),ISNUMBER(SEARCH("",D1245)),D1245),D1245))))</f>
        <v/>
      </c>
      <c r="L1245" s="1"/>
      <c r="M1245" s="1" t="str">
        <f t="shared" si="96"/>
        <v/>
      </c>
      <c r="N1245" s="94" t="str">
        <f>IF($L1245="None","",IF(ISERROR(VLOOKUP($L1245,Info!$B$4:$B$266,1,FALSE)),"",VLOOKUP($L1245,Info!$B$4:$L$266,5,FALSE)))</f>
        <v/>
      </c>
      <c r="O1245" s="94" t="str">
        <f>IF(K1245="","",IF(AND($J$12&lt;&gt;"ABC",N1245="3"),"BAC",IF(N1245="3","ABC",IF($J$12&lt;&gt;"ABC",IF($J$10="Standard",VLOOKUP(K1245,Info!$BE$4:$BF$481,2,FALSE),VLOOKUP(K1245,Info!$BI$4:$BJ$482,2,FALSE)),IF($J$10="Standard",VLOOKUP(K1245,Info!$AG$4:$AH$2994,2,FALSE),VLOOKUP(K1245,Info!$AK$4:$AL$2997,2,FALSE))))))</f>
        <v/>
      </c>
      <c r="P1245" s="94" t="str">
        <f>IF($L1245="None","",IF(ISERROR(VLOOKUP($L1245,Info!$B$4:$B$266,1,FALSE)),"",VLOOKUP($L1245,Info!$B$4:$L$266,3,FALSE)))</f>
        <v/>
      </c>
      <c r="Q1245" s="96" t="str">
        <f>IF($L1245="None","",IF(ISERROR(VLOOKUP($L1245,Info!$B$4:$B$266,1,FALSE)),"",VLOOKUP($L1245,Info!$B$4:$L$266,4,FALSE)))</f>
        <v/>
      </c>
      <c r="R1245" s="1"/>
      <c r="S1245" s="6" t="str">
        <f t="shared" si="97"/>
        <v/>
      </c>
      <c r="T1245" s="6" t="str">
        <f>IF($L1245="None","",IF(ISERROR(VLOOKUP($L1245,Info!$B$4:$B$266,1,FALSE)),"",VLOOKUP($L1245,Info!$B$4:$L$266,11,FALSE)))</f>
        <v/>
      </c>
      <c r="U1245" s="1"/>
      <c r="V1245" s="1"/>
      <c r="W1245" s="1"/>
      <c r="X1245" s="1" t="str">
        <f>IF($L1245="None","",IF(ISERROR(VLOOKUP($L1245,Info!$B$4:$B$266,1,FALSE)),"",IF(OR(W1245="Metallic Liquid Tight",W1245="Non-Metallic Liquid Tight",W1245="LSZH",W1245="Greenfield"),VLOOKUP($L1245,Info!$B$4:$L$266,7,FALSE),"N/A")))</f>
        <v/>
      </c>
      <c r="Y1245" s="1"/>
      <c r="Z1245" s="96" t="str">
        <f>IF($L1245="None","",IF(ISERROR(VLOOKUP($L1245,Info!$B$4:$B$266,1,FALSE)),"",VLOOKUP($L1245,Info!$B$4:$L$266,9,FALSE)))</f>
        <v/>
      </c>
      <c r="AA1245" s="96" t="str">
        <f>IF($L1245="None","",IF(ISERROR(VLOOKUP($L1245,Info!$B$4:$B$266,1,FALSE)),"",VLOOKUP($L1245,Info!$B$4:$L$266,8,FALSE)))</f>
        <v/>
      </c>
      <c r="AB1245" s="96" t="str">
        <f>IF($L1245="None","",IF(ISERROR(VLOOKUP($L1245,Info!$B$4:$B$266,1,FALSE)),"",VLOOKUP($L1245,Info!$B$4:$L$266,10,FALSE)))</f>
        <v/>
      </c>
      <c r="AC1245" s="1" t="str">
        <f>IF(W1245="SO Cable","Black,White",IF(O1245="","",IF(P1245="","",IF($J$12&lt;&gt;"ABC",IF(P1245&lt;="250",VLOOKUP(O1245,Info!$AZ$4:$BB$22,3,FALSE),VLOOKUP(O1245,Info!$AZ$23:$BB$39,3,FALSE)),IF(P1245&lt;="250",VLOOKUP(O1245,Info!$AO$4:$AQ$22,3,FALSE),VLOOKUP(O1245,Info!$AO$23:$AP$39,3,FALSE))))))</f>
        <v/>
      </c>
      <c r="AD1245" s="1"/>
      <c r="AE1245" s="1" t="str">
        <f>IF($L1245="None","",IF(ISERROR(VLOOKUP($L1245,Info!$B$4:$B$266,1,FALSE)),"",VLOOKUP($L1245,Info!$B$4:$L$266,4,FALSE)))</f>
        <v/>
      </c>
      <c r="AF1245" s="1" t="str">
        <f>IF($L1245="None","",IF(ISERROR(VLOOKUP($L1245,Info!$B$4:$B$266,1,FALSE)),"",VLOOKUP($L1245,Info!$B$4:$L$266,6,FALSE)))</f>
        <v/>
      </c>
      <c r="AG1245" s="1"/>
      <c r="AH1245" s="33" t="str" cm="1">
        <f t="array" ref="AH1245">IF(AND(L1245&lt;&gt;"",O1245&lt;&gt;"",R1245:S1245&lt;&gt;"",W1245:X1245&lt;&gt;"",Z1245:AA1245&lt;&gt;"",AC1245&lt;&gt;""),"Good","Bad")</f>
        <v>Bad</v>
      </c>
      <c r="AL1245" t="str" cm="1">
        <f t="array" ref="AL1245">IF(R1245&gt;0,_xlfn.IFS(COUNTIF($L$20:L1245,"&lt;&gt;")&lt;101,1,COUNTIF($L$20:L1245,"&lt;&gt;")&lt;201,2,COUNTIF($L$20:L1245,"&lt;&gt;")&lt;301,3,COUNTIF($L$20:L1245,"&lt;&gt;")&lt;401,4,COUNTIF($L$20:L1245,"&lt;&gt;")&lt;501,5,COUNTIF($L$20:L1245,"&lt;&gt;")&lt;601,6,COUNTIF($L$20:L1245,"&lt;&gt;")&lt;701,7,COUNTIF($L$20:L1245,"&lt;&gt;")&lt;801,8,COUNTIF($L$20:L1245,"&lt;&gt;")&lt;901,9,COUNTIF($L$20:L1245,"&lt;&gt;")&lt;1001,10,COUNTIF($L$20:L1245,"&lt;&gt;")&lt;1101,11,COUNTIF($L$20:L1245,"&lt;&gt;")&lt;1201,12,COUNTIF($L$20:L1245,"&lt;&gt;")&lt;1301,13,COUNTIF($L$20:L1245,"&lt;&gt;")&lt;1401,14,COUNTIF($L$20:L1245,"&lt;&gt;")&lt;1501,15,COUNTIF($L$20:L1245,"&lt;&gt;")&lt;1601,16,COUNTIF($L$20:L1245,"&lt;&gt;")&lt;1701,17,COUNTIF($L$20:L1245,"&lt;&gt;")&lt;1801,18,COUNTIF($L$20:L1245,"&lt;&gt;")&lt;1901,19,COUNTIF($L$20:L1245,"&lt;&gt;")&lt;2001,20,COUNTIF($L$20:L1245,"&lt;&gt;")&lt;2101,21,COUNTIF($L$20:L1245,"&lt;&gt;")&lt;2201,22,COUNTIF($L$20:L1245,"&lt;&gt;")&lt;2301,23,COUNTIF($L$20:L1245,"&lt;&gt;")&lt;2401,24,COUNTIF($L$20:L1245,"&lt;&gt;")&lt;2501,25,COUNTIF($L$20:L1245,"&lt;&gt;")&lt;2601,26,COUNTIF($L$20:L1245,"&lt;&gt;")&lt;2701,27,COUNTIF($L$20:L1245,"&lt;&gt;")&lt;2801,28,COUNTIF($L$20:L1245,"&lt;&gt;")&lt;2901,29,COUNTIF($L$20:L1245,"&lt;&gt;")&lt;3001,30),"")</f>
        <v/>
      </c>
      <c r="AM1245" t="str">
        <f t="shared" si="95"/>
        <v/>
      </c>
      <c r="AN1245" t="str">
        <f t="shared" si="99"/>
        <v/>
      </c>
      <c r="AP1245" t="str">
        <f t="shared" si="98"/>
        <v/>
      </c>
      <c r="AQ1245" t="str">
        <f>IF(AO1245="","",COUNTIFS(AM1245:$AM$3019,AO1245))</f>
        <v/>
      </c>
    </row>
    <row r="1246" spans="1:43" x14ac:dyDescent="0.25">
      <c r="A1246" s="6" t="str">
        <f>IF(COUNT($A$20:A1245)&lt;&gt;$B$4,IF(A1245="","",A1245+1),"")</f>
        <v/>
      </c>
      <c r="B1246" s="3"/>
      <c r="C1246" s="3"/>
      <c r="D1246" s="122"/>
      <c r="E1246" s="3"/>
      <c r="F1246" s="3"/>
      <c r="G1246" s="3"/>
      <c r="H1246" s="3"/>
      <c r="I1246" s="120"/>
      <c r="J1246" s="3"/>
      <c r="K1246" s="95" t="str" cm="1">
        <f t="array" ref="K1246">IF(OR($J$14 = "A",$J$14 = "B",$J$14 = "C"),IF(I1246="","",IF(LEN(I1246)&gt;2,_xlfn.IFS(ISNUMBER(SEARCH("_",I1246)),I1246,ISNUMBER(SEARCH(", ",I1246)),SUBSTITUTE(I1246,", ","_"),ISNUMBER(SEARCH("/ ",I1246)),SUBSTITUTE(I1246,"/ ","_"),ISNUMBER(SEARCH(",",I1246)),SUBSTITUTE(I1246,",","_"),ISNUMBER(SEARCH("/",I1246)),SUBSTITUTE(I1246,"/","_"),ISNUMBER(SEARCH("",I1246)),I1246),I1246)),IF(OR($J$14 = "J",$J$14 = "K"),"",IF(D1246="","",IF(LEN(D1246)&gt;2,_xlfn.IFS(ISNUMBER(SEARCH("_",D1246)),D1246,ISNUMBER(SEARCH(", ",D1246)),SUBSTITUTE(D1246,", ","_"),ISNUMBER(SEARCH("/ ",D1246)),SUBSTITUTE(D1246,"/ ","_"),ISNUMBER(SEARCH(",",D1246)),SUBSTITUTE(D1246,",","_"),ISNUMBER(SEARCH("/",D1246)),SUBSTITUTE(D1246,"/","_"),ISNUMBER(SEARCH("",D1246)),D1246),D1246))))</f>
        <v/>
      </c>
      <c r="L1246" s="1"/>
      <c r="M1246" s="1" t="str">
        <f t="shared" si="96"/>
        <v/>
      </c>
      <c r="N1246" s="94" t="str">
        <f>IF($L1246="None","",IF(ISERROR(VLOOKUP($L1246,Info!$B$4:$B$266,1,FALSE)),"",VLOOKUP($L1246,Info!$B$4:$L$266,5,FALSE)))</f>
        <v/>
      </c>
      <c r="O1246" s="94" t="str">
        <f>IF(K1246="","",IF(AND($J$12&lt;&gt;"ABC",N1246="3"),"BAC",IF(N1246="3","ABC",IF($J$12&lt;&gt;"ABC",IF($J$10="Standard",VLOOKUP(K1246,Info!$BE$4:$BF$481,2,FALSE),VLOOKUP(K1246,Info!$BI$4:$BJ$482,2,FALSE)),IF($J$10="Standard",VLOOKUP(K1246,Info!$AG$4:$AH$2994,2,FALSE),VLOOKUP(K1246,Info!$AK$4:$AL$2997,2,FALSE))))))</f>
        <v/>
      </c>
      <c r="P1246" s="94" t="str">
        <f>IF($L1246="None","",IF(ISERROR(VLOOKUP($L1246,Info!$B$4:$B$266,1,FALSE)),"",VLOOKUP($L1246,Info!$B$4:$L$266,3,FALSE)))</f>
        <v/>
      </c>
      <c r="Q1246" s="96" t="str">
        <f>IF($L1246="None","",IF(ISERROR(VLOOKUP($L1246,Info!$B$4:$B$266,1,FALSE)),"",VLOOKUP($L1246,Info!$B$4:$L$266,4,FALSE)))</f>
        <v/>
      </c>
      <c r="R1246" s="1"/>
      <c r="S1246" s="6" t="str">
        <f t="shared" si="97"/>
        <v/>
      </c>
      <c r="T1246" s="6" t="str">
        <f>IF($L1246="None","",IF(ISERROR(VLOOKUP($L1246,Info!$B$4:$B$266,1,FALSE)),"",VLOOKUP($L1246,Info!$B$4:$L$266,11,FALSE)))</f>
        <v/>
      </c>
      <c r="U1246" s="1"/>
      <c r="V1246" s="1"/>
      <c r="W1246" s="1"/>
      <c r="X1246" s="1" t="str">
        <f>IF($L1246="None","",IF(ISERROR(VLOOKUP($L1246,Info!$B$4:$B$266,1,FALSE)),"",IF(OR(W1246="Metallic Liquid Tight",W1246="Non-Metallic Liquid Tight",W1246="LSZH",W1246="Greenfield"),VLOOKUP($L1246,Info!$B$4:$L$266,7,FALSE),"N/A")))</f>
        <v/>
      </c>
      <c r="Y1246" s="1"/>
      <c r="Z1246" s="96" t="str">
        <f>IF($L1246="None","",IF(ISERROR(VLOOKUP($L1246,Info!$B$4:$B$266,1,FALSE)),"",VLOOKUP($L1246,Info!$B$4:$L$266,9,FALSE)))</f>
        <v/>
      </c>
      <c r="AA1246" s="96" t="str">
        <f>IF($L1246="None","",IF(ISERROR(VLOOKUP($L1246,Info!$B$4:$B$266,1,FALSE)),"",VLOOKUP($L1246,Info!$B$4:$L$266,8,FALSE)))</f>
        <v/>
      </c>
      <c r="AB1246" s="96" t="str">
        <f>IF($L1246="None","",IF(ISERROR(VLOOKUP($L1246,Info!$B$4:$B$266,1,FALSE)),"",VLOOKUP($L1246,Info!$B$4:$L$266,10,FALSE)))</f>
        <v/>
      </c>
      <c r="AC1246" s="1" t="str">
        <f>IF(W1246="SO Cable","Black,White",IF(O1246="","",IF(P1246="","",IF($J$12&lt;&gt;"ABC",IF(P1246&lt;="250",VLOOKUP(O1246,Info!$AZ$4:$BB$22,3,FALSE),VLOOKUP(O1246,Info!$AZ$23:$BB$39,3,FALSE)),IF(P1246&lt;="250",VLOOKUP(O1246,Info!$AO$4:$AQ$22,3,FALSE),VLOOKUP(O1246,Info!$AO$23:$AP$39,3,FALSE))))))</f>
        <v/>
      </c>
      <c r="AD1246" s="1"/>
      <c r="AE1246" s="1" t="str">
        <f>IF($L1246="None","",IF(ISERROR(VLOOKUP($L1246,Info!$B$4:$B$266,1,FALSE)),"",VLOOKUP($L1246,Info!$B$4:$L$266,4,FALSE)))</f>
        <v/>
      </c>
      <c r="AF1246" s="1" t="str">
        <f>IF($L1246="None","",IF(ISERROR(VLOOKUP($L1246,Info!$B$4:$B$266,1,FALSE)),"",VLOOKUP($L1246,Info!$B$4:$L$266,6,FALSE)))</f>
        <v/>
      </c>
      <c r="AG1246" s="1"/>
      <c r="AH1246" s="33" t="str" cm="1">
        <f t="array" ref="AH1246">IF(AND(L1246&lt;&gt;"",O1246&lt;&gt;"",R1246:S1246&lt;&gt;"",W1246:X1246&lt;&gt;"",Z1246:AA1246&lt;&gt;"",AC1246&lt;&gt;""),"Good","Bad")</f>
        <v>Bad</v>
      </c>
      <c r="AL1246" t="str" cm="1">
        <f t="array" ref="AL1246">IF(R1246&gt;0,_xlfn.IFS(COUNTIF($L$20:L1246,"&lt;&gt;")&lt;101,1,COUNTIF($L$20:L1246,"&lt;&gt;")&lt;201,2,COUNTIF($L$20:L1246,"&lt;&gt;")&lt;301,3,COUNTIF($L$20:L1246,"&lt;&gt;")&lt;401,4,COUNTIF($L$20:L1246,"&lt;&gt;")&lt;501,5,COUNTIF($L$20:L1246,"&lt;&gt;")&lt;601,6,COUNTIF($L$20:L1246,"&lt;&gt;")&lt;701,7,COUNTIF($L$20:L1246,"&lt;&gt;")&lt;801,8,COUNTIF($L$20:L1246,"&lt;&gt;")&lt;901,9,COUNTIF($L$20:L1246,"&lt;&gt;")&lt;1001,10,COUNTIF($L$20:L1246,"&lt;&gt;")&lt;1101,11,COUNTIF($L$20:L1246,"&lt;&gt;")&lt;1201,12,COUNTIF($L$20:L1246,"&lt;&gt;")&lt;1301,13,COUNTIF($L$20:L1246,"&lt;&gt;")&lt;1401,14,COUNTIF($L$20:L1246,"&lt;&gt;")&lt;1501,15,COUNTIF($L$20:L1246,"&lt;&gt;")&lt;1601,16,COUNTIF($L$20:L1246,"&lt;&gt;")&lt;1701,17,COUNTIF($L$20:L1246,"&lt;&gt;")&lt;1801,18,COUNTIF($L$20:L1246,"&lt;&gt;")&lt;1901,19,COUNTIF($L$20:L1246,"&lt;&gt;")&lt;2001,20,COUNTIF($L$20:L1246,"&lt;&gt;")&lt;2101,21,COUNTIF($L$20:L1246,"&lt;&gt;")&lt;2201,22,COUNTIF($L$20:L1246,"&lt;&gt;")&lt;2301,23,COUNTIF($L$20:L1246,"&lt;&gt;")&lt;2401,24,COUNTIF($L$20:L1246,"&lt;&gt;")&lt;2501,25,COUNTIF($L$20:L1246,"&lt;&gt;")&lt;2601,26,COUNTIF($L$20:L1246,"&lt;&gt;")&lt;2701,27,COUNTIF($L$20:L1246,"&lt;&gt;")&lt;2801,28,COUNTIF($L$20:L1246,"&lt;&gt;")&lt;2901,29,COUNTIF($L$20:L1246,"&lt;&gt;")&lt;3001,30),"")</f>
        <v/>
      </c>
      <c r="AM1246" t="str">
        <f t="shared" si="95"/>
        <v/>
      </c>
      <c r="AN1246" t="str">
        <f t="shared" si="99"/>
        <v/>
      </c>
      <c r="AP1246" t="str">
        <f t="shared" si="98"/>
        <v/>
      </c>
      <c r="AQ1246" t="str">
        <f>IF(AO1246="","",COUNTIFS(AM1246:$AM$3019,AO1246))</f>
        <v/>
      </c>
    </row>
    <row r="1247" spans="1:43" x14ac:dyDescent="0.25">
      <c r="A1247" s="6" t="str">
        <f>IF(COUNT($A$20:A1246)&lt;&gt;$B$4,IF(A1246="","",A1246+1),"")</f>
        <v/>
      </c>
      <c r="B1247" s="3"/>
      <c r="C1247" s="3"/>
      <c r="D1247" s="122"/>
      <c r="E1247" s="3"/>
      <c r="F1247" s="3"/>
      <c r="G1247" s="3"/>
      <c r="H1247" s="3"/>
      <c r="I1247" s="120"/>
      <c r="J1247" s="3"/>
      <c r="K1247" s="95" t="str" cm="1">
        <f t="array" ref="K1247">IF(OR($J$14 = "A",$J$14 = "B",$J$14 = "C"),IF(I1247="","",IF(LEN(I1247)&gt;2,_xlfn.IFS(ISNUMBER(SEARCH("_",I1247)),I1247,ISNUMBER(SEARCH(", ",I1247)),SUBSTITUTE(I1247,", ","_"),ISNUMBER(SEARCH("/ ",I1247)),SUBSTITUTE(I1247,"/ ","_"),ISNUMBER(SEARCH(",",I1247)),SUBSTITUTE(I1247,",","_"),ISNUMBER(SEARCH("/",I1247)),SUBSTITUTE(I1247,"/","_"),ISNUMBER(SEARCH("",I1247)),I1247),I1247)),IF(OR($J$14 = "J",$J$14 = "K"),"",IF(D1247="","",IF(LEN(D1247)&gt;2,_xlfn.IFS(ISNUMBER(SEARCH("_",D1247)),D1247,ISNUMBER(SEARCH(", ",D1247)),SUBSTITUTE(D1247,", ","_"),ISNUMBER(SEARCH("/ ",D1247)),SUBSTITUTE(D1247,"/ ","_"),ISNUMBER(SEARCH(",",D1247)),SUBSTITUTE(D1247,",","_"),ISNUMBER(SEARCH("/",D1247)),SUBSTITUTE(D1247,"/","_"),ISNUMBER(SEARCH("",D1247)),D1247),D1247))))</f>
        <v/>
      </c>
      <c r="L1247" s="1"/>
      <c r="M1247" s="1" t="str">
        <f t="shared" si="96"/>
        <v/>
      </c>
      <c r="N1247" s="94" t="str">
        <f>IF($L1247="None","",IF(ISERROR(VLOOKUP($L1247,Info!$B$4:$B$266,1,FALSE)),"",VLOOKUP($L1247,Info!$B$4:$L$266,5,FALSE)))</f>
        <v/>
      </c>
      <c r="O1247" s="94" t="str">
        <f>IF(K1247="","",IF(AND($J$12&lt;&gt;"ABC",N1247="3"),"BAC",IF(N1247="3","ABC",IF($J$12&lt;&gt;"ABC",IF($J$10="Standard",VLOOKUP(K1247,Info!$BE$4:$BF$481,2,FALSE),VLOOKUP(K1247,Info!$BI$4:$BJ$482,2,FALSE)),IF($J$10="Standard",VLOOKUP(K1247,Info!$AG$4:$AH$2994,2,FALSE),VLOOKUP(K1247,Info!$AK$4:$AL$2997,2,FALSE))))))</f>
        <v/>
      </c>
      <c r="P1247" s="94" t="str">
        <f>IF($L1247="None","",IF(ISERROR(VLOOKUP($L1247,Info!$B$4:$B$266,1,FALSE)),"",VLOOKUP($L1247,Info!$B$4:$L$266,3,FALSE)))</f>
        <v/>
      </c>
      <c r="Q1247" s="96" t="str">
        <f>IF($L1247="None","",IF(ISERROR(VLOOKUP($L1247,Info!$B$4:$B$266,1,FALSE)),"",VLOOKUP($L1247,Info!$B$4:$L$266,4,FALSE)))</f>
        <v/>
      </c>
      <c r="R1247" s="1"/>
      <c r="S1247" s="6" t="str">
        <f t="shared" si="97"/>
        <v/>
      </c>
      <c r="T1247" s="6" t="str">
        <f>IF($L1247="None","",IF(ISERROR(VLOOKUP($L1247,Info!$B$4:$B$266,1,FALSE)),"",VLOOKUP($L1247,Info!$B$4:$L$266,11,FALSE)))</f>
        <v/>
      </c>
      <c r="U1247" s="1"/>
      <c r="V1247" s="1"/>
      <c r="W1247" s="1"/>
      <c r="X1247" s="1" t="str">
        <f>IF($L1247="None","",IF(ISERROR(VLOOKUP($L1247,Info!$B$4:$B$266,1,FALSE)),"",IF(OR(W1247="Metallic Liquid Tight",W1247="Non-Metallic Liquid Tight",W1247="LSZH",W1247="Greenfield"),VLOOKUP($L1247,Info!$B$4:$L$266,7,FALSE),"N/A")))</f>
        <v/>
      </c>
      <c r="Y1247" s="1"/>
      <c r="Z1247" s="96" t="str">
        <f>IF($L1247="None","",IF(ISERROR(VLOOKUP($L1247,Info!$B$4:$B$266,1,FALSE)),"",VLOOKUP($L1247,Info!$B$4:$L$266,9,FALSE)))</f>
        <v/>
      </c>
      <c r="AA1247" s="96" t="str">
        <f>IF($L1247="None","",IF(ISERROR(VLOOKUP($L1247,Info!$B$4:$B$266,1,FALSE)),"",VLOOKUP($L1247,Info!$B$4:$L$266,8,FALSE)))</f>
        <v/>
      </c>
      <c r="AB1247" s="96" t="str">
        <f>IF($L1247="None","",IF(ISERROR(VLOOKUP($L1247,Info!$B$4:$B$266,1,FALSE)),"",VLOOKUP($L1247,Info!$B$4:$L$266,10,FALSE)))</f>
        <v/>
      </c>
      <c r="AC1247" s="1" t="str">
        <f>IF(W1247="SO Cable","Black,White",IF(O1247="","",IF(P1247="","",IF($J$12&lt;&gt;"ABC",IF(P1247&lt;="250",VLOOKUP(O1247,Info!$AZ$4:$BB$22,3,FALSE),VLOOKUP(O1247,Info!$AZ$23:$BB$39,3,FALSE)),IF(P1247&lt;="250",VLOOKUP(O1247,Info!$AO$4:$AQ$22,3,FALSE),VLOOKUP(O1247,Info!$AO$23:$AP$39,3,FALSE))))))</f>
        <v/>
      </c>
      <c r="AD1247" s="1"/>
      <c r="AE1247" s="1" t="str">
        <f>IF($L1247="None","",IF(ISERROR(VLOOKUP($L1247,Info!$B$4:$B$266,1,FALSE)),"",VLOOKUP($L1247,Info!$B$4:$L$266,4,FALSE)))</f>
        <v/>
      </c>
      <c r="AF1247" s="1" t="str">
        <f>IF($L1247="None","",IF(ISERROR(VLOOKUP($L1247,Info!$B$4:$B$266,1,FALSE)),"",VLOOKUP($L1247,Info!$B$4:$L$266,6,FALSE)))</f>
        <v/>
      </c>
      <c r="AG1247" s="1"/>
      <c r="AH1247" s="33" t="str" cm="1">
        <f t="array" ref="AH1247">IF(AND(L1247&lt;&gt;"",O1247&lt;&gt;"",R1247:S1247&lt;&gt;"",W1247:X1247&lt;&gt;"",Z1247:AA1247&lt;&gt;"",AC1247&lt;&gt;""),"Good","Bad")</f>
        <v>Bad</v>
      </c>
      <c r="AL1247" t="str" cm="1">
        <f t="array" ref="AL1247">IF(R1247&gt;0,_xlfn.IFS(COUNTIF($L$20:L1247,"&lt;&gt;")&lt;101,1,COUNTIF($L$20:L1247,"&lt;&gt;")&lt;201,2,COUNTIF($L$20:L1247,"&lt;&gt;")&lt;301,3,COUNTIF($L$20:L1247,"&lt;&gt;")&lt;401,4,COUNTIF($L$20:L1247,"&lt;&gt;")&lt;501,5,COUNTIF($L$20:L1247,"&lt;&gt;")&lt;601,6,COUNTIF($L$20:L1247,"&lt;&gt;")&lt;701,7,COUNTIF($L$20:L1247,"&lt;&gt;")&lt;801,8,COUNTIF($L$20:L1247,"&lt;&gt;")&lt;901,9,COUNTIF($L$20:L1247,"&lt;&gt;")&lt;1001,10,COUNTIF($L$20:L1247,"&lt;&gt;")&lt;1101,11,COUNTIF($L$20:L1247,"&lt;&gt;")&lt;1201,12,COUNTIF($L$20:L1247,"&lt;&gt;")&lt;1301,13,COUNTIF($L$20:L1247,"&lt;&gt;")&lt;1401,14,COUNTIF($L$20:L1247,"&lt;&gt;")&lt;1501,15,COUNTIF($L$20:L1247,"&lt;&gt;")&lt;1601,16,COUNTIF($L$20:L1247,"&lt;&gt;")&lt;1701,17,COUNTIF($L$20:L1247,"&lt;&gt;")&lt;1801,18,COUNTIF($L$20:L1247,"&lt;&gt;")&lt;1901,19,COUNTIF($L$20:L1247,"&lt;&gt;")&lt;2001,20,COUNTIF($L$20:L1247,"&lt;&gt;")&lt;2101,21,COUNTIF($L$20:L1247,"&lt;&gt;")&lt;2201,22,COUNTIF($L$20:L1247,"&lt;&gt;")&lt;2301,23,COUNTIF($L$20:L1247,"&lt;&gt;")&lt;2401,24,COUNTIF($L$20:L1247,"&lt;&gt;")&lt;2501,25,COUNTIF($L$20:L1247,"&lt;&gt;")&lt;2601,26,COUNTIF($L$20:L1247,"&lt;&gt;")&lt;2701,27,COUNTIF($L$20:L1247,"&lt;&gt;")&lt;2801,28,COUNTIF($L$20:L1247,"&lt;&gt;")&lt;2901,29,COUNTIF($L$20:L1247,"&lt;&gt;")&lt;3001,30),"")</f>
        <v/>
      </c>
      <c r="AM1247" t="str">
        <f t="shared" si="95"/>
        <v/>
      </c>
      <c r="AN1247" t="str">
        <f t="shared" si="99"/>
        <v/>
      </c>
      <c r="AP1247" t="str">
        <f t="shared" si="98"/>
        <v/>
      </c>
      <c r="AQ1247" t="str">
        <f>IF(AO1247="","",COUNTIFS(AM1247:$AM$3019,AO1247))</f>
        <v/>
      </c>
    </row>
    <row r="1248" spans="1:43" x14ac:dyDescent="0.25">
      <c r="A1248" s="6" t="str">
        <f>IF(COUNT($A$20:A1247)&lt;&gt;$B$4,IF(A1247="","",A1247+1),"")</f>
        <v/>
      </c>
      <c r="B1248" s="3"/>
      <c r="C1248" s="3"/>
      <c r="D1248" s="122"/>
      <c r="E1248" s="3"/>
      <c r="F1248" s="3"/>
      <c r="G1248" s="3"/>
      <c r="H1248" s="3"/>
      <c r="I1248" s="120"/>
      <c r="J1248" s="3"/>
      <c r="K1248" s="95" t="str" cm="1">
        <f t="array" ref="K1248">IF(OR($J$14 = "A",$J$14 = "B",$J$14 = "C"),IF(I1248="","",IF(LEN(I1248)&gt;2,_xlfn.IFS(ISNUMBER(SEARCH("_",I1248)),I1248,ISNUMBER(SEARCH(", ",I1248)),SUBSTITUTE(I1248,", ","_"),ISNUMBER(SEARCH("/ ",I1248)),SUBSTITUTE(I1248,"/ ","_"),ISNUMBER(SEARCH(",",I1248)),SUBSTITUTE(I1248,",","_"),ISNUMBER(SEARCH("/",I1248)),SUBSTITUTE(I1248,"/","_"),ISNUMBER(SEARCH("",I1248)),I1248),I1248)),IF(OR($J$14 = "J",$J$14 = "K"),"",IF(D1248="","",IF(LEN(D1248)&gt;2,_xlfn.IFS(ISNUMBER(SEARCH("_",D1248)),D1248,ISNUMBER(SEARCH(", ",D1248)),SUBSTITUTE(D1248,", ","_"),ISNUMBER(SEARCH("/ ",D1248)),SUBSTITUTE(D1248,"/ ","_"),ISNUMBER(SEARCH(",",D1248)),SUBSTITUTE(D1248,",","_"),ISNUMBER(SEARCH("/",D1248)),SUBSTITUTE(D1248,"/","_"),ISNUMBER(SEARCH("",D1248)),D1248),D1248))))</f>
        <v/>
      </c>
      <c r="L1248" s="1"/>
      <c r="M1248" s="1" t="str">
        <f t="shared" si="96"/>
        <v/>
      </c>
      <c r="N1248" s="94" t="str">
        <f>IF($L1248="None","",IF(ISERROR(VLOOKUP($L1248,Info!$B$4:$B$266,1,FALSE)),"",VLOOKUP($L1248,Info!$B$4:$L$266,5,FALSE)))</f>
        <v/>
      </c>
      <c r="O1248" s="94" t="str">
        <f>IF(K1248="","",IF(AND($J$12&lt;&gt;"ABC",N1248="3"),"BAC",IF(N1248="3","ABC",IF($J$12&lt;&gt;"ABC",IF($J$10="Standard",VLOOKUP(K1248,Info!$BE$4:$BF$481,2,FALSE),VLOOKUP(K1248,Info!$BI$4:$BJ$482,2,FALSE)),IF($J$10="Standard",VLOOKUP(K1248,Info!$AG$4:$AH$2994,2,FALSE),VLOOKUP(K1248,Info!$AK$4:$AL$2997,2,FALSE))))))</f>
        <v/>
      </c>
      <c r="P1248" s="94" t="str">
        <f>IF($L1248="None","",IF(ISERROR(VLOOKUP($L1248,Info!$B$4:$B$266,1,FALSE)),"",VLOOKUP($L1248,Info!$B$4:$L$266,3,FALSE)))</f>
        <v/>
      </c>
      <c r="Q1248" s="96" t="str">
        <f>IF($L1248="None","",IF(ISERROR(VLOOKUP($L1248,Info!$B$4:$B$266,1,FALSE)),"",VLOOKUP($L1248,Info!$B$4:$L$266,4,FALSE)))</f>
        <v/>
      </c>
      <c r="R1248" s="1"/>
      <c r="S1248" s="6" t="str">
        <f t="shared" si="97"/>
        <v/>
      </c>
      <c r="T1248" s="6" t="str">
        <f>IF($L1248="None","",IF(ISERROR(VLOOKUP($L1248,Info!$B$4:$B$266,1,FALSE)),"",VLOOKUP($L1248,Info!$B$4:$L$266,11,FALSE)))</f>
        <v/>
      </c>
      <c r="U1248" s="1"/>
      <c r="V1248" s="1"/>
      <c r="W1248" s="1"/>
      <c r="X1248" s="1" t="str">
        <f>IF($L1248="None","",IF(ISERROR(VLOOKUP($L1248,Info!$B$4:$B$266,1,FALSE)),"",IF(OR(W1248="Metallic Liquid Tight",W1248="Non-Metallic Liquid Tight",W1248="LSZH",W1248="Greenfield"),VLOOKUP($L1248,Info!$B$4:$L$266,7,FALSE),"N/A")))</f>
        <v/>
      </c>
      <c r="Y1248" s="1"/>
      <c r="Z1248" s="96" t="str">
        <f>IF($L1248="None","",IF(ISERROR(VLOOKUP($L1248,Info!$B$4:$B$266,1,FALSE)),"",VLOOKUP($L1248,Info!$B$4:$L$266,9,FALSE)))</f>
        <v/>
      </c>
      <c r="AA1248" s="96" t="str">
        <f>IF($L1248="None","",IF(ISERROR(VLOOKUP($L1248,Info!$B$4:$B$266,1,FALSE)),"",VLOOKUP($L1248,Info!$B$4:$L$266,8,FALSE)))</f>
        <v/>
      </c>
      <c r="AB1248" s="96" t="str">
        <f>IF($L1248="None","",IF(ISERROR(VLOOKUP($L1248,Info!$B$4:$B$266,1,FALSE)),"",VLOOKUP($L1248,Info!$B$4:$L$266,10,FALSE)))</f>
        <v/>
      </c>
      <c r="AC1248" s="1" t="str">
        <f>IF(W1248="SO Cable","Black,White",IF(O1248="","",IF(P1248="","",IF($J$12&lt;&gt;"ABC",IF(P1248&lt;="250",VLOOKUP(O1248,Info!$AZ$4:$BB$22,3,FALSE),VLOOKUP(O1248,Info!$AZ$23:$BB$39,3,FALSE)),IF(P1248&lt;="250",VLOOKUP(O1248,Info!$AO$4:$AQ$22,3,FALSE),VLOOKUP(O1248,Info!$AO$23:$AP$39,3,FALSE))))))</f>
        <v/>
      </c>
      <c r="AD1248" s="1"/>
      <c r="AE1248" s="1" t="str">
        <f>IF($L1248="None","",IF(ISERROR(VLOOKUP($L1248,Info!$B$4:$B$266,1,FALSE)),"",VLOOKUP($L1248,Info!$B$4:$L$266,4,FALSE)))</f>
        <v/>
      </c>
      <c r="AF1248" s="1" t="str">
        <f>IF($L1248="None","",IF(ISERROR(VLOOKUP($L1248,Info!$B$4:$B$266,1,FALSE)),"",VLOOKUP($L1248,Info!$B$4:$L$266,6,FALSE)))</f>
        <v/>
      </c>
      <c r="AG1248" s="1"/>
      <c r="AH1248" s="33" t="str" cm="1">
        <f t="array" ref="AH1248">IF(AND(L1248&lt;&gt;"",O1248&lt;&gt;"",R1248:S1248&lt;&gt;"",W1248:X1248&lt;&gt;"",Z1248:AA1248&lt;&gt;"",AC1248&lt;&gt;""),"Good","Bad")</f>
        <v>Bad</v>
      </c>
      <c r="AL1248" t="str" cm="1">
        <f t="array" ref="AL1248">IF(R1248&gt;0,_xlfn.IFS(COUNTIF($L$20:L1248,"&lt;&gt;")&lt;101,1,COUNTIF($L$20:L1248,"&lt;&gt;")&lt;201,2,COUNTIF($L$20:L1248,"&lt;&gt;")&lt;301,3,COUNTIF($L$20:L1248,"&lt;&gt;")&lt;401,4,COUNTIF($L$20:L1248,"&lt;&gt;")&lt;501,5,COUNTIF($L$20:L1248,"&lt;&gt;")&lt;601,6,COUNTIF($L$20:L1248,"&lt;&gt;")&lt;701,7,COUNTIF($L$20:L1248,"&lt;&gt;")&lt;801,8,COUNTIF($L$20:L1248,"&lt;&gt;")&lt;901,9,COUNTIF($L$20:L1248,"&lt;&gt;")&lt;1001,10,COUNTIF($L$20:L1248,"&lt;&gt;")&lt;1101,11,COUNTIF($L$20:L1248,"&lt;&gt;")&lt;1201,12,COUNTIF($L$20:L1248,"&lt;&gt;")&lt;1301,13,COUNTIF($L$20:L1248,"&lt;&gt;")&lt;1401,14,COUNTIF($L$20:L1248,"&lt;&gt;")&lt;1501,15,COUNTIF($L$20:L1248,"&lt;&gt;")&lt;1601,16,COUNTIF($L$20:L1248,"&lt;&gt;")&lt;1701,17,COUNTIF($L$20:L1248,"&lt;&gt;")&lt;1801,18,COUNTIF($L$20:L1248,"&lt;&gt;")&lt;1901,19,COUNTIF($L$20:L1248,"&lt;&gt;")&lt;2001,20,COUNTIF($L$20:L1248,"&lt;&gt;")&lt;2101,21,COUNTIF($L$20:L1248,"&lt;&gt;")&lt;2201,22,COUNTIF($L$20:L1248,"&lt;&gt;")&lt;2301,23,COUNTIF($L$20:L1248,"&lt;&gt;")&lt;2401,24,COUNTIF($L$20:L1248,"&lt;&gt;")&lt;2501,25,COUNTIF($L$20:L1248,"&lt;&gt;")&lt;2601,26,COUNTIF($L$20:L1248,"&lt;&gt;")&lt;2701,27,COUNTIF($L$20:L1248,"&lt;&gt;")&lt;2801,28,COUNTIF($L$20:L1248,"&lt;&gt;")&lt;2901,29,COUNTIF($L$20:L1248,"&lt;&gt;")&lt;3001,30),"")</f>
        <v/>
      </c>
      <c r="AM1248" t="str">
        <f t="shared" si="95"/>
        <v/>
      </c>
      <c r="AN1248" t="str">
        <f t="shared" si="99"/>
        <v/>
      </c>
      <c r="AP1248" t="str">
        <f t="shared" si="98"/>
        <v/>
      </c>
      <c r="AQ1248" t="str">
        <f>IF(AO1248="","",COUNTIFS(AM1248:$AM$3019,AO1248))</f>
        <v/>
      </c>
    </row>
    <row r="1249" spans="1:43" x14ac:dyDescent="0.25">
      <c r="A1249" s="6" t="str">
        <f>IF(COUNT($A$20:A1248)&lt;&gt;$B$4,IF(A1248="","",A1248+1),"")</f>
        <v/>
      </c>
      <c r="B1249" s="3"/>
      <c r="C1249" s="3"/>
      <c r="D1249" s="122"/>
      <c r="E1249" s="3"/>
      <c r="F1249" s="3"/>
      <c r="G1249" s="3"/>
      <c r="H1249" s="3"/>
      <c r="I1249" s="120"/>
      <c r="J1249" s="3"/>
      <c r="K1249" s="95" t="str" cm="1">
        <f t="array" ref="K1249">IF(OR($J$14 = "A",$J$14 = "B",$J$14 = "C"),IF(I1249="","",IF(LEN(I1249)&gt;2,_xlfn.IFS(ISNUMBER(SEARCH("_",I1249)),I1249,ISNUMBER(SEARCH(", ",I1249)),SUBSTITUTE(I1249,", ","_"),ISNUMBER(SEARCH("/ ",I1249)),SUBSTITUTE(I1249,"/ ","_"),ISNUMBER(SEARCH(",",I1249)),SUBSTITUTE(I1249,",","_"),ISNUMBER(SEARCH("/",I1249)),SUBSTITUTE(I1249,"/","_"),ISNUMBER(SEARCH("",I1249)),I1249),I1249)),IF(OR($J$14 = "J",$J$14 = "K"),"",IF(D1249="","",IF(LEN(D1249)&gt;2,_xlfn.IFS(ISNUMBER(SEARCH("_",D1249)),D1249,ISNUMBER(SEARCH(", ",D1249)),SUBSTITUTE(D1249,", ","_"),ISNUMBER(SEARCH("/ ",D1249)),SUBSTITUTE(D1249,"/ ","_"),ISNUMBER(SEARCH(",",D1249)),SUBSTITUTE(D1249,",","_"),ISNUMBER(SEARCH("/",D1249)),SUBSTITUTE(D1249,"/","_"),ISNUMBER(SEARCH("",D1249)),D1249),D1249))))</f>
        <v/>
      </c>
      <c r="L1249" s="1"/>
      <c r="M1249" s="1" t="str">
        <f t="shared" si="96"/>
        <v/>
      </c>
      <c r="N1249" s="94" t="str">
        <f>IF($L1249="None","",IF(ISERROR(VLOOKUP($L1249,Info!$B$4:$B$266,1,FALSE)),"",VLOOKUP($L1249,Info!$B$4:$L$266,5,FALSE)))</f>
        <v/>
      </c>
      <c r="O1249" s="94" t="str">
        <f>IF(K1249="","",IF(AND($J$12&lt;&gt;"ABC",N1249="3"),"BAC",IF(N1249="3","ABC",IF($J$12&lt;&gt;"ABC",IF($J$10="Standard",VLOOKUP(K1249,Info!$BE$4:$BF$481,2,FALSE),VLOOKUP(K1249,Info!$BI$4:$BJ$482,2,FALSE)),IF($J$10="Standard",VLOOKUP(K1249,Info!$AG$4:$AH$2994,2,FALSE),VLOOKUP(K1249,Info!$AK$4:$AL$2997,2,FALSE))))))</f>
        <v/>
      </c>
      <c r="P1249" s="94" t="str">
        <f>IF($L1249="None","",IF(ISERROR(VLOOKUP($L1249,Info!$B$4:$B$266,1,FALSE)),"",VLOOKUP($L1249,Info!$B$4:$L$266,3,FALSE)))</f>
        <v/>
      </c>
      <c r="Q1249" s="96" t="str">
        <f>IF($L1249="None","",IF(ISERROR(VLOOKUP($L1249,Info!$B$4:$B$266,1,FALSE)),"",VLOOKUP($L1249,Info!$B$4:$L$266,4,FALSE)))</f>
        <v/>
      </c>
      <c r="R1249" s="1"/>
      <c r="S1249" s="6" t="str">
        <f t="shared" si="97"/>
        <v/>
      </c>
      <c r="T1249" s="6" t="str">
        <f>IF($L1249="None","",IF(ISERROR(VLOOKUP($L1249,Info!$B$4:$B$266,1,FALSE)),"",VLOOKUP($L1249,Info!$B$4:$L$266,11,FALSE)))</f>
        <v/>
      </c>
      <c r="U1249" s="1"/>
      <c r="V1249" s="1"/>
      <c r="W1249" s="1"/>
      <c r="X1249" s="1" t="str">
        <f>IF($L1249="None","",IF(ISERROR(VLOOKUP($L1249,Info!$B$4:$B$266,1,FALSE)),"",IF(OR(W1249="Metallic Liquid Tight",W1249="Non-Metallic Liquid Tight",W1249="LSZH",W1249="Greenfield"),VLOOKUP($L1249,Info!$B$4:$L$266,7,FALSE),"N/A")))</f>
        <v/>
      </c>
      <c r="Y1249" s="1"/>
      <c r="Z1249" s="96" t="str">
        <f>IF($L1249="None","",IF(ISERROR(VLOOKUP($L1249,Info!$B$4:$B$266,1,FALSE)),"",VLOOKUP($L1249,Info!$B$4:$L$266,9,FALSE)))</f>
        <v/>
      </c>
      <c r="AA1249" s="96" t="str">
        <f>IF($L1249="None","",IF(ISERROR(VLOOKUP($L1249,Info!$B$4:$B$266,1,FALSE)),"",VLOOKUP($L1249,Info!$B$4:$L$266,8,FALSE)))</f>
        <v/>
      </c>
      <c r="AB1249" s="96" t="str">
        <f>IF($L1249="None","",IF(ISERROR(VLOOKUP($L1249,Info!$B$4:$B$266,1,FALSE)),"",VLOOKUP($L1249,Info!$B$4:$L$266,10,FALSE)))</f>
        <v/>
      </c>
      <c r="AC1249" s="1" t="str">
        <f>IF(W1249="SO Cable","Black,White",IF(O1249="","",IF(P1249="","",IF($J$12&lt;&gt;"ABC",IF(P1249&lt;="250",VLOOKUP(O1249,Info!$AZ$4:$BB$22,3,FALSE),VLOOKUP(O1249,Info!$AZ$23:$BB$39,3,FALSE)),IF(P1249&lt;="250",VLOOKUP(O1249,Info!$AO$4:$AQ$22,3,FALSE),VLOOKUP(O1249,Info!$AO$23:$AP$39,3,FALSE))))))</f>
        <v/>
      </c>
      <c r="AD1249" s="1"/>
      <c r="AE1249" s="1" t="str">
        <f>IF($L1249="None","",IF(ISERROR(VLOOKUP($L1249,Info!$B$4:$B$266,1,FALSE)),"",VLOOKUP($L1249,Info!$B$4:$L$266,4,FALSE)))</f>
        <v/>
      </c>
      <c r="AF1249" s="1" t="str">
        <f>IF($L1249="None","",IF(ISERROR(VLOOKUP($L1249,Info!$B$4:$B$266,1,FALSE)),"",VLOOKUP($L1249,Info!$B$4:$L$266,6,FALSE)))</f>
        <v/>
      </c>
      <c r="AG1249" s="1"/>
      <c r="AH1249" s="33" t="str" cm="1">
        <f t="array" ref="AH1249">IF(AND(L1249&lt;&gt;"",O1249&lt;&gt;"",R1249:S1249&lt;&gt;"",W1249:X1249&lt;&gt;"",Z1249:AA1249&lt;&gt;"",AC1249&lt;&gt;""),"Good","Bad")</f>
        <v>Bad</v>
      </c>
      <c r="AL1249" t="str" cm="1">
        <f t="array" ref="AL1249">IF(R1249&gt;0,_xlfn.IFS(COUNTIF($L$20:L1249,"&lt;&gt;")&lt;101,1,COUNTIF($L$20:L1249,"&lt;&gt;")&lt;201,2,COUNTIF($L$20:L1249,"&lt;&gt;")&lt;301,3,COUNTIF($L$20:L1249,"&lt;&gt;")&lt;401,4,COUNTIF($L$20:L1249,"&lt;&gt;")&lt;501,5,COUNTIF($L$20:L1249,"&lt;&gt;")&lt;601,6,COUNTIF($L$20:L1249,"&lt;&gt;")&lt;701,7,COUNTIF($L$20:L1249,"&lt;&gt;")&lt;801,8,COUNTIF($L$20:L1249,"&lt;&gt;")&lt;901,9,COUNTIF($L$20:L1249,"&lt;&gt;")&lt;1001,10,COUNTIF($L$20:L1249,"&lt;&gt;")&lt;1101,11,COUNTIF($L$20:L1249,"&lt;&gt;")&lt;1201,12,COUNTIF($L$20:L1249,"&lt;&gt;")&lt;1301,13,COUNTIF($L$20:L1249,"&lt;&gt;")&lt;1401,14,COUNTIF($L$20:L1249,"&lt;&gt;")&lt;1501,15,COUNTIF($L$20:L1249,"&lt;&gt;")&lt;1601,16,COUNTIF($L$20:L1249,"&lt;&gt;")&lt;1701,17,COUNTIF($L$20:L1249,"&lt;&gt;")&lt;1801,18,COUNTIF($L$20:L1249,"&lt;&gt;")&lt;1901,19,COUNTIF($L$20:L1249,"&lt;&gt;")&lt;2001,20,COUNTIF($L$20:L1249,"&lt;&gt;")&lt;2101,21,COUNTIF($L$20:L1249,"&lt;&gt;")&lt;2201,22,COUNTIF($L$20:L1249,"&lt;&gt;")&lt;2301,23,COUNTIF($L$20:L1249,"&lt;&gt;")&lt;2401,24,COUNTIF($L$20:L1249,"&lt;&gt;")&lt;2501,25,COUNTIF($L$20:L1249,"&lt;&gt;")&lt;2601,26,COUNTIF($L$20:L1249,"&lt;&gt;")&lt;2701,27,COUNTIF($L$20:L1249,"&lt;&gt;")&lt;2801,28,COUNTIF($L$20:L1249,"&lt;&gt;")&lt;2901,29,COUNTIF($L$20:L1249,"&lt;&gt;")&lt;3001,30),"")</f>
        <v/>
      </c>
      <c r="AM1249" t="str">
        <f t="shared" si="95"/>
        <v/>
      </c>
      <c r="AN1249" t="str">
        <f t="shared" si="99"/>
        <v/>
      </c>
      <c r="AP1249" t="str">
        <f t="shared" si="98"/>
        <v/>
      </c>
      <c r="AQ1249" t="str">
        <f>IF(AO1249="","",COUNTIFS(AM1249:$AM$3019,AO1249))</f>
        <v/>
      </c>
    </row>
    <row r="1250" spans="1:43" x14ac:dyDescent="0.25">
      <c r="A1250" s="6" t="str">
        <f>IF(COUNT($A$20:A1249)&lt;&gt;$B$4,IF(A1249="","",A1249+1),"")</f>
        <v/>
      </c>
      <c r="B1250" s="3"/>
      <c r="C1250" s="3"/>
      <c r="D1250" s="122"/>
      <c r="E1250" s="3"/>
      <c r="F1250" s="3"/>
      <c r="G1250" s="3"/>
      <c r="H1250" s="3"/>
      <c r="I1250" s="120"/>
      <c r="J1250" s="3"/>
      <c r="K1250" s="95" t="str" cm="1">
        <f t="array" ref="K1250">IF(OR($J$14 = "A",$J$14 = "B",$J$14 = "C"),IF(I1250="","",IF(LEN(I1250)&gt;2,_xlfn.IFS(ISNUMBER(SEARCH("_",I1250)),I1250,ISNUMBER(SEARCH(", ",I1250)),SUBSTITUTE(I1250,", ","_"),ISNUMBER(SEARCH("/ ",I1250)),SUBSTITUTE(I1250,"/ ","_"),ISNUMBER(SEARCH(",",I1250)),SUBSTITUTE(I1250,",","_"),ISNUMBER(SEARCH("/",I1250)),SUBSTITUTE(I1250,"/","_"),ISNUMBER(SEARCH("",I1250)),I1250),I1250)),IF(OR($J$14 = "J",$J$14 = "K"),"",IF(D1250="","",IF(LEN(D1250)&gt;2,_xlfn.IFS(ISNUMBER(SEARCH("_",D1250)),D1250,ISNUMBER(SEARCH(", ",D1250)),SUBSTITUTE(D1250,", ","_"),ISNUMBER(SEARCH("/ ",D1250)),SUBSTITUTE(D1250,"/ ","_"),ISNUMBER(SEARCH(",",D1250)),SUBSTITUTE(D1250,",","_"),ISNUMBER(SEARCH("/",D1250)),SUBSTITUTE(D1250,"/","_"),ISNUMBER(SEARCH("",D1250)),D1250),D1250))))</f>
        <v/>
      </c>
      <c r="L1250" s="1"/>
      <c r="M1250" s="1" t="str">
        <f t="shared" si="96"/>
        <v/>
      </c>
      <c r="N1250" s="94" t="str">
        <f>IF($L1250="None","",IF(ISERROR(VLOOKUP($L1250,Info!$B$4:$B$266,1,FALSE)),"",VLOOKUP($L1250,Info!$B$4:$L$266,5,FALSE)))</f>
        <v/>
      </c>
      <c r="O1250" s="94" t="str">
        <f>IF(K1250="","",IF(AND($J$12&lt;&gt;"ABC",N1250="3"),"BAC",IF(N1250="3","ABC",IF($J$12&lt;&gt;"ABC",IF($J$10="Standard",VLOOKUP(K1250,Info!$BE$4:$BF$481,2,FALSE),VLOOKUP(K1250,Info!$BI$4:$BJ$482,2,FALSE)),IF($J$10="Standard",VLOOKUP(K1250,Info!$AG$4:$AH$2994,2,FALSE),VLOOKUP(K1250,Info!$AK$4:$AL$2997,2,FALSE))))))</f>
        <v/>
      </c>
      <c r="P1250" s="94" t="str">
        <f>IF($L1250="None","",IF(ISERROR(VLOOKUP($L1250,Info!$B$4:$B$266,1,FALSE)),"",VLOOKUP($L1250,Info!$B$4:$L$266,3,FALSE)))</f>
        <v/>
      </c>
      <c r="Q1250" s="96" t="str">
        <f>IF($L1250="None","",IF(ISERROR(VLOOKUP($L1250,Info!$B$4:$B$266,1,FALSE)),"",VLOOKUP($L1250,Info!$B$4:$L$266,4,FALSE)))</f>
        <v/>
      </c>
      <c r="R1250" s="1"/>
      <c r="S1250" s="6" t="str">
        <f t="shared" si="97"/>
        <v/>
      </c>
      <c r="T1250" s="6" t="str">
        <f>IF($L1250="None","",IF(ISERROR(VLOOKUP($L1250,Info!$B$4:$B$266,1,FALSE)),"",VLOOKUP($L1250,Info!$B$4:$L$266,11,FALSE)))</f>
        <v/>
      </c>
      <c r="U1250" s="1"/>
      <c r="V1250" s="1"/>
      <c r="W1250" s="1"/>
      <c r="X1250" s="1" t="str">
        <f>IF($L1250="None","",IF(ISERROR(VLOOKUP($L1250,Info!$B$4:$B$266,1,FALSE)),"",IF(OR(W1250="Metallic Liquid Tight",W1250="Non-Metallic Liquid Tight",W1250="LSZH",W1250="Greenfield"),VLOOKUP($L1250,Info!$B$4:$L$266,7,FALSE),"N/A")))</f>
        <v/>
      </c>
      <c r="Y1250" s="1"/>
      <c r="Z1250" s="96" t="str">
        <f>IF($L1250="None","",IF(ISERROR(VLOOKUP($L1250,Info!$B$4:$B$266,1,FALSE)),"",VLOOKUP($L1250,Info!$B$4:$L$266,9,FALSE)))</f>
        <v/>
      </c>
      <c r="AA1250" s="96" t="str">
        <f>IF($L1250="None","",IF(ISERROR(VLOOKUP($L1250,Info!$B$4:$B$266,1,FALSE)),"",VLOOKUP($L1250,Info!$B$4:$L$266,8,FALSE)))</f>
        <v/>
      </c>
      <c r="AB1250" s="96" t="str">
        <f>IF($L1250="None","",IF(ISERROR(VLOOKUP($L1250,Info!$B$4:$B$266,1,FALSE)),"",VLOOKUP($L1250,Info!$B$4:$L$266,10,FALSE)))</f>
        <v/>
      </c>
      <c r="AC1250" s="1" t="str">
        <f>IF(W1250="SO Cable","Black,White",IF(O1250="","",IF(P1250="","",IF($J$12&lt;&gt;"ABC",IF(P1250&lt;="250",VLOOKUP(O1250,Info!$AZ$4:$BB$22,3,FALSE),VLOOKUP(O1250,Info!$AZ$23:$BB$39,3,FALSE)),IF(P1250&lt;="250",VLOOKUP(O1250,Info!$AO$4:$AQ$22,3,FALSE),VLOOKUP(O1250,Info!$AO$23:$AP$39,3,FALSE))))))</f>
        <v/>
      </c>
      <c r="AD1250" s="1"/>
      <c r="AE1250" s="1" t="str">
        <f>IF($L1250="None","",IF(ISERROR(VLOOKUP($L1250,Info!$B$4:$B$266,1,FALSE)),"",VLOOKUP($L1250,Info!$B$4:$L$266,4,FALSE)))</f>
        <v/>
      </c>
      <c r="AF1250" s="1" t="str">
        <f>IF($L1250="None","",IF(ISERROR(VLOOKUP($L1250,Info!$B$4:$B$266,1,FALSE)),"",VLOOKUP($L1250,Info!$B$4:$L$266,6,FALSE)))</f>
        <v/>
      </c>
      <c r="AG1250" s="1"/>
      <c r="AH1250" s="33" t="str" cm="1">
        <f t="array" ref="AH1250">IF(AND(L1250&lt;&gt;"",O1250&lt;&gt;"",R1250:S1250&lt;&gt;"",W1250:X1250&lt;&gt;"",Z1250:AA1250&lt;&gt;"",AC1250&lt;&gt;""),"Good","Bad")</f>
        <v>Bad</v>
      </c>
      <c r="AL1250" t="str" cm="1">
        <f t="array" ref="AL1250">IF(R1250&gt;0,_xlfn.IFS(COUNTIF($L$20:L1250,"&lt;&gt;")&lt;101,1,COUNTIF($L$20:L1250,"&lt;&gt;")&lt;201,2,COUNTIF($L$20:L1250,"&lt;&gt;")&lt;301,3,COUNTIF($L$20:L1250,"&lt;&gt;")&lt;401,4,COUNTIF($L$20:L1250,"&lt;&gt;")&lt;501,5,COUNTIF($L$20:L1250,"&lt;&gt;")&lt;601,6,COUNTIF($L$20:L1250,"&lt;&gt;")&lt;701,7,COUNTIF($L$20:L1250,"&lt;&gt;")&lt;801,8,COUNTIF($L$20:L1250,"&lt;&gt;")&lt;901,9,COUNTIF($L$20:L1250,"&lt;&gt;")&lt;1001,10,COUNTIF($L$20:L1250,"&lt;&gt;")&lt;1101,11,COUNTIF($L$20:L1250,"&lt;&gt;")&lt;1201,12,COUNTIF($L$20:L1250,"&lt;&gt;")&lt;1301,13,COUNTIF($L$20:L1250,"&lt;&gt;")&lt;1401,14,COUNTIF($L$20:L1250,"&lt;&gt;")&lt;1501,15,COUNTIF($L$20:L1250,"&lt;&gt;")&lt;1601,16,COUNTIF($L$20:L1250,"&lt;&gt;")&lt;1701,17,COUNTIF($L$20:L1250,"&lt;&gt;")&lt;1801,18,COUNTIF($L$20:L1250,"&lt;&gt;")&lt;1901,19,COUNTIF($L$20:L1250,"&lt;&gt;")&lt;2001,20,COUNTIF($L$20:L1250,"&lt;&gt;")&lt;2101,21,COUNTIF($L$20:L1250,"&lt;&gt;")&lt;2201,22,COUNTIF($L$20:L1250,"&lt;&gt;")&lt;2301,23,COUNTIF($L$20:L1250,"&lt;&gt;")&lt;2401,24,COUNTIF($L$20:L1250,"&lt;&gt;")&lt;2501,25,COUNTIF($L$20:L1250,"&lt;&gt;")&lt;2601,26,COUNTIF($L$20:L1250,"&lt;&gt;")&lt;2701,27,COUNTIF($L$20:L1250,"&lt;&gt;")&lt;2801,28,COUNTIF($L$20:L1250,"&lt;&gt;")&lt;2901,29,COUNTIF($L$20:L1250,"&lt;&gt;")&lt;3001,30),"")</f>
        <v/>
      </c>
      <c r="AM1250" t="str">
        <f t="shared" si="95"/>
        <v/>
      </c>
      <c r="AN1250" t="str">
        <f t="shared" si="99"/>
        <v/>
      </c>
      <c r="AP1250" t="str">
        <f t="shared" si="98"/>
        <v/>
      </c>
      <c r="AQ1250" t="str">
        <f>IF(AO1250="","",COUNTIFS(AM1250:$AM$3019,AO1250))</f>
        <v/>
      </c>
    </row>
    <row r="1251" spans="1:43" x14ac:dyDescent="0.25">
      <c r="A1251" s="6" t="str">
        <f>IF(COUNT($A$20:A1250)&lt;&gt;$B$4,IF(A1250="","",A1250+1),"")</f>
        <v/>
      </c>
      <c r="B1251" s="3"/>
      <c r="C1251" s="3"/>
      <c r="D1251" s="122"/>
      <c r="E1251" s="3"/>
      <c r="F1251" s="3"/>
      <c r="G1251" s="3"/>
      <c r="H1251" s="3"/>
      <c r="I1251" s="120"/>
      <c r="J1251" s="3"/>
      <c r="K1251" s="95" t="str" cm="1">
        <f t="array" ref="K1251">IF(OR($J$14 = "A",$J$14 = "B",$J$14 = "C"),IF(I1251="","",IF(LEN(I1251)&gt;2,_xlfn.IFS(ISNUMBER(SEARCH("_",I1251)),I1251,ISNUMBER(SEARCH(", ",I1251)),SUBSTITUTE(I1251,", ","_"),ISNUMBER(SEARCH("/ ",I1251)),SUBSTITUTE(I1251,"/ ","_"),ISNUMBER(SEARCH(",",I1251)),SUBSTITUTE(I1251,",","_"),ISNUMBER(SEARCH("/",I1251)),SUBSTITUTE(I1251,"/","_"),ISNUMBER(SEARCH("",I1251)),I1251),I1251)),IF(OR($J$14 = "J",$J$14 = "K"),"",IF(D1251="","",IF(LEN(D1251)&gt;2,_xlfn.IFS(ISNUMBER(SEARCH("_",D1251)),D1251,ISNUMBER(SEARCH(", ",D1251)),SUBSTITUTE(D1251,", ","_"),ISNUMBER(SEARCH("/ ",D1251)),SUBSTITUTE(D1251,"/ ","_"),ISNUMBER(SEARCH(",",D1251)),SUBSTITUTE(D1251,",","_"),ISNUMBER(SEARCH("/",D1251)),SUBSTITUTE(D1251,"/","_"),ISNUMBER(SEARCH("",D1251)),D1251),D1251))))</f>
        <v/>
      </c>
      <c r="L1251" s="1"/>
      <c r="M1251" s="1" t="str">
        <f t="shared" si="96"/>
        <v/>
      </c>
      <c r="N1251" s="94" t="str">
        <f>IF($L1251="None","",IF(ISERROR(VLOOKUP($L1251,Info!$B$4:$B$266,1,FALSE)),"",VLOOKUP($L1251,Info!$B$4:$L$266,5,FALSE)))</f>
        <v/>
      </c>
      <c r="O1251" s="94" t="str">
        <f>IF(K1251="","",IF(AND($J$12&lt;&gt;"ABC",N1251="3"),"BAC",IF(N1251="3","ABC",IF($J$12&lt;&gt;"ABC",IF($J$10="Standard",VLOOKUP(K1251,Info!$BE$4:$BF$481,2,FALSE),VLOOKUP(K1251,Info!$BI$4:$BJ$482,2,FALSE)),IF($J$10="Standard",VLOOKUP(K1251,Info!$AG$4:$AH$2994,2,FALSE),VLOOKUP(K1251,Info!$AK$4:$AL$2997,2,FALSE))))))</f>
        <v/>
      </c>
      <c r="P1251" s="94" t="str">
        <f>IF($L1251="None","",IF(ISERROR(VLOOKUP($L1251,Info!$B$4:$B$266,1,FALSE)),"",VLOOKUP($L1251,Info!$B$4:$L$266,3,FALSE)))</f>
        <v/>
      </c>
      <c r="Q1251" s="96" t="str">
        <f>IF($L1251="None","",IF(ISERROR(VLOOKUP($L1251,Info!$B$4:$B$266,1,FALSE)),"",VLOOKUP($L1251,Info!$B$4:$L$266,4,FALSE)))</f>
        <v/>
      </c>
      <c r="R1251" s="1"/>
      <c r="S1251" s="6" t="str">
        <f t="shared" si="97"/>
        <v/>
      </c>
      <c r="T1251" s="6" t="str">
        <f>IF($L1251="None","",IF(ISERROR(VLOOKUP($L1251,Info!$B$4:$B$266,1,FALSE)),"",VLOOKUP($L1251,Info!$B$4:$L$266,11,FALSE)))</f>
        <v/>
      </c>
      <c r="U1251" s="1"/>
      <c r="V1251" s="1"/>
      <c r="W1251" s="1"/>
      <c r="X1251" s="1" t="str">
        <f>IF($L1251="None","",IF(ISERROR(VLOOKUP($L1251,Info!$B$4:$B$266,1,FALSE)),"",IF(OR(W1251="Metallic Liquid Tight",W1251="Non-Metallic Liquid Tight",W1251="LSZH",W1251="Greenfield"),VLOOKUP($L1251,Info!$B$4:$L$266,7,FALSE),"N/A")))</f>
        <v/>
      </c>
      <c r="Y1251" s="1"/>
      <c r="Z1251" s="96" t="str">
        <f>IF($L1251="None","",IF(ISERROR(VLOOKUP($L1251,Info!$B$4:$B$266,1,FALSE)),"",VLOOKUP($L1251,Info!$B$4:$L$266,9,FALSE)))</f>
        <v/>
      </c>
      <c r="AA1251" s="96" t="str">
        <f>IF($L1251="None","",IF(ISERROR(VLOOKUP($L1251,Info!$B$4:$B$266,1,FALSE)),"",VLOOKUP($L1251,Info!$B$4:$L$266,8,FALSE)))</f>
        <v/>
      </c>
      <c r="AB1251" s="96" t="str">
        <f>IF($L1251="None","",IF(ISERROR(VLOOKUP($L1251,Info!$B$4:$B$266,1,FALSE)),"",VLOOKUP($L1251,Info!$B$4:$L$266,10,FALSE)))</f>
        <v/>
      </c>
      <c r="AC1251" s="1" t="str">
        <f>IF(W1251="SO Cable","Black,White",IF(O1251="","",IF(P1251="","",IF($J$12&lt;&gt;"ABC",IF(P1251&lt;="250",VLOOKUP(O1251,Info!$AZ$4:$BB$22,3,FALSE),VLOOKUP(O1251,Info!$AZ$23:$BB$39,3,FALSE)),IF(P1251&lt;="250",VLOOKUP(O1251,Info!$AO$4:$AQ$22,3,FALSE),VLOOKUP(O1251,Info!$AO$23:$AP$39,3,FALSE))))))</f>
        <v/>
      </c>
      <c r="AD1251" s="1"/>
      <c r="AE1251" s="1" t="str">
        <f>IF($L1251="None","",IF(ISERROR(VLOOKUP($L1251,Info!$B$4:$B$266,1,FALSE)),"",VLOOKUP($L1251,Info!$B$4:$L$266,4,FALSE)))</f>
        <v/>
      </c>
      <c r="AF1251" s="1" t="str">
        <f>IF($L1251="None","",IF(ISERROR(VLOOKUP($L1251,Info!$B$4:$B$266,1,FALSE)),"",VLOOKUP($L1251,Info!$B$4:$L$266,6,FALSE)))</f>
        <v/>
      </c>
      <c r="AG1251" s="1"/>
      <c r="AH1251" s="33" t="str" cm="1">
        <f t="array" ref="AH1251">IF(AND(L1251&lt;&gt;"",O1251&lt;&gt;"",R1251:S1251&lt;&gt;"",W1251:X1251&lt;&gt;"",Z1251:AA1251&lt;&gt;"",AC1251&lt;&gt;""),"Good","Bad")</f>
        <v>Bad</v>
      </c>
      <c r="AL1251" t="str" cm="1">
        <f t="array" ref="AL1251">IF(R1251&gt;0,_xlfn.IFS(COUNTIF($L$20:L1251,"&lt;&gt;")&lt;101,1,COUNTIF($L$20:L1251,"&lt;&gt;")&lt;201,2,COUNTIF($L$20:L1251,"&lt;&gt;")&lt;301,3,COUNTIF($L$20:L1251,"&lt;&gt;")&lt;401,4,COUNTIF($L$20:L1251,"&lt;&gt;")&lt;501,5,COUNTIF($L$20:L1251,"&lt;&gt;")&lt;601,6,COUNTIF($L$20:L1251,"&lt;&gt;")&lt;701,7,COUNTIF($L$20:L1251,"&lt;&gt;")&lt;801,8,COUNTIF($L$20:L1251,"&lt;&gt;")&lt;901,9,COUNTIF($L$20:L1251,"&lt;&gt;")&lt;1001,10,COUNTIF($L$20:L1251,"&lt;&gt;")&lt;1101,11,COUNTIF($L$20:L1251,"&lt;&gt;")&lt;1201,12,COUNTIF($L$20:L1251,"&lt;&gt;")&lt;1301,13,COUNTIF($L$20:L1251,"&lt;&gt;")&lt;1401,14,COUNTIF($L$20:L1251,"&lt;&gt;")&lt;1501,15,COUNTIF($L$20:L1251,"&lt;&gt;")&lt;1601,16,COUNTIF($L$20:L1251,"&lt;&gt;")&lt;1701,17,COUNTIF($L$20:L1251,"&lt;&gt;")&lt;1801,18,COUNTIF($L$20:L1251,"&lt;&gt;")&lt;1901,19,COUNTIF($L$20:L1251,"&lt;&gt;")&lt;2001,20,COUNTIF($L$20:L1251,"&lt;&gt;")&lt;2101,21,COUNTIF($L$20:L1251,"&lt;&gt;")&lt;2201,22,COUNTIF($L$20:L1251,"&lt;&gt;")&lt;2301,23,COUNTIF($L$20:L1251,"&lt;&gt;")&lt;2401,24,COUNTIF($L$20:L1251,"&lt;&gt;")&lt;2501,25,COUNTIF($L$20:L1251,"&lt;&gt;")&lt;2601,26,COUNTIF($L$20:L1251,"&lt;&gt;")&lt;2701,27,COUNTIF($L$20:L1251,"&lt;&gt;")&lt;2801,28,COUNTIF($L$20:L1251,"&lt;&gt;")&lt;2901,29,COUNTIF($L$20:L1251,"&lt;&gt;")&lt;3001,30),"")</f>
        <v/>
      </c>
      <c r="AM1251" t="str">
        <f t="shared" si="95"/>
        <v/>
      </c>
      <c r="AN1251" t="str">
        <f t="shared" si="99"/>
        <v/>
      </c>
      <c r="AP1251" t="str">
        <f t="shared" si="98"/>
        <v/>
      </c>
      <c r="AQ1251" t="str">
        <f>IF(AO1251="","",COUNTIFS(AM1251:$AM$3019,AO1251))</f>
        <v/>
      </c>
    </row>
    <row r="1252" spans="1:43" x14ac:dyDescent="0.25">
      <c r="A1252" s="6" t="str">
        <f>IF(COUNT($A$20:A1251)&lt;&gt;$B$4,IF(A1251="","",A1251+1),"")</f>
        <v/>
      </c>
      <c r="B1252" s="3"/>
      <c r="C1252" s="3"/>
      <c r="D1252" s="122"/>
      <c r="E1252" s="3"/>
      <c r="F1252" s="3"/>
      <c r="G1252" s="3"/>
      <c r="H1252" s="3"/>
      <c r="I1252" s="120"/>
      <c r="J1252" s="3"/>
      <c r="K1252" s="95" t="str" cm="1">
        <f t="array" ref="K1252">IF(OR($J$14 = "A",$J$14 = "B",$J$14 = "C"),IF(I1252="","",IF(LEN(I1252)&gt;2,_xlfn.IFS(ISNUMBER(SEARCH("_",I1252)),I1252,ISNUMBER(SEARCH(", ",I1252)),SUBSTITUTE(I1252,", ","_"),ISNUMBER(SEARCH("/ ",I1252)),SUBSTITUTE(I1252,"/ ","_"),ISNUMBER(SEARCH(",",I1252)),SUBSTITUTE(I1252,",","_"),ISNUMBER(SEARCH("/",I1252)),SUBSTITUTE(I1252,"/","_"),ISNUMBER(SEARCH("",I1252)),I1252),I1252)),IF(OR($J$14 = "J",$J$14 = "K"),"",IF(D1252="","",IF(LEN(D1252)&gt;2,_xlfn.IFS(ISNUMBER(SEARCH("_",D1252)),D1252,ISNUMBER(SEARCH(", ",D1252)),SUBSTITUTE(D1252,", ","_"),ISNUMBER(SEARCH("/ ",D1252)),SUBSTITUTE(D1252,"/ ","_"),ISNUMBER(SEARCH(",",D1252)),SUBSTITUTE(D1252,",","_"),ISNUMBER(SEARCH("/",D1252)),SUBSTITUTE(D1252,"/","_"),ISNUMBER(SEARCH("",D1252)),D1252),D1252))))</f>
        <v/>
      </c>
      <c r="L1252" s="1"/>
      <c r="M1252" s="1" t="str">
        <f t="shared" si="96"/>
        <v/>
      </c>
      <c r="N1252" s="94" t="str">
        <f>IF($L1252="None","",IF(ISERROR(VLOOKUP($L1252,Info!$B$4:$B$266,1,FALSE)),"",VLOOKUP($L1252,Info!$B$4:$L$266,5,FALSE)))</f>
        <v/>
      </c>
      <c r="O1252" s="94" t="str">
        <f>IF(K1252="","",IF(AND($J$12&lt;&gt;"ABC",N1252="3"),"BAC",IF(N1252="3","ABC",IF($J$12&lt;&gt;"ABC",IF($J$10="Standard",VLOOKUP(K1252,Info!$BE$4:$BF$481,2,FALSE),VLOOKUP(K1252,Info!$BI$4:$BJ$482,2,FALSE)),IF($J$10="Standard",VLOOKUP(K1252,Info!$AG$4:$AH$2994,2,FALSE),VLOOKUP(K1252,Info!$AK$4:$AL$2997,2,FALSE))))))</f>
        <v/>
      </c>
      <c r="P1252" s="94" t="str">
        <f>IF($L1252="None","",IF(ISERROR(VLOOKUP($L1252,Info!$B$4:$B$266,1,FALSE)),"",VLOOKUP($L1252,Info!$B$4:$L$266,3,FALSE)))</f>
        <v/>
      </c>
      <c r="Q1252" s="96" t="str">
        <f>IF($L1252="None","",IF(ISERROR(VLOOKUP($L1252,Info!$B$4:$B$266,1,FALSE)),"",VLOOKUP($L1252,Info!$B$4:$L$266,4,FALSE)))</f>
        <v/>
      </c>
      <c r="R1252" s="1"/>
      <c r="S1252" s="6" t="str">
        <f t="shared" si="97"/>
        <v/>
      </c>
      <c r="T1252" s="6" t="str">
        <f>IF($L1252="None","",IF(ISERROR(VLOOKUP($L1252,Info!$B$4:$B$266,1,FALSE)),"",VLOOKUP($L1252,Info!$B$4:$L$266,11,FALSE)))</f>
        <v/>
      </c>
      <c r="U1252" s="1"/>
      <c r="V1252" s="1"/>
      <c r="W1252" s="1"/>
      <c r="X1252" s="1" t="str">
        <f>IF($L1252="None","",IF(ISERROR(VLOOKUP($L1252,Info!$B$4:$B$266,1,FALSE)),"",IF(OR(W1252="Metallic Liquid Tight",W1252="Non-Metallic Liquid Tight",W1252="LSZH",W1252="Greenfield"),VLOOKUP($L1252,Info!$B$4:$L$266,7,FALSE),"N/A")))</f>
        <v/>
      </c>
      <c r="Y1252" s="1"/>
      <c r="Z1252" s="96" t="str">
        <f>IF($L1252="None","",IF(ISERROR(VLOOKUP($L1252,Info!$B$4:$B$266,1,FALSE)),"",VLOOKUP($L1252,Info!$B$4:$L$266,9,FALSE)))</f>
        <v/>
      </c>
      <c r="AA1252" s="96" t="str">
        <f>IF($L1252="None","",IF(ISERROR(VLOOKUP($L1252,Info!$B$4:$B$266,1,FALSE)),"",VLOOKUP($L1252,Info!$B$4:$L$266,8,FALSE)))</f>
        <v/>
      </c>
      <c r="AB1252" s="96" t="str">
        <f>IF($L1252="None","",IF(ISERROR(VLOOKUP($L1252,Info!$B$4:$B$266,1,FALSE)),"",VLOOKUP($L1252,Info!$B$4:$L$266,10,FALSE)))</f>
        <v/>
      </c>
      <c r="AC1252" s="1" t="str">
        <f>IF(W1252="SO Cable","Black,White",IF(O1252="","",IF(P1252="","",IF($J$12&lt;&gt;"ABC",IF(P1252&lt;="250",VLOOKUP(O1252,Info!$AZ$4:$BB$22,3,FALSE),VLOOKUP(O1252,Info!$AZ$23:$BB$39,3,FALSE)),IF(P1252&lt;="250",VLOOKUP(O1252,Info!$AO$4:$AQ$22,3,FALSE),VLOOKUP(O1252,Info!$AO$23:$AP$39,3,FALSE))))))</f>
        <v/>
      </c>
      <c r="AD1252" s="1"/>
      <c r="AE1252" s="1" t="str">
        <f>IF($L1252="None","",IF(ISERROR(VLOOKUP($L1252,Info!$B$4:$B$266,1,FALSE)),"",VLOOKUP($L1252,Info!$B$4:$L$266,4,FALSE)))</f>
        <v/>
      </c>
      <c r="AF1252" s="1" t="str">
        <f>IF($L1252="None","",IF(ISERROR(VLOOKUP($L1252,Info!$B$4:$B$266,1,FALSE)),"",VLOOKUP($L1252,Info!$B$4:$L$266,6,FALSE)))</f>
        <v/>
      </c>
      <c r="AG1252" s="1"/>
      <c r="AH1252" s="33" t="str" cm="1">
        <f t="array" ref="AH1252">IF(AND(L1252&lt;&gt;"",O1252&lt;&gt;"",R1252:S1252&lt;&gt;"",W1252:X1252&lt;&gt;"",Z1252:AA1252&lt;&gt;"",AC1252&lt;&gt;""),"Good","Bad")</f>
        <v>Bad</v>
      </c>
      <c r="AL1252" t="str" cm="1">
        <f t="array" ref="AL1252">IF(R1252&gt;0,_xlfn.IFS(COUNTIF($L$20:L1252,"&lt;&gt;")&lt;101,1,COUNTIF($L$20:L1252,"&lt;&gt;")&lt;201,2,COUNTIF($L$20:L1252,"&lt;&gt;")&lt;301,3,COUNTIF($L$20:L1252,"&lt;&gt;")&lt;401,4,COUNTIF($L$20:L1252,"&lt;&gt;")&lt;501,5,COUNTIF($L$20:L1252,"&lt;&gt;")&lt;601,6,COUNTIF($L$20:L1252,"&lt;&gt;")&lt;701,7,COUNTIF($L$20:L1252,"&lt;&gt;")&lt;801,8,COUNTIF($L$20:L1252,"&lt;&gt;")&lt;901,9,COUNTIF($L$20:L1252,"&lt;&gt;")&lt;1001,10,COUNTIF($L$20:L1252,"&lt;&gt;")&lt;1101,11,COUNTIF($L$20:L1252,"&lt;&gt;")&lt;1201,12,COUNTIF($L$20:L1252,"&lt;&gt;")&lt;1301,13,COUNTIF($L$20:L1252,"&lt;&gt;")&lt;1401,14,COUNTIF($L$20:L1252,"&lt;&gt;")&lt;1501,15,COUNTIF($L$20:L1252,"&lt;&gt;")&lt;1601,16,COUNTIF($L$20:L1252,"&lt;&gt;")&lt;1701,17,COUNTIF($L$20:L1252,"&lt;&gt;")&lt;1801,18,COUNTIF($L$20:L1252,"&lt;&gt;")&lt;1901,19,COUNTIF($L$20:L1252,"&lt;&gt;")&lt;2001,20,COUNTIF($L$20:L1252,"&lt;&gt;")&lt;2101,21,COUNTIF($L$20:L1252,"&lt;&gt;")&lt;2201,22,COUNTIF($L$20:L1252,"&lt;&gt;")&lt;2301,23,COUNTIF($L$20:L1252,"&lt;&gt;")&lt;2401,24,COUNTIF($L$20:L1252,"&lt;&gt;")&lt;2501,25,COUNTIF($L$20:L1252,"&lt;&gt;")&lt;2601,26,COUNTIF($L$20:L1252,"&lt;&gt;")&lt;2701,27,COUNTIF($L$20:L1252,"&lt;&gt;")&lt;2801,28,COUNTIF($L$20:L1252,"&lt;&gt;")&lt;2901,29,COUNTIF($L$20:L1252,"&lt;&gt;")&lt;3001,30),"")</f>
        <v/>
      </c>
      <c r="AM1252" t="str">
        <f t="shared" si="95"/>
        <v/>
      </c>
      <c r="AN1252" t="str">
        <f t="shared" si="99"/>
        <v/>
      </c>
      <c r="AP1252" t="str">
        <f t="shared" si="98"/>
        <v/>
      </c>
      <c r="AQ1252" t="str">
        <f>IF(AO1252="","",COUNTIFS(AM1252:$AM$3019,AO1252))</f>
        <v/>
      </c>
    </row>
    <row r="1253" spans="1:43" x14ac:dyDescent="0.25">
      <c r="A1253" s="6" t="str">
        <f>IF(COUNT($A$20:A1252)&lt;&gt;$B$4,IF(A1252="","",A1252+1),"")</f>
        <v/>
      </c>
      <c r="B1253" s="3"/>
      <c r="C1253" s="3"/>
      <c r="D1253" s="122"/>
      <c r="E1253" s="3"/>
      <c r="F1253" s="3"/>
      <c r="G1253" s="3"/>
      <c r="H1253" s="3"/>
      <c r="I1253" s="120"/>
      <c r="J1253" s="3"/>
      <c r="K1253" s="95" t="str" cm="1">
        <f t="array" ref="K1253">IF(OR($J$14 = "A",$J$14 = "B",$J$14 = "C"),IF(I1253="","",IF(LEN(I1253)&gt;2,_xlfn.IFS(ISNUMBER(SEARCH("_",I1253)),I1253,ISNUMBER(SEARCH(", ",I1253)),SUBSTITUTE(I1253,", ","_"),ISNUMBER(SEARCH("/ ",I1253)),SUBSTITUTE(I1253,"/ ","_"),ISNUMBER(SEARCH(",",I1253)),SUBSTITUTE(I1253,",","_"),ISNUMBER(SEARCH("/",I1253)),SUBSTITUTE(I1253,"/","_"),ISNUMBER(SEARCH("",I1253)),I1253),I1253)),IF(OR($J$14 = "J",$J$14 = "K"),"",IF(D1253="","",IF(LEN(D1253)&gt;2,_xlfn.IFS(ISNUMBER(SEARCH("_",D1253)),D1253,ISNUMBER(SEARCH(", ",D1253)),SUBSTITUTE(D1253,", ","_"),ISNUMBER(SEARCH("/ ",D1253)),SUBSTITUTE(D1253,"/ ","_"),ISNUMBER(SEARCH(",",D1253)),SUBSTITUTE(D1253,",","_"),ISNUMBER(SEARCH("/",D1253)),SUBSTITUTE(D1253,"/","_"),ISNUMBER(SEARCH("",D1253)),D1253),D1253))))</f>
        <v/>
      </c>
      <c r="L1253" s="1"/>
      <c r="M1253" s="1" t="str">
        <f t="shared" si="96"/>
        <v/>
      </c>
      <c r="N1253" s="94" t="str">
        <f>IF($L1253="None","",IF(ISERROR(VLOOKUP($L1253,Info!$B$4:$B$266,1,FALSE)),"",VLOOKUP($L1253,Info!$B$4:$L$266,5,FALSE)))</f>
        <v/>
      </c>
      <c r="O1253" s="94" t="str">
        <f>IF(K1253="","",IF(AND($J$12&lt;&gt;"ABC",N1253="3"),"BAC",IF(N1253="3","ABC",IF($J$12&lt;&gt;"ABC",IF($J$10="Standard",VLOOKUP(K1253,Info!$BE$4:$BF$481,2,FALSE),VLOOKUP(K1253,Info!$BI$4:$BJ$482,2,FALSE)),IF($J$10="Standard",VLOOKUP(K1253,Info!$AG$4:$AH$2994,2,FALSE),VLOOKUP(K1253,Info!$AK$4:$AL$2997,2,FALSE))))))</f>
        <v/>
      </c>
      <c r="P1253" s="94" t="str">
        <f>IF($L1253="None","",IF(ISERROR(VLOOKUP($L1253,Info!$B$4:$B$266,1,FALSE)),"",VLOOKUP($L1253,Info!$B$4:$L$266,3,FALSE)))</f>
        <v/>
      </c>
      <c r="Q1253" s="96" t="str">
        <f>IF($L1253="None","",IF(ISERROR(VLOOKUP($L1253,Info!$B$4:$B$266,1,FALSE)),"",VLOOKUP($L1253,Info!$B$4:$L$266,4,FALSE)))</f>
        <v/>
      </c>
      <c r="R1253" s="1"/>
      <c r="S1253" s="6" t="str">
        <f t="shared" si="97"/>
        <v/>
      </c>
      <c r="T1253" s="6" t="str">
        <f>IF($L1253="None","",IF(ISERROR(VLOOKUP($L1253,Info!$B$4:$B$266,1,FALSE)),"",VLOOKUP($L1253,Info!$B$4:$L$266,11,FALSE)))</f>
        <v/>
      </c>
      <c r="U1253" s="1"/>
      <c r="V1253" s="1"/>
      <c r="W1253" s="1"/>
      <c r="X1253" s="1" t="str">
        <f>IF($L1253="None","",IF(ISERROR(VLOOKUP($L1253,Info!$B$4:$B$266,1,FALSE)),"",IF(OR(W1253="Metallic Liquid Tight",W1253="Non-Metallic Liquid Tight",W1253="LSZH",W1253="Greenfield"),VLOOKUP($L1253,Info!$B$4:$L$266,7,FALSE),"N/A")))</f>
        <v/>
      </c>
      <c r="Y1253" s="1"/>
      <c r="Z1253" s="96" t="str">
        <f>IF($L1253="None","",IF(ISERROR(VLOOKUP($L1253,Info!$B$4:$B$266,1,FALSE)),"",VLOOKUP($L1253,Info!$B$4:$L$266,9,FALSE)))</f>
        <v/>
      </c>
      <c r="AA1253" s="96" t="str">
        <f>IF($L1253="None","",IF(ISERROR(VLOOKUP($L1253,Info!$B$4:$B$266,1,FALSE)),"",VLOOKUP($L1253,Info!$B$4:$L$266,8,FALSE)))</f>
        <v/>
      </c>
      <c r="AB1253" s="96" t="str">
        <f>IF($L1253="None","",IF(ISERROR(VLOOKUP($L1253,Info!$B$4:$B$266,1,FALSE)),"",VLOOKUP($L1253,Info!$B$4:$L$266,10,FALSE)))</f>
        <v/>
      </c>
      <c r="AC1253" s="1" t="str">
        <f>IF(W1253="SO Cable","Black,White",IF(O1253="","",IF(P1253="","",IF($J$12&lt;&gt;"ABC",IF(P1253&lt;="250",VLOOKUP(O1253,Info!$AZ$4:$BB$22,3,FALSE),VLOOKUP(O1253,Info!$AZ$23:$BB$39,3,FALSE)),IF(P1253&lt;="250",VLOOKUP(O1253,Info!$AO$4:$AQ$22,3,FALSE),VLOOKUP(O1253,Info!$AO$23:$AP$39,3,FALSE))))))</f>
        <v/>
      </c>
      <c r="AD1253" s="1"/>
      <c r="AE1253" s="1" t="str">
        <f>IF($L1253="None","",IF(ISERROR(VLOOKUP($L1253,Info!$B$4:$B$266,1,FALSE)),"",VLOOKUP($L1253,Info!$B$4:$L$266,4,FALSE)))</f>
        <v/>
      </c>
      <c r="AF1253" s="1" t="str">
        <f>IF($L1253="None","",IF(ISERROR(VLOOKUP($L1253,Info!$B$4:$B$266,1,FALSE)),"",VLOOKUP($L1253,Info!$B$4:$L$266,6,FALSE)))</f>
        <v/>
      </c>
      <c r="AG1253" s="1"/>
      <c r="AH1253" s="33" t="str" cm="1">
        <f t="array" ref="AH1253">IF(AND(L1253&lt;&gt;"",O1253&lt;&gt;"",R1253:S1253&lt;&gt;"",W1253:X1253&lt;&gt;"",Z1253:AA1253&lt;&gt;"",AC1253&lt;&gt;""),"Good","Bad")</f>
        <v>Bad</v>
      </c>
      <c r="AL1253" t="str" cm="1">
        <f t="array" ref="AL1253">IF(R1253&gt;0,_xlfn.IFS(COUNTIF($L$20:L1253,"&lt;&gt;")&lt;101,1,COUNTIF($L$20:L1253,"&lt;&gt;")&lt;201,2,COUNTIF($L$20:L1253,"&lt;&gt;")&lt;301,3,COUNTIF($L$20:L1253,"&lt;&gt;")&lt;401,4,COUNTIF($L$20:L1253,"&lt;&gt;")&lt;501,5,COUNTIF($L$20:L1253,"&lt;&gt;")&lt;601,6,COUNTIF($L$20:L1253,"&lt;&gt;")&lt;701,7,COUNTIF($L$20:L1253,"&lt;&gt;")&lt;801,8,COUNTIF($L$20:L1253,"&lt;&gt;")&lt;901,9,COUNTIF($L$20:L1253,"&lt;&gt;")&lt;1001,10,COUNTIF($L$20:L1253,"&lt;&gt;")&lt;1101,11,COUNTIF($L$20:L1253,"&lt;&gt;")&lt;1201,12,COUNTIF($L$20:L1253,"&lt;&gt;")&lt;1301,13,COUNTIF($L$20:L1253,"&lt;&gt;")&lt;1401,14,COUNTIF($L$20:L1253,"&lt;&gt;")&lt;1501,15,COUNTIF($L$20:L1253,"&lt;&gt;")&lt;1601,16,COUNTIF($L$20:L1253,"&lt;&gt;")&lt;1701,17,COUNTIF($L$20:L1253,"&lt;&gt;")&lt;1801,18,COUNTIF($L$20:L1253,"&lt;&gt;")&lt;1901,19,COUNTIF($L$20:L1253,"&lt;&gt;")&lt;2001,20,COUNTIF($L$20:L1253,"&lt;&gt;")&lt;2101,21,COUNTIF($L$20:L1253,"&lt;&gt;")&lt;2201,22,COUNTIF($L$20:L1253,"&lt;&gt;")&lt;2301,23,COUNTIF($L$20:L1253,"&lt;&gt;")&lt;2401,24,COUNTIF($L$20:L1253,"&lt;&gt;")&lt;2501,25,COUNTIF($L$20:L1253,"&lt;&gt;")&lt;2601,26,COUNTIF($L$20:L1253,"&lt;&gt;")&lt;2701,27,COUNTIF($L$20:L1253,"&lt;&gt;")&lt;2801,28,COUNTIF($L$20:L1253,"&lt;&gt;")&lt;2901,29,COUNTIF($L$20:L1253,"&lt;&gt;")&lt;3001,30),"")</f>
        <v/>
      </c>
      <c r="AM1253" t="str">
        <f t="shared" si="95"/>
        <v/>
      </c>
      <c r="AN1253" t="str">
        <f t="shared" si="99"/>
        <v/>
      </c>
      <c r="AP1253" t="str">
        <f t="shared" si="98"/>
        <v/>
      </c>
      <c r="AQ1253" t="str">
        <f>IF(AO1253="","",COUNTIFS(AM1253:$AM$3019,AO1253))</f>
        <v/>
      </c>
    </row>
    <row r="1254" spans="1:43" x14ac:dyDescent="0.25">
      <c r="A1254" s="6" t="str">
        <f>IF(COUNT($A$20:A1253)&lt;&gt;$B$4,IF(A1253="","",A1253+1),"")</f>
        <v/>
      </c>
      <c r="B1254" s="3"/>
      <c r="C1254" s="3"/>
      <c r="D1254" s="122"/>
      <c r="E1254" s="3"/>
      <c r="F1254" s="3"/>
      <c r="G1254" s="3"/>
      <c r="H1254" s="3"/>
      <c r="I1254" s="120"/>
      <c r="J1254" s="3"/>
      <c r="K1254" s="95" t="str" cm="1">
        <f t="array" ref="K1254">IF(OR($J$14 = "A",$J$14 = "B",$J$14 = "C"),IF(I1254="","",IF(LEN(I1254)&gt;2,_xlfn.IFS(ISNUMBER(SEARCH("_",I1254)),I1254,ISNUMBER(SEARCH(", ",I1254)),SUBSTITUTE(I1254,", ","_"),ISNUMBER(SEARCH("/ ",I1254)),SUBSTITUTE(I1254,"/ ","_"),ISNUMBER(SEARCH(",",I1254)),SUBSTITUTE(I1254,",","_"),ISNUMBER(SEARCH("/",I1254)),SUBSTITUTE(I1254,"/","_"),ISNUMBER(SEARCH("",I1254)),I1254),I1254)),IF(OR($J$14 = "J",$J$14 = "K"),"",IF(D1254="","",IF(LEN(D1254)&gt;2,_xlfn.IFS(ISNUMBER(SEARCH("_",D1254)),D1254,ISNUMBER(SEARCH(", ",D1254)),SUBSTITUTE(D1254,", ","_"),ISNUMBER(SEARCH("/ ",D1254)),SUBSTITUTE(D1254,"/ ","_"),ISNUMBER(SEARCH(",",D1254)),SUBSTITUTE(D1254,",","_"),ISNUMBER(SEARCH("/",D1254)),SUBSTITUTE(D1254,"/","_"),ISNUMBER(SEARCH("",D1254)),D1254),D1254))))</f>
        <v/>
      </c>
      <c r="L1254" s="1"/>
      <c r="M1254" s="1" t="str">
        <f t="shared" si="96"/>
        <v/>
      </c>
      <c r="N1254" s="94" t="str">
        <f>IF($L1254="None","",IF(ISERROR(VLOOKUP($L1254,Info!$B$4:$B$266,1,FALSE)),"",VLOOKUP($L1254,Info!$B$4:$L$266,5,FALSE)))</f>
        <v/>
      </c>
      <c r="O1254" s="94" t="str">
        <f>IF(K1254="","",IF(AND($J$12&lt;&gt;"ABC",N1254="3"),"BAC",IF(N1254="3","ABC",IF($J$12&lt;&gt;"ABC",IF($J$10="Standard",VLOOKUP(K1254,Info!$BE$4:$BF$481,2,FALSE),VLOOKUP(K1254,Info!$BI$4:$BJ$482,2,FALSE)),IF($J$10="Standard",VLOOKUP(K1254,Info!$AG$4:$AH$2994,2,FALSE),VLOOKUP(K1254,Info!$AK$4:$AL$2997,2,FALSE))))))</f>
        <v/>
      </c>
      <c r="P1254" s="94" t="str">
        <f>IF($L1254="None","",IF(ISERROR(VLOOKUP($L1254,Info!$B$4:$B$266,1,FALSE)),"",VLOOKUP($L1254,Info!$B$4:$L$266,3,FALSE)))</f>
        <v/>
      </c>
      <c r="Q1254" s="96" t="str">
        <f>IF($L1254="None","",IF(ISERROR(VLOOKUP($L1254,Info!$B$4:$B$266,1,FALSE)),"",VLOOKUP($L1254,Info!$B$4:$L$266,4,FALSE)))</f>
        <v/>
      </c>
      <c r="R1254" s="1"/>
      <c r="S1254" s="6" t="str">
        <f t="shared" si="97"/>
        <v/>
      </c>
      <c r="T1254" s="6" t="str">
        <f>IF($L1254="None","",IF(ISERROR(VLOOKUP($L1254,Info!$B$4:$B$266,1,FALSE)),"",VLOOKUP($L1254,Info!$B$4:$L$266,11,FALSE)))</f>
        <v/>
      </c>
      <c r="U1254" s="1"/>
      <c r="V1254" s="1"/>
      <c r="W1254" s="1"/>
      <c r="X1254" s="1" t="str">
        <f>IF($L1254="None","",IF(ISERROR(VLOOKUP($L1254,Info!$B$4:$B$266,1,FALSE)),"",IF(OR(W1254="Metallic Liquid Tight",W1254="Non-Metallic Liquid Tight",W1254="LSZH",W1254="Greenfield"),VLOOKUP($L1254,Info!$B$4:$L$266,7,FALSE),"N/A")))</f>
        <v/>
      </c>
      <c r="Y1254" s="1"/>
      <c r="Z1254" s="96" t="str">
        <f>IF($L1254="None","",IF(ISERROR(VLOOKUP($L1254,Info!$B$4:$B$266,1,FALSE)),"",VLOOKUP($L1254,Info!$B$4:$L$266,9,FALSE)))</f>
        <v/>
      </c>
      <c r="AA1254" s="96" t="str">
        <f>IF($L1254="None","",IF(ISERROR(VLOOKUP($L1254,Info!$B$4:$B$266,1,FALSE)),"",VLOOKUP($L1254,Info!$B$4:$L$266,8,FALSE)))</f>
        <v/>
      </c>
      <c r="AB1254" s="96" t="str">
        <f>IF($L1254="None","",IF(ISERROR(VLOOKUP($L1254,Info!$B$4:$B$266,1,FALSE)),"",VLOOKUP($L1254,Info!$B$4:$L$266,10,FALSE)))</f>
        <v/>
      </c>
      <c r="AC1254" s="1" t="str">
        <f>IF(W1254="SO Cable","Black,White",IF(O1254="","",IF(P1254="","",IF($J$12&lt;&gt;"ABC",IF(P1254&lt;="250",VLOOKUP(O1254,Info!$AZ$4:$BB$22,3,FALSE),VLOOKUP(O1254,Info!$AZ$23:$BB$39,3,FALSE)),IF(P1254&lt;="250",VLOOKUP(O1254,Info!$AO$4:$AQ$22,3,FALSE),VLOOKUP(O1254,Info!$AO$23:$AP$39,3,FALSE))))))</f>
        <v/>
      </c>
      <c r="AD1254" s="1"/>
      <c r="AE1254" s="1" t="str">
        <f>IF($L1254="None","",IF(ISERROR(VLOOKUP($L1254,Info!$B$4:$B$266,1,FALSE)),"",VLOOKUP($L1254,Info!$B$4:$L$266,4,FALSE)))</f>
        <v/>
      </c>
      <c r="AF1254" s="1" t="str">
        <f>IF($L1254="None","",IF(ISERROR(VLOOKUP($L1254,Info!$B$4:$B$266,1,FALSE)),"",VLOOKUP($L1254,Info!$B$4:$L$266,6,FALSE)))</f>
        <v/>
      </c>
      <c r="AG1254" s="1"/>
      <c r="AH1254" s="33" t="str" cm="1">
        <f t="array" ref="AH1254">IF(AND(L1254&lt;&gt;"",O1254&lt;&gt;"",R1254:S1254&lt;&gt;"",W1254:X1254&lt;&gt;"",Z1254:AA1254&lt;&gt;"",AC1254&lt;&gt;""),"Good","Bad")</f>
        <v>Bad</v>
      </c>
      <c r="AL1254" t="str" cm="1">
        <f t="array" ref="AL1254">IF(R1254&gt;0,_xlfn.IFS(COUNTIF($L$20:L1254,"&lt;&gt;")&lt;101,1,COUNTIF($L$20:L1254,"&lt;&gt;")&lt;201,2,COUNTIF($L$20:L1254,"&lt;&gt;")&lt;301,3,COUNTIF($L$20:L1254,"&lt;&gt;")&lt;401,4,COUNTIF($L$20:L1254,"&lt;&gt;")&lt;501,5,COUNTIF($L$20:L1254,"&lt;&gt;")&lt;601,6,COUNTIF($L$20:L1254,"&lt;&gt;")&lt;701,7,COUNTIF($L$20:L1254,"&lt;&gt;")&lt;801,8,COUNTIF($L$20:L1254,"&lt;&gt;")&lt;901,9,COUNTIF($L$20:L1254,"&lt;&gt;")&lt;1001,10,COUNTIF($L$20:L1254,"&lt;&gt;")&lt;1101,11,COUNTIF($L$20:L1254,"&lt;&gt;")&lt;1201,12,COUNTIF($L$20:L1254,"&lt;&gt;")&lt;1301,13,COUNTIF($L$20:L1254,"&lt;&gt;")&lt;1401,14,COUNTIF($L$20:L1254,"&lt;&gt;")&lt;1501,15,COUNTIF($L$20:L1254,"&lt;&gt;")&lt;1601,16,COUNTIF($L$20:L1254,"&lt;&gt;")&lt;1701,17,COUNTIF($L$20:L1254,"&lt;&gt;")&lt;1801,18,COUNTIF($L$20:L1254,"&lt;&gt;")&lt;1901,19,COUNTIF($L$20:L1254,"&lt;&gt;")&lt;2001,20,COUNTIF($L$20:L1254,"&lt;&gt;")&lt;2101,21,COUNTIF($L$20:L1254,"&lt;&gt;")&lt;2201,22,COUNTIF($L$20:L1254,"&lt;&gt;")&lt;2301,23,COUNTIF($L$20:L1254,"&lt;&gt;")&lt;2401,24,COUNTIF($L$20:L1254,"&lt;&gt;")&lt;2501,25,COUNTIF($L$20:L1254,"&lt;&gt;")&lt;2601,26,COUNTIF($L$20:L1254,"&lt;&gt;")&lt;2701,27,COUNTIF($L$20:L1254,"&lt;&gt;")&lt;2801,28,COUNTIF($L$20:L1254,"&lt;&gt;")&lt;2901,29,COUNTIF($L$20:L1254,"&lt;&gt;")&lt;3001,30),"")</f>
        <v/>
      </c>
      <c r="AM1254" t="str">
        <f t="shared" si="95"/>
        <v/>
      </c>
      <c r="AN1254" t="str">
        <f t="shared" si="99"/>
        <v/>
      </c>
      <c r="AP1254" t="str">
        <f t="shared" si="98"/>
        <v/>
      </c>
      <c r="AQ1254" t="str">
        <f>IF(AO1254="","",COUNTIFS(AM1254:$AM$3019,AO1254))</f>
        <v/>
      </c>
    </row>
    <row r="1255" spans="1:43" x14ac:dyDescent="0.25">
      <c r="A1255" s="6" t="str">
        <f>IF(COUNT($A$20:A1254)&lt;&gt;$B$4,IF(A1254="","",A1254+1),"")</f>
        <v/>
      </c>
      <c r="B1255" s="3"/>
      <c r="C1255" s="3"/>
      <c r="D1255" s="122"/>
      <c r="E1255" s="3"/>
      <c r="F1255" s="3"/>
      <c r="G1255" s="3"/>
      <c r="H1255" s="3"/>
      <c r="I1255" s="120"/>
      <c r="J1255" s="3"/>
      <c r="K1255" s="95" t="str" cm="1">
        <f t="array" ref="K1255">IF(OR($J$14 = "A",$J$14 = "B",$J$14 = "C"),IF(I1255="","",IF(LEN(I1255)&gt;2,_xlfn.IFS(ISNUMBER(SEARCH("_",I1255)),I1255,ISNUMBER(SEARCH(", ",I1255)),SUBSTITUTE(I1255,", ","_"),ISNUMBER(SEARCH("/ ",I1255)),SUBSTITUTE(I1255,"/ ","_"),ISNUMBER(SEARCH(",",I1255)),SUBSTITUTE(I1255,",","_"),ISNUMBER(SEARCH("/",I1255)),SUBSTITUTE(I1255,"/","_"),ISNUMBER(SEARCH("",I1255)),I1255),I1255)),IF(OR($J$14 = "J",$J$14 = "K"),"",IF(D1255="","",IF(LEN(D1255)&gt;2,_xlfn.IFS(ISNUMBER(SEARCH("_",D1255)),D1255,ISNUMBER(SEARCH(", ",D1255)),SUBSTITUTE(D1255,", ","_"),ISNUMBER(SEARCH("/ ",D1255)),SUBSTITUTE(D1255,"/ ","_"),ISNUMBER(SEARCH(",",D1255)),SUBSTITUTE(D1255,",","_"),ISNUMBER(SEARCH("/",D1255)),SUBSTITUTE(D1255,"/","_"),ISNUMBER(SEARCH("",D1255)),D1255),D1255))))</f>
        <v/>
      </c>
      <c r="L1255" s="1"/>
      <c r="M1255" s="1" t="str">
        <f t="shared" si="96"/>
        <v/>
      </c>
      <c r="N1255" s="94" t="str">
        <f>IF($L1255="None","",IF(ISERROR(VLOOKUP($L1255,Info!$B$4:$B$266,1,FALSE)),"",VLOOKUP($L1255,Info!$B$4:$L$266,5,FALSE)))</f>
        <v/>
      </c>
      <c r="O1255" s="94" t="str">
        <f>IF(K1255="","",IF(AND($J$12&lt;&gt;"ABC",N1255="3"),"BAC",IF(N1255="3","ABC",IF($J$12&lt;&gt;"ABC",IF($J$10="Standard",VLOOKUP(K1255,Info!$BE$4:$BF$481,2,FALSE),VLOOKUP(K1255,Info!$BI$4:$BJ$482,2,FALSE)),IF($J$10="Standard",VLOOKUP(K1255,Info!$AG$4:$AH$2994,2,FALSE),VLOOKUP(K1255,Info!$AK$4:$AL$2997,2,FALSE))))))</f>
        <v/>
      </c>
      <c r="P1255" s="94" t="str">
        <f>IF($L1255="None","",IF(ISERROR(VLOOKUP($L1255,Info!$B$4:$B$266,1,FALSE)),"",VLOOKUP($L1255,Info!$B$4:$L$266,3,FALSE)))</f>
        <v/>
      </c>
      <c r="Q1255" s="96" t="str">
        <f>IF($L1255="None","",IF(ISERROR(VLOOKUP($L1255,Info!$B$4:$B$266,1,FALSE)),"",VLOOKUP($L1255,Info!$B$4:$L$266,4,FALSE)))</f>
        <v/>
      </c>
      <c r="R1255" s="1"/>
      <c r="S1255" s="6" t="str">
        <f t="shared" si="97"/>
        <v/>
      </c>
      <c r="T1255" s="6" t="str">
        <f>IF($L1255="None","",IF(ISERROR(VLOOKUP($L1255,Info!$B$4:$B$266,1,FALSE)),"",VLOOKUP($L1255,Info!$B$4:$L$266,11,FALSE)))</f>
        <v/>
      </c>
      <c r="U1255" s="1"/>
      <c r="V1255" s="1"/>
      <c r="W1255" s="1"/>
      <c r="X1255" s="1" t="str">
        <f>IF($L1255="None","",IF(ISERROR(VLOOKUP($L1255,Info!$B$4:$B$266,1,FALSE)),"",IF(OR(W1255="Metallic Liquid Tight",W1255="Non-Metallic Liquid Tight",W1255="LSZH",W1255="Greenfield"),VLOOKUP($L1255,Info!$B$4:$L$266,7,FALSE),"N/A")))</f>
        <v/>
      </c>
      <c r="Y1255" s="1"/>
      <c r="Z1255" s="96" t="str">
        <f>IF($L1255="None","",IF(ISERROR(VLOOKUP($L1255,Info!$B$4:$B$266,1,FALSE)),"",VLOOKUP($L1255,Info!$B$4:$L$266,9,FALSE)))</f>
        <v/>
      </c>
      <c r="AA1255" s="96" t="str">
        <f>IF($L1255="None","",IF(ISERROR(VLOOKUP($L1255,Info!$B$4:$B$266,1,FALSE)),"",VLOOKUP($L1255,Info!$B$4:$L$266,8,FALSE)))</f>
        <v/>
      </c>
      <c r="AB1255" s="96" t="str">
        <f>IF($L1255="None","",IF(ISERROR(VLOOKUP($L1255,Info!$B$4:$B$266,1,FALSE)),"",VLOOKUP($L1255,Info!$B$4:$L$266,10,FALSE)))</f>
        <v/>
      </c>
      <c r="AC1255" s="1" t="str">
        <f>IF(W1255="SO Cable","Black,White",IF(O1255="","",IF(P1255="","",IF($J$12&lt;&gt;"ABC",IF(P1255&lt;="250",VLOOKUP(O1255,Info!$AZ$4:$BB$22,3,FALSE),VLOOKUP(O1255,Info!$AZ$23:$BB$39,3,FALSE)),IF(P1255&lt;="250",VLOOKUP(O1255,Info!$AO$4:$AQ$22,3,FALSE),VLOOKUP(O1255,Info!$AO$23:$AP$39,3,FALSE))))))</f>
        <v/>
      </c>
      <c r="AD1255" s="1"/>
      <c r="AE1255" s="1" t="str">
        <f>IF($L1255="None","",IF(ISERROR(VLOOKUP($L1255,Info!$B$4:$B$266,1,FALSE)),"",VLOOKUP($L1255,Info!$B$4:$L$266,4,FALSE)))</f>
        <v/>
      </c>
      <c r="AF1255" s="1" t="str">
        <f>IF($L1255="None","",IF(ISERROR(VLOOKUP($L1255,Info!$B$4:$B$266,1,FALSE)),"",VLOOKUP($L1255,Info!$B$4:$L$266,6,FALSE)))</f>
        <v/>
      </c>
      <c r="AG1255" s="1"/>
      <c r="AH1255" s="33" t="str" cm="1">
        <f t="array" ref="AH1255">IF(AND(L1255&lt;&gt;"",O1255&lt;&gt;"",R1255:S1255&lt;&gt;"",W1255:X1255&lt;&gt;"",Z1255:AA1255&lt;&gt;"",AC1255&lt;&gt;""),"Good","Bad")</f>
        <v>Bad</v>
      </c>
      <c r="AL1255" t="str" cm="1">
        <f t="array" ref="AL1255">IF(R1255&gt;0,_xlfn.IFS(COUNTIF($L$20:L1255,"&lt;&gt;")&lt;101,1,COUNTIF($L$20:L1255,"&lt;&gt;")&lt;201,2,COUNTIF($L$20:L1255,"&lt;&gt;")&lt;301,3,COUNTIF($L$20:L1255,"&lt;&gt;")&lt;401,4,COUNTIF($L$20:L1255,"&lt;&gt;")&lt;501,5,COUNTIF($L$20:L1255,"&lt;&gt;")&lt;601,6,COUNTIF($L$20:L1255,"&lt;&gt;")&lt;701,7,COUNTIF($L$20:L1255,"&lt;&gt;")&lt;801,8,COUNTIF($L$20:L1255,"&lt;&gt;")&lt;901,9,COUNTIF($L$20:L1255,"&lt;&gt;")&lt;1001,10,COUNTIF($L$20:L1255,"&lt;&gt;")&lt;1101,11,COUNTIF($L$20:L1255,"&lt;&gt;")&lt;1201,12,COUNTIF($L$20:L1255,"&lt;&gt;")&lt;1301,13,COUNTIF($L$20:L1255,"&lt;&gt;")&lt;1401,14,COUNTIF($L$20:L1255,"&lt;&gt;")&lt;1501,15,COUNTIF($L$20:L1255,"&lt;&gt;")&lt;1601,16,COUNTIF($L$20:L1255,"&lt;&gt;")&lt;1701,17,COUNTIF($L$20:L1255,"&lt;&gt;")&lt;1801,18,COUNTIF($L$20:L1255,"&lt;&gt;")&lt;1901,19,COUNTIF($L$20:L1255,"&lt;&gt;")&lt;2001,20,COUNTIF($L$20:L1255,"&lt;&gt;")&lt;2101,21,COUNTIF($L$20:L1255,"&lt;&gt;")&lt;2201,22,COUNTIF($L$20:L1255,"&lt;&gt;")&lt;2301,23,COUNTIF($L$20:L1255,"&lt;&gt;")&lt;2401,24,COUNTIF($L$20:L1255,"&lt;&gt;")&lt;2501,25,COUNTIF($L$20:L1255,"&lt;&gt;")&lt;2601,26,COUNTIF($L$20:L1255,"&lt;&gt;")&lt;2701,27,COUNTIF($L$20:L1255,"&lt;&gt;")&lt;2801,28,COUNTIF($L$20:L1255,"&lt;&gt;")&lt;2901,29,COUNTIF($L$20:L1255,"&lt;&gt;")&lt;3001,30),"")</f>
        <v/>
      </c>
      <c r="AM1255" t="str">
        <f t="shared" si="95"/>
        <v/>
      </c>
      <c r="AN1255" t="str">
        <f t="shared" si="99"/>
        <v/>
      </c>
      <c r="AP1255" t="str">
        <f t="shared" si="98"/>
        <v/>
      </c>
      <c r="AQ1255" t="str">
        <f>IF(AO1255="","",COUNTIFS(AM1255:$AM$3019,AO1255))</f>
        <v/>
      </c>
    </row>
    <row r="1256" spans="1:43" x14ac:dyDescent="0.25">
      <c r="A1256" s="6" t="str">
        <f>IF(COUNT($A$20:A1255)&lt;&gt;$B$4,IF(A1255="","",A1255+1),"")</f>
        <v/>
      </c>
      <c r="B1256" s="3"/>
      <c r="C1256" s="3"/>
      <c r="D1256" s="122"/>
      <c r="E1256" s="3"/>
      <c r="F1256" s="3"/>
      <c r="G1256" s="3"/>
      <c r="H1256" s="3"/>
      <c r="I1256" s="120"/>
      <c r="J1256" s="3"/>
      <c r="K1256" s="95" t="str" cm="1">
        <f t="array" ref="K1256">IF(OR($J$14 = "A",$J$14 = "B",$J$14 = "C"),IF(I1256="","",IF(LEN(I1256)&gt;2,_xlfn.IFS(ISNUMBER(SEARCH("_",I1256)),I1256,ISNUMBER(SEARCH(", ",I1256)),SUBSTITUTE(I1256,", ","_"),ISNUMBER(SEARCH("/ ",I1256)),SUBSTITUTE(I1256,"/ ","_"),ISNUMBER(SEARCH(",",I1256)),SUBSTITUTE(I1256,",","_"),ISNUMBER(SEARCH("/",I1256)),SUBSTITUTE(I1256,"/","_"),ISNUMBER(SEARCH("",I1256)),I1256),I1256)),IF(OR($J$14 = "J",$J$14 = "K"),"",IF(D1256="","",IF(LEN(D1256)&gt;2,_xlfn.IFS(ISNUMBER(SEARCH("_",D1256)),D1256,ISNUMBER(SEARCH(", ",D1256)),SUBSTITUTE(D1256,", ","_"),ISNUMBER(SEARCH("/ ",D1256)),SUBSTITUTE(D1256,"/ ","_"),ISNUMBER(SEARCH(",",D1256)),SUBSTITUTE(D1256,",","_"),ISNUMBER(SEARCH("/",D1256)),SUBSTITUTE(D1256,"/","_"),ISNUMBER(SEARCH("",D1256)),D1256),D1256))))</f>
        <v/>
      </c>
      <c r="L1256" s="1"/>
      <c r="M1256" s="1" t="str">
        <f t="shared" si="96"/>
        <v/>
      </c>
      <c r="N1256" s="94" t="str">
        <f>IF($L1256="None","",IF(ISERROR(VLOOKUP($L1256,Info!$B$4:$B$266,1,FALSE)),"",VLOOKUP($L1256,Info!$B$4:$L$266,5,FALSE)))</f>
        <v/>
      </c>
      <c r="O1256" s="94" t="str">
        <f>IF(K1256="","",IF(AND($J$12&lt;&gt;"ABC",N1256="3"),"BAC",IF(N1256="3","ABC",IF($J$12&lt;&gt;"ABC",IF($J$10="Standard",VLOOKUP(K1256,Info!$BE$4:$BF$481,2,FALSE),VLOOKUP(K1256,Info!$BI$4:$BJ$482,2,FALSE)),IF($J$10="Standard",VLOOKUP(K1256,Info!$AG$4:$AH$2994,2,FALSE),VLOOKUP(K1256,Info!$AK$4:$AL$2997,2,FALSE))))))</f>
        <v/>
      </c>
      <c r="P1256" s="94" t="str">
        <f>IF($L1256="None","",IF(ISERROR(VLOOKUP($L1256,Info!$B$4:$B$266,1,FALSE)),"",VLOOKUP($L1256,Info!$B$4:$L$266,3,FALSE)))</f>
        <v/>
      </c>
      <c r="Q1256" s="96" t="str">
        <f>IF($L1256="None","",IF(ISERROR(VLOOKUP($L1256,Info!$B$4:$B$266,1,FALSE)),"",VLOOKUP($L1256,Info!$B$4:$L$266,4,FALSE)))</f>
        <v/>
      </c>
      <c r="R1256" s="1"/>
      <c r="S1256" s="6" t="str">
        <f t="shared" si="97"/>
        <v/>
      </c>
      <c r="T1256" s="6" t="str">
        <f>IF($L1256="None","",IF(ISERROR(VLOOKUP($L1256,Info!$B$4:$B$266,1,FALSE)),"",VLOOKUP($L1256,Info!$B$4:$L$266,11,FALSE)))</f>
        <v/>
      </c>
      <c r="U1256" s="1"/>
      <c r="V1256" s="1"/>
      <c r="W1256" s="1"/>
      <c r="X1256" s="1" t="str">
        <f>IF($L1256="None","",IF(ISERROR(VLOOKUP($L1256,Info!$B$4:$B$266,1,FALSE)),"",IF(OR(W1256="Metallic Liquid Tight",W1256="Non-Metallic Liquid Tight",W1256="LSZH",W1256="Greenfield"),VLOOKUP($L1256,Info!$B$4:$L$266,7,FALSE),"N/A")))</f>
        <v/>
      </c>
      <c r="Y1256" s="1"/>
      <c r="Z1256" s="96" t="str">
        <f>IF($L1256="None","",IF(ISERROR(VLOOKUP($L1256,Info!$B$4:$B$266,1,FALSE)),"",VLOOKUP($L1256,Info!$B$4:$L$266,9,FALSE)))</f>
        <v/>
      </c>
      <c r="AA1256" s="96" t="str">
        <f>IF($L1256="None","",IF(ISERROR(VLOOKUP($L1256,Info!$B$4:$B$266,1,FALSE)),"",VLOOKUP($L1256,Info!$B$4:$L$266,8,FALSE)))</f>
        <v/>
      </c>
      <c r="AB1256" s="96" t="str">
        <f>IF($L1256="None","",IF(ISERROR(VLOOKUP($L1256,Info!$B$4:$B$266,1,FALSE)),"",VLOOKUP($L1256,Info!$B$4:$L$266,10,FALSE)))</f>
        <v/>
      </c>
      <c r="AC1256" s="1" t="str">
        <f>IF(W1256="SO Cable","Black,White",IF(O1256="","",IF(P1256="","",IF($J$12&lt;&gt;"ABC",IF(P1256&lt;="250",VLOOKUP(O1256,Info!$AZ$4:$BB$22,3,FALSE),VLOOKUP(O1256,Info!$AZ$23:$BB$39,3,FALSE)),IF(P1256&lt;="250",VLOOKUP(O1256,Info!$AO$4:$AQ$22,3,FALSE),VLOOKUP(O1256,Info!$AO$23:$AP$39,3,FALSE))))))</f>
        <v/>
      </c>
      <c r="AD1256" s="1"/>
      <c r="AE1256" s="1" t="str">
        <f>IF($L1256="None","",IF(ISERROR(VLOOKUP($L1256,Info!$B$4:$B$266,1,FALSE)),"",VLOOKUP($L1256,Info!$B$4:$L$266,4,FALSE)))</f>
        <v/>
      </c>
      <c r="AF1256" s="1" t="str">
        <f>IF($L1256="None","",IF(ISERROR(VLOOKUP($L1256,Info!$B$4:$B$266,1,FALSE)),"",VLOOKUP($L1256,Info!$B$4:$L$266,6,FALSE)))</f>
        <v/>
      </c>
      <c r="AG1256" s="1"/>
      <c r="AH1256" s="33" t="str" cm="1">
        <f t="array" ref="AH1256">IF(AND(L1256&lt;&gt;"",O1256&lt;&gt;"",R1256:S1256&lt;&gt;"",W1256:X1256&lt;&gt;"",Z1256:AA1256&lt;&gt;"",AC1256&lt;&gt;""),"Good","Bad")</f>
        <v>Bad</v>
      </c>
      <c r="AL1256" t="str" cm="1">
        <f t="array" ref="AL1256">IF(R1256&gt;0,_xlfn.IFS(COUNTIF($L$20:L1256,"&lt;&gt;")&lt;101,1,COUNTIF($L$20:L1256,"&lt;&gt;")&lt;201,2,COUNTIF($L$20:L1256,"&lt;&gt;")&lt;301,3,COUNTIF($L$20:L1256,"&lt;&gt;")&lt;401,4,COUNTIF($L$20:L1256,"&lt;&gt;")&lt;501,5,COUNTIF($L$20:L1256,"&lt;&gt;")&lt;601,6,COUNTIF($L$20:L1256,"&lt;&gt;")&lt;701,7,COUNTIF($L$20:L1256,"&lt;&gt;")&lt;801,8,COUNTIF($L$20:L1256,"&lt;&gt;")&lt;901,9,COUNTIF($L$20:L1256,"&lt;&gt;")&lt;1001,10,COUNTIF($L$20:L1256,"&lt;&gt;")&lt;1101,11,COUNTIF($L$20:L1256,"&lt;&gt;")&lt;1201,12,COUNTIF($L$20:L1256,"&lt;&gt;")&lt;1301,13,COUNTIF($L$20:L1256,"&lt;&gt;")&lt;1401,14,COUNTIF($L$20:L1256,"&lt;&gt;")&lt;1501,15,COUNTIF($L$20:L1256,"&lt;&gt;")&lt;1601,16,COUNTIF($L$20:L1256,"&lt;&gt;")&lt;1701,17,COUNTIF($L$20:L1256,"&lt;&gt;")&lt;1801,18,COUNTIF($L$20:L1256,"&lt;&gt;")&lt;1901,19,COUNTIF($L$20:L1256,"&lt;&gt;")&lt;2001,20,COUNTIF($L$20:L1256,"&lt;&gt;")&lt;2101,21,COUNTIF($L$20:L1256,"&lt;&gt;")&lt;2201,22,COUNTIF($L$20:L1256,"&lt;&gt;")&lt;2301,23,COUNTIF($L$20:L1256,"&lt;&gt;")&lt;2401,24,COUNTIF($L$20:L1256,"&lt;&gt;")&lt;2501,25,COUNTIF($L$20:L1256,"&lt;&gt;")&lt;2601,26,COUNTIF($L$20:L1256,"&lt;&gt;")&lt;2701,27,COUNTIF($L$20:L1256,"&lt;&gt;")&lt;2801,28,COUNTIF($L$20:L1256,"&lt;&gt;")&lt;2901,29,COUNTIF($L$20:L1256,"&lt;&gt;")&lt;3001,30),"")</f>
        <v/>
      </c>
      <c r="AM1256" t="str">
        <f t="shared" si="95"/>
        <v/>
      </c>
      <c r="AN1256" t="str">
        <f t="shared" si="99"/>
        <v/>
      </c>
      <c r="AP1256" t="str">
        <f t="shared" si="98"/>
        <v/>
      </c>
      <c r="AQ1256" t="str">
        <f>IF(AO1256="","",COUNTIFS(AM1256:$AM$3019,AO1256))</f>
        <v/>
      </c>
    </row>
    <row r="1257" spans="1:43" x14ac:dyDescent="0.25">
      <c r="A1257" s="6" t="str">
        <f>IF(COUNT($A$20:A1256)&lt;&gt;$B$4,IF(A1256="","",A1256+1),"")</f>
        <v/>
      </c>
      <c r="B1257" s="3"/>
      <c r="C1257" s="3"/>
      <c r="D1257" s="122"/>
      <c r="E1257" s="3"/>
      <c r="F1257" s="3"/>
      <c r="G1257" s="3"/>
      <c r="H1257" s="3"/>
      <c r="I1257" s="120"/>
      <c r="J1257" s="3"/>
      <c r="K1257" s="95" t="str" cm="1">
        <f t="array" ref="K1257">IF(OR($J$14 = "A",$J$14 = "B",$J$14 = "C"),IF(I1257="","",IF(LEN(I1257)&gt;2,_xlfn.IFS(ISNUMBER(SEARCH("_",I1257)),I1257,ISNUMBER(SEARCH(", ",I1257)),SUBSTITUTE(I1257,", ","_"),ISNUMBER(SEARCH("/ ",I1257)),SUBSTITUTE(I1257,"/ ","_"),ISNUMBER(SEARCH(",",I1257)),SUBSTITUTE(I1257,",","_"),ISNUMBER(SEARCH("/",I1257)),SUBSTITUTE(I1257,"/","_"),ISNUMBER(SEARCH("",I1257)),I1257),I1257)),IF(OR($J$14 = "J",$J$14 = "K"),"",IF(D1257="","",IF(LEN(D1257)&gt;2,_xlfn.IFS(ISNUMBER(SEARCH("_",D1257)),D1257,ISNUMBER(SEARCH(", ",D1257)),SUBSTITUTE(D1257,", ","_"),ISNUMBER(SEARCH("/ ",D1257)),SUBSTITUTE(D1257,"/ ","_"),ISNUMBER(SEARCH(",",D1257)),SUBSTITUTE(D1257,",","_"),ISNUMBER(SEARCH("/",D1257)),SUBSTITUTE(D1257,"/","_"),ISNUMBER(SEARCH("",D1257)),D1257),D1257))))</f>
        <v/>
      </c>
      <c r="L1257" s="1"/>
      <c r="M1257" s="1" t="str">
        <f t="shared" si="96"/>
        <v/>
      </c>
      <c r="N1257" s="94" t="str">
        <f>IF($L1257="None","",IF(ISERROR(VLOOKUP($L1257,Info!$B$4:$B$266,1,FALSE)),"",VLOOKUP($L1257,Info!$B$4:$L$266,5,FALSE)))</f>
        <v/>
      </c>
      <c r="O1257" s="94" t="str">
        <f>IF(K1257="","",IF(AND($J$12&lt;&gt;"ABC",N1257="3"),"BAC",IF(N1257="3","ABC",IF($J$12&lt;&gt;"ABC",IF($J$10="Standard",VLOOKUP(K1257,Info!$BE$4:$BF$481,2,FALSE),VLOOKUP(K1257,Info!$BI$4:$BJ$482,2,FALSE)),IF($J$10="Standard",VLOOKUP(K1257,Info!$AG$4:$AH$2994,2,FALSE),VLOOKUP(K1257,Info!$AK$4:$AL$2997,2,FALSE))))))</f>
        <v/>
      </c>
      <c r="P1257" s="94" t="str">
        <f>IF($L1257="None","",IF(ISERROR(VLOOKUP($L1257,Info!$B$4:$B$266,1,FALSE)),"",VLOOKUP($L1257,Info!$B$4:$L$266,3,FALSE)))</f>
        <v/>
      </c>
      <c r="Q1257" s="96" t="str">
        <f>IF($L1257="None","",IF(ISERROR(VLOOKUP($L1257,Info!$B$4:$B$266,1,FALSE)),"",VLOOKUP($L1257,Info!$B$4:$L$266,4,FALSE)))</f>
        <v/>
      </c>
      <c r="R1257" s="1"/>
      <c r="S1257" s="6" t="str">
        <f t="shared" si="97"/>
        <v/>
      </c>
      <c r="T1257" s="6" t="str">
        <f>IF($L1257="None","",IF(ISERROR(VLOOKUP($L1257,Info!$B$4:$B$266,1,FALSE)),"",VLOOKUP($L1257,Info!$B$4:$L$266,11,FALSE)))</f>
        <v/>
      </c>
      <c r="U1257" s="1"/>
      <c r="V1257" s="1"/>
      <c r="W1257" s="1"/>
      <c r="X1257" s="1" t="str">
        <f>IF($L1257="None","",IF(ISERROR(VLOOKUP($L1257,Info!$B$4:$B$266,1,FALSE)),"",IF(OR(W1257="Metallic Liquid Tight",W1257="Non-Metallic Liquid Tight",W1257="LSZH",W1257="Greenfield"),VLOOKUP($L1257,Info!$B$4:$L$266,7,FALSE),"N/A")))</f>
        <v/>
      </c>
      <c r="Y1257" s="1"/>
      <c r="Z1257" s="96" t="str">
        <f>IF($L1257="None","",IF(ISERROR(VLOOKUP($L1257,Info!$B$4:$B$266,1,FALSE)),"",VLOOKUP($L1257,Info!$B$4:$L$266,9,FALSE)))</f>
        <v/>
      </c>
      <c r="AA1257" s="96" t="str">
        <f>IF($L1257="None","",IF(ISERROR(VLOOKUP($L1257,Info!$B$4:$B$266,1,FALSE)),"",VLOOKUP($L1257,Info!$B$4:$L$266,8,FALSE)))</f>
        <v/>
      </c>
      <c r="AB1257" s="96" t="str">
        <f>IF($L1257="None","",IF(ISERROR(VLOOKUP($L1257,Info!$B$4:$B$266,1,FALSE)),"",VLOOKUP($L1257,Info!$B$4:$L$266,10,FALSE)))</f>
        <v/>
      </c>
      <c r="AC1257" s="1" t="str">
        <f>IF(W1257="SO Cable","Black,White",IF(O1257="","",IF(P1257="","",IF($J$12&lt;&gt;"ABC",IF(P1257&lt;="250",VLOOKUP(O1257,Info!$AZ$4:$BB$22,3,FALSE),VLOOKUP(O1257,Info!$AZ$23:$BB$39,3,FALSE)),IF(P1257&lt;="250",VLOOKUP(O1257,Info!$AO$4:$AQ$22,3,FALSE),VLOOKUP(O1257,Info!$AO$23:$AP$39,3,FALSE))))))</f>
        <v/>
      </c>
      <c r="AD1257" s="1"/>
      <c r="AE1257" s="1" t="str">
        <f>IF($L1257="None","",IF(ISERROR(VLOOKUP($L1257,Info!$B$4:$B$266,1,FALSE)),"",VLOOKUP($L1257,Info!$B$4:$L$266,4,FALSE)))</f>
        <v/>
      </c>
      <c r="AF1257" s="1" t="str">
        <f>IF($L1257="None","",IF(ISERROR(VLOOKUP($L1257,Info!$B$4:$B$266,1,FALSE)),"",VLOOKUP($L1257,Info!$B$4:$L$266,6,FALSE)))</f>
        <v/>
      </c>
      <c r="AG1257" s="1"/>
      <c r="AH1257" s="33" t="str" cm="1">
        <f t="array" ref="AH1257">IF(AND(L1257&lt;&gt;"",O1257&lt;&gt;"",R1257:S1257&lt;&gt;"",W1257:X1257&lt;&gt;"",Z1257:AA1257&lt;&gt;"",AC1257&lt;&gt;""),"Good","Bad")</f>
        <v>Bad</v>
      </c>
      <c r="AL1257" t="str" cm="1">
        <f t="array" ref="AL1257">IF(R1257&gt;0,_xlfn.IFS(COUNTIF($L$20:L1257,"&lt;&gt;")&lt;101,1,COUNTIF($L$20:L1257,"&lt;&gt;")&lt;201,2,COUNTIF($L$20:L1257,"&lt;&gt;")&lt;301,3,COUNTIF($L$20:L1257,"&lt;&gt;")&lt;401,4,COUNTIF($L$20:L1257,"&lt;&gt;")&lt;501,5,COUNTIF($L$20:L1257,"&lt;&gt;")&lt;601,6,COUNTIF($L$20:L1257,"&lt;&gt;")&lt;701,7,COUNTIF($L$20:L1257,"&lt;&gt;")&lt;801,8,COUNTIF($L$20:L1257,"&lt;&gt;")&lt;901,9,COUNTIF($L$20:L1257,"&lt;&gt;")&lt;1001,10,COUNTIF($L$20:L1257,"&lt;&gt;")&lt;1101,11,COUNTIF($L$20:L1257,"&lt;&gt;")&lt;1201,12,COUNTIF($L$20:L1257,"&lt;&gt;")&lt;1301,13,COUNTIF($L$20:L1257,"&lt;&gt;")&lt;1401,14,COUNTIF($L$20:L1257,"&lt;&gt;")&lt;1501,15,COUNTIF($L$20:L1257,"&lt;&gt;")&lt;1601,16,COUNTIF($L$20:L1257,"&lt;&gt;")&lt;1701,17,COUNTIF($L$20:L1257,"&lt;&gt;")&lt;1801,18,COUNTIF($L$20:L1257,"&lt;&gt;")&lt;1901,19,COUNTIF($L$20:L1257,"&lt;&gt;")&lt;2001,20,COUNTIF($L$20:L1257,"&lt;&gt;")&lt;2101,21,COUNTIF($L$20:L1257,"&lt;&gt;")&lt;2201,22,COUNTIF($L$20:L1257,"&lt;&gt;")&lt;2301,23,COUNTIF($L$20:L1257,"&lt;&gt;")&lt;2401,24,COUNTIF($L$20:L1257,"&lt;&gt;")&lt;2501,25,COUNTIF($L$20:L1257,"&lt;&gt;")&lt;2601,26,COUNTIF($L$20:L1257,"&lt;&gt;")&lt;2701,27,COUNTIF($L$20:L1257,"&lt;&gt;")&lt;2801,28,COUNTIF($L$20:L1257,"&lt;&gt;")&lt;2901,29,COUNTIF($L$20:L1257,"&lt;&gt;")&lt;3001,30),"")</f>
        <v/>
      </c>
      <c r="AM1257" t="str">
        <f t="shared" si="95"/>
        <v/>
      </c>
      <c r="AN1257" t="str">
        <f t="shared" si="99"/>
        <v/>
      </c>
      <c r="AP1257" t="str">
        <f t="shared" si="98"/>
        <v/>
      </c>
      <c r="AQ1257" t="str">
        <f>IF(AO1257="","",COUNTIFS(AM1257:$AM$3019,AO1257))</f>
        <v/>
      </c>
    </row>
    <row r="1258" spans="1:43" x14ac:dyDescent="0.25">
      <c r="A1258" s="6" t="str">
        <f>IF(COUNT($A$20:A1257)&lt;&gt;$B$4,IF(A1257="","",A1257+1),"")</f>
        <v/>
      </c>
      <c r="B1258" s="3"/>
      <c r="C1258" s="3"/>
      <c r="D1258" s="122"/>
      <c r="E1258" s="3"/>
      <c r="F1258" s="3"/>
      <c r="G1258" s="3"/>
      <c r="H1258" s="3"/>
      <c r="I1258" s="120"/>
      <c r="J1258" s="3"/>
      <c r="K1258" s="95" t="str" cm="1">
        <f t="array" ref="K1258">IF(OR($J$14 = "A",$J$14 = "B",$J$14 = "C"),IF(I1258="","",IF(LEN(I1258)&gt;2,_xlfn.IFS(ISNUMBER(SEARCH("_",I1258)),I1258,ISNUMBER(SEARCH(", ",I1258)),SUBSTITUTE(I1258,", ","_"),ISNUMBER(SEARCH("/ ",I1258)),SUBSTITUTE(I1258,"/ ","_"),ISNUMBER(SEARCH(",",I1258)),SUBSTITUTE(I1258,",","_"),ISNUMBER(SEARCH("/",I1258)),SUBSTITUTE(I1258,"/","_"),ISNUMBER(SEARCH("",I1258)),I1258),I1258)),IF(OR($J$14 = "J",$J$14 = "K"),"",IF(D1258="","",IF(LEN(D1258)&gt;2,_xlfn.IFS(ISNUMBER(SEARCH("_",D1258)),D1258,ISNUMBER(SEARCH(", ",D1258)),SUBSTITUTE(D1258,", ","_"),ISNUMBER(SEARCH("/ ",D1258)),SUBSTITUTE(D1258,"/ ","_"),ISNUMBER(SEARCH(",",D1258)),SUBSTITUTE(D1258,",","_"),ISNUMBER(SEARCH("/",D1258)),SUBSTITUTE(D1258,"/","_"),ISNUMBER(SEARCH("",D1258)),D1258),D1258))))</f>
        <v/>
      </c>
      <c r="L1258" s="1"/>
      <c r="M1258" s="1" t="str">
        <f t="shared" si="96"/>
        <v/>
      </c>
      <c r="N1258" s="94" t="str">
        <f>IF($L1258="None","",IF(ISERROR(VLOOKUP($L1258,Info!$B$4:$B$266,1,FALSE)),"",VLOOKUP($L1258,Info!$B$4:$L$266,5,FALSE)))</f>
        <v/>
      </c>
      <c r="O1258" s="94" t="str">
        <f>IF(K1258="","",IF(AND($J$12&lt;&gt;"ABC",N1258="3"),"BAC",IF(N1258="3","ABC",IF($J$12&lt;&gt;"ABC",IF($J$10="Standard",VLOOKUP(K1258,Info!$BE$4:$BF$481,2,FALSE),VLOOKUP(K1258,Info!$BI$4:$BJ$482,2,FALSE)),IF($J$10="Standard",VLOOKUP(K1258,Info!$AG$4:$AH$2994,2,FALSE),VLOOKUP(K1258,Info!$AK$4:$AL$2997,2,FALSE))))))</f>
        <v/>
      </c>
      <c r="P1258" s="94" t="str">
        <f>IF($L1258="None","",IF(ISERROR(VLOOKUP($L1258,Info!$B$4:$B$266,1,FALSE)),"",VLOOKUP($L1258,Info!$B$4:$L$266,3,FALSE)))</f>
        <v/>
      </c>
      <c r="Q1258" s="96" t="str">
        <f>IF($L1258="None","",IF(ISERROR(VLOOKUP($L1258,Info!$B$4:$B$266,1,FALSE)),"",VLOOKUP($L1258,Info!$B$4:$L$266,4,FALSE)))</f>
        <v/>
      </c>
      <c r="R1258" s="1"/>
      <c r="S1258" s="6" t="str">
        <f t="shared" si="97"/>
        <v/>
      </c>
      <c r="T1258" s="6" t="str">
        <f>IF($L1258="None","",IF(ISERROR(VLOOKUP($L1258,Info!$B$4:$B$266,1,FALSE)),"",VLOOKUP($L1258,Info!$B$4:$L$266,11,FALSE)))</f>
        <v/>
      </c>
      <c r="U1258" s="1"/>
      <c r="V1258" s="1"/>
      <c r="W1258" s="1"/>
      <c r="X1258" s="1" t="str">
        <f>IF($L1258="None","",IF(ISERROR(VLOOKUP($L1258,Info!$B$4:$B$266,1,FALSE)),"",IF(OR(W1258="Metallic Liquid Tight",W1258="Non-Metallic Liquid Tight",W1258="LSZH",W1258="Greenfield"),VLOOKUP($L1258,Info!$B$4:$L$266,7,FALSE),"N/A")))</f>
        <v/>
      </c>
      <c r="Y1258" s="1"/>
      <c r="Z1258" s="96" t="str">
        <f>IF($L1258="None","",IF(ISERROR(VLOOKUP($L1258,Info!$B$4:$B$266,1,FALSE)),"",VLOOKUP($L1258,Info!$B$4:$L$266,9,FALSE)))</f>
        <v/>
      </c>
      <c r="AA1258" s="96" t="str">
        <f>IF($L1258="None","",IF(ISERROR(VLOOKUP($L1258,Info!$B$4:$B$266,1,FALSE)),"",VLOOKUP($L1258,Info!$B$4:$L$266,8,FALSE)))</f>
        <v/>
      </c>
      <c r="AB1258" s="96" t="str">
        <f>IF($L1258="None","",IF(ISERROR(VLOOKUP($L1258,Info!$B$4:$B$266,1,FALSE)),"",VLOOKUP($L1258,Info!$B$4:$L$266,10,FALSE)))</f>
        <v/>
      </c>
      <c r="AC1258" s="1" t="str">
        <f>IF(W1258="SO Cable","Black,White",IF(O1258="","",IF(P1258="","",IF($J$12&lt;&gt;"ABC",IF(P1258&lt;="250",VLOOKUP(O1258,Info!$AZ$4:$BB$22,3,FALSE),VLOOKUP(O1258,Info!$AZ$23:$BB$39,3,FALSE)),IF(P1258&lt;="250",VLOOKUP(O1258,Info!$AO$4:$AQ$22,3,FALSE),VLOOKUP(O1258,Info!$AO$23:$AP$39,3,FALSE))))))</f>
        <v/>
      </c>
      <c r="AD1258" s="1"/>
      <c r="AE1258" s="1" t="str">
        <f>IF($L1258="None","",IF(ISERROR(VLOOKUP($L1258,Info!$B$4:$B$266,1,FALSE)),"",VLOOKUP($L1258,Info!$B$4:$L$266,4,FALSE)))</f>
        <v/>
      </c>
      <c r="AF1258" s="1" t="str">
        <f>IF($L1258="None","",IF(ISERROR(VLOOKUP($L1258,Info!$B$4:$B$266,1,FALSE)),"",VLOOKUP($L1258,Info!$B$4:$L$266,6,FALSE)))</f>
        <v/>
      </c>
      <c r="AG1258" s="1"/>
      <c r="AH1258" s="33" t="str" cm="1">
        <f t="array" ref="AH1258">IF(AND(L1258&lt;&gt;"",O1258&lt;&gt;"",R1258:S1258&lt;&gt;"",W1258:X1258&lt;&gt;"",Z1258:AA1258&lt;&gt;"",AC1258&lt;&gt;""),"Good","Bad")</f>
        <v>Bad</v>
      </c>
      <c r="AL1258" t="str" cm="1">
        <f t="array" ref="AL1258">IF(R1258&gt;0,_xlfn.IFS(COUNTIF($L$20:L1258,"&lt;&gt;")&lt;101,1,COUNTIF($L$20:L1258,"&lt;&gt;")&lt;201,2,COUNTIF($L$20:L1258,"&lt;&gt;")&lt;301,3,COUNTIF($L$20:L1258,"&lt;&gt;")&lt;401,4,COUNTIF($L$20:L1258,"&lt;&gt;")&lt;501,5,COUNTIF($L$20:L1258,"&lt;&gt;")&lt;601,6,COUNTIF($L$20:L1258,"&lt;&gt;")&lt;701,7,COUNTIF($L$20:L1258,"&lt;&gt;")&lt;801,8,COUNTIF($L$20:L1258,"&lt;&gt;")&lt;901,9,COUNTIF($L$20:L1258,"&lt;&gt;")&lt;1001,10,COUNTIF($L$20:L1258,"&lt;&gt;")&lt;1101,11,COUNTIF($L$20:L1258,"&lt;&gt;")&lt;1201,12,COUNTIF($L$20:L1258,"&lt;&gt;")&lt;1301,13,COUNTIF($L$20:L1258,"&lt;&gt;")&lt;1401,14,COUNTIF($L$20:L1258,"&lt;&gt;")&lt;1501,15,COUNTIF($L$20:L1258,"&lt;&gt;")&lt;1601,16,COUNTIF($L$20:L1258,"&lt;&gt;")&lt;1701,17,COUNTIF($L$20:L1258,"&lt;&gt;")&lt;1801,18,COUNTIF($L$20:L1258,"&lt;&gt;")&lt;1901,19,COUNTIF($L$20:L1258,"&lt;&gt;")&lt;2001,20,COUNTIF($L$20:L1258,"&lt;&gt;")&lt;2101,21,COUNTIF($L$20:L1258,"&lt;&gt;")&lt;2201,22,COUNTIF($L$20:L1258,"&lt;&gt;")&lt;2301,23,COUNTIF($L$20:L1258,"&lt;&gt;")&lt;2401,24,COUNTIF($L$20:L1258,"&lt;&gt;")&lt;2501,25,COUNTIF($L$20:L1258,"&lt;&gt;")&lt;2601,26,COUNTIF($L$20:L1258,"&lt;&gt;")&lt;2701,27,COUNTIF($L$20:L1258,"&lt;&gt;")&lt;2801,28,COUNTIF($L$20:L1258,"&lt;&gt;")&lt;2901,29,COUNTIF($L$20:L1258,"&lt;&gt;")&lt;3001,30),"")</f>
        <v/>
      </c>
      <c r="AM1258" t="str">
        <f t="shared" si="95"/>
        <v/>
      </c>
      <c r="AN1258" t="str">
        <f t="shared" si="99"/>
        <v/>
      </c>
      <c r="AP1258" t="str">
        <f t="shared" si="98"/>
        <v/>
      </c>
      <c r="AQ1258" t="str">
        <f>IF(AO1258="","",COUNTIFS(AM1258:$AM$3019,AO1258))</f>
        <v/>
      </c>
    </row>
    <row r="1259" spans="1:43" x14ac:dyDescent="0.25">
      <c r="A1259" s="6" t="str">
        <f>IF(COUNT($A$20:A1258)&lt;&gt;$B$4,IF(A1258="","",A1258+1),"")</f>
        <v/>
      </c>
      <c r="B1259" s="3"/>
      <c r="C1259" s="3"/>
      <c r="D1259" s="122"/>
      <c r="E1259" s="3"/>
      <c r="F1259" s="3"/>
      <c r="G1259" s="3"/>
      <c r="H1259" s="3"/>
      <c r="I1259" s="120"/>
      <c r="J1259" s="3"/>
      <c r="K1259" s="95" t="str" cm="1">
        <f t="array" ref="K1259">IF(OR($J$14 = "A",$J$14 = "B",$J$14 = "C"),IF(I1259="","",IF(LEN(I1259)&gt;2,_xlfn.IFS(ISNUMBER(SEARCH("_",I1259)),I1259,ISNUMBER(SEARCH(", ",I1259)),SUBSTITUTE(I1259,", ","_"),ISNUMBER(SEARCH("/ ",I1259)),SUBSTITUTE(I1259,"/ ","_"),ISNUMBER(SEARCH(",",I1259)),SUBSTITUTE(I1259,",","_"),ISNUMBER(SEARCH("/",I1259)),SUBSTITUTE(I1259,"/","_"),ISNUMBER(SEARCH("",I1259)),I1259),I1259)),IF(OR($J$14 = "J",$J$14 = "K"),"",IF(D1259="","",IF(LEN(D1259)&gt;2,_xlfn.IFS(ISNUMBER(SEARCH("_",D1259)),D1259,ISNUMBER(SEARCH(", ",D1259)),SUBSTITUTE(D1259,", ","_"),ISNUMBER(SEARCH("/ ",D1259)),SUBSTITUTE(D1259,"/ ","_"),ISNUMBER(SEARCH(",",D1259)),SUBSTITUTE(D1259,",","_"),ISNUMBER(SEARCH("/",D1259)),SUBSTITUTE(D1259,"/","_"),ISNUMBER(SEARCH("",D1259)),D1259),D1259))))</f>
        <v/>
      </c>
      <c r="L1259" s="1"/>
      <c r="M1259" s="1" t="str">
        <f t="shared" si="96"/>
        <v/>
      </c>
      <c r="N1259" s="94" t="str">
        <f>IF($L1259="None","",IF(ISERROR(VLOOKUP($L1259,Info!$B$4:$B$266,1,FALSE)),"",VLOOKUP($L1259,Info!$B$4:$L$266,5,FALSE)))</f>
        <v/>
      </c>
      <c r="O1259" s="94" t="str">
        <f>IF(K1259="","",IF(AND($J$12&lt;&gt;"ABC",N1259="3"),"BAC",IF(N1259="3","ABC",IF($J$12&lt;&gt;"ABC",IF($J$10="Standard",VLOOKUP(K1259,Info!$BE$4:$BF$481,2,FALSE),VLOOKUP(K1259,Info!$BI$4:$BJ$482,2,FALSE)),IF($J$10="Standard",VLOOKUP(K1259,Info!$AG$4:$AH$2994,2,FALSE),VLOOKUP(K1259,Info!$AK$4:$AL$2997,2,FALSE))))))</f>
        <v/>
      </c>
      <c r="P1259" s="94" t="str">
        <f>IF($L1259="None","",IF(ISERROR(VLOOKUP($L1259,Info!$B$4:$B$266,1,FALSE)),"",VLOOKUP($L1259,Info!$B$4:$L$266,3,FALSE)))</f>
        <v/>
      </c>
      <c r="Q1259" s="96" t="str">
        <f>IF($L1259="None","",IF(ISERROR(VLOOKUP($L1259,Info!$B$4:$B$266,1,FALSE)),"",VLOOKUP($L1259,Info!$B$4:$L$266,4,FALSE)))</f>
        <v/>
      </c>
      <c r="R1259" s="1"/>
      <c r="S1259" s="6" t="str">
        <f t="shared" si="97"/>
        <v/>
      </c>
      <c r="T1259" s="6" t="str">
        <f>IF($L1259="None","",IF(ISERROR(VLOOKUP($L1259,Info!$B$4:$B$266,1,FALSE)),"",VLOOKUP($L1259,Info!$B$4:$L$266,11,FALSE)))</f>
        <v/>
      </c>
      <c r="U1259" s="1"/>
      <c r="V1259" s="1"/>
      <c r="W1259" s="1"/>
      <c r="X1259" s="1" t="str">
        <f>IF($L1259="None","",IF(ISERROR(VLOOKUP($L1259,Info!$B$4:$B$266,1,FALSE)),"",IF(OR(W1259="Metallic Liquid Tight",W1259="Non-Metallic Liquid Tight",W1259="LSZH",W1259="Greenfield"),VLOOKUP($L1259,Info!$B$4:$L$266,7,FALSE),"N/A")))</f>
        <v/>
      </c>
      <c r="Y1259" s="1"/>
      <c r="Z1259" s="96" t="str">
        <f>IF($L1259="None","",IF(ISERROR(VLOOKUP($L1259,Info!$B$4:$B$266,1,FALSE)),"",VLOOKUP($L1259,Info!$B$4:$L$266,9,FALSE)))</f>
        <v/>
      </c>
      <c r="AA1259" s="96" t="str">
        <f>IF($L1259="None","",IF(ISERROR(VLOOKUP($L1259,Info!$B$4:$B$266,1,FALSE)),"",VLOOKUP($L1259,Info!$B$4:$L$266,8,FALSE)))</f>
        <v/>
      </c>
      <c r="AB1259" s="96" t="str">
        <f>IF($L1259="None","",IF(ISERROR(VLOOKUP($L1259,Info!$B$4:$B$266,1,FALSE)),"",VLOOKUP($L1259,Info!$B$4:$L$266,10,FALSE)))</f>
        <v/>
      </c>
      <c r="AC1259" s="1" t="str">
        <f>IF(W1259="SO Cable","Black,White",IF(O1259="","",IF(P1259="","",IF($J$12&lt;&gt;"ABC",IF(P1259&lt;="250",VLOOKUP(O1259,Info!$AZ$4:$BB$22,3,FALSE),VLOOKUP(O1259,Info!$AZ$23:$BB$39,3,FALSE)),IF(P1259&lt;="250",VLOOKUP(O1259,Info!$AO$4:$AQ$22,3,FALSE),VLOOKUP(O1259,Info!$AO$23:$AP$39,3,FALSE))))))</f>
        <v/>
      </c>
      <c r="AD1259" s="1"/>
      <c r="AE1259" s="1" t="str">
        <f>IF($L1259="None","",IF(ISERROR(VLOOKUP($L1259,Info!$B$4:$B$266,1,FALSE)),"",VLOOKUP($L1259,Info!$B$4:$L$266,4,FALSE)))</f>
        <v/>
      </c>
      <c r="AF1259" s="1" t="str">
        <f>IF($L1259="None","",IF(ISERROR(VLOOKUP($L1259,Info!$B$4:$B$266,1,FALSE)),"",VLOOKUP($L1259,Info!$B$4:$L$266,6,FALSE)))</f>
        <v/>
      </c>
      <c r="AG1259" s="1"/>
      <c r="AH1259" s="33" t="str" cm="1">
        <f t="array" ref="AH1259">IF(AND(L1259&lt;&gt;"",O1259&lt;&gt;"",R1259:S1259&lt;&gt;"",W1259:X1259&lt;&gt;"",Z1259:AA1259&lt;&gt;"",AC1259&lt;&gt;""),"Good","Bad")</f>
        <v>Bad</v>
      </c>
      <c r="AL1259" t="str" cm="1">
        <f t="array" ref="AL1259">IF(R1259&gt;0,_xlfn.IFS(COUNTIF($L$20:L1259,"&lt;&gt;")&lt;101,1,COUNTIF($L$20:L1259,"&lt;&gt;")&lt;201,2,COUNTIF($L$20:L1259,"&lt;&gt;")&lt;301,3,COUNTIF($L$20:L1259,"&lt;&gt;")&lt;401,4,COUNTIF($L$20:L1259,"&lt;&gt;")&lt;501,5,COUNTIF($L$20:L1259,"&lt;&gt;")&lt;601,6,COUNTIF($L$20:L1259,"&lt;&gt;")&lt;701,7,COUNTIF($L$20:L1259,"&lt;&gt;")&lt;801,8,COUNTIF($L$20:L1259,"&lt;&gt;")&lt;901,9,COUNTIF($L$20:L1259,"&lt;&gt;")&lt;1001,10,COUNTIF($L$20:L1259,"&lt;&gt;")&lt;1101,11,COUNTIF($L$20:L1259,"&lt;&gt;")&lt;1201,12,COUNTIF($L$20:L1259,"&lt;&gt;")&lt;1301,13,COUNTIF($L$20:L1259,"&lt;&gt;")&lt;1401,14,COUNTIF($L$20:L1259,"&lt;&gt;")&lt;1501,15,COUNTIF($L$20:L1259,"&lt;&gt;")&lt;1601,16,COUNTIF($L$20:L1259,"&lt;&gt;")&lt;1701,17,COUNTIF($L$20:L1259,"&lt;&gt;")&lt;1801,18,COUNTIF($L$20:L1259,"&lt;&gt;")&lt;1901,19,COUNTIF($L$20:L1259,"&lt;&gt;")&lt;2001,20,COUNTIF($L$20:L1259,"&lt;&gt;")&lt;2101,21,COUNTIF($L$20:L1259,"&lt;&gt;")&lt;2201,22,COUNTIF($L$20:L1259,"&lt;&gt;")&lt;2301,23,COUNTIF($L$20:L1259,"&lt;&gt;")&lt;2401,24,COUNTIF($L$20:L1259,"&lt;&gt;")&lt;2501,25,COUNTIF($L$20:L1259,"&lt;&gt;")&lt;2601,26,COUNTIF($L$20:L1259,"&lt;&gt;")&lt;2701,27,COUNTIF($L$20:L1259,"&lt;&gt;")&lt;2801,28,COUNTIF($L$20:L1259,"&lt;&gt;")&lt;2901,29,COUNTIF($L$20:L1259,"&lt;&gt;")&lt;3001,30),"")</f>
        <v/>
      </c>
      <c r="AM1259" t="str">
        <f t="shared" si="95"/>
        <v/>
      </c>
      <c r="AN1259" t="str">
        <f t="shared" si="99"/>
        <v/>
      </c>
      <c r="AP1259" t="str">
        <f t="shared" si="98"/>
        <v/>
      </c>
      <c r="AQ1259" t="str">
        <f>IF(AO1259="","",COUNTIFS(AM1259:$AM$3019,AO1259))</f>
        <v/>
      </c>
    </row>
    <row r="1260" spans="1:43" x14ac:dyDescent="0.25">
      <c r="A1260" s="6" t="str">
        <f>IF(COUNT($A$20:A1259)&lt;&gt;$B$4,IF(A1259="","",A1259+1),"")</f>
        <v/>
      </c>
      <c r="B1260" s="3"/>
      <c r="C1260" s="3"/>
      <c r="D1260" s="122"/>
      <c r="E1260" s="3"/>
      <c r="F1260" s="3"/>
      <c r="G1260" s="3"/>
      <c r="H1260" s="3"/>
      <c r="I1260" s="120"/>
      <c r="J1260" s="3"/>
      <c r="K1260" s="95" t="str" cm="1">
        <f t="array" ref="K1260">IF(OR($J$14 = "A",$J$14 = "B",$J$14 = "C"),IF(I1260="","",IF(LEN(I1260)&gt;2,_xlfn.IFS(ISNUMBER(SEARCH("_",I1260)),I1260,ISNUMBER(SEARCH(", ",I1260)),SUBSTITUTE(I1260,", ","_"),ISNUMBER(SEARCH("/ ",I1260)),SUBSTITUTE(I1260,"/ ","_"),ISNUMBER(SEARCH(",",I1260)),SUBSTITUTE(I1260,",","_"),ISNUMBER(SEARCH("/",I1260)),SUBSTITUTE(I1260,"/","_"),ISNUMBER(SEARCH("",I1260)),I1260),I1260)),IF(OR($J$14 = "J",$J$14 = "K"),"",IF(D1260="","",IF(LEN(D1260)&gt;2,_xlfn.IFS(ISNUMBER(SEARCH("_",D1260)),D1260,ISNUMBER(SEARCH(", ",D1260)),SUBSTITUTE(D1260,", ","_"),ISNUMBER(SEARCH("/ ",D1260)),SUBSTITUTE(D1260,"/ ","_"),ISNUMBER(SEARCH(",",D1260)),SUBSTITUTE(D1260,",","_"),ISNUMBER(SEARCH("/",D1260)),SUBSTITUTE(D1260,"/","_"),ISNUMBER(SEARCH("",D1260)),D1260),D1260))))</f>
        <v/>
      </c>
      <c r="L1260" s="1"/>
      <c r="M1260" s="1" t="str">
        <f t="shared" si="96"/>
        <v/>
      </c>
      <c r="N1260" s="94" t="str">
        <f>IF($L1260="None","",IF(ISERROR(VLOOKUP($L1260,Info!$B$4:$B$266,1,FALSE)),"",VLOOKUP($L1260,Info!$B$4:$L$266,5,FALSE)))</f>
        <v/>
      </c>
      <c r="O1260" s="94" t="str">
        <f>IF(K1260="","",IF(AND($J$12&lt;&gt;"ABC",N1260="3"),"BAC",IF(N1260="3","ABC",IF($J$12&lt;&gt;"ABC",IF($J$10="Standard",VLOOKUP(K1260,Info!$BE$4:$BF$481,2,FALSE),VLOOKUP(K1260,Info!$BI$4:$BJ$482,2,FALSE)),IF($J$10="Standard",VLOOKUP(K1260,Info!$AG$4:$AH$2994,2,FALSE),VLOOKUP(K1260,Info!$AK$4:$AL$2997,2,FALSE))))))</f>
        <v/>
      </c>
      <c r="P1260" s="94" t="str">
        <f>IF($L1260="None","",IF(ISERROR(VLOOKUP($L1260,Info!$B$4:$B$266,1,FALSE)),"",VLOOKUP($L1260,Info!$B$4:$L$266,3,FALSE)))</f>
        <v/>
      </c>
      <c r="Q1260" s="96" t="str">
        <f>IF($L1260="None","",IF(ISERROR(VLOOKUP($L1260,Info!$B$4:$B$266,1,FALSE)),"",VLOOKUP($L1260,Info!$B$4:$L$266,4,FALSE)))</f>
        <v/>
      </c>
      <c r="R1260" s="1"/>
      <c r="S1260" s="6" t="str">
        <f t="shared" si="97"/>
        <v/>
      </c>
      <c r="T1260" s="6" t="str">
        <f>IF($L1260="None","",IF(ISERROR(VLOOKUP($L1260,Info!$B$4:$B$266,1,FALSE)),"",VLOOKUP($L1260,Info!$B$4:$L$266,11,FALSE)))</f>
        <v/>
      </c>
      <c r="U1260" s="1"/>
      <c r="V1260" s="1"/>
      <c r="W1260" s="1"/>
      <c r="X1260" s="1" t="str">
        <f>IF($L1260="None","",IF(ISERROR(VLOOKUP($L1260,Info!$B$4:$B$266,1,FALSE)),"",IF(OR(W1260="Metallic Liquid Tight",W1260="Non-Metallic Liquid Tight",W1260="LSZH",W1260="Greenfield"),VLOOKUP($L1260,Info!$B$4:$L$266,7,FALSE),"N/A")))</f>
        <v/>
      </c>
      <c r="Y1260" s="1"/>
      <c r="Z1260" s="96" t="str">
        <f>IF($L1260="None","",IF(ISERROR(VLOOKUP($L1260,Info!$B$4:$B$266,1,FALSE)),"",VLOOKUP($L1260,Info!$B$4:$L$266,9,FALSE)))</f>
        <v/>
      </c>
      <c r="AA1260" s="96" t="str">
        <f>IF($L1260="None","",IF(ISERROR(VLOOKUP($L1260,Info!$B$4:$B$266,1,FALSE)),"",VLOOKUP($L1260,Info!$B$4:$L$266,8,FALSE)))</f>
        <v/>
      </c>
      <c r="AB1260" s="96" t="str">
        <f>IF($L1260="None","",IF(ISERROR(VLOOKUP($L1260,Info!$B$4:$B$266,1,FALSE)),"",VLOOKUP($L1260,Info!$B$4:$L$266,10,FALSE)))</f>
        <v/>
      </c>
      <c r="AC1260" s="1" t="str">
        <f>IF(W1260="SO Cable","Black,White",IF(O1260="","",IF(P1260="","",IF($J$12&lt;&gt;"ABC",IF(P1260&lt;="250",VLOOKUP(O1260,Info!$AZ$4:$BB$22,3,FALSE),VLOOKUP(O1260,Info!$AZ$23:$BB$39,3,FALSE)),IF(P1260&lt;="250",VLOOKUP(O1260,Info!$AO$4:$AQ$22,3,FALSE),VLOOKUP(O1260,Info!$AO$23:$AP$39,3,FALSE))))))</f>
        <v/>
      </c>
      <c r="AD1260" s="1"/>
      <c r="AE1260" s="1" t="str">
        <f>IF($L1260="None","",IF(ISERROR(VLOOKUP($L1260,Info!$B$4:$B$266,1,FALSE)),"",VLOOKUP($L1260,Info!$B$4:$L$266,4,FALSE)))</f>
        <v/>
      </c>
      <c r="AF1260" s="1" t="str">
        <f>IF($L1260="None","",IF(ISERROR(VLOOKUP($L1260,Info!$B$4:$B$266,1,FALSE)),"",VLOOKUP($L1260,Info!$B$4:$L$266,6,FALSE)))</f>
        <v/>
      </c>
      <c r="AG1260" s="1"/>
      <c r="AH1260" s="33" t="str" cm="1">
        <f t="array" ref="AH1260">IF(AND(L1260&lt;&gt;"",O1260&lt;&gt;"",R1260:S1260&lt;&gt;"",W1260:X1260&lt;&gt;"",Z1260:AA1260&lt;&gt;"",AC1260&lt;&gt;""),"Good","Bad")</f>
        <v>Bad</v>
      </c>
      <c r="AL1260" t="str" cm="1">
        <f t="array" ref="AL1260">IF(R1260&gt;0,_xlfn.IFS(COUNTIF($L$20:L1260,"&lt;&gt;")&lt;101,1,COUNTIF($L$20:L1260,"&lt;&gt;")&lt;201,2,COUNTIF($L$20:L1260,"&lt;&gt;")&lt;301,3,COUNTIF($L$20:L1260,"&lt;&gt;")&lt;401,4,COUNTIF($L$20:L1260,"&lt;&gt;")&lt;501,5,COUNTIF($L$20:L1260,"&lt;&gt;")&lt;601,6,COUNTIF($L$20:L1260,"&lt;&gt;")&lt;701,7,COUNTIF($L$20:L1260,"&lt;&gt;")&lt;801,8,COUNTIF($L$20:L1260,"&lt;&gt;")&lt;901,9,COUNTIF($L$20:L1260,"&lt;&gt;")&lt;1001,10,COUNTIF($L$20:L1260,"&lt;&gt;")&lt;1101,11,COUNTIF($L$20:L1260,"&lt;&gt;")&lt;1201,12,COUNTIF($L$20:L1260,"&lt;&gt;")&lt;1301,13,COUNTIF($L$20:L1260,"&lt;&gt;")&lt;1401,14,COUNTIF($L$20:L1260,"&lt;&gt;")&lt;1501,15,COUNTIF($L$20:L1260,"&lt;&gt;")&lt;1601,16,COUNTIF($L$20:L1260,"&lt;&gt;")&lt;1701,17,COUNTIF($L$20:L1260,"&lt;&gt;")&lt;1801,18,COUNTIF($L$20:L1260,"&lt;&gt;")&lt;1901,19,COUNTIF($L$20:L1260,"&lt;&gt;")&lt;2001,20,COUNTIF($L$20:L1260,"&lt;&gt;")&lt;2101,21,COUNTIF($L$20:L1260,"&lt;&gt;")&lt;2201,22,COUNTIF($L$20:L1260,"&lt;&gt;")&lt;2301,23,COUNTIF($L$20:L1260,"&lt;&gt;")&lt;2401,24,COUNTIF($L$20:L1260,"&lt;&gt;")&lt;2501,25,COUNTIF($L$20:L1260,"&lt;&gt;")&lt;2601,26,COUNTIF($L$20:L1260,"&lt;&gt;")&lt;2701,27,COUNTIF($L$20:L1260,"&lt;&gt;")&lt;2801,28,COUNTIF($L$20:L1260,"&lt;&gt;")&lt;2901,29,COUNTIF($L$20:L1260,"&lt;&gt;")&lt;3001,30),"")</f>
        <v/>
      </c>
      <c r="AM1260" t="str">
        <f t="shared" si="95"/>
        <v/>
      </c>
      <c r="AN1260" t="str">
        <f t="shared" si="99"/>
        <v/>
      </c>
      <c r="AP1260" t="str">
        <f t="shared" si="98"/>
        <v/>
      </c>
      <c r="AQ1260" t="str">
        <f>IF(AO1260="","",COUNTIFS(AM1260:$AM$3019,AO1260))</f>
        <v/>
      </c>
    </row>
    <row r="1261" spans="1:43" x14ac:dyDescent="0.25">
      <c r="A1261" s="6" t="str">
        <f>IF(COUNT($A$20:A1260)&lt;&gt;$B$4,IF(A1260="","",A1260+1),"")</f>
        <v/>
      </c>
      <c r="B1261" s="3"/>
      <c r="C1261" s="3"/>
      <c r="D1261" s="122"/>
      <c r="E1261" s="3"/>
      <c r="F1261" s="3"/>
      <c r="G1261" s="3"/>
      <c r="H1261" s="3"/>
      <c r="I1261" s="120"/>
      <c r="J1261" s="3"/>
      <c r="K1261" s="95" t="str" cm="1">
        <f t="array" ref="K1261">IF(OR($J$14 = "A",$J$14 = "B",$J$14 = "C"),IF(I1261="","",IF(LEN(I1261)&gt;2,_xlfn.IFS(ISNUMBER(SEARCH("_",I1261)),I1261,ISNUMBER(SEARCH(", ",I1261)),SUBSTITUTE(I1261,", ","_"),ISNUMBER(SEARCH("/ ",I1261)),SUBSTITUTE(I1261,"/ ","_"),ISNUMBER(SEARCH(",",I1261)),SUBSTITUTE(I1261,",","_"),ISNUMBER(SEARCH("/",I1261)),SUBSTITUTE(I1261,"/","_"),ISNUMBER(SEARCH("",I1261)),I1261),I1261)),IF(OR($J$14 = "J",$J$14 = "K"),"",IF(D1261="","",IF(LEN(D1261)&gt;2,_xlfn.IFS(ISNUMBER(SEARCH("_",D1261)),D1261,ISNUMBER(SEARCH(", ",D1261)),SUBSTITUTE(D1261,", ","_"),ISNUMBER(SEARCH("/ ",D1261)),SUBSTITUTE(D1261,"/ ","_"),ISNUMBER(SEARCH(",",D1261)),SUBSTITUTE(D1261,",","_"),ISNUMBER(SEARCH("/",D1261)),SUBSTITUTE(D1261,"/","_"),ISNUMBER(SEARCH("",D1261)),D1261),D1261))))</f>
        <v/>
      </c>
      <c r="L1261" s="1"/>
      <c r="M1261" s="1" t="str">
        <f t="shared" si="96"/>
        <v/>
      </c>
      <c r="N1261" s="94" t="str">
        <f>IF($L1261="None","",IF(ISERROR(VLOOKUP($L1261,Info!$B$4:$B$266,1,FALSE)),"",VLOOKUP($L1261,Info!$B$4:$L$266,5,FALSE)))</f>
        <v/>
      </c>
      <c r="O1261" s="94" t="str">
        <f>IF(K1261="","",IF(AND($J$12&lt;&gt;"ABC",N1261="3"),"BAC",IF(N1261="3","ABC",IF($J$12&lt;&gt;"ABC",IF($J$10="Standard",VLOOKUP(K1261,Info!$BE$4:$BF$481,2,FALSE),VLOOKUP(K1261,Info!$BI$4:$BJ$482,2,FALSE)),IF($J$10="Standard",VLOOKUP(K1261,Info!$AG$4:$AH$2994,2,FALSE),VLOOKUP(K1261,Info!$AK$4:$AL$2997,2,FALSE))))))</f>
        <v/>
      </c>
      <c r="P1261" s="94" t="str">
        <f>IF($L1261="None","",IF(ISERROR(VLOOKUP($L1261,Info!$B$4:$B$266,1,FALSE)),"",VLOOKUP($L1261,Info!$B$4:$L$266,3,FALSE)))</f>
        <v/>
      </c>
      <c r="Q1261" s="96" t="str">
        <f>IF($L1261="None","",IF(ISERROR(VLOOKUP($L1261,Info!$B$4:$B$266,1,FALSE)),"",VLOOKUP($L1261,Info!$B$4:$L$266,4,FALSE)))</f>
        <v/>
      </c>
      <c r="R1261" s="1"/>
      <c r="S1261" s="6" t="str">
        <f t="shared" si="97"/>
        <v/>
      </c>
      <c r="T1261" s="6" t="str">
        <f>IF($L1261="None","",IF(ISERROR(VLOOKUP($L1261,Info!$B$4:$B$266,1,FALSE)),"",VLOOKUP($L1261,Info!$B$4:$L$266,11,FALSE)))</f>
        <v/>
      </c>
      <c r="U1261" s="1"/>
      <c r="V1261" s="1"/>
      <c r="W1261" s="1"/>
      <c r="X1261" s="1" t="str">
        <f>IF($L1261="None","",IF(ISERROR(VLOOKUP($L1261,Info!$B$4:$B$266,1,FALSE)),"",IF(OR(W1261="Metallic Liquid Tight",W1261="Non-Metallic Liquid Tight",W1261="LSZH",W1261="Greenfield"),VLOOKUP($L1261,Info!$B$4:$L$266,7,FALSE),"N/A")))</f>
        <v/>
      </c>
      <c r="Y1261" s="1"/>
      <c r="Z1261" s="96" t="str">
        <f>IF($L1261="None","",IF(ISERROR(VLOOKUP($L1261,Info!$B$4:$B$266,1,FALSE)),"",VLOOKUP($L1261,Info!$B$4:$L$266,9,FALSE)))</f>
        <v/>
      </c>
      <c r="AA1261" s="96" t="str">
        <f>IF($L1261="None","",IF(ISERROR(VLOOKUP($L1261,Info!$B$4:$B$266,1,FALSE)),"",VLOOKUP($L1261,Info!$B$4:$L$266,8,FALSE)))</f>
        <v/>
      </c>
      <c r="AB1261" s="96" t="str">
        <f>IF($L1261="None","",IF(ISERROR(VLOOKUP($L1261,Info!$B$4:$B$266,1,FALSE)),"",VLOOKUP($L1261,Info!$B$4:$L$266,10,FALSE)))</f>
        <v/>
      </c>
      <c r="AC1261" s="1" t="str">
        <f>IF(W1261="SO Cable","Black,White",IF(O1261="","",IF(P1261="","",IF($J$12&lt;&gt;"ABC",IF(P1261&lt;="250",VLOOKUP(O1261,Info!$AZ$4:$BB$22,3,FALSE),VLOOKUP(O1261,Info!$AZ$23:$BB$39,3,FALSE)),IF(P1261&lt;="250",VLOOKUP(O1261,Info!$AO$4:$AQ$22,3,FALSE),VLOOKUP(O1261,Info!$AO$23:$AP$39,3,FALSE))))))</f>
        <v/>
      </c>
      <c r="AD1261" s="1"/>
      <c r="AE1261" s="1" t="str">
        <f>IF($L1261="None","",IF(ISERROR(VLOOKUP($L1261,Info!$B$4:$B$266,1,FALSE)),"",VLOOKUP($L1261,Info!$B$4:$L$266,4,FALSE)))</f>
        <v/>
      </c>
      <c r="AF1261" s="1" t="str">
        <f>IF($L1261="None","",IF(ISERROR(VLOOKUP($L1261,Info!$B$4:$B$266,1,FALSE)),"",VLOOKUP($L1261,Info!$B$4:$L$266,6,FALSE)))</f>
        <v/>
      </c>
      <c r="AG1261" s="1"/>
      <c r="AH1261" s="33" t="str" cm="1">
        <f t="array" ref="AH1261">IF(AND(L1261&lt;&gt;"",O1261&lt;&gt;"",R1261:S1261&lt;&gt;"",W1261:X1261&lt;&gt;"",Z1261:AA1261&lt;&gt;"",AC1261&lt;&gt;""),"Good","Bad")</f>
        <v>Bad</v>
      </c>
      <c r="AL1261" t="str" cm="1">
        <f t="array" ref="AL1261">IF(R1261&gt;0,_xlfn.IFS(COUNTIF($L$20:L1261,"&lt;&gt;")&lt;101,1,COUNTIF($L$20:L1261,"&lt;&gt;")&lt;201,2,COUNTIF($L$20:L1261,"&lt;&gt;")&lt;301,3,COUNTIF($L$20:L1261,"&lt;&gt;")&lt;401,4,COUNTIF($L$20:L1261,"&lt;&gt;")&lt;501,5,COUNTIF($L$20:L1261,"&lt;&gt;")&lt;601,6,COUNTIF($L$20:L1261,"&lt;&gt;")&lt;701,7,COUNTIF($L$20:L1261,"&lt;&gt;")&lt;801,8,COUNTIF($L$20:L1261,"&lt;&gt;")&lt;901,9,COUNTIF($L$20:L1261,"&lt;&gt;")&lt;1001,10,COUNTIF($L$20:L1261,"&lt;&gt;")&lt;1101,11,COUNTIF($L$20:L1261,"&lt;&gt;")&lt;1201,12,COUNTIF($L$20:L1261,"&lt;&gt;")&lt;1301,13,COUNTIF($L$20:L1261,"&lt;&gt;")&lt;1401,14,COUNTIF($L$20:L1261,"&lt;&gt;")&lt;1501,15,COUNTIF($L$20:L1261,"&lt;&gt;")&lt;1601,16,COUNTIF($L$20:L1261,"&lt;&gt;")&lt;1701,17,COUNTIF($L$20:L1261,"&lt;&gt;")&lt;1801,18,COUNTIF($L$20:L1261,"&lt;&gt;")&lt;1901,19,COUNTIF($L$20:L1261,"&lt;&gt;")&lt;2001,20,COUNTIF($L$20:L1261,"&lt;&gt;")&lt;2101,21,COUNTIF($L$20:L1261,"&lt;&gt;")&lt;2201,22,COUNTIF($L$20:L1261,"&lt;&gt;")&lt;2301,23,COUNTIF($L$20:L1261,"&lt;&gt;")&lt;2401,24,COUNTIF($L$20:L1261,"&lt;&gt;")&lt;2501,25,COUNTIF($L$20:L1261,"&lt;&gt;")&lt;2601,26,COUNTIF($L$20:L1261,"&lt;&gt;")&lt;2701,27,COUNTIF($L$20:L1261,"&lt;&gt;")&lt;2801,28,COUNTIF($L$20:L1261,"&lt;&gt;")&lt;2901,29,COUNTIF($L$20:L1261,"&lt;&gt;")&lt;3001,30),"")</f>
        <v/>
      </c>
      <c r="AM1261" t="str">
        <f t="shared" si="95"/>
        <v/>
      </c>
      <c r="AN1261" t="str">
        <f t="shared" si="99"/>
        <v/>
      </c>
      <c r="AP1261" t="str">
        <f t="shared" si="98"/>
        <v/>
      </c>
      <c r="AQ1261" t="str">
        <f>IF(AO1261="","",COUNTIFS(AM1261:$AM$3019,AO1261))</f>
        <v/>
      </c>
    </row>
    <row r="1262" spans="1:43" x14ac:dyDescent="0.25">
      <c r="A1262" s="6" t="str">
        <f>IF(COUNT($A$20:A1261)&lt;&gt;$B$4,IF(A1261="","",A1261+1),"")</f>
        <v/>
      </c>
      <c r="B1262" s="3"/>
      <c r="C1262" s="3"/>
      <c r="D1262" s="122"/>
      <c r="E1262" s="3"/>
      <c r="F1262" s="3"/>
      <c r="G1262" s="3"/>
      <c r="H1262" s="3"/>
      <c r="I1262" s="120"/>
      <c r="J1262" s="3"/>
      <c r="K1262" s="95" t="str" cm="1">
        <f t="array" ref="K1262">IF(OR($J$14 = "A",$J$14 = "B",$J$14 = "C"),IF(I1262="","",IF(LEN(I1262)&gt;2,_xlfn.IFS(ISNUMBER(SEARCH("_",I1262)),I1262,ISNUMBER(SEARCH(", ",I1262)),SUBSTITUTE(I1262,", ","_"),ISNUMBER(SEARCH("/ ",I1262)),SUBSTITUTE(I1262,"/ ","_"),ISNUMBER(SEARCH(",",I1262)),SUBSTITUTE(I1262,",","_"),ISNUMBER(SEARCH("/",I1262)),SUBSTITUTE(I1262,"/","_"),ISNUMBER(SEARCH("",I1262)),I1262),I1262)),IF(OR($J$14 = "J",$J$14 = "K"),"",IF(D1262="","",IF(LEN(D1262)&gt;2,_xlfn.IFS(ISNUMBER(SEARCH("_",D1262)),D1262,ISNUMBER(SEARCH(", ",D1262)),SUBSTITUTE(D1262,", ","_"),ISNUMBER(SEARCH("/ ",D1262)),SUBSTITUTE(D1262,"/ ","_"),ISNUMBER(SEARCH(",",D1262)),SUBSTITUTE(D1262,",","_"),ISNUMBER(SEARCH("/",D1262)),SUBSTITUTE(D1262,"/","_"),ISNUMBER(SEARCH("",D1262)),D1262),D1262))))</f>
        <v/>
      </c>
      <c r="L1262" s="1"/>
      <c r="M1262" s="1" t="str">
        <f t="shared" si="96"/>
        <v/>
      </c>
      <c r="N1262" s="94" t="str">
        <f>IF($L1262="None","",IF(ISERROR(VLOOKUP($L1262,Info!$B$4:$B$266,1,FALSE)),"",VLOOKUP($L1262,Info!$B$4:$L$266,5,FALSE)))</f>
        <v/>
      </c>
      <c r="O1262" s="94" t="str">
        <f>IF(K1262="","",IF(AND($J$12&lt;&gt;"ABC",N1262="3"),"BAC",IF(N1262="3","ABC",IF($J$12&lt;&gt;"ABC",IF($J$10="Standard",VLOOKUP(K1262,Info!$BE$4:$BF$481,2,FALSE),VLOOKUP(K1262,Info!$BI$4:$BJ$482,2,FALSE)),IF($J$10="Standard",VLOOKUP(K1262,Info!$AG$4:$AH$2994,2,FALSE),VLOOKUP(K1262,Info!$AK$4:$AL$2997,2,FALSE))))))</f>
        <v/>
      </c>
      <c r="P1262" s="94" t="str">
        <f>IF($L1262="None","",IF(ISERROR(VLOOKUP($L1262,Info!$B$4:$B$266,1,FALSE)),"",VLOOKUP($L1262,Info!$B$4:$L$266,3,FALSE)))</f>
        <v/>
      </c>
      <c r="Q1262" s="96" t="str">
        <f>IF($L1262="None","",IF(ISERROR(VLOOKUP($L1262,Info!$B$4:$B$266,1,FALSE)),"",VLOOKUP($L1262,Info!$B$4:$L$266,4,FALSE)))</f>
        <v/>
      </c>
      <c r="R1262" s="1"/>
      <c r="S1262" s="6" t="str">
        <f t="shared" si="97"/>
        <v/>
      </c>
      <c r="T1262" s="6" t="str">
        <f>IF($L1262="None","",IF(ISERROR(VLOOKUP($L1262,Info!$B$4:$B$266,1,FALSE)),"",VLOOKUP($L1262,Info!$B$4:$L$266,11,FALSE)))</f>
        <v/>
      </c>
      <c r="U1262" s="1"/>
      <c r="V1262" s="1"/>
      <c r="W1262" s="1"/>
      <c r="X1262" s="1" t="str">
        <f>IF($L1262="None","",IF(ISERROR(VLOOKUP($L1262,Info!$B$4:$B$266,1,FALSE)),"",IF(OR(W1262="Metallic Liquid Tight",W1262="Non-Metallic Liquid Tight",W1262="LSZH",W1262="Greenfield"),VLOOKUP($L1262,Info!$B$4:$L$266,7,FALSE),"N/A")))</f>
        <v/>
      </c>
      <c r="Y1262" s="1"/>
      <c r="Z1262" s="96" t="str">
        <f>IF($L1262="None","",IF(ISERROR(VLOOKUP($L1262,Info!$B$4:$B$266,1,FALSE)),"",VLOOKUP($L1262,Info!$B$4:$L$266,9,FALSE)))</f>
        <v/>
      </c>
      <c r="AA1262" s="96" t="str">
        <f>IF($L1262="None","",IF(ISERROR(VLOOKUP($L1262,Info!$B$4:$B$266,1,FALSE)),"",VLOOKUP($L1262,Info!$B$4:$L$266,8,FALSE)))</f>
        <v/>
      </c>
      <c r="AB1262" s="96" t="str">
        <f>IF($L1262="None","",IF(ISERROR(VLOOKUP($L1262,Info!$B$4:$B$266,1,FALSE)),"",VLOOKUP($L1262,Info!$B$4:$L$266,10,FALSE)))</f>
        <v/>
      </c>
      <c r="AC1262" s="1" t="str">
        <f>IF(W1262="SO Cable","Black,White",IF(O1262="","",IF(P1262="","",IF($J$12&lt;&gt;"ABC",IF(P1262&lt;="250",VLOOKUP(O1262,Info!$AZ$4:$BB$22,3,FALSE),VLOOKUP(O1262,Info!$AZ$23:$BB$39,3,FALSE)),IF(P1262&lt;="250",VLOOKUP(O1262,Info!$AO$4:$AQ$22,3,FALSE),VLOOKUP(O1262,Info!$AO$23:$AP$39,3,FALSE))))))</f>
        <v/>
      </c>
      <c r="AD1262" s="1"/>
      <c r="AE1262" s="1" t="str">
        <f>IF($L1262="None","",IF(ISERROR(VLOOKUP($L1262,Info!$B$4:$B$266,1,FALSE)),"",VLOOKUP($L1262,Info!$B$4:$L$266,4,FALSE)))</f>
        <v/>
      </c>
      <c r="AF1262" s="1" t="str">
        <f>IF($L1262="None","",IF(ISERROR(VLOOKUP($L1262,Info!$B$4:$B$266,1,FALSE)),"",VLOOKUP($L1262,Info!$B$4:$L$266,6,FALSE)))</f>
        <v/>
      </c>
      <c r="AG1262" s="1"/>
      <c r="AH1262" s="33" t="str" cm="1">
        <f t="array" ref="AH1262">IF(AND(L1262&lt;&gt;"",O1262&lt;&gt;"",R1262:S1262&lt;&gt;"",W1262:X1262&lt;&gt;"",Z1262:AA1262&lt;&gt;"",AC1262&lt;&gt;""),"Good","Bad")</f>
        <v>Bad</v>
      </c>
      <c r="AL1262" t="str" cm="1">
        <f t="array" ref="AL1262">IF(R1262&gt;0,_xlfn.IFS(COUNTIF($L$20:L1262,"&lt;&gt;")&lt;101,1,COUNTIF($L$20:L1262,"&lt;&gt;")&lt;201,2,COUNTIF($L$20:L1262,"&lt;&gt;")&lt;301,3,COUNTIF($L$20:L1262,"&lt;&gt;")&lt;401,4,COUNTIF($L$20:L1262,"&lt;&gt;")&lt;501,5,COUNTIF($L$20:L1262,"&lt;&gt;")&lt;601,6,COUNTIF($L$20:L1262,"&lt;&gt;")&lt;701,7,COUNTIF($L$20:L1262,"&lt;&gt;")&lt;801,8,COUNTIF($L$20:L1262,"&lt;&gt;")&lt;901,9,COUNTIF($L$20:L1262,"&lt;&gt;")&lt;1001,10,COUNTIF($L$20:L1262,"&lt;&gt;")&lt;1101,11,COUNTIF($L$20:L1262,"&lt;&gt;")&lt;1201,12,COUNTIF($L$20:L1262,"&lt;&gt;")&lt;1301,13,COUNTIF($L$20:L1262,"&lt;&gt;")&lt;1401,14,COUNTIF($L$20:L1262,"&lt;&gt;")&lt;1501,15,COUNTIF($L$20:L1262,"&lt;&gt;")&lt;1601,16,COUNTIF($L$20:L1262,"&lt;&gt;")&lt;1701,17,COUNTIF($L$20:L1262,"&lt;&gt;")&lt;1801,18,COUNTIF($L$20:L1262,"&lt;&gt;")&lt;1901,19,COUNTIF($L$20:L1262,"&lt;&gt;")&lt;2001,20,COUNTIF($L$20:L1262,"&lt;&gt;")&lt;2101,21,COUNTIF($L$20:L1262,"&lt;&gt;")&lt;2201,22,COUNTIF($L$20:L1262,"&lt;&gt;")&lt;2301,23,COUNTIF($L$20:L1262,"&lt;&gt;")&lt;2401,24,COUNTIF($L$20:L1262,"&lt;&gt;")&lt;2501,25,COUNTIF($L$20:L1262,"&lt;&gt;")&lt;2601,26,COUNTIF($L$20:L1262,"&lt;&gt;")&lt;2701,27,COUNTIF($L$20:L1262,"&lt;&gt;")&lt;2801,28,COUNTIF($L$20:L1262,"&lt;&gt;")&lt;2901,29,COUNTIF($L$20:L1262,"&lt;&gt;")&lt;3001,30),"")</f>
        <v/>
      </c>
      <c r="AM1262" t="str">
        <f t="shared" si="95"/>
        <v/>
      </c>
      <c r="AN1262" t="str">
        <f t="shared" si="99"/>
        <v/>
      </c>
      <c r="AP1262" t="str">
        <f t="shared" si="98"/>
        <v/>
      </c>
      <c r="AQ1262" t="str">
        <f>IF(AO1262="","",COUNTIFS(AM1262:$AM$3019,AO1262))</f>
        <v/>
      </c>
    </row>
    <row r="1263" spans="1:43" x14ac:dyDescent="0.25">
      <c r="A1263" s="6" t="str">
        <f>IF(COUNT($A$20:A1262)&lt;&gt;$B$4,IF(A1262="","",A1262+1),"")</f>
        <v/>
      </c>
      <c r="B1263" s="3"/>
      <c r="C1263" s="3"/>
      <c r="D1263" s="122"/>
      <c r="E1263" s="3"/>
      <c r="F1263" s="3"/>
      <c r="G1263" s="3"/>
      <c r="H1263" s="3"/>
      <c r="I1263" s="120"/>
      <c r="J1263" s="3"/>
      <c r="K1263" s="95" t="str" cm="1">
        <f t="array" ref="K1263">IF(OR($J$14 = "A",$J$14 = "B",$J$14 = "C"),IF(I1263="","",IF(LEN(I1263)&gt;2,_xlfn.IFS(ISNUMBER(SEARCH("_",I1263)),I1263,ISNUMBER(SEARCH(", ",I1263)),SUBSTITUTE(I1263,", ","_"),ISNUMBER(SEARCH("/ ",I1263)),SUBSTITUTE(I1263,"/ ","_"),ISNUMBER(SEARCH(",",I1263)),SUBSTITUTE(I1263,",","_"),ISNUMBER(SEARCH("/",I1263)),SUBSTITUTE(I1263,"/","_"),ISNUMBER(SEARCH("",I1263)),I1263),I1263)),IF(OR($J$14 = "J",$J$14 = "K"),"",IF(D1263="","",IF(LEN(D1263)&gt;2,_xlfn.IFS(ISNUMBER(SEARCH("_",D1263)),D1263,ISNUMBER(SEARCH(", ",D1263)),SUBSTITUTE(D1263,", ","_"),ISNUMBER(SEARCH("/ ",D1263)),SUBSTITUTE(D1263,"/ ","_"),ISNUMBER(SEARCH(",",D1263)),SUBSTITUTE(D1263,",","_"),ISNUMBER(SEARCH("/",D1263)),SUBSTITUTE(D1263,"/","_"),ISNUMBER(SEARCH("",D1263)),D1263),D1263))))</f>
        <v/>
      </c>
      <c r="L1263" s="1"/>
      <c r="M1263" s="1" t="str">
        <f t="shared" si="96"/>
        <v/>
      </c>
      <c r="N1263" s="94" t="str">
        <f>IF($L1263="None","",IF(ISERROR(VLOOKUP($L1263,Info!$B$4:$B$266,1,FALSE)),"",VLOOKUP($L1263,Info!$B$4:$L$266,5,FALSE)))</f>
        <v/>
      </c>
      <c r="O1263" s="94" t="str">
        <f>IF(K1263="","",IF(AND($J$12&lt;&gt;"ABC",N1263="3"),"BAC",IF(N1263="3","ABC",IF($J$12&lt;&gt;"ABC",IF($J$10="Standard",VLOOKUP(K1263,Info!$BE$4:$BF$481,2,FALSE),VLOOKUP(K1263,Info!$BI$4:$BJ$482,2,FALSE)),IF($J$10="Standard",VLOOKUP(K1263,Info!$AG$4:$AH$2994,2,FALSE),VLOOKUP(K1263,Info!$AK$4:$AL$2997,2,FALSE))))))</f>
        <v/>
      </c>
      <c r="P1263" s="94" t="str">
        <f>IF($L1263="None","",IF(ISERROR(VLOOKUP($L1263,Info!$B$4:$B$266,1,FALSE)),"",VLOOKUP($L1263,Info!$B$4:$L$266,3,FALSE)))</f>
        <v/>
      </c>
      <c r="Q1263" s="96" t="str">
        <f>IF($L1263="None","",IF(ISERROR(VLOOKUP($L1263,Info!$B$4:$B$266,1,FALSE)),"",VLOOKUP($L1263,Info!$B$4:$L$266,4,FALSE)))</f>
        <v/>
      </c>
      <c r="R1263" s="1"/>
      <c r="S1263" s="6" t="str">
        <f t="shared" si="97"/>
        <v/>
      </c>
      <c r="T1263" s="6" t="str">
        <f>IF($L1263="None","",IF(ISERROR(VLOOKUP($L1263,Info!$B$4:$B$266,1,FALSE)),"",VLOOKUP($L1263,Info!$B$4:$L$266,11,FALSE)))</f>
        <v/>
      </c>
      <c r="U1263" s="1"/>
      <c r="V1263" s="1"/>
      <c r="W1263" s="1"/>
      <c r="X1263" s="1" t="str">
        <f>IF($L1263="None","",IF(ISERROR(VLOOKUP($L1263,Info!$B$4:$B$266,1,FALSE)),"",IF(OR(W1263="Metallic Liquid Tight",W1263="Non-Metallic Liquid Tight",W1263="LSZH",W1263="Greenfield"),VLOOKUP($L1263,Info!$B$4:$L$266,7,FALSE),"N/A")))</f>
        <v/>
      </c>
      <c r="Y1263" s="1"/>
      <c r="Z1263" s="96" t="str">
        <f>IF($L1263="None","",IF(ISERROR(VLOOKUP($L1263,Info!$B$4:$B$266,1,FALSE)),"",VLOOKUP($L1263,Info!$B$4:$L$266,9,FALSE)))</f>
        <v/>
      </c>
      <c r="AA1263" s="96" t="str">
        <f>IF($L1263="None","",IF(ISERROR(VLOOKUP($L1263,Info!$B$4:$B$266,1,FALSE)),"",VLOOKUP($L1263,Info!$B$4:$L$266,8,FALSE)))</f>
        <v/>
      </c>
      <c r="AB1263" s="96" t="str">
        <f>IF($L1263="None","",IF(ISERROR(VLOOKUP($L1263,Info!$B$4:$B$266,1,FALSE)),"",VLOOKUP($L1263,Info!$B$4:$L$266,10,FALSE)))</f>
        <v/>
      </c>
      <c r="AC1263" s="1" t="str">
        <f>IF(W1263="SO Cable","Black,White",IF(O1263="","",IF(P1263="","",IF($J$12&lt;&gt;"ABC",IF(P1263&lt;="250",VLOOKUP(O1263,Info!$AZ$4:$BB$22,3,FALSE),VLOOKUP(O1263,Info!$AZ$23:$BB$39,3,FALSE)),IF(P1263&lt;="250",VLOOKUP(O1263,Info!$AO$4:$AQ$22,3,FALSE),VLOOKUP(O1263,Info!$AO$23:$AP$39,3,FALSE))))))</f>
        <v/>
      </c>
      <c r="AD1263" s="1"/>
      <c r="AE1263" s="1" t="str">
        <f>IF($L1263="None","",IF(ISERROR(VLOOKUP($L1263,Info!$B$4:$B$266,1,FALSE)),"",VLOOKUP($L1263,Info!$B$4:$L$266,4,FALSE)))</f>
        <v/>
      </c>
      <c r="AF1263" s="1" t="str">
        <f>IF($L1263="None","",IF(ISERROR(VLOOKUP($L1263,Info!$B$4:$B$266,1,FALSE)),"",VLOOKUP($L1263,Info!$B$4:$L$266,6,FALSE)))</f>
        <v/>
      </c>
      <c r="AG1263" s="1"/>
      <c r="AH1263" s="33" t="str" cm="1">
        <f t="array" ref="AH1263">IF(AND(L1263&lt;&gt;"",O1263&lt;&gt;"",R1263:S1263&lt;&gt;"",W1263:X1263&lt;&gt;"",Z1263:AA1263&lt;&gt;"",AC1263&lt;&gt;""),"Good","Bad")</f>
        <v>Bad</v>
      </c>
      <c r="AL1263" t="str" cm="1">
        <f t="array" ref="AL1263">IF(R1263&gt;0,_xlfn.IFS(COUNTIF($L$20:L1263,"&lt;&gt;")&lt;101,1,COUNTIF($L$20:L1263,"&lt;&gt;")&lt;201,2,COUNTIF($L$20:L1263,"&lt;&gt;")&lt;301,3,COUNTIF($L$20:L1263,"&lt;&gt;")&lt;401,4,COUNTIF($L$20:L1263,"&lt;&gt;")&lt;501,5,COUNTIF($L$20:L1263,"&lt;&gt;")&lt;601,6,COUNTIF($L$20:L1263,"&lt;&gt;")&lt;701,7,COUNTIF($L$20:L1263,"&lt;&gt;")&lt;801,8,COUNTIF($L$20:L1263,"&lt;&gt;")&lt;901,9,COUNTIF($L$20:L1263,"&lt;&gt;")&lt;1001,10,COUNTIF($L$20:L1263,"&lt;&gt;")&lt;1101,11,COUNTIF($L$20:L1263,"&lt;&gt;")&lt;1201,12,COUNTIF($L$20:L1263,"&lt;&gt;")&lt;1301,13,COUNTIF($L$20:L1263,"&lt;&gt;")&lt;1401,14,COUNTIF($L$20:L1263,"&lt;&gt;")&lt;1501,15,COUNTIF($L$20:L1263,"&lt;&gt;")&lt;1601,16,COUNTIF($L$20:L1263,"&lt;&gt;")&lt;1701,17,COUNTIF($L$20:L1263,"&lt;&gt;")&lt;1801,18,COUNTIF($L$20:L1263,"&lt;&gt;")&lt;1901,19,COUNTIF($L$20:L1263,"&lt;&gt;")&lt;2001,20,COUNTIF($L$20:L1263,"&lt;&gt;")&lt;2101,21,COUNTIF($L$20:L1263,"&lt;&gt;")&lt;2201,22,COUNTIF($L$20:L1263,"&lt;&gt;")&lt;2301,23,COUNTIF($L$20:L1263,"&lt;&gt;")&lt;2401,24,COUNTIF($L$20:L1263,"&lt;&gt;")&lt;2501,25,COUNTIF($L$20:L1263,"&lt;&gt;")&lt;2601,26,COUNTIF($L$20:L1263,"&lt;&gt;")&lt;2701,27,COUNTIF($L$20:L1263,"&lt;&gt;")&lt;2801,28,COUNTIF($L$20:L1263,"&lt;&gt;")&lt;2901,29,COUNTIF($L$20:L1263,"&lt;&gt;")&lt;3001,30),"")</f>
        <v/>
      </c>
      <c r="AM1263" t="str">
        <f t="shared" si="95"/>
        <v/>
      </c>
      <c r="AN1263" t="str">
        <f t="shared" si="99"/>
        <v/>
      </c>
      <c r="AP1263" t="str">
        <f t="shared" si="98"/>
        <v/>
      </c>
      <c r="AQ1263" t="str">
        <f>IF(AO1263="","",COUNTIFS(AM1263:$AM$3019,AO1263))</f>
        <v/>
      </c>
    </row>
    <row r="1264" spans="1:43" x14ac:dyDescent="0.25">
      <c r="A1264" s="6" t="str">
        <f>IF(COUNT($A$20:A1263)&lt;&gt;$B$4,IF(A1263="","",A1263+1),"")</f>
        <v/>
      </c>
      <c r="B1264" s="3"/>
      <c r="C1264" s="3"/>
      <c r="D1264" s="122"/>
      <c r="E1264" s="3"/>
      <c r="F1264" s="3"/>
      <c r="G1264" s="3"/>
      <c r="H1264" s="3"/>
      <c r="I1264" s="120"/>
      <c r="J1264" s="3"/>
      <c r="K1264" s="95" t="str" cm="1">
        <f t="array" ref="K1264">IF(OR($J$14 = "A",$J$14 = "B",$J$14 = "C"),IF(I1264="","",IF(LEN(I1264)&gt;2,_xlfn.IFS(ISNUMBER(SEARCH("_",I1264)),I1264,ISNUMBER(SEARCH(", ",I1264)),SUBSTITUTE(I1264,", ","_"),ISNUMBER(SEARCH("/ ",I1264)),SUBSTITUTE(I1264,"/ ","_"),ISNUMBER(SEARCH(",",I1264)),SUBSTITUTE(I1264,",","_"),ISNUMBER(SEARCH("/",I1264)),SUBSTITUTE(I1264,"/","_"),ISNUMBER(SEARCH("",I1264)),I1264),I1264)),IF(OR($J$14 = "J",$J$14 = "K"),"",IF(D1264="","",IF(LEN(D1264)&gt;2,_xlfn.IFS(ISNUMBER(SEARCH("_",D1264)),D1264,ISNUMBER(SEARCH(", ",D1264)),SUBSTITUTE(D1264,", ","_"),ISNUMBER(SEARCH("/ ",D1264)),SUBSTITUTE(D1264,"/ ","_"),ISNUMBER(SEARCH(",",D1264)),SUBSTITUTE(D1264,",","_"),ISNUMBER(SEARCH("/",D1264)),SUBSTITUTE(D1264,"/","_"),ISNUMBER(SEARCH("",D1264)),D1264),D1264))))</f>
        <v/>
      </c>
      <c r="L1264" s="1"/>
      <c r="M1264" s="1" t="str">
        <f t="shared" si="96"/>
        <v/>
      </c>
      <c r="N1264" s="94" t="str">
        <f>IF($L1264="None","",IF(ISERROR(VLOOKUP($L1264,Info!$B$4:$B$266,1,FALSE)),"",VLOOKUP($L1264,Info!$B$4:$L$266,5,FALSE)))</f>
        <v/>
      </c>
      <c r="O1264" s="94" t="str">
        <f>IF(K1264="","",IF(AND($J$12&lt;&gt;"ABC",N1264="3"),"BAC",IF(N1264="3","ABC",IF($J$12&lt;&gt;"ABC",IF($J$10="Standard",VLOOKUP(K1264,Info!$BE$4:$BF$481,2,FALSE),VLOOKUP(K1264,Info!$BI$4:$BJ$482,2,FALSE)),IF($J$10="Standard",VLOOKUP(K1264,Info!$AG$4:$AH$2994,2,FALSE),VLOOKUP(K1264,Info!$AK$4:$AL$2997,2,FALSE))))))</f>
        <v/>
      </c>
      <c r="P1264" s="94" t="str">
        <f>IF($L1264="None","",IF(ISERROR(VLOOKUP($L1264,Info!$B$4:$B$266,1,FALSE)),"",VLOOKUP($L1264,Info!$B$4:$L$266,3,FALSE)))</f>
        <v/>
      </c>
      <c r="Q1264" s="96" t="str">
        <f>IF($L1264="None","",IF(ISERROR(VLOOKUP($L1264,Info!$B$4:$B$266,1,FALSE)),"",VLOOKUP($L1264,Info!$B$4:$L$266,4,FALSE)))</f>
        <v/>
      </c>
      <c r="R1264" s="1"/>
      <c r="S1264" s="6" t="str">
        <f t="shared" si="97"/>
        <v/>
      </c>
      <c r="T1264" s="6" t="str">
        <f>IF($L1264="None","",IF(ISERROR(VLOOKUP($L1264,Info!$B$4:$B$266,1,FALSE)),"",VLOOKUP($L1264,Info!$B$4:$L$266,11,FALSE)))</f>
        <v/>
      </c>
      <c r="U1264" s="1"/>
      <c r="V1264" s="1"/>
      <c r="W1264" s="1"/>
      <c r="X1264" s="1" t="str">
        <f>IF($L1264="None","",IF(ISERROR(VLOOKUP($L1264,Info!$B$4:$B$266,1,FALSE)),"",IF(OR(W1264="Metallic Liquid Tight",W1264="Non-Metallic Liquid Tight",W1264="LSZH",W1264="Greenfield"),VLOOKUP($L1264,Info!$B$4:$L$266,7,FALSE),"N/A")))</f>
        <v/>
      </c>
      <c r="Y1264" s="1"/>
      <c r="Z1264" s="96" t="str">
        <f>IF($L1264="None","",IF(ISERROR(VLOOKUP($L1264,Info!$B$4:$B$266,1,FALSE)),"",VLOOKUP($L1264,Info!$B$4:$L$266,9,FALSE)))</f>
        <v/>
      </c>
      <c r="AA1264" s="96" t="str">
        <f>IF($L1264="None","",IF(ISERROR(VLOOKUP($L1264,Info!$B$4:$B$266,1,FALSE)),"",VLOOKUP($L1264,Info!$B$4:$L$266,8,FALSE)))</f>
        <v/>
      </c>
      <c r="AB1264" s="96" t="str">
        <f>IF($L1264="None","",IF(ISERROR(VLOOKUP($L1264,Info!$B$4:$B$266,1,FALSE)),"",VLOOKUP($L1264,Info!$B$4:$L$266,10,FALSE)))</f>
        <v/>
      </c>
      <c r="AC1264" s="1" t="str">
        <f>IF(W1264="SO Cable","Black,White",IF(O1264="","",IF(P1264="","",IF($J$12&lt;&gt;"ABC",IF(P1264&lt;="250",VLOOKUP(O1264,Info!$AZ$4:$BB$22,3,FALSE),VLOOKUP(O1264,Info!$AZ$23:$BB$39,3,FALSE)),IF(P1264&lt;="250",VLOOKUP(O1264,Info!$AO$4:$AQ$22,3,FALSE),VLOOKUP(O1264,Info!$AO$23:$AP$39,3,FALSE))))))</f>
        <v/>
      </c>
      <c r="AD1264" s="1"/>
      <c r="AE1264" s="1" t="str">
        <f>IF($L1264="None","",IF(ISERROR(VLOOKUP($L1264,Info!$B$4:$B$266,1,FALSE)),"",VLOOKUP($L1264,Info!$B$4:$L$266,4,FALSE)))</f>
        <v/>
      </c>
      <c r="AF1264" s="1" t="str">
        <f>IF($L1264="None","",IF(ISERROR(VLOOKUP($L1264,Info!$B$4:$B$266,1,FALSE)),"",VLOOKUP($L1264,Info!$B$4:$L$266,6,FALSE)))</f>
        <v/>
      </c>
      <c r="AG1264" s="1"/>
      <c r="AH1264" s="33" t="str" cm="1">
        <f t="array" ref="AH1264">IF(AND(L1264&lt;&gt;"",O1264&lt;&gt;"",R1264:S1264&lt;&gt;"",W1264:X1264&lt;&gt;"",Z1264:AA1264&lt;&gt;"",AC1264&lt;&gt;""),"Good","Bad")</f>
        <v>Bad</v>
      </c>
      <c r="AL1264" t="str" cm="1">
        <f t="array" ref="AL1264">IF(R1264&gt;0,_xlfn.IFS(COUNTIF($L$20:L1264,"&lt;&gt;")&lt;101,1,COUNTIF($L$20:L1264,"&lt;&gt;")&lt;201,2,COUNTIF($L$20:L1264,"&lt;&gt;")&lt;301,3,COUNTIF($L$20:L1264,"&lt;&gt;")&lt;401,4,COUNTIF($L$20:L1264,"&lt;&gt;")&lt;501,5,COUNTIF($L$20:L1264,"&lt;&gt;")&lt;601,6,COUNTIF($L$20:L1264,"&lt;&gt;")&lt;701,7,COUNTIF($L$20:L1264,"&lt;&gt;")&lt;801,8,COUNTIF($L$20:L1264,"&lt;&gt;")&lt;901,9,COUNTIF($L$20:L1264,"&lt;&gt;")&lt;1001,10,COUNTIF($L$20:L1264,"&lt;&gt;")&lt;1101,11,COUNTIF($L$20:L1264,"&lt;&gt;")&lt;1201,12,COUNTIF($L$20:L1264,"&lt;&gt;")&lt;1301,13,COUNTIF($L$20:L1264,"&lt;&gt;")&lt;1401,14,COUNTIF($L$20:L1264,"&lt;&gt;")&lt;1501,15,COUNTIF($L$20:L1264,"&lt;&gt;")&lt;1601,16,COUNTIF($L$20:L1264,"&lt;&gt;")&lt;1701,17,COUNTIF($L$20:L1264,"&lt;&gt;")&lt;1801,18,COUNTIF($L$20:L1264,"&lt;&gt;")&lt;1901,19,COUNTIF($L$20:L1264,"&lt;&gt;")&lt;2001,20,COUNTIF($L$20:L1264,"&lt;&gt;")&lt;2101,21,COUNTIF($L$20:L1264,"&lt;&gt;")&lt;2201,22,COUNTIF($L$20:L1264,"&lt;&gt;")&lt;2301,23,COUNTIF($L$20:L1264,"&lt;&gt;")&lt;2401,24,COUNTIF($L$20:L1264,"&lt;&gt;")&lt;2501,25,COUNTIF($L$20:L1264,"&lt;&gt;")&lt;2601,26,COUNTIF($L$20:L1264,"&lt;&gt;")&lt;2701,27,COUNTIF($L$20:L1264,"&lt;&gt;")&lt;2801,28,COUNTIF($L$20:L1264,"&lt;&gt;")&lt;2901,29,COUNTIF($L$20:L1264,"&lt;&gt;")&lt;3001,30),"")</f>
        <v/>
      </c>
      <c r="AM1264" t="str">
        <f t="shared" si="95"/>
        <v/>
      </c>
      <c r="AN1264" t="str">
        <f t="shared" si="99"/>
        <v/>
      </c>
      <c r="AP1264" t="str">
        <f t="shared" si="98"/>
        <v/>
      </c>
      <c r="AQ1264" t="str">
        <f>IF(AO1264="","",COUNTIFS(AM1264:$AM$3019,AO1264))</f>
        <v/>
      </c>
    </row>
    <row r="1265" spans="1:43" x14ac:dyDescent="0.25">
      <c r="A1265" s="6" t="str">
        <f>IF(COUNT($A$20:A1264)&lt;&gt;$B$4,IF(A1264="","",A1264+1),"")</f>
        <v/>
      </c>
      <c r="B1265" s="3"/>
      <c r="C1265" s="3"/>
      <c r="D1265" s="122"/>
      <c r="E1265" s="3"/>
      <c r="F1265" s="3"/>
      <c r="G1265" s="3"/>
      <c r="H1265" s="3"/>
      <c r="I1265" s="120"/>
      <c r="J1265" s="3"/>
      <c r="K1265" s="95" t="str" cm="1">
        <f t="array" ref="K1265">IF(OR($J$14 = "A",$J$14 = "B",$J$14 = "C"),IF(I1265="","",IF(LEN(I1265)&gt;2,_xlfn.IFS(ISNUMBER(SEARCH("_",I1265)),I1265,ISNUMBER(SEARCH(", ",I1265)),SUBSTITUTE(I1265,", ","_"),ISNUMBER(SEARCH("/ ",I1265)),SUBSTITUTE(I1265,"/ ","_"),ISNUMBER(SEARCH(",",I1265)),SUBSTITUTE(I1265,",","_"),ISNUMBER(SEARCH("/",I1265)),SUBSTITUTE(I1265,"/","_"),ISNUMBER(SEARCH("",I1265)),I1265),I1265)),IF(OR($J$14 = "J",$J$14 = "K"),"",IF(D1265="","",IF(LEN(D1265)&gt;2,_xlfn.IFS(ISNUMBER(SEARCH("_",D1265)),D1265,ISNUMBER(SEARCH(", ",D1265)),SUBSTITUTE(D1265,", ","_"),ISNUMBER(SEARCH("/ ",D1265)),SUBSTITUTE(D1265,"/ ","_"),ISNUMBER(SEARCH(",",D1265)),SUBSTITUTE(D1265,",","_"),ISNUMBER(SEARCH("/",D1265)),SUBSTITUTE(D1265,"/","_"),ISNUMBER(SEARCH("",D1265)),D1265),D1265))))</f>
        <v/>
      </c>
      <c r="L1265" s="1"/>
      <c r="M1265" s="1" t="str">
        <f t="shared" si="96"/>
        <v/>
      </c>
      <c r="N1265" s="94" t="str">
        <f>IF($L1265="None","",IF(ISERROR(VLOOKUP($L1265,Info!$B$4:$B$266,1,FALSE)),"",VLOOKUP($L1265,Info!$B$4:$L$266,5,FALSE)))</f>
        <v/>
      </c>
      <c r="O1265" s="94" t="str">
        <f>IF(K1265="","",IF(AND($J$12&lt;&gt;"ABC",N1265="3"),"BAC",IF(N1265="3","ABC",IF($J$12&lt;&gt;"ABC",IF($J$10="Standard",VLOOKUP(K1265,Info!$BE$4:$BF$481,2,FALSE),VLOOKUP(K1265,Info!$BI$4:$BJ$482,2,FALSE)),IF($J$10="Standard",VLOOKUP(K1265,Info!$AG$4:$AH$2994,2,FALSE),VLOOKUP(K1265,Info!$AK$4:$AL$2997,2,FALSE))))))</f>
        <v/>
      </c>
      <c r="P1265" s="94" t="str">
        <f>IF($L1265="None","",IF(ISERROR(VLOOKUP($L1265,Info!$B$4:$B$266,1,FALSE)),"",VLOOKUP($L1265,Info!$B$4:$L$266,3,FALSE)))</f>
        <v/>
      </c>
      <c r="Q1265" s="96" t="str">
        <f>IF($L1265="None","",IF(ISERROR(VLOOKUP($L1265,Info!$B$4:$B$266,1,FALSE)),"",VLOOKUP($L1265,Info!$B$4:$L$266,4,FALSE)))</f>
        <v/>
      </c>
      <c r="R1265" s="1"/>
      <c r="S1265" s="6" t="str">
        <f t="shared" si="97"/>
        <v/>
      </c>
      <c r="T1265" s="6" t="str">
        <f>IF($L1265="None","",IF(ISERROR(VLOOKUP($L1265,Info!$B$4:$B$266,1,FALSE)),"",VLOOKUP($L1265,Info!$B$4:$L$266,11,FALSE)))</f>
        <v/>
      </c>
      <c r="U1265" s="1"/>
      <c r="V1265" s="1"/>
      <c r="W1265" s="1"/>
      <c r="X1265" s="1" t="str">
        <f>IF($L1265="None","",IF(ISERROR(VLOOKUP($L1265,Info!$B$4:$B$266,1,FALSE)),"",IF(OR(W1265="Metallic Liquid Tight",W1265="Non-Metallic Liquid Tight",W1265="LSZH",W1265="Greenfield"),VLOOKUP($L1265,Info!$B$4:$L$266,7,FALSE),"N/A")))</f>
        <v/>
      </c>
      <c r="Y1265" s="1"/>
      <c r="Z1265" s="96" t="str">
        <f>IF($L1265="None","",IF(ISERROR(VLOOKUP($L1265,Info!$B$4:$B$266,1,FALSE)),"",VLOOKUP($L1265,Info!$B$4:$L$266,9,FALSE)))</f>
        <v/>
      </c>
      <c r="AA1265" s="96" t="str">
        <f>IF($L1265="None","",IF(ISERROR(VLOOKUP($L1265,Info!$B$4:$B$266,1,FALSE)),"",VLOOKUP($L1265,Info!$B$4:$L$266,8,FALSE)))</f>
        <v/>
      </c>
      <c r="AB1265" s="96" t="str">
        <f>IF($L1265="None","",IF(ISERROR(VLOOKUP($L1265,Info!$B$4:$B$266,1,FALSE)),"",VLOOKUP($L1265,Info!$B$4:$L$266,10,FALSE)))</f>
        <v/>
      </c>
      <c r="AC1265" s="1" t="str">
        <f>IF(W1265="SO Cable","Black,White",IF(O1265="","",IF(P1265="","",IF($J$12&lt;&gt;"ABC",IF(P1265&lt;="250",VLOOKUP(O1265,Info!$AZ$4:$BB$22,3,FALSE),VLOOKUP(O1265,Info!$AZ$23:$BB$39,3,FALSE)),IF(P1265&lt;="250",VLOOKUP(O1265,Info!$AO$4:$AQ$22,3,FALSE),VLOOKUP(O1265,Info!$AO$23:$AP$39,3,FALSE))))))</f>
        <v/>
      </c>
      <c r="AD1265" s="1"/>
      <c r="AE1265" s="1" t="str">
        <f>IF($L1265="None","",IF(ISERROR(VLOOKUP($L1265,Info!$B$4:$B$266,1,FALSE)),"",VLOOKUP($L1265,Info!$B$4:$L$266,4,FALSE)))</f>
        <v/>
      </c>
      <c r="AF1265" s="1" t="str">
        <f>IF($L1265="None","",IF(ISERROR(VLOOKUP($L1265,Info!$B$4:$B$266,1,FALSE)),"",VLOOKUP($L1265,Info!$B$4:$L$266,6,FALSE)))</f>
        <v/>
      </c>
      <c r="AG1265" s="1"/>
      <c r="AH1265" s="33" t="str" cm="1">
        <f t="array" ref="AH1265">IF(AND(L1265&lt;&gt;"",O1265&lt;&gt;"",R1265:S1265&lt;&gt;"",W1265:X1265&lt;&gt;"",Z1265:AA1265&lt;&gt;"",AC1265&lt;&gt;""),"Good","Bad")</f>
        <v>Bad</v>
      </c>
      <c r="AL1265" t="str" cm="1">
        <f t="array" ref="AL1265">IF(R1265&gt;0,_xlfn.IFS(COUNTIF($L$20:L1265,"&lt;&gt;")&lt;101,1,COUNTIF($L$20:L1265,"&lt;&gt;")&lt;201,2,COUNTIF($L$20:L1265,"&lt;&gt;")&lt;301,3,COUNTIF($L$20:L1265,"&lt;&gt;")&lt;401,4,COUNTIF($L$20:L1265,"&lt;&gt;")&lt;501,5,COUNTIF($L$20:L1265,"&lt;&gt;")&lt;601,6,COUNTIF($L$20:L1265,"&lt;&gt;")&lt;701,7,COUNTIF($L$20:L1265,"&lt;&gt;")&lt;801,8,COUNTIF($L$20:L1265,"&lt;&gt;")&lt;901,9,COUNTIF($L$20:L1265,"&lt;&gt;")&lt;1001,10,COUNTIF($L$20:L1265,"&lt;&gt;")&lt;1101,11,COUNTIF($L$20:L1265,"&lt;&gt;")&lt;1201,12,COUNTIF($L$20:L1265,"&lt;&gt;")&lt;1301,13,COUNTIF($L$20:L1265,"&lt;&gt;")&lt;1401,14,COUNTIF($L$20:L1265,"&lt;&gt;")&lt;1501,15,COUNTIF($L$20:L1265,"&lt;&gt;")&lt;1601,16,COUNTIF($L$20:L1265,"&lt;&gt;")&lt;1701,17,COUNTIF($L$20:L1265,"&lt;&gt;")&lt;1801,18,COUNTIF($L$20:L1265,"&lt;&gt;")&lt;1901,19,COUNTIF($L$20:L1265,"&lt;&gt;")&lt;2001,20,COUNTIF($L$20:L1265,"&lt;&gt;")&lt;2101,21,COUNTIF($L$20:L1265,"&lt;&gt;")&lt;2201,22,COUNTIF($L$20:L1265,"&lt;&gt;")&lt;2301,23,COUNTIF($L$20:L1265,"&lt;&gt;")&lt;2401,24,COUNTIF($L$20:L1265,"&lt;&gt;")&lt;2501,25,COUNTIF($L$20:L1265,"&lt;&gt;")&lt;2601,26,COUNTIF($L$20:L1265,"&lt;&gt;")&lt;2701,27,COUNTIF($L$20:L1265,"&lt;&gt;")&lt;2801,28,COUNTIF($L$20:L1265,"&lt;&gt;")&lt;2901,29,COUNTIF($L$20:L1265,"&lt;&gt;")&lt;3001,30),"")</f>
        <v/>
      </c>
      <c r="AM1265" t="str">
        <f t="shared" si="95"/>
        <v/>
      </c>
      <c r="AN1265" t="str">
        <f t="shared" si="99"/>
        <v/>
      </c>
      <c r="AP1265" t="str">
        <f t="shared" si="98"/>
        <v/>
      </c>
      <c r="AQ1265" t="str">
        <f>IF(AO1265="","",COUNTIFS(AM1265:$AM$3019,AO1265))</f>
        <v/>
      </c>
    </row>
    <row r="1266" spans="1:43" x14ac:dyDescent="0.25">
      <c r="A1266" s="6" t="str">
        <f>IF(COUNT($A$20:A1265)&lt;&gt;$B$4,IF(A1265="","",A1265+1),"")</f>
        <v/>
      </c>
      <c r="B1266" s="3"/>
      <c r="C1266" s="3"/>
      <c r="D1266" s="122"/>
      <c r="E1266" s="3"/>
      <c r="F1266" s="3"/>
      <c r="G1266" s="3"/>
      <c r="H1266" s="3"/>
      <c r="I1266" s="120"/>
      <c r="J1266" s="3"/>
      <c r="K1266" s="95" t="str" cm="1">
        <f t="array" ref="K1266">IF(OR($J$14 = "A",$J$14 = "B",$J$14 = "C"),IF(I1266="","",IF(LEN(I1266)&gt;2,_xlfn.IFS(ISNUMBER(SEARCH("_",I1266)),I1266,ISNUMBER(SEARCH(", ",I1266)),SUBSTITUTE(I1266,", ","_"),ISNUMBER(SEARCH("/ ",I1266)),SUBSTITUTE(I1266,"/ ","_"),ISNUMBER(SEARCH(",",I1266)),SUBSTITUTE(I1266,",","_"),ISNUMBER(SEARCH("/",I1266)),SUBSTITUTE(I1266,"/","_"),ISNUMBER(SEARCH("",I1266)),I1266),I1266)),IF(OR($J$14 = "J",$J$14 = "K"),"",IF(D1266="","",IF(LEN(D1266)&gt;2,_xlfn.IFS(ISNUMBER(SEARCH("_",D1266)),D1266,ISNUMBER(SEARCH(", ",D1266)),SUBSTITUTE(D1266,", ","_"),ISNUMBER(SEARCH("/ ",D1266)),SUBSTITUTE(D1266,"/ ","_"),ISNUMBER(SEARCH(",",D1266)),SUBSTITUTE(D1266,",","_"),ISNUMBER(SEARCH("/",D1266)),SUBSTITUTE(D1266,"/","_"),ISNUMBER(SEARCH("",D1266)),D1266),D1266))))</f>
        <v/>
      </c>
      <c r="L1266" s="1"/>
      <c r="M1266" s="1" t="str">
        <f t="shared" si="96"/>
        <v/>
      </c>
      <c r="N1266" s="94" t="str">
        <f>IF($L1266="None","",IF(ISERROR(VLOOKUP($L1266,Info!$B$4:$B$266,1,FALSE)),"",VLOOKUP($L1266,Info!$B$4:$L$266,5,FALSE)))</f>
        <v/>
      </c>
      <c r="O1266" s="94" t="str">
        <f>IF(K1266="","",IF(AND($J$12&lt;&gt;"ABC",N1266="3"),"BAC",IF(N1266="3","ABC",IF($J$12&lt;&gt;"ABC",IF($J$10="Standard",VLOOKUP(K1266,Info!$BE$4:$BF$481,2,FALSE),VLOOKUP(K1266,Info!$BI$4:$BJ$482,2,FALSE)),IF($J$10="Standard",VLOOKUP(K1266,Info!$AG$4:$AH$2994,2,FALSE),VLOOKUP(K1266,Info!$AK$4:$AL$2997,2,FALSE))))))</f>
        <v/>
      </c>
      <c r="P1266" s="94" t="str">
        <f>IF($L1266="None","",IF(ISERROR(VLOOKUP($L1266,Info!$B$4:$B$266,1,FALSE)),"",VLOOKUP($L1266,Info!$B$4:$L$266,3,FALSE)))</f>
        <v/>
      </c>
      <c r="Q1266" s="96" t="str">
        <f>IF($L1266="None","",IF(ISERROR(VLOOKUP($L1266,Info!$B$4:$B$266,1,FALSE)),"",VLOOKUP($L1266,Info!$B$4:$L$266,4,FALSE)))</f>
        <v/>
      </c>
      <c r="R1266" s="1"/>
      <c r="S1266" s="6" t="str">
        <f t="shared" si="97"/>
        <v/>
      </c>
      <c r="T1266" s="6" t="str">
        <f>IF($L1266="None","",IF(ISERROR(VLOOKUP($L1266,Info!$B$4:$B$266,1,FALSE)),"",VLOOKUP($L1266,Info!$B$4:$L$266,11,FALSE)))</f>
        <v/>
      </c>
      <c r="U1266" s="1"/>
      <c r="V1266" s="1"/>
      <c r="W1266" s="1"/>
      <c r="X1266" s="1" t="str">
        <f>IF($L1266="None","",IF(ISERROR(VLOOKUP($L1266,Info!$B$4:$B$266,1,FALSE)),"",IF(OR(W1266="Metallic Liquid Tight",W1266="Non-Metallic Liquid Tight",W1266="LSZH",W1266="Greenfield"),VLOOKUP($L1266,Info!$B$4:$L$266,7,FALSE),"N/A")))</f>
        <v/>
      </c>
      <c r="Y1266" s="1"/>
      <c r="Z1266" s="96" t="str">
        <f>IF($L1266="None","",IF(ISERROR(VLOOKUP($L1266,Info!$B$4:$B$266,1,FALSE)),"",VLOOKUP($L1266,Info!$B$4:$L$266,9,FALSE)))</f>
        <v/>
      </c>
      <c r="AA1266" s="96" t="str">
        <f>IF($L1266="None","",IF(ISERROR(VLOOKUP($L1266,Info!$B$4:$B$266,1,FALSE)),"",VLOOKUP($L1266,Info!$B$4:$L$266,8,FALSE)))</f>
        <v/>
      </c>
      <c r="AB1266" s="96" t="str">
        <f>IF($L1266="None","",IF(ISERROR(VLOOKUP($L1266,Info!$B$4:$B$266,1,FALSE)),"",VLOOKUP($L1266,Info!$B$4:$L$266,10,FALSE)))</f>
        <v/>
      </c>
      <c r="AC1266" s="1" t="str">
        <f>IF(W1266="SO Cable","Black,White",IF(O1266="","",IF(P1266="","",IF($J$12&lt;&gt;"ABC",IF(P1266&lt;="250",VLOOKUP(O1266,Info!$AZ$4:$BB$22,3,FALSE),VLOOKUP(O1266,Info!$AZ$23:$BB$39,3,FALSE)),IF(P1266&lt;="250",VLOOKUP(O1266,Info!$AO$4:$AQ$22,3,FALSE),VLOOKUP(O1266,Info!$AO$23:$AP$39,3,FALSE))))))</f>
        <v/>
      </c>
      <c r="AD1266" s="1"/>
      <c r="AE1266" s="1" t="str">
        <f>IF($L1266="None","",IF(ISERROR(VLOOKUP($L1266,Info!$B$4:$B$266,1,FALSE)),"",VLOOKUP($L1266,Info!$B$4:$L$266,4,FALSE)))</f>
        <v/>
      </c>
      <c r="AF1266" s="1" t="str">
        <f>IF($L1266="None","",IF(ISERROR(VLOOKUP($L1266,Info!$B$4:$B$266,1,FALSE)),"",VLOOKUP($L1266,Info!$B$4:$L$266,6,FALSE)))</f>
        <v/>
      </c>
      <c r="AG1266" s="1"/>
      <c r="AH1266" s="33" t="str" cm="1">
        <f t="array" ref="AH1266">IF(AND(L1266&lt;&gt;"",O1266&lt;&gt;"",R1266:S1266&lt;&gt;"",W1266:X1266&lt;&gt;"",Z1266:AA1266&lt;&gt;"",AC1266&lt;&gt;""),"Good","Bad")</f>
        <v>Bad</v>
      </c>
      <c r="AL1266" t="str" cm="1">
        <f t="array" ref="AL1266">IF(R1266&gt;0,_xlfn.IFS(COUNTIF($L$20:L1266,"&lt;&gt;")&lt;101,1,COUNTIF($L$20:L1266,"&lt;&gt;")&lt;201,2,COUNTIF($L$20:L1266,"&lt;&gt;")&lt;301,3,COUNTIF($L$20:L1266,"&lt;&gt;")&lt;401,4,COUNTIF($L$20:L1266,"&lt;&gt;")&lt;501,5,COUNTIF($L$20:L1266,"&lt;&gt;")&lt;601,6,COUNTIF($L$20:L1266,"&lt;&gt;")&lt;701,7,COUNTIF($L$20:L1266,"&lt;&gt;")&lt;801,8,COUNTIF($L$20:L1266,"&lt;&gt;")&lt;901,9,COUNTIF($L$20:L1266,"&lt;&gt;")&lt;1001,10,COUNTIF($L$20:L1266,"&lt;&gt;")&lt;1101,11,COUNTIF($L$20:L1266,"&lt;&gt;")&lt;1201,12,COUNTIF($L$20:L1266,"&lt;&gt;")&lt;1301,13,COUNTIF($L$20:L1266,"&lt;&gt;")&lt;1401,14,COUNTIF($L$20:L1266,"&lt;&gt;")&lt;1501,15,COUNTIF($L$20:L1266,"&lt;&gt;")&lt;1601,16,COUNTIF($L$20:L1266,"&lt;&gt;")&lt;1701,17,COUNTIF($L$20:L1266,"&lt;&gt;")&lt;1801,18,COUNTIF($L$20:L1266,"&lt;&gt;")&lt;1901,19,COUNTIF($L$20:L1266,"&lt;&gt;")&lt;2001,20,COUNTIF($L$20:L1266,"&lt;&gt;")&lt;2101,21,COUNTIF($L$20:L1266,"&lt;&gt;")&lt;2201,22,COUNTIF($L$20:L1266,"&lt;&gt;")&lt;2301,23,COUNTIF($L$20:L1266,"&lt;&gt;")&lt;2401,24,COUNTIF($L$20:L1266,"&lt;&gt;")&lt;2501,25,COUNTIF($L$20:L1266,"&lt;&gt;")&lt;2601,26,COUNTIF($L$20:L1266,"&lt;&gt;")&lt;2701,27,COUNTIF($L$20:L1266,"&lt;&gt;")&lt;2801,28,COUNTIF($L$20:L1266,"&lt;&gt;")&lt;2901,29,COUNTIF($L$20:L1266,"&lt;&gt;")&lt;3001,30),"")</f>
        <v/>
      </c>
      <c r="AM1266" t="str">
        <f t="shared" si="95"/>
        <v/>
      </c>
      <c r="AN1266" t="str">
        <f t="shared" si="99"/>
        <v/>
      </c>
      <c r="AP1266" t="str">
        <f t="shared" si="98"/>
        <v/>
      </c>
      <c r="AQ1266" t="str">
        <f>IF(AO1266="","",COUNTIFS(AM1266:$AM$3019,AO1266))</f>
        <v/>
      </c>
    </row>
    <row r="1267" spans="1:43" x14ac:dyDescent="0.25">
      <c r="A1267" s="6" t="str">
        <f>IF(COUNT($A$20:A1266)&lt;&gt;$B$4,IF(A1266="","",A1266+1),"")</f>
        <v/>
      </c>
      <c r="B1267" s="3"/>
      <c r="C1267" s="3"/>
      <c r="D1267" s="122"/>
      <c r="E1267" s="3"/>
      <c r="F1267" s="3"/>
      <c r="G1267" s="3"/>
      <c r="H1267" s="3"/>
      <c r="I1267" s="120"/>
      <c r="J1267" s="3"/>
      <c r="K1267" s="95" t="str" cm="1">
        <f t="array" ref="K1267">IF(OR($J$14 = "A",$J$14 = "B",$J$14 = "C"),IF(I1267="","",IF(LEN(I1267)&gt;2,_xlfn.IFS(ISNUMBER(SEARCH("_",I1267)),I1267,ISNUMBER(SEARCH(", ",I1267)),SUBSTITUTE(I1267,", ","_"),ISNUMBER(SEARCH("/ ",I1267)),SUBSTITUTE(I1267,"/ ","_"),ISNUMBER(SEARCH(",",I1267)),SUBSTITUTE(I1267,",","_"),ISNUMBER(SEARCH("/",I1267)),SUBSTITUTE(I1267,"/","_"),ISNUMBER(SEARCH("",I1267)),I1267),I1267)),IF(OR($J$14 = "J",$J$14 = "K"),"",IF(D1267="","",IF(LEN(D1267)&gt;2,_xlfn.IFS(ISNUMBER(SEARCH("_",D1267)),D1267,ISNUMBER(SEARCH(", ",D1267)),SUBSTITUTE(D1267,", ","_"),ISNUMBER(SEARCH("/ ",D1267)),SUBSTITUTE(D1267,"/ ","_"),ISNUMBER(SEARCH(",",D1267)),SUBSTITUTE(D1267,",","_"),ISNUMBER(SEARCH("/",D1267)),SUBSTITUTE(D1267,"/","_"),ISNUMBER(SEARCH("",D1267)),D1267),D1267))))</f>
        <v/>
      </c>
      <c r="L1267" s="1"/>
      <c r="M1267" s="1" t="str">
        <f t="shared" si="96"/>
        <v/>
      </c>
      <c r="N1267" s="94" t="str">
        <f>IF($L1267="None","",IF(ISERROR(VLOOKUP($L1267,Info!$B$4:$B$266,1,FALSE)),"",VLOOKUP($L1267,Info!$B$4:$L$266,5,FALSE)))</f>
        <v/>
      </c>
      <c r="O1267" s="94" t="str">
        <f>IF(K1267="","",IF(AND($J$12&lt;&gt;"ABC",N1267="3"),"BAC",IF(N1267="3","ABC",IF($J$12&lt;&gt;"ABC",IF($J$10="Standard",VLOOKUP(K1267,Info!$BE$4:$BF$481,2,FALSE),VLOOKUP(K1267,Info!$BI$4:$BJ$482,2,FALSE)),IF($J$10="Standard",VLOOKUP(K1267,Info!$AG$4:$AH$2994,2,FALSE),VLOOKUP(K1267,Info!$AK$4:$AL$2997,2,FALSE))))))</f>
        <v/>
      </c>
      <c r="P1267" s="94" t="str">
        <f>IF($L1267="None","",IF(ISERROR(VLOOKUP($L1267,Info!$B$4:$B$266,1,FALSE)),"",VLOOKUP($L1267,Info!$B$4:$L$266,3,FALSE)))</f>
        <v/>
      </c>
      <c r="Q1267" s="96" t="str">
        <f>IF($L1267="None","",IF(ISERROR(VLOOKUP($L1267,Info!$B$4:$B$266,1,FALSE)),"",VLOOKUP($L1267,Info!$B$4:$L$266,4,FALSE)))</f>
        <v/>
      </c>
      <c r="R1267" s="1"/>
      <c r="S1267" s="6" t="str">
        <f t="shared" si="97"/>
        <v/>
      </c>
      <c r="T1267" s="6" t="str">
        <f>IF($L1267="None","",IF(ISERROR(VLOOKUP($L1267,Info!$B$4:$B$266,1,FALSE)),"",VLOOKUP($L1267,Info!$B$4:$L$266,11,FALSE)))</f>
        <v/>
      </c>
      <c r="U1267" s="1"/>
      <c r="V1267" s="1"/>
      <c r="W1267" s="1"/>
      <c r="X1267" s="1" t="str">
        <f>IF($L1267="None","",IF(ISERROR(VLOOKUP($L1267,Info!$B$4:$B$266,1,FALSE)),"",IF(OR(W1267="Metallic Liquid Tight",W1267="Non-Metallic Liquid Tight",W1267="LSZH",W1267="Greenfield"),VLOOKUP($L1267,Info!$B$4:$L$266,7,FALSE),"N/A")))</f>
        <v/>
      </c>
      <c r="Y1267" s="1"/>
      <c r="Z1267" s="96" t="str">
        <f>IF($L1267="None","",IF(ISERROR(VLOOKUP($L1267,Info!$B$4:$B$266,1,FALSE)),"",VLOOKUP($L1267,Info!$B$4:$L$266,9,FALSE)))</f>
        <v/>
      </c>
      <c r="AA1267" s="96" t="str">
        <f>IF($L1267="None","",IF(ISERROR(VLOOKUP($L1267,Info!$B$4:$B$266,1,FALSE)),"",VLOOKUP($L1267,Info!$B$4:$L$266,8,FALSE)))</f>
        <v/>
      </c>
      <c r="AB1267" s="96" t="str">
        <f>IF($L1267="None","",IF(ISERROR(VLOOKUP($L1267,Info!$B$4:$B$266,1,FALSE)),"",VLOOKUP($L1267,Info!$B$4:$L$266,10,FALSE)))</f>
        <v/>
      </c>
      <c r="AC1267" s="1" t="str">
        <f>IF(W1267="SO Cable","Black,White",IF(O1267="","",IF(P1267="","",IF($J$12&lt;&gt;"ABC",IF(P1267&lt;="250",VLOOKUP(O1267,Info!$AZ$4:$BB$22,3,FALSE),VLOOKUP(O1267,Info!$AZ$23:$BB$39,3,FALSE)),IF(P1267&lt;="250",VLOOKUP(O1267,Info!$AO$4:$AQ$22,3,FALSE),VLOOKUP(O1267,Info!$AO$23:$AP$39,3,FALSE))))))</f>
        <v/>
      </c>
      <c r="AD1267" s="1"/>
      <c r="AE1267" s="1" t="str">
        <f>IF($L1267="None","",IF(ISERROR(VLOOKUP($L1267,Info!$B$4:$B$266,1,FALSE)),"",VLOOKUP($L1267,Info!$B$4:$L$266,4,FALSE)))</f>
        <v/>
      </c>
      <c r="AF1267" s="1" t="str">
        <f>IF($L1267="None","",IF(ISERROR(VLOOKUP($L1267,Info!$B$4:$B$266,1,FALSE)),"",VLOOKUP($L1267,Info!$B$4:$L$266,6,FALSE)))</f>
        <v/>
      </c>
      <c r="AG1267" s="1"/>
      <c r="AH1267" s="33" t="str" cm="1">
        <f t="array" ref="AH1267">IF(AND(L1267&lt;&gt;"",O1267&lt;&gt;"",R1267:S1267&lt;&gt;"",W1267:X1267&lt;&gt;"",Z1267:AA1267&lt;&gt;"",AC1267&lt;&gt;""),"Good","Bad")</f>
        <v>Bad</v>
      </c>
      <c r="AL1267" t="str" cm="1">
        <f t="array" ref="AL1267">IF(R1267&gt;0,_xlfn.IFS(COUNTIF($L$20:L1267,"&lt;&gt;")&lt;101,1,COUNTIF($L$20:L1267,"&lt;&gt;")&lt;201,2,COUNTIF($L$20:L1267,"&lt;&gt;")&lt;301,3,COUNTIF($L$20:L1267,"&lt;&gt;")&lt;401,4,COUNTIF($L$20:L1267,"&lt;&gt;")&lt;501,5,COUNTIF($L$20:L1267,"&lt;&gt;")&lt;601,6,COUNTIF($L$20:L1267,"&lt;&gt;")&lt;701,7,COUNTIF($L$20:L1267,"&lt;&gt;")&lt;801,8,COUNTIF($L$20:L1267,"&lt;&gt;")&lt;901,9,COUNTIF($L$20:L1267,"&lt;&gt;")&lt;1001,10,COUNTIF($L$20:L1267,"&lt;&gt;")&lt;1101,11,COUNTIF($L$20:L1267,"&lt;&gt;")&lt;1201,12,COUNTIF($L$20:L1267,"&lt;&gt;")&lt;1301,13,COUNTIF($L$20:L1267,"&lt;&gt;")&lt;1401,14,COUNTIF($L$20:L1267,"&lt;&gt;")&lt;1501,15,COUNTIF($L$20:L1267,"&lt;&gt;")&lt;1601,16,COUNTIF($L$20:L1267,"&lt;&gt;")&lt;1701,17,COUNTIF($L$20:L1267,"&lt;&gt;")&lt;1801,18,COUNTIF($L$20:L1267,"&lt;&gt;")&lt;1901,19,COUNTIF($L$20:L1267,"&lt;&gt;")&lt;2001,20,COUNTIF($L$20:L1267,"&lt;&gt;")&lt;2101,21,COUNTIF($L$20:L1267,"&lt;&gt;")&lt;2201,22,COUNTIF($L$20:L1267,"&lt;&gt;")&lt;2301,23,COUNTIF($L$20:L1267,"&lt;&gt;")&lt;2401,24,COUNTIF($L$20:L1267,"&lt;&gt;")&lt;2501,25,COUNTIF($L$20:L1267,"&lt;&gt;")&lt;2601,26,COUNTIF($L$20:L1267,"&lt;&gt;")&lt;2701,27,COUNTIF($L$20:L1267,"&lt;&gt;")&lt;2801,28,COUNTIF($L$20:L1267,"&lt;&gt;")&lt;2901,29,COUNTIF($L$20:L1267,"&lt;&gt;")&lt;3001,30),"")</f>
        <v/>
      </c>
      <c r="AM1267" t="str">
        <f t="shared" si="95"/>
        <v/>
      </c>
      <c r="AN1267" t="str">
        <f t="shared" si="99"/>
        <v/>
      </c>
      <c r="AP1267" t="str">
        <f t="shared" si="98"/>
        <v/>
      </c>
      <c r="AQ1267" t="str">
        <f>IF(AO1267="","",COUNTIFS(AM1267:$AM$3019,AO1267))</f>
        <v/>
      </c>
    </row>
    <row r="1268" spans="1:43" x14ac:dyDescent="0.25">
      <c r="A1268" s="6" t="str">
        <f>IF(COUNT($A$20:A1267)&lt;&gt;$B$4,IF(A1267="","",A1267+1),"")</f>
        <v/>
      </c>
      <c r="B1268" s="3"/>
      <c r="C1268" s="3"/>
      <c r="D1268" s="122"/>
      <c r="E1268" s="3"/>
      <c r="F1268" s="3"/>
      <c r="G1268" s="3"/>
      <c r="H1268" s="3"/>
      <c r="I1268" s="120"/>
      <c r="J1268" s="3"/>
      <c r="K1268" s="95" t="str" cm="1">
        <f t="array" ref="K1268">IF(OR($J$14 = "A",$J$14 = "B",$J$14 = "C"),IF(I1268="","",IF(LEN(I1268)&gt;2,_xlfn.IFS(ISNUMBER(SEARCH("_",I1268)),I1268,ISNUMBER(SEARCH(", ",I1268)),SUBSTITUTE(I1268,", ","_"),ISNUMBER(SEARCH("/ ",I1268)),SUBSTITUTE(I1268,"/ ","_"),ISNUMBER(SEARCH(",",I1268)),SUBSTITUTE(I1268,",","_"),ISNUMBER(SEARCH("/",I1268)),SUBSTITUTE(I1268,"/","_"),ISNUMBER(SEARCH("",I1268)),I1268),I1268)),IF(OR($J$14 = "J",$J$14 = "K"),"",IF(D1268="","",IF(LEN(D1268)&gt;2,_xlfn.IFS(ISNUMBER(SEARCH("_",D1268)),D1268,ISNUMBER(SEARCH(", ",D1268)),SUBSTITUTE(D1268,", ","_"),ISNUMBER(SEARCH("/ ",D1268)),SUBSTITUTE(D1268,"/ ","_"),ISNUMBER(SEARCH(",",D1268)),SUBSTITUTE(D1268,",","_"),ISNUMBER(SEARCH("/",D1268)),SUBSTITUTE(D1268,"/","_"),ISNUMBER(SEARCH("",D1268)),D1268),D1268))))</f>
        <v/>
      </c>
      <c r="L1268" s="1"/>
      <c r="M1268" s="1" t="str">
        <f t="shared" si="96"/>
        <v/>
      </c>
      <c r="N1268" s="94" t="str">
        <f>IF($L1268="None","",IF(ISERROR(VLOOKUP($L1268,Info!$B$4:$B$266,1,FALSE)),"",VLOOKUP($L1268,Info!$B$4:$L$266,5,FALSE)))</f>
        <v/>
      </c>
      <c r="O1268" s="94" t="str">
        <f>IF(K1268="","",IF(AND($J$12&lt;&gt;"ABC",N1268="3"),"BAC",IF(N1268="3","ABC",IF($J$12&lt;&gt;"ABC",IF($J$10="Standard",VLOOKUP(K1268,Info!$BE$4:$BF$481,2,FALSE),VLOOKUP(K1268,Info!$BI$4:$BJ$482,2,FALSE)),IF($J$10="Standard",VLOOKUP(K1268,Info!$AG$4:$AH$2994,2,FALSE),VLOOKUP(K1268,Info!$AK$4:$AL$2997,2,FALSE))))))</f>
        <v/>
      </c>
      <c r="P1268" s="94" t="str">
        <f>IF($L1268="None","",IF(ISERROR(VLOOKUP($L1268,Info!$B$4:$B$266,1,FALSE)),"",VLOOKUP($L1268,Info!$B$4:$L$266,3,FALSE)))</f>
        <v/>
      </c>
      <c r="Q1268" s="96" t="str">
        <f>IF($L1268="None","",IF(ISERROR(VLOOKUP($L1268,Info!$B$4:$B$266,1,FALSE)),"",VLOOKUP($L1268,Info!$B$4:$L$266,4,FALSE)))</f>
        <v/>
      </c>
      <c r="R1268" s="1"/>
      <c r="S1268" s="6" t="str">
        <f t="shared" si="97"/>
        <v/>
      </c>
      <c r="T1268" s="6" t="str">
        <f>IF($L1268="None","",IF(ISERROR(VLOOKUP($L1268,Info!$B$4:$B$266,1,FALSE)),"",VLOOKUP($L1268,Info!$B$4:$L$266,11,FALSE)))</f>
        <v/>
      </c>
      <c r="U1268" s="1"/>
      <c r="V1268" s="1"/>
      <c r="W1268" s="1"/>
      <c r="X1268" s="1" t="str">
        <f>IF($L1268="None","",IF(ISERROR(VLOOKUP($L1268,Info!$B$4:$B$266,1,FALSE)),"",IF(OR(W1268="Metallic Liquid Tight",W1268="Non-Metallic Liquid Tight",W1268="LSZH",W1268="Greenfield"),VLOOKUP($L1268,Info!$B$4:$L$266,7,FALSE),"N/A")))</f>
        <v/>
      </c>
      <c r="Y1268" s="1"/>
      <c r="Z1268" s="96" t="str">
        <f>IF($L1268="None","",IF(ISERROR(VLOOKUP($L1268,Info!$B$4:$B$266,1,FALSE)),"",VLOOKUP($L1268,Info!$B$4:$L$266,9,FALSE)))</f>
        <v/>
      </c>
      <c r="AA1268" s="96" t="str">
        <f>IF($L1268="None","",IF(ISERROR(VLOOKUP($L1268,Info!$B$4:$B$266,1,FALSE)),"",VLOOKUP($L1268,Info!$B$4:$L$266,8,FALSE)))</f>
        <v/>
      </c>
      <c r="AB1268" s="96" t="str">
        <f>IF($L1268="None","",IF(ISERROR(VLOOKUP($L1268,Info!$B$4:$B$266,1,FALSE)),"",VLOOKUP($L1268,Info!$B$4:$L$266,10,FALSE)))</f>
        <v/>
      </c>
      <c r="AC1268" s="1" t="str">
        <f>IF(W1268="SO Cable","Black,White",IF(O1268="","",IF(P1268="","",IF($J$12&lt;&gt;"ABC",IF(P1268&lt;="250",VLOOKUP(O1268,Info!$AZ$4:$BB$22,3,FALSE),VLOOKUP(O1268,Info!$AZ$23:$BB$39,3,FALSE)),IF(P1268&lt;="250",VLOOKUP(O1268,Info!$AO$4:$AQ$22,3,FALSE),VLOOKUP(O1268,Info!$AO$23:$AP$39,3,FALSE))))))</f>
        <v/>
      </c>
      <c r="AD1268" s="1"/>
      <c r="AE1268" s="1" t="str">
        <f>IF($L1268="None","",IF(ISERROR(VLOOKUP($L1268,Info!$B$4:$B$266,1,FALSE)),"",VLOOKUP($L1268,Info!$B$4:$L$266,4,FALSE)))</f>
        <v/>
      </c>
      <c r="AF1268" s="1" t="str">
        <f>IF($L1268="None","",IF(ISERROR(VLOOKUP($L1268,Info!$B$4:$B$266,1,FALSE)),"",VLOOKUP($L1268,Info!$B$4:$L$266,6,FALSE)))</f>
        <v/>
      </c>
      <c r="AG1268" s="1"/>
      <c r="AH1268" s="33" t="str" cm="1">
        <f t="array" ref="AH1268">IF(AND(L1268&lt;&gt;"",O1268&lt;&gt;"",R1268:S1268&lt;&gt;"",W1268:X1268&lt;&gt;"",Z1268:AA1268&lt;&gt;"",AC1268&lt;&gt;""),"Good","Bad")</f>
        <v>Bad</v>
      </c>
      <c r="AL1268" t="str" cm="1">
        <f t="array" ref="AL1268">IF(R1268&gt;0,_xlfn.IFS(COUNTIF($L$20:L1268,"&lt;&gt;")&lt;101,1,COUNTIF($L$20:L1268,"&lt;&gt;")&lt;201,2,COUNTIF($L$20:L1268,"&lt;&gt;")&lt;301,3,COUNTIF($L$20:L1268,"&lt;&gt;")&lt;401,4,COUNTIF($L$20:L1268,"&lt;&gt;")&lt;501,5,COUNTIF($L$20:L1268,"&lt;&gt;")&lt;601,6,COUNTIF($L$20:L1268,"&lt;&gt;")&lt;701,7,COUNTIF($L$20:L1268,"&lt;&gt;")&lt;801,8,COUNTIF($L$20:L1268,"&lt;&gt;")&lt;901,9,COUNTIF($L$20:L1268,"&lt;&gt;")&lt;1001,10,COUNTIF($L$20:L1268,"&lt;&gt;")&lt;1101,11,COUNTIF($L$20:L1268,"&lt;&gt;")&lt;1201,12,COUNTIF($L$20:L1268,"&lt;&gt;")&lt;1301,13,COUNTIF($L$20:L1268,"&lt;&gt;")&lt;1401,14,COUNTIF($L$20:L1268,"&lt;&gt;")&lt;1501,15,COUNTIF($L$20:L1268,"&lt;&gt;")&lt;1601,16,COUNTIF($L$20:L1268,"&lt;&gt;")&lt;1701,17,COUNTIF($L$20:L1268,"&lt;&gt;")&lt;1801,18,COUNTIF($L$20:L1268,"&lt;&gt;")&lt;1901,19,COUNTIF($L$20:L1268,"&lt;&gt;")&lt;2001,20,COUNTIF($L$20:L1268,"&lt;&gt;")&lt;2101,21,COUNTIF($L$20:L1268,"&lt;&gt;")&lt;2201,22,COUNTIF($L$20:L1268,"&lt;&gt;")&lt;2301,23,COUNTIF($L$20:L1268,"&lt;&gt;")&lt;2401,24,COUNTIF($L$20:L1268,"&lt;&gt;")&lt;2501,25,COUNTIF($L$20:L1268,"&lt;&gt;")&lt;2601,26,COUNTIF($L$20:L1268,"&lt;&gt;")&lt;2701,27,COUNTIF($L$20:L1268,"&lt;&gt;")&lt;2801,28,COUNTIF($L$20:L1268,"&lt;&gt;")&lt;2901,29,COUNTIF($L$20:L1268,"&lt;&gt;")&lt;3001,30),"")</f>
        <v/>
      </c>
      <c r="AM1268" t="str">
        <f t="shared" si="95"/>
        <v/>
      </c>
      <c r="AN1268" t="str">
        <f t="shared" si="99"/>
        <v/>
      </c>
      <c r="AP1268" t="str">
        <f t="shared" si="98"/>
        <v/>
      </c>
      <c r="AQ1268" t="str">
        <f>IF(AO1268="","",COUNTIFS(AM1268:$AM$3019,AO1268))</f>
        <v/>
      </c>
    </row>
    <row r="1269" spans="1:43" x14ac:dyDescent="0.25">
      <c r="A1269" s="6" t="str">
        <f>IF(COUNT($A$20:A1268)&lt;&gt;$B$4,IF(A1268="","",A1268+1),"")</f>
        <v/>
      </c>
      <c r="B1269" s="3"/>
      <c r="C1269" s="3"/>
      <c r="D1269" s="122"/>
      <c r="E1269" s="3"/>
      <c r="F1269" s="3"/>
      <c r="G1269" s="3"/>
      <c r="H1269" s="3"/>
      <c r="I1269" s="120"/>
      <c r="J1269" s="3"/>
      <c r="K1269" s="95" t="str" cm="1">
        <f t="array" ref="K1269">IF(OR($J$14 = "A",$J$14 = "B",$J$14 = "C"),IF(I1269="","",IF(LEN(I1269)&gt;2,_xlfn.IFS(ISNUMBER(SEARCH("_",I1269)),I1269,ISNUMBER(SEARCH(", ",I1269)),SUBSTITUTE(I1269,", ","_"),ISNUMBER(SEARCH("/ ",I1269)),SUBSTITUTE(I1269,"/ ","_"),ISNUMBER(SEARCH(",",I1269)),SUBSTITUTE(I1269,",","_"),ISNUMBER(SEARCH("/",I1269)),SUBSTITUTE(I1269,"/","_"),ISNUMBER(SEARCH("",I1269)),I1269),I1269)),IF(OR($J$14 = "J",$J$14 = "K"),"",IF(D1269="","",IF(LEN(D1269)&gt;2,_xlfn.IFS(ISNUMBER(SEARCH("_",D1269)),D1269,ISNUMBER(SEARCH(", ",D1269)),SUBSTITUTE(D1269,", ","_"),ISNUMBER(SEARCH("/ ",D1269)),SUBSTITUTE(D1269,"/ ","_"),ISNUMBER(SEARCH(",",D1269)),SUBSTITUTE(D1269,",","_"),ISNUMBER(SEARCH("/",D1269)),SUBSTITUTE(D1269,"/","_"),ISNUMBER(SEARCH("",D1269)),D1269),D1269))))</f>
        <v/>
      </c>
      <c r="L1269" s="1"/>
      <c r="M1269" s="1" t="str">
        <f t="shared" si="96"/>
        <v/>
      </c>
      <c r="N1269" s="94" t="str">
        <f>IF($L1269="None","",IF(ISERROR(VLOOKUP($L1269,Info!$B$4:$B$266,1,FALSE)),"",VLOOKUP($L1269,Info!$B$4:$L$266,5,FALSE)))</f>
        <v/>
      </c>
      <c r="O1269" s="94" t="str">
        <f>IF(K1269="","",IF(AND($J$12&lt;&gt;"ABC",N1269="3"),"BAC",IF(N1269="3","ABC",IF($J$12&lt;&gt;"ABC",IF($J$10="Standard",VLOOKUP(K1269,Info!$BE$4:$BF$481,2,FALSE),VLOOKUP(K1269,Info!$BI$4:$BJ$482,2,FALSE)),IF($J$10="Standard",VLOOKUP(K1269,Info!$AG$4:$AH$2994,2,FALSE),VLOOKUP(K1269,Info!$AK$4:$AL$2997,2,FALSE))))))</f>
        <v/>
      </c>
      <c r="P1269" s="94" t="str">
        <f>IF($L1269="None","",IF(ISERROR(VLOOKUP($L1269,Info!$B$4:$B$266,1,FALSE)),"",VLOOKUP($L1269,Info!$B$4:$L$266,3,FALSE)))</f>
        <v/>
      </c>
      <c r="Q1269" s="96" t="str">
        <f>IF($L1269="None","",IF(ISERROR(VLOOKUP($L1269,Info!$B$4:$B$266,1,FALSE)),"",VLOOKUP($L1269,Info!$B$4:$L$266,4,FALSE)))</f>
        <v/>
      </c>
      <c r="R1269" s="1"/>
      <c r="S1269" s="6" t="str">
        <f t="shared" si="97"/>
        <v/>
      </c>
      <c r="T1269" s="6" t="str">
        <f>IF($L1269="None","",IF(ISERROR(VLOOKUP($L1269,Info!$B$4:$B$266,1,FALSE)),"",VLOOKUP($L1269,Info!$B$4:$L$266,11,FALSE)))</f>
        <v/>
      </c>
      <c r="U1269" s="1"/>
      <c r="V1269" s="1"/>
      <c r="W1269" s="1"/>
      <c r="X1269" s="1" t="str">
        <f>IF($L1269="None","",IF(ISERROR(VLOOKUP($L1269,Info!$B$4:$B$266,1,FALSE)),"",IF(OR(W1269="Metallic Liquid Tight",W1269="Non-Metallic Liquid Tight",W1269="LSZH",W1269="Greenfield"),VLOOKUP($L1269,Info!$B$4:$L$266,7,FALSE),"N/A")))</f>
        <v/>
      </c>
      <c r="Y1269" s="1"/>
      <c r="Z1269" s="96" t="str">
        <f>IF($L1269="None","",IF(ISERROR(VLOOKUP($L1269,Info!$B$4:$B$266,1,FALSE)),"",VLOOKUP($L1269,Info!$B$4:$L$266,9,FALSE)))</f>
        <v/>
      </c>
      <c r="AA1269" s="96" t="str">
        <f>IF($L1269="None","",IF(ISERROR(VLOOKUP($L1269,Info!$B$4:$B$266,1,FALSE)),"",VLOOKUP($L1269,Info!$B$4:$L$266,8,FALSE)))</f>
        <v/>
      </c>
      <c r="AB1269" s="96" t="str">
        <f>IF($L1269="None","",IF(ISERROR(VLOOKUP($L1269,Info!$B$4:$B$266,1,FALSE)),"",VLOOKUP($L1269,Info!$B$4:$L$266,10,FALSE)))</f>
        <v/>
      </c>
      <c r="AC1269" s="1" t="str">
        <f>IF(W1269="SO Cable","Black,White",IF(O1269="","",IF(P1269="","",IF($J$12&lt;&gt;"ABC",IF(P1269&lt;="250",VLOOKUP(O1269,Info!$AZ$4:$BB$22,3,FALSE),VLOOKUP(O1269,Info!$AZ$23:$BB$39,3,FALSE)),IF(P1269&lt;="250",VLOOKUP(O1269,Info!$AO$4:$AQ$22,3,FALSE),VLOOKUP(O1269,Info!$AO$23:$AP$39,3,FALSE))))))</f>
        <v/>
      </c>
      <c r="AD1269" s="1"/>
      <c r="AE1269" s="1" t="str">
        <f>IF($L1269="None","",IF(ISERROR(VLOOKUP($L1269,Info!$B$4:$B$266,1,FALSE)),"",VLOOKUP($L1269,Info!$B$4:$L$266,4,FALSE)))</f>
        <v/>
      </c>
      <c r="AF1269" s="1" t="str">
        <f>IF($L1269="None","",IF(ISERROR(VLOOKUP($L1269,Info!$B$4:$B$266,1,FALSE)),"",VLOOKUP($L1269,Info!$B$4:$L$266,6,FALSE)))</f>
        <v/>
      </c>
      <c r="AG1269" s="1"/>
      <c r="AH1269" s="33" t="str" cm="1">
        <f t="array" ref="AH1269">IF(AND(L1269&lt;&gt;"",O1269&lt;&gt;"",R1269:S1269&lt;&gt;"",W1269:X1269&lt;&gt;"",Z1269:AA1269&lt;&gt;"",AC1269&lt;&gt;""),"Good","Bad")</f>
        <v>Bad</v>
      </c>
      <c r="AL1269" t="str" cm="1">
        <f t="array" ref="AL1269">IF(R1269&gt;0,_xlfn.IFS(COUNTIF($L$20:L1269,"&lt;&gt;")&lt;101,1,COUNTIF($L$20:L1269,"&lt;&gt;")&lt;201,2,COUNTIF($L$20:L1269,"&lt;&gt;")&lt;301,3,COUNTIF($L$20:L1269,"&lt;&gt;")&lt;401,4,COUNTIF($L$20:L1269,"&lt;&gt;")&lt;501,5,COUNTIF($L$20:L1269,"&lt;&gt;")&lt;601,6,COUNTIF($L$20:L1269,"&lt;&gt;")&lt;701,7,COUNTIF($L$20:L1269,"&lt;&gt;")&lt;801,8,COUNTIF($L$20:L1269,"&lt;&gt;")&lt;901,9,COUNTIF($L$20:L1269,"&lt;&gt;")&lt;1001,10,COUNTIF($L$20:L1269,"&lt;&gt;")&lt;1101,11,COUNTIF($L$20:L1269,"&lt;&gt;")&lt;1201,12,COUNTIF($L$20:L1269,"&lt;&gt;")&lt;1301,13,COUNTIF($L$20:L1269,"&lt;&gt;")&lt;1401,14,COUNTIF($L$20:L1269,"&lt;&gt;")&lt;1501,15,COUNTIF($L$20:L1269,"&lt;&gt;")&lt;1601,16,COUNTIF($L$20:L1269,"&lt;&gt;")&lt;1701,17,COUNTIF($L$20:L1269,"&lt;&gt;")&lt;1801,18,COUNTIF($L$20:L1269,"&lt;&gt;")&lt;1901,19,COUNTIF($L$20:L1269,"&lt;&gt;")&lt;2001,20,COUNTIF($L$20:L1269,"&lt;&gt;")&lt;2101,21,COUNTIF($L$20:L1269,"&lt;&gt;")&lt;2201,22,COUNTIF($L$20:L1269,"&lt;&gt;")&lt;2301,23,COUNTIF($L$20:L1269,"&lt;&gt;")&lt;2401,24,COUNTIF($L$20:L1269,"&lt;&gt;")&lt;2501,25,COUNTIF($L$20:L1269,"&lt;&gt;")&lt;2601,26,COUNTIF($L$20:L1269,"&lt;&gt;")&lt;2701,27,COUNTIF($L$20:L1269,"&lt;&gt;")&lt;2801,28,COUNTIF($L$20:L1269,"&lt;&gt;")&lt;2901,29,COUNTIF($L$20:L1269,"&lt;&gt;")&lt;3001,30),"")</f>
        <v/>
      </c>
      <c r="AM1269" t="str">
        <f t="shared" si="95"/>
        <v/>
      </c>
      <c r="AN1269" t="str">
        <f t="shared" si="99"/>
        <v/>
      </c>
      <c r="AP1269" t="str">
        <f t="shared" si="98"/>
        <v/>
      </c>
      <c r="AQ1269" t="str">
        <f>IF(AO1269="","",COUNTIFS(AM1269:$AM$3019,AO1269))</f>
        <v/>
      </c>
    </row>
    <row r="1270" spans="1:43" x14ac:dyDescent="0.25">
      <c r="A1270" s="6" t="str">
        <f>IF(COUNT($A$20:A1269)&lt;&gt;$B$4,IF(A1269="","",A1269+1),"")</f>
        <v/>
      </c>
      <c r="B1270" s="3"/>
      <c r="C1270" s="3"/>
      <c r="D1270" s="122"/>
      <c r="E1270" s="3"/>
      <c r="F1270" s="3"/>
      <c r="G1270" s="3"/>
      <c r="H1270" s="3"/>
      <c r="I1270" s="120"/>
      <c r="J1270" s="3"/>
      <c r="K1270" s="95" t="str" cm="1">
        <f t="array" ref="K1270">IF(OR($J$14 = "A",$J$14 = "B",$J$14 = "C"),IF(I1270="","",IF(LEN(I1270)&gt;2,_xlfn.IFS(ISNUMBER(SEARCH("_",I1270)),I1270,ISNUMBER(SEARCH(", ",I1270)),SUBSTITUTE(I1270,", ","_"),ISNUMBER(SEARCH("/ ",I1270)),SUBSTITUTE(I1270,"/ ","_"),ISNUMBER(SEARCH(",",I1270)),SUBSTITUTE(I1270,",","_"),ISNUMBER(SEARCH("/",I1270)),SUBSTITUTE(I1270,"/","_"),ISNUMBER(SEARCH("",I1270)),I1270),I1270)),IF(OR($J$14 = "J",$J$14 = "K"),"",IF(D1270="","",IF(LEN(D1270)&gt;2,_xlfn.IFS(ISNUMBER(SEARCH("_",D1270)),D1270,ISNUMBER(SEARCH(", ",D1270)),SUBSTITUTE(D1270,", ","_"),ISNUMBER(SEARCH("/ ",D1270)),SUBSTITUTE(D1270,"/ ","_"),ISNUMBER(SEARCH(",",D1270)),SUBSTITUTE(D1270,",","_"),ISNUMBER(SEARCH("/",D1270)),SUBSTITUTE(D1270,"/","_"),ISNUMBER(SEARCH("",D1270)),D1270),D1270))))</f>
        <v/>
      </c>
      <c r="L1270" s="1"/>
      <c r="M1270" s="1" t="str">
        <f t="shared" si="96"/>
        <v/>
      </c>
      <c r="N1270" s="94" t="str">
        <f>IF($L1270="None","",IF(ISERROR(VLOOKUP($L1270,Info!$B$4:$B$266,1,FALSE)),"",VLOOKUP($L1270,Info!$B$4:$L$266,5,FALSE)))</f>
        <v/>
      </c>
      <c r="O1270" s="94" t="str">
        <f>IF(K1270="","",IF(AND($J$12&lt;&gt;"ABC",N1270="3"),"BAC",IF(N1270="3","ABC",IF($J$12&lt;&gt;"ABC",IF($J$10="Standard",VLOOKUP(K1270,Info!$BE$4:$BF$481,2,FALSE),VLOOKUP(K1270,Info!$BI$4:$BJ$482,2,FALSE)),IF($J$10="Standard",VLOOKUP(K1270,Info!$AG$4:$AH$2994,2,FALSE),VLOOKUP(K1270,Info!$AK$4:$AL$2997,2,FALSE))))))</f>
        <v/>
      </c>
      <c r="P1270" s="94" t="str">
        <f>IF($L1270="None","",IF(ISERROR(VLOOKUP($L1270,Info!$B$4:$B$266,1,FALSE)),"",VLOOKUP($L1270,Info!$B$4:$L$266,3,FALSE)))</f>
        <v/>
      </c>
      <c r="Q1270" s="96" t="str">
        <f>IF($L1270="None","",IF(ISERROR(VLOOKUP($L1270,Info!$B$4:$B$266,1,FALSE)),"",VLOOKUP($L1270,Info!$B$4:$L$266,4,FALSE)))</f>
        <v/>
      </c>
      <c r="R1270" s="1"/>
      <c r="S1270" s="6" t="str">
        <f t="shared" si="97"/>
        <v/>
      </c>
      <c r="T1270" s="6" t="str">
        <f>IF($L1270="None","",IF(ISERROR(VLOOKUP($L1270,Info!$B$4:$B$266,1,FALSE)),"",VLOOKUP($L1270,Info!$B$4:$L$266,11,FALSE)))</f>
        <v/>
      </c>
      <c r="U1270" s="1"/>
      <c r="V1270" s="1"/>
      <c r="W1270" s="1"/>
      <c r="X1270" s="1" t="str">
        <f>IF($L1270="None","",IF(ISERROR(VLOOKUP($L1270,Info!$B$4:$B$266,1,FALSE)),"",IF(OR(W1270="Metallic Liquid Tight",W1270="Non-Metallic Liquid Tight",W1270="LSZH",W1270="Greenfield"),VLOOKUP($L1270,Info!$B$4:$L$266,7,FALSE),"N/A")))</f>
        <v/>
      </c>
      <c r="Y1270" s="1"/>
      <c r="Z1270" s="96" t="str">
        <f>IF($L1270="None","",IF(ISERROR(VLOOKUP($L1270,Info!$B$4:$B$266,1,FALSE)),"",VLOOKUP($L1270,Info!$B$4:$L$266,9,FALSE)))</f>
        <v/>
      </c>
      <c r="AA1270" s="96" t="str">
        <f>IF($L1270="None","",IF(ISERROR(VLOOKUP($L1270,Info!$B$4:$B$266,1,FALSE)),"",VLOOKUP($L1270,Info!$B$4:$L$266,8,FALSE)))</f>
        <v/>
      </c>
      <c r="AB1270" s="96" t="str">
        <f>IF($L1270="None","",IF(ISERROR(VLOOKUP($L1270,Info!$B$4:$B$266,1,FALSE)),"",VLOOKUP($L1270,Info!$B$4:$L$266,10,FALSE)))</f>
        <v/>
      </c>
      <c r="AC1270" s="1" t="str">
        <f>IF(W1270="SO Cable","Black,White",IF(O1270="","",IF(P1270="","",IF($J$12&lt;&gt;"ABC",IF(P1270&lt;="250",VLOOKUP(O1270,Info!$AZ$4:$BB$22,3,FALSE),VLOOKUP(O1270,Info!$AZ$23:$BB$39,3,FALSE)),IF(P1270&lt;="250",VLOOKUP(O1270,Info!$AO$4:$AQ$22,3,FALSE),VLOOKUP(O1270,Info!$AO$23:$AP$39,3,FALSE))))))</f>
        <v/>
      </c>
      <c r="AD1270" s="1"/>
      <c r="AE1270" s="1" t="str">
        <f>IF($L1270="None","",IF(ISERROR(VLOOKUP($L1270,Info!$B$4:$B$266,1,FALSE)),"",VLOOKUP($L1270,Info!$B$4:$L$266,4,FALSE)))</f>
        <v/>
      </c>
      <c r="AF1270" s="1" t="str">
        <f>IF($L1270="None","",IF(ISERROR(VLOOKUP($L1270,Info!$B$4:$B$266,1,FALSE)),"",VLOOKUP($L1270,Info!$B$4:$L$266,6,FALSE)))</f>
        <v/>
      </c>
      <c r="AG1270" s="1"/>
      <c r="AH1270" s="33" t="str" cm="1">
        <f t="array" ref="AH1270">IF(AND(L1270&lt;&gt;"",O1270&lt;&gt;"",R1270:S1270&lt;&gt;"",W1270:X1270&lt;&gt;"",Z1270:AA1270&lt;&gt;"",AC1270&lt;&gt;""),"Good","Bad")</f>
        <v>Bad</v>
      </c>
      <c r="AL1270" t="str" cm="1">
        <f t="array" ref="AL1270">IF(R1270&gt;0,_xlfn.IFS(COUNTIF($L$20:L1270,"&lt;&gt;")&lt;101,1,COUNTIF($L$20:L1270,"&lt;&gt;")&lt;201,2,COUNTIF($L$20:L1270,"&lt;&gt;")&lt;301,3,COUNTIF($L$20:L1270,"&lt;&gt;")&lt;401,4,COUNTIF($L$20:L1270,"&lt;&gt;")&lt;501,5,COUNTIF($L$20:L1270,"&lt;&gt;")&lt;601,6,COUNTIF($L$20:L1270,"&lt;&gt;")&lt;701,7,COUNTIF($L$20:L1270,"&lt;&gt;")&lt;801,8,COUNTIF($L$20:L1270,"&lt;&gt;")&lt;901,9,COUNTIF($L$20:L1270,"&lt;&gt;")&lt;1001,10,COUNTIF($L$20:L1270,"&lt;&gt;")&lt;1101,11,COUNTIF($L$20:L1270,"&lt;&gt;")&lt;1201,12,COUNTIF($L$20:L1270,"&lt;&gt;")&lt;1301,13,COUNTIF($L$20:L1270,"&lt;&gt;")&lt;1401,14,COUNTIF($L$20:L1270,"&lt;&gt;")&lt;1501,15,COUNTIF($L$20:L1270,"&lt;&gt;")&lt;1601,16,COUNTIF($L$20:L1270,"&lt;&gt;")&lt;1701,17,COUNTIF($L$20:L1270,"&lt;&gt;")&lt;1801,18,COUNTIF($L$20:L1270,"&lt;&gt;")&lt;1901,19,COUNTIF($L$20:L1270,"&lt;&gt;")&lt;2001,20,COUNTIF($L$20:L1270,"&lt;&gt;")&lt;2101,21,COUNTIF($L$20:L1270,"&lt;&gt;")&lt;2201,22,COUNTIF($L$20:L1270,"&lt;&gt;")&lt;2301,23,COUNTIF($L$20:L1270,"&lt;&gt;")&lt;2401,24,COUNTIF($L$20:L1270,"&lt;&gt;")&lt;2501,25,COUNTIF($L$20:L1270,"&lt;&gt;")&lt;2601,26,COUNTIF($L$20:L1270,"&lt;&gt;")&lt;2701,27,COUNTIF($L$20:L1270,"&lt;&gt;")&lt;2801,28,COUNTIF($L$20:L1270,"&lt;&gt;")&lt;2901,29,COUNTIF($L$20:L1270,"&lt;&gt;")&lt;3001,30),"")</f>
        <v/>
      </c>
      <c r="AM1270" t="str">
        <f t="shared" si="95"/>
        <v/>
      </c>
      <c r="AN1270" t="str">
        <f t="shared" si="99"/>
        <v/>
      </c>
      <c r="AP1270" t="str">
        <f t="shared" si="98"/>
        <v/>
      </c>
      <c r="AQ1270" t="str">
        <f>IF(AO1270="","",COUNTIFS(AM1270:$AM$3019,AO1270))</f>
        <v/>
      </c>
    </row>
    <row r="1271" spans="1:43" x14ac:dyDescent="0.25">
      <c r="A1271" s="6" t="str">
        <f>IF(COUNT($A$20:A1270)&lt;&gt;$B$4,IF(A1270="","",A1270+1),"")</f>
        <v/>
      </c>
      <c r="B1271" s="3"/>
      <c r="C1271" s="3"/>
      <c r="D1271" s="122"/>
      <c r="E1271" s="3"/>
      <c r="F1271" s="3"/>
      <c r="G1271" s="3"/>
      <c r="H1271" s="3"/>
      <c r="I1271" s="120"/>
      <c r="J1271" s="3"/>
      <c r="K1271" s="95" t="str" cm="1">
        <f t="array" ref="K1271">IF(OR($J$14 = "A",$J$14 = "B",$J$14 = "C"),IF(I1271="","",IF(LEN(I1271)&gt;2,_xlfn.IFS(ISNUMBER(SEARCH("_",I1271)),I1271,ISNUMBER(SEARCH(", ",I1271)),SUBSTITUTE(I1271,", ","_"),ISNUMBER(SEARCH("/ ",I1271)),SUBSTITUTE(I1271,"/ ","_"),ISNUMBER(SEARCH(",",I1271)),SUBSTITUTE(I1271,",","_"),ISNUMBER(SEARCH("/",I1271)),SUBSTITUTE(I1271,"/","_"),ISNUMBER(SEARCH("",I1271)),I1271),I1271)),IF(OR($J$14 = "J",$J$14 = "K"),"",IF(D1271="","",IF(LEN(D1271)&gt;2,_xlfn.IFS(ISNUMBER(SEARCH("_",D1271)),D1271,ISNUMBER(SEARCH(", ",D1271)),SUBSTITUTE(D1271,", ","_"),ISNUMBER(SEARCH("/ ",D1271)),SUBSTITUTE(D1271,"/ ","_"),ISNUMBER(SEARCH(",",D1271)),SUBSTITUTE(D1271,",","_"),ISNUMBER(SEARCH("/",D1271)),SUBSTITUTE(D1271,"/","_"),ISNUMBER(SEARCH("",D1271)),D1271),D1271))))</f>
        <v/>
      </c>
      <c r="L1271" s="1"/>
      <c r="M1271" s="1" t="str">
        <f t="shared" si="96"/>
        <v/>
      </c>
      <c r="N1271" s="94" t="str">
        <f>IF($L1271="None","",IF(ISERROR(VLOOKUP($L1271,Info!$B$4:$B$266,1,FALSE)),"",VLOOKUP($L1271,Info!$B$4:$L$266,5,FALSE)))</f>
        <v/>
      </c>
      <c r="O1271" s="94" t="str">
        <f>IF(K1271="","",IF(AND($J$12&lt;&gt;"ABC",N1271="3"),"BAC",IF(N1271="3","ABC",IF($J$12&lt;&gt;"ABC",IF($J$10="Standard",VLOOKUP(K1271,Info!$BE$4:$BF$481,2,FALSE),VLOOKUP(K1271,Info!$BI$4:$BJ$482,2,FALSE)),IF($J$10="Standard",VLOOKUP(K1271,Info!$AG$4:$AH$2994,2,FALSE),VLOOKUP(K1271,Info!$AK$4:$AL$2997,2,FALSE))))))</f>
        <v/>
      </c>
      <c r="P1271" s="94" t="str">
        <f>IF($L1271="None","",IF(ISERROR(VLOOKUP($L1271,Info!$B$4:$B$266,1,FALSE)),"",VLOOKUP($L1271,Info!$B$4:$L$266,3,FALSE)))</f>
        <v/>
      </c>
      <c r="Q1271" s="96" t="str">
        <f>IF($L1271="None","",IF(ISERROR(VLOOKUP($L1271,Info!$B$4:$B$266,1,FALSE)),"",VLOOKUP($L1271,Info!$B$4:$L$266,4,FALSE)))</f>
        <v/>
      </c>
      <c r="R1271" s="1"/>
      <c r="S1271" s="6" t="str">
        <f t="shared" si="97"/>
        <v/>
      </c>
      <c r="T1271" s="6" t="str">
        <f>IF($L1271="None","",IF(ISERROR(VLOOKUP($L1271,Info!$B$4:$B$266,1,FALSE)),"",VLOOKUP($L1271,Info!$B$4:$L$266,11,FALSE)))</f>
        <v/>
      </c>
      <c r="U1271" s="1"/>
      <c r="V1271" s="1"/>
      <c r="W1271" s="1"/>
      <c r="X1271" s="1" t="str">
        <f>IF($L1271="None","",IF(ISERROR(VLOOKUP($L1271,Info!$B$4:$B$266,1,FALSE)),"",IF(OR(W1271="Metallic Liquid Tight",W1271="Non-Metallic Liquid Tight",W1271="LSZH",W1271="Greenfield"),VLOOKUP($L1271,Info!$B$4:$L$266,7,FALSE),"N/A")))</f>
        <v/>
      </c>
      <c r="Y1271" s="1"/>
      <c r="Z1271" s="96" t="str">
        <f>IF($L1271="None","",IF(ISERROR(VLOOKUP($L1271,Info!$B$4:$B$266,1,FALSE)),"",VLOOKUP($L1271,Info!$B$4:$L$266,9,FALSE)))</f>
        <v/>
      </c>
      <c r="AA1271" s="96" t="str">
        <f>IF($L1271="None","",IF(ISERROR(VLOOKUP($L1271,Info!$B$4:$B$266,1,FALSE)),"",VLOOKUP($L1271,Info!$B$4:$L$266,8,FALSE)))</f>
        <v/>
      </c>
      <c r="AB1271" s="96" t="str">
        <f>IF($L1271="None","",IF(ISERROR(VLOOKUP($L1271,Info!$B$4:$B$266,1,FALSE)),"",VLOOKUP($L1271,Info!$B$4:$L$266,10,FALSE)))</f>
        <v/>
      </c>
      <c r="AC1271" s="1" t="str">
        <f>IF(W1271="SO Cable","Black,White",IF(O1271="","",IF(P1271="","",IF($J$12&lt;&gt;"ABC",IF(P1271&lt;="250",VLOOKUP(O1271,Info!$AZ$4:$BB$22,3,FALSE),VLOOKUP(O1271,Info!$AZ$23:$BB$39,3,FALSE)),IF(P1271&lt;="250",VLOOKUP(O1271,Info!$AO$4:$AQ$22,3,FALSE),VLOOKUP(O1271,Info!$AO$23:$AP$39,3,FALSE))))))</f>
        <v/>
      </c>
      <c r="AD1271" s="1"/>
      <c r="AE1271" s="1" t="str">
        <f>IF($L1271="None","",IF(ISERROR(VLOOKUP($L1271,Info!$B$4:$B$266,1,FALSE)),"",VLOOKUP($L1271,Info!$B$4:$L$266,4,FALSE)))</f>
        <v/>
      </c>
      <c r="AF1271" s="1" t="str">
        <f>IF($L1271="None","",IF(ISERROR(VLOOKUP($L1271,Info!$B$4:$B$266,1,FALSE)),"",VLOOKUP($L1271,Info!$B$4:$L$266,6,FALSE)))</f>
        <v/>
      </c>
      <c r="AG1271" s="1"/>
      <c r="AH1271" s="33" t="str" cm="1">
        <f t="array" ref="AH1271">IF(AND(L1271&lt;&gt;"",O1271&lt;&gt;"",R1271:S1271&lt;&gt;"",W1271:X1271&lt;&gt;"",Z1271:AA1271&lt;&gt;"",AC1271&lt;&gt;""),"Good","Bad")</f>
        <v>Bad</v>
      </c>
      <c r="AL1271" t="str" cm="1">
        <f t="array" ref="AL1271">IF(R1271&gt;0,_xlfn.IFS(COUNTIF($L$20:L1271,"&lt;&gt;")&lt;101,1,COUNTIF($L$20:L1271,"&lt;&gt;")&lt;201,2,COUNTIF($L$20:L1271,"&lt;&gt;")&lt;301,3,COUNTIF($L$20:L1271,"&lt;&gt;")&lt;401,4,COUNTIF($L$20:L1271,"&lt;&gt;")&lt;501,5,COUNTIF($L$20:L1271,"&lt;&gt;")&lt;601,6,COUNTIF($L$20:L1271,"&lt;&gt;")&lt;701,7,COUNTIF($L$20:L1271,"&lt;&gt;")&lt;801,8,COUNTIF($L$20:L1271,"&lt;&gt;")&lt;901,9,COUNTIF($L$20:L1271,"&lt;&gt;")&lt;1001,10,COUNTIF($L$20:L1271,"&lt;&gt;")&lt;1101,11,COUNTIF($L$20:L1271,"&lt;&gt;")&lt;1201,12,COUNTIF($L$20:L1271,"&lt;&gt;")&lt;1301,13,COUNTIF($L$20:L1271,"&lt;&gt;")&lt;1401,14,COUNTIF($L$20:L1271,"&lt;&gt;")&lt;1501,15,COUNTIF($L$20:L1271,"&lt;&gt;")&lt;1601,16,COUNTIF($L$20:L1271,"&lt;&gt;")&lt;1701,17,COUNTIF($L$20:L1271,"&lt;&gt;")&lt;1801,18,COUNTIF($L$20:L1271,"&lt;&gt;")&lt;1901,19,COUNTIF($L$20:L1271,"&lt;&gt;")&lt;2001,20,COUNTIF($L$20:L1271,"&lt;&gt;")&lt;2101,21,COUNTIF($L$20:L1271,"&lt;&gt;")&lt;2201,22,COUNTIF($L$20:L1271,"&lt;&gt;")&lt;2301,23,COUNTIF($L$20:L1271,"&lt;&gt;")&lt;2401,24,COUNTIF($L$20:L1271,"&lt;&gt;")&lt;2501,25,COUNTIF($L$20:L1271,"&lt;&gt;")&lt;2601,26,COUNTIF($L$20:L1271,"&lt;&gt;")&lt;2701,27,COUNTIF($L$20:L1271,"&lt;&gt;")&lt;2801,28,COUNTIF($L$20:L1271,"&lt;&gt;")&lt;2901,29,COUNTIF($L$20:L1271,"&lt;&gt;")&lt;3001,30),"")</f>
        <v/>
      </c>
      <c r="AM1271" t="str">
        <f t="shared" si="95"/>
        <v/>
      </c>
      <c r="AN1271" t="str">
        <f t="shared" si="99"/>
        <v/>
      </c>
      <c r="AP1271" t="str">
        <f t="shared" si="98"/>
        <v/>
      </c>
      <c r="AQ1271" t="str">
        <f>IF(AO1271="","",COUNTIFS(AM1271:$AM$3019,AO1271))</f>
        <v/>
      </c>
    </row>
    <row r="1272" spans="1:43" x14ac:dyDescent="0.25">
      <c r="A1272" s="6" t="str">
        <f>IF(COUNT($A$20:A1271)&lt;&gt;$B$4,IF(A1271="","",A1271+1),"")</f>
        <v/>
      </c>
      <c r="B1272" s="3"/>
      <c r="C1272" s="3"/>
      <c r="D1272" s="122"/>
      <c r="E1272" s="3"/>
      <c r="F1272" s="3"/>
      <c r="G1272" s="3"/>
      <c r="H1272" s="3"/>
      <c r="I1272" s="120"/>
      <c r="J1272" s="3"/>
      <c r="K1272" s="95" t="str" cm="1">
        <f t="array" ref="K1272">IF(OR($J$14 = "A",$J$14 = "B",$J$14 = "C"),IF(I1272="","",IF(LEN(I1272)&gt;2,_xlfn.IFS(ISNUMBER(SEARCH("_",I1272)),I1272,ISNUMBER(SEARCH(", ",I1272)),SUBSTITUTE(I1272,", ","_"),ISNUMBER(SEARCH("/ ",I1272)),SUBSTITUTE(I1272,"/ ","_"),ISNUMBER(SEARCH(",",I1272)),SUBSTITUTE(I1272,",","_"),ISNUMBER(SEARCH("/",I1272)),SUBSTITUTE(I1272,"/","_"),ISNUMBER(SEARCH("",I1272)),I1272),I1272)),IF(OR($J$14 = "J",$J$14 = "K"),"",IF(D1272="","",IF(LEN(D1272)&gt;2,_xlfn.IFS(ISNUMBER(SEARCH("_",D1272)),D1272,ISNUMBER(SEARCH(", ",D1272)),SUBSTITUTE(D1272,", ","_"),ISNUMBER(SEARCH("/ ",D1272)),SUBSTITUTE(D1272,"/ ","_"),ISNUMBER(SEARCH(",",D1272)),SUBSTITUTE(D1272,",","_"),ISNUMBER(SEARCH("/",D1272)),SUBSTITUTE(D1272,"/","_"),ISNUMBER(SEARCH("",D1272)),D1272),D1272))))</f>
        <v/>
      </c>
      <c r="L1272" s="1"/>
      <c r="M1272" s="1" t="str">
        <f t="shared" si="96"/>
        <v/>
      </c>
      <c r="N1272" s="94" t="str">
        <f>IF($L1272="None","",IF(ISERROR(VLOOKUP($L1272,Info!$B$4:$B$266,1,FALSE)),"",VLOOKUP($L1272,Info!$B$4:$L$266,5,FALSE)))</f>
        <v/>
      </c>
      <c r="O1272" s="94" t="str">
        <f>IF(K1272="","",IF(AND($J$12&lt;&gt;"ABC",N1272="3"),"BAC",IF(N1272="3","ABC",IF($J$12&lt;&gt;"ABC",IF($J$10="Standard",VLOOKUP(K1272,Info!$BE$4:$BF$481,2,FALSE),VLOOKUP(K1272,Info!$BI$4:$BJ$482,2,FALSE)),IF($J$10="Standard",VLOOKUP(K1272,Info!$AG$4:$AH$2994,2,FALSE),VLOOKUP(K1272,Info!$AK$4:$AL$2997,2,FALSE))))))</f>
        <v/>
      </c>
      <c r="P1272" s="94" t="str">
        <f>IF($L1272="None","",IF(ISERROR(VLOOKUP($L1272,Info!$B$4:$B$266,1,FALSE)),"",VLOOKUP($L1272,Info!$B$4:$L$266,3,FALSE)))</f>
        <v/>
      </c>
      <c r="Q1272" s="96" t="str">
        <f>IF($L1272="None","",IF(ISERROR(VLOOKUP($L1272,Info!$B$4:$B$266,1,FALSE)),"",VLOOKUP($L1272,Info!$B$4:$L$266,4,FALSE)))</f>
        <v/>
      </c>
      <c r="R1272" s="1"/>
      <c r="S1272" s="6" t="str">
        <f t="shared" si="97"/>
        <v/>
      </c>
      <c r="T1272" s="6" t="str">
        <f>IF($L1272="None","",IF(ISERROR(VLOOKUP($L1272,Info!$B$4:$B$266,1,FALSE)),"",VLOOKUP($L1272,Info!$B$4:$L$266,11,FALSE)))</f>
        <v/>
      </c>
      <c r="U1272" s="1"/>
      <c r="V1272" s="1"/>
      <c r="W1272" s="1"/>
      <c r="X1272" s="1" t="str">
        <f>IF($L1272="None","",IF(ISERROR(VLOOKUP($L1272,Info!$B$4:$B$266,1,FALSE)),"",IF(OR(W1272="Metallic Liquid Tight",W1272="Non-Metallic Liquid Tight",W1272="LSZH",W1272="Greenfield"),VLOOKUP($L1272,Info!$B$4:$L$266,7,FALSE),"N/A")))</f>
        <v/>
      </c>
      <c r="Y1272" s="1"/>
      <c r="Z1272" s="96" t="str">
        <f>IF($L1272="None","",IF(ISERROR(VLOOKUP($L1272,Info!$B$4:$B$266,1,FALSE)),"",VLOOKUP($L1272,Info!$B$4:$L$266,9,FALSE)))</f>
        <v/>
      </c>
      <c r="AA1272" s="96" t="str">
        <f>IF($L1272="None","",IF(ISERROR(VLOOKUP($L1272,Info!$B$4:$B$266,1,FALSE)),"",VLOOKUP($L1272,Info!$B$4:$L$266,8,FALSE)))</f>
        <v/>
      </c>
      <c r="AB1272" s="96" t="str">
        <f>IF($L1272="None","",IF(ISERROR(VLOOKUP($L1272,Info!$B$4:$B$266,1,FALSE)),"",VLOOKUP($L1272,Info!$B$4:$L$266,10,FALSE)))</f>
        <v/>
      </c>
      <c r="AC1272" s="1" t="str">
        <f>IF(W1272="SO Cable","Black,White",IF(O1272="","",IF(P1272="","",IF($J$12&lt;&gt;"ABC",IF(P1272&lt;="250",VLOOKUP(O1272,Info!$AZ$4:$BB$22,3,FALSE),VLOOKUP(O1272,Info!$AZ$23:$BB$39,3,FALSE)),IF(P1272&lt;="250",VLOOKUP(O1272,Info!$AO$4:$AQ$22,3,FALSE),VLOOKUP(O1272,Info!$AO$23:$AP$39,3,FALSE))))))</f>
        <v/>
      </c>
      <c r="AD1272" s="1"/>
      <c r="AE1272" s="1" t="str">
        <f>IF($L1272="None","",IF(ISERROR(VLOOKUP($L1272,Info!$B$4:$B$266,1,FALSE)),"",VLOOKUP($L1272,Info!$B$4:$L$266,4,FALSE)))</f>
        <v/>
      </c>
      <c r="AF1272" s="1" t="str">
        <f>IF($L1272="None","",IF(ISERROR(VLOOKUP($L1272,Info!$B$4:$B$266,1,FALSE)),"",VLOOKUP($L1272,Info!$B$4:$L$266,6,FALSE)))</f>
        <v/>
      </c>
      <c r="AG1272" s="1"/>
      <c r="AH1272" s="33" t="str" cm="1">
        <f t="array" ref="AH1272">IF(AND(L1272&lt;&gt;"",O1272&lt;&gt;"",R1272:S1272&lt;&gt;"",W1272:X1272&lt;&gt;"",Z1272:AA1272&lt;&gt;"",AC1272&lt;&gt;""),"Good","Bad")</f>
        <v>Bad</v>
      </c>
      <c r="AL1272" t="str" cm="1">
        <f t="array" ref="AL1272">IF(R1272&gt;0,_xlfn.IFS(COUNTIF($L$20:L1272,"&lt;&gt;")&lt;101,1,COUNTIF($L$20:L1272,"&lt;&gt;")&lt;201,2,COUNTIF($L$20:L1272,"&lt;&gt;")&lt;301,3,COUNTIF($L$20:L1272,"&lt;&gt;")&lt;401,4,COUNTIF($L$20:L1272,"&lt;&gt;")&lt;501,5,COUNTIF($L$20:L1272,"&lt;&gt;")&lt;601,6,COUNTIF($L$20:L1272,"&lt;&gt;")&lt;701,7,COUNTIF($L$20:L1272,"&lt;&gt;")&lt;801,8,COUNTIF($L$20:L1272,"&lt;&gt;")&lt;901,9,COUNTIF($L$20:L1272,"&lt;&gt;")&lt;1001,10,COUNTIF($L$20:L1272,"&lt;&gt;")&lt;1101,11,COUNTIF($L$20:L1272,"&lt;&gt;")&lt;1201,12,COUNTIF($L$20:L1272,"&lt;&gt;")&lt;1301,13,COUNTIF($L$20:L1272,"&lt;&gt;")&lt;1401,14,COUNTIF($L$20:L1272,"&lt;&gt;")&lt;1501,15,COUNTIF($L$20:L1272,"&lt;&gt;")&lt;1601,16,COUNTIF($L$20:L1272,"&lt;&gt;")&lt;1701,17,COUNTIF($L$20:L1272,"&lt;&gt;")&lt;1801,18,COUNTIF($L$20:L1272,"&lt;&gt;")&lt;1901,19,COUNTIF($L$20:L1272,"&lt;&gt;")&lt;2001,20,COUNTIF($L$20:L1272,"&lt;&gt;")&lt;2101,21,COUNTIF($L$20:L1272,"&lt;&gt;")&lt;2201,22,COUNTIF($L$20:L1272,"&lt;&gt;")&lt;2301,23,COUNTIF($L$20:L1272,"&lt;&gt;")&lt;2401,24,COUNTIF($L$20:L1272,"&lt;&gt;")&lt;2501,25,COUNTIF($L$20:L1272,"&lt;&gt;")&lt;2601,26,COUNTIF($L$20:L1272,"&lt;&gt;")&lt;2701,27,COUNTIF($L$20:L1272,"&lt;&gt;")&lt;2801,28,COUNTIF($L$20:L1272,"&lt;&gt;")&lt;2901,29,COUNTIF($L$20:L1272,"&lt;&gt;")&lt;3001,30),"")</f>
        <v/>
      </c>
      <c r="AM1272" t="str">
        <f t="shared" si="95"/>
        <v/>
      </c>
      <c r="AN1272" t="str">
        <f t="shared" si="99"/>
        <v/>
      </c>
      <c r="AP1272" t="str">
        <f t="shared" si="98"/>
        <v/>
      </c>
      <c r="AQ1272" t="str">
        <f>IF(AO1272="","",COUNTIFS(AM1272:$AM$3019,AO1272))</f>
        <v/>
      </c>
    </row>
    <row r="1273" spans="1:43" x14ac:dyDescent="0.25">
      <c r="A1273" s="6" t="str">
        <f>IF(COUNT($A$20:A1272)&lt;&gt;$B$4,IF(A1272="","",A1272+1),"")</f>
        <v/>
      </c>
      <c r="B1273" s="3"/>
      <c r="C1273" s="3"/>
      <c r="D1273" s="122"/>
      <c r="E1273" s="3"/>
      <c r="F1273" s="3"/>
      <c r="G1273" s="3"/>
      <c r="H1273" s="3"/>
      <c r="I1273" s="120"/>
      <c r="J1273" s="3"/>
      <c r="K1273" s="95" t="str" cm="1">
        <f t="array" ref="K1273">IF(OR($J$14 = "A",$J$14 = "B",$J$14 = "C"),IF(I1273="","",IF(LEN(I1273)&gt;2,_xlfn.IFS(ISNUMBER(SEARCH("_",I1273)),I1273,ISNUMBER(SEARCH(", ",I1273)),SUBSTITUTE(I1273,", ","_"),ISNUMBER(SEARCH("/ ",I1273)),SUBSTITUTE(I1273,"/ ","_"),ISNUMBER(SEARCH(",",I1273)),SUBSTITUTE(I1273,",","_"),ISNUMBER(SEARCH("/",I1273)),SUBSTITUTE(I1273,"/","_"),ISNUMBER(SEARCH("",I1273)),I1273),I1273)),IF(OR($J$14 = "J",$J$14 = "K"),"",IF(D1273="","",IF(LEN(D1273)&gt;2,_xlfn.IFS(ISNUMBER(SEARCH("_",D1273)),D1273,ISNUMBER(SEARCH(", ",D1273)),SUBSTITUTE(D1273,", ","_"),ISNUMBER(SEARCH("/ ",D1273)),SUBSTITUTE(D1273,"/ ","_"),ISNUMBER(SEARCH(",",D1273)),SUBSTITUTE(D1273,",","_"),ISNUMBER(SEARCH("/",D1273)),SUBSTITUTE(D1273,"/","_"),ISNUMBER(SEARCH("",D1273)),D1273),D1273))))</f>
        <v/>
      </c>
      <c r="L1273" s="1"/>
      <c r="M1273" s="1" t="str">
        <f t="shared" si="96"/>
        <v/>
      </c>
      <c r="N1273" s="94" t="str">
        <f>IF($L1273="None","",IF(ISERROR(VLOOKUP($L1273,Info!$B$4:$B$266,1,FALSE)),"",VLOOKUP($L1273,Info!$B$4:$L$266,5,FALSE)))</f>
        <v/>
      </c>
      <c r="O1273" s="94" t="str">
        <f>IF(K1273="","",IF(AND($J$12&lt;&gt;"ABC",N1273="3"),"BAC",IF(N1273="3","ABC",IF($J$12&lt;&gt;"ABC",IF($J$10="Standard",VLOOKUP(K1273,Info!$BE$4:$BF$481,2,FALSE),VLOOKUP(K1273,Info!$BI$4:$BJ$482,2,FALSE)),IF($J$10="Standard",VLOOKUP(K1273,Info!$AG$4:$AH$2994,2,FALSE),VLOOKUP(K1273,Info!$AK$4:$AL$2997,2,FALSE))))))</f>
        <v/>
      </c>
      <c r="P1273" s="94" t="str">
        <f>IF($L1273="None","",IF(ISERROR(VLOOKUP($L1273,Info!$B$4:$B$266,1,FALSE)),"",VLOOKUP($L1273,Info!$B$4:$L$266,3,FALSE)))</f>
        <v/>
      </c>
      <c r="Q1273" s="96" t="str">
        <f>IF($L1273="None","",IF(ISERROR(VLOOKUP($L1273,Info!$B$4:$B$266,1,FALSE)),"",VLOOKUP($L1273,Info!$B$4:$L$266,4,FALSE)))</f>
        <v/>
      </c>
      <c r="R1273" s="1"/>
      <c r="S1273" s="6" t="str">
        <f t="shared" si="97"/>
        <v/>
      </c>
      <c r="T1273" s="6" t="str">
        <f>IF($L1273="None","",IF(ISERROR(VLOOKUP($L1273,Info!$B$4:$B$266,1,FALSE)),"",VLOOKUP($L1273,Info!$B$4:$L$266,11,FALSE)))</f>
        <v/>
      </c>
      <c r="U1273" s="1"/>
      <c r="V1273" s="1"/>
      <c r="W1273" s="1"/>
      <c r="X1273" s="1" t="str">
        <f>IF($L1273="None","",IF(ISERROR(VLOOKUP($L1273,Info!$B$4:$B$266,1,FALSE)),"",IF(OR(W1273="Metallic Liquid Tight",W1273="Non-Metallic Liquid Tight",W1273="LSZH",W1273="Greenfield"),VLOOKUP($L1273,Info!$B$4:$L$266,7,FALSE),"N/A")))</f>
        <v/>
      </c>
      <c r="Y1273" s="1"/>
      <c r="Z1273" s="96" t="str">
        <f>IF($L1273="None","",IF(ISERROR(VLOOKUP($L1273,Info!$B$4:$B$266,1,FALSE)),"",VLOOKUP($L1273,Info!$B$4:$L$266,9,FALSE)))</f>
        <v/>
      </c>
      <c r="AA1273" s="96" t="str">
        <f>IF($L1273="None","",IF(ISERROR(VLOOKUP($L1273,Info!$B$4:$B$266,1,FALSE)),"",VLOOKUP($L1273,Info!$B$4:$L$266,8,FALSE)))</f>
        <v/>
      </c>
      <c r="AB1273" s="96" t="str">
        <f>IF($L1273="None","",IF(ISERROR(VLOOKUP($L1273,Info!$B$4:$B$266,1,FALSE)),"",VLOOKUP($L1273,Info!$B$4:$L$266,10,FALSE)))</f>
        <v/>
      </c>
      <c r="AC1273" s="1" t="str">
        <f>IF(W1273="SO Cable","Black,White",IF(O1273="","",IF(P1273="","",IF($J$12&lt;&gt;"ABC",IF(P1273&lt;="250",VLOOKUP(O1273,Info!$AZ$4:$BB$22,3,FALSE),VLOOKUP(O1273,Info!$AZ$23:$BB$39,3,FALSE)),IF(P1273&lt;="250",VLOOKUP(O1273,Info!$AO$4:$AQ$22,3,FALSE),VLOOKUP(O1273,Info!$AO$23:$AP$39,3,FALSE))))))</f>
        <v/>
      </c>
      <c r="AD1273" s="1"/>
      <c r="AE1273" s="1" t="str">
        <f>IF($L1273="None","",IF(ISERROR(VLOOKUP($L1273,Info!$B$4:$B$266,1,FALSE)),"",VLOOKUP($L1273,Info!$B$4:$L$266,4,FALSE)))</f>
        <v/>
      </c>
      <c r="AF1273" s="1" t="str">
        <f>IF($L1273="None","",IF(ISERROR(VLOOKUP($L1273,Info!$B$4:$B$266,1,FALSE)),"",VLOOKUP($L1273,Info!$B$4:$L$266,6,FALSE)))</f>
        <v/>
      </c>
      <c r="AG1273" s="1"/>
      <c r="AH1273" s="33" t="str" cm="1">
        <f t="array" ref="AH1273">IF(AND(L1273&lt;&gt;"",O1273&lt;&gt;"",R1273:S1273&lt;&gt;"",W1273:X1273&lt;&gt;"",Z1273:AA1273&lt;&gt;"",AC1273&lt;&gt;""),"Good","Bad")</f>
        <v>Bad</v>
      </c>
      <c r="AL1273" t="str" cm="1">
        <f t="array" ref="AL1273">IF(R1273&gt;0,_xlfn.IFS(COUNTIF($L$20:L1273,"&lt;&gt;")&lt;101,1,COUNTIF($L$20:L1273,"&lt;&gt;")&lt;201,2,COUNTIF($L$20:L1273,"&lt;&gt;")&lt;301,3,COUNTIF($L$20:L1273,"&lt;&gt;")&lt;401,4,COUNTIF($L$20:L1273,"&lt;&gt;")&lt;501,5,COUNTIF($L$20:L1273,"&lt;&gt;")&lt;601,6,COUNTIF($L$20:L1273,"&lt;&gt;")&lt;701,7,COUNTIF($L$20:L1273,"&lt;&gt;")&lt;801,8,COUNTIF($L$20:L1273,"&lt;&gt;")&lt;901,9,COUNTIF($L$20:L1273,"&lt;&gt;")&lt;1001,10,COUNTIF($L$20:L1273,"&lt;&gt;")&lt;1101,11,COUNTIF($L$20:L1273,"&lt;&gt;")&lt;1201,12,COUNTIF($L$20:L1273,"&lt;&gt;")&lt;1301,13,COUNTIF($L$20:L1273,"&lt;&gt;")&lt;1401,14,COUNTIF($L$20:L1273,"&lt;&gt;")&lt;1501,15,COUNTIF($L$20:L1273,"&lt;&gt;")&lt;1601,16,COUNTIF($L$20:L1273,"&lt;&gt;")&lt;1701,17,COUNTIF($L$20:L1273,"&lt;&gt;")&lt;1801,18,COUNTIF($L$20:L1273,"&lt;&gt;")&lt;1901,19,COUNTIF($L$20:L1273,"&lt;&gt;")&lt;2001,20,COUNTIF($L$20:L1273,"&lt;&gt;")&lt;2101,21,COUNTIF($L$20:L1273,"&lt;&gt;")&lt;2201,22,COUNTIF($L$20:L1273,"&lt;&gt;")&lt;2301,23,COUNTIF($L$20:L1273,"&lt;&gt;")&lt;2401,24,COUNTIF($L$20:L1273,"&lt;&gt;")&lt;2501,25,COUNTIF($L$20:L1273,"&lt;&gt;")&lt;2601,26,COUNTIF($L$20:L1273,"&lt;&gt;")&lt;2701,27,COUNTIF($L$20:L1273,"&lt;&gt;")&lt;2801,28,COUNTIF($L$20:L1273,"&lt;&gt;")&lt;2901,29,COUNTIF($L$20:L1273,"&lt;&gt;")&lt;3001,30),"")</f>
        <v/>
      </c>
      <c r="AM1273" t="str">
        <f t="shared" si="95"/>
        <v/>
      </c>
      <c r="AN1273" t="str">
        <f t="shared" si="99"/>
        <v/>
      </c>
      <c r="AP1273" t="str">
        <f t="shared" si="98"/>
        <v/>
      </c>
      <c r="AQ1273" t="str">
        <f>IF(AO1273="","",COUNTIFS(AM1273:$AM$3019,AO1273))</f>
        <v/>
      </c>
    </row>
    <row r="1274" spans="1:43" x14ac:dyDescent="0.25">
      <c r="A1274" s="6" t="str">
        <f>IF(COUNT($A$20:A1273)&lt;&gt;$B$4,IF(A1273="","",A1273+1),"")</f>
        <v/>
      </c>
      <c r="B1274" s="3"/>
      <c r="C1274" s="3"/>
      <c r="D1274" s="122"/>
      <c r="E1274" s="3"/>
      <c r="F1274" s="3"/>
      <c r="G1274" s="3"/>
      <c r="H1274" s="3"/>
      <c r="I1274" s="120"/>
      <c r="J1274" s="3"/>
      <c r="K1274" s="95" t="str" cm="1">
        <f t="array" ref="K1274">IF(OR($J$14 = "A",$J$14 = "B",$J$14 = "C"),IF(I1274="","",IF(LEN(I1274)&gt;2,_xlfn.IFS(ISNUMBER(SEARCH("_",I1274)),I1274,ISNUMBER(SEARCH(", ",I1274)),SUBSTITUTE(I1274,", ","_"),ISNUMBER(SEARCH("/ ",I1274)),SUBSTITUTE(I1274,"/ ","_"),ISNUMBER(SEARCH(",",I1274)),SUBSTITUTE(I1274,",","_"),ISNUMBER(SEARCH("/",I1274)),SUBSTITUTE(I1274,"/","_"),ISNUMBER(SEARCH("",I1274)),I1274),I1274)),IF(OR($J$14 = "J",$J$14 = "K"),"",IF(D1274="","",IF(LEN(D1274)&gt;2,_xlfn.IFS(ISNUMBER(SEARCH("_",D1274)),D1274,ISNUMBER(SEARCH(", ",D1274)),SUBSTITUTE(D1274,", ","_"),ISNUMBER(SEARCH("/ ",D1274)),SUBSTITUTE(D1274,"/ ","_"),ISNUMBER(SEARCH(",",D1274)),SUBSTITUTE(D1274,",","_"),ISNUMBER(SEARCH("/",D1274)),SUBSTITUTE(D1274,"/","_"),ISNUMBER(SEARCH("",D1274)),D1274),D1274))))</f>
        <v/>
      </c>
      <c r="L1274" s="1"/>
      <c r="M1274" s="1" t="str">
        <f t="shared" si="96"/>
        <v/>
      </c>
      <c r="N1274" s="94" t="str">
        <f>IF($L1274="None","",IF(ISERROR(VLOOKUP($L1274,Info!$B$4:$B$266,1,FALSE)),"",VLOOKUP($L1274,Info!$B$4:$L$266,5,FALSE)))</f>
        <v/>
      </c>
      <c r="O1274" s="94" t="str">
        <f>IF(K1274="","",IF(AND($J$12&lt;&gt;"ABC",N1274="3"),"BAC",IF(N1274="3","ABC",IF($J$12&lt;&gt;"ABC",IF($J$10="Standard",VLOOKUP(K1274,Info!$BE$4:$BF$481,2,FALSE),VLOOKUP(K1274,Info!$BI$4:$BJ$482,2,FALSE)),IF($J$10="Standard",VLOOKUP(K1274,Info!$AG$4:$AH$2994,2,FALSE),VLOOKUP(K1274,Info!$AK$4:$AL$2997,2,FALSE))))))</f>
        <v/>
      </c>
      <c r="P1274" s="94" t="str">
        <f>IF($L1274="None","",IF(ISERROR(VLOOKUP($L1274,Info!$B$4:$B$266,1,FALSE)),"",VLOOKUP($L1274,Info!$B$4:$L$266,3,FALSE)))</f>
        <v/>
      </c>
      <c r="Q1274" s="96" t="str">
        <f>IF($L1274="None","",IF(ISERROR(VLOOKUP($L1274,Info!$B$4:$B$266,1,FALSE)),"",VLOOKUP($L1274,Info!$B$4:$L$266,4,FALSE)))</f>
        <v/>
      </c>
      <c r="R1274" s="1"/>
      <c r="S1274" s="6" t="str">
        <f t="shared" si="97"/>
        <v/>
      </c>
      <c r="T1274" s="6" t="str">
        <f>IF($L1274="None","",IF(ISERROR(VLOOKUP($L1274,Info!$B$4:$B$266,1,FALSE)),"",VLOOKUP($L1274,Info!$B$4:$L$266,11,FALSE)))</f>
        <v/>
      </c>
      <c r="U1274" s="1"/>
      <c r="V1274" s="1"/>
      <c r="W1274" s="1"/>
      <c r="X1274" s="1" t="str">
        <f>IF($L1274="None","",IF(ISERROR(VLOOKUP($L1274,Info!$B$4:$B$266,1,FALSE)),"",IF(OR(W1274="Metallic Liquid Tight",W1274="Non-Metallic Liquid Tight",W1274="LSZH",W1274="Greenfield"),VLOOKUP($L1274,Info!$B$4:$L$266,7,FALSE),"N/A")))</f>
        <v/>
      </c>
      <c r="Y1274" s="1"/>
      <c r="Z1274" s="96" t="str">
        <f>IF($L1274="None","",IF(ISERROR(VLOOKUP($L1274,Info!$B$4:$B$266,1,FALSE)),"",VLOOKUP($L1274,Info!$B$4:$L$266,9,FALSE)))</f>
        <v/>
      </c>
      <c r="AA1274" s="96" t="str">
        <f>IF($L1274="None","",IF(ISERROR(VLOOKUP($L1274,Info!$B$4:$B$266,1,FALSE)),"",VLOOKUP($L1274,Info!$B$4:$L$266,8,FALSE)))</f>
        <v/>
      </c>
      <c r="AB1274" s="96" t="str">
        <f>IF($L1274="None","",IF(ISERROR(VLOOKUP($L1274,Info!$B$4:$B$266,1,FALSE)),"",VLOOKUP($L1274,Info!$B$4:$L$266,10,FALSE)))</f>
        <v/>
      </c>
      <c r="AC1274" s="1" t="str">
        <f>IF(W1274="SO Cable","Black,White",IF(O1274="","",IF(P1274="","",IF($J$12&lt;&gt;"ABC",IF(P1274&lt;="250",VLOOKUP(O1274,Info!$AZ$4:$BB$22,3,FALSE),VLOOKUP(O1274,Info!$AZ$23:$BB$39,3,FALSE)),IF(P1274&lt;="250",VLOOKUP(O1274,Info!$AO$4:$AQ$22,3,FALSE),VLOOKUP(O1274,Info!$AO$23:$AP$39,3,FALSE))))))</f>
        <v/>
      </c>
      <c r="AD1274" s="1"/>
      <c r="AE1274" s="1" t="str">
        <f>IF($L1274="None","",IF(ISERROR(VLOOKUP($L1274,Info!$B$4:$B$266,1,FALSE)),"",VLOOKUP($L1274,Info!$B$4:$L$266,4,FALSE)))</f>
        <v/>
      </c>
      <c r="AF1274" s="1" t="str">
        <f>IF($L1274="None","",IF(ISERROR(VLOOKUP($L1274,Info!$B$4:$B$266,1,FALSE)),"",VLOOKUP($L1274,Info!$B$4:$L$266,6,FALSE)))</f>
        <v/>
      </c>
      <c r="AG1274" s="1"/>
      <c r="AH1274" s="33" t="str" cm="1">
        <f t="array" ref="AH1274">IF(AND(L1274&lt;&gt;"",O1274&lt;&gt;"",R1274:S1274&lt;&gt;"",W1274:X1274&lt;&gt;"",Z1274:AA1274&lt;&gt;"",AC1274&lt;&gt;""),"Good","Bad")</f>
        <v>Bad</v>
      </c>
      <c r="AL1274" t="str" cm="1">
        <f t="array" ref="AL1274">IF(R1274&gt;0,_xlfn.IFS(COUNTIF($L$20:L1274,"&lt;&gt;")&lt;101,1,COUNTIF($L$20:L1274,"&lt;&gt;")&lt;201,2,COUNTIF($L$20:L1274,"&lt;&gt;")&lt;301,3,COUNTIF($L$20:L1274,"&lt;&gt;")&lt;401,4,COUNTIF($L$20:L1274,"&lt;&gt;")&lt;501,5,COUNTIF($L$20:L1274,"&lt;&gt;")&lt;601,6,COUNTIF($L$20:L1274,"&lt;&gt;")&lt;701,7,COUNTIF($L$20:L1274,"&lt;&gt;")&lt;801,8,COUNTIF($L$20:L1274,"&lt;&gt;")&lt;901,9,COUNTIF($L$20:L1274,"&lt;&gt;")&lt;1001,10,COUNTIF($L$20:L1274,"&lt;&gt;")&lt;1101,11,COUNTIF($L$20:L1274,"&lt;&gt;")&lt;1201,12,COUNTIF($L$20:L1274,"&lt;&gt;")&lt;1301,13,COUNTIF($L$20:L1274,"&lt;&gt;")&lt;1401,14,COUNTIF($L$20:L1274,"&lt;&gt;")&lt;1501,15,COUNTIF($L$20:L1274,"&lt;&gt;")&lt;1601,16,COUNTIF($L$20:L1274,"&lt;&gt;")&lt;1701,17,COUNTIF($L$20:L1274,"&lt;&gt;")&lt;1801,18,COUNTIF($L$20:L1274,"&lt;&gt;")&lt;1901,19,COUNTIF($L$20:L1274,"&lt;&gt;")&lt;2001,20,COUNTIF($L$20:L1274,"&lt;&gt;")&lt;2101,21,COUNTIF($L$20:L1274,"&lt;&gt;")&lt;2201,22,COUNTIF($L$20:L1274,"&lt;&gt;")&lt;2301,23,COUNTIF($L$20:L1274,"&lt;&gt;")&lt;2401,24,COUNTIF($L$20:L1274,"&lt;&gt;")&lt;2501,25,COUNTIF($L$20:L1274,"&lt;&gt;")&lt;2601,26,COUNTIF($L$20:L1274,"&lt;&gt;")&lt;2701,27,COUNTIF($L$20:L1274,"&lt;&gt;")&lt;2801,28,COUNTIF($L$20:L1274,"&lt;&gt;")&lt;2901,29,COUNTIF($L$20:L1274,"&lt;&gt;")&lt;3001,30),"")</f>
        <v/>
      </c>
      <c r="AM1274" t="str">
        <f t="shared" si="95"/>
        <v/>
      </c>
      <c r="AN1274" t="str">
        <f t="shared" si="99"/>
        <v/>
      </c>
      <c r="AP1274" t="str">
        <f t="shared" si="98"/>
        <v/>
      </c>
      <c r="AQ1274" t="str">
        <f>IF(AO1274="","",COUNTIFS(AM1274:$AM$3019,AO1274))</f>
        <v/>
      </c>
    </row>
    <row r="1275" spans="1:43" x14ac:dyDescent="0.25">
      <c r="A1275" s="6" t="str">
        <f>IF(COUNT($A$20:A1274)&lt;&gt;$B$4,IF(A1274="","",A1274+1),"")</f>
        <v/>
      </c>
      <c r="B1275" s="3"/>
      <c r="C1275" s="3"/>
      <c r="D1275" s="122"/>
      <c r="E1275" s="3"/>
      <c r="F1275" s="3"/>
      <c r="G1275" s="3"/>
      <c r="H1275" s="3"/>
      <c r="I1275" s="120"/>
      <c r="J1275" s="3"/>
      <c r="K1275" s="95" t="str" cm="1">
        <f t="array" ref="K1275">IF(OR($J$14 = "A",$J$14 = "B",$J$14 = "C"),IF(I1275="","",IF(LEN(I1275)&gt;2,_xlfn.IFS(ISNUMBER(SEARCH("_",I1275)),I1275,ISNUMBER(SEARCH(", ",I1275)),SUBSTITUTE(I1275,", ","_"),ISNUMBER(SEARCH("/ ",I1275)),SUBSTITUTE(I1275,"/ ","_"),ISNUMBER(SEARCH(",",I1275)),SUBSTITUTE(I1275,",","_"),ISNUMBER(SEARCH("/",I1275)),SUBSTITUTE(I1275,"/","_"),ISNUMBER(SEARCH("",I1275)),I1275),I1275)),IF(OR($J$14 = "J",$J$14 = "K"),"",IF(D1275="","",IF(LEN(D1275)&gt;2,_xlfn.IFS(ISNUMBER(SEARCH("_",D1275)),D1275,ISNUMBER(SEARCH(", ",D1275)),SUBSTITUTE(D1275,", ","_"),ISNUMBER(SEARCH("/ ",D1275)),SUBSTITUTE(D1275,"/ ","_"),ISNUMBER(SEARCH(",",D1275)),SUBSTITUTE(D1275,",","_"),ISNUMBER(SEARCH("/",D1275)),SUBSTITUTE(D1275,"/","_"),ISNUMBER(SEARCH("",D1275)),D1275),D1275))))</f>
        <v/>
      </c>
      <c r="L1275" s="1"/>
      <c r="M1275" s="1" t="str">
        <f t="shared" si="96"/>
        <v/>
      </c>
      <c r="N1275" s="94" t="str">
        <f>IF($L1275="None","",IF(ISERROR(VLOOKUP($L1275,Info!$B$4:$B$266,1,FALSE)),"",VLOOKUP($L1275,Info!$B$4:$L$266,5,FALSE)))</f>
        <v/>
      </c>
      <c r="O1275" s="94" t="str">
        <f>IF(K1275="","",IF(AND($J$12&lt;&gt;"ABC",N1275="3"),"BAC",IF(N1275="3","ABC",IF($J$12&lt;&gt;"ABC",IF($J$10="Standard",VLOOKUP(K1275,Info!$BE$4:$BF$481,2,FALSE),VLOOKUP(K1275,Info!$BI$4:$BJ$482,2,FALSE)),IF($J$10="Standard",VLOOKUP(K1275,Info!$AG$4:$AH$2994,2,FALSE),VLOOKUP(K1275,Info!$AK$4:$AL$2997,2,FALSE))))))</f>
        <v/>
      </c>
      <c r="P1275" s="94" t="str">
        <f>IF($L1275="None","",IF(ISERROR(VLOOKUP($L1275,Info!$B$4:$B$266,1,FALSE)),"",VLOOKUP($L1275,Info!$B$4:$L$266,3,FALSE)))</f>
        <v/>
      </c>
      <c r="Q1275" s="96" t="str">
        <f>IF($L1275="None","",IF(ISERROR(VLOOKUP($L1275,Info!$B$4:$B$266,1,FALSE)),"",VLOOKUP($L1275,Info!$B$4:$L$266,4,FALSE)))</f>
        <v/>
      </c>
      <c r="R1275" s="1"/>
      <c r="S1275" s="6" t="str">
        <f t="shared" si="97"/>
        <v/>
      </c>
      <c r="T1275" s="6" t="str">
        <f>IF($L1275="None","",IF(ISERROR(VLOOKUP($L1275,Info!$B$4:$B$266,1,FALSE)),"",VLOOKUP($L1275,Info!$B$4:$L$266,11,FALSE)))</f>
        <v/>
      </c>
      <c r="U1275" s="1"/>
      <c r="V1275" s="1"/>
      <c r="W1275" s="1"/>
      <c r="X1275" s="1" t="str">
        <f>IF($L1275="None","",IF(ISERROR(VLOOKUP($L1275,Info!$B$4:$B$266,1,FALSE)),"",IF(OR(W1275="Metallic Liquid Tight",W1275="Non-Metallic Liquid Tight",W1275="LSZH",W1275="Greenfield"),VLOOKUP($L1275,Info!$B$4:$L$266,7,FALSE),"N/A")))</f>
        <v/>
      </c>
      <c r="Y1275" s="1"/>
      <c r="Z1275" s="96" t="str">
        <f>IF($L1275="None","",IF(ISERROR(VLOOKUP($L1275,Info!$B$4:$B$266,1,FALSE)),"",VLOOKUP($L1275,Info!$B$4:$L$266,9,FALSE)))</f>
        <v/>
      </c>
      <c r="AA1275" s="96" t="str">
        <f>IF($L1275="None","",IF(ISERROR(VLOOKUP($L1275,Info!$B$4:$B$266,1,FALSE)),"",VLOOKUP($L1275,Info!$B$4:$L$266,8,FALSE)))</f>
        <v/>
      </c>
      <c r="AB1275" s="96" t="str">
        <f>IF($L1275="None","",IF(ISERROR(VLOOKUP($L1275,Info!$B$4:$B$266,1,FALSE)),"",VLOOKUP($L1275,Info!$B$4:$L$266,10,FALSE)))</f>
        <v/>
      </c>
      <c r="AC1275" s="1" t="str">
        <f>IF(W1275="SO Cable","Black,White",IF(O1275="","",IF(P1275="","",IF($J$12&lt;&gt;"ABC",IF(P1275&lt;="250",VLOOKUP(O1275,Info!$AZ$4:$BB$22,3,FALSE),VLOOKUP(O1275,Info!$AZ$23:$BB$39,3,FALSE)),IF(P1275&lt;="250",VLOOKUP(O1275,Info!$AO$4:$AQ$22,3,FALSE),VLOOKUP(O1275,Info!$AO$23:$AP$39,3,FALSE))))))</f>
        <v/>
      </c>
      <c r="AD1275" s="1"/>
      <c r="AE1275" s="1" t="str">
        <f>IF($L1275="None","",IF(ISERROR(VLOOKUP($L1275,Info!$B$4:$B$266,1,FALSE)),"",VLOOKUP($L1275,Info!$B$4:$L$266,4,FALSE)))</f>
        <v/>
      </c>
      <c r="AF1275" s="1" t="str">
        <f>IF($L1275="None","",IF(ISERROR(VLOOKUP($L1275,Info!$B$4:$B$266,1,FALSE)),"",VLOOKUP($L1275,Info!$B$4:$L$266,6,FALSE)))</f>
        <v/>
      </c>
      <c r="AG1275" s="1"/>
      <c r="AH1275" s="33" t="str" cm="1">
        <f t="array" ref="AH1275">IF(AND(L1275&lt;&gt;"",O1275&lt;&gt;"",R1275:S1275&lt;&gt;"",W1275:X1275&lt;&gt;"",Z1275:AA1275&lt;&gt;"",AC1275&lt;&gt;""),"Good","Bad")</f>
        <v>Bad</v>
      </c>
      <c r="AL1275" t="str" cm="1">
        <f t="array" ref="AL1275">IF(R1275&gt;0,_xlfn.IFS(COUNTIF($L$20:L1275,"&lt;&gt;")&lt;101,1,COUNTIF($L$20:L1275,"&lt;&gt;")&lt;201,2,COUNTIF($L$20:L1275,"&lt;&gt;")&lt;301,3,COUNTIF($L$20:L1275,"&lt;&gt;")&lt;401,4,COUNTIF($L$20:L1275,"&lt;&gt;")&lt;501,5,COUNTIF($L$20:L1275,"&lt;&gt;")&lt;601,6,COUNTIF($L$20:L1275,"&lt;&gt;")&lt;701,7,COUNTIF($L$20:L1275,"&lt;&gt;")&lt;801,8,COUNTIF($L$20:L1275,"&lt;&gt;")&lt;901,9,COUNTIF($L$20:L1275,"&lt;&gt;")&lt;1001,10,COUNTIF($L$20:L1275,"&lt;&gt;")&lt;1101,11,COUNTIF($L$20:L1275,"&lt;&gt;")&lt;1201,12,COUNTIF($L$20:L1275,"&lt;&gt;")&lt;1301,13,COUNTIF($L$20:L1275,"&lt;&gt;")&lt;1401,14,COUNTIF($L$20:L1275,"&lt;&gt;")&lt;1501,15,COUNTIF($L$20:L1275,"&lt;&gt;")&lt;1601,16,COUNTIF($L$20:L1275,"&lt;&gt;")&lt;1701,17,COUNTIF($L$20:L1275,"&lt;&gt;")&lt;1801,18,COUNTIF($L$20:L1275,"&lt;&gt;")&lt;1901,19,COUNTIF($L$20:L1275,"&lt;&gt;")&lt;2001,20,COUNTIF($L$20:L1275,"&lt;&gt;")&lt;2101,21,COUNTIF($L$20:L1275,"&lt;&gt;")&lt;2201,22,COUNTIF($L$20:L1275,"&lt;&gt;")&lt;2301,23,COUNTIF($L$20:L1275,"&lt;&gt;")&lt;2401,24,COUNTIF($L$20:L1275,"&lt;&gt;")&lt;2501,25,COUNTIF($L$20:L1275,"&lt;&gt;")&lt;2601,26,COUNTIF($L$20:L1275,"&lt;&gt;")&lt;2701,27,COUNTIF($L$20:L1275,"&lt;&gt;")&lt;2801,28,COUNTIF($L$20:L1275,"&lt;&gt;")&lt;2901,29,COUNTIF($L$20:L1275,"&lt;&gt;")&lt;3001,30),"")</f>
        <v/>
      </c>
      <c r="AM1275" t="str">
        <f t="shared" si="95"/>
        <v/>
      </c>
      <c r="AN1275" t="str">
        <f t="shared" si="99"/>
        <v/>
      </c>
      <c r="AP1275" t="str">
        <f t="shared" si="98"/>
        <v/>
      </c>
      <c r="AQ1275" t="str">
        <f>IF(AO1275="","",COUNTIFS(AM1275:$AM$3019,AO1275))</f>
        <v/>
      </c>
    </row>
    <row r="1276" spans="1:43" x14ac:dyDescent="0.25">
      <c r="A1276" s="6" t="str">
        <f>IF(COUNT($A$20:A1275)&lt;&gt;$B$4,IF(A1275="","",A1275+1),"")</f>
        <v/>
      </c>
      <c r="B1276" s="3"/>
      <c r="C1276" s="3"/>
      <c r="D1276" s="122"/>
      <c r="E1276" s="3"/>
      <c r="F1276" s="3"/>
      <c r="G1276" s="3"/>
      <c r="H1276" s="3"/>
      <c r="I1276" s="120"/>
      <c r="J1276" s="3"/>
      <c r="K1276" s="95" t="str" cm="1">
        <f t="array" ref="K1276">IF(OR($J$14 = "A",$J$14 = "B",$J$14 = "C"),IF(I1276="","",IF(LEN(I1276)&gt;2,_xlfn.IFS(ISNUMBER(SEARCH("_",I1276)),I1276,ISNUMBER(SEARCH(", ",I1276)),SUBSTITUTE(I1276,", ","_"),ISNUMBER(SEARCH("/ ",I1276)),SUBSTITUTE(I1276,"/ ","_"),ISNUMBER(SEARCH(",",I1276)),SUBSTITUTE(I1276,",","_"),ISNUMBER(SEARCH("/",I1276)),SUBSTITUTE(I1276,"/","_"),ISNUMBER(SEARCH("",I1276)),I1276),I1276)),IF(OR($J$14 = "J",$J$14 = "K"),"",IF(D1276="","",IF(LEN(D1276)&gt;2,_xlfn.IFS(ISNUMBER(SEARCH("_",D1276)),D1276,ISNUMBER(SEARCH(", ",D1276)),SUBSTITUTE(D1276,", ","_"),ISNUMBER(SEARCH("/ ",D1276)),SUBSTITUTE(D1276,"/ ","_"),ISNUMBER(SEARCH(",",D1276)),SUBSTITUTE(D1276,",","_"),ISNUMBER(SEARCH("/",D1276)),SUBSTITUTE(D1276,"/","_"),ISNUMBER(SEARCH("",D1276)),D1276),D1276))))</f>
        <v/>
      </c>
      <c r="L1276" s="1"/>
      <c r="M1276" s="1" t="str">
        <f t="shared" si="96"/>
        <v/>
      </c>
      <c r="N1276" s="94" t="str">
        <f>IF($L1276="None","",IF(ISERROR(VLOOKUP($L1276,Info!$B$4:$B$266,1,FALSE)),"",VLOOKUP($L1276,Info!$B$4:$L$266,5,FALSE)))</f>
        <v/>
      </c>
      <c r="O1276" s="94" t="str">
        <f>IF(K1276="","",IF(AND($J$12&lt;&gt;"ABC",N1276="3"),"BAC",IF(N1276="3","ABC",IF($J$12&lt;&gt;"ABC",IF($J$10="Standard",VLOOKUP(K1276,Info!$BE$4:$BF$481,2,FALSE),VLOOKUP(K1276,Info!$BI$4:$BJ$482,2,FALSE)),IF($J$10="Standard",VLOOKUP(K1276,Info!$AG$4:$AH$2994,2,FALSE),VLOOKUP(K1276,Info!$AK$4:$AL$2997,2,FALSE))))))</f>
        <v/>
      </c>
      <c r="P1276" s="94" t="str">
        <f>IF($L1276="None","",IF(ISERROR(VLOOKUP($L1276,Info!$B$4:$B$266,1,FALSE)),"",VLOOKUP($L1276,Info!$B$4:$L$266,3,FALSE)))</f>
        <v/>
      </c>
      <c r="Q1276" s="96" t="str">
        <f>IF($L1276="None","",IF(ISERROR(VLOOKUP($L1276,Info!$B$4:$B$266,1,FALSE)),"",VLOOKUP($L1276,Info!$B$4:$L$266,4,FALSE)))</f>
        <v/>
      </c>
      <c r="R1276" s="1"/>
      <c r="S1276" s="6" t="str">
        <f t="shared" si="97"/>
        <v/>
      </c>
      <c r="T1276" s="6" t="str">
        <f>IF($L1276="None","",IF(ISERROR(VLOOKUP($L1276,Info!$B$4:$B$266,1,FALSE)),"",VLOOKUP($L1276,Info!$B$4:$L$266,11,FALSE)))</f>
        <v/>
      </c>
      <c r="U1276" s="1"/>
      <c r="V1276" s="1"/>
      <c r="W1276" s="1"/>
      <c r="X1276" s="1" t="str">
        <f>IF($L1276="None","",IF(ISERROR(VLOOKUP($L1276,Info!$B$4:$B$266,1,FALSE)),"",IF(OR(W1276="Metallic Liquid Tight",W1276="Non-Metallic Liquid Tight",W1276="LSZH",W1276="Greenfield"),VLOOKUP($L1276,Info!$B$4:$L$266,7,FALSE),"N/A")))</f>
        <v/>
      </c>
      <c r="Y1276" s="1"/>
      <c r="Z1276" s="96" t="str">
        <f>IF($L1276="None","",IF(ISERROR(VLOOKUP($L1276,Info!$B$4:$B$266,1,FALSE)),"",VLOOKUP($L1276,Info!$B$4:$L$266,9,FALSE)))</f>
        <v/>
      </c>
      <c r="AA1276" s="96" t="str">
        <f>IF($L1276="None","",IF(ISERROR(VLOOKUP($L1276,Info!$B$4:$B$266,1,FALSE)),"",VLOOKUP($L1276,Info!$B$4:$L$266,8,FALSE)))</f>
        <v/>
      </c>
      <c r="AB1276" s="96" t="str">
        <f>IF($L1276="None","",IF(ISERROR(VLOOKUP($L1276,Info!$B$4:$B$266,1,FALSE)),"",VLOOKUP($L1276,Info!$B$4:$L$266,10,FALSE)))</f>
        <v/>
      </c>
      <c r="AC1276" s="1" t="str">
        <f>IF(W1276="SO Cable","Black,White",IF(O1276="","",IF(P1276="","",IF($J$12&lt;&gt;"ABC",IF(P1276&lt;="250",VLOOKUP(O1276,Info!$AZ$4:$BB$22,3,FALSE),VLOOKUP(O1276,Info!$AZ$23:$BB$39,3,FALSE)),IF(P1276&lt;="250",VLOOKUP(O1276,Info!$AO$4:$AQ$22,3,FALSE),VLOOKUP(O1276,Info!$AO$23:$AP$39,3,FALSE))))))</f>
        <v/>
      </c>
      <c r="AD1276" s="1"/>
      <c r="AE1276" s="1" t="str">
        <f>IF($L1276="None","",IF(ISERROR(VLOOKUP($L1276,Info!$B$4:$B$266,1,FALSE)),"",VLOOKUP($L1276,Info!$B$4:$L$266,4,FALSE)))</f>
        <v/>
      </c>
      <c r="AF1276" s="1" t="str">
        <f>IF($L1276="None","",IF(ISERROR(VLOOKUP($L1276,Info!$B$4:$B$266,1,FALSE)),"",VLOOKUP($L1276,Info!$B$4:$L$266,6,FALSE)))</f>
        <v/>
      </c>
      <c r="AG1276" s="1"/>
      <c r="AH1276" s="33" t="str" cm="1">
        <f t="array" ref="AH1276">IF(AND(L1276&lt;&gt;"",O1276&lt;&gt;"",R1276:S1276&lt;&gt;"",W1276:X1276&lt;&gt;"",Z1276:AA1276&lt;&gt;"",AC1276&lt;&gt;""),"Good","Bad")</f>
        <v>Bad</v>
      </c>
      <c r="AL1276" t="str" cm="1">
        <f t="array" ref="AL1276">IF(R1276&gt;0,_xlfn.IFS(COUNTIF($L$20:L1276,"&lt;&gt;")&lt;101,1,COUNTIF($L$20:L1276,"&lt;&gt;")&lt;201,2,COUNTIF($L$20:L1276,"&lt;&gt;")&lt;301,3,COUNTIF($L$20:L1276,"&lt;&gt;")&lt;401,4,COUNTIF($L$20:L1276,"&lt;&gt;")&lt;501,5,COUNTIF($L$20:L1276,"&lt;&gt;")&lt;601,6,COUNTIF($L$20:L1276,"&lt;&gt;")&lt;701,7,COUNTIF($L$20:L1276,"&lt;&gt;")&lt;801,8,COUNTIF($L$20:L1276,"&lt;&gt;")&lt;901,9,COUNTIF($L$20:L1276,"&lt;&gt;")&lt;1001,10,COUNTIF($L$20:L1276,"&lt;&gt;")&lt;1101,11,COUNTIF($L$20:L1276,"&lt;&gt;")&lt;1201,12,COUNTIF($L$20:L1276,"&lt;&gt;")&lt;1301,13,COUNTIF($L$20:L1276,"&lt;&gt;")&lt;1401,14,COUNTIF($L$20:L1276,"&lt;&gt;")&lt;1501,15,COUNTIF($L$20:L1276,"&lt;&gt;")&lt;1601,16,COUNTIF($L$20:L1276,"&lt;&gt;")&lt;1701,17,COUNTIF($L$20:L1276,"&lt;&gt;")&lt;1801,18,COUNTIF($L$20:L1276,"&lt;&gt;")&lt;1901,19,COUNTIF($L$20:L1276,"&lt;&gt;")&lt;2001,20,COUNTIF($L$20:L1276,"&lt;&gt;")&lt;2101,21,COUNTIF($L$20:L1276,"&lt;&gt;")&lt;2201,22,COUNTIF($L$20:L1276,"&lt;&gt;")&lt;2301,23,COUNTIF($L$20:L1276,"&lt;&gt;")&lt;2401,24,COUNTIF($L$20:L1276,"&lt;&gt;")&lt;2501,25,COUNTIF($L$20:L1276,"&lt;&gt;")&lt;2601,26,COUNTIF($L$20:L1276,"&lt;&gt;")&lt;2701,27,COUNTIF($L$20:L1276,"&lt;&gt;")&lt;2801,28,COUNTIF($L$20:L1276,"&lt;&gt;")&lt;2901,29,COUNTIF($L$20:L1276,"&lt;&gt;")&lt;3001,30),"")</f>
        <v/>
      </c>
      <c r="AM1276" t="str">
        <f t="shared" si="95"/>
        <v/>
      </c>
      <c r="AN1276" t="str">
        <f t="shared" si="99"/>
        <v/>
      </c>
      <c r="AP1276" t="str">
        <f t="shared" si="98"/>
        <v/>
      </c>
      <c r="AQ1276" t="str">
        <f>IF(AO1276="","",COUNTIFS(AM1276:$AM$3019,AO1276))</f>
        <v/>
      </c>
    </row>
    <row r="1277" spans="1:43" x14ac:dyDescent="0.25">
      <c r="A1277" s="6" t="str">
        <f>IF(COUNT($A$20:A1276)&lt;&gt;$B$4,IF(A1276="","",A1276+1),"")</f>
        <v/>
      </c>
      <c r="B1277" s="3"/>
      <c r="C1277" s="3"/>
      <c r="D1277" s="122"/>
      <c r="E1277" s="3"/>
      <c r="F1277" s="3"/>
      <c r="G1277" s="3"/>
      <c r="H1277" s="3"/>
      <c r="I1277" s="120"/>
      <c r="J1277" s="3"/>
      <c r="K1277" s="95" t="str" cm="1">
        <f t="array" ref="K1277">IF(OR($J$14 = "A",$J$14 = "B",$J$14 = "C"),IF(I1277="","",IF(LEN(I1277)&gt;2,_xlfn.IFS(ISNUMBER(SEARCH("_",I1277)),I1277,ISNUMBER(SEARCH(", ",I1277)),SUBSTITUTE(I1277,", ","_"),ISNUMBER(SEARCH("/ ",I1277)),SUBSTITUTE(I1277,"/ ","_"),ISNUMBER(SEARCH(",",I1277)),SUBSTITUTE(I1277,",","_"),ISNUMBER(SEARCH("/",I1277)),SUBSTITUTE(I1277,"/","_"),ISNUMBER(SEARCH("",I1277)),I1277),I1277)),IF(OR($J$14 = "J",$J$14 = "K"),"",IF(D1277="","",IF(LEN(D1277)&gt;2,_xlfn.IFS(ISNUMBER(SEARCH("_",D1277)),D1277,ISNUMBER(SEARCH(", ",D1277)),SUBSTITUTE(D1277,", ","_"),ISNUMBER(SEARCH("/ ",D1277)),SUBSTITUTE(D1277,"/ ","_"),ISNUMBER(SEARCH(",",D1277)),SUBSTITUTE(D1277,",","_"),ISNUMBER(SEARCH("/",D1277)),SUBSTITUTE(D1277,"/","_"),ISNUMBER(SEARCH("",D1277)),D1277),D1277))))</f>
        <v/>
      </c>
      <c r="L1277" s="1"/>
      <c r="M1277" s="1" t="str">
        <f t="shared" si="96"/>
        <v/>
      </c>
      <c r="N1277" s="94" t="str">
        <f>IF($L1277="None","",IF(ISERROR(VLOOKUP($L1277,Info!$B$4:$B$266,1,FALSE)),"",VLOOKUP($L1277,Info!$B$4:$L$266,5,FALSE)))</f>
        <v/>
      </c>
      <c r="O1277" s="94" t="str">
        <f>IF(K1277="","",IF(AND($J$12&lt;&gt;"ABC",N1277="3"),"BAC",IF(N1277="3","ABC",IF($J$12&lt;&gt;"ABC",IF($J$10="Standard",VLOOKUP(K1277,Info!$BE$4:$BF$481,2,FALSE),VLOOKUP(K1277,Info!$BI$4:$BJ$482,2,FALSE)),IF($J$10="Standard",VLOOKUP(K1277,Info!$AG$4:$AH$2994,2,FALSE),VLOOKUP(K1277,Info!$AK$4:$AL$2997,2,FALSE))))))</f>
        <v/>
      </c>
      <c r="P1277" s="94" t="str">
        <f>IF($L1277="None","",IF(ISERROR(VLOOKUP($L1277,Info!$B$4:$B$266,1,FALSE)),"",VLOOKUP($L1277,Info!$B$4:$L$266,3,FALSE)))</f>
        <v/>
      </c>
      <c r="Q1277" s="96" t="str">
        <f>IF($L1277="None","",IF(ISERROR(VLOOKUP($L1277,Info!$B$4:$B$266,1,FALSE)),"",VLOOKUP($L1277,Info!$B$4:$L$266,4,FALSE)))</f>
        <v/>
      </c>
      <c r="R1277" s="1"/>
      <c r="S1277" s="6" t="str">
        <f t="shared" si="97"/>
        <v/>
      </c>
      <c r="T1277" s="6" t="str">
        <f>IF($L1277="None","",IF(ISERROR(VLOOKUP($L1277,Info!$B$4:$B$266,1,FALSE)),"",VLOOKUP($L1277,Info!$B$4:$L$266,11,FALSE)))</f>
        <v/>
      </c>
      <c r="U1277" s="1"/>
      <c r="V1277" s="1"/>
      <c r="W1277" s="1"/>
      <c r="X1277" s="1" t="str">
        <f>IF($L1277="None","",IF(ISERROR(VLOOKUP($L1277,Info!$B$4:$B$266,1,FALSE)),"",IF(OR(W1277="Metallic Liquid Tight",W1277="Non-Metallic Liquid Tight",W1277="LSZH",W1277="Greenfield"),VLOOKUP($L1277,Info!$B$4:$L$266,7,FALSE),"N/A")))</f>
        <v/>
      </c>
      <c r="Y1277" s="1"/>
      <c r="Z1277" s="96" t="str">
        <f>IF($L1277="None","",IF(ISERROR(VLOOKUP($L1277,Info!$B$4:$B$266,1,FALSE)),"",VLOOKUP($L1277,Info!$B$4:$L$266,9,FALSE)))</f>
        <v/>
      </c>
      <c r="AA1277" s="96" t="str">
        <f>IF($L1277="None","",IF(ISERROR(VLOOKUP($L1277,Info!$B$4:$B$266,1,FALSE)),"",VLOOKUP($L1277,Info!$B$4:$L$266,8,FALSE)))</f>
        <v/>
      </c>
      <c r="AB1277" s="96" t="str">
        <f>IF($L1277="None","",IF(ISERROR(VLOOKUP($L1277,Info!$B$4:$B$266,1,FALSE)),"",VLOOKUP($L1277,Info!$B$4:$L$266,10,FALSE)))</f>
        <v/>
      </c>
      <c r="AC1277" s="1" t="str">
        <f>IF(W1277="SO Cable","Black,White",IF(O1277="","",IF(P1277="","",IF($J$12&lt;&gt;"ABC",IF(P1277&lt;="250",VLOOKUP(O1277,Info!$AZ$4:$BB$22,3,FALSE),VLOOKUP(O1277,Info!$AZ$23:$BB$39,3,FALSE)),IF(P1277&lt;="250",VLOOKUP(O1277,Info!$AO$4:$AQ$22,3,FALSE),VLOOKUP(O1277,Info!$AO$23:$AP$39,3,FALSE))))))</f>
        <v/>
      </c>
      <c r="AD1277" s="1"/>
      <c r="AE1277" s="1" t="str">
        <f>IF($L1277="None","",IF(ISERROR(VLOOKUP($L1277,Info!$B$4:$B$266,1,FALSE)),"",VLOOKUP($L1277,Info!$B$4:$L$266,4,FALSE)))</f>
        <v/>
      </c>
      <c r="AF1277" s="1" t="str">
        <f>IF($L1277="None","",IF(ISERROR(VLOOKUP($L1277,Info!$B$4:$B$266,1,FALSE)),"",VLOOKUP($L1277,Info!$B$4:$L$266,6,FALSE)))</f>
        <v/>
      </c>
      <c r="AG1277" s="1"/>
      <c r="AH1277" s="33" t="str" cm="1">
        <f t="array" ref="AH1277">IF(AND(L1277&lt;&gt;"",O1277&lt;&gt;"",R1277:S1277&lt;&gt;"",W1277:X1277&lt;&gt;"",Z1277:AA1277&lt;&gt;"",AC1277&lt;&gt;""),"Good","Bad")</f>
        <v>Bad</v>
      </c>
      <c r="AL1277" t="str" cm="1">
        <f t="array" ref="AL1277">IF(R1277&gt;0,_xlfn.IFS(COUNTIF($L$20:L1277,"&lt;&gt;")&lt;101,1,COUNTIF($L$20:L1277,"&lt;&gt;")&lt;201,2,COUNTIF($L$20:L1277,"&lt;&gt;")&lt;301,3,COUNTIF($L$20:L1277,"&lt;&gt;")&lt;401,4,COUNTIF($L$20:L1277,"&lt;&gt;")&lt;501,5,COUNTIF($L$20:L1277,"&lt;&gt;")&lt;601,6,COUNTIF($L$20:L1277,"&lt;&gt;")&lt;701,7,COUNTIF($L$20:L1277,"&lt;&gt;")&lt;801,8,COUNTIF($L$20:L1277,"&lt;&gt;")&lt;901,9,COUNTIF($L$20:L1277,"&lt;&gt;")&lt;1001,10,COUNTIF($L$20:L1277,"&lt;&gt;")&lt;1101,11,COUNTIF($L$20:L1277,"&lt;&gt;")&lt;1201,12,COUNTIF($L$20:L1277,"&lt;&gt;")&lt;1301,13,COUNTIF($L$20:L1277,"&lt;&gt;")&lt;1401,14,COUNTIF($L$20:L1277,"&lt;&gt;")&lt;1501,15,COUNTIF($L$20:L1277,"&lt;&gt;")&lt;1601,16,COUNTIF($L$20:L1277,"&lt;&gt;")&lt;1701,17,COUNTIF($L$20:L1277,"&lt;&gt;")&lt;1801,18,COUNTIF($L$20:L1277,"&lt;&gt;")&lt;1901,19,COUNTIF($L$20:L1277,"&lt;&gt;")&lt;2001,20,COUNTIF($L$20:L1277,"&lt;&gt;")&lt;2101,21,COUNTIF($L$20:L1277,"&lt;&gt;")&lt;2201,22,COUNTIF($L$20:L1277,"&lt;&gt;")&lt;2301,23,COUNTIF($L$20:L1277,"&lt;&gt;")&lt;2401,24,COUNTIF($L$20:L1277,"&lt;&gt;")&lt;2501,25,COUNTIF($L$20:L1277,"&lt;&gt;")&lt;2601,26,COUNTIF($L$20:L1277,"&lt;&gt;")&lt;2701,27,COUNTIF($L$20:L1277,"&lt;&gt;")&lt;2801,28,COUNTIF($L$20:L1277,"&lt;&gt;")&lt;2901,29,COUNTIF($L$20:L1277,"&lt;&gt;")&lt;3001,30),"")</f>
        <v/>
      </c>
      <c r="AM1277" t="str">
        <f t="shared" si="95"/>
        <v/>
      </c>
      <c r="AN1277" t="str">
        <f t="shared" si="99"/>
        <v/>
      </c>
      <c r="AP1277" t="str">
        <f t="shared" si="98"/>
        <v/>
      </c>
      <c r="AQ1277" t="str">
        <f>IF(AO1277="","",COUNTIFS(AM1277:$AM$3019,AO1277))</f>
        <v/>
      </c>
    </row>
    <row r="1278" spans="1:43" x14ac:dyDescent="0.25">
      <c r="A1278" s="6" t="str">
        <f>IF(COUNT($A$20:A1277)&lt;&gt;$B$4,IF(A1277="","",A1277+1),"")</f>
        <v/>
      </c>
      <c r="B1278" s="3"/>
      <c r="C1278" s="3"/>
      <c r="D1278" s="122"/>
      <c r="E1278" s="3"/>
      <c r="F1278" s="3"/>
      <c r="G1278" s="3"/>
      <c r="H1278" s="3"/>
      <c r="I1278" s="120"/>
      <c r="J1278" s="3"/>
      <c r="K1278" s="95" t="str" cm="1">
        <f t="array" ref="K1278">IF(OR($J$14 = "A",$J$14 = "B",$J$14 = "C"),IF(I1278="","",IF(LEN(I1278)&gt;2,_xlfn.IFS(ISNUMBER(SEARCH("_",I1278)),I1278,ISNUMBER(SEARCH(", ",I1278)),SUBSTITUTE(I1278,", ","_"),ISNUMBER(SEARCH("/ ",I1278)),SUBSTITUTE(I1278,"/ ","_"),ISNUMBER(SEARCH(",",I1278)),SUBSTITUTE(I1278,",","_"),ISNUMBER(SEARCH("/",I1278)),SUBSTITUTE(I1278,"/","_"),ISNUMBER(SEARCH("",I1278)),I1278),I1278)),IF(OR($J$14 = "J",$J$14 = "K"),"",IF(D1278="","",IF(LEN(D1278)&gt;2,_xlfn.IFS(ISNUMBER(SEARCH("_",D1278)),D1278,ISNUMBER(SEARCH(", ",D1278)),SUBSTITUTE(D1278,", ","_"),ISNUMBER(SEARCH("/ ",D1278)),SUBSTITUTE(D1278,"/ ","_"),ISNUMBER(SEARCH(",",D1278)),SUBSTITUTE(D1278,",","_"),ISNUMBER(SEARCH("/",D1278)),SUBSTITUTE(D1278,"/","_"),ISNUMBER(SEARCH("",D1278)),D1278),D1278))))</f>
        <v/>
      </c>
      <c r="L1278" s="1"/>
      <c r="M1278" s="1" t="str">
        <f t="shared" si="96"/>
        <v/>
      </c>
      <c r="N1278" s="94" t="str">
        <f>IF($L1278="None","",IF(ISERROR(VLOOKUP($L1278,Info!$B$4:$B$266,1,FALSE)),"",VLOOKUP($L1278,Info!$B$4:$L$266,5,FALSE)))</f>
        <v/>
      </c>
      <c r="O1278" s="94" t="str">
        <f>IF(K1278="","",IF(AND($J$12&lt;&gt;"ABC",N1278="3"),"BAC",IF(N1278="3","ABC",IF($J$12&lt;&gt;"ABC",IF($J$10="Standard",VLOOKUP(K1278,Info!$BE$4:$BF$481,2,FALSE),VLOOKUP(K1278,Info!$BI$4:$BJ$482,2,FALSE)),IF($J$10="Standard",VLOOKUP(K1278,Info!$AG$4:$AH$2994,2,FALSE),VLOOKUP(K1278,Info!$AK$4:$AL$2997,2,FALSE))))))</f>
        <v/>
      </c>
      <c r="P1278" s="94" t="str">
        <f>IF($L1278="None","",IF(ISERROR(VLOOKUP($L1278,Info!$B$4:$B$266,1,FALSE)),"",VLOOKUP($L1278,Info!$B$4:$L$266,3,FALSE)))</f>
        <v/>
      </c>
      <c r="Q1278" s="96" t="str">
        <f>IF($L1278="None","",IF(ISERROR(VLOOKUP($L1278,Info!$B$4:$B$266,1,FALSE)),"",VLOOKUP($L1278,Info!$B$4:$L$266,4,FALSE)))</f>
        <v/>
      </c>
      <c r="R1278" s="1"/>
      <c r="S1278" s="6" t="str">
        <f t="shared" si="97"/>
        <v/>
      </c>
      <c r="T1278" s="6" t="str">
        <f>IF($L1278="None","",IF(ISERROR(VLOOKUP($L1278,Info!$B$4:$B$266,1,FALSE)),"",VLOOKUP($L1278,Info!$B$4:$L$266,11,FALSE)))</f>
        <v/>
      </c>
      <c r="U1278" s="1"/>
      <c r="V1278" s="1"/>
      <c r="W1278" s="1"/>
      <c r="X1278" s="1" t="str">
        <f>IF($L1278="None","",IF(ISERROR(VLOOKUP($L1278,Info!$B$4:$B$266,1,FALSE)),"",IF(OR(W1278="Metallic Liquid Tight",W1278="Non-Metallic Liquid Tight",W1278="LSZH",W1278="Greenfield"),VLOOKUP($L1278,Info!$B$4:$L$266,7,FALSE),"N/A")))</f>
        <v/>
      </c>
      <c r="Y1278" s="1"/>
      <c r="Z1278" s="96" t="str">
        <f>IF($L1278="None","",IF(ISERROR(VLOOKUP($L1278,Info!$B$4:$B$266,1,FALSE)),"",VLOOKUP($L1278,Info!$B$4:$L$266,9,FALSE)))</f>
        <v/>
      </c>
      <c r="AA1278" s="96" t="str">
        <f>IF($L1278="None","",IF(ISERROR(VLOOKUP($L1278,Info!$B$4:$B$266,1,FALSE)),"",VLOOKUP($L1278,Info!$B$4:$L$266,8,FALSE)))</f>
        <v/>
      </c>
      <c r="AB1278" s="96" t="str">
        <f>IF($L1278="None","",IF(ISERROR(VLOOKUP($L1278,Info!$B$4:$B$266,1,FALSE)),"",VLOOKUP($L1278,Info!$B$4:$L$266,10,FALSE)))</f>
        <v/>
      </c>
      <c r="AC1278" s="1" t="str">
        <f>IF(W1278="SO Cable","Black,White",IF(O1278="","",IF(P1278="","",IF($J$12&lt;&gt;"ABC",IF(P1278&lt;="250",VLOOKUP(O1278,Info!$AZ$4:$BB$22,3,FALSE),VLOOKUP(O1278,Info!$AZ$23:$BB$39,3,FALSE)),IF(P1278&lt;="250",VLOOKUP(O1278,Info!$AO$4:$AQ$22,3,FALSE),VLOOKUP(O1278,Info!$AO$23:$AP$39,3,FALSE))))))</f>
        <v/>
      </c>
      <c r="AD1278" s="1"/>
      <c r="AE1278" s="1" t="str">
        <f>IF($L1278="None","",IF(ISERROR(VLOOKUP($L1278,Info!$B$4:$B$266,1,FALSE)),"",VLOOKUP($L1278,Info!$B$4:$L$266,4,FALSE)))</f>
        <v/>
      </c>
      <c r="AF1278" s="1" t="str">
        <f>IF($L1278="None","",IF(ISERROR(VLOOKUP($L1278,Info!$B$4:$B$266,1,FALSE)),"",VLOOKUP($L1278,Info!$B$4:$L$266,6,FALSE)))</f>
        <v/>
      </c>
      <c r="AG1278" s="1"/>
      <c r="AH1278" s="33" t="str" cm="1">
        <f t="array" ref="AH1278">IF(AND(L1278&lt;&gt;"",O1278&lt;&gt;"",R1278:S1278&lt;&gt;"",W1278:X1278&lt;&gt;"",Z1278:AA1278&lt;&gt;"",AC1278&lt;&gt;""),"Good","Bad")</f>
        <v>Bad</v>
      </c>
      <c r="AL1278" t="str" cm="1">
        <f t="array" ref="AL1278">IF(R1278&gt;0,_xlfn.IFS(COUNTIF($L$20:L1278,"&lt;&gt;")&lt;101,1,COUNTIF($L$20:L1278,"&lt;&gt;")&lt;201,2,COUNTIF($L$20:L1278,"&lt;&gt;")&lt;301,3,COUNTIF($L$20:L1278,"&lt;&gt;")&lt;401,4,COUNTIF($L$20:L1278,"&lt;&gt;")&lt;501,5,COUNTIF($L$20:L1278,"&lt;&gt;")&lt;601,6,COUNTIF($L$20:L1278,"&lt;&gt;")&lt;701,7,COUNTIF($L$20:L1278,"&lt;&gt;")&lt;801,8,COUNTIF($L$20:L1278,"&lt;&gt;")&lt;901,9,COUNTIF($L$20:L1278,"&lt;&gt;")&lt;1001,10,COUNTIF($L$20:L1278,"&lt;&gt;")&lt;1101,11,COUNTIF($L$20:L1278,"&lt;&gt;")&lt;1201,12,COUNTIF($L$20:L1278,"&lt;&gt;")&lt;1301,13,COUNTIF($L$20:L1278,"&lt;&gt;")&lt;1401,14,COUNTIF($L$20:L1278,"&lt;&gt;")&lt;1501,15,COUNTIF($L$20:L1278,"&lt;&gt;")&lt;1601,16,COUNTIF($L$20:L1278,"&lt;&gt;")&lt;1701,17,COUNTIF($L$20:L1278,"&lt;&gt;")&lt;1801,18,COUNTIF($L$20:L1278,"&lt;&gt;")&lt;1901,19,COUNTIF($L$20:L1278,"&lt;&gt;")&lt;2001,20,COUNTIF($L$20:L1278,"&lt;&gt;")&lt;2101,21,COUNTIF($L$20:L1278,"&lt;&gt;")&lt;2201,22,COUNTIF($L$20:L1278,"&lt;&gt;")&lt;2301,23,COUNTIF($L$20:L1278,"&lt;&gt;")&lt;2401,24,COUNTIF($L$20:L1278,"&lt;&gt;")&lt;2501,25,COUNTIF($L$20:L1278,"&lt;&gt;")&lt;2601,26,COUNTIF($L$20:L1278,"&lt;&gt;")&lt;2701,27,COUNTIF($L$20:L1278,"&lt;&gt;")&lt;2801,28,COUNTIF($L$20:L1278,"&lt;&gt;")&lt;2901,29,COUNTIF($L$20:L1278,"&lt;&gt;")&lt;3001,30),"")</f>
        <v/>
      </c>
      <c r="AM1278" t="str">
        <f t="shared" si="95"/>
        <v/>
      </c>
      <c r="AN1278" t="str">
        <f t="shared" si="99"/>
        <v/>
      </c>
      <c r="AP1278" t="str">
        <f t="shared" si="98"/>
        <v/>
      </c>
      <c r="AQ1278" t="str">
        <f>IF(AO1278="","",COUNTIFS(AM1278:$AM$3019,AO1278))</f>
        <v/>
      </c>
    </row>
    <row r="1279" spans="1:43" x14ac:dyDescent="0.25">
      <c r="A1279" s="6" t="str">
        <f>IF(COUNT($A$20:A1278)&lt;&gt;$B$4,IF(A1278="","",A1278+1),"")</f>
        <v/>
      </c>
      <c r="B1279" s="3"/>
      <c r="C1279" s="3"/>
      <c r="D1279" s="122"/>
      <c r="E1279" s="3"/>
      <c r="F1279" s="3"/>
      <c r="G1279" s="3"/>
      <c r="H1279" s="3"/>
      <c r="I1279" s="120"/>
      <c r="J1279" s="3"/>
      <c r="K1279" s="95" t="str" cm="1">
        <f t="array" ref="K1279">IF(OR($J$14 = "A",$J$14 = "B",$J$14 = "C"),IF(I1279="","",IF(LEN(I1279)&gt;2,_xlfn.IFS(ISNUMBER(SEARCH("_",I1279)),I1279,ISNUMBER(SEARCH(", ",I1279)),SUBSTITUTE(I1279,", ","_"),ISNUMBER(SEARCH("/ ",I1279)),SUBSTITUTE(I1279,"/ ","_"),ISNUMBER(SEARCH(",",I1279)),SUBSTITUTE(I1279,",","_"),ISNUMBER(SEARCH("/",I1279)),SUBSTITUTE(I1279,"/","_"),ISNUMBER(SEARCH("",I1279)),I1279),I1279)),IF(OR($J$14 = "J",$J$14 = "K"),"",IF(D1279="","",IF(LEN(D1279)&gt;2,_xlfn.IFS(ISNUMBER(SEARCH("_",D1279)),D1279,ISNUMBER(SEARCH(", ",D1279)),SUBSTITUTE(D1279,", ","_"),ISNUMBER(SEARCH("/ ",D1279)),SUBSTITUTE(D1279,"/ ","_"),ISNUMBER(SEARCH(",",D1279)),SUBSTITUTE(D1279,",","_"),ISNUMBER(SEARCH("/",D1279)),SUBSTITUTE(D1279,"/","_"),ISNUMBER(SEARCH("",D1279)),D1279),D1279))))</f>
        <v/>
      </c>
      <c r="L1279" s="1"/>
      <c r="M1279" s="1" t="str">
        <f t="shared" si="96"/>
        <v/>
      </c>
      <c r="N1279" s="94" t="str">
        <f>IF($L1279="None","",IF(ISERROR(VLOOKUP($L1279,Info!$B$4:$B$266,1,FALSE)),"",VLOOKUP($L1279,Info!$B$4:$L$266,5,FALSE)))</f>
        <v/>
      </c>
      <c r="O1279" s="94" t="str">
        <f>IF(K1279="","",IF(AND($J$12&lt;&gt;"ABC",N1279="3"),"BAC",IF(N1279="3","ABC",IF($J$12&lt;&gt;"ABC",IF($J$10="Standard",VLOOKUP(K1279,Info!$BE$4:$BF$481,2,FALSE),VLOOKUP(K1279,Info!$BI$4:$BJ$482,2,FALSE)),IF($J$10="Standard",VLOOKUP(K1279,Info!$AG$4:$AH$2994,2,FALSE),VLOOKUP(K1279,Info!$AK$4:$AL$2997,2,FALSE))))))</f>
        <v/>
      </c>
      <c r="P1279" s="94" t="str">
        <f>IF($L1279="None","",IF(ISERROR(VLOOKUP($L1279,Info!$B$4:$B$266,1,FALSE)),"",VLOOKUP($L1279,Info!$B$4:$L$266,3,FALSE)))</f>
        <v/>
      </c>
      <c r="Q1279" s="96" t="str">
        <f>IF($L1279="None","",IF(ISERROR(VLOOKUP($L1279,Info!$B$4:$B$266,1,FALSE)),"",VLOOKUP($L1279,Info!$B$4:$L$266,4,FALSE)))</f>
        <v/>
      </c>
      <c r="R1279" s="1"/>
      <c r="S1279" s="6" t="str">
        <f t="shared" si="97"/>
        <v/>
      </c>
      <c r="T1279" s="6" t="str">
        <f>IF($L1279="None","",IF(ISERROR(VLOOKUP($L1279,Info!$B$4:$B$266,1,FALSE)),"",VLOOKUP($L1279,Info!$B$4:$L$266,11,FALSE)))</f>
        <v/>
      </c>
      <c r="U1279" s="1"/>
      <c r="V1279" s="1"/>
      <c r="W1279" s="1"/>
      <c r="X1279" s="1" t="str">
        <f>IF($L1279="None","",IF(ISERROR(VLOOKUP($L1279,Info!$B$4:$B$266,1,FALSE)),"",IF(OR(W1279="Metallic Liquid Tight",W1279="Non-Metallic Liquid Tight",W1279="LSZH",W1279="Greenfield"),VLOOKUP($L1279,Info!$B$4:$L$266,7,FALSE),"N/A")))</f>
        <v/>
      </c>
      <c r="Y1279" s="1"/>
      <c r="Z1279" s="96" t="str">
        <f>IF($L1279="None","",IF(ISERROR(VLOOKUP($L1279,Info!$B$4:$B$266,1,FALSE)),"",VLOOKUP($L1279,Info!$B$4:$L$266,9,FALSE)))</f>
        <v/>
      </c>
      <c r="AA1279" s="96" t="str">
        <f>IF($L1279="None","",IF(ISERROR(VLOOKUP($L1279,Info!$B$4:$B$266,1,FALSE)),"",VLOOKUP($L1279,Info!$B$4:$L$266,8,FALSE)))</f>
        <v/>
      </c>
      <c r="AB1279" s="96" t="str">
        <f>IF($L1279="None","",IF(ISERROR(VLOOKUP($L1279,Info!$B$4:$B$266,1,FALSE)),"",VLOOKUP($L1279,Info!$B$4:$L$266,10,FALSE)))</f>
        <v/>
      </c>
      <c r="AC1279" s="1" t="str">
        <f>IF(W1279="SO Cable","Black,White",IF(O1279="","",IF(P1279="","",IF($J$12&lt;&gt;"ABC",IF(P1279&lt;="250",VLOOKUP(O1279,Info!$AZ$4:$BB$22,3,FALSE),VLOOKUP(O1279,Info!$AZ$23:$BB$39,3,FALSE)),IF(P1279&lt;="250",VLOOKUP(O1279,Info!$AO$4:$AQ$22,3,FALSE),VLOOKUP(O1279,Info!$AO$23:$AP$39,3,FALSE))))))</f>
        <v/>
      </c>
      <c r="AD1279" s="1"/>
      <c r="AE1279" s="1" t="str">
        <f>IF($L1279="None","",IF(ISERROR(VLOOKUP($L1279,Info!$B$4:$B$266,1,FALSE)),"",VLOOKUP($L1279,Info!$B$4:$L$266,4,FALSE)))</f>
        <v/>
      </c>
      <c r="AF1279" s="1" t="str">
        <f>IF($L1279="None","",IF(ISERROR(VLOOKUP($L1279,Info!$B$4:$B$266,1,FALSE)),"",VLOOKUP($L1279,Info!$B$4:$L$266,6,FALSE)))</f>
        <v/>
      </c>
      <c r="AG1279" s="1"/>
      <c r="AH1279" s="33" t="str" cm="1">
        <f t="array" ref="AH1279">IF(AND(L1279&lt;&gt;"",O1279&lt;&gt;"",R1279:S1279&lt;&gt;"",W1279:X1279&lt;&gt;"",Z1279:AA1279&lt;&gt;"",AC1279&lt;&gt;""),"Good","Bad")</f>
        <v>Bad</v>
      </c>
      <c r="AL1279" t="str" cm="1">
        <f t="array" ref="AL1279">IF(R1279&gt;0,_xlfn.IFS(COUNTIF($L$20:L1279,"&lt;&gt;")&lt;101,1,COUNTIF($L$20:L1279,"&lt;&gt;")&lt;201,2,COUNTIF($L$20:L1279,"&lt;&gt;")&lt;301,3,COUNTIF($L$20:L1279,"&lt;&gt;")&lt;401,4,COUNTIF($L$20:L1279,"&lt;&gt;")&lt;501,5,COUNTIF($L$20:L1279,"&lt;&gt;")&lt;601,6,COUNTIF($L$20:L1279,"&lt;&gt;")&lt;701,7,COUNTIF($L$20:L1279,"&lt;&gt;")&lt;801,8,COUNTIF($L$20:L1279,"&lt;&gt;")&lt;901,9,COUNTIF($L$20:L1279,"&lt;&gt;")&lt;1001,10,COUNTIF($L$20:L1279,"&lt;&gt;")&lt;1101,11,COUNTIF($L$20:L1279,"&lt;&gt;")&lt;1201,12,COUNTIF($L$20:L1279,"&lt;&gt;")&lt;1301,13,COUNTIF($L$20:L1279,"&lt;&gt;")&lt;1401,14,COUNTIF($L$20:L1279,"&lt;&gt;")&lt;1501,15,COUNTIF($L$20:L1279,"&lt;&gt;")&lt;1601,16,COUNTIF($L$20:L1279,"&lt;&gt;")&lt;1701,17,COUNTIF($L$20:L1279,"&lt;&gt;")&lt;1801,18,COUNTIF($L$20:L1279,"&lt;&gt;")&lt;1901,19,COUNTIF($L$20:L1279,"&lt;&gt;")&lt;2001,20,COUNTIF($L$20:L1279,"&lt;&gt;")&lt;2101,21,COUNTIF($L$20:L1279,"&lt;&gt;")&lt;2201,22,COUNTIF($L$20:L1279,"&lt;&gt;")&lt;2301,23,COUNTIF($L$20:L1279,"&lt;&gt;")&lt;2401,24,COUNTIF($L$20:L1279,"&lt;&gt;")&lt;2501,25,COUNTIF($L$20:L1279,"&lt;&gt;")&lt;2601,26,COUNTIF($L$20:L1279,"&lt;&gt;")&lt;2701,27,COUNTIF($L$20:L1279,"&lt;&gt;")&lt;2801,28,COUNTIF($L$20:L1279,"&lt;&gt;")&lt;2901,29,COUNTIF($L$20:L1279,"&lt;&gt;")&lt;3001,30),"")</f>
        <v/>
      </c>
      <c r="AM1279" t="str">
        <f t="shared" si="95"/>
        <v/>
      </c>
      <c r="AN1279" t="str">
        <f t="shared" si="99"/>
        <v/>
      </c>
      <c r="AP1279" t="str">
        <f t="shared" si="98"/>
        <v/>
      </c>
      <c r="AQ1279" t="str">
        <f>IF(AO1279="","",COUNTIFS(AM1279:$AM$3019,AO1279))</f>
        <v/>
      </c>
    </row>
    <row r="1280" spans="1:43" x14ac:dyDescent="0.25">
      <c r="A1280" s="6" t="str">
        <f>IF(COUNT($A$20:A1279)&lt;&gt;$B$4,IF(A1279="","",A1279+1),"")</f>
        <v/>
      </c>
      <c r="B1280" s="3"/>
      <c r="C1280" s="3"/>
      <c r="D1280" s="122"/>
      <c r="E1280" s="3"/>
      <c r="F1280" s="3"/>
      <c r="G1280" s="3"/>
      <c r="H1280" s="3"/>
      <c r="I1280" s="120"/>
      <c r="J1280" s="3"/>
      <c r="K1280" s="95" t="str" cm="1">
        <f t="array" ref="K1280">IF(OR($J$14 = "A",$J$14 = "B",$J$14 = "C"),IF(I1280="","",IF(LEN(I1280)&gt;2,_xlfn.IFS(ISNUMBER(SEARCH("_",I1280)),I1280,ISNUMBER(SEARCH(", ",I1280)),SUBSTITUTE(I1280,", ","_"),ISNUMBER(SEARCH("/ ",I1280)),SUBSTITUTE(I1280,"/ ","_"),ISNUMBER(SEARCH(",",I1280)),SUBSTITUTE(I1280,",","_"),ISNUMBER(SEARCH("/",I1280)),SUBSTITUTE(I1280,"/","_"),ISNUMBER(SEARCH("",I1280)),I1280),I1280)),IF(OR($J$14 = "J",$J$14 = "K"),"",IF(D1280="","",IF(LEN(D1280)&gt;2,_xlfn.IFS(ISNUMBER(SEARCH("_",D1280)),D1280,ISNUMBER(SEARCH(", ",D1280)),SUBSTITUTE(D1280,", ","_"),ISNUMBER(SEARCH("/ ",D1280)),SUBSTITUTE(D1280,"/ ","_"),ISNUMBER(SEARCH(",",D1280)),SUBSTITUTE(D1280,",","_"),ISNUMBER(SEARCH("/",D1280)),SUBSTITUTE(D1280,"/","_"),ISNUMBER(SEARCH("",D1280)),D1280),D1280))))</f>
        <v/>
      </c>
      <c r="L1280" s="1"/>
      <c r="M1280" s="1" t="str">
        <f t="shared" si="96"/>
        <v/>
      </c>
      <c r="N1280" s="94" t="str">
        <f>IF($L1280="None","",IF(ISERROR(VLOOKUP($L1280,Info!$B$4:$B$266,1,FALSE)),"",VLOOKUP($L1280,Info!$B$4:$L$266,5,FALSE)))</f>
        <v/>
      </c>
      <c r="O1280" s="94" t="str">
        <f>IF(K1280="","",IF(AND($J$12&lt;&gt;"ABC",N1280="3"),"BAC",IF(N1280="3","ABC",IF($J$12&lt;&gt;"ABC",IF($J$10="Standard",VLOOKUP(K1280,Info!$BE$4:$BF$481,2,FALSE),VLOOKUP(K1280,Info!$BI$4:$BJ$482,2,FALSE)),IF($J$10="Standard",VLOOKUP(K1280,Info!$AG$4:$AH$2994,2,FALSE),VLOOKUP(K1280,Info!$AK$4:$AL$2997,2,FALSE))))))</f>
        <v/>
      </c>
      <c r="P1280" s="94" t="str">
        <f>IF($L1280="None","",IF(ISERROR(VLOOKUP($L1280,Info!$B$4:$B$266,1,FALSE)),"",VLOOKUP($L1280,Info!$B$4:$L$266,3,FALSE)))</f>
        <v/>
      </c>
      <c r="Q1280" s="96" t="str">
        <f>IF($L1280="None","",IF(ISERROR(VLOOKUP($L1280,Info!$B$4:$B$266,1,FALSE)),"",VLOOKUP($L1280,Info!$B$4:$L$266,4,FALSE)))</f>
        <v/>
      </c>
      <c r="R1280" s="1"/>
      <c r="S1280" s="6" t="str">
        <f t="shared" si="97"/>
        <v/>
      </c>
      <c r="T1280" s="6" t="str">
        <f>IF($L1280="None","",IF(ISERROR(VLOOKUP($L1280,Info!$B$4:$B$266,1,FALSE)),"",VLOOKUP($L1280,Info!$B$4:$L$266,11,FALSE)))</f>
        <v/>
      </c>
      <c r="U1280" s="1"/>
      <c r="V1280" s="1"/>
      <c r="W1280" s="1"/>
      <c r="X1280" s="1" t="str">
        <f>IF($L1280="None","",IF(ISERROR(VLOOKUP($L1280,Info!$B$4:$B$266,1,FALSE)),"",IF(OR(W1280="Metallic Liquid Tight",W1280="Non-Metallic Liquid Tight",W1280="LSZH",W1280="Greenfield"),VLOOKUP($L1280,Info!$B$4:$L$266,7,FALSE),"N/A")))</f>
        <v/>
      </c>
      <c r="Y1280" s="1"/>
      <c r="Z1280" s="96" t="str">
        <f>IF($L1280="None","",IF(ISERROR(VLOOKUP($L1280,Info!$B$4:$B$266,1,FALSE)),"",VLOOKUP($L1280,Info!$B$4:$L$266,9,FALSE)))</f>
        <v/>
      </c>
      <c r="AA1280" s="96" t="str">
        <f>IF($L1280="None","",IF(ISERROR(VLOOKUP($L1280,Info!$B$4:$B$266,1,FALSE)),"",VLOOKUP($L1280,Info!$B$4:$L$266,8,FALSE)))</f>
        <v/>
      </c>
      <c r="AB1280" s="96" t="str">
        <f>IF($L1280="None","",IF(ISERROR(VLOOKUP($L1280,Info!$B$4:$B$266,1,FALSE)),"",VLOOKUP($L1280,Info!$B$4:$L$266,10,FALSE)))</f>
        <v/>
      </c>
      <c r="AC1280" s="1" t="str">
        <f>IF(W1280="SO Cable","Black,White",IF(O1280="","",IF(P1280="","",IF($J$12&lt;&gt;"ABC",IF(P1280&lt;="250",VLOOKUP(O1280,Info!$AZ$4:$BB$22,3,FALSE),VLOOKUP(O1280,Info!$AZ$23:$BB$39,3,FALSE)),IF(P1280&lt;="250",VLOOKUP(O1280,Info!$AO$4:$AQ$22,3,FALSE),VLOOKUP(O1280,Info!$AO$23:$AP$39,3,FALSE))))))</f>
        <v/>
      </c>
      <c r="AD1280" s="1"/>
      <c r="AE1280" s="1" t="str">
        <f>IF($L1280="None","",IF(ISERROR(VLOOKUP($L1280,Info!$B$4:$B$266,1,FALSE)),"",VLOOKUP($L1280,Info!$B$4:$L$266,4,FALSE)))</f>
        <v/>
      </c>
      <c r="AF1280" s="1" t="str">
        <f>IF($L1280="None","",IF(ISERROR(VLOOKUP($L1280,Info!$B$4:$B$266,1,FALSE)),"",VLOOKUP($L1280,Info!$B$4:$L$266,6,FALSE)))</f>
        <v/>
      </c>
      <c r="AG1280" s="1"/>
      <c r="AH1280" s="33" t="str" cm="1">
        <f t="array" ref="AH1280">IF(AND(L1280&lt;&gt;"",O1280&lt;&gt;"",R1280:S1280&lt;&gt;"",W1280:X1280&lt;&gt;"",Z1280:AA1280&lt;&gt;"",AC1280&lt;&gt;""),"Good","Bad")</f>
        <v>Bad</v>
      </c>
      <c r="AL1280" t="str" cm="1">
        <f t="array" ref="AL1280">IF(R1280&gt;0,_xlfn.IFS(COUNTIF($L$20:L1280,"&lt;&gt;")&lt;101,1,COUNTIF($L$20:L1280,"&lt;&gt;")&lt;201,2,COUNTIF($L$20:L1280,"&lt;&gt;")&lt;301,3,COUNTIF($L$20:L1280,"&lt;&gt;")&lt;401,4,COUNTIF($L$20:L1280,"&lt;&gt;")&lt;501,5,COUNTIF($L$20:L1280,"&lt;&gt;")&lt;601,6,COUNTIF($L$20:L1280,"&lt;&gt;")&lt;701,7,COUNTIF($L$20:L1280,"&lt;&gt;")&lt;801,8,COUNTIF($L$20:L1280,"&lt;&gt;")&lt;901,9,COUNTIF($L$20:L1280,"&lt;&gt;")&lt;1001,10,COUNTIF($L$20:L1280,"&lt;&gt;")&lt;1101,11,COUNTIF($L$20:L1280,"&lt;&gt;")&lt;1201,12,COUNTIF($L$20:L1280,"&lt;&gt;")&lt;1301,13,COUNTIF($L$20:L1280,"&lt;&gt;")&lt;1401,14,COUNTIF($L$20:L1280,"&lt;&gt;")&lt;1501,15,COUNTIF($L$20:L1280,"&lt;&gt;")&lt;1601,16,COUNTIF($L$20:L1280,"&lt;&gt;")&lt;1701,17,COUNTIF($L$20:L1280,"&lt;&gt;")&lt;1801,18,COUNTIF($L$20:L1280,"&lt;&gt;")&lt;1901,19,COUNTIF($L$20:L1280,"&lt;&gt;")&lt;2001,20,COUNTIF($L$20:L1280,"&lt;&gt;")&lt;2101,21,COUNTIF($L$20:L1280,"&lt;&gt;")&lt;2201,22,COUNTIF($L$20:L1280,"&lt;&gt;")&lt;2301,23,COUNTIF($L$20:L1280,"&lt;&gt;")&lt;2401,24,COUNTIF($L$20:L1280,"&lt;&gt;")&lt;2501,25,COUNTIF($L$20:L1280,"&lt;&gt;")&lt;2601,26,COUNTIF($L$20:L1280,"&lt;&gt;")&lt;2701,27,COUNTIF($L$20:L1280,"&lt;&gt;")&lt;2801,28,COUNTIF($L$20:L1280,"&lt;&gt;")&lt;2901,29,COUNTIF($L$20:L1280,"&lt;&gt;")&lt;3001,30),"")</f>
        <v/>
      </c>
      <c r="AM1280" t="str">
        <f t="shared" si="95"/>
        <v/>
      </c>
      <c r="AN1280" t="str">
        <f t="shared" si="99"/>
        <v/>
      </c>
      <c r="AP1280" t="str">
        <f t="shared" si="98"/>
        <v/>
      </c>
      <c r="AQ1280" t="str">
        <f>IF(AO1280="","",COUNTIFS(AM1280:$AM$3019,AO1280))</f>
        <v/>
      </c>
    </row>
    <row r="1281" spans="1:43" x14ac:dyDescent="0.25">
      <c r="A1281" s="6" t="str">
        <f>IF(COUNT($A$20:A1280)&lt;&gt;$B$4,IF(A1280="","",A1280+1),"")</f>
        <v/>
      </c>
      <c r="B1281" s="3"/>
      <c r="C1281" s="3"/>
      <c r="D1281" s="122"/>
      <c r="E1281" s="3"/>
      <c r="F1281" s="3"/>
      <c r="G1281" s="3"/>
      <c r="H1281" s="3"/>
      <c r="I1281" s="120"/>
      <c r="J1281" s="3"/>
      <c r="K1281" s="95" t="str" cm="1">
        <f t="array" ref="K1281">IF(OR($J$14 = "A",$J$14 = "B",$J$14 = "C"),IF(I1281="","",IF(LEN(I1281)&gt;2,_xlfn.IFS(ISNUMBER(SEARCH("_",I1281)),I1281,ISNUMBER(SEARCH(", ",I1281)),SUBSTITUTE(I1281,", ","_"),ISNUMBER(SEARCH("/ ",I1281)),SUBSTITUTE(I1281,"/ ","_"),ISNUMBER(SEARCH(",",I1281)),SUBSTITUTE(I1281,",","_"),ISNUMBER(SEARCH("/",I1281)),SUBSTITUTE(I1281,"/","_"),ISNUMBER(SEARCH("",I1281)),I1281),I1281)),IF(OR($J$14 = "J",$J$14 = "K"),"",IF(D1281="","",IF(LEN(D1281)&gt;2,_xlfn.IFS(ISNUMBER(SEARCH("_",D1281)),D1281,ISNUMBER(SEARCH(", ",D1281)),SUBSTITUTE(D1281,", ","_"),ISNUMBER(SEARCH("/ ",D1281)),SUBSTITUTE(D1281,"/ ","_"),ISNUMBER(SEARCH(",",D1281)),SUBSTITUTE(D1281,",","_"),ISNUMBER(SEARCH("/",D1281)),SUBSTITUTE(D1281,"/","_"),ISNUMBER(SEARCH("",D1281)),D1281),D1281))))</f>
        <v/>
      </c>
      <c r="L1281" s="1"/>
      <c r="M1281" s="1" t="str">
        <f t="shared" si="96"/>
        <v/>
      </c>
      <c r="N1281" s="94" t="str">
        <f>IF($L1281="None","",IF(ISERROR(VLOOKUP($L1281,Info!$B$4:$B$266,1,FALSE)),"",VLOOKUP($L1281,Info!$B$4:$L$266,5,FALSE)))</f>
        <v/>
      </c>
      <c r="O1281" s="94" t="str">
        <f>IF(K1281="","",IF(AND($J$12&lt;&gt;"ABC",N1281="3"),"BAC",IF(N1281="3","ABC",IF($J$12&lt;&gt;"ABC",IF($J$10="Standard",VLOOKUP(K1281,Info!$BE$4:$BF$481,2,FALSE),VLOOKUP(K1281,Info!$BI$4:$BJ$482,2,FALSE)),IF($J$10="Standard",VLOOKUP(K1281,Info!$AG$4:$AH$2994,2,FALSE),VLOOKUP(K1281,Info!$AK$4:$AL$2997,2,FALSE))))))</f>
        <v/>
      </c>
      <c r="P1281" s="94" t="str">
        <f>IF($L1281="None","",IF(ISERROR(VLOOKUP($L1281,Info!$B$4:$B$266,1,FALSE)),"",VLOOKUP($L1281,Info!$B$4:$L$266,3,FALSE)))</f>
        <v/>
      </c>
      <c r="Q1281" s="96" t="str">
        <f>IF($L1281="None","",IF(ISERROR(VLOOKUP($L1281,Info!$B$4:$B$266,1,FALSE)),"",VLOOKUP($L1281,Info!$B$4:$L$266,4,FALSE)))</f>
        <v/>
      </c>
      <c r="R1281" s="1"/>
      <c r="S1281" s="6" t="str">
        <f t="shared" si="97"/>
        <v/>
      </c>
      <c r="T1281" s="6" t="str">
        <f>IF($L1281="None","",IF(ISERROR(VLOOKUP($L1281,Info!$B$4:$B$266,1,FALSE)),"",VLOOKUP($L1281,Info!$B$4:$L$266,11,FALSE)))</f>
        <v/>
      </c>
      <c r="U1281" s="1"/>
      <c r="V1281" s="1"/>
      <c r="W1281" s="1"/>
      <c r="X1281" s="1" t="str">
        <f>IF($L1281="None","",IF(ISERROR(VLOOKUP($L1281,Info!$B$4:$B$266,1,FALSE)),"",IF(OR(W1281="Metallic Liquid Tight",W1281="Non-Metallic Liquid Tight",W1281="LSZH",W1281="Greenfield"),VLOOKUP($L1281,Info!$B$4:$L$266,7,FALSE),"N/A")))</f>
        <v/>
      </c>
      <c r="Y1281" s="1"/>
      <c r="Z1281" s="96" t="str">
        <f>IF($L1281="None","",IF(ISERROR(VLOOKUP($L1281,Info!$B$4:$B$266,1,FALSE)),"",VLOOKUP($L1281,Info!$B$4:$L$266,9,FALSE)))</f>
        <v/>
      </c>
      <c r="AA1281" s="96" t="str">
        <f>IF($L1281="None","",IF(ISERROR(VLOOKUP($L1281,Info!$B$4:$B$266,1,FALSE)),"",VLOOKUP($L1281,Info!$B$4:$L$266,8,FALSE)))</f>
        <v/>
      </c>
      <c r="AB1281" s="96" t="str">
        <f>IF($L1281="None","",IF(ISERROR(VLOOKUP($L1281,Info!$B$4:$B$266,1,FALSE)),"",VLOOKUP($L1281,Info!$B$4:$L$266,10,FALSE)))</f>
        <v/>
      </c>
      <c r="AC1281" s="1" t="str">
        <f>IF(W1281="SO Cable","Black,White",IF(O1281="","",IF(P1281="","",IF($J$12&lt;&gt;"ABC",IF(P1281&lt;="250",VLOOKUP(O1281,Info!$AZ$4:$BB$22,3,FALSE),VLOOKUP(O1281,Info!$AZ$23:$BB$39,3,FALSE)),IF(P1281&lt;="250",VLOOKUP(O1281,Info!$AO$4:$AQ$22,3,FALSE),VLOOKUP(O1281,Info!$AO$23:$AP$39,3,FALSE))))))</f>
        <v/>
      </c>
      <c r="AD1281" s="1"/>
      <c r="AE1281" s="1" t="str">
        <f>IF($L1281="None","",IF(ISERROR(VLOOKUP($L1281,Info!$B$4:$B$266,1,FALSE)),"",VLOOKUP($L1281,Info!$B$4:$L$266,4,FALSE)))</f>
        <v/>
      </c>
      <c r="AF1281" s="1" t="str">
        <f>IF($L1281="None","",IF(ISERROR(VLOOKUP($L1281,Info!$B$4:$B$266,1,FALSE)),"",VLOOKUP($L1281,Info!$B$4:$L$266,6,FALSE)))</f>
        <v/>
      </c>
      <c r="AG1281" s="1"/>
      <c r="AH1281" s="33" t="str" cm="1">
        <f t="array" ref="AH1281">IF(AND(L1281&lt;&gt;"",O1281&lt;&gt;"",R1281:S1281&lt;&gt;"",W1281:X1281&lt;&gt;"",Z1281:AA1281&lt;&gt;"",AC1281&lt;&gt;""),"Good","Bad")</f>
        <v>Bad</v>
      </c>
      <c r="AL1281" t="str" cm="1">
        <f t="array" ref="AL1281">IF(R1281&gt;0,_xlfn.IFS(COUNTIF($L$20:L1281,"&lt;&gt;")&lt;101,1,COUNTIF($L$20:L1281,"&lt;&gt;")&lt;201,2,COUNTIF($L$20:L1281,"&lt;&gt;")&lt;301,3,COUNTIF($L$20:L1281,"&lt;&gt;")&lt;401,4,COUNTIF($L$20:L1281,"&lt;&gt;")&lt;501,5,COUNTIF($L$20:L1281,"&lt;&gt;")&lt;601,6,COUNTIF($L$20:L1281,"&lt;&gt;")&lt;701,7,COUNTIF($L$20:L1281,"&lt;&gt;")&lt;801,8,COUNTIF($L$20:L1281,"&lt;&gt;")&lt;901,9,COUNTIF($L$20:L1281,"&lt;&gt;")&lt;1001,10,COUNTIF($L$20:L1281,"&lt;&gt;")&lt;1101,11,COUNTIF($L$20:L1281,"&lt;&gt;")&lt;1201,12,COUNTIF($L$20:L1281,"&lt;&gt;")&lt;1301,13,COUNTIF($L$20:L1281,"&lt;&gt;")&lt;1401,14,COUNTIF($L$20:L1281,"&lt;&gt;")&lt;1501,15,COUNTIF($L$20:L1281,"&lt;&gt;")&lt;1601,16,COUNTIF($L$20:L1281,"&lt;&gt;")&lt;1701,17,COUNTIF($L$20:L1281,"&lt;&gt;")&lt;1801,18,COUNTIF($L$20:L1281,"&lt;&gt;")&lt;1901,19,COUNTIF($L$20:L1281,"&lt;&gt;")&lt;2001,20,COUNTIF($L$20:L1281,"&lt;&gt;")&lt;2101,21,COUNTIF($L$20:L1281,"&lt;&gt;")&lt;2201,22,COUNTIF($L$20:L1281,"&lt;&gt;")&lt;2301,23,COUNTIF($L$20:L1281,"&lt;&gt;")&lt;2401,24,COUNTIF($L$20:L1281,"&lt;&gt;")&lt;2501,25,COUNTIF($L$20:L1281,"&lt;&gt;")&lt;2601,26,COUNTIF($L$20:L1281,"&lt;&gt;")&lt;2701,27,COUNTIF($L$20:L1281,"&lt;&gt;")&lt;2801,28,COUNTIF($L$20:L1281,"&lt;&gt;")&lt;2901,29,COUNTIF($L$20:L1281,"&lt;&gt;")&lt;3001,30),"")</f>
        <v/>
      </c>
      <c r="AM1281" t="str">
        <f t="shared" si="95"/>
        <v/>
      </c>
      <c r="AN1281" t="str">
        <f t="shared" si="99"/>
        <v/>
      </c>
      <c r="AP1281" t="str">
        <f t="shared" si="98"/>
        <v/>
      </c>
      <c r="AQ1281" t="str">
        <f>IF(AO1281="","",COUNTIFS(AM1281:$AM$3019,AO1281))</f>
        <v/>
      </c>
    </row>
    <row r="1282" spans="1:43" x14ac:dyDescent="0.25">
      <c r="A1282" s="6" t="str">
        <f>IF(COUNT($A$20:A1281)&lt;&gt;$B$4,IF(A1281="","",A1281+1),"")</f>
        <v/>
      </c>
      <c r="B1282" s="3"/>
      <c r="C1282" s="3"/>
      <c r="D1282" s="122"/>
      <c r="E1282" s="3"/>
      <c r="F1282" s="3"/>
      <c r="G1282" s="3"/>
      <c r="H1282" s="3"/>
      <c r="I1282" s="120"/>
      <c r="J1282" s="3"/>
      <c r="K1282" s="95" t="str" cm="1">
        <f t="array" ref="K1282">IF(OR($J$14 = "A",$J$14 = "B",$J$14 = "C"),IF(I1282="","",IF(LEN(I1282)&gt;2,_xlfn.IFS(ISNUMBER(SEARCH("_",I1282)),I1282,ISNUMBER(SEARCH(", ",I1282)),SUBSTITUTE(I1282,", ","_"),ISNUMBER(SEARCH("/ ",I1282)),SUBSTITUTE(I1282,"/ ","_"),ISNUMBER(SEARCH(",",I1282)),SUBSTITUTE(I1282,",","_"),ISNUMBER(SEARCH("/",I1282)),SUBSTITUTE(I1282,"/","_"),ISNUMBER(SEARCH("",I1282)),I1282),I1282)),IF(OR($J$14 = "J",$J$14 = "K"),"",IF(D1282="","",IF(LEN(D1282)&gt;2,_xlfn.IFS(ISNUMBER(SEARCH("_",D1282)),D1282,ISNUMBER(SEARCH(", ",D1282)),SUBSTITUTE(D1282,", ","_"),ISNUMBER(SEARCH("/ ",D1282)),SUBSTITUTE(D1282,"/ ","_"),ISNUMBER(SEARCH(",",D1282)),SUBSTITUTE(D1282,",","_"),ISNUMBER(SEARCH("/",D1282)),SUBSTITUTE(D1282,"/","_"),ISNUMBER(SEARCH("",D1282)),D1282),D1282))))</f>
        <v/>
      </c>
      <c r="L1282" s="1"/>
      <c r="M1282" s="1" t="str">
        <f t="shared" si="96"/>
        <v/>
      </c>
      <c r="N1282" s="94" t="str">
        <f>IF($L1282="None","",IF(ISERROR(VLOOKUP($L1282,Info!$B$4:$B$266,1,FALSE)),"",VLOOKUP($L1282,Info!$B$4:$L$266,5,FALSE)))</f>
        <v/>
      </c>
      <c r="O1282" s="94" t="str">
        <f>IF(K1282="","",IF(AND($J$12&lt;&gt;"ABC",N1282="3"),"BAC",IF(N1282="3","ABC",IF($J$12&lt;&gt;"ABC",IF($J$10="Standard",VLOOKUP(K1282,Info!$BE$4:$BF$481,2,FALSE),VLOOKUP(K1282,Info!$BI$4:$BJ$482,2,FALSE)),IF($J$10="Standard",VLOOKUP(K1282,Info!$AG$4:$AH$2994,2,FALSE),VLOOKUP(K1282,Info!$AK$4:$AL$2997,2,FALSE))))))</f>
        <v/>
      </c>
      <c r="P1282" s="94" t="str">
        <f>IF($L1282="None","",IF(ISERROR(VLOOKUP($L1282,Info!$B$4:$B$266,1,FALSE)),"",VLOOKUP($L1282,Info!$B$4:$L$266,3,FALSE)))</f>
        <v/>
      </c>
      <c r="Q1282" s="96" t="str">
        <f>IF($L1282="None","",IF(ISERROR(VLOOKUP($L1282,Info!$B$4:$B$266,1,FALSE)),"",VLOOKUP($L1282,Info!$B$4:$L$266,4,FALSE)))</f>
        <v/>
      </c>
      <c r="R1282" s="1"/>
      <c r="S1282" s="6" t="str">
        <f t="shared" si="97"/>
        <v/>
      </c>
      <c r="T1282" s="6" t="str">
        <f>IF($L1282="None","",IF(ISERROR(VLOOKUP($L1282,Info!$B$4:$B$266,1,FALSE)),"",VLOOKUP($L1282,Info!$B$4:$L$266,11,FALSE)))</f>
        <v/>
      </c>
      <c r="U1282" s="1"/>
      <c r="V1282" s="1"/>
      <c r="W1282" s="1"/>
      <c r="X1282" s="1" t="str">
        <f>IF($L1282="None","",IF(ISERROR(VLOOKUP($L1282,Info!$B$4:$B$266,1,FALSE)),"",IF(OR(W1282="Metallic Liquid Tight",W1282="Non-Metallic Liquid Tight",W1282="LSZH",W1282="Greenfield"),VLOOKUP($L1282,Info!$B$4:$L$266,7,FALSE),"N/A")))</f>
        <v/>
      </c>
      <c r="Y1282" s="1"/>
      <c r="Z1282" s="96" t="str">
        <f>IF($L1282="None","",IF(ISERROR(VLOOKUP($L1282,Info!$B$4:$B$266,1,FALSE)),"",VLOOKUP($L1282,Info!$B$4:$L$266,9,FALSE)))</f>
        <v/>
      </c>
      <c r="AA1282" s="96" t="str">
        <f>IF($L1282="None","",IF(ISERROR(VLOOKUP($L1282,Info!$B$4:$B$266,1,FALSE)),"",VLOOKUP($L1282,Info!$B$4:$L$266,8,FALSE)))</f>
        <v/>
      </c>
      <c r="AB1282" s="96" t="str">
        <f>IF($L1282="None","",IF(ISERROR(VLOOKUP($L1282,Info!$B$4:$B$266,1,FALSE)),"",VLOOKUP($L1282,Info!$B$4:$L$266,10,FALSE)))</f>
        <v/>
      </c>
      <c r="AC1282" s="1" t="str">
        <f>IF(W1282="SO Cable","Black,White",IF(O1282="","",IF(P1282="","",IF($J$12&lt;&gt;"ABC",IF(P1282&lt;="250",VLOOKUP(O1282,Info!$AZ$4:$BB$22,3,FALSE),VLOOKUP(O1282,Info!$AZ$23:$BB$39,3,FALSE)),IF(P1282&lt;="250",VLOOKUP(O1282,Info!$AO$4:$AQ$22,3,FALSE),VLOOKUP(O1282,Info!$AO$23:$AP$39,3,FALSE))))))</f>
        <v/>
      </c>
      <c r="AD1282" s="1"/>
      <c r="AE1282" s="1" t="str">
        <f>IF($L1282="None","",IF(ISERROR(VLOOKUP($L1282,Info!$B$4:$B$266,1,FALSE)),"",VLOOKUP($L1282,Info!$B$4:$L$266,4,FALSE)))</f>
        <v/>
      </c>
      <c r="AF1282" s="1" t="str">
        <f>IF($L1282="None","",IF(ISERROR(VLOOKUP($L1282,Info!$B$4:$B$266,1,FALSE)),"",VLOOKUP($L1282,Info!$B$4:$L$266,6,FALSE)))</f>
        <v/>
      </c>
      <c r="AG1282" s="1"/>
      <c r="AH1282" s="33" t="str" cm="1">
        <f t="array" ref="AH1282">IF(AND(L1282&lt;&gt;"",O1282&lt;&gt;"",R1282:S1282&lt;&gt;"",W1282:X1282&lt;&gt;"",Z1282:AA1282&lt;&gt;"",AC1282&lt;&gt;""),"Good","Bad")</f>
        <v>Bad</v>
      </c>
      <c r="AL1282" t="str" cm="1">
        <f t="array" ref="AL1282">IF(R1282&gt;0,_xlfn.IFS(COUNTIF($L$20:L1282,"&lt;&gt;")&lt;101,1,COUNTIF($L$20:L1282,"&lt;&gt;")&lt;201,2,COUNTIF($L$20:L1282,"&lt;&gt;")&lt;301,3,COUNTIF($L$20:L1282,"&lt;&gt;")&lt;401,4,COUNTIF($L$20:L1282,"&lt;&gt;")&lt;501,5,COUNTIF($L$20:L1282,"&lt;&gt;")&lt;601,6,COUNTIF($L$20:L1282,"&lt;&gt;")&lt;701,7,COUNTIF($L$20:L1282,"&lt;&gt;")&lt;801,8,COUNTIF($L$20:L1282,"&lt;&gt;")&lt;901,9,COUNTIF($L$20:L1282,"&lt;&gt;")&lt;1001,10,COUNTIF($L$20:L1282,"&lt;&gt;")&lt;1101,11,COUNTIF($L$20:L1282,"&lt;&gt;")&lt;1201,12,COUNTIF($L$20:L1282,"&lt;&gt;")&lt;1301,13,COUNTIF($L$20:L1282,"&lt;&gt;")&lt;1401,14,COUNTIF($L$20:L1282,"&lt;&gt;")&lt;1501,15,COUNTIF($L$20:L1282,"&lt;&gt;")&lt;1601,16,COUNTIF($L$20:L1282,"&lt;&gt;")&lt;1701,17,COUNTIF($L$20:L1282,"&lt;&gt;")&lt;1801,18,COUNTIF($L$20:L1282,"&lt;&gt;")&lt;1901,19,COUNTIF($L$20:L1282,"&lt;&gt;")&lt;2001,20,COUNTIF($L$20:L1282,"&lt;&gt;")&lt;2101,21,COUNTIF($L$20:L1282,"&lt;&gt;")&lt;2201,22,COUNTIF($L$20:L1282,"&lt;&gt;")&lt;2301,23,COUNTIF($L$20:L1282,"&lt;&gt;")&lt;2401,24,COUNTIF($L$20:L1282,"&lt;&gt;")&lt;2501,25,COUNTIF($L$20:L1282,"&lt;&gt;")&lt;2601,26,COUNTIF($L$20:L1282,"&lt;&gt;")&lt;2701,27,COUNTIF($L$20:L1282,"&lt;&gt;")&lt;2801,28,COUNTIF($L$20:L1282,"&lt;&gt;")&lt;2901,29,COUNTIF($L$20:L1282,"&lt;&gt;")&lt;3001,30),"")</f>
        <v/>
      </c>
      <c r="AM1282" t="str">
        <f t="shared" si="95"/>
        <v/>
      </c>
      <c r="AN1282" t="str">
        <f t="shared" si="99"/>
        <v/>
      </c>
      <c r="AP1282" t="str">
        <f t="shared" si="98"/>
        <v/>
      </c>
      <c r="AQ1282" t="str">
        <f>IF(AO1282="","",COUNTIFS(AM1282:$AM$3019,AO1282))</f>
        <v/>
      </c>
    </row>
    <row r="1283" spans="1:43" x14ac:dyDescent="0.25">
      <c r="A1283" s="6" t="str">
        <f>IF(COUNT($A$20:A1282)&lt;&gt;$B$4,IF(A1282="","",A1282+1),"")</f>
        <v/>
      </c>
      <c r="B1283" s="3"/>
      <c r="C1283" s="3"/>
      <c r="D1283" s="122"/>
      <c r="E1283" s="3"/>
      <c r="F1283" s="3"/>
      <c r="G1283" s="3"/>
      <c r="H1283" s="3"/>
      <c r="I1283" s="120"/>
      <c r="J1283" s="3"/>
      <c r="K1283" s="95" t="str" cm="1">
        <f t="array" ref="K1283">IF(OR($J$14 = "A",$J$14 = "B",$J$14 = "C"),IF(I1283="","",IF(LEN(I1283)&gt;2,_xlfn.IFS(ISNUMBER(SEARCH("_",I1283)),I1283,ISNUMBER(SEARCH(", ",I1283)),SUBSTITUTE(I1283,", ","_"),ISNUMBER(SEARCH("/ ",I1283)),SUBSTITUTE(I1283,"/ ","_"),ISNUMBER(SEARCH(",",I1283)),SUBSTITUTE(I1283,",","_"),ISNUMBER(SEARCH("/",I1283)),SUBSTITUTE(I1283,"/","_"),ISNUMBER(SEARCH("",I1283)),I1283),I1283)),IF(OR($J$14 = "J",$J$14 = "K"),"",IF(D1283="","",IF(LEN(D1283)&gt;2,_xlfn.IFS(ISNUMBER(SEARCH("_",D1283)),D1283,ISNUMBER(SEARCH(", ",D1283)),SUBSTITUTE(D1283,", ","_"),ISNUMBER(SEARCH("/ ",D1283)),SUBSTITUTE(D1283,"/ ","_"),ISNUMBER(SEARCH(",",D1283)),SUBSTITUTE(D1283,",","_"),ISNUMBER(SEARCH("/",D1283)),SUBSTITUTE(D1283,"/","_"),ISNUMBER(SEARCH("",D1283)),D1283),D1283))))</f>
        <v/>
      </c>
      <c r="L1283" s="1"/>
      <c r="M1283" s="1" t="str">
        <f t="shared" si="96"/>
        <v/>
      </c>
      <c r="N1283" s="94" t="str">
        <f>IF($L1283="None","",IF(ISERROR(VLOOKUP($L1283,Info!$B$4:$B$266,1,FALSE)),"",VLOOKUP($L1283,Info!$B$4:$L$266,5,FALSE)))</f>
        <v/>
      </c>
      <c r="O1283" s="94" t="str">
        <f>IF(K1283="","",IF(AND($J$12&lt;&gt;"ABC",N1283="3"),"BAC",IF(N1283="3","ABC",IF($J$12&lt;&gt;"ABC",IF($J$10="Standard",VLOOKUP(K1283,Info!$BE$4:$BF$481,2,FALSE),VLOOKUP(K1283,Info!$BI$4:$BJ$482,2,FALSE)),IF($J$10="Standard",VLOOKUP(K1283,Info!$AG$4:$AH$2994,2,FALSE),VLOOKUP(K1283,Info!$AK$4:$AL$2997,2,FALSE))))))</f>
        <v/>
      </c>
      <c r="P1283" s="94" t="str">
        <f>IF($L1283="None","",IF(ISERROR(VLOOKUP($L1283,Info!$B$4:$B$266,1,FALSE)),"",VLOOKUP($L1283,Info!$B$4:$L$266,3,FALSE)))</f>
        <v/>
      </c>
      <c r="Q1283" s="96" t="str">
        <f>IF($L1283="None","",IF(ISERROR(VLOOKUP($L1283,Info!$B$4:$B$266,1,FALSE)),"",VLOOKUP($L1283,Info!$B$4:$L$266,4,FALSE)))</f>
        <v/>
      </c>
      <c r="R1283" s="1"/>
      <c r="S1283" s="6" t="str">
        <f t="shared" si="97"/>
        <v/>
      </c>
      <c r="T1283" s="6" t="str">
        <f>IF($L1283="None","",IF(ISERROR(VLOOKUP($L1283,Info!$B$4:$B$266,1,FALSE)),"",VLOOKUP($L1283,Info!$B$4:$L$266,11,FALSE)))</f>
        <v/>
      </c>
      <c r="U1283" s="1"/>
      <c r="V1283" s="1"/>
      <c r="W1283" s="1"/>
      <c r="X1283" s="1" t="str">
        <f>IF($L1283="None","",IF(ISERROR(VLOOKUP($L1283,Info!$B$4:$B$266,1,FALSE)),"",IF(OR(W1283="Metallic Liquid Tight",W1283="Non-Metallic Liquid Tight",W1283="LSZH",W1283="Greenfield"),VLOOKUP($L1283,Info!$B$4:$L$266,7,FALSE),"N/A")))</f>
        <v/>
      </c>
      <c r="Y1283" s="1"/>
      <c r="Z1283" s="96" t="str">
        <f>IF($L1283="None","",IF(ISERROR(VLOOKUP($L1283,Info!$B$4:$B$266,1,FALSE)),"",VLOOKUP($L1283,Info!$B$4:$L$266,9,FALSE)))</f>
        <v/>
      </c>
      <c r="AA1283" s="96" t="str">
        <f>IF($L1283="None","",IF(ISERROR(VLOOKUP($L1283,Info!$B$4:$B$266,1,FALSE)),"",VLOOKUP($L1283,Info!$B$4:$L$266,8,FALSE)))</f>
        <v/>
      </c>
      <c r="AB1283" s="96" t="str">
        <f>IF($L1283="None","",IF(ISERROR(VLOOKUP($L1283,Info!$B$4:$B$266,1,FALSE)),"",VLOOKUP($L1283,Info!$B$4:$L$266,10,FALSE)))</f>
        <v/>
      </c>
      <c r="AC1283" s="1" t="str">
        <f>IF(W1283="SO Cable","Black,White",IF(O1283="","",IF(P1283="","",IF($J$12&lt;&gt;"ABC",IF(P1283&lt;="250",VLOOKUP(O1283,Info!$AZ$4:$BB$22,3,FALSE),VLOOKUP(O1283,Info!$AZ$23:$BB$39,3,FALSE)),IF(P1283&lt;="250",VLOOKUP(O1283,Info!$AO$4:$AQ$22,3,FALSE),VLOOKUP(O1283,Info!$AO$23:$AP$39,3,FALSE))))))</f>
        <v/>
      </c>
      <c r="AD1283" s="1"/>
      <c r="AE1283" s="1" t="str">
        <f>IF($L1283="None","",IF(ISERROR(VLOOKUP($L1283,Info!$B$4:$B$266,1,FALSE)),"",VLOOKUP($L1283,Info!$B$4:$L$266,4,FALSE)))</f>
        <v/>
      </c>
      <c r="AF1283" s="1" t="str">
        <f>IF($L1283="None","",IF(ISERROR(VLOOKUP($L1283,Info!$B$4:$B$266,1,FALSE)),"",VLOOKUP($L1283,Info!$B$4:$L$266,6,FALSE)))</f>
        <v/>
      </c>
      <c r="AG1283" s="1"/>
      <c r="AH1283" s="33" t="str" cm="1">
        <f t="array" ref="AH1283">IF(AND(L1283&lt;&gt;"",O1283&lt;&gt;"",R1283:S1283&lt;&gt;"",W1283:X1283&lt;&gt;"",Z1283:AA1283&lt;&gt;"",AC1283&lt;&gt;""),"Good","Bad")</f>
        <v>Bad</v>
      </c>
      <c r="AL1283" t="str" cm="1">
        <f t="array" ref="AL1283">IF(R1283&gt;0,_xlfn.IFS(COUNTIF($L$20:L1283,"&lt;&gt;")&lt;101,1,COUNTIF($L$20:L1283,"&lt;&gt;")&lt;201,2,COUNTIF($L$20:L1283,"&lt;&gt;")&lt;301,3,COUNTIF($L$20:L1283,"&lt;&gt;")&lt;401,4,COUNTIF($L$20:L1283,"&lt;&gt;")&lt;501,5,COUNTIF($L$20:L1283,"&lt;&gt;")&lt;601,6,COUNTIF($L$20:L1283,"&lt;&gt;")&lt;701,7,COUNTIF($L$20:L1283,"&lt;&gt;")&lt;801,8,COUNTIF($L$20:L1283,"&lt;&gt;")&lt;901,9,COUNTIF($L$20:L1283,"&lt;&gt;")&lt;1001,10,COUNTIF($L$20:L1283,"&lt;&gt;")&lt;1101,11,COUNTIF($L$20:L1283,"&lt;&gt;")&lt;1201,12,COUNTIF($L$20:L1283,"&lt;&gt;")&lt;1301,13,COUNTIF($L$20:L1283,"&lt;&gt;")&lt;1401,14,COUNTIF($L$20:L1283,"&lt;&gt;")&lt;1501,15,COUNTIF($L$20:L1283,"&lt;&gt;")&lt;1601,16,COUNTIF($L$20:L1283,"&lt;&gt;")&lt;1701,17,COUNTIF($L$20:L1283,"&lt;&gt;")&lt;1801,18,COUNTIF($L$20:L1283,"&lt;&gt;")&lt;1901,19,COUNTIF($L$20:L1283,"&lt;&gt;")&lt;2001,20,COUNTIF($L$20:L1283,"&lt;&gt;")&lt;2101,21,COUNTIF($L$20:L1283,"&lt;&gt;")&lt;2201,22,COUNTIF($L$20:L1283,"&lt;&gt;")&lt;2301,23,COUNTIF($L$20:L1283,"&lt;&gt;")&lt;2401,24,COUNTIF($L$20:L1283,"&lt;&gt;")&lt;2501,25,COUNTIF($L$20:L1283,"&lt;&gt;")&lt;2601,26,COUNTIF($L$20:L1283,"&lt;&gt;")&lt;2701,27,COUNTIF($L$20:L1283,"&lt;&gt;")&lt;2801,28,COUNTIF($L$20:L1283,"&lt;&gt;")&lt;2901,29,COUNTIF($L$20:L1283,"&lt;&gt;")&lt;3001,30),"")</f>
        <v/>
      </c>
      <c r="AM1283" t="str">
        <f t="shared" si="95"/>
        <v/>
      </c>
      <c r="AN1283" t="str">
        <f t="shared" si="99"/>
        <v/>
      </c>
      <c r="AP1283" t="str">
        <f t="shared" si="98"/>
        <v/>
      </c>
      <c r="AQ1283" t="str">
        <f>IF(AO1283="","",COUNTIFS(AM1283:$AM$3019,AO1283))</f>
        <v/>
      </c>
    </row>
    <row r="1284" spans="1:43" x14ac:dyDescent="0.25">
      <c r="A1284" s="6" t="str">
        <f>IF(COUNT($A$20:A1283)&lt;&gt;$B$4,IF(A1283="","",A1283+1),"")</f>
        <v/>
      </c>
      <c r="B1284" s="3"/>
      <c r="C1284" s="3"/>
      <c r="D1284" s="122"/>
      <c r="E1284" s="3"/>
      <c r="F1284" s="3"/>
      <c r="G1284" s="3"/>
      <c r="H1284" s="3"/>
      <c r="I1284" s="120"/>
      <c r="J1284" s="3"/>
      <c r="K1284" s="95" t="str" cm="1">
        <f t="array" ref="K1284">IF(OR($J$14 = "A",$J$14 = "B",$J$14 = "C"),IF(I1284="","",IF(LEN(I1284)&gt;2,_xlfn.IFS(ISNUMBER(SEARCH("_",I1284)),I1284,ISNUMBER(SEARCH(", ",I1284)),SUBSTITUTE(I1284,", ","_"),ISNUMBER(SEARCH("/ ",I1284)),SUBSTITUTE(I1284,"/ ","_"),ISNUMBER(SEARCH(",",I1284)),SUBSTITUTE(I1284,",","_"),ISNUMBER(SEARCH("/",I1284)),SUBSTITUTE(I1284,"/","_"),ISNUMBER(SEARCH("",I1284)),I1284),I1284)),IF(OR($J$14 = "J",$J$14 = "K"),"",IF(D1284="","",IF(LEN(D1284)&gt;2,_xlfn.IFS(ISNUMBER(SEARCH("_",D1284)),D1284,ISNUMBER(SEARCH(", ",D1284)),SUBSTITUTE(D1284,", ","_"),ISNUMBER(SEARCH("/ ",D1284)),SUBSTITUTE(D1284,"/ ","_"),ISNUMBER(SEARCH(",",D1284)),SUBSTITUTE(D1284,",","_"),ISNUMBER(SEARCH("/",D1284)),SUBSTITUTE(D1284,"/","_"),ISNUMBER(SEARCH("",D1284)),D1284),D1284))))</f>
        <v/>
      </c>
      <c r="L1284" s="1"/>
      <c r="M1284" s="1" t="str">
        <f t="shared" si="96"/>
        <v/>
      </c>
      <c r="N1284" s="94" t="str">
        <f>IF($L1284="None","",IF(ISERROR(VLOOKUP($L1284,Info!$B$4:$B$266,1,FALSE)),"",VLOOKUP($L1284,Info!$B$4:$L$266,5,FALSE)))</f>
        <v/>
      </c>
      <c r="O1284" s="94" t="str">
        <f>IF(K1284="","",IF(AND($J$12&lt;&gt;"ABC",N1284="3"),"BAC",IF(N1284="3","ABC",IF($J$12&lt;&gt;"ABC",IF($J$10="Standard",VLOOKUP(K1284,Info!$BE$4:$BF$481,2,FALSE),VLOOKUP(K1284,Info!$BI$4:$BJ$482,2,FALSE)),IF($J$10="Standard",VLOOKUP(K1284,Info!$AG$4:$AH$2994,2,FALSE),VLOOKUP(K1284,Info!$AK$4:$AL$2997,2,FALSE))))))</f>
        <v/>
      </c>
      <c r="P1284" s="94" t="str">
        <f>IF($L1284="None","",IF(ISERROR(VLOOKUP($L1284,Info!$B$4:$B$266,1,FALSE)),"",VLOOKUP($L1284,Info!$B$4:$L$266,3,FALSE)))</f>
        <v/>
      </c>
      <c r="Q1284" s="96" t="str">
        <f>IF($L1284="None","",IF(ISERROR(VLOOKUP($L1284,Info!$B$4:$B$266,1,FALSE)),"",VLOOKUP($L1284,Info!$B$4:$L$266,4,FALSE)))</f>
        <v/>
      </c>
      <c r="R1284" s="1"/>
      <c r="S1284" s="6" t="str">
        <f t="shared" si="97"/>
        <v/>
      </c>
      <c r="T1284" s="6" t="str">
        <f>IF($L1284="None","",IF(ISERROR(VLOOKUP($L1284,Info!$B$4:$B$266,1,FALSE)),"",VLOOKUP($L1284,Info!$B$4:$L$266,11,FALSE)))</f>
        <v/>
      </c>
      <c r="U1284" s="1"/>
      <c r="V1284" s="1"/>
      <c r="W1284" s="1"/>
      <c r="X1284" s="1" t="str">
        <f>IF($L1284="None","",IF(ISERROR(VLOOKUP($L1284,Info!$B$4:$B$266,1,FALSE)),"",IF(OR(W1284="Metallic Liquid Tight",W1284="Non-Metallic Liquid Tight",W1284="LSZH",W1284="Greenfield"),VLOOKUP($L1284,Info!$B$4:$L$266,7,FALSE),"N/A")))</f>
        <v/>
      </c>
      <c r="Y1284" s="1"/>
      <c r="Z1284" s="96" t="str">
        <f>IF($L1284="None","",IF(ISERROR(VLOOKUP($L1284,Info!$B$4:$B$266,1,FALSE)),"",VLOOKUP($L1284,Info!$B$4:$L$266,9,FALSE)))</f>
        <v/>
      </c>
      <c r="AA1284" s="96" t="str">
        <f>IF($L1284="None","",IF(ISERROR(VLOOKUP($L1284,Info!$B$4:$B$266,1,FALSE)),"",VLOOKUP($L1284,Info!$B$4:$L$266,8,FALSE)))</f>
        <v/>
      </c>
      <c r="AB1284" s="96" t="str">
        <f>IF($L1284="None","",IF(ISERROR(VLOOKUP($L1284,Info!$B$4:$B$266,1,FALSE)),"",VLOOKUP($L1284,Info!$B$4:$L$266,10,FALSE)))</f>
        <v/>
      </c>
      <c r="AC1284" s="1" t="str">
        <f>IF(W1284="SO Cable","Black,White",IF(O1284="","",IF(P1284="","",IF($J$12&lt;&gt;"ABC",IF(P1284&lt;="250",VLOOKUP(O1284,Info!$AZ$4:$BB$22,3,FALSE),VLOOKUP(O1284,Info!$AZ$23:$BB$39,3,FALSE)),IF(P1284&lt;="250",VLOOKUP(O1284,Info!$AO$4:$AQ$22,3,FALSE),VLOOKUP(O1284,Info!$AO$23:$AP$39,3,FALSE))))))</f>
        <v/>
      </c>
      <c r="AD1284" s="1"/>
      <c r="AE1284" s="1" t="str">
        <f>IF($L1284="None","",IF(ISERROR(VLOOKUP($L1284,Info!$B$4:$B$266,1,FALSE)),"",VLOOKUP($L1284,Info!$B$4:$L$266,4,FALSE)))</f>
        <v/>
      </c>
      <c r="AF1284" s="1" t="str">
        <f>IF($L1284="None","",IF(ISERROR(VLOOKUP($L1284,Info!$B$4:$B$266,1,FALSE)),"",VLOOKUP($L1284,Info!$B$4:$L$266,6,FALSE)))</f>
        <v/>
      </c>
      <c r="AG1284" s="1"/>
      <c r="AH1284" s="33" t="str" cm="1">
        <f t="array" ref="AH1284">IF(AND(L1284&lt;&gt;"",O1284&lt;&gt;"",R1284:S1284&lt;&gt;"",W1284:X1284&lt;&gt;"",Z1284:AA1284&lt;&gt;"",AC1284&lt;&gt;""),"Good","Bad")</f>
        <v>Bad</v>
      </c>
      <c r="AL1284" t="str" cm="1">
        <f t="array" ref="AL1284">IF(R1284&gt;0,_xlfn.IFS(COUNTIF($L$20:L1284,"&lt;&gt;")&lt;101,1,COUNTIF($L$20:L1284,"&lt;&gt;")&lt;201,2,COUNTIF($L$20:L1284,"&lt;&gt;")&lt;301,3,COUNTIF($L$20:L1284,"&lt;&gt;")&lt;401,4,COUNTIF($L$20:L1284,"&lt;&gt;")&lt;501,5,COUNTIF($L$20:L1284,"&lt;&gt;")&lt;601,6,COUNTIF($L$20:L1284,"&lt;&gt;")&lt;701,7,COUNTIF($L$20:L1284,"&lt;&gt;")&lt;801,8,COUNTIF($L$20:L1284,"&lt;&gt;")&lt;901,9,COUNTIF($L$20:L1284,"&lt;&gt;")&lt;1001,10,COUNTIF($L$20:L1284,"&lt;&gt;")&lt;1101,11,COUNTIF($L$20:L1284,"&lt;&gt;")&lt;1201,12,COUNTIF($L$20:L1284,"&lt;&gt;")&lt;1301,13,COUNTIF($L$20:L1284,"&lt;&gt;")&lt;1401,14,COUNTIF($L$20:L1284,"&lt;&gt;")&lt;1501,15,COUNTIF($L$20:L1284,"&lt;&gt;")&lt;1601,16,COUNTIF($L$20:L1284,"&lt;&gt;")&lt;1701,17,COUNTIF($L$20:L1284,"&lt;&gt;")&lt;1801,18,COUNTIF($L$20:L1284,"&lt;&gt;")&lt;1901,19,COUNTIF($L$20:L1284,"&lt;&gt;")&lt;2001,20,COUNTIF($L$20:L1284,"&lt;&gt;")&lt;2101,21,COUNTIF($L$20:L1284,"&lt;&gt;")&lt;2201,22,COUNTIF($L$20:L1284,"&lt;&gt;")&lt;2301,23,COUNTIF($L$20:L1284,"&lt;&gt;")&lt;2401,24,COUNTIF($L$20:L1284,"&lt;&gt;")&lt;2501,25,COUNTIF($L$20:L1284,"&lt;&gt;")&lt;2601,26,COUNTIF($L$20:L1284,"&lt;&gt;")&lt;2701,27,COUNTIF($L$20:L1284,"&lt;&gt;")&lt;2801,28,COUNTIF($L$20:L1284,"&lt;&gt;")&lt;2901,29,COUNTIF($L$20:L1284,"&lt;&gt;")&lt;3001,30),"")</f>
        <v/>
      </c>
      <c r="AM1284" t="str">
        <f t="shared" si="95"/>
        <v/>
      </c>
      <c r="AN1284" t="str">
        <f t="shared" si="99"/>
        <v/>
      </c>
      <c r="AP1284" t="str">
        <f t="shared" si="98"/>
        <v/>
      </c>
      <c r="AQ1284" t="str">
        <f>IF(AO1284="","",COUNTIFS(AM1284:$AM$3019,AO1284))</f>
        <v/>
      </c>
    </row>
    <row r="1285" spans="1:43" x14ac:dyDescent="0.25">
      <c r="A1285" s="6" t="str">
        <f>IF(COUNT($A$20:A1284)&lt;&gt;$B$4,IF(A1284="","",A1284+1),"")</f>
        <v/>
      </c>
      <c r="B1285" s="3"/>
      <c r="C1285" s="3"/>
      <c r="D1285" s="122"/>
      <c r="E1285" s="3"/>
      <c r="F1285" s="3"/>
      <c r="G1285" s="3"/>
      <c r="H1285" s="3"/>
      <c r="I1285" s="120"/>
      <c r="J1285" s="3"/>
      <c r="K1285" s="95" t="str" cm="1">
        <f t="array" ref="K1285">IF(OR($J$14 = "A",$J$14 = "B",$J$14 = "C"),IF(I1285="","",IF(LEN(I1285)&gt;2,_xlfn.IFS(ISNUMBER(SEARCH("_",I1285)),I1285,ISNUMBER(SEARCH(", ",I1285)),SUBSTITUTE(I1285,", ","_"),ISNUMBER(SEARCH("/ ",I1285)),SUBSTITUTE(I1285,"/ ","_"),ISNUMBER(SEARCH(",",I1285)),SUBSTITUTE(I1285,",","_"),ISNUMBER(SEARCH("/",I1285)),SUBSTITUTE(I1285,"/","_"),ISNUMBER(SEARCH("",I1285)),I1285),I1285)),IF(OR($J$14 = "J",$J$14 = "K"),"",IF(D1285="","",IF(LEN(D1285)&gt;2,_xlfn.IFS(ISNUMBER(SEARCH("_",D1285)),D1285,ISNUMBER(SEARCH(", ",D1285)),SUBSTITUTE(D1285,", ","_"),ISNUMBER(SEARCH("/ ",D1285)),SUBSTITUTE(D1285,"/ ","_"),ISNUMBER(SEARCH(",",D1285)),SUBSTITUTE(D1285,",","_"),ISNUMBER(SEARCH("/",D1285)),SUBSTITUTE(D1285,"/","_"),ISNUMBER(SEARCH("",D1285)),D1285),D1285))))</f>
        <v/>
      </c>
      <c r="L1285" s="1"/>
      <c r="M1285" s="1" t="str">
        <f t="shared" si="96"/>
        <v/>
      </c>
      <c r="N1285" s="94" t="str">
        <f>IF($L1285="None","",IF(ISERROR(VLOOKUP($L1285,Info!$B$4:$B$266,1,FALSE)),"",VLOOKUP($L1285,Info!$B$4:$L$266,5,FALSE)))</f>
        <v/>
      </c>
      <c r="O1285" s="94" t="str">
        <f>IF(K1285="","",IF(AND($J$12&lt;&gt;"ABC",N1285="3"),"BAC",IF(N1285="3","ABC",IF($J$12&lt;&gt;"ABC",IF($J$10="Standard",VLOOKUP(K1285,Info!$BE$4:$BF$481,2,FALSE),VLOOKUP(K1285,Info!$BI$4:$BJ$482,2,FALSE)),IF($J$10="Standard",VLOOKUP(K1285,Info!$AG$4:$AH$2994,2,FALSE),VLOOKUP(K1285,Info!$AK$4:$AL$2997,2,FALSE))))))</f>
        <v/>
      </c>
      <c r="P1285" s="94" t="str">
        <f>IF($L1285="None","",IF(ISERROR(VLOOKUP($L1285,Info!$B$4:$B$266,1,FALSE)),"",VLOOKUP($L1285,Info!$B$4:$L$266,3,FALSE)))</f>
        <v/>
      </c>
      <c r="Q1285" s="96" t="str">
        <f>IF($L1285="None","",IF(ISERROR(VLOOKUP($L1285,Info!$B$4:$B$266,1,FALSE)),"",VLOOKUP($L1285,Info!$B$4:$L$266,4,FALSE)))</f>
        <v/>
      </c>
      <c r="R1285" s="1"/>
      <c r="S1285" s="6" t="str">
        <f t="shared" si="97"/>
        <v/>
      </c>
      <c r="T1285" s="6" t="str">
        <f>IF($L1285="None","",IF(ISERROR(VLOOKUP($L1285,Info!$B$4:$B$266,1,FALSE)),"",VLOOKUP($L1285,Info!$B$4:$L$266,11,FALSE)))</f>
        <v/>
      </c>
      <c r="U1285" s="1"/>
      <c r="V1285" s="1"/>
      <c r="W1285" s="1"/>
      <c r="X1285" s="1" t="str">
        <f>IF($L1285="None","",IF(ISERROR(VLOOKUP($L1285,Info!$B$4:$B$266,1,FALSE)),"",IF(OR(W1285="Metallic Liquid Tight",W1285="Non-Metallic Liquid Tight",W1285="LSZH",W1285="Greenfield"),VLOOKUP($L1285,Info!$B$4:$L$266,7,FALSE),"N/A")))</f>
        <v/>
      </c>
      <c r="Y1285" s="1"/>
      <c r="Z1285" s="96" t="str">
        <f>IF($L1285="None","",IF(ISERROR(VLOOKUP($L1285,Info!$B$4:$B$266,1,FALSE)),"",VLOOKUP($L1285,Info!$B$4:$L$266,9,FALSE)))</f>
        <v/>
      </c>
      <c r="AA1285" s="96" t="str">
        <f>IF($L1285="None","",IF(ISERROR(VLOOKUP($L1285,Info!$B$4:$B$266,1,FALSE)),"",VLOOKUP($L1285,Info!$B$4:$L$266,8,FALSE)))</f>
        <v/>
      </c>
      <c r="AB1285" s="96" t="str">
        <f>IF($L1285="None","",IF(ISERROR(VLOOKUP($L1285,Info!$B$4:$B$266,1,FALSE)),"",VLOOKUP($L1285,Info!$B$4:$L$266,10,FALSE)))</f>
        <v/>
      </c>
      <c r="AC1285" s="1" t="str">
        <f>IF(W1285="SO Cable","Black,White",IF(O1285="","",IF(P1285="","",IF($J$12&lt;&gt;"ABC",IF(P1285&lt;="250",VLOOKUP(O1285,Info!$AZ$4:$BB$22,3,FALSE),VLOOKUP(O1285,Info!$AZ$23:$BB$39,3,FALSE)),IF(P1285&lt;="250",VLOOKUP(O1285,Info!$AO$4:$AQ$22,3,FALSE),VLOOKUP(O1285,Info!$AO$23:$AP$39,3,FALSE))))))</f>
        <v/>
      </c>
      <c r="AD1285" s="1"/>
      <c r="AE1285" s="1" t="str">
        <f>IF($L1285="None","",IF(ISERROR(VLOOKUP($L1285,Info!$B$4:$B$266,1,FALSE)),"",VLOOKUP($L1285,Info!$B$4:$L$266,4,FALSE)))</f>
        <v/>
      </c>
      <c r="AF1285" s="1" t="str">
        <f>IF($L1285="None","",IF(ISERROR(VLOOKUP($L1285,Info!$B$4:$B$266,1,FALSE)),"",VLOOKUP($L1285,Info!$B$4:$L$266,6,FALSE)))</f>
        <v/>
      </c>
      <c r="AG1285" s="1"/>
      <c r="AH1285" s="33" t="str" cm="1">
        <f t="array" ref="AH1285">IF(AND(L1285&lt;&gt;"",O1285&lt;&gt;"",R1285:S1285&lt;&gt;"",W1285:X1285&lt;&gt;"",Z1285:AA1285&lt;&gt;"",AC1285&lt;&gt;""),"Good","Bad")</f>
        <v>Bad</v>
      </c>
      <c r="AL1285" t="str" cm="1">
        <f t="array" ref="AL1285">IF(R1285&gt;0,_xlfn.IFS(COUNTIF($L$20:L1285,"&lt;&gt;")&lt;101,1,COUNTIF($L$20:L1285,"&lt;&gt;")&lt;201,2,COUNTIF($L$20:L1285,"&lt;&gt;")&lt;301,3,COUNTIF($L$20:L1285,"&lt;&gt;")&lt;401,4,COUNTIF($L$20:L1285,"&lt;&gt;")&lt;501,5,COUNTIF($L$20:L1285,"&lt;&gt;")&lt;601,6,COUNTIF($L$20:L1285,"&lt;&gt;")&lt;701,7,COUNTIF($L$20:L1285,"&lt;&gt;")&lt;801,8,COUNTIF($L$20:L1285,"&lt;&gt;")&lt;901,9,COUNTIF($L$20:L1285,"&lt;&gt;")&lt;1001,10,COUNTIF($L$20:L1285,"&lt;&gt;")&lt;1101,11,COUNTIF($L$20:L1285,"&lt;&gt;")&lt;1201,12,COUNTIF($L$20:L1285,"&lt;&gt;")&lt;1301,13,COUNTIF($L$20:L1285,"&lt;&gt;")&lt;1401,14,COUNTIF($L$20:L1285,"&lt;&gt;")&lt;1501,15,COUNTIF($L$20:L1285,"&lt;&gt;")&lt;1601,16,COUNTIF($L$20:L1285,"&lt;&gt;")&lt;1701,17,COUNTIF($L$20:L1285,"&lt;&gt;")&lt;1801,18,COUNTIF($L$20:L1285,"&lt;&gt;")&lt;1901,19,COUNTIF($L$20:L1285,"&lt;&gt;")&lt;2001,20,COUNTIF($L$20:L1285,"&lt;&gt;")&lt;2101,21,COUNTIF($L$20:L1285,"&lt;&gt;")&lt;2201,22,COUNTIF($L$20:L1285,"&lt;&gt;")&lt;2301,23,COUNTIF($L$20:L1285,"&lt;&gt;")&lt;2401,24,COUNTIF($L$20:L1285,"&lt;&gt;")&lt;2501,25,COUNTIF($L$20:L1285,"&lt;&gt;")&lt;2601,26,COUNTIF($L$20:L1285,"&lt;&gt;")&lt;2701,27,COUNTIF($L$20:L1285,"&lt;&gt;")&lt;2801,28,COUNTIF($L$20:L1285,"&lt;&gt;")&lt;2901,29,COUNTIF($L$20:L1285,"&lt;&gt;")&lt;3001,30),"")</f>
        <v/>
      </c>
      <c r="AM1285" t="str">
        <f t="shared" si="95"/>
        <v/>
      </c>
      <c r="AN1285" t="str">
        <f t="shared" si="99"/>
        <v/>
      </c>
      <c r="AP1285" t="str">
        <f t="shared" si="98"/>
        <v/>
      </c>
      <c r="AQ1285" t="str">
        <f>IF(AO1285="","",COUNTIFS(AM1285:$AM$3019,AO1285))</f>
        <v/>
      </c>
    </row>
    <row r="1286" spans="1:43" x14ac:dyDescent="0.25">
      <c r="A1286" s="6" t="str">
        <f>IF(COUNT($A$20:A1285)&lt;&gt;$B$4,IF(A1285="","",A1285+1),"")</f>
        <v/>
      </c>
      <c r="B1286" s="3"/>
      <c r="C1286" s="3"/>
      <c r="D1286" s="122"/>
      <c r="E1286" s="3"/>
      <c r="F1286" s="3"/>
      <c r="G1286" s="3"/>
      <c r="H1286" s="3"/>
      <c r="I1286" s="120"/>
      <c r="J1286" s="3"/>
      <c r="K1286" s="95" t="str" cm="1">
        <f t="array" ref="K1286">IF(OR($J$14 = "A",$J$14 = "B",$J$14 = "C"),IF(I1286="","",IF(LEN(I1286)&gt;2,_xlfn.IFS(ISNUMBER(SEARCH("_",I1286)),I1286,ISNUMBER(SEARCH(", ",I1286)),SUBSTITUTE(I1286,", ","_"),ISNUMBER(SEARCH("/ ",I1286)),SUBSTITUTE(I1286,"/ ","_"),ISNUMBER(SEARCH(",",I1286)),SUBSTITUTE(I1286,",","_"),ISNUMBER(SEARCH("/",I1286)),SUBSTITUTE(I1286,"/","_"),ISNUMBER(SEARCH("",I1286)),I1286),I1286)),IF(OR($J$14 = "J",$J$14 = "K"),"",IF(D1286="","",IF(LEN(D1286)&gt;2,_xlfn.IFS(ISNUMBER(SEARCH("_",D1286)),D1286,ISNUMBER(SEARCH(", ",D1286)),SUBSTITUTE(D1286,", ","_"),ISNUMBER(SEARCH("/ ",D1286)),SUBSTITUTE(D1286,"/ ","_"),ISNUMBER(SEARCH(",",D1286)),SUBSTITUTE(D1286,",","_"),ISNUMBER(SEARCH("/",D1286)),SUBSTITUTE(D1286,"/","_"),ISNUMBER(SEARCH("",D1286)),D1286),D1286))))</f>
        <v/>
      </c>
      <c r="L1286" s="1"/>
      <c r="M1286" s="1" t="str">
        <f t="shared" si="96"/>
        <v/>
      </c>
      <c r="N1286" s="94" t="str">
        <f>IF($L1286="None","",IF(ISERROR(VLOOKUP($L1286,Info!$B$4:$B$266,1,FALSE)),"",VLOOKUP($L1286,Info!$B$4:$L$266,5,FALSE)))</f>
        <v/>
      </c>
      <c r="O1286" s="94" t="str">
        <f>IF(K1286="","",IF(AND($J$12&lt;&gt;"ABC",N1286="3"),"BAC",IF(N1286="3","ABC",IF($J$12&lt;&gt;"ABC",IF($J$10="Standard",VLOOKUP(K1286,Info!$BE$4:$BF$481,2,FALSE),VLOOKUP(K1286,Info!$BI$4:$BJ$482,2,FALSE)),IF($J$10="Standard",VLOOKUP(K1286,Info!$AG$4:$AH$2994,2,FALSE),VLOOKUP(K1286,Info!$AK$4:$AL$2997,2,FALSE))))))</f>
        <v/>
      </c>
      <c r="P1286" s="94" t="str">
        <f>IF($L1286="None","",IF(ISERROR(VLOOKUP($L1286,Info!$B$4:$B$266,1,FALSE)),"",VLOOKUP($L1286,Info!$B$4:$L$266,3,FALSE)))</f>
        <v/>
      </c>
      <c r="Q1286" s="96" t="str">
        <f>IF($L1286="None","",IF(ISERROR(VLOOKUP($L1286,Info!$B$4:$B$266,1,FALSE)),"",VLOOKUP($L1286,Info!$B$4:$L$266,4,FALSE)))</f>
        <v/>
      </c>
      <c r="R1286" s="1"/>
      <c r="S1286" s="6" t="str">
        <f t="shared" si="97"/>
        <v/>
      </c>
      <c r="T1286" s="6" t="str">
        <f>IF($L1286="None","",IF(ISERROR(VLOOKUP($L1286,Info!$B$4:$B$266,1,FALSE)),"",VLOOKUP($L1286,Info!$B$4:$L$266,11,FALSE)))</f>
        <v/>
      </c>
      <c r="U1286" s="1"/>
      <c r="V1286" s="1"/>
      <c r="W1286" s="1"/>
      <c r="X1286" s="1" t="str">
        <f>IF($L1286="None","",IF(ISERROR(VLOOKUP($L1286,Info!$B$4:$B$266,1,FALSE)),"",IF(OR(W1286="Metallic Liquid Tight",W1286="Non-Metallic Liquid Tight",W1286="LSZH",W1286="Greenfield"),VLOOKUP($L1286,Info!$B$4:$L$266,7,FALSE),"N/A")))</f>
        <v/>
      </c>
      <c r="Y1286" s="1"/>
      <c r="Z1286" s="96" t="str">
        <f>IF($L1286="None","",IF(ISERROR(VLOOKUP($L1286,Info!$B$4:$B$266,1,FALSE)),"",VLOOKUP($L1286,Info!$B$4:$L$266,9,FALSE)))</f>
        <v/>
      </c>
      <c r="AA1286" s="96" t="str">
        <f>IF($L1286="None","",IF(ISERROR(VLOOKUP($L1286,Info!$B$4:$B$266,1,FALSE)),"",VLOOKUP($L1286,Info!$B$4:$L$266,8,FALSE)))</f>
        <v/>
      </c>
      <c r="AB1286" s="96" t="str">
        <f>IF($L1286="None","",IF(ISERROR(VLOOKUP($L1286,Info!$B$4:$B$266,1,FALSE)),"",VLOOKUP($L1286,Info!$B$4:$L$266,10,FALSE)))</f>
        <v/>
      </c>
      <c r="AC1286" s="1" t="str">
        <f>IF(W1286="SO Cable","Black,White",IF(O1286="","",IF(P1286="","",IF($J$12&lt;&gt;"ABC",IF(P1286&lt;="250",VLOOKUP(O1286,Info!$AZ$4:$BB$22,3,FALSE),VLOOKUP(O1286,Info!$AZ$23:$BB$39,3,FALSE)),IF(P1286&lt;="250",VLOOKUP(O1286,Info!$AO$4:$AQ$22,3,FALSE),VLOOKUP(O1286,Info!$AO$23:$AP$39,3,FALSE))))))</f>
        <v/>
      </c>
      <c r="AD1286" s="1"/>
      <c r="AE1286" s="1" t="str">
        <f>IF($L1286="None","",IF(ISERROR(VLOOKUP($L1286,Info!$B$4:$B$266,1,FALSE)),"",VLOOKUP($L1286,Info!$B$4:$L$266,4,FALSE)))</f>
        <v/>
      </c>
      <c r="AF1286" s="1" t="str">
        <f>IF($L1286="None","",IF(ISERROR(VLOOKUP($L1286,Info!$B$4:$B$266,1,FALSE)),"",VLOOKUP($L1286,Info!$B$4:$L$266,6,FALSE)))</f>
        <v/>
      </c>
      <c r="AG1286" s="1"/>
      <c r="AH1286" s="33" t="str" cm="1">
        <f t="array" ref="AH1286">IF(AND(L1286&lt;&gt;"",O1286&lt;&gt;"",R1286:S1286&lt;&gt;"",W1286:X1286&lt;&gt;"",Z1286:AA1286&lt;&gt;"",AC1286&lt;&gt;""),"Good","Bad")</f>
        <v>Bad</v>
      </c>
      <c r="AL1286" t="str" cm="1">
        <f t="array" ref="AL1286">IF(R1286&gt;0,_xlfn.IFS(COUNTIF($L$20:L1286,"&lt;&gt;")&lt;101,1,COUNTIF($L$20:L1286,"&lt;&gt;")&lt;201,2,COUNTIF($L$20:L1286,"&lt;&gt;")&lt;301,3,COUNTIF($L$20:L1286,"&lt;&gt;")&lt;401,4,COUNTIF($L$20:L1286,"&lt;&gt;")&lt;501,5,COUNTIF($L$20:L1286,"&lt;&gt;")&lt;601,6,COUNTIF($L$20:L1286,"&lt;&gt;")&lt;701,7,COUNTIF($L$20:L1286,"&lt;&gt;")&lt;801,8,COUNTIF($L$20:L1286,"&lt;&gt;")&lt;901,9,COUNTIF($L$20:L1286,"&lt;&gt;")&lt;1001,10,COUNTIF($L$20:L1286,"&lt;&gt;")&lt;1101,11,COUNTIF($L$20:L1286,"&lt;&gt;")&lt;1201,12,COUNTIF($L$20:L1286,"&lt;&gt;")&lt;1301,13,COUNTIF($L$20:L1286,"&lt;&gt;")&lt;1401,14,COUNTIF($L$20:L1286,"&lt;&gt;")&lt;1501,15,COUNTIF($L$20:L1286,"&lt;&gt;")&lt;1601,16,COUNTIF($L$20:L1286,"&lt;&gt;")&lt;1701,17,COUNTIF($L$20:L1286,"&lt;&gt;")&lt;1801,18,COUNTIF($L$20:L1286,"&lt;&gt;")&lt;1901,19,COUNTIF($L$20:L1286,"&lt;&gt;")&lt;2001,20,COUNTIF($L$20:L1286,"&lt;&gt;")&lt;2101,21,COUNTIF($L$20:L1286,"&lt;&gt;")&lt;2201,22,COUNTIF($L$20:L1286,"&lt;&gt;")&lt;2301,23,COUNTIF($L$20:L1286,"&lt;&gt;")&lt;2401,24,COUNTIF($L$20:L1286,"&lt;&gt;")&lt;2501,25,COUNTIF($L$20:L1286,"&lt;&gt;")&lt;2601,26,COUNTIF($L$20:L1286,"&lt;&gt;")&lt;2701,27,COUNTIF($L$20:L1286,"&lt;&gt;")&lt;2801,28,COUNTIF($L$20:L1286,"&lt;&gt;")&lt;2901,29,COUNTIF($L$20:L1286,"&lt;&gt;")&lt;3001,30),"")</f>
        <v/>
      </c>
      <c r="AM1286" t="str">
        <f t="shared" si="95"/>
        <v/>
      </c>
      <c r="AN1286" t="str">
        <f t="shared" si="99"/>
        <v/>
      </c>
      <c r="AP1286" t="str">
        <f t="shared" si="98"/>
        <v/>
      </c>
      <c r="AQ1286" t="str">
        <f>IF(AO1286="","",COUNTIFS(AM1286:$AM$3019,AO1286))</f>
        <v/>
      </c>
    </row>
    <row r="1287" spans="1:43" x14ac:dyDescent="0.25">
      <c r="A1287" s="6" t="str">
        <f>IF(COUNT($A$20:A1286)&lt;&gt;$B$4,IF(A1286="","",A1286+1),"")</f>
        <v/>
      </c>
      <c r="B1287" s="3"/>
      <c r="C1287" s="3"/>
      <c r="D1287" s="122"/>
      <c r="E1287" s="3"/>
      <c r="F1287" s="3"/>
      <c r="G1287" s="3"/>
      <c r="H1287" s="3"/>
      <c r="I1287" s="120"/>
      <c r="J1287" s="3"/>
      <c r="K1287" s="95" t="str" cm="1">
        <f t="array" ref="K1287">IF(OR($J$14 = "A",$J$14 = "B",$J$14 = "C"),IF(I1287="","",IF(LEN(I1287)&gt;2,_xlfn.IFS(ISNUMBER(SEARCH("_",I1287)),I1287,ISNUMBER(SEARCH(", ",I1287)),SUBSTITUTE(I1287,", ","_"),ISNUMBER(SEARCH("/ ",I1287)),SUBSTITUTE(I1287,"/ ","_"),ISNUMBER(SEARCH(",",I1287)),SUBSTITUTE(I1287,",","_"),ISNUMBER(SEARCH("/",I1287)),SUBSTITUTE(I1287,"/","_"),ISNUMBER(SEARCH("",I1287)),I1287),I1287)),IF(OR($J$14 = "J",$J$14 = "K"),"",IF(D1287="","",IF(LEN(D1287)&gt;2,_xlfn.IFS(ISNUMBER(SEARCH("_",D1287)),D1287,ISNUMBER(SEARCH(", ",D1287)),SUBSTITUTE(D1287,", ","_"),ISNUMBER(SEARCH("/ ",D1287)),SUBSTITUTE(D1287,"/ ","_"),ISNUMBER(SEARCH(",",D1287)),SUBSTITUTE(D1287,",","_"),ISNUMBER(SEARCH("/",D1287)),SUBSTITUTE(D1287,"/","_"),ISNUMBER(SEARCH("",D1287)),D1287),D1287))))</f>
        <v/>
      </c>
      <c r="L1287" s="1"/>
      <c r="M1287" s="1" t="str">
        <f t="shared" si="96"/>
        <v/>
      </c>
      <c r="N1287" s="94" t="str">
        <f>IF($L1287="None","",IF(ISERROR(VLOOKUP($L1287,Info!$B$4:$B$266,1,FALSE)),"",VLOOKUP($L1287,Info!$B$4:$L$266,5,FALSE)))</f>
        <v/>
      </c>
      <c r="O1287" s="94" t="str">
        <f>IF(K1287="","",IF(AND($J$12&lt;&gt;"ABC",N1287="3"),"BAC",IF(N1287="3","ABC",IF($J$12&lt;&gt;"ABC",IF($J$10="Standard",VLOOKUP(K1287,Info!$BE$4:$BF$481,2,FALSE),VLOOKUP(K1287,Info!$BI$4:$BJ$482,2,FALSE)),IF($J$10="Standard",VLOOKUP(K1287,Info!$AG$4:$AH$2994,2,FALSE),VLOOKUP(K1287,Info!$AK$4:$AL$2997,2,FALSE))))))</f>
        <v/>
      </c>
      <c r="P1287" s="94" t="str">
        <f>IF($L1287="None","",IF(ISERROR(VLOOKUP($L1287,Info!$B$4:$B$266,1,FALSE)),"",VLOOKUP($L1287,Info!$B$4:$L$266,3,FALSE)))</f>
        <v/>
      </c>
      <c r="Q1287" s="96" t="str">
        <f>IF($L1287="None","",IF(ISERROR(VLOOKUP($L1287,Info!$B$4:$B$266,1,FALSE)),"",VLOOKUP($L1287,Info!$B$4:$L$266,4,FALSE)))</f>
        <v/>
      </c>
      <c r="R1287" s="1"/>
      <c r="S1287" s="6" t="str">
        <f t="shared" si="97"/>
        <v/>
      </c>
      <c r="T1287" s="6" t="str">
        <f>IF($L1287="None","",IF(ISERROR(VLOOKUP($L1287,Info!$B$4:$B$266,1,FALSE)),"",VLOOKUP($L1287,Info!$B$4:$L$266,11,FALSE)))</f>
        <v/>
      </c>
      <c r="U1287" s="1"/>
      <c r="V1287" s="1"/>
      <c r="W1287" s="1"/>
      <c r="X1287" s="1" t="str">
        <f>IF($L1287="None","",IF(ISERROR(VLOOKUP($L1287,Info!$B$4:$B$266,1,FALSE)),"",IF(OR(W1287="Metallic Liquid Tight",W1287="Non-Metallic Liquid Tight",W1287="LSZH",W1287="Greenfield"),VLOOKUP($L1287,Info!$B$4:$L$266,7,FALSE),"N/A")))</f>
        <v/>
      </c>
      <c r="Y1287" s="1"/>
      <c r="Z1287" s="96" t="str">
        <f>IF($L1287="None","",IF(ISERROR(VLOOKUP($L1287,Info!$B$4:$B$266,1,FALSE)),"",VLOOKUP($L1287,Info!$B$4:$L$266,9,FALSE)))</f>
        <v/>
      </c>
      <c r="AA1287" s="96" t="str">
        <f>IF($L1287="None","",IF(ISERROR(VLOOKUP($L1287,Info!$B$4:$B$266,1,FALSE)),"",VLOOKUP($L1287,Info!$B$4:$L$266,8,FALSE)))</f>
        <v/>
      </c>
      <c r="AB1287" s="96" t="str">
        <f>IF($L1287="None","",IF(ISERROR(VLOOKUP($L1287,Info!$B$4:$B$266,1,FALSE)),"",VLOOKUP($L1287,Info!$B$4:$L$266,10,FALSE)))</f>
        <v/>
      </c>
      <c r="AC1287" s="1" t="str">
        <f>IF(W1287="SO Cable","Black,White",IF(O1287="","",IF(P1287="","",IF($J$12&lt;&gt;"ABC",IF(P1287&lt;="250",VLOOKUP(O1287,Info!$AZ$4:$BB$22,3,FALSE),VLOOKUP(O1287,Info!$AZ$23:$BB$39,3,FALSE)),IF(P1287&lt;="250",VLOOKUP(O1287,Info!$AO$4:$AQ$22,3,FALSE),VLOOKUP(O1287,Info!$AO$23:$AP$39,3,FALSE))))))</f>
        <v/>
      </c>
      <c r="AD1287" s="1"/>
      <c r="AE1287" s="1" t="str">
        <f>IF($L1287="None","",IF(ISERROR(VLOOKUP($L1287,Info!$B$4:$B$266,1,FALSE)),"",VLOOKUP($L1287,Info!$B$4:$L$266,4,FALSE)))</f>
        <v/>
      </c>
      <c r="AF1287" s="1" t="str">
        <f>IF($L1287="None","",IF(ISERROR(VLOOKUP($L1287,Info!$B$4:$B$266,1,FALSE)),"",VLOOKUP($L1287,Info!$B$4:$L$266,6,FALSE)))</f>
        <v/>
      </c>
      <c r="AG1287" s="1"/>
      <c r="AH1287" s="33" t="str" cm="1">
        <f t="array" ref="AH1287">IF(AND(L1287&lt;&gt;"",O1287&lt;&gt;"",R1287:S1287&lt;&gt;"",W1287:X1287&lt;&gt;"",Z1287:AA1287&lt;&gt;"",AC1287&lt;&gt;""),"Good","Bad")</f>
        <v>Bad</v>
      </c>
      <c r="AL1287" t="str" cm="1">
        <f t="array" ref="AL1287">IF(R1287&gt;0,_xlfn.IFS(COUNTIF($L$20:L1287,"&lt;&gt;")&lt;101,1,COUNTIF($L$20:L1287,"&lt;&gt;")&lt;201,2,COUNTIF($L$20:L1287,"&lt;&gt;")&lt;301,3,COUNTIF($L$20:L1287,"&lt;&gt;")&lt;401,4,COUNTIF($L$20:L1287,"&lt;&gt;")&lt;501,5,COUNTIF($L$20:L1287,"&lt;&gt;")&lt;601,6,COUNTIF($L$20:L1287,"&lt;&gt;")&lt;701,7,COUNTIF($L$20:L1287,"&lt;&gt;")&lt;801,8,COUNTIF($L$20:L1287,"&lt;&gt;")&lt;901,9,COUNTIF($L$20:L1287,"&lt;&gt;")&lt;1001,10,COUNTIF($L$20:L1287,"&lt;&gt;")&lt;1101,11,COUNTIF($L$20:L1287,"&lt;&gt;")&lt;1201,12,COUNTIF($L$20:L1287,"&lt;&gt;")&lt;1301,13,COUNTIF($L$20:L1287,"&lt;&gt;")&lt;1401,14,COUNTIF($L$20:L1287,"&lt;&gt;")&lt;1501,15,COUNTIF($L$20:L1287,"&lt;&gt;")&lt;1601,16,COUNTIF($L$20:L1287,"&lt;&gt;")&lt;1701,17,COUNTIF($L$20:L1287,"&lt;&gt;")&lt;1801,18,COUNTIF($L$20:L1287,"&lt;&gt;")&lt;1901,19,COUNTIF($L$20:L1287,"&lt;&gt;")&lt;2001,20,COUNTIF($L$20:L1287,"&lt;&gt;")&lt;2101,21,COUNTIF($L$20:L1287,"&lt;&gt;")&lt;2201,22,COUNTIF($L$20:L1287,"&lt;&gt;")&lt;2301,23,COUNTIF($L$20:L1287,"&lt;&gt;")&lt;2401,24,COUNTIF($L$20:L1287,"&lt;&gt;")&lt;2501,25,COUNTIF($L$20:L1287,"&lt;&gt;")&lt;2601,26,COUNTIF($L$20:L1287,"&lt;&gt;")&lt;2701,27,COUNTIF($L$20:L1287,"&lt;&gt;")&lt;2801,28,COUNTIF($L$20:L1287,"&lt;&gt;")&lt;2901,29,COUNTIF($L$20:L1287,"&lt;&gt;")&lt;3001,30),"")</f>
        <v/>
      </c>
      <c r="AM1287" t="str">
        <f t="shared" si="95"/>
        <v/>
      </c>
      <c r="AN1287" t="str">
        <f t="shared" si="99"/>
        <v/>
      </c>
      <c r="AP1287" t="str">
        <f t="shared" si="98"/>
        <v/>
      </c>
      <c r="AQ1287" t="str">
        <f>IF(AO1287="","",COUNTIFS(AM1287:$AM$3019,AO1287))</f>
        <v/>
      </c>
    </row>
    <row r="1288" spans="1:43" x14ac:dyDescent="0.25">
      <c r="A1288" s="6" t="str">
        <f>IF(COUNT($A$20:A1287)&lt;&gt;$B$4,IF(A1287="","",A1287+1),"")</f>
        <v/>
      </c>
      <c r="B1288" s="3"/>
      <c r="C1288" s="3"/>
      <c r="D1288" s="122"/>
      <c r="E1288" s="3"/>
      <c r="F1288" s="3"/>
      <c r="G1288" s="3"/>
      <c r="H1288" s="3"/>
      <c r="I1288" s="120"/>
      <c r="J1288" s="3"/>
      <c r="K1288" s="95" t="str" cm="1">
        <f t="array" ref="K1288">IF(OR($J$14 = "A",$J$14 = "B",$J$14 = "C"),IF(I1288="","",IF(LEN(I1288)&gt;2,_xlfn.IFS(ISNUMBER(SEARCH("_",I1288)),I1288,ISNUMBER(SEARCH(", ",I1288)),SUBSTITUTE(I1288,", ","_"),ISNUMBER(SEARCH("/ ",I1288)),SUBSTITUTE(I1288,"/ ","_"),ISNUMBER(SEARCH(",",I1288)),SUBSTITUTE(I1288,",","_"),ISNUMBER(SEARCH("/",I1288)),SUBSTITUTE(I1288,"/","_"),ISNUMBER(SEARCH("",I1288)),I1288),I1288)),IF(OR($J$14 = "J",$J$14 = "K"),"",IF(D1288="","",IF(LEN(D1288)&gt;2,_xlfn.IFS(ISNUMBER(SEARCH("_",D1288)),D1288,ISNUMBER(SEARCH(", ",D1288)),SUBSTITUTE(D1288,", ","_"),ISNUMBER(SEARCH("/ ",D1288)),SUBSTITUTE(D1288,"/ ","_"),ISNUMBER(SEARCH(",",D1288)),SUBSTITUTE(D1288,",","_"),ISNUMBER(SEARCH("/",D1288)),SUBSTITUTE(D1288,"/","_"),ISNUMBER(SEARCH("",D1288)),D1288),D1288))))</f>
        <v/>
      </c>
      <c r="L1288" s="1"/>
      <c r="M1288" s="1" t="str">
        <f t="shared" si="96"/>
        <v/>
      </c>
      <c r="N1288" s="94" t="str">
        <f>IF($L1288="None","",IF(ISERROR(VLOOKUP($L1288,Info!$B$4:$B$266,1,FALSE)),"",VLOOKUP($L1288,Info!$B$4:$L$266,5,FALSE)))</f>
        <v/>
      </c>
      <c r="O1288" s="94" t="str">
        <f>IF(K1288="","",IF(AND($J$12&lt;&gt;"ABC",N1288="3"),"BAC",IF(N1288="3","ABC",IF($J$12&lt;&gt;"ABC",IF($J$10="Standard",VLOOKUP(K1288,Info!$BE$4:$BF$481,2,FALSE),VLOOKUP(K1288,Info!$BI$4:$BJ$482,2,FALSE)),IF($J$10="Standard",VLOOKUP(K1288,Info!$AG$4:$AH$2994,2,FALSE),VLOOKUP(K1288,Info!$AK$4:$AL$2997,2,FALSE))))))</f>
        <v/>
      </c>
      <c r="P1288" s="94" t="str">
        <f>IF($L1288="None","",IF(ISERROR(VLOOKUP($L1288,Info!$B$4:$B$266,1,FALSE)),"",VLOOKUP($L1288,Info!$B$4:$L$266,3,FALSE)))</f>
        <v/>
      </c>
      <c r="Q1288" s="96" t="str">
        <f>IF($L1288="None","",IF(ISERROR(VLOOKUP($L1288,Info!$B$4:$B$266,1,FALSE)),"",VLOOKUP($L1288,Info!$B$4:$L$266,4,FALSE)))</f>
        <v/>
      </c>
      <c r="R1288" s="1"/>
      <c r="S1288" s="6" t="str">
        <f t="shared" si="97"/>
        <v/>
      </c>
      <c r="T1288" s="6" t="str">
        <f>IF($L1288="None","",IF(ISERROR(VLOOKUP($L1288,Info!$B$4:$B$266,1,FALSE)),"",VLOOKUP($L1288,Info!$B$4:$L$266,11,FALSE)))</f>
        <v/>
      </c>
      <c r="U1288" s="1"/>
      <c r="V1288" s="1"/>
      <c r="W1288" s="1"/>
      <c r="X1288" s="1" t="str">
        <f>IF($L1288="None","",IF(ISERROR(VLOOKUP($L1288,Info!$B$4:$B$266,1,FALSE)),"",IF(OR(W1288="Metallic Liquid Tight",W1288="Non-Metallic Liquid Tight",W1288="LSZH",W1288="Greenfield"),VLOOKUP($L1288,Info!$B$4:$L$266,7,FALSE),"N/A")))</f>
        <v/>
      </c>
      <c r="Y1288" s="1"/>
      <c r="Z1288" s="96" t="str">
        <f>IF($L1288="None","",IF(ISERROR(VLOOKUP($L1288,Info!$B$4:$B$266,1,FALSE)),"",VLOOKUP($L1288,Info!$B$4:$L$266,9,FALSE)))</f>
        <v/>
      </c>
      <c r="AA1288" s="96" t="str">
        <f>IF($L1288="None","",IF(ISERROR(VLOOKUP($L1288,Info!$B$4:$B$266,1,FALSE)),"",VLOOKUP($L1288,Info!$B$4:$L$266,8,FALSE)))</f>
        <v/>
      </c>
      <c r="AB1288" s="96" t="str">
        <f>IF($L1288="None","",IF(ISERROR(VLOOKUP($L1288,Info!$B$4:$B$266,1,FALSE)),"",VLOOKUP($L1288,Info!$B$4:$L$266,10,FALSE)))</f>
        <v/>
      </c>
      <c r="AC1288" s="1" t="str">
        <f>IF(W1288="SO Cable","Black,White",IF(O1288="","",IF(P1288="","",IF($J$12&lt;&gt;"ABC",IF(P1288&lt;="250",VLOOKUP(O1288,Info!$AZ$4:$BB$22,3,FALSE),VLOOKUP(O1288,Info!$AZ$23:$BB$39,3,FALSE)),IF(P1288&lt;="250",VLOOKUP(O1288,Info!$AO$4:$AQ$22,3,FALSE),VLOOKUP(O1288,Info!$AO$23:$AP$39,3,FALSE))))))</f>
        <v/>
      </c>
      <c r="AD1288" s="1"/>
      <c r="AE1288" s="1" t="str">
        <f>IF($L1288="None","",IF(ISERROR(VLOOKUP($L1288,Info!$B$4:$B$266,1,FALSE)),"",VLOOKUP($L1288,Info!$B$4:$L$266,4,FALSE)))</f>
        <v/>
      </c>
      <c r="AF1288" s="1" t="str">
        <f>IF($L1288="None","",IF(ISERROR(VLOOKUP($L1288,Info!$B$4:$B$266,1,FALSE)),"",VLOOKUP($L1288,Info!$B$4:$L$266,6,FALSE)))</f>
        <v/>
      </c>
      <c r="AG1288" s="1"/>
      <c r="AH1288" s="33" t="str" cm="1">
        <f t="array" ref="AH1288">IF(AND(L1288&lt;&gt;"",O1288&lt;&gt;"",R1288:S1288&lt;&gt;"",W1288:X1288&lt;&gt;"",Z1288:AA1288&lt;&gt;"",AC1288&lt;&gt;""),"Good","Bad")</f>
        <v>Bad</v>
      </c>
      <c r="AL1288" t="str" cm="1">
        <f t="array" ref="AL1288">IF(R1288&gt;0,_xlfn.IFS(COUNTIF($L$20:L1288,"&lt;&gt;")&lt;101,1,COUNTIF($L$20:L1288,"&lt;&gt;")&lt;201,2,COUNTIF($L$20:L1288,"&lt;&gt;")&lt;301,3,COUNTIF($L$20:L1288,"&lt;&gt;")&lt;401,4,COUNTIF($L$20:L1288,"&lt;&gt;")&lt;501,5,COUNTIF($L$20:L1288,"&lt;&gt;")&lt;601,6,COUNTIF($L$20:L1288,"&lt;&gt;")&lt;701,7,COUNTIF($L$20:L1288,"&lt;&gt;")&lt;801,8,COUNTIF($L$20:L1288,"&lt;&gt;")&lt;901,9,COUNTIF($L$20:L1288,"&lt;&gt;")&lt;1001,10,COUNTIF($L$20:L1288,"&lt;&gt;")&lt;1101,11,COUNTIF($L$20:L1288,"&lt;&gt;")&lt;1201,12,COUNTIF($L$20:L1288,"&lt;&gt;")&lt;1301,13,COUNTIF($L$20:L1288,"&lt;&gt;")&lt;1401,14,COUNTIF($L$20:L1288,"&lt;&gt;")&lt;1501,15,COUNTIF($L$20:L1288,"&lt;&gt;")&lt;1601,16,COUNTIF($L$20:L1288,"&lt;&gt;")&lt;1701,17,COUNTIF($L$20:L1288,"&lt;&gt;")&lt;1801,18,COUNTIF($L$20:L1288,"&lt;&gt;")&lt;1901,19,COUNTIF($L$20:L1288,"&lt;&gt;")&lt;2001,20,COUNTIF($L$20:L1288,"&lt;&gt;")&lt;2101,21,COUNTIF($L$20:L1288,"&lt;&gt;")&lt;2201,22,COUNTIF($L$20:L1288,"&lt;&gt;")&lt;2301,23,COUNTIF($L$20:L1288,"&lt;&gt;")&lt;2401,24,COUNTIF($L$20:L1288,"&lt;&gt;")&lt;2501,25,COUNTIF($L$20:L1288,"&lt;&gt;")&lt;2601,26,COUNTIF($L$20:L1288,"&lt;&gt;")&lt;2701,27,COUNTIF($L$20:L1288,"&lt;&gt;")&lt;2801,28,COUNTIF($L$20:L1288,"&lt;&gt;")&lt;2901,29,COUNTIF($L$20:L1288,"&lt;&gt;")&lt;3001,30),"")</f>
        <v/>
      </c>
      <c r="AM1288" t="str">
        <f t="shared" si="95"/>
        <v/>
      </c>
      <c r="AN1288" t="str">
        <f t="shared" si="99"/>
        <v/>
      </c>
      <c r="AP1288" t="str">
        <f t="shared" si="98"/>
        <v/>
      </c>
      <c r="AQ1288" t="str">
        <f>IF(AO1288="","",COUNTIFS(AM1288:$AM$3019,AO1288))</f>
        <v/>
      </c>
    </row>
    <row r="1289" spans="1:43" x14ac:dyDescent="0.25">
      <c r="A1289" s="6" t="str">
        <f>IF(COUNT($A$20:A1288)&lt;&gt;$B$4,IF(A1288="","",A1288+1),"")</f>
        <v/>
      </c>
      <c r="B1289" s="3"/>
      <c r="C1289" s="3"/>
      <c r="D1289" s="122"/>
      <c r="E1289" s="3"/>
      <c r="F1289" s="3"/>
      <c r="G1289" s="3"/>
      <c r="H1289" s="3"/>
      <c r="I1289" s="120"/>
      <c r="J1289" s="3"/>
      <c r="K1289" s="95" t="str" cm="1">
        <f t="array" ref="K1289">IF(OR($J$14 = "A",$J$14 = "B",$J$14 = "C"),IF(I1289="","",IF(LEN(I1289)&gt;2,_xlfn.IFS(ISNUMBER(SEARCH("_",I1289)),I1289,ISNUMBER(SEARCH(", ",I1289)),SUBSTITUTE(I1289,", ","_"),ISNUMBER(SEARCH("/ ",I1289)),SUBSTITUTE(I1289,"/ ","_"),ISNUMBER(SEARCH(",",I1289)),SUBSTITUTE(I1289,",","_"),ISNUMBER(SEARCH("/",I1289)),SUBSTITUTE(I1289,"/","_"),ISNUMBER(SEARCH("",I1289)),I1289),I1289)),IF(OR($J$14 = "J",$J$14 = "K"),"",IF(D1289="","",IF(LEN(D1289)&gt;2,_xlfn.IFS(ISNUMBER(SEARCH("_",D1289)),D1289,ISNUMBER(SEARCH(", ",D1289)),SUBSTITUTE(D1289,", ","_"),ISNUMBER(SEARCH("/ ",D1289)),SUBSTITUTE(D1289,"/ ","_"),ISNUMBER(SEARCH(",",D1289)),SUBSTITUTE(D1289,",","_"),ISNUMBER(SEARCH("/",D1289)),SUBSTITUTE(D1289,"/","_"),ISNUMBER(SEARCH("",D1289)),D1289),D1289))))</f>
        <v/>
      </c>
      <c r="L1289" s="1"/>
      <c r="M1289" s="1" t="str">
        <f t="shared" si="96"/>
        <v/>
      </c>
      <c r="N1289" s="94" t="str">
        <f>IF($L1289="None","",IF(ISERROR(VLOOKUP($L1289,Info!$B$4:$B$266,1,FALSE)),"",VLOOKUP($L1289,Info!$B$4:$L$266,5,FALSE)))</f>
        <v/>
      </c>
      <c r="O1289" s="94" t="str">
        <f>IF(K1289="","",IF(AND($J$12&lt;&gt;"ABC",N1289="3"),"BAC",IF(N1289="3","ABC",IF($J$12&lt;&gt;"ABC",IF($J$10="Standard",VLOOKUP(K1289,Info!$BE$4:$BF$481,2,FALSE),VLOOKUP(K1289,Info!$BI$4:$BJ$482,2,FALSE)),IF($J$10="Standard",VLOOKUP(K1289,Info!$AG$4:$AH$2994,2,FALSE),VLOOKUP(K1289,Info!$AK$4:$AL$2997,2,FALSE))))))</f>
        <v/>
      </c>
      <c r="P1289" s="94" t="str">
        <f>IF($L1289="None","",IF(ISERROR(VLOOKUP($L1289,Info!$B$4:$B$266,1,FALSE)),"",VLOOKUP($L1289,Info!$B$4:$L$266,3,FALSE)))</f>
        <v/>
      </c>
      <c r="Q1289" s="96" t="str">
        <f>IF($L1289="None","",IF(ISERROR(VLOOKUP($L1289,Info!$B$4:$B$266,1,FALSE)),"",VLOOKUP($L1289,Info!$B$4:$L$266,4,FALSE)))</f>
        <v/>
      </c>
      <c r="R1289" s="1"/>
      <c r="S1289" s="6" t="str">
        <f t="shared" si="97"/>
        <v/>
      </c>
      <c r="T1289" s="6" t="str">
        <f>IF($L1289="None","",IF(ISERROR(VLOOKUP($L1289,Info!$B$4:$B$266,1,FALSE)),"",VLOOKUP($L1289,Info!$B$4:$L$266,11,FALSE)))</f>
        <v/>
      </c>
      <c r="U1289" s="1"/>
      <c r="V1289" s="1"/>
      <c r="W1289" s="1"/>
      <c r="X1289" s="1" t="str">
        <f>IF($L1289="None","",IF(ISERROR(VLOOKUP($L1289,Info!$B$4:$B$266,1,FALSE)),"",IF(OR(W1289="Metallic Liquid Tight",W1289="Non-Metallic Liquid Tight",W1289="LSZH",W1289="Greenfield"),VLOOKUP($L1289,Info!$B$4:$L$266,7,FALSE),"N/A")))</f>
        <v/>
      </c>
      <c r="Y1289" s="1"/>
      <c r="Z1289" s="96" t="str">
        <f>IF($L1289="None","",IF(ISERROR(VLOOKUP($L1289,Info!$B$4:$B$266,1,FALSE)),"",VLOOKUP($L1289,Info!$B$4:$L$266,9,FALSE)))</f>
        <v/>
      </c>
      <c r="AA1289" s="96" t="str">
        <f>IF($L1289="None","",IF(ISERROR(VLOOKUP($L1289,Info!$B$4:$B$266,1,FALSE)),"",VLOOKUP($L1289,Info!$B$4:$L$266,8,FALSE)))</f>
        <v/>
      </c>
      <c r="AB1289" s="96" t="str">
        <f>IF($L1289="None","",IF(ISERROR(VLOOKUP($L1289,Info!$B$4:$B$266,1,FALSE)),"",VLOOKUP($L1289,Info!$B$4:$L$266,10,FALSE)))</f>
        <v/>
      </c>
      <c r="AC1289" s="1" t="str">
        <f>IF(W1289="SO Cable","Black,White",IF(O1289="","",IF(P1289="","",IF($J$12&lt;&gt;"ABC",IF(P1289&lt;="250",VLOOKUP(O1289,Info!$AZ$4:$BB$22,3,FALSE),VLOOKUP(O1289,Info!$AZ$23:$BB$39,3,FALSE)),IF(P1289&lt;="250",VLOOKUP(O1289,Info!$AO$4:$AQ$22,3,FALSE),VLOOKUP(O1289,Info!$AO$23:$AP$39,3,FALSE))))))</f>
        <v/>
      </c>
      <c r="AD1289" s="1"/>
      <c r="AE1289" s="1" t="str">
        <f>IF($L1289="None","",IF(ISERROR(VLOOKUP($L1289,Info!$B$4:$B$266,1,FALSE)),"",VLOOKUP($L1289,Info!$B$4:$L$266,4,FALSE)))</f>
        <v/>
      </c>
      <c r="AF1289" s="1" t="str">
        <f>IF($L1289="None","",IF(ISERROR(VLOOKUP($L1289,Info!$B$4:$B$266,1,FALSE)),"",VLOOKUP($L1289,Info!$B$4:$L$266,6,FALSE)))</f>
        <v/>
      </c>
      <c r="AG1289" s="1"/>
      <c r="AH1289" s="33" t="str" cm="1">
        <f t="array" ref="AH1289">IF(AND(L1289&lt;&gt;"",O1289&lt;&gt;"",R1289:S1289&lt;&gt;"",W1289:X1289&lt;&gt;"",Z1289:AA1289&lt;&gt;"",AC1289&lt;&gt;""),"Good","Bad")</f>
        <v>Bad</v>
      </c>
      <c r="AL1289" t="str" cm="1">
        <f t="array" ref="AL1289">IF(R1289&gt;0,_xlfn.IFS(COUNTIF($L$20:L1289,"&lt;&gt;")&lt;101,1,COUNTIF($L$20:L1289,"&lt;&gt;")&lt;201,2,COUNTIF($L$20:L1289,"&lt;&gt;")&lt;301,3,COUNTIF($L$20:L1289,"&lt;&gt;")&lt;401,4,COUNTIF($L$20:L1289,"&lt;&gt;")&lt;501,5,COUNTIF($L$20:L1289,"&lt;&gt;")&lt;601,6,COUNTIF($L$20:L1289,"&lt;&gt;")&lt;701,7,COUNTIF($L$20:L1289,"&lt;&gt;")&lt;801,8,COUNTIF($L$20:L1289,"&lt;&gt;")&lt;901,9,COUNTIF($L$20:L1289,"&lt;&gt;")&lt;1001,10,COUNTIF($L$20:L1289,"&lt;&gt;")&lt;1101,11,COUNTIF($L$20:L1289,"&lt;&gt;")&lt;1201,12,COUNTIF($L$20:L1289,"&lt;&gt;")&lt;1301,13,COUNTIF($L$20:L1289,"&lt;&gt;")&lt;1401,14,COUNTIF($L$20:L1289,"&lt;&gt;")&lt;1501,15,COUNTIF($L$20:L1289,"&lt;&gt;")&lt;1601,16,COUNTIF($L$20:L1289,"&lt;&gt;")&lt;1701,17,COUNTIF($L$20:L1289,"&lt;&gt;")&lt;1801,18,COUNTIF($L$20:L1289,"&lt;&gt;")&lt;1901,19,COUNTIF($L$20:L1289,"&lt;&gt;")&lt;2001,20,COUNTIF($L$20:L1289,"&lt;&gt;")&lt;2101,21,COUNTIF($L$20:L1289,"&lt;&gt;")&lt;2201,22,COUNTIF($L$20:L1289,"&lt;&gt;")&lt;2301,23,COUNTIF($L$20:L1289,"&lt;&gt;")&lt;2401,24,COUNTIF($L$20:L1289,"&lt;&gt;")&lt;2501,25,COUNTIF($L$20:L1289,"&lt;&gt;")&lt;2601,26,COUNTIF($L$20:L1289,"&lt;&gt;")&lt;2701,27,COUNTIF($L$20:L1289,"&lt;&gt;")&lt;2801,28,COUNTIF($L$20:L1289,"&lt;&gt;")&lt;2901,29,COUNTIF($L$20:L1289,"&lt;&gt;")&lt;3001,30),"")</f>
        <v/>
      </c>
      <c r="AM1289" t="str">
        <f t="shared" si="95"/>
        <v/>
      </c>
      <c r="AN1289" t="str">
        <f t="shared" si="99"/>
        <v/>
      </c>
      <c r="AP1289" t="str">
        <f t="shared" si="98"/>
        <v/>
      </c>
      <c r="AQ1289" t="str">
        <f>IF(AO1289="","",COUNTIFS(AM1289:$AM$3019,AO1289))</f>
        <v/>
      </c>
    </row>
    <row r="1290" spans="1:43" x14ac:dyDescent="0.25">
      <c r="A1290" s="6" t="str">
        <f>IF(COUNT($A$20:A1289)&lt;&gt;$B$4,IF(A1289="","",A1289+1),"")</f>
        <v/>
      </c>
      <c r="B1290" s="3"/>
      <c r="C1290" s="3"/>
      <c r="D1290" s="122"/>
      <c r="E1290" s="3"/>
      <c r="F1290" s="3"/>
      <c r="G1290" s="3"/>
      <c r="H1290" s="3"/>
      <c r="I1290" s="120"/>
      <c r="J1290" s="3"/>
      <c r="K1290" s="95" t="str" cm="1">
        <f t="array" ref="K1290">IF(OR($J$14 = "A",$J$14 = "B",$J$14 = "C"),IF(I1290="","",IF(LEN(I1290)&gt;2,_xlfn.IFS(ISNUMBER(SEARCH("_",I1290)),I1290,ISNUMBER(SEARCH(", ",I1290)),SUBSTITUTE(I1290,", ","_"),ISNUMBER(SEARCH("/ ",I1290)),SUBSTITUTE(I1290,"/ ","_"),ISNUMBER(SEARCH(",",I1290)),SUBSTITUTE(I1290,",","_"),ISNUMBER(SEARCH("/",I1290)),SUBSTITUTE(I1290,"/","_"),ISNUMBER(SEARCH("",I1290)),I1290),I1290)),IF(OR($J$14 = "J",$J$14 = "K"),"",IF(D1290="","",IF(LEN(D1290)&gt;2,_xlfn.IFS(ISNUMBER(SEARCH("_",D1290)),D1290,ISNUMBER(SEARCH(", ",D1290)),SUBSTITUTE(D1290,", ","_"),ISNUMBER(SEARCH("/ ",D1290)),SUBSTITUTE(D1290,"/ ","_"),ISNUMBER(SEARCH(",",D1290)),SUBSTITUTE(D1290,",","_"),ISNUMBER(SEARCH("/",D1290)),SUBSTITUTE(D1290,"/","_"),ISNUMBER(SEARCH("",D1290)),D1290),D1290))))</f>
        <v/>
      </c>
      <c r="L1290" s="1"/>
      <c r="M1290" s="1" t="str">
        <f t="shared" si="96"/>
        <v/>
      </c>
      <c r="N1290" s="94" t="str">
        <f>IF($L1290="None","",IF(ISERROR(VLOOKUP($L1290,Info!$B$4:$B$266,1,FALSE)),"",VLOOKUP($L1290,Info!$B$4:$L$266,5,FALSE)))</f>
        <v/>
      </c>
      <c r="O1290" s="94" t="str">
        <f>IF(K1290="","",IF(AND($J$12&lt;&gt;"ABC",N1290="3"),"BAC",IF(N1290="3","ABC",IF($J$12&lt;&gt;"ABC",IF($J$10="Standard",VLOOKUP(K1290,Info!$BE$4:$BF$481,2,FALSE),VLOOKUP(K1290,Info!$BI$4:$BJ$482,2,FALSE)),IF($J$10="Standard",VLOOKUP(K1290,Info!$AG$4:$AH$2994,2,FALSE),VLOOKUP(K1290,Info!$AK$4:$AL$2997,2,FALSE))))))</f>
        <v/>
      </c>
      <c r="P1290" s="94" t="str">
        <f>IF($L1290="None","",IF(ISERROR(VLOOKUP($L1290,Info!$B$4:$B$266,1,FALSE)),"",VLOOKUP($L1290,Info!$B$4:$L$266,3,FALSE)))</f>
        <v/>
      </c>
      <c r="Q1290" s="96" t="str">
        <f>IF($L1290="None","",IF(ISERROR(VLOOKUP($L1290,Info!$B$4:$B$266,1,FALSE)),"",VLOOKUP($L1290,Info!$B$4:$L$266,4,FALSE)))</f>
        <v/>
      </c>
      <c r="R1290" s="1"/>
      <c r="S1290" s="6" t="str">
        <f t="shared" si="97"/>
        <v/>
      </c>
      <c r="T1290" s="6" t="str">
        <f>IF($L1290="None","",IF(ISERROR(VLOOKUP($L1290,Info!$B$4:$B$266,1,FALSE)),"",VLOOKUP($L1290,Info!$B$4:$L$266,11,FALSE)))</f>
        <v/>
      </c>
      <c r="U1290" s="1"/>
      <c r="V1290" s="1"/>
      <c r="W1290" s="1"/>
      <c r="X1290" s="1" t="str">
        <f>IF($L1290="None","",IF(ISERROR(VLOOKUP($L1290,Info!$B$4:$B$266,1,FALSE)),"",IF(OR(W1290="Metallic Liquid Tight",W1290="Non-Metallic Liquid Tight",W1290="LSZH",W1290="Greenfield"),VLOOKUP($L1290,Info!$B$4:$L$266,7,FALSE),"N/A")))</f>
        <v/>
      </c>
      <c r="Y1290" s="1"/>
      <c r="Z1290" s="96" t="str">
        <f>IF($L1290="None","",IF(ISERROR(VLOOKUP($L1290,Info!$B$4:$B$266,1,FALSE)),"",VLOOKUP($L1290,Info!$B$4:$L$266,9,FALSE)))</f>
        <v/>
      </c>
      <c r="AA1290" s="96" t="str">
        <f>IF($L1290="None","",IF(ISERROR(VLOOKUP($L1290,Info!$B$4:$B$266,1,FALSE)),"",VLOOKUP($L1290,Info!$B$4:$L$266,8,FALSE)))</f>
        <v/>
      </c>
      <c r="AB1290" s="96" t="str">
        <f>IF($L1290="None","",IF(ISERROR(VLOOKUP($L1290,Info!$B$4:$B$266,1,FALSE)),"",VLOOKUP($L1290,Info!$B$4:$L$266,10,FALSE)))</f>
        <v/>
      </c>
      <c r="AC1290" s="1" t="str">
        <f>IF(W1290="SO Cable","Black,White",IF(O1290="","",IF(P1290="","",IF($J$12&lt;&gt;"ABC",IF(P1290&lt;="250",VLOOKUP(O1290,Info!$AZ$4:$BB$22,3,FALSE),VLOOKUP(O1290,Info!$AZ$23:$BB$39,3,FALSE)),IF(P1290&lt;="250",VLOOKUP(O1290,Info!$AO$4:$AQ$22,3,FALSE),VLOOKUP(O1290,Info!$AO$23:$AP$39,3,FALSE))))))</f>
        <v/>
      </c>
      <c r="AD1290" s="1"/>
      <c r="AE1290" s="1" t="str">
        <f>IF($L1290="None","",IF(ISERROR(VLOOKUP($L1290,Info!$B$4:$B$266,1,FALSE)),"",VLOOKUP($L1290,Info!$B$4:$L$266,4,FALSE)))</f>
        <v/>
      </c>
      <c r="AF1290" s="1" t="str">
        <f>IF($L1290="None","",IF(ISERROR(VLOOKUP($L1290,Info!$B$4:$B$266,1,FALSE)),"",VLOOKUP($L1290,Info!$B$4:$L$266,6,FALSE)))</f>
        <v/>
      </c>
      <c r="AG1290" s="1"/>
      <c r="AH1290" s="33" t="str" cm="1">
        <f t="array" ref="AH1290">IF(AND(L1290&lt;&gt;"",O1290&lt;&gt;"",R1290:S1290&lt;&gt;"",W1290:X1290&lt;&gt;"",Z1290:AA1290&lt;&gt;"",AC1290&lt;&gt;""),"Good","Bad")</f>
        <v>Bad</v>
      </c>
      <c r="AL1290" t="str" cm="1">
        <f t="array" ref="AL1290">IF(R1290&gt;0,_xlfn.IFS(COUNTIF($L$20:L1290,"&lt;&gt;")&lt;101,1,COUNTIF($L$20:L1290,"&lt;&gt;")&lt;201,2,COUNTIF($L$20:L1290,"&lt;&gt;")&lt;301,3,COUNTIF($L$20:L1290,"&lt;&gt;")&lt;401,4,COUNTIF($L$20:L1290,"&lt;&gt;")&lt;501,5,COUNTIF($L$20:L1290,"&lt;&gt;")&lt;601,6,COUNTIF($L$20:L1290,"&lt;&gt;")&lt;701,7,COUNTIF($L$20:L1290,"&lt;&gt;")&lt;801,8,COUNTIF($L$20:L1290,"&lt;&gt;")&lt;901,9,COUNTIF($L$20:L1290,"&lt;&gt;")&lt;1001,10,COUNTIF($L$20:L1290,"&lt;&gt;")&lt;1101,11,COUNTIF($L$20:L1290,"&lt;&gt;")&lt;1201,12,COUNTIF($L$20:L1290,"&lt;&gt;")&lt;1301,13,COUNTIF($L$20:L1290,"&lt;&gt;")&lt;1401,14,COUNTIF($L$20:L1290,"&lt;&gt;")&lt;1501,15,COUNTIF($L$20:L1290,"&lt;&gt;")&lt;1601,16,COUNTIF($L$20:L1290,"&lt;&gt;")&lt;1701,17,COUNTIF($L$20:L1290,"&lt;&gt;")&lt;1801,18,COUNTIF($L$20:L1290,"&lt;&gt;")&lt;1901,19,COUNTIF($L$20:L1290,"&lt;&gt;")&lt;2001,20,COUNTIF($L$20:L1290,"&lt;&gt;")&lt;2101,21,COUNTIF($L$20:L1290,"&lt;&gt;")&lt;2201,22,COUNTIF($L$20:L1290,"&lt;&gt;")&lt;2301,23,COUNTIF($L$20:L1290,"&lt;&gt;")&lt;2401,24,COUNTIF($L$20:L1290,"&lt;&gt;")&lt;2501,25,COUNTIF($L$20:L1290,"&lt;&gt;")&lt;2601,26,COUNTIF($L$20:L1290,"&lt;&gt;")&lt;2701,27,COUNTIF($L$20:L1290,"&lt;&gt;")&lt;2801,28,COUNTIF($L$20:L1290,"&lt;&gt;")&lt;2901,29,COUNTIF($L$20:L1290,"&lt;&gt;")&lt;3001,30),"")</f>
        <v/>
      </c>
      <c r="AM1290" t="str">
        <f t="shared" si="95"/>
        <v/>
      </c>
      <c r="AN1290" t="str">
        <f t="shared" si="99"/>
        <v/>
      </c>
      <c r="AP1290" t="str">
        <f t="shared" si="98"/>
        <v/>
      </c>
      <c r="AQ1290" t="str">
        <f>IF(AO1290="","",COUNTIFS(AM1290:$AM$3019,AO1290))</f>
        <v/>
      </c>
    </row>
    <row r="1291" spans="1:43" x14ac:dyDescent="0.25">
      <c r="A1291" s="6" t="str">
        <f>IF(COUNT($A$20:A1290)&lt;&gt;$B$4,IF(A1290="","",A1290+1),"")</f>
        <v/>
      </c>
      <c r="B1291" s="3"/>
      <c r="C1291" s="3"/>
      <c r="D1291" s="122"/>
      <c r="E1291" s="3"/>
      <c r="F1291" s="3"/>
      <c r="G1291" s="3"/>
      <c r="H1291" s="3"/>
      <c r="I1291" s="120"/>
      <c r="J1291" s="3"/>
      <c r="K1291" s="95" t="str" cm="1">
        <f t="array" ref="K1291">IF(OR($J$14 = "A",$J$14 = "B",$J$14 = "C"),IF(I1291="","",IF(LEN(I1291)&gt;2,_xlfn.IFS(ISNUMBER(SEARCH("_",I1291)),I1291,ISNUMBER(SEARCH(", ",I1291)),SUBSTITUTE(I1291,", ","_"),ISNUMBER(SEARCH("/ ",I1291)),SUBSTITUTE(I1291,"/ ","_"),ISNUMBER(SEARCH(",",I1291)),SUBSTITUTE(I1291,",","_"),ISNUMBER(SEARCH("/",I1291)),SUBSTITUTE(I1291,"/","_"),ISNUMBER(SEARCH("",I1291)),I1291),I1291)),IF(OR($J$14 = "J",$J$14 = "K"),"",IF(D1291="","",IF(LEN(D1291)&gt;2,_xlfn.IFS(ISNUMBER(SEARCH("_",D1291)),D1291,ISNUMBER(SEARCH(", ",D1291)),SUBSTITUTE(D1291,", ","_"),ISNUMBER(SEARCH("/ ",D1291)),SUBSTITUTE(D1291,"/ ","_"),ISNUMBER(SEARCH(",",D1291)),SUBSTITUTE(D1291,",","_"),ISNUMBER(SEARCH("/",D1291)),SUBSTITUTE(D1291,"/","_"),ISNUMBER(SEARCH("",D1291)),D1291),D1291))))</f>
        <v/>
      </c>
      <c r="L1291" s="1"/>
      <c r="M1291" s="1" t="str">
        <f t="shared" si="96"/>
        <v/>
      </c>
      <c r="N1291" s="94" t="str">
        <f>IF($L1291="None","",IF(ISERROR(VLOOKUP($L1291,Info!$B$4:$B$266,1,FALSE)),"",VLOOKUP($L1291,Info!$B$4:$L$266,5,FALSE)))</f>
        <v/>
      </c>
      <c r="O1291" s="94" t="str">
        <f>IF(K1291="","",IF(AND($J$12&lt;&gt;"ABC",N1291="3"),"BAC",IF(N1291="3","ABC",IF($J$12&lt;&gt;"ABC",IF($J$10="Standard",VLOOKUP(K1291,Info!$BE$4:$BF$481,2,FALSE),VLOOKUP(K1291,Info!$BI$4:$BJ$482,2,FALSE)),IF($J$10="Standard",VLOOKUP(K1291,Info!$AG$4:$AH$2994,2,FALSE),VLOOKUP(K1291,Info!$AK$4:$AL$2997,2,FALSE))))))</f>
        <v/>
      </c>
      <c r="P1291" s="94" t="str">
        <f>IF($L1291="None","",IF(ISERROR(VLOOKUP($L1291,Info!$B$4:$B$266,1,FALSE)),"",VLOOKUP($L1291,Info!$B$4:$L$266,3,FALSE)))</f>
        <v/>
      </c>
      <c r="Q1291" s="96" t="str">
        <f>IF($L1291="None","",IF(ISERROR(VLOOKUP($L1291,Info!$B$4:$B$266,1,FALSE)),"",VLOOKUP($L1291,Info!$B$4:$L$266,4,FALSE)))</f>
        <v/>
      </c>
      <c r="R1291" s="1"/>
      <c r="S1291" s="6" t="str">
        <f t="shared" si="97"/>
        <v/>
      </c>
      <c r="T1291" s="6" t="str">
        <f>IF($L1291="None","",IF(ISERROR(VLOOKUP($L1291,Info!$B$4:$B$266,1,FALSE)),"",VLOOKUP($L1291,Info!$B$4:$L$266,11,FALSE)))</f>
        <v/>
      </c>
      <c r="U1291" s="1"/>
      <c r="V1291" s="1"/>
      <c r="W1291" s="1"/>
      <c r="X1291" s="1" t="str">
        <f>IF($L1291="None","",IF(ISERROR(VLOOKUP($L1291,Info!$B$4:$B$266,1,FALSE)),"",IF(OR(W1291="Metallic Liquid Tight",W1291="Non-Metallic Liquid Tight",W1291="LSZH",W1291="Greenfield"),VLOOKUP($L1291,Info!$B$4:$L$266,7,FALSE),"N/A")))</f>
        <v/>
      </c>
      <c r="Y1291" s="1"/>
      <c r="Z1291" s="96" t="str">
        <f>IF($L1291="None","",IF(ISERROR(VLOOKUP($L1291,Info!$B$4:$B$266,1,FALSE)),"",VLOOKUP($L1291,Info!$B$4:$L$266,9,FALSE)))</f>
        <v/>
      </c>
      <c r="AA1291" s="96" t="str">
        <f>IF($L1291="None","",IF(ISERROR(VLOOKUP($L1291,Info!$B$4:$B$266,1,FALSE)),"",VLOOKUP($L1291,Info!$B$4:$L$266,8,FALSE)))</f>
        <v/>
      </c>
      <c r="AB1291" s="96" t="str">
        <f>IF($L1291="None","",IF(ISERROR(VLOOKUP($L1291,Info!$B$4:$B$266,1,FALSE)),"",VLOOKUP($L1291,Info!$B$4:$L$266,10,FALSE)))</f>
        <v/>
      </c>
      <c r="AC1291" s="1" t="str">
        <f>IF(W1291="SO Cable","Black,White",IF(O1291="","",IF(P1291="","",IF($J$12&lt;&gt;"ABC",IF(P1291&lt;="250",VLOOKUP(O1291,Info!$AZ$4:$BB$22,3,FALSE),VLOOKUP(O1291,Info!$AZ$23:$BB$39,3,FALSE)),IF(P1291&lt;="250",VLOOKUP(O1291,Info!$AO$4:$AQ$22,3,FALSE),VLOOKUP(O1291,Info!$AO$23:$AP$39,3,FALSE))))))</f>
        <v/>
      </c>
      <c r="AD1291" s="1"/>
      <c r="AE1291" s="1" t="str">
        <f>IF($L1291="None","",IF(ISERROR(VLOOKUP($L1291,Info!$B$4:$B$266,1,FALSE)),"",VLOOKUP($L1291,Info!$B$4:$L$266,4,FALSE)))</f>
        <v/>
      </c>
      <c r="AF1291" s="1" t="str">
        <f>IF($L1291="None","",IF(ISERROR(VLOOKUP($L1291,Info!$B$4:$B$266,1,FALSE)),"",VLOOKUP($L1291,Info!$B$4:$L$266,6,FALSE)))</f>
        <v/>
      </c>
      <c r="AG1291" s="1"/>
      <c r="AH1291" s="33" t="str" cm="1">
        <f t="array" ref="AH1291">IF(AND(L1291&lt;&gt;"",O1291&lt;&gt;"",R1291:S1291&lt;&gt;"",W1291:X1291&lt;&gt;"",Z1291:AA1291&lt;&gt;"",AC1291&lt;&gt;""),"Good","Bad")</f>
        <v>Bad</v>
      </c>
      <c r="AL1291" t="str" cm="1">
        <f t="array" ref="AL1291">IF(R1291&gt;0,_xlfn.IFS(COUNTIF($L$20:L1291,"&lt;&gt;")&lt;101,1,COUNTIF($L$20:L1291,"&lt;&gt;")&lt;201,2,COUNTIF($L$20:L1291,"&lt;&gt;")&lt;301,3,COUNTIF($L$20:L1291,"&lt;&gt;")&lt;401,4,COUNTIF($L$20:L1291,"&lt;&gt;")&lt;501,5,COUNTIF($L$20:L1291,"&lt;&gt;")&lt;601,6,COUNTIF($L$20:L1291,"&lt;&gt;")&lt;701,7,COUNTIF($L$20:L1291,"&lt;&gt;")&lt;801,8,COUNTIF($L$20:L1291,"&lt;&gt;")&lt;901,9,COUNTIF($L$20:L1291,"&lt;&gt;")&lt;1001,10,COUNTIF($L$20:L1291,"&lt;&gt;")&lt;1101,11,COUNTIF($L$20:L1291,"&lt;&gt;")&lt;1201,12,COUNTIF($L$20:L1291,"&lt;&gt;")&lt;1301,13,COUNTIF($L$20:L1291,"&lt;&gt;")&lt;1401,14,COUNTIF($L$20:L1291,"&lt;&gt;")&lt;1501,15,COUNTIF($L$20:L1291,"&lt;&gt;")&lt;1601,16,COUNTIF($L$20:L1291,"&lt;&gt;")&lt;1701,17,COUNTIF($L$20:L1291,"&lt;&gt;")&lt;1801,18,COUNTIF($L$20:L1291,"&lt;&gt;")&lt;1901,19,COUNTIF($L$20:L1291,"&lt;&gt;")&lt;2001,20,COUNTIF($L$20:L1291,"&lt;&gt;")&lt;2101,21,COUNTIF($L$20:L1291,"&lt;&gt;")&lt;2201,22,COUNTIF($L$20:L1291,"&lt;&gt;")&lt;2301,23,COUNTIF($L$20:L1291,"&lt;&gt;")&lt;2401,24,COUNTIF($L$20:L1291,"&lt;&gt;")&lt;2501,25,COUNTIF($L$20:L1291,"&lt;&gt;")&lt;2601,26,COUNTIF($L$20:L1291,"&lt;&gt;")&lt;2701,27,COUNTIF($L$20:L1291,"&lt;&gt;")&lt;2801,28,COUNTIF($L$20:L1291,"&lt;&gt;")&lt;2901,29,COUNTIF($L$20:L1291,"&lt;&gt;")&lt;3001,30),"")</f>
        <v/>
      </c>
      <c r="AM1291" t="str">
        <f t="shared" si="95"/>
        <v/>
      </c>
      <c r="AN1291" t="str">
        <f t="shared" si="99"/>
        <v/>
      </c>
      <c r="AP1291" t="str">
        <f t="shared" si="98"/>
        <v/>
      </c>
      <c r="AQ1291" t="str">
        <f>IF(AO1291="","",COUNTIFS(AM1291:$AM$3019,AO1291))</f>
        <v/>
      </c>
    </row>
    <row r="1292" spans="1:43" x14ac:dyDescent="0.25">
      <c r="A1292" s="6" t="str">
        <f>IF(COUNT($A$20:A1291)&lt;&gt;$B$4,IF(A1291="","",A1291+1),"")</f>
        <v/>
      </c>
      <c r="B1292" s="3"/>
      <c r="C1292" s="3"/>
      <c r="D1292" s="122"/>
      <c r="E1292" s="3"/>
      <c r="F1292" s="3"/>
      <c r="G1292" s="3"/>
      <c r="H1292" s="3"/>
      <c r="I1292" s="120"/>
      <c r="J1292" s="3"/>
      <c r="K1292" s="95" t="str" cm="1">
        <f t="array" ref="K1292">IF(OR($J$14 = "A",$J$14 = "B",$J$14 = "C"),IF(I1292="","",IF(LEN(I1292)&gt;2,_xlfn.IFS(ISNUMBER(SEARCH("_",I1292)),I1292,ISNUMBER(SEARCH(", ",I1292)),SUBSTITUTE(I1292,", ","_"),ISNUMBER(SEARCH("/ ",I1292)),SUBSTITUTE(I1292,"/ ","_"),ISNUMBER(SEARCH(",",I1292)),SUBSTITUTE(I1292,",","_"),ISNUMBER(SEARCH("/",I1292)),SUBSTITUTE(I1292,"/","_"),ISNUMBER(SEARCH("",I1292)),I1292),I1292)),IF(OR($J$14 = "J",$J$14 = "K"),"",IF(D1292="","",IF(LEN(D1292)&gt;2,_xlfn.IFS(ISNUMBER(SEARCH("_",D1292)),D1292,ISNUMBER(SEARCH(", ",D1292)),SUBSTITUTE(D1292,", ","_"),ISNUMBER(SEARCH("/ ",D1292)),SUBSTITUTE(D1292,"/ ","_"),ISNUMBER(SEARCH(",",D1292)),SUBSTITUTE(D1292,",","_"),ISNUMBER(SEARCH("/",D1292)),SUBSTITUTE(D1292,"/","_"),ISNUMBER(SEARCH("",D1292)),D1292),D1292))))</f>
        <v/>
      </c>
      <c r="L1292" s="1"/>
      <c r="M1292" s="1" t="str">
        <f t="shared" si="96"/>
        <v/>
      </c>
      <c r="N1292" s="94" t="str">
        <f>IF($L1292="None","",IF(ISERROR(VLOOKUP($L1292,Info!$B$4:$B$266,1,FALSE)),"",VLOOKUP($L1292,Info!$B$4:$L$266,5,FALSE)))</f>
        <v/>
      </c>
      <c r="O1292" s="94" t="str">
        <f>IF(K1292="","",IF(AND($J$12&lt;&gt;"ABC",N1292="3"),"BAC",IF(N1292="3","ABC",IF($J$12&lt;&gt;"ABC",IF($J$10="Standard",VLOOKUP(K1292,Info!$BE$4:$BF$481,2,FALSE),VLOOKUP(K1292,Info!$BI$4:$BJ$482,2,FALSE)),IF($J$10="Standard",VLOOKUP(K1292,Info!$AG$4:$AH$2994,2,FALSE),VLOOKUP(K1292,Info!$AK$4:$AL$2997,2,FALSE))))))</f>
        <v/>
      </c>
      <c r="P1292" s="94" t="str">
        <f>IF($L1292="None","",IF(ISERROR(VLOOKUP($L1292,Info!$B$4:$B$266,1,FALSE)),"",VLOOKUP($L1292,Info!$B$4:$L$266,3,FALSE)))</f>
        <v/>
      </c>
      <c r="Q1292" s="96" t="str">
        <f>IF($L1292="None","",IF(ISERROR(VLOOKUP($L1292,Info!$B$4:$B$266,1,FALSE)),"",VLOOKUP($L1292,Info!$B$4:$L$266,4,FALSE)))</f>
        <v/>
      </c>
      <c r="R1292" s="1"/>
      <c r="S1292" s="6" t="str">
        <f t="shared" si="97"/>
        <v/>
      </c>
      <c r="T1292" s="6" t="str">
        <f>IF($L1292="None","",IF(ISERROR(VLOOKUP($L1292,Info!$B$4:$B$266,1,FALSE)),"",VLOOKUP($L1292,Info!$B$4:$L$266,11,FALSE)))</f>
        <v/>
      </c>
      <c r="U1292" s="1"/>
      <c r="V1292" s="1"/>
      <c r="W1292" s="1"/>
      <c r="X1292" s="1" t="str">
        <f>IF($L1292="None","",IF(ISERROR(VLOOKUP($L1292,Info!$B$4:$B$266,1,FALSE)),"",IF(OR(W1292="Metallic Liquid Tight",W1292="Non-Metallic Liquid Tight",W1292="LSZH",W1292="Greenfield"),VLOOKUP($L1292,Info!$B$4:$L$266,7,FALSE),"N/A")))</f>
        <v/>
      </c>
      <c r="Y1292" s="1"/>
      <c r="Z1292" s="96" t="str">
        <f>IF($L1292="None","",IF(ISERROR(VLOOKUP($L1292,Info!$B$4:$B$266,1,FALSE)),"",VLOOKUP($L1292,Info!$B$4:$L$266,9,FALSE)))</f>
        <v/>
      </c>
      <c r="AA1292" s="96" t="str">
        <f>IF($L1292="None","",IF(ISERROR(VLOOKUP($L1292,Info!$B$4:$B$266,1,FALSE)),"",VLOOKUP($L1292,Info!$B$4:$L$266,8,FALSE)))</f>
        <v/>
      </c>
      <c r="AB1292" s="96" t="str">
        <f>IF($L1292="None","",IF(ISERROR(VLOOKUP($L1292,Info!$B$4:$B$266,1,FALSE)),"",VLOOKUP($L1292,Info!$B$4:$L$266,10,FALSE)))</f>
        <v/>
      </c>
      <c r="AC1292" s="1" t="str">
        <f>IF(W1292="SO Cable","Black,White",IF(O1292="","",IF(P1292="","",IF($J$12&lt;&gt;"ABC",IF(P1292&lt;="250",VLOOKUP(O1292,Info!$AZ$4:$BB$22,3,FALSE),VLOOKUP(O1292,Info!$AZ$23:$BB$39,3,FALSE)),IF(P1292&lt;="250",VLOOKUP(O1292,Info!$AO$4:$AQ$22,3,FALSE),VLOOKUP(O1292,Info!$AO$23:$AP$39,3,FALSE))))))</f>
        <v/>
      </c>
      <c r="AD1292" s="1"/>
      <c r="AE1292" s="1" t="str">
        <f>IF($L1292="None","",IF(ISERROR(VLOOKUP($L1292,Info!$B$4:$B$266,1,FALSE)),"",VLOOKUP($L1292,Info!$B$4:$L$266,4,FALSE)))</f>
        <v/>
      </c>
      <c r="AF1292" s="1" t="str">
        <f>IF($L1292="None","",IF(ISERROR(VLOOKUP($L1292,Info!$B$4:$B$266,1,FALSE)),"",VLOOKUP($L1292,Info!$B$4:$L$266,6,FALSE)))</f>
        <v/>
      </c>
      <c r="AG1292" s="1"/>
      <c r="AH1292" s="33" t="str" cm="1">
        <f t="array" ref="AH1292">IF(AND(L1292&lt;&gt;"",O1292&lt;&gt;"",R1292:S1292&lt;&gt;"",W1292:X1292&lt;&gt;"",Z1292:AA1292&lt;&gt;"",AC1292&lt;&gt;""),"Good","Bad")</f>
        <v>Bad</v>
      </c>
      <c r="AL1292" t="str" cm="1">
        <f t="array" ref="AL1292">IF(R1292&gt;0,_xlfn.IFS(COUNTIF($L$20:L1292,"&lt;&gt;")&lt;101,1,COUNTIF($L$20:L1292,"&lt;&gt;")&lt;201,2,COUNTIF($L$20:L1292,"&lt;&gt;")&lt;301,3,COUNTIF($L$20:L1292,"&lt;&gt;")&lt;401,4,COUNTIF($L$20:L1292,"&lt;&gt;")&lt;501,5,COUNTIF($L$20:L1292,"&lt;&gt;")&lt;601,6,COUNTIF($L$20:L1292,"&lt;&gt;")&lt;701,7,COUNTIF($L$20:L1292,"&lt;&gt;")&lt;801,8,COUNTIF($L$20:L1292,"&lt;&gt;")&lt;901,9,COUNTIF($L$20:L1292,"&lt;&gt;")&lt;1001,10,COUNTIF($L$20:L1292,"&lt;&gt;")&lt;1101,11,COUNTIF($L$20:L1292,"&lt;&gt;")&lt;1201,12,COUNTIF($L$20:L1292,"&lt;&gt;")&lt;1301,13,COUNTIF($L$20:L1292,"&lt;&gt;")&lt;1401,14,COUNTIF($L$20:L1292,"&lt;&gt;")&lt;1501,15,COUNTIF($L$20:L1292,"&lt;&gt;")&lt;1601,16,COUNTIF($L$20:L1292,"&lt;&gt;")&lt;1701,17,COUNTIF($L$20:L1292,"&lt;&gt;")&lt;1801,18,COUNTIF($L$20:L1292,"&lt;&gt;")&lt;1901,19,COUNTIF($L$20:L1292,"&lt;&gt;")&lt;2001,20,COUNTIF($L$20:L1292,"&lt;&gt;")&lt;2101,21,COUNTIF($L$20:L1292,"&lt;&gt;")&lt;2201,22,COUNTIF($L$20:L1292,"&lt;&gt;")&lt;2301,23,COUNTIF($L$20:L1292,"&lt;&gt;")&lt;2401,24,COUNTIF($L$20:L1292,"&lt;&gt;")&lt;2501,25,COUNTIF($L$20:L1292,"&lt;&gt;")&lt;2601,26,COUNTIF($L$20:L1292,"&lt;&gt;")&lt;2701,27,COUNTIF($L$20:L1292,"&lt;&gt;")&lt;2801,28,COUNTIF($L$20:L1292,"&lt;&gt;")&lt;2901,29,COUNTIF($L$20:L1292,"&lt;&gt;")&lt;3001,30),"")</f>
        <v/>
      </c>
      <c r="AM1292" t="str">
        <f t="shared" si="95"/>
        <v/>
      </c>
      <c r="AN1292" t="str">
        <f t="shared" si="99"/>
        <v/>
      </c>
      <c r="AP1292" t="str">
        <f t="shared" si="98"/>
        <v/>
      </c>
      <c r="AQ1292" t="str">
        <f>IF(AO1292="","",COUNTIFS(AM1292:$AM$3019,AO1292))</f>
        <v/>
      </c>
    </row>
    <row r="1293" spans="1:43" x14ac:dyDescent="0.25">
      <c r="A1293" s="6" t="str">
        <f>IF(COUNT($A$20:A1292)&lt;&gt;$B$4,IF(A1292="","",A1292+1),"")</f>
        <v/>
      </c>
      <c r="B1293" s="3"/>
      <c r="C1293" s="3"/>
      <c r="D1293" s="122"/>
      <c r="E1293" s="3"/>
      <c r="F1293" s="3"/>
      <c r="G1293" s="3"/>
      <c r="H1293" s="3"/>
      <c r="I1293" s="120"/>
      <c r="J1293" s="3"/>
      <c r="K1293" s="95" t="str" cm="1">
        <f t="array" ref="K1293">IF(OR($J$14 = "A",$J$14 = "B",$J$14 = "C"),IF(I1293="","",IF(LEN(I1293)&gt;2,_xlfn.IFS(ISNUMBER(SEARCH("_",I1293)),I1293,ISNUMBER(SEARCH(", ",I1293)),SUBSTITUTE(I1293,", ","_"),ISNUMBER(SEARCH("/ ",I1293)),SUBSTITUTE(I1293,"/ ","_"),ISNUMBER(SEARCH(",",I1293)),SUBSTITUTE(I1293,",","_"),ISNUMBER(SEARCH("/",I1293)),SUBSTITUTE(I1293,"/","_"),ISNUMBER(SEARCH("",I1293)),I1293),I1293)),IF(OR($J$14 = "J",$J$14 = "K"),"",IF(D1293="","",IF(LEN(D1293)&gt;2,_xlfn.IFS(ISNUMBER(SEARCH("_",D1293)),D1293,ISNUMBER(SEARCH(", ",D1293)),SUBSTITUTE(D1293,", ","_"),ISNUMBER(SEARCH("/ ",D1293)),SUBSTITUTE(D1293,"/ ","_"),ISNUMBER(SEARCH(",",D1293)),SUBSTITUTE(D1293,",","_"),ISNUMBER(SEARCH("/",D1293)),SUBSTITUTE(D1293,"/","_"),ISNUMBER(SEARCH("",D1293)),D1293),D1293))))</f>
        <v/>
      </c>
      <c r="L1293" s="1"/>
      <c r="M1293" s="1" t="str">
        <f t="shared" si="96"/>
        <v/>
      </c>
      <c r="N1293" s="94" t="str">
        <f>IF($L1293="None","",IF(ISERROR(VLOOKUP($L1293,Info!$B$4:$B$266,1,FALSE)),"",VLOOKUP($L1293,Info!$B$4:$L$266,5,FALSE)))</f>
        <v/>
      </c>
      <c r="O1293" s="94" t="str">
        <f>IF(K1293="","",IF(AND($J$12&lt;&gt;"ABC",N1293="3"),"BAC",IF(N1293="3","ABC",IF($J$12&lt;&gt;"ABC",IF($J$10="Standard",VLOOKUP(K1293,Info!$BE$4:$BF$481,2,FALSE),VLOOKUP(K1293,Info!$BI$4:$BJ$482,2,FALSE)),IF($J$10="Standard",VLOOKUP(K1293,Info!$AG$4:$AH$2994,2,FALSE),VLOOKUP(K1293,Info!$AK$4:$AL$2997,2,FALSE))))))</f>
        <v/>
      </c>
      <c r="P1293" s="94" t="str">
        <f>IF($L1293="None","",IF(ISERROR(VLOOKUP($L1293,Info!$B$4:$B$266,1,FALSE)),"",VLOOKUP($L1293,Info!$B$4:$L$266,3,FALSE)))</f>
        <v/>
      </c>
      <c r="Q1293" s="96" t="str">
        <f>IF($L1293="None","",IF(ISERROR(VLOOKUP($L1293,Info!$B$4:$B$266,1,FALSE)),"",VLOOKUP($L1293,Info!$B$4:$L$266,4,FALSE)))</f>
        <v/>
      </c>
      <c r="R1293" s="1"/>
      <c r="S1293" s="6" t="str">
        <f t="shared" si="97"/>
        <v/>
      </c>
      <c r="T1293" s="6" t="str">
        <f>IF($L1293="None","",IF(ISERROR(VLOOKUP($L1293,Info!$B$4:$B$266,1,FALSE)),"",VLOOKUP($L1293,Info!$B$4:$L$266,11,FALSE)))</f>
        <v/>
      </c>
      <c r="U1293" s="1"/>
      <c r="V1293" s="1"/>
      <c r="W1293" s="1"/>
      <c r="X1293" s="1" t="str">
        <f>IF($L1293="None","",IF(ISERROR(VLOOKUP($L1293,Info!$B$4:$B$266,1,FALSE)),"",IF(OR(W1293="Metallic Liquid Tight",W1293="Non-Metallic Liquid Tight",W1293="LSZH",W1293="Greenfield"),VLOOKUP($L1293,Info!$B$4:$L$266,7,FALSE),"N/A")))</f>
        <v/>
      </c>
      <c r="Y1293" s="1"/>
      <c r="Z1293" s="96" t="str">
        <f>IF($L1293="None","",IF(ISERROR(VLOOKUP($L1293,Info!$B$4:$B$266,1,FALSE)),"",VLOOKUP($L1293,Info!$B$4:$L$266,9,FALSE)))</f>
        <v/>
      </c>
      <c r="AA1293" s="96" t="str">
        <f>IF($L1293="None","",IF(ISERROR(VLOOKUP($L1293,Info!$B$4:$B$266,1,FALSE)),"",VLOOKUP($L1293,Info!$B$4:$L$266,8,FALSE)))</f>
        <v/>
      </c>
      <c r="AB1293" s="96" t="str">
        <f>IF($L1293="None","",IF(ISERROR(VLOOKUP($L1293,Info!$B$4:$B$266,1,FALSE)),"",VLOOKUP($L1293,Info!$B$4:$L$266,10,FALSE)))</f>
        <v/>
      </c>
      <c r="AC1293" s="1" t="str">
        <f>IF(W1293="SO Cable","Black,White",IF(O1293="","",IF(P1293="","",IF($J$12&lt;&gt;"ABC",IF(P1293&lt;="250",VLOOKUP(O1293,Info!$AZ$4:$BB$22,3,FALSE),VLOOKUP(O1293,Info!$AZ$23:$BB$39,3,FALSE)),IF(P1293&lt;="250",VLOOKUP(O1293,Info!$AO$4:$AQ$22,3,FALSE),VLOOKUP(O1293,Info!$AO$23:$AP$39,3,FALSE))))))</f>
        <v/>
      </c>
      <c r="AD1293" s="1"/>
      <c r="AE1293" s="1" t="str">
        <f>IF($L1293="None","",IF(ISERROR(VLOOKUP($L1293,Info!$B$4:$B$266,1,FALSE)),"",VLOOKUP($L1293,Info!$B$4:$L$266,4,FALSE)))</f>
        <v/>
      </c>
      <c r="AF1293" s="1" t="str">
        <f>IF($L1293="None","",IF(ISERROR(VLOOKUP($L1293,Info!$B$4:$B$266,1,FALSE)),"",VLOOKUP($L1293,Info!$B$4:$L$266,6,FALSE)))</f>
        <v/>
      </c>
      <c r="AG1293" s="1"/>
      <c r="AH1293" s="33" t="str" cm="1">
        <f t="array" ref="AH1293">IF(AND(L1293&lt;&gt;"",O1293&lt;&gt;"",R1293:S1293&lt;&gt;"",W1293:X1293&lt;&gt;"",Z1293:AA1293&lt;&gt;"",AC1293&lt;&gt;""),"Good","Bad")</f>
        <v>Bad</v>
      </c>
      <c r="AL1293" t="str" cm="1">
        <f t="array" ref="AL1293">IF(R1293&gt;0,_xlfn.IFS(COUNTIF($L$20:L1293,"&lt;&gt;")&lt;101,1,COUNTIF($L$20:L1293,"&lt;&gt;")&lt;201,2,COUNTIF($L$20:L1293,"&lt;&gt;")&lt;301,3,COUNTIF($L$20:L1293,"&lt;&gt;")&lt;401,4,COUNTIF($L$20:L1293,"&lt;&gt;")&lt;501,5,COUNTIF($L$20:L1293,"&lt;&gt;")&lt;601,6,COUNTIF($L$20:L1293,"&lt;&gt;")&lt;701,7,COUNTIF($L$20:L1293,"&lt;&gt;")&lt;801,8,COUNTIF($L$20:L1293,"&lt;&gt;")&lt;901,9,COUNTIF($L$20:L1293,"&lt;&gt;")&lt;1001,10,COUNTIF($L$20:L1293,"&lt;&gt;")&lt;1101,11,COUNTIF($L$20:L1293,"&lt;&gt;")&lt;1201,12,COUNTIF($L$20:L1293,"&lt;&gt;")&lt;1301,13,COUNTIF($L$20:L1293,"&lt;&gt;")&lt;1401,14,COUNTIF($L$20:L1293,"&lt;&gt;")&lt;1501,15,COUNTIF($L$20:L1293,"&lt;&gt;")&lt;1601,16,COUNTIF($L$20:L1293,"&lt;&gt;")&lt;1701,17,COUNTIF($L$20:L1293,"&lt;&gt;")&lt;1801,18,COUNTIF($L$20:L1293,"&lt;&gt;")&lt;1901,19,COUNTIF($L$20:L1293,"&lt;&gt;")&lt;2001,20,COUNTIF($L$20:L1293,"&lt;&gt;")&lt;2101,21,COUNTIF($L$20:L1293,"&lt;&gt;")&lt;2201,22,COUNTIF($L$20:L1293,"&lt;&gt;")&lt;2301,23,COUNTIF($L$20:L1293,"&lt;&gt;")&lt;2401,24,COUNTIF($L$20:L1293,"&lt;&gt;")&lt;2501,25,COUNTIF($L$20:L1293,"&lt;&gt;")&lt;2601,26,COUNTIF($L$20:L1293,"&lt;&gt;")&lt;2701,27,COUNTIF($L$20:L1293,"&lt;&gt;")&lt;2801,28,COUNTIF($L$20:L1293,"&lt;&gt;")&lt;2901,29,COUNTIF($L$20:L1293,"&lt;&gt;")&lt;3001,30),"")</f>
        <v/>
      </c>
      <c r="AM1293" t="str">
        <f t="shared" si="95"/>
        <v/>
      </c>
      <c r="AN1293" t="str">
        <f t="shared" si="99"/>
        <v/>
      </c>
      <c r="AP1293" t="str">
        <f t="shared" si="98"/>
        <v/>
      </c>
      <c r="AQ1293" t="str">
        <f>IF(AO1293="","",COUNTIFS(AM1293:$AM$3019,AO1293))</f>
        <v/>
      </c>
    </row>
    <row r="1294" spans="1:43" x14ac:dyDescent="0.25">
      <c r="A1294" s="6" t="str">
        <f>IF(COUNT($A$20:A1293)&lt;&gt;$B$4,IF(A1293="","",A1293+1),"")</f>
        <v/>
      </c>
      <c r="B1294" s="3"/>
      <c r="C1294" s="3"/>
      <c r="D1294" s="122"/>
      <c r="E1294" s="3"/>
      <c r="F1294" s="3"/>
      <c r="G1294" s="3"/>
      <c r="H1294" s="3"/>
      <c r="I1294" s="120"/>
      <c r="J1294" s="3"/>
      <c r="K1294" s="95" t="str" cm="1">
        <f t="array" ref="K1294">IF(OR($J$14 = "A",$J$14 = "B",$J$14 = "C"),IF(I1294="","",IF(LEN(I1294)&gt;2,_xlfn.IFS(ISNUMBER(SEARCH("_",I1294)),I1294,ISNUMBER(SEARCH(", ",I1294)),SUBSTITUTE(I1294,", ","_"),ISNUMBER(SEARCH("/ ",I1294)),SUBSTITUTE(I1294,"/ ","_"),ISNUMBER(SEARCH(",",I1294)),SUBSTITUTE(I1294,",","_"),ISNUMBER(SEARCH("/",I1294)),SUBSTITUTE(I1294,"/","_"),ISNUMBER(SEARCH("",I1294)),I1294),I1294)),IF(OR($J$14 = "J",$J$14 = "K"),"",IF(D1294="","",IF(LEN(D1294)&gt;2,_xlfn.IFS(ISNUMBER(SEARCH("_",D1294)),D1294,ISNUMBER(SEARCH(", ",D1294)),SUBSTITUTE(D1294,", ","_"),ISNUMBER(SEARCH("/ ",D1294)),SUBSTITUTE(D1294,"/ ","_"),ISNUMBER(SEARCH(",",D1294)),SUBSTITUTE(D1294,",","_"),ISNUMBER(SEARCH("/",D1294)),SUBSTITUTE(D1294,"/","_"),ISNUMBER(SEARCH("",D1294)),D1294),D1294))))</f>
        <v/>
      </c>
      <c r="L1294" s="1"/>
      <c r="M1294" s="1" t="str">
        <f t="shared" si="96"/>
        <v/>
      </c>
      <c r="N1294" s="94" t="str">
        <f>IF($L1294="None","",IF(ISERROR(VLOOKUP($L1294,Info!$B$4:$B$266,1,FALSE)),"",VLOOKUP($L1294,Info!$B$4:$L$266,5,FALSE)))</f>
        <v/>
      </c>
      <c r="O1294" s="94" t="str">
        <f>IF(K1294="","",IF(AND($J$12&lt;&gt;"ABC",N1294="3"),"BAC",IF(N1294="3","ABC",IF($J$12&lt;&gt;"ABC",IF($J$10="Standard",VLOOKUP(K1294,Info!$BE$4:$BF$481,2,FALSE),VLOOKUP(K1294,Info!$BI$4:$BJ$482,2,FALSE)),IF($J$10="Standard",VLOOKUP(K1294,Info!$AG$4:$AH$2994,2,FALSE),VLOOKUP(K1294,Info!$AK$4:$AL$2997,2,FALSE))))))</f>
        <v/>
      </c>
      <c r="P1294" s="94" t="str">
        <f>IF($L1294="None","",IF(ISERROR(VLOOKUP($L1294,Info!$B$4:$B$266,1,FALSE)),"",VLOOKUP($L1294,Info!$B$4:$L$266,3,FALSE)))</f>
        <v/>
      </c>
      <c r="Q1294" s="96" t="str">
        <f>IF($L1294="None","",IF(ISERROR(VLOOKUP($L1294,Info!$B$4:$B$266,1,FALSE)),"",VLOOKUP($L1294,Info!$B$4:$L$266,4,FALSE)))</f>
        <v/>
      </c>
      <c r="R1294" s="1"/>
      <c r="S1294" s="6" t="str">
        <f t="shared" si="97"/>
        <v/>
      </c>
      <c r="T1294" s="6" t="str">
        <f>IF($L1294="None","",IF(ISERROR(VLOOKUP($L1294,Info!$B$4:$B$266,1,FALSE)),"",VLOOKUP($L1294,Info!$B$4:$L$266,11,FALSE)))</f>
        <v/>
      </c>
      <c r="U1294" s="1"/>
      <c r="V1294" s="1"/>
      <c r="W1294" s="1"/>
      <c r="X1294" s="1" t="str">
        <f>IF($L1294="None","",IF(ISERROR(VLOOKUP($L1294,Info!$B$4:$B$266,1,FALSE)),"",IF(OR(W1294="Metallic Liquid Tight",W1294="Non-Metallic Liquid Tight",W1294="LSZH",W1294="Greenfield"),VLOOKUP($L1294,Info!$B$4:$L$266,7,FALSE),"N/A")))</f>
        <v/>
      </c>
      <c r="Y1294" s="1"/>
      <c r="Z1294" s="96" t="str">
        <f>IF($L1294="None","",IF(ISERROR(VLOOKUP($L1294,Info!$B$4:$B$266,1,FALSE)),"",VLOOKUP($L1294,Info!$B$4:$L$266,9,FALSE)))</f>
        <v/>
      </c>
      <c r="AA1294" s="96" t="str">
        <f>IF($L1294="None","",IF(ISERROR(VLOOKUP($L1294,Info!$B$4:$B$266,1,FALSE)),"",VLOOKUP($L1294,Info!$B$4:$L$266,8,FALSE)))</f>
        <v/>
      </c>
      <c r="AB1294" s="96" t="str">
        <f>IF($L1294="None","",IF(ISERROR(VLOOKUP($L1294,Info!$B$4:$B$266,1,FALSE)),"",VLOOKUP($L1294,Info!$B$4:$L$266,10,FALSE)))</f>
        <v/>
      </c>
      <c r="AC1294" s="1" t="str">
        <f>IF(W1294="SO Cable","Black,White",IF(O1294="","",IF(P1294="","",IF($J$12&lt;&gt;"ABC",IF(P1294&lt;="250",VLOOKUP(O1294,Info!$AZ$4:$BB$22,3,FALSE),VLOOKUP(O1294,Info!$AZ$23:$BB$39,3,FALSE)),IF(P1294&lt;="250",VLOOKUP(O1294,Info!$AO$4:$AQ$22,3,FALSE),VLOOKUP(O1294,Info!$AO$23:$AP$39,3,FALSE))))))</f>
        <v/>
      </c>
      <c r="AD1294" s="1"/>
      <c r="AE1294" s="1" t="str">
        <f>IF($L1294="None","",IF(ISERROR(VLOOKUP($L1294,Info!$B$4:$B$266,1,FALSE)),"",VLOOKUP($L1294,Info!$B$4:$L$266,4,FALSE)))</f>
        <v/>
      </c>
      <c r="AF1294" s="1" t="str">
        <f>IF($L1294="None","",IF(ISERROR(VLOOKUP($L1294,Info!$B$4:$B$266,1,FALSE)),"",VLOOKUP($L1294,Info!$B$4:$L$266,6,FALSE)))</f>
        <v/>
      </c>
      <c r="AG1294" s="1"/>
      <c r="AH1294" s="33" t="str" cm="1">
        <f t="array" ref="AH1294">IF(AND(L1294&lt;&gt;"",O1294&lt;&gt;"",R1294:S1294&lt;&gt;"",W1294:X1294&lt;&gt;"",Z1294:AA1294&lt;&gt;"",AC1294&lt;&gt;""),"Good","Bad")</f>
        <v>Bad</v>
      </c>
      <c r="AL1294" t="str" cm="1">
        <f t="array" ref="AL1294">IF(R1294&gt;0,_xlfn.IFS(COUNTIF($L$20:L1294,"&lt;&gt;")&lt;101,1,COUNTIF($L$20:L1294,"&lt;&gt;")&lt;201,2,COUNTIF($L$20:L1294,"&lt;&gt;")&lt;301,3,COUNTIF($L$20:L1294,"&lt;&gt;")&lt;401,4,COUNTIF($L$20:L1294,"&lt;&gt;")&lt;501,5,COUNTIF($L$20:L1294,"&lt;&gt;")&lt;601,6,COUNTIF($L$20:L1294,"&lt;&gt;")&lt;701,7,COUNTIF($L$20:L1294,"&lt;&gt;")&lt;801,8,COUNTIF($L$20:L1294,"&lt;&gt;")&lt;901,9,COUNTIF($L$20:L1294,"&lt;&gt;")&lt;1001,10,COUNTIF($L$20:L1294,"&lt;&gt;")&lt;1101,11,COUNTIF($L$20:L1294,"&lt;&gt;")&lt;1201,12,COUNTIF($L$20:L1294,"&lt;&gt;")&lt;1301,13,COUNTIF($L$20:L1294,"&lt;&gt;")&lt;1401,14,COUNTIF($L$20:L1294,"&lt;&gt;")&lt;1501,15,COUNTIF($L$20:L1294,"&lt;&gt;")&lt;1601,16,COUNTIF($L$20:L1294,"&lt;&gt;")&lt;1701,17,COUNTIF($L$20:L1294,"&lt;&gt;")&lt;1801,18,COUNTIF($L$20:L1294,"&lt;&gt;")&lt;1901,19,COUNTIF($L$20:L1294,"&lt;&gt;")&lt;2001,20,COUNTIF($L$20:L1294,"&lt;&gt;")&lt;2101,21,COUNTIF($L$20:L1294,"&lt;&gt;")&lt;2201,22,COUNTIF($L$20:L1294,"&lt;&gt;")&lt;2301,23,COUNTIF($L$20:L1294,"&lt;&gt;")&lt;2401,24,COUNTIF($L$20:L1294,"&lt;&gt;")&lt;2501,25,COUNTIF($L$20:L1294,"&lt;&gt;")&lt;2601,26,COUNTIF($L$20:L1294,"&lt;&gt;")&lt;2701,27,COUNTIF($L$20:L1294,"&lt;&gt;")&lt;2801,28,COUNTIF($L$20:L1294,"&lt;&gt;")&lt;2901,29,COUNTIF($L$20:L1294,"&lt;&gt;")&lt;3001,30),"")</f>
        <v/>
      </c>
      <c r="AM1294" t="str">
        <f t="shared" si="95"/>
        <v/>
      </c>
      <c r="AN1294" t="str">
        <f t="shared" si="99"/>
        <v/>
      </c>
      <c r="AP1294" t="str">
        <f t="shared" si="98"/>
        <v/>
      </c>
      <c r="AQ1294" t="str">
        <f>IF(AO1294="","",COUNTIFS(AM1294:$AM$3019,AO1294))</f>
        <v/>
      </c>
    </row>
    <row r="1295" spans="1:43" x14ac:dyDescent="0.25">
      <c r="A1295" s="6" t="str">
        <f>IF(COUNT($A$20:A1294)&lt;&gt;$B$4,IF(A1294="","",A1294+1),"")</f>
        <v/>
      </c>
      <c r="B1295" s="3"/>
      <c r="C1295" s="3"/>
      <c r="D1295" s="122"/>
      <c r="E1295" s="3"/>
      <c r="F1295" s="3"/>
      <c r="G1295" s="3"/>
      <c r="H1295" s="3"/>
      <c r="I1295" s="120"/>
      <c r="J1295" s="3"/>
      <c r="K1295" s="95" t="str" cm="1">
        <f t="array" ref="K1295">IF(OR($J$14 = "A",$J$14 = "B",$J$14 = "C"),IF(I1295="","",IF(LEN(I1295)&gt;2,_xlfn.IFS(ISNUMBER(SEARCH("_",I1295)),I1295,ISNUMBER(SEARCH(", ",I1295)),SUBSTITUTE(I1295,", ","_"),ISNUMBER(SEARCH("/ ",I1295)),SUBSTITUTE(I1295,"/ ","_"),ISNUMBER(SEARCH(",",I1295)),SUBSTITUTE(I1295,",","_"),ISNUMBER(SEARCH("/",I1295)),SUBSTITUTE(I1295,"/","_"),ISNUMBER(SEARCH("",I1295)),I1295),I1295)),IF(OR($J$14 = "J",$J$14 = "K"),"",IF(D1295="","",IF(LEN(D1295)&gt;2,_xlfn.IFS(ISNUMBER(SEARCH("_",D1295)),D1295,ISNUMBER(SEARCH(", ",D1295)),SUBSTITUTE(D1295,", ","_"),ISNUMBER(SEARCH("/ ",D1295)),SUBSTITUTE(D1295,"/ ","_"),ISNUMBER(SEARCH(",",D1295)),SUBSTITUTE(D1295,",","_"),ISNUMBER(SEARCH("/",D1295)),SUBSTITUTE(D1295,"/","_"),ISNUMBER(SEARCH("",D1295)),D1295),D1295))))</f>
        <v/>
      </c>
      <c r="L1295" s="1"/>
      <c r="M1295" s="1" t="str">
        <f t="shared" si="96"/>
        <v/>
      </c>
      <c r="N1295" s="94" t="str">
        <f>IF($L1295="None","",IF(ISERROR(VLOOKUP($L1295,Info!$B$4:$B$266,1,FALSE)),"",VLOOKUP($L1295,Info!$B$4:$L$266,5,FALSE)))</f>
        <v/>
      </c>
      <c r="O1295" s="94" t="str">
        <f>IF(K1295="","",IF(AND($J$12&lt;&gt;"ABC",N1295="3"),"BAC",IF(N1295="3","ABC",IF($J$12&lt;&gt;"ABC",IF($J$10="Standard",VLOOKUP(K1295,Info!$BE$4:$BF$481,2,FALSE),VLOOKUP(K1295,Info!$BI$4:$BJ$482,2,FALSE)),IF($J$10="Standard",VLOOKUP(K1295,Info!$AG$4:$AH$2994,2,FALSE),VLOOKUP(K1295,Info!$AK$4:$AL$2997,2,FALSE))))))</f>
        <v/>
      </c>
      <c r="P1295" s="94" t="str">
        <f>IF($L1295="None","",IF(ISERROR(VLOOKUP($L1295,Info!$B$4:$B$266,1,FALSE)),"",VLOOKUP($L1295,Info!$B$4:$L$266,3,FALSE)))</f>
        <v/>
      </c>
      <c r="Q1295" s="96" t="str">
        <f>IF($L1295="None","",IF(ISERROR(VLOOKUP($L1295,Info!$B$4:$B$266,1,FALSE)),"",VLOOKUP($L1295,Info!$B$4:$L$266,4,FALSE)))</f>
        <v/>
      </c>
      <c r="R1295" s="1"/>
      <c r="S1295" s="6" t="str">
        <f t="shared" si="97"/>
        <v/>
      </c>
      <c r="T1295" s="6" t="str">
        <f>IF($L1295="None","",IF(ISERROR(VLOOKUP($L1295,Info!$B$4:$B$266,1,FALSE)),"",VLOOKUP($L1295,Info!$B$4:$L$266,11,FALSE)))</f>
        <v/>
      </c>
      <c r="U1295" s="1"/>
      <c r="V1295" s="1"/>
      <c r="W1295" s="1"/>
      <c r="X1295" s="1" t="str">
        <f>IF($L1295="None","",IF(ISERROR(VLOOKUP($L1295,Info!$B$4:$B$266,1,FALSE)),"",IF(OR(W1295="Metallic Liquid Tight",W1295="Non-Metallic Liquid Tight",W1295="LSZH",W1295="Greenfield"),VLOOKUP($L1295,Info!$B$4:$L$266,7,FALSE),"N/A")))</f>
        <v/>
      </c>
      <c r="Y1295" s="1"/>
      <c r="Z1295" s="96" t="str">
        <f>IF($L1295="None","",IF(ISERROR(VLOOKUP($L1295,Info!$B$4:$B$266,1,FALSE)),"",VLOOKUP($L1295,Info!$B$4:$L$266,9,FALSE)))</f>
        <v/>
      </c>
      <c r="AA1295" s="96" t="str">
        <f>IF($L1295="None","",IF(ISERROR(VLOOKUP($L1295,Info!$B$4:$B$266,1,FALSE)),"",VLOOKUP($L1295,Info!$B$4:$L$266,8,FALSE)))</f>
        <v/>
      </c>
      <c r="AB1295" s="96" t="str">
        <f>IF($L1295="None","",IF(ISERROR(VLOOKUP($L1295,Info!$B$4:$B$266,1,FALSE)),"",VLOOKUP($L1295,Info!$B$4:$L$266,10,FALSE)))</f>
        <v/>
      </c>
      <c r="AC1295" s="1" t="str">
        <f>IF(W1295="SO Cable","Black,White",IF(O1295="","",IF(P1295="","",IF($J$12&lt;&gt;"ABC",IF(P1295&lt;="250",VLOOKUP(O1295,Info!$AZ$4:$BB$22,3,FALSE),VLOOKUP(O1295,Info!$AZ$23:$BB$39,3,FALSE)),IF(P1295&lt;="250",VLOOKUP(O1295,Info!$AO$4:$AQ$22,3,FALSE),VLOOKUP(O1295,Info!$AO$23:$AP$39,3,FALSE))))))</f>
        <v/>
      </c>
      <c r="AD1295" s="1"/>
      <c r="AE1295" s="1" t="str">
        <f>IF($L1295="None","",IF(ISERROR(VLOOKUP($L1295,Info!$B$4:$B$266,1,FALSE)),"",VLOOKUP($L1295,Info!$B$4:$L$266,4,FALSE)))</f>
        <v/>
      </c>
      <c r="AF1295" s="1" t="str">
        <f>IF($L1295="None","",IF(ISERROR(VLOOKUP($L1295,Info!$B$4:$B$266,1,FALSE)),"",VLOOKUP($L1295,Info!$B$4:$L$266,6,FALSE)))</f>
        <v/>
      </c>
      <c r="AG1295" s="1"/>
      <c r="AH1295" s="33" t="str" cm="1">
        <f t="array" ref="AH1295">IF(AND(L1295&lt;&gt;"",O1295&lt;&gt;"",R1295:S1295&lt;&gt;"",W1295:X1295&lt;&gt;"",Z1295:AA1295&lt;&gt;"",AC1295&lt;&gt;""),"Good","Bad")</f>
        <v>Bad</v>
      </c>
      <c r="AL1295" t="str" cm="1">
        <f t="array" ref="AL1295">IF(R1295&gt;0,_xlfn.IFS(COUNTIF($L$20:L1295,"&lt;&gt;")&lt;101,1,COUNTIF($L$20:L1295,"&lt;&gt;")&lt;201,2,COUNTIF($L$20:L1295,"&lt;&gt;")&lt;301,3,COUNTIF($L$20:L1295,"&lt;&gt;")&lt;401,4,COUNTIF($L$20:L1295,"&lt;&gt;")&lt;501,5,COUNTIF($L$20:L1295,"&lt;&gt;")&lt;601,6,COUNTIF($L$20:L1295,"&lt;&gt;")&lt;701,7,COUNTIF($L$20:L1295,"&lt;&gt;")&lt;801,8,COUNTIF($L$20:L1295,"&lt;&gt;")&lt;901,9,COUNTIF($L$20:L1295,"&lt;&gt;")&lt;1001,10,COUNTIF($L$20:L1295,"&lt;&gt;")&lt;1101,11,COUNTIF($L$20:L1295,"&lt;&gt;")&lt;1201,12,COUNTIF($L$20:L1295,"&lt;&gt;")&lt;1301,13,COUNTIF($L$20:L1295,"&lt;&gt;")&lt;1401,14,COUNTIF($L$20:L1295,"&lt;&gt;")&lt;1501,15,COUNTIF($L$20:L1295,"&lt;&gt;")&lt;1601,16,COUNTIF($L$20:L1295,"&lt;&gt;")&lt;1701,17,COUNTIF($L$20:L1295,"&lt;&gt;")&lt;1801,18,COUNTIF($L$20:L1295,"&lt;&gt;")&lt;1901,19,COUNTIF($L$20:L1295,"&lt;&gt;")&lt;2001,20,COUNTIF($L$20:L1295,"&lt;&gt;")&lt;2101,21,COUNTIF($L$20:L1295,"&lt;&gt;")&lt;2201,22,COUNTIF($L$20:L1295,"&lt;&gt;")&lt;2301,23,COUNTIF($L$20:L1295,"&lt;&gt;")&lt;2401,24,COUNTIF($L$20:L1295,"&lt;&gt;")&lt;2501,25,COUNTIF($L$20:L1295,"&lt;&gt;")&lt;2601,26,COUNTIF($L$20:L1295,"&lt;&gt;")&lt;2701,27,COUNTIF($L$20:L1295,"&lt;&gt;")&lt;2801,28,COUNTIF($L$20:L1295,"&lt;&gt;")&lt;2901,29,COUNTIF($L$20:L1295,"&lt;&gt;")&lt;3001,30),"")</f>
        <v/>
      </c>
      <c r="AM1295" t="str">
        <f t="shared" si="95"/>
        <v/>
      </c>
      <c r="AN1295" t="str">
        <f t="shared" si="99"/>
        <v/>
      </c>
      <c r="AP1295" t="str">
        <f t="shared" si="98"/>
        <v/>
      </c>
      <c r="AQ1295" t="str">
        <f>IF(AO1295="","",COUNTIFS(AM1295:$AM$3019,AO1295))</f>
        <v/>
      </c>
    </row>
    <row r="1296" spans="1:43" x14ac:dyDescent="0.25">
      <c r="A1296" s="6" t="str">
        <f>IF(COUNT($A$20:A1295)&lt;&gt;$B$4,IF(A1295="","",A1295+1),"")</f>
        <v/>
      </c>
      <c r="B1296" s="3"/>
      <c r="C1296" s="3"/>
      <c r="D1296" s="122"/>
      <c r="E1296" s="3"/>
      <c r="F1296" s="3"/>
      <c r="G1296" s="3"/>
      <c r="H1296" s="3"/>
      <c r="I1296" s="120"/>
      <c r="J1296" s="3"/>
      <c r="K1296" s="95" t="str" cm="1">
        <f t="array" ref="K1296">IF(OR($J$14 = "A",$J$14 = "B",$J$14 = "C"),IF(I1296="","",IF(LEN(I1296)&gt;2,_xlfn.IFS(ISNUMBER(SEARCH("_",I1296)),I1296,ISNUMBER(SEARCH(", ",I1296)),SUBSTITUTE(I1296,", ","_"),ISNUMBER(SEARCH("/ ",I1296)),SUBSTITUTE(I1296,"/ ","_"),ISNUMBER(SEARCH(",",I1296)),SUBSTITUTE(I1296,",","_"),ISNUMBER(SEARCH("/",I1296)),SUBSTITUTE(I1296,"/","_"),ISNUMBER(SEARCH("",I1296)),I1296),I1296)),IF(OR($J$14 = "J",$J$14 = "K"),"",IF(D1296="","",IF(LEN(D1296)&gt;2,_xlfn.IFS(ISNUMBER(SEARCH("_",D1296)),D1296,ISNUMBER(SEARCH(", ",D1296)),SUBSTITUTE(D1296,", ","_"),ISNUMBER(SEARCH("/ ",D1296)),SUBSTITUTE(D1296,"/ ","_"),ISNUMBER(SEARCH(",",D1296)),SUBSTITUTE(D1296,",","_"),ISNUMBER(SEARCH("/",D1296)),SUBSTITUTE(D1296,"/","_"),ISNUMBER(SEARCH("",D1296)),D1296),D1296))))</f>
        <v/>
      </c>
      <c r="L1296" s="1"/>
      <c r="M1296" s="1" t="str">
        <f t="shared" si="96"/>
        <v/>
      </c>
      <c r="N1296" s="94" t="str">
        <f>IF($L1296="None","",IF(ISERROR(VLOOKUP($L1296,Info!$B$4:$B$266,1,FALSE)),"",VLOOKUP($L1296,Info!$B$4:$L$266,5,FALSE)))</f>
        <v/>
      </c>
      <c r="O1296" s="94" t="str">
        <f>IF(K1296="","",IF(AND($J$12&lt;&gt;"ABC",N1296="3"),"BAC",IF(N1296="3","ABC",IF($J$12&lt;&gt;"ABC",IF($J$10="Standard",VLOOKUP(K1296,Info!$BE$4:$BF$481,2,FALSE),VLOOKUP(K1296,Info!$BI$4:$BJ$482,2,FALSE)),IF($J$10="Standard",VLOOKUP(K1296,Info!$AG$4:$AH$2994,2,FALSE),VLOOKUP(K1296,Info!$AK$4:$AL$2997,2,FALSE))))))</f>
        <v/>
      </c>
      <c r="P1296" s="94" t="str">
        <f>IF($L1296="None","",IF(ISERROR(VLOOKUP($L1296,Info!$B$4:$B$266,1,FALSE)),"",VLOOKUP($L1296,Info!$B$4:$L$266,3,FALSE)))</f>
        <v/>
      </c>
      <c r="Q1296" s="96" t="str">
        <f>IF($L1296="None","",IF(ISERROR(VLOOKUP($L1296,Info!$B$4:$B$266,1,FALSE)),"",VLOOKUP($L1296,Info!$B$4:$L$266,4,FALSE)))</f>
        <v/>
      </c>
      <c r="R1296" s="1"/>
      <c r="S1296" s="6" t="str">
        <f t="shared" si="97"/>
        <v/>
      </c>
      <c r="T1296" s="6" t="str">
        <f>IF($L1296="None","",IF(ISERROR(VLOOKUP($L1296,Info!$B$4:$B$266,1,FALSE)),"",VLOOKUP($L1296,Info!$B$4:$L$266,11,FALSE)))</f>
        <v/>
      </c>
      <c r="U1296" s="1"/>
      <c r="V1296" s="1"/>
      <c r="W1296" s="1"/>
      <c r="X1296" s="1" t="str">
        <f>IF($L1296="None","",IF(ISERROR(VLOOKUP($L1296,Info!$B$4:$B$266,1,FALSE)),"",IF(OR(W1296="Metallic Liquid Tight",W1296="Non-Metallic Liquid Tight",W1296="LSZH",W1296="Greenfield"),VLOOKUP($L1296,Info!$B$4:$L$266,7,FALSE),"N/A")))</f>
        <v/>
      </c>
      <c r="Y1296" s="1"/>
      <c r="Z1296" s="96" t="str">
        <f>IF($L1296="None","",IF(ISERROR(VLOOKUP($L1296,Info!$B$4:$B$266,1,FALSE)),"",VLOOKUP($L1296,Info!$B$4:$L$266,9,FALSE)))</f>
        <v/>
      </c>
      <c r="AA1296" s="96" t="str">
        <f>IF($L1296="None","",IF(ISERROR(VLOOKUP($L1296,Info!$B$4:$B$266,1,FALSE)),"",VLOOKUP($L1296,Info!$B$4:$L$266,8,FALSE)))</f>
        <v/>
      </c>
      <c r="AB1296" s="96" t="str">
        <f>IF($L1296="None","",IF(ISERROR(VLOOKUP($L1296,Info!$B$4:$B$266,1,FALSE)),"",VLOOKUP($L1296,Info!$B$4:$L$266,10,FALSE)))</f>
        <v/>
      </c>
      <c r="AC1296" s="1" t="str">
        <f>IF(W1296="SO Cable","Black,White",IF(O1296="","",IF(P1296="","",IF($J$12&lt;&gt;"ABC",IF(P1296&lt;="250",VLOOKUP(O1296,Info!$AZ$4:$BB$22,3,FALSE),VLOOKUP(O1296,Info!$AZ$23:$BB$39,3,FALSE)),IF(P1296&lt;="250",VLOOKUP(O1296,Info!$AO$4:$AQ$22,3,FALSE),VLOOKUP(O1296,Info!$AO$23:$AP$39,3,FALSE))))))</f>
        <v/>
      </c>
      <c r="AD1296" s="1"/>
      <c r="AE1296" s="1" t="str">
        <f>IF($L1296="None","",IF(ISERROR(VLOOKUP($L1296,Info!$B$4:$B$266,1,FALSE)),"",VLOOKUP($L1296,Info!$B$4:$L$266,4,FALSE)))</f>
        <v/>
      </c>
      <c r="AF1296" s="1" t="str">
        <f>IF($L1296="None","",IF(ISERROR(VLOOKUP($L1296,Info!$B$4:$B$266,1,FALSE)),"",VLOOKUP($L1296,Info!$B$4:$L$266,6,FALSE)))</f>
        <v/>
      </c>
      <c r="AG1296" s="1"/>
      <c r="AH1296" s="33" t="str" cm="1">
        <f t="array" ref="AH1296">IF(AND(L1296&lt;&gt;"",O1296&lt;&gt;"",R1296:S1296&lt;&gt;"",W1296:X1296&lt;&gt;"",Z1296:AA1296&lt;&gt;"",AC1296&lt;&gt;""),"Good","Bad")</f>
        <v>Bad</v>
      </c>
      <c r="AL1296" t="str" cm="1">
        <f t="array" ref="AL1296">IF(R1296&gt;0,_xlfn.IFS(COUNTIF($L$20:L1296,"&lt;&gt;")&lt;101,1,COUNTIF($L$20:L1296,"&lt;&gt;")&lt;201,2,COUNTIF($L$20:L1296,"&lt;&gt;")&lt;301,3,COUNTIF($L$20:L1296,"&lt;&gt;")&lt;401,4,COUNTIF($L$20:L1296,"&lt;&gt;")&lt;501,5,COUNTIF($L$20:L1296,"&lt;&gt;")&lt;601,6,COUNTIF($L$20:L1296,"&lt;&gt;")&lt;701,7,COUNTIF($L$20:L1296,"&lt;&gt;")&lt;801,8,COUNTIF($L$20:L1296,"&lt;&gt;")&lt;901,9,COUNTIF($L$20:L1296,"&lt;&gt;")&lt;1001,10,COUNTIF($L$20:L1296,"&lt;&gt;")&lt;1101,11,COUNTIF($L$20:L1296,"&lt;&gt;")&lt;1201,12,COUNTIF($L$20:L1296,"&lt;&gt;")&lt;1301,13,COUNTIF($L$20:L1296,"&lt;&gt;")&lt;1401,14,COUNTIF($L$20:L1296,"&lt;&gt;")&lt;1501,15,COUNTIF($L$20:L1296,"&lt;&gt;")&lt;1601,16,COUNTIF($L$20:L1296,"&lt;&gt;")&lt;1701,17,COUNTIF($L$20:L1296,"&lt;&gt;")&lt;1801,18,COUNTIF($L$20:L1296,"&lt;&gt;")&lt;1901,19,COUNTIF($L$20:L1296,"&lt;&gt;")&lt;2001,20,COUNTIF($L$20:L1296,"&lt;&gt;")&lt;2101,21,COUNTIF($L$20:L1296,"&lt;&gt;")&lt;2201,22,COUNTIF($L$20:L1296,"&lt;&gt;")&lt;2301,23,COUNTIF($L$20:L1296,"&lt;&gt;")&lt;2401,24,COUNTIF($L$20:L1296,"&lt;&gt;")&lt;2501,25,COUNTIF($L$20:L1296,"&lt;&gt;")&lt;2601,26,COUNTIF($L$20:L1296,"&lt;&gt;")&lt;2701,27,COUNTIF($L$20:L1296,"&lt;&gt;")&lt;2801,28,COUNTIF($L$20:L1296,"&lt;&gt;")&lt;2901,29,COUNTIF($L$20:L1296,"&lt;&gt;")&lt;3001,30),"")</f>
        <v/>
      </c>
      <c r="AM1296" t="str">
        <f t="shared" si="95"/>
        <v/>
      </c>
      <c r="AN1296" t="str">
        <f t="shared" si="99"/>
        <v/>
      </c>
      <c r="AP1296" t="str">
        <f t="shared" si="98"/>
        <v/>
      </c>
      <c r="AQ1296" t="str">
        <f>IF(AO1296="","",COUNTIFS(AM1296:$AM$3019,AO1296))</f>
        <v/>
      </c>
    </row>
    <row r="1297" spans="1:43" x14ac:dyDescent="0.25">
      <c r="A1297" s="6" t="str">
        <f>IF(COUNT($A$20:A1296)&lt;&gt;$B$4,IF(A1296="","",A1296+1),"")</f>
        <v/>
      </c>
      <c r="B1297" s="3"/>
      <c r="C1297" s="3"/>
      <c r="D1297" s="122"/>
      <c r="E1297" s="3"/>
      <c r="F1297" s="3"/>
      <c r="G1297" s="3"/>
      <c r="H1297" s="3"/>
      <c r="I1297" s="120"/>
      <c r="J1297" s="3"/>
      <c r="K1297" s="95" t="str" cm="1">
        <f t="array" ref="K1297">IF(OR($J$14 = "A",$J$14 = "B",$J$14 = "C"),IF(I1297="","",IF(LEN(I1297)&gt;2,_xlfn.IFS(ISNUMBER(SEARCH("_",I1297)),I1297,ISNUMBER(SEARCH(", ",I1297)),SUBSTITUTE(I1297,", ","_"),ISNUMBER(SEARCH("/ ",I1297)),SUBSTITUTE(I1297,"/ ","_"),ISNUMBER(SEARCH(",",I1297)),SUBSTITUTE(I1297,",","_"),ISNUMBER(SEARCH("/",I1297)),SUBSTITUTE(I1297,"/","_"),ISNUMBER(SEARCH("",I1297)),I1297),I1297)),IF(OR($J$14 = "J",$J$14 = "K"),"",IF(D1297="","",IF(LEN(D1297)&gt;2,_xlfn.IFS(ISNUMBER(SEARCH("_",D1297)),D1297,ISNUMBER(SEARCH(", ",D1297)),SUBSTITUTE(D1297,", ","_"),ISNUMBER(SEARCH("/ ",D1297)),SUBSTITUTE(D1297,"/ ","_"),ISNUMBER(SEARCH(",",D1297)),SUBSTITUTE(D1297,",","_"),ISNUMBER(SEARCH("/",D1297)),SUBSTITUTE(D1297,"/","_"),ISNUMBER(SEARCH("",D1297)),D1297),D1297))))</f>
        <v/>
      </c>
      <c r="L1297" s="1"/>
      <c r="M1297" s="1" t="str">
        <f t="shared" si="96"/>
        <v/>
      </c>
      <c r="N1297" s="94" t="str">
        <f>IF($L1297="None","",IF(ISERROR(VLOOKUP($L1297,Info!$B$4:$B$266,1,FALSE)),"",VLOOKUP($L1297,Info!$B$4:$L$266,5,FALSE)))</f>
        <v/>
      </c>
      <c r="O1297" s="94" t="str">
        <f>IF(K1297="","",IF(AND($J$12&lt;&gt;"ABC",N1297="3"),"BAC",IF(N1297="3","ABC",IF($J$12&lt;&gt;"ABC",IF($J$10="Standard",VLOOKUP(K1297,Info!$BE$4:$BF$481,2,FALSE),VLOOKUP(K1297,Info!$BI$4:$BJ$482,2,FALSE)),IF($J$10="Standard",VLOOKUP(K1297,Info!$AG$4:$AH$2994,2,FALSE),VLOOKUP(K1297,Info!$AK$4:$AL$2997,2,FALSE))))))</f>
        <v/>
      </c>
      <c r="P1297" s="94" t="str">
        <f>IF($L1297="None","",IF(ISERROR(VLOOKUP($L1297,Info!$B$4:$B$266,1,FALSE)),"",VLOOKUP($L1297,Info!$B$4:$L$266,3,FALSE)))</f>
        <v/>
      </c>
      <c r="Q1297" s="96" t="str">
        <f>IF($L1297="None","",IF(ISERROR(VLOOKUP($L1297,Info!$B$4:$B$266,1,FALSE)),"",VLOOKUP($L1297,Info!$B$4:$L$266,4,FALSE)))</f>
        <v/>
      </c>
      <c r="R1297" s="1"/>
      <c r="S1297" s="6" t="str">
        <f t="shared" si="97"/>
        <v/>
      </c>
      <c r="T1297" s="6" t="str">
        <f>IF($L1297="None","",IF(ISERROR(VLOOKUP($L1297,Info!$B$4:$B$266,1,FALSE)),"",VLOOKUP($L1297,Info!$B$4:$L$266,11,FALSE)))</f>
        <v/>
      </c>
      <c r="U1297" s="1"/>
      <c r="V1297" s="1"/>
      <c r="W1297" s="1"/>
      <c r="X1297" s="1" t="str">
        <f>IF($L1297="None","",IF(ISERROR(VLOOKUP($L1297,Info!$B$4:$B$266,1,FALSE)),"",IF(OR(W1297="Metallic Liquid Tight",W1297="Non-Metallic Liquid Tight",W1297="LSZH",W1297="Greenfield"),VLOOKUP($L1297,Info!$B$4:$L$266,7,FALSE),"N/A")))</f>
        <v/>
      </c>
      <c r="Y1297" s="1"/>
      <c r="Z1297" s="96" t="str">
        <f>IF($L1297="None","",IF(ISERROR(VLOOKUP($L1297,Info!$B$4:$B$266,1,FALSE)),"",VLOOKUP($L1297,Info!$B$4:$L$266,9,FALSE)))</f>
        <v/>
      </c>
      <c r="AA1297" s="96" t="str">
        <f>IF($L1297="None","",IF(ISERROR(VLOOKUP($L1297,Info!$B$4:$B$266,1,FALSE)),"",VLOOKUP($L1297,Info!$B$4:$L$266,8,FALSE)))</f>
        <v/>
      </c>
      <c r="AB1297" s="96" t="str">
        <f>IF($L1297="None","",IF(ISERROR(VLOOKUP($L1297,Info!$B$4:$B$266,1,FALSE)),"",VLOOKUP($L1297,Info!$B$4:$L$266,10,FALSE)))</f>
        <v/>
      </c>
      <c r="AC1297" s="1" t="str">
        <f>IF(W1297="SO Cable","Black,White",IF(O1297="","",IF(P1297="","",IF($J$12&lt;&gt;"ABC",IF(P1297&lt;="250",VLOOKUP(O1297,Info!$AZ$4:$BB$22,3,FALSE),VLOOKUP(O1297,Info!$AZ$23:$BB$39,3,FALSE)),IF(P1297&lt;="250",VLOOKUP(O1297,Info!$AO$4:$AQ$22,3,FALSE),VLOOKUP(O1297,Info!$AO$23:$AP$39,3,FALSE))))))</f>
        <v/>
      </c>
      <c r="AD1297" s="1"/>
      <c r="AE1297" s="1" t="str">
        <f>IF($L1297="None","",IF(ISERROR(VLOOKUP($L1297,Info!$B$4:$B$266,1,FALSE)),"",VLOOKUP($L1297,Info!$B$4:$L$266,4,FALSE)))</f>
        <v/>
      </c>
      <c r="AF1297" s="1" t="str">
        <f>IF($L1297="None","",IF(ISERROR(VLOOKUP($L1297,Info!$B$4:$B$266,1,FALSE)),"",VLOOKUP($L1297,Info!$B$4:$L$266,6,FALSE)))</f>
        <v/>
      </c>
      <c r="AG1297" s="1"/>
      <c r="AH1297" s="33" t="str" cm="1">
        <f t="array" ref="AH1297">IF(AND(L1297&lt;&gt;"",O1297&lt;&gt;"",R1297:S1297&lt;&gt;"",W1297:X1297&lt;&gt;"",Z1297:AA1297&lt;&gt;"",AC1297&lt;&gt;""),"Good","Bad")</f>
        <v>Bad</v>
      </c>
      <c r="AL1297" t="str" cm="1">
        <f t="array" ref="AL1297">IF(R1297&gt;0,_xlfn.IFS(COUNTIF($L$20:L1297,"&lt;&gt;")&lt;101,1,COUNTIF($L$20:L1297,"&lt;&gt;")&lt;201,2,COUNTIF($L$20:L1297,"&lt;&gt;")&lt;301,3,COUNTIF($L$20:L1297,"&lt;&gt;")&lt;401,4,COUNTIF($L$20:L1297,"&lt;&gt;")&lt;501,5,COUNTIF($L$20:L1297,"&lt;&gt;")&lt;601,6,COUNTIF($L$20:L1297,"&lt;&gt;")&lt;701,7,COUNTIF($L$20:L1297,"&lt;&gt;")&lt;801,8,COUNTIF($L$20:L1297,"&lt;&gt;")&lt;901,9,COUNTIF($L$20:L1297,"&lt;&gt;")&lt;1001,10,COUNTIF($L$20:L1297,"&lt;&gt;")&lt;1101,11,COUNTIF($L$20:L1297,"&lt;&gt;")&lt;1201,12,COUNTIF($L$20:L1297,"&lt;&gt;")&lt;1301,13,COUNTIF($L$20:L1297,"&lt;&gt;")&lt;1401,14,COUNTIF($L$20:L1297,"&lt;&gt;")&lt;1501,15,COUNTIF($L$20:L1297,"&lt;&gt;")&lt;1601,16,COUNTIF($L$20:L1297,"&lt;&gt;")&lt;1701,17,COUNTIF($L$20:L1297,"&lt;&gt;")&lt;1801,18,COUNTIF($L$20:L1297,"&lt;&gt;")&lt;1901,19,COUNTIF($L$20:L1297,"&lt;&gt;")&lt;2001,20,COUNTIF($L$20:L1297,"&lt;&gt;")&lt;2101,21,COUNTIF($L$20:L1297,"&lt;&gt;")&lt;2201,22,COUNTIF($L$20:L1297,"&lt;&gt;")&lt;2301,23,COUNTIF($L$20:L1297,"&lt;&gt;")&lt;2401,24,COUNTIF($L$20:L1297,"&lt;&gt;")&lt;2501,25,COUNTIF($L$20:L1297,"&lt;&gt;")&lt;2601,26,COUNTIF($L$20:L1297,"&lt;&gt;")&lt;2701,27,COUNTIF($L$20:L1297,"&lt;&gt;")&lt;2801,28,COUNTIF($L$20:L1297,"&lt;&gt;")&lt;2901,29,COUNTIF($L$20:L1297,"&lt;&gt;")&lt;3001,30),"")</f>
        <v/>
      </c>
      <c r="AM1297" t="str">
        <f t="shared" si="95"/>
        <v/>
      </c>
      <c r="AN1297" t="str">
        <f t="shared" si="99"/>
        <v/>
      </c>
      <c r="AP1297" t="str">
        <f t="shared" si="98"/>
        <v/>
      </c>
      <c r="AQ1297" t="str">
        <f>IF(AO1297="","",COUNTIFS(AM1297:$AM$3019,AO1297))</f>
        <v/>
      </c>
    </row>
    <row r="1298" spans="1:43" x14ac:dyDescent="0.25">
      <c r="A1298" s="6" t="str">
        <f>IF(COUNT($A$20:A1297)&lt;&gt;$B$4,IF(A1297="","",A1297+1),"")</f>
        <v/>
      </c>
      <c r="B1298" s="3"/>
      <c r="C1298" s="3"/>
      <c r="D1298" s="122"/>
      <c r="E1298" s="3"/>
      <c r="F1298" s="3"/>
      <c r="G1298" s="3"/>
      <c r="H1298" s="3"/>
      <c r="I1298" s="120"/>
      <c r="J1298" s="3"/>
      <c r="K1298" s="95" t="str" cm="1">
        <f t="array" ref="K1298">IF(OR($J$14 = "A",$J$14 = "B",$J$14 = "C"),IF(I1298="","",IF(LEN(I1298)&gt;2,_xlfn.IFS(ISNUMBER(SEARCH("_",I1298)),I1298,ISNUMBER(SEARCH(", ",I1298)),SUBSTITUTE(I1298,", ","_"),ISNUMBER(SEARCH("/ ",I1298)),SUBSTITUTE(I1298,"/ ","_"),ISNUMBER(SEARCH(",",I1298)),SUBSTITUTE(I1298,",","_"),ISNUMBER(SEARCH("/",I1298)),SUBSTITUTE(I1298,"/","_"),ISNUMBER(SEARCH("",I1298)),I1298),I1298)),IF(OR($J$14 = "J",$J$14 = "K"),"",IF(D1298="","",IF(LEN(D1298)&gt;2,_xlfn.IFS(ISNUMBER(SEARCH("_",D1298)),D1298,ISNUMBER(SEARCH(", ",D1298)),SUBSTITUTE(D1298,", ","_"),ISNUMBER(SEARCH("/ ",D1298)),SUBSTITUTE(D1298,"/ ","_"),ISNUMBER(SEARCH(",",D1298)),SUBSTITUTE(D1298,",","_"),ISNUMBER(SEARCH("/",D1298)),SUBSTITUTE(D1298,"/","_"),ISNUMBER(SEARCH("",D1298)),D1298),D1298))))</f>
        <v/>
      </c>
      <c r="L1298" s="1"/>
      <c r="M1298" s="1" t="str">
        <f t="shared" si="96"/>
        <v/>
      </c>
      <c r="N1298" s="94" t="str">
        <f>IF($L1298="None","",IF(ISERROR(VLOOKUP($L1298,Info!$B$4:$B$266,1,FALSE)),"",VLOOKUP($L1298,Info!$B$4:$L$266,5,FALSE)))</f>
        <v/>
      </c>
      <c r="O1298" s="94" t="str">
        <f>IF(K1298="","",IF(AND($J$12&lt;&gt;"ABC",N1298="3"),"BAC",IF(N1298="3","ABC",IF($J$12&lt;&gt;"ABC",IF($J$10="Standard",VLOOKUP(K1298,Info!$BE$4:$BF$481,2,FALSE),VLOOKUP(K1298,Info!$BI$4:$BJ$482,2,FALSE)),IF($J$10="Standard",VLOOKUP(K1298,Info!$AG$4:$AH$2994,2,FALSE),VLOOKUP(K1298,Info!$AK$4:$AL$2997,2,FALSE))))))</f>
        <v/>
      </c>
      <c r="P1298" s="94" t="str">
        <f>IF($L1298="None","",IF(ISERROR(VLOOKUP($L1298,Info!$B$4:$B$266,1,FALSE)),"",VLOOKUP($L1298,Info!$B$4:$L$266,3,FALSE)))</f>
        <v/>
      </c>
      <c r="Q1298" s="96" t="str">
        <f>IF($L1298="None","",IF(ISERROR(VLOOKUP($L1298,Info!$B$4:$B$266,1,FALSE)),"",VLOOKUP($L1298,Info!$B$4:$L$266,4,FALSE)))</f>
        <v/>
      </c>
      <c r="R1298" s="1"/>
      <c r="S1298" s="6" t="str">
        <f t="shared" si="97"/>
        <v/>
      </c>
      <c r="T1298" s="6" t="str">
        <f>IF($L1298="None","",IF(ISERROR(VLOOKUP($L1298,Info!$B$4:$B$266,1,FALSE)),"",VLOOKUP($L1298,Info!$B$4:$L$266,11,FALSE)))</f>
        <v/>
      </c>
      <c r="U1298" s="1"/>
      <c r="V1298" s="1"/>
      <c r="W1298" s="1"/>
      <c r="X1298" s="1" t="str">
        <f>IF($L1298="None","",IF(ISERROR(VLOOKUP($L1298,Info!$B$4:$B$266,1,FALSE)),"",IF(OR(W1298="Metallic Liquid Tight",W1298="Non-Metallic Liquid Tight",W1298="LSZH",W1298="Greenfield"),VLOOKUP($L1298,Info!$B$4:$L$266,7,FALSE),"N/A")))</f>
        <v/>
      </c>
      <c r="Y1298" s="1"/>
      <c r="Z1298" s="96" t="str">
        <f>IF($L1298="None","",IF(ISERROR(VLOOKUP($L1298,Info!$B$4:$B$266,1,FALSE)),"",VLOOKUP($L1298,Info!$B$4:$L$266,9,FALSE)))</f>
        <v/>
      </c>
      <c r="AA1298" s="96" t="str">
        <f>IF($L1298="None","",IF(ISERROR(VLOOKUP($L1298,Info!$B$4:$B$266,1,FALSE)),"",VLOOKUP($L1298,Info!$B$4:$L$266,8,FALSE)))</f>
        <v/>
      </c>
      <c r="AB1298" s="96" t="str">
        <f>IF($L1298="None","",IF(ISERROR(VLOOKUP($L1298,Info!$B$4:$B$266,1,FALSE)),"",VLOOKUP($L1298,Info!$B$4:$L$266,10,FALSE)))</f>
        <v/>
      </c>
      <c r="AC1298" s="1" t="str">
        <f>IF(W1298="SO Cable","Black,White",IF(O1298="","",IF(P1298="","",IF($J$12&lt;&gt;"ABC",IF(P1298&lt;="250",VLOOKUP(O1298,Info!$AZ$4:$BB$22,3,FALSE),VLOOKUP(O1298,Info!$AZ$23:$BB$39,3,FALSE)),IF(P1298&lt;="250",VLOOKUP(O1298,Info!$AO$4:$AQ$22,3,FALSE),VLOOKUP(O1298,Info!$AO$23:$AP$39,3,FALSE))))))</f>
        <v/>
      </c>
      <c r="AD1298" s="1"/>
      <c r="AE1298" s="1" t="str">
        <f>IF($L1298="None","",IF(ISERROR(VLOOKUP($L1298,Info!$B$4:$B$266,1,FALSE)),"",VLOOKUP($L1298,Info!$B$4:$L$266,4,FALSE)))</f>
        <v/>
      </c>
      <c r="AF1298" s="1" t="str">
        <f>IF($L1298="None","",IF(ISERROR(VLOOKUP($L1298,Info!$B$4:$B$266,1,FALSE)),"",VLOOKUP($L1298,Info!$B$4:$L$266,6,FALSE)))</f>
        <v/>
      </c>
      <c r="AG1298" s="1"/>
      <c r="AH1298" s="33" t="str" cm="1">
        <f t="array" ref="AH1298">IF(AND(L1298&lt;&gt;"",O1298&lt;&gt;"",R1298:S1298&lt;&gt;"",W1298:X1298&lt;&gt;"",Z1298:AA1298&lt;&gt;"",AC1298&lt;&gt;""),"Good","Bad")</f>
        <v>Bad</v>
      </c>
      <c r="AL1298" t="str" cm="1">
        <f t="array" ref="AL1298">IF(R1298&gt;0,_xlfn.IFS(COUNTIF($L$20:L1298,"&lt;&gt;")&lt;101,1,COUNTIF($L$20:L1298,"&lt;&gt;")&lt;201,2,COUNTIF($L$20:L1298,"&lt;&gt;")&lt;301,3,COUNTIF($L$20:L1298,"&lt;&gt;")&lt;401,4,COUNTIF($L$20:L1298,"&lt;&gt;")&lt;501,5,COUNTIF($L$20:L1298,"&lt;&gt;")&lt;601,6,COUNTIF($L$20:L1298,"&lt;&gt;")&lt;701,7,COUNTIF($L$20:L1298,"&lt;&gt;")&lt;801,8,COUNTIF($L$20:L1298,"&lt;&gt;")&lt;901,9,COUNTIF($L$20:L1298,"&lt;&gt;")&lt;1001,10,COUNTIF($L$20:L1298,"&lt;&gt;")&lt;1101,11,COUNTIF($L$20:L1298,"&lt;&gt;")&lt;1201,12,COUNTIF($L$20:L1298,"&lt;&gt;")&lt;1301,13,COUNTIF($L$20:L1298,"&lt;&gt;")&lt;1401,14,COUNTIF($L$20:L1298,"&lt;&gt;")&lt;1501,15,COUNTIF($L$20:L1298,"&lt;&gt;")&lt;1601,16,COUNTIF($L$20:L1298,"&lt;&gt;")&lt;1701,17,COUNTIF($L$20:L1298,"&lt;&gt;")&lt;1801,18,COUNTIF($L$20:L1298,"&lt;&gt;")&lt;1901,19,COUNTIF($L$20:L1298,"&lt;&gt;")&lt;2001,20,COUNTIF($L$20:L1298,"&lt;&gt;")&lt;2101,21,COUNTIF($L$20:L1298,"&lt;&gt;")&lt;2201,22,COUNTIF($L$20:L1298,"&lt;&gt;")&lt;2301,23,COUNTIF($L$20:L1298,"&lt;&gt;")&lt;2401,24,COUNTIF($L$20:L1298,"&lt;&gt;")&lt;2501,25,COUNTIF($L$20:L1298,"&lt;&gt;")&lt;2601,26,COUNTIF($L$20:L1298,"&lt;&gt;")&lt;2701,27,COUNTIF($L$20:L1298,"&lt;&gt;")&lt;2801,28,COUNTIF($L$20:L1298,"&lt;&gt;")&lt;2901,29,COUNTIF($L$20:L1298,"&lt;&gt;")&lt;3001,30),"")</f>
        <v/>
      </c>
      <c r="AM1298" t="str">
        <f t="shared" si="95"/>
        <v/>
      </c>
      <c r="AN1298" t="str">
        <f t="shared" si="99"/>
        <v/>
      </c>
      <c r="AP1298" t="str">
        <f t="shared" si="98"/>
        <v/>
      </c>
      <c r="AQ1298" t="str">
        <f>IF(AO1298="","",COUNTIFS(AM1298:$AM$3019,AO1298))</f>
        <v/>
      </c>
    </row>
    <row r="1299" spans="1:43" x14ac:dyDescent="0.25">
      <c r="A1299" s="6" t="str">
        <f>IF(COUNT($A$20:A1298)&lt;&gt;$B$4,IF(A1298="","",A1298+1),"")</f>
        <v/>
      </c>
      <c r="B1299" s="3"/>
      <c r="C1299" s="3"/>
      <c r="D1299" s="122"/>
      <c r="E1299" s="3"/>
      <c r="F1299" s="3"/>
      <c r="G1299" s="3"/>
      <c r="H1299" s="3"/>
      <c r="I1299" s="120"/>
      <c r="J1299" s="3"/>
      <c r="K1299" s="95" t="str" cm="1">
        <f t="array" ref="K1299">IF(OR($J$14 = "A",$J$14 = "B",$J$14 = "C"),IF(I1299="","",IF(LEN(I1299)&gt;2,_xlfn.IFS(ISNUMBER(SEARCH("_",I1299)),I1299,ISNUMBER(SEARCH(", ",I1299)),SUBSTITUTE(I1299,", ","_"),ISNUMBER(SEARCH("/ ",I1299)),SUBSTITUTE(I1299,"/ ","_"),ISNUMBER(SEARCH(",",I1299)),SUBSTITUTE(I1299,",","_"),ISNUMBER(SEARCH("/",I1299)),SUBSTITUTE(I1299,"/","_"),ISNUMBER(SEARCH("",I1299)),I1299),I1299)),IF(OR($J$14 = "J",$J$14 = "K"),"",IF(D1299="","",IF(LEN(D1299)&gt;2,_xlfn.IFS(ISNUMBER(SEARCH("_",D1299)),D1299,ISNUMBER(SEARCH(", ",D1299)),SUBSTITUTE(D1299,", ","_"),ISNUMBER(SEARCH("/ ",D1299)),SUBSTITUTE(D1299,"/ ","_"),ISNUMBER(SEARCH(",",D1299)),SUBSTITUTE(D1299,",","_"),ISNUMBER(SEARCH("/",D1299)),SUBSTITUTE(D1299,"/","_"),ISNUMBER(SEARCH("",D1299)),D1299),D1299))))</f>
        <v/>
      </c>
      <c r="L1299" s="1"/>
      <c r="M1299" s="1" t="str">
        <f t="shared" si="96"/>
        <v/>
      </c>
      <c r="N1299" s="94" t="str">
        <f>IF($L1299="None","",IF(ISERROR(VLOOKUP($L1299,Info!$B$4:$B$266,1,FALSE)),"",VLOOKUP($L1299,Info!$B$4:$L$266,5,FALSE)))</f>
        <v/>
      </c>
      <c r="O1299" s="94" t="str">
        <f>IF(K1299="","",IF(AND($J$12&lt;&gt;"ABC",N1299="3"),"BAC",IF(N1299="3","ABC",IF($J$12&lt;&gt;"ABC",IF($J$10="Standard",VLOOKUP(K1299,Info!$BE$4:$BF$481,2,FALSE),VLOOKUP(K1299,Info!$BI$4:$BJ$482,2,FALSE)),IF($J$10="Standard",VLOOKUP(K1299,Info!$AG$4:$AH$2994,2,FALSE),VLOOKUP(K1299,Info!$AK$4:$AL$2997,2,FALSE))))))</f>
        <v/>
      </c>
      <c r="P1299" s="94" t="str">
        <f>IF($L1299="None","",IF(ISERROR(VLOOKUP($L1299,Info!$B$4:$B$266,1,FALSE)),"",VLOOKUP($L1299,Info!$B$4:$L$266,3,FALSE)))</f>
        <v/>
      </c>
      <c r="Q1299" s="96" t="str">
        <f>IF($L1299="None","",IF(ISERROR(VLOOKUP($L1299,Info!$B$4:$B$266,1,FALSE)),"",VLOOKUP($L1299,Info!$B$4:$L$266,4,FALSE)))</f>
        <v/>
      </c>
      <c r="R1299" s="1"/>
      <c r="S1299" s="6" t="str">
        <f t="shared" si="97"/>
        <v/>
      </c>
      <c r="T1299" s="6" t="str">
        <f>IF($L1299="None","",IF(ISERROR(VLOOKUP($L1299,Info!$B$4:$B$266,1,FALSE)),"",VLOOKUP($L1299,Info!$B$4:$L$266,11,FALSE)))</f>
        <v/>
      </c>
      <c r="U1299" s="1"/>
      <c r="V1299" s="1"/>
      <c r="W1299" s="1"/>
      <c r="X1299" s="1" t="str">
        <f>IF($L1299="None","",IF(ISERROR(VLOOKUP($L1299,Info!$B$4:$B$266,1,FALSE)),"",IF(OR(W1299="Metallic Liquid Tight",W1299="Non-Metallic Liquid Tight",W1299="LSZH",W1299="Greenfield"),VLOOKUP($L1299,Info!$B$4:$L$266,7,FALSE),"N/A")))</f>
        <v/>
      </c>
      <c r="Y1299" s="1"/>
      <c r="Z1299" s="96" t="str">
        <f>IF($L1299="None","",IF(ISERROR(VLOOKUP($L1299,Info!$B$4:$B$266,1,FALSE)),"",VLOOKUP($L1299,Info!$B$4:$L$266,9,FALSE)))</f>
        <v/>
      </c>
      <c r="AA1299" s="96" t="str">
        <f>IF($L1299="None","",IF(ISERROR(VLOOKUP($L1299,Info!$B$4:$B$266,1,FALSE)),"",VLOOKUP($L1299,Info!$B$4:$L$266,8,FALSE)))</f>
        <v/>
      </c>
      <c r="AB1299" s="96" t="str">
        <f>IF($L1299="None","",IF(ISERROR(VLOOKUP($L1299,Info!$B$4:$B$266,1,FALSE)),"",VLOOKUP($L1299,Info!$B$4:$L$266,10,FALSE)))</f>
        <v/>
      </c>
      <c r="AC1299" s="1" t="str">
        <f>IF(W1299="SO Cable","Black,White",IF(O1299="","",IF(P1299="","",IF($J$12&lt;&gt;"ABC",IF(P1299&lt;="250",VLOOKUP(O1299,Info!$AZ$4:$BB$22,3,FALSE),VLOOKUP(O1299,Info!$AZ$23:$BB$39,3,FALSE)),IF(P1299&lt;="250",VLOOKUP(O1299,Info!$AO$4:$AQ$22,3,FALSE),VLOOKUP(O1299,Info!$AO$23:$AP$39,3,FALSE))))))</f>
        <v/>
      </c>
      <c r="AD1299" s="1"/>
      <c r="AE1299" s="1" t="str">
        <f>IF($L1299="None","",IF(ISERROR(VLOOKUP($L1299,Info!$B$4:$B$266,1,FALSE)),"",VLOOKUP($L1299,Info!$B$4:$L$266,4,FALSE)))</f>
        <v/>
      </c>
      <c r="AF1299" s="1" t="str">
        <f>IF($L1299="None","",IF(ISERROR(VLOOKUP($L1299,Info!$B$4:$B$266,1,FALSE)),"",VLOOKUP($L1299,Info!$B$4:$L$266,6,FALSE)))</f>
        <v/>
      </c>
      <c r="AG1299" s="1"/>
      <c r="AH1299" s="33" t="str" cm="1">
        <f t="array" ref="AH1299">IF(AND(L1299&lt;&gt;"",O1299&lt;&gt;"",R1299:S1299&lt;&gt;"",W1299:X1299&lt;&gt;"",Z1299:AA1299&lt;&gt;"",AC1299&lt;&gt;""),"Good","Bad")</f>
        <v>Bad</v>
      </c>
      <c r="AL1299" t="str" cm="1">
        <f t="array" ref="AL1299">IF(R1299&gt;0,_xlfn.IFS(COUNTIF($L$20:L1299,"&lt;&gt;")&lt;101,1,COUNTIF($L$20:L1299,"&lt;&gt;")&lt;201,2,COUNTIF($L$20:L1299,"&lt;&gt;")&lt;301,3,COUNTIF($L$20:L1299,"&lt;&gt;")&lt;401,4,COUNTIF($L$20:L1299,"&lt;&gt;")&lt;501,5,COUNTIF($L$20:L1299,"&lt;&gt;")&lt;601,6,COUNTIF($L$20:L1299,"&lt;&gt;")&lt;701,7,COUNTIF($L$20:L1299,"&lt;&gt;")&lt;801,8,COUNTIF($L$20:L1299,"&lt;&gt;")&lt;901,9,COUNTIF($L$20:L1299,"&lt;&gt;")&lt;1001,10,COUNTIF($L$20:L1299,"&lt;&gt;")&lt;1101,11,COUNTIF($L$20:L1299,"&lt;&gt;")&lt;1201,12,COUNTIF($L$20:L1299,"&lt;&gt;")&lt;1301,13,COUNTIF($L$20:L1299,"&lt;&gt;")&lt;1401,14,COUNTIF($L$20:L1299,"&lt;&gt;")&lt;1501,15,COUNTIF($L$20:L1299,"&lt;&gt;")&lt;1601,16,COUNTIF($L$20:L1299,"&lt;&gt;")&lt;1701,17,COUNTIF($L$20:L1299,"&lt;&gt;")&lt;1801,18,COUNTIF($L$20:L1299,"&lt;&gt;")&lt;1901,19,COUNTIF($L$20:L1299,"&lt;&gt;")&lt;2001,20,COUNTIF($L$20:L1299,"&lt;&gt;")&lt;2101,21,COUNTIF($L$20:L1299,"&lt;&gt;")&lt;2201,22,COUNTIF($L$20:L1299,"&lt;&gt;")&lt;2301,23,COUNTIF($L$20:L1299,"&lt;&gt;")&lt;2401,24,COUNTIF($L$20:L1299,"&lt;&gt;")&lt;2501,25,COUNTIF($L$20:L1299,"&lt;&gt;")&lt;2601,26,COUNTIF($L$20:L1299,"&lt;&gt;")&lt;2701,27,COUNTIF($L$20:L1299,"&lt;&gt;")&lt;2801,28,COUNTIF($L$20:L1299,"&lt;&gt;")&lt;2901,29,COUNTIF($L$20:L1299,"&lt;&gt;")&lt;3001,30),"")</f>
        <v/>
      </c>
      <c r="AM1299" t="str">
        <f t="shared" si="95"/>
        <v/>
      </c>
      <c r="AN1299" t="str">
        <f t="shared" si="99"/>
        <v/>
      </c>
      <c r="AP1299" t="str">
        <f t="shared" si="98"/>
        <v/>
      </c>
      <c r="AQ1299" t="str">
        <f>IF(AO1299="","",COUNTIFS(AM1299:$AM$3019,AO1299))</f>
        <v/>
      </c>
    </row>
    <row r="1300" spans="1:43" x14ac:dyDescent="0.25">
      <c r="A1300" s="6" t="str">
        <f>IF(COUNT($A$20:A1299)&lt;&gt;$B$4,IF(A1299="","",A1299+1),"")</f>
        <v/>
      </c>
      <c r="B1300" s="3"/>
      <c r="C1300" s="3"/>
      <c r="D1300" s="122"/>
      <c r="E1300" s="3"/>
      <c r="F1300" s="3"/>
      <c r="G1300" s="3"/>
      <c r="H1300" s="3"/>
      <c r="I1300" s="120"/>
      <c r="J1300" s="3"/>
      <c r="K1300" s="95" t="str" cm="1">
        <f t="array" ref="K1300">IF(OR($J$14 = "A",$J$14 = "B",$J$14 = "C"),IF(I1300="","",IF(LEN(I1300)&gt;2,_xlfn.IFS(ISNUMBER(SEARCH("_",I1300)),I1300,ISNUMBER(SEARCH(", ",I1300)),SUBSTITUTE(I1300,", ","_"),ISNUMBER(SEARCH("/ ",I1300)),SUBSTITUTE(I1300,"/ ","_"),ISNUMBER(SEARCH(",",I1300)),SUBSTITUTE(I1300,",","_"),ISNUMBER(SEARCH("/",I1300)),SUBSTITUTE(I1300,"/","_"),ISNUMBER(SEARCH("",I1300)),I1300),I1300)),IF(OR($J$14 = "J",$J$14 = "K"),"",IF(D1300="","",IF(LEN(D1300)&gt;2,_xlfn.IFS(ISNUMBER(SEARCH("_",D1300)),D1300,ISNUMBER(SEARCH(", ",D1300)),SUBSTITUTE(D1300,", ","_"),ISNUMBER(SEARCH("/ ",D1300)),SUBSTITUTE(D1300,"/ ","_"),ISNUMBER(SEARCH(",",D1300)),SUBSTITUTE(D1300,",","_"),ISNUMBER(SEARCH("/",D1300)),SUBSTITUTE(D1300,"/","_"),ISNUMBER(SEARCH("",D1300)),D1300),D1300))))</f>
        <v/>
      </c>
      <c r="L1300" s="1"/>
      <c r="M1300" s="1" t="str">
        <f t="shared" si="96"/>
        <v/>
      </c>
      <c r="N1300" s="94" t="str">
        <f>IF($L1300="None","",IF(ISERROR(VLOOKUP($L1300,Info!$B$4:$B$266,1,FALSE)),"",VLOOKUP($L1300,Info!$B$4:$L$266,5,FALSE)))</f>
        <v/>
      </c>
      <c r="O1300" s="94" t="str">
        <f>IF(K1300="","",IF(AND($J$12&lt;&gt;"ABC",N1300="3"),"BAC",IF(N1300="3","ABC",IF($J$12&lt;&gt;"ABC",IF($J$10="Standard",VLOOKUP(K1300,Info!$BE$4:$BF$481,2,FALSE),VLOOKUP(K1300,Info!$BI$4:$BJ$482,2,FALSE)),IF($J$10="Standard",VLOOKUP(K1300,Info!$AG$4:$AH$2994,2,FALSE),VLOOKUP(K1300,Info!$AK$4:$AL$2997,2,FALSE))))))</f>
        <v/>
      </c>
      <c r="P1300" s="94" t="str">
        <f>IF($L1300="None","",IF(ISERROR(VLOOKUP($L1300,Info!$B$4:$B$266,1,FALSE)),"",VLOOKUP($L1300,Info!$B$4:$L$266,3,FALSE)))</f>
        <v/>
      </c>
      <c r="Q1300" s="96" t="str">
        <f>IF($L1300="None","",IF(ISERROR(VLOOKUP($L1300,Info!$B$4:$B$266,1,FALSE)),"",VLOOKUP($L1300,Info!$B$4:$L$266,4,FALSE)))</f>
        <v/>
      </c>
      <c r="R1300" s="1"/>
      <c r="S1300" s="6" t="str">
        <f t="shared" si="97"/>
        <v/>
      </c>
      <c r="T1300" s="6" t="str">
        <f>IF($L1300="None","",IF(ISERROR(VLOOKUP($L1300,Info!$B$4:$B$266,1,FALSE)),"",VLOOKUP($L1300,Info!$B$4:$L$266,11,FALSE)))</f>
        <v/>
      </c>
      <c r="U1300" s="1"/>
      <c r="V1300" s="1"/>
      <c r="W1300" s="1"/>
      <c r="X1300" s="1" t="str">
        <f>IF($L1300="None","",IF(ISERROR(VLOOKUP($L1300,Info!$B$4:$B$266,1,FALSE)),"",IF(OR(W1300="Metallic Liquid Tight",W1300="Non-Metallic Liquid Tight",W1300="LSZH",W1300="Greenfield"),VLOOKUP($L1300,Info!$B$4:$L$266,7,FALSE),"N/A")))</f>
        <v/>
      </c>
      <c r="Y1300" s="1"/>
      <c r="Z1300" s="96" t="str">
        <f>IF($L1300="None","",IF(ISERROR(VLOOKUP($L1300,Info!$B$4:$B$266,1,FALSE)),"",VLOOKUP($L1300,Info!$B$4:$L$266,9,FALSE)))</f>
        <v/>
      </c>
      <c r="AA1300" s="96" t="str">
        <f>IF($L1300="None","",IF(ISERROR(VLOOKUP($L1300,Info!$B$4:$B$266,1,FALSE)),"",VLOOKUP($L1300,Info!$B$4:$L$266,8,FALSE)))</f>
        <v/>
      </c>
      <c r="AB1300" s="96" t="str">
        <f>IF($L1300="None","",IF(ISERROR(VLOOKUP($L1300,Info!$B$4:$B$266,1,FALSE)),"",VLOOKUP($L1300,Info!$B$4:$L$266,10,FALSE)))</f>
        <v/>
      </c>
      <c r="AC1300" s="1" t="str">
        <f>IF(W1300="SO Cable","Black,White",IF(O1300="","",IF(P1300="","",IF($J$12&lt;&gt;"ABC",IF(P1300&lt;="250",VLOOKUP(O1300,Info!$AZ$4:$BB$22,3,FALSE),VLOOKUP(O1300,Info!$AZ$23:$BB$39,3,FALSE)),IF(P1300&lt;="250",VLOOKUP(O1300,Info!$AO$4:$AQ$22,3,FALSE),VLOOKUP(O1300,Info!$AO$23:$AP$39,3,FALSE))))))</f>
        <v/>
      </c>
      <c r="AD1300" s="1"/>
      <c r="AE1300" s="1" t="str">
        <f>IF($L1300="None","",IF(ISERROR(VLOOKUP($L1300,Info!$B$4:$B$266,1,FALSE)),"",VLOOKUP($L1300,Info!$B$4:$L$266,4,FALSE)))</f>
        <v/>
      </c>
      <c r="AF1300" s="1" t="str">
        <f>IF($L1300="None","",IF(ISERROR(VLOOKUP($L1300,Info!$B$4:$B$266,1,FALSE)),"",VLOOKUP($L1300,Info!$B$4:$L$266,6,FALSE)))</f>
        <v/>
      </c>
      <c r="AG1300" s="1"/>
      <c r="AH1300" s="33" t="str" cm="1">
        <f t="array" ref="AH1300">IF(AND(L1300&lt;&gt;"",O1300&lt;&gt;"",R1300:S1300&lt;&gt;"",W1300:X1300&lt;&gt;"",Z1300:AA1300&lt;&gt;"",AC1300&lt;&gt;""),"Good","Bad")</f>
        <v>Bad</v>
      </c>
      <c r="AL1300" t="str" cm="1">
        <f t="array" ref="AL1300">IF(R1300&gt;0,_xlfn.IFS(COUNTIF($L$20:L1300,"&lt;&gt;")&lt;101,1,COUNTIF($L$20:L1300,"&lt;&gt;")&lt;201,2,COUNTIF($L$20:L1300,"&lt;&gt;")&lt;301,3,COUNTIF($L$20:L1300,"&lt;&gt;")&lt;401,4,COUNTIF($L$20:L1300,"&lt;&gt;")&lt;501,5,COUNTIF($L$20:L1300,"&lt;&gt;")&lt;601,6,COUNTIF($L$20:L1300,"&lt;&gt;")&lt;701,7,COUNTIF($L$20:L1300,"&lt;&gt;")&lt;801,8,COUNTIF($L$20:L1300,"&lt;&gt;")&lt;901,9,COUNTIF($L$20:L1300,"&lt;&gt;")&lt;1001,10,COUNTIF($L$20:L1300,"&lt;&gt;")&lt;1101,11,COUNTIF($L$20:L1300,"&lt;&gt;")&lt;1201,12,COUNTIF($L$20:L1300,"&lt;&gt;")&lt;1301,13,COUNTIF($L$20:L1300,"&lt;&gt;")&lt;1401,14,COUNTIF($L$20:L1300,"&lt;&gt;")&lt;1501,15,COUNTIF($L$20:L1300,"&lt;&gt;")&lt;1601,16,COUNTIF($L$20:L1300,"&lt;&gt;")&lt;1701,17,COUNTIF($L$20:L1300,"&lt;&gt;")&lt;1801,18,COUNTIF($L$20:L1300,"&lt;&gt;")&lt;1901,19,COUNTIF($L$20:L1300,"&lt;&gt;")&lt;2001,20,COUNTIF($L$20:L1300,"&lt;&gt;")&lt;2101,21,COUNTIF($L$20:L1300,"&lt;&gt;")&lt;2201,22,COUNTIF($L$20:L1300,"&lt;&gt;")&lt;2301,23,COUNTIF($L$20:L1300,"&lt;&gt;")&lt;2401,24,COUNTIF($L$20:L1300,"&lt;&gt;")&lt;2501,25,COUNTIF($L$20:L1300,"&lt;&gt;")&lt;2601,26,COUNTIF($L$20:L1300,"&lt;&gt;")&lt;2701,27,COUNTIF($L$20:L1300,"&lt;&gt;")&lt;2801,28,COUNTIF($L$20:L1300,"&lt;&gt;")&lt;2901,29,COUNTIF($L$20:L1300,"&lt;&gt;")&lt;3001,30),"")</f>
        <v/>
      </c>
      <c r="AM1300" t="str">
        <f t="shared" ref="AM1300:AM1363" si="100">L1300&amp;Z1300&amp;AA1300&amp;W1300&amp;X1300&amp;Y1300&amp;AL1300</f>
        <v/>
      </c>
      <c r="AN1300" t="str">
        <f t="shared" si="99"/>
        <v/>
      </c>
      <c r="AP1300" t="str">
        <f t="shared" si="98"/>
        <v/>
      </c>
      <c r="AQ1300" t="str">
        <f>IF(AO1300="","",COUNTIFS(AM1300:$AM$3019,AO1300))</f>
        <v/>
      </c>
    </row>
    <row r="1301" spans="1:43" x14ac:dyDescent="0.25">
      <c r="A1301" s="6" t="str">
        <f>IF(COUNT($A$20:A1300)&lt;&gt;$B$4,IF(A1300="","",A1300+1),"")</f>
        <v/>
      </c>
      <c r="B1301" s="3"/>
      <c r="C1301" s="3"/>
      <c r="D1301" s="122"/>
      <c r="E1301" s="3"/>
      <c r="F1301" s="3"/>
      <c r="G1301" s="3"/>
      <c r="H1301" s="3"/>
      <c r="I1301" s="120"/>
      <c r="J1301" s="3"/>
      <c r="K1301" s="95" t="str" cm="1">
        <f t="array" ref="K1301">IF(OR($J$14 = "A",$J$14 = "B",$J$14 = "C"),IF(I1301="","",IF(LEN(I1301)&gt;2,_xlfn.IFS(ISNUMBER(SEARCH("_",I1301)),I1301,ISNUMBER(SEARCH(", ",I1301)),SUBSTITUTE(I1301,", ","_"),ISNUMBER(SEARCH("/ ",I1301)),SUBSTITUTE(I1301,"/ ","_"),ISNUMBER(SEARCH(",",I1301)),SUBSTITUTE(I1301,",","_"),ISNUMBER(SEARCH("/",I1301)),SUBSTITUTE(I1301,"/","_"),ISNUMBER(SEARCH("",I1301)),I1301),I1301)),IF(OR($J$14 = "J",$J$14 = "K"),"",IF(D1301="","",IF(LEN(D1301)&gt;2,_xlfn.IFS(ISNUMBER(SEARCH("_",D1301)),D1301,ISNUMBER(SEARCH(", ",D1301)),SUBSTITUTE(D1301,", ","_"),ISNUMBER(SEARCH("/ ",D1301)),SUBSTITUTE(D1301,"/ ","_"),ISNUMBER(SEARCH(",",D1301)),SUBSTITUTE(D1301,",","_"),ISNUMBER(SEARCH("/",D1301)),SUBSTITUTE(D1301,"/","_"),ISNUMBER(SEARCH("",D1301)),D1301),D1301))))</f>
        <v/>
      </c>
      <c r="L1301" s="1"/>
      <c r="M1301" s="1" t="str">
        <f t="shared" ref="M1301:M1364" si="101">IF(L1301="","","Pigtail")</f>
        <v/>
      </c>
      <c r="N1301" s="94" t="str">
        <f>IF($L1301="None","",IF(ISERROR(VLOOKUP($L1301,Info!$B$4:$B$266,1,FALSE)),"",VLOOKUP($L1301,Info!$B$4:$L$266,5,FALSE)))</f>
        <v/>
      </c>
      <c r="O1301" s="94" t="str">
        <f>IF(K1301="","",IF(AND($J$12&lt;&gt;"ABC",N1301="3"),"BAC",IF(N1301="3","ABC",IF($J$12&lt;&gt;"ABC",IF($J$10="Standard",VLOOKUP(K1301,Info!$BE$4:$BF$481,2,FALSE),VLOOKUP(K1301,Info!$BI$4:$BJ$482,2,FALSE)),IF($J$10="Standard",VLOOKUP(K1301,Info!$AG$4:$AH$2994,2,FALSE),VLOOKUP(K1301,Info!$AK$4:$AL$2997,2,FALSE))))))</f>
        <v/>
      </c>
      <c r="P1301" s="94" t="str">
        <f>IF($L1301="None","",IF(ISERROR(VLOOKUP($L1301,Info!$B$4:$B$266,1,FALSE)),"",VLOOKUP($L1301,Info!$B$4:$L$266,3,FALSE)))</f>
        <v/>
      </c>
      <c r="Q1301" s="96" t="str">
        <f>IF($L1301="None","",IF(ISERROR(VLOOKUP($L1301,Info!$B$4:$B$266,1,FALSE)),"",VLOOKUP($L1301,Info!$B$4:$L$266,4,FALSE)))</f>
        <v/>
      </c>
      <c r="R1301" s="1"/>
      <c r="S1301" s="6" t="str">
        <f t="shared" ref="S1301:S1364" si="102">IF(M1301 = "","",IF(M1301 &lt;&gt; "Pigtail","0",""))</f>
        <v/>
      </c>
      <c r="T1301" s="6" t="str">
        <f>IF($L1301="None","",IF(ISERROR(VLOOKUP($L1301,Info!$B$4:$B$266,1,FALSE)),"",VLOOKUP($L1301,Info!$B$4:$L$266,11,FALSE)))</f>
        <v/>
      </c>
      <c r="U1301" s="1"/>
      <c r="V1301" s="1"/>
      <c r="W1301" s="1"/>
      <c r="X1301" s="1" t="str">
        <f>IF($L1301="None","",IF(ISERROR(VLOOKUP($L1301,Info!$B$4:$B$266,1,FALSE)),"",IF(OR(W1301="Metallic Liquid Tight",W1301="Non-Metallic Liquid Tight",W1301="LSZH",W1301="Greenfield"),VLOOKUP($L1301,Info!$B$4:$L$266,7,FALSE),"N/A")))</f>
        <v/>
      </c>
      <c r="Y1301" s="1"/>
      <c r="Z1301" s="96" t="str">
        <f>IF($L1301="None","",IF(ISERROR(VLOOKUP($L1301,Info!$B$4:$B$266,1,FALSE)),"",VLOOKUP($L1301,Info!$B$4:$L$266,9,FALSE)))</f>
        <v/>
      </c>
      <c r="AA1301" s="96" t="str">
        <f>IF($L1301="None","",IF(ISERROR(VLOOKUP($L1301,Info!$B$4:$B$266,1,FALSE)),"",VLOOKUP($L1301,Info!$B$4:$L$266,8,FALSE)))</f>
        <v/>
      </c>
      <c r="AB1301" s="96" t="str">
        <f>IF($L1301="None","",IF(ISERROR(VLOOKUP($L1301,Info!$B$4:$B$266,1,FALSE)),"",VLOOKUP($L1301,Info!$B$4:$L$266,10,FALSE)))</f>
        <v/>
      </c>
      <c r="AC1301" s="1" t="str">
        <f>IF(W1301="SO Cable","Black,White",IF(O1301="","",IF(P1301="","",IF($J$12&lt;&gt;"ABC",IF(P1301&lt;="250",VLOOKUP(O1301,Info!$AZ$4:$BB$22,3,FALSE),VLOOKUP(O1301,Info!$AZ$23:$BB$39,3,FALSE)),IF(P1301&lt;="250",VLOOKUP(O1301,Info!$AO$4:$AQ$22,3,FALSE),VLOOKUP(O1301,Info!$AO$23:$AP$39,3,FALSE))))))</f>
        <v/>
      </c>
      <c r="AD1301" s="1"/>
      <c r="AE1301" s="1" t="str">
        <f>IF($L1301="None","",IF(ISERROR(VLOOKUP($L1301,Info!$B$4:$B$266,1,FALSE)),"",VLOOKUP($L1301,Info!$B$4:$L$266,4,FALSE)))</f>
        <v/>
      </c>
      <c r="AF1301" s="1" t="str">
        <f>IF($L1301="None","",IF(ISERROR(VLOOKUP($L1301,Info!$B$4:$B$266,1,FALSE)),"",VLOOKUP($L1301,Info!$B$4:$L$266,6,FALSE)))</f>
        <v/>
      </c>
      <c r="AG1301" s="1"/>
      <c r="AH1301" s="33" t="str" cm="1">
        <f t="array" ref="AH1301">IF(AND(L1301&lt;&gt;"",O1301&lt;&gt;"",R1301:S1301&lt;&gt;"",W1301:X1301&lt;&gt;"",Z1301:AA1301&lt;&gt;"",AC1301&lt;&gt;""),"Good","Bad")</f>
        <v>Bad</v>
      </c>
      <c r="AL1301" t="str" cm="1">
        <f t="array" ref="AL1301">IF(R1301&gt;0,_xlfn.IFS(COUNTIF($L$20:L1301,"&lt;&gt;")&lt;101,1,COUNTIF($L$20:L1301,"&lt;&gt;")&lt;201,2,COUNTIF($L$20:L1301,"&lt;&gt;")&lt;301,3,COUNTIF($L$20:L1301,"&lt;&gt;")&lt;401,4,COUNTIF($L$20:L1301,"&lt;&gt;")&lt;501,5,COUNTIF($L$20:L1301,"&lt;&gt;")&lt;601,6,COUNTIF($L$20:L1301,"&lt;&gt;")&lt;701,7,COUNTIF($L$20:L1301,"&lt;&gt;")&lt;801,8,COUNTIF($L$20:L1301,"&lt;&gt;")&lt;901,9,COUNTIF($L$20:L1301,"&lt;&gt;")&lt;1001,10,COUNTIF($L$20:L1301,"&lt;&gt;")&lt;1101,11,COUNTIF($L$20:L1301,"&lt;&gt;")&lt;1201,12,COUNTIF($L$20:L1301,"&lt;&gt;")&lt;1301,13,COUNTIF($L$20:L1301,"&lt;&gt;")&lt;1401,14,COUNTIF($L$20:L1301,"&lt;&gt;")&lt;1501,15,COUNTIF($L$20:L1301,"&lt;&gt;")&lt;1601,16,COUNTIF($L$20:L1301,"&lt;&gt;")&lt;1701,17,COUNTIF($L$20:L1301,"&lt;&gt;")&lt;1801,18,COUNTIF($L$20:L1301,"&lt;&gt;")&lt;1901,19,COUNTIF($L$20:L1301,"&lt;&gt;")&lt;2001,20,COUNTIF($L$20:L1301,"&lt;&gt;")&lt;2101,21,COUNTIF($L$20:L1301,"&lt;&gt;")&lt;2201,22,COUNTIF($L$20:L1301,"&lt;&gt;")&lt;2301,23,COUNTIF($L$20:L1301,"&lt;&gt;")&lt;2401,24,COUNTIF($L$20:L1301,"&lt;&gt;")&lt;2501,25,COUNTIF($L$20:L1301,"&lt;&gt;")&lt;2601,26,COUNTIF($L$20:L1301,"&lt;&gt;")&lt;2701,27,COUNTIF($L$20:L1301,"&lt;&gt;")&lt;2801,28,COUNTIF($L$20:L1301,"&lt;&gt;")&lt;2901,29,COUNTIF($L$20:L1301,"&lt;&gt;")&lt;3001,30),"")</f>
        <v/>
      </c>
      <c r="AM1301" t="str">
        <f t="shared" si="100"/>
        <v/>
      </c>
      <c r="AN1301" t="str">
        <f t="shared" si="99"/>
        <v/>
      </c>
      <c r="AP1301" t="str">
        <f t="shared" ref="AP1301:AP1364" si="103">IF(R1301&gt;0,AP1300+1,"")</f>
        <v/>
      </c>
      <c r="AQ1301" t="str">
        <f>IF(AO1301="","",COUNTIFS(AM1301:$AM$3019,AO1301))</f>
        <v/>
      </c>
    </row>
    <row r="1302" spans="1:43" x14ac:dyDescent="0.25">
      <c r="A1302" s="6" t="str">
        <f>IF(COUNT($A$20:A1301)&lt;&gt;$B$4,IF(A1301="","",A1301+1),"")</f>
        <v/>
      </c>
      <c r="B1302" s="3"/>
      <c r="C1302" s="3"/>
      <c r="D1302" s="122"/>
      <c r="E1302" s="3"/>
      <c r="F1302" s="3"/>
      <c r="G1302" s="3"/>
      <c r="H1302" s="3"/>
      <c r="I1302" s="120"/>
      <c r="J1302" s="3"/>
      <c r="K1302" s="95" t="str" cm="1">
        <f t="array" ref="K1302">IF(OR($J$14 = "A",$J$14 = "B",$J$14 = "C"),IF(I1302="","",IF(LEN(I1302)&gt;2,_xlfn.IFS(ISNUMBER(SEARCH("_",I1302)),I1302,ISNUMBER(SEARCH(", ",I1302)),SUBSTITUTE(I1302,", ","_"),ISNUMBER(SEARCH("/ ",I1302)),SUBSTITUTE(I1302,"/ ","_"),ISNUMBER(SEARCH(",",I1302)),SUBSTITUTE(I1302,",","_"),ISNUMBER(SEARCH("/",I1302)),SUBSTITUTE(I1302,"/","_"),ISNUMBER(SEARCH("",I1302)),I1302),I1302)),IF(OR($J$14 = "J",$J$14 = "K"),"",IF(D1302="","",IF(LEN(D1302)&gt;2,_xlfn.IFS(ISNUMBER(SEARCH("_",D1302)),D1302,ISNUMBER(SEARCH(", ",D1302)),SUBSTITUTE(D1302,", ","_"),ISNUMBER(SEARCH("/ ",D1302)),SUBSTITUTE(D1302,"/ ","_"),ISNUMBER(SEARCH(",",D1302)),SUBSTITUTE(D1302,",","_"),ISNUMBER(SEARCH("/",D1302)),SUBSTITUTE(D1302,"/","_"),ISNUMBER(SEARCH("",D1302)),D1302),D1302))))</f>
        <v/>
      </c>
      <c r="L1302" s="1"/>
      <c r="M1302" s="1" t="str">
        <f t="shared" si="101"/>
        <v/>
      </c>
      <c r="N1302" s="94" t="str">
        <f>IF($L1302="None","",IF(ISERROR(VLOOKUP($L1302,Info!$B$4:$B$266,1,FALSE)),"",VLOOKUP($L1302,Info!$B$4:$L$266,5,FALSE)))</f>
        <v/>
      </c>
      <c r="O1302" s="94" t="str">
        <f>IF(K1302="","",IF(AND($J$12&lt;&gt;"ABC",N1302="3"),"BAC",IF(N1302="3","ABC",IF($J$12&lt;&gt;"ABC",IF($J$10="Standard",VLOOKUP(K1302,Info!$BE$4:$BF$481,2,FALSE),VLOOKUP(K1302,Info!$BI$4:$BJ$482,2,FALSE)),IF($J$10="Standard",VLOOKUP(K1302,Info!$AG$4:$AH$2994,2,FALSE),VLOOKUP(K1302,Info!$AK$4:$AL$2997,2,FALSE))))))</f>
        <v/>
      </c>
      <c r="P1302" s="94" t="str">
        <f>IF($L1302="None","",IF(ISERROR(VLOOKUP($L1302,Info!$B$4:$B$266,1,FALSE)),"",VLOOKUP($L1302,Info!$B$4:$L$266,3,FALSE)))</f>
        <v/>
      </c>
      <c r="Q1302" s="96" t="str">
        <f>IF($L1302="None","",IF(ISERROR(VLOOKUP($L1302,Info!$B$4:$B$266,1,FALSE)),"",VLOOKUP($L1302,Info!$B$4:$L$266,4,FALSE)))</f>
        <v/>
      </c>
      <c r="R1302" s="1"/>
      <c r="S1302" s="6" t="str">
        <f t="shared" si="102"/>
        <v/>
      </c>
      <c r="T1302" s="6" t="str">
        <f>IF($L1302="None","",IF(ISERROR(VLOOKUP($L1302,Info!$B$4:$B$266,1,FALSE)),"",VLOOKUP($L1302,Info!$B$4:$L$266,11,FALSE)))</f>
        <v/>
      </c>
      <c r="U1302" s="1"/>
      <c r="V1302" s="1"/>
      <c r="W1302" s="1"/>
      <c r="X1302" s="1" t="str">
        <f>IF($L1302="None","",IF(ISERROR(VLOOKUP($L1302,Info!$B$4:$B$266,1,FALSE)),"",IF(OR(W1302="Metallic Liquid Tight",W1302="Non-Metallic Liquid Tight",W1302="LSZH",W1302="Greenfield"),VLOOKUP($L1302,Info!$B$4:$L$266,7,FALSE),"N/A")))</f>
        <v/>
      </c>
      <c r="Y1302" s="1"/>
      <c r="Z1302" s="96" t="str">
        <f>IF($L1302="None","",IF(ISERROR(VLOOKUP($L1302,Info!$B$4:$B$266,1,FALSE)),"",VLOOKUP($L1302,Info!$B$4:$L$266,9,FALSE)))</f>
        <v/>
      </c>
      <c r="AA1302" s="96" t="str">
        <f>IF($L1302="None","",IF(ISERROR(VLOOKUP($L1302,Info!$B$4:$B$266,1,FALSE)),"",VLOOKUP($L1302,Info!$B$4:$L$266,8,FALSE)))</f>
        <v/>
      </c>
      <c r="AB1302" s="96" t="str">
        <f>IF($L1302="None","",IF(ISERROR(VLOOKUP($L1302,Info!$B$4:$B$266,1,FALSE)),"",VLOOKUP($L1302,Info!$B$4:$L$266,10,FALSE)))</f>
        <v/>
      </c>
      <c r="AC1302" s="1" t="str">
        <f>IF(W1302="SO Cable","Black,White",IF(O1302="","",IF(P1302="","",IF($J$12&lt;&gt;"ABC",IF(P1302&lt;="250",VLOOKUP(O1302,Info!$AZ$4:$BB$22,3,FALSE),VLOOKUP(O1302,Info!$AZ$23:$BB$39,3,FALSE)),IF(P1302&lt;="250",VLOOKUP(O1302,Info!$AO$4:$AQ$22,3,FALSE),VLOOKUP(O1302,Info!$AO$23:$AP$39,3,FALSE))))))</f>
        <v/>
      </c>
      <c r="AD1302" s="1"/>
      <c r="AE1302" s="1" t="str">
        <f>IF($L1302="None","",IF(ISERROR(VLOOKUP($L1302,Info!$B$4:$B$266,1,FALSE)),"",VLOOKUP($L1302,Info!$B$4:$L$266,4,FALSE)))</f>
        <v/>
      </c>
      <c r="AF1302" s="1" t="str">
        <f>IF($L1302="None","",IF(ISERROR(VLOOKUP($L1302,Info!$B$4:$B$266,1,FALSE)),"",VLOOKUP($L1302,Info!$B$4:$L$266,6,FALSE)))</f>
        <v/>
      </c>
      <c r="AG1302" s="1"/>
      <c r="AH1302" s="33" t="str" cm="1">
        <f t="array" ref="AH1302">IF(AND(L1302&lt;&gt;"",O1302&lt;&gt;"",R1302:S1302&lt;&gt;"",W1302:X1302&lt;&gt;"",Z1302:AA1302&lt;&gt;"",AC1302&lt;&gt;""),"Good","Bad")</f>
        <v>Bad</v>
      </c>
      <c r="AL1302" t="str" cm="1">
        <f t="array" ref="AL1302">IF(R1302&gt;0,_xlfn.IFS(COUNTIF($L$20:L1302,"&lt;&gt;")&lt;101,1,COUNTIF($L$20:L1302,"&lt;&gt;")&lt;201,2,COUNTIF($L$20:L1302,"&lt;&gt;")&lt;301,3,COUNTIF($L$20:L1302,"&lt;&gt;")&lt;401,4,COUNTIF($L$20:L1302,"&lt;&gt;")&lt;501,5,COUNTIF($L$20:L1302,"&lt;&gt;")&lt;601,6,COUNTIF($L$20:L1302,"&lt;&gt;")&lt;701,7,COUNTIF($L$20:L1302,"&lt;&gt;")&lt;801,8,COUNTIF($L$20:L1302,"&lt;&gt;")&lt;901,9,COUNTIF($L$20:L1302,"&lt;&gt;")&lt;1001,10,COUNTIF($L$20:L1302,"&lt;&gt;")&lt;1101,11,COUNTIF($L$20:L1302,"&lt;&gt;")&lt;1201,12,COUNTIF($L$20:L1302,"&lt;&gt;")&lt;1301,13,COUNTIF($L$20:L1302,"&lt;&gt;")&lt;1401,14,COUNTIF($L$20:L1302,"&lt;&gt;")&lt;1501,15,COUNTIF($L$20:L1302,"&lt;&gt;")&lt;1601,16,COUNTIF($L$20:L1302,"&lt;&gt;")&lt;1701,17,COUNTIF($L$20:L1302,"&lt;&gt;")&lt;1801,18,COUNTIF($L$20:L1302,"&lt;&gt;")&lt;1901,19,COUNTIF($L$20:L1302,"&lt;&gt;")&lt;2001,20,COUNTIF($L$20:L1302,"&lt;&gt;")&lt;2101,21,COUNTIF($L$20:L1302,"&lt;&gt;")&lt;2201,22,COUNTIF($L$20:L1302,"&lt;&gt;")&lt;2301,23,COUNTIF($L$20:L1302,"&lt;&gt;")&lt;2401,24,COUNTIF($L$20:L1302,"&lt;&gt;")&lt;2501,25,COUNTIF($L$20:L1302,"&lt;&gt;")&lt;2601,26,COUNTIF($L$20:L1302,"&lt;&gt;")&lt;2701,27,COUNTIF($L$20:L1302,"&lt;&gt;")&lt;2801,28,COUNTIF($L$20:L1302,"&lt;&gt;")&lt;2901,29,COUNTIF($L$20:L1302,"&lt;&gt;")&lt;3001,30),"")</f>
        <v/>
      </c>
      <c r="AM1302" t="str">
        <f t="shared" si="100"/>
        <v/>
      </c>
      <c r="AN1302" t="str">
        <f t="shared" ref="AN1302:AN1365" si="104">IF(R1302&gt;0,_xlfn.XLOOKUP(AM1302,$AO$20:$AO$3019,$AP$20:$AP$3019,0,0,1),"")</f>
        <v/>
      </c>
      <c r="AP1302" t="str">
        <f t="shared" si="103"/>
        <v/>
      </c>
      <c r="AQ1302" t="str">
        <f>IF(AO1302="","",COUNTIFS(AM1302:$AM$3019,AO1302))</f>
        <v/>
      </c>
    </row>
    <row r="1303" spans="1:43" x14ac:dyDescent="0.25">
      <c r="A1303" s="6" t="str">
        <f>IF(COUNT($A$20:A1302)&lt;&gt;$B$4,IF(A1302="","",A1302+1),"")</f>
        <v/>
      </c>
      <c r="B1303" s="3"/>
      <c r="C1303" s="3"/>
      <c r="D1303" s="122"/>
      <c r="E1303" s="3"/>
      <c r="F1303" s="3"/>
      <c r="G1303" s="3"/>
      <c r="H1303" s="3"/>
      <c r="I1303" s="120"/>
      <c r="J1303" s="3"/>
      <c r="K1303" s="95" t="str" cm="1">
        <f t="array" ref="K1303">IF(OR($J$14 = "A",$J$14 = "B",$J$14 = "C"),IF(I1303="","",IF(LEN(I1303)&gt;2,_xlfn.IFS(ISNUMBER(SEARCH("_",I1303)),I1303,ISNUMBER(SEARCH(", ",I1303)),SUBSTITUTE(I1303,", ","_"),ISNUMBER(SEARCH("/ ",I1303)),SUBSTITUTE(I1303,"/ ","_"),ISNUMBER(SEARCH(",",I1303)),SUBSTITUTE(I1303,",","_"),ISNUMBER(SEARCH("/",I1303)),SUBSTITUTE(I1303,"/","_"),ISNUMBER(SEARCH("",I1303)),I1303),I1303)),IF(OR($J$14 = "J",$J$14 = "K"),"",IF(D1303="","",IF(LEN(D1303)&gt;2,_xlfn.IFS(ISNUMBER(SEARCH("_",D1303)),D1303,ISNUMBER(SEARCH(", ",D1303)),SUBSTITUTE(D1303,", ","_"),ISNUMBER(SEARCH("/ ",D1303)),SUBSTITUTE(D1303,"/ ","_"),ISNUMBER(SEARCH(",",D1303)),SUBSTITUTE(D1303,",","_"),ISNUMBER(SEARCH("/",D1303)),SUBSTITUTE(D1303,"/","_"),ISNUMBER(SEARCH("",D1303)),D1303),D1303))))</f>
        <v/>
      </c>
      <c r="L1303" s="1"/>
      <c r="M1303" s="1" t="str">
        <f t="shared" si="101"/>
        <v/>
      </c>
      <c r="N1303" s="94" t="str">
        <f>IF($L1303="None","",IF(ISERROR(VLOOKUP($L1303,Info!$B$4:$B$266,1,FALSE)),"",VLOOKUP($L1303,Info!$B$4:$L$266,5,FALSE)))</f>
        <v/>
      </c>
      <c r="O1303" s="94" t="str">
        <f>IF(K1303="","",IF(AND($J$12&lt;&gt;"ABC",N1303="3"),"BAC",IF(N1303="3","ABC",IF($J$12&lt;&gt;"ABC",IF($J$10="Standard",VLOOKUP(K1303,Info!$BE$4:$BF$481,2,FALSE),VLOOKUP(K1303,Info!$BI$4:$BJ$482,2,FALSE)),IF($J$10="Standard",VLOOKUP(K1303,Info!$AG$4:$AH$2994,2,FALSE),VLOOKUP(K1303,Info!$AK$4:$AL$2997,2,FALSE))))))</f>
        <v/>
      </c>
      <c r="P1303" s="94" t="str">
        <f>IF($L1303="None","",IF(ISERROR(VLOOKUP($L1303,Info!$B$4:$B$266,1,FALSE)),"",VLOOKUP($L1303,Info!$B$4:$L$266,3,FALSE)))</f>
        <v/>
      </c>
      <c r="Q1303" s="96" t="str">
        <f>IF($L1303="None","",IF(ISERROR(VLOOKUP($L1303,Info!$B$4:$B$266,1,FALSE)),"",VLOOKUP($L1303,Info!$B$4:$L$266,4,FALSE)))</f>
        <v/>
      </c>
      <c r="R1303" s="1"/>
      <c r="S1303" s="6" t="str">
        <f t="shared" si="102"/>
        <v/>
      </c>
      <c r="T1303" s="6" t="str">
        <f>IF($L1303="None","",IF(ISERROR(VLOOKUP($L1303,Info!$B$4:$B$266,1,FALSE)),"",VLOOKUP($L1303,Info!$B$4:$L$266,11,FALSE)))</f>
        <v/>
      </c>
      <c r="U1303" s="1"/>
      <c r="V1303" s="1"/>
      <c r="W1303" s="1"/>
      <c r="X1303" s="1" t="str">
        <f>IF($L1303="None","",IF(ISERROR(VLOOKUP($L1303,Info!$B$4:$B$266,1,FALSE)),"",IF(OR(W1303="Metallic Liquid Tight",W1303="Non-Metallic Liquid Tight",W1303="LSZH",W1303="Greenfield"),VLOOKUP($L1303,Info!$B$4:$L$266,7,FALSE),"N/A")))</f>
        <v/>
      </c>
      <c r="Y1303" s="1"/>
      <c r="Z1303" s="96" t="str">
        <f>IF($L1303="None","",IF(ISERROR(VLOOKUP($L1303,Info!$B$4:$B$266,1,FALSE)),"",VLOOKUP($L1303,Info!$B$4:$L$266,9,FALSE)))</f>
        <v/>
      </c>
      <c r="AA1303" s="96" t="str">
        <f>IF($L1303="None","",IF(ISERROR(VLOOKUP($L1303,Info!$B$4:$B$266,1,FALSE)),"",VLOOKUP($L1303,Info!$B$4:$L$266,8,FALSE)))</f>
        <v/>
      </c>
      <c r="AB1303" s="96" t="str">
        <f>IF($L1303="None","",IF(ISERROR(VLOOKUP($L1303,Info!$B$4:$B$266,1,FALSE)),"",VLOOKUP($L1303,Info!$B$4:$L$266,10,FALSE)))</f>
        <v/>
      </c>
      <c r="AC1303" s="1" t="str">
        <f>IF(W1303="SO Cable","Black,White",IF(O1303="","",IF(P1303="","",IF($J$12&lt;&gt;"ABC",IF(P1303&lt;="250",VLOOKUP(O1303,Info!$AZ$4:$BB$22,3,FALSE),VLOOKUP(O1303,Info!$AZ$23:$BB$39,3,FALSE)),IF(P1303&lt;="250",VLOOKUP(O1303,Info!$AO$4:$AQ$22,3,FALSE),VLOOKUP(O1303,Info!$AO$23:$AP$39,3,FALSE))))))</f>
        <v/>
      </c>
      <c r="AD1303" s="1"/>
      <c r="AE1303" s="1" t="str">
        <f>IF($L1303="None","",IF(ISERROR(VLOOKUP($L1303,Info!$B$4:$B$266,1,FALSE)),"",VLOOKUP($L1303,Info!$B$4:$L$266,4,FALSE)))</f>
        <v/>
      </c>
      <c r="AF1303" s="1" t="str">
        <f>IF($L1303="None","",IF(ISERROR(VLOOKUP($L1303,Info!$B$4:$B$266,1,FALSE)),"",VLOOKUP($L1303,Info!$B$4:$L$266,6,FALSE)))</f>
        <v/>
      </c>
      <c r="AG1303" s="1"/>
      <c r="AH1303" s="33" t="str" cm="1">
        <f t="array" ref="AH1303">IF(AND(L1303&lt;&gt;"",O1303&lt;&gt;"",R1303:S1303&lt;&gt;"",W1303:X1303&lt;&gt;"",Z1303:AA1303&lt;&gt;"",AC1303&lt;&gt;""),"Good","Bad")</f>
        <v>Bad</v>
      </c>
      <c r="AL1303" t="str" cm="1">
        <f t="array" ref="AL1303">IF(R1303&gt;0,_xlfn.IFS(COUNTIF($L$20:L1303,"&lt;&gt;")&lt;101,1,COUNTIF($L$20:L1303,"&lt;&gt;")&lt;201,2,COUNTIF($L$20:L1303,"&lt;&gt;")&lt;301,3,COUNTIF($L$20:L1303,"&lt;&gt;")&lt;401,4,COUNTIF($L$20:L1303,"&lt;&gt;")&lt;501,5,COUNTIF($L$20:L1303,"&lt;&gt;")&lt;601,6,COUNTIF($L$20:L1303,"&lt;&gt;")&lt;701,7,COUNTIF($L$20:L1303,"&lt;&gt;")&lt;801,8,COUNTIF($L$20:L1303,"&lt;&gt;")&lt;901,9,COUNTIF($L$20:L1303,"&lt;&gt;")&lt;1001,10,COUNTIF($L$20:L1303,"&lt;&gt;")&lt;1101,11,COUNTIF($L$20:L1303,"&lt;&gt;")&lt;1201,12,COUNTIF($L$20:L1303,"&lt;&gt;")&lt;1301,13,COUNTIF($L$20:L1303,"&lt;&gt;")&lt;1401,14,COUNTIF($L$20:L1303,"&lt;&gt;")&lt;1501,15,COUNTIF($L$20:L1303,"&lt;&gt;")&lt;1601,16,COUNTIF($L$20:L1303,"&lt;&gt;")&lt;1701,17,COUNTIF($L$20:L1303,"&lt;&gt;")&lt;1801,18,COUNTIF($L$20:L1303,"&lt;&gt;")&lt;1901,19,COUNTIF($L$20:L1303,"&lt;&gt;")&lt;2001,20,COUNTIF($L$20:L1303,"&lt;&gt;")&lt;2101,21,COUNTIF($L$20:L1303,"&lt;&gt;")&lt;2201,22,COUNTIF($L$20:L1303,"&lt;&gt;")&lt;2301,23,COUNTIF($L$20:L1303,"&lt;&gt;")&lt;2401,24,COUNTIF($L$20:L1303,"&lt;&gt;")&lt;2501,25,COUNTIF($L$20:L1303,"&lt;&gt;")&lt;2601,26,COUNTIF($L$20:L1303,"&lt;&gt;")&lt;2701,27,COUNTIF($L$20:L1303,"&lt;&gt;")&lt;2801,28,COUNTIF($L$20:L1303,"&lt;&gt;")&lt;2901,29,COUNTIF($L$20:L1303,"&lt;&gt;")&lt;3001,30),"")</f>
        <v/>
      </c>
      <c r="AM1303" t="str">
        <f t="shared" si="100"/>
        <v/>
      </c>
      <c r="AN1303" t="str">
        <f t="shared" si="104"/>
        <v/>
      </c>
      <c r="AP1303" t="str">
        <f t="shared" si="103"/>
        <v/>
      </c>
      <c r="AQ1303" t="str">
        <f>IF(AO1303="","",COUNTIFS(AM1303:$AM$3019,AO1303))</f>
        <v/>
      </c>
    </row>
    <row r="1304" spans="1:43" x14ac:dyDescent="0.25">
      <c r="A1304" s="6" t="str">
        <f>IF(COUNT($A$20:A1303)&lt;&gt;$B$4,IF(A1303="","",A1303+1),"")</f>
        <v/>
      </c>
      <c r="B1304" s="3"/>
      <c r="C1304" s="3"/>
      <c r="D1304" s="122"/>
      <c r="E1304" s="3"/>
      <c r="F1304" s="3"/>
      <c r="G1304" s="3"/>
      <c r="H1304" s="3"/>
      <c r="I1304" s="120"/>
      <c r="J1304" s="3"/>
      <c r="K1304" s="95" t="str" cm="1">
        <f t="array" ref="K1304">IF(OR($J$14 = "A",$J$14 = "B",$J$14 = "C"),IF(I1304="","",IF(LEN(I1304)&gt;2,_xlfn.IFS(ISNUMBER(SEARCH("_",I1304)),I1304,ISNUMBER(SEARCH(", ",I1304)),SUBSTITUTE(I1304,", ","_"),ISNUMBER(SEARCH("/ ",I1304)),SUBSTITUTE(I1304,"/ ","_"),ISNUMBER(SEARCH(",",I1304)),SUBSTITUTE(I1304,",","_"),ISNUMBER(SEARCH("/",I1304)),SUBSTITUTE(I1304,"/","_"),ISNUMBER(SEARCH("",I1304)),I1304),I1304)),IF(OR($J$14 = "J",$J$14 = "K"),"",IF(D1304="","",IF(LEN(D1304)&gt;2,_xlfn.IFS(ISNUMBER(SEARCH("_",D1304)),D1304,ISNUMBER(SEARCH(", ",D1304)),SUBSTITUTE(D1304,", ","_"),ISNUMBER(SEARCH("/ ",D1304)),SUBSTITUTE(D1304,"/ ","_"),ISNUMBER(SEARCH(",",D1304)),SUBSTITUTE(D1304,",","_"),ISNUMBER(SEARCH("/",D1304)),SUBSTITUTE(D1304,"/","_"),ISNUMBER(SEARCH("",D1304)),D1304),D1304))))</f>
        <v/>
      </c>
      <c r="L1304" s="1"/>
      <c r="M1304" s="1" t="str">
        <f t="shared" si="101"/>
        <v/>
      </c>
      <c r="N1304" s="94" t="str">
        <f>IF($L1304="None","",IF(ISERROR(VLOOKUP($L1304,Info!$B$4:$B$266,1,FALSE)),"",VLOOKUP($L1304,Info!$B$4:$L$266,5,FALSE)))</f>
        <v/>
      </c>
      <c r="O1304" s="94" t="str">
        <f>IF(K1304="","",IF(AND($J$12&lt;&gt;"ABC",N1304="3"),"BAC",IF(N1304="3","ABC",IF($J$12&lt;&gt;"ABC",IF($J$10="Standard",VLOOKUP(K1304,Info!$BE$4:$BF$481,2,FALSE),VLOOKUP(K1304,Info!$BI$4:$BJ$482,2,FALSE)),IF($J$10="Standard",VLOOKUP(K1304,Info!$AG$4:$AH$2994,2,FALSE),VLOOKUP(K1304,Info!$AK$4:$AL$2997,2,FALSE))))))</f>
        <v/>
      </c>
      <c r="P1304" s="94" t="str">
        <f>IF($L1304="None","",IF(ISERROR(VLOOKUP($L1304,Info!$B$4:$B$266,1,FALSE)),"",VLOOKUP($L1304,Info!$B$4:$L$266,3,FALSE)))</f>
        <v/>
      </c>
      <c r="Q1304" s="96" t="str">
        <f>IF($L1304="None","",IF(ISERROR(VLOOKUP($L1304,Info!$B$4:$B$266,1,FALSE)),"",VLOOKUP($L1304,Info!$B$4:$L$266,4,FALSE)))</f>
        <v/>
      </c>
      <c r="R1304" s="1"/>
      <c r="S1304" s="6" t="str">
        <f t="shared" si="102"/>
        <v/>
      </c>
      <c r="T1304" s="6" t="str">
        <f>IF($L1304="None","",IF(ISERROR(VLOOKUP($L1304,Info!$B$4:$B$266,1,FALSE)),"",VLOOKUP($L1304,Info!$B$4:$L$266,11,FALSE)))</f>
        <v/>
      </c>
      <c r="U1304" s="1"/>
      <c r="V1304" s="1"/>
      <c r="W1304" s="1"/>
      <c r="X1304" s="1" t="str">
        <f>IF($L1304="None","",IF(ISERROR(VLOOKUP($L1304,Info!$B$4:$B$266,1,FALSE)),"",IF(OR(W1304="Metallic Liquid Tight",W1304="Non-Metallic Liquid Tight",W1304="LSZH",W1304="Greenfield"),VLOOKUP($L1304,Info!$B$4:$L$266,7,FALSE),"N/A")))</f>
        <v/>
      </c>
      <c r="Y1304" s="1"/>
      <c r="Z1304" s="96" t="str">
        <f>IF($L1304="None","",IF(ISERROR(VLOOKUP($L1304,Info!$B$4:$B$266,1,FALSE)),"",VLOOKUP($L1304,Info!$B$4:$L$266,9,FALSE)))</f>
        <v/>
      </c>
      <c r="AA1304" s="96" t="str">
        <f>IF($L1304="None","",IF(ISERROR(VLOOKUP($L1304,Info!$B$4:$B$266,1,FALSE)),"",VLOOKUP($L1304,Info!$B$4:$L$266,8,FALSE)))</f>
        <v/>
      </c>
      <c r="AB1304" s="96" t="str">
        <f>IF($L1304="None","",IF(ISERROR(VLOOKUP($L1304,Info!$B$4:$B$266,1,FALSE)),"",VLOOKUP($L1304,Info!$B$4:$L$266,10,FALSE)))</f>
        <v/>
      </c>
      <c r="AC1304" s="1" t="str">
        <f>IF(W1304="SO Cable","Black,White",IF(O1304="","",IF(P1304="","",IF($J$12&lt;&gt;"ABC",IF(P1304&lt;="250",VLOOKUP(O1304,Info!$AZ$4:$BB$22,3,FALSE),VLOOKUP(O1304,Info!$AZ$23:$BB$39,3,FALSE)),IF(P1304&lt;="250",VLOOKUP(O1304,Info!$AO$4:$AQ$22,3,FALSE),VLOOKUP(O1304,Info!$AO$23:$AP$39,3,FALSE))))))</f>
        <v/>
      </c>
      <c r="AD1304" s="1"/>
      <c r="AE1304" s="1" t="str">
        <f>IF($L1304="None","",IF(ISERROR(VLOOKUP($L1304,Info!$B$4:$B$266,1,FALSE)),"",VLOOKUP($L1304,Info!$B$4:$L$266,4,FALSE)))</f>
        <v/>
      </c>
      <c r="AF1304" s="1" t="str">
        <f>IF($L1304="None","",IF(ISERROR(VLOOKUP($L1304,Info!$B$4:$B$266,1,FALSE)),"",VLOOKUP($L1304,Info!$B$4:$L$266,6,FALSE)))</f>
        <v/>
      </c>
      <c r="AG1304" s="1"/>
      <c r="AH1304" s="33" t="str" cm="1">
        <f t="array" ref="AH1304">IF(AND(L1304&lt;&gt;"",O1304&lt;&gt;"",R1304:S1304&lt;&gt;"",W1304:X1304&lt;&gt;"",Z1304:AA1304&lt;&gt;"",AC1304&lt;&gt;""),"Good","Bad")</f>
        <v>Bad</v>
      </c>
      <c r="AL1304" t="str" cm="1">
        <f t="array" ref="AL1304">IF(R1304&gt;0,_xlfn.IFS(COUNTIF($L$20:L1304,"&lt;&gt;")&lt;101,1,COUNTIF($L$20:L1304,"&lt;&gt;")&lt;201,2,COUNTIF($L$20:L1304,"&lt;&gt;")&lt;301,3,COUNTIF($L$20:L1304,"&lt;&gt;")&lt;401,4,COUNTIF($L$20:L1304,"&lt;&gt;")&lt;501,5,COUNTIF($L$20:L1304,"&lt;&gt;")&lt;601,6,COUNTIF($L$20:L1304,"&lt;&gt;")&lt;701,7,COUNTIF($L$20:L1304,"&lt;&gt;")&lt;801,8,COUNTIF($L$20:L1304,"&lt;&gt;")&lt;901,9,COUNTIF($L$20:L1304,"&lt;&gt;")&lt;1001,10,COUNTIF($L$20:L1304,"&lt;&gt;")&lt;1101,11,COUNTIF($L$20:L1304,"&lt;&gt;")&lt;1201,12,COUNTIF($L$20:L1304,"&lt;&gt;")&lt;1301,13,COUNTIF($L$20:L1304,"&lt;&gt;")&lt;1401,14,COUNTIF($L$20:L1304,"&lt;&gt;")&lt;1501,15,COUNTIF($L$20:L1304,"&lt;&gt;")&lt;1601,16,COUNTIF($L$20:L1304,"&lt;&gt;")&lt;1701,17,COUNTIF($L$20:L1304,"&lt;&gt;")&lt;1801,18,COUNTIF($L$20:L1304,"&lt;&gt;")&lt;1901,19,COUNTIF($L$20:L1304,"&lt;&gt;")&lt;2001,20,COUNTIF($L$20:L1304,"&lt;&gt;")&lt;2101,21,COUNTIF($L$20:L1304,"&lt;&gt;")&lt;2201,22,COUNTIF($L$20:L1304,"&lt;&gt;")&lt;2301,23,COUNTIF($L$20:L1304,"&lt;&gt;")&lt;2401,24,COUNTIF($L$20:L1304,"&lt;&gt;")&lt;2501,25,COUNTIF($L$20:L1304,"&lt;&gt;")&lt;2601,26,COUNTIF($L$20:L1304,"&lt;&gt;")&lt;2701,27,COUNTIF($L$20:L1304,"&lt;&gt;")&lt;2801,28,COUNTIF($L$20:L1304,"&lt;&gt;")&lt;2901,29,COUNTIF($L$20:L1304,"&lt;&gt;")&lt;3001,30),"")</f>
        <v/>
      </c>
      <c r="AM1304" t="str">
        <f t="shared" si="100"/>
        <v/>
      </c>
      <c r="AN1304" t="str">
        <f t="shared" si="104"/>
        <v/>
      </c>
      <c r="AP1304" t="str">
        <f t="shared" si="103"/>
        <v/>
      </c>
      <c r="AQ1304" t="str">
        <f>IF(AO1304="","",COUNTIFS(AM1304:$AM$3019,AO1304))</f>
        <v/>
      </c>
    </row>
    <row r="1305" spans="1:43" x14ac:dyDescent="0.25">
      <c r="A1305" s="6" t="str">
        <f>IF(COUNT($A$20:A1304)&lt;&gt;$B$4,IF(A1304="","",A1304+1),"")</f>
        <v/>
      </c>
      <c r="B1305" s="3"/>
      <c r="C1305" s="3"/>
      <c r="D1305" s="122"/>
      <c r="E1305" s="3"/>
      <c r="F1305" s="3"/>
      <c r="G1305" s="3"/>
      <c r="H1305" s="3"/>
      <c r="I1305" s="120"/>
      <c r="J1305" s="3"/>
      <c r="K1305" s="95" t="str" cm="1">
        <f t="array" ref="K1305">IF(OR($J$14 = "A",$J$14 = "B",$J$14 = "C"),IF(I1305="","",IF(LEN(I1305)&gt;2,_xlfn.IFS(ISNUMBER(SEARCH("_",I1305)),I1305,ISNUMBER(SEARCH(", ",I1305)),SUBSTITUTE(I1305,", ","_"),ISNUMBER(SEARCH("/ ",I1305)),SUBSTITUTE(I1305,"/ ","_"),ISNUMBER(SEARCH(",",I1305)),SUBSTITUTE(I1305,",","_"),ISNUMBER(SEARCH("/",I1305)),SUBSTITUTE(I1305,"/","_"),ISNUMBER(SEARCH("",I1305)),I1305),I1305)),IF(OR($J$14 = "J",$J$14 = "K"),"",IF(D1305="","",IF(LEN(D1305)&gt;2,_xlfn.IFS(ISNUMBER(SEARCH("_",D1305)),D1305,ISNUMBER(SEARCH(", ",D1305)),SUBSTITUTE(D1305,", ","_"),ISNUMBER(SEARCH("/ ",D1305)),SUBSTITUTE(D1305,"/ ","_"),ISNUMBER(SEARCH(",",D1305)),SUBSTITUTE(D1305,",","_"),ISNUMBER(SEARCH("/",D1305)),SUBSTITUTE(D1305,"/","_"),ISNUMBER(SEARCH("",D1305)),D1305),D1305))))</f>
        <v/>
      </c>
      <c r="L1305" s="1"/>
      <c r="M1305" s="1" t="str">
        <f t="shared" si="101"/>
        <v/>
      </c>
      <c r="N1305" s="94" t="str">
        <f>IF($L1305="None","",IF(ISERROR(VLOOKUP($L1305,Info!$B$4:$B$266,1,FALSE)),"",VLOOKUP($L1305,Info!$B$4:$L$266,5,FALSE)))</f>
        <v/>
      </c>
      <c r="O1305" s="94" t="str">
        <f>IF(K1305="","",IF(AND($J$12&lt;&gt;"ABC",N1305="3"),"BAC",IF(N1305="3","ABC",IF($J$12&lt;&gt;"ABC",IF($J$10="Standard",VLOOKUP(K1305,Info!$BE$4:$BF$481,2,FALSE),VLOOKUP(K1305,Info!$BI$4:$BJ$482,2,FALSE)),IF($J$10="Standard",VLOOKUP(K1305,Info!$AG$4:$AH$2994,2,FALSE),VLOOKUP(K1305,Info!$AK$4:$AL$2997,2,FALSE))))))</f>
        <v/>
      </c>
      <c r="P1305" s="94" t="str">
        <f>IF($L1305="None","",IF(ISERROR(VLOOKUP($L1305,Info!$B$4:$B$266,1,FALSE)),"",VLOOKUP($L1305,Info!$B$4:$L$266,3,FALSE)))</f>
        <v/>
      </c>
      <c r="Q1305" s="96" t="str">
        <f>IF($L1305="None","",IF(ISERROR(VLOOKUP($L1305,Info!$B$4:$B$266,1,FALSE)),"",VLOOKUP($L1305,Info!$B$4:$L$266,4,FALSE)))</f>
        <v/>
      </c>
      <c r="R1305" s="1"/>
      <c r="S1305" s="6" t="str">
        <f t="shared" si="102"/>
        <v/>
      </c>
      <c r="T1305" s="6" t="str">
        <f>IF($L1305="None","",IF(ISERROR(VLOOKUP($L1305,Info!$B$4:$B$266,1,FALSE)),"",VLOOKUP($L1305,Info!$B$4:$L$266,11,FALSE)))</f>
        <v/>
      </c>
      <c r="U1305" s="1"/>
      <c r="V1305" s="1"/>
      <c r="W1305" s="1"/>
      <c r="X1305" s="1" t="str">
        <f>IF($L1305="None","",IF(ISERROR(VLOOKUP($L1305,Info!$B$4:$B$266,1,FALSE)),"",IF(OR(W1305="Metallic Liquid Tight",W1305="Non-Metallic Liquid Tight",W1305="LSZH",W1305="Greenfield"),VLOOKUP($L1305,Info!$B$4:$L$266,7,FALSE),"N/A")))</f>
        <v/>
      </c>
      <c r="Y1305" s="1"/>
      <c r="Z1305" s="96" t="str">
        <f>IF($L1305="None","",IF(ISERROR(VLOOKUP($L1305,Info!$B$4:$B$266,1,FALSE)),"",VLOOKUP($L1305,Info!$B$4:$L$266,9,FALSE)))</f>
        <v/>
      </c>
      <c r="AA1305" s="96" t="str">
        <f>IF($L1305="None","",IF(ISERROR(VLOOKUP($L1305,Info!$B$4:$B$266,1,FALSE)),"",VLOOKUP($L1305,Info!$B$4:$L$266,8,FALSE)))</f>
        <v/>
      </c>
      <c r="AB1305" s="96" t="str">
        <f>IF($L1305="None","",IF(ISERROR(VLOOKUP($L1305,Info!$B$4:$B$266,1,FALSE)),"",VLOOKUP($L1305,Info!$B$4:$L$266,10,FALSE)))</f>
        <v/>
      </c>
      <c r="AC1305" s="1" t="str">
        <f>IF(W1305="SO Cable","Black,White",IF(O1305="","",IF(P1305="","",IF($J$12&lt;&gt;"ABC",IF(P1305&lt;="250",VLOOKUP(O1305,Info!$AZ$4:$BB$22,3,FALSE),VLOOKUP(O1305,Info!$AZ$23:$BB$39,3,FALSE)),IF(P1305&lt;="250",VLOOKUP(O1305,Info!$AO$4:$AQ$22,3,FALSE),VLOOKUP(O1305,Info!$AO$23:$AP$39,3,FALSE))))))</f>
        <v/>
      </c>
      <c r="AD1305" s="1"/>
      <c r="AE1305" s="1" t="str">
        <f>IF($L1305="None","",IF(ISERROR(VLOOKUP($L1305,Info!$B$4:$B$266,1,FALSE)),"",VLOOKUP($L1305,Info!$B$4:$L$266,4,FALSE)))</f>
        <v/>
      </c>
      <c r="AF1305" s="1" t="str">
        <f>IF($L1305="None","",IF(ISERROR(VLOOKUP($L1305,Info!$B$4:$B$266,1,FALSE)),"",VLOOKUP($L1305,Info!$B$4:$L$266,6,FALSE)))</f>
        <v/>
      </c>
      <c r="AG1305" s="1"/>
      <c r="AH1305" s="33" t="str" cm="1">
        <f t="array" ref="AH1305">IF(AND(L1305&lt;&gt;"",O1305&lt;&gt;"",R1305:S1305&lt;&gt;"",W1305:X1305&lt;&gt;"",Z1305:AA1305&lt;&gt;"",AC1305&lt;&gt;""),"Good","Bad")</f>
        <v>Bad</v>
      </c>
      <c r="AL1305" t="str" cm="1">
        <f t="array" ref="AL1305">IF(R1305&gt;0,_xlfn.IFS(COUNTIF($L$20:L1305,"&lt;&gt;")&lt;101,1,COUNTIF($L$20:L1305,"&lt;&gt;")&lt;201,2,COUNTIF($L$20:L1305,"&lt;&gt;")&lt;301,3,COUNTIF($L$20:L1305,"&lt;&gt;")&lt;401,4,COUNTIF($L$20:L1305,"&lt;&gt;")&lt;501,5,COUNTIF($L$20:L1305,"&lt;&gt;")&lt;601,6,COUNTIF($L$20:L1305,"&lt;&gt;")&lt;701,7,COUNTIF($L$20:L1305,"&lt;&gt;")&lt;801,8,COUNTIF($L$20:L1305,"&lt;&gt;")&lt;901,9,COUNTIF($L$20:L1305,"&lt;&gt;")&lt;1001,10,COUNTIF($L$20:L1305,"&lt;&gt;")&lt;1101,11,COUNTIF($L$20:L1305,"&lt;&gt;")&lt;1201,12,COUNTIF($L$20:L1305,"&lt;&gt;")&lt;1301,13,COUNTIF($L$20:L1305,"&lt;&gt;")&lt;1401,14,COUNTIF($L$20:L1305,"&lt;&gt;")&lt;1501,15,COUNTIF($L$20:L1305,"&lt;&gt;")&lt;1601,16,COUNTIF($L$20:L1305,"&lt;&gt;")&lt;1701,17,COUNTIF($L$20:L1305,"&lt;&gt;")&lt;1801,18,COUNTIF($L$20:L1305,"&lt;&gt;")&lt;1901,19,COUNTIF($L$20:L1305,"&lt;&gt;")&lt;2001,20,COUNTIF($L$20:L1305,"&lt;&gt;")&lt;2101,21,COUNTIF($L$20:L1305,"&lt;&gt;")&lt;2201,22,COUNTIF($L$20:L1305,"&lt;&gt;")&lt;2301,23,COUNTIF($L$20:L1305,"&lt;&gt;")&lt;2401,24,COUNTIF($L$20:L1305,"&lt;&gt;")&lt;2501,25,COUNTIF($L$20:L1305,"&lt;&gt;")&lt;2601,26,COUNTIF($L$20:L1305,"&lt;&gt;")&lt;2701,27,COUNTIF($L$20:L1305,"&lt;&gt;")&lt;2801,28,COUNTIF($L$20:L1305,"&lt;&gt;")&lt;2901,29,COUNTIF($L$20:L1305,"&lt;&gt;")&lt;3001,30),"")</f>
        <v/>
      </c>
      <c r="AM1305" t="str">
        <f t="shared" si="100"/>
        <v/>
      </c>
      <c r="AN1305" t="str">
        <f t="shared" si="104"/>
        <v/>
      </c>
      <c r="AP1305" t="str">
        <f t="shared" si="103"/>
        <v/>
      </c>
      <c r="AQ1305" t="str">
        <f>IF(AO1305="","",COUNTIFS(AM1305:$AM$3019,AO1305))</f>
        <v/>
      </c>
    </row>
    <row r="1306" spans="1:43" x14ac:dyDescent="0.25">
      <c r="A1306" s="6" t="str">
        <f>IF(COUNT($A$20:A1305)&lt;&gt;$B$4,IF(A1305="","",A1305+1),"")</f>
        <v/>
      </c>
      <c r="B1306" s="3"/>
      <c r="C1306" s="3"/>
      <c r="D1306" s="122"/>
      <c r="E1306" s="3"/>
      <c r="F1306" s="3"/>
      <c r="G1306" s="3"/>
      <c r="H1306" s="3"/>
      <c r="I1306" s="120"/>
      <c r="J1306" s="3"/>
      <c r="K1306" s="95" t="str" cm="1">
        <f t="array" ref="K1306">IF(OR($J$14 = "A",$J$14 = "B",$J$14 = "C"),IF(I1306="","",IF(LEN(I1306)&gt;2,_xlfn.IFS(ISNUMBER(SEARCH("_",I1306)),I1306,ISNUMBER(SEARCH(", ",I1306)),SUBSTITUTE(I1306,", ","_"),ISNUMBER(SEARCH("/ ",I1306)),SUBSTITUTE(I1306,"/ ","_"),ISNUMBER(SEARCH(",",I1306)),SUBSTITUTE(I1306,",","_"),ISNUMBER(SEARCH("/",I1306)),SUBSTITUTE(I1306,"/","_"),ISNUMBER(SEARCH("",I1306)),I1306),I1306)),IF(OR($J$14 = "J",$J$14 = "K"),"",IF(D1306="","",IF(LEN(D1306)&gt;2,_xlfn.IFS(ISNUMBER(SEARCH("_",D1306)),D1306,ISNUMBER(SEARCH(", ",D1306)),SUBSTITUTE(D1306,", ","_"),ISNUMBER(SEARCH("/ ",D1306)),SUBSTITUTE(D1306,"/ ","_"),ISNUMBER(SEARCH(",",D1306)),SUBSTITUTE(D1306,",","_"),ISNUMBER(SEARCH("/",D1306)),SUBSTITUTE(D1306,"/","_"),ISNUMBER(SEARCH("",D1306)),D1306),D1306))))</f>
        <v/>
      </c>
      <c r="L1306" s="1"/>
      <c r="M1306" s="1" t="str">
        <f t="shared" si="101"/>
        <v/>
      </c>
      <c r="N1306" s="94" t="str">
        <f>IF($L1306="None","",IF(ISERROR(VLOOKUP($L1306,Info!$B$4:$B$266,1,FALSE)),"",VLOOKUP($L1306,Info!$B$4:$L$266,5,FALSE)))</f>
        <v/>
      </c>
      <c r="O1306" s="94" t="str">
        <f>IF(K1306="","",IF(AND($J$12&lt;&gt;"ABC",N1306="3"),"BAC",IF(N1306="3","ABC",IF($J$12&lt;&gt;"ABC",IF($J$10="Standard",VLOOKUP(K1306,Info!$BE$4:$BF$481,2,FALSE),VLOOKUP(K1306,Info!$BI$4:$BJ$482,2,FALSE)),IF($J$10="Standard",VLOOKUP(K1306,Info!$AG$4:$AH$2994,2,FALSE),VLOOKUP(K1306,Info!$AK$4:$AL$2997,2,FALSE))))))</f>
        <v/>
      </c>
      <c r="P1306" s="94" t="str">
        <f>IF($L1306="None","",IF(ISERROR(VLOOKUP($L1306,Info!$B$4:$B$266,1,FALSE)),"",VLOOKUP($L1306,Info!$B$4:$L$266,3,FALSE)))</f>
        <v/>
      </c>
      <c r="Q1306" s="96" t="str">
        <f>IF($L1306="None","",IF(ISERROR(VLOOKUP($L1306,Info!$B$4:$B$266,1,FALSE)),"",VLOOKUP($L1306,Info!$B$4:$L$266,4,FALSE)))</f>
        <v/>
      </c>
      <c r="R1306" s="1"/>
      <c r="S1306" s="6" t="str">
        <f t="shared" si="102"/>
        <v/>
      </c>
      <c r="T1306" s="6" t="str">
        <f>IF($L1306="None","",IF(ISERROR(VLOOKUP($L1306,Info!$B$4:$B$266,1,FALSE)),"",VLOOKUP($L1306,Info!$B$4:$L$266,11,FALSE)))</f>
        <v/>
      </c>
      <c r="U1306" s="1"/>
      <c r="V1306" s="1"/>
      <c r="W1306" s="1"/>
      <c r="X1306" s="1" t="str">
        <f>IF($L1306="None","",IF(ISERROR(VLOOKUP($L1306,Info!$B$4:$B$266,1,FALSE)),"",IF(OR(W1306="Metallic Liquid Tight",W1306="Non-Metallic Liquid Tight",W1306="LSZH",W1306="Greenfield"),VLOOKUP($L1306,Info!$B$4:$L$266,7,FALSE),"N/A")))</f>
        <v/>
      </c>
      <c r="Y1306" s="1"/>
      <c r="Z1306" s="96" t="str">
        <f>IF($L1306="None","",IF(ISERROR(VLOOKUP($L1306,Info!$B$4:$B$266,1,FALSE)),"",VLOOKUP($L1306,Info!$B$4:$L$266,9,FALSE)))</f>
        <v/>
      </c>
      <c r="AA1306" s="96" t="str">
        <f>IF($L1306="None","",IF(ISERROR(VLOOKUP($L1306,Info!$B$4:$B$266,1,FALSE)),"",VLOOKUP($L1306,Info!$B$4:$L$266,8,FALSE)))</f>
        <v/>
      </c>
      <c r="AB1306" s="96" t="str">
        <f>IF($L1306="None","",IF(ISERROR(VLOOKUP($L1306,Info!$B$4:$B$266,1,FALSE)),"",VLOOKUP($L1306,Info!$B$4:$L$266,10,FALSE)))</f>
        <v/>
      </c>
      <c r="AC1306" s="1" t="str">
        <f>IF(W1306="SO Cable","Black,White",IF(O1306="","",IF(P1306="","",IF($J$12&lt;&gt;"ABC",IF(P1306&lt;="250",VLOOKUP(O1306,Info!$AZ$4:$BB$22,3,FALSE),VLOOKUP(O1306,Info!$AZ$23:$BB$39,3,FALSE)),IF(P1306&lt;="250",VLOOKUP(O1306,Info!$AO$4:$AQ$22,3,FALSE),VLOOKUP(O1306,Info!$AO$23:$AP$39,3,FALSE))))))</f>
        <v/>
      </c>
      <c r="AD1306" s="1"/>
      <c r="AE1306" s="1" t="str">
        <f>IF($L1306="None","",IF(ISERROR(VLOOKUP($L1306,Info!$B$4:$B$266,1,FALSE)),"",VLOOKUP($L1306,Info!$B$4:$L$266,4,FALSE)))</f>
        <v/>
      </c>
      <c r="AF1306" s="1" t="str">
        <f>IF($L1306="None","",IF(ISERROR(VLOOKUP($L1306,Info!$B$4:$B$266,1,FALSE)),"",VLOOKUP($L1306,Info!$B$4:$L$266,6,FALSE)))</f>
        <v/>
      </c>
      <c r="AG1306" s="1"/>
      <c r="AH1306" s="33" t="str" cm="1">
        <f t="array" ref="AH1306">IF(AND(L1306&lt;&gt;"",O1306&lt;&gt;"",R1306:S1306&lt;&gt;"",W1306:X1306&lt;&gt;"",Z1306:AA1306&lt;&gt;"",AC1306&lt;&gt;""),"Good","Bad")</f>
        <v>Bad</v>
      </c>
      <c r="AL1306" t="str" cm="1">
        <f t="array" ref="AL1306">IF(R1306&gt;0,_xlfn.IFS(COUNTIF($L$20:L1306,"&lt;&gt;")&lt;101,1,COUNTIF($L$20:L1306,"&lt;&gt;")&lt;201,2,COUNTIF($L$20:L1306,"&lt;&gt;")&lt;301,3,COUNTIF($L$20:L1306,"&lt;&gt;")&lt;401,4,COUNTIF($L$20:L1306,"&lt;&gt;")&lt;501,5,COUNTIF($L$20:L1306,"&lt;&gt;")&lt;601,6,COUNTIF($L$20:L1306,"&lt;&gt;")&lt;701,7,COUNTIF($L$20:L1306,"&lt;&gt;")&lt;801,8,COUNTIF($L$20:L1306,"&lt;&gt;")&lt;901,9,COUNTIF($L$20:L1306,"&lt;&gt;")&lt;1001,10,COUNTIF($L$20:L1306,"&lt;&gt;")&lt;1101,11,COUNTIF($L$20:L1306,"&lt;&gt;")&lt;1201,12,COUNTIF($L$20:L1306,"&lt;&gt;")&lt;1301,13,COUNTIF($L$20:L1306,"&lt;&gt;")&lt;1401,14,COUNTIF($L$20:L1306,"&lt;&gt;")&lt;1501,15,COUNTIF($L$20:L1306,"&lt;&gt;")&lt;1601,16,COUNTIF($L$20:L1306,"&lt;&gt;")&lt;1701,17,COUNTIF($L$20:L1306,"&lt;&gt;")&lt;1801,18,COUNTIF($L$20:L1306,"&lt;&gt;")&lt;1901,19,COUNTIF($L$20:L1306,"&lt;&gt;")&lt;2001,20,COUNTIF($L$20:L1306,"&lt;&gt;")&lt;2101,21,COUNTIF($L$20:L1306,"&lt;&gt;")&lt;2201,22,COUNTIF($L$20:L1306,"&lt;&gt;")&lt;2301,23,COUNTIF($L$20:L1306,"&lt;&gt;")&lt;2401,24,COUNTIF($L$20:L1306,"&lt;&gt;")&lt;2501,25,COUNTIF($L$20:L1306,"&lt;&gt;")&lt;2601,26,COUNTIF($L$20:L1306,"&lt;&gt;")&lt;2701,27,COUNTIF($L$20:L1306,"&lt;&gt;")&lt;2801,28,COUNTIF($L$20:L1306,"&lt;&gt;")&lt;2901,29,COUNTIF($L$20:L1306,"&lt;&gt;")&lt;3001,30),"")</f>
        <v/>
      </c>
      <c r="AM1306" t="str">
        <f t="shared" si="100"/>
        <v/>
      </c>
      <c r="AN1306" t="str">
        <f t="shared" si="104"/>
        <v/>
      </c>
      <c r="AP1306" t="str">
        <f t="shared" si="103"/>
        <v/>
      </c>
      <c r="AQ1306" t="str">
        <f>IF(AO1306="","",COUNTIFS(AM1306:$AM$3019,AO1306))</f>
        <v/>
      </c>
    </row>
    <row r="1307" spans="1:43" x14ac:dyDescent="0.25">
      <c r="A1307" s="6" t="str">
        <f>IF(COUNT($A$20:A1306)&lt;&gt;$B$4,IF(A1306="","",A1306+1),"")</f>
        <v/>
      </c>
      <c r="B1307" s="3"/>
      <c r="C1307" s="3"/>
      <c r="D1307" s="122"/>
      <c r="E1307" s="3"/>
      <c r="F1307" s="3"/>
      <c r="G1307" s="3"/>
      <c r="H1307" s="3"/>
      <c r="I1307" s="120"/>
      <c r="J1307" s="3"/>
      <c r="K1307" s="95" t="str" cm="1">
        <f t="array" ref="K1307">IF(OR($J$14 = "A",$J$14 = "B",$J$14 = "C"),IF(I1307="","",IF(LEN(I1307)&gt;2,_xlfn.IFS(ISNUMBER(SEARCH("_",I1307)),I1307,ISNUMBER(SEARCH(", ",I1307)),SUBSTITUTE(I1307,", ","_"),ISNUMBER(SEARCH("/ ",I1307)),SUBSTITUTE(I1307,"/ ","_"),ISNUMBER(SEARCH(",",I1307)),SUBSTITUTE(I1307,",","_"),ISNUMBER(SEARCH("/",I1307)),SUBSTITUTE(I1307,"/","_"),ISNUMBER(SEARCH("",I1307)),I1307),I1307)),IF(OR($J$14 = "J",$J$14 = "K"),"",IF(D1307="","",IF(LEN(D1307)&gt;2,_xlfn.IFS(ISNUMBER(SEARCH("_",D1307)),D1307,ISNUMBER(SEARCH(", ",D1307)),SUBSTITUTE(D1307,", ","_"),ISNUMBER(SEARCH("/ ",D1307)),SUBSTITUTE(D1307,"/ ","_"),ISNUMBER(SEARCH(",",D1307)),SUBSTITUTE(D1307,",","_"),ISNUMBER(SEARCH("/",D1307)),SUBSTITUTE(D1307,"/","_"),ISNUMBER(SEARCH("",D1307)),D1307),D1307))))</f>
        <v/>
      </c>
      <c r="L1307" s="1"/>
      <c r="M1307" s="1" t="str">
        <f t="shared" si="101"/>
        <v/>
      </c>
      <c r="N1307" s="94" t="str">
        <f>IF($L1307="None","",IF(ISERROR(VLOOKUP($L1307,Info!$B$4:$B$266,1,FALSE)),"",VLOOKUP($L1307,Info!$B$4:$L$266,5,FALSE)))</f>
        <v/>
      </c>
      <c r="O1307" s="94" t="str">
        <f>IF(K1307="","",IF(AND($J$12&lt;&gt;"ABC",N1307="3"),"BAC",IF(N1307="3","ABC",IF($J$12&lt;&gt;"ABC",IF($J$10="Standard",VLOOKUP(K1307,Info!$BE$4:$BF$481,2,FALSE),VLOOKUP(K1307,Info!$BI$4:$BJ$482,2,FALSE)),IF($J$10="Standard",VLOOKUP(K1307,Info!$AG$4:$AH$2994,2,FALSE),VLOOKUP(K1307,Info!$AK$4:$AL$2997,2,FALSE))))))</f>
        <v/>
      </c>
      <c r="P1307" s="94" t="str">
        <f>IF($L1307="None","",IF(ISERROR(VLOOKUP($L1307,Info!$B$4:$B$266,1,FALSE)),"",VLOOKUP($L1307,Info!$B$4:$L$266,3,FALSE)))</f>
        <v/>
      </c>
      <c r="Q1307" s="96" t="str">
        <f>IF($L1307="None","",IF(ISERROR(VLOOKUP($L1307,Info!$B$4:$B$266,1,FALSE)),"",VLOOKUP($L1307,Info!$B$4:$L$266,4,FALSE)))</f>
        <v/>
      </c>
      <c r="R1307" s="1"/>
      <c r="S1307" s="6" t="str">
        <f t="shared" si="102"/>
        <v/>
      </c>
      <c r="T1307" s="6" t="str">
        <f>IF($L1307="None","",IF(ISERROR(VLOOKUP($L1307,Info!$B$4:$B$266,1,FALSE)),"",VLOOKUP($L1307,Info!$B$4:$L$266,11,FALSE)))</f>
        <v/>
      </c>
      <c r="U1307" s="1"/>
      <c r="V1307" s="1"/>
      <c r="W1307" s="1"/>
      <c r="X1307" s="1" t="str">
        <f>IF($L1307="None","",IF(ISERROR(VLOOKUP($L1307,Info!$B$4:$B$266,1,FALSE)),"",IF(OR(W1307="Metallic Liquid Tight",W1307="Non-Metallic Liquid Tight",W1307="LSZH",W1307="Greenfield"),VLOOKUP($L1307,Info!$B$4:$L$266,7,FALSE),"N/A")))</f>
        <v/>
      </c>
      <c r="Y1307" s="1"/>
      <c r="Z1307" s="96" t="str">
        <f>IF($L1307="None","",IF(ISERROR(VLOOKUP($L1307,Info!$B$4:$B$266,1,FALSE)),"",VLOOKUP($L1307,Info!$B$4:$L$266,9,FALSE)))</f>
        <v/>
      </c>
      <c r="AA1307" s="96" t="str">
        <f>IF($L1307="None","",IF(ISERROR(VLOOKUP($L1307,Info!$B$4:$B$266,1,FALSE)),"",VLOOKUP($L1307,Info!$B$4:$L$266,8,FALSE)))</f>
        <v/>
      </c>
      <c r="AB1307" s="96" t="str">
        <f>IF($L1307="None","",IF(ISERROR(VLOOKUP($L1307,Info!$B$4:$B$266,1,FALSE)),"",VLOOKUP($L1307,Info!$B$4:$L$266,10,FALSE)))</f>
        <v/>
      </c>
      <c r="AC1307" s="1" t="str">
        <f>IF(W1307="SO Cable","Black,White",IF(O1307="","",IF(P1307="","",IF($J$12&lt;&gt;"ABC",IF(P1307&lt;="250",VLOOKUP(O1307,Info!$AZ$4:$BB$22,3,FALSE),VLOOKUP(O1307,Info!$AZ$23:$BB$39,3,FALSE)),IF(P1307&lt;="250",VLOOKUP(O1307,Info!$AO$4:$AQ$22,3,FALSE),VLOOKUP(O1307,Info!$AO$23:$AP$39,3,FALSE))))))</f>
        <v/>
      </c>
      <c r="AD1307" s="1"/>
      <c r="AE1307" s="1" t="str">
        <f>IF($L1307="None","",IF(ISERROR(VLOOKUP($L1307,Info!$B$4:$B$266,1,FALSE)),"",VLOOKUP($L1307,Info!$B$4:$L$266,4,FALSE)))</f>
        <v/>
      </c>
      <c r="AF1307" s="1" t="str">
        <f>IF($L1307="None","",IF(ISERROR(VLOOKUP($L1307,Info!$B$4:$B$266,1,FALSE)),"",VLOOKUP($L1307,Info!$B$4:$L$266,6,FALSE)))</f>
        <v/>
      </c>
      <c r="AG1307" s="1"/>
      <c r="AH1307" s="33" t="str" cm="1">
        <f t="array" ref="AH1307">IF(AND(L1307&lt;&gt;"",O1307&lt;&gt;"",R1307:S1307&lt;&gt;"",W1307:X1307&lt;&gt;"",Z1307:AA1307&lt;&gt;"",AC1307&lt;&gt;""),"Good","Bad")</f>
        <v>Bad</v>
      </c>
      <c r="AL1307" t="str" cm="1">
        <f t="array" ref="AL1307">IF(R1307&gt;0,_xlfn.IFS(COUNTIF($L$20:L1307,"&lt;&gt;")&lt;101,1,COUNTIF($L$20:L1307,"&lt;&gt;")&lt;201,2,COUNTIF($L$20:L1307,"&lt;&gt;")&lt;301,3,COUNTIF($L$20:L1307,"&lt;&gt;")&lt;401,4,COUNTIF($L$20:L1307,"&lt;&gt;")&lt;501,5,COUNTIF($L$20:L1307,"&lt;&gt;")&lt;601,6,COUNTIF($L$20:L1307,"&lt;&gt;")&lt;701,7,COUNTIF($L$20:L1307,"&lt;&gt;")&lt;801,8,COUNTIF($L$20:L1307,"&lt;&gt;")&lt;901,9,COUNTIF($L$20:L1307,"&lt;&gt;")&lt;1001,10,COUNTIF($L$20:L1307,"&lt;&gt;")&lt;1101,11,COUNTIF($L$20:L1307,"&lt;&gt;")&lt;1201,12,COUNTIF($L$20:L1307,"&lt;&gt;")&lt;1301,13,COUNTIF($L$20:L1307,"&lt;&gt;")&lt;1401,14,COUNTIF($L$20:L1307,"&lt;&gt;")&lt;1501,15,COUNTIF($L$20:L1307,"&lt;&gt;")&lt;1601,16,COUNTIF($L$20:L1307,"&lt;&gt;")&lt;1701,17,COUNTIF($L$20:L1307,"&lt;&gt;")&lt;1801,18,COUNTIF($L$20:L1307,"&lt;&gt;")&lt;1901,19,COUNTIF($L$20:L1307,"&lt;&gt;")&lt;2001,20,COUNTIF($L$20:L1307,"&lt;&gt;")&lt;2101,21,COUNTIF($L$20:L1307,"&lt;&gt;")&lt;2201,22,COUNTIF($L$20:L1307,"&lt;&gt;")&lt;2301,23,COUNTIF($L$20:L1307,"&lt;&gt;")&lt;2401,24,COUNTIF($L$20:L1307,"&lt;&gt;")&lt;2501,25,COUNTIF($L$20:L1307,"&lt;&gt;")&lt;2601,26,COUNTIF($L$20:L1307,"&lt;&gt;")&lt;2701,27,COUNTIF($L$20:L1307,"&lt;&gt;")&lt;2801,28,COUNTIF($L$20:L1307,"&lt;&gt;")&lt;2901,29,COUNTIF($L$20:L1307,"&lt;&gt;")&lt;3001,30),"")</f>
        <v/>
      </c>
      <c r="AM1307" t="str">
        <f t="shared" si="100"/>
        <v/>
      </c>
      <c r="AN1307" t="str">
        <f t="shared" si="104"/>
        <v/>
      </c>
      <c r="AP1307" t="str">
        <f t="shared" si="103"/>
        <v/>
      </c>
      <c r="AQ1307" t="str">
        <f>IF(AO1307="","",COUNTIFS(AM1307:$AM$3019,AO1307))</f>
        <v/>
      </c>
    </row>
    <row r="1308" spans="1:43" x14ac:dyDescent="0.25">
      <c r="A1308" s="6" t="str">
        <f>IF(COUNT($A$20:A1307)&lt;&gt;$B$4,IF(A1307="","",A1307+1),"")</f>
        <v/>
      </c>
      <c r="B1308" s="3"/>
      <c r="C1308" s="3"/>
      <c r="D1308" s="122"/>
      <c r="E1308" s="3"/>
      <c r="F1308" s="3"/>
      <c r="G1308" s="3"/>
      <c r="H1308" s="3"/>
      <c r="I1308" s="120"/>
      <c r="J1308" s="3"/>
      <c r="K1308" s="95" t="str" cm="1">
        <f t="array" ref="K1308">IF(OR($J$14 = "A",$J$14 = "B",$J$14 = "C"),IF(I1308="","",IF(LEN(I1308)&gt;2,_xlfn.IFS(ISNUMBER(SEARCH("_",I1308)),I1308,ISNUMBER(SEARCH(", ",I1308)),SUBSTITUTE(I1308,", ","_"),ISNUMBER(SEARCH("/ ",I1308)),SUBSTITUTE(I1308,"/ ","_"),ISNUMBER(SEARCH(",",I1308)),SUBSTITUTE(I1308,",","_"),ISNUMBER(SEARCH("/",I1308)),SUBSTITUTE(I1308,"/","_"),ISNUMBER(SEARCH("",I1308)),I1308),I1308)),IF(OR($J$14 = "J",$J$14 = "K"),"",IF(D1308="","",IF(LEN(D1308)&gt;2,_xlfn.IFS(ISNUMBER(SEARCH("_",D1308)),D1308,ISNUMBER(SEARCH(", ",D1308)),SUBSTITUTE(D1308,", ","_"),ISNUMBER(SEARCH("/ ",D1308)),SUBSTITUTE(D1308,"/ ","_"),ISNUMBER(SEARCH(",",D1308)),SUBSTITUTE(D1308,",","_"),ISNUMBER(SEARCH("/",D1308)),SUBSTITUTE(D1308,"/","_"),ISNUMBER(SEARCH("",D1308)),D1308),D1308))))</f>
        <v/>
      </c>
      <c r="L1308" s="1"/>
      <c r="M1308" s="1" t="str">
        <f t="shared" si="101"/>
        <v/>
      </c>
      <c r="N1308" s="94" t="str">
        <f>IF($L1308="None","",IF(ISERROR(VLOOKUP($L1308,Info!$B$4:$B$266,1,FALSE)),"",VLOOKUP($L1308,Info!$B$4:$L$266,5,FALSE)))</f>
        <v/>
      </c>
      <c r="O1308" s="94" t="str">
        <f>IF(K1308="","",IF(AND($J$12&lt;&gt;"ABC",N1308="3"),"BAC",IF(N1308="3","ABC",IF($J$12&lt;&gt;"ABC",IF($J$10="Standard",VLOOKUP(K1308,Info!$BE$4:$BF$481,2,FALSE),VLOOKUP(K1308,Info!$BI$4:$BJ$482,2,FALSE)),IF($J$10="Standard",VLOOKUP(K1308,Info!$AG$4:$AH$2994,2,FALSE),VLOOKUP(K1308,Info!$AK$4:$AL$2997,2,FALSE))))))</f>
        <v/>
      </c>
      <c r="P1308" s="94" t="str">
        <f>IF($L1308="None","",IF(ISERROR(VLOOKUP($L1308,Info!$B$4:$B$266,1,FALSE)),"",VLOOKUP($L1308,Info!$B$4:$L$266,3,FALSE)))</f>
        <v/>
      </c>
      <c r="Q1308" s="96" t="str">
        <f>IF($L1308="None","",IF(ISERROR(VLOOKUP($L1308,Info!$B$4:$B$266,1,FALSE)),"",VLOOKUP($L1308,Info!$B$4:$L$266,4,FALSE)))</f>
        <v/>
      </c>
      <c r="R1308" s="1"/>
      <c r="S1308" s="6" t="str">
        <f t="shared" si="102"/>
        <v/>
      </c>
      <c r="T1308" s="6" t="str">
        <f>IF($L1308="None","",IF(ISERROR(VLOOKUP($L1308,Info!$B$4:$B$266,1,FALSE)),"",VLOOKUP($L1308,Info!$B$4:$L$266,11,FALSE)))</f>
        <v/>
      </c>
      <c r="U1308" s="1"/>
      <c r="V1308" s="1"/>
      <c r="W1308" s="1"/>
      <c r="X1308" s="1" t="str">
        <f>IF($L1308="None","",IF(ISERROR(VLOOKUP($L1308,Info!$B$4:$B$266,1,FALSE)),"",IF(OR(W1308="Metallic Liquid Tight",W1308="Non-Metallic Liquid Tight",W1308="LSZH",W1308="Greenfield"),VLOOKUP($L1308,Info!$B$4:$L$266,7,FALSE),"N/A")))</f>
        <v/>
      </c>
      <c r="Y1308" s="1"/>
      <c r="Z1308" s="96" t="str">
        <f>IF($L1308="None","",IF(ISERROR(VLOOKUP($L1308,Info!$B$4:$B$266,1,FALSE)),"",VLOOKUP($L1308,Info!$B$4:$L$266,9,FALSE)))</f>
        <v/>
      </c>
      <c r="AA1308" s="96" t="str">
        <f>IF($L1308="None","",IF(ISERROR(VLOOKUP($L1308,Info!$B$4:$B$266,1,FALSE)),"",VLOOKUP($L1308,Info!$B$4:$L$266,8,FALSE)))</f>
        <v/>
      </c>
      <c r="AB1308" s="96" t="str">
        <f>IF($L1308="None","",IF(ISERROR(VLOOKUP($L1308,Info!$B$4:$B$266,1,FALSE)),"",VLOOKUP($L1308,Info!$B$4:$L$266,10,FALSE)))</f>
        <v/>
      </c>
      <c r="AC1308" s="1" t="str">
        <f>IF(W1308="SO Cable","Black,White",IF(O1308="","",IF(P1308="","",IF($J$12&lt;&gt;"ABC",IF(P1308&lt;="250",VLOOKUP(O1308,Info!$AZ$4:$BB$22,3,FALSE),VLOOKUP(O1308,Info!$AZ$23:$BB$39,3,FALSE)),IF(P1308&lt;="250",VLOOKUP(O1308,Info!$AO$4:$AQ$22,3,FALSE),VLOOKUP(O1308,Info!$AO$23:$AP$39,3,FALSE))))))</f>
        <v/>
      </c>
      <c r="AD1308" s="1"/>
      <c r="AE1308" s="1" t="str">
        <f>IF($L1308="None","",IF(ISERROR(VLOOKUP($L1308,Info!$B$4:$B$266,1,FALSE)),"",VLOOKUP($L1308,Info!$B$4:$L$266,4,FALSE)))</f>
        <v/>
      </c>
      <c r="AF1308" s="1" t="str">
        <f>IF($L1308="None","",IF(ISERROR(VLOOKUP($L1308,Info!$B$4:$B$266,1,FALSE)),"",VLOOKUP($L1308,Info!$B$4:$L$266,6,FALSE)))</f>
        <v/>
      </c>
      <c r="AG1308" s="1"/>
      <c r="AH1308" s="33" t="str" cm="1">
        <f t="array" ref="AH1308">IF(AND(L1308&lt;&gt;"",O1308&lt;&gt;"",R1308:S1308&lt;&gt;"",W1308:X1308&lt;&gt;"",Z1308:AA1308&lt;&gt;"",AC1308&lt;&gt;""),"Good","Bad")</f>
        <v>Bad</v>
      </c>
      <c r="AL1308" t="str" cm="1">
        <f t="array" ref="AL1308">IF(R1308&gt;0,_xlfn.IFS(COUNTIF($L$20:L1308,"&lt;&gt;")&lt;101,1,COUNTIF($L$20:L1308,"&lt;&gt;")&lt;201,2,COUNTIF($L$20:L1308,"&lt;&gt;")&lt;301,3,COUNTIF($L$20:L1308,"&lt;&gt;")&lt;401,4,COUNTIF($L$20:L1308,"&lt;&gt;")&lt;501,5,COUNTIF($L$20:L1308,"&lt;&gt;")&lt;601,6,COUNTIF($L$20:L1308,"&lt;&gt;")&lt;701,7,COUNTIF($L$20:L1308,"&lt;&gt;")&lt;801,8,COUNTIF($L$20:L1308,"&lt;&gt;")&lt;901,9,COUNTIF($L$20:L1308,"&lt;&gt;")&lt;1001,10,COUNTIF($L$20:L1308,"&lt;&gt;")&lt;1101,11,COUNTIF($L$20:L1308,"&lt;&gt;")&lt;1201,12,COUNTIF($L$20:L1308,"&lt;&gt;")&lt;1301,13,COUNTIF($L$20:L1308,"&lt;&gt;")&lt;1401,14,COUNTIF($L$20:L1308,"&lt;&gt;")&lt;1501,15,COUNTIF($L$20:L1308,"&lt;&gt;")&lt;1601,16,COUNTIF($L$20:L1308,"&lt;&gt;")&lt;1701,17,COUNTIF($L$20:L1308,"&lt;&gt;")&lt;1801,18,COUNTIF($L$20:L1308,"&lt;&gt;")&lt;1901,19,COUNTIF($L$20:L1308,"&lt;&gt;")&lt;2001,20,COUNTIF($L$20:L1308,"&lt;&gt;")&lt;2101,21,COUNTIF($L$20:L1308,"&lt;&gt;")&lt;2201,22,COUNTIF($L$20:L1308,"&lt;&gt;")&lt;2301,23,COUNTIF($L$20:L1308,"&lt;&gt;")&lt;2401,24,COUNTIF($L$20:L1308,"&lt;&gt;")&lt;2501,25,COUNTIF($L$20:L1308,"&lt;&gt;")&lt;2601,26,COUNTIF($L$20:L1308,"&lt;&gt;")&lt;2701,27,COUNTIF($L$20:L1308,"&lt;&gt;")&lt;2801,28,COUNTIF($L$20:L1308,"&lt;&gt;")&lt;2901,29,COUNTIF($L$20:L1308,"&lt;&gt;")&lt;3001,30),"")</f>
        <v/>
      </c>
      <c r="AM1308" t="str">
        <f t="shared" si="100"/>
        <v/>
      </c>
      <c r="AN1308" t="str">
        <f t="shared" si="104"/>
        <v/>
      </c>
      <c r="AP1308" t="str">
        <f t="shared" si="103"/>
        <v/>
      </c>
      <c r="AQ1308" t="str">
        <f>IF(AO1308="","",COUNTIFS(AM1308:$AM$3019,AO1308))</f>
        <v/>
      </c>
    </row>
    <row r="1309" spans="1:43" x14ac:dyDescent="0.25">
      <c r="A1309" s="6" t="str">
        <f>IF(COUNT($A$20:A1308)&lt;&gt;$B$4,IF(A1308="","",A1308+1),"")</f>
        <v/>
      </c>
      <c r="B1309" s="3"/>
      <c r="C1309" s="3"/>
      <c r="D1309" s="122"/>
      <c r="E1309" s="3"/>
      <c r="F1309" s="3"/>
      <c r="G1309" s="3"/>
      <c r="H1309" s="3"/>
      <c r="I1309" s="120"/>
      <c r="J1309" s="3"/>
      <c r="K1309" s="95" t="str" cm="1">
        <f t="array" ref="K1309">IF(OR($J$14 = "A",$J$14 = "B",$J$14 = "C"),IF(I1309="","",IF(LEN(I1309)&gt;2,_xlfn.IFS(ISNUMBER(SEARCH("_",I1309)),I1309,ISNUMBER(SEARCH(", ",I1309)),SUBSTITUTE(I1309,", ","_"),ISNUMBER(SEARCH("/ ",I1309)),SUBSTITUTE(I1309,"/ ","_"),ISNUMBER(SEARCH(",",I1309)),SUBSTITUTE(I1309,",","_"),ISNUMBER(SEARCH("/",I1309)),SUBSTITUTE(I1309,"/","_"),ISNUMBER(SEARCH("",I1309)),I1309),I1309)),IF(OR($J$14 = "J",$J$14 = "K"),"",IF(D1309="","",IF(LEN(D1309)&gt;2,_xlfn.IFS(ISNUMBER(SEARCH("_",D1309)),D1309,ISNUMBER(SEARCH(", ",D1309)),SUBSTITUTE(D1309,", ","_"),ISNUMBER(SEARCH("/ ",D1309)),SUBSTITUTE(D1309,"/ ","_"),ISNUMBER(SEARCH(",",D1309)),SUBSTITUTE(D1309,",","_"),ISNUMBER(SEARCH("/",D1309)),SUBSTITUTE(D1309,"/","_"),ISNUMBER(SEARCH("",D1309)),D1309),D1309))))</f>
        <v/>
      </c>
      <c r="L1309" s="1"/>
      <c r="M1309" s="1" t="str">
        <f t="shared" si="101"/>
        <v/>
      </c>
      <c r="N1309" s="94" t="str">
        <f>IF($L1309="None","",IF(ISERROR(VLOOKUP($L1309,Info!$B$4:$B$266,1,FALSE)),"",VLOOKUP($L1309,Info!$B$4:$L$266,5,FALSE)))</f>
        <v/>
      </c>
      <c r="O1309" s="94" t="str">
        <f>IF(K1309="","",IF(AND($J$12&lt;&gt;"ABC",N1309="3"),"BAC",IF(N1309="3","ABC",IF($J$12&lt;&gt;"ABC",IF($J$10="Standard",VLOOKUP(K1309,Info!$BE$4:$BF$481,2,FALSE),VLOOKUP(K1309,Info!$BI$4:$BJ$482,2,FALSE)),IF($J$10="Standard",VLOOKUP(K1309,Info!$AG$4:$AH$2994,2,FALSE),VLOOKUP(K1309,Info!$AK$4:$AL$2997,2,FALSE))))))</f>
        <v/>
      </c>
      <c r="P1309" s="94" t="str">
        <f>IF($L1309="None","",IF(ISERROR(VLOOKUP($L1309,Info!$B$4:$B$266,1,FALSE)),"",VLOOKUP($L1309,Info!$B$4:$L$266,3,FALSE)))</f>
        <v/>
      </c>
      <c r="Q1309" s="96" t="str">
        <f>IF($L1309="None","",IF(ISERROR(VLOOKUP($L1309,Info!$B$4:$B$266,1,FALSE)),"",VLOOKUP($L1309,Info!$B$4:$L$266,4,FALSE)))</f>
        <v/>
      </c>
      <c r="R1309" s="1"/>
      <c r="S1309" s="6" t="str">
        <f t="shared" si="102"/>
        <v/>
      </c>
      <c r="T1309" s="6" t="str">
        <f>IF($L1309="None","",IF(ISERROR(VLOOKUP($L1309,Info!$B$4:$B$266,1,FALSE)),"",VLOOKUP($L1309,Info!$B$4:$L$266,11,FALSE)))</f>
        <v/>
      </c>
      <c r="U1309" s="1"/>
      <c r="V1309" s="1"/>
      <c r="W1309" s="1"/>
      <c r="X1309" s="1" t="str">
        <f>IF($L1309="None","",IF(ISERROR(VLOOKUP($L1309,Info!$B$4:$B$266,1,FALSE)),"",IF(OR(W1309="Metallic Liquid Tight",W1309="Non-Metallic Liquid Tight",W1309="LSZH",W1309="Greenfield"),VLOOKUP($L1309,Info!$B$4:$L$266,7,FALSE),"N/A")))</f>
        <v/>
      </c>
      <c r="Y1309" s="1"/>
      <c r="Z1309" s="96" t="str">
        <f>IF($L1309="None","",IF(ISERROR(VLOOKUP($L1309,Info!$B$4:$B$266,1,FALSE)),"",VLOOKUP($L1309,Info!$B$4:$L$266,9,FALSE)))</f>
        <v/>
      </c>
      <c r="AA1309" s="96" t="str">
        <f>IF($L1309="None","",IF(ISERROR(VLOOKUP($L1309,Info!$B$4:$B$266,1,FALSE)),"",VLOOKUP($L1309,Info!$B$4:$L$266,8,FALSE)))</f>
        <v/>
      </c>
      <c r="AB1309" s="96" t="str">
        <f>IF($L1309="None","",IF(ISERROR(VLOOKUP($L1309,Info!$B$4:$B$266,1,FALSE)),"",VLOOKUP($L1309,Info!$B$4:$L$266,10,FALSE)))</f>
        <v/>
      </c>
      <c r="AC1309" s="1" t="str">
        <f>IF(W1309="SO Cable","Black,White",IF(O1309="","",IF(P1309="","",IF($J$12&lt;&gt;"ABC",IF(P1309&lt;="250",VLOOKUP(O1309,Info!$AZ$4:$BB$22,3,FALSE),VLOOKUP(O1309,Info!$AZ$23:$BB$39,3,FALSE)),IF(P1309&lt;="250",VLOOKUP(O1309,Info!$AO$4:$AQ$22,3,FALSE),VLOOKUP(O1309,Info!$AO$23:$AP$39,3,FALSE))))))</f>
        <v/>
      </c>
      <c r="AD1309" s="1"/>
      <c r="AE1309" s="1" t="str">
        <f>IF($L1309="None","",IF(ISERROR(VLOOKUP($L1309,Info!$B$4:$B$266,1,FALSE)),"",VLOOKUP($L1309,Info!$B$4:$L$266,4,FALSE)))</f>
        <v/>
      </c>
      <c r="AF1309" s="1" t="str">
        <f>IF($L1309="None","",IF(ISERROR(VLOOKUP($L1309,Info!$B$4:$B$266,1,FALSE)),"",VLOOKUP($L1309,Info!$B$4:$L$266,6,FALSE)))</f>
        <v/>
      </c>
      <c r="AG1309" s="1"/>
      <c r="AH1309" s="33" t="str" cm="1">
        <f t="array" ref="AH1309">IF(AND(L1309&lt;&gt;"",O1309&lt;&gt;"",R1309:S1309&lt;&gt;"",W1309:X1309&lt;&gt;"",Z1309:AA1309&lt;&gt;"",AC1309&lt;&gt;""),"Good","Bad")</f>
        <v>Bad</v>
      </c>
      <c r="AL1309" t="str" cm="1">
        <f t="array" ref="AL1309">IF(R1309&gt;0,_xlfn.IFS(COUNTIF($L$20:L1309,"&lt;&gt;")&lt;101,1,COUNTIF($L$20:L1309,"&lt;&gt;")&lt;201,2,COUNTIF($L$20:L1309,"&lt;&gt;")&lt;301,3,COUNTIF($L$20:L1309,"&lt;&gt;")&lt;401,4,COUNTIF($L$20:L1309,"&lt;&gt;")&lt;501,5,COUNTIF($L$20:L1309,"&lt;&gt;")&lt;601,6,COUNTIF($L$20:L1309,"&lt;&gt;")&lt;701,7,COUNTIF($L$20:L1309,"&lt;&gt;")&lt;801,8,COUNTIF($L$20:L1309,"&lt;&gt;")&lt;901,9,COUNTIF($L$20:L1309,"&lt;&gt;")&lt;1001,10,COUNTIF($L$20:L1309,"&lt;&gt;")&lt;1101,11,COUNTIF($L$20:L1309,"&lt;&gt;")&lt;1201,12,COUNTIF($L$20:L1309,"&lt;&gt;")&lt;1301,13,COUNTIF($L$20:L1309,"&lt;&gt;")&lt;1401,14,COUNTIF($L$20:L1309,"&lt;&gt;")&lt;1501,15,COUNTIF($L$20:L1309,"&lt;&gt;")&lt;1601,16,COUNTIF($L$20:L1309,"&lt;&gt;")&lt;1701,17,COUNTIF($L$20:L1309,"&lt;&gt;")&lt;1801,18,COUNTIF($L$20:L1309,"&lt;&gt;")&lt;1901,19,COUNTIF($L$20:L1309,"&lt;&gt;")&lt;2001,20,COUNTIF($L$20:L1309,"&lt;&gt;")&lt;2101,21,COUNTIF($L$20:L1309,"&lt;&gt;")&lt;2201,22,COUNTIF($L$20:L1309,"&lt;&gt;")&lt;2301,23,COUNTIF($L$20:L1309,"&lt;&gt;")&lt;2401,24,COUNTIF($L$20:L1309,"&lt;&gt;")&lt;2501,25,COUNTIF($L$20:L1309,"&lt;&gt;")&lt;2601,26,COUNTIF($L$20:L1309,"&lt;&gt;")&lt;2701,27,COUNTIF($L$20:L1309,"&lt;&gt;")&lt;2801,28,COUNTIF($L$20:L1309,"&lt;&gt;")&lt;2901,29,COUNTIF($L$20:L1309,"&lt;&gt;")&lt;3001,30),"")</f>
        <v/>
      </c>
      <c r="AM1309" t="str">
        <f t="shared" si="100"/>
        <v/>
      </c>
      <c r="AN1309" t="str">
        <f t="shared" si="104"/>
        <v/>
      </c>
      <c r="AP1309" t="str">
        <f t="shared" si="103"/>
        <v/>
      </c>
      <c r="AQ1309" t="str">
        <f>IF(AO1309="","",COUNTIFS(AM1309:$AM$3019,AO1309))</f>
        <v/>
      </c>
    </row>
    <row r="1310" spans="1:43" x14ac:dyDescent="0.25">
      <c r="A1310" s="6" t="str">
        <f>IF(COUNT($A$20:A1309)&lt;&gt;$B$4,IF(A1309="","",A1309+1),"")</f>
        <v/>
      </c>
      <c r="B1310" s="3"/>
      <c r="C1310" s="3"/>
      <c r="D1310" s="122"/>
      <c r="E1310" s="3"/>
      <c r="F1310" s="3"/>
      <c r="G1310" s="3"/>
      <c r="H1310" s="3"/>
      <c r="I1310" s="120"/>
      <c r="J1310" s="3"/>
      <c r="K1310" s="95" t="str" cm="1">
        <f t="array" ref="K1310">IF(OR($J$14 = "A",$J$14 = "B",$J$14 = "C"),IF(I1310="","",IF(LEN(I1310)&gt;2,_xlfn.IFS(ISNUMBER(SEARCH("_",I1310)),I1310,ISNUMBER(SEARCH(", ",I1310)),SUBSTITUTE(I1310,", ","_"),ISNUMBER(SEARCH("/ ",I1310)),SUBSTITUTE(I1310,"/ ","_"),ISNUMBER(SEARCH(",",I1310)),SUBSTITUTE(I1310,",","_"),ISNUMBER(SEARCH("/",I1310)),SUBSTITUTE(I1310,"/","_"),ISNUMBER(SEARCH("",I1310)),I1310),I1310)),IF(OR($J$14 = "J",$J$14 = "K"),"",IF(D1310="","",IF(LEN(D1310)&gt;2,_xlfn.IFS(ISNUMBER(SEARCH("_",D1310)),D1310,ISNUMBER(SEARCH(", ",D1310)),SUBSTITUTE(D1310,", ","_"),ISNUMBER(SEARCH("/ ",D1310)),SUBSTITUTE(D1310,"/ ","_"),ISNUMBER(SEARCH(",",D1310)),SUBSTITUTE(D1310,",","_"),ISNUMBER(SEARCH("/",D1310)),SUBSTITUTE(D1310,"/","_"),ISNUMBER(SEARCH("",D1310)),D1310),D1310))))</f>
        <v/>
      </c>
      <c r="L1310" s="1"/>
      <c r="M1310" s="1" t="str">
        <f t="shared" si="101"/>
        <v/>
      </c>
      <c r="N1310" s="94" t="str">
        <f>IF($L1310="None","",IF(ISERROR(VLOOKUP($L1310,Info!$B$4:$B$266,1,FALSE)),"",VLOOKUP($L1310,Info!$B$4:$L$266,5,FALSE)))</f>
        <v/>
      </c>
      <c r="O1310" s="94" t="str">
        <f>IF(K1310="","",IF(AND($J$12&lt;&gt;"ABC",N1310="3"),"BAC",IF(N1310="3","ABC",IF($J$12&lt;&gt;"ABC",IF($J$10="Standard",VLOOKUP(K1310,Info!$BE$4:$BF$481,2,FALSE),VLOOKUP(K1310,Info!$BI$4:$BJ$482,2,FALSE)),IF($J$10="Standard",VLOOKUP(K1310,Info!$AG$4:$AH$2994,2,FALSE),VLOOKUP(K1310,Info!$AK$4:$AL$2997,2,FALSE))))))</f>
        <v/>
      </c>
      <c r="P1310" s="94" t="str">
        <f>IF($L1310="None","",IF(ISERROR(VLOOKUP($L1310,Info!$B$4:$B$266,1,FALSE)),"",VLOOKUP($L1310,Info!$B$4:$L$266,3,FALSE)))</f>
        <v/>
      </c>
      <c r="Q1310" s="96" t="str">
        <f>IF($L1310="None","",IF(ISERROR(VLOOKUP($L1310,Info!$B$4:$B$266,1,FALSE)),"",VLOOKUP($L1310,Info!$B$4:$L$266,4,FALSE)))</f>
        <v/>
      </c>
      <c r="R1310" s="1"/>
      <c r="S1310" s="6" t="str">
        <f t="shared" si="102"/>
        <v/>
      </c>
      <c r="T1310" s="6" t="str">
        <f>IF($L1310="None","",IF(ISERROR(VLOOKUP($L1310,Info!$B$4:$B$266,1,FALSE)),"",VLOOKUP($L1310,Info!$B$4:$L$266,11,FALSE)))</f>
        <v/>
      </c>
      <c r="U1310" s="1"/>
      <c r="V1310" s="1"/>
      <c r="W1310" s="1"/>
      <c r="X1310" s="1" t="str">
        <f>IF($L1310="None","",IF(ISERROR(VLOOKUP($L1310,Info!$B$4:$B$266,1,FALSE)),"",IF(OR(W1310="Metallic Liquid Tight",W1310="Non-Metallic Liquid Tight",W1310="LSZH",W1310="Greenfield"),VLOOKUP($L1310,Info!$B$4:$L$266,7,FALSE),"N/A")))</f>
        <v/>
      </c>
      <c r="Y1310" s="1"/>
      <c r="Z1310" s="96" t="str">
        <f>IF($L1310="None","",IF(ISERROR(VLOOKUP($L1310,Info!$B$4:$B$266,1,FALSE)),"",VLOOKUP($L1310,Info!$B$4:$L$266,9,FALSE)))</f>
        <v/>
      </c>
      <c r="AA1310" s="96" t="str">
        <f>IF($L1310="None","",IF(ISERROR(VLOOKUP($L1310,Info!$B$4:$B$266,1,FALSE)),"",VLOOKUP($L1310,Info!$B$4:$L$266,8,FALSE)))</f>
        <v/>
      </c>
      <c r="AB1310" s="96" t="str">
        <f>IF($L1310="None","",IF(ISERROR(VLOOKUP($L1310,Info!$B$4:$B$266,1,FALSE)),"",VLOOKUP($L1310,Info!$B$4:$L$266,10,FALSE)))</f>
        <v/>
      </c>
      <c r="AC1310" s="1" t="str">
        <f>IF(W1310="SO Cable","Black,White",IF(O1310="","",IF(P1310="","",IF($J$12&lt;&gt;"ABC",IF(P1310&lt;="250",VLOOKUP(O1310,Info!$AZ$4:$BB$22,3,FALSE),VLOOKUP(O1310,Info!$AZ$23:$BB$39,3,FALSE)),IF(P1310&lt;="250",VLOOKUP(O1310,Info!$AO$4:$AQ$22,3,FALSE),VLOOKUP(O1310,Info!$AO$23:$AP$39,3,FALSE))))))</f>
        <v/>
      </c>
      <c r="AD1310" s="1"/>
      <c r="AE1310" s="1" t="str">
        <f>IF($L1310="None","",IF(ISERROR(VLOOKUP($L1310,Info!$B$4:$B$266,1,FALSE)),"",VLOOKUP($L1310,Info!$B$4:$L$266,4,FALSE)))</f>
        <v/>
      </c>
      <c r="AF1310" s="1" t="str">
        <f>IF($L1310="None","",IF(ISERROR(VLOOKUP($L1310,Info!$B$4:$B$266,1,FALSE)),"",VLOOKUP($L1310,Info!$B$4:$L$266,6,FALSE)))</f>
        <v/>
      </c>
      <c r="AG1310" s="1"/>
      <c r="AH1310" s="33" t="str" cm="1">
        <f t="array" ref="AH1310">IF(AND(L1310&lt;&gt;"",O1310&lt;&gt;"",R1310:S1310&lt;&gt;"",W1310:X1310&lt;&gt;"",Z1310:AA1310&lt;&gt;"",AC1310&lt;&gt;""),"Good","Bad")</f>
        <v>Bad</v>
      </c>
      <c r="AL1310" t="str" cm="1">
        <f t="array" ref="AL1310">IF(R1310&gt;0,_xlfn.IFS(COUNTIF($L$20:L1310,"&lt;&gt;")&lt;101,1,COUNTIF($L$20:L1310,"&lt;&gt;")&lt;201,2,COUNTIF($L$20:L1310,"&lt;&gt;")&lt;301,3,COUNTIF($L$20:L1310,"&lt;&gt;")&lt;401,4,COUNTIF($L$20:L1310,"&lt;&gt;")&lt;501,5,COUNTIF($L$20:L1310,"&lt;&gt;")&lt;601,6,COUNTIF($L$20:L1310,"&lt;&gt;")&lt;701,7,COUNTIF($L$20:L1310,"&lt;&gt;")&lt;801,8,COUNTIF($L$20:L1310,"&lt;&gt;")&lt;901,9,COUNTIF($L$20:L1310,"&lt;&gt;")&lt;1001,10,COUNTIF($L$20:L1310,"&lt;&gt;")&lt;1101,11,COUNTIF($L$20:L1310,"&lt;&gt;")&lt;1201,12,COUNTIF($L$20:L1310,"&lt;&gt;")&lt;1301,13,COUNTIF($L$20:L1310,"&lt;&gt;")&lt;1401,14,COUNTIF($L$20:L1310,"&lt;&gt;")&lt;1501,15,COUNTIF($L$20:L1310,"&lt;&gt;")&lt;1601,16,COUNTIF($L$20:L1310,"&lt;&gt;")&lt;1701,17,COUNTIF($L$20:L1310,"&lt;&gt;")&lt;1801,18,COUNTIF($L$20:L1310,"&lt;&gt;")&lt;1901,19,COUNTIF($L$20:L1310,"&lt;&gt;")&lt;2001,20,COUNTIF($L$20:L1310,"&lt;&gt;")&lt;2101,21,COUNTIF($L$20:L1310,"&lt;&gt;")&lt;2201,22,COUNTIF($L$20:L1310,"&lt;&gt;")&lt;2301,23,COUNTIF($L$20:L1310,"&lt;&gt;")&lt;2401,24,COUNTIF($L$20:L1310,"&lt;&gt;")&lt;2501,25,COUNTIF($L$20:L1310,"&lt;&gt;")&lt;2601,26,COUNTIF($L$20:L1310,"&lt;&gt;")&lt;2701,27,COUNTIF($L$20:L1310,"&lt;&gt;")&lt;2801,28,COUNTIF($L$20:L1310,"&lt;&gt;")&lt;2901,29,COUNTIF($L$20:L1310,"&lt;&gt;")&lt;3001,30),"")</f>
        <v/>
      </c>
      <c r="AM1310" t="str">
        <f t="shared" si="100"/>
        <v/>
      </c>
      <c r="AN1310" t="str">
        <f t="shared" si="104"/>
        <v/>
      </c>
      <c r="AP1310" t="str">
        <f t="shared" si="103"/>
        <v/>
      </c>
      <c r="AQ1310" t="str">
        <f>IF(AO1310="","",COUNTIFS(AM1310:$AM$3019,AO1310))</f>
        <v/>
      </c>
    </row>
    <row r="1311" spans="1:43" x14ac:dyDescent="0.25">
      <c r="A1311" s="6" t="str">
        <f>IF(COUNT($A$20:A1310)&lt;&gt;$B$4,IF(A1310="","",A1310+1),"")</f>
        <v/>
      </c>
      <c r="B1311" s="3"/>
      <c r="C1311" s="3"/>
      <c r="D1311" s="122"/>
      <c r="E1311" s="3"/>
      <c r="F1311" s="3"/>
      <c r="G1311" s="3"/>
      <c r="H1311" s="3"/>
      <c r="I1311" s="120"/>
      <c r="J1311" s="3"/>
      <c r="K1311" s="95" t="str" cm="1">
        <f t="array" ref="K1311">IF(OR($J$14 = "A",$J$14 = "B",$J$14 = "C"),IF(I1311="","",IF(LEN(I1311)&gt;2,_xlfn.IFS(ISNUMBER(SEARCH("_",I1311)),I1311,ISNUMBER(SEARCH(", ",I1311)),SUBSTITUTE(I1311,", ","_"),ISNUMBER(SEARCH("/ ",I1311)),SUBSTITUTE(I1311,"/ ","_"),ISNUMBER(SEARCH(",",I1311)),SUBSTITUTE(I1311,",","_"),ISNUMBER(SEARCH("/",I1311)),SUBSTITUTE(I1311,"/","_"),ISNUMBER(SEARCH("",I1311)),I1311),I1311)),IF(OR($J$14 = "J",$J$14 = "K"),"",IF(D1311="","",IF(LEN(D1311)&gt;2,_xlfn.IFS(ISNUMBER(SEARCH("_",D1311)),D1311,ISNUMBER(SEARCH(", ",D1311)),SUBSTITUTE(D1311,", ","_"),ISNUMBER(SEARCH("/ ",D1311)),SUBSTITUTE(D1311,"/ ","_"),ISNUMBER(SEARCH(",",D1311)),SUBSTITUTE(D1311,",","_"),ISNUMBER(SEARCH("/",D1311)),SUBSTITUTE(D1311,"/","_"),ISNUMBER(SEARCH("",D1311)),D1311),D1311))))</f>
        <v/>
      </c>
      <c r="L1311" s="1"/>
      <c r="M1311" s="1" t="str">
        <f t="shared" si="101"/>
        <v/>
      </c>
      <c r="N1311" s="94" t="str">
        <f>IF($L1311="None","",IF(ISERROR(VLOOKUP($L1311,Info!$B$4:$B$266,1,FALSE)),"",VLOOKUP($L1311,Info!$B$4:$L$266,5,FALSE)))</f>
        <v/>
      </c>
      <c r="O1311" s="94" t="str">
        <f>IF(K1311="","",IF(AND($J$12&lt;&gt;"ABC",N1311="3"),"BAC",IF(N1311="3","ABC",IF($J$12&lt;&gt;"ABC",IF($J$10="Standard",VLOOKUP(K1311,Info!$BE$4:$BF$481,2,FALSE),VLOOKUP(K1311,Info!$BI$4:$BJ$482,2,FALSE)),IF($J$10="Standard",VLOOKUP(K1311,Info!$AG$4:$AH$2994,2,FALSE),VLOOKUP(K1311,Info!$AK$4:$AL$2997,2,FALSE))))))</f>
        <v/>
      </c>
      <c r="P1311" s="94" t="str">
        <f>IF($L1311="None","",IF(ISERROR(VLOOKUP($L1311,Info!$B$4:$B$266,1,FALSE)),"",VLOOKUP($L1311,Info!$B$4:$L$266,3,FALSE)))</f>
        <v/>
      </c>
      <c r="Q1311" s="96" t="str">
        <f>IF($L1311="None","",IF(ISERROR(VLOOKUP($L1311,Info!$B$4:$B$266,1,FALSE)),"",VLOOKUP($L1311,Info!$B$4:$L$266,4,FALSE)))</f>
        <v/>
      </c>
      <c r="R1311" s="1"/>
      <c r="S1311" s="6" t="str">
        <f t="shared" si="102"/>
        <v/>
      </c>
      <c r="T1311" s="6" t="str">
        <f>IF($L1311="None","",IF(ISERROR(VLOOKUP($L1311,Info!$B$4:$B$266,1,FALSE)),"",VLOOKUP($L1311,Info!$B$4:$L$266,11,FALSE)))</f>
        <v/>
      </c>
      <c r="U1311" s="1"/>
      <c r="V1311" s="1"/>
      <c r="W1311" s="1"/>
      <c r="X1311" s="1" t="str">
        <f>IF($L1311="None","",IF(ISERROR(VLOOKUP($L1311,Info!$B$4:$B$266,1,FALSE)),"",IF(OR(W1311="Metallic Liquid Tight",W1311="Non-Metallic Liquid Tight",W1311="LSZH",W1311="Greenfield"),VLOOKUP($L1311,Info!$B$4:$L$266,7,FALSE),"N/A")))</f>
        <v/>
      </c>
      <c r="Y1311" s="1"/>
      <c r="Z1311" s="96" t="str">
        <f>IF($L1311="None","",IF(ISERROR(VLOOKUP($L1311,Info!$B$4:$B$266,1,FALSE)),"",VLOOKUP($L1311,Info!$B$4:$L$266,9,FALSE)))</f>
        <v/>
      </c>
      <c r="AA1311" s="96" t="str">
        <f>IF($L1311="None","",IF(ISERROR(VLOOKUP($L1311,Info!$B$4:$B$266,1,FALSE)),"",VLOOKUP($L1311,Info!$B$4:$L$266,8,FALSE)))</f>
        <v/>
      </c>
      <c r="AB1311" s="96" t="str">
        <f>IF($L1311="None","",IF(ISERROR(VLOOKUP($L1311,Info!$B$4:$B$266,1,FALSE)),"",VLOOKUP($L1311,Info!$B$4:$L$266,10,FALSE)))</f>
        <v/>
      </c>
      <c r="AC1311" s="1" t="str">
        <f>IF(W1311="SO Cable","Black,White",IF(O1311="","",IF(P1311="","",IF($J$12&lt;&gt;"ABC",IF(P1311&lt;="250",VLOOKUP(O1311,Info!$AZ$4:$BB$22,3,FALSE),VLOOKUP(O1311,Info!$AZ$23:$BB$39,3,FALSE)),IF(P1311&lt;="250",VLOOKUP(O1311,Info!$AO$4:$AQ$22,3,FALSE),VLOOKUP(O1311,Info!$AO$23:$AP$39,3,FALSE))))))</f>
        <v/>
      </c>
      <c r="AD1311" s="1"/>
      <c r="AE1311" s="1" t="str">
        <f>IF($L1311="None","",IF(ISERROR(VLOOKUP($L1311,Info!$B$4:$B$266,1,FALSE)),"",VLOOKUP($L1311,Info!$B$4:$L$266,4,FALSE)))</f>
        <v/>
      </c>
      <c r="AF1311" s="1" t="str">
        <f>IF($L1311="None","",IF(ISERROR(VLOOKUP($L1311,Info!$B$4:$B$266,1,FALSE)),"",VLOOKUP($L1311,Info!$B$4:$L$266,6,FALSE)))</f>
        <v/>
      </c>
      <c r="AG1311" s="1"/>
      <c r="AH1311" s="33" t="str" cm="1">
        <f t="array" ref="AH1311">IF(AND(L1311&lt;&gt;"",O1311&lt;&gt;"",R1311:S1311&lt;&gt;"",W1311:X1311&lt;&gt;"",Z1311:AA1311&lt;&gt;"",AC1311&lt;&gt;""),"Good","Bad")</f>
        <v>Bad</v>
      </c>
      <c r="AL1311" t="str" cm="1">
        <f t="array" ref="AL1311">IF(R1311&gt;0,_xlfn.IFS(COUNTIF($L$20:L1311,"&lt;&gt;")&lt;101,1,COUNTIF($L$20:L1311,"&lt;&gt;")&lt;201,2,COUNTIF($L$20:L1311,"&lt;&gt;")&lt;301,3,COUNTIF($L$20:L1311,"&lt;&gt;")&lt;401,4,COUNTIF($L$20:L1311,"&lt;&gt;")&lt;501,5,COUNTIF($L$20:L1311,"&lt;&gt;")&lt;601,6,COUNTIF($L$20:L1311,"&lt;&gt;")&lt;701,7,COUNTIF($L$20:L1311,"&lt;&gt;")&lt;801,8,COUNTIF($L$20:L1311,"&lt;&gt;")&lt;901,9,COUNTIF($L$20:L1311,"&lt;&gt;")&lt;1001,10,COUNTIF($L$20:L1311,"&lt;&gt;")&lt;1101,11,COUNTIF($L$20:L1311,"&lt;&gt;")&lt;1201,12,COUNTIF($L$20:L1311,"&lt;&gt;")&lt;1301,13,COUNTIF($L$20:L1311,"&lt;&gt;")&lt;1401,14,COUNTIF($L$20:L1311,"&lt;&gt;")&lt;1501,15,COUNTIF($L$20:L1311,"&lt;&gt;")&lt;1601,16,COUNTIF($L$20:L1311,"&lt;&gt;")&lt;1701,17,COUNTIF($L$20:L1311,"&lt;&gt;")&lt;1801,18,COUNTIF($L$20:L1311,"&lt;&gt;")&lt;1901,19,COUNTIF($L$20:L1311,"&lt;&gt;")&lt;2001,20,COUNTIF($L$20:L1311,"&lt;&gt;")&lt;2101,21,COUNTIF($L$20:L1311,"&lt;&gt;")&lt;2201,22,COUNTIF($L$20:L1311,"&lt;&gt;")&lt;2301,23,COUNTIF($L$20:L1311,"&lt;&gt;")&lt;2401,24,COUNTIF($L$20:L1311,"&lt;&gt;")&lt;2501,25,COUNTIF($L$20:L1311,"&lt;&gt;")&lt;2601,26,COUNTIF($L$20:L1311,"&lt;&gt;")&lt;2701,27,COUNTIF($L$20:L1311,"&lt;&gt;")&lt;2801,28,COUNTIF($L$20:L1311,"&lt;&gt;")&lt;2901,29,COUNTIF($L$20:L1311,"&lt;&gt;")&lt;3001,30),"")</f>
        <v/>
      </c>
      <c r="AM1311" t="str">
        <f t="shared" si="100"/>
        <v/>
      </c>
      <c r="AN1311" t="str">
        <f t="shared" si="104"/>
        <v/>
      </c>
      <c r="AP1311" t="str">
        <f t="shared" si="103"/>
        <v/>
      </c>
      <c r="AQ1311" t="str">
        <f>IF(AO1311="","",COUNTIFS(AM1311:$AM$3019,AO1311))</f>
        <v/>
      </c>
    </row>
    <row r="1312" spans="1:43" x14ac:dyDescent="0.25">
      <c r="A1312" s="6" t="str">
        <f>IF(COUNT($A$20:A1311)&lt;&gt;$B$4,IF(A1311="","",A1311+1),"")</f>
        <v/>
      </c>
      <c r="B1312" s="3"/>
      <c r="C1312" s="3"/>
      <c r="D1312" s="122"/>
      <c r="E1312" s="3"/>
      <c r="F1312" s="3"/>
      <c r="G1312" s="3"/>
      <c r="H1312" s="3"/>
      <c r="I1312" s="120"/>
      <c r="J1312" s="3"/>
      <c r="K1312" s="95" t="str" cm="1">
        <f t="array" ref="K1312">IF(OR($J$14 = "A",$J$14 = "B",$J$14 = "C"),IF(I1312="","",IF(LEN(I1312)&gt;2,_xlfn.IFS(ISNUMBER(SEARCH("_",I1312)),I1312,ISNUMBER(SEARCH(", ",I1312)),SUBSTITUTE(I1312,", ","_"),ISNUMBER(SEARCH("/ ",I1312)),SUBSTITUTE(I1312,"/ ","_"),ISNUMBER(SEARCH(",",I1312)),SUBSTITUTE(I1312,",","_"),ISNUMBER(SEARCH("/",I1312)),SUBSTITUTE(I1312,"/","_"),ISNUMBER(SEARCH("",I1312)),I1312),I1312)),IF(OR($J$14 = "J",$J$14 = "K"),"",IF(D1312="","",IF(LEN(D1312)&gt;2,_xlfn.IFS(ISNUMBER(SEARCH("_",D1312)),D1312,ISNUMBER(SEARCH(", ",D1312)),SUBSTITUTE(D1312,", ","_"),ISNUMBER(SEARCH("/ ",D1312)),SUBSTITUTE(D1312,"/ ","_"),ISNUMBER(SEARCH(",",D1312)),SUBSTITUTE(D1312,",","_"),ISNUMBER(SEARCH("/",D1312)),SUBSTITUTE(D1312,"/","_"),ISNUMBER(SEARCH("",D1312)),D1312),D1312))))</f>
        <v/>
      </c>
      <c r="L1312" s="1"/>
      <c r="M1312" s="1" t="str">
        <f t="shared" si="101"/>
        <v/>
      </c>
      <c r="N1312" s="94" t="str">
        <f>IF($L1312="None","",IF(ISERROR(VLOOKUP($L1312,Info!$B$4:$B$266,1,FALSE)),"",VLOOKUP($L1312,Info!$B$4:$L$266,5,FALSE)))</f>
        <v/>
      </c>
      <c r="O1312" s="94" t="str">
        <f>IF(K1312="","",IF(AND($J$12&lt;&gt;"ABC",N1312="3"),"BAC",IF(N1312="3","ABC",IF($J$12&lt;&gt;"ABC",IF($J$10="Standard",VLOOKUP(K1312,Info!$BE$4:$BF$481,2,FALSE),VLOOKUP(K1312,Info!$BI$4:$BJ$482,2,FALSE)),IF($J$10="Standard",VLOOKUP(K1312,Info!$AG$4:$AH$2994,2,FALSE),VLOOKUP(K1312,Info!$AK$4:$AL$2997,2,FALSE))))))</f>
        <v/>
      </c>
      <c r="P1312" s="94" t="str">
        <f>IF($L1312="None","",IF(ISERROR(VLOOKUP($L1312,Info!$B$4:$B$266,1,FALSE)),"",VLOOKUP($L1312,Info!$B$4:$L$266,3,FALSE)))</f>
        <v/>
      </c>
      <c r="Q1312" s="96" t="str">
        <f>IF($L1312="None","",IF(ISERROR(VLOOKUP($L1312,Info!$B$4:$B$266,1,FALSE)),"",VLOOKUP($L1312,Info!$B$4:$L$266,4,FALSE)))</f>
        <v/>
      </c>
      <c r="R1312" s="1"/>
      <c r="S1312" s="6" t="str">
        <f t="shared" si="102"/>
        <v/>
      </c>
      <c r="T1312" s="6" t="str">
        <f>IF($L1312="None","",IF(ISERROR(VLOOKUP($L1312,Info!$B$4:$B$266,1,FALSE)),"",VLOOKUP($L1312,Info!$B$4:$L$266,11,FALSE)))</f>
        <v/>
      </c>
      <c r="U1312" s="1"/>
      <c r="V1312" s="1"/>
      <c r="W1312" s="1"/>
      <c r="X1312" s="1" t="str">
        <f>IF($L1312="None","",IF(ISERROR(VLOOKUP($L1312,Info!$B$4:$B$266,1,FALSE)),"",IF(OR(W1312="Metallic Liquid Tight",W1312="Non-Metallic Liquid Tight",W1312="LSZH",W1312="Greenfield"),VLOOKUP($L1312,Info!$B$4:$L$266,7,FALSE),"N/A")))</f>
        <v/>
      </c>
      <c r="Y1312" s="1"/>
      <c r="Z1312" s="96" t="str">
        <f>IF($L1312="None","",IF(ISERROR(VLOOKUP($L1312,Info!$B$4:$B$266,1,FALSE)),"",VLOOKUP($L1312,Info!$B$4:$L$266,9,FALSE)))</f>
        <v/>
      </c>
      <c r="AA1312" s="96" t="str">
        <f>IF($L1312="None","",IF(ISERROR(VLOOKUP($L1312,Info!$B$4:$B$266,1,FALSE)),"",VLOOKUP($L1312,Info!$B$4:$L$266,8,FALSE)))</f>
        <v/>
      </c>
      <c r="AB1312" s="96" t="str">
        <f>IF($L1312="None","",IF(ISERROR(VLOOKUP($L1312,Info!$B$4:$B$266,1,FALSE)),"",VLOOKUP($L1312,Info!$B$4:$L$266,10,FALSE)))</f>
        <v/>
      </c>
      <c r="AC1312" s="1" t="str">
        <f>IF(W1312="SO Cable","Black,White",IF(O1312="","",IF(P1312="","",IF($J$12&lt;&gt;"ABC",IF(P1312&lt;="250",VLOOKUP(O1312,Info!$AZ$4:$BB$22,3,FALSE),VLOOKUP(O1312,Info!$AZ$23:$BB$39,3,FALSE)),IF(P1312&lt;="250",VLOOKUP(O1312,Info!$AO$4:$AQ$22,3,FALSE),VLOOKUP(O1312,Info!$AO$23:$AP$39,3,FALSE))))))</f>
        <v/>
      </c>
      <c r="AD1312" s="1"/>
      <c r="AE1312" s="1" t="str">
        <f>IF($L1312="None","",IF(ISERROR(VLOOKUP($L1312,Info!$B$4:$B$266,1,FALSE)),"",VLOOKUP($L1312,Info!$B$4:$L$266,4,FALSE)))</f>
        <v/>
      </c>
      <c r="AF1312" s="1" t="str">
        <f>IF($L1312="None","",IF(ISERROR(VLOOKUP($L1312,Info!$B$4:$B$266,1,FALSE)),"",VLOOKUP($L1312,Info!$B$4:$L$266,6,FALSE)))</f>
        <v/>
      </c>
      <c r="AG1312" s="1"/>
      <c r="AH1312" s="33" t="str" cm="1">
        <f t="array" ref="AH1312">IF(AND(L1312&lt;&gt;"",O1312&lt;&gt;"",R1312:S1312&lt;&gt;"",W1312:X1312&lt;&gt;"",Z1312:AA1312&lt;&gt;"",AC1312&lt;&gt;""),"Good","Bad")</f>
        <v>Bad</v>
      </c>
      <c r="AL1312" t="str" cm="1">
        <f t="array" ref="AL1312">IF(R1312&gt;0,_xlfn.IFS(COUNTIF($L$20:L1312,"&lt;&gt;")&lt;101,1,COUNTIF($L$20:L1312,"&lt;&gt;")&lt;201,2,COUNTIF($L$20:L1312,"&lt;&gt;")&lt;301,3,COUNTIF($L$20:L1312,"&lt;&gt;")&lt;401,4,COUNTIF($L$20:L1312,"&lt;&gt;")&lt;501,5,COUNTIF($L$20:L1312,"&lt;&gt;")&lt;601,6,COUNTIF($L$20:L1312,"&lt;&gt;")&lt;701,7,COUNTIF($L$20:L1312,"&lt;&gt;")&lt;801,8,COUNTIF($L$20:L1312,"&lt;&gt;")&lt;901,9,COUNTIF($L$20:L1312,"&lt;&gt;")&lt;1001,10,COUNTIF($L$20:L1312,"&lt;&gt;")&lt;1101,11,COUNTIF($L$20:L1312,"&lt;&gt;")&lt;1201,12,COUNTIF($L$20:L1312,"&lt;&gt;")&lt;1301,13,COUNTIF($L$20:L1312,"&lt;&gt;")&lt;1401,14,COUNTIF($L$20:L1312,"&lt;&gt;")&lt;1501,15,COUNTIF($L$20:L1312,"&lt;&gt;")&lt;1601,16,COUNTIF($L$20:L1312,"&lt;&gt;")&lt;1701,17,COUNTIF($L$20:L1312,"&lt;&gt;")&lt;1801,18,COUNTIF($L$20:L1312,"&lt;&gt;")&lt;1901,19,COUNTIF($L$20:L1312,"&lt;&gt;")&lt;2001,20,COUNTIF($L$20:L1312,"&lt;&gt;")&lt;2101,21,COUNTIF($L$20:L1312,"&lt;&gt;")&lt;2201,22,COUNTIF($L$20:L1312,"&lt;&gt;")&lt;2301,23,COUNTIF($L$20:L1312,"&lt;&gt;")&lt;2401,24,COUNTIF($L$20:L1312,"&lt;&gt;")&lt;2501,25,COUNTIF($L$20:L1312,"&lt;&gt;")&lt;2601,26,COUNTIF($L$20:L1312,"&lt;&gt;")&lt;2701,27,COUNTIF($L$20:L1312,"&lt;&gt;")&lt;2801,28,COUNTIF($L$20:L1312,"&lt;&gt;")&lt;2901,29,COUNTIF($L$20:L1312,"&lt;&gt;")&lt;3001,30),"")</f>
        <v/>
      </c>
      <c r="AM1312" t="str">
        <f t="shared" si="100"/>
        <v/>
      </c>
      <c r="AN1312" t="str">
        <f t="shared" si="104"/>
        <v/>
      </c>
      <c r="AP1312" t="str">
        <f t="shared" si="103"/>
        <v/>
      </c>
      <c r="AQ1312" t="str">
        <f>IF(AO1312="","",COUNTIFS(AM1312:$AM$3019,AO1312))</f>
        <v/>
      </c>
    </row>
    <row r="1313" spans="1:43" x14ac:dyDescent="0.25">
      <c r="A1313" s="6" t="str">
        <f>IF(COUNT($A$20:A1312)&lt;&gt;$B$4,IF(A1312="","",A1312+1),"")</f>
        <v/>
      </c>
      <c r="B1313" s="3"/>
      <c r="C1313" s="3"/>
      <c r="D1313" s="122"/>
      <c r="E1313" s="3"/>
      <c r="F1313" s="3"/>
      <c r="G1313" s="3"/>
      <c r="H1313" s="3"/>
      <c r="I1313" s="120"/>
      <c r="J1313" s="3"/>
      <c r="K1313" s="95" t="str" cm="1">
        <f t="array" ref="K1313">IF(OR($J$14 = "A",$J$14 = "B",$J$14 = "C"),IF(I1313="","",IF(LEN(I1313)&gt;2,_xlfn.IFS(ISNUMBER(SEARCH("_",I1313)),I1313,ISNUMBER(SEARCH(", ",I1313)),SUBSTITUTE(I1313,", ","_"),ISNUMBER(SEARCH("/ ",I1313)),SUBSTITUTE(I1313,"/ ","_"),ISNUMBER(SEARCH(",",I1313)),SUBSTITUTE(I1313,",","_"),ISNUMBER(SEARCH("/",I1313)),SUBSTITUTE(I1313,"/","_"),ISNUMBER(SEARCH("",I1313)),I1313),I1313)),IF(OR($J$14 = "J",$J$14 = "K"),"",IF(D1313="","",IF(LEN(D1313)&gt;2,_xlfn.IFS(ISNUMBER(SEARCH("_",D1313)),D1313,ISNUMBER(SEARCH(", ",D1313)),SUBSTITUTE(D1313,", ","_"),ISNUMBER(SEARCH("/ ",D1313)),SUBSTITUTE(D1313,"/ ","_"),ISNUMBER(SEARCH(",",D1313)),SUBSTITUTE(D1313,",","_"),ISNUMBER(SEARCH("/",D1313)),SUBSTITUTE(D1313,"/","_"),ISNUMBER(SEARCH("",D1313)),D1313),D1313))))</f>
        <v/>
      </c>
      <c r="L1313" s="1"/>
      <c r="M1313" s="1" t="str">
        <f t="shared" si="101"/>
        <v/>
      </c>
      <c r="N1313" s="94" t="str">
        <f>IF($L1313="None","",IF(ISERROR(VLOOKUP($L1313,Info!$B$4:$B$266,1,FALSE)),"",VLOOKUP($L1313,Info!$B$4:$L$266,5,FALSE)))</f>
        <v/>
      </c>
      <c r="O1313" s="94" t="str">
        <f>IF(K1313="","",IF(AND($J$12&lt;&gt;"ABC",N1313="3"),"BAC",IF(N1313="3","ABC",IF($J$12&lt;&gt;"ABC",IF($J$10="Standard",VLOOKUP(K1313,Info!$BE$4:$BF$481,2,FALSE),VLOOKUP(K1313,Info!$BI$4:$BJ$482,2,FALSE)),IF($J$10="Standard",VLOOKUP(K1313,Info!$AG$4:$AH$2994,2,FALSE),VLOOKUP(K1313,Info!$AK$4:$AL$2997,2,FALSE))))))</f>
        <v/>
      </c>
      <c r="P1313" s="94" t="str">
        <f>IF($L1313="None","",IF(ISERROR(VLOOKUP($L1313,Info!$B$4:$B$266,1,FALSE)),"",VLOOKUP($L1313,Info!$B$4:$L$266,3,FALSE)))</f>
        <v/>
      </c>
      <c r="Q1313" s="96" t="str">
        <f>IF($L1313="None","",IF(ISERROR(VLOOKUP($L1313,Info!$B$4:$B$266,1,FALSE)),"",VLOOKUP($L1313,Info!$B$4:$L$266,4,FALSE)))</f>
        <v/>
      </c>
      <c r="R1313" s="1"/>
      <c r="S1313" s="6" t="str">
        <f t="shared" si="102"/>
        <v/>
      </c>
      <c r="T1313" s="6" t="str">
        <f>IF($L1313="None","",IF(ISERROR(VLOOKUP($L1313,Info!$B$4:$B$266,1,FALSE)),"",VLOOKUP($L1313,Info!$B$4:$L$266,11,FALSE)))</f>
        <v/>
      </c>
      <c r="U1313" s="1"/>
      <c r="V1313" s="1"/>
      <c r="W1313" s="1"/>
      <c r="X1313" s="1" t="str">
        <f>IF($L1313="None","",IF(ISERROR(VLOOKUP($L1313,Info!$B$4:$B$266,1,FALSE)),"",IF(OR(W1313="Metallic Liquid Tight",W1313="Non-Metallic Liquid Tight",W1313="LSZH",W1313="Greenfield"),VLOOKUP($L1313,Info!$B$4:$L$266,7,FALSE),"N/A")))</f>
        <v/>
      </c>
      <c r="Y1313" s="1"/>
      <c r="Z1313" s="96" t="str">
        <f>IF($L1313="None","",IF(ISERROR(VLOOKUP($L1313,Info!$B$4:$B$266,1,FALSE)),"",VLOOKUP($L1313,Info!$B$4:$L$266,9,FALSE)))</f>
        <v/>
      </c>
      <c r="AA1313" s="96" t="str">
        <f>IF($L1313="None","",IF(ISERROR(VLOOKUP($L1313,Info!$B$4:$B$266,1,FALSE)),"",VLOOKUP($L1313,Info!$B$4:$L$266,8,FALSE)))</f>
        <v/>
      </c>
      <c r="AB1313" s="96" t="str">
        <f>IF($L1313="None","",IF(ISERROR(VLOOKUP($L1313,Info!$B$4:$B$266,1,FALSE)),"",VLOOKUP($L1313,Info!$B$4:$L$266,10,FALSE)))</f>
        <v/>
      </c>
      <c r="AC1313" s="1" t="str">
        <f>IF(W1313="SO Cable","Black,White",IF(O1313="","",IF(P1313="","",IF($J$12&lt;&gt;"ABC",IF(P1313&lt;="250",VLOOKUP(O1313,Info!$AZ$4:$BB$22,3,FALSE),VLOOKUP(O1313,Info!$AZ$23:$BB$39,3,FALSE)),IF(P1313&lt;="250",VLOOKUP(O1313,Info!$AO$4:$AQ$22,3,FALSE),VLOOKUP(O1313,Info!$AO$23:$AP$39,3,FALSE))))))</f>
        <v/>
      </c>
      <c r="AD1313" s="1"/>
      <c r="AE1313" s="1" t="str">
        <f>IF($L1313="None","",IF(ISERROR(VLOOKUP($L1313,Info!$B$4:$B$266,1,FALSE)),"",VLOOKUP($L1313,Info!$B$4:$L$266,4,FALSE)))</f>
        <v/>
      </c>
      <c r="AF1313" s="1" t="str">
        <f>IF($L1313="None","",IF(ISERROR(VLOOKUP($L1313,Info!$B$4:$B$266,1,FALSE)),"",VLOOKUP($L1313,Info!$B$4:$L$266,6,FALSE)))</f>
        <v/>
      </c>
      <c r="AG1313" s="1"/>
      <c r="AH1313" s="33" t="str" cm="1">
        <f t="array" ref="AH1313">IF(AND(L1313&lt;&gt;"",O1313&lt;&gt;"",R1313:S1313&lt;&gt;"",W1313:X1313&lt;&gt;"",Z1313:AA1313&lt;&gt;"",AC1313&lt;&gt;""),"Good","Bad")</f>
        <v>Bad</v>
      </c>
      <c r="AL1313" t="str" cm="1">
        <f t="array" ref="AL1313">IF(R1313&gt;0,_xlfn.IFS(COUNTIF($L$20:L1313,"&lt;&gt;")&lt;101,1,COUNTIF($L$20:L1313,"&lt;&gt;")&lt;201,2,COUNTIF($L$20:L1313,"&lt;&gt;")&lt;301,3,COUNTIF($L$20:L1313,"&lt;&gt;")&lt;401,4,COUNTIF($L$20:L1313,"&lt;&gt;")&lt;501,5,COUNTIF($L$20:L1313,"&lt;&gt;")&lt;601,6,COUNTIF($L$20:L1313,"&lt;&gt;")&lt;701,7,COUNTIF($L$20:L1313,"&lt;&gt;")&lt;801,8,COUNTIF($L$20:L1313,"&lt;&gt;")&lt;901,9,COUNTIF($L$20:L1313,"&lt;&gt;")&lt;1001,10,COUNTIF($L$20:L1313,"&lt;&gt;")&lt;1101,11,COUNTIF($L$20:L1313,"&lt;&gt;")&lt;1201,12,COUNTIF($L$20:L1313,"&lt;&gt;")&lt;1301,13,COUNTIF($L$20:L1313,"&lt;&gt;")&lt;1401,14,COUNTIF($L$20:L1313,"&lt;&gt;")&lt;1501,15,COUNTIF($L$20:L1313,"&lt;&gt;")&lt;1601,16,COUNTIF($L$20:L1313,"&lt;&gt;")&lt;1701,17,COUNTIF($L$20:L1313,"&lt;&gt;")&lt;1801,18,COUNTIF($L$20:L1313,"&lt;&gt;")&lt;1901,19,COUNTIF($L$20:L1313,"&lt;&gt;")&lt;2001,20,COUNTIF($L$20:L1313,"&lt;&gt;")&lt;2101,21,COUNTIF($L$20:L1313,"&lt;&gt;")&lt;2201,22,COUNTIF($L$20:L1313,"&lt;&gt;")&lt;2301,23,COUNTIF($L$20:L1313,"&lt;&gt;")&lt;2401,24,COUNTIF($L$20:L1313,"&lt;&gt;")&lt;2501,25,COUNTIF($L$20:L1313,"&lt;&gt;")&lt;2601,26,COUNTIF($L$20:L1313,"&lt;&gt;")&lt;2701,27,COUNTIF($L$20:L1313,"&lt;&gt;")&lt;2801,28,COUNTIF($L$20:L1313,"&lt;&gt;")&lt;2901,29,COUNTIF($L$20:L1313,"&lt;&gt;")&lt;3001,30),"")</f>
        <v/>
      </c>
      <c r="AM1313" t="str">
        <f t="shared" si="100"/>
        <v/>
      </c>
      <c r="AN1313" t="str">
        <f t="shared" si="104"/>
        <v/>
      </c>
      <c r="AP1313" t="str">
        <f t="shared" si="103"/>
        <v/>
      </c>
      <c r="AQ1313" t="str">
        <f>IF(AO1313="","",COUNTIFS(AM1313:$AM$3019,AO1313))</f>
        <v/>
      </c>
    </row>
    <row r="1314" spans="1:43" x14ac:dyDescent="0.25">
      <c r="A1314" s="6" t="str">
        <f>IF(COUNT($A$20:A1313)&lt;&gt;$B$4,IF(A1313="","",A1313+1),"")</f>
        <v/>
      </c>
      <c r="B1314" s="3"/>
      <c r="C1314" s="3"/>
      <c r="D1314" s="122"/>
      <c r="E1314" s="3"/>
      <c r="F1314" s="3"/>
      <c r="G1314" s="3"/>
      <c r="H1314" s="3"/>
      <c r="I1314" s="120"/>
      <c r="J1314" s="3"/>
      <c r="K1314" s="95" t="str" cm="1">
        <f t="array" ref="K1314">IF(OR($J$14 = "A",$J$14 = "B",$J$14 = "C"),IF(I1314="","",IF(LEN(I1314)&gt;2,_xlfn.IFS(ISNUMBER(SEARCH("_",I1314)),I1314,ISNUMBER(SEARCH(", ",I1314)),SUBSTITUTE(I1314,", ","_"),ISNUMBER(SEARCH("/ ",I1314)),SUBSTITUTE(I1314,"/ ","_"),ISNUMBER(SEARCH(",",I1314)),SUBSTITUTE(I1314,",","_"),ISNUMBER(SEARCH("/",I1314)),SUBSTITUTE(I1314,"/","_"),ISNUMBER(SEARCH("",I1314)),I1314),I1314)),IF(OR($J$14 = "J",$J$14 = "K"),"",IF(D1314="","",IF(LEN(D1314)&gt;2,_xlfn.IFS(ISNUMBER(SEARCH("_",D1314)),D1314,ISNUMBER(SEARCH(", ",D1314)),SUBSTITUTE(D1314,", ","_"),ISNUMBER(SEARCH("/ ",D1314)),SUBSTITUTE(D1314,"/ ","_"),ISNUMBER(SEARCH(",",D1314)),SUBSTITUTE(D1314,",","_"),ISNUMBER(SEARCH("/",D1314)),SUBSTITUTE(D1314,"/","_"),ISNUMBER(SEARCH("",D1314)),D1314),D1314))))</f>
        <v/>
      </c>
      <c r="L1314" s="1"/>
      <c r="M1314" s="1" t="str">
        <f t="shared" si="101"/>
        <v/>
      </c>
      <c r="N1314" s="94" t="str">
        <f>IF($L1314="None","",IF(ISERROR(VLOOKUP($L1314,Info!$B$4:$B$266,1,FALSE)),"",VLOOKUP($L1314,Info!$B$4:$L$266,5,FALSE)))</f>
        <v/>
      </c>
      <c r="O1314" s="94" t="str">
        <f>IF(K1314="","",IF(AND($J$12&lt;&gt;"ABC",N1314="3"),"BAC",IF(N1314="3","ABC",IF($J$12&lt;&gt;"ABC",IF($J$10="Standard",VLOOKUP(K1314,Info!$BE$4:$BF$481,2,FALSE),VLOOKUP(K1314,Info!$BI$4:$BJ$482,2,FALSE)),IF($J$10="Standard",VLOOKUP(K1314,Info!$AG$4:$AH$2994,2,FALSE),VLOOKUP(K1314,Info!$AK$4:$AL$2997,2,FALSE))))))</f>
        <v/>
      </c>
      <c r="P1314" s="94" t="str">
        <f>IF($L1314="None","",IF(ISERROR(VLOOKUP($L1314,Info!$B$4:$B$266,1,FALSE)),"",VLOOKUP($L1314,Info!$B$4:$L$266,3,FALSE)))</f>
        <v/>
      </c>
      <c r="Q1314" s="96" t="str">
        <f>IF($L1314="None","",IF(ISERROR(VLOOKUP($L1314,Info!$B$4:$B$266,1,FALSE)),"",VLOOKUP($L1314,Info!$B$4:$L$266,4,FALSE)))</f>
        <v/>
      </c>
      <c r="R1314" s="1"/>
      <c r="S1314" s="6" t="str">
        <f t="shared" si="102"/>
        <v/>
      </c>
      <c r="T1314" s="6" t="str">
        <f>IF($L1314="None","",IF(ISERROR(VLOOKUP($L1314,Info!$B$4:$B$266,1,FALSE)),"",VLOOKUP($L1314,Info!$B$4:$L$266,11,FALSE)))</f>
        <v/>
      </c>
      <c r="U1314" s="1"/>
      <c r="V1314" s="1"/>
      <c r="W1314" s="1"/>
      <c r="X1314" s="1" t="str">
        <f>IF($L1314="None","",IF(ISERROR(VLOOKUP($L1314,Info!$B$4:$B$266,1,FALSE)),"",IF(OR(W1314="Metallic Liquid Tight",W1314="Non-Metallic Liquid Tight",W1314="LSZH",W1314="Greenfield"),VLOOKUP($L1314,Info!$B$4:$L$266,7,FALSE),"N/A")))</f>
        <v/>
      </c>
      <c r="Y1314" s="1"/>
      <c r="Z1314" s="96" t="str">
        <f>IF($L1314="None","",IF(ISERROR(VLOOKUP($L1314,Info!$B$4:$B$266,1,FALSE)),"",VLOOKUP($L1314,Info!$B$4:$L$266,9,FALSE)))</f>
        <v/>
      </c>
      <c r="AA1314" s="96" t="str">
        <f>IF($L1314="None","",IF(ISERROR(VLOOKUP($L1314,Info!$B$4:$B$266,1,FALSE)),"",VLOOKUP($L1314,Info!$B$4:$L$266,8,FALSE)))</f>
        <v/>
      </c>
      <c r="AB1314" s="96" t="str">
        <f>IF($L1314="None","",IF(ISERROR(VLOOKUP($L1314,Info!$B$4:$B$266,1,FALSE)),"",VLOOKUP($L1314,Info!$B$4:$L$266,10,FALSE)))</f>
        <v/>
      </c>
      <c r="AC1314" s="1" t="str">
        <f>IF(W1314="SO Cable","Black,White",IF(O1314="","",IF(P1314="","",IF($J$12&lt;&gt;"ABC",IF(P1314&lt;="250",VLOOKUP(O1314,Info!$AZ$4:$BB$22,3,FALSE),VLOOKUP(O1314,Info!$AZ$23:$BB$39,3,FALSE)),IF(P1314&lt;="250",VLOOKUP(O1314,Info!$AO$4:$AQ$22,3,FALSE),VLOOKUP(O1314,Info!$AO$23:$AP$39,3,FALSE))))))</f>
        <v/>
      </c>
      <c r="AD1314" s="1"/>
      <c r="AE1314" s="1" t="str">
        <f>IF($L1314="None","",IF(ISERROR(VLOOKUP($L1314,Info!$B$4:$B$266,1,FALSE)),"",VLOOKUP($L1314,Info!$B$4:$L$266,4,FALSE)))</f>
        <v/>
      </c>
      <c r="AF1314" s="1" t="str">
        <f>IF($L1314="None","",IF(ISERROR(VLOOKUP($L1314,Info!$B$4:$B$266,1,FALSE)),"",VLOOKUP($L1314,Info!$B$4:$L$266,6,FALSE)))</f>
        <v/>
      </c>
      <c r="AG1314" s="1"/>
      <c r="AH1314" s="33" t="str" cm="1">
        <f t="array" ref="AH1314">IF(AND(L1314&lt;&gt;"",O1314&lt;&gt;"",R1314:S1314&lt;&gt;"",W1314:X1314&lt;&gt;"",Z1314:AA1314&lt;&gt;"",AC1314&lt;&gt;""),"Good","Bad")</f>
        <v>Bad</v>
      </c>
      <c r="AL1314" t="str" cm="1">
        <f t="array" ref="AL1314">IF(R1314&gt;0,_xlfn.IFS(COUNTIF($L$20:L1314,"&lt;&gt;")&lt;101,1,COUNTIF($L$20:L1314,"&lt;&gt;")&lt;201,2,COUNTIF($L$20:L1314,"&lt;&gt;")&lt;301,3,COUNTIF($L$20:L1314,"&lt;&gt;")&lt;401,4,COUNTIF($L$20:L1314,"&lt;&gt;")&lt;501,5,COUNTIF($L$20:L1314,"&lt;&gt;")&lt;601,6,COUNTIF($L$20:L1314,"&lt;&gt;")&lt;701,7,COUNTIF($L$20:L1314,"&lt;&gt;")&lt;801,8,COUNTIF($L$20:L1314,"&lt;&gt;")&lt;901,9,COUNTIF($L$20:L1314,"&lt;&gt;")&lt;1001,10,COUNTIF($L$20:L1314,"&lt;&gt;")&lt;1101,11,COUNTIF($L$20:L1314,"&lt;&gt;")&lt;1201,12,COUNTIF($L$20:L1314,"&lt;&gt;")&lt;1301,13,COUNTIF($L$20:L1314,"&lt;&gt;")&lt;1401,14,COUNTIF($L$20:L1314,"&lt;&gt;")&lt;1501,15,COUNTIF($L$20:L1314,"&lt;&gt;")&lt;1601,16,COUNTIF($L$20:L1314,"&lt;&gt;")&lt;1701,17,COUNTIF($L$20:L1314,"&lt;&gt;")&lt;1801,18,COUNTIF($L$20:L1314,"&lt;&gt;")&lt;1901,19,COUNTIF($L$20:L1314,"&lt;&gt;")&lt;2001,20,COUNTIF($L$20:L1314,"&lt;&gt;")&lt;2101,21,COUNTIF($L$20:L1314,"&lt;&gt;")&lt;2201,22,COUNTIF($L$20:L1314,"&lt;&gt;")&lt;2301,23,COUNTIF($L$20:L1314,"&lt;&gt;")&lt;2401,24,COUNTIF($L$20:L1314,"&lt;&gt;")&lt;2501,25,COUNTIF($L$20:L1314,"&lt;&gt;")&lt;2601,26,COUNTIF($L$20:L1314,"&lt;&gt;")&lt;2701,27,COUNTIF($L$20:L1314,"&lt;&gt;")&lt;2801,28,COUNTIF($L$20:L1314,"&lt;&gt;")&lt;2901,29,COUNTIF($L$20:L1314,"&lt;&gt;")&lt;3001,30),"")</f>
        <v/>
      </c>
      <c r="AM1314" t="str">
        <f t="shared" si="100"/>
        <v/>
      </c>
      <c r="AN1314" t="str">
        <f t="shared" si="104"/>
        <v/>
      </c>
      <c r="AP1314" t="str">
        <f t="shared" si="103"/>
        <v/>
      </c>
      <c r="AQ1314" t="str">
        <f>IF(AO1314="","",COUNTIFS(AM1314:$AM$3019,AO1314))</f>
        <v/>
      </c>
    </row>
    <row r="1315" spans="1:43" x14ac:dyDescent="0.25">
      <c r="A1315" s="6" t="str">
        <f>IF(COUNT($A$20:A1314)&lt;&gt;$B$4,IF(A1314="","",A1314+1),"")</f>
        <v/>
      </c>
      <c r="B1315" s="3"/>
      <c r="C1315" s="3"/>
      <c r="D1315" s="122"/>
      <c r="E1315" s="3"/>
      <c r="F1315" s="3"/>
      <c r="G1315" s="3"/>
      <c r="H1315" s="3"/>
      <c r="I1315" s="120"/>
      <c r="J1315" s="3"/>
      <c r="K1315" s="95" t="str" cm="1">
        <f t="array" ref="K1315">IF(OR($J$14 = "A",$J$14 = "B",$J$14 = "C"),IF(I1315="","",IF(LEN(I1315)&gt;2,_xlfn.IFS(ISNUMBER(SEARCH("_",I1315)),I1315,ISNUMBER(SEARCH(", ",I1315)),SUBSTITUTE(I1315,", ","_"),ISNUMBER(SEARCH("/ ",I1315)),SUBSTITUTE(I1315,"/ ","_"),ISNUMBER(SEARCH(",",I1315)),SUBSTITUTE(I1315,",","_"),ISNUMBER(SEARCH("/",I1315)),SUBSTITUTE(I1315,"/","_"),ISNUMBER(SEARCH("",I1315)),I1315),I1315)),IF(OR($J$14 = "J",$J$14 = "K"),"",IF(D1315="","",IF(LEN(D1315)&gt;2,_xlfn.IFS(ISNUMBER(SEARCH("_",D1315)),D1315,ISNUMBER(SEARCH(", ",D1315)),SUBSTITUTE(D1315,", ","_"),ISNUMBER(SEARCH("/ ",D1315)),SUBSTITUTE(D1315,"/ ","_"),ISNUMBER(SEARCH(",",D1315)),SUBSTITUTE(D1315,",","_"),ISNUMBER(SEARCH("/",D1315)),SUBSTITUTE(D1315,"/","_"),ISNUMBER(SEARCH("",D1315)),D1315),D1315))))</f>
        <v/>
      </c>
      <c r="L1315" s="1"/>
      <c r="M1315" s="1" t="str">
        <f t="shared" si="101"/>
        <v/>
      </c>
      <c r="N1315" s="94" t="str">
        <f>IF($L1315="None","",IF(ISERROR(VLOOKUP($L1315,Info!$B$4:$B$266,1,FALSE)),"",VLOOKUP($L1315,Info!$B$4:$L$266,5,FALSE)))</f>
        <v/>
      </c>
      <c r="O1315" s="94" t="str">
        <f>IF(K1315="","",IF(AND($J$12&lt;&gt;"ABC",N1315="3"),"BAC",IF(N1315="3","ABC",IF($J$12&lt;&gt;"ABC",IF($J$10="Standard",VLOOKUP(K1315,Info!$BE$4:$BF$481,2,FALSE),VLOOKUP(K1315,Info!$BI$4:$BJ$482,2,FALSE)),IF($J$10="Standard",VLOOKUP(K1315,Info!$AG$4:$AH$2994,2,FALSE),VLOOKUP(K1315,Info!$AK$4:$AL$2997,2,FALSE))))))</f>
        <v/>
      </c>
      <c r="P1315" s="94" t="str">
        <f>IF($L1315="None","",IF(ISERROR(VLOOKUP($L1315,Info!$B$4:$B$266,1,FALSE)),"",VLOOKUP($L1315,Info!$B$4:$L$266,3,FALSE)))</f>
        <v/>
      </c>
      <c r="Q1315" s="96" t="str">
        <f>IF($L1315="None","",IF(ISERROR(VLOOKUP($L1315,Info!$B$4:$B$266,1,FALSE)),"",VLOOKUP($L1315,Info!$B$4:$L$266,4,FALSE)))</f>
        <v/>
      </c>
      <c r="R1315" s="1"/>
      <c r="S1315" s="6" t="str">
        <f t="shared" si="102"/>
        <v/>
      </c>
      <c r="T1315" s="6" t="str">
        <f>IF($L1315="None","",IF(ISERROR(VLOOKUP($L1315,Info!$B$4:$B$266,1,FALSE)),"",VLOOKUP($L1315,Info!$B$4:$L$266,11,FALSE)))</f>
        <v/>
      </c>
      <c r="U1315" s="1"/>
      <c r="V1315" s="1"/>
      <c r="W1315" s="1"/>
      <c r="X1315" s="1" t="str">
        <f>IF($L1315="None","",IF(ISERROR(VLOOKUP($L1315,Info!$B$4:$B$266,1,FALSE)),"",IF(OR(W1315="Metallic Liquid Tight",W1315="Non-Metallic Liquid Tight",W1315="LSZH",W1315="Greenfield"),VLOOKUP($L1315,Info!$B$4:$L$266,7,FALSE),"N/A")))</f>
        <v/>
      </c>
      <c r="Y1315" s="1"/>
      <c r="Z1315" s="96" t="str">
        <f>IF($L1315="None","",IF(ISERROR(VLOOKUP($L1315,Info!$B$4:$B$266,1,FALSE)),"",VLOOKUP($L1315,Info!$B$4:$L$266,9,FALSE)))</f>
        <v/>
      </c>
      <c r="AA1315" s="96" t="str">
        <f>IF($L1315="None","",IF(ISERROR(VLOOKUP($L1315,Info!$B$4:$B$266,1,FALSE)),"",VLOOKUP($L1315,Info!$B$4:$L$266,8,FALSE)))</f>
        <v/>
      </c>
      <c r="AB1315" s="96" t="str">
        <f>IF($L1315="None","",IF(ISERROR(VLOOKUP($L1315,Info!$B$4:$B$266,1,FALSE)),"",VLOOKUP($L1315,Info!$B$4:$L$266,10,FALSE)))</f>
        <v/>
      </c>
      <c r="AC1315" s="1" t="str">
        <f>IF(W1315="SO Cable","Black,White",IF(O1315="","",IF(P1315="","",IF($J$12&lt;&gt;"ABC",IF(P1315&lt;="250",VLOOKUP(O1315,Info!$AZ$4:$BB$22,3,FALSE),VLOOKUP(O1315,Info!$AZ$23:$BB$39,3,FALSE)),IF(P1315&lt;="250",VLOOKUP(O1315,Info!$AO$4:$AQ$22,3,FALSE),VLOOKUP(O1315,Info!$AO$23:$AP$39,3,FALSE))))))</f>
        <v/>
      </c>
      <c r="AD1315" s="1"/>
      <c r="AE1315" s="1" t="str">
        <f>IF($L1315="None","",IF(ISERROR(VLOOKUP($L1315,Info!$B$4:$B$266,1,FALSE)),"",VLOOKUP($L1315,Info!$B$4:$L$266,4,FALSE)))</f>
        <v/>
      </c>
      <c r="AF1315" s="1" t="str">
        <f>IF($L1315="None","",IF(ISERROR(VLOOKUP($L1315,Info!$B$4:$B$266,1,FALSE)),"",VLOOKUP($L1315,Info!$B$4:$L$266,6,FALSE)))</f>
        <v/>
      </c>
      <c r="AG1315" s="1"/>
      <c r="AH1315" s="33" t="str" cm="1">
        <f t="array" ref="AH1315">IF(AND(L1315&lt;&gt;"",O1315&lt;&gt;"",R1315:S1315&lt;&gt;"",W1315:X1315&lt;&gt;"",Z1315:AA1315&lt;&gt;"",AC1315&lt;&gt;""),"Good","Bad")</f>
        <v>Bad</v>
      </c>
      <c r="AL1315" t="str" cm="1">
        <f t="array" ref="AL1315">IF(R1315&gt;0,_xlfn.IFS(COUNTIF($L$20:L1315,"&lt;&gt;")&lt;101,1,COUNTIF($L$20:L1315,"&lt;&gt;")&lt;201,2,COUNTIF($L$20:L1315,"&lt;&gt;")&lt;301,3,COUNTIF($L$20:L1315,"&lt;&gt;")&lt;401,4,COUNTIF($L$20:L1315,"&lt;&gt;")&lt;501,5,COUNTIF($L$20:L1315,"&lt;&gt;")&lt;601,6,COUNTIF($L$20:L1315,"&lt;&gt;")&lt;701,7,COUNTIF($L$20:L1315,"&lt;&gt;")&lt;801,8,COUNTIF($L$20:L1315,"&lt;&gt;")&lt;901,9,COUNTIF($L$20:L1315,"&lt;&gt;")&lt;1001,10,COUNTIF($L$20:L1315,"&lt;&gt;")&lt;1101,11,COUNTIF($L$20:L1315,"&lt;&gt;")&lt;1201,12,COUNTIF($L$20:L1315,"&lt;&gt;")&lt;1301,13,COUNTIF($L$20:L1315,"&lt;&gt;")&lt;1401,14,COUNTIF($L$20:L1315,"&lt;&gt;")&lt;1501,15,COUNTIF($L$20:L1315,"&lt;&gt;")&lt;1601,16,COUNTIF($L$20:L1315,"&lt;&gt;")&lt;1701,17,COUNTIF($L$20:L1315,"&lt;&gt;")&lt;1801,18,COUNTIF($L$20:L1315,"&lt;&gt;")&lt;1901,19,COUNTIF($L$20:L1315,"&lt;&gt;")&lt;2001,20,COUNTIF($L$20:L1315,"&lt;&gt;")&lt;2101,21,COUNTIF($L$20:L1315,"&lt;&gt;")&lt;2201,22,COUNTIF($L$20:L1315,"&lt;&gt;")&lt;2301,23,COUNTIF($L$20:L1315,"&lt;&gt;")&lt;2401,24,COUNTIF($L$20:L1315,"&lt;&gt;")&lt;2501,25,COUNTIF($L$20:L1315,"&lt;&gt;")&lt;2601,26,COUNTIF($L$20:L1315,"&lt;&gt;")&lt;2701,27,COUNTIF($L$20:L1315,"&lt;&gt;")&lt;2801,28,COUNTIF($L$20:L1315,"&lt;&gt;")&lt;2901,29,COUNTIF($L$20:L1315,"&lt;&gt;")&lt;3001,30),"")</f>
        <v/>
      </c>
      <c r="AM1315" t="str">
        <f t="shared" si="100"/>
        <v/>
      </c>
      <c r="AN1315" t="str">
        <f t="shared" si="104"/>
        <v/>
      </c>
      <c r="AP1315" t="str">
        <f t="shared" si="103"/>
        <v/>
      </c>
      <c r="AQ1315" t="str">
        <f>IF(AO1315="","",COUNTIFS(AM1315:$AM$3019,AO1315))</f>
        <v/>
      </c>
    </row>
    <row r="1316" spans="1:43" x14ac:dyDescent="0.25">
      <c r="A1316" s="6" t="str">
        <f>IF(COUNT($A$20:A1315)&lt;&gt;$B$4,IF(A1315="","",A1315+1),"")</f>
        <v/>
      </c>
      <c r="B1316" s="3"/>
      <c r="C1316" s="3"/>
      <c r="D1316" s="122"/>
      <c r="E1316" s="3"/>
      <c r="F1316" s="3"/>
      <c r="G1316" s="3"/>
      <c r="H1316" s="3"/>
      <c r="I1316" s="120"/>
      <c r="J1316" s="3"/>
      <c r="K1316" s="95" t="str" cm="1">
        <f t="array" ref="K1316">IF(OR($J$14 = "A",$J$14 = "B",$J$14 = "C"),IF(I1316="","",IF(LEN(I1316)&gt;2,_xlfn.IFS(ISNUMBER(SEARCH("_",I1316)),I1316,ISNUMBER(SEARCH(", ",I1316)),SUBSTITUTE(I1316,", ","_"),ISNUMBER(SEARCH("/ ",I1316)),SUBSTITUTE(I1316,"/ ","_"),ISNUMBER(SEARCH(",",I1316)),SUBSTITUTE(I1316,",","_"),ISNUMBER(SEARCH("/",I1316)),SUBSTITUTE(I1316,"/","_"),ISNUMBER(SEARCH("",I1316)),I1316),I1316)),IF(OR($J$14 = "J",$J$14 = "K"),"",IF(D1316="","",IF(LEN(D1316)&gt;2,_xlfn.IFS(ISNUMBER(SEARCH("_",D1316)),D1316,ISNUMBER(SEARCH(", ",D1316)),SUBSTITUTE(D1316,", ","_"),ISNUMBER(SEARCH("/ ",D1316)),SUBSTITUTE(D1316,"/ ","_"),ISNUMBER(SEARCH(",",D1316)),SUBSTITUTE(D1316,",","_"),ISNUMBER(SEARCH("/",D1316)),SUBSTITUTE(D1316,"/","_"),ISNUMBER(SEARCH("",D1316)),D1316),D1316))))</f>
        <v/>
      </c>
      <c r="L1316" s="1"/>
      <c r="M1316" s="1" t="str">
        <f t="shared" si="101"/>
        <v/>
      </c>
      <c r="N1316" s="94" t="str">
        <f>IF($L1316="None","",IF(ISERROR(VLOOKUP($L1316,Info!$B$4:$B$266,1,FALSE)),"",VLOOKUP($L1316,Info!$B$4:$L$266,5,FALSE)))</f>
        <v/>
      </c>
      <c r="O1316" s="94" t="str">
        <f>IF(K1316="","",IF(AND($J$12&lt;&gt;"ABC",N1316="3"),"BAC",IF(N1316="3","ABC",IF($J$12&lt;&gt;"ABC",IF($J$10="Standard",VLOOKUP(K1316,Info!$BE$4:$BF$481,2,FALSE),VLOOKUP(K1316,Info!$BI$4:$BJ$482,2,FALSE)),IF($J$10="Standard",VLOOKUP(K1316,Info!$AG$4:$AH$2994,2,FALSE),VLOOKUP(K1316,Info!$AK$4:$AL$2997,2,FALSE))))))</f>
        <v/>
      </c>
      <c r="P1316" s="94" t="str">
        <f>IF($L1316="None","",IF(ISERROR(VLOOKUP($L1316,Info!$B$4:$B$266,1,FALSE)),"",VLOOKUP($L1316,Info!$B$4:$L$266,3,FALSE)))</f>
        <v/>
      </c>
      <c r="Q1316" s="96" t="str">
        <f>IF($L1316="None","",IF(ISERROR(VLOOKUP($L1316,Info!$B$4:$B$266,1,FALSE)),"",VLOOKUP($L1316,Info!$B$4:$L$266,4,FALSE)))</f>
        <v/>
      </c>
      <c r="R1316" s="1"/>
      <c r="S1316" s="6" t="str">
        <f t="shared" si="102"/>
        <v/>
      </c>
      <c r="T1316" s="6" t="str">
        <f>IF($L1316="None","",IF(ISERROR(VLOOKUP($L1316,Info!$B$4:$B$266,1,FALSE)),"",VLOOKUP($L1316,Info!$B$4:$L$266,11,FALSE)))</f>
        <v/>
      </c>
      <c r="U1316" s="1"/>
      <c r="V1316" s="1"/>
      <c r="W1316" s="1"/>
      <c r="X1316" s="1" t="str">
        <f>IF($L1316="None","",IF(ISERROR(VLOOKUP($L1316,Info!$B$4:$B$266,1,FALSE)),"",IF(OR(W1316="Metallic Liquid Tight",W1316="Non-Metallic Liquid Tight",W1316="LSZH",W1316="Greenfield"),VLOOKUP($L1316,Info!$B$4:$L$266,7,FALSE),"N/A")))</f>
        <v/>
      </c>
      <c r="Y1316" s="1"/>
      <c r="Z1316" s="96" t="str">
        <f>IF($L1316="None","",IF(ISERROR(VLOOKUP($L1316,Info!$B$4:$B$266,1,FALSE)),"",VLOOKUP($L1316,Info!$B$4:$L$266,9,FALSE)))</f>
        <v/>
      </c>
      <c r="AA1316" s="96" t="str">
        <f>IF($L1316="None","",IF(ISERROR(VLOOKUP($L1316,Info!$B$4:$B$266,1,FALSE)),"",VLOOKUP($L1316,Info!$B$4:$L$266,8,FALSE)))</f>
        <v/>
      </c>
      <c r="AB1316" s="96" t="str">
        <f>IF($L1316="None","",IF(ISERROR(VLOOKUP($L1316,Info!$B$4:$B$266,1,FALSE)),"",VLOOKUP($L1316,Info!$B$4:$L$266,10,FALSE)))</f>
        <v/>
      </c>
      <c r="AC1316" s="1" t="str">
        <f>IF(W1316="SO Cable","Black,White",IF(O1316="","",IF(P1316="","",IF($J$12&lt;&gt;"ABC",IF(P1316&lt;="250",VLOOKUP(O1316,Info!$AZ$4:$BB$22,3,FALSE),VLOOKUP(O1316,Info!$AZ$23:$BB$39,3,FALSE)),IF(P1316&lt;="250",VLOOKUP(O1316,Info!$AO$4:$AQ$22,3,FALSE),VLOOKUP(O1316,Info!$AO$23:$AP$39,3,FALSE))))))</f>
        <v/>
      </c>
      <c r="AD1316" s="1"/>
      <c r="AE1316" s="1" t="str">
        <f>IF($L1316="None","",IF(ISERROR(VLOOKUP($L1316,Info!$B$4:$B$266,1,FALSE)),"",VLOOKUP($L1316,Info!$B$4:$L$266,4,FALSE)))</f>
        <v/>
      </c>
      <c r="AF1316" s="1" t="str">
        <f>IF($L1316="None","",IF(ISERROR(VLOOKUP($L1316,Info!$B$4:$B$266,1,FALSE)),"",VLOOKUP($L1316,Info!$B$4:$L$266,6,FALSE)))</f>
        <v/>
      </c>
      <c r="AG1316" s="1"/>
      <c r="AH1316" s="33" t="str" cm="1">
        <f t="array" ref="AH1316">IF(AND(L1316&lt;&gt;"",O1316&lt;&gt;"",R1316:S1316&lt;&gt;"",W1316:X1316&lt;&gt;"",Z1316:AA1316&lt;&gt;"",AC1316&lt;&gt;""),"Good","Bad")</f>
        <v>Bad</v>
      </c>
      <c r="AL1316" t="str" cm="1">
        <f t="array" ref="AL1316">IF(R1316&gt;0,_xlfn.IFS(COUNTIF($L$20:L1316,"&lt;&gt;")&lt;101,1,COUNTIF($L$20:L1316,"&lt;&gt;")&lt;201,2,COUNTIF($L$20:L1316,"&lt;&gt;")&lt;301,3,COUNTIF($L$20:L1316,"&lt;&gt;")&lt;401,4,COUNTIF($L$20:L1316,"&lt;&gt;")&lt;501,5,COUNTIF($L$20:L1316,"&lt;&gt;")&lt;601,6,COUNTIF($L$20:L1316,"&lt;&gt;")&lt;701,7,COUNTIF($L$20:L1316,"&lt;&gt;")&lt;801,8,COUNTIF($L$20:L1316,"&lt;&gt;")&lt;901,9,COUNTIF($L$20:L1316,"&lt;&gt;")&lt;1001,10,COUNTIF($L$20:L1316,"&lt;&gt;")&lt;1101,11,COUNTIF($L$20:L1316,"&lt;&gt;")&lt;1201,12,COUNTIF($L$20:L1316,"&lt;&gt;")&lt;1301,13,COUNTIF($L$20:L1316,"&lt;&gt;")&lt;1401,14,COUNTIF($L$20:L1316,"&lt;&gt;")&lt;1501,15,COUNTIF($L$20:L1316,"&lt;&gt;")&lt;1601,16,COUNTIF($L$20:L1316,"&lt;&gt;")&lt;1701,17,COUNTIF($L$20:L1316,"&lt;&gt;")&lt;1801,18,COUNTIF($L$20:L1316,"&lt;&gt;")&lt;1901,19,COUNTIF($L$20:L1316,"&lt;&gt;")&lt;2001,20,COUNTIF($L$20:L1316,"&lt;&gt;")&lt;2101,21,COUNTIF($L$20:L1316,"&lt;&gt;")&lt;2201,22,COUNTIF($L$20:L1316,"&lt;&gt;")&lt;2301,23,COUNTIF($L$20:L1316,"&lt;&gt;")&lt;2401,24,COUNTIF($L$20:L1316,"&lt;&gt;")&lt;2501,25,COUNTIF($L$20:L1316,"&lt;&gt;")&lt;2601,26,COUNTIF($L$20:L1316,"&lt;&gt;")&lt;2701,27,COUNTIF($L$20:L1316,"&lt;&gt;")&lt;2801,28,COUNTIF($L$20:L1316,"&lt;&gt;")&lt;2901,29,COUNTIF($L$20:L1316,"&lt;&gt;")&lt;3001,30),"")</f>
        <v/>
      </c>
      <c r="AM1316" t="str">
        <f t="shared" si="100"/>
        <v/>
      </c>
      <c r="AN1316" t="str">
        <f t="shared" si="104"/>
        <v/>
      </c>
      <c r="AP1316" t="str">
        <f t="shared" si="103"/>
        <v/>
      </c>
      <c r="AQ1316" t="str">
        <f>IF(AO1316="","",COUNTIFS(AM1316:$AM$3019,AO1316))</f>
        <v/>
      </c>
    </row>
    <row r="1317" spans="1:43" x14ac:dyDescent="0.25">
      <c r="A1317" s="6" t="str">
        <f>IF(COUNT($A$20:A1316)&lt;&gt;$B$4,IF(A1316="","",A1316+1),"")</f>
        <v/>
      </c>
      <c r="B1317" s="3"/>
      <c r="C1317" s="3"/>
      <c r="D1317" s="122"/>
      <c r="E1317" s="3"/>
      <c r="F1317" s="3"/>
      <c r="G1317" s="3"/>
      <c r="H1317" s="3"/>
      <c r="I1317" s="120"/>
      <c r="J1317" s="3"/>
      <c r="K1317" s="95" t="str" cm="1">
        <f t="array" ref="K1317">IF(OR($J$14 = "A",$J$14 = "B",$J$14 = "C"),IF(I1317="","",IF(LEN(I1317)&gt;2,_xlfn.IFS(ISNUMBER(SEARCH("_",I1317)),I1317,ISNUMBER(SEARCH(", ",I1317)),SUBSTITUTE(I1317,", ","_"),ISNUMBER(SEARCH("/ ",I1317)),SUBSTITUTE(I1317,"/ ","_"),ISNUMBER(SEARCH(",",I1317)),SUBSTITUTE(I1317,",","_"),ISNUMBER(SEARCH("/",I1317)),SUBSTITUTE(I1317,"/","_"),ISNUMBER(SEARCH("",I1317)),I1317),I1317)),IF(OR($J$14 = "J",$J$14 = "K"),"",IF(D1317="","",IF(LEN(D1317)&gt;2,_xlfn.IFS(ISNUMBER(SEARCH("_",D1317)),D1317,ISNUMBER(SEARCH(", ",D1317)),SUBSTITUTE(D1317,", ","_"),ISNUMBER(SEARCH("/ ",D1317)),SUBSTITUTE(D1317,"/ ","_"),ISNUMBER(SEARCH(",",D1317)),SUBSTITUTE(D1317,",","_"),ISNUMBER(SEARCH("/",D1317)),SUBSTITUTE(D1317,"/","_"),ISNUMBER(SEARCH("",D1317)),D1317),D1317))))</f>
        <v/>
      </c>
      <c r="L1317" s="1"/>
      <c r="M1317" s="1" t="str">
        <f t="shared" si="101"/>
        <v/>
      </c>
      <c r="N1317" s="94" t="str">
        <f>IF($L1317="None","",IF(ISERROR(VLOOKUP($L1317,Info!$B$4:$B$266,1,FALSE)),"",VLOOKUP($L1317,Info!$B$4:$L$266,5,FALSE)))</f>
        <v/>
      </c>
      <c r="O1317" s="94" t="str">
        <f>IF(K1317="","",IF(AND($J$12&lt;&gt;"ABC",N1317="3"),"BAC",IF(N1317="3","ABC",IF($J$12&lt;&gt;"ABC",IF($J$10="Standard",VLOOKUP(K1317,Info!$BE$4:$BF$481,2,FALSE),VLOOKUP(K1317,Info!$BI$4:$BJ$482,2,FALSE)),IF($J$10="Standard",VLOOKUP(K1317,Info!$AG$4:$AH$2994,2,FALSE),VLOOKUP(K1317,Info!$AK$4:$AL$2997,2,FALSE))))))</f>
        <v/>
      </c>
      <c r="P1317" s="94" t="str">
        <f>IF($L1317="None","",IF(ISERROR(VLOOKUP($L1317,Info!$B$4:$B$266,1,FALSE)),"",VLOOKUP($L1317,Info!$B$4:$L$266,3,FALSE)))</f>
        <v/>
      </c>
      <c r="Q1317" s="96" t="str">
        <f>IF($L1317="None","",IF(ISERROR(VLOOKUP($L1317,Info!$B$4:$B$266,1,FALSE)),"",VLOOKUP($L1317,Info!$B$4:$L$266,4,FALSE)))</f>
        <v/>
      </c>
      <c r="R1317" s="1"/>
      <c r="S1317" s="6" t="str">
        <f t="shared" si="102"/>
        <v/>
      </c>
      <c r="T1317" s="6" t="str">
        <f>IF($L1317="None","",IF(ISERROR(VLOOKUP($L1317,Info!$B$4:$B$266,1,FALSE)),"",VLOOKUP($L1317,Info!$B$4:$L$266,11,FALSE)))</f>
        <v/>
      </c>
      <c r="U1317" s="1"/>
      <c r="V1317" s="1"/>
      <c r="W1317" s="1"/>
      <c r="X1317" s="1" t="str">
        <f>IF($L1317="None","",IF(ISERROR(VLOOKUP($L1317,Info!$B$4:$B$266,1,FALSE)),"",IF(OR(W1317="Metallic Liquid Tight",W1317="Non-Metallic Liquid Tight",W1317="LSZH",W1317="Greenfield"),VLOOKUP($L1317,Info!$B$4:$L$266,7,FALSE),"N/A")))</f>
        <v/>
      </c>
      <c r="Y1317" s="1"/>
      <c r="Z1317" s="96" t="str">
        <f>IF($L1317="None","",IF(ISERROR(VLOOKUP($L1317,Info!$B$4:$B$266,1,FALSE)),"",VLOOKUP($L1317,Info!$B$4:$L$266,9,FALSE)))</f>
        <v/>
      </c>
      <c r="AA1317" s="96" t="str">
        <f>IF($L1317="None","",IF(ISERROR(VLOOKUP($L1317,Info!$B$4:$B$266,1,FALSE)),"",VLOOKUP($L1317,Info!$B$4:$L$266,8,FALSE)))</f>
        <v/>
      </c>
      <c r="AB1317" s="96" t="str">
        <f>IF($L1317="None","",IF(ISERROR(VLOOKUP($L1317,Info!$B$4:$B$266,1,FALSE)),"",VLOOKUP($L1317,Info!$B$4:$L$266,10,FALSE)))</f>
        <v/>
      </c>
      <c r="AC1317" s="1" t="str">
        <f>IF(W1317="SO Cable","Black,White",IF(O1317="","",IF(P1317="","",IF($J$12&lt;&gt;"ABC",IF(P1317&lt;="250",VLOOKUP(O1317,Info!$AZ$4:$BB$22,3,FALSE),VLOOKUP(O1317,Info!$AZ$23:$BB$39,3,FALSE)),IF(P1317&lt;="250",VLOOKUP(O1317,Info!$AO$4:$AQ$22,3,FALSE),VLOOKUP(O1317,Info!$AO$23:$AP$39,3,FALSE))))))</f>
        <v/>
      </c>
      <c r="AD1317" s="1"/>
      <c r="AE1317" s="1" t="str">
        <f>IF($L1317="None","",IF(ISERROR(VLOOKUP($L1317,Info!$B$4:$B$266,1,FALSE)),"",VLOOKUP($L1317,Info!$B$4:$L$266,4,FALSE)))</f>
        <v/>
      </c>
      <c r="AF1317" s="1" t="str">
        <f>IF($L1317="None","",IF(ISERROR(VLOOKUP($L1317,Info!$B$4:$B$266,1,FALSE)),"",VLOOKUP($L1317,Info!$B$4:$L$266,6,FALSE)))</f>
        <v/>
      </c>
      <c r="AG1317" s="1"/>
      <c r="AH1317" s="33" t="str" cm="1">
        <f t="array" ref="AH1317">IF(AND(L1317&lt;&gt;"",O1317&lt;&gt;"",R1317:S1317&lt;&gt;"",W1317:X1317&lt;&gt;"",Z1317:AA1317&lt;&gt;"",AC1317&lt;&gt;""),"Good","Bad")</f>
        <v>Bad</v>
      </c>
      <c r="AL1317" t="str" cm="1">
        <f t="array" ref="AL1317">IF(R1317&gt;0,_xlfn.IFS(COUNTIF($L$20:L1317,"&lt;&gt;")&lt;101,1,COUNTIF($L$20:L1317,"&lt;&gt;")&lt;201,2,COUNTIF($L$20:L1317,"&lt;&gt;")&lt;301,3,COUNTIF($L$20:L1317,"&lt;&gt;")&lt;401,4,COUNTIF($L$20:L1317,"&lt;&gt;")&lt;501,5,COUNTIF($L$20:L1317,"&lt;&gt;")&lt;601,6,COUNTIF($L$20:L1317,"&lt;&gt;")&lt;701,7,COUNTIF($L$20:L1317,"&lt;&gt;")&lt;801,8,COUNTIF($L$20:L1317,"&lt;&gt;")&lt;901,9,COUNTIF($L$20:L1317,"&lt;&gt;")&lt;1001,10,COUNTIF($L$20:L1317,"&lt;&gt;")&lt;1101,11,COUNTIF($L$20:L1317,"&lt;&gt;")&lt;1201,12,COUNTIF($L$20:L1317,"&lt;&gt;")&lt;1301,13,COUNTIF($L$20:L1317,"&lt;&gt;")&lt;1401,14,COUNTIF($L$20:L1317,"&lt;&gt;")&lt;1501,15,COUNTIF($L$20:L1317,"&lt;&gt;")&lt;1601,16,COUNTIF($L$20:L1317,"&lt;&gt;")&lt;1701,17,COUNTIF($L$20:L1317,"&lt;&gt;")&lt;1801,18,COUNTIF($L$20:L1317,"&lt;&gt;")&lt;1901,19,COUNTIF($L$20:L1317,"&lt;&gt;")&lt;2001,20,COUNTIF($L$20:L1317,"&lt;&gt;")&lt;2101,21,COUNTIF($L$20:L1317,"&lt;&gt;")&lt;2201,22,COUNTIF($L$20:L1317,"&lt;&gt;")&lt;2301,23,COUNTIF($L$20:L1317,"&lt;&gt;")&lt;2401,24,COUNTIF($L$20:L1317,"&lt;&gt;")&lt;2501,25,COUNTIF($L$20:L1317,"&lt;&gt;")&lt;2601,26,COUNTIF($L$20:L1317,"&lt;&gt;")&lt;2701,27,COUNTIF($L$20:L1317,"&lt;&gt;")&lt;2801,28,COUNTIF($L$20:L1317,"&lt;&gt;")&lt;2901,29,COUNTIF($L$20:L1317,"&lt;&gt;")&lt;3001,30),"")</f>
        <v/>
      </c>
      <c r="AM1317" t="str">
        <f t="shared" si="100"/>
        <v/>
      </c>
      <c r="AN1317" t="str">
        <f t="shared" si="104"/>
        <v/>
      </c>
      <c r="AP1317" t="str">
        <f t="shared" si="103"/>
        <v/>
      </c>
      <c r="AQ1317" t="str">
        <f>IF(AO1317="","",COUNTIFS(AM1317:$AM$3019,AO1317))</f>
        <v/>
      </c>
    </row>
    <row r="1318" spans="1:43" x14ac:dyDescent="0.25">
      <c r="A1318" s="6" t="str">
        <f>IF(COUNT($A$20:A1317)&lt;&gt;$B$4,IF(A1317="","",A1317+1),"")</f>
        <v/>
      </c>
      <c r="B1318" s="3"/>
      <c r="C1318" s="3"/>
      <c r="D1318" s="122"/>
      <c r="E1318" s="3"/>
      <c r="F1318" s="3"/>
      <c r="G1318" s="3"/>
      <c r="H1318" s="3"/>
      <c r="I1318" s="120"/>
      <c r="J1318" s="3"/>
      <c r="K1318" s="95" t="str" cm="1">
        <f t="array" ref="K1318">IF(OR($J$14 = "A",$J$14 = "B",$J$14 = "C"),IF(I1318="","",IF(LEN(I1318)&gt;2,_xlfn.IFS(ISNUMBER(SEARCH("_",I1318)),I1318,ISNUMBER(SEARCH(", ",I1318)),SUBSTITUTE(I1318,", ","_"),ISNUMBER(SEARCH("/ ",I1318)),SUBSTITUTE(I1318,"/ ","_"),ISNUMBER(SEARCH(",",I1318)),SUBSTITUTE(I1318,",","_"),ISNUMBER(SEARCH("/",I1318)),SUBSTITUTE(I1318,"/","_"),ISNUMBER(SEARCH("",I1318)),I1318),I1318)),IF(OR($J$14 = "J",$J$14 = "K"),"",IF(D1318="","",IF(LEN(D1318)&gt;2,_xlfn.IFS(ISNUMBER(SEARCH("_",D1318)),D1318,ISNUMBER(SEARCH(", ",D1318)),SUBSTITUTE(D1318,", ","_"),ISNUMBER(SEARCH("/ ",D1318)),SUBSTITUTE(D1318,"/ ","_"),ISNUMBER(SEARCH(",",D1318)),SUBSTITUTE(D1318,",","_"),ISNUMBER(SEARCH("/",D1318)),SUBSTITUTE(D1318,"/","_"),ISNUMBER(SEARCH("",D1318)),D1318),D1318))))</f>
        <v/>
      </c>
      <c r="L1318" s="1"/>
      <c r="M1318" s="1" t="str">
        <f t="shared" si="101"/>
        <v/>
      </c>
      <c r="N1318" s="94" t="str">
        <f>IF($L1318="None","",IF(ISERROR(VLOOKUP($L1318,Info!$B$4:$B$266,1,FALSE)),"",VLOOKUP($L1318,Info!$B$4:$L$266,5,FALSE)))</f>
        <v/>
      </c>
      <c r="O1318" s="94" t="str">
        <f>IF(K1318="","",IF(AND($J$12&lt;&gt;"ABC",N1318="3"),"BAC",IF(N1318="3","ABC",IF($J$12&lt;&gt;"ABC",IF($J$10="Standard",VLOOKUP(K1318,Info!$BE$4:$BF$481,2,FALSE),VLOOKUP(K1318,Info!$BI$4:$BJ$482,2,FALSE)),IF($J$10="Standard",VLOOKUP(K1318,Info!$AG$4:$AH$2994,2,FALSE),VLOOKUP(K1318,Info!$AK$4:$AL$2997,2,FALSE))))))</f>
        <v/>
      </c>
      <c r="P1318" s="94" t="str">
        <f>IF($L1318="None","",IF(ISERROR(VLOOKUP($L1318,Info!$B$4:$B$266,1,FALSE)),"",VLOOKUP($L1318,Info!$B$4:$L$266,3,FALSE)))</f>
        <v/>
      </c>
      <c r="Q1318" s="96" t="str">
        <f>IF($L1318="None","",IF(ISERROR(VLOOKUP($L1318,Info!$B$4:$B$266,1,FALSE)),"",VLOOKUP($L1318,Info!$B$4:$L$266,4,FALSE)))</f>
        <v/>
      </c>
      <c r="R1318" s="1"/>
      <c r="S1318" s="6" t="str">
        <f t="shared" si="102"/>
        <v/>
      </c>
      <c r="T1318" s="6" t="str">
        <f>IF($L1318="None","",IF(ISERROR(VLOOKUP($L1318,Info!$B$4:$B$266,1,FALSE)),"",VLOOKUP($L1318,Info!$B$4:$L$266,11,FALSE)))</f>
        <v/>
      </c>
      <c r="U1318" s="1"/>
      <c r="V1318" s="1"/>
      <c r="W1318" s="1"/>
      <c r="X1318" s="1" t="str">
        <f>IF($L1318="None","",IF(ISERROR(VLOOKUP($L1318,Info!$B$4:$B$266,1,FALSE)),"",IF(OR(W1318="Metallic Liquid Tight",W1318="Non-Metallic Liquid Tight",W1318="LSZH",W1318="Greenfield"),VLOOKUP($L1318,Info!$B$4:$L$266,7,FALSE),"N/A")))</f>
        <v/>
      </c>
      <c r="Y1318" s="1"/>
      <c r="Z1318" s="96" t="str">
        <f>IF($L1318="None","",IF(ISERROR(VLOOKUP($L1318,Info!$B$4:$B$266,1,FALSE)),"",VLOOKUP($L1318,Info!$B$4:$L$266,9,FALSE)))</f>
        <v/>
      </c>
      <c r="AA1318" s="96" t="str">
        <f>IF($L1318="None","",IF(ISERROR(VLOOKUP($L1318,Info!$B$4:$B$266,1,FALSE)),"",VLOOKUP($L1318,Info!$B$4:$L$266,8,FALSE)))</f>
        <v/>
      </c>
      <c r="AB1318" s="96" t="str">
        <f>IF($L1318="None","",IF(ISERROR(VLOOKUP($L1318,Info!$B$4:$B$266,1,FALSE)),"",VLOOKUP($L1318,Info!$B$4:$L$266,10,FALSE)))</f>
        <v/>
      </c>
      <c r="AC1318" s="1" t="str">
        <f>IF(W1318="SO Cable","Black,White",IF(O1318="","",IF(P1318="","",IF($J$12&lt;&gt;"ABC",IF(P1318&lt;="250",VLOOKUP(O1318,Info!$AZ$4:$BB$22,3,FALSE),VLOOKUP(O1318,Info!$AZ$23:$BB$39,3,FALSE)),IF(P1318&lt;="250",VLOOKUP(O1318,Info!$AO$4:$AQ$22,3,FALSE),VLOOKUP(O1318,Info!$AO$23:$AP$39,3,FALSE))))))</f>
        <v/>
      </c>
      <c r="AD1318" s="1"/>
      <c r="AE1318" s="1" t="str">
        <f>IF($L1318="None","",IF(ISERROR(VLOOKUP($L1318,Info!$B$4:$B$266,1,FALSE)),"",VLOOKUP($L1318,Info!$B$4:$L$266,4,FALSE)))</f>
        <v/>
      </c>
      <c r="AF1318" s="1" t="str">
        <f>IF($L1318="None","",IF(ISERROR(VLOOKUP($L1318,Info!$B$4:$B$266,1,FALSE)),"",VLOOKUP($L1318,Info!$B$4:$L$266,6,FALSE)))</f>
        <v/>
      </c>
      <c r="AG1318" s="1"/>
      <c r="AH1318" s="33" t="str" cm="1">
        <f t="array" ref="AH1318">IF(AND(L1318&lt;&gt;"",O1318&lt;&gt;"",R1318:S1318&lt;&gt;"",W1318:X1318&lt;&gt;"",Z1318:AA1318&lt;&gt;"",AC1318&lt;&gt;""),"Good","Bad")</f>
        <v>Bad</v>
      </c>
      <c r="AL1318" t="str" cm="1">
        <f t="array" ref="AL1318">IF(R1318&gt;0,_xlfn.IFS(COUNTIF($L$20:L1318,"&lt;&gt;")&lt;101,1,COUNTIF($L$20:L1318,"&lt;&gt;")&lt;201,2,COUNTIF($L$20:L1318,"&lt;&gt;")&lt;301,3,COUNTIF($L$20:L1318,"&lt;&gt;")&lt;401,4,COUNTIF($L$20:L1318,"&lt;&gt;")&lt;501,5,COUNTIF($L$20:L1318,"&lt;&gt;")&lt;601,6,COUNTIF($L$20:L1318,"&lt;&gt;")&lt;701,7,COUNTIF($L$20:L1318,"&lt;&gt;")&lt;801,8,COUNTIF($L$20:L1318,"&lt;&gt;")&lt;901,9,COUNTIF($L$20:L1318,"&lt;&gt;")&lt;1001,10,COUNTIF($L$20:L1318,"&lt;&gt;")&lt;1101,11,COUNTIF($L$20:L1318,"&lt;&gt;")&lt;1201,12,COUNTIF($L$20:L1318,"&lt;&gt;")&lt;1301,13,COUNTIF($L$20:L1318,"&lt;&gt;")&lt;1401,14,COUNTIF($L$20:L1318,"&lt;&gt;")&lt;1501,15,COUNTIF($L$20:L1318,"&lt;&gt;")&lt;1601,16,COUNTIF($L$20:L1318,"&lt;&gt;")&lt;1701,17,COUNTIF($L$20:L1318,"&lt;&gt;")&lt;1801,18,COUNTIF($L$20:L1318,"&lt;&gt;")&lt;1901,19,COUNTIF($L$20:L1318,"&lt;&gt;")&lt;2001,20,COUNTIF($L$20:L1318,"&lt;&gt;")&lt;2101,21,COUNTIF($L$20:L1318,"&lt;&gt;")&lt;2201,22,COUNTIF($L$20:L1318,"&lt;&gt;")&lt;2301,23,COUNTIF($L$20:L1318,"&lt;&gt;")&lt;2401,24,COUNTIF($L$20:L1318,"&lt;&gt;")&lt;2501,25,COUNTIF($L$20:L1318,"&lt;&gt;")&lt;2601,26,COUNTIF($L$20:L1318,"&lt;&gt;")&lt;2701,27,COUNTIF($L$20:L1318,"&lt;&gt;")&lt;2801,28,COUNTIF($L$20:L1318,"&lt;&gt;")&lt;2901,29,COUNTIF($L$20:L1318,"&lt;&gt;")&lt;3001,30),"")</f>
        <v/>
      </c>
      <c r="AM1318" t="str">
        <f t="shared" si="100"/>
        <v/>
      </c>
      <c r="AN1318" t="str">
        <f t="shared" si="104"/>
        <v/>
      </c>
      <c r="AP1318" t="str">
        <f t="shared" si="103"/>
        <v/>
      </c>
      <c r="AQ1318" t="str">
        <f>IF(AO1318="","",COUNTIFS(AM1318:$AM$3019,AO1318))</f>
        <v/>
      </c>
    </row>
    <row r="1319" spans="1:43" x14ac:dyDescent="0.25">
      <c r="A1319" s="6" t="str">
        <f>IF(COUNT($A$20:A1318)&lt;&gt;$B$4,IF(A1318="","",A1318+1),"")</f>
        <v/>
      </c>
      <c r="B1319" s="3"/>
      <c r="C1319" s="3"/>
      <c r="D1319" s="122"/>
      <c r="E1319" s="3"/>
      <c r="F1319" s="3"/>
      <c r="G1319" s="3"/>
      <c r="H1319" s="3"/>
      <c r="I1319" s="120"/>
      <c r="J1319" s="3"/>
      <c r="K1319" s="95" t="str" cm="1">
        <f t="array" ref="K1319">IF(OR($J$14 = "A",$J$14 = "B",$J$14 = "C"),IF(I1319="","",IF(LEN(I1319)&gt;2,_xlfn.IFS(ISNUMBER(SEARCH("_",I1319)),I1319,ISNUMBER(SEARCH(", ",I1319)),SUBSTITUTE(I1319,", ","_"),ISNUMBER(SEARCH("/ ",I1319)),SUBSTITUTE(I1319,"/ ","_"),ISNUMBER(SEARCH(",",I1319)),SUBSTITUTE(I1319,",","_"),ISNUMBER(SEARCH("/",I1319)),SUBSTITUTE(I1319,"/","_"),ISNUMBER(SEARCH("",I1319)),I1319),I1319)),IF(OR($J$14 = "J",$J$14 = "K"),"",IF(D1319="","",IF(LEN(D1319)&gt;2,_xlfn.IFS(ISNUMBER(SEARCH("_",D1319)),D1319,ISNUMBER(SEARCH(", ",D1319)),SUBSTITUTE(D1319,", ","_"),ISNUMBER(SEARCH("/ ",D1319)),SUBSTITUTE(D1319,"/ ","_"),ISNUMBER(SEARCH(",",D1319)),SUBSTITUTE(D1319,",","_"),ISNUMBER(SEARCH("/",D1319)),SUBSTITUTE(D1319,"/","_"),ISNUMBER(SEARCH("",D1319)),D1319),D1319))))</f>
        <v/>
      </c>
      <c r="L1319" s="1"/>
      <c r="M1319" s="1" t="str">
        <f t="shared" si="101"/>
        <v/>
      </c>
      <c r="N1319" s="94" t="str">
        <f>IF($L1319="None","",IF(ISERROR(VLOOKUP($L1319,Info!$B$4:$B$266,1,FALSE)),"",VLOOKUP($L1319,Info!$B$4:$L$266,5,FALSE)))</f>
        <v/>
      </c>
      <c r="O1319" s="94" t="str">
        <f>IF(K1319="","",IF(AND($J$12&lt;&gt;"ABC",N1319="3"),"BAC",IF(N1319="3","ABC",IF($J$12&lt;&gt;"ABC",IF($J$10="Standard",VLOOKUP(K1319,Info!$BE$4:$BF$481,2,FALSE),VLOOKUP(K1319,Info!$BI$4:$BJ$482,2,FALSE)),IF($J$10="Standard",VLOOKUP(K1319,Info!$AG$4:$AH$2994,2,FALSE),VLOOKUP(K1319,Info!$AK$4:$AL$2997,2,FALSE))))))</f>
        <v/>
      </c>
      <c r="P1319" s="94" t="str">
        <f>IF($L1319="None","",IF(ISERROR(VLOOKUP($L1319,Info!$B$4:$B$266,1,FALSE)),"",VLOOKUP($L1319,Info!$B$4:$L$266,3,FALSE)))</f>
        <v/>
      </c>
      <c r="Q1319" s="96" t="str">
        <f>IF($L1319="None","",IF(ISERROR(VLOOKUP($L1319,Info!$B$4:$B$266,1,FALSE)),"",VLOOKUP($L1319,Info!$B$4:$L$266,4,FALSE)))</f>
        <v/>
      </c>
      <c r="R1319" s="1"/>
      <c r="S1319" s="6" t="str">
        <f t="shared" si="102"/>
        <v/>
      </c>
      <c r="T1319" s="6" t="str">
        <f>IF($L1319="None","",IF(ISERROR(VLOOKUP($L1319,Info!$B$4:$B$266,1,FALSE)),"",VLOOKUP($L1319,Info!$B$4:$L$266,11,FALSE)))</f>
        <v/>
      </c>
      <c r="U1319" s="1"/>
      <c r="V1319" s="1"/>
      <c r="W1319" s="1"/>
      <c r="X1319" s="1" t="str">
        <f>IF($L1319="None","",IF(ISERROR(VLOOKUP($L1319,Info!$B$4:$B$266,1,FALSE)),"",IF(OR(W1319="Metallic Liquid Tight",W1319="Non-Metallic Liquid Tight",W1319="LSZH",W1319="Greenfield"),VLOOKUP($L1319,Info!$B$4:$L$266,7,FALSE),"N/A")))</f>
        <v/>
      </c>
      <c r="Y1319" s="1"/>
      <c r="Z1319" s="96" t="str">
        <f>IF($L1319="None","",IF(ISERROR(VLOOKUP($L1319,Info!$B$4:$B$266,1,FALSE)),"",VLOOKUP($L1319,Info!$B$4:$L$266,9,FALSE)))</f>
        <v/>
      </c>
      <c r="AA1319" s="96" t="str">
        <f>IF($L1319="None","",IF(ISERROR(VLOOKUP($L1319,Info!$B$4:$B$266,1,FALSE)),"",VLOOKUP($L1319,Info!$B$4:$L$266,8,FALSE)))</f>
        <v/>
      </c>
      <c r="AB1319" s="96" t="str">
        <f>IF($L1319="None","",IF(ISERROR(VLOOKUP($L1319,Info!$B$4:$B$266,1,FALSE)),"",VLOOKUP($L1319,Info!$B$4:$L$266,10,FALSE)))</f>
        <v/>
      </c>
      <c r="AC1319" s="1" t="str">
        <f>IF(W1319="SO Cable","Black,White",IF(O1319="","",IF(P1319="","",IF($J$12&lt;&gt;"ABC",IF(P1319&lt;="250",VLOOKUP(O1319,Info!$AZ$4:$BB$22,3,FALSE),VLOOKUP(O1319,Info!$AZ$23:$BB$39,3,FALSE)),IF(P1319&lt;="250",VLOOKUP(O1319,Info!$AO$4:$AQ$22,3,FALSE),VLOOKUP(O1319,Info!$AO$23:$AP$39,3,FALSE))))))</f>
        <v/>
      </c>
      <c r="AD1319" s="1"/>
      <c r="AE1319" s="1" t="str">
        <f>IF($L1319="None","",IF(ISERROR(VLOOKUP($L1319,Info!$B$4:$B$266,1,FALSE)),"",VLOOKUP($L1319,Info!$B$4:$L$266,4,FALSE)))</f>
        <v/>
      </c>
      <c r="AF1319" s="1" t="str">
        <f>IF($L1319="None","",IF(ISERROR(VLOOKUP($L1319,Info!$B$4:$B$266,1,FALSE)),"",VLOOKUP($L1319,Info!$B$4:$L$266,6,FALSE)))</f>
        <v/>
      </c>
      <c r="AG1319" s="1"/>
      <c r="AH1319" s="33" t="str" cm="1">
        <f t="array" ref="AH1319">IF(AND(L1319&lt;&gt;"",O1319&lt;&gt;"",R1319:S1319&lt;&gt;"",W1319:X1319&lt;&gt;"",Z1319:AA1319&lt;&gt;"",AC1319&lt;&gt;""),"Good","Bad")</f>
        <v>Bad</v>
      </c>
      <c r="AL1319" t="str" cm="1">
        <f t="array" ref="AL1319">IF(R1319&gt;0,_xlfn.IFS(COUNTIF($L$20:L1319,"&lt;&gt;")&lt;101,1,COUNTIF($L$20:L1319,"&lt;&gt;")&lt;201,2,COUNTIF($L$20:L1319,"&lt;&gt;")&lt;301,3,COUNTIF($L$20:L1319,"&lt;&gt;")&lt;401,4,COUNTIF($L$20:L1319,"&lt;&gt;")&lt;501,5,COUNTIF($L$20:L1319,"&lt;&gt;")&lt;601,6,COUNTIF($L$20:L1319,"&lt;&gt;")&lt;701,7,COUNTIF($L$20:L1319,"&lt;&gt;")&lt;801,8,COUNTIF($L$20:L1319,"&lt;&gt;")&lt;901,9,COUNTIF($L$20:L1319,"&lt;&gt;")&lt;1001,10,COUNTIF($L$20:L1319,"&lt;&gt;")&lt;1101,11,COUNTIF($L$20:L1319,"&lt;&gt;")&lt;1201,12,COUNTIF($L$20:L1319,"&lt;&gt;")&lt;1301,13,COUNTIF($L$20:L1319,"&lt;&gt;")&lt;1401,14,COUNTIF($L$20:L1319,"&lt;&gt;")&lt;1501,15,COUNTIF($L$20:L1319,"&lt;&gt;")&lt;1601,16,COUNTIF($L$20:L1319,"&lt;&gt;")&lt;1701,17,COUNTIF($L$20:L1319,"&lt;&gt;")&lt;1801,18,COUNTIF($L$20:L1319,"&lt;&gt;")&lt;1901,19,COUNTIF($L$20:L1319,"&lt;&gt;")&lt;2001,20,COUNTIF($L$20:L1319,"&lt;&gt;")&lt;2101,21,COUNTIF($L$20:L1319,"&lt;&gt;")&lt;2201,22,COUNTIF($L$20:L1319,"&lt;&gt;")&lt;2301,23,COUNTIF($L$20:L1319,"&lt;&gt;")&lt;2401,24,COUNTIF($L$20:L1319,"&lt;&gt;")&lt;2501,25,COUNTIF($L$20:L1319,"&lt;&gt;")&lt;2601,26,COUNTIF($L$20:L1319,"&lt;&gt;")&lt;2701,27,COUNTIF($L$20:L1319,"&lt;&gt;")&lt;2801,28,COUNTIF($L$20:L1319,"&lt;&gt;")&lt;2901,29,COUNTIF($L$20:L1319,"&lt;&gt;")&lt;3001,30),"")</f>
        <v/>
      </c>
      <c r="AM1319" t="str">
        <f t="shared" si="100"/>
        <v/>
      </c>
      <c r="AN1319" t="str">
        <f t="shared" si="104"/>
        <v/>
      </c>
      <c r="AP1319" t="str">
        <f t="shared" si="103"/>
        <v/>
      </c>
      <c r="AQ1319" t="str">
        <f>IF(AO1319="","",COUNTIFS(AM1319:$AM$3019,AO1319))</f>
        <v/>
      </c>
    </row>
    <row r="1320" spans="1:43" x14ac:dyDescent="0.25">
      <c r="A1320" s="6" t="str">
        <f>IF(COUNT($A$20:A1319)&lt;&gt;$B$4,IF(A1319="","",A1319+1),"")</f>
        <v/>
      </c>
      <c r="B1320" s="3"/>
      <c r="C1320" s="3"/>
      <c r="D1320" s="122"/>
      <c r="E1320" s="3"/>
      <c r="F1320" s="3"/>
      <c r="G1320" s="3"/>
      <c r="H1320" s="3"/>
      <c r="I1320" s="120"/>
      <c r="J1320" s="3"/>
      <c r="K1320" s="95" t="str" cm="1">
        <f t="array" ref="K1320">IF(OR($J$14 = "A",$J$14 = "B",$J$14 = "C"),IF(I1320="","",IF(LEN(I1320)&gt;2,_xlfn.IFS(ISNUMBER(SEARCH("_",I1320)),I1320,ISNUMBER(SEARCH(", ",I1320)),SUBSTITUTE(I1320,", ","_"),ISNUMBER(SEARCH("/ ",I1320)),SUBSTITUTE(I1320,"/ ","_"),ISNUMBER(SEARCH(",",I1320)),SUBSTITUTE(I1320,",","_"),ISNUMBER(SEARCH("/",I1320)),SUBSTITUTE(I1320,"/","_"),ISNUMBER(SEARCH("",I1320)),I1320),I1320)),IF(OR($J$14 = "J",$J$14 = "K"),"",IF(D1320="","",IF(LEN(D1320)&gt;2,_xlfn.IFS(ISNUMBER(SEARCH("_",D1320)),D1320,ISNUMBER(SEARCH(", ",D1320)),SUBSTITUTE(D1320,", ","_"),ISNUMBER(SEARCH("/ ",D1320)),SUBSTITUTE(D1320,"/ ","_"),ISNUMBER(SEARCH(",",D1320)),SUBSTITUTE(D1320,",","_"),ISNUMBER(SEARCH("/",D1320)),SUBSTITUTE(D1320,"/","_"),ISNUMBER(SEARCH("",D1320)),D1320),D1320))))</f>
        <v/>
      </c>
      <c r="L1320" s="1"/>
      <c r="M1320" s="1" t="str">
        <f t="shared" si="101"/>
        <v/>
      </c>
      <c r="N1320" s="94" t="str">
        <f>IF($L1320="None","",IF(ISERROR(VLOOKUP($L1320,Info!$B$4:$B$266,1,FALSE)),"",VLOOKUP($L1320,Info!$B$4:$L$266,5,FALSE)))</f>
        <v/>
      </c>
      <c r="O1320" s="94" t="str">
        <f>IF(K1320="","",IF(AND($J$12&lt;&gt;"ABC",N1320="3"),"BAC",IF(N1320="3","ABC",IF($J$12&lt;&gt;"ABC",IF($J$10="Standard",VLOOKUP(K1320,Info!$BE$4:$BF$481,2,FALSE),VLOOKUP(K1320,Info!$BI$4:$BJ$482,2,FALSE)),IF($J$10="Standard",VLOOKUP(K1320,Info!$AG$4:$AH$2994,2,FALSE),VLOOKUP(K1320,Info!$AK$4:$AL$2997,2,FALSE))))))</f>
        <v/>
      </c>
      <c r="P1320" s="94" t="str">
        <f>IF($L1320="None","",IF(ISERROR(VLOOKUP($L1320,Info!$B$4:$B$266,1,FALSE)),"",VLOOKUP($L1320,Info!$B$4:$L$266,3,FALSE)))</f>
        <v/>
      </c>
      <c r="Q1320" s="96" t="str">
        <f>IF($L1320="None","",IF(ISERROR(VLOOKUP($L1320,Info!$B$4:$B$266,1,FALSE)),"",VLOOKUP($L1320,Info!$B$4:$L$266,4,FALSE)))</f>
        <v/>
      </c>
      <c r="R1320" s="1"/>
      <c r="S1320" s="6" t="str">
        <f t="shared" si="102"/>
        <v/>
      </c>
      <c r="T1320" s="6" t="str">
        <f>IF($L1320="None","",IF(ISERROR(VLOOKUP($L1320,Info!$B$4:$B$266,1,FALSE)),"",VLOOKUP($L1320,Info!$B$4:$L$266,11,FALSE)))</f>
        <v/>
      </c>
      <c r="U1320" s="1"/>
      <c r="V1320" s="1"/>
      <c r="W1320" s="1"/>
      <c r="X1320" s="1" t="str">
        <f>IF($L1320="None","",IF(ISERROR(VLOOKUP($L1320,Info!$B$4:$B$266,1,FALSE)),"",IF(OR(W1320="Metallic Liquid Tight",W1320="Non-Metallic Liquid Tight",W1320="LSZH",W1320="Greenfield"),VLOOKUP($L1320,Info!$B$4:$L$266,7,FALSE),"N/A")))</f>
        <v/>
      </c>
      <c r="Y1320" s="1"/>
      <c r="Z1320" s="96" t="str">
        <f>IF($L1320="None","",IF(ISERROR(VLOOKUP($L1320,Info!$B$4:$B$266,1,FALSE)),"",VLOOKUP($L1320,Info!$B$4:$L$266,9,FALSE)))</f>
        <v/>
      </c>
      <c r="AA1320" s="96" t="str">
        <f>IF($L1320="None","",IF(ISERROR(VLOOKUP($L1320,Info!$B$4:$B$266,1,FALSE)),"",VLOOKUP($L1320,Info!$B$4:$L$266,8,FALSE)))</f>
        <v/>
      </c>
      <c r="AB1320" s="96" t="str">
        <f>IF($L1320="None","",IF(ISERROR(VLOOKUP($L1320,Info!$B$4:$B$266,1,FALSE)),"",VLOOKUP($L1320,Info!$B$4:$L$266,10,FALSE)))</f>
        <v/>
      </c>
      <c r="AC1320" s="1" t="str">
        <f>IF(W1320="SO Cable","Black,White",IF(O1320="","",IF(P1320="","",IF($J$12&lt;&gt;"ABC",IF(P1320&lt;="250",VLOOKUP(O1320,Info!$AZ$4:$BB$22,3,FALSE),VLOOKUP(O1320,Info!$AZ$23:$BB$39,3,FALSE)),IF(P1320&lt;="250",VLOOKUP(O1320,Info!$AO$4:$AQ$22,3,FALSE),VLOOKUP(O1320,Info!$AO$23:$AP$39,3,FALSE))))))</f>
        <v/>
      </c>
      <c r="AD1320" s="1"/>
      <c r="AE1320" s="1" t="str">
        <f>IF($L1320="None","",IF(ISERROR(VLOOKUP($L1320,Info!$B$4:$B$266,1,FALSE)),"",VLOOKUP($L1320,Info!$B$4:$L$266,4,FALSE)))</f>
        <v/>
      </c>
      <c r="AF1320" s="1" t="str">
        <f>IF($L1320="None","",IF(ISERROR(VLOOKUP($L1320,Info!$B$4:$B$266,1,FALSE)),"",VLOOKUP($L1320,Info!$B$4:$L$266,6,FALSE)))</f>
        <v/>
      </c>
      <c r="AG1320" s="1"/>
      <c r="AH1320" s="33" t="str" cm="1">
        <f t="array" ref="AH1320">IF(AND(L1320&lt;&gt;"",O1320&lt;&gt;"",R1320:S1320&lt;&gt;"",W1320:X1320&lt;&gt;"",Z1320:AA1320&lt;&gt;"",AC1320&lt;&gt;""),"Good","Bad")</f>
        <v>Bad</v>
      </c>
      <c r="AL1320" t="str" cm="1">
        <f t="array" ref="AL1320">IF(R1320&gt;0,_xlfn.IFS(COUNTIF($L$20:L1320,"&lt;&gt;")&lt;101,1,COUNTIF($L$20:L1320,"&lt;&gt;")&lt;201,2,COUNTIF($L$20:L1320,"&lt;&gt;")&lt;301,3,COUNTIF($L$20:L1320,"&lt;&gt;")&lt;401,4,COUNTIF($L$20:L1320,"&lt;&gt;")&lt;501,5,COUNTIF($L$20:L1320,"&lt;&gt;")&lt;601,6,COUNTIF($L$20:L1320,"&lt;&gt;")&lt;701,7,COUNTIF($L$20:L1320,"&lt;&gt;")&lt;801,8,COUNTIF($L$20:L1320,"&lt;&gt;")&lt;901,9,COUNTIF($L$20:L1320,"&lt;&gt;")&lt;1001,10,COUNTIF($L$20:L1320,"&lt;&gt;")&lt;1101,11,COUNTIF($L$20:L1320,"&lt;&gt;")&lt;1201,12,COUNTIF($L$20:L1320,"&lt;&gt;")&lt;1301,13,COUNTIF($L$20:L1320,"&lt;&gt;")&lt;1401,14,COUNTIF($L$20:L1320,"&lt;&gt;")&lt;1501,15,COUNTIF($L$20:L1320,"&lt;&gt;")&lt;1601,16,COUNTIF($L$20:L1320,"&lt;&gt;")&lt;1701,17,COUNTIF($L$20:L1320,"&lt;&gt;")&lt;1801,18,COUNTIF($L$20:L1320,"&lt;&gt;")&lt;1901,19,COUNTIF($L$20:L1320,"&lt;&gt;")&lt;2001,20,COUNTIF($L$20:L1320,"&lt;&gt;")&lt;2101,21,COUNTIF($L$20:L1320,"&lt;&gt;")&lt;2201,22,COUNTIF($L$20:L1320,"&lt;&gt;")&lt;2301,23,COUNTIF($L$20:L1320,"&lt;&gt;")&lt;2401,24,COUNTIF($L$20:L1320,"&lt;&gt;")&lt;2501,25,COUNTIF($L$20:L1320,"&lt;&gt;")&lt;2601,26,COUNTIF($L$20:L1320,"&lt;&gt;")&lt;2701,27,COUNTIF($L$20:L1320,"&lt;&gt;")&lt;2801,28,COUNTIF($L$20:L1320,"&lt;&gt;")&lt;2901,29,COUNTIF($L$20:L1320,"&lt;&gt;")&lt;3001,30),"")</f>
        <v/>
      </c>
      <c r="AM1320" t="str">
        <f t="shared" si="100"/>
        <v/>
      </c>
      <c r="AN1320" t="str">
        <f t="shared" si="104"/>
        <v/>
      </c>
      <c r="AP1320" t="str">
        <f t="shared" si="103"/>
        <v/>
      </c>
      <c r="AQ1320" t="str">
        <f>IF(AO1320="","",COUNTIFS(AM1320:$AM$3019,AO1320))</f>
        <v/>
      </c>
    </row>
    <row r="1321" spans="1:43" x14ac:dyDescent="0.25">
      <c r="A1321" s="6" t="str">
        <f>IF(COUNT($A$20:A1320)&lt;&gt;$B$4,IF(A1320="","",A1320+1),"")</f>
        <v/>
      </c>
      <c r="B1321" s="3"/>
      <c r="C1321" s="3"/>
      <c r="D1321" s="122"/>
      <c r="E1321" s="3"/>
      <c r="F1321" s="3"/>
      <c r="G1321" s="3"/>
      <c r="H1321" s="3"/>
      <c r="I1321" s="120"/>
      <c r="J1321" s="3"/>
      <c r="K1321" s="95" t="str" cm="1">
        <f t="array" ref="K1321">IF(OR($J$14 = "A",$J$14 = "B",$J$14 = "C"),IF(I1321="","",IF(LEN(I1321)&gt;2,_xlfn.IFS(ISNUMBER(SEARCH("_",I1321)),I1321,ISNUMBER(SEARCH(", ",I1321)),SUBSTITUTE(I1321,", ","_"),ISNUMBER(SEARCH("/ ",I1321)),SUBSTITUTE(I1321,"/ ","_"),ISNUMBER(SEARCH(",",I1321)),SUBSTITUTE(I1321,",","_"),ISNUMBER(SEARCH("/",I1321)),SUBSTITUTE(I1321,"/","_"),ISNUMBER(SEARCH("",I1321)),I1321),I1321)),IF(OR($J$14 = "J",$J$14 = "K"),"",IF(D1321="","",IF(LEN(D1321)&gt;2,_xlfn.IFS(ISNUMBER(SEARCH("_",D1321)),D1321,ISNUMBER(SEARCH(", ",D1321)),SUBSTITUTE(D1321,", ","_"),ISNUMBER(SEARCH("/ ",D1321)),SUBSTITUTE(D1321,"/ ","_"),ISNUMBER(SEARCH(",",D1321)),SUBSTITUTE(D1321,",","_"),ISNUMBER(SEARCH("/",D1321)),SUBSTITUTE(D1321,"/","_"),ISNUMBER(SEARCH("",D1321)),D1321),D1321))))</f>
        <v/>
      </c>
      <c r="L1321" s="1"/>
      <c r="M1321" s="1" t="str">
        <f t="shared" si="101"/>
        <v/>
      </c>
      <c r="N1321" s="94" t="str">
        <f>IF($L1321="None","",IF(ISERROR(VLOOKUP($L1321,Info!$B$4:$B$266,1,FALSE)),"",VLOOKUP($L1321,Info!$B$4:$L$266,5,FALSE)))</f>
        <v/>
      </c>
      <c r="O1321" s="94" t="str">
        <f>IF(K1321="","",IF(AND($J$12&lt;&gt;"ABC",N1321="3"),"BAC",IF(N1321="3","ABC",IF($J$12&lt;&gt;"ABC",IF($J$10="Standard",VLOOKUP(K1321,Info!$BE$4:$BF$481,2,FALSE),VLOOKUP(K1321,Info!$BI$4:$BJ$482,2,FALSE)),IF($J$10="Standard",VLOOKUP(K1321,Info!$AG$4:$AH$2994,2,FALSE),VLOOKUP(K1321,Info!$AK$4:$AL$2997,2,FALSE))))))</f>
        <v/>
      </c>
      <c r="P1321" s="94" t="str">
        <f>IF($L1321="None","",IF(ISERROR(VLOOKUP($L1321,Info!$B$4:$B$266,1,FALSE)),"",VLOOKUP($L1321,Info!$B$4:$L$266,3,FALSE)))</f>
        <v/>
      </c>
      <c r="Q1321" s="96" t="str">
        <f>IF($L1321="None","",IF(ISERROR(VLOOKUP($L1321,Info!$B$4:$B$266,1,FALSE)),"",VLOOKUP($L1321,Info!$B$4:$L$266,4,FALSE)))</f>
        <v/>
      </c>
      <c r="R1321" s="1"/>
      <c r="S1321" s="6" t="str">
        <f t="shared" si="102"/>
        <v/>
      </c>
      <c r="T1321" s="6" t="str">
        <f>IF($L1321="None","",IF(ISERROR(VLOOKUP($L1321,Info!$B$4:$B$266,1,FALSE)),"",VLOOKUP($L1321,Info!$B$4:$L$266,11,FALSE)))</f>
        <v/>
      </c>
      <c r="U1321" s="1"/>
      <c r="V1321" s="1"/>
      <c r="W1321" s="1"/>
      <c r="X1321" s="1" t="str">
        <f>IF($L1321="None","",IF(ISERROR(VLOOKUP($L1321,Info!$B$4:$B$266,1,FALSE)),"",IF(OR(W1321="Metallic Liquid Tight",W1321="Non-Metallic Liquid Tight",W1321="LSZH",W1321="Greenfield"),VLOOKUP($L1321,Info!$B$4:$L$266,7,FALSE),"N/A")))</f>
        <v/>
      </c>
      <c r="Y1321" s="1"/>
      <c r="Z1321" s="96" t="str">
        <f>IF($L1321="None","",IF(ISERROR(VLOOKUP($L1321,Info!$B$4:$B$266,1,FALSE)),"",VLOOKUP($L1321,Info!$B$4:$L$266,9,FALSE)))</f>
        <v/>
      </c>
      <c r="AA1321" s="96" t="str">
        <f>IF($L1321="None","",IF(ISERROR(VLOOKUP($L1321,Info!$B$4:$B$266,1,FALSE)),"",VLOOKUP($L1321,Info!$B$4:$L$266,8,FALSE)))</f>
        <v/>
      </c>
      <c r="AB1321" s="96" t="str">
        <f>IF($L1321="None","",IF(ISERROR(VLOOKUP($L1321,Info!$B$4:$B$266,1,FALSE)),"",VLOOKUP($L1321,Info!$B$4:$L$266,10,FALSE)))</f>
        <v/>
      </c>
      <c r="AC1321" s="1" t="str">
        <f>IF(W1321="SO Cable","Black,White",IF(O1321="","",IF(P1321="","",IF($J$12&lt;&gt;"ABC",IF(P1321&lt;="250",VLOOKUP(O1321,Info!$AZ$4:$BB$22,3,FALSE),VLOOKUP(O1321,Info!$AZ$23:$BB$39,3,FALSE)),IF(P1321&lt;="250",VLOOKUP(O1321,Info!$AO$4:$AQ$22,3,FALSE),VLOOKUP(O1321,Info!$AO$23:$AP$39,3,FALSE))))))</f>
        <v/>
      </c>
      <c r="AD1321" s="1"/>
      <c r="AE1321" s="1" t="str">
        <f>IF($L1321="None","",IF(ISERROR(VLOOKUP($L1321,Info!$B$4:$B$266,1,FALSE)),"",VLOOKUP($L1321,Info!$B$4:$L$266,4,FALSE)))</f>
        <v/>
      </c>
      <c r="AF1321" s="1" t="str">
        <f>IF($L1321="None","",IF(ISERROR(VLOOKUP($L1321,Info!$B$4:$B$266,1,FALSE)),"",VLOOKUP($L1321,Info!$B$4:$L$266,6,FALSE)))</f>
        <v/>
      </c>
      <c r="AG1321" s="1"/>
      <c r="AH1321" s="33" t="str" cm="1">
        <f t="array" ref="AH1321">IF(AND(L1321&lt;&gt;"",O1321&lt;&gt;"",R1321:S1321&lt;&gt;"",W1321:X1321&lt;&gt;"",Z1321:AA1321&lt;&gt;"",AC1321&lt;&gt;""),"Good","Bad")</f>
        <v>Bad</v>
      </c>
      <c r="AL1321" t="str" cm="1">
        <f t="array" ref="AL1321">IF(R1321&gt;0,_xlfn.IFS(COUNTIF($L$20:L1321,"&lt;&gt;")&lt;101,1,COUNTIF($L$20:L1321,"&lt;&gt;")&lt;201,2,COUNTIF($L$20:L1321,"&lt;&gt;")&lt;301,3,COUNTIF($L$20:L1321,"&lt;&gt;")&lt;401,4,COUNTIF($L$20:L1321,"&lt;&gt;")&lt;501,5,COUNTIF($L$20:L1321,"&lt;&gt;")&lt;601,6,COUNTIF($L$20:L1321,"&lt;&gt;")&lt;701,7,COUNTIF($L$20:L1321,"&lt;&gt;")&lt;801,8,COUNTIF($L$20:L1321,"&lt;&gt;")&lt;901,9,COUNTIF($L$20:L1321,"&lt;&gt;")&lt;1001,10,COUNTIF($L$20:L1321,"&lt;&gt;")&lt;1101,11,COUNTIF($L$20:L1321,"&lt;&gt;")&lt;1201,12,COUNTIF($L$20:L1321,"&lt;&gt;")&lt;1301,13,COUNTIF($L$20:L1321,"&lt;&gt;")&lt;1401,14,COUNTIF($L$20:L1321,"&lt;&gt;")&lt;1501,15,COUNTIF($L$20:L1321,"&lt;&gt;")&lt;1601,16,COUNTIF($L$20:L1321,"&lt;&gt;")&lt;1701,17,COUNTIF($L$20:L1321,"&lt;&gt;")&lt;1801,18,COUNTIF($L$20:L1321,"&lt;&gt;")&lt;1901,19,COUNTIF($L$20:L1321,"&lt;&gt;")&lt;2001,20,COUNTIF($L$20:L1321,"&lt;&gt;")&lt;2101,21,COUNTIF($L$20:L1321,"&lt;&gt;")&lt;2201,22,COUNTIF($L$20:L1321,"&lt;&gt;")&lt;2301,23,COUNTIF($L$20:L1321,"&lt;&gt;")&lt;2401,24,COUNTIF($L$20:L1321,"&lt;&gt;")&lt;2501,25,COUNTIF($L$20:L1321,"&lt;&gt;")&lt;2601,26,COUNTIF($L$20:L1321,"&lt;&gt;")&lt;2701,27,COUNTIF($L$20:L1321,"&lt;&gt;")&lt;2801,28,COUNTIF($L$20:L1321,"&lt;&gt;")&lt;2901,29,COUNTIF($L$20:L1321,"&lt;&gt;")&lt;3001,30),"")</f>
        <v/>
      </c>
      <c r="AM1321" t="str">
        <f t="shared" si="100"/>
        <v/>
      </c>
      <c r="AN1321" t="str">
        <f t="shared" si="104"/>
        <v/>
      </c>
      <c r="AP1321" t="str">
        <f t="shared" si="103"/>
        <v/>
      </c>
      <c r="AQ1321" t="str">
        <f>IF(AO1321="","",COUNTIFS(AM1321:$AM$3019,AO1321))</f>
        <v/>
      </c>
    </row>
    <row r="1322" spans="1:43" x14ac:dyDescent="0.25">
      <c r="A1322" s="6" t="str">
        <f>IF(COUNT($A$20:A1321)&lt;&gt;$B$4,IF(A1321="","",A1321+1),"")</f>
        <v/>
      </c>
      <c r="B1322" s="3"/>
      <c r="C1322" s="3"/>
      <c r="D1322" s="122"/>
      <c r="E1322" s="3"/>
      <c r="F1322" s="3"/>
      <c r="G1322" s="3"/>
      <c r="H1322" s="3"/>
      <c r="I1322" s="120"/>
      <c r="J1322" s="3"/>
      <c r="K1322" s="95" t="str" cm="1">
        <f t="array" ref="K1322">IF(OR($J$14 = "A",$J$14 = "B",$J$14 = "C"),IF(I1322="","",IF(LEN(I1322)&gt;2,_xlfn.IFS(ISNUMBER(SEARCH("_",I1322)),I1322,ISNUMBER(SEARCH(", ",I1322)),SUBSTITUTE(I1322,", ","_"),ISNUMBER(SEARCH("/ ",I1322)),SUBSTITUTE(I1322,"/ ","_"),ISNUMBER(SEARCH(",",I1322)),SUBSTITUTE(I1322,",","_"),ISNUMBER(SEARCH("/",I1322)),SUBSTITUTE(I1322,"/","_"),ISNUMBER(SEARCH("",I1322)),I1322),I1322)),IF(OR($J$14 = "J",$J$14 = "K"),"",IF(D1322="","",IF(LEN(D1322)&gt;2,_xlfn.IFS(ISNUMBER(SEARCH("_",D1322)),D1322,ISNUMBER(SEARCH(", ",D1322)),SUBSTITUTE(D1322,", ","_"),ISNUMBER(SEARCH("/ ",D1322)),SUBSTITUTE(D1322,"/ ","_"),ISNUMBER(SEARCH(",",D1322)),SUBSTITUTE(D1322,",","_"),ISNUMBER(SEARCH("/",D1322)),SUBSTITUTE(D1322,"/","_"),ISNUMBER(SEARCH("",D1322)),D1322),D1322))))</f>
        <v/>
      </c>
      <c r="L1322" s="1"/>
      <c r="M1322" s="1" t="str">
        <f t="shared" si="101"/>
        <v/>
      </c>
      <c r="N1322" s="94" t="str">
        <f>IF($L1322="None","",IF(ISERROR(VLOOKUP($L1322,Info!$B$4:$B$266,1,FALSE)),"",VLOOKUP($L1322,Info!$B$4:$L$266,5,FALSE)))</f>
        <v/>
      </c>
      <c r="O1322" s="94" t="str">
        <f>IF(K1322="","",IF(AND($J$12&lt;&gt;"ABC",N1322="3"),"BAC",IF(N1322="3","ABC",IF($J$12&lt;&gt;"ABC",IF($J$10="Standard",VLOOKUP(K1322,Info!$BE$4:$BF$481,2,FALSE),VLOOKUP(K1322,Info!$BI$4:$BJ$482,2,FALSE)),IF($J$10="Standard",VLOOKUP(K1322,Info!$AG$4:$AH$2994,2,FALSE),VLOOKUP(K1322,Info!$AK$4:$AL$2997,2,FALSE))))))</f>
        <v/>
      </c>
      <c r="P1322" s="94" t="str">
        <f>IF($L1322="None","",IF(ISERROR(VLOOKUP($L1322,Info!$B$4:$B$266,1,FALSE)),"",VLOOKUP($L1322,Info!$B$4:$L$266,3,FALSE)))</f>
        <v/>
      </c>
      <c r="Q1322" s="96" t="str">
        <f>IF($L1322="None","",IF(ISERROR(VLOOKUP($L1322,Info!$B$4:$B$266,1,FALSE)),"",VLOOKUP($L1322,Info!$B$4:$L$266,4,FALSE)))</f>
        <v/>
      </c>
      <c r="R1322" s="1"/>
      <c r="S1322" s="6" t="str">
        <f t="shared" si="102"/>
        <v/>
      </c>
      <c r="T1322" s="6" t="str">
        <f>IF($L1322="None","",IF(ISERROR(VLOOKUP($L1322,Info!$B$4:$B$266,1,FALSE)),"",VLOOKUP($L1322,Info!$B$4:$L$266,11,FALSE)))</f>
        <v/>
      </c>
      <c r="U1322" s="1"/>
      <c r="V1322" s="1"/>
      <c r="W1322" s="1"/>
      <c r="X1322" s="1" t="str">
        <f>IF($L1322="None","",IF(ISERROR(VLOOKUP($L1322,Info!$B$4:$B$266,1,FALSE)),"",IF(OR(W1322="Metallic Liquid Tight",W1322="Non-Metallic Liquid Tight",W1322="LSZH",W1322="Greenfield"),VLOOKUP($L1322,Info!$B$4:$L$266,7,FALSE),"N/A")))</f>
        <v/>
      </c>
      <c r="Y1322" s="1"/>
      <c r="Z1322" s="96" t="str">
        <f>IF($L1322="None","",IF(ISERROR(VLOOKUP($L1322,Info!$B$4:$B$266,1,FALSE)),"",VLOOKUP($L1322,Info!$B$4:$L$266,9,FALSE)))</f>
        <v/>
      </c>
      <c r="AA1322" s="96" t="str">
        <f>IF($L1322="None","",IF(ISERROR(VLOOKUP($L1322,Info!$B$4:$B$266,1,FALSE)),"",VLOOKUP($L1322,Info!$B$4:$L$266,8,FALSE)))</f>
        <v/>
      </c>
      <c r="AB1322" s="96" t="str">
        <f>IF($L1322="None","",IF(ISERROR(VLOOKUP($L1322,Info!$B$4:$B$266,1,FALSE)),"",VLOOKUP($L1322,Info!$B$4:$L$266,10,FALSE)))</f>
        <v/>
      </c>
      <c r="AC1322" s="1" t="str">
        <f>IF(W1322="SO Cable","Black,White",IF(O1322="","",IF(P1322="","",IF($J$12&lt;&gt;"ABC",IF(P1322&lt;="250",VLOOKUP(O1322,Info!$AZ$4:$BB$22,3,FALSE),VLOOKUP(O1322,Info!$AZ$23:$BB$39,3,FALSE)),IF(P1322&lt;="250",VLOOKUP(O1322,Info!$AO$4:$AQ$22,3,FALSE),VLOOKUP(O1322,Info!$AO$23:$AP$39,3,FALSE))))))</f>
        <v/>
      </c>
      <c r="AD1322" s="1"/>
      <c r="AE1322" s="1" t="str">
        <f>IF($L1322="None","",IF(ISERROR(VLOOKUP($L1322,Info!$B$4:$B$266,1,FALSE)),"",VLOOKUP($L1322,Info!$B$4:$L$266,4,FALSE)))</f>
        <v/>
      </c>
      <c r="AF1322" s="1" t="str">
        <f>IF($L1322="None","",IF(ISERROR(VLOOKUP($L1322,Info!$B$4:$B$266,1,FALSE)),"",VLOOKUP($L1322,Info!$B$4:$L$266,6,FALSE)))</f>
        <v/>
      </c>
      <c r="AG1322" s="1"/>
      <c r="AH1322" s="33" t="str" cm="1">
        <f t="array" ref="AH1322">IF(AND(L1322&lt;&gt;"",O1322&lt;&gt;"",R1322:S1322&lt;&gt;"",W1322:X1322&lt;&gt;"",Z1322:AA1322&lt;&gt;"",AC1322&lt;&gt;""),"Good","Bad")</f>
        <v>Bad</v>
      </c>
      <c r="AL1322" t="str" cm="1">
        <f t="array" ref="AL1322">IF(R1322&gt;0,_xlfn.IFS(COUNTIF($L$20:L1322,"&lt;&gt;")&lt;101,1,COUNTIF($L$20:L1322,"&lt;&gt;")&lt;201,2,COUNTIF($L$20:L1322,"&lt;&gt;")&lt;301,3,COUNTIF($L$20:L1322,"&lt;&gt;")&lt;401,4,COUNTIF($L$20:L1322,"&lt;&gt;")&lt;501,5,COUNTIF($L$20:L1322,"&lt;&gt;")&lt;601,6,COUNTIF($L$20:L1322,"&lt;&gt;")&lt;701,7,COUNTIF($L$20:L1322,"&lt;&gt;")&lt;801,8,COUNTIF($L$20:L1322,"&lt;&gt;")&lt;901,9,COUNTIF($L$20:L1322,"&lt;&gt;")&lt;1001,10,COUNTIF($L$20:L1322,"&lt;&gt;")&lt;1101,11,COUNTIF($L$20:L1322,"&lt;&gt;")&lt;1201,12,COUNTIF($L$20:L1322,"&lt;&gt;")&lt;1301,13,COUNTIF($L$20:L1322,"&lt;&gt;")&lt;1401,14,COUNTIF($L$20:L1322,"&lt;&gt;")&lt;1501,15,COUNTIF($L$20:L1322,"&lt;&gt;")&lt;1601,16,COUNTIF($L$20:L1322,"&lt;&gt;")&lt;1701,17,COUNTIF($L$20:L1322,"&lt;&gt;")&lt;1801,18,COUNTIF($L$20:L1322,"&lt;&gt;")&lt;1901,19,COUNTIF($L$20:L1322,"&lt;&gt;")&lt;2001,20,COUNTIF($L$20:L1322,"&lt;&gt;")&lt;2101,21,COUNTIF($L$20:L1322,"&lt;&gt;")&lt;2201,22,COUNTIF($L$20:L1322,"&lt;&gt;")&lt;2301,23,COUNTIF($L$20:L1322,"&lt;&gt;")&lt;2401,24,COUNTIF($L$20:L1322,"&lt;&gt;")&lt;2501,25,COUNTIF($L$20:L1322,"&lt;&gt;")&lt;2601,26,COUNTIF($L$20:L1322,"&lt;&gt;")&lt;2701,27,COUNTIF($L$20:L1322,"&lt;&gt;")&lt;2801,28,COUNTIF($L$20:L1322,"&lt;&gt;")&lt;2901,29,COUNTIF($L$20:L1322,"&lt;&gt;")&lt;3001,30),"")</f>
        <v/>
      </c>
      <c r="AM1322" t="str">
        <f t="shared" si="100"/>
        <v/>
      </c>
      <c r="AN1322" t="str">
        <f t="shared" si="104"/>
        <v/>
      </c>
      <c r="AP1322" t="str">
        <f t="shared" si="103"/>
        <v/>
      </c>
      <c r="AQ1322" t="str">
        <f>IF(AO1322="","",COUNTIFS(AM1322:$AM$3019,AO1322))</f>
        <v/>
      </c>
    </row>
    <row r="1323" spans="1:43" x14ac:dyDescent="0.25">
      <c r="A1323" s="6" t="str">
        <f>IF(COUNT($A$20:A1322)&lt;&gt;$B$4,IF(A1322="","",A1322+1),"")</f>
        <v/>
      </c>
      <c r="B1323" s="3"/>
      <c r="C1323" s="3"/>
      <c r="D1323" s="122"/>
      <c r="E1323" s="3"/>
      <c r="F1323" s="3"/>
      <c r="G1323" s="3"/>
      <c r="H1323" s="3"/>
      <c r="I1323" s="120"/>
      <c r="J1323" s="3"/>
      <c r="K1323" s="95" t="str" cm="1">
        <f t="array" ref="K1323">IF(OR($J$14 = "A",$J$14 = "B",$J$14 = "C"),IF(I1323="","",IF(LEN(I1323)&gt;2,_xlfn.IFS(ISNUMBER(SEARCH("_",I1323)),I1323,ISNUMBER(SEARCH(", ",I1323)),SUBSTITUTE(I1323,", ","_"),ISNUMBER(SEARCH("/ ",I1323)),SUBSTITUTE(I1323,"/ ","_"),ISNUMBER(SEARCH(",",I1323)),SUBSTITUTE(I1323,",","_"),ISNUMBER(SEARCH("/",I1323)),SUBSTITUTE(I1323,"/","_"),ISNUMBER(SEARCH("",I1323)),I1323),I1323)),IF(OR($J$14 = "J",$J$14 = "K"),"",IF(D1323="","",IF(LEN(D1323)&gt;2,_xlfn.IFS(ISNUMBER(SEARCH("_",D1323)),D1323,ISNUMBER(SEARCH(", ",D1323)),SUBSTITUTE(D1323,", ","_"),ISNUMBER(SEARCH("/ ",D1323)),SUBSTITUTE(D1323,"/ ","_"),ISNUMBER(SEARCH(",",D1323)),SUBSTITUTE(D1323,",","_"),ISNUMBER(SEARCH("/",D1323)),SUBSTITUTE(D1323,"/","_"),ISNUMBER(SEARCH("",D1323)),D1323),D1323))))</f>
        <v/>
      </c>
      <c r="L1323" s="1"/>
      <c r="M1323" s="1" t="str">
        <f t="shared" si="101"/>
        <v/>
      </c>
      <c r="N1323" s="94" t="str">
        <f>IF($L1323="None","",IF(ISERROR(VLOOKUP($L1323,Info!$B$4:$B$266,1,FALSE)),"",VLOOKUP($L1323,Info!$B$4:$L$266,5,FALSE)))</f>
        <v/>
      </c>
      <c r="O1323" s="94" t="str">
        <f>IF(K1323="","",IF(AND($J$12&lt;&gt;"ABC",N1323="3"),"BAC",IF(N1323="3","ABC",IF($J$12&lt;&gt;"ABC",IF($J$10="Standard",VLOOKUP(K1323,Info!$BE$4:$BF$481,2,FALSE),VLOOKUP(K1323,Info!$BI$4:$BJ$482,2,FALSE)),IF($J$10="Standard",VLOOKUP(K1323,Info!$AG$4:$AH$2994,2,FALSE),VLOOKUP(K1323,Info!$AK$4:$AL$2997,2,FALSE))))))</f>
        <v/>
      </c>
      <c r="P1323" s="94" t="str">
        <f>IF($L1323="None","",IF(ISERROR(VLOOKUP($L1323,Info!$B$4:$B$266,1,FALSE)),"",VLOOKUP($L1323,Info!$B$4:$L$266,3,FALSE)))</f>
        <v/>
      </c>
      <c r="Q1323" s="96" t="str">
        <f>IF($L1323="None","",IF(ISERROR(VLOOKUP($L1323,Info!$B$4:$B$266,1,FALSE)),"",VLOOKUP($L1323,Info!$B$4:$L$266,4,FALSE)))</f>
        <v/>
      </c>
      <c r="R1323" s="1"/>
      <c r="S1323" s="6" t="str">
        <f t="shared" si="102"/>
        <v/>
      </c>
      <c r="T1323" s="6" t="str">
        <f>IF($L1323="None","",IF(ISERROR(VLOOKUP($L1323,Info!$B$4:$B$266,1,FALSE)),"",VLOOKUP($L1323,Info!$B$4:$L$266,11,FALSE)))</f>
        <v/>
      </c>
      <c r="U1323" s="1"/>
      <c r="V1323" s="1"/>
      <c r="W1323" s="1"/>
      <c r="X1323" s="1" t="str">
        <f>IF($L1323="None","",IF(ISERROR(VLOOKUP($L1323,Info!$B$4:$B$266,1,FALSE)),"",IF(OR(W1323="Metallic Liquid Tight",W1323="Non-Metallic Liquid Tight",W1323="LSZH",W1323="Greenfield"),VLOOKUP($L1323,Info!$B$4:$L$266,7,FALSE),"N/A")))</f>
        <v/>
      </c>
      <c r="Y1323" s="1"/>
      <c r="Z1323" s="96" t="str">
        <f>IF($L1323="None","",IF(ISERROR(VLOOKUP($L1323,Info!$B$4:$B$266,1,FALSE)),"",VLOOKUP($L1323,Info!$B$4:$L$266,9,FALSE)))</f>
        <v/>
      </c>
      <c r="AA1323" s="96" t="str">
        <f>IF($L1323="None","",IF(ISERROR(VLOOKUP($L1323,Info!$B$4:$B$266,1,FALSE)),"",VLOOKUP($L1323,Info!$B$4:$L$266,8,FALSE)))</f>
        <v/>
      </c>
      <c r="AB1323" s="96" t="str">
        <f>IF($L1323="None","",IF(ISERROR(VLOOKUP($L1323,Info!$B$4:$B$266,1,FALSE)),"",VLOOKUP($L1323,Info!$B$4:$L$266,10,FALSE)))</f>
        <v/>
      </c>
      <c r="AC1323" s="1" t="str">
        <f>IF(W1323="SO Cable","Black,White",IF(O1323="","",IF(P1323="","",IF($J$12&lt;&gt;"ABC",IF(P1323&lt;="250",VLOOKUP(O1323,Info!$AZ$4:$BB$22,3,FALSE),VLOOKUP(O1323,Info!$AZ$23:$BB$39,3,FALSE)),IF(P1323&lt;="250",VLOOKUP(O1323,Info!$AO$4:$AQ$22,3,FALSE),VLOOKUP(O1323,Info!$AO$23:$AP$39,3,FALSE))))))</f>
        <v/>
      </c>
      <c r="AD1323" s="1"/>
      <c r="AE1323" s="1" t="str">
        <f>IF($L1323="None","",IF(ISERROR(VLOOKUP($L1323,Info!$B$4:$B$266,1,FALSE)),"",VLOOKUP($L1323,Info!$B$4:$L$266,4,FALSE)))</f>
        <v/>
      </c>
      <c r="AF1323" s="1" t="str">
        <f>IF($L1323="None","",IF(ISERROR(VLOOKUP($L1323,Info!$B$4:$B$266,1,FALSE)),"",VLOOKUP($L1323,Info!$B$4:$L$266,6,FALSE)))</f>
        <v/>
      </c>
      <c r="AG1323" s="1"/>
      <c r="AH1323" s="33" t="str" cm="1">
        <f t="array" ref="AH1323">IF(AND(L1323&lt;&gt;"",O1323&lt;&gt;"",R1323:S1323&lt;&gt;"",W1323:X1323&lt;&gt;"",Z1323:AA1323&lt;&gt;"",AC1323&lt;&gt;""),"Good","Bad")</f>
        <v>Bad</v>
      </c>
      <c r="AL1323" t="str" cm="1">
        <f t="array" ref="AL1323">IF(R1323&gt;0,_xlfn.IFS(COUNTIF($L$20:L1323,"&lt;&gt;")&lt;101,1,COUNTIF($L$20:L1323,"&lt;&gt;")&lt;201,2,COUNTIF($L$20:L1323,"&lt;&gt;")&lt;301,3,COUNTIF($L$20:L1323,"&lt;&gt;")&lt;401,4,COUNTIF($L$20:L1323,"&lt;&gt;")&lt;501,5,COUNTIF($L$20:L1323,"&lt;&gt;")&lt;601,6,COUNTIF($L$20:L1323,"&lt;&gt;")&lt;701,7,COUNTIF($L$20:L1323,"&lt;&gt;")&lt;801,8,COUNTIF($L$20:L1323,"&lt;&gt;")&lt;901,9,COUNTIF($L$20:L1323,"&lt;&gt;")&lt;1001,10,COUNTIF($L$20:L1323,"&lt;&gt;")&lt;1101,11,COUNTIF($L$20:L1323,"&lt;&gt;")&lt;1201,12,COUNTIF($L$20:L1323,"&lt;&gt;")&lt;1301,13,COUNTIF($L$20:L1323,"&lt;&gt;")&lt;1401,14,COUNTIF($L$20:L1323,"&lt;&gt;")&lt;1501,15,COUNTIF($L$20:L1323,"&lt;&gt;")&lt;1601,16,COUNTIF($L$20:L1323,"&lt;&gt;")&lt;1701,17,COUNTIF($L$20:L1323,"&lt;&gt;")&lt;1801,18,COUNTIF($L$20:L1323,"&lt;&gt;")&lt;1901,19,COUNTIF($L$20:L1323,"&lt;&gt;")&lt;2001,20,COUNTIF($L$20:L1323,"&lt;&gt;")&lt;2101,21,COUNTIF($L$20:L1323,"&lt;&gt;")&lt;2201,22,COUNTIF($L$20:L1323,"&lt;&gt;")&lt;2301,23,COUNTIF($L$20:L1323,"&lt;&gt;")&lt;2401,24,COUNTIF($L$20:L1323,"&lt;&gt;")&lt;2501,25,COUNTIF($L$20:L1323,"&lt;&gt;")&lt;2601,26,COUNTIF($L$20:L1323,"&lt;&gt;")&lt;2701,27,COUNTIF($L$20:L1323,"&lt;&gt;")&lt;2801,28,COUNTIF($L$20:L1323,"&lt;&gt;")&lt;2901,29,COUNTIF($L$20:L1323,"&lt;&gt;")&lt;3001,30),"")</f>
        <v/>
      </c>
      <c r="AM1323" t="str">
        <f t="shared" si="100"/>
        <v/>
      </c>
      <c r="AN1323" t="str">
        <f t="shared" si="104"/>
        <v/>
      </c>
      <c r="AP1323" t="str">
        <f t="shared" si="103"/>
        <v/>
      </c>
      <c r="AQ1323" t="str">
        <f>IF(AO1323="","",COUNTIFS(AM1323:$AM$3019,AO1323))</f>
        <v/>
      </c>
    </row>
    <row r="1324" spans="1:43" x14ac:dyDescent="0.25">
      <c r="A1324" s="6" t="str">
        <f>IF(COUNT($A$20:A1323)&lt;&gt;$B$4,IF(A1323="","",A1323+1),"")</f>
        <v/>
      </c>
      <c r="B1324" s="3"/>
      <c r="C1324" s="3"/>
      <c r="D1324" s="122"/>
      <c r="E1324" s="3"/>
      <c r="F1324" s="3"/>
      <c r="G1324" s="3"/>
      <c r="H1324" s="3"/>
      <c r="I1324" s="120"/>
      <c r="J1324" s="3"/>
      <c r="K1324" s="95" t="str" cm="1">
        <f t="array" ref="K1324">IF(OR($J$14 = "A",$J$14 = "B",$J$14 = "C"),IF(I1324="","",IF(LEN(I1324)&gt;2,_xlfn.IFS(ISNUMBER(SEARCH("_",I1324)),I1324,ISNUMBER(SEARCH(", ",I1324)),SUBSTITUTE(I1324,", ","_"),ISNUMBER(SEARCH("/ ",I1324)),SUBSTITUTE(I1324,"/ ","_"),ISNUMBER(SEARCH(",",I1324)),SUBSTITUTE(I1324,",","_"),ISNUMBER(SEARCH("/",I1324)),SUBSTITUTE(I1324,"/","_"),ISNUMBER(SEARCH("",I1324)),I1324),I1324)),IF(OR($J$14 = "J",$J$14 = "K"),"",IF(D1324="","",IF(LEN(D1324)&gt;2,_xlfn.IFS(ISNUMBER(SEARCH("_",D1324)),D1324,ISNUMBER(SEARCH(", ",D1324)),SUBSTITUTE(D1324,", ","_"),ISNUMBER(SEARCH("/ ",D1324)),SUBSTITUTE(D1324,"/ ","_"),ISNUMBER(SEARCH(",",D1324)),SUBSTITUTE(D1324,",","_"),ISNUMBER(SEARCH("/",D1324)),SUBSTITUTE(D1324,"/","_"),ISNUMBER(SEARCH("",D1324)),D1324),D1324))))</f>
        <v/>
      </c>
      <c r="L1324" s="1"/>
      <c r="M1324" s="1" t="str">
        <f t="shared" si="101"/>
        <v/>
      </c>
      <c r="N1324" s="94" t="str">
        <f>IF($L1324="None","",IF(ISERROR(VLOOKUP($L1324,Info!$B$4:$B$266,1,FALSE)),"",VLOOKUP($L1324,Info!$B$4:$L$266,5,FALSE)))</f>
        <v/>
      </c>
      <c r="O1324" s="94" t="str">
        <f>IF(K1324="","",IF(AND($J$12&lt;&gt;"ABC",N1324="3"),"BAC",IF(N1324="3","ABC",IF($J$12&lt;&gt;"ABC",IF($J$10="Standard",VLOOKUP(K1324,Info!$BE$4:$BF$481,2,FALSE),VLOOKUP(K1324,Info!$BI$4:$BJ$482,2,FALSE)),IF($J$10="Standard",VLOOKUP(K1324,Info!$AG$4:$AH$2994,2,FALSE),VLOOKUP(K1324,Info!$AK$4:$AL$2997,2,FALSE))))))</f>
        <v/>
      </c>
      <c r="P1324" s="94" t="str">
        <f>IF($L1324="None","",IF(ISERROR(VLOOKUP($L1324,Info!$B$4:$B$266,1,FALSE)),"",VLOOKUP($L1324,Info!$B$4:$L$266,3,FALSE)))</f>
        <v/>
      </c>
      <c r="Q1324" s="96" t="str">
        <f>IF($L1324="None","",IF(ISERROR(VLOOKUP($L1324,Info!$B$4:$B$266,1,FALSE)),"",VLOOKUP($L1324,Info!$B$4:$L$266,4,FALSE)))</f>
        <v/>
      </c>
      <c r="R1324" s="1"/>
      <c r="S1324" s="6" t="str">
        <f t="shared" si="102"/>
        <v/>
      </c>
      <c r="T1324" s="6" t="str">
        <f>IF($L1324="None","",IF(ISERROR(VLOOKUP($L1324,Info!$B$4:$B$266,1,FALSE)),"",VLOOKUP($L1324,Info!$B$4:$L$266,11,FALSE)))</f>
        <v/>
      </c>
      <c r="U1324" s="1"/>
      <c r="V1324" s="1"/>
      <c r="W1324" s="1"/>
      <c r="X1324" s="1" t="str">
        <f>IF($L1324="None","",IF(ISERROR(VLOOKUP($L1324,Info!$B$4:$B$266,1,FALSE)),"",IF(OR(W1324="Metallic Liquid Tight",W1324="Non-Metallic Liquid Tight",W1324="LSZH",W1324="Greenfield"),VLOOKUP($L1324,Info!$B$4:$L$266,7,FALSE),"N/A")))</f>
        <v/>
      </c>
      <c r="Y1324" s="1"/>
      <c r="Z1324" s="96" t="str">
        <f>IF($L1324="None","",IF(ISERROR(VLOOKUP($L1324,Info!$B$4:$B$266,1,FALSE)),"",VLOOKUP($L1324,Info!$B$4:$L$266,9,FALSE)))</f>
        <v/>
      </c>
      <c r="AA1324" s="96" t="str">
        <f>IF($L1324="None","",IF(ISERROR(VLOOKUP($L1324,Info!$B$4:$B$266,1,FALSE)),"",VLOOKUP($L1324,Info!$B$4:$L$266,8,FALSE)))</f>
        <v/>
      </c>
      <c r="AB1324" s="96" t="str">
        <f>IF($L1324="None","",IF(ISERROR(VLOOKUP($L1324,Info!$B$4:$B$266,1,FALSE)),"",VLOOKUP($L1324,Info!$B$4:$L$266,10,FALSE)))</f>
        <v/>
      </c>
      <c r="AC1324" s="1" t="str">
        <f>IF(W1324="SO Cable","Black,White",IF(O1324="","",IF(P1324="","",IF($J$12&lt;&gt;"ABC",IF(P1324&lt;="250",VLOOKUP(O1324,Info!$AZ$4:$BB$22,3,FALSE),VLOOKUP(O1324,Info!$AZ$23:$BB$39,3,FALSE)),IF(P1324&lt;="250",VLOOKUP(O1324,Info!$AO$4:$AQ$22,3,FALSE),VLOOKUP(O1324,Info!$AO$23:$AP$39,3,FALSE))))))</f>
        <v/>
      </c>
      <c r="AD1324" s="1"/>
      <c r="AE1324" s="1" t="str">
        <f>IF($L1324="None","",IF(ISERROR(VLOOKUP($L1324,Info!$B$4:$B$266,1,FALSE)),"",VLOOKUP($L1324,Info!$B$4:$L$266,4,FALSE)))</f>
        <v/>
      </c>
      <c r="AF1324" s="1" t="str">
        <f>IF($L1324="None","",IF(ISERROR(VLOOKUP($L1324,Info!$B$4:$B$266,1,FALSE)),"",VLOOKUP($L1324,Info!$B$4:$L$266,6,FALSE)))</f>
        <v/>
      </c>
      <c r="AG1324" s="1"/>
      <c r="AH1324" s="33" t="str" cm="1">
        <f t="array" ref="AH1324">IF(AND(L1324&lt;&gt;"",O1324&lt;&gt;"",R1324:S1324&lt;&gt;"",W1324:X1324&lt;&gt;"",Z1324:AA1324&lt;&gt;"",AC1324&lt;&gt;""),"Good","Bad")</f>
        <v>Bad</v>
      </c>
      <c r="AL1324" t="str" cm="1">
        <f t="array" ref="AL1324">IF(R1324&gt;0,_xlfn.IFS(COUNTIF($L$20:L1324,"&lt;&gt;")&lt;101,1,COUNTIF($L$20:L1324,"&lt;&gt;")&lt;201,2,COUNTIF($L$20:L1324,"&lt;&gt;")&lt;301,3,COUNTIF($L$20:L1324,"&lt;&gt;")&lt;401,4,COUNTIF($L$20:L1324,"&lt;&gt;")&lt;501,5,COUNTIF($L$20:L1324,"&lt;&gt;")&lt;601,6,COUNTIF($L$20:L1324,"&lt;&gt;")&lt;701,7,COUNTIF($L$20:L1324,"&lt;&gt;")&lt;801,8,COUNTIF($L$20:L1324,"&lt;&gt;")&lt;901,9,COUNTIF($L$20:L1324,"&lt;&gt;")&lt;1001,10,COUNTIF($L$20:L1324,"&lt;&gt;")&lt;1101,11,COUNTIF($L$20:L1324,"&lt;&gt;")&lt;1201,12,COUNTIF($L$20:L1324,"&lt;&gt;")&lt;1301,13,COUNTIF($L$20:L1324,"&lt;&gt;")&lt;1401,14,COUNTIF($L$20:L1324,"&lt;&gt;")&lt;1501,15,COUNTIF($L$20:L1324,"&lt;&gt;")&lt;1601,16,COUNTIF($L$20:L1324,"&lt;&gt;")&lt;1701,17,COUNTIF($L$20:L1324,"&lt;&gt;")&lt;1801,18,COUNTIF($L$20:L1324,"&lt;&gt;")&lt;1901,19,COUNTIF($L$20:L1324,"&lt;&gt;")&lt;2001,20,COUNTIF($L$20:L1324,"&lt;&gt;")&lt;2101,21,COUNTIF($L$20:L1324,"&lt;&gt;")&lt;2201,22,COUNTIF($L$20:L1324,"&lt;&gt;")&lt;2301,23,COUNTIF($L$20:L1324,"&lt;&gt;")&lt;2401,24,COUNTIF($L$20:L1324,"&lt;&gt;")&lt;2501,25,COUNTIF($L$20:L1324,"&lt;&gt;")&lt;2601,26,COUNTIF($L$20:L1324,"&lt;&gt;")&lt;2701,27,COUNTIF($L$20:L1324,"&lt;&gt;")&lt;2801,28,COUNTIF($L$20:L1324,"&lt;&gt;")&lt;2901,29,COUNTIF($L$20:L1324,"&lt;&gt;")&lt;3001,30),"")</f>
        <v/>
      </c>
      <c r="AM1324" t="str">
        <f t="shared" si="100"/>
        <v/>
      </c>
      <c r="AN1324" t="str">
        <f t="shared" si="104"/>
        <v/>
      </c>
      <c r="AP1324" t="str">
        <f t="shared" si="103"/>
        <v/>
      </c>
      <c r="AQ1324" t="str">
        <f>IF(AO1324="","",COUNTIFS(AM1324:$AM$3019,AO1324))</f>
        <v/>
      </c>
    </row>
    <row r="1325" spans="1:43" x14ac:dyDescent="0.25">
      <c r="A1325" s="6" t="str">
        <f>IF(COUNT($A$20:A1324)&lt;&gt;$B$4,IF(A1324="","",A1324+1),"")</f>
        <v/>
      </c>
      <c r="B1325" s="3"/>
      <c r="C1325" s="3"/>
      <c r="D1325" s="122"/>
      <c r="E1325" s="3"/>
      <c r="F1325" s="3"/>
      <c r="G1325" s="3"/>
      <c r="H1325" s="3"/>
      <c r="I1325" s="120"/>
      <c r="J1325" s="3"/>
      <c r="K1325" s="95" t="str" cm="1">
        <f t="array" ref="K1325">IF(OR($J$14 = "A",$J$14 = "B",$J$14 = "C"),IF(I1325="","",IF(LEN(I1325)&gt;2,_xlfn.IFS(ISNUMBER(SEARCH("_",I1325)),I1325,ISNUMBER(SEARCH(", ",I1325)),SUBSTITUTE(I1325,", ","_"),ISNUMBER(SEARCH("/ ",I1325)),SUBSTITUTE(I1325,"/ ","_"),ISNUMBER(SEARCH(",",I1325)),SUBSTITUTE(I1325,",","_"),ISNUMBER(SEARCH("/",I1325)),SUBSTITUTE(I1325,"/","_"),ISNUMBER(SEARCH("",I1325)),I1325),I1325)),IF(OR($J$14 = "J",$J$14 = "K"),"",IF(D1325="","",IF(LEN(D1325)&gt;2,_xlfn.IFS(ISNUMBER(SEARCH("_",D1325)),D1325,ISNUMBER(SEARCH(", ",D1325)),SUBSTITUTE(D1325,", ","_"),ISNUMBER(SEARCH("/ ",D1325)),SUBSTITUTE(D1325,"/ ","_"),ISNUMBER(SEARCH(",",D1325)),SUBSTITUTE(D1325,",","_"),ISNUMBER(SEARCH("/",D1325)),SUBSTITUTE(D1325,"/","_"),ISNUMBER(SEARCH("",D1325)),D1325),D1325))))</f>
        <v/>
      </c>
      <c r="L1325" s="1"/>
      <c r="M1325" s="1" t="str">
        <f t="shared" si="101"/>
        <v/>
      </c>
      <c r="N1325" s="94" t="str">
        <f>IF($L1325="None","",IF(ISERROR(VLOOKUP($L1325,Info!$B$4:$B$266,1,FALSE)),"",VLOOKUP($L1325,Info!$B$4:$L$266,5,FALSE)))</f>
        <v/>
      </c>
      <c r="O1325" s="94" t="str">
        <f>IF(K1325="","",IF(AND($J$12&lt;&gt;"ABC",N1325="3"),"BAC",IF(N1325="3","ABC",IF($J$12&lt;&gt;"ABC",IF($J$10="Standard",VLOOKUP(K1325,Info!$BE$4:$BF$481,2,FALSE),VLOOKUP(K1325,Info!$BI$4:$BJ$482,2,FALSE)),IF($J$10="Standard",VLOOKUP(K1325,Info!$AG$4:$AH$2994,2,FALSE),VLOOKUP(K1325,Info!$AK$4:$AL$2997,2,FALSE))))))</f>
        <v/>
      </c>
      <c r="P1325" s="94" t="str">
        <f>IF($L1325="None","",IF(ISERROR(VLOOKUP($L1325,Info!$B$4:$B$266,1,FALSE)),"",VLOOKUP($L1325,Info!$B$4:$L$266,3,FALSE)))</f>
        <v/>
      </c>
      <c r="Q1325" s="96" t="str">
        <f>IF($L1325="None","",IF(ISERROR(VLOOKUP($L1325,Info!$B$4:$B$266,1,FALSE)),"",VLOOKUP($L1325,Info!$B$4:$L$266,4,FALSE)))</f>
        <v/>
      </c>
      <c r="R1325" s="1"/>
      <c r="S1325" s="6" t="str">
        <f t="shared" si="102"/>
        <v/>
      </c>
      <c r="T1325" s="6" t="str">
        <f>IF($L1325="None","",IF(ISERROR(VLOOKUP($L1325,Info!$B$4:$B$266,1,FALSE)),"",VLOOKUP($L1325,Info!$B$4:$L$266,11,FALSE)))</f>
        <v/>
      </c>
      <c r="U1325" s="1"/>
      <c r="V1325" s="1"/>
      <c r="W1325" s="1"/>
      <c r="X1325" s="1" t="str">
        <f>IF($L1325="None","",IF(ISERROR(VLOOKUP($L1325,Info!$B$4:$B$266,1,FALSE)),"",IF(OR(W1325="Metallic Liquid Tight",W1325="Non-Metallic Liquid Tight",W1325="LSZH",W1325="Greenfield"),VLOOKUP($L1325,Info!$B$4:$L$266,7,FALSE),"N/A")))</f>
        <v/>
      </c>
      <c r="Y1325" s="1"/>
      <c r="Z1325" s="96" t="str">
        <f>IF($L1325="None","",IF(ISERROR(VLOOKUP($L1325,Info!$B$4:$B$266,1,FALSE)),"",VLOOKUP($L1325,Info!$B$4:$L$266,9,FALSE)))</f>
        <v/>
      </c>
      <c r="AA1325" s="96" t="str">
        <f>IF($L1325="None","",IF(ISERROR(VLOOKUP($L1325,Info!$B$4:$B$266,1,FALSE)),"",VLOOKUP($L1325,Info!$B$4:$L$266,8,FALSE)))</f>
        <v/>
      </c>
      <c r="AB1325" s="96" t="str">
        <f>IF($L1325="None","",IF(ISERROR(VLOOKUP($L1325,Info!$B$4:$B$266,1,FALSE)),"",VLOOKUP($L1325,Info!$B$4:$L$266,10,FALSE)))</f>
        <v/>
      </c>
      <c r="AC1325" s="1" t="str">
        <f>IF(W1325="SO Cable","Black,White",IF(O1325="","",IF(P1325="","",IF($J$12&lt;&gt;"ABC",IF(P1325&lt;="250",VLOOKUP(O1325,Info!$AZ$4:$BB$22,3,FALSE),VLOOKUP(O1325,Info!$AZ$23:$BB$39,3,FALSE)),IF(P1325&lt;="250",VLOOKUP(O1325,Info!$AO$4:$AQ$22,3,FALSE),VLOOKUP(O1325,Info!$AO$23:$AP$39,3,FALSE))))))</f>
        <v/>
      </c>
      <c r="AD1325" s="1"/>
      <c r="AE1325" s="1" t="str">
        <f>IF($L1325="None","",IF(ISERROR(VLOOKUP($L1325,Info!$B$4:$B$266,1,FALSE)),"",VLOOKUP($L1325,Info!$B$4:$L$266,4,FALSE)))</f>
        <v/>
      </c>
      <c r="AF1325" s="1" t="str">
        <f>IF($L1325="None","",IF(ISERROR(VLOOKUP($L1325,Info!$B$4:$B$266,1,FALSE)),"",VLOOKUP($L1325,Info!$B$4:$L$266,6,FALSE)))</f>
        <v/>
      </c>
      <c r="AG1325" s="1"/>
      <c r="AH1325" s="33" t="str" cm="1">
        <f t="array" ref="AH1325">IF(AND(L1325&lt;&gt;"",O1325&lt;&gt;"",R1325:S1325&lt;&gt;"",W1325:X1325&lt;&gt;"",Z1325:AA1325&lt;&gt;"",AC1325&lt;&gt;""),"Good","Bad")</f>
        <v>Bad</v>
      </c>
      <c r="AL1325" t="str" cm="1">
        <f t="array" ref="AL1325">IF(R1325&gt;0,_xlfn.IFS(COUNTIF($L$20:L1325,"&lt;&gt;")&lt;101,1,COUNTIF($L$20:L1325,"&lt;&gt;")&lt;201,2,COUNTIF($L$20:L1325,"&lt;&gt;")&lt;301,3,COUNTIF($L$20:L1325,"&lt;&gt;")&lt;401,4,COUNTIF($L$20:L1325,"&lt;&gt;")&lt;501,5,COUNTIF($L$20:L1325,"&lt;&gt;")&lt;601,6,COUNTIF($L$20:L1325,"&lt;&gt;")&lt;701,7,COUNTIF($L$20:L1325,"&lt;&gt;")&lt;801,8,COUNTIF($L$20:L1325,"&lt;&gt;")&lt;901,9,COUNTIF($L$20:L1325,"&lt;&gt;")&lt;1001,10,COUNTIF($L$20:L1325,"&lt;&gt;")&lt;1101,11,COUNTIF($L$20:L1325,"&lt;&gt;")&lt;1201,12,COUNTIF($L$20:L1325,"&lt;&gt;")&lt;1301,13,COUNTIF($L$20:L1325,"&lt;&gt;")&lt;1401,14,COUNTIF($L$20:L1325,"&lt;&gt;")&lt;1501,15,COUNTIF($L$20:L1325,"&lt;&gt;")&lt;1601,16,COUNTIF($L$20:L1325,"&lt;&gt;")&lt;1701,17,COUNTIF($L$20:L1325,"&lt;&gt;")&lt;1801,18,COUNTIF($L$20:L1325,"&lt;&gt;")&lt;1901,19,COUNTIF($L$20:L1325,"&lt;&gt;")&lt;2001,20,COUNTIF($L$20:L1325,"&lt;&gt;")&lt;2101,21,COUNTIF($L$20:L1325,"&lt;&gt;")&lt;2201,22,COUNTIF($L$20:L1325,"&lt;&gt;")&lt;2301,23,COUNTIF($L$20:L1325,"&lt;&gt;")&lt;2401,24,COUNTIF($L$20:L1325,"&lt;&gt;")&lt;2501,25,COUNTIF($L$20:L1325,"&lt;&gt;")&lt;2601,26,COUNTIF($L$20:L1325,"&lt;&gt;")&lt;2701,27,COUNTIF($L$20:L1325,"&lt;&gt;")&lt;2801,28,COUNTIF($L$20:L1325,"&lt;&gt;")&lt;2901,29,COUNTIF($L$20:L1325,"&lt;&gt;")&lt;3001,30),"")</f>
        <v/>
      </c>
      <c r="AM1325" t="str">
        <f t="shared" si="100"/>
        <v/>
      </c>
      <c r="AN1325" t="str">
        <f t="shared" si="104"/>
        <v/>
      </c>
      <c r="AP1325" t="str">
        <f t="shared" si="103"/>
        <v/>
      </c>
      <c r="AQ1325" t="str">
        <f>IF(AO1325="","",COUNTIFS(AM1325:$AM$3019,AO1325))</f>
        <v/>
      </c>
    </row>
    <row r="1326" spans="1:43" x14ac:dyDescent="0.25">
      <c r="A1326" s="6" t="str">
        <f>IF(COUNT($A$20:A1325)&lt;&gt;$B$4,IF(A1325="","",A1325+1),"")</f>
        <v/>
      </c>
      <c r="B1326" s="3"/>
      <c r="C1326" s="3"/>
      <c r="D1326" s="122"/>
      <c r="E1326" s="3"/>
      <c r="F1326" s="3"/>
      <c r="G1326" s="3"/>
      <c r="H1326" s="3"/>
      <c r="I1326" s="120"/>
      <c r="J1326" s="3"/>
      <c r="K1326" s="95" t="str" cm="1">
        <f t="array" ref="K1326">IF(OR($J$14 = "A",$J$14 = "B",$J$14 = "C"),IF(I1326="","",IF(LEN(I1326)&gt;2,_xlfn.IFS(ISNUMBER(SEARCH("_",I1326)),I1326,ISNUMBER(SEARCH(", ",I1326)),SUBSTITUTE(I1326,", ","_"),ISNUMBER(SEARCH("/ ",I1326)),SUBSTITUTE(I1326,"/ ","_"),ISNUMBER(SEARCH(",",I1326)),SUBSTITUTE(I1326,",","_"),ISNUMBER(SEARCH("/",I1326)),SUBSTITUTE(I1326,"/","_"),ISNUMBER(SEARCH("",I1326)),I1326),I1326)),IF(OR($J$14 = "J",$J$14 = "K"),"",IF(D1326="","",IF(LEN(D1326)&gt;2,_xlfn.IFS(ISNUMBER(SEARCH("_",D1326)),D1326,ISNUMBER(SEARCH(", ",D1326)),SUBSTITUTE(D1326,", ","_"),ISNUMBER(SEARCH("/ ",D1326)),SUBSTITUTE(D1326,"/ ","_"),ISNUMBER(SEARCH(",",D1326)),SUBSTITUTE(D1326,",","_"),ISNUMBER(SEARCH("/",D1326)),SUBSTITUTE(D1326,"/","_"),ISNUMBER(SEARCH("",D1326)),D1326),D1326))))</f>
        <v/>
      </c>
      <c r="L1326" s="1"/>
      <c r="M1326" s="1" t="str">
        <f t="shared" si="101"/>
        <v/>
      </c>
      <c r="N1326" s="94" t="str">
        <f>IF($L1326="None","",IF(ISERROR(VLOOKUP($L1326,Info!$B$4:$B$266,1,FALSE)),"",VLOOKUP($L1326,Info!$B$4:$L$266,5,FALSE)))</f>
        <v/>
      </c>
      <c r="O1326" s="94" t="str">
        <f>IF(K1326="","",IF(AND($J$12&lt;&gt;"ABC",N1326="3"),"BAC",IF(N1326="3","ABC",IF($J$12&lt;&gt;"ABC",IF($J$10="Standard",VLOOKUP(K1326,Info!$BE$4:$BF$481,2,FALSE),VLOOKUP(K1326,Info!$BI$4:$BJ$482,2,FALSE)),IF($J$10="Standard",VLOOKUP(K1326,Info!$AG$4:$AH$2994,2,FALSE),VLOOKUP(K1326,Info!$AK$4:$AL$2997,2,FALSE))))))</f>
        <v/>
      </c>
      <c r="P1326" s="94" t="str">
        <f>IF($L1326="None","",IF(ISERROR(VLOOKUP($L1326,Info!$B$4:$B$266,1,FALSE)),"",VLOOKUP($L1326,Info!$B$4:$L$266,3,FALSE)))</f>
        <v/>
      </c>
      <c r="Q1326" s="96" t="str">
        <f>IF($L1326="None","",IF(ISERROR(VLOOKUP($L1326,Info!$B$4:$B$266,1,FALSE)),"",VLOOKUP($L1326,Info!$B$4:$L$266,4,FALSE)))</f>
        <v/>
      </c>
      <c r="R1326" s="1"/>
      <c r="S1326" s="6" t="str">
        <f t="shared" si="102"/>
        <v/>
      </c>
      <c r="T1326" s="6" t="str">
        <f>IF($L1326="None","",IF(ISERROR(VLOOKUP($L1326,Info!$B$4:$B$266,1,FALSE)),"",VLOOKUP($L1326,Info!$B$4:$L$266,11,FALSE)))</f>
        <v/>
      </c>
      <c r="U1326" s="1"/>
      <c r="V1326" s="1"/>
      <c r="W1326" s="1"/>
      <c r="X1326" s="1" t="str">
        <f>IF($L1326="None","",IF(ISERROR(VLOOKUP($L1326,Info!$B$4:$B$266,1,FALSE)),"",IF(OR(W1326="Metallic Liquid Tight",W1326="Non-Metallic Liquid Tight",W1326="LSZH",W1326="Greenfield"),VLOOKUP($L1326,Info!$B$4:$L$266,7,FALSE),"N/A")))</f>
        <v/>
      </c>
      <c r="Y1326" s="1"/>
      <c r="Z1326" s="96" t="str">
        <f>IF($L1326="None","",IF(ISERROR(VLOOKUP($L1326,Info!$B$4:$B$266,1,FALSE)),"",VLOOKUP($L1326,Info!$B$4:$L$266,9,FALSE)))</f>
        <v/>
      </c>
      <c r="AA1326" s="96" t="str">
        <f>IF($L1326="None","",IF(ISERROR(VLOOKUP($L1326,Info!$B$4:$B$266,1,FALSE)),"",VLOOKUP($L1326,Info!$B$4:$L$266,8,FALSE)))</f>
        <v/>
      </c>
      <c r="AB1326" s="96" t="str">
        <f>IF($L1326="None","",IF(ISERROR(VLOOKUP($L1326,Info!$B$4:$B$266,1,FALSE)),"",VLOOKUP($L1326,Info!$B$4:$L$266,10,FALSE)))</f>
        <v/>
      </c>
      <c r="AC1326" s="1" t="str">
        <f>IF(W1326="SO Cable","Black,White",IF(O1326="","",IF(P1326="","",IF($J$12&lt;&gt;"ABC",IF(P1326&lt;="250",VLOOKUP(O1326,Info!$AZ$4:$BB$22,3,FALSE),VLOOKUP(O1326,Info!$AZ$23:$BB$39,3,FALSE)),IF(P1326&lt;="250",VLOOKUP(O1326,Info!$AO$4:$AQ$22,3,FALSE),VLOOKUP(O1326,Info!$AO$23:$AP$39,3,FALSE))))))</f>
        <v/>
      </c>
      <c r="AD1326" s="1"/>
      <c r="AE1326" s="1" t="str">
        <f>IF($L1326="None","",IF(ISERROR(VLOOKUP($L1326,Info!$B$4:$B$266,1,FALSE)),"",VLOOKUP($L1326,Info!$B$4:$L$266,4,FALSE)))</f>
        <v/>
      </c>
      <c r="AF1326" s="1" t="str">
        <f>IF($L1326="None","",IF(ISERROR(VLOOKUP($L1326,Info!$B$4:$B$266,1,FALSE)),"",VLOOKUP($L1326,Info!$B$4:$L$266,6,FALSE)))</f>
        <v/>
      </c>
      <c r="AG1326" s="1"/>
      <c r="AH1326" s="33" t="str" cm="1">
        <f t="array" ref="AH1326">IF(AND(L1326&lt;&gt;"",O1326&lt;&gt;"",R1326:S1326&lt;&gt;"",W1326:X1326&lt;&gt;"",Z1326:AA1326&lt;&gt;"",AC1326&lt;&gt;""),"Good","Bad")</f>
        <v>Bad</v>
      </c>
      <c r="AL1326" t="str" cm="1">
        <f t="array" ref="AL1326">IF(R1326&gt;0,_xlfn.IFS(COUNTIF($L$20:L1326,"&lt;&gt;")&lt;101,1,COUNTIF($L$20:L1326,"&lt;&gt;")&lt;201,2,COUNTIF($L$20:L1326,"&lt;&gt;")&lt;301,3,COUNTIF($L$20:L1326,"&lt;&gt;")&lt;401,4,COUNTIF($L$20:L1326,"&lt;&gt;")&lt;501,5,COUNTIF($L$20:L1326,"&lt;&gt;")&lt;601,6,COUNTIF($L$20:L1326,"&lt;&gt;")&lt;701,7,COUNTIF($L$20:L1326,"&lt;&gt;")&lt;801,8,COUNTIF($L$20:L1326,"&lt;&gt;")&lt;901,9,COUNTIF($L$20:L1326,"&lt;&gt;")&lt;1001,10,COUNTIF($L$20:L1326,"&lt;&gt;")&lt;1101,11,COUNTIF($L$20:L1326,"&lt;&gt;")&lt;1201,12,COUNTIF($L$20:L1326,"&lt;&gt;")&lt;1301,13,COUNTIF($L$20:L1326,"&lt;&gt;")&lt;1401,14,COUNTIF($L$20:L1326,"&lt;&gt;")&lt;1501,15,COUNTIF($L$20:L1326,"&lt;&gt;")&lt;1601,16,COUNTIF($L$20:L1326,"&lt;&gt;")&lt;1701,17,COUNTIF($L$20:L1326,"&lt;&gt;")&lt;1801,18,COUNTIF($L$20:L1326,"&lt;&gt;")&lt;1901,19,COUNTIF($L$20:L1326,"&lt;&gt;")&lt;2001,20,COUNTIF($L$20:L1326,"&lt;&gt;")&lt;2101,21,COUNTIF($L$20:L1326,"&lt;&gt;")&lt;2201,22,COUNTIF($L$20:L1326,"&lt;&gt;")&lt;2301,23,COUNTIF($L$20:L1326,"&lt;&gt;")&lt;2401,24,COUNTIF($L$20:L1326,"&lt;&gt;")&lt;2501,25,COUNTIF($L$20:L1326,"&lt;&gt;")&lt;2601,26,COUNTIF($L$20:L1326,"&lt;&gt;")&lt;2701,27,COUNTIF($L$20:L1326,"&lt;&gt;")&lt;2801,28,COUNTIF($L$20:L1326,"&lt;&gt;")&lt;2901,29,COUNTIF($L$20:L1326,"&lt;&gt;")&lt;3001,30),"")</f>
        <v/>
      </c>
      <c r="AM1326" t="str">
        <f t="shared" si="100"/>
        <v/>
      </c>
      <c r="AN1326" t="str">
        <f t="shared" si="104"/>
        <v/>
      </c>
      <c r="AP1326" t="str">
        <f t="shared" si="103"/>
        <v/>
      </c>
      <c r="AQ1326" t="str">
        <f>IF(AO1326="","",COUNTIFS(AM1326:$AM$3019,AO1326))</f>
        <v/>
      </c>
    </row>
    <row r="1327" spans="1:43" x14ac:dyDescent="0.25">
      <c r="A1327" s="6" t="str">
        <f>IF(COUNT($A$20:A1326)&lt;&gt;$B$4,IF(A1326="","",A1326+1),"")</f>
        <v/>
      </c>
      <c r="B1327" s="3"/>
      <c r="C1327" s="3"/>
      <c r="D1327" s="122"/>
      <c r="E1327" s="3"/>
      <c r="F1327" s="3"/>
      <c r="G1327" s="3"/>
      <c r="H1327" s="3"/>
      <c r="I1327" s="120"/>
      <c r="J1327" s="3"/>
      <c r="K1327" s="95" t="str" cm="1">
        <f t="array" ref="K1327">IF(OR($J$14 = "A",$J$14 = "B",$J$14 = "C"),IF(I1327="","",IF(LEN(I1327)&gt;2,_xlfn.IFS(ISNUMBER(SEARCH("_",I1327)),I1327,ISNUMBER(SEARCH(", ",I1327)),SUBSTITUTE(I1327,", ","_"),ISNUMBER(SEARCH("/ ",I1327)),SUBSTITUTE(I1327,"/ ","_"),ISNUMBER(SEARCH(",",I1327)),SUBSTITUTE(I1327,",","_"),ISNUMBER(SEARCH("/",I1327)),SUBSTITUTE(I1327,"/","_"),ISNUMBER(SEARCH("",I1327)),I1327),I1327)),IF(OR($J$14 = "J",$J$14 = "K"),"",IF(D1327="","",IF(LEN(D1327)&gt;2,_xlfn.IFS(ISNUMBER(SEARCH("_",D1327)),D1327,ISNUMBER(SEARCH(", ",D1327)),SUBSTITUTE(D1327,", ","_"),ISNUMBER(SEARCH("/ ",D1327)),SUBSTITUTE(D1327,"/ ","_"),ISNUMBER(SEARCH(",",D1327)),SUBSTITUTE(D1327,",","_"),ISNUMBER(SEARCH("/",D1327)),SUBSTITUTE(D1327,"/","_"),ISNUMBER(SEARCH("",D1327)),D1327),D1327))))</f>
        <v/>
      </c>
      <c r="L1327" s="1"/>
      <c r="M1327" s="1" t="str">
        <f t="shared" si="101"/>
        <v/>
      </c>
      <c r="N1327" s="94" t="str">
        <f>IF($L1327="None","",IF(ISERROR(VLOOKUP($L1327,Info!$B$4:$B$266,1,FALSE)),"",VLOOKUP($L1327,Info!$B$4:$L$266,5,FALSE)))</f>
        <v/>
      </c>
      <c r="O1327" s="94" t="str">
        <f>IF(K1327="","",IF(AND($J$12&lt;&gt;"ABC",N1327="3"),"BAC",IF(N1327="3","ABC",IF($J$12&lt;&gt;"ABC",IF($J$10="Standard",VLOOKUP(K1327,Info!$BE$4:$BF$481,2,FALSE),VLOOKUP(K1327,Info!$BI$4:$BJ$482,2,FALSE)),IF($J$10="Standard",VLOOKUP(K1327,Info!$AG$4:$AH$2994,2,FALSE),VLOOKUP(K1327,Info!$AK$4:$AL$2997,2,FALSE))))))</f>
        <v/>
      </c>
      <c r="P1327" s="94" t="str">
        <f>IF($L1327="None","",IF(ISERROR(VLOOKUP($L1327,Info!$B$4:$B$266,1,FALSE)),"",VLOOKUP($L1327,Info!$B$4:$L$266,3,FALSE)))</f>
        <v/>
      </c>
      <c r="Q1327" s="96" t="str">
        <f>IF($L1327="None","",IF(ISERROR(VLOOKUP($L1327,Info!$B$4:$B$266,1,FALSE)),"",VLOOKUP($L1327,Info!$B$4:$L$266,4,FALSE)))</f>
        <v/>
      </c>
      <c r="R1327" s="1"/>
      <c r="S1327" s="6" t="str">
        <f t="shared" si="102"/>
        <v/>
      </c>
      <c r="T1327" s="6" t="str">
        <f>IF($L1327="None","",IF(ISERROR(VLOOKUP($L1327,Info!$B$4:$B$266,1,FALSE)),"",VLOOKUP($L1327,Info!$B$4:$L$266,11,FALSE)))</f>
        <v/>
      </c>
      <c r="U1327" s="1"/>
      <c r="V1327" s="1"/>
      <c r="W1327" s="1"/>
      <c r="X1327" s="1" t="str">
        <f>IF($L1327="None","",IF(ISERROR(VLOOKUP($L1327,Info!$B$4:$B$266,1,FALSE)),"",IF(OR(W1327="Metallic Liquid Tight",W1327="Non-Metallic Liquid Tight",W1327="LSZH",W1327="Greenfield"),VLOOKUP($L1327,Info!$B$4:$L$266,7,FALSE),"N/A")))</f>
        <v/>
      </c>
      <c r="Y1327" s="1"/>
      <c r="Z1327" s="96" t="str">
        <f>IF($L1327="None","",IF(ISERROR(VLOOKUP($L1327,Info!$B$4:$B$266,1,FALSE)),"",VLOOKUP($L1327,Info!$B$4:$L$266,9,FALSE)))</f>
        <v/>
      </c>
      <c r="AA1327" s="96" t="str">
        <f>IF($L1327="None","",IF(ISERROR(VLOOKUP($L1327,Info!$B$4:$B$266,1,FALSE)),"",VLOOKUP($L1327,Info!$B$4:$L$266,8,FALSE)))</f>
        <v/>
      </c>
      <c r="AB1327" s="96" t="str">
        <f>IF($L1327="None","",IF(ISERROR(VLOOKUP($L1327,Info!$B$4:$B$266,1,FALSE)),"",VLOOKUP($L1327,Info!$B$4:$L$266,10,FALSE)))</f>
        <v/>
      </c>
      <c r="AC1327" s="1" t="str">
        <f>IF(W1327="SO Cable","Black,White",IF(O1327="","",IF(P1327="","",IF($J$12&lt;&gt;"ABC",IF(P1327&lt;="250",VLOOKUP(O1327,Info!$AZ$4:$BB$22,3,FALSE),VLOOKUP(O1327,Info!$AZ$23:$BB$39,3,FALSE)),IF(P1327&lt;="250",VLOOKUP(O1327,Info!$AO$4:$AQ$22,3,FALSE),VLOOKUP(O1327,Info!$AO$23:$AP$39,3,FALSE))))))</f>
        <v/>
      </c>
      <c r="AD1327" s="1"/>
      <c r="AE1327" s="1" t="str">
        <f>IF($L1327="None","",IF(ISERROR(VLOOKUP($L1327,Info!$B$4:$B$266,1,FALSE)),"",VLOOKUP($L1327,Info!$B$4:$L$266,4,FALSE)))</f>
        <v/>
      </c>
      <c r="AF1327" s="1" t="str">
        <f>IF($L1327="None","",IF(ISERROR(VLOOKUP($L1327,Info!$B$4:$B$266,1,FALSE)),"",VLOOKUP($L1327,Info!$B$4:$L$266,6,FALSE)))</f>
        <v/>
      </c>
      <c r="AG1327" s="1"/>
      <c r="AH1327" s="33" t="str" cm="1">
        <f t="array" ref="AH1327">IF(AND(L1327&lt;&gt;"",O1327&lt;&gt;"",R1327:S1327&lt;&gt;"",W1327:X1327&lt;&gt;"",Z1327:AA1327&lt;&gt;"",AC1327&lt;&gt;""),"Good","Bad")</f>
        <v>Bad</v>
      </c>
      <c r="AL1327" t="str" cm="1">
        <f t="array" ref="AL1327">IF(R1327&gt;0,_xlfn.IFS(COUNTIF($L$20:L1327,"&lt;&gt;")&lt;101,1,COUNTIF($L$20:L1327,"&lt;&gt;")&lt;201,2,COUNTIF($L$20:L1327,"&lt;&gt;")&lt;301,3,COUNTIF($L$20:L1327,"&lt;&gt;")&lt;401,4,COUNTIF($L$20:L1327,"&lt;&gt;")&lt;501,5,COUNTIF($L$20:L1327,"&lt;&gt;")&lt;601,6,COUNTIF($L$20:L1327,"&lt;&gt;")&lt;701,7,COUNTIF($L$20:L1327,"&lt;&gt;")&lt;801,8,COUNTIF($L$20:L1327,"&lt;&gt;")&lt;901,9,COUNTIF($L$20:L1327,"&lt;&gt;")&lt;1001,10,COUNTIF($L$20:L1327,"&lt;&gt;")&lt;1101,11,COUNTIF($L$20:L1327,"&lt;&gt;")&lt;1201,12,COUNTIF($L$20:L1327,"&lt;&gt;")&lt;1301,13,COUNTIF($L$20:L1327,"&lt;&gt;")&lt;1401,14,COUNTIF($L$20:L1327,"&lt;&gt;")&lt;1501,15,COUNTIF($L$20:L1327,"&lt;&gt;")&lt;1601,16,COUNTIF($L$20:L1327,"&lt;&gt;")&lt;1701,17,COUNTIF($L$20:L1327,"&lt;&gt;")&lt;1801,18,COUNTIF($L$20:L1327,"&lt;&gt;")&lt;1901,19,COUNTIF($L$20:L1327,"&lt;&gt;")&lt;2001,20,COUNTIF($L$20:L1327,"&lt;&gt;")&lt;2101,21,COUNTIF($L$20:L1327,"&lt;&gt;")&lt;2201,22,COUNTIF($L$20:L1327,"&lt;&gt;")&lt;2301,23,COUNTIF($L$20:L1327,"&lt;&gt;")&lt;2401,24,COUNTIF($L$20:L1327,"&lt;&gt;")&lt;2501,25,COUNTIF($L$20:L1327,"&lt;&gt;")&lt;2601,26,COUNTIF($L$20:L1327,"&lt;&gt;")&lt;2701,27,COUNTIF($L$20:L1327,"&lt;&gt;")&lt;2801,28,COUNTIF($L$20:L1327,"&lt;&gt;")&lt;2901,29,COUNTIF($L$20:L1327,"&lt;&gt;")&lt;3001,30),"")</f>
        <v/>
      </c>
      <c r="AM1327" t="str">
        <f t="shared" si="100"/>
        <v/>
      </c>
      <c r="AN1327" t="str">
        <f t="shared" si="104"/>
        <v/>
      </c>
      <c r="AP1327" t="str">
        <f t="shared" si="103"/>
        <v/>
      </c>
      <c r="AQ1327" t="str">
        <f>IF(AO1327="","",COUNTIFS(AM1327:$AM$3019,AO1327))</f>
        <v/>
      </c>
    </row>
    <row r="1328" spans="1:43" x14ac:dyDescent="0.25">
      <c r="A1328" s="6" t="str">
        <f>IF(COUNT($A$20:A1327)&lt;&gt;$B$4,IF(A1327="","",A1327+1),"")</f>
        <v/>
      </c>
      <c r="B1328" s="3"/>
      <c r="C1328" s="3"/>
      <c r="D1328" s="122"/>
      <c r="E1328" s="3"/>
      <c r="F1328" s="3"/>
      <c r="G1328" s="3"/>
      <c r="H1328" s="3"/>
      <c r="I1328" s="120"/>
      <c r="J1328" s="3"/>
      <c r="K1328" s="95" t="str" cm="1">
        <f t="array" ref="K1328">IF(OR($J$14 = "A",$J$14 = "B",$J$14 = "C"),IF(I1328="","",IF(LEN(I1328)&gt;2,_xlfn.IFS(ISNUMBER(SEARCH("_",I1328)),I1328,ISNUMBER(SEARCH(", ",I1328)),SUBSTITUTE(I1328,", ","_"),ISNUMBER(SEARCH("/ ",I1328)),SUBSTITUTE(I1328,"/ ","_"),ISNUMBER(SEARCH(",",I1328)),SUBSTITUTE(I1328,",","_"),ISNUMBER(SEARCH("/",I1328)),SUBSTITUTE(I1328,"/","_"),ISNUMBER(SEARCH("",I1328)),I1328),I1328)),IF(OR($J$14 = "J",$J$14 = "K"),"",IF(D1328="","",IF(LEN(D1328)&gt;2,_xlfn.IFS(ISNUMBER(SEARCH("_",D1328)),D1328,ISNUMBER(SEARCH(", ",D1328)),SUBSTITUTE(D1328,", ","_"),ISNUMBER(SEARCH("/ ",D1328)),SUBSTITUTE(D1328,"/ ","_"),ISNUMBER(SEARCH(",",D1328)),SUBSTITUTE(D1328,",","_"),ISNUMBER(SEARCH("/",D1328)),SUBSTITUTE(D1328,"/","_"),ISNUMBER(SEARCH("",D1328)),D1328),D1328))))</f>
        <v/>
      </c>
      <c r="L1328" s="1"/>
      <c r="M1328" s="1" t="str">
        <f t="shared" si="101"/>
        <v/>
      </c>
      <c r="N1328" s="94" t="str">
        <f>IF($L1328="None","",IF(ISERROR(VLOOKUP($L1328,Info!$B$4:$B$266,1,FALSE)),"",VLOOKUP($L1328,Info!$B$4:$L$266,5,FALSE)))</f>
        <v/>
      </c>
      <c r="O1328" s="94" t="str">
        <f>IF(K1328="","",IF(AND($J$12&lt;&gt;"ABC",N1328="3"),"BAC",IF(N1328="3","ABC",IF($J$12&lt;&gt;"ABC",IF($J$10="Standard",VLOOKUP(K1328,Info!$BE$4:$BF$481,2,FALSE),VLOOKUP(K1328,Info!$BI$4:$BJ$482,2,FALSE)),IF($J$10="Standard",VLOOKUP(K1328,Info!$AG$4:$AH$2994,2,FALSE),VLOOKUP(K1328,Info!$AK$4:$AL$2997,2,FALSE))))))</f>
        <v/>
      </c>
      <c r="P1328" s="94" t="str">
        <f>IF($L1328="None","",IF(ISERROR(VLOOKUP($L1328,Info!$B$4:$B$266,1,FALSE)),"",VLOOKUP($L1328,Info!$B$4:$L$266,3,FALSE)))</f>
        <v/>
      </c>
      <c r="Q1328" s="96" t="str">
        <f>IF($L1328="None","",IF(ISERROR(VLOOKUP($L1328,Info!$B$4:$B$266,1,FALSE)),"",VLOOKUP($L1328,Info!$B$4:$L$266,4,FALSE)))</f>
        <v/>
      </c>
      <c r="R1328" s="1"/>
      <c r="S1328" s="6" t="str">
        <f t="shared" si="102"/>
        <v/>
      </c>
      <c r="T1328" s="6" t="str">
        <f>IF($L1328="None","",IF(ISERROR(VLOOKUP($L1328,Info!$B$4:$B$266,1,FALSE)),"",VLOOKUP($L1328,Info!$B$4:$L$266,11,FALSE)))</f>
        <v/>
      </c>
      <c r="U1328" s="1"/>
      <c r="V1328" s="1"/>
      <c r="W1328" s="1"/>
      <c r="X1328" s="1" t="str">
        <f>IF($L1328="None","",IF(ISERROR(VLOOKUP($L1328,Info!$B$4:$B$266,1,FALSE)),"",IF(OR(W1328="Metallic Liquid Tight",W1328="Non-Metallic Liquid Tight",W1328="LSZH",W1328="Greenfield"),VLOOKUP($L1328,Info!$B$4:$L$266,7,FALSE),"N/A")))</f>
        <v/>
      </c>
      <c r="Y1328" s="1"/>
      <c r="Z1328" s="96" t="str">
        <f>IF($L1328="None","",IF(ISERROR(VLOOKUP($L1328,Info!$B$4:$B$266,1,FALSE)),"",VLOOKUP($L1328,Info!$B$4:$L$266,9,FALSE)))</f>
        <v/>
      </c>
      <c r="AA1328" s="96" t="str">
        <f>IF($L1328="None","",IF(ISERROR(VLOOKUP($L1328,Info!$B$4:$B$266,1,FALSE)),"",VLOOKUP($L1328,Info!$B$4:$L$266,8,FALSE)))</f>
        <v/>
      </c>
      <c r="AB1328" s="96" t="str">
        <f>IF($L1328="None","",IF(ISERROR(VLOOKUP($L1328,Info!$B$4:$B$266,1,FALSE)),"",VLOOKUP($L1328,Info!$B$4:$L$266,10,FALSE)))</f>
        <v/>
      </c>
      <c r="AC1328" s="1" t="str">
        <f>IF(W1328="SO Cable","Black,White",IF(O1328="","",IF(P1328="","",IF($J$12&lt;&gt;"ABC",IF(P1328&lt;="250",VLOOKUP(O1328,Info!$AZ$4:$BB$22,3,FALSE),VLOOKUP(O1328,Info!$AZ$23:$BB$39,3,FALSE)),IF(P1328&lt;="250",VLOOKUP(O1328,Info!$AO$4:$AQ$22,3,FALSE),VLOOKUP(O1328,Info!$AO$23:$AP$39,3,FALSE))))))</f>
        <v/>
      </c>
      <c r="AD1328" s="1"/>
      <c r="AE1328" s="1" t="str">
        <f>IF($L1328="None","",IF(ISERROR(VLOOKUP($L1328,Info!$B$4:$B$266,1,FALSE)),"",VLOOKUP($L1328,Info!$B$4:$L$266,4,FALSE)))</f>
        <v/>
      </c>
      <c r="AF1328" s="1" t="str">
        <f>IF($L1328="None","",IF(ISERROR(VLOOKUP($L1328,Info!$B$4:$B$266,1,FALSE)),"",VLOOKUP($L1328,Info!$B$4:$L$266,6,FALSE)))</f>
        <v/>
      </c>
      <c r="AG1328" s="1"/>
      <c r="AH1328" s="33" t="str" cm="1">
        <f t="array" ref="AH1328">IF(AND(L1328&lt;&gt;"",O1328&lt;&gt;"",R1328:S1328&lt;&gt;"",W1328:X1328&lt;&gt;"",Z1328:AA1328&lt;&gt;"",AC1328&lt;&gt;""),"Good","Bad")</f>
        <v>Bad</v>
      </c>
      <c r="AL1328" t="str" cm="1">
        <f t="array" ref="AL1328">IF(R1328&gt;0,_xlfn.IFS(COUNTIF($L$20:L1328,"&lt;&gt;")&lt;101,1,COUNTIF($L$20:L1328,"&lt;&gt;")&lt;201,2,COUNTIF($L$20:L1328,"&lt;&gt;")&lt;301,3,COUNTIF($L$20:L1328,"&lt;&gt;")&lt;401,4,COUNTIF($L$20:L1328,"&lt;&gt;")&lt;501,5,COUNTIF($L$20:L1328,"&lt;&gt;")&lt;601,6,COUNTIF($L$20:L1328,"&lt;&gt;")&lt;701,7,COUNTIF($L$20:L1328,"&lt;&gt;")&lt;801,8,COUNTIF($L$20:L1328,"&lt;&gt;")&lt;901,9,COUNTIF($L$20:L1328,"&lt;&gt;")&lt;1001,10,COUNTIF($L$20:L1328,"&lt;&gt;")&lt;1101,11,COUNTIF($L$20:L1328,"&lt;&gt;")&lt;1201,12,COUNTIF($L$20:L1328,"&lt;&gt;")&lt;1301,13,COUNTIF($L$20:L1328,"&lt;&gt;")&lt;1401,14,COUNTIF($L$20:L1328,"&lt;&gt;")&lt;1501,15,COUNTIF($L$20:L1328,"&lt;&gt;")&lt;1601,16,COUNTIF($L$20:L1328,"&lt;&gt;")&lt;1701,17,COUNTIF($L$20:L1328,"&lt;&gt;")&lt;1801,18,COUNTIF($L$20:L1328,"&lt;&gt;")&lt;1901,19,COUNTIF($L$20:L1328,"&lt;&gt;")&lt;2001,20,COUNTIF($L$20:L1328,"&lt;&gt;")&lt;2101,21,COUNTIF($L$20:L1328,"&lt;&gt;")&lt;2201,22,COUNTIF($L$20:L1328,"&lt;&gt;")&lt;2301,23,COUNTIF($L$20:L1328,"&lt;&gt;")&lt;2401,24,COUNTIF($L$20:L1328,"&lt;&gt;")&lt;2501,25,COUNTIF($L$20:L1328,"&lt;&gt;")&lt;2601,26,COUNTIF($L$20:L1328,"&lt;&gt;")&lt;2701,27,COUNTIF($L$20:L1328,"&lt;&gt;")&lt;2801,28,COUNTIF($L$20:L1328,"&lt;&gt;")&lt;2901,29,COUNTIF($L$20:L1328,"&lt;&gt;")&lt;3001,30),"")</f>
        <v/>
      </c>
      <c r="AM1328" t="str">
        <f t="shared" si="100"/>
        <v/>
      </c>
      <c r="AN1328" t="str">
        <f t="shared" si="104"/>
        <v/>
      </c>
      <c r="AP1328" t="str">
        <f t="shared" si="103"/>
        <v/>
      </c>
      <c r="AQ1328" t="str">
        <f>IF(AO1328="","",COUNTIFS(AM1328:$AM$3019,AO1328))</f>
        <v/>
      </c>
    </row>
    <row r="1329" spans="1:43" x14ac:dyDescent="0.25">
      <c r="A1329" s="6" t="str">
        <f>IF(COUNT($A$20:A1328)&lt;&gt;$B$4,IF(A1328="","",A1328+1),"")</f>
        <v/>
      </c>
      <c r="B1329" s="3"/>
      <c r="C1329" s="3"/>
      <c r="D1329" s="122"/>
      <c r="E1329" s="3"/>
      <c r="F1329" s="3"/>
      <c r="G1329" s="3"/>
      <c r="H1329" s="3"/>
      <c r="I1329" s="120"/>
      <c r="J1329" s="3"/>
      <c r="K1329" s="95" t="str" cm="1">
        <f t="array" ref="K1329">IF(OR($J$14 = "A",$J$14 = "B",$J$14 = "C"),IF(I1329="","",IF(LEN(I1329)&gt;2,_xlfn.IFS(ISNUMBER(SEARCH("_",I1329)),I1329,ISNUMBER(SEARCH(", ",I1329)),SUBSTITUTE(I1329,", ","_"),ISNUMBER(SEARCH("/ ",I1329)),SUBSTITUTE(I1329,"/ ","_"),ISNUMBER(SEARCH(",",I1329)),SUBSTITUTE(I1329,",","_"),ISNUMBER(SEARCH("/",I1329)),SUBSTITUTE(I1329,"/","_"),ISNUMBER(SEARCH("",I1329)),I1329),I1329)),IF(OR($J$14 = "J",$J$14 = "K"),"",IF(D1329="","",IF(LEN(D1329)&gt;2,_xlfn.IFS(ISNUMBER(SEARCH("_",D1329)),D1329,ISNUMBER(SEARCH(", ",D1329)),SUBSTITUTE(D1329,", ","_"),ISNUMBER(SEARCH("/ ",D1329)),SUBSTITUTE(D1329,"/ ","_"),ISNUMBER(SEARCH(",",D1329)),SUBSTITUTE(D1329,",","_"),ISNUMBER(SEARCH("/",D1329)),SUBSTITUTE(D1329,"/","_"),ISNUMBER(SEARCH("",D1329)),D1329),D1329))))</f>
        <v/>
      </c>
      <c r="L1329" s="1"/>
      <c r="M1329" s="1" t="str">
        <f t="shared" si="101"/>
        <v/>
      </c>
      <c r="N1329" s="94" t="str">
        <f>IF($L1329="None","",IF(ISERROR(VLOOKUP($L1329,Info!$B$4:$B$266,1,FALSE)),"",VLOOKUP($L1329,Info!$B$4:$L$266,5,FALSE)))</f>
        <v/>
      </c>
      <c r="O1329" s="94" t="str">
        <f>IF(K1329="","",IF(AND($J$12&lt;&gt;"ABC",N1329="3"),"BAC",IF(N1329="3","ABC",IF($J$12&lt;&gt;"ABC",IF($J$10="Standard",VLOOKUP(K1329,Info!$BE$4:$BF$481,2,FALSE),VLOOKUP(K1329,Info!$BI$4:$BJ$482,2,FALSE)),IF($J$10="Standard",VLOOKUP(K1329,Info!$AG$4:$AH$2994,2,FALSE),VLOOKUP(K1329,Info!$AK$4:$AL$2997,2,FALSE))))))</f>
        <v/>
      </c>
      <c r="P1329" s="94" t="str">
        <f>IF($L1329="None","",IF(ISERROR(VLOOKUP($L1329,Info!$B$4:$B$266,1,FALSE)),"",VLOOKUP($L1329,Info!$B$4:$L$266,3,FALSE)))</f>
        <v/>
      </c>
      <c r="Q1329" s="96" t="str">
        <f>IF($L1329="None","",IF(ISERROR(VLOOKUP($L1329,Info!$B$4:$B$266,1,FALSE)),"",VLOOKUP($L1329,Info!$B$4:$L$266,4,FALSE)))</f>
        <v/>
      </c>
      <c r="R1329" s="1"/>
      <c r="S1329" s="6" t="str">
        <f t="shared" si="102"/>
        <v/>
      </c>
      <c r="T1329" s="6" t="str">
        <f>IF($L1329="None","",IF(ISERROR(VLOOKUP($L1329,Info!$B$4:$B$266,1,FALSE)),"",VLOOKUP($L1329,Info!$B$4:$L$266,11,FALSE)))</f>
        <v/>
      </c>
      <c r="U1329" s="1"/>
      <c r="V1329" s="1"/>
      <c r="W1329" s="1"/>
      <c r="X1329" s="1" t="str">
        <f>IF($L1329="None","",IF(ISERROR(VLOOKUP($L1329,Info!$B$4:$B$266,1,FALSE)),"",IF(OR(W1329="Metallic Liquid Tight",W1329="Non-Metallic Liquid Tight",W1329="LSZH",W1329="Greenfield"),VLOOKUP($L1329,Info!$B$4:$L$266,7,FALSE),"N/A")))</f>
        <v/>
      </c>
      <c r="Y1329" s="1"/>
      <c r="Z1329" s="96" t="str">
        <f>IF($L1329="None","",IF(ISERROR(VLOOKUP($L1329,Info!$B$4:$B$266,1,FALSE)),"",VLOOKUP($L1329,Info!$B$4:$L$266,9,FALSE)))</f>
        <v/>
      </c>
      <c r="AA1329" s="96" t="str">
        <f>IF($L1329="None","",IF(ISERROR(VLOOKUP($L1329,Info!$B$4:$B$266,1,FALSE)),"",VLOOKUP($L1329,Info!$B$4:$L$266,8,FALSE)))</f>
        <v/>
      </c>
      <c r="AB1329" s="96" t="str">
        <f>IF($L1329="None","",IF(ISERROR(VLOOKUP($L1329,Info!$B$4:$B$266,1,FALSE)),"",VLOOKUP($L1329,Info!$B$4:$L$266,10,FALSE)))</f>
        <v/>
      </c>
      <c r="AC1329" s="1" t="str">
        <f>IF(W1329="SO Cable","Black,White",IF(O1329="","",IF(P1329="","",IF($J$12&lt;&gt;"ABC",IF(P1329&lt;="250",VLOOKUP(O1329,Info!$AZ$4:$BB$22,3,FALSE),VLOOKUP(O1329,Info!$AZ$23:$BB$39,3,FALSE)),IF(P1329&lt;="250",VLOOKUP(O1329,Info!$AO$4:$AQ$22,3,FALSE),VLOOKUP(O1329,Info!$AO$23:$AP$39,3,FALSE))))))</f>
        <v/>
      </c>
      <c r="AD1329" s="1"/>
      <c r="AE1329" s="1" t="str">
        <f>IF($L1329="None","",IF(ISERROR(VLOOKUP($L1329,Info!$B$4:$B$266,1,FALSE)),"",VLOOKUP($L1329,Info!$B$4:$L$266,4,FALSE)))</f>
        <v/>
      </c>
      <c r="AF1329" s="1" t="str">
        <f>IF($L1329="None","",IF(ISERROR(VLOOKUP($L1329,Info!$B$4:$B$266,1,FALSE)),"",VLOOKUP($L1329,Info!$B$4:$L$266,6,FALSE)))</f>
        <v/>
      </c>
      <c r="AG1329" s="1"/>
      <c r="AH1329" s="33" t="str" cm="1">
        <f t="array" ref="AH1329">IF(AND(L1329&lt;&gt;"",O1329&lt;&gt;"",R1329:S1329&lt;&gt;"",W1329:X1329&lt;&gt;"",Z1329:AA1329&lt;&gt;"",AC1329&lt;&gt;""),"Good","Bad")</f>
        <v>Bad</v>
      </c>
      <c r="AL1329" t="str" cm="1">
        <f t="array" ref="AL1329">IF(R1329&gt;0,_xlfn.IFS(COUNTIF($L$20:L1329,"&lt;&gt;")&lt;101,1,COUNTIF($L$20:L1329,"&lt;&gt;")&lt;201,2,COUNTIF($L$20:L1329,"&lt;&gt;")&lt;301,3,COUNTIF($L$20:L1329,"&lt;&gt;")&lt;401,4,COUNTIF($L$20:L1329,"&lt;&gt;")&lt;501,5,COUNTIF($L$20:L1329,"&lt;&gt;")&lt;601,6,COUNTIF($L$20:L1329,"&lt;&gt;")&lt;701,7,COUNTIF($L$20:L1329,"&lt;&gt;")&lt;801,8,COUNTIF($L$20:L1329,"&lt;&gt;")&lt;901,9,COUNTIF($L$20:L1329,"&lt;&gt;")&lt;1001,10,COUNTIF($L$20:L1329,"&lt;&gt;")&lt;1101,11,COUNTIF($L$20:L1329,"&lt;&gt;")&lt;1201,12,COUNTIF($L$20:L1329,"&lt;&gt;")&lt;1301,13,COUNTIF($L$20:L1329,"&lt;&gt;")&lt;1401,14,COUNTIF($L$20:L1329,"&lt;&gt;")&lt;1501,15,COUNTIF($L$20:L1329,"&lt;&gt;")&lt;1601,16,COUNTIF($L$20:L1329,"&lt;&gt;")&lt;1701,17,COUNTIF($L$20:L1329,"&lt;&gt;")&lt;1801,18,COUNTIF($L$20:L1329,"&lt;&gt;")&lt;1901,19,COUNTIF($L$20:L1329,"&lt;&gt;")&lt;2001,20,COUNTIF($L$20:L1329,"&lt;&gt;")&lt;2101,21,COUNTIF($L$20:L1329,"&lt;&gt;")&lt;2201,22,COUNTIF($L$20:L1329,"&lt;&gt;")&lt;2301,23,COUNTIF($L$20:L1329,"&lt;&gt;")&lt;2401,24,COUNTIF($L$20:L1329,"&lt;&gt;")&lt;2501,25,COUNTIF($L$20:L1329,"&lt;&gt;")&lt;2601,26,COUNTIF($L$20:L1329,"&lt;&gt;")&lt;2701,27,COUNTIF($L$20:L1329,"&lt;&gt;")&lt;2801,28,COUNTIF($L$20:L1329,"&lt;&gt;")&lt;2901,29,COUNTIF($L$20:L1329,"&lt;&gt;")&lt;3001,30),"")</f>
        <v/>
      </c>
      <c r="AM1329" t="str">
        <f t="shared" si="100"/>
        <v/>
      </c>
      <c r="AN1329" t="str">
        <f t="shared" si="104"/>
        <v/>
      </c>
      <c r="AP1329" t="str">
        <f t="shared" si="103"/>
        <v/>
      </c>
      <c r="AQ1329" t="str">
        <f>IF(AO1329="","",COUNTIFS(AM1329:$AM$3019,AO1329))</f>
        <v/>
      </c>
    </row>
    <row r="1330" spans="1:43" x14ac:dyDescent="0.25">
      <c r="A1330" s="6" t="str">
        <f>IF(COUNT($A$20:A1329)&lt;&gt;$B$4,IF(A1329="","",A1329+1),"")</f>
        <v/>
      </c>
      <c r="B1330" s="3"/>
      <c r="C1330" s="3"/>
      <c r="D1330" s="122"/>
      <c r="E1330" s="3"/>
      <c r="F1330" s="3"/>
      <c r="G1330" s="3"/>
      <c r="H1330" s="3"/>
      <c r="I1330" s="120"/>
      <c r="J1330" s="3"/>
      <c r="K1330" s="95" t="str" cm="1">
        <f t="array" ref="K1330">IF(OR($J$14 = "A",$J$14 = "B",$J$14 = "C"),IF(I1330="","",IF(LEN(I1330)&gt;2,_xlfn.IFS(ISNUMBER(SEARCH("_",I1330)),I1330,ISNUMBER(SEARCH(", ",I1330)),SUBSTITUTE(I1330,", ","_"),ISNUMBER(SEARCH("/ ",I1330)),SUBSTITUTE(I1330,"/ ","_"),ISNUMBER(SEARCH(",",I1330)),SUBSTITUTE(I1330,",","_"),ISNUMBER(SEARCH("/",I1330)),SUBSTITUTE(I1330,"/","_"),ISNUMBER(SEARCH("",I1330)),I1330),I1330)),IF(OR($J$14 = "J",$J$14 = "K"),"",IF(D1330="","",IF(LEN(D1330)&gt;2,_xlfn.IFS(ISNUMBER(SEARCH("_",D1330)),D1330,ISNUMBER(SEARCH(", ",D1330)),SUBSTITUTE(D1330,", ","_"),ISNUMBER(SEARCH("/ ",D1330)),SUBSTITUTE(D1330,"/ ","_"),ISNUMBER(SEARCH(",",D1330)),SUBSTITUTE(D1330,",","_"),ISNUMBER(SEARCH("/",D1330)),SUBSTITUTE(D1330,"/","_"),ISNUMBER(SEARCH("",D1330)),D1330),D1330))))</f>
        <v/>
      </c>
      <c r="L1330" s="1"/>
      <c r="M1330" s="1" t="str">
        <f t="shared" si="101"/>
        <v/>
      </c>
      <c r="N1330" s="94" t="str">
        <f>IF($L1330="None","",IF(ISERROR(VLOOKUP($L1330,Info!$B$4:$B$266,1,FALSE)),"",VLOOKUP($L1330,Info!$B$4:$L$266,5,FALSE)))</f>
        <v/>
      </c>
      <c r="O1330" s="94" t="str">
        <f>IF(K1330="","",IF(AND($J$12&lt;&gt;"ABC",N1330="3"),"BAC",IF(N1330="3","ABC",IF($J$12&lt;&gt;"ABC",IF($J$10="Standard",VLOOKUP(K1330,Info!$BE$4:$BF$481,2,FALSE),VLOOKUP(K1330,Info!$BI$4:$BJ$482,2,FALSE)),IF($J$10="Standard",VLOOKUP(K1330,Info!$AG$4:$AH$2994,2,FALSE),VLOOKUP(K1330,Info!$AK$4:$AL$2997,2,FALSE))))))</f>
        <v/>
      </c>
      <c r="P1330" s="94" t="str">
        <f>IF($L1330="None","",IF(ISERROR(VLOOKUP($L1330,Info!$B$4:$B$266,1,FALSE)),"",VLOOKUP($L1330,Info!$B$4:$L$266,3,FALSE)))</f>
        <v/>
      </c>
      <c r="Q1330" s="96" t="str">
        <f>IF($L1330="None","",IF(ISERROR(VLOOKUP($L1330,Info!$B$4:$B$266,1,FALSE)),"",VLOOKUP($L1330,Info!$B$4:$L$266,4,FALSE)))</f>
        <v/>
      </c>
      <c r="R1330" s="1"/>
      <c r="S1330" s="6" t="str">
        <f t="shared" si="102"/>
        <v/>
      </c>
      <c r="T1330" s="6" t="str">
        <f>IF($L1330="None","",IF(ISERROR(VLOOKUP($L1330,Info!$B$4:$B$266,1,FALSE)),"",VLOOKUP($L1330,Info!$B$4:$L$266,11,FALSE)))</f>
        <v/>
      </c>
      <c r="U1330" s="1"/>
      <c r="V1330" s="1"/>
      <c r="W1330" s="1"/>
      <c r="X1330" s="1" t="str">
        <f>IF($L1330="None","",IF(ISERROR(VLOOKUP($L1330,Info!$B$4:$B$266,1,FALSE)),"",IF(OR(W1330="Metallic Liquid Tight",W1330="Non-Metallic Liquid Tight",W1330="LSZH",W1330="Greenfield"),VLOOKUP($L1330,Info!$B$4:$L$266,7,FALSE),"N/A")))</f>
        <v/>
      </c>
      <c r="Y1330" s="1"/>
      <c r="Z1330" s="96" t="str">
        <f>IF($L1330="None","",IF(ISERROR(VLOOKUP($L1330,Info!$B$4:$B$266,1,FALSE)),"",VLOOKUP($L1330,Info!$B$4:$L$266,9,FALSE)))</f>
        <v/>
      </c>
      <c r="AA1330" s="96" t="str">
        <f>IF($L1330="None","",IF(ISERROR(VLOOKUP($L1330,Info!$B$4:$B$266,1,FALSE)),"",VLOOKUP($L1330,Info!$B$4:$L$266,8,FALSE)))</f>
        <v/>
      </c>
      <c r="AB1330" s="96" t="str">
        <f>IF($L1330="None","",IF(ISERROR(VLOOKUP($L1330,Info!$B$4:$B$266,1,FALSE)),"",VLOOKUP($L1330,Info!$B$4:$L$266,10,FALSE)))</f>
        <v/>
      </c>
      <c r="AC1330" s="1" t="str">
        <f>IF(W1330="SO Cable","Black,White",IF(O1330="","",IF(P1330="","",IF($J$12&lt;&gt;"ABC",IF(P1330&lt;="250",VLOOKUP(O1330,Info!$AZ$4:$BB$22,3,FALSE),VLOOKUP(O1330,Info!$AZ$23:$BB$39,3,FALSE)),IF(P1330&lt;="250",VLOOKUP(O1330,Info!$AO$4:$AQ$22,3,FALSE),VLOOKUP(O1330,Info!$AO$23:$AP$39,3,FALSE))))))</f>
        <v/>
      </c>
      <c r="AD1330" s="1"/>
      <c r="AE1330" s="1" t="str">
        <f>IF($L1330="None","",IF(ISERROR(VLOOKUP($L1330,Info!$B$4:$B$266,1,FALSE)),"",VLOOKUP($L1330,Info!$B$4:$L$266,4,FALSE)))</f>
        <v/>
      </c>
      <c r="AF1330" s="1" t="str">
        <f>IF($L1330="None","",IF(ISERROR(VLOOKUP($L1330,Info!$B$4:$B$266,1,FALSE)),"",VLOOKUP($L1330,Info!$B$4:$L$266,6,FALSE)))</f>
        <v/>
      </c>
      <c r="AG1330" s="1"/>
      <c r="AH1330" s="33" t="str" cm="1">
        <f t="array" ref="AH1330">IF(AND(L1330&lt;&gt;"",O1330&lt;&gt;"",R1330:S1330&lt;&gt;"",W1330:X1330&lt;&gt;"",Z1330:AA1330&lt;&gt;"",AC1330&lt;&gt;""),"Good","Bad")</f>
        <v>Bad</v>
      </c>
      <c r="AL1330" t="str" cm="1">
        <f t="array" ref="AL1330">IF(R1330&gt;0,_xlfn.IFS(COUNTIF($L$20:L1330,"&lt;&gt;")&lt;101,1,COUNTIF($L$20:L1330,"&lt;&gt;")&lt;201,2,COUNTIF($L$20:L1330,"&lt;&gt;")&lt;301,3,COUNTIF($L$20:L1330,"&lt;&gt;")&lt;401,4,COUNTIF($L$20:L1330,"&lt;&gt;")&lt;501,5,COUNTIF($L$20:L1330,"&lt;&gt;")&lt;601,6,COUNTIF($L$20:L1330,"&lt;&gt;")&lt;701,7,COUNTIF($L$20:L1330,"&lt;&gt;")&lt;801,8,COUNTIF($L$20:L1330,"&lt;&gt;")&lt;901,9,COUNTIF($L$20:L1330,"&lt;&gt;")&lt;1001,10,COUNTIF($L$20:L1330,"&lt;&gt;")&lt;1101,11,COUNTIF($L$20:L1330,"&lt;&gt;")&lt;1201,12,COUNTIF($L$20:L1330,"&lt;&gt;")&lt;1301,13,COUNTIF($L$20:L1330,"&lt;&gt;")&lt;1401,14,COUNTIF($L$20:L1330,"&lt;&gt;")&lt;1501,15,COUNTIF($L$20:L1330,"&lt;&gt;")&lt;1601,16,COUNTIF($L$20:L1330,"&lt;&gt;")&lt;1701,17,COUNTIF($L$20:L1330,"&lt;&gt;")&lt;1801,18,COUNTIF($L$20:L1330,"&lt;&gt;")&lt;1901,19,COUNTIF($L$20:L1330,"&lt;&gt;")&lt;2001,20,COUNTIF($L$20:L1330,"&lt;&gt;")&lt;2101,21,COUNTIF($L$20:L1330,"&lt;&gt;")&lt;2201,22,COUNTIF($L$20:L1330,"&lt;&gt;")&lt;2301,23,COUNTIF($L$20:L1330,"&lt;&gt;")&lt;2401,24,COUNTIF($L$20:L1330,"&lt;&gt;")&lt;2501,25,COUNTIF($L$20:L1330,"&lt;&gt;")&lt;2601,26,COUNTIF($L$20:L1330,"&lt;&gt;")&lt;2701,27,COUNTIF($L$20:L1330,"&lt;&gt;")&lt;2801,28,COUNTIF($L$20:L1330,"&lt;&gt;")&lt;2901,29,COUNTIF($L$20:L1330,"&lt;&gt;")&lt;3001,30),"")</f>
        <v/>
      </c>
      <c r="AM1330" t="str">
        <f t="shared" si="100"/>
        <v/>
      </c>
      <c r="AN1330" t="str">
        <f t="shared" si="104"/>
        <v/>
      </c>
      <c r="AP1330" t="str">
        <f t="shared" si="103"/>
        <v/>
      </c>
      <c r="AQ1330" t="str">
        <f>IF(AO1330="","",COUNTIFS(AM1330:$AM$3019,AO1330))</f>
        <v/>
      </c>
    </row>
    <row r="1331" spans="1:43" x14ac:dyDescent="0.25">
      <c r="A1331" s="6" t="str">
        <f>IF(COUNT($A$20:A1330)&lt;&gt;$B$4,IF(A1330="","",A1330+1),"")</f>
        <v/>
      </c>
      <c r="B1331" s="3"/>
      <c r="C1331" s="3"/>
      <c r="D1331" s="122"/>
      <c r="E1331" s="3"/>
      <c r="F1331" s="3"/>
      <c r="G1331" s="3"/>
      <c r="H1331" s="3"/>
      <c r="I1331" s="120"/>
      <c r="J1331" s="3"/>
      <c r="K1331" s="95" t="str" cm="1">
        <f t="array" ref="K1331">IF(OR($J$14 = "A",$J$14 = "B",$J$14 = "C"),IF(I1331="","",IF(LEN(I1331)&gt;2,_xlfn.IFS(ISNUMBER(SEARCH("_",I1331)),I1331,ISNUMBER(SEARCH(", ",I1331)),SUBSTITUTE(I1331,", ","_"),ISNUMBER(SEARCH("/ ",I1331)),SUBSTITUTE(I1331,"/ ","_"),ISNUMBER(SEARCH(",",I1331)),SUBSTITUTE(I1331,",","_"),ISNUMBER(SEARCH("/",I1331)),SUBSTITUTE(I1331,"/","_"),ISNUMBER(SEARCH("",I1331)),I1331),I1331)),IF(OR($J$14 = "J",$J$14 = "K"),"",IF(D1331="","",IF(LEN(D1331)&gt;2,_xlfn.IFS(ISNUMBER(SEARCH("_",D1331)),D1331,ISNUMBER(SEARCH(", ",D1331)),SUBSTITUTE(D1331,", ","_"),ISNUMBER(SEARCH("/ ",D1331)),SUBSTITUTE(D1331,"/ ","_"),ISNUMBER(SEARCH(",",D1331)),SUBSTITUTE(D1331,",","_"),ISNUMBER(SEARCH("/",D1331)),SUBSTITUTE(D1331,"/","_"),ISNUMBER(SEARCH("",D1331)),D1331),D1331))))</f>
        <v/>
      </c>
      <c r="L1331" s="1"/>
      <c r="M1331" s="1" t="str">
        <f t="shared" si="101"/>
        <v/>
      </c>
      <c r="N1331" s="94" t="str">
        <f>IF($L1331="None","",IF(ISERROR(VLOOKUP($L1331,Info!$B$4:$B$266,1,FALSE)),"",VLOOKUP($L1331,Info!$B$4:$L$266,5,FALSE)))</f>
        <v/>
      </c>
      <c r="O1331" s="94" t="str">
        <f>IF(K1331="","",IF(AND($J$12&lt;&gt;"ABC",N1331="3"),"BAC",IF(N1331="3","ABC",IF($J$12&lt;&gt;"ABC",IF($J$10="Standard",VLOOKUP(K1331,Info!$BE$4:$BF$481,2,FALSE),VLOOKUP(K1331,Info!$BI$4:$BJ$482,2,FALSE)),IF($J$10="Standard",VLOOKUP(K1331,Info!$AG$4:$AH$2994,2,FALSE),VLOOKUP(K1331,Info!$AK$4:$AL$2997,2,FALSE))))))</f>
        <v/>
      </c>
      <c r="P1331" s="94" t="str">
        <f>IF($L1331="None","",IF(ISERROR(VLOOKUP($L1331,Info!$B$4:$B$266,1,FALSE)),"",VLOOKUP($L1331,Info!$B$4:$L$266,3,FALSE)))</f>
        <v/>
      </c>
      <c r="Q1331" s="96" t="str">
        <f>IF($L1331="None","",IF(ISERROR(VLOOKUP($L1331,Info!$B$4:$B$266,1,FALSE)),"",VLOOKUP($L1331,Info!$B$4:$L$266,4,FALSE)))</f>
        <v/>
      </c>
      <c r="R1331" s="1"/>
      <c r="S1331" s="6" t="str">
        <f t="shared" si="102"/>
        <v/>
      </c>
      <c r="T1331" s="6" t="str">
        <f>IF($L1331="None","",IF(ISERROR(VLOOKUP($L1331,Info!$B$4:$B$266,1,FALSE)),"",VLOOKUP($L1331,Info!$B$4:$L$266,11,FALSE)))</f>
        <v/>
      </c>
      <c r="U1331" s="1"/>
      <c r="V1331" s="1"/>
      <c r="W1331" s="1"/>
      <c r="X1331" s="1" t="str">
        <f>IF($L1331="None","",IF(ISERROR(VLOOKUP($L1331,Info!$B$4:$B$266,1,FALSE)),"",IF(OR(W1331="Metallic Liquid Tight",W1331="Non-Metallic Liquid Tight",W1331="LSZH",W1331="Greenfield"),VLOOKUP($L1331,Info!$B$4:$L$266,7,FALSE),"N/A")))</f>
        <v/>
      </c>
      <c r="Y1331" s="1"/>
      <c r="Z1331" s="96" t="str">
        <f>IF($L1331="None","",IF(ISERROR(VLOOKUP($L1331,Info!$B$4:$B$266,1,FALSE)),"",VLOOKUP($L1331,Info!$B$4:$L$266,9,FALSE)))</f>
        <v/>
      </c>
      <c r="AA1331" s="96" t="str">
        <f>IF($L1331="None","",IF(ISERROR(VLOOKUP($L1331,Info!$B$4:$B$266,1,FALSE)),"",VLOOKUP($L1331,Info!$B$4:$L$266,8,FALSE)))</f>
        <v/>
      </c>
      <c r="AB1331" s="96" t="str">
        <f>IF($L1331="None","",IF(ISERROR(VLOOKUP($L1331,Info!$B$4:$B$266,1,FALSE)),"",VLOOKUP($L1331,Info!$B$4:$L$266,10,FALSE)))</f>
        <v/>
      </c>
      <c r="AC1331" s="1" t="str">
        <f>IF(W1331="SO Cable","Black,White",IF(O1331="","",IF(P1331="","",IF($J$12&lt;&gt;"ABC",IF(P1331&lt;="250",VLOOKUP(O1331,Info!$AZ$4:$BB$22,3,FALSE),VLOOKUP(O1331,Info!$AZ$23:$BB$39,3,FALSE)),IF(P1331&lt;="250",VLOOKUP(O1331,Info!$AO$4:$AQ$22,3,FALSE),VLOOKUP(O1331,Info!$AO$23:$AP$39,3,FALSE))))))</f>
        <v/>
      </c>
      <c r="AD1331" s="1"/>
      <c r="AE1331" s="1" t="str">
        <f>IF($L1331="None","",IF(ISERROR(VLOOKUP($L1331,Info!$B$4:$B$266,1,FALSE)),"",VLOOKUP($L1331,Info!$B$4:$L$266,4,FALSE)))</f>
        <v/>
      </c>
      <c r="AF1331" s="1" t="str">
        <f>IF($L1331="None","",IF(ISERROR(VLOOKUP($L1331,Info!$B$4:$B$266,1,FALSE)),"",VLOOKUP($L1331,Info!$B$4:$L$266,6,FALSE)))</f>
        <v/>
      </c>
      <c r="AG1331" s="1"/>
      <c r="AH1331" s="33" t="str" cm="1">
        <f t="array" ref="AH1331">IF(AND(L1331&lt;&gt;"",O1331&lt;&gt;"",R1331:S1331&lt;&gt;"",W1331:X1331&lt;&gt;"",Z1331:AA1331&lt;&gt;"",AC1331&lt;&gt;""),"Good","Bad")</f>
        <v>Bad</v>
      </c>
      <c r="AL1331" t="str" cm="1">
        <f t="array" ref="AL1331">IF(R1331&gt;0,_xlfn.IFS(COUNTIF($L$20:L1331,"&lt;&gt;")&lt;101,1,COUNTIF($L$20:L1331,"&lt;&gt;")&lt;201,2,COUNTIF($L$20:L1331,"&lt;&gt;")&lt;301,3,COUNTIF($L$20:L1331,"&lt;&gt;")&lt;401,4,COUNTIF($L$20:L1331,"&lt;&gt;")&lt;501,5,COUNTIF($L$20:L1331,"&lt;&gt;")&lt;601,6,COUNTIF($L$20:L1331,"&lt;&gt;")&lt;701,7,COUNTIF($L$20:L1331,"&lt;&gt;")&lt;801,8,COUNTIF($L$20:L1331,"&lt;&gt;")&lt;901,9,COUNTIF($L$20:L1331,"&lt;&gt;")&lt;1001,10,COUNTIF($L$20:L1331,"&lt;&gt;")&lt;1101,11,COUNTIF($L$20:L1331,"&lt;&gt;")&lt;1201,12,COUNTIF($L$20:L1331,"&lt;&gt;")&lt;1301,13,COUNTIF($L$20:L1331,"&lt;&gt;")&lt;1401,14,COUNTIF($L$20:L1331,"&lt;&gt;")&lt;1501,15,COUNTIF($L$20:L1331,"&lt;&gt;")&lt;1601,16,COUNTIF($L$20:L1331,"&lt;&gt;")&lt;1701,17,COUNTIF($L$20:L1331,"&lt;&gt;")&lt;1801,18,COUNTIF($L$20:L1331,"&lt;&gt;")&lt;1901,19,COUNTIF($L$20:L1331,"&lt;&gt;")&lt;2001,20,COUNTIF($L$20:L1331,"&lt;&gt;")&lt;2101,21,COUNTIF($L$20:L1331,"&lt;&gt;")&lt;2201,22,COUNTIF($L$20:L1331,"&lt;&gt;")&lt;2301,23,COUNTIF($L$20:L1331,"&lt;&gt;")&lt;2401,24,COUNTIF($L$20:L1331,"&lt;&gt;")&lt;2501,25,COUNTIF($L$20:L1331,"&lt;&gt;")&lt;2601,26,COUNTIF($L$20:L1331,"&lt;&gt;")&lt;2701,27,COUNTIF($L$20:L1331,"&lt;&gt;")&lt;2801,28,COUNTIF($L$20:L1331,"&lt;&gt;")&lt;2901,29,COUNTIF($L$20:L1331,"&lt;&gt;")&lt;3001,30),"")</f>
        <v/>
      </c>
      <c r="AM1331" t="str">
        <f t="shared" si="100"/>
        <v/>
      </c>
      <c r="AN1331" t="str">
        <f t="shared" si="104"/>
        <v/>
      </c>
      <c r="AP1331" t="str">
        <f t="shared" si="103"/>
        <v/>
      </c>
      <c r="AQ1331" t="str">
        <f>IF(AO1331="","",COUNTIFS(AM1331:$AM$3019,AO1331))</f>
        <v/>
      </c>
    </row>
    <row r="1332" spans="1:43" x14ac:dyDescent="0.25">
      <c r="A1332" s="6" t="str">
        <f>IF(COUNT($A$20:A1331)&lt;&gt;$B$4,IF(A1331="","",A1331+1),"")</f>
        <v/>
      </c>
      <c r="B1332" s="3"/>
      <c r="C1332" s="3"/>
      <c r="D1332" s="122"/>
      <c r="E1332" s="3"/>
      <c r="F1332" s="3"/>
      <c r="G1332" s="3"/>
      <c r="H1332" s="3"/>
      <c r="I1332" s="120"/>
      <c r="J1332" s="3"/>
      <c r="K1332" s="95" t="str" cm="1">
        <f t="array" ref="K1332">IF(OR($J$14 = "A",$J$14 = "B",$J$14 = "C"),IF(I1332="","",IF(LEN(I1332)&gt;2,_xlfn.IFS(ISNUMBER(SEARCH("_",I1332)),I1332,ISNUMBER(SEARCH(", ",I1332)),SUBSTITUTE(I1332,", ","_"),ISNUMBER(SEARCH("/ ",I1332)),SUBSTITUTE(I1332,"/ ","_"),ISNUMBER(SEARCH(",",I1332)),SUBSTITUTE(I1332,",","_"),ISNUMBER(SEARCH("/",I1332)),SUBSTITUTE(I1332,"/","_"),ISNUMBER(SEARCH("",I1332)),I1332),I1332)),IF(OR($J$14 = "J",$J$14 = "K"),"",IF(D1332="","",IF(LEN(D1332)&gt;2,_xlfn.IFS(ISNUMBER(SEARCH("_",D1332)),D1332,ISNUMBER(SEARCH(", ",D1332)),SUBSTITUTE(D1332,", ","_"),ISNUMBER(SEARCH("/ ",D1332)),SUBSTITUTE(D1332,"/ ","_"),ISNUMBER(SEARCH(",",D1332)),SUBSTITUTE(D1332,",","_"),ISNUMBER(SEARCH("/",D1332)),SUBSTITUTE(D1332,"/","_"),ISNUMBER(SEARCH("",D1332)),D1332),D1332))))</f>
        <v/>
      </c>
      <c r="L1332" s="1"/>
      <c r="M1332" s="1" t="str">
        <f t="shared" si="101"/>
        <v/>
      </c>
      <c r="N1332" s="94" t="str">
        <f>IF($L1332="None","",IF(ISERROR(VLOOKUP($L1332,Info!$B$4:$B$266,1,FALSE)),"",VLOOKUP($L1332,Info!$B$4:$L$266,5,FALSE)))</f>
        <v/>
      </c>
      <c r="O1332" s="94" t="str">
        <f>IF(K1332="","",IF(AND($J$12&lt;&gt;"ABC",N1332="3"),"BAC",IF(N1332="3","ABC",IF($J$12&lt;&gt;"ABC",IF($J$10="Standard",VLOOKUP(K1332,Info!$BE$4:$BF$481,2,FALSE),VLOOKUP(K1332,Info!$BI$4:$BJ$482,2,FALSE)),IF($J$10="Standard",VLOOKUP(K1332,Info!$AG$4:$AH$2994,2,FALSE),VLOOKUP(K1332,Info!$AK$4:$AL$2997,2,FALSE))))))</f>
        <v/>
      </c>
      <c r="P1332" s="94" t="str">
        <f>IF($L1332="None","",IF(ISERROR(VLOOKUP($L1332,Info!$B$4:$B$266,1,FALSE)),"",VLOOKUP($L1332,Info!$B$4:$L$266,3,FALSE)))</f>
        <v/>
      </c>
      <c r="Q1332" s="96" t="str">
        <f>IF($L1332="None","",IF(ISERROR(VLOOKUP($L1332,Info!$B$4:$B$266,1,FALSE)),"",VLOOKUP($L1332,Info!$B$4:$L$266,4,FALSE)))</f>
        <v/>
      </c>
      <c r="R1332" s="1"/>
      <c r="S1332" s="6" t="str">
        <f t="shared" si="102"/>
        <v/>
      </c>
      <c r="T1332" s="6" t="str">
        <f>IF($L1332="None","",IF(ISERROR(VLOOKUP($L1332,Info!$B$4:$B$266,1,FALSE)),"",VLOOKUP($L1332,Info!$B$4:$L$266,11,FALSE)))</f>
        <v/>
      </c>
      <c r="U1332" s="1"/>
      <c r="V1332" s="1"/>
      <c r="W1332" s="1"/>
      <c r="X1332" s="1" t="str">
        <f>IF($L1332="None","",IF(ISERROR(VLOOKUP($L1332,Info!$B$4:$B$266,1,FALSE)),"",IF(OR(W1332="Metallic Liquid Tight",W1332="Non-Metallic Liquid Tight",W1332="LSZH",W1332="Greenfield"),VLOOKUP($L1332,Info!$B$4:$L$266,7,FALSE),"N/A")))</f>
        <v/>
      </c>
      <c r="Y1332" s="1"/>
      <c r="Z1332" s="96" t="str">
        <f>IF($L1332="None","",IF(ISERROR(VLOOKUP($L1332,Info!$B$4:$B$266,1,FALSE)),"",VLOOKUP($L1332,Info!$B$4:$L$266,9,FALSE)))</f>
        <v/>
      </c>
      <c r="AA1332" s="96" t="str">
        <f>IF($L1332="None","",IF(ISERROR(VLOOKUP($L1332,Info!$B$4:$B$266,1,FALSE)),"",VLOOKUP($L1332,Info!$B$4:$L$266,8,FALSE)))</f>
        <v/>
      </c>
      <c r="AB1332" s="96" t="str">
        <f>IF($L1332="None","",IF(ISERROR(VLOOKUP($L1332,Info!$B$4:$B$266,1,FALSE)),"",VLOOKUP($L1332,Info!$B$4:$L$266,10,FALSE)))</f>
        <v/>
      </c>
      <c r="AC1332" s="1" t="str">
        <f>IF(W1332="SO Cable","Black,White",IF(O1332="","",IF(P1332="","",IF($J$12&lt;&gt;"ABC",IF(P1332&lt;="250",VLOOKUP(O1332,Info!$AZ$4:$BB$22,3,FALSE),VLOOKUP(O1332,Info!$AZ$23:$BB$39,3,FALSE)),IF(P1332&lt;="250",VLOOKUP(O1332,Info!$AO$4:$AQ$22,3,FALSE),VLOOKUP(O1332,Info!$AO$23:$AP$39,3,FALSE))))))</f>
        <v/>
      </c>
      <c r="AD1332" s="1"/>
      <c r="AE1332" s="1" t="str">
        <f>IF($L1332="None","",IF(ISERROR(VLOOKUP($L1332,Info!$B$4:$B$266,1,FALSE)),"",VLOOKUP($L1332,Info!$B$4:$L$266,4,FALSE)))</f>
        <v/>
      </c>
      <c r="AF1332" s="1" t="str">
        <f>IF($L1332="None","",IF(ISERROR(VLOOKUP($L1332,Info!$B$4:$B$266,1,FALSE)),"",VLOOKUP($L1332,Info!$B$4:$L$266,6,FALSE)))</f>
        <v/>
      </c>
      <c r="AG1332" s="1"/>
      <c r="AH1332" s="33" t="str" cm="1">
        <f t="array" ref="AH1332">IF(AND(L1332&lt;&gt;"",O1332&lt;&gt;"",R1332:S1332&lt;&gt;"",W1332:X1332&lt;&gt;"",Z1332:AA1332&lt;&gt;"",AC1332&lt;&gt;""),"Good","Bad")</f>
        <v>Bad</v>
      </c>
      <c r="AL1332" t="str" cm="1">
        <f t="array" ref="AL1332">IF(R1332&gt;0,_xlfn.IFS(COUNTIF($L$20:L1332,"&lt;&gt;")&lt;101,1,COUNTIF($L$20:L1332,"&lt;&gt;")&lt;201,2,COUNTIF($L$20:L1332,"&lt;&gt;")&lt;301,3,COUNTIF($L$20:L1332,"&lt;&gt;")&lt;401,4,COUNTIF($L$20:L1332,"&lt;&gt;")&lt;501,5,COUNTIF($L$20:L1332,"&lt;&gt;")&lt;601,6,COUNTIF($L$20:L1332,"&lt;&gt;")&lt;701,7,COUNTIF($L$20:L1332,"&lt;&gt;")&lt;801,8,COUNTIF($L$20:L1332,"&lt;&gt;")&lt;901,9,COUNTIF($L$20:L1332,"&lt;&gt;")&lt;1001,10,COUNTIF($L$20:L1332,"&lt;&gt;")&lt;1101,11,COUNTIF($L$20:L1332,"&lt;&gt;")&lt;1201,12,COUNTIF($L$20:L1332,"&lt;&gt;")&lt;1301,13,COUNTIF($L$20:L1332,"&lt;&gt;")&lt;1401,14,COUNTIF($L$20:L1332,"&lt;&gt;")&lt;1501,15,COUNTIF($L$20:L1332,"&lt;&gt;")&lt;1601,16,COUNTIF($L$20:L1332,"&lt;&gt;")&lt;1701,17,COUNTIF($L$20:L1332,"&lt;&gt;")&lt;1801,18,COUNTIF($L$20:L1332,"&lt;&gt;")&lt;1901,19,COUNTIF($L$20:L1332,"&lt;&gt;")&lt;2001,20,COUNTIF($L$20:L1332,"&lt;&gt;")&lt;2101,21,COUNTIF($L$20:L1332,"&lt;&gt;")&lt;2201,22,COUNTIF($L$20:L1332,"&lt;&gt;")&lt;2301,23,COUNTIF($L$20:L1332,"&lt;&gt;")&lt;2401,24,COUNTIF($L$20:L1332,"&lt;&gt;")&lt;2501,25,COUNTIF($L$20:L1332,"&lt;&gt;")&lt;2601,26,COUNTIF($L$20:L1332,"&lt;&gt;")&lt;2701,27,COUNTIF($L$20:L1332,"&lt;&gt;")&lt;2801,28,COUNTIF($L$20:L1332,"&lt;&gt;")&lt;2901,29,COUNTIF($L$20:L1332,"&lt;&gt;")&lt;3001,30),"")</f>
        <v/>
      </c>
      <c r="AM1332" t="str">
        <f t="shared" si="100"/>
        <v/>
      </c>
      <c r="AN1332" t="str">
        <f t="shared" si="104"/>
        <v/>
      </c>
      <c r="AP1332" t="str">
        <f t="shared" si="103"/>
        <v/>
      </c>
      <c r="AQ1332" t="str">
        <f>IF(AO1332="","",COUNTIFS(AM1332:$AM$3019,AO1332))</f>
        <v/>
      </c>
    </row>
    <row r="1333" spans="1:43" x14ac:dyDescent="0.25">
      <c r="A1333" s="6" t="str">
        <f>IF(COUNT($A$20:A1332)&lt;&gt;$B$4,IF(A1332="","",A1332+1),"")</f>
        <v/>
      </c>
      <c r="B1333" s="3"/>
      <c r="C1333" s="3"/>
      <c r="D1333" s="122"/>
      <c r="E1333" s="3"/>
      <c r="F1333" s="3"/>
      <c r="G1333" s="3"/>
      <c r="H1333" s="3"/>
      <c r="I1333" s="120"/>
      <c r="J1333" s="3"/>
      <c r="K1333" s="95" t="str" cm="1">
        <f t="array" ref="K1333">IF(OR($J$14 = "A",$J$14 = "B",$J$14 = "C"),IF(I1333="","",IF(LEN(I1333)&gt;2,_xlfn.IFS(ISNUMBER(SEARCH("_",I1333)),I1333,ISNUMBER(SEARCH(", ",I1333)),SUBSTITUTE(I1333,", ","_"),ISNUMBER(SEARCH("/ ",I1333)),SUBSTITUTE(I1333,"/ ","_"),ISNUMBER(SEARCH(",",I1333)),SUBSTITUTE(I1333,",","_"),ISNUMBER(SEARCH("/",I1333)),SUBSTITUTE(I1333,"/","_"),ISNUMBER(SEARCH("",I1333)),I1333),I1333)),IF(OR($J$14 = "J",$J$14 = "K"),"",IF(D1333="","",IF(LEN(D1333)&gt;2,_xlfn.IFS(ISNUMBER(SEARCH("_",D1333)),D1333,ISNUMBER(SEARCH(", ",D1333)),SUBSTITUTE(D1333,", ","_"),ISNUMBER(SEARCH("/ ",D1333)),SUBSTITUTE(D1333,"/ ","_"),ISNUMBER(SEARCH(",",D1333)),SUBSTITUTE(D1333,",","_"),ISNUMBER(SEARCH("/",D1333)),SUBSTITUTE(D1333,"/","_"),ISNUMBER(SEARCH("",D1333)),D1333),D1333))))</f>
        <v/>
      </c>
      <c r="L1333" s="1"/>
      <c r="M1333" s="1" t="str">
        <f t="shared" si="101"/>
        <v/>
      </c>
      <c r="N1333" s="94" t="str">
        <f>IF($L1333="None","",IF(ISERROR(VLOOKUP($L1333,Info!$B$4:$B$266,1,FALSE)),"",VLOOKUP($L1333,Info!$B$4:$L$266,5,FALSE)))</f>
        <v/>
      </c>
      <c r="O1333" s="94" t="str">
        <f>IF(K1333="","",IF(AND($J$12&lt;&gt;"ABC",N1333="3"),"BAC",IF(N1333="3","ABC",IF($J$12&lt;&gt;"ABC",IF($J$10="Standard",VLOOKUP(K1333,Info!$BE$4:$BF$481,2,FALSE),VLOOKUP(K1333,Info!$BI$4:$BJ$482,2,FALSE)),IF($J$10="Standard",VLOOKUP(K1333,Info!$AG$4:$AH$2994,2,FALSE),VLOOKUP(K1333,Info!$AK$4:$AL$2997,2,FALSE))))))</f>
        <v/>
      </c>
      <c r="P1333" s="94" t="str">
        <f>IF($L1333="None","",IF(ISERROR(VLOOKUP($L1333,Info!$B$4:$B$266,1,FALSE)),"",VLOOKUP($L1333,Info!$B$4:$L$266,3,FALSE)))</f>
        <v/>
      </c>
      <c r="Q1333" s="96" t="str">
        <f>IF($L1333="None","",IF(ISERROR(VLOOKUP($L1333,Info!$B$4:$B$266,1,FALSE)),"",VLOOKUP($L1333,Info!$B$4:$L$266,4,FALSE)))</f>
        <v/>
      </c>
      <c r="R1333" s="1"/>
      <c r="S1333" s="6" t="str">
        <f t="shared" si="102"/>
        <v/>
      </c>
      <c r="T1333" s="6" t="str">
        <f>IF($L1333="None","",IF(ISERROR(VLOOKUP($L1333,Info!$B$4:$B$266,1,FALSE)),"",VLOOKUP($L1333,Info!$B$4:$L$266,11,FALSE)))</f>
        <v/>
      </c>
      <c r="U1333" s="1"/>
      <c r="V1333" s="1"/>
      <c r="W1333" s="1"/>
      <c r="X1333" s="1" t="str">
        <f>IF($L1333="None","",IF(ISERROR(VLOOKUP($L1333,Info!$B$4:$B$266,1,FALSE)),"",IF(OR(W1333="Metallic Liquid Tight",W1333="Non-Metallic Liquid Tight",W1333="LSZH",W1333="Greenfield"),VLOOKUP($L1333,Info!$B$4:$L$266,7,FALSE),"N/A")))</f>
        <v/>
      </c>
      <c r="Y1333" s="1"/>
      <c r="Z1333" s="96" t="str">
        <f>IF($L1333="None","",IF(ISERROR(VLOOKUP($L1333,Info!$B$4:$B$266,1,FALSE)),"",VLOOKUP($L1333,Info!$B$4:$L$266,9,FALSE)))</f>
        <v/>
      </c>
      <c r="AA1333" s="96" t="str">
        <f>IF($L1333="None","",IF(ISERROR(VLOOKUP($L1333,Info!$B$4:$B$266,1,FALSE)),"",VLOOKUP($L1333,Info!$B$4:$L$266,8,FALSE)))</f>
        <v/>
      </c>
      <c r="AB1333" s="96" t="str">
        <f>IF($L1333="None","",IF(ISERROR(VLOOKUP($L1333,Info!$B$4:$B$266,1,FALSE)),"",VLOOKUP($L1333,Info!$B$4:$L$266,10,FALSE)))</f>
        <v/>
      </c>
      <c r="AC1333" s="1" t="str">
        <f>IF(W1333="SO Cable","Black,White",IF(O1333="","",IF(P1333="","",IF($J$12&lt;&gt;"ABC",IF(P1333&lt;="250",VLOOKUP(O1333,Info!$AZ$4:$BB$22,3,FALSE),VLOOKUP(O1333,Info!$AZ$23:$BB$39,3,FALSE)),IF(P1333&lt;="250",VLOOKUP(O1333,Info!$AO$4:$AQ$22,3,FALSE),VLOOKUP(O1333,Info!$AO$23:$AP$39,3,FALSE))))))</f>
        <v/>
      </c>
      <c r="AD1333" s="1"/>
      <c r="AE1333" s="1" t="str">
        <f>IF($L1333="None","",IF(ISERROR(VLOOKUP($L1333,Info!$B$4:$B$266,1,FALSE)),"",VLOOKUP($L1333,Info!$B$4:$L$266,4,FALSE)))</f>
        <v/>
      </c>
      <c r="AF1333" s="1" t="str">
        <f>IF($L1333="None","",IF(ISERROR(VLOOKUP($L1333,Info!$B$4:$B$266,1,FALSE)),"",VLOOKUP($L1333,Info!$B$4:$L$266,6,FALSE)))</f>
        <v/>
      </c>
      <c r="AG1333" s="1"/>
      <c r="AH1333" s="33" t="str" cm="1">
        <f t="array" ref="AH1333">IF(AND(L1333&lt;&gt;"",O1333&lt;&gt;"",R1333:S1333&lt;&gt;"",W1333:X1333&lt;&gt;"",Z1333:AA1333&lt;&gt;"",AC1333&lt;&gt;""),"Good","Bad")</f>
        <v>Bad</v>
      </c>
      <c r="AL1333" t="str" cm="1">
        <f t="array" ref="AL1333">IF(R1333&gt;0,_xlfn.IFS(COUNTIF($L$20:L1333,"&lt;&gt;")&lt;101,1,COUNTIF($L$20:L1333,"&lt;&gt;")&lt;201,2,COUNTIF($L$20:L1333,"&lt;&gt;")&lt;301,3,COUNTIF($L$20:L1333,"&lt;&gt;")&lt;401,4,COUNTIF($L$20:L1333,"&lt;&gt;")&lt;501,5,COUNTIF($L$20:L1333,"&lt;&gt;")&lt;601,6,COUNTIF($L$20:L1333,"&lt;&gt;")&lt;701,7,COUNTIF($L$20:L1333,"&lt;&gt;")&lt;801,8,COUNTIF($L$20:L1333,"&lt;&gt;")&lt;901,9,COUNTIF($L$20:L1333,"&lt;&gt;")&lt;1001,10,COUNTIF($L$20:L1333,"&lt;&gt;")&lt;1101,11,COUNTIF($L$20:L1333,"&lt;&gt;")&lt;1201,12,COUNTIF($L$20:L1333,"&lt;&gt;")&lt;1301,13,COUNTIF($L$20:L1333,"&lt;&gt;")&lt;1401,14,COUNTIF($L$20:L1333,"&lt;&gt;")&lt;1501,15,COUNTIF($L$20:L1333,"&lt;&gt;")&lt;1601,16,COUNTIF($L$20:L1333,"&lt;&gt;")&lt;1701,17,COUNTIF($L$20:L1333,"&lt;&gt;")&lt;1801,18,COUNTIF($L$20:L1333,"&lt;&gt;")&lt;1901,19,COUNTIF($L$20:L1333,"&lt;&gt;")&lt;2001,20,COUNTIF($L$20:L1333,"&lt;&gt;")&lt;2101,21,COUNTIF($L$20:L1333,"&lt;&gt;")&lt;2201,22,COUNTIF($L$20:L1333,"&lt;&gt;")&lt;2301,23,COUNTIF($L$20:L1333,"&lt;&gt;")&lt;2401,24,COUNTIF($L$20:L1333,"&lt;&gt;")&lt;2501,25,COUNTIF($L$20:L1333,"&lt;&gt;")&lt;2601,26,COUNTIF($L$20:L1333,"&lt;&gt;")&lt;2701,27,COUNTIF($L$20:L1333,"&lt;&gt;")&lt;2801,28,COUNTIF($L$20:L1333,"&lt;&gt;")&lt;2901,29,COUNTIF($L$20:L1333,"&lt;&gt;")&lt;3001,30),"")</f>
        <v/>
      </c>
      <c r="AM1333" t="str">
        <f t="shared" si="100"/>
        <v/>
      </c>
      <c r="AN1333" t="str">
        <f t="shared" si="104"/>
        <v/>
      </c>
      <c r="AP1333" t="str">
        <f t="shared" si="103"/>
        <v/>
      </c>
      <c r="AQ1333" t="str">
        <f>IF(AO1333="","",COUNTIFS(AM1333:$AM$3019,AO1333))</f>
        <v/>
      </c>
    </row>
    <row r="1334" spans="1:43" x14ac:dyDescent="0.25">
      <c r="A1334" s="6" t="str">
        <f>IF(COUNT($A$20:A1333)&lt;&gt;$B$4,IF(A1333="","",A1333+1),"")</f>
        <v/>
      </c>
      <c r="B1334" s="3"/>
      <c r="C1334" s="3"/>
      <c r="D1334" s="122"/>
      <c r="E1334" s="3"/>
      <c r="F1334" s="3"/>
      <c r="G1334" s="3"/>
      <c r="H1334" s="3"/>
      <c r="I1334" s="120"/>
      <c r="J1334" s="3"/>
      <c r="K1334" s="95" t="str" cm="1">
        <f t="array" ref="K1334">IF(OR($J$14 = "A",$J$14 = "B",$J$14 = "C"),IF(I1334="","",IF(LEN(I1334)&gt;2,_xlfn.IFS(ISNUMBER(SEARCH("_",I1334)),I1334,ISNUMBER(SEARCH(", ",I1334)),SUBSTITUTE(I1334,", ","_"),ISNUMBER(SEARCH("/ ",I1334)),SUBSTITUTE(I1334,"/ ","_"),ISNUMBER(SEARCH(",",I1334)),SUBSTITUTE(I1334,",","_"),ISNUMBER(SEARCH("/",I1334)),SUBSTITUTE(I1334,"/","_"),ISNUMBER(SEARCH("",I1334)),I1334),I1334)),IF(OR($J$14 = "J",$J$14 = "K"),"",IF(D1334="","",IF(LEN(D1334)&gt;2,_xlfn.IFS(ISNUMBER(SEARCH("_",D1334)),D1334,ISNUMBER(SEARCH(", ",D1334)),SUBSTITUTE(D1334,", ","_"),ISNUMBER(SEARCH("/ ",D1334)),SUBSTITUTE(D1334,"/ ","_"),ISNUMBER(SEARCH(",",D1334)),SUBSTITUTE(D1334,",","_"),ISNUMBER(SEARCH("/",D1334)),SUBSTITUTE(D1334,"/","_"),ISNUMBER(SEARCH("",D1334)),D1334),D1334))))</f>
        <v/>
      </c>
      <c r="L1334" s="1"/>
      <c r="M1334" s="1" t="str">
        <f t="shared" si="101"/>
        <v/>
      </c>
      <c r="N1334" s="94" t="str">
        <f>IF($L1334="None","",IF(ISERROR(VLOOKUP($L1334,Info!$B$4:$B$266,1,FALSE)),"",VLOOKUP($L1334,Info!$B$4:$L$266,5,FALSE)))</f>
        <v/>
      </c>
      <c r="O1334" s="94" t="str">
        <f>IF(K1334="","",IF(AND($J$12&lt;&gt;"ABC",N1334="3"),"BAC",IF(N1334="3","ABC",IF($J$12&lt;&gt;"ABC",IF($J$10="Standard",VLOOKUP(K1334,Info!$BE$4:$BF$481,2,FALSE),VLOOKUP(K1334,Info!$BI$4:$BJ$482,2,FALSE)),IF($J$10="Standard",VLOOKUP(K1334,Info!$AG$4:$AH$2994,2,FALSE),VLOOKUP(K1334,Info!$AK$4:$AL$2997,2,FALSE))))))</f>
        <v/>
      </c>
      <c r="P1334" s="94" t="str">
        <f>IF($L1334="None","",IF(ISERROR(VLOOKUP($L1334,Info!$B$4:$B$266,1,FALSE)),"",VLOOKUP($L1334,Info!$B$4:$L$266,3,FALSE)))</f>
        <v/>
      </c>
      <c r="Q1334" s="96" t="str">
        <f>IF($L1334="None","",IF(ISERROR(VLOOKUP($L1334,Info!$B$4:$B$266,1,FALSE)),"",VLOOKUP($L1334,Info!$B$4:$L$266,4,FALSE)))</f>
        <v/>
      </c>
      <c r="R1334" s="1"/>
      <c r="S1334" s="6" t="str">
        <f t="shared" si="102"/>
        <v/>
      </c>
      <c r="T1334" s="6" t="str">
        <f>IF($L1334="None","",IF(ISERROR(VLOOKUP($L1334,Info!$B$4:$B$266,1,FALSE)),"",VLOOKUP($L1334,Info!$B$4:$L$266,11,FALSE)))</f>
        <v/>
      </c>
      <c r="U1334" s="1"/>
      <c r="V1334" s="1"/>
      <c r="W1334" s="1"/>
      <c r="X1334" s="1" t="str">
        <f>IF($L1334="None","",IF(ISERROR(VLOOKUP($L1334,Info!$B$4:$B$266,1,FALSE)),"",IF(OR(W1334="Metallic Liquid Tight",W1334="Non-Metallic Liquid Tight",W1334="LSZH",W1334="Greenfield"),VLOOKUP($L1334,Info!$B$4:$L$266,7,FALSE),"N/A")))</f>
        <v/>
      </c>
      <c r="Y1334" s="1"/>
      <c r="Z1334" s="96" t="str">
        <f>IF($L1334="None","",IF(ISERROR(VLOOKUP($L1334,Info!$B$4:$B$266,1,FALSE)),"",VLOOKUP($L1334,Info!$B$4:$L$266,9,FALSE)))</f>
        <v/>
      </c>
      <c r="AA1334" s="96" t="str">
        <f>IF($L1334="None","",IF(ISERROR(VLOOKUP($L1334,Info!$B$4:$B$266,1,FALSE)),"",VLOOKUP($L1334,Info!$B$4:$L$266,8,FALSE)))</f>
        <v/>
      </c>
      <c r="AB1334" s="96" t="str">
        <f>IF($L1334="None","",IF(ISERROR(VLOOKUP($L1334,Info!$B$4:$B$266,1,FALSE)),"",VLOOKUP($L1334,Info!$B$4:$L$266,10,FALSE)))</f>
        <v/>
      </c>
      <c r="AC1334" s="1" t="str">
        <f>IF(W1334="SO Cable","Black,White",IF(O1334="","",IF(P1334="","",IF($J$12&lt;&gt;"ABC",IF(P1334&lt;="250",VLOOKUP(O1334,Info!$AZ$4:$BB$22,3,FALSE),VLOOKUP(O1334,Info!$AZ$23:$BB$39,3,FALSE)),IF(P1334&lt;="250",VLOOKUP(O1334,Info!$AO$4:$AQ$22,3,FALSE),VLOOKUP(O1334,Info!$AO$23:$AP$39,3,FALSE))))))</f>
        <v/>
      </c>
      <c r="AD1334" s="1"/>
      <c r="AE1334" s="1" t="str">
        <f>IF($L1334="None","",IF(ISERROR(VLOOKUP($L1334,Info!$B$4:$B$266,1,FALSE)),"",VLOOKUP($L1334,Info!$B$4:$L$266,4,FALSE)))</f>
        <v/>
      </c>
      <c r="AF1334" s="1" t="str">
        <f>IF($L1334="None","",IF(ISERROR(VLOOKUP($L1334,Info!$B$4:$B$266,1,FALSE)),"",VLOOKUP($L1334,Info!$B$4:$L$266,6,FALSE)))</f>
        <v/>
      </c>
      <c r="AG1334" s="1"/>
      <c r="AH1334" s="33" t="str" cm="1">
        <f t="array" ref="AH1334">IF(AND(L1334&lt;&gt;"",O1334&lt;&gt;"",R1334:S1334&lt;&gt;"",W1334:X1334&lt;&gt;"",Z1334:AA1334&lt;&gt;"",AC1334&lt;&gt;""),"Good","Bad")</f>
        <v>Bad</v>
      </c>
      <c r="AL1334" t="str" cm="1">
        <f t="array" ref="AL1334">IF(R1334&gt;0,_xlfn.IFS(COUNTIF($L$20:L1334,"&lt;&gt;")&lt;101,1,COUNTIF($L$20:L1334,"&lt;&gt;")&lt;201,2,COUNTIF($L$20:L1334,"&lt;&gt;")&lt;301,3,COUNTIF($L$20:L1334,"&lt;&gt;")&lt;401,4,COUNTIF($L$20:L1334,"&lt;&gt;")&lt;501,5,COUNTIF($L$20:L1334,"&lt;&gt;")&lt;601,6,COUNTIF($L$20:L1334,"&lt;&gt;")&lt;701,7,COUNTIF($L$20:L1334,"&lt;&gt;")&lt;801,8,COUNTIF($L$20:L1334,"&lt;&gt;")&lt;901,9,COUNTIF($L$20:L1334,"&lt;&gt;")&lt;1001,10,COUNTIF($L$20:L1334,"&lt;&gt;")&lt;1101,11,COUNTIF($L$20:L1334,"&lt;&gt;")&lt;1201,12,COUNTIF($L$20:L1334,"&lt;&gt;")&lt;1301,13,COUNTIF($L$20:L1334,"&lt;&gt;")&lt;1401,14,COUNTIF($L$20:L1334,"&lt;&gt;")&lt;1501,15,COUNTIF($L$20:L1334,"&lt;&gt;")&lt;1601,16,COUNTIF($L$20:L1334,"&lt;&gt;")&lt;1701,17,COUNTIF($L$20:L1334,"&lt;&gt;")&lt;1801,18,COUNTIF($L$20:L1334,"&lt;&gt;")&lt;1901,19,COUNTIF($L$20:L1334,"&lt;&gt;")&lt;2001,20,COUNTIF($L$20:L1334,"&lt;&gt;")&lt;2101,21,COUNTIF($L$20:L1334,"&lt;&gt;")&lt;2201,22,COUNTIF($L$20:L1334,"&lt;&gt;")&lt;2301,23,COUNTIF($L$20:L1334,"&lt;&gt;")&lt;2401,24,COUNTIF($L$20:L1334,"&lt;&gt;")&lt;2501,25,COUNTIF($L$20:L1334,"&lt;&gt;")&lt;2601,26,COUNTIF($L$20:L1334,"&lt;&gt;")&lt;2701,27,COUNTIF($L$20:L1334,"&lt;&gt;")&lt;2801,28,COUNTIF($L$20:L1334,"&lt;&gt;")&lt;2901,29,COUNTIF($L$20:L1334,"&lt;&gt;")&lt;3001,30),"")</f>
        <v/>
      </c>
      <c r="AM1334" t="str">
        <f t="shared" si="100"/>
        <v/>
      </c>
      <c r="AN1334" t="str">
        <f t="shared" si="104"/>
        <v/>
      </c>
      <c r="AP1334" t="str">
        <f t="shared" si="103"/>
        <v/>
      </c>
      <c r="AQ1334" t="str">
        <f>IF(AO1334="","",COUNTIFS(AM1334:$AM$3019,AO1334))</f>
        <v/>
      </c>
    </row>
    <row r="1335" spans="1:43" x14ac:dyDescent="0.25">
      <c r="A1335" s="6" t="str">
        <f>IF(COUNT($A$20:A1334)&lt;&gt;$B$4,IF(A1334="","",A1334+1),"")</f>
        <v/>
      </c>
      <c r="B1335" s="3"/>
      <c r="C1335" s="3"/>
      <c r="D1335" s="122"/>
      <c r="E1335" s="3"/>
      <c r="F1335" s="3"/>
      <c r="G1335" s="3"/>
      <c r="H1335" s="3"/>
      <c r="I1335" s="120"/>
      <c r="J1335" s="3"/>
      <c r="K1335" s="95" t="str" cm="1">
        <f t="array" ref="K1335">IF(OR($J$14 = "A",$J$14 = "B",$J$14 = "C"),IF(I1335="","",IF(LEN(I1335)&gt;2,_xlfn.IFS(ISNUMBER(SEARCH("_",I1335)),I1335,ISNUMBER(SEARCH(", ",I1335)),SUBSTITUTE(I1335,", ","_"),ISNUMBER(SEARCH("/ ",I1335)),SUBSTITUTE(I1335,"/ ","_"),ISNUMBER(SEARCH(",",I1335)),SUBSTITUTE(I1335,",","_"),ISNUMBER(SEARCH("/",I1335)),SUBSTITUTE(I1335,"/","_"),ISNUMBER(SEARCH("",I1335)),I1335),I1335)),IF(OR($J$14 = "J",$J$14 = "K"),"",IF(D1335="","",IF(LEN(D1335)&gt;2,_xlfn.IFS(ISNUMBER(SEARCH("_",D1335)),D1335,ISNUMBER(SEARCH(", ",D1335)),SUBSTITUTE(D1335,", ","_"),ISNUMBER(SEARCH("/ ",D1335)),SUBSTITUTE(D1335,"/ ","_"),ISNUMBER(SEARCH(",",D1335)),SUBSTITUTE(D1335,",","_"),ISNUMBER(SEARCH("/",D1335)),SUBSTITUTE(D1335,"/","_"),ISNUMBER(SEARCH("",D1335)),D1335),D1335))))</f>
        <v/>
      </c>
      <c r="L1335" s="1"/>
      <c r="M1335" s="1" t="str">
        <f t="shared" si="101"/>
        <v/>
      </c>
      <c r="N1335" s="94" t="str">
        <f>IF($L1335="None","",IF(ISERROR(VLOOKUP($L1335,Info!$B$4:$B$266,1,FALSE)),"",VLOOKUP($L1335,Info!$B$4:$L$266,5,FALSE)))</f>
        <v/>
      </c>
      <c r="O1335" s="94" t="str">
        <f>IF(K1335="","",IF(AND($J$12&lt;&gt;"ABC",N1335="3"),"BAC",IF(N1335="3","ABC",IF($J$12&lt;&gt;"ABC",IF($J$10="Standard",VLOOKUP(K1335,Info!$BE$4:$BF$481,2,FALSE),VLOOKUP(K1335,Info!$BI$4:$BJ$482,2,FALSE)),IF($J$10="Standard",VLOOKUP(K1335,Info!$AG$4:$AH$2994,2,FALSE),VLOOKUP(K1335,Info!$AK$4:$AL$2997,2,FALSE))))))</f>
        <v/>
      </c>
      <c r="P1335" s="94" t="str">
        <f>IF($L1335="None","",IF(ISERROR(VLOOKUP($L1335,Info!$B$4:$B$266,1,FALSE)),"",VLOOKUP($L1335,Info!$B$4:$L$266,3,FALSE)))</f>
        <v/>
      </c>
      <c r="Q1335" s="96" t="str">
        <f>IF($L1335="None","",IF(ISERROR(VLOOKUP($L1335,Info!$B$4:$B$266,1,FALSE)),"",VLOOKUP($L1335,Info!$B$4:$L$266,4,FALSE)))</f>
        <v/>
      </c>
      <c r="R1335" s="1"/>
      <c r="S1335" s="6" t="str">
        <f t="shared" si="102"/>
        <v/>
      </c>
      <c r="T1335" s="6" t="str">
        <f>IF($L1335="None","",IF(ISERROR(VLOOKUP($L1335,Info!$B$4:$B$266,1,FALSE)),"",VLOOKUP($L1335,Info!$B$4:$L$266,11,FALSE)))</f>
        <v/>
      </c>
      <c r="U1335" s="1"/>
      <c r="V1335" s="1"/>
      <c r="W1335" s="1"/>
      <c r="X1335" s="1" t="str">
        <f>IF($L1335="None","",IF(ISERROR(VLOOKUP($L1335,Info!$B$4:$B$266,1,FALSE)),"",IF(OR(W1335="Metallic Liquid Tight",W1335="Non-Metallic Liquid Tight",W1335="LSZH",W1335="Greenfield"),VLOOKUP($L1335,Info!$B$4:$L$266,7,FALSE),"N/A")))</f>
        <v/>
      </c>
      <c r="Y1335" s="1"/>
      <c r="Z1335" s="96" t="str">
        <f>IF($L1335="None","",IF(ISERROR(VLOOKUP($L1335,Info!$B$4:$B$266,1,FALSE)),"",VLOOKUP($L1335,Info!$B$4:$L$266,9,FALSE)))</f>
        <v/>
      </c>
      <c r="AA1335" s="96" t="str">
        <f>IF($L1335="None","",IF(ISERROR(VLOOKUP($L1335,Info!$B$4:$B$266,1,FALSE)),"",VLOOKUP($L1335,Info!$B$4:$L$266,8,FALSE)))</f>
        <v/>
      </c>
      <c r="AB1335" s="96" t="str">
        <f>IF($L1335="None","",IF(ISERROR(VLOOKUP($L1335,Info!$B$4:$B$266,1,FALSE)),"",VLOOKUP($L1335,Info!$B$4:$L$266,10,FALSE)))</f>
        <v/>
      </c>
      <c r="AC1335" s="1" t="str">
        <f>IF(W1335="SO Cable","Black,White",IF(O1335="","",IF(P1335="","",IF($J$12&lt;&gt;"ABC",IF(P1335&lt;="250",VLOOKUP(O1335,Info!$AZ$4:$BB$22,3,FALSE),VLOOKUP(O1335,Info!$AZ$23:$BB$39,3,FALSE)),IF(P1335&lt;="250",VLOOKUP(O1335,Info!$AO$4:$AQ$22,3,FALSE),VLOOKUP(O1335,Info!$AO$23:$AP$39,3,FALSE))))))</f>
        <v/>
      </c>
      <c r="AD1335" s="1"/>
      <c r="AE1335" s="1" t="str">
        <f>IF($L1335="None","",IF(ISERROR(VLOOKUP($L1335,Info!$B$4:$B$266,1,FALSE)),"",VLOOKUP($L1335,Info!$B$4:$L$266,4,FALSE)))</f>
        <v/>
      </c>
      <c r="AF1335" s="1" t="str">
        <f>IF($L1335="None","",IF(ISERROR(VLOOKUP($L1335,Info!$B$4:$B$266,1,FALSE)),"",VLOOKUP($L1335,Info!$B$4:$L$266,6,FALSE)))</f>
        <v/>
      </c>
      <c r="AG1335" s="1"/>
      <c r="AH1335" s="33" t="str" cm="1">
        <f t="array" ref="AH1335">IF(AND(L1335&lt;&gt;"",O1335&lt;&gt;"",R1335:S1335&lt;&gt;"",W1335:X1335&lt;&gt;"",Z1335:AA1335&lt;&gt;"",AC1335&lt;&gt;""),"Good","Bad")</f>
        <v>Bad</v>
      </c>
      <c r="AL1335" t="str" cm="1">
        <f t="array" ref="AL1335">IF(R1335&gt;0,_xlfn.IFS(COUNTIF($L$20:L1335,"&lt;&gt;")&lt;101,1,COUNTIF($L$20:L1335,"&lt;&gt;")&lt;201,2,COUNTIF($L$20:L1335,"&lt;&gt;")&lt;301,3,COUNTIF($L$20:L1335,"&lt;&gt;")&lt;401,4,COUNTIF($L$20:L1335,"&lt;&gt;")&lt;501,5,COUNTIF($L$20:L1335,"&lt;&gt;")&lt;601,6,COUNTIF($L$20:L1335,"&lt;&gt;")&lt;701,7,COUNTIF($L$20:L1335,"&lt;&gt;")&lt;801,8,COUNTIF($L$20:L1335,"&lt;&gt;")&lt;901,9,COUNTIF($L$20:L1335,"&lt;&gt;")&lt;1001,10,COUNTIF($L$20:L1335,"&lt;&gt;")&lt;1101,11,COUNTIF($L$20:L1335,"&lt;&gt;")&lt;1201,12,COUNTIF($L$20:L1335,"&lt;&gt;")&lt;1301,13,COUNTIF($L$20:L1335,"&lt;&gt;")&lt;1401,14,COUNTIF($L$20:L1335,"&lt;&gt;")&lt;1501,15,COUNTIF($L$20:L1335,"&lt;&gt;")&lt;1601,16,COUNTIF($L$20:L1335,"&lt;&gt;")&lt;1701,17,COUNTIF($L$20:L1335,"&lt;&gt;")&lt;1801,18,COUNTIF($L$20:L1335,"&lt;&gt;")&lt;1901,19,COUNTIF($L$20:L1335,"&lt;&gt;")&lt;2001,20,COUNTIF($L$20:L1335,"&lt;&gt;")&lt;2101,21,COUNTIF($L$20:L1335,"&lt;&gt;")&lt;2201,22,COUNTIF($L$20:L1335,"&lt;&gt;")&lt;2301,23,COUNTIF($L$20:L1335,"&lt;&gt;")&lt;2401,24,COUNTIF($L$20:L1335,"&lt;&gt;")&lt;2501,25,COUNTIF($L$20:L1335,"&lt;&gt;")&lt;2601,26,COUNTIF($L$20:L1335,"&lt;&gt;")&lt;2701,27,COUNTIF($L$20:L1335,"&lt;&gt;")&lt;2801,28,COUNTIF($L$20:L1335,"&lt;&gt;")&lt;2901,29,COUNTIF($L$20:L1335,"&lt;&gt;")&lt;3001,30),"")</f>
        <v/>
      </c>
      <c r="AM1335" t="str">
        <f t="shared" si="100"/>
        <v/>
      </c>
      <c r="AN1335" t="str">
        <f t="shared" si="104"/>
        <v/>
      </c>
      <c r="AP1335" t="str">
        <f t="shared" si="103"/>
        <v/>
      </c>
      <c r="AQ1335" t="str">
        <f>IF(AO1335="","",COUNTIFS(AM1335:$AM$3019,AO1335))</f>
        <v/>
      </c>
    </row>
    <row r="1336" spans="1:43" x14ac:dyDescent="0.25">
      <c r="A1336" s="6" t="str">
        <f>IF(COUNT($A$20:A1335)&lt;&gt;$B$4,IF(A1335="","",A1335+1),"")</f>
        <v/>
      </c>
      <c r="B1336" s="3"/>
      <c r="C1336" s="3"/>
      <c r="D1336" s="122"/>
      <c r="E1336" s="3"/>
      <c r="F1336" s="3"/>
      <c r="G1336" s="3"/>
      <c r="H1336" s="3"/>
      <c r="I1336" s="120"/>
      <c r="J1336" s="3"/>
      <c r="K1336" s="95" t="str" cm="1">
        <f t="array" ref="K1336">IF(OR($J$14 = "A",$J$14 = "B",$J$14 = "C"),IF(I1336="","",IF(LEN(I1336)&gt;2,_xlfn.IFS(ISNUMBER(SEARCH("_",I1336)),I1336,ISNUMBER(SEARCH(", ",I1336)),SUBSTITUTE(I1336,", ","_"),ISNUMBER(SEARCH("/ ",I1336)),SUBSTITUTE(I1336,"/ ","_"),ISNUMBER(SEARCH(",",I1336)),SUBSTITUTE(I1336,",","_"),ISNUMBER(SEARCH("/",I1336)),SUBSTITUTE(I1336,"/","_"),ISNUMBER(SEARCH("",I1336)),I1336),I1336)),IF(OR($J$14 = "J",$J$14 = "K"),"",IF(D1336="","",IF(LEN(D1336)&gt;2,_xlfn.IFS(ISNUMBER(SEARCH("_",D1336)),D1336,ISNUMBER(SEARCH(", ",D1336)),SUBSTITUTE(D1336,", ","_"),ISNUMBER(SEARCH("/ ",D1336)),SUBSTITUTE(D1336,"/ ","_"),ISNUMBER(SEARCH(",",D1336)),SUBSTITUTE(D1336,",","_"),ISNUMBER(SEARCH("/",D1336)),SUBSTITUTE(D1336,"/","_"),ISNUMBER(SEARCH("",D1336)),D1336),D1336))))</f>
        <v/>
      </c>
      <c r="L1336" s="1"/>
      <c r="M1336" s="1" t="str">
        <f t="shared" si="101"/>
        <v/>
      </c>
      <c r="N1336" s="94" t="str">
        <f>IF($L1336="None","",IF(ISERROR(VLOOKUP($L1336,Info!$B$4:$B$266,1,FALSE)),"",VLOOKUP($L1336,Info!$B$4:$L$266,5,FALSE)))</f>
        <v/>
      </c>
      <c r="O1336" s="94" t="str">
        <f>IF(K1336="","",IF(AND($J$12&lt;&gt;"ABC",N1336="3"),"BAC",IF(N1336="3","ABC",IF($J$12&lt;&gt;"ABC",IF($J$10="Standard",VLOOKUP(K1336,Info!$BE$4:$BF$481,2,FALSE),VLOOKUP(K1336,Info!$BI$4:$BJ$482,2,FALSE)),IF($J$10="Standard",VLOOKUP(K1336,Info!$AG$4:$AH$2994,2,FALSE),VLOOKUP(K1336,Info!$AK$4:$AL$2997,2,FALSE))))))</f>
        <v/>
      </c>
      <c r="P1336" s="94" t="str">
        <f>IF($L1336="None","",IF(ISERROR(VLOOKUP($L1336,Info!$B$4:$B$266,1,FALSE)),"",VLOOKUP($L1336,Info!$B$4:$L$266,3,FALSE)))</f>
        <v/>
      </c>
      <c r="Q1336" s="96" t="str">
        <f>IF($L1336="None","",IF(ISERROR(VLOOKUP($L1336,Info!$B$4:$B$266,1,FALSE)),"",VLOOKUP($L1336,Info!$B$4:$L$266,4,FALSE)))</f>
        <v/>
      </c>
      <c r="R1336" s="1"/>
      <c r="S1336" s="6" t="str">
        <f t="shared" si="102"/>
        <v/>
      </c>
      <c r="T1336" s="6" t="str">
        <f>IF($L1336="None","",IF(ISERROR(VLOOKUP($L1336,Info!$B$4:$B$266,1,FALSE)),"",VLOOKUP($L1336,Info!$B$4:$L$266,11,FALSE)))</f>
        <v/>
      </c>
      <c r="U1336" s="1"/>
      <c r="V1336" s="1"/>
      <c r="W1336" s="1"/>
      <c r="X1336" s="1" t="str">
        <f>IF($L1336="None","",IF(ISERROR(VLOOKUP($L1336,Info!$B$4:$B$266,1,FALSE)),"",IF(OR(W1336="Metallic Liquid Tight",W1336="Non-Metallic Liquid Tight",W1336="LSZH",W1336="Greenfield"),VLOOKUP($L1336,Info!$B$4:$L$266,7,FALSE),"N/A")))</f>
        <v/>
      </c>
      <c r="Y1336" s="1"/>
      <c r="Z1336" s="96" t="str">
        <f>IF($L1336="None","",IF(ISERROR(VLOOKUP($L1336,Info!$B$4:$B$266,1,FALSE)),"",VLOOKUP($L1336,Info!$B$4:$L$266,9,FALSE)))</f>
        <v/>
      </c>
      <c r="AA1336" s="96" t="str">
        <f>IF($L1336="None","",IF(ISERROR(VLOOKUP($L1336,Info!$B$4:$B$266,1,FALSE)),"",VLOOKUP($L1336,Info!$B$4:$L$266,8,FALSE)))</f>
        <v/>
      </c>
      <c r="AB1336" s="96" t="str">
        <f>IF($L1336="None","",IF(ISERROR(VLOOKUP($L1336,Info!$B$4:$B$266,1,FALSE)),"",VLOOKUP($L1336,Info!$B$4:$L$266,10,FALSE)))</f>
        <v/>
      </c>
      <c r="AC1336" s="1" t="str">
        <f>IF(W1336="SO Cable","Black,White",IF(O1336="","",IF(P1336="","",IF($J$12&lt;&gt;"ABC",IF(P1336&lt;="250",VLOOKUP(O1336,Info!$AZ$4:$BB$22,3,FALSE),VLOOKUP(O1336,Info!$AZ$23:$BB$39,3,FALSE)),IF(P1336&lt;="250",VLOOKUP(O1336,Info!$AO$4:$AQ$22,3,FALSE),VLOOKUP(O1336,Info!$AO$23:$AP$39,3,FALSE))))))</f>
        <v/>
      </c>
      <c r="AD1336" s="1"/>
      <c r="AE1336" s="1" t="str">
        <f>IF($L1336="None","",IF(ISERROR(VLOOKUP($L1336,Info!$B$4:$B$266,1,FALSE)),"",VLOOKUP($L1336,Info!$B$4:$L$266,4,FALSE)))</f>
        <v/>
      </c>
      <c r="AF1336" s="1" t="str">
        <f>IF($L1336="None","",IF(ISERROR(VLOOKUP($L1336,Info!$B$4:$B$266,1,FALSE)),"",VLOOKUP($L1336,Info!$B$4:$L$266,6,FALSE)))</f>
        <v/>
      </c>
      <c r="AG1336" s="1"/>
      <c r="AH1336" s="33" t="str" cm="1">
        <f t="array" ref="AH1336">IF(AND(L1336&lt;&gt;"",O1336&lt;&gt;"",R1336:S1336&lt;&gt;"",W1336:X1336&lt;&gt;"",Z1336:AA1336&lt;&gt;"",AC1336&lt;&gt;""),"Good","Bad")</f>
        <v>Bad</v>
      </c>
      <c r="AL1336" t="str" cm="1">
        <f t="array" ref="AL1336">IF(R1336&gt;0,_xlfn.IFS(COUNTIF($L$20:L1336,"&lt;&gt;")&lt;101,1,COUNTIF($L$20:L1336,"&lt;&gt;")&lt;201,2,COUNTIF($L$20:L1336,"&lt;&gt;")&lt;301,3,COUNTIF($L$20:L1336,"&lt;&gt;")&lt;401,4,COUNTIF($L$20:L1336,"&lt;&gt;")&lt;501,5,COUNTIF($L$20:L1336,"&lt;&gt;")&lt;601,6,COUNTIF($L$20:L1336,"&lt;&gt;")&lt;701,7,COUNTIF($L$20:L1336,"&lt;&gt;")&lt;801,8,COUNTIF($L$20:L1336,"&lt;&gt;")&lt;901,9,COUNTIF($L$20:L1336,"&lt;&gt;")&lt;1001,10,COUNTIF($L$20:L1336,"&lt;&gt;")&lt;1101,11,COUNTIF($L$20:L1336,"&lt;&gt;")&lt;1201,12,COUNTIF($L$20:L1336,"&lt;&gt;")&lt;1301,13,COUNTIF($L$20:L1336,"&lt;&gt;")&lt;1401,14,COUNTIF($L$20:L1336,"&lt;&gt;")&lt;1501,15,COUNTIF($L$20:L1336,"&lt;&gt;")&lt;1601,16,COUNTIF($L$20:L1336,"&lt;&gt;")&lt;1701,17,COUNTIF($L$20:L1336,"&lt;&gt;")&lt;1801,18,COUNTIF($L$20:L1336,"&lt;&gt;")&lt;1901,19,COUNTIF($L$20:L1336,"&lt;&gt;")&lt;2001,20,COUNTIF($L$20:L1336,"&lt;&gt;")&lt;2101,21,COUNTIF($L$20:L1336,"&lt;&gt;")&lt;2201,22,COUNTIF($L$20:L1336,"&lt;&gt;")&lt;2301,23,COUNTIF($L$20:L1336,"&lt;&gt;")&lt;2401,24,COUNTIF($L$20:L1336,"&lt;&gt;")&lt;2501,25,COUNTIF($L$20:L1336,"&lt;&gt;")&lt;2601,26,COUNTIF($L$20:L1336,"&lt;&gt;")&lt;2701,27,COUNTIF($L$20:L1336,"&lt;&gt;")&lt;2801,28,COUNTIF($L$20:L1336,"&lt;&gt;")&lt;2901,29,COUNTIF($L$20:L1336,"&lt;&gt;")&lt;3001,30),"")</f>
        <v/>
      </c>
      <c r="AM1336" t="str">
        <f t="shared" si="100"/>
        <v/>
      </c>
      <c r="AN1336" t="str">
        <f t="shared" si="104"/>
        <v/>
      </c>
      <c r="AP1336" t="str">
        <f t="shared" si="103"/>
        <v/>
      </c>
      <c r="AQ1336" t="str">
        <f>IF(AO1336="","",COUNTIFS(AM1336:$AM$3019,AO1336))</f>
        <v/>
      </c>
    </row>
    <row r="1337" spans="1:43" x14ac:dyDescent="0.25">
      <c r="A1337" s="6" t="str">
        <f>IF(COUNT($A$20:A1336)&lt;&gt;$B$4,IF(A1336="","",A1336+1),"")</f>
        <v/>
      </c>
      <c r="B1337" s="3"/>
      <c r="C1337" s="3"/>
      <c r="D1337" s="122"/>
      <c r="E1337" s="3"/>
      <c r="F1337" s="3"/>
      <c r="G1337" s="3"/>
      <c r="H1337" s="3"/>
      <c r="I1337" s="120"/>
      <c r="J1337" s="3"/>
      <c r="K1337" s="95" t="str" cm="1">
        <f t="array" ref="K1337">IF(OR($J$14 = "A",$J$14 = "B",$J$14 = "C"),IF(I1337="","",IF(LEN(I1337)&gt;2,_xlfn.IFS(ISNUMBER(SEARCH("_",I1337)),I1337,ISNUMBER(SEARCH(", ",I1337)),SUBSTITUTE(I1337,", ","_"),ISNUMBER(SEARCH("/ ",I1337)),SUBSTITUTE(I1337,"/ ","_"),ISNUMBER(SEARCH(",",I1337)),SUBSTITUTE(I1337,",","_"),ISNUMBER(SEARCH("/",I1337)),SUBSTITUTE(I1337,"/","_"),ISNUMBER(SEARCH("",I1337)),I1337),I1337)),IF(OR($J$14 = "J",$J$14 = "K"),"",IF(D1337="","",IF(LEN(D1337)&gt;2,_xlfn.IFS(ISNUMBER(SEARCH("_",D1337)),D1337,ISNUMBER(SEARCH(", ",D1337)),SUBSTITUTE(D1337,", ","_"),ISNUMBER(SEARCH("/ ",D1337)),SUBSTITUTE(D1337,"/ ","_"),ISNUMBER(SEARCH(",",D1337)),SUBSTITUTE(D1337,",","_"),ISNUMBER(SEARCH("/",D1337)),SUBSTITUTE(D1337,"/","_"),ISNUMBER(SEARCH("",D1337)),D1337),D1337))))</f>
        <v/>
      </c>
      <c r="L1337" s="1"/>
      <c r="M1337" s="1" t="str">
        <f t="shared" si="101"/>
        <v/>
      </c>
      <c r="N1337" s="94" t="str">
        <f>IF($L1337="None","",IF(ISERROR(VLOOKUP($L1337,Info!$B$4:$B$266,1,FALSE)),"",VLOOKUP($L1337,Info!$B$4:$L$266,5,FALSE)))</f>
        <v/>
      </c>
      <c r="O1337" s="94" t="str">
        <f>IF(K1337="","",IF(AND($J$12&lt;&gt;"ABC",N1337="3"),"BAC",IF(N1337="3","ABC",IF($J$12&lt;&gt;"ABC",IF($J$10="Standard",VLOOKUP(K1337,Info!$BE$4:$BF$481,2,FALSE),VLOOKUP(K1337,Info!$BI$4:$BJ$482,2,FALSE)),IF($J$10="Standard",VLOOKUP(K1337,Info!$AG$4:$AH$2994,2,FALSE),VLOOKUP(K1337,Info!$AK$4:$AL$2997,2,FALSE))))))</f>
        <v/>
      </c>
      <c r="P1337" s="94" t="str">
        <f>IF($L1337="None","",IF(ISERROR(VLOOKUP($L1337,Info!$B$4:$B$266,1,FALSE)),"",VLOOKUP($L1337,Info!$B$4:$L$266,3,FALSE)))</f>
        <v/>
      </c>
      <c r="Q1337" s="96" t="str">
        <f>IF($L1337="None","",IF(ISERROR(VLOOKUP($L1337,Info!$B$4:$B$266,1,FALSE)),"",VLOOKUP($L1337,Info!$B$4:$L$266,4,FALSE)))</f>
        <v/>
      </c>
      <c r="R1337" s="1"/>
      <c r="S1337" s="6" t="str">
        <f t="shared" si="102"/>
        <v/>
      </c>
      <c r="T1337" s="6" t="str">
        <f>IF($L1337="None","",IF(ISERROR(VLOOKUP($L1337,Info!$B$4:$B$266,1,FALSE)),"",VLOOKUP($L1337,Info!$B$4:$L$266,11,FALSE)))</f>
        <v/>
      </c>
      <c r="U1337" s="1"/>
      <c r="V1337" s="1"/>
      <c r="W1337" s="1"/>
      <c r="X1337" s="1" t="str">
        <f>IF($L1337="None","",IF(ISERROR(VLOOKUP($L1337,Info!$B$4:$B$266,1,FALSE)),"",IF(OR(W1337="Metallic Liquid Tight",W1337="Non-Metallic Liquid Tight",W1337="LSZH",W1337="Greenfield"),VLOOKUP($L1337,Info!$B$4:$L$266,7,FALSE),"N/A")))</f>
        <v/>
      </c>
      <c r="Y1337" s="1"/>
      <c r="Z1337" s="96" t="str">
        <f>IF($L1337="None","",IF(ISERROR(VLOOKUP($L1337,Info!$B$4:$B$266,1,FALSE)),"",VLOOKUP($L1337,Info!$B$4:$L$266,9,FALSE)))</f>
        <v/>
      </c>
      <c r="AA1337" s="96" t="str">
        <f>IF($L1337="None","",IF(ISERROR(VLOOKUP($L1337,Info!$B$4:$B$266,1,FALSE)),"",VLOOKUP($L1337,Info!$B$4:$L$266,8,FALSE)))</f>
        <v/>
      </c>
      <c r="AB1337" s="96" t="str">
        <f>IF($L1337="None","",IF(ISERROR(VLOOKUP($L1337,Info!$B$4:$B$266,1,FALSE)),"",VLOOKUP($L1337,Info!$B$4:$L$266,10,FALSE)))</f>
        <v/>
      </c>
      <c r="AC1337" s="1" t="str">
        <f>IF(W1337="SO Cable","Black,White",IF(O1337="","",IF(P1337="","",IF($J$12&lt;&gt;"ABC",IF(P1337&lt;="250",VLOOKUP(O1337,Info!$AZ$4:$BB$22,3,FALSE),VLOOKUP(O1337,Info!$AZ$23:$BB$39,3,FALSE)),IF(P1337&lt;="250",VLOOKUP(O1337,Info!$AO$4:$AQ$22,3,FALSE),VLOOKUP(O1337,Info!$AO$23:$AP$39,3,FALSE))))))</f>
        <v/>
      </c>
      <c r="AD1337" s="1"/>
      <c r="AE1337" s="1" t="str">
        <f>IF($L1337="None","",IF(ISERROR(VLOOKUP($L1337,Info!$B$4:$B$266,1,FALSE)),"",VLOOKUP($L1337,Info!$B$4:$L$266,4,FALSE)))</f>
        <v/>
      </c>
      <c r="AF1337" s="1" t="str">
        <f>IF($L1337="None","",IF(ISERROR(VLOOKUP($L1337,Info!$B$4:$B$266,1,FALSE)),"",VLOOKUP($L1337,Info!$B$4:$L$266,6,FALSE)))</f>
        <v/>
      </c>
      <c r="AG1337" s="1"/>
      <c r="AH1337" s="33" t="str" cm="1">
        <f t="array" ref="AH1337">IF(AND(L1337&lt;&gt;"",O1337&lt;&gt;"",R1337:S1337&lt;&gt;"",W1337:X1337&lt;&gt;"",Z1337:AA1337&lt;&gt;"",AC1337&lt;&gt;""),"Good","Bad")</f>
        <v>Bad</v>
      </c>
      <c r="AL1337" t="str" cm="1">
        <f t="array" ref="AL1337">IF(R1337&gt;0,_xlfn.IFS(COUNTIF($L$20:L1337,"&lt;&gt;")&lt;101,1,COUNTIF($L$20:L1337,"&lt;&gt;")&lt;201,2,COUNTIF($L$20:L1337,"&lt;&gt;")&lt;301,3,COUNTIF($L$20:L1337,"&lt;&gt;")&lt;401,4,COUNTIF($L$20:L1337,"&lt;&gt;")&lt;501,5,COUNTIF($L$20:L1337,"&lt;&gt;")&lt;601,6,COUNTIF($L$20:L1337,"&lt;&gt;")&lt;701,7,COUNTIF($L$20:L1337,"&lt;&gt;")&lt;801,8,COUNTIF($L$20:L1337,"&lt;&gt;")&lt;901,9,COUNTIF($L$20:L1337,"&lt;&gt;")&lt;1001,10,COUNTIF($L$20:L1337,"&lt;&gt;")&lt;1101,11,COUNTIF($L$20:L1337,"&lt;&gt;")&lt;1201,12,COUNTIF($L$20:L1337,"&lt;&gt;")&lt;1301,13,COUNTIF($L$20:L1337,"&lt;&gt;")&lt;1401,14,COUNTIF($L$20:L1337,"&lt;&gt;")&lt;1501,15,COUNTIF($L$20:L1337,"&lt;&gt;")&lt;1601,16,COUNTIF($L$20:L1337,"&lt;&gt;")&lt;1701,17,COUNTIF($L$20:L1337,"&lt;&gt;")&lt;1801,18,COUNTIF($L$20:L1337,"&lt;&gt;")&lt;1901,19,COUNTIF($L$20:L1337,"&lt;&gt;")&lt;2001,20,COUNTIF($L$20:L1337,"&lt;&gt;")&lt;2101,21,COUNTIF($L$20:L1337,"&lt;&gt;")&lt;2201,22,COUNTIF($L$20:L1337,"&lt;&gt;")&lt;2301,23,COUNTIF($L$20:L1337,"&lt;&gt;")&lt;2401,24,COUNTIF($L$20:L1337,"&lt;&gt;")&lt;2501,25,COUNTIF($L$20:L1337,"&lt;&gt;")&lt;2601,26,COUNTIF($L$20:L1337,"&lt;&gt;")&lt;2701,27,COUNTIF($L$20:L1337,"&lt;&gt;")&lt;2801,28,COUNTIF($L$20:L1337,"&lt;&gt;")&lt;2901,29,COUNTIF($L$20:L1337,"&lt;&gt;")&lt;3001,30),"")</f>
        <v/>
      </c>
      <c r="AM1337" t="str">
        <f t="shared" si="100"/>
        <v/>
      </c>
      <c r="AN1337" t="str">
        <f t="shared" si="104"/>
        <v/>
      </c>
      <c r="AP1337" t="str">
        <f t="shared" si="103"/>
        <v/>
      </c>
      <c r="AQ1337" t="str">
        <f>IF(AO1337="","",COUNTIFS(AM1337:$AM$3019,AO1337))</f>
        <v/>
      </c>
    </row>
    <row r="1338" spans="1:43" x14ac:dyDescent="0.25">
      <c r="A1338" s="6" t="str">
        <f>IF(COUNT($A$20:A1337)&lt;&gt;$B$4,IF(A1337="","",A1337+1),"")</f>
        <v/>
      </c>
      <c r="B1338" s="3"/>
      <c r="C1338" s="3"/>
      <c r="D1338" s="122"/>
      <c r="E1338" s="3"/>
      <c r="F1338" s="3"/>
      <c r="G1338" s="3"/>
      <c r="H1338" s="3"/>
      <c r="I1338" s="120"/>
      <c r="J1338" s="3"/>
      <c r="K1338" s="95" t="str" cm="1">
        <f t="array" ref="K1338">IF(OR($J$14 = "A",$J$14 = "B",$J$14 = "C"),IF(I1338="","",IF(LEN(I1338)&gt;2,_xlfn.IFS(ISNUMBER(SEARCH("_",I1338)),I1338,ISNUMBER(SEARCH(", ",I1338)),SUBSTITUTE(I1338,", ","_"),ISNUMBER(SEARCH("/ ",I1338)),SUBSTITUTE(I1338,"/ ","_"),ISNUMBER(SEARCH(",",I1338)),SUBSTITUTE(I1338,",","_"),ISNUMBER(SEARCH("/",I1338)),SUBSTITUTE(I1338,"/","_"),ISNUMBER(SEARCH("",I1338)),I1338),I1338)),IF(OR($J$14 = "J",$J$14 = "K"),"",IF(D1338="","",IF(LEN(D1338)&gt;2,_xlfn.IFS(ISNUMBER(SEARCH("_",D1338)),D1338,ISNUMBER(SEARCH(", ",D1338)),SUBSTITUTE(D1338,", ","_"),ISNUMBER(SEARCH("/ ",D1338)),SUBSTITUTE(D1338,"/ ","_"),ISNUMBER(SEARCH(",",D1338)),SUBSTITUTE(D1338,",","_"),ISNUMBER(SEARCH("/",D1338)),SUBSTITUTE(D1338,"/","_"),ISNUMBER(SEARCH("",D1338)),D1338),D1338))))</f>
        <v/>
      </c>
      <c r="L1338" s="1"/>
      <c r="M1338" s="1" t="str">
        <f t="shared" si="101"/>
        <v/>
      </c>
      <c r="N1338" s="94" t="str">
        <f>IF($L1338="None","",IF(ISERROR(VLOOKUP($L1338,Info!$B$4:$B$266,1,FALSE)),"",VLOOKUP($L1338,Info!$B$4:$L$266,5,FALSE)))</f>
        <v/>
      </c>
      <c r="O1338" s="94" t="str">
        <f>IF(K1338="","",IF(AND($J$12&lt;&gt;"ABC",N1338="3"),"BAC",IF(N1338="3","ABC",IF($J$12&lt;&gt;"ABC",IF($J$10="Standard",VLOOKUP(K1338,Info!$BE$4:$BF$481,2,FALSE),VLOOKUP(K1338,Info!$BI$4:$BJ$482,2,FALSE)),IF($J$10="Standard",VLOOKUP(K1338,Info!$AG$4:$AH$2994,2,FALSE),VLOOKUP(K1338,Info!$AK$4:$AL$2997,2,FALSE))))))</f>
        <v/>
      </c>
      <c r="P1338" s="94" t="str">
        <f>IF($L1338="None","",IF(ISERROR(VLOOKUP($L1338,Info!$B$4:$B$266,1,FALSE)),"",VLOOKUP($L1338,Info!$B$4:$L$266,3,FALSE)))</f>
        <v/>
      </c>
      <c r="Q1338" s="96" t="str">
        <f>IF($L1338="None","",IF(ISERROR(VLOOKUP($L1338,Info!$B$4:$B$266,1,FALSE)),"",VLOOKUP($L1338,Info!$B$4:$L$266,4,FALSE)))</f>
        <v/>
      </c>
      <c r="R1338" s="1"/>
      <c r="S1338" s="6" t="str">
        <f t="shared" si="102"/>
        <v/>
      </c>
      <c r="T1338" s="6" t="str">
        <f>IF($L1338="None","",IF(ISERROR(VLOOKUP($L1338,Info!$B$4:$B$266,1,FALSE)),"",VLOOKUP($L1338,Info!$B$4:$L$266,11,FALSE)))</f>
        <v/>
      </c>
      <c r="U1338" s="1"/>
      <c r="V1338" s="1"/>
      <c r="W1338" s="1"/>
      <c r="X1338" s="1" t="str">
        <f>IF($L1338="None","",IF(ISERROR(VLOOKUP($L1338,Info!$B$4:$B$266,1,FALSE)),"",IF(OR(W1338="Metallic Liquid Tight",W1338="Non-Metallic Liquid Tight",W1338="LSZH",W1338="Greenfield"),VLOOKUP($L1338,Info!$B$4:$L$266,7,FALSE),"N/A")))</f>
        <v/>
      </c>
      <c r="Y1338" s="1"/>
      <c r="Z1338" s="96" t="str">
        <f>IF($L1338="None","",IF(ISERROR(VLOOKUP($L1338,Info!$B$4:$B$266,1,FALSE)),"",VLOOKUP($L1338,Info!$B$4:$L$266,9,FALSE)))</f>
        <v/>
      </c>
      <c r="AA1338" s="96" t="str">
        <f>IF($L1338="None","",IF(ISERROR(VLOOKUP($L1338,Info!$B$4:$B$266,1,FALSE)),"",VLOOKUP($L1338,Info!$B$4:$L$266,8,FALSE)))</f>
        <v/>
      </c>
      <c r="AB1338" s="96" t="str">
        <f>IF($L1338="None","",IF(ISERROR(VLOOKUP($L1338,Info!$B$4:$B$266,1,FALSE)),"",VLOOKUP($L1338,Info!$B$4:$L$266,10,FALSE)))</f>
        <v/>
      </c>
      <c r="AC1338" s="1" t="str">
        <f>IF(W1338="SO Cable","Black,White",IF(O1338="","",IF(P1338="","",IF($J$12&lt;&gt;"ABC",IF(P1338&lt;="250",VLOOKUP(O1338,Info!$AZ$4:$BB$22,3,FALSE),VLOOKUP(O1338,Info!$AZ$23:$BB$39,3,FALSE)),IF(P1338&lt;="250",VLOOKUP(O1338,Info!$AO$4:$AQ$22,3,FALSE),VLOOKUP(O1338,Info!$AO$23:$AP$39,3,FALSE))))))</f>
        <v/>
      </c>
      <c r="AD1338" s="1"/>
      <c r="AE1338" s="1" t="str">
        <f>IF($L1338="None","",IF(ISERROR(VLOOKUP($L1338,Info!$B$4:$B$266,1,FALSE)),"",VLOOKUP($L1338,Info!$B$4:$L$266,4,FALSE)))</f>
        <v/>
      </c>
      <c r="AF1338" s="1" t="str">
        <f>IF($L1338="None","",IF(ISERROR(VLOOKUP($L1338,Info!$B$4:$B$266,1,FALSE)),"",VLOOKUP($L1338,Info!$B$4:$L$266,6,FALSE)))</f>
        <v/>
      </c>
      <c r="AG1338" s="1"/>
      <c r="AH1338" s="33" t="str" cm="1">
        <f t="array" ref="AH1338">IF(AND(L1338&lt;&gt;"",O1338&lt;&gt;"",R1338:S1338&lt;&gt;"",W1338:X1338&lt;&gt;"",Z1338:AA1338&lt;&gt;"",AC1338&lt;&gt;""),"Good","Bad")</f>
        <v>Bad</v>
      </c>
      <c r="AL1338" t="str" cm="1">
        <f t="array" ref="AL1338">IF(R1338&gt;0,_xlfn.IFS(COUNTIF($L$20:L1338,"&lt;&gt;")&lt;101,1,COUNTIF($L$20:L1338,"&lt;&gt;")&lt;201,2,COUNTIF($L$20:L1338,"&lt;&gt;")&lt;301,3,COUNTIF($L$20:L1338,"&lt;&gt;")&lt;401,4,COUNTIF($L$20:L1338,"&lt;&gt;")&lt;501,5,COUNTIF($L$20:L1338,"&lt;&gt;")&lt;601,6,COUNTIF($L$20:L1338,"&lt;&gt;")&lt;701,7,COUNTIF($L$20:L1338,"&lt;&gt;")&lt;801,8,COUNTIF($L$20:L1338,"&lt;&gt;")&lt;901,9,COUNTIF($L$20:L1338,"&lt;&gt;")&lt;1001,10,COUNTIF($L$20:L1338,"&lt;&gt;")&lt;1101,11,COUNTIF($L$20:L1338,"&lt;&gt;")&lt;1201,12,COUNTIF($L$20:L1338,"&lt;&gt;")&lt;1301,13,COUNTIF($L$20:L1338,"&lt;&gt;")&lt;1401,14,COUNTIF($L$20:L1338,"&lt;&gt;")&lt;1501,15,COUNTIF($L$20:L1338,"&lt;&gt;")&lt;1601,16,COUNTIF($L$20:L1338,"&lt;&gt;")&lt;1701,17,COUNTIF($L$20:L1338,"&lt;&gt;")&lt;1801,18,COUNTIF($L$20:L1338,"&lt;&gt;")&lt;1901,19,COUNTIF($L$20:L1338,"&lt;&gt;")&lt;2001,20,COUNTIF($L$20:L1338,"&lt;&gt;")&lt;2101,21,COUNTIF($L$20:L1338,"&lt;&gt;")&lt;2201,22,COUNTIF($L$20:L1338,"&lt;&gt;")&lt;2301,23,COUNTIF($L$20:L1338,"&lt;&gt;")&lt;2401,24,COUNTIF($L$20:L1338,"&lt;&gt;")&lt;2501,25,COUNTIF($L$20:L1338,"&lt;&gt;")&lt;2601,26,COUNTIF($L$20:L1338,"&lt;&gt;")&lt;2701,27,COUNTIF($L$20:L1338,"&lt;&gt;")&lt;2801,28,COUNTIF($L$20:L1338,"&lt;&gt;")&lt;2901,29,COUNTIF($L$20:L1338,"&lt;&gt;")&lt;3001,30),"")</f>
        <v/>
      </c>
      <c r="AM1338" t="str">
        <f t="shared" si="100"/>
        <v/>
      </c>
      <c r="AN1338" t="str">
        <f t="shared" si="104"/>
        <v/>
      </c>
      <c r="AP1338" t="str">
        <f t="shared" si="103"/>
        <v/>
      </c>
      <c r="AQ1338" t="str">
        <f>IF(AO1338="","",COUNTIFS(AM1338:$AM$3019,AO1338))</f>
        <v/>
      </c>
    </row>
    <row r="1339" spans="1:43" x14ac:dyDescent="0.25">
      <c r="A1339" s="6" t="str">
        <f>IF(COUNT($A$20:A1338)&lt;&gt;$B$4,IF(A1338="","",A1338+1),"")</f>
        <v/>
      </c>
      <c r="B1339" s="3"/>
      <c r="C1339" s="3"/>
      <c r="D1339" s="122"/>
      <c r="E1339" s="3"/>
      <c r="F1339" s="3"/>
      <c r="G1339" s="3"/>
      <c r="H1339" s="3"/>
      <c r="I1339" s="120"/>
      <c r="J1339" s="3"/>
      <c r="K1339" s="95" t="str" cm="1">
        <f t="array" ref="K1339">IF(OR($J$14 = "A",$J$14 = "B",$J$14 = "C"),IF(I1339="","",IF(LEN(I1339)&gt;2,_xlfn.IFS(ISNUMBER(SEARCH("_",I1339)),I1339,ISNUMBER(SEARCH(", ",I1339)),SUBSTITUTE(I1339,", ","_"),ISNUMBER(SEARCH("/ ",I1339)),SUBSTITUTE(I1339,"/ ","_"),ISNUMBER(SEARCH(",",I1339)),SUBSTITUTE(I1339,",","_"),ISNUMBER(SEARCH("/",I1339)),SUBSTITUTE(I1339,"/","_"),ISNUMBER(SEARCH("",I1339)),I1339),I1339)),IF(OR($J$14 = "J",$J$14 = "K"),"",IF(D1339="","",IF(LEN(D1339)&gt;2,_xlfn.IFS(ISNUMBER(SEARCH("_",D1339)),D1339,ISNUMBER(SEARCH(", ",D1339)),SUBSTITUTE(D1339,", ","_"),ISNUMBER(SEARCH("/ ",D1339)),SUBSTITUTE(D1339,"/ ","_"),ISNUMBER(SEARCH(",",D1339)),SUBSTITUTE(D1339,",","_"),ISNUMBER(SEARCH("/",D1339)),SUBSTITUTE(D1339,"/","_"),ISNUMBER(SEARCH("",D1339)),D1339),D1339))))</f>
        <v/>
      </c>
      <c r="L1339" s="1"/>
      <c r="M1339" s="1" t="str">
        <f t="shared" si="101"/>
        <v/>
      </c>
      <c r="N1339" s="94" t="str">
        <f>IF($L1339="None","",IF(ISERROR(VLOOKUP($L1339,Info!$B$4:$B$266,1,FALSE)),"",VLOOKUP($L1339,Info!$B$4:$L$266,5,FALSE)))</f>
        <v/>
      </c>
      <c r="O1339" s="94" t="str">
        <f>IF(K1339="","",IF(AND($J$12&lt;&gt;"ABC",N1339="3"),"BAC",IF(N1339="3","ABC",IF($J$12&lt;&gt;"ABC",IF($J$10="Standard",VLOOKUP(K1339,Info!$BE$4:$BF$481,2,FALSE),VLOOKUP(K1339,Info!$BI$4:$BJ$482,2,FALSE)),IF($J$10="Standard",VLOOKUP(K1339,Info!$AG$4:$AH$2994,2,FALSE),VLOOKUP(K1339,Info!$AK$4:$AL$2997,2,FALSE))))))</f>
        <v/>
      </c>
      <c r="P1339" s="94" t="str">
        <f>IF($L1339="None","",IF(ISERROR(VLOOKUP($L1339,Info!$B$4:$B$266,1,FALSE)),"",VLOOKUP($L1339,Info!$B$4:$L$266,3,FALSE)))</f>
        <v/>
      </c>
      <c r="Q1339" s="96" t="str">
        <f>IF($L1339="None","",IF(ISERROR(VLOOKUP($L1339,Info!$B$4:$B$266,1,FALSE)),"",VLOOKUP($L1339,Info!$B$4:$L$266,4,FALSE)))</f>
        <v/>
      </c>
      <c r="R1339" s="1"/>
      <c r="S1339" s="6" t="str">
        <f t="shared" si="102"/>
        <v/>
      </c>
      <c r="T1339" s="6" t="str">
        <f>IF($L1339="None","",IF(ISERROR(VLOOKUP($L1339,Info!$B$4:$B$266,1,FALSE)),"",VLOOKUP($L1339,Info!$B$4:$L$266,11,FALSE)))</f>
        <v/>
      </c>
      <c r="U1339" s="1"/>
      <c r="V1339" s="1"/>
      <c r="W1339" s="1"/>
      <c r="X1339" s="1" t="str">
        <f>IF($L1339="None","",IF(ISERROR(VLOOKUP($L1339,Info!$B$4:$B$266,1,FALSE)),"",IF(OR(W1339="Metallic Liquid Tight",W1339="Non-Metallic Liquid Tight",W1339="LSZH",W1339="Greenfield"),VLOOKUP($L1339,Info!$B$4:$L$266,7,FALSE),"N/A")))</f>
        <v/>
      </c>
      <c r="Y1339" s="1"/>
      <c r="Z1339" s="96" t="str">
        <f>IF($L1339="None","",IF(ISERROR(VLOOKUP($L1339,Info!$B$4:$B$266,1,FALSE)),"",VLOOKUP($L1339,Info!$B$4:$L$266,9,FALSE)))</f>
        <v/>
      </c>
      <c r="AA1339" s="96" t="str">
        <f>IF($L1339="None","",IF(ISERROR(VLOOKUP($L1339,Info!$B$4:$B$266,1,FALSE)),"",VLOOKUP($L1339,Info!$B$4:$L$266,8,FALSE)))</f>
        <v/>
      </c>
      <c r="AB1339" s="96" t="str">
        <f>IF($L1339="None","",IF(ISERROR(VLOOKUP($L1339,Info!$B$4:$B$266,1,FALSE)),"",VLOOKUP($L1339,Info!$B$4:$L$266,10,FALSE)))</f>
        <v/>
      </c>
      <c r="AC1339" s="1" t="str">
        <f>IF(W1339="SO Cable","Black,White",IF(O1339="","",IF(P1339="","",IF($J$12&lt;&gt;"ABC",IF(P1339&lt;="250",VLOOKUP(O1339,Info!$AZ$4:$BB$22,3,FALSE),VLOOKUP(O1339,Info!$AZ$23:$BB$39,3,FALSE)),IF(P1339&lt;="250",VLOOKUP(O1339,Info!$AO$4:$AQ$22,3,FALSE),VLOOKUP(O1339,Info!$AO$23:$AP$39,3,FALSE))))))</f>
        <v/>
      </c>
      <c r="AD1339" s="1"/>
      <c r="AE1339" s="1" t="str">
        <f>IF($L1339="None","",IF(ISERROR(VLOOKUP($L1339,Info!$B$4:$B$266,1,FALSE)),"",VLOOKUP($L1339,Info!$B$4:$L$266,4,FALSE)))</f>
        <v/>
      </c>
      <c r="AF1339" s="1" t="str">
        <f>IF($L1339="None","",IF(ISERROR(VLOOKUP($L1339,Info!$B$4:$B$266,1,FALSE)),"",VLOOKUP($L1339,Info!$B$4:$L$266,6,FALSE)))</f>
        <v/>
      </c>
      <c r="AG1339" s="1"/>
      <c r="AH1339" s="33" t="str" cm="1">
        <f t="array" ref="AH1339">IF(AND(L1339&lt;&gt;"",O1339&lt;&gt;"",R1339:S1339&lt;&gt;"",W1339:X1339&lt;&gt;"",Z1339:AA1339&lt;&gt;"",AC1339&lt;&gt;""),"Good","Bad")</f>
        <v>Bad</v>
      </c>
      <c r="AL1339" t="str" cm="1">
        <f t="array" ref="AL1339">IF(R1339&gt;0,_xlfn.IFS(COUNTIF($L$20:L1339,"&lt;&gt;")&lt;101,1,COUNTIF($L$20:L1339,"&lt;&gt;")&lt;201,2,COUNTIF($L$20:L1339,"&lt;&gt;")&lt;301,3,COUNTIF($L$20:L1339,"&lt;&gt;")&lt;401,4,COUNTIF($L$20:L1339,"&lt;&gt;")&lt;501,5,COUNTIF($L$20:L1339,"&lt;&gt;")&lt;601,6,COUNTIF($L$20:L1339,"&lt;&gt;")&lt;701,7,COUNTIF($L$20:L1339,"&lt;&gt;")&lt;801,8,COUNTIF($L$20:L1339,"&lt;&gt;")&lt;901,9,COUNTIF($L$20:L1339,"&lt;&gt;")&lt;1001,10,COUNTIF($L$20:L1339,"&lt;&gt;")&lt;1101,11,COUNTIF($L$20:L1339,"&lt;&gt;")&lt;1201,12,COUNTIF($L$20:L1339,"&lt;&gt;")&lt;1301,13,COUNTIF($L$20:L1339,"&lt;&gt;")&lt;1401,14,COUNTIF($L$20:L1339,"&lt;&gt;")&lt;1501,15,COUNTIF($L$20:L1339,"&lt;&gt;")&lt;1601,16,COUNTIF($L$20:L1339,"&lt;&gt;")&lt;1701,17,COUNTIF($L$20:L1339,"&lt;&gt;")&lt;1801,18,COUNTIF($L$20:L1339,"&lt;&gt;")&lt;1901,19,COUNTIF($L$20:L1339,"&lt;&gt;")&lt;2001,20,COUNTIF($L$20:L1339,"&lt;&gt;")&lt;2101,21,COUNTIF($L$20:L1339,"&lt;&gt;")&lt;2201,22,COUNTIF($L$20:L1339,"&lt;&gt;")&lt;2301,23,COUNTIF($L$20:L1339,"&lt;&gt;")&lt;2401,24,COUNTIF($L$20:L1339,"&lt;&gt;")&lt;2501,25,COUNTIF($L$20:L1339,"&lt;&gt;")&lt;2601,26,COUNTIF($L$20:L1339,"&lt;&gt;")&lt;2701,27,COUNTIF($L$20:L1339,"&lt;&gt;")&lt;2801,28,COUNTIF($L$20:L1339,"&lt;&gt;")&lt;2901,29,COUNTIF($L$20:L1339,"&lt;&gt;")&lt;3001,30),"")</f>
        <v/>
      </c>
      <c r="AM1339" t="str">
        <f t="shared" si="100"/>
        <v/>
      </c>
      <c r="AN1339" t="str">
        <f t="shared" si="104"/>
        <v/>
      </c>
      <c r="AP1339" t="str">
        <f t="shared" si="103"/>
        <v/>
      </c>
      <c r="AQ1339" t="str">
        <f>IF(AO1339="","",COUNTIFS(AM1339:$AM$3019,AO1339))</f>
        <v/>
      </c>
    </row>
    <row r="1340" spans="1:43" x14ac:dyDescent="0.25">
      <c r="A1340" s="6" t="str">
        <f>IF(COUNT($A$20:A1339)&lt;&gt;$B$4,IF(A1339="","",A1339+1),"")</f>
        <v/>
      </c>
      <c r="B1340" s="3"/>
      <c r="C1340" s="3"/>
      <c r="D1340" s="122"/>
      <c r="E1340" s="3"/>
      <c r="F1340" s="3"/>
      <c r="G1340" s="3"/>
      <c r="H1340" s="3"/>
      <c r="I1340" s="120"/>
      <c r="J1340" s="3"/>
      <c r="K1340" s="95" t="str" cm="1">
        <f t="array" ref="K1340">IF(OR($J$14 = "A",$J$14 = "B",$J$14 = "C"),IF(I1340="","",IF(LEN(I1340)&gt;2,_xlfn.IFS(ISNUMBER(SEARCH("_",I1340)),I1340,ISNUMBER(SEARCH(", ",I1340)),SUBSTITUTE(I1340,", ","_"),ISNUMBER(SEARCH("/ ",I1340)),SUBSTITUTE(I1340,"/ ","_"),ISNUMBER(SEARCH(",",I1340)),SUBSTITUTE(I1340,",","_"),ISNUMBER(SEARCH("/",I1340)),SUBSTITUTE(I1340,"/","_"),ISNUMBER(SEARCH("",I1340)),I1340),I1340)),IF(OR($J$14 = "J",$J$14 = "K"),"",IF(D1340="","",IF(LEN(D1340)&gt;2,_xlfn.IFS(ISNUMBER(SEARCH("_",D1340)),D1340,ISNUMBER(SEARCH(", ",D1340)),SUBSTITUTE(D1340,", ","_"),ISNUMBER(SEARCH("/ ",D1340)),SUBSTITUTE(D1340,"/ ","_"),ISNUMBER(SEARCH(",",D1340)),SUBSTITUTE(D1340,",","_"),ISNUMBER(SEARCH("/",D1340)),SUBSTITUTE(D1340,"/","_"),ISNUMBER(SEARCH("",D1340)),D1340),D1340))))</f>
        <v/>
      </c>
      <c r="L1340" s="1"/>
      <c r="M1340" s="1" t="str">
        <f t="shared" si="101"/>
        <v/>
      </c>
      <c r="N1340" s="94" t="str">
        <f>IF($L1340="None","",IF(ISERROR(VLOOKUP($L1340,Info!$B$4:$B$266,1,FALSE)),"",VLOOKUP($L1340,Info!$B$4:$L$266,5,FALSE)))</f>
        <v/>
      </c>
      <c r="O1340" s="94" t="str">
        <f>IF(K1340="","",IF(AND($J$12&lt;&gt;"ABC",N1340="3"),"BAC",IF(N1340="3","ABC",IF($J$12&lt;&gt;"ABC",IF($J$10="Standard",VLOOKUP(K1340,Info!$BE$4:$BF$481,2,FALSE),VLOOKUP(K1340,Info!$BI$4:$BJ$482,2,FALSE)),IF($J$10="Standard",VLOOKUP(K1340,Info!$AG$4:$AH$2994,2,FALSE),VLOOKUP(K1340,Info!$AK$4:$AL$2997,2,FALSE))))))</f>
        <v/>
      </c>
      <c r="P1340" s="94" t="str">
        <f>IF($L1340="None","",IF(ISERROR(VLOOKUP($L1340,Info!$B$4:$B$266,1,FALSE)),"",VLOOKUP($L1340,Info!$B$4:$L$266,3,FALSE)))</f>
        <v/>
      </c>
      <c r="Q1340" s="96" t="str">
        <f>IF($L1340="None","",IF(ISERROR(VLOOKUP($L1340,Info!$B$4:$B$266,1,FALSE)),"",VLOOKUP($L1340,Info!$B$4:$L$266,4,FALSE)))</f>
        <v/>
      </c>
      <c r="R1340" s="1"/>
      <c r="S1340" s="6" t="str">
        <f t="shared" si="102"/>
        <v/>
      </c>
      <c r="T1340" s="6" t="str">
        <f>IF($L1340="None","",IF(ISERROR(VLOOKUP($L1340,Info!$B$4:$B$266,1,FALSE)),"",VLOOKUP($L1340,Info!$B$4:$L$266,11,FALSE)))</f>
        <v/>
      </c>
      <c r="U1340" s="1"/>
      <c r="V1340" s="1"/>
      <c r="W1340" s="1"/>
      <c r="X1340" s="1" t="str">
        <f>IF($L1340="None","",IF(ISERROR(VLOOKUP($L1340,Info!$B$4:$B$266,1,FALSE)),"",IF(OR(W1340="Metallic Liquid Tight",W1340="Non-Metallic Liquid Tight",W1340="LSZH",W1340="Greenfield"),VLOOKUP($L1340,Info!$B$4:$L$266,7,FALSE),"N/A")))</f>
        <v/>
      </c>
      <c r="Y1340" s="1"/>
      <c r="Z1340" s="96" t="str">
        <f>IF($L1340="None","",IF(ISERROR(VLOOKUP($L1340,Info!$B$4:$B$266,1,FALSE)),"",VLOOKUP($L1340,Info!$B$4:$L$266,9,FALSE)))</f>
        <v/>
      </c>
      <c r="AA1340" s="96" t="str">
        <f>IF($L1340="None","",IF(ISERROR(VLOOKUP($L1340,Info!$B$4:$B$266,1,FALSE)),"",VLOOKUP($L1340,Info!$B$4:$L$266,8,FALSE)))</f>
        <v/>
      </c>
      <c r="AB1340" s="96" t="str">
        <f>IF($L1340="None","",IF(ISERROR(VLOOKUP($L1340,Info!$B$4:$B$266,1,FALSE)),"",VLOOKUP($L1340,Info!$B$4:$L$266,10,FALSE)))</f>
        <v/>
      </c>
      <c r="AC1340" s="1" t="str">
        <f>IF(W1340="SO Cable","Black,White",IF(O1340="","",IF(P1340="","",IF($J$12&lt;&gt;"ABC",IF(P1340&lt;="250",VLOOKUP(O1340,Info!$AZ$4:$BB$22,3,FALSE),VLOOKUP(O1340,Info!$AZ$23:$BB$39,3,FALSE)),IF(P1340&lt;="250",VLOOKUP(O1340,Info!$AO$4:$AQ$22,3,FALSE),VLOOKUP(O1340,Info!$AO$23:$AP$39,3,FALSE))))))</f>
        <v/>
      </c>
      <c r="AD1340" s="1"/>
      <c r="AE1340" s="1" t="str">
        <f>IF($L1340="None","",IF(ISERROR(VLOOKUP($L1340,Info!$B$4:$B$266,1,FALSE)),"",VLOOKUP($L1340,Info!$B$4:$L$266,4,FALSE)))</f>
        <v/>
      </c>
      <c r="AF1340" s="1" t="str">
        <f>IF($L1340="None","",IF(ISERROR(VLOOKUP($L1340,Info!$B$4:$B$266,1,FALSE)),"",VLOOKUP($L1340,Info!$B$4:$L$266,6,FALSE)))</f>
        <v/>
      </c>
      <c r="AG1340" s="1"/>
      <c r="AH1340" s="33" t="str" cm="1">
        <f t="array" ref="AH1340">IF(AND(L1340&lt;&gt;"",O1340&lt;&gt;"",R1340:S1340&lt;&gt;"",W1340:X1340&lt;&gt;"",Z1340:AA1340&lt;&gt;"",AC1340&lt;&gt;""),"Good","Bad")</f>
        <v>Bad</v>
      </c>
      <c r="AL1340" t="str" cm="1">
        <f t="array" ref="AL1340">IF(R1340&gt;0,_xlfn.IFS(COUNTIF($L$20:L1340,"&lt;&gt;")&lt;101,1,COUNTIF($L$20:L1340,"&lt;&gt;")&lt;201,2,COUNTIF($L$20:L1340,"&lt;&gt;")&lt;301,3,COUNTIF($L$20:L1340,"&lt;&gt;")&lt;401,4,COUNTIF($L$20:L1340,"&lt;&gt;")&lt;501,5,COUNTIF($L$20:L1340,"&lt;&gt;")&lt;601,6,COUNTIF($L$20:L1340,"&lt;&gt;")&lt;701,7,COUNTIF($L$20:L1340,"&lt;&gt;")&lt;801,8,COUNTIF($L$20:L1340,"&lt;&gt;")&lt;901,9,COUNTIF($L$20:L1340,"&lt;&gt;")&lt;1001,10,COUNTIF($L$20:L1340,"&lt;&gt;")&lt;1101,11,COUNTIF($L$20:L1340,"&lt;&gt;")&lt;1201,12,COUNTIF($L$20:L1340,"&lt;&gt;")&lt;1301,13,COUNTIF($L$20:L1340,"&lt;&gt;")&lt;1401,14,COUNTIF($L$20:L1340,"&lt;&gt;")&lt;1501,15,COUNTIF($L$20:L1340,"&lt;&gt;")&lt;1601,16,COUNTIF($L$20:L1340,"&lt;&gt;")&lt;1701,17,COUNTIF($L$20:L1340,"&lt;&gt;")&lt;1801,18,COUNTIF($L$20:L1340,"&lt;&gt;")&lt;1901,19,COUNTIF($L$20:L1340,"&lt;&gt;")&lt;2001,20,COUNTIF($L$20:L1340,"&lt;&gt;")&lt;2101,21,COUNTIF($L$20:L1340,"&lt;&gt;")&lt;2201,22,COUNTIF($L$20:L1340,"&lt;&gt;")&lt;2301,23,COUNTIF($L$20:L1340,"&lt;&gt;")&lt;2401,24,COUNTIF($L$20:L1340,"&lt;&gt;")&lt;2501,25,COUNTIF($L$20:L1340,"&lt;&gt;")&lt;2601,26,COUNTIF($L$20:L1340,"&lt;&gt;")&lt;2701,27,COUNTIF($L$20:L1340,"&lt;&gt;")&lt;2801,28,COUNTIF($L$20:L1340,"&lt;&gt;")&lt;2901,29,COUNTIF($L$20:L1340,"&lt;&gt;")&lt;3001,30),"")</f>
        <v/>
      </c>
      <c r="AM1340" t="str">
        <f t="shared" si="100"/>
        <v/>
      </c>
      <c r="AN1340" t="str">
        <f t="shared" si="104"/>
        <v/>
      </c>
      <c r="AP1340" t="str">
        <f t="shared" si="103"/>
        <v/>
      </c>
      <c r="AQ1340" t="str">
        <f>IF(AO1340="","",COUNTIFS(AM1340:$AM$3019,AO1340))</f>
        <v/>
      </c>
    </row>
    <row r="1341" spans="1:43" x14ac:dyDescent="0.25">
      <c r="A1341" s="6" t="str">
        <f>IF(COUNT($A$20:A1340)&lt;&gt;$B$4,IF(A1340="","",A1340+1),"")</f>
        <v/>
      </c>
      <c r="B1341" s="3"/>
      <c r="C1341" s="3"/>
      <c r="D1341" s="122"/>
      <c r="E1341" s="3"/>
      <c r="F1341" s="3"/>
      <c r="G1341" s="3"/>
      <c r="H1341" s="3"/>
      <c r="I1341" s="120"/>
      <c r="J1341" s="3"/>
      <c r="K1341" s="95" t="str" cm="1">
        <f t="array" ref="K1341">IF(OR($J$14 = "A",$J$14 = "B",$J$14 = "C"),IF(I1341="","",IF(LEN(I1341)&gt;2,_xlfn.IFS(ISNUMBER(SEARCH("_",I1341)),I1341,ISNUMBER(SEARCH(", ",I1341)),SUBSTITUTE(I1341,", ","_"),ISNUMBER(SEARCH("/ ",I1341)),SUBSTITUTE(I1341,"/ ","_"),ISNUMBER(SEARCH(",",I1341)),SUBSTITUTE(I1341,",","_"),ISNUMBER(SEARCH("/",I1341)),SUBSTITUTE(I1341,"/","_"),ISNUMBER(SEARCH("",I1341)),I1341),I1341)),IF(OR($J$14 = "J",$J$14 = "K"),"",IF(D1341="","",IF(LEN(D1341)&gt;2,_xlfn.IFS(ISNUMBER(SEARCH("_",D1341)),D1341,ISNUMBER(SEARCH(", ",D1341)),SUBSTITUTE(D1341,", ","_"),ISNUMBER(SEARCH("/ ",D1341)),SUBSTITUTE(D1341,"/ ","_"),ISNUMBER(SEARCH(",",D1341)),SUBSTITUTE(D1341,",","_"),ISNUMBER(SEARCH("/",D1341)),SUBSTITUTE(D1341,"/","_"),ISNUMBER(SEARCH("",D1341)),D1341),D1341))))</f>
        <v/>
      </c>
      <c r="L1341" s="1"/>
      <c r="M1341" s="1" t="str">
        <f t="shared" si="101"/>
        <v/>
      </c>
      <c r="N1341" s="94" t="str">
        <f>IF($L1341="None","",IF(ISERROR(VLOOKUP($L1341,Info!$B$4:$B$266,1,FALSE)),"",VLOOKUP($L1341,Info!$B$4:$L$266,5,FALSE)))</f>
        <v/>
      </c>
      <c r="O1341" s="94" t="str">
        <f>IF(K1341="","",IF(AND($J$12&lt;&gt;"ABC",N1341="3"),"BAC",IF(N1341="3","ABC",IF($J$12&lt;&gt;"ABC",IF($J$10="Standard",VLOOKUP(K1341,Info!$BE$4:$BF$481,2,FALSE),VLOOKUP(K1341,Info!$BI$4:$BJ$482,2,FALSE)),IF($J$10="Standard",VLOOKUP(K1341,Info!$AG$4:$AH$2994,2,FALSE),VLOOKUP(K1341,Info!$AK$4:$AL$2997,2,FALSE))))))</f>
        <v/>
      </c>
      <c r="P1341" s="94" t="str">
        <f>IF($L1341="None","",IF(ISERROR(VLOOKUP($L1341,Info!$B$4:$B$266,1,FALSE)),"",VLOOKUP($L1341,Info!$B$4:$L$266,3,FALSE)))</f>
        <v/>
      </c>
      <c r="Q1341" s="96" t="str">
        <f>IF($L1341="None","",IF(ISERROR(VLOOKUP($L1341,Info!$B$4:$B$266,1,FALSE)),"",VLOOKUP($L1341,Info!$B$4:$L$266,4,FALSE)))</f>
        <v/>
      </c>
      <c r="R1341" s="1"/>
      <c r="S1341" s="6" t="str">
        <f t="shared" si="102"/>
        <v/>
      </c>
      <c r="T1341" s="6" t="str">
        <f>IF($L1341="None","",IF(ISERROR(VLOOKUP($L1341,Info!$B$4:$B$266,1,FALSE)),"",VLOOKUP($L1341,Info!$B$4:$L$266,11,FALSE)))</f>
        <v/>
      </c>
      <c r="U1341" s="1"/>
      <c r="V1341" s="1"/>
      <c r="W1341" s="1"/>
      <c r="X1341" s="1" t="str">
        <f>IF($L1341="None","",IF(ISERROR(VLOOKUP($L1341,Info!$B$4:$B$266,1,FALSE)),"",IF(OR(W1341="Metallic Liquid Tight",W1341="Non-Metallic Liquid Tight",W1341="LSZH",W1341="Greenfield"),VLOOKUP($L1341,Info!$B$4:$L$266,7,FALSE),"N/A")))</f>
        <v/>
      </c>
      <c r="Y1341" s="1"/>
      <c r="Z1341" s="96" t="str">
        <f>IF($L1341="None","",IF(ISERROR(VLOOKUP($L1341,Info!$B$4:$B$266,1,FALSE)),"",VLOOKUP($L1341,Info!$B$4:$L$266,9,FALSE)))</f>
        <v/>
      </c>
      <c r="AA1341" s="96" t="str">
        <f>IF($L1341="None","",IF(ISERROR(VLOOKUP($L1341,Info!$B$4:$B$266,1,FALSE)),"",VLOOKUP($L1341,Info!$B$4:$L$266,8,FALSE)))</f>
        <v/>
      </c>
      <c r="AB1341" s="96" t="str">
        <f>IF($L1341="None","",IF(ISERROR(VLOOKUP($L1341,Info!$B$4:$B$266,1,FALSE)),"",VLOOKUP($L1341,Info!$B$4:$L$266,10,FALSE)))</f>
        <v/>
      </c>
      <c r="AC1341" s="1" t="str">
        <f>IF(W1341="SO Cable","Black,White",IF(O1341="","",IF(P1341="","",IF($J$12&lt;&gt;"ABC",IF(P1341&lt;="250",VLOOKUP(O1341,Info!$AZ$4:$BB$22,3,FALSE),VLOOKUP(O1341,Info!$AZ$23:$BB$39,3,FALSE)),IF(P1341&lt;="250",VLOOKUP(O1341,Info!$AO$4:$AQ$22,3,FALSE),VLOOKUP(O1341,Info!$AO$23:$AP$39,3,FALSE))))))</f>
        <v/>
      </c>
      <c r="AD1341" s="1"/>
      <c r="AE1341" s="1" t="str">
        <f>IF($L1341="None","",IF(ISERROR(VLOOKUP($L1341,Info!$B$4:$B$266,1,FALSE)),"",VLOOKUP($L1341,Info!$B$4:$L$266,4,FALSE)))</f>
        <v/>
      </c>
      <c r="AF1341" s="1" t="str">
        <f>IF($L1341="None","",IF(ISERROR(VLOOKUP($L1341,Info!$B$4:$B$266,1,FALSE)),"",VLOOKUP($L1341,Info!$B$4:$L$266,6,FALSE)))</f>
        <v/>
      </c>
      <c r="AG1341" s="1"/>
      <c r="AH1341" s="33" t="str" cm="1">
        <f t="array" ref="AH1341">IF(AND(L1341&lt;&gt;"",O1341&lt;&gt;"",R1341:S1341&lt;&gt;"",W1341:X1341&lt;&gt;"",Z1341:AA1341&lt;&gt;"",AC1341&lt;&gt;""),"Good","Bad")</f>
        <v>Bad</v>
      </c>
      <c r="AL1341" t="str" cm="1">
        <f t="array" ref="AL1341">IF(R1341&gt;0,_xlfn.IFS(COUNTIF($L$20:L1341,"&lt;&gt;")&lt;101,1,COUNTIF($L$20:L1341,"&lt;&gt;")&lt;201,2,COUNTIF($L$20:L1341,"&lt;&gt;")&lt;301,3,COUNTIF($L$20:L1341,"&lt;&gt;")&lt;401,4,COUNTIF($L$20:L1341,"&lt;&gt;")&lt;501,5,COUNTIF($L$20:L1341,"&lt;&gt;")&lt;601,6,COUNTIF($L$20:L1341,"&lt;&gt;")&lt;701,7,COUNTIF($L$20:L1341,"&lt;&gt;")&lt;801,8,COUNTIF($L$20:L1341,"&lt;&gt;")&lt;901,9,COUNTIF($L$20:L1341,"&lt;&gt;")&lt;1001,10,COUNTIF($L$20:L1341,"&lt;&gt;")&lt;1101,11,COUNTIF($L$20:L1341,"&lt;&gt;")&lt;1201,12,COUNTIF($L$20:L1341,"&lt;&gt;")&lt;1301,13,COUNTIF($L$20:L1341,"&lt;&gt;")&lt;1401,14,COUNTIF($L$20:L1341,"&lt;&gt;")&lt;1501,15,COUNTIF($L$20:L1341,"&lt;&gt;")&lt;1601,16,COUNTIF($L$20:L1341,"&lt;&gt;")&lt;1701,17,COUNTIF($L$20:L1341,"&lt;&gt;")&lt;1801,18,COUNTIF($L$20:L1341,"&lt;&gt;")&lt;1901,19,COUNTIF($L$20:L1341,"&lt;&gt;")&lt;2001,20,COUNTIF($L$20:L1341,"&lt;&gt;")&lt;2101,21,COUNTIF($L$20:L1341,"&lt;&gt;")&lt;2201,22,COUNTIF($L$20:L1341,"&lt;&gt;")&lt;2301,23,COUNTIF($L$20:L1341,"&lt;&gt;")&lt;2401,24,COUNTIF($L$20:L1341,"&lt;&gt;")&lt;2501,25,COUNTIF($L$20:L1341,"&lt;&gt;")&lt;2601,26,COUNTIF($L$20:L1341,"&lt;&gt;")&lt;2701,27,COUNTIF($L$20:L1341,"&lt;&gt;")&lt;2801,28,COUNTIF($L$20:L1341,"&lt;&gt;")&lt;2901,29,COUNTIF($L$20:L1341,"&lt;&gt;")&lt;3001,30),"")</f>
        <v/>
      </c>
      <c r="AM1341" t="str">
        <f t="shared" si="100"/>
        <v/>
      </c>
      <c r="AN1341" t="str">
        <f t="shared" si="104"/>
        <v/>
      </c>
      <c r="AP1341" t="str">
        <f t="shared" si="103"/>
        <v/>
      </c>
      <c r="AQ1341" t="str">
        <f>IF(AO1341="","",COUNTIFS(AM1341:$AM$3019,AO1341))</f>
        <v/>
      </c>
    </row>
    <row r="1342" spans="1:43" x14ac:dyDescent="0.25">
      <c r="A1342" s="6" t="str">
        <f>IF(COUNT($A$20:A1341)&lt;&gt;$B$4,IF(A1341="","",A1341+1),"")</f>
        <v/>
      </c>
      <c r="B1342" s="3"/>
      <c r="C1342" s="3"/>
      <c r="D1342" s="122"/>
      <c r="E1342" s="3"/>
      <c r="F1342" s="3"/>
      <c r="G1342" s="3"/>
      <c r="H1342" s="3"/>
      <c r="I1342" s="120"/>
      <c r="J1342" s="3"/>
      <c r="K1342" s="95" t="str" cm="1">
        <f t="array" ref="K1342">IF(OR($J$14 = "A",$J$14 = "B",$J$14 = "C"),IF(I1342="","",IF(LEN(I1342)&gt;2,_xlfn.IFS(ISNUMBER(SEARCH("_",I1342)),I1342,ISNUMBER(SEARCH(", ",I1342)),SUBSTITUTE(I1342,", ","_"),ISNUMBER(SEARCH("/ ",I1342)),SUBSTITUTE(I1342,"/ ","_"),ISNUMBER(SEARCH(",",I1342)),SUBSTITUTE(I1342,",","_"),ISNUMBER(SEARCH("/",I1342)),SUBSTITUTE(I1342,"/","_"),ISNUMBER(SEARCH("",I1342)),I1342),I1342)),IF(OR($J$14 = "J",$J$14 = "K"),"",IF(D1342="","",IF(LEN(D1342)&gt;2,_xlfn.IFS(ISNUMBER(SEARCH("_",D1342)),D1342,ISNUMBER(SEARCH(", ",D1342)),SUBSTITUTE(D1342,", ","_"),ISNUMBER(SEARCH("/ ",D1342)),SUBSTITUTE(D1342,"/ ","_"),ISNUMBER(SEARCH(",",D1342)),SUBSTITUTE(D1342,",","_"),ISNUMBER(SEARCH("/",D1342)),SUBSTITUTE(D1342,"/","_"),ISNUMBER(SEARCH("",D1342)),D1342),D1342))))</f>
        <v/>
      </c>
      <c r="L1342" s="1"/>
      <c r="M1342" s="1" t="str">
        <f t="shared" si="101"/>
        <v/>
      </c>
      <c r="N1342" s="94" t="str">
        <f>IF($L1342="None","",IF(ISERROR(VLOOKUP($L1342,Info!$B$4:$B$266,1,FALSE)),"",VLOOKUP($L1342,Info!$B$4:$L$266,5,FALSE)))</f>
        <v/>
      </c>
      <c r="O1342" s="94" t="str">
        <f>IF(K1342="","",IF(AND($J$12&lt;&gt;"ABC",N1342="3"),"BAC",IF(N1342="3","ABC",IF($J$12&lt;&gt;"ABC",IF($J$10="Standard",VLOOKUP(K1342,Info!$BE$4:$BF$481,2,FALSE),VLOOKUP(K1342,Info!$BI$4:$BJ$482,2,FALSE)),IF($J$10="Standard",VLOOKUP(K1342,Info!$AG$4:$AH$2994,2,FALSE),VLOOKUP(K1342,Info!$AK$4:$AL$2997,2,FALSE))))))</f>
        <v/>
      </c>
      <c r="P1342" s="94" t="str">
        <f>IF($L1342="None","",IF(ISERROR(VLOOKUP($L1342,Info!$B$4:$B$266,1,FALSE)),"",VLOOKUP($L1342,Info!$B$4:$L$266,3,FALSE)))</f>
        <v/>
      </c>
      <c r="Q1342" s="96" t="str">
        <f>IF($L1342="None","",IF(ISERROR(VLOOKUP($L1342,Info!$B$4:$B$266,1,FALSE)),"",VLOOKUP($L1342,Info!$B$4:$L$266,4,FALSE)))</f>
        <v/>
      </c>
      <c r="R1342" s="1"/>
      <c r="S1342" s="6" t="str">
        <f t="shared" si="102"/>
        <v/>
      </c>
      <c r="T1342" s="6" t="str">
        <f>IF($L1342="None","",IF(ISERROR(VLOOKUP($L1342,Info!$B$4:$B$266,1,FALSE)),"",VLOOKUP($L1342,Info!$B$4:$L$266,11,FALSE)))</f>
        <v/>
      </c>
      <c r="U1342" s="1"/>
      <c r="V1342" s="1"/>
      <c r="W1342" s="1"/>
      <c r="X1342" s="1" t="str">
        <f>IF($L1342="None","",IF(ISERROR(VLOOKUP($L1342,Info!$B$4:$B$266,1,FALSE)),"",IF(OR(W1342="Metallic Liquid Tight",W1342="Non-Metallic Liquid Tight",W1342="LSZH",W1342="Greenfield"),VLOOKUP($L1342,Info!$B$4:$L$266,7,FALSE),"N/A")))</f>
        <v/>
      </c>
      <c r="Y1342" s="1"/>
      <c r="Z1342" s="96" t="str">
        <f>IF($L1342="None","",IF(ISERROR(VLOOKUP($L1342,Info!$B$4:$B$266,1,FALSE)),"",VLOOKUP($L1342,Info!$B$4:$L$266,9,FALSE)))</f>
        <v/>
      </c>
      <c r="AA1342" s="96" t="str">
        <f>IF($L1342="None","",IF(ISERROR(VLOOKUP($L1342,Info!$B$4:$B$266,1,FALSE)),"",VLOOKUP($L1342,Info!$B$4:$L$266,8,FALSE)))</f>
        <v/>
      </c>
      <c r="AB1342" s="96" t="str">
        <f>IF($L1342="None","",IF(ISERROR(VLOOKUP($L1342,Info!$B$4:$B$266,1,FALSE)),"",VLOOKUP($L1342,Info!$B$4:$L$266,10,FALSE)))</f>
        <v/>
      </c>
      <c r="AC1342" s="1" t="str">
        <f>IF(W1342="SO Cable","Black,White",IF(O1342="","",IF(P1342="","",IF($J$12&lt;&gt;"ABC",IF(P1342&lt;="250",VLOOKUP(O1342,Info!$AZ$4:$BB$22,3,FALSE),VLOOKUP(O1342,Info!$AZ$23:$BB$39,3,FALSE)),IF(P1342&lt;="250",VLOOKUP(O1342,Info!$AO$4:$AQ$22,3,FALSE),VLOOKUP(O1342,Info!$AO$23:$AP$39,3,FALSE))))))</f>
        <v/>
      </c>
      <c r="AD1342" s="1"/>
      <c r="AE1342" s="1" t="str">
        <f>IF($L1342="None","",IF(ISERROR(VLOOKUP($L1342,Info!$B$4:$B$266,1,FALSE)),"",VLOOKUP($L1342,Info!$B$4:$L$266,4,FALSE)))</f>
        <v/>
      </c>
      <c r="AF1342" s="1" t="str">
        <f>IF($L1342="None","",IF(ISERROR(VLOOKUP($L1342,Info!$B$4:$B$266,1,FALSE)),"",VLOOKUP($L1342,Info!$B$4:$L$266,6,FALSE)))</f>
        <v/>
      </c>
      <c r="AG1342" s="1"/>
      <c r="AH1342" s="33" t="str" cm="1">
        <f t="array" ref="AH1342">IF(AND(L1342&lt;&gt;"",O1342&lt;&gt;"",R1342:S1342&lt;&gt;"",W1342:X1342&lt;&gt;"",Z1342:AA1342&lt;&gt;"",AC1342&lt;&gt;""),"Good","Bad")</f>
        <v>Bad</v>
      </c>
      <c r="AL1342" t="str" cm="1">
        <f t="array" ref="AL1342">IF(R1342&gt;0,_xlfn.IFS(COUNTIF($L$20:L1342,"&lt;&gt;")&lt;101,1,COUNTIF($L$20:L1342,"&lt;&gt;")&lt;201,2,COUNTIF($L$20:L1342,"&lt;&gt;")&lt;301,3,COUNTIF($L$20:L1342,"&lt;&gt;")&lt;401,4,COUNTIF($L$20:L1342,"&lt;&gt;")&lt;501,5,COUNTIF($L$20:L1342,"&lt;&gt;")&lt;601,6,COUNTIF($L$20:L1342,"&lt;&gt;")&lt;701,7,COUNTIF($L$20:L1342,"&lt;&gt;")&lt;801,8,COUNTIF($L$20:L1342,"&lt;&gt;")&lt;901,9,COUNTIF($L$20:L1342,"&lt;&gt;")&lt;1001,10,COUNTIF($L$20:L1342,"&lt;&gt;")&lt;1101,11,COUNTIF($L$20:L1342,"&lt;&gt;")&lt;1201,12,COUNTIF($L$20:L1342,"&lt;&gt;")&lt;1301,13,COUNTIF($L$20:L1342,"&lt;&gt;")&lt;1401,14,COUNTIF($L$20:L1342,"&lt;&gt;")&lt;1501,15,COUNTIF($L$20:L1342,"&lt;&gt;")&lt;1601,16,COUNTIF($L$20:L1342,"&lt;&gt;")&lt;1701,17,COUNTIF($L$20:L1342,"&lt;&gt;")&lt;1801,18,COUNTIF($L$20:L1342,"&lt;&gt;")&lt;1901,19,COUNTIF($L$20:L1342,"&lt;&gt;")&lt;2001,20,COUNTIF($L$20:L1342,"&lt;&gt;")&lt;2101,21,COUNTIF($L$20:L1342,"&lt;&gt;")&lt;2201,22,COUNTIF($L$20:L1342,"&lt;&gt;")&lt;2301,23,COUNTIF($L$20:L1342,"&lt;&gt;")&lt;2401,24,COUNTIF($L$20:L1342,"&lt;&gt;")&lt;2501,25,COUNTIF($L$20:L1342,"&lt;&gt;")&lt;2601,26,COUNTIF($L$20:L1342,"&lt;&gt;")&lt;2701,27,COUNTIF($L$20:L1342,"&lt;&gt;")&lt;2801,28,COUNTIF($L$20:L1342,"&lt;&gt;")&lt;2901,29,COUNTIF($L$20:L1342,"&lt;&gt;")&lt;3001,30),"")</f>
        <v/>
      </c>
      <c r="AM1342" t="str">
        <f t="shared" si="100"/>
        <v/>
      </c>
      <c r="AN1342" t="str">
        <f t="shared" si="104"/>
        <v/>
      </c>
      <c r="AP1342" t="str">
        <f t="shared" si="103"/>
        <v/>
      </c>
      <c r="AQ1342" t="str">
        <f>IF(AO1342="","",COUNTIFS(AM1342:$AM$3019,AO1342))</f>
        <v/>
      </c>
    </row>
    <row r="1343" spans="1:43" x14ac:dyDescent="0.25">
      <c r="A1343" s="6" t="str">
        <f>IF(COUNT($A$20:A1342)&lt;&gt;$B$4,IF(A1342="","",A1342+1),"")</f>
        <v/>
      </c>
      <c r="B1343" s="3"/>
      <c r="C1343" s="3"/>
      <c r="D1343" s="122"/>
      <c r="E1343" s="3"/>
      <c r="F1343" s="3"/>
      <c r="G1343" s="3"/>
      <c r="H1343" s="3"/>
      <c r="I1343" s="120"/>
      <c r="J1343" s="3"/>
      <c r="K1343" s="95" t="str" cm="1">
        <f t="array" ref="K1343">IF(OR($J$14 = "A",$J$14 = "B",$J$14 = "C"),IF(I1343="","",IF(LEN(I1343)&gt;2,_xlfn.IFS(ISNUMBER(SEARCH("_",I1343)),I1343,ISNUMBER(SEARCH(", ",I1343)),SUBSTITUTE(I1343,", ","_"),ISNUMBER(SEARCH("/ ",I1343)),SUBSTITUTE(I1343,"/ ","_"),ISNUMBER(SEARCH(",",I1343)),SUBSTITUTE(I1343,",","_"),ISNUMBER(SEARCH("/",I1343)),SUBSTITUTE(I1343,"/","_"),ISNUMBER(SEARCH("",I1343)),I1343),I1343)),IF(OR($J$14 = "J",$J$14 = "K"),"",IF(D1343="","",IF(LEN(D1343)&gt;2,_xlfn.IFS(ISNUMBER(SEARCH("_",D1343)),D1343,ISNUMBER(SEARCH(", ",D1343)),SUBSTITUTE(D1343,", ","_"),ISNUMBER(SEARCH("/ ",D1343)),SUBSTITUTE(D1343,"/ ","_"),ISNUMBER(SEARCH(",",D1343)),SUBSTITUTE(D1343,",","_"),ISNUMBER(SEARCH("/",D1343)),SUBSTITUTE(D1343,"/","_"),ISNUMBER(SEARCH("",D1343)),D1343),D1343))))</f>
        <v/>
      </c>
      <c r="L1343" s="1"/>
      <c r="M1343" s="1" t="str">
        <f t="shared" si="101"/>
        <v/>
      </c>
      <c r="N1343" s="94" t="str">
        <f>IF($L1343="None","",IF(ISERROR(VLOOKUP($L1343,Info!$B$4:$B$266,1,FALSE)),"",VLOOKUP($L1343,Info!$B$4:$L$266,5,FALSE)))</f>
        <v/>
      </c>
      <c r="O1343" s="94" t="str">
        <f>IF(K1343="","",IF(AND($J$12&lt;&gt;"ABC",N1343="3"),"BAC",IF(N1343="3","ABC",IF($J$12&lt;&gt;"ABC",IF($J$10="Standard",VLOOKUP(K1343,Info!$BE$4:$BF$481,2,FALSE),VLOOKUP(K1343,Info!$BI$4:$BJ$482,2,FALSE)),IF($J$10="Standard",VLOOKUP(K1343,Info!$AG$4:$AH$2994,2,FALSE),VLOOKUP(K1343,Info!$AK$4:$AL$2997,2,FALSE))))))</f>
        <v/>
      </c>
      <c r="P1343" s="94" t="str">
        <f>IF($L1343="None","",IF(ISERROR(VLOOKUP($L1343,Info!$B$4:$B$266,1,FALSE)),"",VLOOKUP($L1343,Info!$B$4:$L$266,3,FALSE)))</f>
        <v/>
      </c>
      <c r="Q1343" s="96" t="str">
        <f>IF($L1343="None","",IF(ISERROR(VLOOKUP($L1343,Info!$B$4:$B$266,1,FALSE)),"",VLOOKUP($L1343,Info!$B$4:$L$266,4,FALSE)))</f>
        <v/>
      </c>
      <c r="R1343" s="1"/>
      <c r="S1343" s="6" t="str">
        <f t="shared" si="102"/>
        <v/>
      </c>
      <c r="T1343" s="6" t="str">
        <f>IF($L1343="None","",IF(ISERROR(VLOOKUP($L1343,Info!$B$4:$B$266,1,FALSE)),"",VLOOKUP($L1343,Info!$B$4:$L$266,11,FALSE)))</f>
        <v/>
      </c>
      <c r="U1343" s="1"/>
      <c r="V1343" s="1"/>
      <c r="W1343" s="1"/>
      <c r="X1343" s="1" t="str">
        <f>IF($L1343="None","",IF(ISERROR(VLOOKUP($L1343,Info!$B$4:$B$266,1,FALSE)),"",IF(OR(W1343="Metallic Liquid Tight",W1343="Non-Metallic Liquid Tight",W1343="LSZH",W1343="Greenfield"),VLOOKUP($L1343,Info!$B$4:$L$266,7,FALSE),"N/A")))</f>
        <v/>
      </c>
      <c r="Y1343" s="1"/>
      <c r="Z1343" s="96" t="str">
        <f>IF($L1343="None","",IF(ISERROR(VLOOKUP($L1343,Info!$B$4:$B$266,1,FALSE)),"",VLOOKUP($L1343,Info!$B$4:$L$266,9,FALSE)))</f>
        <v/>
      </c>
      <c r="AA1343" s="96" t="str">
        <f>IF($L1343="None","",IF(ISERROR(VLOOKUP($L1343,Info!$B$4:$B$266,1,FALSE)),"",VLOOKUP($L1343,Info!$B$4:$L$266,8,FALSE)))</f>
        <v/>
      </c>
      <c r="AB1343" s="96" t="str">
        <f>IF($L1343="None","",IF(ISERROR(VLOOKUP($L1343,Info!$B$4:$B$266,1,FALSE)),"",VLOOKUP($L1343,Info!$B$4:$L$266,10,FALSE)))</f>
        <v/>
      </c>
      <c r="AC1343" s="1" t="str">
        <f>IF(W1343="SO Cable","Black,White",IF(O1343="","",IF(P1343="","",IF($J$12&lt;&gt;"ABC",IF(P1343&lt;="250",VLOOKUP(O1343,Info!$AZ$4:$BB$22,3,FALSE),VLOOKUP(O1343,Info!$AZ$23:$BB$39,3,FALSE)),IF(P1343&lt;="250",VLOOKUP(O1343,Info!$AO$4:$AQ$22,3,FALSE),VLOOKUP(O1343,Info!$AO$23:$AP$39,3,FALSE))))))</f>
        <v/>
      </c>
      <c r="AD1343" s="1"/>
      <c r="AE1343" s="1" t="str">
        <f>IF($L1343="None","",IF(ISERROR(VLOOKUP($L1343,Info!$B$4:$B$266,1,FALSE)),"",VLOOKUP($L1343,Info!$B$4:$L$266,4,FALSE)))</f>
        <v/>
      </c>
      <c r="AF1343" s="1" t="str">
        <f>IF($L1343="None","",IF(ISERROR(VLOOKUP($L1343,Info!$B$4:$B$266,1,FALSE)),"",VLOOKUP($L1343,Info!$B$4:$L$266,6,FALSE)))</f>
        <v/>
      </c>
      <c r="AG1343" s="1"/>
      <c r="AH1343" s="33" t="str" cm="1">
        <f t="array" ref="AH1343">IF(AND(L1343&lt;&gt;"",O1343&lt;&gt;"",R1343:S1343&lt;&gt;"",W1343:X1343&lt;&gt;"",Z1343:AA1343&lt;&gt;"",AC1343&lt;&gt;""),"Good","Bad")</f>
        <v>Bad</v>
      </c>
      <c r="AL1343" t="str" cm="1">
        <f t="array" ref="AL1343">IF(R1343&gt;0,_xlfn.IFS(COUNTIF($L$20:L1343,"&lt;&gt;")&lt;101,1,COUNTIF($L$20:L1343,"&lt;&gt;")&lt;201,2,COUNTIF($L$20:L1343,"&lt;&gt;")&lt;301,3,COUNTIF($L$20:L1343,"&lt;&gt;")&lt;401,4,COUNTIF($L$20:L1343,"&lt;&gt;")&lt;501,5,COUNTIF($L$20:L1343,"&lt;&gt;")&lt;601,6,COUNTIF($L$20:L1343,"&lt;&gt;")&lt;701,7,COUNTIF($L$20:L1343,"&lt;&gt;")&lt;801,8,COUNTIF($L$20:L1343,"&lt;&gt;")&lt;901,9,COUNTIF($L$20:L1343,"&lt;&gt;")&lt;1001,10,COUNTIF($L$20:L1343,"&lt;&gt;")&lt;1101,11,COUNTIF($L$20:L1343,"&lt;&gt;")&lt;1201,12,COUNTIF($L$20:L1343,"&lt;&gt;")&lt;1301,13,COUNTIF($L$20:L1343,"&lt;&gt;")&lt;1401,14,COUNTIF($L$20:L1343,"&lt;&gt;")&lt;1501,15,COUNTIF($L$20:L1343,"&lt;&gt;")&lt;1601,16,COUNTIF($L$20:L1343,"&lt;&gt;")&lt;1701,17,COUNTIF($L$20:L1343,"&lt;&gt;")&lt;1801,18,COUNTIF($L$20:L1343,"&lt;&gt;")&lt;1901,19,COUNTIF($L$20:L1343,"&lt;&gt;")&lt;2001,20,COUNTIF($L$20:L1343,"&lt;&gt;")&lt;2101,21,COUNTIF($L$20:L1343,"&lt;&gt;")&lt;2201,22,COUNTIF($L$20:L1343,"&lt;&gt;")&lt;2301,23,COUNTIF($L$20:L1343,"&lt;&gt;")&lt;2401,24,COUNTIF($L$20:L1343,"&lt;&gt;")&lt;2501,25,COUNTIF($L$20:L1343,"&lt;&gt;")&lt;2601,26,COUNTIF($L$20:L1343,"&lt;&gt;")&lt;2701,27,COUNTIF($L$20:L1343,"&lt;&gt;")&lt;2801,28,COUNTIF($L$20:L1343,"&lt;&gt;")&lt;2901,29,COUNTIF($L$20:L1343,"&lt;&gt;")&lt;3001,30),"")</f>
        <v/>
      </c>
      <c r="AM1343" t="str">
        <f t="shared" si="100"/>
        <v/>
      </c>
      <c r="AN1343" t="str">
        <f t="shared" si="104"/>
        <v/>
      </c>
      <c r="AP1343" t="str">
        <f t="shared" si="103"/>
        <v/>
      </c>
      <c r="AQ1343" t="str">
        <f>IF(AO1343="","",COUNTIFS(AM1343:$AM$3019,AO1343))</f>
        <v/>
      </c>
    </row>
    <row r="1344" spans="1:43" x14ac:dyDescent="0.25">
      <c r="A1344" s="6" t="str">
        <f>IF(COUNT($A$20:A1343)&lt;&gt;$B$4,IF(A1343="","",A1343+1),"")</f>
        <v/>
      </c>
      <c r="B1344" s="3"/>
      <c r="C1344" s="3"/>
      <c r="D1344" s="122"/>
      <c r="E1344" s="3"/>
      <c r="F1344" s="3"/>
      <c r="G1344" s="3"/>
      <c r="H1344" s="3"/>
      <c r="I1344" s="120"/>
      <c r="J1344" s="3"/>
      <c r="K1344" s="95" t="str" cm="1">
        <f t="array" ref="K1344">IF(OR($J$14 = "A",$J$14 = "B",$J$14 = "C"),IF(I1344="","",IF(LEN(I1344)&gt;2,_xlfn.IFS(ISNUMBER(SEARCH("_",I1344)),I1344,ISNUMBER(SEARCH(", ",I1344)),SUBSTITUTE(I1344,", ","_"),ISNUMBER(SEARCH("/ ",I1344)),SUBSTITUTE(I1344,"/ ","_"),ISNUMBER(SEARCH(",",I1344)),SUBSTITUTE(I1344,",","_"),ISNUMBER(SEARCH("/",I1344)),SUBSTITUTE(I1344,"/","_"),ISNUMBER(SEARCH("",I1344)),I1344),I1344)),IF(OR($J$14 = "J",$J$14 = "K"),"",IF(D1344="","",IF(LEN(D1344)&gt;2,_xlfn.IFS(ISNUMBER(SEARCH("_",D1344)),D1344,ISNUMBER(SEARCH(", ",D1344)),SUBSTITUTE(D1344,", ","_"),ISNUMBER(SEARCH("/ ",D1344)),SUBSTITUTE(D1344,"/ ","_"),ISNUMBER(SEARCH(",",D1344)),SUBSTITUTE(D1344,",","_"),ISNUMBER(SEARCH("/",D1344)),SUBSTITUTE(D1344,"/","_"),ISNUMBER(SEARCH("",D1344)),D1344),D1344))))</f>
        <v/>
      </c>
      <c r="L1344" s="1"/>
      <c r="M1344" s="1" t="str">
        <f t="shared" si="101"/>
        <v/>
      </c>
      <c r="N1344" s="94" t="str">
        <f>IF($L1344="None","",IF(ISERROR(VLOOKUP($L1344,Info!$B$4:$B$266,1,FALSE)),"",VLOOKUP($L1344,Info!$B$4:$L$266,5,FALSE)))</f>
        <v/>
      </c>
      <c r="O1344" s="94" t="str">
        <f>IF(K1344="","",IF(AND($J$12&lt;&gt;"ABC",N1344="3"),"BAC",IF(N1344="3","ABC",IF($J$12&lt;&gt;"ABC",IF($J$10="Standard",VLOOKUP(K1344,Info!$BE$4:$BF$481,2,FALSE),VLOOKUP(K1344,Info!$BI$4:$BJ$482,2,FALSE)),IF($J$10="Standard",VLOOKUP(K1344,Info!$AG$4:$AH$2994,2,FALSE),VLOOKUP(K1344,Info!$AK$4:$AL$2997,2,FALSE))))))</f>
        <v/>
      </c>
      <c r="P1344" s="94" t="str">
        <f>IF($L1344="None","",IF(ISERROR(VLOOKUP($L1344,Info!$B$4:$B$266,1,FALSE)),"",VLOOKUP($L1344,Info!$B$4:$L$266,3,FALSE)))</f>
        <v/>
      </c>
      <c r="Q1344" s="96" t="str">
        <f>IF($L1344="None","",IF(ISERROR(VLOOKUP($L1344,Info!$B$4:$B$266,1,FALSE)),"",VLOOKUP($L1344,Info!$B$4:$L$266,4,FALSE)))</f>
        <v/>
      </c>
      <c r="R1344" s="1"/>
      <c r="S1344" s="6" t="str">
        <f t="shared" si="102"/>
        <v/>
      </c>
      <c r="T1344" s="6" t="str">
        <f>IF($L1344="None","",IF(ISERROR(VLOOKUP($L1344,Info!$B$4:$B$266,1,FALSE)),"",VLOOKUP($L1344,Info!$B$4:$L$266,11,FALSE)))</f>
        <v/>
      </c>
      <c r="U1344" s="1"/>
      <c r="V1344" s="1"/>
      <c r="W1344" s="1"/>
      <c r="X1344" s="1" t="str">
        <f>IF($L1344="None","",IF(ISERROR(VLOOKUP($L1344,Info!$B$4:$B$266,1,FALSE)),"",IF(OR(W1344="Metallic Liquid Tight",W1344="Non-Metallic Liquid Tight",W1344="LSZH",W1344="Greenfield"),VLOOKUP($L1344,Info!$B$4:$L$266,7,FALSE),"N/A")))</f>
        <v/>
      </c>
      <c r="Y1344" s="1"/>
      <c r="Z1344" s="96" t="str">
        <f>IF($L1344="None","",IF(ISERROR(VLOOKUP($L1344,Info!$B$4:$B$266,1,FALSE)),"",VLOOKUP($L1344,Info!$B$4:$L$266,9,FALSE)))</f>
        <v/>
      </c>
      <c r="AA1344" s="96" t="str">
        <f>IF($L1344="None","",IF(ISERROR(VLOOKUP($L1344,Info!$B$4:$B$266,1,FALSE)),"",VLOOKUP($L1344,Info!$B$4:$L$266,8,FALSE)))</f>
        <v/>
      </c>
      <c r="AB1344" s="96" t="str">
        <f>IF($L1344="None","",IF(ISERROR(VLOOKUP($L1344,Info!$B$4:$B$266,1,FALSE)),"",VLOOKUP($L1344,Info!$B$4:$L$266,10,FALSE)))</f>
        <v/>
      </c>
      <c r="AC1344" s="1" t="str">
        <f>IF(W1344="SO Cable","Black,White",IF(O1344="","",IF(P1344="","",IF($J$12&lt;&gt;"ABC",IF(P1344&lt;="250",VLOOKUP(O1344,Info!$AZ$4:$BB$22,3,FALSE),VLOOKUP(O1344,Info!$AZ$23:$BB$39,3,FALSE)),IF(P1344&lt;="250",VLOOKUP(O1344,Info!$AO$4:$AQ$22,3,FALSE),VLOOKUP(O1344,Info!$AO$23:$AP$39,3,FALSE))))))</f>
        <v/>
      </c>
      <c r="AD1344" s="1"/>
      <c r="AE1344" s="1" t="str">
        <f>IF($L1344="None","",IF(ISERROR(VLOOKUP($L1344,Info!$B$4:$B$266,1,FALSE)),"",VLOOKUP($L1344,Info!$B$4:$L$266,4,FALSE)))</f>
        <v/>
      </c>
      <c r="AF1344" s="1" t="str">
        <f>IF($L1344="None","",IF(ISERROR(VLOOKUP($L1344,Info!$B$4:$B$266,1,FALSE)),"",VLOOKUP($L1344,Info!$B$4:$L$266,6,FALSE)))</f>
        <v/>
      </c>
      <c r="AG1344" s="1"/>
      <c r="AH1344" s="33" t="str" cm="1">
        <f t="array" ref="AH1344">IF(AND(L1344&lt;&gt;"",O1344&lt;&gt;"",R1344:S1344&lt;&gt;"",W1344:X1344&lt;&gt;"",Z1344:AA1344&lt;&gt;"",AC1344&lt;&gt;""),"Good","Bad")</f>
        <v>Bad</v>
      </c>
      <c r="AL1344" t="str" cm="1">
        <f t="array" ref="AL1344">IF(R1344&gt;0,_xlfn.IFS(COUNTIF($L$20:L1344,"&lt;&gt;")&lt;101,1,COUNTIF($L$20:L1344,"&lt;&gt;")&lt;201,2,COUNTIF($L$20:L1344,"&lt;&gt;")&lt;301,3,COUNTIF($L$20:L1344,"&lt;&gt;")&lt;401,4,COUNTIF($L$20:L1344,"&lt;&gt;")&lt;501,5,COUNTIF($L$20:L1344,"&lt;&gt;")&lt;601,6,COUNTIF($L$20:L1344,"&lt;&gt;")&lt;701,7,COUNTIF($L$20:L1344,"&lt;&gt;")&lt;801,8,COUNTIF($L$20:L1344,"&lt;&gt;")&lt;901,9,COUNTIF($L$20:L1344,"&lt;&gt;")&lt;1001,10,COUNTIF($L$20:L1344,"&lt;&gt;")&lt;1101,11,COUNTIF($L$20:L1344,"&lt;&gt;")&lt;1201,12,COUNTIF($L$20:L1344,"&lt;&gt;")&lt;1301,13,COUNTIF($L$20:L1344,"&lt;&gt;")&lt;1401,14,COUNTIF($L$20:L1344,"&lt;&gt;")&lt;1501,15,COUNTIF($L$20:L1344,"&lt;&gt;")&lt;1601,16,COUNTIF($L$20:L1344,"&lt;&gt;")&lt;1701,17,COUNTIF($L$20:L1344,"&lt;&gt;")&lt;1801,18,COUNTIF($L$20:L1344,"&lt;&gt;")&lt;1901,19,COUNTIF($L$20:L1344,"&lt;&gt;")&lt;2001,20,COUNTIF($L$20:L1344,"&lt;&gt;")&lt;2101,21,COUNTIF($L$20:L1344,"&lt;&gt;")&lt;2201,22,COUNTIF($L$20:L1344,"&lt;&gt;")&lt;2301,23,COUNTIF($L$20:L1344,"&lt;&gt;")&lt;2401,24,COUNTIF($L$20:L1344,"&lt;&gt;")&lt;2501,25,COUNTIF($L$20:L1344,"&lt;&gt;")&lt;2601,26,COUNTIF($L$20:L1344,"&lt;&gt;")&lt;2701,27,COUNTIF($L$20:L1344,"&lt;&gt;")&lt;2801,28,COUNTIF($L$20:L1344,"&lt;&gt;")&lt;2901,29,COUNTIF($L$20:L1344,"&lt;&gt;")&lt;3001,30),"")</f>
        <v/>
      </c>
      <c r="AM1344" t="str">
        <f t="shared" si="100"/>
        <v/>
      </c>
      <c r="AN1344" t="str">
        <f t="shared" si="104"/>
        <v/>
      </c>
      <c r="AP1344" t="str">
        <f t="shared" si="103"/>
        <v/>
      </c>
      <c r="AQ1344" t="str">
        <f>IF(AO1344="","",COUNTIFS(AM1344:$AM$3019,AO1344))</f>
        <v/>
      </c>
    </row>
    <row r="1345" spans="1:43" x14ac:dyDescent="0.25">
      <c r="A1345" s="6" t="str">
        <f>IF(COUNT($A$20:A1344)&lt;&gt;$B$4,IF(A1344="","",A1344+1),"")</f>
        <v/>
      </c>
      <c r="B1345" s="3"/>
      <c r="C1345" s="3"/>
      <c r="D1345" s="122"/>
      <c r="E1345" s="3"/>
      <c r="F1345" s="3"/>
      <c r="G1345" s="3"/>
      <c r="H1345" s="3"/>
      <c r="I1345" s="120"/>
      <c r="J1345" s="3"/>
      <c r="K1345" s="95" t="str" cm="1">
        <f t="array" ref="K1345">IF(OR($J$14 = "A",$J$14 = "B",$J$14 = "C"),IF(I1345="","",IF(LEN(I1345)&gt;2,_xlfn.IFS(ISNUMBER(SEARCH("_",I1345)),I1345,ISNUMBER(SEARCH(", ",I1345)),SUBSTITUTE(I1345,", ","_"),ISNUMBER(SEARCH("/ ",I1345)),SUBSTITUTE(I1345,"/ ","_"),ISNUMBER(SEARCH(",",I1345)),SUBSTITUTE(I1345,",","_"),ISNUMBER(SEARCH("/",I1345)),SUBSTITUTE(I1345,"/","_"),ISNUMBER(SEARCH("",I1345)),I1345),I1345)),IF(OR($J$14 = "J",$J$14 = "K"),"",IF(D1345="","",IF(LEN(D1345)&gt;2,_xlfn.IFS(ISNUMBER(SEARCH("_",D1345)),D1345,ISNUMBER(SEARCH(", ",D1345)),SUBSTITUTE(D1345,", ","_"),ISNUMBER(SEARCH("/ ",D1345)),SUBSTITUTE(D1345,"/ ","_"),ISNUMBER(SEARCH(",",D1345)),SUBSTITUTE(D1345,",","_"),ISNUMBER(SEARCH("/",D1345)),SUBSTITUTE(D1345,"/","_"),ISNUMBER(SEARCH("",D1345)),D1345),D1345))))</f>
        <v/>
      </c>
      <c r="L1345" s="1"/>
      <c r="M1345" s="1" t="str">
        <f t="shared" si="101"/>
        <v/>
      </c>
      <c r="N1345" s="94" t="str">
        <f>IF($L1345="None","",IF(ISERROR(VLOOKUP($L1345,Info!$B$4:$B$266,1,FALSE)),"",VLOOKUP($L1345,Info!$B$4:$L$266,5,FALSE)))</f>
        <v/>
      </c>
      <c r="O1345" s="94" t="str">
        <f>IF(K1345="","",IF(AND($J$12&lt;&gt;"ABC",N1345="3"),"BAC",IF(N1345="3","ABC",IF($J$12&lt;&gt;"ABC",IF($J$10="Standard",VLOOKUP(K1345,Info!$BE$4:$BF$481,2,FALSE),VLOOKUP(K1345,Info!$BI$4:$BJ$482,2,FALSE)),IF($J$10="Standard",VLOOKUP(K1345,Info!$AG$4:$AH$2994,2,FALSE),VLOOKUP(K1345,Info!$AK$4:$AL$2997,2,FALSE))))))</f>
        <v/>
      </c>
      <c r="P1345" s="94" t="str">
        <f>IF($L1345="None","",IF(ISERROR(VLOOKUP($L1345,Info!$B$4:$B$266,1,FALSE)),"",VLOOKUP($L1345,Info!$B$4:$L$266,3,FALSE)))</f>
        <v/>
      </c>
      <c r="Q1345" s="96" t="str">
        <f>IF($L1345="None","",IF(ISERROR(VLOOKUP($L1345,Info!$B$4:$B$266,1,FALSE)),"",VLOOKUP($L1345,Info!$B$4:$L$266,4,FALSE)))</f>
        <v/>
      </c>
      <c r="R1345" s="1"/>
      <c r="S1345" s="6" t="str">
        <f t="shared" si="102"/>
        <v/>
      </c>
      <c r="T1345" s="6" t="str">
        <f>IF($L1345="None","",IF(ISERROR(VLOOKUP($L1345,Info!$B$4:$B$266,1,FALSE)),"",VLOOKUP($L1345,Info!$B$4:$L$266,11,FALSE)))</f>
        <v/>
      </c>
      <c r="U1345" s="1"/>
      <c r="V1345" s="1"/>
      <c r="W1345" s="1"/>
      <c r="X1345" s="1" t="str">
        <f>IF($L1345="None","",IF(ISERROR(VLOOKUP($L1345,Info!$B$4:$B$266,1,FALSE)),"",IF(OR(W1345="Metallic Liquid Tight",W1345="Non-Metallic Liquid Tight",W1345="LSZH",W1345="Greenfield"),VLOOKUP($L1345,Info!$B$4:$L$266,7,FALSE),"N/A")))</f>
        <v/>
      </c>
      <c r="Y1345" s="1"/>
      <c r="Z1345" s="96" t="str">
        <f>IF($L1345="None","",IF(ISERROR(VLOOKUP($L1345,Info!$B$4:$B$266,1,FALSE)),"",VLOOKUP($L1345,Info!$B$4:$L$266,9,FALSE)))</f>
        <v/>
      </c>
      <c r="AA1345" s="96" t="str">
        <f>IF($L1345="None","",IF(ISERROR(VLOOKUP($L1345,Info!$B$4:$B$266,1,FALSE)),"",VLOOKUP($L1345,Info!$B$4:$L$266,8,FALSE)))</f>
        <v/>
      </c>
      <c r="AB1345" s="96" t="str">
        <f>IF($L1345="None","",IF(ISERROR(VLOOKUP($L1345,Info!$B$4:$B$266,1,FALSE)),"",VLOOKUP($L1345,Info!$B$4:$L$266,10,FALSE)))</f>
        <v/>
      </c>
      <c r="AC1345" s="1" t="str">
        <f>IF(W1345="SO Cable","Black,White",IF(O1345="","",IF(P1345="","",IF($J$12&lt;&gt;"ABC",IF(P1345&lt;="250",VLOOKUP(O1345,Info!$AZ$4:$BB$22,3,FALSE),VLOOKUP(O1345,Info!$AZ$23:$BB$39,3,FALSE)),IF(P1345&lt;="250",VLOOKUP(O1345,Info!$AO$4:$AQ$22,3,FALSE),VLOOKUP(O1345,Info!$AO$23:$AP$39,3,FALSE))))))</f>
        <v/>
      </c>
      <c r="AD1345" s="1"/>
      <c r="AE1345" s="1" t="str">
        <f>IF($L1345="None","",IF(ISERROR(VLOOKUP($L1345,Info!$B$4:$B$266,1,FALSE)),"",VLOOKUP($L1345,Info!$B$4:$L$266,4,FALSE)))</f>
        <v/>
      </c>
      <c r="AF1345" s="1" t="str">
        <f>IF($L1345="None","",IF(ISERROR(VLOOKUP($L1345,Info!$B$4:$B$266,1,FALSE)),"",VLOOKUP($L1345,Info!$B$4:$L$266,6,FALSE)))</f>
        <v/>
      </c>
      <c r="AG1345" s="1"/>
      <c r="AH1345" s="33" t="str" cm="1">
        <f t="array" ref="AH1345">IF(AND(L1345&lt;&gt;"",O1345&lt;&gt;"",R1345:S1345&lt;&gt;"",W1345:X1345&lt;&gt;"",Z1345:AA1345&lt;&gt;"",AC1345&lt;&gt;""),"Good","Bad")</f>
        <v>Bad</v>
      </c>
      <c r="AL1345" t="str" cm="1">
        <f t="array" ref="AL1345">IF(R1345&gt;0,_xlfn.IFS(COUNTIF($L$20:L1345,"&lt;&gt;")&lt;101,1,COUNTIF($L$20:L1345,"&lt;&gt;")&lt;201,2,COUNTIF($L$20:L1345,"&lt;&gt;")&lt;301,3,COUNTIF($L$20:L1345,"&lt;&gt;")&lt;401,4,COUNTIF($L$20:L1345,"&lt;&gt;")&lt;501,5,COUNTIF($L$20:L1345,"&lt;&gt;")&lt;601,6,COUNTIF($L$20:L1345,"&lt;&gt;")&lt;701,7,COUNTIF($L$20:L1345,"&lt;&gt;")&lt;801,8,COUNTIF($L$20:L1345,"&lt;&gt;")&lt;901,9,COUNTIF($L$20:L1345,"&lt;&gt;")&lt;1001,10,COUNTIF($L$20:L1345,"&lt;&gt;")&lt;1101,11,COUNTIF($L$20:L1345,"&lt;&gt;")&lt;1201,12,COUNTIF($L$20:L1345,"&lt;&gt;")&lt;1301,13,COUNTIF($L$20:L1345,"&lt;&gt;")&lt;1401,14,COUNTIF($L$20:L1345,"&lt;&gt;")&lt;1501,15,COUNTIF($L$20:L1345,"&lt;&gt;")&lt;1601,16,COUNTIF($L$20:L1345,"&lt;&gt;")&lt;1701,17,COUNTIF($L$20:L1345,"&lt;&gt;")&lt;1801,18,COUNTIF($L$20:L1345,"&lt;&gt;")&lt;1901,19,COUNTIF($L$20:L1345,"&lt;&gt;")&lt;2001,20,COUNTIF($L$20:L1345,"&lt;&gt;")&lt;2101,21,COUNTIF($L$20:L1345,"&lt;&gt;")&lt;2201,22,COUNTIF($L$20:L1345,"&lt;&gt;")&lt;2301,23,COUNTIF($L$20:L1345,"&lt;&gt;")&lt;2401,24,COUNTIF($L$20:L1345,"&lt;&gt;")&lt;2501,25,COUNTIF($L$20:L1345,"&lt;&gt;")&lt;2601,26,COUNTIF($L$20:L1345,"&lt;&gt;")&lt;2701,27,COUNTIF($L$20:L1345,"&lt;&gt;")&lt;2801,28,COUNTIF($L$20:L1345,"&lt;&gt;")&lt;2901,29,COUNTIF($L$20:L1345,"&lt;&gt;")&lt;3001,30),"")</f>
        <v/>
      </c>
      <c r="AM1345" t="str">
        <f t="shared" si="100"/>
        <v/>
      </c>
      <c r="AN1345" t="str">
        <f t="shared" si="104"/>
        <v/>
      </c>
      <c r="AP1345" t="str">
        <f t="shared" si="103"/>
        <v/>
      </c>
      <c r="AQ1345" t="str">
        <f>IF(AO1345="","",COUNTIFS(AM1345:$AM$3019,AO1345))</f>
        <v/>
      </c>
    </row>
    <row r="1346" spans="1:43" x14ac:dyDescent="0.25">
      <c r="A1346" s="6" t="str">
        <f>IF(COUNT($A$20:A1345)&lt;&gt;$B$4,IF(A1345="","",A1345+1),"")</f>
        <v/>
      </c>
      <c r="B1346" s="3"/>
      <c r="C1346" s="3"/>
      <c r="D1346" s="122"/>
      <c r="E1346" s="3"/>
      <c r="F1346" s="3"/>
      <c r="G1346" s="3"/>
      <c r="H1346" s="3"/>
      <c r="I1346" s="120"/>
      <c r="J1346" s="3"/>
      <c r="K1346" s="95" t="str" cm="1">
        <f t="array" ref="K1346">IF(OR($J$14 = "A",$J$14 = "B",$J$14 = "C"),IF(I1346="","",IF(LEN(I1346)&gt;2,_xlfn.IFS(ISNUMBER(SEARCH("_",I1346)),I1346,ISNUMBER(SEARCH(", ",I1346)),SUBSTITUTE(I1346,", ","_"),ISNUMBER(SEARCH("/ ",I1346)),SUBSTITUTE(I1346,"/ ","_"),ISNUMBER(SEARCH(",",I1346)),SUBSTITUTE(I1346,",","_"),ISNUMBER(SEARCH("/",I1346)),SUBSTITUTE(I1346,"/","_"),ISNUMBER(SEARCH("",I1346)),I1346),I1346)),IF(OR($J$14 = "J",$J$14 = "K"),"",IF(D1346="","",IF(LEN(D1346)&gt;2,_xlfn.IFS(ISNUMBER(SEARCH("_",D1346)),D1346,ISNUMBER(SEARCH(", ",D1346)),SUBSTITUTE(D1346,", ","_"),ISNUMBER(SEARCH("/ ",D1346)),SUBSTITUTE(D1346,"/ ","_"),ISNUMBER(SEARCH(",",D1346)),SUBSTITUTE(D1346,",","_"),ISNUMBER(SEARCH("/",D1346)),SUBSTITUTE(D1346,"/","_"),ISNUMBER(SEARCH("",D1346)),D1346),D1346))))</f>
        <v/>
      </c>
      <c r="L1346" s="1"/>
      <c r="M1346" s="1" t="str">
        <f t="shared" si="101"/>
        <v/>
      </c>
      <c r="N1346" s="94" t="str">
        <f>IF($L1346="None","",IF(ISERROR(VLOOKUP($L1346,Info!$B$4:$B$266,1,FALSE)),"",VLOOKUP($L1346,Info!$B$4:$L$266,5,FALSE)))</f>
        <v/>
      </c>
      <c r="O1346" s="94" t="str">
        <f>IF(K1346="","",IF(AND($J$12&lt;&gt;"ABC",N1346="3"),"BAC",IF(N1346="3","ABC",IF($J$12&lt;&gt;"ABC",IF($J$10="Standard",VLOOKUP(K1346,Info!$BE$4:$BF$481,2,FALSE),VLOOKUP(K1346,Info!$BI$4:$BJ$482,2,FALSE)),IF($J$10="Standard",VLOOKUP(K1346,Info!$AG$4:$AH$2994,2,FALSE),VLOOKUP(K1346,Info!$AK$4:$AL$2997,2,FALSE))))))</f>
        <v/>
      </c>
      <c r="P1346" s="94" t="str">
        <f>IF($L1346="None","",IF(ISERROR(VLOOKUP($L1346,Info!$B$4:$B$266,1,FALSE)),"",VLOOKUP($L1346,Info!$B$4:$L$266,3,FALSE)))</f>
        <v/>
      </c>
      <c r="Q1346" s="96" t="str">
        <f>IF($L1346="None","",IF(ISERROR(VLOOKUP($L1346,Info!$B$4:$B$266,1,FALSE)),"",VLOOKUP($L1346,Info!$B$4:$L$266,4,FALSE)))</f>
        <v/>
      </c>
      <c r="R1346" s="1"/>
      <c r="S1346" s="6" t="str">
        <f t="shared" si="102"/>
        <v/>
      </c>
      <c r="T1346" s="6" t="str">
        <f>IF($L1346="None","",IF(ISERROR(VLOOKUP($L1346,Info!$B$4:$B$266,1,FALSE)),"",VLOOKUP($L1346,Info!$B$4:$L$266,11,FALSE)))</f>
        <v/>
      </c>
      <c r="U1346" s="1"/>
      <c r="V1346" s="1"/>
      <c r="W1346" s="1"/>
      <c r="X1346" s="1" t="str">
        <f>IF($L1346="None","",IF(ISERROR(VLOOKUP($L1346,Info!$B$4:$B$266,1,FALSE)),"",IF(OR(W1346="Metallic Liquid Tight",W1346="Non-Metallic Liquid Tight",W1346="LSZH",W1346="Greenfield"),VLOOKUP($L1346,Info!$B$4:$L$266,7,FALSE),"N/A")))</f>
        <v/>
      </c>
      <c r="Y1346" s="1"/>
      <c r="Z1346" s="96" t="str">
        <f>IF($L1346="None","",IF(ISERROR(VLOOKUP($L1346,Info!$B$4:$B$266,1,FALSE)),"",VLOOKUP($L1346,Info!$B$4:$L$266,9,FALSE)))</f>
        <v/>
      </c>
      <c r="AA1346" s="96" t="str">
        <f>IF($L1346="None","",IF(ISERROR(VLOOKUP($L1346,Info!$B$4:$B$266,1,FALSE)),"",VLOOKUP($L1346,Info!$B$4:$L$266,8,FALSE)))</f>
        <v/>
      </c>
      <c r="AB1346" s="96" t="str">
        <f>IF($L1346="None","",IF(ISERROR(VLOOKUP($L1346,Info!$B$4:$B$266,1,FALSE)),"",VLOOKUP($L1346,Info!$B$4:$L$266,10,FALSE)))</f>
        <v/>
      </c>
      <c r="AC1346" s="1" t="str">
        <f>IF(W1346="SO Cable","Black,White",IF(O1346="","",IF(P1346="","",IF($J$12&lt;&gt;"ABC",IF(P1346&lt;="250",VLOOKUP(O1346,Info!$AZ$4:$BB$22,3,FALSE),VLOOKUP(O1346,Info!$AZ$23:$BB$39,3,FALSE)),IF(P1346&lt;="250",VLOOKUP(O1346,Info!$AO$4:$AQ$22,3,FALSE),VLOOKUP(O1346,Info!$AO$23:$AP$39,3,FALSE))))))</f>
        <v/>
      </c>
      <c r="AD1346" s="1"/>
      <c r="AE1346" s="1" t="str">
        <f>IF($L1346="None","",IF(ISERROR(VLOOKUP($L1346,Info!$B$4:$B$266,1,FALSE)),"",VLOOKUP($L1346,Info!$B$4:$L$266,4,FALSE)))</f>
        <v/>
      </c>
      <c r="AF1346" s="1" t="str">
        <f>IF($L1346="None","",IF(ISERROR(VLOOKUP($L1346,Info!$B$4:$B$266,1,FALSE)),"",VLOOKUP($L1346,Info!$B$4:$L$266,6,FALSE)))</f>
        <v/>
      </c>
      <c r="AG1346" s="1"/>
      <c r="AH1346" s="33" t="str" cm="1">
        <f t="array" ref="AH1346">IF(AND(L1346&lt;&gt;"",O1346&lt;&gt;"",R1346:S1346&lt;&gt;"",W1346:X1346&lt;&gt;"",Z1346:AA1346&lt;&gt;"",AC1346&lt;&gt;""),"Good","Bad")</f>
        <v>Bad</v>
      </c>
      <c r="AL1346" t="str" cm="1">
        <f t="array" ref="AL1346">IF(R1346&gt;0,_xlfn.IFS(COUNTIF($L$20:L1346,"&lt;&gt;")&lt;101,1,COUNTIF($L$20:L1346,"&lt;&gt;")&lt;201,2,COUNTIF($L$20:L1346,"&lt;&gt;")&lt;301,3,COUNTIF($L$20:L1346,"&lt;&gt;")&lt;401,4,COUNTIF($L$20:L1346,"&lt;&gt;")&lt;501,5,COUNTIF($L$20:L1346,"&lt;&gt;")&lt;601,6,COUNTIF($L$20:L1346,"&lt;&gt;")&lt;701,7,COUNTIF($L$20:L1346,"&lt;&gt;")&lt;801,8,COUNTIF($L$20:L1346,"&lt;&gt;")&lt;901,9,COUNTIF($L$20:L1346,"&lt;&gt;")&lt;1001,10,COUNTIF($L$20:L1346,"&lt;&gt;")&lt;1101,11,COUNTIF($L$20:L1346,"&lt;&gt;")&lt;1201,12,COUNTIF($L$20:L1346,"&lt;&gt;")&lt;1301,13,COUNTIF($L$20:L1346,"&lt;&gt;")&lt;1401,14,COUNTIF($L$20:L1346,"&lt;&gt;")&lt;1501,15,COUNTIF($L$20:L1346,"&lt;&gt;")&lt;1601,16,COUNTIF($L$20:L1346,"&lt;&gt;")&lt;1701,17,COUNTIF($L$20:L1346,"&lt;&gt;")&lt;1801,18,COUNTIF($L$20:L1346,"&lt;&gt;")&lt;1901,19,COUNTIF($L$20:L1346,"&lt;&gt;")&lt;2001,20,COUNTIF($L$20:L1346,"&lt;&gt;")&lt;2101,21,COUNTIF($L$20:L1346,"&lt;&gt;")&lt;2201,22,COUNTIF($L$20:L1346,"&lt;&gt;")&lt;2301,23,COUNTIF($L$20:L1346,"&lt;&gt;")&lt;2401,24,COUNTIF($L$20:L1346,"&lt;&gt;")&lt;2501,25,COUNTIF($L$20:L1346,"&lt;&gt;")&lt;2601,26,COUNTIF($L$20:L1346,"&lt;&gt;")&lt;2701,27,COUNTIF($L$20:L1346,"&lt;&gt;")&lt;2801,28,COUNTIF($L$20:L1346,"&lt;&gt;")&lt;2901,29,COUNTIF($L$20:L1346,"&lt;&gt;")&lt;3001,30),"")</f>
        <v/>
      </c>
      <c r="AM1346" t="str">
        <f t="shared" si="100"/>
        <v/>
      </c>
      <c r="AN1346" t="str">
        <f t="shared" si="104"/>
        <v/>
      </c>
      <c r="AP1346" t="str">
        <f t="shared" si="103"/>
        <v/>
      </c>
      <c r="AQ1346" t="str">
        <f>IF(AO1346="","",COUNTIFS(AM1346:$AM$3019,AO1346))</f>
        <v/>
      </c>
    </row>
    <row r="1347" spans="1:43" x14ac:dyDescent="0.25">
      <c r="A1347" s="6" t="str">
        <f>IF(COUNT($A$20:A1346)&lt;&gt;$B$4,IF(A1346="","",A1346+1),"")</f>
        <v/>
      </c>
      <c r="B1347" s="3"/>
      <c r="C1347" s="3"/>
      <c r="D1347" s="122"/>
      <c r="E1347" s="3"/>
      <c r="F1347" s="3"/>
      <c r="G1347" s="3"/>
      <c r="H1347" s="3"/>
      <c r="I1347" s="120"/>
      <c r="J1347" s="3"/>
      <c r="K1347" s="95" t="str" cm="1">
        <f t="array" ref="K1347">IF(OR($J$14 = "A",$J$14 = "B",$J$14 = "C"),IF(I1347="","",IF(LEN(I1347)&gt;2,_xlfn.IFS(ISNUMBER(SEARCH("_",I1347)),I1347,ISNUMBER(SEARCH(", ",I1347)),SUBSTITUTE(I1347,", ","_"),ISNUMBER(SEARCH("/ ",I1347)),SUBSTITUTE(I1347,"/ ","_"),ISNUMBER(SEARCH(",",I1347)),SUBSTITUTE(I1347,",","_"),ISNUMBER(SEARCH("/",I1347)),SUBSTITUTE(I1347,"/","_"),ISNUMBER(SEARCH("",I1347)),I1347),I1347)),IF(OR($J$14 = "J",$J$14 = "K"),"",IF(D1347="","",IF(LEN(D1347)&gt;2,_xlfn.IFS(ISNUMBER(SEARCH("_",D1347)),D1347,ISNUMBER(SEARCH(", ",D1347)),SUBSTITUTE(D1347,", ","_"),ISNUMBER(SEARCH("/ ",D1347)),SUBSTITUTE(D1347,"/ ","_"),ISNUMBER(SEARCH(",",D1347)),SUBSTITUTE(D1347,",","_"),ISNUMBER(SEARCH("/",D1347)),SUBSTITUTE(D1347,"/","_"),ISNUMBER(SEARCH("",D1347)),D1347),D1347))))</f>
        <v/>
      </c>
      <c r="L1347" s="1"/>
      <c r="M1347" s="1" t="str">
        <f t="shared" si="101"/>
        <v/>
      </c>
      <c r="N1347" s="94" t="str">
        <f>IF($L1347="None","",IF(ISERROR(VLOOKUP($L1347,Info!$B$4:$B$266,1,FALSE)),"",VLOOKUP($L1347,Info!$B$4:$L$266,5,FALSE)))</f>
        <v/>
      </c>
      <c r="O1347" s="94" t="str">
        <f>IF(K1347="","",IF(AND($J$12&lt;&gt;"ABC",N1347="3"),"BAC",IF(N1347="3","ABC",IF($J$12&lt;&gt;"ABC",IF($J$10="Standard",VLOOKUP(K1347,Info!$BE$4:$BF$481,2,FALSE),VLOOKUP(K1347,Info!$BI$4:$BJ$482,2,FALSE)),IF($J$10="Standard",VLOOKUP(K1347,Info!$AG$4:$AH$2994,2,FALSE),VLOOKUP(K1347,Info!$AK$4:$AL$2997,2,FALSE))))))</f>
        <v/>
      </c>
      <c r="P1347" s="94" t="str">
        <f>IF($L1347="None","",IF(ISERROR(VLOOKUP($L1347,Info!$B$4:$B$266,1,FALSE)),"",VLOOKUP($L1347,Info!$B$4:$L$266,3,FALSE)))</f>
        <v/>
      </c>
      <c r="Q1347" s="96" t="str">
        <f>IF($L1347="None","",IF(ISERROR(VLOOKUP($L1347,Info!$B$4:$B$266,1,FALSE)),"",VLOOKUP($L1347,Info!$B$4:$L$266,4,FALSE)))</f>
        <v/>
      </c>
      <c r="R1347" s="1"/>
      <c r="S1347" s="6" t="str">
        <f t="shared" si="102"/>
        <v/>
      </c>
      <c r="T1347" s="6" t="str">
        <f>IF($L1347="None","",IF(ISERROR(VLOOKUP($L1347,Info!$B$4:$B$266,1,FALSE)),"",VLOOKUP($L1347,Info!$B$4:$L$266,11,FALSE)))</f>
        <v/>
      </c>
      <c r="U1347" s="1"/>
      <c r="V1347" s="1"/>
      <c r="W1347" s="1"/>
      <c r="X1347" s="1" t="str">
        <f>IF($L1347="None","",IF(ISERROR(VLOOKUP($L1347,Info!$B$4:$B$266,1,FALSE)),"",IF(OR(W1347="Metallic Liquid Tight",W1347="Non-Metallic Liquid Tight",W1347="LSZH",W1347="Greenfield"),VLOOKUP($L1347,Info!$B$4:$L$266,7,FALSE),"N/A")))</f>
        <v/>
      </c>
      <c r="Y1347" s="1"/>
      <c r="Z1347" s="96" t="str">
        <f>IF($L1347="None","",IF(ISERROR(VLOOKUP($L1347,Info!$B$4:$B$266,1,FALSE)),"",VLOOKUP($L1347,Info!$B$4:$L$266,9,FALSE)))</f>
        <v/>
      </c>
      <c r="AA1347" s="96" t="str">
        <f>IF($L1347="None","",IF(ISERROR(VLOOKUP($L1347,Info!$B$4:$B$266,1,FALSE)),"",VLOOKUP($L1347,Info!$B$4:$L$266,8,FALSE)))</f>
        <v/>
      </c>
      <c r="AB1347" s="96" t="str">
        <f>IF($L1347="None","",IF(ISERROR(VLOOKUP($L1347,Info!$B$4:$B$266,1,FALSE)),"",VLOOKUP($L1347,Info!$B$4:$L$266,10,FALSE)))</f>
        <v/>
      </c>
      <c r="AC1347" s="1" t="str">
        <f>IF(W1347="SO Cable","Black,White",IF(O1347="","",IF(P1347="","",IF($J$12&lt;&gt;"ABC",IF(P1347&lt;="250",VLOOKUP(O1347,Info!$AZ$4:$BB$22,3,FALSE),VLOOKUP(O1347,Info!$AZ$23:$BB$39,3,FALSE)),IF(P1347&lt;="250",VLOOKUP(O1347,Info!$AO$4:$AQ$22,3,FALSE),VLOOKUP(O1347,Info!$AO$23:$AP$39,3,FALSE))))))</f>
        <v/>
      </c>
      <c r="AD1347" s="1"/>
      <c r="AE1347" s="1" t="str">
        <f>IF($L1347="None","",IF(ISERROR(VLOOKUP($L1347,Info!$B$4:$B$266,1,FALSE)),"",VLOOKUP($L1347,Info!$B$4:$L$266,4,FALSE)))</f>
        <v/>
      </c>
      <c r="AF1347" s="1" t="str">
        <f>IF($L1347="None","",IF(ISERROR(VLOOKUP($L1347,Info!$B$4:$B$266,1,FALSE)),"",VLOOKUP($L1347,Info!$B$4:$L$266,6,FALSE)))</f>
        <v/>
      </c>
      <c r="AG1347" s="1"/>
      <c r="AH1347" s="33" t="str" cm="1">
        <f t="array" ref="AH1347">IF(AND(L1347&lt;&gt;"",O1347&lt;&gt;"",R1347:S1347&lt;&gt;"",W1347:X1347&lt;&gt;"",Z1347:AA1347&lt;&gt;"",AC1347&lt;&gt;""),"Good","Bad")</f>
        <v>Bad</v>
      </c>
      <c r="AL1347" t="str" cm="1">
        <f t="array" ref="AL1347">IF(R1347&gt;0,_xlfn.IFS(COUNTIF($L$20:L1347,"&lt;&gt;")&lt;101,1,COUNTIF($L$20:L1347,"&lt;&gt;")&lt;201,2,COUNTIF($L$20:L1347,"&lt;&gt;")&lt;301,3,COUNTIF($L$20:L1347,"&lt;&gt;")&lt;401,4,COUNTIF($L$20:L1347,"&lt;&gt;")&lt;501,5,COUNTIF($L$20:L1347,"&lt;&gt;")&lt;601,6,COUNTIF($L$20:L1347,"&lt;&gt;")&lt;701,7,COUNTIF($L$20:L1347,"&lt;&gt;")&lt;801,8,COUNTIF($L$20:L1347,"&lt;&gt;")&lt;901,9,COUNTIF($L$20:L1347,"&lt;&gt;")&lt;1001,10,COUNTIF($L$20:L1347,"&lt;&gt;")&lt;1101,11,COUNTIF($L$20:L1347,"&lt;&gt;")&lt;1201,12,COUNTIF($L$20:L1347,"&lt;&gt;")&lt;1301,13,COUNTIF($L$20:L1347,"&lt;&gt;")&lt;1401,14,COUNTIF($L$20:L1347,"&lt;&gt;")&lt;1501,15,COUNTIF($L$20:L1347,"&lt;&gt;")&lt;1601,16,COUNTIF($L$20:L1347,"&lt;&gt;")&lt;1701,17,COUNTIF($L$20:L1347,"&lt;&gt;")&lt;1801,18,COUNTIF($L$20:L1347,"&lt;&gt;")&lt;1901,19,COUNTIF($L$20:L1347,"&lt;&gt;")&lt;2001,20,COUNTIF($L$20:L1347,"&lt;&gt;")&lt;2101,21,COUNTIF($L$20:L1347,"&lt;&gt;")&lt;2201,22,COUNTIF($L$20:L1347,"&lt;&gt;")&lt;2301,23,COUNTIF($L$20:L1347,"&lt;&gt;")&lt;2401,24,COUNTIF($L$20:L1347,"&lt;&gt;")&lt;2501,25,COUNTIF($L$20:L1347,"&lt;&gt;")&lt;2601,26,COUNTIF($L$20:L1347,"&lt;&gt;")&lt;2701,27,COUNTIF($L$20:L1347,"&lt;&gt;")&lt;2801,28,COUNTIF($L$20:L1347,"&lt;&gt;")&lt;2901,29,COUNTIF($L$20:L1347,"&lt;&gt;")&lt;3001,30),"")</f>
        <v/>
      </c>
      <c r="AM1347" t="str">
        <f t="shared" si="100"/>
        <v/>
      </c>
      <c r="AN1347" t="str">
        <f t="shared" si="104"/>
        <v/>
      </c>
      <c r="AP1347" t="str">
        <f t="shared" si="103"/>
        <v/>
      </c>
      <c r="AQ1347" t="str">
        <f>IF(AO1347="","",COUNTIFS(AM1347:$AM$3019,AO1347))</f>
        <v/>
      </c>
    </row>
    <row r="1348" spans="1:43" x14ac:dyDescent="0.25">
      <c r="A1348" s="6" t="str">
        <f>IF(COUNT($A$20:A1347)&lt;&gt;$B$4,IF(A1347="","",A1347+1),"")</f>
        <v/>
      </c>
      <c r="B1348" s="3"/>
      <c r="C1348" s="3"/>
      <c r="D1348" s="122"/>
      <c r="E1348" s="3"/>
      <c r="F1348" s="3"/>
      <c r="G1348" s="3"/>
      <c r="H1348" s="3"/>
      <c r="I1348" s="120"/>
      <c r="J1348" s="3"/>
      <c r="K1348" s="95" t="str" cm="1">
        <f t="array" ref="K1348">IF(OR($J$14 = "A",$J$14 = "B",$J$14 = "C"),IF(I1348="","",IF(LEN(I1348)&gt;2,_xlfn.IFS(ISNUMBER(SEARCH("_",I1348)),I1348,ISNUMBER(SEARCH(", ",I1348)),SUBSTITUTE(I1348,", ","_"),ISNUMBER(SEARCH("/ ",I1348)),SUBSTITUTE(I1348,"/ ","_"),ISNUMBER(SEARCH(",",I1348)),SUBSTITUTE(I1348,",","_"),ISNUMBER(SEARCH("/",I1348)),SUBSTITUTE(I1348,"/","_"),ISNUMBER(SEARCH("",I1348)),I1348),I1348)),IF(OR($J$14 = "J",$J$14 = "K"),"",IF(D1348="","",IF(LEN(D1348)&gt;2,_xlfn.IFS(ISNUMBER(SEARCH("_",D1348)),D1348,ISNUMBER(SEARCH(", ",D1348)),SUBSTITUTE(D1348,", ","_"),ISNUMBER(SEARCH("/ ",D1348)),SUBSTITUTE(D1348,"/ ","_"),ISNUMBER(SEARCH(",",D1348)),SUBSTITUTE(D1348,",","_"),ISNUMBER(SEARCH("/",D1348)),SUBSTITUTE(D1348,"/","_"),ISNUMBER(SEARCH("",D1348)),D1348),D1348))))</f>
        <v/>
      </c>
      <c r="L1348" s="1"/>
      <c r="M1348" s="1" t="str">
        <f t="shared" si="101"/>
        <v/>
      </c>
      <c r="N1348" s="94" t="str">
        <f>IF($L1348="None","",IF(ISERROR(VLOOKUP($L1348,Info!$B$4:$B$266,1,FALSE)),"",VLOOKUP($L1348,Info!$B$4:$L$266,5,FALSE)))</f>
        <v/>
      </c>
      <c r="O1348" s="94" t="str">
        <f>IF(K1348="","",IF(AND($J$12&lt;&gt;"ABC",N1348="3"),"BAC",IF(N1348="3","ABC",IF($J$12&lt;&gt;"ABC",IF($J$10="Standard",VLOOKUP(K1348,Info!$BE$4:$BF$481,2,FALSE),VLOOKUP(K1348,Info!$BI$4:$BJ$482,2,FALSE)),IF($J$10="Standard",VLOOKUP(K1348,Info!$AG$4:$AH$2994,2,FALSE),VLOOKUP(K1348,Info!$AK$4:$AL$2997,2,FALSE))))))</f>
        <v/>
      </c>
      <c r="P1348" s="94" t="str">
        <f>IF($L1348="None","",IF(ISERROR(VLOOKUP($L1348,Info!$B$4:$B$266,1,FALSE)),"",VLOOKUP($L1348,Info!$B$4:$L$266,3,FALSE)))</f>
        <v/>
      </c>
      <c r="Q1348" s="96" t="str">
        <f>IF($L1348="None","",IF(ISERROR(VLOOKUP($L1348,Info!$B$4:$B$266,1,FALSE)),"",VLOOKUP($L1348,Info!$B$4:$L$266,4,FALSE)))</f>
        <v/>
      </c>
      <c r="R1348" s="1"/>
      <c r="S1348" s="6" t="str">
        <f t="shared" si="102"/>
        <v/>
      </c>
      <c r="T1348" s="6" t="str">
        <f>IF($L1348="None","",IF(ISERROR(VLOOKUP($L1348,Info!$B$4:$B$266,1,FALSE)),"",VLOOKUP($L1348,Info!$B$4:$L$266,11,FALSE)))</f>
        <v/>
      </c>
      <c r="U1348" s="1"/>
      <c r="V1348" s="1"/>
      <c r="W1348" s="1"/>
      <c r="X1348" s="1" t="str">
        <f>IF($L1348="None","",IF(ISERROR(VLOOKUP($L1348,Info!$B$4:$B$266,1,FALSE)),"",IF(OR(W1348="Metallic Liquid Tight",W1348="Non-Metallic Liquid Tight",W1348="LSZH",W1348="Greenfield"),VLOOKUP($L1348,Info!$B$4:$L$266,7,FALSE),"N/A")))</f>
        <v/>
      </c>
      <c r="Y1348" s="1"/>
      <c r="Z1348" s="96" t="str">
        <f>IF($L1348="None","",IF(ISERROR(VLOOKUP($L1348,Info!$B$4:$B$266,1,FALSE)),"",VLOOKUP($L1348,Info!$B$4:$L$266,9,FALSE)))</f>
        <v/>
      </c>
      <c r="AA1348" s="96" t="str">
        <f>IF($L1348="None","",IF(ISERROR(VLOOKUP($L1348,Info!$B$4:$B$266,1,FALSE)),"",VLOOKUP($L1348,Info!$B$4:$L$266,8,FALSE)))</f>
        <v/>
      </c>
      <c r="AB1348" s="96" t="str">
        <f>IF($L1348="None","",IF(ISERROR(VLOOKUP($L1348,Info!$B$4:$B$266,1,FALSE)),"",VLOOKUP($L1348,Info!$B$4:$L$266,10,FALSE)))</f>
        <v/>
      </c>
      <c r="AC1348" s="1" t="str">
        <f>IF(W1348="SO Cable","Black,White",IF(O1348="","",IF(P1348="","",IF($J$12&lt;&gt;"ABC",IF(P1348&lt;="250",VLOOKUP(O1348,Info!$AZ$4:$BB$22,3,FALSE),VLOOKUP(O1348,Info!$AZ$23:$BB$39,3,FALSE)),IF(P1348&lt;="250",VLOOKUP(O1348,Info!$AO$4:$AQ$22,3,FALSE),VLOOKUP(O1348,Info!$AO$23:$AP$39,3,FALSE))))))</f>
        <v/>
      </c>
      <c r="AD1348" s="1"/>
      <c r="AE1348" s="1" t="str">
        <f>IF($L1348="None","",IF(ISERROR(VLOOKUP($L1348,Info!$B$4:$B$266,1,FALSE)),"",VLOOKUP($L1348,Info!$B$4:$L$266,4,FALSE)))</f>
        <v/>
      </c>
      <c r="AF1348" s="1" t="str">
        <f>IF($L1348="None","",IF(ISERROR(VLOOKUP($L1348,Info!$B$4:$B$266,1,FALSE)),"",VLOOKUP($L1348,Info!$B$4:$L$266,6,FALSE)))</f>
        <v/>
      </c>
      <c r="AG1348" s="1"/>
      <c r="AH1348" s="33" t="str" cm="1">
        <f t="array" ref="AH1348">IF(AND(L1348&lt;&gt;"",O1348&lt;&gt;"",R1348:S1348&lt;&gt;"",W1348:X1348&lt;&gt;"",Z1348:AA1348&lt;&gt;"",AC1348&lt;&gt;""),"Good","Bad")</f>
        <v>Bad</v>
      </c>
      <c r="AL1348" t="str" cm="1">
        <f t="array" ref="AL1348">IF(R1348&gt;0,_xlfn.IFS(COUNTIF($L$20:L1348,"&lt;&gt;")&lt;101,1,COUNTIF($L$20:L1348,"&lt;&gt;")&lt;201,2,COUNTIF($L$20:L1348,"&lt;&gt;")&lt;301,3,COUNTIF($L$20:L1348,"&lt;&gt;")&lt;401,4,COUNTIF($L$20:L1348,"&lt;&gt;")&lt;501,5,COUNTIF($L$20:L1348,"&lt;&gt;")&lt;601,6,COUNTIF($L$20:L1348,"&lt;&gt;")&lt;701,7,COUNTIF($L$20:L1348,"&lt;&gt;")&lt;801,8,COUNTIF($L$20:L1348,"&lt;&gt;")&lt;901,9,COUNTIF($L$20:L1348,"&lt;&gt;")&lt;1001,10,COUNTIF($L$20:L1348,"&lt;&gt;")&lt;1101,11,COUNTIF($L$20:L1348,"&lt;&gt;")&lt;1201,12,COUNTIF($L$20:L1348,"&lt;&gt;")&lt;1301,13,COUNTIF($L$20:L1348,"&lt;&gt;")&lt;1401,14,COUNTIF($L$20:L1348,"&lt;&gt;")&lt;1501,15,COUNTIF($L$20:L1348,"&lt;&gt;")&lt;1601,16,COUNTIF($L$20:L1348,"&lt;&gt;")&lt;1701,17,COUNTIF($L$20:L1348,"&lt;&gt;")&lt;1801,18,COUNTIF($L$20:L1348,"&lt;&gt;")&lt;1901,19,COUNTIF($L$20:L1348,"&lt;&gt;")&lt;2001,20,COUNTIF($L$20:L1348,"&lt;&gt;")&lt;2101,21,COUNTIF($L$20:L1348,"&lt;&gt;")&lt;2201,22,COUNTIF($L$20:L1348,"&lt;&gt;")&lt;2301,23,COUNTIF($L$20:L1348,"&lt;&gt;")&lt;2401,24,COUNTIF($L$20:L1348,"&lt;&gt;")&lt;2501,25,COUNTIF($L$20:L1348,"&lt;&gt;")&lt;2601,26,COUNTIF($L$20:L1348,"&lt;&gt;")&lt;2701,27,COUNTIF($L$20:L1348,"&lt;&gt;")&lt;2801,28,COUNTIF($L$20:L1348,"&lt;&gt;")&lt;2901,29,COUNTIF($L$20:L1348,"&lt;&gt;")&lt;3001,30),"")</f>
        <v/>
      </c>
      <c r="AM1348" t="str">
        <f t="shared" si="100"/>
        <v/>
      </c>
      <c r="AN1348" t="str">
        <f t="shared" si="104"/>
        <v/>
      </c>
      <c r="AP1348" t="str">
        <f t="shared" si="103"/>
        <v/>
      </c>
      <c r="AQ1348" t="str">
        <f>IF(AO1348="","",COUNTIFS(AM1348:$AM$3019,AO1348))</f>
        <v/>
      </c>
    </row>
    <row r="1349" spans="1:43" x14ac:dyDescent="0.25">
      <c r="A1349" s="6" t="str">
        <f>IF(COUNT($A$20:A1348)&lt;&gt;$B$4,IF(A1348="","",A1348+1),"")</f>
        <v/>
      </c>
      <c r="B1349" s="3"/>
      <c r="C1349" s="3"/>
      <c r="D1349" s="122"/>
      <c r="E1349" s="3"/>
      <c r="F1349" s="3"/>
      <c r="G1349" s="3"/>
      <c r="H1349" s="3"/>
      <c r="I1349" s="120"/>
      <c r="J1349" s="3"/>
      <c r="K1349" s="95" t="str" cm="1">
        <f t="array" ref="K1349">IF(OR($J$14 = "A",$J$14 = "B",$J$14 = "C"),IF(I1349="","",IF(LEN(I1349)&gt;2,_xlfn.IFS(ISNUMBER(SEARCH("_",I1349)),I1349,ISNUMBER(SEARCH(", ",I1349)),SUBSTITUTE(I1349,", ","_"),ISNUMBER(SEARCH("/ ",I1349)),SUBSTITUTE(I1349,"/ ","_"),ISNUMBER(SEARCH(",",I1349)),SUBSTITUTE(I1349,",","_"),ISNUMBER(SEARCH("/",I1349)),SUBSTITUTE(I1349,"/","_"),ISNUMBER(SEARCH("",I1349)),I1349),I1349)),IF(OR($J$14 = "J",$J$14 = "K"),"",IF(D1349="","",IF(LEN(D1349)&gt;2,_xlfn.IFS(ISNUMBER(SEARCH("_",D1349)),D1349,ISNUMBER(SEARCH(", ",D1349)),SUBSTITUTE(D1349,", ","_"),ISNUMBER(SEARCH("/ ",D1349)),SUBSTITUTE(D1349,"/ ","_"),ISNUMBER(SEARCH(",",D1349)),SUBSTITUTE(D1349,",","_"),ISNUMBER(SEARCH("/",D1349)),SUBSTITUTE(D1349,"/","_"),ISNUMBER(SEARCH("",D1349)),D1349),D1349))))</f>
        <v/>
      </c>
      <c r="L1349" s="1"/>
      <c r="M1349" s="1" t="str">
        <f t="shared" si="101"/>
        <v/>
      </c>
      <c r="N1349" s="94" t="str">
        <f>IF($L1349="None","",IF(ISERROR(VLOOKUP($L1349,Info!$B$4:$B$266,1,FALSE)),"",VLOOKUP($L1349,Info!$B$4:$L$266,5,FALSE)))</f>
        <v/>
      </c>
      <c r="O1349" s="94" t="str">
        <f>IF(K1349="","",IF(AND($J$12&lt;&gt;"ABC",N1349="3"),"BAC",IF(N1349="3","ABC",IF($J$12&lt;&gt;"ABC",IF($J$10="Standard",VLOOKUP(K1349,Info!$BE$4:$BF$481,2,FALSE),VLOOKUP(K1349,Info!$BI$4:$BJ$482,2,FALSE)),IF($J$10="Standard",VLOOKUP(K1349,Info!$AG$4:$AH$2994,2,FALSE),VLOOKUP(K1349,Info!$AK$4:$AL$2997,2,FALSE))))))</f>
        <v/>
      </c>
      <c r="P1349" s="94" t="str">
        <f>IF($L1349="None","",IF(ISERROR(VLOOKUP($L1349,Info!$B$4:$B$266,1,FALSE)),"",VLOOKUP($L1349,Info!$B$4:$L$266,3,FALSE)))</f>
        <v/>
      </c>
      <c r="Q1349" s="96" t="str">
        <f>IF($L1349="None","",IF(ISERROR(VLOOKUP($L1349,Info!$B$4:$B$266,1,FALSE)),"",VLOOKUP($L1349,Info!$B$4:$L$266,4,FALSE)))</f>
        <v/>
      </c>
      <c r="R1349" s="1"/>
      <c r="S1349" s="6" t="str">
        <f t="shared" si="102"/>
        <v/>
      </c>
      <c r="T1349" s="6" t="str">
        <f>IF($L1349="None","",IF(ISERROR(VLOOKUP($L1349,Info!$B$4:$B$266,1,FALSE)),"",VLOOKUP($L1349,Info!$B$4:$L$266,11,FALSE)))</f>
        <v/>
      </c>
      <c r="U1349" s="1"/>
      <c r="V1349" s="1"/>
      <c r="W1349" s="1"/>
      <c r="X1349" s="1" t="str">
        <f>IF($L1349="None","",IF(ISERROR(VLOOKUP($L1349,Info!$B$4:$B$266,1,FALSE)),"",IF(OR(W1349="Metallic Liquid Tight",W1349="Non-Metallic Liquid Tight",W1349="LSZH",W1349="Greenfield"),VLOOKUP($L1349,Info!$B$4:$L$266,7,FALSE),"N/A")))</f>
        <v/>
      </c>
      <c r="Y1349" s="1"/>
      <c r="Z1349" s="96" t="str">
        <f>IF($L1349="None","",IF(ISERROR(VLOOKUP($L1349,Info!$B$4:$B$266,1,FALSE)),"",VLOOKUP($L1349,Info!$B$4:$L$266,9,FALSE)))</f>
        <v/>
      </c>
      <c r="AA1349" s="96" t="str">
        <f>IF($L1349="None","",IF(ISERROR(VLOOKUP($L1349,Info!$B$4:$B$266,1,FALSE)),"",VLOOKUP($L1349,Info!$B$4:$L$266,8,FALSE)))</f>
        <v/>
      </c>
      <c r="AB1349" s="96" t="str">
        <f>IF($L1349="None","",IF(ISERROR(VLOOKUP($L1349,Info!$B$4:$B$266,1,FALSE)),"",VLOOKUP($L1349,Info!$B$4:$L$266,10,FALSE)))</f>
        <v/>
      </c>
      <c r="AC1349" s="1" t="str">
        <f>IF(W1349="SO Cable","Black,White",IF(O1349="","",IF(P1349="","",IF($J$12&lt;&gt;"ABC",IF(P1349&lt;="250",VLOOKUP(O1349,Info!$AZ$4:$BB$22,3,FALSE),VLOOKUP(O1349,Info!$AZ$23:$BB$39,3,FALSE)),IF(P1349&lt;="250",VLOOKUP(O1349,Info!$AO$4:$AQ$22,3,FALSE),VLOOKUP(O1349,Info!$AO$23:$AP$39,3,FALSE))))))</f>
        <v/>
      </c>
      <c r="AD1349" s="1"/>
      <c r="AE1349" s="1" t="str">
        <f>IF($L1349="None","",IF(ISERROR(VLOOKUP($L1349,Info!$B$4:$B$266,1,FALSE)),"",VLOOKUP($L1349,Info!$B$4:$L$266,4,FALSE)))</f>
        <v/>
      </c>
      <c r="AF1349" s="1" t="str">
        <f>IF($L1349="None","",IF(ISERROR(VLOOKUP($L1349,Info!$B$4:$B$266,1,FALSE)),"",VLOOKUP($L1349,Info!$B$4:$L$266,6,FALSE)))</f>
        <v/>
      </c>
      <c r="AG1349" s="1"/>
      <c r="AH1349" s="33" t="str" cm="1">
        <f t="array" ref="AH1349">IF(AND(L1349&lt;&gt;"",O1349&lt;&gt;"",R1349:S1349&lt;&gt;"",W1349:X1349&lt;&gt;"",Z1349:AA1349&lt;&gt;"",AC1349&lt;&gt;""),"Good","Bad")</f>
        <v>Bad</v>
      </c>
      <c r="AL1349" t="str" cm="1">
        <f t="array" ref="AL1349">IF(R1349&gt;0,_xlfn.IFS(COUNTIF($L$20:L1349,"&lt;&gt;")&lt;101,1,COUNTIF($L$20:L1349,"&lt;&gt;")&lt;201,2,COUNTIF($L$20:L1349,"&lt;&gt;")&lt;301,3,COUNTIF($L$20:L1349,"&lt;&gt;")&lt;401,4,COUNTIF($L$20:L1349,"&lt;&gt;")&lt;501,5,COUNTIF($L$20:L1349,"&lt;&gt;")&lt;601,6,COUNTIF($L$20:L1349,"&lt;&gt;")&lt;701,7,COUNTIF($L$20:L1349,"&lt;&gt;")&lt;801,8,COUNTIF($L$20:L1349,"&lt;&gt;")&lt;901,9,COUNTIF($L$20:L1349,"&lt;&gt;")&lt;1001,10,COUNTIF($L$20:L1349,"&lt;&gt;")&lt;1101,11,COUNTIF($L$20:L1349,"&lt;&gt;")&lt;1201,12,COUNTIF($L$20:L1349,"&lt;&gt;")&lt;1301,13,COUNTIF($L$20:L1349,"&lt;&gt;")&lt;1401,14,COUNTIF($L$20:L1349,"&lt;&gt;")&lt;1501,15,COUNTIF($L$20:L1349,"&lt;&gt;")&lt;1601,16,COUNTIF($L$20:L1349,"&lt;&gt;")&lt;1701,17,COUNTIF($L$20:L1349,"&lt;&gt;")&lt;1801,18,COUNTIF($L$20:L1349,"&lt;&gt;")&lt;1901,19,COUNTIF($L$20:L1349,"&lt;&gt;")&lt;2001,20,COUNTIF($L$20:L1349,"&lt;&gt;")&lt;2101,21,COUNTIF($L$20:L1349,"&lt;&gt;")&lt;2201,22,COUNTIF($L$20:L1349,"&lt;&gt;")&lt;2301,23,COUNTIF($L$20:L1349,"&lt;&gt;")&lt;2401,24,COUNTIF($L$20:L1349,"&lt;&gt;")&lt;2501,25,COUNTIF($L$20:L1349,"&lt;&gt;")&lt;2601,26,COUNTIF($L$20:L1349,"&lt;&gt;")&lt;2701,27,COUNTIF($L$20:L1349,"&lt;&gt;")&lt;2801,28,COUNTIF($L$20:L1349,"&lt;&gt;")&lt;2901,29,COUNTIF($L$20:L1349,"&lt;&gt;")&lt;3001,30),"")</f>
        <v/>
      </c>
      <c r="AM1349" t="str">
        <f t="shared" si="100"/>
        <v/>
      </c>
      <c r="AN1349" t="str">
        <f t="shared" si="104"/>
        <v/>
      </c>
      <c r="AP1349" t="str">
        <f t="shared" si="103"/>
        <v/>
      </c>
      <c r="AQ1349" t="str">
        <f>IF(AO1349="","",COUNTIFS(AM1349:$AM$3019,AO1349))</f>
        <v/>
      </c>
    </row>
    <row r="1350" spans="1:43" x14ac:dyDescent="0.25">
      <c r="A1350" s="6" t="str">
        <f>IF(COUNT($A$20:A1349)&lt;&gt;$B$4,IF(A1349="","",A1349+1),"")</f>
        <v/>
      </c>
      <c r="B1350" s="3"/>
      <c r="C1350" s="3"/>
      <c r="D1350" s="122"/>
      <c r="E1350" s="3"/>
      <c r="F1350" s="3"/>
      <c r="G1350" s="3"/>
      <c r="H1350" s="3"/>
      <c r="I1350" s="120"/>
      <c r="J1350" s="3"/>
      <c r="K1350" s="95" t="str" cm="1">
        <f t="array" ref="K1350">IF(OR($J$14 = "A",$J$14 = "B",$J$14 = "C"),IF(I1350="","",IF(LEN(I1350)&gt;2,_xlfn.IFS(ISNUMBER(SEARCH("_",I1350)),I1350,ISNUMBER(SEARCH(", ",I1350)),SUBSTITUTE(I1350,", ","_"),ISNUMBER(SEARCH("/ ",I1350)),SUBSTITUTE(I1350,"/ ","_"),ISNUMBER(SEARCH(",",I1350)),SUBSTITUTE(I1350,",","_"),ISNUMBER(SEARCH("/",I1350)),SUBSTITUTE(I1350,"/","_"),ISNUMBER(SEARCH("",I1350)),I1350),I1350)),IF(OR($J$14 = "J",$J$14 = "K"),"",IF(D1350="","",IF(LEN(D1350)&gt;2,_xlfn.IFS(ISNUMBER(SEARCH("_",D1350)),D1350,ISNUMBER(SEARCH(", ",D1350)),SUBSTITUTE(D1350,", ","_"),ISNUMBER(SEARCH("/ ",D1350)),SUBSTITUTE(D1350,"/ ","_"),ISNUMBER(SEARCH(",",D1350)),SUBSTITUTE(D1350,",","_"),ISNUMBER(SEARCH("/",D1350)),SUBSTITUTE(D1350,"/","_"),ISNUMBER(SEARCH("",D1350)),D1350),D1350))))</f>
        <v/>
      </c>
      <c r="L1350" s="1"/>
      <c r="M1350" s="1" t="str">
        <f t="shared" si="101"/>
        <v/>
      </c>
      <c r="N1350" s="94" t="str">
        <f>IF($L1350="None","",IF(ISERROR(VLOOKUP($L1350,Info!$B$4:$B$266,1,FALSE)),"",VLOOKUP($L1350,Info!$B$4:$L$266,5,FALSE)))</f>
        <v/>
      </c>
      <c r="O1350" s="94" t="str">
        <f>IF(K1350="","",IF(AND($J$12&lt;&gt;"ABC",N1350="3"),"BAC",IF(N1350="3","ABC",IF($J$12&lt;&gt;"ABC",IF($J$10="Standard",VLOOKUP(K1350,Info!$BE$4:$BF$481,2,FALSE),VLOOKUP(K1350,Info!$BI$4:$BJ$482,2,FALSE)),IF($J$10="Standard",VLOOKUP(K1350,Info!$AG$4:$AH$2994,2,FALSE),VLOOKUP(K1350,Info!$AK$4:$AL$2997,2,FALSE))))))</f>
        <v/>
      </c>
      <c r="P1350" s="94" t="str">
        <f>IF($L1350="None","",IF(ISERROR(VLOOKUP($L1350,Info!$B$4:$B$266,1,FALSE)),"",VLOOKUP($L1350,Info!$B$4:$L$266,3,FALSE)))</f>
        <v/>
      </c>
      <c r="Q1350" s="96" t="str">
        <f>IF($L1350="None","",IF(ISERROR(VLOOKUP($L1350,Info!$B$4:$B$266,1,FALSE)),"",VLOOKUP($L1350,Info!$B$4:$L$266,4,FALSE)))</f>
        <v/>
      </c>
      <c r="R1350" s="1"/>
      <c r="S1350" s="6" t="str">
        <f t="shared" si="102"/>
        <v/>
      </c>
      <c r="T1350" s="6" t="str">
        <f>IF($L1350="None","",IF(ISERROR(VLOOKUP($L1350,Info!$B$4:$B$266,1,FALSE)),"",VLOOKUP($L1350,Info!$B$4:$L$266,11,FALSE)))</f>
        <v/>
      </c>
      <c r="U1350" s="1"/>
      <c r="V1350" s="1"/>
      <c r="W1350" s="1"/>
      <c r="X1350" s="1" t="str">
        <f>IF($L1350="None","",IF(ISERROR(VLOOKUP($L1350,Info!$B$4:$B$266,1,FALSE)),"",IF(OR(W1350="Metallic Liquid Tight",W1350="Non-Metallic Liquid Tight",W1350="LSZH",W1350="Greenfield"),VLOOKUP($L1350,Info!$B$4:$L$266,7,FALSE),"N/A")))</f>
        <v/>
      </c>
      <c r="Y1350" s="1"/>
      <c r="Z1350" s="96" t="str">
        <f>IF($L1350="None","",IF(ISERROR(VLOOKUP($L1350,Info!$B$4:$B$266,1,FALSE)),"",VLOOKUP($L1350,Info!$B$4:$L$266,9,FALSE)))</f>
        <v/>
      </c>
      <c r="AA1350" s="96" t="str">
        <f>IF($L1350="None","",IF(ISERROR(VLOOKUP($L1350,Info!$B$4:$B$266,1,FALSE)),"",VLOOKUP($L1350,Info!$B$4:$L$266,8,FALSE)))</f>
        <v/>
      </c>
      <c r="AB1350" s="96" t="str">
        <f>IF($L1350="None","",IF(ISERROR(VLOOKUP($L1350,Info!$B$4:$B$266,1,FALSE)),"",VLOOKUP($L1350,Info!$B$4:$L$266,10,FALSE)))</f>
        <v/>
      </c>
      <c r="AC1350" s="1" t="str">
        <f>IF(W1350="SO Cable","Black,White",IF(O1350="","",IF(P1350="","",IF($J$12&lt;&gt;"ABC",IF(P1350&lt;="250",VLOOKUP(O1350,Info!$AZ$4:$BB$22,3,FALSE),VLOOKUP(O1350,Info!$AZ$23:$BB$39,3,FALSE)),IF(P1350&lt;="250",VLOOKUP(O1350,Info!$AO$4:$AQ$22,3,FALSE),VLOOKUP(O1350,Info!$AO$23:$AP$39,3,FALSE))))))</f>
        <v/>
      </c>
      <c r="AD1350" s="1"/>
      <c r="AE1350" s="1" t="str">
        <f>IF($L1350="None","",IF(ISERROR(VLOOKUP($L1350,Info!$B$4:$B$266,1,FALSE)),"",VLOOKUP($L1350,Info!$B$4:$L$266,4,FALSE)))</f>
        <v/>
      </c>
      <c r="AF1350" s="1" t="str">
        <f>IF($L1350="None","",IF(ISERROR(VLOOKUP($L1350,Info!$B$4:$B$266,1,FALSE)),"",VLOOKUP($L1350,Info!$B$4:$L$266,6,FALSE)))</f>
        <v/>
      </c>
      <c r="AG1350" s="1"/>
      <c r="AH1350" s="33" t="str" cm="1">
        <f t="array" ref="AH1350">IF(AND(L1350&lt;&gt;"",O1350&lt;&gt;"",R1350:S1350&lt;&gt;"",W1350:X1350&lt;&gt;"",Z1350:AA1350&lt;&gt;"",AC1350&lt;&gt;""),"Good","Bad")</f>
        <v>Bad</v>
      </c>
      <c r="AL1350" t="str" cm="1">
        <f t="array" ref="AL1350">IF(R1350&gt;0,_xlfn.IFS(COUNTIF($L$20:L1350,"&lt;&gt;")&lt;101,1,COUNTIF($L$20:L1350,"&lt;&gt;")&lt;201,2,COUNTIF($L$20:L1350,"&lt;&gt;")&lt;301,3,COUNTIF($L$20:L1350,"&lt;&gt;")&lt;401,4,COUNTIF($L$20:L1350,"&lt;&gt;")&lt;501,5,COUNTIF($L$20:L1350,"&lt;&gt;")&lt;601,6,COUNTIF($L$20:L1350,"&lt;&gt;")&lt;701,7,COUNTIF($L$20:L1350,"&lt;&gt;")&lt;801,8,COUNTIF($L$20:L1350,"&lt;&gt;")&lt;901,9,COUNTIF($L$20:L1350,"&lt;&gt;")&lt;1001,10,COUNTIF($L$20:L1350,"&lt;&gt;")&lt;1101,11,COUNTIF($L$20:L1350,"&lt;&gt;")&lt;1201,12,COUNTIF($L$20:L1350,"&lt;&gt;")&lt;1301,13,COUNTIF($L$20:L1350,"&lt;&gt;")&lt;1401,14,COUNTIF($L$20:L1350,"&lt;&gt;")&lt;1501,15,COUNTIF($L$20:L1350,"&lt;&gt;")&lt;1601,16,COUNTIF($L$20:L1350,"&lt;&gt;")&lt;1701,17,COUNTIF($L$20:L1350,"&lt;&gt;")&lt;1801,18,COUNTIF($L$20:L1350,"&lt;&gt;")&lt;1901,19,COUNTIF($L$20:L1350,"&lt;&gt;")&lt;2001,20,COUNTIF($L$20:L1350,"&lt;&gt;")&lt;2101,21,COUNTIF($L$20:L1350,"&lt;&gt;")&lt;2201,22,COUNTIF($L$20:L1350,"&lt;&gt;")&lt;2301,23,COUNTIF($L$20:L1350,"&lt;&gt;")&lt;2401,24,COUNTIF($L$20:L1350,"&lt;&gt;")&lt;2501,25,COUNTIF($L$20:L1350,"&lt;&gt;")&lt;2601,26,COUNTIF($L$20:L1350,"&lt;&gt;")&lt;2701,27,COUNTIF($L$20:L1350,"&lt;&gt;")&lt;2801,28,COUNTIF($L$20:L1350,"&lt;&gt;")&lt;2901,29,COUNTIF($L$20:L1350,"&lt;&gt;")&lt;3001,30),"")</f>
        <v/>
      </c>
      <c r="AM1350" t="str">
        <f t="shared" si="100"/>
        <v/>
      </c>
      <c r="AN1350" t="str">
        <f t="shared" si="104"/>
        <v/>
      </c>
      <c r="AP1350" t="str">
        <f t="shared" si="103"/>
        <v/>
      </c>
      <c r="AQ1350" t="str">
        <f>IF(AO1350="","",COUNTIFS(AM1350:$AM$3019,AO1350))</f>
        <v/>
      </c>
    </row>
    <row r="1351" spans="1:43" x14ac:dyDescent="0.25">
      <c r="A1351" s="6" t="str">
        <f>IF(COUNT($A$20:A1350)&lt;&gt;$B$4,IF(A1350="","",A1350+1),"")</f>
        <v/>
      </c>
      <c r="B1351" s="3"/>
      <c r="C1351" s="3"/>
      <c r="D1351" s="122"/>
      <c r="E1351" s="3"/>
      <c r="F1351" s="3"/>
      <c r="G1351" s="3"/>
      <c r="H1351" s="3"/>
      <c r="I1351" s="120"/>
      <c r="J1351" s="3"/>
      <c r="K1351" s="95" t="str" cm="1">
        <f t="array" ref="K1351">IF(OR($J$14 = "A",$J$14 = "B",$J$14 = "C"),IF(I1351="","",IF(LEN(I1351)&gt;2,_xlfn.IFS(ISNUMBER(SEARCH("_",I1351)),I1351,ISNUMBER(SEARCH(", ",I1351)),SUBSTITUTE(I1351,", ","_"),ISNUMBER(SEARCH("/ ",I1351)),SUBSTITUTE(I1351,"/ ","_"),ISNUMBER(SEARCH(",",I1351)),SUBSTITUTE(I1351,",","_"),ISNUMBER(SEARCH("/",I1351)),SUBSTITUTE(I1351,"/","_"),ISNUMBER(SEARCH("",I1351)),I1351),I1351)),IF(OR($J$14 = "J",$J$14 = "K"),"",IF(D1351="","",IF(LEN(D1351)&gt;2,_xlfn.IFS(ISNUMBER(SEARCH("_",D1351)),D1351,ISNUMBER(SEARCH(", ",D1351)),SUBSTITUTE(D1351,", ","_"),ISNUMBER(SEARCH("/ ",D1351)),SUBSTITUTE(D1351,"/ ","_"),ISNUMBER(SEARCH(",",D1351)),SUBSTITUTE(D1351,",","_"),ISNUMBER(SEARCH("/",D1351)),SUBSTITUTE(D1351,"/","_"),ISNUMBER(SEARCH("",D1351)),D1351),D1351))))</f>
        <v/>
      </c>
      <c r="L1351" s="1"/>
      <c r="M1351" s="1" t="str">
        <f t="shared" si="101"/>
        <v/>
      </c>
      <c r="N1351" s="94" t="str">
        <f>IF($L1351="None","",IF(ISERROR(VLOOKUP($L1351,Info!$B$4:$B$266,1,FALSE)),"",VLOOKUP($L1351,Info!$B$4:$L$266,5,FALSE)))</f>
        <v/>
      </c>
      <c r="O1351" s="94" t="str">
        <f>IF(K1351="","",IF(AND($J$12&lt;&gt;"ABC",N1351="3"),"BAC",IF(N1351="3","ABC",IF($J$12&lt;&gt;"ABC",IF($J$10="Standard",VLOOKUP(K1351,Info!$BE$4:$BF$481,2,FALSE),VLOOKUP(K1351,Info!$BI$4:$BJ$482,2,FALSE)),IF($J$10="Standard",VLOOKUP(K1351,Info!$AG$4:$AH$2994,2,FALSE),VLOOKUP(K1351,Info!$AK$4:$AL$2997,2,FALSE))))))</f>
        <v/>
      </c>
      <c r="P1351" s="94" t="str">
        <f>IF($L1351="None","",IF(ISERROR(VLOOKUP($L1351,Info!$B$4:$B$266,1,FALSE)),"",VLOOKUP($L1351,Info!$B$4:$L$266,3,FALSE)))</f>
        <v/>
      </c>
      <c r="Q1351" s="96" t="str">
        <f>IF($L1351="None","",IF(ISERROR(VLOOKUP($L1351,Info!$B$4:$B$266,1,FALSE)),"",VLOOKUP($L1351,Info!$B$4:$L$266,4,FALSE)))</f>
        <v/>
      </c>
      <c r="R1351" s="1"/>
      <c r="S1351" s="6" t="str">
        <f t="shared" si="102"/>
        <v/>
      </c>
      <c r="T1351" s="6" t="str">
        <f>IF($L1351="None","",IF(ISERROR(VLOOKUP($L1351,Info!$B$4:$B$266,1,FALSE)),"",VLOOKUP($L1351,Info!$B$4:$L$266,11,FALSE)))</f>
        <v/>
      </c>
      <c r="U1351" s="1"/>
      <c r="V1351" s="1"/>
      <c r="W1351" s="1"/>
      <c r="X1351" s="1" t="str">
        <f>IF($L1351="None","",IF(ISERROR(VLOOKUP($L1351,Info!$B$4:$B$266,1,FALSE)),"",IF(OR(W1351="Metallic Liquid Tight",W1351="Non-Metallic Liquid Tight",W1351="LSZH",W1351="Greenfield"),VLOOKUP($L1351,Info!$B$4:$L$266,7,FALSE),"N/A")))</f>
        <v/>
      </c>
      <c r="Y1351" s="1"/>
      <c r="Z1351" s="96" t="str">
        <f>IF($L1351="None","",IF(ISERROR(VLOOKUP($L1351,Info!$B$4:$B$266,1,FALSE)),"",VLOOKUP($L1351,Info!$B$4:$L$266,9,FALSE)))</f>
        <v/>
      </c>
      <c r="AA1351" s="96" t="str">
        <f>IF($L1351="None","",IF(ISERROR(VLOOKUP($L1351,Info!$B$4:$B$266,1,FALSE)),"",VLOOKUP($L1351,Info!$B$4:$L$266,8,FALSE)))</f>
        <v/>
      </c>
      <c r="AB1351" s="96" t="str">
        <f>IF($L1351="None","",IF(ISERROR(VLOOKUP($L1351,Info!$B$4:$B$266,1,FALSE)),"",VLOOKUP($L1351,Info!$B$4:$L$266,10,FALSE)))</f>
        <v/>
      </c>
      <c r="AC1351" s="1" t="str">
        <f>IF(W1351="SO Cable","Black,White",IF(O1351="","",IF(P1351="","",IF($J$12&lt;&gt;"ABC",IF(P1351&lt;="250",VLOOKUP(O1351,Info!$AZ$4:$BB$22,3,FALSE),VLOOKUP(O1351,Info!$AZ$23:$BB$39,3,FALSE)),IF(P1351&lt;="250",VLOOKUP(O1351,Info!$AO$4:$AQ$22,3,FALSE),VLOOKUP(O1351,Info!$AO$23:$AP$39,3,FALSE))))))</f>
        <v/>
      </c>
      <c r="AD1351" s="1"/>
      <c r="AE1351" s="1" t="str">
        <f>IF($L1351="None","",IF(ISERROR(VLOOKUP($L1351,Info!$B$4:$B$266,1,FALSE)),"",VLOOKUP($L1351,Info!$B$4:$L$266,4,FALSE)))</f>
        <v/>
      </c>
      <c r="AF1351" s="1" t="str">
        <f>IF($L1351="None","",IF(ISERROR(VLOOKUP($L1351,Info!$B$4:$B$266,1,FALSE)),"",VLOOKUP($L1351,Info!$B$4:$L$266,6,FALSE)))</f>
        <v/>
      </c>
      <c r="AG1351" s="1"/>
      <c r="AH1351" s="33" t="str" cm="1">
        <f t="array" ref="AH1351">IF(AND(L1351&lt;&gt;"",O1351&lt;&gt;"",R1351:S1351&lt;&gt;"",W1351:X1351&lt;&gt;"",Z1351:AA1351&lt;&gt;"",AC1351&lt;&gt;""),"Good","Bad")</f>
        <v>Bad</v>
      </c>
      <c r="AL1351" t="str" cm="1">
        <f t="array" ref="AL1351">IF(R1351&gt;0,_xlfn.IFS(COUNTIF($L$20:L1351,"&lt;&gt;")&lt;101,1,COUNTIF($L$20:L1351,"&lt;&gt;")&lt;201,2,COUNTIF($L$20:L1351,"&lt;&gt;")&lt;301,3,COUNTIF($L$20:L1351,"&lt;&gt;")&lt;401,4,COUNTIF($L$20:L1351,"&lt;&gt;")&lt;501,5,COUNTIF($L$20:L1351,"&lt;&gt;")&lt;601,6,COUNTIF($L$20:L1351,"&lt;&gt;")&lt;701,7,COUNTIF($L$20:L1351,"&lt;&gt;")&lt;801,8,COUNTIF($L$20:L1351,"&lt;&gt;")&lt;901,9,COUNTIF($L$20:L1351,"&lt;&gt;")&lt;1001,10,COUNTIF($L$20:L1351,"&lt;&gt;")&lt;1101,11,COUNTIF($L$20:L1351,"&lt;&gt;")&lt;1201,12,COUNTIF($L$20:L1351,"&lt;&gt;")&lt;1301,13,COUNTIF($L$20:L1351,"&lt;&gt;")&lt;1401,14,COUNTIF($L$20:L1351,"&lt;&gt;")&lt;1501,15,COUNTIF($L$20:L1351,"&lt;&gt;")&lt;1601,16,COUNTIF($L$20:L1351,"&lt;&gt;")&lt;1701,17,COUNTIF($L$20:L1351,"&lt;&gt;")&lt;1801,18,COUNTIF($L$20:L1351,"&lt;&gt;")&lt;1901,19,COUNTIF($L$20:L1351,"&lt;&gt;")&lt;2001,20,COUNTIF($L$20:L1351,"&lt;&gt;")&lt;2101,21,COUNTIF($L$20:L1351,"&lt;&gt;")&lt;2201,22,COUNTIF($L$20:L1351,"&lt;&gt;")&lt;2301,23,COUNTIF($L$20:L1351,"&lt;&gt;")&lt;2401,24,COUNTIF($L$20:L1351,"&lt;&gt;")&lt;2501,25,COUNTIF($L$20:L1351,"&lt;&gt;")&lt;2601,26,COUNTIF($L$20:L1351,"&lt;&gt;")&lt;2701,27,COUNTIF($L$20:L1351,"&lt;&gt;")&lt;2801,28,COUNTIF($L$20:L1351,"&lt;&gt;")&lt;2901,29,COUNTIF($L$20:L1351,"&lt;&gt;")&lt;3001,30),"")</f>
        <v/>
      </c>
      <c r="AM1351" t="str">
        <f t="shared" si="100"/>
        <v/>
      </c>
      <c r="AN1351" t="str">
        <f t="shared" si="104"/>
        <v/>
      </c>
      <c r="AP1351" t="str">
        <f t="shared" si="103"/>
        <v/>
      </c>
      <c r="AQ1351" t="str">
        <f>IF(AO1351="","",COUNTIFS(AM1351:$AM$3019,AO1351))</f>
        <v/>
      </c>
    </row>
    <row r="1352" spans="1:43" x14ac:dyDescent="0.25">
      <c r="A1352" s="6" t="str">
        <f>IF(COUNT($A$20:A1351)&lt;&gt;$B$4,IF(A1351="","",A1351+1),"")</f>
        <v/>
      </c>
      <c r="B1352" s="3"/>
      <c r="C1352" s="3"/>
      <c r="D1352" s="122"/>
      <c r="E1352" s="3"/>
      <c r="F1352" s="3"/>
      <c r="G1352" s="3"/>
      <c r="H1352" s="3"/>
      <c r="I1352" s="120"/>
      <c r="J1352" s="3"/>
      <c r="K1352" s="95" t="str" cm="1">
        <f t="array" ref="K1352">IF(OR($J$14 = "A",$J$14 = "B",$J$14 = "C"),IF(I1352="","",IF(LEN(I1352)&gt;2,_xlfn.IFS(ISNUMBER(SEARCH("_",I1352)),I1352,ISNUMBER(SEARCH(", ",I1352)),SUBSTITUTE(I1352,", ","_"),ISNUMBER(SEARCH("/ ",I1352)),SUBSTITUTE(I1352,"/ ","_"),ISNUMBER(SEARCH(",",I1352)),SUBSTITUTE(I1352,",","_"),ISNUMBER(SEARCH("/",I1352)),SUBSTITUTE(I1352,"/","_"),ISNUMBER(SEARCH("",I1352)),I1352),I1352)),IF(OR($J$14 = "J",$J$14 = "K"),"",IF(D1352="","",IF(LEN(D1352)&gt;2,_xlfn.IFS(ISNUMBER(SEARCH("_",D1352)),D1352,ISNUMBER(SEARCH(", ",D1352)),SUBSTITUTE(D1352,", ","_"),ISNUMBER(SEARCH("/ ",D1352)),SUBSTITUTE(D1352,"/ ","_"),ISNUMBER(SEARCH(",",D1352)),SUBSTITUTE(D1352,",","_"),ISNUMBER(SEARCH("/",D1352)),SUBSTITUTE(D1352,"/","_"),ISNUMBER(SEARCH("",D1352)),D1352),D1352))))</f>
        <v/>
      </c>
      <c r="L1352" s="1"/>
      <c r="M1352" s="1" t="str">
        <f t="shared" si="101"/>
        <v/>
      </c>
      <c r="N1352" s="94" t="str">
        <f>IF($L1352="None","",IF(ISERROR(VLOOKUP($L1352,Info!$B$4:$B$266,1,FALSE)),"",VLOOKUP($L1352,Info!$B$4:$L$266,5,FALSE)))</f>
        <v/>
      </c>
      <c r="O1352" s="94" t="str">
        <f>IF(K1352="","",IF(AND($J$12&lt;&gt;"ABC",N1352="3"),"BAC",IF(N1352="3","ABC",IF($J$12&lt;&gt;"ABC",IF($J$10="Standard",VLOOKUP(K1352,Info!$BE$4:$BF$481,2,FALSE),VLOOKUP(K1352,Info!$BI$4:$BJ$482,2,FALSE)),IF($J$10="Standard",VLOOKUP(K1352,Info!$AG$4:$AH$2994,2,FALSE),VLOOKUP(K1352,Info!$AK$4:$AL$2997,2,FALSE))))))</f>
        <v/>
      </c>
      <c r="P1352" s="94" t="str">
        <f>IF($L1352="None","",IF(ISERROR(VLOOKUP($L1352,Info!$B$4:$B$266,1,FALSE)),"",VLOOKUP($L1352,Info!$B$4:$L$266,3,FALSE)))</f>
        <v/>
      </c>
      <c r="Q1352" s="96" t="str">
        <f>IF($L1352="None","",IF(ISERROR(VLOOKUP($L1352,Info!$B$4:$B$266,1,FALSE)),"",VLOOKUP($L1352,Info!$B$4:$L$266,4,FALSE)))</f>
        <v/>
      </c>
      <c r="R1352" s="1"/>
      <c r="S1352" s="6" t="str">
        <f t="shared" si="102"/>
        <v/>
      </c>
      <c r="T1352" s="6" t="str">
        <f>IF($L1352="None","",IF(ISERROR(VLOOKUP($L1352,Info!$B$4:$B$266,1,FALSE)),"",VLOOKUP($L1352,Info!$B$4:$L$266,11,FALSE)))</f>
        <v/>
      </c>
      <c r="U1352" s="1"/>
      <c r="V1352" s="1"/>
      <c r="W1352" s="1"/>
      <c r="X1352" s="1" t="str">
        <f>IF($L1352="None","",IF(ISERROR(VLOOKUP($L1352,Info!$B$4:$B$266,1,FALSE)),"",IF(OR(W1352="Metallic Liquid Tight",W1352="Non-Metallic Liquid Tight",W1352="LSZH",W1352="Greenfield"),VLOOKUP($L1352,Info!$B$4:$L$266,7,FALSE),"N/A")))</f>
        <v/>
      </c>
      <c r="Y1352" s="1"/>
      <c r="Z1352" s="96" t="str">
        <f>IF($L1352="None","",IF(ISERROR(VLOOKUP($L1352,Info!$B$4:$B$266,1,FALSE)),"",VLOOKUP($L1352,Info!$B$4:$L$266,9,FALSE)))</f>
        <v/>
      </c>
      <c r="AA1352" s="96" t="str">
        <f>IF($L1352="None","",IF(ISERROR(VLOOKUP($L1352,Info!$B$4:$B$266,1,FALSE)),"",VLOOKUP($L1352,Info!$B$4:$L$266,8,FALSE)))</f>
        <v/>
      </c>
      <c r="AB1352" s="96" t="str">
        <f>IF($L1352="None","",IF(ISERROR(VLOOKUP($L1352,Info!$B$4:$B$266,1,FALSE)),"",VLOOKUP($L1352,Info!$B$4:$L$266,10,FALSE)))</f>
        <v/>
      </c>
      <c r="AC1352" s="1" t="str">
        <f>IF(W1352="SO Cable","Black,White",IF(O1352="","",IF(P1352="","",IF($J$12&lt;&gt;"ABC",IF(P1352&lt;="250",VLOOKUP(O1352,Info!$AZ$4:$BB$22,3,FALSE),VLOOKUP(O1352,Info!$AZ$23:$BB$39,3,FALSE)),IF(P1352&lt;="250",VLOOKUP(O1352,Info!$AO$4:$AQ$22,3,FALSE),VLOOKUP(O1352,Info!$AO$23:$AP$39,3,FALSE))))))</f>
        <v/>
      </c>
      <c r="AD1352" s="1"/>
      <c r="AE1352" s="1" t="str">
        <f>IF($L1352="None","",IF(ISERROR(VLOOKUP($L1352,Info!$B$4:$B$266,1,FALSE)),"",VLOOKUP($L1352,Info!$B$4:$L$266,4,FALSE)))</f>
        <v/>
      </c>
      <c r="AF1352" s="1" t="str">
        <f>IF($L1352="None","",IF(ISERROR(VLOOKUP($L1352,Info!$B$4:$B$266,1,FALSE)),"",VLOOKUP($L1352,Info!$B$4:$L$266,6,FALSE)))</f>
        <v/>
      </c>
      <c r="AG1352" s="1"/>
      <c r="AH1352" s="33" t="str" cm="1">
        <f t="array" ref="AH1352">IF(AND(L1352&lt;&gt;"",O1352&lt;&gt;"",R1352:S1352&lt;&gt;"",W1352:X1352&lt;&gt;"",Z1352:AA1352&lt;&gt;"",AC1352&lt;&gt;""),"Good","Bad")</f>
        <v>Bad</v>
      </c>
      <c r="AL1352" t="str" cm="1">
        <f t="array" ref="AL1352">IF(R1352&gt;0,_xlfn.IFS(COUNTIF($L$20:L1352,"&lt;&gt;")&lt;101,1,COUNTIF($L$20:L1352,"&lt;&gt;")&lt;201,2,COUNTIF($L$20:L1352,"&lt;&gt;")&lt;301,3,COUNTIF($L$20:L1352,"&lt;&gt;")&lt;401,4,COUNTIF($L$20:L1352,"&lt;&gt;")&lt;501,5,COUNTIF($L$20:L1352,"&lt;&gt;")&lt;601,6,COUNTIF($L$20:L1352,"&lt;&gt;")&lt;701,7,COUNTIF($L$20:L1352,"&lt;&gt;")&lt;801,8,COUNTIF($L$20:L1352,"&lt;&gt;")&lt;901,9,COUNTIF($L$20:L1352,"&lt;&gt;")&lt;1001,10,COUNTIF($L$20:L1352,"&lt;&gt;")&lt;1101,11,COUNTIF($L$20:L1352,"&lt;&gt;")&lt;1201,12,COUNTIF($L$20:L1352,"&lt;&gt;")&lt;1301,13,COUNTIF($L$20:L1352,"&lt;&gt;")&lt;1401,14,COUNTIF($L$20:L1352,"&lt;&gt;")&lt;1501,15,COUNTIF($L$20:L1352,"&lt;&gt;")&lt;1601,16,COUNTIF($L$20:L1352,"&lt;&gt;")&lt;1701,17,COUNTIF($L$20:L1352,"&lt;&gt;")&lt;1801,18,COUNTIF($L$20:L1352,"&lt;&gt;")&lt;1901,19,COUNTIF($L$20:L1352,"&lt;&gt;")&lt;2001,20,COUNTIF($L$20:L1352,"&lt;&gt;")&lt;2101,21,COUNTIF($L$20:L1352,"&lt;&gt;")&lt;2201,22,COUNTIF($L$20:L1352,"&lt;&gt;")&lt;2301,23,COUNTIF($L$20:L1352,"&lt;&gt;")&lt;2401,24,COUNTIF($L$20:L1352,"&lt;&gt;")&lt;2501,25,COUNTIF($L$20:L1352,"&lt;&gt;")&lt;2601,26,COUNTIF($L$20:L1352,"&lt;&gt;")&lt;2701,27,COUNTIF($L$20:L1352,"&lt;&gt;")&lt;2801,28,COUNTIF($L$20:L1352,"&lt;&gt;")&lt;2901,29,COUNTIF($L$20:L1352,"&lt;&gt;")&lt;3001,30),"")</f>
        <v/>
      </c>
      <c r="AM1352" t="str">
        <f t="shared" si="100"/>
        <v/>
      </c>
      <c r="AN1352" t="str">
        <f t="shared" si="104"/>
        <v/>
      </c>
      <c r="AP1352" t="str">
        <f t="shared" si="103"/>
        <v/>
      </c>
      <c r="AQ1352" t="str">
        <f>IF(AO1352="","",COUNTIFS(AM1352:$AM$3019,AO1352))</f>
        <v/>
      </c>
    </row>
    <row r="1353" spans="1:43" x14ac:dyDescent="0.25">
      <c r="A1353" s="6" t="str">
        <f>IF(COUNT($A$20:A1352)&lt;&gt;$B$4,IF(A1352="","",A1352+1),"")</f>
        <v/>
      </c>
      <c r="B1353" s="3"/>
      <c r="C1353" s="3"/>
      <c r="D1353" s="122"/>
      <c r="E1353" s="3"/>
      <c r="F1353" s="3"/>
      <c r="G1353" s="3"/>
      <c r="H1353" s="3"/>
      <c r="I1353" s="120"/>
      <c r="J1353" s="3"/>
      <c r="K1353" s="95" t="str" cm="1">
        <f t="array" ref="K1353">IF(OR($J$14 = "A",$J$14 = "B",$J$14 = "C"),IF(I1353="","",IF(LEN(I1353)&gt;2,_xlfn.IFS(ISNUMBER(SEARCH("_",I1353)),I1353,ISNUMBER(SEARCH(", ",I1353)),SUBSTITUTE(I1353,", ","_"),ISNUMBER(SEARCH("/ ",I1353)),SUBSTITUTE(I1353,"/ ","_"),ISNUMBER(SEARCH(",",I1353)),SUBSTITUTE(I1353,",","_"),ISNUMBER(SEARCH("/",I1353)),SUBSTITUTE(I1353,"/","_"),ISNUMBER(SEARCH("",I1353)),I1353),I1353)),IF(OR($J$14 = "J",$J$14 = "K"),"",IF(D1353="","",IF(LEN(D1353)&gt;2,_xlfn.IFS(ISNUMBER(SEARCH("_",D1353)),D1353,ISNUMBER(SEARCH(", ",D1353)),SUBSTITUTE(D1353,", ","_"),ISNUMBER(SEARCH("/ ",D1353)),SUBSTITUTE(D1353,"/ ","_"),ISNUMBER(SEARCH(",",D1353)),SUBSTITUTE(D1353,",","_"),ISNUMBER(SEARCH("/",D1353)),SUBSTITUTE(D1353,"/","_"),ISNUMBER(SEARCH("",D1353)),D1353),D1353))))</f>
        <v/>
      </c>
      <c r="L1353" s="1"/>
      <c r="M1353" s="1" t="str">
        <f t="shared" si="101"/>
        <v/>
      </c>
      <c r="N1353" s="94" t="str">
        <f>IF($L1353="None","",IF(ISERROR(VLOOKUP($L1353,Info!$B$4:$B$266,1,FALSE)),"",VLOOKUP($L1353,Info!$B$4:$L$266,5,FALSE)))</f>
        <v/>
      </c>
      <c r="O1353" s="94" t="str">
        <f>IF(K1353="","",IF(AND($J$12&lt;&gt;"ABC",N1353="3"),"BAC",IF(N1353="3","ABC",IF($J$12&lt;&gt;"ABC",IF($J$10="Standard",VLOOKUP(K1353,Info!$BE$4:$BF$481,2,FALSE),VLOOKUP(K1353,Info!$BI$4:$BJ$482,2,FALSE)),IF($J$10="Standard",VLOOKUP(K1353,Info!$AG$4:$AH$2994,2,FALSE),VLOOKUP(K1353,Info!$AK$4:$AL$2997,2,FALSE))))))</f>
        <v/>
      </c>
      <c r="P1353" s="94" t="str">
        <f>IF($L1353="None","",IF(ISERROR(VLOOKUP($L1353,Info!$B$4:$B$266,1,FALSE)),"",VLOOKUP($L1353,Info!$B$4:$L$266,3,FALSE)))</f>
        <v/>
      </c>
      <c r="Q1353" s="96" t="str">
        <f>IF($L1353="None","",IF(ISERROR(VLOOKUP($L1353,Info!$B$4:$B$266,1,FALSE)),"",VLOOKUP($L1353,Info!$B$4:$L$266,4,FALSE)))</f>
        <v/>
      </c>
      <c r="R1353" s="1"/>
      <c r="S1353" s="6" t="str">
        <f t="shared" si="102"/>
        <v/>
      </c>
      <c r="T1353" s="6" t="str">
        <f>IF($L1353="None","",IF(ISERROR(VLOOKUP($L1353,Info!$B$4:$B$266,1,FALSE)),"",VLOOKUP($L1353,Info!$B$4:$L$266,11,FALSE)))</f>
        <v/>
      </c>
      <c r="U1353" s="1"/>
      <c r="V1353" s="1"/>
      <c r="W1353" s="1"/>
      <c r="X1353" s="1" t="str">
        <f>IF($L1353="None","",IF(ISERROR(VLOOKUP($L1353,Info!$B$4:$B$266,1,FALSE)),"",IF(OR(W1353="Metallic Liquid Tight",W1353="Non-Metallic Liquid Tight",W1353="LSZH",W1353="Greenfield"),VLOOKUP($L1353,Info!$B$4:$L$266,7,FALSE),"N/A")))</f>
        <v/>
      </c>
      <c r="Y1353" s="1"/>
      <c r="Z1353" s="96" t="str">
        <f>IF($L1353="None","",IF(ISERROR(VLOOKUP($L1353,Info!$B$4:$B$266,1,FALSE)),"",VLOOKUP($L1353,Info!$B$4:$L$266,9,FALSE)))</f>
        <v/>
      </c>
      <c r="AA1353" s="96" t="str">
        <f>IF($L1353="None","",IF(ISERROR(VLOOKUP($L1353,Info!$B$4:$B$266,1,FALSE)),"",VLOOKUP($L1353,Info!$B$4:$L$266,8,FALSE)))</f>
        <v/>
      </c>
      <c r="AB1353" s="96" t="str">
        <f>IF($L1353="None","",IF(ISERROR(VLOOKUP($L1353,Info!$B$4:$B$266,1,FALSE)),"",VLOOKUP($L1353,Info!$B$4:$L$266,10,FALSE)))</f>
        <v/>
      </c>
      <c r="AC1353" s="1" t="str">
        <f>IF(W1353="SO Cable","Black,White",IF(O1353="","",IF(P1353="","",IF($J$12&lt;&gt;"ABC",IF(P1353&lt;="250",VLOOKUP(O1353,Info!$AZ$4:$BB$22,3,FALSE),VLOOKUP(O1353,Info!$AZ$23:$BB$39,3,FALSE)),IF(P1353&lt;="250",VLOOKUP(O1353,Info!$AO$4:$AQ$22,3,FALSE),VLOOKUP(O1353,Info!$AO$23:$AP$39,3,FALSE))))))</f>
        <v/>
      </c>
      <c r="AD1353" s="1"/>
      <c r="AE1353" s="1" t="str">
        <f>IF($L1353="None","",IF(ISERROR(VLOOKUP($L1353,Info!$B$4:$B$266,1,FALSE)),"",VLOOKUP($L1353,Info!$B$4:$L$266,4,FALSE)))</f>
        <v/>
      </c>
      <c r="AF1353" s="1" t="str">
        <f>IF($L1353="None","",IF(ISERROR(VLOOKUP($L1353,Info!$B$4:$B$266,1,FALSE)),"",VLOOKUP($L1353,Info!$B$4:$L$266,6,FALSE)))</f>
        <v/>
      </c>
      <c r="AG1353" s="1"/>
      <c r="AH1353" s="33" t="str" cm="1">
        <f t="array" ref="AH1353">IF(AND(L1353&lt;&gt;"",O1353&lt;&gt;"",R1353:S1353&lt;&gt;"",W1353:X1353&lt;&gt;"",Z1353:AA1353&lt;&gt;"",AC1353&lt;&gt;""),"Good","Bad")</f>
        <v>Bad</v>
      </c>
      <c r="AL1353" t="str" cm="1">
        <f t="array" ref="AL1353">IF(R1353&gt;0,_xlfn.IFS(COUNTIF($L$20:L1353,"&lt;&gt;")&lt;101,1,COUNTIF($L$20:L1353,"&lt;&gt;")&lt;201,2,COUNTIF($L$20:L1353,"&lt;&gt;")&lt;301,3,COUNTIF($L$20:L1353,"&lt;&gt;")&lt;401,4,COUNTIF($L$20:L1353,"&lt;&gt;")&lt;501,5,COUNTIF($L$20:L1353,"&lt;&gt;")&lt;601,6,COUNTIF($L$20:L1353,"&lt;&gt;")&lt;701,7,COUNTIF($L$20:L1353,"&lt;&gt;")&lt;801,8,COUNTIF($L$20:L1353,"&lt;&gt;")&lt;901,9,COUNTIF($L$20:L1353,"&lt;&gt;")&lt;1001,10,COUNTIF($L$20:L1353,"&lt;&gt;")&lt;1101,11,COUNTIF($L$20:L1353,"&lt;&gt;")&lt;1201,12,COUNTIF($L$20:L1353,"&lt;&gt;")&lt;1301,13,COUNTIF($L$20:L1353,"&lt;&gt;")&lt;1401,14,COUNTIF($L$20:L1353,"&lt;&gt;")&lt;1501,15,COUNTIF($L$20:L1353,"&lt;&gt;")&lt;1601,16,COUNTIF($L$20:L1353,"&lt;&gt;")&lt;1701,17,COUNTIF($L$20:L1353,"&lt;&gt;")&lt;1801,18,COUNTIF($L$20:L1353,"&lt;&gt;")&lt;1901,19,COUNTIF($L$20:L1353,"&lt;&gt;")&lt;2001,20,COUNTIF($L$20:L1353,"&lt;&gt;")&lt;2101,21,COUNTIF($L$20:L1353,"&lt;&gt;")&lt;2201,22,COUNTIF($L$20:L1353,"&lt;&gt;")&lt;2301,23,COUNTIF($L$20:L1353,"&lt;&gt;")&lt;2401,24,COUNTIF($L$20:L1353,"&lt;&gt;")&lt;2501,25,COUNTIF($L$20:L1353,"&lt;&gt;")&lt;2601,26,COUNTIF($L$20:L1353,"&lt;&gt;")&lt;2701,27,COUNTIF($L$20:L1353,"&lt;&gt;")&lt;2801,28,COUNTIF($L$20:L1353,"&lt;&gt;")&lt;2901,29,COUNTIF($L$20:L1353,"&lt;&gt;")&lt;3001,30),"")</f>
        <v/>
      </c>
      <c r="AM1353" t="str">
        <f t="shared" si="100"/>
        <v/>
      </c>
      <c r="AN1353" t="str">
        <f t="shared" si="104"/>
        <v/>
      </c>
      <c r="AP1353" t="str">
        <f t="shared" si="103"/>
        <v/>
      </c>
      <c r="AQ1353" t="str">
        <f>IF(AO1353="","",COUNTIFS(AM1353:$AM$3019,AO1353))</f>
        <v/>
      </c>
    </row>
    <row r="1354" spans="1:43" x14ac:dyDescent="0.25">
      <c r="A1354" s="6" t="str">
        <f>IF(COUNT($A$20:A1353)&lt;&gt;$B$4,IF(A1353="","",A1353+1),"")</f>
        <v/>
      </c>
      <c r="B1354" s="3"/>
      <c r="C1354" s="3"/>
      <c r="D1354" s="122"/>
      <c r="E1354" s="3"/>
      <c r="F1354" s="3"/>
      <c r="G1354" s="3"/>
      <c r="H1354" s="3"/>
      <c r="I1354" s="120"/>
      <c r="J1354" s="3"/>
      <c r="K1354" s="95" t="str" cm="1">
        <f t="array" ref="K1354">IF(OR($J$14 = "A",$J$14 = "B",$J$14 = "C"),IF(I1354="","",IF(LEN(I1354)&gt;2,_xlfn.IFS(ISNUMBER(SEARCH("_",I1354)),I1354,ISNUMBER(SEARCH(", ",I1354)),SUBSTITUTE(I1354,", ","_"),ISNUMBER(SEARCH("/ ",I1354)),SUBSTITUTE(I1354,"/ ","_"),ISNUMBER(SEARCH(",",I1354)),SUBSTITUTE(I1354,",","_"),ISNUMBER(SEARCH("/",I1354)),SUBSTITUTE(I1354,"/","_"),ISNUMBER(SEARCH("",I1354)),I1354),I1354)),IF(OR($J$14 = "J",$J$14 = "K"),"",IF(D1354="","",IF(LEN(D1354)&gt;2,_xlfn.IFS(ISNUMBER(SEARCH("_",D1354)),D1354,ISNUMBER(SEARCH(", ",D1354)),SUBSTITUTE(D1354,", ","_"),ISNUMBER(SEARCH("/ ",D1354)),SUBSTITUTE(D1354,"/ ","_"),ISNUMBER(SEARCH(",",D1354)),SUBSTITUTE(D1354,",","_"),ISNUMBER(SEARCH("/",D1354)),SUBSTITUTE(D1354,"/","_"),ISNUMBER(SEARCH("",D1354)),D1354),D1354))))</f>
        <v/>
      </c>
      <c r="L1354" s="1"/>
      <c r="M1354" s="1" t="str">
        <f t="shared" si="101"/>
        <v/>
      </c>
      <c r="N1354" s="94" t="str">
        <f>IF($L1354="None","",IF(ISERROR(VLOOKUP($L1354,Info!$B$4:$B$266,1,FALSE)),"",VLOOKUP($L1354,Info!$B$4:$L$266,5,FALSE)))</f>
        <v/>
      </c>
      <c r="O1354" s="94" t="str">
        <f>IF(K1354="","",IF(AND($J$12&lt;&gt;"ABC",N1354="3"),"BAC",IF(N1354="3","ABC",IF($J$12&lt;&gt;"ABC",IF($J$10="Standard",VLOOKUP(K1354,Info!$BE$4:$BF$481,2,FALSE),VLOOKUP(K1354,Info!$BI$4:$BJ$482,2,FALSE)),IF($J$10="Standard",VLOOKUP(K1354,Info!$AG$4:$AH$2994,2,FALSE),VLOOKUP(K1354,Info!$AK$4:$AL$2997,2,FALSE))))))</f>
        <v/>
      </c>
      <c r="P1354" s="94" t="str">
        <f>IF($L1354="None","",IF(ISERROR(VLOOKUP($L1354,Info!$B$4:$B$266,1,FALSE)),"",VLOOKUP($L1354,Info!$B$4:$L$266,3,FALSE)))</f>
        <v/>
      </c>
      <c r="Q1354" s="96" t="str">
        <f>IF($L1354="None","",IF(ISERROR(VLOOKUP($L1354,Info!$B$4:$B$266,1,FALSE)),"",VLOOKUP($L1354,Info!$B$4:$L$266,4,FALSE)))</f>
        <v/>
      </c>
      <c r="R1354" s="1"/>
      <c r="S1354" s="6" t="str">
        <f t="shared" si="102"/>
        <v/>
      </c>
      <c r="T1354" s="6" t="str">
        <f>IF($L1354="None","",IF(ISERROR(VLOOKUP($L1354,Info!$B$4:$B$266,1,FALSE)),"",VLOOKUP($L1354,Info!$B$4:$L$266,11,FALSE)))</f>
        <v/>
      </c>
      <c r="U1354" s="1"/>
      <c r="V1354" s="1"/>
      <c r="W1354" s="1"/>
      <c r="X1354" s="1" t="str">
        <f>IF($L1354="None","",IF(ISERROR(VLOOKUP($L1354,Info!$B$4:$B$266,1,FALSE)),"",IF(OR(W1354="Metallic Liquid Tight",W1354="Non-Metallic Liquid Tight",W1354="LSZH",W1354="Greenfield"),VLOOKUP($L1354,Info!$B$4:$L$266,7,FALSE),"N/A")))</f>
        <v/>
      </c>
      <c r="Y1354" s="1"/>
      <c r="Z1354" s="96" t="str">
        <f>IF($L1354="None","",IF(ISERROR(VLOOKUP($L1354,Info!$B$4:$B$266,1,FALSE)),"",VLOOKUP($L1354,Info!$B$4:$L$266,9,FALSE)))</f>
        <v/>
      </c>
      <c r="AA1354" s="96" t="str">
        <f>IF($L1354="None","",IF(ISERROR(VLOOKUP($L1354,Info!$B$4:$B$266,1,FALSE)),"",VLOOKUP($L1354,Info!$B$4:$L$266,8,FALSE)))</f>
        <v/>
      </c>
      <c r="AB1354" s="96" t="str">
        <f>IF($L1354="None","",IF(ISERROR(VLOOKUP($L1354,Info!$B$4:$B$266,1,FALSE)),"",VLOOKUP($L1354,Info!$B$4:$L$266,10,FALSE)))</f>
        <v/>
      </c>
      <c r="AC1354" s="1" t="str">
        <f>IF(W1354="SO Cable","Black,White",IF(O1354="","",IF(P1354="","",IF($J$12&lt;&gt;"ABC",IF(P1354&lt;="250",VLOOKUP(O1354,Info!$AZ$4:$BB$22,3,FALSE),VLOOKUP(O1354,Info!$AZ$23:$BB$39,3,FALSE)),IF(P1354&lt;="250",VLOOKUP(O1354,Info!$AO$4:$AQ$22,3,FALSE),VLOOKUP(O1354,Info!$AO$23:$AP$39,3,FALSE))))))</f>
        <v/>
      </c>
      <c r="AD1354" s="1"/>
      <c r="AE1354" s="1" t="str">
        <f>IF($L1354="None","",IF(ISERROR(VLOOKUP($L1354,Info!$B$4:$B$266,1,FALSE)),"",VLOOKUP($L1354,Info!$B$4:$L$266,4,FALSE)))</f>
        <v/>
      </c>
      <c r="AF1354" s="1" t="str">
        <f>IF($L1354="None","",IF(ISERROR(VLOOKUP($L1354,Info!$B$4:$B$266,1,FALSE)),"",VLOOKUP($L1354,Info!$B$4:$L$266,6,FALSE)))</f>
        <v/>
      </c>
      <c r="AG1354" s="1"/>
      <c r="AH1354" s="33" t="str" cm="1">
        <f t="array" ref="AH1354">IF(AND(L1354&lt;&gt;"",O1354&lt;&gt;"",R1354:S1354&lt;&gt;"",W1354:X1354&lt;&gt;"",Z1354:AA1354&lt;&gt;"",AC1354&lt;&gt;""),"Good","Bad")</f>
        <v>Bad</v>
      </c>
      <c r="AL1354" t="str" cm="1">
        <f t="array" ref="AL1354">IF(R1354&gt;0,_xlfn.IFS(COUNTIF($L$20:L1354,"&lt;&gt;")&lt;101,1,COUNTIF($L$20:L1354,"&lt;&gt;")&lt;201,2,COUNTIF($L$20:L1354,"&lt;&gt;")&lt;301,3,COUNTIF($L$20:L1354,"&lt;&gt;")&lt;401,4,COUNTIF($L$20:L1354,"&lt;&gt;")&lt;501,5,COUNTIF($L$20:L1354,"&lt;&gt;")&lt;601,6,COUNTIF($L$20:L1354,"&lt;&gt;")&lt;701,7,COUNTIF($L$20:L1354,"&lt;&gt;")&lt;801,8,COUNTIF($L$20:L1354,"&lt;&gt;")&lt;901,9,COUNTIF($L$20:L1354,"&lt;&gt;")&lt;1001,10,COUNTIF($L$20:L1354,"&lt;&gt;")&lt;1101,11,COUNTIF($L$20:L1354,"&lt;&gt;")&lt;1201,12,COUNTIF($L$20:L1354,"&lt;&gt;")&lt;1301,13,COUNTIF($L$20:L1354,"&lt;&gt;")&lt;1401,14,COUNTIF($L$20:L1354,"&lt;&gt;")&lt;1501,15,COUNTIF($L$20:L1354,"&lt;&gt;")&lt;1601,16,COUNTIF($L$20:L1354,"&lt;&gt;")&lt;1701,17,COUNTIF($L$20:L1354,"&lt;&gt;")&lt;1801,18,COUNTIF($L$20:L1354,"&lt;&gt;")&lt;1901,19,COUNTIF($L$20:L1354,"&lt;&gt;")&lt;2001,20,COUNTIF($L$20:L1354,"&lt;&gt;")&lt;2101,21,COUNTIF($L$20:L1354,"&lt;&gt;")&lt;2201,22,COUNTIF($L$20:L1354,"&lt;&gt;")&lt;2301,23,COUNTIF($L$20:L1354,"&lt;&gt;")&lt;2401,24,COUNTIF($L$20:L1354,"&lt;&gt;")&lt;2501,25,COUNTIF($L$20:L1354,"&lt;&gt;")&lt;2601,26,COUNTIF($L$20:L1354,"&lt;&gt;")&lt;2701,27,COUNTIF($L$20:L1354,"&lt;&gt;")&lt;2801,28,COUNTIF($L$20:L1354,"&lt;&gt;")&lt;2901,29,COUNTIF($L$20:L1354,"&lt;&gt;")&lt;3001,30),"")</f>
        <v/>
      </c>
      <c r="AM1354" t="str">
        <f t="shared" si="100"/>
        <v/>
      </c>
      <c r="AN1354" t="str">
        <f t="shared" si="104"/>
        <v/>
      </c>
      <c r="AP1354" t="str">
        <f t="shared" si="103"/>
        <v/>
      </c>
      <c r="AQ1354" t="str">
        <f>IF(AO1354="","",COUNTIFS(AM1354:$AM$3019,AO1354))</f>
        <v/>
      </c>
    </row>
    <row r="1355" spans="1:43" x14ac:dyDescent="0.25">
      <c r="A1355" s="6" t="str">
        <f>IF(COUNT($A$20:A1354)&lt;&gt;$B$4,IF(A1354="","",A1354+1),"")</f>
        <v/>
      </c>
      <c r="B1355" s="3"/>
      <c r="C1355" s="3"/>
      <c r="D1355" s="122"/>
      <c r="E1355" s="3"/>
      <c r="F1355" s="3"/>
      <c r="G1355" s="3"/>
      <c r="H1355" s="3"/>
      <c r="I1355" s="120"/>
      <c r="J1355" s="3"/>
      <c r="K1355" s="95" t="str" cm="1">
        <f t="array" ref="K1355">IF(OR($J$14 = "A",$J$14 = "B",$J$14 = "C"),IF(I1355="","",IF(LEN(I1355)&gt;2,_xlfn.IFS(ISNUMBER(SEARCH("_",I1355)),I1355,ISNUMBER(SEARCH(", ",I1355)),SUBSTITUTE(I1355,", ","_"),ISNUMBER(SEARCH("/ ",I1355)),SUBSTITUTE(I1355,"/ ","_"),ISNUMBER(SEARCH(",",I1355)),SUBSTITUTE(I1355,",","_"),ISNUMBER(SEARCH("/",I1355)),SUBSTITUTE(I1355,"/","_"),ISNUMBER(SEARCH("",I1355)),I1355),I1355)),IF(OR($J$14 = "J",$J$14 = "K"),"",IF(D1355="","",IF(LEN(D1355)&gt;2,_xlfn.IFS(ISNUMBER(SEARCH("_",D1355)),D1355,ISNUMBER(SEARCH(", ",D1355)),SUBSTITUTE(D1355,", ","_"),ISNUMBER(SEARCH("/ ",D1355)),SUBSTITUTE(D1355,"/ ","_"),ISNUMBER(SEARCH(",",D1355)),SUBSTITUTE(D1355,",","_"),ISNUMBER(SEARCH("/",D1355)),SUBSTITUTE(D1355,"/","_"),ISNUMBER(SEARCH("",D1355)),D1355),D1355))))</f>
        <v/>
      </c>
      <c r="L1355" s="1"/>
      <c r="M1355" s="1" t="str">
        <f t="shared" si="101"/>
        <v/>
      </c>
      <c r="N1355" s="94" t="str">
        <f>IF($L1355="None","",IF(ISERROR(VLOOKUP($L1355,Info!$B$4:$B$266,1,FALSE)),"",VLOOKUP($L1355,Info!$B$4:$L$266,5,FALSE)))</f>
        <v/>
      </c>
      <c r="O1355" s="94" t="str">
        <f>IF(K1355="","",IF(AND($J$12&lt;&gt;"ABC",N1355="3"),"BAC",IF(N1355="3","ABC",IF($J$12&lt;&gt;"ABC",IF($J$10="Standard",VLOOKUP(K1355,Info!$BE$4:$BF$481,2,FALSE),VLOOKUP(K1355,Info!$BI$4:$BJ$482,2,FALSE)),IF($J$10="Standard",VLOOKUP(K1355,Info!$AG$4:$AH$2994,2,FALSE),VLOOKUP(K1355,Info!$AK$4:$AL$2997,2,FALSE))))))</f>
        <v/>
      </c>
      <c r="P1355" s="94" t="str">
        <f>IF($L1355="None","",IF(ISERROR(VLOOKUP($L1355,Info!$B$4:$B$266,1,FALSE)),"",VLOOKUP($L1355,Info!$B$4:$L$266,3,FALSE)))</f>
        <v/>
      </c>
      <c r="Q1355" s="96" t="str">
        <f>IF($L1355="None","",IF(ISERROR(VLOOKUP($L1355,Info!$B$4:$B$266,1,FALSE)),"",VLOOKUP($L1355,Info!$B$4:$L$266,4,FALSE)))</f>
        <v/>
      </c>
      <c r="R1355" s="1"/>
      <c r="S1355" s="6" t="str">
        <f t="shared" si="102"/>
        <v/>
      </c>
      <c r="T1355" s="6" t="str">
        <f>IF($L1355="None","",IF(ISERROR(VLOOKUP($L1355,Info!$B$4:$B$266,1,FALSE)),"",VLOOKUP($L1355,Info!$B$4:$L$266,11,FALSE)))</f>
        <v/>
      </c>
      <c r="U1355" s="1"/>
      <c r="V1355" s="1"/>
      <c r="W1355" s="1"/>
      <c r="X1355" s="1" t="str">
        <f>IF($L1355="None","",IF(ISERROR(VLOOKUP($L1355,Info!$B$4:$B$266,1,FALSE)),"",IF(OR(W1355="Metallic Liquid Tight",W1355="Non-Metallic Liquid Tight",W1355="LSZH",W1355="Greenfield"),VLOOKUP($L1355,Info!$B$4:$L$266,7,FALSE),"N/A")))</f>
        <v/>
      </c>
      <c r="Y1355" s="1"/>
      <c r="Z1355" s="96" t="str">
        <f>IF($L1355="None","",IF(ISERROR(VLOOKUP($L1355,Info!$B$4:$B$266,1,FALSE)),"",VLOOKUP($L1355,Info!$B$4:$L$266,9,FALSE)))</f>
        <v/>
      </c>
      <c r="AA1355" s="96" t="str">
        <f>IF($L1355="None","",IF(ISERROR(VLOOKUP($L1355,Info!$B$4:$B$266,1,FALSE)),"",VLOOKUP($L1355,Info!$B$4:$L$266,8,FALSE)))</f>
        <v/>
      </c>
      <c r="AB1355" s="96" t="str">
        <f>IF($L1355="None","",IF(ISERROR(VLOOKUP($L1355,Info!$B$4:$B$266,1,FALSE)),"",VLOOKUP($L1355,Info!$B$4:$L$266,10,FALSE)))</f>
        <v/>
      </c>
      <c r="AC1355" s="1" t="str">
        <f>IF(W1355="SO Cable","Black,White",IF(O1355="","",IF(P1355="","",IF($J$12&lt;&gt;"ABC",IF(P1355&lt;="250",VLOOKUP(O1355,Info!$AZ$4:$BB$22,3,FALSE),VLOOKUP(O1355,Info!$AZ$23:$BB$39,3,FALSE)),IF(P1355&lt;="250",VLOOKUP(O1355,Info!$AO$4:$AQ$22,3,FALSE),VLOOKUP(O1355,Info!$AO$23:$AP$39,3,FALSE))))))</f>
        <v/>
      </c>
      <c r="AD1355" s="1"/>
      <c r="AE1355" s="1" t="str">
        <f>IF($L1355="None","",IF(ISERROR(VLOOKUP($L1355,Info!$B$4:$B$266,1,FALSE)),"",VLOOKUP($L1355,Info!$B$4:$L$266,4,FALSE)))</f>
        <v/>
      </c>
      <c r="AF1355" s="1" t="str">
        <f>IF($L1355="None","",IF(ISERROR(VLOOKUP($L1355,Info!$B$4:$B$266,1,FALSE)),"",VLOOKUP($L1355,Info!$B$4:$L$266,6,FALSE)))</f>
        <v/>
      </c>
      <c r="AG1355" s="1"/>
      <c r="AH1355" s="33" t="str" cm="1">
        <f t="array" ref="AH1355">IF(AND(L1355&lt;&gt;"",O1355&lt;&gt;"",R1355:S1355&lt;&gt;"",W1355:X1355&lt;&gt;"",Z1355:AA1355&lt;&gt;"",AC1355&lt;&gt;""),"Good","Bad")</f>
        <v>Bad</v>
      </c>
      <c r="AL1355" t="str" cm="1">
        <f t="array" ref="AL1355">IF(R1355&gt;0,_xlfn.IFS(COUNTIF($L$20:L1355,"&lt;&gt;")&lt;101,1,COUNTIF($L$20:L1355,"&lt;&gt;")&lt;201,2,COUNTIF($L$20:L1355,"&lt;&gt;")&lt;301,3,COUNTIF($L$20:L1355,"&lt;&gt;")&lt;401,4,COUNTIF($L$20:L1355,"&lt;&gt;")&lt;501,5,COUNTIF($L$20:L1355,"&lt;&gt;")&lt;601,6,COUNTIF($L$20:L1355,"&lt;&gt;")&lt;701,7,COUNTIF($L$20:L1355,"&lt;&gt;")&lt;801,8,COUNTIF($L$20:L1355,"&lt;&gt;")&lt;901,9,COUNTIF($L$20:L1355,"&lt;&gt;")&lt;1001,10,COUNTIF($L$20:L1355,"&lt;&gt;")&lt;1101,11,COUNTIF($L$20:L1355,"&lt;&gt;")&lt;1201,12,COUNTIF($L$20:L1355,"&lt;&gt;")&lt;1301,13,COUNTIF($L$20:L1355,"&lt;&gt;")&lt;1401,14,COUNTIF($L$20:L1355,"&lt;&gt;")&lt;1501,15,COUNTIF($L$20:L1355,"&lt;&gt;")&lt;1601,16,COUNTIF($L$20:L1355,"&lt;&gt;")&lt;1701,17,COUNTIF($L$20:L1355,"&lt;&gt;")&lt;1801,18,COUNTIF($L$20:L1355,"&lt;&gt;")&lt;1901,19,COUNTIF($L$20:L1355,"&lt;&gt;")&lt;2001,20,COUNTIF($L$20:L1355,"&lt;&gt;")&lt;2101,21,COUNTIF($L$20:L1355,"&lt;&gt;")&lt;2201,22,COUNTIF($L$20:L1355,"&lt;&gt;")&lt;2301,23,COUNTIF($L$20:L1355,"&lt;&gt;")&lt;2401,24,COUNTIF($L$20:L1355,"&lt;&gt;")&lt;2501,25,COUNTIF($L$20:L1355,"&lt;&gt;")&lt;2601,26,COUNTIF($L$20:L1355,"&lt;&gt;")&lt;2701,27,COUNTIF($L$20:L1355,"&lt;&gt;")&lt;2801,28,COUNTIF($L$20:L1355,"&lt;&gt;")&lt;2901,29,COUNTIF($L$20:L1355,"&lt;&gt;")&lt;3001,30),"")</f>
        <v/>
      </c>
      <c r="AM1355" t="str">
        <f t="shared" si="100"/>
        <v/>
      </c>
      <c r="AN1355" t="str">
        <f t="shared" si="104"/>
        <v/>
      </c>
      <c r="AP1355" t="str">
        <f t="shared" si="103"/>
        <v/>
      </c>
      <c r="AQ1355" t="str">
        <f>IF(AO1355="","",COUNTIFS(AM1355:$AM$3019,AO1355))</f>
        <v/>
      </c>
    </row>
    <row r="1356" spans="1:43" x14ac:dyDescent="0.25">
      <c r="A1356" s="6" t="str">
        <f>IF(COUNT($A$20:A1355)&lt;&gt;$B$4,IF(A1355="","",A1355+1),"")</f>
        <v/>
      </c>
      <c r="B1356" s="3"/>
      <c r="C1356" s="3"/>
      <c r="D1356" s="122"/>
      <c r="E1356" s="3"/>
      <c r="F1356" s="3"/>
      <c r="G1356" s="3"/>
      <c r="H1356" s="3"/>
      <c r="I1356" s="120"/>
      <c r="J1356" s="3"/>
      <c r="K1356" s="95" t="str" cm="1">
        <f t="array" ref="K1356">IF(OR($J$14 = "A",$J$14 = "B",$J$14 = "C"),IF(I1356="","",IF(LEN(I1356)&gt;2,_xlfn.IFS(ISNUMBER(SEARCH("_",I1356)),I1356,ISNUMBER(SEARCH(", ",I1356)),SUBSTITUTE(I1356,", ","_"),ISNUMBER(SEARCH("/ ",I1356)),SUBSTITUTE(I1356,"/ ","_"),ISNUMBER(SEARCH(",",I1356)),SUBSTITUTE(I1356,",","_"),ISNUMBER(SEARCH("/",I1356)),SUBSTITUTE(I1356,"/","_"),ISNUMBER(SEARCH("",I1356)),I1356),I1356)),IF(OR($J$14 = "J",$J$14 = "K"),"",IF(D1356="","",IF(LEN(D1356)&gt;2,_xlfn.IFS(ISNUMBER(SEARCH("_",D1356)),D1356,ISNUMBER(SEARCH(", ",D1356)),SUBSTITUTE(D1356,", ","_"),ISNUMBER(SEARCH("/ ",D1356)),SUBSTITUTE(D1356,"/ ","_"),ISNUMBER(SEARCH(",",D1356)),SUBSTITUTE(D1356,",","_"),ISNUMBER(SEARCH("/",D1356)),SUBSTITUTE(D1356,"/","_"),ISNUMBER(SEARCH("",D1356)),D1356),D1356))))</f>
        <v/>
      </c>
      <c r="L1356" s="1"/>
      <c r="M1356" s="1" t="str">
        <f t="shared" si="101"/>
        <v/>
      </c>
      <c r="N1356" s="94" t="str">
        <f>IF($L1356="None","",IF(ISERROR(VLOOKUP($L1356,Info!$B$4:$B$266,1,FALSE)),"",VLOOKUP($L1356,Info!$B$4:$L$266,5,FALSE)))</f>
        <v/>
      </c>
      <c r="O1356" s="94" t="str">
        <f>IF(K1356="","",IF(AND($J$12&lt;&gt;"ABC",N1356="3"),"BAC",IF(N1356="3","ABC",IF($J$12&lt;&gt;"ABC",IF($J$10="Standard",VLOOKUP(K1356,Info!$BE$4:$BF$481,2,FALSE),VLOOKUP(K1356,Info!$BI$4:$BJ$482,2,FALSE)),IF($J$10="Standard",VLOOKUP(K1356,Info!$AG$4:$AH$2994,2,FALSE),VLOOKUP(K1356,Info!$AK$4:$AL$2997,2,FALSE))))))</f>
        <v/>
      </c>
      <c r="P1356" s="94" t="str">
        <f>IF($L1356="None","",IF(ISERROR(VLOOKUP($L1356,Info!$B$4:$B$266,1,FALSE)),"",VLOOKUP($L1356,Info!$B$4:$L$266,3,FALSE)))</f>
        <v/>
      </c>
      <c r="Q1356" s="96" t="str">
        <f>IF($L1356="None","",IF(ISERROR(VLOOKUP($L1356,Info!$B$4:$B$266,1,FALSE)),"",VLOOKUP($L1356,Info!$B$4:$L$266,4,FALSE)))</f>
        <v/>
      </c>
      <c r="R1356" s="1"/>
      <c r="S1356" s="6" t="str">
        <f t="shared" si="102"/>
        <v/>
      </c>
      <c r="T1356" s="6" t="str">
        <f>IF($L1356="None","",IF(ISERROR(VLOOKUP($L1356,Info!$B$4:$B$266,1,FALSE)),"",VLOOKUP($L1356,Info!$B$4:$L$266,11,FALSE)))</f>
        <v/>
      </c>
      <c r="U1356" s="1"/>
      <c r="V1356" s="1"/>
      <c r="W1356" s="1"/>
      <c r="X1356" s="1" t="str">
        <f>IF($L1356="None","",IF(ISERROR(VLOOKUP($L1356,Info!$B$4:$B$266,1,FALSE)),"",IF(OR(W1356="Metallic Liquid Tight",W1356="Non-Metallic Liquid Tight",W1356="LSZH",W1356="Greenfield"),VLOOKUP($L1356,Info!$B$4:$L$266,7,FALSE),"N/A")))</f>
        <v/>
      </c>
      <c r="Y1356" s="1"/>
      <c r="Z1356" s="96" t="str">
        <f>IF($L1356="None","",IF(ISERROR(VLOOKUP($L1356,Info!$B$4:$B$266,1,FALSE)),"",VLOOKUP($L1356,Info!$B$4:$L$266,9,FALSE)))</f>
        <v/>
      </c>
      <c r="AA1356" s="96" t="str">
        <f>IF($L1356="None","",IF(ISERROR(VLOOKUP($L1356,Info!$B$4:$B$266,1,FALSE)),"",VLOOKUP($L1356,Info!$B$4:$L$266,8,FALSE)))</f>
        <v/>
      </c>
      <c r="AB1356" s="96" t="str">
        <f>IF($L1356="None","",IF(ISERROR(VLOOKUP($L1356,Info!$B$4:$B$266,1,FALSE)),"",VLOOKUP($L1356,Info!$B$4:$L$266,10,FALSE)))</f>
        <v/>
      </c>
      <c r="AC1356" s="1" t="str">
        <f>IF(W1356="SO Cable","Black,White",IF(O1356="","",IF(P1356="","",IF($J$12&lt;&gt;"ABC",IF(P1356&lt;="250",VLOOKUP(O1356,Info!$AZ$4:$BB$22,3,FALSE),VLOOKUP(O1356,Info!$AZ$23:$BB$39,3,FALSE)),IF(P1356&lt;="250",VLOOKUP(O1356,Info!$AO$4:$AQ$22,3,FALSE),VLOOKUP(O1356,Info!$AO$23:$AP$39,3,FALSE))))))</f>
        <v/>
      </c>
      <c r="AD1356" s="1"/>
      <c r="AE1356" s="1" t="str">
        <f>IF($L1356="None","",IF(ISERROR(VLOOKUP($L1356,Info!$B$4:$B$266,1,FALSE)),"",VLOOKUP($L1356,Info!$B$4:$L$266,4,FALSE)))</f>
        <v/>
      </c>
      <c r="AF1356" s="1" t="str">
        <f>IF($L1356="None","",IF(ISERROR(VLOOKUP($L1356,Info!$B$4:$B$266,1,FALSE)),"",VLOOKUP($L1356,Info!$B$4:$L$266,6,FALSE)))</f>
        <v/>
      </c>
      <c r="AG1356" s="1"/>
      <c r="AH1356" s="33" t="str" cm="1">
        <f t="array" ref="AH1356">IF(AND(L1356&lt;&gt;"",O1356&lt;&gt;"",R1356:S1356&lt;&gt;"",W1356:X1356&lt;&gt;"",Z1356:AA1356&lt;&gt;"",AC1356&lt;&gt;""),"Good","Bad")</f>
        <v>Bad</v>
      </c>
      <c r="AL1356" t="str" cm="1">
        <f t="array" ref="AL1356">IF(R1356&gt;0,_xlfn.IFS(COUNTIF($L$20:L1356,"&lt;&gt;")&lt;101,1,COUNTIF($L$20:L1356,"&lt;&gt;")&lt;201,2,COUNTIF($L$20:L1356,"&lt;&gt;")&lt;301,3,COUNTIF($L$20:L1356,"&lt;&gt;")&lt;401,4,COUNTIF($L$20:L1356,"&lt;&gt;")&lt;501,5,COUNTIF($L$20:L1356,"&lt;&gt;")&lt;601,6,COUNTIF($L$20:L1356,"&lt;&gt;")&lt;701,7,COUNTIF($L$20:L1356,"&lt;&gt;")&lt;801,8,COUNTIF($L$20:L1356,"&lt;&gt;")&lt;901,9,COUNTIF($L$20:L1356,"&lt;&gt;")&lt;1001,10,COUNTIF($L$20:L1356,"&lt;&gt;")&lt;1101,11,COUNTIF($L$20:L1356,"&lt;&gt;")&lt;1201,12,COUNTIF($L$20:L1356,"&lt;&gt;")&lt;1301,13,COUNTIF($L$20:L1356,"&lt;&gt;")&lt;1401,14,COUNTIF($L$20:L1356,"&lt;&gt;")&lt;1501,15,COUNTIF($L$20:L1356,"&lt;&gt;")&lt;1601,16,COUNTIF($L$20:L1356,"&lt;&gt;")&lt;1701,17,COUNTIF($L$20:L1356,"&lt;&gt;")&lt;1801,18,COUNTIF($L$20:L1356,"&lt;&gt;")&lt;1901,19,COUNTIF($L$20:L1356,"&lt;&gt;")&lt;2001,20,COUNTIF($L$20:L1356,"&lt;&gt;")&lt;2101,21,COUNTIF($L$20:L1356,"&lt;&gt;")&lt;2201,22,COUNTIF($L$20:L1356,"&lt;&gt;")&lt;2301,23,COUNTIF($L$20:L1356,"&lt;&gt;")&lt;2401,24,COUNTIF($L$20:L1356,"&lt;&gt;")&lt;2501,25,COUNTIF($L$20:L1356,"&lt;&gt;")&lt;2601,26,COUNTIF($L$20:L1356,"&lt;&gt;")&lt;2701,27,COUNTIF($L$20:L1356,"&lt;&gt;")&lt;2801,28,COUNTIF($L$20:L1356,"&lt;&gt;")&lt;2901,29,COUNTIF($L$20:L1356,"&lt;&gt;")&lt;3001,30),"")</f>
        <v/>
      </c>
      <c r="AM1356" t="str">
        <f t="shared" si="100"/>
        <v/>
      </c>
      <c r="AN1356" t="str">
        <f t="shared" si="104"/>
        <v/>
      </c>
      <c r="AP1356" t="str">
        <f t="shared" si="103"/>
        <v/>
      </c>
      <c r="AQ1356" t="str">
        <f>IF(AO1356="","",COUNTIFS(AM1356:$AM$3019,AO1356))</f>
        <v/>
      </c>
    </row>
    <row r="1357" spans="1:43" x14ac:dyDescent="0.25">
      <c r="A1357" s="6" t="str">
        <f>IF(COUNT($A$20:A1356)&lt;&gt;$B$4,IF(A1356="","",A1356+1),"")</f>
        <v/>
      </c>
      <c r="B1357" s="3"/>
      <c r="C1357" s="3"/>
      <c r="D1357" s="122"/>
      <c r="E1357" s="3"/>
      <c r="F1357" s="3"/>
      <c r="G1357" s="3"/>
      <c r="H1357" s="3"/>
      <c r="I1357" s="120"/>
      <c r="J1357" s="3"/>
      <c r="K1357" s="95" t="str" cm="1">
        <f t="array" ref="K1357">IF(OR($J$14 = "A",$J$14 = "B",$J$14 = "C"),IF(I1357="","",IF(LEN(I1357)&gt;2,_xlfn.IFS(ISNUMBER(SEARCH("_",I1357)),I1357,ISNUMBER(SEARCH(", ",I1357)),SUBSTITUTE(I1357,", ","_"),ISNUMBER(SEARCH("/ ",I1357)),SUBSTITUTE(I1357,"/ ","_"),ISNUMBER(SEARCH(",",I1357)),SUBSTITUTE(I1357,",","_"),ISNUMBER(SEARCH("/",I1357)),SUBSTITUTE(I1357,"/","_"),ISNUMBER(SEARCH("",I1357)),I1357),I1357)),IF(OR($J$14 = "J",$J$14 = "K"),"",IF(D1357="","",IF(LEN(D1357)&gt;2,_xlfn.IFS(ISNUMBER(SEARCH("_",D1357)),D1357,ISNUMBER(SEARCH(", ",D1357)),SUBSTITUTE(D1357,", ","_"),ISNUMBER(SEARCH("/ ",D1357)),SUBSTITUTE(D1357,"/ ","_"),ISNUMBER(SEARCH(",",D1357)),SUBSTITUTE(D1357,",","_"),ISNUMBER(SEARCH("/",D1357)),SUBSTITUTE(D1357,"/","_"),ISNUMBER(SEARCH("",D1357)),D1357),D1357))))</f>
        <v/>
      </c>
      <c r="L1357" s="1"/>
      <c r="M1357" s="1" t="str">
        <f t="shared" si="101"/>
        <v/>
      </c>
      <c r="N1357" s="94" t="str">
        <f>IF($L1357="None","",IF(ISERROR(VLOOKUP($L1357,Info!$B$4:$B$266,1,FALSE)),"",VLOOKUP($L1357,Info!$B$4:$L$266,5,FALSE)))</f>
        <v/>
      </c>
      <c r="O1357" s="94" t="str">
        <f>IF(K1357="","",IF(AND($J$12&lt;&gt;"ABC",N1357="3"),"BAC",IF(N1357="3","ABC",IF($J$12&lt;&gt;"ABC",IF($J$10="Standard",VLOOKUP(K1357,Info!$BE$4:$BF$481,2,FALSE),VLOOKUP(K1357,Info!$BI$4:$BJ$482,2,FALSE)),IF($J$10="Standard",VLOOKUP(K1357,Info!$AG$4:$AH$2994,2,FALSE),VLOOKUP(K1357,Info!$AK$4:$AL$2997,2,FALSE))))))</f>
        <v/>
      </c>
      <c r="P1357" s="94" t="str">
        <f>IF($L1357="None","",IF(ISERROR(VLOOKUP($L1357,Info!$B$4:$B$266,1,FALSE)),"",VLOOKUP($L1357,Info!$B$4:$L$266,3,FALSE)))</f>
        <v/>
      </c>
      <c r="Q1357" s="96" t="str">
        <f>IF($L1357="None","",IF(ISERROR(VLOOKUP($L1357,Info!$B$4:$B$266,1,FALSE)),"",VLOOKUP($L1357,Info!$B$4:$L$266,4,FALSE)))</f>
        <v/>
      </c>
      <c r="R1357" s="1"/>
      <c r="S1357" s="6" t="str">
        <f t="shared" si="102"/>
        <v/>
      </c>
      <c r="T1357" s="6" t="str">
        <f>IF($L1357="None","",IF(ISERROR(VLOOKUP($L1357,Info!$B$4:$B$266,1,FALSE)),"",VLOOKUP($L1357,Info!$B$4:$L$266,11,FALSE)))</f>
        <v/>
      </c>
      <c r="U1357" s="1"/>
      <c r="V1357" s="1"/>
      <c r="W1357" s="1"/>
      <c r="X1357" s="1" t="str">
        <f>IF($L1357="None","",IF(ISERROR(VLOOKUP($L1357,Info!$B$4:$B$266,1,FALSE)),"",IF(OR(W1357="Metallic Liquid Tight",W1357="Non-Metallic Liquid Tight",W1357="LSZH",W1357="Greenfield"),VLOOKUP($L1357,Info!$B$4:$L$266,7,FALSE),"N/A")))</f>
        <v/>
      </c>
      <c r="Y1357" s="1"/>
      <c r="Z1357" s="96" t="str">
        <f>IF($L1357="None","",IF(ISERROR(VLOOKUP($L1357,Info!$B$4:$B$266,1,FALSE)),"",VLOOKUP($L1357,Info!$B$4:$L$266,9,FALSE)))</f>
        <v/>
      </c>
      <c r="AA1357" s="96" t="str">
        <f>IF($L1357="None","",IF(ISERROR(VLOOKUP($L1357,Info!$B$4:$B$266,1,FALSE)),"",VLOOKUP($L1357,Info!$B$4:$L$266,8,FALSE)))</f>
        <v/>
      </c>
      <c r="AB1357" s="96" t="str">
        <f>IF($L1357="None","",IF(ISERROR(VLOOKUP($L1357,Info!$B$4:$B$266,1,FALSE)),"",VLOOKUP($L1357,Info!$B$4:$L$266,10,FALSE)))</f>
        <v/>
      </c>
      <c r="AC1357" s="1" t="str">
        <f>IF(W1357="SO Cable","Black,White",IF(O1357="","",IF(P1357="","",IF($J$12&lt;&gt;"ABC",IF(P1357&lt;="250",VLOOKUP(O1357,Info!$AZ$4:$BB$22,3,FALSE),VLOOKUP(O1357,Info!$AZ$23:$BB$39,3,FALSE)),IF(P1357&lt;="250",VLOOKUP(O1357,Info!$AO$4:$AQ$22,3,FALSE),VLOOKUP(O1357,Info!$AO$23:$AP$39,3,FALSE))))))</f>
        <v/>
      </c>
      <c r="AD1357" s="1"/>
      <c r="AE1357" s="1" t="str">
        <f>IF($L1357="None","",IF(ISERROR(VLOOKUP($L1357,Info!$B$4:$B$266,1,FALSE)),"",VLOOKUP($L1357,Info!$B$4:$L$266,4,FALSE)))</f>
        <v/>
      </c>
      <c r="AF1357" s="1" t="str">
        <f>IF($L1357="None","",IF(ISERROR(VLOOKUP($L1357,Info!$B$4:$B$266,1,FALSE)),"",VLOOKUP($L1357,Info!$B$4:$L$266,6,FALSE)))</f>
        <v/>
      </c>
      <c r="AG1357" s="1"/>
      <c r="AH1357" s="33" t="str" cm="1">
        <f t="array" ref="AH1357">IF(AND(L1357&lt;&gt;"",O1357&lt;&gt;"",R1357:S1357&lt;&gt;"",W1357:X1357&lt;&gt;"",Z1357:AA1357&lt;&gt;"",AC1357&lt;&gt;""),"Good","Bad")</f>
        <v>Bad</v>
      </c>
      <c r="AL1357" t="str" cm="1">
        <f t="array" ref="AL1357">IF(R1357&gt;0,_xlfn.IFS(COUNTIF($L$20:L1357,"&lt;&gt;")&lt;101,1,COUNTIF($L$20:L1357,"&lt;&gt;")&lt;201,2,COUNTIF($L$20:L1357,"&lt;&gt;")&lt;301,3,COUNTIF($L$20:L1357,"&lt;&gt;")&lt;401,4,COUNTIF($L$20:L1357,"&lt;&gt;")&lt;501,5,COUNTIF($L$20:L1357,"&lt;&gt;")&lt;601,6,COUNTIF($L$20:L1357,"&lt;&gt;")&lt;701,7,COUNTIF($L$20:L1357,"&lt;&gt;")&lt;801,8,COUNTIF($L$20:L1357,"&lt;&gt;")&lt;901,9,COUNTIF($L$20:L1357,"&lt;&gt;")&lt;1001,10,COUNTIF($L$20:L1357,"&lt;&gt;")&lt;1101,11,COUNTIF($L$20:L1357,"&lt;&gt;")&lt;1201,12,COUNTIF($L$20:L1357,"&lt;&gt;")&lt;1301,13,COUNTIF($L$20:L1357,"&lt;&gt;")&lt;1401,14,COUNTIF($L$20:L1357,"&lt;&gt;")&lt;1501,15,COUNTIF($L$20:L1357,"&lt;&gt;")&lt;1601,16,COUNTIF($L$20:L1357,"&lt;&gt;")&lt;1701,17,COUNTIF($L$20:L1357,"&lt;&gt;")&lt;1801,18,COUNTIF($L$20:L1357,"&lt;&gt;")&lt;1901,19,COUNTIF($L$20:L1357,"&lt;&gt;")&lt;2001,20,COUNTIF($L$20:L1357,"&lt;&gt;")&lt;2101,21,COUNTIF($L$20:L1357,"&lt;&gt;")&lt;2201,22,COUNTIF($L$20:L1357,"&lt;&gt;")&lt;2301,23,COUNTIF($L$20:L1357,"&lt;&gt;")&lt;2401,24,COUNTIF($L$20:L1357,"&lt;&gt;")&lt;2501,25,COUNTIF($L$20:L1357,"&lt;&gt;")&lt;2601,26,COUNTIF($L$20:L1357,"&lt;&gt;")&lt;2701,27,COUNTIF($L$20:L1357,"&lt;&gt;")&lt;2801,28,COUNTIF($L$20:L1357,"&lt;&gt;")&lt;2901,29,COUNTIF($L$20:L1357,"&lt;&gt;")&lt;3001,30),"")</f>
        <v/>
      </c>
      <c r="AM1357" t="str">
        <f t="shared" si="100"/>
        <v/>
      </c>
      <c r="AN1357" t="str">
        <f t="shared" si="104"/>
        <v/>
      </c>
      <c r="AP1357" t="str">
        <f t="shared" si="103"/>
        <v/>
      </c>
      <c r="AQ1357" t="str">
        <f>IF(AO1357="","",COUNTIFS(AM1357:$AM$3019,AO1357))</f>
        <v/>
      </c>
    </row>
    <row r="1358" spans="1:43" x14ac:dyDescent="0.25">
      <c r="A1358" s="6" t="str">
        <f>IF(COUNT($A$20:A1357)&lt;&gt;$B$4,IF(A1357="","",A1357+1),"")</f>
        <v/>
      </c>
      <c r="B1358" s="3"/>
      <c r="C1358" s="3"/>
      <c r="D1358" s="122"/>
      <c r="E1358" s="3"/>
      <c r="F1358" s="3"/>
      <c r="G1358" s="3"/>
      <c r="H1358" s="3"/>
      <c r="I1358" s="120"/>
      <c r="J1358" s="3"/>
      <c r="K1358" s="95" t="str" cm="1">
        <f t="array" ref="K1358">IF(OR($J$14 = "A",$J$14 = "B",$J$14 = "C"),IF(I1358="","",IF(LEN(I1358)&gt;2,_xlfn.IFS(ISNUMBER(SEARCH("_",I1358)),I1358,ISNUMBER(SEARCH(", ",I1358)),SUBSTITUTE(I1358,", ","_"),ISNUMBER(SEARCH("/ ",I1358)),SUBSTITUTE(I1358,"/ ","_"),ISNUMBER(SEARCH(",",I1358)),SUBSTITUTE(I1358,",","_"),ISNUMBER(SEARCH("/",I1358)),SUBSTITUTE(I1358,"/","_"),ISNUMBER(SEARCH("",I1358)),I1358),I1358)),IF(OR($J$14 = "J",$J$14 = "K"),"",IF(D1358="","",IF(LEN(D1358)&gt;2,_xlfn.IFS(ISNUMBER(SEARCH("_",D1358)),D1358,ISNUMBER(SEARCH(", ",D1358)),SUBSTITUTE(D1358,", ","_"),ISNUMBER(SEARCH("/ ",D1358)),SUBSTITUTE(D1358,"/ ","_"),ISNUMBER(SEARCH(",",D1358)),SUBSTITUTE(D1358,",","_"),ISNUMBER(SEARCH("/",D1358)),SUBSTITUTE(D1358,"/","_"),ISNUMBER(SEARCH("",D1358)),D1358),D1358))))</f>
        <v/>
      </c>
      <c r="L1358" s="1"/>
      <c r="M1358" s="1" t="str">
        <f t="shared" si="101"/>
        <v/>
      </c>
      <c r="N1358" s="94" t="str">
        <f>IF($L1358="None","",IF(ISERROR(VLOOKUP($L1358,Info!$B$4:$B$266,1,FALSE)),"",VLOOKUP($L1358,Info!$B$4:$L$266,5,FALSE)))</f>
        <v/>
      </c>
      <c r="O1358" s="94" t="str">
        <f>IF(K1358="","",IF(AND($J$12&lt;&gt;"ABC",N1358="3"),"BAC",IF(N1358="3","ABC",IF($J$12&lt;&gt;"ABC",IF($J$10="Standard",VLOOKUP(K1358,Info!$BE$4:$BF$481,2,FALSE),VLOOKUP(K1358,Info!$BI$4:$BJ$482,2,FALSE)),IF($J$10="Standard",VLOOKUP(K1358,Info!$AG$4:$AH$2994,2,FALSE),VLOOKUP(K1358,Info!$AK$4:$AL$2997,2,FALSE))))))</f>
        <v/>
      </c>
      <c r="P1358" s="94" t="str">
        <f>IF($L1358="None","",IF(ISERROR(VLOOKUP($L1358,Info!$B$4:$B$266,1,FALSE)),"",VLOOKUP($L1358,Info!$B$4:$L$266,3,FALSE)))</f>
        <v/>
      </c>
      <c r="Q1358" s="96" t="str">
        <f>IF($L1358="None","",IF(ISERROR(VLOOKUP($L1358,Info!$B$4:$B$266,1,FALSE)),"",VLOOKUP($L1358,Info!$B$4:$L$266,4,FALSE)))</f>
        <v/>
      </c>
      <c r="R1358" s="1"/>
      <c r="S1358" s="6" t="str">
        <f t="shared" si="102"/>
        <v/>
      </c>
      <c r="T1358" s="6" t="str">
        <f>IF($L1358="None","",IF(ISERROR(VLOOKUP($L1358,Info!$B$4:$B$266,1,FALSE)),"",VLOOKUP($L1358,Info!$B$4:$L$266,11,FALSE)))</f>
        <v/>
      </c>
      <c r="U1358" s="1"/>
      <c r="V1358" s="1"/>
      <c r="W1358" s="1"/>
      <c r="X1358" s="1" t="str">
        <f>IF($L1358="None","",IF(ISERROR(VLOOKUP($L1358,Info!$B$4:$B$266,1,FALSE)),"",IF(OR(W1358="Metallic Liquid Tight",W1358="Non-Metallic Liquid Tight",W1358="LSZH",W1358="Greenfield"),VLOOKUP($L1358,Info!$B$4:$L$266,7,FALSE),"N/A")))</f>
        <v/>
      </c>
      <c r="Y1358" s="1"/>
      <c r="Z1358" s="96" t="str">
        <f>IF($L1358="None","",IF(ISERROR(VLOOKUP($L1358,Info!$B$4:$B$266,1,FALSE)),"",VLOOKUP($L1358,Info!$B$4:$L$266,9,FALSE)))</f>
        <v/>
      </c>
      <c r="AA1358" s="96" t="str">
        <f>IF($L1358="None","",IF(ISERROR(VLOOKUP($L1358,Info!$B$4:$B$266,1,FALSE)),"",VLOOKUP($L1358,Info!$B$4:$L$266,8,FALSE)))</f>
        <v/>
      </c>
      <c r="AB1358" s="96" t="str">
        <f>IF($L1358="None","",IF(ISERROR(VLOOKUP($L1358,Info!$B$4:$B$266,1,FALSE)),"",VLOOKUP($L1358,Info!$B$4:$L$266,10,FALSE)))</f>
        <v/>
      </c>
      <c r="AC1358" s="1" t="str">
        <f>IF(W1358="SO Cable","Black,White",IF(O1358="","",IF(P1358="","",IF($J$12&lt;&gt;"ABC",IF(P1358&lt;="250",VLOOKUP(O1358,Info!$AZ$4:$BB$22,3,FALSE),VLOOKUP(O1358,Info!$AZ$23:$BB$39,3,FALSE)),IF(P1358&lt;="250",VLOOKUP(O1358,Info!$AO$4:$AQ$22,3,FALSE),VLOOKUP(O1358,Info!$AO$23:$AP$39,3,FALSE))))))</f>
        <v/>
      </c>
      <c r="AD1358" s="1"/>
      <c r="AE1358" s="1" t="str">
        <f>IF($L1358="None","",IF(ISERROR(VLOOKUP($L1358,Info!$B$4:$B$266,1,FALSE)),"",VLOOKUP($L1358,Info!$B$4:$L$266,4,FALSE)))</f>
        <v/>
      </c>
      <c r="AF1358" s="1" t="str">
        <f>IF($L1358="None","",IF(ISERROR(VLOOKUP($L1358,Info!$B$4:$B$266,1,FALSE)),"",VLOOKUP($L1358,Info!$B$4:$L$266,6,FALSE)))</f>
        <v/>
      </c>
      <c r="AG1358" s="1"/>
      <c r="AH1358" s="33" t="str" cm="1">
        <f t="array" ref="AH1358">IF(AND(L1358&lt;&gt;"",O1358&lt;&gt;"",R1358:S1358&lt;&gt;"",W1358:X1358&lt;&gt;"",Z1358:AA1358&lt;&gt;"",AC1358&lt;&gt;""),"Good","Bad")</f>
        <v>Bad</v>
      </c>
      <c r="AL1358" t="str" cm="1">
        <f t="array" ref="AL1358">IF(R1358&gt;0,_xlfn.IFS(COUNTIF($L$20:L1358,"&lt;&gt;")&lt;101,1,COUNTIF($L$20:L1358,"&lt;&gt;")&lt;201,2,COUNTIF($L$20:L1358,"&lt;&gt;")&lt;301,3,COUNTIF($L$20:L1358,"&lt;&gt;")&lt;401,4,COUNTIF($L$20:L1358,"&lt;&gt;")&lt;501,5,COUNTIF($L$20:L1358,"&lt;&gt;")&lt;601,6,COUNTIF($L$20:L1358,"&lt;&gt;")&lt;701,7,COUNTIF($L$20:L1358,"&lt;&gt;")&lt;801,8,COUNTIF($L$20:L1358,"&lt;&gt;")&lt;901,9,COUNTIF($L$20:L1358,"&lt;&gt;")&lt;1001,10,COUNTIF($L$20:L1358,"&lt;&gt;")&lt;1101,11,COUNTIF($L$20:L1358,"&lt;&gt;")&lt;1201,12,COUNTIF($L$20:L1358,"&lt;&gt;")&lt;1301,13,COUNTIF($L$20:L1358,"&lt;&gt;")&lt;1401,14,COUNTIF($L$20:L1358,"&lt;&gt;")&lt;1501,15,COUNTIF($L$20:L1358,"&lt;&gt;")&lt;1601,16,COUNTIF($L$20:L1358,"&lt;&gt;")&lt;1701,17,COUNTIF($L$20:L1358,"&lt;&gt;")&lt;1801,18,COUNTIF($L$20:L1358,"&lt;&gt;")&lt;1901,19,COUNTIF($L$20:L1358,"&lt;&gt;")&lt;2001,20,COUNTIF($L$20:L1358,"&lt;&gt;")&lt;2101,21,COUNTIF($L$20:L1358,"&lt;&gt;")&lt;2201,22,COUNTIF($L$20:L1358,"&lt;&gt;")&lt;2301,23,COUNTIF($L$20:L1358,"&lt;&gt;")&lt;2401,24,COUNTIF($L$20:L1358,"&lt;&gt;")&lt;2501,25,COUNTIF($L$20:L1358,"&lt;&gt;")&lt;2601,26,COUNTIF($L$20:L1358,"&lt;&gt;")&lt;2701,27,COUNTIF($L$20:L1358,"&lt;&gt;")&lt;2801,28,COUNTIF($L$20:L1358,"&lt;&gt;")&lt;2901,29,COUNTIF($L$20:L1358,"&lt;&gt;")&lt;3001,30),"")</f>
        <v/>
      </c>
      <c r="AM1358" t="str">
        <f t="shared" si="100"/>
        <v/>
      </c>
      <c r="AN1358" t="str">
        <f t="shared" si="104"/>
        <v/>
      </c>
      <c r="AP1358" t="str">
        <f t="shared" si="103"/>
        <v/>
      </c>
      <c r="AQ1358" t="str">
        <f>IF(AO1358="","",COUNTIFS(AM1358:$AM$3019,AO1358))</f>
        <v/>
      </c>
    </row>
    <row r="1359" spans="1:43" x14ac:dyDescent="0.25">
      <c r="A1359" s="6" t="str">
        <f>IF(COUNT($A$20:A1358)&lt;&gt;$B$4,IF(A1358="","",A1358+1),"")</f>
        <v/>
      </c>
      <c r="B1359" s="3"/>
      <c r="C1359" s="3"/>
      <c r="D1359" s="122"/>
      <c r="E1359" s="3"/>
      <c r="F1359" s="3"/>
      <c r="G1359" s="3"/>
      <c r="H1359" s="3"/>
      <c r="I1359" s="120"/>
      <c r="J1359" s="3"/>
      <c r="K1359" s="95" t="str" cm="1">
        <f t="array" ref="K1359">IF(OR($J$14 = "A",$J$14 = "B",$J$14 = "C"),IF(I1359="","",IF(LEN(I1359)&gt;2,_xlfn.IFS(ISNUMBER(SEARCH("_",I1359)),I1359,ISNUMBER(SEARCH(", ",I1359)),SUBSTITUTE(I1359,", ","_"),ISNUMBER(SEARCH("/ ",I1359)),SUBSTITUTE(I1359,"/ ","_"),ISNUMBER(SEARCH(",",I1359)),SUBSTITUTE(I1359,",","_"),ISNUMBER(SEARCH("/",I1359)),SUBSTITUTE(I1359,"/","_"),ISNUMBER(SEARCH("",I1359)),I1359),I1359)),IF(OR($J$14 = "J",$J$14 = "K"),"",IF(D1359="","",IF(LEN(D1359)&gt;2,_xlfn.IFS(ISNUMBER(SEARCH("_",D1359)),D1359,ISNUMBER(SEARCH(", ",D1359)),SUBSTITUTE(D1359,", ","_"),ISNUMBER(SEARCH("/ ",D1359)),SUBSTITUTE(D1359,"/ ","_"),ISNUMBER(SEARCH(",",D1359)),SUBSTITUTE(D1359,",","_"),ISNUMBER(SEARCH("/",D1359)),SUBSTITUTE(D1359,"/","_"),ISNUMBER(SEARCH("",D1359)),D1359),D1359))))</f>
        <v/>
      </c>
      <c r="L1359" s="1"/>
      <c r="M1359" s="1" t="str">
        <f t="shared" si="101"/>
        <v/>
      </c>
      <c r="N1359" s="94" t="str">
        <f>IF($L1359="None","",IF(ISERROR(VLOOKUP($L1359,Info!$B$4:$B$266,1,FALSE)),"",VLOOKUP($L1359,Info!$B$4:$L$266,5,FALSE)))</f>
        <v/>
      </c>
      <c r="O1359" s="94" t="str">
        <f>IF(K1359="","",IF(AND($J$12&lt;&gt;"ABC",N1359="3"),"BAC",IF(N1359="3","ABC",IF($J$12&lt;&gt;"ABC",IF($J$10="Standard",VLOOKUP(K1359,Info!$BE$4:$BF$481,2,FALSE),VLOOKUP(K1359,Info!$BI$4:$BJ$482,2,FALSE)),IF($J$10="Standard",VLOOKUP(K1359,Info!$AG$4:$AH$2994,2,FALSE),VLOOKUP(K1359,Info!$AK$4:$AL$2997,2,FALSE))))))</f>
        <v/>
      </c>
      <c r="P1359" s="94" t="str">
        <f>IF($L1359="None","",IF(ISERROR(VLOOKUP($L1359,Info!$B$4:$B$266,1,FALSE)),"",VLOOKUP($L1359,Info!$B$4:$L$266,3,FALSE)))</f>
        <v/>
      </c>
      <c r="Q1359" s="96" t="str">
        <f>IF($L1359="None","",IF(ISERROR(VLOOKUP($L1359,Info!$B$4:$B$266,1,FALSE)),"",VLOOKUP($L1359,Info!$B$4:$L$266,4,FALSE)))</f>
        <v/>
      </c>
      <c r="R1359" s="1"/>
      <c r="S1359" s="6" t="str">
        <f t="shared" si="102"/>
        <v/>
      </c>
      <c r="T1359" s="6" t="str">
        <f>IF($L1359="None","",IF(ISERROR(VLOOKUP($L1359,Info!$B$4:$B$266,1,FALSE)),"",VLOOKUP($L1359,Info!$B$4:$L$266,11,FALSE)))</f>
        <v/>
      </c>
      <c r="U1359" s="1"/>
      <c r="V1359" s="1"/>
      <c r="W1359" s="1"/>
      <c r="X1359" s="1" t="str">
        <f>IF($L1359="None","",IF(ISERROR(VLOOKUP($L1359,Info!$B$4:$B$266,1,FALSE)),"",IF(OR(W1359="Metallic Liquid Tight",W1359="Non-Metallic Liquid Tight",W1359="LSZH",W1359="Greenfield"),VLOOKUP($L1359,Info!$B$4:$L$266,7,FALSE),"N/A")))</f>
        <v/>
      </c>
      <c r="Y1359" s="1"/>
      <c r="Z1359" s="96" t="str">
        <f>IF($L1359="None","",IF(ISERROR(VLOOKUP($L1359,Info!$B$4:$B$266,1,FALSE)),"",VLOOKUP($L1359,Info!$B$4:$L$266,9,FALSE)))</f>
        <v/>
      </c>
      <c r="AA1359" s="96" t="str">
        <f>IF($L1359="None","",IF(ISERROR(VLOOKUP($L1359,Info!$B$4:$B$266,1,FALSE)),"",VLOOKUP($L1359,Info!$B$4:$L$266,8,FALSE)))</f>
        <v/>
      </c>
      <c r="AB1359" s="96" t="str">
        <f>IF($L1359="None","",IF(ISERROR(VLOOKUP($L1359,Info!$B$4:$B$266,1,FALSE)),"",VLOOKUP($L1359,Info!$B$4:$L$266,10,FALSE)))</f>
        <v/>
      </c>
      <c r="AC1359" s="1" t="str">
        <f>IF(W1359="SO Cable","Black,White",IF(O1359="","",IF(P1359="","",IF($J$12&lt;&gt;"ABC",IF(P1359&lt;="250",VLOOKUP(O1359,Info!$AZ$4:$BB$22,3,FALSE),VLOOKUP(O1359,Info!$AZ$23:$BB$39,3,FALSE)),IF(P1359&lt;="250",VLOOKUP(O1359,Info!$AO$4:$AQ$22,3,FALSE),VLOOKUP(O1359,Info!$AO$23:$AP$39,3,FALSE))))))</f>
        <v/>
      </c>
      <c r="AD1359" s="1"/>
      <c r="AE1359" s="1" t="str">
        <f>IF($L1359="None","",IF(ISERROR(VLOOKUP($L1359,Info!$B$4:$B$266,1,FALSE)),"",VLOOKUP($L1359,Info!$B$4:$L$266,4,FALSE)))</f>
        <v/>
      </c>
      <c r="AF1359" s="1" t="str">
        <f>IF($L1359="None","",IF(ISERROR(VLOOKUP($L1359,Info!$B$4:$B$266,1,FALSE)),"",VLOOKUP($L1359,Info!$B$4:$L$266,6,FALSE)))</f>
        <v/>
      </c>
      <c r="AG1359" s="1"/>
      <c r="AH1359" s="33" t="str" cm="1">
        <f t="array" ref="AH1359">IF(AND(L1359&lt;&gt;"",O1359&lt;&gt;"",R1359:S1359&lt;&gt;"",W1359:X1359&lt;&gt;"",Z1359:AA1359&lt;&gt;"",AC1359&lt;&gt;""),"Good","Bad")</f>
        <v>Bad</v>
      </c>
      <c r="AL1359" t="str" cm="1">
        <f t="array" ref="AL1359">IF(R1359&gt;0,_xlfn.IFS(COUNTIF($L$20:L1359,"&lt;&gt;")&lt;101,1,COUNTIF($L$20:L1359,"&lt;&gt;")&lt;201,2,COUNTIF($L$20:L1359,"&lt;&gt;")&lt;301,3,COUNTIF($L$20:L1359,"&lt;&gt;")&lt;401,4,COUNTIF($L$20:L1359,"&lt;&gt;")&lt;501,5,COUNTIF($L$20:L1359,"&lt;&gt;")&lt;601,6,COUNTIF($L$20:L1359,"&lt;&gt;")&lt;701,7,COUNTIF($L$20:L1359,"&lt;&gt;")&lt;801,8,COUNTIF($L$20:L1359,"&lt;&gt;")&lt;901,9,COUNTIF($L$20:L1359,"&lt;&gt;")&lt;1001,10,COUNTIF($L$20:L1359,"&lt;&gt;")&lt;1101,11,COUNTIF($L$20:L1359,"&lt;&gt;")&lt;1201,12,COUNTIF($L$20:L1359,"&lt;&gt;")&lt;1301,13,COUNTIF($L$20:L1359,"&lt;&gt;")&lt;1401,14,COUNTIF($L$20:L1359,"&lt;&gt;")&lt;1501,15,COUNTIF($L$20:L1359,"&lt;&gt;")&lt;1601,16,COUNTIF($L$20:L1359,"&lt;&gt;")&lt;1701,17,COUNTIF($L$20:L1359,"&lt;&gt;")&lt;1801,18,COUNTIF($L$20:L1359,"&lt;&gt;")&lt;1901,19,COUNTIF($L$20:L1359,"&lt;&gt;")&lt;2001,20,COUNTIF($L$20:L1359,"&lt;&gt;")&lt;2101,21,COUNTIF($L$20:L1359,"&lt;&gt;")&lt;2201,22,COUNTIF($L$20:L1359,"&lt;&gt;")&lt;2301,23,COUNTIF($L$20:L1359,"&lt;&gt;")&lt;2401,24,COUNTIF($L$20:L1359,"&lt;&gt;")&lt;2501,25,COUNTIF($L$20:L1359,"&lt;&gt;")&lt;2601,26,COUNTIF($L$20:L1359,"&lt;&gt;")&lt;2701,27,COUNTIF($L$20:L1359,"&lt;&gt;")&lt;2801,28,COUNTIF($L$20:L1359,"&lt;&gt;")&lt;2901,29,COUNTIF($L$20:L1359,"&lt;&gt;")&lt;3001,30),"")</f>
        <v/>
      </c>
      <c r="AM1359" t="str">
        <f t="shared" si="100"/>
        <v/>
      </c>
      <c r="AN1359" t="str">
        <f t="shared" si="104"/>
        <v/>
      </c>
      <c r="AP1359" t="str">
        <f t="shared" si="103"/>
        <v/>
      </c>
      <c r="AQ1359" t="str">
        <f>IF(AO1359="","",COUNTIFS(AM1359:$AM$3019,AO1359))</f>
        <v/>
      </c>
    </row>
    <row r="1360" spans="1:43" x14ac:dyDescent="0.25">
      <c r="A1360" s="6" t="str">
        <f>IF(COUNT($A$20:A1359)&lt;&gt;$B$4,IF(A1359="","",A1359+1),"")</f>
        <v/>
      </c>
      <c r="B1360" s="3"/>
      <c r="C1360" s="3"/>
      <c r="D1360" s="122"/>
      <c r="E1360" s="3"/>
      <c r="F1360" s="3"/>
      <c r="G1360" s="3"/>
      <c r="H1360" s="3"/>
      <c r="I1360" s="120"/>
      <c r="J1360" s="3"/>
      <c r="K1360" s="95" t="str" cm="1">
        <f t="array" ref="K1360">IF(OR($J$14 = "A",$J$14 = "B",$J$14 = "C"),IF(I1360="","",IF(LEN(I1360)&gt;2,_xlfn.IFS(ISNUMBER(SEARCH("_",I1360)),I1360,ISNUMBER(SEARCH(", ",I1360)),SUBSTITUTE(I1360,", ","_"),ISNUMBER(SEARCH("/ ",I1360)),SUBSTITUTE(I1360,"/ ","_"),ISNUMBER(SEARCH(",",I1360)),SUBSTITUTE(I1360,",","_"),ISNUMBER(SEARCH("/",I1360)),SUBSTITUTE(I1360,"/","_"),ISNUMBER(SEARCH("",I1360)),I1360),I1360)),IF(OR($J$14 = "J",$J$14 = "K"),"",IF(D1360="","",IF(LEN(D1360)&gt;2,_xlfn.IFS(ISNUMBER(SEARCH("_",D1360)),D1360,ISNUMBER(SEARCH(", ",D1360)),SUBSTITUTE(D1360,", ","_"),ISNUMBER(SEARCH("/ ",D1360)),SUBSTITUTE(D1360,"/ ","_"),ISNUMBER(SEARCH(",",D1360)),SUBSTITUTE(D1360,",","_"),ISNUMBER(SEARCH("/",D1360)),SUBSTITUTE(D1360,"/","_"),ISNUMBER(SEARCH("",D1360)),D1360),D1360))))</f>
        <v/>
      </c>
      <c r="L1360" s="1"/>
      <c r="M1360" s="1" t="str">
        <f t="shared" si="101"/>
        <v/>
      </c>
      <c r="N1360" s="94" t="str">
        <f>IF($L1360="None","",IF(ISERROR(VLOOKUP($L1360,Info!$B$4:$B$266,1,FALSE)),"",VLOOKUP($L1360,Info!$B$4:$L$266,5,FALSE)))</f>
        <v/>
      </c>
      <c r="O1360" s="94" t="str">
        <f>IF(K1360="","",IF(AND($J$12&lt;&gt;"ABC",N1360="3"),"BAC",IF(N1360="3","ABC",IF($J$12&lt;&gt;"ABC",IF($J$10="Standard",VLOOKUP(K1360,Info!$BE$4:$BF$481,2,FALSE),VLOOKUP(K1360,Info!$BI$4:$BJ$482,2,FALSE)),IF($J$10="Standard",VLOOKUP(K1360,Info!$AG$4:$AH$2994,2,FALSE),VLOOKUP(K1360,Info!$AK$4:$AL$2997,2,FALSE))))))</f>
        <v/>
      </c>
      <c r="P1360" s="94" t="str">
        <f>IF($L1360="None","",IF(ISERROR(VLOOKUP($L1360,Info!$B$4:$B$266,1,FALSE)),"",VLOOKUP($L1360,Info!$B$4:$L$266,3,FALSE)))</f>
        <v/>
      </c>
      <c r="Q1360" s="96" t="str">
        <f>IF($L1360="None","",IF(ISERROR(VLOOKUP($L1360,Info!$B$4:$B$266,1,FALSE)),"",VLOOKUP($L1360,Info!$B$4:$L$266,4,FALSE)))</f>
        <v/>
      </c>
      <c r="R1360" s="1"/>
      <c r="S1360" s="6" t="str">
        <f t="shared" si="102"/>
        <v/>
      </c>
      <c r="T1360" s="6" t="str">
        <f>IF($L1360="None","",IF(ISERROR(VLOOKUP($L1360,Info!$B$4:$B$266,1,FALSE)),"",VLOOKUP($L1360,Info!$B$4:$L$266,11,FALSE)))</f>
        <v/>
      </c>
      <c r="U1360" s="1"/>
      <c r="V1360" s="1"/>
      <c r="W1360" s="1"/>
      <c r="X1360" s="1" t="str">
        <f>IF($L1360="None","",IF(ISERROR(VLOOKUP($L1360,Info!$B$4:$B$266,1,FALSE)),"",IF(OR(W1360="Metallic Liquid Tight",W1360="Non-Metallic Liquid Tight",W1360="LSZH",W1360="Greenfield"),VLOOKUP($L1360,Info!$B$4:$L$266,7,FALSE),"N/A")))</f>
        <v/>
      </c>
      <c r="Y1360" s="1"/>
      <c r="Z1360" s="96" t="str">
        <f>IF($L1360="None","",IF(ISERROR(VLOOKUP($L1360,Info!$B$4:$B$266,1,FALSE)),"",VLOOKUP($L1360,Info!$B$4:$L$266,9,FALSE)))</f>
        <v/>
      </c>
      <c r="AA1360" s="96" t="str">
        <f>IF($L1360="None","",IF(ISERROR(VLOOKUP($L1360,Info!$B$4:$B$266,1,FALSE)),"",VLOOKUP($L1360,Info!$B$4:$L$266,8,FALSE)))</f>
        <v/>
      </c>
      <c r="AB1360" s="96" t="str">
        <f>IF($L1360="None","",IF(ISERROR(VLOOKUP($L1360,Info!$B$4:$B$266,1,FALSE)),"",VLOOKUP($L1360,Info!$B$4:$L$266,10,FALSE)))</f>
        <v/>
      </c>
      <c r="AC1360" s="1" t="str">
        <f>IF(W1360="SO Cable","Black,White",IF(O1360="","",IF(P1360="","",IF($J$12&lt;&gt;"ABC",IF(P1360&lt;="250",VLOOKUP(O1360,Info!$AZ$4:$BB$22,3,FALSE),VLOOKUP(O1360,Info!$AZ$23:$BB$39,3,FALSE)),IF(P1360&lt;="250",VLOOKUP(O1360,Info!$AO$4:$AQ$22,3,FALSE),VLOOKUP(O1360,Info!$AO$23:$AP$39,3,FALSE))))))</f>
        <v/>
      </c>
      <c r="AD1360" s="1"/>
      <c r="AE1360" s="1" t="str">
        <f>IF($L1360="None","",IF(ISERROR(VLOOKUP($L1360,Info!$B$4:$B$266,1,FALSE)),"",VLOOKUP($L1360,Info!$B$4:$L$266,4,FALSE)))</f>
        <v/>
      </c>
      <c r="AF1360" s="1" t="str">
        <f>IF($L1360="None","",IF(ISERROR(VLOOKUP($L1360,Info!$B$4:$B$266,1,FALSE)),"",VLOOKUP($L1360,Info!$B$4:$L$266,6,FALSE)))</f>
        <v/>
      </c>
      <c r="AG1360" s="1"/>
      <c r="AH1360" s="33" t="str" cm="1">
        <f t="array" ref="AH1360">IF(AND(L1360&lt;&gt;"",O1360&lt;&gt;"",R1360:S1360&lt;&gt;"",W1360:X1360&lt;&gt;"",Z1360:AA1360&lt;&gt;"",AC1360&lt;&gt;""),"Good","Bad")</f>
        <v>Bad</v>
      </c>
      <c r="AL1360" t="str" cm="1">
        <f t="array" ref="AL1360">IF(R1360&gt;0,_xlfn.IFS(COUNTIF($L$20:L1360,"&lt;&gt;")&lt;101,1,COUNTIF($L$20:L1360,"&lt;&gt;")&lt;201,2,COUNTIF($L$20:L1360,"&lt;&gt;")&lt;301,3,COUNTIF($L$20:L1360,"&lt;&gt;")&lt;401,4,COUNTIF($L$20:L1360,"&lt;&gt;")&lt;501,5,COUNTIF($L$20:L1360,"&lt;&gt;")&lt;601,6,COUNTIF($L$20:L1360,"&lt;&gt;")&lt;701,7,COUNTIF($L$20:L1360,"&lt;&gt;")&lt;801,8,COUNTIF($L$20:L1360,"&lt;&gt;")&lt;901,9,COUNTIF($L$20:L1360,"&lt;&gt;")&lt;1001,10,COUNTIF($L$20:L1360,"&lt;&gt;")&lt;1101,11,COUNTIF($L$20:L1360,"&lt;&gt;")&lt;1201,12,COUNTIF($L$20:L1360,"&lt;&gt;")&lt;1301,13,COUNTIF($L$20:L1360,"&lt;&gt;")&lt;1401,14,COUNTIF($L$20:L1360,"&lt;&gt;")&lt;1501,15,COUNTIF($L$20:L1360,"&lt;&gt;")&lt;1601,16,COUNTIF($L$20:L1360,"&lt;&gt;")&lt;1701,17,COUNTIF($L$20:L1360,"&lt;&gt;")&lt;1801,18,COUNTIF($L$20:L1360,"&lt;&gt;")&lt;1901,19,COUNTIF($L$20:L1360,"&lt;&gt;")&lt;2001,20,COUNTIF($L$20:L1360,"&lt;&gt;")&lt;2101,21,COUNTIF($L$20:L1360,"&lt;&gt;")&lt;2201,22,COUNTIF($L$20:L1360,"&lt;&gt;")&lt;2301,23,COUNTIF($L$20:L1360,"&lt;&gt;")&lt;2401,24,COUNTIF($L$20:L1360,"&lt;&gt;")&lt;2501,25,COUNTIF($L$20:L1360,"&lt;&gt;")&lt;2601,26,COUNTIF($L$20:L1360,"&lt;&gt;")&lt;2701,27,COUNTIF($L$20:L1360,"&lt;&gt;")&lt;2801,28,COUNTIF($L$20:L1360,"&lt;&gt;")&lt;2901,29,COUNTIF($L$20:L1360,"&lt;&gt;")&lt;3001,30),"")</f>
        <v/>
      </c>
      <c r="AM1360" t="str">
        <f t="shared" si="100"/>
        <v/>
      </c>
      <c r="AN1360" t="str">
        <f t="shared" si="104"/>
        <v/>
      </c>
      <c r="AP1360" t="str">
        <f t="shared" si="103"/>
        <v/>
      </c>
      <c r="AQ1360" t="str">
        <f>IF(AO1360="","",COUNTIFS(AM1360:$AM$3019,AO1360))</f>
        <v/>
      </c>
    </row>
    <row r="1361" spans="1:43" x14ac:dyDescent="0.25">
      <c r="A1361" s="6" t="str">
        <f>IF(COUNT($A$20:A1360)&lt;&gt;$B$4,IF(A1360="","",A1360+1),"")</f>
        <v/>
      </c>
      <c r="B1361" s="3"/>
      <c r="C1361" s="3"/>
      <c r="D1361" s="122"/>
      <c r="E1361" s="3"/>
      <c r="F1361" s="3"/>
      <c r="G1361" s="3"/>
      <c r="H1361" s="3"/>
      <c r="I1361" s="120"/>
      <c r="J1361" s="3"/>
      <c r="K1361" s="95" t="str" cm="1">
        <f t="array" ref="K1361">IF(OR($J$14 = "A",$J$14 = "B",$J$14 = "C"),IF(I1361="","",IF(LEN(I1361)&gt;2,_xlfn.IFS(ISNUMBER(SEARCH("_",I1361)),I1361,ISNUMBER(SEARCH(", ",I1361)),SUBSTITUTE(I1361,", ","_"),ISNUMBER(SEARCH("/ ",I1361)),SUBSTITUTE(I1361,"/ ","_"),ISNUMBER(SEARCH(",",I1361)),SUBSTITUTE(I1361,",","_"),ISNUMBER(SEARCH("/",I1361)),SUBSTITUTE(I1361,"/","_"),ISNUMBER(SEARCH("",I1361)),I1361),I1361)),IF(OR($J$14 = "J",$J$14 = "K"),"",IF(D1361="","",IF(LEN(D1361)&gt;2,_xlfn.IFS(ISNUMBER(SEARCH("_",D1361)),D1361,ISNUMBER(SEARCH(", ",D1361)),SUBSTITUTE(D1361,", ","_"),ISNUMBER(SEARCH("/ ",D1361)),SUBSTITUTE(D1361,"/ ","_"),ISNUMBER(SEARCH(",",D1361)),SUBSTITUTE(D1361,",","_"),ISNUMBER(SEARCH("/",D1361)),SUBSTITUTE(D1361,"/","_"),ISNUMBER(SEARCH("",D1361)),D1361),D1361))))</f>
        <v/>
      </c>
      <c r="L1361" s="1"/>
      <c r="M1361" s="1" t="str">
        <f t="shared" si="101"/>
        <v/>
      </c>
      <c r="N1361" s="94" t="str">
        <f>IF($L1361="None","",IF(ISERROR(VLOOKUP($L1361,Info!$B$4:$B$266,1,FALSE)),"",VLOOKUP($L1361,Info!$B$4:$L$266,5,FALSE)))</f>
        <v/>
      </c>
      <c r="O1361" s="94" t="str">
        <f>IF(K1361="","",IF(AND($J$12&lt;&gt;"ABC",N1361="3"),"BAC",IF(N1361="3","ABC",IF($J$12&lt;&gt;"ABC",IF($J$10="Standard",VLOOKUP(K1361,Info!$BE$4:$BF$481,2,FALSE),VLOOKUP(K1361,Info!$BI$4:$BJ$482,2,FALSE)),IF($J$10="Standard",VLOOKUP(K1361,Info!$AG$4:$AH$2994,2,FALSE),VLOOKUP(K1361,Info!$AK$4:$AL$2997,2,FALSE))))))</f>
        <v/>
      </c>
      <c r="P1361" s="94" t="str">
        <f>IF($L1361="None","",IF(ISERROR(VLOOKUP($L1361,Info!$B$4:$B$266,1,FALSE)),"",VLOOKUP($L1361,Info!$B$4:$L$266,3,FALSE)))</f>
        <v/>
      </c>
      <c r="Q1361" s="96" t="str">
        <f>IF($L1361="None","",IF(ISERROR(VLOOKUP($L1361,Info!$B$4:$B$266,1,FALSE)),"",VLOOKUP($L1361,Info!$B$4:$L$266,4,FALSE)))</f>
        <v/>
      </c>
      <c r="R1361" s="1"/>
      <c r="S1361" s="6" t="str">
        <f t="shared" si="102"/>
        <v/>
      </c>
      <c r="T1361" s="6" t="str">
        <f>IF($L1361="None","",IF(ISERROR(VLOOKUP($L1361,Info!$B$4:$B$266,1,FALSE)),"",VLOOKUP($L1361,Info!$B$4:$L$266,11,FALSE)))</f>
        <v/>
      </c>
      <c r="U1361" s="1"/>
      <c r="V1361" s="1"/>
      <c r="W1361" s="1"/>
      <c r="X1361" s="1" t="str">
        <f>IF($L1361="None","",IF(ISERROR(VLOOKUP($L1361,Info!$B$4:$B$266,1,FALSE)),"",IF(OR(W1361="Metallic Liquid Tight",W1361="Non-Metallic Liquid Tight",W1361="LSZH",W1361="Greenfield"),VLOOKUP($L1361,Info!$B$4:$L$266,7,FALSE),"N/A")))</f>
        <v/>
      </c>
      <c r="Y1361" s="1"/>
      <c r="Z1361" s="96" t="str">
        <f>IF($L1361="None","",IF(ISERROR(VLOOKUP($L1361,Info!$B$4:$B$266,1,FALSE)),"",VLOOKUP($L1361,Info!$B$4:$L$266,9,FALSE)))</f>
        <v/>
      </c>
      <c r="AA1361" s="96" t="str">
        <f>IF($L1361="None","",IF(ISERROR(VLOOKUP($L1361,Info!$B$4:$B$266,1,FALSE)),"",VLOOKUP($L1361,Info!$B$4:$L$266,8,FALSE)))</f>
        <v/>
      </c>
      <c r="AB1361" s="96" t="str">
        <f>IF($L1361="None","",IF(ISERROR(VLOOKUP($L1361,Info!$B$4:$B$266,1,FALSE)),"",VLOOKUP($L1361,Info!$B$4:$L$266,10,FALSE)))</f>
        <v/>
      </c>
      <c r="AC1361" s="1" t="str">
        <f>IF(W1361="SO Cable","Black,White",IF(O1361="","",IF(P1361="","",IF($J$12&lt;&gt;"ABC",IF(P1361&lt;="250",VLOOKUP(O1361,Info!$AZ$4:$BB$22,3,FALSE),VLOOKUP(O1361,Info!$AZ$23:$BB$39,3,FALSE)),IF(P1361&lt;="250",VLOOKUP(O1361,Info!$AO$4:$AQ$22,3,FALSE),VLOOKUP(O1361,Info!$AO$23:$AP$39,3,FALSE))))))</f>
        <v/>
      </c>
      <c r="AD1361" s="1"/>
      <c r="AE1361" s="1" t="str">
        <f>IF($L1361="None","",IF(ISERROR(VLOOKUP($L1361,Info!$B$4:$B$266,1,FALSE)),"",VLOOKUP($L1361,Info!$B$4:$L$266,4,FALSE)))</f>
        <v/>
      </c>
      <c r="AF1361" s="1" t="str">
        <f>IF($L1361="None","",IF(ISERROR(VLOOKUP($L1361,Info!$B$4:$B$266,1,FALSE)),"",VLOOKUP($L1361,Info!$B$4:$L$266,6,FALSE)))</f>
        <v/>
      </c>
      <c r="AG1361" s="1"/>
      <c r="AH1361" s="33" t="str" cm="1">
        <f t="array" ref="AH1361">IF(AND(L1361&lt;&gt;"",O1361&lt;&gt;"",R1361:S1361&lt;&gt;"",W1361:X1361&lt;&gt;"",Z1361:AA1361&lt;&gt;"",AC1361&lt;&gt;""),"Good","Bad")</f>
        <v>Bad</v>
      </c>
      <c r="AL1361" t="str" cm="1">
        <f t="array" ref="AL1361">IF(R1361&gt;0,_xlfn.IFS(COUNTIF($L$20:L1361,"&lt;&gt;")&lt;101,1,COUNTIF($L$20:L1361,"&lt;&gt;")&lt;201,2,COUNTIF($L$20:L1361,"&lt;&gt;")&lt;301,3,COUNTIF($L$20:L1361,"&lt;&gt;")&lt;401,4,COUNTIF($L$20:L1361,"&lt;&gt;")&lt;501,5,COUNTIF($L$20:L1361,"&lt;&gt;")&lt;601,6,COUNTIF($L$20:L1361,"&lt;&gt;")&lt;701,7,COUNTIF($L$20:L1361,"&lt;&gt;")&lt;801,8,COUNTIF($L$20:L1361,"&lt;&gt;")&lt;901,9,COUNTIF($L$20:L1361,"&lt;&gt;")&lt;1001,10,COUNTIF($L$20:L1361,"&lt;&gt;")&lt;1101,11,COUNTIF($L$20:L1361,"&lt;&gt;")&lt;1201,12,COUNTIF($L$20:L1361,"&lt;&gt;")&lt;1301,13,COUNTIF($L$20:L1361,"&lt;&gt;")&lt;1401,14,COUNTIF($L$20:L1361,"&lt;&gt;")&lt;1501,15,COUNTIF($L$20:L1361,"&lt;&gt;")&lt;1601,16,COUNTIF($L$20:L1361,"&lt;&gt;")&lt;1701,17,COUNTIF($L$20:L1361,"&lt;&gt;")&lt;1801,18,COUNTIF($L$20:L1361,"&lt;&gt;")&lt;1901,19,COUNTIF($L$20:L1361,"&lt;&gt;")&lt;2001,20,COUNTIF($L$20:L1361,"&lt;&gt;")&lt;2101,21,COUNTIF($L$20:L1361,"&lt;&gt;")&lt;2201,22,COUNTIF($L$20:L1361,"&lt;&gt;")&lt;2301,23,COUNTIF($L$20:L1361,"&lt;&gt;")&lt;2401,24,COUNTIF($L$20:L1361,"&lt;&gt;")&lt;2501,25,COUNTIF($L$20:L1361,"&lt;&gt;")&lt;2601,26,COUNTIF($L$20:L1361,"&lt;&gt;")&lt;2701,27,COUNTIF($L$20:L1361,"&lt;&gt;")&lt;2801,28,COUNTIF($L$20:L1361,"&lt;&gt;")&lt;2901,29,COUNTIF($L$20:L1361,"&lt;&gt;")&lt;3001,30),"")</f>
        <v/>
      </c>
      <c r="AM1361" t="str">
        <f t="shared" si="100"/>
        <v/>
      </c>
      <c r="AN1361" t="str">
        <f t="shared" si="104"/>
        <v/>
      </c>
      <c r="AP1361" t="str">
        <f t="shared" si="103"/>
        <v/>
      </c>
      <c r="AQ1361" t="str">
        <f>IF(AO1361="","",COUNTIFS(AM1361:$AM$3019,AO1361))</f>
        <v/>
      </c>
    </row>
    <row r="1362" spans="1:43" x14ac:dyDescent="0.25">
      <c r="A1362" s="6" t="str">
        <f>IF(COUNT($A$20:A1361)&lt;&gt;$B$4,IF(A1361="","",A1361+1),"")</f>
        <v/>
      </c>
      <c r="B1362" s="3"/>
      <c r="C1362" s="3"/>
      <c r="D1362" s="122"/>
      <c r="E1362" s="3"/>
      <c r="F1362" s="3"/>
      <c r="G1362" s="3"/>
      <c r="H1362" s="3"/>
      <c r="I1362" s="120"/>
      <c r="J1362" s="3"/>
      <c r="K1362" s="95" t="str" cm="1">
        <f t="array" ref="K1362">IF(OR($J$14 = "A",$J$14 = "B",$J$14 = "C"),IF(I1362="","",IF(LEN(I1362)&gt;2,_xlfn.IFS(ISNUMBER(SEARCH("_",I1362)),I1362,ISNUMBER(SEARCH(", ",I1362)),SUBSTITUTE(I1362,", ","_"),ISNUMBER(SEARCH("/ ",I1362)),SUBSTITUTE(I1362,"/ ","_"),ISNUMBER(SEARCH(",",I1362)),SUBSTITUTE(I1362,",","_"),ISNUMBER(SEARCH("/",I1362)),SUBSTITUTE(I1362,"/","_"),ISNUMBER(SEARCH("",I1362)),I1362),I1362)),IF(OR($J$14 = "J",$J$14 = "K"),"",IF(D1362="","",IF(LEN(D1362)&gt;2,_xlfn.IFS(ISNUMBER(SEARCH("_",D1362)),D1362,ISNUMBER(SEARCH(", ",D1362)),SUBSTITUTE(D1362,", ","_"),ISNUMBER(SEARCH("/ ",D1362)),SUBSTITUTE(D1362,"/ ","_"),ISNUMBER(SEARCH(",",D1362)),SUBSTITUTE(D1362,",","_"),ISNUMBER(SEARCH("/",D1362)),SUBSTITUTE(D1362,"/","_"),ISNUMBER(SEARCH("",D1362)),D1362),D1362))))</f>
        <v/>
      </c>
      <c r="L1362" s="1"/>
      <c r="M1362" s="1" t="str">
        <f t="shared" si="101"/>
        <v/>
      </c>
      <c r="N1362" s="94" t="str">
        <f>IF($L1362="None","",IF(ISERROR(VLOOKUP($L1362,Info!$B$4:$B$266,1,FALSE)),"",VLOOKUP($L1362,Info!$B$4:$L$266,5,FALSE)))</f>
        <v/>
      </c>
      <c r="O1362" s="94" t="str">
        <f>IF(K1362="","",IF(AND($J$12&lt;&gt;"ABC",N1362="3"),"BAC",IF(N1362="3","ABC",IF($J$12&lt;&gt;"ABC",IF($J$10="Standard",VLOOKUP(K1362,Info!$BE$4:$BF$481,2,FALSE),VLOOKUP(K1362,Info!$BI$4:$BJ$482,2,FALSE)),IF($J$10="Standard",VLOOKUP(K1362,Info!$AG$4:$AH$2994,2,FALSE),VLOOKUP(K1362,Info!$AK$4:$AL$2997,2,FALSE))))))</f>
        <v/>
      </c>
      <c r="P1362" s="94" t="str">
        <f>IF($L1362="None","",IF(ISERROR(VLOOKUP($L1362,Info!$B$4:$B$266,1,FALSE)),"",VLOOKUP($L1362,Info!$B$4:$L$266,3,FALSE)))</f>
        <v/>
      </c>
      <c r="Q1362" s="96" t="str">
        <f>IF($L1362="None","",IF(ISERROR(VLOOKUP($L1362,Info!$B$4:$B$266,1,FALSE)),"",VLOOKUP($L1362,Info!$B$4:$L$266,4,FALSE)))</f>
        <v/>
      </c>
      <c r="R1362" s="1"/>
      <c r="S1362" s="6" t="str">
        <f t="shared" si="102"/>
        <v/>
      </c>
      <c r="T1362" s="6" t="str">
        <f>IF($L1362="None","",IF(ISERROR(VLOOKUP($L1362,Info!$B$4:$B$266,1,FALSE)),"",VLOOKUP($L1362,Info!$B$4:$L$266,11,FALSE)))</f>
        <v/>
      </c>
      <c r="U1362" s="1"/>
      <c r="V1362" s="1"/>
      <c r="W1362" s="1"/>
      <c r="X1362" s="1" t="str">
        <f>IF($L1362="None","",IF(ISERROR(VLOOKUP($L1362,Info!$B$4:$B$266,1,FALSE)),"",IF(OR(W1362="Metallic Liquid Tight",W1362="Non-Metallic Liquid Tight",W1362="LSZH",W1362="Greenfield"),VLOOKUP($L1362,Info!$B$4:$L$266,7,FALSE),"N/A")))</f>
        <v/>
      </c>
      <c r="Y1362" s="1"/>
      <c r="Z1362" s="96" t="str">
        <f>IF($L1362="None","",IF(ISERROR(VLOOKUP($L1362,Info!$B$4:$B$266,1,FALSE)),"",VLOOKUP($L1362,Info!$B$4:$L$266,9,FALSE)))</f>
        <v/>
      </c>
      <c r="AA1362" s="96" t="str">
        <f>IF($L1362="None","",IF(ISERROR(VLOOKUP($L1362,Info!$B$4:$B$266,1,FALSE)),"",VLOOKUP($L1362,Info!$B$4:$L$266,8,FALSE)))</f>
        <v/>
      </c>
      <c r="AB1362" s="96" t="str">
        <f>IF($L1362="None","",IF(ISERROR(VLOOKUP($L1362,Info!$B$4:$B$266,1,FALSE)),"",VLOOKUP($L1362,Info!$B$4:$L$266,10,FALSE)))</f>
        <v/>
      </c>
      <c r="AC1362" s="1" t="str">
        <f>IF(W1362="SO Cable","Black,White",IF(O1362="","",IF(P1362="","",IF($J$12&lt;&gt;"ABC",IF(P1362&lt;="250",VLOOKUP(O1362,Info!$AZ$4:$BB$22,3,FALSE),VLOOKUP(O1362,Info!$AZ$23:$BB$39,3,FALSE)),IF(P1362&lt;="250",VLOOKUP(O1362,Info!$AO$4:$AQ$22,3,FALSE),VLOOKUP(O1362,Info!$AO$23:$AP$39,3,FALSE))))))</f>
        <v/>
      </c>
      <c r="AD1362" s="1"/>
      <c r="AE1362" s="1" t="str">
        <f>IF($L1362="None","",IF(ISERROR(VLOOKUP($L1362,Info!$B$4:$B$266,1,FALSE)),"",VLOOKUP($L1362,Info!$B$4:$L$266,4,FALSE)))</f>
        <v/>
      </c>
      <c r="AF1362" s="1" t="str">
        <f>IF($L1362="None","",IF(ISERROR(VLOOKUP($L1362,Info!$B$4:$B$266,1,FALSE)),"",VLOOKUP($L1362,Info!$B$4:$L$266,6,FALSE)))</f>
        <v/>
      </c>
      <c r="AG1362" s="1"/>
      <c r="AH1362" s="33" t="str" cm="1">
        <f t="array" ref="AH1362">IF(AND(L1362&lt;&gt;"",O1362&lt;&gt;"",R1362:S1362&lt;&gt;"",W1362:X1362&lt;&gt;"",Z1362:AA1362&lt;&gt;"",AC1362&lt;&gt;""),"Good","Bad")</f>
        <v>Bad</v>
      </c>
      <c r="AL1362" t="str" cm="1">
        <f t="array" ref="AL1362">IF(R1362&gt;0,_xlfn.IFS(COUNTIF($L$20:L1362,"&lt;&gt;")&lt;101,1,COUNTIF($L$20:L1362,"&lt;&gt;")&lt;201,2,COUNTIF($L$20:L1362,"&lt;&gt;")&lt;301,3,COUNTIF($L$20:L1362,"&lt;&gt;")&lt;401,4,COUNTIF($L$20:L1362,"&lt;&gt;")&lt;501,5,COUNTIF($L$20:L1362,"&lt;&gt;")&lt;601,6,COUNTIF($L$20:L1362,"&lt;&gt;")&lt;701,7,COUNTIF($L$20:L1362,"&lt;&gt;")&lt;801,8,COUNTIF($L$20:L1362,"&lt;&gt;")&lt;901,9,COUNTIF($L$20:L1362,"&lt;&gt;")&lt;1001,10,COUNTIF($L$20:L1362,"&lt;&gt;")&lt;1101,11,COUNTIF($L$20:L1362,"&lt;&gt;")&lt;1201,12,COUNTIF($L$20:L1362,"&lt;&gt;")&lt;1301,13,COUNTIF($L$20:L1362,"&lt;&gt;")&lt;1401,14,COUNTIF($L$20:L1362,"&lt;&gt;")&lt;1501,15,COUNTIF($L$20:L1362,"&lt;&gt;")&lt;1601,16,COUNTIF($L$20:L1362,"&lt;&gt;")&lt;1701,17,COUNTIF($L$20:L1362,"&lt;&gt;")&lt;1801,18,COUNTIF($L$20:L1362,"&lt;&gt;")&lt;1901,19,COUNTIF($L$20:L1362,"&lt;&gt;")&lt;2001,20,COUNTIF($L$20:L1362,"&lt;&gt;")&lt;2101,21,COUNTIF($L$20:L1362,"&lt;&gt;")&lt;2201,22,COUNTIF($L$20:L1362,"&lt;&gt;")&lt;2301,23,COUNTIF($L$20:L1362,"&lt;&gt;")&lt;2401,24,COUNTIF($L$20:L1362,"&lt;&gt;")&lt;2501,25,COUNTIF($L$20:L1362,"&lt;&gt;")&lt;2601,26,COUNTIF($L$20:L1362,"&lt;&gt;")&lt;2701,27,COUNTIF($L$20:L1362,"&lt;&gt;")&lt;2801,28,COUNTIF($L$20:L1362,"&lt;&gt;")&lt;2901,29,COUNTIF($L$20:L1362,"&lt;&gt;")&lt;3001,30),"")</f>
        <v/>
      </c>
      <c r="AM1362" t="str">
        <f t="shared" si="100"/>
        <v/>
      </c>
      <c r="AN1362" t="str">
        <f t="shared" si="104"/>
        <v/>
      </c>
      <c r="AP1362" t="str">
        <f t="shared" si="103"/>
        <v/>
      </c>
      <c r="AQ1362" t="str">
        <f>IF(AO1362="","",COUNTIFS(AM1362:$AM$3019,AO1362))</f>
        <v/>
      </c>
    </row>
    <row r="1363" spans="1:43" x14ac:dyDescent="0.25">
      <c r="A1363" s="6" t="str">
        <f>IF(COUNT($A$20:A1362)&lt;&gt;$B$4,IF(A1362="","",A1362+1),"")</f>
        <v/>
      </c>
      <c r="B1363" s="3"/>
      <c r="C1363" s="3"/>
      <c r="D1363" s="122"/>
      <c r="E1363" s="3"/>
      <c r="F1363" s="3"/>
      <c r="G1363" s="3"/>
      <c r="H1363" s="3"/>
      <c r="I1363" s="120"/>
      <c r="J1363" s="3"/>
      <c r="K1363" s="95" t="str" cm="1">
        <f t="array" ref="K1363">IF(OR($J$14 = "A",$J$14 = "B",$J$14 = "C"),IF(I1363="","",IF(LEN(I1363)&gt;2,_xlfn.IFS(ISNUMBER(SEARCH("_",I1363)),I1363,ISNUMBER(SEARCH(", ",I1363)),SUBSTITUTE(I1363,", ","_"),ISNUMBER(SEARCH("/ ",I1363)),SUBSTITUTE(I1363,"/ ","_"),ISNUMBER(SEARCH(",",I1363)),SUBSTITUTE(I1363,",","_"),ISNUMBER(SEARCH("/",I1363)),SUBSTITUTE(I1363,"/","_"),ISNUMBER(SEARCH("",I1363)),I1363),I1363)),IF(OR($J$14 = "J",$J$14 = "K"),"",IF(D1363="","",IF(LEN(D1363)&gt;2,_xlfn.IFS(ISNUMBER(SEARCH("_",D1363)),D1363,ISNUMBER(SEARCH(", ",D1363)),SUBSTITUTE(D1363,", ","_"),ISNUMBER(SEARCH("/ ",D1363)),SUBSTITUTE(D1363,"/ ","_"),ISNUMBER(SEARCH(",",D1363)),SUBSTITUTE(D1363,",","_"),ISNUMBER(SEARCH("/",D1363)),SUBSTITUTE(D1363,"/","_"),ISNUMBER(SEARCH("",D1363)),D1363),D1363))))</f>
        <v/>
      </c>
      <c r="L1363" s="1"/>
      <c r="M1363" s="1" t="str">
        <f t="shared" si="101"/>
        <v/>
      </c>
      <c r="N1363" s="94" t="str">
        <f>IF($L1363="None","",IF(ISERROR(VLOOKUP($L1363,Info!$B$4:$B$266,1,FALSE)),"",VLOOKUP($L1363,Info!$B$4:$L$266,5,FALSE)))</f>
        <v/>
      </c>
      <c r="O1363" s="94" t="str">
        <f>IF(K1363="","",IF(AND($J$12&lt;&gt;"ABC",N1363="3"),"BAC",IF(N1363="3","ABC",IF($J$12&lt;&gt;"ABC",IF($J$10="Standard",VLOOKUP(K1363,Info!$BE$4:$BF$481,2,FALSE),VLOOKUP(K1363,Info!$BI$4:$BJ$482,2,FALSE)),IF($J$10="Standard",VLOOKUP(K1363,Info!$AG$4:$AH$2994,2,FALSE),VLOOKUP(K1363,Info!$AK$4:$AL$2997,2,FALSE))))))</f>
        <v/>
      </c>
      <c r="P1363" s="94" t="str">
        <f>IF($L1363="None","",IF(ISERROR(VLOOKUP($L1363,Info!$B$4:$B$266,1,FALSE)),"",VLOOKUP($L1363,Info!$B$4:$L$266,3,FALSE)))</f>
        <v/>
      </c>
      <c r="Q1363" s="96" t="str">
        <f>IF($L1363="None","",IF(ISERROR(VLOOKUP($L1363,Info!$B$4:$B$266,1,FALSE)),"",VLOOKUP($L1363,Info!$B$4:$L$266,4,FALSE)))</f>
        <v/>
      </c>
      <c r="R1363" s="1"/>
      <c r="S1363" s="6" t="str">
        <f t="shared" si="102"/>
        <v/>
      </c>
      <c r="T1363" s="6" t="str">
        <f>IF($L1363="None","",IF(ISERROR(VLOOKUP($L1363,Info!$B$4:$B$266,1,FALSE)),"",VLOOKUP($L1363,Info!$B$4:$L$266,11,FALSE)))</f>
        <v/>
      </c>
      <c r="U1363" s="1"/>
      <c r="V1363" s="1"/>
      <c r="W1363" s="1"/>
      <c r="X1363" s="1" t="str">
        <f>IF($L1363="None","",IF(ISERROR(VLOOKUP($L1363,Info!$B$4:$B$266,1,FALSE)),"",IF(OR(W1363="Metallic Liquid Tight",W1363="Non-Metallic Liquid Tight",W1363="LSZH",W1363="Greenfield"),VLOOKUP($L1363,Info!$B$4:$L$266,7,FALSE),"N/A")))</f>
        <v/>
      </c>
      <c r="Y1363" s="1"/>
      <c r="Z1363" s="96" t="str">
        <f>IF($L1363="None","",IF(ISERROR(VLOOKUP($L1363,Info!$B$4:$B$266,1,FALSE)),"",VLOOKUP($L1363,Info!$B$4:$L$266,9,FALSE)))</f>
        <v/>
      </c>
      <c r="AA1363" s="96" t="str">
        <f>IF($L1363="None","",IF(ISERROR(VLOOKUP($L1363,Info!$B$4:$B$266,1,FALSE)),"",VLOOKUP($L1363,Info!$B$4:$L$266,8,FALSE)))</f>
        <v/>
      </c>
      <c r="AB1363" s="96" t="str">
        <f>IF($L1363="None","",IF(ISERROR(VLOOKUP($L1363,Info!$B$4:$B$266,1,FALSE)),"",VLOOKUP($L1363,Info!$B$4:$L$266,10,FALSE)))</f>
        <v/>
      </c>
      <c r="AC1363" s="1" t="str">
        <f>IF(W1363="SO Cable","Black,White",IF(O1363="","",IF(P1363="","",IF($J$12&lt;&gt;"ABC",IF(P1363&lt;="250",VLOOKUP(O1363,Info!$AZ$4:$BB$22,3,FALSE),VLOOKUP(O1363,Info!$AZ$23:$BB$39,3,FALSE)),IF(P1363&lt;="250",VLOOKUP(O1363,Info!$AO$4:$AQ$22,3,FALSE),VLOOKUP(O1363,Info!$AO$23:$AP$39,3,FALSE))))))</f>
        <v/>
      </c>
      <c r="AD1363" s="1"/>
      <c r="AE1363" s="1" t="str">
        <f>IF($L1363="None","",IF(ISERROR(VLOOKUP($L1363,Info!$B$4:$B$266,1,FALSE)),"",VLOOKUP($L1363,Info!$B$4:$L$266,4,FALSE)))</f>
        <v/>
      </c>
      <c r="AF1363" s="1" t="str">
        <f>IF($L1363="None","",IF(ISERROR(VLOOKUP($L1363,Info!$B$4:$B$266,1,FALSE)),"",VLOOKUP($L1363,Info!$B$4:$L$266,6,FALSE)))</f>
        <v/>
      </c>
      <c r="AG1363" s="1"/>
      <c r="AH1363" s="33" t="str" cm="1">
        <f t="array" ref="AH1363">IF(AND(L1363&lt;&gt;"",O1363&lt;&gt;"",R1363:S1363&lt;&gt;"",W1363:X1363&lt;&gt;"",Z1363:AA1363&lt;&gt;"",AC1363&lt;&gt;""),"Good","Bad")</f>
        <v>Bad</v>
      </c>
      <c r="AL1363" t="str" cm="1">
        <f t="array" ref="AL1363">IF(R1363&gt;0,_xlfn.IFS(COUNTIF($L$20:L1363,"&lt;&gt;")&lt;101,1,COUNTIF($L$20:L1363,"&lt;&gt;")&lt;201,2,COUNTIF($L$20:L1363,"&lt;&gt;")&lt;301,3,COUNTIF($L$20:L1363,"&lt;&gt;")&lt;401,4,COUNTIF($L$20:L1363,"&lt;&gt;")&lt;501,5,COUNTIF($L$20:L1363,"&lt;&gt;")&lt;601,6,COUNTIF($L$20:L1363,"&lt;&gt;")&lt;701,7,COUNTIF($L$20:L1363,"&lt;&gt;")&lt;801,8,COUNTIF($L$20:L1363,"&lt;&gt;")&lt;901,9,COUNTIF($L$20:L1363,"&lt;&gt;")&lt;1001,10,COUNTIF($L$20:L1363,"&lt;&gt;")&lt;1101,11,COUNTIF($L$20:L1363,"&lt;&gt;")&lt;1201,12,COUNTIF($L$20:L1363,"&lt;&gt;")&lt;1301,13,COUNTIF($L$20:L1363,"&lt;&gt;")&lt;1401,14,COUNTIF($L$20:L1363,"&lt;&gt;")&lt;1501,15,COUNTIF($L$20:L1363,"&lt;&gt;")&lt;1601,16,COUNTIF($L$20:L1363,"&lt;&gt;")&lt;1701,17,COUNTIF($L$20:L1363,"&lt;&gt;")&lt;1801,18,COUNTIF($L$20:L1363,"&lt;&gt;")&lt;1901,19,COUNTIF($L$20:L1363,"&lt;&gt;")&lt;2001,20,COUNTIF($L$20:L1363,"&lt;&gt;")&lt;2101,21,COUNTIF($L$20:L1363,"&lt;&gt;")&lt;2201,22,COUNTIF($L$20:L1363,"&lt;&gt;")&lt;2301,23,COUNTIF($L$20:L1363,"&lt;&gt;")&lt;2401,24,COUNTIF($L$20:L1363,"&lt;&gt;")&lt;2501,25,COUNTIF($L$20:L1363,"&lt;&gt;")&lt;2601,26,COUNTIF($L$20:L1363,"&lt;&gt;")&lt;2701,27,COUNTIF($L$20:L1363,"&lt;&gt;")&lt;2801,28,COUNTIF($L$20:L1363,"&lt;&gt;")&lt;2901,29,COUNTIF($L$20:L1363,"&lt;&gt;")&lt;3001,30),"")</f>
        <v/>
      </c>
      <c r="AM1363" t="str">
        <f t="shared" si="100"/>
        <v/>
      </c>
      <c r="AN1363" t="str">
        <f t="shared" si="104"/>
        <v/>
      </c>
      <c r="AP1363" t="str">
        <f t="shared" si="103"/>
        <v/>
      </c>
      <c r="AQ1363" t="str">
        <f>IF(AO1363="","",COUNTIFS(AM1363:$AM$3019,AO1363))</f>
        <v/>
      </c>
    </row>
    <row r="1364" spans="1:43" x14ac:dyDescent="0.25">
      <c r="A1364" s="6" t="str">
        <f>IF(COUNT($A$20:A1363)&lt;&gt;$B$4,IF(A1363="","",A1363+1),"")</f>
        <v/>
      </c>
      <c r="B1364" s="3"/>
      <c r="C1364" s="3"/>
      <c r="D1364" s="122"/>
      <c r="E1364" s="3"/>
      <c r="F1364" s="3"/>
      <c r="G1364" s="3"/>
      <c r="H1364" s="3"/>
      <c r="I1364" s="120"/>
      <c r="J1364" s="3"/>
      <c r="K1364" s="95" t="str" cm="1">
        <f t="array" ref="K1364">IF(OR($J$14 = "A",$J$14 = "B",$J$14 = "C"),IF(I1364="","",IF(LEN(I1364)&gt;2,_xlfn.IFS(ISNUMBER(SEARCH("_",I1364)),I1364,ISNUMBER(SEARCH(", ",I1364)),SUBSTITUTE(I1364,", ","_"),ISNUMBER(SEARCH("/ ",I1364)),SUBSTITUTE(I1364,"/ ","_"),ISNUMBER(SEARCH(",",I1364)),SUBSTITUTE(I1364,",","_"),ISNUMBER(SEARCH("/",I1364)),SUBSTITUTE(I1364,"/","_"),ISNUMBER(SEARCH("",I1364)),I1364),I1364)),IF(OR($J$14 = "J",$J$14 = "K"),"",IF(D1364="","",IF(LEN(D1364)&gt;2,_xlfn.IFS(ISNUMBER(SEARCH("_",D1364)),D1364,ISNUMBER(SEARCH(", ",D1364)),SUBSTITUTE(D1364,", ","_"),ISNUMBER(SEARCH("/ ",D1364)),SUBSTITUTE(D1364,"/ ","_"),ISNUMBER(SEARCH(",",D1364)),SUBSTITUTE(D1364,",","_"),ISNUMBER(SEARCH("/",D1364)),SUBSTITUTE(D1364,"/","_"),ISNUMBER(SEARCH("",D1364)),D1364),D1364))))</f>
        <v/>
      </c>
      <c r="L1364" s="1"/>
      <c r="M1364" s="1" t="str">
        <f t="shared" si="101"/>
        <v/>
      </c>
      <c r="N1364" s="94" t="str">
        <f>IF($L1364="None","",IF(ISERROR(VLOOKUP($L1364,Info!$B$4:$B$266,1,FALSE)),"",VLOOKUP($L1364,Info!$B$4:$L$266,5,FALSE)))</f>
        <v/>
      </c>
      <c r="O1364" s="94" t="str">
        <f>IF(K1364="","",IF(AND($J$12&lt;&gt;"ABC",N1364="3"),"BAC",IF(N1364="3","ABC",IF($J$12&lt;&gt;"ABC",IF($J$10="Standard",VLOOKUP(K1364,Info!$BE$4:$BF$481,2,FALSE),VLOOKUP(K1364,Info!$BI$4:$BJ$482,2,FALSE)),IF($J$10="Standard",VLOOKUP(K1364,Info!$AG$4:$AH$2994,2,FALSE),VLOOKUP(K1364,Info!$AK$4:$AL$2997,2,FALSE))))))</f>
        <v/>
      </c>
      <c r="P1364" s="94" t="str">
        <f>IF($L1364="None","",IF(ISERROR(VLOOKUP($L1364,Info!$B$4:$B$266,1,FALSE)),"",VLOOKUP($L1364,Info!$B$4:$L$266,3,FALSE)))</f>
        <v/>
      </c>
      <c r="Q1364" s="96" t="str">
        <f>IF($L1364="None","",IF(ISERROR(VLOOKUP($L1364,Info!$B$4:$B$266,1,FALSE)),"",VLOOKUP($L1364,Info!$B$4:$L$266,4,FALSE)))</f>
        <v/>
      </c>
      <c r="R1364" s="1"/>
      <c r="S1364" s="6" t="str">
        <f t="shared" si="102"/>
        <v/>
      </c>
      <c r="T1364" s="6" t="str">
        <f>IF($L1364="None","",IF(ISERROR(VLOOKUP($L1364,Info!$B$4:$B$266,1,FALSE)),"",VLOOKUP($L1364,Info!$B$4:$L$266,11,FALSE)))</f>
        <v/>
      </c>
      <c r="U1364" s="1"/>
      <c r="V1364" s="1"/>
      <c r="W1364" s="1"/>
      <c r="X1364" s="1" t="str">
        <f>IF($L1364="None","",IF(ISERROR(VLOOKUP($L1364,Info!$B$4:$B$266,1,FALSE)),"",IF(OR(W1364="Metallic Liquid Tight",W1364="Non-Metallic Liquid Tight",W1364="LSZH",W1364="Greenfield"),VLOOKUP($L1364,Info!$B$4:$L$266,7,FALSE),"N/A")))</f>
        <v/>
      </c>
      <c r="Y1364" s="1"/>
      <c r="Z1364" s="96" t="str">
        <f>IF($L1364="None","",IF(ISERROR(VLOOKUP($L1364,Info!$B$4:$B$266,1,FALSE)),"",VLOOKUP($L1364,Info!$B$4:$L$266,9,FALSE)))</f>
        <v/>
      </c>
      <c r="AA1364" s="96" t="str">
        <f>IF($L1364="None","",IF(ISERROR(VLOOKUP($L1364,Info!$B$4:$B$266,1,FALSE)),"",VLOOKUP($L1364,Info!$B$4:$L$266,8,FALSE)))</f>
        <v/>
      </c>
      <c r="AB1364" s="96" t="str">
        <f>IF($L1364="None","",IF(ISERROR(VLOOKUP($L1364,Info!$B$4:$B$266,1,FALSE)),"",VLOOKUP($L1364,Info!$B$4:$L$266,10,FALSE)))</f>
        <v/>
      </c>
      <c r="AC1364" s="1" t="str">
        <f>IF(W1364="SO Cable","Black,White",IF(O1364="","",IF(P1364="","",IF($J$12&lt;&gt;"ABC",IF(P1364&lt;="250",VLOOKUP(O1364,Info!$AZ$4:$BB$22,3,FALSE),VLOOKUP(O1364,Info!$AZ$23:$BB$39,3,FALSE)),IF(P1364&lt;="250",VLOOKUP(O1364,Info!$AO$4:$AQ$22,3,FALSE),VLOOKUP(O1364,Info!$AO$23:$AP$39,3,FALSE))))))</f>
        <v/>
      </c>
      <c r="AD1364" s="1"/>
      <c r="AE1364" s="1" t="str">
        <f>IF($L1364="None","",IF(ISERROR(VLOOKUP($L1364,Info!$B$4:$B$266,1,FALSE)),"",VLOOKUP($L1364,Info!$B$4:$L$266,4,FALSE)))</f>
        <v/>
      </c>
      <c r="AF1364" s="1" t="str">
        <f>IF($L1364="None","",IF(ISERROR(VLOOKUP($L1364,Info!$B$4:$B$266,1,FALSE)),"",VLOOKUP($L1364,Info!$B$4:$L$266,6,FALSE)))</f>
        <v/>
      </c>
      <c r="AG1364" s="1"/>
      <c r="AH1364" s="33" t="str" cm="1">
        <f t="array" ref="AH1364">IF(AND(L1364&lt;&gt;"",O1364&lt;&gt;"",R1364:S1364&lt;&gt;"",W1364:X1364&lt;&gt;"",Z1364:AA1364&lt;&gt;"",AC1364&lt;&gt;""),"Good","Bad")</f>
        <v>Bad</v>
      </c>
      <c r="AL1364" t="str" cm="1">
        <f t="array" ref="AL1364">IF(R1364&gt;0,_xlfn.IFS(COUNTIF($L$20:L1364,"&lt;&gt;")&lt;101,1,COUNTIF($L$20:L1364,"&lt;&gt;")&lt;201,2,COUNTIF($L$20:L1364,"&lt;&gt;")&lt;301,3,COUNTIF($L$20:L1364,"&lt;&gt;")&lt;401,4,COUNTIF($L$20:L1364,"&lt;&gt;")&lt;501,5,COUNTIF($L$20:L1364,"&lt;&gt;")&lt;601,6,COUNTIF($L$20:L1364,"&lt;&gt;")&lt;701,7,COUNTIF($L$20:L1364,"&lt;&gt;")&lt;801,8,COUNTIF($L$20:L1364,"&lt;&gt;")&lt;901,9,COUNTIF($L$20:L1364,"&lt;&gt;")&lt;1001,10,COUNTIF($L$20:L1364,"&lt;&gt;")&lt;1101,11,COUNTIF($L$20:L1364,"&lt;&gt;")&lt;1201,12,COUNTIF($L$20:L1364,"&lt;&gt;")&lt;1301,13,COUNTIF($L$20:L1364,"&lt;&gt;")&lt;1401,14,COUNTIF($L$20:L1364,"&lt;&gt;")&lt;1501,15,COUNTIF($L$20:L1364,"&lt;&gt;")&lt;1601,16,COUNTIF($L$20:L1364,"&lt;&gt;")&lt;1701,17,COUNTIF($L$20:L1364,"&lt;&gt;")&lt;1801,18,COUNTIF($L$20:L1364,"&lt;&gt;")&lt;1901,19,COUNTIF($L$20:L1364,"&lt;&gt;")&lt;2001,20,COUNTIF($L$20:L1364,"&lt;&gt;")&lt;2101,21,COUNTIF($L$20:L1364,"&lt;&gt;")&lt;2201,22,COUNTIF($L$20:L1364,"&lt;&gt;")&lt;2301,23,COUNTIF($L$20:L1364,"&lt;&gt;")&lt;2401,24,COUNTIF($L$20:L1364,"&lt;&gt;")&lt;2501,25,COUNTIF($L$20:L1364,"&lt;&gt;")&lt;2601,26,COUNTIF($L$20:L1364,"&lt;&gt;")&lt;2701,27,COUNTIF($L$20:L1364,"&lt;&gt;")&lt;2801,28,COUNTIF($L$20:L1364,"&lt;&gt;")&lt;2901,29,COUNTIF($L$20:L1364,"&lt;&gt;")&lt;3001,30),"")</f>
        <v/>
      </c>
      <c r="AM1364" t="str">
        <f t="shared" ref="AM1364:AM1427" si="105">L1364&amp;Z1364&amp;AA1364&amp;W1364&amp;X1364&amp;Y1364&amp;AL1364</f>
        <v/>
      </c>
      <c r="AN1364" t="str">
        <f t="shared" si="104"/>
        <v/>
      </c>
      <c r="AP1364" t="str">
        <f t="shared" si="103"/>
        <v/>
      </c>
      <c r="AQ1364" t="str">
        <f>IF(AO1364="","",COUNTIFS(AM1364:$AM$3019,AO1364))</f>
        <v/>
      </c>
    </row>
    <row r="1365" spans="1:43" x14ac:dyDescent="0.25">
      <c r="A1365" s="6" t="str">
        <f>IF(COUNT($A$20:A1364)&lt;&gt;$B$4,IF(A1364="","",A1364+1),"")</f>
        <v/>
      </c>
      <c r="B1365" s="3"/>
      <c r="C1365" s="3"/>
      <c r="D1365" s="122"/>
      <c r="E1365" s="3"/>
      <c r="F1365" s="3"/>
      <c r="G1365" s="3"/>
      <c r="H1365" s="3"/>
      <c r="I1365" s="120"/>
      <c r="J1365" s="3"/>
      <c r="K1365" s="95" t="str" cm="1">
        <f t="array" ref="K1365">IF(OR($J$14 = "A",$J$14 = "B",$J$14 = "C"),IF(I1365="","",IF(LEN(I1365)&gt;2,_xlfn.IFS(ISNUMBER(SEARCH("_",I1365)),I1365,ISNUMBER(SEARCH(", ",I1365)),SUBSTITUTE(I1365,", ","_"),ISNUMBER(SEARCH("/ ",I1365)),SUBSTITUTE(I1365,"/ ","_"),ISNUMBER(SEARCH(",",I1365)),SUBSTITUTE(I1365,",","_"),ISNUMBER(SEARCH("/",I1365)),SUBSTITUTE(I1365,"/","_"),ISNUMBER(SEARCH("",I1365)),I1365),I1365)),IF(OR($J$14 = "J",$J$14 = "K"),"",IF(D1365="","",IF(LEN(D1365)&gt;2,_xlfn.IFS(ISNUMBER(SEARCH("_",D1365)),D1365,ISNUMBER(SEARCH(", ",D1365)),SUBSTITUTE(D1365,", ","_"),ISNUMBER(SEARCH("/ ",D1365)),SUBSTITUTE(D1365,"/ ","_"),ISNUMBER(SEARCH(",",D1365)),SUBSTITUTE(D1365,",","_"),ISNUMBER(SEARCH("/",D1365)),SUBSTITUTE(D1365,"/","_"),ISNUMBER(SEARCH("",D1365)),D1365),D1365))))</f>
        <v/>
      </c>
      <c r="L1365" s="1"/>
      <c r="M1365" s="1" t="str">
        <f t="shared" ref="M1365:M1428" si="106">IF(L1365="","","Pigtail")</f>
        <v/>
      </c>
      <c r="N1365" s="94" t="str">
        <f>IF($L1365="None","",IF(ISERROR(VLOOKUP($L1365,Info!$B$4:$B$266,1,FALSE)),"",VLOOKUP($L1365,Info!$B$4:$L$266,5,FALSE)))</f>
        <v/>
      </c>
      <c r="O1365" s="94" t="str">
        <f>IF(K1365="","",IF(AND($J$12&lt;&gt;"ABC",N1365="3"),"BAC",IF(N1365="3","ABC",IF($J$12&lt;&gt;"ABC",IF($J$10="Standard",VLOOKUP(K1365,Info!$BE$4:$BF$481,2,FALSE),VLOOKUP(K1365,Info!$BI$4:$BJ$482,2,FALSE)),IF($J$10="Standard",VLOOKUP(K1365,Info!$AG$4:$AH$2994,2,FALSE),VLOOKUP(K1365,Info!$AK$4:$AL$2997,2,FALSE))))))</f>
        <v/>
      </c>
      <c r="P1365" s="94" t="str">
        <f>IF($L1365="None","",IF(ISERROR(VLOOKUP($L1365,Info!$B$4:$B$266,1,FALSE)),"",VLOOKUP($L1365,Info!$B$4:$L$266,3,FALSE)))</f>
        <v/>
      </c>
      <c r="Q1365" s="96" t="str">
        <f>IF($L1365="None","",IF(ISERROR(VLOOKUP($L1365,Info!$B$4:$B$266,1,FALSE)),"",VLOOKUP($L1365,Info!$B$4:$L$266,4,FALSE)))</f>
        <v/>
      </c>
      <c r="R1365" s="1"/>
      <c r="S1365" s="6" t="str">
        <f t="shared" ref="S1365:S1428" si="107">IF(M1365 = "","",IF(M1365 &lt;&gt; "Pigtail","0",""))</f>
        <v/>
      </c>
      <c r="T1365" s="6" t="str">
        <f>IF($L1365="None","",IF(ISERROR(VLOOKUP($L1365,Info!$B$4:$B$266,1,FALSE)),"",VLOOKUP($L1365,Info!$B$4:$L$266,11,FALSE)))</f>
        <v/>
      </c>
      <c r="U1365" s="1"/>
      <c r="V1365" s="1"/>
      <c r="W1365" s="1"/>
      <c r="X1365" s="1" t="str">
        <f>IF($L1365="None","",IF(ISERROR(VLOOKUP($L1365,Info!$B$4:$B$266,1,FALSE)),"",IF(OR(W1365="Metallic Liquid Tight",W1365="Non-Metallic Liquid Tight",W1365="LSZH",W1365="Greenfield"),VLOOKUP($L1365,Info!$B$4:$L$266,7,FALSE),"N/A")))</f>
        <v/>
      </c>
      <c r="Y1365" s="1"/>
      <c r="Z1365" s="96" t="str">
        <f>IF($L1365="None","",IF(ISERROR(VLOOKUP($L1365,Info!$B$4:$B$266,1,FALSE)),"",VLOOKUP($L1365,Info!$B$4:$L$266,9,FALSE)))</f>
        <v/>
      </c>
      <c r="AA1365" s="96" t="str">
        <f>IF($L1365="None","",IF(ISERROR(VLOOKUP($L1365,Info!$B$4:$B$266,1,FALSE)),"",VLOOKUP($L1365,Info!$B$4:$L$266,8,FALSE)))</f>
        <v/>
      </c>
      <c r="AB1365" s="96" t="str">
        <f>IF($L1365="None","",IF(ISERROR(VLOOKUP($L1365,Info!$B$4:$B$266,1,FALSE)),"",VLOOKUP($L1365,Info!$B$4:$L$266,10,FALSE)))</f>
        <v/>
      </c>
      <c r="AC1365" s="1" t="str">
        <f>IF(W1365="SO Cable","Black,White",IF(O1365="","",IF(P1365="","",IF($J$12&lt;&gt;"ABC",IF(P1365&lt;="250",VLOOKUP(O1365,Info!$AZ$4:$BB$22,3,FALSE),VLOOKUP(O1365,Info!$AZ$23:$BB$39,3,FALSE)),IF(P1365&lt;="250",VLOOKUP(O1365,Info!$AO$4:$AQ$22,3,FALSE),VLOOKUP(O1365,Info!$AO$23:$AP$39,3,FALSE))))))</f>
        <v/>
      </c>
      <c r="AD1365" s="1"/>
      <c r="AE1365" s="1" t="str">
        <f>IF($L1365="None","",IF(ISERROR(VLOOKUP($L1365,Info!$B$4:$B$266,1,FALSE)),"",VLOOKUP($L1365,Info!$B$4:$L$266,4,FALSE)))</f>
        <v/>
      </c>
      <c r="AF1365" s="1" t="str">
        <f>IF($L1365="None","",IF(ISERROR(VLOOKUP($L1365,Info!$B$4:$B$266,1,FALSE)),"",VLOOKUP($L1365,Info!$B$4:$L$266,6,FALSE)))</f>
        <v/>
      </c>
      <c r="AG1365" s="1"/>
      <c r="AH1365" s="33" t="str" cm="1">
        <f t="array" ref="AH1365">IF(AND(L1365&lt;&gt;"",O1365&lt;&gt;"",R1365:S1365&lt;&gt;"",W1365:X1365&lt;&gt;"",Z1365:AA1365&lt;&gt;"",AC1365&lt;&gt;""),"Good","Bad")</f>
        <v>Bad</v>
      </c>
      <c r="AL1365" t="str" cm="1">
        <f t="array" ref="AL1365">IF(R1365&gt;0,_xlfn.IFS(COUNTIF($L$20:L1365,"&lt;&gt;")&lt;101,1,COUNTIF($L$20:L1365,"&lt;&gt;")&lt;201,2,COUNTIF($L$20:L1365,"&lt;&gt;")&lt;301,3,COUNTIF($L$20:L1365,"&lt;&gt;")&lt;401,4,COUNTIF($L$20:L1365,"&lt;&gt;")&lt;501,5,COUNTIF($L$20:L1365,"&lt;&gt;")&lt;601,6,COUNTIF($L$20:L1365,"&lt;&gt;")&lt;701,7,COUNTIF($L$20:L1365,"&lt;&gt;")&lt;801,8,COUNTIF($L$20:L1365,"&lt;&gt;")&lt;901,9,COUNTIF($L$20:L1365,"&lt;&gt;")&lt;1001,10,COUNTIF($L$20:L1365,"&lt;&gt;")&lt;1101,11,COUNTIF($L$20:L1365,"&lt;&gt;")&lt;1201,12,COUNTIF($L$20:L1365,"&lt;&gt;")&lt;1301,13,COUNTIF($L$20:L1365,"&lt;&gt;")&lt;1401,14,COUNTIF($L$20:L1365,"&lt;&gt;")&lt;1501,15,COUNTIF($L$20:L1365,"&lt;&gt;")&lt;1601,16,COUNTIF($L$20:L1365,"&lt;&gt;")&lt;1701,17,COUNTIF($L$20:L1365,"&lt;&gt;")&lt;1801,18,COUNTIF($L$20:L1365,"&lt;&gt;")&lt;1901,19,COUNTIF($L$20:L1365,"&lt;&gt;")&lt;2001,20,COUNTIF($L$20:L1365,"&lt;&gt;")&lt;2101,21,COUNTIF($L$20:L1365,"&lt;&gt;")&lt;2201,22,COUNTIF($L$20:L1365,"&lt;&gt;")&lt;2301,23,COUNTIF($L$20:L1365,"&lt;&gt;")&lt;2401,24,COUNTIF($L$20:L1365,"&lt;&gt;")&lt;2501,25,COUNTIF($L$20:L1365,"&lt;&gt;")&lt;2601,26,COUNTIF($L$20:L1365,"&lt;&gt;")&lt;2701,27,COUNTIF($L$20:L1365,"&lt;&gt;")&lt;2801,28,COUNTIF($L$20:L1365,"&lt;&gt;")&lt;2901,29,COUNTIF($L$20:L1365,"&lt;&gt;")&lt;3001,30),"")</f>
        <v/>
      </c>
      <c r="AM1365" t="str">
        <f t="shared" si="105"/>
        <v/>
      </c>
      <c r="AN1365" t="str">
        <f t="shared" si="104"/>
        <v/>
      </c>
      <c r="AP1365" t="str">
        <f t="shared" ref="AP1365:AP1428" si="108">IF(R1365&gt;0,AP1364+1,"")</f>
        <v/>
      </c>
      <c r="AQ1365" t="str">
        <f>IF(AO1365="","",COUNTIFS(AM1365:$AM$3019,AO1365))</f>
        <v/>
      </c>
    </row>
    <row r="1366" spans="1:43" x14ac:dyDescent="0.25">
      <c r="A1366" s="6" t="str">
        <f>IF(COUNT($A$20:A1365)&lt;&gt;$B$4,IF(A1365="","",A1365+1),"")</f>
        <v/>
      </c>
      <c r="B1366" s="3"/>
      <c r="C1366" s="3"/>
      <c r="D1366" s="122"/>
      <c r="E1366" s="3"/>
      <c r="F1366" s="3"/>
      <c r="G1366" s="3"/>
      <c r="H1366" s="3"/>
      <c r="I1366" s="120"/>
      <c r="J1366" s="3"/>
      <c r="K1366" s="95" t="str" cm="1">
        <f t="array" ref="K1366">IF(OR($J$14 = "A",$J$14 = "B",$J$14 = "C"),IF(I1366="","",IF(LEN(I1366)&gt;2,_xlfn.IFS(ISNUMBER(SEARCH("_",I1366)),I1366,ISNUMBER(SEARCH(", ",I1366)),SUBSTITUTE(I1366,", ","_"),ISNUMBER(SEARCH("/ ",I1366)),SUBSTITUTE(I1366,"/ ","_"),ISNUMBER(SEARCH(",",I1366)),SUBSTITUTE(I1366,",","_"),ISNUMBER(SEARCH("/",I1366)),SUBSTITUTE(I1366,"/","_"),ISNUMBER(SEARCH("",I1366)),I1366),I1366)),IF(OR($J$14 = "J",$J$14 = "K"),"",IF(D1366="","",IF(LEN(D1366)&gt;2,_xlfn.IFS(ISNUMBER(SEARCH("_",D1366)),D1366,ISNUMBER(SEARCH(", ",D1366)),SUBSTITUTE(D1366,", ","_"),ISNUMBER(SEARCH("/ ",D1366)),SUBSTITUTE(D1366,"/ ","_"),ISNUMBER(SEARCH(",",D1366)),SUBSTITUTE(D1366,",","_"),ISNUMBER(SEARCH("/",D1366)),SUBSTITUTE(D1366,"/","_"),ISNUMBER(SEARCH("",D1366)),D1366),D1366))))</f>
        <v/>
      </c>
      <c r="L1366" s="1"/>
      <c r="M1366" s="1" t="str">
        <f t="shared" si="106"/>
        <v/>
      </c>
      <c r="N1366" s="94" t="str">
        <f>IF($L1366="None","",IF(ISERROR(VLOOKUP($L1366,Info!$B$4:$B$266,1,FALSE)),"",VLOOKUP($L1366,Info!$B$4:$L$266,5,FALSE)))</f>
        <v/>
      </c>
      <c r="O1366" s="94" t="str">
        <f>IF(K1366="","",IF(AND($J$12&lt;&gt;"ABC",N1366="3"),"BAC",IF(N1366="3","ABC",IF($J$12&lt;&gt;"ABC",IF($J$10="Standard",VLOOKUP(K1366,Info!$BE$4:$BF$481,2,FALSE),VLOOKUP(K1366,Info!$BI$4:$BJ$482,2,FALSE)),IF($J$10="Standard",VLOOKUP(K1366,Info!$AG$4:$AH$2994,2,FALSE),VLOOKUP(K1366,Info!$AK$4:$AL$2997,2,FALSE))))))</f>
        <v/>
      </c>
      <c r="P1366" s="94" t="str">
        <f>IF($L1366="None","",IF(ISERROR(VLOOKUP($L1366,Info!$B$4:$B$266,1,FALSE)),"",VLOOKUP($L1366,Info!$B$4:$L$266,3,FALSE)))</f>
        <v/>
      </c>
      <c r="Q1366" s="96" t="str">
        <f>IF($L1366="None","",IF(ISERROR(VLOOKUP($L1366,Info!$B$4:$B$266,1,FALSE)),"",VLOOKUP($L1366,Info!$B$4:$L$266,4,FALSE)))</f>
        <v/>
      </c>
      <c r="R1366" s="1"/>
      <c r="S1366" s="6" t="str">
        <f t="shared" si="107"/>
        <v/>
      </c>
      <c r="T1366" s="6" t="str">
        <f>IF($L1366="None","",IF(ISERROR(VLOOKUP($L1366,Info!$B$4:$B$266,1,FALSE)),"",VLOOKUP($L1366,Info!$B$4:$L$266,11,FALSE)))</f>
        <v/>
      </c>
      <c r="U1366" s="1"/>
      <c r="V1366" s="1"/>
      <c r="W1366" s="1"/>
      <c r="X1366" s="1" t="str">
        <f>IF($L1366="None","",IF(ISERROR(VLOOKUP($L1366,Info!$B$4:$B$266,1,FALSE)),"",IF(OR(W1366="Metallic Liquid Tight",W1366="Non-Metallic Liquid Tight",W1366="LSZH",W1366="Greenfield"),VLOOKUP($L1366,Info!$B$4:$L$266,7,FALSE),"N/A")))</f>
        <v/>
      </c>
      <c r="Y1366" s="1"/>
      <c r="Z1366" s="96" t="str">
        <f>IF($L1366="None","",IF(ISERROR(VLOOKUP($L1366,Info!$B$4:$B$266,1,FALSE)),"",VLOOKUP($L1366,Info!$B$4:$L$266,9,FALSE)))</f>
        <v/>
      </c>
      <c r="AA1366" s="96" t="str">
        <f>IF($L1366="None","",IF(ISERROR(VLOOKUP($L1366,Info!$B$4:$B$266,1,FALSE)),"",VLOOKUP($L1366,Info!$B$4:$L$266,8,FALSE)))</f>
        <v/>
      </c>
      <c r="AB1366" s="96" t="str">
        <f>IF($L1366="None","",IF(ISERROR(VLOOKUP($L1366,Info!$B$4:$B$266,1,FALSE)),"",VLOOKUP($L1366,Info!$B$4:$L$266,10,FALSE)))</f>
        <v/>
      </c>
      <c r="AC1366" s="1" t="str">
        <f>IF(W1366="SO Cable","Black,White",IF(O1366="","",IF(P1366="","",IF($J$12&lt;&gt;"ABC",IF(P1366&lt;="250",VLOOKUP(O1366,Info!$AZ$4:$BB$22,3,FALSE),VLOOKUP(O1366,Info!$AZ$23:$BB$39,3,FALSE)),IF(P1366&lt;="250",VLOOKUP(O1366,Info!$AO$4:$AQ$22,3,FALSE),VLOOKUP(O1366,Info!$AO$23:$AP$39,3,FALSE))))))</f>
        <v/>
      </c>
      <c r="AD1366" s="1"/>
      <c r="AE1366" s="1" t="str">
        <f>IF($L1366="None","",IF(ISERROR(VLOOKUP($L1366,Info!$B$4:$B$266,1,FALSE)),"",VLOOKUP($L1366,Info!$B$4:$L$266,4,FALSE)))</f>
        <v/>
      </c>
      <c r="AF1366" s="1" t="str">
        <f>IF($L1366="None","",IF(ISERROR(VLOOKUP($L1366,Info!$B$4:$B$266,1,FALSE)),"",VLOOKUP($L1366,Info!$B$4:$L$266,6,FALSE)))</f>
        <v/>
      </c>
      <c r="AG1366" s="1"/>
      <c r="AH1366" s="33" t="str" cm="1">
        <f t="array" ref="AH1366">IF(AND(L1366&lt;&gt;"",O1366&lt;&gt;"",R1366:S1366&lt;&gt;"",W1366:X1366&lt;&gt;"",Z1366:AA1366&lt;&gt;"",AC1366&lt;&gt;""),"Good","Bad")</f>
        <v>Bad</v>
      </c>
      <c r="AL1366" t="str" cm="1">
        <f t="array" ref="AL1366">IF(R1366&gt;0,_xlfn.IFS(COUNTIF($L$20:L1366,"&lt;&gt;")&lt;101,1,COUNTIF($L$20:L1366,"&lt;&gt;")&lt;201,2,COUNTIF($L$20:L1366,"&lt;&gt;")&lt;301,3,COUNTIF($L$20:L1366,"&lt;&gt;")&lt;401,4,COUNTIF($L$20:L1366,"&lt;&gt;")&lt;501,5,COUNTIF($L$20:L1366,"&lt;&gt;")&lt;601,6,COUNTIF($L$20:L1366,"&lt;&gt;")&lt;701,7,COUNTIF($L$20:L1366,"&lt;&gt;")&lt;801,8,COUNTIF($L$20:L1366,"&lt;&gt;")&lt;901,9,COUNTIF($L$20:L1366,"&lt;&gt;")&lt;1001,10,COUNTIF($L$20:L1366,"&lt;&gt;")&lt;1101,11,COUNTIF($L$20:L1366,"&lt;&gt;")&lt;1201,12,COUNTIF($L$20:L1366,"&lt;&gt;")&lt;1301,13,COUNTIF($L$20:L1366,"&lt;&gt;")&lt;1401,14,COUNTIF($L$20:L1366,"&lt;&gt;")&lt;1501,15,COUNTIF($L$20:L1366,"&lt;&gt;")&lt;1601,16,COUNTIF($L$20:L1366,"&lt;&gt;")&lt;1701,17,COUNTIF($L$20:L1366,"&lt;&gt;")&lt;1801,18,COUNTIF($L$20:L1366,"&lt;&gt;")&lt;1901,19,COUNTIF($L$20:L1366,"&lt;&gt;")&lt;2001,20,COUNTIF($L$20:L1366,"&lt;&gt;")&lt;2101,21,COUNTIF($L$20:L1366,"&lt;&gt;")&lt;2201,22,COUNTIF($L$20:L1366,"&lt;&gt;")&lt;2301,23,COUNTIF($L$20:L1366,"&lt;&gt;")&lt;2401,24,COUNTIF($L$20:L1366,"&lt;&gt;")&lt;2501,25,COUNTIF($L$20:L1366,"&lt;&gt;")&lt;2601,26,COUNTIF($L$20:L1366,"&lt;&gt;")&lt;2701,27,COUNTIF($L$20:L1366,"&lt;&gt;")&lt;2801,28,COUNTIF($L$20:L1366,"&lt;&gt;")&lt;2901,29,COUNTIF($L$20:L1366,"&lt;&gt;")&lt;3001,30),"")</f>
        <v/>
      </c>
      <c r="AM1366" t="str">
        <f t="shared" si="105"/>
        <v/>
      </c>
      <c r="AN1366" t="str">
        <f t="shared" ref="AN1366:AN1429" si="109">IF(R1366&gt;0,_xlfn.XLOOKUP(AM1366,$AO$20:$AO$3019,$AP$20:$AP$3019,0,0,1),"")</f>
        <v/>
      </c>
      <c r="AP1366" t="str">
        <f t="shared" si="108"/>
        <v/>
      </c>
      <c r="AQ1366" t="str">
        <f>IF(AO1366="","",COUNTIFS(AM1366:$AM$3019,AO1366))</f>
        <v/>
      </c>
    </row>
    <row r="1367" spans="1:43" x14ac:dyDescent="0.25">
      <c r="A1367" s="6" t="str">
        <f>IF(COUNT($A$20:A1366)&lt;&gt;$B$4,IF(A1366="","",A1366+1),"")</f>
        <v/>
      </c>
      <c r="B1367" s="3"/>
      <c r="C1367" s="3"/>
      <c r="D1367" s="122"/>
      <c r="E1367" s="3"/>
      <c r="F1367" s="3"/>
      <c r="G1367" s="3"/>
      <c r="H1367" s="3"/>
      <c r="I1367" s="120"/>
      <c r="J1367" s="3"/>
      <c r="K1367" s="95" t="str" cm="1">
        <f t="array" ref="K1367">IF(OR($J$14 = "A",$J$14 = "B",$J$14 = "C"),IF(I1367="","",IF(LEN(I1367)&gt;2,_xlfn.IFS(ISNUMBER(SEARCH("_",I1367)),I1367,ISNUMBER(SEARCH(", ",I1367)),SUBSTITUTE(I1367,", ","_"),ISNUMBER(SEARCH("/ ",I1367)),SUBSTITUTE(I1367,"/ ","_"),ISNUMBER(SEARCH(",",I1367)),SUBSTITUTE(I1367,",","_"),ISNUMBER(SEARCH("/",I1367)),SUBSTITUTE(I1367,"/","_"),ISNUMBER(SEARCH("",I1367)),I1367),I1367)),IF(OR($J$14 = "J",$J$14 = "K"),"",IF(D1367="","",IF(LEN(D1367)&gt;2,_xlfn.IFS(ISNUMBER(SEARCH("_",D1367)),D1367,ISNUMBER(SEARCH(", ",D1367)),SUBSTITUTE(D1367,", ","_"),ISNUMBER(SEARCH("/ ",D1367)),SUBSTITUTE(D1367,"/ ","_"),ISNUMBER(SEARCH(",",D1367)),SUBSTITUTE(D1367,",","_"),ISNUMBER(SEARCH("/",D1367)),SUBSTITUTE(D1367,"/","_"),ISNUMBER(SEARCH("",D1367)),D1367),D1367))))</f>
        <v/>
      </c>
      <c r="L1367" s="1"/>
      <c r="M1367" s="1" t="str">
        <f t="shared" si="106"/>
        <v/>
      </c>
      <c r="N1367" s="94" t="str">
        <f>IF($L1367="None","",IF(ISERROR(VLOOKUP($L1367,Info!$B$4:$B$266,1,FALSE)),"",VLOOKUP($L1367,Info!$B$4:$L$266,5,FALSE)))</f>
        <v/>
      </c>
      <c r="O1367" s="94" t="str">
        <f>IF(K1367="","",IF(AND($J$12&lt;&gt;"ABC",N1367="3"),"BAC",IF(N1367="3","ABC",IF($J$12&lt;&gt;"ABC",IF($J$10="Standard",VLOOKUP(K1367,Info!$BE$4:$BF$481,2,FALSE),VLOOKUP(K1367,Info!$BI$4:$BJ$482,2,FALSE)),IF($J$10="Standard",VLOOKUP(K1367,Info!$AG$4:$AH$2994,2,FALSE),VLOOKUP(K1367,Info!$AK$4:$AL$2997,2,FALSE))))))</f>
        <v/>
      </c>
      <c r="P1367" s="94" t="str">
        <f>IF($L1367="None","",IF(ISERROR(VLOOKUP($L1367,Info!$B$4:$B$266,1,FALSE)),"",VLOOKUP($L1367,Info!$B$4:$L$266,3,FALSE)))</f>
        <v/>
      </c>
      <c r="Q1367" s="96" t="str">
        <f>IF($L1367="None","",IF(ISERROR(VLOOKUP($L1367,Info!$B$4:$B$266,1,FALSE)),"",VLOOKUP($L1367,Info!$B$4:$L$266,4,FALSE)))</f>
        <v/>
      </c>
      <c r="R1367" s="1"/>
      <c r="S1367" s="6" t="str">
        <f t="shared" si="107"/>
        <v/>
      </c>
      <c r="T1367" s="6" t="str">
        <f>IF($L1367="None","",IF(ISERROR(VLOOKUP($L1367,Info!$B$4:$B$266,1,FALSE)),"",VLOOKUP($L1367,Info!$B$4:$L$266,11,FALSE)))</f>
        <v/>
      </c>
      <c r="U1367" s="1"/>
      <c r="V1367" s="1"/>
      <c r="W1367" s="1"/>
      <c r="X1367" s="1" t="str">
        <f>IF($L1367="None","",IF(ISERROR(VLOOKUP($L1367,Info!$B$4:$B$266,1,FALSE)),"",IF(OR(W1367="Metallic Liquid Tight",W1367="Non-Metallic Liquid Tight",W1367="LSZH",W1367="Greenfield"),VLOOKUP($L1367,Info!$B$4:$L$266,7,FALSE),"N/A")))</f>
        <v/>
      </c>
      <c r="Y1367" s="1"/>
      <c r="Z1367" s="96" t="str">
        <f>IF($L1367="None","",IF(ISERROR(VLOOKUP($L1367,Info!$B$4:$B$266,1,FALSE)),"",VLOOKUP($L1367,Info!$B$4:$L$266,9,FALSE)))</f>
        <v/>
      </c>
      <c r="AA1367" s="96" t="str">
        <f>IF($L1367="None","",IF(ISERROR(VLOOKUP($L1367,Info!$B$4:$B$266,1,FALSE)),"",VLOOKUP($L1367,Info!$B$4:$L$266,8,FALSE)))</f>
        <v/>
      </c>
      <c r="AB1367" s="96" t="str">
        <f>IF($L1367="None","",IF(ISERROR(VLOOKUP($L1367,Info!$B$4:$B$266,1,FALSE)),"",VLOOKUP($L1367,Info!$B$4:$L$266,10,FALSE)))</f>
        <v/>
      </c>
      <c r="AC1367" s="1" t="str">
        <f>IF(W1367="SO Cable","Black,White",IF(O1367="","",IF(P1367="","",IF($J$12&lt;&gt;"ABC",IF(P1367&lt;="250",VLOOKUP(O1367,Info!$AZ$4:$BB$22,3,FALSE),VLOOKUP(O1367,Info!$AZ$23:$BB$39,3,FALSE)),IF(P1367&lt;="250",VLOOKUP(O1367,Info!$AO$4:$AQ$22,3,FALSE),VLOOKUP(O1367,Info!$AO$23:$AP$39,3,FALSE))))))</f>
        <v/>
      </c>
      <c r="AD1367" s="1"/>
      <c r="AE1367" s="1" t="str">
        <f>IF($L1367="None","",IF(ISERROR(VLOOKUP($L1367,Info!$B$4:$B$266,1,FALSE)),"",VLOOKUP($L1367,Info!$B$4:$L$266,4,FALSE)))</f>
        <v/>
      </c>
      <c r="AF1367" s="1" t="str">
        <f>IF($L1367="None","",IF(ISERROR(VLOOKUP($L1367,Info!$B$4:$B$266,1,FALSE)),"",VLOOKUP($L1367,Info!$B$4:$L$266,6,FALSE)))</f>
        <v/>
      </c>
      <c r="AG1367" s="1"/>
      <c r="AH1367" s="33" t="str" cm="1">
        <f t="array" ref="AH1367">IF(AND(L1367&lt;&gt;"",O1367&lt;&gt;"",R1367:S1367&lt;&gt;"",W1367:X1367&lt;&gt;"",Z1367:AA1367&lt;&gt;"",AC1367&lt;&gt;""),"Good","Bad")</f>
        <v>Bad</v>
      </c>
      <c r="AL1367" t="str" cm="1">
        <f t="array" ref="AL1367">IF(R1367&gt;0,_xlfn.IFS(COUNTIF($L$20:L1367,"&lt;&gt;")&lt;101,1,COUNTIF($L$20:L1367,"&lt;&gt;")&lt;201,2,COUNTIF($L$20:L1367,"&lt;&gt;")&lt;301,3,COUNTIF($L$20:L1367,"&lt;&gt;")&lt;401,4,COUNTIF($L$20:L1367,"&lt;&gt;")&lt;501,5,COUNTIF($L$20:L1367,"&lt;&gt;")&lt;601,6,COUNTIF($L$20:L1367,"&lt;&gt;")&lt;701,7,COUNTIF($L$20:L1367,"&lt;&gt;")&lt;801,8,COUNTIF($L$20:L1367,"&lt;&gt;")&lt;901,9,COUNTIF($L$20:L1367,"&lt;&gt;")&lt;1001,10,COUNTIF($L$20:L1367,"&lt;&gt;")&lt;1101,11,COUNTIF($L$20:L1367,"&lt;&gt;")&lt;1201,12,COUNTIF($L$20:L1367,"&lt;&gt;")&lt;1301,13,COUNTIF($L$20:L1367,"&lt;&gt;")&lt;1401,14,COUNTIF($L$20:L1367,"&lt;&gt;")&lt;1501,15,COUNTIF($L$20:L1367,"&lt;&gt;")&lt;1601,16,COUNTIF($L$20:L1367,"&lt;&gt;")&lt;1701,17,COUNTIF($L$20:L1367,"&lt;&gt;")&lt;1801,18,COUNTIF($L$20:L1367,"&lt;&gt;")&lt;1901,19,COUNTIF($L$20:L1367,"&lt;&gt;")&lt;2001,20,COUNTIF($L$20:L1367,"&lt;&gt;")&lt;2101,21,COUNTIF($L$20:L1367,"&lt;&gt;")&lt;2201,22,COUNTIF($L$20:L1367,"&lt;&gt;")&lt;2301,23,COUNTIF($L$20:L1367,"&lt;&gt;")&lt;2401,24,COUNTIF($L$20:L1367,"&lt;&gt;")&lt;2501,25,COUNTIF($L$20:L1367,"&lt;&gt;")&lt;2601,26,COUNTIF($L$20:L1367,"&lt;&gt;")&lt;2701,27,COUNTIF($L$20:L1367,"&lt;&gt;")&lt;2801,28,COUNTIF($L$20:L1367,"&lt;&gt;")&lt;2901,29,COUNTIF($L$20:L1367,"&lt;&gt;")&lt;3001,30),"")</f>
        <v/>
      </c>
      <c r="AM1367" t="str">
        <f t="shared" si="105"/>
        <v/>
      </c>
      <c r="AN1367" t="str">
        <f t="shared" si="109"/>
        <v/>
      </c>
      <c r="AP1367" t="str">
        <f t="shared" si="108"/>
        <v/>
      </c>
      <c r="AQ1367" t="str">
        <f>IF(AO1367="","",COUNTIFS(AM1367:$AM$3019,AO1367))</f>
        <v/>
      </c>
    </row>
    <row r="1368" spans="1:43" x14ac:dyDescent="0.25">
      <c r="A1368" s="6" t="str">
        <f>IF(COUNT($A$20:A1367)&lt;&gt;$B$4,IF(A1367="","",A1367+1),"")</f>
        <v/>
      </c>
      <c r="B1368" s="3"/>
      <c r="C1368" s="3"/>
      <c r="D1368" s="122"/>
      <c r="E1368" s="3"/>
      <c r="F1368" s="3"/>
      <c r="G1368" s="3"/>
      <c r="H1368" s="3"/>
      <c r="I1368" s="120"/>
      <c r="J1368" s="3"/>
      <c r="K1368" s="95" t="str" cm="1">
        <f t="array" ref="K1368">IF(OR($J$14 = "A",$J$14 = "B",$J$14 = "C"),IF(I1368="","",IF(LEN(I1368)&gt;2,_xlfn.IFS(ISNUMBER(SEARCH("_",I1368)),I1368,ISNUMBER(SEARCH(", ",I1368)),SUBSTITUTE(I1368,", ","_"),ISNUMBER(SEARCH("/ ",I1368)),SUBSTITUTE(I1368,"/ ","_"),ISNUMBER(SEARCH(",",I1368)),SUBSTITUTE(I1368,",","_"),ISNUMBER(SEARCH("/",I1368)),SUBSTITUTE(I1368,"/","_"),ISNUMBER(SEARCH("",I1368)),I1368),I1368)),IF(OR($J$14 = "J",$J$14 = "K"),"",IF(D1368="","",IF(LEN(D1368)&gt;2,_xlfn.IFS(ISNUMBER(SEARCH("_",D1368)),D1368,ISNUMBER(SEARCH(", ",D1368)),SUBSTITUTE(D1368,", ","_"),ISNUMBER(SEARCH("/ ",D1368)),SUBSTITUTE(D1368,"/ ","_"),ISNUMBER(SEARCH(",",D1368)),SUBSTITUTE(D1368,",","_"),ISNUMBER(SEARCH("/",D1368)),SUBSTITUTE(D1368,"/","_"),ISNUMBER(SEARCH("",D1368)),D1368),D1368))))</f>
        <v/>
      </c>
      <c r="L1368" s="1"/>
      <c r="M1368" s="1" t="str">
        <f t="shared" si="106"/>
        <v/>
      </c>
      <c r="N1368" s="94" t="str">
        <f>IF($L1368="None","",IF(ISERROR(VLOOKUP($L1368,Info!$B$4:$B$266,1,FALSE)),"",VLOOKUP($L1368,Info!$B$4:$L$266,5,FALSE)))</f>
        <v/>
      </c>
      <c r="O1368" s="94" t="str">
        <f>IF(K1368="","",IF(AND($J$12&lt;&gt;"ABC",N1368="3"),"BAC",IF(N1368="3","ABC",IF($J$12&lt;&gt;"ABC",IF($J$10="Standard",VLOOKUP(K1368,Info!$BE$4:$BF$481,2,FALSE),VLOOKUP(K1368,Info!$BI$4:$BJ$482,2,FALSE)),IF($J$10="Standard",VLOOKUP(K1368,Info!$AG$4:$AH$2994,2,FALSE),VLOOKUP(K1368,Info!$AK$4:$AL$2997,2,FALSE))))))</f>
        <v/>
      </c>
      <c r="P1368" s="94" t="str">
        <f>IF($L1368="None","",IF(ISERROR(VLOOKUP($L1368,Info!$B$4:$B$266,1,FALSE)),"",VLOOKUP($L1368,Info!$B$4:$L$266,3,FALSE)))</f>
        <v/>
      </c>
      <c r="Q1368" s="96" t="str">
        <f>IF($L1368="None","",IF(ISERROR(VLOOKUP($L1368,Info!$B$4:$B$266,1,FALSE)),"",VLOOKUP($L1368,Info!$B$4:$L$266,4,FALSE)))</f>
        <v/>
      </c>
      <c r="R1368" s="1"/>
      <c r="S1368" s="6" t="str">
        <f t="shared" si="107"/>
        <v/>
      </c>
      <c r="T1368" s="6" t="str">
        <f>IF($L1368="None","",IF(ISERROR(VLOOKUP($L1368,Info!$B$4:$B$266,1,FALSE)),"",VLOOKUP($L1368,Info!$B$4:$L$266,11,FALSE)))</f>
        <v/>
      </c>
      <c r="U1368" s="1"/>
      <c r="V1368" s="1"/>
      <c r="W1368" s="1"/>
      <c r="X1368" s="1" t="str">
        <f>IF($L1368="None","",IF(ISERROR(VLOOKUP($L1368,Info!$B$4:$B$266,1,FALSE)),"",IF(OR(W1368="Metallic Liquid Tight",W1368="Non-Metallic Liquid Tight",W1368="LSZH",W1368="Greenfield"),VLOOKUP($L1368,Info!$B$4:$L$266,7,FALSE),"N/A")))</f>
        <v/>
      </c>
      <c r="Y1368" s="1"/>
      <c r="Z1368" s="96" t="str">
        <f>IF($L1368="None","",IF(ISERROR(VLOOKUP($L1368,Info!$B$4:$B$266,1,FALSE)),"",VLOOKUP($L1368,Info!$B$4:$L$266,9,FALSE)))</f>
        <v/>
      </c>
      <c r="AA1368" s="96" t="str">
        <f>IF($L1368="None","",IF(ISERROR(VLOOKUP($L1368,Info!$B$4:$B$266,1,FALSE)),"",VLOOKUP($L1368,Info!$B$4:$L$266,8,FALSE)))</f>
        <v/>
      </c>
      <c r="AB1368" s="96" t="str">
        <f>IF($L1368="None","",IF(ISERROR(VLOOKUP($L1368,Info!$B$4:$B$266,1,FALSE)),"",VLOOKUP($L1368,Info!$B$4:$L$266,10,FALSE)))</f>
        <v/>
      </c>
      <c r="AC1368" s="1" t="str">
        <f>IF(W1368="SO Cable","Black,White",IF(O1368="","",IF(P1368="","",IF($J$12&lt;&gt;"ABC",IF(P1368&lt;="250",VLOOKUP(O1368,Info!$AZ$4:$BB$22,3,FALSE),VLOOKUP(O1368,Info!$AZ$23:$BB$39,3,FALSE)),IF(P1368&lt;="250",VLOOKUP(O1368,Info!$AO$4:$AQ$22,3,FALSE),VLOOKUP(O1368,Info!$AO$23:$AP$39,3,FALSE))))))</f>
        <v/>
      </c>
      <c r="AD1368" s="1"/>
      <c r="AE1368" s="1" t="str">
        <f>IF($L1368="None","",IF(ISERROR(VLOOKUP($L1368,Info!$B$4:$B$266,1,FALSE)),"",VLOOKUP($L1368,Info!$B$4:$L$266,4,FALSE)))</f>
        <v/>
      </c>
      <c r="AF1368" s="1" t="str">
        <f>IF($L1368="None","",IF(ISERROR(VLOOKUP($L1368,Info!$B$4:$B$266,1,FALSE)),"",VLOOKUP($L1368,Info!$B$4:$L$266,6,FALSE)))</f>
        <v/>
      </c>
      <c r="AG1368" s="1"/>
      <c r="AH1368" s="33" t="str" cm="1">
        <f t="array" ref="AH1368">IF(AND(L1368&lt;&gt;"",O1368&lt;&gt;"",R1368:S1368&lt;&gt;"",W1368:X1368&lt;&gt;"",Z1368:AA1368&lt;&gt;"",AC1368&lt;&gt;""),"Good","Bad")</f>
        <v>Bad</v>
      </c>
      <c r="AL1368" t="str" cm="1">
        <f t="array" ref="AL1368">IF(R1368&gt;0,_xlfn.IFS(COUNTIF($L$20:L1368,"&lt;&gt;")&lt;101,1,COUNTIF($L$20:L1368,"&lt;&gt;")&lt;201,2,COUNTIF($L$20:L1368,"&lt;&gt;")&lt;301,3,COUNTIF($L$20:L1368,"&lt;&gt;")&lt;401,4,COUNTIF($L$20:L1368,"&lt;&gt;")&lt;501,5,COUNTIF($L$20:L1368,"&lt;&gt;")&lt;601,6,COUNTIF($L$20:L1368,"&lt;&gt;")&lt;701,7,COUNTIF($L$20:L1368,"&lt;&gt;")&lt;801,8,COUNTIF($L$20:L1368,"&lt;&gt;")&lt;901,9,COUNTIF($L$20:L1368,"&lt;&gt;")&lt;1001,10,COUNTIF($L$20:L1368,"&lt;&gt;")&lt;1101,11,COUNTIF($L$20:L1368,"&lt;&gt;")&lt;1201,12,COUNTIF($L$20:L1368,"&lt;&gt;")&lt;1301,13,COUNTIF($L$20:L1368,"&lt;&gt;")&lt;1401,14,COUNTIF($L$20:L1368,"&lt;&gt;")&lt;1501,15,COUNTIF($L$20:L1368,"&lt;&gt;")&lt;1601,16,COUNTIF($L$20:L1368,"&lt;&gt;")&lt;1701,17,COUNTIF($L$20:L1368,"&lt;&gt;")&lt;1801,18,COUNTIF($L$20:L1368,"&lt;&gt;")&lt;1901,19,COUNTIF($L$20:L1368,"&lt;&gt;")&lt;2001,20,COUNTIF($L$20:L1368,"&lt;&gt;")&lt;2101,21,COUNTIF($L$20:L1368,"&lt;&gt;")&lt;2201,22,COUNTIF($L$20:L1368,"&lt;&gt;")&lt;2301,23,COUNTIF($L$20:L1368,"&lt;&gt;")&lt;2401,24,COUNTIF($L$20:L1368,"&lt;&gt;")&lt;2501,25,COUNTIF($L$20:L1368,"&lt;&gt;")&lt;2601,26,COUNTIF($L$20:L1368,"&lt;&gt;")&lt;2701,27,COUNTIF($L$20:L1368,"&lt;&gt;")&lt;2801,28,COUNTIF($L$20:L1368,"&lt;&gt;")&lt;2901,29,COUNTIF($L$20:L1368,"&lt;&gt;")&lt;3001,30),"")</f>
        <v/>
      </c>
      <c r="AM1368" t="str">
        <f t="shared" si="105"/>
        <v/>
      </c>
      <c r="AN1368" t="str">
        <f t="shared" si="109"/>
        <v/>
      </c>
      <c r="AP1368" t="str">
        <f t="shared" si="108"/>
        <v/>
      </c>
      <c r="AQ1368" t="str">
        <f>IF(AO1368="","",COUNTIFS(AM1368:$AM$3019,AO1368))</f>
        <v/>
      </c>
    </row>
    <row r="1369" spans="1:43" x14ac:dyDescent="0.25">
      <c r="A1369" s="6" t="str">
        <f>IF(COUNT($A$20:A1368)&lt;&gt;$B$4,IF(A1368="","",A1368+1),"")</f>
        <v/>
      </c>
      <c r="B1369" s="3"/>
      <c r="C1369" s="3"/>
      <c r="D1369" s="122"/>
      <c r="E1369" s="3"/>
      <c r="F1369" s="3"/>
      <c r="G1369" s="3"/>
      <c r="H1369" s="3"/>
      <c r="I1369" s="120"/>
      <c r="J1369" s="3"/>
      <c r="K1369" s="95" t="str" cm="1">
        <f t="array" ref="K1369">IF(OR($J$14 = "A",$J$14 = "B",$J$14 = "C"),IF(I1369="","",IF(LEN(I1369)&gt;2,_xlfn.IFS(ISNUMBER(SEARCH("_",I1369)),I1369,ISNUMBER(SEARCH(", ",I1369)),SUBSTITUTE(I1369,", ","_"),ISNUMBER(SEARCH("/ ",I1369)),SUBSTITUTE(I1369,"/ ","_"),ISNUMBER(SEARCH(",",I1369)),SUBSTITUTE(I1369,",","_"),ISNUMBER(SEARCH("/",I1369)),SUBSTITUTE(I1369,"/","_"),ISNUMBER(SEARCH("",I1369)),I1369),I1369)),IF(OR($J$14 = "J",$J$14 = "K"),"",IF(D1369="","",IF(LEN(D1369)&gt;2,_xlfn.IFS(ISNUMBER(SEARCH("_",D1369)),D1369,ISNUMBER(SEARCH(", ",D1369)),SUBSTITUTE(D1369,", ","_"),ISNUMBER(SEARCH("/ ",D1369)),SUBSTITUTE(D1369,"/ ","_"),ISNUMBER(SEARCH(",",D1369)),SUBSTITUTE(D1369,",","_"),ISNUMBER(SEARCH("/",D1369)),SUBSTITUTE(D1369,"/","_"),ISNUMBER(SEARCH("",D1369)),D1369),D1369))))</f>
        <v/>
      </c>
      <c r="L1369" s="1"/>
      <c r="M1369" s="1" t="str">
        <f t="shared" si="106"/>
        <v/>
      </c>
      <c r="N1369" s="94" t="str">
        <f>IF($L1369="None","",IF(ISERROR(VLOOKUP($L1369,Info!$B$4:$B$266,1,FALSE)),"",VLOOKUP($L1369,Info!$B$4:$L$266,5,FALSE)))</f>
        <v/>
      </c>
      <c r="O1369" s="94" t="str">
        <f>IF(K1369="","",IF(AND($J$12&lt;&gt;"ABC",N1369="3"),"BAC",IF(N1369="3","ABC",IF($J$12&lt;&gt;"ABC",IF($J$10="Standard",VLOOKUP(K1369,Info!$BE$4:$BF$481,2,FALSE),VLOOKUP(K1369,Info!$BI$4:$BJ$482,2,FALSE)),IF($J$10="Standard",VLOOKUP(K1369,Info!$AG$4:$AH$2994,2,FALSE),VLOOKUP(K1369,Info!$AK$4:$AL$2997,2,FALSE))))))</f>
        <v/>
      </c>
      <c r="P1369" s="94" t="str">
        <f>IF($L1369="None","",IF(ISERROR(VLOOKUP($L1369,Info!$B$4:$B$266,1,FALSE)),"",VLOOKUP($L1369,Info!$B$4:$L$266,3,FALSE)))</f>
        <v/>
      </c>
      <c r="Q1369" s="96" t="str">
        <f>IF($L1369="None","",IF(ISERROR(VLOOKUP($L1369,Info!$B$4:$B$266,1,FALSE)),"",VLOOKUP($L1369,Info!$B$4:$L$266,4,FALSE)))</f>
        <v/>
      </c>
      <c r="R1369" s="1"/>
      <c r="S1369" s="6" t="str">
        <f t="shared" si="107"/>
        <v/>
      </c>
      <c r="T1369" s="6" t="str">
        <f>IF($L1369="None","",IF(ISERROR(VLOOKUP($L1369,Info!$B$4:$B$266,1,FALSE)),"",VLOOKUP($L1369,Info!$B$4:$L$266,11,FALSE)))</f>
        <v/>
      </c>
      <c r="U1369" s="1"/>
      <c r="V1369" s="1"/>
      <c r="W1369" s="1"/>
      <c r="X1369" s="1" t="str">
        <f>IF($L1369="None","",IF(ISERROR(VLOOKUP($L1369,Info!$B$4:$B$266,1,FALSE)),"",IF(OR(W1369="Metallic Liquid Tight",W1369="Non-Metallic Liquid Tight",W1369="LSZH",W1369="Greenfield"),VLOOKUP($L1369,Info!$B$4:$L$266,7,FALSE),"N/A")))</f>
        <v/>
      </c>
      <c r="Y1369" s="1"/>
      <c r="Z1369" s="96" t="str">
        <f>IF($L1369="None","",IF(ISERROR(VLOOKUP($L1369,Info!$B$4:$B$266,1,FALSE)),"",VLOOKUP($L1369,Info!$B$4:$L$266,9,FALSE)))</f>
        <v/>
      </c>
      <c r="AA1369" s="96" t="str">
        <f>IF($L1369="None","",IF(ISERROR(VLOOKUP($L1369,Info!$B$4:$B$266,1,FALSE)),"",VLOOKUP($L1369,Info!$B$4:$L$266,8,FALSE)))</f>
        <v/>
      </c>
      <c r="AB1369" s="96" t="str">
        <f>IF($L1369="None","",IF(ISERROR(VLOOKUP($L1369,Info!$B$4:$B$266,1,FALSE)),"",VLOOKUP($L1369,Info!$B$4:$L$266,10,FALSE)))</f>
        <v/>
      </c>
      <c r="AC1369" s="1" t="str">
        <f>IF(W1369="SO Cable","Black,White",IF(O1369="","",IF(P1369="","",IF($J$12&lt;&gt;"ABC",IF(P1369&lt;="250",VLOOKUP(O1369,Info!$AZ$4:$BB$22,3,FALSE),VLOOKUP(O1369,Info!$AZ$23:$BB$39,3,FALSE)),IF(P1369&lt;="250",VLOOKUP(O1369,Info!$AO$4:$AQ$22,3,FALSE),VLOOKUP(O1369,Info!$AO$23:$AP$39,3,FALSE))))))</f>
        <v/>
      </c>
      <c r="AD1369" s="1"/>
      <c r="AE1369" s="1" t="str">
        <f>IF($L1369="None","",IF(ISERROR(VLOOKUP($L1369,Info!$B$4:$B$266,1,FALSE)),"",VLOOKUP($L1369,Info!$B$4:$L$266,4,FALSE)))</f>
        <v/>
      </c>
      <c r="AF1369" s="1" t="str">
        <f>IF($L1369="None","",IF(ISERROR(VLOOKUP($L1369,Info!$B$4:$B$266,1,FALSE)),"",VLOOKUP($L1369,Info!$B$4:$L$266,6,FALSE)))</f>
        <v/>
      </c>
      <c r="AG1369" s="1"/>
      <c r="AH1369" s="33" t="str" cm="1">
        <f t="array" ref="AH1369">IF(AND(L1369&lt;&gt;"",O1369&lt;&gt;"",R1369:S1369&lt;&gt;"",W1369:X1369&lt;&gt;"",Z1369:AA1369&lt;&gt;"",AC1369&lt;&gt;""),"Good","Bad")</f>
        <v>Bad</v>
      </c>
      <c r="AL1369" t="str" cm="1">
        <f t="array" ref="AL1369">IF(R1369&gt;0,_xlfn.IFS(COUNTIF($L$20:L1369,"&lt;&gt;")&lt;101,1,COUNTIF($L$20:L1369,"&lt;&gt;")&lt;201,2,COUNTIF($L$20:L1369,"&lt;&gt;")&lt;301,3,COUNTIF($L$20:L1369,"&lt;&gt;")&lt;401,4,COUNTIF($L$20:L1369,"&lt;&gt;")&lt;501,5,COUNTIF($L$20:L1369,"&lt;&gt;")&lt;601,6,COUNTIF($L$20:L1369,"&lt;&gt;")&lt;701,7,COUNTIF($L$20:L1369,"&lt;&gt;")&lt;801,8,COUNTIF($L$20:L1369,"&lt;&gt;")&lt;901,9,COUNTIF($L$20:L1369,"&lt;&gt;")&lt;1001,10,COUNTIF($L$20:L1369,"&lt;&gt;")&lt;1101,11,COUNTIF($L$20:L1369,"&lt;&gt;")&lt;1201,12,COUNTIF($L$20:L1369,"&lt;&gt;")&lt;1301,13,COUNTIF($L$20:L1369,"&lt;&gt;")&lt;1401,14,COUNTIF($L$20:L1369,"&lt;&gt;")&lt;1501,15,COUNTIF($L$20:L1369,"&lt;&gt;")&lt;1601,16,COUNTIF($L$20:L1369,"&lt;&gt;")&lt;1701,17,COUNTIF($L$20:L1369,"&lt;&gt;")&lt;1801,18,COUNTIF($L$20:L1369,"&lt;&gt;")&lt;1901,19,COUNTIF($L$20:L1369,"&lt;&gt;")&lt;2001,20,COUNTIF($L$20:L1369,"&lt;&gt;")&lt;2101,21,COUNTIF($L$20:L1369,"&lt;&gt;")&lt;2201,22,COUNTIF($L$20:L1369,"&lt;&gt;")&lt;2301,23,COUNTIF($L$20:L1369,"&lt;&gt;")&lt;2401,24,COUNTIF($L$20:L1369,"&lt;&gt;")&lt;2501,25,COUNTIF($L$20:L1369,"&lt;&gt;")&lt;2601,26,COUNTIF($L$20:L1369,"&lt;&gt;")&lt;2701,27,COUNTIF($L$20:L1369,"&lt;&gt;")&lt;2801,28,COUNTIF($L$20:L1369,"&lt;&gt;")&lt;2901,29,COUNTIF($L$20:L1369,"&lt;&gt;")&lt;3001,30),"")</f>
        <v/>
      </c>
      <c r="AM1369" t="str">
        <f t="shared" si="105"/>
        <v/>
      </c>
      <c r="AN1369" t="str">
        <f t="shared" si="109"/>
        <v/>
      </c>
      <c r="AP1369" t="str">
        <f t="shared" si="108"/>
        <v/>
      </c>
      <c r="AQ1369" t="str">
        <f>IF(AO1369="","",COUNTIFS(AM1369:$AM$3019,AO1369))</f>
        <v/>
      </c>
    </row>
    <row r="1370" spans="1:43" x14ac:dyDescent="0.25">
      <c r="A1370" s="6" t="str">
        <f>IF(COUNT($A$20:A1369)&lt;&gt;$B$4,IF(A1369="","",A1369+1),"")</f>
        <v/>
      </c>
      <c r="B1370" s="3"/>
      <c r="C1370" s="3"/>
      <c r="D1370" s="122"/>
      <c r="E1370" s="3"/>
      <c r="F1370" s="3"/>
      <c r="G1370" s="3"/>
      <c r="H1370" s="3"/>
      <c r="I1370" s="120"/>
      <c r="J1370" s="3"/>
      <c r="K1370" s="95" t="str" cm="1">
        <f t="array" ref="K1370">IF(OR($J$14 = "A",$J$14 = "B",$J$14 = "C"),IF(I1370="","",IF(LEN(I1370)&gt;2,_xlfn.IFS(ISNUMBER(SEARCH("_",I1370)),I1370,ISNUMBER(SEARCH(", ",I1370)),SUBSTITUTE(I1370,", ","_"),ISNUMBER(SEARCH("/ ",I1370)),SUBSTITUTE(I1370,"/ ","_"),ISNUMBER(SEARCH(",",I1370)),SUBSTITUTE(I1370,",","_"),ISNUMBER(SEARCH("/",I1370)),SUBSTITUTE(I1370,"/","_"),ISNUMBER(SEARCH("",I1370)),I1370),I1370)),IF(OR($J$14 = "J",$J$14 = "K"),"",IF(D1370="","",IF(LEN(D1370)&gt;2,_xlfn.IFS(ISNUMBER(SEARCH("_",D1370)),D1370,ISNUMBER(SEARCH(", ",D1370)),SUBSTITUTE(D1370,", ","_"),ISNUMBER(SEARCH("/ ",D1370)),SUBSTITUTE(D1370,"/ ","_"),ISNUMBER(SEARCH(",",D1370)),SUBSTITUTE(D1370,",","_"),ISNUMBER(SEARCH("/",D1370)),SUBSTITUTE(D1370,"/","_"),ISNUMBER(SEARCH("",D1370)),D1370),D1370))))</f>
        <v/>
      </c>
      <c r="L1370" s="1"/>
      <c r="M1370" s="1" t="str">
        <f t="shared" si="106"/>
        <v/>
      </c>
      <c r="N1370" s="94" t="str">
        <f>IF($L1370="None","",IF(ISERROR(VLOOKUP($L1370,Info!$B$4:$B$266,1,FALSE)),"",VLOOKUP($L1370,Info!$B$4:$L$266,5,FALSE)))</f>
        <v/>
      </c>
      <c r="O1370" s="94" t="str">
        <f>IF(K1370="","",IF(AND($J$12&lt;&gt;"ABC",N1370="3"),"BAC",IF(N1370="3","ABC",IF($J$12&lt;&gt;"ABC",IF($J$10="Standard",VLOOKUP(K1370,Info!$BE$4:$BF$481,2,FALSE),VLOOKUP(K1370,Info!$BI$4:$BJ$482,2,FALSE)),IF($J$10="Standard",VLOOKUP(K1370,Info!$AG$4:$AH$2994,2,FALSE),VLOOKUP(K1370,Info!$AK$4:$AL$2997,2,FALSE))))))</f>
        <v/>
      </c>
      <c r="P1370" s="94" t="str">
        <f>IF($L1370="None","",IF(ISERROR(VLOOKUP($L1370,Info!$B$4:$B$266,1,FALSE)),"",VLOOKUP($L1370,Info!$B$4:$L$266,3,FALSE)))</f>
        <v/>
      </c>
      <c r="Q1370" s="96" t="str">
        <f>IF($L1370="None","",IF(ISERROR(VLOOKUP($L1370,Info!$B$4:$B$266,1,FALSE)),"",VLOOKUP($L1370,Info!$B$4:$L$266,4,FALSE)))</f>
        <v/>
      </c>
      <c r="R1370" s="1"/>
      <c r="S1370" s="6" t="str">
        <f t="shared" si="107"/>
        <v/>
      </c>
      <c r="T1370" s="6" t="str">
        <f>IF($L1370="None","",IF(ISERROR(VLOOKUP($L1370,Info!$B$4:$B$266,1,FALSE)),"",VLOOKUP($L1370,Info!$B$4:$L$266,11,FALSE)))</f>
        <v/>
      </c>
      <c r="U1370" s="1"/>
      <c r="V1370" s="1"/>
      <c r="W1370" s="1"/>
      <c r="X1370" s="1" t="str">
        <f>IF($L1370="None","",IF(ISERROR(VLOOKUP($L1370,Info!$B$4:$B$266,1,FALSE)),"",IF(OR(W1370="Metallic Liquid Tight",W1370="Non-Metallic Liquid Tight",W1370="LSZH",W1370="Greenfield"),VLOOKUP($L1370,Info!$B$4:$L$266,7,FALSE),"N/A")))</f>
        <v/>
      </c>
      <c r="Y1370" s="1"/>
      <c r="Z1370" s="96" t="str">
        <f>IF($L1370="None","",IF(ISERROR(VLOOKUP($L1370,Info!$B$4:$B$266,1,FALSE)),"",VLOOKUP($L1370,Info!$B$4:$L$266,9,FALSE)))</f>
        <v/>
      </c>
      <c r="AA1370" s="96" t="str">
        <f>IF($L1370="None","",IF(ISERROR(VLOOKUP($L1370,Info!$B$4:$B$266,1,FALSE)),"",VLOOKUP($L1370,Info!$B$4:$L$266,8,FALSE)))</f>
        <v/>
      </c>
      <c r="AB1370" s="96" t="str">
        <f>IF($L1370="None","",IF(ISERROR(VLOOKUP($L1370,Info!$B$4:$B$266,1,FALSE)),"",VLOOKUP($L1370,Info!$B$4:$L$266,10,FALSE)))</f>
        <v/>
      </c>
      <c r="AC1370" s="1" t="str">
        <f>IF(W1370="SO Cable","Black,White",IF(O1370="","",IF(P1370="","",IF($J$12&lt;&gt;"ABC",IF(P1370&lt;="250",VLOOKUP(O1370,Info!$AZ$4:$BB$22,3,FALSE),VLOOKUP(O1370,Info!$AZ$23:$BB$39,3,FALSE)),IF(P1370&lt;="250",VLOOKUP(O1370,Info!$AO$4:$AQ$22,3,FALSE),VLOOKUP(O1370,Info!$AO$23:$AP$39,3,FALSE))))))</f>
        <v/>
      </c>
      <c r="AD1370" s="1"/>
      <c r="AE1370" s="1" t="str">
        <f>IF($L1370="None","",IF(ISERROR(VLOOKUP($L1370,Info!$B$4:$B$266,1,FALSE)),"",VLOOKUP($L1370,Info!$B$4:$L$266,4,FALSE)))</f>
        <v/>
      </c>
      <c r="AF1370" s="1" t="str">
        <f>IF($L1370="None","",IF(ISERROR(VLOOKUP($L1370,Info!$B$4:$B$266,1,FALSE)),"",VLOOKUP($L1370,Info!$B$4:$L$266,6,FALSE)))</f>
        <v/>
      </c>
      <c r="AG1370" s="1"/>
      <c r="AH1370" s="33" t="str" cm="1">
        <f t="array" ref="AH1370">IF(AND(L1370&lt;&gt;"",O1370&lt;&gt;"",R1370:S1370&lt;&gt;"",W1370:X1370&lt;&gt;"",Z1370:AA1370&lt;&gt;"",AC1370&lt;&gt;""),"Good","Bad")</f>
        <v>Bad</v>
      </c>
      <c r="AL1370" t="str" cm="1">
        <f t="array" ref="AL1370">IF(R1370&gt;0,_xlfn.IFS(COUNTIF($L$20:L1370,"&lt;&gt;")&lt;101,1,COUNTIF($L$20:L1370,"&lt;&gt;")&lt;201,2,COUNTIF($L$20:L1370,"&lt;&gt;")&lt;301,3,COUNTIF($L$20:L1370,"&lt;&gt;")&lt;401,4,COUNTIF($L$20:L1370,"&lt;&gt;")&lt;501,5,COUNTIF($L$20:L1370,"&lt;&gt;")&lt;601,6,COUNTIF($L$20:L1370,"&lt;&gt;")&lt;701,7,COUNTIF($L$20:L1370,"&lt;&gt;")&lt;801,8,COUNTIF($L$20:L1370,"&lt;&gt;")&lt;901,9,COUNTIF($L$20:L1370,"&lt;&gt;")&lt;1001,10,COUNTIF($L$20:L1370,"&lt;&gt;")&lt;1101,11,COUNTIF($L$20:L1370,"&lt;&gt;")&lt;1201,12,COUNTIF($L$20:L1370,"&lt;&gt;")&lt;1301,13,COUNTIF($L$20:L1370,"&lt;&gt;")&lt;1401,14,COUNTIF($L$20:L1370,"&lt;&gt;")&lt;1501,15,COUNTIF($L$20:L1370,"&lt;&gt;")&lt;1601,16,COUNTIF($L$20:L1370,"&lt;&gt;")&lt;1701,17,COUNTIF($L$20:L1370,"&lt;&gt;")&lt;1801,18,COUNTIF($L$20:L1370,"&lt;&gt;")&lt;1901,19,COUNTIF($L$20:L1370,"&lt;&gt;")&lt;2001,20,COUNTIF($L$20:L1370,"&lt;&gt;")&lt;2101,21,COUNTIF($L$20:L1370,"&lt;&gt;")&lt;2201,22,COUNTIF($L$20:L1370,"&lt;&gt;")&lt;2301,23,COUNTIF($L$20:L1370,"&lt;&gt;")&lt;2401,24,COUNTIF($L$20:L1370,"&lt;&gt;")&lt;2501,25,COUNTIF($L$20:L1370,"&lt;&gt;")&lt;2601,26,COUNTIF($L$20:L1370,"&lt;&gt;")&lt;2701,27,COUNTIF($L$20:L1370,"&lt;&gt;")&lt;2801,28,COUNTIF($L$20:L1370,"&lt;&gt;")&lt;2901,29,COUNTIF($L$20:L1370,"&lt;&gt;")&lt;3001,30),"")</f>
        <v/>
      </c>
      <c r="AM1370" t="str">
        <f t="shared" si="105"/>
        <v/>
      </c>
      <c r="AN1370" t="str">
        <f t="shared" si="109"/>
        <v/>
      </c>
      <c r="AP1370" t="str">
        <f t="shared" si="108"/>
        <v/>
      </c>
      <c r="AQ1370" t="str">
        <f>IF(AO1370="","",COUNTIFS(AM1370:$AM$3019,AO1370))</f>
        <v/>
      </c>
    </row>
    <row r="1371" spans="1:43" x14ac:dyDescent="0.25">
      <c r="A1371" s="6" t="str">
        <f>IF(COUNT($A$20:A1370)&lt;&gt;$B$4,IF(A1370="","",A1370+1),"")</f>
        <v/>
      </c>
      <c r="B1371" s="3"/>
      <c r="C1371" s="3"/>
      <c r="D1371" s="122"/>
      <c r="E1371" s="3"/>
      <c r="F1371" s="3"/>
      <c r="G1371" s="3"/>
      <c r="H1371" s="3"/>
      <c r="I1371" s="120"/>
      <c r="J1371" s="3"/>
      <c r="K1371" s="95" t="str" cm="1">
        <f t="array" ref="K1371">IF(OR($J$14 = "A",$J$14 = "B",$J$14 = "C"),IF(I1371="","",IF(LEN(I1371)&gt;2,_xlfn.IFS(ISNUMBER(SEARCH("_",I1371)),I1371,ISNUMBER(SEARCH(", ",I1371)),SUBSTITUTE(I1371,", ","_"),ISNUMBER(SEARCH("/ ",I1371)),SUBSTITUTE(I1371,"/ ","_"),ISNUMBER(SEARCH(",",I1371)),SUBSTITUTE(I1371,",","_"),ISNUMBER(SEARCH("/",I1371)),SUBSTITUTE(I1371,"/","_"),ISNUMBER(SEARCH("",I1371)),I1371),I1371)),IF(OR($J$14 = "J",$J$14 = "K"),"",IF(D1371="","",IF(LEN(D1371)&gt;2,_xlfn.IFS(ISNUMBER(SEARCH("_",D1371)),D1371,ISNUMBER(SEARCH(", ",D1371)),SUBSTITUTE(D1371,", ","_"),ISNUMBER(SEARCH("/ ",D1371)),SUBSTITUTE(D1371,"/ ","_"),ISNUMBER(SEARCH(",",D1371)),SUBSTITUTE(D1371,",","_"),ISNUMBER(SEARCH("/",D1371)),SUBSTITUTE(D1371,"/","_"),ISNUMBER(SEARCH("",D1371)),D1371),D1371))))</f>
        <v/>
      </c>
      <c r="L1371" s="1"/>
      <c r="M1371" s="1" t="str">
        <f t="shared" si="106"/>
        <v/>
      </c>
      <c r="N1371" s="94" t="str">
        <f>IF($L1371="None","",IF(ISERROR(VLOOKUP($L1371,Info!$B$4:$B$266,1,FALSE)),"",VLOOKUP($L1371,Info!$B$4:$L$266,5,FALSE)))</f>
        <v/>
      </c>
      <c r="O1371" s="94" t="str">
        <f>IF(K1371="","",IF(AND($J$12&lt;&gt;"ABC",N1371="3"),"BAC",IF(N1371="3","ABC",IF($J$12&lt;&gt;"ABC",IF($J$10="Standard",VLOOKUP(K1371,Info!$BE$4:$BF$481,2,FALSE),VLOOKUP(K1371,Info!$BI$4:$BJ$482,2,FALSE)),IF($J$10="Standard",VLOOKUP(K1371,Info!$AG$4:$AH$2994,2,FALSE),VLOOKUP(K1371,Info!$AK$4:$AL$2997,2,FALSE))))))</f>
        <v/>
      </c>
      <c r="P1371" s="94" t="str">
        <f>IF($L1371="None","",IF(ISERROR(VLOOKUP($L1371,Info!$B$4:$B$266,1,FALSE)),"",VLOOKUP($L1371,Info!$B$4:$L$266,3,FALSE)))</f>
        <v/>
      </c>
      <c r="Q1371" s="96" t="str">
        <f>IF($L1371="None","",IF(ISERROR(VLOOKUP($L1371,Info!$B$4:$B$266,1,FALSE)),"",VLOOKUP($L1371,Info!$B$4:$L$266,4,FALSE)))</f>
        <v/>
      </c>
      <c r="R1371" s="1"/>
      <c r="S1371" s="6" t="str">
        <f t="shared" si="107"/>
        <v/>
      </c>
      <c r="T1371" s="6" t="str">
        <f>IF($L1371="None","",IF(ISERROR(VLOOKUP($L1371,Info!$B$4:$B$266,1,FALSE)),"",VLOOKUP($L1371,Info!$B$4:$L$266,11,FALSE)))</f>
        <v/>
      </c>
      <c r="U1371" s="1"/>
      <c r="V1371" s="1"/>
      <c r="W1371" s="1"/>
      <c r="X1371" s="1" t="str">
        <f>IF($L1371="None","",IF(ISERROR(VLOOKUP($L1371,Info!$B$4:$B$266,1,FALSE)),"",IF(OR(W1371="Metallic Liquid Tight",W1371="Non-Metallic Liquid Tight",W1371="LSZH",W1371="Greenfield"),VLOOKUP($L1371,Info!$B$4:$L$266,7,FALSE),"N/A")))</f>
        <v/>
      </c>
      <c r="Y1371" s="1"/>
      <c r="Z1371" s="96" t="str">
        <f>IF($L1371="None","",IF(ISERROR(VLOOKUP($L1371,Info!$B$4:$B$266,1,FALSE)),"",VLOOKUP($L1371,Info!$B$4:$L$266,9,FALSE)))</f>
        <v/>
      </c>
      <c r="AA1371" s="96" t="str">
        <f>IF($L1371="None","",IF(ISERROR(VLOOKUP($L1371,Info!$B$4:$B$266,1,FALSE)),"",VLOOKUP($L1371,Info!$B$4:$L$266,8,FALSE)))</f>
        <v/>
      </c>
      <c r="AB1371" s="96" t="str">
        <f>IF($L1371="None","",IF(ISERROR(VLOOKUP($L1371,Info!$B$4:$B$266,1,FALSE)),"",VLOOKUP($L1371,Info!$B$4:$L$266,10,FALSE)))</f>
        <v/>
      </c>
      <c r="AC1371" s="1" t="str">
        <f>IF(W1371="SO Cable","Black,White",IF(O1371="","",IF(P1371="","",IF($J$12&lt;&gt;"ABC",IF(P1371&lt;="250",VLOOKUP(O1371,Info!$AZ$4:$BB$22,3,FALSE),VLOOKUP(O1371,Info!$AZ$23:$BB$39,3,FALSE)),IF(P1371&lt;="250",VLOOKUP(O1371,Info!$AO$4:$AQ$22,3,FALSE),VLOOKUP(O1371,Info!$AO$23:$AP$39,3,FALSE))))))</f>
        <v/>
      </c>
      <c r="AD1371" s="1"/>
      <c r="AE1371" s="1" t="str">
        <f>IF($L1371="None","",IF(ISERROR(VLOOKUP($L1371,Info!$B$4:$B$266,1,FALSE)),"",VLOOKUP($L1371,Info!$B$4:$L$266,4,FALSE)))</f>
        <v/>
      </c>
      <c r="AF1371" s="1" t="str">
        <f>IF($L1371="None","",IF(ISERROR(VLOOKUP($L1371,Info!$B$4:$B$266,1,FALSE)),"",VLOOKUP($L1371,Info!$B$4:$L$266,6,FALSE)))</f>
        <v/>
      </c>
      <c r="AG1371" s="1"/>
      <c r="AH1371" s="33" t="str" cm="1">
        <f t="array" ref="AH1371">IF(AND(L1371&lt;&gt;"",O1371&lt;&gt;"",R1371:S1371&lt;&gt;"",W1371:X1371&lt;&gt;"",Z1371:AA1371&lt;&gt;"",AC1371&lt;&gt;""),"Good","Bad")</f>
        <v>Bad</v>
      </c>
      <c r="AL1371" t="str" cm="1">
        <f t="array" ref="AL1371">IF(R1371&gt;0,_xlfn.IFS(COUNTIF($L$20:L1371,"&lt;&gt;")&lt;101,1,COUNTIF($L$20:L1371,"&lt;&gt;")&lt;201,2,COUNTIF($L$20:L1371,"&lt;&gt;")&lt;301,3,COUNTIF($L$20:L1371,"&lt;&gt;")&lt;401,4,COUNTIF($L$20:L1371,"&lt;&gt;")&lt;501,5,COUNTIF($L$20:L1371,"&lt;&gt;")&lt;601,6,COUNTIF($L$20:L1371,"&lt;&gt;")&lt;701,7,COUNTIF($L$20:L1371,"&lt;&gt;")&lt;801,8,COUNTIF($L$20:L1371,"&lt;&gt;")&lt;901,9,COUNTIF($L$20:L1371,"&lt;&gt;")&lt;1001,10,COUNTIF($L$20:L1371,"&lt;&gt;")&lt;1101,11,COUNTIF($L$20:L1371,"&lt;&gt;")&lt;1201,12,COUNTIF($L$20:L1371,"&lt;&gt;")&lt;1301,13,COUNTIF($L$20:L1371,"&lt;&gt;")&lt;1401,14,COUNTIF($L$20:L1371,"&lt;&gt;")&lt;1501,15,COUNTIF($L$20:L1371,"&lt;&gt;")&lt;1601,16,COUNTIF($L$20:L1371,"&lt;&gt;")&lt;1701,17,COUNTIF($L$20:L1371,"&lt;&gt;")&lt;1801,18,COUNTIF($L$20:L1371,"&lt;&gt;")&lt;1901,19,COUNTIF($L$20:L1371,"&lt;&gt;")&lt;2001,20,COUNTIF($L$20:L1371,"&lt;&gt;")&lt;2101,21,COUNTIF($L$20:L1371,"&lt;&gt;")&lt;2201,22,COUNTIF($L$20:L1371,"&lt;&gt;")&lt;2301,23,COUNTIF($L$20:L1371,"&lt;&gt;")&lt;2401,24,COUNTIF($L$20:L1371,"&lt;&gt;")&lt;2501,25,COUNTIF($L$20:L1371,"&lt;&gt;")&lt;2601,26,COUNTIF($L$20:L1371,"&lt;&gt;")&lt;2701,27,COUNTIF($L$20:L1371,"&lt;&gt;")&lt;2801,28,COUNTIF($L$20:L1371,"&lt;&gt;")&lt;2901,29,COUNTIF($L$20:L1371,"&lt;&gt;")&lt;3001,30),"")</f>
        <v/>
      </c>
      <c r="AM1371" t="str">
        <f t="shared" si="105"/>
        <v/>
      </c>
      <c r="AN1371" t="str">
        <f t="shared" si="109"/>
        <v/>
      </c>
      <c r="AP1371" t="str">
        <f t="shared" si="108"/>
        <v/>
      </c>
      <c r="AQ1371" t="str">
        <f>IF(AO1371="","",COUNTIFS(AM1371:$AM$3019,AO1371))</f>
        <v/>
      </c>
    </row>
    <row r="1372" spans="1:43" x14ac:dyDescent="0.25">
      <c r="A1372" s="6" t="str">
        <f>IF(COUNT($A$20:A1371)&lt;&gt;$B$4,IF(A1371="","",A1371+1),"")</f>
        <v/>
      </c>
      <c r="B1372" s="3"/>
      <c r="C1372" s="3"/>
      <c r="D1372" s="122"/>
      <c r="E1372" s="3"/>
      <c r="F1372" s="3"/>
      <c r="G1372" s="3"/>
      <c r="H1372" s="3"/>
      <c r="I1372" s="120"/>
      <c r="J1372" s="3"/>
      <c r="K1372" s="95" t="str" cm="1">
        <f t="array" ref="K1372">IF(OR($J$14 = "A",$J$14 = "B",$J$14 = "C"),IF(I1372="","",IF(LEN(I1372)&gt;2,_xlfn.IFS(ISNUMBER(SEARCH("_",I1372)),I1372,ISNUMBER(SEARCH(", ",I1372)),SUBSTITUTE(I1372,", ","_"),ISNUMBER(SEARCH("/ ",I1372)),SUBSTITUTE(I1372,"/ ","_"),ISNUMBER(SEARCH(",",I1372)),SUBSTITUTE(I1372,",","_"),ISNUMBER(SEARCH("/",I1372)),SUBSTITUTE(I1372,"/","_"),ISNUMBER(SEARCH("",I1372)),I1372),I1372)),IF(OR($J$14 = "J",$J$14 = "K"),"",IF(D1372="","",IF(LEN(D1372)&gt;2,_xlfn.IFS(ISNUMBER(SEARCH("_",D1372)),D1372,ISNUMBER(SEARCH(", ",D1372)),SUBSTITUTE(D1372,", ","_"),ISNUMBER(SEARCH("/ ",D1372)),SUBSTITUTE(D1372,"/ ","_"),ISNUMBER(SEARCH(",",D1372)),SUBSTITUTE(D1372,",","_"),ISNUMBER(SEARCH("/",D1372)),SUBSTITUTE(D1372,"/","_"),ISNUMBER(SEARCH("",D1372)),D1372),D1372))))</f>
        <v/>
      </c>
      <c r="L1372" s="1"/>
      <c r="M1372" s="1" t="str">
        <f t="shared" si="106"/>
        <v/>
      </c>
      <c r="N1372" s="94" t="str">
        <f>IF($L1372="None","",IF(ISERROR(VLOOKUP($L1372,Info!$B$4:$B$266,1,FALSE)),"",VLOOKUP($L1372,Info!$B$4:$L$266,5,FALSE)))</f>
        <v/>
      </c>
      <c r="O1372" s="94" t="str">
        <f>IF(K1372="","",IF(AND($J$12&lt;&gt;"ABC",N1372="3"),"BAC",IF(N1372="3","ABC",IF($J$12&lt;&gt;"ABC",IF($J$10="Standard",VLOOKUP(K1372,Info!$BE$4:$BF$481,2,FALSE),VLOOKUP(K1372,Info!$BI$4:$BJ$482,2,FALSE)),IF($J$10="Standard",VLOOKUP(K1372,Info!$AG$4:$AH$2994,2,FALSE),VLOOKUP(K1372,Info!$AK$4:$AL$2997,2,FALSE))))))</f>
        <v/>
      </c>
      <c r="P1372" s="94" t="str">
        <f>IF($L1372="None","",IF(ISERROR(VLOOKUP($L1372,Info!$B$4:$B$266,1,FALSE)),"",VLOOKUP($L1372,Info!$B$4:$L$266,3,FALSE)))</f>
        <v/>
      </c>
      <c r="Q1372" s="96" t="str">
        <f>IF($L1372="None","",IF(ISERROR(VLOOKUP($L1372,Info!$B$4:$B$266,1,FALSE)),"",VLOOKUP($L1372,Info!$B$4:$L$266,4,FALSE)))</f>
        <v/>
      </c>
      <c r="R1372" s="1"/>
      <c r="S1372" s="6" t="str">
        <f t="shared" si="107"/>
        <v/>
      </c>
      <c r="T1372" s="6" t="str">
        <f>IF($L1372="None","",IF(ISERROR(VLOOKUP($L1372,Info!$B$4:$B$266,1,FALSE)),"",VLOOKUP($L1372,Info!$B$4:$L$266,11,FALSE)))</f>
        <v/>
      </c>
      <c r="U1372" s="1"/>
      <c r="V1372" s="1"/>
      <c r="W1372" s="1"/>
      <c r="X1372" s="1" t="str">
        <f>IF($L1372="None","",IF(ISERROR(VLOOKUP($L1372,Info!$B$4:$B$266,1,FALSE)),"",IF(OR(W1372="Metallic Liquid Tight",W1372="Non-Metallic Liquid Tight",W1372="LSZH",W1372="Greenfield"),VLOOKUP($L1372,Info!$B$4:$L$266,7,FALSE),"N/A")))</f>
        <v/>
      </c>
      <c r="Y1372" s="1"/>
      <c r="Z1372" s="96" t="str">
        <f>IF($L1372="None","",IF(ISERROR(VLOOKUP($L1372,Info!$B$4:$B$266,1,FALSE)),"",VLOOKUP($L1372,Info!$B$4:$L$266,9,FALSE)))</f>
        <v/>
      </c>
      <c r="AA1372" s="96" t="str">
        <f>IF($L1372="None","",IF(ISERROR(VLOOKUP($L1372,Info!$B$4:$B$266,1,FALSE)),"",VLOOKUP($L1372,Info!$B$4:$L$266,8,FALSE)))</f>
        <v/>
      </c>
      <c r="AB1372" s="96" t="str">
        <f>IF($L1372="None","",IF(ISERROR(VLOOKUP($L1372,Info!$B$4:$B$266,1,FALSE)),"",VLOOKUP($L1372,Info!$B$4:$L$266,10,FALSE)))</f>
        <v/>
      </c>
      <c r="AC1372" s="1" t="str">
        <f>IF(W1372="SO Cable","Black,White",IF(O1372="","",IF(P1372="","",IF($J$12&lt;&gt;"ABC",IF(P1372&lt;="250",VLOOKUP(O1372,Info!$AZ$4:$BB$22,3,FALSE),VLOOKUP(O1372,Info!$AZ$23:$BB$39,3,FALSE)),IF(P1372&lt;="250",VLOOKUP(O1372,Info!$AO$4:$AQ$22,3,FALSE),VLOOKUP(O1372,Info!$AO$23:$AP$39,3,FALSE))))))</f>
        <v/>
      </c>
      <c r="AD1372" s="1"/>
      <c r="AE1372" s="1" t="str">
        <f>IF($L1372="None","",IF(ISERROR(VLOOKUP($L1372,Info!$B$4:$B$266,1,FALSE)),"",VLOOKUP($L1372,Info!$B$4:$L$266,4,FALSE)))</f>
        <v/>
      </c>
      <c r="AF1372" s="1" t="str">
        <f>IF($L1372="None","",IF(ISERROR(VLOOKUP($L1372,Info!$B$4:$B$266,1,FALSE)),"",VLOOKUP($L1372,Info!$B$4:$L$266,6,FALSE)))</f>
        <v/>
      </c>
      <c r="AG1372" s="1"/>
      <c r="AH1372" s="33" t="str" cm="1">
        <f t="array" ref="AH1372">IF(AND(L1372&lt;&gt;"",O1372&lt;&gt;"",R1372:S1372&lt;&gt;"",W1372:X1372&lt;&gt;"",Z1372:AA1372&lt;&gt;"",AC1372&lt;&gt;""),"Good","Bad")</f>
        <v>Bad</v>
      </c>
      <c r="AL1372" t="str" cm="1">
        <f t="array" ref="AL1372">IF(R1372&gt;0,_xlfn.IFS(COUNTIF($L$20:L1372,"&lt;&gt;")&lt;101,1,COUNTIF($L$20:L1372,"&lt;&gt;")&lt;201,2,COUNTIF($L$20:L1372,"&lt;&gt;")&lt;301,3,COUNTIF($L$20:L1372,"&lt;&gt;")&lt;401,4,COUNTIF($L$20:L1372,"&lt;&gt;")&lt;501,5,COUNTIF($L$20:L1372,"&lt;&gt;")&lt;601,6,COUNTIF($L$20:L1372,"&lt;&gt;")&lt;701,7,COUNTIF($L$20:L1372,"&lt;&gt;")&lt;801,8,COUNTIF($L$20:L1372,"&lt;&gt;")&lt;901,9,COUNTIF($L$20:L1372,"&lt;&gt;")&lt;1001,10,COUNTIF($L$20:L1372,"&lt;&gt;")&lt;1101,11,COUNTIF($L$20:L1372,"&lt;&gt;")&lt;1201,12,COUNTIF($L$20:L1372,"&lt;&gt;")&lt;1301,13,COUNTIF($L$20:L1372,"&lt;&gt;")&lt;1401,14,COUNTIF($L$20:L1372,"&lt;&gt;")&lt;1501,15,COUNTIF($L$20:L1372,"&lt;&gt;")&lt;1601,16,COUNTIF($L$20:L1372,"&lt;&gt;")&lt;1701,17,COUNTIF($L$20:L1372,"&lt;&gt;")&lt;1801,18,COUNTIF($L$20:L1372,"&lt;&gt;")&lt;1901,19,COUNTIF($L$20:L1372,"&lt;&gt;")&lt;2001,20,COUNTIF($L$20:L1372,"&lt;&gt;")&lt;2101,21,COUNTIF($L$20:L1372,"&lt;&gt;")&lt;2201,22,COUNTIF($L$20:L1372,"&lt;&gt;")&lt;2301,23,COUNTIF($L$20:L1372,"&lt;&gt;")&lt;2401,24,COUNTIF($L$20:L1372,"&lt;&gt;")&lt;2501,25,COUNTIF($L$20:L1372,"&lt;&gt;")&lt;2601,26,COUNTIF($L$20:L1372,"&lt;&gt;")&lt;2701,27,COUNTIF($L$20:L1372,"&lt;&gt;")&lt;2801,28,COUNTIF($L$20:L1372,"&lt;&gt;")&lt;2901,29,COUNTIF($L$20:L1372,"&lt;&gt;")&lt;3001,30),"")</f>
        <v/>
      </c>
      <c r="AM1372" t="str">
        <f t="shared" si="105"/>
        <v/>
      </c>
      <c r="AN1372" t="str">
        <f t="shared" si="109"/>
        <v/>
      </c>
      <c r="AP1372" t="str">
        <f t="shared" si="108"/>
        <v/>
      </c>
      <c r="AQ1372" t="str">
        <f>IF(AO1372="","",COUNTIFS(AM1372:$AM$3019,AO1372))</f>
        <v/>
      </c>
    </row>
    <row r="1373" spans="1:43" x14ac:dyDescent="0.25">
      <c r="A1373" s="6" t="str">
        <f>IF(COUNT($A$20:A1372)&lt;&gt;$B$4,IF(A1372="","",A1372+1),"")</f>
        <v/>
      </c>
      <c r="B1373" s="3"/>
      <c r="C1373" s="3"/>
      <c r="D1373" s="122"/>
      <c r="E1373" s="3"/>
      <c r="F1373" s="3"/>
      <c r="G1373" s="3"/>
      <c r="H1373" s="3"/>
      <c r="I1373" s="120"/>
      <c r="J1373" s="3"/>
      <c r="K1373" s="95" t="str" cm="1">
        <f t="array" ref="K1373">IF(OR($J$14 = "A",$J$14 = "B",$J$14 = "C"),IF(I1373="","",IF(LEN(I1373)&gt;2,_xlfn.IFS(ISNUMBER(SEARCH("_",I1373)),I1373,ISNUMBER(SEARCH(", ",I1373)),SUBSTITUTE(I1373,", ","_"),ISNUMBER(SEARCH("/ ",I1373)),SUBSTITUTE(I1373,"/ ","_"),ISNUMBER(SEARCH(",",I1373)),SUBSTITUTE(I1373,",","_"),ISNUMBER(SEARCH("/",I1373)),SUBSTITUTE(I1373,"/","_"),ISNUMBER(SEARCH("",I1373)),I1373),I1373)),IF(OR($J$14 = "J",$J$14 = "K"),"",IF(D1373="","",IF(LEN(D1373)&gt;2,_xlfn.IFS(ISNUMBER(SEARCH("_",D1373)),D1373,ISNUMBER(SEARCH(", ",D1373)),SUBSTITUTE(D1373,", ","_"),ISNUMBER(SEARCH("/ ",D1373)),SUBSTITUTE(D1373,"/ ","_"),ISNUMBER(SEARCH(",",D1373)),SUBSTITUTE(D1373,",","_"),ISNUMBER(SEARCH("/",D1373)),SUBSTITUTE(D1373,"/","_"),ISNUMBER(SEARCH("",D1373)),D1373),D1373))))</f>
        <v/>
      </c>
      <c r="L1373" s="1"/>
      <c r="M1373" s="1" t="str">
        <f t="shared" si="106"/>
        <v/>
      </c>
      <c r="N1373" s="94" t="str">
        <f>IF($L1373="None","",IF(ISERROR(VLOOKUP($L1373,Info!$B$4:$B$266,1,FALSE)),"",VLOOKUP($L1373,Info!$B$4:$L$266,5,FALSE)))</f>
        <v/>
      </c>
      <c r="O1373" s="94" t="str">
        <f>IF(K1373="","",IF(AND($J$12&lt;&gt;"ABC",N1373="3"),"BAC",IF(N1373="3","ABC",IF($J$12&lt;&gt;"ABC",IF($J$10="Standard",VLOOKUP(K1373,Info!$BE$4:$BF$481,2,FALSE),VLOOKUP(K1373,Info!$BI$4:$BJ$482,2,FALSE)),IF($J$10="Standard",VLOOKUP(K1373,Info!$AG$4:$AH$2994,2,FALSE),VLOOKUP(K1373,Info!$AK$4:$AL$2997,2,FALSE))))))</f>
        <v/>
      </c>
      <c r="P1373" s="94" t="str">
        <f>IF($L1373="None","",IF(ISERROR(VLOOKUP($L1373,Info!$B$4:$B$266,1,FALSE)),"",VLOOKUP($L1373,Info!$B$4:$L$266,3,FALSE)))</f>
        <v/>
      </c>
      <c r="Q1373" s="96" t="str">
        <f>IF($L1373="None","",IF(ISERROR(VLOOKUP($L1373,Info!$B$4:$B$266,1,FALSE)),"",VLOOKUP($L1373,Info!$B$4:$L$266,4,FALSE)))</f>
        <v/>
      </c>
      <c r="R1373" s="1"/>
      <c r="S1373" s="6" t="str">
        <f t="shared" si="107"/>
        <v/>
      </c>
      <c r="T1373" s="6" t="str">
        <f>IF($L1373="None","",IF(ISERROR(VLOOKUP($L1373,Info!$B$4:$B$266,1,FALSE)),"",VLOOKUP($L1373,Info!$B$4:$L$266,11,FALSE)))</f>
        <v/>
      </c>
      <c r="U1373" s="1"/>
      <c r="V1373" s="1"/>
      <c r="W1373" s="1"/>
      <c r="X1373" s="1" t="str">
        <f>IF($L1373="None","",IF(ISERROR(VLOOKUP($L1373,Info!$B$4:$B$266,1,FALSE)),"",IF(OR(W1373="Metallic Liquid Tight",W1373="Non-Metallic Liquid Tight",W1373="LSZH",W1373="Greenfield"),VLOOKUP($L1373,Info!$B$4:$L$266,7,FALSE),"N/A")))</f>
        <v/>
      </c>
      <c r="Y1373" s="1"/>
      <c r="Z1373" s="96" t="str">
        <f>IF($L1373="None","",IF(ISERROR(VLOOKUP($L1373,Info!$B$4:$B$266,1,FALSE)),"",VLOOKUP($L1373,Info!$B$4:$L$266,9,FALSE)))</f>
        <v/>
      </c>
      <c r="AA1373" s="96" t="str">
        <f>IF($L1373="None","",IF(ISERROR(VLOOKUP($L1373,Info!$B$4:$B$266,1,FALSE)),"",VLOOKUP($L1373,Info!$B$4:$L$266,8,FALSE)))</f>
        <v/>
      </c>
      <c r="AB1373" s="96" t="str">
        <f>IF($L1373="None","",IF(ISERROR(VLOOKUP($L1373,Info!$B$4:$B$266,1,FALSE)),"",VLOOKUP($L1373,Info!$B$4:$L$266,10,FALSE)))</f>
        <v/>
      </c>
      <c r="AC1373" s="1" t="str">
        <f>IF(W1373="SO Cable","Black,White",IF(O1373="","",IF(P1373="","",IF($J$12&lt;&gt;"ABC",IF(P1373&lt;="250",VLOOKUP(O1373,Info!$AZ$4:$BB$22,3,FALSE),VLOOKUP(O1373,Info!$AZ$23:$BB$39,3,FALSE)),IF(P1373&lt;="250",VLOOKUP(O1373,Info!$AO$4:$AQ$22,3,FALSE),VLOOKUP(O1373,Info!$AO$23:$AP$39,3,FALSE))))))</f>
        <v/>
      </c>
      <c r="AD1373" s="1"/>
      <c r="AE1373" s="1" t="str">
        <f>IF($L1373="None","",IF(ISERROR(VLOOKUP($L1373,Info!$B$4:$B$266,1,FALSE)),"",VLOOKUP($L1373,Info!$B$4:$L$266,4,FALSE)))</f>
        <v/>
      </c>
      <c r="AF1373" s="1" t="str">
        <f>IF($L1373="None","",IF(ISERROR(VLOOKUP($L1373,Info!$B$4:$B$266,1,FALSE)),"",VLOOKUP($L1373,Info!$B$4:$L$266,6,FALSE)))</f>
        <v/>
      </c>
      <c r="AG1373" s="1"/>
      <c r="AH1373" s="33" t="str" cm="1">
        <f t="array" ref="AH1373">IF(AND(L1373&lt;&gt;"",O1373&lt;&gt;"",R1373:S1373&lt;&gt;"",W1373:X1373&lt;&gt;"",Z1373:AA1373&lt;&gt;"",AC1373&lt;&gt;""),"Good","Bad")</f>
        <v>Bad</v>
      </c>
      <c r="AL1373" t="str" cm="1">
        <f t="array" ref="AL1373">IF(R1373&gt;0,_xlfn.IFS(COUNTIF($L$20:L1373,"&lt;&gt;")&lt;101,1,COUNTIF($L$20:L1373,"&lt;&gt;")&lt;201,2,COUNTIF($L$20:L1373,"&lt;&gt;")&lt;301,3,COUNTIF($L$20:L1373,"&lt;&gt;")&lt;401,4,COUNTIF($L$20:L1373,"&lt;&gt;")&lt;501,5,COUNTIF($L$20:L1373,"&lt;&gt;")&lt;601,6,COUNTIF($L$20:L1373,"&lt;&gt;")&lt;701,7,COUNTIF($L$20:L1373,"&lt;&gt;")&lt;801,8,COUNTIF($L$20:L1373,"&lt;&gt;")&lt;901,9,COUNTIF($L$20:L1373,"&lt;&gt;")&lt;1001,10,COUNTIF($L$20:L1373,"&lt;&gt;")&lt;1101,11,COUNTIF($L$20:L1373,"&lt;&gt;")&lt;1201,12,COUNTIF($L$20:L1373,"&lt;&gt;")&lt;1301,13,COUNTIF($L$20:L1373,"&lt;&gt;")&lt;1401,14,COUNTIF($L$20:L1373,"&lt;&gt;")&lt;1501,15,COUNTIF($L$20:L1373,"&lt;&gt;")&lt;1601,16,COUNTIF($L$20:L1373,"&lt;&gt;")&lt;1701,17,COUNTIF($L$20:L1373,"&lt;&gt;")&lt;1801,18,COUNTIF($L$20:L1373,"&lt;&gt;")&lt;1901,19,COUNTIF($L$20:L1373,"&lt;&gt;")&lt;2001,20,COUNTIF($L$20:L1373,"&lt;&gt;")&lt;2101,21,COUNTIF($L$20:L1373,"&lt;&gt;")&lt;2201,22,COUNTIF($L$20:L1373,"&lt;&gt;")&lt;2301,23,COUNTIF($L$20:L1373,"&lt;&gt;")&lt;2401,24,COUNTIF($L$20:L1373,"&lt;&gt;")&lt;2501,25,COUNTIF($L$20:L1373,"&lt;&gt;")&lt;2601,26,COUNTIF($L$20:L1373,"&lt;&gt;")&lt;2701,27,COUNTIF($L$20:L1373,"&lt;&gt;")&lt;2801,28,COUNTIF($L$20:L1373,"&lt;&gt;")&lt;2901,29,COUNTIF($L$20:L1373,"&lt;&gt;")&lt;3001,30),"")</f>
        <v/>
      </c>
      <c r="AM1373" t="str">
        <f t="shared" si="105"/>
        <v/>
      </c>
      <c r="AN1373" t="str">
        <f t="shared" si="109"/>
        <v/>
      </c>
      <c r="AP1373" t="str">
        <f t="shared" si="108"/>
        <v/>
      </c>
      <c r="AQ1373" t="str">
        <f>IF(AO1373="","",COUNTIFS(AM1373:$AM$3019,AO1373))</f>
        <v/>
      </c>
    </row>
    <row r="1374" spans="1:43" x14ac:dyDescent="0.25">
      <c r="A1374" s="6" t="str">
        <f>IF(COUNT($A$20:A1373)&lt;&gt;$B$4,IF(A1373="","",A1373+1),"")</f>
        <v/>
      </c>
      <c r="B1374" s="3"/>
      <c r="C1374" s="3"/>
      <c r="D1374" s="122"/>
      <c r="E1374" s="3"/>
      <c r="F1374" s="3"/>
      <c r="G1374" s="3"/>
      <c r="H1374" s="3"/>
      <c r="I1374" s="120"/>
      <c r="J1374" s="3"/>
      <c r="K1374" s="95" t="str" cm="1">
        <f t="array" ref="K1374">IF(OR($J$14 = "A",$J$14 = "B",$J$14 = "C"),IF(I1374="","",IF(LEN(I1374)&gt;2,_xlfn.IFS(ISNUMBER(SEARCH("_",I1374)),I1374,ISNUMBER(SEARCH(", ",I1374)),SUBSTITUTE(I1374,", ","_"),ISNUMBER(SEARCH("/ ",I1374)),SUBSTITUTE(I1374,"/ ","_"),ISNUMBER(SEARCH(",",I1374)),SUBSTITUTE(I1374,",","_"),ISNUMBER(SEARCH("/",I1374)),SUBSTITUTE(I1374,"/","_"),ISNUMBER(SEARCH("",I1374)),I1374),I1374)),IF(OR($J$14 = "J",$J$14 = "K"),"",IF(D1374="","",IF(LEN(D1374)&gt;2,_xlfn.IFS(ISNUMBER(SEARCH("_",D1374)),D1374,ISNUMBER(SEARCH(", ",D1374)),SUBSTITUTE(D1374,", ","_"),ISNUMBER(SEARCH("/ ",D1374)),SUBSTITUTE(D1374,"/ ","_"),ISNUMBER(SEARCH(",",D1374)),SUBSTITUTE(D1374,",","_"),ISNUMBER(SEARCH("/",D1374)),SUBSTITUTE(D1374,"/","_"),ISNUMBER(SEARCH("",D1374)),D1374),D1374))))</f>
        <v/>
      </c>
      <c r="L1374" s="1"/>
      <c r="M1374" s="1" t="str">
        <f t="shared" si="106"/>
        <v/>
      </c>
      <c r="N1374" s="94" t="str">
        <f>IF($L1374="None","",IF(ISERROR(VLOOKUP($L1374,Info!$B$4:$B$266,1,FALSE)),"",VLOOKUP($L1374,Info!$B$4:$L$266,5,FALSE)))</f>
        <v/>
      </c>
      <c r="O1374" s="94" t="str">
        <f>IF(K1374="","",IF(AND($J$12&lt;&gt;"ABC",N1374="3"),"BAC",IF(N1374="3","ABC",IF($J$12&lt;&gt;"ABC",IF($J$10="Standard",VLOOKUP(K1374,Info!$BE$4:$BF$481,2,FALSE),VLOOKUP(K1374,Info!$BI$4:$BJ$482,2,FALSE)),IF($J$10="Standard",VLOOKUP(K1374,Info!$AG$4:$AH$2994,2,FALSE),VLOOKUP(K1374,Info!$AK$4:$AL$2997,2,FALSE))))))</f>
        <v/>
      </c>
      <c r="P1374" s="94" t="str">
        <f>IF($L1374="None","",IF(ISERROR(VLOOKUP($L1374,Info!$B$4:$B$266,1,FALSE)),"",VLOOKUP($L1374,Info!$B$4:$L$266,3,FALSE)))</f>
        <v/>
      </c>
      <c r="Q1374" s="96" t="str">
        <f>IF($L1374="None","",IF(ISERROR(VLOOKUP($L1374,Info!$B$4:$B$266,1,FALSE)),"",VLOOKUP($L1374,Info!$B$4:$L$266,4,FALSE)))</f>
        <v/>
      </c>
      <c r="R1374" s="1"/>
      <c r="S1374" s="6" t="str">
        <f t="shared" si="107"/>
        <v/>
      </c>
      <c r="T1374" s="6" t="str">
        <f>IF($L1374="None","",IF(ISERROR(VLOOKUP($L1374,Info!$B$4:$B$266,1,FALSE)),"",VLOOKUP($L1374,Info!$B$4:$L$266,11,FALSE)))</f>
        <v/>
      </c>
      <c r="U1374" s="1"/>
      <c r="V1374" s="1"/>
      <c r="W1374" s="1"/>
      <c r="X1374" s="1" t="str">
        <f>IF($L1374="None","",IF(ISERROR(VLOOKUP($L1374,Info!$B$4:$B$266,1,FALSE)),"",IF(OR(W1374="Metallic Liquid Tight",W1374="Non-Metallic Liquid Tight",W1374="LSZH",W1374="Greenfield"),VLOOKUP($L1374,Info!$B$4:$L$266,7,FALSE),"N/A")))</f>
        <v/>
      </c>
      <c r="Y1374" s="1"/>
      <c r="Z1374" s="96" t="str">
        <f>IF($L1374="None","",IF(ISERROR(VLOOKUP($L1374,Info!$B$4:$B$266,1,FALSE)),"",VLOOKUP($L1374,Info!$B$4:$L$266,9,FALSE)))</f>
        <v/>
      </c>
      <c r="AA1374" s="96" t="str">
        <f>IF($L1374="None","",IF(ISERROR(VLOOKUP($L1374,Info!$B$4:$B$266,1,FALSE)),"",VLOOKUP($L1374,Info!$B$4:$L$266,8,FALSE)))</f>
        <v/>
      </c>
      <c r="AB1374" s="96" t="str">
        <f>IF($L1374="None","",IF(ISERROR(VLOOKUP($L1374,Info!$B$4:$B$266,1,FALSE)),"",VLOOKUP($L1374,Info!$B$4:$L$266,10,FALSE)))</f>
        <v/>
      </c>
      <c r="AC1374" s="1" t="str">
        <f>IF(W1374="SO Cable","Black,White",IF(O1374="","",IF(P1374="","",IF($J$12&lt;&gt;"ABC",IF(P1374&lt;="250",VLOOKUP(O1374,Info!$AZ$4:$BB$22,3,FALSE),VLOOKUP(O1374,Info!$AZ$23:$BB$39,3,FALSE)),IF(P1374&lt;="250",VLOOKUP(O1374,Info!$AO$4:$AQ$22,3,FALSE),VLOOKUP(O1374,Info!$AO$23:$AP$39,3,FALSE))))))</f>
        <v/>
      </c>
      <c r="AD1374" s="1"/>
      <c r="AE1374" s="1" t="str">
        <f>IF($L1374="None","",IF(ISERROR(VLOOKUP($L1374,Info!$B$4:$B$266,1,FALSE)),"",VLOOKUP($L1374,Info!$B$4:$L$266,4,FALSE)))</f>
        <v/>
      </c>
      <c r="AF1374" s="1" t="str">
        <f>IF($L1374="None","",IF(ISERROR(VLOOKUP($L1374,Info!$B$4:$B$266,1,FALSE)),"",VLOOKUP($L1374,Info!$B$4:$L$266,6,FALSE)))</f>
        <v/>
      </c>
      <c r="AG1374" s="1"/>
      <c r="AH1374" s="33" t="str" cm="1">
        <f t="array" ref="AH1374">IF(AND(L1374&lt;&gt;"",O1374&lt;&gt;"",R1374:S1374&lt;&gt;"",W1374:X1374&lt;&gt;"",Z1374:AA1374&lt;&gt;"",AC1374&lt;&gt;""),"Good","Bad")</f>
        <v>Bad</v>
      </c>
      <c r="AL1374" t="str" cm="1">
        <f t="array" ref="AL1374">IF(R1374&gt;0,_xlfn.IFS(COUNTIF($L$20:L1374,"&lt;&gt;")&lt;101,1,COUNTIF($L$20:L1374,"&lt;&gt;")&lt;201,2,COUNTIF($L$20:L1374,"&lt;&gt;")&lt;301,3,COUNTIF($L$20:L1374,"&lt;&gt;")&lt;401,4,COUNTIF($L$20:L1374,"&lt;&gt;")&lt;501,5,COUNTIF($L$20:L1374,"&lt;&gt;")&lt;601,6,COUNTIF($L$20:L1374,"&lt;&gt;")&lt;701,7,COUNTIF($L$20:L1374,"&lt;&gt;")&lt;801,8,COUNTIF($L$20:L1374,"&lt;&gt;")&lt;901,9,COUNTIF($L$20:L1374,"&lt;&gt;")&lt;1001,10,COUNTIF($L$20:L1374,"&lt;&gt;")&lt;1101,11,COUNTIF($L$20:L1374,"&lt;&gt;")&lt;1201,12,COUNTIF($L$20:L1374,"&lt;&gt;")&lt;1301,13,COUNTIF($L$20:L1374,"&lt;&gt;")&lt;1401,14,COUNTIF($L$20:L1374,"&lt;&gt;")&lt;1501,15,COUNTIF($L$20:L1374,"&lt;&gt;")&lt;1601,16,COUNTIF($L$20:L1374,"&lt;&gt;")&lt;1701,17,COUNTIF($L$20:L1374,"&lt;&gt;")&lt;1801,18,COUNTIF($L$20:L1374,"&lt;&gt;")&lt;1901,19,COUNTIF($L$20:L1374,"&lt;&gt;")&lt;2001,20,COUNTIF($L$20:L1374,"&lt;&gt;")&lt;2101,21,COUNTIF($L$20:L1374,"&lt;&gt;")&lt;2201,22,COUNTIF($L$20:L1374,"&lt;&gt;")&lt;2301,23,COUNTIF($L$20:L1374,"&lt;&gt;")&lt;2401,24,COUNTIF($L$20:L1374,"&lt;&gt;")&lt;2501,25,COUNTIF($L$20:L1374,"&lt;&gt;")&lt;2601,26,COUNTIF($L$20:L1374,"&lt;&gt;")&lt;2701,27,COUNTIF($L$20:L1374,"&lt;&gt;")&lt;2801,28,COUNTIF($L$20:L1374,"&lt;&gt;")&lt;2901,29,COUNTIF($L$20:L1374,"&lt;&gt;")&lt;3001,30),"")</f>
        <v/>
      </c>
      <c r="AM1374" t="str">
        <f t="shared" si="105"/>
        <v/>
      </c>
      <c r="AN1374" t="str">
        <f t="shared" si="109"/>
        <v/>
      </c>
      <c r="AP1374" t="str">
        <f t="shared" si="108"/>
        <v/>
      </c>
      <c r="AQ1374" t="str">
        <f>IF(AO1374="","",COUNTIFS(AM1374:$AM$3019,AO1374))</f>
        <v/>
      </c>
    </row>
    <row r="1375" spans="1:43" x14ac:dyDescent="0.25">
      <c r="A1375" s="6" t="str">
        <f>IF(COUNT($A$20:A1374)&lt;&gt;$B$4,IF(A1374="","",A1374+1),"")</f>
        <v/>
      </c>
      <c r="B1375" s="3"/>
      <c r="C1375" s="3"/>
      <c r="D1375" s="122"/>
      <c r="E1375" s="3"/>
      <c r="F1375" s="3"/>
      <c r="G1375" s="3"/>
      <c r="H1375" s="3"/>
      <c r="I1375" s="120"/>
      <c r="J1375" s="3"/>
      <c r="K1375" s="95" t="str" cm="1">
        <f t="array" ref="K1375">IF(OR($J$14 = "A",$J$14 = "B",$J$14 = "C"),IF(I1375="","",IF(LEN(I1375)&gt;2,_xlfn.IFS(ISNUMBER(SEARCH("_",I1375)),I1375,ISNUMBER(SEARCH(", ",I1375)),SUBSTITUTE(I1375,", ","_"),ISNUMBER(SEARCH("/ ",I1375)),SUBSTITUTE(I1375,"/ ","_"),ISNUMBER(SEARCH(",",I1375)),SUBSTITUTE(I1375,",","_"),ISNUMBER(SEARCH("/",I1375)),SUBSTITUTE(I1375,"/","_"),ISNUMBER(SEARCH("",I1375)),I1375),I1375)),IF(OR($J$14 = "J",$J$14 = "K"),"",IF(D1375="","",IF(LEN(D1375)&gt;2,_xlfn.IFS(ISNUMBER(SEARCH("_",D1375)),D1375,ISNUMBER(SEARCH(", ",D1375)),SUBSTITUTE(D1375,", ","_"),ISNUMBER(SEARCH("/ ",D1375)),SUBSTITUTE(D1375,"/ ","_"),ISNUMBER(SEARCH(",",D1375)),SUBSTITUTE(D1375,",","_"),ISNUMBER(SEARCH("/",D1375)),SUBSTITUTE(D1375,"/","_"),ISNUMBER(SEARCH("",D1375)),D1375),D1375))))</f>
        <v/>
      </c>
      <c r="L1375" s="1"/>
      <c r="M1375" s="1" t="str">
        <f t="shared" si="106"/>
        <v/>
      </c>
      <c r="N1375" s="94" t="str">
        <f>IF($L1375="None","",IF(ISERROR(VLOOKUP($L1375,Info!$B$4:$B$266,1,FALSE)),"",VLOOKUP($L1375,Info!$B$4:$L$266,5,FALSE)))</f>
        <v/>
      </c>
      <c r="O1375" s="94" t="str">
        <f>IF(K1375="","",IF(AND($J$12&lt;&gt;"ABC",N1375="3"),"BAC",IF(N1375="3","ABC",IF($J$12&lt;&gt;"ABC",IF($J$10="Standard",VLOOKUP(K1375,Info!$BE$4:$BF$481,2,FALSE),VLOOKUP(K1375,Info!$BI$4:$BJ$482,2,FALSE)),IF($J$10="Standard",VLOOKUP(K1375,Info!$AG$4:$AH$2994,2,FALSE),VLOOKUP(K1375,Info!$AK$4:$AL$2997,2,FALSE))))))</f>
        <v/>
      </c>
      <c r="P1375" s="94" t="str">
        <f>IF($L1375="None","",IF(ISERROR(VLOOKUP($L1375,Info!$B$4:$B$266,1,FALSE)),"",VLOOKUP($L1375,Info!$B$4:$L$266,3,FALSE)))</f>
        <v/>
      </c>
      <c r="Q1375" s="96" t="str">
        <f>IF($L1375="None","",IF(ISERROR(VLOOKUP($L1375,Info!$B$4:$B$266,1,FALSE)),"",VLOOKUP($L1375,Info!$B$4:$L$266,4,FALSE)))</f>
        <v/>
      </c>
      <c r="R1375" s="1"/>
      <c r="S1375" s="6" t="str">
        <f t="shared" si="107"/>
        <v/>
      </c>
      <c r="T1375" s="6" t="str">
        <f>IF($L1375="None","",IF(ISERROR(VLOOKUP($L1375,Info!$B$4:$B$266,1,FALSE)),"",VLOOKUP($L1375,Info!$B$4:$L$266,11,FALSE)))</f>
        <v/>
      </c>
      <c r="U1375" s="1"/>
      <c r="V1375" s="1"/>
      <c r="W1375" s="1"/>
      <c r="X1375" s="1" t="str">
        <f>IF($L1375="None","",IF(ISERROR(VLOOKUP($L1375,Info!$B$4:$B$266,1,FALSE)),"",IF(OR(W1375="Metallic Liquid Tight",W1375="Non-Metallic Liquid Tight",W1375="LSZH",W1375="Greenfield"),VLOOKUP($L1375,Info!$B$4:$L$266,7,FALSE),"N/A")))</f>
        <v/>
      </c>
      <c r="Y1375" s="1"/>
      <c r="Z1375" s="96" t="str">
        <f>IF($L1375="None","",IF(ISERROR(VLOOKUP($L1375,Info!$B$4:$B$266,1,FALSE)),"",VLOOKUP($L1375,Info!$B$4:$L$266,9,FALSE)))</f>
        <v/>
      </c>
      <c r="AA1375" s="96" t="str">
        <f>IF($L1375="None","",IF(ISERROR(VLOOKUP($L1375,Info!$B$4:$B$266,1,FALSE)),"",VLOOKUP($L1375,Info!$B$4:$L$266,8,FALSE)))</f>
        <v/>
      </c>
      <c r="AB1375" s="96" t="str">
        <f>IF($L1375="None","",IF(ISERROR(VLOOKUP($L1375,Info!$B$4:$B$266,1,FALSE)),"",VLOOKUP($L1375,Info!$B$4:$L$266,10,FALSE)))</f>
        <v/>
      </c>
      <c r="AC1375" s="1" t="str">
        <f>IF(W1375="SO Cable","Black,White",IF(O1375="","",IF(P1375="","",IF($J$12&lt;&gt;"ABC",IF(P1375&lt;="250",VLOOKUP(O1375,Info!$AZ$4:$BB$22,3,FALSE),VLOOKUP(O1375,Info!$AZ$23:$BB$39,3,FALSE)),IF(P1375&lt;="250",VLOOKUP(O1375,Info!$AO$4:$AQ$22,3,FALSE),VLOOKUP(O1375,Info!$AO$23:$AP$39,3,FALSE))))))</f>
        <v/>
      </c>
      <c r="AD1375" s="1"/>
      <c r="AE1375" s="1" t="str">
        <f>IF($L1375="None","",IF(ISERROR(VLOOKUP($L1375,Info!$B$4:$B$266,1,FALSE)),"",VLOOKUP($L1375,Info!$B$4:$L$266,4,FALSE)))</f>
        <v/>
      </c>
      <c r="AF1375" s="1" t="str">
        <f>IF($L1375="None","",IF(ISERROR(VLOOKUP($L1375,Info!$B$4:$B$266,1,FALSE)),"",VLOOKUP($L1375,Info!$B$4:$L$266,6,FALSE)))</f>
        <v/>
      </c>
      <c r="AG1375" s="1"/>
      <c r="AH1375" s="33" t="str" cm="1">
        <f t="array" ref="AH1375">IF(AND(L1375&lt;&gt;"",O1375&lt;&gt;"",R1375:S1375&lt;&gt;"",W1375:X1375&lt;&gt;"",Z1375:AA1375&lt;&gt;"",AC1375&lt;&gt;""),"Good","Bad")</f>
        <v>Bad</v>
      </c>
      <c r="AL1375" t="str" cm="1">
        <f t="array" ref="AL1375">IF(R1375&gt;0,_xlfn.IFS(COUNTIF($L$20:L1375,"&lt;&gt;")&lt;101,1,COUNTIF($L$20:L1375,"&lt;&gt;")&lt;201,2,COUNTIF($L$20:L1375,"&lt;&gt;")&lt;301,3,COUNTIF($L$20:L1375,"&lt;&gt;")&lt;401,4,COUNTIF($L$20:L1375,"&lt;&gt;")&lt;501,5,COUNTIF($L$20:L1375,"&lt;&gt;")&lt;601,6,COUNTIF($L$20:L1375,"&lt;&gt;")&lt;701,7,COUNTIF($L$20:L1375,"&lt;&gt;")&lt;801,8,COUNTIF($L$20:L1375,"&lt;&gt;")&lt;901,9,COUNTIF($L$20:L1375,"&lt;&gt;")&lt;1001,10,COUNTIF($L$20:L1375,"&lt;&gt;")&lt;1101,11,COUNTIF($L$20:L1375,"&lt;&gt;")&lt;1201,12,COUNTIF($L$20:L1375,"&lt;&gt;")&lt;1301,13,COUNTIF($L$20:L1375,"&lt;&gt;")&lt;1401,14,COUNTIF($L$20:L1375,"&lt;&gt;")&lt;1501,15,COUNTIF($L$20:L1375,"&lt;&gt;")&lt;1601,16,COUNTIF($L$20:L1375,"&lt;&gt;")&lt;1701,17,COUNTIF($L$20:L1375,"&lt;&gt;")&lt;1801,18,COUNTIF($L$20:L1375,"&lt;&gt;")&lt;1901,19,COUNTIF($L$20:L1375,"&lt;&gt;")&lt;2001,20,COUNTIF($L$20:L1375,"&lt;&gt;")&lt;2101,21,COUNTIF($L$20:L1375,"&lt;&gt;")&lt;2201,22,COUNTIF($L$20:L1375,"&lt;&gt;")&lt;2301,23,COUNTIF($L$20:L1375,"&lt;&gt;")&lt;2401,24,COUNTIF($L$20:L1375,"&lt;&gt;")&lt;2501,25,COUNTIF($L$20:L1375,"&lt;&gt;")&lt;2601,26,COUNTIF($L$20:L1375,"&lt;&gt;")&lt;2701,27,COUNTIF($L$20:L1375,"&lt;&gt;")&lt;2801,28,COUNTIF($L$20:L1375,"&lt;&gt;")&lt;2901,29,COUNTIF($L$20:L1375,"&lt;&gt;")&lt;3001,30),"")</f>
        <v/>
      </c>
      <c r="AM1375" t="str">
        <f t="shared" si="105"/>
        <v/>
      </c>
      <c r="AN1375" t="str">
        <f t="shared" si="109"/>
        <v/>
      </c>
      <c r="AP1375" t="str">
        <f t="shared" si="108"/>
        <v/>
      </c>
      <c r="AQ1375" t="str">
        <f>IF(AO1375="","",COUNTIFS(AM1375:$AM$3019,AO1375))</f>
        <v/>
      </c>
    </row>
    <row r="1376" spans="1:43" x14ac:dyDescent="0.25">
      <c r="A1376" s="6" t="str">
        <f>IF(COUNT($A$20:A1375)&lt;&gt;$B$4,IF(A1375="","",A1375+1),"")</f>
        <v/>
      </c>
      <c r="B1376" s="3"/>
      <c r="C1376" s="3"/>
      <c r="D1376" s="122"/>
      <c r="E1376" s="3"/>
      <c r="F1376" s="3"/>
      <c r="G1376" s="3"/>
      <c r="H1376" s="3"/>
      <c r="I1376" s="120"/>
      <c r="J1376" s="3"/>
      <c r="K1376" s="95" t="str" cm="1">
        <f t="array" ref="K1376">IF(OR($J$14 = "A",$J$14 = "B",$J$14 = "C"),IF(I1376="","",IF(LEN(I1376)&gt;2,_xlfn.IFS(ISNUMBER(SEARCH("_",I1376)),I1376,ISNUMBER(SEARCH(", ",I1376)),SUBSTITUTE(I1376,", ","_"),ISNUMBER(SEARCH("/ ",I1376)),SUBSTITUTE(I1376,"/ ","_"),ISNUMBER(SEARCH(",",I1376)),SUBSTITUTE(I1376,",","_"),ISNUMBER(SEARCH("/",I1376)),SUBSTITUTE(I1376,"/","_"),ISNUMBER(SEARCH("",I1376)),I1376),I1376)),IF(OR($J$14 = "J",$J$14 = "K"),"",IF(D1376="","",IF(LEN(D1376)&gt;2,_xlfn.IFS(ISNUMBER(SEARCH("_",D1376)),D1376,ISNUMBER(SEARCH(", ",D1376)),SUBSTITUTE(D1376,", ","_"),ISNUMBER(SEARCH("/ ",D1376)),SUBSTITUTE(D1376,"/ ","_"),ISNUMBER(SEARCH(",",D1376)),SUBSTITUTE(D1376,",","_"),ISNUMBER(SEARCH("/",D1376)),SUBSTITUTE(D1376,"/","_"),ISNUMBER(SEARCH("",D1376)),D1376),D1376))))</f>
        <v/>
      </c>
      <c r="L1376" s="1"/>
      <c r="M1376" s="1" t="str">
        <f t="shared" si="106"/>
        <v/>
      </c>
      <c r="N1376" s="94" t="str">
        <f>IF($L1376="None","",IF(ISERROR(VLOOKUP($L1376,Info!$B$4:$B$266,1,FALSE)),"",VLOOKUP($L1376,Info!$B$4:$L$266,5,FALSE)))</f>
        <v/>
      </c>
      <c r="O1376" s="94" t="str">
        <f>IF(K1376="","",IF(AND($J$12&lt;&gt;"ABC",N1376="3"),"BAC",IF(N1376="3","ABC",IF($J$12&lt;&gt;"ABC",IF($J$10="Standard",VLOOKUP(K1376,Info!$BE$4:$BF$481,2,FALSE),VLOOKUP(K1376,Info!$BI$4:$BJ$482,2,FALSE)),IF($J$10="Standard",VLOOKUP(K1376,Info!$AG$4:$AH$2994,2,FALSE),VLOOKUP(K1376,Info!$AK$4:$AL$2997,2,FALSE))))))</f>
        <v/>
      </c>
      <c r="P1376" s="94" t="str">
        <f>IF($L1376="None","",IF(ISERROR(VLOOKUP($L1376,Info!$B$4:$B$266,1,FALSE)),"",VLOOKUP($L1376,Info!$B$4:$L$266,3,FALSE)))</f>
        <v/>
      </c>
      <c r="Q1376" s="96" t="str">
        <f>IF($L1376="None","",IF(ISERROR(VLOOKUP($L1376,Info!$B$4:$B$266,1,FALSE)),"",VLOOKUP($L1376,Info!$B$4:$L$266,4,FALSE)))</f>
        <v/>
      </c>
      <c r="R1376" s="1"/>
      <c r="S1376" s="6" t="str">
        <f t="shared" si="107"/>
        <v/>
      </c>
      <c r="T1376" s="6" t="str">
        <f>IF($L1376="None","",IF(ISERROR(VLOOKUP($L1376,Info!$B$4:$B$266,1,FALSE)),"",VLOOKUP($L1376,Info!$B$4:$L$266,11,FALSE)))</f>
        <v/>
      </c>
      <c r="U1376" s="1"/>
      <c r="V1376" s="1"/>
      <c r="W1376" s="1"/>
      <c r="X1376" s="1" t="str">
        <f>IF($L1376="None","",IF(ISERROR(VLOOKUP($L1376,Info!$B$4:$B$266,1,FALSE)),"",IF(OR(W1376="Metallic Liquid Tight",W1376="Non-Metallic Liquid Tight",W1376="LSZH",W1376="Greenfield"),VLOOKUP($L1376,Info!$B$4:$L$266,7,FALSE),"N/A")))</f>
        <v/>
      </c>
      <c r="Y1376" s="1"/>
      <c r="Z1376" s="96" t="str">
        <f>IF($L1376="None","",IF(ISERROR(VLOOKUP($L1376,Info!$B$4:$B$266,1,FALSE)),"",VLOOKUP($L1376,Info!$B$4:$L$266,9,FALSE)))</f>
        <v/>
      </c>
      <c r="AA1376" s="96" t="str">
        <f>IF($L1376="None","",IF(ISERROR(VLOOKUP($L1376,Info!$B$4:$B$266,1,FALSE)),"",VLOOKUP($L1376,Info!$B$4:$L$266,8,FALSE)))</f>
        <v/>
      </c>
      <c r="AB1376" s="96" t="str">
        <f>IF($L1376="None","",IF(ISERROR(VLOOKUP($L1376,Info!$B$4:$B$266,1,FALSE)),"",VLOOKUP($L1376,Info!$B$4:$L$266,10,FALSE)))</f>
        <v/>
      </c>
      <c r="AC1376" s="1" t="str">
        <f>IF(W1376="SO Cable","Black,White",IF(O1376="","",IF(P1376="","",IF($J$12&lt;&gt;"ABC",IF(P1376&lt;="250",VLOOKUP(O1376,Info!$AZ$4:$BB$22,3,FALSE),VLOOKUP(O1376,Info!$AZ$23:$BB$39,3,FALSE)),IF(P1376&lt;="250",VLOOKUP(O1376,Info!$AO$4:$AQ$22,3,FALSE),VLOOKUP(O1376,Info!$AO$23:$AP$39,3,FALSE))))))</f>
        <v/>
      </c>
      <c r="AD1376" s="1"/>
      <c r="AE1376" s="1" t="str">
        <f>IF($L1376="None","",IF(ISERROR(VLOOKUP($L1376,Info!$B$4:$B$266,1,FALSE)),"",VLOOKUP($L1376,Info!$B$4:$L$266,4,FALSE)))</f>
        <v/>
      </c>
      <c r="AF1376" s="1" t="str">
        <f>IF($L1376="None","",IF(ISERROR(VLOOKUP($L1376,Info!$B$4:$B$266,1,FALSE)),"",VLOOKUP($L1376,Info!$B$4:$L$266,6,FALSE)))</f>
        <v/>
      </c>
      <c r="AG1376" s="1"/>
      <c r="AH1376" s="33" t="str" cm="1">
        <f t="array" ref="AH1376">IF(AND(L1376&lt;&gt;"",O1376&lt;&gt;"",R1376:S1376&lt;&gt;"",W1376:X1376&lt;&gt;"",Z1376:AA1376&lt;&gt;"",AC1376&lt;&gt;""),"Good","Bad")</f>
        <v>Bad</v>
      </c>
      <c r="AL1376" t="str" cm="1">
        <f t="array" ref="AL1376">IF(R1376&gt;0,_xlfn.IFS(COUNTIF($L$20:L1376,"&lt;&gt;")&lt;101,1,COUNTIF($L$20:L1376,"&lt;&gt;")&lt;201,2,COUNTIF($L$20:L1376,"&lt;&gt;")&lt;301,3,COUNTIF($L$20:L1376,"&lt;&gt;")&lt;401,4,COUNTIF($L$20:L1376,"&lt;&gt;")&lt;501,5,COUNTIF($L$20:L1376,"&lt;&gt;")&lt;601,6,COUNTIF($L$20:L1376,"&lt;&gt;")&lt;701,7,COUNTIF($L$20:L1376,"&lt;&gt;")&lt;801,8,COUNTIF($L$20:L1376,"&lt;&gt;")&lt;901,9,COUNTIF($L$20:L1376,"&lt;&gt;")&lt;1001,10,COUNTIF($L$20:L1376,"&lt;&gt;")&lt;1101,11,COUNTIF($L$20:L1376,"&lt;&gt;")&lt;1201,12,COUNTIF($L$20:L1376,"&lt;&gt;")&lt;1301,13,COUNTIF($L$20:L1376,"&lt;&gt;")&lt;1401,14,COUNTIF($L$20:L1376,"&lt;&gt;")&lt;1501,15,COUNTIF($L$20:L1376,"&lt;&gt;")&lt;1601,16,COUNTIF($L$20:L1376,"&lt;&gt;")&lt;1701,17,COUNTIF($L$20:L1376,"&lt;&gt;")&lt;1801,18,COUNTIF($L$20:L1376,"&lt;&gt;")&lt;1901,19,COUNTIF($L$20:L1376,"&lt;&gt;")&lt;2001,20,COUNTIF($L$20:L1376,"&lt;&gt;")&lt;2101,21,COUNTIF($L$20:L1376,"&lt;&gt;")&lt;2201,22,COUNTIF($L$20:L1376,"&lt;&gt;")&lt;2301,23,COUNTIF($L$20:L1376,"&lt;&gt;")&lt;2401,24,COUNTIF($L$20:L1376,"&lt;&gt;")&lt;2501,25,COUNTIF($L$20:L1376,"&lt;&gt;")&lt;2601,26,COUNTIF($L$20:L1376,"&lt;&gt;")&lt;2701,27,COUNTIF($L$20:L1376,"&lt;&gt;")&lt;2801,28,COUNTIF($L$20:L1376,"&lt;&gt;")&lt;2901,29,COUNTIF($L$20:L1376,"&lt;&gt;")&lt;3001,30),"")</f>
        <v/>
      </c>
      <c r="AM1376" t="str">
        <f t="shared" si="105"/>
        <v/>
      </c>
      <c r="AN1376" t="str">
        <f t="shared" si="109"/>
        <v/>
      </c>
      <c r="AP1376" t="str">
        <f t="shared" si="108"/>
        <v/>
      </c>
      <c r="AQ1376" t="str">
        <f>IF(AO1376="","",COUNTIFS(AM1376:$AM$3019,AO1376))</f>
        <v/>
      </c>
    </row>
    <row r="1377" spans="1:43" x14ac:dyDescent="0.25">
      <c r="A1377" s="6" t="str">
        <f>IF(COUNT($A$20:A1376)&lt;&gt;$B$4,IF(A1376="","",A1376+1),"")</f>
        <v/>
      </c>
      <c r="B1377" s="3"/>
      <c r="C1377" s="3"/>
      <c r="D1377" s="122"/>
      <c r="E1377" s="3"/>
      <c r="F1377" s="3"/>
      <c r="G1377" s="3"/>
      <c r="H1377" s="3"/>
      <c r="I1377" s="120"/>
      <c r="J1377" s="3"/>
      <c r="K1377" s="95" t="str" cm="1">
        <f t="array" ref="K1377">IF(OR($J$14 = "A",$J$14 = "B",$J$14 = "C"),IF(I1377="","",IF(LEN(I1377)&gt;2,_xlfn.IFS(ISNUMBER(SEARCH("_",I1377)),I1377,ISNUMBER(SEARCH(", ",I1377)),SUBSTITUTE(I1377,", ","_"),ISNUMBER(SEARCH("/ ",I1377)),SUBSTITUTE(I1377,"/ ","_"),ISNUMBER(SEARCH(",",I1377)),SUBSTITUTE(I1377,",","_"),ISNUMBER(SEARCH("/",I1377)),SUBSTITUTE(I1377,"/","_"),ISNUMBER(SEARCH("",I1377)),I1377),I1377)),IF(OR($J$14 = "J",$J$14 = "K"),"",IF(D1377="","",IF(LEN(D1377)&gt;2,_xlfn.IFS(ISNUMBER(SEARCH("_",D1377)),D1377,ISNUMBER(SEARCH(", ",D1377)),SUBSTITUTE(D1377,", ","_"),ISNUMBER(SEARCH("/ ",D1377)),SUBSTITUTE(D1377,"/ ","_"),ISNUMBER(SEARCH(",",D1377)),SUBSTITUTE(D1377,",","_"),ISNUMBER(SEARCH("/",D1377)),SUBSTITUTE(D1377,"/","_"),ISNUMBER(SEARCH("",D1377)),D1377),D1377))))</f>
        <v/>
      </c>
      <c r="L1377" s="1"/>
      <c r="M1377" s="1" t="str">
        <f t="shared" si="106"/>
        <v/>
      </c>
      <c r="N1377" s="94" t="str">
        <f>IF($L1377="None","",IF(ISERROR(VLOOKUP($L1377,Info!$B$4:$B$266,1,FALSE)),"",VLOOKUP($L1377,Info!$B$4:$L$266,5,FALSE)))</f>
        <v/>
      </c>
      <c r="O1377" s="94" t="str">
        <f>IF(K1377="","",IF(AND($J$12&lt;&gt;"ABC",N1377="3"),"BAC",IF(N1377="3","ABC",IF($J$12&lt;&gt;"ABC",IF($J$10="Standard",VLOOKUP(K1377,Info!$BE$4:$BF$481,2,FALSE),VLOOKUP(K1377,Info!$BI$4:$BJ$482,2,FALSE)),IF($J$10="Standard",VLOOKUP(K1377,Info!$AG$4:$AH$2994,2,FALSE),VLOOKUP(K1377,Info!$AK$4:$AL$2997,2,FALSE))))))</f>
        <v/>
      </c>
      <c r="P1377" s="94" t="str">
        <f>IF($L1377="None","",IF(ISERROR(VLOOKUP($L1377,Info!$B$4:$B$266,1,FALSE)),"",VLOOKUP($L1377,Info!$B$4:$L$266,3,FALSE)))</f>
        <v/>
      </c>
      <c r="Q1377" s="96" t="str">
        <f>IF($L1377="None","",IF(ISERROR(VLOOKUP($L1377,Info!$B$4:$B$266,1,FALSE)),"",VLOOKUP($L1377,Info!$B$4:$L$266,4,FALSE)))</f>
        <v/>
      </c>
      <c r="R1377" s="1"/>
      <c r="S1377" s="6" t="str">
        <f t="shared" si="107"/>
        <v/>
      </c>
      <c r="T1377" s="6" t="str">
        <f>IF($L1377="None","",IF(ISERROR(VLOOKUP($L1377,Info!$B$4:$B$266,1,FALSE)),"",VLOOKUP($L1377,Info!$B$4:$L$266,11,FALSE)))</f>
        <v/>
      </c>
      <c r="U1377" s="1"/>
      <c r="V1377" s="1"/>
      <c r="W1377" s="1"/>
      <c r="X1377" s="1" t="str">
        <f>IF($L1377="None","",IF(ISERROR(VLOOKUP($L1377,Info!$B$4:$B$266,1,FALSE)),"",IF(OR(W1377="Metallic Liquid Tight",W1377="Non-Metallic Liquid Tight",W1377="LSZH",W1377="Greenfield"),VLOOKUP($L1377,Info!$B$4:$L$266,7,FALSE),"N/A")))</f>
        <v/>
      </c>
      <c r="Y1377" s="1"/>
      <c r="Z1377" s="96" t="str">
        <f>IF($L1377="None","",IF(ISERROR(VLOOKUP($L1377,Info!$B$4:$B$266,1,FALSE)),"",VLOOKUP($L1377,Info!$B$4:$L$266,9,FALSE)))</f>
        <v/>
      </c>
      <c r="AA1377" s="96" t="str">
        <f>IF($L1377="None","",IF(ISERROR(VLOOKUP($L1377,Info!$B$4:$B$266,1,FALSE)),"",VLOOKUP($L1377,Info!$B$4:$L$266,8,FALSE)))</f>
        <v/>
      </c>
      <c r="AB1377" s="96" t="str">
        <f>IF($L1377="None","",IF(ISERROR(VLOOKUP($L1377,Info!$B$4:$B$266,1,FALSE)),"",VLOOKUP($L1377,Info!$B$4:$L$266,10,FALSE)))</f>
        <v/>
      </c>
      <c r="AC1377" s="1" t="str">
        <f>IF(W1377="SO Cable","Black,White",IF(O1377="","",IF(P1377="","",IF($J$12&lt;&gt;"ABC",IF(P1377&lt;="250",VLOOKUP(O1377,Info!$AZ$4:$BB$22,3,FALSE),VLOOKUP(O1377,Info!$AZ$23:$BB$39,3,FALSE)),IF(P1377&lt;="250",VLOOKUP(O1377,Info!$AO$4:$AQ$22,3,FALSE),VLOOKUP(O1377,Info!$AO$23:$AP$39,3,FALSE))))))</f>
        <v/>
      </c>
      <c r="AD1377" s="1"/>
      <c r="AE1377" s="1" t="str">
        <f>IF($L1377="None","",IF(ISERROR(VLOOKUP($L1377,Info!$B$4:$B$266,1,FALSE)),"",VLOOKUP($L1377,Info!$B$4:$L$266,4,FALSE)))</f>
        <v/>
      </c>
      <c r="AF1377" s="1" t="str">
        <f>IF($L1377="None","",IF(ISERROR(VLOOKUP($L1377,Info!$B$4:$B$266,1,FALSE)),"",VLOOKUP($L1377,Info!$B$4:$L$266,6,FALSE)))</f>
        <v/>
      </c>
      <c r="AG1377" s="1"/>
      <c r="AH1377" s="33" t="str" cm="1">
        <f t="array" ref="AH1377">IF(AND(L1377&lt;&gt;"",O1377&lt;&gt;"",R1377:S1377&lt;&gt;"",W1377:X1377&lt;&gt;"",Z1377:AA1377&lt;&gt;"",AC1377&lt;&gt;""),"Good","Bad")</f>
        <v>Bad</v>
      </c>
      <c r="AL1377" t="str" cm="1">
        <f t="array" ref="AL1377">IF(R1377&gt;0,_xlfn.IFS(COUNTIF($L$20:L1377,"&lt;&gt;")&lt;101,1,COUNTIF($L$20:L1377,"&lt;&gt;")&lt;201,2,COUNTIF($L$20:L1377,"&lt;&gt;")&lt;301,3,COUNTIF($L$20:L1377,"&lt;&gt;")&lt;401,4,COUNTIF($L$20:L1377,"&lt;&gt;")&lt;501,5,COUNTIF($L$20:L1377,"&lt;&gt;")&lt;601,6,COUNTIF($L$20:L1377,"&lt;&gt;")&lt;701,7,COUNTIF($L$20:L1377,"&lt;&gt;")&lt;801,8,COUNTIF($L$20:L1377,"&lt;&gt;")&lt;901,9,COUNTIF($L$20:L1377,"&lt;&gt;")&lt;1001,10,COUNTIF($L$20:L1377,"&lt;&gt;")&lt;1101,11,COUNTIF($L$20:L1377,"&lt;&gt;")&lt;1201,12,COUNTIF($L$20:L1377,"&lt;&gt;")&lt;1301,13,COUNTIF($L$20:L1377,"&lt;&gt;")&lt;1401,14,COUNTIF($L$20:L1377,"&lt;&gt;")&lt;1501,15,COUNTIF($L$20:L1377,"&lt;&gt;")&lt;1601,16,COUNTIF($L$20:L1377,"&lt;&gt;")&lt;1701,17,COUNTIF($L$20:L1377,"&lt;&gt;")&lt;1801,18,COUNTIF($L$20:L1377,"&lt;&gt;")&lt;1901,19,COUNTIF($L$20:L1377,"&lt;&gt;")&lt;2001,20,COUNTIF($L$20:L1377,"&lt;&gt;")&lt;2101,21,COUNTIF($L$20:L1377,"&lt;&gt;")&lt;2201,22,COUNTIF($L$20:L1377,"&lt;&gt;")&lt;2301,23,COUNTIF($L$20:L1377,"&lt;&gt;")&lt;2401,24,COUNTIF($L$20:L1377,"&lt;&gt;")&lt;2501,25,COUNTIF($L$20:L1377,"&lt;&gt;")&lt;2601,26,COUNTIF($L$20:L1377,"&lt;&gt;")&lt;2701,27,COUNTIF($L$20:L1377,"&lt;&gt;")&lt;2801,28,COUNTIF($L$20:L1377,"&lt;&gt;")&lt;2901,29,COUNTIF($L$20:L1377,"&lt;&gt;")&lt;3001,30),"")</f>
        <v/>
      </c>
      <c r="AM1377" t="str">
        <f t="shared" si="105"/>
        <v/>
      </c>
      <c r="AN1377" t="str">
        <f t="shared" si="109"/>
        <v/>
      </c>
      <c r="AP1377" t="str">
        <f t="shared" si="108"/>
        <v/>
      </c>
      <c r="AQ1377" t="str">
        <f>IF(AO1377="","",COUNTIFS(AM1377:$AM$3019,AO1377))</f>
        <v/>
      </c>
    </row>
    <row r="1378" spans="1:43" x14ac:dyDescent="0.25">
      <c r="A1378" s="6" t="str">
        <f>IF(COUNT($A$20:A1377)&lt;&gt;$B$4,IF(A1377="","",A1377+1),"")</f>
        <v/>
      </c>
      <c r="B1378" s="3"/>
      <c r="C1378" s="3"/>
      <c r="D1378" s="122"/>
      <c r="E1378" s="3"/>
      <c r="F1378" s="3"/>
      <c r="G1378" s="3"/>
      <c r="H1378" s="3"/>
      <c r="I1378" s="120"/>
      <c r="J1378" s="3"/>
      <c r="K1378" s="95" t="str" cm="1">
        <f t="array" ref="K1378">IF(OR($J$14 = "A",$J$14 = "B",$J$14 = "C"),IF(I1378="","",IF(LEN(I1378)&gt;2,_xlfn.IFS(ISNUMBER(SEARCH("_",I1378)),I1378,ISNUMBER(SEARCH(", ",I1378)),SUBSTITUTE(I1378,", ","_"),ISNUMBER(SEARCH("/ ",I1378)),SUBSTITUTE(I1378,"/ ","_"),ISNUMBER(SEARCH(",",I1378)),SUBSTITUTE(I1378,",","_"),ISNUMBER(SEARCH("/",I1378)),SUBSTITUTE(I1378,"/","_"),ISNUMBER(SEARCH("",I1378)),I1378),I1378)),IF(OR($J$14 = "J",$J$14 = "K"),"",IF(D1378="","",IF(LEN(D1378)&gt;2,_xlfn.IFS(ISNUMBER(SEARCH("_",D1378)),D1378,ISNUMBER(SEARCH(", ",D1378)),SUBSTITUTE(D1378,", ","_"),ISNUMBER(SEARCH("/ ",D1378)),SUBSTITUTE(D1378,"/ ","_"),ISNUMBER(SEARCH(",",D1378)),SUBSTITUTE(D1378,",","_"),ISNUMBER(SEARCH("/",D1378)),SUBSTITUTE(D1378,"/","_"),ISNUMBER(SEARCH("",D1378)),D1378),D1378))))</f>
        <v/>
      </c>
      <c r="L1378" s="1"/>
      <c r="M1378" s="1" t="str">
        <f t="shared" si="106"/>
        <v/>
      </c>
      <c r="N1378" s="94" t="str">
        <f>IF($L1378="None","",IF(ISERROR(VLOOKUP($L1378,Info!$B$4:$B$266,1,FALSE)),"",VLOOKUP($L1378,Info!$B$4:$L$266,5,FALSE)))</f>
        <v/>
      </c>
      <c r="O1378" s="94" t="str">
        <f>IF(K1378="","",IF(AND($J$12&lt;&gt;"ABC",N1378="3"),"BAC",IF(N1378="3","ABC",IF($J$12&lt;&gt;"ABC",IF($J$10="Standard",VLOOKUP(K1378,Info!$BE$4:$BF$481,2,FALSE),VLOOKUP(K1378,Info!$BI$4:$BJ$482,2,FALSE)),IF($J$10="Standard",VLOOKUP(K1378,Info!$AG$4:$AH$2994,2,FALSE),VLOOKUP(K1378,Info!$AK$4:$AL$2997,2,FALSE))))))</f>
        <v/>
      </c>
      <c r="P1378" s="94" t="str">
        <f>IF($L1378="None","",IF(ISERROR(VLOOKUP($L1378,Info!$B$4:$B$266,1,FALSE)),"",VLOOKUP($L1378,Info!$B$4:$L$266,3,FALSE)))</f>
        <v/>
      </c>
      <c r="Q1378" s="96" t="str">
        <f>IF($L1378="None","",IF(ISERROR(VLOOKUP($L1378,Info!$B$4:$B$266,1,FALSE)),"",VLOOKUP($L1378,Info!$B$4:$L$266,4,FALSE)))</f>
        <v/>
      </c>
      <c r="R1378" s="1"/>
      <c r="S1378" s="6" t="str">
        <f t="shared" si="107"/>
        <v/>
      </c>
      <c r="T1378" s="6" t="str">
        <f>IF($L1378="None","",IF(ISERROR(VLOOKUP($L1378,Info!$B$4:$B$266,1,FALSE)),"",VLOOKUP($L1378,Info!$B$4:$L$266,11,FALSE)))</f>
        <v/>
      </c>
      <c r="U1378" s="1"/>
      <c r="V1378" s="1"/>
      <c r="W1378" s="1"/>
      <c r="X1378" s="1" t="str">
        <f>IF($L1378="None","",IF(ISERROR(VLOOKUP($L1378,Info!$B$4:$B$266,1,FALSE)),"",IF(OR(W1378="Metallic Liquid Tight",W1378="Non-Metallic Liquid Tight",W1378="LSZH",W1378="Greenfield"),VLOOKUP($L1378,Info!$B$4:$L$266,7,FALSE),"N/A")))</f>
        <v/>
      </c>
      <c r="Y1378" s="1"/>
      <c r="Z1378" s="96" t="str">
        <f>IF($L1378="None","",IF(ISERROR(VLOOKUP($L1378,Info!$B$4:$B$266,1,FALSE)),"",VLOOKUP($L1378,Info!$B$4:$L$266,9,FALSE)))</f>
        <v/>
      </c>
      <c r="AA1378" s="96" t="str">
        <f>IF($L1378="None","",IF(ISERROR(VLOOKUP($L1378,Info!$B$4:$B$266,1,FALSE)),"",VLOOKUP($L1378,Info!$B$4:$L$266,8,FALSE)))</f>
        <v/>
      </c>
      <c r="AB1378" s="96" t="str">
        <f>IF($L1378="None","",IF(ISERROR(VLOOKUP($L1378,Info!$B$4:$B$266,1,FALSE)),"",VLOOKUP($L1378,Info!$B$4:$L$266,10,FALSE)))</f>
        <v/>
      </c>
      <c r="AC1378" s="1" t="str">
        <f>IF(W1378="SO Cable","Black,White",IF(O1378="","",IF(P1378="","",IF($J$12&lt;&gt;"ABC",IF(P1378&lt;="250",VLOOKUP(O1378,Info!$AZ$4:$BB$22,3,FALSE),VLOOKUP(O1378,Info!$AZ$23:$BB$39,3,FALSE)),IF(P1378&lt;="250",VLOOKUP(O1378,Info!$AO$4:$AQ$22,3,FALSE),VLOOKUP(O1378,Info!$AO$23:$AP$39,3,FALSE))))))</f>
        <v/>
      </c>
      <c r="AD1378" s="1"/>
      <c r="AE1378" s="1" t="str">
        <f>IF($L1378="None","",IF(ISERROR(VLOOKUP($L1378,Info!$B$4:$B$266,1,FALSE)),"",VLOOKUP($L1378,Info!$B$4:$L$266,4,FALSE)))</f>
        <v/>
      </c>
      <c r="AF1378" s="1" t="str">
        <f>IF($L1378="None","",IF(ISERROR(VLOOKUP($L1378,Info!$B$4:$B$266,1,FALSE)),"",VLOOKUP($L1378,Info!$B$4:$L$266,6,FALSE)))</f>
        <v/>
      </c>
      <c r="AG1378" s="1"/>
      <c r="AH1378" s="33" t="str" cm="1">
        <f t="array" ref="AH1378">IF(AND(L1378&lt;&gt;"",O1378&lt;&gt;"",R1378:S1378&lt;&gt;"",W1378:X1378&lt;&gt;"",Z1378:AA1378&lt;&gt;"",AC1378&lt;&gt;""),"Good","Bad")</f>
        <v>Bad</v>
      </c>
      <c r="AL1378" t="str" cm="1">
        <f t="array" ref="AL1378">IF(R1378&gt;0,_xlfn.IFS(COUNTIF($L$20:L1378,"&lt;&gt;")&lt;101,1,COUNTIF($L$20:L1378,"&lt;&gt;")&lt;201,2,COUNTIF($L$20:L1378,"&lt;&gt;")&lt;301,3,COUNTIF($L$20:L1378,"&lt;&gt;")&lt;401,4,COUNTIF($L$20:L1378,"&lt;&gt;")&lt;501,5,COUNTIF($L$20:L1378,"&lt;&gt;")&lt;601,6,COUNTIF($L$20:L1378,"&lt;&gt;")&lt;701,7,COUNTIF($L$20:L1378,"&lt;&gt;")&lt;801,8,COUNTIF($L$20:L1378,"&lt;&gt;")&lt;901,9,COUNTIF($L$20:L1378,"&lt;&gt;")&lt;1001,10,COUNTIF($L$20:L1378,"&lt;&gt;")&lt;1101,11,COUNTIF($L$20:L1378,"&lt;&gt;")&lt;1201,12,COUNTIF($L$20:L1378,"&lt;&gt;")&lt;1301,13,COUNTIF($L$20:L1378,"&lt;&gt;")&lt;1401,14,COUNTIF($L$20:L1378,"&lt;&gt;")&lt;1501,15,COUNTIF($L$20:L1378,"&lt;&gt;")&lt;1601,16,COUNTIF($L$20:L1378,"&lt;&gt;")&lt;1701,17,COUNTIF($L$20:L1378,"&lt;&gt;")&lt;1801,18,COUNTIF($L$20:L1378,"&lt;&gt;")&lt;1901,19,COUNTIF($L$20:L1378,"&lt;&gt;")&lt;2001,20,COUNTIF($L$20:L1378,"&lt;&gt;")&lt;2101,21,COUNTIF($L$20:L1378,"&lt;&gt;")&lt;2201,22,COUNTIF($L$20:L1378,"&lt;&gt;")&lt;2301,23,COUNTIF($L$20:L1378,"&lt;&gt;")&lt;2401,24,COUNTIF($L$20:L1378,"&lt;&gt;")&lt;2501,25,COUNTIF($L$20:L1378,"&lt;&gt;")&lt;2601,26,COUNTIF($L$20:L1378,"&lt;&gt;")&lt;2701,27,COUNTIF($L$20:L1378,"&lt;&gt;")&lt;2801,28,COUNTIF($L$20:L1378,"&lt;&gt;")&lt;2901,29,COUNTIF($L$20:L1378,"&lt;&gt;")&lt;3001,30),"")</f>
        <v/>
      </c>
      <c r="AM1378" t="str">
        <f t="shared" si="105"/>
        <v/>
      </c>
      <c r="AN1378" t="str">
        <f t="shared" si="109"/>
        <v/>
      </c>
      <c r="AP1378" t="str">
        <f t="shared" si="108"/>
        <v/>
      </c>
      <c r="AQ1378" t="str">
        <f>IF(AO1378="","",COUNTIFS(AM1378:$AM$3019,AO1378))</f>
        <v/>
      </c>
    </row>
    <row r="1379" spans="1:43" x14ac:dyDescent="0.25">
      <c r="A1379" s="6" t="str">
        <f>IF(COUNT($A$20:A1378)&lt;&gt;$B$4,IF(A1378="","",A1378+1),"")</f>
        <v/>
      </c>
      <c r="B1379" s="3"/>
      <c r="C1379" s="3"/>
      <c r="D1379" s="122"/>
      <c r="E1379" s="3"/>
      <c r="F1379" s="3"/>
      <c r="G1379" s="3"/>
      <c r="H1379" s="3"/>
      <c r="I1379" s="120"/>
      <c r="J1379" s="3"/>
      <c r="K1379" s="95" t="str" cm="1">
        <f t="array" ref="K1379">IF(OR($J$14 = "A",$J$14 = "B",$J$14 = "C"),IF(I1379="","",IF(LEN(I1379)&gt;2,_xlfn.IFS(ISNUMBER(SEARCH("_",I1379)),I1379,ISNUMBER(SEARCH(", ",I1379)),SUBSTITUTE(I1379,", ","_"),ISNUMBER(SEARCH("/ ",I1379)),SUBSTITUTE(I1379,"/ ","_"),ISNUMBER(SEARCH(",",I1379)),SUBSTITUTE(I1379,",","_"),ISNUMBER(SEARCH("/",I1379)),SUBSTITUTE(I1379,"/","_"),ISNUMBER(SEARCH("",I1379)),I1379),I1379)),IF(OR($J$14 = "J",$J$14 = "K"),"",IF(D1379="","",IF(LEN(D1379)&gt;2,_xlfn.IFS(ISNUMBER(SEARCH("_",D1379)),D1379,ISNUMBER(SEARCH(", ",D1379)),SUBSTITUTE(D1379,", ","_"),ISNUMBER(SEARCH("/ ",D1379)),SUBSTITUTE(D1379,"/ ","_"),ISNUMBER(SEARCH(",",D1379)),SUBSTITUTE(D1379,",","_"),ISNUMBER(SEARCH("/",D1379)),SUBSTITUTE(D1379,"/","_"),ISNUMBER(SEARCH("",D1379)),D1379),D1379))))</f>
        <v/>
      </c>
      <c r="L1379" s="1"/>
      <c r="M1379" s="1" t="str">
        <f t="shared" si="106"/>
        <v/>
      </c>
      <c r="N1379" s="94" t="str">
        <f>IF($L1379="None","",IF(ISERROR(VLOOKUP($L1379,Info!$B$4:$B$266,1,FALSE)),"",VLOOKUP($L1379,Info!$B$4:$L$266,5,FALSE)))</f>
        <v/>
      </c>
      <c r="O1379" s="94" t="str">
        <f>IF(K1379="","",IF(AND($J$12&lt;&gt;"ABC",N1379="3"),"BAC",IF(N1379="3","ABC",IF($J$12&lt;&gt;"ABC",IF($J$10="Standard",VLOOKUP(K1379,Info!$BE$4:$BF$481,2,FALSE),VLOOKUP(K1379,Info!$BI$4:$BJ$482,2,FALSE)),IF($J$10="Standard",VLOOKUP(K1379,Info!$AG$4:$AH$2994,2,FALSE),VLOOKUP(K1379,Info!$AK$4:$AL$2997,2,FALSE))))))</f>
        <v/>
      </c>
      <c r="P1379" s="94" t="str">
        <f>IF($L1379="None","",IF(ISERROR(VLOOKUP($L1379,Info!$B$4:$B$266,1,FALSE)),"",VLOOKUP($L1379,Info!$B$4:$L$266,3,FALSE)))</f>
        <v/>
      </c>
      <c r="Q1379" s="96" t="str">
        <f>IF($L1379="None","",IF(ISERROR(VLOOKUP($L1379,Info!$B$4:$B$266,1,FALSE)),"",VLOOKUP($L1379,Info!$B$4:$L$266,4,FALSE)))</f>
        <v/>
      </c>
      <c r="R1379" s="1"/>
      <c r="S1379" s="6" t="str">
        <f t="shared" si="107"/>
        <v/>
      </c>
      <c r="T1379" s="6" t="str">
        <f>IF($L1379="None","",IF(ISERROR(VLOOKUP($L1379,Info!$B$4:$B$266,1,FALSE)),"",VLOOKUP($L1379,Info!$B$4:$L$266,11,FALSE)))</f>
        <v/>
      </c>
      <c r="U1379" s="1"/>
      <c r="V1379" s="1"/>
      <c r="W1379" s="1"/>
      <c r="X1379" s="1" t="str">
        <f>IF($L1379="None","",IF(ISERROR(VLOOKUP($L1379,Info!$B$4:$B$266,1,FALSE)),"",IF(OR(W1379="Metallic Liquid Tight",W1379="Non-Metallic Liquid Tight",W1379="LSZH",W1379="Greenfield"),VLOOKUP($L1379,Info!$B$4:$L$266,7,FALSE),"N/A")))</f>
        <v/>
      </c>
      <c r="Y1379" s="1"/>
      <c r="Z1379" s="96" t="str">
        <f>IF($L1379="None","",IF(ISERROR(VLOOKUP($L1379,Info!$B$4:$B$266,1,FALSE)),"",VLOOKUP($L1379,Info!$B$4:$L$266,9,FALSE)))</f>
        <v/>
      </c>
      <c r="AA1379" s="96" t="str">
        <f>IF($L1379="None","",IF(ISERROR(VLOOKUP($L1379,Info!$B$4:$B$266,1,FALSE)),"",VLOOKUP($L1379,Info!$B$4:$L$266,8,FALSE)))</f>
        <v/>
      </c>
      <c r="AB1379" s="96" t="str">
        <f>IF($L1379="None","",IF(ISERROR(VLOOKUP($L1379,Info!$B$4:$B$266,1,FALSE)),"",VLOOKUP($L1379,Info!$B$4:$L$266,10,FALSE)))</f>
        <v/>
      </c>
      <c r="AC1379" s="1" t="str">
        <f>IF(W1379="SO Cable","Black,White",IF(O1379="","",IF(P1379="","",IF($J$12&lt;&gt;"ABC",IF(P1379&lt;="250",VLOOKUP(O1379,Info!$AZ$4:$BB$22,3,FALSE),VLOOKUP(O1379,Info!$AZ$23:$BB$39,3,FALSE)),IF(P1379&lt;="250",VLOOKUP(O1379,Info!$AO$4:$AQ$22,3,FALSE),VLOOKUP(O1379,Info!$AO$23:$AP$39,3,FALSE))))))</f>
        <v/>
      </c>
      <c r="AD1379" s="1"/>
      <c r="AE1379" s="1" t="str">
        <f>IF($L1379="None","",IF(ISERROR(VLOOKUP($L1379,Info!$B$4:$B$266,1,FALSE)),"",VLOOKUP($L1379,Info!$B$4:$L$266,4,FALSE)))</f>
        <v/>
      </c>
      <c r="AF1379" s="1" t="str">
        <f>IF($L1379="None","",IF(ISERROR(VLOOKUP($L1379,Info!$B$4:$B$266,1,FALSE)),"",VLOOKUP($L1379,Info!$B$4:$L$266,6,FALSE)))</f>
        <v/>
      </c>
      <c r="AG1379" s="1"/>
      <c r="AH1379" s="33" t="str" cm="1">
        <f t="array" ref="AH1379">IF(AND(L1379&lt;&gt;"",O1379&lt;&gt;"",R1379:S1379&lt;&gt;"",W1379:X1379&lt;&gt;"",Z1379:AA1379&lt;&gt;"",AC1379&lt;&gt;""),"Good","Bad")</f>
        <v>Bad</v>
      </c>
      <c r="AL1379" t="str" cm="1">
        <f t="array" ref="AL1379">IF(R1379&gt;0,_xlfn.IFS(COUNTIF($L$20:L1379,"&lt;&gt;")&lt;101,1,COUNTIF($L$20:L1379,"&lt;&gt;")&lt;201,2,COUNTIF($L$20:L1379,"&lt;&gt;")&lt;301,3,COUNTIF($L$20:L1379,"&lt;&gt;")&lt;401,4,COUNTIF($L$20:L1379,"&lt;&gt;")&lt;501,5,COUNTIF($L$20:L1379,"&lt;&gt;")&lt;601,6,COUNTIF($L$20:L1379,"&lt;&gt;")&lt;701,7,COUNTIF($L$20:L1379,"&lt;&gt;")&lt;801,8,COUNTIF($L$20:L1379,"&lt;&gt;")&lt;901,9,COUNTIF($L$20:L1379,"&lt;&gt;")&lt;1001,10,COUNTIF($L$20:L1379,"&lt;&gt;")&lt;1101,11,COUNTIF($L$20:L1379,"&lt;&gt;")&lt;1201,12,COUNTIF($L$20:L1379,"&lt;&gt;")&lt;1301,13,COUNTIF($L$20:L1379,"&lt;&gt;")&lt;1401,14,COUNTIF($L$20:L1379,"&lt;&gt;")&lt;1501,15,COUNTIF($L$20:L1379,"&lt;&gt;")&lt;1601,16,COUNTIF($L$20:L1379,"&lt;&gt;")&lt;1701,17,COUNTIF($L$20:L1379,"&lt;&gt;")&lt;1801,18,COUNTIF($L$20:L1379,"&lt;&gt;")&lt;1901,19,COUNTIF($L$20:L1379,"&lt;&gt;")&lt;2001,20,COUNTIF($L$20:L1379,"&lt;&gt;")&lt;2101,21,COUNTIF($L$20:L1379,"&lt;&gt;")&lt;2201,22,COUNTIF($L$20:L1379,"&lt;&gt;")&lt;2301,23,COUNTIF($L$20:L1379,"&lt;&gt;")&lt;2401,24,COUNTIF($L$20:L1379,"&lt;&gt;")&lt;2501,25,COUNTIF($L$20:L1379,"&lt;&gt;")&lt;2601,26,COUNTIF($L$20:L1379,"&lt;&gt;")&lt;2701,27,COUNTIF($L$20:L1379,"&lt;&gt;")&lt;2801,28,COUNTIF($L$20:L1379,"&lt;&gt;")&lt;2901,29,COUNTIF($L$20:L1379,"&lt;&gt;")&lt;3001,30),"")</f>
        <v/>
      </c>
      <c r="AM1379" t="str">
        <f t="shared" si="105"/>
        <v/>
      </c>
      <c r="AN1379" t="str">
        <f t="shared" si="109"/>
        <v/>
      </c>
      <c r="AP1379" t="str">
        <f t="shared" si="108"/>
        <v/>
      </c>
      <c r="AQ1379" t="str">
        <f>IF(AO1379="","",COUNTIFS(AM1379:$AM$3019,AO1379))</f>
        <v/>
      </c>
    </row>
    <row r="1380" spans="1:43" x14ac:dyDescent="0.25">
      <c r="A1380" s="6" t="str">
        <f>IF(COUNT($A$20:A1379)&lt;&gt;$B$4,IF(A1379="","",A1379+1),"")</f>
        <v/>
      </c>
      <c r="B1380" s="3"/>
      <c r="C1380" s="3"/>
      <c r="D1380" s="122"/>
      <c r="E1380" s="3"/>
      <c r="F1380" s="3"/>
      <c r="G1380" s="3"/>
      <c r="H1380" s="3"/>
      <c r="I1380" s="120"/>
      <c r="J1380" s="3"/>
      <c r="K1380" s="95" t="str" cm="1">
        <f t="array" ref="K1380">IF(OR($J$14 = "A",$J$14 = "B",$J$14 = "C"),IF(I1380="","",IF(LEN(I1380)&gt;2,_xlfn.IFS(ISNUMBER(SEARCH("_",I1380)),I1380,ISNUMBER(SEARCH(", ",I1380)),SUBSTITUTE(I1380,", ","_"),ISNUMBER(SEARCH("/ ",I1380)),SUBSTITUTE(I1380,"/ ","_"),ISNUMBER(SEARCH(",",I1380)),SUBSTITUTE(I1380,",","_"),ISNUMBER(SEARCH("/",I1380)),SUBSTITUTE(I1380,"/","_"),ISNUMBER(SEARCH("",I1380)),I1380),I1380)),IF(OR($J$14 = "J",$J$14 = "K"),"",IF(D1380="","",IF(LEN(D1380)&gt;2,_xlfn.IFS(ISNUMBER(SEARCH("_",D1380)),D1380,ISNUMBER(SEARCH(", ",D1380)),SUBSTITUTE(D1380,", ","_"),ISNUMBER(SEARCH("/ ",D1380)),SUBSTITUTE(D1380,"/ ","_"),ISNUMBER(SEARCH(",",D1380)),SUBSTITUTE(D1380,",","_"),ISNUMBER(SEARCH("/",D1380)),SUBSTITUTE(D1380,"/","_"),ISNUMBER(SEARCH("",D1380)),D1380),D1380))))</f>
        <v/>
      </c>
      <c r="L1380" s="1"/>
      <c r="M1380" s="1" t="str">
        <f t="shared" si="106"/>
        <v/>
      </c>
      <c r="N1380" s="94" t="str">
        <f>IF($L1380="None","",IF(ISERROR(VLOOKUP($L1380,Info!$B$4:$B$266,1,FALSE)),"",VLOOKUP($L1380,Info!$B$4:$L$266,5,FALSE)))</f>
        <v/>
      </c>
      <c r="O1380" s="94" t="str">
        <f>IF(K1380="","",IF(AND($J$12&lt;&gt;"ABC",N1380="3"),"BAC",IF(N1380="3","ABC",IF($J$12&lt;&gt;"ABC",IF($J$10="Standard",VLOOKUP(K1380,Info!$BE$4:$BF$481,2,FALSE),VLOOKUP(K1380,Info!$BI$4:$BJ$482,2,FALSE)),IF($J$10="Standard",VLOOKUP(K1380,Info!$AG$4:$AH$2994,2,FALSE),VLOOKUP(K1380,Info!$AK$4:$AL$2997,2,FALSE))))))</f>
        <v/>
      </c>
      <c r="P1380" s="94" t="str">
        <f>IF($L1380="None","",IF(ISERROR(VLOOKUP($L1380,Info!$B$4:$B$266,1,FALSE)),"",VLOOKUP($L1380,Info!$B$4:$L$266,3,FALSE)))</f>
        <v/>
      </c>
      <c r="Q1380" s="96" t="str">
        <f>IF($L1380="None","",IF(ISERROR(VLOOKUP($L1380,Info!$B$4:$B$266,1,FALSE)),"",VLOOKUP($L1380,Info!$B$4:$L$266,4,FALSE)))</f>
        <v/>
      </c>
      <c r="R1380" s="1"/>
      <c r="S1380" s="6" t="str">
        <f t="shared" si="107"/>
        <v/>
      </c>
      <c r="T1380" s="6" t="str">
        <f>IF($L1380="None","",IF(ISERROR(VLOOKUP($L1380,Info!$B$4:$B$266,1,FALSE)),"",VLOOKUP($L1380,Info!$B$4:$L$266,11,FALSE)))</f>
        <v/>
      </c>
      <c r="U1380" s="1"/>
      <c r="V1380" s="1"/>
      <c r="W1380" s="1"/>
      <c r="X1380" s="1" t="str">
        <f>IF($L1380="None","",IF(ISERROR(VLOOKUP($L1380,Info!$B$4:$B$266,1,FALSE)),"",IF(OR(W1380="Metallic Liquid Tight",W1380="Non-Metallic Liquid Tight",W1380="LSZH",W1380="Greenfield"),VLOOKUP($L1380,Info!$B$4:$L$266,7,FALSE),"N/A")))</f>
        <v/>
      </c>
      <c r="Y1380" s="1"/>
      <c r="Z1380" s="96" t="str">
        <f>IF($L1380="None","",IF(ISERROR(VLOOKUP($L1380,Info!$B$4:$B$266,1,FALSE)),"",VLOOKUP($L1380,Info!$B$4:$L$266,9,FALSE)))</f>
        <v/>
      </c>
      <c r="AA1380" s="96" t="str">
        <f>IF($L1380="None","",IF(ISERROR(VLOOKUP($L1380,Info!$B$4:$B$266,1,FALSE)),"",VLOOKUP($L1380,Info!$B$4:$L$266,8,FALSE)))</f>
        <v/>
      </c>
      <c r="AB1380" s="96" t="str">
        <f>IF($L1380="None","",IF(ISERROR(VLOOKUP($L1380,Info!$B$4:$B$266,1,FALSE)),"",VLOOKUP($L1380,Info!$B$4:$L$266,10,FALSE)))</f>
        <v/>
      </c>
      <c r="AC1380" s="1" t="str">
        <f>IF(W1380="SO Cable","Black,White",IF(O1380="","",IF(P1380="","",IF($J$12&lt;&gt;"ABC",IF(P1380&lt;="250",VLOOKUP(O1380,Info!$AZ$4:$BB$22,3,FALSE),VLOOKUP(O1380,Info!$AZ$23:$BB$39,3,FALSE)),IF(P1380&lt;="250",VLOOKUP(O1380,Info!$AO$4:$AQ$22,3,FALSE),VLOOKUP(O1380,Info!$AO$23:$AP$39,3,FALSE))))))</f>
        <v/>
      </c>
      <c r="AD1380" s="1"/>
      <c r="AE1380" s="1" t="str">
        <f>IF($L1380="None","",IF(ISERROR(VLOOKUP($L1380,Info!$B$4:$B$266,1,FALSE)),"",VLOOKUP($L1380,Info!$B$4:$L$266,4,FALSE)))</f>
        <v/>
      </c>
      <c r="AF1380" s="1" t="str">
        <f>IF($L1380="None","",IF(ISERROR(VLOOKUP($L1380,Info!$B$4:$B$266,1,FALSE)),"",VLOOKUP($L1380,Info!$B$4:$L$266,6,FALSE)))</f>
        <v/>
      </c>
      <c r="AG1380" s="1"/>
      <c r="AH1380" s="33" t="str" cm="1">
        <f t="array" ref="AH1380">IF(AND(L1380&lt;&gt;"",O1380&lt;&gt;"",R1380:S1380&lt;&gt;"",W1380:X1380&lt;&gt;"",Z1380:AA1380&lt;&gt;"",AC1380&lt;&gt;""),"Good","Bad")</f>
        <v>Bad</v>
      </c>
      <c r="AL1380" t="str" cm="1">
        <f t="array" ref="AL1380">IF(R1380&gt;0,_xlfn.IFS(COUNTIF($L$20:L1380,"&lt;&gt;")&lt;101,1,COUNTIF($L$20:L1380,"&lt;&gt;")&lt;201,2,COUNTIF($L$20:L1380,"&lt;&gt;")&lt;301,3,COUNTIF($L$20:L1380,"&lt;&gt;")&lt;401,4,COUNTIF($L$20:L1380,"&lt;&gt;")&lt;501,5,COUNTIF($L$20:L1380,"&lt;&gt;")&lt;601,6,COUNTIF($L$20:L1380,"&lt;&gt;")&lt;701,7,COUNTIF($L$20:L1380,"&lt;&gt;")&lt;801,8,COUNTIF($L$20:L1380,"&lt;&gt;")&lt;901,9,COUNTIF($L$20:L1380,"&lt;&gt;")&lt;1001,10,COUNTIF($L$20:L1380,"&lt;&gt;")&lt;1101,11,COUNTIF($L$20:L1380,"&lt;&gt;")&lt;1201,12,COUNTIF($L$20:L1380,"&lt;&gt;")&lt;1301,13,COUNTIF($L$20:L1380,"&lt;&gt;")&lt;1401,14,COUNTIF($L$20:L1380,"&lt;&gt;")&lt;1501,15,COUNTIF($L$20:L1380,"&lt;&gt;")&lt;1601,16,COUNTIF($L$20:L1380,"&lt;&gt;")&lt;1701,17,COUNTIF($L$20:L1380,"&lt;&gt;")&lt;1801,18,COUNTIF($L$20:L1380,"&lt;&gt;")&lt;1901,19,COUNTIF($L$20:L1380,"&lt;&gt;")&lt;2001,20,COUNTIF($L$20:L1380,"&lt;&gt;")&lt;2101,21,COUNTIF($L$20:L1380,"&lt;&gt;")&lt;2201,22,COUNTIF($L$20:L1380,"&lt;&gt;")&lt;2301,23,COUNTIF($L$20:L1380,"&lt;&gt;")&lt;2401,24,COUNTIF($L$20:L1380,"&lt;&gt;")&lt;2501,25,COUNTIF($L$20:L1380,"&lt;&gt;")&lt;2601,26,COUNTIF($L$20:L1380,"&lt;&gt;")&lt;2701,27,COUNTIF($L$20:L1380,"&lt;&gt;")&lt;2801,28,COUNTIF($L$20:L1380,"&lt;&gt;")&lt;2901,29,COUNTIF($L$20:L1380,"&lt;&gt;")&lt;3001,30),"")</f>
        <v/>
      </c>
      <c r="AM1380" t="str">
        <f t="shared" si="105"/>
        <v/>
      </c>
      <c r="AN1380" t="str">
        <f t="shared" si="109"/>
        <v/>
      </c>
      <c r="AP1380" t="str">
        <f t="shared" si="108"/>
        <v/>
      </c>
      <c r="AQ1380" t="str">
        <f>IF(AO1380="","",COUNTIFS(AM1380:$AM$3019,AO1380))</f>
        <v/>
      </c>
    </row>
    <row r="1381" spans="1:43" x14ac:dyDescent="0.25">
      <c r="A1381" s="6" t="str">
        <f>IF(COUNT($A$20:A1380)&lt;&gt;$B$4,IF(A1380="","",A1380+1),"")</f>
        <v/>
      </c>
      <c r="B1381" s="3"/>
      <c r="C1381" s="3"/>
      <c r="D1381" s="122"/>
      <c r="E1381" s="3"/>
      <c r="F1381" s="3"/>
      <c r="G1381" s="3"/>
      <c r="H1381" s="3"/>
      <c r="I1381" s="120"/>
      <c r="J1381" s="3"/>
      <c r="K1381" s="95" t="str" cm="1">
        <f t="array" ref="K1381">IF(OR($J$14 = "A",$J$14 = "B",$J$14 = "C"),IF(I1381="","",IF(LEN(I1381)&gt;2,_xlfn.IFS(ISNUMBER(SEARCH("_",I1381)),I1381,ISNUMBER(SEARCH(", ",I1381)),SUBSTITUTE(I1381,", ","_"),ISNUMBER(SEARCH("/ ",I1381)),SUBSTITUTE(I1381,"/ ","_"),ISNUMBER(SEARCH(",",I1381)),SUBSTITUTE(I1381,",","_"),ISNUMBER(SEARCH("/",I1381)),SUBSTITUTE(I1381,"/","_"),ISNUMBER(SEARCH("",I1381)),I1381),I1381)),IF(OR($J$14 = "J",$J$14 = "K"),"",IF(D1381="","",IF(LEN(D1381)&gt;2,_xlfn.IFS(ISNUMBER(SEARCH("_",D1381)),D1381,ISNUMBER(SEARCH(", ",D1381)),SUBSTITUTE(D1381,", ","_"),ISNUMBER(SEARCH("/ ",D1381)),SUBSTITUTE(D1381,"/ ","_"),ISNUMBER(SEARCH(",",D1381)),SUBSTITUTE(D1381,",","_"),ISNUMBER(SEARCH("/",D1381)),SUBSTITUTE(D1381,"/","_"),ISNUMBER(SEARCH("",D1381)),D1381),D1381))))</f>
        <v/>
      </c>
      <c r="L1381" s="1"/>
      <c r="M1381" s="1" t="str">
        <f t="shared" si="106"/>
        <v/>
      </c>
      <c r="N1381" s="94" t="str">
        <f>IF($L1381="None","",IF(ISERROR(VLOOKUP($L1381,Info!$B$4:$B$266,1,FALSE)),"",VLOOKUP($L1381,Info!$B$4:$L$266,5,FALSE)))</f>
        <v/>
      </c>
      <c r="O1381" s="94" t="str">
        <f>IF(K1381="","",IF(AND($J$12&lt;&gt;"ABC",N1381="3"),"BAC",IF(N1381="3","ABC",IF($J$12&lt;&gt;"ABC",IF($J$10="Standard",VLOOKUP(K1381,Info!$BE$4:$BF$481,2,FALSE),VLOOKUP(K1381,Info!$BI$4:$BJ$482,2,FALSE)),IF($J$10="Standard",VLOOKUP(K1381,Info!$AG$4:$AH$2994,2,FALSE),VLOOKUP(K1381,Info!$AK$4:$AL$2997,2,FALSE))))))</f>
        <v/>
      </c>
      <c r="P1381" s="94" t="str">
        <f>IF($L1381="None","",IF(ISERROR(VLOOKUP($L1381,Info!$B$4:$B$266,1,FALSE)),"",VLOOKUP($L1381,Info!$B$4:$L$266,3,FALSE)))</f>
        <v/>
      </c>
      <c r="Q1381" s="96" t="str">
        <f>IF($L1381="None","",IF(ISERROR(VLOOKUP($L1381,Info!$B$4:$B$266,1,FALSE)),"",VLOOKUP($L1381,Info!$B$4:$L$266,4,FALSE)))</f>
        <v/>
      </c>
      <c r="R1381" s="1"/>
      <c r="S1381" s="6" t="str">
        <f t="shared" si="107"/>
        <v/>
      </c>
      <c r="T1381" s="6" t="str">
        <f>IF($L1381="None","",IF(ISERROR(VLOOKUP($L1381,Info!$B$4:$B$266,1,FALSE)),"",VLOOKUP($L1381,Info!$B$4:$L$266,11,FALSE)))</f>
        <v/>
      </c>
      <c r="U1381" s="1"/>
      <c r="V1381" s="1"/>
      <c r="W1381" s="1"/>
      <c r="X1381" s="1" t="str">
        <f>IF($L1381="None","",IF(ISERROR(VLOOKUP($L1381,Info!$B$4:$B$266,1,FALSE)),"",IF(OR(W1381="Metallic Liquid Tight",W1381="Non-Metallic Liquid Tight",W1381="LSZH",W1381="Greenfield"),VLOOKUP($L1381,Info!$B$4:$L$266,7,FALSE),"N/A")))</f>
        <v/>
      </c>
      <c r="Y1381" s="1"/>
      <c r="Z1381" s="96" t="str">
        <f>IF($L1381="None","",IF(ISERROR(VLOOKUP($L1381,Info!$B$4:$B$266,1,FALSE)),"",VLOOKUP($L1381,Info!$B$4:$L$266,9,FALSE)))</f>
        <v/>
      </c>
      <c r="AA1381" s="96" t="str">
        <f>IF($L1381="None","",IF(ISERROR(VLOOKUP($L1381,Info!$B$4:$B$266,1,FALSE)),"",VLOOKUP($L1381,Info!$B$4:$L$266,8,FALSE)))</f>
        <v/>
      </c>
      <c r="AB1381" s="96" t="str">
        <f>IF($L1381="None","",IF(ISERROR(VLOOKUP($L1381,Info!$B$4:$B$266,1,FALSE)),"",VLOOKUP($L1381,Info!$B$4:$L$266,10,FALSE)))</f>
        <v/>
      </c>
      <c r="AC1381" s="1" t="str">
        <f>IF(W1381="SO Cable","Black,White",IF(O1381="","",IF(P1381="","",IF($J$12&lt;&gt;"ABC",IF(P1381&lt;="250",VLOOKUP(O1381,Info!$AZ$4:$BB$22,3,FALSE),VLOOKUP(O1381,Info!$AZ$23:$BB$39,3,FALSE)),IF(P1381&lt;="250",VLOOKUP(O1381,Info!$AO$4:$AQ$22,3,FALSE),VLOOKUP(O1381,Info!$AO$23:$AP$39,3,FALSE))))))</f>
        <v/>
      </c>
      <c r="AD1381" s="1"/>
      <c r="AE1381" s="1" t="str">
        <f>IF($L1381="None","",IF(ISERROR(VLOOKUP($L1381,Info!$B$4:$B$266,1,FALSE)),"",VLOOKUP($L1381,Info!$B$4:$L$266,4,FALSE)))</f>
        <v/>
      </c>
      <c r="AF1381" s="1" t="str">
        <f>IF($L1381="None","",IF(ISERROR(VLOOKUP($L1381,Info!$B$4:$B$266,1,FALSE)),"",VLOOKUP($L1381,Info!$B$4:$L$266,6,FALSE)))</f>
        <v/>
      </c>
      <c r="AG1381" s="1"/>
      <c r="AH1381" s="33" t="str" cm="1">
        <f t="array" ref="AH1381">IF(AND(L1381&lt;&gt;"",O1381&lt;&gt;"",R1381:S1381&lt;&gt;"",W1381:X1381&lt;&gt;"",Z1381:AA1381&lt;&gt;"",AC1381&lt;&gt;""),"Good","Bad")</f>
        <v>Bad</v>
      </c>
      <c r="AL1381" t="str" cm="1">
        <f t="array" ref="AL1381">IF(R1381&gt;0,_xlfn.IFS(COUNTIF($L$20:L1381,"&lt;&gt;")&lt;101,1,COUNTIF($L$20:L1381,"&lt;&gt;")&lt;201,2,COUNTIF($L$20:L1381,"&lt;&gt;")&lt;301,3,COUNTIF($L$20:L1381,"&lt;&gt;")&lt;401,4,COUNTIF($L$20:L1381,"&lt;&gt;")&lt;501,5,COUNTIF($L$20:L1381,"&lt;&gt;")&lt;601,6,COUNTIF($L$20:L1381,"&lt;&gt;")&lt;701,7,COUNTIF($L$20:L1381,"&lt;&gt;")&lt;801,8,COUNTIF($L$20:L1381,"&lt;&gt;")&lt;901,9,COUNTIF($L$20:L1381,"&lt;&gt;")&lt;1001,10,COUNTIF($L$20:L1381,"&lt;&gt;")&lt;1101,11,COUNTIF($L$20:L1381,"&lt;&gt;")&lt;1201,12,COUNTIF($L$20:L1381,"&lt;&gt;")&lt;1301,13,COUNTIF($L$20:L1381,"&lt;&gt;")&lt;1401,14,COUNTIF($L$20:L1381,"&lt;&gt;")&lt;1501,15,COUNTIF($L$20:L1381,"&lt;&gt;")&lt;1601,16,COUNTIF($L$20:L1381,"&lt;&gt;")&lt;1701,17,COUNTIF($L$20:L1381,"&lt;&gt;")&lt;1801,18,COUNTIF($L$20:L1381,"&lt;&gt;")&lt;1901,19,COUNTIF($L$20:L1381,"&lt;&gt;")&lt;2001,20,COUNTIF($L$20:L1381,"&lt;&gt;")&lt;2101,21,COUNTIF($L$20:L1381,"&lt;&gt;")&lt;2201,22,COUNTIF($L$20:L1381,"&lt;&gt;")&lt;2301,23,COUNTIF($L$20:L1381,"&lt;&gt;")&lt;2401,24,COUNTIF($L$20:L1381,"&lt;&gt;")&lt;2501,25,COUNTIF($L$20:L1381,"&lt;&gt;")&lt;2601,26,COUNTIF($L$20:L1381,"&lt;&gt;")&lt;2701,27,COUNTIF($L$20:L1381,"&lt;&gt;")&lt;2801,28,COUNTIF($L$20:L1381,"&lt;&gt;")&lt;2901,29,COUNTIF($L$20:L1381,"&lt;&gt;")&lt;3001,30),"")</f>
        <v/>
      </c>
      <c r="AM1381" t="str">
        <f t="shared" si="105"/>
        <v/>
      </c>
      <c r="AN1381" t="str">
        <f t="shared" si="109"/>
        <v/>
      </c>
      <c r="AP1381" t="str">
        <f t="shared" si="108"/>
        <v/>
      </c>
      <c r="AQ1381" t="str">
        <f>IF(AO1381="","",COUNTIFS(AM1381:$AM$3019,AO1381))</f>
        <v/>
      </c>
    </row>
    <row r="1382" spans="1:43" x14ac:dyDescent="0.25">
      <c r="A1382" s="6" t="str">
        <f>IF(COUNT($A$20:A1381)&lt;&gt;$B$4,IF(A1381="","",A1381+1),"")</f>
        <v/>
      </c>
      <c r="B1382" s="3"/>
      <c r="C1382" s="3"/>
      <c r="D1382" s="122"/>
      <c r="E1382" s="3"/>
      <c r="F1382" s="3"/>
      <c r="G1382" s="3"/>
      <c r="H1382" s="3"/>
      <c r="I1382" s="120"/>
      <c r="J1382" s="3"/>
      <c r="K1382" s="95" t="str" cm="1">
        <f t="array" ref="K1382">IF(OR($J$14 = "A",$J$14 = "B",$J$14 = "C"),IF(I1382="","",IF(LEN(I1382)&gt;2,_xlfn.IFS(ISNUMBER(SEARCH("_",I1382)),I1382,ISNUMBER(SEARCH(", ",I1382)),SUBSTITUTE(I1382,", ","_"),ISNUMBER(SEARCH("/ ",I1382)),SUBSTITUTE(I1382,"/ ","_"),ISNUMBER(SEARCH(",",I1382)),SUBSTITUTE(I1382,",","_"),ISNUMBER(SEARCH("/",I1382)),SUBSTITUTE(I1382,"/","_"),ISNUMBER(SEARCH("",I1382)),I1382),I1382)),IF(OR($J$14 = "J",$J$14 = "K"),"",IF(D1382="","",IF(LEN(D1382)&gt;2,_xlfn.IFS(ISNUMBER(SEARCH("_",D1382)),D1382,ISNUMBER(SEARCH(", ",D1382)),SUBSTITUTE(D1382,", ","_"),ISNUMBER(SEARCH("/ ",D1382)),SUBSTITUTE(D1382,"/ ","_"),ISNUMBER(SEARCH(",",D1382)),SUBSTITUTE(D1382,",","_"),ISNUMBER(SEARCH("/",D1382)),SUBSTITUTE(D1382,"/","_"),ISNUMBER(SEARCH("",D1382)),D1382),D1382))))</f>
        <v/>
      </c>
      <c r="L1382" s="1"/>
      <c r="M1382" s="1" t="str">
        <f t="shared" si="106"/>
        <v/>
      </c>
      <c r="N1382" s="94" t="str">
        <f>IF($L1382="None","",IF(ISERROR(VLOOKUP($L1382,Info!$B$4:$B$266,1,FALSE)),"",VLOOKUP($L1382,Info!$B$4:$L$266,5,FALSE)))</f>
        <v/>
      </c>
      <c r="O1382" s="94" t="str">
        <f>IF(K1382="","",IF(AND($J$12&lt;&gt;"ABC",N1382="3"),"BAC",IF(N1382="3","ABC",IF($J$12&lt;&gt;"ABC",IF($J$10="Standard",VLOOKUP(K1382,Info!$BE$4:$BF$481,2,FALSE),VLOOKUP(K1382,Info!$BI$4:$BJ$482,2,FALSE)),IF($J$10="Standard",VLOOKUP(K1382,Info!$AG$4:$AH$2994,2,FALSE),VLOOKUP(K1382,Info!$AK$4:$AL$2997,2,FALSE))))))</f>
        <v/>
      </c>
      <c r="P1382" s="94" t="str">
        <f>IF($L1382="None","",IF(ISERROR(VLOOKUP($L1382,Info!$B$4:$B$266,1,FALSE)),"",VLOOKUP($L1382,Info!$B$4:$L$266,3,FALSE)))</f>
        <v/>
      </c>
      <c r="Q1382" s="96" t="str">
        <f>IF($L1382="None","",IF(ISERROR(VLOOKUP($L1382,Info!$B$4:$B$266,1,FALSE)),"",VLOOKUP($L1382,Info!$B$4:$L$266,4,FALSE)))</f>
        <v/>
      </c>
      <c r="R1382" s="1"/>
      <c r="S1382" s="6" t="str">
        <f t="shared" si="107"/>
        <v/>
      </c>
      <c r="T1382" s="6" t="str">
        <f>IF($L1382="None","",IF(ISERROR(VLOOKUP($L1382,Info!$B$4:$B$266,1,FALSE)),"",VLOOKUP($L1382,Info!$B$4:$L$266,11,FALSE)))</f>
        <v/>
      </c>
      <c r="U1382" s="1"/>
      <c r="V1382" s="1"/>
      <c r="W1382" s="1"/>
      <c r="X1382" s="1" t="str">
        <f>IF($L1382="None","",IF(ISERROR(VLOOKUP($L1382,Info!$B$4:$B$266,1,FALSE)),"",IF(OR(W1382="Metallic Liquid Tight",W1382="Non-Metallic Liquid Tight",W1382="LSZH",W1382="Greenfield"),VLOOKUP($L1382,Info!$B$4:$L$266,7,FALSE),"N/A")))</f>
        <v/>
      </c>
      <c r="Y1382" s="1"/>
      <c r="Z1382" s="96" t="str">
        <f>IF($L1382="None","",IF(ISERROR(VLOOKUP($L1382,Info!$B$4:$B$266,1,FALSE)),"",VLOOKUP($L1382,Info!$B$4:$L$266,9,FALSE)))</f>
        <v/>
      </c>
      <c r="AA1382" s="96" t="str">
        <f>IF($L1382="None","",IF(ISERROR(VLOOKUP($L1382,Info!$B$4:$B$266,1,FALSE)),"",VLOOKUP($L1382,Info!$B$4:$L$266,8,FALSE)))</f>
        <v/>
      </c>
      <c r="AB1382" s="96" t="str">
        <f>IF($L1382="None","",IF(ISERROR(VLOOKUP($L1382,Info!$B$4:$B$266,1,FALSE)),"",VLOOKUP($L1382,Info!$B$4:$L$266,10,FALSE)))</f>
        <v/>
      </c>
      <c r="AC1382" s="1" t="str">
        <f>IF(W1382="SO Cable","Black,White",IF(O1382="","",IF(P1382="","",IF($J$12&lt;&gt;"ABC",IF(P1382&lt;="250",VLOOKUP(O1382,Info!$AZ$4:$BB$22,3,FALSE),VLOOKUP(O1382,Info!$AZ$23:$BB$39,3,FALSE)),IF(P1382&lt;="250",VLOOKUP(O1382,Info!$AO$4:$AQ$22,3,FALSE),VLOOKUP(O1382,Info!$AO$23:$AP$39,3,FALSE))))))</f>
        <v/>
      </c>
      <c r="AD1382" s="1"/>
      <c r="AE1382" s="1" t="str">
        <f>IF($L1382="None","",IF(ISERROR(VLOOKUP($L1382,Info!$B$4:$B$266,1,FALSE)),"",VLOOKUP($L1382,Info!$B$4:$L$266,4,FALSE)))</f>
        <v/>
      </c>
      <c r="AF1382" s="1" t="str">
        <f>IF($L1382="None","",IF(ISERROR(VLOOKUP($L1382,Info!$B$4:$B$266,1,FALSE)),"",VLOOKUP($L1382,Info!$B$4:$L$266,6,FALSE)))</f>
        <v/>
      </c>
      <c r="AG1382" s="1"/>
      <c r="AH1382" s="33" t="str" cm="1">
        <f t="array" ref="AH1382">IF(AND(L1382&lt;&gt;"",O1382&lt;&gt;"",R1382:S1382&lt;&gt;"",W1382:X1382&lt;&gt;"",Z1382:AA1382&lt;&gt;"",AC1382&lt;&gt;""),"Good","Bad")</f>
        <v>Bad</v>
      </c>
      <c r="AL1382" t="str" cm="1">
        <f t="array" ref="AL1382">IF(R1382&gt;0,_xlfn.IFS(COUNTIF($L$20:L1382,"&lt;&gt;")&lt;101,1,COUNTIF($L$20:L1382,"&lt;&gt;")&lt;201,2,COUNTIF($L$20:L1382,"&lt;&gt;")&lt;301,3,COUNTIF($L$20:L1382,"&lt;&gt;")&lt;401,4,COUNTIF($L$20:L1382,"&lt;&gt;")&lt;501,5,COUNTIF($L$20:L1382,"&lt;&gt;")&lt;601,6,COUNTIF($L$20:L1382,"&lt;&gt;")&lt;701,7,COUNTIF($L$20:L1382,"&lt;&gt;")&lt;801,8,COUNTIF($L$20:L1382,"&lt;&gt;")&lt;901,9,COUNTIF($L$20:L1382,"&lt;&gt;")&lt;1001,10,COUNTIF($L$20:L1382,"&lt;&gt;")&lt;1101,11,COUNTIF($L$20:L1382,"&lt;&gt;")&lt;1201,12,COUNTIF($L$20:L1382,"&lt;&gt;")&lt;1301,13,COUNTIF($L$20:L1382,"&lt;&gt;")&lt;1401,14,COUNTIF($L$20:L1382,"&lt;&gt;")&lt;1501,15,COUNTIF($L$20:L1382,"&lt;&gt;")&lt;1601,16,COUNTIF($L$20:L1382,"&lt;&gt;")&lt;1701,17,COUNTIF($L$20:L1382,"&lt;&gt;")&lt;1801,18,COUNTIF($L$20:L1382,"&lt;&gt;")&lt;1901,19,COUNTIF($L$20:L1382,"&lt;&gt;")&lt;2001,20,COUNTIF($L$20:L1382,"&lt;&gt;")&lt;2101,21,COUNTIF($L$20:L1382,"&lt;&gt;")&lt;2201,22,COUNTIF($L$20:L1382,"&lt;&gt;")&lt;2301,23,COUNTIF($L$20:L1382,"&lt;&gt;")&lt;2401,24,COUNTIF($L$20:L1382,"&lt;&gt;")&lt;2501,25,COUNTIF($L$20:L1382,"&lt;&gt;")&lt;2601,26,COUNTIF($L$20:L1382,"&lt;&gt;")&lt;2701,27,COUNTIF($L$20:L1382,"&lt;&gt;")&lt;2801,28,COUNTIF($L$20:L1382,"&lt;&gt;")&lt;2901,29,COUNTIF($L$20:L1382,"&lt;&gt;")&lt;3001,30),"")</f>
        <v/>
      </c>
      <c r="AM1382" t="str">
        <f t="shared" si="105"/>
        <v/>
      </c>
      <c r="AN1382" t="str">
        <f t="shared" si="109"/>
        <v/>
      </c>
      <c r="AP1382" t="str">
        <f t="shared" si="108"/>
        <v/>
      </c>
      <c r="AQ1382" t="str">
        <f>IF(AO1382="","",COUNTIFS(AM1382:$AM$3019,AO1382))</f>
        <v/>
      </c>
    </row>
    <row r="1383" spans="1:43" x14ac:dyDescent="0.25">
      <c r="A1383" s="6" t="str">
        <f>IF(COUNT($A$20:A1382)&lt;&gt;$B$4,IF(A1382="","",A1382+1),"")</f>
        <v/>
      </c>
      <c r="B1383" s="3"/>
      <c r="C1383" s="3"/>
      <c r="D1383" s="122"/>
      <c r="E1383" s="3"/>
      <c r="F1383" s="3"/>
      <c r="G1383" s="3"/>
      <c r="H1383" s="3"/>
      <c r="I1383" s="120"/>
      <c r="J1383" s="3"/>
      <c r="K1383" s="95" t="str" cm="1">
        <f t="array" ref="K1383">IF(OR($J$14 = "A",$J$14 = "B",$J$14 = "C"),IF(I1383="","",IF(LEN(I1383)&gt;2,_xlfn.IFS(ISNUMBER(SEARCH("_",I1383)),I1383,ISNUMBER(SEARCH(", ",I1383)),SUBSTITUTE(I1383,", ","_"),ISNUMBER(SEARCH("/ ",I1383)),SUBSTITUTE(I1383,"/ ","_"),ISNUMBER(SEARCH(",",I1383)),SUBSTITUTE(I1383,",","_"),ISNUMBER(SEARCH("/",I1383)),SUBSTITUTE(I1383,"/","_"),ISNUMBER(SEARCH("",I1383)),I1383),I1383)),IF(OR($J$14 = "J",$J$14 = "K"),"",IF(D1383="","",IF(LEN(D1383)&gt;2,_xlfn.IFS(ISNUMBER(SEARCH("_",D1383)),D1383,ISNUMBER(SEARCH(", ",D1383)),SUBSTITUTE(D1383,", ","_"),ISNUMBER(SEARCH("/ ",D1383)),SUBSTITUTE(D1383,"/ ","_"),ISNUMBER(SEARCH(",",D1383)),SUBSTITUTE(D1383,",","_"),ISNUMBER(SEARCH("/",D1383)),SUBSTITUTE(D1383,"/","_"),ISNUMBER(SEARCH("",D1383)),D1383),D1383))))</f>
        <v/>
      </c>
      <c r="L1383" s="1"/>
      <c r="M1383" s="1" t="str">
        <f t="shared" si="106"/>
        <v/>
      </c>
      <c r="N1383" s="94" t="str">
        <f>IF($L1383="None","",IF(ISERROR(VLOOKUP($L1383,Info!$B$4:$B$266,1,FALSE)),"",VLOOKUP($L1383,Info!$B$4:$L$266,5,FALSE)))</f>
        <v/>
      </c>
      <c r="O1383" s="94" t="str">
        <f>IF(K1383="","",IF(AND($J$12&lt;&gt;"ABC",N1383="3"),"BAC",IF(N1383="3","ABC",IF($J$12&lt;&gt;"ABC",IF($J$10="Standard",VLOOKUP(K1383,Info!$BE$4:$BF$481,2,FALSE),VLOOKUP(K1383,Info!$BI$4:$BJ$482,2,FALSE)),IF($J$10="Standard",VLOOKUP(K1383,Info!$AG$4:$AH$2994,2,FALSE),VLOOKUP(K1383,Info!$AK$4:$AL$2997,2,FALSE))))))</f>
        <v/>
      </c>
      <c r="P1383" s="94" t="str">
        <f>IF($L1383="None","",IF(ISERROR(VLOOKUP($L1383,Info!$B$4:$B$266,1,FALSE)),"",VLOOKUP($L1383,Info!$B$4:$L$266,3,FALSE)))</f>
        <v/>
      </c>
      <c r="Q1383" s="96" t="str">
        <f>IF($L1383="None","",IF(ISERROR(VLOOKUP($L1383,Info!$B$4:$B$266,1,FALSE)),"",VLOOKUP($L1383,Info!$B$4:$L$266,4,FALSE)))</f>
        <v/>
      </c>
      <c r="R1383" s="1"/>
      <c r="S1383" s="6" t="str">
        <f t="shared" si="107"/>
        <v/>
      </c>
      <c r="T1383" s="6" t="str">
        <f>IF($L1383="None","",IF(ISERROR(VLOOKUP($L1383,Info!$B$4:$B$266,1,FALSE)),"",VLOOKUP($L1383,Info!$B$4:$L$266,11,FALSE)))</f>
        <v/>
      </c>
      <c r="U1383" s="1"/>
      <c r="V1383" s="1"/>
      <c r="W1383" s="1"/>
      <c r="X1383" s="1" t="str">
        <f>IF($L1383="None","",IF(ISERROR(VLOOKUP($L1383,Info!$B$4:$B$266,1,FALSE)),"",IF(OR(W1383="Metallic Liquid Tight",W1383="Non-Metallic Liquid Tight",W1383="LSZH",W1383="Greenfield"),VLOOKUP($L1383,Info!$B$4:$L$266,7,FALSE),"N/A")))</f>
        <v/>
      </c>
      <c r="Y1383" s="1"/>
      <c r="Z1383" s="96" t="str">
        <f>IF($L1383="None","",IF(ISERROR(VLOOKUP($L1383,Info!$B$4:$B$266,1,FALSE)),"",VLOOKUP($L1383,Info!$B$4:$L$266,9,FALSE)))</f>
        <v/>
      </c>
      <c r="AA1383" s="96" t="str">
        <f>IF($L1383="None","",IF(ISERROR(VLOOKUP($L1383,Info!$B$4:$B$266,1,FALSE)),"",VLOOKUP($L1383,Info!$B$4:$L$266,8,FALSE)))</f>
        <v/>
      </c>
      <c r="AB1383" s="96" t="str">
        <f>IF($L1383="None","",IF(ISERROR(VLOOKUP($L1383,Info!$B$4:$B$266,1,FALSE)),"",VLOOKUP($L1383,Info!$B$4:$L$266,10,FALSE)))</f>
        <v/>
      </c>
      <c r="AC1383" s="1" t="str">
        <f>IF(W1383="SO Cable","Black,White",IF(O1383="","",IF(P1383="","",IF($J$12&lt;&gt;"ABC",IF(P1383&lt;="250",VLOOKUP(O1383,Info!$AZ$4:$BB$22,3,FALSE),VLOOKUP(O1383,Info!$AZ$23:$BB$39,3,FALSE)),IF(P1383&lt;="250",VLOOKUP(O1383,Info!$AO$4:$AQ$22,3,FALSE),VLOOKUP(O1383,Info!$AO$23:$AP$39,3,FALSE))))))</f>
        <v/>
      </c>
      <c r="AD1383" s="1"/>
      <c r="AE1383" s="1" t="str">
        <f>IF($L1383="None","",IF(ISERROR(VLOOKUP($L1383,Info!$B$4:$B$266,1,FALSE)),"",VLOOKUP($L1383,Info!$B$4:$L$266,4,FALSE)))</f>
        <v/>
      </c>
      <c r="AF1383" s="1" t="str">
        <f>IF($L1383="None","",IF(ISERROR(VLOOKUP($L1383,Info!$B$4:$B$266,1,FALSE)),"",VLOOKUP($L1383,Info!$B$4:$L$266,6,FALSE)))</f>
        <v/>
      </c>
      <c r="AG1383" s="1"/>
      <c r="AH1383" s="33" t="str" cm="1">
        <f t="array" ref="AH1383">IF(AND(L1383&lt;&gt;"",O1383&lt;&gt;"",R1383:S1383&lt;&gt;"",W1383:X1383&lt;&gt;"",Z1383:AA1383&lt;&gt;"",AC1383&lt;&gt;""),"Good","Bad")</f>
        <v>Bad</v>
      </c>
      <c r="AL1383" t="str" cm="1">
        <f t="array" ref="AL1383">IF(R1383&gt;0,_xlfn.IFS(COUNTIF($L$20:L1383,"&lt;&gt;")&lt;101,1,COUNTIF($L$20:L1383,"&lt;&gt;")&lt;201,2,COUNTIF($L$20:L1383,"&lt;&gt;")&lt;301,3,COUNTIF($L$20:L1383,"&lt;&gt;")&lt;401,4,COUNTIF($L$20:L1383,"&lt;&gt;")&lt;501,5,COUNTIF($L$20:L1383,"&lt;&gt;")&lt;601,6,COUNTIF($L$20:L1383,"&lt;&gt;")&lt;701,7,COUNTIF($L$20:L1383,"&lt;&gt;")&lt;801,8,COUNTIF($L$20:L1383,"&lt;&gt;")&lt;901,9,COUNTIF($L$20:L1383,"&lt;&gt;")&lt;1001,10,COUNTIF($L$20:L1383,"&lt;&gt;")&lt;1101,11,COUNTIF($L$20:L1383,"&lt;&gt;")&lt;1201,12,COUNTIF($L$20:L1383,"&lt;&gt;")&lt;1301,13,COUNTIF($L$20:L1383,"&lt;&gt;")&lt;1401,14,COUNTIF($L$20:L1383,"&lt;&gt;")&lt;1501,15,COUNTIF($L$20:L1383,"&lt;&gt;")&lt;1601,16,COUNTIF($L$20:L1383,"&lt;&gt;")&lt;1701,17,COUNTIF($L$20:L1383,"&lt;&gt;")&lt;1801,18,COUNTIF($L$20:L1383,"&lt;&gt;")&lt;1901,19,COUNTIF($L$20:L1383,"&lt;&gt;")&lt;2001,20,COUNTIF($L$20:L1383,"&lt;&gt;")&lt;2101,21,COUNTIF($L$20:L1383,"&lt;&gt;")&lt;2201,22,COUNTIF($L$20:L1383,"&lt;&gt;")&lt;2301,23,COUNTIF($L$20:L1383,"&lt;&gt;")&lt;2401,24,COUNTIF($L$20:L1383,"&lt;&gt;")&lt;2501,25,COUNTIF($L$20:L1383,"&lt;&gt;")&lt;2601,26,COUNTIF($L$20:L1383,"&lt;&gt;")&lt;2701,27,COUNTIF($L$20:L1383,"&lt;&gt;")&lt;2801,28,COUNTIF($L$20:L1383,"&lt;&gt;")&lt;2901,29,COUNTIF($L$20:L1383,"&lt;&gt;")&lt;3001,30),"")</f>
        <v/>
      </c>
      <c r="AM1383" t="str">
        <f t="shared" si="105"/>
        <v/>
      </c>
      <c r="AN1383" t="str">
        <f t="shared" si="109"/>
        <v/>
      </c>
      <c r="AP1383" t="str">
        <f t="shared" si="108"/>
        <v/>
      </c>
      <c r="AQ1383" t="str">
        <f>IF(AO1383="","",COUNTIFS(AM1383:$AM$3019,AO1383))</f>
        <v/>
      </c>
    </row>
    <row r="1384" spans="1:43" x14ac:dyDescent="0.25">
      <c r="A1384" s="6" t="str">
        <f>IF(COUNT($A$20:A1383)&lt;&gt;$B$4,IF(A1383="","",A1383+1),"")</f>
        <v/>
      </c>
      <c r="B1384" s="3"/>
      <c r="C1384" s="3"/>
      <c r="D1384" s="122"/>
      <c r="E1384" s="3"/>
      <c r="F1384" s="3"/>
      <c r="G1384" s="3"/>
      <c r="H1384" s="3"/>
      <c r="I1384" s="120"/>
      <c r="J1384" s="3"/>
      <c r="K1384" s="95" t="str" cm="1">
        <f t="array" ref="K1384">IF(OR($J$14 = "A",$J$14 = "B",$J$14 = "C"),IF(I1384="","",IF(LEN(I1384)&gt;2,_xlfn.IFS(ISNUMBER(SEARCH("_",I1384)),I1384,ISNUMBER(SEARCH(", ",I1384)),SUBSTITUTE(I1384,", ","_"),ISNUMBER(SEARCH("/ ",I1384)),SUBSTITUTE(I1384,"/ ","_"),ISNUMBER(SEARCH(",",I1384)),SUBSTITUTE(I1384,",","_"),ISNUMBER(SEARCH("/",I1384)),SUBSTITUTE(I1384,"/","_"),ISNUMBER(SEARCH("",I1384)),I1384),I1384)),IF(OR($J$14 = "J",$J$14 = "K"),"",IF(D1384="","",IF(LEN(D1384)&gt;2,_xlfn.IFS(ISNUMBER(SEARCH("_",D1384)),D1384,ISNUMBER(SEARCH(", ",D1384)),SUBSTITUTE(D1384,", ","_"),ISNUMBER(SEARCH("/ ",D1384)),SUBSTITUTE(D1384,"/ ","_"),ISNUMBER(SEARCH(",",D1384)),SUBSTITUTE(D1384,",","_"),ISNUMBER(SEARCH("/",D1384)),SUBSTITUTE(D1384,"/","_"),ISNUMBER(SEARCH("",D1384)),D1384),D1384))))</f>
        <v/>
      </c>
      <c r="L1384" s="1"/>
      <c r="M1384" s="1" t="str">
        <f t="shared" si="106"/>
        <v/>
      </c>
      <c r="N1384" s="94" t="str">
        <f>IF($L1384="None","",IF(ISERROR(VLOOKUP($L1384,Info!$B$4:$B$266,1,FALSE)),"",VLOOKUP($L1384,Info!$B$4:$L$266,5,FALSE)))</f>
        <v/>
      </c>
      <c r="O1384" s="94" t="str">
        <f>IF(K1384="","",IF(AND($J$12&lt;&gt;"ABC",N1384="3"),"BAC",IF(N1384="3","ABC",IF($J$12&lt;&gt;"ABC",IF($J$10="Standard",VLOOKUP(K1384,Info!$BE$4:$BF$481,2,FALSE),VLOOKUP(K1384,Info!$BI$4:$BJ$482,2,FALSE)),IF($J$10="Standard",VLOOKUP(K1384,Info!$AG$4:$AH$2994,2,FALSE),VLOOKUP(K1384,Info!$AK$4:$AL$2997,2,FALSE))))))</f>
        <v/>
      </c>
      <c r="P1384" s="94" t="str">
        <f>IF($L1384="None","",IF(ISERROR(VLOOKUP($L1384,Info!$B$4:$B$266,1,FALSE)),"",VLOOKUP($L1384,Info!$B$4:$L$266,3,FALSE)))</f>
        <v/>
      </c>
      <c r="Q1384" s="96" t="str">
        <f>IF($L1384="None","",IF(ISERROR(VLOOKUP($L1384,Info!$B$4:$B$266,1,FALSE)),"",VLOOKUP($L1384,Info!$B$4:$L$266,4,FALSE)))</f>
        <v/>
      </c>
      <c r="R1384" s="1"/>
      <c r="S1384" s="6" t="str">
        <f t="shared" si="107"/>
        <v/>
      </c>
      <c r="T1384" s="6" t="str">
        <f>IF($L1384="None","",IF(ISERROR(VLOOKUP($L1384,Info!$B$4:$B$266,1,FALSE)),"",VLOOKUP($L1384,Info!$B$4:$L$266,11,FALSE)))</f>
        <v/>
      </c>
      <c r="U1384" s="1"/>
      <c r="V1384" s="1"/>
      <c r="W1384" s="1"/>
      <c r="X1384" s="1" t="str">
        <f>IF($L1384="None","",IF(ISERROR(VLOOKUP($L1384,Info!$B$4:$B$266,1,FALSE)),"",IF(OR(W1384="Metallic Liquid Tight",W1384="Non-Metallic Liquid Tight",W1384="LSZH",W1384="Greenfield"),VLOOKUP($L1384,Info!$B$4:$L$266,7,FALSE),"N/A")))</f>
        <v/>
      </c>
      <c r="Y1384" s="1"/>
      <c r="Z1384" s="96" t="str">
        <f>IF($L1384="None","",IF(ISERROR(VLOOKUP($L1384,Info!$B$4:$B$266,1,FALSE)),"",VLOOKUP($L1384,Info!$B$4:$L$266,9,FALSE)))</f>
        <v/>
      </c>
      <c r="AA1384" s="96" t="str">
        <f>IF($L1384="None","",IF(ISERROR(VLOOKUP($L1384,Info!$B$4:$B$266,1,FALSE)),"",VLOOKUP($L1384,Info!$B$4:$L$266,8,FALSE)))</f>
        <v/>
      </c>
      <c r="AB1384" s="96" t="str">
        <f>IF($L1384="None","",IF(ISERROR(VLOOKUP($L1384,Info!$B$4:$B$266,1,FALSE)),"",VLOOKUP($L1384,Info!$B$4:$L$266,10,FALSE)))</f>
        <v/>
      </c>
      <c r="AC1384" s="1" t="str">
        <f>IF(W1384="SO Cable","Black,White",IF(O1384="","",IF(P1384="","",IF($J$12&lt;&gt;"ABC",IF(P1384&lt;="250",VLOOKUP(O1384,Info!$AZ$4:$BB$22,3,FALSE),VLOOKUP(O1384,Info!$AZ$23:$BB$39,3,FALSE)),IF(P1384&lt;="250",VLOOKUP(O1384,Info!$AO$4:$AQ$22,3,FALSE),VLOOKUP(O1384,Info!$AO$23:$AP$39,3,FALSE))))))</f>
        <v/>
      </c>
      <c r="AD1384" s="1"/>
      <c r="AE1384" s="1" t="str">
        <f>IF($L1384="None","",IF(ISERROR(VLOOKUP($L1384,Info!$B$4:$B$266,1,FALSE)),"",VLOOKUP($L1384,Info!$B$4:$L$266,4,FALSE)))</f>
        <v/>
      </c>
      <c r="AF1384" s="1" t="str">
        <f>IF($L1384="None","",IF(ISERROR(VLOOKUP($L1384,Info!$B$4:$B$266,1,FALSE)),"",VLOOKUP($L1384,Info!$B$4:$L$266,6,FALSE)))</f>
        <v/>
      </c>
      <c r="AG1384" s="1"/>
      <c r="AH1384" s="33" t="str" cm="1">
        <f t="array" ref="AH1384">IF(AND(L1384&lt;&gt;"",O1384&lt;&gt;"",R1384:S1384&lt;&gt;"",W1384:X1384&lt;&gt;"",Z1384:AA1384&lt;&gt;"",AC1384&lt;&gt;""),"Good","Bad")</f>
        <v>Bad</v>
      </c>
      <c r="AL1384" t="str" cm="1">
        <f t="array" ref="AL1384">IF(R1384&gt;0,_xlfn.IFS(COUNTIF($L$20:L1384,"&lt;&gt;")&lt;101,1,COUNTIF($L$20:L1384,"&lt;&gt;")&lt;201,2,COUNTIF($L$20:L1384,"&lt;&gt;")&lt;301,3,COUNTIF($L$20:L1384,"&lt;&gt;")&lt;401,4,COUNTIF($L$20:L1384,"&lt;&gt;")&lt;501,5,COUNTIF($L$20:L1384,"&lt;&gt;")&lt;601,6,COUNTIF($L$20:L1384,"&lt;&gt;")&lt;701,7,COUNTIF($L$20:L1384,"&lt;&gt;")&lt;801,8,COUNTIF($L$20:L1384,"&lt;&gt;")&lt;901,9,COUNTIF($L$20:L1384,"&lt;&gt;")&lt;1001,10,COUNTIF($L$20:L1384,"&lt;&gt;")&lt;1101,11,COUNTIF($L$20:L1384,"&lt;&gt;")&lt;1201,12,COUNTIF($L$20:L1384,"&lt;&gt;")&lt;1301,13,COUNTIF($L$20:L1384,"&lt;&gt;")&lt;1401,14,COUNTIF($L$20:L1384,"&lt;&gt;")&lt;1501,15,COUNTIF($L$20:L1384,"&lt;&gt;")&lt;1601,16,COUNTIF($L$20:L1384,"&lt;&gt;")&lt;1701,17,COUNTIF($L$20:L1384,"&lt;&gt;")&lt;1801,18,COUNTIF($L$20:L1384,"&lt;&gt;")&lt;1901,19,COUNTIF($L$20:L1384,"&lt;&gt;")&lt;2001,20,COUNTIF($L$20:L1384,"&lt;&gt;")&lt;2101,21,COUNTIF($L$20:L1384,"&lt;&gt;")&lt;2201,22,COUNTIF($L$20:L1384,"&lt;&gt;")&lt;2301,23,COUNTIF($L$20:L1384,"&lt;&gt;")&lt;2401,24,COUNTIF($L$20:L1384,"&lt;&gt;")&lt;2501,25,COUNTIF($L$20:L1384,"&lt;&gt;")&lt;2601,26,COUNTIF($L$20:L1384,"&lt;&gt;")&lt;2701,27,COUNTIF($L$20:L1384,"&lt;&gt;")&lt;2801,28,COUNTIF($L$20:L1384,"&lt;&gt;")&lt;2901,29,COUNTIF($L$20:L1384,"&lt;&gt;")&lt;3001,30),"")</f>
        <v/>
      </c>
      <c r="AM1384" t="str">
        <f t="shared" si="105"/>
        <v/>
      </c>
      <c r="AN1384" t="str">
        <f t="shared" si="109"/>
        <v/>
      </c>
      <c r="AP1384" t="str">
        <f t="shared" si="108"/>
        <v/>
      </c>
      <c r="AQ1384" t="str">
        <f>IF(AO1384="","",COUNTIFS(AM1384:$AM$3019,AO1384))</f>
        <v/>
      </c>
    </row>
    <row r="1385" spans="1:43" x14ac:dyDescent="0.25">
      <c r="A1385" s="6" t="str">
        <f>IF(COUNT($A$20:A1384)&lt;&gt;$B$4,IF(A1384="","",A1384+1),"")</f>
        <v/>
      </c>
      <c r="B1385" s="3"/>
      <c r="C1385" s="3"/>
      <c r="D1385" s="122"/>
      <c r="E1385" s="3"/>
      <c r="F1385" s="3"/>
      <c r="G1385" s="3"/>
      <c r="H1385" s="3"/>
      <c r="I1385" s="120"/>
      <c r="J1385" s="3"/>
      <c r="K1385" s="95" t="str" cm="1">
        <f t="array" ref="K1385">IF(OR($J$14 = "A",$J$14 = "B",$J$14 = "C"),IF(I1385="","",IF(LEN(I1385)&gt;2,_xlfn.IFS(ISNUMBER(SEARCH("_",I1385)),I1385,ISNUMBER(SEARCH(", ",I1385)),SUBSTITUTE(I1385,", ","_"),ISNUMBER(SEARCH("/ ",I1385)),SUBSTITUTE(I1385,"/ ","_"),ISNUMBER(SEARCH(",",I1385)),SUBSTITUTE(I1385,",","_"),ISNUMBER(SEARCH("/",I1385)),SUBSTITUTE(I1385,"/","_"),ISNUMBER(SEARCH("",I1385)),I1385),I1385)),IF(OR($J$14 = "J",$J$14 = "K"),"",IF(D1385="","",IF(LEN(D1385)&gt;2,_xlfn.IFS(ISNUMBER(SEARCH("_",D1385)),D1385,ISNUMBER(SEARCH(", ",D1385)),SUBSTITUTE(D1385,", ","_"),ISNUMBER(SEARCH("/ ",D1385)),SUBSTITUTE(D1385,"/ ","_"),ISNUMBER(SEARCH(",",D1385)),SUBSTITUTE(D1385,",","_"),ISNUMBER(SEARCH("/",D1385)),SUBSTITUTE(D1385,"/","_"),ISNUMBER(SEARCH("",D1385)),D1385),D1385))))</f>
        <v/>
      </c>
      <c r="L1385" s="1"/>
      <c r="M1385" s="1" t="str">
        <f t="shared" si="106"/>
        <v/>
      </c>
      <c r="N1385" s="94" t="str">
        <f>IF($L1385="None","",IF(ISERROR(VLOOKUP($L1385,Info!$B$4:$B$266,1,FALSE)),"",VLOOKUP($L1385,Info!$B$4:$L$266,5,FALSE)))</f>
        <v/>
      </c>
      <c r="O1385" s="94" t="str">
        <f>IF(K1385="","",IF(AND($J$12&lt;&gt;"ABC",N1385="3"),"BAC",IF(N1385="3","ABC",IF($J$12&lt;&gt;"ABC",IF($J$10="Standard",VLOOKUP(K1385,Info!$BE$4:$BF$481,2,FALSE),VLOOKUP(K1385,Info!$BI$4:$BJ$482,2,FALSE)),IF($J$10="Standard",VLOOKUP(K1385,Info!$AG$4:$AH$2994,2,FALSE),VLOOKUP(K1385,Info!$AK$4:$AL$2997,2,FALSE))))))</f>
        <v/>
      </c>
      <c r="P1385" s="94" t="str">
        <f>IF($L1385="None","",IF(ISERROR(VLOOKUP($L1385,Info!$B$4:$B$266,1,FALSE)),"",VLOOKUP($L1385,Info!$B$4:$L$266,3,FALSE)))</f>
        <v/>
      </c>
      <c r="Q1385" s="96" t="str">
        <f>IF($L1385="None","",IF(ISERROR(VLOOKUP($L1385,Info!$B$4:$B$266,1,FALSE)),"",VLOOKUP($L1385,Info!$B$4:$L$266,4,FALSE)))</f>
        <v/>
      </c>
      <c r="R1385" s="1"/>
      <c r="S1385" s="6" t="str">
        <f t="shared" si="107"/>
        <v/>
      </c>
      <c r="T1385" s="6" t="str">
        <f>IF($L1385="None","",IF(ISERROR(VLOOKUP($L1385,Info!$B$4:$B$266,1,FALSE)),"",VLOOKUP($L1385,Info!$B$4:$L$266,11,FALSE)))</f>
        <v/>
      </c>
      <c r="U1385" s="1"/>
      <c r="V1385" s="1"/>
      <c r="W1385" s="1"/>
      <c r="X1385" s="1" t="str">
        <f>IF($L1385="None","",IF(ISERROR(VLOOKUP($L1385,Info!$B$4:$B$266,1,FALSE)),"",IF(OR(W1385="Metallic Liquid Tight",W1385="Non-Metallic Liquid Tight",W1385="LSZH",W1385="Greenfield"),VLOOKUP($L1385,Info!$B$4:$L$266,7,FALSE),"N/A")))</f>
        <v/>
      </c>
      <c r="Y1385" s="1"/>
      <c r="Z1385" s="96" t="str">
        <f>IF($L1385="None","",IF(ISERROR(VLOOKUP($L1385,Info!$B$4:$B$266,1,FALSE)),"",VLOOKUP($L1385,Info!$B$4:$L$266,9,FALSE)))</f>
        <v/>
      </c>
      <c r="AA1385" s="96" t="str">
        <f>IF($L1385="None","",IF(ISERROR(VLOOKUP($L1385,Info!$B$4:$B$266,1,FALSE)),"",VLOOKUP($L1385,Info!$B$4:$L$266,8,FALSE)))</f>
        <v/>
      </c>
      <c r="AB1385" s="96" t="str">
        <f>IF($L1385="None","",IF(ISERROR(VLOOKUP($L1385,Info!$B$4:$B$266,1,FALSE)),"",VLOOKUP($L1385,Info!$B$4:$L$266,10,FALSE)))</f>
        <v/>
      </c>
      <c r="AC1385" s="1" t="str">
        <f>IF(W1385="SO Cable","Black,White",IF(O1385="","",IF(P1385="","",IF($J$12&lt;&gt;"ABC",IF(P1385&lt;="250",VLOOKUP(O1385,Info!$AZ$4:$BB$22,3,FALSE),VLOOKUP(O1385,Info!$AZ$23:$BB$39,3,FALSE)),IF(P1385&lt;="250",VLOOKUP(O1385,Info!$AO$4:$AQ$22,3,FALSE),VLOOKUP(O1385,Info!$AO$23:$AP$39,3,FALSE))))))</f>
        <v/>
      </c>
      <c r="AD1385" s="1"/>
      <c r="AE1385" s="1" t="str">
        <f>IF($L1385="None","",IF(ISERROR(VLOOKUP($L1385,Info!$B$4:$B$266,1,FALSE)),"",VLOOKUP($L1385,Info!$B$4:$L$266,4,FALSE)))</f>
        <v/>
      </c>
      <c r="AF1385" s="1" t="str">
        <f>IF($L1385="None","",IF(ISERROR(VLOOKUP($L1385,Info!$B$4:$B$266,1,FALSE)),"",VLOOKUP($L1385,Info!$B$4:$L$266,6,FALSE)))</f>
        <v/>
      </c>
      <c r="AG1385" s="1"/>
      <c r="AH1385" s="33" t="str" cm="1">
        <f t="array" ref="AH1385">IF(AND(L1385&lt;&gt;"",O1385&lt;&gt;"",R1385:S1385&lt;&gt;"",W1385:X1385&lt;&gt;"",Z1385:AA1385&lt;&gt;"",AC1385&lt;&gt;""),"Good","Bad")</f>
        <v>Bad</v>
      </c>
      <c r="AL1385" t="str" cm="1">
        <f t="array" ref="AL1385">IF(R1385&gt;0,_xlfn.IFS(COUNTIF($L$20:L1385,"&lt;&gt;")&lt;101,1,COUNTIF($L$20:L1385,"&lt;&gt;")&lt;201,2,COUNTIF($L$20:L1385,"&lt;&gt;")&lt;301,3,COUNTIF($L$20:L1385,"&lt;&gt;")&lt;401,4,COUNTIF($L$20:L1385,"&lt;&gt;")&lt;501,5,COUNTIF($L$20:L1385,"&lt;&gt;")&lt;601,6,COUNTIF($L$20:L1385,"&lt;&gt;")&lt;701,7,COUNTIF($L$20:L1385,"&lt;&gt;")&lt;801,8,COUNTIF($L$20:L1385,"&lt;&gt;")&lt;901,9,COUNTIF($L$20:L1385,"&lt;&gt;")&lt;1001,10,COUNTIF($L$20:L1385,"&lt;&gt;")&lt;1101,11,COUNTIF($L$20:L1385,"&lt;&gt;")&lt;1201,12,COUNTIF($L$20:L1385,"&lt;&gt;")&lt;1301,13,COUNTIF($L$20:L1385,"&lt;&gt;")&lt;1401,14,COUNTIF($L$20:L1385,"&lt;&gt;")&lt;1501,15,COUNTIF($L$20:L1385,"&lt;&gt;")&lt;1601,16,COUNTIF($L$20:L1385,"&lt;&gt;")&lt;1701,17,COUNTIF($L$20:L1385,"&lt;&gt;")&lt;1801,18,COUNTIF($L$20:L1385,"&lt;&gt;")&lt;1901,19,COUNTIF($L$20:L1385,"&lt;&gt;")&lt;2001,20,COUNTIF($L$20:L1385,"&lt;&gt;")&lt;2101,21,COUNTIF($L$20:L1385,"&lt;&gt;")&lt;2201,22,COUNTIF($L$20:L1385,"&lt;&gt;")&lt;2301,23,COUNTIF($L$20:L1385,"&lt;&gt;")&lt;2401,24,COUNTIF($L$20:L1385,"&lt;&gt;")&lt;2501,25,COUNTIF($L$20:L1385,"&lt;&gt;")&lt;2601,26,COUNTIF($L$20:L1385,"&lt;&gt;")&lt;2701,27,COUNTIF($L$20:L1385,"&lt;&gt;")&lt;2801,28,COUNTIF($L$20:L1385,"&lt;&gt;")&lt;2901,29,COUNTIF($L$20:L1385,"&lt;&gt;")&lt;3001,30),"")</f>
        <v/>
      </c>
      <c r="AM1385" t="str">
        <f t="shared" si="105"/>
        <v/>
      </c>
      <c r="AN1385" t="str">
        <f t="shared" si="109"/>
        <v/>
      </c>
      <c r="AP1385" t="str">
        <f t="shared" si="108"/>
        <v/>
      </c>
      <c r="AQ1385" t="str">
        <f>IF(AO1385="","",COUNTIFS(AM1385:$AM$3019,AO1385))</f>
        <v/>
      </c>
    </row>
    <row r="1386" spans="1:43" x14ac:dyDescent="0.25">
      <c r="A1386" s="6" t="str">
        <f>IF(COUNT($A$20:A1385)&lt;&gt;$B$4,IF(A1385="","",A1385+1),"")</f>
        <v/>
      </c>
      <c r="B1386" s="3"/>
      <c r="C1386" s="3"/>
      <c r="D1386" s="122"/>
      <c r="E1386" s="3"/>
      <c r="F1386" s="3"/>
      <c r="G1386" s="3"/>
      <c r="H1386" s="3"/>
      <c r="I1386" s="120"/>
      <c r="J1386" s="3"/>
      <c r="K1386" s="95" t="str" cm="1">
        <f t="array" ref="K1386">IF(OR($J$14 = "A",$J$14 = "B",$J$14 = "C"),IF(I1386="","",IF(LEN(I1386)&gt;2,_xlfn.IFS(ISNUMBER(SEARCH("_",I1386)),I1386,ISNUMBER(SEARCH(", ",I1386)),SUBSTITUTE(I1386,", ","_"),ISNUMBER(SEARCH("/ ",I1386)),SUBSTITUTE(I1386,"/ ","_"),ISNUMBER(SEARCH(",",I1386)),SUBSTITUTE(I1386,",","_"),ISNUMBER(SEARCH("/",I1386)),SUBSTITUTE(I1386,"/","_"),ISNUMBER(SEARCH("",I1386)),I1386),I1386)),IF(OR($J$14 = "J",$J$14 = "K"),"",IF(D1386="","",IF(LEN(D1386)&gt;2,_xlfn.IFS(ISNUMBER(SEARCH("_",D1386)),D1386,ISNUMBER(SEARCH(", ",D1386)),SUBSTITUTE(D1386,", ","_"),ISNUMBER(SEARCH("/ ",D1386)),SUBSTITUTE(D1386,"/ ","_"),ISNUMBER(SEARCH(",",D1386)),SUBSTITUTE(D1386,",","_"),ISNUMBER(SEARCH("/",D1386)),SUBSTITUTE(D1386,"/","_"),ISNUMBER(SEARCH("",D1386)),D1386),D1386))))</f>
        <v/>
      </c>
      <c r="L1386" s="1"/>
      <c r="M1386" s="1" t="str">
        <f t="shared" si="106"/>
        <v/>
      </c>
      <c r="N1386" s="94" t="str">
        <f>IF($L1386="None","",IF(ISERROR(VLOOKUP($L1386,Info!$B$4:$B$266,1,FALSE)),"",VLOOKUP($L1386,Info!$B$4:$L$266,5,FALSE)))</f>
        <v/>
      </c>
      <c r="O1386" s="94" t="str">
        <f>IF(K1386="","",IF(AND($J$12&lt;&gt;"ABC",N1386="3"),"BAC",IF(N1386="3","ABC",IF($J$12&lt;&gt;"ABC",IF($J$10="Standard",VLOOKUP(K1386,Info!$BE$4:$BF$481,2,FALSE),VLOOKUP(K1386,Info!$BI$4:$BJ$482,2,FALSE)),IF($J$10="Standard",VLOOKUP(K1386,Info!$AG$4:$AH$2994,2,FALSE),VLOOKUP(K1386,Info!$AK$4:$AL$2997,2,FALSE))))))</f>
        <v/>
      </c>
      <c r="P1386" s="94" t="str">
        <f>IF($L1386="None","",IF(ISERROR(VLOOKUP($L1386,Info!$B$4:$B$266,1,FALSE)),"",VLOOKUP($L1386,Info!$B$4:$L$266,3,FALSE)))</f>
        <v/>
      </c>
      <c r="Q1386" s="96" t="str">
        <f>IF($L1386="None","",IF(ISERROR(VLOOKUP($L1386,Info!$B$4:$B$266,1,FALSE)),"",VLOOKUP($L1386,Info!$B$4:$L$266,4,FALSE)))</f>
        <v/>
      </c>
      <c r="R1386" s="1"/>
      <c r="S1386" s="6" t="str">
        <f t="shared" si="107"/>
        <v/>
      </c>
      <c r="T1386" s="6" t="str">
        <f>IF($L1386="None","",IF(ISERROR(VLOOKUP($L1386,Info!$B$4:$B$266,1,FALSE)),"",VLOOKUP($L1386,Info!$B$4:$L$266,11,FALSE)))</f>
        <v/>
      </c>
      <c r="U1386" s="1"/>
      <c r="V1386" s="1"/>
      <c r="W1386" s="1"/>
      <c r="X1386" s="1" t="str">
        <f>IF($L1386="None","",IF(ISERROR(VLOOKUP($L1386,Info!$B$4:$B$266,1,FALSE)),"",IF(OR(W1386="Metallic Liquid Tight",W1386="Non-Metallic Liquid Tight",W1386="LSZH",W1386="Greenfield"),VLOOKUP($L1386,Info!$B$4:$L$266,7,FALSE),"N/A")))</f>
        <v/>
      </c>
      <c r="Y1386" s="1"/>
      <c r="Z1386" s="96" t="str">
        <f>IF($L1386="None","",IF(ISERROR(VLOOKUP($L1386,Info!$B$4:$B$266,1,FALSE)),"",VLOOKUP($L1386,Info!$B$4:$L$266,9,FALSE)))</f>
        <v/>
      </c>
      <c r="AA1386" s="96" t="str">
        <f>IF($L1386="None","",IF(ISERROR(VLOOKUP($L1386,Info!$B$4:$B$266,1,FALSE)),"",VLOOKUP($L1386,Info!$B$4:$L$266,8,FALSE)))</f>
        <v/>
      </c>
      <c r="AB1386" s="96" t="str">
        <f>IF($L1386="None","",IF(ISERROR(VLOOKUP($L1386,Info!$B$4:$B$266,1,FALSE)),"",VLOOKUP($L1386,Info!$B$4:$L$266,10,FALSE)))</f>
        <v/>
      </c>
      <c r="AC1386" s="1" t="str">
        <f>IF(W1386="SO Cable","Black,White",IF(O1386="","",IF(P1386="","",IF($J$12&lt;&gt;"ABC",IF(P1386&lt;="250",VLOOKUP(O1386,Info!$AZ$4:$BB$22,3,FALSE),VLOOKUP(O1386,Info!$AZ$23:$BB$39,3,FALSE)),IF(P1386&lt;="250",VLOOKUP(O1386,Info!$AO$4:$AQ$22,3,FALSE),VLOOKUP(O1386,Info!$AO$23:$AP$39,3,FALSE))))))</f>
        <v/>
      </c>
      <c r="AD1386" s="1"/>
      <c r="AE1386" s="1" t="str">
        <f>IF($L1386="None","",IF(ISERROR(VLOOKUP($L1386,Info!$B$4:$B$266,1,FALSE)),"",VLOOKUP($L1386,Info!$B$4:$L$266,4,FALSE)))</f>
        <v/>
      </c>
      <c r="AF1386" s="1" t="str">
        <f>IF($L1386="None","",IF(ISERROR(VLOOKUP($L1386,Info!$B$4:$B$266,1,FALSE)),"",VLOOKUP($L1386,Info!$B$4:$L$266,6,FALSE)))</f>
        <v/>
      </c>
      <c r="AG1386" s="1"/>
      <c r="AH1386" s="33" t="str" cm="1">
        <f t="array" ref="AH1386">IF(AND(L1386&lt;&gt;"",O1386&lt;&gt;"",R1386:S1386&lt;&gt;"",W1386:X1386&lt;&gt;"",Z1386:AA1386&lt;&gt;"",AC1386&lt;&gt;""),"Good","Bad")</f>
        <v>Bad</v>
      </c>
      <c r="AL1386" t="str" cm="1">
        <f t="array" ref="AL1386">IF(R1386&gt;0,_xlfn.IFS(COUNTIF($L$20:L1386,"&lt;&gt;")&lt;101,1,COUNTIF($L$20:L1386,"&lt;&gt;")&lt;201,2,COUNTIF($L$20:L1386,"&lt;&gt;")&lt;301,3,COUNTIF($L$20:L1386,"&lt;&gt;")&lt;401,4,COUNTIF($L$20:L1386,"&lt;&gt;")&lt;501,5,COUNTIF($L$20:L1386,"&lt;&gt;")&lt;601,6,COUNTIF($L$20:L1386,"&lt;&gt;")&lt;701,7,COUNTIF($L$20:L1386,"&lt;&gt;")&lt;801,8,COUNTIF($L$20:L1386,"&lt;&gt;")&lt;901,9,COUNTIF($L$20:L1386,"&lt;&gt;")&lt;1001,10,COUNTIF($L$20:L1386,"&lt;&gt;")&lt;1101,11,COUNTIF($L$20:L1386,"&lt;&gt;")&lt;1201,12,COUNTIF($L$20:L1386,"&lt;&gt;")&lt;1301,13,COUNTIF($L$20:L1386,"&lt;&gt;")&lt;1401,14,COUNTIF($L$20:L1386,"&lt;&gt;")&lt;1501,15,COUNTIF($L$20:L1386,"&lt;&gt;")&lt;1601,16,COUNTIF($L$20:L1386,"&lt;&gt;")&lt;1701,17,COUNTIF($L$20:L1386,"&lt;&gt;")&lt;1801,18,COUNTIF($L$20:L1386,"&lt;&gt;")&lt;1901,19,COUNTIF($L$20:L1386,"&lt;&gt;")&lt;2001,20,COUNTIF($L$20:L1386,"&lt;&gt;")&lt;2101,21,COUNTIF($L$20:L1386,"&lt;&gt;")&lt;2201,22,COUNTIF($L$20:L1386,"&lt;&gt;")&lt;2301,23,COUNTIF($L$20:L1386,"&lt;&gt;")&lt;2401,24,COUNTIF($L$20:L1386,"&lt;&gt;")&lt;2501,25,COUNTIF($L$20:L1386,"&lt;&gt;")&lt;2601,26,COUNTIF($L$20:L1386,"&lt;&gt;")&lt;2701,27,COUNTIF($L$20:L1386,"&lt;&gt;")&lt;2801,28,COUNTIF($L$20:L1386,"&lt;&gt;")&lt;2901,29,COUNTIF($L$20:L1386,"&lt;&gt;")&lt;3001,30),"")</f>
        <v/>
      </c>
      <c r="AM1386" t="str">
        <f t="shared" si="105"/>
        <v/>
      </c>
      <c r="AN1386" t="str">
        <f t="shared" si="109"/>
        <v/>
      </c>
      <c r="AP1386" t="str">
        <f t="shared" si="108"/>
        <v/>
      </c>
      <c r="AQ1386" t="str">
        <f>IF(AO1386="","",COUNTIFS(AM1386:$AM$3019,AO1386))</f>
        <v/>
      </c>
    </row>
    <row r="1387" spans="1:43" x14ac:dyDescent="0.25">
      <c r="A1387" s="6" t="str">
        <f>IF(COUNT($A$20:A1386)&lt;&gt;$B$4,IF(A1386="","",A1386+1),"")</f>
        <v/>
      </c>
      <c r="B1387" s="3"/>
      <c r="C1387" s="3"/>
      <c r="D1387" s="122"/>
      <c r="E1387" s="3"/>
      <c r="F1387" s="3"/>
      <c r="G1387" s="3"/>
      <c r="H1387" s="3"/>
      <c r="I1387" s="120"/>
      <c r="J1387" s="3"/>
      <c r="K1387" s="95" t="str" cm="1">
        <f t="array" ref="K1387">IF(OR($J$14 = "A",$J$14 = "B",$J$14 = "C"),IF(I1387="","",IF(LEN(I1387)&gt;2,_xlfn.IFS(ISNUMBER(SEARCH("_",I1387)),I1387,ISNUMBER(SEARCH(", ",I1387)),SUBSTITUTE(I1387,", ","_"),ISNUMBER(SEARCH("/ ",I1387)),SUBSTITUTE(I1387,"/ ","_"),ISNUMBER(SEARCH(",",I1387)),SUBSTITUTE(I1387,",","_"),ISNUMBER(SEARCH("/",I1387)),SUBSTITUTE(I1387,"/","_"),ISNUMBER(SEARCH("",I1387)),I1387),I1387)),IF(OR($J$14 = "J",$J$14 = "K"),"",IF(D1387="","",IF(LEN(D1387)&gt;2,_xlfn.IFS(ISNUMBER(SEARCH("_",D1387)),D1387,ISNUMBER(SEARCH(", ",D1387)),SUBSTITUTE(D1387,", ","_"),ISNUMBER(SEARCH("/ ",D1387)),SUBSTITUTE(D1387,"/ ","_"),ISNUMBER(SEARCH(",",D1387)),SUBSTITUTE(D1387,",","_"),ISNUMBER(SEARCH("/",D1387)),SUBSTITUTE(D1387,"/","_"),ISNUMBER(SEARCH("",D1387)),D1387),D1387))))</f>
        <v/>
      </c>
      <c r="L1387" s="1"/>
      <c r="M1387" s="1" t="str">
        <f t="shared" si="106"/>
        <v/>
      </c>
      <c r="N1387" s="94" t="str">
        <f>IF($L1387="None","",IF(ISERROR(VLOOKUP($L1387,Info!$B$4:$B$266,1,FALSE)),"",VLOOKUP($L1387,Info!$B$4:$L$266,5,FALSE)))</f>
        <v/>
      </c>
      <c r="O1387" s="94" t="str">
        <f>IF(K1387="","",IF(AND($J$12&lt;&gt;"ABC",N1387="3"),"BAC",IF(N1387="3","ABC",IF($J$12&lt;&gt;"ABC",IF($J$10="Standard",VLOOKUP(K1387,Info!$BE$4:$BF$481,2,FALSE),VLOOKUP(K1387,Info!$BI$4:$BJ$482,2,FALSE)),IF($J$10="Standard",VLOOKUP(K1387,Info!$AG$4:$AH$2994,2,FALSE),VLOOKUP(K1387,Info!$AK$4:$AL$2997,2,FALSE))))))</f>
        <v/>
      </c>
      <c r="P1387" s="94" t="str">
        <f>IF($L1387="None","",IF(ISERROR(VLOOKUP($L1387,Info!$B$4:$B$266,1,FALSE)),"",VLOOKUP($L1387,Info!$B$4:$L$266,3,FALSE)))</f>
        <v/>
      </c>
      <c r="Q1387" s="96" t="str">
        <f>IF($L1387="None","",IF(ISERROR(VLOOKUP($L1387,Info!$B$4:$B$266,1,FALSE)),"",VLOOKUP($L1387,Info!$B$4:$L$266,4,FALSE)))</f>
        <v/>
      </c>
      <c r="R1387" s="1"/>
      <c r="S1387" s="6" t="str">
        <f t="shared" si="107"/>
        <v/>
      </c>
      <c r="T1387" s="6" t="str">
        <f>IF($L1387="None","",IF(ISERROR(VLOOKUP($L1387,Info!$B$4:$B$266,1,FALSE)),"",VLOOKUP($L1387,Info!$B$4:$L$266,11,FALSE)))</f>
        <v/>
      </c>
      <c r="U1387" s="1"/>
      <c r="V1387" s="1"/>
      <c r="W1387" s="1"/>
      <c r="X1387" s="1" t="str">
        <f>IF($L1387="None","",IF(ISERROR(VLOOKUP($L1387,Info!$B$4:$B$266,1,FALSE)),"",IF(OR(W1387="Metallic Liquid Tight",W1387="Non-Metallic Liquid Tight",W1387="LSZH",W1387="Greenfield"),VLOOKUP($L1387,Info!$B$4:$L$266,7,FALSE),"N/A")))</f>
        <v/>
      </c>
      <c r="Y1387" s="1"/>
      <c r="Z1387" s="96" t="str">
        <f>IF($L1387="None","",IF(ISERROR(VLOOKUP($L1387,Info!$B$4:$B$266,1,FALSE)),"",VLOOKUP($L1387,Info!$B$4:$L$266,9,FALSE)))</f>
        <v/>
      </c>
      <c r="AA1387" s="96" t="str">
        <f>IF($L1387="None","",IF(ISERROR(VLOOKUP($L1387,Info!$B$4:$B$266,1,FALSE)),"",VLOOKUP($L1387,Info!$B$4:$L$266,8,FALSE)))</f>
        <v/>
      </c>
      <c r="AB1387" s="96" t="str">
        <f>IF($L1387="None","",IF(ISERROR(VLOOKUP($L1387,Info!$B$4:$B$266,1,FALSE)),"",VLOOKUP($L1387,Info!$B$4:$L$266,10,FALSE)))</f>
        <v/>
      </c>
      <c r="AC1387" s="1" t="str">
        <f>IF(W1387="SO Cable","Black,White",IF(O1387="","",IF(P1387="","",IF($J$12&lt;&gt;"ABC",IF(P1387&lt;="250",VLOOKUP(O1387,Info!$AZ$4:$BB$22,3,FALSE),VLOOKUP(O1387,Info!$AZ$23:$BB$39,3,FALSE)),IF(P1387&lt;="250",VLOOKUP(O1387,Info!$AO$4:$AQ$22,3,FALSE),VLOOKUP(O1387,Info!$AO$23:$AP$39,3,FALSE))))))</f>
        <v/>
      </c>
      <c r="AD1387" s="1"/>
      <c r="AE1387" s="1" t="str">
        <f>IF($L1387="None","",IF(ISERROR(VLOOKUP($L1387,Info!$B$4:$B$266,1,FALSE)),"",VLOOKUP($L1387,Info!$B$4:$L$266,4,FALSE)))</f>
        <v/>
      </c>
      <c r="AF1387" s="1" t="str">
        <f>IF($L1387="None","",IF(ISERROR(VLOOKUP($L1387,Info!$B$4:$B$266,1,FALSE)),"",VLOOKUP($L1387,Info!$B$4:$L$266,6,FALSE)))</f>
        <v/>
      </c>
      <c r="AG1387" s="1"/>
      <c r="AH1387" s="33" t="str" cm="1">
        <f t="array" ref="AH1387">IF(AND(L1387&lt;&gt;"",O1387&lt;&gt;"",R1387:S1387&lt;&gt;"",W1387:X1387&lt;&gt;"",Z1387:AA1387&lt;&gt;"",AC1387&lt;&gt;""),"Good","Bad")</f>
        <v>Bad</v>
      </c>
      <c r="AL1387" t="str" cm="1">
        <f t="array" ref="AL1387">IF(R1387&gt;0,_xlfn.IFS(COUNTIF($L$20:L1387,"&lt;&gt;")&lt;101,1,COUNTIF($L$20:L1387,"&lt;&gt;")&lt;201,2,COUNTIF($L$20:L1387,"&lt;&gt;")&lt;301,3,COUNTIF($L$20:L1387,"&lt;&gt;")&lt;401,4,COUNTIF($L$20:L1387,"&lt;&gt;")&lt;501,5,COUNTIF($L$20:L1387,"&lt;&gt;")&lt;601,6,COUNTIF($L$20:L1387,"&lt;&gt;")&lt;701,7,COUNTIF($L$20:L1387,"&lt;&gt;")&lt;801,8,COUNTIF($L$20:L1387,"&lt;&gt;")&lt;901,9,COUNTIF($L$20:L1387,"&lt;&gt;")&lt;1001,10,COUNTIF($L$20:L1387,"&lt;&gt;")&lt;1101,11,COUNTIF($L$20:L1387,"&lt;&gt;")&lt;1201,12,COUNTIF($L$20:L1387,"&lt;&gt;")&lt;1301,13,COUNTIF($L$20:L1387,"&lt;&gt;")&lt;1401,14,COUNTIF($L$20:L1387,"&lt;&gt;")&lt;1501,15,COUNTIF($L$20:L1387,"&lt;&gt;")&lt;1601,16,COUNTIF($L$20:L1387,"&lt;&gt;")&lt;1701,17,COUNTIF($L$20:L1387,"&lt;&gt;")&lt;1801,18,COUNTIF($L$20:L1387,"&lt;&gt;")&lt;1901,19,COUNTIF($L$20:L1387,"&lt;&gt;")&lt;2001,20,COUNTIF($L$20:L1387,"&lt;&gt;")&lt;2101,21,COUNTIF($L$20:L1387,"&lt;&gt;")&lt;2201,22,COUNTIF($L$20:L1387,"&lt;&gt;")&lt;2301,23,COUNTIF($L$20:L1387,"&lt;&gt;")&lt;2401,24,COUNTIF($L$20:L1387,"&lt;&gt;")&lt;2501,25,COUNTIF($L$20:L1387,"&lt;&gt;")&lt;2601,26,COUNTIF($L$20:L1387,"&lt;&gt;")&lt;2701,27,COUNTIF($L$20:L1387,"&lt;&gt;")&lt;2801,28,COUNTIF($L$20:L1387,"&lt;&gt;")&lt;2901,29,COUNTIF($L$20:L1387,"&lt;&gt;")&lt;3001,30),"")</f>
        <v/>
      </c>
      <c r="AM1387" t="str">
        <f t="shared" si="105"/>
        <v/>
      </c>
      <c r="AN1387" t="str">
        <f t="shared" si="109"/>
        <v/>
      </c>
      <c r="AP1387" t="str">
        <f t="shared" si="108"/>
        <v/>
      </c>
      <c r="AQ1387" t="str">
        <f>IF(AO1387="","",COUNTIFS(AM1387:$AM$3019,AO1387))</f>
        <v/>
      </c>
    </row>
    <row r="1388" spans="1:43" x14ac:dyDescent="0.25">
      <c r="A1388" s="6" t="str">
        <f>IF(COUNT($A$20:A1387)&lt;&gt;$B$4,IF(A1387="","",A1387+1),"")</f>
        <v/>
      </c>
      <c r="B1388" s="3"/>
      <c r="C1388" s="3"/>
      <c r="D1388" s="122"/>
      <c r="E1388" s="3"/>
      <c r="F1388" s="3"/>
      <c r="G1388" s="3"/>
      <c r="H1388" s="3"/>
      <c r="I1388" s="120"/>
      <c r="J1388" s="3"/>
      <c r="K1388" s="95" t="str" cm="1">
        <f t="array" ref="K1388">IF(OR($J$14 = "A",$J$14 = "B",$J$14 = "C"),IF(I1388="","",IF(LEN(I1388)&gt;2,_xlfn.IFS(ISNUMBER(SEARCH("_",I1388)),I1388,ISNUMBER(SEARCH(", ",I1388)),SUBSTITUTE(I1388,", ","_"),ISNUMBER(SEARCH("/ ",I1388)),SUBSTITUTE(I1388,"/ ","_"),ISNUMBER(SEARCH(",",I1388)),SUBSTITUTE(I1388,",","_"),ISNUMBER(SEARCH("/",I1388)),SUBSTITUTE(I1388,"/","_"),ISNUMBER(SEARCH("",I1388)),I1388),I1388)),IF(OR($J$14 = "J",$J$14 = "K"),"",IF(D1388="","",IF(LEN(D1388)&gt;2,_xlfn.IFS(ISNUMBER(SEARCH("_",D1388)),D1388,ISNUMBER(SEARCH(", ",D1388)),SUBSTITUTE(D1388,", ","_"),ISNUMBER(SEARCH("/ ",D1388)),SUBSTITUTE(D1388,"/ ","_"),ISNUMBER(SEARCH(",",D1388)),SUBSTITUTE(D1388,",","_"),ISNUMBER(SEARCH("/",D1388)),SUBSTITUTE(D1388,"/","_"),ISNUMBER(SEARCH("",D1388)),D1388),D1388))))</f>
        <v/>
      </c>
      <c r="L1388" s="1"/>
      <c r="M1388" s="1" t="str">
        <f t="shared" si="106"/>
        <v/>
      </c>
      <c r="N1388" s="94" t="str">
        <f>IF($L1388="None","",IF(ISERROR(VLOOKUP($L1388,Info!$B$4:$B$266,1,FALSE)),"",VLOOKUP($L1388,Info!$B$4:$L$266,5,FALSE)))</f>
        <v/>
      </c>
      <c r="O1388" s="94" t="str">
        <f>IF(K1388="","",IF(AND($J$12&lt;&gt;"ABC",N1388="3"),"BAC",IF(N1388="3","ABC",IF($J$12&lt;&gt;"ABC",IF($J$10="Standard",VLOOKUP(K1388,Info!$BE$4:$BF$481,2,FALSE),VLOOKUP(K1388,Info!$BI$4:$BJ$482,2,FALSE)),IF($J$10="Standard",VLOOKUP(K1388,Info!$AG$4:$AH$2994,2,FALSE),VLOOKUP(K1388,Info!$AK$4:$AL$2997,2,FALSE))))))</f>
        <v/>
      </c>
      <c r="P1388" s="94" t="str">
        <f>IF($L1388="None","",IF(ISERROR(VLOOKUP($L1388,Info!$B$4:$B$266,1,FALSE)),"",VLOOKUP($L1388,Info!$B$4:$L$266,3,FALSE)))</f>
        <v/>
      </c>
      <c r="Q1388" s="96" t="str">
        <f>IF($L1388="None","",IF(ISERROR(VLOOKUP($L1388,Info!$B$4:$B$266,1,FALSE)),"",VLOOKUP($L1388,Info!$B$4:$L$266,4,FALSE)))</f>
        <v/>
      </c>
      <c r="R1388" s="1"/>
      <c r="S1388" s="6" t="str">
        <f t="shared" si="107"/>
        <v/>
      </c>
      <c r="T1388" s="6" t="str">
        <f>IF($L1388="None","",IF(ISERROR(VLOOKUP($L1388,Info!$B$4:$B$266,1,FALSE)),"",VLOOKUP($L1388,Info!$B$4:$L$266,11,FALSE)))</f>
        <v/>
      </c>
      <c r="U1388" s="1"/>
      <c r="V1388" s="1"/>
      <c r="W1388" s="1"/>
      <c r="X1388" s="1" t="str">
        <f>IF($L1388="None","",IF(ISERROR(VLOOKUP($L1388,Info!$B$4:$B$266,1,FALSE)),"",IF(OR(W1388="Metallic Liquid Tight",W1388="Non-Metallic Liquid Tight",W1388="LSZH",W1388="Greenfield"),VLOOKUP($L1388,Info!$B$4:$L$266,7,FALSE),"N/A")))</f>
        <v/>
      </c>
      <c r="Y1388" s="1"/>
      <c r="Z1388" s="96" t="str">
        <f>IF($L1388="None","",IF(ISERROR(VLOOKUP($L1388,Info!$B$4:$B$266,1,FALSE)),"",VLOOKUP($L1388,Info!$B$4:$L$266,9,FALSE)))</f>
        <v/>
      </c>
      <c r="AA1388" s="96" t="str">
        <f>IF($L1388="None","",IF(ISERROR(VLOOKUP($L1388,Info!$B$4:$B$266,1,FALSE)),"",VLOOKUP($L1388,Info!$B$4:$L$266,8,FALSE)))</f>
        <v/>
      </c>
      <c r="AB1388" s="96" t="str">
        <f>IF($L1388="None","",IF(ISERROR(VLOOKUP($L1388,Info!$B$4:$B$266,1,FALSE)),"",VLOOKUP($L1388,Info!$B$4:$L$266,10,FALSE)))</f>
        <v/>
      </c>
      <c r="AC1388" s="1" t="str">
        <f>IF(W1388="SO Cable","Black,White",IF(O1388="","",IF(P1388="","",IF($J$12&lt;&gt;"ABC",IF(P1388&lt;="250",VLOOKUP(O1388,Info!$AZ$4:$BB$22,3,FALSE),VLOOKUP(O1388,Info!$AZ$23:$BB$39,3,FALSE)),IF(P1388&lt;="250",VLOOKUP(O1388,Info!$AO$4:$AQ$22,3,FALSE),VLOOKUP(O1388,Info!$AO$23:$AP$39,3,FALSE))))))</f>
        <v/>
      </c>
      <c r="AD1388" s="1"/>
      <c r="AE1388" s="1" t="str">
        <f>IF($L1388="None","",IF(ISERROR(VLOOKUP($L1388,Info!$B$4:$B$266,1,FALSE)),"",VLOOKUP($L1388,Info!$B$4:$L$266,4,FALSE)))</f>
        <v/>
      </c>
      <c r="AF1388" s="1" t="str">
        <f>IF($L1388="None","",IF(ISERROR(VLOOKUP($L1388,Info!$B$4:$B$266,1,FALSE)),"",VLOOKUP($L1388,Info!$B$4:$L$266,6,FALSE)))</f>
        <v/>
      </c>
      <c r="AG1388" s="1"/>
      <c r="AH1388" s="33" t="str" cm="1">
        <f t="array" ref="AH1388">IF(AND(L1388&lt;&gt;"",O1388&lt;&gt;"",R1388:S1388&lt;&gt;"",W1388:X1388&lt;&gt;"",Z1388:AA1388&lt;&gt;"",AC1388&lt;&gt;""),"Good","Bad")</f>
        <v>Bad</v>
      </c>
      <c r="AL1388" t="str" cm="1">
        <f t="array" ref="AL1388">IF(R1388&gt;0,_xlfn.IFS(COUNTIF($L$20:L1388,"&lt;&gt;")&lt;101,1,COUNTIF($L$20:L1388,"&lt;&gt;")&lt;201,2,COUNTIF($L$20:L1388,"&lt;&gt;")&lt;301,3,COUNTIF($L$20:L1388,"&lt;&gt;")&lt;401,4,COUNTIF($L$20:L1388,"&lt;&gt;")&lt;501,5,COUNTIF($L$20:L1388,"&lt;&gt;")&lt;601,6,COUNTIF($L$20:L1388,"&lt;&gt;")&lt;701,7,COUNTIF($L$20:L1388,"&lt;&gt;")&lt;801,8,COUNTIF($L$20:L1388,"&lt;&gt;")&lt;901,9,COUNTIF($L$20:L1388,"&lt;&gt;")&lt;1001,10,COUNTIF($L$20:L1388,"&lt;&gt;")&lt;1101,11,COUNTIF($L$20:L1388,"&lt;&gt;")&lt;1201,12,COUNTIF($L$20:L1388,"&lt;&gt;")&lt;1301,13,COUNTIF($L$20:L1388,"&lt;&gt;")&lt;1401,14,COUNTIF($L$20:L1388,"&lt;&gt;")&lt;1501,15,COUNTIF($L$20:L1388,"&lt;&gt;")&lt;1601,16,COUNTIF($L$20:L1388,"&lt;&gt;")&lt;1701,17,COUNTIF($L$20:L1388,"&lt;&gt;")&lt;1801,18,COUNTIF($L$20:L1388,"&lt;&gt;")&lt;1901,19,COUNTIF($L$20:L1388,"&lt;&gt;")&lt;2001,20,COUNTIF($L$20:L1388,"&lt;&gt;")&lt;2101,21,COUNTIF($L$20:L1388,"&lt;&gt;")&lt;2201,22,COUNTIF($L$20:L1388,"&lt;&gt;")&lt;2301,23,COUNTIF($L$20:L1388,"&lt;&gt;")&lt;2401,24,COUNTIF($L$20:L1388,"&lt;&gt;")&lt;2501,25,COUNTIF($L$20:L1388,"&lt;&gt;")&lt;2601,26,COUNTIF($L$20:L1388,"&lt;&gt;")&lt;2701,27,COUNTIF($L$20:L1388,"&lt;&gt;")&lt;2801,28,COUNTIF($L$20:L1388,"&lt;&gt;")&lt;2901,29,COUNTIF($L$20:L1388,"&lt;&gt;")&lt;3001,30),"")</f>
        <v/>
      </c>
      <c r="AM1388" t="str">
        <f t="shared" si="105"/>
        <v/>
      </c>
      <c r="AN1388" t="str">
        <f t="shared" si="109"/>
        <v/>
      </c>
      <c r="AP1388" t="str">
        <f t="shared" si="108"/>
        <v/>
      </c>
      <c r="AQ1388" t="str">
        <f>IF(AO1388="","",COUNTIFS(AM1388:$AM$3019,AO1388))</f>
        <v/>
      </c>
    </row>
    <row r="1389" spans="1:43" x14ac:dyDescent="0.25">
      <c r="A1389" s="6" t="str">
        <f>IF(COUNT($A$20:A1388)&lt;&gt;$B$4,IF(A1388="","",A1388+1),"")</f>
        <v/>
      </c>
      <c r="B1389" s="3"/>
      <c r="C1389" s="3"/>
      <c r="D1389" s="122"/>
      <c r="E1389" s="3"/>
      <c r="F1389" s="3"/>
      <c r="G1389" s="3"/>
      <c r="H1389" s="3"/>
      <c r="I1389" s="120"/>
      <c r="J1389" s="3"/>
      <c r="K1389" s="95" t="str" cm="1">
        <f t="array" ref="K1389">IF(OR($J$14 = "A",$J$14 = "B",$J$14 = "C"),IF(I1389="","",IF(LEN(I1389)&gt;2,_xlfn.IFS(ISNUMBER(SEARCH("_",I1389)),I1389,ISNUMBER(SEARCH(", ",I1389)),SUBSTITUTE(I1389,", ","_"),ISNUMBER(SEARCH("/ ",I1389)),SUBSTITUTE(I1389,"/ ","_"),ISNUMBER(SEARCH(",",I1389)),SUBSTITUTE(I1389,",","_"),ISNUMBER(SEARCH("/",I1389)),SUBSTITUTE(I1389,"/","_"),ISNUMBER(SEARCH("",I1389)),I1389),I1389)),IF(OR($J$14 = "J",$J$14 = "K"),"",IF(D1389="","",IF(LEN(D1389)&gt;2,_xlfn.IFS(ISNUMBER(SEARCH("_",D1389)),D1389,ISNUMBER(SEARCH(", ",D1389)),SUBSTITUTE(D1389,", ","_"),ISNUMBER(SEARCH("/ ",D1389)),SUBSTITUTE(D1389,"/ ","_"),ISNUMBER(SEARCH(",",D1389)),SUBSTITUTE(D1389,",","_"),ISNUMBER(SEARCH("/",D1389)),SUBSTITUTE(D1389,"/","_"),ISNUMBER(SEARCH("",D1389)),D1389),D1389))))</f>
        <v/>
      </c>
      <c r="L1389" s="1"/>
      <c r="M1389" s="1" t="str">
        <f t="shared" si="106"/>
        <v/>
      </c>
      <c r="N1389" s="94" t="str">
        <f>IF($L1389="None","",IF(ISERROR(VLOOKUP($L1389,Info!$B$4:$B$266,1,FALSE)),"",VLOOKUP($L1389,Info!$B$4:$L$266,5,FALSE)))</f>
        <v/>
      </c>
      <c r="O1389" s="94" t="str">
        <f>IF(K1389="","",IF(AND($J$12&lt;&gt;"ABC",N1389="3"),"BAC",IF(N1389="3","ABC",IF($J$12&lt;&gt;"ABC",IF($J$10="Standard",VLOOKUP(K1389,Info!$BE$4:$BF$481,2,FALSE),VLOOKUP(K1389,Info!$BI$4:$BJ$482,2,FALSE)),IF($J$10="Standard",VLOOKUP(K1389,Info!$AG$4:$AH$2994,2,FALSE),VLOOKUP(K1389,Info!$AK$4:$AL$2997,2,FALSE))))))</f>
        <v/>
      </c>
      <c r="P1389" s="94" t="str">
        <f>IF($L1389="None","",IF(ISERROR(VLOOKUP($L1389,Info!$B$4:$B$266,1,FALSE)),"",VLOOKUP($L1389,Info!$B$4:$L$266,3,FALSE)))</f>
        <v/>
      </c>
      <c r="Q1389" s="96" t="str">
        <f>IF($L1389="None","",IF(ISERROR(VLOOKUP($L1389,Info!$B$4:$B$266,1,FALSE)),"",VLOOKUP($L1389,Info!$B$4:$L$266,4,FALSE)))</f>
        <v/>
      </c>
      <c r="R1389" s="1"/>
      <c r="S1389" s="6" t="str">
        <f t="shared" si="107"/>
        <v/>
      </c>
      <c r="T1389" s="6" t="str">
        <f>IF($L1389="None","",IF(ISERROR(VLOOKUP($L1389,Info!$B$4:$B$266,1,FALSE)),"",VLOOKUP($L1389,Info!$B$4:$L$266,11,FALSE)))</f>
        <v/>
      </c>
      <c r="U1389" s="1"/>
      <c r="V1389" s="1"/>
      <c r="W1389" s="1"/>
      <c r="X1389" s="1" t="str">
        <f>IF($L1389="None","",IF(ISERROR(VLOOKUP($L1389,Info!$B$4:$B$266,1,FALSE)),"",IF(OR(W1389="Metallic Liquid Tight",W1389="Non-Metallic Liquid Tight",W1389="LSZH",W1389="Greenfield"),VLOOKUP($L1389,Info!$B$4:$L$266,7,FALSE),"N/A")))</f>
        <v/>
      </c>
      <c r="Y1389" s="1"/>
      <c r="Z1389" s="96" t="str">
        <f>IF($L1389="None","",IF(ISERROR(VLOOKUP($L1389,Info!$B$4:$B$266,1,FALSE)),"",VLOOKUP($L1389,Info!$B$4:$L$266,9,FALSE)))</f>
        <v/>
      </c>
      <c r="AA1389" s="96" t="str">
        <f>IF($L1389="None","",IF(ISERROR(VLOOKUP($L1389,Info!$B$4:$B$266,1,FALSE)),"",VLOOKUP($L1389,Info!$B$4:$L$266,8,FALSE)))</f>
        <v/>
      </c>
      <c r="AB1389" s="96" t="str">
        <f>IF($L1389="None","",IF(ISERROR(VLOOKUP($L1389,Info!$B$4:$B$266,1,FALSE)),"",VLOOKUP($L1389,Info!$B$4:$L$266,10,FALSE)))</f>
        <v/>
      </c>
      <c r="AC1389" s="1" t="str">
        <f>IF(W1389="SO Cable","Black,White",IF(O1389="","",IF(P1389="","",IF($J$12&lt;&gt;"ABC",IF(P1389&lt;="250",VLOOKUP(O1389,Info!$AZ$4:$BB$22,3,FALSE),VLOOKUP(O1389,Info!$AZ$23:$BB$39,3,FALSE)),IF(P1389&lt;="250",VLOOKUP(O1389,Info!$AO$4:$AQ$22,3,FALSE),VLOOKUP(O1389,Info!$AO$23:$AP$39,3,FALSE))))))</f>
        <v/>
      </c>
      <c r="AD1389" s="1"/>
      <c r="AE1389" s="1" t="str">
        <f>IF($L1389="None","",IF(ISERROR(VLOOKUP($L1389,Info!$B$4:$B$266,1,FALSE)),"",VLOOKUP($L1389,Info!$B$4:$L$266,4,FALSE)))</f>
        <v/>
      </c>
      <c r="AF1389" s="1" t="str">
        <f>IF($L1389="None","",IF(ISERROR(VLOOKUP($L1389,Info!$B$4:$B$266,1,FALSE)),"",VLOOKUP($L1389,Info!$B$4:$L$266,6,FALSE)))</f>
        <v/>
      </c>
      <c r="AG1389" s="1"/>
      <c r="AH1389" s="33" t="str" cm="1">
        <f t="array" ref="AH1389">IF(AND(L1389&lt;&gt;"",O1389&lt;&gt;"",R1389:S1389&lt;&gt;"",W1389:X1389&lt;&gt;"",Z1389:AA1389&lt;&gt;"",AC1389&lt;&gt;""),"Good","Bad")</f>
        <v>Bad</v>
      </c>
      <c r="AL1389" t="str" cm="1">
        <f t="array" ref="AL1389">IF(R1389&gt;0,_xlfn.IFS(COUNTIF($L$20:L1389,"&lt;&gt;")&lt;101,1,COUNTIF($L$20:L1389,"&lt;&gt;")&lt;201,2,COUNTIF($L$20:L1389,"&lt;&gt;")&lt;301,3,COUNTIF($L$20:L1389,"&lt;&gt;")&lt;401,4,COUNTIF($L$20:L1389,"&lt;&gt;")&lt;501,5,COUNTIF($L$20:L1389,"&lt;&gt;")&lt;601,6,COUNTIF($L$20:L1389,"&lt;&gt;")&lt;701,7,COUNTIF($L$20:L1389,"&lt;&gt;")&lt;801,8,COUNTIF($L$20:L1389,"&lt;&gt;")&lt;901,9,COUNTIF($L$20:L1389,"&lt;&gt;")&lt;1001,10,COUNTIF($L$20:L1389,"&lt;&gt;")&lt;1101,11,COUNTIF($L$20:L1389,"&lt;&gt;")&lt;1201,12,COUNTIF($L$20:L1389,"&lt;&gt;")&lt;1301,13,COUNTIF($L$20:L1389,"&lt;&gt;")&lt;1401,14,COUNTIF($L$20:L1389,"&lt;&gt;")&lt;1501,15,COUNTIF($L$20:L1389,"&lt;&gt;")&lt;1601,16,COUNTIF($L$20:L1389,"&lt;&gt;")&lt;1701,17,COUNTIF($L$20:L1389,"&lt;&gt;")&lt;1801,18,COUNTIF($L$20:L1389,"&lt;&gt;")&lt;1901,19,COUNTIF($L$20:L1389,"&lt;&gt;")&lt;2001,20,COUNTIF($L$20:L1389,"&lt;&gt;")&lt;2101,21,COUNTIF($L$20:L1389,"&lt;&gt;")&lt;2201,22,COUNTIF($L$20:L1389,"&lt;&gt;")&lt;2301,23,COUNTIF($L$20:L1389,"&lt;&gt;")&lt;2401,24,COUNTIF($L$20:L1389,"&lt;&gt;")&lt;2501,25,COUNTIF($L$20:L1389,"&lt;&gt;")&lt;2601,26,COUNTIF($L$20:L1389,"&lt;&gt;")&lt;2701,27,COUNTIF($L$20:L1389,"&lt;&gt;")&lt;2801,28,COUNTIF($L$20:L1389,"&lt;&gt;")&lt;2901,29,COUNTIF($L$20:L1389,"&lt;&gt;")&lt;3001,30),"")</f>
        <v/>
      </c>
      <c r="AM1389" t="str">
        <f t="shared" si="105"/>
        <v/>
      </c>
      <c r="AN1389" t="str">
        <f t="shared" si="109"/>
        <v/>
      </c>
      <c r="AP1389" t="str">
        <f t="shared" si="108"/>
        <v/>
      </c>
      <c r="AQ1389" t="str">
        <f>IF(AO1389="","",COUNTIFS(AM1389:$AM$3019,AO1389))</f>
        <v/>
      </c>
    </row>
    <row r="1390" spans="1:43" x14ac:dyDescent="0.25">
      <c r="A1390" s="6" t="str">
        <f>IF(COUNT($A$20:A1389)&lt;&gt;$B$4,IF(A1389="","",A1389+1),"")</f>
        <v/>
      </c>
      <c r="B1390" s="3"/>
      <c r="C1390" s="3"/>
      <c r="D1390" s="122"/>
      <c r="E1390" s="3"/>
      <c r="F1390" s="3"/>
      <c r="G1390" s="3"/>
      <c r="H1390" s="3"/>
      <c r="I1390" s="120"/>
      <c r="J1390" s="3"/>
      <c r="K1390" s="95" t="str" cm="1">
        <f t="array" ref="K1390">IF(OR($J$14 = "A",$J$14 = "B",$J$14 = "C"),IF(I1390="","",IF(LEN(I1390)&gt;2,_xlfn.IFS(ISNUMBER(SEARCH("_",I1390)),I1390,ISNUMBER(SEARCH(", ",I1390)),SUBSTITUTE(I1390,", ","_"),ISNUMBER(SEARCH("/ ",I1390)),SUBSTITUTE(I1390,"/ ","_"),ISNUMBER(SEARCH(",",I1390)),SUBSTITUTE(I1390,",","_"),ISNUMBER(SEARCH("/",I1390)),SUBSTITUTE(I1390,"/","_"),ISNUMBER(SEARCH("",I1390)),I1390),I1390)),IF(OR($J$14 = "J",$J$14 = "K"),"",IF(D1390="","",IF(LEN(D1390)&gt;2,_xlfn.IFS(ISNUMBER(SEARCH("_",D1390)),D1390,ISNUMBER(SEARCH(", ",D1390)),SUBSTITUTE(D1390,", ","_"),ISNUMBER(SEARCH("/ ",D1390)),SUBSTITUTE(D1390,"/ ","_"),ISNUMBER(SEARCH(",",D1390)),SUBSTITUTE(D1390,",","_"),ISNUMBER(SEARCH("/",D1390)),SUBSTITUTE(D1390,"/","_"),ISNUMBER(SEARCH("",D1390)),D1390),D1390))))</f>
        <v/>
      </c>
      <c r="L1390" s="1"/>
      <c r="M1390" s="1" t="str">
        <f t="shared" si="106"/>
        <v/>
      </c>
      <c r="N1390" s="94" t="str">
        <f>IF($L1390="None","",IF(ISERROR(VLOOKUP($L1390,Info!$B$4:$B$266,1,FALSE)),"",VLOOKUP($L1390,Info!$B$4:$L$266,5,FALSE)))</f>
        <v/>
      </c>
      <c r="O1390" s="94" t="str">
        <f>IF(K1390="","",IF(AND($J$12&lt;&gt;"ABC",N1390="3"),"BAC",IF(N1390="3","ABC",IF($J$12&lt;&gt;"ABC",IF($J$10="Standard",VLOOKUP(K1390,Info!$BE$4:$BF$481,2,FALSE),VLOOKUP(K1390,Info!$BI$4:$BJ$482,2,FALSE)),IF($J$10="Standard",VLOOKUP(K1390,Info!$AG$4:$AH$2994,2,FALSE),VLOOKUP(K1390,Info!$AK$4:$AL$2997,2,FALSE))))))</f>
        <v/>
      </c>
      <c r="P1390" s="94" t="str">
        <f>IF($L1390="None","",IF(ISERROR(VLOOKUP($L1390,Info!$B$4:$B$266,1,FALSE)),"",VLOOKUP($L1390,Info!$B$4:$L$266,3,FALSE)))</f>
        <v/>
      </c>
      <c r="Q1390" s="96" t="str">
        <f>IF($L1390="None","",IF(ISERROR(VLOOKUP($L1390,Info!$B$4:$B$266,1,FALSE)),"",VLOOKUP($L1390,Info!$B$4:$L$266,4,FALSE)))</f>
        <v/>
      </c>
      <c r="R1390" s="1"/>
      <c r="S1390" s="6" t="str">
        <f t="shared" si="107"/>
        <v/>
      </c>
      <c r="T1390" s="6" t="str">
        <f>IF($L1390="None","",IF(ISERROR(VLOOKUP($L1390,Info!$B$4:$B$266,1,FALSE)),"",VLOOKUP($L1390,Info!$B$4:$L$266,11,FALSE)))</f>
        <v/>
      </c>
      <c r="U1390" s="1"/>
      <c r="V1390" s="1"/>
      <c r="W1390" s="1"/>
      <c r="X1390" s="1" t="str">
        <f>IF($L1390="None","",IF(ISERROR(VLOOKUP($L1390,Info!$B$4:$B$266,1,FALSE)),"",IF(OR(W1390="Metallic Liquid Tight",W1390="Non-Metallic Liquid Tight",W1390="LSZH",W1390="Greenfield"),VLOOKUP($L1390,Info!$B$4:$L$266,7,FALSE),"N/A")))</f>
        <v/>
      </c>
      <c r="Y1390" s="1"/>
      <c r="Z1390" s="96" t="str">
        <f>IF($L1390="None","",IF(ISERROR(VLOOKUP($L1390,Info!$B$4:$B$266,1,FALSE)),"",VLOOKUP($L1390,Info!$B$4:$L$266,9,FALSE)))</f>
        <v/>
      </c>
      <c r="AA1390" s="96" t="str">
        <f>IF($L1390="None","",IF(ISERROR(VLOOKUP($L1390,Info!$B$4:$B$266,1,FALSE)),"",VLOOKUP($L1390,Info!$B$4:$L$266,8,FALSE)))</f>
        <v/>
      </c>
      <c r="AB1390" s="96" t="str">
        <f>IF($L1390="None","",IF(ISERROR(VLOOKUP($L1390,Info!$B$4:$B$266,1,FALSE)),"",VLOOKUP($L1390,Info!$B$4:$L$266,10,FALSE)))</f>
        <v/>
      </c>
      <c r="AC1390" s="1" t="str">
        <f>IF(W1390="SO Cable","Black,White",IF(O1390="","",IF(P1390="","",IF($J$12&lt;&gt;"ABC",IF(P1390&lt;="250",VLOOKUP(O1390,Info!$AZ$4:$BB$22,3,FALSE),VLOOKUP(O1390,Info!$AZ$23:$BB$39,3,FALSE)),IF(P1390&lt;="250",VLOOKUP(O1390,Info!$AO$4:$AQ$22,3,FALSE),VLOOKUP(O1390,Info!$AO$23:$AP$39,3,FALSE))))))</f>
        <v/>
      </c>
      <c r="AD1390" s="1"/>
      <c r="AE1390" s="1" t="str">
        <f>IF($L1390="None","",IF(ISERROR(VLOOKUP($L1390,Info!$B$4:$B$266,1,FALSE)),"",VLOOKUP($L1390,Info!$B$4:$L$266,4,FALSE)))</f>
        <v/>
      </c>
      <c r="AF1390" s="1" t="str">
        <f>IF($L1390="None","",IF(ISERROR(VLOOKUP($L1390,Info!$B$4:$B$266,1,FALSE)),"",VLOOKUP($L1390,Info!$B$4:$L$266,6,FALSE)))</f>
        <v/>
      </c>
      <c r="AG1390" s="1"/>
      <c r="AH1390" s="33" t="str" cm="1">
        <f t="array" ref="AH1390">IF(AND(L1390&lt;&gt;"",O1390&lt;&gt;"",R1390:S1390&lt;&gt;"",W1390:X1390&lt;&gt;"",Z1390:AA1390&lt;&gt;"",AC1390&lt;&gt;""),"Good","Bad")</f>
        <v>Bad</v>
      </c>
      <c r="AL1390" t="str" cm="1">
        <f t="array" ref="AL1390">IF(R1390&gt;0,_xlfn.IFS(COUNTIF($L$20:L1390,"&lt;&gt;")&lt;101,1,COUNTIF($L$20:L1390,"&lt;&gt;")&lt;201,2,COUNTIF($L$20:L1390,"&lt;&gt;")&lt;301,3,COUNTIF($L$20:L1390,"&lt;&gt;")&lt;401,4,COUNTIF($L$20:L1390,"&lt;&gt;")&lt;501,5,COUNTIF($L$20:L1390,"&lt;&gt;")&lt;601,6,COUNTIF($L$20:L1390,"&lt;&gt;")&lt;701,7,COUNTIF($L$20:L1390,"&lt;&gt;")&lt;801,8,COUNTIF($L$20:L1390,"&lt;&gt;")&lt;901,9,COUNTIF($L$20:L1390,"&lt;&gt;")&lt;1001,10,COUNTIF($L$20:L1390,"&lt;&gt;")&lt;1101,11,COUNTIF($L$20:L1390,"&lt;&gt;")&lt;1201,12,COUNTIF($L$20:L1390,"&lt;&gt;")&lt;1301,13,COUNTIF($L$20:L1390,"&lt;&gt;")&lt;1401,14,COUNTIF($L$20:L1390,"&lt;&gt;")&lt;1501,15,COUNTIF($L$20:L1390,"&lt;&gt;")&lt;1601,16,COUNTIF($L$20:L1390,"&lt;&gt;")&lt;1701,17,COUNTIF($L$20:L1390,"&lt;&gt;")&lt;1801,18,COUNTIF($L$20:L1390,"&lt;&gt;")&lt;1901,19,COUNTIF($L$20:L1390,"&lt;&gt;")&lt;2001,20,COUNTIF($L$20:L1390,"&lt;&gt;")&lt;2101,21,COUNTIF($L$20:L1390,"&lt;&gt;")&lt;2201,22,COUNTIF($L$20:L1390,"&lt;&gt;")&lt;2301,23,COUNTIF($L$20:L1390,"&lt;&gt;")&lt;2401,24,COUNTIF($L$20:L1390,"&lt;&gt;")&lt;2501,25,COUNTIF($L$20:L1390,"&lt;&gt;")&lt;2601,26,COUNTIF($L$20:L1390,"&lt;&gt;")&lt;2701,27,COUNTIF($L$20:L1390,"&lt;&gt;")&lt;2801,28,COUNTIF($L$20:L1390,"&lt;&gt;")&lt;2901,29,COUNTIF($L$20:L1390,"&lt;&gt;")&lt;3001,30),"")</f>
        <v/>
      </c>
      <c r="AM1390" t="str">
        <f t="shared" si="105"/>
        <v/>
      </c>
      <c r="AN1390" t="str">
        <f t="shared" si="109"/>
        <v/>
      </c>
      <c r="AP1390" t="str">
        <f t="shared" si="108"/>
        <v/>
      </c>
      <c r="AQ1390" t="str">
        <f>IF(AO1390="","",COUNTIFS(AM1390:$AM$3019,AO1390))</f>
        <v/>
      </c>
    </row>
    <row r="1391" spans="1:43" x14ac:dyDescent="0.25">
      <c r="A1391" s="6" t="str">
        <f>IF(COUNT($A$20:A1390)&lt;&gt;$B$4,IF(A1390="","",A1390+1),"")</f>
        <v/>
      </c>
      <c r="B1391" s="3"/>
      <c r="C1391" s="3"/>
      <c r="D1391" s="122"/>
      <c r="E1391" s="3"/>
      <c r="F1391" s="3"/>
      <c r="G1391" s="3"/>
      <c r="H1391" s="3"/>
      <c r="I1391" s="120"/>
      <c r="J1391" s="3"/>
      <c r="K1391" s="95" t="str" cm="1">
        <f t="array" ref="K1391">IF(OR($J$14 = "A",$J$14 = "B",$J$14 = "C"),IF(I1391="","",IF(LEN(I1391)&gt;2,_xlfn.IFS(ISNUMBER(SEARCH("_",I1391)),I1391,ISNUMBER(SEARCH(", ",I1391)),SUBSTITUTE(I1391,", ","_"),ISNUMBER(SEARCH("/ ",I1391)),SUBSTITUTE(I1391,"/ ","_"),ISNUMBER(SEARCH(",",I1391)),SUBSTITUTE(I1391,",","_"),ISNUMBER(SEARCH("/",I1391)),SUBSTITUTE(I1391,"/","_"),ISNUMBER(SEARCH("",I1391)),I1391),I1391)),IF(OR($J$14 = "J",$J$14 = "K"),"",IF(D1391="","",IF(LEN(D1391)&gt;2,_xlfn.IFS(ISNUMBER(SEARCH("_",D1391)),D1391,ISNUMBER(SEARCH(", ",D1391)),SUBSTITUTE(D1391,", ","_"),ISNUMBER(SEARCH("/ ",D1391)),SUBSTITUTE(D1391,"/ ","_"),ISNUMBER(SEARCH(",",D1391)),SUBSTITUTE(D1391,",","_"),ISNUMBER(SEARCH("/",D1391)),SUBSTITUTE(D1391,"/","_"),ISNUMBER(SEARCH("",D1391)),D1391),D1391))))</f>
        <v/>
      </c>
      <c r="L1391" s="1"/>
      <c r="M1391" s="1" t="str">
        <f t="shared" si="106"/>
        <v/>
      </c>
      <c r="N1391" s="94" t="str">
        <f>IF($L1391="None","",IF(ISERROR(VLOOKUP($L1391,Info!$B$4:$B$266,1,FALSE)),"",VLOOKUP($L1391,Info!$B$4:$L$266,5,FALSE)))</f>
        <v/>
      </c>
      <c r="O1391" s="94" t="str">
        <f>IF(K1391="","",IF(AND($J$12&lt;&gt;"ABC",N1391="3"),"BAC",IF(N1391="3","ABC",IF($J$12&lt;&gt;"ABC",IF($J$10="Standard",VLOOKUP(K1391,Info!$BE$4:$BF$481,2,FALSE),VLOOKUP(K1391,Info!$BI$4:$BJ$482,2,FALSE)),IF($J$10="Standard",VLOOKUP(K1391,Info!$AG$4:$AH$2994,2,FALSE),VLOOKUP(K1391,Info!$AK$4:$AL$2997,2,FALSE))))))</f>
        <v/>
      </c>
      <c r="P1391" s="94" t="str">
        <f>IF($L1391="None","",IF(ISERROR(VLOOKUP($L1391,Info!$B$4:$B$266,1,FALSE)),"",VLOOKUP($L1391,Info!$B$4:$L$266,3,FALSE)))</f>
        <v/>
      </c>
      <c r="Q1391" s="96" t="str">
        <f>IF($L1391="None","",IF(ISERROR(VLOOKUP($L1391,Info!$B$4:$B$266,1,FALSE)),"",VLOOKUP($L1391,Info!$B$4:$L$266,4,FALSE)))</f>
        <v/>
      </c>
      <c r="R1391" s="1"/>
      <c r="S1391" s="6" t="str">
        <f t="shared" si="107"/>
        <v/>
      </c>
      <c r="T1391" s="6" t="str">
        <f>IF($L1391="None","",IF(ISERROR(VLOOKUP($L1391,Info!$B$4:$B$266,1,FALSE)),"",VLOOKUP($L1391,Info!$B$4:$L$266,11,FALSE)))</f>
        <v/>
      </c>
      <c r="U1391" s="1"/>
      <c r="V1391" s="1"/>
      <c r="W1391" s="1"/>
      <c r="X1391" s="1" t="str">
        <f>IF($L1391="None","",IF(ISERROR(VLOOKUP($L1391,Info!$B$4:$B$266,1,FALSE)),"",IF(OR(W1391="Metallic Liquid Tight",W1391="Non-Metallic Liquid Tight",W1391="LSZH",W1391="Greenfield"),VLOOKUP($L1391,Info!$B$4:$L$266,7,FALSE),"N/A")))</f>
        <v/>
      </c>
      <c r="Y1391" s="1"/>
      <c r="Z1391" s="96" t="str">
        <f>IF($L1391="None","",IF(ISERROR(VLOOKUP($L1391,Info!$B$4:$B$266,1,FALSE)),"",VLOOKUP($L1391,Info!$B$4:$L$266,9,FALSE)))</f>
        <v/>
      </c>
      <c r="AA1391" s="96" t="str">
        <f>IF($L1391="None","",IF(ISERROR(VLOOKUP($L1391,Info!$B$4:$B$266,1,FALSE)),"",VLOOKUP($L1391,Info!$B$4:$L$266,8,FALSE)))</f>
        <v/>
      </c>
      <c r="AB1391" s="96" t="str">
        <f>IF($L1391="None","",IF(ISERROR(VLOOKUP($L1391,Info!$B$4:$B$266,1,FALSE)),"",VLOOKUP($L1391,Info!$B$4:$L$266,10,FALSE)))</f>
        <v/>
      </c>
      <c r="AC1391" s="1" t="str">
        <f>IF(W1391="SO Cable","Black,White",IF(O1391="","",IF(P1391="","",IF($J$12&lt;&gt;"ABC",IF(P1391&lt;="250",VLOOKUP(O1391,Info!$AZ$4:$BB$22,3,FALSE),VLOOKUP(O1391,Info!$AZ$23:$BB$39,3,FALSE)),IF(P1391&lt;="250",VLOOKUP(O1391,Info!$AO$4:$AQ$22,3,FALSE),VLOOKUP(O1391,Info!$AO$23:$AP$39,3,FALSE))))))</f>
        <v/>
      </c>
      <c r="AD1391" s="1"/>
      <c r="AE1391" s="1" t="str">
        <f>IF($L1391="None","",IF(ISERROR(VLOOKUP($L1391,Info!$B$4:$B$266,1,FALSE)),"",VLOOKUP($L1391,Info!$B$4:$L$266,4,FALSE)))</f>
        <v/>
      </c>
      <c r="AF1391" s="1" t="str">
        <f>IF($L1391="None","",IF(ISERROR(VLOOKUP($L1391,Info!$B$4:$B$266,1,FALSE)),"",VLOOKUP($L1391,Info!$B$4:$L$266,6,FALSE)))</f>
        <v/>
      </c>
      <c r="AG1391" s="1"/>
      <c r="AH1391" s="33" t="str" cm="1">
        <f t="array" ref="AH1391">IF(AND(L1391&lt;&gt;"",O1391&lt;&gt;"",R1391:S1391&lt;&gt;"",W1391:X1391&lt;&gt;"",Z1391:AA1391&lt;&gt;"",AC1391&lt;&gt;""),"Good","Bad")</f>
        <v>Bad</v>
      </c>
      <c r="AL1391" t="str" cm="1">
        <f t="array" ref="AL1391">IF(R1391&gt;0,_xlfn.IFS(COUNTIF($L$20:L1391,"&lt;&gt;")&lt;101,1,COUNTIF($L$20:L1391,"&lt;&gt;")&lt;201,2,COUNTIF($L$20:L1391,"&lt;&gt;")&lt;301,3,COUNTIF($L$20:L1391,"&lt;&gt;")&lt;401,4,COUNTIF($L$20:L1391,"&lt;&gt;")&lt;501,5,COUNTIF($L$20:L1391,"&lt;&gt;")&lt;601,6,COUNTIF($L$20:L1391,"&lt;&gt;")&lt;701,7,COUNTIF($L$20:L1391,"&lt;&gt;")&lt;801,8,COUNTIF($L$20:L1391,"&lt;&gt;")&lt;901,9,COUNTIF($L$20:L1391,"&lt;&gt;")&lt;1001,10,COUNTIF($L$20:L1391,"&lt;&gt;")&lt;1101,11,COUNTIF($L$20:L1391,"&lt;&gt;")&lt;1201,12,COUNTIF($L$20:L1391,"&lt;&gt;")&lt;1301,13,COUNTIF($L$20:L1391,"&lt;&gt;")&lt;1401,14,COUNTIF($L$20:L1391,"&lt;&gt;")&lt;1501,15,COUNTIF($L$20:L1391,"&lt;&gt;")&lt;1601,16,COUNTIF($L$20:L1391,"&lt;&gt;")&lt;1701,17,COUNTIF($L$20:L1391,"&lt;&gt;")&lt;1801,18,COUNTIF($L$20:L1391,"&lt;&gt;")&lt;1901,19,COUNTIF($L$20:L1391,"&lt;&gt;")&lt;2001,20,COUNTIF($L$20:L1391,"&lt;&gt;")&lt;2101,21,COUNTIF($L$20:L1391,"&lt;&gt;")&lt;2201,22,COUNTIF($L$20:L1391,"&lt;&gt;")&lt;2301,23,COUNTIF($L$20:L1391,"&lt;&gt;")&lt;2401,24,COUNTIF($L$20:L1391,"&lt;&gt;")&lt;2501,25,COUNTIF($L$20:L1391,"&lt;&gt;")&lt;2601,26,COUNTIF($L$20:L1391,"&lt;&gt;")&lt;2701,27,COUNTIF($L$20:L1391,"&lt;&gt;")&lt;2801,28,COUNTIF($L$20:L1391,"&lt;&gt;")&lt;2901,29,COUNTIF($L$20:L1391,"&lt;&gt;")&lt;3001,30),"")</f>
        <v/>
      </c>
      <c r="AM1391" t="str">
        <f t="shared" si="105"/>
        <v/>
      </c>
      <c r="AN1391" t="str">
        <f t="shared" si="109"/>
        <v/>
      </c>
      <c r="AP1391" t="str">
        <f t="shared" si="108"/>
        <v/>
      </c>
      <c r="AQ1391" t="str">
        <f>IF(AO1391="","",COUNTIFS(AM1391:$AM$3019,AO1391))</f>
        <v/>
      </c>
    </row>
    <row r="1392" spans="1:43" x14ac:dyDescent="0.25">
      <c r="A1392" s="6" t="str">
        <f>IF(COUNT($A$20:A1391)&lt;&gt;$B$4,IF(A1391="","",A1391+1),"")</f>
        <v/>
      </c>
      <c r="B1392" s="3"/>
      <c r="C1392" s="3"/>
      <c r="D1392" s="122"/>
      <c r="E1392" s="3"/>
      <c r="F1392" s="3"/>
      <c r="G1392" s="3"/>
      <c r="H1392" s="3"/>
      <c r="I1392" s="120"/>
      <c r="J1392" s="3"/>
      <c r="K1392" s="95" t="str" cm="1">
        <f t="array" ref="K1392">IF(OR($J$14 = "A",$J$14 = "B",$J$14 = "C"),IF(I1392="","",IF(LEN(I1392)&gt;2,_xlfn.IFS(ISNUMBER(SEARCH("_",I1392)),I1392,ISNUMBER(SEARCH(", ",I1392)),SUBSTITUTE(I1392,", ","_"),ISNUMBER(SEARCH("/ ",I1392)),SUBSTITUTE(I1392,"/ ","_"),ISNUMBER(SEARCH(",",I1392)),SUBSTITUTE(I1392,",","_"),ISNUMBER(SEARCH("/",I1392)),SUBSTITUTE(I1392,"/","_"),ISNUMBER(SEARCH("",I1392)),I1392),I1392)),IF(OR($J$14 = "J",$J$14 = "K"),"",IF(D1392="","",IF(LEN(D1392)&gt;2,_xlfn.IFS(ISNUMBER(SEARCH("_",D1392)),D1392,ISNUMBER(SEARCH(", ",D1392)),SUBSTITUTE(D1392,", ","_"),ISNUMBER(SEARCH("/ ",D1392)),SUBSTITUTE(D1392,"/ ","_"),ISNUMBER(SEARCH(",",D1392)),SUBSTITUTE(D1392,",","_"),ISNUMBER(SEARCH("/",D1392)),SUBSTITUTE(D1392,"/","_"),ISNUMBER(SEARCH("",D1392)),D1392),D1392))))</f>
        <v/>
      </c>
      <c r="L1392" s="1"/>
      <c r="M1392" s="1" t="str">
        <f t="shared" si="106"/>
        <v/>
      </c>
      <c r="N1392" s="94" t="str">
        <f>IF($L1392="None","",IF(ISERROR(VLOOKUP($L1392,Info!$B$4:$B$266,1,FALSE)),"",VLOOKUP($L1392,Info!$B$4:$L$266,5,FALSE)))</f>
        <v/>
      </c>
      <c r="O1392" s="94" t="str">
        <f>IF(K1392="","",IF(AND($J$12&lt;&gt;"ABC",N1392="3"),"BAC",IF(N1392="3","ABC",IF($J$12&lt;&gt;"ABC",IF($J$10="Standard",VLOOKUP(K1392,Info!$BE$4:$BF$481,2,FALSE),VLOOKUP(K1392,Info!$BI$4:$BJ$482,2,FALSE)),IF($J$10="Standard",VLOOKUP(K1392,Info!$AG$4:$AH$2994,2,FALSE),VLOOKUP(K1392,Info!$AK$4:$AL$2997,2,FALSE))))))</f>
        <v/>
      </c>
      <c r="P1392" s="94" t="str">
        <f>IF($L1392="None","",IF(ISERROR(VLOOKUP($L1392,Info!$B$4:$B$266,1,FALSE)),"",VLOOKUP($L1392,Info!$B$4:$L$266,3,FALSE)))</f>
        <v/>
      </c>
      <c r="Q1392" s="96" t="str">
        <f>IF($L1392="None","",IF(ISERROR(VLOOKUP($L1392,Info!$B$4:$B$266,1,FALSE)),"",VLOOKUP($L1392,Info!$B$4:$L$266,4,FALSE)))</f>
        <v/>
      </c>
      <c r="R1392" s="1"/>
      <c r="S1392" s="6" t="str">
        <f t="shared" si="107"/>
        <v/>
      </c>
      <c r="T1392" s="6" t="str">
        <f>IF($L1392="None","",IF(ISERROR(VLOOKUP($L1392,Info!$B$4:$B$266,1,FALSE)),"",VLOOKUP($L1392,Info!$B$4:$L$266,11,FALSE)))</f>
        <v/>
      </c>
      <c r="U1392" s="1"/>
      <c r="V1392" s="1"/>
      <c r="W1392" s="1"/>
      <c r="X1392" s="1" t="str">
        <f>IF($L1392="None","",IF(ISERROR(VLOOKUP($L1392,Info!$B$4:$B$266,1,FALSE)),"",IF(OR(W1392="Metallic Liquid Tight",W1392="Non-Metallic Liquid Tight",W1392="LSZH",W1392="Greenfield"),VLOOKUP($L1392,Info!$B$4:$L$266,7,FALSE),"N/A")))</f>
        <v/>
      </c>
      <c r="Y1392" s="1"/>
      <c r="Z1392" s="96" t="str">
        <f>IF($L1392="None","",IF(ISERROR(VLOOKUP($L1392,Info!$B$4:$B$266,1,FALSE)),"",VLOOKUP($L1392,Info!$B$4:$L$266,9,FALSE)))</f>
        <v/>
      </c>
      <c r="AA1392" s="96" t="str">
        <f>IF($L1392="None","",IF(ISERROR(VLOOKUP($L1392,Info!$B$4:$B$266,1,FALSE)),"",VLOOKUP($L1392,Info!$B$4:$L$266,8,FALSE)))</f>
        <v/>
      </c>
      <c r="AB1392" s="96" t="str">
        <f>IF($L1392="None","",IF(ISERROR(VLOOKUP($L1392,Info!$B$4:$B$266,1,FALSE)),"",VLOOKUP($L1392,Info!$B$4:$L$266,10,FALSE)))</f>
        <v/>
      </c>
      <c r="AC1392" s="1" t="str">
        <f>IF(W1392="SO Cable","Black,White",IF(O1392="","",IF(P1392="","",IF($J$12&lt;&gt;"ABC",IF(P1392&lt;="250",VLOOKUP(O1392,Info!$AZ$4:$BB$22,3,FALSE),VLOOKUP(O1392,Info!$AZ$23:$BB$39,3,FALSE)),IF(P1392&lt;="250",VLOOKUP(O1392,Info!$AO$4:$AQ$22,3,FALSE),VLOOKUP(O1392,Info!$AO$23:$AP$39,3,FALSE))))))</f>
        <v/>
      </c>
      <c r="AD1392" s="1"/>
      <c r="AE1392" s="1" t="str">
        <f>IF($L1392="None","",IF(ISERROR(VLOOKUP($L1392,Info!$B$4:$B$266,1,FALSE)),"",VLOOKUP($L1392,Info!$B$4:$L$266,4,FALSE)))</f>
        <v/>
      </c>
      <c r="AF1392" s="1" t="str">
        <f>IF($L1392="None","",IF(ISERROR(VLOOKUP($L1392,Info!$B$4:$B$266,1,FALSE)),"",VLOOKUP($L1392,Info!$B$4:$L$266,6,FALSE)))</f>
        <v/>
      </c>
      <c r="AG1392" s="1"/>
      <c r="AH1392" s="33" t="str" cm="1">
        <f t="array" ref="AH1392">IF(AND(L1392&lt;&gt;"",O1392&lt;&gt;"",R1392:S1392&lt;&gt;"",W1392:X1392&lt;&gt;"",Z1392:AA1392&lt;&gt;"",AC1392&lt;&gt;""),"Good","Bad")</f>
        <v>Bad</v>
      </c>
      <c r="AL1392" t="str" cm="1">
        <f t="array" ref="AL1392">IF(R1392&gt;0,_xlfn.IFS(COUNTIF($L$20:L1392,"&lt;&gt;")&lt;101,1,COUNTIF($L$20:L1392,"&lt;&gt;")&lt;201,2,COUNTIF($L$20:L1392,"&lt;&gt;")&lt;301,3,COUNTIF($L$20:L1392,"&lt;&gt;")&lt;401,4,COUNTIF($L$20:L1392,"&lt;&gt;")&lt;501,5,COUNTIF($L$20:L1392,"&lt;&gt;")&lt;601,6,COUNTIF($L$20:L1392,"&lt;&gt;")&lt;701,7,COUNTIF($L$20:L1392,"&lt;&gt;")&lt;801,8,COUNTIF($L$20:L1392,"&lt;&gt;")&lt;901,9,COUNTIF($L$20:L1392,"&lt;&gt;")&lt;1001,10,COUNTIF($L$20:L1392,"&lt;&gt;")&lt;1101,11,COUNTIF($L$20:L1392,"&lt;&gt;")&lt;1201,12,COUNTIF($L$20:L1392,"&lt;&gt;")&lt;1301,13,COUNTIF($L$20:L1392,"&lt;&gt;")&lt;1401,14,COUNTIF($L$20:L1392,"&lt;&gt;")&lt;1501,15,COUNTIF($L$20:L1392,"&lt;&gt;")&lt;1601,16,COUNTIF($L$20:L1392,"&lt;&gt;")&lt;1701,17,COUNTIF($L$20:L1392,"&lt;&gt;")&lt;1801,18,COUNTIF($L$20:L1392,"&lt;&gt;")&lt;1901,19,COUNTIF($L$20:L1392,"&lt;&gt;")&lt;2001,20,COUNTIF($L$20:L1392,"&lt;&gt;")&lt;2101,21,COUNTIF($L$20:L1392,"&lt;&gt;")&lt;2201,22,COUNTIF($L$20:L1392,"&lt;&gt;")&lt;2301,23,COUNTIF($L$20:L1392,"&lt;&gt;")&lt;2401,24,COUNTIF($L$20:L1392,"&lt;&gt;")&lt;2501,25,COUNTIF($L$20:L1392,"&lt;&gt;")&lt;2601,26,COUNTIF($L$20:L1392,"&lt;&gt;")&lt;2701,27,COUNTIF($L$20:L1392,"&lt;&gt;")&lt;2801,28,COUNTIF($L$20:L1392,"&lt;&gt;")&lt;2901,29,COUNTIF($L$20:L1392,"&lt;&gt;")&lt;3001,30),"")</f>
        <v/>
      </c>
      <c r="AM1392" t="str">
        <f t="shared" si="105"/>
        <v/>
      </c>
      <c r="AN1392" t="str">
        <f t="shared" si="109"/>
        <v/>
      </c>
      <c r="AP1392" t="str">
        <f t="shared" si="108"/>
        <v/>
      </c>
      <c r="AQ1392" t="str">
        <f>IF(AO1392="","",COUNTIFS(AM1392:$AM$3019,AO1392))</f>
        <v/>
      </c>
    </row>
    <row r="1393" spans="1:43" x14ac:dyDescent="0.25">
      <c r="A1393" s="6" t="str">
        <f>IF(COUNT($A$20:A1392)&lt;&gt;$B$4,IF(A1392="","",A1392+1),"")</f>
        <v/>
      </c>
      <c r="B1393" s="3"/>
      <c r="C1393" s="3"/>
      <c r="D1393" s="122"/>
      <c r="E1393" s="3"/>
      <c r="F1393" s="3"/>
      <c r="G1393" s="3"/>
      <c r="H1393" s="3"/>
      <c r="I1393" s="120"/>
      <c r="J1393" s="3"/>
      <c r="K1393" s="95" t="str" cm="1">
        <f t="array" ref="K1393">IF(OR($J$14 = "A",$J$14 = "B",$J$14 = "C"),IF(I1393="","",IF(LEN(I1393)&gt;2,_xlfn.IFS(ISNUMBER(SEARCH("_",I1393)),I1393,ISNUMBER(SEARCH(", ",I1393)),SUBSTITUTE(I1393,", ","_"),ISNUMBER(SEARCH("/ ",I1393)),SUBSTITUTE(I1393,"/ ","_"),ISNUMBER(SEARCH(",",I1393)),SUBSTITUTE(I1393,",","_"),ISNUMBER(SEARCH("/",I1393)),SUBSTITUTE(I1393,"/","_"),ISNUMBER(SEARCH("",I1393)),I1393),I1393)),IF(OR($J$14 = "J",$J$14 = "K"),"",IF(D1393="","",IF(LEN(D1393)&gt;2,_xlfn.IFS(ISNUMBER(SEARCH("_",D1393)),D1393,ISNUMBER(SEARCH(", ",D1393)),SUBSTITUTE(D1393,", ","_"),ISNUMBER(SEARCH("/ ",D1393)),SUBSTITUTE(D1393,"/ ","_"),ISNUMBER(SEARCH(",",D1393)),SUBSTITUTE(D1393,",","_"),ISNUMBER(SEARCH("/",D1393)),SUBSTITUTE(D1393,"/","_"),ISNUMBER(SEARCH("",D1393)),D1393),D1393))))</f>
        <v/>
      </c>
      <c r="L1393" s="1"/>
      <c r="M1393" s="1" t="str">
        <f t="shared" si="106"/>
        <v/>
      </c>
      <c r="N1393" s="94" t="str">
        <f>IF($L1393="None","",IF(ISERROR(VLOOKUP($L1393,Info!$B$4:$B$266,1,FALSE)),"",VLOOKUP($L1393,Info!$B$4:$L$266,5,FALSE)))</f>
        <v/>
      </c>
      <c r="O1393" s="94" t="str">
        <f>IF(K1393="","",IF(AND($J$12&lt;&gt;"ABC",N1393="3"),"BAC",IF(N1393="3","ABC",IF($J$12&lt;&gt;"ABC",IF($J$10="Standard",VLOOKUP(K1393,Info!$BE$4:$BF$481,2,FALSE),VLOOKUP(K1393,Info!$BI$4:$BJ$482,2,FALSE)),IF($J$10="Standard",VLOOKUP(K1393,Info!$AG$4:$AH$2994,2,FALSE),VLOOKUP(K1393,Info!$AK$4:$AL$2997,2,FALSE))))))</f>
        <v/>
      </c>
      <c r="P1393" s="94" t="str">
        <f>IF($L1393="None","",IF(ISERROR(VLOOKUP($L1393,Info!$B$4:$B$266,1,FALSE)),"",VLOOKUP($L1393,Info!$B$4:$L$266,3,FALSE)))</f>
        <v/>
      </c>
      <c r="Q1393" s="96" t="str">
        <f>IF($L1393="None","",IF(ISERROR(VLOOKUP($L1393,Info!$B$4:$B$266,1,FALSE)),"",VLOOKUP($L1393,Info!$B$4:$L$266,4,FALSE)))</f>
        <v/>
      </c>
      <c r="R1393" s="1"/>
      <c r="S1393" s="6" t="str">
        <f t="shared" si="107"/>
        <v/>
      </c>
      <c r="T1393" s="6" t="str">
        <f>IF($L1393="None","",IF(ISERROR(VLOOKUP($L1393,Info!$B$4:$B$266,1,FALSE)),"",VLOOKUP($L1393,Info!$B$4:$L$266,11,FALSE)))</f>
        <v/>
      </c>
      <c r="U1393" s="1"/>
      <c r="V1393" s="1"/>
      <c r="W1393" s="1"/>
      <c r="X1393" s="1" t="str">
        <f>IF($L1393="None","",IF(ISERROR(VLOOKUP($L1393,Info!$B$4:$B$266,1,FALSE)),"",IF(OR(W1393="Metallic Liquid Tight",W1393="Non-Metallic Liquid Tight",W1393="LSZH",W1393="Greenfield"),VLOOKUP($L1393,Info!$B$4:$L$266,7,FALSE),"N/A")))</f>
        <v/>
      </c>
      <c r="Y1393" s="1"/>
      <c r="Z1393" s="96" t="str">
        <f>IF($L1393="None","",IF(ISERROR(VLOOKUP($L1393,Info!$B$4:$B$266,1,FALSE)),"",VLOOKUP($L1393,Info!$B$4:$L$266,9,FALSE)))</f>
        <v/>
      </c>
      <c r="AA1393" s="96" t="str">
        <f>IF($L1393="None","",IF(ISERROR(VLOOKUP($L1393,Info!$B$4:$B$266,1,FALSE)),"",VLOOKUP($L1393,Info!$B$4:$L$266,8,FALSE)))</f>
        <v/>
      </c>
      <c r="AB1393" s="96" t="str">
        <f>IF($L1393="None","",IF(ISERROR(VLOOKUP($L1393,Info!$B$4:$B$266,1,FALSE)),"",VLOOKUP($L1393,Info!$B$4:$L$266,10,FALSE)))</f>
        <v/>
      </c>
      <c r="AC1393" s="1" t="str">
        <f>IF(W1393="SO Cable","Black,White",IF(O1393="","",IF(P1393="","",IF($J$12&lt;&gt;"ABC",IF(P1393&lt;="250",VLOOKUP(O1393,Info!$AZ$4:$BB$22,3,FALSE),VLOOKUP(O1393,Info!$AZ$23:$BB$39,3,FALSE)),IF(P1393&lt;="250",VLOOKUP(O1393,Info!$AO$4:$AQ$22,3,FALSE),VLOOKUP(O1393,Info!$AO$23:$AP$39,3,FALSE))))))</f>
        <v/>
      </c>
      <c r="AD1393" s="1"/>
      <c r="AE1393" s="1" t="str">
        <f>IF($L1393="None","",IF(ISERROR(VLOOKUP($L1393,Info!$B$4:$B$266,1,FALSE)),"",VLOOKUP($L1393,Info!$B$4:$L$266,4,FALSE)))</f>
        <v/>
      </c>
      <c r="AF1393" s="1" t="str">
        <f>IF($L1393="None","",IF(ISERROR(VLOOKUP($L1393,Info!$B$4:$B$266,1,FALSE)),"",VLOOKUP($L1393,Info!$B$4:$L$266,6,FALSE)))</f>
        <v/>
      </c>
      <c r="AG1393" s="1"/>
      <c r="AH1393" s="33" t="str" cm="1">
        <f t="array" ref="AH1393">IF(AND(L1393&lt;&gt;"",O1393&lt;&gt;"",R1393:S1393&lt;&gt;"",W1393:X1393&lt;&gt;"",Z1393:AA1393&lt;&gt;"",AC1393&lt;&gt;""),"Good","Bad")</f>
        <v>Bad</v>
      </c>
      <c r="AL1393" t="str" cm="1">
        <f t="array" ref="AL1393">IF(R1393&gt;0,_xlfn.IFS(COUNTIF($L$20:L1393,"&lt;&gt;")&lt;101,1,COUNTIF($L$20:L1393,"&lt;&gt;")&lt;201,2,COUNTIF($L$20:L1393,"&lt;&gt;")&lt;301,3,COUNTIF($L$20:L1393,"&lt;&gt;")&lt;401,4,COUNTIF($L$20:L1393,"&lt;&gt;")&lt;501,5,COUNTIF($L$20:L1393,"&lt;&gt;")&lt;601,6,COUNTIF($L$20:L1393,"&lt;&gt;")&lt;701,7,COUNTIF($L$20:L1393,"&lt;&gt;")&lt;801,8,COUNTIF($L$20:L1393,"&lt;&gt;")&lt;901,9,COUNTIF($L$20:L1393,"&lt;&gt;")&lt;1001,10,COUNTIF($L$20:L1393,"&lt;&gt;")&lt;1101,11,COUNTIF($L$20:L1393,"&lt;&gt;")&lt;1201,12,COUNTIF($L$20:L1393,"&lt;&gt;")&lt;1301,13,COUNTIF($L$20:L1393,"&lt;&gt;")&lt;1401,14,COUNTIF($L$20:L1393,"&lt;&gt;")&lt;1501,15,COUNTIF($L$20:L1393,"&lt;&gt;")&lt;1601,16,COUNTIF($L$20:L1393,"&lt;&gt;")&lt;1701,17,COUNTIF($L$20:L1393,"&lt;&gt;")&lt;1801,18,COUNTIF($L$20:L1393,"&lt;&gt;")&lt;1901,19,COUNTIF($L$20:L1393,"&lt;&gt;")&lt;2001,20,COUNTIF($L$20:L1393,"&lt;&gt;")&lt;2101,21,COUNTIF($L$20:L1393,"&lt;&gt;")&lt;2201,22,COUNTIF($L$20:L1393,"&lt;&gt;")&lt;2301,23,COUNTIF($L$20:L1393,"&lt;&gt;")&lt;2401,24,COUNTIF($L$20:L1393,"&lt;&gt;")&lt;2501,25,COUNTIF($L$20:L1393,"&lt;&gt;")&lt;2601,26,COUNTIF($L$20:L1393,"&lt;&gt;")&lt;2701,27,COUNTIF($L$20:L1393,"&lt;&gt;")&lt;2801,28,COUNTIF($L$20:L1393,"&lt;&gt;")&lt;2901,29,COUNTIF($L$20:L1393,"&lt;&gt;")&lt;3001,30),"")</f>
        <v/>
      </c>
      <c r="AM1393" t="str">
        <f t="shared" si="105"/>
        <v/>
      </c>
      <c r="AN1393" t="str">
        <f t="shared" si="109"/>
        <v/>
      </c>
      <c r="AP1393" t="str">
        <f t="shared" si="108"/>
        <v/>
      </c>
      <c r="AQ1393" t="str">
        <f>IF(AO1393="","",COUNTIFS(AM1393:$AM$3019,AO1393))</f>
        <v/>
      </c>
    </row>
    <row r="1394" spans="1:43" x14ac:dyDescent="0.25">
      <c r="A1394" s="6" t="str">
        <f>IF(COUNT($A$20:A1393)&lt;&gt;$B$4,IF(A1393="","",A1393+1),"")</f>
        <v/>
      </c>
      <c r="B1394" s="3"/>
      <c r="C1394" s="3"/>
      <c r="D1394" s="122"/>
      <c r="E1394" s="3"/>
      <c r="F1394" s="3"/>
      <c r="G1394" s="3"/>
      <c r="H1394" s="3"/>
      <c r="I1394" s="120"/>
      <c r="J1394" s="3"/>
      <c r="K1394" s="95" t="str" cm="1">
        <f t="array" ref="K1394">IF(OR($J$14 = "A",$J$14 = "B",$J$14 = "C"),IF(I1394="","",IF(LEN(I1394)&gt;2,_xlfn.IFS(ISNUMBER(SEARCH("_",I1394)),I1394,ISNUMBER(SEARCH(", ",I1394)),SUBSTITUTE(I1394,", ","_"),ISNUMBER(SEARCH("/ ",I1394)),SUBSTITUTE(I1394,"/ ","_"),ISNUMBER(SEARCH(",",I1394)),SUBSTITUTE(I1394,",","_"),ISNUMBER(SEARCH("/",I1394)),SUBSTITUTE(I1394,"/","_"),ISNUMBER(SEARCH("",I1394)),I1394),I1394)),IF(OR($J$14 = "J",$J$14 = "K"),"",IF(D1394="","",IF(LEN(D1394)&gt;2,_xlfn.IFS(ISNUMBER(SEARCH("_",D1394)),D1394,ISNUMBER(SEARCH(", ",D1394)),SUBSTITUTE(D1394,", ","_"),ISNUMBER(SEARCH("/ ",D1394)),SUBSTITUTE(D1394,"/ ","_"),ISNUMBER(SEARCH(",",D1394)),SUBSTITUTE(D1394,",","_"),ISNUMBER(SEARCH("/",D1394)),SUBSTITUTE(D1394,"/","_"),ISNUMBER(SEARCH("",D1394)),D1394),D1394))))</f>
        <v/>
      </c>
      <c r="L1394" s="1"/>
      <c r="M1394" s="1" t="str">
        <f t="shared" si="106"/>
        <v/>
      </c>
      <c r="N1394" s="94" t="str">
        <f>IF($L1394="None","",IF(ISERROR(VLOOKUP($L1394,Info!$B$4:$B$266,1,FALSE)),"",VLOOKUP($L1394,Info!$B$4:$L$266,5,FALSE)))</f>
        <v/>
      </c>
      <c r="O1394" s="94" t="str">
        <f>IF(K1394="","",IF(AND($J$12&lt;&gt;"ABC",N1394="3"),"BAC",IF(N1394="3","ABC",IF($J$12&lt;&gt;"ABC",IF($J$10="Standard",VLOOKUP(K1394,Info!$BE$4:$BF$481,2,FALSE),VLOOKUP(K1394,Info!$BI$4:$BJ$482,2,FALSE)),IF($J$10="Standard",VLOOKUP(K1394,Info!$AG$4:$AH$2994,2,FALSE),VLOOKUP(K1394,Info!$AK$4:$AL$2997,2,FALSE))))))</f>
        <v/>
      </c>
      <c r="P1394" s="94" t="str">
        <f>IF($L1394="None","",IF(ISERROR(VLOOKUP($L1394,Info!$B$4:$B$266,1,FALSE)),"",VLOOKUP($L1394,Info!$B$4:$L$266,3,FALSE)))</f>
        <v/>
      </c>
      <c r="Q1394" s="96" t="str">
        <f>IF($L1394="None","",IF(ISERROR(VLOOKUP($L1394,Info!$B$4:$B$266,1,FALSE)),"",VLOOKUP($L1394,Info!$B$4:$L$266,4,FALSE)))</f>
        <v/>
      </c>
      <c r="R1394" s="1"/>
      <c r="S1394" s="6" t="str">
        <f t="shared" si="107"/>
        <v/>
      </c>
      <c r="T1394" s="6" t="str">
        <f>IF($L1394="None","",IF(ISERROR(VLOOKUP($L1394,Info!$B$4:$B$266,1,FALSE)),"",VLOOKUP($L1394,Info!$B$4:$L$266,11,FALSE)))</f>
        <v/>
      </c>
      <c r="U1394" s="1"/>
      <c r="V1394" s="1"/>
      <c r="W1394" s="1"/>
      <c r="X1394" s="1" t="str">
        <f>IF($L1394="None","",IF(ISERROR(VLOOKUP($L1394,Info!$B$4:$B$266,1,FALSE)),"",IF(OR(W1394="Metallic Liquid Tight",W1394="Non-Metallic Liquid Tight",W1394="LSZH",W1394="Greenfield"),VLOOKUP($L1394,Info!$B$4:$L$266,7,FALSE),"N/A")))</f>
        <v/>
      </c>
      <c r="Y1394" s="1"/>
      <c r="Z1394" s="96" t="str">
        <f>IF($L1394="None","",IF(ISERROR(VLOOKUP($L1394,Info!$B$4:$B$266,1,FALSE)),"",VLOOKUP($L1394,Info!$B$4:$L$266,9,FALSE)))</f>
        <v/>
      </c>
      <c r="AA1394" s="96" t="str">
        <f>IF($L1394="None","",IF(ISERROR(VLOOKUP($L1394,Info!$B$4:$B$266,1,FALSE)),"",VLOOKUP($L1394,Info!$B$4:$L$266,8,FALSE)))</f>
        <v/>
      </c>
      <c r="AB1394" s="96" t="str">
        <f>IF($L1394="None","",IF(ISERROR(VLOOKUP($L1394,Info!$B$4:$B$266,1,FALSE)),"",VLOOKUP($L1394,Info!$B$4:$L$266,10,FALSE)))</f>
        <v/>
      </c>
      <c r="AC1394" s="1" t="str">
        <f>IF(W1394="SO Cable","Black,White",IF(O1394="","",IF(P1394="","",IF($J$12&lt;&gt;"ABC",IF(P1394&lt;="250",VLOOKUP(O1394,Info!$AZ$4:$BB$22,3,FALSE),VLOOKUP(O1394,Info!$AZ$23:$BB$39,3,FALSE)),IF(P1394&lt;="250",VLOOKUP(O1394,Info!$AO$4:$AQ$22,3,FALSE),VLOOKUP(O1394,Info!$AO$23:$AP$39,3,FALSE))))))</f>
        <v/>
      </c>
      <c r="AD1394" s="1"/>
      <c r="AE1394" s="1" t="str">
        <f>IF($L1394="None","",IF(ISERROR(VLOOKUP($L1394,Info!$B$4:$B$266,1,FALSE)),"",VLOOKUP($L1394,Info!$B$4:$L$266,4,FALSE)))</f>
        <v/>
      </c>
      <c r="AF1394" s="1" t="str">
        <f>IF($L1394="None","",IF(ISERROR(VLOOKUP($L1394,Info!$B$4:$B$266,1,FALSE)),"",VLOOKUP($L1394,Info!$B$4:$L$266,6,FALSE)))</f>
        <v/>
      </c>
      <c r="AG1394" s="1"/>
      <c r="AH1394" s="33" t="str" cm="1">
        <f t="array" ref="AH1394">IF(AND(L1394&lt;&gt;"",O1394&lt;&gt;"",R1394:S1394&lt;&gt;"",W1394:X1394&lt;&gt;"",Z1394:AA1394&lt;&gt;"",AC1394&lt;&gt;""),"Good","Bad")</f>
        <v>Bad</v>
      </c>
      <c r="AL1394" t="str" cm="1">
        <f t="array" ref="AL1394">IF(R1394&gt;0,_xlfn.IFS(COUNTIF($L$20:L1394,"&lt;&gt;")&lt;101,1,COUNTIF($L$20:L1394,"&lt;&gt;")&lt;201,2,COUNTIF($L$20:L1394,"&lt;&gt;")&lt;301,3,COUNTIF($L$20:L1394,"&lt;&gt;")&lt;401,4,COUNTIF($L$20:L1394,"&lt;&gt;")&lt;501,5,COUNTIF($L$20:L1394,"&lt;&gt;")&lt;601,6,COUNTIF($L$20:L1394,"&lt;&gt;")&lt;701,7,COUNTIF($L$20:L1394,"&lt;&gt;")&lt;801,8,COUNTIF($L$20:L1394,"&lt;&gt;")&lt;901,9,COUNTIF($L$20:L1394,"&lt;&gt;")&lt;1001,10,COUNTIF($L$20:L1394,"&lt;&gt;")&lt;1101,11,COUNTIF($L$20:L1394,"&lt;&gt;")&lt;1201,12,COUNTIF($L$20:L1394,"&lt;&gt;")&lt;1301,13,COUNTIF($L$20:L1394,"&lt;&gt;")&lt;1401,14,COUNTIF($L$20:L1394,"&lt;&gt;")&lt;1501,15,COUNTIF($L$20:L1394,"&lt;&gt;")&lt;1601,16,COUNTIF($L$20:L1394,"&lt;&gt;")&lt;1701,17,COUNTIF($L$20:L1394,"&lt;&gt;")&lt;1801,18,COUNTIF($L$20:L1394,"&lt;&gt;")&lt;1901,19,COUNTIF($L$20:L1394,"&lt;&gt;")&lt;2001,20,COUNTIF($L$20:L1394,"&lt;&gt;")&lt;2101,21,COUNTIF($L$20:L1394,"&lt;&gt;")&lt;2201,22,COUNTIF($L$20:L1394,"&lt;&gt;")&lt;2301,23,COUNTIF($L$20:L1394,"&lt;&gt;")&lt;2401,24,COUNTIF($L$20:L1394,"&lt;&gt;")&lt;2501,25,COUNTIF($L$20:L1394,"&lt;&gt;")&lt;2601,26,COUNTIF($L$20:L1394,"&lt;&gt;")&lt;2701,27,COUNTIF($L$20:L1394,"&lt;&gt;")&lt;2801,28,COUNTIF($L$20:L1394,"&lt;&gt;")&lt;2901,29,COUNTIF($L$20:L1394,"&lt;&gt;")&lt;3001,30),"")</f>
        <v/>
      </c>
      <c r="AM1394" t="str">
        <f t="shared" si="105"/>
        <v/>
      </c>
      <c r="AN1394" t="str">
        <f t="shared" si="109"/>
        <v/>
      </c>
      <c r="AP1394" t="str">
        <f t="shared" si="108"/>
        <v/>
      </c>
      <c r="AQ1394" t="str">
        <f>IF(AO1394="","",COUNTIFS(AM1394:$AM$3019,AO1394))</f>
        <v/>
      </c>
    </row>
    <row r="1395" spans="1:43" x14ac:dyDescent="0.25">
      <c r="A1395" s="6" t="str">
        <f>IF(COUNT($A$20:A1394)&lt;&gt;$B$4,IF(A1394="","",A1394+1),"")</f>
        <v/>
      </c>
      <c r="B1395" s="3"/>
      <c r="C1395" s="3"/>
      <c r="D1395" s="122"/>
      <c r="E1395" s="3"/>
      <c r="F1395" s="3"/>
      <c r="G1395" s="3"/>
      <c r="H1395" s="3"/>
      <c r="I1395" s="120"/>
      <c r="J1395" s="3"/>
      <c r="K1395" s="95" t="str" cm="1">
        <f t="array" ref="K1395">IF(OR($J$14 = "A",$J$14 = "B",$J$14 = "C"),IF(I1395="","",IF(LEN(I1395)&gt;2,_xlfn.IFS(ISNUMBER(SEARCH("_",I1395)),I1395,ISNUMBER(SEARCH(", ",I1395)),SUBSTITUTE(I1395,", ","_"),ISNUMBER(SEARCH("/ ",I1395)),SUBSTITUTE(I1395,"/ ","_"),ISNUMBER(SEARCH(",",I1395)),SUBSTITUTE(I1395,",","_"),ISNUMBER(SEARCH("/",I1395)),SUBSTITUTE(I1395,"/","_"),ISNUMBER(SEARCH("",I1395)),I1395),I1395)),IF(OR($J$14 = "J",$J$14 = "K"),"",IF(D1395="","",IF(LEN(D1395)&gt;2,_xlfn.IFS(ISNUMBER(SEARCH("_",D1395)),D1395,ISNUMBER(SEARCH(", ",D1395)),SUBSTITUTE(D1395,", ","_"),ISNUMBER(SEARCH("/ ",D1395)),SUBSTITUTE(D1395,"/ ","_"),ISNUMBER(SEARCH(",",D1395)),SUBSTITUTE(D1395,",","_"),ISNUMBER(SEARCH("/",D1395)),SUBSTITUTE(D1395,"/","_"),ISNUMBER(SEARCH("",D1395)),D1395),D1395))))</f>
        <v/>
      </c>
      <c r="L1395" s="1"/>
      <c r="M1395" s="1" t="str">
        <f t="shared" si="106"/>
        <v/>
      </c>
      <c r="N1395" s="94" t="str">
        <f>IF($L1395="None","",IF(ISERROR(VLOOKUP($L1395,Info!$B$4:$B$266,1,FALSE)),"",VLOOKUP($L1395,Info!$B$4:$L$266,5,FALSE)))</f>
        <v/>
      </c>
      <c r="O1395" s="94" t="str">
        <f>IF(K1395="","",IF(AND($J$12&lt;&gt;"ABC",N1395="3"),"BAC",IF(N1395="3","ABC",IF($J$12&lt;&gt;"ABC",IF($J$10="Standard",VLOOKUP(K1395,Info!$BE$4:$BF$481,2,FALSE),VLOOKUP(K1395,Info!$BI$4:$BJ$482,2,FALSE)),IF($J$10="Standard",VLOOKUP(K1395,Info!$AG$4:$AH$2994,2,FALSE),VLOOKUP(K1395,Info!$AK$4:$AL$2997,2,FALSE))))))</f>
        <v/>
      </c>
      <c r="P1395" s="94" t="str">
        <f>IF($L1395="None","",IF(ISERROR(VLOOKUP($L1395,Info!$B$4:$B$266,1,FALSE)),"",VLOOKUP($L1395,Info!$B$4:$L$266,3,FALSE)))</f>
        <v/>
      </c>
      <c r="Q1395" s="96" t="str">
        <f>IF($L1395="None","",IF(ISERROR(VLOOKUP($L1395,Info!$B$4:$B$266,1,FALSE)),"",VLOOKUP($L1395,Info!$B$4:$L$266,4,FALSE)))</f>
        <v/>
      </c>
      <c r="R1395" s="1"/>
      <c r="S1395" s="6" t="str">
        <f t="shared" si="107"/>
        <v/>
      </c>
      <c r="T1395" s="6" t="str">
        <f>IF($L1395="None","",IF(ISERROR(VLOOKUP($L1395,Info!$B$4:$B$266,1,FALSE)),"",VLOOKUP($L1395,Info!$B$4:$L$266,11,FALSE)))</f>
        <v/>
      </c>
      <c r="U1395" s="1"/>
      <c r="V1395" s="1"/>
      <c r="W1395" s="1"/>
      <c r="X1395" s="1" t="str">
        <f>IF($L1395="None","",IF(ISERROR(VLOOKUP($L1395,Info!$B$4:$B$266,1,FALSE)),"",IF(OR(W1395="Metallic Liquid Tight",W1395="Non-Metallic Liquid Tight",W1395="LSZH",W1395="Greenfield"),VLOOKUP($L1395,Info!$B$4:$L$266,7,FALSE),"N/A")))</f>
        <v/>
      </c>
      <c r="Y1395" s="1"/>
      <c r="Z1395" s="96" t="str">
        <f>IF($L1395="None","",IF(ISERROR(VLOOKUP($L1395,Info!$B$4:$B$266,1,FALSE)),"",VLOOKUP($L1395,Info!$B$4:$L$266,9,FALSE)))</f>
        <v/>
      </c>
      <c r="AA1395" s="96" t="str">
        <f>IF($L1395="None","",IF(ISERROR(VLOOKUP($L1395,Info!$B$4:$B$266,1,FALSE)),"",VLOOKUP($L1395,Info!$B$4:$L$266,8,FALSE)))</f>
        <v/>
      </c>
      <c r="AB1395" s="96" t="str">
        <f>IF($L1395="None","",IF(ISERROR(VLOOKUP($L1395,Info!$B$4:$B$266,1,FALSE)),"",VLOOKUP($L1395,Info!$B$4:$L$266,10,FALSE)))</f>
        <v/>
      </c>
      <c r="AC1395" s="1" t="str">
        <f>IF(W1395="SO Cable","Black,White",IF(O1395="","",IF(P1395="","",IF($J$12&lt;&gt;"ABC",IF(P1395&lt;="250",VLOOKUP(O1395,Info!$AZ$4:$BB$22,3,FALSE),VLOOKUP(O1395,Info!$AZ$23:$BB$39,3,FALSE)),IF(P1395&lt;="250",VLOOKUP(O1395,Info!$AO$4:$AQ$22,3,FALSE),VLOOKUP(O1395,Info!$AO$23:$AP$39,3,FALSE))))))</f>
        <v/>
      </c>
      <c r="AD1395" s="1"/>
      <c r="AE1395" s="1" t="str">
        <f>IF($L1395="None","",IF(ISERROR(VLOOKUP($L1395,Info!$B$4:$B$266,1,FALSE)),"",VLOOKUP($L1395,Info!$B$4:$L$266,4,FALSE)))</f>
        <v/>
      </c>
      <c r="AF1395" s="1" t="str">
        <f>IF($L1395="None","",IF(ISERROR(VLOOKUP($L1395,Info!$B$4:$B$266,1,FALSE)),"",VLOOKUP($L1395,Info!$B$4:$L$266,6,FALSE)))</f>
        <v/>
      </c>
      <c r="AG1395" s="1"/>
      <c r="AH1395" s="33" t="str" cm="1">
        <f t="array" ref="AH1395">IF(AND(L1395&lt;&gt;"",O1395&lt;&gt;"",R1395:S1395&lt;&gt;"",W1395:X1395&lt;&gt;"",Z1395:AA1395&lt;&gt;"",AC1395&lt;&gt;""),"Good","Bad")</f>
        <v>Bad</v>
      </c>
      <c r="AL1395" t="str" cm="1">
        <f t="array" ref="AL1395">IF(R1395&gt;0,_xlfn.IFS(COUNTIF($L$20:L1395,"&lt;&gt;")&lt;101,1,COUNTIF($L$20:L1395,"&lt;&gt;")&lt;201,2,COUNTIF($L$20:L1395,"&lt;&gt;")&lt;301,3,COUNTIF($L$20:L1395,"&lt;&gt;")&lt;401,4,COUNTIF($L$20:L1395,"&lt;&gt;")&lt;501,5,COUNTIF($L$20:L1395,"&lt;&gt;")&lt;601,6,COUNTIF($L$20:L1395,"&lt;&gt;")&lt;701,7,COUNTIF($L$20:L1395,"&lt;&gt;")&lt;801,8,COUNTIF($L$20:L1395,"&lt;&gt;")&lt;901,9,COUNTIF($L$20:L1395,"&lt;&gt;")&lt;1001,10,COUNTIF($L$20:L1395,"&lt;&gt;")&lt;1101,11,COUNTIF($L$20:L1395,"&lt;&gt;")&lt;1201,12,COUNTIF($L$20:L1395,"&lt;&gt;")&lt;1301,13,COUNTIF($L$20:L1395,"&lt;&gt;")&lt;1401,14,COUNTIF($L$20:L1395,"&lt;&gt;")&lt;1501,15,COUNTIF($L$20:L1395,"&lt;&gt;")&lt;1601,16,COUNTIF($L$20:L1395,"&lt;&gt;")&lt;1701,17,COUNTIF($L$20:L1395,"&lt;&gt;")&lt;1801,18,COUNTIF($L$20:L1395,"&lt;&gt;")&lt;1901,19,COUNTIF($L$20:L1395,"&lt;&gt;")&lt;2001,20,COUNTIF($L$20:L1395,"&lt;&gt;")&lt;2101,21,COUNTIF($L$20:L1395,"&lt;&gt;")&lt;2201,22,COUNTIF($L$20:L1395,"&lt;&gt;")&lt;2301,23,COUNTIF($L$20:L1395,"&lt;&gt;")&lt;2401,24,COUNTIF($L$20:L1395,"&lt;&gt;")&lt;2501,25,COUNTIF($L$20:L1395,"&lt;&gt;")&lt;2601,26,COUNTIF($L$20:L1395,"&lt;&gt;")&lt;2701,27,COUNTIF($L$20:L1395,"&lt;&gt;")&lt;2801,28,COUNTIF($L$20:L1395,"&lt;&gt;")&lt;2901,29,COUNTIF($L$20:L1395,"&lt;&gt;")&lt;3001,30),"")</f>
        <v/>
      </c>
      <c r="AM1395" t="str">
        <f t="shared" si="105"/>
        <v/>
      </c>
      <c r="AN1395" t="str">
        <f t="shared" si="109"/>
        <v/>
      </c>
      <c r="AP1395" t="str">
        <f t="shared" si="108"/>
        <v/>
      </c>
      <c r="AQ1395" t="str">
        <f>IF(AO1395="","",COUNTIFS(AM1395:$AM$3019,AO1395))</f>
        <v/>
      </c>
    </row>
    <row r="1396" spans="1:43" x14ac:dyDescent="0.25">
      <c r="A1396" s="6" t="str">
        <f>IF(COUNT($A$20:A1395)&lt;&gt;$B$4,IF(A1395="","",A1395+1),"")</f>
        <v/>
      </c>
      <c r="B1396" s="3"/>
      <c r="C1396" s="3"/>
      <c r="D1396" s="122"/>
      <c r="E1396" s="3"/>
      <c r="F1396" s="3"/>
      <c r="G1396" s="3"/>
      <c r="H1396" s="3"/>
      <c r="I1396" s="120"/>
      <c r="J1396" s="3"/>
      <c r="K1396" s="95" t="str" cm="1">
        <f t="array" ref="K1396">IF(OR($J$14 = "A",$J$14 = "B",$J$14 = "C"),IF(I1396="","",IF(LEN(I1396)&gt;2,_xlfn.IFS(ISNUMBER(SEARCH("_",I1396)),I1396,ISNUMBER(SEARCH(", ",I1396)),SUBSTITUTE(I1396,", ","_"),ISNUMBER(SEARCH("/ ",I1396)),SUBSTITUTE(I1396,"/ ","_"),ISNUMBER(SEARCH(",",I1396)),SUBSTITUTE(I1396,",","_"),ISNUMBER(SEARCH("/",I1396)),SUBSTITUTE(I1396,"/","_"),ISNUMBER(SEARCH("",I1396)),I1396),I1396)),IF(OR($J$14 = "J",$J$14 = "K"),"",IF(D1396="","",IF(LEN(D1396)&gt;2,_xlfn.IFS(ISNUMBER(SEARCH("_",D1396)),D1396,ISNUMBER(SEARCH(", ",D1396)),SUBSTITUTE(D1396,", ","_"),ISNUMBER(SEARCH("/ ",D1396)),SUBSTITUTE(D1396,"/ ","_"),ISNUMBER(SEARCH(",",D1396)),SUBSTITUTE(D1396,",","_"),ISNUMBER(SEARCH("/",D1396)),SUBSTITUTE(D1396,"/","_"),ISNUMBER(SEARCH("",D1396)),D1396),D1396))))</f>
        <v/>
      </c>
      <c r="L1396" s="1"/>
      <c r="M1396" s="1" t="str">
        <f t="shared" si="106"/>
        <v/>
      </c>
      <c r="N1396" s="94" t="str">
        <f>IF($L1396="None","",IF(ISERROR(VLOOKUP($L1396,Info!$B$4:$B$266,1,FALSE)),"",VLOOKUP($L1396,Info!$B$4:$L$266,5,FALSE)))</f>
        <v/>
      </c>
      <c r="O1396" s="94" t="str">
        <f>IF(K1396="","",IF(AND($J$12&lt;&gt;"ABC",N1396="3"),"BAC",IF(N1396="3","ABC",IF($J$12&lt;&gt;"ABC",IF($J$10="Standard",VLOOKUP(K1396,Info!$BE$4:$BF$481,2,FALSE),VLOOKUP(K1396,Info!$BI$4:$BJ$482,2,FALSE)),IF($J$10="Standard",VLOOKUP(K1396,Info!$AG$4:$AH$2994,2,FALSE),VLOOKUP(K1396,Info!$AK$4:$AL$2997,2,FALSE))))))</f>
        <v/>
      </c>
      <c r="P1396" s="94" t="str">
        <f>IF($L1396="None","",IF(ISERROR(VLOOKUP($L1396,Info!$B$4:$B$266,1,FALSE)),"",VLOOKUP($L1396,Info!$B$4:$L$266,3,FALSE)))</f>
        <v/>
      </c>
      <c r="Q1396" s="96" t="str">
        <f>IF($L1396="None","",IF(ISERROR(VLOOKUP($L1396,Info!$B$4:$B$266,1,FALSE)),"",VLOOKUP($L1396,Info!$B$4:$L$266,4,FALSE)))</f>
        <v/>
      </c>
      <c r="R1396" s="1"/>
      <c r="S1396" s="6" t="str">
        <f t="shared" si="107"/>
        <v/>
      </c>
      <c r="T1396" s="6" t="str">
        <f>IF($L1396="None","",IF(ISERROR(VLOOKUP($L1396,Info!$B$4:$B$266,1,FALSE)),"",VLOOKUP($L1396,Info!$B$4:$L$266,11,FALSE)))</f>
        <v/>
      </c>
      <c r="U1396" s="1"/>
      <c r="V1396" s="1"/>
      <c r="W1396" s="1"/>
      <c r="X1396" s="1" t="str">
        <f>IF($L1396="None","",IF(ISERROR(VLOOKUP($L1396,Info!$B$4:$B$266,1,FALSE)),"",IF(OR(W1396="Metallic Liquid Tight",W1396="Non-Metallic Liquid Tight",W1396="LSZH",W1396="Greenfield"),VLOOKUP($L1396,Info!$B$4:$L$266,7,FALSE),"N/A")))</f>
        <v/>
      </c>
      <c r="Y1396" s="1"/>
      <c r="Z1396" s="96" t="str">
        <f>IF($L1396="None","",IF(ISERROR(VLOOKUP($L1396,Info!$B$4:$B$266,1,FALSE)),"",VLOOKUP($L1396,Info!$B$4:$L$266,9,FALSE)))</f>
        <v/>
      </c>
      <c r="AA1396" s="96" t="str">
        <f>IF($L1396="None","",IF(ISERROR(VLOOKUP($L1396,Info!$B$4:$B$266,1,FALSE)),"",VLOOKUP($L1396,Info!$B$4:$L$266,8,FALSE)))</f>
        <v/>
      </c>
      <c r="AB1396" s="96" t="str">
        <f>IF($L1396="None","",IF(ISERROR(VLOOKUP($L1396,Info!$B$4:$B$266,1,FALSE)),"",VLOOKUP($L1396,Info!$B$4:$L$266,10,FALSE)))</f>
        <v/>
      </c>
      <c r="AC1396" s="1" t="str">
        <f>IF(W1396="SO Cable","Black,White",IF(O1396="","",IF(P1396="","",IF($J$12&lt;&gt;"ABC",IF(P1396&lt;="250",VLOOKUP(O1396,Info!$AZ$4:$BB$22,3,FALSE),VLOOKUP(O1396,Info!$AZ$23:$BB$39,3,FALSE)),IF(P1396&lt;="250",VLOOKUP(O1396,Info!$AO$4:$AQ$22,3,FALSE),VLOOKUP(O1396,Info!$AO$23:$AP$39,3,FALSE))))))</f>
        <v/>
      </c>
      <c r="AD1396" s="1"/>
      <c r="AE1396" s="1" t="str">
        <f>IF($L1396="None","",IF(ISERROR(VLOOKUP($L1396,Info!$B$4:$B$266,1,FALSE)),"",VLOOKUP($L1396,Info!$B$4:$L$266,4,FALSE)))</f>
        <v/>
      </c>
      <c r="AF1396" s="1" t="str">
        <f>IF($L1396="None","",IF(ISERROR(VLOOKUP($L1396,Info!$B$4:$B$266,1,FALSE)),"",VLOOKUP($L1396,Info!$B$4:$L$266,6,FALSE)))</f>
        <v/>
      </c>
      <c r="AG1396" s="1"/>
      <c r="AH1396" s="33" t="str" cm="1">
        <f t="array" ref="AH1396">IF(AND(L1396&lt;&gt;"",O1396&lt;&gt;"",R1396:S1396&lt;&gt;"",W1396:X1396&lt;&gt;"",Z1396:AA1396&lt;&gt;"",AC1396&lt;&gt;""),"Good","Bad")</f>
        <v>Bad</v>
      </c>
      <c r="AL1396" t="str" cm="1">
        <f t="array" ref="AL1396">IF(R1396&gt;0,_xlfn.IFS(COUNTIF($L$20:L1396,"&lt;&gt;")&lt;101,1,COUNTIF($L$20:L1396,"&lt;&gt;")&lt;201,2,COUNTIF($L$20:L1396,"&lt;&gt;")&lt;301,3,COUNTIF($L$20:L1396,"&lt;&gt;")&lt;401,4,COUNTIF($L$20:L1396,"&lt;&gt;")&lt;501,5,COUNTIF($L$20:L1396,"&lt;&gt;")&lt;601,6,COUNTIF($L$20:L1396,"&lt;&gt;")&lt;701,7,COUNTIF($L$20:L1396,"&lt;&gt;")&lt;801,8,COUNTIF($L$20:L1396,"&lt;&gt;")&lt;901,9,COUNTIF($L$20:L1396,"&lt;&gt;")&lt;1001,10,COUNTIF($L$20:L1396,"&lt;&gt;")&lt;1101,11,COUNTIF($L$20:L1396,"&lt;&gt;")&lt;1201,12,COUNTIF($L$20:L1396,"&lt;&gt;")&lt;1301,13,COUNTIF($L$20:L1396,"&lt;&gt;")&lt;1401,14,COUNTIF($L$20:L1396,"&lt;&gt;")&lt;1501,15,COUNTIF($L$20:L1396,"&lt;&gt;")&lt;1601,16,COUNTIF($L$20:L1396,"&lt;&gt;")&lt;1701,17,COUNTIF($L$20:L1396,"&lt;&gt;")&lt;1801,18,COUNTIF($L$20:L1396,"&lt;&gt;")&lt;1901,19,COUNTIF($L$20:L1396,"&lt;&gt;")&lt;2001,20,COUNTIF($L$20:L1396,"&lt;&gt;")&lt;2101,21,COUNTIF($L$20:L1396,"&lt;&gt;")&lt;2201,22,COUNTIF($L$20:L1396,"&lt;&gt;")&lt;2301,23,COUNTIF($L$20:L1396,"&lt;&gt;")&lt;2401,24,COUNTIF($L$20:L1396,"&lt;&gt;")&lt;2501,25,COUNTIF($L$20:L1396,"&lt;&gt;")&lt;2601,26,COUNTIF($L$20:L1396,"&lt;&gt;")&lt;2701,27,COUNTIF($L$20:L1396,"&lt;&gt;")&lt;2801,28,COUNTIF($L$20:L1396,"&lt;&gt;")&lt;2901,29,COUNTIF($L$20:L1396,"&lt;&gt;")&lt;3001,30),"")</f>
        <v/>
      </c>
      <c r="AM1396" t="str">
        <f t="shared" si="105"/>
        <v/>
      </c>
      <c r="AN1396" t="str">
        <f t="shared" si="109"/>
        <v/>
      </c>
      <c r="AP1396" t="str">
        <f t="shared" si="108"/>
        <v/>
      </c>
      <c r="AQ1396" t="str">
        <f>IF(AO1396="","",COUNTIFS(AM1396:$AM$3019,AO1396))</f>
        <v/>
      </c>
    </row>
    <row r="1397" spans="1:43" x14ac:dyDescent="0.25">
      <c r="A1397" s="6" t="str">
        <f>IF(COUNT($A$20:A1396)&lt;&gt;$B$4,IF(A1396="","",A1396+1),"")</f>
        <v/>
      </c>
      <c r="B1397" s="3"/>
      <c r="C1397" s="3"/>
      <c r="D1397" s="122"/>
      <c r="E1397" s="3"/>
      <c r="F1397" s="3"/>
      <c r="G1397" s="3"/>
      <c r="H1397" s="3"/>
      <c r="I1397" s="120"/>
      <c r="J1397" s="3"/>
      <c r="K1397" s="95" t="str" cm="1">
        <f t="array" ref="K1397">IF(OR($J$14 = "A",$J$14 = "B",$J$14 = "C"),IF(I1397="","",IF(LEN(I1397)&gt;2,_xlfn.IFS(ISNUMBER(SEARCH("_",I1397)),I1397,ISNUMBER(SEARCH(", ",I1397)),SUBSTITUTE(I1397,", ","_"),ISNUMBER(SEARCH("/ ",I1397)),SUBSTITUTE(I1397,"/ ","_"),ISNUMBER(SEARCH(",",I1397)),SUBSTITUTE(I1397,",","_"),ISNUMBER(SEARCH("/",I1397)),SUBSTITUTE(I1397,"/","_"),ISNUMBER(SEARCH("",I1397)),I1397),I1397)),IF(OR($J$14 = "J",$J$14 = "K"),"",IF(D1397="","",IF(LEN(D1397)&gt;2,_xlfn.IFS(ISNUMBER(SEARCH("_",D1397)),D1397,ISNUMBER(SEARCH(", ",D1397)),SUBSTITUTE(D1397,", ","_"),ISNUMBER(SEARCH("/ ",D1397)),SUBSTITUTE(D1397,"/ ","_"),ISNUMBER(SEARCH(",",D1397)),SUBSTITUTE(D1397,",","_"),ISNUMBER(SEARCH("/",D1397)),SUBSTITUTE(D1397,"/","_"),ISNUMBER(SEARCH("",D1397)),D1397),D1397))))</f>
        <v/>
      </c>
      <c r="L1397" s="1"/>
      <c r="M1397" s="1" t="str">
        <f t="shared" si="106"/>
        <v/>
      </c>
      <c r="N1397" s="94" t="str">
        <f>IF($L1397="None","",IF(ISERROR(VLOOKUP($L1397,Info!$B$4:$B$266,1,FALSE)),"",VLOOKUP($L1397,Info!$B$4:$L$266,5,FALSE)))</f>
        <v/>
      </c>
      <c r="O1397" s="94" t="str">
        <f>IF(K1397="","",IF(AND($J$12&lt;&gt;"ABC",N1397="3"),"BAC",IF(N1397="3","ABC",IF($J$12&lt;&gt;"ABC",IF($J$10="Standard",VLOOKUP(K1397,Info!$BE$4:$BF$481,2,FALSE),VLOOKUP(K1397,Info!$BI$4:$BJ$482,2,FALSE)),IF($J$10="Standard",VLOOKUP(K1397,Info!$AG$4:$AH$2994,2,FALSE),VLOOKUP(K1397,Info!$AK$4:$AL$2997,2,FALSE))))))</f>
        <v/>
      </c>
      <c r="P1397" s="94" t="str">
        <f>IF($L1397="None","",IF(ISERROR(VLOOKUP($L1397,Info!$B$4:$B$266,1,FALSE)),"",VLOOKUP($L1397,Info!$B$4:$L$266,3,FALSE)))</f>
        <v/>
      </c>
      <c r="Q1397" s="96" t="str">
        <f>IF($L1397="None","",IF(ISERROR(VLOOKUP($L1397,Info!$B$4:$B$266,1,FALSE)),"",VLOOKUP($L1397,Info!$B$4:$L$266,4,FALSE)))</f>
        <v/>
      </c>
      <c r="R1397" s="1"/>
      <c r="S1397" s="6" t="str">
        <f t="shared" si="107"/>
        <v/>
      </c>
      <c r="T1397" s="6" t="str">
        <f>IF($L1397="None","",IF(ISERROR(VLOOKUP($L1397,Info!$B$4:$B$266,1,FALSE)),"",VLOOKUP($L1397,Info!$B$4:$L$266,11,FALSE)))</f>
        <v/>
      </c>
      <c r="U1397" s="1"/>
      <c r="V1397" s="1"/>
      <c r="W1397" s="1"/>
      <c r="X1397" s="1" t="str">
        <f>IF($L1397="None","",IF(ISERROR(VLOOKUP($L1397,Info!$B$4:$B$266,1,FALSE)),"",IF(OR(W1397="Metallic Liquid Tight",W1397="Non-Metallic Liquid Tight",W1397="LSZH",W1397="Greenfield"),VLOOKUP($L1397,Info!$B$4:$L$266,7,FALSE),"N/A")))</f>
        <v/>
      </c>
      <c r="Y1397" s="1"/>
      <c r="Z1397" s="96" t="str">
        <f>IF($L1397="None","",IF(ISERROR(VLOOKUP($L1397,Info!$B$4:$B$266,1,FALSE)),"",VLOOKUP($L1397,Info!$B$4:$L$266,9,FALSE)))</f>
        <v/>
      </c>
      <c r="AA1397" s="96" t="str">
        <f>IF($L1397="None","",IF(ISERROR(VLOOKUP($L1397,Info!$B$4:$B$266,1,FALSE)),"",VLOOKUP($L1397,Info!$B$4:$L$266,8,FALSE)))</f>
        <v/>
      </c>
      <c r="AB1397" s="96" t="str">
        <f>IF($L1397="None","",IF(ISERROR(VLOOKUP($L1397,Info!$B$4:$B$266,1,FALSE)),"",VLOOKUP($L1397,Info!$B$4:$L$266,10,FALSE)))</f>
        <v/>
      </c>
      <c r="AC1397" s="1" t="str">
        <f>IF(W1397="SO Cable","Black,White",IF(O1397="","",IF(P1397="","",IF($J$12&lt;&gt;"ABC",IF(P1397&lt;="250",VLOOKUP(O1397,Info!$AZ$4:$BB$22,3,FALSE),VLOOKUP(O1397,Info!$AZ$23:$BB$39,3,FALSE)),IF(P1397&lt;="250",VLOOKUP(O1397,Info!$AO$4:$AQ$22,3,FALSE),VLOOKUP(O1397,Info!$AO$23:$AP$39,3,FALSE))))))</f>
        <v/>
      </c>
      <c r="AD1397" s="1"/>
      <c r="AE1397" s="1" t="str">
        <f>IF($L1397="None","",IF(ISERROR(VLOOKUP($L1397,Info!$B$4:$B$266,1,FALSE)),"",VLOOKUP($L1397,Info!$B$4:$L$266,4,FALSE)))</f>
        <v/>
      </c>
      <c r="AF1397" s="1" t="str">
        <f>IF($L1397="None","",IF(ISERROR(VLOOKUP($L1397,Info!$B$4:$B$266,1,FALSE)),"",VLOOKUP($L1397,Info!$B$4:$L$266,6,FALSE)))</f>
        <v/>
      </c>
      <c r="AG1397" s="1"/>
      <c r="AH1397" s="33" t="str" cm="1">
        <f t="array" ref="AH1397">IF(AND(L1397&lt;&gt;"",O1397&lt;&gt;"",R1397:S1397&lt;&gt;"",W1397:X1397&lt;&gt;"",Z1397:AA1397&lt;&gt;"",AC1397&lt;&gt;""),"Good","Bad")</f>
        <v>Bad</v>
      </c>
      <c r="AL1397" t="str" cm="1">
        <f t="array" ref="AL1397">IF(R1397&gt;0,_xlfn.IFS(COUNTIF($L$20:L1397,"&lt;&gt;")&lt;101,1,COUNTIF($L$20:L1397,"&lt;&gt;")&lt;201,2,COUNTIF($L$20:L1397,"&lt;&gt;")&lt;301,3,COUNTIF($L$20:L1397,"&lt;&gt;")&lt;401,4,COUNTIF($L$20:L1397,"&lt;&gt;")&lt;501,5,COUNTIF($L$20:L1397,"&lt;&gt;")&lt;601,6,COUNTIF($L$20:L1397,"&lt;&gt;")&lt;701,7,COUNTIF($L$20:L1397,"&lt;&gt;")&lt;801,8,COUNTIF($L$20:L1397,"&lt;&gt;")&lt;901,9,COUNTIF($L$20:L1397,"&lt;&gt;")&lt;1001,10,COUNTIF($L$20:L1397,"&lt;&gt;")&lt;1101,11,COUNTIF($L$20:L1397,"&lt;&gt;")&lt;1201,12,COUNTIF($L$20:L1397,"&lt;&gt;")&lt;1301,13,COUNTIF($L$20:L1397,"&lt;&gt;")&lt;1401,14,COUNTIF($L$20:L1397,"&lt;&gt;")&lt;1501,15,COUNTIF($L$20:L1397,"&lt;&gt;")&lt;1601,16,COUNTIF($L$20:L1397,"&lt;&gt;")&lt;1701,17,COUNTIF($L$20:L1397,"&lt;&gt;")&lt;1801,18,COUNTIF($L$20:L1397,"&lt;&gt;")&lt;1901,19,COUNTIF($L$20:L1397,"&lt;&gt;")&lt;2001,20,COUNTIF($L$20:L1397,"&lt;&gt;")&lt;2101,21,COUNTIF($L$20:L1397,"&lt;&gt;")&lt;2201,22,COUNTIF($L$20:L1397,"&lt;&gt;")&lt;2301,23,COUNTIF($L$20:L1397,"&lt;&gt;")&lt;2401,24,COUNTIF($L$20:L1397,"&lt;&gt;")&lt;2501,25,COUNTIF($L$20:L1397,"&lt;&gt;")&lt;2601,26,COUNTIF($L$20:L1397,"&lt;&gt;")&lt;2701,27,COUNTIF($L$20:L1397,"&lt;&gt;")&lt;2801,28,COUNTIF($L$20:L1397,"&lt;&gt;")&lt;2901,29,COUNTIF($L$20:L1397,"&lt;&gt;")&lt;3001,30),"")</f>
        <v/>
      </c>
      <c r="AM1397" t="str">
        <f t="shared" si="105"/>
        <v/>
      </c>
      <c r="AN1397" t="str">
        <f t="shared" si="109"/>
        <v/>
      </c>
      <c r="AP1397" t="str">
        <f t="shared" si="108"/>
        <v/>
      </c>
      <c r="AQ1397" t="str">
        <f>IF(AO1397="","",COUNTIFS(AM1397:$AM$3019,AO1397))</f>
        <v/>
      </c>
    </row>
    <row r="1398" spans="1:43" x14ac:dyDescent="0.25">
      <c r="A1398" s="6" t="str">
        <f>IF(COUNT($A$20:A1397)&lt;&gt;$B$4,IF(A1397="","",A1397+1),"")</f>
        <v/>
      </c>
      <c r="B1398" s="3"/>
      <c r="C1398" s="3"/>
      <c r="D1398" s="122"/>
      <c r="E1398" s="3"/>
      <c r="F1398" s="3"/>
      <c r="G1398" s="3"/>
      <c r="H1398" s="3"/>
      <c r="I1398" s="120"/>
      <c r="J1398" s="3"/>
      <c r="K1398" s="95" t="str" cm="1">
        <f t="array" ref="K1398">IF(OR($J$14 = "A",$J$14 = "B",$J$14 = "C"),IF(I1398="","",IF(LEN(I1398)&gt;2,_xlfn.IFS(ISNUMBER(SEARCH("_",I1398)),I1398,ISNUMBER(SEARCH(", ",I1398)),SUBSTITUTE(I1398,", ","_"),ISNUMBER(SEARCH("/ ",I1398)),SUBSTITUTE(I1398,"/ ","_"),ISNUMBER(SEARCH(",",I1398)),SUBSTITUTE(I1398,",","_"),ISNUMBER(SEARCH("/",I1398)),SUBSTITUTE(I1398,"/","_"),ISNUMBER(SEARCH("",I1398)),I1398),I1398)),IF(OR($J$14 = "J",$J$14 = "K"),"",IF(D1398="","",IF(LEN(D1398)&gt;2,_xlfn.IFS(ISNUMBER(SEARCH("_",D1398)),D1398,ISNUMBER(SEARCH(", ",D1398)),SUBSTITUTE(D1398,", ","_"),ISNUMBER(SEARCH("/ ",D1398)),SUBSTITUTE(D1398,"/ ","_"),ISNUMBER(SEARCH(",",D1398)),SUBSTITUTE(D1398,",","_"),ISNUMBER(SEARCH("/",D1398)),SUBSTITUTE(D1398,"/","_"),ISNUMBER(SEARCH("",D1398)),D1398),D1398))))</f>
        <v/>
      </c>
      <c r="L1398" s="1"/>
      <c r="M1398" s="1" t="str">
        <f t="shared" si="106"/>
        <v/>
      </c>
      <c r="N1398" s="94" t="str">
        <f>IF($L1398="None","",IF(ISERROR(VLOOKUP($L1398,Info!$B$4:$B$266,1,FALSE)),"",VLOOKUP($L1398,Info!$B$4:$L$266,5,FALSE)))</f>
        <v/>
      </c>
      <c r="O1398" s="94" t="str">
        <f>IF(K1398="","",IF(AND($J$12&lt;&gt;"ABC",N1398="3"),"BAC",IF(N1398="3","ABC",IF($J$12&lt;&gt;"ABC",IF($J$10="Standard",VLOOKUP(K1398,Info!$BE$4:$BF$481,2,FALSE),VLOOKUP(K1398,Info!$BI$4:$BJ$482,2,FALSE)),IF($J$10="Standard",VLOOKUP(K1398,Info!$AG$4:$AH$2994,2,FALSE),VLOOKUP(K1398,Info!$AK$4:$AL$2997,2,FALSE))))))</f>
        <v/>
      </c>
      <c r="P1398" s="94" t="str">
        <f>IF($L1398="None","",IF(ISERROR(VLOOKUP($L1398,Info!$B$4:$B$266,1,FALSE)),"",VLOOKUP($L1398,Info!$B$4:$L$266,3,FALSE)))</f>
        <v/>
      </c>
      <c r="Q1398" s="96" t="str">
        <f>IF($L1398="None","",IF(ISERROR(VLOOKUP($L1398,Info!$B$4:$B$266,1,FALSE)),"",VLOOKUP($L1398,Info!$B$4:$L$266,4,FALSE)))</f>
        <v/>
      </c>
      <c r="R1398" s="1"/>
      <c r="S1398" s="6" t="str">
        <f t="shared" si="107"/>
        <v/>
      </c>
      <c r="T1398" s="6" t="str">
        <f>IF($L1398="None","",IF(ISERROR(VLOOKUP($L1398,Info!$B$4:$B$266,1,FALSE)),"",VLOOKUP($L1398,Info!$B$4:$L$266,11,FALSE)))</f>
        <v/>
      </c>
      <c r="U1398" s="1"/>
      <c r="V1398" s="1"/>
      <c r="W1398" s="1"/>
      <c r="X1398" s="1" t="str">
        <f>IF($L1398="None","",IF(ISERROR(VLOOKUP($L1398,Info!$B$4:$B$266,1,FALSE)),"",IF(OR(W1398="Metallic Liquid Tight",W1398="Non-Metallic Liquid Tight",W1398="LSZH",W1398="Greenfield"),VLOOKUP($L1398,Info!$B$4:$L$266,7,FALSE),"N/A")))</f>
        <v/>
      </c>
      <c r="Y1398" s="1"/>
      <c r="Z1398" s="96" t="str">
        <f>IF($L1398="None","",IF(ISERROR(VLOOKUP($L1398,Info!$B$4:$B$266,1,FALSE)),"",VLOOKUP($L1398,Info!$B$4:$L$266,9,FALSE)))</f>
        <v/>
      </c>
      <c r="AA1398" s="96" t="str">
        <f>IF($L1398="None","",IF(ISERROR(VLOOKUP($L1398,Info!$B$4:$B$266,1,FALSE)),"",VLOOKUP($L1398,Info!$B$4:$L$266,8,FALSE)))</f>
        <v/>
      </c>
      <c r="AB1398" s="96" t="str">
        <f>IF($L1398="None","",IF(ISERROR(VLOOKUP($L1398,Info!$B$4:$B$266,1,FALSE)),"",VLOOKUP($L1398,Info!$B$4:$L$266,10,FALSE)))</f>
        <v/>
      </c>
      <c r="AC1398" s="1" t="str">
        <f>IF(W1398="SO Cable","Black,White",IF(O1398="","",IF(P1398="","",IF($J$12&lt;&gt;"ABC",IF(P1398&lt;="250",VLOOKUP(O1398,Info!$AZ$4:$BB$22,3,FALSE),VLOOKUP(O1398,Info!$AZ$23:$BB$39,3,FALSE)),IF(P1398&lt;="250",VLOOKUP(O1398,Info!$AO$4:$AQ$22,3,FALSE),VLOOKUP(O1398,Info!$AO$23:$AP$39,3,FALSE))))))</f>
        <v/>
      </c>
      <c r="AD1398" s="1"/>
      <c r="AE1398" s="1" t="str">
        <f>IF($L1398="None","",IF(ISERROR(VLOOKUP($L1398,Info!$B$4:$B$266,1,FALSE)),"",VLOOKUP($L1398,Info!$B$4:$L$266,4,FALSE)))</f>
        <v/>
      </c>
      <c r="AF1398" s="1" t="str">
        <f>IF($L1398="None","",IF(ISERROR(VLOOKUP($L1398,Info!$B$4:$B$266,1,FALSE)),"",VLOOKUP($L1398,Info!$B$4:$L$266,6,FALSE)))</f>
        <v/>
      </c>
      <c r="AG1398" s="1"/>
      <c r="AH1398" s="33" t="str" cm="1">
        <f t="array" ref="AH1398">IF(AND(L1398&lt;&gt;"",O1398&lt;&gt;"",R1398:S1398&lt;&gt;"",W1398:X1398&lt;&gt;"",Z1398:AA1398&lt;&gt;"",AC1398&lt;&gt;""),"Good","Bad")</f>
        <v>Bad</v>
      </c>
      <c r="AL1398" t="str" cm="1">
        <f t="array" ref="AL1398">IF(R1398&gt;0,_xlfn.IFS(COUNTIF($L$20:L1398,"&lt;&gt;")&lt;101,1,COUNTIF($L$20:L1398,"&lt;&gt;")&lt;201,2,COUNTIF($L$20:L1398,"&lt;&gt;")&lt;301,3,COUNTIF($L$20:L1398,"&lt;&gt;")&lt;401,4,COUNTIF($L$20:L1398,"&lt;&gt;")&lt;501,5,COUNTIF($L$20:L1398,"&lt;&gt;")&lt;601,6,COUNTIF($L$20:L1398,"&lt;&gt;")&lt;701,7,COUNTIF($L$20:L1398,"&lt;&gt;")&lt;801,8,COUNTIF($L$20:L1398,"&lt;&gt;")&lt;901,9,COUNTIF($L$20:L1398,"&lt;&gt;")&lt;1001,10,COUNTIF($L$20:L1398,"&lt;&gt;")&lt;1101,11,COUNTIF($L$20:L1398,"&lt;&gt;")&lt;1201,12,COUNTIF($L$20:L1398,"&lt;&gt;")&lt;1301,13,COUNTIF($L$20:L1398,"&lt;&gt;")&lt;1401,14,COUNTIF($L$20:L1398,"&lt;&gt;")&lt;1501,15,COUNTIF($L$20:L1398,"&lt;&gt;")&lt;1601,16,COUNTIF($L$20:L1398,"&lt;&gt;")&lt;1701,17,COUNTIF($L$20:L1398,"&lt;&gt;")&lt;1801,18,COUNTIF($L$20:L1398,"&lt;&gt;")&lt;1901,19,COUNTIF($L$20:L1398,"&lt;&gt;")&lt;2001,20,COUNTIF($L$20:L1398,"&lt;&gt;")&lt;2101,21,COUNTIF($L$20:L1398,"&lt;&gt;")&lt;2201,22,COUNTIF($L$20:L1398,"&lt;&gt;")&lt;2301,23,COUNTIF($L$20:L1398,"&lt;&gt;")&lt;2401,24,COUNTIF($L$20:L1398,"&lt;&gt;")&lt;2501,25,COUNTIF($L$20:L1398,"&lt;&gt;")&lt;2601,26,COUNTIF($L$20:L1398,"&lt;&gt;")&lt;2701,27,COUNTIF($L$20:L1398,"&lt;&gt;")&lt;2801,28,COUNTIF($L$20:L1398,"&lt;&gt;")&lt;2901,29,COUNTIF($L$20:L1398,"&lt;&gt;")&lt;3001,30),"")</f>
        <v/>
      </c>
      <c r="AM1398" t="str">
        <f t="shared" si="105"/>
        <v/>
      </c>
      <c r="AN1398" t="str">
        <f t="shared" si="109"/>
        <v/>
      </c>
      <c r="AP1398" t="str">
        <f t="shared" si="108"/>
        <v/>
      </c>
      <c r="AQ1398" t="str">
        <f>IF(AO1398="","",COUNTIFS(AM1398:$AM$3019,AO1398))</f>
        <v/>
      </c>
    </row>
    <row r="1399" spans="1:43" x14ac:dyDescent="0.25">
      <c r="A1399" s="6" t="str">
        <f>IF(COUNT($A$20:A1398)&lt;&gt;$B$4,IF(A1398="","",A1398+1),"")</f>
        <v/>
      </c>
      <c r="B1399" s="3"/>
      <c r="C1399" s="3"/>
      <c r="D1399" s="122"/>
      <c r="E1399" s="3"/>
      <c r="F1399" s="3"/>
      <c r="G1399" s="3"/>
      <c r="H1399" s="3"/>
      <c r="I1399" s="120"/>
      <c r="J1399" s="3"/>
      <c r="K1399" s="95" t="str" cm="1">
        <f t="array" ref="K1399">IF(OR($J$14 = "A",$J$14 = "B",$J$14 = "C"),IF(I1399="","",IF(LEN(I1399)&gt;2,_xlfn.IFS(ISNUMBER(SEARCH("_",I1399)),I1399,ISNUMBER(SEARCH(", ",I1399)),SUBSTITUTE(I1399,", ","_"),ISNUMBER(SEARCH("/ ",I1399)),SUBSTITUTE(I1399,"/ ","_"),ISNUMBER(SEARCH(",",I1399)),SUBSTITUTE(I1399,",","_"),ISNUMBER(SEARCH("/",I1399)),SUBSTITUTE(I1399,"/","_"),ISNUMBER(SEARCH("",I1399)),I1399),I1399)),IF(OR($J$14 = "J",$J$14 = "K"),"",IF(D1399="","",IF(LEN(D1399)&gt;2,_xlfn.IFS(ISNUMBER(SEARCH("_",D1399)),D1399,ISNUMBER(SEARCH(", ",D1399)),SUBSTITUTE(D1399,", ","_"),ISNUMBER(SEARCH("/ ",D1399)),SUBSTITUTE(D1399,"/ ","_"),ISNUMBER(SEARCH(",",D1399)),SUBSTITUTE(D1399,",","_"),ISNUMBER(SEARCH("/",D1399)),SUBSTITUTE(D1399,"/","_"),ISNUMBER(SEARCH("",D1399)),D1399),D1399))))</f>
        <v/>
      </c>
      <c r="L1399" s="1"/>
      <c r="M1399" s="1" t="str">
        <f t="shared" si="106"/>
        <v/>
      </c>
      <c r="N1399" s="94" t="str">
        <f>IF($L1399="None","",IF(ISERROR(VLOOKUP($L1399,Info!$B$4:$B$266,1,FALSE)),"",VLOOKUP($L1399,Info!$B$4:$L$266,5,FALSE)))</f>
        <v/>
      </c>
      <c r="O1399" s="94" t="str">
        <f>IF(K1399="","",IF(AND($J$12&lt;&gt;"ABC",N1399="3"),"BAC",IF(N1399="3","ABC",IF($J$12&lt;&gt;"ABC",IF($J$10="Standard",VLOOKUP(K1399,Info!$BE$4:$BF$481,2,FALSE),VLOOKUP(K1399,Info!$BI$4:$BJ$482,2,FALSE)),IF($J$10="Standard",VLOOKUP(K1399,Info!$AG$4:$AH$2994,2,FALSE),VLOOKUP(K1399,Info!$AK$4:$AL$2997,2,FALSE))))))</f>
        <v/>
      </c>
      <c r="P1399" s="94" t="str">
        <f>IF($L1399="None","",IF(ISERROR(VLOOKUP($L1399,Info!$B$4:$B$266,1,FALSE)),"",VLOOKUP($L1399,Info!$B$4:$L$266,3,FALSE)))</f>
        <v/>
      </c>
      <c r="Q1399" s="96" t="str">
        <f>IF($L1399="None","",IF(ISERROR(VLOOKUP($L1399,Info!$B$4:$B$266,1,FALSE)),"",VLOOKUP($L1399,Info!$B$4:$L$266,4,FALSE)))</f>
        <v/>
      </c>
      <c r="R1399" s="1"/>
      <c r="S1399" s="6" t="str">
        <f t="shared" si="107"/>
        <v/>
      </c>
      <c r="T1399" s="6" t="str">
        <f>IF($L1399="None","",IF(ISERROR(VLOOKUP($L1399,Info!$B$4:$B$266,1,FALSE)),"",VLOOKUP($L1399,Info!$B$4:$L$266,11,FALSE)))</f>
        <v/>
      </c>
      <c r="U1399" s="1"/>
      <c r="V1399" s="1"/>
      <c r="W1399" s="1"/>
      <c r="X1399" s="1" t="str">
        <f>IF($L1399="None","",IF(ISERROR(VLOOKUP($L1399,Info!$B$4:$B$266,1,FALSE)),"",IF(OR(W1399="Metallic Liquid Tight",W1399="Non-Metallic Liquid Tight",W1399="LSZH",W1399="Greenfield"),VLOOKUP($L1399,Info!$B$4:$L$266,7,FALSE),"N/A")))</f>
        <v/>
      </c>
      <c r="Y1399" s="1"/>
      <c r="Z1399" s="96" t="str">
        <f>IF($L1399="None","",IF(ISERROR(VLOOKUP($L1399,Info!$B$4:$B$266,1,FALSE)),"",VLOOKUP($L1399,Info!$B$4:$L$266,9,FALSE)))</f>
        <v/>
      </c>
      <c r="AA1399" s="96" t="str">
        <f>IF($L1399="None","",IF(ISERROR(VLOOKUP($L1399,Info!$B$4:$B$266,1,FALSE)),"",VLOOKUP($L1399,Info!$B$4:$L$266,8,FALSE)))</f>
        <v/>
      </c>
      <c r="AB1399" s="96" t="str">
        <f>IF($L1399="None","",IF(ISERROR(VLOOKUP($L1399,Info!$B$4:$B$266,1,FALSE)),"",VLOOKUP($L1399,Info!$B$4:$L$266,10,FALSE)))</f>
        <v/>
      </c>
      <c r="AC1399" s="1" t="str">
        <f>IF(W1399="SO Cable","Black,White",IF(O1399="","",IF(P1399="","",IF($J$12&lt;&gt;"ABC",IF(P1399&lt;="250",VLOOKUP(O1399,Info!$AZ$4:$BB$22,3,FALSE),VLOOKUP(O1399,Info!$AZ$23:$BB$39,3,FALSE)),IF(P1399&lt;="250",VLOOKUP(O1399,Info!$AO$4:$AQ$22,3,FALSE),VLOOKUP(O1399,Info!$AO$23:$AP$39,3,FALSE))))))</f>
        <v/>
      </c>
      <c r="AD1399" s="1"/>
      <c r="AE1399" s="1" t="str">
        <f>IF($L1399="None","",IF(ISERROR(VLOOKUP($L1399,Info!$B$4:$B$266,1,FALSE)),"",VLOOKUP($L1399,Info!$B$4:$L$266,4,FALSE)))</f>
        <v/>
      </c>
      <c r="AF1399" s="1" t="str">
        <f>IF($L1399="None","",IF(ISERROR(VLOOKUP($L1399,Info!$B$4:$B$266,1,FALSE)),"",VLOOKUP($L1399,Info!$B$4:$L$266,6,FALSE)))</f>
        <v/>
      </c>
      <c r="AG1399" s="1"/>
      <c r="AH1399" s="33" t="str" cm="1">
        <f t="array" ref="AH1399">IF(AND(L1399&lt;&gt;"",O1399&lt;&gt;"",R1399:S1399&lt;&gt;"",W1399:X1399&lt;&gt;"",Z1399:AA1399&lt;&gt;"",AC1399&lt;&gt;""),"Good","Bad")</f>
        <v>Bad</v>
      </c>
      <c r="AL1399" t="str" cm="1">
        <f t="array" ref="AL1399">IF(R1399&gt;0,_xlfn.IFS(COUNTIF($L$20:L1399,"&lt;&gt;")&lt;101,1,COUNTIF($L$20:L1399,"&lt;&gt;")&lt;201,2,COUNTIF($L$20:L1399,"&lt;&gt;")&lt;301,3,COUNTIF($L$20:L1399,"&lt;&gt;")&lt;401,4,COUNTIF($L$20:L1399,"&lt;&gt;")&lt;501,5,COUNTIF($L$20:L1399,"&lt;&gt;")&lt;601,6,COUNTIF($L$20:L1399,"&lt;&gt;")&lt;701,7,COUNTIF($L$20:L1399,"&lt;&gt;")&lt;801,8,COUNTIF($L$20:L1399,"&lt;&gt;")&lt;901,9,COUNTIF($L$20:L1399,"&lt;&gt;")&lt;1001,10,COUNTIF($L$20:L1399,"&lt;&gt;")&lt;1101,11,COUNTIF($L$20:L1399,"&lt;&gt;")&lt;1201,12,COUNTIF($L$20:L1399,"&lt;&gt;")&lt;1301,13,COUNTIF($L$20:L1399,"&lt;&gt;")&lt;1401,14,COUNTIF($L$20:L1399,"&lt;&gt;")&lt;1501,15,COUNTIF($L$20:L1399,"&lt;&gt;")&lt;1601,16,COUNTIF($L$20:L1399,"&lt;&gt;")&lt;1701,17,COUNTIF($L$20:L1399,"&lt;&gt;")&lt;1801,18,COUNTIF($L$20:L1399,"&lt;&gt;")&lt;1901,19,COUNTIF($L$20:L1399,"&lt;&gt;")&lt;2001,20,COUNTIF($L$20:L1399,"&lt;&gt;")&lt;2101,21,COUNTIF($L$20:L1399,"&lt;&gt;")&lt;2201,22,COUNTIF($L$20:L1399,"&lt;&gt;")&lt;2301,23,COUNTIF($L$20:L1399,"&lt;&gt;")&lt;2401,24,COUNTIF($L$20:L1399,"&lt;&gt;")&lt;2501,25,COUNTIF($L$20:L1399,"&lt;&gt;")&lt;2601,26,COUNTIF($L$20:L1399,"&lt;&gt;")&lt;2701,27,COUNTIF($L$20:L1399,"&lt;&gt;")&lt;2801,28,COUNTIF($L$20:L1399,"&lt;&gt;")&lt;2901,29,COUNTIF($L$20:L1399,"&lt;&gt;")&lt;3001,30),"")</f>
        <v/>
      </c>
      <c r="AM1399" t="str">
        <f t="shared" si="105"/>
        <v/>
      </c>
      <c r="AN1399" t="str">
        <f t="shared" si="109"/>
        <v/>
      </c>
      <c r="AP1399" t="str">
        <f t="shared" si="108"/>
        <v/>
      </c>
      <c r="AQ1399" t="str">
        <f>IF(AO1399="","",COUNTIFS(AM1399:$AM$3019,AO1399))</f>
        <v/>
      </c>
    </row>
    <row r="1400" spans="1:43" x14ac:dyDescent="0.25">
      <c r="A1400" s="6" t="str">
        <f>IF(COUNT($A$20:A1399)&lt;&gt;$B$4,IF(A1399="","",A1399+1),"")</f>
        <v/>
      </c>
      <c r="B1400" s="3"/>
      <c r="C1400" s="3"/>
      <c r="D1400" s="122"/>
      <c r="E1400" s="3"/>
      <c r="F1400" s="3"/>
      <c r="G1400" s="3"/>
      <c r="H1400" s="3"/>
      <c r="I1400" s="120"/>
      <c r="J1400" s="3"/>
      <c r="K1400" s="95" t="str" cm="1">
        <f t="array" ref="K1400">IF(OR($J$14 = "A",$J$14 = "B",$J$14 = "C"),IF(I1400="","",IF(LEN(I1400)&gt;2,_xlfn.IFS(ISNUMBER(SEARCH("_",I1400)),I1400,ISNUMBER(SEARCH(", ",I1400)),SUBSTITUTE(I1400,", ","_"),ISNUMBER(SEARCH("/ ",I1400)),SUBSTITUTE(I1400,"/ ","_"),ISNUMBER(SEARCH(",",I1400)),SUBSTITUTE(I1400,",","_"),ISNUMBER(SEARCH("/",I1400)),SUBSTITUTE(I1400,"/","_"),ISNUMBER(SEARCH("",I1400)),I1400),I1400)),IF(OR($J$14 = "J",$J$14 = "K"),"",IF(D1400="","",IF(LEN(D1400)&gt;2,_xlfn.IFS(ISNUMBER(SEARCH("_",D1400)),D1400,ISNUMBER(SEARCH(", ",D1400)),SUBSTITUTE(D1400,", ","_"),ISNUMBER(SEARCH("/ ",D1400)),SUBSTITUTE(D1400,"/ ","_"),ISNUMBER(SEARCH(",",D1400)),SUBSTITUTE(D1400,",","_"),ISNUMBER(SEARCH("/",D1400)),SUBSTITUTE(D1400,"/","_"),ISNUMBER(SEARCH("",D1400)),D1400),D1400))))</f>
        <v/>
      </c>
      <c r="L1400" s="1"/>
      <c r="M1400" s="1" t="str">
        <f t="shared" si="106"/>
        <v/>
      </c>
      <c r="N1400" s="94" t="str">
        <f>IF($L1400="None","",IF(ISERROR(VLOOKUP($L1400,Info!$B$4:$B$266,1,FALSE)),"",VLOOKUP($L1400,Info!$B$4:$L$266,5,FALSE)))</f>
        <v/>
      </c>
      <c r="O1400" s="94" t="str">
        <f>IF(K1400="","",IF(AND($J$12&lt;&gt;"ABC",N1400="3"),"BAC",IF(N1400="3","ABC",IF($J$12&lt;&gt;"ABC",IF($J$10="Standard",VLOOKUP(K1400,Info!$BE$4:$BF$481,2,FALSE),VLOOKUP(K1400,Info!$BI$4:$BJ$482,2,FALSE)),IF($J$10="Standard",VLOOKUP(K1400,Info!$AG$4:$AH$2994,2,FALSE),VLOOKUP(K1400,Info!$AK$4:$AL$2997,2,FALSE))))))</f>
        <v/>
      </c>
      <c r="P1400" s="94" t="str">
        <f>IF($L1400="None","",IF(ISERROR(VLOOKUP($L1400,Info!$B$4:$B$266,1,FALSE)),"",VLOOKUP($L1400,Info!$B$4:$L$266,3,FALSE)))</f>
        <v/>
      </c>
      <c r="Q1400" s="96" t="str">
        <f>IF($L1400="None","",IF(ISERROR(VLOOKUP($L1400,Info!$B$4:$B$266,1,FALSE)),"",VLOOKUP($L1400,Info!$B$4:$L$266,4,FALSE)))</f>
        <v/>
      </c>
      <c r="R1400" s="1"/>
      <c r="S1400" s="6" t="str">
        <f t="shared" si="107"/>
        <v/>
      </c>
      <c r="T1400" s="6" t="str">
        <f>IF($L1400="None","",IF(ISERROR(VLOOKUP($L1400,Info!$B$4:$B$266,1,FALSE)),"",VLOOKUP($L1400,Info!$B$4:$L$266,11,FALSE)))</f>
        <v/>
      </c>
      <c r="U1400" s="1"/>
      <c r="V1400" s="1"/>
      <c r="W1400" s="1"/>
      <c r="X1400" s="1" t="str">
        <f>IF($L1400="None","",IF(ISERROR(VLOOKUP($L1400,Info!$B$4:$B$266,1,FALSE)),"",IF(OR(W1400="Metallic Liquid Tight",W1400="Non-Metallic Liquid Tight",W1400="LSZH",W1400="Greenfield"),VLOOKUP($L1400,Info!$B$4:$L$266,7,FALSE),"N/A")))</f>
        <v/>
      </c>
      <c r="Y1400" s="1"/>
      <c r="Z1400" s="96" t="str">
        <f>IF($L1400="None","",IF(ISERROR(VLOOKUP($L1400,Info!$B$4:$B$266,1,FALSE)),"",VLOOKUP($L1400,Info!$B$4:$L$266,9,FALSE)))</f>
        <v/>
      </c>
      <c r="AA1400" s="96" t="str">
        <f>IF($L1400="None","",IF(ISERROR(VLOOKUP($L1400,Info!$B$4:$B$266,1,FALSE)),"",VLOOKUP($L1400,Info!$B$4:$L$266,8,FALSE)))</f>
        <v/>
      </c>
      <c r="AB1400" s="96" t="str">
        <f>IF($L1400="None","",IF(ISERROR(VLOOKUP($L1400,Info!$B$4:$B$266,1,FALSE)),"",VLOOKUP($L1400,Info!$B$4:$L$266,10,FALSE)))</f>
        <v/>
      </c>
      <c r="AC1400" s="1" t="str">
        <f>IF(W1400="SO Cable","Black,White",IF(O1400="","",IF(P1400="","",IF($J$12&lt;&gt;"ABC",IF(P1400&lt;="250",VLOOKUP(O1400,Info!$AZ$4:$BB$22,3,FALSE),VLOOKUP(O1400,Info!$AZ$23:$BB$39,3,FALSE)),IF(P1400&lt;="250",VLOOKUP(O1400,Info!$AO$4:$AQ$22,3,FALSE),VLOOKUP(O1400,Info!$AO$23:$AP$39,3,FALSE))))))</f>
        <v/>
      </c>
      <c r="AD1400" s="1"/>
      <c r="AE1400" s="1" t="str">
        <f>IF($L1400="None","",IF(ISERROR(VLOOKUP($L1400,Info!$B$4:$B$266,1,FALSE)),"",VLOOKUP($L1400,Info!$B$4:$L$266,4,FALSE)))</f>
        <v/>
      </c>
      <c r="AF1400" s="1" t="str">
        <f>IF($L1400="None","",IF(ISERROR(VLOOKUP($L1400,Info!$B$4:$B$266,1,FALSE)),"",VLOOKUP($L1400,Info!$B$4:$L$266,6,FALSE)))</f>
        <v/>
      </c>
      <c r="AG1400" s="1"/>
      <c r="AH1400" s="33" t="str" cm="1">
        <f t="array" ref="AH1400">IF(AND(L1400&lt;&gt;"",O1400&lt;&gt;"",R1400:S1400&lt;&gt;"",W1400:X1400&lt;&gt;"",Z1400:AA1400&lt;&gt;"",AC1400&lt;&gt;""),"Good","Bad")</f>
        <v>Bad</v>
      </c>
      <c r="AL1400" t="str" cm="1">
        <f t="array" ref="AL1400">IF(R1400&gt;0,_xlfn.IFS(COUNTIF($L$20:L1400,"&lt;&gt;")&lt;101,1,COUNTIF($L$20:L1400,"&lt;&gt;")&lt;201,2,COUNTIF($L$20:L1400,"&lt;&gt;")&lt;301,3,COUNTIF($L$20:L1400,"&lt;&gt;")&lt;401,4,COUNTIF($L$20:L1400,"&lt;&gt;")&lt;501,5,COUNTIF($L$20:L1400,"&lt;&gt;")&lt;601,6,COUNTIF($L$20:L1400,"&lt;&gt;")&lt;701,7,COUNTIF($L$20:L1400,"&lt;&gt;")&lt;801,8,COUNTIF($L$20:L1400,"&lt;&gt;")&lt;901,9,COUNTIF($L$20:L1400,"&lt;&gt;")&lt;1001,10,COUNTIF($L$20:L1400,"&lt;&gt;")&lt;1101,11,COUNTIF($L$20:L1400,"&lt;&gt;")&lt;1201,12,COUNTIF($L$20:L1400,"&lt;&gt;")&lt;1301,13,COUNTIF($L$20:L1400,"&lt;&gt;")&lt;1401,14,COUNTIF($L$20:L1400,"&lt;&gt;")&lt;1501,15,COUNTIF($L$20:L1400,"&lt;&gt;")&lt;1601,16,COUNTIF($L$20:L1400,"&lt;&gt;")&lt;1701,17,COUNTIF($L$20:L1400,"&lt;&gt;")&lt;1801,18,COUNTIF($L$20:L1400,"&lt;&gt;")&lt;1901,19,COUNTIF($L$20:L1400,"&lt;&gt;")&lt;2001,20,COUNTIF($L$20:L1400,"&lt;&gt;")&lt;2101,21,COUNTIF($L$20:L1400,"&lt;&gt;")&lt;2201,22,COUNTIF($L$20:L1400,"&lt;&gt;")&lt;2301,23,COUNTIF($L$20:L1400,"&lt;&gt;")&lt;2401,24,COUNTIF($L$20:L1400,"&lt;&gt;")&lt;2501,25,COUNTIF($L$20:L1400,"&lt;&gt;")&lt;2601,26,COUNTIF($L$20:L1400,"&lt;&gt;")&lt;2701,27,COUNTIF($L$20:L1400,"&lt;&gt;")&lt;2801,28,COUNTIF($L$20:L1400,"&lt;&gt;")&lt;2901,29,COUNTIF($L$20:L1400,"&lt;&gt;")&lt;3001,30),"")</f>
        <v/>
      </c>
      <c r="AM1400" t="str">
        <f t="shared" si="105"/>
        <v/>
      </c>
      <c r="AN1400" t="str">
        <f t="shared" si="109"/>
        <v/>
      </c>
      <c r="AP1400" t="str">
        <f t="shared" si="108"/>
        <v/>
      </c>
      <c r="AQ1400" t="str">
        <f>IF(AO1400="","",COUNTIFS(AM1400:$AM$3019,AO1400))</f>
        <v/>
      </c>
    </row>
    <row r="1401" spans="1:43" x14ac:dyDescent="0.25">
      <c r="A1401" s="6" t="str">
        <f>IF(COUNT($A$20:A1400)&lt;&gt;$B$4,IF(A1400="","",A1400+1),"")</f>
        <v/>
      </c>
      <c r="B1401" s="3"/>
      <c r="C1401" s="3"/>
      <c r="D1401" s="122"/>
      <c r="E1401" s="3"/>
      <c r="F1401" s="3"/>
      <c r="G1401" s="3"/>
      <c r="H1401" s="3"/>
      <c r="I1401" s="120"/>
      <c r="J1401" s="3"/>
      <c r="K1401" s="95" t="str" cm="1">
        <f t="array" ref="K1401">IF(OR($J$14 = "A",$J$14 = "B",$J$14 = "C"),IF(I1401="","",IF(LEN(I1401)&gt;2,_xlfn.IFS(ISNUMBER(SEARCH("_",I1401)),I1401,ISNUMBER(SEARCH(", ",I1401)),SUBSTITUTE(I1401,", ","_"),ISNUMBER(SEARCH("/ ",I1401)),SUBSTITUTE(I1401,"/ ","_"),ISNUMBER(SEARCH(",",I1401)),SUBSTITUTE(I1401,",","_"),ISNUMBER(SEARCH("/",I1401)),SUBSTITUTE(I1401,"/","_"),ISNUMBER(SEARCH("",I1401)),I1401),I1401)),IF(OR($J$14 = "J",$J$14 = "K"),"",IF(D1401="","",IF(LEN(D1401)&gt;2,_xlfn.IFS(ISNUMBER(SEARCH("_",D1401)),D1401,ISNUMBER(SEARCH(", ",D1401)),SUBSTITUTE(D1401,", ","_"),ISNUMBER(SEARCH("/ ",D1401)),SUBSTITUTE(D1401,"/ ","_"),ISNUMBER(SEARCH(",",D1401)),SUBSTITUTE(D1401,",","_"),ISNUMBER(SEARCH("/",D1401)),SUBSTITUTE(D1401,"/","_"),ISNUMBER(SEARCH("",D1401)),D1401),D1401))))</f>
        <v/>
      </c>
      <c r="L1401" s="1"/>
      <c r="M1401" s="1" t="str">
        <f t="shared" si="106"/>
        <v/>
      </c>
      <c r="N1401" s="94" t="str">
        <f>IF($L1401="None","",IF(ISERROR(VLOOKUP($L1401,Info!$B$4:$B$266,1,FALSE)),"",VLOOKUP($L1401,Info!$B$4:$L$266,5,FALSE)))</f>
        <v/>
      </c>
      <c r="O1401" s="94" t="str">
        <f>IF(K1401="","",IF(AND($J$12&lt;&gt;"ABC",N1401="3"),"BAC",IF(N1401="3","ABC",IF($J$12&lt;&gt;"ABC",IF($J$10="Standard",VLOOKUP(K1401,Info!$BE$4:$BF$481,2,FALSE),VLOOKUP(K1401,Info!$BI$4:$BJ$482,2,FALSE)),IF($J$10="Standard",VLOOKUP(K1401,Info!$AG$4:$AH$2994,2,FALSE),VLOOKUP(K1401,Info!$AK$4:$AL$2997,2,FALSE))))))</f>
        <v/>
      </c>
      <c r="P1401" s="94" t="str">
        <f>IF($L1401="None","",IF(ISERROR(VLOOKUP($L1401,Info!$B$4:$B$266,1,FALSE)),"",VLOOKUP($L1401,Info!$B$4:$L$266,3,FALSE)))</f>
        <v/>
      </c>
      <c r="Q1401" s="96" t="str">
        <f>IF($L1401="None","",IF(ISERROR(VLOOKUP($L1401,Info!$B$4:$B$266,1,FALSE)),"",VLOOKUP($L1401,Info!$B$4:$L$266,4,FALSE)))</f>
        <v/>
      </c>
      <c r="R1401" s="1"/>
      <c r="S1401" s="6" t="str">
        <f t="shared" si="107"/>
        <v/>
      </c>
      <c r="T1401" s="6" t="str">
        <f>IF($L1401="None","",IF(ISERROR(VLOOKUP($L1401,Info!$B$4:$B$266,1,FALSE)),"",VLOOKUP($L1401,Info!$B$4:$L$266,11,FALSE)))</f>
        <v/>
      </c>
      <c r="U1401" s="1"/>
      <c r="V1401" s="1"/>
      <c r="W1401" s="1"/>
      <c r="X1401" s="1" t="str">
        <f>IF($L1401="None","",IF(ISERROR(VLOOKUP($L1401,Info!$B$4:$B$266,1,FALSE)),"",IF(OR(W1401="Metallic Liquid Tight",W1401="Non-Metallic Liquid Tight",W1401="LSZH",W1401="Greenfield"),VLOOKUP($L1401,Info!$B$4:$L$266,7,FALSE),"N/A")))</f>
        <v/>
      </c>
      <c r="Y1401" s="1"/>
      <c r="Z1401" s="96" t="str">
        <f>IF($L1401="None","",IF(ISERROR(VLOOKUP($L1401,Info!$B$4:$B$266,1,FALSE)),"",VLOOKUP($L1401,Info!$B$4:$L$266,9,FALSE)))</f>
        <v/>
      </c>
      <c r="AA1401" s="96" t="str">
        <f>IF($L1401="None","",IF(ISERROR(VLOOKUP($L1401,Info!$B$4:$B$266,1,FALSE)),"",VLOOKUP($L1401,Info!$B$4:$L$266,8,FALSE)))</f>
        <v/>
      </c>
      <c r="AB1401" s="96" t="str">
        <f>IF($L1401="None","",IF(ISERROR(VLOOKUP($L1401,Info!$B$4:$B$266,1,FALSE)),"",VLOOKUP($L1401,Info!$B$4:$L$266,10,FALSE)))</f>
        <v/>
      </c>
      <c r="AC1401" s="1" t="str">
        <f>IF(W1401="SO Cable","Black,White",IF(O1401="","",IF(P1401="","",IF($J$12&lt;&gt;"ABC",IF(P1401&lt;="250",VLOOKUP(O1401,Info!$AZ$4:$BB$22,3,FALSE),VLOOKUP(O1401,Info!$AZ$23:$BB$39,3,FALSE)),IF(P1401&lt;="250",VLOOKUP(O1401,Info!$AO$4:$AQ$22,3,FALSE),VLOOKUP(O1401,Info!$AO$23:$AP$39,3,FALSE))))))</f>
        <v/>
      </c>
      <c r="AD1401" s="1"/>
      <c r="AE1401" s="1" t="str">
        <f>IF($L1401="None","",IF(ISERROR(VLOOKUP($L1401,Info!$B$4:$B$266,1,FALSE)),"",VLOOKUP($L1401,Info!$B$4:$L$266,4,FALSE)))</f>
        <v/>
      </c>
      <c r="AF1401" s="1" t="str">
        <f>IF($L1401="None","",IF(ISERROR(VLOOKUP($L1401,Info!$B$4:$B$266,1,FALSE)),"",VLOOKUP($L1401,Info!$B$4:$L$266,6,FALSE)))</f>
        <v/>
      </c>
      <c r="AG1401" s="1"/>
      <c r="AH1401" s="33" t="str" cm="1">
        <f t="array" ref="AH1401">IF(AND(L1401&lt;&gt;"",O1401&lt;&gt;"",R1401:S1401&lt;&gt;"",W1401:X1401&lt;&gt;"",Z1401:AA1401&lt;&gt;"",AC1401&lt;&gt;""),"Good","Bad")</f>
        <v>Bad</v>
      </c>
      <c r="AL1401" t="str" cm="1">
        <f t="array" ref="AL1401">IF(R1401&gt;0,_xlfn.IFS(COUNTIF($L$20:L1401,"&lt;&gt;")&lt;101,1,COUNTIF($L$20:L1401,"&lt;&gt;")&lt;201,2,COUNTIF($L$20:L1401,"&lt;&gt;")&lt;301,3,COUNTIF($L$20:L1401,"&lt;&gt;")&lt;401,4,COUNTIF($L$20:L1401,"&lt;&gt;")&lt;501,5,COUNTIF($L$20:L1401,"&lt;&gt;")&lt;601,6,COUNTIF($L$20:L1401,"&lt;&gt;")&lt;701,7,COUNTIF($L$20:L1401,"&lt;&gt;")&lt;801,8,COUNTIF($L$20:L1401,"&lt;&gt;")&lt;901,9,COUNTIF($L$20:L1401,"&lt;&gt;")&lt;1001,10,COUNTIF($L$20:L1401,"&lt;&gt;")&lt;1101,11,COUNTIF($L$20:L1401,"&lt;&gt;")&lt;1201,12,COUNTIF($L$20:L1401,"&lt;&gt;")&lt;1301,13,COUNTIF($L$20:L1401,"&lt;&gt;")&lt;1401,14,COUNTIF($L$20:L1401,"&lt;&gt;")&lt;1501,15,COUNTIF($L$20:L1401,"&lt;&gt;")&lt;1601,16,COUNTIF($L$20:L1401,"&lt;&gt;")&lt;1701,17,COUNTIF($L$20:L1401,"&lt;&gt;")&lt;1801,18,COUNTIF($L$20:L1401,"&lt;&gt;")&lt;1901,19,COUNTIF($L$20:L1401,"&lt;&gt;")&lt;2001,20,COUNTIF($L$20:L1401,"&lt;&gt;")&lt;2101,21,COUNTIF($L$20:L1401,"&lt;&gt;")&lt;2201,22,COUNTIF($L$20:L1401,"&lt;&gt;")&lt;2301,23,COUNTIF($L$20:L1401,"&lt;&gt;")&lt;2401,24,COUNTIF($L$20:L1401,"&lt;&gt;")&lt;2501,25,COUNTIF($L$20:L1401,"&lt;&gt;")&lt;2601,26,COUNTIF($L$20:L1401,"&lt;&gt;")&lt;2701,27,COUNTIF($L$20:L1401,"&lt;&gt;")&lt;2801,28,COUNTIF($L$20:L1401,"&lt;&gt;")&lt;2901,29,COUNTIF($L$20:L1401,"&lt;&gt;")&lt;3001,30),"")</f>
        <v/>
      </c>
      <c r="AM1401" t="str">
        <f t="shared" si="105"/>
        <v/>
      </c>
      <c r="AN1401" t="str">
        <f t="shared" si="109"/>
        <v/>
      </c>
      <c r="AP1401" t="str">
        <f t="shared" si="108"/>
        <v/>
      </c>
      <c r="AQ1401" t="str">
        <f>IF(AO1401="","",COUNTIFS(AM1401:$AM$3019,AO1401))</f>
        <v/>
      </c>
    </row>
    <row r="1402" spans="1:43" x14ac:dyDescent="0.25">
      <c r="A1402" s="6" t="str">
        <f>IF(COUNT($A$20:A1401)&lt;&gt;$B$4,IF(A1401="","",A1401+1),"")</f>
        <v/>
      </c>
      <c r="B1402" s="3"/>
      <c r="C1402" s="3"/>
      <c r="D1402" s="122"/>
      <c r="E1402" s="3"/>
      <c r="F1402" s="3"/>
      <c r="G1402" s="3"/>
      <c r="H1402" s="3"/>
      <c r="I1402" s="120"/>
      <c r="J1402" s="3"/>
      <c r="K1402" s="95" t="str" cm="1">
        <f t="array" ref="K1402">IF(OR($J$14 = "A",$J$14 = "B",$J$14 = "C"),IF(I1402="","",IF(LEN(I1402)&gt;2,_xlfn.IFS(ISNUMBER(SEARCH("_",I1402)),I1402,ISNUMBER(SEARCH(", ",I1402)),SUBSTITUTE(I1402,", ","_"),ISNUMBER(SEARCH("/ ",I1402)),SUBSTITUTE(I1402,"/ ","_"),ISNUMBER(SEARCH(",",I1402)),SUBSTITUTE(I1402,",","_"),ISNUMBER(SEARCH("/",I1402)),SUBSTITUTE(I1402,"/","_"),ISNUMBER(SEARCH("",I1402)),I1402),I1402)),IF(OR($J$14 = "J",$J$14 = "K"),"",IF(D1402="","",IF(LEN(D1402)&gt;2,_xlfn.IFS(ISNUMBER(SEARCH("_",D1402)),D1402,ISNUMBER(SEARCH(", ",D1402)),SUBSTITUTE(D1402,", ","_"),ISNUMBER(SEARCH("/ ",D1402)),SUBSTITUTE(D1402,"/ ","_"),ISNUMBER(SEARCH(",",D1402)),SUBSTITUTE(D1402,",","_"),ISNUMBER(SEARCH("/",D1402)),SUBSTITUTE(D1402,"/","_"),ISNUMBER(SEARCH("",D1402)),D1402),D1402))))</f>
        <v/>
      </c>
      <c r="L1402" s="1"/>
      <c r="M1402" s="1" t="str">
        <f t="shared" si="106"/>
        <v/>
      </c>
      <c r="N1402" s="94" t="str">
        <f>IF($L1402="None","",IF(ISERROR(VLOOKUP($L1402,Info!$B$4:$B$266,1,FALSE)),"",VLOOKUP($L1402,Info!$B$4:$L$266,5,FALSE)))</f>
        <v/>
      </c>
      <c r="O1402" s="94" t="str">
        <f>IF(K1402="","",IF(AND($J$12&lt;&gt;"ABC",N1402="3"),"BAC",IF(N1402="3","ABC",IF($J$12&lt;&gt;"ABC",IF($J$10="Standard",VLOOKUP(K1402,Info!$BE$4:$BF$481,2,FALSE),VLOOKUP(K1402,Info!$BI$4:$BJ$482,2,FALSE)),IF($J$10="Standard",VLOOKUP(K1402,Info!$AG$4:$AH$2994,2,FALSE),VLOOKUP(K1402,Info!$AK$4:$AL$2997,2,FALSE))))))</f>
        <v/>
      </c>
      <c r="P1402" s="94" t="str">
        <f>IF($L1402="None","",IF(ISERROR(VLOOKUP($L1402,Info!$B$4:$B$266,1,FALSE)),"",VLOOKUP($L1402,Info!$B$4:$L$266,3,FALSE)))</f>
        <v/>
      </c>
      <c r="Q1402" s="96" t="str">
        <f>IF($L1402="None","",IF(ISERROR(VLOOKUP($L1402,Info!$B$4:$B$266,1,FALSE)),"",VLOOKUP($L1402,Info!$B$4:$L$266,4,FALSE)))</f>
        <v/>
      </c>
      <c r="R1402" s="1"/>
      <c r="S1402" s="6" t="str">
        <f t="shared" si="107"/>
        <v/>
      </c>
      <c r="T1402" s="6" t="str">
        <f>IF($L1402="None","",IF(ISERROR(VLOOKUP($L1402,Info!$B$4:$B$266,1,FALSE)),"",VLOOKUP($L1402,Info!$B$4:$L$266,11,FALSE)))</f>
        <v/>
      </c>
      <c r="U1402" s="1"/>
      <c r="V1402" s="1"/>
      <c r="W1402" s="1"/>
      <c r="X1402" s="1" t="str">
        <f>IF($L1402="None","",IF(ISERROR(VLOOKUP($L1402,Info!$B$4:$B$266,1,FALSE)),"",IF(OR(W1402="Metallic Liquid Tight",W1402="Non-Metallic Liquid Tight",W1402="LSZH",W1402="Greenfield"),VLOOKUP($L1402,Info!$B$4:$L$266,7,FALSE),"N/A")))</f>
        <v/>
      </c>
      <c r="Y1402" s="1"/>
      <c r="Z1402" s="96" t="str">
        <f>IF($L1402="None","",IF(ISERROR(VLOOKUP($L1402,Info!$B$4:$B$266,1,FALSE)),"",VLOOKUP($L1402,Info!$B$4:$L$266,9,FALSE)))</f>
        <v/>
      </c>
      <c r="AA1402" s="96" t="str">
        <f>IF($L1402="None","",IF(ISERROR(VLOOKUP($L1402,Info!$B$4:$B$266,1,FALSE)),"",VLOOKUP($L1402,Info!$B$4:$L$266,8,FALSE)))</f>
        <v/>
      </c>
      <c r="AB1402" s="96" t="str">
        <f>IF($L1402="None","",IF(ISERROR(VLOOKUP($L1402,Info!$B$4:$B$266,1,FALSE)),"",VLOOKUP($L1402,Info!$B$4:$L$266,10,FALSE)))</f>
        <v/>
      </c>
      <c r="AC1402" s="1" t="str">
        <f>IF(W1402="SO Cable","Black,White",IF(O1402="","",IF(P1402="","",IF($J$12&lt;&gt;"ABC",IF(P1402&lt;="250",VLOOKUP(O1402,Info!$AZ$4:$BB$22,3,FALSE),VLOOKUP(O1402,Info!$AZ$23:$BB$39,3,FALSE)),IF(P1402&lt;="250",VLOOKUP(O1402,Info!$AO$4:$AQ$22,3,FALSE),VLOOKUP(O1402,Info!$AO$23:$AP$39,3,FALSE))))))</f>
        <v/>
      </c>
      <c r="AD1402" s="1"/>
      <c r="AE1402" s="1" t="str">
        <f>IF($L1402="None","",IF(ISERROR(VLOOKUP($L1402,Info!$B$4:$B$266,1,FALSE)),"",VLOOKUP($L1402,Info!$B$4:$L$266,4,FALSE)))</f>
        <v/>
      </c>
      <c r="AF1402" s="1" t="str">
        <f>IF($L1402="None","",IF(ISERROR(VLOOKUP($L1402,Info!$B$4:$B$266,1,FALSE)),"",VLOOKUP($L1402,Info!$B$4:$L$266,6,FALSE)))</f>
        <v/>
      </c>
      <c r="AG1402" s="1"/>
      <c r="AH1402" s="33" t="str" cm="1">
        <f t="array" ref="AH1402">IF(AND(L1402&lt;&gt;"",O1402&lt;&gt;"",R1402:S1402&lt;&gt;"",W1402:X1402&lt;&gt;"",Z1402:AA1402&lt;&gt;"",AC1402&lt;&gt;""),"Good","Bad")</f>
        <v>Bad</v>
      </c>
      <c r="AL1402" t="str" cm="1">
        <f t="array" ref="AL1402">IF(R1402&gt;0,_xlfn.IFS(COUNTIF($L$20:L1402,"&lt;&gt;")&lt;101,1,COUNTIF($L$20:L1402,"&lt;&gt;")&lt;201,2,COUNTIF($L$20:L1402,"&lt;&gt;")&lt;301,3,COUNTIF($L$20:L1402,"&lt;&gt;")&lt;401,4,COUNTIF($L$20:L1402,"&lt;&gt;")&lt;501,5,COUNTIF($L$20:L1402,"&lt;&gt;")&lt;601,6,COUNTIF($L$20:L1402,"&lt;&gt;")&lt;701,7,COUNTIF($L$20:L1402,"&lt;&gt;")&lt;801,8,COUNTIF($L$20:L1402,"&lt;&gt;")&lt;901,9,COUNTIF($L$20:L1402,"&lt;&gt;")&lt;1001,10,COUNTIF($L$20:L1402,"&lt;&gt;")&lt;1101,11,COUNTIF($L$20:L1402,"&lt;&gt;")&lt;1201,12,COUNTIF($L$20:L1402,"&lt;&gt;")&lt;1301,13,COUNTIF($L$20:L1402,"&lt;&gt;")&lt;1401,14,COUNTIF($L$20:L1402,"&lt;&gt;")&lt;1501,15,COUNTIF($L$20:L1402,"&lt;&gt;")&lt;1601,16,COUNTIF($L$20:L1402,"&lt;&gt;")&lt;1701,17,COUNTIF($L$20:L1402,"&lt;&gt;")&lt;1801,18,COUNTIF($L$20:L1402,"&lt;&gt;")&lt;1901,19,COUNTIF($L$20:L1402,"&lt;&gt;")&lt;2001,20,COUNTIF($L$20:L1402,"&lt;&gt;")&lt;2101,21,COUNTIF($L$20:L1402,"&lt;&gt;")&lt;2201,22,COUNTIF($L$20:L1402,"&lt;&gt;")&lt;2301,23,COUNTIF($L$20:L1402,"&lt;&gt;")&lt;2401,24,COUNTIF($L$20:L1402,"&lt;&gt;")&lt;2501,25,COUNTIF($L$20:L1402,"&lt;&gt;")&lt;2601,26,COUNTIF($L$20:L1402,"&lt;&gt;")&lt;2701,27,COUNTIF($L$20:L1402,"&lt;&gt;")&lt;2801,28,COUNTIF($L$20:L1402,"&lt;&gt;")&lt;2901,29,COUNTIF($L$20:L1402,"&lt;&gt;")&lt;3001,30),"")</f>
        <v/>
      </c>
      <c r="AM1402" t="str">
        <f t="shared" si="105"/>
        <v/>
      </c>
      <c r="AN1402" t="str">
        <f t="shared" si="109"/>
        <v/>
      </c>
      <c r="AP1402" t="str">
        <f t="shared" si="108"/>
        <v/>
      </c>
      <c r="AQ1402" t="str">
        <f>IF(AO1402="","",COUNTIFS(AM1402:$AM$3019,AO1402))</f>
        <v/>
      </c>
    </row>
    <row r="1403" spans="1:43" x14ac:dyDescent="0.25">
      <c r="A1403" s="6" t="str">
        <f>IF(COUNT($A$20:A1402)&lt;&gt;$B$4,IF(A1402="","",A1402+1),"")</f>
        <v/>
      </c>
      <c r="B1403" s="3"/>
      <c r="C1403" s="3"/>
      <c r="D1403" s="122"/>
      <c r="E1403" s="3"/>
      <c r="F1403" s="3"/>
      <c r="G1403" s="3"/>
      <c r="H1403" s="3"/>
      <c r="I1403" s="120"/>
      <c r="J1403" s="3"/>
      <c r="K1403" s="95" t="str" cm="1">
        <f t="array" ref="K1403">IF(OR($J$14 = "A",$J$14 = "B",$J$14 = "C"),IF(I1403="","",IF(LEN(I1403)&gt;2,_xlfn.IFS(ISNUMBER(SEARCH("_",I1403)),I1403,ISNUMBER(SEARCH(", ",I1403)),SUBSTITUTE(I1403,", ","_"),ISNUMBER(SEARCH("/ ",I1403)),SUBSTITUTE(I1403,"/ ","_"),ISNUMBER(SEARCH(",",I1403)),SUBSTITUTE(I1403,",","_"),ISNUMBER(SEARCH("/",I1403)),SUBSTITUTE(I1403,"/","_"),ISNUMBER(SEARCH("",I1403)),I1403),I1403)),IF(OR($J$14 = "J",$J$14 = "K"),"",IF(D1403="","",IF(LEN(D1403)&gt;2,_xlfn.IFS(ISNUMBER(SEARCH("_",D1403)),D1403,ISNUMBER(SEARCH(", ",D1403)),SUBSTITUTE(D1403,", ","_"),ISNUMBER(SEARCH("/ ",D1403)),SUBSTITUTE(D1403,"/ ","_"),ISNUMBER(SEARCH(",",D1403)),SUBSTITUTE(D1403,",","_"),ISNUMBER(SEARCH("/",D1403)),SUBSTITUTE(D1403,"/","_"),ISNUMBER(SEARCH("",D1403)),D1403),D1403))))</f>
        <v/>
      </c>
      <c r="L1403" s="1"/>
      <c r="M1403" s="1" t="str">
        <f t="shared" si="106"/>
        <v/>
      </c>
      <c r="N1403" s="94" t="str">
        <f>IF($L1403="None","",IF(ISERROR(VLOOKUP($L1403,Info!$B$4:$B$266,1,FALSE)),"",VLOOKUP($L1403,Info!$B$4:$L$266,5,FALSE)))</f>
        <v/>
      </c>
      <c r="O1403" s="94" t="str">
        <f>IF(K1403="","",IF(AND($J$12&lt;&gt;"ABC",N1403="3"),"BAC",IF(N1403="3","ABC",IF($J$12&lt;&gt;"ABC",IF($J$10="Standard",VLOOKUP(K1403,Info!$BE$4:$BF$481,2,FALSE),VLOOKUP(K1403,Info!$BI$4:$BJ$482,2,FALSE)),IF($J$10="Standard",VLOOKUP(K1403,Info!$AG$4:$AH$2994,2,FALSE),VLOOKUP(K1403,Info!$AK$4:$AL$2997,2,FALSE))))))</f>
        <v/>
      </c>
      <c r="P1403" s="94" t="str">
        <f>IF($L1403="None","",IF(ISERROR(VLOOKUP($L1403,Info!$B$4:$B$266,1,FALSE)),"",VLOOKUP($L1403,Info!$B$4:$L$266,3,FALSE)))</f>
        <v/>
      </c>
      <c r="Q1403" s="96" t="str">
        <f>IF($L1403="None","",IF(ISERROR(VLOOKUP($L1403,Info!$B$4:$B$266,1,FALSE)),"",VLOOKUP($L1403,Info!$B$4:$L$266,4,FALSE)))</f>
        <v/>
      </c>
      <c r="R1403" s="1"/>
      <c r="S1403" s="6" t="str">
        <f t="shared" si="107"/>
        <v/>
      </c>
      <c r="T1403" s="6" t="str">
        <f>IF($L1403="None","",IF(ISERROR(VLOOKUP($L1403,Info!$B$4:$B$266,1,FALSE)),"",VLOOKUP($L1403,Info!$B$4:$L$266,11,FALSE)))</f>
        <v/>
      </c>
      <c r="U1403" s="1"/>
      <c r="V1403" s="1"/>
      <c r="W1403" s="1"/>
      <c r="X1403" s="1" t="str">
        <f>IF($L1403="None","",IF(ISERROR(VLOOKUP($L1403,Info!$B$4:$B$266,1,FALSE)),"",IF(OR(W1403="Metallic Liquid Tight",W1403="Non-Metallic Liquid Tight",W1403="LSZH",W1403="Greenfield"),VLOOKUP($L1403,Info!$B$4:$L$266,7,FALSE),"N/A")))</f>
        <v/>
      </c>
      <c r="Y1403" s="1"/>
      <c r="Z1403" s="96" t="str">
        <f>IF($L1403="None","",IF(ISERROR(VLOOKUP($L1403,Info!$B$4:$B$266,1,FALSE)),"",VLOOKUP($L1403,Info!$B$4:$L$266,9,FALSE)))</f>
        <v/>
      </c>
      <c r="AA1403" s="96" t="str">
        <f>IF($L1403="None","",IF(ISERROR(VLOOKUP($L1403,Info!$B$4:$B$266,1,FALSE)),"",VLOOKUP($L1403,Info!$B$4:$L$266,8,FALSE)))</f>
        <v/>
      </c>
      <c r="AB1403" s="96" t="str">
        <f>IF($L1403="None","",IF(ISERROR(VLOOKUP($L1403,Info!$B$4:$B$266,1,FALSE)),"",VLOOKUP($L1403,Info!$B$4:$L$266,10,FALSE)))</f>
        <v/>
      </c>
      <c r="AC1403" s="1" t="str">
        <f>IF(W1403="SO Cable","Black,White",IF(O1403="","",IF(P1403="","",IF($J$12&lt;&gt;"ABC",IF(P1403&lt;="250",VLOOKUP(O1403,Info!$AZ$4:$BB$22,3,FALSE),VLOOKUP(O1403,Info!$AZ$23:$BB$39,3,FALSE)),IF(P1403&lt;="250",VLOOKUP(O1403,Info!$AO$4:$AQ$22,3,FALSE),VLOOKUP(O1403,Info!$AO$23:$AP$39,3,FALSE))))))</f>
        <v/>
      </c>
      <c r="AD1403" s="1"/>
      <c r="AE1403" s="1" t="str">
        <f>IF($L1403="None","",IF(ISERROR(VLOOKUP($L1403,Info!$B$4:$B$266,1,FALSE)),"",VLOOKUP($L1403,Info!$B$4:$L$266,4,FALSE)))</f>
        <v/>
      </c>
      <c r="AF1403" s="1" t="str">
        <f>IF($L1403="None","",IF(ISERROR(VLOOKUP($L1403,Info!$B$4:$B$266,1,FALSE)),"",VLOOKUP($L1403,Info!$B$4:$L$266,6,FALSE)))</f>
        <v/>
      </c>
      <c r="AG1403" s="1"/>
      <c r="AH1403" s="33" t="str" cm="1">
        <f t="array" ref="AH1403">IF(AND(L1403&lt;&gt;"",O1403&lt;&gt;"",R1403:S1403&lt;&gt;"",W1403:X1403&lt;&gt;"",Z1403:AA1403&lt;&gt;"",AC1403&lt;&gt;""),"Good","Bad")</f>
        <v>Bad</v>
      </c>
      <c r="AL1403" t="str" cm="1">
        <f t="array" ref="AL1403">IF(R1403&gt;0,_xlfn.IFS(COUNTIF($L$20:L1403,"&lt;&gt;")&lt;101,1,COUNTIF($L$20:L1403,"&lt;&gt;")&lt;201,2,COUNTIF($L$20:L1403,"&lt;&gt;")&lt;301,3,COUNTIF($L$20:L1403,"&lt;&gt;")&lt;401,4,COUNTIF($L$20:L1403,"&lt;&gt;")&lt;501,5,COUNTIF($L$20:L1403,"&lt;&gt;")&lt;601,6,COUNTIF($L$20:L1403,"&lt;&gt;")&lt;701,7,COUNTIF($L$20:L1403,"&lt;&gt;")&lt;801,8,COUNTIF($L$20:L1403,"&lt;&gt;")&lt;901,9,COUNTIF($L$20:L1403,"&lt;&gt;")&lt;1001,10,COUNTIF($L$20:L1403,"&lt;&gt;")&lt;1101,11,COUNTIF($L$20:L1403,"&lt;&gt;")&lt;1201,12,COUNTIF($L$20:L1403,"&lt;&gt;")&lt;1301,13,COUNTIF($L$20:L1403,"&lt;&gt;")&lt;1401,14,COUNTIF($L$20:L1403,"&lt;&gt;")&lt;1501,15,COUNTIF($L$20:L1403,"&lt;&gt;")&lt;1601,16,COUNTIF($L$20:L1403,"&lt;&gt;")&lt;1701,17,COUNTIF($L$20:L1403,"&lt;&gt;")&lt;1801,18,COUNTIF($L$20:L1403,"&lt;&gt;")&lt;1901,19,COUNTIF($L$20:L1403,"&lt;&gt;")&lt;2001,20,COUNTIF($L$20:L1403,"&lt;&gt;")&lt;2101,21,COUNTIF($L$20:L1403,"&lt;&gt;")&lt;2201,22,COUNTIF($L$20:L1403,"&lt;&gt;")&lt;2301,23,COUNTIF($L$20:L1403,"&lt;&gt;")&lt;2401,24,COUNTIF($L$20:L1403,"&lt;&gt;")&lt;2501,25,COUNTIF($L$20:L1403,"&lt;&gt;")&lt;2601,26,COUNTIF($L$20:L1403,"&lt;&gt;")&lt;2701,27,COUNTIF($L$20:L1403,"&lt;&gt;")&lt;2801,28,COUNTIF($L$20:L1403,"&lt;&gt;")&lt;2901,29,COUNTIF($L$20:L1403,"&lt;&gt;")&lt;3001,30),"")</f>
        <v/>
      </c>
      <c r="AM1403" t="str">
        <f t="shared" si="105"/>
        <v/>
      </c>
      <c r="AN1403" t="str">
        <f t="shared" si="109"/>
        <v/>
      </c>
      <c r="AP1403" t="str">
        <f t="shared" si="108"/>
        <v/>
      </c>
      <c r="AQ1403" t="str">
        <f>IF(AO1403="","",COUNTIFS(AM1403:$AM$3019,AO1403))</f>
        <v/>
      </c>
    </row>
    <row r="1404" spans="1:43" x14ac:dyDescent="0.25">
      <c r="A1404" s="6" t="str">
        <f>IF(COUNT($A$20:A1403)&lt;&gt;$B$4,IF(A1403="","",A1403+1),"")</f>
        <v/>
      </c>
      <c r="B1404" s="3"/>
      <c r="C1404" s="3"/>
      <c r="D1404" s="122"/>
      <c r="E1404" s="3"/>
      <c r="F1404" s="3"/>
      <c r="G1404" s="3"/>
      <c r="H1404" s="3"/>
      <c r="I1404" s="120"/>
      <c r="J1404" s="3"/>
      <c r="K1404" s="95" t="str" cm="1">
        <f t="array" ref="K1404">IF(OR($J$14 = "A",$J$14 = "B",$J$14 = "C"),IF(I1404="","",IF(LEN(I1404)&gt;2,_xlfn.IFS(ISNUMBER(SEARCH("_",I1404)),I1404,ISNUMBER(SEARCH(", ",I1404)),SUBSTITUTE(I1404,", ","_"),ISNUMBER(SEARCH("/ ",I1404)),SUBSTITUTE(I1404,"/ ","_"),ISNUMBER(SEARCH(",",I1404)),SUBSTITUTE(I1404,",","_"),ISNUMBER(SEARCH("/",I1404)),SUBSTITUTE(I1404,"/","_"),ISNUMBER(SEARCH("",I1404)),I1404),I1404)),IF(OR($J$14 = "J",$J$14 = "K"),"",IF(D1404="","",IF(LEN(D1404)&gt;2,_xlfn.IFS(ISNUMBER(SEARCH("_",D1404)),D1404,ISNUMBER(SEARCH(", ",D1404)),SUBSTITUTE(D1404,", ","_"),ISNUMBER(SEARCH("/ ",D1404)),SUBSTITUTE(D1404,"/ ","_"),ISNUMBER(SEARCH(",",D1404)),SUBSTITUTE(D1404,",","_"),ISNUMBER(SEARCH("/",D1404)),SUBSTITUTE(D1404,"/","_"),ISNUMBER(SEARCH("",D1404)),D1404),D1404))))</f>
        <v/>
      </c>
      <c r="L1404" s="1"/>
      <c r="M1404" s="1" t="str">
        <f t="shared" si="106"/>
        <v/>
      </c>
      <c r="N1404" s="94" t="str">
        <f>IF($L1404="None","",IF(ISERROR(VLOOKUP($L1404,Info!$B$4:$B$266,1,FALSE)),"",VLOOKUP($L1404,Info!$B$4:$L$266,5,FALSE)))</f>
        <v/>
      </c>
      <c r="O1404" s="94" t="str">
        <f>IF(K1404="","",IF(AND($J$12&lt;&gt;"ABC",N1404="3"),"BAC",IF(N1404="3","ABC",IF($J$12&lt;&gt;"ABC",IF($J$10="Standard",VLOOKUP(K1404,Info!$BE$4:$BF$481,2,FALSE),VLOOKUP(K1404,Info!$BI$4:$BJ$482,2,FALSE)),IF($J$10="Standard",VLOOKUP(K1404,Info!$AG$4:$AH$2994,2,FALSE),VLOOKUP(K1404,Info!$AK$4:$AL$2997,2,FALSE))))))</f>
        <v/>
      </c>
      <c r="P1404" s="94" t="str">
        <f>IF($L1404="None","",IF(ISERROR(VLOOKUP($L1404,Info!$B$4:$B$266,1,FALSE)),"",VLOOKUP($L1404,Info!$B$4:$L$266,3,FALSE)))</f>
        <v/>
      </c>
      <c r="Q1404" s="96" t="str">
        <f>IF($L1404="None","",IF(ISERROR(VLOOKUP($L1404,Info!$B$4:$B$266,1,FALSE)),"",VLOOKUP($L1404,Info!$B$4:$L$266,4,FALSE)))</f>
        <v/>
      </c>
      <c r="R1404" s="1"/>
      <c r="S1404" s="6" t="str">
        <f t="shared" si="107"/>
        <v/>
      </c>
      <c r="T1404" s="6" t="str">
        <f>IF($L1404="None","",IF(ISERROR(VLOOKUP($L1404,Info!$B$4:$B$266,1,FALSE)),"",VLOOKUP($L1404,Info!$B$4:$L$266,11,FALSE)))</f>
        <v/>
      </c>
      <c r="U1404" s="1"/>
      <c r="V1404" s="1"/>
      <c r="W1404" s="1"/>
      <c r="X1404" s="1" t="str">
        <f>IF($L1404="None","",IF(ISERROR(VLOOKUP($L1404,Info!$B$4:$B$266,1,FALSE)),"",IF(OR(W1404="Metallic Liquid Tight",W1404="Non-Metallic Liquid Tight",W1404="LSZH",W1404="Greenfield"),VLOOKUP($L1404,Info!$B$4:$L$266,7,FALSE),"N/A")))</f>
        <v/>
      </c>
      <c r="Y1404" s="1"/>
      <c r="Z1404" s="96" t="str">
        <f>IF($L1404="None","",IF(ISERROR(VLOOKUP($L1404,Info!$B$4:$B$266,1,FALSE)),"",VLOOKUP($L1404,Info!$B$4:$L$266,9,FALSE)))</f>
        <v/>
      </c>
      <c r="AA1404" s="96" t="str">
        <f>IF($L1404="None","",IF(ISERROR(VLOOKUP($L1404,Info!$B$4:$B$266,1,FALSE)),"",VLOOKUP($L1404,Info!$B$4:$L$266,8,FALSE)))</f>
        <v/>
      </c>
      <c r="AB1404" s="96" t="str">
        <f>IF($L1404="None","",IF(ISERROR(VLOOKUP($L1404,Info!$B$4:$B$266,1,FALSE)),"",VLOOKUP($L1404,Info!$B$4:$L$266,10,FALSE)))</f>
        <v/>
      </c>
      <c r="AC1404" s="1" t="str">
        <f>IF(W1404="SO Cable","Black,White",IF(O1404="","",IF(P1404="","",IF($J$12&lt;&gt;"ABC",IF(P1404&lt;="250",VLOOKUP(O1404,Info!$AZ$4:$BB$22,3,FALSE),VLOOKUP(O1404,Info!$AZ$23:$BB$39,3,FALSE)),IF(P1404&lt;="250",VLOOKUP(O1404,Info!$AO$4:$AQ$22,3,FALSE),VLOOKUP(O1404,Info!$AO$23:$AP$39,3,FALSE))))))</f>
        <v/>
      </c>
      <c r="AD1404" s="1"/>
      <c r="AE1404" s="1" t="str">
        <f>IF($L1404="None","",IF(ISERROR(VLOOKUP($L1404,Info!$B$4:$B$266,1,FALSE)),"",VLOOKUP($L1404,Info!$B$4:$L$266,4,FALSE)))</f>
        <v/>
      </c>
      <c r="AF1404" s="1" t="str">
        <f>IF($L1404="None","",IF(ISERROR(VLOOKUP($L1404,Info!$B$4:$B$266,1,FALSE)),"",VLOOKUP($L1404,Info!$B$4:$L$266,6,FALSE)))</f>
        <v/>
      </c>
      <c r="AG1404" s="1"/>
      <c r="AH1404" s="33" t="str" cm="1">
        <f t="array" ref="AH1404">IF(AND(L1404&lt;&gt;"",O1404&lt;&gt;"",R1404:S1404&lt;&gt;"",W1404:X1404&lt;&gt;"",Z1404:AA1404&lt;&gt;"",AC1404&lt;&gt;""),"Good","Bad")</f>
        <v>Bad</v>
      </c>
      <c r="AL1404" t="str" cm="1">
        <f t="array" ref="AL1404">IF(R1404&gt;0,_xlfn.IFS(COUNTIF($L$20:L1404,"&lt;&gt;")&lt;101,1,COUNTIF($L$20:L1404,"&lt;&gt;")&lt;201,2,COUNTIF($L$20:L1404,"&lt;&gt;")&lt;301,3,COUNTIF($L$20:L1404,"&lt;&gt;")&lt;401,4,COUNTIF($L$20:L1404,"&lt;&gt;")&lt;501,5,COUNTIF($L$20:L1404,"&lt;&gt;")&lt;601,6,COUNTIF($L$20:L1404,"&lt;&gt;")&lt;701,7,COUNTIF($L$20:L1404,"&lt;&gt;")&lt;801,8,COUNTIF($L$20:L1404,"&lt;&gt;")&lt;901,9,COUNTIF($L$20:L1404,"&lt;&gt;")&lt;1001,10,COUNTIF($L$20:L1404,"&lt;&gt;")&lt;1101,11,COUNTIF($L$20:L1404,"&lt;&gt;")&lt;1201,12,COUNTIF($L$20:L1404,"&lt;&gt;")&lt;1301,13,COUNTIF($L$20:L1404,"&lt;&gt;")&lt;1401,14,COUNTIF($L$20:L1404,"&lt;&gt;")&lt;1501,15,COUNTIF($L$20:L1404,"&lt;&gt;")&lt;1601,16,COUNTIF($L$20:L1404,"&lt;&gt;")&lt;1701,17,COUNTIF($L$20:L1404,"&lt;&gt;")&lt;1801,18,COUNTIF($L$20:L1404,"&lt;&gt;")&lt;1901,19,COUNTIF($L$20:L1404,"&lt;&gt;")&lt;2001,20,COUNTIF($L$20:L1404,"&lt;&gt;")&lt;2101,21,COUNTIF($L$20:L1404,"&lt;&gt;")&lt;2201,22,COUNTIF($L$20:L1404,"&lt;&gt;")&lt;2301,23,COUNTIF($L$20:L1404,"&lt;&gt;")&lt;2401,24,COUNTIF($L$20:L1404,"&lt;&gt;")&lt;2501,25,COUNTIF($L$20:L1404,"&lt;&gt;")&lt;2601,26,COUNTIF($L$20:L1404,"&lt;&gt;")&lt;2701,27,COUNTIF($L$20:L1404,"&lt;&gt;")&lt;2801,28,COUNTIF($L$20:L1404,"&lt;&gt;")&lt;2901,29,COUNTIF($L$20:L1404,"&lt;&gt;")&lt;3001,30),"")</f>
        <v/>
      </c>
      <c r="AM1404" t="str">
        <f t="shared" si="105"/>
        <v/>
      </c>
      <c r="AN1404" t="str">
        <f t="shared" si="109"/>
        <v/>
      </c>
      <c r="AP1404" t="str">
        <f t="shared" si="108"/>
        <v/>
      </c>
      <c r="AQ1404" t="str">
        <f>IF(AO1404="","",COUNTIFS(AM1404:$AM$3019,AO1404))</f>
        <v/>
      </c>
    </row>
    <row r="1405" spans="1:43" x14ac:dyDescent="0.25">
      <c r="A1405" s="6" t="str">
        <f>IF(COUNT($A$20:A1404)&lt;&gt;$B$4,IF(A1404="","",A1404+1),"")</f>
        <v/>
      </c>
      <c r="B1405" s="3"/>
      <c r="C1405" s="3"/>
      <c r="D1405" s="122"/>
      <c r="E1405" s="3"/>
      <c r="F1405" s="3"/>
      <c r="G1405" s="3"/>
      <c r="H1405" s="3"/>
      <c r="I1405" s="120"/>
      <c r="J1405" s="3"/>
      <c r="K1405" s="95" t="str" cm="1">
        <f t="array" ref="K1405">IF(OR($J$14 = "A",$J$14 = "B",$J$14 = "C"),IF(I1405="","",IF(LEN(I1405)&gt;2,_xlfn.IFS(ISNUMBER(SEARCH("_",I1405)),I1405,ISNUMBER(SEARCH(", ",I1405)),SUBSTITUTE(I1405,", ","_"),ISNUMBER(SEARCH("/ ",I1405)),SUBSTITUTE(I1405,"/ ","_"),ISNUMBER(SEARCH(",",I1405)),SUBSTITUTE(I1405,",","_"),ISNUMBER(SEARCH("/",I1405)),SUBSTITUTE(I1405,"/","_"),ISNUMBER(SEARCH("",I1405)),I1405),I1405)),IF(OR($J$14 = "J",$J$14 = "K"),"",IF(D1405="","",IF(LEN(D1405)&gt;2,_xlfn.IFS(ISNUMBER(SEARCH("_",D1405)),D1405,ISNUMBER(SEARCH(", ",D1405)),SUBSTITUTE(D1405,", ","_"),ISNUMBER(SEARCH("/ ",D1405)),SUBSTITUTE(D1405,"/ ","_"),ISNUMBER(SEARCH(",",D1405)),SUBSTITUTE(D1405,",","_"),ISNUMBER(SEARCH("/",D1405)),SUBSTITUTE(D1405,"/","_"),ISNUMBER(SEARCH("",D1405)),D1405),D1405))))</f>
        <v/>
      </c>
      <c r="L1405" s="1"/>
      <c r="M1405" s="1" t="str">
        <f t="shared" si="106"/>
        <v/>
      </c>
      <c r="N1405" s="94" t="str">
        <f>IF($L1405="None","",IF(ISERROR(VLOOKUP($L1405,Info!$B$4:$B$266,1,FALSE)),"",VLOOKUP($L1405,Info!$B$4:$L$266,5,FALSE)))</f>
        <v/>
      </c>
      <c r="O1405" s="94" t="str">
        <f>IF(K1405="","",IF(AND($J$12&lt;&gt;"ABC",N1405="3"),"BAC",IF(N1405="3","ABC",IF($J$12&lt;&gt;"ABC",IF($J$10="Standard",VLOOKUP(K1405,Info!$BE$4:$BF$481,2,FALSE),VLOOKUP(K1405,Info!$BI$4:$BJ$482,2,FALSE)),IF($J$10="Standard",VLOOKUP(K1405,Info!$AG$4:$AH$2994,2,FALSE),VLOOKUP(K1405,Info!$AK$4:$AL$2997,2,FALSE))))))</f>
        <v/>
      </c>
      <c r="P1405" s="94" t="str">
        <f>IF($L1405="None","",IF(ISERROR(VLOOKUP($L1405,Info!$B$4:$B$266,1,FALSE)),"",VLOOKUP($L1405,Info!$B$4:$L$266,3,FALSE)))</f>
        <v/>
      </c>
      <c r="Q1405" s="96" t="str">
        <f>IF($L1405="None","",IF(ISERROR(VLOOKUP($L1405,Info!$B$4:$B$266,1,FALSE)),"",VLOOKUP($L1405,Info!$B$4:$L$266,4,FALSE)))</f>
        <v/>
      </c>
      <c r="R1405" s="1"/>
      <c r="S1405" s="6" t="str">
        <f t="shared" si="107"/>
        <v/>
      </c>
      <c r="T1405" s="6" t="str">
        <f>IF($L1405="None","",IF(ISERROR(VLOOKUP($L1405,Info!$B$4:$B$266,1,FALSE)),"",VLOOKUP($L1405,Info!$B$4:$L$266,11,FALSE)))</f>
        <v/>
      </c>
      <c r="U1405" s="1"/>
      <c r="V1405" s="1"/>
      <c r="W1405" s="1"/>
      <c r="X1405" s="1" t="str">
        <f>IF($L1405="None","",IF(ISERROR(VLOOKUP($L1405,Info!$B$4:$B$266,1,FALSE)),"",IF(OR(W1405="Metallic Liquid Tight",W1405="Non-Metallic Liquid Tight",W1405="LSZH",W1405="Greenfield"),VLOOKUP($L1405,Info!$B$4:$L$266,7,FALSE),"N/A")))</f>
        <v/>
      </c>
      <c r="Y1405" s="1"/>
      <c r="Z1405" s="96" t="str">
        <f>IF($L1405="None","",IF(ISERROR(VLOOKUP($L1405,Info!$B$4:$B$266,1,FALSE)),"",VLOOKUP($L1405,Info!$B$4:$L$266,9,FALSE)))</f>
        <v/>
      </c>
      <c r="AA1405" s="96" t="str">
        <f>IF($L1405="None","",IF(ISERROR(VLOOKUP($L1405,Info!$B$4:$B$266,1,FALSE)),"",VLOOKUP($L1405,Info!$B$4:$L$266,8,FALSE)))</f>
        <v/>
      </c>
      <c r="AB1405" s="96" t="str">
        <f>IF($L1405="None","",IF(ISERROR(VLOOKUP($L1405,Info!$B$4:$B$266,1,FALSE)),"",VLOOKUP($L1405,Info!$B$4:$L$266,10,FALSE)))</f>
        <v/>
      </c>
      <c r="AC1405" s="1" t="str">
        <f>IF(W1405="SO Cable","Black,White",IF(O1405="","",IF(P1405="","",IF($J$12&lt;&gt;"ABC",IF(P1405&lt;="250",VLOOKUP(O1405,Info!$AZ$4:$BB$22,3,FALSE),VLOOKUP(O1405,Info!$AZ$23:$BB$39,3,FALSE)),IF(P1405&lt;="250",VLOOKUP(O1405,Info!$AO$4:$AQ$22,3,FALSE),VLOOKUP(O1405,Info!$AO$23:$AP$39,3,FALSE))))))</f>
        <v/>
      </c>
      <c r="AD1405" s="1"/>
      <c r="AE1405" s="1" t="str">
        <f>IF($L1405="None","",IF(ISERROR(VLOOKUP($L1405,Info!$B$4:$B$266,1,FALSE)),"",VLOOKUP($L1405,Info!$B$4:$L$266,4,FALSE)))</f>
        <v/>
      </c>
      <c r="AF1405" s="1" t="str">
        <f>IF($L1405="None","",IF(ISERROR(VLOOKUP($L1405,Info!$B$4:$B$266,1,FALSE)),"",VLOOKUP($L1405,Info!$B$4:$L$266,6,FALSE)))</f>
        <v/>
      </c>
      <c r="AG1405" s="1"/>
      <c r="AH1405" s="33" t="str" cm="1">
        <f t="array" ref="AH1405">IF(AND(L1405&lt;&gt;"",O1405&lt;&gt;"",R1405:S1405&lt;&gt;"",W1405:X1405&lt;&gt;"",Z1405:AA1405&lt;&gt;"",AC1405&lt;&gt;""),"Good","Bad")</f>
        <v>Bad</v>
      </c>
      <c r="AL1405" t="str" cm="1">
        <f t="array" ref="AL1405">IF(R1405&gt;0,_xlfn.IFS(COUNTIF($L$20:L1405,"&lt;&gt;")&lt;101,1,COUNTIF($L$20:L1405,"&lt;&gt;")&lt;201,2,COUNTIF($L$20:L1405,"&lt;&gt;")&lt;301,3,COUNTIF($L$20:L1405,"&lt;&gt;")&lt;401,4,COUNTIF($L$20:L1405,"&lt;&gt;")&lt;501,5,COUNTIF($L$20:L1405,"&lt;&gt;")&lt;601,6,COUNTIF($L$20:L1405,"&lt;&gt;")&lt;701,7,COUNTIF($L$20:L1405,"&lt;&gt;")&lt;801,8,COUNTIF($L$20:L1405,"&lt;&gt;")&lt;901,9,COUNTIF($L$20:L1405,"&lt;&gt;")&lt;1001,10,COUNTIF($L$20:L1405,"&lt;&gt;")&lt;1101,11,COUNTIF($L$20:L1405,"&lt;&gt;")&lt;1201,12,COUNTIF($L$20:L1405,"&lt;&gt;")&lt;1301,13,COUNTIF($L$20:L1405,"&lt;&gt;")&lt;1401,14,COUNTIF($L$20:L1405,"&lt;&gt;")&lt;1501,15,COUNTIF($L$20:L1405,"&lt;&gt;")&lt;1601,16,COUNTIF($L$20:L1405,"&lt;&gt;")&lt;1701,17,COUNTIF($L$20:L1405,"&lt;&gt;")&lt;1801,18,COUNTIF($L$20:L1405,"&lt;&gt;")&lt;1901,19,COUNTIF($L$20:L1405,"&lt;&gt;")&lt;2001,20,COUNTIF($L$20:L1405,"&lt;&gt;")&lt;2101,21,COUNTIF($L$20:L1405,"&lt;&gt;")&lt;2201,22,COUNTIF($L$20:L1405,"&lt;&gt;")&lt;2301,23,COUNTIF($L$20:L1405,"&lt;&gt;")&lt;2401,24,COUNTIF($L$20:L1405,"&lt;&gt;")&lt;2501,25,COUNTIF($L$20:L1405,"&lt;&gt;")&lt;2601,26,COUNTIF($L$20:L1405,"&lt;&gt;")&lt;2701,27,COUNTIF($L$20:L1405,"&lt;&gt;")&lt;2801,28,COUNTIF($L$20:L1405,"&lt;&gt;")&lt;2901,29,COUNTIF($L$20:L1405,"&lt;&gt;")&lt;3001,30),"")</f>
        <v/>
      </c>
      <c r="AM1405" t="str">
        <f t="shared" si="105"/>
        <v/>
      </c>
      <c r="AN1405" t="str">
        <f t="shared" si="109"/>
        <v/>
      </c>
      <c r="AP1405" t="str">
        <f t="shared" si="108"/>
        <v/>
      </c>
      <c r="AQ1405" t="str">
        <f>IF(AO1405="","",COUNTIFS(AM1405:$AM$3019,AO1405))</f>
        <v/>
      </c>
    </row>
    <row r="1406" spans="1:43" x14ac:dyDescent="0.25">
      <c r="A1406" s="6" t="str">
        <f>IF(COUNT($A$20:A1405)&lt;&gt;$B$4,IF(A1405="","",A1405+1),"")</f>
        <v/>
      </c>
      <c r="B1406" s="3"/>
      <c r="C1406" s="3"/>
      <c r="D1406" s="122"/>
      <c r="E1406" s="3"/>
      <c r="F1406" s="3"/>
      <c r="G1406" s="3"/>
      <c r="H1406" s="3"/>
      <c r="I1406" s="120"/>
      <c r="J1406" s="3"/>
      <c r="K1406" s="95" t="str" cm="1">
        <f t="array" ref="K1406">IF(OR($J$14 = "A",$J$14 = "B",$J$14 = "C"),IF(I1406="","",IF(LEN(I1406)&gt;2,_xlfn.IFS(ISNUMBER(SEARCH("_",I1406)),I1406,ISNUMBER(SEARCH(", ",I1406)),SUBSTITUTE(I1406,", ","_"),ISNUMBER(SEARCH("/ ",I1406)),SUBSTITUTE(I1406,"/ ","_"),ISNUMBER(SEARCH(",",I1406)),SUBSTITUTE(I1406,",","_"),ISNUMBER(SEARCH("/",I1406)),SUBSTITUTE(I1406,"/","_"),ISNUMBER(SEARCH("",I1406)),I1406),I1406)),IF(OR($J$14 = "J",$J$14 = "K"),"",IF(D1406="","",IF(LEN(D1406)&gt;2,_xlfn.IFS(ISNUMBER(SEARCH("_",D1406)),D1406,ISNUMBER(SEARCH(", ",D1406)),SUBSTITUTE(D1406,", ","_"),ISNUMBER(SEARCH("/ ",D1406)),SUBSTITUTE(D1406,"/ ","_"),ISNUMBER(SEARCH(",",D1406)),SUBSTITUTE(D1406,",","_"),ISNUMBER(SEARCH("/",D1406)),SUBSTITUTE(D1406,"/","_"),ISNUMBER(SEARCH("",D1406)),D1406),D1406))))</f>
        <v/>
      </c>
      <c r="L1406" s="1"/>
      <c r="M1406" s="1" t="str">
        <f t="shared" si="106"/>
        <v/>
      </c>
      <c r="N1406" s="94" t="str">
        <f>IF($L1406="None","",IF(ISERROR(VLOOKUP($L1406,Info!$B$4:$B$266,1,FALSE)),"",VLOOKUP($L1406,Info!$B$4:$L$266,5,FALSE)))</f>
        <v/>
      </c>
      <c r="O1406" s="94" t="str">
        <f>IF(K1406="","",IF(AND($J$12&lt;&gt;"ABC",N1406="3"),"BAC",IF(N1406="3","ABC",IF($J$12&lt;&gt;"ABC",IF($J$10="Standard",VLOOKUP(K1406,Info!$BE$4:$BF$481,2,FALSE),VLOOKUP(K1406,Info!$BI$4:$BJ$482,2,FALSE)),IF($J$10="Standard",VLOOKUP(K1406,Info!$AG$4:$AH$2994,2,FALSE),VLOOKUP(K1406,Info!$AK$4:$AL$2997,2,FALSE))))))</f>
        <v/>
      </c>
      <c r="P1406" s="94" t="str">
        <f>IF($L1406="None","",IF(ISERROR(VLOOKUP($L1406,Info!$B$4:$B$266,1,FALSE)),"",VLOOKUP($L1406,Info!$B$4:$L$266,3,FALSE)))</f>
        <v/>
      </c>
      <c r="Q1406" s="96" t="str">
        <f>IF($L1406="None","",IF(ISERROR(VLOOKUP($L1406,Info!$B$4:$B$266,1,FALSE)),"",VLOOKUP($L1406,Info!$B$4:$L$266,4,FALSE)))</f>
        <v/>
      </c>
      <c r="R1406" s="1"/>
      <c r="S1406" s="6" t="str">
        <f t="shared" si="107"/>
        <v/>
      </c>
      <c r="T1406" s="6" t="str">
        <f>IF($L1406="None","",IF(ISERROR(VLOOKUP($L1406,Info!$B$4:$B$266,1,FALSE)),"",VLOOKUP($L1406,Info!$B$4:$L$266,11,FALSE)))</f>
        <v/>
      </c>
      <c r="U1406" s="1"/>
      <c r="V1406" s="1"/>
      <c r="W1406" s="1"/>
      <c r="X1406" s="1" t="str">
        <f>IF($L1406="None","",IF(ISERROR(VLOOKUP($L1406,Info!$B$4:$B$266,1,FALSE)),"",IF(OR(W1406="Metallic Liquid Tight",W1406="Non-Metallic Liquid Tight",W1406="LSZH",W1406="Greenfield"),VLOOKUP($L1406,Info!$B$4:$L$266,7,FALSE),"N/A")))</f>
        <v/>
      </c>
      <c r="Y1406" s="1"/>
      <c r="Z1406" s="96" t="str">
        <f>IF($L1406="None","",IF(ISERROR(VLOOKUP($L1406,Info!$B$4:$B$266,1,FALSE)),"",VLOOKUP($L1406,Info!$B$4:$L$266,9,FALSE)))</f>
        <v/>
      </c>
      <c r="AA1406" s="96" t="str">
        <f>IF($L1406="None","",IF(ISERROR(VLOOKUP($L1406,Info!$B$4:$B$266,1,FALSE)),"",VLOOKUP($L1406,Info!$B$4:$L$266,8,FALSE)))</f>
        <v/>
      </c>
      <c r="AB1406" s="96" t="str">
        <f>IF($L1406="None","",IF(ISERROR(VLOOKUP($L1406,Info!$B$4:$B$266,1,FALSE)),"",VLOOKUP($L1406,Info!$B$4:$L$266,10,FALSE)))</f>
        <v/>
      </c>
      <c r="AC1406" s="1" t="str">
        <f>IF(W1406="SO Cable","Black,White",IF(O1406="","",IF(P1406="","",IF($J$12&lt;&gt;"ABC",IF(P1406&lt;="250",VLOOKUP(O1406,Info!$AZ$4:$BB$22,3,FALSE),VLOOKUP(O1406,Info!$AZ$23:$BB$39,3,FALSE)),IF(P1406&lt;="250",VLOOKUP(O1406,Info!$AO$4:$AQ$22,3,FALSE),VLOOKUP(O1406,Info!$AO$23:$AP$39,3,FALSE))))))</f>
        <v/>
      </c>
      <c r="AD1406" s="1"/>
      <c r="AE1406" s="1" t="str">
        <f>IF($L1406="None","",IF(ISERROR(VLOOKUP($L1406,Info!$B$4:$B$266,1,FALSE)),"",VLOOKUP($L1406,Info!$B$4:$L$266,4,FALSE)))</f>
        <v/>
      </c>
      <c r="AF1406" s="1" t="str">
        <f>IF($L1406="None","",IF(ISERROR(VLOOKUP($L1406,Info!$B$4:$B$266,1,FALSE)),"",VLOOKUP($L1406,Info!$B$4:$L$266,6,FALSE)))</f>
        <v/>
      </c>
      <c r="AG1406" s="1"/>
      <c r="AH1406" s="33" t="str" cm="1">
        <f t="array" ref="AH1406">IF(AND(L1406&lt;&gt;"",O1406&lt;&gt;"",R1406:S1406&lt;&gt;"",W1406:X1406&lt;&gt;"",Z1406:AA1406&lt;&gt;"",AC1406&lt;&gt;""),"Good","Bad")</f>
        <v>Bad</v>
      </c>
      <c r="AL1406" t="str" cm="1">
        <f t="array" ref="AL1406">IF(R1406&gt;0,_xlfn.IFS(COUNTIF($L$20:L1406,"&lt;&gt;")&lt;101,1,COUNTIF($L$20:L1406,"&lt;&gt;")&lt;201,2,COUNTIF($L$20:L1406,"&lt;&gt;")&lt;301,3,COUNTIF($L$20:L1406,"&lt;&gt;")&lt;401,4,COUNTIF($L$20:L1406,"&lt;&gt;")&lt;501,5,COUNTIF($L$20:L1406,"&lt;&gt;")&lt;601,6,COUNTIF($L$20:L1406,"&lt;&gt;")&lt;701,7,COUNTIF($L$20:L1406,"&lt;&gt;")&lt;801,8,COUNTIF($L$20:L1406,"&lt;&gt;")&lt;901,9,COUNTIF($L$20:L1406,"&lt;&gt;")&lt;1001,10,COUNTIF($L$20:L1406,"&lt;&gt;")&lt;1101,11,COUNTIF($L$20:L1406,"&lt;&gt;")&lt;1201,12,COUNTIF($L$20:L1406,"&lt;&gt;")&lt;1301,13,COUNTIF($L$20:L1406,"&lt;&gt;")&lt;1401,14,COUNTIF($L$20:L1406,"&lt;&gt;")&lt;1501,15,COUNTIF($L$20:L1406,"&lt;&gt;")&lt;1601,16,COUNTIF($L$20:L1406,"&lt;&gt;")&lt;1701,17,COUNTIF($L$20:L1406,"&lt;&gt;")&lt;1801,18,COUNTIF($L$20:L1406,"&lt;&gt;")&lt;1901,19,COUNTIF($L$20:L1406,"&lt;&gt;")&lt;2001,20,COUNTIF($L$20:L1406,"&lt;&gt;")&lt;2101,21,COUNTIF($L$20:L1406,"&lt;&gt;")&lt;2201,22,COUNTIF($L$20:L1406,"&lt;&gt;")&lt;2301,23,COUNTIF($L$20:L1406,"&lt;&gt;")&lt;2401,24,COUNTIF($L$20:L1406,"&lt;&gt;")&lt;2501,25,COUNTIF($L$20:L1406,"&lt;&gt;")&lt;2601,26,COUNTIF($L$20:L1406,"&lt;&gt;")&lt;2701,27,COUNTIF($L$20:L1406,"&lt;&gt;")&lt;2801,28,COUNTIF($L$20:L1406,"&lt;&gt;")&lt;2901,29,COUNTIF($L$20:L1406,"&lt;&gt;")&lt;3001,30),"")</f>
        <v/>
      </c>
      <c r="AM1406" t="str">
        <f t="shared" si="105"/>
        <v/>
      </c>
      <c r="AN1406" t="str">
        <f t="shared" si="109"/>
        <v/>
      </c>
      <c r="AP1406" t="str">
        <f t="shared" si="108"/>
        <v/>
      </c>
      <c r="AQ1406" t="str">
        <f>IF(AO1406="","",COUNTIFS(AM1406:$AM$3019,AO1406))</f>
        <v/>
      </c>
    </row>
    <row r="1407" spans="1:43" x14ac:dyDescent="0.25">
      <c r="A1407" s="6" t="str">
        <f>IF(COUNT($A$20:A1406)&lt;&gt;$B$4,IF(A1406="","",A1406+1),"")</f>
        <v/>
      </c>
      <c r="B1407" s="3"/>
      <c r="C1407" s="3"/>
      <c r="D1407" s="122"/>
      <c r="E1407" s="3"/>
      <c r="F1407" s="3"/>
      <c r="G1407" s="3"/>
      <c r="H1407" s="3"/>
      <c r="I1407" s="120"/>
      <c r="J1407" s="3"/>
      <c r="K1407" s="95" t="str" cm="1">
        <f t="array" ref="K1407">IF(OR($J$14 = "A",$J$14 = "B",$J$14 = "C"),IF(I1407="","",IF(LEN(I1407)&gt;2,_xlfn.IFS(ISNUMBER(SEARCH("_",I1407)),I1407,ISNUMBER(SEARCH(", ",I1407)),SUBSTITUTE(I1407,", ","_"),ISNUMBER(SEARCH("/ ",I1407)),SUBSTITUTE(I1407,"/ ","_"),ISNUMBER(SEARCH(",",I1407)),SUBSTITUTE(I1407,",","_"),ISNUMBER(SEARCH("/",I1407)),SUBSTITUTE(I1407,"/","_"),ISNUMBER(SEARCH("",I1407)),I1407),I1407)),IF(OR($J$14 = "J",$J$14 = "K"),"",IF(D1407="","",IF(LEN(D1407)&gt;2,_xlfn.IFS(ISNUMBER(SEARCH("_",D1407)),D1407,ISNUMBER(SEARCH(", ",D1407)),SUBSTITUTE(D1407,", ","_"),ISNUMBER(SEARCH("/ ",D1407)),SUBSTITUTE(D1407,"/ ","_"),ISNUMBER(SEARCH(",",D1407)),SUBSTITUTE(D1407,",","_"),ISNUMBER(SEARCH("/",D1407)),SUBSTITUTE(D1407,"/","_"),ISNUMBER(SEARCH("",D1407)),D1407),D1407))))</f>
        <v/>
      </c>
      <c r="L1407" s="1"/>
      <c r="M1407" s="1" t="str">
        <f t="shared" si="106"/>
        <v/>
      </c>
      <c r="N1407" s="94" t="str">
        <f>IF($L1407="None","",IF(ISERROR(VLOOKUP($L1407,Info!$B$4:$B$266,1,FALSE)),"",VLOOKUP($L1407,Info!$B$4:$L$266,5,FALSE)))</f>
        <v/>
      </c>
      <c r="O1407" s="94" t="str">
        <f>IF(K1407="","",IF(AND($J$12&lt;&gt;"ABC",N1407="3"),"BAC",IF(N1407="3","ABC",IF($J$12&lt;&gt;"ABC",IF($J$10="Standard",VLOOKUP(K1407,Info!$BE$4:$BF$481,2,FALSE),VLOOKUP(K1407,Info!$BI$4:$BJ$482,2,FALSE)),IF($J$10="Standard",VLOOKUP(K1407,Info!$AG$4:$AH$2994,2,FALSE),VLOOKUP(K1407,Info!$AK$4:$AL$2997,2,FALSE))))))</f>
        <v/>
      </c>
      <c r="P1407" s="94" t="str">
        <f>IF($L1407="None","",IF(ISERROR(VLOOKUP($L1407,Info!$B$4:$B$266,1,FALSE)),"",VLOOKUP($L1407,Info!$B$4:$L$266,3,FALSE)))</f>
        <v/>
      </c>
      <c r="Q1407" s="96" t="str">
        <f>IF($L1407="None","",IF(ISERROR(VLOOKUP($L1407,Info!$B$4:$B$266,1,FALSE)),"",VLOOKUP($L1407,Info!$B$4:$L$266,4,FALSE)))</f>
        <v/>
      </c>
      <c r="R1407" s="1"/>
      <c r="S1407" s="6" t="str">
        <f t="shared" si="107"/>
        <v/>
      </c>
      <c r="T1407" s="6" t="str">
        <f>IF($L1407="None","",IF(ISERROR(VLOOKUP($L1407,Info!$B$4:$B$266,1,FALSE)),"",VLOOKUP($L1407,Info!$B$4:$L$266,11,FALSE)))</f>
        <v/>
      </c>
      <c r="U1407" s="1"/>
      <c r="V1407" s="1"/>
      <c r="W1407" s="1"/>
      <c r="X1407" s="1" t="str">
        <f>IF($L1407="None","",IF(ISERROR(VLOOKUP($L1407,Info!$B$4:$B$266,1,FALSE)),"",IF(OR(W1407="Metallic Liquid Tight",W1407="Non-Metallic Liquid Tight",W1407="LSZH",W1407="Greenfield"),VLOOKUP($L1407,Info!$B$4:$L$266,7,FALSE),"N/A")))</f>
        <v/>
      </c>
      <c r="Y1407" s="1"/>
      <c r="Z1407" s="96" t="str">
        <f>IF($L1407="None","",IF(ISERROR(VLOOKUP($L1407,Info!$B$4:$B$266,1,FALSE)),"",VLOOKUP($L1407,Info!$B$4:$L$266,9,FALSE)))</f>
        <v/>
      </c>
      <c r="AA1407" s="96" t="str">
        <f>IF($L1407="None","",IF(ISERROR(VLOOKUP($L1407,Info!$B$4:$B$266,1,FALSE)),"",VLOOKUP($L1407,Info!$B$4:$L$266,8,FALSE)))</f>
        <v/>
      </c>
      <c r="AB1407" s="96" t="str">
        <f>IF($L1407="None","",IF(ISERROR(VLOOKUP($L1407,Info!$B$4:$B$266,1,FALSE)),"",VLOOKUP($L1407,Info!$B$4:$L$266,10,FALSE)))</f>
        <v/>
      </c>
      <c r="AC1407" s="1" t="str">
        <f>IF(W1407="SO Cable","Black,White",IF(O1407="","",IF(P1407="","",IF($J$12&lt;&gt;"ABC",IF(P1407&lt;="250",VLOOKUP(O1407,Info!$AZ$4:$BB$22,3,FALSE),VLOOKUP(O1407,Info!$AZ$23:$BB$39,3,FALSE)),IF(P1407&lt;="250",VLOOKUP(O1407,Info!$AO$4:$AQ$22,3,FALSE),VLOOKUP(O1407,Info!$AO$23:$AP$39,3,FALSE))))))</f>
        <v/>
      </c>
      <c r="AD1407" s="1"/>
      <c r="AE1407" s="1" t="str">
        <f>IF($L1407="None","",IF(ISERROR(VLOOKUP($L1407,Info!$B$4:$B$266,1,FALSE)),"",VLOOKUP($L1407,Info!$B$4:$L$266,4,FALSE)))</f>
        <v/>
      </c>
      <c r="AF1407" s="1" t="str">
        <f>IF($L1407="None","",IF(ISERROR(VLOOKUP($L1407,Info!$B$4:$B$266,1,FALSE)),"",VLOOKUP($L1407,Info!$B$4:$L$266,6,FALSE)))</f>
        <v/>
      </c>
      <c r="AG1407" s="1"/>
      <c r="AH1407" s="33" t="str" cm="1">
        <f t="array" ref="AH1407">IF(AND(L1407&lt;&gt;"",O1407&lt;&gt;"",R1407:S1407&lt;&gt;"",W1407:X1407&lt;&gt;"",Z1407:AA1407&lt;&gt;"",AC1407&lt;&gt;""),"Good","Bad")</f>
        <v>Bad</v>
      </c>
      <c r="AL1407" t="str" cm="1">
        <f t="array" ref="AL1407">IF(R1407&gt;0,_xlfn.IFS(COUNTIF($L$20:L1407,"&lt;&gt;")&lt;101,1,COUNTIF($L$20:L1407,"&lt;&gt;")&lt;201,2,COUNTIF($L$20:L1407,"&lt;&gt;")&lt;301,3,COUNTIF($L$20:L1407,"&lt;&gt;")&lt;401,4,COUNTIF($L$20:L1407,"&lt;&gt;")&lt;501,5,COUNTIF($L$20:L1407,"&lt;&gt;")&lt;601,6,COUNTIF($L$20:L1407,"&lt;&gt;")&lt;701,7,COUNTIF($L$20:L1407,"&lt;&gt;")&lt;801,8,COUNTIF($L$20:L1407,"&lt;&gt;")&lt;901,9,COUNTIF($L$20:L1407,"&lt;&gt;")&lt;1001,10,COUNTIF($L$20:L1407,"&lt;&gt;")&lt;1101,11,COUNTIF($L$20:L1407,"&lt;&gt;")&lt;1201,12,COUNTIF($L$20:L1407,"&lt;&gt;")&lt;1301,13,COUNTIF($L$20:L1407,"&lt;&gt;")&lt;1401,14,COUNTIF($L$20:L1407,"&lt;&gt;")&lt;1501,15,COUNTIF($L$20:L1407,"&lt;&gt;")&lt;1601,16,COUNTIF($L$20:L1407,"&lt;&gt;")&lt;1701,17,COUNTIF($L$20:L1407,"&lt;&gt;")&lt;1801,18,COUNTIF($L$20:L1407,"&lt;&gt;")&lt;1901,19,COUNTIF($L$20:L1407,"&lt;&gt;")&lt;2001,20,COUNTIF($L$20:L1407,"&lt;&gt;")&lt;2101,21,COUNTIF($L$20:L1407,"&lt;&gt;")&lt;2201,22,COUNTIF($L$20:L1407,"&lt;&gt;")&lt;2301,23,COUNTIF($L$20:L1407,"&lt;&gt;")&lt;2401,24,COUNTIF($L$20:L1407,"&lt;&gt;")&lt;2501,25,COUNTIF($L$20:L1407,"&lt;&gt;")&lt;2601,26,COUNTIF($L$20:L1407,"&lt;&gt;")&lt;2701,27,COUNTIF($L$20:L1407,"&lt;&gt;")&lt;2801,28,COUNTIF($L$20:L1407,"&lt;&gt;")&lt;2901,29,COUNTIF($L$20:L1407,"&lt;&gt;")&lt;3001,30),"")</f>
        <v/>
      </c>
      <c r="AM1407" t="str">
        <f t="shared" si="105"/>
        <v/>
      </c>
      <c r="AN1407" t="str">
        <f t="shared" si="109"/>
        <v/>
      </c>
      <c r="AP1407" t="str">
        <f t="shared" si="108"/>
        <v/>
      </c>
      <c r="AQ1407" t="str">
        <f>IF(AO1407="","",COUNTIFS(AM1407:$AM$3019,AO1407))</f>
        <v/>
      </c>
    </row>
    <row r="1408" spans="1:43" x14ac:dyDescent="0.25">
      <c r="A1408" s="6" t="str">
        <f>IF(COUNT($A$20:A1407)&lt;&gt;$B$4,IF(A1407="","",A1407+1),"")</f>
        <v/>
      </c>
      <c r="B1408" s="3"/>
      <c r="C1408" s="3"/>
      <c r="D1408" s="122"/>
      <c r="E1408" s="3"/>
      <c r="F1408" s="3"/>
      <c r="G1408" s="3"/>
      <c r="H1408" s="3"/>
      <c r="I1408" s="120"/>
      <c r="J1408" s="3"/>
      <c r="K1408" s="95" t="str" cm="1">
        <f t="array" ref="K1408">IF(OR($J$14 = "A",$J$14 = "B",$J$14 = "C"),IF(I1408="","",IF(LEN(I1408)&gt;2,_xlfn.IFS(ISNUMBER(SEARCH("_",I1408)),I1408,ISNUMBER(SEARCH(", ",I1408)),SUBSTITUTE(I1408,", ","_"),ISNUMBER(SEARCH("/ ",I1408)),SUBSTITUTE(I1408,"/ ","_"),ISNUMBER(SEARCH(",",I1408)),SUBSTITUTE(I1408,",","_"),ISNUMBER(SEARCH("/",I1408)),SUBSTITUTE(I1408,"/","_"),ISNUMBER(SEARCH("",I1408)),I1408),I1408)),IF(OR($J$14 = "J",$J$14 = "K"),"",IF(D1408="","",IF(LEN(D1408)&gt;2,_xlfn.IFS(ISNUMBER(SEARCH("_",D1408)),D1408,ISNUMBER(SEARCH(", ",D1408)),SUBSTITUTE(D1408,", ","_"),ISNUMBER(SEARCH("/ ",D1408)),SUBSTITUTE(D1408,"/ ","_"),ISNUMBER(SEARCH(",",D1408)),SUBSTITUTE(D1408,",","_"),ISNUMBER(SEARCH("/",D1408)),SUBSTITUTE(D1408,"/","_"),ISNUMBER(SEARCH("",D1408)),D1408),D1408))))</f>
        <v/>
      </c>
      <c r="L1408" s="1"/>
      <c r="M1408" s="1" t="str">
        <f t="shared" si="106"/>
        <v/>
      </c>
      <c r="N1408" s="94" t="str">
        <f>IF($L1408="None","",IF(ISERROR(VLOOKUP($L1408,Info!$B$4:$B$266,1,FALSE)),"",VLOOKUP($L1408,Info!$B$4:$L$266,5,FALSE)))</f>
        <v/>
      </c>
      <c r="O1408" s="94" t="str">
        <f>IF(K1408="","",IF(AND($J$12&lt;&gt;"ABC",N1408="3"),"BAC",IF(N1408="3","ABC",IF($J$12&lt;&gt;"ABC",IF($J$10="Standard",VLOOKUP(K1408,Info!$BE$4:$BF$481,2,FALSE),VLOOKUP(K1408,Info!$BI$4:$BJ$482,2,FALSE)),IF($J$10="Standard",VLOOKUP(K1408,Info!$AG$4:$AH$2994,2,FALSE),VLOOKUP(K1408,Info!$AK$4:$AL$2997,2,FALSE))))))</f>
        <v/>
      </c>
      <c r="P1408" s="94" t="str">
        <f>IF($L1408="None","",IF(ISERROR(VLOOKUP($L1408,Info!$B$4:$B$266,1,FALSE)),"",VLOOKUP($L1408,Info!$B$4:$L$266,3,FALSE)))</f>
        <v/>
      </c>
      <c r="Q1408" s="96" t="str">
        <f>IF($L1408="None","",IF(ISERROR(VLOOKUP($L1408,Info!$B$4:$B$266,1,FALSE)),"",VLOOKUP($L1408,Info!$B$4:$L$266,4,FALSE)))</f>
        <v/>
      </c>
      <c r="R1408" s="1"/>
      <c r="S1408" s="6" t="str">
        <f t="shared" si="107"/>
        <v/>
      </c>
      <c r="T1408" s="6" t="str">
        <f>IF($L1408="None","",IF(ISERROR(VLOOKUP($L1408,Info!$B$4:$B$266,1,FALSE)),"",VLOOKUP($L1408,Info!$B$4:$L$266,11,FALSE)))</f>
        <v/>
      </c>
      <c r="U1408" s="1"/>
      <c r="V1408" s="1"/>
      <c r="W1408" s="1"/>
      <c r="X1408" s="1" t="str">
        <f>IF($L1408="None","",IF(ISERROR(VLOOKUP($L1408,Info!$B$4:$B$266,1,FALSE)),"",IF(OR(W1408="Metallic Liquid Tight",W1408="Non-Metallic Liquid Tight",W1408="LSZH",W1408="Greenfield"),VLOOKUP($L1408,Info!$B$4:$L$266,7,FALSE),"N/A")))</f>
        <v/>
      </c>
      <c r="Y1408" s="1"/>
      <c r="Z1408" s="96" t="str">
        <f>IF($L1408="None","",IF(ISERROR(VLOOKUP($L1408,Info!$B$4:$B$266,1,FALSE)),"",VLOOKUP($L1408,Info!$B$4:$L$266,9,FALSE)))</f>
        <v/>
      </c>
      <c r="AA1408" s="96" t="str">
        <f>IF($L1408="None","",IF(ISERROR(VLOOKUP($L1408,Info!$B$4:$B$266,1,FALSE)),"",VLOOKUP($L1408,Info!$B$4:$L$266,8,FALSE)))</f>
        <v/>
      </c>
      <c r="AB1408" s="96" t="str">
        <f>IF($L1408="None","",IF(ISERROR(VLOOKUP($L1408,Info!$B$4:$B$266,1,FALSE)),"",VLOOKUP($L1408,Info!$B$4:$L$266,10,FALSE)))</f>
        <v/>
      </c>
      <c r="AC1408" s="1" t="str">
        <f>IF(W1408="SO Cable","Black,White",IF(O1408="","",IF(P1408="","",IF($J$12&lt;&gt;"ABC",IF(P1408&lt;="250",VLOOKUP(O1408,Info!$AZ$4:$BB$22,3,FALSE),VLOOKUP(O1408,Info!$AZ$23:$BB$39,3,FALSE)),IF(P1408&lt;="250",VLOOKUP(O1408,Info!$AO$4:$AQ$22,3,FALSE),VLOOKUP(O1408,Info!$AO$23:$AP$39,3,FALSE))))))</f>
        <v/>
      </c>
      <c r="AD1408" s="1"/>
      <c r="AE1408" s="1" t="str">
        <f>IF($L1408="None","",IF(ISERROR(VLOOKUP($L1408,Info!$B$4:$B$266,1,FALSE)),"",VLOOKUP($L1408,Info!$B$4:$L$266,4,FALSE)))</f>
        <v/>
      </c>
      <c r="AF1408" s="1" t="str">
        <f>IF($L1408="None","",IF(ISERROR(VLOOKUP($L1408,Info!$B$4:$B$266,1,FALSE)),"",VLOOKUP($L1408,Info!$B$4:$L$266,6,FALSE)))</f>
        <v/>
      </c>
      <c r="AG1408" s="1"/>
      <c r="AH1408" s="33" t="str" cm="1">
        <f t="array" ref="AH1408">IF(AND(L1408&lt;&gt;"",O1408&lt;&gt;"",R1408:S1408&lt;&gt;"",W1408:X1408&lt;&gt;"",Z1408:AA1408&lt;&gt;"",AC1408&lt;&gt;""),"Good","Bad")</f>
        <v>Bad</v>
      </c>
      <c r="AL1408" t="str" cm="1">
        <f t="array" ref="AL1408">IF(R1408&gt;0,_xlfn.IFS(COUNTIF($L$20:L1408,"&lt;&gt;")&lt;101,1,COUNTIF($L$20:L1408,"&lt;&gt;")&lt;201,2,COUNTIF($L$20:L1408,"&lt;&gt;")&lt;301,3,COUNTIF($L$20:L1408,"&lt;&gt;")&lt;401,4,COUNTIF($L$20:L1408,"&lt;&gt;")&lt;501,5,COUNTIF($L$20:L1408,"&lt;&gt;")&lt;601,6,COUNTIF($L$20:L1408,"&lt;&gt;")&lt;701,7,COUNTIF($L$20:L1408,"&lt;&gt;")&lt;801,8,COUNTIF($L$20:L1408,"&lt;&gt;")&lt;901,9,COUNTIF($L$20:L1408,"&lt;&gt;")&lt;1001,10,COUNTIF($L$20:L1408,"&lt;&gt;")&lt;1101,11,COUNTIF($L$20:L1408,"&lt;&gt;")&lt;1201,12,COUNTIF($L$20:L1408,"&lt;&gt;")&lt;1301,13,COUNTIF($L$20:L1408,"&lt;&gt;")&lt;1401,14,COUNTIF($L$20:L1408,"&lt;&gt;")&lt;1501,15,COUNTIF($L$20:L1408,"&lt;&gt;")&lt;1601,16,COUNTIF($L$20:L1408,"&lt;&gt;")&lt;1701,17,COUNTIF($L$20:L1408,"&lt;&gt;")&lt;1801,18,COUNTIF($L$20:L1408,"&lt;&gt;")&lt;1901,19,COUNTIF($L$20:L1408,"&lt;&gt;")&lt;2001,20,COUNTIF($L$20:L1408,"&lt;&gt;")&lt;2101,21,COUNTIF($L$20:L1408,"&lt;&gt;")&lt;2201,22,COUNTIF($L$20:L1408,"&lt;&gt;")&lt;2301,23,COUNTIF($L$20:L1408,"&lt;&gt;")&lt;2401,24,COUNTIF($L$20:L1408,"&lt;&gt;")&lt;2501,25,COUNTIF($L$20:L1408,"&lt;&gt;")&lt;2601,26,COUNTIF($L$20:L1408,"&lt;&gt;")&lt;2701,27,COUNTIF($L$20:L1408,"&lt;&gt;")&lt;2801,28,COUNTIF($L$20:L1408,"&lt;&gt;")&lt;2901,29,COUNTIF($L$20:L1408,"&lt;&gt;")&lt;3001,30),"")</f>
        <v/>
      </c>
      <c r="AM1408" t="str">
        <f t="shared" si="105"/>
        <v/>
      </c>
      <c r="AN1408" t="str">
        <f t="shared" si="109"/>
        <v/>
      </c>
      <c r="AP1408" t="str">
        <f t="shared" si="108"/>
        <v/>
      </c>
      <c r="AQ1408" t="str">
        <f>IF(AO1408="","",COUNTIFS(AM1408:$AM$3019,AO1408))</f>
        <v/>
      </c>
    </row>
    <row r="1409" spans="1:43" x14ac:dyDescent="0.25">
      <c r="A1409" s="6" t="str">
        <f>IF(COUNT($A$20:A1408)&lt;&gt;$B$4,IF(A1408="","",A1408+1),"")</f>
        <v/>
      </c>
      <c r="B1409" s="3"/>
      <c r="C1409" s="3"/>
      <c r="D1409" s="122"/>
      <c r="E1409" s="3"/>
      <c r="F1409" s="3"/>
      <c r="G1409" s="3"/>
      <c r="H1409" s="3"/>
      <c r="I1409" s="120"/>
      <c r="J1409" s="3"/>
      <c r="K1409" s="95" t="str" cm="1">
        <f t="array" ref="K1409">IF(OR($J$14 = "A",$J$14 = "B",$J$14 = "C"),IF(I1409="","",IF(LEN(I1409)&gt;2,_xlfn.IFS(ISNUMBER(SEARCH("_",I1409)),I1409,ISNUMBER(SEARCH(", ",I1409)),SUBSTITUTE(I1409,", ","_"),ISNUMBER(SEARCH("/ ",I1409)),SUBSTITUTE(I1409,"/ ","_"),ISNUMBER(SEARCH(",",I1409)),SUBSTITUTE(I1409,",","_"),ISNUMBER(SEARCH("/",I1409)),SUBSTITUTE(I1409,"/","_"),ISNUMBER(SEARCH("",I1409)),I1409),I1409)),IF(OR($J$14 = "J",$J$14 = "K"),"",IF(D1409="","",IF(LEN(D1409)&gt;2,_xlfn.IFS(ISNUMBER(SEARCH("_",D1409)),D1409,ISNUMBER(SEARCH(", ",D1409)),SUBSTITUTE(D1409,", ","_"),ISNUMBER(SEARCH("/ ",D1409)),SUBSTITUTE(D1409,"/ ","_"),ISNUMBER(SEARCH(",",D1409)),SUBSTITUTE(D1409,",","_"),ISNUMBER(SEARCH("/",D1409)),SUBSTITUTE(D1409,"/","_"),ISNUMBER(SEARCH("",D1409)),D1409),D1409))))</f>
        <v/>
      </c>
      <c r="L1409" s="1"/>
      <c r="M1409" s="1" t="str">
        <f t="shared" si="106"/>
        <v/>
      </c>
      <c r="N1409" s="94" t="str">
        <f>IF($L1409="None","",IF(ISERROR(VLOOKUP($L1409,Info!$B$4:$B$266,1,FALSE)),"",VLOOKUP($L1409,Info!$B$4:$L$266,5,FALSE)))</f>
        <v/>
      </c>
      <c r="O1409" s="94" t="str">
        <f>IF(K1409="","",IF(AND($J$12&lt;&gt;"ABC",N1409="3"),"BAC",IF(N1409="3","ABC",IF($J$12&lt;&gt;"ABC",IF($J$10="Standard",VLOOKUP(K1409,Info!$BE$4:$BF$481,2,FALSE),VLOOKUP(K1409,Info!$BI$4:$BJ$482,2,FALSE)),IF($J$10="Standard",VLOOKUP(K1409,Info!$AG$4:$AH$2994,2,FALSE),VLOOKUP(K1409,Info!$AK$4:$AL$2997,2,FALSE))))))</f>
        <v/>
      </c>
      <c r="P1409" s="94" t="str">
        <f>IF($L1409="None","",IF(ISERROR(VLOOKUP($L1409,Info!$B$4:$B$266,1,FALSE)),"",VLOOKUP($L1409,Info!$B$4:$L$266,3,FALSE)))</f>
        <v/>
      </c>
      <c r="Q1409" s="96" t="str">
        <f>IF($L1409="None","",IF(ISERROR(VLOOKUP($L1409,Info!$B$4:$B$266,1,FALSE)),"",VLOOKUP($L1409,Info!$B$4:$L$266,4,FALSE)))</f>
        <v/>
      </c>
      <c r="R1409" s="1"/>
      <c r="S1409" s="6" t="str">
        <f t="shared" si="107"/>
        <v/>
      </c>
      <c r="T1409" s="6" t="str">
        <f>IF($L1409="None","",IF(ISERROR(VLOOKUP($L1409,Info!$B$4:$B$266,1,FALSE)),"",VLOOKUP($L1409,Info!$B$4:$L$266,11,FALSE)))</f>
        <v/>
      </c>
      <c r="U1409" s="1"/>
      <c r="V1409" s="1"/>
      <c r="W1409" s="1"/>
      <c r="X1409" s="1" t="str">
        <f>IF($L1409="None","",IF(ISERROR(VLOOKUP($L1409,Info!$B$4:$B$266,1,FALSE)),"",IF(OR(W1409="Metallic Liquid Tight",W1409="Non-Metallic Liquid Tight",W1409="LSZH",W1409="Greenfield"),VLOOKUP($L1409,Info!$B$4:$L$266,7,FALSE),"N/A")))</f>
        <v/>
      </c>
      <c r="Y1409" s="1"/>
      <c r="Z1409" s="96" t="str">
        <f>IF($L1409="None","",IF(ISERROR(VLOOKUP($L1409,Info!$B$4:$B$266,1,FALSE)),"",VLOOKUP($L1409,Info!$B$4:$L$266,9,FALSE)))</f>
        <v/>
      </c>
      <c r="AA1409" s="96" t="str">
        <f>IF($L1409="None","",IF(ISERROR(VLOOKUP($L1409,Info!$B$4:$B$266,1,FALSE)),"",VLOOKUP($L1409,Info!$B$4:$L$266,8,FALSE)))</f>
        <v/>
      </c>
      <c r="AB1409" s="96" t="str">
        <f>IF($L1409="None","",IF(ISERROR(VLOOKUP($L1409,Info!$B$4:$B$266,1,FALSE)),"",VLOOKUP($L1409,Info!$B$4:$L$266,10,FALSE)))</f>
        <v/>
      </c>
      <c r="AC1409" s="1" t="str">
        <f>IF(W1409="SO Cable","Black,White",IF(O1409="","",IF(P1409="","",IF($J$12&lt;&gt;"ABC",IF(P1409&lt;="250",VLOOKUP(O1409,Info!$AZ$4:$BB$22,3,FALSE),VLOOKUP(O1409,Info!$AZ$23:$BB$39,3,FALSE)),IF(P1409&lt;="250",VLOOKUP(O1409,Info!$AO$4:$AQ$22,3,FALSE),VLOOKUP(O1409,Info!$AO$23:$AP$39,3,FALSE))))))</f>
        <v/>
      </c>
      <c r="AD1409" s="1"/>
      <c r="AE1409" s="1" t="str">
        <f>IF($L1409="None","",IF(ISERROR(VLOOKUP($L1409,Info!$B$4:$B$266,1,FALSE)),"",VLOOKUP($L1409,Info!$B$4:$L$266,4,FALSE)))</f>
        <v/>
      </c>
      <c r="AF1409" s="1" t="str">
        <f>IF($L1409="None","",IF(ISERROR(VLOOKUP($L1409,Info!$B$4:$B$266,1,FALSE)),"",VLOOKUP($L1409,Info!$B$4:$L$266,6,FALSE)))</f>
        <v/>
      </c>
      <c r="AG1409" s="1"/>
      <c r="AH1409" s="33" t="str" cm="1">
        <f t="array" ref="AH1409">IF(AND(L1409&lt;&gt;"",O1409&lt;&gt;"",R1409:S1409&lt;&gt;"",W1409:X1409&lt;&gt;"",Z1409:AA1409&lt;&gt;"",AC1409&lt;&gt;""),"Good","Bad")</f>
        <v>Bad</v>
      </c>
      <c r="AL1409" t="str" cm="1">
        <f t="array" ref="AL1409">IF(R1409&gt;0,_xlfn.IFS(COUNTIF($L$20:L1409,"&lt;&gt;")&lt;101,1,COUNTIF($L$20:L1409,"&lt;&gt;")&lt;201,2,COUNTIF($L$20:L1409,"&lt;&gt;")&lt;301,3,COUNTIF($L$20:L1409,"&lt;&gt;")&lt;401,4,COUNTIF($L$20:L1409,"&lt;&gt;")&lt;501,5,COUNTIF($L$20:L1409,"&lt;&gt;")&lt;601,6,COUNTIF($L$20:L1409,"&lt;&gt;")&lt;701,7,COUNTIF($L$20:L1409,"&lt;&gt;")&lt;801,8,COUNTIF($L$20:L1409,"&lt;&gt;")&lt;901,9,COUNTIF($L$20:L1409,"&lt;&gt;")&lt;1001,10,COUNTIF($L$20:L1409,"&lt;&gt;")&lt;1101,11,COUNTIF($L$20:L1409,"&lt;&gt;")&lt;1201,12,COUNTIF($L$20:L1409,"&lt;&gt;")&lt;1301,13,COUNTIF($L$20:L1409,"&lt;&gt;")&lt;1401,14,COUNTIF($L$20:L1409,"&lt;&gt;")&lt;1501,15,COUNTIF($L$20:L1409,"&lt;&gt;")&lt;1601,16,COUNTIF($L$20:L1409,"&lt;&gt;")&lt;1701,17,COUNTIF($L$20:L1409,"&lt;&gt;")&lt;1801,18,COUNTIF($L$20:L1409,"&lt;&gt;")&lt;1901,19,COUNTIF($L$20:L1409,"&lt;&gt;")&lt;2001,20,COUNTIF($L$20:L1409,"&lt;&gt;")&lt;2101,21,COUNTIF($L$20:L1409,"&lt;&gt;")&lt;2201,22,COUNTIF($L$20:L1409,"&lt;&gt;")&lt;2301,23,COUNTIF($L$20:L1409,"&lt;&gt;")&lt;2401,24,COUNTIF($L$20:L1409,"&lt;&gt;")&lt;2501,25,COUNTIF($L$20:L1409,"&lt;&gt;")&lt;2601,26,COUNTIF($L$20:L1409,"&lt;&gt;")&lt;2701,27,COUNTIF($L$20:L1409,"&lt;&gt;")&lt;2801,28,COUNTIF($L$20:L1409,"&lt;&gt;")&lt;2901,29,COUNTIF($L$20:L1409,"&lt;&gt;")&lt;3001,30),"")</f>
        <v/>
      </c>
      <c r="AM1409" t="str">
        <f t="shared" si="105"/>
        <v/>
      </c>
      <c r="AN1409" t="str">
        <f t="shared" si="109"/>
        <v/>
      </c>
      <c r="AP1409" t="str">
        <f t="shared" si="108"/>
        <v/>
      </c>
      <c r="AQ1409" t="str">
        <f>IF(AO1409="","",COUNTIFS(AM1409:$AM$3019,AO1409))</f>
        <v/>
      </c>
    </row>
    <row r="1410" spans="1:43" x14ac:dyDescent="0.25">
      <c r="A1410" s="6" t="str">
        <f>IF(COUNT($A$20:A1409)&lt;&gt;$B$4,IF(A1409="","",A1409+1),"")</f>
        <v/>
      </c>
      <c r="B1410" s="3"/>
      <c r="C1410" s="3"/>
      <c r="D1410" s="122"/>
      <c r="E1410" s="3"/>
      <c r="F1410" s="3"/>
      <c r="G1410" s="3"/>
      <c r="H1410" s="3"/>
      <c r="I1410" s="120"/>
      <c r="J1410" s="3"/>
      <c r="K1410" s="95" t="str" cm="1">
        <f t="array" ref="K1410">IF(OR($J$14 = "A",$J$14 = "B",$J$14 = "C"),IF(I1410="","",IF(LEN(I1410)&gt;2,_xlfn.IFS(ISNUMBER(SEARCH("_",I1410)),I1410,ISNUMBER(SEARCH(", ",I1410)),SUBSTITUTE(I1410,", ","_"),ISNUMBER(SEARCH("/ ",I1410)),SUBSTITUTE(I1410,"/ ","_"),ISNUMBER(SEARCH(",",I1410)),SUBSTITUTE(I1410,",","_"),ISNUMBER(SEARCH("/",I1410)),SUBSTITUTE(I1410,"/","_"),ISNUMBER(SEARCH("",I1410)),I1410),I1410)),IF(OR($J$14 = "J",$J$14 = "K"),"",IF(D1410="","",IF(LEN(D1410)&gt;2,_xlfn.IFS(ISNUMBER(SEARCH("_",D1410)),D1410,ISNUMBER(SEARCH(", ",D1410)),SUBSTITUTE(D1410,", ","_"),ISNUMBER(SEARCH("/ ",D1410)),SUBSTITUTE(D1410,"/ ","_"),ISNUMBER(SEARCH(",",D1410)),SUBSTITUTE(D1410,",","_"),ISNUMBER(SEARCH("/",D1410)),SUBSTITUTE(D1410,"/","_"),ISNUMBER(SEARCH("",D1410)),D1410),D1410))))</f>
        <v/>
      </c>
      <c r="L1410" s="1"/>
      <c r="M1410" s="1" t="str">
        <f t="shared" si="106"/>
        <v/>
      </c>
      <c r="N1410" s="94" t="str">
        <f>IF($L1410="None","",IF(ISERROR(VLOOKUP($L1410,Info!$B$4:$B$266,1,FALSE)),"",VLOOKUP($L1410,Info!$B$4:$L$266,5,FALSE)))</f>
        <v/>
      </c>
      <c r="O1410" s="94" t="str">
        <f>IF(K1410="","",IF(AND($J$12&lt;&gt;"ABC",N1410="3"),"BAC",IF(N1410="3","ABC",IF($J$12&lt;&gt;"ABC",IF($J$10="Standard",VLOOKUP(K1410,Info!$BE$4:$BF$481,2,FALSE),VLOOKUP(K1410,Info!$BI$4:$BJ$482,2,FALSE)),IF($J$10="Standard",VLOOKUP(K1410,Info!$AG$4:$AH$2994,2,FALSE),VLOOKUP(K1410,Info!$AK$4:$AL$2997,2,FALSE))))))</f>
        <v/>
      </c>
      <c r="P1410" s="94" t="str">
        <f>IF($L1410="None","",IF(ISERROR(VLOOKUP($L1410,Info!$B$4:$B$266,1,FALSE)),"",VLOOKUP($L1410,Info!$B$4:$L$266,3,FALSE)))</f>
        <v/>
      </c>
      <c r="Q1410" s="96" t="str">
        <f>IF($L1410="None","",IF(ISERROR(VLOOKUP($L1410,Info!$B$4:$B$266,1,FALSE)),"",VLOOKUP($L1410,Info!$B$4:$L$266,4,FALSE)))</f>
        <v/>
      </c>
      <c r="R1410" s="1"/>
      <c r="S1410" s="6" t="str">
        <f t="shared" si="107"/>
        <v/>
      </c>
      <c r="T1410" s="6" t="str">
        <f>IF($L1410="None","",IF(ISERROR(VLOOKUP($L1410,Info!$B$4:$B$266,1,FALSE)),"",VLOOKUP($L1410,Info!$B$4:$L$266,11,FALSE)))</f>
        <v/>
      </c>
      <c r="U1410" s="1"/>
      <c r="V1410" s="1"/>
      <c r="W1410" s="1"/>
      <c r="X1410" s="1" t="str">
        <f>IF($L1410="None","",IF(ISERROR(VLOOKUP($L1410,Info!$B$4:$B$266,1,FALSE)),"",IF(OR(W1410="Metallic Liquid Tight",W1410="Non-Metallic Liquid Tight",W1410="LSZH",W1410="Greenfield"),VLOOKUP($L1410,Info!$B$4:$L$266,7,FALSE),"N/A")))</f>
        <v/>
      </c>
      <c r="Y1410" s="1"/>
      <c r="Z1410" s="96" t="str">
        <f>IF($L1410="None","",IF(ISERROR(VLOOKUP($L1410,Info!$B$4:$B$266,1,FALSE)),"",VLOOKUP($L1410,Info!$B$4:$L$266,9,FALSE)))</f>
        <v/>
      </c>
      <c r="AA1410" s="96" t="str">
        <f>IF($L1410="None","",IF(ISERROR(VLOOKUP($L1410,Info!$B$4:$B$266,1,FALSE)),"",VLOOKUP($L1410,Info!$B$4:$L$266,8,FALSE)))</f>
        <v/>
      </c>
      <c r="AB1410" s="96" t="str">
        <f>IF($L1410="None","",IF(ISERROR(VLOOKUP($L1410,Info!$B$4:$B$266,1,FALSE)),"",VLOOKUP($L1410,Info!$B$4:$L$266,10,FALSE)))</f>
        <v/>
      </c>
      <c r="AC1410" s="1" t="str">
        <f>IF(W1410="SO Cable","Black,White",IF(O1410="","",IF(P1410="","",IF($J$12&lt;&gt;"ABC",IF(P1410&lt;="250",VLOOKUP(O1410,Info!$AZ$4:$BB$22,3,FALSE),VLOOKUP(O1410,Info!$AZ$23:$BB$39,3,FALSE)),IF(P1410&lt;="250",VLOOKUP(O1410,Info!$AO$4:$AQ$22,3,FALSE),VLOOKUP(O1410,Info!$AO$23:$AP$39,3,FALSE))))))</f>
        <v/>
      </c>
      <c r="AD1410" s="1"/>
      <c r="AE1410" s="1" t="str">
        <f>IF($L1410="None","",IF(ISERROR(VLOOKUP($L1410,Info!$B$4:$B$266,1,FALSE)),"",VLOOKUP($L1410,Info!$B$4:$L$266,4,FALSE)))</f>
        <v/>
      </c>
      <c r="AF1410" s="1" t="str">
        <f>IF($L1410="None","",IF(ISERROR(VLOOKUP($L1410,Info!$B$4:$B$266,1,FALSE)),"",VLOOKUP($L1410,Info!$B$4:$L$266,6,FALSE)))</f>
        <v/>
      </c>
      <c r="AG1410" s="1"/>
      <c r="AH1410" s="33" t="str" cm="1">
        <f t="array" ref="AH1410">IF(AND(L1410&lt;&gt;"",O1410&lt;&gt;"",R1410:S1410&lt;&gt;"",W1410:X1410&lt;&gt;"",Z1410:AA1410&lt;&gt;"",AC1410&lt;&gt;""),"Good","Bad")</f>
        <v>Bad</v>
      </c>
      <c r="AL1410" t="str" cm="1">
        <f t="array" ref="AL1410">IF(R1410&gt;0,_xlfn.IFS(COUNTIF($L$20:L1410,"&lt;&gt;")&lt;101,1,COUNTIF($L$20:L1410,"&lt;&gt;")&lt;201,2,COUNTIF($L$20:L1410,"&lt;&gt;")&lt;301,3,COUNTIF($L$20:L1410,"&lt;&gt;")&lt;401,4,COUNTIF($L$20:L1410,"&lt;&gt;")&lt;501,5,COUNTIF($L$20:L1410,"&lt;&gt;")&lt;601,6,COUNTIF($L$20:L1410,"&lt;&gt;")&lt;701,7,COUNTIF($L$20:L1410,"&lt;&gt;")&lt;801,8,COUNTIF($L$20:L1410,"&lt;&gt;")&lt;901,9,COUNTIF($L$20:L1410,"&lt;&gt;")&lt;1001,10,COUNTIF($L$20:L1410,"&lt;&gt;")&lt;1101,11,COUNTIF($L$20:L1410,"&lt;&gt;")&lt;1201,12,COUNTIF($L$20:L1410,"&lt;&gt;")&lt;1301,13,COUNTIF($L$20:L1410,"&lt;&gt;")&lt;1401,14,COUNTIF($L$20:L1410,"&lt;&gt;")&lt;1501,15,COUNTIF($L$20:L1410,"&lt;&gt;")&lt;1601,16,COUNTIF($L$20:L1410,"&lt;&gt;")&lt;1701,17,COUNTIF($L$20:L1410,"&lt;&gt;")&lt;1801,18,COUNTIF($L$20:L1410,"&lt;&gt;")&lt;1901,19,COUNTIF($L$20:L1410,"&lt;&gt;")&lt;2001,20,COUNTIF($L$20:L1410,"&lt;&gt;")&lt;2101,21,COUNTIF($L$20:L1410,"&lt;&gt;")&lt;2201,22,COUNTIF($L$20:L1410,"&lt;&gt;")&lt;2301,23,COUNTIF($L$20:L1410,"&lt;&gt;")&lt;2401,24,COUNTIF($L$20:L1410,"&lt;&gt;")&lt;2501,25,COUNTIF($L$20:L1410,"&lt;&gt;")&lt;2601,26,COUNTIF($L$20:L1410,"&lt;&gt;")&lt;2701,27,COUNTIF($L$20:L1410,"&lt;&gt;")&lt;2801,28,COUNTIF($L$20:L1410,"&lt;&gt;")&lt;2901,29,COUNTIF($L$20:L1410,"&lt;&gt;")&lt;3001,30),"")</f>
        <v/>
      </c>
      <c r="AM1410" t="str">
        <f t="shared" si="105"/>
        <v/>
      </c>
      <c r="AN1410" t="str">
        <f t="shared" si="109"/>
        <v/>
      </c>
      <c r="AP1410" t="str">
        <f t="shared" si="108"/>
        <v/>
      </c>
      <c r="AQ1410" t="str">
        <f>IF(AO1410="","",COUNTIFS(AM1410:$AM$3019,AO1410))</f>
        <v/>
      </c>
    </row>
    <row r="1411" spans="1:43" x14ac:dyDescent="0.25">
      <c r="A1411" s="6" t="str">
        <f>IF(COUNT($A$20:A1410)&lt;&gt;$B$4,IF(A1410="","",A1410+1),"")</f>
        <v/>
      </c>
      <c r="B1411" s="3"/>
      <c r="C1411" s="3"/>
      <c r="D1411" s="122"/>
      <c r="E1411" s="3"/>
      <c r="F1411" s="3"/>
      <c r="G1411" s="3"/>
      <c r="H1411" s="3"/>
      <c r="I1411" s="120"/>
      <c r="J1411" s="3"/>
      <c r="K1411" s="95" t="str" cm="1">
        <f t="array" ref="K1411">IF(OR($J$14 = "A",$J$14 = "B",$J$14 = "C"),IF(I1411="","",IF(LEN(I1411)&gt;2,_xlfn.IFS(ISNUMBER(SEARCH("_",I1411)),I1411,ISNUMBER(SEARCH(", ",I1411)),SUBSTITUTE(I1411,", ","_"),ISNUMBER(SEARCH("/ ",I1411)),SUBSTITUTE(I1411,"/ ","_"),ISNUMBER(SEARCH(",",I1411)),SUBSTITUTE(I1411,",","_"),ISNUMBER(SEARCH("/",I1411)),SUBSTITUTE(I1411,"/","_"),ISNUMBER(SEARCH("",I1411)),I1411),I1411)),IF(OR($J$14 = "J",$J$14 = "K"),"",IF(D1411="","",IF(LEN(D1411)&gt;2,_xlfn.IFS(ISNUMBER(SEARCH("_",D1411)),D1411,ISNUMBER(SEARCH(", ",D1411)),SUBSTITUTE(D1411,", ","_"),ISNUMBER(SEARCH("/ ",D1411)),SUBSTITUTE(D1411,"/ ","_"),ISNUMBER(SEARCH(",",D1411)),SUBSTITUTE(D1411,",","_"),ISNUMBER(SEARCH("/",D1411)),SUBSTITUTE(D1411,"/","_"),ISNUMBER(SEARCH("",D1411)),D1411),D1411))))</f>
        <v/>
      </c>
      <c r="L1411" s="1"/>
      <c r="M1411" s="1" t="str">
        <f t="shared" si="106"/>
        <v/>
      </c>
      <c r="N1411" s="94" t="str">
        <f>IF($L1411="None","",IF(ISERROR(VLOOKUP($L1411,Info!$B$4:$B$266,1,FALSE)),"",VLOOKUP($L1411,Info!$B$4:$L$266,5,FALSE)))</f>
        <v/>
      </c>
      <c r="O1411" s="94" t="str">
        <f>IF(K1411="","",IF(AND($J$12&lt;&gt;"ABC",N1411="3"),"BAC",IF(N1411="3","ABC",IF($J$12&lt;&gt;"ABC",IF($J$10="Standard",VLOOKUP(K1411,Info!$BE$4:$BF$481,2,FALSE),VLOOKUP(K1411,Info!$BI$4:$BJ$482,2,FALSE)),IF($J$10="Standard",VLOOKUP(K1411,Info!$AG$4:$AH$2994,2,FALSE),VLOOKUP(K1411,Info!$AK$4:$AL$2997,2,FALSE))))))</f>
        <v/>
      </c>
      <c r="P1411" s="94" t="str">
        <f>IF($L1411="None","",IF(ISERROR(VLOOKUP($L1411,Info!$B$4:$B$266,1,FALSE)),"",VLOOKUP($L1411,Info!$B$4:$L$266,3,FALSE)))</f>
        <v/>
      </c>
      <c r="Q1411" s="96" t="str">
        <f>IF($L1411="None","",IF(ISERROR(VLOOKUP($L1411,Info!$B$4:$B$266,1,FALSE)),"",VLOOKUP($L1411,Info!$B$4:$L$266,4,FALSE)))</f>
        <v/>
      </c>
      <c r="R1411" s="1"/>
      <c r="S1411" s="6" t="str">
        <f t="shared" si="107"/>
        <v/>
      </c>
      <c r="T1411" s="6" t="str">
        <f>IF($L1411="None","",IF(ISERROR(VLOOKUP($L1411,Info!$B$4:$B$266,1,FALSE)),"",VLOOKUP($L1411,Info!$B$4:$L$266,11,FALSE)))</f>
        <v/>
      </c>
      <c r="U1411" s="1"/>
      <c r="V1411" s="1"/>
      <c r="W1411" s="1"/>
      <c r="X1411" s="1" t="str">
        <f>IF($L1411="None","",IF(ISERROR(VLOOKUP($L1411,Info!$B$4:$B$266,1,FALSE)),"",IF(OR(W1411="Metallic Liquid Tight",W1411="Non-Metallic Liquid Tight",W1411="LSZH",W1411="Greenfield"),VLOOKUP($L1411,Info!$B$4:$L$266,7,FALSE),"N/A")))</f>
        <v/>
      </c>
      <c r="Y1411" s="1"/>
      <c r="Z1411" s="96" t="str">
        <f>IF($L1411="None","",IF(ISERROR(VLOOKUP($L1411,Info!$B$4:$B$266,1,FALSE)),"",VLOOKUP($L1411,Info!$B$4:$L$266,9,FALSE)))</f>
        <v/>
      </c>
      <c r="AA1411" s="96" t="str">
        <f>IF($L1411="None","",IF(ISERROR(VLOOKUP($L1411,Info!$B$4:$B$266,1,FALSE)),"",VLOOKUP($L1411,Info!$B$4:$L$266,8,FALSE)))</f>
        <v/>
      </c>
      <c r="AB1411" s="96" t="str">
        <f>IF($L1411="None","",IF(ISERROR(VLOOKUP($L1411,Info!$B$4:$B$266,1,FALSE)),"",VLOOKUP($L1411,Info!$B$4:$L$266,10,FALSE)))</f>
        <v/>
      </c>
      <c r="AC1411" s="1" t="str">
        <f>IF(W1411="SO Cable","Black,White",IF(O1411="","",IF(P1411="","",IF($J$12&lt;&gt;"ABC",IF(P1411&lt;="250",VLOOKUP(O1411,Info!$AZ$4:$BB$22,3,FALSE),VLOOKUP(O1411,Info!$AZ$23:$BB$39,3,FALSE)),IF(P1411&lt;="250",VLOOKUP(O1411,Info!$AO$4:$AQ$22,3,FALSE),VLOOKUP(O1411,Info!$AO$23:$AP$39,3,FALSE))))))</f>
        <v/>
      </c>
      <c r="AD1411" s="1"/>
      <c r="AE1411" s="1" t="str">
        <f>IF($L1411="None","",IF(ISERROR(VLOOKUP($L1411,Info!$B$4:$B$266,1,FALSE)),"",VLOOKUP($L1411,Info!$B$4:$L$266,4,FALSE)))</f>
        <v/>
      </c>
      <c r="AF1411" s="1" t="str">
        <f>IF($L1411="None","",IF(ISERROR(VLOOKUP($L1411,Info!$B$4:$B$266,1,FALSE)),"",VLOOKUP($L1411,Info!$B$4:$L$266,6,FALSE)))</f>
        <v/>
      </c>
      <c r="AG1411" s="1"/>
      <c r="AH1411" s="33" t="str" cm="1">
        <f t="array" ref="AH1411">IF(AND(L1411&lt;&gt;"",O1411&lt;&gt;"",R1411:S1411&lt;&gt;"",W1411:X1411&lt;&gt;"",Z1411:AA1411&lt;&gt;"",AC1411&lt;&gt;""),"Good","Bad")</f>
        <v>Bad</v>
      </c>
      <c r="AL1411" t="str" cm="1">
        <f t="array" ref="AL1411">IF(R1411&gt;0,_xlfn.IFS(COUNTIF($L$20:L1411,"&lt;&gt;")&lt;101,1,COUNTIF($L$20:L1411,"&lt;&gt;")&lt;201,2,COUNTIF($L$20:L1411,"&lt;&gt;")&lt;301,3,COUNTIF($L$20:L1411,"&lt;&gt;")&lt;401,4,COUNTIF($L$20:L1411,"&lt;&gt;")&lt;501,5,COUNTIF($L$20:L1411,"&lt;&gt;")&lt;601,6,COUNTIF($L$20:L1411,"&lt;&gt;")&lt;701,7,COUNTIF($L$20:L1411,"&lt;&gt;")&lt;801,8,COUNTIF($L$20:L1411,"&lt;&gt;")&lt;901,9,COUNTIF($L$20:L1411,"&lt;&gt;")&lt;1001,10,COUNTIF($L$20:L1411,"&lt;&gt;")&lt;1101,11,COUNTIF($L$20:L1411,"&lt;&gt;")&lt;1201,12,COUNTIF($L$20:L1411,"&lt;&gt;")&lt;1301,13,COUNTIF($L$20:L1411,"&lt;&gt;")&lt;1401,14,COUNTIF($L$20:L1411,"&lt;&gt;")&lt;1501,15,COUNTIF($L$20:L1411,"&lt;&gt;")&lt;1601,16,COUNTIF($L$20:L1411,"&lt;&gt;")&lt;1701,17,COUNTIF($L$20:L1411,"&lt;&gt;")&lt;1801,18,COUNTIF($L$20:L1411,"&lt;&gt;")&lt;1901,19,COUNTIF($L$20:L1411,"&lt;&gt;")&lt;2001,20,COUNTIF($L$20:L1411,"&lt;&gt;")&lt;2101,21,COUNTIF($L$20:L1411,"&lt;&gt;")&lt;2201,22,COUNTIF($L$20:L1411,"&lt;&gt;")&lt;2301,23,COUNTIF($L$20:L1411,"&lt;&gt;")&lt;2401,24,COUNTIF($L$20:L1411,"&lt;&gt;")&lt;2501,25,COUNTIF($L$20:L1411,"&lt;&gt;")&lt;2601,26,COUNTIF($L$20:L1411,"&lt;&gt;")&lt;2701,27,COUNTIF($L$20:L1411,"&lt;&gt;")&lt;2801,28,COUNTIF($L$20:L1411,"&lt;&gt;")&lt;2901,29,COUNTIF($L$20:L1411,"&lt;&gt;")&lt;3001,30),"")</f>
        <v/>
      </c>
      <c r="AM1411" t="str">
        <f t="shared" si="105"/>
        <v/>
      </c>
      <c r="AN1411" t="str">
        <f t="shared" si="109"/>
        <v/>
      </c>
      <c r="AP1411" t="str">
        <f t="shared" si="108"/>
        <v/>
      </c>
      <c r="AQ1411" t="str">
        <f>IF(AO1411="","",COUNTIFS(AM1411:$AM$3019,AO1411))</f>
        <v/>
      </c>
    </row>
    <row r="1412" spans="1:43" x14ac:dyDescent="0.25">
      <c r="A1412" s="6" t="str">
        <f>IF(COUNT($A$20:A1411)&lt;&gt;$B$4,IF(A1411="","",A1411+1),"")</f>
        <v/>
      </c>
      <c r="B1412" s="3"/>
      <c r="C1412" s="3"/>
      <c r="D1412" s="122"/>
      <c r="E1412" s="3"/>
      <c r="F1412" s="3"/>
      <c r="G1412" s="3"/>
      <c r="H1412" s="3"/>
      <c r="I1412" s="120"/>
      <c r="J1412" s="3"/>
      <c r="K1412" s="95" t="str" cm="1">
        <f t="array" ref="K1412">IF(OR($J$14 = "A",$J$14 = "B",$J$14 = "C"),IF(I1412="","",IF(LEN(I1412)&gt;2,_xlfn.IFS(ISNUMBER(SEARCH("_",I1412)),I1412,ISNUMBER(SEARCH(", ",I1412)),SUBSTITUTE(I1412,", ","_"),ISNUMBER(SEARCH("/ ",I1412)),SUBSTITUTE(I1412,"/ ","_"),ISNUMBER(SEARCH(",",I1412)),SUBSTITUTE(I1412,",","_"),ISNUMBER(SEARCH("/",I1412)),SUBSTITUTE(I1412,"/","_"),ISNUMBER(SEARCH("",I1412)),I1412),I1412)),IF(OR($J$14 = "J",$J$14 = "K"),"",IF(D1412="","",IF(LEN(D1412)&gt;2,_xlfn.IFS(ISNUMBER(SEARCH("_",D1412)),D1412,ISNUMBER(SEARCH(", ",D1412)),SUBSTITUTE(D1412,", ","_"),ISNUMBER(SEARCH("/ ",D1412)),SUBSTITUTE(D1412,"/ ","_"),ISNUMBER(SEARCH(",",D1412)),SUBSTITUTE(D1412,",","_"),ISNUMBER(SEARCH("/",D1412)),SUBSTITUTE(D1412,"/","_"),ISNUMBER(SEARCH("",D1412)),D1412),D1412))))</f>
        <v/>
      </c>
      <c r="L1412" s="1"/>
      <c r="M1412" s="1" t="str">
        <f t="shared" si="106"/>
        <v/>
      </c>
      <c r="N1412" s="94" t="str">
        <f>IF($L1412="None","",IF(ISERROR(VLOOKUP($L1412,Info!$B$4:$B$266,1,FALSE)),"",VLOOKUP($L1412,Info!$B$4:$L$266,5,FALSE)))</f>
        <v/>
      </c>
      <c r="O1412" s="94" t="str">
        <f>IF(K1412="","",IF(AND($J$12&lt;&gt;"ABC",N1412="3"),"BAC",IF(N1412="3","ABC",IF($J$12&lt;&gt;"ABC",IF($J$10="Standard",VLOOKUP(K1412,Info!$BE$4:$BF$481,2,FALSE),VLOOKUP(K1412,Info!$BI$4:$BJ$482,2,FALSE)),IF($J$10="Standard",VLOOKUP(K1412,Info!$AG$4:$AH$2994,2,FALSE),VLOOKUP(K1412,Info!$AK$4:$AL$2997,2,FALSE))))))</f>
        <v/>
      </c>
      <c r="P1412" s="94" t="str">
        <f>IF($L1412="None","",IF(ISERROR(VLOOKUP($L1412,Info!$B$4:$B$266,1,FALSE)),"",VLOOKUP($L1412,Info!$B$4:$L$266,3,FALSE)))</f>
        <v/>
      </c>
      <c r="Q1412" s="96" t="str">
        <f>IF($L1412="None","",IF(ISERROR(VLOOKUP($L1412,Info!$B$4:$B$266,1,FALSE)),"",VLOOKUP($L1412,Info!$B$4:$L$266,4,FALSE)))</f>
        <v/>
      </c>
      <c r="R1412" s="1"/>
      <c r="S1412" s="6" t="str">
        <f t="shared" si="107"/>
        <v/>
      </c>
      <c r="T1412" s="6" t="str">
        <f>IF($L1412="None","",IF(ISERROR(VLOOKUP($L1412,Info!$B$4:$B$266,1,FALSE)),"",VLOOKUP($L1412,Info!$B$4:$L$266,11,FALSE)))</f>
        <v/>
      </c>
      <c r="U1412" s="1"/>
      <c r="V1412" s="1"/>
      <c r="W1412" s="1"/>
      <c r="X1412" s="1" t="str">
        <f>IF($L1412="None","",IF(ISERROR(VLOOKUP($L1412,Info!$B$4:$B$266,1,FALSE)),"",IF(OR(W1412="Metallic Liquid Tight",W1412="Non-Metallic Liquid Tight",W1412="LSZH",W1412="Greenfield"),VLOOKUP($L1412,Info!$B$4:$L$266,7,FALSE),"N/A")))</f>
        <v/>
      </c>
      <c r="Y1412" s="1"/>
      <c r="Z1412" s="96" t="str">
        <f>IF($L1412="None","",IF(ISERROR(VLOOKUP($L1412,Info!$B$4:$B$266,1,FALSE)),"",VLOOKUP($L1412,Info!$B$4:$L$266,9,FALSE)))</f>
        <v/>
      </c>
      <c r="AA1412" s="96" t="str">
        <f>IF($L1412="None","",IF(ISERROR(VLOOKUP($L1412,Info!$B$4:$B$266,1,FALSE)),"",VLOOKUP($L1412,Info!$B$4:$L$266,8,FALSE)))</f>
        <v/>
      </c>
      <c r="AB1412" s="96" t="str">
        <f>IF($L1412="None","",IF(ISERROR(VLOOKUP($L1412,Info!$B$4:$B$266,1,FALSE)),"",VLOOKUP($L1412,Info!$B$4:$L$266,10,FALSE)))</f>
        <v/>
      </c>
      <c r="AC1412" s="1" t="str">
        <f>IF(W1412="SO Cable","Black,White",IF(O1412="","",IF(P1412="","",IF($J$12&lt;&gt;"ABC",IF(P1412&lt;="250",VLOOKUP(O1412,Info!$AZ$4:$BB$22,3,FALSE),VLOOKUP(O1412,Info!$AZ$23:$BB$39,3,FALSE)),IF(P1412&lt;="250",VLOOKUP(O1412,Info!$AO$4:$AQ$22,3,FALSE),VLOOKUP(O1412,Info!$AO$23:$AP$39,3,FALSE))))))</f>
        <v/>
      </c>
      <c r="AD1412" s="1"/>
      <c r="AE1412" s="1" t="str">
        <f>IF($L1412="None","",IF(ISERROR(VLOOKUP($L1412,Info!$B$4:$B$266,1,FALSE)),"",VLOOKUP($L1412,Info!$B$4:$L$266,4,FALSE)))</f>
        <v/>
      </c>
      <c r="AF1412" s="1" t="str">
        <f>IF($L1412="None","",IF(ISERROR(VLOOKUP($L1412,Info!$B$4:$B$266,1,FALSE)),"",VLOOKUP($L1412,Info!$B$4:$L$266,6,FALSE)))</f>
        <v/>
      </c>
      <c r="AG1412" s="1"/>
      <c r="AH1412" s="33" t="str" cm="1">
        <f t="array" ref="AH1412">IF(AND(L1412&lt;&gt;"",O1412&lt;&gt;"",R1412:S1412&lt;&gt;"",W1412:X1412&lt;&gt;"",Z1412:AA1412&lt;&gt;"",AC1412&lt;&gt;""),"Good","Bad")</f>
        <v>Bad</v>
      </c>
      <c r="AL1412" t="str" cm="1">
        <f t="array" ref="AL1412">IF(R1412&gt;0,_xlfn.IFS(COUNTIF($L$20:L1412,"&lt;&gt;")&lt;101,1,COUNTIF($L$20:L1412,"&lt;&gt;")&lt;201,2,COUNTIF($L$20:L1412,"&lt;&gt;")&lt;301,3,COUNTIF($L$20:L1412,"&lt;&gt;")&lt;401,4,COUNTIF($L$20:L1412,"&lt;&gt;")&lt;501,5,COUNTIF($L$20:L1412,"&lt;&gt;")&lt;601,6,COUNTIF($L$20:L1412,"&lt;&gt;")&lt;701,7,COUNTIF($L$20:L1412,"&lt;&gt;")&lt;801,8,COUNTIF($L$20:L1412,"&lt;&gt;")&lt;901,9,COUNTIF($L$20:L1412,"&lt;&gt;")&lt;1001,10,COUNTIF($L$20:L1412,"&lt;&gt;")&lt;1101,11,COUNTIF($L$20:L1412,"&lt;&gt;")&lt;1201,12,COUNTIF($L$20:L1412,"&lt;&gt;")&lt;1301,13,COUNTIF($L$20:L1412,"&lt;&gt;")&lt;1401,14,COUNTIF($L$20:L1412,"&lt;&gt;")&lt;1501,15,COUNTIF($L$20:L1412,"&lt;&gt;")&lt;1601,16,COUNTIF($L$20:L1412,"&lt;&gt;")&lt;1701,17,COUNTIF($L$20:L1412,"&lt;&gt;")&lt;1801,18,COUNTIF($L$20:L1412,"&lt;&gt;")&lt;1901,19,COUNTIF($L$20:L1412,"&lt;&gt;")&lt;2001,20,COUNTIF($L$20:L1412,"&lt;&gt;")&lt;2101,21,COUNTIF($L$20:L1412,"&lt;&gt;")&lt;2201,22,COUNTIF($L$20:L1412,"&lt;&gt;")&lt;2301,23,COUNTIF($L$20:L1412,"&lt;&gt;")&lt;2401,24,COUNTIF($L$20:L1412,"&lt;&gt;")&lt;2501,25,COUNTIF($L$20:L1412,"&lt;&gt;")&lt;2601,26,COUNTIF($L$20:L1412,"&lt;&gt;")&lt;2701,27,COUNTIF($L$20:L1412,"&lt;&gt;")&lt;2801,28,COUNTIF($L$20:L1412,"&lt;&gt;")&lt;2901,29,COUNTIF($L$20:L1412,"&lt;&gt;")&lt;3001,30),"")</f>
        <v/>
      </c>
      <c r="AM1412" t="str">
        <f t="shared" si="105"/>
        <v/>
      </c>
      <c r="AN1412" t="str">
        <f t="shared" si="109"/>
        <v/>
      </c>
      <c r="AP1412" t="str">
        <f t="shared" si="108"/>
        <v/>
      </c>
      <c r="AQ1412" t="str">
        <f>IF(AO1412="","",COUNTIFS(AM1412:$AM$3019,AO1412))</f>
        <v/>
      </c>
    </row>
    <row r="1413" spans="1:43" x14ac:dyDescent="0.25">
      <c r="A1413" s="6" t="str">
        <f>IF(COUNT($A$20:A1412)&lt;&gt;$B$4,IF(A1412="","",A1412+1),"")</f>
        <v/>
      </c>
      <c r="B1413" s="3"/>
      <c r="C1413" s="3"/>
      <c r="D1413" s="122"/>
      <c r="E1413" s="3"/>
      <c r="F1413" s="3"/>
      <c r="G1413" s="3"/>
      <c r="H1413" s="3"/>
      <c r="I1413" s="120"/>
      <c r="J1413" s="3"/>
      <c r="K1413" s="95" t="str" cm="1">
        <f t="array" ref="K1413">IF(OR($J$14 = "A",$J$14 = "B",$J$14 = "C"),IF(I1413="","",IF(LEN(I1413)&gt;2,_xlfn.IFS(ISNUMBER(SEARCH("_",I1413)),I1413,ISNUMBER(SEARCH(", ",I1413)),SUBSTITUTE(I1413,", ","_"),ISNUMBER(SEARCH("/ ",I1413)),SUBSTITUTE(I1413,"/ ","_"),ISNUMBER(SEARCH(",",I1413)),SUBSTITUTE(I1413,",","_"),ISNUMBER(SEARCH("/",I1413)),SUBSTITUTE(I1413,"/","_"),ISNUMBER(SEARCH("",I1413)),I1413),I1413)),IF(OR($J$14 = "J",$J$14 = "K"),"",IF(D1413="","",IF(LEN(D1413)&gt;2,_xlfn.IFS(ISNUMBER(SEARCH("_",D1413)),D1413,ISNUMBER(SEARCH(", ",D1413)),SUBSTITUTE(D1413,", ","_"),ISNUMBER(SEARCH("/ ",D1413)),SUBSTITUTE(D1413,"/ ","_"),ISNUMBER(SEARCH(",",D1413)),SUBSTITUTE(D1413,",","_"),ISNUMBER(SEARCH("/",D1413)),SUBSTITUTE(D1413,"/","_"),ISNUMBER(SEARCH("",D1413)),D1413),D1413))))</f>
        <v/>
      </c>
      <c r="L1413" s="1"/>
      <c r="M1413" s="1" t="str">
        <f t="shared" si="106"/>
        <v/>
      </c>
      <c r="N1413" s="94" t="str">
        <f>IF($L1413="None","",IF(ISERROR(VLOOKUP($L1413,Info!$B$4:$B$266,1,FALSE)),"",VLOOKUP($L1413,Info!$B$4:$L$266,5,FALSE)))</f>
        <v/>
      </c>
      <c r="O1413" s="94" t="str">
        <f>IF(K1413="","",IF(AND($J$12&lt;&gt;"ABC",N1413="3"),"BAC",IF(N1413="3","ABC",IF($J$12&lt;&gt;"ABC",IF($J$10="Standard",VLOOKUP(K1413,Info!$BE$4:$BF$481,2,FALSE),VLOOKUP(K1413,Info!$BI$4:$BJ$482,2,FALSE)),IF($J$10="Standard",VLOOKUP(K1413,Info!$AG$4:$AH$2994,2,FALSE),VLOOKUP(K1413,Info!$AK$4:$AL$2997,2,FALSE))))))</f>
        <v/>
      </c>
      <c r="P1413" s="94" t="str">
        <f>IF($L1413="None","",IF(ISERROR(VLOOKUP($L1413,Info!$B$4:$B$266,1,FALSE)),"",VLOOKUP($L1413,Info!$B$4:$L$266,3,FALSE)))</f>
        <v/>
      </c>
      <c r="Q1413" s="96" t="str">
        <f>IF($L1413="None","",IF(ISERROR(VLOOKUP($L1413,Info!$B$4:$B$266,1,FALSE)),"",VLOOKUP($L1413,Info!$B$4:$L$266,4,FALSE)))</f>
        <v/>
      </c>
      <c r="R1413" s="1"/>
      <c r="S1413" s="6" t="str">
        <f t="shared" si="107"/>
        <v/>
      </c>
      <c r="T1413" s="6" t="str">
        <f>IF($L1413="None","",IF(ISERROR(VLOOKUP($L1413,Info!$B$4:$B$266,1,FALSE)),"",VLOOKUP($L1413,Info!$B$4:$L$266,11,FALSE)))</f>
        <v/>
      </c>
      <c r="U1413" s="1"/>
      <c r="V1413" s="1"/>
      <c r="W1413" s="1"/>
      <c r="X1413" s="1" t="str">
        <f>IF($L1413="None","",IF(ISERROR(VLOOKUP($L1413,Info!$B$4:$B$266,1,FALSE)),"",IF(OR(W1413="Metallic Liquid Tight",W1413="Non-Metallic Liquid Tight",W1413="LSZH",W1413="Greenfield"),VLOOKUP($L1413,Info!$B$4:$L$266,7,FALSE),"N/A")))</f>
        <v/>
      </c>
      <c r="Y1413" s="1"/>
      <c r="Z1413" s="96" t="str">
        <f>IF($L1413="None","",IF(ISERROR(VLOOKUP($L1413,Info!$B$4:$B$266,1,FALSE)),"",VLOOKUP($L1413,Info!$B$4:$L$266,9,FALSE)))</f>
        <v/>
      </c>
      <c r="AA1413" s="96" t="str">
        <f>IF($L1413="None","",IF(ISERROR(VLOOKUP($L1413,Info!$B$4:$B$266,1,FALSE)),"",VLOOKUP($L1413,Info!$B$4:$L$266,8,FALSE)))</f>
        <v/>
      </c>
      <c r="AB1413" s="96" t="str">
        <f>IF($L1413="None","",IF(ISERROR(VLOOKUP($L1413,Info!$B$4:$B$266,1,FALSE)),"",VLOOKUP($L1413,Info!$B$4:$L$266,10,FALSE)))</f>
        <v/>
      </c>
      <c r="AC1413" s="1" t="str">
        <f>IF(W1413="SO Cable","Black,White",IF(O1413="","",IF(P1413="","",IF($J$12&lt;&gt;"ABC",IF(P1413&lt;="250",VLOOKUP(O1413,Info!$AZ$4:$BB$22,3,FALSE),VLOOKUP(O1413,Info!$AZ$23:$BB$39,3,FALSE)),IF(P1413&lt;="250",VLOOKUP(O1413,Info!$AO$4:$AQ$22,3,FALSE),VLOOKUP(O1413,Info!$AO$23:$AP$39,3,FALSE))))))</f>
        <v/>
      </c>
      <c r="AD1413" s="1"/>
      <c r="AE1413" s="1" t="str">
        <f>IF($L1413="None","",IF(ISERROR(VLOOKUP($L1413,Info!$B$4:$B$266,1,FALSE)),"",VLOOKUP($L1413,Info!$B$4:$L$266,4,FALSE)))</f>
        <v/>
      </c>
      <c r="AF1413" s="1" t="str">
        <f>IF($L1413="None","",IF(ISERROR(VLOOKUP($L1413,Info!$B$4:$B$266,1,FALSE)),"",VLOOKUP($L1413,Info!$B$4:$L$266,6,FALSE)))</f>
        <v/>
      </c>
      <c r="AG1413" s="1"/>
      <c r="AH1413" s="33" t="str" cm="1">
        <f t="array" ref="AH1413">IF(AND(L1413&lt;&gt;"",O1413&lt;&gt;"",R1413:S1413&lt;&gt;"",W1413:X1413&lt;&gt;"",Z1413:AA1413&lt;&gt;"",AC1413&lt;&gt;""),"Good","Bad")</f>
        <v>Bad</v>
      </c>
      <c r="AL1413" t="str" cm="1">
        <f t="array" ref="AL1413">IF(R1413&gt;0,_xlfn.IFS(COUNTIF($L$20:L1413,"&lt;&gt;")&lt;101,1,COUNTIF($L$20:L1413,"&lt;&gt;")&lt;201,2,COUNTIF($L$20:L1413,"&lt;&gt;")&lt;301,3,COUNTIF($L$20:L1413,"&lt;&gt;")&lt;401,4,COUNTIF($L$20:L1413,"&lt;&gt;")&lt;501,5,COUNTIF($L$20:L1413,"&lt;&gt;")&lt;601,6,COUNTIF($L$20:L1413,"&lt;&gt;")&lt;701,7,COUNTIF($L$20:L1413,"&lt;&gt;")&lt;801,8,COUNTIF($L$20:L1413,"&lt;&gt;")&lt;901,9,COUNTIF($L$20:L1413,"&lt;&gt;")&lt;1001,10,COUNTIF($L$20:L1413,"&lt;&gt;")&lt;1101,11,COUNTIF($L$20:L1413,"&lt;&gt;")&lt;1201,12,COUNTIF($L$20:L1413,"&lt;&gt;")&lt;1301,13,COUNTIF($L$20:L1413,"&lt;&gt;")&lt;1401,14,COUNTIF($L$20:L1413,"&lt;&gt;")&lt;1501,15,COUNTIF($L$20:L1413,"&lt;&gt;")&lt;1601,16,COUNTIF($L$20:L1413,"&lt;&gt;")&lt;1701,17,COUNTIF($L$20:L1413,"&lt;&gt;")&lt;1801,18,COUNTIF($L$20:L1413,"&lt;&gt;")&lt;1901,19,COUNTIF($L$20:L1413,"&lt;&gt;")&lt;2001,20,COUNTIF($L$20:L1413,"&lt;&gt;")&lt;2101,21,COUNTIF($L$20:L1413,"&lt;&gt;")&lt;2201,22,COUNTIF($L$20:L1413,"&lt;&gt;")&lt;2301,23,COUNTIF($L$20:L1413,"&lt;&gt;")&lt;2401,24,COUNTIF($L$20:L1413,"&lt;&gt;")&lt;2501,25,COUNTIF($L$20:L1413,"&lt;&gt;")&lt;2601,26,COUNTIF($L$20:L1413,"&lt;&gt;")&lt;2701,27,COUNTIF($L$20:L1413,"&lt;&gt;")&lt;2801,28,COUNTIF($L$20:L1413,"&lt;&gt;")&lt;2901,29,COUNTIF($L$20:L1413,"&lt;&gt;")&lt;3001,30),"")</f>
        <v/>
      </c>
      <c r="AM1413" t="str">
        <f t="shared" si="105"/>
        <v/>
      </c>
      <c r="AN1413" t="str">
        <f t="shared" si="109"/>
        <v/>
      </c>
      <c r="AP1413" t="str">
        <f t="shared" si="108"/>
        <v/>
      </c>
      <c r="AQ1413" t="str">
        <f>IF(AO1413="","",COUNTIFS(AM1413:$AM$3019,AO1413))</f>
        <v/>
      </c>
    </row>
    <row r="1414" spans="1:43" x14ac:dyDescent="0.25">
      <c r="A1414" s="6" t="str">
        <f>IF(COUNT($A$20:A1413)&lt;&gt;$B$4,IF(A1413="","",A1413+1),"")</f>
        <v/>
      </c>
      <c r="B1414" s="3"/>
      <c r="C1414" s="3"/>
      <c r="D1414" s="122"/>
      <c r="E1414" s="3"/>
      <c r="F1414" s="3"/>
      <c r="G1414" s="3"/>
      <c r="H1414" s="3"/>
      <c r="I1414" s="120"/>
      <c r="J1414" s="3"/>
      <c r="K1414" s="95" t="str" cm="1">
        <f t="array" ref="K1414">IF(OR($J$14 = "A",$J$14 = "B",$J$14 = "C"),IF(I1414="","",IF(LEN(I1414)&gt;2,_xlfn.IFS(ISNUMBER(SEARCH("_",I1414)),I1414,ISNUMBER(SEARCH(", ",I1414)),SUBSTITUTE(I1414,", ","_"),ISNUMBER(SEARCH("/ ",I1414)),SUBSTITUTE(I1414,"/ ","_"),ISNUMBER(SEARCH(",",I1414)),SUBSTITUTE(I1414,",","_"),ISNUMBER(SEARCH("/",I1414)),SUBSTITUTE(I1414,"/","_"),ISNUMBER(SEARCH("",I1414)),I1414),I1414)),IF(OR($J$14 = "J",$J$14 = "K"),"",IF(D1414="","",IF(LEN(D1414)&gt;2,_xlfn.IFS(ISNUMBER(SEARCH("_",D1414)),D1414,ISNUMBER(SEARCH(", ",D1414)),SUBSTITUTE(D1414,", ","_"),ISNUMBER(SEARCH("/ ",D1414)),SUBSTITUTE(D1414,"/ ","_"),ISNUMBER(SEARCH(",",D1414)),SUBSTITUTE(D1414,",","_"),ISNUMBER(SEARCH("/",D1414)),SUBSTITUTE(D1414,"/","_"),ISNUMBER(SEARCH("",D1414)),D1414),D1414))))</f>
        <v/>
      </c>
      <c r="L1414" s="1"/>
      <c r="M1414" s="1" t="str">
        <f t="shared" si="106"/>
        <v/>
      </c>
      <c r="N1414" s="94" t="str">
        <f>IF($L1414="None","",IF(ISERROR(VLOOKUP($L1414,Info!$B$4:$B$266,1,FALSE)),"",VLOOKUP($L1414,Info!$B$4:$L$266,5,FALSE)))</f>
        <v/>
      </c>
      <c r="O1414" s="94" t="str">
        <f>IF(K1414="","",IF(AND($J$12&lt;&gt;"ABC",N1414="3"),"BAC",IF(N1414="3","ABC",IF($J$12&lt;&gt;"ABC",IF($J$10="Standard",VLOOKUP(K1414,Info!$BE$4:$BF$481,2,FALSE),VLOOKUP(K1414,Info!$BI$4:$BJ$482,2,FALSE)),IF($J$10="Standard",VLOOKUP(K1414,Info!$AG$4:$AH$2994,2,FALSE),VLOOKUP(K1414,Info!$AK$4:$AL$2997,2,FALSE))))))</f>
        <v/>
      </c>
      <c r="P1414" s="94" t="str">
        <f>IF($L1414="None","",IF(ISERROR(VLOOKUP($L1414,Info!$B$4:$B$266,1,FALSE)),"",VLOOKUP($L1414,Info!$B$4:$L$266,3,FALSE)))</f>
        <v/>
      </c>
      <c r="Q1414" s="96" t="str">
        <f>IF($L1414="None","",IF(ISERROR(VLOOKUP($L1414,Info!$B$4:$B$266,1,FALSE)),"",VLOOKUP($L1414,Info!$B$4:$L$266,4,FALSE)))</f>
        <v/>
      </c>
      <c r="R1414" s="1"/>
      <c r="S1414" s="6" t="str">
        <f t="shared" si="107"/>
        <v/>
      </c>
      <c r="T1414" s="6" t="str">
        <f>IF($L1414="None","",IF(ISERROR(VLOOKUP($L1414,Info!$B$4:$B$266,1,FALSE)),"",VLOOKUP($L1414,Info!$B$4:$L$266,11,FALSE)))</f>
        <v/>
      </c>
      <c r="U1414" s="1"/>
      <c r="V1414" s="1"/>
      <c r="W1414" s="1"/>
      <c r="X1414" s="1" t="str">
        <f>IF($L1414="None","",IF(ISERROR(VLOOKUP($L1414,Info!$B$4:$B$266,1,FALSE)),"",IF(OR(W1414="Metallic Liquid Tight",W1414="Non-Metallic Liquid Tight",W1414="LSZH",W1414="Greenfield"),VLOOKUP($L1414,Info!$B$4:$L$266,7,FALSE),"N/A")))</f>
        <v/>
      </c>
      <c r="Y1414" s="1"/>
      <c r="Z1414" s="96" t="str">
        <f>IF($L1414="None","",IF(ISERROR(VLOOKUP($L1414,Info!$B$4:$B$266,1,FALSE)),"",VLOOKUP($L1414,Info!$B$4:$L$266,9,FALSE)))</f>
        <v/>
      </c>
      <c r="AA1414" s="96" t="str">
        <f>IF($L1414="None","",IF(ISERROR(VLOOKUP($L1414,Info!$B$4:$B$266,1,FALSE)),"",VLOOKUP($L1414,Info!$B$4:$L$266,8,FALSE)))</f>
        <v/>
      </c>
      <c r="AB1414" s="96" t="str">
        <f>IF($L1414="None","",IF(ISERROR(VLOOKUP($L1414,Info!$B$4:$B$266,1,FALSE)),"",VLOOKUP($L1414,Info!$B$4:$L$266,10,FALSE)))</f>
        <v/>
      </c>
      <c r="AC1414" s="1" t="str">
        <f>IF(W1414="SO Cable","Black,White",IF(O1414="","",IF(P1414="","",IF($J$12&lt;&gt;"ABC",IF(P1414&lt;="250",VLOOKUP(O1414,Info!$AZ$4:$BB$22,3,FALSE),VLOOKUP(O1414,Info!$AZ$23:$BB$39,3,FALSE)),IF(P1414&lt;="250",VLOOKUP(O1414,Info!$AO$4:$AQ$22,3,FALSE),VLOOKUP(O1414,Info!$AO$23:$AP$39,3,FALSE))))))</f>
        <v/>
      </c>
      <c r="AD1414" s="1"/>
      <c r="AE1414" s="1" t="str">
        <f>IF($L1414="None","",IF(ISERROR(VLOOKUP($L1414,Info!$B$4:$B$266,1,FALSE)),"",VLOOKUP($L1414,Info!$B$4:$L$266,4,FALSE)))</f>
        <v/>
      </c>
      <c r="AF1414" s="1" t="str">
        <f>IF($L1414="None","",IF(ISERROR(VLOOKUP($L1414,Info!$B$4:$B$266,1,FALSE)),"",VLOOKUP($L1414,Info!$B$4:$L$266,6,FALSE)))</f>
        <v/>
      </c>
      <c r="AG1414" s="1"/>
      <c r="AH1414" s="33" t="str" cm="1">
        <f t="array" ref="AH1414">IF(AND(L1414&lt;&gt;"",O1414&lt;&gt;"",R1414:S1414&lt;&gt;"",W1414:X1414&lt;&gt;"",Z1414:AA1414&lt;&gt;"",AC1414&lt;&gt;""),"Good","Bad")</f>
        <v>Bad</v>
      </c>
      <c r="AL1414" t="str" cm="1">
        <f t="array" ref="AL1414">IF(R1414&gt;0,_xlfn.IFS(COUNTIF($L$20:L1414,"&lt;&gt;")&lt;101,1,COUNTIF($L$20:L1414,"&lt;&gt;")&lt;201,2,COUNTIF($L$20:L1414,"&lt;&gt;")&lt;301,3,COUNTIF($L$20:L1414,"&lt;&gt;")&lt;401,4,COUNTIF($L$20:L1414,"&lt;&gt;")&lt;501,5,COUNTIF($L$20:L1414,"&lt;&gt;")&lt;601,6,COUNTIF($L$20:L1414,"&lt;&gt;")&lt;701,7,COUNTIF($L$20:L1414,"&lt;&gt;")&lt;801,8,COUNTIF($L$20:L1414,"&lt;&gt;")&lt;901,9,COUNTIF($L$20:L1414,"&lt;&gt;")&lt;1001,10,COUNTIF($L$20:L1414,"&lt;&gt;")&lt;1101,11,COUNTIF($L$20:L1414,"&lt;&gt;")&lt;1201,12,COUNTIF($L$20:L1414,"&lt;&gt;")&lt;1301,13,COUNTIF($L$20:L1414,"&lt;&gt;")&lt;1401,14,COUNTIF($L$20:L1414,"&lt;&gt;")&lt;1501,15,COUNTIF($L$20:L1414,"&lt;&gt;")&lt;1601,16,COUNTIF($L$20:L1414,"&lt;&gt;")&lt;1701,17,COUNTIF($L$20:L1414,"&lt;&gt;")&lt;1801,18,COUNTIF($L$20:L1414,"&lt;&gt;")&lt;1901,19,COUNTIF($L$20:L1414,"&lt;&gt;")&lt;2001,20,COUNTIF($L$20:L1414,"&lt;&gt;")&lt;2101,21,COUNTIF($L$20:L1414,"&lt;&gt;")&lt;2201,22,COUNTIF($L$20:L1414,"&lt;&gt;")&lt;2301,23,COUNTIF($L$20:L1414,"&lt;&gt;")&lt;2401,24,COUNTIF($L$20:L1414,"&lt;&gt;")&lt;2501,25,COUNTIF($L$20:L1414,"&lt;&gt;")&lt;2601,26,COUNTIF($L$20:L1414,"&lt;&gt;")&lt;2701,27,COUNTIF($L$20:L1414,"&lt;&gt;")&lt;2801,28,COUNTIF($L$20:L1414,"&lt;&gt;")&lt;2901,29,COUNTIF($L$20:L1414,"&lt;&gt;")&lt;3001,30),"")</f>
        <v/>
      </c>
      <c r="AM1414" t="str">
        <f t="shared" si="105"/>
        <v/>
      </c>
      <c r="AN1414" t="str">
        <f t="shared" si="109"/>
        <v/>
      </c>
      <c r="AP1414" t="str">
        <f t="shared" si="108"/>
        <v/>
      </c>
      <c r="AQ1414" t="str">
        <f>IF(AO1414="","",COUNTIFS(AM1414:$AM$3019,AO1414))</f>
        <v/>
      </c>
    </row>
    <row r="1415" spans="1:43" x14ac:dyDescent="0.25">
      <c r="A1415" s="6" t="str">
        <f>IF(COUNT($A$20:A1414)&lt;&gt;$B$4,IF(A1414="","",A1414+1),"")</f>
        <v/>
      </c>
      <c r="B1415" s="3"/>
      <c r="C1415" s="3"/>
      <c r="D1415" s="122"/>
      <c r="E1415" s="3"/>
      <c r="F1415" s="3"/>
      <c r="G1415" s="3"/>
      <c r="H1415" s="3"/>
      <c r="I1415" s="120"/>
      <c r="J1415" s="3"/>
      <c r="K1415" s="95" t="str" cm="1">
        <f t="array" ref="K1415">IF(OR($J$14 = "A",$J$14 = "B",$J$14 = "C"),IF(I1415="","",IF(LEN(I1415)&gt;2,_xlfn.IFS(ISNUMBER(SEARCH("_",I1415)),I1415,ISNUMBER(SEARCH(", ",I1415)),SUBSTITUTE(I1415,", ","_"),ISNUMBER(SEARCH("/ ",I1415)),SUBSTITUTE(I1415,"/ ","_"),ISNUMBER(SEARCH(",",I1415)),SUBSTITUTE(I1415,",","_"),ISNUMBER(SEARCH("/",I1415)),SUBSTITUTE(I1415,"/","_"),ISNUMBER(SEARCH("",I1415)),I1415),I1415)),IF(OR($J$14 = "J",$J$14 = "K"),"",IF(D1415="","",IF(LEN(D1415)&gt;2,_xlfn.IFS(ISNUMBER(SEARCH("_",D1415)),D1415,ISNUMBER(SEARCH(", ",D1415)),SUBSTITUTE(D1415,", ","_"),ISNUMBER(SEARCH("/ ",D1415)),SUBSTITUTE(D1415,"/ ","_"),ISNUMBER(SEARCH(",",D1415)),SUBSTITUTE(D1415,",","_"),ISNUMBER(SEARCH("/",D1415)),SUBSTITUTE(D1415,"/","_"),ISNUMBER(SEARCH("",D1415)),D1415),D1415))))</f>
        <v/>
      </c>
      <c r="L1415" s="1"/>
      <c r="M1415" s="1" t="str">
        <f t="shared" si="106"/>
        <v/>
      </c>
      <c r="N1415" s="94" t="str">
        <f>IF($L1415="None","",IF(ISERROR(VLOOKUP($L1415,Info!$B$4:$B$266,1,FALSE)),"",VLOOKUP($L1415,Info!$B$4:$L$266,5,FALSE)))</f>
        <v/>
      </c>
      <c r="O1415" s="94" t="str">
        <f>IF(K1415="","",IF(AND($J$12&lt;&gt;"ABC",N1415="3"),"BAC",IF(N1415="3","ABC",IF($J$12&lt;&gt;"ABC",IF($J$10="Standard",VLOOKUP(K1415,Info!$BE$4:$BF$481,2,FALSE),VLOOKUP(K1415,Info!$BI$4:$BJ$482,2,FALSE)),IF($J$10="Standard",VLOOKUP(K1415,Info!$AG$4:$AH$2994,2,FALSE),VLOOKUP(K1415,Info!$AK$4:$AL$2997,2,FALSE))))))</f>
        <v/>
      </c>
      <c r="P1415" s="94" t="str">
        <f>IF($L1415="None","",IF(ISERROR(VLOOKUP($L1415,Info!$B$4:$B$266,1,FALSE)),"",VLOOKUP($L1415,Info!$B$4:$L$266,3,FALSE)))</f>
        <v/>
      </c>
      <c r="Q1415" s="96" t="str">
        <f>IF($L1415="None","",IF(ISERROR(VLOOKUP($L1415,Info!$B$4:$B$266,1,FALSE)),"",VLOOKUP($L1415,Info!$B$4:$L$266,4,FALSE)))</f>
        <v/>
      </c>
      <c r="R1415" s="1"/>
      <c r="S1415" s="6" t="str">
        <f t="shared" si="107"/>
        <v/>
      </c>
      <c r="T1415" s="6" t="str">
        <f>IF($L1415="None","",IF(ISERROR(VLOOKUP($L1415,Info!$B$4:$B$266,1,FALSE)),"",VLOOKUP($L1415,Info!$B$4:$L$266,11,FALSE)))</f>
        <v/>
      </c>
      <c r="U1415" s="1"/>
      <c r="V1415" s="1"/>
      <c r="W1415" s="1"/>
      <c r="X1415" s="1" t="str">
        <f>IF($L1415="None","",IF(ISERROR(VLOOKUP($L1415,Info!$B$4:$B$266,1,FALSE)),"",IF(OR(W1415="Metallic Liquid Tight",W1415="Non-Metallic Liquid Tight",W1415="LSZH",W1415="Greenfield"),VLOOKUP($L1415,Info!$B$4:$L$266,7,FALSE),"N/A")))</f>
        <v/>
      </c>
      <c r="Y1415" s="1"/>
      <c r="Z1415" s="96" t="str">
        <f>IF($L1415="None","",IF(ISERROR(VLOOKUP($L1415,Info!$B$4:$B$266,1,FALSE)),"",VLOOKUP($L1415,Info!$B$4:$L$266,9,FALSE)))</f>
        <v/>
      </c>
      <c r="AA1415" s="96" t="str">
        <f>IF($L1415="None","",IF(ISERROR(VLOOKUP($L1415,Info!$B$4:$B$266,1,FALSE)),"",VLOOKUP($L1415,Info!$B$4:$L$266,8,FALSE)))</f>
        <v/>
      </c>
      <c r="AB1415" s="96" t="str">
        <f>IF($L1415="None","",IF(ISERROR(VLOOKUP($L1415,Info!$B$4:$B$266,1,FALSE)),"",VLOOKUP($L1415,Info!$B$4:$L$266,10,FALSE)))</f>
        <v/>
      </c>
      <c r="AC1415" s="1" t="str">
        <f>IF(W1415="SO Cable","Black,White",IF(O1415="","",IF(P1415="","",IF($J$12&lt;&gt;"ABC",IF(P1415&lt;="250",VLOOKUP(O1415,Info!$AZ$4:$BB$22,3,FALSE),VLOOKUP(O1415,Info!$AZ$23:$BB$39,3,FALSE)),IF(P1415&lt;="250",VLOOKUP(O1415,Info!$AO$4:$AQ$22,3,FALSE),VLOOKUP(O1415,Info!$AO$23:$AP$39,3,FALSE))))))</f>
        <v/>
      </c>
      <c r="AD1415" s="1"/>
      <c r="AE1415" s="1" t="str">
        <f>IF($L1415="None","",IF(ISERROR(VLOOKUP($L1415,Info!$B$4:$B$266,1,FALSE)),"",VLOOKUP($L1415,Info!$B$4:$L$266,4,FALSE)))</f>
        <v/>
      </c>
      <c r="AF1415" s="1" t="str">
        <f>IF($L1415="None","",IF(ISERROR(VLOOKUP($L1415,Info!$B$4:$B$266,1,FALSE)),"",VLOOKUP($L1415,Info!$B$4:$L$266,6,FALSE)))</f>
        <v/>
      </c>
      <c r="AG1415" s="1"/>
      <c r="AH1415" s="33" t="str" cm="1">
        <f t="array" ref="AH1415">IF(AND(L1415&lt;&gt;"",O1415&lt;&gt;"",R1415:S1415&lt;&gt;"",W1415:X1415&lt;&gt;"",Z1415:AA1415&lt;&gt;"",AC1415&lt;&gt;""),"Good","Bad")</f>
        <v>Bad</v>
      </c>
      <c r="AL1415" t="str" cm="1">
        <f t="array" ref="AL1415">IF(R1415&gt;0,_xlfn.IFS(COUNTIF($L$20:L1415,"&lt;&gt;")&lt;101,1,COUNTIF($L$20:L1415,"&lt;&gt;")&lt;201,2,COUNTIF($L$20:L1415,"&lt;&gt;")&lt;301,3,COUNTIF($L$20:L1415,"&lt;&gt;")&lt;401,4,COUNTIF($L$20:L1415,"&lt;&gt;")&lt;501,5,COUNTIF($L$20:L1415,"&lt;&gt;")&lt;601,6,COUNTIF($L$20:L1415,"&lt;&gt;")&lt;701,7,COUNTIF($L$20:L1415,"&lt;&gt;")&lt;801,8,COUNTIF($L$20:L1415,"&lt;&gt;")&lt;901,9,COUNTIF($L$20:L1415,"&lt;&gt;")&lt;1001,10,COUNTIF($L$20:L1415,"&lt;&gt;")&lt;1101,11,COUNTIF($L$20:L1415,"&lt;&gt;")&lt;1201,12,COUNTIF($L$20:L1415,"&lt;&gt;")&lt;1301,13,COUNTIF($L$20:L1415,"&lt;&gt;")&lt;1401,14,COUNTIF($L$20:L1415,"&lt;&gt;")&lt;1501,15,COUNTIF($L$20:L1415,"&lt;&gt;")&lt;1601,16,COUNTIF($L$20:L1415,"&lt;&gt;")&lt;1701,17,COUNTIF($L$20:L1415,"&lt;&gt;")&lt;1801,18,COUNTIF($L$20:L1415,"&lt;&gt;")&lt;1901,19,COUNTIF($L$20:L1415,"&lt;&gt;")&lt;2001,20,COUNTIF($L$20:L1415,"&lt;&gt;")&lt;2101,21,COUNTIF($L$20:L1415,"&lt;&gt;")&lt;2201,22,COUNTIF($L$20:L1415,"&lt;&gt;")&lt;2301,23,COUNTIF($L$20:L1415,"&lt;&gt;")&lt;2401,24,COUNTIF($L$20:L1415,"&lt;&gt;")&lt;2501,25,COUNTIF($L$20:L1415,"&lt;&gt;")&lt;2601,26,COUNTIF($L$20:L1415,"&lt;&gt;")&lt;2701,27,COUNTIF($L$20:L1415,"&lt;&gt;")&lt;2801,28,COUNTIF($L$20:L1415,"&lt;&gt;")&lt;2901,29,COUNTIF($L$20:L1415,"&lt;&gt;")&lt;3001,30),"")</f>
        <v/>
      </c>
      <c r="AM1415" t="str">
        <f t="shared" si="105"/>
        <v/>
      </c>
      <c r="AN1415" t="str">
        <f t="shared" si="109"/>
        <v/>
      </c>
      <c r="AP1415" t="str">
        <f t="shared" si="108"/>
        <v/>
      </c>
      <c r="AQ1415" t="str">
        <f>IF(AO1415="","",COUNTIFS(AM1415:$AM$3019,AO1415))</f>
        <v/>
      </c>
    </row>
    <row r="1416" spans="1:43" x14ac:dyDescent="0.25">
      <c r="A1416" s="6" t="str">
        <f>IF(COUNT($A$20:A1415)&lt;&gt;$B$4,IF(A1415="","",A1415+1),"")</f>
        <v/>
      </c>
      <c r="B1416" s="3"/>
      <c r="C1416" s="3"/>
      <c r="D1416" s="122"/>
      <c r="E1416" s="3"/>
      <c r="F1416" s="3"/>
      <c r="G1416" s="3"/>
      <c r="H1416" s="3"/>
      <c r="I1416" s="120"/>
      <c r="J1416" s="3"/>
      <c r="K1416" s="95" t="str" cm="1">
        <f t="array" ref="K1416">IF(OR($J$14 = "A",$J$14 = "B",$J$14 = "C"),IF(I1416="","",IF(LEN(I1416)&gt;2,_xlfn.IFS(ISNUMBER(SEARCH("_",I1416)),I1416,ISNUMBER(SEARCH(", ",I1416)),SUBSTITUTE(I1416,", ","_"),ISNUMBER(SEARCH("/ ",I1416)),SUBSTITUTE(I1416,"/ ","_"),ISNUMBER(SEARCH(",",I1416)),SUBSTITUTE(I1416,",","_"),ISNUMBER(SEARCH("/",I1416)),SUBSTITUTE(I1416,"/","_"),ISNUMBER(SEARCH("",I1416)),I1416),I1416)),IF(OR($J$14 = "J",$J$14 = "K"),"",IF(D1416="","",IF(LEN(D1416)&gt;2,_xlfn.IFS(ISNUMBER(SEARCH("_",D1416)),D1416,ISNUMBER(SEARCH(", ",D1416)),SUBSTITUTE(D1416,", ","_"),ISNUMBER(SEARCH("/ ",D1416)),SUBSTITUTE(D1416,"/ ","_"),ISNUMBER(SEARCH(",",D1416)),SUBSTITUTE(D1416,",","_"),ISNUMBER(SEARCH("/",D1416)),SUBSTITUTE(D1416,"/","_"),ISNUMBER(SEARCH("",D1416)),D1416),D1416))))</f>
        <v/>
      </c>
      <c r="L1416" s="1"/>
      <c r="M1416" s="1" t="str">
        <f t="shared" si="106"/>
        <v/>
      </c>
      <c r="N1416" s="94" t="str">
        <f>IF($L1416="None","",IF(ISERROR(VLOOKUP($L1416,Info!$B$4:$B$266,1,FALSE)),"",VLOOKUP($L1416,Info!$B$4:$L$266,5,FALSE)))</f>
        <v/>
      </c>
      <c r="O1416" s="94" t="str">
        <f>IF(K1416="","",IF(AND($J$12&lt;&gt;"ABC",N1416="3"),"BAC",IF(N1416="3","ABC",IF($J$12&lt;&gt;"ABC",IF($J$10="Standard",VLOOKUP(K1416,Info!$BE$4:$BF$481,2,FALSE),VLOOKUP(K1416,Info!$BI$4:$BJ$482,2,FALSE)),IF($J$10="Standard",VLOOKUP(K1416,Info!$AG$4:$AH$2994,2,FALSE),VLOOKUP(K1416,Info!$AK$4:$AL$2997,2,FALSE))))))</f>
        <v/>
      </c>
      <c r="P1416" s="94" t="str">
        <f>IF($L1416="None","",IF(ISERROR(VLOOKUP($L1416,Info!$B$4:$B$266,1,FALSE)),"",VLOOKUP($L1416,Info!$B$4:$L$266,3,FALSE)))</f>
        <v/>
      </c>
      <c r="Q1416" s="96" t="str">
        <f>IF($L1416="None","",IF(ISERROR(VLOOKUP($L1416,Info!$B$4:$B$266,1,FALSE)),"",VLOOKUP($L1416,Info!$B$4:$L$266,4,FALSE)))</f>
        <v/>
      </c>
      <c r="R1416" s="1"/>
      <c r="S1416" s="6" t="str">
        <f t="shared" si="107"/>
        <v/>
      </c>
      <c r="T1416" s="6" t="str">
        <f>IF($L1416="None","",IF(ISERROR(VLOOKUP($L1416,Info!$B$4:$B$266,1,FALSE)),"",VLOOKUP($L1416,Info!$B$4:$L$266,11,FALSE)))</f>
        <v/>
      </c>
      <c r="U1416" s="1"/>
      <c r="V1416" s="1"/>
      <c r="W1416" s="1"/>
      <c r="X1416" s="1" t="str">
        <f>IF($L1416="None","",IF(ISERROR(VLOOKUP($L1416,Info!$B$4:$B$266,1,FALSE)),"",IF(OR(W1416="Metallic Liquid Tight",W1416="Non-Metallic Liquid Tight",W1416="LSZH",W1416="Greenfield"),VLOOKUP($L1416,Info!$B$4:$L$266,7,FALSE),"N/A")))</f>
        <v/>
      </c>
      <c r="Y1416" s="1"/>
      <c r="Z1416" s="96" t="str">
        <f>IF($L1416="None","",IF(ISERROR(VLOOKUP($L1416,Info!$B$4:$B$266,1,FALSE)),"",VLOOKUP($L1416,Info!$B$4:$L$266,9,FALSE)))</f>
        <v/>
      </c>
      <c r="AA1416" s="96" t="str">
        <f>IF($L1416="None","",IF(ISERROR(VLOOKUP($L1416,Info!$B$4:$B$266,1,FALSE)),"",VLOOKUP($L1416,Info!$B$4:$L$266,8,FALSE)))</f>
        <v/>
      </c>
      <c r="AB1416" s="96" t="str">
        <f>IF($L1416="None","",IF(ISERROR(VLOOKUP($L1416,Info!$B$4:$B$266,1,FALSE)),"",VLOOKUP($L1416,Info!$B$4:$L$266,10,FALSE)))</f>
        <v/>
      </c>
      <c r="AC1416" s="1" t="str">
        <f>IF(W1416="SO Cable","Black,White",IF(O1416="","",IF(P1416="","",IF($J$12&lt;&gt;"ABC",IF(P1416&lt;="250",VLOOKUP(O1416,Info!$AZ$4:$BB$22,3,FALSE),VLOOKUP(O1416,Info!$AZ$23:$BB$39,3,FALSE)),IF(P1416&lt;="250",VLOOKUP(O1416,Info!$AO$4:$AQ$22,3,FALSE),VLOOKUP(O1416,Info!$AO$23:$AP$39,3,FALSE))))))</f>
        <v/>
      </c>
      <c r="AD1416" s="1"/>
      <c r="AE1416" s="1" t="str">
        <f>IF($L1416="None","",IF(ISERROR(VLOOKUP($L1416,Info!$B$4:$B$266,1,FALSE)),"",VLOOKUP($L1416,Info!$B$4:$L$266,4,FALSE)))</f>
        <v/>
      </c>
      <c r="AF1416" s="1" t="str">
        <f>IF($L1416="None","",IF(ISERROR(VLOOKUP($L1416,Info!$B$4:$B$266,1,FALSE)),"",VLOOKUP($L1416,Info!$B$4:$L$266,6,FALSE)))</f>
        <v/>
      </c>
      <c r="AG1416" s="1"/>
      <c r="AH1416" s="33" t="str" cm="1">
        <f t="array" ref="AH1416">IF(AND(L1416&lt;&gt;"",O1416&lt;&gt;"",R1416:S1416&lt;&gt;"",W1416:X1416&lt;&gt;"",Z1416:AA1416&lt;&gt;"",AC1416&lt;&gt;""),"Good","Bad")</f>
        <v>Bad</v>
      </c>
      <c r="AL1416" t="str" cm="1">
        <f t="array" ref="AL1416">IF(R1416&gt;0,_xlfn.IFS(COUNTIF($L$20:L1416,"&lt;&gt;")&lt;101,1,COUNTIF($L$20:L1416,"&lt;&gt;")&lt;201,2,COUNTIF($L$20:L1416,"&lt;&gt;")&lt;301,3,COUNTIF($L$20:L1416,"&lt;&gt;")&lt;401,4,COUNTIF($L$20:L1416,"&lt;&gt;")&lt;501,5,COUNTIF($L$20:L1416,"&lt;&gt;")&lt;601,6,COUNTIF($L$20:L1416,"&lt;&gt;")&lt;701,7,COUNTIF($L$20:L1416,"&lt;&gt;")&lt;801,8,COUNTIF($L$20:L1416,"&lt;&gt;")&lt;901,9,COUNTIF($L$20:L1416,"&lt;&gt;")&lt;1001,10,COUNTIF($L$20:L1416,"&lt;&gt;")&lt;1101,11,COUNTIF($L$20:L1416,"&lt;&gt;")&lt;1201,12,COUNTIF($L$20:L1416,"&lt;&gt;")&lt;1301,13,COUNTIF($L$20:L1416,"&lt;&gt;")&lt;1401,14,COUNTIF($L$20:L1416,"&lt;&gt;")&lt;1501,15,COUNTIF($L$20:L1416,"&lt;&gt;")&lt;1601,16,COUNTIF($L$20:L1416,"&lt;&gt;")&lt;1701,17,COUNTIF($L$20:L1416,"&lt;&gt;")&lt;1801,18,COUNTIF($L$20:L1416,"&lt;&gt;")&lt;1901,19,COUNTIF($L$20:L1416,"&lt;&gt;")&lt;2001,20,COUNTIF($L$20:L1416,"&lt;&gt;")&lt;2101,21,COUNTIF($L$20:L1416,"&lt;&gt;")&lt;2201,22,COUNTIF($L$20:L1416,"&lt;&gt;")&lt;2301,23,COUNTIF($L$20:L1416,"&lt;&gt;")&lt;2401,24,COUNTIF($L$20:L1416,"&lt;&gt;")&lt;2501,25,COUNTIF($L$20:L1416,"&lt;&gt;")&lt;2601,26,COUNTIF($L$20:L1416,"&lt;&gt;")&lt;2701,27,COUNTIF($L$20:L1416,"&lt;&gt;")&lt;2801,28,COUNTIF($L$20:L1416,"&lt;&gt;")&lt;2901,29,COUNTIF($L$20:L1416,"&lt;&gt;")&lt;3001,30),"")</f>
        <v/>
      </c>
      <c r="AM1416" t="str">
        <f t="shared" si="105"/>
        <v/>
      </c>
      <c r="AN1416" t="str">
        <f t="shared" si="109"/>
        <v/>
      </c>
      <c r="AP1416" t="str">
        <f t="shared" si="108"/>
        <v/>
      </c>
      <c r="AQ1416" t="str">
        <f>IF(AO1416="","",COUNTIFS(AM1416:$AM$3019,AO1416))</f>
        <v/>
      </c>
    </row>
    <row r="1417" spans="1:43" x14ac:dyDescent="0.25">
      <c r="A1417" s="6" t="str">
        <f>IF(COUNT($A$20:A1416)&lt;&gt;$B$4,IF(A1416="","",A1416+1),"")</f>
        <v/>
      </c>
      <c r="B1417" s="3"/>
      <c r="C1417" s="3"/>
      <c r="D1417" s="122"/>
      <c r="E1417" s="3"/>
      <c r="F1417" s="3"/>
      <c r="G1417" s="3"/>
      <c r="H1417" s="3"/>
      <c r="I1417" s="120"/>
      <c r="J1417" s="3"/>
      <c r="K1417" s="95" t="str" cm="1">
        <f t="array" ref="K1417">IF(OR($J$14 = "A",$J$14 = "B",$J$14 = "C"),IF(I1417="","",IF(LEN(I1417)&gt;2,_xlfn.IFS(ISNUMBER(SEARCH("_",I1417)),I1417,ISNUMBER(SEARCH(", ",I1417)),SUBSTITUTE(I1417,", ","_"),ISNUMBER(SEARCH("/ ",I1417)),SUBSTITUTE(I1417,"/ ","_"),ISNUMBER(SEARCH(",",I1417)),SUBSTITUTE(I1417,",","_"),ISNUMBER(SEARCH("/",I1417)),SUBSTITUTE(I1417,"/","_"),ISNUMBER(SEARCH("",I1417)),I1417),I1417)),IF(OR($J$14 = "J",$J$14 = "K"),"",IF(D1417="","",IF(LEN(D1417)&gt;2,_xlfn.IFS(ISNUMBER(SEARCH("_",D1417)),D1417,ISNUMBER(SEARCH(", ",D1417)),SUBSTITUTE(D1417,", ","_"),ISNUMBER(SEARCH("/ ",D1417)),SUBSTITUTE(D1417,"/ ","_"),ISNUMBER(SEARCH(",",D1417)),SUBSTITUTE(D1417,",","_"),ISNUMBER(SEARCH("/",D1417)),SUBSTITUTE(D1417,"/","_"),ISNUMBER(SEARCH("",D1417)),D1417),D1417))))</f>
        <v/>
      </c>
      <c r="L1417" s="1"/>
      <c r="M1417" s="1" t="str">
        <f t="shared" si="106"/>
        <v/>
      </c>
      <c r="N1417" s="94" t="str">
        <f>IF($L1417="None","",IF(ISERROR(VLOOKUP($L1417,Info!$B$4:$B$266,1,FALSE)),"",VLOOKUP($L1417,Info!$B$4:$L$266,5,FALSE)))</f>
        <v/>
      </c>
      <c r="O1417" s="94" t="str">
        <f>IF(K1417="","",IF(AND($J$12&lt;&gt;"ABC",N1417="3"),"BAC",IF(N1417="3","ABC",IF($J$12&lt;&gt;"ABC",IF($J$10="Standard",VLOOKUP(K1417,Info!$BE$4:$BF$481,2,FALSE),VLOOKUP(K1417,Info!$BI$4:$BJ$482,2,FALSE)),IF($J$10="Standard",VLOOKUP(K1417,Info!$AG$4:$AH$2994,2,FALSE),VLOOKUP(K1417,Info!$AK$4:$AL$2997,2,FALSE))))))</f>
        <v/>
      </c>
      <c r="P1417" s="94" t="str">
        <f>IF($L1417="None","",IF(ISERROR(VLOOKUP($L1417,Info!$B$4:$B$266,1,FALSE)),"",VLOOKUP($L1417,Info!$B$4:$L$266,3,FALSE)))</f>
        <v/>
      </c>
      <c r="Q1417" s="96" t="str">
        <f>IF($L1417="None","",IF(ISERROR(VLOOKUP($L1417,Info!$B$4:$B$266,1,FALSE)),"",VLOOKUP($L1417,Info!$B$4:$L$266,4,FALSE)))</f>
        <v/>
      </c>
      <c r="R1417" s="1"/>
      <c r="S1417" s="6" t="str">
        <f t="shared" si="107"/>
        <v/>
      </c>
      <c r="T1417" s="6" t="str">
        <f>IF($L1417="None","",IF(ISERROR(VLOOKUP($L1417,Info!$B$4:$B$266,1,FALSE)),"",VLOOKUP($L1417,Info!$B$4:$L$266,11,FALSE)))</f>
        <v/>
      </c>
      <c r="U1417" s="1"/>
      <c r="V1417" s="1"/>
      <c r="W1417" s="1"/>
      <c r="X1417" s="1" t="str">
        <f>IF($L1417="None","",IF(ISERROR(VLOOKUP($L1417,Info!$B$4:$B$266,1,FALSE)),"",IF(OR(W1417="Metallic Liquid Tight",W1417="Non-Metallic Liquid Tight",W1417="LSZH",W1417="Greenfield"),VLOOKUP($L1417,Info!$B$4:$L$266,7,FALSE),"N/A")))</f>
        <v/>
      </c>
      <c r="Y1417" s="1"/>
      <c r="Z1417" s="96" t="str">
        <f>IF($L1417="None","",IF(ISERROR(VLOOKUP($L1417,Info!$B$4:$B$266,1,FALSE)),"",VLOOKUP($L1417,Info!$B$4:$L$266,9,FALSE)))</f>
        <v/>
      </c>
      <c r="AA1417" s="96" t="str">
        <f>IF($L1417="None","",IF(ISERROR(VLOOKUP($L1417,Info!$B$4:$B$266,1,FALSE)),"",VLOOKUP($L1417,Info!$B$4:$L$266,8,FALSE)))</f>
        <v/>
      </c>
      <c r="AB1417" s="96" t="str">
        <f>IF($L1417="None","",IF(ISERROR(VLOOKUP($L1417,Info!$B$4:$B$266,1,FALSE)),"",VLOOKUP($L1417,Info!$B$4:$L$266,10,FALSE)))</f>
        <v/>
      </c>
      <c r="AC1417" s="1" t="str">
        <f>IF(W1417="SO Cable","Black,White",IF(O1417="","",IF(P1417="","",IF($J$12&lt;&gt;"ABC",IF(P1417&lt;="250",VLOOKUP(O1417,Info!$AZ$4:$BB$22,3,FALSE),VLOOKUP(O1417,Info!$AZ$23:$BB$39,3,FALSE)),IF(P1417&lt;="250",VLOOKUP(O1417,Info!$AO$4:$AQ$22,3,FALSE),VLOOKUP(O1417,Info!$AO$23:$AP$39,3,FALSE))))))</f>
        <v/>
      </c>
      <c r="AD1417" s="1"/>
      <c r="AE1417" s="1" t="str">
        <f>IF($L1417="None","",IF(ISERROR(VLOOKUP($L1417,Info!$B$4:$B$266,1,FALSE)),"",VLOOKUP($L1417,Info!$B$4:$L$266,4,FALSE)))</f>
        <v/>
      </c>
      <c r="AF1417" s="1" t="str">
        <f>IF($L1417="None","",IF(ISERROR(VLOOKUP($L1417,Info!$B$4:$B$266,1,FALSE)),"",VLOOKUP($L1417,Info!$B$4:$L$266,6,FALSE)))</f>
        <v/>
      </c>
      <c r="AG1417" s="1"/>
      <c r="AH1417" s="33" t="str" cm="1">
        <f t="array" ref="AH1417">IF(AND(L1417&lt;&gt;"",O1417&lt;&gt;"",R1417:S1417&lt;&gt;"",W1417:X1417&lt;&gt;"",Z1417:AA1417&lt;&gt;"",AC1417&lt;&gt;""),"Good","Bad")</f>
        <v>Bad</v>
      </c>
      <c r="AL1417" t="str" cm="1">
        <f t="array" ref="AL1417">IF(R1417&gt;0,_xlfn.IFS(COUNTIF($L$20:L1417,"&lt;&gt;")&lt;101,1,COUNTIF($L$20:L1417,"&lt;&gt;")&lt;201,2,COUNTIF($L$20:L1417,"&lt;&gt;")&lt;301,3,COUNTIF($L$20:L1417,"&lt;&gt;")&lt;401,4,COUNTIF($L$20:L1417,"&lt;&gt;")&lt;501,5,COUNTIF($L$20:L1417,"&lt;&gt;")&lt;601,6,COUNTIF($L$20:L1417,"&lt;&gt;")&lt;701,7,COUNTIF($L$20:L1417,"&lt;&gt;")&lt;801,8,COUNTIF($L$20:L1417,"&lt;&gt;")&lt;901,9,COUNTIF($L$20:L1417,"&lt;&gt;")&lt;1001,10,COUNTIF($L$20:L1417,"&lt;&gt;")&lt;1101,11,COUNTIF($L$20:L1417,"&lt;&gt;")&lt;1201,12,COUNTIF($L$20:L1417,"&lt;&gt;")&lt;1301,13,COUNTIF($L$20:L1417,"&lt;&gt;")&lt;1401,14,COUNTIF($L$20:L1417,"&lt;&gt;")&lt;1501,15,COUNTIF($L$20:L1417,"&lt;&gt;")&lt;1601,16,COUNTIF($L$20:L1417,"&lt;&gt;")&lt;1701,17,COUNTIF($L$20:L1417,"&lt;&gt;")&lt;1801,18,COUNTIF($L$20:L1417,"&lt;&gt;")&lt;1901,19,COUNTIF($L$20:L1417,"&lt;&gt;")&lt;2001,20,COUNTIF($L$20:L1417,"&lt;&gt;")&lt;2101,21,COUNTIF($L$20:L1417,"&lt;&gt;")&lt;2201,22,COUNTIF($L$20:L1417,"&lt;&gt;")&lt;2301,23,COUNTIF($L$20:L1417,"&lt;&gt;")&lt;2401,24,COUNTIF($L$20:L1417,"&lt;&gt;")&lt;2501,25,COUNTIF($L$20:L1417,"&lt;&gt;")&lt;2601,26,COUNTIF($L$20:L1417,"&lt;&gt;")&lt;2701,27,COUNTIF($L$20:L1417,"&lt;&gt;")&lt;2801,28,COUNTIF($L$20:L1417,"&lt;&gt;")&lt;2901,29,COUNTIF($L$20:L1417,"&lt;&gt;")&lt;3001,30),"")</f>
        <v/>
      </c>
      <c r="AM1417" t="str">
        <f t="shared" si="105"/>
        <v/>
      </c>
      <c r="AN1417" t="str">
        <f t="shared" si="109"/>
        <v/>
      </c>
      <c r="AP1417" t="str">
        <f t="shared" si="108"/>
        <v/>
      </c>
      <c r="AQ1417" t="str">
        <f>IF(AO1417="","",COUNTIFS(AM1417:$AM$3019,AO1417))</f>
        <v/>
      </c>
    </row>
    <row r="1418" spans="1:43" x14ac:dyDescent="0.25">
      <c r="A1418" s="6" t="str">
        <f>IF(COUNT($A$20:A1417)&lt;&gt;$B$4,IF(A1417="","",A1417+1),"")</f>
        <v/>
      </c>
      <c r="B1418" s="3"/>
      <c r="C1418" s="3"/>
      <c r="D1418" s="122"/>
      <c r="E1418" s="3"/>
      <c r="F1418" s="3"/>
      <c r="G1418" s="3"/>
      <c r="H1418" s="3"/>
      <c r="I1418" s="120"/>
      <c r="J1418" s="3"/>
      <c r="K1418" s="95" t="str" cm="1">
        <f t="array" ref="K1418">IF(OR($J$14 = "A",$J$14 = "B",$J$14 = "C"),IF(I1418="","",IF(LEN(I1418)&gt;2,_xlfn.IFS(ISNUMBER(SEARCH("_",I1418)),I1418,ISNUMBER(SEARCH(", ",I1418)),SUBSTITUTE(I1418,", ","_"),ISNUMBER(SEARCH("/ ",I1418)),SUBSTITUTE(I1418,"/ ","_"),ISNUMBER(SEARCH(",",I1418)),SUBSTITUTE(I1418,",","_"),ISNUMBER(SEARCH("/",I1418)),SUBSTITUTE(I1418,"/","_"),ISNUMBER(SEARCH("",I1418)),I1418),I1418)),IF(OR($J$14 = "J",$J$14 = "K"),"",IF(D1418="","",IF(LEN(D1418)&gt;2,_xlfn.IFS(ISNUMBER(SEARCH("_",D1418)),D1418,ISNUMBER(SEARCH(", ",D1418)),SUBSTITUTE(D1418,", ","_"),ISNUMBER(SEARCH("/ ",D1418)),SUBSTITUTE(D1418,"/ ","_"),ISNUMBER(SEARCH(",",D1418)),SUBSTITUTE(D1418,",","_"),ISNUMBER(SEARCH("/",D1418)),SUBSTITUTE(D1418,"/","_"),ISNUMBER(SEARCH("",D1418)),D1418),D1418))))</f>
        <v/>
      </c>
      <c r="L1418" s="1"/>
      <c r="M1418" s="1" t="str">
        <f t="shared" si="106"/>
        <v/>
      </c>
      <c r="N1418" s="94" t="str">
        <f>IF($L1418="None","",IF(ISERROR(VLOOKUP($L1418,Info!$B$4:$B$266,1,FALSE)),"",VLOOKUP($L1418,Info!$B$4:$L$266,5,FALSE)))</f>
        <v/>
      </c>
      <c r="O1418" s="94" t="str">
        <f>IF(K1418="","",IF(AND($J$12&lt;&gt;"ABC",N1418="3"),"BAC",IF(N1418="3","ABC",IF($J$12&lt;&gt;"ABC",IF($J$10="Standard",VLOOKUP(K1418,Info!$BE$4:$BF$481,2,FALSE),VLOOKUP(K1418,Info!$BI$4:$BJ$482,2,FALSE)),IF($J$10="Standard",VLOOKUP(K1418,Info!$AG$4:$AH$2994,2,FALSE),VLOOKUP(K1418,Info!$AK$4:$AL$2997,2,FALSE))))))</f>
        <v/>
      </c>
      <c r="P1418" s="94" t="str">
        <f>IF($L1418="None","",IF(ISERROR(VLOOKUP($L1418,Info!$B$4:$B$266,1,FALSE)),"",VLOOKUP($L1418,Info!$B$4:$L$266,3,FALSE)))</f>
        <v/>
      </c>
      <c r="Q1418" s="96" t="str">
        <f>IF($L1418="None","",IF(ISERROR(VLOOKUP($L1418,Info!$B$4:$B$266,1,FALSE)),"",VLOOKUP($L1418,Info!$B$4:$L$266,4,FALSE)))</f>
        <v/>
      </c>
      <c r="R1418" s="1"/>
      <c r="S1418" s="6" t="str">
        <f t="shared" si="107"/>
        <v/>
      </c>
      <c r="T1418" s="6" t="str">
        <f>IF($L1418="None","",IF(ISERROR(VLOOKUP($L1418,Info!$B$4:$B$266,1,FALSE)),"",VLOOKUP($L1418,Info!$B$4:$L$266,11,FALSE)))</f>
        <v/>
      </c>
      <c r="U1418" s="1"/>
      <c r="V1418" s="1"/>
      <c r="W1418" s="1"/>
      <c r="X1418" s="1" t="str">
        <f>IF($L1418="None","",IF(ISERROR(VLOOKUP($L1418,Info!$B$4:$B$266,1,FALSE)),"",IF(OR(W1418="Metallic Liquid Tight",W1418="Non-Metallic Liquid Tight",W1418="LSZH",W1418="Greenfield"),VLOOKUP($L1418,Info!$B$4:$L$266,7,FALSE),"N/A")))</f>
        <v/>
      </c>
      <c r="Y1418" s="1"/>
      <c r="Z1418" s="96" t="str">
        <f>IF($L1418="None","",IF(ISERROR(VLOOKUP($L1418,Info!$B$4:$B$266,1,FALSE)),"",VLOOKUP($L1418,Info!$B$4:$L$266,9,FALSE)))</f>
        <v/>
      </c>
      <c r="AA1418" s="96" t="str">
        <f>IF($L1418="None","",IF(ISERROR(VLOOKUP($L1418,Info!$B$4:$B$266,1,FALSE)),"",VLOOKUP($L1418,Info!$B$4:$L$266,8,FALSE)))</f>
        <v/>
      </c>
      <c r="AB1418" s="96" t="str">
        <f>IF($L1418="None","",IF(ISERROR(VLOOKUP($L1418,Info!$B$4:$B$266,1,FALSE)),"",VLOOKUP($L1418,Info!$B$4:$L$266,10,FALSE)))</f>
        <v/>
      </c>
      <c r="AC1418" s="1" t="str">
        <f>IF(W1418="SO Cable","Black,White",IF(O1418="","",IF(P1418="","",IF($J$12&lt;&gt;"ABC",IF(P1418&lt;="250",VLOOKUP(O1418,Info!$AZ$4:$BB$22,3,FALSE),VLOOKUP(O1418,Info!$AZ$23:$BB$39,3,FALSE)),IF(P1418&lt;="250",VLOOKUP(O1418,Info!$AO$4:$AQ$22,3,FALSE),VLOOKUP(O1418,Info!$AO$23:$AP$39,3,FALSE))))))</f>
        <v/>
      </c>
      <c r="AD1418" s="1"/>
      <c r="AE1418" s="1" t="str">
        <f>IF($L1418="None","",IF(ISERROR(VLOOKUP($L1418,Info!$B$4:$B$266,1,FALSE)),"",VLOOKUP($L1418,Info!$B$4:$L$266,4,FALSE)))</f>
        <v/>
      </c>
      <c r="AF1418" s="1" t="str">
        <f>IF($L1418="None","",IF(ISERROR(VLOOKUP($L1418,Info!$B$4:$B$266,1,FALSE)),"",VLOOKUP($L1418,Info!$B$4:$L$266,6,FALSE)))</f>
        <v/>
      </c>
      <c r="AG1418" s="1"/>
      <c r="AH1418" s="33" t="str" cm="1">
        <f t="array" ref="AH1418">IF(AND(L1418&lt;&gt;"",O1418&lt;&gt;"",R1418:S1418&lt;&gt;"",W1418:X1418&lt;&gt;"",Z1418:AA1418&lt;&gt;"",AC1418&lt;&gt;""),"Good","Bad")</f>
        <v>Bad</v>
      </c>
      <c r="AL1418" t="str" cm="1">
        <f t="array" ref="AL1418">IF(R1418&gt;0,_xlfn.IFS(COUNTIF($L$20:L1418,"&lt;&gt;")&lt;101,1,COUNTIF($L$20:L1418,"&lt;&gt;")&lt;201,2,COUNTIF($L$20:L1418,"&lt;&gt;")&lt;301,3,COUNTIF($L$20:L1418,"&lt;&gt;")&lt;401,4,COUNTIF($L$20:L1418,"&lt;&gt;")&lt;501,5,COUNTIF($L$20:L1418,"&lt;&gt;")&lt;601,6,COUNTIF($L$20:L1418,"&lt;&gt;")&lt;701,7,COUNTIF($L$20:L1418,"&lt;&gt;")&lt;801,8,COUNTIF($L$20:L1418,"&lt;&gt;")&lt;901,9,COUNTIF($L$20:L1418,"&lt;&gt;")&lt;1001,10,COUNTIF($L$20:L1418,"&lt;&gt;")&lt;1101,11,COUNTIF($L$20:L1418,"&lt;&gt;")&lt;1201,12,COUNTIF($L$20:L1418,"&lt;&gt;")&lt;1301,13,COUNTIF($L$20:L1418,"&lt;&gt;")&lt;1401,14,COUNTIF($L$20:L1418,"&lt;&gt;")&lt;1501,15,COUNTIF($L$20:L1418,"&lt;&gt;")&lt;1601,16,COUNTIF($L$20:L1418,"&lt;&gt;")&lt;1701,17,COUNTIF($L$20:L1418,"&lt;&gt;")&lt;1801,18,COUNTIF($L$20:L1418,"&lt;&gt;")&lt;1901,19,COUNTIF($L$20:L1418,"&lt;&gt;")&lt;2001,20,COUNTIF($L$20:L1418,"&lt;&gt;")&lt;2101,21,COUNTIF($L$20:L1418,"&lt;&gt;")&lt;2201,22,COUNTIF($L$20:L1418,"&lt;&gt;")&lt;2301,23,COUNTIF($L$20:L1418,"&lt;&gt;")&lt;2401,24,COUNTIF($L$20:L1418,"&lt;&gt;")&lt;2501,25,COUNTIF($L$20:L1418,"&lt;&gt;")&lt;2601,26,COUNTIF($L$20:L1418,"&lt;&gt;")&lt;2701,27,COUNTIF($L$20:L1418,"&lt;&gt;")&lt;2801,28,COUNTIF($L$20:L1418,"&lt;&gt;")&lt;2901,29,COUNTIF($L$20:L1418,"&lt;&gt;")&lt;3001,30),"")</f>
        <v/>
      </c>
      <c r="AM1418" t="str">
        <f t="shared" si="105"/>
        <v/>
      </c>
      <c r="AN1418" t="str">
        <f t="shared" si="109"/>
        <v/>
      </c>
      <c r="AP1418" t="str">
        <f t="shared" si="108"/>
        <v/>
      </c>
      <c r="AQ1418" t="str">
        <f>IF(AO1418="","",COUNTIFS(AM1418:$AM$3019,AO1418))</f>
        <v/>
      </c>
    </row>
    <row r="1419" spans="1:43" x14ac:dyDescent="0.25">
      <c r="A1419" s="6" t="str">
        <f>IF(COUNT($A$20:A1418)&lt;&gt;$B$4,IF(A1418="","",A1418+1),"")</f>
        <v/>
      </c>
      <c r="B1419" s="3"/>
      <c r="C1419" s="3"/>
      <c r="D1419" s="122"/>
      <c r="E1419" s="3"/>
      <c r="F1419" s="3"/>
      <c r="G1419" s="3"/>
      <c r="H1419" s="3"/>
      <c r="I1419" s="120"/>
      <c r="J1419" s="3"/>
      <c r="K1419" s="95" t="str" cm="1">
        <f t="array" ref="K1419">IF(OR($J$14 = "A",$J$14 = "B",$J$14 = "C"),IF(I1419="","",IF(LEN(I1419)&gt;2,_xlfn.IFS(ISNUMBER(SEARCH("_",I1419)),I1419,ISNUMBER(SEARCH(", ",I1419)),SUBSTITUTE(I1419,", ","_"),ISNUMBER(SEARCH("/ ",I1419)),SUBSTITUTE(I1419,"/ ","_"),ISNUMBER(SEARCH(",",I1419)),SUBSTITUTE(I1419,",","_"),ISNUMBER(SEARCH("/",I1419)),SUBSTITUTE(I1419,"/","_"),ISNUMBER(SEARCH("",I1419)),I1419),I1419)),IF(OR($J$14 = "J",$J$14 = "K"),"",IF(D1419="","",IF(LEN(D1419)&gt;2,_xlfn.IFS(ISNUMBER(SEARCH("_",D1419)),D1419,ISNUMBER(SEARCH(", ",D1419)),SUBSTITUTE(D1419,", ","_"),ISNUMBER(SEARCH("/ ",D1419)),SUBSTITUTE(D1419,"/ ","_"),ISNUMBER(SEARCH(",",D1419)),SUBSTITUTE(D1419,",","_"),ISNUMBER(SEARCH("/",D1419)),SUBSTITUTE(D1419,"/","_"),ISNUMBER(SEARCH("",D1419)),D1419),D1419))))</f>
        <v/>
      </c>
      <c r="L1419" s="1"/>
      <c r="M1419" s="1" t="str">
        <f t="shared" si="106"/>
        <v/>
      </c>
      <c r="N1419" s="94" t="str">
        <f>IF($L1419="None","",IF(ISERROR(VLOOKUP($L1419,Info!$B$4:$B$266,1,FALSE)),"",VLOOKUP($L1419,Info!$B$4:$L$266,5,FALSE)))</f>
        <v/>
      </c>
      <c r="O1419" s="94" t="str">
        <f>IF(K1419="","",IF(AND($J$12&lt;&gt;"ABC",N1419="3"),"BAC",IF(N1419="3","ABC",IF($J$12&lt;&gt;"ABC",IF($J$10="Standard",VLOOKUP(K1419,Info!$BE$4:$BF$481,2,FALSE),VLOOKUP(K1419,Info!$BI$4:$BJ$482,2,FALSE)),IF($J$10="Standard",VLOOKUP(K1419,Info!$AG$4:$AH$2994,2,FALSE),VLOOKUP(K1419,Info!$AK$4:$AL$2997,2,FALSE))))))</f>
        <v/>
      </c>
      <c r="P1419" s="94" t="str">
        <f>IF($L1419="None","",IF(ISERROR(VLOOKUP($L1419,Info!$B$4:$B$266,1,FALSE)),"",VLOOKUP($L1419,Info!$B$4:$L$266,3,FALSE)))</f>
        <v/>
      </c>
      <c r="Q1419" s="96" t="str">
        <f>IF($L1419="None","",IF(ISERROR(VLOOKUP($L1419,Info!$B$4:$B$266,1,FALSE)),"",VLOOKUP($L1419,Info!$B$4:$L$266,4,FALSE)))</f>
        <v/>
      </c>
      <c r="R1419" s="1"/>
      <c r="S1419" s="6" t="str">
        <f t="shared" si="107"/>
        <v/>
      </c>
      <c r="T1419" s="6" t="str">
        <f>IF($L1419="None","",IF(ISERROR(VLOOKUP($L1419,Info!$B$4:$B$266,1,FALSE)),"",VLOOKUP($L1419,Info!$B$4:$L$266,11,FALSE)))</f>
        <v/>
      </c>
      <c r="U1419" s="1"/>
      <c r="V1419" s="1"/>
      <c r="W1419" s="1"/>
      <c r="X1419" s="1" t="str">
        <f>IF($L1419="None","",IF(ISERROR(VLOOKUP($L1419,Info!$B$4:$B$266,1,FALSE)),"",IF(OR(W1419="Metallic Liquid Tight",W1419="Non-Metallic Liquid Tight",W1419="LSZH",W1419="Greenfield"),VLOOKUP($L1419,Info!$B$4:$L$266,7,FALSE),"N/A")))</f>
        <v/>
      </c>
      <c r="Y1419" s="1"/>
      <c r="Z1419" s="96" t="str">
        <f>IF($L1419="None","",IF(ISERROR(VLOOKUP($L1419,Info!$B$4:$B$266,1,FALSE)),"",VLOOKUP($L1419,Info!$B$4:$L$266,9,FALSE)))</f>
        <v/>
      </c>
      <c r="AA1419" s="96" t="str">
        <f>IF($L1419="None","",IF(ISERROR(VLOOKUP($L1419,Info!$B$4:$B$266,1,FALSE)),"",VLOOKUP($L1419,Info!$B$4:$L$266,8,FALSE)))</f>
        <v/>
      </c>
      <c r="AB1419" s="96" t="str">
        <f>IF($L1419="None","",IF(ISERROR(VLOOKUP($L1419,Info!$B$4:$B$266,1,FALSE)),"",VLOOKUP($L1419,Info!$B$4:$L$266,10,FALSE)))</f>
        <v/>
      </c>
      <c r="AC1419" s="1" t="str">
        <f>IF(W1419="SO Cable","Black,White",IF(O1419="","",IF(P1419="","",IF($J$12&lt;&gt;"ABC",IF(P1419&lt;="250",VLOOKUP(O1419,Info!$AZ$4:$BB$22,3,FALSE),VLOOKUP(O1419,Info!$AZ$23:$BB$39,3,FALSE)),IF(P1419&lt;="250",VLOOKUP(O1419,Info!$AO$4:$AQ$22,3,FALSE),VLOOKUP(O1419,Info!$AO$23:$AP$39,3,FALSE))))))</f>
        <v/>
      </c>
      <c r="AD1419" s="1"/>
      <c r="AE1419" s="1" t="str">
        <f>IF($L1419="None","",IF(ISERROR(VLOOKUP($L1419,Info!$B$4:$B$266,1,FALSE)),"",VLOOKUP($L1419,Info!$B$4:$L$266,4,FALSE)))</f>
        <v/>
      </c>
      <c r="AF1419" s="1" t="str">
        <f>IF($L1419="None","",IF(ISERROR(VLOOKUP($L1419,Info!$B$4:$B$266,1,FALSE)),"",VLOOKUP($L1419,Info!$B$4:$L$266,6,FALSE)))</f>
        <v/>
      </c>
      <c r="AG1419" s="1"/>
      <c r="AH1419" s="33" t="str" cm="1">
        <f t="array" ref="AH1419">IF(AND(L1419&lt;&gt;"",O1419&lt;&gt;"",R1419:S1419&lt;&gt;"",W1419:X1419&lt;&gt;"",Z1419:AA1419&lt;&gt;"",AC1419&lt;&gt;""),"Good","Bad")</f>
        <v>Bad</v>
      </c>
      <c r="AL1419" t="str" cm="1">
        <f t="array" ref="AL1419">IF(R1419&gt;0,_xlfn.IFS(COUNTIF($L$20:L1419,"&lt;&gt;")&lt;101,1,COUNTIF($L$20:L1419,"&lt;&gt;")&lt;201,2,COUNTIF($L$20:L1419,"&lt;&gt;")&lt;301,3,COUNTIF($L$20:L1419,"&lt;&gt;")&lt;401,4,COUNTIF($L$20:L1419,"&lt;&gt;")&lt;501,5,COUNTIF($L$20:L1419,"&lt;&gt;")&lt;601,6,COUNTIF($L$20:L1419,"&lt;&gt;")&lt;701,7,COUNTIF($L$20:L1419,"&lt;&gt;")&lt;801,8,COUNTIF($L$20:L1419,"&lt;&gt;")&lt;901,9,COUNTIF($L$20:L1419,"&lt;&gt;")&lt;1001,10,COUNTIF($L$20:L1419,"&lt;&gt;")&lt;1101,11,COUNTIF($L$20:L1419,"&lt;&gt;")&lt;1201,12,COUNTIF($L$20:L1419,"&lt;&gt;")&lt;1301,13,COUNTIF($L$20:L1419,"&lt;&gt;")&lt;1401,14,COUNTIF($L$20:L1419,"&lt;&gt;")&lt;1501,15,COUNTIF($L$20:L1419,"&lt;&gt;")&lt;1601,16,COUNTIF($L$20:L1419,"&lt;&gt;")&lt;1701,17,COUNTIF($L$20:L1419,"&lt;&gt;")&lt;1801,18,COUNTIF($L$20:L1419,"&lt;&gt;")&lt;1901,19,COUNTIF($L$20:L1419,"&lt;&gt;")&lt;2001,20,COUNTIF($L$20:L1419,"&lt;&gt;")&lt;2101,21,COUNTIF($L$20:L1419,"&lt;&gt;")&lt;2201,22,COUNTIF($L$20:L1419,"&lt;&gt;")&lt;2301,23,COUNTIF($L$20:L1419,"&lt;&gt;")&lt;2401,24,COUNTIF($L$20:L1419,"&lt;&gt;")&lt;2501,25,COUNTIF($L$20:L1419,"&lt;&gt;")&lt;2601,26,COUNTIF($L$20:L1419,"&lt;&gt;")&lt;2701,27,COUNTIF($L$20:L1419,"&lt;&gt;")&lt;2801,28,COUNTIF($L$20:L1419,"&lt;&gt;")&lt;2901,29,COUNTIF($L$20:L1419,"&lt;&gt;")&lt;3001,30),"")</f>
        <v/>
      </c>
      <c r="AM1419" t="str">
        <f t="shared" si="105"/>
        <v/>
      </c>
      <c r="AN1419" t="str">
        <f t="shared" si="109"/>
        <v/>
      </c>
      <c r="AP1419" t="str">
        <f t="shared" si="108"/>
        <v/>
      </c>
      <c r="AQ1419" t="str">
        <f>IF(AO1419="","",COUNTIFS(AM1419:$AM$3019,AO1419))</f>
        <v/>
      </c>
    </row>
    <row r="1420" spans="1:43" x14ac:dyDescent="0.25">
      <c r="A1420" s="6" t="str">
        <f>IF(COUNT($A$20:A1419)&lt;&gt;$B$4,IF(A1419="","",A1419+1),"")</f>
        <v/>
      </c>
      <c r="B1420" s="3"/>
      <c r="C1420" s="3"/>
      <c r="D1420" s="122"/>
      <c r="E1420" s="3"/>
      <c r="F1420" s="3"/>
      <c r="G1420" s="3"/>
      <c r="H1420" s="3"/>
      <c r="I1420" s="120"/>
      <c r="J1420" s="3"/>
      <c r="K1420" s="95" t="str" cm="1">
        <f t="array" ref="K1420">IF(OR($J$14 = "A",$J$14 = "B",$J$14 = "C"),IF(I1420="","",IF(LEN(I1420)&gt;2,_xlfn.IFS(ISNUMBER(SEARCH("_",I1420)),I1420,ISNUMBER(SEARCH(", ",I1420)),SUBSTITUTE(I1420,", ","_"),ISNUMBER(SEARCH("/ ",I1420)),SUBSTITUTE(I1420,"/ ","_"),ISNUMBER(SEARCH(",",I1420)),SUBSTITUTE(I1420,",","_"),ISNUMBER(SEARCH("/",I1420)),SUBSTITUTE(I1420,"/","_"),ISNUMBER(SEARCH("",I1420)),I1420),I1420)),IF(OR($J$14 = "J",$J$14 = "K"),"",IF(D1420="","",IF(LEN(D1420)&gt;2,_xlfn.IFS(ISNUMBER(SEARCH("_",D1420)),D1420,ISNUMBER(SEARCH(", ",D1420)),SUBSTITUTE(D1420,", ","_"),ISNUMBER(SEARCH("/ ",D1420)),SUBSTITUTE(D1420,"/ ","_"),ISNUMBER(SEARCH(",",D1420)),SUBSTITUTE(D1420,",","_"),ISNUMBER(SEARCH("/",D1420)),SUBSTITUTE(D1420,"/","_"),ISNUMBER(SEARCH("",D1420)),D1420),D1420))))</f>
        <v/>
      </c>
      <c r="L1420" s="1"/>
      <c r="M1420" s="1" t="str">
        <f t="shared" si="106"/>
        <v/>
      </c>
      <c r="N1420" s="94" t="str">
        <f>IF($L1420="None","",IF(ISERROR(VLOOKUP($L1420,Info!$B$4:$B$266,1,FALSE)),"",VLOOKUP($L1420,Info!$B$4:$L$266,5,FALSE)))</f>
        <v/>
      </c>
      <c r="O1420" s="94" t="str">
        <f>IF(K1420="","",IF(AND($J$12&lt;&gt;"ABC",N1420="3"),"BAC",IF(N1420="3","ABC",IF($J$12&lt;&gt;"ABC",IF($J$10="Standard",VLOOKUP(K1420,Info!$BE$4:$BF$481,2,FALSE),VLOOKUP(K1420,Info!$BI$4:$BJ$482,2,FALSE)),IF($J$10="Standard",VLOOKUP(K1420,Info!$AG$4:$AH$2994,2,FALSE),VLOOKUP(K1420,Info!$AK$4:$AL$2997,2,FALSE))))))</f>
        <v/>
      </c>
      <c r="P1420" s="94" t="str">
        <f>IF($L1420="None","",IF(ISERROR(VLOOKUP($L1420,Info!$B$4:$B$266,1,FALSE)),"",VLOOKUP($L1420,Info!$B$4:$L$266,3,FALSE)))</f>
        <v/>
      </c>
      <c r="Q1420" s="96" t="str">
        <f>IF($L1420="None","",IF(ISERROR(VLOOKUP($L1420,Info!$B$4:$B$266,1,FALSE)),"",VLOOKUP($L1420,Info!$B$4:$L$266,4,FALSE)))</f>
        <v/>
      </c>
      <c r="R1420" s="1"/>
      <c r="S1420" s="6" t="str">
        <f t="shared" si="107"/>
        <v/>
      </c>
      <c r="T1420" s="6" t="str">
        <f>IF($L1420="None","",IF(ISERROR(VLOOKUP($L1420,Info!$B$4:$B$266,1,FALSE)),"",VLOOKUP($L1420,Info!$B$4:$L$266,11,FALSE)))</f>
        <v/>
      </c>
      <c r="U1420" s="1"/>
      <c r="V1420" s="1"/>
      <c r="W1420" s="1"/>
      <c r="X1420" s="1" t="str">
        <f>IF($L1420="None","",IF(ISERROR(VLOOKUP($L1420,Info!$B$4:$B$266,1,FALSE)),"",IF(OR(W1420="Metallic Liquid Tight",W1420="Non-Metallic Liquid Tight",W1420="LSZH",W1420="Greenfield"),VLOOKUP($L1420,Info!$B$4:$L$266,7,FALSE),"N/A")))</f>
        <v/>
      </c>
      <c r="Y1420" s="1"/>
      <c r="Z1420" s="96" t="str">
        <f>IF($L1420="None","",IF(ISERROR(VLOOKUP($L1420,Info!$B$4:$B$266,1,FALSE)),"",VLOOKUP($L1420,Info!$B$4:$L$266,9,FALSE)))</f>
        <v/>
      </c>
      <c r="AA1420" s="96" t="str">
        <f>IF($L1420="None","",IF(ISERROR(VLOOKUP($L1420,Info!$B$4:$B$266,1,FALSE)),"",VLOOKUP($L1420,Info!$B$4:$L$266,8,FALSE)))</f>
        <v/>
      </c>
      <c r="AB1420" s="96" t="str">
        <f>IF($L1420="None","",IF(ISERROR(VLOOKUP($L1420,Info!$B$4:$B$266,1,FALSE)),"",VLOOKUP($L1420,Info!$B$4:$L$266,10,FALSE)))</f>
        <v/>
      </c>
      <c r="AC1420" s="1" t="str">
        <f>IF(W1420="SO Cable","Black,White",IF(O1420="","",IF(P1420="","",IF($J$12&lt;&gt;"ABC",IF(P1420&lt;="250",VLOOKUP(O1420,Info!$AZ$4:$BB$22,3,FALSE),VLOOKUP(O1420,Info!$AZ$23:$BB$39,3,FALSE)),IF(P1420&lt;="250",VLOOKUP(O1420,Info!$AO$4:$AQ$22,3,FALSE),VLOOKUP(O1420,Info!$AO$23:$AP$39,3,FALSE))))))</f>
        <v/>
      </c>
      <c r="AD1420" s="1"/>
      <c r="AE1420" s="1" t="str">
        <f>IF($L1420="None","",IF(ISERROR(VLOOKUP($L1420,Info!$B$4:$B$266,1,FALSE)),"",VLOOKUP($L1420,Info!$B$4:$L$266,4,FALSE)))</f>
        <v/>
      </c>
      <c r="AF1420" s="1" t="str">
        <f>IF($L1420="None","",IF(ISERROR(VLOOKUP($L1420,Info!$B$4:$B$266,1,FALSE)),"",VLOOKUP($L1420,Info!$B$4:$L$266,6,FALSE)))</f>
        <v/>
      </c>
      <c r="AG1420" s="1"/>
      <c r="AH1420" s="33" t="str" cm="1">
        <f t="array" ref="AH1420">IF(AND(L1420&lt;&gt;"",O1420&lt;&gt;"",R1420:S1420&lt;&gt;"",W1420:X1420&lt;&gt;"",Z1420:AA1420&lt;&gt;"",AC1420&lt;&gt;""),"Good","Bad")</f>
        <v>Bad</v>
      </c>
      <c r="AL1420" t="str" cm="1">
        <f t="array" ref="AL1420">IF(R1420&gt;0,_xlfn.IFS(COUNTIF($L$20:L1420,"&lt;&gt;")&lt;101,1,COUNTIF($L$20:L1420,"&lt;&gt;")&lt;201,2,COUNTIF($L$20:L1420,"&lt;&gt;")&lt;301,3,COUNTIF($L$20:L1420,"&lt;&gt;")&lt;401,4,COUNTIF($L$20:L1420,"&lt;&gt;")&lt;501,5,COUNTIF($L$20:L1420,"&lt;&gt;")&lt;601,6,COUNTIF($L$20:L1420,"&lt;&gt;")&lt;701,7,COUNTIF($L$20:L1420,"&lt;&gt;")&lt;801,8,COUNTIF($L$20:L1420,"&lt;&gt;")&lt;901,9,COUNTIF($L$20:L1420,"&lt;&gt;")&lt;1001,10,COUNTIF($L$20:L1420,"&lt;&gt;")&lt;1101,11,COUNTIF($L$20:L1420,"&lt;&gt;")&lt;1201,12,COUNTIF($L$20:L1420,"&lt;&gt;")&lt;1301,13,COUNTIF($L$20:L1420,"&lt;&gt;")&lt;1401,14,COUNTIF($L$20:L1420,"&lt;&gt;")&lt;1501,15,COUNTIF($L$20:L1420,"&lt;&gt;")&lt;1601,16,COUNTIF($L$20:L1420,"&lt;&gt;")&lt;1701,17,COUNTIF($L$20:L1420,"&lt;&gt;")&lt;1801,18,COUNTIF($L$20:L1420,"&lt;&gt;")&lt;1901,19,COUNTIF($L$20:L1420,"&lt;&gt;")&lt;2001,20,COUNTIF($L$20:L1420,"&lt;&gt;")&lt;2101,21,COUNTIF($L$20:L1420,"&lt;&gt;")&lt;2201,22,COUNTIF($L$20:L1420,"&lt;&gt;")&lt;2301,23,COUNTIF($L$20:L1420,"&lt;&gt;")&lt;2401,24,COUNTIF($L$20:L1420,"&lt;&gt;")&lt;2501,25,COUNTIF($L$20:L1420,"&lt;&gt;")&lt;2601,26,COUNTIF($L$20:L1420,"&lt;&gt;")&lt;2701,27,COUNTIF($L$20:L1420,"&lt;&gt;")&lt;2801,28,COUNTIF($L$20:L1420,"&lt;&gt;")&lt;2901,29,COUNTIF($L$20:L1420,"&lt;&gt;")&lt;3001,30),"")</f>
        <v/>
      </c>
      <c r="AM1420" t="str">
        <f t="shared" si="105"/>
        <v/>
      </c>
      <c r="AN1420" t="str">
        <f t="shared" si="109"/>
        <v/>
      </c>
      <c r="AP1420" t="str">
        <f t="shared" si="108"/>
        <v/>
      </c>
      <c r="AQ1420" t="str">
        <f>IF(AO1420="","",COUNTIFS(AM1420:$AM$3019,AO1420))</f>
        <v/>
      </c>
    </row>
    <row r="1421" spans="1:43" x14ac:dyDescent="0.25">
      <c r="A1421" s="6" t="str">
        <f>IF(COUNT($A$20:A1420)&lt;&gt;$B$4,IF(A1420="","",A1420+1),"")</f>
        <v/>
      </c>
      <c r="B1421" s="3"/>
      <c r="C1421" s="3"/>
      <c r="D1421" s="122"/>
      <c r="E1421" s="3"/>
      <c r="F1421" s="3"/>
      <c r="G1421" s="3"/>
      <c r="H1421" s="3"/>
      <c r="I1421" s="120"/>
      <c r="J1421" s="3"/>
      <c r="K1421" s="95" t="str" cm="1">
        <f t="array" ref="K1421">IF(OR($J$14 = "A",$J$14 = "B",$J$14 = "C"),IF(I1421="","",IF(LEN(I1421)&gt;2,_xlfn.IFS(ISNUMBER(SEARCH("_",I1421)),I1421,ISNUMBER(SEARCH(", ",I1421)),SUBSTITUTE(I1421,", ","_"),ISNUMBER(SEARCH("/ ",I1421)),SUBSTITUTE(I1421,"/ ","_"),ISNUMBER(SEARCH(",",I1421)),SUBSTITUTE(I1421,",","_"),ISNUMBER(SEARCH("/",I1421)),SUBSTITUTE(I1421,"/","_"),ISNUMBER(SEARCH("",I1421)),I1421),I1421)),IF(OR($J$14 = "J",$J$14 = "K"),"",IF(D1421="","",IF(LEN(D1421)&gt;2,_xlfn.IFS(ISNUMBER(SEARCH("_",D1421)),D1421,ISNUMBER(SEARCH(", ",D1421)),SUBSTITUTE(D1421,", ","_"),ISNUMBER(SEARCH("/ ",D1421)),SUBSTITUTE(D1421,"/ ","_"),ISNUMBER(SEARCH(",",D1421)),SUBSTITUTE(D1421,",","_"),ISNUMBER(SEARCH("/",D1421)),SUBSTITUTE(D1421,"/","_"),ISNUMBER(SEARCH("",D1421)),D1421),D1421))))</f>
        <v/>
      </c>
      <c r="L1421" s="1"/>
      <c r="M1421" s="1" t="str">
        <f t="shared" si="106"/>
        <v/>
      </c>
      <c r="N1421" s="94" t="str">
        <f>IF($L1421="None","",IF(ISERROR(VLOOKUP($L1421,Info!$B$4:$B$266,1,FALSE)),"",VLOOKUP($L1421,Info!$B$4:$L$266,5,FALSE)))</f>
        <v/>
      </c>
      <c r="O1421" s="94" t="str">
        <f>IF(K1421="","",IF(AND($J$12&lt;&gt;"ABC",N1421="3"),"BAC",IF(N1421="3","ABC",IF($J$12&lt;&gt;"ABC",IF($J$10="Standard",VLOOKUP(K1421,Info!$BE$4:$BF$481,2,FALSE),VLOOKUP(K1421,Info!$BI$4:$BJ$482,2,FALSE)),IF($J$10="Standard",VLOOKUP(K1421,Info!$AG$4:$AH$2994,2,FALSE),VLOOKUP(K1421,Info!$AK$4:$AL$2997,2,FALSE))))))</f>
        <v/>
      </c>
      <c r="P1421" s="94" t="str">
        <f>IF($L1421="None","",IF(ISERROR(VLOOKUP($L1421,Info!$B$4:$B$266,1,FALSE)),"",VLOOKUP($L1421,Info!$B$4:$L$266,3,FALSE)))</f>
        <v/>
      </c>
      <c r="Q1421" s="96" t="str">
        <f>IF($L1421="None","",IF(ISERROR(VLOOKUP($L1421,Info!$B$4:$B$266,1,FALSE)),"",VLOOKUP($L1421,Info!$B$4:$L$266,4,FALSE)))</f>
        <v/>
      </c>
      <c r="R1421" s="1"/>
      <c r="S1421" s="6" t="str">
        <f t="shared" si="107"/>
        <v/>
      </c>
      <c r="T1421" s="6" t="str">
        <f>IF($L1421="None","",IF(ISERROR(VLOOKUP($L1421,Info!$B$4:$B$266,1,FALSE)),"",VLOOKUP($L1421,Info!$B$4:$L$266,11,FALSE)))</f>
        <v/>
      </c>
      <c r="U1421" s="1"/>
      <c r="V1421" s="1"/>
      <c r="W1421" s="1"/>
      <c r="X1421" s="1" t="str">
        <f>IF($L1421="None","",IF(ISERROR(VLOOKUP($L1421,Info!$B$4:$B$266,1,FALSE)),"",IF(OR(W1421="Metallic Liquid Tight",W1421="Non-Metallic Liquid Tight",W1421="LSZH",W1421="Greenfield"),VLOOKUP($L1421,Info!$B$4:$L$266,7,FALSE),"N/A")))</f>
        <v/>
      </c>
      <c r="Y1421" s="1"/>
      <c r="Z1421" s="96" t="str">
        <f>IF($L1421="None","",IF(ISERROR(VLOOKUP($L1421,Info!$B$4:$B$266,1,FALSE)),"",VLOOKUP($L1421,Info!$B$4:$L$266,9,FALSE)))</f>
        <v/>
      </c>
      <c r="AA1421" s="96" t="str">
        <f>IF($L1421="None","",IF(ISERROR(VLOOKUP($L1421,Info!$B$4:$B$266,1,FALSE)),"",VLOOKUP($L1421,Info!$B$4:$L$266,8,FALSE)))</f>
        <v/>
      </c>
      <c r="AB1421" s="96" t="str">
        <f>IF($L1421="None","",IF(ISERROR(VLOOKUP($L1421,Info!$B$4:$B$266,1,FALSE)),"",VLOOKUP($L1421,Info!$B$4:$L$266,10,FALSE)))</f>
        <v/>
      </c>
      <c r="AC1421" s="1" t="str">
        <f>IF(W1421="SO Cable","Black,White",IF(O1421="","",IF(P1421="","",IF($J$12&lt;&gt;"ABC",IF(P1421&lt;="250",VLOOKUP(O1421,Info!$AZ$4:$BB$22,3,FALSE),VLOOKUP(O1421,Info!$AZ$23:$BB$39,3,FALSE)),IF(P1421&lt;="250",VLOOKUP(O1421,Info!$AO$4:$AQ$22,3,FALSE),VLOOKUP(O1421,Info!$AO$23:$AP$39,3,FALSE))))))</f>
        <v/>
      </c>
      <c r="AD1421" s="1"/>
      <c r="AE1421" s="1" t="str">
        <f>IF($L1421="None","",IF(ISERROR(VLOOKUP($L1421,Info!$B$4:$B$266,1,FALSE)),"",VLOOKUP($L1421,Info!$B$4:$L$266,4,FALSE)))</f>
        <v/>
      </c>
      <c r="AF1421" s="1" t="str">
        <f>IF($L1421="None","",IF(ISERROR(VLOOKUP($L1421,Info!$B$4:$B$266,1,FALSE)),"",VLOOKUP($L1421,Info!$B$4:$L$266,6,FALSE)))</f>
        <v/>
      </c>
      <c r="AG1421" s="1"/>
      <c r="AH1421" s="33" t="str" cm="1">
        <f t="array" ref="AH1421">IF(AND(L1421&lt;&gt;"",O1421&lt;&gt;"",R1421:S1421&lt;&gt;"",W1421:X1421&lt;&gt;"",Z1421:AA1421&lt;&gt;"",AC1421&lt;&gt;""),"Good","Bad")</f>
        <v>Bad</v>
      </c>
      <c r="AL1421" t="str" cm="1">
        <f t="array" ref="AL1421">IF(R1421&gt;0,_xlfn.IFS(COUNTIF($L$20:L1421,"&lt;&gt;")&lt;101,1,COUNTIF($L$20:L1421,"&lt;&gt;")&lt;201,2,COUNTIF($L$20:L1421,"&lt;&gt;")&lt;301,3,COUNTIF($L$20:L1421,"&lt;&gt;")&lt;401,4,COUNTIF($L$20:L1421,"&lt;&gt;")&lt;501,5,COUNTIF($L$20:L1421,"&lt;&gt;")&lt;601,6,COUNTIF($L$20:L1421,"&lt;&gt;")&lt;701,7,COUNTIF($L$20:L1421,"&lt;&gt;")&lt;801,8,COUNTIF($L$20:L1421,"&lt;&gt;")&lt;901,9,COUNTIF($L$20:L1421,"&lt;&gt;")&lt;1001,10,COUNTIF($L$20:L1421,"&lt;&gt;")&lt;1101,11,COUNTIF($L$20:L1421,"&lt;&gt;")&lt;1201,12,COUNTIF($L$20:L1421,"&lt;&gt;")&lt;1301,13,COUNTIF($L$20:L1421,"&lt;&gt;")&lt;1401,14,COUNTIF($L$20:L1421,"&lt;&gt;")&lt;1501,15,COUNTIF($L$20:L1421,"&lt;&gt;")&lt;1601,16,COUNTIF($L$20:L1421,"&lt;&gt;")&lt;1701,17,COUNTIF($L$20:L1421,"&lt;&gt;")&lt;1801,18,COUNTIF($L$20:L1421,"&lt;&gt;")&lt;1901,19,COUNTIF($L$20:L1421,"&lt;&gt;")&lt;2001,20,COUNTIF($L$20:L1421,"&lt;&gt;")&lt;2101,21,COUNTIF($L$20:L1421,"&lt;&gt;")&lt;2201,22,COUNTIF($L$20:L1421,"&lt;&gt;")&lt;2301,23,COUNTIF($L$20:L1421,"&lt;&gt;")&lt;2401,24,COUNTIF($L$20:L1421,"&lt;&gt;")&lt;2501,25,COUNTIF($L$20:L1421,"&lt;&gt;")&lt;2601,26,COUNTIF($L$20:L1421,"&lt;&gt;")&lt;2701,27,COUNTIF($L$20:L1421,"&lt;&gt;")&lt;2801,28,COUNTIF($L$20:L1421,"&lt;&gt;")&lt;2901,29,COUNTIF($L$20:L1421,"&lt;&gt;")&lt;3001,30),"")</f>
        <v/>
      </c>
      <c r="AM1421" t="str">
        <f t="shared" si="105"/>
        <v/>
      </c>
      <c r="AN1421" t="str">
        <f t="shared" si="109"/>
        <v/>
      </c>
      <c r="AP1421" t="str">
        <f t="shared" si="108"/>
        <v/>
      </c>
      <c r="AQ1421" t="str">
        <f>IF(AO1421="","",COUNTIFS(AM1421:$AM$3019,AO1421))</f>
        <v/>
      </c>
    </row>
    <row r="1422" spans="1:43" x14ac:dyDescent="0.25">
      <c r="A1422" s="6" t="str">
        <f>IF(COUNT($A$20:A1421)&lt;&gt;$B$4,IF(A1421="","",A1421+1),"")</f>
        <v/>
      </c>
      <c r="B1422" s="3"/>
      <c r="C1422" s="3"/>
      <c r="D1422" s="122"/>
      <c r="E1422" s="3"/>
      <c r="F1422" s="3"/>
      <c r="G1422" s="3"/>
      <c r="H1422" s="3"/>
      <c r="I1422" s="120"/>
      <c r="J1422" s="3"/>
      <c r="K1422" s="95" t="str" cm="1">
        <f t="array" ref="K1422">IF(OR($J$14 = "A",$J$14 = "B",$J$14 = "C"),IF(I1422="","",IF(LEN(I1422)&gt;2,_xlfn.IFS(ISNUMBER(SEARCH("_",I1422)),I1422,ISNUMBER(SEARCH(", ",I1422)),SUBSTITUTE(I1422,", ","_"),ISNUMBER(SEARCH("/ ",I1422)),SUBSTITUTE(I1422,"/ ","_"),ISNUMBER(SEARCH(",",I1422)),SUBSTITUTE(I1422,",","_"),ISNUMBER(SEARCH("/",I1422)),SUBSTITUTE(I1422,"/","_"),ISNUMBER(SEARCH("",I1422)),I1422),I1422)),IF(OR($J$14 = "J",$J$14 = "K"),"",IF(D1422="","",IF(LEN(D1422)&gt;2,_xlfn.IFS(ISNUMBER(SEARCH("_",D1422)),D1422,ISNUMBER(SEARCH(", ",D1422)),SUBSTITUTE(D1422,", ","_"),ISNUMBER(SEARCH("/ ",D1422)),SUBSTITUTE(D1422,"/ ","_"),ISNUMBER(SEARCH(",",D1422)),SUBSTITUTE(D1422,",","_"),ISNUMBER(SEARCH("/",D1422)),SUBSTITUTE(D1422,"/","_"),ISNUMBER(SEARCH("",D1422)),D1422),D1422))))</f>
        <v/>
      </c>
      <c r="L1422" s="1"/>
      <c r="M1422" s="1" t="str">
        <f t="shared" si="106"/>
        <v/>
      </c>
      <c r="N1422" s="94" t="str">
        <f>IF($L1422="None","",IF(ISERROR(VLOOKUP($L1422,Info!$B$4:$B$266,1,FALSE)),"",VLOOKUP($L1422,Info!$B$4:$L$266,5,FALSE)))</f>
        <v/>
      </c>
      <c r="O1422" s="94" t="str">
        <f>IF(K1422="","",IF(AND($J$12&lt;&gt;"ABC",N1422="3"),"BAC",IF(N1422="3","ABC",IF($J$12&lt;&gt;"ABC",IF($J$10="Standard",VLOOKUP(K1422,Info!$BE$4:$BF$481,2,FALSE),VLOOKUP(K1422,Info!$BI$4:$BJ$482,2,FALSE)),IF($J$10="Standard",VLOOKUP(K1422,Info!$AG$4:$AH$2994,2,FALSE),VLOOKUP(K1422,Info!$AK$4:$AL$2997,2,FALSE))))))</f>
        <v/>
      </c>
      <c r="P1422" s="94" t="str">
        <f>IF($L1422="None","",IF(ISERROR(VLOOKUP($L1422,Info!$B$4:$B$266,1,FALSE)),"",VLOOKUP($L1422,Info!$B$4:$L$266,3,FALSE)))</f>
        <v/>
      </c>
      <c r="Q1422" s="96" t="str">
        <f>IF($L1422="None","",IF(ISERROR(VLOOKUP($L1422,Info!$B$4:$B$266,1,FALSE)),"",VLOOKUP($L1422,Info!$B$4:$L$266,4,FALSE)))</f>
        <v/>
      </c>
      <c r="R1422" s="1"/>
      <c r="S1422" s="6" t="str">
        <f t="shared" si="107"/>
        <v/>
      </c>
      <c r="T1422" s="6" t="str">
        <f>IF($L1422="None","",IF(ISERROR(VLOOKUP($L1422,Info!$B$4:$B$266,1,FALSE)),"",VLOOKUP($L1422,Info!$B$4:$L$266,11,FALSE)))</f>
        <v/>
      </c>
      <c r="U1422" s="1"/>
      <c r="V1422" s="1"/>
      <c r="W1422" s="1"/>
      <c r="X1422" s="1" t="str">
        <f>IF($L1422="None","",IF(ISERROR(VLOOKUP($L1422,Info!$B$4:$B$266,1,FALSE)),"",IF(OR(W1422="Metallic Liquid Tight",W1422="Non-Metallic Liquid Tight",W1422="LSZH",W1422="Greenfield"),VLOOKUP($L1422,Info!$B$4:$L$266,7,FALSE),"N/A")))</f>
        <v/>
      </c>
      <c r="Y1422" s="1"/>
      <c r="Z1422" s="96" t="str">
        <f>IF($L1422="None","",IF(ISERROR(VLOOKUP($L1422,Info!$B$4:$B$266,1,FALSE)),"",VLOOKUP($L1422,Info!$B$4:$L$266,9,FALSE)))</f>
        <v/>
      </c>
      <c r="AA1422" s="96" t="str">
        <f>IF($L1422="None","",IF(ISERROR(VLOOKUP($L1422,Info!$B$4:$B$266,1,FALSE)),"",VLOOKUP($L1422,Info!$B$4:$L$266,8,FALSE)))</f>
        <v/>
      </c>
      <c r="AB1422" s="96" t="str">
        <f>IF($L1422="None","",IF(ISERROR(VLOOKUP($L1422,Info!$B$4:$B$266,1,FALSE)),"",VLOOKUP($L1422,Info!$B$4:$L$266,10,FALSE)))</f>
        <v/>
      </c>
      <c r="AC1422" s="1" t="str">
        <f>IF(W1422="SO Cable","Black,White",IF(O1422="","",IF(P1422="","",IF($J$12&lt;&gt;"ABC",IF(P1422&lt;="250",VLOOKUP(O1422,Info!$AZ$4:$BB$22,3,FALSE),VLOOKUP(O1422,Info!$AZ$23:$BB$39,3,FALSE)),IF(P1422&lt;="250",VLOOKUP(O1422,Info!$AO$4:$AQ$22,3,FALSE),VLOOKUP(O1422,Info!$AO$23:$AP$39,3,FALSE))))))</f>
        <v/>
      </c>
      <c r="AD1422" s="1"/>
      <c r="AE1422" s="1" t="str">
        <f>IF($L1422="None","",IF(ISERROR(VLOOKUP($L1422,Info!$B$4:$B$266,1,FALSE)),"",VLOOKUP($L1422,Info!$B$4:$L$266,4,FALSE)))</f>
        <v/>
      </c>
      <c r="AF1422" s="1" t="str">
        <f>IF($L1422="None","",IF(ISERROR(VLOOKUP($L1422,Info!$B$4:$B$266,1,FALSE)),"",VLOOKUP($L1422,Info!$B$4:$L$266,6,FALSE)))</f>
        <v/>
      </c>
      <c r="AG1422" s="1"/>
      <c r="AH1422" s="33" t="str" cm="1">
        <f t="array" ref="AH1422">IF(AND(L1422&lt;&gt;"",O1422&lt;&gt;"",R1422:S1422&lt;&gt;"",W1422:X1422&lt;&gt;"",Z1422:AA1422&lt;&gt;"",AC1422&lt;&gt;""),"Good","Bad")</f>
        <v>Bad</v>
      </c>
      <c r="AL1422" t="str" cm="1">
        <f t="array" ref="AL1422">IF(R1422&gt;0,_xlfn.IFS(COUNTIF($L$20:L1422,"&lt;&gt;")&lt;101,1,COUNTIF($L$20:L1422,"&lt;&gt;")&lt;201,2,COUNTIF($L$20:L1422,"&lt;&gt;")&lt;301,3,COUNTIF($L$20:L1422,"&lt;&gt;")&lt;401,4,COUNTIF($L$20:L1422,"&lt;&gt;")&lt;501,5,COUNTIF($L$20:L1422,"&lt;&gt;")&lt;601,6,COUNTIF($L$20:L1422,"&lt;&gt;")&lt;701,7,COUNTIF($L$20:L1422,"&lt;&gt;")&lt;801,8,COUNTIF($L$20:L1422,"&lt;&gt;")&lt;901,9,COUNTIF($L$20:L1422,"&lt;&gt;")&lt;1001,10,COUNTIF($L$20:L1422,"&lt;&gt;")&lt;1101,11,COUNTIF($L$20:L1422,"&lt;&gt;")&lt;1201,12,COUNTIF($L$20:L1422,"&lt;&gt;")&lt;1301,13,COUNTIF($L$20:L1422,"&lt;&gt;")&lt;1401,14,COUNTIF($L$20:L1422,"&lt;&gt;")&lt;1501,15,COUNTIF($L$20:L1422,"&lt;&gt;")&lt;1601,16,COUNTIF($L$20:L1422,"&lt;&gt;")&lt;1701,17,COUNTIF($L$20:L1422,"&lt;&gt;")&lt;1801,18,COUNTIF($L$20:L1422,"&lt;&gt;")&lt;1901,19,COUNTIF($L$20:L1422,"&lt;&gt;")&lt;2001,20,COUNTIF($L$20:L1422,"&lt;&gt;")&lt;2101,21,COUNTIF($L$20:L1422,"&lt;&gt;")&lt;2201,22,COUNTIF($L$20:L1422,"&lt;&gt;")&lt;2301,23,COUNTIF($L$20:L1422,"&lt;&gt;")&lt;2401,24,COUNTIF($L$20:L1422,"&lt;&gt;")&lt;2501,25,COUNTIF($L$20:L1422,"&lt;&gt;")&lt;2601,26,COUNTIF($L$20:L1422,"&lt;&gt;")&lt;2701,27,COUNTIF($L$20:L1422,"&lt;&gt;")&lt;2801,28,COUNTIF($L$20:L1422,"&lt;&gt;")&lt;2901,29,COUNTIF($L$20:L1422,"&lt;&gt;")&lt;3001,30),"")</f>
        <v/>
      </c>
      <c r="AM1422" t="str">
        <f t="shared" si="105"/>
        <v/>
      </c>
      <c r="AN1422" t="str">
        <f t="shared" si="109"/>
        <v/>
      </c>
      <c r="AP1422" t="str">
        <f t="shared" si="108"/>
        <v/>
      </c>
      <c r="AQ1422" t="str">
        <f>IF(AO1422="","",COUNTIFS(AM1422:$AM$3019,AO1422))</f>
        <v/>
      </c>
    </row>
    <row r="1423" spans="1:43" x14ac:dyDescent="0.25">
      <c r="A1423" s="6" t="str">
        <f>IF(COUNT($A$20:A1422)&lt;&gt;$B$4,IF(A1422="","",A1422+1),"")</f>
        <v/>
      </c>
      <c r="B1423" s="3"/>
      <c r="C1423" s="3"/>
      <c r="D1423" s="122"/>
      <c r="E1423" s="3"/>
      <c r="F1423" s="3"/>
      <c r="G1423" s="3"/>
      <c r="H1423" s="3"/>
      <c r="I1423" s="120"/>
      <c r="J1423" s="3"/>
      <c r="K1423" s="95" t="str" cm="1">
        <f t="array" ref="K1423">IF(OR($J$14 = "A",$J$14 = "B",$J$14 = "C"),IF(I1423="","",IF(LEN(I1423)&gt;2,_xlfn.IFS(ISNUMBER(SEARCH("_",I1423)),I1423,ISNUMBER(SEARCH(", ",I1423)),SUBSTITUTE(I1423,", ","_"),ISNUMBER(SEARCH("/ ",I1423)),SUBSTITUTE(I1423,"/ ","_"),ISNUMBER(SEARCH(",",I1423)),SUBSTITUTE(I1423,",","_"),ISNUMBER(SEARCH("/",I1423)),SUBSTITUTE(I1423,"/","_"),ISNUMBER(SEARCH("",I1423)),I1423),I1423)),IF(OR($J$14 = "J",$J$14 = "K"),"",IF(D1423="","",IF(LEN(D1423)&gt;2,_xlfn.IFS(ISNUMBER(SEARCH("_",D1423)),D1423,ISNUMBER(SEARCH(", ",D1423)),SUBSTITUTE(D1423,", ","_"),ISNUMBER(SEARCH("/ ",D1423)),SUBSTITUTE(D1423,"/ ","_"),ISNUMBER(SEARCH(",",D1423)),SUBSTITUTE(D1423,",","_"),ISNUMBER(SEARCH("/",D1423)),SUBSTITUTE(D1423,"/","_"),ISNUMBER(SEARCH("",D1423)),D1423),D1423))))</f>
        <v/>
      </c>
      <c r="L1423" s="1"/>
      <c r="M1423" s="1" t="str">
        <f t="shared" si="106"/>
        <v/>
      </c>
      <c r="N1423" s="94" t="str">
        <f>IF($L1423="None","",IF(ISERROR(VLOOKUP($L1423,Info!$B$4:$B$266,1,FALSE)),"",VLOOKUP($L1423,Info!$B$4:$L$266,5,FALSE)))</f>
        <v/>
      </c>
      <c r="O1423" s="94" t="str">
        <f>IF(K1423="","",IF(AND($J$12&lt;&gt;"ABC",N1423="3"),"BAC",IF(N1423="3","ABC",IF($J$12&lt;&gt;"ABC",IF($J$10="Standard",VLOOKUP(K1423,Info!$BE$4:$BF$481,2,FALSE),VLOOKUP(K1423,Info!$BI$4:$BJ$482,2,FALSE)),IF($J$10="Standard",VLOOKUP(K1423,Info!$AG$4:$AH$2994,2,FALSE),VLOOKUP(K1423,Info!$AK$4:$AL$2997,2,FALSE))))))</f>
        <v/>
      </c>
      <c r="P1423" s="94" t="str">
        <f>IF($L1423="None","",IF(ISERROR(VLOOKUP($L1423,Info!$B$4:$B$266,1,FALSE)),"",VLOOKUP($L1423,Info!$B$4:$L$266,3,FALSE)))</f>
        <v/>
      </c>
      <c r="Q1423" s="96" t="str">
        <f>IF($L1423="None","",IF(ISERROR(VLOOKUP($L1423,Info!$B$4:$B$266,1,FALSE)),"",VLOOKUP($L1423,Info!$B$4:$L$266,4,FALSE)))</f>
        <v/>
      </c>
      <c r="R1423" s="1"/>
      <c r="S1423" s="6" t="str">
        <f t="shared" si="107"/>
        <v/>
      </c>
      <c r="T1423" s="6" t="str">
        <f>IF($L1423="None","",IF(ISERROR(VLOOKUP($L1423,Info!$B$4:$B$266,1,FALSE)),"",VLOOKUP($L1423,Info!$B$4:$L$266,11,FALSE)))</f>
        <v/>
      </c>
      <c r="U1423" s="1"/>
      <c r="V1423" s="1"/>
      <c r="W1423" s="1"/>
      <c r="X1423" s="1" t="str">
        <f>IF($L1423="None","",IF(ISERROR(VLOOKUP($L1423,Info!$B$4:$B$266,1,FALSE)),"",IF(OR(W1423="Metallic Liquid Tight",W1423="Non-Metallic Liquid Tight",W1423="LSZH",W1423="Greenfield"),VLOOKUP($L1423,Info!$B$4:$L$266,7,FALSE),"N/A")))</f>
        <v/>
      </c>
      <c r="Y1423" s="1"/>
      <c r="Z1423" s="96" t="str">
        <f>IF($L1423="None","",IF(ISERROR(VLOOKUP($L1423,Info!$B$4:$B$266,1,FALSE)),"",VLOOKUP($L1423,Info!$B$4:$L$266,9,FALSE)))</f>
        <v/>
      </c>
      <c r="AA1423" s="96" t="str">
        <f>IF($L1423="None","",IF(ISERROR(VLOOKUP($L1423,Info!$B$4:$B$266,1,FALSE)),"",VLOOKUP($L1423,Info!$B$4:$L$266,8,FALSE)))</f>
        <v/>
      </c>
      <c r="AB1423" s="96" t="str">
        <f>IF($L1423="None","",IF(ISERROR(VLOOKUP($L1423,Info!$B$4:$B$266,1,FALSE)),"",VLOOKUP($L1423,Info!$B$4:$L$266,10,FALSE)))</f>
        <v/>
      </c>
      <c r="AC1423" s="1" t="str">
        <f>IF(W1423="SO Cable","Black,White",IF(O1423="","",IF(P1423="","",IF($J$12&lt;&gt;"ABC",IF(P1423&lt;="250",VLOOKUP(O1423,Info!$AZ$4:$BB$22,3,FALSE),VLOOKUP(O1423,Info!$AZ$23:$BB$39,3,FALSE)),IF(P1423&lt;="250",VLOOKUP(O1423,Info!$AO$4:$AQ$22,3,FALSE),VLOOKUP(O1423,Info!$AO$23:$AP$39,3,FALSE))))))</f>
        <v/>
      </c>
      <c r="AD1423" s="1"/>
      <c r="AE1423" s="1" t="str">
        <f>IF($L1423="None","",IF(ISERROR(VLOOKUP($L1423,Info!$B$4:$B$266,1,FALSE)),"",VLOOKUP($L1423,Info!$B$4:$L$266,4,FALSE)))</f>
        <v/>
      </c>
      <c r="AF1423" s="1" t="str">
        <f>IF($L1423="None","",IF(ISERROR(VLOOKUP($L1423,Info!$B$4:$B$266,1,FALSE)),"",VLOOKUP($L1423,Info!$B$4:$L$266,6,FALSE)))</f>
        <v/>
      </c>
      <c r="AG1423" s="1"/>
      <c r="AH1423" s="33" t="str" cm="1">
        <f t="array" ref="AH1423">IF(AND(L1423&lt;&gt;"",O1423&lt;&gt;"",R1423:S1423&lt;&gt;"",W1423:X1423&lt;&gt;"",Z1423:AA1423&lt;&gt;"",AC1423&lt;&gt;""),"Good","Bad")</f>
        <v>Bad</v>
      </c>
      <c r="AL1423" t="str" cm="1">
        <f t="array" ref="AL1423">IF(R1423&gt;0,_xlfn.IFS(COUNTIF($L$20:L1423,"&lt;&gt;")&lt;101,1,COUNTIF($L$20:L1423,"&lt;&gt;")&lt;201,2,COUNTIF($L$20:L1423,"&lt;&gt;")&lt;301,3,COUNTIF($L$20:L1423,"&lt;&gt;")&lt;401,4,COUNTIF($L$20:L1423,"&lt;&gt;")&lt;501,5,COUNTIF($L$20:L1423,"&lt;&gt;")&lt;601,6,COUNTIF($L$20:L1423,"&lt;&gt;")&lt;701,7,COUNTIF($L$20:L1423,"&lt;&gt;")&lt;801,8,COUNTIF($L$20:L1423,"&lt;&gt;")&lt;901,9,COUNTIF($L$20:L1423,"&lt;&gt;")&lt;1001,10,COUNTIF($L$20:L1423,"&lt;&gt;")&lt;1101,11,COUNTIF($L$20:L1423,"&lt;&gt;")&lt;1201,12,COUNTIF($L$20:L1423,"&lt;&gt;")&lt;1301,13,COUNTIF($L$20:L1423,"&lt;&gt;")&lt;1401,14,COUNTIF($L$20:L1423,"&lt;&gt;")&lt;1501,15,COUNTIF($L$20:L1423,"&lt;&gt;")&lt;1601,16,COUNTIF($L$20:L1423,"&lt;&gt;")&lt;1701,17,COUNTIF($L$20:L1423,"&lt;&gt;")&lt;1801,18,COUNTIF($L$20:L1423,"&lt;&gt;")&lt;1901,19,COUNTIF($L$20:L1423,"&lt;&gt;")&lt;2001,20,COUNTIF($L$20:L1423,"&lt;&gt;")&lt;2101,21,COUNTIF($L$20:L1423,"&lt;&gt;")&lt;2201,22,COUNTIF($L$20:L1423,"&lt;&gt;")&lt;2301,23,COUNTIF($L$20:L1423,"&lt;&gt;")&lt;2401,24,COUNTIF($L$20:L1423,"&lt;&gt;")&lt;2501,25,COUNTIF($L$20:L1423,"&lt;&gt;")&lt;2601,26,COUNTIF($L$20:L1423,"&lt;&gt;")&lt;2701,27,COUNTIF($L$20:L1423,"&lt;&gt;")&lt;2801,28,COUNTIF($L$20:L1423,"&lt;&gt;")&lt;2901,29,COUNTIF($L$20:L1423,"&lt;&gt;")&lt;3001,30),"")</f>
        <v/>
      </c>
      <c r="AM1423" t="str">
        <f t="shared" si="105"/>
        <v/>
      </c>
      <c r="AN1423" t="str">
        <f t="shared" si="109"/>
        <v/>
      </c>
      <c r="AP1423" t="str">
        <f t="shared" si="108"/>
        <v/>
      </c>
      <c r="AQ1423" t="str">
        <f>IF(AO1423="","",COUNTIFS(AM1423:$AM$3019,AO1423))</f>
        <v/>
      </c>
    </row>
    <row r="1424" spans="1:43" x14ac:dyDescent="0.25">
      <c r="A1424" s="6" t="str">
        <f>IF(COUNT($A$20:A1423)&lt;&gt;$B$4,IF(A1423="","",A1423+1),"")</f>
        <v/>
      </c>
      <c r="B1424" s="3"/>
      <c r="C1424" s="3"/>
      <c r="D1424" s="122"/>
      <c r="E1424" s="3"/>
      <c r="F1424" s="3"/>
      <c r="G1424" s="3"/>
      <c r="H1424" s="3"/>
      <c r="I1424" s="120"/>
      <c r="J1424" s="3"/>
      <c r="K1424" s="95" t="str" cm="1">
        <f t="array" ref="K1424">IF(OR($J$14 = "A",$J$14 = "B",$J$14 = "C"),IF(I1424="","",IF(LEN(I1424)&gt;2,_xlfn.IFS(ISNUMBER(SEARCH("_",I1424)),I1424,ISNUMBER(SEARCH(", ",I1424)),SUBSTITUTE(I1424,", ","_"),ISNUMBER(SEARCH("/ ",I1424)),SUBSTITUTE(I1424,"/ ","_"),ISNUMBER(SEARCH(",",I1424)),SUBSTITUTE(I1424,",","_"),ISNUMBER(SEARCH("/",I1424)),SUBSTITUTE(I1424,"/","_"),ISNUMBER(SEARCH("",I1424)),I1424),I1424)),IF(OR($J$14 = "J",$J$14 = "K"),"",IF(D1424="","",IF(LEN(D1424)&gt;2,_xlfn.IFS(ISNUMBER(SEARCH("_",D1424)),D1424,ISNUMBER(SEARCH(", ",D1424)),SUBSTITUTE(D1424,", ","_"),ISNUMBER(SEARCH("/ ",D1424)),SUBSTITUTE(D1424,"/ ","_"),ISNUMBER(SEARCH(",",D1424)),SUBSTITUTE(D1424,",","_"),ISNUMBER(SEARCH("/",D1424)),SUBSTITUTE(D1424,"/","_"),ISNUMBER(SEARCH("",D1424)),D1424),D1424))))</f>
        <v/>
      </c>
      <c r="L1424" s="1"/>
      <c r="M1424" s="1" t="str">
        <f t="shared" si="106"/>
        <v/>
      </c>
      <c r="N1424" s="94" t="str">
        <f>IF($L1424="None","",IF(ISERROR(VLOOKUP($L1424,Info!$B$4:$B$266,1,FALSE)),"",VLOOKUP($L1424,Info!$B$4:$L$266,5,FALSE)))</f>
        <v/>
      </c>
      <c r="O1424" s="94" t="str">
        <f>IF(K1424="","",IF(AND($J$12&lt;&gt;"ABC",N1424="3"),"BAC",IF(N1424="3","ABC",IF($J$12&lt;&gt;"ABC",IF($J$10="Standard",VLOOKUP(K1424,Info!$BE$4:$BF$481,2,FALSE),VLOOKUP(K1424,Info!$BI$4:$BJ$482,2,FALSE)),IF($J$10="Standard",VLOOKUP(K1424,Info!$AG$4:$AH$2994,2,FALSE),VLOOKUP(K1424,Info!$AK$4:$AL$2997,2,FALSE))))))</f>
        <v/>
      </c>
      <c r="P1424" s="94" t="str">
        <f>IF($L1424="None","",IF(ISERROR(VLOOKUP($L1424,Info!$B$4:$B$266,1,FALSE)),"",VLOOKUP($L1424,Info!$B$4:$L$266,3,FALSE)))</f>
        <v/>
      </c>
      <c r="Q1424" s="96" t="str">
        <f>IF($L1424="None","",IF(ISERROR(VLOOKUP($L1424,Info!$B$4:$B$266,1,FALSE)),"",VLOOKUP($L1424,Info!$B$4:$L$266,4,FALSE)))</f>
        <v/>
      </c>
      <c r="R1424" s="1"/>
      <c r="S1424" s="6" t="str">
        <f t="shared" si="107"/>
        <v/>
      </c>
      <c r="T1424" s="6" t="str">
        <f>IF($L1424="None","",IF(ISERROR(VLOOKUP($L1424,Info!$B$4:$B$266,1,FALSE)),"",VLOOKUP($L1424,Info!$B$4:$L$266,11,FALSE)))</f>
        <v/>
      </c>
      <c r="U1424" s="1"/>
      <c r="V1424" s="1"/>
      <c r="W1424" s="1"/>
      <c r="X1424" s="1" t="str">
        <f>IF($L1424="None","",IF(ISERROR(VLOOKUP($L1424,Info!$B$4:$B$266,1,FALSE)),"",IF(OR(W1424="Metallic Liquid Tight",W1424="Non-Metallic Liquid Tight",W1424="LSZH",W1424="Greenfield"),VLOOKUP($L1424,Info!$B$4:$L$266,7,FALSE),"N/A")))</f>
        <v/>
      </c>
      <c r="Y1424" s="1"/>
      <c r="Z1424" s="96" t="str">
        <f>IF($L1424="None","",IF(ISERROR(VLOOKUP($L1424,Info!$B$4:$B$266,1,FALSE)),"",VLOOKUP($L1424,Info!$B$4:$L$266,9,FALSE)))</f>
        <v/>
      </c>
      <c r="AA1424" s="96" t="str">
        <f>IF($L1424="None","",IF(ISERROR(VLOOKUP($L1424,Info!$B$4:$B$266,1,FALSE)),"",VLOOKUP($L1424,Info!$B$4:$L$266,8,FALSE)))</f>
        <v/>
      </c>
      <c r="AB1424" s="96" t="str">
        <f>IF($L1424="None","",IF(ISERROR(VLOOKUP($L1424,Info!$B$4:$B$266,1,FALSE)),"",VLOOKUP($L1424,Info!$B$4:$L$266,10,FALSE)))</f>
        <v/>
      </c>
      <c r="AC1424" s="1" t="str">
        <f>IF(W1424="SO Cable","Black,White",IF(O1424="","",IF(P1424="","",IF($J$12&lt;&gt;"ABC",IF(P1424&lt;="250",VLOOKUP(O1424,Info!$AZ$4:$BB$22,3,FALSE),VLOOKUP(O1424,Info!$AZ$23:$BB$39,3,FALSE)),IF(P1424&lt;="250",VLOOKUP(O1424,Info!$AO$4:$AQ$22,3,FALSE),VLOOKUP(O1424,Info!$AO$23:$AP$39,3,FALSE))))))</f>
        <v/>
      </c>
      <c r="AD1424" s="1"/>
      <c r="AE1424" s="1" t="str">
        <f>IF($L1424="None","",IF(ISERROR(VLOOKUP($L1424,Info!$B$4:$B$266,1,FALSE)),"",VLOOKUP($L1424,Info!$B$4:$L$266,4,FALSE)))</f>
        <v/>
      </c>
      <c r="AF1424" s="1" t="str">
        <f>IF($L1424="None","",IF(ISERROR(VLOOKUP($L1424,Info!$B$4:$B$266,1,FALSE)),"",VLOOKUP($L1424,Info!$B$4:$L$266,6,FALSE)))</f>
        <v/>
      </c>
      <c r="AG1424" s="1"/>
      <c r="AH1424" s="33" t="str" cm="1">
        <f t="array" ref="AH1424">IF(AND(L1424&lt;&gt;"",O1424&lt;&gt;"",R1424:S1424&lt;&gt;"",W1424:X1424&lt;&gt;"",Z1424:AA1424&lt;&gt;"",AC1424&lt;&gt;""),"Good","Bad")</f>
        <v>Bad</v>
      </c>
      <c r="AL1424" t="str" cm="1">
        <f t="array" ref="AL1424">IF(R1424&gt;0,_xlfn.IFS(COUNTIF($L$20:L1424,"&lt;&gt;")&lt;101,1,COUNTIF($L$20:L1424,"&lt;&gt;")&lt;201,2,COUNTIF($L$20:L1424,"&lt;&gt;")&lt;301,3,COUNTIF($L$20:L1424,"&lt;&gt;")&lt;401,4,COUNTIF($L$20:L1424,"&lt;&gt;")&lt;501,5,COUNTIF($L$20:L1424,"&lt;&gt;")&lt;601,6,COUNTIF($L$20:L1424,"&lt;&gt;")&lt;701,7,COUNTIF($L$20:L1424,"&lt;&gt;")&lt;801,8,COUNTIF($L$20:L1424,"&lt;&gt;")&lt;901,9,COUNTIF($L$20:L1424,"&lt;&gt;")&lt;1001,10,COUNTIF($L$20:L1424,"&lt;&gt;")&lt;1101,11,COUNTIF($L$20:L1424,"&lt;&gt;")&lt;1201,12,COUNTIF($L$20:L1424,"&lt;&gt;")&lt;1301,13,COUNTIF($L$20:L1424,"&lt;&gt;")&lt;1401,14,COUNTIF($L$20:L1424,"&lt;&gt;")&lt;1501,15,COUNTIF($L$20:L1424,"&lt;&gt;")&lt;1601,16,COUNTIF($L$20:L1424,"&lt;&gt;")&lt;1701,17,COUNTIF($L$20:L1424,"&lt;&gt;")&lt;1801,18,COUNTIF($L$20:L1424,"&lt;&gt;")&lt;1901,19,COUNTIF($L$20:L1424,"&lt;&gt;")&lt;2001,20,COUNTIF($L$20:L1424,"&lt;&gt;")&lt;2101,21,COUNTIF($L$20:L1424,"&lt;&gt;")&lt;2201,22,COUNTIF($L$20:L1424,"&lt;&gt;")&lt;2301,23,COUNTIF($L$20:L1424,"&lt;&gt;")&lt;2401,24,COUNTIF($L$20:L1424,"&lt;&gt;")&lt;2501,25,COUNTIF($L$20:L1424,"&lt;&gt;")&lt;2601,26,COUNTIF($L$20:L1424,"&lt;&gt;")&lt;2701,27,COUNTIF($L$20:L1424,"&lt;&gt;")&lt;2801,28,COUNTIF($L$20:L1424,"&lt;&gt;")&lt;2901,29,COUNTIF($L$20:L1424,"&lt;&gt;")&lt;3001,30),"")</f>
        <v/>
      </c>
      <c r="AM1424" t="str">
        <f t="shared" si="105"/>
        <v/>
      </c>
      <c r="AN1424" t="str">
        <f t="shared" si="109"/>
        <v/>
      </c>
      <c r="AP1424" t="str">
        <f t="shared" si="108"/>
        <v/>
      </c>
      <c r="AQ1424" t="str">
        <f>IF(AO1424="","",COUNTIFS(AM1424:$AM$3019,AO1424))</f>
        <v/>
      </c>
    </row>
    <row r="1425" spans="1:43" x14ac:dyDescent="0.25">
      <c r="A1425" s="6" t="str">
        <f>IF(COUNT($A$20:A1424)&lt;&gt;$B$4,IF(A1424="","",A1424+1),"")</f>
        <v/>
      </c>
      <c r="B1425" s="3"/>
      <c r="C1425" s="3"/>
      <c r="D1425" s="122"/>
      <c r="E1425" s="3"/>
      <c r="F1425" s="3"/>
      <c r="G1425" s="3"/>
      <c r="H1425" s="3"/>
      <c r="I1425" s="120"/>
      <c r="J1425" s="3"/>
      <c r="K1425" s="95" t="str" cm="1">
        <f t="array" ref="K1425">IF(OR($J$14 = "A",$J$14 = "B",$J$14 = "C"),IF(I1425="","",IF(LEN(I1425)&gt;2,_xlfn.IFS(ISNUMBER(SEARCH("_",I1425)),I1425,ISNUMBER(SEARCH(", ",I1425)),SUBSTITUTE(I1425,", ","_"),ISNUMBER(SEARCH("/ ",I1425)),SUBSTITUTE(I1425,"/ ","_"),ISNUMBER(SEARCH(",",I1425)),SUBSTITUTE(I1425,",","_"),ISNUMBER(SEARCH("/",I1425)),SUBSTITUTE(I1425,"/","_"),ISNUMBER(SEARCH("",I1425)),I1425),I1425)),IF(OR($J$14 = "J",$J$14 = "K"),"",IF(D1425="","",IF(LEN(D1425)&gt;2,_xlfn.IFS(ISNUMBER(SEARCH("_",D1425)),D1425,ISNUMBER(SEARCH(", ",D1425)),SUBSTITUTE(D1425,", ","_"),ISNUMBER(SEARCH("/ ",D1425)),SUBSTITUTE(D1425,"/ ","_"),ISNUMBER(SEARCH(",",D1425)),SUBSTITUTE(D1425,",","_"),ISNUMBER(SEARCH("/",D1425)),SUBSTITUTE(D1425,"/","_"),ISNUMBER(SEARCH("",D1425)),D1425),D1425))))</f>
        <v/>
      </c>
      <c r="L1425" s="1"/>
      <c r="M1425" s="1" t="str">
        <f t="shared" si="106"/>
        <v/>
      </c>
      <c r="N1425" s="94" t="str">
        <f>IF($L1425="None","",IF(ISERROR(VLOOKUP($L1425,Info!$B$4:$B$266,1,FALSE)),"",VLOOKUP($L1425,Info!$B$4:$L$266,5,FALSE)))</f>
        <v/>
      </c>
      <c r="O1425" s="94" t="str">
        <f>IF(K1425="","",IF(AND($J$12&lt;&gt;"ABC",N1425="3"),"BAC",IF(N1425="3","ABC",IF($J$12&lt;&gt;"ABC",IF($J$10="Standard",VLOOKUP(K1425,Info!$BE$4:$BF$481,2,FALSE),VLOOKUP(K1425,Info!$BI$4:$BJ$482,2,FALSE)),IF($J$10="Standard",VLOOKUP(K1425,Info!$AG$4:$AH$2994,2,FALSE),VLOOKUP(K1425,Info!$AK$4:$AL$2997,2,FALSE))))))</f>
        <v/>
      </c>
      <c r="P1425" s="94" t="str">
        <f>IF($L1425="None","",IF(ISERROR(VLOOKUP($L1425,Info!$B$4:$B$266,1,FALSE)),"",VLOOKUP($L1425,Info!$B$4:$L$266,3,FALSE)))</f>
        <v/>
      </c>
      <c r="Q1425" s="96" t="str">
        <f>IF($L1425="None","",IF(ISERROR(VLOOKUP($L1425,Info!$B$4:$B$266,1,FALSE)),"",VLOOKUP($L1425,Info!$B$4:$L$266,4,FALSE)))</f>
        <v/>
      </c>
      <c r="R1425" s="1"/>
      <c r="S1425" s="6" t="str">
        <f t="shared" si="107"/>
        <v/>
      </c>
      <c r="T1425" s="6" t="str">
        <f>IF($L1425="None","",IF(ISERROR(VLOOKUP($L1425,Info!$B$4:$B$266,1,FALSE)),"",VLOOKUP($L1425,Info!$B$4:$L$266,11,FALSE)))</f>
        <v/>
      </c>
      <c r="U1425" s="1"/>
      <c r="V1425" s="1"/>
      <c r="W1425" s="1"/>
      <c r="X1425" s="1" t="str">
        <f>IF($L1425="None","",IF(ISERROR(VLOOKUP($L1425,Info!$B$4:$B$266,1,FALSE)),"",IF(OR(W1425="Metallic Liquid Tight",W1425="Non-Metallic Liquid Tight",W1425="LSZH",W1425="Greenfield"),VLOOKUP($L1425,Info!$B$4:$L$266,7,FALSE),"N/A")))</f>
        <v/>
      </c>
      <c r="Y1425" s="1"/>
      <c r="Z1425" s="96" t="str">
        <f>IF($L1425="None","",IF(ISERROR(VLOOKUP($L1425,Info!$B$4:$B$266,1,FALSE)),"",VLOOKUP($L1425,Info!$B$4:$L$266,9,FALSE)))</f>
        <v/>
      </c>
      <c r="AA1425" s="96" t="str">
        <f>IF($L1425="None","",IF(ISERROR(VLOOKUP($L1425,Info!$B$4:$B$266,1,FALSE)),"",VLOOKUP($L1425,Info!$B$4:$L$266,8,FALSE)))</f>
        <v/>
      </c>
      <c r="AB1425" s="96" t="str">
        <f>IF($L1425="None","",IF(ISERROR(VLOOKUP($L1425,Info!$B$4:$B$266,1,FALSE)),"",VLOOKUP($L1425,Info!$B$4:$L$266,10,FALSE)))</f>
        <v/>
      </c>
      <c r="AC1425" s="1" t="str">
        <f>IF(W1425="SO Cable","Black,White",IF(O1425="","",IF(P1425="","",IF($J$12&lt;&gt;"ABC",IF(P1425&lt;="250",VLOOKUP(O1425,Info!$AZ$4:$BB$22,3,FALSE),VLOOKUP(O1425,Info!$AZ$23:$BB$39,3,FALSE)),IF(P1425&lt;="250",VLOOKUP(O1425,Info!$AO$4:$AQ$22,3,FALSE),VLOOKUP(O1425,Info!$AO$23:$AP$39,3,FALSE))))))</f>
        <v/>
      </c>
      <c r="AD1425" s="1"/>
      <c r="AE1425" s="1" t="str">
        <f>IF($L1425="None","",IF(ISERROR(VLOOKUP($L1425,Info!$B$4:$B$266,1,FALSE)),"",VLOOKUP($L1425,Info!$B$4:$L$266,4,FALSE)))</f>
        <v/>
      </c>
      <c r="AF1425" s="1" t="str">
        <f>IF($L1425="None","",IF(ISERROR(VLOOKUP($L1425,Info!$B$4:$B$266,1,FALSE)),"",VLOOKUP($L1425,Info!$B$4:$L$266,6,FALSE)))</f>
        <v/>
      </c>
      <c r="AG1425" s="1"/>
      <c r="AH1425" s="33" t="str" cm="1">
        <f t="array" ref="AH1425">IF(AND(L1425&lt;&gt;"",O1425&lt;&gt;"",R1425:S1425&lt;&gt;"",W1425:X1425&lt;&gt;"",Z1425:AA1425&lt;&gt;"",AC1425&lt;&gt;""),"Good","Bad")</f>
        <v>Bad</v>
      </c>
      <c r="AL1425" t="str" cm="1">
        <f t="array" ref="AL1425">IF(R1425&gt;0,_xlfn.IFS(COUNTIF($L$20:L1425,"&lt;&gt;")&lt;101,1,COUNTIF($L$20:L1425,"&lt;&gt;")&lt;201,2,COUNTIF($L$20:L1425,"&lt;&gt;")&lt;301,3,COUNTIF($L$20:L1425,"&lt;&gt;")&lt;401,4,COUNTIF($L$20:L1425,"&lt;&gt;")&lt;501,5,COUNTIF($L$20:L1425,"&lt;&gt;")&lt;601,6,COUNTIF($L$20:L1425,"&lt;&gt;")&lt;701,7,COUNTIF($L$20:L1425,"&lt;&gt;")&lt;801,8,COUNTIF($L$20:L1425,"&lt;&gt;")&lt;901,9,COUNTIF($L$20:L1425,"&lt;&gt;")&lt;1001,10,COUNTIF($L$20:L1425,"&lt;&gt;")&lt;1101,11,COUNTIF($L$20:L1425,"&lt;&gt;")&lt;1201,12,COUNTIF($L$20:L1425,"&lt;&gt;")&lt;1301,13,COUNTIF($L$20:L1425,"&lt;&gt;")&lt;1401,14,COUNTIF($L$20:L1425,"&lt;&gt;")&lt;1501,15,COUNTIF($L$20:L1425,"&lt;&gt;")&lt;1601,16,COUNTIF($L$20:L1425,"&lt;&gt;")&lt;1701,17,COUNTIF($L$20:L1425,"&lt;&gt;")&lt;1801,18,COUNTIF($L$20:L1425,"&lt;&gt;")&lt;1901,19,COUNTIF($L$20:L1425,"&lt;&gt;")&lt;2001,20,COUNTIF($L$20:L1425,"&lt;&gt;")&lt;2101,21,COUNTIF($L$20:L1425,"&lt;&gt;")&lt;2201,22,COUNTIF($L$20:L1425,"&lt;&gt;")&lt;2301,23,COUNTIF($L$20:L1425,"&lt;&gt;")&lt;2401,24,COUNTIF($L$20:L1425,"&lt;&gt;")&lt;2501,25,COUNTIF($L$20:L1425,"&lt;&gt;")&lt;2601,26,COUNTIF($L$20:L1425,"&lt;&gt;")&lt;2701,27,COUNTIF($L$20:L1425,"&lt;&gt;")&lt;2801,28,COUNTIF($L$20:L1425,"&lt;&gt;")&lt;2901,29,COUNTIF($L$20:L1425,"&lt;&gt;")&lt;3001,30),"")</f>
        <v/>
      </c>
      <c r="AM1425" t="str">
        <f t="shared" si="105"/>
        <v/>
      </c>
      <c r="AN1425" t="str">
        <f t="shared" si="109"/>
        <v/>
      </c>
      <c r="AP1425" t="str">
        <f t="shared" si="108"/>
        <v/>
      </c>
      <c r="AQ1425" t="str">
        <f>IF(AO1425="","",COUNTIFS(AM1425:$AM$3019,AO1425))</f>
        <v/>
      </c>
    </row>
    <row r="1426" spans="1:43" x14ac:dyDescent="0.25">
      <c r="A1426" s="6" t="str">
        <f>IF(COUNT($A$20:A1425)&lt;&gt;$B$4,IF(A1425="","",A1425+1),"")</f>
        <v/>
      </c>
      <c r="B1426" s="3"/>
      <c r="C1426" s="3"/>
      <c r="D1426" s="122"/>
      <c r="E1426" s="3"/>
      <c r="F1426" s="3"/>
      <c r="G1426" s="3"/>
      <c r="H1426" s="3"/>
      <c r="I1426" s="120"/>
      <c r="J1426" s="3"/>
      <c r="K1426" s="95" t="str" cm="1">
        <f t="array" ref="K1426">IF(OR($J$14 = "A",$J$14 = "B",$J$14 = "C"),IF(I1426="","",IF(LEN(I1426)&gt;2,_xlfn.IFS(ISNUMBER(SEARCH("_",I1426)),I1426,ISNUMBER(SEARCH(", ",I1426)),SUBSTITUTE(I1426,", ","_"),ISNUMBER(SEARCH("/ ",I1426)),SUBSTITUTE(I1426,"/ ","_"),ISNUMBER(SEARCH(",",I1426)),SUBSTITUTE(I1426,",","_"),ISNUMBER(SEARCH("/",I1426)),SUBSTITUTE(I1426,"/","_"),ISNUMBER(SEARCH("",I1426)),I1426),I1426)),IF(OR($J$14 = "J",$J$14 = "K"),"",IF(D1426="","",IF(LEN(D1426)&gt;2,_xlfn.IFS(ISNUMBER(SEARCH("_",D1426)),D1426,ISNUMBER(SEARCH(", ",D1426)),SUBSTITUTE(D1426,", ","_"),ISNUMBER(SEARCH("/ ",D1426)),SUBSTITUTE(D1426,"/ ","_"),ISNUMBER(SEARCH(",",D1426)),SUBSTITUTE(D1426,",","_"),ISNUMBER(SEARCH("/",D1426)),SUBSTITUTE(D1426,"/","_"),ISNUMBER(SEARCH("",D1426)),D1426),D1426))))</f>
        <v/>
      </c>
      <c r="L1426" s="1"/>
      <c r="M1426" s="1" t="str">
        <f t="shared" si="106"/>
        <v/>
      </c>
      <c r="N1426" s="94" t="str">
        <f>IF($L1426="None","",IF(ISERROR(VLOOKUP($L1426,Info!$B$4:$B$266,1,FALSE)),"",VLOOKUP($L1426,Info!$B$4:$L$266,5,FALSE)))</f>
        <v/>
      </c>
      <c r="O1426" s="94" t="str">
        <f>IF(K1426="","",IF(AND($J$12&lt;&gt;"ABC",N1426="3"),"BAC",IF(N1426="3","ABC",IF($J$12&lt;&gt;"ABC",IF($J$10="Standard",VLOOKUP(K1426,Info!$BE$4:$BF$481,2,FALSE),VLOOKUP(K1426,Info!$BI$4:$BJ$482,2,FALSE)),IF($J$10="Standard",VLOOKUP(K1426,Info!$AG$4:$AH$2994,2,FALSE),VLOOKUP(K1426,Info!$AK$4:$AL$2997,2,FALSE))))))</f>
        <v/>
      </c>
      <c r="P1426" s="94" t="str">
        <f>IF($L1426="None","",IF(ISERROR(VLOOKUP($L1426,Info!$B$4:$B$266,1,FALSE)),"",VLOOKUP($L1426,Info!$B$4:$L$266,3,FALSE)))</f>
        <v/>
      </c>
      <c r="Q1426" s="96" t="str">
        <f>IF($L1426="None","",IF(ISERROR(VLOOKUP($L1426,Info!$B$4:$B$266,1,FALSE)),"",VLOOKUP($L1426,Info!$B$4:$L$266,4,FALSE)))</f>
        <v/>
      </c>
      <c r="R1426" s="1"/>
      <c r="S1426" s="6" t="str">
        <f t="shared" si="107"/>
        <v/>
      </c>
      <c r="T1426" s="6" t="str">
        <f>IF($L1426="None","",IF(ISERROR(VLOOKUP($L1426,Info!$B$4:$B$266,1,FALSE)),"",VLOOKUP($L1426,Info!$B$4:$L$266,11,FALSE)))</f>
        <v/>
      </c>
      <c r="U1426" s="1"/>
      <c r="V1426" s="1"/>
      <c r="W1426" s="1"/>
      <c r="X1426" s="1" t="str">
        <f>IF($L1426="None","",IF(ISERROR(VLOOKUP($L1426,Info!$B$4:$B$266,1,FALSE)),"",IF(OR(W1426="Metallic Liquid Tight",W1426="Non-Metallic Liquid Tight",W1426="LSZH",W1426="Greenfield"),VLOOKUP($L1426,Info!$B$4:$L$266,7,FALSE),"N/A")))</f>
        <v/>
      </c>
      <c r="Y1426" s="1"/>
      <c r="Z1426" s="96" t="str">
        <f>IF($L1426="None","",IF(ISERROR(VLOOKUP($L1426,Info!$B$4:$B$266,1,FALSE)),"",VLOOKUP($L1426,Info!$B$4:$L$266,9,FALSE)))</f>
        <v/>
      </c>
      <c r="AA1426" s="96" t="str">
        <f>IF($L1426="None","",IF(ISERROR(VLOOKUP($L1426,Info!$B$4:$B$266,1,FALSE)),"",VLOOKUP($L1426,Info!$B$4:$L$266,8,FALSE)))</f>
        <v/>
      </c>
      <c r="AB1426" s="96" t="str">
        <f>IF($L1426="None","",IF(ISERROR(VLOOKUP($L1426,Info!$B$4:$B$266,1,FALSE)),"",VLOOKUP($L1426,Info!$B$4:$L$266,10,FALSE)))</f>
        <v/>
      </c>
      <c r="AC1426" s="1" t="str">
        <f>IF(W1426="SO Cable","Black,White",IF(O1426="","",IF(P1426="","",IF($J$12&lt;&gt;"ABC",IF(P1426&lt;="250",VLOOKUP(O1426,Info!$AZ$4:$BB$22,3,FALSE),VLOOKUP(O1426,Info!$AZ$23:$BB$39,3,FALSE)),IF(P1426&lt;="250",VLOOKUP(O1426,Info!$AO$4:$AQ$22,3,FALSE),VLOOKUP(O1426,Info!$AO$23:$AP$39,3,FALSE))))))</f>
        <v/>
      </c>
      <c r="AD1426" s="1"/>
      <c r="AE1426" s="1" t="str">
        <f>IF($L1426="None","",IF(ISERROR(VLOOKUP($L1426,Info!$B$4:$B$266,1,FALSE)),"",VLOOKUP($L1426,Info!$B$4:$L$266,4,FALSE)))</f>
        <v/>
      </c>
      <c r="AF1426" s="1" t="str">
        <f>IF($L1426="None","",IF(ISERROR(VLOOKUP($L1426,Info!$B$4:$B$266,1,FALSE)),"",VLOOKUP($L1426,Info!$B$4:$L$266,6,FALSE)))</f>
        <v/>
      </c>
      <c r="AG1426" s="1"/>
      <c r="AH1426" s="33" t="str" cm="1">
        <f t="array" ref="AH1426">IF(AND(L1426&lt;&gt;"",O1426&lt;&gt;"",R1426:S1426&lt;&gt;"",W1426:X1426&lt;&gt;"",Z1426:AA1426&lt;&gt;"",AC1426&lt;&gt;""),"Good","Bad")</f>
        <v>Bad</v>
      </c>
      <c r="AL1426" t="str" cm="1">
        <f t="array" ref="AL1426">IF(R1426&gt;0,_xlfn.IFS(COUNTIF($L$20:L1426,"&lt;&gt;")&lt;101,1,COUNTIF($L$20:L1426,"&lt;&gt;")&lt;201,2,COUNTIF($L$20:L1426,"&lt;&gt;")&lt;301,3,COUNTIF($L$20:L1426,"&lt;&gt;")&lt;401,4,COUNTIF($L$20:L1426,"&lt;&gt;")&lt;501,5,COUNTIF($L$20:L1426,"&lt;&gt;")&lt;601,6,COUNTIF($L$20:L1426,"&lt;&gt;")&lt;701,7,COUNTIF($L$20:L1426,"&lt;&gt;")&lt;801,8,COUNTIF($L$20:L1426,"&lt;&gt;")&lt;901,9,COUNTIF($L$20:L1426,"&lt;&gt;")&lt;1001,10,COUNTIF($L$20:L1426,"&lt;&gt;")&lt;1101,11,COUNTIF($L$20:L1426,"&lt;&gt;")&lt;1201,12,COUNTIF($L$20:L1426,"&lt;&gt;")&lt;1301,13,COUNTIF($L$20:L1426,"&lt;&gt;")&lt;1401,14,COUNTIF($L$20:L1426,"&lt;&gt;")&lt;1501,15,COUNTIF($L$20:L1426,"&lt;&gt;")&lt;1601,16,COUNTIF($L$20:L1426,"&lt;&gt;")&lt;1701,17,COUNTIF($L$20:L1426,"&lt;&gt;")&lt;1801,18,COUNTIF($L$20:L1426,"&lt;&gt;")&lt;1901,19,COUNTIF($L$20:L1426,"&lt;&gt;")&lt;2001,20,COUNTIF($L$20:L1426,"&lt;&gt;")&lt;2101,21,COUNTIF($L$20:L1426,"&lt;&gt;")&lt;2201,22,COUNTIF($L$20:L1426,"&lt;&gt;")&lt;2301,23,COUNTIF($L$20:L1426,"&lt;&gt;")&lt;2401,24,COUNTIF($L$20:L1426,"&lt;&gt;")&lt;2501,25,COUNTIF($L$20:L1426,"&lt;&gt;")&lt;2601,26,COUNTIF($L$20:L1426,"&lt;&gt;")&lt;2701,27,COUNTIF($L$20:L1426,"&lt;&gt;")&lt;2801,28,COUNTIF($L$20:L1426,"&lt;&gt;")&lt;2901,29,COUNTIF($L$20:L1426,"&lt;&gt;")&lt;3001,30),"")</f>
        <v/>
      </c>
      <c r="AM1426" t="str">
        <f t="shared" si="105"/>
        <v/>
      </c>
      <c r="AN1426" t="str">
        <f t="shared" si="109"/>
        <v/>
      </c>
      <c r="AP1426" t="str">
        <f t="shared" si="108"/>
        <v/>
      </c>
      <c r="AQ1426" t="str">
        <f>IF(AO1426="","",COUNTIFS(AM1426:$AM$3019,AO1426))</f>
        <v/>
      </c>
    </row>
    <row r="1427" spans="1:43" x14ac:dyDescent="0.25">
      <c r="A1427" s="6" t="str">
        <f>IF(COUNT($A$20:A1426)&lt;&gt;$B$4,IF(A1426="","",A1426+1),"")</f>
        <v/>
      </c>
      <c r="B1427" s="3"/>
      <c r="C1427" s="3"/>
      <c r="D1427" s="122"/>
      <c r="E1427" s="3"/>
      <c r="F1427" s="3"/>
      <c r="G1427" s="3"/>
      <c r="H1427" s="3"/>
      <c r="I1427" s="120"/>
      <c r="J1427" s="3"/>
      <c r="K1427" s="95" t="str" cm="1">
        <f t="array" ref="K1427">IF(OR($J$14 = "A",$J$14 = "B",$J$14 = "C"),IF(I1427="","",IF(LEN(I1427)&gt;2,_xlfn.IFS(ISNUMBER(SEARCH("_",I1427)),I1427,ISNUMBER(SEARCH(", ",I1427)),SUBSTITUTE(I1427,", ","_"),ISNUMBER(SEARCH("/ ",I1427)),SUBSTITUTE(I1427,"/ ","_"),ISNUMBER(SEARCH(",",I1427)),SUBSTITUTE(I1427,",","_"),ISNUMBER(SEARCH("/",I1427)),SUBSTITUTE(I1427,"/","_"),ISNUMBER(SEARCH("",I1427)),I1427),I1427)),IF(OR($J$14 = "J",$J$14 = "K"),"",IF(D1427="","",IF(LEN(D1427)&gt;2,_xlfn.IFS(ISNUMBER(SEARCH("_",D1427)),D1427,ISNUMBER(SEARCH(", ",D1427)),SUBSTITUTE(D1427,", ","_"),ISNUMBER(SEARCH("/ ",D1427)),SUBSTITUTE(D1427,"/ ","_"),ISNUMBER(SEARCH(",",D1427)),SUBSTITUTE(D1427,",","_"),ISNUMBER(SEARCH("/",D1427)),SUBSTITUTE(D1427,"/","_"),ISNUMBER(SEARCH("",D1427)),D1427),D1427))))</f>
        <v/>
      </c>
      <c r="L1427" s="1"/>
      <c r="M1427" s="1" t="str">
        <f t="shared" si="106"/>
        <v/>
      </c>
      <c r="N1427" s="94" t="str">
        <f>IF($L1427="None","",IF(ISERROR(VLOOKUP($L1427,Info!$B$4:$B$266,1,FALSE)),"",VLOOKUP($L1427,Info!$B$4:$L$266,5,FALSE)))</f>
        <v/>
      </c>
      <c r="O1427" s="94" t="str">
        <f>IF(K1427="","",IF(AND($J$12&lt;&gt;"ABC",N1427="3"),"BAC",IF(N1427="3","ABC",IF($J$12&lt;&gt;"ABC",IF($J$10="Standard",VLOOKUP(K1427,Info!$BE$4:$BF$481,2,FALSE),VLOOKUP(K1427,Info!$BI$4:$BJ$482,2,FALSE)),IF($J$10="Standard",VLOOKUP(K1427,Info!$AG$4:$AH$2994,2,FALSE),VLOOKUP(K1427,Info!$AK$4:$AL$2997,2,FALSE))))))</f>
        <v/>
      </c>
      <c r="P1427" s="94" t="str">
        <f>IF($L1427="None","",IF(ISERROR(VLOOKUP($L1427,Info!$B$4:$B$266,1,FALSE)),"",VLOOKUP($L1427,Info!$B$4:$L$266,3,FALSE)))</f>
        <v/>
      </c>
      <c r="Q1427" s="96" t="str">
        <f>IF($L1427="None","",IF(ISERROR(VLOOKUP($L1427,Info!$B$4:$B$266,1,FALSE)),"",VLOOKUP($L1427,Info!$B$4:$L$266,4,FALSE)))</f>
        <v/>
      </c>
      <c r="R1427" s="1"/>
      <c r="S1427" s="6" t="str">
        <f t="shared" si="107"/>
        <v/>
      </c>
      <c r="T1427" s="6" t="str">
        <f>IF($L1427="None","",IF(ISERROR(VLOOKUP($L1427,Info!$B$4:$B$266,1,FALSE)),"",VLOOKUP($L1427,Info!$B$4:$L$266,11,FALSE)))</f>
        <v/>
      </c>
      <c r="U1427" s="1"/>
      <c r="V1427" s="1"/>
      <c r="W1427" s="1"/>
      <c r="X1427" s="1" t="str">
        <f>IF($L1427="None","",IF(ISERROR(VLOOKUP($L1427,Info!$B$4:$B$266,1,FALSE)),"",IF(OR(W1427="Metallic Liquid Tight",W1427="Non-Metallic Liquid Tight",W1427="LSZH",W1427="Greenfield"),VLOOKUP($L1427,Info!$B$4:$L$266,7,FALSE),"N/A")))</f>
        <v/>
      </c>
      <c r="Y1427" s="1"/>
      <c r="Z1427" s="96" t="str">
        <f>IF($L1427="None","",IF(ISERROR(VLOOKUP($L1427,Info!$B$4:$B$266,1,FALSE)),"",VLOOKUP($L1427,Info!$B$4:$L$266,9,FALSE)))</f>
        <v/>
      </c>
      <c r="AA1427" s="96" t="str">
        <f>IF($L1427="None","",IF(ISERROR(VLOOKUP($L1427,Info!$B$4:$B$266,1,FALSE)),"",VLOOKUP($L1427,Info!$B$4:$L$266,8,FALSE)))</f>
        <v/>
      </c>
      <c r="AB1427" s="96" t="str">
        <f>IF($L1427="None","",IF(ISERROR(VLOOKUP($L1427,Info!$B$4:$B$266,1,FALSE)),"",VLOOKUP($L1427,Info!$B$4:$L$266,10,FALSE)))</f>
        <v/>
      </c>
      <c r="AC1427" s="1" t="str">
        <f>IF(W1427="SO Cable","Black,White",IF(O1427="","",IF(P1427="","",IF($J$12&lt;&gt;"ABC",IF(P1427&lt;="250",VLOOKUP(O1427,Info!$AZ$4:$BB$22,3,FALSE),VLOOKUP(O1427,Info!$AZ$23:$BB$39,3,FALSE)),IF(P1427&lt;="250",VLOOKUP(O1427,Info!$AO$4:$AQ$22,3,FALSE),VLOOKUP(O1427,Info!$AO$23:$AP$39,3,FALSE))))))</f>
        <v/>
      </c>
      <c r="AD1427" s="1"/>
      <c r="AE1427" s="1" t="str">
        <f>IF($L1427="None","",IF(ISERROR(VLOOKUP($L1427,Info!$B$4:$B$266,1,FALSE)),"",VLOOKUP($L1427,Info!$B$4:$L$266,4,FALSE)))</f>
        <v/>
      </c>
      <c r="AF1427" s="1" t="str">
        <f>IF($L1427="None","",IF(ISERROR(VLOOKUP($L1427,Info!$B$4:$B$266,1,FALSE)),"",VLOOKUP($L1427,Info!$B$4:$L$266,6,FALSE)))</f>
        <v/>
      </c>
      <c r="AG1427" s="1"/>
      <c r="AH1427" s="33" t="str" cm="1">
        <f t="array" ref="AH1427">IF(AND(L1427&lt;&gt;"",O1427&lt;&gt;"",R1427:S1427&lt;&gt;"",W1427:X1427&lt;&gt;"",Z1427:AA1427&lt;&gt;"",AC1427&lt;&gt;""),"Good","Bad")</f>
        <v>Bad</v>
      </c>
      <c r="AL1427" t="str" cm="1">
        <f t="array" ref="AL1427">IF(R1427&gt;0,_xlfn.IFS(COUNTIF($L$20:L1427,"&lt;&gt;")&lt;101,1,COUNTIF($L$20:L1427,"&lt;&gt;")&lt;201,2,COUNTIF($L$20:L1427,"&lt;&gt;")&lt;301,3,COUNTIF($L$20:L1427,"&lt;&gt;")&lt;401,4,COUNTIF($L$20:L1427,"&lt;&gt;")&lt;501,5,COUNTIF($L$20:L1427,"&lt;&gt;")&lt;601,6,COUNTIF($L$20:L1427,"&lt;&gt;")&lt;701,7,COUNTIF($L$20:L1427,"&lt;&gt;")&lt;801,8,COUNTIF($L$20:L1427,"&lt;&gt;")&lt;901,9,COUNTIF($L$20:L1427,"&lt;&gt;")&lt;1001,10,COUNTIF($L$20:L1427,"&lt;&gt;")&lt;1101,11,COUNTIF($L$20:L1427,"&lt;&gt;")&lt;1201,12,COUNTIF($L$20:L1427,"&lt;&gt;")&lt;1301,13,COUNTIF($L$20:L1427,"&lt;&gt;")&lt;1401,14,COUNTIF($L$20:L1427,"&lt;&gt;")&lt;1501,15,COUNTIF($L$20:L1427,"&lt;&gt;")&lt;1601,16,COUNTIF($L$20:L1427,"&lt;&gt;")&lt;1701,17,COUNTIF($L$20:L1427,"&lt;&gt;")&lt;1801,18,COUNTIF($L$20:L1427,"&lt;&gt;")&lt;1901,19,COUNTIF($L$20:L1427,"&lt;&gt;")&lt;2001,20,COUNTIF($L$20:L1427,"&lt;&gt;")&lt;2101,21,COUNTIF($L$20:L1427,"&lt;&gt;")&lt;2201,22,COUNTIF($L$20:L1427,"&lt;&gt;")&lt;2301,23,COUNTIF($L$20:L1427,"&lt;&gt;")&lt;2401,24,COUNTIF($L$20:L1427,"&lt;&gt;")&lt;2501,25,COUNTIF($L$20:L1427,"&lt;&gt;")&lt;2601,26,COUNTIF($L$20:L1427,"&lt;&gt;")&lt;2701,27,COUNTIF($L$20:L1427,"&lt;&gt;")&lt;2801,28,COUNTIF($L$20:L1427,"&lt;&gt;")&lt;2901,29,COUNTIF($L$20:L1427,"&lt;&gt;")&lt;3001,30),"")</f>
        <v/>
      </c>
      <c r="AM1427" t="str">
        <f t="shared" si="105"/>
        <v/>
      </c>
      <c r="AN1427" t="str">
        <f t="shared" si="109"/>
        <v/>
      </c>
      <c r="AP1427" t="str">
        <f t="shared" si="108"/>
        <v/>
      </c>
      <c r="AQ1427" t="str">
        <f>IF(AO1427="","",COUNTIFS(AM1427:$AM$3019,AO1427))</f>
        <v/>
      </c>
    </row>
    <row r="1428" spans="1:43" x14ac:dyDescent="0.25">
      <c r="A1428" s="6" t="str">
        <f>IF(COUNT($A$20:A1427)&lt;&gt;$B$4,IF(A1427="","",A1427+1),"")</f>
        <v/>
      </c>
      <c r="B1428" s="3"/>
      <c r="C1428" s="3"/>
      <c r="D1428" s="122"/>
      <c r="E1428" s="3"/>
      <c r="F1428" s="3"/>
      <c r="G1428" s="3"/>
      <c r="H1428" s="3"/>
      <c r="I1428" s="120"/>
      <c r="J1428" s="3"/>
      <c r="K1428" s="95" t="str" cm="1">
        <f t="array" ref="K1428">IF(OR($J$14 = "A",$J$14 = "B",$J$14 = "C"),IF(I1428="","",IF(LEN(I1428)&gt;2,_xlfn.IFS(ISNUMBER(SEARCH("_",I1428)),I1428,ISNUMBER(SEARCH(", ",I1428)),SUBSTITUTE(I1428,", ","_"),ISNUMBER(SEARCH("/ ",I1428)),SUBSTITUTE(I1428,"/ ","_"),ISNUMBER(SEARCH(",",I1428)),SUBSTITUTE(I1428,",","_"),ISNUMBER(SEARCH("/",I1428)),SUBSTITUTE(I1428,"/","_"),ISNUMBER(SEARCH("",I1428)),I1428),I1428)),IF(OR($J$14 = "J",$J$14 = "K"),"",IF(D1428="","",IF(LEN(D1428)&gt;2,_xlfn.IFS(ISNUMBER(SEARCH("_",D1428)),D1428,ISNUMBER(SEARCH(", ",D1428)),SUBSTITUTE(D1428,", ","_"),ISNUMBER(SEARCH("/ ",D1428)),SUBSTITUTE(D1428,"/ ","_"),ISNUMBER(SEARCH(",",D1428)),SUBSTITUTE(D1428,",","_"),ISNUMBER(SEARCH("/",D1428)),SUBSTITUTE(D1428,"/","_"),ISNUMBER(SEARCH("",D1428)),D1428),D1428))))</f>
        <v/>
      </c>
      <c r="L1428" s="1"/>
      <c r="M1428" s="1" t="str">
        <f t="shared" si="106"/>
        <v/>
      </c>
      <c r="N1428" s="94" t="str">
        <f>IF($L1428="None","",IF(ISERROR(VLOOKUP($L1428,Info!$B$4:$B$266,1,FALSE)),"",VLOOKUP($L1428,Info!$B$4:$L$266,5,FALSE)))</f>
        <v/>
      </c>
      <c r="O1428" s="94" t="str">
        <f>IF(K1428="","",IF(AND($J$12&lt;&gt;"ABC",N1428="3"),"BAC",IF(N1428="3","ABC",IF($J$12&lt;&gt;"ABC",IF($J$10="Standard",VLOOKUP(K1428,Info!$BE$4:$BF$481,2,FALSE),VLOOKUP(K1428,Info!$BI$4:$BJ$482,2,FALSE)),IF($J$10="Standard",VLOOKUP(K1428,Info!$AG$4:$AH$2994,2,FALSE),VLOOKUP(K1428,Info!$AK$4:$AL$2997,2,FALSE))))))</f>
        <v/>
      </c>
      <c r="P1428" s="94" t="str">
        <f>IF($L1428="None","",IF(ISERROR(VLOOKUP($L1428,Info!$B$4:$B$266,1,FALSE)),"",VLOOKUP($L1428,Info!$B$4:$L$266,3,FALSE)))</f>
        <v/>
      </c>
      <c r="Q1428" s="96" t="str">
        <f>IF($L1428="None","",IF(ISERROR(VLOOKUP($L1428,Info!$B$4:$B$266,1,FALSE)),"",VLOOKUP($L1428,Info!$B$4:$L$266,4,FALSE)))</f>
        <v/>
      </c>
      <c r="R1428" s="1"/>
      <c r="S1428" s="6" t="str">
        <f t="shared" si="107"/>
        <v/>
      </c>
      <c r="T1428" s="6" t="str">
        <f>IF($L1428="None","",IF(ISERROR(VLOOKUP($L1428,Info!$B$4:$B$266,1,FALSE)),"",VLOOKUP($L1428,Info!$B$4:$L$266,11,FALSE)))</f>
        <v/>
      </c>
      <c r="U1428" s="1"/>
      <c r="V1428" s="1"/>
      <c r="W1428" s="1"/>
      <c r="X1428" s="1" t="str">
        <f>IF($L1428="None","",IF(ISERROR(VLOOKUP($L1428,Info!$B$4:$B$266,1,FALSE)),"",IF(OR(W1428="Metallic Liquid Tight",W1428="Non-Metallic Liquid Tight",W1428="LSZH",W1428="Greenfield"),VLOOKUP($L1428,Info!$B$4:$L$266,7,FALSE),"N/A")))</f>
        <v/>
      </c>
      <c r="Y1428" s="1"/>
      <c r="Z1428" s="96" t="str">
        <f>IF($L1428="None","",IF(ISERROR(VLOOKUP($L1428,Info!$B$4:$B$266,1,FALSE)),"",VLOOKUP($L1428,Info!$B$4:$L$266,9,FALSE)))</f>
        <v/>
      </c>
      <c r="AA1428" s="96" t="str">
        <f>IF($L1428="None","",IF(ISERROR(VLOOKUP($L1428,Info!$B$4:$B$266,1,FALSE)),"",VLOOKUP($L1428,Info!$B$4:$L$266,8,FALSE)))</f>
        <v/>
      </c>
      <c r="AB1428" s="96" t="str">
        <f>IF($L1428="None","",IF(ISERROR(VLOOKUP($L1428,Info!$B$4:$B$266,1,FALSE)),"",VLOOKUP($L1428,Info!$B$4:$L$266,10,FALSE)))</f>
        <v/>
      </c>
      <c r="AC1428" s="1" t="str">
        <f>IF(W1428="SO Cable","Black,White",IF(O1428="","",IF(P1428="","",IF($J$12&lt;&gt;"ABC",IF(P1428&lt;="250",VLOOKUP(O1428,Info!$AZ$4:$BB$22,3,FALSE),VLOOKUP(O1428,Info!$AZ$23:$BB$39,3,FALSE)),IF(P1428&lt;="250",VLOOKUP(O1428,Info!$AO$4:$AQ$22,3,FALSE),VLOOKUP(O1428,Info!$AO$23:$AP$39,3,FALSE))))))</f>
        <v/>
      </c>
      <c r="AD1428" s="1"/>
      <c r="AE1428" s="1" t="str">
        <f>IF($L1428="None","",IF(ISERROR(VLOOKUP($L1428,Info!$B$4:$B$266,1,FALSE)),"",VLOOKUP($L1428,Info!$B$4:$L$266,4,FALSE)))</f>
        <v/>
      </c>
      <c r="AF1428" s="1" t="str">
        <f>IF($L1428="None","",IF(ISERROR(VLOOKUP($L1428,Info!$B$4:$B$266,1,FALSE)),"",VLOOKUP($L1428,Info!$B$4:$L$266,6,FALSE)))</f>
        <v/>
      </c>
      <c r="AG1428" s="1"/>
      <c r="AH1428" s="33" t="str" cm="1">
        <f t="array" ref="AH1428">IF(AND(L1428&lt;&gt;"",O1428&lt;&gt;"",R1428:S1428&lt;&gt;"",W1428:X1428&lt;&gt;"",Z1428:AA1428&lt;&gt;"",AC1428&lt;&gt;""),"Good","Bad")</f>
        <v>Bad</v>
      </c>
      <c r="AL1428" t="str" cm="1">
        <f t="array" ref="AL1428">IF(R1428&gt;0,_xlfn.IFS(COUNTIF($L$20:L1428,"&lt;&gt;")&lt;101,1,COUNTIF($L$20:L1428,"&lt;&gt;")&lt;201,2,COUNTIF($L$20:L1428,"&lt;&gt;")&lt;301,3,COUNTIF($L$20:L1428,"&lt;&gt;")&lt;401,4,COUNTIF($L$20:L1428,"&lt;&gt;")&lt;501,5,COUNTIF($L$20:L1428,"&lt;&gt;")&lt;601,6,COUNTIF($L$20:L1428,"&lt;&gt;")&lt;701,7,COUNTIF($L$20:L1428,"&lt;&gt;")&lt;801,8,COUNTIF($L$20:L1428,"&lt;&gt;")&lt;901,9,COUNTIF($L$20:L1428,"&lt;&gt;")&lt;1001,10,COUNTIF($L$20:L1428,"&lt;&gt;")&lt;1101,11,COUNTIF($L$20:L1428,"&lt;&gt;")&lt;1201,12,COUNTIF($L$20:L1428,"&lt;&gt;")&lt;1301,13,COUNTIF($L$20:L1428,"&lt;&gt;")&lt;1401,14,COUNTIF($L$20:L1428,"&lt;&gt;")&lt;1501,15,COUNTIF($L$20:L1428,"&lt;&gt;")&lt;1601,16,COUNTIF($L$20:L1428,"&lt;&gt;")&lt;1701,17,COUNTIF($L$20:L1428,"&lt;&gt;")&lt;1801,18,COUNTIF($L$20:L1428,"&lt;&gt;")&lt;1901,19,COUNTIF($L$20:L1428,"&lt;&gt;")&lt;2001,20,COUNTIF($L$20:L1428,"&lt;&gt;")&lt;2101,21,COUNTIF($L$20:L1428,"&lt;&gt;")&lt;2201,22,COUNTIF($L$20:L1428,"&lt;&gt;")&lt;2301,23,COUNTIF($L$20:L1428,"&lt;&gt;")&lt;2401,24,COUNTIF($L$20:L1428,"&lt;&gt;")&lt;2501,25,COUNTIF($L$20:L1428,"&lt;&gt;")&lt;2601,26,COUNTIF($L$20:L1428,"&lt;&gt;")&lt;2701,27,COUNTIF($L$20:L1428,"&lt;&gt;")&lt;2801,28,COUNTIF($L$20:L1428,"&lt;&gt;")&lt;2901,29,COUNTIF($L$20:L1428,"&lt;&gt;")&lt;3001,30),"")</f>
        <v/>
      </c>
      <c r="AM1428" t="str">
        <f t="shared" ref="AM1428:AM1491" si="110">L1428&amp;Z1428&amp;AA1428&amp;W1428&amp;X1428&amp;Y1428&amp;AL1428</f>
        <v/>
      </c>
      <c r="AN1428" t="str">
        <f t="shared" si="109"/>
        <v/>
      </c>
      <c r="AP1428" t="str">
        <f t="shared" si="108"/>
        <v/>
      </c>
      <c r="AQ1428" t="str">
        <f>IF(AO1428="","",COUNTIFS(AM1428:$AM$3019,AO1428))</f>
        <v/>
      </c>
    </row>
    <row r="1429" spans="1:43" x14ac:dyDescent="0.25">
      <c r="A1429" s="6" t="str">
        <f>IF(COUNT($A$20:A1428)&lt;&gt;$B$4,IF(A1428="","",A1428+1),"")</f>
        <v/>
      </c>
      <c r="B1429" s="3"/>
      <c r="C1429" s="3"/>
      <c r="D1429" s="122"/>
      <c r="E1429" s="3"/>
      <c r="F1429" s="3"/>
      <c r="G1429" s="3"/>
      <c r="H1429" s="3"/>
      <c r="I1429" s="120"/>
      <c r="J1429" s="3"/>
      <c r="K1429" s="95" t="str" cm="1">
        <f t="array" ref="K1429">IF(OR($J$14 = "A",$J$14 = "B",$J$14 = "C"),IF(I1429="","",IF(LEN(I1429)&gt;2,_xlfn.IFS(ISNUMBER(SEARCH("_",I1429)),I1429,ISNUMBER(SEARCH(", ",I1429)),SUBSTITUTE(I1429,", ","_"),ISNUMBER(SEARCH("/ ",I1429)),SUBSTITUTE(I1429,"/ ","_"),ISNUMBER(SEARCH(",",I1429)),SUBSTITUTE(I1429,",","_"),ISNUMBER(SEARCH("/",I1429)),SUBSTITUTE(I1429,"/","_"),ISNUMBER(SEARCH("",I1429)),I1429),I1429)),IF(OR($J$14 = "J",$J$14 = "K"),"",IF(D1429="","",IF(LEN(D1429)&gt;2,_xlfn.IFS(ISNUMBER(SEARCH("_",D1429)),D1429,ISNUMBER(SEARCH(", ",D1429)),SUBSTITUTE(D1429,", ","_"),ISNUMBER(SEARCH("/ ",D1429)),SUBSTITUTE(D1429,"/ ","_"),ISNUMBER(SEARCH(",",D1429)),SUBSTITUTE(D1429,",","_"),ISNUMBER(SEARCH("/",D1429)),SUBSTITUTE(D1429,"/","_"),ISNUMBER(SEARCH("",D1429)),D1429),D1429))))</f>
        <v/>
      </c>
      <c r="L1429" s="1"/>
      <c r="M1429" s="1" t="str">
        <f t="shared" ref="M1429:M1492" si="111">IF(L1429="","","Pigtail")</f>
        <v/>
      </c>
      <c r="N1429" s="94" t="str">
        <f>IF($L1429="None","",IF(ISERROR(VLOOKUP($L1429,Info!$B$4:$B$266,1,FALSE)),"",VLOOKUP($L1429,Info!$B$4:$L$266,5,FALSE)))</f>
        <v/>
      </c>
      <c r="O1429" s="94" t="str">
        <f>IF(K1429="","",IF(AND($J$12&lt;&gt;"ABC",N1429="3"),"BAC",IF(N1429="3","ABC",IF($J$12&lt;&gt;"ABC",IF($J$10="Standard",VLOOKUP(K1429,Info!$BE$4:$BF$481,2,FALSE),VLOOKUP(K1429,Info!$BI$4:$BJ$482,2,FALSE)),IF($J$10="Standard",VLOOKUP(K1429,Info!$AG$4:$AH$2994,2,FALSE),VLOOKUP(K1429,Info!$AK$4:$AL$2997,2,FALSE))))))</f>
        <v/>
      </c>
      <c r="P1429" s="94" t="str">
        <f>IF($L1429="None","",IF(ISERROR(VLOOKUP($L1429,Info!$B$4:$B$266,1,FALSE)),"",VLOOKUP($L1429,Info!$B$4:$L$266,3,FALSE)))</f>
        <v/>
      </c>
      <c r="Q1429" s="96" t="str">
        <f>IF($L1429="None","",IF(ISERROR(VLOOKUP($L1429,Info!$B$4:$B$266,1,FALSE)),"",VLOOKUP($L1429,Info!$B$4:$L$266,4,FALSE)))</f>
        <v/>
      </c>
      <c r="R1429" s="1"/>
      <c r="S1429" s="6" t="str">
        <f t="shared" ref="S1429:S1492" si="112">IF(M1429 = "","",IF(M1429 &lt;&gt; "Pigtail","0",""))</f>
        <v/>
      </c>
      <c r="T1429" s="6" t="str">
        <f>IF($L1429="None","",IF(ISERROR(VLOOKUP($L1429,Info!$B$4:$B$266,1,FALSE)),"",VLOOKUP($L1429,Info!$B$4:$L$266,11,FALSE)))</f>
        <v/>
      </c>
      <c r="U1429" s="1"/>
      <c r="V1429" s="1"/>
      <c r="W1429" s="1"/>
      <c r="X1429" s="1" t="str">
        <f>IF($L1429="None","",IF(ISERROR(VLOOKUP($L1429,Info!$B$4:$B$266,1,FALSE)),"",IF(OR(W1429="Metallic Liquid Tight",W1429="Non-Metallic Liquid Tight",W1429="LSZH",W1429="Greenfield"),VLOOKUP($L1429,Info!$B$4:$L$266,7,FALSE),"N/A")))</f>
        <v/>
      </c>
      <c r="Y1429" s="1"/>
      <c r="Z1429" s="96" t="str">
        <f>IF($L1429="None","",IF(ISERROR(VLOOKUP($L1429,Info!$B$4:$B$266,1,FALSE)),"",VLOOKUP($L1429,Info!$B$4:$L$266,9,FALSE)))</f>
        <v/>
      </c>
      <c r="AA1429" s="96" t="str">
        <f>IF($L1429="None","",IF(ISERROR(VLOOKUP($L1429,Info!$B$4:$B$266,1,FALSE)),"",VLOOKUP($L1429,Info!$B$4:$L$266,8,FALSE)))</f>
        <v/>
      </c>
      <c r="AB1429" s="96" t="str">
        <f>IF($L1429="None","",IF(ISERROR(VLOOKUP($L1429,Info!$B$4:$B$266,1,FALSE)),"",VLOOKUP($L1429,Info!$B$4:$L$266,10,FALSE)))</f>
        <v/>
      </c>
      <c r="AC1429" s="1" t="str">
        <f>IF(W1429="SO Cable","Black,White",IF(O1429="","",IF(P1429="","",IF($J$12&lt;&gt;"ABC",IF(P1429&lt;="250",VLOOKUP(O1429,Info!$AZ$4:$BB$22,3,FALSE),VLOOKUP(O1429,Info!$AZ$23:$BB$39,3,FALSE)),IF(P1429&lt;="250",VLOOKUP(O1429,Info!$AO$4:$AQ$22,3,FALSE),VLOOKUP(O1429,Info!$AO$23:$AP$39,3,FALSE))))))</f>
        <v/>
      </c>
      <c r="AD1429" s="1"/>
      <c r="AE1429" s="1" t="str">
        <f>IF($L1429="None","",IF(ISERROR(VLOOKUP($L1429,Info!$B$4:$B$266,1,FALSE)),"",VLOOKUP($L1429,Info!$B$4:$L$266,4,FALSE)))</f>
        <v/>
      </c>
      <c r="AF1429" s="1" t="str">
        <f>IF($L1429="None","",IF(ISERROR(VLOOKUP($L1429,Info!$B$4:$B$266,1,FALSE)),"",VLOOKUP($L1429,Info!$B$4:$L$266,6,FALSE)))</f>
        <v/>
      </c>
      <c r="AG1429" s="1"/>
      <c r="AH1429" s="33" t="str" cm="1">
        <f t="array" ref="AH1429">IF(AND(L1429&lt;&gt;"",O1429&lt;&gt;"",R1429:S1429&lt;&gt;"",W1429:X1429&lt;&gt;"",Z1429:AA1429&lt;&gt;"",AC1429&lt;&gt;""),"Good","Bad")</f>
        <v>Bad</v>
      </c>
      <c r="AL1429" t="str" cm="1">
        <f t="array" ref="AL1429">IF(R1429&gt;0,_xlfn.IFS(COUNTIF($L$20:L1429,"&lt;&gt;")&lt;101,1,COUNTIF($L$20:L1429,"&lt;&gt;")&lt;201,2,COUNTIF($L$20:L1429,"&lt;&gt;")&lt;301,3,COUNTIF($L$20:L1429,"&lt;&gt;")&lt;401,4,COUNTIF($L$20:L1429,"&lt;&gt;")&lt;501,5,COUNTIF($L$20:L1429,"&lt;&gt;")&lt;601,6,COUNTIF($L$20:L1429,"&lt;&gt;")&lt;701,7,COUNTIF($L$20:L1429,"&lt;&gt;")&lt;801,8,COUNTIF($L$20:L1429,"&lt;&gt;")&lt;901,9,COUNTIF($L$20:L1429,"&lt;&gt;")&lt;1001,10,COUNTIF($L$20:L1429,"&lt;&gt;")&lt;1101,11,COUNTIF($L$20:L1429,"&lt;&gt;")&lt;1201,12,COUNTIF($L$20:L1429,"&lt;&gt;")&lt;1301,13,COUNTIF($L$20:L1429,"&lt;&gt;")&lt;1401,14,COUNTIF($L$20:L1429,"&lt;&gt;")&lt;1501,15,COUNTIF($L$20:L1429,"&lt;&gt;")&lt;1601,16,COUNTIF($L$20:L1429,"&lt;&gt;")&lt;1701,17,COUNTIF($L$20:L1429,"&lt;&gt;")&lt;1801,18,COUNTIF($L$20:L1429,"&lt;&gt;")&lt;1901,19,COUNTIF($L$20:L1429,"&lt;&gt;")&lt;2001,20,COUNTIF($L$20:L1429,"&lt;&gt;")&lt;2101,21,COUNTIF($L$20:L1429,"&lt;&gt;")&lt;2201,22,COUNTIF($L$20:L1429,"&lt;&gt;")&lt;2301,23,COUNTIF($L$20:L1429,"&lt;&gt;")&lt;2401,24,COUNTIF($L$20:L1429,"&lt;&gt;")&lt;2501,25,COUNTIF($L$20:L1429,"&lt;&gt;")&lt;2601,26,COUNTIF($L$20:L1429,"&lt;&gt;")&lt;2701,27,COUNTIF($L$20:L1429,"&lt;&gt;")&lt;2801,28,COUNTIF($L$20:L1429,"&lt;&gt;")&lt;2901,29,COUNTIF($L$20:L1429,"&lt;&gt;")&lt;3001,30),"")</f>
        <v/>
      </c>
      <c r="AM1429" t="str">
        <f t="shared" si="110"/>
        <v/>
      </c>
      <c r="AN1429" t="str">
        <f t="shared" si="109"/>
        <v/>
      </c>
      <c r="AP1429" t="str">
        <f t="shared" ref="AP1429:AP1492" si="113">IF(R1429&gt;0,AP1428+1,"")</f>
        <v/>
      </c>
      <c r="AQ1429" t="str">
        <f>IF(AO1429="","",COUNTIFS(AM1429:$AM$3019,AO1429))</f>
        <v/>
      </c>
    </row>
    <row r="1430" spans="1:43" x14ac:dyDescent="0.25">
      <c r="A1430" s="6" t="str">
        <f>IF(COUNT($A$20:A1429)&lt;&gt;$B$4,IF(A1429="","",A1429+1),"")</f>
        <v/>
      </c>
      <c r="B1430" s="3"/>
      <c r="C1430" s="3"/>
      <c r="D1430" s="122"/>
      <c r="E1430" s="3"/>
      <c r="F1430" s="3"/>
      <c r="G1430" s="3"/>
      <c r="H1430" s="3"/>
      <c r="I1430" s="120"/>
      <c r="J1430" s="3"/>
      <c r="K1430" s="95" t="str" cm="1">
        <f t="array" ref="K1430">IF(OR($J$14 = "A",$J$14 = "B",$J$14 = "C"),IF(I1430="","",IF(LEN(I1430)&gt;2,_xlfn.IFS(ISNUMBER(SEARCH("_",I1430)),I1430,ISNUMBER(SEARCH(", ",I1430)),SUBSTITUTE(I1430,", ","_"),ISNUMBER(SEARCH("/ ",I1430)),SUBSTITUTE(I1430,"/ ","_"),ISNUMBER(SEARCH(",",I1430)),SUBSTITUTE(I1430,",","_"),ISNUMBER(SEARCH("/",I1430)),SUBSTITUTE(I1430,"/","_"),ISNUMBER(SEARCH("",I1430)),I1430),I1430)),IF(OR($J$14 = "J",$J$14 = "K"),"",IF(D1430="","",IF(LEN(D1430)&gt;2,_xlfn.IFS(ISNUMBER(SEARCH("_",D1430)),D1430,ISNUMBER(SEARCH(", ",D1430)),SUBSTITUTE(D1430,", ","_"),ISNUMBER(SEARCH("/ ",D1430)),SUBSTITUTE(D1430,"/ ","_"),ISNUMBER(SEARCH(",",D1430)),SUBSTITUTE(D1430,",","_"),ISNUMBER(SEARCH("/",D1430)),SUBSTITUTE(D1430,"/","_"),ISNUMBER(SEARCH("",D1430)),D1430),D1430))))</f>
        <v/>
      </c>
      <c r="L1430" s="1"/>
      <c r="M1430" s="1" t="str">
        <f t="shared" si="111"/>
        <v/>
      </c>
      <c r="N1430" s="94" t="str">
        <f>IF($L1430="None","",IF(ISERROR(VLOOKUP($L1430,Info!$B$4:$B$266,1,FALSE)),"",VLOOKUP($L1430,Info!$B$4:$L$266,5,FALSE)))</f>
        <v/>
      </c>
      <c r="O1430" s="94" t="str">
        <f>IF(K1430="","",IF(AND($J$12&lt;&gt;"ABC",N1430="3"),"BAC",IF(N1430="3","ABC",IF($J$12&lt;&gt;"ABC",IF($J$10="Standard",VLOOKUP(K1430,Info!$BE$4:$BF$481,2,FALSE),VLOOKUP(K1430,Info!$BI$4:$BJ$482,2,FALSE)),IF($J$10="Standard",VLOOKUP(K1430,Info!$AG$4:$AH$2994,2,FALSE),VLOOKUP(K1430,Info!$AK$4:$AL$2997,2,FALSE))))))</f>
        <v/>
      </c>
      <c r="P1430" s="94" t="str">
        <f>IF($L1430="None","",IF(ISERROR(VLOOKUP($L1430,Info!$B$4:$B$266,1,FALSE)),"",VLOOKUP($L1430,Info!$B$4:$L$266,3,FALSE)))</f>
        <v/>
      </c>
      <c r="Q1430" s="96" t="str">
        <f>IF($L1430="None","",IF(ISERROR(VLOOKUP($L1430,Info!$B$4:$B$266,1,FALSE)),"",VLOOKUP($L1430,Info!$B$4:$L$266,4,FALSE)))</f>
        <v/>
      </c>
      <c r="R1430" s="1"/>
      <c r="S1430" s="6" t="str">
        <f t="shared" si="112"/>
        <v/>
      </c>
      <c r="T1430" s="6" t="str">
        <f>IF($L1430="None","",IF(ISERROR(VLOOKUP($L1430,Info!$B$4:$B$266,1,FALSE)),"",VLOOKUP($L1430,Info!$B$4:$L$266,11,FALSE)))</f>
        <v/>
      </c>
      <c r="U1430" s="1"/>
      <c r="V1430" s="1"/>
      <c r="W1430" s="1"/>
      <c r="X1430" s="1" t="str">
        <f>IF($L1430="None","",IF(ISERROR(VLOOKUP($L1430,Info!$B$4:$B$266,1,FALSE)),"",IF(OR(W1430="Metallic Liquid Tight",W1430="Non-Metallic Liquid Tight",W1430="LSZH",W1430="Greenfield"),VLOOKUP($L1430,Info!$B$4:$L$266,7,FALSE),"N/A")))</f>
        <v/>
      </c>
      <c r="Y1430" s="1"/>
      <c r="Z1430" s="96" t="str">
        <f>IF($L1430="None","",IF(ISERROR(VLOOKUP($L1430,Info!$B$4:$B$266,1,FALSE)),"",VLOOKUP($L1430,Info!$B$4:$L$266,9,FALSE)))</f>
        <v/>
      </c>
      <c r="AA1430" s="96" t="str">
        <f>IF($L1430="None","",IF(ISERROR(VLOOKUP($L1430,Info!$B$4:$B$266,1,FALSE)),"",VLOOKUP($L1430,Info!$B$4:$L$266,8,FALSE)))</f>
        <v/>
      </c>
      <c r="AB1430" s="96" t="str">
        <f>IF($L1430="None","",IF(ISERROR(VLOOKUP($L1430,Info!$B$4:$B$266,1,FALSE)),"",VLOOKUP($L1430,Info!$B$4:$L$266,10,FALSE)))</f>
        <v/>
      </c>
      <c r="AC1430" s="1" t="str">
        <f>IF(W1430="SO Cable","Black,White",IF(O1430="","",IF(P1430="","",IF($J$12&lt;&gt;"ABC",IF(P1430&lt;="250",VLOOKUP(O1430,Info!$AZ$4:$BB$22,3,FALSE),VLOOKUP(O1430,Info!$AZ$23:$BB$39,3,FALSE)),IF(P1430&lt;="250",VLOOKUP(O1430,Info!$AO$4:$AQ$22,3,FALSE),VLOOKUP(O1430,Info!$AO$23:$AP$39,3,FALSE))))))</f>
        <v/>
      </c>
      <c r="AD1430" s="1"/>
      <c r="AE1430" s="1" t="str">
        <f>IF($L1430="None","",IF(ISERROR(VLOOKUP($L1430,Info!$B$4:$B$266,1,FALSE)),"",VLOOKUP($L1430,Info!$B$4:$L$266,4,FALSE)))</f>
        <v/>
      </c>
      <c r="AF1430" s="1" t="str">
        <f>IF($L1430="None","",IF(ISERROR(VLOOKUP($L1430,Info!$B$4:$B$266,1,FALSE)),"",VLOOKUP($L1430,Info!$B$4:$L$266,6,FALSE)))</f>
        <v/>
      </c>
      <c r="AG1430" s="1"/>
      <c r="AH1430" s="33" t="str" cm="1">
        <f t="array" ref="AH1430">IF(AND(L1430&lt;&gt;"",O1430&lt;&gt;"",R1430:S1430&lt;&gt;"",W1430:X1430&lt;&gt;"",Z1430:AA1430&lt;&gt;"",AC1430&lt;&gt;""),"Good","Bad")</f>
        <v>Bad</v>
      </c>
      <c r="AL1430" t="str" cm="1">
        <f t="array" ref="AL1430">IF(R1430&gt;0,_xlfn.IFS(COUNTIF($L$20:L1430,"&lt;&gt;")&lt;101,1,COUNTIF($L$20:L1430,"&lt;&gt;")&lt;201,2,COUNTIF($L$20:L1430,"&lt;&gt;")&lt;301,3,COUNTIF($L$20:L1430,"&lt;&gt;")&lt;401,4,COUNTIF($L$20:L1430,"&lt;&gt;")&lt;501,5,COUNTIF($L$20:L1430,"&lt;&gt;")&lt;601,6,COUNTIF($L$20:L1430,"&lt;&gt;")&lt;701,7,COUNTIF($L$20:L1430,"&lt;&gt;")&lt;801,8,COUNTIF($L$20:L1430,"&lt;&gt;")&lt;901,9,COUNTIF($L$20:L1430,"&lt;&gt;")&lt;1001,10,COUNTIF($L$20:L1430,"&lt;&gt;")&lt;1101,11,COUNTIF($L$20:L1430,"&lt;&gt;")&lt;1201,12,COUNTIF($L$20:L1430,"&lt;&gt;")&lt;1301,13,COUNTIF($L$20:L1430,"&lt;&gt;")&lt;1401,14,COUNTIF($L$20:L1430,"&lt;&gt;")&lt;1501,15,COUNTIF($L$20:L1430,"&lt;&gt;")&lt;1601,16,COUNTIF($L$20:L1430,"&lt;&gt;")&lt;1701,17,COUNTIF($L$20:L1430,"&lt;&gt;")&lt;1801,18,COUNTIF($L$20:L1430,"&lt;&gt;")&lt;1901,19,COUNTIF($L$20:L1430,"&lt;&gt;")&lt;2001,20,COUNTIF($L$20:L1430,"&lt;&gt;")&lt;2101,21,COUNTIF($L$20:L1430,"&lt;&gt;")&lt;2201,22,COUNTIF($L$20:L1430,"&lt;&gt;")&lt;2301,23,COUNTIF($L$20:L1430,"&lt;&gt;")&lt;2401,24,COUNTIF($L$20:L1430,"&lt;&gt;")&lt;2501,25,COUNTIF($L$20:L1430,"&lt;&gt;")&lt;2601,26,COUNTIF($L$20:L1430,"&lt;&gt;")&lt;2701,27,COUNTIF($L$20:L1430,"&lt;&gt;")&lt;2801,28,COUNTIF($L$20:L1430,"&lt;&gt;")&lt;2901,29,COUNTIF($L$20:L1430,"&lt;&gt;")&lt;3001,30),"")</f>
        <v/>
      </c>
      <c r="AM1430" t="str">
        <f t="shared" si="110"/>
        <v/>
      </c>
      <c r="AN1430" t="str">
        <f t="shared" ref="AN1430:AN1493" si="114">IF(R1430&gt;0,_xlfn.XLOOKUP(AM1430,$AO$20:$AO$3019,$AP$20:$AP$3019,0,0,1),"")</f>
        <v/>
      </c>
      <c r="AP1430" t="str">
        <f t="shared" si="113"/>
        <v/>
      </c>
      <c r="AQ1430" t="str">
        <f>IF(AO1430="","",COUNTIFS(AM1430:$AM$3019,AO1430))</f>
        <v/>
      </c>
    </row>
    <row r="1431" spans="1:43" x14ac:dyDescent="0.25">
      <c r="A1431" s="6" t="str">
        <f>IF(COUNT($A$20:A1430)&lt;&gt;$B$4,IF(A1430="","",A1430+1),"")</f>
        <v/>
      </c>
      <c r="B1431" s="3"/>
      <c r="C1431" s="3"/>
      <c r="D1431" s="122"/>
      <c r="E1431" s="3"/>
      <c r="F1431" s="3"/>
      <c r="G1431" s="3"/>
      <c r="H1431" s="3"/>
      <c r="I1431" s="120"/>
      <c r="J1431" s="3"/>
      <c r="K1431" s="95" t="str" cm="1">
        <f t="array" ref="K1431">IF(OR($J$14 = "A",$J$14 = "B",$J$14 = "C"),IF(I1431="","",IF(LEN(I1431)&gt;2,_xlfn.IFS(ISNUMBER(SEARCH("_",I1431)),I1431,ISNUMBER(SEARCH(", ",I1431)),SUBSTITUTE(I1431,", ","_"),ISNUMBER(SEARCH("/ ",I1431)),SUBSTITUTE(I1431,"/ ","_"),ISNUMBER(SEARCH(",",I1431)),SUBSTITUTE(I1431,",","_"),ISNUMBER(SEARCH("/",I1431)),SUBSTITUTE(I1431,"/","_"),ISNUMBER(SEARCH("",I1431)),I1431),I1431)),IF(OR($J$14 = "J",$J$14 = "K"),"",IF(D1431="","",IF(LEN(D1431)&gt;2,_xlfn.IFS(ISNUMBER(SEARCH("_",D1431)),D1431,ISNUMBER(SEARCH(", ",D1431)),SUBSTITUTE(D1431,", ","_"),ISNUMBER(SEARCH("/ ",D1431)),SUBSTITUTE(D1431,"/ ","_"),ISNUMBER(SEARCH(",",D1431)),SUBSTITUTE(D1431,",","_"),ISNUMBER(SEARCH("/",D1431)),SUBSTITUTE(D1431,"/","_"),ISNUMBER(SEARCH("",D1431)),D1431),D1431))))</f>
        <v/>
      </c>
      <c r="L1431" s="1"/>
      <c r="M1431" s="1" t="str">
        <f t="shared" si="111"/>
        <v/>
      </c>
      <c r="N1431" s="94" t="str">
        <f>IF($L1431="None","",IF(ISERROR(VLOOKUP($L1431,Info!$B$4:$B$266,1,FALSE)),"",VLOOKUP($L1431,Info!$B$4:$L$266,5,FALSE)))</f>
        <v/>
      </c>
      <c r="O1431" s="94" t="str">
        <f>IF(K1431="","",IF(AND($J$12&lt;&gt;"ABC",N1431="3"),"BAC",IF(N1431="3","ABC",IF($J$12&lt;&gt;"ABC",IF($J$10="Standard",VLOOKUP(K1431,Info!$BE$4:$BF$481,2,FALSE),VLOOKUP(K1431,Info!$BI$4:$BJ$482,2,FALSE)),IF($J$10="Standard",VLOOKUP(K1431,Info!$AG$4:$AH$2994,2,FALSE),VLOOKUP(K1431,Info!$AK$4:$AL$2997,2,FALSE))))))</f>
        <v/>
      </c>
      <c r="P1431" s="94" t="str">
        <f>IF($L1431="None","",IF(ISERROR(VLOOKUP($L1431,Info!$B$4:$B$266,1,FALSE)),"",VLOOKUP($L1431,Info!$B$4:$L$266,3,FALSE)))</f>
        <v/>
      </c>
      <c r="Q1431" s="96" t="str">
        <f>IF($L1431="None","",IF(ISERROR(VLOOKUP($L1431,Info!$B$4:$B$266,1,FALSE)),"",VLOOKUP($L1431,Info!$B$4:$L$266,4,FALSE)))</f>
        <v/>
      </c>
      <c r="R1431" s="1"/>
      <c r="S1431" s="6" t="str">
        <f t="shared" si="112"/>
        <v/>
      </c>
      <c r="T1431" s="6" t="str">
        <f>IF($L1431="None","",IF(ISERROR(VLOOKUP($L1431,Info!$B$4:$B$266,1,FALSE)),"",VLOOKUP($L1431,Info!$B$4:$L$266,11,FALSE)))</f>
        <v/>
      </c>
      <c r="U1431" s="1"/>
      <c r="V1431" s="1"/>
      <c r="W1431" s="1"/>
      <c r="X1431" s="1" t="str">
        <f>IF($L1431="None","",IF(ISERROR(VLOOKUP($L1431,Info!$B$4:$B$266,1,FALSE)),"",IF(OR(W1431="Metallic Liquid Tight",W1431="Non-Metallic Liquid Tight",W1431="LSZH",W1431="Greenfield"),VLOOKUP($L1431,Info!$B$4:$L$266,7,FALSE),"N/A")))</f>
        <v/>
      </c>
      <c r="Y1431" s="1"/>
      <c r="Z1431" s="96" t="str">
        <f>IF($L1431="None","",IF(ISERROR(VLOOKUP($L1431,Info!$B$4:$B$266,1,FALSE)),"",VLOOKUP($L1431,Info!$B$4:$L$266,9,FALSE)))</f>
        <v/>
      </c>
      <c r="AA1431" s="96" t="str">
        <f>IF($L1431="None","",IF(ISERROR(VLOOKUP($L1431,Info!$B$4:$B$266,1,FALSE)),"",VLOOKUP($L1431,Info!$B$4:$L$266,8,FALSE)))</f>
        <v/>
      </c>
      <c r="AB1431" s="96" t="str">
        <f>IF($L1431="None","",IF(ISERROR(VLOOKUP($L1431,Info!$B$4:$B$266,1,FALSE)),"",VLOOKUP($L1431,Info!$B$4:$L$266,10,FALSE)))</f>
        <v/>
      </c>
      <c r="AC1431" s="1" t="str">
        <f>IF(W1431="SO Cable","Black,White",IF(O1431="","",IF(P1431="","",IF($J$12&lt;&gt;"ABC",IF(P1431&lt;="250",VLOOKUP(O1431,Info!$AZ$4:$BB$22,3,FALSE),VLOOKUP(O1431,Info!$AZ$23:$BB$39,3,FALSE)),IF(P1431&lt;="250",VLOOKUP(O1431,Info!$AO$4:$AQ$22,3,FALSE),VLOOKUP(O1431,Info!$AO$23:$AP$39,3,FALSE))))))</f>
        <v/>
      </c>
      <c r="AD1431" s="1"/>
      <c r="AE1431" s="1" t="str">
        <f>IF($L1431="None","",IF(ISERROR(VLOOKUP($L1431,Info!$B$4:$B$266,1,FALSE)),"",VLOOKUP($L1431,Info!$B$4:$L$266,4,FALSE)))</f>
        <v/>
      </c>
      <c r="AF1431" s="1" t="str">
        <f>IF($L1431="None","",IF(ISERROR(VLOOKUP($L1431,Info!$B$4:$B$266,1,FALSE)),"",VLOOKUP($L1431,Info!$B$4:$L$266,6,FALSE)))</f>
        <v/>
      </c>
      <c r="AG1431" s="1"/>
      <c r="AH1431" s="33" t="str" cm="1">
        <f t="array" ref="AH1431">IF(AND(L1431&lt;&gt;"",O1431&lt;&gt;"",R1431:S1431&lt;&gt;"",W1431:X1431&lt;&gt;"",Z1431:AA1431&lt;&gt;"",AC1431&lt;&gt;""),"Good","Bad")</f>
        <v>Bad</v>
      </c>
      <c r="AL1431" t="str" cm="1">
        <f t="array" ref="AL1431">IF(R1431&gt;0,_xlfn.IFS(COUNTIF($L$20:L1431,"&lt;&gt;")&lt;101,1,COUNTIF($L$20:L1431,"&lt;&gt;")&lt;201,2,COUNTIF($L$20:L1431,"&lt;&gt;")&lt;301,3,COUNTIF($L$20:L1431,"&lt;&gt;")&lt;401,4,COUNTIF($L$20:L1431,"&lt;&gt;")&lt;501,5,COUNTIF($L$20:L1431,"&lt;&gt;")&lt;601,6,COUNTIF($L$20:L1431,"&lt;&gt;")&lt;701,7,COUNTIF($L$20:L1431,"&lt;&gt;")&lt;801,8,COUNTIF($L$20:L1431,"&lt;&gt;")&lt;901,9,COUNTIF($L$20:L1431,"&lt;&gt;")&lt;1001,10,COUNTIF($L$20:L1431,"&lt;&gt;")&lt;1101,11,COUNTIF($L$20:L1431,"&lt;&gt;")&lt;1201,12,COUNTIF($L$20:L1431,"&lt;&gt;")&lt;1301,13,COUNTIF($L$20:L1431,"&lt;&gt;")&lt;1401,14,COUNTIF($L$20:L1431,"&lt;&gt;")&lt;1501,15,COUNTIF($L$20:L1431,"&lt;&gt;")&lt;1601,16,COUNTIF($L$20:L1431,"&lt;&gt;")&lt;1701,17,COUNTIF($L$20:L1431,"&lt;&gt;")&lt;1801,18,COUNTIF($L$20:L1431,"&lt;&gt;")&lt;1901,19,COUNTIF($L$20:L1431,"&lt;&gt;")&lt;2001,20,COUNTIF($L$20:L1431,"&lt;&gt;")&lt;2101,21,COUNTIF($L$20:L1431,"&lt;&gt;")&lt;2201,22,COUNTIF($L$20:L1431,"&lt;&gt;")&lt;2301,23,COUNTIF($L$20:L1431,"&lt;&gt;")&lt;2401,24,COUNTIF($L$20:L1431,"&lt;&gt;")&lt;2501,25,COUNTIF($L$20:L1431,"&lt;&gt;")&lt;2601,26,COUNTIF($L$20:L1431,"&lt;&gt;")&lt;2701,27,COUNTIF($L$20:L1431,"&lt;&gt;")&lt;2801,28,COUNTIF($L$20:L1431,"&lt;&gt;")&lt;2901,29,COUNTIF($L$20:L1431,"&lt;&gt;")&lt;3001,30),"")</f>
        <v/>
      </c>
      <c r="AM1431" t="str">
        <f t="shared" si="110"/>
        <v/>
      </c>
      <c r="AN1431" t="str">
        <f t="shared" si="114"/>
        <v/>
      </c>
      <c r="AP1431" t="str">
        <f t="shared" si="113"/>
        <v/>
      </c>
      <c r="AQ1431" t="str">
        <f>IF(AO1431="","",COUNTIFS(AM1431:$AM$3019,AO1431))</f>
        <v/>
      </c>
    </row>
    <row r="1432" spans="1:43" x14ac:dyDescent="0.25">
      <c r="A1432" s="6" t="str">
        <f>IF(COUNT($A$20:A1431)&lt;&gt;$B$4,IF(A1431="","",A1431+1),"")</f>
        <v/>
      </c>
      <c r="B1432" s="3"/>
      <c r="C1432" s="3"/>
      <c r="D1432" s="122"/>
      <c r="E1432" s="3"/>
      <c r="F1432" s="3"/>
      <c r="G1432" s="3"/>
      <c r="H1432" s="3"/>
      <c r="I1432" s="120"/>
      <c r="J1432" s="3"/>
      <c r="K1432" s="95" t="str" cm="1">
        <f t="array" ref="K1432">IF(OR($J$14 = "A",$J$14 = "B",$J$14 = "C"),IF(I1432="","",IF(LEN(I1432)&gt;2,_xlfn.IFS(ISNUMBER(SEARCH("_",I1432)),I1432,ISNUMBER(SEARCH(", ",I1432)),SUBSTITUTE(I1432,", ","_"),ISNUMBER(SEARCH("/ ",I1432)),SUBSTITUTE(I1432,"/ ","_"),ISNUMBER(SEARCH(",",I1432)),SUBSTITUTE(I1432,",","_"),ISNUMBER(SEARCH("/",I1432)),SUBSTITUTE(I1432,"/","_"),ISNUMBER(SEARCH("",I1432)),I1432),I1432)),IF(OR($J$14 = "J",$J$14 = "K"),"",IF(D1432="","",IF(LEN(D1432)&gt;2,_xlfn.IFS(ISNUMBER(SEARCH("_",D1432)),D1432,ISNUMBER(SEARCH(", ",D1432)),SUBSTITUTE(D1432,", ","_"),ISNUMBER(SEARCH("/ ",D1432)),SUBSTITUTE(D1432,"/ ","_"),ISNUMBER(SEARCH(",",D1432)),SUBSTITUTE(D1432,",","_"),ISNUMBER(SEARCH("/",D1432)),SUBSTITUTE(D1432,"/","_"),ISNUMBER(SEARCH("",D1432)),D1432),D1432))))</f>
        <v/>
      </c>
      <c r="L1432" s="1"/>
      <c r="M1432" s="1" t="str">
        <f t="shared" si="111"/>
        <v/>
      </c>
      <c r="N1432" s="94" t="str">
        <f>IF($L1432="None","",IF(ISERROR(VLOOKUP($L1432,Info!$B$4:$B$266,1,FALSE)),"",VLOOKUP($L1432,Info!$B$4:$L$266,5,FALSE)))</f>
        <v/>
      </c>
      <c r="O1432" s="94" t="str">
        <f>IF(K1432="","",IF(AND($J$12&lt;&gt;"ABC",N1432="3"),"BAC",IF(N1432="3","ABC",IF($J$12&lt;&gt;"ABC",IF($J$10="Standard",VLOOKUP(K1432,Info!$BE$4:$BF$481,2,FALSE),VLOOKUP(K1432,Info!$BI$4:$BJ$482,2,FALSE)),IF($J$10="Standard",VLOOKUP(K1432,Info!$AG$4:$AH$2994,2,FALSE),VLOOKUP(K1432,Info!$AK$4:$AL$2997,2,FALSE))))))</f>
        <v/>
      </c>
      <c r="P1432" s="94" t="str">
        <f>IF($L1432="None","",IF(ISERROR(VLOOKUP($L1432,Info!$B$4:$B$266,1,FALSE)),"",VLOOKUP($L1432,Info!$B$4:$L$266,3,FALSE)))</f>
        <v/>
      </c>
      <c r="Q1432" s="96" t="str">
        <f>IF($L1432="None","",IF(ISERROR(VLOOKUP($L1432,Info!$B$4:$B$266,1,FALSE)),"",VLOOKUP($L1432,Info!$B$4:$L$266,4,FALSE)))</f>
        <v/>
      </c>
      <c r="R1432" s="1"/>
      <c r="S1432" s="6" t="str">
        <f t="shared" si="112"/>
        <v/>
      </c>
      <c r="T1432" s="6" t="str">
        <f>IF($L1432="None","",IF(ISERROR(VLOOKUP($L1432,Info!$B$4:$B$266,1,FALSE)),"",VLOOKUP($L1432,Info!$B$4:$L$266,11,FALSE)))</f>
        <v/>
      </c>
      <c r="U1432" s="1"/>
      <c r="V1432" s="1"/>
      <c r="W1432" s="1"/>
      <c r="X1432" s="1" t="str">
        <f>IF($L1432="None","",IF(ISERROR(VLOOKUP($L1432,Info!$B$4:$B$266,1,FALSE)),"",IF(OR(W1432="Metallic Liquid Tight",W1432="Non-Metallic Liquid Tight",W1432="LSZH",W1432="Greenfield"),VLOOKUP($L1432,Info!$B$4:$L$266,7,FALSE),"N/A")))</f>
        <v/>
      </c>
      <c r="Y1432" s="1"/>
      <c r="Z1432" s="96" t="str">
        <f>IF($L1432="None","",IF(ISERROR(VLOOKUP($L1432,Info!$B$4:$B$266,1,FALSE)),"",VLOOKUP($L1432,Info!$B$4:$L$266,9,FALSE)))</f>
        <v/>
      </c>
      <c r="AA1432" s="96" t="str">
        <f>IF($L1432="None","",IF(ISERROR(VLOOKUP($L1432,Info!$B$4:$B$266,1,FALSE)),"",VLOOKUP($L1432,Info!$B$4:$L$266,8,FALSE)))</f>
        <v/>
      </c>
      <c r="AB1432" s="96" t="str">
        <f>IF($L1432="None","",IF(ISERROR(VLOOKUP($L1432,Info!$B$4:$B$266,1,FALSE)),"",VLOOKUP($L1432,Info!$B$4:$L$266,10,FALSE)))</f>
        <v/>
      </c>
      <c r="AC1432" s="1" t="str">
        <f>IF(W1432="SO Cable","Black,White",IF(O1432="","",IF(P1432="","",IF($J$12&lt;&gt;"ABC",IF(P1432&lt;="250",VLOOKUP(O1432,Info!$AZ$4:$BB$22,3,FALSE),VLOOKUP(O1432,Info!$AZ$23:$BB$39,3,FALSE)),IF(P1432&lt;="250",VLOOKUP(O1432,Info!$AO$4:$AQ$22,3,FALSE),VLOOKUP(O1432,Info!$AO$23:$AP$39,3,FALSE))))))</f>
        <v/>
      </c>
      <c r="AD1432" s="1"/>
      <c r="AE1432" s="1" t="str">
        <f>IF($L1432="None","",IF(ISERROR(VLOOKUP($L1432,Info!$B$4:$B$266,1,FALSE)),"",VLOOKUP($L1432,Info!$B$4:$L$266,4,FALSE)))</f>
        <v/>
      </c>
      <c r="AF1432" s="1" t="str">
        <f>IF($L1432="None","",IF(ISERROR(VLOOKUP($L1432,Info!$B$4:$B$266,1,FALSE)),"",VLOOKUP($L1432,Info!$B$4:$L$266,6,FALSE)))</f>
        <v/>
      </c>
      <c r="AG1432" s="1"/>
      <c r="AH1432" s="33" t="str" cm="1">
        <f t="array" ref="AH1432">IF(AND(L1432&lt;&gt;"",O1432&lt;&gt;"",R1432:S1432&lt;&gt;"",W1432:X1432&lt;&gt;"",Z1432:AA1432&lt;&gt;"",AC1432&lt;&gt;""),"Good","Bad")</f>
        <v>Bad</v>
      </c>
      <c r="AL1432" t="str" cm="1">
        <f t="array" ref="AL1432">IF(R1432&gt;0,_xlfn.IFS(COUNTIF($L$20:L1432,"&lt;&gt;")&lt;101,1,COUNTIF($L$20:L1432,"&lt;&gt;")&lt;201,2,COUNTIF($L$20:L1432,"&lt;&gt;")&lt;301,3,COUNTIF($L$20:L1432,"&lt;&gt;")&lt;401,4,COUNTIF($L$20:L1432,"&lt;&gt;")&lt;501,5,COUNTIF($L$20:L1432,"&lt;&gt;")&lt;601,6,COUNTIF($L$20:L1432,"&lt;&gt;")&lt;701,7,COUNTIF($L$20:L1432,"&lt;&gt;")&lt;801,8,COUNTIF($L$20:L1432,"&lt;&gt;")&lt;901,9,COUNTIF($L$20:L1432,"&lt;&gt;")&lt;1001,10,COUNTIF($L$20:L1432,"&lt;&gt;")&lt;1101,11,COUNTIF($L$20:L1432,"&lt;&gt;")&lt;1201,12,COUNTIF($L$20:L1432,"&lt;&gt;")&lt;1301,13,COUNTIF($L$20:L1432,"&lt;&gt;")&lt;1401,14,COUNTIF($L$20:L1432,"&lt;&gt;")&lt;1501,15,COUNTIF($L$20:L1432,"&lt;&gt;")&lt;1601,16,COUNTIF($L$20:L1432,"&lt;&gt;")&lt;1701,17,COUNTIF($L$20:L1432,"&lt;&gt;")&lt;1801,18,COUNTIF($L$20:L1432,"&lt;&gt;")&lt;1901,19,COUNTIF($L$20:L1432,"&lt;&gt;")&lt;2001,20,COUNTIF($L$20:L1432,"&lt;&gt;")&lt;2101,21,COUNTIF($L$20:L1432,"&lt;&gt;")&lt;2201,22,COUNTIF($L$20:L1432,"&lt;&gt;")&lt;2301,23,COUNTIF($L$20:L1432,"&lt;&gt;")&lt;2401,24,COUNTIF($L$20:L1432,"&lt;&gt;")&lt;2501,25,COUNTIF($L$20:L1432,"&lt;&gt;")&lt;2601,26,COUNTIF($L$20:L1432,"&lt;&gt;")&lt;2701,27,COUNTIF($L$20:L1432,"&lt;&gt;")&lt;2801,28,COUNTIF($L$20:L1432,"&lt;&gt;")&lt;2901,29,COUNTIF($L$20:L1432,"&lt;&gt;")&lt;3001,30),"")</f>
        <v/>
      </c>
      <c r="AM1432" t="str">
        <f t="shared" si="110"/>
        <v/>
      </c>
      <c r="AN1432" t="str">
        <f t="shared" si="114"/>
        <v/>
      </c>
      <c r="AP1432" t="str">
        <f t="shared" si="113"/>
        <v/>
      </c>
      <c r="AQ1432" t="str">
        <f>IF(AO1432="","",COUNTIFS(AM1432:$AM$3019,AO1432))</f>
        <v/>
      </c>
    </row>
    <row r="1433" spans="1:43" x14ac:dyDescent="0.25">
      <c r="A1433" s="6" t="str">
        <f>IF(COUNT($A$20:A1432)&lt;&gt;$B$4,IF(A1432="","",A1432+1),"")</f>
        <v/>
      </c>
      <c r="B1433" s="3"/>
      <c r="C1433" s="3"/>
      <c r="D1433" s="122"/>
      <c r="E1433" s="3"/>
      <c r="F1433" s="3"/>
      <c r="G1433" s="3"/>
      <c r="H1433" s="3"/>
      <c r="I1433" s="120"/>
      <c r="J1433" s="3"/>
      <c r="K1433" s="95" t="str" cm="1">
        <f t="array" ref="K1433">IF(OR($J$14 = "A",$J$14 = "B",$J$14 = "C"),IF(I1433="","",IF(LEN(I1433)&gt;2,_xlfn.IFS(ISNUMBER(SEARCH("_",I1433)),I1433,ISNUMBER(SEARCH(", ",I1433)),SUBSTITUTE(I1433,", ","_"),ISNUMBER(SEARCH("/ ",I1433)),SUBSTITUTE(I1433,"/ ","_"),ISNUMBER(SEARCH(",",I1433)),SUBSTITUTE(I1433,",","_"),ISNUMBER(SEARCH("/",I1433)),SUBSTITUTE(I1433,"/","_"),ISNUMBER(SEARCH("",I1433)),I1433),I1433)),IF(OR($J$14 = "J",$J$14 = "K"),"",IF(D1433="","",IF(LEN(D1433)&gt;2,_xlfn.IFS(ISNUMBER(SEARCH("_",D1433)),D1433,ISNUMBER(SEARCH(", ",D1433)),SUBSTITUTE(D1433,", ","_"),ISNUMBER(SEARCH("/ ",D1433)),SUBSTITUTE(D1433,"/ ","_"),ISNUMBER(SEARCH(",",D1433)),SUBSTITUTE(D1433,",","_"),ISNUMBER(SEARCH("/",D1433)),SUBSTITUTE(D1433,"/","_"),ISNUMBER(SEARCH("",D1433)),D1433),D1433))))</f>
        <v/>
      </c>
      <c r="L1433" s="1"/>
      <c r="M1433" s="1" t="str">
        <f t="shared" si="111"/>
        <v/>
      </c>
      <c r="N1433" s="94" t="str">
        <f>IF($L1433="None","",IF(ISERROR(VLOOKUP($L1433,Info!$B$4:$B$266,1,FALSE)),"",VLOOKUP($L1433,Info!$B$4:$L$266,5,FALSE)))</f>
        <v/>
      </c>
      <c r="O1433" s="94" t="str">
        <f>IF(K1433="","",IF(AND($J$12&lt;&gt;"ABC",N1433="3"),"BAC",IF(N1433="3","ABC",IF($J$12&lt;&gt;"ABC",IF($J$10="Standard",VLOOKUP(K1433,Info!$BE$4:$BF$481,2,FALSE),VLOOKUP(K1433,Info!$BI$4:$BJ$482,2,FALSE)),IF($J$10="Standard",VLOOKUP(K1433,Info!$AG$4:$AH$2994,2,FALSE),VLOOKUP(K1433,Info!$AK$4:$AL$2997,2,FALSE))))))</f>
        <v/>
      </c>
      <c r="P1433" s="94" t="str">
        <f>IF($L1433="None","",IF(ISERROR(VLOOKUP($L1433,Info!$B$4:$B$266,1,FALSE)),"",VLOOKUP($L1433,Info!$B$4:$L$266,3,FALSE)))</f>
        <v/>
      </c>
      <c r="Q1433" s="96" t="str">
        <f>IF($L1433="None","",IF(ISERROR(VLOOKUP($L1433,Info!$B$4:$B$266,1,FALSE)),"",VLOOKUP($L1433,Info!$B$4:$L$266,4,FALSE)))</f>
        <v/>
      </c>
      <c r="R1433" s="1"/>
      <c r="S1433" s="6" t="str">
        <f t="shared" si="112"/>
        <v/>
      </c>
      <c r="T1433" s="6" t="str">
        <f>IF($L1433="None","",IF(ISERROR(VLOOKUP($L1433,Info!$B$4:$B$266,1,FALSE)),"",VLOOKUP($L1433,Info!$B$4:$L$266,11,FALSE)))</f>
        <v/>
      </c>
      <c r="U1433" s="1"/>
      <c r="V1433" s="1"/>
      <c r="W1433" s="1"/>
      <c r="X1433" s="1" t="str">
        <f>IF($L1433="None","",IF(ISERROR(VLOOKUP($L1433,Info!$B$4:$B$266,1,FALSE)),"",IF(OR(W1433="Metallic Liquid Tight",W1433="Non-Metallic Liquid Tight",W1433="LSZH",W1433="Greenfield"),VLOOKUP($L1433,Info!$B$4:$L$266,7,FALSE),"N/A")))</f>
        <v/>
      </c>
      <c r="Y1433" s="1"/>
      <c r="Z1433" s="96" t="str">
        <f>IF($L1433="None","",IF(ISERROR(VLOOKUP($L1433,Info!$B$4:$B$266,1,FALSE)),"",VLOOKUP($L1433,Info!$B$4:$L$266,9,FALSE)))</f>
        <v/>
      </c>
      <c r="AA1433" s="96" t="str">
        <f>IF($L1433="None","",IF(ISERROR(VLOOKUP($L1433,Info!$B$4:$B$266,1,FALSE)),"",VLOOKUP($L1433,Info!$B$4:$L$266,8,FALSE)))</f>
        <v/>
      </c>
      <c r="AB1433" s="96" t="str">
        <f>IF($L1433="None","",IF(ISERROR(VLOOKUP($L1433,Info!$B$4:$B$266,1,FALSE)),"",VLOOKUP($L1433,Info!$B$4:$L$266,10,FALSE)))</f>
        <v/>
      </c>
      <c r="AC1433" s="1" t="str">
        <f>IF(W1433="SO Cable","Black,White",IF(O1433="","",IF(P1433="","",IF($J$12&lt;&gt;"ABC",IF(P1433&lt;="250",VLOOKUP(O1433,Info!$AZ$4:$BB$22,3,FALSE),VLOOKUP(O1433,Info!$AZ$23:$BB$39,3,FALSE)),IF(P1433&lt;="250",VLOOKUP(O1433,Info!$AO$4:$AQ$22,3,FALSE),VLOOKUP(O1433,Info!$AO$23:$AP$39,3,FALSE))))))</f>
        <v/>
      </c>
      <c r="AD1433" s="1"/>
      <c r="AE1433" s="1" t="str">
        <f>IF($L1433="None","",IF(ISERROR(VLOOKUP($L1433,Info!$B$4:$B$266,1,FALSE)),"",VLOOKUP($L1433,Info!$B$4:$L$266,4,FALSE)))</f>
        <v/>
      </c>
      <c r="AF1433" s="1" t="str">
        <f>IF($L1433="None","",IF(ISERROR(VLOOKUP($L1433,Info!$B$4:$B$266,1,FALSE)),"",VLOOKUP($L1433,Info!$B$4:$L$266,6,FALSE)))</f>
        <v/>
      </c>
      <c r="AG1433" s="1"/>
      <c r="AH1433" s="33" t="str" cm="1">
        <f t="array" ref="AH1433">IF(AND(L1433&lt;&gt;"",O1433&lt;&gt;"",R1433:S1433&lt;&gt;"",W1433:X1433&lt;&gt;"",Z1433:AA1433&lt;&gt;"",AC1433&lt;&gt;""),"Good","Bad")</f>
        <v>Bad</v>
      </c>
      <c r="AL1433" t="str" cm="1">
        <f t="array" ref="AL1433">IF(R1433&gt;0,_xlfn.IFS(COUNTIF($L$20:L1433,"&lt;&gt;")&lt;101,1,COUNTIF($L$20:L1433,"&lt;&gt;")&lt;201,2,COUNTIF($L$20:L1433,"&lt;&gt;")&lt;301,3,COUNTIF($L$20:L1433,"&lt;&gt;")&lt;401,4,COUNTIF($L$20:L1433,"&lt;&gt;")&lt;501,5,COUNTIF($L$20:L1433,"&lt;&gt;")&lt;601,6,COUNTIF($L$20:L1433,"&lt;&gt;")&lt;701,7,COUNTIF($L$20:L1433,"&lt;&gt;")&lt;801,8,COUNTIF($L$20:L1433,"&lt;&gt;")&lt;901,9,COUNTIF($L$20:L1433,"&lt;&gt;")&lt;1001,10,COUNTIF($L$20:L1433,"&lt;&gt;")&lt;1101,11,COUNTIF($L$20:L1433,"&lt;&gt;")&lt;1201,12,COUNTIF($L$20:L1433,"&lt;&gt;")&lt;1301,13,COUNTIF($L$20:L1433,"&lt;&gt;")&lt;1401,14,COUNTIF($L$20:L1433,"&lt;&gt;")&lt;1501,15,COUNTIF($L$20:L1433,"&lt;&gt;")&lt;1601,16,COUNTIF($L$20:L1433,"&lt;&gt;")&lt;1701,17,COUNTIF($L$20:L1433,"&lt;&gt;")&lt;1801,18,COUNTIF($L$20:L1433,"&lt;&gt;")&lt;1901,19,COUNTIF($L$20:L1433,"&lt;&gt;")&lt;2001,20,COUNTIF($L$20:L1433,"&lt;&gt;")&lt;2101,21,COUNTIF($L$20:L1433,"&lt;&gt;")&lt;2201,22,COUNTIF($L$20:L1433,"&lt;&gt;")&lt;2301,23,COUNTIF($L$20:L1433,"&lt;&gt;")&lt;2401,24,COUNTIF($L$20:L1433,"&lt;&gt;")&lt;2501,25,COUNTIF($L$20:L1433,"&lt;&gt;")&lt;2601,26,COUNTIF($L$20:L1433,"&lt;&gt;")&lt;2701,27,COUNTIF($L$20:L1433,"&lt;&gt;")&lt;2801,28,COUNTIF($L$20:L1433,"&lt;&gt;")&lt;2901,29,COUNTIF($L$20:L1433,"&lt;&gt;")&lt;3001,30),"")</f>
        <v/>
      </c>
      <c r="AM1433" t="str">
        <f t="shared" si="110"/>
        <v/>
      </c>
      <c r="AN1433" t="str">
        <f t="shared" si="114"/>
        <v/>
      </c>
      <c r="AP1433" t="str">
        <f t="shared" si="113"/>
        <v/>
      </c>
      <c r="AQ1433" t="str">
        <f>IF(AO1433="","",COUNTIFS(AM1433:$AM$3019,AO1433))</f>
        <v/>
      </c>
    </row>
    <row r="1434" spans="1:43" x14ac:dyDescent="0.25">
      <c r="A1434" s="6" t="str">
        <f>IF(COUNT($A$20:A1433)&lt;&gt;$B$4,IF(A1433="","",A1433+1),"")</f>
        <v/>
      </c>
      <c r="B1434" s="3"/>
      <c r="C1434" s="3"/>
      <c r="D1434" s="122"/>
      <c r="E1434" s="3"/>
      <c r="F1434" s="3"/>
      <c r="G1434" s="3"/>
      <c r="H1434" s="3"/>
      <c r="I1434" s="120"/>
      <c r="J1434" s="3"/>
      <c r="K1434" s="95" t="str" cm="1">
        <f t="array" ref="K1434">IF(OR($J$14 = "A",$J$14 = "B",$J$14 = "C"),IF(I1434="","",IF(LEN(I1434)&gt;2,_xlfn.IFS(ISNUMBER(SEARCH("_",I1434)),I1434,ISNUMBER(SEARCH(", ",I1434)),SUBSTITUTE(I1434,", ","_"),ISNUMBER(SEARCH("/ ",I1434)),SUBSTITUTE(I1434,"/ ","_"),ISNUMBER(SEARCH(",",I1434)),SUBSTITUTE(I1434,",","_"),ISNUMBER(SEARCH("/",I1434)),SUBSTITUTE(I1434,"/","_"),ISNUMBER(SEARCH("",I1434)),I1434),I1434)),IF(OR($J$14 = "J",$J$14 = "K"),"",IF(D1434="","",IF(LEN(D1434)&gt;2,_xlfn.IFS(ISNUMBER(SEARCH("_",D1434)),D1434,ISNUMBER(SEARCH(", ",D1434)),SUBSTITUTE(D1434,", ","_"),ISNUMBER(SEARCH("/ ",D1434)),SUBSTITUTE(D1434,"/ ","_"),ISNUMBER(SEARCH(",",D1434)),SUBSTITUTE(D1434,",","_"),ISNUMBER(SEARCH("/",D1434)),SUBSTITUTE(D1434,"/","_"),ISNUMBER(SEARCH("",D1434)),D1434),D1434))))</f>
        <v/>
      </c>
      <c r="L1434" s="1"/>
      <c r="M1434" s="1" t="str">
        <f t="shared" si="111"/>
        <v/>
      </c>
      <c r="N1434" s="94" t="str">
        <f>IF($L1434="None","",IF(ISERROR(VLOOKUP($L1434,Info!$B$4:$B$266,1,FALSE)),"",VLOOKUP($L1434,Info!$B$4:$L$266,5,FALSE)))</f>
        <v/>
      </c>
      <c r="O1434" s="94" t="str">
        <f>IF(K1434="","",IF(AND($J$12&lt;&gt;"ABC",N1434="3"),"BAC",IF(N1434="3","ABC",IF($J$12&lt;&gt;"ABC",IF($J$10="Standard",VLOOKUP(K1434,Info!$BE$4:$BF$481,2,FALSE),VLOOKUP(K1434,Info!$BI$4:$BJ$482,2,FALSE)),IF($J$10="Standard",VLOOKUP(K1434,Info!$AG$4:$AH$2994,2,FALSE),VLOOKUP(K1434,Info!$AK$4:$AL$2997,2,FALSE))))))</f>
        <v/>
      </c>
      <c r="P1434" s="94" t="str">
        <f>IF($L1434="None","",IF(ISERROR(VLOOKUP($L1434,Info!$B$4:$B$266,1,FALSE)),"",VLOOKUP($L1434,Info!$B$4:$L$266,3,FALSE)))</f>
        <v/>
      </c>
      <c r="Q1434" s="96" t="str">
        <f>IF($L1434="None","",IF(ISERROR(VLOOKUP($L1434,Info!$B$4:$B$266,1,FALSE)),"",VLOOKUP($L1434,Info!$B$4:$L$266,4,FALSE)))</f>
        <v/>
      </c>
      <c r="R1434" s="1"/>
      <c r="S1434" s="6" t="str">
        <f t="shared" si="112"/>
        <v/>
      </c>
      <c r="T1434" s="6" t="str">
        <f>IF($L1434="None","",IF(ISERROR(VLOOKUP($L1434,Info!$B$4:$B$266,1,FALSE)),"",VLOOKUP($L1434,Info!$B$4:$L$266,11,FALSE)))</f>
        <v/>
      </c>
      <c r="U1434" s="1"/>
      <c r="V1434" s="1"/>
      <c r="W1434" s="1"/>
      <c r="X1434" s="1" t="str">
        <f>IF($L1434="None","",IF(ISERROR(VLOOKUP($L1434,Info!$B$4:$B$266,1,FALSE)),"",IF(OR(W1434="Metallic Liquid Tight",W1434="Non-Metallic Liquid Tight",W1434="LSZH",W1434="Greenfield"),VLOOKUP($L1434,Info!$B$4:$L$266,7,FALSE),"N/A")))</f>
        <v/>
      </c>
      <c r="Y1434" s="1"/>
      <c r="Z1434" s="96" t="str">
        <f>IF($L1434="None","",IF(ISERROR(VLOOKUP($L1434,Info!$B$4:$B$266,1,FALSE)),"",VLOOKUP($L1434,Info!$B$4:$L$266,9,FALSE)))</f>
        <v/>
      </c>
      <c r="AA1434" s="96" t="str">
        <f>IF($L1434="None","",IF(ISERROR(VLOOKUP($L1434,Info!$B$4:$B$266,1,FALSE)),"",VLOOKUP($L1434,Info!$B$4:$L$266,8,FALSE)))</f>
        <v/>
      </c>
      <c r="AB1434" s="96" t="str">
        <f>IF($L1434="None","",IF(ISERROR(VLOOKUP($L1434,Info!$B$4:$B$266,1,FALSE)),"",VLOOKUP($L1434,Info!$B$4:$L$266,10,FALSE)))</f>
        <v/>
      </c>
      <c r="AC1434" s="1" t="str">
        <f>IF(W1434="SO Cable","Black,White",IF(O1434="","",IF(P1434="","",IF($J$12&lt;&gt;"ABC",IF(P1434&lt;="250",VLOOKUP(O1434,Info!$AZ$4:$BB$22,3,FALSE),VLOOKUP(O1434,Info!$AZ$23:$BB$39,3,FALSE)),IF(P1434&lt;="250",VLOOKUP(O1434,Info!$AO$4:$AQ$22,3,FALSE),VLOOKUP(O1434,Info!$AO$23:$AP$39,3,FALSE))))))</f>
        <v/>
      </c>
      <c r="AD1434" s="1"/>
      <c r="AE1434" s="1" t="str">
        <f>IF($L1434="None","",IF(ISERROR(VLOOKUP($L1434,Info!$B$4:$B$266,1,FALSE)),"",VLOOKUP($L1434,Info!$B$4:$L$266,4,FALSE)))</f>
        <v/>
      </c>
      <c r="AF1434" s="1" t="str">
        <f>IF($L1434="None","",IF(ISERROR(VLOOKUP($L1434,Info!$B$4:$B$266,1,FALSE)),"",VLOOKUP($L1434,Info!$B$4:$L$266,6,FALSE)))</f>
        <v/>
      </c>
      <c r="AG1434" s="1"/>
      <c r="AH1434" s="33" t="str" cm="1">
        <f t="array" ref="AH1434">IF(AND(L1434&lt;&gt;"",O1434&lt;&gt;"",R1434:S1434&lt;&gt;"",W1434:X1434&lt;&gt;"",Z1434:AA1434&lt;&gt;"",AC1434&lt;&gt;""),"Good","Bad")</f>
        <v>Bad</v>
      </c>
      <c r="AL1434" t="str" cm="1">
        <f t="array" ref="AL1434">IF(R1434&gt;0,_xlfn.IFS(COUNTIF($L$20:L1434,"&lt;&gt;")&lt;101,1,COUNTIF($L$20:L1434,"&lt;&gt;")&lt;201,2,COUNTIF($L$20:L1434,"&lt;&gt;")&lt;301,3,COUNTIF($L$20:L1434,"&lt;&gt;")&lt;401,4,COUNTIF($L$20:L1434,"&lt;&gt;")&lt;501,5,COUNTIF($L$20:L1434,"&lt;&gt;")&lt;601,6,COUNTIF($L$20:L1434,"&lt;&gt;")&lt;701,7,COUNTIF($L$20:L1434,"&lt;&gt;")&lt;801,8,COUNTIF($L$20:L1434,"&lt;&gt;")&lt;901,9,COUNTIF($L$20:L1434,"&lt;&gt;")&lt;1001,10,COUNTIF($L$20:L1434,"&lt;&gt;")&lt;1101,11,COUNTIF($L$20:L1434,"&lt;&gt;")&lt;1201,12,COUNTIF($L$20:L1434,"&lt;&gt;")&lt;1301,13,COUNTIF($L$20:L1434,"&lt;&gt;")&lt;1401,14,COUNTIF($L$20:L1434,"&lt;&gt;")&lt;1501,15,COUNTIF($L$20:L1434,"&lt;&gt;")&lt;1601,16,COUNTIF($L$20:L1434,"&lt;&gt;")&lt;1701,17,COUNTIF($L$20:L1434,"&lt;&gt;")&lt;1801,18,COUNTIF($L$20:L1434,"&lt;&gt;")&lt;1901,19,COUNTIF($L$20:L1434,"&lt;&gt;")&lt;2001,20,COUNTIF($L$20:L1434,"&lt;&gt;")&lt;2101,21,COUNTIF($L$20:L1434,"&lt;&gt;")&lt;2201,22,COUNTIF($L$20:L1434,"&lt;&gt;")&lt;2301,23,COUNTIF($L$20:L1434,"&lt;&gt;")&lt;2401,24,COUNTIF($L$20:L1434,"&lt;&gt;")&lt;2501,25,COUNTIF($L$20:L1434,"&lt;&gt;")&lt;2601,26,COUNTIF($L$20:L1434,"&lt;&gt;")&lt;2701,27,COUNTIF($L$20:L1434,"&lt;&gt;")&lt;2801,28,COUNTIF($L$20:L1434,"&lt;&gt;")&lt;2901,29,COUNTIF($L$20:L1434,"&lt;&gt;")&lt;3001,30),"")</f>
        <v/>
      </c>
      <c r="AM1434" t="str">
        <f t="shared" si="110"/>
        <v/>
      </c>
      <c r="AN1434" t="str">
        <f t="shared" si="114"/>
        <v/>
      </c>
      <c r="AP1434" t="str">
        <f t="shared" si="113"/>
        <v/>
      </c>
      <c r="AQ1434" t="str">
        <f>IF(AO1434="","",COUNTIFS(AM1434:$AM$3019,AO1434))</f>
        <v/>
      </c>
    </row>
    <row r="1435" spans="1:43" x14ac:dyDescent="0.25">
      <c r="A1435" s="6" t="str">
        <f>IF(COUNT($A$20:A1434)&lt;&gt;$B$4,IF(A1434="","",A1434+1),"")</f>
        <v/>
      </c>
      <c r="B1435" s="3"/>
      <c r="C1435" s="3"/>
      <c r="D1435" s="122"/>
      <c r="E1435" s="3"/>
      <c r="F1435" s="3"/>
      <c r="G1435" s="3"/>
      <c r="H1435" s="3"/>
      <c r="I1435" s="120"/>
      <c r="J1435" s="3"/>
      <c r="K1435" s="95" t="str" cm="1">
        <f t="array" ref="K1435">IF(OR($J$14 = "A",$J$14 = "B",$J$14 = "C"),IF(I1435="","",IF(LEN(I1435)&gt;2,_xlfn.IFS(ISNUMBER(SEARCH("_",I1435)),I1435,ISNUMBER(SEARCH(", ",I1435)),SUBSTITUTE(I1435,", ","_"),ISNUMBER(SEARCH("/ ",I1435)),SUBSTITUTE(I1435,"/ ","_"),ISNUMBER(SEARCH(",",I1435)),SUBSTITUTE(I1435,",","_"),ISNUMBER(SEARCH("/",I1435)),SUBSTITUTE(I1435,"/","_"),ISNUMBER(SEARCH("",I1435)),I1435),I1435)),IF(OR($J$14 = "J",$J$14 = "K"),"",IF(D1435="","",IF(LEN(D1435)&gt;2,_xlfn.IFS(ISNUMBER(SEARCH("_",D1435)),D1435,ISNUMBER(SEARCH(", ",D1435)),SUBSTITUTE(D1435,", ","_"),ISNUMBER(SEARCH("/ ",D1435)),SUBSTITUTE(D1435,"/ ","_"),ISNUMBER(SEARCH(",",D1435)),SUBSTITUTE(D1435,",","_"),ISNUMBER(SEARCH("/",D1435)),SUBSTITUTE(D1435,"/","_"),ISNUMBER(SEARCH("",D1435)),D1435),D1435))))</f>
        <v/>
      </c>
      <c r="L1435" s="1"/>
      <c r="M1435" s="1" t="str">
        <f t="shared" si="111"/>
        <v/>
      </c>
      <c r="N1435" s="94" t="str">
        <f>IF($L1435="None","",IF(ISERROR(VLOOKUP($L1435,Info!$B$4:$B$266,1,FALSE)),"",VLOOKUP($L1435,Info!$B$4:$L$266,5,FALSE)))</f>
        <v/>
      </c>
      <c r="O1435" s="94" t="str">
        <f>IF(K1435="","",IF(AND($J$12&lt;&gt;"ABC",N1435="3"),"BAC",IF(N1435="3","ABC",IF($J$12&lt;&gt;"ABC",IF($J$10="Standard",VLOOKUP(K1435,Info!$BE$4:$BF$481,2,FALSE),VLOOKUP(K1435,Info!$BI$4:$BJ$482,2,FALSE)),IF($J$10="Standard",VLOOKUP(K1435,Info!$AG$4:$AH$2994,2,FALSE),VLOOKUP(K1435,Info!$AK$4:$AL$2997,2,FALSE))))))</f>
        <v/>
      </c>
      <c r="P1435" s="94" t="str">
        <f>IF($L1435="None","",IF(ISERROR(VLOOKUP($L1435,Info!$B$4:$B$266,1,FALSE)),"",VLOOKUP($L1435,Info!$B$4:$L$266,3,FALSE)))</f>
        <v/>
      </c>
      <c r="Q1435" s="96" t="str">
        <f>IF($L1435="None","",IF(ISERROR(VLOOKUP($L1435,Info!$B$4:$B$266,1,FALSE)),"",VLOOKUP($L1435,Info!$B$4:$L$266,4,FALSE)))</f>
        <v/>
      </c>
      <c r="R1435" s="1"/>
      <c r="S1435" s="6" t="str">
        <f t="shared" si="112"/>
        <v/>
      </c>
      <c r="T1435" s="6" t="str">
        <f>IF($L1435="None","",IF(ISERROR(VLOOKUP($L1435,Info!$B$4:$B$266,1,FALSE)),"",VLOOKUP($L1435,Info!$B$4:$L$266,11,FALSE)))</f>
        <v/>
      </c>
      <c r="U1435" s="1"/>
      <c r="V1435" s="1"/>
      <c r="W1435" s="1"/>
      <c r="X1435" s="1" t="str">
        <f>IF($L1435="None","",IF(ISERROR(VLOOKUP($L1435,Info!$B$4:$B$266,1,FALSE)),"",IF(OR(W1435="Metallic Liquid Tight",W1435="Non-Metallic Liquid Tight",W1435="LSZH",W1435="Greenfield"),VLOOKUP($L1435,Info!$B$4:$L$266,7,FALSE),"N/A")))</f>
        <v/>
      </c>
      <c r="Y1435" s="1"/>
      <c r="Z1435" s="96" t="str">
        <f>IF($L1435="None","",IF(ISERROR(VLOOKUP($L1435,Info!$B$4:$B$266,1,FALSE)),"",VLOOKUP($L1435,Info!$B$4:$L$266,9,FALSE)))</f>
        <v/>
      </c>
      <c r="AA1435" s="96" t="str">
        <f>IF($L1435="None","",IF(ISERROR(VLOOKUP($L1435,Info!$B$4:$B$266,1,FALSE)),"",VLOOKUP($L1435,Info!$B$4:$L$266,8,FALSE)))</f>
        <v/>
      </c>
      <c r="AB1435" s="96" t="str">
        <f>IF($L1435="None","",IF(ISERROR(VLOOKUP($L1435,Info!$B$4:$B$266,1,FALSE)),"",VLOOKUP($L1435,Info!$B$4:$L$266,10,FALSE)))</f>
        <v/>
      </c>
      <c r="AC1435" s="1" t="str">
        <f>IF(W1435="SO Cable","Black,White",IF(O1435="","",IF(P1435="","",IF($J$12&lt;&gt;"ABC",IF(P1435&lt;="250",VLOOKUP(O1435,Info!$AZ$4:$BB$22,3,FALSE),VLOOKUP(O1435,Info!$AZ$23:$BB$39,3,FALSE)),IF(P1435&lt;="250",VLOOKUP(O1435,Info!$AO$4:$AQ$22,3,FALSE),VLOOKUP(O1435,Info!$AO$23:$AP$39,3,FALSE))))))</f>
        <v/>
      </c>
      <c r="AD1435" s="1"/>
      <c r="AE1435" s="1" t="str">
        <f>IF($L1435="None","",IF(ISERROR(VLOOKUP($L1435,Info!$B$4:$B$266,1,FALSE)),"",VLOOKUP($L1435,Info!$B$4:$L$266,4,FALSE)))</f>
        <v/>
      </c>
      <c r="AF1435" s="1" t="str">
        <f>IF($L1435="None","",IF(ISERROR(VLOOKUP($L1435,Info!$B$4:$B$266,1,FALSE)),"",VLOOKUP($L1435,Info!$B$4:$L$266,6,FALSE)))</f>
        <v/>
      </c>
      <c r="AG1435" s="1"/>
      <c r="AH1435" s="33" t="str" cm="1">
        <f t="array" ref="AH1435">IF(AND(L1435&lt;&gt;"",O1435&lt;&gt;"",R1435:S1435&lt;&gt;"",W1435:X1435&lt;&gt;"",Z1435:AA1435&lt;&gt;"",AC1435&lt;&gt;""),"Good","Bad")</f>
        <v>Bad</v>
      </c>
      <c r="AL1435" t="str" cm="1">
        <f t="array" ref="AL1435">IF(R1435&gt;0,_xlfn.IFS(COUNTIF($L$20:L1435,"&lt;&gt;")&lt;101,1,COUNTIF($L$20:L1435,"&lt;&gt;")&lt;201,2,COUNTIF($L$20:L1435,"&lt;&gt;")&lt;301,3,COUNTIF($L$20:L1435,"&lt;&gt;")&lt;401,4,COUNTIF($L$20:L1435,"&lt;&gt;")&lt;501,5,COUNTIF($L$20:L1435,"&lt;&gt;")&lt;601,6,COUNTIF($L$20:L1435,"&lt;&gt;")&lt;701,7,COUNTIF($L$20:L1435,"&lt;&gt;")&lt;801,8,COUNTIF($L$20:L1435,"&lt;&gt;")&lt;901,9,COUNTIF($L$20:L1435,"&lt;&gt;")&lt;1001,10,COUNTIF($L$20:L1435,"&lt;&gt;")&lt;1101,11,COUNTIF($L$20:L1435,"&lt;&gt;")&lt;1201,12,COUNTIF($L$20:L1435,"&lt;&gt;")&lt;1301,13,COUNTIF($L$20:L1435,"&lt;&gt;")&lt;1401,14,COUNTIF($L$20:L1435,"&lt;&gt;")&lt;1501,15,COUNTIF($L$20:L1435,"&lt;&gt;")&lt;1601,16,COUNTIF($L$20:L1435,"&lt;&gt;")&lt;1701,17,COUNTIF($L$20:L1435,"&lt;&gt;")&lt;1801,18,COUNTIF($L$20:L1435,"&lt;&gt;")&lt;1901,19,COUNTIF($L$20:L1435,"&lt;&gt;")&lt;2001,20,COUNTIF($L$20:L1435,"&lt;&gt;")&lt;2101,21,COUNTIF($L$20:L1435,"&lt;&gt;")&lt;2201,22,COUNTIF($L$20:L1435,"&lt;&gt;")&lt;2301,23,COUNTIF($L$20:L1435,"&lt;&gt;")&lt;2401,24,COUNTIF($L$20:L1435,"&lt;&gt;")&lt;2501,25,COUNTIF($L$20:L1435,"&lt;&gt;")&lt;2601,26,COUNTIF($L$20:L1435,"&lt;&gt;")&lt;2701,27,COUNTIF($L$20:L1435,"&lt;&gt;")&lt;2801,28,COUNTIF($L$20:L1435,"&lt;&gt;")&lt;2901,29,COUNTIF($L$20:L1435,"&lt;&gt;")&lt;3001,30),"")</f>
        <v/>
      </c>
      <c r="AM1435" t="str">
        <f t="shared" si="110"/>
        <v/>
      </c>
      <c r="AN1435" t="str">
        <f t="shared" si="114"/>
        <v/>
      </c>
      <c r="AP1435" t="str">
        <f t="shared" si="113"/>
        <v/>
      </c>
      <c r="AQ1435" t="str">
        <f>IF(AO1435="","",COUNTIFS(AM1435:$AM$3019,AO1435))</f>
        <v/>
      </c>
    </row>
    <row r="1436" spans="1:43" x14ac:dyDescent="0.25">
      <c r="A1436" s="6" t="str">
        <f>IF(COUNT($A$20:A1435)&lt;&gt;$B$4,IF(A1435="","",A1435+1),"")</f>
        <v/>
      </c>
      <c r="B1436" s="3"/>
      <c r="C1436" s="3"/>
      <c r="D1436" s="122"/>
      <c r="E1436" s="3"/>
      <c r="F1436" s="3"/>
      <c r="G1436" s="3"/>
      <c r="H1436" s="3"/>
      <c r="I1436" s="120"/>
      <c r="J1436" s="3"/>
      <c r="K1436" s="95" t="str" cm="1">
        <f t="array" ref="K1436">IF(OR($J$14 = "A",$J$14 = "B",$J$14 = "C"),IF(I1436="","",IF(LEN(I1436)&gt;2,_xlfn.IFS(ISNUMBER(SEARCH("_",I1436)),I1436,ISNUMBER(SEARCH(", ",I1436)),SUBSTITUTE(I1436,", ","_"),ISNUMBER(SEARCH("/ ",I1436)),SUBSTITUTE(I1436,"/ ","_"),ISNUMBER(SEARCH(",",I1436)),SUBSTITUTE(I1436,",","_"),ISNUMBER(SEARCH("/",I1436)),SUBSTITUTE(I1436,"/","_"),ISNUMBER(SEARCH("",I1436)),I1436),I1436)),IF(OR($J$14 = "J",$J$14 = "K"),"",IF(D1436="","",IF(LEN(D1436)&gt;2,_xlfn.IFS(ISNUMBER(SEARCH("_",D1436)),D1436,ISNUMBER(SEARCH(", ",D1436)),SUBSTITUTE(D1436,", ","_"),ISNUMBER(SEARCH("/ ",D1436)),SUBSTITUTE(D1436,"/ ","_"),ISNUMBER(SEARCH(",",D1436)),SUBSTITUTE(D1436,",","_"),ISNUMBER(SEARCH("/",D1436)),SUBSTITUTE(D1436,"/","_"),ISNUMBER(SEARCH("",D1436)),D1436),D1436))))</f>
        <v/>
      </c>
      <c r="L1436" s="1"/>
      <c r="M1436" s="1" t="str">
        <f t="shared" si="111"/>
        <v/>
      </c>
      <c r="N1436" s="94" t="str">
        <f>IF($L1436="None","",IF(ISERROR(VLOOKUP($L1436,Info!$B$4:$B$266,1,FALSE)),"",VLOOKUP($L1436,Info!$B$4:$L$266,5,FALSE)))</f>
        <v/>
      </c>
      <c r="O1436" s="94" t="str">
        <f>IF(K1436="","",IF(AND($J$12&lt;&gt;"ABC",N1436="3"),"BAC",IF(N1436="3","ABC",IF($J$12&lt;&gt;"ABC",IF($J$10="Standard",VLOOKUP(K1436,Info!$BE$4:$BF$481,2,FALSE),VLOOKUP(K1436,Info!$BI$4:$BJ$482,2,FALSE)),IF($J$10="Standard",VLOOKUP(K1436,Info!$AG$4:$AH$2994,2,FALSE),VLOOKUP(K1436,Info!$AK$4:$AL$2997,2,FALSE))))))</f>
        <v/>
      </c>
      <c r="P1436" s="94" t="str">
        <f>IF($L1436="None","",IF(ISERROR(VLOOKUP($L1436,Info!$B$4:$B$266,1,FALSE)),"",VLOOKUP($L1436,Info!$B$4:$L$266,3,FALSE)))</f>
        <v/>
      </c>
      <c r="Q1436" s="96" t="str">
        <f>IF($L1436="None","",IF(ISERROR(VLOOKUP($L1436,Info!$B$4:$B$266,1,FALSE)),"",VLOOKUP($L1436,Info!$B$4:$L$266,4,FALSE)))</f>
        <v/>
      </c>
      <c r="R1436" s="1"/>
      <c r="S1436" s="6" t="str">
        <f t="shared" si="112"/>
        <v/>
      </c>
      <c r="T1436" s="6" t="str">
        <f>IF($L1436="None","",IF(ISERROR(VLOOKUP($L1436,Info!$B$4:$B$266,1,FALSE)),"",VLOOKUP($L1436,Info!$B$4:$L$266,11,FALSE)))</f>
        <v/>
      </c>
      <c r="U1436" s="1"/>
      <c r="V1436" s="1"/>
      <c r="W1436" s="1"/>
      <c r="X1436" s="1" t="str">
        <f>IF($L1436="None","",IF(ISERROR(VLOOKUP($L1436,Info!$B$4:$B$266,1,FALSE)),"",IF(OR(W1436="Metallic Liquid Tight",W1436="Non-Metallic Liquid Tight",W1436="LSZH",W1436="Greenfield"),VLOOKUP($L1436,Info!$B$4:$L$266,7,FALSE),"N/A")))</f>
        <v/>
      </c>
      <c r="Y1436" s="1"/>
      <c r="Z1436" s="96" t="str">
        <f>IF($L1436="None","",IF(ISERROR(VLOOKUP($L1436,Info!$B$4:$B$266,1,FALSE)),"",VLOOKUP($L1436,Info!$B$4:$L$266,9,FALSE)))</f>
        <v/>
      </c>
      <c r="AA1436" s="96" t="str">
        <f>IF($L1436="None","",IF(ISERROR(VLOOKUP($L1436,Info!$B$4:$B$266,1,FALSE)),"",VLOOKUP($L1436,Info!$B$4:$L$266,8,FALSE)))</f>
        <v/>
      </c>
      <c r="AB1436" s="96" t="str">
        <f>IF($L1436="None","",IF(ISERROR(VLOOKUP($L1436,Info!$B$4:$B$266,1,FALSE)),"",VLOOKUP($L1436,Info!$B$4:$L$266,10,FALSE)))</f>
        <v/>
      </c>
      <c r="AC1436" s="1" t="str">
        <f>IF(W1436="SO Cable","Black,White",IF(O1436="","",IF(P1436="","",IF($J$12&lt;&gt;"ABC",IF(P1436&lt;="250",VLOOKUP(O1436,Info!$AZ$4:$BB$22,3,FALSE),VLOOKUP(O1436,Info!$AZ$23:$BB$39,3,FALSE)),IF(P1436&lt;="250",VLOOKUP(O1436,Info!$AO$4:$AQ$22,3,FALSE),VLOOKUP(O1436,Info!$AO$23:$AP$39,3,FALSE))))))</f>
        <v/>
      </c>
      <c r="AD1436" s="1"/>
      <c r="AE1436" s="1" t="str">
        <f>IF($L1436="None","",IF(ISERROR(VLOOKUP($L1436,Info!$B$4:$B$266,1,FALSE)),"",VLOOKUP($L1436,Info!$B$4:$L$266,4,FALSE)))</f>
        <v/>
      </c>
      <c r="AF1436" s="1" t="str">
        <f>IF($L1436="None","",IF(ISERROR(VLOOKUP($L1436,Info!$B$4:$B$266,1,FALSE)),"",VLOOKUP($L1436,Info!$B$4:$L$266,6,FALSE)))</f>
        <v/>
      </c>
      <c r="AG1436" s="1"/>
      <c r="AH1436" s="33" t="str" cm="1">
        <f t="array" ref="AH1436">IF(AND(L1436&lt;&gt;"",O1436&lt;&gt;"",R1436:S1436&lt;&gt;"",W1436:X1436&lt;&gt;"",Z1436:AA1436&lt;&gt;"",AC1436&lt;&gt;""),"Good","Bad")</f>
        <v>Bad</v>
      </c>
      <c r="AL1436" t="str" cm="1">
        <f t="array" ref="AL1436">IF(R1436&gt;0,_xlfn.IFS(COUNTIF($L$20:L1436,"&lt;&gt;")&lt;101,1,COUNTIF($L$20:L1436,"&lt;&gt;")&lt;201,2,COUNTIF($L$20:L1436,"&lt;&gt;")&lt;301,3,COUNTIF($L$20:L1436,"&lt;&gt;")&lt;401,4,COUNTIF($L$20:L1436,"&lt;&gt;")&lt;501,5,COUNTIF($L$20:L1436,"&lt;&gt;")&lt;601,6,COUNTIF($L$20:L1436,"&lt;&gt;")&lt;701,7,COUNTIF($L$20:L1436,"&lt;&gt;")&lt;801,8,COUNTIF($L$20:L1436,"&lt;&gt;")&lt;901,9,COUNTIF($L$20:L1436,"&lt;&gt;")&lt;1001,10,COUNTIF($L$20:L1436,"&lt;&gt;")&lt;1101,11,COUNTIF($L$20:L1436,"&lt;&gt;")&lt;1201,12,COUNTIF($L$20:L1436,"&lt;&gt;")&lt;1301,13,COUNTIF($L$20:L1436,"&lt;&gt;")&lt;1401,14,COUNTIF($L$20:L1436,"&lt;&gt;")&lt;1501,15,COUNTIF($L$20:L1436,"&lt;&gt;")&lt;1601,16,COUNTIF($L$20:L1436,"&lt;&gt;")&lt;1701,17,COUNTIF($L$20:L1436,"&lt;&gt;")&lt;1801,18,COUNTIF($L$20:L1436,"&lt;&gt;")&lt;1901,19,COUNTIF($L$20:L1436,"&lt;&gt;")&lt;2001,20,COUNTIF($L$20:L1436,"&lt;&gt;")&lt;2101,21,COUNTIF($L$20:L1436,"&lt;&gt;")&lt;2201,22,COUNTIF($L$20:L1436,"&lt;&gt;")&lt;2301,23,COUNTIF($L$20:L1436,"&lt;&gt;")&lt;2401,24,COUNTIF($L$20:L1436,"&lt;&gt;")&lt;2501,25,COUNTIF($L$20:L1436,"&lt;&gt;")&lt;2601,26,COUNTIF($L$20:L1436,"&lt;&gt;")&lt;2701,27,COUNTIF($L$20:L1436,"&lt;&gt;")&lt;2801,28,COUNTIF($L$20:L1436,"&lt;&gt;")&lt;2901,29,COUNTIF($L$20:L1436,"&lt;&gt;")&lt;3001,30),"")</f>
        <v/>
      </c>
      <c r="AM1436" t="str">
        <f t="shared" si="110"/>
        <v/>
      </c>
      <c r="AN1436" t="str">
        <f t="shared" si="114"/>
        <v/>
      </c>
      <c r="AP1436" t="str">
        <f t="shared" si="113"/>
        <v/>
      </c>
      <c r="AQ1436" t="str">
        <f>IF(AO1436="","",COUNTIFS(AM1436:$AM$3019,AO1436))</f>
        <v/>
      </c>
    </row>
    <row r="1437" spans="1:43" x14ac:dyDescent="0.25">
      <c r="A1437" s="6" t="str">
        <f>IF(COUNT($A$20:A1436)&lt;&gt;$B$4,IF(A1436="","",A1436+1),"")</f>
        <v/>
      </c>
      <c r="B1437" s="3"/>
      <c r="C1437" s="3"/>
      <c r="D1437" s="122"/>
      <c r="E1437" s="3"/>
      <c r="F1437" s="3"/>
      <c r="G1437" s="3"/>
      <c r="H1437" s="3"/>
      <c r="I1437" s="120"/>
      <c r="J1437" s="3"/>
      <c r="K1437" s="95" t="str" cm="1">
        <f t="array" ref="K1437">IF(OR($J$14 = "A",$J$14 = "B",$J$14 = "C"),IF(I1437="","",IF(LEN(I1437)&gt;2,_xlfn.IFS(ISNUMBER(SEARCH("_",I1437)),I1437,ISNUMBER(SEARCH(", ",I1437)),SUBSTITUTE(I1437,", ","_"),ISNUMBER(SEARCH("/ ",I1437)),SUBSTITUTE(I1437,"/ ","_"),ISNUMBER(SEARCH(",",I1437)),SUBSTITUTE(I1437,",","_"),ISNUMBER(SEARCH("/",I1437)),SUBSTITUTE(I1437,"/","_"),ISNUMBER(SEARCH("",I1437)),I1437),I1437)),IF(OR($J$14 = "J",$J$14 = "K"),"",IF(D1437="","",IF(LEN(D1437)&gt;2,_xlfn.IFS(ISNUMBER(SEARCH("_",D1437)),D1437,ISNUMBER(SEARCH(", ",D1437)),SUBSTITUTE(D1437,", ","_"),ISNUMBER(SEARCH("/ ",D1437)),SUBSTITUTE(D1437,"/ ","_"),ISNUMBER(SEARCH(",",D1437)),SUBSTITUTE(D1437,",","_"),ISNUMBER(SEARCH("/",D1437)),SUBSTITUTE(D1437,"/","_"),ISNUMBER(SEARCH("",D1437)),D1437),D1437))))</f>
        <v/>
      </c>
      <c r="L1437" s="1"/>
      <c r="M1437" s="1" t="str">
        <f t="shared" si="111"/>
        <v/>
      </c>
      <c r="N1437" s="94" t="str">
        <f>IF($L1437="None","",IF(ISERROR(VLOOKUP($L1437,Info!$B$4:$B$266,1,FALSE)),"",VLOOKUP($L1437,Info!$B$4:$L$266,5,FALSE)))</f>
        <v/>
      </c>
      <c r="O1437" s="94" t="str">
        <f>IF(K1437="","",IF(AND($J$12&lt;&gt;"ABC",N1437="3"),"BAC",IF(N1437="3","ABC",IF($J$12&lt;&gt;"ABC",IF($J$10="Standard",VLOOKUP(K1437,Info!$BE$4:$BF$481,2,FALSE),VLOOKUP(K1437,Info!$BI$4:$BJ$482,2,FALSE)),IF($J$10="Standard",VLOOKUP(K1437,Info!$AG$4:$AH$2994,2,FALSE),VLOOKUP(K1437,Info!$AK$4:$AL$2997,2,FALSE))))))</f>
        <v/>
      </c>
      <c r="P1437" s="94" t="str">
        <f>IF($L1437="None","",IF(ISERROR(VLOOKUP($L1437,Info!$B$4:$B$266,1,FALSE)),"",VLOOKUP($L1437,Info!$B$4:$L$266,3,FALSE)))</f>
        <v/>
      </c>
      <c r="Q1437" s="96" t="str">
        <f>IF($L1437="None","",IF(ISERROR(VLOOKUP($L1437,Info!$B$4:$B$266,1,FALSE)),"",VLOOKUP($L1437,Info!$B$4:$L$266,4,FALSE)))</f>
        <v/>
      </c>
      <c r="R1437" s="1"/>
      <c r="S1437" s="6" t="str">
        <f t="shared" si="112"/>
        <v/>
      </c>
      <c r="T1437" s="6" t="str">
        <f>IF($L1437="None","",IF(ISERROR(VLOOKUP($L1437,Info!$B$4:$B$266,1,FALSE)),"",VLOOKUP($L1437,Info!$B$4:$L$266,11,FALSE)))</f>
        <v/>
      </c>
      <c r="U1437" s="1"/>
      <c r="V1437" s="1"/>
      <c r="W1437" s="1"/>
      <c r="X1437" s="1" t="str">
        <f>IF($L1437="None","",IF(ISERROR(VLOOKUP($L1437,Info!$B$4:$B$266,1,FALSE)),"",IF(OR(W1437="Metallic Liquid Tight",W1437="Non-Metallic Liquid Tight",W1437="LSZH",W1437="Greenfield"),VLOOKUP($L1437,Info!$B$4:$L$266,7,FALSE),"N/A")))</f>
        <v/>
      </c>
      <c r="Y1437" s="1"/>
      <c r="Z1437" s="96" t="str">
        <f>IF($L1437="None","",IF(ISERROR(VLOOKUP($L1437,Info!$B$4:$B$266,1,FALSE)),"",VLOOKUP($L1437,Info!$B$4:$L$266,9,FALSE)))</f>
        <v/>
      </c>
      <c r="AA1437" s="96" t="str">
        <f>IF($L1437="None","",IF(ISERROR(VLOOKUP($L1437,Info!$B$4:$B$266,1,FALSE)),"",VLOOKUP($L1437,Info!$B$4:$L$266,8,FALSE)))</f>
        <v/>
      </c>
      <c r="AB1437" s="96" t="str">
        <f>IF($L1437="None","",IF(ISERROR(VLOOKUP($L1437,Info!$B$4:$B$266,1,FALSE)),"",VLOOKUP($L1437,Info!$B$4:$L$266,10,FALSE)))</f>
        <v/>
      </c>
      <c r="AC1437" s="1" t="str">
        <f>IF(W1437="SO Cable","Black,White",IF(O1437="","",IF(P1437="","",IF($J$12&lt;&gt;"ABC",IF(P1437&lt;="250",VLOOKUP(O1437,Info!$AZ$4:$BB$22,3,FALSE),VLOOKUP(O1437,Info!$AZ$23:$BB$39,3,FALSE)),IF(P1437&lt;="250",VLOOKUP(O1437,Info!$AO$4:$AQ$22,3,FALSE),VLOOKUP(O1437,Info!$AO$23:$AP$39,3,FALSE))))))</f>
        <v/>
      </c>
      <c r="AD1437" s="1"/>
      <c r="AE1437" s="1" t="str">
        <f>IF($L1437="None","",IF(ISERROR(VLOOKUP($L1437,Info!$B$4:$B$266,1,FALSE)),"",VLOOKUP($L1437,Info!$B$4:$L$266,4,FALSE)))</f>
        <v/>
      </c>
      <c r="AF1437" s="1" t="str">
        <f>IF($L1437="None","",IF(ISERROR(VLOOKUP($L1437,Info!$B$4:$B$266,1,FALSE)),"",VLOOKUP($L1437,Info!$B$4:$L$266,6,FALSE)))</f>
        <v/>
      </c>
      <c r="AG1437" s="1"/>
      <c r="AH1437" s="33" t="str" cm="1">
        <f t="array" ref="AH1437">IF(AND(L1437&lt;&gt;"",O1437&lt;&gt;"",R1437:S1437&lt;&gt;"",W1437:X1437&lt;&gt;"",Z1437:AA1437&lt;&gt;"",AC1437&lt;&gt;""),"Good","Bad")</f>
        <v>Bad</v>
      </c>
      <c r="AL1437" t="str" cm="1">
        <f t="array" ref="AL1437">IF(R1437&gt;0,_xlfn.IFS(COUNTIF($L$20:L1437,"&lt;&gt;")&lt;101,1,COUNTIF($L$20:L1437,"&lt;&gt;")&lt;201,2,COUNTIF($L$20:L1437,"&lt;&gt;")&lt;301,3,COUNTIF($L$20:L1437,"&lt;&gt;")&lt;401,4,COUNTIF($L$20:L1437,"&lt;&gt;")&lt;501,5,COUNTIF($L$20:L1437,"&lt;&gt;")&lt;601,6,COUNTIF($L$20:L1437,"&lt;&gt;")&lt;701,7,COUNTIF($L$20:L1437,"&lt;&gt;")&lt;801,8,COUNTIF($L$20:L1437,"&lt;&gt;")&lt;901,9,COUNTIF($L$20:L1437,"&lt;&gt;")&lt;1001,10,COUNTIF($L$20:L1437,"&lt;&gt;")&lt;1101,11,COUNTIF($L$20:L1437,"&lt;&gt;")&lt;1201,12,COUNTIF($L$20:L1437,"&lt;&gt;")&lt;1301,13,COUNTIF($L$20:L1437,"&lt;&gt;")&lt;1401,14,COUNTIF($L$20:L1437,"&lt;&gt;")&lt;1501,15,COUNTIF($L$20:L1437,"&lt;&gt;")&lt;1601,16,COUNTIF($L$20:L1437,"&lt;&gt;")&lt;1701,17,COUNTIF($L$20:L1437,"&lt;&gt;")&lt;1801,18,COUNTIF($L$20:L1437,"&lt;&gt;")&lt;1901,19,COUNTIF($L$20:L1437,"&lt;&gt;")&lt;2001,20,COUNTIF($L$20:L1437,"&lt;&gt;")&lt;2101,21,COUNTIF($L$20:L1437,"&lt;&gt;")&lt;2201,22,COUNTIF($L$20:L1437,"&lt;&gt;")&lt;2301,23,COUNTIF($L$20:L1437,"&lt;&gt;")&lt;2401,24,COUNTIF($L$20:L1437,"&lt;&gt;")&lt;2501,25,COUNTIF($L$20:L1437,"&lt;&gt;")&lt;2601,26,COUNTIF($L$20:L1437,"&lt;&gt;")&lt;2701,27,COUNTIF($L$20:L1437,"&lt;&gt;")&lt;2801,28,COUNTIF($L$20:L1437,"&lt;&gt;")&lt;2901,29,COUNTIF($L$20:L1437,"&lt;&gt;")&lt;3001,30),"")</f>
        <v/>
      </c>
      <c r="AM1437" t="str">
        <f t="shared" si="110"/>
        <v/>
      </c>
      <c r="AN1437" t="str">
        <f t="shared" si="114"/>
        <v/>
      </c>
      <c r="AP1437" t="str">
        <f t="shared" si="113"/>
        <v/>
      </c>
      <c r="AQ1437" t="str">
        <f>IF(AO1437="","",COUNTIFS(AM1437:$AM$3019,AO1437))</f>
        <v/>
      </c>
    </row>
    <row r="1438" spans="1:43" x14ac:dyDescent="0.25">
      <c r="A1438" s="6" t="str">
        <f>IF(COUNT($A$20:A1437)&lt;&gt;$B$4,IF(A1437="","",A1437+1),"")</f>
        <v/>
      </c>
      <c r="B1438" s="3"/>
      <c r="C1438" s="3"/>
      <c r="D1438" s="122"/>
      <c r="E1438" s="3"/>
      <c r="F1438" s="3"/>
      <c r="G1438" s="3"/>
      <c r="H1438" s="3"/>
      <c r="I1438" s="120"/>
      <c r="J1438" s="3"/>
      <c r="K1438" s="95" t="str" cm="1">
        <f t="array" ref="K1438">IF(OR($J$14 = "A",$J$14 = "B",$J$14 = "C"),IF(I1438="","",IF(LEN(I1438)&gt;2,_xlfn.IFS(ISNUMBER(SEARCH("_",I1438)),I1438,ISNUMBER(SEARCH(", ",I1438)),SUBSTITUTE(I1438,", ","_"),ISNUMBER(SEARCH("/ ",I1438)),SUBSTITUTE(I1438,"/ ","_"),ISNUMBER(SEARCH(",",I1438)),SUBSTITUTE(I1438,",","_"),ISNUMBER(SEARCH("/",I1438)),SUBSTITUTE(I1438,"/","_"),ISNUMBER(SEARCH("",I1438)),I1438),I1438)),IF(OR($J$14 = "J",$J$14 = "K"),"",IF(D1438="","",IF(LEN(D1438)&gt;2,_xlfn.IFS(ISNUMBER(SEARCH("_",D1438)),D1438,ISNUMBER(SEARCH(", ",D1438)),SUBSTITUTE(D1438,", ","_"),ISNUMBER(SEARCH("/ ",D1438)),SUBSTITUTE(D1438,"/ ","_"),ISNUMBER(SEARCH(",",D1438)),SUBSTITUTE(D1438,",","_"),ISNUMBER(SEARCH("/",D1438)),SUBSTITUTE(D1438,"/","_"),ISNUMBER(SEARCH("",D1438)),D1438),D1438))))</f>
        <v/>
      </c>
      <c r="L1438" s="1"/>
      <c r="M1438" s="1" t="str">
        <f t="shared" si="111"/>
        <v/>
      </c>
      <c r="N1438" s="94" t="str">
        <f>IF($L1438="None","",IF(ISERROR(VLOOKUP($L1438,Info!$B$4:$B$266,1,FALSE)),"",VLOOKUP($L1438,Info!$B$4:$L$266,5,FALSE)))</f>
        <v/>
      </c>
      <c r="O1438" s="94" t="str">
        <f>IF(K1438="","",IF(AND($J$12&lt;&gt;"ABC",N1438="3"),"BAC",IF(N1438="3","ABC",IF($J$12&lt;&gt;"ABC",IF($J$10="Standard",VLOOKUP(K1438,Info!$BE$4:$BF$481,2,FALSE),VLOOKUP(K1438,Info!$BI$4:$BJ$482,2,FALSE)),IF($J$10="Standard",VLOOKUP(K1438,Info!$AG$4:$AH$2994,2,FALSE),VLOOKUP(K1438,Info!$AK$4:$AL$2997,2,FALSE))))))</f>
        <v/>
      </c>
      <c r="P1438" s="94" t="str">
        <f>IF($L1438="None","",IF(ISERROR(VLOOKUP($L1438,Info!$B$4:$B$266,1,FALSE)),"",VLOOKUP($L1438,Info!$B$4:$L$266,3,FALSE)))</f>
        <v/>
      </c>
      <c r="Q1438" s="96" t="str">
        <f>IF($L1438="None","",IF(ISERROR(VLOOKUP($L1438,Info!$B$4:$B$266,1,FALSE)),"",VLOOKUP($L1438,Info!$B$4:$L$266,4,FALSE)))</f>
        <v/>
      </c>
      <c r="R1438" s="1"/>
      <c r="S1438" s="6" t="str">
        <f t="shared" si="112"/>
        <v/>
      </c>
      <c r="T1438" s="6" t="str">
        <f>IF($L1438="None","",IF(ISERROR(VLOOKUP($L1438,Info!$B$4:$B$266,1,FALSE)),"",VLOOKUP($L1438,Info!$B$4:$L$266,11,FALSE)))</f>
        <v/>
      </c>
      <c r="U1438" s="1"/>
      <c r="V1438" s="1"/>
      <c r="W1438" s="1"/>
      <c r="X1438" s="1" t="str">
        <f>IF($L1438="None","",IF(ISERROR(VLOOKUP($L1438,Info!$B$4:$B$266,1,FALSE)),"",IF(OR(W1438="Metallic Liquid Tight",W1438="Non-Metallic Liquid Tight",W1438="LSZH",W1438="Greenfield"),VLOOKUP($L1438,Info!$B$4:$L$266,7,FALSE),"N/A")))</f>
        <v/>
      </c>
      <c r="Y1438" s="1"/>
      <c r="Z1438" s="96" t="str">
        <f>IF($L1438="None","",IF(ISERROR(VLOOKUP($L1438,Info!$B$4:$B$266,1,FALSE)),"",VLOOKUP($L1438,Info!$B$4:$L$266,9,FALSE)))</f>
        <v/>
      </c>
      <c r="AA1438" s="96" t="str">
        <f>IF($L1438="None","",IF(ISERROR(VLOOKUP($L1438,Info!$B$4:$B$266,1,FALSE)),"",VLOOKUP($L1438,Info!$B$4:$L$266,8,FALSE)))</f>
        <v/>
      </c>
      <c r="AB1438" s="96" t="str">
        <f>IF($L1438="None","",IF(ISERROR(VLOOKUP($L1438,Info!$B$4:$B$266,1,FALSE)),"",VLOOKUP($L1438,Info!$B$4:$L$266,10,FALSE)))</f>
        <v/>
      </c>
      <c r="AC1438" s="1" t="str">
        <f>IF(W1438="SO Cable","Black,White",IF(O1438="","",IF(P1438="","",IF($J$12&lt;&gt;"ABC",IF(P1438&lt;="250",VLOOKUP(O1438,Info!$AZ$4:$BB$22,3,FALSE),VLOOKUP(O1438,Info!$AZ$23:$BB$39,3,FALSE)),IF(P1438&lt;="250",VLOOKUP(O1438,Info!$AO$4:$AQ$22,3,FALSE),VLOOKUP(O1438,Info!$AO$23:$AP$39,3,FALSE))))))</f>
        <v/>
      </c>
      <c r="AD1438" s="1"/>
      <c r="AE1438" s="1" t="str">
        <f>IF($L1438="None","",IF(ISERROR(VLOOKUP($L1438,Info!$B$4:$B$266,1,FALSE)),"",VLOOKUP($L1438,Info!$B$4:$L$266,4,FALSE)))</f>
        <v/>
      </c>
      <c r="AF1438" s="1" t="str">
        <f>IF($L1438="None","",IF(ISERROR(VLOOKUP($L1438,Info!$B$4:$B$266,1,FALSE)),"",VLOOKUP($L1438,Info!$B$4:$L$266,6,FALSE)))</f>
        <v/>
      </c>
      <c r="AG1438" s="1"/>
      <c r="AH1438" s="33" t="str" cm="1">
        <f t="array" ref="AH1438">IF(AND(L1438&lt;&gt;"",O1438&lt;&gt;"",R1438:S1438&lt;&gt;"",W1438:X1438&lt;&gt;"",Z1438:AA1438&lt;&gt;"",AC1438&lt;&gt;""),"Good","Bad")</f>
        <v>Bad</v>
      </c>
      <c r="AL1438" t="str" cm="1">
        <f t="array" ref="AL1438">IF(R1438&gt;0,_xlfn.IFS(COUNTIF($L$20:L1438,"&lt;&gt;")&lt;101,1,COUNTIF($L$20:L1438,"&lt;&gt;")&lt;201,2,COUNTIF($L$20:L1438,"&lt;&gt;")&lt;301,3,COUNTIF($L$20:L1438,"&lt;&gt;")&lt;401,4,COUNTIF($L$20:L1438,"&lt;&gt;")&lt;501,5,COUNTIF($L$20:L1438,"&lt;&gt;")&lt;601,6,COUNTIF($L$20:L1438,"&lt;&gt;")&lt;701,7,COUNTIF($L$20:L1438,"&lt;&gt;")&lt;801,8,COUNTIF($L$20:L1438,"&lt;&gt;")&lt;901,9,COUNTIF($L$20:L1438,"&lt;&gt;")&lt;1001,10,COUNTIF($L$20:L1438,"&lt;&gt;")&lt;1101,11,COUNTIF($L$20:L1438,"&lt;&gt;")&lt;1201,12,COUNTIF($L$20:L1438,"&lt;&gt;")&lt;1301,13,COUNTIF($L$20:L1438,"&lt;&gt;")&lt;1401,14,COUNTIF($L$20:L1438,"&lt;&gt;")&lt;1501,15,COUNTIF($L$20:L1438,"&lt;&gt;")&lt;1601,16,COUNTIF($L$20:L1438,"&lt;&gt;")&lt;1701,17,COUNTIF($L$20:L1438,"&lt;&gt;")&lt;1801,18,COUNTIF($L$20:L1438,"&lt;&gt;")&lt;1901,19,COUNTIF($L$20:L1438,"&lt;&gt;")&lt;2001,20,COUNTIF($L$20:L1438,"&lt;&gt;")&lt;2101,21,COUNTIF($L$20:L1438,"&lt;&gt;")&lt;2201,22,COUNTIF($L$20:L1438,"&lt;&gt;")&lt;2301,23,COUNTIF($L$20:L1438,"&lt;&gt;")&lt;2401,24,COUNTIF($L$20:L1438,"&lt;&gt;")&lt;2501,25,COUNTIF($L$20:L1438,"&lt;&gt;")&lt;2601,26,COUNTIF($L$20:L1438,"&lt;&gt;")&lt;2701,27,COUNTIF($L$20:L1438,"&lt;&gt;")&lt;2801,28,COUNTIF($L$20:L1438,"&lt;&gt;")&lt;2901,29,COUNTIF($L$20:L1438,"&lt;&gt;")&lt;3001,30),"")</f>
        <v/>
      </c>
      <c r="AM1438" t="str">
        <f t="shared" si="110"/>
        <v/>
      </c>
      <c r="AN1438" t="str">
        <f t="shared" si="114"/>
        <v/>
      </c>
      <c r="AP1438" t="str">
        <f t="shared" si="113"/>
        <v/>
      </c>
      <c r="AQ1438" t="str">
        <f>IF(AO1438="","",COUNTIFS(AM1438:$AM$3019,AO1438))</f>
        <v/>
      </c>
    </row>
    <row r="1439" spans="1:43" x14ac:dyDescent="0.25">
      <c r="A1439" s="6" t="str">
        <f>IF(COUNT($A$20:A1438)&lt;&gt;$B$4,IF(A1438="","",A1438+1),"")</f>
        <v/>
      </c>
      <c r="B1439" s="3"/>
      <c r="C1439" s="3"/>
      <c r="D1439" s="122"/>
      <c r="E1439" s="3"/>
      <c r="F1439" s="3"/>
      <c r="G1439" s="3"/>
      <c r="H1439" s="3"/>
      <c r="I1439" s="120"/>
      <c r="J1439" s="3"/>
      <c r="K1439" s="95" t="str" cm="1">
        <f t="array" ref="K1439">IF(OR($J$14 = "A",$J$14 = "B",$J$14 = "C"),IF(I1439="","",IF(LEN(I1439)&gt;2,_xlfn.IFS(ISNUMBER(SEARCH("_",I1439)),I1439,ISNUMBER(SEARCH(", ",I1439)),SUBSTITUTE(I1439,", ","_"),ISNUMBER(SEARCH("/ ",I1439)),SUBSTITUTE(I1439,"/ ","_"),ISNUMBER(SEARCH(",",I1439)),SUBSTITUTE(I1439,",","_"),ISNUMBER(SEARCH("/",I1439)),SUBSTITUTE(I1439,"/","_"),ISNUMBER(SEARCH("",I1439)),I1439),I1439)),IF(OR($J$14 = "J",$J$14 = "K"),"",IF(D1439="","",IF(LEN(D1439)&gt;2,_xlfn.IFS(ISNUMBER(SEARCH("_",D1439)),D1439,ISNUMBER(SEARCH(", ",D1439)),SUBSTITUTE(D1439,", ","_"),ISNUMBER(SEARCH("/ ",D1439)),SUBSTITUTE(D1439,"/ ","_"),ISNUMBER(SEARCH(",",D1439)),SUBSTITUTE(D1439,",","_"),ISNUMBER(SEARCH("/",D1439)),SUBSTITUTE(D1439,"/","_"),ISNUMBER(SEARCH("",D1439)),D1439),D1439))))</f>
        <v/>
      </c>
      <c r="L1439" s="1"/>
      <c r="M1439" s="1" t="str">
        <f t="shared" si="111"/>
        <v/>
      </c>
      <c r="N1439" s="94" t="str">
        <f>IF($L1439="None","",IF(ISERROR(VLOOKUP($L1439,Info!$B$4:$B$266,1,FALSE)),"",VLOOKUP($L1439,Info!$B$4:$L$266,5,FALSE)))</f>
        <v/>
      </c>
      <c r="O1439" s="94" t="str">
        <f>IF(K1439="","",IF(AND($J$12&lt;&gt;"ABC",N1439="3"),"BAC",IF(N1439="3","ABC",IF($J$12&lt;&gt;"ABC",IF($J$10="Standard",VLOOKUP(K1439,Info!$BE$4:$BF$481,2,FALSE),VLOOKUP(K1439,Info!$BI$4:$BJ$482,2,FALSE)),IF($J$10="Standard",VLOOKUP(K1439,Info!$AG$4:$AH$2994,2,FALSE),VLOOKUP(K1439,Info!$AK$4:$AL$2997,2,FALSE))))))</f>
        <v/>
      </c>
      <c r="P1439" s="94" t="str">
        <f>IF($L1439="None","",IF(ISERROR(VLOOKUP($L1439,Info!$B$4:$B$266,1,FALSE)),"",VLOOKUP($L1439,Info!$B$4:$L$266,3,FALSE)))</f>
        <v/>
      </c>
      <c r="Q1439" s="96" t="str">
        <f>IF($L1439="None","",IF(ISERROR(VLOOKUP($L1439,Info!$B$4:$B$266,1,FALSE)),"",VLOOKUP($L1439,Info!$B$4:$L$266,4,FALSE)))</f>
        <v/>
      </c>
      <c r="R1439" s="1"/>
      <c r="S1439" s="6" t="str">
        <f t="shared" si="112"/>
        <v/>
      </c>
      <c r="T1439" s="6" t="str">
        <f>IF($L1439="None","",IF(ISERROR(VLOOKUP($L1439,Info!$B$4:$B$266,1,FALSE)),"",VLOOKUP($L1439,Info!$B$4:$L$266,11,FALSE)))</f>
        <v/>
      </c>
      <c r="U1439" s="1"/>
      <c r="V1439" s="1"/>
      <c r="W1439" s="1"/>
      <c r="X1439" s="1" t="str">
        <f>IF($L1439="None","",IF(ISERROR(VLOOKUP($L1439,Info!$B$4:$B$266,1,FALSE)),"",IF(OR(W1439="Metallic Liquid Tight",W1439="Non-Metallic Liquid Tight",W1439="LSZH",W1439="Greenfield"),VLOOKUP($L1439,Info!$B$4:$L$266,7,FALSE),"N/A")))</f>
        <v/>
      </c>
      <c r="Y1439" s="1"/>
      <c r="Z1439" s="96" t="str">
        <f>IF($L1439="None","",IF(ISERROR(VLOOKUP($L1439,Info!$B$4:$B$266,1,FALSE)),"",VLOOKUP($L1439,Info!$B$4:$L$266,9,FALSE)))</f>
        <v/>
      </c>
      <c r="AA1439" s="96" t="str">
        <f>IF($L1439="None","",IF(ISERROR(VLOOKUP($L1439,Info!$B$4:$B$266,1,FALSE)),"",VLOOKUP($L1439,Info!$B$4:$L$266,8,FALSE)))</f>
        <v/>
      </c>
      <c r="AB1439" s="96" t="str">
        <f>IF($L1439="None","",IF(ISERROR(VLOOKUP($L1439,Info!$B$4:$B$266,1,FALSE)),"",VLOOKUP($L1439,Info!$B$4:$L$266,10,FALSE)))</f>
        <v/>
      </c>
      <c r="AC1439" s="1" t="str">
        <f>IF(W1439="SO Cable","Black,White",IF(O1439="","",IF(P1439="","",IF($J$12&lt;&gt;"ABC",IF(P1439&lt;="250",VLOOKUP(O1439,Info!$AZ$4:$BB$22,3,FALSE),VLOOKUP(O1439,Info!$AZ$23:$BB$39,3,FALSE)),IF(P1439&lt;="250",VLOOKUP(O1439,Info!$AO$4:$AQ$22,3,FALSE),VLOOKUP(O1439,Info!$AO$23:$AP$39,3,FALSE))))))</f>
        <v/>
      </c>
      <c r="AD1439" s="1"/>
      <c r="AE1439" s="1" t="str">
        <f>IF($L1439="None","",IF(ISERROR(VLOOKUP($L1439,Info!$B$4:$B$266,1,FALSE)),"",VLOOKUP($L1439,Info!$B$4:$L$266,4,FALSE)))</f>
        <v/>
      </c>
      <c r="AF1439" s="1" t="str">
        <f>IF($L1439="None","",IF(ISERROR(VLOOKUP($L1439,Info!$B$4:$B$266,1,FALSE)),"",VLOOKUP($L1439,Info!$B$4:$L$266,6,FALSE)))</f>
        <v/>
      </c>
      <c r="AG1439" s="1"/>
      <c r="AH1439" s="33" t="str" cm="1">
        <f t="array" ref="AH1439">IF(AND(L1439&lt;&gt;"",O1439&lt;&gt;"",R1439:S1439&lt;&gt;"",W1439:X1439&lt;&gt;"",Z1439:AA1439&lt;&gt;"",AC1439&lt;&gt;""),"Good","Bad")</f>
        <v>Bad</v>
      </c>
      <c r="AL1439" t="str" cm="1">
        <f t="array" ref="AL1439">IF(R1439&gt;0,_xlfn.IFS(COUNTIF($L$20:L1439,"&lt;&gt;")&lt;101,1,COUNTIF($L$20:L1439,"&lt;&gt;")&lt;201,2,COUNTIF($L$20:L1439,"&lt;&gt;")&lt;301,3,COUNTIF($L$20:L1439,"&lt;&gt;")&lt;401,4,COUNTIF($L$20:L1439,"&lt;&gt;")&lt;501,5,COUNTIF($L$20:L1439,"&lt;&gt;")&lt;601,6,COUNTIF($L$20:L1439,"&lt;&gt;")&lt;701,7,COUNTIF($L$20:L1439,"&lt;&gt;")&lt;801,8,COUNTIF($L$20:L1439,"&lt;&gt;")&lt;901,9,COUNTIF($L$20:L1439,"&lt;&gt;")&lt;1001,10,COUNTIF($L$20:L1439,"&lt;&gt;")&lt;1101,11,COUNTIF($L$20:L1439,"&lt;&gt;")&lt;1201,12,COUNTIF($L$20:L1439,"&lt;&gt;")&lt;1301,13,COUNTIF($L$20:L1439,"&lt;&gt;")&lt;1401,14,COUNTIF($L$20:L1439,"&lt;&gt;")&lt;1501,15,COUNTIF($L$20:L1439,"&lt;&gt;")&lt;1601,16,COUNTIF($L$20:L1439,"&lt;&gt;")&lt;1701,17,COUNTIF($L$20:L1439,"&lt;&gt;")&lt;1801,18,COUNTIF($L$20:L1439,"&lt;&gt;")&lt;1901,19,COUNTIF($L$20:L1439,"&lt;&gt;")&lt;2001,20,COUNTIF($L$20:L1439,"&lt;&gt;")&lt;2101,21,COUNTIF($L$20:L1439,"&lt;&gt;")&lt;2201,22,COUNTIF($L$20:L1439,"&lt;&gt;")&lt;2301,23,COUNTIF($L$20:L1439,"&lt;&gt;")&lt;2401,24,COUNTIF($L$20:L1439,"&lt;&gt;")&lt;2501,25,COUNTIF($L$20:L1439,"&lt;&gt;")&lt;2601,26,COUNTIF($L$20:L1439,"&lt;&gt;")&lt;2701,27,COUNTIF($L$20:L1439,"&lt;&gt;")&lt;2801,28,COUNTIF($L$20:L1439,"&lt;&gt;")&lt;2901,29,COUNTIF($L$20:L1439,"&lt;&gt;")&lt;3001,30),"")</f>
        <v/>
      </c>
      <c r="AM1439" t="str">
        <f t="shared" si="110"/>
        <v/>
      </c>
      <c r="AN1439" t="str">
        <f t="shared" si="114"/>
        <v/>
      </c>
      <c r="AP1439" t="str">
        <f t="shared" si="113"/>
        <v/>
      </c>
      <c r="AQ1439" t="str">
        <f>IF(AO1439="","",COUNTIFS(AM1439:$AM$3019,AO1439))</f>
        <v/>
      </c>
    </row>
    <row r="1440" spans="1:43" x14ac:dyDescent="0.25">
      <c r="A1440" s="6" t="str">
        <f>IF(COUNT($A$20:A1439)&lt;&gt;$B$4,IF(A1439="","",A1439+1),"")</f>
        <v/>
      </c>
      <c r="B1440" s="3"/>
      <c r="C1440" s="3"/>
      <c r="D1440" s="122"/>
      <c r="E1440" s="3"/>
      <c r="F1440" s="3"/>
      <c r="G1440" s="3"/>
      <c r="H1440" s="3"/>
      <c r="I1440" s="120"/>
      <c r="J1440" s="3"/>
      <c r="K1440" s="95" t="str" cm="1">
        <f t="array" ref="K1440">IF(OR($J$14 = "A",$J$14 = "B",$J$14 = "C"),IF(I1440="","",IF(LEN(I1440)&gt;2,_xlfn.IFS(ISNUMBER(SEARCH("_",I1440)),I1440,ISNUMBER(SEARCH(", ",I1440)),SUBSTITUTE(I1440,", ","_"),ISNUMBER(SEARCH("/ ",I1440)),SUBSTITUTE(I1440,"/ ","_"),ISNUMBER(SEARCH(",",I1440)),SUBSTITUTE(I1440,",","_"),ISNUMBER(SEARCH("/",I1440)),SUBSTITUTE(I1440,"/","_"),ISNUMBER(SEARCH("",I1440)),I1440),I1440)),IF(OR($J$14 = "J",$J$14 = "K"),"",IF(D1440="","",IF(LEN(D1440)&gt;2,_xlfn.IFS(ISNUMBER(SEARCH("_",D1440)),D1440,ISNUMBER(SEARCH(", ",D1440)),SUBSTITUTE(D1440,", ","_"),ISNUMBER(SEARCH("/ ",D1440)),SUBSTITUTE(D1440,"/ ","_"),ISNUMBER(SEARCH(",",D1440)),SUBSTITUTE(D1440,",","_"),ISNUMBER(SEARCH("/",D1440)),SUBSTITUTE(D1440,"/","_"),ISNUMBER(SEARCH("",D1440)),D1440),D1440))))</f>
        <v/>
      </c>
      <c r="L1440" s="1"/>
      <c r="M1440" s="1" t="str">
        <f t="shared" si="111"/>
        <v/>
      </c>
      <c r="N1440" s="94" t="str">
        <f>IF($L1440="None","",IF(ISERROR(VLOOKUP($L1440,Info!$B$4:$B$266,1,FALSE)),"",VLOOKUP($L1440,Info!$B$4:$L$266,5,FALSE)))</f>
        <v/>
      </c>
      <c r="O1440" s="94" t="str">
        <f>IF(K1440="","",IF(AND($J$12&lt;&gt;"ABC",N1440="3"),"BAC",IF(N1440="3","ABC",IF($J$12&lt;&gt;"ABC",IF($J$10="Standard",VLOOKUP(K1440,Info!$BE$4:$BF$481,2,FALSE),VLOOKUP(K1440,Info!$BI$4:$BJ$482,2,FALSE)),IF($J$10="Standard",VLOOKUP(K1440,Info!$AG$4:$AH$2994,2,FALSE),VLOOKUP(K1440,Info!$AK$4:$AL$2997,2,FALSE))))))</f>
        <v/>
      </c>
      <c r="P1440" s="94" t="str">
        <f>IF($L1440="None","",IF(ISERROR(VLOOKUP($L1440,Info!$B$4:$B$266,1,FALSE)),"",VLOOKUP($L1440,Info!$B$4:$L$266,3,FALSE)))</f>
        <v/>
      </c>
      <c r="Q1440" s="96" t="str">
        <f>IF($L1440="None","",IF(ISERROR(VLOOKUP($L1440,Info!$B$4:$B$266,1,FALSE)),"",VLOOKUP($L1440,Info!$B$4:$L$266,4,FALSE)))</f>
        <v/>
      </c>
      <c r="R1440" s="1"/>
      <c r="S1440" s="6" t="str">
        <f t="shared" si="112"/>
        <v/>
      </c>
      <c r="T1440" s="6" t="str">
        <f>IF($L1440="None","",IF(ISERROR(VLOOKUP($L1440,Info!$B$4:$B$266,1,FALSE)),"",VLOOKUP($L1440,Info!$B$4:$L$266,11,FALSE)))</f>
        <v/>
      </c>
      <c r="U1440" s="1"/>
      <c r="V1440" s="1"/>
      <c r="W1440" s="1"/>
      <c r="X1440" s="1" t="str">
        <f>IF($L1440="None","",IF(ISERROR(VLOOKUP($L1440,Info!$B$4:$B$266,1,FALSE)),"",IF(OR(W1440="Metallic Liquid Tight",W1440="Non-Metallic Liquid Tight",W1440="LSZH",W1440="Greenfield"),VLOOKUP($L1440,Info!$B$4:$L$266,7,FALSE),"N/A")))</f>
        <v/>
      </c>
      <c r="Y1440" s="1"/>
      <c r="Z1440" s="96" t="str">
        <f>IF($L1440="None","",IF(ISERROR(VLOOKUP($L1440,Info!$B$4:$B$266,1,FALSE)),"",VLOOKUP($L1440,Info!$B$4:$L$266,9,FALSE)))</f>
        <v/>
      </c>
      <c r="AA1440" s="96" t="str">
        <f>IF($L1440="None","",IF(ISERROR(VLOOKUP($L1440,Info!$B$4:$B$266,1,FALSE)),"",VLOOKUP($L1440,Info!$B$4:$L$266,8,FALSE)))</f>
        <v/>
      </c>
      <c r="AB1440" s="96" t="str">
        <f>IF($L1440="None","",IF(ISERROR(VLOOKUP($L1440,Info!$B$4:$B$266,1,FALSE)),"",VLOOKUP($L1440,Info!$B$4:$L$266,10,FALSE)))</f>
        <v/>
      </c>
      <c r="AC1440" s="1" t="str">
        <f>IF(W1440="SO Cable","Black,White",IF(O1440="","",IF(P1440="","",IF($J$12&lt;&gt;"ABC",IF(P1440&lt;="250",VLOOKUP(O1440,Info!$AZ$4:$BB$22,3,FALSE),VLOOKUP(O1440,Info!$AZ$23:$BB$39,3,FALSE)),IF(P1440&lt;="250",VLOOKUP(O1440,Info!$AO$4:$AQ$22,3,FALSE),VLOOKUP(O1440,Info!$AO$23:$AP$39,3,FALSE))))))</f>
        <v/>
      </c>
      <c r="AD1440" s="1"/>
      <c r="AE1440" s="1" t="str">
        <f>IF($L1440="None","",IF(ISERROR(VLOOKUP($L1440,Info!$B$4:$B$266,1,FALSE)),"",VLOOKUP($L1440,Info!$B$4:$L$266,4,FALSE)))</f>
        <v/>
      </c>
      <c r="AF1440" s="1" t="str">
        <f>IF($L1440="None","",IF(ISERROR(VLOOKUP($L1440,Info!$B$4:$B$266,1,FALSE)),"",VLOOKUP($L1440,Info!$B$4:$L$266,6,FALSE)))</f>
        <v/>
      </c>
      <c r="AG1440" s="1"/>
      <c r="AH1440" s="33" t="str" cm="1">
        <f t="array" ref="AH1440">IF(AND(L1440&lt;&gt;"",O1440&lt;&gt;"",R1440:S1440&lt;&gt;"",W1440:X1440&lt;&gt;"",Z1440:AA1440&lt;&gt;"",AC1440&lt;&gt;""),"Good","Bad")</f>
        <v>Bad</v>
      </c>
      <c r="AL1440" t="str" cm="1">
        <f t="array" ref="AL1440">IF(R1440&gt;0,_xlfn.IFS(COUNTIF($L$20:L1440,"&lt;&gt;")&lt;101,1,COUNTIF($L$20:L1440,"&lt;&gt;")&lt;201,2,COUNTIF($L$20:L1440,"&lt;&gt;")&lt;301,3,COUNTIF($L$20:L1440,"&lt;&gt;")&lt;401,4,COUNTIF($L$20:L1440,"&lt;&gt;")&lt;501,5,COUNTIF($L$20:L1440,"&lt;&gt;")&lt;601,6,COUNTIF($L$20:L1440,"&lt;&gt;")&lt;701,7,COUNTIF($L$20:L1440,"&lt;&gt;")&lt;801,8,COUNTIF($L$20:L1440,"&lt;&gt;")&lt;901,9,COUNTIF($L$20:L1440,"&lt;&gt;")&lt;1001,10,COUNTIF($L$20:L1440,"&lt;&gt;")&lt;1101,11,COUNTIF($L$20:L1440,"&lt;&gt;")&lt;1201,12,COUNTIF($L$20:L1440,"&lt;&gt;")&lt;1301,13,COUNTIF($L$20:L1440,"&lt;&gt;")&lt;1401,14,COUNTIF($L$20:L1440,"&lt;&gt;")&lt;1501,15,COUNTIF($L$20:L1440,"&lt;&gt;")&lt;1601,16,COUNTIF($L$20:L1440,"&lt;&gt;")&lt;1701,17,COUNTIF($L$20:L1440,"&lt;&gt;")&lt;1801,18,COUNTIF($L$20:L1440,"&lt;&gt;")&lt;1901,19,COUNTIF($L$20:L1440,"&lt;&gt;")&lt;2001,20,COUNTIF($L$20:L1440,"&lt;&gt;")&lt;2101,21,COUNTIF($L$20:L1440,"&lt;&gt;")&lt;2201,22,COUNTIF($L$20:L1440,"&lt;&gt;")&lt;2301,23,COUNTIF($L$20:L1440,"&lt;&gt;")&lt;2401,24,COUNTIF($L$20:L1440,"&lt;&gt;")&lt;2501,25,COUNTIF($L$20:L1440,"&lt;&gt;")&lt;2601,26,COUNTIF($L$20:L1440,"&lt;&gt;")&lt;2701,27,COUNTIF($L$20:L1440,"&lt;&gt;")&lt;2801,28,COUNTIF($L$20:L1440,"&lt;&gt;")&lt;2901,29,COUNTIF($L$20:L1440,"&lt;&gt;")&lt;3001,30),"")</f>
        <v/>
      </c>
      <c r="AM1440" t="str">
        <f t="shared" si="110"/>
        <v/>
      </c>
      <c r="AN1440" t="str">
        <f t="shared" si="114"/>
        <v/>
      </c>
      <c r="AP1440" t="str">
        <f t="shared" si="113"/>
        <v/>
      </c>
      <c r="AQ1440" t="str">
        <f>IF(AO1440="","",COUNTIFS(AM1440:$AM$3019,AO1440))</f>
        <v/>
      </c>
    </row>
    <row r="1441" spans="1:43" x14ac:dyDescent="0.25">
      <c r="A1441" s="6" t="str">
        <f>IF(COUNT($A$20:A1440)&lt;&gt;$B$4,IF(A1440="","",A1440+1),"")</f>
        <v/>
      </c>
      <c r="B1441" s="3"/>
      <c r="C1441" s="3"/>
      <c r="D1441" s="122"/>
      <c r="E1441" s="3"/>
      <c r="F1441" s="3"/>
      <c r="G1441" s="3"/>
      <c r="H1441" s="3"/>
      <c r="I1441" s="120"/>
      <c r="J1441" s="3"/>
      <c r="K1441" s="95" t="str" cm="1">
        <f t="array" ref="K1441">IF(OR($J$14 = "A",$J$14 = "B",$J$14 = "C"),IF(I1441="","",IF(LEN(I1441)&gt;2,_xlfn.IFS(ISNUMBER(SEARCH("_",I1441)),I1441,ISNUMBER(SEARCH(", ",I1441)),SUBSTITUTE(I1441,", ","_"),ISNUMBER(SEARCH("/ ",I1441)),SUBSTITUTE(I1441,"/ ","_"),ISNUMBER(SEARCH(",",I1441)),SUBSTITUTE(I1441,",","_"),ISNUMBER(SEARCH("/",I1441)),SUBSTITUTE(I1441,"/","_"),ISNUMBER(SEARCH("",I1441)),I1441),I1441)),IF(OR($J$14 = "J",$J$14 = "K"),"",IF(D1441="","",IF(LEN(D1441)&gt;2,_xlfn.IFS(ISNUMBER(SEARCH("_",D1441)),D1441,ISNUMBER(SEARCH(", ",D1441)),SUBSTITUTE(D1441,", ","_"),ISNUMBER(SEARCH("/ ",D1441)),SUBSTITUTE(D1441,"/ ","_"),ISNUMBER(SEARCH(",",D1441)),SUBSTITUTE(D1441,",","_"),ISNUMBER(SEARCH("/",D1441)),SUBSTITUTE(D1441,"/","_"),ISNUMBER(SEARCH("",D1441)),D1441),D1441))))</f>
        <v/>
      </c>
      <c r="L1441" s="1"/>
      <c r="M1441" s="1" t="str">
        <f t="shared" si="111"/>
        <v/>
      </c>
      <c r="N1441" s="94" t="str">
        <f>IF($L1441="None","",IF(ISERROR(VLOOKUP($L1441,Info!$B$4:$B$266,1,FALSE)),"",VLOOKUP($L1441,Info!$B$4:$L$266,5,FALSE)))</f>
        <v/>
      </c>
      <c r="O1441" s="94" t="str">
        <f>IF(K1441="","",IF(AND($J$12&lt;&gt;"ABC",N1441="3"),"BAC",IF(N1441="3","ABC",IF($J$12&lt;&gt;"ABC",IF($J$10="Standard",VLOOKUP(K1441,Info!$BE$4:$BF$481,2,FALSE),VLOOKUP(K1441,Info!$BI$4:$BJ$482,2,FALSE)),IF($J$10="Standard",VLOOKUP(K1441,Info!$AG$4:$AH$2994,2,FALSE),VLOOKUP(K1441,Info!$AK$4:$AL$2997,2,FALSE))))))</f>
        <v/>
      </c>
      <c r="P1441" s="94" t="str">
        <f>IF($L1441="None","",IF(ISERROR(VLOOKUP($L1441,Info!$B$4:$B$266,1,FALSE)),"",VLOOKUP($L1441,Info!$B$4:$L$266,3,FALSE)))</f>
        <v/>
      </c>
      <c r="Q1441" s="96" t="str">
        <f>IF($L1441="None","",IF(ISERROR(VLOOKUP($L1441,Info!$B$4:$B$266,1,FALSE)),"",VLOOKUP($L1441,Info!$B$4:$L$266,4,FALSE)))</f>
        <v/>
      </c>
      <c r="R1441" s="1"/>
      <c r="S1441" s="6" t="str">
        <f t="shared" si="112"/>
        <v/>
      </c>
      <c r="T1441" s="6" t="str">
        <f>IF($L1441="None","",IF(ISERROR(VLOOKUP($L1441,Info!$B$4:$B$266,1,FALSE)),"",VLOOKUP($L1441,Info!$B$4:$L$266,11,FALSE)))</f>
        <v/>
      </c>
      <c r="U1441" s="1"/>
      <c r="V1441" s="1"/>
      <c r="W1441" s="1"/>
      <c r="X1441" s="1" t="str">
        <f>IF($L1441="None","",IF(ISERROR(VLOOKUP($L1441,Info!$B$4:$B$266,1,FALSE)),"",IF(OR(W1441="Metallic Liquid Tight",W1441="Non-Metallic Liquid Tight",W1441="LSZH",W1441="Greenfield"),VLOOKUP($L1441,Info!$B$4:$L$266,7,FALSE),"N/A")))</f>
        <v/>
      </c>
      <c r="Y1441" s="1"/>
      <c r="Z1441" s="96" t="str">
        <f>IF($L1441="None","",IF(ISERROR(VLOOKUP($L1441,Info!$B$4:$B$266,1,FALSE)),"",VLOOKUP($L1441,Info!$B$4:$L$266,9,FALSE)))</f>
        <v/>
      </c>
      <c r="AA1441" s="96" t="str">
        <f>IF($L1441="None","",IF(ISERROR(VLOOKUP($L1441,Info!$B$4:$B$266,1,FALSE)),"",VLOOKUP($L1441,Info!$B$4:$L$266,8,FALSE)))</f>
        <v/>
      </c>
      <c r="AB1441" s="96" t="str">
        <f>IF($L1441="None","",IF(ISERROR(VLOOKUP($L1441,Info!$B$4:$B$266,1,FALSE)),"",VLOOKUP($L1441,Info!$B$4:$L$266,10,FALSE)))</f>
        <v/>
      </c>
      <c r="AC1441" s="1" t="str">
        <f>IF(W1441="SO Cable","Black,White",IF(O1441="","",IF(P1441="","",IF($J$12&lt;&gt;"ABC",IF(P1441&lt;="250",VLOOKUP(O1441,Info!$AZ$4:$BB$22,3,FALSE),VLOOKUP(O1441,Info!$AZ$23:$BB$39,3,FALSE)),IF(P1441&lt;="250",VLOOKUP(O1441,Info!$AO$4:$AQ$22,3,FALSE),VLOOKUP(O1441,Info!$AO$23:$AP$39,3,FALSE))))))</f>
        <v/>
      </c>
      <c r="AD1441" s="1"/>
      <c r="AE1441" s="1" t="str">
        <f>IF($L1441="None","",IF(ISERROR(VLOOKUP($L1441,Info!$B$4:$B$266,1,FALSE)),"",VLOOKUP($L1441,Info!$B$4:$L$266,4,FALSE)))</f>
        <v/>
      </c>
      <c r="AF1441" s="1" t="str">
        <f>IF($L1441="None","",IF(ISERROR(VLOOKUP($L1441,Info!$B$4:$B$266,1,FALSE)),"",VLOOKUP($L1441,Info!$B$4:$L$266,6,FALSE)))</f>
        <v/>
      </c>
      <c r="AG1441" s="1"/>
      <c r="AH1441" s="33" t="str" cm="1">
        <f t="array" ref="AH1441">IF(AND(L1441&lt;&gt;"",O1441&lt;&gt;"",R1441:S1441&lt;&gt;"",W1441:X1441&lt;&gt;"",Z1441:AA1441&lt;&gt;"",AC1441&lt;&gt;""),"Good","Bad")</f>
        <v>Bad</v>
      </c>
      <c r="AL1441" t="str" cm="1">
        <f t="array" ref="AL1441">IF(R1441&gt;0,_xlfn.IFS(COUNTIF($L$20:L1441,"&lt;&gt;")&lt;101,1,COUNTIF($L$20:L1441,"&lt;&gt;")&lt;201,2,COUNTIF($L$20:L1441,"&lt;&gt;")&lt;301,3,COUNTIF($L$20:L1441,"&lt;&gt;")&lt;401,4,COUNTIF($L$20:L1441,"&lt;&gt;")&lt;501,5,COUNTIF($L$20:L1441,"&lt;&gt;")&lt;601,6,COUNTIF($L$20:L1441,"&lt;&gt;")&lt;701,7,COUNTIF($L$20:L1441,"&lt;&gt;")&lt;801,8,COUNTIF($L$20:L1441,"&lt;&gt;")&lt;901,9,COUNTIF($L$20:L1441,"&lt;&gt;")&lt;1001,10,COUNTIF($L$20:L1441,"&lt;&gt;")&lt;1101,11,COUNTIF($L$20:L1441,"&lt;&gt;")&lt;1201,12,COUNTIF($L$20:L1441,"&lt;&gt;")&lt;1301,13,COUNTIF($L$20:L1441,"&lt;&gt;")&lt;1401,14,COUNTIF($L$20:L1441,"&lt;&gt;")&lt;1501,15,COUNTIF($L$20:L1441,"&lt;&gt;")&lt;1601,16,COUNTIF($L$20:L1441,"&lt;&gt;")&lt;1701,17,COUNTIF($L$20:L1441,"&lt;&gt;")&lt;1801,18,COUNTIF($L$20:L1441,"&lt;&gt;")&lt;1901,19,COUNTIF($L$20:L1441,"&lt;&gt;")&lt;2001,20,COUNTIF($L$20:L1441,"&lt;&gt;")&lt;2101,21,COUNTIF($L$20:L1441,"&lt;&gt;")&lt;2201,22,COUNTIF($L$20:L1441,"&lt;&gt;")&lt;2301,23,COUNTIF($L$20:L1441,"&lt;&gt;")&lt;2401,24,COUNTIF($L$20:L1441,"&lt;&gt;")&lt;2501,25,COUNTIF($L$20:L1441,"&lt;&gt;")&lt;2601,26,COUNTIF($L$20:L1441,"&lt;&gt;")&lt;2701,27,COUNTIF($L$20:L1441,"&lt;&gt;")&lt;2801,28,COUNTIF($L$20:L1441,"&lt;&gt;")&lt;2901,29,COUNTIF($L$20:L1441,"&lt;&gt;")&lt;3001,30),"")</f>
        <v/>
      </c>
      <c r="AM1441" t="str">
        <f t="shared" si="110"/>
        <v/>
      </c>
      <c r="AN1441" t="str">
        <f t="shared" si="114"/>
        <v/>
      </c>
      <c r="AP1441" t="str">
        <f t="shared" si="113"/>
        <v/>
      </c>
      <c r="AQ1441" t="str">
        <f>IF(AO1441="","",COUNTIFS(AM1441:$AM$3019,AO1441))</f>
        <v/>
      </c>
    </row>
    <row r="1442" spans="1:43" x14ac:dyDescent="0.25">
      <c r="A1442" s="6" t="str">
        <f>IF(COUNT($A$20:A1441)&lt;&gt;$B$4,IF(A1441="","",A1441+1),"")</f>
        <v/>
      </c>
      <c r="B1442" s="3"/>
      <c r="C1442" s="3"/>
      <c r="D1442" s="122"/>
      <c r="E1442" s="3"/>
      <c r="F1442" s="3"/>
      <c r="G1442" s="3"/>
      <c r="H1442" s="3"/>
      <c r="I1442" s="120"/>
      <c r="J1442" s="3"/>
      <c r="K1442" s="95" t="str" cm="1">
        <f t="array" ref="K1442">IF(OR($J$14 = "A",$J$14 = "B",$J$14 = "C"),IF(I1442="","",IF(LEN(I1442)&gt;2,_xlfn.IFS(ISNUMBER(SEARCH("_",I1442)),I1442,ISNUMBER(SEARCH(", ",I1442)),SUBSTITUTE(I1442,", ","_"),ISNUMBER(SEARCH("/ ",I1442)),SUBSTITUTE(I1442,"/ ","_"),ISNUMBER(SEARCH(",",I1442)),SUBSTITUTE(I1442,",","_"),ISNUMBER(SEARCH("/",I1442)),SUBSTITUTE(I1442,"/","_"),ISNUMBER(SEARCH("",I1442)),I1442),I1442)),IF(OR($J$14 = "J",$J$14 = "K"),"",IF(D1442="","",IF(LEN(D1442)&gt;2,_xlfn.IFS(ISNUMBER(SEARCH("_",D1442)),D1442,ISNUMBER(SEARCH(", ",D1442)),SUBSTITUTE(D1442,", ","_"),ISNUMBER(SEARCH("/ ",D1442)),SUBSTITUTE(D1442,"/ ","_"),ISNUMBER(SEARCH(",",D1442)),SUBSTITUTE(D1442,",","_"),ISNUMBER(SEARCH("/",D1442)),SUBSTITUTE(D1442,"/","_"),ISNUMBER(SEARCH("",D1442)),D1442),D1442))))</f>
        <v/>
      </c>
      <c r="L1442" s="1"/>
      <c r="M1442" s="1" t="str">
        <f t="shared" si="111"/>
        <v/>
      </c>
      <c r="N1442" s="94" t="str">
        <f>IF($L1442="None","",IF(ISERROR(VLOOKUP($L1442,Info!$B$4:$B$266,1,FALSE)),"",VLOOKUP($L1442,Info!$B$4:$L$266,5,FALSE)))</f>
        <v/>
      </c>
      <c r="O1442" s="94" t="str">
        <f>IF(K1442="","",IF(AND($J$12&lt;&gt;"ABC",N1442="3"),"BAC",IF(N1442="3","ABC",IF($J$12&lt;&gt;"ABC",IF($J$10="Standard",VLOOKUP(K1442,Info!$BE$4:$BF$481,2,FALSE),VLOOKUP(K1442,Info!$BI$4:$BJ$482,2,FALSE)),IF($J$10="Standard",VLOOKUP(K1442,Info!$AG$4:$AH$2994,2,FALSE),VLOOKUP(K1442,Info!$AK$4:$AL$2997,2,FALSE))))))</f>
        <v/>
      </c>
      <c r="P1442" s="94" t="str">
        <f>IF($L1442="None","",IF(ISERROR(VLOOKUP($L1442,Info!$B$4:$B$266,1,FALSE)),"",VLOOKUP($L1442,Info!$B$4:$L$266,3,FALSE)))</f>
        <v/>
      </c>
      <c r="Q1442" s="96" t="str">
        <f>IF($L1442="None","",IF(ISERROR(VLOOKUP($L1442,Info!$B$4:$B$266,1,FALSE)),"",VLOOKUP($L1442,Info!$B$4:$L$266,4,FALSE)))</f>
        <v/>
      </c>
      <c r="R1442" s="1"/>
      <c r="S1442" s="6" t="str">
        <f t="shared" si="112"/>
        <v/>
      </c>
      <c r="T1442" s="6" t="str">
        <f>IF($L1442="None","",IF(ISERROR(VLOOKUP($L1442,Info!$B$4:$B$266,1,FALSE)),"",VLOOKUP($L1442,Info!$B$4:$L$266,11,FALSE)))</f>
        <v/>
      </c>
      <c r="U1442" s="1"/>
      <c r="V1442" s="1"/>
      <c r="W1442" s="1"/>
      <c r="X1442" s="1" t="str">
        <f>IF($L1442="None","",IF(ISERROR(VLOOKUP($L1442,Info!$B$4:$B$266,1,FALSE)),"",IF(OR(W1442="Metallic Liquid Tight",W1442="Non-Metallic Liquid Tight",W1442="LSZH",W1442="Greenfield"),VLOOKUP($L1442,Info!$B$4:$L$266,7,FALSE),"N/A")))</f>
        <v/>
      </c>
      <c r="Y1442" s="1"/>
      <c r="Z1442" s="96" t="str">
        <f>IF($L1442="None","",IF(ISERROR(VLOOKUP($L1442,Info!$B$4:$B$266,1,FALSE)),"",VLOOKUP($L1442,Info!$B$4:$L$266,9,FALSE)))</f>
        <v/>
      </c>
      <c r="AA1442" s="96" t="str">
        <f>IF($L1442="None","",IF(ISERROR(VLOOKUP($L1442,Info!$B$4:$B$266,1,FALSE)),"",VLOOKUP($L1442,Info!$B$4:$L$266,8,FALSE)))</f>
        <v/>
      </c>
      <c r="AB1442" s="96" t="str">
        <f>IF($L1442="None","",IF(ISERROR(VLOOKUP($L1442,Info!$B$4:$B$266,1,FALSE)),"",VLOOKUP($L1442,Info!$B$4:$L$266,10,FALSE)))</f>
        <v/>
      </c>
      <c r="AC1442" s="1" t="str">
        <f>IF(W1442="SO Cable","Black,White",IF(O1442="","",IF(P1442="","",IF($J$12&lt;&gt;"ABC",IF(P1442&lt;="250",VLOOKUP(O1442,Info!$AZ$4:$BB$22,3,FALSE),VLOOKUP(O1442,Info!$AZ$23:$BB$39,3,FALSE)),IF(P1442&lt;="250",VLOOKUP(O1442,Info!$AO$4:$AQ$22,3,FALSE),VLOOKUP(O1442,Info!$AO$23:$AP$39,3,FALSE))))))</f>
        <v/>
      </c>
      <c r="AD1442" s="1"/>
      <c r="AE1442" s="1" t="str">
        <f>IF($L1442="None","",IF(ISERROR(VLOOKUP($L1442,Info!$B$4:$B$266,1,FALSE)),"",VLOOKUP($L1442,Info!$B$4:$L$266,4,FALSE)))</f>
        <v/>
      </c>
      <c r="AF1442" s="1" t="str">
        <f>IF($L1442="None","",IF(ISERROR(VLOOKUP($L1442,Info!$B$4:$B$266,1,FALSE)),"",VLOOKUP($L1442,Info!$B$4:$L$266,6,FALSE)))</f>
        <v/>
      </c>
      <c r="AG1442" s="1"/>
      <c r="AH1442" s="33" t="str" cm="1">
        <f t="array" ref="AH1442">IF(AND(L1442&lt;&gt;"",O1442&lt;&gt;"",R1442:S1442&lt;&gt;"",W1442:X1442&lt;&gt;"",Z1442:AA1442&lt;&gt;"",AC1442&lt;&gt;""),"Good","Bad")</f>
        <v>Bad</v>
      </c>
      <c r="AL1442" t="str" cm="1">
        <f t="array" ref="AL1442">IF(R1442&gt;0,_xlfn.IFS(COUNTIF($L$20:L1442,"&lt;&gt;")&lt;101,1,COUNTIF($L$20:L1442,"&lt;&gt;")&lt;201,2,COUNTIF($L$20:L1442,"&lt;&gt;")&lt;301,3,COUNTIF($L$20:L1442,"&lt;&gt;")&lt;401,4,COUNTIF($L$20:L1442,"&lt;&gt;")&lt;501,5,COUNTIF($L$20:L1442,"&lt;&gt;")&lt;601,6,COUNTIF($L$20:L1442,"&lt;&gt;")&lt;701,7,COUNTIF($L$20:L1442,"&lt;&gt;")&lt;801,8,COUNTIF($L$20:L1442,"&lt;&gt;")&lt;901,9,COUNTIF($L$20:L1442,"&lt;&gt;")&lt;1001,10,COUNTIF($L$20:L1442,"&lt;&gt;")&lt;1101,11,COUNTIF($L$20:L1442,"&lt;&gt;")&lt;1201,12,COUNTIF($L$20:L1442,"&lt;&gt;")&lt;1301,13,COUNTIF($L$20:L1442,"&lt;&gt;")&lt;1401,14,COUNTIF($L$20:L1442,"&lt;&gt;")&lt;1501,15,COUNTIF($L$20:L1442,"&lt;&gt;")&lt;1601,16,COUNTIF($L$20:L1442,"&lt;&gt;")&lt;1701,17,COUNTIF($L$20:L1442,"&lt;&gt;")&lt;1801,18,COUNTIF($L$20:L1442,"&lt;&gt;")&lt;1901,19,COUNTIF($L$20:L1442,"&lt;&gt;")&lt;2001,20,COUNTIF($L$20:L1442,"&lt;&gt;")&lt;2101,21,COUNTIF($L$20:L1442,"&lt;&gt;")&lt;2201,22,COUNTIF($L$20:L1442,"&lt;&gt;")&lt;2301,23,COUNTIF($L$20:L1442,"&lt;&gt;")&lt;2401,24,COUNTIF($L$20:L1442,"&lt;&gt;")&lt;2501,25,COUNTIF($L$20:L1442,"&lt;&gt;")&lt;2601,26,COUNTIF($L$20:L1442,"&lt;&gt;")&lt;2701,27,COUNTIF($L$20:L1442,"&lt;&gt;")&lt;2801,28,COUNTIF($L$20:L1442,"&lt;&gt;")&lt;2901,29,COUNTIF($L$20:L1442,"&lt;&gt;")&lt;3001,30),"")</f>
        <v/>
      </c>
      <c r="AM1442" t="str">
        <f t="shared" si="110"/>
        <v/>
      </c>
      <c r="AN1442" t="str">
        <f t="shared" si="114"/>
        <v/>
      </c>
      <c r="AP1442" t="str">
        <f t="shared" si="113"/>
        <v/>
      </c>
      <c r="AQ1442" t="str">
        <f>IF(AO1442="","",COUNTIFS(AM1442:$AM$3019,AO1442))</f>
        <v/>
      </c>
    </row>
    <row r="1443" spans="1:43" x14ac:dyDescent="0.25">
      <c r="A1443" s="6" t="str">
        <f>IF(COUNT($A$20:A1442)&lt;&gt;$B$4,IF(A1442="","",A1442+1),"")</f>
        <v/>
      </c>
      <c r="B1443" s="3"/>
      <c r="C1443" s="3"/>
      <c r="D1443" s="122"/>
      <c r="E1443" s="3"/>
      <c r="F1443" s="3"/>
      <c r="G1443" s="3"/>
      <c r="H1443" s="3"/>
      <c r="I1443" s="120"/>
      <c r="J1443" s="3"/>
      <c r="K1443" s="95" t="str" cm="1">
        <f t="array" ref="K1443">IF(OR($J$14 = "A",$J$14 = "B",$J$14 = "C"),IF(I1443="","",IF(LEN(I1443)&gt;2,_xlfn.IFS(ISNUMBER(SEARCH("_",I1443)),I1443,ISNUMBER(SEARCH(", ",I1443)),SUBSTITUTE(I1443,", ","_"),ISNUMBER(SEARCH("/ ",I1443)),SUBSTITUTE(I1443,"/ ","_"),ISNUMBER(SEARCH(",",I1443)),SUBSTITUTE(I1443,",","_"),ISNUMBER(SEARCH("/",I1443)),SUBSTITUTE(I1443,"/","_"),ISNUMBER(SEARCH("",I1443)),I1443),I1443)),IF(OR($J$14 = "J",$J$14 = "K"),"",IF(D1443="","",IF(LEN(D1443)&gt;2,_xlfn.IFS(ISNUMBER(SEARCH("_",D1443)),D1443,ISNUMBER(SEARCH(", ",D1443)),SUBSTITUTE(D1443,", ","_"),ISNUMBER(SEARCH("/ ",D1443)),SUBSTITUTE(D1443,"/ ","_"),ISNUMBER(SEARCH(",",D1443)),SUBSTITUTE(D1443,",","_"),ISNUMBER(SEARCH("/",D1443)),SUBSTITUTE(D1443,"/","_"),ISNUMBER(SEARCH("",D1443)),D1443),D1443))))</f>
        <v/>
      </c>
      <c r="L1443" s="1"/>
      <c r="M1443" s="1" t="str">
        <f t="shared" si="111"/>
        <v/>
      </c>
      <c r="N1443" s="94" t="str">
        <f>IF($L1443="None","",IF(ISERROR(VLOOKUP($L1443,Info!$B$4:$B$266,1,FALSE)),"",VLOOKUP($L1443,Info!$B$4:$L$266,5,FALSE)))</f>
        <v/>
      </c>
      <c r="O1443" s="94" t="str">
        <f>IF(K1443="","",IF(AND($J$12&lt;&gt;"ABC",N1443="3"),"BAC",IF(N1443="3","ABC",IF($J$12&lt;&gt;"ABC",IF($J$10="Standard",VLOOKUP(K1443,Info!$BE$4:$BF$481,2,FALSE),VLOOKUP(K1443,Info!$BI$4:$BJ$482,2,FALSE)),IF($J$10="Standard",VLOOKUP(K1443,Info!$AG$4:$AH$2994,2,FALSE),VLOOKUP(K1443,Info!$AK$4:$AL$2997,2,FALSE))))))</f>
        <v/>
      </c>
      <c r="P1443" s="94" t="str">
        <f>IF($L1443="None","",IF(ISERROR(VLOOKUP($L1443,Info!$B$4:$B$266,1,FALSE)),"",VLOOKUP($L1443,Info!$B$4:$L$266,3,FALSE)))</f>
        <v/>
      </c>
      <c r="Q1443" s="96" t="str">
        <f>IF($L1443="None","",IF(ISERROR(VLOOKUP($L1443,Info!$B$4:$B$266,1,FALSE)),"",VLOOKUP($L1443,Info!$B$4:$L$266,4,FALSE)))</f>
        <v/>
      </c>
      <c r="R1443" s="1"/>
      <c r="S1443" s="6" t="str">
        <f t="shared" si="112"/>
        <v/>
      </c>
      <c r="T1443" s="6" t="str">
        <f>IF($L1443="None","",IF(ISERROR(VLOOKUP($L1443,Info!$B$4:$B$266,1,FALSE)),"",VLOOKUP($L1443,Info!$B$4:$L$266,11,FALSE)))</f>
        <v/>
      </c>
      <c r="U1443" s="1"/>
      <c r="V1443" s="1"/>
      <c r="W1443" s="1"/>
      <c r="X1443" s="1" t="str">
        <f>IF($L1443="None","",IF(ISERROR(VLOOKUP($L1443,Info!$B$4:$B$266,1,FALSE)),"",IF(OR(W1443="Metallic Liquid Tight",W1443="Non-Metallic Liquid Tight",W1443="LSZH",W1443="Greenfield"),VLOOKUP($L1443,Info!$B$4:$L$266,7,FALSE),"N/A")))</f>
        <v/>
      </c>
      <c r="Y1443" s="1"/>
      <c r="Z1443" s="96" t="str">
        <f>IF($L1443="None","",IF(ISERROR(VLOOKUP($L1443,Info!$B$4:$B$266,1,FALSE)),"",VLOOKUP($L1443,Info!$B$4:$L$266,9,FALSE)))</f>
        <v/>
      </c>
      <c r="AA1443" s="96" t="str">
        <f>IF($L1443="None","",IF(ISERROR(VLOOKUP($L1443,Info!$B$4:$B$266,1,FALSE)),"",VLOOKUP($L1443,Info!$B$4:$L$266,8,FALSE)))</f>
        <v/>
      </c>
      <c r="AB1443" s="96" t="str">
        <f>IF($L1443="None","",IF(ISERROR(VLOOKUP($L1443,Info!$B$4:$B$266,1,FALSE)),"",VLOOKUP($L1443,Info!$B$4:$L$266,10,FALSE)))</f>
        <v/>
      </c>
      <c r="AC1443" s="1" t="str">
        <f>IF(W1443="SO Cable","Black,White",IF(O1443="","",IF(P1443="","",IF($J$12&lt;&gt;"ABC",IF(P1443&lt;="250",VLOOKUP(O1443,Info!$AZ$4:$BB$22,3,FALSE),VLOOKUP(O1443,Info!$AZ$23:$BB$39,3,FALSE)),IF(P1443&lt;="250",VLOOKUP(O1443,Info!$AO$4:$AQ$22,3,FALSE),VLOOKUP(O1443,Info!$AO$23:$AP$39,3,FALSE))))))</f>
        <v/>
      </c>
      <c r="AD1443" s="1"/>
      <c r="AE1443" s="1" t="str">
        <f>IF($L1443="None","",IF(ISERROR(VLOOKUP($L1443,Info!$B$4:$B$266,1,FALSE)),"",VLOOKUP($L1443,Info!$B$4:$L$266,4,FALSE)))</f>
        <v/>
      </c>
      <c r="AF1443" s="1" t="str">
        <f>IF($L1443="None","",IF(ISERROR(VLOOKUP($L1443,Info!$B$4:$B$266,1,FALSE)),"",VLOOKUP($L1443,Info!$B$4:$L$266,6,FALSE)))</f>
        <v/>
      </c>
      <c r="AG1443" s="1"/>
      <c r="AH1443" s="33" t="str" cm="1">
        <f t="array" ref="AH1443">IF(AND(L1443&lt;&gt;"",O1443&lt;&gt;"",R1443:S1443&lt;&gt;"",W1443:X1443&lt;&gt;"",Z1443:AA1443&lt;&gt;"",AC1443&lt;&gt;""),"Good","Bad")</f>
        <v>Bad</v>
      </c>
      <c r="AL1443" t="str" cm="1">
        <f t="array" ref="AL1443">IF(R1443&gt;0,_xlfn.IFS(COUNTIF($L$20:L1443,"&lt;&gt;")&lt;101,1,COUNTIF($L$20:L1443,"&lt;&gt;")&lt;201,2,COUNTIF($L$20:L1443,"&lt;&gt;")&lt;301,3,COUNTIF($L$20:L1443,"&lt;&gt;")&lt;401,4,COUNTIF($L$20:L1443,"&lt;&gt;")&lt;501,5,COUNTIF($L$20:L1443,"&lt;&gt;")&lt;601,6,COUNTIF($L$20:L1443,"&lt;&gt;")&lt;701,7,COUNTIF($L$20:L1443,"&lt;&gt;")&lt;801,8,COUNTIF($L$20:L1443,"&lt;&gt;")&lt;901,9,COUNTIF($L$20:L1443,"&lt;&gt;")&lt;1001,10,COUNTIF($L$20:L1443,"&lt;&gt;")&lt;1101,11,COUNTIF($L$20:L1443,"&lt;&gt;")&lt;1201,12,COUNTIF($L$20:L1443,"&lt;&gt;")&lt;1301,13,COUNTIF($L$20:L1443,"&lt;&gt;")&lt;1401,14,COUNTIF($L$20:L1443,"&lt;&gt;")&lt;1501,15,COUNTIF($L$20:L1443,"&lt;&gt;")&lt;1601,16,COUNTIF($L$20:L1443,"&lt;&gt;")&lt;1701,17,COUNTIF($L$20:L1443,"&lt;&gt;")&lt;1801,18,COUNTIF($L$20:L1443,"&lt;&gt;")&lt;1901,19,COUNTIF($L$20:L1443,"&lt;&gt;")&lt;2001,20,COUNTIF($L$20:L1443,"&lt;&gt;")&lt;2101,21,COUNTIF($L$20:L1443,"&lt;&gt;")&lt;2201,22,COUNTIF($L$20:L1443,"&lt;&gt;")&lt;2301,23,COUNTIF($L$20:L1443,"&lt;&gt;")&lt;2401,24,COUNTIF($L$20:L1443,"&lt;&gt;")&lt;2501,25,COUNTIF($L$20:L1443,"&lt;&gt;")&lt;2601,26,COUNTIF($L$20:L1443,"&lt;&gt;")&lt;2701,27,COUNTIF($L$20:L1443,"&lt;&gt;")&lt;2801,28,COUNTIF($L$20:L1443,"&lt;&gt;")&lt;2901,29,COUNTIF($L$20:L1443,"&lt;&gt;")&lt;3001,30),"")</f>
        <v/>
      </c>
      <c r="AM1443" t="str">
        <f t="shared" si="110"/>
        <v/>
      </c>
      <c r="AN1443" t="str">
        <f t="shared" si="114"/>
        <v/>
      </c>
      <c r="AP1443" t="str">
        <f t="shared" si="113"/>
        <v/>
      </c>
      <c r="AQ1443" t="str">
        <f>IF(AO1443="","",COUNTIFS(AM1443:$AM$3019,AO1443))</f>
        <v/>
      </c>
    </row>
    <row r="1444" spans="1:43" x14ac:dyDescent="0.25">
      <c r="A1444" s="6" t="str">
        <f>IF(COUNT($A$20:A1443)&lt;&gt;$B$4,IF(A1443="","",A1443+1),"")</f>
        <v/>
      </c>
      <c r="B1444" s="3"/>
      <c r="C1444" s="3"/>
      <c r="D1444" s="122"/>
      <c r="E1444" s="3"/>
      <c r="F1444" s="3"/>
      <c r="G1444" s="3"/>
      <c r="H1444" s="3"/>
      <c r="I1444" s="120"/>
      <c r="J1444" s="3"/>
      <c r="K1444" s="95" t="str" cm="1">
        <f t="array" ref="K1444">IF(OR($J$14 = "A",$J$14 = "B",$J$14 = "C"),IF(I1444="","",IF(LEN(I1444)&gt;2,_xlfn.IFS(ISNUMBER(SEARCH("_",I1444)),I1444,ISNUMBER(SEARCH(", ",I1444)),SUBSTITUTE(I1444,", ","_"),ISNUMBER(SEARCH("/ ",I1444)),SUBSTITUTE(I1444,"/ ","_"),ISNUMBER(SEARCH(",",I1444)),SUBSTITUTE(I1444,",","_"),ISNUMBER(SEARCH("/",I1444)),SUBSTITUTE(I1444,"/","_"),ISNUMBER(SEARCH("",I1444)),I1444),I1444)),IF(OR($J$14 = "J",$J$14 = "K"),"",IF(D1444="","",IF(LEN(D1444)&gt;2,_xlfn.IFS(ISNUMBER(SEARCH("_",D1444)),D1444,ISNUMBER(SEARCH(", ",D1444)),SUBSTITUTE(D1444,", ","_"),ISNUMBER(SEARCH("/ ",D1444)),SUBSTITUTE(D1444,"/ ","_"),ISNUMBER(SEARCH(",",D1444)),SUBSTITUTE(D1444,",","_"),ISNUMBER(SEARCH("/",D1444)),SUBSTITUTE(D1444,"/","_"),ISNUMBER(SEARCH("",D1444)),D1444),D1444))))</f>
        <v/>
      </c>
      <c r="L1444" s="1"/>
      <c r="M1444" s="1" t="str">
        <f t="shared" si="111"/>
        <v/>
      </c>
      <c r="N1444" s="94" t="str">
        <f>IF($L1444="None","",IF(ISERROR(VLOOKUP($L1444,Info!$B$4:$B$266,1,FALSE)),"",VLOOKUP($L1444,Info!$B$4:$L$266,5,FALSE)))</f>
        <v/>
      </c>
      <c r="O1444" s="94" t="str">
        <f>IF(K1444="","",IF(AND($J$12&lt;&gt;"ABC",N1444="3"),"BAC",IF(N1444="3","ABC",IF($J$12&lt;&gt;"ABC",IF($J$10="Standard",VLOOKUP(K1444,Info!$BE$4:$BF$481,2,FALSE),VLOOKUP(K1444,Info!$BI$4:$BJ$482,2,FALSE)),IF($J$10="Standard",VLOOKUP(K1444,Info!$AG$4:$AH$2994,2,FALSE),VLOOKUP(K1444,Info!$AK$4:$AL$2997,2,FALSE))))))</f>
        <v/>
      </c>
      <c r="P1444" s="94" t="str">
        <f>IF($L1444="None","",IF(ISERROR(VLOOKUP($L1444,Info!$B$4:$B$266,1,FALSE)),"",VLOOKUP($L1444,Info!$B$4:$L$266,3,FALSE)))</f>
        <v/>
      </c>
      <c r="Q1444" s="96" t="str">
        <f>IF($L1444="None","",IF(ISERROR(VLOOKUP($L1444,Info!$B$4:$B$266,1,FALSE)),"",VLOOKUP($L1444,Info!$B$4:$L$266,4,FALSE)))</f>
        <v/>
      </c>
      <c r="R1444" s="1"/>
      <c r="S1444" s="6" t="str">
        <f t="shared" si="112"/>
        <v/>
      </c>
      <c r="T1444" s="6" t="str">
        <f>IF($L1444="None","",IF(ISERROR(VLOOKUP($L1444,Info!$B$4:$B$266,1,FALSE)),"",VLOOKUP($L1444,Info!$B$4:$L$266,11,FALSE)))</f>
        <v/>
      </c>
      <c r="U1444" s="1"/>
      <c r="V1444" s="1"/>
      <c r="W1444" s="1"/>
      <c r="X1444" s="1" t="str">
        <f>IF($L1444="None","",IF(ISERROR(VLOOKUP($L1444,Info!$B$4:$B$266,1,FALSE)),"",IF(OR(W1444="Metallic Liquid Tight",W1444="Non-Metallic Liquid Tight",W1444="LSZH",W1444="Greenfield"),VLOOKUP($L1444,Info!$B$4:$L$266,7,FALSE),"N/A")))</f>
        <v/>
      </c>
      <c r="Y1444" s="1"/>
      <c r="Z1444" s="96" t="str">
        <f>IF($L1444="None","",IF(ISERROR(VLOOKUP($L1444,Info!$B$4:$B$266,1,FALSE)),"",VLOOKUP($L1444,Info!$B$4:$L$266,9,FALSE)))</f>
        <v/>
      </c>
      <c r="AA1444" s="96" t="str">
        <f>IF($L1444="None","",IF(ISERROR(VLOOKUP($L1444,Info!$B$4:$B$266,1,FALSE)),"",VLOOKUP($L1444,Info!$B$4:$L$266,8,FALSE)))</f>
        <v/>
      </c>
      <c r="AB1444" s="96" t="str">
        <f>IF($L1444="None","",IF(ISERROR(VLOOKUP($L1444,Info!$B$4:$B$266,1,FALSE)),"",VLOOKUP($L1444,Info!$B$4:$L$266,10,FALSE)))</f>
        <v/>
      </c>
      <c r="AC1444" s="1" t="str">
        <f>IF(W1444="SO Cable","Black,White",IF(O1444="","",IF(P1444="","",IF($J$12&lt;&gt;"ABC",IF(P1444&lt;="250",VLOOKUP(O1444,Info!$AZ$4:$BB$22,3,FALSE),VLOOKUP(O1444,Info!$AZ$23:$BB$39,3,FALSE)),IF(P1444&lt;="250",VLOOKUP(O1444,Info!$AO$4:$AQ$22,3,FALSE),VLOOKUP(O1444,Info!$AO$23:$AP$39,3,FALSE))))))</f>
        <v/>
      </c>
      <c r="AD1444" s="1"/>
      <c r="AE1444" s="1" t="str">
        <f>IF($L1444="None","",IF(ISERROR(VLOOKUP($L1444,Info!$B$4:$B$266,1,FALSE)),"",VLOOKUP($L1444,Info!$B$4:$L$266,4,FALSE)))</f>
        <v/>
      </c>
      <c r="AF1444" s="1" t="str">
        <f>IF($L1444="None","",IF(ISERROR(VLOOKUP($L1444,Info!$B$4:$B$266,1,FALSE)),"",VLOOKUP($L1444,Info!$B$4:$L$266,6,FALSE)))</f>
        <v/>
      </c>
      <c r="AG1444" s="1"/>
      <c r="AH1444" s="33" t="str" cm="1">
        <f t="array" ref="AH1444">IF(AND(L1444&lt;&gt;"",O1444&lt;&gt;"",R1444:S1444&lt;&gt;"",W1444:X1444&lt;&gt;"",Z1444:AA1444&lt;&gt;"",AC1444&lt;&gt;""),"Good","Bad")</f>
        <v>Bad</v>
      </c>
      <c r="AL1444" t="str" cm="1">
        <f t="array" ref="AL1444">IF(R1444&gt;0,_xlfn.IFS(COUNTIF($L$20:L1444,"&lt;&gt;")&lt;101,1,COUNTIF($L$20:L1444,"&lt;&gt;")&lt;201,2,COUNTIF($L$20:L1444,"&lt;&gt;")&lt;301,3,COUNTIF($L$20:L1444,"&lt;&gt;")&lt;401,4,COUNTIF($L$20:L1444,"&lt;&gt;")&lt;501,5,COUNTIF($L$20:L1444,"&lt;&gt;")&lt;601,6,COUNTIF($L$20:L1444,"&lt;&gt;")&lt;701,7,COUNTIF($L$20:L1444,"&lt;&gt;")&lt;801,8,COUNTIF($L$20:L1444,"&lt;&gt;")&lt;901,9,COUNTIF($L$20:L1444,"&lt;&gt;")&lt;1001,10,COUNTIF($L$20:L1444,"&lt;&gt;")&lt;1101,11,COUNTIF($L$20:L1444,"&lt;&gt;")&lt;1201,12,COUNTIF($L$20:L1444,"&lt;&gt;")&lt;1301,13,COUNTIF($L$20:L1444,"&lt;&gt;")&lt;1401,14,COUNTIF($L$20:L1444,"&lt;&gt;")&lt;1501,15,COUNTIF($L$20:L1444,"&lt;&gt;")&lt;1601,16,COUNTIF($L$20:L1444,"&lt;&gt;")&lt;1701,17,COUNTIF($L$20:L1444,"&lt;&gt;")&lt;1801,18,COUNTIF($L$20:L1444,"&lt;&gt;")&lt;1901,19,COUNTIF($L$20:L1444,"&lt;&gt;")&lt;2001,20,COUNTIF($L$20:L1444,"&lt;&gt;")&lt;2101,21,COUNTIF($L$20:L1444,"&lt;&gt;")&lt;2201,22,COUNTIF($L$20:L1444,"&lt;&gt;")&lt;2301,23,COUNTIF($L$20:L1444,"&lt;&gt;")&lt;2401,24,COUNTIF($L$20:L1444,"&lt;&gt;")&lt;2501,25,COUNTIF($L$20:L1444,"&lt;&gt;")&lt;2601,26,COUNTIF($L$20:L1444,"&lt;&gt;")&lt;2701,27,COUNTIF($L$20:L1444,"&lt;&gt;")&lt;2801,28,COUNTIF($L$20:L1444,"&lt;&gt;")&lt;2901,29,COUNTIF($L$20:L1444,"&lt;&gt;")&lt;3001,30),"")</f>
        <v/>
      </c>
      <c r="AM1444" t="str">
        <f t="shared" si="110"/>
        <v/>
      </c>
      <c r="AN1444" t="str">
        <f t="shared" si="114"/>
        <v/>
      </c>
      <c r="AP1444" t="str">
        <f t="shared" si="113"/>
        <v/>
      </c>
      <c r="AQ1444" t="str">
        <f>IF(AO1444="","",COUNTIFS(AM1444:$AM$3019,AO1444))</f>
        <v/>
      </c>
    </row>
    <row r="1445" spans="1:43" x14ac:dyDescent="0.25">
      <c r="A1445" s="6" t="str">
        <f>IF(COUNT($A$20:A1444)&lt;&gt;$B$4,IF(A1444="","",A1444+1),"")</f>
        <v/>
      </c>
      <c r="B1445" s="3"/>
      <c r="C1445" s="3"/>
      <c r="D1445" s="122"/>
      <c r="E1445" s="3"/>
      <c r="F1445" s="3"/>
      <c r="G1445" s="3"/>
      <c r="H1445" s="3"/>
      <c r="I1445" s="120"/>
      <c r="J1445" s="3"/>
      <c r="K1445" s="95" t="str" cm="1">
        <f t="array" ref="K1445">IF(OR($J$14 = "A",$J$14 = "B",$J$14 = "C"),IF(I1445="","",IF(LEN(I1445)&gt;2,_xlfn.IFS(ISNUMBER(SEARCH("_",I1445)),I1445,ISNUMBER(SEARCH(", ",I1445)),SUBSTITUTE(I1445,", ","_"),ISNUMBER(SEARCH("/ ",I1445)),SUBSTITUTE(I1445,"/ ","_"),ISNUMBER(SEARCH(",",I1445)),SUBSTITUTE(I1445,",","_"),ISNUMBER(SEARCH("/",I1445)),SUBSTITUTE(I1445,"/","_"),ISNUMBER(SEARCH("",I1445)),I1445),I1445)),IF(OR($J$14 = "J",$J$14 = "K"),"",IF(D1445="","",IF(LEN(D1445)&gt;2,_xlfn.IFS(ISNUMBER(SEARCH("_",D1445)),D1445,ISNUMBER(SEARCH(", ",D1445)),SUBSTITUTE(D1445,", ","_"),ISNUMBER(SEARCH("/ ",D1445)),SUBSTITUTE(D1445,"/ ","_"),ISNUMBER(SEARCH(",",D1445)),SUBSTITUTE(D1445,",","_"),ISNUMBER(SEARCH("/",D1445)),SUBSTITUTE(D1445,"/","_"),ISNUMBER(SEARCH("",D1445)),D1445),D1445))))</f>
        <v/>
      </c>
      <c r="L1445" s="1"/>
      <c r="M1445" s="1" t="str">
        <f t="shared" si="111"/>
        <v/>
      </c>
      <c r="N1445" s="94" t="str">
        <f>IF($L1445="None","",IF(ISERROR(VLOOKUP($L1445,Info!$B$4:$B$266,1,FALSE)),"",VLOOKUP($L1445,Info!$B$4:$L$266,5,FALSE)))</f>
        <v/>
      </c>
      <c r="O1445" s="94" t="str">
        <f>IF(K1445="","",IF(AND($J$12&lt;&gt;"ABC",N1445="3"),"BAC",IF(N1445="3","ABC",IF($J$12&lt;&gt;"ABC",IF($J$10="Standard",VLOOKUP(K1445,Info!$BE$4:$BF$481,2,FALSE),VLOOKUP(K1445,Info!$BI$4:$BJ$482,2,FALSE)),IF($J$10="Standard",VLOOKUP(K1445,Info!$AG$4:$AH$2994,2,FALSE),VLOOKUP(K1445,Info!$AK$4:$AL$2997,2,FALSE))))))</f>
        <v/>
      </c>
      <c r="P1445" s="94" t="str">
        <f>IF($L1445="None","",IF(ISERROR(VLOOKUP($L1445,Info!$B$4:$B$266,1,FALSE)),"",VLOOKUP($L1445,Info!$B$4:$L$266,3,FALSE)))</f>
        <v/>
      </c>
      <c r="Q1445" s="96" t="str">
        <f>IF($L1445="None","",IF(ISERROR(VLOOKUP($L1445,Info!$B$4:$B$266,1,FALSE)),"",VLOOKUP($L1445,Info!$B$4:$L$266,4,FALSE)))</f>
        <v/>
      </c>
      <c r="R1445" s="1"/>
      <c r="S1445" s="6" t="str">
        <f t="shared" si="112"/>
        <v/>
      </c>
      <c r="T1445" s="6" t="str">
        <f>IF($L1445="None","",IF(ISERROR(VLOOKUP($L1445,Info!$B$4:$B$266,1,FALSE)),"",VLOOKUP($L1445,Info!$B$4:$L$266,11,FALSE)))</f>
        <v/>
      </c>
      <c r="U1445" s="1"/>
      <c r="V1445" s="1"/>
      <c r="W1445" s="1"/>
      <c r="X1445" s="1" t="str">
        <f>IF($L1445="None","",IF(ISERROR(VLOOKUP($L1445,Info!$B$4:$B$266,1,FALSE)),"",IF(OR(W1445="Metallic Liquid Tight",W1445="Non-Metallic Liquid Tight",W1445="LSZH",W1445="Greenfield"),VLOOKUP($L1445,Info!$B$4:$L$266,7,FALSE),"N/A")))</f>
        <v/>
      </c>
      <c r="Y1445" s="1"/>
      <c r="Z1445" s="96" t="str">
        <f>IF($L1445="None","",IF(ISERROR(VLOOKUP($L1445,Info!$B$4:$B$266,1,FALSE)),"",VLOOKUP($L1445,Info!$B$4:$L$266,9,FALSE)))</f>
        <v/>
      </c>
      <c r="AA1445" s="96" t="str">
        <f>IF($L1445="None","",IF(ISERROR(VLOOKUP($L1445,Info!$B$4:$B$266,1,FALSE)),"",VLOOKUP($L1445,Info!$B$4:$L$266,8,FALSE)))</f>
        <v/>
      </c>
      <c r="AB1445" s="96" t="str">
        <f>IF($L1445="None","",IF(ISERROR(VLOOKUP($L1445,Info!$B$4:$B$266,1,FALSE)),"",VLOOKUP($L1445,Info!$B$4:$L$266,10,FALSE)))</f>
        <v/>
      </c>
      <c r="AC1445" s="1" t="str">
        <f>IF(W1445="SO Cable","Black,White",IF(O1445="","",IF(P1445="","",IF($J$12&lt;&gt;"ABC",IF(P1445&lt;="250",VLOOKUP(O1445,Info!$AZ$4:$BB$22,3,FALSE),VLOOKUP(O1445,Info!$AZ$23:$BB$39,3,FALSE)),IF(P1445&lt;="250",VLOOKUP(O1445,Info!$AO$4:$AQ$22,3,FALSE),VLOOKUP(O1445,Info!$AO$23:$AP$39,3,FALSE))))))</f>
        <v/>
      </c>
      <c r="AD1445" s="1"/>
      <c r="AE1445" s="1" t="str">
        <f>IF($L1445="None","",IF(ISERROR(VLOOKUP($L1445,Info!$B$4:$B$266,1,FALSE)),"",VLOOKUP($L1445,Info!$B$4:$L$266,4,FALSE)))</f>
        <v/>
      </c>
      <c r="AF1445" s="1" t="str">
        <f>IF($L1445="None","",IF(ISERROR(VLOOKUP($L1445,Info!$B$4:$B$266,1,FALSE)),"",VLOOKUP($L1445,Info!$B$4:$L$266,6,FALSE)))</f>
        <v/>
      </c>
      <c r="AG1445" s="1"/>
      <c r="AH1445" s="33" t="str" cm="1">
        <f t="array" ref="AH1445">IF(AND(L1445&lt;&gt;"",O1445&lt;&gt;"",R1445:S1445&lt;&gt;"",W1445:X1445&lt;&gt;"",Z1445:AA1445&lt;&gt;"",AC1445&lt;&gt;""),"Good","Bad")</f>
        <v>Bad</v>
      </c>
      <c r="AL1445" t="str" cm="1">
        <f t="array" ref="AL1445">IF(R1445&gt;0,_xlfn.IFS(COUNTIF($L$20:L1445,"&lt;&gt;")&lt;101,1,COUNTIF($L$20:L1445,"&lt;&gt;")&lt;201,2,COUNTIF($L$20:L1445,"&lt;&gt;")&lt;301,3,COUNTIF($L$20:L1445,"&lt;&gt;")&lt;401,4,COUNTIF($L$20:L1445,"&lt;&gt;")&lt;501,5,COUNTIF($L$20:L1445,"&lt;&gt;")&lt;601,6,COUNTIF($L$20:L1445,"&lt;&gt;")&lt;701,7,COUNTIF($L$20:L1445,"&lt;&gt;")&lt;801,8,COUNTIF($L$20:L1445,"&lt;&gt;")&lt;901,9,COUNTIF($L$20:L1445,"&lt;&gt;")&lt;1001,10,COUNTIF($L$20:L1445,"&lt;&gt;")&lt;1101,11,COUNTIF($L$20:L1445,"&lt;&gt;")&lt;1201,12,COUNTIF($L$20:L1445,"&lt;&gt;")&lt;1301,13,COUNTIF($L$20:L1445,"&lt;&gt;")&lt;1401,14,COUNTIF($L$20:L1445,"&lt;&gt;")&lt;1501,15,COUNTIF($L$20:L1445,"&lt;&gt;")&lt;1601,16,COUNTIF($L$20:L1445,"&lt;&gt;")&lt;1701,17,COUNTIF($L$20:L1445,"&lt;&gt;")&lt;1801,18,COUNTIF($L$20:L1445,"&lt;&gt;")&lt;1901,19,COUNTIF($L$20:L1445,"&lt;&gt;")&lt;2001,20,COUNTIF($L$20:L1445,"&lt;&gt;")&lt;2101,21,COUNTIF($L$20:L1445,"&lt;&gt;")&lt;2201,22,COUNTIF($L$20:L1445,"&lt;&gt;")&lt;2301,23,COUNTIF($L$20:L1445,"&lt;&gt;")&lt;2401,24,COUNTIF($L$20:L1445,"&lt;&gt;")&lt;2501,25,COUNTIF($L$20:L1445,"&lt;&gt;")&lt;2601,26,COUNTIF($L$20:L1445,"&lt;&gt;")&lt;2701,27,COUNTIF($L$20:L1445,"&lt;&gt;")&lt;2801,28,COUNTIF($L$20:L1445,"&lt;&gt;")&lt;2901,29,COUNTIF($L$20:L1445,"&lt;&gt;")&lt;3001,30),"")</f>
        <v/>
      </c>
      <c r="AM1445" t="str">
        <f t="shared" si="110"/>
        <v/>
      </c>
      <c r="AN1445" t="str">
        <f t="shared" si="114"/>
        <v/>
      </c>
      <c r="AP1445" t="str">
        <f t="shared" si="113"/>
        <v/>
      </c>
      <c r="AQ1445" t="str">
        <f>IF(AO1445="","",COUNTIFS(AM1445:$AM$3019,AO1445))</f>
        <v/>
      </c>
    </row>
    <row r="1446" spans="1:43" x14ac:dyDescent="0.25">
      <c r="A1446" s="6" t="str">
        <f>IF(COUNT($A$20:A1445)&lt;&gt;$B$4,IF(A1445="","",A1445+1),"")</f>
        <v/>
      </c>
      <c r="B1446" s="3"/>
      <c r="C1446" s="3"/>
      <c r="D1446" s="122"/>
      <c r="E1446" s="3"/>
      <c r="F1446" s="3"/>
      <c r="G1446" s="3"/>
      <c r="H1446" s="3"/>
      <c r="I1446" s="120"/>
      <c r="J1446" s="3"/>
      <c r="K1446" s="95" t="str" cm="1">
        <f t="array" ref="K1446">IF(OR($J$14 = "A",$J$14 = "B",$J$14 = "C"),IF(I1446="","",IF(LEN(I1446)&gt;2,_xlfn.IFS(ISNUMBER(SEARCH("_",I1446)),I1446,ISNUMBER(SEARCH(", ",I1446)),SUBSTITUTE(I1446,", ","_"),ISNUMBER(SEARCH("/ ",I1446)),SUBSTITUTE(I1446,"/ ","_"),ISNUMBER(SEARCH(",",I1446)),SUBSTITUTE(I1446,",","_"),ISNUMBER(SEARCH("/",I1446)),SUBSTITUTE(I1446,"/","_"),ISNUMBER(SEARCH("",I1446)),I1446),I1446)),IF(OR($J$14 = "J",$J$14 = "K"),"",IF(D1446="","",IF(LEN(D1446)&gt;2,_xlfn.IFS(ISNUMBER(SEARCH("_",D1446)),D1446,ISNUMBER(SEARCH(", ",D1446)),SUBSTITUTE(D1446,", ","_"),ISNUMBER(SEARCH("/ ",D1446)),SUBSTITUTE(D1446,"/ ","_"),ISNUMBER(SEARCH(",",D1446)),SUBSTITUTE(D1446,",","_"),ISNUMBER(SEARCH("/",D1446)),SUBSTITUTE(D1446,"/","_"),ISNUMBER(SEARCH("",D1446)),D1446),D1446))))</f>
        <v/>
      </c>
      <c r="L1446" s="1"/>
      <c r="M1446" s="1" t="str">
        <f t="shared" si="111"/>
        <v/>
      </c>
      <c r="N1446" s="94" t="str">
        <f>IF($L1446="None","",IF(ISERROR(VLOOKUP($L1446,Info!$B$4:$B$266,1,FALSE)),"",VLOOKUP($L1446,Info!$B$4:$L$266,5,FALSE)))</f>
        <v/>
      </c>
      <c r="O1446" s="94" t="str">
        <f>IF(K1446="","",IF(AND($J$12&lt;&gt;"ABC",N1446="3"),"BAC",IF(N1446="3","ABC",IF($J$12&lt;&gt;"ABC",IF($J$10="Standard",VLOOKUP(K1446,Info!$BE$4:$BF$481,2,FALSE),VLOOKUP(K1446,Info!$BI$4:$BJ$482,2,FALSE)),IF($J$10="Standard",VLOOKUP(K1446,Info!$AG$4:$AH$2994,2,FALSE),VLOOKUP(K1446,Info!$AK$4:$AL$2997,2,FALSE))))))</f>
        <v/>
      </c>
      <c r="P1446" s="94" t="str">
        <f>IF($L1446="None","",IF(ISERROR(VLOOKUP($L1446,Info!$B$4:$B$266,1,FALSE)),"",VLOOKUP($L1446,Info!$B$4:$L$266,3,FALSE)))</f>
        <v/>
      </c>
      <c r="Q1446" s="96" t="str">
        <f>IF($L1446="None","",IF(ISERROR(VLOOKUP($L1446,Info!$B$4:$B$266,1,FALSE)),"",VLOOKUP($L1446,Info!$B$4:$L$266,4,FALSE)))</f>
        <v/>
      </c>
      <c r="R1446" s="1"/>
      <c r="S1446" s="6" t="str">
        <f t="shared" si="112"/>
        <v/>
      </c>
      <c r="T1446" s="6" t="str">
        <f>IF($L1446="None","",IF(ISERROR(VLOOKUP($L1446,Info!$B$4:$B$266,1,FALSE)),"",VLOOKUP($L1446,Info!$B$4:$L$266,11,FALSE)))</f>
        <v/>
      </c>
      <c r="U1446" s="1"/>
      <c r="V1446" s="1"/>
      <c r="W1446" s="1"/>
      <c r="X1446" s="1" t="str">
        <f>IF($L1446="None","",IF(ISERROR(VLOOKUP($L1446,Info!$B$4:$B$266,1,FALSE)),"",IF(OR(W1446="Metallic Liquid Tight",W1446="Non-Metallic Liquid Tight",W1446="LSZH",W1446="Greenfield"),VLOOKUP($L1446,Info!$B$4:$L$266,7,FALSE),"N/A")))</f>
        <v/>
      </c>
      <c r="Y1446" s="1"/>
      <c r="Z1446" s="96" t="str">
        <f>IF($L1446="None","",IF(ISERROR(VLOOKUP($L1446,Info!$B$4:$B$266,1,FALSE)),"",VLOOKUP($L1446,Info!$B$4:$L$266,9,FALSE)))</f>
        <v/>
      </c>
      <c r="AA1446" s="96" t="str">
        <f>IF($L1446="None","",IF(ISERROR(VLOOKUP($L1446,Info!$B$4:$B$266,1,FALSE)),"",VLOOKUP($L1446,Info!$B$4:$L$266,8,FALSE)))</f>
        <v/>
      </c>
      <c r="AB1446" s="96" t="str">
        <f>IF($L1446="None","",IF(ISERROR(VLOOKUP($L1446,Info!$B$4:$B$266,1,FALSE)),"",VLOOKUP($L1446,Info!$B$4:$L$266,10,FALSE)))</f>
        <v/>
      </c>
      <c r="AC1446" s="1" t="str">
        <f>IF(W1446="SO Cable","Black,White",IF(O1446="","",IF(P1446="","",IF($J$12&lt;&gt;"ABC",IF(P1446&lt;="250",VLOOKUP(O1446,Info!$AZ$4:$BB$22,3,FALSE),VLOOKUP(O1446,Info!$AZ$23:$BB$39,3,FALSE)),IF(P1446&lt;="250",VLOOKUP(O1446,Info!$AO$4:$AQ$22,3,FALSE),VLOOKUP(O1446,Info!$AO$23:$AP$39,3,FALSE))))))</f>
        <v/>
      </c>
      <c r="AD1446" s="1"/>
      <c r="AE1446" s="1" t="str">
        <f>IF($L1446="None","",IF(ISERROR(VLOOKUP($L1446,Info!$B$4:$B$266,1,FALSE)),"",VLOOKUP($L1446,Info!$B$4:$L$266,4,FALSE)))</f>
        <v/>
      </c>
      <c r="AF1446" s="1" t="str">
        <f>IF($L1446="None","",IF(ISERROR(VLOOKUP($L1446,Info!$B$4:$B$266,1,FALSE)),"",VLOOKUP($L1446,Info!$B$4:$L$266,6,FALSE)))</f>
        <v/>
      </c>
      <c r="AG1446" s="1"/>
      <c r="AH1446" s="33" t="str" cm="1">
        <f t="array" ref="AH1446">IF(AND(L1446&lt;&gt;"",O1446&lt;&gt;"",R1446:S1446&lt;&gt;"",W1446:X1446&lt;&gt;"",Z1446:AA1446&lt;&gt;"",AC1446&lt;&gt;""),"Good","Bad")</f>
        <v>Bad</v>
      </c>
      <c r="AL1446" t="str" cm="1">
        <f t="array" ref="AL1446">IF(R1446&gt;0,_xlfn.IFS(COUNTIF($L$20:L1446,"&lt;&gt;")&lt;101,1,COUNTIF($L$20:L1446,"&lt;&gt;")&lt;201,2,COUNTIF($L$20:L1446,"&lt;&gt;")&lt;301,3,COUNTIF($L$20:L1446,"&lt;&gt;")&lt;401,4,COUNTIF($L$20:L1446,"&lt;&gt;")&lt;501,5,COUNTIF($L$20:L1446,"&lt;&gt;")&lt;601,6,COUNTIF($L$20:L1446,"&lt;&gt;")&lt;701,7,COUNTIF($L$20:L1446,"&lt;&gt;")&lt;801,8,COUNTIF($L$20:L1446,"&lt;&gt;")&lt;901,9,COUNTIF($L$20:L1446,"&lt;&gt;")&lt;1001,10,COUNTIF($L$20:L1446,"&lt;&gt;")&lt;1101,11,COUNTIF($L$20:L1446,"&lt;&gt;")&lt;1201,12,COUNTIF($L$20:L1446,"&lt;&gt;")&lt;1301,13,COUNTIF($L$20:L1446,"&lt;&gt;")&lt;1401,14,COUNTIF($L$20:L1446,"&lt;&gt;")&lt;1501,15,COUNTIF($L$20:L1446,"&lt;&gt;")&lt;1601,16,COUNTIF($L$20:L1446,"&lt;&gt;")&lt;1701,17,COUNTIF($L$20:L1446,"&lt;&gt;")&lt;1801,18,COUNTIF($L$20:L1446,"&lt;&gt;")&lt;1901,19,COUNTIF($L$20:L1446,"&lt;&gt;")&lt;2001,20,COUNTIF($L$20:L1446,"&lt;&gt;")&lt;2101,21,COUNTIF($L$20:L1446,"&lt;&gt;")&lt;2201,22,COUNTIF($L$20:L1446,"&lt;&gt;")&lt;2301,23,COUNTIF($L$20:L1446,"&lt;&gt;")&lt;2401,24,COUNTIF($L$20:L1446,"&lt;&gt;")&lt;2501,25,COUNTIF($L$20:L1446,"&lt;&gt;")&lt;2601,26,COUNTIF($L$20:L1446,"&lt;&gt;")&lt;2701,27,COUNTIF($L$20:L1446,"&lt;&gt;")&lt;2801,28,COUNTIF($L$20:L1446,"&lt;&gt;")&lt;2901,29,COUNTIF($L$20:L1446,"&lt;&gt;")&lt;3001,30),"")</f>
        <v/>
      </c>
      <c r="AM1446" t="str">
        <f t="shared" si="110"/>
        <v/>
      </c>
      <c r="AN1446" t="str">
        <f t="shared" si="114"/>
        <v/>
      </c>
      <c r="AP1446" t="str">
        <f t="shared" si="113"/>
        <v/>
      </c>
      <c r="AQ1446" t="str">
        <f>IF(AO1446="","",COUNTIFS(AM1446:$AM$3019,AO1446))</f>
        <v/>
      </c>
    </row>
    <row r="1447" spans="1:43" x14ac:dyDescent="0.25">
      <c r="A1447" s="6" t="str">
        <f>IF(COUNT($A$20:A1446)&lt;&gt;$B$4,IF(A1446="","",A1446+1),"")</f>
        <v/>
      </c>
      <c r="B1447" s="3"/>
      <c r="C1447" s="3"/>
      <c r="D1447" s="122"/>
      <c r="E1447" s="3"/>
      <c r="F1447" s="3"/>
      <c r="G1447" s="3"/>
      <c r="H1447" s="3"/>
      <c r="I1447" s="120"/>
      <c r="J1447" s="3"/>
      <c r="K1447" s="95" t="str" cm="1">
        <f t="array" ref="K1447">IF(OR($J$14 = "A",$J$14 = "B",$J$14 = "C"),IF(I1447="","",IF(LEN(I1447)&gt;2,_xlfn.IFS(ISNUMBER(SEARCH("_",I1447)),I1447,ISNUMBER(SEARCH(", ",I1447)),SUBSTITUTE(I1447,", ","_"),ISNUMBER(SEARCH("/ ",I1447)),SUBSTITUTE(I1447,"/ ","_"),ISNUMBER(SEARCH(",",I1447)),SUBSTITUTE(I1447,",","_"),ISNUMBER(SEARCH("/",I1447)),SUBSTITUTE(I1447,"/","_"),ISNUMBER(SEARCH("",I1447)),I1447),I1447)),IF(OR($J$14 = "J",$J$14 = "K"),"",IF(D1447="","",IF(LEN(D1447)&gt;2,_xlfn.IFS(ISNUMBER(SEARCH("_",D1447)),D1447,ISNUMBER(SEARCH(", ",D1447)),SUBSTITUTE(D1447,", ","_"),ISNUMBER(SEARCH("/ ",D1447)),SUBSTITUTE(D1447,"/ ","_"),ISNUMBER(SEARCH(",",D1447)),SUBSTITUTE(D1447,",","_"),ISNUMBER(SEARCH("/",D1447)),SUBSTITUTE(D1447,"/","_"),ISNUMBER(SEARCH("",D1447)),D1447),D1447))))</f>
        <v/>
      </c>
      <c r="L1447" s="1"/>
      <c r="M1447" s="1" t="str">
        <f t="shared" si="111"/>
        <v/>
      </c>
      <c r="N1447" s="94" t="str">
        <f>IF($L1447="None","",IF(ISERROR(VLOOKUP($L1447,Info!$B$4:$B$266,1,FALSE)),"",VLOOKUP($L1447,Info!$B$4:$L$266,5,FALSE)))</f>
        <v/>
      </c>
      <c r="O1447" s="94" t="str">
        <f>IF(K1447="","",IF(AND($J$12&lt;&gt;"ABC",N1447="3"),"BAC",IF(N1447="3","ABC",IF($J$12&lt;&gt;"ABC",IF($J$10="Standard",VLOOKUP(K1447,Info!$BE$4:$BF$481,2,FALSE),VLOOKUP(K1447,Info!$BI$4:$BJ$482,2,FALSE)),IF($J$10="Standard",VLOOKUP(K1447,Info!$AG$4:$AH$2994,2,FALSE),VLOOKUP(K1447,Info!$AK$4:$AL$2997,2,FALSE))))))</f>
        <v/>
      </c>
      <c r="P1447" s="94" t="str">
        <f>IF($L1447="None","",IF(ISERROR(VLOOKUP($L1447,Info!$B$4:$B$266,1,FALSE)),"",VLOOKUP($L1447,Info!$B$4:$L$266,3,FALSE)))</f>
        <v/>
      </c>
      <c r="Q1447" s="96" t="str">
        <f>IF($L1447="None","",IF(ISERROR(VLOOKUP($L1447,Info!$B$4:$B$266,1,FALSE)),"",VLOOKUP($L1447,Info!$B$4:$L$266,4,FALSE)))</f>
        <v/>
      </c>
      <c r="R1447" s="1"/>
      <c r="S1447" s="6" t="str">
        <f t="shared" si="112"/>
        <v/>
      </c>
      <c r="T1447" s="6" t="str">
        <f>IF($L1447="None","",IF(ISERROR(VLOOKUP($L1447,Info!$B$4:$B$266,1,FALSE)),"",VLOOKUP($L1447,Info!$B$4:$L$266,11,FALSE)))</f>
        <v/>
      </c>
      <c r="U1447" s="1"/>
      <c r="V1447" s="1"/>
      <c r="W1447" s="1"/>
      <c r="X1447" s="1" t="str">
        <f>IF($L1447="None","",IF(ISERROR(VLOOKUP($L1447,Info!$B$4:$B$266,1,FALSE)),"",IF(OR(W1447="Metallic Liquid Tight",W1447="Non-Metallic Liquid Tight",W1447="LSZH",W1447="Greenfield"),VLOOKUP($L1447,Info!$B$4:$L$266,7,FALSE),"N/A")))</f>
        <v/>
      </c>
      <c r="Y1447" s="1"/>
      <c r="Z1447" s="96" t="str">
        <f>IF($L1447="None","",IF(ISERROR(VLOOKUP($L1447,Info!$B$4:$B$266,1,FALSE)),"",VLOOKUP($L1447,Info!$B$4:$L$266,9,FALSE)))</f>
        <v/>
      </c>
      <c r="AA1447" s="96" t="str">
        <f>IF($L1447="None","",IF(ISERROR(VLOOKUP($L1447,Info!$B$4:$B$266,1,FALSE)),"",VLOOKUP($L1447,Info!$B$4:$L$266,8,FALSE)))</f>
        <v/>
      </c>
      <c r="AB1447" s="96" t="str">
        <f>IF($L1447="None","",IF(ISERROR(VLOOKUP($L1447,Info!$B$4:$B$266,1,FALSE)),"",VLOOKUP($L1447,Info!$B$4:$L$266,10,FALSE)))</f>
        <v/>
      </c>
      <c r="AC1447" s="1" t="str">
        <f>IF(W1447="SO Cable","Black,White",IF(O1447="","",IF(P1447="","",IF($J$12&lt;&gt;"ABC",IF(P1447&lt;="250",VLOOKUP(O1447,Info!$AZ$4:$BB$22,3,FALSE),VLOOKUP(O1447,Info!$AZ$23:$BB$39,3,FALSE)),IF(P1447&lt;="250",VLOOKUP(O1447,Info!$AO$4:$AQ$22,3,FALSE),VLOOKUP(O1447,Info!$AO$23:$AP$39,3,FALSE))))))</f>
        <v/>
      </c>
      <c r="AD1447" s="1"/>
      <c r="AE1447" s="1" t="str">
        <f>IF($L1447="None","",IF(ISERROR(VLOOKUP($L1447,Info!$B$4:$B$266,1,FALSE)),"",VLOOKUP($L1447,Info!$B$4:$L$266,4,FALSE)))</f>
        <v/>
      </c>
      <c r="AF1447" s="1" t="str">
        <f>IF($L1447="None","",IF(ISERROR(VLOOKUP($L1447,Info!$B$4:$B$266,1,FALSE)),"",VLOOKUP($L1447,Info!$B$4:$L$266,6,FALSE)))</f>
        <v/>
      </c>
      <c r="AG1447" s="1"/>
      <c r="AH1447" s="33" t="str" cm="1">
        <f t="array" ref="AH1447">IF(AND(L1447&lt;&gt;"",O1447&lt;&gt;"",R1447:S1447&lt;&gt;"",W1447:X1447&lt;&gt;"",Z1447:AA1447&lt;&gt;"",AC1447&lt;&gt;""),"Good","Bad")</f>
        <v>Bad</v>
      </c>
      <c r="AL1447" t="str" cm="1">
        <f t="array" ref="AL1447">IF(R1447&gt;0,_xlfn.IFS(COUNTIF($L$20:L1447,"&lt;&gt;")&lt;101,1,COUNTIF($L$20:L1447,"&lt;&gt;")&lt;201,2,COUNTIF($L$20:L1447,"&lt;&gt;")&lt;301,3,COUNTIF($L$20:L1447,"&lt;&gt;")&lt;401,4,COUNTIF($L$20:L1447,"&lt;&gt;")&lt;501,5,COUNTIF($L$20:L1447,"&lt;&gt;")&lt;601,6,COUNTIF($L$20:L1447,"&lt;&gt;")&lt;701,7,COUNTIF($L$20:L1447,"&lt;&gt;")&lt;801,8,COUNTIF($L$20:L1447,"&lt;&gt;")&lt;901,9,COUNTIF($L$20:L1447,"&lt;&gt;")&lt;1001,10,COUNTIF($L$20:L1447,"&lt;&gt;")&lt;1101,11,COUNTIF($L$20:L1447,"&lt;&gt;")&lt;1201,12,COUNTIF($L$20:L1447,"&lt;&gt;")&lt;1301,13,COUNTIF($L$20:L1447,"&lt;&gt;")&lt;1401,14,COUNTIF($L$20:L1447,"&lt;&gt;")&lt;1501,15,COUNTIF($L$20:L1447,"&lt;&gt;")&lt;1601,16,COUNTIF($L$20:L1447,"&lt;&gt;")&lt;1701,17,COUNTIF($L$20:L1447,"&lt;&gt;")&lt;1801,18,COUNTIF($L$20:L1447,"&lt;&gt;")&lt;1901,19,COUNTIF($L$20:L1447,"&lt;&gt;")&lt;2001,20,COUNTIF($L$20:L1447,"&lt;&gt;")&lt;2101,21,COUNTIF($L$20:L1447,"&lt;&gt;")&lt;2201,22,COUNTIF($L$20:L1447,"&lt;&gt;")&lt;2301,23,COUNTIF($L$20:L1447,"&lt;&gt;")&lt;2401,24,COUNTIF($L$20:L1447,"&lt;&gt;")&lt;2501,25,COUNTIF($L$20:L1447,"&lt;&gt;")&lt;2601,26,COUNTIF($L$20:L1447,"&lt;&gt;")&lt;2701,27,COUNTIF($L$20:L1447,"&lt;&gt;")&lt;2801,28,COUNTIF($L$20:L1447,"&lt;&gt;")&lt;2901,29,COUNTIF($L$20:L1447,"&lt;&gt;")&lt;3001,30),"")</f>
        <v/>
      </c>
      <c r="AM1447" t="str">
        <f t="shared" si="110"/>
        <v/>
      </c>
      <c r="AN1447" t="str">
        <f t="shared" si="114"/>
        <v/>
      </c>
      <c r="AP1447" t="str">
        <f t="shared" si="113"/>
        <v/>
      </c>
      <c r="AQ1447" t="str">
        <f>IF(AO1447="","",COUNTIFS(AM1447:$AM$3019,AO1447))</f>
        <v/>
      </c>
    </row>
    <row r="1448" spans="1:43" x14ac:dyDescent="0.25">
      <c r="A1448" s="6" t="str">
        <f>IF(COUNT($A$20:A1447)&lt;&gt;$B$4,IF(A1447="","",A1447+1),"")</f>
        <v/>
      </c>
      <c r="B1448" s="3"/>
      <c r="C1448" s="3"/>
      <c r="D1448" s="122"/>
      <c r="E1448" s="3"/>
      <c r="F1448" s="3"/>
      <c r="G1448" s="3"/>
      <c r="H1448" s="3"/>
      <c r="I1448" s="120"/>
      <c r="J1448" s="3"/>
      <c r="K1448" s="95" t="str" cm="1">
        <f t="array" ref="K1448">IF(OR($J$14 = "A",$J$14 = "B",$J$14 = "C"),IF(I1448="","",IF(LEN(I1448)&gt;2,_xlfn.IFS(ISNUMBER(SEARCH("_",I1448)),I1448,ISNUMBER(SEARCH(", ",I1448)),SUBSTITUTE(I1448,", ","_"),ISNUMBER(SEARCH("/ ",I1448)),SUBSTITUTE(I1448,"/ ","_"),ISNUMBER(SEARCH(",",I1448)),SUBSTITUTE(I1448,",","_"),ISNUMBER(SEARCH("/",I1448)),SUBSTITUTE(I1448,"/","_"),ISNUMBER(SEARCH("",I1448)),I1448),I1448)),IF(OR($J$14 = "J",$J$14 = "K"),"",IF(D1448="","",IF(LEN(D1448)&gt;2,_xlfn.IFS(ISNUMBER(SEARCH("_",D1448)),D1448,ISNUMBER(SEARCH(", ",D1448)),SUBSTITUTE(D1448,", ","_"),ISNUMBER(SEARCH("/ ",D1448)),SUBSTITUTE(D1448,"/ ","_"),ISNUMBER(SEARCH(",",D1448)),SUBSTITUTE(D1448,",","_"),ISNUMBER(SEARCH("/",D1448)),SUBSTITUTE(D1448,"/","_"),ISNUMBER(SEARCH("",D1448)),D1448),D1448))))</f>
        <v/>
      </c>
      <c r="L1448" s="1"/>
      <c r="M1448" s="1" t="str">
        <f t="shared" si="111"/>
        <v/>
      </c>
      <c r="N1448" s="94" t="str">
        <f>IF($L1448="None","",IF(ISERROR(VLOOKUP($L1448,Info!$B$4:$B$266,1,FALSE)),"",VLOOKUP($L1448,Info!$B$4:$L$266,5,FALSE)))</f>
        <v/>
      </c>
      <c r="O1448" s="94" t="str">
        <f>IF(K1448="","",IF(AND($J$12&lt;&gt;"ABC",N1448="3"),"BAC",IF(N1448="3","ABC",IF($J$12&lt;&gt;"ABC",IF($J$10="Standard",VLOOKUP(K1448,Info!$BE$4:$BF$481,2,FALSE),VLOOKUP(K1448,Info!$BI$4:$BJ$482,2,FALSE)),IF($J$10="Standard",VLOOKUP(K1448,Info!$AG$4:$AH$2994,2,FALSE),VLOOKUP(K1448,Info!$AK$4:$AL$2997,2,FALSE))))))</f>
        <v/>
      </c>
      <c r="P1448" s="94" t="str">
        <f>IF($L1448="None","",IF(ISERROR(VLOOKUP($L1448,Info!$B$4:$B$266,1,FALSE)),"",VLOOKUP($L1448,Info!$B$4:$L$266,3,FALSE)))</f>
        <v/>
      </c>
      <c r="Q1448" s="96" t="str">
        <f>IF($L1448="None","",IF(ISERROR(VLOOKUP($L1448,Info!$B$4:$B$266,1,FALSE)),"",VLOOKUP($L1448,Info!$B$4:$L$266,4,FALSE)))</f>
        <v/>
      </c>
      <c r="R1448" s="1"/>
      <c r="S1448" s="6" t="str">
        <f t="shared" si="112"/>
        <v/>
      </c>
      <c r="T1448" s="6" t="str">
        <f>IF($L1448="None","",IF(ISERROR(VLOOKUP($L1448,Info!$B$4:$B$266,1,FALSE)),"",VLOOKUP($L1448,Info!$B$4:$L$266,11,FALSE)))</f>
        <v/>
      </c>
      <c r="U1448" s="1"/>
      <c r="V1448" s="1"/>
      <c r="W1448" s="1"/>
      <c r="X1448" s="1" t="str">
        <f>IF($L1448="None","",IF(ISERROR(VLOOKUP($L1448,Info!$B$4:$B$266,1,FALSE)),"",IF(OR(W1448="Metallic Liquid Tight",W1448="Non-Metallic Liquid Tight",W1448="LSZH",W1448="Greenfield"),VLOOKUP($L1448,Info!$B$4:$L$266,7,FALSE),"N/A")))</f>
        <v/>
      </c>
      <c r="Y1448" s="1"/>
      <c r="Z1448" s="96" t="str">
        <f>IF($L1448="None","",IF(ISERROR(VLOOKUP($L1448,Info!$B$4:$B$266,1,FALSE)),"",VLOOKUP($L1448,Info!$B$4:$L$266,9,FALSE)))</f>
        <v/>
      </c>
      <c r="AA1448" s="96" t="str">
        <f>IF($L1448="None","",IF(ISERROR(VLOOKUP($L1448,Info!$B$4:$B$266,1,FALSE)),"",VLOOKUP($L1448,Info!$B$4:$L$266,8,FALSE)))</f>
        <v/>
      </c>
      <c r="AB1448" s="96" t="str">
        <f>IF($L1448="None","",IF(ISERROR(VLOOKUP($L1448,Info!$B$4:$B$266,1,FALSE)),"",VLOOKUP($L1448,Info!$B$4:$L$266,10,FALSE)))</f>
        <v/>
      </c>
      <c r="AC1448" s="1" t="str">
        <f>IF(W1448="SO Cable","Black,White",IF(O1448="","",IF(P1448="","",IF($J$12&lt;&gt;"ABC",IF(P1448&lt;="250",VLOOKUP(O1448,Info!$AZ$4:$BB$22,3,FALSE),VLOOKUP(O1448,Info!$AZ$23:$BB$39,3,FALSE)),IF(P1448&lt;="250",VLOOKUP(O1448,Info!$AO$4:$AQ$22,3,FALSE),VLOOKUP(O1448,Info!$AO$23:$AP$39,3,FALSE))))))</f>
        <v/>
      </c>
      <c r="AD1448" s="1"/>
      <c r="AE1448" s="1" t="str">
        <f>IF($L1448="None","",IF(ISERROR(VLOOKUP($L1448,Info!$B$4:$B$266,1,FALSE)),"",VLOOKUP($L1448,Info!$B$4:$L$266,4,FALSE)))</f>
        <v/>
      </c>
      <c r="AF1448" s="1" t="str">
        <f>IF($L1448="None","",IF(ISERROR(VLOOKUP($L1448,Info!$B$4:$B$266,1,FALSE)),"",VLOOKUP($L1448,Info!$B$4:$L$266,6,FALSE)))</f>
        <v/>
      </c>
      <c r="AG1448" s="1"/>
      <c r="AH1448" s="33" t="str" cm="1">
        <f t="array" ref="AH1448">IF(AND(L1448&lt;&gt;"",O1448&lt;&gt;"",R1448:S1448&lt;&gt;"",W1448:X1448&lt;&gt;"",Z1448:AA1448&lt;&gt;"",AC1448&lt;&gt;""),"Good","Bad")</f>
        <v>Bad</v>
      </c>
      <c r="AL1448" t="str" cm="1">
        <f t="array" ref="AL1448">IF(R1448&gt;0,_xlfn.IFS(COUNTIF($L$20:L1448,"&lt;&gt;")&lt;101,1,COUNTIF($L$20:L1448,"&lt;&gt;")&lt;201,2,COUNTIF($L$20:L1448,"&lt;&gt;")&lt;301,3,COUNTIF($L$20:L1448,"&lt;&gt;")&lt;401,4,COUNTIF($L$20:L1448,"&lt;&gt;")&lt;501,5,COUNTIF($L$20:L1448,"&lt;&gt;")&lt;601,6,COUNTIF($L$20:L1448,"&lt;&gt;")&lt;701,7,COUNTIF($L$20:L1448,"&lt;&gt;")&lt;801,8,COUNTIF($L$20:L1448,"&lt;&gt;")&lt;901,9,COUNTIF($L$20:L1448,"&lt;&gt;")&lt;1001,10,COUNTIF($L$20:L1448,"&lt;&gt;")&lt;1101,11,COUNTIF($L$20:L1448,"&lt;&gt;")&lt;1201,12,COUNTIF($L$20:L1448,"&lt;&gt;")&lt;1301,13,COUNTIF($L$20:L1448,"&lt;&gt;")&lt;1401,14,COUNTIF($L$20:L1448,"&lt;&gt;")&lt;1501,15,COUNTIF($L$20:L1448,"&lt;&gt;")&lt;1601,16,COUNTIF($L$20:L1448,"&lt;&gt;")&lt;1701,17,COUNTIF($L$20:L1448,"&lt;&gt;")&lt;1801,18,COUNTIF($L$20:L1448,"&lt;&gt;")&lt;1901,19,COUNTIF($L$20:L1448,"&lt;&gt;")&lt;2001,20,COUNTIF($L$20:L1448,"&lt;&gt;")&lt;2101,21,COUNTIF($L$20:L1448,"&lt;&gt;")&lt;2201,22,COUNTIF($L$20:L1448,"&lt;&gt;")&lt;2301,23,COUNTIF($L$20:L1448,"&lt;&gt;")&lt;2401,24,COUNTIF($L$20:L1448,"&lt;&gt;")&lt;2501,25,COUNTIF($L$20:L1448,"&lt;&gt;")&lt;2601,26,COUNTIF($L$20:L1448,"&lt;&gt;")&lt;2701,27,COUNTIF($L$20:L1448,"&lt;&gt;")&lt;2801,28,COUNTIF($L$20:L1448,"&lt;&gt;")&lt;2901,29,COUNTIF($L$20:L1448,"&lt;&gt;")&lt;3001,30),"")</f>
        <v/>
      </c>
      <c r="AM1448" t="str">
        <f t="shared" si="110"/>
        <v/>
      </c>
      <c r="AN1448" t="str">
        <f t="shared" si="114"/>
        <v/>
      </c>
      <c r="AP1448" t="str">
        <f t="shared" si="113"/>
        <v/>
      </c>
      <c r="AQ1448" t="str">
        <f>IF(AO1448="","",COUNTIFS(AM1448:$AM$3019,AO1448))</f>
        <v/>
      </c>
    </row>
    <row r="1449" spans="1:43" x14ac:dyDescent="0.25">
      <c r="A1449" s="6" t="str">
        <f>IF(COUNT($A$20:A1448)&lt;&gt;$B$4,IF(A1448="","",A1448+1),"")</f>
        <v/>
      </c>
      <c r="B1449" s="3"/>
      <c r="C1449" s="3"/>
      <c r="D1449" s="122"/>
      <c r="E1449" s="3"/>
      <c r="F1449" s="3"/>
      <c r="G1449" s="3"/>
      <c r="H1449" s="3"/>
      <c r="I1449" s="120"/>
      <c r="J1449" s="3"/>
      <c r="K1449" s="95" t="str" cm="1">
        <f t="array" ref="K1449">IF(OR($J$14 = "A",$J$14 = "B",$J$14 = "C"),IF(I1449="","",IF(LEN(I1449)&gt;2,_xlfn.IFS(ISNUMBER(SEARCH("_",I1449)),I1449,ISNUMBER(SEARCH(", ",I1449)),SUBSTITUTE(I1449,", ","_"),ISNUMBER(SEARCH("/ ",I1449)),SUBSTITUTE(I1449,"/ ","_"),ISNUMBER(SEARCH(",",I1449)),SUBSTITUTE(I1449,",","_"),ISNUMBER(SEARCH("/",I1449)),SUBSTITUTE(I1449,"/","_"),ISNUMBER(SEARCH("",I1449)),I1449),I1449)),IF(OR($J$14 = "J",$J$14 = "K"),"",IF(D1449="","",IF(LEN(D1449)&gt;2,_xlfn.IFS(ISNUMBER(SEARCH("_",D1449)),D1449,ISNUMBER(SEARCH(", ",D1449)),SUBSTITUTE(D1449,", ","_"),ISNUMBER(SEARCH("/ ",D1449)),SUBSTITUTE(D1449,"/ ","_"),ISNUMBER(SEARCH(",",D1449)),SUBSTITUTE(D1449,",","_"),ISNUMBER(SEARCH("/",D1449)),SUBSTITUTE(D1449,"/","_"),ISNUMBER(SEARCH("",D1449)),D1449),D1449))))</f>
        <v/>
      </c>
      <c r="L1449" s="1"/>
      <c r="M1449" s="1" t="str">
        <f t="shared" si="111"/>
        <v/>
      </c>
      <c r="N1449" s="94" t="str">
        <f>IF($L1449="None","",IF(ISERROR(VLOOKUP($L1449,Info!$B$4:$B$266,1,FALSE)),"",VLOOKUP($L1449,Info!$B$4:$L$266,5,FALSE)))</f>
        <v/>
      </c>
      <c r="O1449" s="94" t="str">
        <f>IF(K1449="","",IF(AND($J$12&lt;&gt;"ABC",N1449="3"),"BAC",IF(N1449="3","ABC",IF($J$12&lt;&gt;"ABC",IF($J$10="Standard",VLOOKUP(K1449,Info!$BE$4:$BF$481,2,FALSE),VLOOKUP(K1449,Info!$BI$4:$BJ$482,2,FALSE)),IF($J$10="Standard",VLOOKUP(K1449,Info!$AG$4:$AH$2994,2,FALSE),VLOOKUP(K1449,Info!$AK$4:$AL$2997,2,FALSE))))))</f>
        <v/>
      </c>
      <c r="P1449" s="94" t="str">
        <f>IF($L1449="None","",IF(ISERROR(VLOOKUP($L1449,Info!$B$4:$B$266,1,FALSE)),"",VLOOKUP($L1449,Info!$B$4:$L$266,3,FALSE)))</f>
        <v/>
      </c>
      <c r="Q1449" s="96" t="str">
        <f>IF($L1449="None","",IF(ISERROR(VLOOKUP($L1449,Info!$B$4:$B$266,1,FALSE)),"",VLOOKUP($L1449,Info!$B$4:$L$266,4,FALSE)))</f>
        <v/>
      </c>
      <c r="R1449" s="1"/>
      <c r="S1449" s="6" t="str">
        <f t="shared" si="112"/>
        <v/>
      </c>
      <c r="T1449" s="6" t="str">
        <f>IF($L1449="None","",IF(ISERROR(VLOOKUP($L1449,Info!$B$4:$B$266,1,FALSE)),"",VLOOKUP($L1449,Info!$B$4:$L$266,11,FALSE)))</f>
        <v/>
      </c>
      <c r="U1449" s="1"/>
      <c r="V1449" s="1"/>
      <c r="W1449" s="1"/>
      <c r="X1449" s="1" t="str">
        <f>IF($L1449="None","",IF(ISERROR(VLOOKUP($L1449,Info!$B$4:$B$266,1,FALSE)),"",IF(OR(W1449="Metallic Liquid Tight",W1449="Non-Metallic Liquid Tight",W1449="LSZH",W1449="Greenfield"),VLOOKUP($L1449,Info!$B$4:$L$266,7,FALSE),"N/A")))</f>
        <v/>
      </c>
      <c r="Y1449" s="1"/>
      <c r="Z1449" s="96" t="str">
        <f>IF($L1449="None","",IF(ISERROR(VLOOKUP($L1449,Info!$B$4:$B$266,1,FALSE)),"",VLOOKUP($L1449,Info!$B$4:$L$266,9,FALSE)))</f>
        <v/>
      </c>
      <c r="AA1449" s="96" t="str">
        <f>IF($L1449="None","",IF(ISERROR(VLOOKUP($L1449,Info!$B$4:$B$266,1,FALSE)),"",VLOOKUP($L1449,Info!$B$4:$L$266,8,FALSE)))</f>
        <v/>
      </c>
      <c r="AB1449" s="96" t="str">
        <f>IF($L1449="None","",IF(ISERROR(VLOOKUP($L1449,Info!$B$4:$B$266,1,FALSE)),"",VLOOKUP($L1449,Info!$B$4:$L$266,10,FALSE)))</f>
        <v/>
      </c>
      <c r="AC1449" s="1" t="str">
        <f>IF(W1449="SO Cable","Black,White",IF(O1449="","",IF(P1449="","",IF($J$12&lt;&gt;"ABC",IF(P1449&lt;="250",VLOOKUP(O1449,Info!$AZ$4:$BB$22,3,FALSE),VLOOKUP(O1449,Info!$AZ$23:$BB$39,3,FALSE)),IF(P1449&lt;="250",VLOOKUP(O1449,Info!$AO$4:$AQ$22,3,FALSE),VLOOKUP(O1449,Info!$AO$23:$AP$39,3,FALSE))))))</f>
        <v/>
      </c>
      <c r="AD1449" s="1"/>
      <c r="AE1449" s="1" t="str">
        <f>IF($L1449="None","",IF(ISERROR(VLOOKUP($L1449,Info!$B$4:$B$266,1,FALSE)),"",VLOOKUP($L1449,Info!$B$4:$L$266,4,FALSE)))</f>
        <v/>
      </c>
      <c r="AF1449" s="1" t="str">
        <f>IF($L1449="None","",IF(ISERROR(VLOOKUP($L1449,Info!$B$4:$B$266,1,FALSE)),"",VLOOKUP($L1449,Info!$B$4:$L$266,6,FALSE)))</f>
        <v/>
      </c>
      <c r="AG1449" s="1"/>
      <c r="AH1449" s="33" t="str" cm="1">
        <f t="array" ref="AH1449">IF(AND(L1449&lt;&gt;"",O1449&lt;&gt;"",R1449:S1449&lt;&gt;"",W1449:X1449&lt;&gt;"",Z1449:AA1449&lt;&gt;"",AC1449&lt;&gt;""),"Good","Bad")</f>
        <v>Bad</v>
      </c>
      <c r="AL1449" t="str" cm="1">
        <f t="array" ref="AL1449">IF(R1449&gt;0,_xlfn.IFS(COUNTIF($L$20:L1449,"&lt;&gt;")&lt;101,1,COUNTIF($L$20:L1449,"&lt;&gt;")&lt;201,2,COUNTIF($L$20:L1449,"&lt;&gt;")&lt;301,3,COUNTIF($L$20:L1449,"&lt;&gt;")&lt;401,4,COUNTIF($L$20:L1449,"&lt;&gt;")&lt;501,5,COUNTIF($L$20:L1449,"&lt;&gt;")&lt;601,6,COUNTIF($L$20:L1449,"&lt;&gt;")&lt;701,7,COUNTIF($L$20:L1449,"&lt;&gt;")&lt;801,8,COUNTIF($L$20:L1449,"&lt;&gt;")&lt;901,9,COUNTIF($L$20:L1449,"&lt;&gt;")&lt;1001,10,COUNTIF($L$20:L1449,"&lt;&gt;")&lt;1101,11,COUNTIF($L$20:L1449,"&lt;&gt;")&lt;1201,12,COUNTIF($L$20:L1449,"&lt;&gt;")&lt;1301,13,COUNTIF($L$20:L1449,"&lt;&gt;")&lt;1401,14,COUNTIF($L$20:L1449,"&lt;&gt;")&lt;1501,15,COUNTIF($L$20:L1449,"&lt;&gt;")&lt;1601,16,COUNTIF($L$20:L1449,"&lt;&gt;")&lt;1701,17,COUNTIF($L$20:L1449,"&lt;&gt;")&lt;1801,18,COUNTIF($L$20:L1449,"&lt;&gt;")&lt;1901,19,COUNTIF($L$20:L1449,"&lt;&gt;")&lt;2001,20,COUNTIF($L$20:L1449,"&lt;&gt;")&lt;2101,21,COUNTIF($L$20:L1449,"&lt;&gt;")&lt;2201,22,COUNTIF($L$20:L1449,"&lt;&gt;")&lt;2301,23,COUNTIF($L$20:L1449,"&lt;&gt;")&lt;2401,24,COUNTIF($L$20:L1449,"&lt;&gt;")&lt;2501,25,COUNTIF($L$20:L1449,"&lt;&gt;")&lt;2601,26,COUNTIF($L$20:L1449,"&lt;&gt;")&lt;2701,27,COUNTIF($L$20:L1449,"&lt;&gt;")&lt;2801,28,COUNTIF($L$20:L1449,"&lt;&gt;")&lt;2901,29,COUNTIF($L$20:L1449,"&lt;&gt;")&lt;3001,30),"")</f>
        <v/>
      </c>
      <c r="AM1449" t="str">
        <f t="shared" si="110"/>
        <v/>
      </c>
      <c r="AN1449" t="str">
        <f t="shared" si="114"/>
        <v/>
      </c>
      <c r="AP1449" t="str">
        <f t="shared" si="113"/>
        <v/>
      </c>
      <c r="AQ1449" t="str">
        <f>IF(AO1449="","",COUNTIFS(AM1449:$AM$3019,AO1449))</f>
        <v/>
      </c>
    </row>
    <row r="1450" spans="1:43" x14ac:dyDescent="0.25">
      <c r="A1450" s="6" t="str">
        <f>IF(COUNT($A$20:A1449)&lt;&gt;$B$4,IF(A1449="","",A1449+1),"")</f>
        <v/>
      </c>
      <c r="B1450" s="3"/>
      <c r="C1450" s="3"/>
      <c r="D1450" s="122"/>
      <c r="E1450" s="3"/>
      <c r="F1450" s="3"/>
      <c r="G1450" s="3"/>
      <c r="H1450" s="3"/>
      <c r="I1450" s="120"/>
      <c r="J1450" s="3"/>
      <c r="K1450" s="95" t="str" cm="1">
        <f t="array" ref="K1450">IF(OR($J$14 = "A",$J$14 = "B",$J$14 = "C"),IF(I1450="","",IF(LEN(I1450)&gt;2,_xlfn.IFS(ISNUMBER(SEARCH("_",I1450)),I1450,ISNUMBER(SEARCH(", ",I1450)),SUBSTITUTE(I1450,", ","_"),ISNUMBER(SEARCH("/ ",I1450)),SUBSTITUTE(I1450,"/ ","_"),ISNUMBER(SEARCH(",",I1450)),SUBSTITUTE(I1450,",","_"),ISNUMBER(SEARCH("/",I1450)),SUBSTITUTE(I1450,"/","_"),ISNUMBER(SEARCH("",I1450)),I1450),I1450)),IF(OR($J$14 = "J",$J$14 = "K"),"",IF(D1450="","",IF(LEN(D1450)&gt;2,_xlfn.IFS(ISNUMBER(SEARCH("_",D1450)),D1450,ISNUMBER(SEARCH(", ",D1450)),SUBSTITUTE(D1450,", ","_"),ISNUMBER(SEARCH("/ ",D1450)),SUBSTITUTE(D1450,"/ ","_"),ISNUMBER(SEARCH(",",D1450)),SUBSTITUTE(D1450,",","_"),ISNUMBER(SEARCH("/",D1450)),SUBSTITUTE(D1450,"/","_"),ISNUMBER(SEARCH("",D1450)),D1450),D1450))))</f>
        <v/>
      </c>
      <c r="L1450" s="1"/>
      <c r="M1450" s="1" t="str">
        <f t="shared" si="111"/>
        <v/>
      </c>
      <c r="N1450" s="94" t="str">
        <f>IF($L1450="None","",IF(ISERROR(VLOOKUP($L1450,Info!$B$4:$B$266,1,FALSE)),"",VLOOKUP($L1450,Info!$B$4:$L$266,5,FALSE)))</f>
        <v/>
      </c>
      <c r="O1450" s="94" t="str">
        <f>IF(K1450="","",IF(AND($J$12&lt;&gt;"ABC",N1450="3"),"BAC",IF(N1450="3","ABC",IF($J$12&lt;&gt;"ABC",IF($J$10="Standard",VLOOKUP(K1450,Info!$BE$4:$BF$481,2,FALSE),VLOOKUP(K1450,Info!$BI$4:$BJ$482,2,FALSE)),IF($J$10="Standard",VLOOKUP(K1450,Info!$AG$4:$AH$2994,2,FALSE),VLOOKUP(K1450,Info!$AK$4:$AL$2997,2,FALSE))))))</f>
        <v/>
      </c>
      <c r="P1450" s="94" t="str">
        <f>IF($L1450="None","",IF(ISERROR(VLOOKUP($L1450,Info!$B$4:$B$266,1,FALSE)),"",VLOOKUP($L1450,Info!$B$4:$L$266,3,FALSE)))</f>
        <v/>
      </c>
      <c r="Q1450" s="96" t="str">
        <f>IF($L1450="None","",IF(ISERROR(VLOOKUP($L1450,Info!$B$4:$B$266,1,FALSE)),"",VLOOKUP($L1450,Info!$B$4:$L$266,4,FALSE)))</f>
        <v/>
      </c>
      <c r="R1450" s="1"/>
      <c r="S1450" s="6" t="str">
        <f t="shared" si="112"/>
        <v/>
      </c>
      <c r="T1450" s="6" t="str">
        <f>IF($L1450="None","",IF(ISERROR(VLOOKUP($L1450,Info!$B$4:$B$266,1,FALSE)),"",VLOOKUP($L1450,Info!$B$4:$L$266,11,FALSE)))</f>
        <v/>
      </c>
      <c r="U1450" s="1"/>
      <c r="V1450" s="1"/>
      <c r="W1450" s="1"/>
      <c r="X1450" s="1" t="str">
        <f>IF($L1450="None","",IF(ISERROR(VLOOKUP($L1450,Info!$B$4:$B$266,1,FALSE)),"",IF(OR(W1450="Metallic Liquid Tight",W1450="Non-Metallic Liquid Tight",W1450="LSZH",W1450="Greenfield"),VLOOKUP($L1450,Info!$B$4:$L$266,7,FALSE),"N/A")))</f>
        <v/>
      </c>
      <c r="Y1450" s="1"/>
      <c r="Z1450" s="96" t="str">
        <f>IF($L1450="None","",IF(ISERROR(VLOOKUP($L1450,Info!$B$4:$B$266,1,FALSE)),"",VLOOKUP($L1450,Info!$B$4:$L$266,9,FALSE)))</f>
        <v/>
      </c>
      <c r="AA1450" s="96" t="str">
        <f>IF($L1450="None","",IF(ISERROR(VLOOKUP($L1450,Info!$B$4:$B$266,1,FALSE)),"",VLOOKUP($L1450,Info!$B$4:$L$266,8,FALSE)))</f>
        <v/>
      </c>
      <c r="AB1450" s="96" t="str">
        <f>IF($L1450="None","",IF(ISERROR(VLOOKUP($L1450,Info!$B$4:$B$266,1,FALSE)),"",VLOOKUP($L1450,Info!$B$4:$L$266,10,FALSE)))</f>
        <v/>
      </c>
      <c r="AC1450" s="1" t="str">
        <f>IF(W1450="SO Cable","Black,White",IF(O1450="","",IF(P1450="","",IF($J$12&lt;&gt;"ABC",IF(P1450&lt;="250",VLOOKUP(O1450,Info!$AZ$4:$BB$22,3,FALSE),VLOOKUP(O1450,Info!$AZ$23:$BB$39,3,FALSE)),IF(P1450&lt;="250",VLOOKUP(O1450,Info!$AO$4:$AQ$22,3,FALSE),VLOOKUP(O1450,Info!$AO$23:$AP$39,3,FALSE))))))</f>
        <v/>
      </c>
      <c r="AD1450" s="1"/>
      <c r="AE1450" s="1" t="str">
        <f>IF($L1450="None","",IF(ISERROR(VLOOKUP($L1450,Info!$B$4:$B$266,1,FALSE)),"",VLOOKUP($L1450,Info!$B$4:$L$266,4,FALSE)))</f>
        <v/>
      </c>
      <c r="AF1450" s="1" t="str">
        <f>IF($L1450="None","",IF(ISERROR(VLOOKUP($L1450,Info!$B$4:$B$266,1,FALSE)),"",VLOOKUP($L1450,Info!$B$4:$L$266,6,FALSE)))</f>
        <v/>
      </c>
      <c r="AG1450" s="1"/>
      <c r="AH1450" s="33" t="str" cm="1">
        <f t="array" ref="AH1450">IF(AND(L1450&lt;&gt;"",O1450&lt;&gt;"",R1450:S1450&lt;&gt;"",W1450:X1450&lt;&gt;"",Z1450:AA1450&lt;&gt;"",AC1450&lt;&gt;""),"Good","Bad")</f>
        <v>Bad</v>
      </c>
      <c r="AL1450" t="str" cm="1">
        <f t="array" ref="AL1450">IF(R1450&gt;0,_xlfn.IFS(COUNTIF($L$20:L1450,"&lt;&gt;")&lt;101,1,COUNTIF($L$20:L1450,"&lt;&gt;")&lt;201,2,COUNTIF($L$20:L1450,"&lt;&gt;")&lt;301,3,COUNTIF($L$20:L1450,"&lt;&gt;")&lt;401,4,COUNTIF($L$20:L1450,"&lt;&gt;")&lt;501,5,COUNTIF($L$20:L1450,"&lt;&gt;")&lt;601,6,COUNTIF($L$20:L1450,"&lt;&gt;")&lt;701,7,COUNTIF($L$20:L1450,"&lt;&gt;")&lt;801,8,COUNTIF($L$20:L1450,"&lt;&gt;")&lt;901,9,COUNTIF($L$20:L1450,"&lt;&gt;")&lt;1001,10,COUNTIF($L$20:L1450,"&lt;&gt;")&lt;1101,11,COUNTIF($L$20:L1450,"&lt;&gt;")&lt;1201,12,COUNTIF($L$20:L1450,"&lt;&gt;")&lt;1301,13,COUNTIF($L$20:L1450,"&lt;&gt;")&lt;1401,14,COUNTIF($L$20:L1450,"&lt;&gt;")&lt;1501,15,COUNTIF($L$20:L1450,"&lt;&gt;")&lt;1601,16,COUNTIF($L$20:L1450,"&lt;&gt;")&lt;1701,17,COUNTIF($L$20:L1450,"&lt;&gt;")&lt;1801,18,COUNTIF($L$20:L1450,"&lt;&gt;")&lt;1901,19,COUNTIF($L$20:L1450,"&lt;&gt;")&lt;2001,20,COUNTIF($L$20:L1450,"&lt;&gt;")&lt;2101,21,COUNTIF($L$20:L1450,"&lt;&gt;")&lt;2201,22,COUNTIF($L$20:L1450,"&lt;&gt;")&lt;2301,23,COUNTIF($L$20:L1450,"&lt;&gt;")&lt;2401,24,COUNTIF($L$20:L1450,"&lt;&gt;")&lt;2501,25,COUNTIF($L$20:L1450,"&lt;&gt;")&lt;2601,26,COUNTIF($L$20:L1450,"&lt;&gt;")&lt;2701,27,COUNTIF($L$20:L1450,"&lt;&gt;")&lt;2801,28,COUNTIF($L$20:L1450,"&lt;&gt;")&lt;2901,29,COUNTIF($L$20:L1450,"&lt;&gt;")&lt;3001,30),"")</f>
        <v/>
      </c>
      <c r="AM1450" t="str">
        <f t="shared" si="110"/>
        <v/>
      </c>
      <c r="AN1450" t="str">
        <f t="shared" si="114"/>
        <v/>
      </c>
      <c r="AP1450" t="str">
        <f t="shared" si="113"/>
        <v/>
      </c>
      <c r="AQ1450" t="str">
        <f>IF(AO1450="","",COUNTIFS(AM1450:$AM$3019,AO1450))</f>
        <v/>
      </c>
    </row>
    <row r="1451" spans="1:43" x14ac:dyDescent="0.25">
      <c r="A1451" s="6" t="str">
        <f>IF(COUNT($A$20:A1450)&lt;&gt;$B$4,IF(A1450="","",A1450+1),"")</f>
        <v/>
      </c>
      <c r="B1451" s="3"/>
      <c r="C1451" s="3"/>
      <c r="D1451" s="122"/>
      <c r="E1451" s="3"/>
      <c r="F1451" s="3"/>
      <c r="G1451" s="3"/>
      <c r="H1451" s="3"/>
      <c r="I1451" s="120"/>
      <c r="J1451" s="3"/>
      <c r="K1451" s="95" t="str" cm="1">
        <f t="array" ref="K1451">IF(OR($J$14 = "A",$J$14 = "B",$J$14 = "C"),IF(I1451="","",IF(LEN(I1451)&gt;2,_xlfn.IFS(ISNUMBER(SEARCH("_",I1451)),I1451,ISNUMBER(SEARCH(", ",I1451)),SUBSTITUTE(I1451,", ","_"),ISNUMBER(SEARCH("/ ",I1451)),SUBSTITUTE(I1451,"/ ","_"),ISNUMBER(SEARCH(",",I1451)),SUBSTITUTE(I1451,",","_"),ISNUMBER(SEARCH("/",I1451)),SUBSTITUTE(I1451,"/","_"),ISNUMBER(SEARCH("",I1451)),I1451),I1451)),IF(OR($J$14 = "J",$J$14 = "K"),"",IF(D1451="","",IF(LEN(D1451)&gt;2,_xlfn.IFS(ISNUMBER(SEARCH("_",D1451)),D1451,ISNUMBER(SEARCH(", ",D1451)),SUBSTITUTE(D1451,", ","_"),ISNUMBER(SEARCH("/ ",D1451)),SUBSTITUTE(D1451,"/ ","_"),ISNUMBER(SEARCH(",",D1451)),SUBSTITUTE(D1451,",","_"),ISNUMBER(SEARCH("/",D1451)),SUBSTITUTE(D1451,"/","_"),ISNUMBER(SEARCH("",D1451)),D1451),D1451))))</f>
        <v/>
      </c>
      <c r="L1451" s="1"/>
      <c r="M1451" s="1" t="str">
        <f t="shared" si="111"/>
        <v/>
      </c>
      <c r="N1451" s="94" t="str">
        <f>IF($L1451="None","",IF(ISERROR(VLOOKUP($L1451,Info!$B$4:$B$266,1,FALSE)),"",VLOOKUP($L1451,Info!$B$4:$L$266,5,FALSE)))</f>
        <v/>
      </c>
      <c r="O1451" s="94" t="str">
        <f>IF(K1451="","",IF(AND($J$12&lt;&gt;"ABC",N1451="3"),"BAC",IF(N1451="3","ABC",IF($J$12&lt;&gt;"ABC",IF($J$10="Standard",VLOOKUP(K1451,Info!$BE$4:$BF$481,2,FALSE),VLOOKUP(K1451,Info!$BI$4:$BJ$482,2,FALSE)),IF($J$10="Standard",VLOOKUP(K1451,Info!$AG$4:$AH$2994,2,FALSE),VLOOKUP(K1451,Info!$AK$4:$AL$2997,2,FALSE))))))</f>
        <v/>
      </c>
      <c r="P1451" s="94" t="str">
        <f>IF($L1451="None","",IF(ISERROR(VLOOKUP($L1451,Info!$B$4:$B$266,1,FALSE)),"",VLOOKUP($L1451,Info!$B$4:$L$266,3,FALSE)))</f>
        <v/>
      </c>
      <c r="Q1451" s="96" t="str">
        <f>IF($L1451="None","",IF(ISERROR(VLOOKUP($L1451,Info!$B$4:$B$266,1,FALSE)),"",VLOOKUP($L1451,Info!$B$4:$L$266,4,FALSE)))</f>
        <v/>
      </c>
      <c r="R1451" s="1"/>
      <c r="S1451" s="6" t="str">
        <f t="shared" si="112"/>
        <v/>
      </c>
      <c r="T1451" s="6" t="str">
        <f>IF($L1451="None","",IF(ISERROR(VLOOKUP($L1451,Info!$B$4:$B$266,1,FALSE)),"",VLOOKUP($L1451,Info!$B$4:$L$266,11,FALSE)))</f>
        <v/>
      </c>
      <c r="U1451" s="1"/>
      <c r="V1451" s="1"/>
      <c r="W1451" s="1"/>
      <c r="X1451" s="1" t="str">
        <f>IF($L1451="None","",IF(ISERROR(VLOOKUP($L1451,Info!$B$4:$B$266,1,FALSE)),"",IF(OR(W1451="Metallic Liquid Tight",W1451="Non-Metallic Liquid Tight",W1451="LSZH",W1451="Greenfield"),VLOOKUP($L1451,Info!$B$4:$L$266,7,FALSE),"N/A")))</f>
        <v/>
      </c>
      <c r="Y1451" s="1"/>
      <c r="Z1451" s="96" t="str">
        <f>IF($L1451="None","",IF(ISERROR(VLOOKUP($L1451,Info!$B$4:$B$266,1,FALSE)),"",VLOOKUP($L1451,Info!$B$4:$L$266,9,FALSE)))</f>
        <v/>
      </c>
      <c r="AA1451" s="96" t="str">
        <f>IF($L1451="None","",IF(ISERROR(VLOOKUP($L1451,Info!$B$4:$B$266,1,FALSE)),"",VLOOKUP($L1451,Info!$B$4:$L$266,8,FALSE)))</f>
        <v/>
      </c>
      <c r="AB1451" s="96" t="str">
        <f>IF($L1451="None","",IF(ISERROR(VLOOKUP($L1451,Info!$B$4:$B$266,1,FALSE)),"",VLOOKUP($L1451,Info!$B$4:$L$266,10,FALSE)))</f>
        <v/>
      </c>
      <c r="AC1451" s="1" t="str">
        <f>IF(W1451="SO Cable","Black,White",IF(O1451="","",IF(P1451="","",IF($J$12&lt;&gt;"ABC",IF(P1451&lt;="250",VLOOKUP(O1451,Info!$AZ$4:$BB$22,3,FALSE),VLOOKUP(O1451,Info!$AZ$23:$BB$39,3,FALSE)),IF(P1451&lt;="250",VLOOKUP(O1451,Info!$AO$4:$AQ$22,3,FALSE),VLOOKUP(O1451,Info!$AO$23:$AP$39,3,FALSE))))))</f>
        <v/>
      </c>
      <c r="AD1451" s="1"/>
      <c r="AE1451" s="1" t="str">
        <f>IF($L1451="None","",IF(ISERROR(VLOOKUP($L1451,Info!$B$4:$B$266,1,FALSE)),"",VLOOKUP($L1451,Info!$B$4:$L$266,4,FALSE)))</f>
        <v/>
      </c>
      <c r="AF1451" s="1" t="str">
        <f>IF($L1451="None","",IF(ISERROR(VLOOKUP($L1451,Info!$B$4:$B$266,1,FALSE)),"",VLOOKUP($L1451,Info!$B$4:$L$266,6,FALSE)))</f>
        <v/>
      </c>
      <c r="AG1451" s="1"/>
      <c r="AH1451" s="33" t="str" cm="1">
        <f t="array" ref="AH1451">IF(AND(L1451&lt;&gt;"",O1451&lt;&gt;"",R1451:S1451&lt;&gt;"",W1451:X1451&lt;&gt;"",Z1451:AA1451&lt;&gt;"",AC1451&lt;&gt;""),"Good","Bad")</f>
        <v>Bad</v>
      </c>
      <c r="AL1451" t="str" cm="1">
        <f t="array" ref="AL1451">IF(R1451&gt;0,_xlfn.IFS(COUNTIF($L$20:L1451,"&lt;&gt;")&lt;101,1,COUNTIF($L$20:L1451,"&lt;&gt;")&lt;201,2,COUNTIF($L$20:L1451,"&lt;&gt;")&lt;301,3,COUNTIF($L$20:L1451,"&lt;&gt;")&lt;401,4,COUNTIF($L$20:L1451,"&lt;&gt;")&lt;501,5,COUNTIF($L$20:L1451,"&lt;&gt;")&lt;601,6,COUNTIF($L$20:L1451,"&lt;&gt;")&lt;701,7,COUNTIF($L$20:L1451,"&lt;&gt;")&lt;801,8,COUNTIF($L$20:L1451,"&lt;&gt;")&lt;901,9,COUNTIF($L$20:L1451,"&lt;&gt;")&lt;1001,10,COUNTIF($L$20:L1451,"&lt;&gt;")&lt;1101,11,COUNTIF($L$20:L1451,"&lt;&gt;")&lt;1201,12,COUNTIF($L$20:L1451,"&lt;&gt;")&lt;1301,13,COUNTIF($L$20:L1451,"&lt;&gt;")&lt;1401,14,COUNTIF($L$20:L1451,"&lt;&gt;")&lt;1501,15,COUNTIF($L$20:L1451,"&lt;&gt;")&lt;1601,16,COUNTIF($L$20:L1451,"&lt;&gt;")&lt;1701,17,COUNTIF($L$20:L1451,"&lt;&gt;")&lt;1801,18,COUNTIF($L$20:L1451,"&lt;&gt;")&lt;1901,19,COUNTIF($L$20:L1451,"&lt;&gt;")&lt;2001,20,COUNTIF($L$20:L1451,"&lt;&gt;")&lt;2101,21,COUNTIF($L$20:L1451,"&lt;&gt;")&lt;2201,22,COUNTIF($L$20:L1451,"&lt;&gt;")&lt;2301,23,COUNTIF($L$20:L1451,"&lt;&gt;")&lt;2401,24,COUNTIF($L$20:L1451,"&lt;&gt;")&lt;2501,25,COUNTIF($L$20:L1451,"&lt;&gt;")&lt;2601,26,COUNTIF($L$20:L1451,"&lt;&gt;")&lt;2701,27,COUNTIF($L$20:L1451,"&lt;&gt;")&lt;2801,28,COUNTIF($L$20:L1451,"&lt;&gt;")&lt;2901,29,COUNTIF($L$20:L1451,"&lt;&gt;")&lt;3001,30),"")</f>
        <v/>
      </c>
      <c r="AM1451" t="str">
        <f t="shared" si="110"/>
        <v/>
      </c>
      <c r="AN1451" t="str">
        <f t="shared" si="114"/>
        <v/>
      </c>
      <c r="AP1451" t="str">
        <f t="shared" si="113"/>
        <v/>
      </c>
      <c r="AQ1451" t="str">
        <f>IF(AO1451="","",COUNTIFS(AM1451:$AM$3019,AO1451))</f>
        <v/>
      </c>
    </row>
    <row r="1452" spans="1:43" x14ac:dyDescent="0.25">
      <c r="A1452" s="6" t="str">
        <f>IF(COUNT($A$20:A1451)&lt;&gt;$B$4,IF(A1451="","",A1451+1),"")</f>
        <v/>
      </c>
      <c r="B1452" s="3"/>
      <c r="C1452" s="3"/>
      <c r="D1452" s="122"/>
      <c r="E1452" s="3"/>
      <c r="F1452" s="3"/>
      <c r="G1452" s="3"/>
      <c r="H1452" s="3"/>
      <c r="I1452" s="120"/>
      <c r="J1452" s="3"/>
      <c r="K1452" s="95" t="str" cm="1">
        <f t="array" ref="K1452">IF(OR($J$14 = "A",$J$14 = "B",$J$14 = "C"),IF(I1452="","",IF(LEN(I1452)&gt;2,_xlfn.IFS(ISNUMBER(SEARCH("_",I1452)),I1452,ISNUMBER(SEARCH(", ",I1452)),SUBSTITUTE(I1452,", ","_"),ISNUMBER(SEARCH("/ ",I1452)),SUBSTITUTE(I1452,"/ ","_"),ISNUMBER(SEARCH(",",I1452)),SUBSTITUTE(I1452,",","_"),ISNUMBER(SEARCH("/",I1452)),SUBSTITUTE(I1452,"/","_"),ISNUMBER(SEARCH("",I1452)),I1452),I1452)),IF(OR($J$14 = "J",$J$14 = "K"),"",IF(D1452="","",IF(LEN(D1452)&gt;2,_xlfn.IFS(ISNUMBER(SEARCH("_",D1452)),D1452,ISNUMBER(SEARCH(", ",D1452)),SUBSTITUTE(D1452,", ","_"),ISNUMBER(SEARCH("/ ",D1452)),SUBSTITUTE(D1452,"/ ","_"),ISNUMBER(SEARCH(",",D1452)),SUBSTITUTE(D1452,",","_"),ISNUMBER(SEARCH("/",D1452)),SUBSTITUTE(D1452,"/","_"),ISNUMBER(SEARCH("",D1452)),D1452),D1452))))</f>
        <v/>
      </c>
      <c r="L1452" s="1"/>
      <c r="M1452" s="1" t="str">
        <f t="shared" si="111"/>
        <v/>
      </c>
      <c r="N1452" s="94" t="str">
        <f>IF($L1452="None","",IF(ISERROR(VLOOKUP($L1452,Info!$B$4:$B$266,1,FALSE)),"",VLOOKUP($L1452,Info!$B$4:$L$266,5,FALSE)))</f>
        <v/>
      </c>
      <c r="O1452" s="94" t="str">
        <f>IF(K1452="","",IF(AND($J$12&lt;&gt;"ABC",N1452="3"),"BAC",IF(N1452="3","ABC",IF($J$12&lt;&gt;"ABC",IF($J$10="Standard",VLOOKUP(K1452,Info!$BE$4:$BF$481,2,FALSE),VLOOKUP(K1452,Info!$BI$4:$BJ$482,2,FALSE)),IF($J$10="Standard",VLOOKUP(K1452,Info!$AG$4:$AH$2994,2,FALSE),VLOOKUP(K1452,Info!$AK$4:$AL$2997,2,FALSE))))))</f>
        <v/>
      </c>
      <c r="P1452" s="94" t="str">
        <f>IF($L1452="None","",IF(ISERROR(VLOOKUP($L1452,Info!$B$4:$B$266,1,FALSE)),"",VLOOKUP($L1452,Info!$B$4:$L$266,3,FALSE)))</f>
        <v/>
      </c>
      <c r="Q1452" s="96" t="str">
        <f>IF($L1452="None","",IF(ISERROR(VLOOKUP($L1452,Info!$B$4:$B$266,1,FALSE)),"",VLOOKUP($L1452,Info!$B$4:$L$266,4,FALSE)))</f>
        <v/>
      </c>
      <c r="R1452" s="1"/>
      <c r="S1452" s="6" t="str">
        <f t="shared" si="112"/>
        <v/>
      </c>
      <c r="T1452" s="6" t="str">
        <f>IF($L1452="None","",IF(ISERROR(VLOOKUP($L1452,Info!$B$4:$B$266,1,FALSE)),"",VLOOKUP($L1452,Info!$B$4:$L$266,11,FALSE)))</f>
        <v/>
      </c>
      <c r="U1452" s="1"/>
      <c r="V1452" s="1"/>
      <c r="W1452" s="1"/>
      <c r="X1452" s="1" t="str">
        <f>IF($L1452="None","",IF(ISERROR(VLOOKUP($L1452,Info!$B$4:$B$266,1,FALSE)),"",IF(OR(W1452="Metallic Liquid Tight",W1452="Non-Metallic Liquid Tight",W1452="LSZH",W1452="Greenfield"),VLOOKUP($L1452,Info!$B$4:$L$266,7,FALSE),"N/A")))</f>
        <v/>
      </c>
      <c r="Y1452" s="1"/>
      <c r="Z1452" s="96" t="str">
        <f>IF($L1452="None","",IF(ISERROR(VLOOKUP($L1452,Info!$B$4:$B$266,1,FALSE)),"",VLOOKUP($L1452,Info!$B$4:$L$266,9,FALSE)))</f>
        <v/>
      </c>
      <c r="AA1452" s="96" t="str">
        <f>IF($L1452="None","",IF(ISERROR(VLOOKUP($L1452,Info!$B$4:$B$266,1,FALSE)),"",VLOOKUP($L1452,Info!$B$4:$L$266,8,FALSE)))</f>
        <v/>
      </c>
      <c r="AB1452" s="96" t="str">
        <f>IF($L1452="None","",IF(ISERROR(VLOOKUP($L1452,Info!$B$4:$B$266,1,FALSE)),"",VLOOKUP($L1452,Info!$B$4:$L$266,10,FALSE)))</f>
        <v/>
      </c>
      <c r="AC1452" s="1" t="str">
        <f>IF(W1452="SO Cable","Black,White",IF(O1452="","",IF(P1452="","",IF($J$12&lt;&gt;"ABC",IF(P1452&lt;="250",VLOOKUP(O1452,Info!$AZ$4:$BB$22,3,FALSE),VLOOKUP(O1452,Info!$AZ$23:$BB$39,3,FALSE)),IF(P1452&lt;="250",VLOOKUP(O1452,Info!$AO$4:$AQ$22,3,FALSE),VLOOKUP(O1452,Info!$AO$23:$AP$39,3,FALSE))))))</f>
        <v/>
      </c>
      <c r="AD1452" s="1"/>
      <c r="AE1452" s="1" t="str">
        <f>IF($L1452="None","",IF(ISERROR(VLOOKUP($L1452,Info!$B$4:$B$266,1,FALSE)),"",VLOOKUP($L1452,Info!$B$4:$L$266,4,FALSE)))</f>
        <v/>
      </c>
      <c r="AF1452" s="1" t="str">
        <f>IF($L1452="None","",IF(ISERROR(VLOOKUP($L1452,Info!$B$4:$B$266,1,FALSE)),"",VLOOKUP($L1452,Info!$B$4:$L$266,6,FALSE)))</f>
        <v/>
      </c>
      <c r="AG1452" s="1"/>
      <c r="AH1452" s="33" t="str" cm="1">
        <f t="array" ref="AH1452">IF(AND(L1452&lt;&gt;"",O1452&lt;&gt;"",R1452:S1452&lt;&gt;"",W1452:X1452&lt;&gt;"",Z1452:AA1452&lt;&gt;"",AC1452&lt;&gt;""),"Good","Bad")</f>
        <v>Bad</v>
      </c>
      <c r="AL1452" t="str" cm="1">
        <f t="array" ref="AL1452">IF(R1452&gt;0,_xlfn.IFS(COUNTIF($L$20:L1452,"&lt;&gt;")&lt;101,1,COUNTIF($L$20:L1452,"&lt;&gt;")&lt;201,2,COUNTIF($L$20:L1452,"&lt;&gt;")&lt;301,3,COUNTIF($L$20:L1452,"&lt;&gt;")&lt;401,4,COUNTIF($L$20:L1452,"&lt;&gt;")&lt;501,5,COUNTIF($L$20:L1452,"&lt;&gt;")&lt;601,6,COUNTIF($L$20:L1452,"&lt;&gt;")&lt;701,7,COUNTIF($L$20:L1452,"&lt;&gt;")&lt;801,8,COUNTIF($L$20:L1452,"&lt;&gt;")&lt;901,9,COUNTIF($L$20:L1452,"&lt;&gt;")&lt;1001,10,COUNTIF($L$20:L1452,"&lt;&gt;")&lt;1101,11,COUNTIF($L$20:L1452,"&lt;&gt;")&lt;1201,12,COUNTIF($L$20:L1452,"&lt;&gt;")&lt;1301,13,COUNTIF($L$20:L1452,"&lt;&gt;")&lt;1401,14,COUNTIF($L$20:L1452,"&lt;&gt;")&lt;1501,15,COUNTIF($L$20:L1452,"&lt;&gt;")&lt;1601,16,COUNTIF($L$20:L1452,"&lt;&gt;")&lt;1701,17,COUNTIF($L$20:L1452,"&lt;&gt;")&lt;1801,18,COUNTIF($L$20:L1452,"&lt;&gt;")&lt;1901,19,COUNTIF($L$20:L1452,"&lt;&gt;")&lt;2001,20,COUNTIF($L$20:L1452,"&lt;&gt;")&lt;2101,21,COUNTIF($L$20:L1452,"&lt;&gt;")&lt;2201,22,COUNTIF($L$20:L1452,"&lt;&gt;")&lt;2301,23,COUNTIF($L$20:L1452,"&lt;&gt;")&lt;2401,24,COUNTIF($L$20:L1452,"&lt;&gt;")&lt;2501,25,COUNTIF($L$20:L1452,"&lt;&gt;")&lt;2601,26,COUNTIF($L$20:L1452,"&lt;&gt;")&lt;2701,27,COUNTIF($L$20:L1452,"&lt;&gt;")&lt;2801,28,COUNTIF($L$20:L1452,"&lt;&gt;")&lt;2901,29,COUNTIF($L$20:L1452,"&lt;&gt;")&lt;3001,30),"")</f>
        <v/>
      </c>
      <c r="AM1452" t="str">
        <f t="shared" si="110"/>
        <v/>
      </c>
      <c r="AN1452" t="str">
        <f t="shared" si="114"/>
        <v/>
      </c>
      <c r="AP1452" t="str">
        <f t="shared" si="113"/>
        <v/>
      </c>
      <c r="AQ1452" t="str">
        <f>IF(AO1452="","",COUNTIFS(AM1452:$AM$3019,AO1452))</f>
        <v/>
      </c>
    </row>
    <row r="1453" spans="1:43" x14ac:dyDescent="0.25">
      <c r="A1453" s="6" t="str">
        <f>IF(COUNT($A$20:A1452)&lt;&gt;$B$4,IF(A1452="","",A1452+1),"")</f>
        <v/>
      </c>
      <c r="B1453" s="3"/>
      <c r="C1453" s="3"/>
      <c r="D1453" s="122"/>
      <c r="E1453" s="3"/>
      <c r="F1453" s="3"/>
      <c r="G1453" s="3"/>
      <c r="H1453" s="3"/>
      <c r="I1453" s="120"/>
      <c r="J1453" s="3"/>
      <c r="K1453" s="95" t="str" cm="1">
        <f t="array" ref="K1453">IF(OR($J$14 = "A",$J$14 = "B",$J$14 = "C"),IF(I1453="","",IF(LEN(I1453)&gt;2,_xlfn.IFS(ISNUMBER(SEARCH("_",I1453)),I1453,ISNUMBER(SEARCH(", ",I1453)),SUBSTITUTE(I1453,", ","_"),ISNUMBER(SEARCH("/ ",I1453)),SUBSTITUTE(I1453,"/ ","_"),ISNUMBER(SEARCH(",",I1453)),SUBSTITUTE(I1453,",","_"),ISNUMBER(SEARCH("/",I1453)),SUBSTITUTE(I1453,"/","_"),ISNUMBER(SEARCH("",I1453)),I1453),I1453)),IF(OR($J$14 = "J",$J$14 = "K"),"",IF(D1453="","",IF(LEN(D1453)&gt;2,_xlfn.IFS(ISNUMBER(SEARCH("_",D1453)),D1453,ISNUMBER(SEARCH(", ",D1453)),SUBSTITUTE(D1453,", ","_"),ISNUMBER(SEARCH("/ ",D1453)),SUBSTITUTE(D1453,"/ ","_"),ISNUMBER(SEARCH(",",D1453)),SUBSTITUTE(D1453,",","_"),ISNUMBER(SEARCH("/",D1453)),SUBSTITUTE(D1453,"/","_"),ISNUMBER(SEARCH("",D1453)),D1453),D1453))))</f>
        <v/>
      </c>
      <c r="L1453" s="1"/>
      <c r="M1453" s="1" t="str">
        <f t="shared" si="111"/>
        <v/>
      </c>
      <c r="N1453" s="94" t="str">
        <f>IF($L1453="None","",IF(ISERROR(VLOOKUP($L1453,Info!$B$4:$B$266,1,FALSE)),"",VLOOKUP($L1453,Info!$B$4:$L$266,5,FALSE)))</f>
        <v/>
      </c>
      <c r="O1453" s="94" t="str">
        <f>IF(K1453="","",IF(AND($J$12&lt;&gt;"ABC",N1453="3"),"BAC",IF(N1453="3","ABC",IF($J$12&lt;&gt;"ABC",IF($J$10="Standard",VLOOKUP(K1453,Info!$BE$4:$BF$481,2,FALSE),VLOOKUP(K1453,Info!$BI$4:$BJ$482,2,FALSE)),IF($J$10="Standard",VLOOKUP(K1453,Info!$AG$4:$AH$2994,2,FALSE),VLOOKUP(K1453,Info!$AK$4:$AL$2997,2,FALSE))))))</f>
        <v/>
      </c>
      <c r="P1453" s="94" t="str">
        <f>IF($L1453="None","",IF(ISERROR(VLOOKUP($L1453,Info!$B$4:$B$266,1,FALSE)),"",VLOOKUP($L1453,Info!$B$4:$L$266,3,FALSE)))</f>
        <v/>
      </c>
      <c r="Q1453" s="96" t="str">
        <f>IF($L1453="None","",IF(ISERROR(VLOOKUP($L1453,Info!$B$4:$B$266,1,FALSE)),"",VLOOKUP($L1453,Info!$B$4:$L$266,4,FALSE)))</f>
        <v/>
      </c>
      <c r="R1453" s="1"/>
      <c r="S1453" s="6" t="str">
        <f t="shared" si="112"/>
        <v/>
      </c>
      <c r="T1453" s="6" t="str">
        <f>IF($L1453="None","",IF(ISERROR(VLOOKUP($L1453,Info!$B$4:$B$266,1,FALSE)),"",VLOOKUP($L1453,Info!$B$4:$L$266,11,FALSE)))</f>
        <v/>
      </c>
      <c r="U1453" s="1"/>
      <c r="V1453" s="1"/>
      <c r="W1453" s="1"/>
      <c r="X1453" s="1" t="str">
        <f>IF($L1453="None","",IF(ISERROR(VLOOKUP($L1453,Info!$B$4:$B$266,1,FALSE)),"",IF(OR(W1453="Metallic Liquid Tight",W1453="Non-Metallic Liquid Tight",W1453="LSZH",W1453="Greenfield"),VLOOKUP($L1453,Info!$B$4:$L$266,7,FALSE),"N/A")))</f>
        <v/>
      </c>
      <c r="Y1453" s="1"/>
      <c r="Z1453" s="96" t="str">
        <f>IF($L1453="None","",IF(ISERROR(VLOOKUP($L1453,Info!$B$4:$B$266,1,FALSE)),"",VLOOKUP($L1453,Info!$B$4:$L$266,9,FALSE)))</f>
        <v/>
      </c>
      <c r="AA1453" s="96" t="str">
        <f>IF($L1453="None","",IF(ISERROR(VLOOKUP($L1453,Info!$B$4:$B$266,1,FALSE)),"",VLOOKUP($L1453,Info!$B$4:$L$266,8,FALSE)))</f>
        <v/>
      </c>
      <c r="AB1453" s="96" t="str">
        <f>IF($L1453="None","",IF(ISERROR(VLOOKUP($L1453,Info!$B$4:$B$266,1,FALSE)),"",VLOOKUP($L1453,Info!$B$4:$L$266,10,FALSE)))</f>
        <v/>
      </c>
      <c r="AC1453" s="1" t="str">
        <f>IF(W1453="SO Cable","Black,White",IF(O1453="","",IF(P1453="","",IF($J$12&lt;&gt;"ABC",IF(P1453&lt;="250",VLOOKUP(O1453,Info!$AZ$4:$BB$22,3,FALSE),VLOOKUP(O1453,Info!$AZ$23:$BB$39,3,FALSE)),IF(P1453&lt;="250",VLOOKUP(O1453,Info!$AO$4:$AQ$22,3,FALSE),VLOOKUP(O1453,Info!$AO$23:$AP$39,3,FALSE))))))</f>
        <v/>
      </c>
      <c r="AD1453" s="1"/>
      <c r="AE1453" s="1" t="str">
        <f>IF($L1453="None","",IF(ISERROR(VLOOKUP($L1453,Info!$B$4:$B$266,1,FALSE)),"",VLOOKUP($L1453,Info!$B$4:$L$266,4,FALSE)))</f>
        <v/>
      </c>
      <c r="AF1453" s="1" t="str">
        <f>IF($L1453="None","",IF(ISERROR(VLOOKUP($L1453,Info!$B$4:$B$266,1,FALSE)),"",VLOOKUP($L1453,Info!$B$4:$L$266,6,FALSE)))</f>
        <v/>
      </c>
      <c r="AG1453" s="1"/>
      <c r="AH1453" s="33" t="str" cm="1">
        <f t="array" ref="AH1453">IF(AND(L1453&lt;&gt;"",O1453&lt;&gt;"",R1453:S1453&lt;&gt;"",W1453:X1453&lt;&gt;"",Z1453:AA1453&lt;&gt;"",AC1453&lt;&gt;""),"Good","Bad")</f>
        <v>Bad</v>
      </c>
      <c r="AL1453" t="str" cm="1">
        <f t="array" ref="AL1453">IF(R1453&gt;0,_xlfn.IFS(COUNTIF($L$20:L1453,"&lt;&gt;")&lt;101,1,COUNTIF($L$20:L1453,"&lt;&gt;")&lt;201,2,COUNTIF($L$20:L1453,"&lt;&gt;")&lt;301,3,COUNTIF($L$20:L1453,"&lt;&gt;")&lt;401,4,COUNTIF($L$20:L1453,"&lt;&gt;")&lt;501,5,COUNTIF($L$20:L1453,"&lt;&gt;")&lt;601,6,COUNTIF($L$20:L1453,"&lt;&gt;")&lt;701,7,COUNTIF($L$20:L1453,"&lt;&gt;")&lt;801,8,COUNTIF($L$20:L1453,"&lt;&gt;")&lt;901,9,COUNTIF($L$20:L1453,"&lt;&gt;")&lt;1001,10,COUNTIF($L$20:L1453,"&lt;&gt;")&lt;1101,11,COUNTIF($L$20:L1453,"&lt;&gt;")&lt;1201,12,COUNTIF($L$20:L1453,"&lt;&gt;")&lt;1301,13,COUNTIF($L$20:L1453,"&lt;&gt;")&lt;1401,14,COUNTIF($L$20:L1453,"&lt;&gt;")&lt;1501,15,COUNTIF($L$20:L1453,"&lt;&gt;")&lt;1601,16,COUNTIF($L$20:L1453,"&lt;&gt;")&lt;1701,17,COUNTIF($L$20:L1453,"&lt;&gt;")&lt;1801,18,COUNTIF($L$20:L1453,"&lt;&gt;")&lt;1901,19,COUNTIF($L$20:L1453,"&lt;&gt;")&lt;2001,20,COUNTIF($L$20:L1453,"&lt;&gt;")&lt;2101,21,COUNTIF($L$20:L1453,"&lt;&gt;")&lt;2201,22,COUNTIF($L$20:L1453,"&lt;&gt;")&lt;2301,23,COUNTIF($L$20:L1453,"&lt;&gt;")&lt;2401,24,COUNTIF($L$20:L1453,"&lt;&gt;")&lt;2501,25,COUNTIF($L$20:L1453,"&lt;&gt;")&lt;2601,26,COUNTIF($L$20:L1453,"&lt;&gt;")&lt;2701,27,COUNTIF($L$20:L1453,"&lt;&gt;")&lt;2801,28,COUNTIF($L$20:L1453,"&lt;&gt;")&lt;2901,29,COUNTIF($L$20:L1453,"&lt;&gt;")&lt;3001,30),"")</f>
        <v/>
      </c>
      <c r="AM1453" t="str">
        <f t="shared" si="110"/>
        <v/>
      </c>
      <c r="AN1453" t="str">
        <f t="shared" si="114"/>
        <v/>
      </c>
      <c r="AP1453" t="str">
        <f t="shared" si="113"/>
        <v/>
      </c>
      <c r="AQ1453" t="str">
        <f>IF(AO1453="","",COUNTIFS(AM1453:$AM$3019,AO1453))</f>
        <v/>
      </c>
    </row>
    <row r="1454" spans="1:43" x14ac:dyDescent="0.25">
      <c r="A1454" s="6" t="str">
        <f>IF(COUNT($A$20:A1453)&lt;&gt;$B$4,IF(A1453="","",A1453+1),"")</f>
        <v/>
      </c>
      <c r="B1454" s="3"/>
      <c r="C1454" s="3"/>
      <c r="D1454" s="122"/>
      <c r="E1454" s="3"/>
      <c r="F1454" s="3"/>
      <c r="G1454" s="3"/>
      <c r="H1454" s="3"/>
      <c r="I1454" s="120"/>
      <c r="J1454" s="3"/>
      <c r="K1454" s="95" t="str" cm="1">
        <f t="array" ref="K1454">IF(OR($J$14 = "A",$J$14 = "B",$J$14 = "C"),IF(I1454="","",IF(LEN(I1454)&gt;2,_xlfn.IFS(ISNUMBER(SEARCH("_",I1454)),I1454,ISNUMBER(SEARCH(", ",I1454)),SUBSTITUTE(I1454,", ","_"),ISNUMBER(SEARCH("/ ",I1454)),SUBSTITUTE(I1454,"/ ","_"),ISNUMBER(SEARCH(",",I1454)),SUBSTITUTE(I1454,",","_"),ISNUMBER(SEARCH("/",I1454)),SUBSTITUTE(I1454,"/","_"),ISNUMBER(SEARCH("",I1454)),I1454),I1454)),IF(OR($J$14 = "J",$J$14 = "K"),"",IF(D1454="","",IF(LEN(D1454)&gt;2,_xlfn.IFS(ISNUMBER(SEARCH("_",D1454)),D1454,ISNUMBER(SEARCH(", ",D1454)),SUBSTITUTE(D1454,", ","_"),ISNUMBER(SEARCH("/ ",D1454)),SUBSTITUTE(D1454,"/ ","_"),ISNUMBER(SEARCH(",",D1454)),SUBSTITUTE(D1454,",","_"),ISNUMBER(SEARCH("/",D1454)),SUBSTITUTE(D1454,"/","_"),ISNUMBER(SEARCH("",D1454)),D1454),D1454))))</f>
        <v/>
      </c>
      <c r="L1454" s="1"/>
      <c r="M1454" s="1" t="str">
        <f t="shared" si="111"/>
        <v/>
      </c>
      <c r="N1454" s="94" t="str">
        <f>IF($L1454="None","",IF(ISERROR(VLOOKUP($L1454,Info!$B$4:$B$266,1,FALSE)),"",VLOOKUP($L1454,Info!$B$4:$L$266,5,FALSE)))</f>
        <v/>
      </c>
      <c r="O1454" s="94" t="str">
        <f>IF(K1454="","",IF(AND($J$12&lt;&gt;"ABC",N1454="3"),"BAC",IF(N1454="3","ABC",IF($J$12&lt;&gt;"ABC",IF($J$10="Standard",VLOOKUP(K1454,Info!$BE$4:$BF$481,2,FALSE),VLOOKUP(K1454,Info!$BI$4:$BJ$482,2,FALSE)),IF($J$10="Standard",VLOOKUP(K1454,Info!$AG$4:$AH$2994,2,FALSE),VLOOKUP(K1454,Info!$AK$4:$AL$2997,2,FALSE))))))</f>
        <v/>
      </c>
      <c r="P1454" s="94" t="str">
        <f>IF($L1454="None","",IF(ISERROR(VLOOKUP($L1454,Info!$B$4:$B$266,1,FALSE)),"",VLOOKUP($L1454,Info!$B$4:$L$266,3,FALSE)))</f>
        <v/>
      </c>
      <c r="Q1454" s="96" t="str">
        <f>IF($L1454="None","",IF(ISERROR(VLOOKUP($L1454,Info!$B$4:$B$266,1,FALSE)),"",VLOOKUP($L1454,Info!$B$4:$L$266,4,FALSE)))</f>
        <v/>
      </c>
      <c r="R1454" s="1"/>
      <c r="S1454" s="6" t="str">
        <f t="shared" si="112"/>
        <v/>
      </c>
      <c r="T1454" s="6" t="str">
        <f>IF($L1454="None","",IF(ISERROR(VLOOKUP($L1454,Info!$B$4:$B$266,1,FALSE)),"",VLOOKUP($L1454,Info!$B$4:$L$266,11,FALSE)))</f>
        <v/>
      </c>
      <c r="U1454" s="1"/>
      <c r="V1454" s="1"/>
      <c r="W1454" s="1"/>
      <c r="X1454" s="1" t="str">
        <f>IF($L1454="None","",IF(ISERROR(VLOOKUP($L1454,Info!$B$4:$B$266,1,FALSE)),"",IF(OR(W1454="Metallic Liquid Tight",W1454="Non-Metallic Liquid Tight",W1454="LSZH",W1454="Greenfield"),VLOOKUP($L1454,Info!$B$4:$L$266,7,FALSE),"N/A")))</f>
        <v/>
      </c>
      <c r="Y1454" s="1"/>
      <c r="Z1454" s="96" t="str">
        <f>IF($L1454="None","",IF(ISERROR(VLOOKUP($L1454,Info!$B$4:$B$266,1,FALSE)),"",VLOOKUP($L1454,Info!$B$4:$L$266,9,FALSE)))</f>
        <v/>
      </c>
      <c r="AA1454" s="96" t="str">
        <f>IF($L1454="None","",IF(ISERROR(VLOOKUP($L1454,Info!$B$4:$B$266,1,FALSE)),"",VLOOKUP($L1454,Info!$B$4:$L$266,8,FALSE)))</f>
        <v/>
      </c>
      <c r="AB1454" s="96" t="str">
        <f>IF($L1454="None","",IF(ISERROR(VLOOKUP($L1454,Info!$B$4:$B$266,1,FALSE)),"",VLOOKUP($L1454,Info!$B$4:$L$266,10,FALSE)))</f>
        <v/>
      </c>
      <c r="AC1454" s="1" t="str">
        <f>IF(W1454="SO Cable","Black,White",IF(O1454="","",IF(P1454="","",IF($J$12&lt;&gt;"ABC",IF(P1454&lt;="250",VLOOKUP(O1454,Info!$AZ$4:$BB$22,3,FALSE),VLOOKUP(O1454,Info!$AZ$23:$BB$39,3,FALSE)),IF(P1454&lt;="250",VLOOKUP(O1454,Info!$AO$4:$AQ$22,3,FALSE),VLOOKUP(O1454,Info!$AO$23:$AP$39,3,FALSE))))))</f>
        <v/>
      </c>
      <c r="AD1454" s="1"/>
      <c r="AE1454" s="1" t="str">
        <f>IF($L1454="None","",IF(ISERROR(VLOOKUP($L1454,Info!$B$4:$B$266,1,FALSE)),"",VLOOKUP($L1454,Info!$B$4:$L$266,4,FALSE)))</f>
        <v/>
      </c>
      <c r="AF1454" s="1" t="str">
        <f>IF($L1454="None","",IF(ISERROR(VLOOKUP($L1454,Info!$B$4:$B$266,1,FALSE)),"",VLOOKUP($L1454,Info!$B$4:$L$266,6,FALSE)))</f>
        <v/>
      </c>
      <c r="AG1454" s="1"/>
      <c r="AH1454" s="33" t="str" cm="1">
        <f t="array" ref="AH1454">IF(AND(L1454&lt;&gt;"",O1454&lt;&gt;"",R1454:S1454&lt;&gt;"",W1454:X1454&lt;&gt;"",Z1454:AA1454&lt;&gt;"",AC1454&lt;&gt;""),"Good","Bad")</f>
        <v>Bad</v>
      </c>
      <c r="AL1454" t="str" cm="1">
        <f t="array" ref="AL1454">IF(R1454&gt;0,_xlfn.IFS(COUNTIF($L$20:L1454,"&lt;&gt;")&lt;101,1,COUNTIF($L$20:L1454,"&lt;&gt;")&lt;201,2,COUNTIF($L$20:L1454,"&lt;&gt;")&lt;301,3,COUNTIF($L$20:L1454,"&lt;&gt;")&lt;401,4,COUNTIF($L$20:L1454,"&lt;&gt;")&lt;501,5,COUNTIF($L$20:L1454,"&lt;&gt;")&lt;601,6,COUNTIF($L$20:L1454,"&lt;&gt;")&lt;701,7,COUNTIF($L$20:L1454,"&lt;&gt;")&lt;801,8,COUNTIF($L$20:L1454,"&lt;&gt;")&lt;901,9,COUNTIF($L$20:L1454,"&lt;&gt;")&lt;1001,10,COUNTIF($L$20:L1454,"&lt;&gt;")&lt;1101,11,COUNTIF($L$20:L1454,"&lt;&gt;")&lt;1201,12,COUNTIF($L$20:L1454,"&lt;&gt;")&lt;1301,13,COUNTIF($L$20:L1454,"&lt;&gt;")&lt;1401,14,COUNTIF($L$20:L1454,"&lt;&gt;")&lt;1501,15,COUNTIF($L$20:L1454,"&lt;&gt;")&lt;1601,16,COUNTIF($L$20:L1454,"&lt;&gt;")&lt;1701,17,COUNTIF($L$20:L1454,"&lt;&gt;")&lt;1801,18,COUNTIF($L$20:L1454,"&lt;&gt;")&lt;1901,19,COUNTIF($L$20:L1454,"&lt;&gt;")&lt;2001,20,COUNTIF($L$20:L1454,"&lt;&gt;")&lt;2101,21,COUNTIF($L$20:L1454,"&lt;&gt;")&lt;2201,22,COUNTIF($L$20:L1454,"&lt;&gt;")&lt;2301,23,COUNTIF($L$20:L1454,"&lt;&gt;")&lt;2401,24,COUNTIF($L$20:L1454,"&lt;&gt;")&lt;2501,25,COUNTIF($L$20:L1454,"&lt;&gt;")&lt;2601,26,COUNTIF($L$20:L1454,"&lt;&gt;")&lt;2701,27,COUNTIF($L$20:L1454,"&lt;&gt;")&lt;2801,28,COUNTIF($L$20:L1454,"&lt;&gt;")&lt;2901,29,COUNTIF($L$20:L1454,"&lt;&gt;")&lt;3001,30),"")</f>
        <v/>
      </c>
      <c r="AM1454" t="str">
        <f t="shared" si="110"/>
        <v/>
      </c>
      <c r="AN1454" t="str">
        <f t="shared" si="114"/>
        <v/>
      </c>
      <c r="AP1454" t="str">
        <f t="shared" si="113"/>
        <v/>
      </c>
      <c r="AQ1454" t="str">
        <f>IF(AO1454="","",COUNTIFS(AM1454:$AM$3019,AO1454))</f>
        <v/>
      </c>
    </row>
    <row r="1455" spans="1:43" x14ac:dyDescent="0.25">
      <c r="A1455" s="6" t="str">
        <f>IF(COUNT($A$20:A1454)&lt;&gt;$B$4,IF(A1454="","",A1454+1),"")</f>
        <v/>
      </c>
      <c r="B1455" s="3"/>
      <c r="C1455" s="3"/>
      <c r="D1455" s="122"/>
      <c r="E1455" s="3"/>
      <c r="F1455" s="3"/>
      <c r="G1455" s="3"/>
      <c r="H1455" s="3"/>
      <c r="I1455" s="120"/>
      <c r="J1455" s="3"/>
      <c r="K1455" s="95" t="str" cm="1">
        <f t="array" ref="K1455">IF(OR($J$14 = "A",$J$14 = "B",$J$14 = "C"),IF(I1455="","",IF(LEN(I1455)&gt;2,_xlfn.IFS(ISNUMBER(SEARCH("_",I1455)),I1455,ISNUMBER(SEARCH(", ",I1455)),SUBSTITUTE(I1455,", ","_"),ISNUMBER(SEARCH("/ ",I1455)),SUBSTITUTE(I1455,"/ ","_"),ISNUMBER(SEARCH(",",I1455)),SUBSTITUTE(I1455,",","_"),ISNUMBER(SEARCH("/",I1455)),SUBSTITUTE(I1455,"/","_"),ISNUMBER(SEARCH("",I1455)),I1455),I1455)),IF(OR($J$14 = "J",$J$14 = "K"),"",IF(D1455="","",IF(LEN(D1455)&gt;2,_xlfn.IFS(ISNUMBER(SEARCH("_",D1455)),D1455,ISNUMBER(SEARCH(", ",D1455)),SUBSTITUTE(D1455,", ","_"),ISNUMBER(SEARCH("/ ",D1455)),SUBSTITUTE(D1455,"/ ","_"),ISNUMBER(SEARCH(",",D1455)),SUBSTITUTE(D1455,",","_"),ISNUMBER(SEARCH("/",D1455)),SUBSTITUTE(D1455,"/","_"),ISNUMBER(SEARCH("",D1455)),D1455),D1455))))</f>
        <v/>
      </c>
      <c r="L1455" s="1"/>
      <c r="M1455" s="1" t="str">
        <f t="shared" si="111"/>
        <v/>
      </c>
      <c r="N1455" s="94" t="str">
        <f>IF($L1455="None","",IF(ISERROR(VLOOKUP($L1455,Info!$B$4:$B$266,1,FALSE)),"",VLOOKUP($L1455,Info!$B$4:$L$266,5,FALSE)))</f>
        <v/>
      </c>
      <c r="O1455" s="94" t="str">
        <f>IF(K1455="","",IF(AND($J$12&lt;&gt;"ABC",N1455="3"),"BAC",IF(N1455="3","ABC",IF($J$12&lt;&gt;"ABC",IF($J$10="Standard",VLOOKUP(K1455,Info!$BE$4:$BF$481,2,FALSE),VLOOKUP(K1455,Info!$BI$4:$BJ$482,2,FALSE)),IF($J$10="Standard",VLOOKUP(K1455,Info!$AG$4:$AH$2994,2,FALSE),VLOOKUP(K1455,Info!$AK$4:$AL$2997,2,FALSE))))))</f>
        <v/>
      </c>
      <c r="P1455" s="94" t="str">
        <f>IF($L1455="None","",IF(ISERROR(VLOOKUP($L1455,Info!$B$4:$B$266,1,FALSE)),"",VLOOKUP($L1455,Info!$B$4:$L$266,3,FALSE)))</f>
        <v/>
      </c>
      <c r="Q1455" s="96" t="str">
        <f>IF($L1455="None","",IF(ISERROR(VLOOKUP($L1455,Info!$B$4:$B$266,1,FALSE)),"",VLOOKUP($L1455,Info!$B$4:$L$266,4,FALSE)))</f>
        <v/>
      </c>
      <c r="R1455" s="1"/>
      <c r="S1455" s="6" t="str">
        <f t="shared" si="112"/>
        <v/>
      </c>
      <c r="T1455" s="6" t="str">
        <f>IF($L1455="None","",IF(ISERROR(VLOOKUP($L1455,Info!$B$4:$B$266,1,FALSE)),"",VLOOKUP($L1455,Info!$B$4:$L$266,11,FALSE)))</f>
        <v/>
      </c>
      <c r="U1455" s="1"/>
      <c r="V1455" s="1"/>
      <c r="W1455" s="1"/>
      <c r="X1455" s="1" t="str">
        <f>IF($L1455="None","",IF(ISERROR(VLOOKUP($L1455,Info!$B$4:$B$266,1,FALSE)),"",IF(OR(W1455="Metallic Liquid Tight",W1455="Non-Metallic Liquid Tight",W1455="LSZH",W1455="Greenfield"),VLOOKUP($L1455,Info!$B$4:$L$266,7,FALSE),"N/A")))</f>
        <v/>
      </c>
      <c r="Y1455" s="1"/>
      <c r="Z1455" s="96" t="str">
        <f>IF($L1455="None","",IF(ISERROR(VLOOKUP($L1455,Info!$B$4:$B$266,1,FALSE)),"",VLOOKUP($L1455,Info!$B$4:$L$266,9,FALSE)))</f>
        <v/>
      </c>
      <c r="AA1455" s="96" t="str">
        <f>IF($L1455="None","",IF(ISERROR(VLOOKUP($L1455,Info!$B$4:$B$266,1,FALSE)),"",VLOOKUP($L1455,Info!$B$4:$L$266,8,FALSE)))</f>
        <v/>
      </c>
      <c r="AB1455" s="96" t="str">
        <f>IF($L1455="None","",IF(ISERROR(VLOOKUP($L1455,Info!$B$4:$B$266,1,FALSE)),"",VLOOKUP($L1455,Info!$B$4:$L$266,10,FALSE)))</f>
        <v/>
      </c>
      <c r="AC1455" s="1" t="str">
        <f>IF(W1455="SO Cable","Black,White",IF(O1455="","",IF(P1455="","",IF($J$12&lt;&gt;"ABC",IF(P1455&lt;="250",VLOOKUP(O1455,Info!$AZ$4:$BB$22,3,FALSE),VLOOKUP(O1455,Info!$AZ$23:$BB$39,3,FALSE)),IF(P1455&lt;="250",VLOOKUP(O1455,Info!$AO$4:$AQ$22,3,FALSE),VLOOKUP(O1455,Info!$AO$23:$AP$39,3,FALSE))))))</f>
        <v/>
      </c>
      <c r="AD1455" s="1"/>
      <c r="AE1455" s="1" t="str">
        <f>IF($L1455="None","",IF(ISERROR(VLOOKUP($L1455,Info!$B$4:$B$266,1,FALSE)),"",VLOOKUP($L1455,Info!$B$4:$L$266,4,FALSE)))</f>
        <v/>
      </c>
      <c r="AF1455" s="1" t="str">
        <f>IF($L1455="None","",IF(ISERROR(VLOOKUP($L1455,Info!$B$4:$B$266,1,FALSE)),"",VLOOKUP($L1455,Info!$B$4:$L$266,6,FALSE)))</f>
        <v/>
      </c>
      <c r="AG1455" s="1"/>
      <c r="AH1455" s="33" t="str" cm="1">
        <f t="array" ref="AH1455">IF(AND(L1455&lt;&gt;"",O1455&lt;&gt;"",R1455:S1455&lt;&gt;"",W1455:X1455&lt;&gt;"",Z1455:AA1455&lt;&gt;"",AC1455&lt;&gt;""),"Good","Bad")</f>
        <v>Bad</v>
      </c>
      <c r="AL1455" t="str" cm="1">
        <f t="array" ref="AL1455">IF(R1455&gt;0,_xlfn.IFS(COUNTIF($L$20:L1455,"&lt;&gt;")&lt;101,1,COUNTIF($L$20:L1455,"&lt;&gt;")&lt;201,2,COUNTIF($L$20:L1455,"&lt;&gt;")&lt;301,3,COUNTIF($L$20:L1455,"&lt;&gt;")&lt;401,4,COUNTIF($L$20:L1455,"&lt;&gt;")&lt;501,5,COUNTIF($L$20:L1455,"&lt;&gt;")&lt;601,6,COUNTIF($L$20:L1455,"&lt;&gt;")&lt;701,7,COUNTIF($L$20:L1455,"&lt;&gt;")&lt;801,8,COUNTIF($L$20:L1455,"&lt;&gt;")&lt;901,9,COUNTIF($L$20:L1455,"&lt;&gt;")&lt;1001,10,COUNTIF($L$20:L1455,"&lt;&gt;")&lt;1101,11,COUNTIF($L$20:L1455,"&lt;&gt;")&lt;1201,12,COUNTIF($L$20:L1455,"&lt;&gt;")&lt;1301,13,COUNTIF($L$20:L1455,"&lt;&gt;")&lt;1401,14,COUNTIF($L$20:L1455,"&lt;&gt;")&lt;1501,15,COUNTIF($L$20:L1455,"&lt;&gt;")&lt;1601,16,COUNTIF($L$20:L1455,"&lt;&gt;")&lt;1701,17,COUNTIF($L$20:L1455,"&lt;&gt;")&lt;1801,18,COUNTIF($L$20:L1455,"&lt;&gt;")&lt;1901,19,COUNTIF($L$20:L1455,"&lt;&gt;")&lt;2001,20,COUNTIF($L$20:L1455,"&lt;&gt;")&lt;2101,21,COUNTIF($L$20:L1455,"&lt;&gt;")&lt;2201,22,COUNTIF($L$20:L1455,"&lt;&gt;")&lt;2301,23,COUNTIF($L$20:L1455,"&lt;&gt;")&lt;2401,24,COUNTIF($L$20:L1455,"&lt;&gt;")&lt;2501,25,COUNTIF($L$20:L1455,"&lt;&gt;")&lt;2601,26,COUNTIF($L$20:L1455,"&lt;&gt;")&lt;2701,27,COUNTIF($L$20:L1455,"&lt;&gt;")&lt;2801,28,COUNTIF($L$20:L1455,"&lt;&gt;")&lt;2901,29,COUNTIF($L$20:L1455,"&lt;&gt;")&lt;3001,30),"")</f>
        <v/>
      </c>
      <c r="AM1455" t="str">
        <f t="shared" si="110"/>
        <v/>
      </c>
      <c r="AN1455" t="str">
        <f t="shared" si="114"/>
        <v/>
      </c>
      <c r="AP1455" t="str">
        <f t="shared" si="113"/>
        <v/>
      </c>
      <c r="AQ1455" t="str">
        <f>IF(AO1455="","",COUNTIFS(AM1455:$AM$3019,AO1455))</f>
        <v/>
      </c>
    </row>
    <row r="1456" spans="1:43" x14ac:dyDescent="0.25">
      <c r="A1456" s="6" t="str">
        <f>IF(COUNT($A$20:A1455)&lt;&gt;$B$4,IF(A1455="","",A1455+1),"")</f>
        <v/>
      </c>
      <c r="B1456" s="3"/>
      <c r="C1456" s="3"/>
      <c r="D1456" s="122"/>
      <c r="E1456" s="3"/>
      <c r="F1456" s="3"/>
      <c r="G1456" s="3"/>
      <c r="H1456" s="3"/>
      <c r="I1456" s="120"/>
      <c r="J1456" s="3"/>
      <c r="K1456" s="95" t="str" cm="1">
        <f t="array" ref="K1456">IF(OR($J$14 = "A",$J$14 = "B",$J$14 = "C"),IF(I1456="","",IF(LEN(I1456)&gt;2,_xlfn.IFS(ISNUMBER(SEARCH("_",I1456)),I1456,ISNUMBER(SEARCH(", ",I1456)),SUBSTITUTE(I1456,", ","_"),ISNUMBER(SEARCH("/ ",I1456)),SUBSTITUTE(I1456,"/ ","_"),ISNUMBER(SEARCH(",",I1456)),SUBSTITUTE(I1456,",","_"),ISNUMBER(SEARCH("/",I1456)),SUBSTITUTE(I1456,"/","_"),ISNUMBER(SEARCH("",I1456)),I1456),I1456)),IF(OR($J$14 = "J",$J$14 = "K"),"",IF(D1456="","",IF(LEN(D1456)&gt;2,_xlfn.IFS(ISNUMBER(SEARCH("_",D1456)),D1456,ISNUMBER(SEARCH(", ",D1456)),SUBSTITUTE(D1456,", ","_"),ISNUMBER(SEARCH("/ ",D1456)),SUBSTITUTE(D1456,"/ ","_"),ISNUMBER(SEARCH(",",D1456)),SUBSTITUTE(D1456,",","_"),ISNUMBER(SEARCH("/",D1456)),SUBSTITUTE(D1456,"/","_"),ISNUMBER(SEARCH("",D1456)),D1456),D1456))))</f>
        <v/>
      </c>
      <c r="L1456" s="1"/>
      <c r="M1456" s="1" t="str">
        <f t="shared" si="111"/>
        <v/>
      </c>
      <c r="N1456" s="94" t="str">
        <f>IF($L1456="None","",IF(ISERROR(VLOOKUP($L1456,Info!$B$4:$B$266,1,FALSE)),"",VLOOKUP($L1456,Info!$B$4:$L$266,5,FALSE)))</f>
        <v/>
      </c>
      <c r="O1456" s="94" t="str">
        <f>IF(K1456="","",IF(AND($J$12&lt;&gt;"ABC",N1456="3"),"BAC",IF(N1456="3","ABC",IF($J$12&lt;&gt;"ABC",IF($J$10="Standard",VLOOKUP(K1456,Info!$BE$4:$BF$481,2,FALSE),VLOOKUP(K1456,Info!$BI$4:$BJ$482,2,FALSE)),IF($J$10="Standard",VLOOKUP(K1456,Info!$AG$4:$AH$2994,2,FALSE),VLOOKUP(K1456,Info!$AK$4:$AL$2997,2,FALSE))))))</f>
        <v/>
      </c>
      <c r="P1456" s="94" t="str">
        <f>IF($L1456="None","",IF(ISERROR(VLOOKUP($L1456,Info!$B$4:$B$266,1,FALSE)),"",VLOOKUP($L1456,Info!$B$4:$L$266,3,FALSE)))</f>
        <v/>
      </c>
      <c r="Q1456" s="96" t="str">
        <f>IF($L1456="None","",IF(ISERROR(VLOOKUP($L1456,Info!$B$4:$B$266,1,FALSE)),"",VLOOKUP($L1456,Info!$B$4:$L$266,4,FALSE)))</f>
        <v/>
      </c>
      <c r="R1456" s="1"/>
      <c r="S1456" s="6" t="str">
        <f t="shared" si="112"/>
        <v/>
      </c>
      <c r="T1456" s="6" t="str">
        <f>IF($L1456="None","",IF(ISERROR(VLOOKUP($L1456,Info!$B$4:$B$266,1,FALSE)),"",VLOOKUP($L1456,Info!$B$4:$L$266,11,FALSE)))</f>
        <v/>
      </c>
      <c r="U1456" s="1"/>
      <c r="V1456" s="1"/>
      <c r="W1456" s="1"/>
      <c r="X1456" s="1" t="str">
        <f>IF($L1456="None","",IF(ISERROR(VLOOKUP($L1456,Info!$B$4:$B$266,1,FALSE)),"",IF(OR(W1456="Metallic Liquid Tight",W1456="Non-Metallic Liquid Tight",W1456="LSZH",W1456="Greenfield"),VLOOKUP($L1456,Info!$B$4:$L$266,7,FALSE),"N/A")))</f>
        <v/>
      </c>
      <c r="Y1456" s="1"/>
      <c r="Z1456" s="96" t="str">
        <f>IF($L1456="None","",IF(ISERROR(VLOOKUP($L1456,Info!$B$4:$B$266,1,FALSE)),"",VLOOKUP($L1456,Info!$B$4:$L$266,9,FALSE)))</f>
        <v/>
      </c>
      <c r="AA1456" s="96" t="str">
        <f>IF($L1456="None","",IF(ISERROR(VLOOKUP($L1456,Info!$B$4:$B$266,1,FALSE)),"",VLOOKUP($L1456,Info!$B$4:$L$266,8,FALSE)))</f>
        <v/>
      </c>
      <c r="AB1456" s="96" t="str">
        <f>IF($L1456="None","",IF(ISERROR(VLOOKUP($L1456,Info!$B$4:$B$266,1,FALSE)),"",VLOOKUP($L1456,Info!$B$4:$L$266,10,FALSE)))</f>
        <v/>
      </c>
      <c r="AC1456" s="1" t="str">
        <f>IF(W1456="SO Cable","Black,White",IF(O1456="","",IF(P1456="","",IF($J$12&lt;&gt;"ABC",IF(P1456&lt;="250",VLOOKUP(O1456,Info!$AZ$4:$BB$22,3,FALSE),VLOOKUP(O1456,Info!$AZ$23:$BB$39,3,FALSE)),IF(P1456&lt;="250",VLOOKUP(O1456,Info!$AO$4:$AQ$22,3,FALSE),VLOOKUP(O1456,Info!$AO$23:$AP$39,3,FALSE))))))</f>
        <v/>
      </c>
      <c r="AD1456" s="1"/>
      <c r="AE1456" s="1" t="str">
        <f>IF($L1456="None","",IF(ISERROR(VLOOKUP($L1456,Info!$B$4:$B$266,1,FALSE)),"",VLOOKUP($L1456,Info!$B$4:$L$266,4,FALSE)))</f>
        <v/>
      </c>
      <c r="AF1456" s="1" t="str">
        <f>IF($L1456="None","",IF(ISERROR(VLOOKUP($L1456,Info!$B$4:$B$266,1,FALSE)),"",VLOOKUP($L1456,Info!$B$4:$L$266,6,FALSE)))</f>
        <v/>
      </c>
      <c r="AG1456" s="1"/>
      <c r="AH1456" s="33" t="str" cm="1">
        <f t="array" ref="AH1456">IF(AND(L1456&lt;&gt;"",O1456&lt;&gt;"",R1456:S1456&lt;&gt;"",W1456:X1456&lt;&gt;"",Z1456:AA1456&lt;&gt;"",AC1456&lt;&gt;""),"Good","Bad")</f>
        <v>Bad</v>
      </c>
      <c r="AL1456" t="str" cm="1">
        <f t="array" ref="AL1456">IF(R1456&gt;0,_xlfn.IFS(COUNTIF($L$20:L1456,"&lt;&gt;")&lt;101,1,COUNTIF($L$20:L1456,"&lt;&gt;")&lt;201,2,COUNTIF($L$20:L1456,"&lt;&gt;")&lt;301,3,COUNTIF($L$20:L1456,"&lt;&gt;")&lt;401,4,COUNTIF($L$20:L1456,"&lt;&gt;")&lt;501,5,COUNTIF($L$20:L1456,"&lt;&gt;")&lt;601,6,COUNTIF($L$20:L1456,"&lt;&gt;")&lt;701,7,COUNTIF($L$20:L1456,"&lt;&gt;")&lt;801,8,COUNTIF($L$20:L1456,"&lt;&gt;")&lt;901,9,COUNTIF($L$20:L1456,"&lt;&gt;")&lt;1001,10,COUNTIF($L$20:L1456,"&lt;&gt;")&lt;1101,11,COUNTIF($L$20:L1456,"&lt;&gt;")&lt;1201,12,COUNTIF($L$20:L1456,"&lt;&gt;")&lt;1301,13,COUNTIF($L$20:L1456,"&lt;&gt;")&lt;1401,14,COUNTIF($L$20:L1456,"&lt;&gt;")&lt;1501,15,COUNTIF($L$20:L1456,"&lt;&gt;")&lt;1601,16,COUNTIF($L$20:L1456,"&lt;&gt;")&lt;1701,17,COUNTIF($L$20:L1456,"&lt;&gt;")&lt;1801,18,COUNTIF($L$20:L1456,"&lt;&gt;")&lt;1901,19,COUNTIF($L$20:L1456,"&lt;&gt;")&lt;2001,20,COUNTIF($L$20:L1456,"&lt;&gt;")&lt;2101,21,COUNTIF($L$20:L1456,"&lt;&gt;")&lt;2201,22,COUNTIF($L$20:L1456,"&lt;&gt;")&lt;2301,23,COUNTIF($L$20:L1456,"&lt;&gt;")&lt;2401,24,COUNTIF($L$20:L1456,"&lt;&gt;")&lt;2501,25,COUNTIF($L$20:L1456,"&lt;&gt;")&lt;2601,26,COUNTIF($L$20:L1456,"&lt;&gt;")&lt;2701,27,COUNTIF($L$20:L1456,"&lt;&gt;")&lt;2801,28,COUNTIF($L$20:L1456,"&lt;&gt;")&lt;2901,29,COUNTIF($L$20:L1456,"&lt;&gt;")&lt;3001,30),"")</f>
        <v/>
      </c>
      <c r="AM1456" t="str">
        <f t="shared" si="110"/>
        <v/>
      </c>
      <c r="AN1456" t="str">
        <f t="shared" si="114"/>
        <v/>
      </c>
      <c r="AP1456" t="str">
        <f t="shared" si="113"/>
        <v/>
      </c>
      <c r="AQ1456" t="str">
        <f>IF(AO1456="","",COUNTIFS(AM1456:$AM$3019,AO1456))</f>
        <v/>
      </c>
    </row>
    <row r="1457" spans="1:43" x14ac:dyDescent="0.25">
      <c r="A1457" s="6" t="str">
        <f>IF(COUNT($A$20:A1456)&lt;&gt;$B$4,IF(A1456="","",A1456+1),"")</f>
        <v/>
      </c>
      <c r="B1457" s="3"/>
      <c r="C1457" s="3"/>
      <c r="D1457" s="122"/>
      <c r="E1457" s="3"/>
      <c r="F1457" s="3"/>
      <c r="G1457" s="3"/>
      <c r="H1457" s="3"/>
      <c r="I1457" s="120"/>
      <c r="J1457" s="3"/>
      <c r="K1457" s="95" t="str" cm="1">
        <f t="array" ref="K1457">IF(OR($J$14 = "A",$J$14 = "B",$J$14 = "C"),IF(I1457="","",IF(LEN(I1457)&gt;2,_xlfn.IFS(ISNUMBER(SEARCH("_",I1457)),I1457,ISNUMBER(SEARCH(", ",I1457)),SUBSTITUTE(I1457,", ","_"),ISNUMBER(SEARCH("/ ",I1457)),SUBSTITUTE(I1457,"/ ","_"),ISNUMBER(SEARCH(",",I1457)),SUBSTITUTE(I1457,",","_"),ISNUMBER(SEARCH("/",I1457)),SUBSTITUTE(I1457,"/","_"),ISNUMBER(SEARCH("",I1457)),I1457),I1457)),IF(OR($J$14 = "J",$J$14 = "K"),"",IF(D1457="","",IF(LEN(D1457)&gt;2,_xlfn.IFS(ISNUMBER(SEARCH("_",D1457)),D1457,ISNUMBER(SEARCH(", ",D1457)),SUBSTITUTE(D1457,", ","_"),ISNUMBER(SEARCH("/ ",D1457)),SUBSTITUTE(D1457,"/ ","_"),ISNUMBER(SEARCH(",",D1457)),SUBSTITUTE(D1457,",","_"),ISNUMBER(SEARCH("/",D1457)),SUBSTITUTE(D1457,"/","_"),ISNUMBER(SEARCH("",D1457)),D1457),D1457))))</f>
        <v/>
      </c>
      <c r="L1457" s="1"/>
      <c r="M1457" s="1" t="str">
        <f t="shared" si="111"/>
        <v/>
      </c>
      <c r="N1457" s="94" t="str">
        <f>IF($L1457="None","",IF(ISERROR(VLOOKUP($L1457,Info!$B$4:$B$266,1,FALSE)),"",VLOOKUP($L1457,Info!$B$4:$L$266,5,FALSE)))</f>
        <v/>
      </c>
      <c r="O1457" s="94" t="str">
        <f>IF(K1457="","",IF(AND($J$12&lt;&gt;"ABC",N1457="3"),"BAC",IF(N1457="3","ABC",IF($J$12&lt;&gt;"ABC",IF($J$10="Standard",VLOOKUP(K1457,Info!$BE$4:$BF$481,2,FALSE),VLOOKUP(K1457,Info!$BI$4:$BJ$482,2,FALSE)),IF($J$10="Standard",VLOOKUP(K1457,Info!$AG$4:$AH$2994,2,FALSE),VLOOKUP(K1457,Info!$AK$4:$AL$2997,2,FALSE))))))</f>
        <v/>
      </c>
      <c r="P1457" s="94" t="str">
        <f>IF($L1457="None","",IF(ISERROR(VLOOKUP($L1457,Info!$B$4:$B$266,1,FALSE)),"",VLOOKUP($L1457,Info!$B$4:$L$266,3,FALSE)))</f>
        <v/>
      </c>
      <c r="Q1457" s="96" t="str">
        <f>IF($L1457="None","",IF(ISERROR(VLOOKUP($L1457,Info!$B$4:$B$266,1,FALSE)),"",VLOOKUP($L1457,Info!$B$4:$L$266,4,FALSE)))</f>
        <v/>
      </c>
      <c r="R1457" s="1"/>
      <c r="S1457" s="6" t="str">
        <f t="shared" si="112"/>
        <v/>
      </c>
      <c r="T1457" s="6" t="str">
        <f>IF($L1457="None","",IF(ISERROR(VLOOKUP($L1457,Info!$B$4:$B$266,1,FALSE)),"",VLOOKUP($L1457,Info!$B$4:$L$266,11,FALSE)))</f>
        <v/>
      </c>
      <c r="U1457" s="1"/>
      <c r="V1457" s="1"/>
      <c r="W1457" s="1"/>
      <c r="X1457" s="1" t="str">
        <f>IF($L1457="None","",IF(ISERROR(VLOOKUP($L1457,Info!$B$4:$B$266,1,FALSE)),"",IF(OR(W1457="Metallic Liquid Tight",W1457="Non-Metallic Liquid Tight",W1457="LSZH",W1457="Greenfield"),VLOOKUP($L1457,Info!$B$4:$L$266,7,FALSE),"N/A")))</f>
        <v/>
      </c>
      <c r="Y1457" s="1"/>
      <c r="Z1457" s="96" t="str">
        <f>IF($L1457="None","",IF(ISERROR(VLOOKUP($L1457,Info!$B$4:$B$266,1,FALSE)),"",VLOOKUP($L1457,Info!$B$4:$L$266,9,FALSE)))</f>
        <v/>
      </c>
      <c r="AA1457" s="96" t="str">
        <f>IF($L1457="None","",IF(ISERROR(VLOOKUP($L1457,Info!$B$4:$B$266,1,FALSE)),"",VLOOKUP($L1457,Info!$B$4:$L$266,8,FALSE)))</f>
        <v/>
      </c>
      <c r="AB1457" s="96" t="str">
        <f>IF($L1457="None","",IF(ISERROR(VLOOKUP($L1457,Info!$B$4:$B$266,1,FALSE)),"",VLOOKUP($L1457,Info!$B$4:$L$266,10,FALSE)))</f>
        <v/>
      </c>
      <c r="AC1457" s="1" t="str">
        <f>IF(W1457="SO Cable","Black,White",IF(O1457="","",IF(P1457="","",IF($J$12&lt;&gt;"ABC",IF(P1457&lt;="250",VLOOKUP(O1457,Info!$AZ$4:$BB$22,3,FALSE),VLOOKUP(O1457,Info!$AZ$23:$BB$39,3,FALSE)),IF(P1457&lt;="250",VLOOKUP(O1457,Info!$AO$4:$AQ$22,3,FALSE),VLOOKUP(O1457,Info!$AO$23:$AP$39,3,FALSE))))))</f>
        <v/>
      </c>
      <c r="AD1457" s="1"/>
      <c r="AE1457" s="1" t="str">
        <f>IF($L1457="None","",IF(ISERROR(VLOOKUP($L1457,Info!$B$4:$B$266,1,FALSE)),"",VLOOKUP($L1457,Info!$B$4:$L$266,4,FALSE)))</f>
        <v/>
      </c>
      <c r="AF1457" s="1" t="str">
        <f>IF($L1457="None","",IF(ISERROR(VLOOKUP($L1457,Info!$B$4:$B$266,1,FALSE)),"",VLOOKUP($L1457,Info!$B$4:$L$266,6,FALSE)))</f>
        <v/>
      </c>
      <c r="AG1457" s="1"/>
      <c r="AH1457" s="33" t="str" cm="1">
        <f t="array" ref="AH1457">IF(AND(L1457&lt;&gt;"",O1457&lt;&gt;"",R1457:S1457&lt;&gt;"",W1457:X1457&lt;&gt;"",Z1457:AA1457&lt;&gt;"",AC1457&lt;&gt;""),"Good","Bad")</f>
        <v>Bad</v>
      </c>
      <c r="AL1457" t="str" cm="1">
        <f t="array" ref="AL1457">IF(R1457&gt;0,_xlfn.IFS(COUNTIF($L$20:L1457,"&lt;&gt;")&lt;101,1,COUNTIF($L$20:L1457,"&lt;&gt;")&lt;201,2,COUNTIF($L$20:L1457,"&lt;&gt;")&lt;301,3,COUNTIF($L$20:L1457,"&lt;&gt;")&lt;401,4,COUNTIF($L$20:L1457,"&lt;&gt;")&lt;501,5,COUNTIF($L$20:L1457,"&lt;&gt;")&lt;601,6,COUNTIF($L$20:L1457,"&lt;&gt;")&lt;701,7,COUNTIF($L$20:L1457,"&lt;&gt;")&lt;801,8,COUNTIF($L$20:L1457,"&lt;&gt;")&lt;901,9,COUNTIF($L$20:L1457,"&lt;&gt;")&lt;1001,10,COUNTIF($L$20:L1457,"&lt;&gt;")&lt;1101,11,COUNTIF($L$20:L1457,"&lt;&gt;")&lt;1201,12,COUNTIF($L$20:L1457,"&lt;&gt;")&lt;1301,13,COUNTIF($L$20:L1457,"&lt;&gt;")&lt;1401,14,COUNTIF($L$20:L1457,"&lt;&gt;")&lt;1501,15,COUNTIF($L$20:L1457,"&lt;&gt;")&lt;1601,16,COUNTIF($L$20:L1457,"&lt;&gt;")&lt;1701,17,COUNTIF($L$20:L1457,"&lt;&gt;")&lt;1801,18,COUNTIF($L$20:L1457,"&lt;&gt;")&lt;1901,19,COUNTIF($L$20:L1457,"&lt;&gt;")&lt;2001,20,COUNTIF($L$20:L1457,"&lt;&gt;")&lt;2101,21,COUNTIF($L$20:L1457,"&lt;&gt;")&lt;2201,22,COUNTIF($L$20:L1457,"&lt;&gt;")&lt;2301,23,COUNTIF($L$20:L1457,"&lt;&gt;")&lt;2401,24,COUNTIF($L$20:L1457,"&lt;&gt;")&lt;2501,25,COUNTIF($L$20:L1457,"&lt;&gt;")&lt;2601,26,COUNTIF($L$20:L1457,"&lt;&gt;")&lt;2701,27,COUNTIF($L$20:L1457,"&lt;&gt;")&lt;2801,28,COUNTIF($L$20:L1457,"&lt;&gt;")&lt;2901,29,COUNTIF($L$20:L1457,"&lt;&gt;")&lt;3001,30),"")</f>
        <v/>
      </c>
      <c r="AM1457" t="str">
        <f t="shared" si="110"/>
        <v/>
      </c>
      <c r="AN1457" t="str">
        <f t="shared" si="114"/>
        <v/>
      </c>
      <c r="AP1457" t="str">
        <f t="shared" si="113"/>
        <v/>
      </c>
      <c r="AQ1457" t="str">
        <f>IF(AO1457="","",COUNTIFS(AM1457:$AM$3019,AO1457))</f>
        <v/>
      </c>
    </row>
    <row r="1458" spans="1:43" x14ac:dyDescent="0.25">
      <c r="A1458" s="6" t="str">
        <f>IF(COUNT($A$20:A1457)&lt;&gt;$B$4,IF(A1457="","",A1457+1),"")</f>
        <v/>
      </c>
      <c r="B1458" s="3"/>
      <c r="C1458" s="3"/>
      <c r="D1458" s="122"/>
      <c r="E1458" s="3"/>
      <c r="F1458" s="3"/>
      <c r="G1458" s="3"/>
      <c r="H1458" s="3"/>
      <c r="I1458" s="120"/>
      <c r="J1458" s="3"/>
      <c r="K1458" s="95" t="str" cm="1">
        <f t="array" ref="K1458">IF(OR($J$14 = "A",$J$14 = "B",$J$14 = "C"),IF(I1458="","",IF(LEN(I1458)&gt;2,_xlfn.IFS(ISNUMBER(SEARCH("_",I1458)),I1458,ISNUMBER(SEARCH(", ",I1458)),SUBSTITUTE(I1458,", ","_"),ISNUMBER(SEARCH("/ ",I1458)),SUBSTITUTE(I1458,"/ ","_"),ISNUMBER(SEARCH(",",I1458)),SUBSTITUTE(I1458,",","_"),ISNUMBER(SEARCH("/",I1458)),SUBSTITUTE(I1458,"/","_"),ISNUMBER(SEARCH("",I1458)),I1458),I1458)),IF(OR($J$14 = "J",$J$14 = "K"),"",IF(D1458="","",IF(LEN(D1458)&gt;2,_xlfn.IFS(ISNUMBER(SEARCH("_",D1458)),D1458,ISNUMBER(SEARCH(", ",D1458)),SUBSTITUTE(D1458,", ","_"),ISNUMBER(SEARCH("/ ",D1458)),SUBSTITUTE(D1458,"/ ","_"),ISNUMBER(SEARCH(",",D1458)),SUBSTITUTE(D1458,",","_"),ISNUMBER(SEARCH("/",D1458)),SUBSTITUTE(D1458,"/","_"),ISNUMBER(SEARCH("",D1458)),D1458),D1458))))</f>
        <v/>
      </c>
      <c r="L1458" s="1"/>
      <c r="M1458" s="1" t="str">
        <f t="shared" si="111"/>
        <v/>
      </c>
      <c r="N1458" s="94" t="str">
        <f>IF($L1458="None","",IF(ISERROR(VLOOKUP($L1458,Info!$B$4:$B$266,1,FALSE)),"",VLOOKUP($L1458,Info!$B$4:$L$266,5,FALSE)))</f>
        <v/>
      </c>
      <c r="O1458" s="94" t="str">
        <f>IF(K1458="","",IF(AND($J$12&lt;&gt;"ABC",N1458="3"),"BAC",IF(N1458="3","ABC",IF($J$12&lt;&gt;"ABC",IF($J$10="Standard",VLOOKUP(K1458,Info!$BE$4:$BF$481,2,FALSE),VLOOKUP(K1458,Info!$BI$4:$BJ$482,2,FALSE)),IF($J$10="Standard",VLOOKUP(K1458,Info!$AG$4:$AH$2994,2,FALSE),VLOOKUP(K1458,Info!$AK$4:$AL$2997,2,FALSE))))))</f>
        <v/>
      </c>
      <c r="P1458" s="94" t="str">
        <f>IF($L1458="None","",IF(ISERROR(VLOOKUP($L1458,Info!$B$4:$B$266,1,FALSE)),"",VLOOKUP($L1458,Info!$B$4:$L$266,3,FALSE)))</f>
        <v/>
      </c>
      <c r="Q1458" s="96" t="str">
        <f>IF($L1458="None","",IF(ISERROR(VLOOKUP($L1458,Info!$B$4:$B$266,1,FALSE)),"",VLOOKUP($L1458,Info!$B$4:$L$266,4,FALSE)))</f>
        <v/>
      </c>
      <c r="R1458" s="1"/>
      <c r="S1458" s="6" t="str">
        <f t="shared" si="112"/>
        <v/>
      </c>
      <c r="T1458" s="6" t="str">
        <f>IF($L1458="None","",IF(ISERROR(VLOOKUP($L1458,Info!$B$4:$B$266,1,FALSE)),"",VLOOKUP($L1458,Info!$B$4:$L$266,11,FALSE)))</f>
        <v/>
      </c>
      <c r="U1458" s="1"/>
      <c r="V1458" s="1"/>
      <c r="W1458" s="1"/>
      <c r="X1458" s="1" t="str">
        <f>IF($L1458="None","",IF(ISERROR(VLOOKUP($L1458,Info!$B$4:$B$266,1,FALSE)),"",IF(OR(W1458="Metallic Liquid Tight",W1458="Non-Metallic Liquid Tight",W1458="LSZH",W1458="Greenfield"),VLOOKUP($L1458,Info!$B$4:$L$266,7,FALSE),"N/A")))</f>
        <v/>
      </c>
      <c r="Y1458" s="1"/>
      <c r="Z1458" s="96" t="str">
        <f>IF($L1458="None","",IF(ISERROR(VLOOKUP($L1458,Info!$B$4:$B$266,1,FALSE)),"",VLOOKUP($L1458,Info!$B$4:$L$266,9,FALSE)))</f>
        <v/>
      </c>
      <c r="AA1458" s="96" t="str">
        <f>IF($L1458="None","",IF(ISERROR(VLOOKUP($L1458,Info!$B$4:$B$266,1,FALSE)),"",VLOOKUP($L1458,Info!$B$4:$L$266,8,FALSE)))</f>
        <v/>
      </c>
      <c r="AB1458" s="96" t="str">
        <f>IF($L1458="None","",IF(ISERROR(VLOOKUP($L1458,Info!$B$4:$B$266,1,FALSE)),"",VLOOKUP($L1458,Info!$B$4:$L$266,10,FALSE)))</f>
        <v/>
      </c>
      <c r="AC1458" s="1" t="str">
        <f>IF(W1458="SO Cable","Black,White",IF(O1458="","",IF(P1458="","",IF($J$12&lt;&gt;"ABC",IF(P1458&lt;="250",VLOOKUP(O1458,Info!$AZ$4:$BB$22,3,FALSE),VLOOKUP(O1458,Info!$AZ$23:$BB$39,3,FALSE)),IF(P1458&lt;="250",VLOOKUP(O1458,Info!$AO$4:$AQ$22,3,FALSE),VLOOKUP(O1458,Info!$AO$23:$AP$39,3,FALSE))))))</f>
        <v/>
      </c>
      <c r="AD1458" s="1"/>
      <c r="AE1458" s="1" t="str">
        <f>IF($L1458="None","",IF(ISERROR(VLOOKUP($L1458,Info!$B$4:$B$266,1,FALSE)),"",VLOOKUP($L1458,Info!$B$4:$L$266,4,FALSE)))</f>
        <v/>
      </c>
      <c r="AF1458" s="1" t="str">
        <f>IF($L1458="None","",IF(ISERROR(VLOOKUP($L1458,Info!$B$4:$B$266,1,FALSE)),"",VLOOKUP($L1458,Info!$B$4:$L$266,6,FALSE)))</f>
        <v/>
      </c>
      <c r="AG1458" s="1"/>
      <c r="AH1458" s="33" t="str" cm="1">
        <f t="array" ref="AH1458">IF(AND(L1458&lt;&gt;"",O1458&lt;&gt;"",R1458:S1458&lt;&gt;"",W1458:X1458&lt;&gt;"",Z1458:AA1458&lt;&gt;"",AC1458&lt;&gt;""),"Good","Bad")</f>
        <v>Bad</v>
      </c>
      <c r="AL1458" t="str" cm="1">
        <f t="array" ref="AL1458">IF(R1458&gt;0,_xlfn.IFS(COUNTIF($L$20:L1458,"&lt;&gt;")&lt;101,1,COUNTIF($L$20:L1458,"&lt;&gt;")&lt;201,2,COUNTIF($L$20:L1458,"&lt;&gt;")&lt;301,3,COUNTIF($L$20:L1458,"&lt;&gt;")&lt;401,4,COUNTIF($L$20:L1458,"&lt;&gt;")&lt;501,5,COUNTIF($L$20:L1458,"&lt;&gt;")&lt;601,6,COUNTIF($L$20:L1458,"&lt;&gt;")&lt;701,7,COUNTIF($L$20:L1458,"&lt;&gt;")&lt;801,8,COUNTIF($L$20:L1458,"&lt;&gt;")&lt;901,9,COUNTIF($L$20:L1458,"&lt;&gt;")&lt;1001,10,COUNTIF($L$20:L1458,"&lt;&gt;")&lt;1101,11,COUNTIF($L$20:L1458,"&lt;&gt;")&lt;1201,12,COUNTIF($L$20:L1458,"&lt;&gt;")&lt;1301,13,COUNTIF($L$20:L1458,"&lt;&gt;")&lt;1401,14,COUNTIF($L$20:L1458,"&lt;&gt;")&lt;1501,15,COUNTIF($L$20:L1458,"&lt;&gt;")&lt;1601,16,COUNTIF($L$20:L1458,"&lt;&gt;")&lt;1701,17,COUNTIF($L$20:L1458,"&lt;&gt;")&lt;1801,18,COUNTIF($L$20:L1458,"&lt;&gt;")&lt;1901,19,COUNTIF($L$20:L1458,"&lt;&gt;")&lt;2001,20,COUNTIF($L$20:L1458,"&lt;&gt;")&lt;2101,21,COUNTIF($L$20:L1458,"&lt;&gt;")&lt;2201,22,COUNTIF($L$20:L1458,"&lt;&gt;")&lt;2301,23,COUNTIF($L$20:L1458,"&lt;&gt;")&lt;2401,24,COUNTIF($L$20:L1458,"&lt;&gt;")&lt;2501,25,COUNTIF($L$20:L1458,"&lt;&gt;")&lt;2601,26,COUNTIF($L$20:L1458,"&lt;&gt;")&lt;2701,27,COUNTIF($L$20:L1458,"&lt;&gt;")&lt;2801,28,COUNTIF($L$20:L1458,"&lt;&gt;")&lt;2901,29,COUNTIF($L$20:L1458,"&lt;&gt;")&lt;3001,30),"")</f>
        <v/>
      </c>
      <c r="AM1458" t="str">
        <f t="shared" si="110"/>
        <v/>
      </c>
      <c r="AN1458" t="str">
        <f t="shared" si="114"/>
        <v/>
      </c>
      <c r="AP1458" t="str">
        <f t="shared" si="113"/>
        <v/>
      </c>
      <c r="AQ1458" t="str">
        <f>IF(AO1458="","",COUNTIFS(AM1458:$AM$3019,AO1458))</f>
        <v/>
      </c>
    </row>
    <row r="1459" spans="1:43" x14ac:dyDescent="0.25">
      <c r="A1459" s="6" t="str">
        <f>IF(COUNT($A$20:A1458)&lt;&gt;$B$4,IF(A1458="","",A1458+1),"")</f>
        <v/>
      </c>
      <c r="B1459" s="3"/>
      <c r="C1459" s="3"/>
      <c r="D1459" s="122"/>
      <c r="E1459" s="3"/>
      <c r="F1459" s="3"/>
      <c r="G1459" s="3"/>
      <c r="H1459" s="3"/>
      <c r="I1459" s="120"/>
      <c r="J1459" s="3"/>
      <c r="K1459" s="95" t="str" cm="1">
        <f t="array" ref="K1459">IF(OR($J$14 = "A",$J$14 = "B",$J$14 = "C"),IF(I1459="","",IF(LEN(I1459)&gt;2,_xlfn.IFS(ISNUMBER(SEARCH("_",I1459)),I1459,ISNUMBER(SEARCH(", ",I1459)),SUBSTITUTE(I1459,", ","_"),ISNUMBER(SEARCH("/ ",I1459)),SUBSTITUTE(I1459,"/ ","_"),ISNUMBER(SEARCH(",",I1459)),SUBSTITUTE(I1459,",","_"),ISNUMBER(SEARCH("/",I1459)),SUBSTITUTE(I1459,"/","_"),ISNUMBER(SEARCH("",I1459)),I1459),I1459)),IF(OR($J$14 = "J",$J$14 = "K"),"",IF(D1459="","",IF(LEN(D1459)&gt;2,_xlfn.IFS(ISNUMBER(SEARCH("_",D1459)),D1459,ISNUMBER(SEARCH(", ",D1459)),SUBSTITUTE(D1459,", ","_"),ISNUMBER(SEARCH("/ ",D1459)),SUBSTITUTE(D1459,"/ ","_"),ISNUMBER(SEARCH(",",D1459)),SUBSTITUTE(D1459,",","_"),ISNUMBER(SEARCH("/",D1459)),SUBSTITUTE(D1459,"/","_"),ISNUMBER(SEARCH("",D1459)),D1459),D1459))))</f>
        <v/>
      </c>
      <c r="L1459" s="1"/>
      <c r="M1459" s="1" t="str">
        <f t="shared" si="111"/>
        <v/>
      </c>
      <c r="N1459" s="94" t="str">
        <f>IF($L1459="None","",IF(ISERROR(VLOOKUP($L1459,Info!$B$4:$B$266,1,FALSE)),"",VLOOKUP($L1459,Info!$B$4:$L$266,5,FALSE)))</f>
        <v/>
      </c>
      <c r="O1459" s="94" t="str">
        <f>IF(K1459="","",IF(AND($J$12&lt;&gt;"ABC",N1459="3"),"BAC",IF(N1459="3","ABC",IF($J$12&lt;&gt;"ABC",IF($J$10="Standard",VLOOKUP(K1459,Info!$BE$4:$BF$481,2,FALSE),VLOOKUP(K1459,Info!$BI$4:$BJ$482,2,FALSE)),IF($J$10="Standard",VLOOKUP(K1459,Info!$AG$4:$AH$2994,2,FALSE),VLOOKUP(K1459,Info!$AK$4:$AL$2997,2,FALSE))))))</f>
        <v/>
      </c>
      <c r="P1459" s="94" t="str">
        <f>IF($L1459="None","",IF(ISERROR(VLOOKUP($L1459,Info!$B$4:$B$266,1,FALSE)),"",VLOOKUP($L1459,Info!$B$4:$L$266,3,FALSE)))</f>
        <v/>
      </c>
      <c r="Q1459" s="96" t="str">
        <f>IF($L1459="None","",IF(ISERROR(VLOOKUP($L1459,Info!$B$4:$B$266,1,FALSE)),"",VLOOKUP($L1459,Info!$B$4:$L$266,4,FALSE)))</f>
        <v/>
      </c>
      <c r="R1459" s="1"/>
      <c r="S1459" s="6" t="str">
        <f t="shared" si="112"/>
        <v/>
      </c>
      <c r="T1459" s="6" t="str">
        <f>IF($L1459="None","",IF(ISERROR(VLOOKUP($L1459,Info!$B$4:$B$266,1,FALSE)),"",VLOOKUP($L1459,Info!$B$4:$L$266,11,FALSE)))</f>
        <v/>
      </c>
      <c r="U1459" s="1"/>
      <c r="V1459" s="1"/>
      <c r="W1459" s="1"/>
      <c r="X1459" s="1" t="str">
        <f>IF($L1459="None","",IF(ISERROR(VLOOKUP($L1459,Info!$B$4:$B$266,1,FALSE)),"",IF(OR(W1459="Metallic Liquid Tight",W1459="Non-Metallic Liquid Tight",W1459="LSZH",W1459="Greenfield"),VLOOKUP($L1459,Info!$B$4:$L$266,7,FALSE),"N/A")))</f>
        <v/>
      </c>
      <c r="Y1459" s="1"/>
      <c r="Z1459" s="96" t="str">
        <f>IF($L1459="None","",IF(ISERROR(VLOOKUP($L1459,Info!$B$4:$B$266,1,FALSE)),"",VLOOKUP($L1459,Info!$B$4:$L$266,9,FALSE)))</f>
        <v/>
      </c>
      <c r="AA1459" s="96" t="str">
        <f>IF($L1459="None","",IF(ISERROR(VLOOKUP($L1459,Info!$B$4:$B$266,1,FALSE)),"",VLOOKUP($L1459,Info!$B$4:$L$266,8,FALSE)))</f>
        <v/>
      </c>
      <c r="AB1459" s="96" t="str">
        <f>IF($L1459="None","",IF(ISERROR(VLOOKUP($L1459,Info!$B$4:$B$266,1,FALSE)),"",VLOOKUP($L1459,Info!$B$4:$L$266,10,FALSE)))</f>
        <v/>
      </c>
      <c r="AC1459" s="1" t="str">
        <f>IF(W1459="SO Cable","Black,White",IF(O1459="","",IF(P1459="","",IF($J$12&lt;&gt;"ABC",IF(P1459&lt;="250",VLOOKUP(O1459,Info!$AZ$4:$BB$22,3,FALSE),VLOOKUP(O1459,Info!$AZ$23:$BB$39,3,FALSE)),IF(P1459&lt;="250",VLOOKUP(O1459,Info!$AO$4:$AQ$22,3,FALSE),VLOOKUP(O1459,Info!$AO$23:$AP$39,3,FALSE))))))</f>
        <v/>
      </c>
      <c r="AD1459" s="1"/>
      <c r="AE1459" s="1" t="str">
        <f>IF($L1459="None","",IF(ISERROR(VLOOKUP($L1459,Info!$B$4:$B$266,1,FALSE)),"",VLOOKUP($L1459,Info!$B$4:$L$266,4,FALSE)))</f>
        <v/>
      </c>
      <c r="AF1459" s="1" t="str">
        <f>IF($L1459="None","",IF(ISERROR(VLOOKUP($L1459,Info!$B$4:$B$266,1,FALSE)),"",VLOOKUP($L1459,Info!$B$4:$L$266,6,FALSE)))</f>
        <v/>
      </c>
      <c r="AG1459" s="1"/>
      <c r="AH1459" s="33" t="str" cm="1">
        <f t="array" ref="AH1459">IF(AND(L1459&lt;&gt;"",O1459&lt;&gt;"",R1459:S1459&lt;&gt;"",W1459:X1459&lt;&gt;"",Z1459:AA1459&lt;&gt;"",AC1459&lt;&gt;""),"Good","Bad")</f>
        <v>Bad</v>
      </c>
      <c r="AL1459" t="str" cm="1">
        <f t="array" ref="AL1459">IF(R1459&gt;0,_xlfn.IFS(COUNTIF($L$20:L1459,"&lt;&gt;")&lt;101,1,COUNTIF($L$20:L1459,"&lt;&gt;")&lt;201,2,COUNTIF($L$20:L1459,"&lt;&gt;")&lt;301,3,COUNTIF($L$20:L1459,"&lt;&gt;")&lt;401,4,COUNTIF($L$20:L1459,"&lt;&gt;")&lt;501,5,COUNTIF($L$20:L1459,"&lt;&gt;")&lt;601,6,COUNTIF($L$20:L1459,"&lt;&gt;")&lt;701,7,COUNTIF($L$20:L1459,"&lt;&gt;")&lt;801,8,COUNTIF($L$20:L1459,"&lt;&gt;")&lt;901,9,COUNTIF($L$20:L1459,"&lt;&gt;")&lt;1001,10,COUNTIF($L$20:L1459,"&lt;&gt;")&lt;1101,11,COUNTIF($L$20:L1459,"&lt;&gt;")&lt;1201,12,COUNTIF($L$20:L1459,"&lt;&gt;")&lt;1301,13,COUNTIF($L$20:L1459,"&lt;&gt;")&lt;1401,14,COUNTIF($L$20:L1459,"&lt;&gt;")&lt;1501,15,COUNTIF($L$20:L1459,"&lt;&gt;")&lt;1601,16,COUNTIF($L$20:L1459,"&lt;&gt;")&lt;1701,17,COUNTIF($L$20:L1459,"&lt;&gt;")&lt;1801,18,COUNTIF($L$20:L1459,"&lt;&gt;")&lt;1901,19,COUNTIF($L$20:L1459,"&lt;&gt;")&lt;2001,20,COUNTIF($L$20:L1459,"&lt;&gt;")&lt;2101,21,COUNTIF($L$20:L1459,"&lt;&gt;")&lt;2201,22,COUNTIF($L$20:L1459,"&lt;&gt;")&lt;2301,23,COUNTIF($L$20:L1459,"&lt;&gt;")&lt;2401,24,COUNTIF($L$20:L1459,"&lt;&gt;")&lt;2501,25,COUNTIF($L$20:L1459,"&lt;&gt;")&lt;2601,26,COUNTIF($L$20:L1459,"&lt;&gt;")&lt;2701,27,COUNTIF($L$20:L1459,"&lt;&gt;")&lt;2801,28,COUNTIF($L$20:L1459,"&lt;&gt;")&lt;2901,29,COUNTIF($L$20:L1459,"&lt;&gt;")&lt;3001,30),"")</f>
        <v/>
      </c>
      <c r="AM1459" t="str">
        <f t="shared" si="110"/>
        <v/>
      </c>
      <c r="AN1459" t="str">
        <f t="shared" si="114"/>
        <v/>
      </c>
      <c r="AP1459" t="str">
        <f t="shared" si="113"/>
        <v/>
      </c>
      <c r="AQ1459" t="str">
        <f>IF(AO1459="","",COUNTIFS(AM1459:$AM$3019,AO1459))</f>
        <v/>
      </c>
    </row>
    <row r="1460" spans="1:43" x14ac:dyDescent="0.25">
      <c r="A1460" s="6" t="str">
        <f>IF(COUNT($A$20:A1459)&lt;&gt;$B$4,IF(A1459="","",A1459+1),"")</f>
        <v/>
      </c>
      <c r="B1460" s="3"/>
      <c r="C1460" s="3"/>
      <c r="D1460" s="122"/>
      <c r="E1460" s="3"/>
      <c r="F1460" s="3"/>
      <c r="G1460" s="3"/>
      <c r="H1460" s="3"/>
      <c r="I1460" s="120"/>
      <c r="J1460" s="3"/>
      <c r="K1460" s="95" t="str" cm="1">
        <f t="array" ref="K1460">IF(OR($J$14 = "A",$J$14 = "B",$J$14 = "C"),IF(I1460="","",IF(LEN(I1460)&gt;2,_xlfn.IFS(ISNUMBER(SEARCH("_",I1460)),I1460,ISNUMBER(SEARCH(", ",I1460)),SUBSTITUTE(I1460,", ","_"),ISNUMBER(SEARCH("/ ",I1460)),SUBSTITUTE(I1460,"/ ","_"),ISNUMBER(SEARCH(",",I1460)),SUBSTITUTE(I1460,",","_"),ISNUMBER(SEARCH("/",I1460)),SUBSTITUTE(I1460,"/","_"),ISNUMBER(SEARCH("",I1460)),I1460),I1460)),IF(OR($J$14 = "J",$J$14 = "K"),"",IF(D1460="","",IF(LEN(D1460)&gt;2,_xlfn.IFS(ISNUMBER(SEARCH("_",D1460)),D1460,ISNUMBER(SEARCH(", ",D1460)),SUBSTITUTE(D1460,", ","_"),ISNUMBER(SEARCH("/ ",D1460)),SUBSTITUTE(D1460,"/ ","_"),ISNUMBER(SEARCH(",",D1460)),SUBSTITUTE(D1460,",","_"),ISNUMBER(SEARCH("/",D1460)),SUBSTITUTE(D1460,"/","_"),ISNUMBER(SEARCH("",D1460)),D1460),D1460))))</f>
        <v/>
      </c>
      <c r="L1460" s="1"/>
      <c r="M1460" s="1" t="str">
        <f t="shared" si="111"/>
        <v/>
      </c>
      <c r="N1460" s="94" t="str">
        <f>IF($L1460="None","",IF(ISERROR(VLOOKUP($L1460,Info!$B$4:$B$266,1,FALSE)),"",VLOOKUP($L1460,Info!$B$4:$L$266,5,FALSE)))</f>
        <v/>
      </c>
      <c r="O1460" s="94" t="str">
        <f>IF(K1460="","",IF(AND($J$12&lt;&gt;"ABC",N1460="3"),"BAC",IF(N1460="3","ABC",IF($J$12&lt;&gt;"ABC",IF($J$10="Standard",VLOOKUP(K1460,Info!$BE$4:$BF$481,2,FALSE),VLOOKUP(K1460,Info!$BI$4:$BJ$482,2,FALSE)),IF($J$10="Standard",VLOOKUP(K1460,Info!$AG$4:$AH$2994,2,FALSE),VLOOKUP(K1460,Info!$AK$4:$AL$2997,2,FALSE))))))</f>
        <v/>
      </c>
      <c r="P1460" s="94" t="str">
        <f>IF($L1460="None","",IF(ISERROR(VLOOKUP($L1460,Info!$B$4:$B$266,1,FALSE)),"",VLOOKUP($L1460,Info!$B$4:$L$266,3,FALSE)))</f>
        <v/>
      </c>
      <c r="Q1460" s="96" t="str">
        <f>IF($L1460="None","",IF(ISERROR(VLOOKUP($L1460,Info!$B$4:$B$266,1,FALSE)),"",VLOOKUP($L1460,Info!$B$4:$L$266,4,FALSE)))</f>
        <v/>
      </c>
      <c r="R1460" s="1"/>
      <c r="S1460" s="6" t="str">
        <f t="shared" si="112"/>
        <v/>
      </c>
      <c r="T1460" s="6" t="str">
        <f>IF($L1460="None","",IF(ISERROR(VLOOKUP($L1460,Info!$B$4:$B$266,1,FALSE)),"",VLOOKUP($L1460,Info!$B$4:$L$266,11,FALSE)))</f>
        <v/>
      </c>
      <c r="U1460" s="1"/>
      <c r="V1460" s="1"/>
      <c r="W1460" s="1"/>
      <c r="X1460" s="1" t="str">
        <f>IF($L1460="None","",IF(ISERROR(VLOOKUP($L1460,Info!$B$4:$B$266,1,FALSE)),"",IF(OR(W1460="Metallic Liquid Tight",W1460="Non-Metallic Liquid Tight",W1460="LSZH",W1460="Greenfield"),VLOOKUP($L1460,Info!$B$4:$L$266,7,FALSE),"N/A")))</f>
        <v/>
      </c>
      <c r="Y1460" s="1"/>
      <c r="Z1460" s="96" t="str">
        <f>IF($L1460="None","",IF(ISERROR(VLOOKUP($L1460,Info!$B$4:$B$266,1,FALSE)),"",VLOOKUP($L1460,Info!$B$4:$L$266,9,FALSE)))</f>
        <v/>
      </c>
      <c r="AA1460" s="96" t="str">
        <f>IF($L1460="None","",IF(ISERROR(VLOOKUP($L1460,Info!$B$4:$B$266,1,FALSE)),"",VLOOKUP($L1460,Info!$B$4:$L$266,8,FALSE)))</f>
        <v/>
      </c>
      <c r="AB1460" s="96" t="str">
        <f>IF($L1460="None","",IF(ISERROR(VLOOKUP($L1460,Info!$B$4:$B$266,1,FALSE)),"",VLOOKUP($L1460,Info!$B$4:$L$266,10,FALSE)))</f>
        <v/>
      </c>
      <c r="AC1460" s="1" t="str">
        <f>IF(W1460="SO Cable","Black,White",IF(O1460="","",IF(P1460="","",IF($J$12&lt;&gt;"ABC",IF(P1460&lt;="250",VLOOKUP(O1460,Info!$AZ$4:$BB$22,3,FALSE),VLOOKUP(O1460,Info!$AZ$23:$BB$39,3,FALSE)),IF(P1460&lt;="250",VLOOKUP(O1460,Info!$AO$4:$AQ$22,3,FALSE),VLOOKUP(O1460,Info!$AO$23:$AP$39,3,FALSE))))))</f>
        <v/>
      </c>
      <c r="AD1460" s="1"/>
      <c r="AE1460" s="1" t="str">
        <f>IF($L1460="None","",IF(ISERROR(VLOOKUP($L1460,Info!$B$4:$B$266,1,FALSE)),"",VLOOKUP($L1460,Info!$B$4:$L$266,4,FALSE)))</f>
        <v/>
      </c>
      <c r="AF1460" s="1" t="str">
        <f>IF($L1460="None","",IF(ISERROR(VLOOKUP($L1460,Info!$B$4:$B$266,1,FALSE)),"",VLOOKUP($L1460,Info!$B$4:$L$266,6,FALSE)))</f>
        <v/>
      </c>
      <c r="AG1460" s="1"/>
      <c r="AH1460" s="33" t="str" cm="1">
        <f t="array" ref="AH1460">IF(AND(L1460&lt;&gt;"",O1460&lt;&gt;"",R1460:S1460&lt;&gt;"",W1460:X1460&lt;&gt;"",Z1460:AA1460&lt;&gt;"",AC1460&lt;&gt;""),"Good","Bad")</f>
        <v>Bad</v>
      </c>
      <c r="AL1460" t="str" cm="1">
        <f t="array" ref="AL1460">IF(R1460&gt;0,_xlfn.IFS(COUNTIF($L$20:L1460,"&lt;&gt;")&lt;101,1,COUNTIF($L$20:L1460,"&lt;&gt;")&lt;201,2,COUNTIF($L$20:L1460,"&lt;&gt;")&lt;301,3,COUNTIF($L$20:L1460,"&lt;&gt;")&lt;401,4,COUNTIF($L$20:L1460,"&lt;&gt;")&lt;501,5,COUNTIF($L$20:L1460,"&lt;&gt;")&lt;601,6,COUNTIF($L$20:L1460,"&lt;&gt;")&lt;701,7,COUNTIF($L$20:L1460,"&lt;&gt;")&lt;801,8,COUNTIF($L$20:L1460,"&lt;&gt;")&lt;901,9,COUNTIF($L$20:L1460,"&lt;&gt;")&lt;1001,10,COUNTIF($L$20:L1460,"&lt;&gt;")&lt;1101,11,COUNTIF($L$20:L1460,"&lt;&gt;")&lt;1201,12,COUNTIF($L$20:L1460,"&lt;&gt;")&lt;1301,13,COUNTIF($L$20:L1460,"&lt;&gt;")&lt;1401,14,COUNTIF($L$20:L1460,"&lt;&gt;")&lt;1501,15,COUNTIF($L$20:L1460,"&lt;&gt;")&lt;1601,16,COUNTIF($L$20:L1460,"&lt;&gt;")&lt;1701,17,COUNTIF($L$20:L1460,"&lt;&gt;")&lt;1801,18,COUNTIF($L$20:L1460,"&lt;&gt;")&lt;1901,19,COUNTIF($L$20:L1460,"&lt;&gt;")&lt;2001,20,COUNTIF($L$20:L1460,"&lt;&gt;")&lt;2101,21,COUNTIF($L$20:L1460,"&lt;&gt;")&lt;2201,22,COUNTIF($L$20:L1460,"&lt;&gt;")&lt;2301,23,COUNTIF($L$20:L1460,"&lt;&gt;")&lt;2401,24,COUNTIF($L$20:L1460,"&lt;&gt;")&lt;2501,25,COUNTIF($L$20:L1460,"&lt;&gt;")&lt;2601,26,COUNTIF($L$20:L1460,"&lt;&gt;")&lt;2701,27,COUNTIF($L$20:L1460,"&lt;&gt;")&lt;2801,28,COUNTIF($L$20:L1460,"&lt;&gt;")&lt;2901,29,COUNTIF($L$20:L1460,"&lt;&gt;")&lt;3001,30),"")</f>
        <v/>
      </c>
      <c r="AM1460" t="str">
        <f t="shared" si="110"/>
        <v/>
      </c>
      <c r="AN1460" t="str">
        <f t="shared" si="114"/>
        <v/>
      </c>
      <c r="AP1460" t="str">
        <f t="shared" si="113"/>
        <v/>
      </c>
      <c r="AQ1460" t="str">
        <f>IF(AO1460="","",COUNTIFS(AM1460:$AM$3019,AO1460))</f>
        <v/>
      </c>
    </row>
    <row r="1461" spans="1:43" x14ac:dyDescent="0.25">
      <c r="A1461" s="6" t="str">
        <f>IF(COUNT($A$20:A1460)&lt;&gt;$B$4,IF(A1460="","",A1460+1),"")</f>
        <v/>
      </c>
      <c r="B1461" s="3"/>
      <c r="C1461" s="3"/>
      <c r="D1461" s="122"/>
      <c r="E1461" s="3"/>
      <c r="F1461" s="3"/>
      <c r="G1461" s="3"/>
      <c r="H1461" s="3"/>
      <c r="I1461" s="120"/>
      <c r="J1461" s="3"/>
      <c r="K1461" s="95" t="str" cm="1">
        <f t="array" ref="K1461">IF(OR($J$14 = "A",$J$14 = "B",$J$14 = "C"),IF(I1461="","",IF(LEN(I1461)&gt;2,_xlfn.IFS(ISNUMBER(SEARCH("_",I1461)),I1461,ISNUMBER(SEARCH(", ",I1461)),SUBSTITUTE(I1461,", ","_"),ISNUMBER(SEARCH("/ ",I1461)),SUBSTITUTE(I1461,"/ ","_"),ISNUMBER(SEARCH(",",I1461)),SUBSTITUTE(I1461,",","_"),ISNUMBER(SEARCH("/",I1461)),SUBSTITUTE(I1461,"/","_"),ISNUMBER(SEARCH("",I1461)),I1461),I1461)),IF(OR($J$14 = "J",$J$14 = "K"),"",IF(D1461="","",IF(LEN(D1461)&gt;2,_xlfn.IFS(ISNUMBER(SEARCH("_",D1461)),D1461,ISNUMBER(SEARCH(", ",D1461)),SUBSTITUTE(D1461,", ","_"),ISNUMBER(SEARCH("/ ",D1461)),SUBSTITUTE(D1461,"/ ","_"),ISNUMBER(SEARCH(",",D1461)),SUBSTITUTE(D1461,",","_"),ISNUMBER(SEARCH("/",D1461)),SUBSTITUTE(D1461,"/","_"),ISNUMBER(SEARCH("",D1461)),D1461),D1461))))</f>
        <v/>
      </c>
      <c r="L1461" s="1"/>
      <c r="M1461" s="1" t="str">
        <f t="shared" si="111"/>
        <v/>
      </c>
      <c r="N1461" s="94" t="str">
        <f>IF($L1461="None","",IF(ISERROR(VLOOKUP($L1461,Info!$B$4:$B$266,1,FALSE)),"",VLOOKUP($L1461,Info!$B$4:$L$266,5,FALSE)))</f>
        <v/>
      </c>
      <c r="O1461" s="94" t="str">
        <f>IF(K1461="","",IF(AND($J$12&lt;&gt;"ABC",N1461="3"),"BAC",IF(N1461="3","ABC",IF($J$12&lt;&gt;"ABC",IF($J$10="Standard",VLOOKUP(K1461,Info!$BE$4:$BF$481,2,FALSE),VLOOKUP(K1461,Info!$BI$4:$BJ$482,2,FALSE)),IF($J$10="Standard",VLOOKUP(K1461,Info!$AG$4:$AH$2994,2,FALSE),VLOOKUP(K1461,Info!$AK$4:$AL$2997,2,FALSE))))))</f>
        <v/>
      </c>
      <c r="P1461" s="94" t="str">
        <f>IF($L1461="None","",IF(ISERROR(VLOOKUP($L1461,Info!$B$4:$B$266,1,FALSE)),"",VLOOKUP($L1461,Info!$B$4:$L$266,3,FALSE)))</f>
        <v/>
      </c>
      <c r="Q1461" s="96" t="str">
        <f>IF($L1461="None","",IF(ISERROR(VLOOKUP($L1461,Info!$B$4:$B$266,1,FALSE)),"",VLOOKUP($L1461,Info!$B$4:$L$266,4,FALSE)))</f>
        <v/>
      </c>
      <c r="R1461" s="1"/>
      <c r="S1461" s="6" t="str">
        <f t="shared" si="112"/>
        <v/>
      </c>
      <c r="T1461" s="6" t="str">
        <f>IF($L1461="None","",IF(ISERROR(VLOOKUP($L1461,Info!$B$4:$B$266,1,FALSE)),"",VLOOKUP($L1461,Info!$B$4:$L$266,11,FALSE)))</f>
        <v/>
      </c>
      <c r="U1461" s="1"/>
      <c r="V1461" s="1"/>
      <c r="W1461" s="1"/>
      <c r="X1461" s="1" t="str">
        <f>IF($L1461="None","",IF(ISERROR(VLOOKUP($L1461,Info!$B$4:$B$266,1,FALSE)),"",IF(OR(W1461="Metallic Liquid Tight",W1461="Non-Metallic Liquid Tight",W1461="LSZH",W1461="Greenfield"),VLOOKUP($L1461,Info!$B$4:$L$266,7,FALSE),"N/A")))</f>
        <v/>
      </c>
      <c r="Y1461" s="1"/>
      <c r="Z1461" s="96" t="str">
        <f>IF($L1461="None","",IF(ISERROR(VLOOKUP($L1461,Info!$B$4:$B$266,1,FALSE)),"",VLOOKUP($L1461,Info!$B$4:$L$266,9,FALSE)))</f>
        <v/>
      </c>
      <c r="AA1461" s="96" t="str">
        <f>IF($L1461="None","",IF(ISERROR(VLOOKUP($L1461,Info!$B$4:$B$266,1,FALSE)),"",VLOOKUP($L1461,Info!$B$4:$L$266,8,FALSE)))</f>
        <v/>
      </c>
      <c r="AB1461" s="96" t="str">
        <f>IF($L1461="None","",IF(ISERROR(VLOOKUP($L1461,Info!$B$4:$B$266,1,FALSE)),"",VLOOKUP($L1461,Info!$B$4:$L$266,10,FALSE)))</f>
        <v/>
      </c>
      <c r="AC1461" s="1" t="str">
        <f>IF(W1461="SO Cable","Black,White",IF(O1461="","",IF(P1461="","",IF($J$12&lt;&gt;"ABC",IF(P1461&lt;="250",VLOOKUP(O1461,Info!$AZ$4:$BB$22,3,FALSE),VLOOKUP(O1461,Info!$AZ$23:$BB$39,3,FALSE)),IF(P1461&lt;="250",VLOOKUP(O1461,Info!$AO$4:$AQ$22,3,FALSE),VLOOKUP(O1461,Info!$AO$23:$AP$39,3,FALSE))))))</f>
        <v/>
      </c>
      <c r="AD1461" s="1"/>
      <c r="AE1461" s="1" t="str">
        <f>IF($L1461="None","",IF(ISERROR(VLOOKUP($L1461,Info!$B$4:$B$266,1,FALSE)),"",VLOOKUP($L1461,Info!$B$4:$L$266,4,FALSE)))</f>
        <v/>
      </c>
      <c r="AF1461" s="1" t="str">
        <f>IF($L1461="None","",IF(ISERROR(VLOOKUP($L1461,Info!$B$4:$B$266,1,FALSE)),"",VLOOKUP($L1461,Info!$B$4:$L$266,6,FALSE)))</f>
        <v/>
      </c>
      <c r="AG1461" s="1"/>
      <c r="AH1461" s="33" t="str" cm="1">
        <f t="array" ref="AH1461">IF(AND(L1461&lt;&gt;"",O1461&lt;&gt;"",R1461:S1461&lt;&gt;"",W1461:X1461&lt;&gt;"",Z1461:AA1461&lt;&gt;"",AC1461&lt;&gt;""),"Good","Bad")</f>
        <v>Bad</v>
      </c>
      <c r="AL1461" t="str" cm="1">
        <f t="array" ref="AL1461">IF(R1461&gt;0,_xlfn.IFS(COUNTIF($L$20:L1461,"&lt;&gt;")&lt;101,1,COUNTIF($L$20:L1461,"&lt;&gt;")&lt;201,2,COUNTIF($L$20:L1461,"&lt;&gt;")&lt;301,3,COUNTIF($L$20:L1461,"&lt;&gt;")&lt;401,4,COUNTIF($L$20:L1461,"&lt;&gt;")&lt;501,5,COUNTIF($L$20:L1461,"&lt;&gt;")&lt;601,6,COUNTIF($L$20:L1461,"&lt;&gt;")&lt;701,7,COUNTIF($L$20:L1461,"&lt;&gt;")&lt;801,8,COUNTIF($L$20:L1461,"&lt;&gt;")&lt;901,9,COUNTIF($L$20:L1461,"&lt;&gt;")&lt;1001,10,COUNTIF($L$20:L1461,"&lt;&gt;")&lt;1101,11,COUNTIF($L$20:L1461,"&lt;&gt;")&lt;1201,12,COUNTIF($L$20:L1461,"&lt;&gt;")&lt;1301,13,COUNTIF($L$20:L1461,"&lt;&gt;")&lt;1401,14,COUNTIF($L$20:L1461,"&lt;&gt;")&lt;1501,15,COUNTIF($L$20:L1461,"&lt;&gt;")&lt;1601,16,COUNTIF($L$20:L1461,"&lt;&gt;")&lt;1701,17,COUNTIF($L$20:L1461,"&lt;&gt;")&lt;1801,18,COUNTIF($L$20:L1461,"&lt;&gt;")&lt;1901,19,COUNTIF($L$20:L1461,"&lt;&gt;")&lt;2001,20,COUNTIF($L$20:L1461,"&lt;&gt;")&lt;2101,21,COUNTIF($L$20:L1461,"&lt;&gt;")&lt;2201,22,COUNTIF($L$20:L1461,"&lt;&gt;")&lt;2301,23,COUNTIF($L$20:L1461,"&lt;&gt;")&lt;2401,24,COUNTIF($L$20:L1461,"&lt;&gt;")&lt;2501,25,COUNTIF($L$20:L1461,"&lt;&gt;")&lt;2601,26,COUNTIF($L$20:L1461,"&lt;&gt;")&lt;2701,27,COUNTIF($L$20:L1461,"&lt;&gt;")&lt;2801,28,COUNTIF($L$20:L1461,"&lt;&gt;")&lt;2901,29,COUNTIF($L$20:L1461,"&lt;&gt;")&lt;3001,30),"")</f>
        <v/>
      </c>
      <c r="AM1461" t="str">
        <f t="shared" si="110"/>
        <v/>
      </c>
      <c r="AN1461" t="str">
        <f t="shared" si="114"/>
        <v/>
      </c>
      <c r="AP1461" t="str">
        <f t="shared" si="113"/>
        <v/>
      </c>
      <c r="AQ1461" t="str">
        <f>IF(AO1461="","",COUNTIFS(AM1461:$AM$3019,AO1461))</f>
        <v/>
      </c>
    </row>
    <row r="1462" spans="1:43" x14ac:dyDescent="0.25">
      <c r="A1462" s="6" t="str">
        <f>IF(COUNT($A$20:A1461)&lt;&gt;$B$4,IF(A1461="","",A1461+1),"")</f>
        <v/>
      </c>
      <c r="B1462" s="3"/>
      <c r="C1462" s="3"/>
      <c r="D1462" s="122"/>
      <c r="E1462" s="3"/>
      <c r="F1462" s="3"/>
      <c r="G1462" s="3"/>
      <c r="H1462" s="3"/>
      <c r="I1462" s="120"/>
      <c r="J1462" s="3"/>
      <c r="K1462" s="95" t="str" cm="1">
        <f t="array" ref="K1462">IF(OR($J$14 = "A",$J$14 = "B",$J$14 = "C"),IF(I1462="","",IF(LEN(I1462)&gt;2,_xlfn.IFS(ISNUMBER(SEARCH("_",I1462)),I1462,ISNUMBER(SEARCH(", ",I1462)),SUBSTITUTE(I1462,", ","_"),ISNUMBER(SEARCH("/ ",I1462)),SUBSTITUTE(I1462,"/ ","_"),ISNUMBER(SEARCH(",",I1462)),SUBSTITUTE(I1462,",","_"),ISNUMBER(SEARCH("/",I1462)),SUBSTITUTE(I1462,"/","_"),ISNUMBER(SEARCH("",I1462)),I1462),I1462)),IF(OR($J$14 = "J",$J$14 = "K"),"",IF(D1462="","",IF(LEN(D1462)&gt;2,_xlfn.IFS(ISNUMBER(SEARCH("_",D1462)),D1462,ISNUMBER(SEARCH(", ",D1462)),SUBSTITUTE(D1462,", ","_"),ISNUMBER(SEARCH("/ ",D1462)),SUBSTITUTE(D1462,"/ ","_"),ISNUMBER(SEARCH(",",D1462)),SUBSTITUTE(D1462,",","_"),ISNUMBER(SEARCH("/",D1462)),SUBSTITUTE(D1462,"/","_"),ISNUMBER(SEARCH("",D1462)),D1462),D1462))))</f>
        <v/>
      </c>
      <c r="L1462" s="1"/>
      <c r="M1462" s="1" t="str">
        <f t="shared" si="111"/>
        <v/>
      </c>
      <c r="N1462" s="94" t="str">
        <f>IF($L1462="None","",IF(ISERROR(VLOOKUP($L1462,Info!$B$4:$B$266,1,FALSE)),"",VLOOKUP($L1462,Info!$B$4:$L$266,5,FALSE)))</f>
        <v/>
      </c>
      <c r="O1462" s="94" t="str">
        <f>IF(K1462="","",IF(AND($J$12&lt;&gt;"ABC",N1462="3"),"BAC",IF(N1462="3","ABC",IF($J$12&lt;&gt;"ABC",IF($J$10="Standard",VLOOKUP(K1462,Info!$BE$4:$BF$481,2,FALSE),VLOOKUP(K1462,Info!$BI$4:$BJ$482,2,FALSE)),IF($J$10="Standard",VLOOKUP(K1462,Info!$AG$4:$AH$2994,2,FALSE),VLOOKUP(K1462,Info!$AK$4:$AL$2997,2,FALSE))))))</f>
        <v/>
      </c>
      <c r="P1462" s="94" t="str">
        <f>IF($L1462="None","",IF(ISERROR(VLOOKUP($L1462,Info!$B$4:$B$266,1,FALSE)),"",VLOOKUP($L1462,Info!$B$4:$L$266,3,FALSE)))</f>
        <v/>
      </c>
      <c r="Q1462" s="96" t="str">
        <f>IF($L1462="None","",IF(ISERROR(VLOOKUP($L1462,Info!$B$4:$B$266,1,FALSE)),"",VLOOKUP($L1462,Info!$B$4:$L$266,4,FALSE)))</f>
        <v/>
      </c>
      <c r="R1462" s="1"/>
      <c r="S1462" s="6" t="str">
        <f t="shared" si="112"/>
        <v/>
      </c>
      <c r="T1462" s="6" t="str">
        <f>IF($L1462="None","",IF(ISERROR(VLOOKUP($L1462,Info!$B$4:$B$266,1,FALSE)),"",VLOOKUP($L1462,Info!$B$4:$L$266,11,FALSE)))</f>
        <v/>
      </c>
      <c r="U1462" s="1"/>
      <c r="V1462" s="1"/>
      <c r="W1462" s="1"/>
      <c r="X1462" s="1" t="str">
        <f>IF($L1462="None","",IF(ISERROR(VLOOKUP($L1462,Info!$B$4:$B$266,1,FALSE)),"",IF(OR(W1462="Metallic Liquid Tight",W1462="Non-Metallic Liquid Tight",W1462="LSZH",W1462="Greenfield"),VLOOKUP($L1462,Info!$B$4:$L$266,7,FALSE),"N/A")))</f>
        <v/>
      </c>
      <c r="Y1462" s="1"/>
      <c r="Z1462" s="96" t="str">
        <f>IF($L1462="None","",IF(ISERROR(VLOOKUP($L1462,Info!$B$4:$B$266,1,FALSE)),"",VLOOKUP($L1462,Info!$B$4:$L$266,9,FALSE)))</f>
        <v/>
      </c>
      <c r="AA1462" s="96" t="str">
        <f>IF($L1462="None","",IF(ISERROR(VLOOKUP($L1462,Info!$B$4:$B$266,1,FALSE)),"",VLOOKUP($L1462,Info!$B$4:$L$266,8,FALSE)))</f>
        <v/>
      </c>
      <c r="AB1462" s="96" t="str">
        <f>IF($L1462="None","",IF(ISERROR(VLOOKUP($L1462,Info!$B$4:$B$266,1,FALSE)),"",VLOOKUP($L1462,Info!$B$4:$L$266,10,FALSE)))</f>
        <v/>
      </c>
      <c r="AC1462" s="1" t="str">
        <f>IF(W1462="SO Cable","Black,White",IF(O1462="","",IF(P1462="","",IF($J$12&lt;&gt;"ABC",IF(P1462&lt;="250",VLOOKUP(O1462,Info!$AZ$4:$BB$22,3,FALSE),VLOOKUP(O1462,Info!$AZ$23:$BB$39,3,FALSE)),IF(P1462&lt;="250",VLOOKUP(O1462,Info!$AO$4:$AQ$22,3,FALSE),VLOOKUP(O1462,Info!$AO$23:$AP$39,3,FALSE))))))</f>
        <v/>
      </c>
      <c r="AD1462" s="1"/>
      <c r="AE1462" s="1" t="str">
        <f>IF($L1462="None","",IF(ISERROR(VLOOKUP($L1462,Info!$B$4:$B$266,1,FALSE)),"",VLOOKUP($L1462,Info!$B$4:$L$266,4,FALSE)))</f>
        <v/>
      </c>
      <c r="AF1462" s="1" t="str">
        <f>IF($L1462="None","",IF(ISERROR(VLOOKUP($L1462,Info!$B$4:$B$266,1,FALSE)),"",VLOOKUP($L1462,Info!$B$4:$L$266,6,FALSE)))</f>
        <v/>
      </c>
      <c r="AG1462" s="1"/>
      <c r="AH1462" s="33" t="str" cm="1">
        <f t="array" ref="AH1462">IF(AND(L1462&lt;&gt;"",O1462&lt;&gt;"",R1462:S1462&lt;&gt;"",W1462:X1462&lt;&gt;"",Z1462:AA1462&lt;&gt;"",AC1462&lt;&gt;""),"Good","Bad")</f>
        <v>Bad</v>
      </c>
      <c r="AL1462" t="str" cm="1">
        <f t="array" ref="AL1462">IF(R1462&gt;0,_xlfn.IFS(COUNTIF($L$20:L1462,"&lt;&gt;")&lt;101,1,COUNTIF($L$20:L1462,"&lt;&gt;")&lt;201,2,COUNTIF($L$20:L1462,"&lt;&gt;")&lt;301,3,COUNTIF($L$20:L1462,"&lt;&gt;")&lt;401,4,COUNTIF($L$20:L1462,"&lt;&gt;")&lt;501,5,COUNTIF($L$20:L1462,"&lt;&gt;")&lt;601,6,COUNTIF($L$20:L1462,"&lt;&gt;")&lt;701,7,COUNTIF($L$20:L1462,"&lt;&gt;")&lt;801,8,COUNTIF($L$20:L1462,"&lt;&gt;")&lt;901,9,COUNTIF($L$20:L1462,"&lt;&gt;")&lt;1001,10,COUNTIF($L$20:L1462,"&lt;&gt;")&lt;1101,11,COUNTIF($L$20:L1462,"&lt;&gt;")&lt;1201,12,COUNTIF($L$20:L1462,"&lt;&gt;")&lt;1301,13,COUNTIF($L$20:L1462,"&lt;&gt;")&lt;1401,14,COUNTIF($L$20:L1462,"&lt;&gt;")&lt;1501,15,COUNTIF($L$20:L1462,"&lt;&gt;")&lt;1601,16,COUNTIF($L$20:L1462,"&lt;&gt;")&lt;1701,17,COUNTIF($L$20:L1462,"&lt;&gt;")&lt;1801,18,COUNTIF($L$20:L1462,"&lt;&gt;")&lt;1901,19,COUNTIF($L$20:L1462,"&lt;&gt;")&lt;2001,20,COUNTIF($L$20:L1462,"&lt;&gt;")&lt;2101,21,COUNTIF($L$20:L1462,"&lt;&gt;")&lt;2201,22,COUNTIF($L$20:L1462,"&lt;&gt;")&lt;2301,23,COUNTIF($L$20:L1462,"&lt;&gt;")&lt;2401,24,COUNTIF($L$20:L1462,"&lt;&gt;")&lt;2501,25,COUNTIF($L$20:L1462,"&lt;&gt;")&lt;2601,26,COUNTIF($L$20:L1462,"&lt;&gt;")&lt;2701,27,COUNTIF($L$20:L1462,"&lt;&gt;")&lt;2801,28,COUNTIF($L$20:L1462,"&lt;&gt;")&lt;2901,29,COUNTIF($L$20:L1462,"&lt;&gt;")&lt;3001,30),"")</f>
        <v/>
      </c>
      <c r="AM1462" t="str">
        <f t="shared" si="110"/>
        <v/>
      </c>
      <c r="AN1462" t="str">
        <f t="shared" si="114"/>
        <v/>
      </c>
      <c r="AP1462" t="str">
        <f t="shared" si="113"/>
        <v/>
      </c>
      <c r="AQ1462" t="str">
        <f>IF(AO1462="","",COUNTIFS(AM1462:$AM$3019,AO1462))</f>
        <v/>
      </c>
    </row>
    <row r="1463" spans="1:43" x14ac:dyDescent="0.25">
      <c r="A1463" s="6" t="str">
        <f>IF(COUNT($A$20:A1462)&lt;&gt;$B$4,IF(A1462="","",A1462+1),"")</f>
        <v/>
      </c>
      <c r="B1463" s="3"/>
      <c r="C1463" s="3"/>
      <c r="D1463" s="122"/>
      <c r="E1463" s="3"/>
      <c r="F1463" s="3"/>
      <c r="G1463" s="3"/>
      <c r="H1463" s="3"/>
      <c r="I1463" s="120"/>
      <c r="J1463" s="3"/>
      <c r="K1463" s="95" t="str" cm="1">
        <f t="array" ref="K1463">IF(OR($J$14 = "A",$J$14 = "B",$J$14 = "C"),IF(I1463="","",IF(LEN(I1463)&gt;2,_xlfn.IFS(ISNUMBER(SEARCH("_",I1463)),I1463,ISNUMBER(SEARCH(", ",I1463)),SUBSTITUTE(I1463,", ","_"),ISNUMBER(SEARCH("/ ",I1463)),SUBSTITUTE(I1463,"/ ","_"),ISNUMBER(SEARCH(",",I1463)),SUBSTITUTE(I1463,",","_"),ISNUMBER(SEARCH("/",I1463)),SUBSTITUTE(I1463,"/","_"),ISNUMBER(SEARCH("",I1463)),I1463),I1463)),IF(OR($J$14 = "J",$J$14 = "K"),"",IF(D1463="","",IF(LEN(D1463)&gt;2,_xlfn.IFS(ISNUMBER(SEARCH("_",D1463)),D1463,ISNUMBER(SEARCH(", ",D1463)),SUBSTITUTE(D1463,", ","_"),ISNUMBER(SEARCH("/ ",D1463)),SUBSTITUTE(D1463,"/ ","_"),ISNUMBER(SEARCH(",",D1463)),SUBSTITUTE(D1463,",","_"),ISNUMBER(SEARCH("/",D1463)),SUBSTITUTE(D1463,"/","_"),ISNUMBER(SEARCH("",D1463)),D1463),D1463))))</f>
        <v/>
      </c>
      <c r="L1463" s="1"/>
      <c r="M1463" s="1" t="str">
        <f t="shared" si="111"/>
        <v/>
      </c>
      <c r="N1463" s="94" t="str">
        <f>IF($L1463="None","",IF(ISERROR(VLOOKUP($L1463,Info!$B$4:$B$266,1,FALSE)),"",VLOOKUP($L1463,Info!$B$4:$L$266,5,FALSE)))</f>
        <v/>
      </c>
      <c r="O1463" s="94" t="str">
        <f>IF(K1463="","",IF(AND($J$12&lt;&gt;"ABC",N1463="3"),"BAC",IF(N1463="3","ABC",IF($J$12&lt;&gt;"ABC",IF($J$10="Standard",VLOOKUP(K1463,Info!$BE$4:$BF$481,2,FALSE),VLOOKUP(K1463,Info!$BI$4:$BJ$482,2,FALSE)),IF($J$10="Standard",VLOOKUP(K1463,Info!$AG$4:$AH$2994,2,FALSE),VLOOKUP(K1463,Info!$AK$4:$AL$2997,2,FALSE))))))</f>
        <v/>
      </c>
      <c r="P1463" s="94" t="str">
        <f>IF($L1463="None","",IF(ISERROR(VLOOKUP($L1463,Info!$B$4:$B$266,1,FALSE)),"",VLOOKUP($L1463,Info!$B$4:$L$266,3,FALSE)))</f>
        <v/>
      </c>
      <c r="Q1463" s="96" t="str">
        <f>IF($L1463="None","",IF(ISERROR(VLOOKUP($L1463,Info!$B$4:$B$266,1,FALSE)),"",VLOOKUP($L1463,Info!$B$4:$L$266,4,FALSE)))</f>
        <v/>
      </c>
      <c r="R1463" s="1"/>
      <c r="S1463" s="6" t="str">
        <f t="shared" si="112"/>
        <v/>
      </c>
      <c r="T1463" s="6" t="str">
        <f>IF($L1463="None","",IF(ISERROR(VLOOKUP($L1463,Info!$B$4:$B$266,1,FALSE)),"",VLOOKUP($L1463,Info!$B$4:$L$266,11,FALSE)))</f>
        <v/>
      </c>
      <c r="U1463" s="1"/>
      <c r="V1463" s="1"/>
      <c r="W1463" s="1"/>
      <c r="X1463" s="1" t="str">
        <f>IF($L1463="None","",IF(ISERROR(VLOOKUP($L1463,Info!$B$4:$B$266,1,FALSE)),"",IF(OR(W1463="Metallic Liquid Tight",W1463="Non-Metallic Liquid Tight",W1463="LSZH",W1463="Greenfield"),VLOOKUP($L1463,Info!$B$4:$L$266,7,FALSE),"N/A")))</f>
        <v/>
      </c>
      <c r="Y1463" s="1"/>
      <c r="Z1463" s="96" t="str">
        <f>IF($L1463="None","",IF(ISERROR(VLOOKUP($L1463,Info!$B$4:$B$266,1,FALSE)),"",VLOOKUP($L1463,Info!$B$4:$L$266,9,FALSE)))</f>
        <v/>
      </c>
      <c r="AA1463" s="96" t="str">
        <f>IF($L1463="None","",IF(ISERROR(VLOOKUP($L1463,Info!$B$4:$B$266,1,FALSE)),"",VLOOKUP($L1463,Info!$B$4:$L$266,8,FALSE)))</f>
        <v/>
      </c>
      <c r="AB1463" s="96" t="str">
        <f>IF($L1463="None","",IF(ISERROR(VLOOKUP($L1463,Info!$B$4:$B$266,1,FALSE)),"",VLOOKUP($L1463,Info!$B$4:$L$266,10,FALSE)))</f>
        <v/>
      </c>
      <c r="AC1463" s="1" t="str">
        <f>IF(W1463="SO Cable","Black,White",IF(O1463="","",IF(P1463="","",IF($J$12&lt;&gt;"ABC",IF(P1463&lt;="250",VLOOKUP(O1463,Info!$AZ$4:$BB$22,3,FALSE),VLOOKUP(O1463,Info!$AZ$23:$BB$39,3,FALSE)),IF(P1463&lt;="250",VLOOKUP(O1463,Info!$AO$4:$AQ$22,3,FALSE),VLOOKUP(O1463,Info!$AO$23:$AP$39,3,FALSE))))))</f>
        <v/>
      </c>
      <c r="AD1463" s="1"/>
      <c r="AE1463" s="1" t="str">
        <f>IF($L1463="None","",IF(ISERROR(VLOOKUP($L1463,Info!$B$4:$B$266,1,FALSE)),"",VLOOKUP($L1463,Info!$B$4:$L$266,4,FALSE)))</f>
        <v/>
      </c>
      <c r="AF1463" s="1" t="str">
        <f>IF($L1463="None","",IF(ISERROR(VLOOKUP($L1463,Info!$B$4:$B$266,1,FALSE)),"",VLOOKUP($L1463,Info!$B$4:$L$266,6,FALSE)))</f>
        <v/>
      </c>
      <c r="AG1463" s="1"/>
      <c r="AH1463" s="33" t="str" cm="1">
        <f t="array" ref="AH1463">IF(AND(L1463&lt;&gt;"",O1463&lt;&gt;"",R1463:S1463&lt;&gt;"",W1463:X1463&lt;&gt;"",Z1463:AA1463&lt;&gt;"",AC1463&lt;&gt;""),"Good","Bad")</f>
        <v>Bad</v>
      </c>
      <c r="AL1463" t="str" cm="1">
        <f t="array" ref="AL1463">IF(R1463&gt;0,_xlfn.IFS(COUNTIF($L$20:L1463,"&lt;&gt;")&lt;101,1,COUNTIF($L$20:L1463,"&lt;&gt;")&lt;201,2,COUNTIF($L$20:L1463,"&lt;&gt;")&lt;301,3,COUNTIF($L$20:L1463,"&lt;&gt;")&lt;401,4,COUNTIF($L$20:L1463,"&lt;&gt;")&lt;501,5,COUNTIF($L$20:L1463,"&lt;&gt;")&lt;601,6,COUNTIF($L$20:L1463,"&lt;&gt;")&lt;701,7,COUNTIF($L$20:L1463,"&lt;&gt;")&lt;801,8,COUNTIF($L$20:L1463,"&lt;&gt;")&lt;901,9,COUNTIF($L$20:L1463,"&lt;&gt;")&lt;1001,10,COUNTIF($L$20:L1463,"&lt;&gt;")&lt;1101,11,COUNTIF($L$20:L1463,"&lt;&gt;")&lt;1201,12,COUNTIF($L$20:L1463,"&lt;&gt;")&lt;1301,13,COUNTIF($L$20:L1463,"&lt;&gt;")&lt;1401,14,COUNTIF($L$20:L1463,"&lt;&gt;")&lt;1501,15,COUNTIF($L$20:L1463,"&lt;&gt;")&lt;1601,16,COUNTIF($L$20:L1463,"&lt;&gt;")&lt;1701,17,COUNTIF($L$20:L1463,"&lt;&gt;")&lt;1801,18,COUNTIF($L$20:L1463,"&lt;&gt;")&lt;1901,19,COUNTIF($L$20:L1463,"&lt;&gt;")&lt;2001,20,COUNTIF($L$20:L1463,"&lt;&gt;")&lt;2101,21,COUNTIF($L$20:L1463,"&lt;&gt;")&lt;2201,22,COUNTIF($L$20:L1463,"&lt;&gt;")&lt;2301,23,COUNTIF($L$20:L1463,"&lt;&gt;")&lt;2401,24,COUNTIF($L$20:L1463,"&lt;&gt;")&lt;2501,25,COUNTIF($L$20:L1463,"&lt;&gt;")&lt;2601,26,COUNTIF($L$20:L1463,"&lt;&gt;")&lt;2701,27,COUNTIF($L$20:L1463,"&lt;&gt;")&lt;2801,28,COUNTIF($L$20:L1463,"&lt;&gt;")&lt;2901,29,COUNTIF($L$20:L1463,"&lt;&gt;")&lt;3001,30),"")</f>
        <v/>
      </c>
      <c r="AM1463" t="str">
        <f t="shared" si="110"/>
        <v/>
      </c>
      <c r="AN1463" t="str">
        <f t="shared" si="114"/>
        <v/>
      </c>
      <c r="AP1463" t="str">
        <f t="shared" si="113"/>
        <v/>
      </c>
      <c r="AQ1463" t="str">
        <f>IF(AO1463="","",COUNTIFS(AM1463:$AM$3019,AO1463))</f>
        <v/>
      </c>
    </row>
    <row r="1464" spans="1:43" x14ac:dyDescent="0.25">
      <c r="A1464" s="6" t="str">
        <f>IF(COUNT($A$20:A1463)&lt;&gt;$B$4,IF(A1463="","",A1463+1),"")</f>
        <v/>
      </c>
      <c r="B1464" s="3"/>
      <c r="C1464" s="3"/>
      <c r="D1464" s="122"/>
      <c r="E1464" s="3"/>
      <c r="F1464" s="3"/>
      <c r="G1464" s="3"/>
      <c r="H1464" s="3"/>
      <c r="I1464" s="120"/>
      <c r="J1464" s="3"/>
      <c r="K1464" s="95" t="str" cm="1">
        <f t="array" ref="K1464">IF(OR($J$14 = "A",$J$14 = "B",$J$14 = "C"),IF(I1464="","",IF(LEN(I1464)&gt;2,_xlfn.IFS(ISNUMBER(SEARCH("_",I1464)),I1464,ISNUMBER(SEARCH(", ",I1464)),SUBSTITUTE(I1464,", ","_"),ISNUMBER(SEARCH("/ ",I1464)),SUBSTITUTE(I1464,"/ ","_"),ISNUMBER(SEARCH(",",I1464)),SUBSTITUTE(I1464,",","_"),ISNUMBER(SEARCH("/",I1464)),SUBSTITUTE(I1464,"/","_"),ISNUMBER(SEARCH("",I1464)),I1464),I1464)),IF(OR($J$14 = "J",$J$14 = "K"),"",IF(D1464="","",IF(LEN(D1464)&gt;2,_xlfn.IFS(ISNUMBER(SEARCH("_",D1464)),D1464,ISNUMBER(SEARCH(", ",D1464)),SUBSTITUTE(D1464,", ","_"),ISNUMBER(SEARCH("/ ",D1464)),SUBSTITUTE(D1464,"/ ","_"),ISNUMBER(SEARCH(",",D1464)),SUBSTITUTE(D1464,",","_"),ISNUMBER(SEARCH("/",D1464)),SUBSTITUTE(D1464,"/","_"),ISNUMBER(SEARCH("",D1464)),D1464),D1464))))</f>
        <v/>
      </c>
      <c r="L1464" s="1"/>
      <c r="M1464" s="1" t="str">
        <f t="shared" si="111"/>
        <v/>
      </c>
      <c r="N1464" s="94" t="str">
        <f>IF($L1464="None","",IF(ISERROR(VLOOKUP($L1464,Info!$B$4:$B$266,1,FALSE)),"",VLOOKUP($L1464,Info!$B$4:$L$266,5,FALSE)))</f>
        <v/>
      </c>
      <c r="O1464" s="94" t="str">
        <f>IF(K1464="","",IF(AND($J$12&lt;&gt;"ABC",N1464="3"),"BAC",IF(N1464="3","ABC",IF($J$12&lt;&gt;"ABC",IF($J$10="Standard",VLOOKUP(K1464,Info!$BE$4:$BF$481,2,FALSE),VLOOKUP(K1464,Info!$BI$4:$BJ$482,2,FALSE)),IF($J$10="Standard",VLOOKUP(K1464,Info!$AG$4:$AH$2994,2,FALSE),VLOOKUP(K1464,Info!$AK$4:$AL$2997,2,FALSE))))))</f>
        <v/>
      </c>
      <c r="P1464" s="94" t="str">
        <f>IF($L1464="None","",IF(ISERROR(VLOOKUP($L1464,Info!$B$4:$B$266,1,FALSE)),"",VLOOKUP($L1464,Info!$B$4:$L$266,3,FALSE)))</f>
        <v/>
      </c>
      <c r="Q1464" s="96" t="str">
        <f>IF($L1464="None","",IF(ISERROR(VLOOKUP($L1464,Info!$B$4:$B$266,1,FALSE)),"",VLOOKUP($L1464,Info!$B$4:$L$266,4,FALSE)))</f>
        <v/>
      </c>
      <c r="R1464" s="1"/>
      <c r="S1464" s="6" t="str">
        <f t="shared" si="112"/>
        <v/>
      </c>
      <c r="T1464" s="6" t="str">
        <f>IF($L1464="None","",IF(ISERROR(VLOOKUP($L1464,Info!$B$4:$B$266,1,FALSE)),"",VLOOKUP($L1464,Info!$B$4:$L$266,11,FALSE)))</f>
        <v/>
      </c>
      <c r="U1464" s="1"/>
      <c r="V1464" s="1"/>
      <c r="W1464" s="1"/>
      <c r="X1464" s="1" t="str">
        <f>IF($L1464="None","",IF(ISERROR(VLOOKUP($L1464,Info!$B$4:$B$266,1,FALSE)),"",IF(OR(W1464="Metallic Liquid Tight",W1464="Non-Metallic Liquid Tight",W1464="LSZH",W1464="Greenfield"),VLOOKUP($L1464,Info!$B$4:$L$266,7,FALSE),"N/A")))</f>
        <v/>
      </c>
      <c r="Y1464" s="1"/>
      <c r="Z1464" s="96" t="str">
        <f>IF($L1464="None","",IF(ISERROR(VLOOKUP($L1464,Info!$B$4:$B$266,1,FALSE)),"",VLOOKUP($L1464,Info!$B$4:$L$266,9,FALSE)))</f>
        <v/>
      </c>
      <c r="AA1464" s="96" t="str">
        <f>IF($L1464="None","",IF(ISERROR(VLOOKUP($L1464,Info!$B$4:$B$266,1,FALSE)),"",VLOOKUP($L1464,Info!$B$4:$L$266,8,FALSE)))</f>
        <v/>
      </c>
      <c r="AB1464" s="96" t="str">
        <f>IF($L1464="None","",IF(ISERROR(VLOOKUP($L1464,Info!$B$4:$B$266,1,FALSE)),"",VLOOKUP($L1464,Info!$B$4:$L$266,10,FALSE)))</f>
        <v/>
      </c>
      <c r="AC1464" s="1" t="str">
        <f>IF(W1464="SO Cable","Black,White",IF(O1464="","",IF(P1464="","",IF($J$12&lt;&gt;"ABC",IF(P1464&lt;="250",VLOOKUP(O1464,Info!$AZ$4:$BB$22,3,FALSE),VLOOKUP(O1464,Info!$AZ$23:$BB$39,3,FALSE)),IF(P1464&lt;="250",VLOOKUP(O1464,Info!$AO$4:$AQ$22,3,FALSE),VLOOKUP(O1464,Info!$AO$23:$AP$39,3,FALSE))))))</f>
        <v/>
      </c>
      <c r="AD1464" s="1"/>
      <c r="AE1464" s="1" t="str">
        <f>IF($L1464="None","",IF(ISERROR(VLOOKUP($L1464,Info!$B$4:$B$266,1,FALSE)),"",VLOOKUP($L1464,Info!$B$4:$L$266,4,FALSE)))</f>
        <v/>
      </c>
      <c r="AF1464" s="1" t="str">
        <f>IF($L1464="None","",IF(ISERROR(VLOOKUP($L1464,Info!$B$4:$B$266,1,FALSE)),"",VLOOKUP($L1464,Info!$B$4:$L$266,6,FALSE)))</f>
        <v/>
      </c>
      <c r="AG1464" s="1"/>
      <c r="AH1464" s="33" t="str" cm="1">
        <f t="array" ref="AH1464">IF(AND(L1464&lt;&gt;"",O1464&lt;&gt;"",R1464:S1464&lt;&gt;"",W1464:X1464&lt;&gt;"",Z1464:AA1464&lt;&gt;"",AC1464&lt;&gt;""),"Good","Bad")</f>
        <v>Bad</v>
      </c>
      <c r="AL1464" t="str" cm="1">
        <f t="array" ref="AL1464">IF(R1464&gt;0,_xlfn.IFS(COUNTIF($L$20:L1464,"&lt;&gt;")&lt;101,1,COUNTIF($L$20:L1464,"&lt;&gt;")&lt;201,2,COUNTIF($L$20:L1464,"&lt;&gt;")&lt;301,3,COUNTIF($L$20:L1464,"&lt;&gt;")&lt;401,4,COUNTIF($L$20:L1464,"&lt;&gt;")&lt;501,5,COUNTIF($L$20:L1464,"&lt;&gt;")&lt;601,6,COUNTIF($L$20:L1464,"&lt;&gt;")&lt;701,7,COUNTIF($L$20:L1464,"&lt;&gt;")&lt;801,8,COUNTIF($L$20:L1464,"&lt;&gt;")&lt;901,9,COUNTIF($L$20:L1464,"&lt;&gt;")&lt;1001,10,COUNTIF($L$20:L1464,"&lt;&gt;")&lt;1101,11,COUNTIF($L$20:L1464,"&lt;&gt;")&lt;1201,12,COUNTIF($L$20:L1464,"&lt;&gt;")&lt;1301,13,COUNTIF($L$20:L1464,"&lt;&gt;")&lt;1401,14,COUNTIF($L$20:L1464,"&lt;&gt;")&lt;1501,15,COUNTIF($L$20:L1464,"&lt;&gt;")&lt;1601,16,COUNTIF($L$20:L1464,"&lt;&gt;")&lt;1701,17,COUNTIF($L$20:L1464,"&lt;&gt;")&lt;1801,18,COUNTIF($L$20:L1464,"&lt;&gt;")&lt;1901,19,COUNTIF($L$20:L1464,"&lt;&gt;")&lt;2001,20,COUNTIF($L$20:L1464,"&lt;&gt;")&lt;2101,21,COUNTIF($L$20:L1464,"&lt;&gt;")&lt;2201,22,COUNTIF($L$20:L1464,"&lt;&gt;")&lt;2301,23,COUNTIF($L$20:L1464,"&lt;&gt;")&lt;2401,24,COUNTIF($L$20:L1464,"&lt;&gt;")&lt;2501,25,COUNTIF($L$20:L1464,"&lt;&gt;")&lt;2601,26,COUNTIF($L$20:L1464,"&lt;&gt;")&lt;2701,27,COUNTIF($L$20:L1464,"&lt;&gt;")&lt;2801,28,COUNTIF($L$20:L1464,"&lt;&gt;")&lt;2901,29,COUNTIF($L$20:L1464,"&lt;&gt;")&lt;3001,30),"")</f>
        <v/>
      </c>
      <c r="AM1464" t="str">
        <f t="shared" si="110"/>
        <v/>
      </c>
      <c r="AN1464" t="str">
        <f t="shared" si="114"/>
        <v/>
      </c>
      <c r="AP1464" t="str">
        <f t="shared" si="113"/>
        <v/>
      </c>
      <c r="AQ1464" t="str">
        <f>IF(AO1464="","",COUNTIFS(AM1464:$AM$3019,AO1464))</f>
        <v/>
      </c>
    </row>
    <row r="1465" spans="1:43" x14ac:dyDescent="0.25">
      <c r="A1465" s="6" t="str">
        <f>IF(COUNT($A$20:A1464)&lt;&gt;$B$4,IF(A1464="","",A1464+1),"")</f>
        <v/>
      </c>
      <c r="B1465" s="3"/>
      <c r="C1465" s="3"/>
      <c r="D1465" s="122"/>
      <c r="E1465" s="3"/>
      <c r="F1465" s="3"/>
      <c r="G1465" s="3"/>
      <c r="H1465" s="3"/>
      <c r="I1465" s="120"/>
      <c r="J1465" s="3"/>
      <c r="K1465" s="95" t="str" cm="1">
        <f t="array" ref="K1465">IF(OR($J$14 = "A",$J$14 = "B",$J$14 = "C"),IF(I1465="","",IF(LEN(I1465)&gt;2,_xlfn.IFS(ISNUMBER(SEARCH("_",I1465)),I1465,ISNUMBER(SEARCH(", ",I1465)),SUBSTITUTE(I1465,", ","_"),ISNUMBER(SEARCH("/ ",I1465)),SUBSTITUTE(I1465,"/ ","_"),ISNUMBER(SEARCH(",",I1465)),SUBSTITUTE(I1465,",","_"),ISNUMBER(SEARCH("/",I1465)),SUBSTITUTE(I1465,"/","_"),ISNUMBER(SEARCH("",I1465)),I1465),I1465)),IF(OR($J$14 = "J",$J$14 = "K"),"",IF(D1465="","",IF(LEN(D1465)&gt;2,_xlfn.IFS(ISNUMBER(SEARCH("_",D1465)),D1465,ISNUMBER(SEARCH(", ",D1465)),SUBSTITUTE(D1465,", ","_"),ISNUMBER(SEARCH("/ ",D1465)),SUBSTITUTE(D1465,"/ ","_"),ISNUMBER(SEARCH(",",D1465)),SUBSTITUTE(D1465,",","_"),ISNUMBER(SEARCH("/",D1465)),SUBSTITUTE(D1465,"/","_"),ISNUMBER(SEARCH("",D1465)),D1465),D1465))))</f>
        <v/>
      </c>
      <c r="L1465" s="1"/>
      <c r="M1465" s="1" t="str">
        <f t="shared" si="111"/>
        <v/>
      </c>
      <c r="N1465" s="94" t="str">
        <f>IF($L1465="None","",IF(ISERROR(VLOOKUP($L1465,Info!$B$4:$B$266,1,FALSE)),"",VLOOKUP($L1465,Info!$B$4:$L$266,5,FALSE)))</f>
        <v/>
      </c>
      <c r="O1465" s="94" t="str">
        <f>IF(K1465="","",IF(AND($J$12&lt;&gt;"ABC",N1465="3"),"BAC",IF(N1465="3","ABC",IF($J$12&lt;&gt;"ABC",IF($J$10="Standard",VLOOKUP(K1465,Info!$BE$4:$BF$481,2,FALSE),VLOOKUP(K1465,Info!$BI$4:$BJ$482,2,FALSE)),IF($J$10="Standard",VLOOKUP(K1465,Info!$AG$4:$AH$2994,2,FALSE),VLOOKUP(K1465,Info!$AK$4:$AL$2997,2,FALSE))))))</f>
        <v/>
      </c>
      <c r="P1465" s="94" t="str">
        <f>IF($L1465="None","",IF(ISERROR(VLOOKUP($L1465,Info!$B$4:$B$266,1,FALSE)),"",VLOOKUP($L1465,Info!$B$4:$L$266,3,FALSE)))</f>
        <v/>
      </c>
      <c r="Q1465" s="96" t="str">
        <f>IF($L1465="None","",IF(ISERROR(VLOOKUP($L1465,Info!$B$4:$B$266,1,FALSE)),"",VLOOKUP($L1465,Info!$B$4:$L$266,4,FALSE)))</f>
        <v/>
      </c>
      <c r="R1465" s="1"/>
      <c r="S1465" s="6" t="str">
        <f t="shared" si="112"/>
        <v/>
      </c>
      <c r="T1465" s="6" t="str">
        <f>IF($L1465="None","",IF(ISERROR(VLOOKUP($L1465,Info!$B$4:$B$266,1,FALSE)),"",VLOOKUP($L1465,Info!$B$4:$L$266,11,FALSE)))</f>
        <v/>
      </c>
      <c r="U1465" s="1"/>
      <c r="V1465" s="1"/>
      <c r="W1465" s="1"/>
      <c r="X1465" s="1" t="str">
        <f>IF($L1465="None","",IF(ISERROR(VLOOKUP($L1465,Info!$B$4:$B$266,1,FALSE)),"",IF(OR(W1465="Metallic Liquid Tight",W1465="Non-Metallic Liquid Tight",W1465="LSZH",W1465="Greenfield"),VLOOKUP($L1465,Info!$B$4:$L$266,7,FALSE),"N/A")))</f>
        <v/>
      </c>
      <c r="Y1465" s="1"/>
      <c r="Z1465" s="96" t="str">
        <f>IF($L1465="None","",IF(ISERROR(VLOOKUP($L1465,Info!$B$4:$B$266,1,FALSE)),"",VLOOKUP($L1465,Info!$B$4:$L$266,9,FALSE)))</f>
        <v/>
      </c>
      <c r="AA1465" s="96" t="str">
        <f>IF($L1465="None","",IF(ISERROR(VLOOKUP($L1465,Info!$B$4:$B$266,1,FALSE)),"",VLOOKUP($L1465,Info!$B$4:$L$266,8,FALSE)))</f>
        <v/>
      </c>
      <c r="AB1465" s="96" t="str">
        <f>IF($L1465="None","",IF(ISERROR(VLOOKUP($L1465,Info!$B$4:$B$266,1,FALSE)),"",VLOOKUP($L1465,Info!$B$4:$L$266,10,FALSE)))</f>
        <v/>
      </c>
      <c r="AC1465" s="1" t="str">
        <f>IF(W1465="SO Cable","Black,White",IF(O1465="","",IF(P1465="","",IF($J$12&lt;&gt;"ABC",IF(P1465&lt;="250",VLOOKUP(O1465,Info!$AZ$4:$BB$22,3,FALSE),VLOOKUP(O1465,Info!$AZ$23:$BB$39,3,FALSE)),IF(P1465&lt;="250",VLOOKUP(O1465,Info!$AO$4:$AQ$22,3,FALSE),VLOOKUP(O1465,Info!$AO$23:$AP$39,3,FALSE))))))</f>
        <v/>
      </c>
      <c r="AD1465" s="1"/>
      <c r="AE1465" s="1" t="str">
        <f>IF($L1465="None","",IF(ISERROR(VLOOKUP($L1465,Info!$B$4:$B$266,1,FALSE)),"",VLOOKUP($L1465,Info!$B$4:$L$266,4,FALSE)))</f>
        <v/>
      </c>
      <c r="AF1465" s="1" t="str">
        <f>IF($L1465="None","",IF(ISERROR(VLOOKUP($L1465,Info!$B$4:$B$266,1,FALSE)),"",VLOOKUP($L1465,Info!$B$4:$L$266,6,FALSE)))</f>
        <v/>
      </c>
      <c r="AG1465" s="1"/>
      <c r="AH1465" s="33" t="str" cm="1">
        <f t="array" ref="AH1465">IF(AND(L1465&lt;&gt;"",O1465&lt;&gt;"",R1465:S1465&lt;&gt;"",W1465:X1465&lt;&gt;"",Z1465:AA1465&lt;&gt;"",AC1465&lt;&gt;""),"Good","Bad")</f>
        <v>Bad</v>
      </c>
      <c r="AL1465" t="str" cm="1">
        <f t="array" ref="AL1465">IF(R1465&gt;0,_xlfn.IFS(COUNTIF($L$20:L1465,"&lt;&gt;")&lt;101,1,COUNTIF($L$20:L1465,"&lt;&gt;")&lt;201,2,COUNTIF($L$20:L1465,"&lt;&gt;")&lt;301,3,COUNTIF($L$20:L1465,"&lt;&gt;")&lt;401,4,COUNTIF($L$20:L1465,"&lt;&gt;")&lt;501,5,COUNTIF($L$20:L1465,"&lt;&gt;")&lt;601,6,COUNTIF($L$20:L1465,"&lt;&gt;")&lt;701,7,COUNTIF($L$20:L1465,"&lt;&gt;")&lt;801,8,COUNTIF($L$20:L1465,"&lt;&gt;")&lt;901,9,COUNTIF($L$20:L1465,"&lt;&gt;")&lt;1001,10,COUNTIF($L$20:L1465,"&lt;&gt;")&lt;1101,11,COUNTIF($L$20:L1465,"&lt;&gt;")&lt;1201,12,COUNTIF($L$20:L1465,"&lt;&gt;")&lt;1301,13,COUNTIF($L$20:L1465,"&lt;&gt;")&lt;1401,14,COUNTIF($L$20:L1465,"&lt;&gt;")&lt;1501,15,COUNTIF($L$20:L1465,"&lt;&gt;")&lt;1601,16,COUNTIF($L$20:L1465,"&lt;&gt;")&lt;1701,17,COUNTIF($L$20:L1465,"&lt;&gt;")&lt;1801,18,COUNTIF($L$20:L1465,"&lt;&gt;")&lt;1901,19,COUNTIF($L$20:L1465,"&lt;&gt;")&lt;2001,20,COUNTIF($L$20:L1465,"&lt;&gt;")&lt;2101,21,COUNTIF($L$20:L1465,"&lt;&gt;")&lt;2201,22,COUNTIF($L$20:L1465,"&lt;&gt;")&lt;2301,23,COUNTIF($L$20:L1465,"&lt;&gt;")&lt;2401,24,COUNTIF($L$20:L1465,"&lt;&gt;")&lt;2501,25,COUNTIF($L$20:L1465,"&lt;&gt;")&lt;2601,26,COUNTIF($L$20:L1465,"&lt;&gt;")&lt;2701,27,COUNTIF($L$20:L1465,"&lt;&gt;")&lt;2801,28,COUNTIF($L$20:L1465,"&lt;&gt;")&lt;2901,29,COUNTIF($L$20:L1465,"&lt;&gt;")&lt;3001,30),"")</f>
        <v/>
      </c>
      <c r="AM1465" t="str">
        <f t="shared" si="110"/>
        <v/>
      </c>
      <c r="AN1465" t="str">
        <f t="shared" si="114"/>
        <v/>
      </c>
      <c r="AP1465" t="str">
        <f t="shared" si="113"/>
        <v/>
      </c>
      <c r="AQ1465" t="str">
        <f>IF(AO1465="","",COUNTIFS(AM1465:$AM$3019,AO1465))</f>
        <v/>
      </c>
    </row>
    <row r="1466" spans="1:43" x14ac:dyDescent="0.25">
      <c r="A1466" s="6" t="str">
        <f>IF(COUNT($A$20:A1465)&lt;&gt;$B$4,IF(A1465="","",A1465+1),"")</f>
        <v/>
      </c>
      <c r="B1466" s="3"/>
      <c r="C1466" s="3"/>
      <c r="D1466" s="122"/>
      <c r="E1466" s="3"/>
      <c r="F1466" s="3"/>
      <c r="G1466" s="3"/>
      <c r="H1466" s="3"/>
      <c r="I1466" s="120"/>
      <c r="J1466" s="3"/>
      <c r="K1466" s="95" t="str" cm="1">
        <f t="array" ref="K1466">IF(OR($J$14 = "A",$J$14 = "B",$J$14 = "C"),IF(I1466="","",IF(LEN(I1466)&gt;2,_xlfn.IFS(ISNUMBER(SEARCH("_",I1466)),I1466,ISNUMBER(SEARCH(", ",I1466)),SUBSTITUTE(I1466,", ","_"),ISNUMBER(SEARCH("/ ",I1466)),SUBSTITUTE(I1466,"/ ","_"),ISNUMBER(SEARCH(",",I1466)),SUBSTITUTE(I1466,",","_"),ISNUMBER(SEARCH("/",I1466)),SUBSTITUTE(I1466,"/","_"),ISNUMBER(SEARCH("",I1466)),I1466),I1466)),IF(OR($J$14 = "J",$J$14 = "K"),"",IF(D1466="","",IF(LEN(D1466)&gt;2,_xlfn.IFS(ISNUMBER(SEARCH("_",D1466)),D1466,ISNUMBER(SEARCH(", ",D1466)),SUBSTITUTE(D1466,", ","_"),ISNUMBER(SEARCH("/ ",D1466)),SUBSTITUTE(D1466,"/ ","_"),ISNUMBER(SEARCH(",",D1466)),SUBSTITUTE(D1466,",","_"),ISNUMBER(SEARCH("/",D1466)),SUBSTITUTE(D1466,"/","_"),ISNUMBER(SEARCH("",D1466)),D1466),D1466))))</f>
        <v/>
      </c>
      <c r="L1466" s="1"/>
      <c r="M1466" s="1" t="str">
        <f t="shared" si="111"/>
        <v/>
      </c>
      <c r="N1466" s="94" t="str">
        <f>IF($L1466="None","",IF(ISERROR(VLOOKUP($L1466,Info!$B$4:$B$266,1,FALSE)),"",VLOOKUP($L1466,Info!$B$4:$L$266,5,FALSE)))</f>
        <v/>
      </c>
      <c r="O1466" s="94" t="str">
        <f>IF(K1466="","",IF(AND($J$12&lt;&gt;"ABC",N1466="3"),"BAC",IF(N1466="3","ABC",IF($J$12&lt;&gt;"ABC",IF($J$10="Standard",VLOOKUP(K1466,Info!$BE$4:$BF$481,2,FALSE),VLOOKUP(K1466,Info!$BI$4:$BJ$482,2,FALSE)),IF($J$10="Standard",VLOOKUP(K1466,Info!$AG$4:$AH$2994,2,FALSE),VLOOKUP(K1466,Info!$AK$4:$AL$2997,2,FALSE))))))</f>
        <v/>
      </c>
      <c r="P1466" s="94" t="str">
        <f>IF($L1466="None","",IF(ISERROR(VLOOKUP($L1466,Info!$B$4:$B$266,1,FALSE)),"",VLOOKUP($L1466,Info!$B$4:$L$266,3,FALSE)))</f>
        <v/>
      </c>
      <c r="Q1466" s="96" t="str">
        <f>IF($L1466="None","",IF(ISERROR(VLOOKUP($L1466,Info!$B$4:$B$266,1,FALSE)),"",VLOOKUP($L1466,Info!$B$4:$L$266,4,FALSE)))</f>
        <v/>
      </c>
      <c r="R1466" s="1"/>
      <c r="S1466" s="6" t="str">
        <f t="shared" si="112"/>
        <v/>
      </c>
      <c r="T1466" s="6" t="str">
        <f>IF($L1466="None","",IF(ISERROR(VLOOKUP($L1466,Info!$B$4:$B$266,1,FALSE)),"",VLOOKUP($L1466,Info!$B$4:$L$266,11,FALSE)))</f>
        <v/>
      </c>
      <c r="U1466" s="1"/>
      <c r="V1466" s="1"/>
      <c r="W1466" s="1"/>
      <c r="X1466" s="1" t="str">
        <f>IF($L1466="None","",IF(ISERROR(VLOOKUP($L1466,Info!$B$4:$B$266,1,FALSE)),"",IF(OR(W1466="Metallic Liquid Tight",W1466="Non-Metallic Liquid Tight",W1466="LSZH",W1466="Greenfield"),VLOOKUP($L1466,Info!$B$4:$L$266,7,FALSE),"N/A")))</f>
        <v/>
      </c>
      <c r="Y1466" s="1"/>
      <c r="Z1466" s="96" t="str">
        <f>IF($L1466="None","",IF(ISERROR(VLOOKUP($L1466,Info!$B$4:$B$266,1,FALSE)),"",VLOOKUP($L1466,Info!$B$4:$L$266,9,FALSE)))</f>
        <v/>
      </c>
      <c r="AA1466" s="96" t="str">
        <f>IF($L1466="None","",IF(ISERROR(VLOOKUP($L1466,Info!$B$4:$B$266,1,FALSE)),"",VLOOKUP($L1466,Info!$B$4:$L$266,8,FALSE)))</f>
        <v/>
      </c>
      <c r="AB1466" s="96" t="str">
        <f>IF($L1466="None","",IF(ISERROR(VLOOKUP($L1466,Info!$B$4:$B$266,1,FALSE)),"",VLOOKUP($L1466,Info!$B$4:$L$266,10,FALSE)))</f>
        <v/>
      </c>
      <c r="AC1466" s="1" t="str">
        <f>IF(W1466="SO Cable","Black,White",IF(O1466="","",IF(P1466="","",IF($J$12&lt;&gt;"ABC",IF(P1466&lt;="250",VLOOKUP(O1466,Info!$AZ$4:$BB$22,3,FALSE),VLOOKUP(O1466,Info!$AZ$23:$BB$39,3,FALSE)),IF(P1466&lt;="250",VLOOKUP(O1466,Info!$AO$4:$AQ$22,3,FALSE),VLOOKUP(O1466,Info!$AO$23:$AP$39,3,FALSE))))))</f>
        <v/>
      </c>
      <c r="AD1466" s="1"/>
      <c r="AE1466" s="1" t="str">
        <f>IF($L1466="None","",IF(ISERROR(VLOOKUP($L1466,Info!$B$4:$B$266,1,FALSE)),"",VLOOKUP($L1466,Info!$B$4:$L$266,4,FALSE)))</f>
        <v/>
      </c>
      <c r="AF1466" s="1" t="str">
        <f>IF($L1466="None","",IF(ISERROR(VLOOKUP($L1466,Info!$B$4:$B$266,1,FALSE)),"",VLOOKUP($L1466,Info!$B$4:$L$266,6,FALSE)))</f>
        <v/>
      </c>
      <c r="AG1466" s="1"/>
      <c r="AH1466" s="33" t="str" cm="1">
        <f t="array" ref="AH1466">IF(AND(L1466&lt;&gt;"",O1466&lt;&gt;"",R1466:S1466&lt;&gt;"",W1466:X1466&lt;&gt;"",Z1466:AA1466&lt;&gt;"",AC1466&lt;&gt;""),"Good","Bad")</f>
        <v>Bad</v>
      </c>
      <c r="AL1466" t="str" cm="1">
        <f t="array" ref="AL1466">IF(R1466&gt;0,_xlfn.IFS(COUNTIF($L$20:L1466,"&lt;&gt;")&lt;101,1,COUNTIF($L$20:L1466,"&lt;&gt;")&lt;201,2,COUNTIF($L$20:L1466,"&lt;&gt;")&lt;301,3,COUNTIF($L$20:L1466,"&lt;&gt;")&lt;401,4,COUNTIF($L$20:L1466,"&lt;&gt;")&lt;501,5,COUNTIF($L$20:L1466,"&lt;&gt;")&lt;601,6,COUNTIF($L$20:L1466,"&lt;&gt;")&lt;701,7,COUNTIF($L$20:L1466,"&lt;&gt;")&lt;801,8,COUNTIF($L$20:L1466,"&lt;&gt;")&lt;901,9,COUNTIF($L$20:L1466,"&lt;&gt;")&lt;1001,10,COUNTIF($L$20:L1466,"&lt;&gt;")&lt;1101,11,COUNTIF($L$20:L1466,"&lt;&gt;")&lt;1201,12,COUNTIF($L$20:L1466,"&lt;&gt;")&lt;1301,13,COUNTIF($L$20:L1466,"&lt;&gt;")&lt;1401,14,COUNTIF($L$20:L1466,"&lt;&gt;")&lt;1501,15,COUNTIF($L$20:L1466,"&lt;&gt;")&lt;1601,16,COUNTIF($L$20:L1466,"&lt;&gt;")&lt;1701,17,COUNTIF($L$20:L1466,"&lt;&gt;")&lt;1801,18,COUNTIF($L$20:L1466,"&lt;&gt;")&lt;1901,19,COUNTIF($L$20:L1466,"&lt;&gt;")&lt;2001,20,COUNTIF($L$20:L1466,"&lt;&gt;")&lt;2101,21,COUNTIF($L$20:L1466,"&lt;&gt;")&lt;2201,22,COUNTIF($L$20:L1466,"&lt;&gt;")&lt;2301,23,COUNTIF($L$20:L1466,"&lt;&gt;")&lt;2401,24,COUNTIF($L$20:L1466,"&lt;&gt;")&lt;2501,25,COUNTIF($L$20:L1466,"&lt;&gt;")&lt;2601,26,COUNTIF($L$20:L1466,"&lt;&gt;")&lt;2701,27,COUNTIF($L$20:L1466,"&lt;&gt;")&lt;2801,28,COUNTIF($L$20:L1466,"&lt;&gt;")&lt;2901,29,COUNTIF($L$20:L1466,"&lt;&gt;")&lt;3001,30),"")</f>
        <v/>
      </c>
      <c r="AM1466" t="str">
        <f t="shared" si="110"/>
        <v/>
      </c>
      <c r="AN1466" t="str">
        <f t="shared" si="114"/>
        <v/>
      </c>
      <c r="AP1466" t="str">
        <f t="shared" si="113"/>
        <v/>
      </c>
      <c r="AQ1466" t="str">
        <f>IF(AO1466="","",COUNTIFS(AM1466:$AM$3019,AO1466))</f>
        <v/>
      </c>
    </row>
    <row r="1467" spans="1:43" x14ac:dyDescent="0.25">
      <c r="A1467" s="6" t="str">
        <f>IF(COUNT($A$20:A1466)&lt;&gt;$B$4,IF(A1466="","",A1466+1),"")</f>
        <v/>
      </c>
      <c r="B1467" s="3"/>
      <c r="C1467" s="3"/>
      <c r="D1467" s="122"/>
      <c r="E1467" s="3"/>
      <c r="F1467" s="3"/>
      <c r="G1467" s="3"/>
      <c r="H1467" s="3"/>
      <c r="I1467" s="120"/>
      <c r="J1467" s="3"/>
      <c r="K1467" s="95" t="str" cm="1">
        <f t="array" ref="K1467">IF(OR($J$14 = "A",$J$14 = "B",$J$14 = "C"),IF(I1467="","",IF(LEN(I1467)&gt;2,_xlfn.IFS(ISNUMBER(SEARCH("_",I1467)),I1467,ISNUMBER(SEARCH(", ",I1467)),SUBSTITUTE(I1467,", ","_"),ISNUMBER(SEARCH("/ ",I1467)),SUBSTITUTE(I1467,"/ ","_"),ISNUMBER(SEARCH(",",I1467)),SUBSTITUTE(I1467,",","_"),ISNUMBER(SEARCH("/",I1467)),SUBSTITUTE(I1467,"/","_"),ISNUMBER(SEARCH("",I1467)),I1467),I1467)),IF(OR($J$14 = "J",$J$14 = "K"),"",IF(D1467="","",IF(LEN(D1467)&gt;2,_xlfn.IFS(ISNUMBER(SEARCH("_",D1467)),D1467,ISNUMBER(SEARCH(", ",D1467)),SUBSTITUTE(D1467,", ","_"),ISNUMBER(SEARCH("/ ",D1467)),SUBSTITUTE(D1467,"/ ","_"),ISNUMBER(SEARCH(",",D1467)),SUBSTITUTE(D1467,",","_"),ISNUMBER(SEARCH("/",D1467)),SUBSTITUTE(D1467,"/","_"),ISNUMBER(SEARCH("",D1467)),D1467),D1467))))</f>
        <v/>
      </c>
      <c r="L1467" s="1"/>
      <c r="M1467" s="1" t="str">
        <f t="shared" si="111"/>
        <v/>
      </c>
      <c r="N1467" s="94" t="str">
        <f>IF($L1467="None","",IF(ISERROR(VLOOKUP($L1467,Info!$B$4:$B$266,1,FALSE)),"",VLOOKUP($L1467,Info!$B$4:$L$266,5,FALSE)))</f>
        <v/>
      </c>
      <c r="O1467" s="94" t="str">
        <f>IF(K1467="","",IF(AND($J$12&lt;&gt;"ABC",N1467="3"),"BAC",IF(N1467="3","ABC",IF($J$12&lt;&gt;"ABC",IF($J$10="Standard",VLOOKUP(K1467,Info!$BE$4:$BF$481,2,FALSE),VLOOKUP(K1467,Info!$BI$4:$BJ$482,2,FALSE)),IF($J$10="Standard",VLOOKUP(K1467,Info!$AG$4:$AH$2994,2,FALSE),VLOOKUP(K1467,Info!$AK$4:$AL$2997,2,FALSE))))))</f>
        <v/>
      </c>
      <c r="P1467" s="94" t="str">
        <f>IF($L1467="None","",IF(ISERROR(VLOOKUP($L1467,Info!$B$4:$B$266,1,FALSE)),"",VLOOKUP($L1467,Info!$B$4:$L$266,3,FALSE)))</f>
        <v/>
      </c>
      <c r="Q1467" s="96" t="str">
        <f>IF($L1467="None","",IF(ISERROR(VLOOKUP($L1467,Info!$B$4:$B$266,1,FALSE)),"",VLOOKUP($L1467,Info!$B$4:$L$266,4,FALSE)))</f>
        <v/>
      </c>
      <c r="R1467" s="1"/>
      <c r="S1467" s="6" t="str">
        <f t="shared" si="112"/>
        <v/>
      </c>
      <c r="T1467" s="6" t="str">
        <f>IF($L1467="None","",IF(ISERROR(VLOOKUP($L1467,Info!$B$4:$B$266,1,FALSE)),"",VLOOKUP($L1467,Info!$B$4:$L$266,11,FALSE)))</f>
        <v/>
      </c>
      <c r="U1467" s="1"/>
      <c r="V1467" s="1"/>
      <c r="W1467" s="1"/>
      <c r="X1467" s="1" t="str">
        <f>IF($L1467="None","",IF(ISERROR(VLOOKUP($L1467,Info!$B$4:$B$266,1,FALSE)),"",IF(OR(W1467="Metallic Liquid Tight",W1467="Non-Metallic Liquid Tight",W1467="LSZH",W1467="Greenfield"),VLOOKUP($L1467,Info!$B$4:$L$266,7,FALSE),"N/A")))</f>
        <v/>
      </c>
      <c r="Y1467" s="1"/>
      <c r="Z1467" s="96" t="str">
        <f>IF($L1467="None","",IF(ISERROR(VLOOKUP($L1467,Info!$B$4:$B$266,1,FALSE)),"",VLOOKUP($L1467,Info!$B$4:$L$266,9,FALSE)))</f>
        <v/>
      </c>
      <c r="AA1467" s="96" t="str">
        <f>IF($L1467="None","",IF(ISERROR(VLOOKUP($L1467,Info!$B$4:$B$266,1,FALSE)),"",VLOOKUP($L1467,Info!$B$4:$L$266,8,FALSE)))</f>
        <v/>
      </c>
      <c r="AB1467" s="96" t="str">
        <f>IF($L1467="None","",IF(ISERROR(VLOOKUP($L1467,Info!$B$4:$B$266,1,FALSE)),"",VLOOKUP($L1467,Info!$B$4:$L$266,10,FALSE)))</f>
        <v/>
      </c>
      <c r="AC1467" s="1" t="str">
        <f>IF(W1467="SO Cable","Black,White",IF(O1467="","",IF(P1467="","",IF($J$12&lt;&gt;"ABC",IF(P1467&lt;="250",VLOOKUP(O1467,Info!$AZ$4:$BB$22,3,FALSE),VLOOKUP(O1467,Info!$AZ$23:$BB$39,3,FALSE)),IF(P1467&lt;="250",VLOOKUP(O1467,Info!$AO$4:$AQ$22,3,FALSE),VLOOKUP(O1467,Info!$AO$23:$AP$39,3,FALSE))))))</f>
        <v/>
      </c>
      <c r="AD1467" s="1"/>
      <c r="AE1467" s="1" t="str">
        <f>IF($L1467="None","",IF(ISERROR(VLOOKUP($L1467,Info!$B$4:$B$266,1,FALSE)),"",VLOOKUP($L1467,Info!$B$4:$L$266,4,FALSE)))</f>
        <v/>
      </c>
      <c r="AF1467" s="1" t="str">
        <f>IF($L1467="None","",IF(ISERROR(VLOOKUP($L1467,Info!$B$4:$B$266,1,FALSE)),"",VLOOKUP($L1467,Info!$B$4:$L$266,6,FALSE)))</f>
        <v/>
      </c>
      <c r="AG1467" s="1"/>
      <c r="AH1467" s="33" t="str" cm="1">
        <f t="array" ref="AH1467">IF(AND(L1467&lt;&gt;"",O1467&lt;&gt;"",R1467:S1467&lt;&gt;"",W1467:X1467&lt;&gt;"",Z1467:AA1467&lt;&gt;"",AC1467&lt;&gt;""),"Good","Bad")</f>
        <v>Bad</v>
      </c>
      <c r="AL1467" t="str" cm="1">
        <f t="array" ref="AL1467">IF(R1467&gt;0,_xlfn.IFS(COUNTIF($L$20:L1467,"&lt;&gt;")&lt;101,1,COUNTIF($L$20:L1467,"&lt;&gt;")&lt;201,2,COUNTIF($L$20:L1467,"&lt;&gt;")&lt;301,3,COUNTIF($L$20:L1467,"&lt;&gt;")&lt;401,4,COUNTIF($L$20:L1467,"&lt;&gt;")&lt;501,5,COUNTIF($L$20:L1467,"&lt;&gt;")&lt;601,6,COUNTIF($L$20:L1467,"&lt;&gt;")&lt;701,7,COUNTIF($L$20:L1467,"&lt;&gt;")&lt;801,8,COUNTIF($L$20:L1467,"&lt;&gt;")&lt;901,9,COUNTIF($L$20:L1467,"&lt;&gt;")&lt;1001,10,COUNTIF($L$20:L1467,"&lt;&gt;")&lt;1101,11,COUNTIF($L$20:L1467,"&lt;&gt;")&lt;1201,12,COUNTIF($L$20:L1467,"&lt;&gt;")&lt;1301,13,COUNTIF($L$20:L1467,"&lt;&gt;")&lt;1401,14,COUNTIF($L$20:L1467,"&lt;&gt;")&lt;1501,15,COUNTIF($L$20:L1467,"&lt;&gt;")&lt;1601,16,COUNTIF($L$20:L1467,"&lt;&gt;")&lt;1701,17,COUNTIF($L$20:L1467,"&lt;&gt;")&lt;1801,18,COUNTIF($L$20:L1467,"&lt;&gt;")&lt;1901,19,COUNTIF($L$20:L1467,"&lt;&gt;")&lt;2001,20,COUNTIF($L$20:L1467,"&lt;&gt;")&lt;2101,21,COUNTIF($L$20:L1467,"&lt;&gt;")&lt;2201,22,COUNTIF($L$20:L1467,"&lt;&gt;")&lt;2301,23,COUNTIF($L$20:L1467,"&lt;&gt;")&lt;2401,24,COUNTIF($L$20:L1467,"&lt;&gt;")&lt;2501,25,COUNTIF($L$20:L1467,"&lt;&gt;")&lt;2601,26,COUNTIF($L$20:L1467,"&lt;&gt;")&lt;2701,27,COUNTIF($L$20:L1467,"&lt;&gt;")&lt;2801,28,COUNTIF($L$20:L1467,"&lt;&gt;")&lt;2901,29,COUNTIF($L$20:L1467,"&lt;&gt;")&lt;3001,30),"")</f>
        <v/>
      </c>
      <c r="AM1467" t="str">
        <f t="shared" si="110"/>
        <v/>
      </c>
      <c r="AN1467" t="str">
        <f t="shared" si="114"/>
        <v/>
      </c>
      <c r="AP1467" t="str">
        <f t="shared" si="113"/>
        <v/>
      </c>
      <c r="AQ1467" t="str">
        <f>IF(AO1467="","",COUNTIFS(AM1467:$AM$3019,AO1467))</f>
        <v/>
      </c>
    </row>
    <row r="1468" spans="1:43" x14ac:dyDescent="0.25">
      <c r="A1468" s="6" t="str">
        <f>IF(COUNT($A$20:A1467)&lt;&gt;$B$4,IF(A1467="","",A1467+1),"")</f>
        <v/>
      </c>
      <c r="B1468" s="3"/>
      <c r="C1468" s="3"/>
      <c r="D1468" s="122"/>
      <c r="E1468" s="3"/>
      <c r="F1468" s="3"/>
      <c r="G1468" s="3"/>
      <c r="H1468" s="3"/>
      <c r="I1468" s="120"/>
      <c r="J1468" s="3"/>
      <c r="K1468" s="95" t="str" cm="1">
        <f t="array" ref="K1468">IF(OR($J$14 = "A",$J$14 = "B",$J$14 = "C"),IF(I1468="","",IF(LEN(I1468)&gt;2,_xlfn.IFS(ISNUMBER(SEARCH("_",I1468)),I1468,ISNUMBER(SEARCH(", ",I1468)),SUBSTITUTE(I1468,", ","_"),ISNUMBER(SEARCH("/ ",I1468)),SUBSTITUTE(I1468,"/ ","_"),ISNUMBER(SEARCH(",",I1468)),SUBSTITUTE(I1468,",","_"),ISNUMBER(SEARCH("/",I1468)),SUBSTITUTE(I1468,"/","_"),ISNUMBER(SEARCH("",I1468)),I1468),I1468)),IF(OR($J$14 = "J",$J$14 = "K"),"",IF(D1468="","",IF(LEN(D1468)&gt;2,_xlfn.IFS(ISNUMBER(SEARCH("_",D1468)),D1468,ISNUMBER(SEARCH(", ",D1468)),SUBSTITUTE(D1468,", ","_"),ISNUMBER(SEARCH("/ ",D1468)),SUBSTITUTE(D1468,"/ ","_"),ISNUMBER(SEARCH(",",D1468)),SUBSTITUTE(D1468,",","_"),ISNUMBER(SEARCH("/",D1468)),SUBSTITUTE(D1468,"/","_"),ISNUMBER(SEARCH("",D1468)),D1468),D1468))))</f>
        <v/>
      </c>
      <c r="L1468" s="1"/>
      <c r="M1468" s="1" t="str">
        <f t="shared" si="111"/>
        <v/>
      </c>
      <c r="N1468" s="94" t="str">
        <f>IF($L1468="None","",IF(ISERROR(VLOOKUP($L1468,Info!$B$4:$B$266,1,FALSE)),"",VLOOKUP($L1468,Info!$B$4:$L$266,5,FALSE)))</f>
        <v/>
      </c>
      <c r="O1468" s="94" t="str">
        <f>IF(K1468="","",IF(AND($J$12&lt;&gt;"ABC",N1468="3"),"BAC",IF(N1468="3","ABC",IF($J$12&lt;&gt;"ABC",IF($J$10="Standard",VLOOKUP(K1468,Info!$BE$4:$BF$481,2,FALSE),VLOOKUP(K1468,Info!$BI$4:$BJ$482,2,FALSE)),IF($J$10="Standard",VLOOKUP(K1468,Info!$AG$4:$AH$2994,2,FALSE),VLOOKUP(K1468,Info!$AK$4:$AL$2997,2,FALSE))))))</f>
        <v/>
      </c>
      <c r="P1468" s="94" t="str">
        <f>IF($L1468="None","",IF(ISERROR(VLOOKUP($L1468,Info!$B$4:$B$266,1,FALSE)),"",VLOOKUP($L1468,Info!$B$4:$L$266,3,FALSE)))</f>
        <v/>
      </c>
      <c r="Q1468" s="96" t="str">
        <f>IF($L1468="None","",IF(ISERROR(VLOOKUP($L1468,Info!$B$4:$B$266,1,FALSE)),"",VLOOKUP($L1468,Info!$B$4:$L$266,4,FALSE)))</f>
        <v/>
      </c>
      <c r="R1468" s="1"/>
      <c r="S1468" s="6" t="str">
        <f t="shared" si="112"/>
        <v/>
      </c>
      <c r="T1468" s="6" t="str">
        <f>IF($L1468="None","",IF(ISERROR(VLOOKUP($L1468,Info!$B$4:$B$266,1,FALSE)),"",VLOOKUP($L1468,Info!$B$4:$L$266,11,FALSE)))</f>
        <v/>
      </c>
      <c r="U1468" s="1"/>
      <c r="V1468" s="1"/>
      <c r="W1468" s="1"/>
      <c r="X1468" s="1" t="str">
        <f>IF($L1468="None","",IF(ISERROR(VLOOKUP($L1468,Info!$B$4:$B$266,1,FALSE)),"",IF(OR(W1468="Metallic Liquid Tight",W1468="Non-Metallic Liquid Tight",W1468="LSZH",W1468="Greenfield"),VLOOKUP($L1468,Info!$B$4:$L$266,7,FALSE),"N/A")))</f>
        <v/>
      </c>
      <c r="Y1468" s="1"/>
      <c r="Z1468" s="96" t="str">
        <f>IF($L1468="None","",IF(ISERROR(VLOOKUP($L1468,Info!$B$4:$B$266,1,FALSE)),"",VLOOKUP($L1468,Info!$B$4:$L$266,9,FALSE)))</f>
        <v/>
      </c>
      <c r="AA1468" s="96" t="str">
        <f>IF($L1468="None","",IF(ISERROR(VLOOKUP($L1468,Info!$B$4:$B$266,1,FALSE)),"",VLOOKUP($L1468,Info!$B$4:$L$266,8,FALSE)))</f>
        <v/>
      </c>
      <c r="AB1468" s="96" t="str">
        <f>IF($L1468="None","",IF(ISERROR(VLOOKUP($L1468,Info!$B$4:$B$266,1,FALSE)),"",VLOOKUP($L1468,Info!$B$4:$L$266,10,FALSE)))</f>
        <v/>
      </c>
      <c r="AC1468" s="1" t="str">
        <f>IF(W1468="SO Cable","Black,White",IF(O1468="","",IF(P1468="","",IF($J$12&lt;&gt;"ABC",IF(P1468&lt;="250",VLOOKUP(O1468,Info!$AZ$4:$BB$22,3,FALSE),VLOOKUP(O1468,Info!$AZ$23:$BB$39,3,FALSE)),IF(P1468&lt;="250",VLOOKUP(O1468,Info!$AO$4:$AQ$22,3,FALSE),VLOOKUP(O1468,Info!$AO$23:$AP$39,3,FALSE))))))</f>
        <v/>
      </c>
      <c r="AD1468" s="1"/>
      <c r="AE1468" s="1" t="str">
        <f>IF($L1468="None","",IF(ISERROR(VLOOKUP($L1468,Info!$B$4:$B$266,1,FALSE)),"",VLOOKUP($L1468,Info!$B$4:$L$266,4,FALSE)))</f>
        <v/>
      </c>
      <c r="AF1468" s="1" t="str">
        <f>IF($L1468="None","",IF(ISERROR(VLOOKUP($L1468,Info!$B$4:$B$266,1,FALSE)),"",VLOOKUP($L1468,Info!$B$4:$L$266,6,FALSE)))</f>
        <v/>
      </c>
      <c r="AG1468" s="1"/>
      <c r="AH1468" s="33" t="str" cm="1">
        <f t="array" ref="AH1468">IF(AND(L1468&lt;&gt;"",O1468&lt;&gt;"",R1468:S1468&lt;&gt;"",W1468:X1468&lt;&gt;"",Z1468:AA1468&lt;&gt;"",AC1468&lt;&gt;""),"Good","Bad")</f>
        <v>Bad</v>
      </c>
      <c r="AL1468" t="str" cm="1">
        <f t="array" ref="AL1468">IF(R1468&gt;0,_xlfn.IFS(COUNTIF($L$20:L1468,"&lt;&gt;")&lt;101,1,COUNTIF($L$20:L1468,"&lt;&gt;")&lt;201,2,COUNTIF($L$20:L1468,"&lt;&gt;")&lt;301,3,COUNTIF($L$20:L1468,"&lt;&gt;")&lt;401,4,COUNTIF($L$20:L1468,"&lt;&gt;")&lt;501,5,COUNTIF($L$20:L1468,"&lt;&gt;")&lt;601,6,COUNTIF($L$20:L1468,"&lt;&gt;")&lt;701,7,COUNTIF($L$20:L1468,"&lt;&gt;")&lt;801,8,COUNTIF($L$20:L1468,"&lt;&gt;")&lt;901,9,COUNTIF($L$20:L1468,"&lt;&gt;")&lt;1001,10,COUNTIF($L$20:L1468,"&lt;&gt;")&lt;1101,11,COUNTIF($L$20:L1468,"&lt;&gt;")&lt;1201,12,COUNTIF($L$20:L1468,"&lt;&gt;")&lt;1301,13,COUNTIF($L$20:L1468,"&lt;&gt;")&lt;1401,14,COUNTIF($L$20:L1468,"&lt;&gt;")&lt;1501,15,COUNTIF($L$20:L1468,"&lt;&gt;")&lt;1601,16,COUNTIF($L$20:L1468,"&lt;&gt;")&lt;1701,17,COUNTIF($L$20:L1468,"&lt;&gt;")&lt;1801,18,COUNTIF($L$20:L1468,"&lt;&gt;")&lt;1901,19,COUNTIF($L$20:L1468,"&lt;&gt;")&lt;2001,20,COUNTIF($L$20:L1468,"&lt;&gt;")&lt;2101,21,COUNTIF($L$20:L1468,"&lt;&gt;")&lt;2201,22,COUNTIF($L$20:L1468,"&lt;&gt;")&lt;2301,23,COUNTIF($L$20:L1468,"&lt;&gt;")&lt;2401,24,COUNTIF($L$20:L1468,"&lt;&gt;")&lt;2501,25,COUNTIF($L$20:L1468,"&lt;&gt;")&lt;2601,26,COUNTIF($L$20:L1468,"&lt;&gt;")&lt;2701,27,COUNTIF($L$20:L1468,"&lt;&gt;")&lt;2801,28,COUNTIF($L$20:L1468,"&lt;&gt;")&lt;2901,29,COUNTIF($L$20:L1468,"&lt;&gt;")&lt;3001,30),"")</f>
        <v/>
      </c>
      <c r="AM1468" t="str">
        <f t="shared" si="110"/>
        <v/>
      </c>
      <c r="AN1468" t="str">
        <f t="shared" si="114"/>
        <v/>
      </c>
      <c r="AP1468" t="str">
        <f t="shared" si="113"/>
        <v/>
      </c>
      <c r="AQ1468" t="str">
        <f>IF(AO1468="","",COUNTIFS(AM1468:$AM$3019,AO1468))</f>
        <v/>
      </c>
    </row>
    <row r="1469" spans="1:43" x14ac:dyDescent="0.25">
      <c r="A1469" s="6" t="str">
        <f>IF(COUNT($A$20:A1468)&lt;&gt;$B$4,IF(A1468="","",A1468+1),"")</f>
        <v/>
      </c>
      <c r="B1469" s="3"/>
      <c r="C1469" s="3"/>
      <c r="D1469" s="122"/>
      <c r="E1469" s="3"/>
      <c r="F1469" s="3"/>
      <c r="G1469" s="3"/>
      <c r="H1469" s="3"/>
      <c r="I1469" s="120"/>
      <c r="J1469" s="3"/>
      <c r="K1469" s="95" t="str" cm="1">
        <f t="array" ref="K1469">IF(OR($J$14 = "A",$J$14 = "B",$J$14 = "C"),IF(I1469="","",IF(LEN(I1469)&gt;2,_xlfn.IFS(ISNUMBER(SEARCH("_",I1469)),I1469,ISNUMBER(SEARCH(", ",I1469)),SUBSTITUTE(I1469,", ","_"),ISNUMBER(SEARCH("/ ",I1469)),SUBSTITUTE(I1469,"/ ","_"),ISNUMBER(SEARCH(",",I1469)),SUBSTITUTE(I1469,",","_"),ISNUMBER(SEARCH("/",I1469)),SUBSTITUTE(I1469,"/","_"),ISNUMBER(SEARCH("",I1469)),I1469),I1469)),IF(OR($J$14 = "J",$J$14 = "K"),"",IF(D1469="","",IF(LEN(D1469)&gt;2,_xlfn.IFS(ISNUMBER(SEARCH("_",D1469)),D1469,ISNUMBER(SEARCH(", ",D1469)),SUBSTITUTE(D1469,", ","_"),ISNUMBER(SEARCH("/ ",D1469)),SUBSTITUTE(D1469,"/ ","_"),ISNUMBER(SEARCH(",",D1469)),SUBSTITUTE(D1469,",","_"),ISNUMBER(SEARCH("/",D1469)),SUBSTITUTE(D1469,"/","_"),ISNUMBER(SEARCH("",D1469)),D1469),D1469))))</f>
        <v/>
      </c>
      <c r="L1469" s="1"/>
      <c r="M1469" s="1" t="str">
        <f t="shared" si="111"/>
        <v/>
      </c>
      <c r="N1469" s="94" t="str">
        <f>IF($L1469="None","",IF(ISERROR(VLOOKUP($L1469,Info!$B$4:$B$266,1,FALSE)),"",VLOOKUP($L1469,Info!$B$4:$L$266,5,FALSE)))</f>
        <v/>
      </c>
      <c r="O1469" s="94" t="str">
        <f>IF(K1469="","",IF(AND($J$12&lt;&gt;"ABC",N1469="3"),"BAC",IF(N1469="3","ABC",IF($J$12&lt;&gt;"ABC",IF($J$10="Standard",VLOOKUP(K1469,Info!$BE$4:$BF$481,2,FALSE),VLOOKUP(K1469,Info!$BI$4:$BJ$482,2,FALSE)),IF($J$10="Standard",VLOOKUP(K1469,Info!$AG$4:$AH$2994,2,FALSE),VLOOKUP(K1469,Info!$AK$4:$AL$2997,2,FALSE))))))</f>
        <v/>
      </c>
      <c r="P1469" s="94" t="str">
        <f>IF($L1469="None","",IF(ISERROR(VLOOKUP($L1469,Info!$B$4:$B$266,1,FALSE)),"",VLOOKUP($L1469,Info!$B$4:$L$266,3,FALSE)))</f>
        <v/>
      </c>
      <c r="Q1469" s="96" t="str">
        <f>IF($L1469="None","",IF(ISERROR(VLOOKUP($L1469,Info!$B$4:$B$266,1,FALSE)),"",VLOOKUP($L1469,Info!$B$4:$L$266,4,FALSE)))</f>
        <v/>
      </c>
      <c r="R1469" s="1"/>
      <c r="S1469" s="6" t="str">
        <f t="shared" si="112"/>
        <v/>
      </c>
      <c r="T1469" s="6" t="str">
        <f>IF($L1469="None","",IF(ISERROR(VLOOKUP($L1469,Info!$B$4:$B$266,1,FALSE)),"",VLOOKUP($L1469,Info!$B$4:$L$266,11,FALSE)))</f>
        <v/>
      </c>
      <c r="U1469" s="1"/>
      <c r="V1469" s="1"/>
      <c r="W1469" s="1"/>
      <c r="X1469" s="1" t="str">
        <f>IF($L1469="None","",IF(ISERROR(VLOOKUP($L1469,Info!$B$4:$B$266,1,FALSE)),"",IF(OR(W1469="Metallic Liquid Tight",W1469="Non-Metallic Liquid Tight",W1469="LSZH",W1469="Greenfield"),VLOOKUP($L1469,Info!$B$4:$L$266,7,FALSE),"N/A")))</f>
        <v/>
      </c>
      <c r="Y1469" s="1"/>
      <c r="Z1469" s="96" t="str">
        <f>IF($L1469="None","",IF(ISERROR(VLOOKUP($L1469,Info!$B$4:$B$266,1,FALSE)),"",VLOOKUP($L1469,Info!$B$4:$L$266,9,FALSE)))</f>
        <v/>
      </c>
      <c r="AA1469" s="96" t="str">
        <f>IF($L1469="None","",IF(ISERROR(VLOOKUP($L1469,Info!$B$4:$B$266,1,FALSE)),"",VLOOKUP($L1469,Info!$B$4:$L$266,8,FALSE)))</f>
        <v/>
      </c>
      <c r="AB1469" s="96" t="str">
        <f>IF($L1469="None","",IF(ISERROR(VLOOKUP($L1469,Info!$B$4:$B$266,1,FALSE)),"",VLOOKUP($L1469,Info!$B$4:$L$266,10,FALSE)))</f>
        <v/>
      </c>
      <c r="AC1469" s="1" t="str">
        <f>IF(W1469="SO Cable","Black,White",IF(O1469="","",IF(P1469="","",IF($J$12&lt;&gt;"ABC",IF(P1469&lt;="250",VLOOKUP(O1469,Info!$AZ$4:$BB$22,3,FALSE),VLOOKUP(O1469,Info!$AZ$23:$BB$39,3,FALSE)),IF(P1469&lt;="250",VLOOKUP(O1469,Info!$AO$4:$AQ$22,3,FALSE),VLOOKUP(O1469,Info!$AO$23:$AP$39,3,FALSE))))))</f>
        <v/>
      </c>
      <c r="AD1469" s="1"/>
      <c r="AE1469" s="1" t="str">
        <f>IF($L1469="None","",IF(ISERROR(VLOOKUP($L1469,Info!$B$4:$B$266,1,FALSE)),"",VLOOKUP($L1469,Info!$B$4:$L$266,4,FALSE)))</f>
        <v/>
      </c>
      <c r="AF1469" s="1" t="str">
        <f>IF($L1469="None","",IF(ISERROR(VLOOKUP($L1469,Info!$B$4:$B$266,1,FALSE)),"",VLOOKUP($L1469,Info!$B$4:$L$266,6,FALSE)))</f>
        <v/>
      </c>
      <c r="AG1469" s="1"/>
      <c r="AH1469" s="33" t="str" cm="1">
        <f t="array" ref="AH1469">IF(AND(L1469&lt;&gt;"",O1469&lt;&gt;"",R1469:S1469&lt;&gt;"",W1469:X1469&lt;&gt;"",Z1469:AA1469&lt;&gt;"",AC1469&lt;&gt;""),"Good","Bad")</f>
        <v>Bad</v>
      </c>
      <c r="AL1469" t="str" cm="1">
        <f t="array" ref="AL1469">IF(R1469&gt;0,_xlfn.IFS(COUNTIF($L$20:L1469,"&lt;&gt;")&lt;101,1,COUNTIF($L$20:L1469,"&lt;&gt;")&lt;201,2,COUNTIF($L$20:L1469,"&lt;&gt;")&lt;301,3,COUNTIF($L$20:L1469,"&lt;&gt;")&lt;401,4,COUNTIF($L$20:L1469,"&lt;&gt;")&lt;501,5,COUNTIF($L$20:L1469,"&lt;&gt;")&lt;601,6,COUNTIF($L$20:L1469,"&lt;&gt;")&lt;701,7,COUNTIF($L$20:L1469,"&lt;&gt;")&lt;801,8,COUNTIF($L$20:L1469,"&lt;&gt;")&lt;901,9,COUNTIF($L$20:L1469,"&lt;&gt;")&lt;1001,10,COUNTIF($L$20:L1469,"&lt;&gt;")&lt;1101,11,COUNTIF($L$20:L1469,"&lt;&gt;")&lt;1201,12,COUNTIF($L$20:L1469,"&lt;&gt;")&lt;1301,13,COUNTIF($L$20:L1469,"&lt;&gt;")&lt;1401,14,COUNTIF($L$20:L1469,"&lt;&gt;")&lt;1501,15,COUNTIF($L$20:L1469,"&lt;&gt;")&lt;1601,16,COUNTIF($L$20:L1469,"&lt;&gt;")&lt;1701,17,COUNTIF($L$20:L1469,"&lt;&gt;")&lt;1801,18,COUNTIF($L$20:L1469,"&lt;&gt;")&lt;1901,19,COUNTIF($L$20:L1469,"&lt;&gt;")&lt;2001,20,COUNTIF($L$20:L1469,"&lt;&gt;")&lt;2101,21,COUNTIF($L$20:L1469,"&lt;&gt;")&lt;2201,22,COUNTIF($L$20:L1469,"&lt;&gt;")&lt;2301,23,COUNTIF($L$20:L1469,"&lt;&gt;")&lt;2401,24,COUNTIF($L$20:L1469,"&lt;&gt;")&lt;2501,25,COUNTIF($L$20:L1469,"&lt;&gt;")&lt;2601,26,COUNTIF($L$20:L1469,"&lt;&gt;")&lt;2701,27,COUNTIF($L$20:L1469,"&lt;&gt;")&lt;2801,28,COUNTIF($L$20:L1469,"&lt;&gt;")&lt;2901,29,COUNTIF($L$20:L1469,"&lt;&gt;")&lt;3001,30),"")</f>
        <v/>
      </c>
      <c r="AM1469" t="str">
        <f t="shared" si="110"/>
        <v/>
      </c>
      <c r="AN1469" t="str">
        <f t="shared" si="114"/>
        <v/>
      </c>
      <c r="AP1469" t="str">
        <f t="shared" si="113"/>
        <v/>
      </c>
      <c r="AQ1469" t="str">
        <f>IF(AO1469="","",COUNTIFS(AM1469:$AM$3019,AO1469))</f>
        <v/>
      </c>
    </row>
    <row r="1470" spans="1:43" x14ac:dyDescent="0.25">
      <c r="A1470" s="6" t="str">
        <f>IF(COUNT($A$20:A1469)&lt;&gt;$B$4,IF(A1469="","",A1469+1),"")</f>
        <v/>
      </c>
      <c r="B1470" s="3"/>
      <c r="C1470" s="3"/>
      <c r="D1470" s="122"/>
      <c r="E1470" s="3"/>
      <c r="F1470" s="3"/>
      <c r="G1470" s="3"/>
      <c r="H1470" s="3"/>
      <c r="I1470" s="120"/>
      <c r="J1470" s="3"/>
      <c r="K1470" s="95" t="str" cm="1">
        <f t="array" ref="K1470">IF(OR($J$14 = "A",$J$14 = "B",$J$14 = "C"),IF(I1470="","",IF(LEN(I1470)&gt;2,_xlfn.IFS(ISNUMBER(SEARCH("_",I1470)),I1470,ISNUMBER(SEARCH(", ",I1470)),SUBSTITUTE(I1470,", ","_"),ISNUMBER(SEARCH("/ ",I1470)),SUBSTITUTE(I1470,"/ ","_"),ISNUMBER(SEARCH(",",I1470)),SUBSTITUTE(I1470,",","_"),ISNUMBER(SEARCH("/",I1470)),SUBSTITUTE(I1470,"/","_"),ISNUMBER(SEARCH("",I1470)),I1470),I1470)),IF(OR($J$14 = "J",$J$14 = "K"),"",IF(D1470="","",IF(LEN(D1470)&gt;2,_xlfn.IFS(ISNUMBER(SEARCH("_",D1470)),D1470,ISNUMBER(SEARCH(", ",D1470)),SUBSTITUTE(D1470,", ","_"),ISNUMBER(SEARCH("/ ",D1470)),SUBSTITUTE(D1470,"/ ","_"),ISNUMBER(SEARCH(",",D1470)),SUBSTITUTE(D1470,",","_"),ISNUMBER(SEARCH("/",D1470)),SUBSTITUTE(D1470,"/","_"),ISNUMBER(SEARCH("",D1470)),D1470),D1470))))</f>
        <v/>
      </c>
      <c r="L1470" s="1"/>
      <c r="M1470" s="1" t="str">
        <f t="shared" si="111"/>
        <v/>
      </c>
      <c r="N1470" s="94" t="str">
        <f>IF($L1470="None","",IF(ISERROR(VLOOKUP($L1470,Info!$B$4:$B$266,1,FALSE)),"",VLOOKUP($L1470,Info!$B$4:$L$266,5,FALSE)))</f>
        <v/>
      </c>
      <c r="O1470" s="94" t="str">
        <f>IF(K1470="","",IF(AND($J$12&lt;&gt;"ABC",N1470="3"),"BAC",IF(N1470="3","ABC",IF($J$12&lt;&gt;"ABC",IF($J$10="Standard",VLOOKUP(K1470,Info!$BE$4:$BF$481,2,FALSE),VLOOKUP(K1470,Info!$BI$4:$BJ$482,2,FALSE)),IF($J$10="Standard",VLOOKUP(K1470,Info!$AG$4:$AH$2994,2,FALSE),VLOOKUP(K1470,Info!$AK$4:$AL$2997,2,FALSE))))))</f>
        <v/>
      </c>
      <c r="P1470" s="94" t="str">
        <f>IF($L1470="None","",IF(ISERROR(VLOOKUP($L1470,Info!$B$4:$B$266,1,FALSE)),"",VLOOKUP($L1470,Info!$B$4:$L$266,3,FALSE)))</f>
        <v/>
      </c>
      <c r="Q1470" s="96" t="str">
        <f>IF($L1470="None","",IF(ISERROR(VLOOKUP($L1470,Info!$B$4:$B$266,1,FALSE)),"",VLOOKUP($L1470,Info!$B$4:$L$266,4,FALSE)))</f>
        <v/>
      </c>
      <c r="R1470" s="1"/>
      <c r="S1470" s="6" t="str">
        <f t="shared" si="112"/>
        <v/>
      </c>
      <c r="T1470" s="6" t="str">
        <f>IF($L1470="None","",IF(ISERROR(VLOOKUP($L1470,Info!$B$4:$B$266,1,FALSE)),"",VLOOKUP($L1470,Info!$B$4:$L$266,11,FALSE)))</f>
        <v/>
      </c>
      <c r="U1470" s="1"/>
      <c r="V1470" s="1"/>
      <c r="W1470" s="1"/>
      <c r="X1470" s="1" t="str">
        <f>IF($L1470="None","",IF(ISERROR(VLOOKUP($L1470,Info!$B$4:$B$266,1,FALSE)),"",IF(OR(W1470="Metallic Liquid Tight",W1470="Non-Metallic Liquid Tight",W1470="LSZH",W1470="Greenfield"),VLOOKUP($L1470,Info!$B$4:$L$266,7,FALSE),"N/A")))</f>
        <v/>
      </c>
      <c r="Y1470" s="1"/>
      <c r="Z1470" s="96" t="str">
        <f>IF($L1470="None","",IF(ISERROR(VLOOKUP($L1470,Info!$B$4:$B$266,1,FALSE)),"",VLOOKUP($L1470,Info!$B$4:$L$266,9,FALSE)))</f>
        <v/>
      </c>
      <c r="AA1470" s="96" t="str">
        <f>IF($L1470="None","",IF(ISERROR(VLOOKUP($L1470,Info!$B$4:$B$266,1,FALSE)),"",VLOOKUP($L1470,Info!$B$4:$L$266,8,FALSE)))</f>
        <v/>
      </c>
      <c r="AB1470" s="96" t="str">
        <f>IF($L1470="None","",IF(ISERROR(VLOOKUP($L1470,Info!$B$4:$B$266,1,FALSE)),"",VLOOKUP($L1470,Info!$B$4:$L$266,10,FALSE)))</f>
        <v/>
      </c>
      <c r="AC1470" s="1" t="str">
        <f>IF(W1470="SO Cable","Black,White",IF(O1470="","",IF(P1470="","",IF($J$12&lt;&gt;"ABC",IF(P1470&lt;="250",VLOOKUP(O1470,Info!$AZ$4:$BB$22,3,FALSE),VLOOKUP(O1470,Info!$AZ$23:$BB$39,3,FALSE)),IF(P1470&lt;="250",VLOOKUP(O1470,Info!$AO$4:$AQ$22,3,FALSE),VLOOKUP(O1470,Info!$AO$23:$AP$39,3,FALSE))))))</f>
        <v/>
      </c>
      <c r="AD1470" s="1"/>
      <c r="AE1470" s="1" t="str">
        <f>IF($L1470="None","",IF(ISERROR(VLOOKUP($L1470,Info!$B$4:$B$266,1,FALSE)),"",VLOOKUP($L1470,Info!$B$4:$L$266,4,FALSE)))</f>
        <v/>
      </c>
      <c r="AF1470" s="1" t="str">
        <f>IF($L1470="None","",IF(ISERROR(VLOOKUP($L1470,Info!$B$4:$B$266,1,FALSE)),"",VLOOKUP($L1470,Info!$B$4:$L$266,6,FALSE)))</f>
        <v/>
      </c>
      <c r="AG1470" s="1"/>
      <c r="AH1470" s="33" t="str" cm="1">
        <f t="array" ref="AH1470">IF(AND(L1470&lt;&gt;"",O1470&lt;&gt;"",R1470:S1470&lt;&gt;"",W1470:X1470&lt;&gt;"",Z1470:AA1470&lt;&gt;"",AC1470&lt;&gt;""),"Good","Bad")</f>
        <v>Bad</v>
      </c>
      <c r="AL1470" t="str" cm="1">
        <f t="array" ref="AL1470">IF(R1470&gt;0,_xlfn.IFS(COUNTIF($L$20:L1470,"&lt;&gt;")&lt;101,1,COUNTIF($L$20:L1470,"&lt;&gt;")&lt;201,2,COUNTIF($L$20:L1470,"&lt;&gt;")&lt;301,3,COUNTIF($L$20:L1470,"&lt;&gt;")&lt;401,4,COUNTIF($L$20:L1470,"&lt;&gt;")&lt;501,5,COUNTIF($L$20:L1470,"&lt;&gt;")&lt;601,6,COUNTIF($L$20:L1470,"&lt;&gt;")&lt;701,7,COUNTIF($L$20:L1470,"&lt;&gt;")&lt;801,8,COUNTIF($L$20:L1470,"&lt;&gt;")&lt;901,9,COUNTIF($L$20:L1470,"&lt;&gt;")&lt;1001,10,COUNTIF($L$20:L1470,"&lt;&gt;")&lt;1101,11,COUNTIF($L$20:L1470,"&lt;&gt;")&lt;1201,12,COUNTIF($L$20:L1470,"&lt;&gt;")&lt;1301,13,COUNTIF($L$20:L1470,"&lt;&gt;")&lt;1401,14,COUNTIF($L$20:L1470,"&lt;&gt;")&lt;1501,15,COUNTIF($L$20:L1470,"&lt;&gt;")&lt;1601,16,COUNTIF($L$20:L1470,"&lt;&gt;")&lt;1701,17,COUNTIF($L$20:L1470,"&lt;&gt;")&lt;1801,18,COUNTIF($L$20:L1470,"&lt;&gt;")&lt;1901,19,COUNTIF($L$20:L1470,"&lt;&gt;")&lt;2001,20,COUNTIF($L$20:L1470,"&lt;&gt;")&lt;2101,21,COUNTIF($L$20:L1470,"&lt;&gt;")&lt;2201,22,COUNTIF($L$20:L1470,"&lt;&gt;")&lt;2301,23,COUNTIF($L$20:L1470,"&lt;&gt;")&lt;2401,24,COUNTIF($L$20:L1470,"&lt;&gt;")&lt;2501,25,COUNTIF($L$20:L1470,"&lt;&gt;")&lt;2601,26,COUNTIF($L$20:L1470,"&lt;&gt;")&lt;2701,27,COUNTIF($L$20:L1470,"&lt;&gt;")&lt;2801,28,COUNTIF($L$20:L1470,"&lt;&gt;")&lt;2901,29,COUNTIF($L$20:L1470,"&lt;&gt;")&lt;3001,30),"")</f>
        <v/>
      </c>
      <c r="AM1470" t="str">
        <f t="shared" si="110"/>
        <v/>
      </c>
      <c r="AN1470" t="str">
        <f t="shared" si="114"/>
        <v/>
      </c>
      <c r="AP1470" t="str">
        <f t="shared" si="113"/>
        <v/>
      </c>
      <c r="AQ1470" t="str">
        <f>IF(AO1470="","",COUNTIFS(AM1470:$AM$3019,AO1470))</f>
        <v/>
      </c>
    </row>
    <row r="1471" spans="1:43" x14ac:dyDescent="0.25">
      <c r="A1471" s="6" t="str">
        <f>IF(COUNT($A$20:A1470)&lt;&gt;$B$4,IF(A1470="","",A1470+1),"")</f>
        <v/>
      </c>
      <c r="B1471" s="3"/>
      <c r="C1471" s="3"/>
      <c r="D1471" s="122"/>
      <c r="E1471" s="3"/>
      <c r="F1471" s="3"/>
      <c r="G1471" s="3"/>
      <c r="H1471" s="3"/>
      <c r="I1471" s="120"/>
      <c r="J1471" s="3"/>
      <c r="K1471" s="95" t="str" cm="1">
        <f t="array" ref="K1471">IF(OR($J$14 = "A",$J$14 = "B",$J$14 = "C"),IF(I1471="","",IF(LEN(I1471)&gt;2,_xlfn.IFS(ISNUMBER(SEARCH("_",I1471)),I1471,ISNUMBER(SEARCH(", ",I1471)),SUBSTITUTE(I1471,", ","_"),ISNUMBER(SEARCH("/ ",I1471)),SUBSTITUTE(I1471,"/ ","_"),ISNUMBER(SEARCH(",",I1471)),SUBSTITUTE(I1471,",","_"),ISNUMBER(SEARCH("/",I1471)),SUBSTITUTE(I1471,"/","_"),ISNUMBER(SEARCH("",I1471)),I1471),I1471)),IF(OR($J$14 = "J",$J$14 = "K"),"",IF(D1471="","",IF(LEN(D1471)&gt;2,_xlfn.IFS(ISNUMBER(SEARCH("_",D1471)),D1471,ISNUMBER(SEARCH(", ",D1471)),SUBSTITUTE(D1471,", ","_"),ISNUMBER(SEARCH("/ ",D1471)),SUBSTITUTE(D1471,"/ ","_"),ISNUMBER(SEARCH(",",D1471)),SUBSTITUTE(D1471,",","_"),ISNUMBER(SEARCH("/",D1471)),SUBSTITUTE(D1471,"/","_"),ISNUMBER(SEARCH("",D1471)),D1471),D1471))))</f>
        <v/>
      </c>
      <c r="L1471" s="1"/>
      <c r="M1471" s="1" t="str">
        <f t="shared" si="111"/>
        <v/>
      </c>
      <c r="N1471" s="94" t="str">
        <f>IF($L1471="None","",IF(ISERROR(VLOOKUP($L1471,Info!$B$4:$B$266,1,FALSE)),"",VLOOKUP($L1471,Info!$B$4:$L$266,5,FALSE)))</f>
        <v/>
      </c>
      <c r="O1471" s="94" t="str">
        <f>IF(K1471="","",IF(AND($J$12&lt;&gt;"ABC",N1471="3"),"BAC",IF(N1471="3","ABC",IF($J$12&lt;&gt;"ABC",IF($J$10="Standard",VLOOKUP(K1471,Info!$BE$4:$BF$481,2,FALSE),VLOOKUP(K1471,Info!$BI$4:$BJ$482,2,FALSE)),IF($J$10="Standard",VLOOKUP(K1471,Info!$AG$4:$AH$2994,2,FALSE),VLOOKUP(K1471,Info!$AK$4:$AL$2997,2,FALSE))))))</f>
        <v/>
      </c>
      <c r="P1471" s="94" t="str">
        <f>IF($L1471="None","",IF(ISERROR(VLOOKUP($L1471,Info!$B$4:$B$266,1,FALSE)),"",VLOOKUP($L1471,Info!$B$4:$L$266,3,FALSE)))</f>
        <v/>
      </c>
      <c r="Q1471" s="96" t="str">
        <f>IF($L1471="None","",IF(ISERROR(VLOOKUP($L1471,Info!$B$4:$B$266,1,FALSE)),"",VLOOKUP($L1471,Info!$B$4:$L$266,4,FALSE)))</f>
        <v/>
      </c>
      <c r="R1471" s="1"/>
      <c r="S1471" s="6" t="str">
        <f t="shared" si="112"/>
        <v/>
      </c>
      <c r="T1471" s="6" t="str">
        <f>IF($L1471="None","",IF(ISERROR(VLOOKUP($L1471,Info!$B$4:$B$266,1,FALSE)),"",VLOOKUP($L1471,Info!$B$4:$L$266,11,FALSE)))</f>
        <v/>
      </c>
      <c r="U1471" s="1"/>
      <c r="V1471" s="1"/>
      <c r="W1471" s="1"/>
      <c r="X1471" s="1" t="str">
        <f>IF($L1471="None","",IF(ISERROR(VLOOKUP($L1471,Info!$B$4:$B$266,1,FALSE)),"",IF(OR(W1471="Metallic Liquid Tight",W1471="Non-Metallic Liquid Tight",W1471="LSZH",W1471="Greenfield"),VLOOKUP($L1471,Info!$B$4:$L$266,7,FALSE),"N/A")))</f>
        <v/>
      </c>
      <c r="Y1471" s="1"/>
      <c r="Z1471" s="96" t="str">
        <f>IF($L1471="None","",IF(ISERROR(VLOOKUP($L1471,Info!$B$4:$B$266,1,FALSE)),"",VLOOKUP($L1471,Info!$B$4:$L$266,9,FALSE)))</f>
        <v/>
      </c>
      <c r="AA1471" s="96" t="str">
        <f>IF($L1471="None","",IF(ISERROR(VLOOKUP($L1471,Info!$B$4:$B$266,1,FALSE)),"",VLOOKUP($L1471,Info!$B$4:$L$266,8,FALSE)))</f>
        <v/>
      </c>
      <c r="AB1471" s="96" t="str">
        <f>IF($L1471="None","",IF(ISERROR(VLOOKUP($L1471,Info!$B$4:$B$266,1,FALSE)),"",VLOOKUP($L1471,Info!$B$4:$L$266,10,FALSE)))</f>
        <v/>
      </c>
      <c r="AC1471" s="1" t="str">
        <f>IF(W1471="SO Cable","Black,White",IF(O1471="","",IF(P1471="","",IF($J$12&lt;&gt;"ABC",IF(P1471&lt;="250",VLOOKUP(O1471,Info!$AZ$4:$BB$22,3,FALSE),VLOOKUP(O1471,Info!$AZ$23:$BB$39,3,FALSE)),IF(P1471&lt;="250",VLOOKUP(O1471,Info!$AO$4:$AQ$22,3,FALSE),VLOOKUP(O1471,Info!$AO$23:$AP$39,3,FALSE))))))</f>
        <v/>
      </c>
      <c r="AD1471" s="1"/>
      <c r="AE1471" s="1" t="str">
        <f>IF($L1471="None","",IF(ISERROR(VLOOKUP($L1471,Info!$B$4:$B$266,1,FALSE)),"",VLOOKUP($L1471,Info!$B$4:$L$266,4,FALSE)))</f>
        <v/>
      </c>
      <c r="AF1471" s="1" t="str">
        <f>IF($L1471="None","",IF(ISERROR(VLOOKUP($L1471,Info!$B$4:$B$266,1,FALSE)),"",VLOOKUP($L1471,Info!$B$4:$L$266,6,FALSE)))</f>
        <v/>
      </c>
      <c r="AG1471" s="1"/>
      <c r="AH1471" s="33" t="str" cm="1">
        <f t="array" ref="AH1471">IF(AND(L1471&lt;&gt;"",O1471&lt;&gt;"",R1471:S1471&lt;&gt;"",W1471:X1471&lt;&gt;"",Z1471:AA1471&lt;&gt;"",AC1471&lt;&gt;""),"Good","Bad")</f>
        <v>Bad</v>
      </c>
      <c r="AL1471" t="str" cm="1">
        <f t="array" ref="AL1471">IF(R1471&gt;0,_xlfn.IFS(COUNTIF($L$20:L1471,"&lt;&gt;")&lt;101,1,COUNTIF($L$20:L1471,"&lt;&gt;")&lt;201,2,COUNTIF($L$20:L1471,"&lt;&gt;")&lt;301,3,COUNTIF($L$20:L1471,"&lt;&gt;")&lt;401,4,COUNTIF($L$20:L1471,"&lt;&gt;")&lt;501,5,COUNTIF($L$20:L1471,"&lt;&gt;")&lt;601,6,COUNTIF($L$20:L1471,"&lt;&gt;")&lt;701,7,COUNTIF($L$20:L1471,"&lt;&gt;")&lt;801,8,COUNTIF($L$20:L1471,"&lt;&gt;")&lt;901,9,COUNTIF($L$20:L1471,"&lt;&gt;")&lt;1001,10,COUNTIF($L$20:L1471,"&lt;&gt;")&lt;1101,11,COUNTIF($L$20:L1471,"&lt;&gt;")&lt;1201,12,COUNTIF($L$20:L1471,"&lt;&gt;")&lt;1301,13,COUNTIF($L$20:L1471,"&lt;&gt;")&lt;1401,14,COUNTIF($L$20:L1471,"&lt;&gt;")&lt;1501,15,COUNTIF($L$20:L1471,"&lt;&gt;")&lt;1601,16,COUNTIF($L$20:L1471,"&lt;&gt;")&lt;1701,17,COUNTIF($L$20:L1471,"&lt;&gt;")&lt;1801,18,COUNTIF($L$20:L1471,"&lt;&gt;")&lt;1901,19,COUNTIF($L$20:L1471,"&lt;&gt;")&lt;2001,20,COUNTIF($L$20:L1471,"&lt;&gt;")&lt;2101,21,COUNTIF($L$20:L1471,"&lt;&gt;")&lt;2201,22,COUNTIF($L$20:L1471,"&lt;&gt;")&lt;2301,23,COUNTIF($L$20:L1471,"&lt;&gt;")&lt;2401,24,COUNTIF($L$20:L1471,"&lt;&gt;")&lt;2501,25,COUNTIF($L$20:L1471,"&lt;&gt;")&lt;2601,26,COUNTIF($L$20:L1471,"&lt;&gt;")&lt;2701,27,COUNTIF($L$20:L1471,"&lt;&gt;")&lt;2801,28,COUNTIF($L$20:L1471,"&lt;&gt;")&lt;2901,29,COUNTIF($L$20:L1471,"&lt;&gt;")&lt;3001,30),"")</f>
        <v/>
      </c>
      <c r="AM1471" t="str">
        <f t="shared" si="110"/>
        <v/>
      </c>
      <c r="AN1471" t="str">
        <f t="shared" si="114"/>
        <v/>
      </c>
      <c r="AP1471" t="str">
        <f t="shared" si="113"/>
        <v/>
      </c>
      <c r="AQ1471" t="str">
        <f>IF(AO1471="","",COUNTIFS(AM1471:$AM$3019,AO1471))</f>
        <v/>
      </c>
    </row>
    <row r="1472" spans="1:43" x14ac:dyDescent="0.25">
      <c r="A1472" s="6" t="str">
        <f>IF(COUNT($A$20:A1471)&lt;&gt;$B$4,IF(A1471="","",A1471+1),"")</f>
        <v/>
      </c>
      <c r="B1472" s="3"/>
      <c r="C1472" s="3"/>
      <c r="D1472" s="122"/>
      <c r="E1472" s="3"/>
      <c r="F1472" s="3"/>
      <c r="G1472" s="3"/>
      <c r="H1472" s="3"/>
      <c r="I1472" s="120"/>
      <c r="J1472" s="3"/>
      <c r="K1472" s="95" t="str" cm="1">
        <f t="array" ref="K1472">IF(OR($J$14 = "A",$J$14 = "B",$J$14 = "C"),IF(I1472="","",IF(LEN(I1472)&gt;2,_xlfn.IFS(ISNUMBER(SEARCH("_",I1472)),I1472,ISNUMBER(SEARCH(", ",I1472)),SUBSTITUTE(I1472,", ","_"),ISNUMBER(SEARCH("/ ",I1472)),SUBSTITUTE(I1472,"/ ","_"),ISNUMBER(SEARCH(",",I1472)),SUBSTITUTE(I1472,",","_"),ISNUMBER(SEARCH("/",I1472)),SUBSTITUTE(I1472,"/","_"),ISNUMBER(SEARCH("",I1472)),I1472),I1472)),IF(OR($J$14 = "J",$J$14 = "K"),"",IF(D1472="","",IF(LEN(D1472)&gt;2,_xlfn.IFS(ISNUMBER(SEARCH("_",D1472)),D1472,ISNUMBER(SEARCH(", ",D1472)),SUBSTITUTE(D1472,", ","_"),ISNUMBER(SEARCH("/ ",D1472)),SUBSTITUTE(D1472,"/ ","_"),ISNUMBER(SEARCH(",",D1472)),SUBSTITUTE(D1472,",","_"),ISNUMBER(SEARCH("/",D1472)),SUBSTITUTE(D1472,"/","_"),ISNUMBER(SEARCH("",D1472)),D1472),D1472))))</f>
        <v/>
      </c>
      <c r="L1472" s="1"/>
      <c r="M1472" s="1" t="str">
        <f t="shared" si="111"/>
        <v/>
      </c>
      <c r="N1472" s="94" t="str">
        <f>IF($L1472="None","",IF(ISERROR(VLOOKUP($L1472,Info!$B$4:$B$266,1,FALSE)),"",VLOOKUP($L1472,Info!$B$4:$L$266,5,FALSE)))</f>
        <v/>
      </c>
      <c r="O1472" s="94" t="str">
        <f>IF(K1472="","",IF(AND($J$12&lt;&gt;"ABC",N1472="3"),"BAC",IF(N1472="3","ABC",IF($J$12&lt;&gt;"ABC",IF($J$10="Standard",VLOOKUP(K1472,Info!$BE$4:$BF$481,2,FALSE),VLOOKUP(K1472,Info!$BI$4:$BJ$482,2,FALSE)),IF($J$10="Standard",VLOOKUP(K1472,Info!$AG$4:$AH$2994,2,FALSE),VLOOKUP(K1472,Info!$AK$4:$AL$2997,2,FALSE))))))</f>
        <v/>
      </c>
      <c r="P1472" s="94" t="str">
        <f>IF($L1472="None","",IF(ISERROR(VLOOKUP($L1472,Info!$B$4:$B$266,1,FALSE)),"",VLOOKUP($L1472,Info!$B$4:$L$266,3,FALSE)))</f>
        <v/>
      </c>
      <c r="Q1472" s="96" t="str">
        <f>IF($L1472="None","",IF(ISERROR(VLOOKUP($L1472,Info!$B$4:$B$266,1,FALSE)),"",VLOOKUP($L1472,Info!$B$4:$L$266,4,FALSE)))</f>
        <v/>
      </c>
      <c r="R1472" s="1"/>
      <c r="S1472" s="6" t="str">
        <f t="shared" si="112"/>
        <v/>
      </c>
      <c r="T1472" s="6" t="str">
        <f>IF($L1472="None","",IF(ISERROR(VLOOKUP($L1472,Info!$B$4:$B$266,1,FALSE)),"",VLOOKUP($L1472,Info!$B$4:$L$266,11,FALSE)))</f>
        <v/>
      </c>
      <c r="U1472" s="1"/>
      <c r="V1472" s="1"/>
      <c r="W1472" s="1"/>
      <c r="X1472" s="1" t="str">
        <f>IF($L1472="None","",IF(ISERROR(VLOOKUP($L1472,Info!$B$4:$B$266,1,FALSE)),"",IF(OR(W1472="Metallic Liquid Tight",W1472="Non-Metallic Liquid Tight",W1472="LSZH",W1472="Greenfield"),VLOOKUP($L1472,Info!$B$4:$L$266,7,FALSE),"N/A")))</f>
        <v/>
      </c>
      <c r="Y1472" s="1"/>
      <c r="Z1472" s="96" t="str">
        <f>IF($L1472="None","",IF(ISERROR(VLOOKUP($L1472,Info!$B$4:$B$266,1,FALSE)),"",VLOOKUP($L1472,Info!$B$4:$L$266,9,FALSE)))</f>
        <v/>
      </c>
      <c r="AA1472" s="96" t="str">
        <f>IF($L1472="None","",IF(ISERROR(VLOOKUP($L1472,Info!$B$4:$B$266,1,FALSE)),"",VLOOKUP($L1472,Info!$B$4:$L$266,8,FALSE)))</f>
        <v/>
      </c>
      <c r="AB1472" s="96" t="str">
        <f>IF($L1472="None","",IF(ISERROR(VLOOKUP($L1472,Info!$B$4:$B$266,1,FALSE)),"",VLOOKUP($L1472,Info!$B$4:$L$266,10,FALSE)))</f>
        <v/>
      </c>
      <c r="AC1472" s="1" t="str">
        <f>IF(W1472="SO Cable","Black,White",IF(O1472="","",IF(P1472="","",IF($J$12&lt;&gt;"ABC",IF(P1472&lt;="250",VLOOKUP(O1472,Info!$AZ$4:$BB$22,3,FALSE),VLOOKUP(O1472,Info!$AZ$23:$BB$39,3,FALSE)),IF(P1472&lt;="250",VLOOKUP(O1472,Info!$AO$4:$AQ$22,3,FALSE),VLOOKUP(O1472,Info!$AO$23:$AP$39,3,FALSE))))))</f>
        <v/>
      </c>
      <c r="AD1472" s="1"/>
      <c r="AE1472" s="1" t="str">
        <f>IF($L1472="None","",IF(ISERROR(VLOOKUP($L1472,Info!$B$4:$B$266,1,FALSE)),"",VLOOKUP($L1472,Info!$B$4:$L$266,4,FALSE)))</f>
        <v/>
      </c>
      <c r="AF1472" s="1" t="str">
        <f>IF($L1472="None","",IF(ISERROR(VLOOKUP($L1472,Info!$B$4:$B$266,1,FALSE)),"",VLOOKUP($L1472,Info!$B$4:$L$266,6,FALSE)))</f>
        <v/>
      </c>
      <c r="AG1472" s="1"/>
      <c r="AH1472" s="33" t="str" cm="1">
        <f t="array" ref="AH1472">IF(AND(L1472&lt;&gt;"",O1472&lt;&gt;"",R1472:S1472&lt;&gt;"",W1472:X1472&lt;&gt;"",Z1472:AA1472&lt;&gt;"",AC1472&lt;&gt;""),"Good","Bad")</f>
        <v>Bad</v>
      </c>
      <c r="AL1472" t="str" cm="1">
        <f t="array" ref="AL1472">IF(R1472&gt;0,_xlfn.IFS(COUNTIF($L$20:L1472,"&lt;&gt;")&lt;101,1,COUNTIF($L$20:L1472,"&lt;&gt;")&lt;201,2,COUNTIF($L$20:L1472,"&lt;&gt;")&lt;301,3,COUNTIF($L$20:L1472,"&lt;&gt;")&lt;401,4,COUNTIF($L$20:L1472,"&lt;&gt;")&lt;501,5,COUNTIF($L$20:L1472,"&lt;&gt;")&lt;601,6,COUNTIF($L$20:L1472,"&lt;&gt;")&lt;701,7,COUNTIF($L$20:L1472,"&lt;&gt;")&lt;801,8,COUNTIF($L$20:L1472,"&lt;&gt;")&lt;901,9,COUNTIF($L$20:L1472,"&lt;&gt;")&lt;1001,10,COUNTIF($L$20:L1472,"&lt;&gt;")&lt;1101,11,COUNTIF($L$20:L1472,"&lt;&gt;")&lt;1201,12,COUNTIF($L$20:L1472,"&lt;&gt;")&lt;1301,13,COUNTIF($L$20:L1472,"&lt;&gt;")&lt;1401,14,COUNTIF($L$20:L1472,"&lt;&gt;")&lt;1501,15,COUNTIF($L$20:L1472,"&lt;&gt;")&lt;1601,16,COUNTIF($L$20:L1472,"&lt;&gt;")&lt;1701,17,COUNTIF($L$20:L1472,"&lt;&gt;")&lt;1801,18,COUNTIF($L$20:L1472,"&lt;&gt;")&lt;1901,19,COUNTIF($L$20:L1472,"&lt;&gt;")&lt;2001,20,COUNTIF($L$20:L1472,"&lt;&gt;")&lt;2101,21,COUNTIF($L$20:L1472,"&lt;&gt;")&lt;2201,22,COUNTIF($L$20:L1472,"&lt;&gt;")&lt;2301,23,COUNTIF($L$20:L1472,"&lt;&gt;")&lt;2401,24,COUNTIF($L$20:L1472,"&lt;&gt;")&lt;2501,25,COUNTIF($L$20:L1472,"&lt;&gt;")&lt;2601,26,COUNTIF($L$20:L1472,"&lt;&gt;")&lt;2701,27,COUNTIF($L$20:L1472,"&lt;&gt;")&lt;2801,28,COUNTIF($L$20:L1472,"&lt;&gt;")&lt;2901,29,COUNTIF($L$20:L1472,"&lt;&gt;")&lt;3001,30),"")</f>
        <v/>
      </c>
      <c r="AM1472" t="str">
        <f t="shared" si="110"/>
        <v/>
      </c>
      <c r="AN1472" t="str">
        <f t="shared" si="114"/>
        <v/>
      </c>
      <c r="AP1472" t="str">
        <f t="shared" si="113"/>
        <v/>
      </c>
      <c r="AQ1472" t="str">
        <f>IF(AO1472="","",COUNTIFS(AM1472:$AM$3019,AO1472))</f>
        <v/>
      </c>
    </row>
    <row r="1473" spans="1:43" x14ac:dyDescent="0.25">
      <c r="A1473" s="6" t="str">
        <f>IF(COUNT($A$20:A1472)&lt;&gt;$B$4,IF(A1472="","",A1472+1),"")</f>
        <v/>
      </c>
      <c r="B1473" s="3"/>
      <c r="C1473" s="3"/>
      <c r="D1473" s="122"/>
      <c r="E1473" s="3"/>
      <c r="F1473" s="3"/>
      <c r="G1473" s="3"/>
      <c r="H1473" s="3"/>
      <c r="I1473" s="120"/>
      <c r="J1473" s="3"/>
      <c r="K1473" s="95" t="str" cm="1">
        <f t="array" ref="K1473">IF(OR($J$14 = "A",$J$14 = "B",$J$14 = "C"),IF(I1473="","",IF(LEN(I1473)&gt;2,_xlfn.IFS(ISNUMBER(SEARCH("_",I1473)),I1473,ISNUMBER(SEARCH(", ",I1473)),SUBSTITUTE(I1473,", ","_"),ISNUMBER(SEARCH("/ ",I1473)),SUBSTITUTE(I1473,"/ ","_"),ISNUMBER(SEARCH(",",I1473)),SUBSTITUTE(I1473,",","_"),ISNUMBER(SEARCH("/",I1473)),SUBSTITUTE(I1473,"/","_"),ISNUMBER(SEARCH("",I1473)),I1473),I1473)),IF(OR($J$14 = "J",$J$14 = "K"),"",IF(D1473="","",IF(LEN(D1473)&gt;2,_xlfn.IFS(ISNUMBER(SEARCH("_",D1473)),D1473,ISNUMBER(SEARCH(", ",D1473)),SUBSTITUTE(D1473,", ","_"),ISNUMBER(SEARCH("/ ",D1473)),SUBSTITUTE(D1473,"/ ","_"),ISNUMBER(SEARCH(",",D1473)),SUBSTITUTE(D1473,",","_"),ISNUMBER(SEARCH("/",D1473)),SUBSTITUTE(D1473,"/","_"),ISNUMBER(SEARCH("",D1473)),D1473),D1473))))</f>
        <v/>
      </c>
      <c r="L1473" s="1"/>
      <c r="M1473" s="1" t="str">
        <f t="shared" si="111"/>
        <v/>
      </c>
      <c r="N1473" s="94" t="str">
        <f>IF($L1473="None","",IF(ISERROR(VLOOKUP($L1473,Info!$B$4:$B$266,1,FALSE)),"",VLOOKUP($L1473,Info!$B$4:$L$266,5,FALSE)))</f>
        <v/>
      </c>
      <c r="O1473" s="94" t="str">
        <f>IF(K1473="","",IF(AND($J$12&lt;&gt;"ABC",N1473="3"),"BAC",IF(N1473="3","ABC",IF($J$12&lt;&gt;"ABC",IF($J$10="Standard",VLOOKUP(K1473,Info!$BE$4:$BF$481,2,FALSE),VLOOKUP(K1473,Info!$BI$4:$BJ$482,2,FALSE)),IF($J$10="Standard",VLOOKUP(K1473,Info!$AG$4:$AH$2994,2,FALSE),VLOOKUP(K1473,Info!$AK$4:$AL$2997,2,FALSE))))))</f>
        <v/>
      </c>
      <c r="P1473" s="94" t="str">
        <f>IF($L1473="None","",IF(ISERROR(VLOOKUP($L1473,Info!$B$4:$B$266,1,FALSE)),"",VLOOKUP($L1473,Info!$B$4:$L$266,3,FALSE)))</f>
        <v/>
      </c>
      <c r="Q1473" s="96" t="str">
        <f>IF($L1473="None","",IF(ISERROR(VLOOKUP($L1473,Info!$B$4:$B$266,1,FALSE)),"",VLOOKUP($L1473,Info!$B$4:$L$266,4,FALSE)))</f>
        <v/>
      </c>
      <c r="R1473" s="1"/>
      <c r="S1473" s="6" t="str">
        <f t="shared" si="112"/>
        <v/>
      </c>
      <c r="T1473" s="6" t="str">
        <f>IF($L1473="None","",IF(ISERROR(VLOOKUP($L1473,Info!$B$4:$B$266,1,FALSE)),"",VLOOKUP($L1473,Info!$B$4:$L$266,11,FALSE)))</f>
        <v/>
      </c>
      <c r="U1473" s="1"/>
      <c r="V1473" s="1"/>
      <c r="W1473" s="1"/>
      <c r="X1473" s="1" t="str">
        <f>IF($L1473="None","",IF(ISERROR(VLOOKUP($L1473,Info!$B$4:$B$266,1,FALSE)),"",IF(OR(W1473="Metallic Liquid Tight",W1473="Non-Metallic Liquid Tight",W1473="LSZH",W1473="Greenfield"),VLOOKUP($L1473,Info!$B$4:$L$266,7,FALSE),"N/A")))</f>
        <v/>
      </c>
      <c r="Y1473" s="1"/>
      <c r="Z1473" s="96" t="str">
        <f>IF($L1473="None","",IF(ISERROR(VLOOKUP($L1473,Info!$B$4:$B$266,1,FALSE)),"",VLOOKUP($L1473,Info!$B$4:$L$266,9,FALSE)))</f>
        <v/>
      </c>
      <c r="AA1473" s="96" t="str">
        <f>IF($L1473="None","",IF(ISERROR(VLOOKUP($L1473,Info!$B$4:$B$266,1,FALSE)),"",VLOOKUP($L1473,Info!$B$4:$L$266,8,FALSE)))</f>
        <v/>
      </c>
      <c r="AB1473" s="96" t="str">
        <f>IF($L1473="None","",IF(ISERROR(VLOOKUP($L1473,Info!$B$4:$B$266,1,FALSE)),"",VLOOKUP($L1473,Info!$B$4:$L$266,10,FALSE)))</f>
        <v/>
      </c>
      <c r="AC1473" s="1" t="str">
        <f>IF(W1473="SO Cable","Black,White",IF(O1473="","",IF(P1473="","",IF($J$12&lt;&gt;"ABC",IF(P1473&lt;="250",VLOOKUP(O1473,Info!$AZ$4:$BB$22,3,FALSE),VLOOKUP(O1473,Info!$AZ$23:$BB$39,3,FALSE)),IF(P1473&lt;="250",VLOOKUP(O1473,Info!$AO$4:$AQ$22,3,FALSE),VLOOKUP(O1473,Info!$AO$23:$AP$39,3,FALSE))))))</f>
        <v/>
      </c>
      <c r="AD1473" s="1"/>
      <c r="AE1473" s="1" t="str">
        <f>IF($L1473="None","",IF(ISERROR(VLOOKUP($L1473,Info!$B$4:$B$266,1,FALSE)),"",VLOOKUP($L1473,Info!$B$4:$L$266,4,FALSE)))</f>
        <v/>
      </c>
      <c r="AF1473" s="1" t="str">
        <f>IF($L1473="None","",IF(ISERROR(VLOOKUP($L1473,Info!$B$4:$B$266,1,FALSE)),"",VLOOKUP($L1473,Info!$B$4:$L$266,6,FALSE)))</f>
        <v/>
      </c>
      <c r="AG1473" s="1"/>
      <c r="AH1473" s="33" t="str" cm="1">
        <f t="array" ref="AH1473">IF(AND(L1473&lt;&gt;"",O1473&lt;&gt;"",R1473:S1473&lt;&gt;"",W1473:X1473&lt;&gt;"",Z1473:AA1473&lt;&gt;"",AC1473&lt;&gt;""),"Good","Bad")</f>
        <v>Bad</v>
      </c>
      <c r="AL1473" t="str" cm="1">
        <f t="array" ref="AL1473">IF(R1473&gt;0,_xlfn.IFS(COUNTIF($L$20:L1473,"&lt;&gt;")&lt;101,1,COUNTIF($L$20:L1473,"&lt;&gt;")&lt;201,2,COUNTIF($L$20:L1473,"&lt;&gt;")&lt;301,3,COUNTIF($L$20:L1473,"&lt;&gt;")&lt;401,4,COUNTIF($L$20:L1473,"&lt;&gt;")&lt;501,5,COUNTIF($L$20:L1473,"&lt;&gt;")&lt;601,6,COUNTIF($L$20:L1473,"&lt;&gt;")&lt;701,7,COUNTIF($L$20:L1473,"&lt;&gt;")&lt;801,8,COUNTIF($L$20:L1473,"&lt;&gt;")&lt;901,9,COUNTIF($L$20:L1473,"&lt;&gt;")&lt;1001,10,COUNTIF($L$20:L1473,"&lt;&gt;")&lt;1101,11,COUNTIF($L$20:L1473,"&lt;&gt;")&lt;1201,12,COUNTIF($L$20:L1473,"&lt;&gt;")&lt;1301,13,COUNTIF($L$20:L1473,"&lt;&gt;")&lt;1401,14,COUNTIF($L$20:L1473,"&lt;&gt;")&lt;1501,15,COUNTIF($L$20:L1473,"&lt;&gt;")&lt;1601,16,COUNTIF($L$20:L1473,"&lt;&gt;")&lt;1701,17,COUNTIF($L$20:L1473,"&lt;&gt;")&lt;1801,18,COUNTIF($L$20:L1473,"&lt;&gt;")&lt;1901,19,COUNTIF($L$20:L1473,"&lt;&gt;")&lt;2001,20,COUNTIF($L$20:L1473,"&lt;&gt;")&lt;2101,21,COUNTIF($L$20:L1473,"&lt;&gt;")&lt;2201,22,COUNTIF($L$20:L1473,"&lt;&gt;")&lt;2301,23,COUNTIF($L$20:L1473,"&lt;&gt;")&lt;2401,24,COUNTIF($L$20:L1473,"&lt;&gt;")&lt;2501,25,COUNTIF($L$20:L1473,"&lt;&gt;")&lt;2601,26,COUNTIF($L$20:L1473,"&lt;&gt;")&lt;2701,27,COUNTIF($L$20:L1473,"&lt;&gt;")&lt;2801,28,COUNTIF($L$20:L1473,"&lt;&gt;")&lt;2901,29,COUNTIF($L$20:L1473,"&lt;&gt;")&lt;3001,30),"")</f>
        <v/>
      </c>
      <c r="AM1473" t="str">
        <f t="shared" si="110"/>
        <v/>
      </c>
      <c r="AN1473" t="str">
        <f t="shared" si="114"/>
        <v/>
      </c>
      <c r="AP1473" t="str">
        <f t="shared" si="113"/>
        <v/>
      </c>
      <c r="AQ1473" t="str">
        <f>IF(AO1473="","",COUNTIFS(AM1473:$AM$3019,AO1473))</f>
        <v/>
      </c>
    </row>
    <row r="1474" spans="1:43" x14ac:dyDescent="0.25">
      <c r="A1474" s="6" t="str">
        <f>IF(COUNT($A$20:A1473)&lt;&gt;$B$4,IF(A1473="","",A1473+1),"")</f>
        <v/>
      </c>
      <c r="B1474" s="3"/>
      <c r="C1474" s="3"/>
      <c r="D1474" s="122"/>
      <c r="E1474" s="3"/>
      <c r="F1474" s="3"/>
      <c r="G1474" s="3"/>
      <c r="H1474" s="3"/>
      <c r="I1474" s="120"/>
      <c r="J1474" s="3"/>
      <c r="K1474" s="95" t="str" cm="1">
        <f t="array" ref="K1474">IF(OR($J$14 = "A",$J$14 = "B",$J$14 = "C"),IF(I1474="","",IF(LEN(I1474)&gt;2,_xlfn.IFS(ISNUMBER(SEARCH("_",I1474)),I1474,ISNUMBER(SEARCH(", ",I1474)),SUBSTITUTE(I1474,", ","_"),ISNUMBER(SEARCH("/ ",I1474)),SUBSTITUTE(I1474,"/ ","_"),ISNUMBER(SEARCH(",",I1474)),SUBSTITUTE(I1474,",","_"),ISNUMBER(SEARCH("/",I1474)),SUBSTITUTE(I1474,"/","_"),ISNUMBER(SEARCH("",I1474)),I1474),I1474)),IF(OR($J$14 = "J",$J$14 = "K"),"",IF(D1474="","",IF(LEN(D1474)&gt;2,_xlfn.IFS(ISNUMBER(SEARCH("_",D1474)),D1474,ISNUMBER(SEARCH(", ",D1474)),SUBSTITUTE(D1474,", ","_"),ISNUMBER(SEARCH("/ ",D1474)),SUBSTITUTE(D1474,"/ ","_"),ISNUMBER(SEARCH(",",D1474)),SUBSTITUTE(D1474,",","_"),ISNUMBER(SEARCH("/",D1474)),SUBSTITUTE(D1474,"/","_"),ISNUMBER(SEARCH("",D1474)),D1474),D1474))))</f>
        <v/>
      </c>
      <c r="L1474" s="1"/>
      <c r="M1474" s="1" t="str">
        <f t="shared" si="111"/>
        <v/>
      </c>
      <c r="N1474" s="94" t="str">
        <f>IF($L1474="None","",IF(ISERROR(VLOOKUP($L1474,Info!$B$4:$B$266,1,FALSE)),"",VLOOKUP($L1474,Info!$B$4:$L$266,5,FALSE)))</f>
        <v/>
      </c>
      <c r="O1474" s="94" t="str">
        <f>IF(K1474="","",IF(AND($J$12&lt;&gt;"ABC",N1474="3"),"BAC",IF(N1474="3","ABC",IF($J$12&lt;&gt;"ABC",IF($J$10="Standard",VLOOKUP(K1474,Info!$BE$4:$BF$481,2,FALSE),VLOOKUP(K1474,Info!$BI$4:$BJ$482,2,FALSE)),IF($J$10="Standard",VLOOKUP(K1474,Info!$AG$4:$AH$2994,2,FALSE),VLOOKUP(K1474,Info!$AK$4:$AL$2997,2,FALSE))))))</f>
        <v/>
      </c>
      <c r="P1474" s="94" t="str">
        <f>IF($L1474="None","",IF(ISERROR(VLOOKUP($L1474,Info!$B$4:$B$266,1,FALSE)),"",VLOOKUP($L1474,Info!$B$4:$L$266,3,FALSE)))</f>
        <v/>
      </c>
      <c r="Q1474" s="96" t="str">
        <f>IF($L1474="None","",IF(ISERROR(VLOOKUP($L1474,Info!$B$4:$B$266,1,FALSE)),"",VLOOKUP($L1474,Info!$B$4:$L$266,4,FALSE)))</f>
        <v/>
      </c>
      <c r="R1474" s="1"/>
      <c r="S1474" s="6" t="str">
        <f t="shared" si="112"/>
        <v/>
      </c>
      <c r="T1474" s="6" t="str">
        <f>IF($L1474="None","",IF(ISERROR(VLOOKUP($L1474,Info!$B$4:$B$266,1,FALSE)),"",VLOOKUP($L1474,Info!$B$4:$L$266,11,FALSE)))</f>
        <v/>
      </c>
      <c r="U1474" s="1"/>
      <c r="V1474" s="1"/>
      <c r="W1474" s="1"/>
      <c r="X1474" s="1" t="str">
        <f>IF($L1474="None","",IF(ISERROR(VLOOKUP($L1474,Info!$B$4:$B$266,1,FALSE)),"",IF(OR(W1474="Metallic Liquid Tight",W1474="Non-Metallic Liquid Tight",W1474="LSZH",W1474="Greenfield"),VLOOKUP($L1474,Info!$B$4:$L$266,7,FALSE),"N/A")))</f>
        <v/>
      </c>
      <c r="Y1474" s="1"/>
      <c r="Z1474" s="96" t="str">
        <f>IF($L1474="None","",IF(ISERROR(VLOOKUP($L1474,Info!$B$4:$B$266,1,FALSE)),"",VLOOKUP($L1474,Info!$B$4:$L$266,9,FALSE)))</f>
        <v/>
      </c>
      <c r="AA1474" s="96" t="str">
        <f>IF($L1474="None","",IF(ISERROR(VLOOKUP($L1474,Info!$B$4:$B$266,1,FALSE)),"",VLOOKUP($L1474,Info!$B$4:$L$266,8,FALSE)))</f>
        <v/>
      </c>
      <c r="AB1474" s="96" t="str">
        <f>IF($L1474="None","",IF(ISERROR(VLOOKUP($L1474,Info!$B$4:$B$266,1,FALSE)),"",VLOOKUP($L1474,Info!$B$4:$L$266,10,FALSE)))</f>
        <v/>
      </c>
      <c r="AC1474" s="1" t="str">
        <f>IF(W1474="SO Cable","Black,White",IF(O1474="","",IF(P1474="","",IF($J$12&lt;&gt;"ABC",IF(P1474&lt;="250",VLOOKUP(O1474,Info!$AZ$4:$BB$22,3,FALSE),VLOOKUP(O1474,Info!$AZ$23:$BB$39,3,FALSE)),IF(P1474&lt;="250",VLOOKUP(O1474,Info!$AO$4:$AQ$22,3,FALSE),VLOOKUP(O1474,Info!$AO$23:$AP$39,3,FALSE))))))</f>
        <v/>
      </c>
      <c r="AD1474" s="1"/>
      <c r="AE1474" s="1" t="str">
        <f>IF($L1474="None","",IF(ISERROR(VLOOKUP($L1474,Info!$B$4:$B$266,1,FALSE)),"",VLOOKUP($L1474,Info!$B$4:$L$266,4,FALSE)))</f>
        <v/>
      </c>
      <c r="AF1474" s="1" t="str">
        <f>IF($L1474="None","",IF(ISERROR(VLOOKUP($L1474,Info!$B$4:$B$266,1,FALSE)),"",VLOOKUP($L1474,Info!$B$4:$L$266,6,FALSE)))</f>
        <v/>
      </c>
      <c r="AG1474" s="1"/>
      <c r="AH1474" s="33" t="str" cm="1">
        <f t="array" ref="AH1474">IF(AND(L1474&lt;&gt;"",O1474&lt;&gt;"",R1474:S1474&lt;&gt;"",W1474:X1474&lt;&gt;"",Z1474:AA1474&lt;&gt;"",AC1474&lt;&gt;""),"Good","Bad")</f>
        <v>Bad</v>
      </c>
      <c r="AL1474" t="str" cm="1">
        <f t="array" ref="AL1474">IF(R1474&gt;0,_xlfn.IFS(COUNTIF($L$20:L1474,"&lt;&gt;")&lt;101,1,COUNTIF($L$20:L1474,"&lt;&gt;")&lt;201,2,COUNTIF($L$20:L1474,"&lt;&gt;")&lt;301,3,COUNTIF($L$20:L1474,"&lt;&gt;")&lt;401,4,COUNTIF($L$20:L1474,"&lt;&gt;")&lt;501,5,COUNTIF($L$20:L1474,"&lt;&gt;")&lt;601,6,COUNTIF($L$20:L1474,"&lt;&gt;")&lt;701,7,COUNTIF($L$20:L1474,"&lt;&gt;")&lt;801,8,COUNTIF($L$20:L1474,"&lt;&gt;")&lt;901,9,COUNTIF($L$20:L1474,"&lt;&gt;")&lt;1001,10,COUNTIF($L$20:L1474,"&lt;&gt;")&lt;1101,11,COUNTIF($L$20:L1474,"&lt;&gt;")&lt;1201,12,COUNTIF($L$20:L1474,"&lt;&gt;")&lt;1301,13,COUNTIF($L$20:L1474,"&lt;&gt;")&lt;1401,14,COUNTIF($L$20:L1474,"&lt;&gt;")&lt;1501,15,COUNTIF($L$20:L1474,"&lt;&gt;")&lt;1601,16,COUNTIF($L$20:L1474,"&lt;&gt;")&lt;1701,17,COUNTIF($L$20:L1474,"&lt;&gt;")&lt;1801,18,COUNTIF($L$20:L1474,"&lt;&gt;")&lt;1901,19,COUNTIF($L$20:L1474,"&lt;&gt;")&lt;2001,20,COUNTIF($L$20:L1474,"&lt;&gt;")&lt;2101,21,COUNTIF($L$20:L1474,"&lt;&gt;")&lt;2201,22,COUNTIF($L$20:L1474,"&lt;&gt;")&lt;2301,23,COUNTIF($L$20:L1474,"&lt;&gt;")&lt;2401,24,COUNTIF($L$20:L1474,"&lt;&gt;")&lt;2501,25,COUNTIF($L$20:L1474,"&lt;&gt;")&lt;2601,26,COUNTIF($L$20:L1474,"&lt;&gt;")&lt;2701,27,COUNTIF($L$20:L1474,"&lt;&gt;")&lt;2801,28,COUNTIF($L$20:L1474,"&lt;&gt;")&lt;2901,29,COUNTIF($L$20:L1474,"&lt;&gt;")&lt;3001,30),"")</f>
        <v/>
      </c>
      <c r="AM1474" t="str">
        <f t="shared" si="110"/>
        <v/>
      </c>
      <c r="AN1474" t="str">
        <f t="shared" si="114"/>
        <v/>
      </c>
      <c r="AP1474" t="str">
        <f t="shared" si="113"/>
        <v/>
      </c>
      <c r="AQ1474" t="str">
        <f>IF(AO1474="","",COUNTIFS(AM1474:$AM$3019,AO1474))</f>
        <v/>
      </c>
    </row>
    <row r="1475" spans="1:43" x14ac:dyDescent="0.25">
      <c r="A1475" s="6" t="str">
        <f>IF(COUNT($A$20:A1474)&lt;&gt;$B$4,IF(A1474="","",A1474+1),"")</f>
        <v/>
      </c>
      <c r="B1475" s="3"/>
      <c r="C1475" s="3"/>
      <c r="D1475" s="122"/>
      <c r="E1475" s="3"/>
      <c r="F1475" s="3"/>
      <c r="G1475" s="3"/>
      <c r="H1475" s="3"/>
      <c r="I1475" s="120"/>
      <c r="J1475" s="3"/>
      <c r="K1475" s="95" t="str" cm="1">
        <f t="array" ref="K1475">IF(OR($J$14 = "A",$J$14 = "B",$J$14 = "C"),IF(I1475="","",IF(LEN(I1475)&gt;2,_xlfn.IFS(ISNUMBER(SEARCH("_",I1475)),I1475,ISNUMBER(SEARCH(", ",I1475)),SUBSTITUTE(I1475,", ","_"),ISNUMBER(SEARCH("/ ",I1475)),SUBSTITUTE(I1475,"/ ","_"),ISNUMBER(SEARCH(",",I1475)),SUBSTITUTE(I1475,",","_"),ISNUMBER(SEARCH("/",I1475)),SUBSTITUTE(I1475,"/","_"),ISNUMBER(SEARCH("",I1475)),I1475),I1475)),IF(OR($J$14 = "J",$J$14 = "K"),"",IF(D1475="","",IF(LEN(D1475)&gt;2,_xlfn.IFS(ISNUMBER(SEARCH("_",D1475)),D1475,ISNUMBER(SEARCH(", ",D1475)),SUBSTITUTE(D1475,", ","_"),ISNUMBER(SEARCH("/ ",D1475)),SUBSTITUTE(D1475,"/ ","_"),ISNUMBER(SEARCH(",",D1475)),SUBSTITUTE(D1475,",","_"),ISNUMBER(SEARCH("/",D1475)),SUBSTITUTE(D1475,"/","_"),ISNUMBER(SEARCH("",D1475)),D1475),D1475))))</f>
        <v/>
      </c>
      <c r="L1475" s="1"/>
      <c r="M1475" s="1" t="str">
        <f t="shared" si="111"/>
        <v/>
      </c>
      <c r="N1475" s="94" t="str">
        <f>IF($L1475="None","",IF(ISERROR(VLOOKUP($L1475,Info!$B$4:$B$266,1,FALSE)),"",VLOOKUP($L1475,Info!$B$4:$L$266,5,FALSE)))</f>
        <v/>
      </c>
      <c r="O1475" s="94" t="str">
        <f>IF(K1475="","",IF(AND($J$12&lt;&gt;"ABC",N1475="3"),"BAC",IF(N1475="3","ABC",IF($J$12&lt;&gt;"ABC",IF($J$10="Standard",VLOOKUP(K1475,Info!$BE$4:$BF$481,2,FALSE),VLOOKUP(K1475,Info!$BI$4:$BJ$482,2,FALSE)),IF($J$10="Standard",VLOOKUP(K1475,Info!$AG$4:$AH$2994,2,FALSE),VLOOKUP(K1475,Info!$AK$4:$AL$2997,2,FALSE))))))</f>
        <v/>
      </c>
      <c r="P1475" s="94" t="str">
        <f>IF($L1475="None","",IF(ISERROR(VLOOKUP($L1475,Info!$B$4:$B$266,1,FALSE)),"",VLOOKUP($L1475,Info!$B$4:$L$266,3,FALSE)))</f>
        <v/>
      </c>
      <c r="Q1475" s="96" t="str">
        <f>IF($L1475="None","",IF(ISERROR(VLOOKUP($L1475,Info!$B$4:$B$266,1,FALSE)),"",VLOOKUP($L1475,Info!$B$4:$L$266,4,FALSE)))</f>
        <v/>
      </c>
      <c r="R1475" s="1"/>
      <c r="S1475" s="6" t="str">
        <f t="shared" si="112"/>
        <v/>
      </c>
      <c r="T1475" s="6" t="str">
        <f>IF($L1475="None","",IF(ISERROR(VLOOKUP($L1475,Info!$B$4:$B$266,1,FALSE)),"",VLOOKUP($L1475,Info!$B$4:$L$266,11,FALSE)))</f>
        <v/>
      </c>
      <c r="U1475" s="1"/>
      <c r="V1475" s="1"/>
      <c r="W1475" s="1"/>
      <c r="X1475" s="1" t="str">
        <f>IF($L1475="None","",IF(ISERROR(VLOOKUP($L1475,Info!$B$4:$B$266,1,FALSE)),"",IF(OR(W1475="Metallic Liquid Tight",W1475="Non-Metallic Liquid Tight",W1475="LSZH",W1475="Greenfield"),VLOOKUP($L1475,Info!$B$4:$L$266,7,FALSE),"N/A")))</f>
        <v/>
      </c>
      <c r="Y1475" s="1"/>
      <c r="Z1475" s="96" t="str">
        <f>IF($L1475="None","",IF(ISERROR(VLOOKUP($L1475,Info!$B$4:$B$266,1,FALSE)),"",VLOOKUP($L1475,Info!$B$4:$L$266,9,FALSE)))</f>
        <v/>
      </c>
      <c r="AA1475" s="96" t="str">
        <f>IF($L1475="None","",IF(ISERROR(VLOOKUP($L1475,Info!$B$4:$B$266,1,FALSE)),"",VLOOKUP($L1475,Info!$B$4:$L$266,8,FALSE)))</f>
        <v/>
      </c>
      <c r="AB1475" s="96" t="str">
        <f>IF($L1475="None","",IF(ISERROR(VLOOKUP($L1475,Info!$B$4:$B$266,1,FALSE)),"",VLOOKUP($L1475,Info!$B$4:$L$266,10,FALSE)))</f>
        <v/>
      </c>
      <c r="AC1475" s="1" t="str">
        <f>IF(W1475="SO Cable","Black,White",IF(O1475="","",IF(P1475="","",IF($J$12&lt;&gt;"ABC",IF(P1475&lt;="250",VLOOKUP(O1475,Info!$AZ$4:$BB$22,3,FALSE),VLOOKUP(O1475,Info!$AZ$23:$BB$39,3,FALSE)),IF(P1475&lt;="250",VLOOKUP(O1475,Info!$AO$4:$AQ$22,3,FALSE),VLOOKUP(O1475,Info!$AO$23:$AP$39,3,FALSE))))))</f>
        <v/>
      </c>
      <c r="AD1475" s="1"/>
      <c r="AE1475" s="1" t="str">
        <f>IF($L1475="None","",IF(ISERROR(VLOOKUP($L1475,Info!$B$4:$B$266,1,FALSE)),"",VLOOKUP($L1475,Info!$B$4:$L$266,4,FALSE)))</f>
        <v/>
      </c>
      <c r="AF1475" s="1" t="str">
        <f>IF($L1475="None","",IF(ISERROR(VLOOKUP($L1475,Info!$B$4:$B$266,1,FALSE)),"",VLOOKUP($L1475,Info!$B$4:$L$266,6,FALSE)))</f>
        <v/>
      </c>
      <c r="AG1475" s="1"/>
      <c r="AH1475" s="33" t="str" cm="1">
        <f t="array" ref="AH1475">IF(AND(L1475&lt;&gt;"",O1475&lt;&gt;"",R1475:S1475&lt;&gt;"",W1475:X1475&lt;&gt;"",Z1475:AA1475&lt;&gt;"",AC1475&lt;&gt;""),"Good","Bad")</f>
        <v>Bad</v>
      </c>
      <c r="AL1475" t="str" cm="1">
        <f t="array" ref="AL1475">IF(R1475&gt;0,_xlfn.IFS(COUNTIF($L$20:L1475,"&lt;&gt;")&lt;101,1,COUNTIF($L$20:L1475,"&lt;&gt;")&lt;201,2,COUNTIF($L$20:L1475,"&lt;&gt;")&lt;301,3,COUNTIF($L$20:L1475,"&lt;&gt;")&lt;401,4,COUNTIF($L$20:L1475,"&lt;&gt;")&lt;501,5,COUNTIF($L$20:L1475,"&lt;&gt;")&lt;601,6,COUNTIF($L$20:L1475,"&lt;&gt;")&lt;701,7,COUNTIF($L$20:L1475,"&lt;&gt;")&lt;801,8,COUNTIF($L$20:L1475,"&lt;&gt;")&lt;901,9,COUNTIF($L$20:L1475,"&lt;&gt;")&lt;1001,10,COUNTIF($L$20:L1475,"&lt;&gt;")&lt;1101,11,COUNTIF($L$20:L1475,"&lt;&gt;")&lt;1201,12,COUNTIF($L$20:L1475,"&lt;&gt;")&lt;1301,13,COUNTIF($L$20:L1475,"&lt;&gt;")&lt;1401,14,COUNTIF($L$20:L1475,"&lt;&gt;")&lt;1501,15,COUNTIF($L$20:L1475,"&lt;&gt;")&lt;1601,16,COUNTIF($L$20:L1475,"&lt;&gt;")&lt;1701,17,COUNTIF($L$20:L1475,"&lt;&gt;")&lt;1801,18,COUNTIF($L$20:L1475,"&lt;&gt;")&lt;1901,19,COUNTIF($L$20:L1475,"&lt;&gt;")&lt;2001,20,COUNTIF($L$20:L1475,"&lt;&gt;")&lt;2101,21,COUNTIF($L$20:L1475,"&lt;&gt;")&lt;2201,22,COUNTIF($L$20:L1475,"&lt;&gt;")&lt;2301,23,COUNTIF($L$20:L1475,"&lt;&gt;")&lt;2401,24,COUNTIF($L$20:L1475,"&lt;&gt;")&lt;2501,25,COUNTIF($L$20:L1475,"&lt;&gt;")&lt;2601,26,COUNTIF($L$20:L1475,"&lt;&gt;")&lt;2701,27,COUNTIF($L$20:L1475,"&lt;&gt;")&lt;2801,28,COUNTIF($L$20:L1475,"&lt;&gt;")&lt;2901,29,COUNTIF($L$20:L1475,"&lt;&gt;")&lt;3001,30),"")</f>
        <v/>
      </c>
      <c r="AM1475" t="str">
        <f t="shared" si="110"/>
        <v/>
      </c>
      <c r="AN1475" t="str">
        <f t="shared" si="114"/>
        <v/>
      </c>
      <c r="AP1475" t="str">
        <f t="shared" si="113"/>
        <v/>
      </c>
      <c r="AQ1475" t="str">
        <f>IF(AO1475="","",COUNTIFS(AM1475:$AM$3019,AO1475))</f>
        <v/>
      </c>
    </row>
    <row r="1476" spans="1:43" x14ac:dyDescent="0.25">
      <c r="A1476" s="6" t="str">
        <f>IF(COUNT($A$20:A1475)&lt;&gt;$B$4,IF(A1475="","",A1475+1),"")</f>
        <v/>
      </c>
      <c r="B1476" s="3"/>
      <c r="C1476" s="3"/>
      <c r="D1476" s="122"/>
      <c r="E1476" s="3"/>
      <c r="F1476" s="3"/>
      <c r="G1476" s="3"/>
      <c r="H1476" s="3"/>
      <c r="I1476" s="120"/>
      <c r="J1476" s="3"/>
      <c r="K1476" s="95" t="str" cm="1">
        <f t="array" ref="K1476">IF(OR($J$14 = "A",$J$14 = "B",$J$14 = "C"),IF(I1476="","",IF(LEN(I1476)&gt;2,_xlfn.IFS(ISNUMBER(SEARCH("_",I1476)),I1476,ISNUMBER(SEARCH(", ",I1476)),SUBSTITUTE(I1476,", ","_"),ISNUMBER(SEARCH("/ ",I1476)),SUBSTITUTE(I1476,"/ ","_"),ISNUMBER(SEARCH(",",I1476)),SUBSTITUTE(I1476,",","_"),ISNUMBER(SEARCH("/",I1476)),SUBSTITUTE(I1476,"/","_"),ISNUMBER(SEARCH("",I1476)),I1476),I1476)),IF(OR($J$14 = "J",$J$14 = "K"),"",IF(D1476="","",IF(LEN(D1476)&gt;2,_xlfn.IFS(ISNUMBER(SEARCH("_",D1476)),D1476,ISNUMBER(SEARCH(", ",D1476)),SUBSTITUTE(D1476,", ","_"),ISNUMBER(SEARCH("/ ",D1476)),SUBSTITUTE(D1476,"/ ","_"),ISNUMBER(SEARCH(",",D1476)),SUBSTITUTE(D1476,",","_"),ISNUMBER(SEARCH("/",D1476)),SUBSTITUTE(D1476,"/","_"),ISNUMBER(SEARCH("",D1476)),D1476),D1476))))</f>
        <v/>
      </c>
      <c r="L1476" s="1"/>
      <c r="M1476" s="1" t="str">
        <f t="shared" si="111"/>
        <v/>
      </c>
      <c r="N1476" s="94" t="str">
        <f>IF($L1476="None","",IF(ISERROR(VLOOKUP($L1476,Info!$B$4:$B$266,1,FALSE)),"",VLOOKUP($L1476,Info!$B$4:$L$266,5,FALSE)))</f>
        <v/>
      </c>
      <c r="O1476" s="94" t="str">
        <f>IF(K1476="","",IF(AND($J$12&lt;&gt;"ABC",N1476="3"),"BAC",IF(N1476="3","ABC",IF($J$12&lt;&gt;"ABC",IF($J$10="Standard",VLOOKUP(K1476,Info!$BE$4:$BF$481,2,FALSE),VLOOKUP(K1476,Info!$BI$4:$BJ$482,2,FALSE)),IF($J$10="Standard",VLOOKUP(K1476,Info!$AG$4:$AH$2994,2,FALSE),VLOOKUP(K1476,Info!$AK$4:$AL$2997,2,FALSE))))))</f>
        <v/>
      </c>
      <c r="P1476" s="94" t="str">
        <f>IF($L1476="None","",IF(ISERROR(VLOOKUP($L1476,Info!$B$4:$B$266,1,FALSE)),"",VLOOKUP($L1476,Info!$B$4:$L$266,3,FALSE)))</f>
        <v/>
      </c>
      <c r="Q1476" s="96" t="str">
        <f>IF($L1476="None","",IF(ISERROR(VLOOKUP($L1476,Info!$B$4:$B$266,1,FALSE)),"",VLOOKUP($L1476,Info!$B$4:$L$266,4,FALSE)))</f>
        <v/>
      </c>
      <c r="R1476" s="1"/>
      <c r="S1476" s="6" t="str">
        <f t="shared" si="112"/>
        <v/>
      </c>
      <c r="T1476" s="6" t="str">
        <f>IF($L1476="None","",IF(ISERROR(VLOOKUP($L1476,Info!$B$4:$B$266,1,FALSE)),"",VLOOKUP($L1476,Info!$B$4:$L$266,11,FALSE)))</f>
        <v/>
      </c>
      <c r="U1476" s="1"/>
      <c r="V1476" s="1"/>
      <c r="W1476" s="1"/>
      <c r="X1476" s="1" t="str">
        <f>IF($L1476="None","",IF(ISERROR(VLOOKUP($L1476,Info!$B$4:$B$266,1,FALSE)),"",IF(OR(W1476="Metallic Liquid Tight",W1476="Non-Metallic Liquid Tight",W1476="LSZH",W1476="Greenfield"),VLOOKUP($L1476,Info!$B$4:$L$266,7,FALSE),"N/A")))</f>
        <v/>
      </c>
      <c r="Y1476" s="1"/>
      <c r="Z1476" s="96" t="str">
        <f>IF($L1476="None","",IF(ISERROR(VLOOKUP($L1476,Info!$B$4:$B$266,1,FALSE)),"",VLOOKUP($L1476,Info!$B$4:$L$266,9,FALSE)))</f>
        <v/>
      </c>
      <c r="AA1476" s="96" t="str">
        <f>IF($L1476="None","",IF(ISERROR(VLOOKUP($L1476,Info!$B$4:$B$266,1,FALSE)),"",VLOOKUP($L1476,Info!$B$4:$L$266,8,FALSE)))</f>
        <v/>
      </c>
      <c r="AB1476" s="96" t="str">
        <f>IF($L1476="None","",IF(ISERROR(VLOOKUP($L1476,Info!$B$4:$B$266,1,FALSE)),"",VLOOKUP($L1476,Info!$B$4:$L$266,10,FALSE)))</f>
        <v/>
      </c>
      <c r="AC1476" s="1" t="str">
        <f>IF(W1476="SO Cable","Black,White",IF(O1476="","",IF(P1476="","",IF($J$12&lt;&gt;"ABC",IF(P1476&lt;="250",VLOOKUP(O1476,Info!$AZ$4:$BB$22,3,FALSE),VLOOKUP(O1476,Info!$AZ$23:$BB$39,3,FALSE)),IF(P1476&lt;="250",VLOOKUP(O1476,Info!$AO$4:$AQ$22,3,FALSE),VLOOKUP(O1476,Info!$AO$23:$AP$39,3,FALSE))))))</f>
        <v/>
      </c>
      <c r="AD1476" s="1"/>
      <c r="AE1476" s="1" t="str">
        <f>IF($L1476="None","",IF(ISERROR(VLOOKUP($L1476,Info!$B$4:$B$266,1,FALSE)),"",VLOOKUP($L1476,Info!$B$4:$L$266,4,FALSE)))</f>
        <v/>
      </c>
      <c r="AF1476" s="1" t="str">
        <f>IF($L1476="None","",IF(ISERROR(VLOOKUP($L1476,Info!$B$4:$B$266,1,FALSE)),"",VLOOKUP($L1476,Info!$B$4:$L$266,6,FALSE)))</f>
        <v/>
      </c>
      <c r="AG1476" s="1"/>
      <c r="AH1476" s="33" t="str" cm="1">
        <f t="array" ref="AH1476">IF(AND(L1476&lt;&gt;"",O1476&lt;&gt;"",R1476:S1476&lt;&gt;"",W1476:X1476&lt;&gt;"",Z1476:AA1476&lt;&gt;"",AC1476&lt;&gt;""),"Good","Bad")</f>
        <v>Bad</v>
      </c>
      <c r="AL1476" t="str" cm="1">
        <f t="array" ref="AL1476">IF(R1476&gt;0,_xlfn.IFS(COUNTIF($L$20:L1476,"&lt;&gt;")&lt;101,1,COUNTIF($L$20:L1476,"&lt;&gt;")&lt;201,2,COUNTIF($L$20:L1476,"&lt;&gt;")&lt;301,3,COUNTIF($L$20:L1476,"&lt;&gt;")&lt;401,4,COUNTIF($L$20:L1476,"&lt;&gt;")&lt;501,5,COUNTIF($L$20:L1476,"&lt;&gt;")&lt;601,6,COUNTIF($L$20:L1476,"&lt;&gt;")&lt;701,7,COUNTIF($L$20:L1476,"&lt;&gt;")&lt;801,8,COUNTIF($L$20:L1476,"&lt;&gt;")&lt;901,9,COUNTIF($L$20:L1476,"&lt;&gt;")&lt;1001,10,COUNTIF($L$20:L1476,"&lt;&gt;")&lt;1101,11,COUNTIF($L$20:L1476,"&lt;&gt;")&lt;1201,12,COUNTIF($L$20:L1476,"&lt;&gt;")&lt;1301,13,COUNTIF($L$20:L1476,"&lt;&gt;")&lt;1401,14,COUNTIF($L$20:L1476,"&lt;&gt;")&lt;1501,15,COUNTIF($L$20:L1476,"&lt;&gt;")&lt;1601,16,COUNTIF($L$20:L1476,"&lt;&gt;")&lt;1701,17,COUNTIF($L$20:L1476,"&lt;&gt;")&lt;1801,18,COUNTIF($L$20:L1476,"&lt;&gt;")&lt;1901,19,COUNTIF($L$20:L1476,"&lt;&gt;")&lt;2001,20,COUNTIF($L$20:L1476,"&lt;&gt;")&lt;2101,21,COUNTIF($L$20:L1476,"&lt;&gt;")&lt;2201,22,COUNTIF($L$20:L1476,"&lt;&gt;")&lt;2301,23,COUNTIF($L$20:L1476,"&lt;&gt;")&lt;2401,24,COUNTIF($L$20:L1476,"&lt;&gt;")&lt;2501,25,COUNTIF($L$20:L1476,"&lt;&gt;")&lt;2601,26,COUNTIF($L$20:L1476,"&lt;&gt;")&lt;2701,27,COUNTIF($L$20:L1476,"&lt;&gt;")&lt;2801,28,COUNTIF($L$20:L1476,"&lt;&gt;")&lt;2901,29,COUNTIF($L$20:L1476,"&lt;&gt;")&lt;3001,30),"")</f>
        <v/>
      </c>
      <c r="AM1476" t="str">
        <f t="shared" si="110"/>
        <v/>
      </c>
      <c r="AN1476" t="str">
        <f t="shared" si="114"/>
        <v/>
      </c>
      <c r="AP1476" t="str">
        <f t="shared" si="113"/>
        <v/>
      </c>
      <c r="AQ1476" t="str">
        <f>IF(AO1476="","",COUNTIFS(AM1476:$AM$3019,AO1476))</f>
        <v/>
      </c>
    </row>
    <row r="1477" spans="1:43" x14ac:dyDescent="0.25">
      <c r="A1477" s="6" t="str">
        <f>IF(COUNT($A$20:A1476)&lt;&gt;$B$4,IF(A1476="","",A1476+1),"")</f>
        <v/>
      </c>
      <c r="B1477" s="3"/>
      <c r="C1477" s="3"/>
      <c r="D1477" s="122"/>
      <c r="E1477" s="3"/>
      <c r="F1477" s="3"/>
      <c r="G1477" s="3"/>
      <c r="H1477" s="3"/>
      <c r="I1477" s="120"/>
      <c r="J1477" s="3"/>
      <c r="K1477" s="95" t="str" cm="1">
        <f t="array" ref="K1477">IF(OR($J$14 = "A",$J$14 = "B",$J$14 = "C"),IF(I1477="","",IF(LEN(I1477)&gt;2,_xlfn.IFS(ISNUMBER(SEARCH("_",I1477)),I1477,ISNUMBER(SEARCH(", ",I1477)),SUBSTITUTE(I1477,", ","_"),ISNUMBER(SEARCH("/ ",I1477)),SUBSTITUTE(I1477,"/ ","_"),ISNUMBER(SEARCH(",",I1477)),SUBSTITUTE(I1477,",","_"),ISNUMBER(SEARCH("/",I1477)),SUBSTITUTE(I1477,"/","_"),ISNUMBER(SEARCH("",I1477)),I1477),I1477)),IF(OR($J$14 = "J",$J$14 = "K"),"",IF(D1477="","",IF(LEN(D1477)&gt;2,_xlfn.IFS(ISNUMBER(SEARCH("_",D1477)),D1477,ISNUMBER(SEARCH(", ",D1477)),SUBSTITUTE(D1477,", ","_"),ISNUMBER(SEARCH("/ ",D1477)),SUBSTITUTE(D1477,"/ ","_"),ISNUMBER(SEARCH(",",D1477)),SUBSTITUTE(D1477,",","_"),ISNUMBER(SEARCH("/",D1477)),SUBSTITUTE(D1477,"/","_"),ISNUMBER(SEARCH("",D1477)),D1477),D1477))))</f>
        <v/>
      </c>
      <c r="L1477" s="1"/>
      <c r="M1477" s="1" t="str">
        <f t="shared" si="111"/>
        <v/>
      </c>
      <c r="N1477" s="94" t="str">
        <f>IF($L1477="None","",IF(ISERROR(VLOOKUP($L1477,Info!$B$4:$B$266,1,FALSE)),"",VLOOKUP($L1477,Info!$B$4:$L$266,5,FALSE)))</f>
        <v/>
      </c>
      <c r="O1477" s="94" t="str">
        <f>IF(K1477="","",IF(AND($J$12&lt;&gt;"ABC",N1477="3"),"BAC",IF(N1477="3","ABC",IF($J$12&lt;&gt;"ABC",IF($J$10="Standard",VLOOKUP(K1477,Info!$BE$4:$BF$481,2,FALSE),VLOOKUP(K1477,Info!$BI$4:$BJ$482,2,FALSE)),IF($J$10="Standard",VLOOKUP(K1477,Info!$AG$4:$AH$2994,2,FALSE),VLOOKUP(K1477,Info!$AK$4:$AL$2997,2,FALSE))))))</f>
        <v/>
      </c>
      <c r="P1477" s="94" t="str">
        <f>IF($L1477="None","",IF(ISERROR(VLOOKUP($L1477,Info!$B$4:$B$266,1,FALSE)),"",VLOOKUP($L1477,Info!$B$4:$L$266,3,FALSE)))</f>
        <v/>
      </c>
      <c r="Q1477" s="96" t="str">
        <f>IF($L1477="None","",IF(ISERROR(VLOOKUP($L1477,Info!$B$4:$B$266,1,FALSE)),"",VLOOKUP($L1477,Info!$B$4:$L$266,4,FALSE)))</f>
        <v/>
      </c>
      <c r="R1477" s="1"/>
      <c r="S1477" s="6" t="str">
        <f t="shared" si="112"/>
        <v/>
      </c>
      <c r="T1477" s="6" t="str">
        <f>IF($L1477="None","",IF(ISERROR(VLOOKUP($L1477,Info!$B$4:$B$266,1,FALSE)),"",VLOOKUP($L1477,Info!$B$4:$L$266,11,FALSE)))</f>
        <v/>
      </c>
      <c r="U1477" s="1"/>
      <c r="V1477" s="1"/>
      <c r="W1477" s="1"/>
      <c r="X1477" s="1" t="str">
        <f>IF($L1477="None","",IF(ISERROR(VLOOKUP($L1477,Info!$B$4:$B$266,1,FALSE)),"",IF(OR(W1477="Metallic Liquid Tight",W1477="Non-Metallic Liquid Tight",W1477="LSZH",W1477="Greenfield"),VLOOKUP($L1477,Info!$B$4:$L$266,7,FALSE),"N/A")))</f>
        <v/>
      </c>
      <c r="Y1477" s="1"/>
      <c r="Z1477" s="96" t="str">
        <f>IF($L1477="None","",IF(ISERROR(VLOOKUP($L1477,Info!$B$4:$B$266,1,FALSE)),"",VLOOKUP($L1477,Info!$B$4:$L$266,9,FALSE)))</f>
        <v/>
      </c>
      <c r="AA1477" s="96" t="str">
        <f>IF($L1477="None","",IF(ISERROR(VLOOKUP($L1477,Info!$B$4:$B$266,1,FALSE)),"",VLOOKUP($L1477,Info!$B$4:$L$266,8,FALSE)))</f>
        <v/>
      </c>
      <c r="AB1477" s="96" t="str">
        <f>IF($L1477="None","",IF(ISERROR(VLOOKUP($L1477,Info!$B$4:$B$266,1,FALSE)),"",VLOOKUP($L1477,Info!$B$4:$L$266,10,FALSE)))</f>
        <v/>
      </c>
      <c r="AC1477" s="1" t="str">
        <f>IF(W1477="SO Cable","Black,White",IF(O1477="","",IF(P1477="","",IF($J$12&lt;&gt;"ABC",IF(P1477&lt;="250",VLOOKUP(O1477,Info!$AZ$4:$BB$22,3,FALSE),VLOOKUP(O1477,Info!$AZ$23:$BB$39,3,FALSE)),IF(P1477&lt;="250",VLOOKUP(O1477,Info!$AO$4:$AQ$22,3,FALSE),VLOOKUP(O1477,Info!$AO$23:$AP$39,3,FALSE))))))</f>
        <v/>
      </c>
      <c r="AD1477" s="1"/>
      <c r="AE1477" s="1" t="str">
        <f>IF($L1477="None","",IF(ISERROR(VLOOKUP($L1477,Info!$B$4:$B$266,1,FALSE)),"",VLOOKUP($L1477,Info!$B$4:$L$266,4,FALSE)))</f>
        <v/>
      </c>
      <c r="AF1477" s="1" t="str">
        <f>IF($L1477="None","",IF(ISERROR(VLOOKUP($L1477,Info!$B$4:$B$266,1,FALSE)),"",VLOOKUP($L1477,Info!$B$4:$L$266,6,FALSE)))</f>
        <v/>
      </c>
      <c r="AG1477" s="1"/>
      <c r="AH1477" s="33" t="str" cm="1">
        <f t="array" ref="AH1477">IF(AND(L1477&lt;&gt;"",O1477&lt;&gt;"",R1477:S1477&lt;&gt;"",W1477:X1477&lt;&gt;"",Z1477:AA1477&lt;&gt;"",AC1477&lt;&gt;""),"Good","Bad")</f>
        <v>Bad</v>
      </c>
      <c r="AL1477" t="str" cm="1">
        <f t="array" ref="AL1477">IF(R1477&gt;0,_xlfn.IFS(COUNTIF($L$20:L1477,"&lt;&gt;")&lt;101,1,COUNTIF($L$20:L1477,"&lt;&gt;")&lt;201,2,COUNTIF($L$20:L1477,"&lt;&gt;")&lt;301,3,COUNTIF($L$20:L1477,"&lt;&gt;")&lt;401,4,COUNTIF($L$20:L1477,"&lt;&gt;")&lt;501,5,COUNTIF($L$20:L1477,"&lt;&gt;")&lt;601,6,COUNTIF($L$20:L1477,"&lt;&gt;")&lt;701,7,COUNTIF($L$20:L1477,"&lt;&gt;")&lt;801,8,COUNTIF($L$20:L1477,"&lt;&gt;")&lt;901,9,COUNTIF($L$20:L1477,"&lt;&gt;")&lt;1001,10,COUNTIF($L$20:L1477,"&lt;&gt;")&lt;1101,11,COUNTIF($L$20:L1477,"&lt;&gt;")&lt;1201,12,COUNTIF($L$20:L1477,"&lt;&gt;")&lt;1301,13,COUNTIF($L$20:L1477,"&lt;&gt;")&lt;1401,14,COUNTIF($L$20:L1477,"&lt;&gt;")&lt;1501,15,COUNTIF($L$20:L1477,"&lt;&gt;")&lt;1601,16,COUNTIF($L$20:L1477,"&lt;&gt;")&lt;1701,17,COUNTIF($L$20:L1477,"&lt;&gt;")&lt;1801,18,COUNTIF($L$20:L1477,"&lt;&gt;")&lt;1901,19,COUNTIF($L$20:L1477,"&lt;&gt;")&lt;2001,20,COUNTIF($L$20:L1477,"&lt;&gt;")&lt;2101,21,COUNTIF($L$20:L1477,"&lt;&gt;")&lt;2201,22,COUNTIF($L$20:L1477,"&lt;&gt;")&lt;2301,23,COUNTIF($L$20:L1477,"&lt;&gt;")&lt;2401,24,COUNTIF($L$20:L1477,"&lt;&gt;")&lt;2501,25,COUNTIF($L$20:L1477,"&lt;&gt;")&lt;2601,26,COUNTIF($L$20:L1477,"&lt;&gt;")&lt;2701,27,COUNTIF($L$20:L1477,"&lt;&gt;")&lt;2801,28,COUNTIF($L$20:L1477,"&lt;&gt;")&lt;2901,29,COUNTIF($L$20:L1477,"&lt;&gt;")&lt;3001,30),"")</f>
        <v/>
      </c>
      <c r="AM1477" t="str">
        <f t="shared" si="110"/>
        <v/>
      </c>
      <c r="AN1477" t="str">
        <f t="shared" si="114"/>
        <v/>
      </c>
      <c r="AP1477" t="str">
        <f t="shared" si="113"/>
        <v/>
      </c>
      <c r="AQ1477" t="str">
        <f>IF(AO1477="","",COUNTIFS(AM1477:$AM$3019,AO1477))</f>
        <v/>
      </c>
    </row>
    <row r="1478" spans="1:43" x14ac:dyDescent="0.25">
      <c r="A1478" s="6" t="str">
        <f>IF(COUNT($A$20:A1477)&lt;&gt;$B$4,IF(A1477="","",A1477+1),"")</f>
        <v/>
      </c>
      <c r="B1478" s="3"/>
      <c r="C1478" s="3"/>
      <c r="D1478" s="122"/>
      <c r="E1478" s="3"/>
      <c r="F1478" s="3"/>
      <c r="G1478" s="3"/>
      <c r="H1478" s="3"/>
      <c r="I1478" s="120"/>
      <c r="J1478" s="3"/>
      <c r="K1478" s="95" t="str" cm="1">
        <f t="array" ref="K1478">IF(OR($J$14 = "A",$J$14 = "B",$J$14 = "C"),IF(I1478="","",IF(LEN(I1478)&gt;2,_xlfn.IFS(ISNUMBER(SEARCH("_",I1478)),I1478,ISNUMBER(SEARCH(", ",I1478)),SUBSTITUTE(I1478,", ","_"),ISNUMBER(SEARCH("/ ",I1478)),SUBSTITUTE(I1478,"/ ","_"),ISNUMBER(SEARCH(",",I1478)),SUBSTITUTE(I1478,",","_"),ISNUMBER(SEARCH("/",I1478)),SUBSTITUTE(I1478,"/","_"),ISNUMBER(SEARCH("",I1478)),I1478),I1478)),IF(OR($J$14 = "J",$J$14 = "K"),"",IF(D1478="","",IF(LEN(D1478)&gt;2,_xlfn.IFS(ISNUMBER(SEARCH("_",D1478)),D1478,ISNUMBER(SEARCH(", ",D1478)),SUBSTITUTE(D1478,", ","_"),ISNUMBER(SEARCH("/ ",D1478)),SUBSTITUTE(D1478,"/ ","_"),ISNUMBER(SEARCH(",",D1478)),SUBSTITUTE(D1478,",","_"),ISNUMBER(SEARCH("/",D1478)),SUBSTITUTE(D1478,"/","_"),ISNUMBER(SEARCH("",D1478)),D1478),D1478))))</f>
        <v/>
      </c>
      <c r="L1478" s="1"/>
      <c r="M1478" s="1" t="str">
        <f t="shared" si="111"/>
        <v/>
      </c>
      <c r="N1478" s="94" t="str">
        <f>IF($L1478="None","",IF(ISERROR(VLOOKUP($L1478,Info!$B$4:$B$266,1,FALSE)),"",VLOOKUP($L1478,Info!$B$4:$L$266,5,FALSE)))</f>
        <v/>
      </c>
      <c r="O1478" s="94" t="str">
        <f>IF(K1478="","",IF(AND($J$12&lt;&gt;"ABC",N1478="3"),"BAC",IF(N1478="3","ABC",IF($J$12&lt;&gt;"ABC",IF($J$10="Standard",VLOOKUP(K1478,Info!$BE$4:$BF$481,2,FALSE),VLOOKUP(K1478,Info!$BI$4:$BJ$482,2,FALSE)),IF($J$10="Standard",VLOOKUP(K1478,Info!$AG$4:$AH$2994,2,FALSE),VLOOKUP(K1478,Info!$AK$4:$AL$2997,2,FALSE))))))</f>
        <v/>
      </c>
      <c r="P1478" s="94" t="str">
        <f>IF($L1478="None","",IF(ISERROR(VLOOKUP($L1478,Info!$B$4:$B$266,1,FALSE)),"",VLOOKUP($L1478,Info!$B$4:$L$266,3,FALSE)))</f>
        <v/>
      </c>
      <c r="Q1478" s="96" t="str">
        <f>IF($L1478="None","",IF(ISERROR(VLOOKUP($L1478,Info!$B$4:$B$266,1,FALSE)),"",VLOOKUP($L1478,Info!$B$4:$L$266,4,FALSE)))</f>
        <v/>
      </c>
      <c r="R1478" s="1"/>
      <c r="S1478" s="6" t="str">
        <f t="shared" si="112"/>
        <v/>
      </c>
      <c r="T1478" s="6" t="str">
        <f>IF($L1478="None","",IF(ISERROR(VLOOKUP($L1478,Info!$B$4:$B$266,1,FALSE)),"",VLOOKUP($L1478,Info!$B$4:$L$266,11,FALSE)))</f>
        <v/>
      </c>
      <c r="U1478" s="1"/>
      <c r="V1478" s="1"/>
      <c r="W1478" s="1"/>
      <c r="X1478" s="1" t="str">
        <f>IF($L1478="None","",IF(ISERROR(VLOOKUP($L1478,Info!$B$4:$B$266,1,FALSE)),"",IF(OR(W1478="Metallic Liquid Tight",W1478="Non-Metallic Liquid Tight",W1478="LSZH",W1478="Greenfield"),VLOOKUP($L1478,Info!$B$4:$L$266,7,FALSE),"N/A")))</f>
        <v/>
      </c>
      <c r="Y1478" s="1"/>
      <c r="Z1478" s="96" t="str">
        <f>IF($L1478="None","",IF(ISERROR(VLOOKUP($L1478,Info!$B$4:$B$266,1,FALSE)),"",VLOOKUP($L1478,Info!$B$4:$L$266,9,FALSE)))</f>
        <v/>
      </c>
      <c r="AA1478" s="96" t="str">
        <f>IF($L1478="None","",IF(ISERROR(VLOOKUP($L1478,Info!$B$4:$B$266,1,FALSE)),"",VLOOKUP($L1478,Info!$B$4:$L$266,8,FALSE)))</f>
        <v/>
      </c>
      <c r="AB1478" s="96" t="str">
        <f>IF($L1478="None","",IF(ISERROR(VLOOKUP($L1478,Info!$B$4:$B$266,1,FALSE)),"",VLOOKUP($L1478,Info!$B$4:$L$266,10,FALSE)))</f>
        <v/>
      </c>
      <c r="AC1478" s="1" t="str">
        <f>IF(W1478="SO Cable","Black,White",IF(O1478="","",IF(P1478="","",IF($J$12&lt;&gt;"ABC",IF(P1478&lt;="250",VLOOKUP(O1478,Info!$AZ$4:$BB$22,3,FALSE),VLOOKUP(O1478,Info!$AZ$23:$BB$39,3,FALSE)),IF(P1478&lt;="250",VLOOKUP(O1478,Info!$AO$4:$AQ$22,3,FALSE),VLOOKUP(O1478,Info!$AO$23:$AP$39,3,FALSE))))))</f>
        <v/>
      </c>
      <c r="AD1478" s="1"/>
      <c r="AE1478" s="1" t="str">
        <f>IF($L1478="None","",IF(ISERROR(VLOOKUP($L1478,Info!$B$4:$B$266,1,FALSE)),"",VLOOKUP($L1478,Info!$B$4:$L$266,4,FALSE)))</f>
        <v/>
      </c>
      <c r="AF1478" s="1" t="str">
        <f>IF($L1478="None","",IF(ISERROR(VLOOKUP($L1478,Info!$B$4:$B$266,1,FALSE)),"",VLOOKUP($L1478,Info!$B$4:$L$266,6,FALSE)))</f>
        <v/>
      </c>
      <c r="AG1478" s="1"/>
      <c r="AH1478" s="33" t="str" cm="1">
        <f t="array" ref="AH1478">IF(AND(L1478&lt;&gt;"",O1478&lt;&gt;"",R1478:S1478&lt;&gt;"",W1478:X1478&lt;&gt;"",Z1478:AA1478&lt;&gt;"",AC1478&lt;&gt;""),"Good","Bad")</f>
        <v>Bad</v>
      </c>
      <c r="AL1478" t="str" cm="1">
        <f t="array" ref="AL1478">IF(R1478&gt;0,_xlfn.IFS(COUNTIF($L$20:L1478,"&lt;&gt;")&lt;101,1,COUNTIF($L$20:L1478,"&lt;&gt;")&lt;201,2,COUNTIF($L$20:L1478,"&lt;&gt;")&lt;301,3,COUNTIF($L$20:L1478,"&lt;&gt;")&lt;401,4,COUNTIF($L$20:L1478,"&lt;&gt;")&lt;501,5,COUNTIF($L$20:L1478,"&lt;&gt;")&lt;601,6,COUNTIF($L$20:L1478,"&lt;&gt;")&lt;701,7,COUNTIF($L$20:L1478,"&lt;&gt;")&lt;801,8,COUNTIF($L$20:L1478,"&lt;&gt;")&lt;901,9,COUNTIF($L$20:L1478,"&lt;&gt;")&lt;1001,10,COUNTIF($L$20:L1478,"&lt;&gt;")&lt;1101,11,COUNTIF($L$20:L1478,"&lt;&gt;")&lt;1201,12,COUNTIF($L$20:L1478,"&lt;&gt;")&lt;1301,13,COUNTIF($L$20:L1478,"&lt;&gt;")&lt;1401,14,COUNTIF($L$20:L1478,"&lt;&gt;")&lt;1501,15,COUNTIF($L$20:L1478,"&lt;&gt;")&lt;1601,16,COUNTIF($L$20:L1478,"&lt;&gt;")&lt;1701,17,COUNTIF($L$20:L1478,"&lt;&gt;")&lt;1801,18,COUNTIF($L$20:L1478,"&lt;&gt;")&lt;1901,19,COUNTIF($L$20:L1478,"&lt;&gt;")&lt;2001,20,COUNTIF($L$20:L1478,"&lt;&gt;")&lt;2101,21,COUNTIF($L$20:L1478,"&lt;&gt;")&lt;2201,22,COUNTIF($L$20:L1478,"&lt;&gt;")&lt;2301,23,COUNTIF($L$20:L1478,"&lt;&gt;")&lt;2401,24,COUNTIF($L$20:L1478,"&lt;&gt;")&lt;2501,25,COUNTIF($L$20:L1478,"&lt;&gt;")&lt;2601,26,COUNTIF($L$20:L1478,"&lt;&gt;")&lt;2701,27,COUNTIF($L$20:L1478,"&lt;&gt;")&lt;2801,28,COUNTIF($L$20:L1478,"&lt;&gt;")&lt;2901,29,COUNTIF($L$20:L1478,"&lt;&gt;")&lt;3001,30),"")</f>
        <v/>
      </c>
      <c r="AM1478" t="str">
        <f t="shared" si="110"/>
        <v/>
      </c>
      <c r="AN1478" t="str">
        <f t="shared" si="114"/>
        <v/>
      </c>
      <c r="AP1478" t="str">
        <f t="shared" si="113"/>
        <v/>
      </c>
      <c r="AQ1478" t="str">
        <f>IF(AO1478="","",COUNTIFS(AM1478:$AM$3019,AO1478))</f>
        <v/>
      </c>
    </row>
    <row r="1479" spans="1:43" x14ac:dyDescent="0.25">
      <c r="A1479" s="6" t="str">
        <f>IF(COUNT($A$20:A1478)&lt;&gt;$B$4,IF(A1478="","",A1478+1),"")</f>
        <v/>
      </c>
      <c r="B1479" s="3"/>
      <c r="C1479" s="3"/>
      <c r="D1479" s="122"/>
      <c r="E1479" s="3"/>
      <c r="F1479" s="3"/>
      <c r="G1479" s="3"/>
      <c r="H1479" s="3"/>
      <c r="I1479" s="120"/>
      <c r="J1479" s="3"/>
      <c r="K1479" s="95" t="str" cm="1">
        <f t="array" ref="K1479">IF(OR($J$14 = "A",$J$14 = "B",$J$14 = "C"),IF(I1479="","",IF(LEN(I1479)&gt;2,_xlfn.IFS(ISNUMBER(SEARCH("_",I1479)),I1479,ISNUMBER(SEARCH(", ",I1479)),SUBSTITUTE(I1479,", ","_"),ISNUMBER(SEARCH("/ ",I1479)),SUBSTITUTE(I1479,"/ ","_"),ISNUMBER(SEARCH(",",I1479)),SUBSTITUTE(I1479,",","_"),ISNUMBER(SEARCH("/",I1479)),SUBSTITUTE(I1479,"/","_"),ISNUMBER(SEARCH("",I1479)),I1479),I1479)),IF(OR($J$14 = "J",$J$14 = "K"),"",IF(D1479="","",IF(LEN(D1479)&gt;2,_xlfn.IFS(ISNUMBER(SEARCH("_",D1479)),D1479,ISNUMBER(SEARCH(", ",D1479)),SUBSTITUTE(D1479,", ","_"),ISNUMBER(SEARCH("/ ",D1479)),SUBSTITUTE(D1479,"/ ","_"),ISNUMBER(SEARCH(",",D1479)),SUBSTITUTE(D1479,",","_"),ISNUMBER(SEARCH("/",D1479)),SUBSTITUTE(D1479,"/","_"),ISNUMBER(SEARCH("",D1479)),D1479),D1479))))</f>
        <v/>
      </c>
      <c r="L1479" s="1"/>
      <c r="M1479" s="1" t="str">
        <f t="shared" si="111"/>
        <v/>
      </c>
      <c r="N1479" s="94" t="str">
        <f>IF($L1479="None","",IF(ISERROR(VLOOKUP($L1479,Info!$B$4:$B$266,1,FALSE)),"",VLOOKUP($L1479,Info!$B$4:$L$266,5,FALSE)))</f>
        <v/>
      </c>
      <c r="O1479" s="94" t="str">
        <f>IF(K1479="","",IF(AND($J$12&lt;&gt;"ABC",N1479="3"),"BAC",IF(N1479="3","ABC",IF($J$12&lt;&gt;"ABC",IF($J$10="Standard",VLOOKUP(K1479,Info!$BE$4:$BF$481,2,FALSE),VLOOKUP(K1479,Info!$BI$4:$BJ$482,2,FALSE)),IF($J$10="Standard",VLOOKUP(K1479,Info!$AG$4:$AH$2994,2,FALSE),VLOOKUP(K1479,Info!$AK$4:$AL$2997,2,FALSE))))))</f>
        <v/>
      </c>
      <c r="P1479" s="94" t="str">
        <f>IF($L1479="None","",IF(ISERROR(VLOOKUP($L1479,Info!$B$4:$B$266,1,FALSE)),"",VLOOKUP($L1479,Info!$B$4:$L$266,3,FALSE)))</f>
        <v/>
      </c>
      <c r="Q1479" s="96" t="str">
        <f>IF($L1479="None","",IF(ISERROR(VLOOKUP($L1479,Info!$B$4:$B$266,1,FALSE)),"",VLOOKUP($L1479,Info!$B$4:$L$266,4,FALSE)))</f>
        <v/>
      </c>
      <c r="R1479" s="1"/>
      <c r="S1479" s="6" t="str">
        <f t="shared" si="112"/>
        <v/>
      </c>
      <c r="T1479" s="6" t="str">
        <f>IF($L1479="None","",IF(ISERROR(VLOOKUP($L1479,Info!$B$4:$B$266,1,FALSE)),"",VLOOKUP($L1479,Info!$B$4:$L$266,11,FALSE)))</f>
        <v/>
      </c>
      <c r="U1479" s="1"/>
      <c r="V1479" s="1"/>
      <c r="W1479" s="1"/>
      <c r="X1479" s="1" t="str">
        <f>IF($L1479="None","",IF(ISERROR(VLOOKUP($L1479,Info!$B$4:$B$266,1,FALSE)),"",IF(OR(W1479="Metallic Liquid Tight",W1479="Non-Metallic Liquid Tight",W1479="LSZH",W1479="Greenfield"),VLOOKUP($L1479,Info!$B$4:$L$266,7,FALSE),"N/A")))</f>
        <v/>
      </c>
      <c r="Y1479" s="1"/>
      <c r="Z1479" s="96" t="str">
        <f>IF($L1479="None","",IF(ISERROR(VLOOKUP($L1479,Info!$B$4:$B$266,1,FALSE)),"",VLOOKUP($L1479,Info!$B$4:$L$266,9,FALSE)))</f>
        <v/>
      </c>
      <c r="AA1479" s="96" t="str">
        <f>IF($L1479="None","",IF(ISERROR(VLOOKUP($L1479,Info!$B$4:$B$266,1,FALSE)),"",VLOOKUP($L1479,Info!$B$4:$L$266,8,FALSE)))</f>
        <v/>
      </c>
      <c r="AB1479" s="96" t="str">
        <f>IF($L1479="None","",IF(ISERROR(VLOOKUP($L1479,Info!$B$4:$B$266,1,FALSE)),"",VLOOKUP($L1479,Info!$B$4:$L$266,10,FALSE)))</f>
        <v/>
      </c>
      <c r="AC1479" s="1" t="str">
        <f>IF(W1479="SO Cable","Black,White",IF(O1479="","",IF(P1479="","",IF($J$12&lt;&gt;"ABC",IF(P1479&lt;="250",VLOOKUP(O1479,Info!$AZ$4:$BB$22,3,FALSE),VLOOKUP(O1479,Info!$AZ$23:$BB$39,3,FALSE)),IF(P1479&lt;="250",VLOOKUP(O1479,Info!$AO$4:$AQ$22,3,FALSE),VLOOKUP(O1479,Info!$AO$23:$AP$39,3,FALSE))))))</f>
        <v/>
      </c>
      <c r="AD1479" s="1"/>
      <c r="AE1479" s="1" t="str">
        <f>IF($L1479="None","",IF(ISERROR(VLOOKUP($L1479,Info!$B$4:$B$266,1,FALSE)),"",VLOOKUP($L1479,Info!$B$4:$L$266,4,FALSE)))</f>
        <v/>
      </c>
      <c r="AF1479" s="1" t="str">
        <f>IF($L1479="None","",IF(ISERROR(VLOOKUP($L1479,Info!$B$4:$B$266,1,FALSE)),"",VLOOKUP($L1479,Info!$B$4:$L$266,6,FALSE)))</f>
        <v/>
      </c>
      <c r="AG1479" s="1"/>
      <c r="AH1479" s="33" t="str" cm="1">
        <f t="array" ref="AH1479">IF(AND(L1479&lt;&gt;"",O1479&lt;&gt;"",R1479:S1479&lt;&gt;"",W1479:X1479&lt;&gt;"",Z1479:AA1479&lt;&gt;"",AC1479&lt;&gt;""),"Good","Bad")</f>
        <v>Bad</v>
      </c>
      <c r="AL1479" t="str" cm="1">
        <f t="array" ref="AL1479">IF(R1479&gt;0,_xlfn.IFS(COUNTIF($L$20:L1479,"&lt;&gt;")&lt;101,1,COUNTIF($L$20:L1479,"&lt;&gt;")&lt;201,2,COUNTIF($L$20:L1479,"&lt;&gt;")&lt;301,3,COUNTIF($L$20:L1479,"&lt;&gt;")&lt;401,4,COUNTIF($L$20:L1479,"&lt;&gt;")&lt;501,5,COUNTIF($L$20:L1479,"&lt;&gt;")&lt;601,6,COUNTIF($L$20:L1479,"&lt;&gt;")&lt;701,7,COUNTIF($L$20:L1479,"&lt;&gt;")&lt;801,8,COUNTIF($L$20:L1479,"&lt;&gt;")&lt;901,9,COUNTIF($L$20:L1479,"&lt;&gt;")&lt;1001,10,COUNTIF($L$20:L1479,"&lt;&gt;")&lt;1101,11,COUNTIF($L$20:L1479,"&lt;&gt;")&lt;1201,12,COUNTIF($L$20:L1479,"&lt;&gt;")&lt;1301,13,COUNTIF($L$20:L1479,"&lt;&gt;")&lt;1401,14,COUNTIF($L$20:L1479,"&lt;&gt;")&lt;1501,15,COUNTIF($L$20:L1479,"&lt;&gt;")&lt;1601,16,COUNTIF($L$20:L1479,"&lt;&gt;")&lt;1701,17,COUNTIF($L$20:L1479,"&lt;&gt;")&lt;1801,18,COUNTIF($L$20:L1479,"&lt;&gt;")&lt;1901,19,COUNTIF($L$20:L1479,"&lt;&gt;")&lt;2001,20,COUNTIF($L$20:L1479,"&lt;&gt;")&lt;2101,21,COUNTIF($L$20:L1479,"&lt;&gt;")&lt;2201,22,COUNTIF($L$20:L1479,"&lt;&gt;")&lt;2301,23,COUNTIF($L$20:L1479,"&lt;&gt;")&lt;2401,24,COUNTIF($L$20:L1479,"&lt;&gt;")&lt;2501,25,COUNTIF($L$20:L1479,"&lt;&gt;")&lt;2601,26,COUNTIF($L$20:L1479,"&lt;&gt;")&lt;2701,27,COUNTIF($L$20:L1479,"&lt;&gt;")&lt;2801,28,COUNTIF($L$20:L1479,"&lt;&gt;")&lt;2901,29,COUNTIF($L$20:L1479,"&lt;&gt;")&lt;3001,30),"")</f>
        <v/>
      </c>
      <c r="AM1479" t="str">
        <f t="shared" si="110"/>
        <v/>
      </c>
      <c r="AN1479" t="str">
        <f t="shared" si="114"/>
        <v/>
      </c>
      <c r="AP1479" t="str">
        <f t="shared" si="113"/>
        <v/>
      </c>
      <c r="AQ1479" t="str">
        <f>IF(AO1479="","",COUNTIFS(AM1479:$AM$3019,AO1479))</f>
        <v/>
      </c>
    </row>
    <row r="1480" spans="1:43" x14ac:dyDescent="0.25">
      <c r="A1480" s="6" t="str">
        <f>IF(COUNT($A$20:A1479)&lt;&gt;$B$4,IF(A1479="","",A1479+1),"")</f>
        <v/>
      </c>
      <c r="B1480" s="3"/>
      <c r="C1480" s="3"/>
      <c r="D1480" s="122"/>
      <c r="E1480" s="3"/>
      <c r="F1480" s="3"/>
      <c r="G1480" s="3"/>
      <c r="H1480" s="3"/>
      <c r="I1480" s="120"/>
      <c r="J1480" s="3"/>
      <c r="K1480" s="95" t="str" cm="1">
        <f t="array" ref="K1480">IF(OR($J$14 = "A",$J$14 = "B",$J$14 = "C"),IF(I1480="","",IF(LEN(I1480)&gt;2,_xlfn.IFS(ISNUMBER(SEARCH("_",I1480)),I1480,ISNUMBER(SEARCH(", ",I1480)),SUBSTITUTE(I1480,", ","_"),ISNUMBER(SEARCH("/ ",I1480)),SUBSTITUTE(I1480,"/ ","_"),ISNUMBER(SEARCH(",",I1480)),SUBSTITUTE(I1480,",","_"),ISNUMBER(SEARCH("/",I1480)),SUBSTITUTE(I1480,"/","_"),ISNUMBER(SEARCH("",I1480)),I1480),I1480)),IF(OR($J$14 = "J",$J$14 = "K"),"",IF(D1480="","",IF(LEN(D1480)&gt;2,_xlfn.IFS(ISNUMBER(SEARCH("_",D1480)),D1480,ISNUMBER(SEARCH(", ",D1480)),SUBSTITUTE(D1480,", ","_"),ISNUMBER(SEARCH("/ ",D1480)),SUBSTITUTE(D1480,"/ ","_"),ISNUMBER(SEARCH(",",D1480)),SUBSTITUTE(D1480,",","_"),ISNUMBER(SEARCH("/",D1480)),SUBSTITUTE(D1480,"/","_"),ISNUMBER(SEARCH("",D1480)),D1480),D1480))))</f>
        <v/>
      </c>
      <c r="L1480" s="1"/>
      <c r="M1480" s="1" t="str">
        <f t="shared" si="111"/>
        <v/>
      </c>
      <c r="N1480" s="94" t="str">
        <f>IF($L1480="None","",IF(ISERROR(VLOOKUP($L1480,Info!$B$4:$B$266,1,FALSE)),"",VLOOKUP($L1480,Info!$B$4:$L$266,5,FALSE)))</f>
        <v/>
      </c>
      <c r="O1480" s="94" t="str">
        <f>IF(K1480="","",IF(AND($J$12&lt;&gt;"ABC",N1480="3"),"BAC",IF(N1480="3","ABC",IF($J$12&lt;&gt;"ABC",IF($J$10="Standard",VLOOKUP(K1480,Info!$BE$4:$BF$481,2,FALSE),VLOOKUP(K1480,Info!$BI$4:$BJ$482,2,FALSE)),IF($J$10="Standard",VLOOKUP(K1480,Info!$AG$4:$AH$2994,2,FALSE),VLOOKUP(K1480,Info!$AK$4:$AL$2997,2,FALSE))))))</f>
        <v/>
      </c>
      <c r="P1480" s="94" t="str">
        <f>IF($L1480="None","",IF(ISERROR(VLOOKUP($L1480,Info!$B$4:$B$266,1,FALSE)),"",VLOOKUP($L1480,Info!$B$4:$L$266,3,FALSE)))</f>
        <v/>
      </c>
      <c r="Q1480" s="96" t="str">
        <f>IF($L1480="None","",IF(ISERROR(VLOOKUP($L1480,Info!$B$4:$B$266,1,FALSE)),"",VLOOKUP($L1480,Info!$B$4:$L$266,4,FALSE)))</f>
        <v/>
      </c>
      <c r="R1480" s="1"/>
      <c r="S1480" s="6" t="str">
        <f t="shared" si="112"/>
        <v/>
      </c>
      <c r="T1480" s="6" t="str">
        <f>IF($L1480="None","",IF(ISERROR(VLOOKUP($L1480,Info!$B$4:$B$266,1,FALSE)),"",VLOOKUP($L1480,Info!$B$4:$L$266,11,FALSE)))</f>
        <v/>
      </c>
      <c r="U1480" s="1"/>
      <c r="V1480" s="1"/>
      <c r="W1480" s="1"/>
      <c r="X1480" s="1" t="str">
        <f>IF($L1480="None","",IF(ISERROR(VLOOKUP($L1480,Info!$B$4:$B$266,1,FALSE)),"",IF(OR(W1480="Metallic Liquid Tight",W1480="Non-Metallic Liquid Tight",W1480="LSZH",W1480="Greenfield"),VLOOKUP($L1480,Info!$B$4:$L$266,7,FALSE),"N/A")))</f>
        <v/>
      </c>
      <c r="Y1480" s="1"/>
      <c r="Z1480" s="96" t="str">
        <f>IF($L1480="None","",IF(ISERROR(VLOOKUP($L1480,Info!$B$4:$B$266,1,FALSE)),"",VLOOKUP($L1480,Info!$B$4:$L$266,9,FALSE)))</f>
        <v/>
      </c>
      <c r="AA1480" s="96" t="str">
        <f>IF($L1480="None","",IF(ISERROR(VLOOKUP($L1480,Info!$B$4:$B$266,1,FALSE)),"",VLOOKUP($L1480,Info!$B$4:$L$266,8,FALSE)))</f>
        <v/>
      </c>
      <c r="AB1480" s="96" t="str">
        <f>IF($L1480="None","",IF(ISERROR(VLOOKUP($L1480,Info!$B$4:$B$266,1,FALSE)),"",VLOOKUP($L1480,Info!$B$4:$L$266,10,FALSE)))</f>
        <v/>
      </c>
      <c r="AC1480" s="1" t="str">
        <f>IF(W1480="SO Cable","Black,White",IF(O1480="","",IF(P1480="","",IF($J$12&lt;&gt;"ABC",IF(P1480&lt;="250",VLOOKUP(O1480,Info!$AZ$4:$BB$22,3,FALSE),VLOOKUP(O1480,Info!$AZ$23:$BB$39,3,FALSE)),IF(P1480&lt;="250",VLOOKUP(O1480,Info!$AO$4:$AQ$22,3,FALSE),VLOOKUP(O1480,Info!$AO$23:$AP$39,3,FALSE))))))</f>
        <v/>
      </c>
      <c r="AD1480" s="1"/>
      <c r="AE1480" s="1" t="str">
        <f>IF($L1480="None","",IF(ISERROR(VLOOKUP($L1480,Info!$B$4:$B$266,1,FALSE)),"",VLOOKUP($L1480,Info!$B$4:$L$266,4,FALSE)))</f>
        <v/>
      </c>
      <c r="AF1480" s="1" t="str">
        <f>IF($L1480="None","",IF(ISERROR(VLOOKUP($L1480,Info!$B$4:$B$266,1,FALSE)),"",VLOOKUP($L1480,Info!$B$4:$L$266,6,FALSE)))</f>
        <v/>
      </c>
      <c r="AG1480" s="1"/>
      <c r="AH1480" s="33" t="str" cm="1">
        <f t="array" ref="AH1480">IF(AND(L1480&lt;&gt;"",O1480&lt;&gt;"",R1480:S1480&lt;&gt;"",W1480:X1480&lt;&gt;"",Z1480:AA1480&lt;&gt;"",AC1480&lt;&gt;""),"Good","Bad")</f>
        <v>Bad</v>
      </c>
      <c r="AL1480" t="str" cm="1">
        <f t="array" ref="AL1480">IF(R1480&gt;0,_xlfn.IFS(COUNTIF($L$20:L1480,"&lt;&gt;")&lt;101,1,COUNTIF($L$20:L1480,"&lt;&gt;")&lt;201,2,COUNTIF($L$20:L1480,"&lt;&gt;")&lt;301,3,COUNTIF($L$20:L1480,"&lt;&gt;")&lt;401,4,COUNTIF($L$20:L1480,"&lt;&gt;")&lt;501,5,COUNTIF($L$20:L1480,"&lt;&gt;")&lt;601,6,COUNTIF($L$20:L1480,"&lt;&gt;")&lt;701,7,COUNTIF($L$20:L1480,"&lt;&gt;")&lt;801,8,COUNTIF($L$20:L1480,"&lt;&gt;")&lt;901,9,COUNTIF($L$20:L1480,"&lt;&gt;")&lt;1001,10,COUNTIF($L$20:L1480,"&lt;&gt;")&lt;1101,11,COUNTIF($L$20:L1480,"&lt;&gt;")&lt;1201,12,COUNTIF($L$20:L1480,"&lt;&gt;")&lt;1301,13,COUNTIF($L$20:L1480,"&lt;&gt;")&lt;1401,14,COUNTIF($L$20:L1480,"&lt;&gt;")&lt;1501,15,COUNTIF($L$20:L1480,"&lt;&gt;")&lt;1601,16,COUNTIF($L$20:L1480,"&lt;&gt;")&lt;1701,17,COUNTIF($L$20:L1480,"&lt;&gt;")&lt;1801,18,COUNTIF($L$20:L1480,"&lt;&gt;")&lt;1901,19,COUNTIF($L$20:L1480,"&lt;&gt;")&lt;2001,20,COUNTIF($L$20:L1480,"&lt;&gt;")&lt;2101,21,COUNTIF($L$20:L1480,"&lt;&gt;")&lt;2201,22,COUNTIF($L$20:L1480,"&lt;&gt;")&lt;2301,23,COUNTIF($L$20:L1480,"&lt;&gt;")&lt;2401,24,COUNTIF($L$20:L1480,"&lt;&gt;")&lt;2501,25,COUNTIF($L$20:L1480,"&lt;&gt;")&lt;2601,26,COUNTIF($L$20:L1480,"&lt;&gt;")&lt;2701,27,COUNTIF($L$20:L1480,"&lt;&gt;")&lt;2801,28,COUNTIF($L$20:L1480,"&lt;&gt;")&lt;2901,29,COUNTIF($L$20:L1480,"&lt;&gt;")&lt;3001,30),"")</f>
        <v/>
      </c>
      <c r="AM1480" t="str">
        <f t="shared" si="110"/>
        <v/>
      </c>
      <c r="AN1480" t="str">
        <f t="shared" si="114"/>
        <v/>
      </c>
      <c r="AP1480" t="str">
        <f t="shared" si="113"/>
        <v/>
      </c>
      <c r="AQ1480" t="str">
        <f>IF(AO1480="","",COUNTIFS(AM1480:$AM$3019,AO1480))</f>
        <v/>
      </c>
    </row>
    <row r="1481" spans="1:43" x14ac:dyDescent="0.25">
      <c r="A1481" s="6" t="str">
        <f>IF(COUNT($A$20:A1480)&lt;&gt;$B$4,IF(A1480="","",A1480+1),"")</f>
        <v/>
      </c>
      <c r="B1481" s="3"/>
      <c r="C1481" s="3"/>
      <c r="D1481" s="122"/>
      <c r="E1481" s="3"/>
      <c r="F1481" s="3"/>
      <c r="G1481" s="3"/>
      <c r="H1481" s="3"/>
      <c r="I1481" s="120"/>
      <c r="J1481" s="3"/>
      <c r="K1481" s="95" t="str" cm="1">
        <f t="array" ref="K1481">IF(OR($J$14 = "A",$J$14 = "B",$J$14 = "C"),IF(I1481="","",IF(LEN(I1481)&gt;2,_xlfn.IFS(ISNUMBER(SEARCH("_",I1481)),I1481,ISNUMBER(SEARCH(", ",I1481)),SUBSTITUTE(I1481,", ","_"),ISNUMBER(SEARCH("/ ",I1481)),SUBSTITUTE(I1481,"/ ","_"),ISNUMBER(SEARCH(",",I1481)),SUBSTITUTE(I1481,",","_"),ISNUMBER(SEARCH("/",I1481)),SUBSTITUTE(I1481,"/","_"),ISNUMBER(SEARCH("",I1481)),I1481),I1481)),IF(OR($J$14 = "J",$J$14 = "K"),"",IF(D1481="","",IF(LEN(D1481)&gt;2,_xlfn.IFS(ISNUMBER(SEARCH("_",D1481)),D1481,ISNUMBER(SEARCH(", ",D1481)),SUBSTITUTE(D1481,", ","_"),ISNUMBER(SEARCH("/ ",D1481)),SUBSTITUTE(D1481,"/ ","_"),ISNUMBER(SEARCH(",",D1481)),SUBSTITUTE(D1481,",","_"),ISNUMBER(SEARCH("/",D1481)),SUBSTITUTE(D1481,"/","_"),ISNUMBER(SEARCH("",D1481)),D1481),D1481))))</f>
        <v/>
      </c>
      <c r="L1481" s="1"/>
      <c r="M1481" s="1" t="str">
        <f t="shared" si="111"/>
        <v/>
      </c>
      <c r="N1481" s="94" t="str">
        <f>IF($L1481="None","",IF(ISERROR(VLOOKUP($L1481,Info!$B$4:$B$266,1,FALSE)),"",VLOOKUP($L1481,Info!$B$4:$L$266,5,FALSE)))</f>
        <v/>
      </c>
      <c r="O1481" s="94" t="str">
        <f>IF(K1481="","",IF(AND($J$12&lt;&gt;"ABC",N1481="3"),"BAC",IF(N1481="3","ABC",IF($J$12&lt;&gt;"ABC",IF($J$10="Standard",VLOOKUP(K1481,Info!$BE$4:$BF$481,2,FALSE),VLOOKUP(K1481,Info!$BI$4:$BJ$482,2,FALSE)),IF($J$10="Standard",VLOOKUP(K1481,Info!$AG$4:$AH$2994,2,FALSE),VLOOKUP(K1481,Info!$AK$4:$AL$2997,2,FALSE))))))</f>
        <v/>
      </c>
      <c r="P1481" s="94" t="str">
        <f>IF($L1481="None","",IF(ISERROR(VLOOKUP($L1481,Info!$B$4:$B$266,1,FALSE)),"",VLOOKUP($L1481,Info!$B$4:$L$266,3,FALSE)))</f>
        <v/>
      </c>
      <c r="Q1481" s="96" t="str">
        <f>IF($L1481="None","",IF(ISERROR(VLOOKUP($L1481,Info!$B$4:$B$266,1,FALSE)),"",VLOOKUP($L1481,Info!$B$4:$L$266,4,FALSE)))</f>
        <v/>
      </c>
      <c r="R1481" s="1"/>
      <c r="S1481" s="6" t="str">
        <f t="shared" si="112"/>
        <v/>
      </c>
      <c r="T1481" s="6" t="str">
        <f>IF($L1481="None","",IF(ISERROR(VLOOKUP($L1481,Info!$B$4:$B$266,1,FALSE)),"",VLOOKUP($L1481,Info!$B$4:$L$266,11,FALSE)))</f>
        <v/>
      </c>
      <c r="U1481" s="1"/>
      <c r="V1481" s="1"/>
      <c r="W1481" s="1"/>
      <c r="X1481" s="1" t="str">
        <f>IF($L1481="None","",IF(ISERROR(VLOOKUP($L1481,Info!$B$4:$B$266,1,FALSE)),"",IF(OR(W1481="Metallic Liquid Tight",W1481="Non-Metallic Liquid Tight",W1481="LSZH",W1481="Greenfield"),VLOOKUP($L1481,Info!$B$4:$L$266,7,FALSE),"N/A")))</f>
        <v/>
      </c>
      <c r="Y1481" s="1"/>
      <c r="Z1481" s="96" t="str">
        <f>IF($L1481="None","",IF(ISERROR(VLOOKUP($L1481,Info!$B$4:$B$266,1,FALSE)),"",VLOOKUP($L1481,Info!$B$4:$L$266,9,FALSE)))</f>
        <v/>
      </c>
      <c r="AA1481" s="96" t="str">
        <f>IF($L1481="None","",IF(ISERROR(VLOOKUP($L1481,Info!$B$4:$B$266,1,FALSE)),"",VLOOKUP($L1481,Info!$B$4:$L$266,8,FALSE)))</f>
        <v/>
      </c>
      <c r="AB1481" s="96" t="str">
        <f>IF($L1481="None","",IF(ISERROR(VLOOKUP($L1481,Info!$B$4:$B$266,1,FALSE)),"",VLOOKUP($L1481,Info!$B$4:$L$266,10,FALSE)))</f>
        <v/>
      </c>
      <c r="AC1481" s="1" t="str">
        <f>IF(W1481="SO Cable","Black,White",IF(O1481="","",IF(P1481="","",IF($J$12&lt;&gt;"ABC",IF(P1481&lt;="250",VLOOKUP(O1481,Info!$AZ$4:$BB$22,3,FALSE),VLOOKUP(O1481,Info!$AZ$23:$BB$39,3,FALSE)),IF(P1481&lt;="250",VLOOKUP(O1481,Info!$AO$4:$AQ$22,3,FALSE),VLOOKUP(O1481,Info!$AO$23:$AP$39,3,FALSE))))))</f>
        <v/>
      </c>
      <c r="AD1481" s="1"/>
      <c r="AE1481" s="1" t="str">
        <f>IF($L1481="None","",IF(ISERROR(VLOOKUP($L1481,Info!$B$4:$B$266,1,FALSE)),"",VLOOKUP($L1481,Info!$B$4:$L$266,4,FALSE)))</f>
        <v/>
      </c>
      <c r="AF1481" s="1" t="str">
        <f>IF($L1481="None","",IF(ISERROR(VLOOKUP($L1481,Info!$B$4:$B$266,1,FALSE)),"",VLOOKUP($L1481,Info!$B$4:$L$266,6,FALSE)))</f>
        <v/>
      </c>
      <c r="AG1481" s="1"/>
      <c r="AH1481" s="33" t="str" cm="1">
        <f t="array" ref="AH1481">IF(AND(L1481&lt;&gt;"",O1481&lt;&gt;"",R1481:S1481&lt;&gt;"",W1481:X1481&lt;&gt;"",Z1481:AA1481&lt;&gt;"",AC1481&lt;&gt;""),"Good","Bad")</f>
        <v>Bad</v>
      </c>
      <c r="AL1481" t="str" cm="1">
        <f t="array" ref="AL1481">IF(R1481&gt;0,_xlfn.IFS(COUNTIF($L$20:L1481,"&lt;&gt;")&lt;101,1,COUNTIF($L$20:L1481,"&lt;&gt;")&lt;201,2,COUNTIF($L$20:L1481,"&lt;&gt;")&lt;301,3,COUNTIF($L$20:L1481,"&lt;&gt;")&lt;401,4,COUNTIF($L$20:L1481,"&lt;&gt;")&lt;501,5,COUNTIF($L$20:L1481,"&lt;&gt;")&lt;601,6,COUNTIF($L$20:L1481,"&lt;&gt;")&lt;701,7,COUNTIF($L$20:L1481,"&lt;&gt;")&lt;801,8,COUNTIF($L$20:L1481,"&lt;&gt;")&lt;901,9,COUNTIF($L$20:L1481,"&lt;&gt;")&lt;1001,10,COUNTIF($L$20:L1481,"&lt;&gt;")&lt;1101,11,COUNTIF($L$20:L1481,"&lt;&gt;")&lt;1201,12,COUNTIF($L$20:L1481,"&lt;&gt;")&lt;1301,13,COUNTIF($L$20:L1481,"&lt;&gt;")&lt;1401,14,COUNTIF($L$20:L1481,"&lt;&gt;")&lt;1501,15,COUNTIF($L$20:L1481,"&lt;&gt;")&lt;1601,16,COUNTIF($L$20:L1481,"&lt;&gt;")&lt;1701,17,COUNTIF($L$20:L1481,"&lt;&gt;")&lt;1801,18,COUNTIF($L$20:L1481,"&lt;&gt;")&lt;1901,19,COUNTIF($L$20:L1481,"&lt;&gt;")&lt;2001,20,COUNTIF($L$20:L1481,"&lt;&gt;")&lt;2101,21,COUNTIF($L$20:L1481,"&lt;&gt;")&lt;2201,22,COUNTIF($L$20:L1481,"&lt;&gt;")&lt;2301,23,COUNTIF($L$20:L1481,"&lt;&gt;")&lt;2401,24,COUNTIF($L$20:L1481,"&lt;&gt;")&lt;2501,25,COUNTIF($L$20:L1481,"&lt;&gt;")&lt;2601,26,COUNTIF($L$20:L1481,"&lt;&gt;")&lt;2701,27,COUNTIF($L$20:L1481,"&lt;&gt;")&lt;2801,28,COUNTIF($L$20:L1481,"&lt;&gt;")&lt;2901,29,COUNTIF($L$20:L1481,"&lt;&gt;")&lt;3001,30),"")</f>
        <v/>
      </c>
      <c r="AM1481" t="str">
        <f t="shared" si="110"/>
        <v/>
      </c>
      <c r="AN1481" t="str">
        <f t="shared" si="114"/>
        <v/>
      </c>
      <c r="AP1481" t="str">
        <f t="shared" si="113"/>
        <v/>
      </c>
      <c r="AQ1481" t="str">
        <f>IF(AO1481="","",COUNTIFS(AM1481:$AM$3019,AO1481))</f>
        <v/>
      </c>
    </row>
    <row r="1482" spans="1:43" x14ac:dyDescent="0.25">
      <c r="A1482" s="6" t="str">
        <f>IF(COUNT($A$20:A1481)&lt;&gt;$B$4,IF(A1481="","",A1481+1),"")</f>
        <v/>
      </c>
      <c r="B1482" s="3"/>
      <c r="C1482" s="3"/>
      <c r="D1482" s="122"/>
      <c r="E1482" s="3"/>
      <c r="F1482" s="3"/>
      <c r="G1482" s="3"/>
      <c r="H1482" s="3"/>
      <c r="I1482" s="120"/>
      <c r="J1482" s="3"/>
      <c r="K1482" s="95" t="str" cm="1">
        <f t="array" ref="K1482">IF(OR($J$14 = "A",$J$14 = "B",$J$14 = "C"),IF(I1482="","",IF(LEN(I1482)&gt;2,_xlfn.IFS(ISNUMBER(SEARCH("_",I1482)),I1482,ISNUMBER(SEARCH(", ",I1482)),SUBSTITUTE(I1482,", ","_"),ISNUMBER(SEARCH("/ ",I1482)),SUBSTITUTE(I1482,"/ ","_"),ISNUMBER(SEARCH(",",I1482)),SUBSTITUTE(I1482,",","_"),ISNUMBER(SEARCH("/",I1482)),SUBSTITUTE(I1482,"/","_"),ISNUMBER(SEARCH("",I1482)),I1482),I1482)),IF(OR($J$14 = "J",$J$14 = "K"),"",IF(D1482="","",IF(LEN(D1482)&gt;2,_xlfn.IFS(ISNUMBER(SEARCH("_",D1482)),D1482,ISNUMBER(SEARCH(", ",D1482)),SUBSTITUTE(D1482,", ","_"),ISNUMBER(SEARCH("/ ",D1482)),SUBSTITUTE(D1482,"/ ","_"),ISNUMBER(SEARCH(",",D1482)),SUBSTITUTE(D1482,",","_"),ISNUMBER(SEARCH("/",D1482)),SUBSTITUTE(D1482,"/","_"),ISNUMBER(SEARCH("",D1482)),D1482),D1482))))</f>
        <v/>
      </c>
      <c r="L1482" s="1"/>
      <c r="M1482" s="1" t="str">
        <f t="shared" si="111"/>
        <v/>
      </c>
      <c r="N1482" s="94" t="str">
        <f>IF($L1482="None","",IF(ISERROR(VLOOKUP($L1482,Info!$B$4:$B$266,1,FALSE)),"",VLOOKUP($L1482,Info!$B$4:$L$266,5,FALSE)))</f>
        <v/>
      </c>
      <c r="O1482" s="94" t="str">
        <f>IF(K1482="","",IF(AND($J$12&lt;&gt;"ABC",N1482="3"),"BAC",IF(N1482="3","ABC",IF($J$12&lt;&gt;"ABC",IF($J$10="Standard",VLOOKUP(K1482,Info!$BE$4:$BF$481,2,FALSE),VLOOKUP(K1482,Info!$BI$4:$BJ$482,2,FALSE)),IF($J$10="Standard",VLOOKUP(K1482,Info!$AG$4:$AH$2994,2,FALSE),VLOOKUP(K1482,Info!$AK$4:$AL$2997,2,FALSE))))))</f>
        <v/>
      </c>
      <c r="P1482" s="94" t="str">
        <f>IF($L1482="None","",IF(ISERROR(VLOOKUP($L1482,Info!$B$4:$B$266,1,FALSE)),"",VLOOKUP($L1482,Info!$B$4:$L$266,3,FALSE)))</f>
        <v/>
      </c>
      <c r="Q1482" s="96" t="str">
        <f>IF($L1482="None","",IF(ISERROR(VLOOKUP($L1482,Info!$B$4:$B$266,1,FALSE)),"",VLOOKUP($L1482,Info!$B$4:$L$266,4,FALSE)))</f>
        <v/>
      </c>
      <c r="R1482" s="1"/>
      <c r="S1482" s="6" t="str">
        <f t="shared" si="112"/>
        <v/>
      </c>
      <c r="T1482" s="6" t="str">
        <f>IF($L1482="None","",IF(ISERROR(VLOOKUP($L1482,Info!$B$4:$B$266,1,FALSE)),"",VLOOKUP($L1482,Info!$B$4:$L$266,11,FALSE)))</f>
        <v/>
      </c>
      <c r="U1482" s="1"/>
      <c r="V1482" s="1"/>
      <c r="W1482" s="1"/>
      <c r="X1482" s="1" t="str">
        <f>IF($L1482="None","",IF(ISERROR(VLOOKUP($L1482,Info!$B$4:$B$266,1,FALSE)),"",IF(OR(W1482="Metallic Liquid Tight",W1482="Non-Metallic Liquid Tight",W1482="LSZH",W1482="Greenfield"),VLOOKUP($L1482,Info!$B$4:$L$266,7,FALSE),"N/A")))</f>
        <v/>
      </c>
      <c r="Y1482" s="1"/>
      <c r="Z1482" s="96" t="str">
        <f>IF($L1482="None","",IF(ISERROR(VLOOKUP($L1482,Info!$B$4:$B$266,1,FALSE)),"",VLOOKUP($L1482,Info!$B$4:$L$266,9,FALSE)))</f>
        <v/>
      </c>
      <c r="AA1482" s="96" t="str">
        <f>IF($L1482="None","",IF(ISERROR(VLOOKUP($L1482,Info!$B$4:$B$266,1,FALSE)),"",VLOOKUP($L1482,Info!$B$4:$L$266,8,FALSE)))</f>
        <v/>
      </c>
      <c r="AB1482" s="96" t="str">
        <f>IF($L1482="None","",IF(ISERROR(VLOOKUP($L1482,Info!$B$4:$B$266,1,FALSE)),"",VLOOKUP($L1482,Info!$B$4:$L$266,10,FALSE)))</f>
        <v/>
      </c>
      <c r="AC1482" s="1" t="str">
        <f>IF(W1482="SO Cable","Black,White",IF(O1482="","",IF(P1482="","",IF($J$12&lt;&gt;"ABC",IF(P1482&lt;="250",VLOOKUP(O1482,Info!$AZ$4:$BB$22,3,FALSE),VLOOKUP(O1482,Info!$AZ$23:$BB$39,3,FALSE)),IF(P1482&lt;="250",VLOOKUP(O1482,Info!$AO$4:$AQ$22,3,FALSE),VLOOKUP(O1482,Info!$AO$23:$AP$39,3,FALSE))))))</f>
        <v/>
      </c>
      <c r="AD1482" s="1"/>
      <c r="AE1482" s="1" t="str">
        <f>IF($L1482="None","",IF(ISERROR(VLOOKUP($L1482,Info!$B$4:$B$266,1,FALSE)),"",VLOOKUP($L1482,Info!$B$4:$L$266,4,FALSE)))</f>
        <v/>
      </c>
      <c r="AF1482" s="1" t="str">
        <f>IF($L1482="None","",IF(ISERROR(VLOOKUP($L1482,Info!$B$4:$B$266,1,FALSE)),"",VLOOKUP($L1482,Info!$B$4:$L$266,6,FALSE)))</f>
        <v/>
      </c>
      <c r="AG1482" s="1"/>
      <c r="AH1482" s="33" t="str" cm="1">
        <f t="array" ref="AH1482">IF(AND(L1482&lt;&gt;"",O1482&lt;&gt;"",R1482:S1482&lt;&gt;"",W1482:X1482&lt;&gt;"",Z1482:AA1482&lt;&gt;"",AC1482&lt;&gt;""),"Good","Bad")</f>
        <v>Bad</v>
      </c>
      <c r="AL1482" t="str" cm="1">
        <f t="array" ref="AL1482">IF(R1482&gt;0,_xlfn.IFS(COUNTIF($L$20:L1482,"&lt;&gt;")&lt;101,1,COUNTIF($L$20:L1482,"&lt;&gt;")&lt;201,2,COUNTIF($L$20:L1482,"&lt;&gt;")&lt;301,3,COUNTIF($L$20:L1482,"&lt;&gt;")&lt;401,4,COUNTIF($L$20:L1482,"&lt;&gt;")&lt;501,5,COUNTIF($L$20:L1482,"&lt;&gt;")&lt;601,6,COUNTIF($L$20:L1482,"&lt;&gt;")&lt;701,7,COUNTIF($L$20:L1482,"&lt;&gt;")&lt;801,8,COUNTIF($L$20:L1482,"&lt;&gt;")&lt;901,9,COUNTIF($L$20:L1482,"&lt;&gt;")&lt;1001,10,COUNTIF($L$20:L1482,"&lt;&gt;")&lt;1101,11,COUNTIF($L$20:L1482,"&lt;&gt;")&lt;1201,12,COUNTIF($L$20:L1482,"&lt;&gt;")&lt;1301,13,COUNTIF($L$20:L1482,"&lt;&gt;")&lt;1401,14,COUNTIF($L$20:L1482,"&lt;&gt;")&lt;1501,15,COUNTIF($L$20:L1482,"&lt;&gt;")&lt;1601,16,COUNTIF($L$20:L1482,"&lt;&gt;")&lt;1701,17,COUNTIF($L$20:L1482,"&lt;&gt;")&lt;1801,18,COUNTIF($L$20:L1482,"&lt;&gt;")&lt;1901,19,COUNTIF($L$20:L1482,"&lt;&gt;")&lt;2001,20,COUNTIF($L$20:L1482,"&lt;&gt;")&lt;2101,21,COUNTIF($L$20:L1482,"&lt;&gt;")&lt;2201,22,COUNTIF($L$20:L1482,"&lt;&gt;")&lt;2301,23,COUNTIF($L$20:L1482,"&lt;&gt;")&lt;2401,24,COUNTIF($L$20:L1482,"&lt;&gt;")&lt;2501,25,COUNTIF($L$20:L1482,"&lt;&gt;")&lt;2601,26,COUNTIF($L$20:L1482,"&lt;&gt;")&lt;2701,27,COUNTIF($L$20:L1482,"&lt;&gt;")&lt;2801,28,COUNTIF($L$20:L1482,"&lt;&gt;")&lt;2901,29,COUNTIF($L$20:L1482,"&lt;&gt;")&lt;3001,30),"")</f>
        <v/>
      </c>
      <c r="AM1482" t="str">
        <f t="shared" si="110"/>
        <v/>
      </c>
      <c r="AN1482" t="str">
        <f t="shared" si="114"/>
        <v/>
      </c>
      <c r="AP1482" t="str">
        <f t="shared" si="113"/>
        <v/>
      </c>
      <c r="AQ1482" t="str">
        <f>IF(AO1482="","",COUNTIFS(AM1482:$AM$3019,AO1482))</f>
        <v/>
      </c>
    </row>
    <row r="1483" spans="1:43" x14ac:dyDescent="0.25">
      <c r="A1483" s="6" t="str">
        <f>IF(COUNT($A$20:A1482)&lt;&gt;$B$4,IF(A1482="","",A1482+1),"")</f>
        <v/>
      </c>
      <c r="B1483" s="3"/>
      <c r="C1483" s="3"/>
      <c r="D1483" s="122"/>
      <c r="E1483" s="3"/>
      <c r="F1483" s="3"/>
      <c r="G1483" s="3"/>
      <c r="H1483" s="3"/>
      <c r="I1483" s="120"/>
      <c r="J1483" s="3"/>
      <c r="K1483" s="95" t="str" cm="1">
        <f t="array" ref="K1483">IF(OR($J$14 = "A",$J$14 = "B",$J$14 = "C"),IF(I1483="","",IF(LEN(I1483)&gt;2,_xlfn.IFS(ISNUMBER(SEARCH("_",I1483)),I1483,ISNUMBER(SEARCH(", ",I1483)),SUBSTITUTE(I1483,", ","_"),ISNUMBER(SEARCH("/ ",I1483)),SUBSTITUTE(I1483,"/ ","_"),ISNUMBER(SEARCH(",",I1483)),SUBSTITUTE(I1483,",","_"),ISNUMBER(SEARCH("/",I1483)),SUBSTITUTE(I1483,"/","_"),ISNUMBER(SEARCH("",I1483)),I1483),I1483)),IF(OR($J$14 = "J",$J$14 = "K"),"",IF(D1483="","",IF(LEN(D1483)&gt;2,_xlfn.IFS(ISNUMBER(SEARCH("_",D1483)),D1483,ISNUMBER(SEARCH(", ",D1483)),SUBSTITUTE(D1483,", ","_"),ISNUMBER(SEARCH("/ ",D1483)),SUBSTITUTE(D1483,"/ ","_"),ISNUMBER(SEARCH(",",D1483)),SUBSTITUTE(D1483,",","_"),ISNUMBER(SEARCH("/",D1483)),SUBSTITUTE(D1483,"/","_"),ISNUMBER(SEARCH("",D1483)),D1483),D1483))))</f>
        <v/>
      </c>
      <c r="L1483" s="1"/>
      <c r="M1483" s="1" t="str">
        <f t="shared" si="111"/>
        <v/>
      </c>
      <c r="N1483" s="94" t="str">
        <f>IF($L1483="None","",IF(ISERROR(VLOOKUP($L1483,Info!$B$4:$B$266,1,FALSE)),"",VLOOKUP($L1483,Info!$B$4:$L$266,5,FALSE)))</f>
        <v/>
      </c>
      <c r="O1483" s="94" t="str">
        <f>IF(K1483="","",IF(AND($J$12&lt;&gt;"ABC",N1483="3"),"BAC",IF(N1483="3","ABC",IF($J$12&lt;&gt;"ABC",IF($J$10="Standard",VLOOKUP(K1483,Info!$BE$4:$BF$481,2,FALSE),VLOOKUP(K1483,Info!$BI$4:$BJ$482,2,FALSE)),IF($J$10="Standard",VLOOKUP(K1483,Info!$AG$4:$AH$2994,2,FALSE),VLOOKUP(K1483,Info!$AK$4:$AL$2997,2,FALSE))))))</f>
        <v/>
      </c>
      <c r="P1483" s="94" t="str">
        <f>IF($L1483="None","",IF(ISERROR(VLOOKUP($L1483,Info!$B$4:$B$266,1,FALSE)),"",VLOOKUP($L1483,Info!$B$4:$L$266,3,FALSE)))</f>
        <v/>
      </c>
      <c r="Q1483" s="96" t="str">
        <f>IF($L1483="None","",IF(ISERROR(VLOOKUP($L1483,Info!$B$4:$B$266,1,FALSE)),"",VLOOKUP($L1483,Info!$B$4:$L$266,4,FALSE)))</f>
        <v/>
      </c>
      <c r="R1483" s="1"/>
      <c r="S1483" s="6" t="str">
        <f t="shared" si="112"/>
        <v/>
      </c>
      <c r="T1483" s="6" t="str">
        <f>IF($L1483="None","",IF(ISERROR(VLOOKUP($L1483,Info!$B$4:$B$266,1,FALSE)),"",VLOOKUP($L1483,Info!$B$4:$L$266,11,FALSE)))</f>
        <v/>
      </c>
      <c r="U1483" s="1"/>
      <c r="V1483" s="1"/>
      <c r="W1483" s="1"/>
      <c r="X1483" s="1" t="str">
        <f>IF($L1483="None","",IF(ISERROR(VLOOKUP($L1483,Info!$B$4:$B$266,1,FALSE)),"",IF(OR(W1483="Metallic Liquid Tight",W1483="Non-Metallic Liquid Tight",W1483="LSZH",W1483="Greenfield"),VLOOKUP($L1483,Info!$B$4:$L$266,7,FALSE),"N/A")))</f>
        <v/>
      </c>
      <c r="Y1483" s="1"/>
      <c r="Z1483" s="96" t="str">
        <f>IF($L1483="None","",IF(ISERROR(VLOOKUP($L1483,Info!$B$4:$B$266,1,FALSE)),"",VLOOKUP($L1483,Info!$B$4:$L$266,9,FALSE)))</f>
        <v/>
      </c>
      <c r="AA1483" s="96" t="str">
        <f>IF($L1483="None","",IF(ISERROR(VLOOKUP($L1483,Info!$B$4:$B$266,1,FALSE)),"",VLOOKUP($L1483,Info!$B$4:$L$266,8,FALSE)))</f>
        <v/>
      </c>
      <c r="AB1483" s="96" t="str">
        <f>IF($L1483="None","",IF(ISERROR(VLOOKUP($L1483,Info!$B$4:$B$266,1,FALSE)),"",VLOOKUP($L1483,Info!$B$4:$L$266,10,FALSE)))</f>
        <v/>
      </c>
      <c r="AC1483" s="1" t="str">
        <f>IF(W1483="SO Cable","Black,White",IF(O1483="","",IF(P1483="","",IF($J$12&lt;&gt;"ABC",IF(P1483&lt;="250",VLOOKUP(O1483,Info!$AZ$4:$BB$22,3,FALSE),VLOOKUP(O1483,Info!$AZ$23:$BB$39,3,FALSE)),IF(P1483&lt;="250",VLOOKUP(O1483,Info!$AO$4:$AQ$22,3,FALSE),VLOOKUP(O1483,Info!$AO$23:$AP$39,3,FALSE))))))</f>
        <v/>
      </c>
      <c r="AD1483" s="1"/>
      <c r="AE1483" s="1" t="str">
        <f>IF($L1483="None","",IF(ISERROR(VLOOKUP($L1483,Info!$B$4:$B$266,1,FALSE)),"",VLOOKUP($L1483,Info!$B$4:$L$266,4,FALSE)))</f>
        <v/>
      </c>
      <c r="AF1483" s="1" t="str">
        <f>IF($L1483="None","",IF(ISERROR(VLOOKUP($L1483,Info!$B$4:$B$266,1,FALSE)),"",VLOOKUP($L1483,Info!$B$4:$L$266,6,FALSE)))</f>
        <v/>
      </c>
      <c r="AG1483" s="1"/>
      <c r="AH1483" s="33" t="str" cm="1">
        <f t="array" ref="AH1483">IF(AND(L1483&lt;&gt;"",O1483&lt;&gt;"",R1483:S1483&lt;&gt;"",W1483:X1483&lt;&gt;"",Z1483:AA1483&lt;&gt;"",AC1483&lt;&gt;""),"Good","Bad")</f>
        <v>Bad</v>
      </c>
      <c r="AL1483" t="str" cm="1">
        <f t="array" ref="AL1483">IF(R1483&gt;0,_xlfn.IFS(COUNTIF($L$20:L1483,"&lt;&gt;")&lt;101,1,COUNTIF($L$20:L1483,"&lt;&gt;")&lt;201,2,COUNTIF($L$20:L1483,"&lt;&gt;")&lt;301,3,COUNTIF($L$20:L1483,"&lt;&gt;")&lt;401,4,COUNTIF($L$20:L1483,"&lt;&gt;")&lt;501,5,COUNTIF($L$20:L1483,"&lt;&gt;")&lt;601,6,COUNTIF($L$20:L1483,"&lt;&gt;")&lt;701,7,COUNTIF($L$20:L1483,"&lt;&gt;")&lt;801,8,COUNTIF($L$20:L1483,"&lt;&gt;")&lt;901,9,COUNTIF($L$20:L1483,"&lt;&gt;")&lt;1001,10,COUNTIF($L$20:L1483,"&lt;&gt;")&lt;1101,11,COUNTIF($L$20:L1483,"&lt;&gt;")&lt;1201,12,COUNTIF($L$20:L1483,"&lt;&gt;")&lt;1301,13,COUNTIF($L$20:L1483,"&lt;&gt;")&lt;1401,14,COUNTIF($L$20:L1483,"&lt;&gt;")&lt;1501,15,COUNTIF($L$20:L1483,"&lt;&gt;")&lt;1601,16,COUNTIF($L$20:L1483,"&lt;&gt;")&lt;1701,17,COUNTIF($L$20:L1483,"&lt;&gt;")&lt;1801,18,COUNTIF($L$20:L1483,"&lt;&gt;")&lt;1901,19,COUNTIF($L$20:L1483,"&lt;&gt;")&lt;2001,20,COUNTIF($L$20:L1483,"&lt;&gt;")&lt;2101,21,COUNTIF($L$20:L1483,"&lt;&gt;")&lt;2201,22,COUNTIF($L$20:L1483,"&lt;&gt;")&lt;2301,23,COUNTIF($L$20:L1483,"&lt;&gt;")&lt;2401,24,COUNTIF($L$20:L1483,"&lt;&gt;")&lt;2501,25,COUNTIF($L$20:L1483,"&lt;&gt;")&lt;2601,26,COUNTIF($L$20:L1483,"&lt;&gt;")&lt;2701,27,COUNTIF($L$20:L1483,"&lt;&gt;")&lt;2801,28,COUNTIF($L$20:L1483,"&lt;&gt;")&lt;2901,29,COUNTIF($L$20:L1483,"&lt;&gt;")&lt;3001,30),"")</f>
        <v/>
      </c>
      <c r="AM1483" t="str">
        <f t="shared" si="110"/>
        <v/>
      </c>
      <c r="AN1483" t="str">
        <f t="shared" si="114"/>
        <v/>
      </c>
      <c r="AP1483" t="str">
        <f t="shared" si="113"/>
        <v/>
      </c>
      <c r="AQ1483" t="str">
        <f>IF(AO1483="","",COUNTIFS(AM1483:$AM$3019,AO1483))</f>
        <v/>
      </c>
    </row>
    <row r="1484" spans="1:43" x14ac:dyDescent="0.25">
      <c r="A1484" s="6" t="str">
        <f>IF(COUNT($A$20:A1483)&lt;&gt;$B$4,IF(A1483="","",A1483+1),"")</f>
        <v/>
      </c>
      <c r="B1484" s="3"/>
      <c r="C1484" s="3"/>
      <c r="D1484" s="122"/>
      <c r="E1484" s="3"/>
      <c r="F1484" s="3"/>
      <c r="G1484" s="3"/>
      <c r="H1484" s="3"/>
      <c r="I1484" s="120"/>
      <c r="J1484" s="3"/>
      <c r="K1484" s="95" t="str" cm="1">
        <f t="array" ref="K1484">IF(OR($J$14 = "A",$J$14 = "B",$J$14 = "C"),IF(I1484="","",IF(LEN(I1484)&gt;2,_xlfn.IFS(ISNUMBER(SEARCH("_",I1484)),I1484,ISNUMBER(SEARCH(", ",I1484)),SUBSTITUTE(I1484,", ","_"),ISNUMBER(SEARCH("/ ",I1484)),SUBSTITUTE(I1484,"/ ","_"),ISNUMBER(SEARCH(",",I1484)),SUBSTITUTE(I1484,",","_"),ISNUMBER(SEARCH("/",I1484)),SUBSTITUTE(I1484,"/","_"),ISNUMBER(SEARCH("",I1484)),I1484),I1484)),IF(OR($J$14 = "J",$J$14 = "K"),"",IF(D1484="","",IF(LEN(D1484)&gt;2,_xlfn.IFS(ISNUMBER(SEARCH("_",D1484)),D1484,ISNUMBER(SEARCH(", ",D1484)),SUBSTITUTE(D1484,", ","_"),ISNUMBER(SEARCH("/ ",D1484)),SUBSTITUTE(D1484,"/ ","_"),ISNUMBER(SEARCH(",",D1484)),SUBSTITUTE(D1484,",","_"),ISNUMBER(SEARCH("/",D1484)),SUBSTITUTE(D1484,"/","_"),ISNUMBER(SEARCH("",D1484)),D1484),D1484))))</f>
        <v/>
      </c>
      <c r="L1484" s="1"/>
      <c r="M1484" s="1" t="str">
        <f t="shared" si="111"/>
        <v/>
      </c>
      <c r="N1484" s="94" t="str">
        <f>IF($L1484="None","",IF(ISERROR(VLOOKUP($L1484,Info!$B$4:$B$266,1,FALSE)),"",VLOOKUP($L1484,Info!$B$4:$L$266,5,FALSE)))</f>
        <v/>
      </c>
      <c r="O1484" s="94" t="str">
        <f>IF(K1484="","",IF(AND($J$12&lt;&gt;"ABC",N1484="3"),"BAC",IF(N1484="3","ABC",IF($J$12&lt;&gt;"ABC",IF($J$10="Standard",VLOOKUP(K1484,Info!$BE$4:$BF$481,2,FALSE),VLOOKUP(K1484,Info!$BI$4:$BJ$482,2,FALSE)),IF($J$10="Standard",VLOOKUP(K1484,Info!$AG$4:$AH$2994,2,FALSE),VLOOKUP(K1484,Info!$AK$4:$AL$2997,2,FALSE))))))</f>
        <v/>
      </c>
      <c r="P1484" s="94" t="str">
        <f>IF($L1484="None","",IF(ISERROR(VLOOKUP($L1484,Info!$B$4:$B$266,1,FALSE)),"",VLOOKUP($L1484,Info!$B$4:$L$266,3,FALSE)))</f>
        <v/>
      </c>
      <c r="Q1484" s="96" t="str">
        <f>IF($L1484="None","",IF(ISERROR(VLOOKUP($L1484,Info!$B$4:$B$266,1,FALSE)),"",VLOOKUP($L1484,Info!$B$4:$L$266,4,FALSE)))</f>
        <v/>
      </c>
      <c r="R1484" s="1"/>
      <c r="S1484" s="6" t="str">
        <f t="shared" si="112"/>
        <v/>
      </c>
      <c r="T1484" s="6" t="str">
        <f>IF($L1484="None","",IF(ISERROR(VLOOKUP($L1484,Info!$B$4:$B$266,1,FALSE)),"",VLOOKUP($L1484,Info!$B$4:$L$266,11,FALSE)))</f>
        <v/>
      </c>
      <c r="U1484" s="1"/>
      <c r="V1484" s="1"/>
      <c r="W1484" s="1"/>
      <c r="X1484" s="1" t="str">
        <f>IF($L1484="None","",IF(ISERROR(VLOOKUP($L1484,Info!$B$4:$B$266,1,FALSE)),"",IF(OR(W1484="Metallic Liquid Tight",W1484="Non-Metallic Liquid Tight",W1484="LSZH",W1484="Greenfield"),VLOOKUP($L1484,Info!$B$4:$L$266,7,FALSE),"N/A")))</f>
        <v/>
      </c>
      <c r="Y1484" s="1"/>
      <c r="Z1484" s="96" t="str">
        <f>IF($L1484="None","",IF(ISERROR(VLOOKUP($L1484,Info!$B$4:$B$266,1,FALSE)),"",VLOOKUP($L1484,Info!$B$4:$L$266,9,FALSE)))</f>
        <v/>
      </c>
      <c r="AA1484" s="96" t="str">
        <f>IF($L1484="None","",IF(ISERROR(VLOOKUP($L1484,Info!$B$4:$B$266,1,FALSE)),"",VLOOKUP($L1484,Info!$B$4:$L$266,8,FALSE)))</f>
        <v/>
      </c>
      <c r="AB1484" s="96" t="str">
        <f>IF($L1484="None","",IF(ISERROR(VLOOKUP($L1484,Info!$B$4:$B$266,1,FALSE)),"",VLOOKUP($L1484,Info!$B$4:$L$266,10,FALSE)))</f>
        <v/>
      </c>
      <c r="AC1484" s="1" t="str">
        <f>IF(W1484="SO Cable","Black,White",IF(O1484="","",IF(P1484="","",IF($J$12&lt;&gt;"ABC",IF(P1484&lt;="250",VLOOKUP(O1484,Info!$AZ$4:$BB$22,3,FALSE),VLOOKUP(O1484,Info!$AZ$23:$BB$39,3,FALSE)),IF(P1484&lt;="250",VLOOKUP(O1484,Info!$AO$4:$AQ$22,3,FALSE),VLOOKUP(O1484,Info!$AO$23:$AP$39,3,FALSE))))))</f>
        <v/>
      </c>
      <c r="AD1484" s="1"/>
      <c r="AE1484" s="1" t="str">
        <f>IF($L1484="None","",IF(ISERROR(VLOOKUP($L1484,Info!$B$4:$B$266,1,FALSE)),"",VLOOKUP($L1484,Info!$B$4:$L$266,4,FALSE)))</f>
        <v/>
      </c>
      <c r="AF1484" s="1" t="str">
        <f>IF($L1484="None","",IF(ISERROR(VLOOKUP($L1484,Info!$B$4:$B$266,1,FALSE)),"",VLOOKUP($L1484,Info!$B$4:$L$266,6,FALSE)))</f>
        <v/>
      </c>
      <c r="AG1484" s="1"/>
      <c r="AH1484" s="33" t="str" cm="1">
        <f t="array" ref="AH1484">IF(AND(L1484&lt;&gt;"",O1484&lt;&gt;"",R1484:S1484&lt;&gt;"",W1484:X1484&lt;&gt;"",Z1484:AA1484&lt;&gt;"",AC1484&lt;&gt;""),"Good","Bad")</f>
        <v>Bad</v>
      </c>
      <c r="AL1484" t="str" cm="1">
        <f t="array" ref="AL1484">IF(R1484&gt;0,_xlfn.IFS(COUNTIF($L$20:L1484,"&lt;&gt;")&lt;101,1,COUNTIF($L$20:L1484,"&lt;&gt;")&lt;201,2,COUNTIF($L$20:L1484,"&lt;&gt;")&lt;301,3,COUNTIF($L$20:L1484,"&lt;&gt;")&lt;401,4,COUNTIF($L$20:L1484,"&lt;&gt;")&lt;501,5,COUNTIF($L$20:L1484,"&lt;&gt;")&lt;601,6,COUNTIF($L$20:L1484,"&lt;&gt;")&lt;701,7,COUNTIF($L$20:L1484,"&lt;&gt;")&lt;801,8,COUNTIF($L$20:L1484,"&lt;&gt;")&lt;901,9,COUNTIF($L$20:L1484,"&lt;&gt;")&lt;1001,10,COUNTIF($L$20:L1484,"&lt;&gt;")&lt;1101,11,COUNTIF($L$20:L1484,"&lt;&gt;")&lt;1201,12,COUNTIF($L$20:L1484,"&lt;&gt;")&lt;1301,13,COUNTIF($L$20:L1484,"&lt;&gt;")&lt;1401,14,COUNTIF($L$20:L1484,"&lt;&gt;")&lt;1501,15,COUNTIF($L$20:L1484,"&lt;&gt;")&lt;1601,16,COUNTIF($L$20:L1484,"&lt;&gt;")&lt;1701,17,COUNTIF($L$20:L1484,"&lt;&gt;")&lt;1801,18,COUNTIF($L$20:L1484,"&lt;&gt;")&lt;1901,19,COUNTIF($L$20:L1484,"&lt;&gt;")&lt;2001,20,COUNTIF($L$20:L1484,"&lt;&gt;")&lt;2101,21,COUNTIF($L$20:L1484,"&lt;&gt;")&lt;2201,22,COUNTIF($L$20:L1484,"&lt;&gt;")&lt;2301,23,COUNTIF($L$20:L1484,"&lt;&gt;")&lt;2401,24,COUNTIF($L$20:L1484,"&lt;&gt;")&lt;2501,25,COUNTIF($L$20:L1484,"&lt;&gt;")&lt;2601,26,COUNTIF($L$20:L1484,"&lt;&gt;")&lt;2701,27,COUNTIF($L$20:L1484,"&lt;&gt;")&lt;2801,28,COUNTIF($L$20:L1484,"&lt;&gt;")&lt;2901,29,COUNTIF($L$20:L1484,"&lt;&gt;")&lt;3001,30),"")</f>
        <v/>
      </c>
      <c r="AM1484" t="str">
        <f t="shared" si="110"/>
        <v/>
      </c>
      <c r="AN1484" t="str">
        <f t="shared" si="114"/>
        <v/>
      </c>
      <c r="AP1484" t="str">
        <f t="shared" si="113"/>
        <v/>
      </c>
      <c r="AQ1484" t="str">
        <f>IF(AO1484="","",COUNTIFS(AM1484:$AM$3019,AO1484))</f>
        <v/>
      </c>
    </row>
    <row r="1485" spans="1:43" x14ac:dyDescent="0.25">
      <c r="A1485" s="6" t="str">
        <f>IF(COUNT($A$20:A1484)&lt;&gt;$B$4,IF(A1484="","",A1484+1),"")</f>
        <v/>
      </c>
      <c r="B1485" s="3"/>
      <c r="C1485" s="3"/>
      <c r="D1485" s="122"/>
      <c r="E1485" s="3"/>
      <c r="F1485" s="3"/>
      <c r="G1485" s="3"/>
      <c r="H1485" s="3"/>
      <c r="I1485" s="120"/>
      <c r="J1485" s="3"/>
      <c r="K1485" s="95" t="str" cm="1">
        <f t="array" ref="K1485">IF(OR($J$14 = "A",$J$14 = "B",$J$14 = "C"),IF(I1485="","",IF(LEN(I1485)&gt;2,_xlfn.IFS(ISNUMBER(SEARCH("_",I1485)),I1485,ISNUMBER(SEARCH(", ",I1485)),SUBSTITUTE(I1485,", ","_"),ISNUMBER(SEARCH("/ ",I1485)),SUBSTITUTE(I1485,"/ ","_"),ISNUMBER(SEARCH(",",I1485)),SUBSTITUTE(I1485,",","_"),ISNUMBER(SEARCH("/",I1485)),SUBSTITUTE(I1485,"/","_"),ISNUMBER(SEARCH("",I1485)),I1485),I1485)),IF(OR($J$14 = "J",$J$14 = "K"),"",IF(D1485="","",IF(LEN(D1485)&gt;2,_xlfn.IFS(ISNUMBER(SEARCH("_",D1485)),D1485,ISNUMBER(SEARCH(", ",D1485)),SUBSTITUTE(D1485,", ","_"),ISNUMBER(SEARCH("/ ",D1485)),SUBSTITUTE(D1485,"/ ","_"),ISNUMBER(SEARCH(",",D1485)),SUBSTITUTE(D1485,",","_"),ISNUMBER(SEARCH("/",D1485)),SUBSTITUTE(D1485,"/","_"),ISNUMBER(SEARCH("",D1485)),D1485),D1485))))</f>
        <v/>
      </c>
      <c r="L1485" s="1"/>
      <c r="M1485" s="1" t="str">
        <f t="shared" si="111"/>
        <v/>
      </c>
      <c r="N1485" s="94" t="str">
        <f>IF($L1485="None","",IF(ISERROR(VLOOKUP($L1485,Info!$B$4:$B$266,1,FALSE)),"",VLOOKUP($L1485,Info!$B$4:$L$266,5,FALSE)))</f>
        <v/>
      </c>
      <c r="O1485" s="94" t="str">
        <f>IF(K1485="","",IF(AND($J$12&lt;&gt;"ABC",N1485="3"),"BAC",IF(N1485="3","ABC",IF($J$12&lt;&gt;"ABC",IF($J$10="Standard",VLOOKUP(K1485,Info!$BE$4:$BF$481,2,FALSE),VLOOKUP(K1485,Info!$BI$4:$BJ$482,2,FALSE)),IF($J$10="Standard",VLOOKUP(K1485,Info!$AG$4:$AH$2994,2,FALSE),VLOOKUP(K1485,Info!$AK$4:$AL$2997,2,FALSE))))))</f>
        <v/>
      </c>
      <c r="P1485" s="94" t="str">
        <f>IF($L1485="None","",IF(ISERROR(VLOOKUP($L1485,Info!$B$4:$B$266,1,FALSE)),"",VLOOKUP($L1485,Info!$B$4:$L$266,3,FALSE)))</f>
        <v/>
      </c>
      <c r="Q1485" s="96" t="str">
        <f>IF($L1485="None","",IF(ISERROR(VLOOKUP($L1485,Info!$B$4:$B$266,1,FALSE)),"",VLOOKUP($L1485,Info!$B$4:$L$266,4,FALSE)))</f>
        <v/>
      </c>
      <c r="R1485" s="1"/>
      <c r="S1485" s="6" t="str">
        <f t="shared" si="112"/>
        <v/>
      </c>
      <c r="T1485" s="6" t="str">
        <f>IF($L1485="None","",IF(ISERROR(VLOOKUP($L1485,Info!$B$4:$B$266,1,FALSE)),"",VLOOKUP($L1485,Info!$B$4:$L$266,11,FALSE)))</f>
        <v/>
      </c>
      <c r="U1485" s="1"/>
      <c r="V1485" s="1"/>
      <c r="W1485" s="1"/>
      <c r="X1485" s="1" t="str">
        <f>IF($L1485="None","",IF(ISERROR(VLOOKUP($L1485,Info!$B$4:$B$266,1,FALSE)),"",IF(OR(W1485="Metallic Liquid Tight",W1485="Non-Metallic Liquid Tight",W1485="LSZH",W1485="Greenfield"),VLOOKUP($L1485,Info!$B$4:$L$266,7,FALSE),"N/A")))</f>
        <v/>
      </c>
      <c r="Y1485" s="1"/>
      <c r="Z1485" s="96" t="str">
        <f>IF($L1485="None","",IF(ISERROR(VLOOKUP($L1485,Info!$B$4:$B$266,1,FALSE)),"",VLOOKUP($L1485,Info!$B$4:$L$266,9,FALSE)))</f>
        <v/>
      </c>
      <c r="AA1485" s="96" t="str">
        <f>IF($L1485="None","",IF(ISERROR(VLOOKUP($L1485,Info!$B$4:$B$266,1,FALSE)),"",VLOOKUP($L1485,Info!$B$4:$L$266,8,FALSE)))</f>
        <v/>
      </c>
      <c r="AB1485" s="96" t="str">
        <f>IF($L1485="None","",IF(ISERROR(VLOOKUP($L1485,Info!$B$4:$B$266,1,FALSE)),"",VLOOKUP($L1485,Info!$B$4:$L$266,10,FALSE)))</f>
        <v/>
      </c>
      <c r="AC1485" s="1" t="str">
        <f>IF(W1485="SO Cable","Black,White",IF(O1485="","",IF(P1485="","",IF($J$12&lt;&gt;"ABC",IF(P1485&lt;="250",VLOOKUP(O1485,Info!$AZ$4:$BB$22,3,FALSE),VLOOKUP(O1485,Info!$AZ$23:$BB$39,3,FALSE)),IF(P1485&lt;="250",VLOOKUP(O1485,Info!$AO$4:$AQ$22,3,FALSE),VLOOKUP(O1485,Info!$AO$23:$AP$39,3,FALSE))))))</f>
        <v/>
      </c>
      <c r="AD1485" s="1"/>
      <c r="AE1485" s="1" t="str">
        <f>IF($L1485="None","",IF(ISERROR(VLOOKUP($L1485,Info!$B$4:$B$266,1,FALSE)),"",VLOOKUP($L1485,Info!$B$4:$L$266,4,FALSE)))</f>
        <v/>
      </c>
      <c r="AF1485" s="1" t="str">
        <f>IF($L1485="None","",IF(ISERROR(VLOOKUP($L1485,Info!$B$4:$B$266,1,FALSE)),"",VLOOKUP($L1485,Info!$B$4:$L$266,6,FALSE)))</f>
        <v/>
      </c>
      <c r="AG1485" s="1"/>
      <c r="AH1485" s="33" t="str" cm="1">
        <f t="array" ref="AH1485">IF(AND(L1485&lt;&gt;"",O1485&lt;&gt;"",R1485:S1485&lt;&gt;"",W1485:X1485&lt;&gt;"",Z1485:AA1485&lt;&gt;"",AC1485&lt;&gt;""),"Good","Bad")</f>
        <v>Bad</v>
      </c>
      <c r="AL1485" t="str" cm="1">
        <f t="array" ref="AL1485">IF(R1485&gt;0,_xlfn.IFS(COUNTIF($L$20:L1485,"&lt;&gt;")&lt;101,1,COUNTIF($L$20:L1485,"&lt;&gt;")&lt;201,2,COUNTIF($L$20:L1485,"&lt;&gt;")&lt;301,3,COUNTIF($L$20:L1485,"&lt;&gt;")&lt;401,4,COUNTIF($L$20:L1485,"&lt;&gt;")&lt;501,5,COUNTIF($L$20:L1485,"&lt;&gt;")&lt;601,6,COUNTIF($L$20:L1485,"&lt;&gt;")&lt;701,7,COUNTIF($L$20:L1485,"&lt;&gt;")&lt;801,8,COUNTIF($L$20:L1485,"&lt;&gt;")&lt;901,9,COUNTIF($L$20:L1485,"&lt;&gt;")&lt;1001,10,COUNTIF($L$20:L1485,"&lt;&gt;")&lt;1101,11,COUNTIF($L$20:L1485,"&lt;&gt;")&lt;1201,12,COUNTIF($L$20:L1485,"&lt;&gt;")&lt;1301,13,COUNTIF($L$20:L1485,"&lt;&gt;")&lt;1401,14,COUNTIF($L$20:L1485,"&lt;&gt;")&lt;1501,15,COUNTIF($L$20:L1485,"&lt;&gt;")&lt;1601,16,COUNTIF($L$20:L1485,"&lt;&gt;")&lt;1701,17,COUNTIF($L$20:L1485,"&lt;&gt;")&lt;1801,18,COUNTIF($L$20:L1485,"&lt;&gt;")&lt;1901,19,COUNTIF($L$20:L1485,"&lt;&gt;")&lt;2001,20,COUNTIF($L$20:L1485,"&lt;&gt;")&lt;2101,21,COUNTIF($L$20:L1485,"&lt;&gt;")&lt;2201,22,COUNTIF($L$20:L1485,"&lt;&gt;")&lt;2301,23,COUNTIF($L$20:L1485,"&lt;&gt;")&lt;2401,24,COUNTIF($L$20:L1485,"&lt;&gt;")&lt;2501,25,COUNTIF($L$20:L1485,"&lt;&gt;")&lt;2601,26,COUNTIF($L$20:L1485,"&lt;&gt;")&lt;2701,27,COUNTIF($L$20:L1485,"&lt;&gt;")&lt;2801,28,COUNTIF($L$20:L1485,"&lt;&gt;")&lt;2901,29,COUNTIF($L$20:L1485,"&lt;&gt;")&lt;3001,30),"")</f>
        <v/>
      </c>
      <c r="AM1485" t="str">
        <f t="shared" si="110"/>
        <v/>
      </c>
      <c r="AN1485" t="str">
        <f t="shared" si="114"/>
        <v/>
      </c>
      <c r="AP1485" t="str">
        <f t="shared" si="113"/>
        <v/>
      </c>
      <c r="AQ1485" t="str">
        <f>IF(AO1485="","",COUNTIFS(AM1485:$AM$3019,AO1485))</f>
        <v/>
      </c>
    </row>
    <row r="1486" spans="1:43" x14ac:dyDescent="0.25">
      <c r="A1486" s="6" t="str">
        <f>IF(COUNT($A$20:A1485)&lt;&gt;$B$4,IF(A1485="","",A1485+1),"")</f>
        <v/>
      </c>
      <c r="B1486" s="3"/>
      <c r="C1486" s="3"/>
      <c r="D1486" s="122"/>
      <c r="E1486" s="3"/>
      <c r="F1486" s="3"/>
      <c r="G1486" s="3"/>
      <c r="H1486" s="3"/>
      <c r="I1486" s="120"/>
      <c r="J1486" s="3"/>
      <c r="K1486" s="95" t="str" cm="1">
        <f t="array" ref="K1486">IF(OR($J$14 = "A",$J$14 = "B",$J$14 = "C"),IF(I1486="","",IF(LEN(I1486)&gt;2,_xlfn.IFS(ISNUMBER(SEARCH("_",I1486)),I1486,ISNUMBER(SEARCH(", ",I1486)),SUBSTITUTE(I1486,", ","_"),ISNUMBER(SEARCH("/ ",I1486)),SUBSTITUTE(I1486,"/ ","_"),ISNUMBER(SEARCH(",",I1486)),SUBSTITUTE(I1486,",","_"),ISNUMBER(SEARCH("/",I1486)),SUBSTITUTE(I1486,"/","_"),ISNUMBER(SEARCH("",I1486)),I1486),I1486)),IF(OR($J$14 = "J",$J$14 = "K"),"",IF(D1486="","",IF(LEN(D1486)&gt;2,_xlfn.IFS(ISNUMBER(SEARCH("_",D1486)),D1486,ISNUMBER(SEARCH(", ",D1486)),SUBSTITUTE(D1486,", ","_"),ISNUMBER(SEARCH("/ ",D1486)),SUBSTITUTE(D1486,"/ ","_"),ISNUMBER(SEARCH(",",D1486)),SUBSTITUTE(D1486,",","_"),ISNUMBER(SEARCH("/",D1486)),SUBSTITUTE(D1486,"/","_"),ISNUMBER(SEARCH("",D1486)),D1486),D1486))))</f>
        <v/>
      </c>
      <c r="L1486" s="1"/>
      <c r="M1486" s="1" t="str">
        <f t="shared" si="111"/>
        <v/>
      </c>
      <c r="N1486" s="94" t="str">
        <f>IF($L1486="None","",IF(ISERROR(VLOOKUP($L1486,Info!$B$4:$B$266,1,FALSE)),"",VLOOKUP($L1486,Info!$B$4:$L$266,5,FALSE)))</f>
        <v/>
      </c>
      <c r="O1486" s="94" t="str">
        <f>IF(K1486="","",IF(AND($J$12&lt;&gt;"ABC",N1486="3"),"BAC",IF(N1486="3","ABC",IF($J$12&lt;&gt;"ABC",IF($J$10="Standard",VLOOKUP(K1486,Info!$BE$4:$BF$481,2,FALSE),VLOOKUP(K1486,Info!$BI$4:$BJ$482,2,FALSE)),IF($J$10="Standard",VLOOKUP(K1486,Info!$AG$4:$AH$2994,2,FALSE),VLOOKUP(K1486,Info!$AK$4:$AL$2997,2,FALSE))))))</f>
        <v/>
      </c>
      <c r="P1486" s="94" t="str">
        <f>IF($L1486="None","",IF(ISERROR(VLOOKUP($L1486,Info!$B$4:$B$266,1,FALSE)),"",VLOOKUP($L1486,Info!$B$4:$L$266,3,FALSE)))</f>
        <v/>
      </c>
      <c r="Q1486" s="96" t="str">
        <f>IF($L1486="None","",IF(ISERROR(VLOOKUP($L1486,Info!$B$4:$B$266,1,FALSE)),"",VLOOKUP($L1486,Info!$B$4:$L$266,4,FALSE)))</f>
        <v/>
      </c>
      <c r="R1486" s="1"/>
      <c r="S1486" s="6" t="str">
        <f t="shared" si="112"/>
        <v/>
      </c>
      <c r="T1486" s="6" t="str">
        <f>IF($L1486="None","",IF(ISERROR(VLOOKUP($L1486,Info!$B$4:$B$266,1,FALSE)),"",VLOOKUP($L1486,Info!$B$4:$L$266,11,FALSE)))</f>
        <v/>
      </c>
      <c r="U1486" s="1"/>
      <c r="V1486" s="1"/>
      <c r="W1486" s="1"/>
      <c r="X1486" s="1" t="str">
        <f>IF($L1486="None","",IF(ISERROR(VLOOKUP($L1486,Info!$B$4:$B$266,1,FALSE)),"",IF(OR(W1486="Metallic Liquid Tight",W1486="Non-Metallic Liquid Tight",W1486="LSZH",W1486="Greenfield"),VLOOKUP($L1486,Info!$B$4:$L$266,7,FALSE),"N/A")))</f>
        <v/>
      </c>
      <c r="Y1486" s="1"/>
      <c r="Z1486" s="96" t="str">
        <f>IF($L1486="None","",IF(ISERROR(VLOOKUP($L1486,Info!$B$4:$B$266,1,FALSE)),"",VLOOKUP($L1486,Info!$B$4:$L$266,9,FALSE)))</f>
        <v/>
      </c>
      <c r="AA1486" s="96" t="str">
        <f>IF($L1486="None","",IF(ISERROR(VLOOKUP($L1486,Info!$B$4:$B$266,1,FALSE)),"",VLOOKUP($L1486,Info!$B$4:$L$266,8,FALSE)))</f>
        <v/>
      </c>
      <c r="AB1486" s="96" t="str">
        <f>IF($L1486="None","",IF(ISERROR(VLOOKUP($L1486,Info!$B$4:$B$266,1,FALSE)),"",VLOOKUP($L1486,Info!$B$4:$L$266,10,FALSE)))</f>
        <v/>
      </c>
      <c r="AC1486" s="1" t="str">
        <f>IF(W1486="SO Cable","Black,White",IF(O1486="","",IF(P1486="","",IF($J$12&lt;&gt;"ABC",IF(P1486&lt;="250",VLOOKUP(O1486,Info!$AZ$4:$BB$22,3,FALSE),VLOOKUP(O1486,Info!$AZ$23:$BB$39,3,FALSE)),IF(P1486&lt;="250",VLOOKUP(O1486,Info!$AO$4:$AQ$22,3,FALSE),VLOOKUP(O1486,Info!$AO$23:$AP$39,3,FALSE))))))</f>
        <v/>
      </c>
      <c r="AD1486" s="1"/>
      <c r="AE1486" s="1" t="str">
        <f>IF($L1486="None","",IF(ISERROR(VLOOKUP($L1486,Info!$B$4:$B$266,1,FALSE)),"",VLOOKUP($L1486,Info!$B$4:$L$266,4,FALSE)))</f>
        <v/>
      </c>
      <c r="AF1486" s="1" t="str">
        <f>IF($L1486="None","",IF(ISERROR(VLOOKUP($L1486,Info!$B$4:$B$266,1,FALSE)),"",VLOOKUP($L1486,Info!$B$4:$L$266,6,FALSE)))</f>
        <v/>
      </c>
      <c r="AG1486" s="1"/>
      <c r="AH1486" s="33" t="str" cm="1">
        <f t="array" ref="AH1486">IF(AND(L1486&lt;&gt;"",O1486&lt;&gt;"",R1486:S1486&lt;&gt;"",W1486:X1486&lt;&gt;"",Z1486:AA1486&lt;&gt;"",AC1486&lt;&gt;""),"Good","Bad")</f>
        <v>Bad</v>
      </c>
      <c r="AL1486" t="str" cm="1">
        <f t="array" ref="AL1486">IF(R1486&gt;0,_xlfn.IFS(COUNTIF($L$20:L1486,"&lt;&gt;")&lt;101,1,COUNTIF($L$20:L1486,"&lt;&gt;")&lt;201,2,COUNTIF($L$20:L1486,"&lt;&gt;")&lt;301,3,COUNTIF($L$20:L1486,"&lt;&gt;")&lt;401,4,COUNTIF($L$20:L1486,"&lt;&gt;")&lt;501,5,COUNTIF($L$20:L1486,"&lt;&gt;")&lt;601,6,COUNTIF($L$20:L1486,"&lt;&gt;")&lt;701,7,COUNTIF($L$20:L1486,"&lt;&gt;")&lt;801,8,COUNTIF($L$20:L1486,"&lt;&gt;")&lt;901,9,COUNTIF($L$20:L1486,"&lt;&gt;")&lt;1001,10,COUNTIF($L$20:L1486,"&lt;&gt;")&lt;1101,11,COUNTIF($L$20:L1486,"&lt;&gt;")&lt;1201,12,COUNTIF($L$20:L1486,"&lt;&gt;")&lt;1301,13,COUNTIF($L$20:L1486,"&lt;&gt;")&lt;1401,14,COUNTIF($L$20:L1486,"&lt;&gt;")&lt;1501,15,COUNTIF($L$20:L1486,"&lt;&gt;")&lt;1601,16,COUNTIF($L$20:L1486,"&lt;&gt;")&lt;1701,17,COUNTIF($L$20:L1486,"&lt;&gt;")&lt;1801,18,COUNTIF($L$20:L1486,"&lt;&gt;")&lt;1901,19,COUNTIF($L$20:L1486,"&lt;&gt;")&lt;2001,20,COUNTIF($L$20:L1486,"&lt;&gt;")&lt;2101,21,COUNTIF($L$20:L1486,"&lt;&gt;")&lt;2201,22,COUNTIF($L$20:L1486,"&lt;&gt;")&lt;2301,23,COUNTIF($L$20:L1486,"&lt;&gt;")&lt;2401,24,COUNTIF($L$20:L1486,"&lt;&gt;")&lt;2501,25,COUNTIF($L$20:L1486,"&lt;&gt;")&lt;2601,26,COUNTIF($L$20:L1486,"&lt;&gt;")&lt;2701,27,COUNTIF($L$20:L1486,"&lt;&gt;")&lt;2801,28,COUNTIF($L$20:L1486,"&lt;&gt;")&lt;2901,29,COUNTIF($L$20:L1486,"&lt;&gt;")&lt;3001,30),"")</f>
        <v/>
      </c>
      <c r="AM1486" t="str">
        <f t="shared" si="110"/>
        <v/>
      </c>
      <c r="AN1486" t="str">
        <f t="shared" si="114"/>
        <v/>
      </c>
      <c r="AP1486" t="str">
        <f t="shared" si="113"/>
        <v/>
      </c>
      <c r="AQ1486" t="str">
        <f>IF(AO1486="","",COUNTIFS(AM1486:$AM$3019,AO1486))</f>
        <v/>
      </c>
    </row>
    <row r="1487" spans="1:43" x14ac:dyDescent="0.25">
      <c r="A1487" s="6" t="str">
        <f>IF(COUNT($A$20:A1486)&lt;&gt;$B$4,IF(A1486="","",A1486+1),"")</f>
        <v/>
      </c>
      <c r="B1487" s="3"/>
      <c r="C1487" s="3"/>
      <c r="D1487" s="122"/>
      <c r="E1487" s="3"/>
      <c r="F1487" s="3"/>
      <c r="G1487" s="3"/>
      <c r="H1487" s="3"/>
      <c r="I1487" s="120"/>
      <c r="J1487" s="3"/>
      <c r="K1487" s="95" t="str" cm="1">
        <f t="array" ref="K1487">IF(OR($J$14 = "A",$J$14 = "B",$J$14 = "C"),IF(I1487="","",IF(LEN(I1487)&gt;2,_xlfn.IFS(ISNUMBER(SEARCH("_",I1487)),I1487,ISNUMBER(SEARCH(", ",I1487)),SUBSTITUTE(I1487,", ","_"),ISNUMBER(SEARCH("/ ",I1487)),SUBSTITUTE(I1487,"/ ","_"),ISNUMBER(SEARCH(",",I1487)),SUBSTITUTE(I1487,",","_"),ISNUMBER(SEARCH("/",I1487)),SUBSTITUTE(I1487,"/","_"),ISNUMBER(SEARCH("",I1487)),I1487),I1487)),IF(OR($J$14 = "J",$J$14 = "K"),"",IF(D1487="","",IF(LEN(D1487)&gt;2,_xlfn.IFS(ISNUMBER(SEARCH("_",D1487)),D1487,ISNUMBER(SEARCH(", ",D1487)),SUBSTITUTE(D1487,", ","_"),ISNUMBER(SEARCH("/ ",D1487)),SUBSTITUTE(D1487,"/ ","_"),ISNUMBER(SEARCH(",",D1487)),SUBSTITUTE(D1487,",","_"),ISNUMBER(SEARCH("/",D1487)),SUBSTITUTE(D1487,"/","_"),ISNUMBER(SEARCH("",D1487)),D1487),D1487))))</f>
        <v/>
      </c>
      <c r="L1487" s="1"/>
      <c r="M1487" s="1" t="str">
        <f t="shared" si="111"/>
        <v/>
      </c>
      <c r="N1487" s="94" t="str">
        <f>IF($L1487="None","",IF(ISERROR(VLOOKUP($L1487,Info!$B$4:$B$266,1,FALSE)),"",VLOOKUP($L1487,Info!$B$4:$L$266,5,FALSE)))</f>
        <v/>
      </c>
      <c r="O1487" s="94" t="str">
        <f>IF(K1487="","",IF(AND($J$12&lt;&gt;"ABC",N1487="3"),"BAC",IF(N1487="3","ABC",IF($J$12&lt;&gt;"ABC",IF($J$10="Standard",VLOOKUP(K1487,Info!$BE$4:$BF$481,2,FALSE),VLOOKUP(K1487,Info!$BI$4:$BJ$482,2,FALSE)),IF($J$10="Standard",VLOOKUP(K1487,Info!$AG$4:$AH$2994,2,FALSE),VLOOKUP(K1487,Info!$AK$4:$AL$2997,2,FALSE))))))</f>
        <v/>
      </c>
      <c r="P1487" s="94" t="str">
        <f>IF($L1487="None","",IF(ISERROR(VLOOKUP($L1487,Info!$B$4:$B$266,1,FALSE)),"",VLOOKUP($L1487,Info!$B$4:$L$266,3,FALSE)))</f>
        <v/>
      </c>
      <c r="Q1487" s="96" t="str">
        <f>IF($L1487="None","",IF(ISERROR(VLOOKUP($L1487,Info!$B$4:$B$266,1,FALSE)),"",VLOOKUP($L1487,Info!$B$4:$L$266,4,FALSE)))</f>
        <v/>
      </c>
      <c r="R1487" s="1"/>
      <c r="S1487" s="6" t="str">
        <f t="shared" si="112"/>
        <v/>
      </c>
      <c r="T1487" s="6" t="str">
        <f>IF($L1487="None","",IF(ISERROR(VLOOKUP($L1487,Info!$B$4:$B$266,1,FALSE)),"",VLOOKUP($L1487,Info!$B$4:$L$266,11,FALSE)))</f>
        <v/>
      </c>
      <c r="U1487" s="1"/>
      <c r="V1487" s="1"/>
      <c r="W1487" s="1"/>
      <c r="X1487" s="1" t="str">
        <f>IF($L1487="None","",IF(ISERROR(VLOOKUP($L1487,Info!$B$4:$B$266,1,FALSE)),"",IF(OR(W1487="Metallic Liquid Tight",W1487="Non-Metallic Liquid Tight",W1487="LSZH",W1487="Greenfield"),VLOOKUP($L1487,Info!$B$4:$L$266,7,FALSE),"N/A")))</f>
        <v/>
      </c>
      <c r="Y1487" s="1"/>
      <c r="Z1487" s="96" t="str">
        <f>IF($L1487="None","",IF(ISERROR(VLOOKUP($L1487,Info!$B$4:$B$266,1,FALSE)),"",VLOOKUP($L1487,Info!$B$4:$L$266,9,FALSE)))</f>
        <v/>
      </c>
      <c r="AA1487" s="96" t="str">
        <f>IF($L1487="None","",IF(ISERROR(VLOOKUP($L1487,Info!$B$4:$B$266,1,FALSE)),"",VLOOKUP($L1487,Info!$B$4:$L$266,8,FALSE)))</f>
        <v/>
      </c>
      <c r="AB1487" s="96" t="str">
        <f>IF($L1487="None","",IF(ISERROR(VLOOKUP($L1487,Info!$B$4:$B$266,1,FALSE)),"",VLOOKUP($L1487,Info!$B$4:$L$266,10,FALSE)))</f>
        <v/>
      </c>
      <c r="AC1487" s="1" t="str">
        <f>IF(W1487="SO Cable","Black,White",IF(O1487="","",IF(P1487="","",IF($J$12&lt;&gt;"ABC",IF(P1487&lt;="250",VLOOKUP(O1487,Info!$AZ$4:$BB$22,3,FALSE),VLOOKUP(O1487,Info!$AZ$23:$BB$39,3,FALSE)),IF(P1487&lt;="250",VLOOKUP(O1487,Info!$AO$4:$AQ$22,3,FALSE),VLOOKUP(O1487,Info!$AO$23:$AP$39,3,FALSE))))))</f>
        <v/>
      </c>
      <c r="AD1487" s="1"/>
      <c r="AE1487" s="1" t="str">
        <f>IF($L1487="None","",IF(ISERROR(VLOOKUP($L1487,Info!$B$4:$B$266,1,FALSE)),"",VLOOKUP($L1487,Info!$B$4:$L$266,4,FALSE)))</f>
        <v/>
      </c>
      <c r="AF1487" s="1" t="str">
        <f>IF($L1487="None","",IF(ISERROR(VLOOKUP($L1487,Info!$B$4:$B$266,1,FALSE)),"",VLOOKUP($L1487,Info!$B$4:$L$266,6,FALSE)))</f>
        <v/>
      </c>
      <c r="AG1487" s="1"/>
      <c r="AH1487" s="33" t="str" cm="1">
        <f t="array" ref="AH1487">IF(AND(L1487&lt;&gt;"",O1487&lt;&gt;"",R1487:S1487&lt;&gt;"",W1487:X1487&lt;&gt;"",Z1487:AA1487&lt;&gt;"",AC1487&lt;&gt;""),"Good","Bad")</f>
        <v>Bad</v>
      </c>
      <c r="AL1487" t="str" cm="1">
        <f t="array" ref="AL1487">IF(R1487&gt;0,_xlfn.IFS(COUNTIF($L$20:L1487,"&lt;&gt;")&lt;101,1,COUNTIF($L$20:L1487,"&lt;&gt;")&lt;201,2,COUNTIF($L$20:L1487,"&lt;&gt;")&lt;301,3,COUNTIF($L$20:L1487,"&lt;&gt;")&lt;401,4,COUNTIF($L$20:L1487,"&lt;&gt;")&lt;501,5,COUNTIF($L$20:L1487,"&lt;&gt;")&lt;601,6,COUNTIF($L$20:L1487,"&lt;&gt;")&lt;701,7,COUNTIF($L$20:L1487,"&lt;&gt;")&lt;801,8,COUNTIF($L$20:L1487,"&lt;&gt;")&lt;901,9,COUNTIF($L$20:L1487,"&lt;&gt;")&lt;1001,10,COUNTIF($L$20:L1487,"&lt;&gt;")&lt;1101,11,COUNTIF($L$20:L1487,"&lt;&gt;")&lt;1201,12,COUNTIF($L$20:L1487,"&lt;&gt;")&lt;1301,13,COUNTIF($L$20:L1487,"&lt;&gt;")&lt;1401,14,COUNTIF($L$20:L1487,"&lt;&gt;")&lt;1501,15,COUNTIF($L$20:L1487,"&lt;&gt;")&lt;1601,16,COUNTIF($L$20:L1487,"&lt;&gt;")&lt;1701,17,COUNTIF($L$20:L1487,"&lt;&gt;")&lt;1801,18,COUNTIF($L$20:L1487,"&lt;&gt;")&lt;1901,19,COUNTIF($L$20:L1487,"&lt;&gt;")&lt;2001,20,COUNTIF($L$20:L1487,"&lt;&gt;")&lt;2101,21,COUNTIF($L$20:L1487,"&lt;&gt;")&lt;2201,22,COUNTIF($L$20:L1487,"&lt;&gt;")&lt;2301,23,COUNTIF($L$20:L1487,"&lt;&gt;")&lt;2401,24,COUNTIF($L$20:L1487,"&lt;&gt;")&lt;2501,25,COUNTIF($L$20:L1487,"&lt;&gt;")&lt;2601,26,COUNTIF($L$20:L1487,"&lt;&gt;")&lt;2701,27,COUNTIF($L$20:L1487,"&lt;&gt;")&lt;2801,28,COUNTIF($L$20:L1487,"&lt;&gt;")&lt;2901,29,COUNTIF($L$20:L1487,"&lt;&gt;")&lt;3001,30),"")</f>
        <v/>
      </c>
      <c r="AM1487" t="str">
        <f t="shared" si="110"/>
        <v/>
      </c>
      <c r="AN1487" t="str">
        <f t="shared" si="114"/>
        <v/>
      </c>
      <c r="AP1487" t="str">
        <f t="shared" si="113"/>
        <v/>
      </c>
      <c r="AQ1487" t="str">
        <f>IF(AO1487="","",COUNTIFS(AM1487:$AM$3019,AO1487))</f>
        <v/>
      </c>
    </row>
    <row r="1488" spans="1:43" x14ac:dyDescent="0.25">
      <c r="A1488" s="6" t="str">
        <f>IF(COUNT($A$20:A1487)&lt;&gt;$B$4,IF(A1487="","",A1487+1),"")</f>
        <v/>
      </c>
      <c r="B1488" s="3"/>
      <c r="C1488" s="3"/>
      <c r="D1488" s="122"/>
      <c r="E1488" s="3"/>
      <c r="F1488" s="3"/>
      <c r="G1488" s="3"/>
      <c r="H1488" s="3"/>
      <c r="I1488" s="120"/>
      <c r="J1488" s="3"/>
      <c r="K1488" s="95" t="str" cm="1">
        <f t="array" ref="K1488">IF(OR($J$14 = "A",$J$14 = "B",$J$14 = "C"),IF(I1488="","",IF(LEN(I1488)&gt;2,_xlfn.IFS(ISNUMBER(SEARCH("_",I1488)),I1488,ISNUMBER(SEARCH(", ",I1488)),SUBSTITUTE(I1488,", ","_"),ISNUMBER(SEARCH("/ ",I1488)),SUBSTITUTE(I1488,"/ ","_"),ISNUMBER(SEARCH(",",I1488)),SUBSTITUTE(I1488,",","_"),ISNUMBER(SEARCH("/",I1488)),SUBSTITUTE(I1488,"/","_"),ISNUMBER(SEARCH("",I1488)),I1488),I1488)),IF(OR($J$14 = "J",$J$14 = "K"),"",IF(D1488="","",IF(LEN(D1488)&gt;2,_xlfn.IFS(ISNUMBER(SEARCH("_",D1488)),D1488,ISNUMBER(SEARCH(", ",D1488)),SUBSTITUTE(D1488,", ","_"),ISNUMBER(SEARCH("/ ",D1488)),SUBSTITUTE(D1488,"/ ","_"),ISNUMBER(SEARCH(",",D1488)),SUBSTITUTE(D1488,",","_"),ISNUMBER(SEARCH("/",D1488)),SUBSTITUTE(D1488,"/","_"),ISNUMBER(SEARCH("",D1488)),D1488),D1488))))</f>
        <v/>
      </c>
      <c r="L1488" s="1"/>
      <c r="M1488" s="1" t="str">
        <f t="shared" si="111"/>
        <v/>
      </c>
      <c r="N1488" s="94" t="str">
        <f>IF($L1488="None","",IF(ISERROR(VLOOKUP($L1488,Info!$B$4:$B$266,1,FALSE)),"",VLOOKUP($L1488,Info!$B$4:$L$266,5,FALSE)))</f>
        <v/>
      </c>
      <c r="O1488" s="94" t="str">
        <f>IF(K1488="","",IF(AND($J$12&lt;&gt;"ABC",N1488="3"),"BAC",IF(N1488="3","ABC",IF($J$12&lt;&gt;"ABC",IF($J$10="Standard",VLOOKUP(K1488,Info!$BE$4:$BF$481,2,FALSE),VLOOKUP(K1488,Info!$BI$4:$BJ$482,2,FALSE)),IF($J$10="Standard",VLOOKUP(K1488,Info!$AG$4:$AH$2994,2,FALSE),VLOOKUP(K1488,Info!$AK$4:$AL$2997,2,FALSE))))))</f>
        <v/>
      </c>
      <c r="P1488" s="94" t="str">
        <f>IF($L1488="None","",IF(ISERROR(VLOOKUP($L1488,Info!$B$4:$B$266,1,FALSE)),"",VLOOKUP($L1488,Info!$B$4:$L$266,3,FALSE)))</f>
        <v/>
      </c>
      <c r="Q1488" s="96" t="str">
        <f>IF($L1488="None","",IF(ISERROR(VLOOKUP($L1488,Info!$B$4:$B$266,1,FALSE)),"",VLOOKUP($L1488,Info!$B$4:$L$266,4,FALSE)))</f>
        <v/>
      </c>
      <c r="R1488" s="1"/>
      <c r="S1488" s="6" t="str">
        <f t="shared" si="112"/>
        <v/>
      </c>
      <c r="T1488" s="6" t="str">
        <f>IF($L1488="None","",IF(ISERROR(VLOOKUP($L1488,Info!$B$4:$B$266,1,FALSE)),"",VLOOKUP($L1488,Info!$B$4:$L$266,11,FALSE)))</f>
        <v/>
      </c>
      <c r="U1488" s="1"/>
      <c r="V1488" s="1"/>
      <c r="W1488" s="1"/>
      <c r="X1488" s="1" t="str">
        <f>IF($L1488="None","",IF(ISERROR(VLOOKUP($L1488,Info!$B$4:$B$266,1,FALSE)),"",IF(OR(W1488="Metallic Liquid Tight",W1488="Non-Metallic Liquid Tight",W1488="LSZH",W1488="Greenfield"),VLOOKUP($L1488,Info!$B$4:$L$266,7,FALSE),"N/A")))</f>
        <v/>
      </c>
      <c r="Y1488" s="1"/>
      <c r="Z1488" s="96" t="str">
        <f>IF($L1488="None","",IF(ISERROR(VLOOKUP($L1488,Info!$B$4:$B$266,1,FALSE)),"",VLOOKUP($L1488,Info!$B$4:$L$266,9,FALSE)))</f>
        <v/>
      </c>
      <c r="AA1488" s="96" t="str">
        <f>IF($L1488="None","",IF(ISERROR(VLOOKUP($L1488,Info!$B$4:$B$266,1,FALSE)),"",VLOOKUP($L1488,Info!$B$4:$L$266,8,FALSE)))</f>
        <v/>
      </c>
      <c r="AB1488" s="96" t="str">
        <f>IF($L1488="None","",IF(ISERROR(VLOOKUP($L1488,Info!$B$4:$B$266,1,FALSE)),"",VLOOKUP($L1488,Info!$B$4:$L$266,10,FALSE)))</f>
        <v/>
      </c>
      <c r="AC1488" s="1" t="str">
        <f>IF(W1488="SO Cable","Black,White",IF(O1488="","",IF(P1488="","",IF($J$12&lt;&gt;"ABC",IF(P1488&lt;="250",VLOOKUP(O1488,Info!$AZ$4:$BB$22,3,FALSE),VLOOKUP(O1488,Info!$AZ$23:$BB$39,3,FALSE)),IF(P1488&lt;="250",VLOOKUP(O1488,Info!$AO$4:$AQ$22,3,FALSE),VLOOKUP(O1488,Info!$AO$23:$AP$39,3,FALSE))))))</f>
        <v/>
      </c>
      <c r="AD1488" s="1"/>
      <c r="AE1488" s="1" t="str">
        <f>IF($L1488="None","",IF(ISERROR(VLOOKUP($L1488,Info!$B$4:$B$266,1,FALSE)),"",VLOOKUP($L1488,Info!$B$4:$L$266,4,FALSE)))</f>
        <v/>
      </c>
      <c r="AF1488" s="1" t="str">
        <f>IF($L1488="None","",IF(ISERROR(VLOOKUP($L1488,Info!$B$4:$B$266,1,FALSE)),"",VLOOKUP($L1488,Info!$B$4:$L$266,6,FALSE)))</f>
        <v/>
      </c>
      <c r="AG1488" s="1"/>
      <c r="AH1488" s="33" t="str" cm="1">
        <f t="array" ref="AH1488">IF(AND(L1488&lt;&gt;"",O1488&lt;&gt;"",R1488:S1488&lt;&gt;"",W1488:X1488&lt;&gt;"",Z1488:AA1488&lt;&gt;"",AC1488&lt;&gt;""),"Good","Bad")</f>
        <v>Bad</v>
      </c>
      <c r="AL1488" t="str" cm="1">
        <f t="array" ref="AL1488">IF(R1488&gt;0,_xlfn.IFS(COUNTIF($L$20:L1488,"&lt;&gt;")&lt;101,1,COUNTIF($L$20:L1488,"&lt;&gt;")&lt;201,2,COUNTIF($L$20:L1488,"&lt;&gt;")&lt;301,3,COUNTIF($L$20:L1488,"&lt;&gt;")&lt;401,4,COUNTIF($L$20:L1488,"&lt;&gt;")&lt;501,5,COUNTIF($L$20:L1488,"&lt;&gt;")&lt;601,6,COUNTIF($L$20:L1488,"&lt;&gt;")&lt;701,7,COUNTIF($L$20:L1488,"&lt;&gt;")&lt;801,8,COUNTIF($L$20:L1488,"&lt;&gt;")&lt;901,9,COUNTIF($L$20:L1488,"&lt;&gt;")&lt;1001,10,COUNTIF($L$20:L1488,"&lt;&gt;")&lt;1101,11,COUNTIF($L$20:L1488,"&lt;&gt;")&lt;1201,12,COUNTIF($L$20:L1488,"&lt;&gt;")&lt;1301,13,COUNTIF($L$20:L1488,"&lt;&gt;")&lt;1401,14,COUNTIF($L$20:L1488,"&lt;&gt;")&lt;1501,15,COUNTIF($L$20:L1488,"&lt;&gt;")&lt;1601,16,COUNTIF($L$20:L1488,"&lt;&gt;")&lt;1701,17,COUNTIF($L$20:L1488,"&lt;&gt;")&lt;1801,18,COUNTIF($L$20:L1488,"&lt;&gt;")&lt;1901,19,COUNTIF($L$20:L1488,"&lt;&gt;")&lt;2001,20,COUNTIF($L$20:L1488,"&lt;&gt;")&lt;2101,21,COUNTIF($L$20:L1488,"&lt;&gt;")&lt;2201,22,COUNTIF($L$20:L1488,"&lt;&gt;")&lt;2301,23,COUNTIF($L$20:L1488,"&lt;&gt;")&lt;2401,24,COUNTIF($L$20:L1488,"&lt;&gt;")&lt;2501,25,COUNTIF($L$20:L1488,"&lt;&gt;")&lt;2601,26,COUNTIF($L$20:L1488,"&lt;&gt;")&lt;2701,27,COUNTIF($L$20:L1488,"&lt;&gt;")&lt;2801,28,COUNTIF($L$20:L1488,"&lt;&gt;")&lt;2901,29,COUNTIF($L$20:L1488,"&lt;&gt;")&lt;3001,30),"")</f>
        <v/>
      </c>
      <c r="AM1488" t="str">
        <f t="shared" si="110"/>
        <v/>
      </c>
      <c r="AN1488" t="str">
        <f t="shared" si="114"/>
        <v/>
      </c>
      <c r="AP1488" t="str">
        <f t="shared" si="113"/>
        <v/>
      </c>
      <c r="AQ1488" t="str">
        <f>IF(AO1488="","",COUNTIFS(AM1488:$AM$3019,AO1488))</f>
        <v/>
      </c>
    </row>
    <row r="1489" spans="1:43" x14ac:dyDescent="0.25">
      <c r="A1489" s="6" t="str">
        <f>IF(COUNT($A$20:A1488)&lt;&gt;$B$4,IF(A1488="","",A1488+1),"")</f>
        <v/>
      </c>
      <c r="B1489" s="3"/>
      <c r="C1489" s="3"/>
      <c r="D1489" s="122"/>
      <c r="E1489" s="3"/>
      <c r="F1489" s="3"/>
      <c r="G1489" s="3"/>
      <c r="H1489" s="3"/>
      <c r="I1489" s="120"/>
      <c r="J1489" s="3"/>
      <c r="K1489" s="95" t="str" cm="1">
        <f t="array" ref="K1489">IF(OR($J$14 = "A",$J$14 = "B",$J$14 = "C"),IF(I1489="","",IF(LEN(I1489)&gt;2,_xlfn.IFS(ISNUMBER(SEARCH("_",I1489)),I1489,ISNUMBER(SEARCH(", ",I1489)),SUBSTITUTE(I1489,", ","_"),ISNUMBER(SEARCH("/ ",I1489)),SUBSTITUTE(I1489,"/ ","_"),ISNUMBER(SEARCH(",",I1489)),SUBSTITUTE(I1489,",","_"),ISNUMBER(SEARCH("/",I1489)),SUBSTITUTE(I1489,"/","_"),ISNUMBER(SEARCH("",I1489)),I1489),I1489)),IF(OR($J$14 = "J",$J$14 = "K"),"",IF(D1489="","",IF(LEN(D1489)&gt;2,_xlfn.IFS(ISNUMBER(SEARCH("_",D1489)),D1489,ISNUMBER(SEARCH(", ",D1489)),SUBSTITUTE(D1489,", ","_"),ISNUMBER(SEARCH("/ ",D1489)),SUBSTITUTE(D1489,"/ ","_"),ISNUMBER(SEARCH(",",D1489)),SUBSTITUTE(D1489,",","_"),ISNUMBER(SEARCH("/",D1489)),SUBSTITUTE(D1489,"/","_"),ISNUMBER(SEARCH("",D1489)),D1489),D1489))))</f>
        <v/>
      </c>
      <c r="L1489" s="1"/>
      <c r="M1489" s="1" t="str">
        <f t="shared" si="111"/>
        <v/>
      </c>
      <c r="N1489" s="94" t="str">
        <f>IF($L1489="None","",IF(ISERROR(VLOOKUP($L1489,Info!$B$4:$B$266,1,FALSE)),"",VLOOKUP($L1489,Info!$B$4:$L$266,5,FALSE)))</f>
        <v/>
      </c>
      <c r="O1489" s="94" t="str">
        <f>IF(K1489="","",IF(AND($J$12&lt;&gt;"ABC",N1489="3"),"BAC",IF(N1489="3","ABC",IF($J$12&lt;&gt;"ABC",IF($J$10="Standard",VLOOKUP(K1489,Info!$BE$4:$BF$481,2,FALSE),VLOOKUP(K1489,Info!$BI$4:$BJ$482,2,FALSE)),IF($J$10="Standard",VLOOKUP(K1489,Info!$AG$4:$AH$2994,2,FALSE),VLOOKUP(K1489,Info!$AK$4:$AL$2997,2,FALSE))))))</f>
        <v/>
      </c>
      <c r="P1489" s="94" t="str">
        <f>IF($L1489="None","",IF(ISERROR(VLOOKUP($L1489,Info!$B$4:$B$266,1,FALSE)),"",VLOOKUP($L1489,Info!$B$4:$L$266,3,FALSE)))</f>
        <v/>
      </c>
      <c r="Q1489" s="96" t="str">
        <f>IF($L1489="None","",IF(ISERROR(VLOOKUP($L1489,Info!$B$4:$B$266,1,FALSE)),"",VLOOKUP($L1489,Info!$B$4:$L$266,4,FALSE)))</f>
        <v/>
      </c>
      <c r="R1489" s="1"/>
      <c r="S1489" s="6" t="str">
        <f t="shared" si="112"/>
        <v/>
      </c>
      <c r="T1489" s="6" t="str">
        <f>IF($L1489="None","",IF(ISERROR(VLOOKUP($L1489,Info!$B$4:$B$266,1,FALSE)),"",VLOOKUP($L1489,Info!$B$4:$L$266,11,FALSE)))</f>
        <v/>
      </c>
      <c r="U1489" s="1"/>
      <c r="V1489" s="1"/>
      <c r="W1489" s="1"/>
      <c r="X1489" s="1" t="str">
        <f>IF($L1489="None","",IF(ISERROR(VLOOKUP($L1489,Info!$B$4:$B$266,1,FALSE)),"",IF(OR(W1489="Metallic Liquid Tight",W1489="Non-Metallic Liquid Tight",W1489="LSZH",W1489="Greenfield"),VLOOKUP($L1489,Info!$B$4:$L$266,7,FALSE),"N/A")))</f>
        <v/>
      </c>
      <c r="Y1489" s="1"/>
      <c r="Z1489" s="96" t="str">
        <f>IF($L1489="None","",IF(ISERROR(VLOOKUP($L1489,Info!$B$4:$B$266,1,FALSE)),"",VLOOKUP($L1489,Info!$B$4:$L$266,9,FALSE)))</f>
        <v/>
      </c>
      <c r="AA1489" s="96" t="str">
        <f>IF($L1489="None","",IF(ISERROR(VLOOKUP($L1489,Info!$B$4:$B$266,1,FALSE)),"",VLOOKUP($L1489,Info!$B$4:$L$266,8,FALSE)))</f>
        <v/>
      </c>
      <c r="AB1489" s="96" t="str">
        <f>IF($L1489="None","",IF(ISERROR(VLOOKUP($L1489,Info!$B$4:$B$266,1,FALSE)),"",VLOOKUP($L1489,Info!$B$4:$L$266,10,FALSE)))</f>
        <v/>
      </c>
      <c r="AC1489" s="1" t="str">
        <f>IF(W1489="SO Cable","Black,White",IF(O1489="","",IF(P1489="","",IF($J$12&lt;&gt;"ABC",IF(P1489&lt;="250",VLOOKUP(O1489,Info!$AZ$4:$BB$22,3,FALSE),VLOOKUP(O1489,Info!$AZ$23:$BB$39,3,FALSE)),IF(P1489&lt;="250",VLOOKUP(O1489,Info!$AO$4:$AQ$22,3,FALSE),VLOOKUP(O1489,Info!$AO$23:$AP$39,3,FALSE))))))</f>
        <v/>
      </c>
      <c r="AD1489" s="1"/>
      <c r="AE1489" s="1" t="str">
        <f>IF($L1489="None","",IF(ISERROR(VLOOKUP($L1489,Info!$B$4:$B$266,1,FALSE)),"",VLOOKUP($L1489,Info!$B$4:$L$266,4,FALSE)))</f>
        <v/>
      </c>
      <c r="AF1489" s="1" t="str">
        <f>IF($L1489="None","",IF(ISERROR(VLOOKUP($L1489,Info!$B$4:$B$266,1,FALSE)),"",VLOOKUP($L1489,Info!$B$4:$L$266,6,FALSE)))</f>
        <v/>
      </c>
      <c r="AG1489" s="1"/>
      <c r="AH1489" s="33" t="str" cm="1">
        <f t="array" ref="AH1489">IF(AND(L1489&lt;&gt;"",O1489&lt;&gt;"",R1489:S1489&lt;&gt;"",W1489:X1489&lt;&gt;"",Z1489:AA1489&lt;&gt;"",AC1489&lt;&gt;""),"Good","Bad")</f>
        <v>Bad</v>
      </c>
      <c r="AL1489" t="str" cm="1">
        <f t="array" ref="AL1489">IF(R1489&gt;0,_xlfn.IFS(COUNTIF($L$20:L1489,"&lt;&gt;")&lt;101,1,COUNTIF($L$20:L1489,"&lt;&gt;")&lt;201,2,COUNTIF($L$20:L1489,"&lt;&gt;")&lt;301,3,COUNTIF($L$20:L1489,"&lt;&gt;")&lt;401,4,COUNTIF($L$20:L1489,"&lt;&gt;")&lt;501,5,COUNTIF($L$20:L1489,"&lt;&gt;")&lt;601,6,COUNTIF($L$20:L1489,"&lt;&gt;")&lt;701,7,COUNTIF($L$20:L1489,"&lt;&gt;")&lt;801,8,COUNTIF($L$20:L1489,"&lt;&gt;")&lt;901,9,COUNTIF($L$20:L1489,"&lt;&gt;")&lt;1001,10,COUNTIF($L$20:L1489,"&lt;&gt;")&lt;1101,11,COUNTIF($L$20:L1489,"&lt;&gt;")&lt;1201,12,COUNTIF($L$20:L1489,"&lt;&gt;")&lt;1301,13,COUNTIF($L$20:L1489,"&lt;&gt;")&lt;1401,14,COUNTIF($L$20:L1489,"&lt;&gt;")&lt;1501,15,COUNTIF($L$20:L1489,"&lt;&gt;")&lt;1601,16,COUNTIF($L$20:L1489,"&lt;&gt;")&lt;1701,17,COUNTIF($L$20:L1489,"&lt;&gt;")&lt;1801,18,COUNTIF($L$20:L1489,"&lt;&gt;")&lt;1901,19,COUNTIF($L$20:L1489,"&lt;&gt;")&lt;2001,20,COUNTIF($L$20:L1489,"&lt;&gt;")&lt;2101,21,COUNTIF($L$20:L1489,"&lt;&gt;")&lt;2201,22,COUNTIF($L$20:L1489,"&lt;&gt;")&lt;2301,23,COUNTIF($L$20:L1489,"&lt;&gt;")&lt;2401,24,COUNTIF($L$20:L1489,"&lt;&gt;")&lt;2501,25,COUNTIF($L$20:L1489,"&lt;&gt;")&lt;2601,26,COUNTIF($L$20:L1489,"&lt;&gt;")&lt;2701,27,COUNTIF($L$20:L1489,"&lt;&gt;")&lt;2801,28,COUNTIF($L$20:L1489,"&lt;&gt;")&lt;2901,29,COUNTIF($L$20:L1489,"&lt;&gt;")&lt;3001,30),"")</f>
        <v/>
      </c>
      <c r="AM1489" t="str">
        <f t="shared" si="110"/>
        <v/>
      </c>
      <c r="AN1489" t="str">
        <f t="shared" si="114"/>
        <v/>
      </c>
      <c r="AP1489" t="str">
        <f t="shared" si="113"/>
        <v/>
      </c>
      <c r="AQ1489" t="str">
        <f>IF(AO1489="","",COUNTIFS(AM1489:$AM$3019,AO1489))</f>
        <v/>
      </c>
    </row>
    <row r="1490" spans="1:43" x14ac:dyDescent="0.25">
      <c r="A1490" s="6" t="str">
        <f>IF(COUNT($A$20:A1489)&lt;&gt;$B$4,IF(A1489="","",A1489+1),"")</f>
        <v/>
      </c>
      <c r="B1490" s="3"/>
      <c r="C1490" s="3"/>
      <c r="D1490" s="122"/>
      <c r="E1490" s="3"/>
      <c r="F1490" s="3"/>
      <c r="G1490" s="3"/>
      <c r="H1490" s="3"/>
      <c r="I1490" s="120"/>
      <c r="J1490" s="3"/>
      <c r="K1490" s="95" t="str" cm="1">
        <f t="array" ref="K1490">IF(OR($J$14 = "A",$J$14 = "B",$J$14 = "C"),IF(I1490="","",IF(LEN(I1490)&gt;2,_xlfn.IFS(ISNUMBER(SEARCH("_",I1490)),I1490,ISNUMBER(SEARCH(", ",I1490)),SUBSTITUTE(I1490,", ","_"),ISNUMBER(SEARCH("/ ",I1490)),SUBSTITUTE(I1490,"/ ","_"),ISNUMBER(SEARCH(",",I1490)),SUBSTITUTE(I1490,",","_"),ISNUMBER(SEARCH("/",I1490)),SUBSTITUTE(I1490,"/","_"),ISNUMBER(SEARCH("",I1490)),I1490),I1490)),IF(OR($J$14 = "J",$J$14 = "K"),"",IF(D1490="","",IF(LEN(D1490)&gt;2,_xlfn.IFS(ISNUMBER(SEARCH("_",D1490)),D1490,ISNUMBER(SEARCH(", ",D1490)),SUBSTITUTE(D1490,", ","_"),ISNUMBER(SEARCH("/ ",D1490)),SUBSTITUTE(D1490,"/ ","_"),ISNUMBER(SEARCH(",",D1490)),SUBSTITUTE(D1490,",","_"),ISNUMBER(SEARCH("/",D1490)),SUBSTITUTE(D1490,"/","_"),ISNUMBER(SEARCH("",D1490)),D1490),D1490))))</f>
        <v/>
      </c>
      <c r="L1490" s="1"/>
      <c r="M1490" s="1" t="str">
        <f t="shared" si="111"/>
        <v/>
      </c>
      <c r="N1490" s="94" t="str">
        <f>IF($L1490="None","",IF(ISERROR(VLOOKUP($L1490,Info!$B$4:$B$266,1,FALSE)),"",VLOOKUP($L1490,Info!$B$4:$L$266,5,FALSE)))</f>
        <v/>
      </c>
      <c r="O1490" s="94" t="str">
        <f>IF(K1490="","",IF(AND($J$12&lt;&gt;"ABC",N1490="3"),"BAC",IF(N1490="3","ABC",IF($J$12&lt;&gt;"ABC",IF($J$10="Standard",VLOOKUP(K1490,Info!$BE$4:$BF$481,2,FALSE),VLOOKUP(K1490,Info!$BI$4:$BJ$482,2,FALSE)),IF($J$10="Standard",VLOOKUP(K1490,Info!$AG$4:$AH$2994,2,FALSE),VLOOKUP(K1490,Info!$AK$4:$AL$2997,2,FALSE))))))</f>
        <v/>
      </c>
      <c r="P1490" s="94" t="str">
        <f>IF($L1490="None","",IF(ISERROR(VLOOKUP($L1490,Info!$B$4:$B$266,1,FALSE)),"",VLOOKUP($L1490,Info!$B$4:$L$266,3,FALSE)))</f>
        <v/>
      </c>
      <c r="Q1490" s="96" t="str">
        <f>IF($L1490="None","",IF(ISERROR(VLOOKUP($L1490,Info!$B$4:$B$266,1,FALSE)),"",VLOOKUP($L1490,Info!$B$4:$L$266,4,FALSE)))</f>
        <v/>
      </c>
      <c r="R1490" s="1"/>
      <c r="S1490" s="6" t="str">
        <f t="shared" si="112"/>
        <v/>
      </c>
      <c r="T1490" s="6" t="str">
        <f>IF($L1490="None","",IF(ISERROR(VLOOKUP($L1490,Info!$B$4:$B$266,1,FALSE)),"",VLOOKUP($L1490,Info!$B$4:$L$266,11,FALSE)))</f>
        <v/>
      </c>
      <c r="U1490" s="1"/>
      <c r="V1490" s="1"/>
      <c r="W1490" s="1"/>
      <c r="X1490" s="1" t="str">
        <f>IF($L1490="None","",IF(ISERROR(VLOOKUP($L1490,Info!$B$4:$B$266,1,FALSE)),"",IF(OR(W1490="Metallic Liquid Tight",W1490="Non-Metallic Liquid Tight",W1490="LSZH",W1490="Greenfield"),VLOOKUP($L1490,Info!$B$4:$L$266,7,FALSE),"N/A")))</f>
        <v/>
      </c>
      <c r="Y1490" s="1"/>
      <c r="Z1490" s="96" t="str">
        <f>IF($L1490="None","",IF(ISERROR(VLOOKUP($L1490,Info!$B$4:$B$266,1,FALSE)),"",VLOOKUP($L1490,Info!$B$4:$L$266,9,FALSE)))</f>
        <v/>
      </c>
      <c r="AA1490" s="96" t="str">
        <f>IF($L1490="None","",IF(ISERROR(VLOOKUP($L1490,Info!$B$4:$B$266,1,FALSE)),"",VLOOKUP($L1490,Info!$B$4:$L$266,8,FALSE)))</f>
        <v/>
      </c>
      <c r="AB1490" s="96" t="str">
        <f>IF($L1490="None","",IF(ISERROR(VLOOKUP($L1490,Info!$B$4:$B$266,1,FALSE)),"",VLOOKUP($L1490,Info!$B$4:$L$266,10,FALSE)))</f>
        <v/>
      </c>
      <c r="AC1490" s="1" t="str">
        <f>IF(W1490="SO Cable","Black,White",IF(O1490="","",IF(P1490="","",IF($J$12&lt;&gt;"ABC",IF(P1490&lt;="250",VLOOKUP(O1490,Info!$AZ$4:$BB$22,3,FALSE),VLOOKUP(O1490,Info!$AZ$23:$BB$39,3,FALSE)),IF(P1490&lt;="250",VLOOKUP(O1490,Info!$AO$4:$AQ$22,3,FALSE),VLOOKUP(O1490,Info!$AO$23:$AP$39,3,FALSE))))))</f>
        <v/>
      </c>
      <c r="AD1490" s="1"/>
      <c r="AE1490" s="1" t="str">
        <f>IF($L1490="None","",IF(ISERROR(VLOOKUP($L1490,Info!$B$4:$B$266,1,FALSE)),"",VLOOKUP($L1490,Info!$B$4:$L$266,4,FALSE)))</f>
        <v/>
      </c>
      <c r="AF1490" s="1" t="str">
        <f>IF($L1490="None","",IF(ISERROR(VLOOKUP($L1490,Info!$B$4:$B$266,1,FALSE)),"",VLOOKUP($L1490,Info!$B$4:$L$266,6,FALSE)))</f>
        <v/>
      </c>
      <c r="AG1490" s="1"/>
      <c r="AH1490" s="33" t="str" cm="1">
        <f t="array" ref="AH1490">IF(AND(L1490&lt;&gt;"",O1490&lt;&gt;"",R1490:S1490&lt;&gt;"",W1490:X1490&lt;&gt;"",Z1490:AA1490&lt;&gt;"",AC1490&lt;&gt;""),"Good","Bad")</f>
        <v>Bad</v>
      </c>
      <c r="AL1490" t="str" cm="1">
        <f t="array" ref="AL1490">IF(R1490&gt;0,_xlfn.IFS(COUNTIF($L$20:L1490,"&lt;&gt;")&lt;101,1,COUNTIF($L$20:L1490,"&lt;&gt;")&lt;201,2,COUNTIF($L$20:L1490,"&lt;&gt;")&lt;301,3,COUNTIF($L$20:L1490,"&lt;&gt;")&lt;401,4,COUNTIF($L$20:L1490,"&lt;&gt;")&lt;501,5,COUNTIF($L$20:L1490,"&lt;&gt;")&lt;601,6,COUNTIF($L$20:L1490,"&lt;&gt;")&lt;701,7,COUNTIF($L$20:L1490,"&lt;&gt;")&lt;801,8,COUNTIF($L$20:L1490,"&lt;&gt;")&lt;901,9,COUNTIF($L$20:L1490,"&lt;&gt;")&lt;1001,10,COUNTIF($L$20:L1490,"&lt;&gt;")&lt;1101,11,COUNTIF($L$20:L1490,"&lt;&gt;")&lt;1201,12,COUNTIF($L$20:L1490,"&lt;&gt;")&lt;1301,13,COUNTIF($L$20:L1490,"&lt;&gt;")&lt;1401,14,COUNTIF($L$20:L1490,"&lt;&gt;")&lt;1501,15,COUNTIF($L$20:L1490,"&lt;&gt;")&lt;1601,16,COUNTIF($L$20:L1490,"&lt;&gt;")&lt;1701,17,COUNTIF($L$20:L1490,"&lt;&gt;")&lt;1801,18,COUNTIF($L$20:L1490,"&lt;&gt;")&lt;1901,19,COUNTIF($L$20:L1490,"&lt;&gt;")&lt;2001,20,COUNTIF($L$20:L1490,"&lt;&gt;")&lt;2101,21,COUNTIF($L$20:L1490,"&lt;&gt;")&lt;2201,22,COUNTIF($L$20:L1490,"&lt;&gt;")&lt;2301,23,COUNTIF($L$20:L1490,"&lt;&gt;")&lt;2401,24,COUNTIF($L$20:L1490,"&lt;&gt;")&lt;2501,25,COUNTIF($L$20:L1490,"&lt;&gt;")&lt;2601,26,COUNTIF($L$20:L1490,"&lt;&gt;")&lt;2701,27,COUNTIF($L$20:L1490,"&lt;&gt;")&lt;2801,28,COUNTIF($L$20:L1490,"&lt;&gt;")&lt;2901,29,COUNTIF($L$20:L1490,"&lt;&gt;")&lt;3001,30),"")</f>
        <v/>
      </c>
      <c r="AM1490" t="str">
        <f t="shared" si="110"/>
        <v/>
      </c>
      <c r="AN1490" t="str">
        <f t="shared" si="114"/>
        <v/>
      </c>
      <c r="AP1490" t="str">
        <f t="shared" si="113"/>
        <v/>
      </c>
      <c r="AQ1490" t="str">
        <f>IF(AO1490="","",COUNTIFS(AM1490:$AM$3019,AO1490))</f>
        <v/>
      </c>
    </row>
    <row r="1491" spans="1:43" x14ac:dyDescent="0.25">
      <c r="A1491" s="6" t="str">
        <f>IF(COUNT($A$20:A1490)&lt;&gt;$B$4,IF(A1490="","",A1490+1),"")</f>
        <v/>
      </c>
      <c r="B1491" s="3"/>
      <c r="C1491" s="3"/>
      <c r="D1491" s="122"/>
      <c r="E1491" s="3"/>
      <c r="F1491" s="3"/>
      <c r="G1491" s="3"/>
      <c r="H1491" s="3"/>
      <c r="I1491" s="120"/>
      <c r="J1491" s="3"/>
      <c r="K1491" s="95" t="str" cm="1">
        <f t="array" ref="K1491">IF(OR($J$14 = "A",$J$14 = "B",$J$14 = "C"),IF(I1491="","",IF(LEN(I1491)&gt;2,_xlfn.IFS(ISNUMBER(SEARCH("_",I1491)),I1491,ISNUMBER(SEARCH(", ",I1491)),SUBSTITUTE(I1491,", ","_"),ISNUMBER(SEARCH("/ ",I1491)),SUBSTITUTE(I1491,"/ ","_"),ISNUMBER(SEARCH(",",I1491)),SUBSTITUTE(I1491,",","_"),ISNUMBER(SEARCH("/",I1491)),SUBSTITUTE(I1491,"/","_"),ISNUMBER(SEARCH("",I1491)),I1491),I1491)),IF(OR($J$14 = "J",$J$14 = "K"),"",IF(D1491="","",IF(LEN(D1491)&gt;2,_xlfn.IFS(ISNUMBER(SEARCH("_",D1491)),D1491,ISNUMBER(SEARCH(", ",D1491)),SUBSTITUTE(D1491,", ","_"),ISNUMBER(SEARCH("/ ",D1491)),SUBSTITUTE(D1491,"/ ","_"),ISNUMBER(SEARCH(",",D1491)),SUBSTITUTE(D1491,",","_"),ISNUMBER(SEARCH("/",D1491)),SUBSTITUTE(D1491,"/","_"),ISNUMBER(SEARCH("",D1491)),D1491),D1491))))</f>
        <v/>
      </c>
      <c r="L1491" s="1"/>
      <c r="M1491" s="1" t="str">
        <f t="shared" si="111"/>
        <v/>
      </c>
      <c r="N1491" s="94" t="str">
        <f>IF($L1491="None","",IF(ISERROR(VLOOKUP($L1491,Info!$B$4:$B$266,1,FALSE)),"",VLOOKUP($L1491,Info!$B$4:$L$266,5,FALSE)))</f>
        <v/>
      </c>
      <c r="O1491" s="94" t="str">
        <f>IF(K1491="","",IF(AND($J$12&lt;&gt;"ABC",N1491="3"),"BAC",IF(N1491="3","ABC",IF($J$12&lt;&gt;"ABC",IF($J$10="Standard",VLOOKUP(K1491,Info!$BE$4:$BF$481,2,FALSE),VLOOKUP(K1491,Info!$BI$4:$BJ$482,2,FALSE)),IF($J$10="Standard",VLOOKUP(K1491,Info!$AG$4:$AH$2994,2,FALSE),VLOOKUP(K1491,Info!$AK$4:$AL$2997,2,FALSE))))))</f>
        <v/>
      </c>
      <c r="P1491" s="94" t="str">
        <f>IF($L1491="None","",IF(ISERROR(VLOOKUP($L1491,Info!$B$4:$B$266,1,FALSE)),"",VLOOKUP($L1491,Info!$B$4:$L$266,3,FALSE)))</f>
        <v/>
      </c>
      <c r="Q1491" s="96" t="str">
        <f>IF($L1491="None","",IF(ISERROR(VLOOKUP($L1491,Info!$B$4:$B$266,1,FALSE)),"",VLOOKUP($L1491,Info!$B$4:$L$266,4,FALSE)))</f>
        <v/>
      </c>
      <c r="R1491" s="1"/>
      <c r="S1491" s="6" t="str">
        <f t="shared" si="112"/>
        <v/>
      </c>
      <c r="T1491" s="6" t="str">
        <f>IF($L1491="None","",IF(ISERROR(VLOOKUP($L1491,Info!$B$4:$B$266,1,FALSE)),"",VLOOKUP($L1491,Info!$B$4:$L$266,11,FALSE)))</f>
        <v/>
      </c>
      <c r="U1491" s="1"/>
      <c r="V1491" s="1"/>
      <c r="W1491" s="1"/>
      <c r="X1491" s="1" t="str">
        <f>IF($L1491="None","",IF(ISERROR(VLOOKUP($L1491,Info!$B$4:$B$266,1,FALSE)),"",IF(OR(W1491="Metallic Liquid Tight",W1491="Non-Metallic Liquid Tight",W1491="LSZH",W1491="Greenfield"),VLOOKUP($L1491,Info!$B$4:$L$266,7,FALSE),"N/A")))</f>
        <v/>
      </c>
      <c r="Y1491" s="1"/>
      <c r="Z1491" s="96" t="str">
        <f>IF($L1491="None","",IF(ISERROR(VLOOKUP($L1491,Info!$B$4:$B$266,1,FALSE)),"",VLOOKUP($L1491,Info!$B$4:$L$266,9,FALSE)))</f>
        <v/>
      </c>
      <c r="AA1491" s="96" t="str">
        <f>IF($L1491="None","",IF(ISERROR(VLOOKUP($L1491,Info!$B$4:$B$266,1,FALSE)),"",VLOOKUP($L1491,Info!$B$4:$L$266,8,FALSE)))</f>
        <v/>
      </c>
      <c r="AB1491" s="96" t="str">
        <f>IF($L1491="None","",IF(ISERROR(VLOOKUP($L1491,Info!$B$4:$B$266,1,FALSE)),"",VLOOKUP($L1491,Info!$B$4:$L$266,10,FALSE)))</f>
        <v/>
      </c>
      <c r="AC1491" s="1" t="str">
        <f>IF(W1491="SO Cable","Black,White",IF(O1491="","",IF(P1491="","",IF($J$12&lt;&gt;"ABC",IF(P1491&lt;="250",VLOOKUP(O1491,Info!$AZ$4:$BB$22,3,FALSE),VLOOKUP(O1491,Info!$AZ$23:$BB$39,3,FALSE)),IF(P1491&lt;="250",VLOOKUP(O1491,Info!$AO$4:$AQ$22,3,FALSE),VLOOKUP(O1491,Info!$AO$23:$AP$39,3,FALSE))))))</f>
        <v/>
      </c>
      <c r="AD1491" s="1"/>
      <c r="AE1491" s="1" t="str">
        <f>IF($L1491="None","",IF(ISERROR(VLOOKUP($L1491,Info!$B$4:$B$266,1,FALSE)),"",VLOOKUP($L1491,Info!$B$4:$L$266,4,FALSE)))</f>
        <v/>
      </c>
      <c r="AF1491" s="1" t="str">
        <f>IF($L1491="None","",IF(ISERROR(VLOOKUP($L1491,Info!$B$4:$B$266,1,FALSE)),"",VLOOKUP($L1491,Info!$B$4:$L$266,6,FALSE)))</f>
        <v/>
      </c>
      <c r="AG1491" s="1"/>
      <c r="AH1491" s="33" t="str" cm="1">
        <f t="array" ref="AH1491">IF(AND(L1491&lt;&gt;"",O1491&lt;&gt;"",R1491:S1491&lt;&gt;"",W1491:X1491&lt;&gt;"",Z1491:AA1491&lt;&gt;"",AC1491&lt;&gt;""),"Good","Bad")</f>
        <v>Bad</v>
      </c>
      <c r="AL1491" t="str" cm="1">
        <f t="array" ref="AL1491">IF(R1491&gt;0,_xlfn.IFS(COUNTIF($L$20:L1491,"&lt;&gt;")&lt;101,1,COUNTIF($L$20:L1491,"&lt;&gt;")&lt;201,2,COUNTIF($L$20:L1491,"&lt;&gt;")&lt;301,3,COUNTIF($L$20:L1491,"&lt;&gt;")&lt;401,4,COUNTIF($L$20:L1491,"&lt;&gt;")&lt;501,5,COUNTIF($L$20:L1491,"&lt;&gt;")&lt;601,6,COUNTIF($L$20:L1491,"&lt;&gt;")&lt;701,7,COUNTIF($L$20:L1491,"&lt;&gt;")&lt;801,8,COUNTIF($L$20:L1491,"&lt;&gt;")&lt;901,9,COUNTIF($L$20:L1491,"&lt;&gt;")&lt;1001,10,COUNTIF($L$20:L1491,"&lt;&gt;")&lt;1101,11,COUNTIF($L$20:L1491,"&lt;&gt;")&lt;1201,12,COUNTIF($L$20:L1491,"&lt;&gt;")&lt;1301,13,COUNTIF($L$20:L1491,"&lt;&gt;")&lt;1401,14,COUNTIF($L$20:L1491,"&lt;&gt;")&lt;1501,15,COUNTIF($L$20:L1491,"&lt;&gt;")&lt;1601,16,COUNTIF($L$20:L1491,"&lt;&gt;")&lt;1701,17,COUNTIF($L$20:L1491,"&lt;&gt;")&lt;1801,18,COUNTIF($L$20:L1491,"&lt;&gt;")&lt;1901,19,COUNTIF($L$20:L1491,"&lt;&gt;")&lt;2001,20,COUNTIF($L$20:L1491,"&lt;&gt;")&lt;2101,21,COUNTIF($L$20:L1491,"&lt;&gt;")&lt;2201,22,COUNTIF($L$20:L1491,"&lt;&gt;")&lt;2301,23,COUNTIF($L$20:L1491,"&lt;&gt;")&lt;2401,24,COUNTIF($L$20:L1491,"&lt;&gt;")&lt;2501,25,COUNTIF($L$20:L1491,"&lt;&gt;")&lt;2601,26,COUNTIF($L$20:L1491,"&lt;&gt;")&lt;2701,27,COUNTIF($L$20:L1491,"&lt;&gt;")&lt;2801,28,COUNTIF($L$20:L1491,"&lt;&gt;")&lt;2901,29,COUNTIF($L$20:L1491,"&lt;&gt;")&lt;3001,30),"")</f>
        <v/>
      </c>
      <c r="AM1491" t="str">
        <f t="shared" si="110"/>
        <v/>
      </c>
      <c r="AN1491" t="str">
        <f t="shared" si="114"/>
        <v/>
      </c>
      <c r="AP1491" t="str">
        <f t="shared" si="113"/>
        <v/>
      </c>
      <c r="AQ1491" t="str">
        <f>IF(AO1491="","",COUNTIFS(AM1491:$AM$3019,AO1491))</f>
        <v/>
      </c>
    </row>
    <row r="1492" spans="1:43" x14ac:dyDescent="0.25">
      <c r="A1492" s="6" t="str">
        <f>IF(COUNT($A$20:A1491)&lt;&gt;$B$4,IF(A1491="","",A1491+1),"")</f>
        <v/>
      </c>
      <c r="B1492" s="3"/>
      <c r="C1492" s="3"/>
      <c r="D1492" s="122"/>
      <c r="E1492" s="3"/>
      <c r="F1492" s="3"/>
      <c r="G1492" s="3"/>
      <c r="H1492" s="3"/>
      <c r="I1492" s="120"/>
      <c r="J1492" s="3"/>
      <c r="K1492" s="95" t="str" cm="1">
        <f t="array" ref="K1492">IF(OR($J$14 = "A",$J$14 = "B",$J$14 = "C"),IF(I1492="","",IF(LEN(I1492)&gt;2,_xlfn.IFS(ISNUMBER(SEARCH("_",I1492)),I1492,ISNUMBER(SEARCH(", ",I1492)),SUBSTITUTE(I1492,", ","_"),ISNUMBER(SEARCH("/ ",I1492)),SUBSTITUTE(I1492,"/ ","_"),ISNUMBER(SEARCH(",",I1492)),SUBSTITUTE(I1492,",","_"),ISNUMBER(SEARCH("/",I1492)),SUBSTITUTE(I1492,"/","_"),ISNUMBER(SEARCH("",I1492)),I1492),I1492)),IF(OR($J$14 = "J",$J$14 = "K"),"",IF(D1492="","",IF(LEN(D1492)&gt;2,_xlfn.IFS(ISNUMBER(SEARCH("_",D1492)),D1492,ISNUMBER(SEARCH(", ",D1492)),SUBSTITUTE(D1492,", ","_"),ISNUMBER(SEARCH("/ ",D1492)),SUBSTITUTE(D1492,"/ ","_"),ISNUMBER(SEARCH(",",D1492)),SUBSTITUTE(D1492,",","_"),ISNUMBER(SEARCH("/",D1492)),SUBSTITUTE(D1492,"/","_"),ISNUMBER(SEARCH("",D1492)),D1492),D1492))))</f>
        <v/>
      </c>
      <c r="L1492" s="1"/>
      <c r="M1492" s="1" t="str">
        <f t="shared" si="111"/>
        <v/>
      </c>
      <c r="N1492" s="94" t="str">
        <f>IF($L1492="None","",IF(ISERROR(VLOOKUP($L1492,Info!$B$4:$B$266,1,FALSE)),"",VLOOKUP($L1492,Info!$B$4:$L$266,5,FALSE)))</f>
        <v/>
      </c>
      <c r="O1492" s="94" t="str">
        <f>IF(K1492="","",IF(AND($J$12&lt;&gt;"ABC",N1492="3"),"BAC",IF(N1492="3","ABC",IF($J$12&lt;&gt;"ABC",IF($J$10="Standard",VLOOKUP(K1492,Info!$BE$4:$BF$481,2,FALSE),VLOOKUP(K1492,Info!$BI$4:$BJ$482,2,FALSE)),IF($J$10="Standard",VLOOKUP(K1492,Info!$AG$4:$AH$2994,2,FALSE),VLOOKUP(K1492,Info!$AK$4:$AL$2997,2,FALSE))))))</f>
        <v/>
      </c>
      <c r="P1492" s="94" t="str">
        <f>IF($L1492="None","",IF(ISERROR(VLOOKUP($L1492,Info!$B$4:$B$266,1,FALSE)),"",VLOOKUP($L1492,Info!$B$4:$L$266,3,FALSE)))</f>
        <v/>
      </c>
      <c r="Q1492" s="96" t="str">
        <f>IF($L1492="None","",IF(ISERROR(VLOOKUP($L1492,Info!$B$4:$B$266,1,FALSE)),"",VLOOKUP($L1492,Info!$B$4:$L$266,4,FALSE)))</f>
        <v/>
      </c>
      <c r="R1492" s="1"/>
      <c r="S1492" s="6" t="str">
        <f t="shared" si="112"/>
        <v/>
      </c>
      <c r="T1492" s="6" t="str">
        <f>IF($L1492="None","",IF(ISERROR(VLOOKUP($L1492,Info!$B$4:$B$266,1,FALSE)),"",VLOOKUP($L1492,Info!$B$4:$L$266,11,FALSE)))</f>
        <v/>
      </c>
      <c r="U1492" s="1"/>
      <c r="V1492" s="1"/>
      <c r="W1492" s="1"/>
      <c r="X1492" s="1" t="str">
        <f>IF($L1492="None","",IF(ISERROR(VLOOKUP($L1492,Info!$B$4:$B$266,1,FALSE)),"",IF(OR(W1492="Metallic Liquid Tight",W1492="Non-Metallic Liquid Tight",W1492="LSZH",W1492="Greenfield"),VLOOKUP($L1492,Info!$B$4:$L$266,7,FALSE),"N/A")))</f>
        <v/>
      </c>
      <c r="Y1492" s="1"/>
      <c r="Z1492" s="96" t="str">
        <f>IF($L1492="None","",IF(ISERROR(VLOOKUP($L1492,Info!$B$4:$B$266,1,FALSE)),"",VLOOKUP($L1492,Info!$B$4:$L$266,9,FALSE)))</f>
        <v/>
      </c>
      <c r="AA1492" s="96" t="str">
        <f>IF($L1492="None","",IF(ISERROR(VLOOKUP($L1492,Info!$B$4:$B$266,1,FALSE)),"",VLOOKUP($L1492,Info!$B$4:$L$266,8,FALSE)))</f>
        <v/>
      </c>
      <c r="AB1492" s="96" t="str">
        <f>IF($L1492="None","",IF(ISERROR(VLOOKUP($L1492,Info!$B$4:$B$266,1,FALSE)),"",VLOOKUP($L1492,Info!$B$4:$L$266,10,FALSE)))</f>
        <v/>
      </c>
      <c r="AC1492" s="1" t="str">
        <f>IF(W1492="SO Cable","Black,White",IF(O1492="","",IF(P1492="","",IF($J$12&lt;&gt;"ABC",IF(P1492&lt;="250",VLOOKUP(O1492,Info!$AZ$4:$BB$22,3,FALSE),VLOOKUP(O1492,Info!$AZ$23:$BB$39,3,FALSE)),IF(P1492&lt;="250",VLOOKUP(O1492,Info!$AO$4:$AQ$22,3,FALSE),VLOOKUP(O1492,Info!$AO$23:$AP$39,3,FALSE))))))</f>
        <v/>
      </c>
      <c r="AD1492" s="1"/>
      <c r="AE1492" s="1" t="str">
        <f>IF($L1492="None","",IF(ISERROR(VLOOKUP($L1492,Info!$B$4:$B$266,1,FALSE)),"",VLOOKUP($L1492,Info!$B$4:$L$266,4,FALSE)))</f>
        <v/>
      </c>
      <c r="AF1492" s="1" t="str">
        <f>IF($L1492="None","",IF(ISERROR(VLOOKUP($L1492,Info!$B$4:$B$266,1,FALSE)),"",VLOOKUP($L1492,Info!$B$4:$L$266,6,FALSE)))</f>
        <v/>
      </c>
      <c r="AG1492" s="1"/>
      <c r="AH1492" s="33" t="str" cm="1">
        <f t="array" ref="AH1492">IF(AND(L1492&lt;&gt;"",O1492&lt;&gt;"",R1492:S1492&lt;&gt;"",W1492:X1492&lt;&gt;"",Z1492:AA1492&lt;&gt;"",AC1492&lt;&gt;""),"Good","Bad")</f>
        <v>Bad</v>
      </c>
      <c r="AL1492" t="str" cm="1">
        <f t="array" ref="AL1492">IF(R1492&gt;0,_xlfn.IFS(COUNTIF($L$20:L1492,"&lt;&gt;")&lt;101,1,COUNTIF($L$20:L1492,"&lt;&gt;")&lt;201,2,COUNTIF($L$20:L1492,"&lt;&gt;")&lt;301,3,COUNTIF($L$20:L1492,"&lt;&gt;")&lt;401,4,COUNTIF($L$20:L1492,"&lt;&gt;")&lt;501,5,COUNTIF($L$20:L1492,"&lt;&gt;")&lt;601,6,COUNTIF($L$20:L1492,"&lt;&gt;")&lt;701,7,COUNTIF($L$20:L1492,"&lt;&gt;")&lt;801,8,COUNTIF($L$20:L1492,"&lt;&gt;")&lt;901,9,COUNTIF($L$20:L1492,"&lt;&gt;")&lt;1001,10,COUNTIF($L$20:L1492,"&lt;&gt;")&lt;1101,11,COUNTIF($L$20:L1492,"&lt;&gt;")&lt;1201,12,COUNTIF($L$20:L1492,"&lt;&gt;")&lt;1301,13,COUNTIF($L$20:L1492,"&lt;&gt;")&lt;1401,14,COUNTIF($L$20:L1492,"&lt;&gt;")&lt;1501,15,COUNTIF($L$20:L1492,"&lt;&gt;")&lt;1601,16,COUNTIF($L$20:L1492,"&lt;&gt;")&lt;1701,17,COUNTIF($L$20:L1492,"&lt;&gt;")&lt;1801,18,COUNTIF($L$20:L1492,"&lt;&gt;")&lt;1901,19,COUNTIF($L$20:L1492,"&lt;&gt;")&lt;2001,20,COUNTIF($L$20:L1492,"&lt;&gt;")&lt;2101,21,COUNTIF($L$20:L1492,"&lt;&gt;")&lt;2201,22,COUNTIF($L$20:L1492,"&lt;&gt;")&lt;2301,23,COUNTIF($L$20:L1492,"&lt;&gt;")&lt;2401,24,COUNTIF($L$20:L1492,"&lt;&gt;")&lt;2501,25,COUNTIF($L$20:L1492,"&lt;&gt;")&lt;2601,26,COUNTIF($L$20:L1492,"&lt;&gt;")&lt;2701,27,COUNTIF($L$20:L1492,"&lt;&gt;")&lt;2801,28,COUNTIF($L$20:L1492,"&lt;&gt;")&lt;2901,29,COUNTIF($L$20:L1492,"&lt;&gt;")&lt;3001,30),"")</f>
        <v/>
      </c>
      <c r="AM1492" t="str">
        <f t="shared" ref="AM1492:AM1555" si="115">L1492&amp;Z1492&amp;AA1492&amp;W1492&amp;X1492&amp;Y1492&amp;AL1492</f>
        <v/>
      </c>
      <c r="AN1492" t="str">
        <f t="shared" si="114"/>
        <v/>
      </c>
      <c r="AP1492" t="str">
        <f t="shared" si="113"/>
        <v/>
      </c>
      <c r="AQ1492" t="str">
        <f>IF(AO1492="","",COUNTIFS(AM1492:$AM$3019,AO1492))</f>
        <v/>
      </c>
    </row>
    <row r="1493" spans="1:43" x14ac:dyDescent="0.25">
      <c r="A1493" s="6" t="str">
        <f>IF(COUNT($A$20:A1492)&lt;&gt;$B$4,IF(A1492="","",A1492+1),"")</f>
        <v/>
      </c>
      <c r="B1493" s="3"/>
      <c r="C1493" s="3"/>
      <c r="D1493" s="122"/>
      <c r="E1493" s="3"/>
      <c r="F1493" s="3"/>
      <c r="G1493" s="3"/>
      <c r="H1493" s="3"/>
      <c r="I1493" s="120"/>
      <c r="J1493" s="3"/>
      <c r="K1493" s="95" t="str" cm="1">
        <f t="array" ref="K1493">IF(OR($J$14 = "A",$J$14 = "B",$J$14 = "C"),IF(I1493="","",IF(LEN(I1493)&gt;2,_xlfn.IFS(ISNUMBER(SEARCH("_",I1493)),I1493,ISNUMBER(SEARCH(", ",I1493)),SUBSTITUTE(I1493,", ","_"),ISNUMBER(SEARCH("/ ",I1493)),SUBSTITUTE(I1493,"/ ","_"),ISNUMBER(SEARCH(",",I1493)),SUBSTITUTE(I1493,",","_"),ISNUMBER(SEARCH("/",I1493)),SUBSTITUTE(I1493,"/","_"),ISNUMBER(SEARCH("",I1493)),I1493),I1493)),IF(OR($J$14 = "J",$J$14 = "K"),"",IF(D1493="","",IF(LEN(D1493)&gt;2,_xlfn.IFS(ISNUMBER(SEARCH("_",D1493)),D1493,ISNUMBER(SEARCH(", ",D1493)),SUBSTITUTE(D1493,", ","_"),ISNUMBER(SEARCH("/ ",D1493)),SUBSTITUTE(D1493,"/ ","_"),ISNUMBER(SEARCH(",",D1493)),SUBSTITUTE(D1493,",","_"),ISNUMBER(SEARCH("/",D1493)),SUBSTITUTE(D1493,"/","_"),ISNUMBER(SEARCH("",D1493)),D1493),D1493))))</f>
        <v/>
      </c>
      <c r="L1493" s="1"/>
      <c r="M1493" s="1" t="str">
        <f t="shared" ref="M1493:M1556" si="116">IF(L1493="","","Pigtail")</f>
        <v/>
      </c>
      <c r="N1493" s="94" t="str">
        <f>IF($L1493="None","",IF(ISERROR(VLOOKUP($L1493,Info!$B$4:$B$266,1,FALSE)),"",VLOOKUP($L1493,Info!$B$4:$L$266,5,FALSE)))</f>
        <v/>
      </c>
      <c r="O1493" s="94" t="str">
        <f>IF(K1493="","",IF(AND($J$12&lt;&gt;"ABC",N1493="3"),"BAC",IF(N1493="3","ABC",IF($J$12&lt;&gt;"ABC",IF($J$10="Standard",VLOOKUP(K1493,Info!$BE$4:$BF$481,2,FALSE),VLOOKUP(K1493,Info!$BI$4:$BJ$482,2,FALSE)),IF($J$10="Standard",VLOOKUP(K1493,Info!$AG$4:$AH$2994,2,FALSE),VLOOKUP(K1493,Info!$AK$4:$AL$2997,2,FALSE))))))</f>
        <v/>
      </c>
      <c r="P1493" s="94" t="str">
        <f>IF($L1493="None","",IF(ISERROR(VLOOKUP($L1493,Info!$B$4:$B$266,1,FALSE)),"",VLOOKUP($L1493,Info!$B$4:$L$266,3,FALSE)))</f>
        <v/>
      </c>
      <c r="Q1493" s="96" t="str">
        <f>IF($L1493="None","",IF(ISERROR(VLOOKUP($L1493,Info!$B$4:$B$266,1,FALSE)),"",VLOOKUP($L1493,Info!$B$4:$L$266,4,FALSE)))</f>
        <v/>
      </c>
      <c r="R1493" s="1"/>
      <c r="S1493" s="6" t="str">
        <f t="shared" ref="S1493:S1556" si="117">IF(M1493 = "","",IF(M1493 &lt;&gt; "Pigtail","0",""))</f>
        <v/>
      </c>
      <c r="T1493" s="6" t="str">
        <f>IF($L1493="None","",IF(ISERROR(VLOOKUP($L1493,Info!$B$4:$B$266,1,FALSE)),"",VLOOKUP($L1493,Info!$B$4:$L$266,11,FALSE)))</f>
        <v/>
      </c>
      <c r="U1493" s="1"/>
      <c r="V1493" s="1"/>
      <c r="W1493" s="1"/>
      <c r="X1493" s="1" t="str">
        <f>IF($L1493="None","",IF(ISERROR(VLOOKUP($L1493,Info!$B$4:$B$266,1,FALSE)),"",IF(OR(W1493="Metallic Liquid Tight",W1493="Non-Metallic Liquid Tight",W1493="LSZH",W1493="Greenfield"),VLOOKUP($L1493,Info!$B$4:$L$266,7,FALSE),"N/A")))</f>
        <v/>
      </c>
      <c r="Y1493" s="1"/>
      <c r="Z1493" s="96" t="str">
        <f>IF($L1493="None","",IF(ISERROR(VLOOKUP($L1493,Info!$B$4:$B$266,1,FALSE)),"",VLOOKUP($L1493,Info!$B$4:$L$266,9,FALSE)))</f>
        <v/>
      </c>
      <c r="AA1493" s="96" t="str">
        <f>IF($L1493="None","",IF(ISERROR(VLOOKUP($L1493,Info!$B$4:$B$266,1,FALSE)),"",VLOOKUP($L1493,Info!$B$4:$L$266,8,FALSE)))</f>
        <v/>
      </c>
      <c r="AB1493" s="96" t="str">
        <f>IF($L1493="None","",IF(ISERROR(VLOOKUP($L1493,Info!$B$4:$B$266,1,FALSE)),"",VLOOKUP($L1493,Info!$B$4:$L$266,10,FALSE)))</f>
        <v/>
      </c>
      <c r="AC1493" s="1" t="str">
        <f>IF(W1493="SO Cable","Black,White",IF(O1493="","",IF(P1493="","",IF($J$12&lt;&gt;"ABC",IF(P1493&lt;="250",VLOOKUP(O1493,Info!$AZ$4:$BB$22,3,FALSE),VLOOKUP(O1493,Info!$AZ$23:$BB$39,3,FALSE)),IF(P1493&lt;="250",VLOOKUP(O1493,Info!$AO$4:$AQ$22,3,FALSE),VLOOKUP(O1493,Info!$AO$23:$AP$39,3,FALSE))))))</f>
        <v/>
      </c>
      <c r="AD1493" s="1"/>
      <c r="AE1493" s="1" t="str">
        <f>IF($L1493="None","",IF(ISERROR(VLOOKUP($L1493,Info!$B$4:$B$266,1,FALSE)),"",VLOOKUP($L1493,Info!$B$4:$L$266,4,FALSE)))</f>
        <v/>
      </c>
      <c r="AF1493" s="1" t="str">
        <f>IF($L1493="None","",IF(ISERROR(VLOOKUP($L1493,Info!$B$4:$B$266,1,FALSE)),"",VLOOKUP($L1493,Info!$B$4:$L$266,6,FALSE)))</f>
        <v/>
      </c>
      <c r="AG1493" s="1"/>
      <c r="AH1493" s="33" t="str" cm="1">
        <f t="array" ref="AH1493">IF(AND(L1493&lt;&gt;"",O1493&lt;&gt;"",R1493:S1493&lt;&gt;"",W1493:X1493&lt;&gt;"",Z1493:AA1493&lt;&gt;"",AC1493&lt;&gt;""),"Good","Bad")</f>
        <v>Bad</v>
      </c>
      <c r="AL1493" t="str" cm="1">
        <f t="array" ref="AL1493">IF(R1493&gt;0,_xlfn.IFS(COUNTIF($L$20:L1493,"&lt;&gt;")&lt;101,1,COUNTIF($L$20:L1493,"&lt;&gt;")&lt;201,2,COUNTIF($L$20:L1493,"&lt;&gt;")&lt;301,3,COUNTIF($L$20:L1493,"&lt;&gt;")&lt;401,4,COUNTIF($L$20:L1493,"&lt;&gt;")&lt;501,5,COUNTIF($L$20:L1493,"&lt;&gt;")&lt;601,6,COUNTIF($L$20:L1493,"&lt;&gt;")&lt;701,7,COUNTIF($L$20:L1493,"&lt;&gt;")&lt;801,8,COUNTIF($L$20:L1493,"&lt;&gt;")&lt;901,9,COUNTIF($L$20:L1493,"&lt;&gt;")&lt;1001,10,COUNTIF($L$20:L1493,"&lt;&gt;")&lt;1101,11,COUNTIF($L$20:L1493,"&lt;&gt;")&lt;1201,12,COUNTIF($L$20:L1493,"&lt;&gt;")&lt;1301,13,COUNTIF($L$20:L1493,"&lt;&gt;")&lt;1401,14,COUNTIF($L$20:L1493,"&lt;&gt;")&lt;1501,15,COUNTIF($L$20:L1493,"&lt;&gt;")&lt;1601,16,COUNTIF($L$20:L1493,"&lt;&gt;")&lt;1701,17,COUNTIF($L$20:L1493,"&lt;&gt;")&lt;1801,18,COUNTIF($L$20:L1493,"&lt;&gt;")&lt;1901,19,COUNTIF($L$20:L1493,"&lt;&gt;")&lt;2001,20,COUNTIF($L$20:L1493,"&lt;&gt;")&lt;2101,21,COUNTIF($L$20:L1493,"&lt;&gt;")&lt;2201,22,COUNTIF($L$20:L1493,"&lt;&gt;")&lt;2301,23,COUNTIF($L$20:L1493,"&lt;&gt;")&lt;2401,24,COUNTIF($L$20:L1493,"&lt;&gt;")&lt;2501,25,COUNTIF($L$20:L1493,"&lt;&gt;")&lt;2601,26,COUNTIF($L$20:L1493,"&lt;&gt;")&lt;2701,27,COUNTIF($L$20:L1493,"&lt;&gt;")&lt;2801,28,COUNTIF($L$20:L1493,"&lt;&gt;")&lt;2901,29,COUNTIF($L$20:L1493,"&lt;&gt;")&lt;3001,30),"")</f>
        <v/>
      </c>
      <c r="AM1493" t="str">
        <f t="shared" si="115"/>
        <v/>
      </c>
      <c r="AN1493" t="str">
        <f t="shared" si="114"/>
        <v/>
      </c>
      <c r="AP1493" t="str">
        <f t="shared" ref="AP1493:AP1556" si="118">IF(R1493&gt;0,AP1492+1,"")</f>
        <v/>
      </c>
      <c r="AQ1493" t="str">
        <f>IF(AO1493="","",COUNTIFS(AM1493:$AM$3019,AO1493))</f>
        <v/>
      </c>
    </row>
    <row r="1494" spans="1:43" x14ac:dyDescent="0.25">
      <c r="A1494" s="6" t="str">
        <f>IF(COUNT($A$20:A1493)&lt;&gt;$B$4,IF(A1493="","",A1493+1),"")</f>
        <v/>
      </c>
      <c r="B1494" s="3"/>
      <c r="C1494" s="3"/>
      <c r="D1494" s="122"/>
      <c r="E1494" s="3"/>
      <c r="F1494" s="3"/>
      <c r="G1494" s="3"/>
      <c r="H1494" s="3"/>
      <c r="I1494" s="120"/>
      <c r="J1494" s="3"/>
      <c r="K1494" s="95" t="str" cm="1">
        <f t="array" ref="K1494">IF(OR($J$14 = "A",$J$14 = "B",$J$14 = "C"),IF(I1494="","",IF(LEN(I1494)&gt;2,_xlfn.IFS(ISNUMBER(SEARCH("_",I1494)),I1494,ISNUMBER(SEARCH(", ",I1494)),SUBSTITUTE(I1494,", ","_"),ISNUMBER(SEARCH("/ ",I1494)),SUBSTITUTE(I1494,"/ ","_"),ISNUMBER(SEARCH(",",I1494)),SUBSTITUTE(I1494,",","_"),ISNUMBER(SEARCH("/",I1494)),SUBSTITUTE(I1494,"/","_"),ISNUMBER(SEARCH("",I1494)),I1494),I1494)),IF(OR($J$14 = "J",$J$14 = "K"),"",IF(D1494="","",IF(LEN(D1494)&gt;2,_xlfn.IFS(ISNUMBER(SEARCH("_",D1494)),D1494,ISNUMBER(SEARCH(", ",D1494)),SUBSTITUTE(D1494,", ","_"),ISNUMBER(SEARCH("/ ",D1494)),SUBSTITUTE(D1494,"/ ","_"),ISNUMBER(SEARCH(",",D1494)),SUBSTITUTE(D1494,",","_"),ISNUMBER(SEARCH("/",D1494)),SUBSTITUTE(D1494,"/","_"),ISNUMBER(SEARCH("",D1494)),D1494),D1494))))</f>
        <v/>
      </c>
      <c r="L1494" s="1"/>
      <c r="M1494" s="1" t="str">
        <f t="shared" si="116"/>
        <v/>
      </c>
      <c r="N1494" s="94" t="str">
        <f>IF($L1494="None","",IF(ISERROR(VLOOKUP($L1494,Info!$B$4:$B$266,1,FALSE)),"",VLOOKUP($L1494,Info!$B$4:$L$266,5,FALSE)))</f>
        <v/>
      </c>
      <c r="O1494" s="94" t="str">
        <f>IF(K1494="","",IF(AND($J$12&lt;&gt;"ABC",N1494="3"),"BAC",IF(N1494="3","ABC",IF($J$12&lt;&gt;"ABC",IF($J$10="Standard",VLOOKUP(K1494,Info!$BE$4:$BF$481,2,FALSE),VLOOKUP(K1494,Info!$BI$4:$BJ$482,2,FALSE)),IF($J$10="Standard",VLOOKUP(K1494,Info!$AG$4:$AH$2994,2,FALSE),VLOOKUP(K1494,Info!$AK$4:$AL$2997,2,FALSE))))))</f>
        <v/>
      </c>
      <c r="P1494" s="94" t="str">
        <f>IF($L1494="None","",IF(ISERROR(VLOOKUP($L1494,Info!$B$4:$B$266,1,FALSE)),"",VLOOKUP($L1494,Info!$B$4:$L$266,3,FALSE)))</f>
        <v/>
      </c>
      <c r="Q1494" s="96" t="str">
        <f>IF($L1494="None","",IF(ISERROR(VLOOKUP($L1494,Info!$B$4:$B$266,1,FALSE)),"",VLOOKUP($L1494,Info!$B$4:$L$266,4,FALSE)))</f>
        <v/>
      </c>
      <c r="R1494" s="1"/>
      <c r="S1494" s="6" t="str">
        <f t="shared" si="117"/>
        <v/>
      </c>
      <c r="T1494" s="6" t="str">
        <f>IF($L1494="None","",IF(ISERROR(VLOOKUP($L1494,Info!$B$4:$B$266,1,FALSE)),"",VLOOKUP($L1494,Info!$B$4:$L$266,11,FALSE)))</f>
        <v/>
      </c>
      <c r="U1494" s="1"/>
      <c r="V1494" s="1"/>
      <c r="W1494" s="1"/>
      <c r="X1494" s="1" t="str">
        <f>IF($L1494="None","",IF(ISERROR(VLOOKUP($L1494,Info!$B$4:$B$266,1,FALSE)),"",IF(OR(W1494="Metallic Liquid Tight",W1494="Non-Metallic Liquid Tight",W1494="LSZH",W1494="Greenfield"),VLOOKUP($L1494,Info!$B$4:$L$266,7,FALSE),"N/A")))</f>
        <v/>
      </c>
      <c r="Y1494" s="1"/>
      <c r="Z1494" s="96" t="str">
        <f>IF($L1494="None","",IF(ISERROR(VLOOKUP($L1494,Info!$B$4:$B$266,1,FALSE)),"",VLOOKUP($L1494,Info!$B$4:$L$266,9,FALSE)))</f>
        <v/>
      </c>
      <c r="AA1494" s="96" t="str">
        <f>IF($L1494="None","",IF(ISERROR(VLOOKUP($L1494,Info!$B$4:$B$266,1,FALSE)),"",VLOOKUP($L1494,Info!$B$4:$L$266,8,FALSE)))</f>
        <v/>
      </c>
      <c r="AB1494" s="96" t="str">
        <f>IF($L1494="None","",IF(ISERROR(VLOOKUP($L1494,Info!$B$4:$B$266,1,FALSE)),"",VLOOKUP($L1494,Info!$B$4:$L$266,10,FALSE)))</f>
        <v/>
      </c>
      <c r="AC1494" s="1" t="str">
        <f>IF(W1494="SO Cable","Black,White",IF(O1494="","",IF(P1494="","",IF($J$12&lt;&gt;"ABC",IF(P1494&lt;="250",VLOOKUP(O1494,Info!$AZ$4:$BB$22,3,FALSE),VLOOKUP(O1494,Info!$AZ$23:$BB$39,3,FALSE)),IF(P1494&lt;="250",VLOOKUP(O1494,Info!$AO$4:$AQ$22,3,FALSE),VLOOKUP(O1494,Info!$AO$23:$AP$39,3,FALSE))))))</f>
        <v/>
      </c>
      <c r="AD1494" s="1"/>
      <c r="AE1494" s="1" t="str">
        <f>IF($L1494="None","",IF(ISERROR(VLOOKUP($L1494,Info!$B$4:$B$266,1,FALSE)),"",VLOOKUP($L1494,Info!$B$4:$L$266,4,FALSE)))</f>
        <v/>
      </c>
      <c r="AF1494" s="1" t="str">
        <f>IF($L1494="None","",IF(ISERROR(VLOOKUP($L1494,Info!$B$4:$B$266,1,FALSE)),"",VLOOKUP($L1494,Info!$B$4:$L$266,6,FALSE)))</f>
        <v/>
      </c>
      <c r="AG1494" s="1"/>
      <c r="AH1494" s="33" t="str" cm="1">
        <f t="array" ref="AH1494">IF(AND(L1494&lt;&gt;"",O1494&lt;&gt;"",R1494:S1494&lt;&gt;"",W1494:X1494&lt;&gt;"",Z1494:AA1494&lt;&gt;"",AC1494&lt;&gt;""),"Good","Bad")</f>
        <v>Bad</v>
      </c>
      <c r="AL1494" t="str" cm="1">
        <f t="array" ref="AL1494">IF(R1494&gt;0,_xlfn.IFS(COUNTIF($L$20:L1494,"&lt;&gt;")&lt;101,1,COUNTIF($L$20:L1494,"&lt;&gt;")&lt;201,2,COUNTIF($L$20:L1494,"&lt;&gt;")&lt;301,3,COUNTIF($L$20:L1494,"&lt;&gt;")&lt;401,4,COUNTIF($L$20:L1494,"&lt;&gt;")&lt;501,5,COUNTIF($L$20:L1494,"&lt;&gt;")&lt;601,6,COUNTIF($L$20:L1494,"&lt;&gt;")&lt;701,7,COUNTIF($L$20:L1494,"&lt;&gt;")&lt;801,8,COUNTIF($L$20:L1494,"&lt;&gt;")&lt;901,9,COUNTIF($L$20:L1494,"&lt;&gt;")&lt;1001,10,COUNTIF($L$20:L1494,"&lt;&gt;")&lt;1101,11,COUNTIF($L$20:L1494,"&lt;&gt;")&lt;1201,12,COUNTIF($L$20:L1494,"&lt;&gt;")&lt;1301,13,COUNTIF($L$20:L1494,"&lt;&gt;")&lt;1401,14,COUNTIF($L$20:L1494,"&lt;&gt;")&lt;1501,15,COUNTIF($L$20:L1494,"&lt;&gt;")&lt;1601,16,COUNTIF($L$20:L1494,"&lt;&gt;")&lt;1701,17,COUNTIF($L$20:L1494,"&lt;&gt;")&lt;1801,18,COUNTIF($L$20:L1494,"&lt;&gt;")&lt;1901,19,COUNTIF($L$20:L1494,"&lt;&gt;")&lt;2001,20,COUNTIF($L$20:L1494,"&lt;&gt;")&lt;2101,21,COUNTIF($L$20:L1494,"&lt;&gt;")&lt;2201,22,COUNTIF($L$20:L1494,"&lt;&gt;")&lt;2301,23,COUNTIF($L$20:L1494,"&lt;&gt;")&lt;2401,24,COUNTIF($L$20:L1494,"&lt;&gt;")&lt;2501,25,COUNTIF($L$20:L1494,"&lt;&gt;")&lt;2601,26,COUNTIF($L$20:L1494,"&lt;&gt;")&lt;2701,27,COUNTIF($L$20:L1494,"&lt;&gt;")&lt;2801,28,COUNTIF($L$20:L1494,"&lt;&gt;")&lt;2901,29,COUNTIF($L$20:L1494,"&lt;&gt;")&lt;3001,30),"")</f>
        <v/>
      </c>
      <c r="AM1494" t="str">
        <f t="shared" si="115"/>
        <v/>
      </c>
      <c r="AN1494" t="str">
        <f t="shared" ref="AN1494:AN1557" si="119">IF(R1494&gt;0,_xlfn.XLOOKUP(AM1494,$AO$20:$AO$3019,$AP$20:$AP$3019,0,0,1),"")</f>
        <v/>
      </c>
      <c r="AP1494" t="str">
        <f t="shared" si="118"/>
        <v/>
      </c>
      <c r="AQ1494" t="str">
        <f>IF(AO1494="","",COUNTIFS(AM1494:$AM$3019,AO1494))</f>
        <v/>
      </c>
    </row>
    <row r="1495" spans="1:43" x14ac:dyDescent="0.25">
      <c r="A1495" s="6" t="str">
        <f>IF(COUNT($A$20:A1494)&lt;&gt;$B$4,IF(A1494="","",A1494+1),"")</f>
        <v/>
      </c>
      <c r="B1495" s="3"/>
      <c r="C1495" s="3"/>
      <c r="D1495" s="122"/>
      <c r="E1495" s="3"/>
      <c r="F1495" s="3"/>
      <c r="G1495" s="3"/>
      <c r="H1495" s="3"/>
      <c r="I1495" s="120"/>
      <c r="J1495" s="3"/>
      <c r="K1495" s="95" t="str" cm="1">
        <f t="array" ref="K1495">IF(OR($J$14 = "A",$J$14 = "B",$J$14 = "C"),IF(I1495="","",IF(LEN(I1495)&gt;2,_xlfn.IFS(ISNUMBER(SEARCH("_",I1495)),I1495,ISNUMBER(SEARCH(", ",I1495)),SUBSTITUTE(I1495,", ","_"),ISNUMBER(SEARCH("/ ",I1495)),SUBSTITUTE(I1495,"/ ","_"),ISNUMBER(SEARCH(",",I1495)),SUBSTITUTE(I1495,",","_"),ISNUMBER(SEARCH("/",I1495)),SUBSTITUTE(I1495,"/","_"),ISNUMBER(SEARCH("",I1495)),I1495),I1495)),IF(OR($J$14 = "J",$J$14 = "K"),"",IF(D1495="","",IF(LEN(D1495)&gt;2,_xlfn.IFS(ISNUMBER(SEARCH("_",D1495)),D1495,ISNUMBER(SEARCH(", ",D1495)),SUBSTITUTE(D1495,", ","_"),ISNUMBER(SEARCH("/ ",D1495)),SUBSTITUTE(D1495,"/ ","_"),ISNUMBER(SEARCH(",",D1495)),SUBSTITUTE(D1495,",","_"),ISNUMBER(SEARCH("/",D1495)),SUBSTITUTE(D1495,"/","_"),ISNUMBER(SEARCH("",D1495)),D1495),D1495))))</f>
        <v/>
      </c>
      <c r="L1495" s="1"/>
      <c r="M1495" s="1" t="str">
        <f t="shared" si="116"/>
        <v/>
      </c>
      <c r="N1495" s="94" t="str">
        <f>IF($L1495="None","",IF(ISERROR(VLOOKUP($L1495,Info!$B$4:$B$266,1,FALSE)),"",VLOOKUP($L1495,Info!$B$4:$L$266,5,FALSE)))</f>
        <v/>
      </c>
      <c r="O1495" s="94" t="str">
        <f>IF(K1495="","",IF(AND($J$12&lt;&gt;"ABC",N1495="3"),"BAC",IF(N1495="3","ABC",IF($J$12&lt;&gt;"ABC",IF($J$10="Standard",VLOOKUP(K1495,Info!$BE$4:$BF$481,2,FALSE),VLOOKUP(K1495,Info!$BI$4:$BJ$482,2,FALSE)),IF($J$10="Standard",VLOOKUP(K1495,Info!$AG$4:$AH$2994,2,FALSE),VLOOKUP(K1495,Info!$AK$4:$AL$2997,2,FALSE))))))</f>
        <v/>
      </c>
      <c r="P1495" s="94" t="str">
        <f>IF($L1495="None","",IF(ISERROR(VLOOKUP($L1495,Info!$B$4:$B$266,1,FALSE)),"",VLOOKUP($L1495,Info!$B$4:$L$266,3,FALSE)))</f>
        <v/>
      </c>
      <c r="Q1495" s="96" t="str">
        <f>IF($L1495="None","",IF(ISERROR(VLOOKUP($L1495,Info!$B$4:$B$266,1,FALSE)),"",VLOOKUP($L1495,Info!$B$4:$L$266,4,FALSE)))</f>
        <v/>
      </c>
      <c r="R1495" s="1"/>
      <c r="S1495" s="6" t="str">
        <f t="shared" si="117"/>
        <v/>
      </c>
      <c r="T1495" s="6" t="str">
        <f>IF($L1495="None","",IF(ISERROR(VLOOKUP($L1495,Info!$B$4:$B$266,1,FALSE)),"",VLOOKUP($L1495,Info!$B$4:$L$266,11,FALSE)))</f>
        <v/>
      </c>
      <c r="U1495" s="1"/>
      <c r="V1495" s="1"/>
      <c r="W1495" s="1"/>
      <c r="X1495" s="1" t="str">
        <f>IF($L1495="None","",IF(ISERROR(VLOOKUP($L1495,Info!$B$4:$B$266,1,FALSE)),"",IF(OR(W1495="Metallic Liquid Tight",W1495="Non-Metallic Liquid Tight",W1495="LSZH",W1495="Greenfield"),VLOOKUP($L1495,Info!$B$4:$L$266,7,FALSE),"N/A")))</f>
        <v/>
      </c>
      <c r="Y1495" s="1"/>
      <c r="Z1495" s="96" t="str">
        <f>IF($L1495="None","",IF(ISERROR(VLOOKUP($L1495,Info!$B$4:$B$266,1,FALSE)),"",VLOOKUP($L1495,Info!$B$4:$L$266,9,FALSE)))</f>
        <v/>
      </c>
      <c r="AA1495" s="96" t="str">
        <f>IF($L1495="None","",IF(ISERROR(VLOOKUP($L1495,Info!$B$4:$B$266,1,FALSE)),"",VLOOKUP($L1495,Info!$B$4:$L$266,8,FALSE)))</f>
        <v/>
      </c>
      <c r="AB1495" s="96" t="str">
        <f>IF($L1495="None","",IF(ISERROR(VLOOKUP($L1495,Info!$B$4:$B$266,1,FALSE)),"",VLOOKUP($L1495,Info!$B$4:$L$266,10,FALSE)))</f>
        <v/>
      </c>
      <c r="AC1495" s="1" t="str">
        <f>IF(W1495="SO Cable","Black,White",IF(O1495="","",IF(P1495="","",IF($J$12&lt;&gt;"ABC",IF(P1495&lt;="250",VLOOKUP(O1495,Info!$AZ$4:$BB$22,3,FALSE),VLOOKUP(O1495,Info!$AZ$23:$BB$39,3,FALSE)),IF(P1495&lt;="250",VLOOKUP(O1495,Info!$AO$4:$AQ$22,3,FALSE),VLOOKUP(O1495,Info!$AO$23:$AP$39,3,FALSE))))))</f>
        <v/>
      </c>
      <c r="AD1495" s="1"/>
      <c r="AE1495" s="1" t="str">
        <f>IF($L1495="None","",IF(ISERROR(VLOOKUP($L1495,Info!$B$4:$B$266,1,FALSE)),"",VLOOKUP($L1495,Info!$B$4:$L$266,4,FALSE)))</f>
        <v/>
      </c>
      <c r="AF1495" s="1" t="str">
        <f>IF($L1495="None","",IF(ISERROR(VLOOKUP($L1495,Info!$B$4:$B$266,1,FALSE)),"",VLOOKUP($L1495,Info!$B$4:$L$266,6,FALSE)))</f>
        <v/>
      </c>
      <c r="AG1495" s="1"/>
      <c r="AH1495" s="33" t="str" cm="1">
        <f t="array" ref="AH1495">IF(AND(L1495&lt;&gt;"",O1495&lt;&gt;"",R1495:S1495&lt;&gt;"",W1495:X1495&lt;&gt;"",Z1495:AA1495&lt;&gt;"",AC1495&lt;&gt;""),"Good","Bad")</f>
        <v>Bad</v>
      </c>
      <c r="AL1495" t="str" cm="1">
        <f t="array" ref="AL1495">IF(R1495&gt;0,_xlfn.IFS(COUNTIF($L$20:L1495,"&lt;&gt;")&lt;101,1,COUNTIF($L$20:L1495,"&lt;&gt;")&lt;201,2,COUNTIF($L$20:L1495,"&lt;&gt;")&lt;301,3,COUNTIF($L$20:L1495,"&lt;&gt;")&lt;401,4,COUNTIF($L$20:L1495,"&lt;&gt;")&lt;501,5,COUNTIF($L$20:L1495,"&lt;&gt;")&lt;601,6,COUNTIF($L$20:L1495,"&lt;&gt;")&lt;701,7,COUNTIF($L$20:L1495,"&lt;&gt;")&lt;801,8,COUNTIF($L$20:L1495,"&lt;&gt;")&lt;901,9,COUNTIF($L$20:L1495,"&lt;&gt;")&lt;1001,10,COUNTIF($L$20:L1495,"&lt;&gt;")&lt;1101,11,COUNTIF($L$20:L1495,"&lt;&gt;")&lt;1201,12,COUNTIF($L$20:L1495,"&lt;&gt;")&lt;1301,13,COUNTIF($L$20:L1495,"&lt;&gt;")&lt;1401,14,COUNTIF($L$20:L1495,"&lt;&gt;")&lt;1501,15,COUNTIF($L$20:L1495,"&lt;&gt;")&lt;1601,16,COUNTIF($L$20:L1495,"&lt;&gt;")&lt;1701,17,COUNTIF($L$20:L1495,"&lt;&gt;")&lt;1801,18,COUNTIF($L$20:L1495,"&lt;&gt;")&lt;1901,19,COUNTIF($L$20:L1495,"&lt;&gt;")&lt;2001,20,COUNTIF($L$20:L1495,"&lt;&gt;")&lt;2101,21,COUNTIF($L$20:L1495,"&lt;&gt;")&lt;2201,22,COUNTIF($L$20:L1495,"&lt;&gt;")&lt;2301,23,COUNTIF($L$20:L1495,"&lt;&gt;")&lt;2401,24,COUNTIF($L$20:L1495,"&lt;&gt;")&lt;2501,25,COUNTIF($L$20:L1495,"&lt;&gt;")&lt;2601,26,COUNTIF($L$20:L1495,"&lt;&gt;")&lt;2701,27,COUNTIF($L$20:L1495,"&lt;&gt;")&lt;2801,28,COUNTIF($L$20:L1495,"&lt;&gt;")&lt;2901,29,COUNTIF($L$20:L1495,"&lt;&gt;")&lt;3001,30),"")</f>
        <v/>
      </c>
      <c r="AM1495" t="str">
        <f t="shared" si="115"/>
        <v/>
      </c>
      <c r="AN1495" t="str">
        <f t="shared" si="119"/>
        <v/>
      </c>
      <c r="AP1495" t="str">
        <f t="shared" si="118"/>
        <v/>
      </c>
      <c r="AQ1495" t="str">
        <f>IF(AO1495="","",COUNTIFS(AM1495:$AM$3019,AO1495))</f>
        <v/>
      </c>
    </row>
    <row r="1496" spans="1:43" x14ac:dyDescent="0.25">
      <c r="A1496" s="6" t="str">
        <f>IF(COUNT($A$20:A1495)&lt;&gt;$B$4,IF(A1495="","",A1495+1),"")</f>
        <v/>
      </c>
      <c r="B1496" s="3"/>
      <c r="C1496" s="3"/>
      <c r="D1496" s="122"/>
      <c r="E1496" s="3"/>
      <c r="F1496" s="3"/>
      <c r="G1496" s="3"/>
      <c r="H1496" s="3"/>
      <c r="I1496" s="120"/>
      <c r="J1496" s="3"/>
      <c r="K1496" s="95" t="str" cm="1">
        <f t="array" ref="K1496">IF(OR($J$14 = "A",$J$14 = "B",$J$14 = "C"),IF(I1496="","",IF(LEN(I1496)&gt;2,_xlfn.IFS(ISNUMBER(SEARCH("_",I1496)),I1496,ISNUMBER(SEARCH(", ",I1496)),SUBSTITUTE(I1496,", ","_"),ISNUMBER(SEARCH("/ ",I1496)),SUBSTITUTE(I1496,"/ ","_"),ISNUMBER(SEARCH(",",I1496)),SUBSTITUTE(I1496,",","_"),ISNUMBER(SEARCH("/",I1496)),SUBSTITUTE(I1496,"/","_"),ISNUMBER(SEARCH("",I1496)),I1496),I1496)),IF(OR($J$14 = "J",$J$14 = "K"),"",IF(D1496="","",IF(LEN(D1496)&gt;2,_xlfn.IFS(ISNUMBER(SEARCH("_",D1496)),D1496,ISNUMBER(SEARCH(", ",D1496)),SUBSTITUTE(D1496,", ","_"),ISNUMBER(SEARCH("/ ",D1496)),SUBSTITUTE(D1496,"/ ","_"),ISNUMBER(SEARCH(",",D1496)),SUBSTITUTE(D1496,",","_"),ISNUMBER(SEARCH("/",D1496)),SUBSTITUTE(D1496,"/","_"),ISNUMBER(SEARCH("",D1496)),D1496),D1496))))</f>
        <v/>
      </c>
      <c r="L1496" s="1"/>
      <c r="M1496" s="1" t="str">
        <f t="shared" si="116"/>
        <v/>
      </c>
      <c r="N1496" s="94" t="str">
        <f>IF($L1496="None","",IF(ISERROR(VLOOKUP($L1496,Info!$B$4:$B$266,1,FALSE)),"",VLOOKUP($L1496,Info!$B$4:$L$266,5,FALSE)))</f>
        <v/>
      </c>
      <c r="O1496" s="94" t="str">
        <f>IF(K1496="","",IF(AND($J$12&lt;&gt;"ABC",N1496="3"),"BAC",IF(N1496="3","ABC",IF($J$12&lt;&gt;"ABC",IF($J$10="Standard",VLOOKUP(K1496,Info!$BE$4:$BF$481,2,FALSE),VLOOKUP(K1496,Info!$BI$4:$BJ$482,2,FALSE)),IF($J$10="Standard",VLOOKUP(K1496,Info!$AG$4:$AH$2994,2,FALSE),VLOOKUP(K1496,Info!$AK$4:$AL$2997,2,FALSE))))))</f>
        <v/>
      </c>
      <c r="P1496" s="94" t="str">
        <f>IF($L1496="None","",IF(ISERROR(VLOOKUP($L1496,Info!$B$4:$B$266,1,FALSE)),"",VLOOKUP($L1496,Info!$B$4:$L$266,3,FALSE)))</f>
        <v/>
      </c>
      <c r="Q1496" s="96" t="str">
        <f>IF($L1496="None","",IF(ISERROR(VLOOKUP($L1496,Info!$B$4:$B$266,1,FALSE)),"",VLOOKUP($L1496,Info!$B$4:$L$266,4,FALSE)))</f>
        <v/>
      </c>
      <c r="R1496" s="1"/>
      <c r="S1496" s="6" t="str">
        <f t="shared" si="117"/>
        <v/>
      </c>
      <c r="T1496" s="6" t="str">
        <f>IF($L1496="None","",IF(ISERROR(VLOOKUP($L1496,Info!$B$4:$B$266,1,FALSE)),"",VLOOKUP($L1496,Info!$B$4:$L$266,11,FALSE)))</f>
        <v/>
      </c>
      <c r="U1496" s="1"/>
      <c r="V1496" s="1"/>
      <c r="W1496" s="1"/>
      <c r="X1496" s="1" t="str">
        <f>IF($L1496="None","",IF(ISERROR(VLOOKUP($L1496,Info!$B$4:$B$266,1,FALSE)),"",IF(OR(W1496="Metallic Liquid Tight",W1496="Non-Metallic Liquid Tight",W1496="LSZH",W1496="Greenfield"),VLOOKUP($L1496,Info!$B$4:$L$266,7,FALSE),"N/A")))</f>
        <v/>
      </c>
      <c r="Y1496" s="1"/>
      <c r="Z1496" s="96" t="str">
        <f>IF($L1496="None","",IF(ISERROR(VLOOKUP($L1496,Info!$B$4:$B$266,1,FALSE)),"",VLOOKUP($L1496,Info!$B$4:$L$266,9,FALSE)))</f>
        <v/>
      </c>
      <c r="AA1496" s="96" t="str">
        <f>IF($L1496="None","",IF(ISERROR(VLOOKUP($L1496,Info!$B$4:$B$266,1,FALSE)),"",VLOOKUP($L1496,Info!$B$4:$L$266,8,FALSE)))</f>
        <v/>
      </c>
      <c r="AB1496" s="96" t="str">
        <f>IF($L1496="None","",IF(ISERROR(VLOOKUP($L1496,Info!$B$4:$B$266,1,FALSE)),"",VLOOKUP($L1496,Info!$B$4:$L$266,10,FALSE)))</f>
        <v/>
      </c>
      <c r="AC1496" s="1" t="str">
        <f>IF(W1496="SO Cable","Black,White",IF(O1496="","",IF(P1496="","",IF($J$12&lt;&gt;"ABC",IF(P1496&lt;="250",VLOOKUP(O1496,Info!$AZ$4:$BB$22,3,FALSE),VLOOKUP(O1496,Info!$AZ$23:$BB$39,3,FALSE)),IF(P1496&lt;="250",VLOOKUP(O1496,Info!$AO$4:$AQ$22,3,FALSE),VLOOKUP(O1496,Info!$AO$23:$AP$39,3,FALSE))))))</f>
        <v/>
      </c>
      <c r="AD1496" s="1"/>
      <c r="AE1496" s="1" t="str">
        <f>IF($L1496="None","",IF(ISERROR(VLOOKUP($L1496,Info!$B$4:$B$266,1,FALSE)),"",VLOOKUP($L1496,Info!$B$4:$L$266,4,FALSE)))</f>
        <v/>
      </c>
      <c r="AF1496" s="1" t="str">
        <f>IF($L1496="None","",IF(ISERROR(VLOOKUP($L1496,Info!$B$4:$B$266,1,FALSE)),"",VLOOKUP($L1496,Info!$B$4:$L$266,6,FALSE)))</f>
        <v/>
      </c>
      <c r="AG1496" s="1"/>
      <c r="AH1496" s="33" t="str" cm="1">
        <f t="array" ref="AH1496">IF(AND(L1496&lt;&gt;"",O1496&lt;&gt;"",R1496:S1496&lt;&gt;"",W1496:X1496&lt;&gt;"",Z1496:AA1496&lt;&gt;"",AC1496&lt;&gt;""),"Good","Bad")</f>
        <v>Bad</v>
      </c>
      <c r="AL1496" t="str" cm="1">
        <f t="array" ref="AL1496">IF(R1496&gt;0,_xlfn.IFS(COUNTIF($L$20:L1496,"&lt;&gt;")&lt;101,1,COUNTIF($L$20:L1496,"&lt;&gt;")&lt;201,2,COUNTIF($L$20:L1496,"&lt;&gt;")&lt;301,3,COUNTIF($L$20:L1496,"&lt;&gt;")&lt;401,4,COUNTIF($L$20:L1496,"&lt;&gt;")&lt;501,5,COUNTIF($L$20:L1496,"&lt;&gt;")&lt;601,6,COUNTIF($L$20:L1496,"&lt;&gt;")&lt;701,7,COUNTIF($L$20:L1496,"&lt;&gt;")&lt;801,8,COUNTIF($L$20:L1496,"&lt;&gt;")&lt;901,9,COUNTIF($L$20:L1496,"&lt;&gt;")&lt;1001,10,COUNTIF($L$20:L1496,"&lt;&gt;")&lt;1101,11,COUNTIF($L$20:L1496,"&lt;&gt;")&lt;1201,12,COUNTIF($L$20:L1496,"&lt;&gt;")&lt;1301,13,COUNTIF($L$20:L1496,"&lt;&gt;")&lt;1401,14,COUNTIF($L$20:L1496,"&lt;&gt;")&lt;1501,15,COUNTIF($L$20:L1496,"&lt;&gt;")&lt;1601,16,COUNTIF($L$20:L1496,"&lt;&gt;")&lt;1701,17,COUNTIF($L$20:L1496,"&lt;&gt;")&lt;1801,18,COUNTIF($L$20:L1496,"&lt;&gt;")&lt;1901,19,COUNTIF($L$20:L1496,"&lt;&gt;")&lt;2001,20,COUNTIF($L$20:L1496,"&lt;&gt;")&lt;2101,21,COUNTIF($L$20:L1496,"&lt;&gt;")&lt;2201,22,COUNTIF($L$20:L1496,"&lt;&gt;")&lt;2301,23,COUNTIF($L$20:L1496,"&lt;&gt;")&lt;2401,24,COUNTIF($L$20:L1496,"&lt;&gt;")&lt;2501,25,COUNTIF($L$20:L1496,"&lt;&gt;")&lt;2601,26,COUNTIF($L$20:L1496,"&lt;&gt;")&lt;2701,27,COUNTIF($L$20:L1496,"&lt;&gt;")&lt;2801,28,COUNTIF($L$20:L1496,"&lt;&gt;")&lt;2901,29,COUNTIF($L$20:L1496,"&lt;&gt;")&lt;3001,30),"")</f>
        <v/>
      </c>
      <c r="AM1496" t="str">
        <f t="shared" si="115"/>
        <v/>
      </c>
      <c r="AN1496" t="str">
        <f t="shared" si="119"/>
        <v/>
      </c>
      <c r="AP1496" t="str">
        <f t="shared" si="118"/>
        <v/>
      </c>
      <c r="AQ1496" t="str">
        <f>IF(AO1496="","",COUNTIFS(AM1496:$AM$3019,AO1496))</f>
        <v/>
      </c>
    </row>
    <row r="1497" spans="1:43" x14ac:dyDescent="0.25">
      <c r="A1497" s="6" t="str">
        <f>IF(COUNT($A$20:A1496)&lt;&gt;$B$4,IF(A1496="","",A1496+1),"")</f>
        <v/>
      </c>
      <c r="B1497" s="3"/>
      <c r="C1497" s="3"/>
      <c r="D1497" s="122"/>
      <c r="E1497" s="3"/>
      <c r="F1497" s="3"/>
      <c r="G1497" s="3"/>
      <c r="H1497" s="3"/>
      <c r="I1497" s="120"/>
      <c r="J1497" s="3"/>
      <c r="K1497" s="95" t="str" cm="1">
        <f t="array" ref="K1497">IF(OR($J$14 = "A",$J$14 = "B",$J$14 = "C"),IF(I1497="","",IF(LEN(I1497)&gt;2,_xlfn.IFS(ISNUMBER(SEARCH("_",I1497)),I1497,ISNUMBER(SEARCH(", ",I1497)),SUBSTITUTE(I1497,", ","_"),ISNUMBER(SEARCH("/ ",I1497)),SUBSTITUTE(I1497,"/ ","_"),ISNUMBER(SEARCH(",",I1497)),SUBSTITUTE(I1497,",","_"),ISNUMBER(SEARCH("/",I1497)),SUBSTITUTE(I1497,"/","_"),ISNUMBER(SEARCH("",I1497)),I1497),I1497)),IF(OR($J$14 = "J",$J$14 = "K"),"",IF(D1497="","",IF(LEN(D1497)&gt;2,_xlfn.IFS(ISNUMBER(SEARCH("_",D1497)),D1497,ISNUMBER(SEARCH(", ",D1497)),SUBSTITUTE(D1497,", ","_"),ISNUMBER(SEARCH("/ ",D1497)),SUBSTITUTE(D1497,"/ ","_"),ISNUMBER(SEARCH(",",D1497)),SUBSTITUTE(D1497,",","_"),ISNUMBER(SEARCH("/",D1497)),SUBSTITUTE(D1497,"/","_"),ISNUMBER(SEARCH("",D1497)),D1497),D1497))))</f>
        <v/>
      </c>
      <c r="L1497" s="1"/>
      <c r="M1497" s="1" t="str">
        <f t="shared" si="116"/>
        <v/>
      </c>
      <c r="N1497" s="94" t="str">
        <f>IF($L1497="None","",IF(ISERROR(VLOOKUP($L1497,Info!$B$4:$B$266,1,FALSE)),"",VLOOKUP($L1497,Info!$B$4:$L$266,5,FALSE)))</f>
        <v/>
      </c>
      <c r="O1497" s="94" t="str">
        <f>IF(K1497="","",IF(AND($J$12&lt;&gt;"ABC",N1497="3"),"BAC",IF(N1497="3","ABC",IF($J$12&lt;&gt;"ABC",IF($J$10="Standard",VLOOKUP(K1497,Info!$BE$4:$BF$481,2,FALSE),VLOOKUP(K1497,Info!$BI$4:$BJ$482,2,FALSE)),IF($J$10="Standard",VLOOKUP(K1497,Info!$AG$4:$AH$2994,2,FALSE),VLOOKUP(K1497,Info!$AK$4:$AL$2997,2,FALSE))))))</f>
        <v/>
      </c>
      <c r="P1497" s="94" t="str">
        <f>IF($L1497="None","",IF(ISERROR(VLOOKUP($L1497,Info!$B$4:$B$266,1,FALSE)),"",VLOOKUP($L1497,Info!$B$4:$L$266,3,FALSE)))</f>
        <v/>
      </c>
      <c r="Q1497" s="96" t="str">
        <f>IF($L1497="None","",IF(ISERROR(VLOOKUP($L1497,Info!$B$4:$B$266,1,FALSE)),"",VLOOKUP($L1497,Info!$B$4:$L$266,4,FALSE)))</f>
        <v/>
      </c>
      <c r="R1497" s="1"/>
      <c r="S1497" s="6" t="str">
        <f t="shared" si="117"/>
        <v/>
      </c>
      <c r="T1497" s="6" t="str">
        <f>IF($L1497="None","",IF(ISERROR(VLOOKUP($L1497,Info!$B$4:$B$266,1,FALSE)),"",VLOOKUP($L1497,Info!$B$4:$L$266,11,FALSE)))</f>
        <v/>
      </c>
      <c r="U1497" s="1"/>
      <c r="V1497" s="1"/>
      <c r="W1497" s="1"/>
      <c r="X1497" s="1" t="str">
        <f>IF($L1497="None","",IF(ISERROR(VLOOKUP($L1497,Info!$B$4:$B$266,1,FALSE)),"",IF(OR(W1497="Metallic Liquid Tight",W1497="Non-Metallic Liquid Tight",W1497="LSZH",W1497="Greenfield"),VLOOKUP($L1497,Info!$B$4:$L$266,7,FALSE),"N/A")))</f>
        <v/>
      </c>
      <c r="Y1497" s="1"/>
      <c r="Z1497" s="96" t="str">
        <f>IF($L1497="None","",IF(ISERROR(VLOOKUP($L1497,Info!$B$4:$B$266,1,FALSE)),"",VLOOKUP($L1497,Info!$B$4:$L$266,9,FALSE)))</f>
        <v/>
      </c>
      <c r="AA1497" s="96" t="str">
        <f>IF($L1497="None","",IF(ISERROR(VLOOKUP($L1497,Info!$B$4:$B$266,1,FALSE)),"",VLOOKUP($L1497,Info!$B$4:$L$266,8,FALSE)))</f>
        <v/>
      </c>
      <c r="AB1497" s="96" t="str">
        <f>IF($L1497="None","",IF(ISERROR(VLOOKUP($L1497,Info!$B$4:$B$266,1,FALSE)),"",VLOOKUP($L1497,Info!$B$4:$L$266,10,FALSE)))</f>
        <v/>
      </c>
      <c r="AC1497" s="1" t="str">
        <f>IF(W1497="SO Cable","Black,White",IF(O1497="","",IF(P1497="","",IF($J$12&lt;&gt;"ABC",IF(P1497&lt;="250",VLOOKUP(O1497,Info!$AZ$4:$BB$22,3,FALSE),VLOOKUP(O1497,Info!$AZ$23:$BB$39,3,FALSE)),IF(P1497&lt;="250",VLOOKUP(O1497,Info!$AO$4:$AQ$22,3,FALSE),VLOOKUP(O1497,Info!$AO$23:$AP$39,3,FALSE))))))</f>
        <v/>
      </c>
      <c r="AD1497" s="1"/>
      <c r="AE1497" s="1" t="str">
        <f>IF($L1497="None","",IF(ISERROR(VLOOKUP($L1497,Info!$B$4:$B$266,1,FALSE)),"",VLOOKUP($L1497,Info!$B$4:$L$266,4,FALSE)))</f>
        <v/>
      </c>
      <c r="AF1497" s="1" t="str">
        <f>IF($L1497="None","",IF(ISERROR(VLOOKUP($L1497,Info!$B$4:$B$266,1,FALSE)),"",VLOOKUP($L1497,Info!$B$4:$L$266,6,FALSE)))</f>
        <v/>
      </c>
      <c r="AG1497" s="1"/>
      <c r="AH1497" s="33" t="str" cm="1">
        <f t="array" ref="AH1497">IF(AND(L1497&lt;&gt;"",O1497&lt;&gt;"",R1497:S1497&lt;&gt;"",W1497:X1497&lt;&gt;"",Z1497:AA1497&lt;&gt;"",AC1497&lt;&gt;""),"Good","Bad")</f>
        <v>Bad</v>
      </c>
      <c r="AL1497" t="str" cm="1">
        <f t="array" ref="AL1497">IF(R1497&gt;0,_xlfn.IFS(COUNTIF($L$20:L1497,"&lt;&gt;")&lt;101,1,COUNTIF($L$20:L1497,"&lt;&gt;")&lt;201,2,COUNTIF($L$20:L1497,"&lt;&gt;")&lt;301,3,COUNTIF($L$20:L1497,"&lt;&gt;")&lt;401,4,COUNTIF($L$20:L1497,"&lt;&gt;")&lt;501,5,COUNTIF($L$20:L1497,"&lt;&gt;")&lt;601,6,COUNTIF($L$20:L1497,"&lt;&gt;")&lt;701,7,COUNTIF($L$20:L1497,"&lt;&gt;")&lt;801,8,COUNTIF($L$20:L1497,"&lt;&gt;")&lt;901,9,COUNTIF($L$20:L1497,"&lt;&gt;")&lt;1001,10,COUNTIF($L$20:L1497,"&lt;&gt;")&lt;1101,11,COUNTIF($L$20:L1497,"&lt;&gt;")&lt;1201,12,COUNTIF($L$20:L1497,"&lt;&gt;")&lt;1301,13,COUNTIF($L$20:L1497,"&lt;&gt;")&lt;1401,14,COUNTIF($L$20:L1497,"&lt;&gt;")&lt;1501,15,COUNTIF($L$20:L1497,"&lt;&gt;")&lt;1601,16,COUNTIF($L$20:L1497,"&lt;&gt;")&lt;1701,17,COUNTIF($L$20:L1497,"&lt;&gt;")&lt;1801,18,COUNTIF($L$20:L1497,"&lt;&gt;")&lt;1901,19,COUNTIF($L$20:L1497,"&lt;&gt;")&lt;2001,20,COUNTIF($L$20:L1497,"&lt;&gt;")&lt;2101,21,COUNTIF($L$20:L1497,"&lt;&gt;")&lt;2201,22,COUNTIF($L$20:L1497,"&lt;&gt;")&lt;2301,23,COUNTIF($L$20:L1497,"&lt;&gt;")&lt;2401,24,COUNTIF($L$20:L1497,"&lt;&gt;")&lt;2501,25,COUNTIF($L$20:L1497,"&lt;&gt;")&lt;2601,26,COUNTIF($L$20:L1497,"&lt;&gt;")&lt;2701,27,COUNTIF($L$20:L1497,"&lt;&gt;")&lt;2801,28,COUNTIF($L$20:L1497,"&lt;&gt;")&lt;2901,29,COUNTIF($L$20:L1497,"&lt;&gt;")&lt;3001,30),"")</f>
        <v/>
      </c>
      <c r="AM1497" t="str">
        <f t="shared" si="115"/>
        <v/>
      </c>
      <c r="AN1497" t="str">
        <f t="shared" si="119"/>
        <v/>
      </c>
      <c r="AP1497" t="str">
        <f t="shared" si="118"/>
        <v/>
      </c>
      <c r="AQ1497" t="str">
        <f>IF(AO1497="","",COUNTIFS(AM1497:$AM$3019,AO1497))</f>
        <v/>
      </c>
    </row>
    <row r="1498" spans="1:43" x14ac:dyDescent="0.25">
      <c r="A1498" s="6" t="str">
        <f>IF(COUNT($A$20:A1497)&lt;&gt;$B$4,IF(A1497="","",A1497+1),"")</f>
        <v/>
      </c>
      <c r="B1498" s="3"/>
      <c r="C1498" s="3"/>
      <c r="D1498" s="122"/>
      <c r="E1498" s="3"/>
      <c r="F1498" s="3"/>
      <c r="G1498" s="3"/>
      <c r="H1498" s="3"/>
      <c r="I1498" s="120"/>
      <c r="J1498" s="3"/>
      <c r="K1498" s="95" t="str" cm="1">
        <f t="array" ref="K1498">IF(OR($J$14 = "A",$J$14 = "B",$J$14 = "C"),IF(I1498="","",IF(LEN(I1498)&gt;2,_xlfn.IFS(ISNUMBER(SEARCH("_",I1498)),I1498,ISNUMBER(SEARCH(", ",I1498)),SUBSTITUTE(I1498,", ","_"),ISNUMBER(SEARCH("/ ",I1498)),SUBSTITUTE(I1498,"/ ","_"),ISNUMBER(SEARCH(",",I1498)),SUBSTITUTE(I1498,",","_"),ISNUMBER(SEARCH("/",I1498)),SUBSTITUTE(I1498,"/","_"),ISNUMBER(SEARCH("",I1498)),I1498),I1498)),IF(OR($J$14 = "J",$J$14 = "K"),"",IF(D1498="","",IF(LEN(D1498)&gt;2,_xlfn.IFS(ISNUMBER(SEARCH("_",D1498)),D1498,ISNUMBER(SEARCH(", ",D1498)),SUBSTITUTE(D1498,", ","_"),ISNUMBER(SEARCH("/ ",D1498)),SUBSTITUTE(D1498,"/ ","_"),ISNUMBER(SEARCH(",",D1498)),SUBSTITUTE(D1498,",","_"),ISNUMBER(SEARCH("/",D1498)),SUBSTITUTE(D1498,"/","_"),ISNUMBER(SEARCH("",D1498)),D1498),D1498))))</f>
        <v/>
      </c>
      <c r="L1498" s="1"/>
      <c r="M1498" s="1" t="str">
        <f t="shared" si="116"/>
        <v/>
      </c>
      <c r="N1498" s="94" t="str">
        <f>IF($L1498="None","",IF(ISERROR(VLOOKUP($L1498,Info!$B$4:$B$266,1,FALSE)),"",VLOOKUP($L1498,Info!$B$4:$L$266,5,FALSE)))</f>
        <v/>
      </c>
      <c r="O1498" s="94" t="str">
        <f>IF(K1498="","",IF(AND($J$12&lt;&gt;"ABC",N1498="3"),"BAC",IF(N1498="3","ABC",IF($J$12&lt;&gt;"ABC",IF($J$10="Standard",VLOOKUP(K1498,Info!$BE$4:$BF$481,2,FALSE),VLOOKUP(K1498,Info!$BI$4:$BJ$482,2,FALSE)),IF($J$10="Standard",VLOOKUP(K1498,Info!$AG$4:$AH$2994,2,FALSE),VLOOKUP(K1498,Info!$AK$4:$AL$2997,2,FALSE))))))</f>
        <v/>
      </c>
      <c r="P1498" s="94" t="str">
        <f>IF($L1498="None","",IF(ISERROR(VLOOKUP($L1498,Info!$B$4:$B$266,1,FALSE)),"",VLOOKUP($L1498,Info!$B$4:$L$266,3,FALSE)))</f>
        <v/>
      </c>
      <c r="Q1498" s="96" t="str">
        <f>IF($L1498="None","",IF(ISERROR(VLOOKUP($L1498,Info!$B$4:$B$266,1,FALSE)),"",VLOOKUP($L1498,Info!$B$4:$L$266,4,FALSE)))</f>
        <v/>
      </c>
      <c r="R1498" s="1"/>
      <c r="S1498" s="6" t="str">
        <f t="shared" si="117"/>
        <v/>
      </c>
      <c r="T1498" s="6" t="str">
        <f>IF($L1498="None","",IF(ISERROR(VLOOKUP($L1498,Info!$B$4:$B$266,1,FALSE)),"",VLOOKUP($L1498,Info!$B$4:$L$266,11,FALSE)))</f>
        <v/>
      </c>
      <c r="U1498" s="1"/>
      <c r="V1498" s="1"/>
      <c r="W1498" s="1"/>
      <c r="X1498" s="1" t="str">
        <f>IF($L1498="None","",IF(ISERROR(VLOOKUP($L1498,Info!$B$4:$B$266,1,FALSE)),"",IF(OR(W1498="Metallic Liquid Tight",W1498="Non-Metallic Liquid Tight",W1498="LSZH",W1498="Greenfield"),VLOOKUP($L1498,Info!$B$4:$L$266,7,FALSE),"N/A")))</f>
        <v/>
      </c>
      <c r="Y1498" s="1"/>
      <c r="Z1498" s="96" t="str">
        <f>IF($L1498="None","",IF(ISERROR(VLOOKUP($L1498,Info!$B$4:$B$266,1,FALSE)),"",VLOOKUP($L1498,Info!$B$4:$L$266,9,FALSE)))</f>
        <v/>
      </c>
      <c r="AA1498" s="96" t="str">
        <f>IF($L1498="None","",IF(ISERROR(VLOOKUP($L1498,Info!$B$4:$B$266,1,FALSE)),"",VLOOKUP($L1498,Info!$B$4:$L$266,8,FALSE)))</f>
        <v/>
      </c>
      <c r="AB1498" s="96" t="str">
        <f>IF($L1498="None","",IF(ISERROR(VLOOKUP($L1498,Info!$B$4:$B$266,1,FALSE)),"",VLOOKUP($L1498,Info!$B$4:$L$266,10,FALSE)))</f>
        <v/>
      </c>
      <c r="AC1498" s="1" t="str">
        <f>IF(W1498="SO Cable","Black,White",IF(O1498="","",IF(P1498="","",IF($J$12&lt;&gt;"ABC",IF(P1498&lt;="250",VLOOKUP(O1498,Info!$AZ$4:$BB$22,3,FALSE),VLOOKUP(O1498,Info!$AZ$23:$BB$39,3,FALSE)),IF(P1498&lt;="250",VLOOKUP(O1498,Info!$AO$4:$AQ$22,3,FALSE),VLOOKUP(O1498,Info!$AO$23:$AP$39,3,FALSE))))))</f>
        <v/>
      </c>
      <c r="AD1498" s="1"/>
      <c r="AE1498" s="1" t="str">
        <f>IF($L1498="None","",IF(ISERROR(VLOOKUP($L1498,Info!$B$4:$B$266,1,FALSE)),"",VLOOKUP($L1498,Info!$B$4:$L$266,4,FALSE)))</f>
        <v/>
      </c>
      <c r="AF1498" s="1" t="str">
        <f>IF($L1498="None","",IF(ISERROR(VLOOKUP($L1498,Info!$B$4:$B$266,1,FALSE)),"",VLOOKUP($L1498,Info!$B$4:$L$266,6,FALSE)))</f>
        <v/>
      </c>
      <c r="AG1498" s="1"/>
      <c r="AH1498" s="33" t="str" cm="1">
        <f t="array" ref="AH1498">IF(AND(L1498&lt;&gt;"",O1498&lt;&gt;"",R1498:S1498&lt;&gt;"",W1498:X1498&lt;&gt;"",Z1498:AA1498&lt;&gt;"",AC1498&lt;&gt;""),"Good","Bad")</f>
        <v>Bad</v>
      </c>
      <c r="AL1498" t="str" cm="1">
        <f t="array" ref="AL1498">IF(R1498&gt;0,_xlfn.IFS(COUNTIF($L$20:L1498,"&lt;&gt;")&lt;101,1,COUNTIF($L$20:L1498,"&lt;&gt;")&lt;201,2,COUNTIF($L$20:L1498,"&lt;&gt;")&lt;301,3,COUNTIF($L$20:L1498,"&lt;&gt;")&lt;401,4,COUNTIF($L$20:L1498,"&lt;&gt;")&lt;501,5,COUNTIF($L$20:L1498,"&lt;&gt;")&lt;601,6,COUNTIF($L$20:L1498,"&lt;&gt;")&lt;701,7,COUNTIF($L$20:L1498,"&lt;&gt;")&lt;801,8,COUNTIF($L$20:L1498,"&lt;&gt;")&lt;901,9,COUNTIF($L$20:L1498,"&lt;&gt;")&lt;1001,10,COUNTIF($L$20:L1498,"&lt;&gt;")&lt;1101,11,COUNTIF($L$20:L1498,"&lt;&gt;")&lt;1201,12,COUNTIF($L$20:L1498,"&lt;&gt;")&lt;1301,13,COUNTIF($L$20:L1498,"&lt;&gt;")&lt;1401,14,COUNTIF($L$20:L1498,"&lt;&gt;")&lt;1501,15,COUNTIF($L$20:L1498,"&lt;&gt;")&lt;1601,16,COUNTIF($L$20:L1498,"&lt;&gt;")&lt;1701,17,COUNTIF($L$20:L1498,"&lt;&gt;")&lt;1801,18,COUNTIF($L$20:L1498,"&lt;&gt;")&lt;1901,19,COUNTIF($L$20:L1498,"&lt;&gt;")&lt;2001,20,COUNTIF($L$20:L1498,"&lt;&gt;")&lt;2101,21,COUNTIF($L$20:L1498,"&lt;&gt;")&lt;2201,22,COUNTIF($L$20:L1498,"&lt;&gt;")&lt;2301,23,COUNTIF($L$20:L1498,"&lt;&gt;")&lt;2401,24,COUNTIF($L$20:L1498,"&lt;&gt;")&lt;2501,25,COUNTIF($L$20:L1498,"&lt;&gt;")&lt;2601,26,COUNTIF($L$20:L1498,"&lt;&gt;")&lt;2701,27,COUNTIF($L$20:L1498,"&lt;&gt;")&lt;2801,28,COUNTIF($L$20:L1498,"&lt;&gt;")&lt;2901,29,COUNTIF($L$20:L1498,"&lt;&gt;")&lt;3001,30),"")</f>
        <v/>
      </c>
      <c r="AM1498" t="str">
        <f t="shared" si="115"/>
        <v/>
      </c>
      <c r="AN1498" t="str">
        <f t="shared" si="119"/>
        <v/>
      </c>
      <c r="AP1498" t="str">
        <f t="shared" si="118"/>
        <v/>
      </c>
      <c r="AQ1498" t="str">
        <f>IF(AO1498="","",COUNTIFS(AM1498:$AM$3019,AO1498))</f>
        <v/>
      </c>
    </row>
    <row r="1499" spans="1:43" x14ac:dyDescent="0.25">
      <c r="A1499" s="6" t="str">
        <f>IF(COUNT($A$20:A1498)&lt;&gt;$B$4,IF(A1498="","",A1498+1),"")</f>
        <v/>
      </c>
      <c r="B1499" s="3"/>
      <c r="C1499" s="3"/>
      <c r="D1499" s="122"/>
      <c r="E1499" s="3"/>
      <c r="F1499" s="3"/>
      <c r="G1499" s="3"/>
      <c r="H1499" s="3"/>
      <c r="I1499" s="120"/>
      <c r="J1499" s="3"/>
      <c r="K1499" s="95" t="str" cm="1">
        <f t="array" ref="K1499">IF(OR($J$14 = "A",$J$14 = "B",$J$14 = "C"),IF(I1499="","",IF(LEN(I1499)&gt;2,_xlfn.IFS(ISNUMBER(SEARCH("_",I1499)),I1499,ISNUMBER(SEARCH(", ",I1499)),SUBSTITUTE(I1499,", ","_"),ISNUMBER(SEARCH("/ ",I1499)),SUBSTITUTE(I1499,"/ ","_"),ISNUMBER(SEARCH(",",I1499)),SUBSTITUTE(I1499,",","_"),ISNUMBER(SEARCH("/",I1499)),SUBSTITUTE(I1499,"/","_"),ISNUMBER(SEARCH("",I1499)),I1499),I1499)),IF(OR($J$14 = "J",$J$14 = "K"),"",IF(D1499="","",IF(LEN(D1499)&gt;2,_xlfn.IFS(ISNUMBER(SEARCH("_",D1499)),D1499,ISNUMBER(SEARCH(", ",D1499)),SUBSTITUTE(D1499,", ","_"),ISNUMBER(SEARCH("/ ",D1499)),SUBSTITUTE(D1499,"/ ","_"),ISNUMBER(SEARCH(",",D1499)),SUBSTITUTE(D1499,",","_"),ISNUMBER(SEARCH("/",D1499)),SUBSTITUTE(D1499,"/","_"),ISNUMBER(SEARCH("",D1499)),D1499),D1499))))</f>
        <v/>
      </c>
      <c r="L1499" s="1"/>
      <c r="M1499" s="1" t="str">
        <f t="shared" si="116"/>
        <v/>
      </c>
      <c r="N1499" s="94" t="str">
        <f>IF($L1499="None","",IF(ISERROR(VLOOKUP($L1499,Info!$B$4:$B$266,1,FALSE)),"",VLOOKUP($L1499,Info!$B$4:$L$266,5,FALSE)))</f>
        <v/>
      </c>
      <c r="O1499" s="94" t="str">
        <f>IF(K1499="","",IF(AND($J$12&lt;&gt;"ABC",N1499="3"),"BAC",IF(N1499="3","ABC",IF($J$12&lt;&gt;"ABC",IF($J$10="Standard",VLOOKUP(K1499,Info!$BE$4:$BF$481,2,FALSE),VLOOKUP(K1499,Info!$BI$4:$BJ$482,2,FALSE)),IF($J$10="Standard",VLOOKUP(K1499,Info!$AG$4:$AH$2994,2,FALSE),VLOOKUP(K1499,Info!$AK$4:$AL$2997,2,FALSE))))))</f>
        <v/>
      </c>
      <c r="P1499" s="94" t="str">
        <f>IF($L1499="None","",IF(ISERROR(VLOOKUP($L1499,Info!$B$4:$B$266,1,FALSE)),"",VLOOKUP($L1499,Info!$B$4:$L$266,3,FALSE)))</f>
        <v/>
      </c>
      <c r="Q1499" s="96" t="str">
        <f>IF($L1499="None","",IF(ISERROR(VLOOKUP($L1499,Info!$B$4:$B$266,1,FALSE)),"",VLOOKUP($L1499,Info!$B$4:$L$266,4,FALSE)))</f>
        <v/>
      </c>
      <c r="R1499" s="1"/>
      <c r="S1499" s="6" t="str">
        <f t="shared" si="117"/>
        <v/>
      </c>
      <c r="T1499" s="6" t="str">
        <f>IF($L1499="None","",IF(ISERROR(VLOOKUP($L1499,Info!$B$4:$B$266,1,FALSE)),"",VLOOKUP($L1499,Info!$B$4:$L$266,11,FALSE)))</f>
        <v/>
      </c>
      <c r="U1499" s="1"/>
      <c r="V1499" s="1"/>
      <c r="W1499" s="1"/>
      <c r="X1499" s="1" t="str">
        <f>IF($L1499="None","",IF(ISERROR(VLOOKUP($L1499,Info!$B$4:$B$266,1,FALSE)),"",IF(OR(W1499="Metallic Liquid Tight",W1499="Non-Metallic Liquid Tight",W1499="LSZH",W1499="Greenfield"),VLOOKUP($L1499,Info!$B$4:$L$266,7,FALSE),"N/A")))</f>
        <v/>
      </c>
      <c r="Y1499" s="1"/>
      <c r="Z1499" s="96" t="str">
        <f>IF($L1499="None","",IF(ISERROR(VLOOKUP($L1499,Info!$B$4:$B$266,1,FALSE)),"",VLOOKUP($L1499,Info!$B$4:$L$266,9,FALSE)))</f>
        <v/>
      </c>
      <c r="AA1499" s="96" t="str">
        <f>IF($L1499="None","",IF(ISERROR(VLOOKUP($L1499,Info!$B$4:$B$266,1,FALSE)),"",VLOOKUP($L1499,Info!$B$4:$L$266,8,FALSE)))</f>
        <v/>
      </c>
      <c r="AB1499" s="96" t="str">
        <f>IF($L1499="None","",IF(ISERROR(VLOOKUP($L1499,Info!$B$4:$B$266,1,FALSE)),"",VLOOKUP($L1499,Info!$B$4:$L$266,10,FALSE)))</f>
        <v/>
      </c>
      <c r="AC1499" s="1" t="str">
        <f>IF(W1499="SO Cable","Black,White",IF(O1499="","",IF(P1499="","",IF($J$12&lt;&gt;"ABC",IF(P1499&lt;="250",VLOOKUP(O1499,Info!$AZ$4:$BB$22,3,FALSE),VLOOKUP(O1499,Info!$AZ$23:$BB$39,3,FALSE)),IF(P1499&lt;="250",VLOOKUP(O1499,Info!$AO$4:$AQ$22,3,FALSE),VLOOKUP(O1499,Info!$AO$23:$AP$39,3,FALSE))))))</f>
        <v/>
      </c>
      <c r="AD1499" s="1"/>
      <c r="AE1499" s="1" t="str">
        <f>IF($L1499="None","",IF(ISERROR(VLOOKUP($L1499,Info!$B$4:$B$266,1,FALSE)),"",VLOOKUP($L1499,Info!$B$4:$L$266,4,FALSE)))</f>
        <v/>
      </c>
      <c r="AF1499" s="1" t="str">
        <f>IF($L1499="None","",IF(ISERROR(VLOOKUP($L1499,Info!$B$4:$B$266,1,FALSE)),"",VLOOKUP($L1499,Info!$B$4:$L$266,6,FALSE)))</f>
        <v/>
      </c>
      <c r="AG1499" s="1"/>
      <c r="AH1499" s="33" t="str" cm="1">
        <f t="array" ref="AH1499">IF(AND(L1499&lt;&gt;"",O1499&lt;&gt;"",R1499:S1499&lt;&gt;"",W1499:X1499&lt;&gt;"",Z1499:AA1499&lt;&gt;"",AC1499&lt;&gt;""),"Good","Bad")</f>
        <v>Bad</v>
      </c>
      <c r="AL1499" t="str" cm="1">
        <f t="array" ref="AL1499">IF(R1499&gt;0,_xlfn.IFS(COUNTIF($L$20:L1499,"&lt;&gt;")&lt;101,1,COUNTIF($L$20:L1499,"&lt;&gt;")&lt;201,2,COUNTIF($L$20:L1499,"&lt;&gt;")&lt;301,3,COUNTIF($L$20:L1499,"&lt;&gt;")&lt;401,4,COUNTIF($L$20:L1499,"&lt;&gt;")&lt;501,5,COUNTIF($L$20:L1499,"&lt;&gt;")&lt;601,6,COUNTIF($L$20:L1499,"&lt;&gt;")&lt;701,7,COUNTIF($L$20:L1499,"&lt;&gt;")&lt;801,8,COUNTIF($L$20:L1499,"&lt;&gt;")&lt;901,9,COUNTIF($L$20:L1499,"&lt;&gt;")&lt;1001,10,COUNTIF($L$20:L1499,"&lt;&gt;")&lt;1101,11,COUNTIF($L$20:L1499,"&lt;&gt;")&lt;1201,12,COUNTIF($L$20:L1499,"&lt;&gt;")&lt;1301,13,COUNTIF($L$20:L1499,"&lt;&gt;")&lt;1401,14,COUNTIF($L$20:L1499,"&lt;&gt;")&lt;1501,15,COUNTIF($L$20:L1499,"&lt;&gt;")&lt;1601,16,COUNTIF($L$20:L1499,"&lt;&gt;")&lt;1701,17,COUNTIF($L$20:L1499,"&lt;&gt;")&lt;1801,18,COUNTIF($L$20:L1499,"&lt;&gt;")&lt;1901,19,COUNTIF($L$20:L1499,"&lt;&gt;")&lt;2001,20,COUNTIF($L$20:L1499,"&lt;&gt;")&lt;2101,21,COUNTIF($L$20:L1499,"&lt;&gt;")&lt;2201,22,COUNTIF($L$20:L1499,"&lt;&gt;")&lt;2301,23,COUNTIF($L$20:L1499,"&lt;&gt;")&lt;2401,24,COUNTIF($L$20:L1499,"&lt;&gt;")&lt;2501,25,COUNTIF($L$20:L1499,"&lt;&gt;")&lt;2601,26,COUNTIF($L$20:L1499,"&lt;&gt;")&lt;2701,27,COUNTIF($L$20:L1499,"&lt;&gt;")&lt;2801,28,COUNTIF($L$20:L1499,"&lt;&gt;")&lt;2901,29,COUNTIF($L$20:L1499,"&lt;&gt;")&lt;3001,30),"")</f>
        <v/>
      </c>
      <c r="AM1499" t="str">
        <f t="shared" si="115"/>
        <v/>
      </c>
      <c r="AN1499" t="str">
        <f t="shared" si="119"/>
        <v/>
      </c>
      <c r="AP1499" t="str">
        <f t="shared" si="118"/>
        <v/>
      </c>
      <c r="AQ1499" t="str">
        <f>IF(AO1499="","",COUNTIFS(AM1499:$AM$3019,AO1499))</f>
        <v/>
      </c>
    </row>
    <row r="1500" spans="1:43" x14ac:dyDescent="0.25">
      <c r="A1500" s="6" t="str">
        <f>IF(COUNT($A$20:A1499)&lt;&gt;$B$4,IF(A1499="","",A1499+1),"")</f>
        <v/>
      </c>
      <c r="B1500" s="3"/>
      <c r="C1500" s="3"/>
      <c r="D1500" s="122"/>
      <c r="E1500" s="3"/>
      <c r="F1500" s="3"/>
      <c r="G1500" s="3"/>
      <c r="H1500" s="3"/>
      <c r="I1500" s="120"/>
      <c r="J1500" s="3"/>
      <c r="K1500" s="95" t="str" cm="1">
        <f t="array" ref="K1500">IF(OR($J$14 = "A",$J$14 = "B",$J$14 = "C"),IF(I1500="","",IF(LEN(I1500)&gt;2,_xlfn.IFS(ISNUMBER(SEARCH("_",I1500)),I1500,ISNUMBER(SEARCH(", ",I1500)),SUBSTITUTE(I1500,", ","_"),ISNUMBER(SEARCH("/ ",I1500)),SUBSTITUTE(I1500,"/ ","_"),ISNUMBER(SEARCH(",",I1500)),SUBSTITUTE(I1500,",","_"),ISNUMBER(SEARCH("/",I1500)),SUBSTITUTE(I1500,"/","_"),ISNUMBER(SEARCH("",I1500)),I1500),I1500)),IF(OR($J$14 = "J",$J$14 = "K"),"",IF(D1500="","",IF(LEN(D1500)&gt;2,_xlfn.IFS(ISNUMBER(SEARCH("_",D1500)),D1500,ISNUMBER(SEARCH(", ",D1500)),SUBSTITUTE(D1500,", ","_"),ISNUMBER(SEARCH("/ ",D1500)),SUBSTITUTE(D1500,"/ ","_"),ISNUMBER(SEARCH(",",D1500)),SUBSTITUTE(D1500,",","_"),ISNUMBER(SEARCH("/",D1500)),SUBSTITUTE(D1500,"/","_"),ISNUMBER(SEARCH("",D1500)),D1500),D1500))))</f>
        <v/>
      </c>
      <c r="L1500" s="1"/>
      <c r="M1500" s="1" t="str">
        <f t="shared" si="116"/>
        <v/>
      </c>
      <c r="N1500" s="94" t="str">
        <f>IF($L1500="None","",IF(ISERROR(VLOOKUP($L1500,Info!$B$4:$B$266,1,FALSE)),"",VLOOKUP($L1500,Info!$B$4:$L$266,5,FALSE)))</f>
        <v/>
      </c>
      <c r="O1500" s="94" t="str">
        <f>IF(K1500="","",IF(AND($J$12&lt;&gt;"ABC",N1500="3"),"BAC",IF(N1500="3","ABC",IF($J$12&lt;&gt;"ABC",IF($J$10="Standard",VLOOKUP(K1500,Info!$BE$4:$BF$481,2,FALSE),VLOOKUP(K1500,Info!$BI$4:$BJ$482,2,FALSE)),IF($J$10="Standard",VLOOKUP(K1500,Info!$AG$4:$AH$2994,2,FALSE),VLOOKUP(K1500,Info!$AK$4:$AL$2997,2,FALSE))))))</f>
        <v/>
      </c>
      <c r="P1500" s="94" t="str">
        <f>IF($L1500="None","",IF(ISERROR(VLOOKUP($L1500,Info!$B$4:$B$266,1,FALSE)),"",VLOOKUP($L1500,Info!$B$4:$L$266,3,FALSE)))</f>
        <v/>
      </c>
      <c r="Q1500" s="96" t="str">
        <f>IF($L1500="None","",IF(ISERROR(VLOOKUP($L1500,Info!$B$4:$B$266,1,FALSE)),"",VLOOKUP($L1500,Info!$B$4:$L$266,4,FALSE)))</f>
        <v/>
      </c>
      <c r="R1500" s="1"/>
      <c r="S1500" s="6" t="str">
        <f t="shared" si="117"/>
        <v/>
      </c>
      <c r="T1500" s="6" t="str">
        <f>IF($L1500="None","",IF(ISERROR(VLOOKUP($L1500,Info!$B$4:$B$266,1,FALSE)),"",VLOOKUP($L1500,Info!$B$4:$L$266,11,FALSE)))</f>
        <v/>
      </c>
      <c r="U1500" s="1"/>
      <c r="V1500" s="1"/>
      <c r="W1500" s="1"/>
      <c r="X1500" s="1" t="str">
        <f>IF($L1500="None","",IF(ISERROR(VLOOKUP($L1500,Info!$B$4:$B$266,1,FALSE)),"",IF(OR(W1500="Metallic Liquid Tight",W1500="Non-Metallic Liquid Tight",W1500="LSZH",W1500="Greenfield"),VLOOKUP($L1500,Info!$B$4:$L$266,7,FALSE),"N/A")))</f>
        <v/>
      </c>
      <c r="Y1500" s="1"/>
      <c r="Z1500" s="96" t="str">
        <f>IF($L1500="None","",IF(ISERROR(VLOOKUP($L1500,Info!$B$4:$B$266,1,FALSE)),"",VLOOKUP($L1500,Info!$B$4:$L$266,9,FALSE)))</f>
        <v/>
      </c>
      <c r="AA1500" s="96" t="str">
        <f>IF($L1500="None","",IF(ISERROR(VLOOKUP($L1500,Info!$B$4:$B$266,1,FALSE)),"",VLOOKUP($L1500,Info!$B$4:$L$266,8,FALSE)))</f>
        <v/>
      </c>
      <c r="AB1500" s="96" t="str">
        <f>IF($L1500="None","",IF(ISERROR(VLOOKUP($L1500,Info!$B$4:$B$266,1,FALSE)),"",VLOOKUP($L1500,Info!$B$4:$L$266,10,FALSE)))</f>
        <v/>
      </c>
      <c r="AC1500" s="1" t="str">
        <f>IF(W1500="SO Cable","Black,White",IF(O1500="","",IF(P1500="","",IF($J$12&lt;&gt;"ABC",IF(P1500&lt;="250",VLOOKUP(O1500,Info!$AZ$4:$BB$22,3,FALSE),VLOOKUP(O1500,Info!$AZ$23:$BB$39,3,FALSE)),IF(P1500&lt;="250",VLOOKUP(O1500,Info!$AO$4:$AQ$22,3,FALSE),VLOOKUP(O1500,Info!$AO$23:$AP$39,3,FALSE))))))</f>
        <v/>
      </c>
      <c r="AD1500" s="1"/>
      <c r="AE1500" s="1" t="str">
        <f>IF($L1500="None","",IF(ISERROR(VLOOKUP($L1500,Info!$B$4:$B$266,1,FALSE)),"",VLOOKUP($L1500,Info!$B$4:$L$266,4,FALSE)))</f>
        <v/>
      </c>
      <c r="AF1500" s="1" t="str">
        <f>IF($L1500="None","",IF(ISERROR(VLOOKUP($L1500,Info!$B$4:$B$266,1,FALSE)),"",VLOOKUP($L1500,Info!$B$4:$L$266,6,FALSE)))</f>
        <v/>
      </c>
      <c r="AG1500" s="1"/>
      <c r="AH1500" s="33" t="str" cm="1">
        <f t="array" ref="AH1500">IF(AND(L1500&lt;&gt;"",O1500&lt;&gt;"",R1500:S1500&lt;&gt;"",W1500:X1500&lt;&gt;"",Z1500:AA1500&lt;&gt;"",AC1500&lt;&gt;""),"Good","Bad")</f>
        <v>Bad</v>
      </c>
      <c r="AL1500" t="str" cm="1">
        <f t="array" ref="AL1500">IF(R1500&gt;0,_xlfn.IFS(COUNTIF($L$20:L1500,"&lt;&gt;")&lt;101,1,COUNTIF($L$20:L1500,"&lt;&gt;")&lt;201,2,COUNTIF($L$20:L1500,"&lt;&gt;")&lt;301,3,COUNTIF($L$20:L1500,"&lt;&gt;")&lt;401,4,COUNTIF($L$20:L1500,"&lt;&gt;")&lt;501,5,COUNTIF($L$20:L1500,"&lt;&gt;")&lt;601,6,COUNTIF($L$20:L1500,"&lt;&gt;")&lt;701,7,COUNTIF($L$20:L1500,"&lt;&gt;")&lt;801,8,COUNTIF($L$20:L1500,"&lt;&gt;")&lt;901,9,COUNTIF($L$20:L1500,"&lt;&gt;")&lt;1001,10,COUNTIF($L$20:L1500,"&lt;&gt;")&lt;1101,11,COUNTIF($L$20:L1500,"&lt;&gt;")&lt;1201,12,COUNTIF($L$20:L1500,"&lt;&gt;")&lt;1301,13,COUNTIF($L$20:L1500,"&lt;&gt;")&lt;1401,14,COUNTIF($L$20:L1500,"&lt;&gt;")&lt;1501,15,COUNTIF($L$20:L1500,"&lt;&gt;")&lt;1601,16,COUNTIF($L$20:L1500,"&lt;&gt;")&lt;1701,17,COUNTIF($L$20:L1500,"&lt;&gt;")&lt;1801,18,COUNTIF($L$20:L1500,"&lt;&gt;")&lt;1901,19,COUNTIF($L$20:L1500,"&lt;&gt;")&lt;2001,20,COUNTIF($L$20:L1500,"&lt;&gt;")&lt;2101,21,COUNTIF($L$20:L1500,"&lt;&gt;")&lt;2201,22,COUNTIF($L$20:L1500,"&lt;&gt;")&lt;2301,23,COUNTIF($L$20:L1500,"&lt;&gt;")&lt;2401,24,COUNTIF($L$20:L1500,"&lt;&gt;")&lt;2501,25,COUNTIF($L$20:L1500,"&lt;&gt;")&lt;2601,26,COUNTIF($L$20:L1500,"&lt;&gt;")&lt;2701,27,COUNTIF($L$20:L1500,"&lt;&gt;")&lt;2801,28,COUNTIF($L$20:L1500,"&lt;&gt;")&lt;2901,29,COUNTIF($L$20:L1500,"&lt;&gt;")&lt;3001,30),"")</f>
        <v/>
      </c>
      <c r="AM1500" t="str">
        <f t="shared" si="115"/>
        <v/>
      </c>
      <c r="AN1500" t="str">
        <f t="shared" si="119"/>
        <v/>
      </c>
      <c r="AP1500" t="str">
        <f t="shared" si="118"/>
        <v/>
      </c>
      <c r="AQ1500" t="str">
        <f>IF(AO1500="","",COUNTIFS(AM1500:$AM$3019,AO1500))</f>
        <v/>
      </c>
    </row>
    <row r="1501" spans="1:43" x14ac:dyDescent="0.25">
      <c r="A1501" s="6" t="str">
        <f>IF(COUNT($A$20:A1500)&lt;&gt;$B$4,IF(A1500="","",A1500+1),"")</f>
        <v/>
      </c>
      <c r="B1501" s="3"/>
      <c r="C1501" s="3"/>
      <c r="D1501" s="122"/>
      <c r="E1501" s="3"/>
      <c r="F1501" s="3"/>
      <c r="G1501" s="3"/>
      <c r="H1501" s="3"/>
      <c r="I1501" s="120"/>
      <c r="J1501" s="3"/>
      <c r="K1501" s="95" t="str" cm="1">
        <f t="array" ref="K1501">IF(OR($J$14 = "A",$J$14 = "B",$J$14 = "C"),IF(I1501="","",IF(LEN(I1501)&gt;2,_xlfn.IFS(ISNUMBER(SEARCH("_",I1501)),I1501,ISNUMBER(SEARCH(", ",I1501)),SUBSTITUTE(I1501,", ","_"),ISNUMBER(SEARCH("/ ",I1501)),SUBSTITUTE(I1501,"/ ","_"),ISNUMBER(SEARCH(",",I1501)),SUBSTITUTE(I1501,",","_"),ISNUMBER(SEARCH("/",I1501)),SUBSTITUTE(I1501,"/","_"),ISNUMBER(SEARCH("",I1501)),I1501),I1501)),IF(OR($J$14 = "J",$J$14 = "K"),"",IF(D1501="","",IF(LEN(D1501)&gt;2,_xlfn.IFS(ISNUMBER(SEARCH("_",D1501)),D1501,ISNUMBER(SEARCH(", ",D1501)),SUBSTITUTE(D1501,", ","_"),ISNUMBER(SEARCH("/ ",D1501)),SUBSTITUTE(D1501,"/ ","_"),ISNUMBER(SEARCH(",",D1501)),SUBSTITUTE(D1501,",","_"),ISNUMBER(SEARCH("/",D1501)),SUBSTITUTE(D1501,"/","_"),ISNUMBER(SEARCH("",D1501)),D1501),D1501))))</f>
        <v/>
      </c>
      <c r="L1501" s="1"/>
      <c r="M1501" s="1" t="str">
        <f t="shared" si="116"/>
        <v/>
      </c>
      <c r="N1501" s="94" t="str">
        <f>IF($L1501="None","",IF(ISERROR(VLOOKUP($L1501,Info!$B$4:$B$266,1,FALSE)),"",VLOOKUP($L1501,Info!$B$4:$L$266,5,FALSE)))</f>
        <v/>
      </c>
      <c r="O1501" s="94" t="str">
        <f>IF(K1501="","",IF(AND($J$12&lt;&gt;"ABC",N1501="3"),"BAC",IF(N1501="3","ABC",IF($J$12&lt;&gt;"ABC",IF($J$10="Standard",VLOOKUP(K1501,Info!$BE$4:$BF$481,2,FALSE),VLOOKUP(K1501,Info!$BI$4:$BJ$482,2,FALSE)),IF($J$10="Standard",VLOOKUP(K1501,Info!$AG$4:$AH$2994,2,FALSE),VLOOKUP(K1501,Info!$AK$4:$AL$2997,2,FALSE))))))</f>
        <v/>
      </c>
      <c r="P1501" s="94" t="str">
        <f>IF($L1501="None","",IF(ISERROR(VLOOKUP($L1501,Info!$B$4:$B$266,1,FALSE)),"",VLOOKUP($L1501,Info!$B$4:$L$266,3,FALSE)))</f>
        <v/>
      </c>
      <c r="Q1501" s="96" t="str">
        <f>IF($L1501="None","",IF(ISERROR(VLOOKUP($L1501,Info!$B$4:$B$266,1,FALSE)),"",VLOOKUP($L1501,Info!$B$4:$L$266,4,FALSE)))</f>
        <v/>
      </c>
      <c r="R1501" s="1"/>
      <c r="S1501" s="6" t="str">
        <f t="shared" si="117"/>
        <v/>
      </c>
      <c r="T1501" s="6" t="str">
        <f>IF($L1501="None","",IF(ISERROR(VLOOKUP($L1501,Info!$B$4:$B$266,1,FALSE)),"",VLOOKUP($L1501,Info!$B$4:$L$266,11,FALSE)))</f>
        <v/>
      </c>
      <c r="U1501" s="1"/>
      <c r="V1501" s="1"/>
      <c r="W1501" s="1"/>
      <c r="X1501" s="1" t="str">
        <f>IF($L1501="None","",IF(ISERROR(VLOOKUP($L1501,Info!$B$4:$B$266,1,FALSE)),"",IF(OR(W1501="Metallic Liquid Tight",W1501="Non-Metallic Liquid Tight",W1501="LSZH",W1501="Greenfield"),VLOOKUP($L1501,Info!$B$4:$L$266,7,FALSE),"N/A")))</f>
        <v/>
      </c>
      <c r="Y1501" s="1"/>
      <c r="Z1501" s="96" t="str">
        <f>IF($L1501="None","",IF(ISERROR(VLOOKUP($L1501,Info!$B$4:$B$266,1,FALSE)),"",VLOOKUP($L1501,Info!$B$4:$L$266,9,FALSE)))</f>
        <v/>
      </c>
      <c r="AA1501" s="96" t="str">
        <f>IF($L1501="None","",IF(ISERROR(VLOOKUP($L1501,Info!$B$4:$B$266,1,FALSE)),"",VLOOKUP($L1501,Info!$B$4:$L$266,8,FALSE)))</f>
        <v/>
      </c>
      <c r="AB1501" s="96" t="str">
        <f>IF($L1501="None","",IF(ISERROR(VLOOKUP($L1501,Info!$B$4:$B$266,1,FALSE)),"",VLOOKUP($L1501,Info!$B$4:$L$266,10,FALSE)))</f>
        <v/>
      </c>
      <c r="AC1501" s="1" t="str">
        <f>IF(W1501="SO Cable","Black,White",IF(O1501="","",IF(P1501="","",IF($J$12&lt;&gt;"ABC",IF(P1501&lt;="250",VLOOKUP(O1501,Info!$AZ$4:$BB$22,3,FALSE),VLOOKUP(O1501,Info!$AZ$23:$BB$39,3,FALSE)),IF(P1501&lt;="250",VLOOKUP(O1501,Info!$AO$4:$AQ$22,3,FALSE),VLOOKUP(O1501,Info!$AO$23:$AP$39,3,FALSE))))))</f>
        <v/>
      </c>
      <c r="AD1501" s="1"/>
      <c r="AE1501" s="1" t="str">
        <f>IF($L1501="None","",IF(ISERROR(VLOOKUP($L1501,Info!$B$4:$B$266,1,FALSE)),"",VLOOKUP($L1501,Info!$B$4:$L$266,4,FALSE)))</f>
        <v/>
      </c>
      <c r="AF1501" s="1" t="str">
        <f>IF($L1501="None","",IF(ISERROR(VLOOKUP($L1501,Info!$B$4:$B$266,1,FALSE)),"",VLOOKUP($L1501,Info!$B$4:$L$266,6,FALSE)))</f>
        <v/>
      </c>
      <c r="AG1501" s="1"/>
      <c r="AH1501" s="33" t="str" cm="1">
        <f t="array" ref="AH1501">IF(AND(L1501&lt;&gt;"",O1501&lt;&gt;"",R1501:S1501&lt;&gt;"",W1501:X1501&lt;&gt;"",Z1501:AA1501&lt;&gt;"",AC1501&lt;&gt;""),"Good","Bad")</f>
        <v>Bad</v>
      </c>
      <c r="AL1501" t="str" cm="1">
        <f t="array" ref="AL1501">IF(R1501&gt;0,_xlfn.IFS(COUNTIF($L$20:L1501,"&lt;&gt;")&lt;101,1,COUNTIF($L$20:L1501,"&lt;&gt;")&lt;201,2,COUNTIF($L$20:L1501,"&lt;&gt;")&lt;301,3,COUNTIF($L$20:L1501,"&lt;&gt;")&lt;401,4,COUNTIF($L$20:L1501,"&lt;&gt;")&lt;501,5,COUNTIF($L$20:L1501,"&lt;&gt;")&lt;601,6,COUNTIF($L$20:L1501,"&lt;&gt;")&lt;701,7,COUNTIF($L$20:L1501,"&lt;&gt;")&lt;801,8,COUNTIF($L$20:L1501,"&lt;&gt;")&lt;901,9,COUNTIF($L$20:L1501,"&lt;&gt;")&lt;1001,10,COUNTIF($L$20:L1501,"&lt;&gt;")&lt;1101,11,COUNTIF($L$20:L1501,"&lt;&gt;")&lt;1201,12,COUNTIF($L$20:L1501,"&lt;&gt;")&lt;1301,13,COUNTIF($L$20:L1501,"&lt;&gt;")&lt;1401,14,COUNTIF($L$20:L1501,"&lt;&gt;")&lt;1501,15,COUNTIF($L$20:L1501,"&lt;&gt;")&lt;1601,16,COUNTIF($L$20:L1501,"&lt;&gt;")&lt;1701,17,COUNTIF($L$20:L1501,"&lt;&gt;")&lt;1801,18,COUNTIF($L$20:L1501,"&lt;&gt;")&lt;1901,19,COUNTIF($L$20:L1501,"&lt;&gt;")&lt;2001,20,COUNTIF($L$20:L1501,"&lt;&gt;")&lt;2101,21,COUNTIF($L$20:L1501,"&lt;&gt;")&lt;2201,22,COUNTIF($L$20:L1501,"&lt;&gt;")&lt;2301,23,COUNTIF($L$20:L1501,"&lt;&gt;")&lt;2401,24,COUNTIF($L$20:L1501,"&lt;&gt;")&lt;2501,25,COUNTIF($L$20:L1501,"&lt;&gt;")&lt;2601,26,COUNTIF($L$20:L1501,"&lt;&gt;")&lt;2701,27,COUNTIF($L$20:L1501,"&lt;&gt;")&lt;2801,28,COUNTIF($L$20:L1501,"&lt;&gt;")&lt;2901,29,COUNTIF($L$20:L1501,"&lt;&gt;")&lt;3001,30),"")</f>
        <v/>
      </c>
      <c r="AM1501" t="str">
        <f t="shared" si="115"/>
        <v/>
      </c>
      <c r="AN1501" t="str">
        <f t="shared" si="119"/>
        <v/>
      </c>
      <c r="AP1501" t="str">
        <f t="shared" si="118"/>
        <v/>
      </c>
      <c r="AQ1501" t="str">
        <f>IF(AO1501="","",COUNTIFS(AM1501:$AM$3019,AO1501))</f>
        <v/>
      </c>
    </row>
    <row r="1502" spans="1:43" x14ac:dyDescent="0.25">
      <c r="A1502" s="6" t="str">
        <f>IF(COUNT($A$20:A1501)&lt;&gt;$B$4,IF(A1501="","",A1501+1),"")</f>
        <v/>
      </c>
      <c r="B1502" s="3"/>
      <c r="C1502" s="3"/>
      <c r="D1502" s="122"/>
      <c r="E1502" s="3"/>
      <c r="F1502" s="3"/>
      <c r="G1502" s="3"/>
      <c r="H1502" s="3"/>
      <c r="I1502" s="120"/>
      <c r="J1502" s="3"/>
      <c r="K1502" s="95" t="str" cm="1">
        <f t="array" ref="K1502">IF(OR($J$14 = "A",$J$14 = "B",$J$14 = "C"),IF(I1502="","",IF(LEN(I1502)&gt;2,_xlfn.IFS(ISNUMBER(SEARCH("_",I1502)),I1502,ISNUMBER(SEARCH(", ",I1502)),SUBSTITUTE(I1502,", ","_"),ISNUMBER(SEARCH("/ ",I1502)),SUBSTITUTE(I1502,"/ ","_"),ISNUMBER(SEARCH(",",I1502)),SUBSTITUTE(I1502,",","_"),ISNUMBER(SEARCH("/",I1502)),SUBSTITUTE(I1502,"/","_"),ISNUMBER(SEARCH("",I1502)),I1502),I1502)),IF(OR($J$14 = "J",$J$14 = "K"),"",IF(D1502="","",IF(LEN(D1502)&gt;2,_xlfn.IFS(ISNUMBER(SEARCH("_",D1502)),D1502,ISNUMBER(SEARCH(", ",D1502)),SUBSTITUTE(D1502,", ","_"),ISNUMBER(SEARCH("/ ",D1502)),SUBSTITUTE(D1502,"/ ","_"),ISNUMBER(SEARCH(",",D1502)),SUBSTITUTE(D1502,",","_"),ISNUMBER(SEARCH("/",D1502)),SUBSTITUTE(D1502,"/","_"),ISNUMBER(SEARCH("",D1502)),D1502),D1502))))</f>
        <v/>
      </c>
      <c r="L1502" s="1"/>
      <c r="M1502" s="1" t="str">
        <f t="shared" si="116"/>
        <v/>
      </c>
      <c r="N1502" s="94" t="str">
        <f>IF($L1502="None","",IF(ISERROR(VLOOKUP($L1502,Info!$B$4:$B$266,1,FALSE)),"",VLOOKUP($L1502,Info!$B$4:$L$266,5,FALSE)))</f>
        <v/>
      </c>
      <c r="O1502" s="94" t="str">
        <f>IF(K1502="","",IF(AND($J$12&lt;&gt;"ABC",N1502="3"),"BAC",IF(N1502="3","ABC",IF($J$12&lt;&gt;"ABC",IF($J$10="Standard",VLOOKUP(K1502,Info!$BE$4:$BF$481,2,FALSE),VLOOKUP(K1502,Info!$BI$4:$BJ$482,2,FALSE)),IF($J$10="Standard",VLOOKUP(K1502,Info!$AG$4:$AH$2994,2,FALSE),VLOOKUP(K1502,Info!$AK$4:$AL$2997,2,FALSE))))))</f>
        <v/>
      </c>
      <c r="P1502" s="94" t="str">
        <f>IF($L1502="None","",IF(ISERROR(VLOOKUP($L1502,Info!$B$4:$B$266,1,FALSE)),"",VLOOKUP($L1502,Info!$B$4:$L$266,3,FALSE)))</f>
        <v/>
      </c>
      <c r="Q1502" s="96" t="str">
        <f>IF($L1502="None","",IF(ISERROR(VLOOKUP($L1502,Info!$B$4:$B$266,1,FALSE)),"",VLOOKUP($L1502,Info!$B$4:$L$266,4,FALSE)))</f>
        <v/>
      </c>
      <c r="R1502" s="1"/>
      <c r="S1502" s="6" t="str">
        <f t="shared" si="117"/>
        <v/>
      </c>
      <c r="T1502" s="6" t="str">
        <f>IF($L1502="None","",IF(ISERROR(VLOOKUP($L1502,Info!$B$4:$B$266,1,FALSE)),"",VLOOKUP($L1502,Info!$B$4:$L$266,11,FALSE)))</f>
        <v/>
      </c>
      <c r="U1502" s="1"/>
      <c r="V1502" s="1"/>
      <c r="W1502" s="1"/>
      <c r="X1502" s="1" t="str">
        <f>IF($L1502="None","",IF(ISERROR(VLOOKUP($L1502,Info!$B$4:$B$266,1,FALSE)),"",IF(OR(W1502="Metallic Liquid Tight",W1502="Non-Metallic Liquid Tight",W1502="LSZH",W1502="Greenfield"),VLOOKUP($L1502,Info!$B$4:$L$266,7,FALSE),"N/A")))</f>
        <v/>
      </c>
      <c r="Y1502" s="1"/>
      <c r="Z1502" s="96" t="str">
        <f>IF($L1502="None","",IF(ISERROR(VLOOKUP($L1502,Info!$B$4:$B$266,1,FALSE)),"",VLOOKUP($L1502,Info!$B$4:$L$266,9,FALSE)))</f>
        <v/>
      </c>
      <c r="AA1502" s="96" t="str">
        <f>IF($L1502="None","",IF(ISERROR(VLOOKUP($L1502,Info!$B$4:$B$266,1,FALSE)),"",VLOOKUP($L1502,Info!$B$4:$L$266,8,FALSE)))</f>
        <v/>
      </c>
      <c r="AB1502" s="96" t="str">
        <f>IF($L1502="None","",IF(ISERROR(VLOOKUP($L1502,Info!$B$4:$B$266,1,FALSE)),"",VLOOKUP($L1502,Info!$B$4:$L$266,10,FALSE)))</f>
        <v/>
      </c>
      <c r="AC1502" s="1" t="str">
        <f>IF(W1502="SO Cable","Black,White",IF(O1502="","",IF(P1502="","",IF($J$12&lt;&gt;"ABC",IF(P1502&lt;="250",VLOOKUP(O1502,Info!$AZ$4:$BB$22,3,FALSE),VLOOKUP(O1502,Info!$AZ$23:$BB$39,3,FALSE)),IF(P1502&lt;="250",VLOOKUP(O1502,Info!$AO$4:$AQ$22,3,FALSE),VLOOKUP(O1502,Info!$AO$23:$AP$39,3,FALSE))))))</f>
        <v/>
      </c>
      <c r="AD1502" s="1"/>
      <c r="AE1502" s="1" t="str">
        <f>IF($L1502="None","",IF(ISERROR(VLOOKUP($L1502,Info!$B$4:$B$266,1,FALSE)),"",VLOOKUP($L1502,Info!$B$4:$L$266,4,FALSE)))</f>
        <v/>
      </c>
      <c r="AF1502" s="1" t="str">
        <f>IF($L1502="None","",IF(ISERROR(VLOOKUP($L1502,Info!$B$4:$B$266,1,FALSE)),"",VLOOKUP($L1502,Info!$B$4:$L$266,6,FALSE)))</f>
        <v/>
      </c>
      <c r="AG1502" s="1"/>
      <c r="AH1502" s="33" t="str" cm="1">
        <f t="array" ref="AH1502">IF(AND(L1502&lt;&gt;"",O1502&lt;&gt;"",R1502:S1502&lt;&gt;"",W1502:X1502&lt;&gt;"",Z1502:AA1502&lt;&gt;"",AC1502&lt;&gt;""),"Good","Bad")</f>
        <v>Bad</v>
      </c>
      <c r="AL1502" t="str" cm="1">
        <f t="array" ref="AL1502">IF(R1502&gt;0,_xlfn.IFS(COUNTIF($L$20:L1502,"&lt;&gt;")&lt;101,1,COUNTIF($L$20:L1502,"&lt;&gt;")&lt;201,2,COUNTIF($L$20:L1502,"&lt;&gt;")&lt;301,3,COUNTIF($L$20:L1502,"&lt;&gt;")&lt;401,4,COUNTIF($L$20:L1502,"&lt;&gt;")&lt;501,5,COUNTIF($L$20:L1502,"&lt;&gt;")&lt;601,6,COUNTIF($L$20:L1502,"&lt;&gt;")&lt;701,7,COUNTIF($L$20:L1502,"&lt;&gt;")&lt;801,8,COUNTIF($L$20:L1502,"&lt;&gt;")&lt;901,9,COUNTIF($L$20:L1502,"&lt;&gt;")&lt;1001,10,COUNTIF($L$20:L1502,"&lt;&gt;")&lt;1101,11,COUNTIF($L$20:L1502,"&lt;&gt;")&lt;1201,12,COUNTIF($L$20:L1502,"&lt;&gt;")&lt;1301,13,COUNTIF($L$20:L1502,"&lt;&gt;")&lt;1401,14,COUNTIF($L$20:L1502,"&lt;&gt;")&lt;1501,15,COUNTIF($L$20:L1502,"&lt;&gt;")&lt;1601,16,COUNTIF($L$20:L1502,"&lt;&gt;")&lt;1701,17,COUNTIF($L$20:L1502,"&lt;&gt;")&lt;1801,18,COUNTIF($L$20:L1502,"&lt;&gt;")&lt;1901,19,COUNTIF($L$20:L1502,"&lt;&gt;")&lt;2001,20,COUNTIF($L$20:L1502,"&lt;&gt;")&lt;2101,21,COUNTIF($L$20:L1502,"&lt;&gt;")&lt;2201,22,COUNTIF($L$20:L1502,"&lt;&gt;")&lt;2301,23,COUNTIF($L$20:L1502,"&lt;&gt;")&lt;2401,24,COUNTIF($L$20:L1502,"&lt;&gt;")&lt;2501,25,COUNTIF($L$20:L1502,"&lt;&gt;")&lt;2601,26,COUNTIF($L$20:L1502,"&lt;&gt;")&lt;2701,27,COUNTIF($L$20:L1502,"&lt;&gt;")&lt;2801,28,COUNTIF($L$20:L1502,"&lt;&gt;")&lt;2901,29,COUNTIF($L$20:L1502,"&lt;&gt;")&lt;3001,30),"")</f>
        <v/>
      </c>
      <c r="AM1502" t="str">
        <f t="shared" si="115"/>
        <v/>
      </c>
      <c r="AN1502" t="str">
        <f t="shared" si="119"/>
        <v/>
      </c>
      <c r="AP1502" t="str">
        <f t="shared" si="118"/>
        <v/>
      </c>
      <c r="AQ1502" t="str">
        <f>IF(AO1502="","",COUNTIFS(AM1502:$AM$3019,AO1502))</f>
        <v/>
      </c>
    </row>
    <row r="1503" spans="1:43" x14ac:dyDescent="0.25">
      <c r="A1503" s="6" t="str">
        <f>IF(COUNT($A$20:A1502)&lt;&gt;$B$4,IF(A1502="","",A1502+1),"")</f>
        <v/>
      </c>
      <c r="B1503" s="3"/>
      <c r="C1503" s="3"/>
      <c r="D1503" s="122"/>
      <c r="E1503" s="3"/>
      <c r="F1503" s="3"/>
      <c r="G1503" s="3"/>
      <c r="H1503" s="3"/>
      <c r="I1503" s="120"/>
      <c r="J1503" s="3"/>
      <c r="K1503" s="95" t="str" cm="1">
        <f t="array" ref="K1503">IF(OR($J$14 = "A",$J$14 = "B",$J$14 = "C"),IF(I1503="","",IF(LEN(I1503)&gt;2,_xlfn.IFS(ISNUMBER(SEARCH("_",I1503)),I1503,ISNUMBER(SEARCH(", ",I1503)),SUBSTITUTE(I1503,", ","_"),ISNUMBER(SEARCH("/ ",I1503)),SUBSTITUTE(I1503,"/ ","_"),ISNUMBER(SEARCH(",",I1503)),SUBSTITUTE(I1503,",","_"),ISNUMBER(SEARCH("/",I1503)),SUBSTITUTE(I1503,"/","_"),ISNUMBER(SEARCH("",I1503)),I1503),I1503)),IF(OR($J$14 = "J",$J$14 = "K"),"",IF(D1503="","",IF(LEN(D1503)&gt;2,_xlfn.IFS(ISNUMBER(SEARCH("_",D1503)),D1503,ISNUMBER(SEARCH(", ",D1503)),SUBSTITUTE(D1503,", ","_"),ISNUMBER(SEARCH("/ ",D1503)),SUBSTITUTE(D1503,"/ ","_"),ISNUMBER(SEARCH(",",D1503)),SUBSTITUTE(D1503,",","_"),ISNUMBER(SEARCH("/",D1503)),SUBSTITUTE(D1503,"/","_"),ISNUMBER(SEARCH("",D1503)),D1503),D1503))))</f>
        <v/>
      </c>
      <c r="L1503" s="1"/>
      <c r="M1503" s="1" t="str">
        <f t="shared" si="116"/>
        <v/>
      </c>
      <c r="N1503" s="94" t="str">
        <f>IF($L1503="None","",IF(ISERROR(VLOOKUP($L1503,Info!$B$4:$B$266,1,FALSE)),"",VLOOKUP($L1503,Info!$B$4:$L$266,5,FALSE)))</f>
        <v/>
      </c>
      <c r="O1503" s="94" t="str">
        <f>IF(K1503="","",IF(AND($J$12&lt;&gt;"ABC",N1503="3"),"BAC",IF(N1503="3","ABC",IF($J$12&lt;&gt;"ABC",IF($J$10="Standard",VLOOKUP(K1503,Info!$BE$4:$BF$481,2,FALSE),VLOOKUP(K1503,Info!$BI$4:$BJ$482,2,FALSE)),IF($J$10="Standard",VLOOKUP(K1503,Info!$AG$4:$AH$2994,2,FALSE),VLOOKUP(K1503,Info!$AK$4:$AL$2997,2,FALSE))))))</f>
        <v/>
      </c>
      <c r="P1503" s="94" t="str">
        <f>IF($L1503="None","",IF(ISERROR(VLOOKUP($L1503,Info!$B$4:$B$266,1,FALSE)),"",VLOOKUP($L1503,Info!$B$4:$L$266,3,FALSE)))</f>
        <v/>
      </c>
      <c r="Q1503" s="96" t="str">
        <f>IF($L1503="None","",IF(ISERROR(VLOOKUP($L1503,Info!$B$4:$B$266,1,FALSE)),"",VLOOKUP($L1503,Info!$B$4:$L$266,4,FALSE)))</f>
        <v/>
      </c>
      <c r="R1503" s="1"/>
      <c r="S1503" s="6" t="str">
        <f t="shared" si="117"/>
        <v/>
      </c>
      <c r="T1503" s="6" t="str">
        <f>IF($L1503="None","",IF(ISERROR(VLOOKUP($L1503,Info!$B$4:$B$266,1,FALSE)),"",VLOOKUP($L1503,Info!$B$4:$L$266,11,FALSE)))</f>
        <v/>
      </c>
      <c r="U1503" s="1"/>
      <c r="V1503" s="1"/>
      <c r="W1503" s="1"/>
      <c r="X1503" s="1" t="str">
        <f>IF($L1503="None","",IF(ISERROR(VLOOKUP($L1503,Info!$B$4:$B$266,1,FALSE)),"",IF(OR(W1503="Metallic Liquid Tight",W1503="Non-Metallic Liquid Tight",W1503="LSZH",W1503="Greenfield"),VLOOKUP($L1503,Info!$B$4:$L$266,7,FALSE),"N/A")))</f>
        <v/>
      </c>
      <c r="Y1503" s="1"/>
      <c r="Z1503" s="96" t="str">
        <f>IF($L1503="None","",IF(ISERROR(VLOOKUP($L1503,Info!$B$4:$B$266,1,FALSE)),"",VLOOKUP($L1503,Info!$B$4:$L$266,9,FALSE)))</f>
        <v/>
      </c>
      <c r="AA1503" s="96" t="str">
        <f>IF($L1503="None","",IF(ISERROR(VLOOKUP($L1503,Info!$B$4:$B$266,1,FALSE)),"",VLOOKUP($L1503,Info!$B$4:$L$266,8,FALSE)))</f>
        <v/>
      </c>
      <c r="AB1503" s="96" t="str">
        <f>IF($L1503="None","",IF(ISERROR(VLOOKUP($L1503,Info!$B$4:$B$266,1,FALSE)),"",VLOOKUP($L1503,Info!$B$4:$L$266,10,FALSE)))</f>
        <v/>
      </c>
      <c r="AC1503" s="1" t="str">
        <f>IF(W1503="SO Cable","Black,White",IF(O1503="","",IF(P1503="","",IF($J$12&lt;&gt;"ABC",IF(P1503&lt;="250",VLOOKUP(O1503,Info!$AZ$4:$BB$22,3,FALSE),VLOOKUP(O1503,Info!$AZ$23:$BB$39,3,FALSE)),IF(P1503&lt;="250",VLOOKUP(O1503,Info!$AO$4:$AQ$22,3,FALSE),VLOOKUP(O1503,Info!$AO$23:$AP$39,3,FALSE))))))</f>
        <v/>
      </c>
      <c r="AD1503" s="1"/>
      <c r="AE1503" s="1" t="str">
        <f>IF($L1503="None","",IF(ISERROR(VLOOKUP($L1503,Info!$B$4:$B$266,1,FALSE)),"",VLOOKUP($L1503,Info!$B$4:$L$266,4,FALSE)))</f>
        <v/>
      </c>
      <c r="AF1503" s="1" t="str">
        <f>IF($L1503="None","",IF(ISERROR(VLOOKUP($L1503,Info!$B$4:$B$266,1,FALSE)),"",VLOOKUP($L1503,Info!$B$4:$L$266,6,FALSE)))</f>
        <v/>
      </c>
      <c r="AG1503" s="1"/>
      <c r="AH1503" s="33" t="str" cm="1">
        <f t="array" ref="AH1503">IF(AND(L1503&lt;&gt;"",O1503&lt;&gt;"",R1503:S1503&lt;&gt;"",W1503:X1503&lt;&gt;"",Z1503:AA1503&lt;&gt;"",AC1503&lt;&gt;""),"Good","Bad")</f>
        <v>Bad</v>
      </c>
      <c r="AL1503" t="str" cm="1">
        <f t="array" ref="AL1503">IF(R1503&gt;0,_xlfn.IFS(COUNTIF($L$20:L1503,"&lt;&gt;")&lt;101,1,COUNTIF($L$20:L1503,"&lt;&gt;")&lt;201,2,COUNTIF($L$20:L1503,"&lt;&gt;")&lt;301,3,COUNTIF($L$20:L1503,"&lt;&gt;")&lt;401,4,COUNTIF($L$20:L1503,"&lt;&gt;")&lt;501,5,COUNTIF($L$20:L1503,"&lt;&gt;")&lt;601,6,COUNTIF($L$20:L1503,"&lt;&gt;")&lt;701,7,COUNTIF($L$20:L1503,"&lt;&gt;")&lt;801,8,COUNTIF($L$20:L1503,"&lt;&gt;")&lt;901,9,COUNTIF($L$20:L1503,"&lt;&gt;")&lt;1001,10,COUNTIF($L$20:L1503,"&lt;&gt;")&lt;1101,11,COUNTIF($L$20:L1503,"&lt;&gt;")&lt;1201,12,COUNTIF($L$20:L1503,"&lt;&gt;")&lt;1301,13,COUNTIF($L$20:L1503,"&lt;&gt;")&lt;1401,14,COUNTIF($L$20:L1503,"&lt;&gt;")&lt;1501,15,COUNTIF($L$20:L1503,"&lt;&gt;")&lt;1601,16,COUNTIF($L$20:L1503,"&lt;&gt;")&lt;1701,17,COUNTIF($L$20:L1503,"&lt;&gt;")&lt;1801,18,COUNTIF($L$20:L1503,"&lt;&gt;")&lt;1901,19,COUNTIF($L$20:L1503,"&lt;&gt;")&lt;2001,20,COUNTIF($L$20:L1503,"&lt;&gt;")&lt;2101,21,COUNTIF($L$20:L1503,"&lt;&gt;")&lt;2201,22,COUNTIF($L$20:L1503,"&lt;&gt;")&lt;2301,23,COUNTIF($L$20:L1503,"&lt;&gt;")&lt;2401,24,COUNTIF($L$20:L1503,"&lt;&gt;")&lt;2501,25,COUNTIF($L$20:L1503,"&lt;&gt;")&lt;2601,26,COUNTIF($L$20:L1503,"&lt;&gt;")&lt;2701,27,COUNTIF($L$20:L1503,"&lt;&gt;")&lt;2801,28,COUNTIF($L$20:L1503,"&lt;&gt;")&lt;2901,29,COUNTIF($L$20:L1503,"&lt;&gt;")&lt;3001,30),"")</f>
        <v/>
      </c>
      <c r="AM1503" t="str">
        <f t="shared" si="115"/>
        <v/>
      </c>
      <c r="AN1503" t="str">
        <f t="shared" si="119"/>
        <v/>
      </c>
      <c r="AP1503" t="str">
        <f t="shared" si="118"/>
        <v/>
      </c>
      <c r="AQ1503" t="str">
        <f>IF(AO1503="","",COUNTIFS(AM1503:$AM$3019,AO1503))</f>
        <v/>
      </c>
    </row>
    <row r="1504" spans="1:43" x14ac:dyDescent="0.25">
      <c r="A1504" s="6" t="str">
        <f>IF(COUNT($A$20:A1503)&lt;&gt;$B$4,IF(A1503="","",A1503+1),"")</f>
        <v/>
      </c>
      <c r="B1504" s="3"/>
      <c r="C1504" s="3"/>
      <c r="D1504" s="122"/>
      <c r="E1504" s="3"/>
      <c r="F1504" s="3"/>
      <c r="G1504" s="3"/>
      <c r="H1504" s="3"/>
      <c r="I1504" s="120"/>
      <c r="J1504" s="3"/>
      <c r="K1504" s="95" t="str" cm="1">
        <f t="array" ref="K1504">IF(OR($J$14 = "A",$J$14 = "B",$J$14 = "C"),IF(I1504="","",IF(LEN(I1504)&gt;2,_xlfn.IFS(ISNUMBER(SEARCH("_",I1504)),I1504,ISNUMBER(SEARCH(", ",I1504)),SUBSTITUTE(I1504,", ","_"),ISNUMBER(SEARCH("/ ",I1504)),SUBSTITUTE(I1504,"/ ","_"),ISNUMBER(SEARCH(",",I1504)),SUBSTITUTE(I1504,",","_"),ISNUMBER(SEARCH("/",I1504)),SUBSTITUTE(I1504,"/","_"),ISNUMBER(SEARCH("",I1504)),I1504),I1504)),IF(OR($J$14 = "J",$J$14 = "K"),"",IF(D1504="","",IF(LEN(D1504)&gt;2,_xlfn.IFS(ISNUMBER(SEARCH("_",D1504)),D1504,ISNUMBER(SEARCH(", ",D1504)),SUBSTITUTE(D1504,", ","_"),ISNUMBER(SEARCH("/ ",D1504)),SUBSTITUTE(D1504,"/ ","_"),ISNUMBER(SEARCH(",",D1504)),SUBSTITUTE(D1504,",","_"),ISNUMBER(SEARCH("/",D1504)),SUBSTITUTE(D1504,"/","_"),ISNUMBER(SEARCH("",D1504)),D1504),D1504))))</f>
        <v/>
      </c>
      <c r="L1504" s="1"/>
      <c r="M1504" s="1" t="str">
        <f t="shared" si="116"/>
        <v/>
      </c>
      <c r="N1504" s="94" t="str">
        <f>IF($L1504="None","",IF(ISERROR(VLOOKUP($L1504,Info!$B$4:$B$266,1,FALSE)),"",VLOOKUP($L1504,Info!$B$4:$L$266,5,FALSE)))</f>
        <v/>
      </c>
      <c r="O1504" s="94" t="str">
        <f>IF(K1504="","",IF(AND($J$12&lt;&gt;"ABC",N1504="3"),"BAC",IF(N1504="3","ABC",IF($J$12&lt;&gt;"ABC",IF($J$10="Standard",VLOOKUP(K1504,Info!$BE$4:$BF$481,2,FALSE),VLOOKUP(K1504,Info!$BI$4:$BJ$482,2,FALSE)),IF($J$10="Standard",VLOOKUP(K1504,Info!$AG$4:$AH$2994,2,FALSE),VLOOKUP(K1504,Info!$AK$4:$AL$2997,2,FALSE))))))</f>
        <v/>
      </c>
      <c r="P1504" s="94" t="str">
        <f>IF($L1504="None","",IF(ISERROR(VLOOKUP($L1504,Info!$B$4:$B$266,1,FALSE)),"",VLOOKUP($L1504,Info!$B$4:$L$266,3,FALSE)))</f>
        <v/>
      </c>
      <c r="Q1504" s="96" t="str">
        <f>IF($L1504="None","",IF(ISERROR(VLOOKUP($L1504,Info!$B$4:$B$266,1,FALSE)),"",VLOOKUP($L1504,Info!$B$4:$L$266,4,FALSE)))</f>
        <v/>
      </c>
      <c r="R1504" s="1"/>
      <c r="S1504" s="6" t="str">
        <f t="shared" si="117"/>
        <v/>
      </c>
      <c r="T1504" s="6" t="str">
        <f>IF($L1504="None","",IF(ISERROR(VLOOKUP($L1504,Info!$B$4:$B$266,1,FALSE)),"",VLOOKUP($L1504,Info!$B$4:$L$266,11,FALSE)))</f>
        <v/>
      </c>
      <c r="U1504" s="1"/>
      <c r="V1504" s="1"/>
      <c r="W1504" s="1"/>
      <c r="X1504" s="1" t="str">
        <f>IF($L1504="None","",IF(ISERROR(VLOOKUP($L1504,Info!$B$4:$B$266,1,FALSE)),"",IF(OR(W1504="Metallic Liquid Tight",W1504="Non-Metallic Liquid Tight",W1504="LSZH",W1504="Greenfield"),VLOOKUP($L1504,Info!$B$4:$L$266,7,FALSE),"N/A")))</f>
        <v/>
      </c>
      <c r="Y1504" s="1"/>
      <c r="Z1504" s="96" t="str">
        <f>IF($L1504="None","",IF(ISERROR(VLOOKUP($L1504,Info!$B$4:$B$266,1,FALSE)),"",VLOOKUP($L1504,Info!$B$4:$L$266,9,FALSE)))</f>
        <v/>
      </c>
      <c r="AA1504" s="96" t="str">
        <f>IF($L1504="None","",IF(ISERROR(VLOOKUP($L1504,Info!$B$4:$B$266,1,FALSE)),"",VLOOKUP($L1504,Info!$B$4:$L$266,8,FALSE)))</f>
        <v/>
      </c>
      <c r="AB1504" s="96" t="str">
        <f>IF($L1504="None","",IF(ISERROR(VLOOKUP($L1504,Info!$B$4:$B$266,1,FALSE)),"",VLOOKUP($L1504,Info!$B$4:$L$266,10,FALSE)))</f>
        <v/>
      </c>
      <c r="AC1504" s="1" t="str">
        <f>IF(W1504="SO Cable","Black,White",IF(O1504="","",IF(P1504="","",IF($J$12&lt;&gt;"ABC",IF(P1504&lt;="250",VLOOKUP(O1504,Info!$AZ$4:$BB$22,3,FALSE),VLOOKUP(O1504,Info!$AZ$23:$BB$39,3,FALSE)),IF(P1504&lt;="250",VLOOKUP(O1504,Info!$AO$4:$AQ$22,3,FALSE),VLOOKUP(O1504,Info!$AO$23:$AP$39,3,FALSE))))))</f>
        <v/>
      </c>
      <c r="AD1504" s="1"/>
      <c r="AE1504" s="1" t="str">
        <f>IF($L1504="None","",IF(ISERROR(VLOOKUP($L1504,Info!$B$4:$B$266,1,FALSE)),"",VLOOKUP($L1504,Info!$B$4:$L$266,4,FALSE)))</f>
        <v/>
      </c>
      <c r="AF1504" s="1" t="str">
        <f>IF($L1504="None","",IF(ISERROR(VLOOKUP($L1504,Info!$B$4:$B$266,1,FALSE)),"",VLOOKUP($L1504,Info!$B$4:$L$266,6,FALSE)))</f>
        <v/>
      </c>
      <c r="AG1504" s="1"/>
      <c r="AH1504" s="33" t="str" cm="1">
        <f t="array" ref="AH1504">IF(AND(L1504&lt;&gt;"",O1504&lt;&gt;"",R1504:S1504&lt;&gt;"",W1504:X1504&lt;&gt;"",Z1504:AA1504&lt;&gt;"",AC1504&lt;&gt;""),"Good","Bad")</f>
        <v>Bad</v>
      </c>
      <c r="AL1504" t="str" cm="1">
        <f t="array" ref="AL1504">IF(R1504&gt;0,_xlfn.IFS(COUNTIF($L$20:L1504,"&lt;&gt;")&lt;101,1,COUNTIF($L$20:L1504,"&lt;&gt;")&lt;201,2,COUNTIF($L$20:L1504,"&lt;&gt;")&lt;301,3,COUNTIF($L$20:L1504,"&lt;&gt;")&lt;401,4,COUNTIF($L$20:L1504,"&lt;&gt;")&lt;501,5,COUNTIF($L$20:L1504,"&lt;&gt;")&lt;601,6,COUNTIF($L$20:L1504,"&lt;&gt;")&lt;701,7,COUNTIF($L$20:L1504,"&lt;&gt;")&lt;801,8,COUNTIF($L$20:L1504,"&lt;&gt;")&lt;901,9,COUNTIF($L$20:L1504,"&lt;&gt;")&lt;1001,10,COUNTIF($L$20:L1504,"&lt;&gt;")&lt;1101,11,COUNTIF($L$20:L1504,"&lt;&gt;")&lt;1201,12,COUNTIF($L$20:L1504,"&lt;&gt;")&lt;1301,13,COUNTIF($L$20:L1504,"&lt;&gt;")&lt;1401,14,COUNTIF($L$20:L1504,"&lt;&gt;")&lt;1501,15,COUNTIF($L$20:L1504,"&lt;&gt;")&lt;1601,16,COUNTIF($L$20:L1504,"&lt;&gt;")&lt;1701,17,COUNTIF($L$20:L1504,"&lt;&gt;")&lt;1801,18,COUNTIF($L$20:L1504,"&lt;&gt;")&lt;1901,19,COUNTIF($L$20:L1504,"&lt;&gt;")&lt;2001,20,COUNTIF($L$20:L1504,"&lt;&gt;")&lt;2101,21,COUNTIF($L$20:L1504,"&lt;&gt;")&lt;2201,22,COUNTIF($L$20:L1504,"&lt;&gt;")&lt;2301,23,COUNTIF($L$20:L1504,"&lt;&gt;")&lt;2401,24,COUNTIF($L$20:L1504,"&lt;&gt;")&lt;2501,25,COUNTIF($L$20:L1504,"&lt;&gt;")&lt;2601,26,COUNTIF($L$20:L1504,"&lt;&gt;")&lt;2701,27,COUNTIF($L$20:L1504,"&lt;&gt;")&lt;2801,28,COUNTIF($L$20:L1504,"&lt;&gt;")&lt;2901,29,COUNTIF($L$20:L1504,"&lt;&gt;")&lt;3001,30),"")</f>
        <v/>
      </c>
      <c r="AM1504" t="str">
        <f t="shared" si="115"/>
        <v/>
      </c>
      <c r="AN1504" t="str">
        <f t="shared" si="119"/>
        <v/>
      </c>
      <c r="AP1504" t="str">
        <f t="shared" si="118"/>
        <v/>
      </c>
      <c r="AQ1504" t="str">
        <f>IF(AO1504="","",COUNTIFS(AM1504:$AM$3019,AO1504))</f>
        <v/>
      </c>
    </row>
    <row r="1505" spans="1:43" x14ac:dyDescent="0.25">
      <c r="A1505" s="6" t="str">
        <f>IF(COUNT($A$20:A1504)&lt;&gt;$B$4,IF(A1504="","",A1504+1),"")</f>
        <v/>
      </c>
      <c r="B1505" s="3"/>
      <c r="C1505" s="3"/>
      <c r="D1505" s="122"/>
      <c r="E1505" s="3"/>
      <c r="F1505" s="3"/>
      <c r="G1505" s="3"/>
      <c r="H1505" s="3"/>
      <c r="I1505" s="120"/>
      <c r="J1505" s="3"/>
      <c r="K1505" s="95" t="str" cm="1">
        <f t="array" ref="K1505">IF(OR($J$14 = "A",$J$14 = "B",$J$14 = "C"),IF(I1505="","",IF(LEN(I1505)&gt;2,_xlfn.IFS(ISNUMBER(SEARCH("_",I1505)),I1505,ISNUMBER(SEARCH(", ",I1505)),SUBSTITUTE(I1505,", ","_"),ISNUMBER(SEARCH("/ ",I1505)),SUBSTITUTE(I1505,"/ ","_"),ISNUMBER(SEARCH(",",I1505)),SUBSTITUTE(I1505,",","_"),ISNUMBER(SEARCH("/",I1505)),SUBSTITUTE(I1505,"/","_"),ISNUMBER(SEARCH("",I1505)),I1505),I1505)),IF(OR($J$14 = "J",$J$14 = "K"),"",IF(D1505="","",IF(LEN(D1505)&gt;2,_xlfn.IFS(ISNUMBER(SEARCH("_",D1505)),D1505,ISNUMBER(SEARCH(", ",D1505)),SUBSTITUTE(D1505,", ","_"),ISNUMBER(SEARCH("/ ",D1505)),SUBSTITUTE(D1505,"/ ","_"),ISNUMBER(SEARCH(",",D1505)),SUBSTITUTE(D1505,",","_"),ISNUMBER(SEARCH("/",D1505)),SUBSTITUTE(D1505,"/","_"),ISNUMBER(SEARCH("",D1505)),D1505),D1505))))</f>
        <v/>
      </c>
      <c r="L1505" s="1"/>
      <c r="M1505" s="1" t="str">
        <f t="shared" si="116"/>
        <v/>
      </c>
      <c r="N1505" s="94" t="str">
        <f>IF($L1505="None","",IF(ISERROR(VLOOKUP($L1505,Info!$B$4:$B$266,1,FALSE)),"",VLOOKUP($L1505,Info!$B$4:$L$266,5,FALSE)))</f>
        <v/>
      </c>
      <c r="O1505" s="94" t="str">
        <f>IF(K1505="","",IF(AND($J$12&lt;&gt;"ABC",N1505="3"),"BAC",IF(N1505="3","ABC",IF($J$12&lt;&gt;"ABC",IF($J$10="Standard",VLOOKUP(K1505,Info!$BE$4:$BF$481,2,FALSE),VLOOKUP(K1505,Info!$BI$4:$BJ$482,2,FALSE)),IF($J$10="Standard",VLOOKUP(K1505,Info!$AG$4:$AH$2994,2,FALSE),VLOOKUP(K1505,Info!$AK$4:$AL$2997,2,FALSE))))))</f>
        <v/>
      </c>
      <c r="P1505" s="94" t="str">
        <f>IF($L1505="None","",IF(ISERROR(VLOOKUP($L1505,Info!$B$4:$B$266,1,FALSE)),"",VLOOKUP($L1505,Info!$B$4:$L$266,3,FALSE)))</f>
        <v/>
      </c>
      <c r="Q1505" s="96" t="str">
        <f>IF($L1505="None","",IF(ISERROR(VLOOKUP($L1505,Info!$B$4:$B$266,1,FALSE)),"",VLOOKUP($L1505,Info!$B$4:$L$266,4,FALSE)))</f>
        <v/>
      </c>
      <c r="R1505" s="1"/>
      <c r="S1505" s="6" t="str">
        <f t="shared" si="117"/>
        <v/>
      </c>
      <c r="T1505" s="6" t="str">
        <f>IF($L1505="None","",IF(ISERROR(VLOOKUP($L1505,Info!$B$4:$B$266,1,FALSE)),"",VLOOKUP($L1505,Info!$B$4:$L$266,11,FALSE)))</f>
        <v/>
      </c>
      <c r="U1505" s="1"/>
      <c r="V1505" s="1"/>
      <c r="W1505" s="1"/>
      <c r="X1505" s="1" t="str">
        <f>IF($L1505="None","",IF(ISERROR(VLOOKUP($L1505,Info!$B$4:$B$266,1,FALSE)),"",IF(OR(W1505="Metallic Liquid Tight",W1505="Non-Metallic Liquid Tight",W1505="LSZH",W1505="Greenfield"),VLOOKUP($L1505,Info!$B$4:$L$266,7,FALSE),"N/A")))</f>
        <v/>
      </c>
      <c r="Y1505" s="1"/>
      <c r="Z1505" s="96" t="str">
        <f>IF($L1505="None","",IF(ISERROR(VLOOKUP($L1505,Info!$B$4:$B$266,1,FALSE)),"",VLOOKUP($L1505,Info!$B$4:$L$266,9,FALSE)))</f>
        <v/>
      </c>
      <c r="AA1505" s="96" t="str">
        <f>IF($L1505="None","",IF(ISERROR(VLOOKUP($L1505,Info!$B$4:$B$266,1,FALSE)),"",VLOOKUP($L1505,Info!$B$4:$L$266,8,FALSE)))</f>
        <v/>
      </c>
      <c r="AB1505" s="96" t="str">
        <f>IF($L1505="None","",IF(ISERROR(VLOOKUP($L1505,Info!$B$4:$B$266,1,FALSE)),"",VLOOKUP($L1505,Info!$B$4:$L$266,10,FALSE)))</f>
        <v/>
      </c>
      <c r="AC1505" s="1" t="str">
        <f>IF(W1505="SO Cable","Black,White",IF(O1505="","",IF(P1505="","",IF($J$12&lt;&gt;"ABC",IF(P1505&lt;="250",VLOOKUP(O1505,Info!$AZ$4:$BB$22,3,FALSE),VLOOKUP(O1505,Info!$AZ$23:$BB$39,3,FALSE)),IF(P1505&lt;="250",VLOOKUP(O1505,Info!$AO$4:$AQ$22,3,FALSE),VLOOKUP(O1505,Info!$AO$23:$AP$39,3,FALSE))))))</f>
        <v/>
      </c>
      <c r="AD1505" s="1"/>
      <c r="AE1505" s="1" t="str">
        <f>IF($L1505="None","",IF(ISERROR(VLOOKUP($L1505,Info!$B$4:$B$266,1,FALSE)),"",VLOOKUP($L1505,Info!$B$4:$L$266,4,FALSE)))</f>
        <v/>
      </c>
      <c r="AF1505" s="1" t="str">
        <f>IF($L1505="None","",IF(ISERROR(VLOOKUP($L1505,Info!$B$4:$B$266,1,FALSE)),"",VLOOKUP($L1505,Info!$B$4:$L$266,6,FALSE)))</f>
        <v/>
      </c>
      <c r="AG1505" s="1"/>
      <c r="AH1505" s="33" t="str" cm="1">
        <f t="array" ref="AH1505">IF(AND(L1505&lt;&gt;"",O1505&lt;&gt;"",R1505:S1505&lt;&gt;"",W1505:X1505&lt;&gt;"",Z1505:AA1505&lt;&gt;"",AC1505&lt;&gt;""),"Good","Bad")</f>
        <v>Bad</v>
      </c>
      <c r="AL1505" t="str" cm="1">
        <f t="array" ref="AL1505">IF(R1505&gt;0,_xlfn.IFS(COUNTIF($L$20:L1505,"&lt;&gt;")&lt;101,1,COUNTIF($L$20:L1505,"&lt;&gt;")&lt;201,2,COUNTIF($L$20:L1505,"&lt;&gt;")&lt;301,3,COUNTIF($L$20:L1505,"&lt;&gt;")&lt;401,4,COUNTIF($L$20:L1505,"&lt;&gt;")&lt;501,5,COUNTIF($L$20:L1505,"&lt;&gt;")&lt;601,6,COUNTIF($L$20:L1505,"&lt;&gt;")&lt;701,7,COUNTIF($L$20:L1505,"&lt;&gt;")&lt;801,8,COUNTIF($L$20:L1505,"&lt;&gt;")&lt;901,9,COUNTIF($L$20:L1505,"&lt;&gt;")&lt;1001,10,COUNTIF($L$20:L1505,"&lt;&gt;")&lt;1101,11,COUNTIF($L$20:L1505,"&lt;&gt;")&lt;1201,12,COUNTIF($L$20:L1505,"&lt;&gt;")&lt;1301,13,COUNTIF($L$20:L1505,"&lt;&gt;")&lt;1401,14,COUNTIF($L$20:L1505,"&lt;&gt;")&lt;1501,15,COUNTIF($L$20:L1505,"&lt;&gt;")&lt;1601,16,COUNTIF($L$20:L1505,"&lt;&gt;")&lt;1701,17,COUNTIF($L$20:L1505,"&lt;&gt;")&lt;1801,18,COUNTIF($L$20:L1505,"&lt;&gt;")&lt;1901,19,COUNTIF($L$20:L1505,"&lt;&gt;")&lt;2001,20,COUNTIF($L$20:L1505,"&lt;&gt;")&lt;2101,21,COUNTIF($L$20:L1505,"&lt;&gt;")&lt;2201,22,COUNTIF($L$20:L1505,"&lt;&gt;")&lt;2301,23,COUNTIF($L$20:L1505,"&lt;&gt;")&lt;2401,24,COUNTIF($L$20:L1505,"&lt;&gt;")&lt;2501,25,COUNTIF($L$20:L1505,"&lt;&gt;")&lt;2601,26,COUNTIF($L$20:L1505,"&lt;&gt;")&lt;2701,27,COUNTIF($L$20:L1505,"&lt;&gt;")&lt;2801,28,COUNTIF($L$20:L1505,"&lt;&gt;")&lt;2901,29,COUNTIF($L$20:L1505,"&lt;&gt;")&lt;3001,30),"")</f>
        <v/>
      </c>
      <c r="AM1505" t="str">
        <f t="shared" si="115"/>
        <v/>
      </c>
      <c r="AN1505" t="str">
        <f t="shared" si="119"/>
        <v/>
      </c>
      <c r="AP1505" t="str">
        <f t="shared" si="118"/>
        <v/>
      </c>
      <c r="AQ1505" t="str">
        <f>IF(AO1505="","",COUNTIFS(AM1505:$AM$3019,AO1505))</f>
        <v/>
      </c>
    </row>
    <row r="1506" spans="1:43" x14ac:dyDescent="0.25">
      <c r="A1506" s="6" t="str">
        <f>IF(COUNT($A$20:A1505)&lt;&gt;$B$4,IF(A1505="","",A1505+1),"")</f>
        <v/>
      </c>
      <c r="B1506" s="3"/>
      <c r="C1506" s="3"/>
      <c r="D1506" s="122"/>
      <c r="E1506" s="3"/>
      <c r="F1506" s="3"/>
      <c r="G1506" s="3"/>
      <c r="H1506" s="3"/>
      <c r="I1506" s="120"/>
      <c r="J1506" s="3"/>
      <c r="K1506" s="95" t="str" cm="1">
        <f t="array" ref="K1506">IF(OR($J$14 = "A",$J$14 = "B",$J$14 = "C"),IF(I1506="","",IF(LEN(I1506)&gt;2,_xlfn.IFS(ISNUMBER(SEARCH("_",I1506)),I1506,ISNUMBER(SEARCH(", ",I1506)),SUBSTITUTE(I1506,", ","_"),ISNUMBER(SEARCH("/ ",I1506)),SUBSTITUTE(I1506,"/ ","_"),ISNUMBER(SEARCH(",",I1506)),SUBSTITUTE(I1506,",","_"),ISNUMBER(SEARCH("/",I1506)),SUBSTITUTE(I1506,"/","_"),ISNUMBER(SEARCH("",I1506)),I1506),I1506)),IF(OR($J$14 = "J",$J$14 = "K"),"",IF(D1506="","",IF(LEN(D1506)&gt;2,_xlfn.IFS(ISNUMBER(SEARCH("_",D1506)),D1506,ISNUMBER(SEARCH(", ",D1506)),SUBSTITUTE(D1506,", ","_"),ISNUMBER(SEARCH("/ ",D1506)),SUBSTITUTE(D1506,"/ ","_"),ISNUMBER(SEARCH(",",D1506)),SUBSTITUTE(D1506,",","_"),ISNUMBER(SEARCH("/",D1506)),SUBSTITUTE(D1506,"/","_"),ISNUMBER(SEARCH("",D1506)),D1506),D1506))))</f>
        <v/>
      </c>
      <c r="L1506" s="1"/>
      <c r="M1506" s="1" t="str">
        <f t="shared" si="116"/>
        <v/>
      </c>
      <c r="N1506" s="94" t="str">
        <f>IF($L1506="None","",IF(ISERROR(VLOOKUP($L1506,Info!$B$4:$B$266,1,FALSE)),"",VLOOKUP($L1506,Info!$B$4:$L$266,5,FALSE)))</f>
        <v/>
      </c>
      <c r="O1506" s="94" t="str">
        <f>IF(K1506="","",IF(AND($J$12&lt;&gt;"ABC",N1506="3"),"BAC",IF(N1506="3","ABC",IF($J$12&lt;&gt;"ABC",IF($J$10="Standard",VLOOKUP(K1506,Info!$BE$4:$BF$481,2,FALSE),VLOOKUP(K1506,Info!$BI$4:$BJ$482,2,FALSE)),IF($J$10="Standard",VLOOKUP(K1506,Info!$AG$4:$AH$2994,2,FALSE),VLOOKUP(K1506,Info!$AK$4:$AL$2997,2,FALSE))))))</f>
        <v/>
      </c>
      <c r="P1506" s="94" t="str">
        <f>IF($L1506="None","",IF(ISERROR(VLOOKUP($L1506,Info!$B$4:$B$266,1,FALSE)),"",VLOOKUP($L1506,Info!$B$4:$L$266,3,FALSE)))</f>
        <v/>
      </c>
      <c r="Q1506" s="96" t="str">
        <f>IF($L1506="None","",IF(ISERROR(VLOOKUP($L1506,Info!$B$4:$B$266,1,FALSE)),"",VLOOKUP($L1506,Info!$B$4:$L$266,4,FALSE)))</f>
        <v/>
      </c>
      <c r="R1506" s="1"/>
      <c r="S1506" s="6" t="str">
        <f t="shared" si="117"/>
        <v/>
      </c>
      <c r="T1506" s="6" t="str">
        <f>IF($L1506="None","",IF(ISERROR(VLOOKUP($L1506,Info!$B$4:$B$266,1,FALSE)),"",VLOOKUP($L1506,Info!$B$4:$L$266,11,FALSE)))</f>
        <v/>
      </c>
      <c r="U1506" s="1"/>
      <c r="V1506" s="1"/>
      <c r="W1506" s="1"/>
      <c r="X1506" s="1" t="str">
        <f>IF($L1506="None","",IF(ISERROR(VLOOKUP($L1506,Info!$B$4:$B$266,1,FALSE)),"",IF(OR(W1506="Metallic Liquid Tight",W1506="Non-Metallic Liquid Tight",W1506="LSZH",W1506="Greenfield"),VLOOKUP($L1506,Info!$B$4:$L$266,7,FALSE),"N/A")))</f>
        <v/>
      </c>
      <c r="Y1506" s="1"/>
      <c r="Z1506" s="96" t="str">
        <f>IF($L1506="None","",IF(ISERROR(VLOOKUP($L1506,Info!$B$4:$B$266,1,FALSE)),"",VLOOKUP($L1506,Info!$B$4:$L$266,9,FALSE)))</f>
        <v/>
      </c>
      <c r="AA1506" s="96" t="str">
        <f>IF($L1506="None","",IF(ISERROR(VLOOKUP($L1506,Info!$B$4:$B$266,1,FALSE)),"",VLOOKUP($L1506,Info!$B$4:$L$266,8,FALSE)))</f>
        <v/>
      </c>
      <c r="AB1506" s="96" t="str">
        <f>IF($L1506="None","",IF(ISERROR(VLOOKUP($L1506,Info!$B$4:$B$266,1,FALSE)),"",VLOOKUP($L1506,Info!$B$4:$L$266,10,FALSE)))</f>
        <v/>
      </c>
      <c r="AC1506" s="1" t="str">
        <f>IF(W1506="SO Cable","Black,White",IF(O1506="","",IF(P1506="","",IF($J$12&lt;&gt;"ABC",IF(P1506&lt;="250",VLOOKUP(O1506,Info!$AZ$4:$BB$22,3,FALSE),VLOOKUP(O1506,Info!$AZ$23:$BB$39,3,FALSE)),IF(P1506&lt;="250",VLOOKUP(O1506,Info!$AO$4:$AQ$22,3,FALSE),VLOOKUP(O1506,Info!$AO$23:$AP$39,3,FALSE))))))</f>
        <v/>
      </c>
      <c r="AD1506" s="1"/>
      <c r="AE1506" s="1" t="str">
        <f>IF($L1506="None","",IF(ISERROR(VLOOKUP($L1506,Info!$B$4:$B$266,1,FALSE)),"",VLOOKUP($L1506,Info!$B$4:$L$266,4,FALSE)))</f>
        <v/>
      </c>
      <c r="AF1506" s="1" t="str">
        <f>IF($L1506="None","",IF(ISERROR(VLOOKUP($L1506,Info!$B$4:$B$266,1,FALSE)),"",VLOOKUP($L1506,Info!$B$4:$L$266,6,FALSE)))</f>
        <v/>
      </c>
      <c r="AG1506" s="1"/>
      <c r="AH1506" s="33" t="str" cm="1">
        <f t="array" ref="AH1506">IF(AND(L1506&lt;&gt;"",O1506&lt;&gt;"",R1506:S1506&lt;&gt;"",W1506:X1506&lt;&gt;"",Z1506:AA1506&lt;&gt;"",AC1506&lt;&gt;""),"Good","Bad")</f>
        <v>Bad</v>
      </c>
      <c r="AL1506" t="str" cm="1">
        <f t="array" ref="AL1506">IF(R1506&gt;0,_xlfn.IFS(COUNTIF($L$20:L1506,"&lt;&gt;")&lt;101,1,COUNTIF($L$20:L1506,"&lt;&gt;")&lt;201,2,COUNTIF($L$20:L1506,"&lt;&gt;")&lt;301,3,COUNTIF($L$20:L1506,"&lt;&gt;")&lt;401,4,COUNTIF($L$20:L1506,"&lt;&gt;")&lt;501,5,COUNTIF($L$20:L1506,"&lt;&gt;")&lt;601,6,COUNTIF($L$20:L1506,"&lt;&gt;")&lt;701,7,COUNTIF($L$20:L1506,"&lt;&gt;")&lt;801,8,COUNTIF($L$20:L1506,"&lt;&gt;")&lt;901,9,COUNTIF($L$20:L1506,"&lt;&gt;")&lt;1001,10,COUNTIF($L$20:L1506,"&lt;&gt;")&lt;1101,11,COUNTIF($L$20:L1506,"&lt;&gt;")&lt;1201,12,COUNTIF($L$20:L1506,"&lt;&gt;")&lt;1301,13,COUNTIF($L$20:L1506,"&lt;&gt;")&lt;1401,14,COUNTIF($L$20:L1506,"&lt;&gt;")&lt;1501,15,COUNTIF($L$20:L1506,"&lt;&gt;")&lt;1601,16,COUNTIF($L$20:L1506,"&lt;&gt;")&lt;1701,17,COUNTIF($L$20:L1506,"&lt;&gt;")&lt;1801,18,COUNTIF($L$20:L1506,"&lt;&gt;")&lt;1901,19,COUNTIF($L$20:L1506,"&lt;&gt;")&lt;2001,20,COUNTIF($L$20:L1506,"&lt;&gt;")&lt;2101,21,COUNTIF($L$20:L1506,"&lt;&gt;")&lt;2201,22,COUNTIF($L$20:L1506,"&lt;&gt;")&lt;2301,23,COUNTIF($L$20:L1506,"&lt;&gt;")&lt;2401,24,COUNTIF($L$20:L1506,"&lt;&gt;")&lt;2501,25,COUNTIF($L$20:L1506,"&lt;&gt;")&lt;2601,26,COUNTIF($L$20:L1506,"&lt;&gt;")&lt;2701,27,COUNTIF($L$20:L1506,"&lt;&gt;")&lt;2801,28,COUNTIF($L$20:L1506,"&lt;&gt;")&lt;2901,29,COUNTIF($L$20:L1506,"&lt;&gt;")&lt;3001,30),"")</f>
        <v/>
      </c>
      <c r="AM1506" t="str">
        <f t="shared" si="115"/>
        <v/>
      </c>
      <c r="AN1506" t="str">
        <f t="shared" si="119"/>
        <v/>
      </c>
      <c r="AP1506" t="str">
        <f t="shared" si="118"/>
        <v/>
      </c>
      <c r="AQ1506" t="str">
        <f>IF(AO1506="","",COUNTIFS(AM1506:$AM$3019,AO1506))</f>
        <v/>
      </c>
    </row>
    <row r="1507" spans="1:43" x14ac:dyDescent="0.25">
      <c r="A1507" s="6" t="str">
        <f>IF(COUNT($A$20:A1506)&lt;&gt;$B$4,IF(A1506="","",A1506+1),"")</f>
        <v/>
      </c>
      <c r="B1507" s="3"/>
      <c r="C1507" s="3"/>
      <c r="D1507" s="122"/>
      <c r="E1507" s="3"/>
      <c r="F1507" s="3"/>
      <c r="G1507" s="3"/>
      <c r="H1507" s="3"/>
      <c r="I1507" s="120"/>
      <c r="J1507" s="3"/>
      <c r="K1507" s="95" t="str" cm="1">
        <f t="array" ref="K1507">IF(OR($J$14 = "A",$J$14 = "B",$J$14 = "C"),IF(I1507="","",IF(LEN(I1507)&gt;2,_xlfn.IFS(ISNUMBER(SEARCH("_",I1507)),I1507,ISNUMBER(SEARCH(", ",I1507)),SUBSTITUTE(I1507,", ","_"),ISNUMBER(SEARCH("/ ",I1507)),SUBSTITUTE(I1507,"/ ","_"),ISNUMBER(SEARCH(",",I1507)),SUBSTITUTE(I1507,",","_"),ISNUMBER(SEARCH("/",I1507)),SUBSTITUTE(I1507,"/","_"),ISNUMBER(SEARCH("",I1507)),I1507),I1507)),IF(OR($J$14 = "J",$J$14 = "K"),"",IF(D1507="","",IF(LEN(D1507)&gt;2,_xlfn.IFS(ISNUMBER(SEARCH("_",D1507)),D1507,ISNUMBER(SEARCH(", ",D1507)),SUBSTITUTE(D1507,", ","_"),ISNUMBER(SEARCH("/ ",D1507)),SUBSTITUTE(D1507,"/ ","_"),ISNUMBER(SEARCH(",",D1507)),SUBSTITUTE(D1507,",","_"),ISNUMBER(SEARCH("/",D1507)),SUBSTITUTE(D1507,"/","_"),ISNUMBER(SEARCH("",D1507)),D1507),D1507))))</f>
        <v/>
      </c>
      <c r="L1507" s="1"/>
      <c r="M1507" s="1" t="str">
        <f t="shared" si="116"/>
        <v/>
      </c>
      <c r="N1507" s="94" t="str">
        <f>IF($L1507="None","",IF(ISERROR(VLOOKUP($L1507,Info!$B$4:$B$266,1,FALSE)),"",VLOOKUP($L1507,Info!$B$4:$L$266,5,FALSE)))</f>
        <v/>
      </c>
      <c r="O1507" s="94" t="str">
        <f>IF(K1507="","",IF(AND($J$12&lt;&gt;"ABC",N1507="3"),"BAC",IF(N1507="3","ABC",IF($J$12&lt;&gt;"ABC",IF($J$10="Standard",VLOOKUP(K1507,Info!$BE$4:$BF$481,2,FALSE),VLOOKUP(K1507,Info!$BI$4:$BJ$482,2,FALSE)),IF($J$10="Standard",VLOOKUP(K1507,Info!$AG$4:$AH$2994,2,FALSE),VLOOKUP(K1507,Info!$AK$4:$AL$2997,2,FALSE))))))</f>
        <v/>
      </c>
      <c r="P1507" s="94" t="str">
        <f>IF($L1507="None","",IF(ISERROR(VLOOKUP($L1507,Info!$B$4:$B$266,1,FALSE)),"",VLOOKUP($L1507,Info!$B$4:$L$266,3,FALSE)))</f>
        <v/>
      </c>
      <c r="Q1507" s="96" t="str">
        <f>IF($L1507="None","",IF(ISERROR(VLOOKUP($L1507,Info!$B$4:$B$266,1,FALSE)),"",VLOOKUP($L1507,Info!$B$4:$L$266,4,FALSE)))</f>
        <v/>
      </c>
      <c r="R1507" s="1"/>
      <c r="S1507" s="6" t="str">
        <f t="shared" si="117"/>
        <v/>
      </c>
      <c r="T1507" s="6" t="str">
        <f>IF($L1507="None","",IF(ISERROR(VLOOKUP($L1507,Info!$B$4:$B$266,1,FALSE)),"",VLOOKUP($L1507,Info!$B$4:$L$266,11,FALSE)))</f>
        <v/>
      </c>
      <c r="U1507" s="1"/>
      <c r="V1507" s="1"/>
      <c r="W1507" s="1"/>
      <c r="X1507" s="1" t="str">
        <f>IF($L1507="None","",IF(ISERROR(VLOOKUP($L1507,Info!$B$4:$B$266,1,FALSE)),"",IF(OR(W1507="Metallic Liquid Tight",W1507="Non-Metallic Liquid Tight",W1507="LSZH",W1507="Greenfield"),VLOOKUP($L1507,Info!$B$4:$L$266,7,FALSE),"N/A")))</f>
        <v/>
      </c>
      <c r="Y1507" s="1"/>
      <c r="Z1507" s="96" t="str">
        <f>IF($L1507="None","",IF(ISERROR(VLOOKUP($L1507,Info!$B$4:$B$266,1,FALSE)),"",VLOOKUP($L1507,Info!$B$4:$L$266,9,FALSE)))</f>
        <v/>
      </c>
      <c r="AA1507" s="96" t="str">
        <f>IF($L1507="None","",IF(ISERROR(VLOOKUP($L1507,Info!$B$4:$B$266,1,FALSE)),"",VLOOKUP($L1507,Info!$B$4:$L$266,8,FALSE)))</f>
        <v/>
      </c>
      <c r="AB1507" s="96" t="str">
        <f>IF($L1507="None","",IF(ISERROR(VLOOKUP($L1507,Info!$B$4:$B$266,1,FALSE)),"",VLOOKUP($L1507,Info!$B$4:$L$266,10,FALSE)))</f>
        <v/>
      </c>
      <c r="AC1507" s="1" t="str">
        <f>IF(W1507="SO Cable","Black,White",IF(O1507="","",IF(P1507="","",IF($J$12&lt;&gt;"ABC",IF(P1507&lt;="250",VLOOKUP(O1507,Info!$AZ$4:$BB$22,3,FALSE),VLOOKUP(O1507,Info!$AZ$23:$BB$39,3,FALSE)),IF(P1507&lt;="250",VLOOKUP(O1507,Info!$AO$4:$AQ$22,3,FALSE),VLOOKUP(O1507,Info!$AO$23:$AP$39,3,FALSE))))))</f>
        <v/>
      </c>
      <c r="AD1507" s="1"/>
      <c r="AE1507" s="1" t="str">
        <f>IF($L1507="None","",IF(ISERROR(VLOOKUP($L1507,Info!$B$4:$B$266,1,FALSE)),"",VLOOKUP($L1507,Info!$B$4:$L$266,4,FALSE)))</f>
        <v/>
      </c>
      <c r="AF1507" s="1" t="str">
        <f>IF($L1507="None","",IF(ISERROR(VLOOKUP($L1507,Info!$B$4:$B$266,1,FALSE)),"",VLOOKUP($L1507,Info!$B$4:$L$266,6,FALSE)))</f>
        <v/>
      </c>
      <c r="AG1507" s="1"/>
      <c r="AH1507" s="33" t="str" cm="1">
        <f t="array" ref="AH1507">IF(AND(L1507&lt;&gt;"",O1507&lt;&gt;"",R1507:S1507&lt;&gt;"",W1507:X1507&lt;&gt;"",Z1507:AA1507&lt;&gt;"",AC1507&lt;&gt;""),"Good","Bad")</f>
        <v>Bad</v>
      </c>
      <c r="AL1507" t="str" cm="1">
        <f t="array" ref="AL1507">IF(R1507&gt;0,_xlfn.IFS(COUNTIF($L$20:L1507,"&lt;&gt;")&lt;101,1,COUNTIF($L$20:L1507,"&lt;&gt;")&lt;201,2,COUNTIF($L$20:L1507,"&lt;&gt;")&lt;301,3,COUNTIF($L$20:L1507,"&lt;&gt;")&lt;401,4,COUNTIF($L$20:L1507,"&lt;&gt;")&lt;501,5,COUNTIF($L$20:L1507,"&lt;&gt;")&lt;601,6,COUNTIF($L$20:L1507,"&lt;&gt;")&lt;701,7,COUNTIF($L$20:L1507,"&lt;&gt;")&lt;801,8,COUNTIF($L$20:L1507,"&lt;&gt;")&lt;901,9,COUNTIF($L$20:L1507,"&lt;&gt;")&lt;1001,10,COUNTIF($L$20:L1507,"&lt;&gt;")&lt;1101,11,COUNTIF($L$20:L1507,"&lt;&gt;")&lt;1201,12,COUNTIF($L$20:L1507,"&lt;&gt;")&lt;1301,13,COUNTIF($L$20:L1507,"&lt;&gt;")&lt;1401,14,COUNTIF($L$20:L1507,"&lt;&gt;")&lt;1501,15,COUNTIF($L$20:L1507,"&lt;&gt;")&lt;1601,16,COUNTIF($L$20:L1507,"&lt;&gt;")&lt;1701,17,COUNTIF($L$20:L1507,"&lt;&gt;")&lt;1801,18,COUNTIF($L$20:L1507,"&lt;&gt;")&lt;1901,19,COUNTIF($L$20:L1507,"&lt;&gt;")&lt;2001,20,COUNTIF($L$20:L1507,"&lt;&gt;")&lt;2101,21,COUNTIF($L$20:L1507,"&lt;&gt;")&lt;2201,22,COUNTIF($L$20:L1507,"&lt;&gt;")&lt;2301,23,COUNTIF($L$20:L1507,"&lt;&gt;")&lt;2401,24,COUNTIF($L$20:L1507,"&lt;&gt;")&lt;2501,25,COUNTIF($L$20:L1507,"&lt;&gt;")&lt;2601,26,COUNTIF($L$20:L1507,"&lt;&gt;")&lt;2701,27,COUNTIF($L$20:L1507,"&lt;&gt;")&lt;2801,28,COUNTIF($L$20:L1507,"&lt;&gt;")&lt;2901,29,COUNTIF($L$20:L1507,"&lt;&gt;")&lt;3001,30),"")</f>
        <v/>
      </c>
      <c r="AM1507" t="str">
        <f t="shared" si="115"/>
        <v/>
      </c>
      <c r="AN1507" t="str">
        <f t="shared" si="119"/>
        <v/>
      </c>
      <c r="AP1507" t="str">
        <f t="shared" si="118"/>
        <v/>
      </c>
      <c r="AQ1507" t="str">
        <f>IF(AO1507="","",COUNTIFS(AM1507:$AM$3019,AO1507))</f>
        <v/>
      </c>
    </row>
    <row r="1508" spans="1:43" x14ac:dyDescent="0.25">
      <c r="A1508" s="6" t="str">
        <f>IF(COUNT($A$20:A1507)&lt;&gt;$B$4,IF(A1507="","",A1507+1),"")</f>
        <v/>
      </c>
      <c r="B1508" s="3"/>
      <c r="C1508" s="3"/>
      <c r="D1508" s="122"/>
      <c r="E1508" s="3"/>
      <c r="F1508" s="3"/>
      <c r="G1508" s="3"/>
      <c r="H1508" s="3"/>
      <c r="I1508" s="120"/>
      <c r="J1508" s="3"/>
      <c r="K1508" s="95" t="str" cm="1">
        <f t="array" ref="K1508">IF(OR($J$14 = "A",$J$14 = "B",$J$14 = "C"),IF(I1508="","",IF(LEN(I1508)&gt;2,_xlfn.IFS(ISNUMBER(SEARCH("_",I1508)),I1508,ISNUMBER(SEARCH(", ",I1508)),SUBSTITUTE(I1508,", ","_"),ISNUMBER(SEARCH("/ ",I1508)),SUBSTITUTE(I1508,"/ ","_"),ISNUMBER(SEARCH(",",I1508)),SUBSTITUTE(I1508,",","_"),ISNUMBER(SEARCH("/",I1508)),SUBSTITUTE(I1508,"/","_"),ISNUMBER(SEARCH("",I1508)),I1508),I1508)),IF(OR($J$14 = "J",$J$14 = "K"),"",IF(D1508="","",IF(LEN(D1508)&gt;2,_xlfn.IFS(ISNUMBER(SEARCH("_",D1508)),D1508,ISNUMBER(SEARCH(", ",D1508)),SUBSTITUTE(D1508,", ","_"),ISNUMBER(SEARCH("/ ",D1508)),SUBSTITUTE(D1508,"/ ","_"),ISNUMBER(SEARCH(",",D1508)),SUBSTITUTE(D1508,",","_"),ISNUMBER(SEARCH("/",D1508)),SUBSTITUTE(D1508,"/","_"),ISNUMBER(SEARCH("",D1508)),D1508),D1508))))</f>
        <v/>
      </c>
      <c r="L1508" s="1"/>
      <c r="M1508" s="1" t="str">
        <f t="shared" si="116"/>
        <v/>
      </c>
      <c r="N1508" s="94" t="str">
        <f>IF($L1508="None","",IF(ISERROR(VLOOKUP($L1508,Info!$B$4:$B$266,1,FALSE)),"",VLOOKUP($L1508,Info!$B$4:$L$266,5,FALSE)))</f>
        <v/>
      </c>
      <c r="O1508" s="94" t="str">
        <f>IF(K1508="","",IF(AND($J$12&lt;&gt;"ABC",N1508="3"),"BAC",IF(N1508="3","ABC",IF($J$12&lt;&gt;"ABC",IF($J$10="Standard",VLOOKUP(K1508,Info!$BE$4:$BF$481,2,FALSE),VLOOKUP(K1508,Info!$BI$4:$BJ$482,2,FALSE)),IF($J$10="Standard",VLOOKUP(K1508,Info!$AG$4:$AH$2994,2,FALSE),VLOOKUP(K1508,Info!$AK$4:$AL$2997,2,FALSE))))))</f>
        <v/>
      </c>
      <c r="P1508" s="94" t="str">
        <f>IF($L1508="None","",IF(ISERROR(VLOOKUP($L1508,Info!$B$4:$B$266,1,FALSE)),"",VLOOKUP($L1508,Info!$B$4:$L$266,3,FALSE)))</f>
        <v/>
      </c>
      <c r="Q1508" s="96" t="str">
        <f>IF($L1508="None","",IF(ISERROR(VLOOKUP($L1508,Info!$B$4:$B$266,1,FALSE)),"",VLOOKUP($L1508,Info!$B$4:$L$266,4,FALSE)))</f>
        <v/>
      </c>
      <c r="R1508" s="1"/>
      <c r="S1508" s="6" t="str">
        <f t="shared" si="117"/>
        <v/>
      </c>
      <c r="T1508" s="6" t="str">
        <f>IF($L1508="None","",IF(ISERROR(VLOOKUP($L1508,Info!$B$4:$B$266,1,FALSE)),"",VLOOKUP($L1508,Info!$B$4:$L$266,11,FALSE)))</f>
        <v/>
      </c>
      <c r="U1508" s="1"/>
      <c r="V1508" s="1"/>
      <c r="W1508" s="1"/>
      <c r="X1508" s="1" t="str">
        <f>IF($L1508="None","",IF(ISERROR(VLOOKUP($L1508,Info!$B$4:$B$266,1,FALSE)),"",IF(OR(W1508="Metallic Liquid Tight",W1508="Non-Metallic Liquid Tight",W1508="LSZH",W1508="Greenfield"),VLOOKUP($L1508,Info!$B$4:$L$266,7,FALSE),"N/A")))</f>
        <v/>
      </c>
      <c r="Y1508" s="1"/>
      <c r="Z1508" s="96" t="str">
        <f>IF($L1508="None","",IF(ISERROR(VLOOKUP($L1508,Info!$B$4:$B$266,1,FALSE)),"",VLOOKUP($L1508,Info!$B$4:$L$266,9,FALSE)))</f>
        <v/>
      </c>
      <c r="AA1508" s="96" t="str">
        <f>IF($L1508="None","",IF(ISERROR(VLOOKUP($L1508,Info!$B$4:$B$266,1,FALSE)),"",VLOOKUP($L1508,Info!$B$4:$L$266,8,FALSE)))</f>
        <v/>
      </c>
      <c r="AB1508" s="96" t="str">
        <f>IF($L1508="None","",IF(ISERROR(VLOOKUP($L1508,Info!$B$4:$B$266,1,FALSE)),"",VLOOKUP($L1508,Info!$B$4:$L$266,10,FALSE)))</f>
        <v/>
      </c>
      <c r="AC1508" s="1" t="str">
        <f>IF(W1508="SO Cable","Black,White",IF(O1508="","",IF(P1508="","",IF($J$12&lt;&gt;"ABC",IF(P1508&lt;="250",VLOOKUP(O1508,Info!$AZ$4:$BB$22,3,FALSE),VLOOKUP(O1508,Info!$AZ$23:$BB$39,3,FALSE)),IF(P1508&lt;="250",VLOOKUP(O1508,Info!$AO$4:$AQ$22,3,FALSE),VLOOKUP(O1508,Info!$AO$23:$AP$39,3,FALSE))))))</f>
        <v/>
      </c>
      <c r="AD1508" s="1"/>
      <c r="AE1508" s="1" t="str">
        <f>IF($L1508="None","",IF(ISERROR(VLOOKUP($L1508,Info!$B$4:$B$266,1,FALSE)),"",VLOOKUP($L1508,Info!$B$4:$L$266,4,FALSE)))</f>
        <v/>
      </c>
      <c r="AF1508" s="1" t="str">
        <f>IF($L1508="None","",IF(ISERROR(VLOOKUP($L1508,Info!$B$4:$B$266,1,FALSE)),"",VLOOKUP($L1508,Info!$B$4:$L$266,6,FALSE)))</f>
        <v/>
      </c>
      <c r="AG1508" s="1"/>
      <c r="AH1508" s="33" t="str" cm="1">
        <f t="array" ref="AH1508">IF(AND(L1508&lt;&gt;"",O1508&lt;&gt;"",R1508:S1508&lt;&gt;"",W1508:X1508&lt;&gt;"",Z1508:AA1508&lt;&gt;"",AC1508&lt;&gt;""),"Good","Bad")</f>
        <v>Bad</v>
      </c>
      <c r="AL1508" t="str" cm="1">
        <f t="array" ref="AL1508">IF(R1508&gt;0,_xlfn.IFS(COUNTIF($L$20:L1508,"&lt;&gt;")&lt;101,1,COUNTIF($L$20:L1508,"&lt;&gt;")&lt;201,2,COUNTIF($L$20:L1508,"&lt;&gt;")&lt;301,3,COUNTIF($L$20:L1508,"&lt;&gt;")&lt;401,4,COUNTIF($L$20:L1508,"&lt;&gt;")&lt;501,5,COUNTIF($L$20:L1508,"&lt;&gt;")&lt;601,6,COUNTIF($L$20:L1508,"&lt;&gt;")&lt;701,7,COUNTIF($L$20:L1508,"&lt;&gt;")&lt;801,8,COUNTIF($L$20:L1508,"&lt;&gt;")&lt;901,9,COUNTIF($L$20:L1508,"&lt;&gt;")&lt;1001,10,COUNTIF($L$20:L1508,"&lt;&gt;")&lt;1101,11,COUNTIF($L$20:L1508,"&lt;&gt;")&lt;1201,12,COUNTIF($L$20:L1508,"&lt;&gt;")&lt;1301,13,COUNTIF($L$20:L1508,"&lt;&gt;")&lt;1401,14,COUNTIF($L$20:L1508,"&lt;&gt;")&lt;1501,15,COUNTIF($L$20:L1508,"&lt;&gt;")&lt;1601,16,COUNTIF($L$20:L1508,"&lt;&gt;")&lt;1701,17,COUNTIF($L$20:L1508,"&lt;&gt;")&lt;1801,18,COUNTIF($L$20:L1508,"&lt;&gt;")&lt;1901,19,COUNTIF($L$20:L1508,"&lt;&gt;")&lt;2001,20,COUNTIF($L$20:L1508,"&lt;&gt;")&lt;2101,21,COUNTIF($L$20:L1508,"&lt;&gt;")&lt;2201,22,COUNTIF($L$20:L1508,"&lt;&gt;")&lt;2301,23,COUNTIF($L$20:L1508,"&lt;&gt;")&lt;2401,24,COUNTIF($L$20:L1508,"&lt;&gt;")&lt;2501,25,COUNTIF($L$20:L1508,"&lt;&gt;")&lt;2601,26,COUNTIF($L$20:L1508,"&lt;&gt;")&lt;2701,27,COUNTIF($L$20:L1508,"&lt;&gt;")&lt;2801,28,COUNTIF($L$20:L1508,"&lt;&gt;")&lt;2901,29,COUNTIF($L$20:L1508,"&lt;&gt;")&lt;3001,30),"")</f>
        <v/>
      </c>
      <c r="AM1508" t="str">
        <f t="shared" si="115"/>
        <v/>
      </c>
      <c r="AN1508" t="str">
        <f t="shared" si="119"/>
        <v/>
      </c>
      <c r="AP1508" t="str">
        <f t="shared" si="118"/>
        <v/>
      </c>
      <c r="AQ1508" t="str">
        <f>IF(AO1508="","",COUNTIFS(AM1508:$AM$3019,AO1508))</f>
        <v/>
      </c>
    </row>
    <row r="1509" spans="1:43" x14ac:dyDescent="0.25">
      <c r="A1509" s="6" t="str">
        <f>IF(COUNT($A$20:A1508)&lt;&gt;$B$4,IF(A1508="","",A1508+1),"")</f>
        <v/>
      </c>
      <c r="B1509" s="3"/>
      <c r="C1509" s="3"/>
      <c r="D1509" s="122"/>
      <c r="E1509" s="3"/>
      <c r="F1509" s="3"/>
      <c r="G1509" s="3"/>
      <c r="H1509" s="3"/>
      <c r="I1509" s="120"/>
      <c r="J1509" s="3"/>
      <c r="K1509" s="95" t="str" cm="1">
        <f t="array" ref="K1509">IF(OR($J$14 = "A",$J$14 = "B",$J$14 = "C"),IF(I1509="","",IF(LEN(I1509)&gt;2,_xlfn.IFS(ISNUMBER(SEARCH("_",I1509)),I1509,ISNUMBER(SEARCH(", ",I1509)),SUBSTITUTE(I1509,", ","_"),ISNUMBER(SEARCH("/ ",I1509)),SUBSTITUTE(I1509,"/ ","_"),ISNUMBER(SEARCH(",",I1509)),SUBSTITUTE(I1509,",","_"),ISNUMBER(SEARCH("/",I1509)),SUBSTITUTE(I1509,"/","_"),ISNUMBER(SEARCH("",I1509)),I1509),I1509)),IF(OR($J$14 = "J",$J$14 = "K"),"",IF(D1509="","",IF(LEN(D1509)&gt;2,_xlfn.IFS(ISNUMBER(SEARCH("_",D1509)),D1509,ISNUMBER(SEARCH(", ",D1509)),SUBSTITUTE(D1509,", ","_"),ISNUMBER(SEARCH("/ ",D1509)),SUBSTITUTE(D1509,"/ ","_"),ISNUMBER(SEARCH(",",D1509)),SUBSTITUTE(D1509,",","_"),ISNUMBER(SEARCH("/",D1509)),SUBSTITUTE(D1509,"/","_"),ISNUMBER(SEARCH("",D1509)),D1509),D1509))))</f>
        <v/>
      </c>
      <c r="L1509" s="1"/>
      <c r="M1509" s="1" t="str">
        <f t="shared" si="116"/>
        <v/>
      </c>
      <c r="N1509" s="94" t="str">
        <f>IF($L1509="None","",IF(ISERROR(VLOOKUP($L1509,Info!$B$4:$B$266,1,FALSE)),"",VLOOKUP($L1509,Info!$B$4:$L$266,5,FALSE)))</f>
        <v/>
      </c>
      <c r="O1509" s="94" t="str">
        <f>IF(K1509="","",IF(AND($J$12&lt;&gt;"ABC",N1509="3"),"BAC",IF(N1509="3","ABC",IF($J$12&lt;&gt;"ABC",IF($J$10="Standard",VLOOKUP(K1509,Info!$BE$4:$BF$481,2,FALSE),VLOOKUP(K1509,Info!$BI$4:$BJ$482,2,FALSE)),IF($J$10="Standard",VLOOKUP(K1509,Info!$AG$4:$AH$2994,2,FALSE),VLOOKUP(K1509,Info!$AK$4:$AL$2997,2,FALSE))))))</f>
        <v/>
      </c>
      <c r="P1509" s="94" t="str">
        <f>IF($L1509="None","",IF(ISERROR(VLOOKUP($L1509,Info!$B$4:$B$266,1,FALSE)),"",VLOOKUP($L1509,Info!$B$4:$L$266,3,FALSE)))</f>
        <v/>
      </c>
      <c r="Q1509" s="96" t="str">
        <f>IF($L1509="None","",IF(ISERROR(VLOOKUP($L1509,Info!$B$4:$B$266,1,FALSE)),"",VLOOKUP($L1509,Info!$B$4:$L$266,4,FALSE)))</f>
        <v/>
      </c>
      <c r="R1509" s="1"/>
      <c r="S1509" s="6" t="str">
        <f t="shared" si="117"/>
        <v/>
      </c>
      <c r="T1509" s="6" t="str">
        <f>IF($L1509="None","",IF(ISERROR(VLOOKUP($L1509,Info!$B$4:$B$266,1,FALSE)),"",VLOOKUP($L1509,Info!$B$4:$L$266,11,FALSE)))</f>
        <v/>
      </c>
      <c r="U1509" s="1"/>
      <c r="V1509" s="1"/>
      <c r="W1509" s="1"/>
      <c r="X1509" s="1" t="str">
        <f>IF($L1509="None","",IF(ISERROR(VLOOKUP($L1509,Info!$B$4:$B$266,1,FALSE)),"",IF(OR(W1509="Metallic Liquid Tight",W1509="Non-Metallic Liquid Tight",W1509="LSZH",W1509="Greenfield"),VLOOKUP($L1509,Info!$B$4:$L$266,7,FALSE),"N/A")))</f>
        <v/>
      </c>
      <c r="Y1509" s="1"/>
      <c r="Z1509" s="96" t="str">
        <f>IF($L1509="None","",IF(ISERROR(VLOOKUP($L1509,Info!$B$4:$B$266,1,FALSE)),"",VLOOKUP($L1509,Info!$B$4:$L$266,9,FALSE)))</f>
        <v/>
      </c>
      <c r="AA1509" s="96" t="str">
        <f>IF($L1509="None","",IF(ISERROR(VLOOKUP($L1509,Info!$B$4:$B$266,1,FALSE)),"",VLOOKUP($L1509,Info!$B$4:$L$266,8,FALSE)))</f>
        <v/>
      </c>
      <c r="AB1509" s="96" t="str">
        <f>IF($L1509="None","",IF(ISERROR(VLOOKUP($L1509,Info!$B$4:$B$266,1,FALSE)),"",VLOOKUP($L1509,Info!$B$4:$L$266,10,FALSE)))</f>
        <v/>
      </c>
      <c r="AC1509" s="1" t="str">
        <f>IF(W1509="SO Cable","Black,White",IF(O1509="","",IF(P1509="","",IF($J$12&lt;&gt;"ABC",IF(P1509&lt;="250",VLOOKUP(O1509,Info!$AZ$4:$BB$22,3,FALSE),VLOOKUP(O1509,Info!$AZ$23:$BB$39,3,FALSE)),IF(P1509&lt;="250",VLOOKUP(O1509,Info!$AO$4:$AQ$22,3,FALSE),VLOOKUP(O1509,Info!$AO$23:$AP$39,3,FALSE))))))</f>
        <v/>
      </c>
      <c r="AD1509" s="1"/>
      <c r="AE1509" s="1" t="str">
        <f>IF($L1509="None","",IF(ISERROR(VLOOKUP($L1509,Info!$B$4:$B$266,1,FALSE)),"",VLOOKUP($L1509,Info!$B$4:$L$266,4,FALSE)))</f>
        <v/>
      </c>
      <c r="AF1509" s="1" t="str">
        <f>IF($L1509="None","",IF(ISERROR(VLOOKUP($L1509,Info!$B$4:$B$266,1,FALSE)),"",VLOOKUP($L1509,Info!$B$4:$L$266,6,FALSE)))</f>
        <v/>
      </c>
      <c r="AG1509" s="1"/>
      <c r="AH1509" s="33" t="str" cm="1">
        <f t="array" ref="AH1509">IF(AND(L1509&lt;&gt;"",O1509&lt;&gt;"",R1509:S1509&lt;&gt;"",W1509:X1509&lt;&gt;"",Z1509:AA1509&lt;&gt;"",AC1509&lt;&gt;""),"Good","Bad")</f>
        <v>Bad</v>
      </c>
      <c r="AL1509" t="str" cm="1">
        <f t="array" ref="AL1509">IF(R1509&gt;0,_xlfn.IFS(COUNTIF($L$20:L1509,"&lt;&gt;")&lt;101,1,COUNTIF($L$20:L1509,"&lt;&gt;")&lt;201,2,COUNTIF($L$20:L1509,"&lt;&gt;")&lt;301,3,COUNTIF($L$20:L1509,"&lt;&gt;")&lt;401,4,COUNTIF($L$20:L1509,"&lt;&gt;")&lt;501,5,COUNTIF($L$20:L1509,"&lt;&gt;")&lt;601,6,COUNTIF($L$20:L1509,"&lt;&gt;")&lt;701,7,COUNTIF($L$20:L1509,"&lt;&gt;")&lt;801,8,COUNTIF($L$20:L1509,"&lt;&gt;")&lt;901,9,COUNTIF($L$20:L1509,"&lt;&gt;")&lt;1001,10,COUNTIF($L$20:L1509,"&lt;&gt;")&lt;1101,11,COUNTIF($L$20:L1509,"&lt;&gt;")&lt;1201,12,COUNTIF($L$20:L1509,"&lt;&gt;")&lt;1301,13,COUNTIF($L$20:L1509,"&lt;&gt;")&lt;1401,14,COUNTIF($L$20:L1509,"&lt;&gt;")&lt;1501,15,COUNTIF($L$20:L1509,"&lt;&gt;")&lt;1601,16,COUNTIF($L$20:L1509,"&lt;&gt;")&lt;1701,17,COUNTIF($L$20:L1509,"&lt;&gt;")&lt;1801,18,COUNTIF($L$20:L1509,"&lt;&gt;")&lt;1901,19,COUNTIF($L$20:L1509,"&lt;&gt;")&lt;2001,20,COUNTIF($L$20:L1509,"&lt;&gt;")&lt;2101,21,COUNTIF($L$20:L1509,"&lt;&gt;")&lt;2201,22,COUNTIF($L$20:L1509,"&lt;&gt;")&lt;2301,23,COUNTIF($L$20:L1509,"&lt;&gt;")&lt;2401,24,COUNTIF($L$20:L1509,"&lt;&gt;")&lt;2501,25,COUNTIF($L$20:L1509,"&lt;&gt;")&lt;2601,26,COUNTIF($L$20:L1509,"&lt;&gt;")&lt;2701,27,COUNTIF($L$20:L1509,"&lt;&gt;")&lt;2801,28,COUNTIF($L$20:L1509,"&lt;&gt;")&lt;2901,29,COUNTIF($L$20:L1509,"&lt;&gt;")&lt;3001,30),"")</f>
        <v/>
      </c>
      <c r="AM1509" t="str">
        <f t="shared" si="115"/>
        <v/>
      </c>
      <c r="AN1509" t="str">
        <f t="shared" si="119"/>
        <v/>
      </c>
      <c r="AP1509" t="str">
        <f t="shared" si="118"/>
        <v/>
      </c>
      <c r="AQ1509" t="str">
        <f>IF(AO1509="","",COUNTIFS(AM1509:$AM$3019,AO1509))</f>
        <v/>
      </c>
    </row>
    <row r="1510" spans="1:43" x14ac:dyDescent="0.25">
      <c r="A1510" s="6" t="str">
        <f>IF(COUNT($A$20:A1509)&lt;&gt;$B$4,IF(A1509="","",A1509+1),"")</f>
        <v/>
      </c>
      <c r="B1510" s="3"/>
      <c r="C1510" s="3"/>
      <c r="D1510" s="122"/>
      <c r="E1510" s="3"/>
      <c r="F1510" s="3"/>
      <c r="G1510" s="3"/>
      <c r="H1510" s="3"/>
      <c r="I1510" s="120"/>
      <c r="J1510" s="3"/>
      <c r="K1510" s="95" t="str" cm="1">
        <f t="array" ref="K1510">IF(OR($J$14 = "A",$J$14 = "B",$J$14 = "C"),IF(I1510="","",IF(LEN(I1510)&gt;2,_xlfn.IFS(ISNUMBER(SEARCH("_",I1510)),I1510,ISNUMBER(SEARCH(", ",I1510)),SUBSTITUTE(I1510,", ","_"),ISNUMBER(SEARCH("/ ",I1510)),SUBSTITUTE(I1510,"/ ","_"),ISNUMBER(SEARCH(",",I1510)),SUBSTITUTE(I1510,",","_"),ISNUMBER(SEARCH("/",I1510)),SUBSTITUTE(I1510,"/","_"),ISNUMBER(SEARCH("",I1510)),I1510),I1510)),IF(OR($J$14 = "J",$J$14 = "K"),"",IF(D1510="","",IF(LEN(D1510)&gt;2,_xlfn.IFS(ISNUMBER(SEARCH("_",D1510)),D1510,ISNUMBER(SEARCH(", ",D1510)),SUBSTITUTE(D1510,", ","_"),ISNUMBER(SEARCH("/ ",D1510)),SUBSTITUTE(D1510,"/ ","_"),ISNUMBER(SEARCH(",",D1510)),SUBSTITUTE(D1510,",","_"),ISNUMBER(SEARCH("/",D1510)),SUBSTITUTE(D1510,"/","_"),ISNUMBER(SEARCH("",D1510)),D1510),D1510))))</f>
        <v/>
      </c>
      <c r="L1510" s="1"/>
      <c r="M1510" s="1" t="str">
        <f t="shared" si="116"/>
        <v/>
      </c>
      <c r="N1510" s="94" t="str">
        <f>IF($L1510="None","",IF(ISERROR(VLOOKUP($L1510,Info!$B$4:$B$266,1,FALSE)),"",VLOOKUP($L1510,Info!$B$4:$L$266,5,FALSE)))</f>
        <v/>
      </c>
      <c r="O1510" s="94" t="str">
        <f>IF(K1510="","",IF(AND($J$12&lt;&gt;"ABC",N1510="3"),"BAC",IF(N1510="3","ABC",IF($J$12&lt;&gt;"ABC",IF($J$10="Standard",VLOOKUP(K1510,Info!$BE$4:$BF$481,2,FALSE),VLOOKUP(K1510,Info!$BI$4:$BJ$482,2,FALSE)),IF($J$10="Standard",VLOOKUP(K1510,Info!$AG$4:$AH$2994,2,FALSE),VLOOKUP(K1510,Info!$AK$4:$AL$2997,2,FALSE))))))</f>
        <v/>
      </c>
      <c r="P1510" s="94" t="str">
        <f>IF($L1510="None","",IF(ISERROR(VLOOKUP($L1510,Info!$B$4:$B$266,1,FALSE)),"",VLOOKUP($L1510,Info!$B$4:$L$266,3,FALSE)))</f>
        <v/>
      </c>
      <c r="Q1510" s="96" t="str">
        <f>IF($L1510="None","",IF(ISERROR(VLOOKUP($L1510,Info!$B$4:$B$266,1,FALSE)),"",VLOOKUP($L1510,Info!$B$4:$L$266,4,FALSE)))</f>
        <v/>
      </c>
      <c r="R1510" s="1"/>
      <c r="S1510" s="6" t="str">
        <f t="shared" si="117"/>
        <v/>
      </c>
      <c r="T1510" s="6" t="str">
        <f>IF($L1510="None","",IF(ISERROR(VLOOKUP($L1510,Info!$B$4:$B$266,1,FALSE)),"",VLOOKUP($L1510,Info!$B$4:$L$266,11,FALSE)))</f>
        <v/>
      </c>
      <c r="U1510" s="1"/>
      <c r="V1510" s="1"/>
      <c r="W1510" s="1"/>
      <c r="X1510" s="1" t="str">
        <f>IF($L1510="None","",IF(ISERROR(VLOOKUP($L1510,Info!$B$4:$B$266,1,FALSE)),"",IF(OR(W1510="Metallic Liquid Tight",W1510="Non-Metallic Liquid Tight",W1510="LSZH",W1510="Greenfield"),VLOOKUP($L1510,Info!$B$4:$L$266,7,FALSE),"N/A")))</f>
        <v/>
      </c>
      <c r="Y1510" s="1"/>
      <c r="Z1510" s="96" t="str">
        <f>IF($L1510="None","",IF(ISERROR(VLOOKUP($L1510,Info!$B$4:$B$266,1,FALSE)),"",VLOOKUP($L1510,Info!$B$4:$L$266,9,FALSE)))</f>
        <v/>
      </c>
      <c r="AA1510" s="96" t="str">
        <f>IF($L1510="None","",IF(ISERROR(VLOOKUP($L1510,Info!$B$4:$B$266,1,FALSE)),"",VLOOKUP($L1510,Info!$B$4:$L$266,8,FALSE)))</f>
        <v/>
      </c>
      <c r="AB1510" s="96" t="str">
        <f>IF($L1510="None","",IF(ISERROR(VLOOKUP($L1510,Info!$B$4:$B$266,1,FALSE)),"",VLOOKUP($L1510,Info!$B$4:$L$266,10,FALSE)))</f>
        <v/>
      </c>
      <c r="AC1510" s="1" t="str">
        <f>IF(W1510="SO Cable","Black,White",IF(O1510="","",IF(P1510="","",IF($J$12&lt;&gt;"ABC",IF(P1510&lt;="250",VLOOKUP(O1510,Info!$AZ$4:$BB$22,3,FALSE),VLOOKUP(O1510,Info!$AZ$23:$BB$39,3,FALSE)),IF(P1510&lt;="250",VLOOKUP(O1510,Info!$AO$4:$AQ$22,3,FALSE),VLOOKUP(O1510,Info!$AO$23:$AP$39,3,FALSE))))))</f>
        <v/>
      </c>
      <c r="AD1510" s="1"/>
      <c r="AE1510" s="1" t="str">
        <f>IF($L1510="None","",IF(ISERROR(VLOOKUP($L1510,Info!$B$4:$B$266,1,FALSE)),"",VLOOKUP($L1510,Info!$B$4:$L$266,4,FALSE)))</f>
        <v/>
      </c>
      <c r="AF1510" s="1" t="str">
        <f>IF($L1510="None","",IF(ISERROR(VLOOKUP($L1510,Info!$B$4:$B$266,1,FALSE)),"",VLOOKUP($L1510,Info!$B$4:$L$266,6,FALSE)))</f>
        <v/>
      </c>
      <c r="AG1510" s="1"/>
      <c r="AH1510" s="33" t="str" cm="1">
        <f t="array" ref="AH1510">IF(AND(L1510&lt;&gt;"",O1510&lt;&gt;"",R1510:S1510&lt;&gt;"",W1510:X1510&lt;&gt;"",Z1510:AA1510&lt;&gt;"",AC1510&lt;&gt;""),"Good","Bad")</f>
        <v>Bad</v>
      </c>
      <c r="AL1510" t="str" cm="1">
        <f t="array" ref="AL1510">IF(R1510&gt;0,_xlfn.IFS(COUNTIF($L$20:L1510,"&lt;&gt;")&lt;101,1,COUNTIF($L$20:L1510,"&lt;&gt;")&lt;201,2,COUNTIF($L$20:L1510,"&lt;&gt;")&lt;301,3,COUNTIF($L$20:L1510,"&lt;&gt;")&lt;401,4,COUNTIF($L$20:L1510,"&lt;&gt;")&lt;501,5,COUNTIF($L$20:L1510,"&lt;&gt;")&lt;601,6,COUNTIF($L$20:L1510,"&lt;&gt;")&lt;701,7,COUNTIF($L$20:L1510,"&lt;&gt;")&lt;801,8,COUNTIF($L$20:L1510,"&lt;&gt;")&lt;901,9,COUNTIF($L$20:L1510,"&lt;&gt;")&lt;1001,10,COUNTIF($L$20:L1510,"&lt;&gt;")&lt;1101,11,COUNTIF($L$20:L1510,"&lt;&gt;")&lt;1201,12,COUNTIF($L$20:L1510,"&lt;&gt;")&lt;1301,13,COUNTIF($L$20:L1510,"&lt;&gt;")&lt;1401,14,COUNTIF($L$20:L1510,"&lt;&gt;")&lt;1501,15,COUNTIF($L$20:L1510,"&lt;&gt;")&lt;1601,16,COUNTIF($L$20:L1510,"&lt;&gt;")&lt;1701,17,COUNTIF($L$20:L1510,"&lt;&gt;")&lt;1801,18,COUNTIF($L$20:L1510,"&lt;&gt;")&lt;1901,19,COUNTIF($L$20:L1510,"&lt;&gt;")&lt;2001,20,COUNTIF($L$20:L1510,"&lt;&gt;")&lt;2101,21,COUNTIF($L$20:L1510,"&lt;&gt;")&lt;2201,22,COUNTIF($L$20:L1510,"&lt;&gt;")&lt;2301,23,COUNTIF($L$20:L1510,"&lt;&gt;")&lt;2401,24,COUNTIF($L$20:L1510,"&lt;&gt;")&lt;2501,25,COUNTIF($L$20:L1510,"&lt;&gt;")&lt;2601,26,COUNTIF($L$20:L1510,"&lt;&gt;")&lt;2701,27,COUNTIF($L$20:L1510,"&lt;&gt;")&lt;2801,28,COUNTIF($L$20:L1510,"&lt;&gt;")&lt;2901,29,COUNTIF($L$20:L1510,"&lt;&gt;")&lt;3001,30),"")</f>
        <v/>
      </c>
      <c r="AM1510" t="str">
        <f t="shared" si="115"/>
        <v/>
      </c>
      <c r="AN1510" t="str">
        <f t="shared" si="119"/>
        <v/>
      </c>
      <c r="AP1510" t="str">
        <f t="shared" si="118"/>
        <v/>
      </c>
      <c r="AQ1510" t="str">
        <f>IF(AO1510="","",COUNTIFS(AM1510:$AM$3019,AO1510))</f>
        <v/>
      </c>
    </row>
    <row r="1511" spans="1:43" x14ac:dyDescent="0.25">
      <c r="A1511" s="6" t="str">
        <f>IF(COUNT($A$20:A1510)&lt;&gt;$B$4,IF(A1510="","",A1510+1),"")</f>
        <v/>
      </c>
      <c r="B1511" s="3"/>
      <c r="C1511" s="3"/>
      <c r="D1511" s="122"/>
      <c r="E1511" s="3"/>
      <c r="F1511" s="3"/>
      <c r="G1511" s="3"/>
      <c r="H1511" s="3"/>
      <c r="I1511" s="120"/>
      <c r="J1511" s="3"/>
      <c r="K1511" s="95" t="str" cm="1">
        <f t="array" ref="K1511">IF(OR($J$14 = "A",$J$14 = "B",$J$14 = "C"),IF(I1511="","",IF(LEN(I1511)&gt;2,_xlfn.IFS(ISNUMBER(SEARCH("_",I1511)),I1511,ISNUMBER(SEARCH(", ",I1511)),SUBSTITUTE(I1511,", ","_"),ISNUMBER(SEARCH("/ ",I1511)),SUBSTITUTE(I1511,"/ ","_"),ISNUMBER(SEARCH(",",I1511)),SUBSTITUTE(I1511,",","_"),ISNUMBER(SEARCH("/",I1511)),SUBSTITUTE(I1511,"/","_"),ISNUMBER(SEARCH("",I1511)),I1511),I1511)),IF(OR($J$14 = "J",$J$14 = "K"),"",IF(D1511="","",IF(LEN(D1511)&gt;2,_xlfn.IFS(ISNUMBER(SEARCH("_",D1511)),D1511,ISNUMBER(SEARCH(", ",D1511)),SUBSTITUTE(D1511,", ","_"),ISNUMBER(SEARCH("/ ",D1511)),SUBSTITUTE(D1511,"/ ","_"),ISNUMBER(SEARCH(",",D1511)),SUBSTITUTE(D1511,",","_"),ISNUMBER(SEARCH("/",D1511)),SUBSTITUTE(D1511,"/","_"),ISNUMBER(SEARCH("",D1511)),D1511),D1511))))</f>
        <v/>
      </c>
      <c r="L1511" s="1"/>
      <c r="M1511" s="1" t="str">
        <f t="shared" si="116"/>
        <v/>
      </c>
      <c r="N1511" s="94" t="str">
        <f>IF($L1511="None","",IF(ISERROR(VLOOKUP($L1511,Info!$B$4:$B$266,1,FALSE)),"",VLOOKUP($L1511,Info!$B$4:$L$266,5,FALSE)))</f>
        <v/>
      </c>
      <c r="O1511" s="94" t="str">
        <f>IF(K1511="","",IF(AND($J$12&lt;&gt;"ABC",N1511="3"),"BAC",IF(N1511="3","ABC",IF($J$12&lt;&gt;"ABC",IF($J$10="Standard",VLOOKUP(K1511,Info!$BE$4:$BF$481,2,FALSE),VLOOKUP(K1511,Info!$BI$4:$BJ$482,2,FALSE)),IF($J$10="Standard",VLOOKUP(K1511,Info!$AG$4:$AH$2994,2,FALSE),VLOOKUP(K1511,Info!$AK$4:$AL$2997,2,FALSE))))))</f>
        <v/>
      </c>
      <c r="P1511" s="94" t="str">
        <f>IF($L1511="None","",IF(ISERROR(VLOOKUP($L1511,Info!$B$4:$B$266,1,FALSE)),"",VLOOKUP($L1511,Info!$B$4:$L$266,3,FALSE)))</f>
        <v/>
      </c>
      <c r="Q1511" s="96" t="str">
        <f>IF($L1511="None","",IF(ISERROR(VLOOKUP($L1511,Info!$B$4:$B$266,1,FALSE)),"",VLOOKUP($L1511,Info!$B$4:$L$266,4,FALSE)))</f>
        <v/>
      </c>
      <c r="R1511" s="1"/>
      <c r="S1511" s="6" t="str">
        <f t="shared" si="117"/>
        <v/>
      </c>
      <c r="T1511" s="6" t="str">
        <f>IF($L1511="None","",IF(ISERROR(VLOOKUP($L1511,Info!$B$4:$B$266,1,FALSE)),"",VLOOKUP($L1511,Info!$B$4:$L$266,11,FALSE)))</f>
        <v/>
      </c>
      <c r="U1511" s="1"/>
      <c r="V1511" s="1"/>
      <c r="W1511" s="1"/>
      <c r="X1511" s="1" t="str">
        <f>IF($L1511="None","",IF(ISERROR(VLOOKUP($L1511,Info!$B$4:$B$266,1,FALSE)),"",IF(OR(W1511="Metallic Liquid Tight",W1511="Non-Metallic Liquid Tight",W1511="LSZH",W1511="Greenfield"),VLOOKUP($L1511,Info!$B$4:$L$266,7,FALSE),"N/A")))</f>
        <v/>
      </c>
      <c r="Y1511" s="1"/>
      <c r="Z1511" s="96" t="str">
        <f>IF($L1511="None","",IF(ISERROR(VLOOKUP($L1511,Info!$B$4:$B$266,1,FALSE)),"",VLOOKUP($L1511,Info!$B$4:$L$266,9,FALSE)))</f>
        <v/>
      </c>
      <c r="AA1511" s="96" t="str">
        <f>IF($L1511="None","",IF(ISERROR(VLOOKUP($L1511,Info!$B$4:$B$266,1,FALSE)),"",VLOOKUP($L1511,Info!$B$4:$L$266,8,FALSE)))</f>
        <v/>
      </c>
      <c r="AB1511" s="96" t="str">
        <f>IF($L1511="None","",IF(ISERROR(VLOOKUP($L1511,Info!$B$4:$B$266,1,FALSE)),"",VLOOKUP($L1511,Info!$B$4:$L$266,10,FALSE)))</f>
        <v/>
      </c>
      <c r="AC1511" s="1" t="str">
        <f>IF(W1511="SO Cable","Black,White",IF(O1511="","",IF(P1511="","",IF($J$12&lt;&gt;"ABC",IF(P1511&lt;="250",VLOOKUP(O1511,Info!$AZ$4:$BB$22,3,FALSE),VLOOKUP(O1511,Info!$AZ$23:$BB$39,3,FALSE)),IF(P1511&lt;="250",VLOOKUP(O1511,Info!$AO$4:$AQ$22,3,FALSE),VLOOKUP(O1511,Info!$AO$23:$AP$39,3,FALSE))))))</f>
        <v/>
      </c>
      <c r="AD1511" s="1"/>
      <c r="AE1511" s="1" t="str">
        <f>IF($L1511="None","",IF(ISERROR(VLOOKUP($L1511,Info!$B$4:$B$266,1,FALSE)),"",VLOOKUP($L1511,Info!$B$4:$L$266,4,FALSE)))</f>
        <v/>
      </c>
      <c r="AF1511" s="1" t="str">
        <f>IF($L1511="None","",IF(ISERROR(VLOOKUP($L1511,Info!$B$4:$B$266,1,FALSE)),"",VLOOKUP($L1511,Info!$B$4:$L$266,6,FALSE)))</f>
        <v/>
      </c>
      <c r="AG1511" s="1"/>
      <c r="AH1511" s="33" t="str" cm="1">
        <f t="array" ref="AH1511">IF(AND(L1511&lt;&gt;"",O1511&lt;&gt;"",R1511:S1511&lt;&gt;"",W1511:X1511&lt;&gt;"",Z1511:AA1511&lt;&gt;"",AC1511&lt;&gt;""),"Good","Bad")</f>
        <v>Bad</v>
      </c>
      <c r="AL1511" t="str" cm="1">
        <f t="array" ref="AL1511">IF(R1511&gt;0,_xlfn.IFS(COUNTIF($L$20:L1511,"&lt;&gt;")&lt;101,1,COUNTIF($L$20:L1511,"&lt;&gt;")&lt;201,2,COUNTIF($L$20:L1511,"&lt;&gt;")&lt;301,3,COUNTIF($L$20:L1511,"&lt;&gt;")&lt;401,4,COUNTIF($L$20:L1511,"&lt;&gt;")&lt;501,5,COUNTIF($L$20:L1511,"&lt;&gt;")&lt;601,6,COUNTIF($L$20:L1511,"&lt;&gt;")&lt;701,7,COUNTIF($L$20:L1511,"&lt;&gt;")&lt;801,8,COUNTIF($L$20:L1511,"&lt;&gt;")&lt;901,9,COUNTIF($L$20:L1511,"&lt;&gt;")&lt;1001,10,COUNTIF($L$20:L1511,"&lt;&gt;")&lt;1101,11,COUNTIF($L$20:L1511,"&lt;&gt;")&lt;1201,12,COUNTIF($L$20:L1511,"&lt;&gt;")&lt;1301,13,COUNTIF($L$20:L1511,"&lt;&gt;")&lt;1401,14,COUNTIF($L$20:L1511,"&lt;&gt;")&lt;1501,15,COUNTIF($L$20:L1511,"&lt;&gt;")&lt;1601,16,COUNTIF($L$20:L1511,"&lt;&gt;")&lt;1701,17,COUNTIF($L$20:L1511,"&lt;&gt;")&lt;1801,18,COUNTIF($L$20:L1511,"&lt;&gt;")&lt;1901,19,COUNTIF($L$20:L1511,"&lt;&gt;")&lt;2001,20,COUNTIF($L$20:L1511,"&lt;&gt;")&lt;2101,21,COUNTIF($L$20:L1511,"&lt;&gt;")&lt;2201,22,COUNTIF($L$20:L1511,"&lt;&gt;")&lt;2301,23,COUNTIF($L$20:L1511,"&lt;&gt;")&lt;2401,24,COUNTIF($L$20:L1511,"&lt;&gt;")&lt;2501,25,COUNTIF($L$20:L1511,"&lt;&gt;")&lt;2601,26,COUNTIF($L$20:L1511,"&lt;&gt;")&lt;2701,27,COUNTIF($L$20:L1511,"&lt;&gt;")&lt;2801,28,COUNTIF($L$20:L1511,"&lt;&gt;")&lt;2901,29,COUNTIF($L$20:L1511,"&lt;&gt;")&lt;3001,30),"")</f>
        <v/>
      </c>
      <c r="AM1511" t="str">
        <f t="shared" si="115"/>
        <v/>
      </c>
      <c r="AN1511" t="str">
        <f t="shared" si="119"/>
        <v/>
      </c>
      <c r="AP1511" t="str">
        <f t="shared" si="118"/>
        <v/>
      </c>
      <c r="AQ1511" t="str">
        <f>IF(AO1511="","",COUNTIFS(AM1511:$AM$3019,AO1511))</f>
        <v/>
      </c>
    </row>
    <row r="1512" spans="1:43" x14ac:dyDescent="0.25">
      <c r="A1512" s="6" t="str">
        <f>IF(COUNT($A$20:A1511)&lt;&gt;$B$4,IF(A1511="","",A1511+1),"")</f>
        <v/>
      </c>
      <c r="B1512" s="3"/>
      <c r="C1512" s="3"/>
      <c r="D1512" s="122"/>
      <c r="E1512" s="3"/>
      <c r="F1512" s="3"/>
      <c r="G1512" s="3"/>
      <c r="H1512" s="3"/>
      <c r="I1512" s="120"/>
      <c r="J1512" s="3"/>
      <c r="K1512" s="95" t="str" cm="1">
        <f t="array" ref="K1512">IF(OR($J$14 = "A",$J$14 = "B",$J$14 = "C"),IF(I1512="","",IF(LEN(I1512)&gt;2,_xlfn.IFS(ISNUMBER(SEARCH("_",I1512)),I1512,ISNUMBER(SEARCH(", ",I1512)),SUBSTITUTE(I1512,", ","_"),ISNUMBER(SEARCH("/ ",I1512)),SUBSTITUTE(I1512,"/ ","_"),ISNUMBER(SEARCH(",",I1512)),SUBSTITUTE(I1512,",","_"),ISNUMBER(SEARCH("/",I1512)),SUBSTITUTE(I1512,"/","_"),ISNUMBER(SEARCH("",I1512)),I1512),I1512)),IF(OR($J$14 = "J",$J$14 = "K"),"",IF(D1512="","",IF(LEN(D1512)&gt;2,_xlfn.IFS(ISNUMBER(SEARCH("_",D1512)),D1512,ISNUMBER(SEARCH(", ",D1512)),SUBSTITUTE(D1512,", ","_"),ISNUMBER(SEARCH("/ ",D1512)),SUBSTITUTE(D1512,"/ ","_"),ISNUMBER(SEARCH(",",D1512)),SUBSTITUTE(D1512,",","_"),ISNUMBER(SEARCH("/",D1512)),SUBSTITUTE(D1512,"/","_"),ISNUMBER(SEARCH("",D1512)),D1512),D1512))))</f>
        <v/>
      </c>
      <c r="L1512" s="1"/>
      <c r="M1512" s="1" t="str">
        <f t="shared" si="116"/>
        <v/>
      </c>
      <c r="N1512" s="94" t="str">
        <f>IF($L1512="None","",IF(ISERROR(VLOOKUP($L1512,Info!$B$4:$B$266,1,FALSE)),"",VLOOKUP($L1512,Info!$B$4:$L$266,5,FALSE)))</f>
        <v/>
      </c>
      <c r="O1512" s="94" t="str">
        <f>IF(K1512="","",IF(AND($J$12&lt;&gt;"ABC",N1512="3"),"BAC",IF(N1512="3","ABC",IF($J$12&lt;&gt;"ABC",IF($J$10="Standard",VLOOKUP(K1512,Info!$BE$4:$BF$481,2,FALSE),VLOOKUP(K1512,Info!$BI$4:$BJ$482,2,FALSE)),IF($J$10="Standard",VLOOKUP(K1512,Info!$AG$4:$AH$2994,2,FALSE),VLOOKUP(K1512,Info!$AK$4:$AL$2997,2,FALSE))))))</f>
        <v/>
      </c>
      <c r="P1512" s="94" t="str">
        <f>IF($L1512="None","",IF(ISERROR(VLOOKUP($L1512,Info!$B$4:$B$266,1,FALSE)),"",VLOOKUP($L1512,Info!$B$4:$L$266,3,FALSE)))</f>
        <v/>
      </c>
      <c r="Q1512" s="96" t="str">
        <f>IF($L1512="None","",IF(ISERROR(VLOOKUP($L1512,Info!$B$4:$B$266,1,FALSE)),"",VLOOKUP($L1512,Info!$B$4:$L$266,4,FALSE)))</f>
        <v/>
      </c>
      <c r="R1512" s="1"/>
      <c r="S1512" s="6" t="str">
        <f t="shared" si="117"/>
        <v/>
      </c>
      <c r="T1512" s="6" t="str">
        <f>IF($L1512="None","",IF(ISERROR(VLOOKUP($L1512,Info!$B$4:$B$266,1,FALSE)),"",VLOOKUP($L1512,Info!$B$4:$L$266,11,FALSE)))</f>
        <v/>
      </c>
      <c r="U1512" s="1"/>
      <c r="V1512" s="1"/>
      <c r="W1512" s="1"/>
      <c r="X1512" s="1" t="str">
        <f>IF($L1512="None","",IF(ISERROR(VLOOKUP($L1512,Info!$B$4:$B$266,1,FALSE)),"",IF(OR(W1512="Metallic Liquid Tight",W1512="Non-Metallic Liquid Tight",W1512="LSZH",W1512="Greenfield"),VLOOKUP($L1512,Info!$B$4:$L$266,7,FALSE),"N/A")))</f>
        <v/>
      </c>
      <c r="Y1512" s="1"/>
      <c r="Z1512" s="96" t="str">
        <f>IF($L1512="None","",IF(ISERROR(VLOOKUP($L1512,Info!$B$4:$B$266,1,FALSE)),"",VLOOKUP($L1512,Info!$B$4:$L$266,9,FALSE)))</f>
        <v/>
      </c>
      <c r="AA1512" s="96" t="str">
        <f>IF($L1512="None","",IF(ISERROR(VLOOKUP($L1512,Info!$B$4:$B$266,1,FALSE)),"",VLOOKUP($L1512,Info!$B$4:$L$266,8,FALSE)))</f>
        <v/>
      </c>
      <c r="AB1512" s="96" t="str">
        <f>IF($L1512="None","",IF(ISERROR(VLOOKUP($L1512,Info!$B$4:$B$266,1,FALSE)),"",VLOOKUP($L1512,Info!$B$4:$L$266,10,FALSE)))</f>
        <v/>
      </c>
      <c r="AC1512" s="1" t="str">
        <f>IF(W1512="SO Cable","Black,White",IF(O1512="","",IF(P1512="","",IF($J$12&lt;&gt;"ABC",IF(P1512&lt;="250",VLOOKUP(O1512,Info!$AZ$4:$BB$22,3,FALSE),VLOOKUP(O1512,Info!$AZ$23:$BB$39,3,FALSE)),IF(P1512&lt;="250",VLOOKUP(O1512,Info!$AO$4:$AQ$22,3,FALSE),VLOOKUP(O1512,Info!$AO$23:$AP$39,3,FALSE))))))</f>
        <v/>
      </c>
      <c r="AD1512" s="1"/>
      <c r="AE1512" s="1" t="str">
        <f>IF($L1512="None","",IF(ISERROR(VLOOKUP($L1512,Info!$B$4:$B$266,1,FALSE)),"",VLOOKUP($L1512,Info!$B$4:$L$266,4,FALSE)))</f>
        <v/>
      </c>
      <c r="AF1512" s="1" t="str">
        <f>IF($L1512="None","",IF(ISERROR(VLOOKUP($L1512,Info!$B$4:$B$266,1,FALSE)),"",VLOOKUP($L1512,Info!$B$4:$L$266,6,FALSE)))</f>
        <v/>
      </c>
      <c r="AG1512" s="1"/>
      <c r="AH1512" s="33" t="str" cm="1">
        <f t="array" ref="AH1512">IF(AND(L1512&lt;&gt;"",O1512&lt;&gt;"",R1512:S1512&lt;&gt;"",W1512:X1512&lt;&gt;"",Z1512:AA1512&lt;&gt;"",AC1512&lt;&gt;""),"Good","Bad")</f>
        <v>Bad</v>
      </c>
      <c r="AL1512" t="str" cm="1">
        <f t="array" ref="AL1512">IF(R1512&gt;0,_xlfn.IFS(COUNTIF($L$20:L1512,"&lt;&gt;")&lt;101,1,COUNTIF($L$20:L1512,"&lt;&gt;")&lt;201,2,COUNTIF($L$20:L1512,"&lt;&gt;")&lt;301,3,COUNTIF($L$20:L1512,"&lt;&gt;")&lt;401,4,COUNTIF($L$20:L1512,"&lt;&gt;")&lt;501,5,COUNTIF($L$20:L1512,"&lt;&gt;")&lt;601,6,COUNTIF($L$20:L1512,"&lt;&gt;")&lt;701,7,COUNTIF($L$20:L1512,"&lt;&gt;")&lt;801,8,COUNTIF($L$20:L1512,"&lt;&gt;")&lt;901,9,COUNTIF($L$20:L1512,"&lt;&gt;")&lt;1001,10,COUNTIF($L$20:L1512,"&lt;&gt;")&lt;1101,11,COUNTIF($L$20:L1512,"&lt;&gt;")&lt;1201,12,COUNTIF($L$20:L1512,"&lt;&gt;")&lt;1301,13,COUNTIF($L$20:L1512,"&lt;&gt;")&lt;1401,14,COUNTIF($L$20:L1512,"&lt;&gt;")&lt;1501,15,COUNTIF($L$20:L1512,"&lt;&gt;")&lt;1601,16,COUNTIF($L$20:L1512,"&lt;&gt;")&lt;1701,17,COUNTIF($L$20:L1512,"&lt;&gt;")&lt;1801,18,COUNTIF($L$20:L1512,"&lt;&gt;")&lt;1901,19,COUNTIF($L$20:L1512,"&lt;&gt;")&lt;2001,20,COUNTIF($L$20:L1512,"&lt;&gt;")&lt;2101,21,COUNTIF($L$20:L1512,"&lt;&gt;")&lt;2201,22,COUNTIF($L$20:L1512,"&lt;&gt;")&lt;2301,23,COUNTIF($L$20:L1512,"&lt;&gt;")&lt;2401,24,COUNTIF($L$20:L1512,"&lt;&gt;")&lt;2501,25,COUNTIF($L$20:L1512,"&lt;&gt;")&lt;2601,26,COUNTIF($L$20:L1512,"&lt;&gt;")&lt;2701,27,COUNTIF($L$20:L1512,"&lt;&gt;")&lt;2801,28,COUNTIF($L$20:L1512,"&lt;&gt;")&lt;2901,29,COUNTIF($L$20:L1512,"&lt;&gt;")&lt;3001,30),"")</f>
        <v/>
      </c>
      <c r="AM1512" t="str">
        <f t="shared" si="115"/>
        <v/>
      </c>
      <c r="AN1512" t="str">
        <f t="shared" si="119"/>
        <v/>
      </c>
      <c r="AP1512" t="str">
        <f t="shared" si="118"/>
        <v/>
      </c>
      <c r="AQ1512" t="str">
        <f>IF(AO1512="","",COUNTIFS(AM1512:$AM$3019,AO1512))</f>
        <v/>
      </c>
    </row>
    <row r="1513" spans="1:43" x14ac:dyDescent="0.25">
      <c r="A1513" s="6" t="str">
        <f>IF(COUNT($A$20:A1512)&lt;&gt;$B$4,IF(A1512="","",A1512+1),"")</f>
        <v/>
      </c>
      <c r="B1513" s="3"/>
      <c r="C1513" s="3"/>
      <c r="D1513" s="122"/>
      <c r="E1513" s="3"/>
      <c r="F1513" s="3"/>
      <c r="G1513" s="3"/>
      <c r="H1513" s="3"/>
      <c r="I1513" s="120"/>
      <c r="J1513" s="3"/>
      <c r="K1513" s="95" t="str" cm="1">
        <f t="array" ref="K1513">IF(OR($J$14 = "A",$J$14 = "B",$J$14 = "C"),IF(I1513="","",IF(LEN(I1513)&gt;2,_xlfn.IFS(ISNUMBER(SEARCH("_",I1513)),I1513,ISNUMBER(SEARCH(", ",I1513)),SUBSTITUTE(I1513,", ","_"),ISNUMBER(SEARCH("/ ",I1513)),SUBSTITUTE(I1513,"/ ","_"),ISNUMBER(SEARCH(",",I1513)),SUBSTITUTE(I1513,",","_"),ISNUMBER(SEARCH("/",I1513)),SUBSTITUTE(I1513,"/","_"),ISNUMBER(SEARCH("",I1513)),I1513),I1513)),IF(OR($J$14 = "J",$J$14 = "K"),"",IF(D1513="","",IF(LEN(D1513)&gt;2,_xlfn.IFS(ISNUMBER(SEARCH("_",D1513)),D1513,ISNUMBER(SEARCH(", ",D1513)),SUBSTITUTE(D1513,", ","_"),ISNUMBER(SEARCH("/ ",D1513)),SUBSTITUTE(D1513,"/ ","_"),ISNUMBER(SEARCH(",",D1513)),SUBSTITUTE(D1513,",","_"),ISNUMBER(SEARCH("/",D1513)),SUBSTITUTE(D1513,"/","_"),ISNUMBER(SEARCH("",D1513)),D1513),D1513))))</f>
        <v/>
      </c>
      <c r="L1513" s="1"/>
      <c r="M1513" s="1" t="str">
        <f t="shared" si="116"/>
        <v/>
      </c>
      <c r="N1513" s="94" t="str">
        <f>IF($L1513="None","",IF(ISERROR(VLOOKUP($L1513,Info!$B$4:$B$266,1,FALSE)),"",VLOOKUP($L1513,Info!$B$4:$L$266,5,FALSE)))</f>
        <v/>
      </c>
      <c r="O1513" s="94" t="str">
        <f>IF(K1513="","",IF(AND($J$12&lt;&gt;"ABC",N1513="3"),"BAC",IF(N1513="3","ABC",IF($J$12&lt;&gt;"ABC",IF($J$10="Standard",VLOOKUP(K1513,Info!$BE$4:$BF$481,2,FALSE),VLOOKUP(K1513,Info!$BI$4:$BJ$482,2,FALSE)),IF($J$10="Standard",VLOOKUP(K1513,Info!$AG$4:$AH$2994,2,FALSE),VLOOKUP(K1513,Info!$AK$4:$AL$2997,2,FALSE))))))</f>
        <v/>
      </c>
      <c r="P1513" s="94" t="str">
        <f>IF($L1513="None","",IF(ISERROR(VLOOKUP($L1513,Info!$B$4:$B$266,1,FALSE)),"",VLOOKUP($L1513,Info!$B$4:$L$266,3,FALSE)))</f>
        <v/>
      </c>
      <c r="Q1513" s="96" t="str">
        <f>IF($L1513="None","",IF(ISERROR(VLOOKUP($L1513,Info!$B$4:$B$266,1,FALSE)),"",VLOOKUP($L1513,Info!$B$4:$L$266,4,FALSE)))</f>
        <v/>
      </c>
      <c r="R1513" s="1"/>
      <c r="S1513" s="6" t="str">
        <f t="shared" si="117"/>
        <v/>
      </c>
      <c r="T1513" s="6" t="str">
        <f>IF($L1513="None","",IF(ISERROR(VLOOKUP($L1513,Info!$B$4:$B$266,1,FALSE)),"",VLOOKUP($L1513,Info!$B$4:$L$266,11,FALSE)))</f>
        <v/>
      </c>
      <c r="U1513" s="1"/>
      <c r="V1513" s="1"/>
      <c r="W1513" s="1"/>
      <c r="X1513" s="1" t="str">
        <f>IF($L1513="None","",IF(ISERROR(VLOOKUP($L1513,Info!$B$4:$B$266,1,FALSE)),"",IF(OR(W1513="Metallic Liquid Tight",W1513="Non-Metallic Liquid Tight",W1513="LSZH",W1513="Greenfield"),VLOOKUP($L1513,Info!$B$4:$L$266,7,FALSE),"N/A")))</f>
        <v/>
      </c>
      <c r="Y1513" s="1"/>
      <c r="Z1513" s="96" t="str">
        <f>IF($L1513="None","",IF(ISERROR(VLOOKUP($L1513,Info!$B$4:$B$266,1,FALSE)),"",VLOOKUP($L1513,Info!$B$4:$L$266,9,FALSE)))</f>
        <v/>
      </c>
      <c r="AA1513" s="96" t="str">
        <f>IF($L1513="None","",IF(ISERROR(VLOOKUP($L1513,Info!$B$4:$B$266,1,FALSE)),"",VLOOKUP($L1513,Info!$B$4:$L$266,8,FALSE)))</f>
        <v/>
      </c>
      <c r="AB1513" s="96" t="str">
        <f>IF($L1513="None","",IF(ISERROR(VLOOKUP($L1513,Info!$B$4:$B$266,1,FALSE)),"",VLOOKUP($L1513,Info!$B$4:$L$266,10,FALSE)))</f>
        <v/>
      </c>
      <c r="AC1513" s="1" t="str">
        <f>IF(W1513="SO Cable","Black,White",IF(O1513="","",IF(P1513="","",IF($J$12&lt;&gt;"ABC",IF(P1513&lt;="250",VLOOKUP(O1513,Info!$AZ$4:$BB$22,3,FALSE),VLOOKUP(O1513,Info!$AZ$23:$BB$39,3,FALSE)),IF(P1513&lt;="250",VLOOKUP(O1513,Info!$AO$4:$AQ$22,3,FALSE),VLOOKUP(O1513,Info!$AO$23:$AP$39,3,FALSE))))))</f>
        <v/>
      </c>
      <c r="AD1513" s="1"/>
      <c r="AE1513" s="1" t="str">
        <f>IF($L1513="None","",IF(ISERROR(VLOOKUP($L1513,Info!$B$4:$B$266,1,FALSE)),"",VLOOKUP($L1513,Info!$B$4:$L$266,4,FALSE)))</f>
        <v/>
      </c>
      <c r="AF1513" s="1" t="str">
        <f>IF($L1513="None","",IF(ISERROR(VLOOKUP($L1513,Info!$B$4:$B$266,1,FALSE)),"",VLOOKUP($L1513,Info!$B$4:$L$266,6,FALSE)))</f>
        <v/>
      </c>
      <c r="AG1513" s="1"/>
      <c r="AH1513" s="33" t="str" cm="1">
        <f t="array" ref="AH1513">IF(AND(L1513&lt;&gt;"",O1513&lt;&gt;"",R1513:S1513&lt;&gt;"",W1513:X1513&lt;&gt;"",Z1513:AA1513&lt;&gt;"",AC1513&lt;&gt;""),"Good","Bad")</f>
        <v>Bad</v>
      </c>
      <c r="AL1513" t="str" cm="1">
        <f t="array" ref="AL1513">IF(R1513&gt;0,_xlfn.IFS(COUNTIF($L$20:L1513,"&lt;&gt;")&lt;101,1,COUNTIF($L$20:L1513,"&lt;&gt;")&lt;201,2,COUNTIF($L$20:L1513,"&lt;&gt;")&lt;301,3,COUNTIF($L$20:L1513,"&lt;&gt;")&lt;401,4,COUNTIF($L$20:L1513,"&lt;&gt;")&lt;501,5,COUNTIF($L$20:L1513,"&lt;&gt;")&lt;601,6,COUNTIF($L$20:L1513,"&lt;&gt;")&lt;701,7,COUNTIF($L$20:L1513,"&lt;&gt;")&lt;801,8,COUNTIF($L$20:L1513,"&lt;&gt;")&lt;901,9,COUNTIF($L$20:L1513,"&lt;&gt;")&lt;1001,10,COUNTIF($L$20:L1513,"&lt;&gt;")&lt;1101,11,COUNTIF($L$20:L1513,"&lt;&gt;")&lt;1201,12,COUNTIF($L$20:L1513,"&lt;&gt;")&lt;1301,13,COUNTIF($L$20:L1513,"&lt;&gt;")&lt;1401,14,COUNTIF($L$20:L1513,"&lt;&gt;")&lt;1501,15,COUNTIF($L$20:L1513,"&lt;&gt;")&lt;1601,16,COUNTIF($L$20:L1513,"&lt;&gt;")&lt;1701,17,COUNTIF($L$20:L1513,"&lt;&gt;")&lt;1801,18,COUNTIF($L$20:L1513,"&lt;&gt;")&lt;1901,19,COUNTIF($L$20:L1513,"&lt;&gt;")&lt;2001,20,COUNTIF($L$20:L1513,"&lt;&gt;")&lt;2101,21,COUNTIF($L$20:L1513,"&lt;&gt;")&lt;2201,22,COUNTIF($L$20:L1513,"&lt;&gt;")&lt;2301,23,COUNTIF($L$20:L1513,"&lt;&gt;")&lt;2401,24,COUNTIF($L$20:L1513,"&lt;&gt;")&lt;2501,25,COUNTIF($L$20:L1513,"&lt;&gt;")&lt;2601,26,COUNTIF($L$20:L1513,"&lt;&gt;")&lt;2701,27,COUNTIF($L$20:L1513,"&lt;&gt;")&lt;2801,28,COUNTIF($L$20:L1513,"&lt;&gt;")&lt;2901,29,COUNTIF($L$20:L1513,"&lt;&gt;")&lt;3001,30),"")</f>
        <v/>
      </c>
      <c r="AM1513" t="str">
        <f t="shared" si="115"/>
        <v/>
      </c>
      <c r="AN1513" t="str">
        <f t="shared" si="119"/>
        <v/>
      </c>
      <c r="AP1513" t="str">
        <f t="shared" si="118"/>
        <v/>
      </c>
      <c r="AQ1513" t="str">
        <f>IF(AO1513="","",COUNTIFS(AM1513:$AM$3019,AO1513))</f>
        <v/>
      </c>
    </row>
    <row r="1514" spans="1:43" x14ac:dyDescent="0.25">
      <c r="A1514" s="6" t="str">
        <f>IF(COUNT($A$20:A1513)&lt;&gt;$B$4,IF(A1513="","",A1513+1),"")</f>
        <v/>
      </c>
      <c r="B1514" s="3"/>
      <c r="C1514" s="3"/>
      <c r="D1514" s="122"/>
      <c r="E1514" s="3"/>
      <c r="F1514" s="3"/>
      <c r="G1514" s="3"/>
      <c r="H1514" s="3"/>
      <c r="I1514" s="120"/>
      <c r="J1514" s="3"/>
      <c r="K1514" s="95" t="str" cm="1">
        <f t="array" ref="K1514">IF(OR($J$14 = "A",$J$14 = "B",$J$14 = "C"),IF(I1514="","",IF(LEN(I1514)&gt;2,_xlfn.IFS(ISNUMBER(SEARCH("_",I1514)),I1514,ISNUMBER(SEARCH(", ",I1514)),SUBSTITUTE(I1514,", ","_"),ISNUMBER(SEARCH("/ ",I1514)),SUBSTITUTE(I1514,"/ ","_"),ISNUMBER(SEARCH(",",I1514)),SUBSTITUTE(I1514,",","_"),ISNUMBER(SEARCH("/",I1514)),SUBSTITUTE(I1514,"/","_"),ISNUMBER(SEARCH("",I1514)),I1514),I1514)),IF(OR($J$14 = "J",$J$14 = "K"),"",IF(D1514="","",IF(LEN(D1514)&gt;2,_xlfn.IFS(ISNUMBER(SEARCH("_",D1514)),D1514,ISNUMBER(SEARCH(", ",D1514)),SUBSTITUTE(D1514,", ","_"),ISNUMBER(SEARCH("/ ",D1514)),SUBSTITUTE(D1514,"/ ","_"),ISNUMBER(SEARCH(",",D1514)),SUBSTITUTE(D1514,",","_"),ISNUMBER(SEARCH("/",D1514)),SUBSTITUTE(D1514,"/","_"),ISNUMBER(SEARCH("",D1514)),D1514),D1514))))</f>
        <v/>
      </c>
      <c r="L1514" s="1"/>
      <c r="M1514" s="1" t="str">
        <f t="shared" si="116"/>
        <v/>
      </c>
      <c r="N1514" s="94" t="str">
        <f>IF($L1514="None","",IF(ISERROR(VLOOKUP($L1514,Info!$B$4:$B$266,1,FALSE)),"",VLOOKUP($L1514,Info!$B$4:$L$266,5,FALSE)))</f>
        <v/>
      </c>
      <c r="O1514" s="94" t="str">
        <f>IF(K1514="","",IF(AND($J$12&lt;&gt;"ABC",N1514="3"),"BAC",IF(N1514="3","ABC",IF($J$12&lt;&gt;"ABC",IF($J$10="Standard",VLOOKUP(K1514,Info!$BE$4:$BF$481,2,FALSE),VLOOKUP(K1514,Info!$BI$4:$BJ$482,2,FALSE)),IF($J$10="Standard",VLOOKUP(K1514,Info!$AG$4:$AH$2994,2,FALSE),VLOOKUP(K1514,Info!$AK$4:$AL$2997,2,FALSE))))))</f>
        <v/>
      </c>
      <c r="P1514" s="94" t="str">
        <f>IF($L1514="None","",IF(ISERROR(VLOOKUP($L1514,Info!$B$4:$B$266,1,FALSE)),"",VLOOKUP($L1514,Info!$B$4:$L$266,3,FALSE)))</f>
        <v/>
      </c>
      <c r="Q1514" s="96" t="str">
        <f>IF($L1514="None","",IF(ISERROR(VLOOKUP($L1514,Info!$B$4:$B$266,1,FALSE)),"",VLOOKUP($L1514,Info!$B$4:$L$266,4,FALSE)))</f>
        <v/>
      </c>
      <c r="R1514" s="1"/>
      <c r="S1514" s="6" t="str">
        <f t="shared" si="117"/>
        <v/>
      </c>
      <c r="T1514" s="6" t="str">
        <f>IF($L1514="None","",IF(ISERROR(VLOOKUP($L1514,Info!$B$4:$B$266,1,FALSE)),"",VLOOKUP($L1514,Info!$B$4:$L$266,11,FALSE)))</f>
        <v/>
      </c>
      <c r="U1514" s="1"/>
      <c r="V1514" s="1"/>
      <c r="W1514" s="1"/>
      <c r="X1514" s="1" t="str">
        <f>IF($L1514="None","",IF(ISERROR(VLOOKUP($L1514,Info!$B$4:$B$266,1,FALSE)),"",IF(OR(W1514="Metallic Liquid Tight",W1514="Non-Metallic Liquid Tight",W1514="LSZH",W1514="Greenfield"),VLOOKUP($L1514,Info!$B$4:$L$266,7,FALSE),"N/A")))</f>
        <v/>
      </c>
      <c r="Y1514" s="1"/>
      <c r="Z1514" s="96" t="str">
        <f>IF($L1514="None","",IF(ISERROR(VLOOKUP($L1514,Info!$B$4:$B$266,1,FALSE)),"",VLOOKUP($L1514,Info!$B$4:$L$266,9,FALSE)))</f>
        <v/>
      </c>
      <c r="AA1514" s="96" t="str">
        <f>IF($L1514="None","",IF(ISERROR(VLOOKUP($L1514,Info!$B$4:$B$266,1,FALSE)),"",VLOOKUP($L1514,Info!$B$4:$L$266,8,FALSE)))</f>
        <v/>
      </c>
      <c r="AB1514" s="96" t="str">
        <f>IF($L1514="None","",IF(ISERROR(VLOOKUP($L1514,Info!$B$4:$B$266,1,FALSE)),"",VLOOKUP($L1514,Info!$B$4:$L$266,10,FALSE)))</f>
        <v/>
      </c>
      <c r="AC1514" s="1" t="str">
        <f>IF(W1514="SO Cable","Black,White",IF(O1514="","",IF(P1514="","",IF($J$12&lt;&gt;"ABC",IF(P1514&lt;="250",VLOOKUP(O1514,Info!$AZ$4:$BB$22,3,FALSE),VLOOKUP(O1514,Info!$AZ$23:$BB$39,3,FALSE)),IF(P1514&lt;="250",VLOOKUP(O1514,Info!$AO$4:$AQ$22,3,FALSE),VLOOKUP(O1514,Info!$AO$23:$AP$39,3,FALSE))))))</f>
        <v/>
      </c>
      <c r="AD1514" s="1"/>
      <c r="AE1514" s="1" t="str">
        <f>IF($L1514="None","",IF(ISERROR(VLOOKUP($L1514,Info!$B$4:$B$266,1,FALSE)),"",VLOOKUP($L1514,Info!$B$4:$L$266,4,FALSE)))</f>
        <v/>
      </c>
      <c r="AF1514" s="1" t="str">
        <f>IF($L1514="None","",IF(ISERROR(VLOOKUP($L1514,Info!$B$4:$B$266,1,FALSE)),"",VLOOKUP($L1514,Info!$B$4:$L$266,6,FALSE)))</f>
        <v/>
      </c>
      <c r="AG1514" s="1"/>
      <c r="AH1514" s="33" t="str" cm="1">
        <f t="array" ref="AH1514">IF(AND(L1514&lt;&gt;"",O1514&lt;&gt;"",R1514:S1514&lt;&gt;"",W1514:X1514&lt;&gt;"",Z1514:AA1514&lt;&gt;"",AC1514&lt;&gt;""),"Good","Bad")</f>
        <v>Bad</v>
      </c>
      <c r="AL1514" t="str" cm="1">
        <f t="array" ref="AL1514">IF(R1514&gt;0,_xlfn.IFS(COUNTIF($L$20:L1514,"&lt;&gt;")&lt;101,1,COUNTIF($L$20:L1514,"&lt;&gt;")&lt;201,2,COUNTIF($L$20:L1514,"&lt;&gt;")&lt;301,3,COUNTIF($L$20:L1514,"&lt;&gt;")&lt;401,4,COUNTIF($L$20:L1514,"&lt;&gt;")&lt;501,5,COUNTIF($L$20:L1514,"&lt;&gt;")&lt;601,6,COUNTIF($L$20:L1514,"&lt;&gt;")&lt;701,7,COUNTIF($L$20:L1514,"&lt;&gt;")&lt;801,8,COUNTIF($L$20:L1514,"&lt;&gt;")&lt;901,9,COUNTIF($L$20:L1514,"&lt;&gt;")&lt;1001,10,COUNTIF($L$20:L1514,"&lt;&gt;")&lt;1101,11,COUNTIF($L$20:L1514,"&lt;&gt;")&lt;1201,12,COUNTIF($L$20:L1514,"&lt;&gt;")&lt;1301,13,COUNTIF($L$20:L1514,"&lt;&gt;")&lt;1401,14,COUNTIF($L$20:L1514,"&lt;&gt;")&lt;1501,15,COUNTIF($L$20:L1514,"&lt;&gt;")&lt;1601,16,COUNTIF($L$20:L1514,"&lt;&gt;")&lt;1701,17,COUNTIF($L$20:L1514,"&lt;&gt;")&lt;1801,18,COUNTIF($L$20:L1514,"&lt;&gt;")&lt;1901,19,COUNTIF($L$20:L1514,"&lt;&gt;")&lt;2001,20,COUNTIF($L$20:L1514,"&lt;&gt;")&lt;2101,21,COUNTIF($L$20:L1514,"&lt;&gt;")&lt;2201,22,COUNTIF($L$20:L1514,"&lt;&gt;")&lt;2301,23,COUNTIF($L$20:L1514,"&lt;&gt;")&lt;2401,24,COUNTIF($L$20:L1514,"&lt;&gt;")&lt;2501,25,COUNTIF($L$20:L1514,"&lt;&gt;")&lt;2601,26,COUNTIF($L$20:L1514,"&lt;&gt;")&lt;2701,27,COUNTIF($L$20:L1514,"&lt;&gt;")&lt;2801,28,COUNTIF($L$20:L1514,"&lt;&gt;")&lt;2901,29,COUNTIF($L$20:L1514,"&lt;&gt;")&lt;3001,30),"")</f>
        <v/>
      </c>
      <c r="AM1514" t="str">
        <f t="shared" si="115"/>
        <v/>
      </c>
      <c r="AN1514" t="str">
        <f t="shared" si="119"/>
        <v/>
      </c>
      <c r="AP1514" t="str">
        <f t="shared" si="118"/>
        <v/>
      </c>
      <c r="AQ1514" t="str">
        <f>IF(AO1514="","",COUNTIFS(AM1514:$AM$3019,AO1514))</f>
        <v/>
      </c>
    </row>
    <row r="1515" spans="1:43" x14ac:dyDescent="0.25">
      <c r="A1515" s="6" t="str">
        <f>IF(COUNT($A$20:A1514)&lt;&gt;$B$4,IF(A1514="","",A1514+1),"")</f>
        <v/>
      </c>
      <c r="B1515" s="3"/>
      <c r="C1515" s="3"/>
      <c r="D1515" s="122"/>
      <c r="E1515" s="3"/>
      <c r="F1515" s="3"/>
      <c r="G1515" s="3"/>
      <c r="H1515" s="3"/>
      <c r="I1515" s="120"/>
      <c r="J1515" s="3"/>
      <c r="K1515" s="95" t="str" cm="1">
        <f t="array" ref="K1515">IF(OR($J$14 = "A",$J$14 = "B",$J$14 = "C"),IF(I1515="","",IF(LEN(I1515)&gt;2,_xlfn.IFS(ISNUMBER(SEARCH("_",I1515)),I1515,ISNUMBER(SEARCH(", ",I1515)),SUBSTITUTE(I1515,", ","_"),ISNUMBER(SEARCH("/ ",I1515)),SUBSTITUTE(I1515,"/ ","_"),ISNUMBER(SEARCH(",",I1515)),SUBSTITUTE(I1515,",","_"),ISNUMBER(SEARCH("/",I1515)),SUBSTITUTE(I1515,"/","_"),ISNUMBER(SEARCH("",I1515)),I1515),I1515)),IF(OR($J$14 = "J",$J$14 = "K"),"",IF(D1515="","",IF(LEN(D1515)&gt;2,_xlfn.IFS(ISNUMBER(SEARCH("_",D1515)),D1515,ISNUMBER(SEARCH(", ",D1515)),SUBSTITUTE(D1515,", ","_"),ISNUMBER(SEARCH("/ ",D1515)),SUBSTITUTE(D1515,"/ ","_"),ISNUMBER(SEARCH(",",D1515)),SUBSTITUTE(D1515,",","_"),ISNUMBER(SEARCH("/",D1515)),SUBSTITUTE(D1515,"/","_"),ISNUMBER(SEARCH("",D1515)),D1515),D1515))))</f>
        <v/>
      </c>
      <c r="L1515" s="1"/>
      <c r="M1515" s="1" t="str">
        <f t="shared" si="116"/>
        <v/>
      </c>
      <c r="N1515" s="94" t="str">
        <f>IF($L1515="None","",IF(ISERROR(VLOOKUP($L1515,Info!$B$4:$B$266,1,FALSE)),"",VLOOKUP($L1515,Info!$B$4:$L$266,5,FALSE)))</f>
        <v/>
      </c>
      <c r="O1515" s="94" t="str">
        <f>IF(K1515="","",IF(AND($J$12&lt;&gt;"ABC",N1515="3"),"BAC",IF(N1515="3","ABC",IF($J$12&lt;&gt;"ABC",IF($J$10="Standard",VLOOKUP(K1515,Info!$BE$4:$BF$481,2,FALSE),VLOOKUP(K1515,Info!$BI$4:$BJ$482,2,FALSE)),IF($J$10="Standard",VLOOKUP(K1515,Info!$AG$4:$AH$2994,2,FALSE),VLOOKUP(K1515,Info!$AK$4:$AL$2997,2,FALSE))))))</f>
        <v/>
      </c>
      <c r="P1515" s="94" t="str">
        <f>IF($L1515="None","",IF(ISERROR(VLOOKUP($L1515,Info!$B$4:$B$266,1,FALSE)),"",VLOOKUP($L1515,Info!$B$4:$L$266,3,FALSE)))</f>
        <v/>
      </c>
      <c r="Q1515" s="96" t="str">
        <f>IF($L1515="None","",IF(ISERROR(VLOOKUP($L1515,Info!$B$4:$B$266,1,FALSE)),"",VLOOKUP($L1515,Info!$B$4:$L$266,4,FALSE)))</f>
        <v/>
      </c>
      <c r="R1515" s="1"/>
      <c r="S1515" s="6" t="str">
        <f t="shared" si="117"/>
        <v/>
      </c>
      <c r="T1515" s="6" t="str">
        <f>IF($L1515="None","",IF(ISERROR(VLOOKUP($L1515,Info!$B$4:$B$266,1,FALSE)),"",VLOOKUP($L1515,Info!$B$4:$L$266,11,FALSE)))</f>
        <v/>
      </c>
      <c r="U1515" s="1"/>
      <c r="V1515" s="1"/>
      <c r="W1515" s="1"/>
      <c r="X1515" s="1" t="str">
        <f>IF($L1515="None","",IF(ISERROR(VLOOKUP($L1515,Info!$B$4:$B$266,1,FALSE)),"",IF(OR(W1515="Metallic Liquid Tight",W1515="Non-Metallic Liquid Tight",W1515="LSZH",W1515="Greenfield"),VLOOKUP($L1515,Info!$B$4:$L$266,7,FALSE),"N/A")))</f>
        <v/>
      </c>
      <c r="Y1515" s="1"/>
      <c r="Z1515" s="96" t="str">
        <f>IF($L1515="None","",IF(ISERROR(VLOOKUP($L1515,Info!$B$4:$B$266,1,FALSE)),"",VLOOKUP($L1515,Info!$B$4:$L$266,9,FALSE)))</f>
        <v/>
      </c>
      <c r="AA1515" s="96" t="str">
        <f>IF($L1515="None","",IF(ISERROR(VLOOKUP($L1515,Info!$B$4:$B$266,1,FALSE)),"",VLOOKUP($L1515,Info!$B$4:$L$266,8,FALSE)))</f>
        <v/>
      </c>
      <c r="AB1515" s="96" t="str">
        <f>IF($L1515="None","",IF(ISERROR(VLOOKUP($L1515,Info!$B$4:$B$266,1,FALSE)),"",VLOOKUP($L1515,Info!$B$4:$L$266,10,FALSE)))</f>
        <v/>
      </c>
      <c r="AC1515" s="1" t="str">
        <f>IF(W1515="SO Cable","Black,White",IF(O1515="","",IF(P1515="","",IF($J$12&lt;&gt;"ABC",IF(P1515&lt;="250",VLOOKUP(O1515,Info!$AZ$4:$BB$22,3,FALSE),VLOOKUP(O1515,Info!$AZ$23:$BB$39,3,FALSE)),IF(P1515&lt;="250",VLOOKUP(O1515,Info!$AO$4:$AQ$22,3,FALSE),VLOOKUP(O1515,Info!$AO$23:$AP$39,3,FALSE))))))</f>
        <v/>
      </c>
      <c r="AD1515" s="1"/>
      <c r="AE1515" s="1" t="str">
        <f>IF($L1515="None","",IF(ISERROR(VLOOKUP($L1515,Info!$B$4:$B$266,1,FALSE)),"",VLOOKUP($L1515,Info!$B$4:$L$266,4,FALSE)))</f>
        <v/>
      </c>
      <c r="AF1515" s="1" t="str">
        <f>IF($L1515="None","",IF(ISERROR(VLOOKUP($L1515,Info!$B$4:$B$266,1,FALSE)),"",VLOOKUP($L1515,Info!$B$4:$L$266,6,FALSE)))</f>
        <v/>
      </c>
      <c r="AG1515" s="1"/>
      <c r="AH1515" s="33" t="str" cm="1">
        <f t="array" ref="AH1515">IF(AND(L1515&lt;&gt;"",O1515&lt;&gt;"",R1515:S1515&lt;&gt;"",W1515:X1515&lt;&gt;"",Z1515:AA1515&lt;&gt;"",AC1515&lt;&gt;""),"Good","Bad")</f>
        <v>Bad</v>
      </c>
      <c r="AL1515" t="str" cm="1">
        <f t="array" ref="AL1515">IF(R1515&gt;0,_xlfn.IFS(COUNTIF($L$20:L1515,"&lt;&gt;")&lt;101,1,COUNTIF($L$20:L1515,"&lt;&gt;")&lt;201,2,COUNTIF($L$20:L1515,"&lt;&gt;")&lt;301,3,COUNTIF($L$20:L1515,"&lt;&gt;")&lt;401,4,COUNTIF($L$20:L1515,"&lt;&gt;")&lt;501,5,COUNTIF($L$20:L1515,"&lt;&gt;")&lt;601,6,COUNTIF($L$20:L1515,"&lt;&gt;")&lt;701,7,COUNTIF($L$20:L1515,"&lt;&gt;")&lt;801,8,COUNTIF($L$20:L1515,"&lt;&gt;")&lt;901,9,COUNTIF($L$20:L1515,"&lt;&gt;")&lt;1001,10,COUNTIF($L$20:L1515,"&lt;&gt;")&lt;1101,11,COUNTIF($L$20:L1515,"&lt;&gt;")&lt;1201,12,COUNTIF($L$20:L1515,"&lt;&gt;")&lt;1301,13,COUNTIF($L$20:L1515,"&lt;&gt;")&lt;1401,14,COUNTIF($L$20:L1515,"&lt;&gt;")&lt;1501,15,COUNTIF($L$20:L1515,"&lt;&gt;")&lt;1601,16,COUNTIF($L$20:L1515,"&lt;&gt;")&lt;1701,17,COUNTIF($L$20:L1515,"&lt;&gt;")&lt;1801,18,COUNTIF($L$20:L1515,"&lt;&gt;")&lt;1901,19,COUNTIF($L$20:L1515,"&lt;&gt;")&lt;2001,20,COUNTIF($L$20:L1515,"&lt;&gt;")&lt;2101,21,COUNTIF($L$20:L1515,"&lt;&gt;")&lt;2201,22,COUNTIF($L$20:L1515,"&lt;&gt;")&lt;2301,23,COUNTIF($L$20:L1515,"&lt;&gt;")&lt;2401,24,COUNTIF($L$20:L1515,"&lt;&gt;")&lt;2501,25,COUNTIF($L$20:L1515,"&lt;&gt;")&lt;2601,26,COUNTIF($L$20:L1515,"&lt;&gt;")&lt;2701,27,COUNTIF($L$20:L1515,"&lt;&gt;")&lt;2801,28,COUNTIF($L$20:L1515,"&lt;&gt;")&lt;2901,29,COUNTIF($L$20:L1515,"&lt;&gt;")&lt;3001,30),"")</f>
        <v/>
      </c>
      <c r="AM1515" t="str">
        <f t="shared" si="115"/>
        <v/>
      </c>
      <c r="AN1515" t="str">
        <f t="shared" si="119"/>
        <v/>
      </c>
      <c r="AP1515" t="str">
        <f t="shared" si="118"/>
        <v/>
      </c>
      <c r="AQ1515" t="str">
        <f>IF(AO1515="","",COUNTIFS(AM1515:$AM$3019,AO1515))</f>
        <v/>
      </c>
    </row>
    <row r="1516" spans="1:43" x14ac:dyDescent="0.25">
      <c r="A1516" s="6" t="str">
        <f>IF(COUNT($A$20:A1515)&lt;&gt;$B$4,IF(A1515="","",A1515+1),"")</f>
        <v/>
      </c>
      <c r="B1516" s="3"/>
      <c r="C1516" s="3"/>
      <c r="D1516" s="122"/>
      <c r="E1516" s="3"/>
      <c r="F1516" s="3"/>
      <c r="G1516" s="3"/>
      <c r="H1516" s="3"/>
      <c r="I1516" s="120"/>
      <c r="J1516" s="3"/>
      <c r="K1516" s="95" t="str" cm="1">
        <f t="array" ref="K1516">IF(OR($J$14 = "A",$J$14 = "B",$J$14 = "C"),IF(I1516="","",IF(LEN(I1516)&gt;2,_xlfn.IFS(ISNUMBER(SEARCH("_",I1516)),I1516,ISNUMBER(SEARCH(", ",I1516)),SUBSTITUTE(I1516,", ","_"),ISNUMBER(SEARCH("/ ",I1516)),SUBSTITUTE(I1516,"/ ","_"),ISNUMBER(SEARCH(",",I1516)),SUBSTITUTE(I1516,",","_"),ISNUMBER(SEARCH("/",I1516)),SUBSTITUTE(I1516,"/","_"),ISNUMBER(SEARCH("",I1516)),I1516),I1516)),IF(OR($J$14 = "J",$J$14 = "K"),"",IF(D1516="","",IF(LEN(D1516)&gt;2,_xlfn.IFS(ISNUMBER(SEARCH("_",D1516)),D1516,ISNUMBER(SEARCH(", ",D1516)),SUBSTITUTE(D1516,", ","_"),ISNUMBER(SEARCH("/ ",D1516)),SUBSTITUTE(D1516,"/ ","_"),ISNUMBER(SEARCH(",",D1516)),SUBSTITUTE(D1516,",","_"),ISNUMBER(SEARCH("/",D1516)),SUBSTITUTE(D1516,"/","_"),ISNUMBER(SEARCH("",D1516)),D1516),D1516))))</f>
        <v/>
      </c>
      <c r="L1516" s="1"/>
      <c r="M1516" s="1" t="str">
        <f t="shared" si="116"/>
        <v/>
      </c>
      <c r="N1516" s="94" t="str">
        <f>IF($L1516="None","",IF(ISERROR(VLOOKUP($L1516,Info!$B$4:$B$266,1,FALSE)),"",VLOOKUP($L1516,Info!$B$4:$L$266,5,FALSE)))</f>
        <v/>
      </c>
      <c r="O1516" s="94" t="str">
        <f>IF(K1516="","",IF(AND($J$12&lt;&gt;"ABC",N1516="3"),"BAC",IF(N1516="3","ABC",IF($J$12&lt;&gt;"ABC",IF($J$10="Standard",VLOOKUP(K1516,Info!$BE$4:$BF$481,2,FALSE),VLOOKUP(K1516,Info!$BI$4:$BJ$482,2,FALSE)),IF($J$10="Standard",VLOOKUP(K1516,Info!$AG$4:$AH$2994,2,FALSE),VLOOKUP(K1516,Info!$AK$4:$AL$2997,2,FALSE))))))</f>
        <v/>
      </c>
      <c r="P1516" s="94" t="str">
        <f>IF($L1516="None","",IF(ISERROR(VLOOKUP($L1516,Info!$B$4:$B$266,1,FALSE)),"",VLOOKUP($L1516,Info!$B$4:$L$266,3,FALSE)))</f>
        <v/>
      </c>
      <c r="Q1516" s="96" t="str">
        <f>IF($L1516="None","",IF(ISERROR(VLOOKUP($L1516,Info!$B$4:$B$266,1,FALSE)),"",VLOOKUP($L1516,Info!$B$4:$L$266,4,FALSE)))</f>
        <v/>
      </c>
      <c r="R1516" s="1"/>
      <c r="S1516" s="6" t="str">
        <f t="shared" si="117"/>
        <v/>
      </c>
      <c r="T1516" s="6" t="str">
        <f>IF($L1516="None","",IF(ISERROR(VLOOKUP($L1516,Info!$B$4:$B$266,1,FALSE)),"",VLOOKUP($L1516,Info!$B$4:$L$266,11,FALSE)))</f>
        <v/>
      </c>
      <c r="U1516" s="1"/>
      <c r="V1516" s="1"/>
      <c r="W1516" s="1"/>
      <c r="X1516" s="1" t="str">
        <f>IF($L1516="None","",IF(ISERROR(VLOOKUP($L1516,Info!$B$4:$B$266,1,FALSE)),"",IF(OR(W1516="Metallic Liquid Tight",W1516="Non-Metallic Liquid Tight",W1516="LSZH",W1516="Greenfield"),VLOOKUP($L1516,Info!$B$4:$L$266,7,FALSE),"N/A")))</f>
        <v/>
      </c>
      <c r="Y1516" s="1"/>
      <c r="Z1516" s="96" t="str">
        <f>IF($L1516="None","",IF(ISERROR(VLOOKUP($L1516,Info!$B$4:$B$266,1,FALSE)),"",VLOOKUP($L1516,Info!$B$4:$L$266,9,FALSE)))</f>
        <v/>
      </c>
      <c r="AA1516" s="96" t="str">
        <f>IF($L1516="None","",IF(ISERROR(VLOOKUP($L1516,Info!$B$4:$B$266,1,FALSE)),"",VLOOKUP($L1516,Info!$B$4:$L$266,8,FALSE)))</f>
        <v/>
      </c>
      <c r="AB1516" s="96" t="str">
        <f>IF($L1516="None","",IF(ISERROR(VLOOKUP($L1516,Info!$B$4:$B$266,1,FALSE)),"",VLOOKUP($L1516,Info!$B$4:$L$266,10,FALSE)))</f>
        <v/>
      </c>
      <c r="AC1516" s="1" t="str">
        <f>IF(W1516="SO Cable","Black,White",IF(O1516="","",IF(P1516="","",IF($J$12&lt;&gt;"ABC",IF(P1516&lt;="250",VLOOKUP(O1516,Info!$AZ$4:$BB$22,3,FALSE),VLOOKUP(O1516,Info!$AZ$23:$BB$39,3,FALSE)),IF(P1516&lt;="250",VLOOKUP(O1516,Info!$AO$4:$AQ$22,3,FALSE),VLOOKUP(O1516,Info!$AO$23:$AP$39,3,FALSE))))))</f>
        <v/>
      </c>
      <c r="AD1516" s="1"/>
      <c r="AE1516" s="1" t="str">
        <f>IF($L1516="None","",IF(ISERROR(VLOOKUP($L1516,Info!$B$4:$B$266,1,FALSE)),"",VLOOKUP($L1516,Info!$B$4:$L$266,4,FALSE)))</f>
        <v/>
      </c>
      <c r="AF1516" s="1" t="str">
        <f>IF($L1516="None","",IF(ISERROR(VLOOKUP($L1516,Info!$B$4:$B$266,1,FALSE)),"",VLOOKUP($L1516,Info!$B$4:$L$266,6,FALSE)))</f>
        <v/>
      </c>
      <c r="AG1516" s="1"/>
      <c r="AH1516" s="33" t="str" cm="1">
        <f t="array" ref="AH1516">IF(AND(L1516&lt;&gt;"",O1516&lt;&gt;"",R1516:S1516&lt;&gt;"",W1516:X1516&lt;&gt;"",Z1516:AA1516&lt;&gt;"",AC1516&lt;&gt;""),"Good","Bad")</f>
        <v>Bad</v>
      </c>
      <c r="AL1516" t="str" cm="1">
        <f t="array" ref="AL1516">IF(R1516&gt;0,_xlfn.IFS(COUNTIF($L$20:L1516,"&lt;&gt;")&lt;101,1,COUNTIF($L$20:L1516,"&lt;&gt;")&lt;201,2,COUNTIF($L$20:L1516,"&lt;&gt;")&lt;301,3,COUNTIF($L$20:L1516,"&lt;&gt;")&lt;401,4,COUNTIF($L$20:L1516,"&lt;&gt;")&lt;501,5,COUNTIF($L$20:L1516,"&lt;&gt;")&lt;601,6,COUNTIF($L$20:L1516,"&lt;&gt;")&lt;701,7,COUNTIF($L$20:L1516,"&lt;&gt;")&lt;801,8,COUNTIF($L$20:L1516,"&lt;&gt;")&lt;901,9,COUNTIF($L$20:L1516,"&lt;&gt;")&lt;1001,10,COUNTIF($L$20:L1516,"&lt;&gt;")&lt;1101,11,COUNTIF($L$20:L1516,"&lt;&gt;")&lt;1201,12,COUNTIF($L$20:L1516,"&lt;&gt;")&lt;1301,13,COUNTIF($L$20:L1516,"&lt;&gt;")&lt;1401,14,COUNTIF($L$20:L1516,"&lt;&gt;")&lt;1501,15,COUNTIF($L$20:L1516,"&lt;&gt;")&lt;1601,16,COUNTIF($L$20:L1516,"&lt;&gt;")&lt;1701,17,COUNTIF($L$20:L1516,"&lt;&gt;")&lt;1801,18,COUNTIF($L$20:L1516,"&lt;&gt;")&lt;1901,19,COUNTIF($L$20:L1516,"&lt;&gt;")&lt;2001,20,COUNTIF($L$20:L1516,"&lt;&gt;")&lt;2101,21,COUNTIF($L$20:L1516,"&lt;&gt;")&lt;2201,22,COUNTIF($L$20:L1516,"&lt;&gt;")&lt;2301,23,COUNTIF($L$20:L1516,"&lt;&gt;")&lt;2401,24,COUNTIF($L$20:L1516,"&lt;&gt;")&lt;2501,25,COUNTIF($L$20:L1516,"&lt;&gt;")&lt;2601,26,COUNTIF($L$20:L1516,"&lt;&gt;")&lt;2701,27,COUNTIF($L$20:L1516,"&lt;&gt;")&lt;2801,28,COUNTIF($L$20:L1516,"&lt;&gt;")&lt;2901,29,COUNTIF($L$20:L1516,"&lt;&gt;")&lt;3001,30),"")</f>
        <v/>
      </c>
      <c r="AM1516" t="str">
        <f t="shared" si="115"/>
        <v/>
      </c>
      <c r="AN1516" t="str">
        <f t="shared" si="119"/>
        <v/>
      </c>
      <c r="AP1516" t="str">
        <f t="shared" si="118"/>
        <v/>
      </c>
      <c r="AQ1516" t="str">
        <f>IF(AO1516="","",COUNTIFS(AM1516:$AM$3019,AO1516))</f>
        <v/>
      </c>
    </row>
    <row r="1517" spans="1:43" x14ac:dyDescent="0.25">
      <c r="A1517" s="6" t="str">
        <f>IF(COUNT($A$20:A1516)&lt;&gt;$B$4,IF(A1516="","",A1516+1),"")</f>
        <v/>
      </c>
      <c r="B1517" s="3"/>
      <c r="C1517" s="3"/>
      <c r="D1517" s="122"/>
      <c r="E1517" s="3"/>
      <c r="F1517" s="3"/>
      <c r="G1517" s="3"/>
      <c r="H1517" s="3"/>
      <c r="I1517" s="120"/>
      <c r="J1517" s="3"/>
      <c r="K1517" s="95" t="str" cm="1">
        <f t="array" ref="K1517">IF(OR($J$14 = "A",$J$14 = "B",$J$14 = "C"),IF(I1517="","",IF(LEN(I1517)&gt;2,_xlfn.IFS(ISNUMBER(SEARCH("_",I1517)),I1517,ISNUMBER(SEARCH(", ",I1517)),SUBSTITUTE(I1517,", ","_"),ISNUMBER(SEARCH("/ ",I1517)),SUBSTITUTE(I1517,"/ ","_"),ISNUMBER(SEARCH(",",I1517)),SUBSTITUTE(I1517,",","_"),ISNUMBER(SEARCH("/",I1517)),SUBSTITUTE(I1517,"/","_"),ISNUMBER(SEARCH("",I1517)),I1517),I1517)),IF(OR($J$14 = "J",$J$14 = "K"),"",IF(D1517="","",IF(LEN(D1517)&gt;2,_xlfn.IFS(ISNUMBER(SEARCH("_",D1517)),D1517,ISNUMBER(SEARCH(", ",D1517)),SUBSTITUTE(D1517,", ","_"),ISNUMBER(SEARCH("/ ",D1517)),SUBSTITUTE(D1517,"/ ","_"),ISNUMBER(SEARCH(",",D1517)),SUBSTITUTE(D1517,",","_"),ISNUMBER(SEARCH("/",D1517)),SUBSTITUTE(D1517,"/","_"),ISNUMBER(SEARCH("",D1517)),D1517),D1517))))</f>
        <v/>
      </c>
      <c r="L1517" s="1"/>
      <c r="M1517" s="1" t="str">
        <f t="shared" si="116"/>
        <v/>
      </c>
      <c r="N1517" s="94" t="str">
        <f>IF($L1517="None","",IF(ISERROR(VLOOKUP($L1517,Info!$B$4:$B$266,1,FALSE)),"",VLOOKUP($L1517,Info!$B$4:$L$266,5,FALSE)))</f>
        <v/>
      </c>
      <c r="O1517" s="94" t="str">
        <f>IF(K1517="","",IF(AND($J$12&lt;&gt;"ABC",N1517="3"),"BAC",IF(N1517="3","ABC",IF($J$12&lt;&gt;"ABC",IF($J$10="Standard",VLOOKUP(K1517,Info!$BE$4:$BF$481,2,FALSE),VLOOKUP(K1517,Info!$BI$4:$BJ$482,2,FALSE)),IF($J$10="Standard",VLOOKUP(K1517,Info!$AG$4:$AH$2994,2,FALSE),VLOOKUP(K1517,Info!$AK$4:$AL$2997,2,FALSE))))))</f>
        <v/>
      </c>
      <c r="P1517" s="94" t="str">
        <f>IF($L1517="None","",IF(ISERROR(VLOOKUP($L1517,Info!$B$4:$B$266,1,FALSE)),"",VLOOKUP($L1517,Info!$B$4:$L$266,3,FALSE)))</f>
        <v/>
      </c>
      <c r="Q1517" s="96" t="str">
        <f>IF($L1517="None","",IF(ISERROR(VLOOKUP($L1517,Info!$B$4:$B$266,1,FALSE)),"",VLOOKUP($L1517,Info!$B$4:$L$266,4,FALSE)))</f>
        <v/>
      </c>
      <c r="R1517" s="1"/>
      <c r="S1517" s="6" t="str">
        <f t="shared" si="117"/>
        <v/>
      </c>
      <c r="T1517" s="6" t="str">
        <f>IF($L1517="None","",IF(ISERROR(VLOOKUP($L1517,Info!$B$4:$B$266,1,FALSE)),"",VLOOKUP($L1517,Info!$B$4:$L$266,11,FALSE)))</f>
        <v/>
      </c>
      <c r="U1517" s="1"/>
      <c r="V1517" s="1"/>
      <c r="W1517" s="1"/>
      <c r="X1517" s="1" t="str">
        <f>IF($L1517="None","",IF(ISERROR(VLOOKUP($L1517,Info!$B$4:$B$266,1,FALSE)),"",IF(OR(W1517="Metallic Liquid Tight",W1517="Non-Metallic Liquid Tight",W1517="LSZH",W1517="Greenfield"),VLOOKUP($L1517,Info!$B$4:$L$266,7,FALSE),"N/A")))</f>
        <v/>
      </c>
      <c r="Y1517" s="1"/>
      <c r="Z1517" s="96" t="str">
        <f>IF($L1517="None","",IF(ISERROR(VLOOKUP($L1517,Info!$B$4:$B$266,1,FALSE)),"",VLOOKUP($L1517,Info!$B$4:$L$266,9,FALSE)))</f>
        <v/>
      </c>
      <c r="AA1517" s="96" t="str">
        <f>IF($L1517="None","",IF(ISERROR(VLOOKUP($L1517,Info!$B$4:$B$266,1,FALSE)),"",VLOOKUP($L1517,Info!$B$4:$L$266,8,FALSE)))</f>
        <v/>
      </c>
      <c r="AB1517" s="96" t="str">
        <f>IF($L1517="None","",IF(ISERROR(VLOOKUP($L1517,Info!$B$4:$B$266,1,FALSE)),"",VLOOKUP($L1517,Info!$B$4:$L$266,10,FALSE)))</f>
        <v/>
      </c>
      <c r="AC1517" s="1" t="str">
        <f>IF(W1517="SO Cable","Black,White",IF(O1517="","",IF(P1517="","",IF($J$12&lt;&gt;"ABC",IF(P1517&lt;="250",VLOOKUP(O1517,Info!$AZ$4:$BB$22,3,FALSE),VLOOKUP(O1517,Info!$AZ$23:$BB$39,3,FALSE)),IF(P1517&lt;="250",VLOOKUP(O1517,Info!$AO$4:$AQ$22,3,FALSE),VLOOKUP(O1517,Info!$AO$23:$AP$39,3,FALSE))))))</f>
        <v/>
      </c>
      <c r="AD1517" s="1"/>
      <c r="AE1517" s="1" t="str">
        <f>IF($L1517="None","",IF(ISERROR(VLOOKUP($L1517,Info!$B$4:$B$266,1,FALSE)),"",VLOOKUP($L1517,Info!$B$4:$L$266,4,FALSE)))</f>
        <v/>
      </c>
      <c r="AF1517" s="1" t="str">
        <f>IF($L1517="None","",IF(ISERROR(VLOOKUP($L1517,Info!$B$4:$B$266,1,FALSE)),"",VLOOKUP($L1517,Info!$B$4:$L$266,6,FALSE)))</f>
        <v/>
      </c>
      <c r="AG1517" s="1"/>
      <c r="AH1517" s="33" t="str" cm="1">
        <f t="array" ref="AH1517">IF(AND(L1517&lt;&gt;"",O1517&lt;&gt;"",R1517:S1517&lt;&gt;"",W1517:X1517&lt;&gt;"",Z1517:AA1517&lt;&gt;"",AC1517&lt;&gt;""),"Good","Bad")</f>
        <v>Bad</v>
      </c>
      <c r="AL1517" t="str" cm="1">
        <f t="array" ref="AL1517">IF(R1517&gt;0,_xlfn.IFS(COUNTIF($L$20:L1517,"&lt;&gt;")&lt;101,1,COUNTIF($L$20:L1517,"&lt;&gt;")&lt;201,2,COUNTIF($L$20:L1517,"&lt;&gt;")&lt;301,3,COUNTIF($L$20:L1517,"&lt;&gt;")&lt;401,4,COUNTIF($L$20:L1517,"&lt;&gt;")&lt;501,5,COUNTIF($L$20:L1517,"&lt;&gt;")&lt;601,6,COUNTIF($L$20:L1517,"&lt;&gt;")&lt;701,7,COUNTIF($L$20:L1517,"&lt;&gt;")&lt;801,8,COUNTIF($L$20:L1517,"&lt;&gt;")&lt;901,9,COUNTIF($L$20:L1517,"&lt;&gt;")&lt;1001,10,COUNTIF($L$20:L1517,"&lt;&gt;")&lt;1101,11,COUNTIF($L$20:L1517,"&lt;&gt;")&lt;1201,12,COUNTIF($L$20:L1517,"&lt;&gt;")&lt;1301,13,COUNTIF($L$20:L1517,"&lt;&gt;")&lt;1401,14,COUNTIF($L$20:L1517,"&lt;&gt;")&lt;1501,15,COUNTIF($L$20:L1517,"&lt;&gt;")&lt;1601,16,COUNTIF($L$20:L1517,"&lt;&gt;")&lt;1701,17,COUNTIF($L$20:L1517,"&lt;&gt;")&lt;1801,18,COUNTIF($L$20:L1517,"&lt;&gt;")&lt;1901,19,COUNTIF($L$20:L1517,"&lt;&gt;")&lt;2001,20,COUNTIF($L$20:L1517,"&lt;&gt;")&lt;2101,21,COUNTIF($L$20:L1517,"&lt;&gt;")&lt;2201,22,COUNTIF($L$20:L1517,"&lt;&gt;")&lt;2301,23,COUNTIF($L$20:L1517,"&lt;&gt;")&lt;2401,24,COUNTIF($L$20:L1517,"&lt;&gt;")&lt;2501,25,COUNTIF($L$20:L1517,"&lt;&gt;")&lt;2601,26,COUNTIF($L$20:L1517,"&lt;&gt;")&lt;2701,27,COUNTIF($L$20:L1517,"&lt;&gt;")&lt;2801,28,COUNTIF($L$20:L1517,"&lt;&gt;")&lt;2901,29,COUNTIF($L$20:L1517,"&lt;&gt;")&lt;3001,30),"")</f>
        <v/>
      </c>
      <c r="AM1517" t="str">
        <f t="shared" si="115"/>
        <v/>
      </c>
      <c r="AN1517" t="str">
        <f t="shared" si="119"/>
        <v/>
      </c>
      <c r="AP1517" t="str">
        <f t="shared" si="118"/>
        <v/>
      </c>
      <c r="AQ1517" t="str">
        <f>IF(AO1517="","",COUNTIFS(AM1517:$AM$3019,AO1517))</f>
        <v/>
      </c>
    </row>
    <row r="1518" spans="1:43" x14ac:dyDescent="0.25">
      <c r="A1518" s="6" t="str">
        <f>IF(COUNT($A$20:A1517)&lt;&gt;$B$4,IF(A1517="","",A1517+1),"")</f>
        <v/>
      </c>
      <c r="B1518" s="3"/>
      <c r="C1518" s="3"/>
      <c r="D1518" s="122"/>
      <c r="E1518" s="3"/>
      <c r="F1518" s="3"/>
      <c r="G1518" s="3"/>
      <c r="H1518" s="3"/>
      <c r="I1518" s="120"/>
      <c r="J1518" s="3"/>
      <c r="K1518" s="95" t="str" cm="1">
        <f t="array" ref="K1518">IF(OR($J$14 = "A",$J$14 = "B",$J$14 = "C"),IF(I1518="","",IF(LEN(I1518)&gt;2,_xlfn.IFS(ISNUMBER(SEARCH("_",I1518)),I1518,ISNUMBER(SEARCH(", ",I1518)),SUBSTITUTE(I1518,", ","_"),ISNUMBER(SEARCH("/ ",I1518)),SUBSTITUTE(I1518,"/ ","_"),ISNUMBER(SEARCH(",",I1518)),SUBSTITUTE(I1518,",","_"),ISNUMBER(SEARCH("/",I1518)),SUBSTITUTE(I1518,"/","_"),ISNUMBER(SEARCH("",I1518)),I1518),I1518)),IF(OR($J$14 = "J",$J$14 = "K"),"",IF(D1518="","",IF(LEN(D1518)&gt;2,_xlfn.IFS(ISNUMBER(SEARCH("_",D1518)),D1518,ISNUMBER(SEARCH(", ",D1518)),SUBSTITUTE(D1518,", ","_"),ISNUMBER(SEARCH("/ ",D1518)),SUBSTITUTE(D1518,"/ ","_"),ISNUMBER(SEARCH(",",D1518)),SUBSTITUTE(D1518,",","_"),ISNUMBER(SEARCH("/",D1518)),SUBSTITUTE(D1518,"/","_"),ISNUMBER(SEARCH("",D1518)),D1518),D1518))))</f>
        <v/>
      </c>
      <c r="L1518" s="1"/>
      <c r="M1518" s="1" t="str">
        <f t="shared" si="116"/>
        <v/>
      </c>
      <c r="N1518" s="94" t="str">
        <f>IF($L1518="None","",IF(ISERROR(VLOOKUP($L1518,Info!$B$4:$B$266,1,FALSE)),"",VLOOKUP($L1518,Info!$B$4:$L$266,5,FALSE)))</f>
        <v/>
      </c>
      <c r="O1518" s="94" t="str">
        <f>IF(K1518="","",IF(AND($J$12&lt;&gt;"ABC",N1518="3"),"BAC",IF(N1518="3","ABC",IF($J$12&lt;&gt;"ABC",IF($J$10="Standard",VLOOKUP(K1518,Info!$BE$4:$BF$481,2,FALSE),VLOOKUP(K1518,Info!$BI$4:$BJ$482,2,FALSE)),IF($J$10="Standard",VLOOKUP(K1518,Info!$AG$4:$AH$2994,2,FALSE),VLOOKUP(K1518,Info!$AK$4:$AL$2997,2,FALSE))))))</f>
        <v/>
      </c>
      <c r="P1518" s="94" t="str">
        <f>IF($L1518="None","",IF(ISERROR(VLOOKUP($L1518,Info!$B$4:$B$266,1,FALSE)),"",VLOOKUP($L1518,Info!$B$4:$L$266,3,FALSE)))</f>
        <v/>
      </c>
      <c r="Q1518" s="96" t="str">
        <f>IF($L1518="None","",IF(ISERROR(VLOOKUP($L1518,Info!$B$4:$B$266,1,FALSE)),"",VLOOKUP($L1518,Info!$B$4:$L$266,4,FALSE)))</f>
        <v/>
      </c>
      <c r="R1518" s="1"/>
      <c r="S1518" s="6" t="str">
        <f t="shared" si="117"/>
        <v/>
      </c>
      <c r="T1518" s="6" t="str">
        <f>IF($L1518="None","",IF(ISERROR(VLOOKUP($L1518,Info!$B$4:$B$266,1,FALSE)),"",VLOOKUP($L1518,Info!$B$4:$L$266,11,FALSE)))</f>
        <v/>
      </c>
      <c r="U1518" s="1"/>
      <c r="V1518" s="1"/>
      <c r="W1518" s="1"/>
      <c r="X1518" s="1" t="str">
        <f>IF($L1518="None","",IF(ISERROR(VLOOKUP($L1518,Info!$B$4:$B$266,1,FALSE)),"",IF(OR(W1518="Metallic Liquid Tight",W1518="Non-Metallic Liquid Tight",W1518="LSZH",W1518="Greenfield"),VLOOKUP($L1518,Info!$B$4:$L$266,7,FALSE),"N/A")))</f>
        <v/>
      </c>
      <c r="Y1518" s="1"/>
      <c r="Z1518" s="96" t="str">
        <f>IF($L1518="None","",IF(ISERROR(VLOOKUP($L1518,Info!$B$4:$B$266,1,FALSE)),"",VLOOKUP($L1518,Info!$B$4:$L$266,9,FALSE)))</f>
        <v/>
      </c>
      <c r="AA1518" s="96" t="str">
        <f>IF($L1518="None","",IF(ISERROR(VLOOKUP($L1518,Info!$B$4:$B$266,1,FALSE)),"",VLOOKUP($L1518,Info!$B$4:$L$266,8,FALSE)))</f>
        <v/>
      </c>
      <c r="AB1518" s="96" t="str">
        <f>IF($L1518="None","",IF(ISERROR(VLOOKUP($L1518,Info!$B$4:$B$266,1,FALSE)),"",VLOOKUP($L1518,Info!$B$4:$L$266,10,FALSE)))</f>
        <v/>
      </c>
      <c r="AC1518" s="1" t="str">
        <f>IF(W1518="SO Cable","Black,White",IF(O1518="","",IF(P1518="","",IF($J$12&lt;&gt;"ABC",IF(P1518&lt;="250",VLOOKUP(O1518,Info!$AZ$4:$BB$22,3,FALSE),VLOOKUP(O1518,Info!$AZ$23:$BB$39,3,FALSE)),IF(P1518&lt;="250",VLOOKUP(O1518,Info!$AO$4:$AQ$22,3,FALSE),VLOOKUP(O1518,Info!$AO$23:$AP$39,3,FALSE))))))</f>
        <v/>
      </c>
      <c r="AD1518" s="1"/>
      <c r="AE1518" s="1" t="str">
        <f>IF($L1518="None","",IF(ISERROR(VLOOKUP($L1518,Info!$B$4:$B$266,1,FALSE)),"",VLOOKUP($L1518,Info!$B$4:$L$266,4,FALSE)))</f>
        <v/>
      </c>
      <c r="AF1518" s="1" t="str">
        <f>IF($L1518="None","",IF(ISERROR(VLOOKUP($L1518,Info!$B$4:$B$266,1,FALSE)),"",VLOOKUP($L1518,Info!$B$4:$L$266,6,FALSE)))</f>
        <v/>
      </c>
      <c r="AG1518" s="1"/>
      <c r="AH1518" s="33" t="str" cm="1">
        <f t="array" ref="AH1518">IF(AND(L1518&lt;&gt;"",O1518&lt;&gt;"",R1518:S1518&lt;&gt;"",W1518:X1518&lt;&gt;"",Z1518:AA1518&lt;&gt;"",AC1518&lt;&gt;""),"Good","Bad")</f>
        <v>Bad</v>
      </c>
      <c r="AL1518" t="str" cm="1">
        <f t="array" ref="AL1518">IF(R1518&gt;0,_xlfn.IFS(COUNTIF($L$20:L1518,"&lt;&gt;")&lt;101,1,COUNTIF($L$20:L1518,"&lt;&gt;")&lt;201,2,COUNTIF($L$20:L1518,"&lt;&gt;")&lt;301,3,COUNTIF($L$20:L1518,"&lt;&gt;")&lt;401,4,COUNTIF($L$20:L1518,"&lt;&gt;")&lt;501,5,COUNTIF($L$20:L1518,"&lt;&gt;")&lt;601,6,COUNTIF($L$20:L1518,"&lt;&gt;")&lt;701,7,COUNTIF($L$20:L1518,"&lt;&gt;")&lt;801,8,COUNTIF($L$20:L1518,"&lt;&gt;")&lt;901,9,COUNTIF($L$20:L1518,"&lt;&gt;")&lt;1001,10,COUNTIF($L$20:L1518,"&lt;&gt;")&lt;1101,11,COUNTIF($L$20:L1518,"&lt;&gt;")&lt;1201,12,COUNTIF($L$20:L1518,"&lt;&gt;")&lt;1301,13,COUNTIF($L$20:L1518,"&lt;&gt;")&lt;1401,14,COUNTIF($L$20:L1518,"&lt;&gt;")&lt;1501,15,COUNTIF($L$20:L1518,"&lt;&gt;")&lt;1601,16,COUNTIF($L$20:L1518,"&lt;&gt;")&lt;1701,17,COUNTIF($L$20:L1518,"&lt;&gt;")&lt;1801,18,COUNTIF($L$20:L1518,"&lt;&gt;")&lt;1901,19,COUNTIF($L$20:L1518,"&lt;&gt;")&lt;2001,20,COUNTIF($L$20:L1518,"&lt;&gt;")&lt;2101,21,COUNTIF($L$20:L1518,"&lt;&gt;")&lt;2201,22,COUNTIF($L$20:L1518,"&lt;&gt;")&lt;2301,23,COUNTIF($L$20:L1518,"&lt;&gt;")&lt;2401,24,COUNTIF($L$20:L1518,"&lt;&gt;")&lt;2501,25,COUNTIF($L$20:L1518,"&lt;&gt;")&lt;2601,26,COUNTIF($L$20:L1518,"&lt;&gt;")&lt;2701,27,COUNTIF($L$20:L1518,"&lt;&gt;")&lt;2801,28,COUNTIF($L$20:L1518,"&lt;&gt;")&lt;2901,29,COUNTIF($L$20:L1518,"&lt;&gt;")&lt;3001,30),"")</f>
        <v/>
      </c>
      <c r="AM1518" t="str">
        <f t="shared" si="115"/>
        <v/>
      </c>
      <c r="AN1518" t="str">
        <f t="shared" si="119"/>
        <v/>
      </c>
      <c r="AP1518" t="str">
        <f t="shared" si="118"/>
        <v/>
      </c>
      <c r="AQ1518" t="str">
        <f>IF(AO1518="","",COUNTIFS(AM1518:$AM$3019,AO1518))</f>
        <v/>
      </c>
    </row>
    <row r="1519" spans="1:43" x14ac:dyDescent="0.25">
      <c r="A1519" s="6" t="str">
        <f>IF(COUNT($A$20:A1518)&lt;&gt;$B$4,IF(A1518="","",A1518+1),"")</f>
        <v/>
      </c>
      <c r="B1519" s="3"/>
      <c r="C1519" s="3"/>
      <c r="D1519" s="122"/>
      <c r="E1519" s="3"/>
      <c r="F1519" s="3"/>
      <c r="G1519" s="3"/>
      <c r="H1519" s="3"/>
      <c r="I1519" s="120"/>
      <c r="J1519" s="3"/>
      <c r="K1519" s="95" t="str" cm="1">
        <f t="array" ref="K1519">IF(OR($J$14 = "A",$J$14 = "B",$J$14 = "C"),IF(I1519="","",IF(LEN(I1519)&gt;2,_xlfn.IFS(ISNUMBER(SEARCH("_",I1519)),I1519,ISNUMBER(SEARCH(", ",I1519)),SUBSTITUTE(I1519,", ","_"),ISNUMBER(SEARCH("/ ",I1519)),SUBSTITUTE(I1519,"/ ","_"),ISNUMBER(SEARCH(",",I1519)),SUBSTITUTE(I1519,",","_"),ISNUMBER(SEARCH("/",I1519)),SUBSTITUTE(I1519,"/","_"),ISNUMBER(SEARCH("",I1519)),I1519),I1519)),IF(OR($J$14 = "J",$J$14 = "K"),"",IF(D1519="","",IF(LEN(D1519)&gt;2,_xlfn.IFS(ISNUMBER(SEARCH("_",D1519)),D1519,ISNUMBER(SEARCH(", ",D1519)),SUBSTITUTE(D1519,", ","_"),ISNUMBER(SEARCH("/ ",D1519)),SUBSTITUTE(D1519,"/ ","_"),ISNUMBER(SEARCH(",",D1519)),SUBSTITUTE(D1519,",","_"),ISNUMBER(SEARCH("/",D1519)),SUBSTITUTE(D1519,"/","_"),ISNUMBER(SEARCH("",D1519)),D1519),D1519))))</f>
        <v/>
      </c>
      <c r="L1519" s="1"/>
      <c r="M1519" s="1" t="str">
        <f t="shared" si="116"/>
        <v/>
      </c>
      <c r="N1519" s="94" t="str">
        <f>IF($L1519="None","",IF(ISERROR(VLOOKUP($L1519,Info!$B$4:$B$266,1,FALSE)),"",VLOOKUP($L1519,Info!$B$4:$L$266,5,FALSE)))</f>
        <v/>
      </c>
      <c r="O1519" s="94" t="str">
        <f>IF(K1519="","",IF(AND($J$12&lt;&gt;"ABC",N1519="3"),"BAC",IF(N1519="3","ABC",IF($J$12&lt;&gt;"ABC",IF($J$10="Standard",VLOOKUP(K1519,Info!$BE$4:$BF$481,2,FALSE),VLOOKUP(K1519,Info!$BI$4:$BJ$482,2,FALSE)),IF($J$10="Standard",VLOOKUP(K1519,Info!$AG$4:$AH$2994,2,FALSE),VLOOKUP(K1519,Info!$AK$4:$AL$2997,2,FALSE))))))</f>
        <v/>
      </c>
      <c r="P1519" s="94" t="str">
        <f>IF($L1519="None","",IF(ISERROR(VLOOKUP($L1519,Info!$B$4:$B$266,1,FALSE)),"",VLOOKUP($L1519,Info!$B$4:$L$266,3,FALSE)))</f>
        <v/>
      </c>
      <c r="Q1519" s="96" t="str">
        <f>IF($L1519="None","",IF(ISERROR(VLOOKUP($L1519,Info!$B$4:$B$266,1,FALSE)),"",VLOOKUP($L1519,Info!$B$4:$L$266,4,FALSE)))</f>
        <v/>
      </c>
      <c r="R1519" s="1"/>
      <c r="S1519" s="6" t="str">
        <f t="shared" si="117"/>
        <v/>
      </c>
      <c r="T1519" s="6" t="str">
        <f>IF($L1519="None","",IF(ISERROR(VLOOKUP($L1519,Info!$B$4:$B$266,1,FALSE)),"",VLOOKUP($L1519,Info!$B$4:$L$266,11,FALSE)))</f>
        <v/>
      </c>
      <c r="U1519" s="1"/>
      <c r="V1519" s="1"/>
      <c r="W1519" s="1"/>
      <c r="X1519" s="1" t="str">
        <f>IF($L1519="None","",IF(ISERROR(VLOOKUP($L1519,Info!$B$4:$B$266,1,FALSE)),"",IF(OR(W1519="Metallic Liquid Tight",W1519="Non-Metallic Liquid Tight",W1519="LSZH",W1519="Greenfield"),VLOOKUP($L1519,Info!$B$4:$L$266,7,FALSE),"N/A")))</f>
        <v/>
      </c>
      <c r="Y1519" s="1"/>
      <c r="Z1519" s="96" t="str">
        <f>IF($L1519="None","",IF(ISERROR(VLOOKUP($L1519,Info!$B$4:$B$266,1,FALSE)),"",VLOOKUP($L1519,Info!$B$4:$L$266,9,FALSE)))</f>
        <v/>
      </c>
      <c r="AA1519" s="96" t="str">
        <f>IF($L1519="None","",IF(ISERROR(VLOOKUP($L1519,Info!$B$4:$B$266,1,FALSE)),"",VLOOKUP($L1519,Info!$B$4:$L$266,8,FALSE)))</f>
        <v/>
      </c>
      <c r="AB1519" s="96" t="str">
        <f>IF($L1519="None","",IF(ISERROR(VLOOKUP($L1519,Info!$B$4:$B$266,1,FALSE)),"",VLOOKUP($L1519,Info!$B$4:$L$266,10,FALSE)))</f>
        <v/>
      </c>
      <c r="AC1519" s="1" t="str">
        <f>IF(W1519="SO Cable","Black,White",IF(O1519="","",IF(P1519="","",IF($J$12&lt;&gt;"ABC",IF(P1519&lt;="250",VLOOKUP(O1519,Info!$AZ$4:$BB$22,3,FALSE),VLOOKUP(O1519,Info!$AZ$23:$BB$39,3,FALSE)),IF(P1519&lt;="250",VLOOKUP(O1519,Info!$AO$4:$AQ$22,3,FALSE),VLOOKUP(O1519,Info!$AO$23:$AP$39,3,FALSE))))))</f>
        <v/>
      </c>
      <c r="AD1519" s="1"/>
      <c r="AE1519" s="1" t="str">
        <f>IF($L1519="None","",IF(ISERROR(VLOOKUP($L1519,Info!$B$4:$B$266,1,FALSE)),"",VLOOKUP($L1519,Info!$B$4:$L$266,4,FALSE)))</f>
        <v/>
      </c>
      <c r="AF1519" s="1" t="str">
        <f>IF($L1519="None","",IF(ISERROR(VLOOKUP($L1519,Info!$B$4:$B$266,1,FALSE)),"",VLOOKUP($L1519,Info!$B$4:$L$266,6,FALSE)))</f>
        <v/>
      </c>
      <c r="AG1519" s="1"/>
      <c r="AH1519" s="33" t="str" cm="1">
        <f t="array" ref="AH1519">IF(AND(L1519&lt;&gt;"",O1519&lt;&gt;"",R1519:S1519&lt;&gt;"",W1519:X1519&lt;&gt;"",Z1519:AA1519&lt;&gt;"",AC1519&lt;&gt;""),"Good","Bad")</f>
        <v>Bad</v>
      </c>
      <c r="AL1519" t="str" cm="1">
        <f t="array" ref="AL1519">IF(R1519&gt;0,_xlfn.IFS(COUNTIF($L$20:L1519,"&lt;&gt;")&lt;101,1,COUNTIF($L$20:L1519,"&lt;&gt;")&lt;201,2,COUNTIF($L$20:L1519,"&lt;&gt;")&lt;301,3,COUNTIF($L$20:L1519,"&lt;&gt;")&lt;401,4,COUNTIF($L$20:L1519,"&lt;&gt;")&lt;501,5,COUNTIF($L$20:L1519,"&lt;&gt;")&lt;601,6,COUNTIF($L$20:L1519,"&lt;&gt;")&lt;701,7,COUNTIF($L$20:L1519,"&lt;&gt;")&lt;801,8,COUNTIF($L$20:L1519,"&lt;&gt;")&lt;901,9,COUNTIF($L$20:L1519,"&lt;&gt;")&lt;1001,10,COUNTIF($L$20:L1519,"&lt;&gt;")&lt;1101,11,COUNTIF($L$20:L1519,"&lt;&gt;")&lt;1201,12,COUNTIF($L$20:L1519,"&lt;&gt;")&lt;1301,13,COUNTIF($L$20:L1519,"&lt;&gt;")&lt;1401,14,COUNTIF($L$20:L1519,"&lt;&gt;")&lt;1501,15,COUNTIF($L$20:L1519,"&lt;&gt;")&lt;1601,16,COUNTIF($L$20:L1519,"&lt;&gt;")&lt;1701,17,COUNTIF($L$20:L1519,"&lt;&gt;")&lt;1801,18,COUNTIF($L$20:L1519,"&lt;&gt;")&lt;1901,19,COUNTIF($L$20:L1519,"&lt;&gt;")&lt;2001,20,COUNTIF($L$20:L1519,"&lt;&gt;")&lt;2101,21,COUNTIF($L$20:L1519,"&lt;&gt;")&lt;2201,22,COUNTIF($L$20:L1519,"&lt;&gt;")&lt;2301,23,COUNTIF($L$20:L1519,"&lt;&gt;")&lt;2401,24,COUNTIF($L$20:L1519,"&lt;&gt;")&lt;2501,25,COUNTIF($L$20:L1519,"&lt;&gt;")&lt;2601,26,COUNTIF($L$20:L1519,"&lt;&gt;")&lt;2701,27,COUNTIF($L$20:L1519,"&lt;&gt;")&lt;2801,28,COUNTIF($L$20:L1519,"&lt;&gt;")&lt;2901,29,COUNTIF($L$20:L1519,"&lt;&gt;")&lt;3001,30),"")</f>
        <v/>
      </c>
      <c r="AM1519" t="str">
        <f t="shared" si="115"/>
        <v/>
      </c>
      <c r="AN1519" t="str">
        <f t="shared" si="119"/>
        <v/>
      </c>
      <c r="AP1519" t="str">
        <f t="shared" si="118"/>
        <v/>
      </c>
      <c r="AQ1519" t="str">
        <f>IF(AO1519="","",COUNTIFS(AM1519:$AM$3019,AO1519))</f>
        <v/>
      </c>
    </row>
    <row r="1520" spans="1:43" x14ac:dyDescent="0.25">
      <c r="A1520" s="6" t="str">
        <f>IF(COUNT($A$20:A1519)&lt;&gt;$B$4,IF(A1519="","",A1519+1),"")</f>
        <v/>
      </c>
      <c r="B1520" s="3"/>
      <c r="C1520" s="3"/>
      <c r="D1520" s="122"/>
      <c r="E1520" s="3"/>
      <c r="F1520" s="3"/>
      <c r="G1520" s="3"/>
      <c r="H1520" s="3"/>
      <c r="I1520" s="120"/>
      <c r="J1520" s="3"/>
      <c r="K1520" s="95" t="str" cm="1">
        <f t="array" ref="K1520">IF(OR($J$14 = "A",$J$14 = "B",$J$14 = "C"),IF(I1520="","",IF(LEN(I1520)&gt;2,_xlfn.IFS(ISNUMBER(SEARCH("_",I1520)),I1520,ISNUMBER(SEARCH(", ",I1520)),SUBSTITUTE(I1520,", ","_"),ISNUMBER(SEARCH("/ ",I1520)),SUBSTITUTE(I1520,"/ ","_"),ISNUMBER(SEARCH(",",I1520)),SUBSTITUTE(I1520,",","_"),ISNUMBER(SEARCH("/",I1520)),SUBSTITUTE(I1520,"/","_"),ISNUMBER(SEARCH("",I1520)),I1520),I1520)),IF(OR($J$14 = "J",$J$14 = "K"),"",IF(D1520="","",IF(LEN(D1520)&gt;2,_xlfn.IFS(ISNUMBER(SEARCH("_",D1520)),D1520,ISNUMBER(SEARCH(", ",D1520)),SUBSTITUTE(D1520,", ","_"),ISNUMBER(SEARCH("/ ",D1520)),SUBSTITUTE(D1520,"/ ","_"),ISNUMBER(SEARCH(",",D1520)),SUBSTITUTE(D1520,",","_"),ISNUMBER(SEARCH("/",D1520)),SUBSTITUTE(D1520,"/","_"),ISNUMBER(SEARCH("",D1520)),D1520),D1520))))</f>
        <v/>
      </c>
      <c r="L1520" s="1"/>
      <c r="M1520" s="1" t="str">
        <f t="shared" si="116"/>
        <v/>
      </c>
      <c r="N1520" s="94" t="str">
        <f>IF($L1520="None","",IF(ISERROR(VLOOKUP($L1520,Info!$B$4:$B$266,1,FALSE)),"",VLOOKUP($L1520,Info!$B$4:$L$266,5,FALSE)))</f>
        <v/>
      </c>
      <c r="O1520" s="94" t="str">
        <f>IF(K1520="","",IF(AND($J$12&lt;&gt;"ABC",N1520="3"),"BAC",IF(N1520="3","ABC",IF($J$12&lt;&gt;"ABC",IF($J$10="Standard",VLOOKUP(K1520,Info!$BE$4:$BF$481,2,FALSE),VLOOKUP(K1520,Info!$BI$4:$BJ$482,2,FALSE)),IF($J$10="Standard",VLOOKUP(K1520,Info!$AG$4:$AH$2994,2,FALSE),VLOOKUP(K1520,Info!$AK$4:$AL$2997,2,FALSE))))))</f>
        <v/>
      </c>
      <c r="P1520" s="94" t="str">
        <f>IF($L1520="None","",IF(ISERROR(VLOOKUP($L1520,Info!$B$4:$B$266,1,FALSE)),"",VLOOKUP($L1520,Info!$B$4:$L$266,3,FALSE)))</f>
        <v/>
      </c>
      <c r="Q1520" s="96" t="str">
        <f>IF($L1520="None","",IF(ISERROR(VLOOKUP($L1520,Info!$B$4:$B$266,1,FALSE)),"",VLOOKUP($L1520,Info!$B$4:$L$266,4,FALSE)))</f>
        <v/>
      </c>
      <c r="R1520" s="1"/>
      <c r="S1520" s="6" t="str">
        <f t="shared" si="117"/>
        <v/>
      </c>
      <c r="T1520" s="6" t="str">
        <f>IF($L1520="None","",IF(ISERROR(VLOOKUP($L1520,Info!$B$4:$B$266,1,FALSE)),"",VLOOKUP($L1520,Info!$B$4:$L$266,11,FALSE)))</f>
        <v/>
      </c>
      <c r="U1520" s="1"/>
      <c r="V1520" s="1"/>
      <c r="W1520" s="1"/>
      <c r="X1520" s="1" t="str">
        <f>IF($L1520="None","",IF(ISERROR(VLOOKUP($L1520,Info!$B$4:$B$266,1,FALSE)),"",IF(OR(W1520="Metallic Liquid Tight",W1520="Non-Metallic Liquid Tight",W1520="LSZH",W1520="Greenfield"),VLOOKUP($L1520,Info!$B$4:$L$266,7,FALSE),"N/A")))</f>
        <v/>
      </c>
      <c r="Y1520" s="1"/>
      <c r="Z1520" s="96" t="str">
        <f>IF($L1520="None","",IF(ISERROR(VLOOKUP($L1520,Info!$B$4:$B$266,1,FALSE)),"",VLOOKUP($L1520,Info!$B$4:$L$266,9,FALSE)))</f>
        <v/>
      </c>
      <c r="AA1520" s="96" t="str">
        <f>IF($L1520="None","",IF(ISERROR(VLOOKUP($L1520,Info!$B$4:$B$266,1,FALSE)),"",VLOOKUP($L1520,Info!$B$4:$L$266,8,FALSE)))</f>
        <v/>
      </c>
      <c r="AB1520" s="96" t="str">
        <f>IF($L1520="None","",IF(ISERROR(VLOOKUP($L1520,Info!$B$4:$B$266,1,FALSE)),"",VLOOKUP($L1520,Info!$B$4:$L$266,10,FALSE)))</f>
        <v/>
      </c>
      <c r="AC1520" s="1" t="str">
        <f>IF(W1520="SO Cable","Black,White",IF(O1520="","",IF(P1520="","",IF($J$12&lt;&gt;"ABC",IF(P1520&lt;="250",VLOOKUP(O1520,Info!$AZ$4:$BB$22,3,FALSE),VLOOKUP(O1520,Info!$AZ$23:$BB$39,3,FALSE)),IF(P1520&lt;="250",VLOOKUP(O1520,Info!$AO$4:$AQ$22,3,FALSE),VLOOKUP(O1520,Info!$AO$23:$AP$39,3,FALSE))))))</f>
        <v/>
      </c>
      <c r="AD1520" s="1"/>
      <c r="AE1520" s="1" t="str">
        <f>IF($L1520="None","",IF(ISERROR(VLOOKUP($L1520,Info!$B$4:$B$266,1,FALSE)),"",VLOOKUP($L1520,Info!$B$4:$L$266,4,FALSE)))</f>
        <v/>
      </c>
      <c r="AF1520" s="1" t="str">
        <f>IF($L1520="None","",IF(ISERROR(VLOOKUP($L1520,Info!$B$4:$B$266,1,FALSE)),"",VLOOKUP($L1520,Info!$B$4:$L$266,6,FALSE)))</f>
        <v/>
      </c>
      <c r="AG1520" s="1"/>
      <c r="AH1520" s="33" t="str" cm="1">
        <f t="array" ref="AH1520">IF(AND(L1520&lt;&gt;"",O1520&lt;&gt;"",R1520:S1520&lt;&gt;"",W1520:X1520&lt;&gt;"",Z1520:AA1520&lt;&gt;"",AC1520&lt;&gt;""),"Good","Bad")</f>
        <v>Bad</v>
      </c>
      <c r="AL1520" t="str" cm="1">
        <f t="array" ref="AL1520">IF(R1520&gt;0,_xlfn.IFS(COUNTIF($L$20:L1520,"&lt;&gt;")&lt;101,1,COUNTIF($L$20:L1520,"&lt;&gt;")&lt;201,2,COUNTIF($L$20:L1520,"&lt;&gt;")&lt;301,3,COUNTIF($L$20:L1520,"&lt;&gt;")&lt;401,4,COUNTIF($L$20:L1520,"&lt;&gt;")&lt;501,5,COUNTIF($L$20:L1520,"&lt;&gt;")&lt;601,6,COUNTIF($L$20:L1520,"&lt;&gt;")&lt;701,7,COUNTIF($L$20:L1520,"&lt;&gt;")&lt;801,8,COUNTIF($L$20:L1520,"&lt;&gt;")&lt;901,9,COUNTIF($L$20:L1520,"&lt;&gt;")&lt;1001,10,COUNTIF($L$20:L1520,"&lt;&gt;")&lt;1101,11,COUNTIF($L$20:L1520,"&lt;&gt;")&lt;1201,12,COUNTIF($L$20:L1520,"&lt;&gt;")&lt;1301,13,COUNTIF($L$20:L1520,"&lt;&gt;")&lt;1401,14,COUNTIF($L$20:L1520,"&lt;&gt;")&lt;1501,15,COUNTIF($L$20:L1520,"&lt;&gt;")&lt;1601,16,COUNTIF($L$20:L1520,"&lt;&gt;")&lt;1701,17,COUNTIF($L$20:L1520,"&lt;&gt;")&lt;1801,18,COUNTIF($L$20:L1520,"&lt;&gt;")&lt;1901,19,COUNTIF($L$20:L1520,"&lt;&gt;")&lt;2001,20,COUNTIF($L$20:L1520,"&lt;&gt;")&lt;2101,21,COUNTIF($L$20:L1520,"&lt;&gt;")&lt;2201,22,COUNTIF($L$20:L1520,"&lt;&gt;")&lt;2301,23,COUNTIF($L$20:L1520,"&lt;&gt;")&lt;2401,24,COUNTIF($L$20:L1520,"&lt;&gt;")&lt;2501,25,COUNTIF($L$20:L1520,"&lt;&gt;")&lt;2601,26,COUNTIF($L$20:L1520,"&lt;&gt;")&lt;2701,27,COUNTIF($L$20:L1520,"&lt;&gt;")&lt;2801,28,COUNTIF($L$20:L1520,"&lt;&gt;")&lt;2901,29,COUNTIF($L$20:L1520,"&lt;&gt;")&lt;3001,30),"")</f>
        <v/>
      </c>
      <c r="AM1520" t="str">
        <f t="shared" si="115"/>
        <v/>
      </c>
      <c r="AN1520" t="str">
        <f t="shared" si="119"/>
        <v/>
      </c>
      <c r="AP1520" t="str">
        <f t="shared" si="118"/>
        <v/>
      </c>
      <c r="AQ1520" t="str">
        <f>IF(AO1520="","",COUNTIFS(AM1520:$AM$3019,AO1520))</f>
        <v/>
      </c>
    </row>
    <row r="1521" spans="1:43" x14ac:dyDescent="0.25">
      <c r="A1521" s="6" t="str">
        <f>IF(COUNT($A$20:A1520)&lt;&gt;$B$4,IF(A1520="","",A1520+1),"")</f>
        <v/>
      </c>
      <c r="B1521" s="3"/>
      <c r="C1521" s="3"/>
      <c r="D1521" s="122"/>
      <c r="E1521" s="3"/>
      <c r="F1521" s="3"/>
      <c r="G1521" s="3"/>
      <c r="H1521" s="3"/>
      <c r="I1521" s="120"/>
      <c r="J1521" s="3"/>
      <c r="K1521" s="95" t="str" cm="1">
        <f t="array" ref="K1521">IF(OR($J$14 = "A",$J$14 = "B",$J$14 = "C"),IF(I1521="","",IF(LEN(I1521)&gt;2,_xlfn.IFS(ISNUMBER(SEARCH("_",I1521)),I1521,ISNUMBER(SEARCH(", ",I1521)),SUBSTITUTE(I1521,", ","_"),ISNUMBER(SEARCH("/ ",I1521)),SUBSTITUTE(I1521,"/ ","_"),ISNUMBER(SEARCH(",",I1521)),SUBSTITUTE(I1521,",","_"),ISNUMBER(SEARCH("/",I1521)),SUBSTITUTE(I1521,"/","_"),ISNUMBER(SEARCH("",I1521)),I1521),I1521)),IF(OR($J$14 = "J",$J$14 = "K"),"",IF(D1521="","",IF(LEN(D1521)&gt;2,_xlfn.IFS(ISNUMBER(SEARCH("_",D1521)),D1521,ISNUMBER(SEARCH(", ",D1521)),SUBSTITUTE(D1521,", ","_"),ISNUMBER(SEARCH("/ ",D1521)),SUBSTITUTE(D1521,"/ ","_"),ISNUMBER(SEARCH(",",D1521)),SUBSTITUTE(D1521,",","_"),ISNUMBER(SEARCH("/",D1521)),SUBSTITUTE(D1521,"/","_"),ISNUMBER(SEARCH("",D1521)),D1521),D1521))))</f>
        <v/>
      </c>
      <c r="L1521" s="1"/>
      <c r="M1521" s="1" t="str">
        <f t="shared" si="116"/>
        <v/>
      </c>
      <c r="N1521" s="94" t="str">
        <f>IF($L1521="None","",IF(ISERROR(VLOOKUP($L1521,Info!$B$4:$B$266,1,FALSE)),"",VLOOKUP($L1521,Info!$B$4:$L$266,5,FALSE)))</f>
        <v/>
      </c>
      <c r="O1521" s="94" t="str">
        <f>IF(K1521="","",IF(AND($J$12&lt;&gt;"ABC",N1521="3"),"BAC",IF(N1521="3","ABC",IF($J$12&lt;&gt;"ABC",IF($J$10="Standard",VLOOKUP(K1521,Info!$BE$4:$BF$481,2,FALSE),VLOOKUP(K1521,Info!$BI$4:$BJ$482,2,FALSE)),IF($J$10="Standard",VLOOKUP(K1521,Info!$AG$4:$AH$2994,2,FALSE),VLOOKUP(K1521,Info!$AK$4:$AL$2997,2,FALSE))))))</f>
        <v/>
      </c>
      <c r="P1521" s="94" t="str">
        <f>IF($L1521="None","",IF(ISERROR(VLOOKUP($L1521,Info!$B$4:$B$266,1,FALSE)),"",VLOOKUP($L1521,Info!$B$4:$L$266,3,FALSE)))</f>
        <v/>
      </c>
      <c r="Q1521" s="96" t="str">
        <f>IF($L1521="None","",IF(ISERROR(VLOOKUP($L1521,Info!$B$4:$B$266,1,FALSE)),"",VLOOKUP($L1521,Info!$B$4:$L$266,4,FALSE)))</f>
        <v/>
      </c>
      <c r="R1521" s="1"/>
      <c r="S1521" s="6" t="str">
        <f t="shared" si="117"/>
        <v/>
      </c>
      <c r="T1521" s="6" t="str">
        <f>IF($L1521="None","",IF(ISERROR(VLOOKUP($L1521,Info!$B$4:$B$266,1,FALSE)),"",VLOOKUP($L1521,Info!$B$4:$L$266,11,FALSE)))</f>
        <v/>
      </c>
      <c r="U1521" s="1"/>
      <c r="V1521" s="1"/>
      <c r="W1521" s="1"/>
      <c r="X1521" s="1" t="str">
        <f>IF($L1521="None","",IF(ISERROR(VLOOKUP($L1521,Info!$B$4:$B$266,1,FALSE)),"",IF(OR(W1521="Metallic Liquid Tight",W1521="Non-Metallic Liquid Tight",W1521="LSZH",W1521="Greenfield"),VLOOKUP($L1521,Info!$B$4:$L$266,7,FALSE),"N/A")))</f>
        <v/>
      </c>
      <c r="Y1521" s="1"/>
      <c r="Z1521" s="96" t="str">
        <f>IF($L1521="None","",IF(ISERROR(VLOOKUP($L1521,Info!$B$4:$B$266,1,FALSE)),"",VLOOKUP($L1521,Info!$B$4:$L$266,9,FALSE)))</f>
        <v/>
      </c>
      <c r="AA1521" s="96" t="str">
        <f>IF($L1521="None","",IF(ISERROR(VLOOKUP($L1521,Info!$B$4:$B$266,1,FALSE)),"",VLOOKUP($L1521,Info!$B$4:$L$266,8,FALSE)))</f>
        <v/>
      </c>
      <c r="AB1521" s="96" t="str">
        <f>IF($L1521="None","",IF(ISERROR(VLOOKUP($L1521,Info!$B$4:$B$266,1,FALSE)),"",VLOOKUP($L1521,Info!$B$4:$L$266,10,FALSE)))</f>
        <v/>
      </c>
      <c r="AC1521" s="1" t="str">
        <f>IF(W1521="SO Cable","Black,White",IF(O1521="","",IF(P1521="","",IF($J$12&lt;&gt;"ABC",IF(P1521&lt;="250",VLOOKUP(O1521,Info!$AZ$4:$BB$22,3,FALSE),VLOOKUP(O1521,Info!$AZ$23:$BB$39,3,FALSE)),IF(P1521&lt;="250",VLOOKUP(O1521,Info!$AO$4:$AQ$22,3,FALSE),VLOOKUP(O1521,Info!$AO$23:$AP$39,3,FALSE))))))</f>
        <v/>
      </c>
      <c r="AD1521" s="1"/>
      <c r="AE1521" s="1" t="str">
        <f>IF($L1521="None","",IF(ISERROR(VLOOKUP($L1521,Info!$B$4:$B$266,1,FALSE)),"",VLOOKUP($L1521,Info!$B$4:$L$266,4,FALSE)))</f>
        <v/>
      </c>
      <c r="AF1521" s="1" t="str">
        <f>IF($L1521="None","",IF(ISERROR(VLOOKUP($L1521,Info!$B$4:$B$266,1,FALSE)),"",VLOOKUP($L1521,Info!$B$4:$L$266,6,FALSE)))</f>
        <v/>
      </c>
      <c r="AG1521" s="1"/>
      <c r="AH1521" s="33" t="str" cm="1">
        <f t="array" ref="AH1521">IF(AND(L1521&lt;&gt;"",O1521&lt;&gt;"",R1521:S1521&lt;&gt;"",W1521:X1521&lt;&gt;"",Z1521:AA1521&lt;&gt;"",AC1521&lt;&gt;""),"Good","Bad")</f>
        <v>Bad</v>
      </c>
      <c r="AL1521" t="str" cm="1">
        <f t="array" ref="AL1521">IF(R1521&gt;0,_xlfn.IFS(COUNTIF($L$20:L1521,"&lt;&gt;")&lt;101,1,COUNTIF($L$20:L1521,"&lt;&gt;")&lt;201,2,COUNTIF($L$20:L1521,"&lt;&gt;")&lt;301,3,COUNTIF($L$20:L1521,"&lt;&gt;")&lt;401,4,COUNTIF($L$20:L1521,"&lt;&gt;")&lt;501,5,COUNTIF($L$20:L1521,"&lt;&gt;")&lt;601,6,COUNTIF($L$20:L1521,"&lt;&gt;")&lt;701,7,COUNTIF($L$20:L1521,"&lt;&gt;")&lt;801,8,COUNTIF($L$20:L1521,"&lt;&gt;")&lt;901,9,COUNTIF($L$20:L1521,"&lt;&gt;")&lt;1001,10,COUNTIF($L$20:L1521,"&lt;&gt;")&lt;1101,11,COUNTIF($L$20:L1521,"&lt;&gt;")&lt;1201,12,COUNTIF($L$20:L1521,"&lt;&gt;")&lt;1301,13,COUNTIF($L$20:L1521,"&lt;&gt;")&lt;1401,14,COUNTIF($L$20:L1521,"&lt;&gt;")&lt;1501,15,COUNTIF($L$20:L1521,"&lt;&gt;")&lt;1601,16,COUNTIF($L$20:L1521,"&lt;&gt;")&lt;1701,17,COUNTIF($L$20:L1521,"&lt;&gt;")&lt;1801,18,COUNTIF($L$20:L1521,"&lt;&gt;")&lt;1901,19,COUNTIF($L$20:L1521,"&lt;&gt;")&lt;2001,20,COUNTIF($L$20:L1521,"&lt;&gt;")&lt;2101,21,COUNTIF($L$20:L1521,"&lt;&gt;")&lt;2201,22,COUNTIF($L$20:L1521,"&lt;&gt;")&lt;2301,23,COUNTIF($L$20:L1521,"&lt;&gt;")&lt;2401,24,COUNTIF($L$20:L1521,"&lt;&gt;")&lt;2501,25,COUNTIF($L$20:L1521,"&lt;&gt;")&lt;2601,26,COUNTIF($L$20:L1521,"&lt;&gt;")&lt;2701,27,COUNTIF($L$20:L1521,"&lt;&gt;")&lt;2801,28,COUNTIF($L$20:L1521,"&lt;&gt;")&lt;2901,29,COUNTIF($L$20:L1521,"&lt;&gt;")&lt;3001,30),"")</f>
        <v/>
      </c>
      <c r="AM1521" t="str">
        <f t="shared" si="115"/>
        <v/>
      </c>
      <c r="AN1521" t="str">
        <f t="shared" si="119"/>
        <v/>
      </c>
      <c r="AP1521" t="str">
        <f t="shared" si="118"/>
        <v/>
      </c>
      <c r="AQ1521" t="str">
        <f>IF(AO1521="","",COUNTIFS(AM1521:$AM$3019,AO1521))</f>
        <v/>
      </c>
    </row>
    <row r="1522" spans="1:43" x14ac:dyDescent="0.25">
      <c r="A1522" s="6" t="str">
        <f>IF(COUNT($A$20:A1521)&lt;&gt;$B$4,IF(A1521="","",A1521+1),"")</f>
        <v/>
      </c>
      <c r="B1522" s="3"/>
      <c r="C1522" s="3"/>
      <c r="D1522" s="122"/>
      <c r="E1522" s="3"/>
      <c r="F1522" s="3"/>
      <c r="G1522" s="3"/>
      <c r="H1522" s="3"/>
      <c r="I1522" s="120"/>
      <c r="J1522" s="3"/>
      <c r="K1522" s="95" t="str" cm="1">
        <f t="array" ref="K1522">IF(OR($J$14 = "A",$J$14 = "B",$J$14 = "C"),IF(I1522="","",IF(LEN(I1522)&gt;2,_xlfn.IFS(ISNUMBER(SEARCH("_",I1522)),I1522,ISNUMBER(SEARCH(", ",I1522)),SUBSTITUTE(I1522,", ","_"),ISNUMBER(SEARCH("/ ",I1522)),SUBSTITUTE(I1522,"/ ","_"),ISNUMBER(SEARCH(",",I1522)),SUBSTITUTE(I1522,",","_"),ISNUMBER(SEARCH("/",I1522)),SUBSTITUTE(I1522,"/","_"),ISNUMBER(SEARCH("",I1522)),I1522),I1522)),IF(OR($J$14 = "J",$J$14 = "K"),"",IF(D1522="","",IF(LEN(D1522)&gt;2,_xlfn.IFS(ISNUMBER(SEARCH("_",D1522)),D1522,ISNUMBER(SEARCH(", ",D1522)),SUBSTITUTE(D1522,", ","_"),ISNUMBER(SEARCH("/ ",D1522)),SUBSTITUTE(D1522,"/ ","_"),ISNUMBER(SEARCH(",",D1522)),SUBSTITUTE(D1522,",","_"),ISNUMBER(SEARCH("/",D1522)),SUBSTITUTE(D1522,"/","_"),ISNUMBER(SEARCH("",D1522)),D1522),D1522))))</f>
        <v/>
      </c>
      <c r="L1522" s="1"/>
      <c r="M1522" s="1" t="str">
        <f t="shared" si="116"/>
        <v/>
      </c>
      <c r="N1522" s="94" t="str">
        <f>IF($L1522="None","",IF(ISERROR(VLOOKUP($L1522,Info!$B$4:$B$266,1,FALSE)),"",VLOOKUP($L1522,Info!$B$4:$L$266,5,FALSE)))</f>
        <v/>
      </c>
      <c r="O1522" s="94" t="str">
        <f>IF(K1522="","",IF(AND($J$12&lt;&gt;"ABC",N1522="3"),"BAC",IF(N1522="3","ABC",IF($J$12&lt;&gt;"ABC",IF($J$10="Standard",VLOOKUP(K1522,Info!$BE$4:$BF$481,2,FALSE),VLOOKUP(K1522,Info!$BI$4:$BJ$482,2,FALSE)),IF($J$10="Standard",VLOOKUP(K1522,Info!$AG$4:$AH$2994,2,FALSE),VLOOKUP(K1522,Info!$AK$4:$AL$2997,2,FALSE))))))</f>
        <v/>
      </c>
      <c r="P1522" s="94" t="str">
        <f>IF($L1522="None","",IF(ISERROR(VLOOKUP($L1522,Info!$B$4:$B$266,1,FALSE)),"",VLOOKUP($L1522,Info!$B$4:$L$266,3,FALSE)))</f>
        <v/>
      </c>
      <c r="Q1522" s="96" t="str">
        <f>IF($L1522="None","",IF(ISERROR(VLOOKUP($L1522,Info!$B$4:$B$266,1,FALSE)),"",VLOOKUP($L1522,Info!$B$4:$L$266,4,FALSE)))</f>
        <v/>
      </c>
      <c r="R1522" s="1"/>
      <c r="S1522" s="6" t="str">
        <f t="shared" si="117"/>
        <v/>
      </c>
      <c r="T1522" s="6" t="str">
        <f>IF($L1522="None","",IF(ISERROR(VLOOKUP($L1522,Info!$B$4:$B$266,1,FALSE)),"",VLOOKUP($L1522,Info!$B$4:$L$266,11,FALSE)))</f>
        <v/>
      </c>
      <c r="U1522" s="1"/>
      <c r="V1522" s="1"/>
      <c r="W1522" s="1"/>
      <c r="X1522" s="1" t="str">
        <f>IF($L1522="None","",IF(ISERROR(VLOOKUP($L1522,Info!$B$4:$B$266,1,FALSE)),"",IF(OR(W1522="Metallic Liquid Tight",W1522="Non-Metallic Liquid Tight",W1522="LSZH",W1522="Greenfield"),VLOOKUP($L1522,Info!$B$4:$L$266,7,FALSE),"N/A")))</f>
        <v/>
      </c>
      <c r="Y1522" s="1"/>
      <c r="Z1522" s="96" t="str">
        <f>IF($L1522="None","",IF(ISERROR(VLOOKUP($L1522,Info!$B$4:$B$266,1,FALSE)),"",VLOOKUP($L1522,Info!$B$4:$L$266,9,FALSE)))</f>
        <v/>
      </c>
      <c r="AA1522" s="96" t="str">
        <f>IF($L1522="None","",IF(ISERROR(VLOOKUP($L1522,Info!$B$4:$B$266,1,FALSE)),"",VLOOKUP($L1522,Info!$B$4:$L$266,8,FALSE)))</f>
        <v/>
      </c>
      <c r="AB1522" s="96" t="str">
        <f>IF($L1522="None","",IF(ISERROR(VLOOKUP($L1522,Info!$B$4:$B$266,1,FALSE)),"",VLOOKUP($L1522,Info!$B$4:$L$266,10,FALSE)))</f>
        <v/>
      </c>
      <c r="AC1522" s="1" t="str">
        <f>IF(W1522="SO Cable","Black,White",IF(O1522="","",IF(P1522="","",IF($J$12&lt;&gt;"ABC",IF(P1522&lt;="250",VLOOKUP(O1522,Info!$AZ$4:$BB$22,3,FALSE),VLOOKUP(O1522,Info!$AZ$23:$BB$39,3,FALSE)),IF(P1522&lt;="250",VLOOKUP(O1522,Info!$AO$4:$AQ$22,3,FALSE),VLOOKUP(O1522,Info!$AO$23:$AP$39,3,FALSE))))))</f>
        <v/>
      </c>
      <c r="AD1522" s="1"/>
      <c r="AE1522" s="1" t="str">
        <f>IF($L1522="None","",IF(ISERROR(VLOOKUP($L1522,Info!$B$4:$B$266,1,FALSE)),"",VLOOKUP($L1522,Info!$B$4:$L$266,4,FALSE)))</f>
        <v/>
      </c>
      <c r="AF1522" s="1" t="str">
        <f>IF($L1522="None","",IF(ISERROR(VLOOKUP($L1522,Info!$B$4:$B$266,1,FALSE)),"",VLOOKUP($L1522,Info!$B$4:$L$266,6,FALSE)))</f>
        <v/>
      </c>
      <c r="AG1522" s="1"/>
      <c r="AH1522" s="33" t="str" cm="1">
        <f t="array" ref="AH1522">IF(AND(L1522&lt;&gt;"",O1522&lt;&gt;"",R1522:S1522&lt;&gt;"",W1522:X1522&lt;&gt;"",Z1522:AA1522&lt;&gt;"",AC1522&lt;&gt;""),"Good","Bad")</f>
        <v>Bad</v>
      </c>
      <c r="AL1522" t="str" cm="1">
        <f t="array" ref="AL1522">IF(R1522&gt;0,_xlfn.IFS(COUNTIF($L$20:L1522,"&lt;&gt;")&lt;101,1,COUNTIF($L$20:L1522,"&lt;&gt;")&lt;201,2,COUNTIF($L$20:L1522,"&lt;&gt;")&lt;301,3,COUNTIF($L$20:L1522,"&lt;&gt;")&lt;401,4,COUNTIF($L$20:L1522,"&lt;&gt;")&lt;501,5,COUNTIF($L$20:L1522,"&lt;&gt;")&lt;601,6,COUNTIF($L$20:L1522,"&lt;&gt;")&lt;701,7,COUNTIF($L$20:L1522,"&lt;&gt;")&lt;801,8,COUNTIF($L$20:L1522,"&lt;&gt;")&lt;901,9,COUNTIF($L$20:L1522,"&lt;&gt;")&lt;1001,10,COUNTIF($L$20:L1522,"&lt;&gt;")&lt;1101,11,COUNTIF($L$20:L1522,"&lt;&gt;")&lt;1201,12,COUNTIF($L$20:L1522,"&lt;&gt;")&lt;1301,13,COUNTIF($L$20:L1522,"&lt;&gt;")&lt;1401,14,COUNTIF($L$20:L1522,"&lt;&gt;")&lt;1501,15,COUNTIF($L$20:L1522,"&lt;&gt;")&lt;1601,16,COUNTIF($L$20:L1522,"&lt;&gt;")&lt;1701,17,COUNTIF($L$20:L1522,"&lt;&gt;")&lt;1801,18,COUNTIF($L$20:L1522,"&lt;&gt;")&lt;1901,19,COUNTIF($L$20:L1522,"&lt;&gt;")&lt;2001,20,COUNTIF($L$20:L1522,"&lt;&gt;")&lt;2101,21,COUNTIF($L$20:L1522,"&lt;&gt;")&lt;2201,22,COUNTIF($L$20:L1522,"&lt;&gt;")&lt;2301,23,COUNTIF($L$20:L1522,"&lt;&gt;")&lt;2401,24,COUNTIF($L$20:L1522,"&lt;&gt;")&lt;2501,25,COUNTIF($L$20:L1522,"&lt;&gt;")&lt;2601,26,COUNTIF($L$20:L1522,"&lt;&gt;")&lt;2701,27,COUNTIF($L$20:L1522,"&lt;&gt;")&lt;2801,28,COUNTIF($L$20:L1522,"&lt;&gt;")&lt;2901,29,COUNTIF($L$20:L1522,"&lt;&gt;")&lt;3001,30),"")</f>
        <v/>
      </c>
      <c r="AM1522" t="str">
        <f t="shared" si="115"/>
        <v/>
      </c>
      <c r="AN1522" t="str">
        <f t="shared" si="119"/>
        <v/>
      </c>
      <c r="AP1522" t="str">
        <f t="shared" si="118"/>
        <v/>
      </c>
      <c r="AQ1522" t="str">
        <f>IF(AO1522="","",COUNTIFS(AM1522:$AM$3019,AO1522))</f>
        <v/>
      </c>
    </row>
    <row r="1523" spans="1:43" x14ac:dyDescent="0.25">
      <c r="A1523" s="6" t="str">
        <f>IF(COUNT($A$20:A1522)&lt;&gt;$B$4,IF(A1522="","",A1522+1),"")</f>
        <v/>
      </c>
      <c r="B1523" s="3"/>
      <c r="C1523" s="3"/>
      <c r="D1523" s="122"/>
      <c r="E1523" s="3"/>
      <c r="F1523" s="3"/>
      <c r="G1523" s="3"/>
      <c r="H1523" s="3"/>
      <c r="I1523" s="120"/>
      <c r="J1523" s="3"/>
      <c r="K1523" s="95" t="str" cm="1">
        <f t="array" ref="K1523">IF(OR($J$14 = "A",$J$14 = "B",$J$14 = "C"),IF(I1523="","",IF(LEN(I1523)&gt;2,_xlfn.IFS(ISNUMBER(SEARCH("_",I1523)),I1523,ISNUMBER(SEARCH(", ",I1523)),SUBSTITUTE(I1523,", ","_"),ISNUMBER(SEARCH("/ ",I1523)),SUBSTITUTE(I1523,"/ ","_"),ISNUMBER(SEARCH(",",I1523)),SUBSTITUTE(I1523,",","_"),ISNUMBER(SEARCH("/",I1523)),SUBSTITUTE(I1523,"/","_"),ISNUMBER(SEARCH("",I1523)),I1523),I1523)),IF(OR($J$14 = "J",$J$14 = "K"),"",IF(D1523="","",IF(LEN(D1523)&gt;2,_xlfn.IFS(ISNUMBER(SEARCH("_",D1523)),D1523,ISNUMBER(SEARCH(", ",D1523)),SUBSTITUTE(D1523,", ","_"),ISNUMBER(SEARCH("/ ",D1523)),SUBSTITUTE(D1523,"/ ","_"),ISNUMBER(SEARCH(",",D1523)),SUBSTITUTE(D1523,",","_"),ISNUMBER(SEARCH("/",D1523)),SUBSTITUTE(D1523,"/","_"),ISNUMBER(SEARCH("",D1523)),D1523),D1523))))</f>
        <v/>
      </c>
      <c r="L1523" s="1"/>
      <c r="M1523" s="1" t="str">
        <f t="shared" si="116"/>
        <v/>
      </c>
      <c r="N1523" s="94" t="str">
        <f>IF($L1523="None","",IF(ISERROR(VLOOKUP($L1523,Info!$B$4:$B$266,1,FALSE)),"",VLOOKUP($L1523,Info!$B$4:$L$266,5,FALSE)))</f>
        <v/>
      </c>
      <c r="O1523" s="94" t="str">
        <f>IF(K1523="","",IF(AND($J$12&lt;&gt;"ABC",N1523="3"),"BAC",IF(N1523="3","ABC",IF($J$12&lt;&gt;"ABC",IF($J$10="Standard",VLOOKUP(K1523,Info!$BE$4:$BF$481,2,FALSE),VLOOKUP(K1523,Info!$BI$4:$BJ$482,2,FALSE)),IF($J$10="Standard",VLOOKUP(K1523,Info!$AG$4:$AH$2994,2,FALSE),VLOOKUP(K1523,Info!$AK$4:$AL$2997,2,FALSE))))))</f>
        <v/>
      </c>
      <c r="P1523" s="94" t="str">
        <f>IF($L1523="None","",IF(ISERROR(VLOOKUP($L1523,Info!$B$4:$B$266,1,FALSE)),"",VLOOKUP($L1523,Info!$B$4:$L$266,3,FALSE)))</f>
        <v/>
      </c>
      <c r="Q1523" s="96" t="str">
        <f>IF($L1523="None","",IF(ISERROR(VLOOKUP($L1523,Info!$B$4:$B$266,1,FALSE)),"",VLOOKUP($L1523,Info!$B$4:$L$266,4,FALSE)))</f>
        <v/>
      </c>
      <c r="R1523" s="1"/>
      <c r="S1523" s="6" t="str">
        <f t="shared" si="117"/>
        <v/>
      </c>
      <c r="T1523" s="6" t="str">
        <f>IF($L1523="None","",IF(ISERROR(VLOOKUP($L1523,Info!$B$4:$B$266,1,FALSE)),"",VLOOKUP($L1523,Info!$B$4:$L$266,11,FALSE)))</f>
        <v/>
      </c>
      <c r="U1523" s="1"/>
      <c r="V1523" s="1"/>
      <c r="W1523" s="1"/>
      <c r="X1523" s="1" t="str">
        <f>IF($L1523="None","",IF(ISERROR(VLOOKUP($L1523,Info!$B$4:$B$266,1,FALSE)),"",IF(OR(W1523="Metallic Liquid Tight",W1523="Non-Metallic Liquid Tight",W1523="LSZH",W1523="Greenfield"),VLOOKUP($L1523,Info!$B$4:$L$266,7,FALSE),"N/A")))</f>
        <v/>
      </c>
      <c r="Y1523" s="1"/>
      <c r="Z1523" s="96" t="str">
        <f>IF($L1523="None","",IF(ISERROR(VLOOKUP($L1523,Info!$B$4:$B$266,1,FALSE)),"",VLOOKUP($L1523,Info!$B$4:$L$266,9,FALSE)))</f>
        <v/>
      </c>
      <c r="AA1523" s="96" t="str">
        <f>IF($L1523="None","",IF(ISERROR(VLOOKUP($L1523,Info!$B$4:$B$266,1,FALSE)),"",VLOOKUP($L1523,Info!$B$4:$L$266,8,FALSE)))</f>
        <v/>
      </c>
      <c r="AB1523" s="96" t="str">
        <f>IF($L1523="None","",IF(ISERROR(VLOOKUP($L1523,Info!$B$4:$B$266,1,FALSE)),"",VLOOKUP($L1523,Info!$B$4:$L$266,10,FALSE)))</f>
        <v/>
      </c>
      <c r="AC1523" s="1" t="str">
        <f>IF(W1523="SO Cable","Black,White",IF(O1523="","",IF(P1523="","",IF($J$12&lt;&gt;"ABC",IF(P1523&lt;="250",VLOOKUP(O1523,Info!$AZ$4:$BB$22,3,FALSE),VLOOKUP(O1523,Info!$AZ$23:$BB$39,3,FALSE)),IF(P1523&lt;="250",VLOOKUP(O1523,Info!$AO$4:$AQ$22,3,FALSE),VLOOKUP(O1523,Info!$AO$23:$AP$39,3,FALSE))))))</f>
        <v/>
      </c>
      <c r="AD1523" s="1"/>
      <c r="AE1523" s="1" t="str">
        <f>IF($L1523="None","",IF(ISERROR(VLOOKUP($L1523,Info!$B$4:$B$266,1,FALSE)),"",VLOOKUP($L1523,Info!$B$4:$L$266,4,FALSE)))</f>
        <v/>
      </c>
      <c r="AF1523" s="1" t="str">
        <f>IF($L1523="None","",IF(ISERROR(VLOOKUP($L1523,Info!$B$4:$B$266,1,FALSE)),"",VLOOKUP($L1523,Info!$B$4:$L$266,6,FALSE)))</f>
        <v/>
      </c>
      <c r="AG1523" s="1"/>
      <c r="AH1523" s="33" t="str" cm="1">
        <f t="array" ref="AH1523">IF(AND(L1523&lt;&gt;"",O1523&lt;&gt;"",R1523:S1523&lt;&gt;"",W1523:X1523&lt;&gt;"",Z1523:AA1523&lt;&gt;"",AC1523&lt;&gt;""),"Good","Bad")</f>
        <v>Bad</v>
      </c>
      <c r="AL1523" t="str" cm="1">
        <f t="array" ref="AL1523">IF(R1523&gt;0,_xlfn.IFS(COUNTIF($L$20:L1523,"&lt;&gt;")&lt;101,1,COUNTIF($L$20:L1523,"&lt;&gt;")&lt;201,2,COUNTIF($L$20:L1523,"&lt;&gt;")&lt;301,3,COUNTIF($L$20:L1523,"&lt;&gt;")&lt;401,4,COUNTIF($L$20:L1523,"&lt;&gt;")&lt;501,5,COUNTIF($L$20:L1523,"&lt;&gt;")&lt;601,6,COUNTIF($L$20:L1523,"&lt;&gt;")&lt;701,7,COUNTIF($L$20:L1523,"&lt;&gt;")&lt;801,8,COUNTIF($L$20:L1523,"&lt;&gt;")&lt;901,9,COUNTIF($L$20:L1523,"&lt;&gt;")&lt;1001,10,COUNTIF($L$20:L1523,"&lt;&gt;")&lt;1101,11,COUNTIF($L$20:L1523,"&lt;&gt;")&lt;1201,12,COUNTIF($L$20:L1523,"&lt;&gt;")&lt;1301,13,COUNTIF($L$20:L1523,"&lt;&gt;")&lt;1401,14,COUNTIF($L$20:L1523,"&lt;&gt;")&lt;1501,15,COUNTIF($L$20:L1523,"&lt;&gt;")&lt;1601,16,COUNTIF($L$20:L1523,"&lt;&gt;")&lt;1701,17,COUNTIF($L$20:L1523,"&lt;&gt;")&lt;1801,18,COUNTIF($L$20:L1523,"&lt;&gt;")&lt;1901,19,COUNTIF($L$20:L1523,"&lt;&gt;")&lt;2001,20,COUNTIF($L$20:L1523,"&lt;&gt;")&lt;2101,21,COUNTIF($L$20:L1523,"&lt;&gt;")&lt;2201,22,COUNTIF($L$20:L1523,"&lt;&gt;")&lt;2301,23,COUNTIF($L$20:L1523,"&lt;&gt;")&lt;2401,24,COUNTIF($L$20:L1523,"&lt;&gt;")&lt;2501,25,COUNTIF($L$20:L1523,"&lt;&gt;")&lt;2601,26,COUNTIF($L$20:L1523,"&lt;&gt;")&lt;2701,27,COUNTIF($L$20:L1523,"&lt;&gt;")&lt;2801,28,COUNTIF($L$20:L1523,"&lt;&gt;")&lt;2901,29,COUNTIF($L$20:L1523,"&lt;&gt;")&lt;3001,30),"")</f>
        <v/>
      </c>
      <c r="AM1523" t="str">
        <f t="shared" si="115"/>
        <v/>
      </c>
      <c r="AN1523" t="str">
        <f t="shared" si="119"/>
        <v/>
      </c>
      <c r="AP1523" t="str">
        <f t="shared" si="118"/>
        <v/>
      </c>
      <c r="AQ1523" t="str">
        <f>IF(AO1523="","",COUNTIFS(AM1523:$AM$3019,AO1523))</f>
        <v/>
      </c>
    </row>
    <row r="1524" spans="1:43" x14ac:dyDescent="0.25">
      <c r="A1524" s="6" t="str">
        <f>IF(COUNT($A$20:A1523)&lt;&gt;$B$4,IF(A1523="","",A1523+1),"")</f>
        <v/>
      </c>
      <c r="B1524" s="3"/>
      <c r="C1524" s="3"/>
      <c r="D1524" s="122"/>
      <c r="E1524" s="3"/>
      <c r="F1524" s="3"/>
      <c r="G1524" s="3"/>
      <c r="H1524" s="3"/>
      <c r="I1524" s="120"/>
      <c r="J1524" s="3"/>
      <c r="K1524" s="95" t="str" cm="1">
        <f t="array" ref="K1524">IF(OR($J$14 = "A",$J$14 = "B",$J$14 = "C"),IF(I1524="","",IF(LEN(I1524)&gt;2,_xlfn.IFS(ISNUMBER(SEARCH("_",I1524)),I1524,ISNUMBER(SEARCH(", ",I1524)),SUBSTITUTE(I1524,", ","_"),ISNUMBER(SEARCH("/ ",I1524)),SUBSTITUTE(I1524,"/ ","_"),ISNUMBER(SEARCH(",",I1524)),SUBSTITUTE(I1524,",","_"),ISNUMBER(SEARCH("/",I1524)),SUBSTITUTE(I1524,"/","_"),ISNUMBER(SEARCH("",I1524)),I1524),I1524)),IF(OR($J$14 = "J",$J$14 = "K"),"",IF(D1524="","",IF(LEN(D1524)&gt;2,_xlfn.IFS(ISNUMBER(SEARCH("_",D1524)),D1524,ISNUMBER(SEARCH(", ",D1524)),SUBSTITUTE(D1524,", ","_"),ISNUMBER(SEARCH("/ ",D1524)),SUBSTITUTE(D1524,"/ ","_"),ISNUMBER(SEARCH(",",D1524)),SUBSTITUTE(D1524,",","_"),ISNUMBER(SEARCH("/",D1524)),SUBSTITUTE(D1524,"/","_"),ISNUMBER(SEARCH("",D1524)),D1524),D1524))))</f>
        <v/>
      </c>
      <c r="L1524" s="1"/>
      <c r="M1524" s="1" t="str">
        <f t="shared" si="116"/>
        <v/>
      </c>
      <c r="N1524" s="94" t="str">
        <f>IF($L1524="None","",IF(ISERROR(VLOOKUP($L1524,Info!$B$4:$B$266,1,FALSE)),"",VLOOKUP($L1524,Info!$B$4:$L$266,5,FALSE)))</f>
        <v/>
      </c>
      <c r="O1524" s="94" t="str">
        <f>IF(K1524="","",IF(AND($J$12&lt;&gt;"ABC",N1524="3"),"BAC",IF(N1524="3","ABC",IF($J$12&lt;&gt;"ABC",IF($J$10="Standard",VLOOKUP(K1524,Info!$BE$4:$BF$481,2,FALSE),VLOOKUP(K1524,Info!$BI$4:$BJ$482,2,FALSE)),IF($J$10="Standard",VLOOKUP(K1524,Info!$AG$4:$AH$2994,2,FALSE),VLOOKUP(K1524,Info!$AK$4:$AL$2997,2,FALSE))))))</f>
        <v/>
      </c>
      <c r="P1524" s="94" t="str">
        <f>IF($L1524="None","",IF(ISERROR(VLOOKUP($L1524,Info!$B$4:$B$266,1,FALSE)),"",VLOOKUP($L1524,Info!$B$4:$L$266,3,FALSE)))</f>
        <v/>
      </c>
      <c r="Q1524" s="96" t="str">
        <f>IF($L1524="None","",IF(ISERROR(VLOOKUP($L1524,Info!$B$4:$B$266,1,FALSE)),"",VLOOKUP($L1524,Info!$B$4:$L$266,4,FALSE)))</f>
        <v/>
      </c>
      <c r="R1524" s="1"/>
      <c r="S1524" s="6" t="str">
        <f t="shared" si="117"/>
        <v/>
      </c>
      <c r="T1524" s="6" t="str">
        <f>IF($L1524="None","",IF(ISERROR(VLOOKUP($L1524,Info!$B$4:$B$266,1,FALSE)),"",VLOOKUP($L1524,Info!$B$4:$L$266,11,FALSE)))</f>
        <v/>
      </c>
      <c r="U1524" s="1"/>
      <c r="V1524" s="1"/>
      <c r="W1524" s="1"/>
      <c r="X1524" s="1" t="str">
        <f>IF($L1524="None","",IF(ISERROR(VLOOKUP($L1524,Info!$B$4:$B$266,1,FALSE)),"",IF(OR(W1524="Metallic Liquid Tight",W1524="Non-Metallic Liquid Tight",W1524="LSZH",W1524="Greenfield"),VLOOKUP($L1524,Info!$B$4:$L$266,7,FALSE),"N/A")))</f>
        <v/>
      </c>
      <c r="Y1524" s="1"/>
      <c r="Z1524" s="96" t="str">
        <f>IF($L1524="None","",IF(ISERROR(VLOOKUP($L1524,Info!$B$4:$B$266,1,FALSE)),"",VLOOKUP($L1524,Info!$B$4:$L$266,9,FALSE)))</f>
        <v/>
      </c>
      <c r="AA1524" s="96" t="str">
        <f>IF($L1524="None","",IF(ISERROR(VLOOKUP($L1524,Info!$B$4:$B$266,1,FALSE)),"",VLOOKUP($L1524,Info!$B$4:$L$266,8,FALSE)))</f>
        <v/>
      </c>
      <c r="AB1524" s="96" t="str">
        <f>IF($L1524="None","",IF(ISERROR(VLOOKUP($L1524,Info!$B$4:$B$266,1,FALSE)),"",VLOOKUP($L1524,Info!$B$4:$L$266,10,FALSE)))</f>
        <v/>
      </c>
      <c r="AC1524" s="1" t="str">
        <f>IF(W1524="SO Cable","Black,White",IF(O1524="","",IF(P1524="","",IF($J$12&lt;&gt;"ABC",IF(P1524&lt;="250",VLOOKUP(O1524,Info!$AZ$4:$BB$22,3,FALSE),VLOOKUP(O1524,Info!$AZ$23:$BB$39,3,FALSE)),IF(P1524&lt;="250",VLOOKUP(O1524,Info!$AO$4:$AQ$22,3,FALSE),VLOOKUP(O1524,Info!$AO$23:$AP$39,3,FALSE))))))</f>
        <v/>
      </c>
      <c r="AD1524" s="1"/>
      <c r="AE1524" s="1" t="str">
        <f>IF($L1524="None","",IF(ISERROR(VLOOKUP($L1524,Info!$B$4:$B$266,1,FALSE)),"",VLOOKUP($L1524,Info!$B$4:$L$266,4,FALSE)))</f>
        <v/>
      </c>
      <c r="AF1524" s="1" t="str">
        <f>IF($L1524="None","",IF(ISERROR(VLOOKUP($L1524,Info!$B$4:$B$266,1,FALSE)),"",VLOOKUP($L1524,Info!$B$4:$L$266,6,FALSE)))</f>
        <v/>
      </c>
      <c r="AG1524" s="1"/>
      <c r="AH1524" s="33" t="str" cm="1">
        <f t="array" ref="AH1524">IF(AND(L1524&lt;&gt;"",O1524&lt;&gt;"",R1524:S1524&lt;&gt;"",W1524:X1524&lt;&gt;"",Z1524:AA1524&lt;&gt;"",AC1524&lt;&gt;""),"Good","Bad")</f>
        <v>Bad</v>
      </c>
      <c r="AL1524" t="str" cm="1">
        <f t="array" ref="AL1524">IF(R1524&gt;0,_xlfn.IFS(COUNTIF($L$20:L1524,"&lt;&gt;")&lt;101,1,COUNTIF($L$20:L1524,"&lt;&gt;")&lt;201,2,COUNTIF($L$20:L1524,"&lt;&gt;")&lt;301,3,COUNTIF($L$20:L1524,"&lt;&gt;")&lt;401,4,COUNTIF($L$20:L1524,"&lt;&gt;")&lt;501,5,COUNTIF($L$20:L1524,"&lt;&gt;")&lt;601,6,COUNTIF($L$20:L1524,"&lt;&gt;")&lt;701,7,COUNTIF($L$20:L1524,"&lt;&gt;")&lt;801,8,COUNTIF($L$20:L1524,"&lt;&gt;")&lt;901,9,COUNTIF($L$20:L1524,"&lt;&gt;")&lt;1001,10,COUNTIF($L$20:L1524,"&lt;&gt;")&lt;1101,11,COUNTIF($L$20:L1524,"&lt;&gt;")&lt;1201,12,COUNTIF($L$20:L1524,"&lt;&gt;")&lt;1301,13,COUNTIF($L$20:L1524,"&lt;&gt;")&lt;1401,14,COUNTIF($L$20:L1524,"&lt;&gt;")&lt;1501,15,COUNTIF($L$20:L1524,"&lt;&gt;")&lt;1601,16,COUNTIF($L$20:L1524,"&lt;&gt;")&lt;1701,17,COUNTIF($L$20:L1524,"&lt;&gt;")&lt;1801,18,COUNTIF($L$20:L1524,"&lt;&gt;")&lt;1901,19,COUNTIF($L$20:L1524,"&lt;&gt;")&lt;2001,20,COUNTIF($L$20:L1524,"&lt;&gt;")&lt;2101,21,COUNTIF($L$20:L1524,"&lt;&gt;")&lt;2201,22,COUNTIF($L$20:L1524,"&lt;&gt;")&lt;2301,23,COUNTIF($L$20:L1524,"&lt;&gt;")&lt;2401,24,COUNTIF($L$20:L1524,"&lt;&gt;")&lt;2501,25,COUNTIF($L$20:L1524,"&lt;&gt;")&lt;2601,26,COUNTIF($L$20:L1524,"&lt;&gt;")&lt;2701,27,COUNTIF($L$20:L1524,"&lt;&gt;")&lt;2801,28,COUNTIF($L$20:L1524,"&lt;&gt;")&lt;2901,29,COUNTIF($L$20:L1524,"&lt;&gt;")&lt;3001,30),"")</f>
        <v/>
      </c>
      <c r="AM1524" t="str">
        <f t="shared" si="115"/>
        <v/>
      </c>
      <c r="AN1524" t="str">
        <f t="shared" si="119"/>
        <v/>
      </c>
      <c r="AP1524" t="str">
        <f t="shared" si="118"/>
        <v/>
      </c>
      <c r="AQ1524" t="str">
        <f>IF(AO1524="","",COUNTIFS(AM1524:$AM$3019,AO1524))</f>
        <v/>
      </c>
    </row>
    <row r="1525" spans="1:43" x14ac:dyDescent="0.25">
      <c r="A1525" s="6" t="str">
        <f>IF(COUNT($A$20:A1524)&lt;&gt;$B$4,IF(A1524="","",A1524+1),"")</f>
        <v/>
      </c>
      <c r="B1525" s="3"/>
      <c r="C1525" s="3"/>
      <c r="D1525" s="122"/>
      <c r="E1525" s="3"/>
      <c r="F1525" s="3"/>
      <c r="G1525" s="3"/>
      <c r="H1525" s="3"/>
      <c r="I1525" s="120"/>
      <c r="J1525" s="3"/>
      <c r="K1525" s="95" t="str" cm="1">
        <f t="array" ref="K1525">IF(OR($J$14 = "A",$J$14 = "B",$J$14 = "C"),IF(I1525="","",IF(LEN(I1525)&gt;2,_xlfn.IFS(ISNUMBER(SEARCH("_",I1525)),I1525,ISNUMBER(SEARCH(", ",I1525)),SUBSTITUTE(I1525,", ","_"),ISNUMBER(SEARCH("/ ",I1525)),SUBSTITUTE(I1525,"/ ","_"),ISNUMBER(SEARCH(",",I1525)),SUBSTITUTE(I1525,",","_"),ISNUMBER(SEARCH("/",I1525)),SUBSTITUTE(I1525,"/","_"),ISNUMBER(SEARCH("",I1525)),I1525),I1525)),IF(OR($J$14 = "J",$J$14 = "K"),"",IF(D1525="","",IF(LEN(D1525)&gt;2,_xlfn.IFS(ISNUMBER(SEARCH("_",D1525)),D1525,ISNUMBER(SEARCH(", ",D1525)),SUBSTITUTE(D1525,", ","_"),ISNUMBER(SEARCH("/ ",D1525)),SUBSTITUTE(D1525,"/ ","_"),ISNUMBER(SEARCH(",",D1525)),SUBSTITUTE(D1525,",","_"),ISNUMBER(SEARCH("/",D1525)),SUBSTITUTE(D1525,"/","_"),ISNUMBER(SEARCH("",D1525)),D1525),D1525))))</f>
        <v/>
      </c>
      <c r="L1525" s="1"/>
      <c r="M1525" s="1" t="str">
        <f t="shared" si="116"/>
        <v/>
      </c>
      <c r="N1525" s="94" t="str">
        <f>IF($L1525="None","",IF(ISERROR(VLOOKUP($L1525,Info!$B$4:$B$266,1,FALSE)),"",VLOOKUP($L1525,Info!$B$4:$L$266,5,FALSE)))</f>
        <v/>
      </c>
      <c r="O1525" s="94" t="str">
        <f>IF(K1525="","",IF(AND($J$12&lt;&gt;"ABC",N1525="3"),"BAC",IF(N1525="3","ABC",IF($J$12&lt;&gt;"ABC",IF($J$10="Standard",VLOOKUP(K1525,Info!$BE$4:$BF$481,2,FALSE),VLOOKUP(K1525,Info!$BI$4:$BJ$482,2,FALSE)),IF($J$10="Standard",VLOOKUP(K1525,Info!$AG$4:$AH$2994,2,FALSE),VLOOKUP(K1525,Info!$AK$4:$AL$2997,2,FALSE))))))</f>
        <v/>
      </c>
      <c r="P1525" s="94" t="str">
        <f>IF($L1525="None","",IF(ISERROR(VLOOKUP($L1525,Info!$B$4:$B$266,1,FALSE)),"",VLOOKUP($L1525,Info!$B$4:$L$266,3,FALSE)))</f>
        <v/>
      </c>
      <c r="Q1525" s="96" t="str">
        <f>IF($L1525="None","",IF(ISERROR(VLOOKUP($L1525,Info!$B$4:$B$266,1,FALSE)),"",VLOOKUP($L1525,Info!$B$4:$L$266,4,FALSE)))</f>
        <v/>
      </c>
      <c r="R1525" s="1"/>
      <c r="S1525" s="6" t="str">
        <f t="shared" si="117"/>
        <v/>
      </c>
      <c r="T1525" s="6" t="str">
        <f>IF($L1525="None","",IF(ISERROR(VLOOKUP($L1525,Info!$B$4:$B$266,1,FALSE)),"",VLOOKUP($L1525,Info!$B$4:$L$266,11,FALSE)))</f>
        <v/>
      </c>
      <c r="U1525" s="1"/>
      <c r="V1525" s="1"/>
      <c r="W1525" s="1"/>
      <c r="X1525" s="1" t="str">
        <f>IF($L1525="None","",IF(ISERROR(VLOOKUP($L1525,Info!$B$4:$B$266,1,FALSE)),"",IF(OR(W1525="Metallic Liquid Tight",W1525="Non-Metallic Liquid Tight",W1525="LSZH",W1525="Greenfield"),VLOOKUP($L1525,Info!$B$4:$L$266,7,FALSE),"N/A")))</f>
        <v/>
      </c>
      <c r="Y1525" s="1"/>
      <c r="Z1525" s="96" t="str">
        <f>IF($L1525="None","",IF(ISERROR(VLOOKUP($L1525,Info!$B$4:$B$266,1,FALSE)),"",VLOOKUP($L1525,Info!$B$4:$L$266,9,FALSE)))</f>
        <v/>
      </c>
      <c r="AA1525" s="96" t="str">
        <f>IF($L1525="None","",IF(ISERROR(VLOOKUP($L1525,Info!$B$4:$B$266,1,FALSE)),"",VLOOKUP($L1525,Info!$B$4:$L$266,8,FALSE)))</f>
        <v/>
      </c>
      <c r="AB1525" s="96" t="str">
        <f>IF($L1525="None","",IF(ISERROR(VLOOKUP($L1525,Info!$B$4:$B$266,1,FALSE)),"",VLOOKUP($L1525,Info!$B$4:$L$266,10,FALSE)))</f>
        <v/>
      </c>
      <c r="AC1525" s="1" t="str">
        <f>IF(W1525="SO Cable","Black,White",IF(O1525="","",IF(P1525="","",IF($J$12&lt;&gt;"ABC",IF(P1525&lt;="250",VLOOKUP(O1525,Info!$AZ$4:$BB$22,3,FALSE),VLOOKUP(O1525,Info!$AZ$23:$BB$39,3,FALSE)),IF(P1525&lt;="250",VLOOKUP(O1525,Info!$AO$4:$AQ$22,3,FALSE),VLOOKUP(O1525,Info!$AO$23:$AP$39,3,FALSE))))))</f>
        <v/>
      </c>
      <c r="AD1525" s="1"/>
      <c r="AE1525" s="1" t="str">
        <f>IF($L1525="None","",IF(ISERROR(VLOOKUP($L1525,Info!$B$4:$B$266,1,FALSE)),"",VLOOKUP($L1525,Info!$B$4:$L$266,4,FALSE)))</f>
        <v/>
      </c>
      <c r="AF1525" s="1" t="str">
        <f>IF($L1525="None","",IF(ISERROR(VLOOKUP($L1525,Info!$B$4:$B$266,1,FALSE)),"",VLOOKUP($L1525,Info!$B$4:$L$266,6,FALSE)))</f>
        <v/>
      </c>
      <c r="AG1525" s="1"/>
      <c r="AH1525" s="33" t="str" cm="1">
        <f t="array" ref="AH1525">IF(AND(L1525&lt;&gt;"",O1525&lt;&gt;"",R1525:S1525&lt;&gt;"",W1525:X1525&lt;&gt;"",Z1525:AA1525&lt;&gt;"",AC1525&lt;&gt;""),"Good","Bad")</f>
        <v>Bad</v>
      </c>
      <c r="AL1525" t="str" cm="1">
        <f t="array" ref="AL1525">IF(R1525&gt;0,_xlfn.IFS(COUNTIF($L$20:L1525,"&lt;&gt;")&lt;101,1,COUNTIF($L$20:L1525,"&lt;&gt;")&lt;201,2,COUNTIF($L$20:L1525,"&lt;&gt;")&lt;301,3,COUNTIF($L$20:L1525,"&lt;&gt;")&lt;401,4,COUNTIF($L$20:L1525,"&lt;&gt;")&lt;501,5,COUNTIF($L$20:L1525,"&lt;&gt;")&lt;601,6,COUNTIF($L$20:L1525,"&lt;&gt;")&lt;701,7,COUNTIF($L$20:L1525,"&lt;&gt;")&lt;801,8,COUNTIF($L$20:L1525,"&lt;&gt;")&lt;901,9,COUNTIF($L$20:L1525,"&lt;&gt;")&lt;1001,10,COUNTIF($L$20:L1525,"&lt;&gt;")&lt;1101,11,COUNTIF($L$20:L1525,"&lt;&gt;")&lt;1201,12,COUNTIF($L$20:L1525,"&lt;&gt;")&lt;1301,13,COUNTIF($L$20:L1525,"&lt;&gt;")&lt;1401,14,COUNTIF($L$20:L1525,"&lt;&gt;")&lt;1501,15,COUNTIF($L$20:L1525,"&lt;&gt;")&lt;1601,16,COUNTIF($L$20:L1525,"&lt;&gt;")&lt;1701,17,COUNTIF($L$20:L1525,"&lt;&gt;")&lt;1801,18,COUNTIF($L$20:L1525,"&lt;&gt;")&lt;1901,19,COUNTIF($L$20:L1525,"&lt;&gt;")&lt;2001,20,COUNTIF($L$20:L1525,"&lt;&gt;")&lt;2101,21,COUNTIF($L$20:L1525,"&lt;&gt;")&lt;2201,22,COUNTIF($L$20:L1525,"&lt;&gt;")&lt;2301,23,COUNTIF($L$20:L1525,"&lt;&gt;")&lt;2401,24,COUNTIF($L$20:L1525,"&lt;&gt;")&lt;2501,25,COUNTIF($L$20:L1525,"&lt;&gt;")&lt;2601,26,COUNTIF($L$20:L1525,"&lt;&gt;")&lt;2701,27,COUNTIF($L$20:L1525,"&lt;&gt;")&lt;2801,28,COUNTIF($L$20:L1525,"&lt;&gt;")&lt;2901,29,COUNTIF($L$20:L1525,"&lt;&gt;")&lt;3001,30),"")</f>
        <v/>
      </c>
      <c r="AM1525" t="str">
        <f t="shared" si="115"/>
        <v/>
      </c>
      <c r="AN1525" t="str">
        <f t="shared" si="119"/>
        <v/>
      </c>
      <c r="AP1525" t="str">
        <f t="shared" si="118"/>
        <v/>
      </c>
      <c r="AQ1525" t="str">
        <f>IF(AO1525="","",COUNTIFS(AM1525:$AM$3019,AO1525))</f>
        <v/>
      </c>
    </row>
    <row r="1526" spans="1:43" x14ac:dyDescent="0.25">
      <c r="A1526" s="6" t="str">
        <f>IF(COUNT($A$20:A1525)&lt;&gt;$B$4,IF(A1525="","",A1525+1),"")</f>
        <v/>
      </c>
      <c r="B1526" s="3"/>
      <c r="C1526" s="3"/>
      <c r="D1526" s="122"/>
      <c r="E1526" s="3"/>
      <c r="F1526" s="3"/>
      <c r="G1526" s="3"/>
      <c r="H1526" s="3"/>
      <c r="I1526" s="120"/>
      <c r="J1526" s="3"/>
      <c r="K1526" s="95" t="str" cm="1">
        <f t="array" ref="K1526">IF(OR($J$14 = "A",$J$14 = "B",$J$14 = "C"),IF(I1526="","",IF(LEN(I1526)&gt;2,_xlfn.IFS(ISNUMBER(SEARCH("_",I1526)),I1526,ISNUMBER(SEARCH(", ",I1526)),SUBSTITUTE(I1526,", ","_"),ISNUMBER(SEARCH("/ ",I1526)),SUBSTITUTE(I1526,"/ ","_"),ISNUMBER(SEARCH(",",I1526)),SUBSTITUTE(I1526,",","_"),ISNUMBER(SEARCH("/",I1526)),SUBSTITUTE(I1526,"/","_"),ISNUMBER(SEARCH("",I1526)),I1526),I1526)),IF(OR($J$14 = "J",$J$14 = "K"),"",IF(D1526="","",IF(LEN(D1526)&gt;2,_xlfn.IFS(ISNUMBER(SEARCH("_",D1526)),D1526,ISNUMBER(SEARCH(", ",D1526)),SUBSTITUTE(D1526,", ","_"),ISNUMBER(SEARCH("/ ",D1526)),SUBSTITUTE(D1526,"/ ","_"),ISNUMBER(SEARCH(",",D1526)),SUBSTITUTE(D1526,",","_"),ISNUMBER(SEARCH("/",D1526)),SUBSTITUTE(D1526,"/","_"),ISNUMBER(SEARCH("",D1526)),D1526),D1526))))</f>
        <v/>
      </c>
      <c r="L1526" s="1"/>
      <c r="M1526" s="1" t="str">
        <f t="shared" si="116"/>
        <v/>
      </c>
      <c r="N1526" s="94" t="str">
        <f>IF($L1526="None","",IF(ISERROR(VLOOKUP($L1526,Info!$B$4:$B$266,1,FALSE)),"",VLOOKUP($L1526,Info!$B$4:$L$266,5,FALSE)))</f>
        <v/>
      </c>
      <c r="O1526" s="94" t="str">
        <f>IF(K1526="","",IF(AND($J$12&lt;&gt;"ABC",N1526="3"),"BAC",IF(N1526="3","ABC",IF($J$12&lt;&gt;"ABC",IF($J$10="Standard",VLOOKUP(K1526,Info!$BE$4:$BF$481,2,FALSE),VLOOKUP(K1526,Info!$BI$4:$BJ$482,2,FALSE)),IF($J$10="Standard",VLOOKUP(K1526,Info!$AG$4:$AH$2994,2,FALSE),VLOOKUP(K1526,Info!$AK$4:$AL$2997,2,FALSE))))))</f>
        <v/>
      </c>
      <c r="P1526" s="94" t="str">
        <f>IF($L1526="None","",IF(ISERROR(VLOOKUP($L1526,Info!$B$4:$B$266,1,FALSE)),"",VLOOKUP($L1526,Info!$B$4:$L$266,3,FALSE)))</f>
        <v/>
      </c>
      <c r="Q1526" s="96" t="str">
        <f>IF($L1526="None","",IF(ISERROR(VLOOKUP($L1526,Info!$B$4:$B$266,1,FALSE)),"",VLOOKUP($L1526,Info!$B$4:$L$266,4,FALSE)))</f>
        <v/>
      </c>
      <c r="R1526" s="1"/>
      <c r="S1526" s="6" t="str">
        <f t="shared" si="117"/>
        <v/>
      </c>
      <c r="T1526" s="6" t="str">
        <f>IF($L1526="None","",IF(ISERROR(VLOOKUP($L1526,Info!$B$4:$B$266,1,FALSE)),"",VLOOKUP($L1526,Info!$B$4:$L$266,11,FALSE)))</f>
        <v/>
      </c>
      <c r="U1526" s="1"/>
      <c r="V1526" s="1"/>
      <c r="W1526" s="1"/>
      <c r="X1526" s="1" t="str">
        <f>IF($L1526="None","",IF(ISERROR(VLOOKUP($L1526,Info!$B$4:$B$266,1,FALSE)),"",IF(OR(W1526="Metallic Liquid Tight",W1526="Non-Metallic Liquid Tight",W1526="LSZH",W1526="Greenfield"),VLOOKUP($L1526,Info!$B$4:$L$266,7,FALSE),"N/A")))</f>
        <v/>
      </c>
      <c r="Y1526" s="1"/>
      <c r="Z1526" s="96" t="str">
        <f>IF($L1526="None","",IF(ISERROR(VLOOKUP($L1526,Info!$B$4:$B$266,1,FALSE)),"",VLOOKUP($L1526,Info!$B$4:$L$266,9,FALSE)))</f>
        <v/>
      </c>
      <c r="AA1526" s="96" t="str">
        <f>IF($L1526="None","",IF(ISERROR(VLOOKUP($L1526,Info!$B$4:$B$266,1,FALSE)),"",VLOOKUP($L1526,Info!$B$4:$L$266,8,FALSE)))</f>
        <v/>
      </c>
      <c r="AB1526" s="96" t="str">
        <f>IF($L1526="None","",IF(ISERROR(VLOOKUP($L1526,Info!$B$4:$B$266,1,FALSE)),"",VLOOKUP($L1526,Info!$B$4:$L$266,10,FALSE)))</f>
        <v/>
      </c>
      <c r="AC1526" s="1" t="str">
        <f>IF(W1526="SO Cable","Black,White",IF(O1526="","",IF(P1526="","",IF($J$12&lt;&gt;"ABC",IF(P1526&lt;="250",VLOOKUP(O1526,Info!$AZ$4:$BB$22,3,FALSE),VLOOKUP(O1526,Info!$AZ$23:$BB$39,3,FALSE)),IF(P1526&lt;="250",VLOOKUP(O1526,Info!$AO$4:$AQ$22,3,FALSE),VLOOKUP(O1526,Info!$AO$23:$AP$39,3,FALSE))))))</f>
        <v/>
      </c>
      <c r="AD1526" s="1"/>
      <c r="AE1526" s="1" t="str">
        <f>IF($L1526="None","",IF(ISERROR(VLOOKUP($L1526,Info!$B$4:$B$266,1,FALSE)),"",VLOOKUP($L1526,Info!$B$4:$L$266,4,FALSE)))</f>
        <v/>
      </c>
      <c r="AF1526" s="1" t="str">
        <f>IF($L1526="None","",IF(ISERROR(VLOOKUP($L1526,Info!$B$4:$B$266,1,FALSE)),"",VLOOKUP($L1526,Info!$B$4:$L$266,6,FALSE)))</f>
        <v/>
      </c>
      <c r="AG1526" s="1"/>
      <c r="AH1526" s="33" t="str" cm="1">
        <f t="array" ref="AH1526">IF(AND(L1526&lt;&gt;"",O1526&lt;&gt;"",R1526:S1526&lt;&gt;"",W1526:X1526&lt;&gt;"",Z1526:AA1526&lt;&gt;"",AC1526&lt;&gt;""),"Good","Bad")</f>
        <v>Bad</v>
      </c>
      <c r="AL1526" t="str" cm="1">
        <f t="array" ref="AL1526">IF(R1526&gt;0,_xlfn.IFS(COUNTIF($L$20:L1526,"&lt;&gt;")&lt;101,1,COUNTIF($L$20:L1526,"&lt;&gt;")&lt;201,2,COUNTIF($L$20:L1526,"&lt;&gt;")&lt;301,3,COUNTIF($L$20:L1526,"&lt;&gt;")&lt;401,4,COUNTIF($L$20:L1526,"&lt;&gt;")&lt;501,5,COUNTIF($L$20:L1526,"&lt;&gt;")&lt;601,6,COUNTIF($L$20:L1526,"&lt;&gt;")&lt;701,7,COUNTIF($L$20:L1526,"&lt;&gt;")&lt;801,8,COUNTIF($L$20:L1526,"&lt;&gt;")&lt;901,9,COUNTIF($L$20:L1526,"&lt;&gt;")&lt;1001,10,COUNTIF($L$20:L1526,"&lt;&gt;")&lt;1101,11,COUNTIF($L$20:L1526,"&lt;&gt;")&lt;1201,12,COUNTIF($L$20:L1526,"&lt;&gt;")&lt;1301,13,COUNTIF($L$20:L1526,"&lt;&gt;")&lt;1401,14,COUNTIF($L$20:L1526,"&lt;&gt;")&lt;1501,15,COUNTIF($L$20:L1526,"&lt;&gt;")&lt;1601,16,COUNTIF($L$20:L1526,"&lt;&gt;")&lt;1701,17,COUNTIF($L$20:L1526,"&lt;&gt;")&lt;1801,18,COUNTIF($L$20:L1526,"&lt;&gt;")&lt;1901,19,COUNTIF($L$20:L1526,"&lt;&gt;")&lt;2001,20,COUNTIF($L$20:L1526,"&lt;&gt;")&lt;2101,21,COUNTIF($L$20:L1526,"&lt;&gt;")&lt;2201,22,COUNTIF($L$20:L1526,"&lt;&gt;")&lt;2301,23,COUNTIF($L$20:L1526,"&lt;&gt;")&lt;2401,24,COUNTIF($L$20:L1526,"&lt;&gt;")&lt;2501,25,COUNTIF($L$20:L1526,"&lt;&gt;")&lt;2601,26,COUNTIF($L$20:L1526,"&lt;&gt;")&lt;2701,27,COUNTIF($L$20:L1526,"&lt;&gt;")&lt;2801,28,COUNTIF($L$20:L1526,"&lt;&gt;")&lt;2901,29,COUNTIF($L$20:L1526,"&lt;&gt;")&lt;3001,30),"")</f>
        <v/>
      </c>
      <c r="AM1526" t="str">
        <f t="shared" si="115"/>
        <v/>
      </c>
      <c r="AN1526" t="str">
        <f t="shared" si="119"/>
        <v/>
      </c>
      <c r="AP1526" t="str">
        <f t="shared" si="118"/>
        <v/>
      </c>
      <c r="AQ1526" t="str">
        <f>IF(AO1526="","",COUNTIFS(AM1526:$AM$3019,AO1526))</f>
        <v/>
      </c>
    </row>
    <row r="1527" spans="1:43" x14ac:dyDescent="0.25">
      <c r="A1527" s="6" t="str">
        <f>IF(COUNT($A$20:A1526)&lt;&gt;$B$4,IF(A1526="","",A1526+1),"")</f>
        <v/>
      </c>
      <c r="B1527" s="3"/>
      <c r="C1527" s="3"/>
      <c r="D1527" s="122"/>
      <c r="E1527" s="3"/>
      <c r="F1527" s="3"/>
      <c r="G1527" s="3"/>
      <c r="H1527" s="3"/>
      <c r="I1527" s="120"/>
      <c r="J1527" s="3"/>
      <c r="K1527" s="95" t="str" cm="1">
        <f t="array" ref="K1527">IF(OR($J$14 = "A",$J$14 = "B",$J$14 = "C"),IF(I1527="","",IF(LEN(I1527)&gt;2,_xlfn.IFS(ISNUMBER(SEARCH("_",I1527)),I1527,ISNUMBER(SEARCH(", ",I1527)),SUBSTITUTE(I1527,", ","_"),ISNUMBER(SEARCH("/ ",I1527)),SUBSTITUTE(I1527,"/ ","_"),ISNUMBER(SEARCH(",",I1527)),SUBSTITUTE(I1527,",","_"),ISNUMBER(SEARCH("/",I1527)),SUBSTITUTE(I1527,"/","_"),ISNUMBER(SEARCH("",I1527)),I1527),I1527)),IF(OR($J$14 = "J",$J$14 = "K"),"",IF(D1527="","",IF(LEN(D1527)&gt;2,_xlfn.IFS(ISNUMBER(SEARCH("_",D1527)),D1527,ISNUMBER(SEARCH(", ",D1527)),SUBSTITUTE(D1527,", ","_"),ISNUMBER(SEARCH("/ ",D1527)),SUBSTITUTE(D1527,"/ ","_"),ISNUMBER(SEARCH(",",D1527)),SUBSTITUTE(D1527,",","_"),ISNUMBER(SEARCH("/",D1527)),SUBSTITUTE(D1527,"/","_"),ISNUMBER(SEARCH("",D1527)),D1527),D1527))))</f>
        <v/>
      </c>
      <c r="L1527" s="1"/>
      <c r="M1527" s="1" t="str">
        <f t="shared" si="116"/>
        <v/>
      </c>
      <c r="N1527" s="94" t="str">
        <f>IF($L1527="None","",IF(ISERROR(VLOOKUP($L1527,Info!$B$4:$B$266,1,FALSE)),"",VLOOKUP($L1527,Info!$B$4:$L$266,5,FALSE)))</f>
        <v/>
      </c>
      <c r="O1527" s="94" t="str">
        <f>IF(K1527="","",IF(AND($J$12&lt;&gt;"ABC",N1527="3"),"BAC",IF(N1527="3","ABC",IF($J$12&lt;&gt;"ABC",IF($J$10="Standard",VLOOKUP(K1527,Info!$BE$4:$BF$481,2,FALSE),VLOOKUP(K1527,Info!$BI$4:$BJ$482,2,FALSE)),IF($J$10="Standard",VLOOKUP(K1527,Info!$AG$4:$AH$2994,2,FALSE),VLOOKUP(K1527,Info!$AK$4:$AL$2997,2,FALSE))))))</f>
        <v/>
      </c>
      <c r="P1527" s="94" t="str">
        <f>IF($L1527="None","",IF(ISERROR(VLOOKUP($L1527,Info!$B$4:$B$266,1,FALSE)),"",VLOOKUP($L1527,Info!$B$4:$L$266,3,FALSE)))</f>
        <v/>
      </c>
      <c r="Q1527" s="96" t="str">
        <f>IF($L1527="None","",IF(ISERROR(VLOOKUP($L1527,Info!$B$4:$B$266,1,FALSE)),"",VLOOKUP($L1527,Info!$B$4:$L$266,4,FALSE)))</f>
        <v/>
      </c>
      <c r="R1527" s="1"/>
      <c r="S1527" s="6" t="str">
        <f t="shared" si="117"/>
        <v/>
      </c>
      <c r="T1527" s="6" t="str">
        <f>IF($L1527="None","",IF(ISERROR(VLOOKUP($L1527,Info!$B$4:$B$266,1,FALSE)),"",VLOOKUP($L1527,Info!$B$4:$L$266,11,FALSE)))</f>
        <v/>
      </c>
      <c r="U1527" s="1"/>
      <c r="V1527" s="1"/>
      <c r="W1527" s="1"/>
      <c r="X1527" s="1" t="str">
        <f>IF($L1527="None","",IF(ISERROR(VLOOKUP($L1527,Info!$B$4:$B$266,1,FALSE)),"",IF(OR(W1527="Metallic Liquid Tight",W1527="Non-Metallic Liquid Tight",W1527="LSZH",W1527="Greenfield"),VLOOKUP($L1527,Info!$B$4:$L$266,7,FALSE),"N/A")))</f>
        <v/>
      </c>
      <c r="Y1527" s="1"/>
      <c r="Z1527" s="96" t="str">
        <f>IF($L1527="None","",IF(ISERROR(VLOOKUP($L1527,Info!$B$4:$B$266,1,FALSE)),"",VLOOKUP($L1527,Info!$B$4:$L$266,9,FALSE)))</f>
        <v/>
      </c>
      <c r="AA1527" s="96" t="str">
        <f>IF($L1527="None","",IF(ISERROR(VLOOKUP($L1527,Info!$B$4:$B$266,1,FALSE)),"",VLOOKUP($L1527,Info!$B$4:$L$266,8,FALSE)))</f>
        <v/>
      </c>
      <c r="AB1527" s="96" t="str">
        <f>IF($L1527="None","",IF(ISERROR(VLOOKUP($L1527,Info!$B$4:$B$266,1,FALSE)),"",VLOOKUP($L1527,Info!$B$4:$L$266,10,FALSE)))</f>
        <v/>
      </c>
      <c r="AC1527" s="1" t="str">
        <f>IF(W1527="SO Cable","Black,White",IF(O1527="","",IF(P1527="","",IF($J$12&lt;&gt;"ABC",IF(P1527&lt;="250",VLOOKUP(O1527,Info!$AZ$4:$BB$22,3,FALSE),VLOOKUP(O1527,Info!$AZ$23:$BB$39,3,FALSE)),IF(P1527&lt;="250",VLOOKUP(O1527,Info!$AO$4:$AQ$22,3,FALSE),VLOOKUP(O1527,Info!$AO$23:$AP$39,3,FALSE))))))</f>
        <v/>
      </c>
      <c r="AD1527" s="1"/>
      <c r="AE1527" s="1" t="str">
        <f>IF($L1527="None","",IF(ISERROR(VLOOKUP($L1527,Info!$B$4:$B$266,1,FALSE)),"",VLOOKUP($L1527,Info!$B$4:$L$266,4,FALSE)))</f>
        <v/>
      </c>
      <c r="AF1527" s="1" t="str">
        <f>IF($L1527="None","",IF(ISERROR(VLOOKUP($L1527,Info!$B$4:$B$266,1,FALSE)),"",VLOOKUP($L1527,Info!$B$4:$L$266,6,FALSE)))</f>
        <v/>
      </c>
      <c r="AG1527" s="1"/>
      <c r="AH1527" s="33" t="str" cm="1">
        <f t="array" ref="AH1527">IF(AND(L1527&lt;&gt;"",O1527&lt;&gt;"",R1527:S1527&lt;&gt;"",W1527:X1527&lt;&gt;"",Z1527:AA1527&lt;&gt;"",AC1527&lt;&gt;""),"Good","Bad")</f>
        <v>Bad</v>
      </c>
      <c r="AL1527" t="str" cm="1">
        <f t="array" ref="AL1527">IF(R1527&gt;0,_xlfn.IFS(COUNTIF($L$20:L1527,"&lt;&gt;")&lt;101,1,COUNTIF($L$20:L1527,"&lt;&gt;")&lt;201,2,COUNTIF($L$20:L1527,"&lt;&gt;")&lt;301,3,COUNTIF($L$20:L1527,"&lt;&gt;")&lt;401,4,COUNTIF($L$20:L1527,"&lt;&gt;")&lt;501,5,COUNTIF($L$20:L1527,"&lt;&gt;")&lt;601,6,COUNTIF($L$20:L1527,"&lt;&gt;")&lt;701,7,COUNTIF($L$20:L1527,"&lt;&gt;")&lt;801,8,COUNTIF($L$20:L1527,"&lt;&gt;")&lt;901,9,COUNTIF($L$20:L1527,"&lt;&gt;")&lt;1001,10,COUNTIF($L$20:L1527,"&lt;&gt;")&lt;1101,11,COUNTIF($L$20:L1527,"&lt;&gt;")&lt;1201,12,COUNTIF($L$20:L1527,"&lt;&gt;")&lt;1301,13,COUNTIF($L$20:L1527,"&lt;&gt;")&lt;1401,14,COUNTIF($L$20:L1527,"&lt;&gt;")&lt;1501,15,COUNTIF($L$20:L1527,"&lt;&gt;")&lt;1601,16,COUNTIF($L$20:L1527,"&lt;&gt;")&lt;1701,17,COUNTIF($L$20:L1527,"&lt;&gt;")&lt;1801,18,COUNTIF($L$20:L1527,"&lt;&gt;")&lt;1901,19,COUNTIF($L$20:L1527,"&lt;&gt;")&lt;2001,20,COUNTIF($L$20:L1527,"&lt;&gt;")&lt;2101,21,COUNTIF($L$20:L1527,"&lt;&gt;")&lt;2201,22,COUNTIF($L$20:L1527,"&lt;&gt;")&lt;2301,23,COUNTIF($L$20:L1527,"&lt;&gt;")&lt;2401,24,COUNTIF($L$20:L1527,"&lt;&gt;")&lt;2501,25,COUNTIF($L$20:L1527,"&lt;&gt;")&lt;2601,26,COUNTIF($L$20:L1527,"&lt;&gt;")&lt;2701,27,COUNTIF($L$20:L1527,"&lt;&gt;")&lt;2801,28,COUNTIF($L$20:L1527,"&lt;&gt;")&lt;2901,29,COUNTIF($L$20:L1527,"&lt;&gt;")&lt;3001,30),"")</f>
        <v/>
      </c>
      <c r="AM1527" t="str">
        <f t="shared" si="115"/>
        <v/>
      </c>
      <c r="AN1527" t="str">
        <f t="shared" si="119"/>
        <v/>
      </c>
      <c r="AP1527" t="str">
        <f t="shared" si="118"/>
        <v/>
      </c>
      <c r="AQ1527" t="str">
        <f>IF(AO1527="","",COUNTIFS(AM1527:$AM$3019,AO1527))</f>
        <v/>
      </c>
    </row>
    <row r="1528" spans="1:43" x14ac:dyDescent="0.25">
      <c r="A1528" s="6" t="str">
        <f>IF(COUNT($A$20:A1527)&lt;&gt;$B$4,IF(A1527="","",A1527+1),"")</f>
        <v/>
      </c>
      <c r="B1528" s="3"/>
      <c r="C1528" s="3"/>
      <c r="D1528" s="122"/>
      <c r="E1528" s="3"/>
      <c r="F1528" s="3"/>
      <c r="G1528" s="3"/>
      <c r="H1528" s="3"/>
      <c r="I1528" s="120"/>
      <c r="J1528" s="3"/>
      <c r="K1528" s="95" t="str" cm="1">
        <f t="array" ref="K1528">IF(OR($J$14 = "A",$J$14 = "B",$J$14 = "C"),IF(I1528="","",IF(LEN(I1528)&gt;2,_xlfn.IFS(ISNUMBER(SEARCH("_",I1528)),I1528,ISNUMBER(SEARCH(", ",I1528)),SUBSTITUTE(I1528,", ","_"),ISNUMBER(SEARCH("/ ",I1528)),SUBSTITUTE(I1528,"/ ","_"),ISNUMBER(SEARCH(",",I1528)),SUBSTITUTE(I1528,",","_"),ISNUMBER(SEARCH("/",I1528)),SUBSTITUTE(I1528,"/","_"),ISNUMBER(SEARCH("",I1528)),I1528),I1528)),IF(OR($J$14 = "J",$J$14 = "K"),"",IF(D1528="","",IF(LEN(D1528)&gt;2,_xlfn.IFS(ISNUMBER(SEARCH("_",D1528)),D1528,ISNUMBER(SEARCH(", ",D1528)),SUBSTITUTE(D1528,", ","_"),ISNUMBER(SEARCH("/ ",D1528)),SUBSTITUTE(D1528,"/ ","_"),ISNUMBER(SEARCH(",",D1528)),SUBSTITUTE(D1528,",","_"),ISNUMBER(SEARCH("/",D1528)),SUBSTITUTE(D1528,"/","_"),ISNUMBER(SEARCH("",D1528)),D1528),D1528))))</f>
        <v/>
      </c>
      <c r="L1528" s="1"/>
      <c r="M1528" s="1" t="str">
        <f t="shared" si="116"/>
        <v/>
      </c>
      <c r="N1528" s="94" t="str">
        <f>IF($L1528="None","",IF(ISERROR(VLOOKUP($L1528,Info!$B$4:$B$266,1,FALSE)),"",VLOOKUP($L1528,Info!$B$4:$L$266,5,FALSE)))</f>
        <v/>
      </c>
      <c r="O1528" s="94" t="str">
        <f>IF(K1528="","",IF(AND($J$12&lt;&gt;"ABC",N1528="3"),"BAC",IF(N1528="3","ABC",IF($J$12&lt;&gt;"ABC",IF($J$10="Standard",VLOOKUP(K1528,Info!$BE$4:$BF$481,2,FALSE),VLOOKUP(K1528,Info!$BI$4:$BJ$482,2,FALSE)),IF($J$10="Standard",VLOOKUP(K1528,Info!$AG$4:$AH$2994,2,FALSE),VLOOKUP(K1528,Info!$AK$4:$AL$2997,2,FALSE))))))</f>
        <v/>
      </c>
      <c r="P1528" s="94" t="str">
        <f>IF($L1528="None","",IF(ISERROR(VLOOKUP($L1528,Info!$B$4:$B$266,1,FALSE)),"",VLOOKUP($L1528,Info!$B$4:$L$266,3,FALSE)))</f>
        <v/>
      </c>
      <c r="Q1528" s="96" t="str">
        <f>IF($L1528="None","",IF(ISERROR(VLOOKUP($L1528,Info!$B$4:$B$266,1,FALSE)),"",VLOOKUP($L1528,Info!$B$4:$L$266,4,FALSE)))</f>
        <v/>
      </c>
      <c r="R1528" s="1"/>
      <c r="S1528" s="6" t="str">
        <f t="shared" si="117"/>
        <v/>
      </c>
      <c r="T1528" s="6" t="str">
        <f>IF($L1528="None","",IF(ISERROR(VLOOKUP($L1528,Info!$B$4:$B$266,1,FALSE)),"",VLOOKUP($L1528,Info!$B$4:$L$266,11,FALSE)))</f>
        <v/>
      </c>
      <c r="U1528" s="1"/>
      <c r="V1528" s="1"/>
      <c r="W1528" s="1"/>
      <c r="X1528" s="1" t="str">
        <f>IF($L1528="None","",IF(ISERROR(VLOOKUP($L1528,Info!$B$4:$B$266,1,FALSE)),"",IF(OR(W1528="Metallic Liquid Tight",W1528="Non-Metallic Liquid Tight",W1528="LSZH",W1528="Greenfield"),VLOOKUP($L1528,Info!$B$4:$L$266,7,FALSE),"N/A")))</f>
        <v/>
      </c>
      <c r="Y1528" s="1"/>
      <c r="Z1528" s="96" t="str">
        <f>IF($L1528="None","",IF(ISERROR(VLOOKUP($L1528,Info!$B$4:$B$266,1,FALSE)),"",VLOOKUP($L1528,Info!$B$4:$L$266,9,FALSE)))</f>
        <v/>
      </c>
      <c r="AA1528" s="96" t="str">
        <f>IF($L1528="None","",IF(ISERROR(VLOOKUP($L1528,Info!$B$4:$B$266,1,FALSE)),"",VLOOKUP($L1528,Info!$B$4:$L$266,8,FALSE)))</f>
        <v/>
      </c>
      <c r="AB1528" s="96" t="str">
        <f>IF($L1528="None","",IF(ISERROR(VLOOKUP($L1528,Info!$B$4:$B$266,1,FALSE)),"",VLOOKUP($L1528,Info!$B$4:$L$266,10,FALSE)))</f>
        <v/>
      </c>
      <c r="AC1528" s="1" t="str">
        <f>IF(W1528="SO Cable","Black,White",IF(O1528="","",IF(P1528="","",IF($J$12&lt;&gt;"ABC",IF(P1528&lt;="250",VLOOKUP(O1528,Info!$AZ$4:$BB$22,3,FALSE),VLOOKUP(O1528,Info!$AZ$23:$BB$39,3,FALSE)),IF(P1528&lt;="250",VLOOKUP(O1528,Info!$AO$4:$AQ$22,3,FALSE),VLOOKUP(O1528,Info!$AO$23:$AP$39,3,FALSE))))))</f>
        <v/>
      </c>
      <c r="AD1528" s="1"/>
      <c r="AE1528" s="1" t="str">
        <f>IF($L1528="None","",IF(ISERROR(VLOOKUP($L1528,Info!$B$4:$B$266,1,FALSE)),"",VLOOKUP($L1528,Info!$B$4:$L$266,4,FALSE)))</f>
        <v/>
      </c>
      <c r="AF1528" s="1" t="str">
        <f>IF($L1528="None","",IF(ISERROR(VLOOKUP($L1528,Info!$B$4:$B$266,1,FALSE)),"",VLOOKUP($L1528,Info!$B$4:$L$266,6,FALSE)))</f>
        <v/>
      </c>
      <c r="AG1528" s="1"/>
      <c r="AH1528" s="33" t="str" cm="1">
        <f t="array" ref="AH1528">IF(AND(L1528&lt;&gt;"",O1528&lt;&gt;"",R1528:S1528&lt;&gt;"",W1528:X1528&lt;&gt;"",Z1528:AA1528&lt;&gt;"",AC1528&lt;&gt;""),"Good","Bad")</f>
        <v>Bad</v>
      </c>
      <c r="AL1528" t="str" cm="1">
        <f t="array" ref="AL1528">IF(R1528&gt;0,_xlfn.IFS(COUNTIF($L$20:L1528,"&lt;&gt;")&lt;101,1,COUNTIF($L$20:L1528,"&lt;&gt;")&lt;201,2,COUNTIF($L$20:L1528,"&lt;&gt;")&lt;301,3,COUNTIF($L$20:L1528,"&lt;&gt;")&lt;401,4,COUNTIF($L$20:L1528,"&lt;&gt;")&lt;501,5,COUNTIF($L$20:L1528,"&lt;&gt;")&lt;601,6,COUNTIF($L$20:L1528,"&lt;&gt;")&lt;701,7,COUNTIF($L$20:L1528,"&lt;&gt;")&lt;801,8,COUNTIF($L$20:L1528,"&lt;&gt;")&lt;901,9,COUNTIF($L$20:L1528,"&lt;&gt;")&lt;1001,10,COUNTIF($L$20:L1528,"&lt;&gt;")&lt;1101,11,COUNTIF($L$20:L1528,"&lt;&gt;")&lt;1201,12,COUNTIF($L$20:L1528,"&lt;&gt;")&lt;1301,13,COUNTIF($L$20:L1528,"&lt;&gt;")&lt;1401,14,COUNTIF($L$20:L1528,"&lt;&gt;")&lt;1501,15,COUNTIF($L$20:L1528,"&lt;&gt;")&lt;1601,16,COUNTIF($L$20:L1528,"&lt;&gt;")&lt;1701,17,COUNTIF($L$20:L1528,"&lt;&gt;")&lt;1801,18,COUNTIF($L$20:L1528,"&lt;&gt;")&lt;1901,19,COUNTIF($L$20:L1528,"&lt;&gt;")&lt;2001,20,COUNTIF($L$20:L1528,"&lt;&gt;")&lt;2101,21,COUNTIF($L$20:L1528,"&lt;&gt;")&lt;2201,22,COUNTIF($L$20:L1528,"&lt;&gt;")&lt;2301,23,COUNTIF($L$20:L1528,"&lt;&gt;")&lt;2401,24,COUNTIF($L$20:L1528,"&lt;&gt;")&lt;2501,25,COUNTIF($L$20:L1528,"&lt;&gt;")&lt;2601,26,COUNTIF($L$20:L1528,"&lt;&gt;")&lt;2701,27,COUNTIF($L$20:L1528,"&lt;&gt;")&lt;2801,28,COUNTIF($L$20:L1528,"&lt;&gt;")&lt;2901,29,COUNTIF($L$20:L1528,"&lt;&gt;")&lt;3001,30),"")</f>
        <v/>
      </c>
      <c r="AM1528" t="str">
        <f t="shared" si="115"/>
        <v/>
      </c>
      <c r="AN1528" t="str">
        <f t="shared" si="119"/>
        <v/>
      </c>
      <c r="AP1528" t="str">
        <f t="shared" si="118"/>
        <v/>
      </c>
      <c r="AQ1528" t="str">
        <f>IF(AO1528="","",COUNTIFS(AM1528:$AM$3019,AO1528))</f>
        <v/>
      </c>
    </row>
    <row r="1529" spans="1:43" x14ac:dyDescent="0.25">
      <c r="A1529" s="6" t="str">
        <f>IF(COUNT($A$20:A1528)&lt;&gt;$B$4,IF(A1528="","",A1528+1),"")</f>
        <v/>
      </c>
      <c r="B1529" s="3"/>
      <c r="C1529" s="3"/>
      <c r="D1529" s="122"/>
      <c r="E1529" s="3"/>
      <c r="F1529" s="3"/>
      <c r="G1529" s="3"/>
      <c r="H1529" s="3"/>
      <c r="I1529" s="120"/>
      <c r="J1529" s="3"/>
      <c r="K1529" s="95" t="str" cm="1">
        <f t="array" ref="K1529">IF(OR($J$14 = "A",$J$14 = "B",$J$14 = "C"),IF(I1529="","",IF(LEN(I1529)&gt;2,_xlfn.IFS(ISNUMBER(SEARCH("_",I1529)),I1529,ISNUMBER(SEARCH(", ",I1529)),SUBSTITUTE(I1529,", ","_"),ISNUMBER(SEARCH("/ ",I1529)),SUBSTITUTE(I1529,"/ ","_"),ISNUMBER(SEARCH(",",I1529)),SUBSTITUTE(I1529,",","_"),ISNUMBER(SEARCH("/",I1529)),SUBSTITUTE(I1529,"/","_"),ISNUMBER(SEARCH("",I1529)),I1529),I1529)),IF(OR($J$14 = "J",$J$14 = "K"),"",IF(D1529="","",IF(LEN(D1529)&gt;2,_xlfn.IFS(ISNUMBER(SEARCH("_",D1529)),D1529,ISNUMBER(SEARCH(", ",D1529)),SUBSTITUTE(D1529,", ","_"),ISNUMBER(SEARCH("/ ",D1529)),SUBSTITUTE(D1529,"/ ","_"),ISNUMBER(SEARCH(",",D1529)),SUBSTITUTE(D1529,",","_"),ISNUMBER(SEARCH("/",D1529)),SUBSTITUTE(D1529,"/","_"),ISNUMBER(SEARCH("",D1529)),D1529),D1529))))</f>
        <v/>
      </c>
      <c r="L1529" s="1"/>
      <c r="M1529" s="1" t="str">
        <f t="shared" si="116"/>
        <v/>
      </c>
      <c r="N1529" s="94" t="str">
        <f>IF($L1529="None","",IF(ISERROR(VLOOKUP($L1529,Info!$B$4:$B$266,1,FALSE)),"",VLOOKUP($L1529,Info!$B$4:$L$266,5,FALSE)))</f>
        <v/>
      </c>
      <c r="O1529" s="94" t="str">
        <f>IF(K1529="","",IF(AND($J$12&lt;&gt;"ABC",N1529="3"),"BAC",IF(N1529="3","ABC",IF($J$12&lt;&gt;"ABC",IF($J$10="Standard",VLOOKUP(K1529,Info!$BE$4:$BF$481,2,FALSE),VLOOKUP(K1529,Info!$BI$4:$BJ$482,2,FALSE)),IF($J$10="Standard",VLOOKUP(K1529,Info!$AG$4:$AH$2994,2,FALSE),VLOOKUP(K1529,Info!$AK$4:$AL$2997,2,FALSE))))))</f>
        <v/>
      </c>
      <c r="P1529" s="94" t="str">
        <f>IF($L1529="None","",IF(ISERROR(VLOOKUP($L1529,Info!$B$4:$B$266,1,FALSE)),"",VLOOKUP($L1529,Info!$B$4:$L$266,3,FALSE)))</f>
        <v/>
      </c>
      <c r="Q1529" s="96" t="str">
        <f>IF($L1529="None","",IF(ISERROR(VLOOKUP($L1529,Info!$B$4:$B$266,1,FALSE)),"",VLOOKUP($L1529,Info!$B$4:$L$266,4,FALSE)))</f>
        <v/>
      </c>
      <c r="R1529" s="1"/>
      <c r="S1529" s="6" t="str">
        <f t="shared" si="117"/>
        <v/>
      </c>
      <c r="T1529" s="6" t="str">
        <f>IF($L1529="None","",IF(ISERROR(VLOOKUP($L1529,Info!$B$4:$B$266,1,FALSE)),"",VLOOKUP($L1529,Info!$B$4:$L$266,11,FALSE)))</f>
        <v/>
      </c>
      <c r="U1529" s="1"/>
      <c r="V1529" s="1"/>
      <c r="W1529" s="1"/>
      <c r="X1529" s="1" t="str">
        <f>IF($L1529="None","",IF(ISERROR(VLOOKUP($L1529,Info!$B$4:$B$266,1,FALSE)),"",IF(OR(W1529="Metallic Liquid Tight",W1529="Non-Metallic Liquid Tight",W1529="LSZH",W1529="Greenfield"),VLOOKUP($L1529,Info!$B$4:$L$266,7,FALSE),"N/A")))</f>
        <v/>
      </c>
      <c r="Y1529" s="1"/>
      <c r="Z1529" s="96" t="str">
        <f>IF($L1529="None","",IF(ISERROR(VLOOKUP($L1529,Info!$B$4:$B$266,1,FALSE)),"",VLOOKUP($L1529,Info!$B$4:$L$266,9,FALSE)))</f>
        <v/>
      </c>
      <c r="AA1529" s="96" t="str">
        <f>IF($L1529="None","",IF(ISERROR(VLOOKUP($L1529,Info!$B$4:$B$266,1,FALSE)),"",VLOOKUP($L1529,Info!$B$4:$L$266,8,FALSE)))</f>
        <v/>
      </c>
      <c r="AB1529" s="96" t="str">
        <f>IF($L1529="None","",IF(ISERROR(VLOOKUP($L1529,Info!$B$4:$B$266,1,FALSE)),"",VLOOKUP($L1529,Info!$B$4:$L$266,10,FALSE)))</f>
        <v/>
      </c>
      <c r="AC1529" s="1" t="str">
        <f>IF(W1529="SO Cable","Black,White",IF(O1529="","",IF(P1529="","",IF($J$12&lt;&gt;"ABC",IF(P1529&lt;="250",VLOOKUP(O1529,Info!$AZ$4:$BB$22,3,FALSE),VLOOKUP(O1529,Info!$AZ$23:$BB$39,3,FALSE)),IF(P1529&lt;="250",VLOOKUP(O1529,Info!$AO$4:$AQ$22,3,FALSE),VLOOKUP(O1529,Info!$AO$23:$AP$39,3,FALSE))))))</f>
        <v/>
      </c>
      <c r="AD1529" s="1"/>
      <c r="AE1529" s="1" t="str">
        <f>IF($L1529="None","",IF(ISERROR(VLOOKUP($L1529,Info!$B$4:$B$266,1,FALSE)),"",VLOOKUP($L1529,Info!$B$4:$L$266,4,FALSE)))</f>
        <v/>
      </c>
      <c r="AF1529" s="1" t="str">
        <f>IF($L1529="None","",IF(ISERROR(VLOOKUP($L1529,Info!$B$4:$B$266,1,FALSE)),"",VLOOKUP($L1529,Info!$B$4:$L$266,6,FALSE)))</f>
        <v/>
      </c>
      <c r="AG1529" s="1"/>
      <c r="AH1529" s="33" t="str" cm="1">
        <f t="array" ref="AH1529">IF(AND(L1529&lt;&gt;"",O1529&lt;&gt;"",R1529:S1529&lt;&gt;"",W1529:X1529&lt;&gt;"",Z1529:AA1529&lt;&gt;"",AC1529&lt;&gt;""),"Good","Bad")</f>
        <v>Bad</v>
      </c>
      <c r="AL1529" t="str" cm="1">
        <f t="array" ref="AL1529">IF(R1529&gt;0,_xlfn.IFS(COUNTIF($L$20:L1529,"&lt;&gt;")&lt;101,1,COUNTIF($L$20:L1529,"&lt;&gt;")&lt;201,2,COUNTIF($L$20:L1529,"&lt;&gt;")&lt;301,3,COUNTIF($L$20:L1529,"&lt;&gt;")&lt;401,4,COUNTIF($L$20:L1529,"&lt;&gt;")&lt;501,5,COUNTIF($L$20:L1529,"&lt;&gt;")&lt;601,6,COUNTIF($L$20:L1529,"&lt;&gt;")&lt;701,7,COUNTIF($L$20:L1529,"&lt;&gt;")&lt;801,8,COUNTIF($L$20:L1529,"&lt;&gt;")&lt;901,9,COUNTIF($L$20:L1529,"&lt;&gt;")&lt;1001,10,COUNTIF($L$20:L1529,"&lt;&gt;")&lt;1101,11,COUNTIF($L$20:L1529,"&lt;&gt;")&lt;1201,12,COUNTIF($L$20:L1529,"&lt;&gt;")&lt;1301,13,COUNTIF($L$20:L1529,"&lt;&gt;")&lt;1401,14,COUNTIF($L$20:L1529,"&lt;&gt;")&lt;1501,15,COUNTIF($L$20:L1529,"&lt;&gt;")&lt;1601,16,COUNTIF($L$20:L1529,"&lt;&gt;")&lt;1701,17,COUNTIF($L$20:L1529,"&lt;&gt;")&lt;1801,18,COUNTIF($L$20:L1529,"&lt;&gt;")&lt;1901,19,COUNTIF($L$20:L1529,"&lt;&gt;")&lt;2001,20,COUNTIF($L$20:L1529,"&lt;&gt;")&lt;2101,21,COUNTIF($L$20:L1529,"&lt;&gt;")&lt;2201,22,COUNTIF($L$20:L1529,"&lt;&gt;")&lt;2301,23,COUNTIF($L$20:L1529,"&lt;&gt;")&lt;2401,24,COUNTIF($L$20:L1529,"&lt;&gt;")&lt;2501,25,COUNTIF($L$20:L1529,"&lt;&gt;")&lt;2601,26,COUNTIF($L$20:L1529,"&lt;&gt;")&lt;2701,27,COUNTIF($L$20:L1529,"&lt;&gt;")&lt;2801,28,COUNTIF($L$20:L1529,"&lt;&gt;")&lt;2901,29,COUNTIF($L$20:L1529,"&lt;&gt;")&lt;3001,30),"")</f>
        <v/>
      </c>
      <c r="AM1529" t="str">
        <f t="shared" si="115"/>
        <v/>
      </c>
      <c r="AN1529" t="str">
        <f t="shared" si="119"/>
        <v/>
      </c>
      <c r="AP1529" t="str">
        <f t="shared" si="118"/>
        <v/>
      </c>
      <c r="AQ1529" t="str">
        <f>IF(AO1529="","",COUNTIFS(AM1529:$AM$3019,AO1529))</f>
        <v/>
      </c>
    </row>
    <row r="1530" spans="1:43" x14ac:dyDescent="0.25">
      <c r="A1530" s="6" t="str">
        <f>IF(COUNT($A$20:A1529)&lt;&gt;$B$4,IF(A1529="","",A1529+1),"")</f>
        <v/>
      </c>
      <c r="B1530" s="3"/>
      <c r="C1530" s="3"/>
      <c r="D1530" s="122"/>
      <c r="E1530" s="3"/>
      <c r="F1530" s="3"/>
      <c r="G1530" s="3"/>
      <c r="H1530" s="3"/>
      <c r="I1530" s="120"/>
      <c r="J1530" s="3"/>
      <c r="K1530" s="95" t="str" cm="1">
        <f t="array" ref="K1530">IF(OR($J$14 = "A",$J$14 = "B",$J$14 = "C"),IF(I1530="","",IF(LEN(I1530)&gt;2,_xlfn.IFS(ISNUMBER(SEARCH("_",I1530)),I1530,ISNUMBER(SEARCH(", ",I1530)),SUBSTITUTE(I1530,", ","_"),ISNUMBER(SEARCH("/ ",I1530)),SUBSTITUTE(I1530,"/ ","_"),ISNUMBER(SEARCH(",",I1530)),SUBSTITUTE(I1530,",","_"),ISNUMBER(SEARCH("/",I1530)),SUBSTITUTE(I1530,"/","_"),ISNUMBER(SEARCH("",I1530)),I1530),I1530)),IF(OR($J$14 = "J",$J$14 = "K"),"",IF(D1530="","",IF(LEN(D1530)&gt;2,_xlfn.IFS(ISNUMBER(SEARCH("_",D1530)),D1530,ISNUMBER(SEARCH(", ",D1530)),SUBSTITUTE(D1530,", ","_"),ISNUMBER(SEARCH("/ ",D1530)),SUBSTITUTE(D1530,"/ ","_"),ISNUMBER(SEARCH(",",D1530)),SUBSTITUTE(D1530,",","_"),ISNUMBER(SEARCH("/",D1530)),SUBSTITUTE(D1530,"/","_"),ISNUMBER(SEARCH("",D1530)),D1530),D1530))))</f>
        <v/>
      </c>
      <c r="L1530" s="1"/>
      <c r="M1530" s="1" t="str">
        <f t="shared" si="116"/>
        <v/>
      </c>
      <c r="N1530" s="94" t="str">
        <f>IF($L1530="None","",IF(ISERROR(VLOOKUP($L1530,Info!$B$4:$B$266,1,FALSE)),"",VLOOKUP($L1530,Info!$B$4:$L$266,5,FALSE)))</f>
        <v/>
      </c>
      <c r="O1530" s="94" t="str">
        <f>IF(K1530="","",IF(AND($J$12&lt;&gt;"ABC",N1530="3"),"BAC",IF(N1530="3","ABC",IF($J$12&lt;&gt;"ABC",IF($J$10="Standard",VLOOKUP(K1530,Info!$BE$4:$BF$481,2,FALSE),VLOOKUP(K1530,Info!$BI$4:$BJ$482,2,FALSE)),IF($J$10="Standard",VLOOKUP(K1530,Info!$AG$4:$AH$2994,2,FALSE),VLOOKUP(K1530,Info!$AK$4:$AL$2997,2,FALSE))))))</f>
        <v/>
      </c>
      <c r="P1530" s="94" t="str">
        <f>IF($L1530="None","",IF(ISERROR(VLOOKUP($L1530,Info!$B$4:$B$266,1,FALSE)),"",VLOOKUP($L1530,Info!$B$4:$L$266,3,FALSE)))</f>
        <v/>
      </c>
      <c r="Q1530" s="96" t="str">
        <f>IF($L1530="None","",IF(ISERROR(VLOOKUP($L1530,Info!$B$4:$B$266,1,FALSE)),"",VLOOKUP($L1530,Info!$B$4:$L$266,4,FALSE)))</f>
        <v/>
      </c>
      <c r="R1530" s="1"/>
      <c r="S1530" s="6" t="str">
        <f t="shared" si="117"/>
        <v/>
      </c>
      <c r="T1530" s="6" t="str">
        <f>IF($L1530="None","",IF(ISERROR(VLOOKUP($L1530,Info!$B$4:$B$266,1,FALSE)),"",VLOOKUP($L1530,Info!$B$4:$L$266,11,FALSE)))</f>
        <v/>
      </c>
      <c r="U1530" s="1"/>
      <c r="V1530" s="1"/>
      <c r="W1530" s="1"/>
      <c r="X1530" s="1" t="str">
        <f>IF($L1530="None","",IF(ISERROR(VLOOKUP($L1530,Info!$B$4:$B$266,1,FALSE)),"",IF(OR(W1530="Metallic Liquid Tight",W1530="Non-Metallic Liquid Tight",W1530="LSZH",W1530="Greenfield"),VLOOKUP($L1530,Info!$B$4:$L$266,7,FALSE),"N/A")))</f>
        <v/>
      </c>
      <c r="Y1530" s="1"/>
      <c r="Z1530" s="96" t="str">
        <f>IF($L1530="None","",IF(ISERROR(VLOOKUP($L1530,Info!$B$4:$B$266,1,FALSE)),"",VLOOKUP($L1530,Info!$B$4:$L$266,9,FALSE)))</f>
        <v/>
      </c>
      <c r="AA1530" s="96" t="str">
        <f>IF($L1530="None","",IF(ISERROR(VLOOKUP($L1530,Info!$B$4:$B$266,1,FALSE)),"",VLOOKUP($L1530,Info!$B$4:$L$266,8,FALSE)))</f>
        <v/>
      </c>
      <c r="AB1530" s="96" t="str">
        <f>IF($L1530="None","",IF(ISERROR(VLOOKUP($L1530,Info!$B$4:$B$266,1,FALSE)),"",VLOOKUP($L1530,Info!$B$4:$L$266,10,FALSE)))</f>
        <v/>
      </c>
      <c r="AC1530" s="1" t="str">
        <f>IF(W1530="SO Cable","Black,White",IF(O1530="","",IF(P1530="","",IF($J$12&lt;&gt;"ABC",IF(P1530&lt;="250",VLOOKUP(O1530,Info!$AZ$4:$BB$22,3,FALSE),VLOOKUP(O1530,Info!$AZ$23:$BB$39,3,FALSE)),IF(P1530&lt;="250",VLOOKUP(O1530,Info!$AO$4:$AQ$22,3,FALSE),VLOOKUP(O1530,Info!$AO$23:$AP$39,3,FALSE))))))</f>
        <v/>
      </c>
      <c r="AD1530" s="1"/>
      <c r="AE1530" s="1" t="str">
        <f>IF($L1530="None","",IF(ISERROR(VLOOKUP($L1530,Info!$B$4:$B$266,1,FALSE)),"",VLOOKUP($L1530,Info!$B$4:$L$266,4,FALSE)))</f>
        <v/>
      </c>
      <c r="AF1530" s="1" t="str">
        <f>IF($L1530="None","",IF(ISERROR(VLOOKUP($L1530,Info!$B$4:$B$266,1,FALSE)),"",VLOOKUP($L1530,Info!$B$4:$L$266,6,FALSE)))</f>
        <v/>
      </c>
      <c r="AG1530" s="1"/>
      <c r="AH1530" s="33" t="str" cm="1">
        <f t="array" ref="AH1530">IF(AND(L1530&lt;&gt;"",O1530&lt;&gt;"",R1530:S1530&lt;&gt;"",W1530:X1530&lt;&gt;"",Z1530:AA1530&lt;&gt;"",AC1530&lt;&gt;""),"Good","Bad")</f>
        <v>Bad</v>
      </c>
      <c r="AL1530" t="str" cm="1">
        <f t="array" ref="AL1530">IF(R1530&gt;0,_xlfn.IFS(COUNTIF($L$20:L1530,"&lt;&gt;")&lt;101,1,COUNTIF($L$20:L1530,"&lt;&gt;")&lt;201,2,COUNTIF($L$20:L1530,"&lt;&gt;")&lt;301,3,COUNTIF($L$20:L1530,"&lt;&gt;")&lt;401,4,COUNTIF($L$20:L1530,"&lt;&gt;")&lt;501,5,COUNTIF($L$20:L1530,"&lt;&gt;")&lt;601,6,COUNTIF($L$20:L1530,"&lt;&gt;")&lt;701,7,COUNTIF($L$20:L1530,"&lt;&gt;")&lt;801,8,COUNTIF($L$20:L1530,"&lt;&gt;")&lt;901,9,COUNTIF($L$20:L1530,"&lt;&gt;")&lt;1001,10,COUNTIF($L$20:L1530,"&lt;&gt;")&lt;1101,11,COUNTIF($L$20:L1530,"&lt;&gt;")&lt;1201,12,COUNTIF($L$20:L1530,"&lt;&gt;")&lt;1301,13,COUNTIF($L$20:L1530,"&lt;&gt;")&lt;1401,14,COUNTIF($L$20:L1530,"&lt;&gt;")&lt;1501,15,COUNTIF($L$20:L1530,"&lt;&gt;")&lt;1601,16,COUNTIF($L$20:L1530,"&lt;&gt;")&lt;1701,17,COUNTIF($L$20:L1530,"&lt;&gt;")&lt;1801,18,COUNTIF($L$20:L1530,"&lt;&gt;")&lt;1901,19,COUNTIF($L$20:L1530,"&lt;&gt;")&lt;2001,20,COUNTIF($L$20:L1530,"&lt;&gt;")&lt;2101,21,COUNTIF($L$20:L1530,"&lt;&gt;")&lt;2201,22,COUNTIF($L$20:L1530,"&lt;&gt;")&lt;2301,23,COUNTIF($L$20:L1530,"&lt;&gt;")&lt;2401,24,COUNTIF($L$20:L1530,"&lt;&gt;")&lt;2501,25,COUNTIF($L$20:L1530,"&lt;&gt;")&lt;2601,26,COUNTIF($L$20:L1530,"&lt;&gt;")&lt;2701,27,COUNTIF($L$20:L1530,"&lt;&gt;")&lt;2801,28,COUNTIF($L$20:L1530,"&lt;&gt;")&lt;2901,29,COUNTIF($L$20:L1530,"&lt;&gt;")&lt;3001,30),"")</f>
        <v/>
      </c>
      <c r="AM1530" t="str">
        <f t="shared" si="115"/>
        <v/>
      </c>
      <c r="AN1530" t="str">
        <f t="shared" si="119"/>
        <v/>
      </c>
      <c r="AP1530" t="str">
        <f t="shared" si="118"/>
        <v/>
      </c>
      <c r="AQ1530" t="str">
        <f>IF(AO1530="","",COUNTIFS(AM1530:$AM$3019,AO1530))</f>
        <v/>
      </c>
    </row>
    <row r="1531" spans="1:43" x14ac:dyDescent="0.25">
      <c r="A1531" s="6" t="str">
        <f>IF(COUNT($A$20:A1530)&lt;&gt;$B$4,IF(A1530="","",A1530+1),"")</f>
        <v/>
      </c>
      <c r="B1531" s="3"/>
      <c r="C1531" s="3"/>
      <c r="D1531" s="122"/>
      <c r="E1531" s="3"/>
      <c r="F1531" s="3"/>
      <c r="G1531" s="3"/>
      <c r="H1531" s="3"/>
      <c r="I1531" s="120"/>
      <c r="J1531" s="3"/>
      <c r="K1531" s="95" t="str" cm="1">
        <f t="array" ref="K1531">IF(OR($J$14 = "A",$J$14 = "B",$J$14 = "C"),IF(I1531="","",IF(LEN(I1531)&gt;2,_xlfn.IFS(ISNUMBER(SEARCH("_",I1531)),I1531,ISNUMBER(SEARCH(", ",I1531)),SUBSTITUTE(I1531,", ","_"),ISNUMBER(SEARCH("/ ",I1531)),SUBSTITUTE(I1531,"/ ","_"),ISNUMBER(SEARCH(",",I1531)),SUBSTITUTE(I1531,",","_"),ISNUMBER(SEARCH("/",I1531)),SUBSTITUTE(I1531,"/","_"),ISNUMBER(SEARCH("",I1531)),I1531),I1531)),IF(OR($J$14 = "J",$J$14 = "K"),"",IF(D1531="","",IF(LEN(D1531)&gt;2,_xlfn.IFS(ISNUMBER(SEARCH("_",D1531)),D1531,ISNUMBER(SEARCH(", ",D1531)),SUBSTITUTE(D1531,", ","_"),ISNUMBER(SEARCH("/ ",D1531)),SUBSTITUTE(D1531,"/ ","_"),ISNUMBER(SEARCH(",",D1531)),SUBSTITUTE(D1531,",","_"),ISNUMBER(SEARCH("/",D1531)),SUBSTITUTE(D1531,"/","_"),ISNUMBER(SEARCH("",D1531)),D1531),D1531))))</f>
        <v/>
      </c>
      <c r="L1531" s="1"/>
      <c r="M1531" s="1" t="str">
        <f t="shared" si="116"/>
        <v/>
      </c>
      <c r="N1531" s="94" t="str">
        <f>IF($L1531="None","",IF(ISERROR(VLOOKUP($L1531,Info!$B$4:$B$266,1,FALSE)),"",VLOOKUP($L1531,Info!$B$4:$L$266,5,FALSE)))</f>
        <v/>
      </c>
      <c r="O1531" s="94" t="str">
        <f>IF(K1531="","",IF(AND($J$12&lt;&gt;"ABC",N1531="3"),"BAC",IF(N1531="3","ABC",IF($J$12&lt;&gt;"ABC",IF($J$10="Standard",VLOOKUP(K1531,Info!$BE$4:$BF$481,2,FALSE),VLOOKUP(K1531,Info!$BI$4:$BJ$482,2,FALSE)),IF($J$10="Standard",VLOOKUP(K1531,Info!$AG$4:$AH$2994,2,FALSE),VLOOKUP(K1531,Info!$AK$4:$AL$2997,2,FALSE))))))</f>
        <v/>
      </c>
      <c r="P1531" s="94" t="str">
        <f>IF($L1531="None","",IF(ISERROR(VLOOKUP($L1531,Info!$B$4:$B$266,1,FALSE)),"",VLOOKUP($L1531,Info!$B$4:$L$266,3,FALSE)))</f>
        <v/>
      </c>
      <c r="Q1531" s="96" t="str">
        <f>IF($L1531="None","",IF(ISERROR(VLOOKUP($L1531,Info!$B$4:$B$266,1,FALSE)),"",VLOOKUP($L1531,Info!$B$4:$L$266,4,FALSE)))</f>
        <v/>
      </c>
      <c r="R1531" s="1"/>
      <c r="S1531" s="6" t="str">
        <f t="shared" si="117"/>
        <v/>
      </c>
      <c r="T1531" s="6" t="str">
        <f>IF($L1531="None","",IF(ISERROR(VLOOKUP($L1531,Info!$B$4:$B$266,1,FALSE)),"",VLOOKUP($L1531,Info!$B$4:$L$266,11,FALSE)))</f>
        <v/>
      </c>
      <c r="U1531" s="1"/>
      <c r="V1531" s="1"/>
      <c r="W1531" s="1"/>
      <c r="X1531" s="1" t="str">
        <f>IF($L1531="None","",IF(ISERROR(VLOOKUP($L1531,Info!$B$4:$B$266,1,FALSE)),"",IF(OR(W1531="Metallic Liquid Tight",W1531="Non-Metallic Liquid Tight",W1531="LSZH",W1531="Greenfield"),VLOOKUP($L1531,Info!$B$4:$L$266,7,FALSE),"N/A")))</f>
        <v/>
      </c>
      <c r="Y1531" s="1"/>
      <c r="Z1531" s="96" t="str">
        <f>IF($L1531="None","",IF(ISERROR(VLOOKUP($L1531,Info!$B$4:$B$266,1,FALSE)),"",VLOOKUP($L1531,Info!$B$4:$L$266,9,FALSE)))</f>
        <v/>
      </c>
      <c r="AA1531" s="96" t="str">
        <f>IF($L1531="None","",IF(ISERROR(VLOOKUP($L1531,Info!$B$4:$B$266,1,FALSE)),"",VLOOKUP($L1531,Info!$B$4:$L$266,8,FALSE)))</f>
        <v/>
      </c>
      <c r="AB1531" s="96" t="str">
        <f>IF($L1531="None","",IF(ISERROR(VLOOKUP($L1531,Info!$B$4:$B$266,1,FALSE)),"",VLOOKUP($L1531,Info!$B$4:$L$266,10,FALSE)))</f>
        <v/>
      </c>
      <c r="AC1531" s="1" t="str">
        <f>IF(W1531="SO Cable","Black,White",IF(O1531="","",IF(P1531="","",IF($J$12&lt;&gt;"ABC",IF(P1531&lt;="250",VLOOKUP(O1531,Info!$AZ$4:$BB$22,3,FALSE),VLOOKUP(O1531,Info!$AZ$23:$BB$39,3,FALSE)),IF(P1531&lt;="250",VLOOKUP(O1531,Info!$AO$4:$AQ$22,3,FALSE),VLOOKUP(O1531,Info!$AO$23:$AP$39,3,FALSE))))))</f>
        <v/>
      </c>
      <c r="AD1531" s="1"/>
      <c r="AE1531" s="1" t="str">
        <f>IF($L1531="None","",IF(ISERROR(VLOOKUP($L1531,Info!$B$4:$B$266,1,FALSE)),"",VLOOKUP($L1531,Info!$B$4:$L$266,4,FALSE)))</f>
        <v/>
      </c>
      <c r="AF1531" s="1" t="str">
        <f>IF($L1531="None","",IF(ISERROR(VLOOKUP($L1531,Info!$B$4:$B$266,1,FALSE)),"",VLOOKUP($L1531,Info!$B$4:$L$266,6,FALSE)))</f>
        <v/>
      </c>
      <c r="AG1531" s="1"/>
      <c r="AH1531" s="33" t="str" cm="1">
        <f t="array" ref="AH1531">IF(AND(L1531&lt;&gt;"",O1531&lt;&gt;"",R1531:S1531&lt;&gt;"",W1531:X1531&lt;&gt;"",Z1531:AA1531&lt;&gt;"",AC1531&lt;&gt;""),"Good","Bad")</f>
        <v>Bad</v>
      </c>
      <c r="AL1531" t="str" cm="1">
        <f t="array" ref="AL1531">IF(R1531&gt;0,_xlfn.IFS(COUNTIF($L$20:L1531,"&lt;&gt;")&lt;101,1,COUNTIF($L$20:L1531,"&lt;&gt;")&lt;201,2,COUNTIF($L$20:L1531,"&lt;&gt;")&lt;301,3,COUNTIF($L$20:L1531,"&lt;&gt;")&lt;401,4,COUNTIF($L$20:L1531,"&lt;&gt;")&lt;501,5,COUNTIF($L$20:L1531,"&lt;&gt;")&lt;601,6,COUNTIF($L$20:L1531,"&lt;&gt;")&lt;701,7,COUNTIF($L$20:L1531,"&lt;&gt;")&lt;801,8,COUNTIF($L$20:L1531,"&lt;&gt;")&lt;901,9,COUNTIF($L$20:L1531,"&lt;&gt;")&lt;1001,10,COUNTIF($L$20:L1531,"&lt;&gt;")&lt;1101,11,COUNTIF($L$20:L1531,"&lt;&gt;")&lt;1201,12,COUNTIF($L$20:L1531,"&lt;&gt;")&lt;1301,13,COUNTIF($L$20:L1531,"&lt;&gt;")&lt;1401,14,COUNTIF($L$20:L1531,"&lt;&gt;")&lt;1501,15,COUNTIF($L$20:L1531,"&lt;&gt;")&lt;1601,16,COUNTIF($L$20:L1531,"&lt;&gt;")&lt;1701,17,COUNTIF($L$20:L1531,"&lt;&gt;")&lt;1801,18,COUNTIF($L$20:L1531,"&lt;&gt;")&lt;1901,19,COUNTIF($L$20:L1531,"&lt;&gt;")&lt;2001,20,COUNTIF($L$20:L1531,"&lt;&gt;")&lt;2101,21,COUNTIF($L$20:L1531,"&lt;&gt;")&lt;2201,22,COUNTIF($L$20:L1531,"&lt;&gt;")&lt;2301,23,COUNTIF($L$20:L1531,"&lt;&gt;")&lt;2401,24,COUNTIF($L$20:L1531,"&lt;&gt;")&lt;2501,25,COUNTIF($L$20:L1531,"&lt;&gt;")&lt;2601,26,COUNTIF($L$20:L1531,"&lt;&gt;")&lt;2701,27,COUNTIF($L$20:L1531,"&lt;&gt;")&lt;2801,28,COUNTIF($L$20:L1531,"&lt;&gt;")&lt;2901,29,COUNTIF($L$20:L1531,"&lt;&gt;")&lt;3001,30),"")</f>
        <v/>
      </c>
      <c r="AM1531" t="str">
        <f t="shared" si="115"/>
        <v/>
      </c>
      <c r="AN1531" t="str">
        <f t="shared" si="119"/>
        <v/>
      </c>
      <c r="AP1531" t="str">
        <f t="shared" si="118"/>
        <v/>
      </c>
      <c r="AQ1531" t="str">
        <f>IF(AO1531="","",COUNTIFS(AM1531:$AM$3019,AO1531))</f>
        <v/>
      </c>
    </row>
    <row r="1532" spans="1:43" x14ac:dyDescent="0.25">
      <c r="A1532" s="6" t="str">
        <f>IF(COUNT($A$20:A1531)&lt;&gt;$B$4,IF(A1531="","",A1531+1),"")</f>
        <v/>
      </c>
      <c r="B1532" s="3"/>
      <c r="C1532" s="3"/>
      <c r="D1532" s="122"/>
      <c r="E1532" s="3"/>
      <c r="F1532" s="3"/>
      <c r="G1532" s="3"/>
      <c r="H1532" s="3"/>
      <c r="I1532" s="120"/>
      <c r="J1532" s="3"/>
      <c r="K1532" s="95" t="str" cm="1">
        <f t="array" ref="K1532">IF(OR($J$14 = "A",$J$14 = "B",$J$14 = "C"),IF(I1532="","",IF(LEN(I1532)&gt;2,_xlfn.IFS(ISNUMBER(SEARCH("_",I1532)),I1532,ISNUMBER(SEARCH(", ",I1532)),SUBSTITUTE(I1532,", ","_"),ISNUMBER(SEARCH("/ ",I1532)),SUBSTITUTE(I1532,"/ ","_"),ISNUMBER(SEARCH(",",I1532)),SUBSTITUTE(I1532,",","_"),ISNUMBER(SEARCH("/",I1532)),SUBSTITUTE(I1532,"/","_"),ISNUMBER(SEARCH("",I1532)),I1532),I1532)),IF(OR($J$14 = "J",$J$14 = "K"),"",IF(D1532="","",IF(LEN(D1532)&gt;2,_xlfn.IFS(ISNUMBER(SEARCH("_",D1532)),D1532,ISNUMBER(SEARCH(", ",D1532)),SUBSTITUTE(D1532,", ","_"),ISNUMBER(SEARCH("/ ",D1532)),SUBSTITUTE(D1532,"/ ","_"),ISNUMBER(SEARCH(",",D1532)),SUBSTITUTE(D1532,",","_"),ISNUMBER(SEARCH("/",D1532)),SUBSTITUTE(D1532,"/","_"),ISNUMBER(SEARCH("",D1532)),D1532),D1532))))</f>
        <v/>
      </c>
      <c r="L1532" s="1"/>
      <c r="M1532" s="1" t="str">
        <f t="shared" si="116"/>
        <v/>
      </c>
      <c r="N1532" s="94" t="str">
        <f>IF($L1532="None","",IF(ISERROR(VLOOKUP($L1532,Info!$B$4:$B$266,1,FALSE)),"",VLOOKUP($L1532,Info!$B$4:$L$266,5,FALSE)))</f>
        <v/>
      </c>
      <c r="O1532" s="94" t="str">
        <f>IF(K1532="","",IF(AND($J$12&lt;&gt;"ABC",N1532="3"),"BAC",IF(N1532="3","ABC",IF($J$12&lt;&gt;"ABC",IF($J$10="Standard",VLOOKUP(K1532,Info!$BE$4:$BF$481,2,FALSE),VLOOKUP(K1532,Info!$BI$4:$BJ$482,2,FALSE)),IF($J$10="Standard",VLOOKUP(K1532,Info!$AG$4:$AH$2994,2,FALSE),VLOOKUP(K1532,Info!$AK$4:$AL$2997,2,FALSE))))))</f>
        <v/>
      </c>
      <c r="P1532" s="94" t="str">
        <f>IF($L1532="None","",IF(ISERROR(VLOOKUP($L1532,Info!$B$4:$B$266,1,FALSE)),"",VLOOKUP($L1532,Info!$B$4:$L$266,3,FALSE)))</f>
        <v/>
      </c>
      <c r="Q1532" s="96" t="str">
        <f>IF($L1532="None","",IF(ISERROR(VLOOKUP($L1532,Info!$B$4:$B$266,1,FALSE)),"",VLOOKUP($L1532,Info!$B$4:$L$266,4,FALSE)))</f>
        <v/>
      </c>
      <c r="R1532" s="1"/>
      <c r="S1532" s="6" t="str">
        <f t="shared" si="117"/>
        <v/>
      </c>
      <c r="T1532" s="6" t="str">
        <f>IF($L1532="None","",IF(ISERROR(VLOOKUP($L1532,Info!$B$4:$B$266,1,FALSE)),"",VLOOKUP($L1532,Info!$B$4:$L$266,11,FALSE)))</f>
        <v/>
      </c>
      <c r="U1532" s="1"/>
      <c r="V1532" s="1"/>
      <c r="W1532" s="1"/>
      <c r="X1532" s="1" t="str">
        <f>IF($L1532="None","",IF(ISERROR(VLOOKUP($L1532,Info!$B$4:$B$266,1,FALSE)),"",IF(OR(W1532="Metallic Liquid Tight",W1532="Non-Metallic Liquid Tight",W1532="LSZH",W1532="Greenfield"),VLOOKUP($L1532,Info!$B$4:$L$266,7,FALSE),"N/A")))</f>
        <v/>
      </c>
      <c r="Y1532" s="1"/>
      <c r="Z1532" s="96" t="str">
        <f>IF($L1532="None","",IF(ISERROR(VLOOKUP($L1532,Info!$B$4:$B$266,1,FALSE)),"",VLOOKUP($L1532,Info!$B$4:$L$266,9,FALSE)))</f>
        <v/>
      </c>
      <c r="AA1532" s="96" t="str">
        <f>IF($L1532="None","",IF(ISERROR(VLOOKUP($L1532,Info!$B$4:$B$266,1,FALSE)),"",VLOOKUP($L1532,Info!$B$4:$L$266,8,FALSE)))</f>
        <v/>
      </c>
      <c r="AB1532" s="96" t="str">
        <f>IF($L1532="None","",IF(ISERROR(VLOOKUP($L1532,Info!$B$4:$B$266,1,FALSE)),"",VLOOKUP($L1532,Info!$B$4:$L$266,10,FALSE)))</f>
        <v/>
      </c>
      <c r="AC1532" s="1" t="str">
        <f>IF(W1532="SO Cable","Black,White",IF(O1532="","",IF(P1532="","",IF($J$12&lt;&gt;"ABC",IF(P1532&lt;="250",VLOOKUP(O1532,Info!$AZ$4:$BB$22,3,FALSE),VLOOKUP(O1532,Info!$AZ$23:$BB$39,3,FALSE)),IF(P1532&lt;="250",VLOOKUP(O1532,Info!$AO$4:$AQ$22,3,FALSE),VLOOKUP(O1532,Info!$AO$23:$AP$39,3,FALSE))))))</f>
        <v/>
      </c>
      <c r="AD1532" s="1"/>
      <c r="AE1532" s="1" t="str">
        <f>IF($L1532="None","",IF(ISERROR(VLOOKUP($L1532,Info!$B$4:$B$266,1,FALSE)),"",VLOOKUP($L1532,Info!$B$4:$L$266,4,FALSE)))</f>
        <v/>
      </c>
      <c r="AF1532" s="1" t="str">
        <f>IF($L1532="None","",IF(ISERROR(VLOOKUP($L1532,Info!$B$4:$B$266,1,FALSE)),"",VLOOKUP($L1532,Info!$B$4:$L$266,6,FALSE)))</f>
        <v/>
      </c>
      <c r="AG1532" s="1"/>
      <c r="AH1532" s="33" t="str" cm="1">
        <f t="array" ref="AH1532">IF(AND(L1532&lt;&gt;"",O1532&lt;&gt;"",R1532:S1532&lt;&gt;"",W1532:X1532&lt;&gt;"",Z1532:AA1532&lt;&gt;"",AC1532&lt;&gt;""),"Good","Bad")</f>
        <v>Bad</v>
      </c>
      <c r="AL1532" t="str" cm="1">
        <f t="array" ref="AL1532">IF(R1532&gt;0,_xlfn.IFS(COUNTIF($L$20:L1532,"&lt;&gt;")&lt;101,1,COUNTIF($L$20:L1532,"&lt;&gt;")&lt;201,2,COUNTIF($L$20:L1532,"&lt;&gt;")&lt;301,3,COUNTIF($L$20:L1532,"&lt;&gt;")&lt;401,4,COUNTIF($L$20:L1532,"&lt;&gt;")&lt;501,5,COUNTIF($L$20:L1532,"&lt;&gt;")&lt;601,6,COUNTIF($L$20:L1532,"&lt;&gt;")&lt;701,7,COUNTIF($L$20:L1532,"&lt;&gt;")&lt;801,8,COUNTIF($L$20:L1532,"&lt;&gt;")&lt;901,9,COUNTIF($L$20:L1532,"&lt;&gt;")&lt;1001,10,COUNTIF($L$20:L1532,"&lt;&gt;")&lt;1101,11,COUNTIF($L$20:L1532,"&lt;&gt;")&lt;1201,12,COUNTIF($L$20:L1532,"&lt;&gt;")&lt;1301,13,COUNTIF($L$20:L1532,"&lt;&gt;")&lt;1401,14,COUNTIF($L$20:L1532,"&lt;&gt;")&lt;1501,15,COUNTIF($L$20:L1532,"&lt;&gt;")&lt;1601,16,COUNTIF($L$20:L1532,"&lt;&gt;")&lt;1701,17,COUNTIF($L$20:L1532,"&lt;&gt;")&lt;1801,18,COUNTIF($L$20:L1532,"&lt;&gt;")&lt;1901,19,COUNTIF($L$20:L1532,"&lt;&gt;")&lt;2001,20,COUNTIF($L$20:L1532,"&lt;&gt;")&lt;2101,21,COUNTIF($L$20:L1532,"&lt;&gt;")&lt;2201,22,COUNTIF($L$20:L1532,"&lt;&gt;")&lt;2301,23,COUNTIF($L$20:L1532,"&lt;&gt;")&lt;2401,24,COUNTIF($L$20:L1532,"&lt;&gt;")&lt;2501,25,COUNTIF($L$20:L1532,"&lt;&gt;")&lt;2601,26,COUNTIF($L$20:L1532,"&lt;&gt;")&lt;2701,27,COUNTIF($L$20:L1532,"&lt;&gt;")&lt;2801,28,COUNTIF($L$20:L1532,"&lt;&gt;")&lt;2901,29,COUNTIF($L$20:L1532,"&lt;&gt;")&lt;3001,30),"")</f>
        <v/>
      </c>
      <c r="AM1532" t="str">
        <f t="shared" si="115"/>
        <v/>
      </c>
      <c r="AN1532" t="str">
        <f t="shared" si="119"/>
        <v/>
      </c>
      <c r="AP1532" t="str">
        <f t="shared" si="118"/>
        <v/>
      </c>
      <c r="AQ1532" t="str">
        <f>IF(AO1532="","",COUNTIFS(AM1532:$AM$3019,AO1532))</f>
        <v/>
      </c>
    </row>
    <row r="1533" spans="1:43" x14ac:dyDescent="0.25">
      <c r="A1533" s="6" t="str">
        <f>IF(COUNT($A$20:A1532)&lt;&gt;$B$4,IF(A1532="","",A1532+1),"")</f>
        <v/>
      </c>
      <c r="B1533" s="3"/>
      <c r="C1533" s="3"/>
      <c r="D1533" s="122"/>
      <c r="E1533" s="3"/>
      <c r="F1533" s="3"/>
      <c r="G1533" s="3"/>
      <c r="H1533" s="3"/>
      <c r="I1533" s="120"/>
      <c r="J1533" s="3"/>
      <c r="K1533" s="95" t="str" cm="1">
        <f t="array" ref="K1533">IF(OR($J$14 = "A",$J$14 = "B",$J$14 = "C"),IF(I1533="","",IF(LEN(I1533)&gt;2,_xlfn.IFS(ISNUMBER(SEARCH("_",I1533)),I1533,ISNUMBER(SEARCH(", ",I1533)),SUBSTITUTE(I1533,", ","_"),ISNUMBER(SEARCH("/ ",I1533)),SUBSTITUTE(I1533,"/ ","_"),ISNUMBER(SEARCH(",",I1533)),SUBSTITUTE(I1533,",","_"),ISNUMBER(SEARCH("/",I1533)),SUBSTITUTE(I1533,"/","_"),ISNUMBER(SEARCH("",I1533)),I1533),I1533)),IF(OR($J$14 = "J",$J$14 = "K"),"",IF(D1533="","",IF(LEN(D1533)&gt;2,_xlfn.IFS(ISNUMBER(SEARCH("_",D1533)),D1533,ISNUMBER(SEARCH(", ",D1533)),SUBSTITUTE(D1533,", ","_"),ISNUMBER(SEARCH("/ ",D1533)),SUBSTITUTE(D1533,"/ ","_"),ISNUMBER(SEARCH(",",D1533)),SUBSTITUTE(D1533,",","_"),ISNUMBER(SEARCH("/",D1533)),SUBSTITUTE(D1533,"/","_"),ISNUMBER(SEARCH("",D1533)),D1533),D1533))))</f>
        <v/>
      </c>
      <c r="L1533" s="1"/>
      <c r="M1533" s="1" t="str">
        <f t="shared" si="116"/>
        <v/>
      </c>
      <c r="N1533" s="94" t="str">
        <f>IF($L1533="None","",IF(ISERROR(VLOOKUP($L1533,Info!$B$4:$B$266,1,FALSE)),"",VLOOKUP($L1533,Info!$B$4:$L$266,5,FALSE)))</f>
        <v/>
      </c>
      <c r="O1533" s="94" t="str">
        <f>IF(K1533="","",IF(AND($J$12&lt;&gt;"ABC",N1533="3"),"BAC",IF(N1533="3","ABC",IF($J$12&lt;&gt;"ABC",IF($J$10="Standard",VLOOKUP(K1533,Info!$BE$4:$BF$481,2,FALSE),VLOOKUP(K1533,Info!$BI$4:$BJ$482,2,FALSE)),IF($J$10="Standard",VLOOKUP(K1533,Info!$AG$4:$AH$2994,2,FALSE),VLOOKUP(K1533,Info!$AK$4:$AL$2997,2,FALSE))))))</f>
        <v/>
      </c>
      <c r="P1533" s="94" t="str">
        <f>IF($L1533="None","",IF(ISERROR(VLOOKUP($L1533,Info!$B$4:$B$266,1,FALSE)),"",VLOOKUP($L1533,Info!$B$4:$L$266,3,FALSE)))</f>
        <v/>
      </c>
      <c r="Q1533" s="96" t="str">
        <f>IF($L1533="None","",IF(ISERROR(VLOOKUP($L1533,Info!$B$4:$B$266,1,FALSE)),"",VLOOKUP($L1533,Info!$B$4:$L$266,4,FALSE)))</f>
        <v/>
      </c>
      <c r="R1533" s="1"/>
      <c r="S1533" s="6" t="str">
        <f t="shared" si="117"/>
        <v/>
      </c>
      <c r="T1533" s="6" t="str">
        <f>IF($L1533="None","",IF(ISERROR(VLOOKUP($L1533,Info!$B$4:$B$266,1,FALSE)),"",VLOOKUP($L1533,Info!$B$4:$L$266,11,FALSE)))</f>
        <v/>
      </c>
      <c r="U1533" s="1"/>
      <c r="V1533" s="1"/>
      <c r="W1533" s="1"/>
      <c r="X1533" s="1" t="str">
        <f>IF($L1533="None","",IF(ISERROR(VLOOKUP($L1533,Info!$B$4:$B$266,1,FALSE)),"",IF(OR(W1533="Metallic Liquid Tight",W1533="Non-Metallic Liquid Tight",W1533="LSZH",W1533="Greenfield"),VLOOKUP($L1533,Info!$B$4:$L$266,7,FALSE),"N/A")))</f>
        <v/>
      </c>
      <c r="Y1533" s="1"/>
      <c r="Z1533" s="96" t="str">
        <f>IF($L1533="None","",IF(ISERROR(VLOOKUP($L1533,Info!$B$4:$B$266,1,FALSE)),"",VLOOKUP($L1533,Info!$B$4:$L$266,9,FALSE)))</f>
        <v/>
      </c>
      <c r="AA1533" s="96" t="str">
        <f>IF($L1533="None","",IF(ISERROR(VLOOKUP($L1533,Info!$B$4:$B$266,1,FALSE)),"",VLOOKUP($L1533,Info!$B$4:$L$266,8,FALSE)))</f>
        <v/>
      </c>
      <c r="AB1533" s="96" t="str">
        <f>IF($L1533="None","",IF(ISERROR(VLOOKUP($L1533,Info!$B$4:$B$266,1,FALSE)),"",VLOOKUP($L1533,Info!$B$4:$L$266,10,FALSE)))</f>
        <v/>
      </c>
      <c r="AC1533" s="1" t="str">
        <f>IF(W1533="SO Cable","Black,White",IF(O1533="","",IF(P1533="","",IF($J$12&lt;&gt;"ABC",IF(P1533&lt;="250",VLOOKUP(O1533,Info!$AZ$4:$BB$22,3,FALSE),VLOOKUP(O1533,Info!$AZ$23:$BB$39,3,FALSE)),IF(P1533&lt;="250",VLOOKUP(O1533,Info!$AO$4:$AQ$22,3,FALSE),VLOOKUP(O1533,Info!$AO$23:$AP$39,3,FALSE))))))</f>
        <v/>
      </c>
      <c r="AD1533" s="1"/>
      <c r="AE1533" s="1" t="str">
        <f>IF($L1533="None","",IF(ISERROR(VLOOKUP($L1533,Info!$B$4:$B$266,1,FALSE)),"",VLOOKUP($L1533,Info!$B$4:$L$266,4,FALSE)))</f>
        <v/>
      </c>
      <c r="AF1533" s="1" t="str">
        <f>IF($L1533="None","",IF(ISERROR(VLOOKUP($L1533,Info!$B$4:$B$266,1,FALSE)),"",VLOOKUP($L1533,Info!$B$4:$L$266,6,FALSE)))</f>
        <v/>
      </c>
      <c r="AG1533" s="1"/>
      <c r="AH1533" s="33" t="str" cm="1">
        <f t="array" ref="AH1533">IF(AND(L1533&lt;&gt;"",O1533&lt;&gt;"",R1533:S1533&lt;&gt;"",W1533:X1533&lt;&gt;"",Z1533:AA1533&lt;&gt;"",AC1533&lt;&gt;""),"Good","Bad")</f>
        <v>Bad</v>
      </c>
      <c r="AL1533" t="str" cm="1">
        <f t="array" ref="AL1533">IF(R1533&gt;0,_xlfn.IFS(COUNTIF($L$20:L1533,"&lt;&gt;")&lt;101,1,COUNTIF($L$20:L1533,"&lt;&gt;")&lt;201,2,COUNTIF($L$20:L1533,"&lt;&gt;")&lt;301,3,COUNTIF($L$20:L1533,"&lt;&gt;")&lt;401,4,COUNTIF($L$20:L1533,"&lt;&gt;")&lt;501,5,COUNTIF($L$20:L1533,"&lt;&gt;")&lt;601,6,COUNTIF($L$20:L1533,"&lt;&gt;")&lt;701,7,COUNTIF($L$20:L1533,"&lt;&gt;")&lt;801,8,COUNTIF($L$20:L1533,"&lt;&gt;")&lt;901,9,COUNTIF($L$20:L1533,"&lt;&gt;")&lt;1001,10,COUNTIF($L$20:L1533,"&lt;&gt;")&lt;1101,11,COUNTIF($L$20:L1533,"&lt;&gt;")&lt;1201,12,COUNTIF($L$20:L1533,"&lt;&gt;")&lt;1301,13,COUNTIF($L$20:L1533,"&lt;&gt;")&lt;1401,14,COUNTIF($L$20:L1533,"&lt;&gt;")&lt;1501,15,COUNTIF($L$20:L1533,"&lt;&gt;")&lt;1601,16,COUNTIF($L$20:L1533,"&lt;&gt;")&lt;1701,17,COUNTIF($L$20:L1533,"&lt;&gt;")&lt;1801,18,COUNTIF($L$20:L1533,"&lt;&gt;")&lt;1901,19,COUNTIF($L$20:L1533,"&lt;&gt;")&lt;2001,20,COUNTIF($L$20:L1533,"&lt;&gt;")&lt;2101,21,COUNTIF($L$20:L1533,"&lt;&gt;")&lt;2201,22,COUNTIF($L$20:L1533,"&lt;&gt;")&lt;2301,23,COUNTIF($L$20:L1533,"&lt;&gt;")&lt;2401,24,COUNTIF($L$20:L1533,"&lt;&gt;")&lt;2501,25,COUNTIF($L$20:L1533,"&lt;&gt;")&lt;2601,26,COUNTIF($L$20:L1533,"&lt;&gt;")&lt;2701,27,COUNTIF($L$20:L1533,"&lt;&gt;")&lt;2801,28,COUNTIF($L$20:L1533,"&lt;&gt;")&lt;2901,29,COUNTIF($L$20:L1533,"&lt;&gt;")&lt;3001,30),"")</f>
        <v/>
      </c>
      <c r="AM1533" t="str">
        <f t="shared" si="115"/>
        <v/>
      </c>
      <c r="AN1533" t="str">
        <f t="shared" si="119"/>
        <v/>
      </c>
      <c r="AP1533" t="str">
        <f t="shared" si="118"/>
        <v/>
      </c>
      <c r="AQ1533" t="str">
        <f>IF(AO1533="","",COUNTIFS(AM1533:$AM$3019,AO1533))</f>
        <v/>
      </c>
    </row>
    <row r="1534" spans="1:43" x14ac:dyDescent="0.25">
      <c r="A1534" s="6" t="str">
        <f>IF(COUNT($A$20:A1533)&lt;&gt;$B$4,IF(A1533="","",A1533+1),"")</f>
        <v/>
      </c>
      <c r="B1534" s="3"/>
      <c r="C1534" s="3"/>
      <c r="D1534" s="122"/>
      <c r="E1534" s="3"/>
      <c r="F1534" s="3"/>
      <c r="G1534" s="3"/>
      <c r="H1534" s="3"/>
      <c r="I1534" s="120"/>
      <c r="J1534" s="3"/>
      <c r="K1534" s="95" t="str" cm="1">
        <f t="array" ref="K1534">IF(OR($J$14 = "A",$J$14 = "B",$J$14 = "C"),IF(I1534="","",IF(LEN(I1534)&gt;2,_xlfn.IFS(ISNUMBER(SEARCH("_",I1534)),I1534,ISNUMBER(SEARCH(", ",I1534)),SUBSTITUTE(I1534,", ","_"),ISNUMBER(SEARCH("/ ",I1534)),SUBSTITUTE(I1534,"/ ","_"),ISNUMBER(SEARCH(",",I1534)),SUBSTITUTE(I1534,",","_"),ISNUMBER(SEARCH("/",I1534)),SUBSTITUTE(I1534,"/","_"),ISNUMBER(SEARCH("",I1534)),I1534),I1534)),IF(OR($J$14 = "J",$J$14 = "K"),"",IF(D1534="","",IF(LEN(D1534)&gt;2,_xlfn.IFS(ISNUMBER(SEARCH("_",D1534)),D1534,ISNUMBER(SEARCH(", ",D1534)),SUBSTITUTE(D1534,", ","_"),ISNUMBER(SEARCH("/ ",D1534)),SUBSTITUTE(D1534,"/ ","_"),ISNUMBER(SEARCH(",",D1534)),SUBSTITUTE(D1534,",","_"),ISNUMBER(SEARCH("/",D1534)),SUBSTITUTE(D1534,"/","_"),ISNUMBER(SEARCH("",D1534)),D1534),D1534))))</f>
        <v/>
      </c>
      <c r="L1534" s="1"/>
      <c r="M1534" s="1" t="str">
        <f t="shared" si="116"/>
        <v/>
      </c>
      <c r="N1534" s="94" t="str">
        <f>IF($L1534="None","",IF(ISERROR(VLOOKUP($L1534,Info!$B$4:$B$266,1,FALSE)),"",VLOOKUP($L1534,Info!$B$4:$L$266,5,FALSE)))</f>
        <v/>
      </c>
      <c r="O1534" s="94" t="str">
        <f>IF(K1534="","",IF(AND($J$12&lt;&gt;"ABC",N1534="3"),"BAC",IF(N1534="3","ABC",IF($J$12&lt;&gt;"ABC",IF($J$10="Standard",VLOOKUP(K1534,Info!$BE$4:$BF$481,2,FALSE),VLOOKUP(K1534,Info!$BI$4:$BJ$482,2,FALSE)),IF($J$10="Standard",VLOOKUP(K1534,Info!$AG$4:$AH$2994,2,FALSE),VLOOKUP(K1534,Info!$AK$4:$AL$2997,2,FALSE))))))</f>
        <v/>
      </c>
      <c r="P1534" s="94" t="str">
        <f>IF($L1534="None","",IF(ISERROR(VLOOKUP($L1534,Info!$B$4:$B$266,1,FALSE)),"",VLOOKUP($L1534,Info!$B$4:$L$266,3,FALSE)))</f>
        <v/>
      </c>
      <c r="Q1534" s="96" t="str">
        <f>IF($L1534="None","",IF(ISERROR(VLOOKUP($L1534,Info!$B$4:$B$266,1,FALSE)),"",VLOOKUP($L1534,Info!$B$4:$L$266,4,FALSE)))</f>
        <v/>
      </c>
      <c r="R1534" s="1"/>
      <c r="S1534" s="6" t="str">
        <f t="shared" si="117"/>
        <v/>
      </c>
      <c r="T1534" s="6" t="str">
        <f>IF($L1534="None","",IF(ISERROR(VLOOKUP($L1534,Info!$B$4:$B$266,1,FALSE)),"",VLOOKUP($L1534,Info!$B$4:$L$266,11,FALSE)))</f>
        <v/>
      </c>
      <c r="U1534" s="1"/>
      <c r="V1534" s="1"/>
      <c r="W1534" s="1"/>
      <c r="X1534" s="1" t="str">
        <f>IF($L1534="None","",IF(ISERROR(VLOOKUP($L1534,Info!$B$4:$B$266,1,FALSE)),"",IF(OR(W1534="Metallic Liquid Tight",W1534="Non-Metallic Liquid Tight",W1534="LSZH",W1534="Greenfield"),VLOOKUP($L1534,Info!$B$4:$L$266,7,FALSE),"N/A")))</f>
        <v/>
      </c>
      <c r="Y1534" s="1"/>
      <c r="Z1534" s="96" t="str">
        <f>IF($L1534="None","",IF(ISERROR(VLOOKUP($L1534,Info!$B$4:$B$266,1,FALSE)),"",VLOOKUP($L1534,Info!$B$4:$L$266,9,FALSE)))</f>
        <v/>
      </c>
      <c r="AA1534" s="96" t="str">
        <f>IF($L1534="None","",IF(ISERROR(VLOOKUP($L1534,Info!$B$4:$B$266,1,FALSE)),"",VLOOKUP($L1534,Info!$B$4:$L$266,8,FALSE)))</f>
        <v/>
      </c>
      <c r="AB1534" s="96" t="str">
        <f>IF($L1534="None","",IF(ISERROR(VLOOKUP($L1534,Info!$B$4:$B$266,1,FALSE)),"",VLOOKUP($L1534,Info!$B$4:$L$266,10,FALSE)))</f>
        <v/>
      </c>
      <c r="AC1534" s="1" t="str">
        <f>IF(W1534="SO Cable","Black,White",IF(O1534="","",IF(P1534="","",IF($J$12&lt;&gt;"ABC",IF(P1534&lt;="250",VLOOKUP(O1534,Info!$AZ$4:$BB$22,3,FALSE),VLOOKUP(O1534,Info!$AZ$23:$BB$39,3,FALSE)),IF(P1534&lt;="250",VLOOKUP(O1534,Info!$AO$4:$AQ$22,3,FALSE),VLOOKUP(O1534,Info!$AO$23:$AP$39,3,FALSE))))))</f>
        <v/>
      </c>
      <c r="AD1534" s="1"/>
      <c r="AE1534" s="1" t="str">
        <f>IF($L1534="None","",IF(ISERROR(VLOOKUP($L1534,Info!$B$4:$B$266,1,FALSE)),"",VLOOKUP($L1534,Info!$B$4:$L$266,4,FALSE)))</f>
        <v/>
      </c>
      <c r="AF1534" s="1" t="str">
        <f>IF($L1534="None","",IF(ISERROR(VLOOKUP($L1534,Info!$B$4:$B$266,1,FALSE)),"",VLOOKUP($L1534,Info!$B$4:$L$266,6,FALSE)))</f>
        <v/>
      </c>
      <c r="AG1534" s="1"/>
      <c r="AH1534" s="33" t="str" cm="1">
        <f t="array" ref="AH1534">IF(AND(L1534&lt;&gt;"",O1534&lt;&gt;"",R1534:S1534&lt;&gt;"",W1534:X1534&lt;&gt;"",Z1534:AA1534&lt;&gt;"",AC1534&lt;&gt;""),"Good","Bad")</f>
        <v>Bad</v>
      </c>
      <c r="AL1534" t="str" cm="1">
        <f t="array" ref="AL1534">IF(R1534&gt;0,_xlfn.IFS(COUNTIF($L$20:L1534,"&lt;&gt;")&lt;101,1,COUNTIF($L$20:L1534,"&lt;&gt;")&lt;201,2,COUNTIF($L$20:L1534,"&lt;&gt;")&lt;301,3,COUNTIF($L$20:L1534,"&lt;&gt;")&lt;401,4,COUNTIF($L$20:L1534,"&lt;&gt;")&lt;501,5,COUNTIF($L$20:L1534,"&lt;&gt;")&lt;601,6,COUNTIF($L$20:L1534,"&lt;&gt;")&lt;701,7,COUNTIF($L$20:L1534,"&lt;&gt;")&lt;801,8,COUNTIF($L$20:L1534,"&lt;&gt;")&lt;901,9,COUNTIF($L$20:L1534,"&lt;&gt;")&lt;1001,10,COUNTIF($L$20:L1534,"&lt;&gt;")&lt;1101,11,COUNTIF($L$20:L1534,"&lt;&gt;")&lt;1201,12,COUNTIF($L$20:L1534,"&lt;&gt;")&lt;1301,13,COUNTIF($L$20:L1534,"&lt;&gt;")&lt;1401,14,COUNTIF($L$20:L1534,"&lt;&gt;")&lt;1501,15,COUNTIF($L$20:L1534,"&lt;&gt;")&lt;1601,16,COUNTIF($L$20:L1534,"&lt;&gt;")&lt;1701,17,COUNTIF($L$20:L1534,"&lt;&gt;")&lt;1801,18,COUNTIF($L$20:L1534,"&lt;&gt;")&lt;1901,19,COUNTIF($L$20:L1534,"&lt;&gt;")&lt;2001,20,COUNTIF($L$20:L1534,"&lt;&gt;")&lt;2101,21,COUNTIF($L$20:L1534,"&lt;&gt;")&lt;2201,22,COUNTIF($L$20:L1534,"&lt;&gt;")&lt;2301,23,COUNTIF($L$20:L1534,"&lt;&gt;")&lt;2401,24,COUNTIF($L$20:L1534,"&lt;&gt;")&lt;2501,25,COUNTIF($L$20:L1534,"&lt;&gt;")&lt;2601,26,COUNTIF($L$20:L1534,"&lt;&gt;")&lt;2701,27,COUNTIF($L$20:L1534,"&lt;&gt;")&lt;2801,28,COUNTIF($L$20:L1534,"&lt;&gt;")&lt;2901,29,COUNTIF($L$20:L1534,"&lt;&gt;")&lt;3001,30),"")</f>
        <v/>
      </c>
      <c r="AM1534" t="str">
        <f t="shared" si="115"/>
        <v/>
      </c>
      <c r="AN1534" t="str">
        <f t="shared" si="119"/>
        <v/>
      </c>
      <c r="AP1534" t="str">
        <f t="shared" si="118"/>
        <v/>
      </c>
      <c r="AQ1534" t="str">
        <f>IF(AO1534="","",COUNTIFS(AM1534:$AM$3019,AO1534))</f>
        <v/>
      </c>
    </row>
    <row r="1535" spans="1:43" x14ac:dyDescent="0.25">
      <c r="A1535" s="6" t="str">
        <f>IF(COUNT($A$20:A1534)&lt;&gt;$B$4,IF(A1534="","",A1534+1),"")</f>
        <v/>
      </c>
      <c r="B1535" s="3"/>
      <c r="C1535" s="3"/>
      <c r="D1535" s="122"/>
      <c r="E1535" s="3"/>
      <c r="F1535" s="3"/>
      <c r="G1535" s="3"/>
      <c r="H1535" s="3"/>
      <c r="I1535" s="120"/>
      <c r="J1535" s="3"/>
      <c r="K1535" s="95" t="str" cm="1">
        <f t="array" ref="K1535">IF(OR($J$14 = "A",$J$14 = "B",$J$14 = "C"),IF(I1535="","",IF(LEN(I1535)&gt;2,_xlfn.IFS(ISNUMBER(SEARCH("_",I1535)),I1535,ISNUMBER(SEARCH(", ",I1535)),SUBSTITUTE(I1535,", ","_"),ISNUMBER(SEARCH("/ ",I1535)),SUBSTITUTE(I1535,"/ ","_"),ISNUMBER(SEARCH(",",I1535)),SUBSTITUTE(I1535,",","_"),ISNUMBER(SEARCH("/",I1535)),SUBSTITUTE(I1535,"/","_"),ISNUMBER(SEARCH("",I1535)),I1535),I1535)),IF(OR($J$14 = "J",$J$14 = "K"),"",IF(D1535="","",IF(LEN(D1535)&gt;2,_xlfn.IFS(ISNUMBER(SEARCH("_",D1535)),D1535,ISNUMBER(SEARCH(", ",D1535)),SUBSTITUTE(D1535,", ","_"),ISNUMBER(SEARCH("/ ",D1535)),SUBSTITUTE(D1535,"/ ","_"),ISNUMBER(SEARCH(",",D1535)),SUBSTITUTE(D1535,",","_"),ISNUMBER(SEARCH("/",D1535)),SUBSTITUTE(D1535,"/","_"),ISNUMBER(SEARCH("",D1535)),D1535),D1535))))</f>
        <v/>
      </c>
      <c r="L1535" s="1"/>
      <c r="M1535" s="1" t="str">
        <f t="shared" si="116"/>
        <v/>
      </c>
      <c r="N1535" s="94" t="str">
        <f>IF($L1535="None","",IF(ISERROR(VLOOKUP($L1535,Info!$B$4:$B$266,1,FALSE)),"",VLOOKUP($L1535,Info!$B$4:$L$266,5,FALSE)))</f>
        <v/>
      </c>
      <c r="O1535" s="94" t="str">
        <f>IF(K1535="","",IF(AND($J$12&lt;&gt;"ABC",N1535="3"),"BAC",IF(N1535="3","ABC",IF($J$12&lt;&gt;"ABC",IF($J$10="Standard",VLOOKUP(K1535,Info!$BE$4:$BF$481,2,FALSE),VLOOKUP(K1535,Info!$BI$4:$BJ$482,2,FALSE)),IF($J$10="Standard",VLOOKUP(K1535,Info!$AG$4:$AH$2994,2,FALSE),VLOOKUP(K1535,Info!$AK$4:$AL$2997,2,FALSE))))))</f>
        <v/>
      </c>
      <c r="P1535" s="94" t="str">
        <f>IF($L1535="None","",IF(ISERROR(VLOOKUP($L1535,Info!$B$4:$B$266,1,FALSE)),"",VLOOKUP($L1535,Info!$B$4:$L$266,3,FALSE)))</f>
        <v/>
      </c>
      <c r="Q1535" s="96" t="str">
        <f>IF($L1535="None","",IF(ISERROR(VLOOKUP($L1535,Info!$B$4:$B$266,1,FALSE)),"",VLOOKUP($L1535,Info!$B$4:$L$266,4,FALSE)))</f>
        <v/>
      </c>
      <c r="R1535" s="1"/>
      <c r="S1535" s="6" t="str">
        <f t="shared" si="117"/>
        <v/>
      </c>
      <c r="T1535" s="6" t="str">
        <f>IF($L1535="None","",IF(ISERROR(VLOOKUP($L1535,Info!$B$4:$B$266,1,FALSE)),"",VLOOKUP($L1535,Info!$B$4:$L$266,11,FALSE)))</f>
        <v/>
      </c>
      <c r="U1535" s="1"/>
      <c r="V1535" s="1"/>
      <c r="W1535" s="1"/>
      <c r="X1535" s="1" t="str">
        <f>IF($L1535="None","",IF(ISERROR(VLOOKUP($L1535,Info!$B$4:$B$266,1,FALSE)),"",IF(OR(W1535="Metallic Liquid Tight",W1535="Non-Metallic Liquid Tight",W1535="LSZH",W1535="Greenfield"),VLOOKUP($L1535,Info!$B$4:$L$266,7,FALSE),"N/A")))</f>
        <v/>
      </c>
      <c r="Y1535" s="1"/>
      <c r="Z1535" s="96" t="str">
        <f>IF($L1535="None","",IF(ISERROR(VLOOKUP($L1535,Info!$B$4:$B$266,1,FALSE)),"",VLOOKUP($L1535,Info!$B$4:$L$266,9,FALSE)))</f>
        <v/>
      </c>
      <c r="AA1535" s="96" t="str">
        <f>IF($L1535="None","",IF(ISERROR(VLOOKUP($L1535,Info!$B$4:$B$266,1,FALSE)),"",VLOOKUP($L1535,Info!$B$4:$L$266,8,FALSE)))</f>
        <v/>
      </c>
      <c r="AB1535" s="96" t="str">
        <f>IF($L1535="None","",IF(ISERROR(VLOOKUP($L1535,Info!$B$4:$B$266,1,FALSE)),"",VLOOKUP($L1535,Info!$B$4:$L$266,10,FALSE)))</f>
        <v/>
      </c>
      <c r="AC1535" s="1" t="str">
        <f>IF(W1535="SO Cable","Black,White",IF(O1535="","",IF(P1535="","",IF($J$12&lt;&gt;"ABC",IF(P1535&lt;="250",VLOOKUP(O1535,Info!$AZ$4:$BB$22,3,FALSE),VLOOKUP(O1535,Info!$AZ$23:$BB$39,3,FALSE)),IF(P1535&lt;="250",VLOOKUP(O1535,Info!$AO$4:$AQ$22,3,FALSE),VLOOKUP(O1535,Info!$AO$23:$AP$39,3,FALSE))))))</f>
        <v/>
      </c>
      <c r="AD1535" s="1"/>
      <c r="AE1535" s="1" t="str">
        <f>IF($L1535="None","",IF(ISERROR(VLOOKUP($L1535,Info!$B$4:$B$266,1,FALSE)),"",VLOOKUP($L1535,Info!$B$4:$L$266,4,FALSE)))</f>
        <v/>
      </c>
      <c r="AF1535" s="1" t="str">
        <f>IF($L1535="None","",IF(ISERROR(VLOOKUP($L1535,Info!$B$4:$B$266,1,FALSE)),"",VLOOKUP($L1535,Info!$B$4:$L$266,6,FALSE)))</f>
        <v/>
      </c>
      <c r="AG1535" s="1"/>
      <c r="AH1535" s="33" t="str" cm="1">
        <f t="array" ref="AH1535">IF(AND(L1535&lt;&gt;"",O1535&lt;&gt;"",R1535:S1535&lt;&gt;"",W1535:X1535&lt;&gt;"",Z1535:AA1535&lt;&gt;"",AC1535&lt;&gt;""),"Good","Bad")</f>
        <v>Bad</v>
      </c>
      <c r="AL1535" t="str" cm="1">
        <f t="array" ref="AL1535">IF(R1535&gt;0,_xlfn.IFS(COUNTIF($L$20:L1535,"&lt;&gt;")&lt;101,1,COUNTIF($L$20:L1535,"&lt;&gt;")&lt;201,2,COUNTIF($L$20:L1535,"&lt;&gt;")&lt;301,3,COUNTIF($L$20:L1535,"&lt;&gt;")&lt;401,4,COUNTIF($L$20:L1535,"&lt;&gt;")&lt;501,5,COUNTIF($L$20:L1535,"&lt;&gt;")&lt;601,6,COUNTIF($L$20:L1535,"&lt;&gt;")&lt;701,7,COUNTIF($L$20:L1535,"&lt;&gt;")&lt;801,8,COUNTIF($L$20:L1535,"&lt;&gt;")&lt;901,9,COUNTIF($L$20:L1535,"&lt;&gt;")&lt;1001,10,COUNTIF($L$20:L1535,"&lt;&gt;")&lt;1101,11,COUNTIF($L$20:L1535,"&lt;&gt;")&lt;1201,12,COUNTIF($L$20:L1535,"&lt;&gt;")&lt;1301,13,COUNTIF($L$20:L1535,"&lt;&gt;")&lt;1401,14,COUNTIF($L$20:L1535,"&lt;&gt;")&lt;1501,15,COUNTIF($L$20:L1535,"&lt;&gt;")&lt;1601,16,COUNTIF($L$20:L1535,"&lt;&gt;")&lt;1701,17,COUNTIF($L$20:L1535,"&lt;&gt;")&lt;1801,18,COUNTIF($L$20:L1535,"&lt;&gt;")&lt;1901,19,COUNTIF($L$20:L1535,"&lt;&gt;")&lt;2001,20,COUNTIF($L$20:L1535,"&lt;&gt;")&lt;2101,21,COUNTIF($L$20:L1535,"&lt;&gt;")&lt;2201,22,COUNTIF($L$20:L1535,"&lt;&gt;")&lt;2301,23,COUNTIF($L$20:L1535,"&lt;&gt;")&lt;2401,24,COUNTIF($L$20:L1535,"&lt;&gt;")&lt;2501,25,COUNTIF($L$20:L1535,"&lt;&gt;")&lt;2601,26,COUNTIF($L$20:L1535,"&lt;&gt;")&lt;2701,27,COUNTIF($L$20:L1535,"&lt;&gt;")&lt;2801,28,COUNTIF($L$20:L1535,"&lt;&gt;")&lt;2901,29,COUNTIF($L$20:L1535,"&lt;&gt;")&lt;3001,30),"")</f>
        <v/>
      </c>
      <c r="AM1535" t="str">
        <f t="shared" si="115"/>
        <v/>
      </c>
      <c r="AN1535" t="str">
        <f t="shared" si="119"/>
        <v/>
      </c>
      <c r="AP1535" t="str">
        <f t="shared" si="118"/>
        <v/>
      </c>
      <c r="AQ1535" t="str">
        <f>IF(AO1535="","",COUNTIFS(AM1535:$AM$3019,AO1535))</f>
        <v/>
      </c>
    </row>
    <row r="1536" spans="1:43" x14ac:dyDescent="0.25">
      <c r="A1536" s="6" t="str">
        <f>IF(COUNT($A$20:A1535)&lt;&gt;$B$4,IF(A1535="","",A1535+1),"")</f>
        <v/>
      </c>
      <c r="B1536" s="3"/>
      <c r="C1536" s="3"/>
      <c r="D1536" s="122"/>
      <c r="E1536" s="3"/>
      <c r="F1536" s="3"/>
      <c r="G1536" s="3"/>
      <c r="H1536" s="3"/>
      <c r="I1536" s="120"/>
      <c r="J1536" s="3"/>
      <c r="K1536" s="95" t="str" cm="1">
        <f t="array" ref="K1536">IF(OR($J$14 = "A",$J$14 = "B",$J$14 = "C"),IF(I1536="","",IF(LEN(I1536)&gt;2,_xlfn.IFS(ISNUMBER(SEARCH("_",I1536)),I1536,ISNUMBER(SEARCH(", ",I1536)),SUBSTITUTE(I1536,", ","_"),ISNUMBER(SEARCH("/ ",I1536)),SUBSTITUTE(I1536,"/ ","_"),ISNUMBER(SEARCH(",",I1536)),SUBSTITUTE(I1536,",","_"),ISNUMBER(SEARCH("/",I1536)),SUBSTITUTE(I1536,"/","_"),ISNUMBER(SEARCH("",I1536)),I1536),I1536)),IF(OR($J$14 = "J",$J$14 = "K"),"",IF(D1536="","",IF(LEN(D1536)&gt;2,_xlfn.IFS(ISNUMBER(SEARCH("_",D1536)),D1536,ISNUMBER(SEARCH(", ",D1536)),SUBSTITUTE(D1536,", ","_"),ISNUMBER(SEARCH("/ ",D1536)),SUBSTITUTE(D1536,"/ ","_"),ISNUMBER(SEARCH(",",D1536)),SUBSTITUTE(D1536,",","_"),ISNUMBER(SEARCH("/",D1536)),SUBSTITUTE(D1536,"/","_"),ISNUMBER(SEARCH("",D1536)),D1536),D1536))))</f>
        <v/>
      </c>
      <c r="L1536" s="1"/>
      <c r="M1536" s="1" t="str">
        <f t="shared" si="116"/>
        <v/>
      </c>
      <c r="N1536" s="94" t="str">
        <f>IF($L1536="None","",IF(ISERROR(VLOOKUP($L1536,Info!$B$4:$B$266,1,FALSE)),"",VLOOKUP($L1536,Info!$B$4:$L$266,5,FALSE)))</f>
        <v/>
      </c>
      <c r="O1536" s="94" t="str">
        <f>IF(K1536="","",IF(AND($J$12&lt;&gt;"ABC",N1536="3"),"BAC",IF(N1536="3","ABC",IF($J$12&lt;&gt;"ABC",IF($J$10="Standard",VLOOKUP(K1536,Info!$BE$4:$BF$481,2,FALSE),VLOOKUP(K1536,Info!$BI$4:$BJ$482,2,FALSE)),IF($J$10="Standard",VLOOKUP(K1536,Info!$AG$4:$AH$2994,2,FALSE),VLOOKUP(K1536,Info!$AK$4:$AL$2997,2,FALSE))))))</f>
        <v/>
      </c>
      <c r="P1536" s="94" t="str">
        <f>IF($L1536="None","",IF(ISERROR(VLOOKUP($L1536,Info!$B$4:$B$266,1,FALSE)),"",VLOOKUP($L1536,Info!$B$4:$L$266,3,FALSE)))</f>
        <v/>
      </c>
      <c r="Q1536" s="96" t="str">
        <f>IF($L1536="None","",IF(ISERROR(VLOOKUP($L1536,Info!$B$4:$B$266,1,FALSE)),"",VLOOKUP($L1536,Info!$B$4:$L$266,4,FALSE)))</f>
        <v/>
      </c>
      <c r="R1536" s="1"/>
      <c r="S1536" s="6" t="str">
        <f t="shared" si="117"/>
        <v/>
      </c>
      <c r="T1536" s="6" t="str">
        <f>IF($L1536="None","",IF(ISERROR(VLOOKUP($L1536,Info!$B$4:$B$266,1,FALSE)),"",VLOOKUP($L1536,Info!$B$4:$L$266,11,FALSE)))</f>
        <v/>
      </c>
      <c r="U1536" s="1"/>
      <c r="V1536" s="1"/>
      <c r="W1536" s="1"/>
      <c r="X1536" s="1" t="str">
        <f>IF($L1536="None","",IF(ISERROR(VLOOKUP($L1536,Info!$B$4:$B$266,1,FALSE)),"",IF(OR(W1536="Metallic Liquid Tight",W1536="Non-Metallic Liquid Tight",W1536="LSZH",W1536="Greenfield"),VLOOKUP($L1536,Info!$B$4:$L$266,7,FALSE),"N/A")))</f>
        <v/>
      </c>
      <c r="Y1536" s="1"/>
      <c r="Z1536" s="96" t="str">
        <f>IF($L1536="None","",IF(ISERROR(VLOOKUP($L1536,Info!$B$4:$B$266,1,FALSE)),"",VLOOKUP($L1536,Info!$B$4:$L$266,9,FALSE)))</f>
        <v/>
      </c>
      <c r="AA1536" s="96" t="str">
        <f>IF($L1536="None","",IF(ISERROR(VLOOKUP($L1536,Info!$B$4:$B$266,1,FALSE)),"",VLOOKUP($L1536,Info!$B$4:$L$266,8,FALSE)))</f>
        <v/>
      </c>
      <c r="AB1536" s="96" t="str">
        <f>IF($L1536="None","",IF(ISERROR(VLOOKUP($L1536,Info!$B$4:$B$266,1,FALSE)),"",VLOOKUP($L1536,Info!$B$4:$L$266,10,FALSE)))</f>
        <v/>
      </c>
      <c r="AC1536" s="1" t="str">
        <f>IF(W1536="SO Cable","Black,White",IF(O1536="","",IF(P1536="","",IF($J$12&lt;&gt;"ABC",IF(P1536&lt;="250",VLOOKUP(O1536,Info!$AZ$4:$BB$22,3,FALSE),VLOOKUP(O1536,Info!$AZ$23:$BB$39,3,FALSE)),IF(P1536&lt;="250",VLOOKUP(O1536,Info!$AO$4:$AQ$22,3,FALSE),VLOOKUP(O1536,Info!$AO$23:$AP$39,3,FALSE))))))</f>
        <v/>
      </c>
      <c r="AD1536" s="1"/>
      <c r="AE1536" s="1" t="str">
        <f>IF($L1536="None","",IF(ISERROR(VLOOKUP($L1536,Info!$B$4:$B$266,1,FALSE)),"",VLOOKUP($L1536,Info!$B$4:$L$266,4,FALSE)))</f>
        <v/>
      </c>
      <c r="AF1536" s="1" t="str">
        <f>IF($L1536="None","",IF(ISERROR(VLOOKUP($L1536,Info!$B$4:$B$266,1,FALSE)),"",VLOOKUP($L1536,Info!$B$4:$L$266,6,FALSE)))</f>
        <v/>
      </c>
      <c r="AG1536" s="1"/>
      <c r="AH1536" s="33" t="str" cm="1">
        <f t="array" ref="AH1536">IF(AND(L1536&lt;&gt;"",O1536&lt;&gt;"",R1536:S1536&lt;&gt;"",W1536:X1536&lt;&gt;"",Z1536:AA1536&lt;&gt;"",AC1536&lt;&gt;""),"Good","Bad")</f>
        <v>Bad</v>
      </c>
      <c r="AL1536" t="str" cm="1">
        <f t="array" ref="AL1536">IF(R1536&gt;0,_xlfn.IFS(COUNTIF($L$20:L1536,"&lt;&gt;")&lt;101,1,COUNTIF($L$20:L1536,"&lt;&gt;")&lt;201,2,COUNTIF($L$20:L1536,"&lt;&gt;")&lt;301,3,COUNTIF($L$20:L1536,"&lt;&gt;")&lt;401,4,COUNTIF($L$20:L1536,"&lt;&gt;")&lt;501,5,COUNTIF($L$20:L1536,"&lt;&gt;")&lt;601,6,COUNTIF($L$20:L1536,"&lt;&gt;")&lt;701,7,COUNTIF($L$20:L1536,"&lt;&gt;")&lt;801,8,COUNTIF($L$20:L1536,"&lt;&gt;")&lt;901,9,COUNTIF($L$20:L1536,"&lt;&gt;")&lt;1001,10,COUNTIF($L$20:L1536,"&lt;&gt;")&lt;1101,11,COUNTIF($L$20:L1536,"&lt;&gt;")&lt;1201,12,COUNTIF($L$20:L1536,"&lt;&gt;")&lt;1301,13,COUNTIF($L$20:L1536,"&lt;&gt;")&lt;1401,14,COUNTIF($L$20:L1536,"&lt;&gt;")&lt;1501,15,COUNTIF($L$20:L1536,"&lt;&gt;")&lt;1601,16,COUNTIF($L$20:L1536,"&lt;&gt;")&lt;1701,17,COUNTIF($L$20:L1536,"&lt;&gt;")&lt;1801,18,COUNTIF($L$20:L1536,"&lt;&gt;")&lt;1901,19,COUNTIF($L$20:L1536,"&lt;&gt;")&lt;2001,20,COUNTIF($L$20:L1536,"&lt;&gt;")&lt;2101,21,COUNTIF($L$20:L1536,"&lt;&gt;")&lt;2201,22,COUNTIF($L$20:L1536,"&lt;&gt;")&lt;2301,23,COUNTIF($L$20:L1536,"&lt;&gt;")&lt;2401,24,COUNTIF($L$20:L1536,"&lt;&gt;")&lt;2501,25,COUNTIF($L$20:L1536,"&lt;&gt;")&lt;2601,26,COUNTIF($L$20:L1536,"&lt;&gt;")&lt;2701,27,COUNTIF($L$20:L1536,"&lt;&gt;")&lt;2801,28,COUNTIF($L$20:L1536,"&lt;&gt;")&lt;2901,29,COUNTIF($L$20:L1536,"&lt;&gt;")&lt;3001,30),"")</f>
        <v/>
      </c>
      <c r="AM1536" t="str">
        <f t="shared" si="115"/>
        <v/>
      </c>
      <c r="AN1536" t="str">
        <f t="shared" si="119"/>
        <v/>
      </c>
      <c r="AP1536" t="str">
        <f t="shared" si="118"/>
        <v/>
      </c>
      <c r="AQ1536" t="str">
        <f>IF(AO1536="","",COUNTIFS(AM1536:$AM$3019,AO1536))</f>
        <v/>
      </c>
    </row>
    <row r="1537" spans="1:43" x14ac:dyDescent="0.25">
      <c r="A1537" s="6" t="str">
        <f>IF(COUNT($A$20:A1536)&lt;&gt;$B$4,IF(A1536="","",A1536+1),"")</f>
        <v/>
      </c>
      <c r="B1537" s="3"/>
      <c r="C1537" s="3"/>
      <c r="D1537" s="122"/>
      <c r="E1537" s="3"/>
      <c r="F1537" s="3"/>
      <c r="G1537" s="3"/>
      <c r="H1537" s="3"/>
      <c r="I1537" s="120"/>
      <c r="J1537" s="3"/>
      <c r="K1537" s="95" t="str" cm="1">
        <f t="array" ref="K1537">IF(OR($J$14 = "A",$J$14 = "B",$J$14 = "C"),IF(I1537="","",IF(LEN(I1537)&gt;2,_xlfn.IFS(ISNUMBER(SEARCH("_",I1537)),I1537,ISNUMBER(SEARCH(", ",I1537)),SUBSTITUTE(I1537,", ","_"),ISNUMBER(SEARCH("/ ",I1537)),SUBSTITUTE(I1537,"/ ","_"),ISNUMBER(SEARCH(",",I1537)),SUBSTITUTE(I1537,",","_"),ISNUMBER(SEARCH("/",I1537)),SUBSTITUTE(I1537,"/","_"),ISNUMBER(SEARCH("",I1537)),I1537),I1537)),IF(OR($J$14 = "J",$J$14 = "K"),"",IF(D1537="","",IF(LEN(D1537)&gt;2,_xlfn.IFS(ISNUMBER(SEARCH("_",D1537)),D1537,ISNUMBER(SEARCH(", ",D1537)),SUBSTITUTE(D1537,", ","_"),ISNUMBER(SEARCH("/ ",D1537)),SUBSTITUTE(D1537,"/ ","_"),ISNUMBER(SEARCH(",",D1537)),SUBSTITUTE(D1537,",","_"),ISNUMBER(SEARCH("/",D1537)),SUBSTITUTE(D1537,"/","_"),ISNUMBER(SEARCH("",D1537)),D1537),D1537))))</f>
        <v/>
      </c>
      <c r="L1537" s="1"/>
      <c r="M1537" s="1" t="str">
        <f t="shared" si="116"/>
        <v/>
      </c>
      <c r="N1537" s="94" t="str">
        <f>IF($L1537="None","",IF(ISERROR(VLOOKUP($L1537,Info!$B$4:$B$266,1,FALSE)),"",VLOOKUP($L1537,Info!$B$4:$L$266,5,FALSE)))</f>
        <v/>
      </c>
      <c r="O1537" s="94" t="str">
        <f>IF(K1537="","",IF(AND($J$12&lt;&gt;"ABC",N1537="3"),"BAC",IF(N1537="3","ABC",IF($J$12&lt;&gt;"ABC",IF($J$10="Standard",VLOOKUP(K1537,Info!$BE$4:$BF$481,2,FALSE),VLOOKUP(K1537,Info!$BI$4:$BJ$482,2,FALSE)),IF($J$10="Standard",VLOOKUP(K1537,Info!$AG$4:$AH$2994,2,FALSE),VLOOKUP(K1537,Info!$AK$4:$AL$2997,2,FALSE))))))</f>
        <v/>
      </c>
      <c r="P1537" s="94" t="str">
        <f>IF($L1537="None","",IF(ISERROR(VLOOKUP($L1537,Info!$B$4:$B$266,1,FALSE)),"",VLOOKUP($L1537,Info!$B$4:$L$266,3,FALSE)))</f>
        <v/>
      </c>
      <c r="Q1537" s="96" t="str">
        <f>IF($L1537="None","",IF(ISERROR(VLOOKUP($L1537,Info!$B$4:$B$266,1,FALSE)),"",VLOOKUP($L1537,Info!$B$4:$L$266,4,FALSE)))</f>
        <v/>
      </c>
      <c r="R1537" s="1"/>
      <c r="S1537" s="6" t="str">
        <f t="shared" si="117"/>
        <v/>
      </c>
      <c r="T1537" s="6" t="str">
        <f>IF($L1537="None","",IF(ISERROR(VLOOKUP($L1537,Info!$B$4:$B$266,1,FALSE)),"",VLOOKUP($L1537,Info!$B$4:$L$266,11,FALSE)))</f>
        <v/>
      </c>
      <c r="U1537" s="1"/>
      <c r="V1537" s="1"/>
      <c r="W1537" s="1"/>
      <c r="X1537" s="1" t="str">
        <f>IF($L1537="None","",IF(ISERROR(VLOOKUP($L1537,Info!$B$4:$B$266,1,FALSE)),"",IF(OR(W1537="Metallic Liquid Tight",W1537="Non-Metallic Liquid Tight",W1537="LSZH",W1537="Greenfield"),VLOOKUP($L1537,Info!$B$4:$L$266,7,FALSE),"N/A")))</f>
        <v/>
      </c>
      <c r="Y1537" s="1"/>
      <c r="Z1537" s="96" t="str">
        <f>IF($L1537="None","",IF(ISERROR(VLOOKUP($L1537,Info!$B$4:$B$266,1,FALSE)),"",VLOOKUP($L1537,Info!$B$4:$L$266,9,FALSE)))</f>
        <v/>
      </c>
      <c r="AA1537" s="96" t="str">
        <f>IF($L1537="None","",IF(ISERROR(VLOOKUP($L1537,Info!$B$4:$B$266,1,FALSE)),"",VLOOKUP($L1537,Info!$B$4:$L$266,8,FALSE)))</f>
        <v/>
      </c>
      <c r="AB1537" s="96" t="str">
        <f>IF($L1537="None","",IF(ISERROR(VLOOKUP($L1537,Info!$B$4:$B$266,1,FALSE)),"",VLOOKUP($L1537,Info!$B$4:$L$266,10,FALSE)))</f>
        <v/>
      </c>
      <c r="AC1537" s="1" t="str">
        <f>IF(W1537="SO Cable","Black,White",IF(O1537="","",IF(P1537="","",IF($J$12&lt;&gt;"ABC",IF(P1537&lt;="250",VLOOKUP(O1537,Info!$AZ$4:$BB$22,3,FALSE),VLOOKUP(O1537,Info!$AZ$23:$BB$39,3,FALSE)),IF(P1537&lt;="250",VLOOKUP(O1537,Info!$AO$4:$AQ$22,3,FALSE),VLOOKUP(O1537,Info!$AO$23:$AP$39,3,FALSE))))))</f>
        <v/>
      </c>
      <c r="AD1537" s="1"/>
      <c r="AE1537" s="1" t="str">
        <f>IF($L1537="None","",IF(ISERROR(VLOOKUP($L1537,Info!$B$4:$B$266,1,FALSE)),"",VLOOKUP($L1537,Info!$B$4:$L$266,4,FALSE)))</f>
        <v/>
      </c>
      <c r="AF1537" s="1" t="str">
        <f>IF($L1537="None","",IF(ISERROR(VLOOKUP($L1537,Info!$B$4:$B$266,1,FALSE)),"",VLOOKUP($L1537,Info!$B$4:$L$266,6,FALSE)))</f>
        <v/>
      </c>
      <c r="AG1537" s="1"/>
      <c r="AH1537" s="33" t="str" cm="1">
        <f t="array" ref="AH1537">IF(AND(L1537&lt;&gt;"",O1537&lt;&gt;"",R1537:S1537&lt;&gt;"",W1537:X1537&lt;&gt;"",Z1537:AA1537&lt;&gt;"",AC1537&lt;&gt;""),"Good","Bad")</f>
        <v>Bad</v>
      </c>
      <c r="AL1537" t="str" cm="1">
        <f t="array" ref="AL1537">IF(R1537&gt;0,_xlfn.IFS(COUNTIF($L$20:L1537,"&lt;&gt;")&lt;101,1,COUNTIF($L$20:L1537,"&lt;&gt;")&lt;201,2,COUNTIF($L$20:L1537,"&lt;&gt;")&lt;301,3,COUNTIF($L$20:L1537,"&lt;&gt;")&lt;401,4,COUNTIF($L$20:L1537,"&lt;&gt;")&lt;501,5,COUNTIF($L$20:L1537,"&lt;&gt;")&lt;601,6,COUNTIF($L$20:L1537,"&lt;&gt;")&lt;701,7,COUNTIF($L$20:L1537,"&lt;&gt;")&lt;801,8,COUNTIF($L$20:L1537,"&lt;&gt;")&lt;901,9,COUNTIF($L$20:L1537,"&lt;&gt;")&lt;1001,10,COUNTIF($L$20:L1537,"&lt;&gt;")&lt;1101,11,COUNTIF($L$20:L1537,"&lt;&gt;")&lt;1201,12,COUNTIF($L$20:L1537,"&lt;&gt;")&lt;1301,13,COUNTIF($L$20:L1537,"&lt;&gt;")&lt;1401,14,COUNTIF($L$20:L1537,"&lt;&gt;")&lt;1501,15,COUNTIF($L$20:L1537,"&lt;&gt;")&lt;1601,16,COUNTIF($L$20:L1537,"&lt;&gt;")&lt;1701,17,COUNTIF($L$20:L1537,"&lt;&gt;")&lt;1801,18,COUNTIF($L$20:L1537,"&lt;&gt;")&lt;1901,19,COUNTIF($L$20:L1537,"&lt;&gt;")&lt;2001,20,COUNTIF($L$20:L1537,"&lt;&gt;")&lt;2101,21,COUNTIF($L$20:L1537,"&lt;&gt;")&lt;2201,22,COUNTIF($L$20:L1537,"&lt;&gt;")&lt;2301,23,COUNTIF($L$20:L1537,"&lt;&gt;")&lt;2401,24,COUNTIF($L$20:L1537,"&lt;&gt;")&lt;2501,25,COUNTIF($L$20:L1537,"&lt;&gt;")&lt;2601,26,COUNTIF($L$20:L1537,"&lt;&gt;")&lt;2701,27,COUNTIF($L$20:L1537,"&lt;&gt;")&lt;2801,28,COUNTIF($L$20:L1537,"&lt;&gt;")&lt;2901,29,COUNTIF($L$20:L1537,"&lt;&gt;")&lt;3001,30),"")</f>
        <v/>
      </c>
      <c r="AM1537" t="str">
        <f t="shared" si="115"/>
        <v/>
      </c>
      <c r="AN1537" t="str">
        <f t="shared" si="119"/>
        <v/>
      </c>
      <c r="AP1537" t="str">
        <f t="shared" si="118"/>
        <v/>
      </c>
      <c r="AQ1537" t="str">
        <f>IF(AO1537="","",COUNTIFS(AM1537:$AM$3019,AO1537))</f>
        <v/>
      </c>
    </row>
    <row r="1538" spans="1:43" x14ac:dyDescent="0.25">
      <c r="A1538" s="6" t="str">
        <f>IF(COUNT($A$20:A1537)&lt;&gt;$B$4,IF(A1537="","",A1537+1),"")</f>
        <v/>
      </c>
      <c r="B1538" s="3"/>
      <c r="C1538" s="3"/>
      <c r="D1538" s="122"/>
      <c r="E1538" s="3"/>
      <c r="F1538" s="3"/>
      <c r="G1538" s="3"/>
      <c r="H1538" s="3"/>
      <c r="I1538" s="120"/>
      <c r="J1538" s="3"/>
      <c r="K1538" s="95" t="str" cm="1">
        <f t="array" ref="K1538">IF(OR($J$14 = "A",$J$14 = "B",$J$14 = "C"),IF(I1538="","",IF(LEN(I1538)&gt;2,_xlfn.IFS(ISNUMBER(SEARCH("_",I1538)),I1538,ISNUMBER(SEARCH(", ",I1538)),SUBSTITUTE(I1538,", ","_"),ISNUMBER(SEARCH("/ ",I1538)),SUBSTITUTE(I1538,"/ ","_"),ISNUMBER(SEARCH(",",I1538)),SUBSTITUTE(I1538,",","_"),ISNUMBER(SEARCH("/",I1538)),SUBSTITUTE(I1538,"/","_"),ISNUMBER(SEARCH("",I1538)),I1538),I1538)),IF(OR($J$14 = "J",$J$14 = "K"),"",IF(D1538="","",IF(LEN(D1538)&gt;2,_xlfn.IFS(ISNUMBER(SEARCH("_",D1538)),D1538,ISNUMBER(SEARCH(", ",D1538)),SUBSTITUTE(D1538,", ","_"),ISNUMBER(SEARCH("/ ",D1538)),SUBSTITUTE(D1538,"/ ","_"),ISNUMBER(SEARCH(",",D1538)),SUBSTITUTE(D1538,",","_"),ISNUMBER(SEARCH("/",D1538)),SUBSTITUTE(D1538,"/","_"),ISNUMBER(SEARCH("",D1538)),D1538),D1538))))</f>
        <v/>
      </c>
      <c r="L1538" s="1"/>
      <c r="M1538" s="1" t="str">
        <f t="shared" si="116"/>
        <v/>
      </c>
      <c r="N1538" s="94" t="str">
        <f>IF($L1538="None","",IF(ISERROR(VLOOKUP($L1538,Info!$B$4:$B$266,1,FALSE)),"",VLOOKUP($L1538,Info!$B$4:$L$266,5,FALSE)))</f>
        <v/>
      </c>
      <c r="O1538" s="94" t="str">
        <f>IF(K1538="","",IF(AND($J$12&lt;&gt;"ABC",N1538="3"),"BAC",IF(N1538="3","ABC",IF($J$12&lt;&gt;"ABC",IF($J$10="Standard",VLOOKUP(K1538,Info!$BE$4:$BF$481,2,FALSE),VLOOKUP(K1538,Info!$BI$4:$BJ$482,2,FALSE)),IF($J$10="Standard",VLOOKUP(K1538,Info!$AG$4:$AH$2994,2,FALSE),VLOOKUP(K1538,Info!$AK$4:$AL$2997,2,FALSE))))))</f>
        <v/>
      </c>
      <c r="P1538" s="94" t="str">
        <f>IF($L1538="None","",IF(ISERROR(VLOOKUP($L1538,Info!$B$4:$B$266,1,FALSE)),"",VLOOKUP($L1538,Info!$B$4:$L$266,3,FALSE)))</f>
        <v/>
      </c>
      <c r="Q1538" s="96" t="str">
        <f>IF($L1538="None","",IF(ISERROR(VLOOKUP($L1538,Info!$B$4:$B$266,1,FALSE)),"",VLOOKUP($L1538,Info!$B$4:$L$266,4,FALSE)))</f>
        <v/>
      </c>
      <c r="R1538" s="1"/>
      <c r="S1538" s="6" t="str">
        <f t="shared" si="117"/>
        <v/>
      </c>
      <c r="T1538" s="6" t="str">
        <f>IF($L1538="None","",IF(ISERROR(VLOOKUP($L1538,Info!$B$4:$B$266,1,FALSE)),"",VLOOKUP($L1538,Info!$B$4:$L$266,11,FALSE)))</f>
        <v/>
      </c>
      <c r="U1538" s="1"/>
      <c r="V1538" s="1"/>
      <c r="W1538" s="1"/>
      <c r="X1538" s="1" t="str">
        <f>IF($L1538="None","",IF(ISERROR(VLOOKUP($L1538,Info!$B$4:$B$266,1,FALSE)),"",IF(OR(W1538="Metallic Liquid Tight",W1538="Non-Metallic Liquid Tight",W1538="LSZH",W1538="Greenfield"),VLOOKUP($L1538,Info!$B$4:$L$266,7,FALSE),"N/A")))</f>
        <v/>
      </c>
      <c r="Y1538" s="1"/>
      <c r="Z1538" s="96" t="str">
        <f>IF($L1538="None","",IF(ISERROR(VLOOKUP($L1538,Info!$B$4:$B$266,1,FALSE)),"",VLOOKUP($L1538,Info!$B$4:$L$266,9,FALSE)))</f>
        <v/>
      </c>
      <c r="AA1538" s="96" t="str">
        <f>IF($L1538="None","",IF(ISERROR(VLOOKUP($L1538,Info!$B$4:$B$266,1,FALSE)),"",VLOOKUP($L1538,Info!$B$4:$L$266,8,FALSE)))</f>
        <v/>
      </c>
      <c r="AB1538" s="96" t="str">
        <f>IF($L1538="None","",IF(ISERROR(VLOOKUP($L1538,Info!$B$4:$B$266,1,FALSE)),"",VLOOKUP($L1538,Info!$B$4:$L$266,10,FALSE)))</f>
        <v/>
      </c>
      <c r="AC1538" s="1" t="str">
        <f>IF(W1538="SO Cable","Black,White",IF(O1538="","",IF(P1538="","",IF($J$12&lt;&gt;"ABC",IF(P1538&lt;="250",VLOOKUP(O1538,Info!$AZ$4:$BB$22,3,FALSE),VLOOKUP(O1538,Info!$AZ$23:$BB$39,3,FALSE)),IF(P1538&lt;="250",VLOOKUP(O1538,Info!$AO$4:$AQ$22,3,FALSE),VLOOKUP(O1538,Info!$AO$23:$AP$39,3,FALSE))))))</f>
        <v/>
      </c>
      <c r="AD1538" s="1"/>
      <c r="AE1538" s="1" t="str">
        <f>IF($L1538="None","",IF(ISERROR(VLOOKUP($L1538,Info!$B$4:$B$266,1,FALSE)),"",VLOOKUP($L1538,Info!$B$4:$L$266,4,FALSE)))</f>
        <v/>
      </c>
      <c r="AF1538" s="1" t="str">
        <f>IF($L1538="None","",IF(ISERROR(VLOOKUP($L1538,Info!$B$4:$B$266,1,FALSE)),"",VLOOKUP($L1538,Info!$B$4:$L$266,6,FALSE)))</f>
        <v/>
      </c>
      <c r="AG1538" s="1"/>
      <c r="AH1538" s="33" t="str" cm="1">
        <f t="array" ref="AH1538">IF(AND(L1538&lt;&gt;"",O1538&lt;&gt;"",R1538:S1538&lt;&gt;"",W1538:X1538&lt;&gt;"",Z1538:AA1538&lt;&gt;"",AC1538&lt;&gt;""),"Good","Bad")</f>
        <v>Bad</v>
      </c>
      <c r="AL1538" t="str" cm="1">
        <f t="array" ref="AL1538">IF(R1538&gt;0,_xlfn.IFS(COUNTIF($L$20:L1538,"&lt;&gt;")&lt;101,1,COUNTIF($L$20:L1538,"&lt;&gt;")&lt;201,2,COUNTIF($L$20:L1538,"&lt;&gt;")&lt;301,3,COUNTIF($L$20:L1538,"&lt;&gt;")&lt;401,4,COUNTIF($L$20:L1538,"&lt;&gt;")&lt;501,5,COUNTIF($L$20:L1538,"&lt;&gt;")&lt;601,6,COUNTIF($L$20:L1538,"&lt;&gt;")&lt;701,7,COUNTIF($L$20:L1538,"&lt;&gt;")&lt;801,8,COUNTIF($L$20:L1538,"&lt;&gt;")&lt;901,9,COUNTIF($L$20:L1538,"&lt;&gt;")&lt;1001,10,COUNTIF($L$20:L1538,"&lt;&gt;")&lt;1101,11,COUNTIF($L$20:L1538,"&lt;&gt;")&lt;1201,12,COUNTIF($L$20:L1538,"&lt;&gt;")&lt;1301,13,COUNTIF($L$20:L1538,"&lt;&gt;")&lt;1401,14,COUNTIF($L$20:L1538,"&lt;&gt;")&lt;1501,15,COUNTIF($L$20:L1538,"&lt;&gt;")&lt;1601,16,COUNTIF($L$20:L1538,"&lt;&gt;")&lt;1701,17,COUNTIF($L$20:L1538,"&lt;&gt;")&lt;1801,18,COUNTIF($L$20:L1538,"&lt;&gt;")&lt;1901,19,COUNTIF($L$20:L1538,"&lt;&gt;")&lt;2001,20,COUNTIF($L$20:L1538,"&lt;&gt;")&lt;2101,21,COUNTIF($L$20:L1538,"&lt;&gt;")&lt;2201,22,COUNTIF($L$20:L1538,"&lt;&gt;")&lt;2301,23,COUNTIF($L$20:L1538,"&lt;&gt;")&lt;2401,24,COUNTIF($L$20:L1538,"&lt;&gt;")&lt;2501,25,COUNTIF($L$20:L1538,"&lt;&gt;")&lt;2601,26,COUNTIF($L$20:L1538,"&lt;&gt;")&lt;2701,27,COUNTIF($L$20:L1538,"&lt;&gt;")&lt;2801,28,COUNTIF($L$20:L1538,"&lt;&gt;")&lt;2901,29,COUNTIF($L$20:L1538,"&lt;&gt;")&lt;3001,30),"")</f>
        <v/>
      </c>
      <c r="AM1538" t="str">
        <f t="shared" si="115"/>
        <v/>
      </c>
      <c r="AN1538" t="str">
        <f t="shared" si="119"/>
        <v/>
      </c>
      <c r="AP1538" t="str">
        <f t="shared" si="118"/>
        <v/>
      </c>
      <c r="AQ1538" t="str">
        <f>IF(AO1538="","",COUNTIFS(AM1538:$AM$3019,AO1538))</f>
        <v/>
      </c>
    </row>
    <row r="1539" spans="1:43" x14ac:dyDescent="0.25">
      <c r="A1539" s="6" t="str">
        <f>IF(COUNT($A$20:A1538)&lt;&gt;$B$4,IF(A1538="","",A1538+1),"")</f>
        <v/>
      </c>
      <c r="B1539" s="3"/>
      <c r="C1539" s="3"/>
      <c r="D1539" s="122"/>
      <c r="E1539" s="3"/>
      <c r="F1539" s="3"/>
      <c r="G1539" s="3"/>
      <c r="H1539" s="3"/>
      <c r="I1539" s="120"/>
      <c r="J1539" s="3"/>
      <c r="K1539" s="95" t="str" cm="1">
        <f t="array" ref="K1539">IF(OR($J$14 = "A",$J$14 = "B",$J$14 = "C"),IF(I1539="","",IF(LEN(I1539)&gt;2,_xlfn.IFS(ISNUMBER(SEARCH("_",I1539)),I1539,ISNUMBER(SEARCH(", ",I1539)),SUBSTITUTE(I1539,", ","_"),ISNUMBER(SEARCH("/ ",I1539)),SUBSTITUTE(I1539,"/ ","_"),ISNUMBER(SEARCH(",",I1539)),SUBSTITUTE(I1539,",","_"),ISNUMBER(SEARCH("/",I1539)),SUBSTITUTE(I1539,"/","_"),ISNUMBER(SEARCH("",I1539)),I1539),I1539)),IF(OR($J$14 = "J",$J$14 = "K"),"",IF(D1539="","",IF(LEN(D1539)&gt;2,_xlfn.IFS(ISNUMBER(SEARCH("_",D1539)),D1539,ISNUMBER(SEARCH(", ",D1539)),SUBSTITUTE(D1539,", ","_"),ISNUMBER(SEARCH("/ ",D1539)),SUBSTITUTE(D1539,"/ ","_"),ISNUMBER(SEARCH(",",D1539)),SUBSTITUTE(D1539,",","_"),ISNUMBER(SEARCH("/",D1539)),SUBSTITUTE(D1539,"/","_"),ISNUMBER(SEARCH("",D1539)),D1539),D1539))))</f>
        <v/>
      </c>
      <c r="L1539" s="1"/>
      <c r="M1539" s="1" t="str">
        <f t="shared" si="116"/>
        <v/>
      </c>
      <c r="N1539" s="94" t="str">
        <f>IF($L1539="None","",IF(ISERROR(VLOOKUP($L1539,Info!$B$4:$B$266,1,FALSE)),"",VLOOKUP($L1539,Info!$B$4:$L$266,5,FALSE)))</f>
        <v/>
      </c>
      <c r="O1539" s="94" t="str">
        <f>IF(K1539="","",IF(AND($J$12&lt;&gt;"ABC",N1539="3"),"BAC",IF(N1539="3","ABC",IF($J$12&lt;&gt;"ABC",IF($J$10="Standard",VLOOKUP(K1539,Info!$BE$4:$BF$481,2,FALSE),VLOOKUP(K1539,Info!$BI$4:$BJ$482,2,FALSE)),IF($J$10="Standard",VLOOKUP(K1539,Info!$AG$4:$AH$2994,2,FALSE),VLOOKUP(K1539,Info!$AK$4:$AL$2997,2,FALSE))))))</f>
        <v/>
      </c>
      <c r="P1539" s="94" t="str">
        <f>IF($L1539="None","",IF(ISERROR(VLOOKUP($L1539,Info!$B$4:$B$266,1,FALSE)),"",VLOOKUP($L1539,Info!$B$4:$L$266,3,FALSE)))</f>
        <v/>
      </c>
      <c r="Q1539" s="96" t="str">
        <f>IF($L1539="None","",IF(ISERROR(VLOOKUP($L1539,Info!$B$4:$B$266,1,FALSE)),"",VLOOKUP($L1539,Info!$B$4:$L$266,4,FALSE)))</f>
        <v/>
      </c>
      <c r="R1539" s="1"/>
      <c r="S1539" s="6" t="str">
        <f t="shared" si="117"/>
        <v/>
      </c>
      <c r="T1539" s="6" t="str">
        <f>IF($L1539="None","",IF(ISERROR(VLOOKUP($L1539,Info!$B$4:$B$266,1,FALSE)),"",VLOOKUP($L1539,Info!$B$4:$L$266,11,FALSE)))</f>
        <v/>
      </c>
      <c r="U1539" s="1"/>
      <c r="V1539" s="1"/>
      <c r="W1539" s="1"/>
      <c r="X1539" s="1" t="str">
        <f>IF($L1539="None","",IF(ISERROR(VLOOKUP($L1539,Info!$B$4:$B$266,1,FALSE)),"",IF(OR(W1539="Metallic Liquid Tight",W1539="Non-Metallic Liquid Tight",W1539="LSZH",W1539="Greenfield"),VLOOKUP($L1539,Info!$B$4:$L$266,7,FALSE),"N/A")))</f>
        <v/>
      </c>
      <c r="Y1539" s="1"/>
      <c r="Z1539" s="96" t="str">
        <f>IF($L1539="None","",IF(ISERROR(VLOOKUP($L1539,Info!$B$4:$B$266,1,FALSE)),"",VLOOKUP($L1539,Info!$B$4:$L$266,9,FALSE)))</f>
        <v/>
      </c>
      <c r="AA1539" s="96" t="str">
        <f>IF($L1539="None","",IF(ISERROR(VLOOKUP($L1539,Info!$B$4:$B$266,1,FALSE)),"",VLOOKUP($L1539,Info!$B$4:$L$266,8,FALSE)))</f>
        <v/>
      </c>
      <c r="AB1539" s="96" t="str">
        <f>IF($L1539="None","",IF(ISERROR(VLOOKUP($L1539,Info!$B$4:$B$266,1,FALSE)),"",VLOOKUP($L1539,Info!$B$4:$L$266,10,FALSE)))</f>
        <v/>
      </c>
      <c r="AC1539" s="1" t="str">
        <f>IF(W1539="SO Cable","Black,White",IF(O1539="","",IF(P1539="","",IF($J$12&lt;&gt;"ABC",IF(P1539&lt;="250",VLOOKUP(O1539,Info!$AZ$4:$BB$22,3,FALSE),VLOOKUP(O1539,Info!$AZ$23:$BB$39,3,FALSE)),IF(P1539&lt;="250",VLOOKUP(O1539,Info!$AO$4:$AQ$22,3,FALSE),VLOOKUP(O1539,Info!$AO$23:$AP$39,3,FALSE))))))</f>
        <v/>
      </c>
      <c r="AD1539" s="1"/>
      <c r="AE1539" s="1" t="str">
        <f>IF($L1539="None","",IF(ISERROR(VLOOKUP($L1539,Info!$B$4:$B$266,1,FALSE)),"",VLOOKUP($L1539,Info!$B$4:$L$266,4,FALSE)))</f>
        <v/>
      </c>
      <c r="AF1539" s="1" t="str">
        <f>IF($L1539="None","",IF(ISERROR(VLOOKUP($L1539,Info!$B$4:$B$266,1,FALSE)),"",VLOOKUP($L1539,Info!$B$4:$L$266,6,FALSE)))</f>
        <v/>
      </c>
      <c r="AG1539" s="1"/>
      <c r="AH1539" s="33" t="str" cm="1">
        <f t="array" ref="AH1539">IF(AND(L1539&lt;&gt;"",O1539&lt;&gt;"",R1539:S1539&lt;&gt;"",W1539:X1539&lt;&gt;"",Z1539:AA1539&lt;&gt;"",AC1539&lt;&gt;""),"Good","Bad")</f>
        <v>Bad</v>
      </c>
      <c r="AL1539" t="str" cm="1">
        <f t="array" ref="AL1539">IF(R1539&gt;0,_xlfn.IFS(COUNTIF($L$20:L1539,"&lt;&gt;")&lt;101,1,COUNTIF($L$20:L1539,"&lt;&gt;")&lt;201,2,COUNTIF($L$20:L1539,"&lt;&gt;")&lt;301,3,COUNTIF($L$20:L1539,"&lt;&gt;")&lt;401,4,COUNTIF($L$20:L1539,"&lt;&gt;")&lt;501,5,COUNTIF($L$20:L1539,"&lt;&gt;")&lt;601,6,COUNTIF($L$20:L1539,"&lt;&gt;")&lt;701,7,COUNTIF($L$20:L1539,"&lt;&gt;")&lt;801,8,COUNTIF($L$20:L1539,"&lt;&gt;")&lt;901,9,COUNTIF($L$20:L1539,"&lt;&gt;")&lt;1001,10,COUNTIF($L$20:L1539,"&lt;&gt;")&lt;1101,11,COUNTIF($L$20:L1539,"&lt;&gt;")&lt;1201,12,COUNTIF($L$20:L1539,"&lt;&gt;")&lt;1301,13,COUNTIF($L$20:L1539,"&lt;&gt;")&lt;1401,14,COUNTIF($L$20:L1539,"&lt;&gt;")&lt;1501,15,COUNTIF($L$20:L1539,"&lt;&gt;")&lt;1601,16,COUNTIF($L$20:L1539,"&lt;&gt;")&lt;1701,17,COUNTIF($L$20:L1539,"&lt;&gt;")&lt;1801,18,COUNTIF($L$20:L1539,"&lt;&gt;")&lt;1901,19,COUNTIF($L$20:L1539,"&lt;&gt;")&lt;2001,20,COUNTIF($L$20:L1539,"&lt;&gt;")&lt;2101,21,COUNTIF($L$20:L1539,"&lt;&gt;")&lt;2201,22,COUNTIF($L$20:L1539,"&lt;&gt;")&lt;2301,23,COUNTIF($L$20:L1539,"&lt;&gt;")&lt;2401,24,COUNTIF($L$20:L1539,"&lt;&gt;")&lt;2501,25,COUNTIF($L$20:L1539,"&lt;&gt;")&lt;2601,26,COUNTIF($L$20:L1539,"&lt;&gt;")&lt;2701,27,COUNTIF($L$20:L1539,"&lt;&gt;")&lt;2801,28,COUNTIF($L$20:L1539,"&lt;&gt;")&lt;2901,29,COUNTIF($L$20:L1539,"&lt;&gt;")&lt;3001,30),"")</f>
        <v/>
      </c>
      <c r="AM1539" t="str">
        <f t="shared" si="115"/>
        <v/>
      </c>
      <c r="AN1539" t="str">
        <f t="shared" si="119"/>
        <v/>
      </c>
      <c r="AP1539" t="str">
        <f t="shared" si="118"/>
        <v/>
      </c>
      <c r="AQ1539" t="str">
        <f>IF(AO1539="","",COUNTIFS(AM1539:$AM$3019,AO1539))</f>
        <v/>
      </c>
    </row>
    <row r="1540" spans="1:43" x14ac:dyDescent="0.25">
      <c r="A1540" s="6" t="str">
        <f>IF(COUNT($A$20:A1539)&lt;&gt;$B$4,IF(A1539="","",A1539+1),"")</f>
        <v/>
      </c>
      <c r="B1540" s="3"/>
      <c r="C1540" s="3"/>
      <c r="D1540" s="122"/>
      <c r="E1540" s="3"/>
      <c r="F1540" s="3"/>
      <c r="G1540" s="3"/>
      <c r="H1540" s="3"/>
      <c r="I1540" s="120"/>
      <c r="J1540" s="3"/>
      <c r="K1540" s="95" t="str" cm="1">
        <f t="array" ref="K1540">IF(OR($J$14 = "A",$J$14 = "B",$J$14 = "C"),IF(I1540="","",IF(LEN(I1540)&gt;2,_xlfn.IFS(ISNUMBER(SEARCH("_",I1540)),I1540,ISNUMBER(SEARCH(", ",I1540)),SUBSTITUTE(I1540,", ","_"),ISNUMBER(SEARCH("/ ",I1540)),SUBSTITUTE(I1540,"/ ","_"),ISNUMBER(SEARCH(",",I1540)),SUBSTITUTE(I1540,",","_"),ISNUMBER(SEARCH("/",I1540)),SUBSTITUTE(I1540,"/","_"),ISNUMBER(SEARCH("",I1540)),I1540),I1540)),IF(OR($J$14 = "J",$J$14 = "K"),"",IF(D1540="","",IF(LEN(D1540)&gt;2,_xlfn.IFS(ISNUMBER(SEARCH("_",D1540)),D1540,ISNUMBER(SEARCH(", ",D1540)),SUBSTITUTE(D1540,", ","_"),ISNUMBER(SEARCH("/ ",D1540)),SUBSTITUTE(D1540,"/ ","_"),ISNUMBER(SEARCH(",",D1540)),SUBSTITUTE(D1540,",","_"),ISNUMBER(SEARCH("/",D1540)),SUBSTITUTE(D1540,"/","_"),ISNUMBER(SEARCH("",D1540)),D1540),D1540))))</f>
        <v/>
      </c>
      <c r="L1540" s="1"/>
      <c r="M1540" s="1" t="str">
        <f t="shared" si="116"/>
        <v/>
      </c>
      <c r="N1540" s="94" t="str">
        <f>IF($L1540="None","",IF(ISERROR(VLOOKUP($L1540,Info!$B$4:$B$266,1,FALSE)),"",VLOOKUP($L1540,Info!$B$4:$L$266,5,FALSE)))</f>
        <v/>
      </c>
      <c r="O1540" s="94" t="str">
        <f>IF(K1540="","",IF(AND($J$12&lt;&gt;"ABC",N1540="3"),"BAC",IF(N1540="3","ABC",IF($J$12&lt;&gt;"ABC",IF($J$10="Standard",VLOOKUP(K1540,Info!$BE$4:$BF$481,2,FALSE),VLOOKUP(K1540,Info!$BI$4:$BJ$482,2,FALSE)),IF($J$10="Standard",VLOOKUP(K1540,Info!$AG$4:$AH$2994,2,FALSE),VLOOKUP(K1540,Info!$AK$4:$AL$2997,2,FALSE))))))</f>
        <v/>
      </c>
      <c r="P1540" s="94" t="str">
        <f>IF($L1540="None","",IF(ISERROR(VLOOKUP($L1540,Info!$B$4:$B$266,1,FALSE)),"",VLOOKUP($L1540,Info!$B$4:$L$266,3,FALSE)))</f>
        <v/>
      </c>
      <c r="Q1540" s="96" t="str">
        <f>IF($L1540="None","",IF(ISERROR(VLOOKUP($L1540,Info!$B$4:$B$266,1,FALSE)),"",VLOOKUP($L1540,Info!$B$4:$L$266,4,FALSE)))</f>
        <v/>
      </c>
      <c r="R1540" s="1"/>
      <c r="S1540" s="6" t="str">
        <f t="shared" si="117"/>
        <v/>
      </c>
      <c r="T1540" s="6" t="str">
        <f>IF($L1540="None","",IF(ISERROR(VLOOKUP($L1540,Info!$B$4:$B$266,1,FALSE)),"",VLOOKUP($L1540,Info!$B$4:$L$266,11,FALSE)))</f>
        <v/>
      </c>
      <c r="U1540" s="1"/>
      <c r="V1540" s="1"/>
      <c r="W1540" s="1"/>
      <c r="X1540" s="1" t="str">
        <f>IF($L1540="None","",IF(ISERROR(VLOOKUP($L1540,Info!$B$4:$B$266,1,FALSE)),"",IF(OR(W1540="Metallic Liquid Tight",W1540="Non-Metallic Liquid Tight",W1540="LSZH",W1540="Greenfield"),VLOOKUP($L1540,Info!$B$4:$L$266,7,FALSE),"N/A")))</f>
        <v/>
      </c>
      <c r="Y1540" s="1"/>
      <c r="Z1540" s="96" t="str">
        <f>IF($L1540="None","",IF(ISERROR(VLOOKUP($L1540,Info!$B$4:$B$266,1,FALSE)),"",VLOOKUP($L1540,Info!$B$4:$L$266,9,FALSE)))</f>
        <v/>
      </c>
      <c r="AA1540" s="96" t="str">
        <f>IF($L1540="None","",IF(ISERROR(VLOOKUP($L1540,Info!$B$4:$B$266,1,FALSE)),"",VLOOKUP($L1540,Info!$B$4:$L$266,8,FALSE)))</f>
        <v/>
      </c>
      <c r="AB1540" s="96" t="str">
        <f>IF($L1540="None","",IF(ISERROR(VLOOKUP($L1540,Info!$B$4:$B$266,1,FALSE)),"",VLOOKUP($L1540,Info!$B$4:$L$266,10,FALSE)))</f>
        <v/>
      </c>
      <c r="AC1540" s="1" t="str">
        <f>IF(W1540="SO Cable","Black,White",IF(O1540="","",IF(P1540="","",IF($J$12&lt;&gt;"ABC",IF(P1540&lt;="250",VLOOKUP(O1540,Info!$AZ$4:$BB$22,3,FALSE),VLOOKUP(O1540,Info!$AZ$23:$BB$39,3,FALSE)),IF(P1540&lt;="250",VLOOKUP(O1540,Info!$AO$4:$AQ$22,3,FALSE),VLOOKUP(O1540,Info!$AO$23:$AP$39,3,FALSE))))))</f>
        <v/>
      </c>
      <c r="AD1540" s="1"/>
      <c r="AE1540" s="1" t="str">
        <f>IF($L1540="None","",IF(ISERROR(VLOOKUP($L1540,Info!$B$4:$B$266,1,FALSE)),"",VLOOKUP($L1540,Info!$B$4:$L$266,4,FALSE)))</f>
        <v/>
      </c>
      <c r="AF1540" s="1" t="str">
        <f>IF($L1540="None","",IF(ISERROR(VLOOKUP($L1540,Info!$B$4:$B$266,1,FALSE)),"",VLOOKUP($L1540,Info!$B$4:$L$266,6,FALSE)))</f>
        <v/>
      </c>
      <c r="AG1540" s="1"/>
      <c r="AH1540" s="33" t="str" cm="1">
        <f t="array" ref="AH1540">IF(AND(L1540&lt;&gt;"",O1540&lt;&gt;"",R1540:S1540&lt;&gt;"",W1540:X1540&lt;&gt;"",Z1540:AA1540&lt;&gt;"",AC1540&lt;&gt;""),"Good","Bad")</f>
        <v>Bad</v>
      </c>
      <c r="AL1540" t="str" cm="1">
        <f t="array" ref="AL1540">IF(R1540&gt;0,_xlfn.IFS(COUNTIF($L$20:L1540,"&lt;&gt;")&lt;101,1,COUNTIF($L$20:L1540,"&lt;&gt;")&lt;201,2,COUNTIF($L$20:L1540,"&lt;&gt;")&lt;301,3,COUNTIF($L$20:L1540,"&lt;&gt;")&lt;401,4,COUNTIF($L$20:L1540,"&lt;&gt;")&lt;501,5,COUNTIF($L$20:L1540,"&lt;&gt;")&lt;601,6,COUNTIF($L$20:L1540,"&lt;&gt;")&lt;701,7,COUNTIF($L$20:L1540,"&lt;&gt;")&lt;801,8,COUNTIF($L$20:L1540,"&lt;&gt;")&lt;901,9,COUNTIF($L$20:L1540,"&lt;&gt;")&lt;1001,10,COUNTIF($L$20:L1540,"&lt;&gt;")&lt;1101,11,COUNTIF($L$20:L1540,"&lt;&gt;")&lt;1201,12,COUNTIF($L$20:L1540,"&lt;&gt;")&lt;1301,13,COUNTIF($L$20:L1540,"&lt;&gt;")&lt;1401,14,COUNTIF($L$20:L1540,"&lt;&gt;")&lt;1501,15,COUNTIF($L$20:L1540,"&lt;&gt;")&lt;1601,16,COUNTIF($L$20:L1540,"&lt;&gt;")&lt;1701,17,COUNTIF($L$20:L1540,"&lt;&gt;")&lt;1801,18,COUNTIF($L$20:L1540,"&lt;&gt;")&lt;1901,19,COUNTIF($L$20:L1540,"&lt;&gt;")&lt;2001,20,COUNTIF($L$20:L1540,"&lt;&gt;")&lt;2101,21,COUNTIF($L$20:L1540,"&lt;&gt;")&lt;2201,22,COUNTIF($L$20:L1540,"&lt;&gt;")&lt;2301,23,COUNTIF($L$20:L1540,"&lt;&gt;")&lt;2401,24,COUNTIF($L$20:L1540,"&lt;&gt;")&lt;2501,25,COUNTIF($L$20:L1540,"&lt;&gt;")&lt;2601,26,COUNTIF($L$20:L1540,"&lt;&gt;")&lt;2701,27,COUNTIF($L$20:L1540,"&lt;&gt;")&lt;2801,28,COUNTIF($L$20:L1540,"&lt;&gt;")&lt;2901,29,COUNTIF($L$20:L1540,"&lt;&gt;")&lt;3001,30),"")</f>
        <v/>
      </c>
      <c r="AM1540" t="str">
        <f t="shared" si="115"/>
        <v/>
      </c>
      <c r="AN1540" t="str">
        <f t="shared" si="119"/>
        <v/>
      </c>
      <c r="AP1540" t="str">
        <f t="shared" si="118"/>
        <v/>
      </c>
      <c r="AQ1540" t="str">
        <f>IF(AO1540="","",COUNTIFS(AM1540:$AM$3019,AO1540))</f>
        <v/>
      </c>
    </row>
    <row r="1541" spans="1:43" x14ac:dyDescent="0.25">
      <c r="A1541" s="6" t="str">
        <f>IF(COUNT($A$20:A1540)&lt;&gt;$B$4,IF(A1540="","",A1540+1),"")</f>
        <v/>
      </c>
      <c r="B1541" s="3"/>
      <c r="C1541" s="3"/>
      <c r="D1541" s="122"/>
      <c r="E1541" s="3"/>
      <c r="F1541" s="3"/>
      <c r="G1541" s="3"/>
      <c r="H1541" s="3"/>
      <c r="I1541" s="120"/>
      <c r="J1541" s="3"/>
      <c r="K1541" s="95" t="str" cm="1">
        <f t="array" ref="K1541">IF(OR($J$14 = "A",$J$14 = "B",$J$14 = "C"),IF(I1541="","",IF(LEN(I1541)&gt;2,_xlfn.IFS(ISNUMBER(SEARCH("_",I1541)),I1541,ISNUMBER(SEARCH(", ",I1541)),SUBSTITUTE(I1541,", ","_"),ISNUMBER(SEARCH("/ ",I1541)),SUBSTITUTE(I1541,"/ ","_"),ISNUMBER(SEARCH(",",I1541)),SUBSTITUTE(I1541,",","_"),ISNUMBER(SEARCH("/",I1541)),SUBSTITUTE(I1541,"/","_"),ISNUMBER(SEARCH("",I1541)),I1541),I1541)),IF(OR($J$14 = "J",$J$14 = "K"),"",IF(D1541="","",IF(LEN(D1541)&gt;2,_xlfn.IFS(ISNUMBER(SEARCH("_",D1541)),D1541,ISNUMBER(SEARCH(", ",D1541)),SUBSTITUTE(D1541,", ","_"),ISNUMBER(SEARCH("/ ",D1541)),SUBSTITUTE(D1541,"/ ","_"),ISNUMBER(SEARCH(",",D1541)),SUBSTITUTE(D1541,",","_"),ISNUMBER(SEARCH("/",D1541)),SUBSTITUTE(D1541,"/","_"),ISNUMBER(SEARCH("",D1541)),D1541),D1541))))</f>
        <v/>
      </c>
      <c r="L1541" s="1"/>
      <c r="M1541" s="1" t="str">
        <f t="shared" si="116"/>
        <v/>
      </c>
      <c r="N1541" s="94" t="str">
        <f>IF($L1541="None","",IF(ISERROR(VLOOKUP($L1541,Info!$B$4:$B$266,1,FALSE)),"",VLOOKUP($L1541,Info!$B$4:$L$266,5,FALSE)))</f>
        <v/>
      </c>
      <c r="O1541" s="94" t="str">
        <f>IF(K1541="","",IF(AND($J$12&lt;&gt;"ABC",N1541="3"),"BAC",IF(N1541="3","ABC",IF($J$12&lt;&gt;"ABC",IF($J$10="Standard",VLOOKUP(K1541,Info!$BE$4:$BF$481,2,FALSE),VLOOKUP(K1541,Info!$BI$4:$BJ$482,2,FALSE)),IF($J$10="Standard",VLOOKUP(K1541,Info!$AG$4:$AH$2994,2,FALSE),VLOOKUP(K1541,Info!$AK$4:$AL$2997,2,FALSE))))))</f>
        <v/>
      </c>
      <c r="P1541" s="94" t="str">
        <f>IF($L1541="None","",IF(ISERROR(VLOOKUP($L1541,Info!$B$4:$B$266,1,FALSE)),"",VLOOKUP($L1541,Info!$B$4:$L$266,3,FALSE)))</f>
        <v/>
      </c>
      <c r="Q1541" s="96" t="str">
        <f>IF($L1541="None","",IF(ISERROR(VLOOKUP($L1541,Info!$B$4:$B$266,1,FALSE)),"",VLOOKUP($L1541,Info!$B$4:$L$266,4,FALSE)))</f>
        <v/>
      </c>
      <c r="R1541" s="1"/>
      <c r="S1541" s="6" t="str">
        <f t="shared" si="117"/>
        <v/>
      </c>
      <c r="T1541" s="6" t="str">
        <f>IF($L1541="None","",IF(ISERROR(VLOOKUP($L1541,Info!$B$4:$B$266,1,FALSE)),"",VLOOKUP($L1541,Info!$B$4:$L$266,11,FALSE)))</f>
        <v/>
      </c>
      <c r="U1541" s="1"/>
      <c r="V1541" s="1"/>
      <c r="W1541" s="1"/>
      <c r="X1541" s="1" t="str">
        <f>IF($L1541="None","",IF(ISERROR(VLOOKUP($L1541,Info!$B$4:$B$266,1,FALSE)),"",IF(OR(W1541="Metallic Liquid Tight",W1541="Non-Metallic Liquid Tight",W1541="LSZH",W1541="Greenfield"),VLOOKUP($L1541,Info!$B$4:$L$266,7,FALSE),"N/A")))</f>
        <v/>
      </c>
      <c r="Y1541" s="1"/>
      <c r="Z1541" s="96" t="str">
        <f>IF($L1541="None","",IF(ISERROR(VLOOKUP($L1541,Info!$B$4:$B$266,1,FALSE)),"",VLOOKUP($L1541,Info!$B$4:$L$266,9,FALSE)))</f>
        <v/>
      </c>
      <c r="AA1541" s="96" t="str">
        <f>IF($L1541="None","",IF(ISERROR(VLOOKUP($L1541,Info!$B$4:$B$266,1,FALSE)),"",VLOOKUP($L1541,Info!$B$4:$L$266,8,FALSE)))</f>
        <v/>
      </c>
      <c r="AB1541" s="96" t="str">
        <f>IF($L1541="None","",IF(ISERROR(VLOOKUP($L1541,Info!$B$4:$B$266,1,FALSE)),"",VLOOKUP($L1541,Info!$B$4:$L$266,10,FALSE)))</f>
        <v/>
      </c>
      <c r="AC1541" s="1" t="str">
        <f>IF(W1541="SO Cable","Black,White",IF(O1541="","",IF(P1541="","",IF($J$12&lt;&gt;"ABC",IF(P1541&lt;="250",VLOOKUP(O1541,Info!$AZ$4:$BB$22,3,FALSE),VLOOKUP(O1541,Info!$AZ$23:$BB$39,3,FALSE)),IF(P1541&lt;="250",VLOOKUP(O1541,Info!$AO$4:$AQ$22,3,FALSE),VLOOKUP(O1541,Info!$AO$23:$AP$39,3,FALSE))))))</f>
        <v/>
      </c>
      <c r="AD1541" s="1"/>
      <c r="AE1541" s="1" t="str">
        <f>IF($L1541="None","",IF(ISERROR(VLOOKUP($L1541,Info!$B$4:$B$266,1,FALSE)),"",VLOOKUP($L1541,Info!$B$4:$L$266,4,FALSE)))</f>
        <v/>
      </c>
      <c r="AF1541" s="1" t="str">
        <f>IF($L1541="None","",IF(ISERROR(VLOOKUP($L1541,Info!$B$4:$B$266,1,FALSE)),"",VLOOKUP($L1541,Info!$B$4:$L$266,6,FALSE)))</f>
        <v/>
      </c>
      <c r="AG1541" s="1"/>
      <c r="AH1541" s="33" t="str" cm="1">
        <f t="array" ref="AH1541">IF(AND(L1541&lt;&gt;"",O1541&lt;&gt;"",R1541:S1541&lt;&gt;"",W1541:X1541&lt;&gt;"",Z1541:AA1541&lt;&gt;"",AC1541&lt;&gt;""),"Good","Bad")</f>
        <v>Bad</v>
      </c>
      <c r="AL1541" t="str" cm="1">
        <f t="array" ref="AL1541">IF(R1541&gt;0,_xlfn.IFS(COUNTIF($L$20:L1541,"&lt;&gt;")&lt;101,1,COUNTIF($L$20:L1541,"&lt;&gt;")&lt;201,2,COUNTIF($L$20:L1541,"&lt;&gt;")&lt;301,3,COUNTIF($L$20:L1541,"&lt;&gt;")&lt;401,4,COUNTIF($L$20:L1541,"&lt;&gt;")&lt;501,5,COUNTIF($L$20:L1541,"&lt;&gt;")&lt;601,6,COUNTIF($L$20:L1541,"&lt;&gt;")&lt;701,7,COUNTIF($L$20:L1541,"&lt;&gt;")&lt;801,8,COUNTIF($L$20:L1541,"&lt;&gt;")&lt;901,9,COUNTIF($L$20:L1541,"&lt;&gt;")&lt;1001,10,COUNTIF($L$20:L1541,"&lt;&gt;")&lt;1101,11,COUNTIF($L$20:L1541,"&lt;&gt;")&lt;1201,12,COUNTIF($L$20:L1541,"&lt;&gt;")&lt;1301,13,COUNTIF($L$20:L1541,"&lt;&gt;")&lt;1401,14,COUNTIF($L$20:L1541,"&lt;&gt;")&lt;1501,15,COUNTIF($L$20:L1541,"&lt;&gt;")&lt;1601,16,COUNTIF($L$20:L1541,"&lt;&gt;")&lt;1701,17,COUNTIF($L$20:L1541,"&lt;&gt;")&lt;1801,18,COUNTIF($L$20:L1541,"&lt;&gt;")&lt;1901,19,COUNTIF($L$20:L1541,"&lt;&gt;")&lt;2001,20,COUNTIF($L$20:L1541,"&lt;&gt;")&lt;2101,21,COUNTIF($L$20:L1541,"&lt;&gt;")&lt;2201,22,COUNTIF($L$20:L1541,"&lt;&gt;")&lt;2301,23,COUNTIF($L$20:L1541,"&lt;&gt;")&lt;2401,24,COUNTIF($L$20:L1541,"&lt;&gt;")&lt;2501,25,COUNTIF($L$20:L1541,"&lt;&gt;")&lt;2601,26,COUNTIF($L$20:L1541,"&lt;&gt;")&lt;2701,27,COUNTIF($L$20:L1541,"&lt;&gt;")&lt;2801,28,COUNTIF($L$20:L1541,"&lt;&gt;")&lt;2901,29,COUNTIF($L$20:L1541,"&lt;&gt;")&lt;3001,30),"")</f>
        <v/>
      </c>
      <c r="AM1541" t="str">
        <f t="shared" si="115"/>
        <v/>
      </c>
      <c r="AN1541" t="str">
        <f t="shared" si="119"/>
        <v/>
      </c>
      <c r="AP1541" t="str">
        <f t="shared" si="118"/>
        <v/>
      </c>
      <c r="AQ1541" t="str">
        <f>IF(AO1541="","",COUNTIFS(AM1541:$AM$3019,AO1541))</f>
        <v/>
      </c>
    </row>
    <row r="1542" spans="1:43" x14ac:dyDescent="0.25">
      <c r="A1542" s="6" t="str">
        <f>IF(COUNT($A$20:A1541)&lt;&gt;$B$4,IF(A1541="","",A1541+1),"")</f>
        <v/>
      </c>
      <c r="B1542" s="3"/>
      <c r="C1542" s="3"/>
      <c r="D1542" s="122"/>
      <c r="E1542" s="3"/>
      <c r="F1542" s="3"/>
      <c r="G1542" s="3"/>
      <c r="H1542" s="3"/>
      <c r="I1542" s="120"/>
      <c r="J1542" s="3"/>
      <c r="K1542" s="95" t="str" cm="1">
        <f t="array" ref="K1542">IF(OR($J$14 = "A",$J$14 = "B",$J$14 = "C"),IF(I1542="","",IF(LEN(I1542)&gt;2,_xlfn.IFS(ISNUMBER(SEARCH("_",I1542)),I1542,ISNUMBER(SEARCH(", ",I1542)),SUBSTITUTE(I1542,", ","_"),ISNUMBER(SEARCH("/ ",I1542)),SUBSTITUTE(I1542,"/ ","_"),ISNUMBER(SEARCH(",",I1542)),SUBSTITUTE(I1542,",","_"),ISNUMBER(SEARCH("/",I1542)),SUBSTITUTE(I1542,"/","_"),ISNUMBER(SEARCH("",I1542)),I1542),I1542)),IF(OR($J$14 = "J",$J$14 = "K"),"",IF(D1542="","",IF(LEN(D1542)&gt;2,_xlfn.IFS(ISNUMBER(SEARCH("_",D1542)),D1542,ISNUMBER(SEARCH(", ",D1542)),SUBSTITUTE(D1542,", ","_"),ISNUMBER(SEARCH("/ ",D1542)),SUBSTITUTE(D1542,"/ ","_"),ISNUMBER(SEARCH(",",D1542)),SUBSTITUTE(D1542,",","_"),ISNUMBER(SEARCH("/",D1542)),SUBSTITUTE(D1542,"/","_"),ISNUMBER(SEARCH("",D1542)),D1542),D1542))))</f>
        <v/>
      </c>
      <c r="L1542" s="1"/>
      <c r="M1542" s="1" t="str">
        <f t="shared" si="116"/>
        <v/>
      </c>
      <c r="N1542" s="94" t="str">
        <f>IF($L1542="None","",IF(ISERROR(VLOOKUP($L1542,Info!$B$4:$B$266,1,FALSE)),"",VLOOKUP($L1542,Info!$B$4:$L$266,5,FALSE)))</f>
        <v/>
      </c>
      <c r="O1542" s="94" t="str">
        <f>IF(K1542="","",IF(AND($J$12&lt;&gt;"ABC",N1542="3"),"BAC",IF(N1542="3","ABC",IF($J$12&lt;&gt;"ABC",IF($J$10="Standard",VLOOKUP(K1542,Info!$BE$4:$BF$481,2,FALSE),VLOOKUP(K1542,Info!$BI$4:$BJ$482,2,FALSE)),IF($J$10="Standard",VLOOKUP(K1542,Info!$AG$4:$AH$2994,2,FALSE),VLOOKUP(K1542,Info!$AK$4:$AL$2997,2,FALSE))))))</f>
        <v/>
      </c>
      <c r="P1542" s="94" t="str">
        <f>IF($L1542="None","",IF(ISERROR(VLOOKUP($L1542,Info!$B$4:$B$266,1,FALSE)),"",VLOOKUP($L1542,Info!$B$4:$L$266,3,FALSE)))</f>
        <v/>
      </c>
      <c r="Q1542" s="96" t="str">
        <f>IF($L1542="None","",IF(ISERROR(VLOOKUP($L1542,Info!$B$4:$B$266,1,FALSE)),"",VLOOKUP($L1542,Info!$B$4:$L$266,4,FALSE)))</f>
        <v/>
      </c>
      <c r="R1542" s="1"/>
      <c r="S1542" s="6" t="str">
        <f t="shared" si="117"/>
        <v/>
      </c>
      <c r="T1542" s="6" t="str">
        <f>IF($L1542="None","",IF(ISERROR(VLOOKUP($L1542,Info!$B$4:$B$266,1,FALSE)),"",VLOOKUP($L1542,Info!$B$4:$L$266,11,FALSE)))</f>
        <v/>
      </c>
      <c r="U1542" s="1"/>
      <c r="V1542" s="1"/>
      <c r="W1542" s="1"/>
      <c r="X1542" s="1" t="str">
        <f>IF($L1542="None","",IF(ISERROR(VLOOKUP($L1542,Info!$B$4:$B$266,1,FALSE)),"",IF(OR(W1542="Metallic Liquid Tight",W1542="Non-Metallic Liquid Tight",W1542="LSZH",W1542="Greenfield"),VLOOKUP($L1542,Info!$B$4:$L$266,7,FALSE),"N/A")))</f>
        <v/>
      </c>
      <c r="Y1542" s="1"/>
      <c r="Z1542" s="96" t="str">
        <f>IF($L1542="None","",IF(ISERROR(VLOOKUP($L1542,Info!$B$4:$B$266,1,FALSE)),"",VLOOKUP($L1542,Info!$B$4:$L$266,9,FALSE)))</f>
        <v/>
      </c>
      <c r="AA1542" s="96" t="str">
        <f>IF($L1542="None","",IF(ISERROR(VLOOKUP($L1542,Info!$B$4:$B$266,1,FALSE)),"",VLOOKUP($L1542,Info!$B$4:$L$266,8,FALSE)))</f>
        <v/>
      </c>
      <c r="AB1542" s="96" t="str">
        <f>IF($L1542="None","",IF(ISERROR(VLOOKUP($L1542,Info!$B$4:$B$266,1,FALSE)),"",VLOOKUP($L1542,Info!$B$4:$L$266,10,FALSE)))</f>
        <v/>
      </c>
      <c r="AC1542" s="1" t="str">
        <f>IF(W1542="SO Cable","Black,White",IF(O1542="","",IF(P1542="","",IF($J$12&lt;&gt;"ABC",IF(P1542&lt;="250",VLOOKUP(O1542,Info!$AZ$4:$BB$22,3,FALSE),VLOOKUP(O1542,Info!$AZ$23:$BB$39,3,FALSE)),IF(P1542&lt;="250",VLOOKUP(O1542,Info!$AO$4:$AQ$22,3,FALSE),VLOOKUP(O1542,Info!$AO$23:$AP$39,3,FALSE))))))</f>
        <v/>
      </c>
      <c r="AD1542" s="1"/>
      <c r="AE1542" s="1" t="str">
        <f>IF($L1542="None","",IF(ISERROR(VLOOKUP($L1542,Info!$B$4:$B$266,1,FALSE)),"",VLOOKUP($L1542,Info!$B$4:$L$266,4,FALSE)))</f>
        <v/>
      </c>
      <c r="AF1542" s="1" t="str">
        <f>IF($L1542="None","",IF(ISERROR(VLOOKUP($L1542,Info!$B$4:$B$266,1,FALSE)),"",VLOOKUP($L1542,Info!$B$4:$L$266,6,FALSE)))</f>
        <v/>
      </c>
      <c r="AG1542" s="1"/>
      <c r="AH1542" s="33" t="str" cm="1">
        <f t="array" ref="AH1542">IF(AND(L1542&lt;&gt;"",O1542&lt;&gt;"",R1542:S1542&lt;&gt;"",W1542:X1542&lt;&gt;"",Z1542:AA1542&lt;&gt;"",AC1542&lt;&gt;""),"Good","Bad")</f>
        <v>Bad</v>
      </c>
      <c r="AL1542" t="str" cm="1">
        <f t="array" ref="AL1542">IF(R1542&gt;0,_xlfn.IFS(COUNTIF($L$20:L1542,"&lt;&gt;")&lt;101,1,COUNTIF($L$20:L1542,"&lt;&gt;")&lt;201,2,COUNTIF($L$20:L1542,"&lt;&gt;")&lt;301,3,COUNTIF($L$20:L1542,"&lt;&gt;")&lt;401,4,COUNTIF($L$20:L1542,"&lt;&gt;")&lt;501,5,COUNTIF($L$20:L1542,"&lt;&gt;")&lt;601,6,COUNTIF($L$20:L1542,"&lt;&gt;")&lt;701,7,COUNTIF($L$20:L1542,"&lt;&gt;")&lt;801,8,COUNTIF($L$20:L1542,"&lt;&gt;")&lt;901,9,COUNTIF($L$20:L1542,"&lt;&gt;")&lt;1001,10,COUNTIF($L$20:L1542,"&lt;&gt;")&lt;1101,11,COUNTIF($L$20:L1542,"&lt;&gt;")&lt;1201,12,COUNTIF($L$20:L1542,"&lt;&gt;")&lt;1301,13,COUNTIF($L$20:L1542,"&lt;&gt;")&lt;1401,14,COUNTIF($L$20:L1542,"&lt;&gt;")&lt;1501,15,COUNTIF($L$20:L1542,"&lt;&gt;")&lt;1601,16,COUNTIF($L$20:L1542,"&lt;&gt;")&lt;1701,17,COUNTIF($L$20:L1542,"&lt;&gt;")&lt;1801,18,COUNTIF($L$20:L1542,"&lt;&gt;")&lt;1901,19,COUNTIF($L$20:L1542,"&lt;&gt;")&lt;2001,20,COUNTIF($L$20:L1542,"&lt;&gt;")&lt;2101,21,COUNTIF($L$20:L1542,"&lt;&gt;")&lt;2201,22,COUNTIF($L$20:L1542,"&lt;&gt;")&lt;2301,23,COUNTIF($L$20:L1542,"&lt;&gt;")&lt;2401,24,COUNTIF($L$20:L1542,"&lt;&gt;")&lt;2501,25,COUNTIF($L$20:L1542,"&lt;&gt;")&lt;2601,26,COUNTIF($L$20:L1542,"&lt;&gt;")&lt;2701,27,COUNTIF($L$20:L1542,"&lt;&gt;")&lt;2801,28,COUNTIF($L$20:L1542,"&lt;&gt;")&lt;2901,29,COUNTIF($L$20:L1542,"&lt;&gt;")&lt;3001,30),"")</f>
        <v/>
      </c>
      <c r="AM1542" t="str">
        <f t="shared" si="115"/>
        <v/>
      </c>
      <c r="AN1542" t="str">
        <f t="shared" si="119"/>
        <v/>
      </c>
      <c r="AP1542" t="str">
        <f t="shared" si="118"/>
        <v/>
      </c>
      <c r="AQ1542" t="str">
        <f>IF(AO1542="","",COUNTIFS(AM1542:$AM$3019,AO1542))</f>
        <v/>
      </c>
    </row>
    <row r="1543" spans="1:43" x14ac:dyDescent="0.25">
      <c r="A1543" s="6" t="str">
        <f>IF(COUNT($A$20:A1542)&lt;&gt;$B$4,IF(A1542="","",A1542+1),"")</f>
        <v/>
      </c>
      <c r="B1543" s="3"/>
      <c r="C1543" s="3"/>
      <c r="D1543" s="122"/>
      <c r="E1543" s="3"/>
      <c r="F1543" s="3"/>
      <c r="G1543" s="3"/>
      <c r="H1543" s="3"/>
      <c r="I1543" s="120"/>
      <c r="J1543" s="3"/>
      <c r="K1543" s="95" t="str" cm="1">
        <f t="array" ref="K1543">IF(OR($J$14 = "A",$J$14 = "B",$J$14 = "C"),IF(I1543="","",IF(LEN(I1543)&gt;2,_xlfn.IFS(ISNUMBER(SEARCH("_",I1543)),I1543,ISNUMBER(SEARCH(", ",I1543)),SUBSTITUTE(I1543,", ","_"),ISNUMBER(SEARCH("/ ",I1543)),SUBSTITUTE(I1543,"/ ","_"),ISNUMBER(SEARCH(",",I1543)),SUBSTITUTE(I1543,",","_"),ISNUMBER(SEARCH("/",I1543)),SUBSTITUTE(I1543,"/","_"),ISNUMBER(SEARCH("",I1543)),I1543),I1543)),IF(OR($J$14 = "J",$J$14 = "K"),"",IF(D1543="","",IF(LEN(D1543)&gt;2,_xlfn.IFS(ISNUMBER(SEARCH("_",D1543)),D1543,ISNUMBER(SEARCH(", ",D1543)),SUBSTITUTE(D1543,", ","_"),ISNUMBER(SEARCH("/ ",D1543)),SUBSTITUTE(D1543,"/ ","_"),ISNUMBER(SEARCH(",",D1543)),SUBSTITUTE(D1543,",","_"),ISNUMBER(SEARCH("/",D1543)),SUBSTITUTE(D1543,"/","_"),ISNUMBER(SEARCH("",D1543)),D1543),D1543))))</f>
        <v/>
      </c>
      <c r="L1543" s="1"/>
      <c r="M1543" s="1" t="str">
        <f t="shared" si="116"/>
        <v/>
      </c>
      <c r="N1543" s="94" t="str">
        <f>IF($L1543="None","",IF(ISERROR(VLOOKUP($L1543,Info!$B$4:$B$266,1,FALSE)),"",VLOOKUP($L1543,Info!$B$4:$L$266,5,FALSE)))</f>
        <v/>
      </c>
      <c r="O1543" s="94" t="str">
        <f>IF(K1543="","",IF(AND($J$12&lt;&gt;"ABC",N1543="3"),"BAC",IF(N1543="3","ABC",IF($J$12&lt;&gt;"ABC",IF($J$10="Standard",VLOOKUP(K1543,Info!$BE$4:$BF$481,2,FALSE),VLOOKUP(K1543,Info!$BI$4:$BJ$482,2,FALSE)),IF($J$10="Standard",VLOOKUP(K1543,Info!$AG$4:$AH$2994,2,FALSE),VLOOKUP(K1543,Info!$AK$4:$AL$2997,2,FALSE))))))</f>
        <v/>
      </c>
      <c r="P1543" s="94" t="str">
        <f>IF($L1543="None","",IF(ISERROR(VLOOKUP($L1543,Info!$B$4:$B$266,1,FALSE)),"",VLOOKUP($L1543,Info!$B$4:$L$266,3,FALSE)))</f>
        <v/>
      </c>
      <c r="Q1543" s="96" t="str">
        <f>IF($L1543="None","",IF(ISERROR(VLOOKUP($L1543,Info!$B$4:$B$266,1,FALSE)),"",VLOOKUP($L1543,Info!$B$4:$L$266,4,FALSE)))</f>
        <v/>
      </c>
      <c r="R1543" s="1"/>
      <c r="S1543" s="6" t="str">
        <f t="shared" si="117"/>
        <v/>
      </c>
      <c r="T1543" s="6" t="str">
        <f>IF($L1543="None","",IF(ISERROR(VLOOKUP($L1543,Info!$B$4:$B$266,1,FALSE)),"",VLOOKUP($L1543,Info!$B$4:$L$266,11,FALSE)))</f>
        <v/>
      </c>
      <c r="U1543" s="1"/>
      <c r="V1543" s="1"/>
      <c r="W1543" s="1"/>
      <c r="X1543" s="1" t="str">
        <f>IF($L1543="None","",IF(ISERROR(VLOOKUP($L1543,Info!$B$4:$B$266,1,FALSE)),"",IF(OR(W1543="Metallic Liquid Tight",W1543="Non-Metallic Liquid Tight",W1543="LSZH",W1543="Greenfield"),VLOOKUP($L1543,Info!$B$4:$L$266,7,FALSE),"N/A")))</f>
        <v/>
      </c>
      <c r="Y1543" s="1"/>
      <c r="Z1543" s="96" t="str">
        <f>IF($L1543="None","",IF(ISERROR(VLOOKUP($L1543,Info!$B$4:$B$266,1,FALSE)),"",VLOOKUP($L1543,Info!$B$4:$L$266,9,FALSE)))</f>
        <v/>
      </c>
      <c r="AA1543" s="96" t="str">
        <f>IF($L1543="None","",IF(ISERROR(VLOOKUP($L1543,Info!$B$4:$B$266,1,FALSE)),"",VLOOKUP($L1543,Info!$B$4:$L$266,8,FALSE)))</f>
        <v/>
      </c>
      <c r="AB1543" s="96" t="str">
        <f>IF($L1543="None","",IF(ISERROR(VLOOKUP($L1543,Info!$B$4:$B$266,1,FALSE)),"",VLOOKUP($L1543,Info!$B$4:$L$266,10,FALSE)))</f>
        <v/>
      </c>
      <c r="AC1543" s="1" t="str">
        <f>IF(W1543="SO Cable","Black,White",IF(O1543="","",IF(P1543="","",IF($J$12&lt;&gt;"ABC",IF(P1543&lt;="250",VLOOKUP(O1543,Info!$AZ$4:$BB$22,3,FALSE),VLOOKUP(O1543,Info!$AZ$23:$BB$39,3,FALSE)),IF(P1543&lt;="250",VLOOKUP(O1543,Info!$AO$4:$AQ$22,3,FALSE),VLOOKUP(O1543,Info!$AO$23:$AP$39,3,FALSE))))))</f>
        <v/>
      </c>
      <c r="AD1543" s="1"/>
      <c r="AE1543" s="1" t="str">
        <f>IF($L1543="None","",IF(ISERROR(VLOOKUP($L1543,Info!$B$4:$B$266,1,FALSE)),"",VLOOKUP($L1543,Info!$B$4:$L$266,4,FALSE)))</f>
        <v/>
      </c>
      <c r="AF1543" s="1" t="str">
        <f>IF($L1543="None","",IF(ISERROR(VLOOKUP($L1543,Info!$B$4:$B$266,1,FALSE)),"",VLOOKUP($L1543,Info!$B$4:$L$266,6,FALSE)))</f>
        <v/>
      </c>
      <c r="AG1543" s="1"/>
      <c r="AH1543" s="33" t="str" cm="1">
        <f t="array" ref="AH1543">IF(AND(L1543&lt;&gt;"",O1543&lt;&gt;"",R1543:S1543&lt;&gt;"",W1543:X1543&lt;&gt;"",Z1543:AA1543&lt;&gt;"",AC1543&lt;&gt;""),"Good","Bad")</f>
        <v>Bad</v>
      </c>
      <c r="AL1543" t="str" cm="1">
        <f t="array" ref="AL1543">IF(R1543&gt;0,_xlfn.IFS(COUNTIF($L$20:L1543,"&lt;&gt;")&lt;101,1,COUNTIF($L$20:L1543,"&lt;&gt;")&lt;201,2,COUNTIF($L$20:L1543,"&lt;&gt;")&lt;301,3,COUNTIF($L$20:L1543,"&lt;&gt;")&lt;401,4,COUNTIF($L$20:L1543,"&lt;&gt;")&lt;501,5,COUNTIF($L$20:L1543,"&lt;&gt;")&lt;601,6,COUNTIF($L$20:L1543,"&lt;&gt;")&lt;701,7,COUNTIF($L$20:L1543,"&lt;&gt;")&lt;801,8,COUNTIF($L$20:L1543,"&lt;&gt;")&lt;901,9,COUNTIF($L$20:L1543,"&lt;&gt;")&lt;1001,10,COUNTIF($L$20:L1543,"&lt;&gt;")&lt;1101,11,COUNTIF($L$20:L1543,"&lt;&gt;")&lt;1201,12,COUNTIF($L$20:L1543,"&lt;&gt;")&lt;1301,13,COUNTIF($L$20:L1543,"&lt;&gt;")&lt;1401,14,COUNTIF($L$20:L1543,"&lt;&gt;")&lt;1501,15,COUNTIF($L$20:L1543,"&lt;&gt;")&lt;1601,16,COUNTIF($L$20:L1543,"&lt;&gt;")&lt;1701,17,COUNTIF($L$20:L1543,"&lt;&gt;")&lt;1801,18,COUNTIF($L$20:L1543,"&lt;&gt;")&lt;1901,19,COUNTIF($L$20:L1543,"&lt;&gt;")&lt;2001,20,COUNTIF($L$20:L1543,"&lt;&gt;")&lt;2101,21,COUNTIF($L$20:L1543,"&lt;&gt;")&lt;2201,22,COUNTIF($L$20:L1543,"&lt;&gt;")&lt;2301,23,COUNTIF($L$20:L1543,"&lt;&gt;")&lt;2401,24,COUNTIF($L$20:L1543,"&lt;&gt;")&lt;2501,25,COUNTIF($L$20:L1543,"&lt;&gt;")&lt;2601,26,COUNTIF($L$20:L1543,"&lt;&gt;")&lt;2701,27,COUNTIF($L$20:L1543,"&lt;&gt;")&lt;2801,28,COUNTIF($L$20:L1543,"&lt;&gt;")&lt;2901,29,COUNTIF($L$20:L1543,"&lt;&gt;")&lt;3001,30),"")</f>
        <v/>
      </c>
      <c r="AM1543" t="str">
        <f t="shared" si="115"/>
        <v/>
      </c>
      <c r="AN1543" t="str">
        <f t="shared" si="119"/>
        <v/>
      </c>
      <c r="AP1543" t="str">
        <f t="shared" si="118"/>
        <v/>
      </c>
      <c r="AQ1543" t="str">
        <f>IF(AO1543="","",COUNTIFS(AM1543:$AM$3019,AO1543))</f>
        <v/>
      </c>
    </row>
    <row r="1544" spans="1:43" x14ac:dyDescent="0.25">
      <c r="A1544" s="6" t="str">
        <f>IF(COUNT($A$20:A1543)&lt;&gt;$B$4,IF(A1543="","",A1543+1),"")</f>
        <v/>
      </c>
      <c r="B1544" s="3"/>
      <c r="C1544" s="3"/>
      <c r="D1544" s="122"/>
      <c r="E1544" s="3"/>
      <c r="F1544" s="3"/>
      <c r="G1544" s="3"/>
      <c r="H1544" s="3"/>
      <c r="I1544" s="120"/>
      <c r="J1544" s="3"/>
      <c r="K1544" s="95" t="str" cm="1">
        <f t="array" ref="K1544">IF(OR($J$14 = "A",$J$14 = "B",$J$14 = "C"),IF(I1544="","",IF(LEN(I1544)&gt;2,_xlfn.IFS(ISNUMBER(SEARCH("_",I1544)),I1544,ISNUMBER(SEARCH(", ",I1544)),SUBSTITUTE(I1544,", ","_"),ISNUMBER(SEARCH("/ ",I1544)),SUBSTITUTE(I1544,"/ ","_"),ISNUMBER(SEARCH(",",I1544)),SUBSTITUTE(I1544,",","_"),ISNUMBER(SEARCH("/",I1544)),SUBSTITUTE(I1544,"/","_"),ISNUMBER(SEARCH("",I1544)),I1544),I1544)),IF(OR($J$14 = "J",$J$14 = "K"),"",IF(D1544="","",IF(LEN(D1544)&gt;2,_xlfn.IFS(ISNUMBER(SEARCH("_",D1544)),D1544,ISNUMBER(SEARCH(", ",D1544)),SUBSTITUTE(D1544,", ","_"),ISNUMBER(SEARCH("/ ",D1544)),SUBSTITUTE(D1544,"/ ","_"),ISNUMBER(SEARCH(",",D1544)),SUBSTITUTE(D1544,",","_"),ISNUMBER(SEARCH("/",D1544)),SUBSTITUTE(D1544,"/","_"),ISNUMBER(SEARCH("",D1544)),D1544),D1544))))</f>
        <v/>
      </c>
      <c r="L1544" s="1"/>
      <c r="M1544" s="1" t="str">
        <f t="shared" si="116"/>
        <v/>
      </c>
      <c r="N1544" s="94" t="str">
        <f>IF($L1544="None","",IF(ISERROR(VLOOKUP($L1544,Info!$B$4:$B$266,1,FALSE)),"",VLOOKUP($L1544,Info!$B$4:$L$266,5,FALSE)))</f>
        <v/>
      </c>
      <c r="O1544" s="94" t="str">
        <f>IF(K1544="","",IF(AND($J$12&lt;&gt;"ABC",N1544="3"),"BAC",IF(N1544="3","ABC",IF($J$12&lt;&gt;"ABC",IF($J$10="Standard",VLOOKUP(K1544,Info!$BE$4:$BF$481,2,FALSE),VLOOKUP(K1544,Info!$BI$4:$BJ$482,2,FALSE)),IF($J$10="Standard",VLOOKUP(K1544,Info!$AG$4:$AH$2994,2,FALSE),VLOOKUP(K1544,Info!$AK$4:$AL$2997,2,FALSE))))))</f>
        <v/>
      </c>
      <c r="P1544" s="94" t="str">
        <f>IF($L1544="None","",IF(ISERROR(VLOOKUP($L1544,Info!$B$4:$B$266,1,FALSE)),"",VLOOKUP($L1544,Info!$B$4:$L$266,3,FALSE)))</f>
        <v/>
      </c>
      <c r="Q1544" s="96" t="str">
        <f>IF($L1544="None","",IF(ISERROR(VLOOKUP($L1544,Info!$B$4:$B$266,1,FALSE)),"",VLOOKUP($L1544,Info!$B$4:$L$266,4,FALSE)))</f>
        <v/>
      </c>
      <c r="R1544" s="1"/>
      <c r="S1544" s="6" t="str">
        <f t="shared" si="117"/>
        <v/>
      </c>
      <c r="T1544" s="6" t="str">
        <f>IF($L1544="None","",IF(ISERROR(VLOOKUP($L1544,Info!$B$4:$B$266,1,FALSE)),"",VLOOKUP($L1544,Info!$B$4:$L$266,11,FALSE)))</f>
        <v/>
      </c>
      <c r="U1544" s="1"/>
      <c r="V1544" s="1"/>
      <c r="W1544" s="1"/>
      <c r="X1544" s="1" t="str">
        <f>IF($L1544="None","",IF(ISERROR(VLOOKUP($L1544,Info!$B$4:$B$266,1,FALSE)),"",IF(OR(W1544="Metallic Liquid Tight",W1544="Non-Metallic Liquid Tight",W1544="LSZH",W1544="Greenfield"),VLOOKUP($L1544,Info!$B$4:$L$266,7,FALSE),"N/A")))</f>
        <v/>
      </c>
      <c r="Y1544" s="1"/>
      <c r="Z1544" s="96" t="str">
        <f>IF($L1544="None","",IF(ISERROR(VLOOKUP($L1544,Info!$B$4:$B$266,1,FALSE)),"",VLOOKUP($L1544,Info!$B$4:$L$266,9,FALSE)))</f>
        <v/>
      </c>
      <c r="AA1544" s="96" t="str">
        <f>IF($L1544="None","",IF(ISERROR(VLOOKUP($L1544,Info!$B$4:$B$266,1,FALSE)),"",VLOOKUP($L1544,Info!$B$4:$L$266,8,FALSE)))</f>
        <v/>
      </c>
      <c r="AB1544" s="96" t="str">
        <f>IF($L1544="None","",IF(ISERROR(VLOOKUP($L1544,Info!$B$4:$B$266,1,FALSE)),"",VLOOKUP($L1544,Info!$B$4:$L$266,10,FALSE)))</f>
        <v/>
      </c>
      <c r="AC1544" s="1" t="str">
        <f>IF(W1544="SO Cable","Black,White",IF(O1544="","",IF(P1544="","",IF($J$12&lt;&gt;"ABC",IF(P1544&lt;="250",VLOOKUP(O1544,Info!$AZ$4:$BB$22,3,FALSE),VLOOKUP(O1544,Info!$AZ$23:$BB$39,3,FALSE)),IF(P1544&lt;="250",VLOOKUP(O1544,Info!$AO$4:$AQ$22,3,FALSE),VLOOKUP(O1544,Info!$AO$23:$AP$39,3,FALSE))))))</f>
        <v/>
      </c>
      <c r="AD1544" s="1"/>
      <c r="AE1544" s="1" t="str">
        <f>IF($L1544="None","",IF(ISERROR(VLOOKUP($L1544,Info!$B$4:$B$266,1,FALSE)),"",VLOOKUP($L1544,Info!$B$4:$L$266,4,FALSE)))</f>
        <v/>
      </c>
      <c r="AF1544" s="1" t="str">
        <f>IF($L1544="None","",IF(ISERROR(VLOOKUP($L1544,Info!$B$4:$B$266,1,FALSE)),"",VLOOKUP($L1544,Info!$B$4:$L$266,6,FALSE)))</f>
        <v/>
      </c>
      <c r="AG1544" s="1"/>
      <c r="AH1544" s="33" t="str" cm="1">
        <f t="array" ref="AH1544">IF(AND(L1544&lt;&gt;"",O1544&lt;&gt;"",R1544:S1544&lt;&gt;"",W1544:X1544&lt;&gt;"",Z1544:AA1544&lt;&gt;"",AC1544&lt;&gt;""),"Good","Bad")</f>
        <v>Bad</v>
      </c>
      <c r="AL1544" t="str" cm="1">
        <f t="array" ref="AL1544">IF(R1544&gt;0,_xlfn.IFS(COUNTIF($L$20:L1544,"&lt;&gt;")&lt;101,1,COUNTIF($L$20:L1544,"&lt;&gt;")&lt;201,2,COUNTIF($L$20:L1544,"&lt;&gt;")&lt;301,3,COUNTIF($L$20:L1544,"&lt;&gt;")&lt;401,4,COUNTIF($L$20:L1544,"&lt;&gt;")&lt;501,5,COUNTIF($L$20:L1544,"&lt;&gt;")&lt;601,6,COUNTIF($L$20:L1544,"&lt;&gt;")&lt;701,7,COUNTIF($L$20:L1544,"&lt;&gt;")&lt;801,8,COUNTIF($L$20:L1544,"&lt;&gt;")&lt;901,9,COUNTIF($L$20:L1544,"&lt;&gt;")&lt;1001,10,COUNTIF($L$20:L1544,"&lt;&gt;")&lt;1101,11,COUNTIF($L$20:L1544,"&lt;&gt;")&lt;1201,12,COUNTIF($L$20:L1544,"&lt;&gt;")&lt;1301,13,COUNTIF($L$20:L1544,"&lt;&gt;")&lt;1401,14,COUNTIF($L$20:L1544,"&lt;&gt;")&lt;1501,15,COUNTIF($L$20:L1544,"&lt;&gt;")&lt;1601,16,COUNTIF($L$20:L1544,"&lt;&gt;")&lt;1701,17,COUNTIF($L$20:L1544,"&lt;&gt;")&lt;1801,18,COUNTIF($L$20:L1544,"&lt;&gt;")&lt;1901,19,COUNTIF($L$20:L1544,"&lt;&gt;")&lt;2001,20,COUNTIF($L$20:L1544,"&lt;&gt;")&lt;2101,21,COUNTIF($L$20:L1544,"&lt;&gt;")&lt;2201,22,COUNTIF($L$20:L1544,"&lt;&gt;")&lt;2301,23,COUNTIF($L$20:L1544,"&lt;&gt;")&lt;2401,24,COUNTIF($L$20:L1544,"&lt;&gt;")&lt;2501,25,COUNTIF($L$20:L1544,"&lt;&gt;")&lt;2601,26,COUNTIF($L$20:L1544,"&lt;&gt;")&lt;2701,27,COUNTIF($L$20:L1544,"&lt;&gt;")&lt;2801,28,COUNTIF($L$20:L1544,"&lt;&gt;")&lt;2901,29,COUNTIF($L$20:L1544,"&lt;&gt;")&lt;3001,30),"")</f>
        <v/>
      </c>
      <c r="AM1544" t="str">
        <f t="shared" si="115"/>
        <v/>
      </c>
      <c r="AN1544" t="str">
        <f t="shared" si="119"/>
        <v/>
      </c>
      <c r="AP1544" t="str">
        <f t="shared" si="118"/>
        <v/>
      </c>
      <c r="AQ1544" t="str">
        <f>IF(AO1544="","",COUNTIFS(AM1544:$AM$3019,AO1544))</f>
        <v/>
      </c>
    </row>
    <row r="1545" spans="1:43" x14ac:dyDescent="0.25">
      <c r="A1545" s="6" t="str">
        <f>IF(COUNT($A$20:A1544)&lt;&gt;$B$4,IF(A1544="","",A1544+1),"")</f>
        <v/>
      </c>
      <c r="B1545" s="3"/>
      <c r="C1545" s="3"/>
      <c r="D1545" s="122"/>
      <c r="E1545" s="3"/>
      <c r="F1545" s="3"/>
      <c r="G1545" s="3"/>
      <c r="H1545" s="3"/>
      <c r="I1545" s="120"/>
      <c r="J1545" s="3"/>
      <c r="K1545" s="95" t="str" cm="1">
        <f t="array" ref="K1545">IF(OR($J$14 = "A",$J$14 = "B",$J$14 = "C"),IF(I1545="","",IF(LEN(I1545)&gt;2,_xlfn.IFS(ISNUMBER(SEARCH("_",I1545)),I1545,ISNUMBER(SEARCH(", ",I1545)),SUBSTITUTE(I1545,", ","_"),ISNUMBER(SEARCH("/ ",I1545)),SUBSTITUTE(I1545,"/ ","_"),ISNUMBER(SEARCH(",",I1545)),SUBSTITUTE(I1545,",","_"),ISNUMBER(SEARCH("/",I1545)),SUBSTITUTE(I1545,"/","_"),ISNUMBER(SEARCH("",I1545)),I1545),I1545)),IF(OR($J$14 = "J",$J$14 = "K"),"",IF(D1545="","",IF(LEN(D1545)&gt;2,_xlfn.IFS(ISNUMBER(SEARCH("_",D1545)),D1545,ISNUMBER(SEARCH(", ",D1545)),SUBSTITUTE(D1545,", ","_"),ISNUMBER(SEARCH("/ ",D1545)),SUBSTITUTE(D1545,"/ ","_"),ISNUMBER(SEARCH(",",D1545)),SUBSTITUTE(D1545,",","_"),ISNUMBER(SEARCH("/",D1545)),SUBSTITUTE(D1545,"/","_"),ISNUMBER(SEARCH("",D1545)),D1545),D1545))))</f>
        <v/>
      </c>
      <c r="L1545" s="1"/>
      <c r="M1545" s="1" t="str">
        <f t="shared" si="116"/>
        <v/>
      </c>
      <c r="N1545" s="94" t="str">
        <f>IF($L1545="None","",IF(ISERROR(VLOOKUP($L1545,Info!$B$4:$B$266,1,FALSE)),"",VLOOKUP($L1545,Info!$B$4:$L$266,5,FALSE)))</f>
        <v/>
      </c>
      <c r="O1545" s="94" t="str">
        <f>IF(K1545="","",IF(AND($J$12&lt;&gt;"ABC",N1545="3"),"BAC",IF(N1545="3","ABC",IF($J$12&lt;&gt;"ABC",IF($J$10="Standard",VLOOKUP(K1545,Info!$BE$4:$BF$481,2,FALSE),VLOOKUP(K1545,Info!$BI$4:$BJ$482,2,FALSE)),IF($J$10="Standard",VLOOKUP(K1545,Info!$AG$4:$AH$2994,2,FALSE),VLOOKUP(K1545,Info!$AK$4:$AL$2997,2,FALSE))))))</f>
        <v/>
      </c>
      <c r="P1545" s="94" t="str">
        <f>IF($L1545="None","",IF(ISERROR(VLOOKUP($L1545,Info!$B$4:$B$266,1,FALSE)),"",VLOOKUP($L1545,Info!$B$4:$L$266,3,FALSE)))</f>
        <v/>
      </c>
      <c r="Q1545" s="96" t="str">
        <f>IF($L1545="None","",IF(ISERROR(VLOOKUP($L1545,Info!$B$4:$B$266,1,FALSE)),"",VLOOKUP($L1545,Info!$B$4:$L$266,4,FALSE)))</f>
        <v/>
      </c>
      <c r="R1545" s="1"/>
      <c r="S1545" s="6" t="str">
        <f t="shared" si="117"/>
        <v/>
      </c>
      <c r="T1545" s="6" t="str">
        <f>IF($L1545="None","",IF(ISERROR(VLOOKUP($L1545,Info!$B$4:$B$266,1,FALSE)),"",VLOOKUP($L1545,Info!$B$4:$L$266,11,FALSE)))</f>
        <v/>
      </c>
      <c r="U1545" s="1"/>
      <c r="V1545" s="1"/>
      <c r="W1545" s="1"/>
      <c r="X1545" s="1" t="str">
        <f>IF($L1545="None","",IF(ISERROR(VLOOKUP($L1545,Info!$B$4:$B$266,1,FALSE)),"",IF(OR(W1545="Metallic Liquid Tight",W1545="Non-Metallic Liquid Tight",W1545="LSZH",W1545="Greenfield"),VLOOKUP($L1545,Info!$B$4:$L$266,7,FALSE),"N/A")))</f>
        <v/>
      </c>
      <c r="Y1545" s="1"/>
      <c r="Z1545" s="96" t="str">
        <f>IF($L1545="None","",IF(ISERROR(VLOOKUP($L1545,Info!$B$4:$B$266,1,FALSE)),"",VLOOKUP($L1545,Info!$B$4:$L$266,9,FALSE)))</f>
        <v/>
      </c>
      <c r="AA1545" s="96" t="str">
        <f>IF($L1545="None","",IF(ISERROR(VLOOKUP($L1545,Info!$B$4:$B$266,1,FALSE)),"",VLOOKUP($L1545,Info!$B$4:$L$266,8,FALSE)))</f>
        <v/>
      </c>
      <c r="AB1545" s="96" t="str">
        <f>IF($L1545="None","",IF(ISERROR(VLOOKUP($L1545,Info!$B$4:$B$266,1,FALSE)),"",VLOOKUP($L1545,Info!$B$4:$L$266,10,FALSE)))</f>
        <v/>
      </c>
      <c r="AC1545" s="1" t="str">
        <f>IF(W1545="SO Cable","Black,White",IF(O1545="","",IF(P1545="","",IF($J$12&lt;&gt;"ABC",IF(P1545&lt;="250",VLOOKUP(O1545,Info!$AZ$4:$BB$22,3,FALSE),VLOOKUP(O1545,Info!$AZ$23:$BB$39,3,FALSE)),IF(P1545&lt;="250",VLOOKUP(O1545,Info!$AO$4:$AQ$22,3,FALSE),VLOOKUP(O1545,Info!$AO$23:$AP$39,3,FALSE))))))</f>
        <v/>
      </c>
      <c r="AD1545" s="1"/>
      <c r="AE1545" s="1" t="str">
        <f>IF($L1545="None","",IF(ISERROR(VLOOKUP($L1545,Info!$B$4:$B$266,1,FALSE)),"",VLOOKUP($L1545,Info!$B$4:$L$266,4,FALSE)))</f>
        <v/>
      </c>
      <c r="AF1545" s="1" t="str">
        <f>IF($L1545="None","",IF(ISERROR(VLOOKUP($L1545,Info!$B$4:$B$266,1,FALSE)),"",VLOOKUP($L1545,Info!$B$4:$L$266,6,FALSE)))</f>
        <v/>
      </c>
      <c r="AG1545" s="1"/>
      <c r="AH1545" s="33" t="str" cm="1">
        <f t="array" ref="AH1545">IF(AND(L1545&lt;&gt;"",O1545&lt;&gt;"",R1545:S1545&lt;&gt;"",W1545:X1545&lt;&gt;"",Z1545:AA1545&lt;&gt;"",AC1545&lt;&gt;""),"Good","Bad")</f>
        <v>Bad</v>
      </c>
      <c r="AL1545" t="str" cm="1">
        <f t="array" ref="AL1545">IF(R1545&gt;0,_xlfn.IFS(COUNTIF($L$20:L1545,"&lt;&gt;")&lt;101,1,COUNTIF($L$20:L1545,"&lt;&gt;")&lt;201,2,COUNTIF($L$20:L1545,"&lt;&gt;")&lt;301,3,COUNTIF($L$20:L1545,"&lt;&gt;")&lt;401,4,COUNTIF($L$20:L1545,"&lt;&gt;")&lt;501,5,COUNTIF($L$20:L1545,"&lt;&gt;")&lt;601,6,COUNTIF($L$20:L1545,"&lt;&gt;")&lt;701,7,COUNTIF($L$20:L1545,"&lt;&gt;")&lt;801,8,COUNTIF($L$20:L1545,"&lt;&gt;")&lt;901,9,COUNTIF($L$20:L1545,"&lt;&gt;")&lt;1001,10,COUNTIF($L$20:L1545,"&lt;&gt;")&lt;1101,11,COUNTIF($L$20:L1545,"&lt;&gt;")&lt;1201,12,COUNTIF($L$20:L1545,"&lt;&gt;")&lt;1301,13,COUNTIF($L$20:L1545,"&lt;&gt;")&lt;1401,14,COUNTIF($L$20:L1545,"&lt;&gt;")&lt;1501,15,COUNTIF($L$20:L1545,"&lt;&gt;")&lt;1601,16,COUNTIF($L$20:L1545,"&lt;&gt;")&lt;1701,17,COUNTIF($L$20:L1545,"&lt;&gt;")&lt;1801,18,COUNTIF($L$20:L1545,"&lt;&gt;")&lt;1901,19,COUNTIF($L$20:L1545,"&lt;&gt;")&lt;2001,20,COUNTIF($L$20:L1545,"&lt;&gt;")&lt;2101,21,COUNTIF($L$20:L1545,"&lt;&gt;")&lt;2201,22,COUNTIF($L$20:L1545,"&lt;&gt;")&lt;2301,23,COUNTIF($L$20:L1545,"&lt;&gt;")&lt;2401,24,COUNTIF($L$20:L1545,"&lt;&gt;")&lt;2501,25,COUNTIF($L$20:L1545,"&lt;&gt;")&lt;2601,26,COUNTIF($L$20:L1545,"&lt;&gt;")&lt;2701,27,COUNTIF($L$20:L1545,"&lt;&gt;")&lt;2801,28,COUNTIF($L$20:L1545,"&lt;&gt;")&lt;2901,29,COUNTIF($L$20:L1545,"&lt;&gt;")&lt;3001,30),"")</f>
        <v/>
      </c>
      <c r="AM1545" t="str">
        <f t="shared" si="115"/>
        <v/>
      </c>
      <c r="AN1545" t="str">
        <f t="shared" si="119"/>
        <v/>
      </c>
      <c r="AP1545" t="str">
        <f t="shared" si="118"/>
        <v/>
      </c>
      <c r="AQ1545" t="str">
        <f>IF(AO1545="","",COUNTIFS(AM1545:$AM$3019,AO1545))</f>
        <v/>
      </c>
    </row>
    <row r="1546" spans="1:43" x14ac:dyDescent="0.25">
      <c r="A1546" s="6" t="str">
        <f>IF(COUNT($A$20:A1545)&lt;&gt;$B$4,IF(A1545="","",A1545+1),"")</f>
        <v/>
      </c>
      <c r="B1546" s="3"/>
      <c r="C1546" s="3"/>
      <c r="D1546" s="122"/>
      <c r="E1546" s="3"/>
      <c r="F1546" s="3"/>
      <c r="G1546" s="3"/>
      <c r="H1546" s="3"/>
      <c r="I1546" s="120"/>
      <c r="J1546" s="3"/>
      <c r="K1546" s="95" t="str" cm="1">
        <f t="array" ref="K1546">IF(OR($J$14 = "A",$J$14 = "B",$J$14 = "C"),IF(I1546="","",IF(LEN(I1546)&gt;2,_xlfn.IFS(ISNUMBER(SEARCH("_",I1546)),I1546,ISNUMBER(SEARCH(", ",I1546)),SUBSTITUTE(I1546,", ","_"),ISNUMBER(SEARCH("/ ",I1546)),SUBSTITUTE(I1546,"/ ","_"),ISNUMBER(SEARCH(",",I1546)),SUBSTITUTE(I1546,",","_"),ISNUMBER(SEARCH("/",I1546)),SUBSTITUTE(I1546,"/","_"),ISNUMBER(SEARCH("",I1546)),I1546),I1546)),IF(OR($J$14 = "J",$J$14 = "K"),"",IF(D1546="","",IF(LEN(D1546)&gt;2,_xlfn.IFS(ISNUMBER(SEARCH("_",D1546)),D1546,ISNUMBER(SEARCH(", ",D1546)),SUBSTITUTE(D1546,", ","_"),ISNUMBER(SEARCH("/ ",D1546)),SUBSTITUTE(D1546,"/ ","_"),ISNUMBER(SEARCH(",",D1546)),SUBSTITUTE(D1546,",","_"),ISNUMBER(SEARCH("/",D1546)),SUBSTITUTE(D1546,"/","_"),ISNUMBER(SEARCH("",D1546)),D1546),D1546))))</f>
        <v/>
      </c>
      <c r="L1546" s="1"/>
      <c r="M1546" s="1" t="str">
        <f t="shared" si="116"/>
        <v/>
      </c>
      <c r="N1546" s="94" t="str">
        <f>IF($L1546="None","",IF(ISERROR(VLOOKUP($L1546,Info!$B$4:$B$266,1,FALSE)),"",VLOOKUP($L1546,Info!$B$4:$L$266,5,FALSE)))</f>
        <v/>
      </c>
      <c r="O1546" s="94" t="str">
        <f>IF(K1546="","",IF(AND($J$12&lt;&gt;"ABC",N1546="3"),"BAC",IF(N1546="3","ABC",IF($J$12&lt;&gt;"ABC",IF($J$10="Standard",VLOOKUP(K1546,Info!$BE$4:$BF$481,2,FALSE),VLOOKUP(K1546,Info!$BI$4:$BJ$482,2,FALSE)),IF($J$10="Standard",VLOOKUP(K1546,Info!$AG$4:$AH$2994,2,FALSE),VLOOKUP(K1546,Info!$AK$4:$AL$2997,2,FALSE))))))</f>
        <v/>
      </c>
      <c r="P1546" s="94" t="str">
        <f>IF($L1546="None","",IF(ISERROR(VLOOKUP($L1546,Info!$B$4:$B$266,1,FALSE)),"",VLOOKUP($L1546,Info!$B$4:$L$266,3,FALSE)))</f>
        <v/>
      </c>
      <c r="Q1546" s="96" t="str">
        <f>IF($L1546="None","",IF(ISERROR(VLOOKUP($L1546,Info!$B$4:$B$266,1,FALSE)),"",VLOOKUP($L1546,Info!$B$4:$L$266,4,FALSE)))</f>
        <v/>
      </c>
      <c r="R1546" s="1"/>
      <c r="S1546" s="6" t="str">
        <f t="shared" si="117"/>
        <v/>
      </c>
      <c r="T1546" s="6" t="str">
        <f>IF($L1546="None","",IF(ISERROR(VLOOKUP($L1546,Info!$B$4:$B$266,1,FALSE)),"",VLOOKUP($L1546,Info!$B$4:$L$266,11,FALSE)))</f>
        <v/>
      </c>
      <c r="U1546" s="1"/>
      <c r="V1546" s="1"/>
      <c r="W1546" s="1"/>
      <c r="X1546" s="1" t="str">
        <f>IF($L1546="None","",IF(ISERROR(VLOOKUP($L1546,Info!$B$4:$B$266,1,FALSE)),"",IF(OR(W1546="Metallic Liquid Tight",W1546="Non-Metallic Liquid Tight",W1546="LSZH",W1546="Greenfield"),VLOOKUP($L1546,Info!$B$4:$L$266,7,FALSE),"N/A")))</f>
        <v/>
      </c>
      <c r="Y1546" s="1"/>
      <c r="Z1546" s="96" t="str">
        <f>IF($L1546="None","",IF(ISERROR(VLOOKUP($L1546,Info!$B$4:$B$266,1,FALSE)),"",VLOOKUP($L1546,Info!$B$4:$L$266,9,FALSE)))</f>
        <v/>
      </c>
      <c r="AA1546" s="96" t="str">
        <f>IF($L1546="None","",IF(ISERROR(VLOOKUP($L1546,Info!$B$4:$B$266,1,FALSE)),"",VLOOKUP($L1546,Info!$B$4:$L$266,8,FALSE)))</f>
        <v/>
      </c>
      <c r="AB1546" s="96" t="str">
        <f>IF($L1546="None","",IF(ISERROR(VLOOKUP($L1546,Info!$B$4:$B$266,1,FALSE)),"",VLOOKUP($L1546,Info!$B$4:$L$266,10,FALSE)))</f>
        <v/>
      </c>
      <c r="AC1546" s="1" t="str">
        <f>IF(W1546="SO Cable","Black,White",IF(O1546="","",IF(P1546="","",IF($J$12&lt;&gt;"ABC",IF(P1546&lt;="250",VLOOKUP(O1546,Info!$AZ$4:$BB$22,3,FALSE),VLOOKUP(O1546,Info!$AZ$23:$BB$39,3,FALSE)),IF(P1546&lt;="250",VLOOKUP(O1546,Info!$AO$4:$AQ$22,3,FALSE),VLOOKUP(O1546,Info!$AO$23:$AP$39,3,FALSE))))))</f>
        <v/>
      </c>
      <c r="AD1546" s="1"/>
      <c r="AE1546" s="1" t="str">
        <f>IF($L1546="None","",IF(ISERROR(VLOOKUP($L1546,Info!$B$4:$B$266,1,FALSE)),"",VLOOKUP($L1546,Info!$B$4:$L$266,4,FALSE)))</f>
        <v/>
      </c>
      <c r="AF1546" s="1" t="str">
        <f>IF($L1546="None","",IF(ISERROR(VLOOKUP($L1546,Info!$B$4:$B$266,1,FALSE)),"",VLOOKUP($L1546,Info!$B$4:$L$266,6,FALSE)))</f>
        <v/>
      </c>
      <c r="AG1546" s="1"/>
      <c r="AH1546" s="33" t="str" cm="1">
        <f t="array" ref="AH1546">IF(AND(L1546&lt;&gt;"",O1546&lt;&gt;"",R1546:S1546&lt;&gt;"",W1546:X1546&lt;&gt;"",Z1546:AA1546&lt;&gt;"",AC1546&lt;&gt;""),"Good","Bad")</f>
        <v>Bad</v>
      </c>
      <c r="AL1546" t="str" cm="1">
        <f t="array" ref="AL1546">IF(R1546&gt;0,_xlfn.IFS(COUNTIF($L$20:L1546,"&lt;&gt;")&lt;101,1,COUNTIF($L$20:L1546,"&lt;&gt;")&lt;201,2,COUNTIF($L$20:L1546,"&lt;&gt;")&lt;301,3,COUNTIF($L$20:L1546,"&lt;&gt;")&lt;401,4,COUNTIF($L$20:L1546,"&lt;&gt;")&lt;501,5,COUNTIF($L$20:L1546,"&lt;&gt;")&lt;601,6,COUNTIF($L$20:L1546,"&lt;&gt;")&lt;701,7,COUNTIF($L$20:L1546,"&lt;&gt;")&lt;801,8,COUNTIF($L$20:L1546,"&lt;&gt;")&lt;901,9,COUNTIF($L$20:L1546,"&lt;&gt;")&lt;1001,10,COUNTIF($L$20:L1546,"&lt;&gt;")&lt;1101,11,COUNTIF($L$20:L1546,"&lt;&gt;")&lt;1201,12,COUNTIF($L$20:L1546,"&lt;&gt;")&lt;1301,13,COUNTIF($L$20:L1546,"&lt;&gt;")&lt;1401,14,COUNTIF($L$20:L1546,"&lt;&gt;")&lt;1501,15,COUNTIF($L$20:L1546,"&lt;&gt;")&lt;1601,16,COUNTIF($L$20:L1546,"&lt;&gt;")&lt;1701,17,COUNTIF($L$20:L1546,"&lt;&gt;")&lt;1801,18,COUNTIF($L$20:L1546,"&lt;&gt;")&lt;1901,19,COUNTIF($L$20:L1546,"&lt;&gt;")&lt;2001,20,COUNTIF($L$20:L1546,"&lt;&gt;")&lt;2101,21,COUNTIF($L$20:L1546,"&lt;&gt;")&lt;2201,22,COUNTIF($L$20:L1546,"&lt;&gt;")&lt;2301,23,COUNTIF($L$20:L1546,"&lt;&gt;")&lt;2401,24,COUNTIF($L$20:L1546,"&lt;&gt;")&lt;2501,25,COUNTIF($L$20:L1546,"&lt;&gt;")&lt;2601,26,COUNTIF($L$20:L1546,"&lt;&gt;")&lt;2701,27,COUNTIF($L$20:L1546,"&lt;&gt;")&lt;2801,28,COUNTIF($L$20:L1546,"&lt;&gt;")&lt;2901,29,COUNTIF($L$20:L1546,"&lt;&gt;")&lt;3001,30),"")</f>
        <v/>
      </c>
      <c r="AM1546" t="str">
        <f t="shared" si="115"/>
        <v/>
      </c>
      <c r="AN1546" t="str">
        <f t="shared" si="119"/>
        <v/>
      </c>
      <c r="AP1546" t="str">
        <f t="shared" si="118"/>
        <v/>
      </c>
      <c r="AQ1546" t="str">
        <f>IF(AO1546="","",COUNTIFS(AM1546:$AM$3019,AO1546))</f>
        <v/>
      </c>
    </row>
    <row r="1547" spans="1:43" x14ac:dyDescent="0.25">
      <c r="A1547" s="6" t="str">
        <f>IF(COUNT($A$20:A1546)&lt;&gt;$B$4,IF(A1546="","",A1546+1),"")</f>
        <v/>
      </c>
      <c r="B1547" s="3"/>
      <c r="C1547" s="3"/>
      <c r="D1547" s="122"/>
      <c r="E1547" s="3"/>
      <c r="F1547" s="3"/>
      <c r="G1547" s="3"/>
      <c r="H1547" s="3"/>
      <c r="I1547" s="120"/>
      <c r="J1547" s="3"/>
      <c r="K1547" s="95" t="str" cm="1">
        <f t="array" ref="K1547">IF(OR($J$14 = "A",$J$14 = "B",$J$14 = "C"),IF(I1547="","",IF(LEN(I1547)&gt;2,_xlfn.IFS(ISNUMBER(SEARCH("_",I1547)),I1547,ISNUMBER(SEARCH(", ",I1547)),SUBSTITUTE(I1547,", ","_"),ISNUMBER(SEARCH("/ ",I1547)),SUBSTITUTE(I1547,"/ ","_"),ISNUMBER(SEARCH(",",I1547)),SUBSTITUTE(I1547,",","_"),ISNUMBER(SEARCH("/",I1547)),SUBSTITUTE(I1547,"/","_"),ISNUMBER(SEARCH("",I1547)),I1547),I1547)),IF(OR($J$14 = "J",$J$14 = "K"),"",IF(D1547="","",IF(LEN(D1547)&gt;2,_xlfn.IFS(ISNUMBER(SEARCH("_",D1547)),D1547,ISNUMBER(SEARCH(", ",D1547)),SUBSTITUTE(D1547,", ","_"),ISNUMBER(SEARCH("/ ",D1547)),SUBSTITUTE(D1547,"/ ","_"),ISNUMBER(SEARCH(",",D1547)),SUBSTITUTE(D1547,",","_"),ISNUMBER(SEARCH("/",D1547)),SUBSTITUTE(D1547,"/","_"),ISNUMBER(SEARCH("",D1547)),D1547),D1547))))</f>
        <v/>
      </c>
      <c r="L1547" s="1"/>
      <c r="M1547" s="1" t="str">
        <f t="shared" si="116"/>
        <v/>
      </c>
      <c r="N1547" s="94" t="str">
        <f>IF($L1547="None","",IF(ISERROR(VLOOKUP($L1547,Info!$B$4:$B$266,1,FALSE)),"",VLOOKUP($L1547,Info!$B$4:$L$266,5,FALSE)))</f>
        <v/>
      </c>
      <c r="O1547" s="94" t="str">
        <f>IF(K1547="","",IF(AND($J$12&lt;&gt;"ABC",N1547="3"),"BAC",IF(N1547="3","ABC",IF($J$12&lt;&gt;"ABC",IF($J$10="Standard",VLOOKUP(K1547,Info!$BE$4:$BF$481,2,FALSE),VLOOKUP(K1547,Info!$BI$4:$BJ$482,2,FALSE)),IF($J$10="Standard",VLOOKUP(K1547,Info!$AG$4:$AH$2994,2,FALSE),VLOOKUP(K1547,Info!$AK$4:$AL$2997,2,FALSE))))))</f>
        <v/>
      </c>
      <c r="P1547" s="94" t="str">
        <f>IF($L1547="None","",IF(ISERROR(VLOOKUP($L1547,Info!$B$4:$B$266,1,FALSE)),"",VLOOKUP($L1547,Info!$B$4:$L$266,3,FALSE)))</f>
        <v/>
      </c>
      <c r="Q1547" s="96" t="str">
        <f>IF($L1547="None","",IF(ISERROR(VLOOKUP($L1547,Info!$B$4:$B$266,1,FALSE)),"",VLOOKUP($L1547,Info!$B$4:$L$266,4,FALSE)))</f>
        <v/>
      </c>
      <c r="R1547" s="1"/>
      <c r="S1547" s="6" t="str">
        <f t="shared" si="117"/>
        <v/>
      </c>
      <c r="T1547" s="6" t="str">
        <f>IF($L1547="None","",IF(ISERROR(VLOOKUP($L1547,Info!$B$4:$B$266,1,FALSE)),"",VLOOKUP($L1547,Info!$B$4:$L$266,11,FALSE)))</f>
        <v/>
      </c>
      <c r="U1547" s="1"/>
      <c r="V1547" s="1"/>
      <c r="W1547" s="1"/>
      <c r="X1547" s="1" t="str">
        <f>IF($L1547="None","",IF(ISERROR(VLOOKUP($L1547,Info!$B$4:$B$266,1,FALSE)),"",IF(OR(W1547="Metallic Liquid Tight",W1547="Non-Metallic Liquid Tight",W1547="LSZH",W1547="Greenfield"),VLOOKUP($L1547,Info!$B$4:$L$266,7,FALSE),"N/A")))</f>
        <v/>
      </c>
      <c r="Y1547" s="1"/>
      <c r="Z1547" s="96" t="str">
        <f>IF($L1547="None","",IF(ISERROR(VLOOKUP($L1547,Info!$B$4:$B$266,1,FALSE)),"",VLOOKUP($L1547,Info!$B$4:$L$266,9,FALSE)))</f>
        <v/>
      </c>
      <c r="AA1547" s="96" t="str">
        <f>IF($L1547="None","",IF(ISERROR(VLOOKUP($L1547,Info!$B$4:$B$266,1,FALSE)),"",VLOOKUP($L1547,Info!$B$4:$L$266,8,FALSE)))</f>
        <v/>
      </c>
      <c r="AB1547" s="96" t="str">
        <f>IF($L1547="None","",IF(ISERROR(VLOOKUP($L1547,Info!$B$4:$B$266,1,FALSE)),"",VLOOKUP($L1547,Info!$B$4:$L$266,10,FALSE)))</f>
        <v/>
      </c>
      <c r="AC1547" s="1" t="str">
        <f>IF(W1547="SO Cable","Black,White",IF(O1547="","",IF(P1547="","",IF($J$12&lt;&gt;"ABC",IF(P1547&lt;="250",VLOOKUP(O1547,Info!$AZ$4:$BB$22,3,FALSE),VLOOKUP(O1547,Info!$AZ$23:$BB$39,3,FALSE)),IF(P1547&lt;="250",VLOOKUP(O1547,Info!$AO$4:$AQ$22,3,FALSE),VLOOKUP(O1547,Info!$AO$23:$AP$39,3,FALSE))))))</f>
        <v/>
      </c>
      <c r="AD1547" s="1"/>
      <c r="AE1547" s="1" t="str">
        <f>IF($L1547="None","",IF(ISERROR(VLOOKUP($L1547,Info!$B$4:$B$266,1,FALSE)),"",VLOOKUP($L1547,Info!$B$4:$L$266,4,FALSE)))</f>
        <v/>
      </c>
      <c r="AF1547" s="1" t="str">
        <f>IF($L1547="None","",IF(ISERROR(VLOOKUP($L1547,Info!$B$4:$B$266,1,FALSE)),"",VLOOKUP($L1547,Info!$B$4:$L$266,6,FALSE)))</f>
        <v/>
      </c>
      <c r="AG1547" s="1"/>
      <c r="AH1547" s="33" t="str" cm="1">
        <f t="array" ref="AH1547">IF(AND(L1547&lt;&gt;"",O1547&lt;&gt;"",R1547:S1547&lt;&gt;"",W1547:X1547&lt;&gt;"",Z1547:AA1547&lt;&gt;"",AC1547&lt;&gt;""),"Good","Bad")</f>
        <v>Bad</v>
      </c>
      <c r="AL1547" t="str" cm="1">
        <f t="array" ref="AL1547">IF(R1547&gt;0,_xlfn.IFS(COUNTIF($L$20:L1547,"&lt;&gt;")&lt;101,1,COUNTIF($L$20:L1547,"&lt;&gt;")&lt;201,2,COUNTIF($L$20:L1547,"&lt;&gt;")&lt;301,3,COUNTIF($L$20:L1547,"&lt;&gt;")&lt;401,4,COUNTIF($L$20:L1547,"&lt;&gt;")&lt;501,5,COUNTIF($L$20:L1547,"&lt;&gt;")&lt;601,6,COUNTIF($L$20:L1547,"&lt;&gt;")&lt;701,7,COUNTIF($L$20:L1547,"&lt;&gt;")&lt;801,8,COUNTIF($L$20:L1547,"&lt;&gt;")&lt;901,9,COUNTIF($L$20:L1547,"&lt;&gt;")&lt;1001,10,COUNTIF($L$20:L1547,"&lt;&gt;")&lt;1101,11,COUNTIF($L$20:L1547,"&lt;&gt;")&lt;1201,12,COUNTIF($L$20:L1547,"&lt;&gt;")&lt;1301,13,COUNTIF($L$20:L1547,"&lt;&gt;")&lt;1401,14,COUNTIF($L$20:L1547,"&lt;&gt;")&lt;1501,15,COUNTIF($L$20:L1547,"&lt;&gt;")&lt;1601,16,COUNTIF($L$20:L1547,"&lt;&gt;")&lt;1701,17,COUNTIF($L$20:L1547,"&lt;&gt;")&lt;1801,18,COUNTIF($L$20:L1547,"&lt;&gt;")&lt;1901,19,COUNTIF($L$20:L1547,"&lt;&gt;")&lt;2001,20,COUNTIF($L$20:L1547,"&lt;&gt;")&lt;2101,21,COUNTIF($L$20:L1547,"&lt;&gt;")&lt;2201,22,COUNTIF($L$20:L1547,"&lt;&gt;")&lt;2301,23,COUNTIF($L$20:L1547,"&lt;&gt;")&lt;2401,24,COUNTIF($L$20:L1547,"&lt;&gt;")&lt;2501,25,COUNTIF($L$20:L1547,"&lt;&gt;")&lt;2601,26,COUNTIF($L$20:L1547,"&lt;&gt;")&lt;2701,27,COUNTIF($L$20:L1547,"&lt;&gt;")&lt;2801,28,COUNTIF($L$20:L1547,"&lt;&gt;")&lt;2901,29,COUNTIF($L$20:L1547,"&lt;&gt;")&lt;3001,30),"")</f>
        <v/>
      </c>
      <c r="AM1547" t="str">
        <f t="shared" si="115"/>
        <v/>
      </c>
      <c r="AN1547" t="str">
        <f t="shared" si="119"/>
        <v/>
      </c>
      <c r="AP1547" t="str">
        <f t="shared" si="118"/>
        <v/>
      </c>
      <c r="AQ1547" t="str">
        <f>IF(AO1547="","",COUNTIFS(AM1547:$AM$3019,AO1547))</f>
        <v/>
      </c>
    </row>
    <row r="1548" spans="1:43" x14ac:dyDescent="0.25">
      <c r="A1548" s="6" t="str">
        <f>IF(COUNT($A$20:A1547)&lt;&gt;$B$4,IF(A1547="","",A1547+1),"")</f>
        <v/>
      </c>
      <c r="B1548" s="3"/>
      <c r="C1548" s="3"/>
      <c r="D1548" s="122"/>
      <c r="E1548" s="3"/>
      <c r="F1548" s="3"/>
      <c r="G1548" s="3"/>
      <c r="H1548" s="3"/>
      <c r="I1548" s="120"/>
      <c r="J1548" s="3"/>
      <c r="K1548" s="95" t="str" cm="1">
        <f t="array" ref="K1548">IF(OR($J$14 = "A",$J$14 = "B",$J$14 = "C"),IF(I1548="","",IF(LEN(I1548)&gt;2,_xlfn.IFS(ISNUMBER(SEARCH("_",I1548)),I1548,ISNUMBER(SEARCH(", ",I1548)),SUBSTITUTE(I1548,", ","_"),ISNUMBER(SEARCH("/ ",I1548)),SUBSTITUTE(I1548,"/ ","_"),ISNUMBER(SEARCH(",",I1548)),SUBSTITUTE(I1548,",","_"),ISNUMBER(SEARCH("/",I1548)),SUBSTITUTE(I1548,"/","_"),ISNUMBER(SEARCH("",I1548)),I1548),I1548)),IF(OR($J$14 = "J",$J$14 = "K"),"",IF(D1548="","",IF(LEN(D1548)&gt;2,_xlfn.IFS(ISNUMBER(SEARCH("_",D1548)),D1548,ISNUMBER(SEARCH(", ",D1548)),SUBSTITUTE(D1548,", ","_"),ISNUMBER(SEARCH("/ ",D1548)),SUBSTITUTE(D1548,"/ ","_"),ISNUMBER(SEARCH(",",D1548)),SUBSTITUTE(D1548,",","_"),ISNUMBER(SEARCH("/",D1548)),SUBSTITUTE(D1548,"/","_"),ISNUMBER(SEARCH("",D1548)),D1548),D1548))))</f>
        <v/>
      </c>
      <c r="L1548" s="1"/>
      <c r="M1548" s="1" t="str">
        <f t="shared" si="116"/>
        <v/>
      </c>
      <c r="N1548" s="94" t="str">
        <f>IF($L1548="None","",IF(ISERROR(VLOOKUP($L1548,Info!$B$4:$B$266,1,FALSE)),"",VLOOKUP($L1548,Info!$B$4:$L$266,5,FALSE)))</f>
        <v/>
      </c>
      <c r="O1548" s="94" t="str">
        <f>IF(K1548="","",IF(AND($J$12&lt;&gt;"ABC",N1548="3"),"BAC",IF(N1548="3","ABC",IF($J$12&lt;&gt;"ABC",IF($J$10="Standard",VLOOKUP(K1548,Info!$BE$4:$BF$481,2,FALSE),VLOOKUP(K1548,Info!$BI$4:$BJ$482,2,FALSE)),IF($J$10="Standard",VLOOKUP(K1548,Info!$AG$4:$AH$2994,2,FALSE),VLOOKUP(K1548,Info!$AK$4:$AL$2997,2,FALSE))))))</f>
        <v/>
      </c>
      <c r="P1548" s="94" t="str">
        <f>IF($L1548="None","",IF(ISERROR(VLOOKUP($L1548,Info!$B$4:$B$266,1,FALSE)),"",VLOOKUP($L1548,Info!$B$4:$L$266,3,FALSE)))</f>
        <v/>
      </c>
      <c r="Q1548" s="96" t="str">
        <f>IF($L1548="None","",IF(ISERROR(VLOOKUP($L1548,Info!$B$4:$B$266,1,FALSE)),"",VLOOKUP($L1548,Info!$B$4:$L$266,4,FALSE)))</f>
        <v/>
      </c>
      <c r="R1548" s="1"/>
      <c r="S1548" s="6" t="str">
        <f t="shared" si="117"/>
        <v/>
      </c>
      <c r="T1548" s="6" t="str">
        <f>IF($L1548="None","",IF(ISERROR(VLOOKUP($L1548,Info!$B$4:$B$266,1,FALSE)),"",VLOOKUP($L1548,Info!$B$4:$L$266,11,FALSE)))</f>
        <v/>
      </c>
      <c r="U1548" s="1"/>
      <c r="V1548" s="1"/>
      <c r="W1548" s="1"/>
      <c r="X1548" s="1" t="str">
        <f>IF($L1548="None","",IF(ISERROR(VLOOKUP($L1548,Info!$B$4:$B$266,1,FALSE)),"",IF(OR(W1548="Metallic Liquid Tight",W1548="Non-Metallic Liquid Tight",W1548="LSZH",W1548="Greenfield"),VLOOKUP($L1548,Info!$B$4:$L$266,7,FALSE),"N/A")))</f>
        <v/>
      </c>
      <c r="Y1548" s="1"/>
      <c r="Z1548" s="96" t="str">
        <f>IF($L1548="None","",IF(ISERROR(VLOOKUP($L1548,Info!$B$4:$B$266,1,FALSE)),"",VLOOKUP($L1548,Info!$B$4:$L$266,9,FALSE)))</f>
        <v/>
      </c>
      <c r="AA1548" s="96" t="str">
        <f>IF($L1548="None","",IF(ISERROR(VLOOKUP($L1548,Info!$B$4:$B$266,1,FALSE)),"",VLOOKUP($L1548,Info!$B$4:$L$266,8,FALSE)))</f>
        <v/>
      </c>
      <c r="AB1548" s="96" t="str">
        <f>IF($L1548="None","",IF(ISERROR(VLOOKUP($L1548,Info!$B$4:$B$266,1,FALSE)),"",VLOOKUP($L1548,Info!$B$4:$L$266,10,FALSE)))</f>
        <v/>
      </c>
      <c r="AC1548" s="1" t="str">
        <f>IF(W1548="SO Cable","Black,White",IF(O1548="","",IF(P1548="","",IF($J$12&lt;&gt;"ABC",IF(P1548&lt;="250",VLOOKUP(O1548,Info!$AZ$4:$BB$22,3,FALSE),VLOOKUP(O1548,Info!$AZ$23:$BB$39,3,FALSE)),IF(P1548&lt;="250",VLOOKUP(O1548,Info!$AO$4:$AQ$22,3,FALSE),VLOOKUP(O1548,Info!$AO$23:$AP$39,3,FALSE))))))</f>
        <v/>
      </c>
      <c r="AD1548" s="1"/>
      <c r="AE1548" s="1" t="str">
        <f>IF($L1548="None","",IF(ISERROR(VLOOKUP($L1548,Info!$B$4:$B$266,1,FALSE)),"",VLOOKUP($L1548,Info!$B$4:$L$266,4,FALSE)))</f>
        <v/>
      </c>
      <c r="AF1548" s="1" t="str">
        <f>IF($L1548="None","",IF(ISERROR(VLOOKUP($L1548,Info!$B$4:$B$266,1,FALSE)),"",VLOOKUP($L1548,Info!$B$4:$L$266,6,FALSE)))</f>
        <v/>
      </c>
      <c r="AG1548" s="1"/>
      <c r="AH1548" s="33" t="str" cm="1">
        <f t="array" ref="AH1548">IF(AND(L1548&lt;&gt;"",O1548&lt;&gt;"",R1548:S1548&lt;&gt;"",W1548:X1548&lt;&gt;"",Z1548:AA1548&lt;&gt;"",AC1548&lt;&gt;""),"Good","Bad")</f>
        <v>Bad</v>
      </c>
      <c r="AL1548" t="str" cm="1">
        <f t="array" ref="AL1548">IF(R1548&gt;0,_xlfn.IFS(COUNTIF($L$20:L1548,"&lt;&gt;")&lt;101,1,COUNTIF($L$20:L1548,"&lt;&gt;")&lt;201,2,COUNTIF($L$20:L1548,"&lt;&gt;")&lt;301,3,COUNTIF($L$20:L1548,"&lt;&gt;")&lt;401,4,COUNTIF($L$20:L1548,"&lt;&gt;")&lt;501,5,COUNTIF($L$20:L1548,"&lt;&gt;")&lt;601,6,COUNTIF($L$20:L1548,"&lt;&gt;")&lt;701,7,COUNTIF($L$20:L1548,"&lt;&gt;")&lt;801,8,COUNTIF($L$20:L1548,"&lt;&gt;")&lt;901,9,COUNTIF($L$20:L1548,"&lt;&gt;")&lt;1001,10,COUNTIF($L$20:L1548,"&lt;&gt;")&lt;1101,11,COUNTIF($L$20:L1548,"&lt;&gt;")&lt;1201,12,COUNTIF($L$20:L1548,"&lt;&gt;")&lt;1301,13,COUNTIF($L$20:L1548,"&lt;&gt;")&lt;1401,14,COUNTIF($L$20:L1548,"&lt;&gt;")&lt;1501,15,COUNTIF($L$20:L1548,"&lt;&gt;")&lt;1601,16,COUNTIF($L$20:L1548,"&lt;&gt;")&lt;1701,17,COUNTIF($L$20:L1548,"&lt;&gt;")&lt;1801,18,COUNTIF($L$20:L1548,"&lt;&gt;")&lt;1901,19,COUNTIF($L$20:L1548,"&lt;&gt;")&lt;2001,20,COUNTIF($L$20:L1548,"&lt;&gt;")&lt;2101,21,COUNTIF($L$20:L1548,"&lt;&gt;")&lt;2201,22,COUNTIF($L$20:L1548,"&lt;&gt;")&lt;2301,23,COUNTIF($L$20:L1548,"&lt;&gt;")&lt;2401,24,COUNTIF($L$20:L1548,"&lt;&gt;")&lt;2501,25,COUNTIF($L$20:L1548,"&lt;&gt;")&lt;2601,26,COUNTIF($L$20:L1548,"&lt;&gt;")&lt;2701,27,COUNTIF($L$20:L1548,"&lt;&gt;")&lt;2801,28,COUNTIF($L$20:L1548,"&lt;&gt;")&lt;2901,29,COUNTIF($L$20:L1548,"&lt;&gt;")&lt;3001,30),"")</f>
        <v/>
      </c>
      <c r="AM1548" t="str">
        <f t="shared" si="115"/>
        <v/>
      </c>
      <c r="AN1548" t="str">
        <f t="shared" si="119"/>
        <v/>
      </c>
      <c r="AP1548" t="str">
        <f t="shared" si="118"/>
        <v/>
      </c>
      <c r="AQ1548" t="str">
        <f>IF(AO1548="","",COUNTIFS(AM1548:$AM$3019,AO1548))</f>
        <v/>
      </c>
    </row>
    <row r="1549" spans="1:43" x14ac:dyDescent="0.25">
      <c r="A1549" s="6" t="str">
        <f>IF(COUNT($A$20:A1548)&lt;&gt;$B$4,IF(A1548="","",A1548+1),"")</f>
        <v/>
      </c>
      <c r="B1549" s="3"/>
      <c r="C1549" s="3"/>
      <c r="D1549" s="122"/>
      <c r="E1549" s="3"/>
      <c r="F1549" s="3"/>
      <c r="G1549" s="3"/>
      <c r="H1549" s="3"/>
      <c r="I1549" s="120"/>
      <c r="J1549" s="3"/>
      <c r="K1549" s="95" t="str" cm="1">
        <f t="array" ref="K1549">IF(OR($J$14 = "A",$J$14 = "B",$J$14 = "C"),IF(I1549="","",IF(LEN(I1549)&gt;2,_xlfn.IFS(ISNUMBER(SEARCH("_",I1549)),I1549,ISNUMBER(SEARCH(", ",I1549)),SUBSTITUTE(I1549,", ","_"),ISNUMBER(SEARCH("/ ",I1549)),SUBSTITUTE(I1549,"/ ","_"),ISNUMBER(SEARCH(",",I1549)),SUBSTITUTE(I1549,",","_"),ISNUMBER(SEARCH("/",I1549)),SUBSTITUTE(I1549,"/","_"),ISNUMBER(SEARCH("",I1549)),I1549),I1549)),IF(OR($J$14 = "J",$J$14 = "K"),"",IF(D1549="","",IF(LEN(D1549)&gt;2,_xlfn.IFS(ISNUMBER(SEARCH("_",D1549)),D1549,ISNUMBER(SEARCH(", ",D1549)),SUBSTITUTE(D1549,", ","_"),ISNUMBER(SEARCH("/ ",D1549)),SUBSTITUTE(D1549,"/ ","_"),ISNUMBER(SEARCH(",",D1549)),SUBSTITUTE(D1549,",","_"),ISNUMBER(SEARCH("/",D1549)),SUBSTITUTE(D1549,"/","_"),ISNUMBER(SEARCH("",D1549)),D1549),D1549))))</f>
        <v/>
      </c>
      <c r="L1549" s="1"/>
      <c r="M1549" s="1" t="str">
        <f t="shared" si="116"/>
        <v/>
      </c>
      <c r="N1549" s="94" t="str">
        <f>IF($L1549="None","",IF(ISERROR(VLOOKUP($L1549,Info!$B$4:$B$266,1,FALSE)),"",VLOOKUP($L1549,Info!$B$4:$L$266,5,FALSE)))</f>
        <v/>
      </c>
      <c r="O1549" s="94" t="str">
        <f>IF(K1549="","",IF(AND($J$12&lt;&gt;"ABC",N1549="3"),"BAC",IF(N1549="3","ABC",IF($J$12&lt;&gt;"ABC",IF($J$10="Standard",VLOOKUP(K1549,Info!$BE$4:$BF$481,2,FALSE),VLOOKUP(K1549,Info!$BI$4:$BJ$482,2,FALSE)),IF($J$10="Standard",VLOOKUP(K1549,Info!$AG$4:$AH$2994,2,FALSE),VLOOKUP(K1549,Info!$AK$4:$AL$2997,2,FALSE))))))</f>
        <v/>
      </c>
      <c r="P1549" s="94" t="str">
        <f>IF($L1549="None","",IF(ISERROR(VLOOKUP($L1549,Info!$B$4:$B$266,1,FALSE)),"",VLOOKUP($L1549,Info!$B$4:$L$266,3,FALSE)))</f>
        <v/>
      </c>
      <c r="Q1549" s="96" t="str">
        <f>IF($L1549="None","",IF(ISERROR(VLOOKUP($L1549,Info!$B$4:$B$266,1,FALSE)),"",VLOOKUP($L1549,Info!$B$4:$L$266,4,FALSE)))</f>
        <v/>
      </c>
      <c r="R1549" s="1"/>
      <c r="S1549" s="6" t="str">
        <f t="shared" si="117"/>
        <v/>
      </c>
      <c r="T1549" s="6" t="str">
        <f>IF($L1549="None","",IF(ISERROR(VLOOKUP($L1549,Info!$B$4:$B$266,1,FALSE)),"",VLOOKUP($L1549,Info!$B$4:$L$266,11,FALSE)))</f>
        <v/>
      </c>
      <c r="U1549" s="1"/>
      <c r="V1549" s="1"/>
      <c r="W1549" s="1"/>
      <c r="X1549" s="1" t="str">
        <f>IF($L1549="None","",IF(ISERROR(VLOOKUP($L1549,Info!$B$4:$B$266,1,FALSE)),"",IF(OR(W1549="Metallic Liquid Tight",W1549="Non-Metallic Liquid Tight",W1549="LSZH",W1549="Greenfield"),VLOOKUP($L1549,Info!$B$4:$L$266,7,FALSE),"N/A")))</f>
        <v/>
      </c>
      <c r="Y1549" s="1"/>
      <c r="Z1549" s="96" t="str">
        <f>IF($L1549="None","",IF(ISERROR(VLOOKUP($L1549,Info!$B$4:$B$266,1,FALSE)),"",VLOOKUP($L1549,Info!$B$4:$L$266,9,FALSE)))</f>
        <v/>
      </c>
      <c r="AA1549" s="96" t="str">
        <f>IF($L1549="None","",IF(ISERROR(VLOOKUP($L1549,Info!$B$4:$B$266,1,FALSE)),"",VLOOKUP($L1549,Info!$B$4:$L$266,8,FALSE)))</f>
        <v/>
      </c>
      <c r="AB1549" s="96" t="str">
        <f>IF($L1549="None","",IF(ISERROR(VLOOKUP($L1549,Info!$B$4:$B$266,1,FALSE)),"",VLOOKUP($L1549,Info!$B$4:$L$266,10,FALSE)))</f>
        <v/>
      </c>
      <c r="AC1549" s="1" t="str">
        <f>IF(W1549="SO Cable","Black,White",IF(O1549="","",IF(P1549="","",IF($J$12&lt;&gt;"ABC",IF(P1549&lt;="250",VLOOKUP(O1549,Info!$AZ$4:$BB$22,3,FALSE),VLOOKUP(O1549,Info!$AZ$23:$BB$39,3,FALSE)),IF(P1549&lt;="250",VLOOKUP(O1549,Info!$AO$4:$AQ$22,3,FALSE),VLOOKUP(O1549,Info!$AO$23:$AP$39,3,FALSE))))))</f>
        <v/>
      </c>
      <c r="AD1549" s="1"/>
      <c r="AE1549" s="1" t="str">
        <f>IF($L1549="None","",IF(ISERROR(VLOOKUP($L1549,Info!$B$4:$B$266,1,FALSE)),"",VLOOKUP($L1549,Info!$B$4:$L$266,4,FALSE)))</f>
        <v/>
      </c>
      <c r="AF1549" s="1" t="str">
        <f>IF($L1549="None","",IF(ISERROR(VLOOKUP($L1549,Info!$B$4:$B$266,1,FALSE)),"",VLOOKUP($L1549,Info!$B$4:$L$266,6,FALSE)))</f>
        <v/>
      </c>
      <c r="AG1549" s="1"/>
      <c r="AH1549" s="33" t="str" cm="1">
        <f t="array" ref="AH1549">IF(AND(L1549&lt;&gt;"",O1549&lt;&gt;"",R1549:S1549&lt;&gt;"",W1549:X1549&lt;&gt;"",Z1549:AA1549&lt;&gt;"",AC1549&lt;&gt;""),"Good","Bad")</f>
        <v>Bad</v>
      </c>
      <c r="AL1549" t="str" cm="1">
        <f t="array" ref="AL1549">IF(R1549&gt;0,_xlfn.IFS(COUNTIF($L$20:L1549,"&lt;&gt;")&lt;101,1,COUNTIF($L$20:L1549,"&lt;&gt;")&lt;201,2,COUNTIF($L$20:L1549,"&lt;&gt;")&lt;301,3,COUNTIF($L$20:L1549,"&lt;&gt;")&lt;401,4,COUNTIF($L$20:L1549,"&lt;&gt;")&lt;501,5,COUNTIF($L$20:L1549,"&lt;&gt;")&lt;601,6,COUNTIF($L$20:L1549,"&lt;&gt;")&lt;701,7,COUNTIF($L$20:L1549,"&lt;&gt;")&lt;801,8,COUNTIF($L$20:L1549,"&lt;&gt;")&lt;901,9,COUNTIF($L$20:L1549,"&lt;&gt;")&lt;1001,10,COUNTIF($L$20:L1549,"&lt;&gt;")&lt;1101,11,COUNTIF($L$20:L1549,"&lt;&gt;")&lt;1201,12,COUNTIF($L$20:L1549,"&lt;&gt;")&lt;1301,13,COUNTIF($L$20:L1549,"&lt;&gt;")&lt;1401,14,COUNTIF($L$20:L1549,"&lt;&gt;")&lt;1501,15,COUNTIF($L$20:L1549,"&lt;&gt;")&lt;1601,16,COUNTIF($L$20:L1549,"&lt;&gt;")&lt;1701,17,COUNTIF($L$20:L1549,"&lt;&gt;")&lt;1801,18,COUNTIF($L$20:L1549,"&lt;&gt;")&lt;1901,19,COUNTIF($L$20:L1549,"&lt;&gt;")&lt;2001,20,COUNTIF($L$20:L1549,"&lt;&gt;")&lt;2101,21,COUNTIF($L$20:L1549,"&lt;&gt;")&lt;2201,22,COUNTIF($L$20:L1549,"&lt;&gt;")&lt;2301,23,COUNTIF($L$20:L1549,"&lt;&gt;")&lt;2401,24,COUNTIF($L$20:L1549,"&lt;&gt;")&lt;2501,25,COUNTIF($L$20:L1549,"&lt;&gt;")&lt;2601,26,COUNTIF($L$20:L1549,"&lt;&gt;")&lt;2701,27,COUNTIF($L$20:L1549,"&lt;&gt;")&lt;2801,28,COUNTIF($L$20:L1549,"&lt;&gt;")&lt;2901,29,COUNTIF($L$20:L1549,"&lt;&gt;")&lt;3001,30),"")</f>
        <v/>
      </c>
      <c r="AM1549" t="str">
        <f t="shared" si="115"/>
        <v/>
      </c>
      <c r="AN1549" t="str">
        <f t="shared" si="119"/>
        <v/>
      </c>
      <c r="AP1549" t="str">
        <f t="shared" si="118"/>
        <v/>
      </c>
      <c r="AQ1549" t="str">
        <f>IF(AO1549="","",COUNTIFS(AM1549:$AM$3019,AO1549))</f>
        <v/>
      </c>
    </row>
    <row r="1550" spans="1:43" x14ac:dyDescent="0.25">
      <c r="A1550" s="6" t="str">
        <f>IF(COUNT($A$20:A1549)&lt;&gt;$B$4,IF(A1549="","",A1549+1),"")</f>
        <v/>
      </c>
      <c r="B1550" s="3"/>
      <c r="C1550" s="3"/>
      <c r="D1550" s="122"/>
      <c r="E1550" s="3"/>
      <c r="F1550" s="3"/>
      <c r="G1550" s="3"/>
      <c r="H1550" s="3"/>
      <c r="I1550" s="120"/>
      <c r="J1550" s="3"/>
      <c r="K1550" s="95" t="str" cm="1">
        <f t="array" ref="K1550">IF(OR($J$14 = "A",$J$14 = "B",$J$14 = "C"),IF(I1550="","",IF(LEN(I1550)&gt;2,_xlfn.IFS(ISNUMBER(SEARCH("_",I1550)),I1550,ISNUMBER(SEARCH(", ",I1550)),SUBSTITUTE(I1550,", ","_"),ISNUMBER(SEARCH("/ ",I1550)),SUBSTITUTE(I1550,"/ ","_"),ISNUMBER(SEARCH(",",I1550)),SUBSTITUTE(I1550,",","_"),ISNUMBER(SEARCH("/",I1550)),SUBSTITUTE(I1550,"/","_"),ISNUMBER(SEARCH("",I1550)),I1550),I1550)),IF(OR($J$14 = "J",$J$14 = "K"),"",IF(D1550="","",IF(LEN(D1550)&gt;2,_xlfn.IFS(ISNUMBER(SEARCH("_",D1550)),D1550,ISNUMBER(SEARCH(", ",D1550)),SUBSTITUTE(D1550,", ","_"),ISNUMBER(SEARCH("/ ",D1550)),SUBSTITUTE(D1550,"/ ","_"),ISNUMBER(SEARCH(",",D1550)),SUBSTITUTE(D1550,",","_"),ISNUMBER(SEARCH("/",D1550)),SUBSTITUTE(D1550,"/","_"),ISNUMBER(SEARCH("",D1550)),D1550),D1550))))</f>
        <v/>
      </c>
      <c r="L1550" s="1"/>
      <c r="M1550" s="1" t="str">
        <f t="shared" si="116"/>
        <v/>
      </c>
      <c r="N1550" s="94" t="str">
        <f>IF($L1550="None","",IF(ISERROR(VLOOKUP($L1550,Info!$B$4:$B$266,1,FALSE)),"",VLOOKUP($L1550,Info!$B$4:$L$266,5,FALSE)))</f>
        <v/>
      </c>
      <c r="O1550" s="94" t="str">
        <f>IF(K1550="","",IF(AND($J$12&lt;&gt;"ABC",N1550="3"),"BAC",IF(N1550="3","ABC",IF($J$12&lt;&gt;"ABC",IF($J$10="Standard",VLOOKUP(K1550,Info!$BE$4:$BF$481,2,FALSE),VLOOKUP(K1550,Info!$BI$4:$BJ$482,2,FALSE)),IF($J$10="Standard",VLOOKUP(K1550,Info!$AG$4:$AH$2994,2,FALSE),VLOOKUP(K1550,Info!$AK$4:$AL$2997,2,FALSE))))))</f>
        <v/>
      </c>
      <c r="P1550" s="94" t="str">
        <f>IF($L1550="None","",IF(ISERROR(VLOOKUP($L1550,Info!$B$4:$B$266,1,FALSE)),"",VLOOKUP($L1550,Info!$B$4:$L$266,3,FALSE)))</f>
        <v/>
      </c>
      <c r="Q1550" s="96" t="str">
        <f>IF($L1550="None","",IF(ISERROR(VLOOKUP($L1550,Info!$B$4:$B$266,1,FALSE)),"",VLOOKUP($L1550,Info!$B$4:$L$266,4,FALSE)))</f>
        <v/>
      </c>
      <c r="R1550" s="1"/>
      <c r="S1550" s="6" t="str">
        <f t="shared" si="117"/>
        <v/>
      </c>
      <c r="T1550" s="6" t="str">
        <f>IF($L1550="None","",IF(ISERROR(VLOOKUP($L1550,Info!$B$4:$B$266,1,FALSE)),"",VLOOKUP($L1550,Info!$B$4:$L$266,11,FALSE)))</f>
        <v/>
      </c>
      <c r="U1550" s="1"/>
      <c r="V1550" s="1"/>
      <c r="W1550" s="1"/>
      <c r="X1550" s="1" t="str">
        <f>IF($L1550="None","",IF(ISERROR(VLOOKUP($L1550,Info!$B$4:$B$266,1,FALSE)),"",IF(OR(W1550="Metallic Liquid Tight",W1550="Non-Metallic Liquid Tight",W1550="LSZH",W1550="Greenfield"),VLOOKUP($L1550,Info!$B$4:$L$266,7,FALSE),"N/A")))</f>
        <v/>
      </c>
      <c r="Y1550" s="1"/>
      <c r="Z1550" s="96" t="str">
        <f>IF($L1550="None","",IF(ISERROR(VLOOKUP($L1550,Info!$B$4:$B$266,1,FALSE)),"",VLOOKUP($L1550,Info!$B$4:$L$266,9,FALSE)))</f>
        <v/>
      </c>
      <c r="AA1550" s="96" t="str">
        <f>IF($L1550="None","",IF(ISERROR(VLOOKUP($L1550,Info!$B$4:$B$266,1,FALSE)),"",VLOOKUP($L1550,Info!$B$4:$L$266,8,FALSE)))</f>
        <v/>
      </c>
      <c r="AB1550" s="96" t="str">
        <f>IF($L1550="None","",IF(ISERROR(VLOOKUP($L1550,Info!$B$4:$B$266,1,FALSE)),"",VLOOKUP($L1550,Info!$B$4:$L$266,10,FALSE)))</f>
        <v/>
      </c>
      <c r="AC1550" s="1" t="str">
        <f>IF(W1550="SO Cable","Black,White",IF(O1550="","",IF(P1550="","",IF($J$12&lt;&gt;"ABC",IF(P1550&lt;="250",VLOOKUP(O1550,Info!$AZ$4:$BB$22,3,FALSE),VLOOKUP(O1550,Info!$AZ$23:$BB$39,3,FALSE)),IF(P1550&lt;="250",VLOOKUP(O1550,Info!$AO$4:$AQ$22,3,FALSE),VLOOKUP(O1550,Info!$AO$23:$AP$39,3,FALSE))))))</f>
        <v/>
      </c>
      <c r="AD1550" s="1"/>
      <c r="AE1550" s="1" t="str">
        <f>IF($L1550="None","",IF(ISERROR(VLOOKUP($L1550,Info!$B$4:$B$266,1,FALSE)),"",VLOOKUP($L1550,Info!$B$4:$L$266,4,FALSE)))</f>
        <v/>
      </c>
      <c r="AF1550" s="1" t="str">
        <f>IF($L1550="None","",IF(ISERROR(VLOOKUP($L1550,Info!$B$4:$B$266,1,FALSE)),"",VLOOKUP($L1550,Info!$B$4:$L$266,6,FALSE)))</f>
        <v/>
      </c>
      <c r="AG1550" s="1"/>
      <c r="AH1550" s="33" t="str" cm="1">
        <f t="array" ref="AH1550">IF(AND(L1550&lt;&gt;"",O1550&lt;&gt;"",R1550:S1550&lt;&gt;"",W1550:X1550&lt;&gt;"",Z1550:AA1550&lt;&gt;"",AC1550&lt;&gt;""),"Good","Bad")</f>
        <v>Bad</v>
      </c>
      <c r="AL1550" t="str" cm="1">
        <f t="array" ref="AL1550">IF(R1550&gt;0,_xlfn.IFS(COUNTIF($L$20:L1550,"&lt;&gt;")&lt;101,1,COUNTIF($L$20:L1550,"&lt;&gt;")&lt;201,2,COUNTIF($L$20:L1550,"&lt;&gt;")&lt;301,3,COUNTIF($L$20:L1550,"&lt;&gt;")&lt;401,4,COUNTIF($L$20:L1550,"&lt;&gt;")&lt;501,5,COUNTIF($L$20:L1550,"&lt;&gt;")&lt;601,6,COUNTIF($L$20:L1550,"&lt;&gt;")&lt;701,7,COUNTIF($L$20:L1550,"&lt;&gt;")&lt;801,8,COUNTIF($L$20:L1550,"&lt;&gt;")&lt;901,9,COUNTIF($L$20:L1550,"&lt;&gt;")&lt;1001,10,COUNTIF($L$20:L1550,"&lt;&gt;")&lt;1101,11,COUNTIF($L$20:L1550,"&lt;&gt;")&lt;1201,12,COUNTIF($L$20:L1550,"&lt;&gt;")&lt;1301,13,COUNTIF($L$20:L1550,"&lt;&gt;")&lt;1401,14,COUNTIF($L$20:L1550,"&lt;&gt;")&lt;1501,15,COUNTIF($L$20:L1550,"&lt;&gt;")&lt;1601,16,COUNTIF($L$20:L1550,"&lt;&gt;")&lt;1701,17,COUNTIF($L$20:L1550,"&lt;&gt;")&lt;1801,18,COUNTIF($L$20:L1550,"&lt;&gt;")&lt;1901,19,COUNTIF($L$20:L1550,"&lt;&gt;")&lt;2001,20,COUNTIF($L$20:L1550,"&lt;&gt;")&lt;2101,21,COUNTIF($L$20:L1550,"&lt;&gt;")&lt;2201,22,COUNTIF($L$20:L1550,"&lt;&gt;")&lt;2301,23,COUNTIF($L$20:L1550,"&lt;&gt;")&lt;2401,24,COUNTIF($L$20:L1550,"&lt;&gt;")&lt;2501,25,COUNTIF($L$20:L1550,"&lt;&gt;")&lt;2601,26,COUNTIF($L$20:L1550,"&lt;&gt;")&lt;2701,27,COUNTIF($L$20:L1550,"&lt;&gt;")&lt;2801,28,COUNTIF($L$20:L1550,"&lt;&gt;")&lt;2901,29,COUNTIF($L$20:L1550,"&lt;&gt;")&lt;3001,30),"")</f>
        <v/>
      </c>
      <c r="AM1550" t="str">
        <f t="shared" si="115"/>
        <v/>
      </c>
      <c r="AN1550" t="str">
        <f t="shared" si="119"/>
        <v/>
      </c>
      <c r="AP1550" t="str">
        <f t="shared" si="118"/>
        <v/>
      </c>
      <c r="AQ1550" t="str">
        <f>IF(AO1550="","",COUNTIFS(AM1550:$AM$3019,AO1550))</f>
        <v/>
      </c>
    </row>
    <row r="1551" spans="1:43" x14ac:dyDescent="0.25">
      <c r="A1551" s="6" t="str">
        <f>IF(COUNT($A$20:A1550)&lt;&gt;$B$4,IF(A1550="","",A1550+1),"")</f>
        <v/>
      </c>
      <c r="B1551" s="3"/>
      <c r="C1551" s="3"/>
      <c r="D1551" s="122"/>
      <c r="E1551" s="3"/>
      <c r="F1551" s="3"/>
      <c r="G1551" s="3"/>
      <c r="H1551" s="3"/>
      <c r="I1551" s="120"/>
      <c r="J1551" s="3"/>
      <c r="K1551" s="95" t="str" cm="1">
        <f t="array" ref="K1551">IF(OR($J$14 = "A",$J$14 = "B",$J$14 = "C"),IF(I1551="","",IF(LEN(I1551)&gt;2,_xlfn.IFS(ISNUMBER(SEARCH("_",I1551)),I1551,ISNUMBER(SEARCH(", ",I1551)),SUBSTITUTE(I1551,", ","_"),ISNUMBER(SEARCH("/ ",I1551)),SUBSTITUTE(I1551,"/ ","_"),ISNUMBER(SEARCH(",",I1551)),SUBSTITUTE(I1551,",","_"),ISNUMBER(SEARCH("/",I1551)),SUBSTITUTE(I1551,"/","_"),ISNUMBER(SEARCH("",I1551)),I1551),I1551)),IF(OR($J$14 = "J",$J$14 = "K"),"",IF(D1551="","",IF(LEN(D1551)&gt;2,_xlfn.IFS(ISNUMBER(SEARCH("_",D1551)),D1551,ISNUMBER(SEARCH(", ",D1551)),SUBSTITUTE(D1551,", ","_"),ISNUMBER(SEARCH("/ ",D1551)),SUBSTITUTE(D1551,"/ ","_"),ISNUMBER(SEARCH(",",D1551)),SUBSTITUTE(D1551,",","_"),ISNUMBER(SEARCH("/",D1551)),SUBSTITUTE(D1551,"/","_"),ISNUMBER(SEARCH("",D1551)),D1551),D1551))))</f>
        <v/>
      </c>
      <c r="L1551" s="1"/>
      <c r="M1551" s="1" t="str">
        <f t="shared" si="116"/>
        <v/>
      </c>
      <c r="N1551" s="94" t="str">
        <f>IF($L1551="None","",IF(ISERROR(VLOOKUP($L1551,Info!$B$4:$B$266,1,FALSE)),"",VLOOKUP($L1551,Info!$B$4:$L$266,5,FALSE)))</f>
        <v/>
      </c>
      <c r="O1551" s="94" t="str">
        <f>IF(K1551="","",IF(AND($J$12&lt;&gt;"ABC",N1551="3"),"BAC",IF(N1551="3","ABC",IF($J$12&lt;&gt;"ABC",IF($J$10="Standard",VLOOKUP(K1551,Info!$BE$4:$BF$481,2,FALSE),VLOOKUP(K1551,Info!$BI$4:$BJ$482,2,FALSE)),IF($J$10="Standard",VLOOKUP(K1551,Info!$AG$4:$AH$2994,2,FALSE),VLOOKUP(K1551,Info!$AK$4:$AL$2997,2,FALSE))))))</f>
        <v/>
      </c>
      <c r="P1551" s="94" t="str">
        <f>IF($L1551="None","",IF(ISERROR(VLOOKUP($L1551,Info!$B$4:$B$266,1,FALSE)),"",VLOOKUP($L1551,Info!$B$4:$L$266,3,FALSE)))</f>
        <v/>
      </c>
      <c r="Q1551" s="96" t="str">
        <f>IF($L1551="None","",IF(ISERROR(VLOOKUP($L1551,Info!$B$4:$B$266,1,FALSE)),"",VLOOKUP($L1551,Info!$B$4:$L$266,4,FALSE)))</f>
        <v/>
      </c>
      <c r="R1551" s="1"/>
      <c r="S1551" s="6" t="str">
        <f t="shared" si="117"/>
        <v/>
      </c>
      <c r="T1551" s="6" t="str">
        <f>IF($L1551="None","",IF(ISERROR(VLOOKUP($L1551,Info!$B$4:$B$266,1,FALSE)),"",VLOOKUP($L1551,Info!$B$4:$L$266,11,FALSE)))</f>
        <v/>
      </c>
      <c r="U1551" s="1"/>
      <c r="V1551" s="1"/>
      <c r="W1551" s="1"/>
      <c r="X1551" s="1" t="str">
        <f>IF($L1551="None","",IF(ISERROR(VLOOKUP($L1551,Info!$B$4:$B$266,1,FALSE)),"",IF(OR(W1551="Metallic Liquid Tight",W1551="Non-Metallic Liquid Tight",W1551="LSZH",W1551="Greenfield"),VLOOKUP($L1551,Info!$B$4:$L$266,7,FALSE),"N/A")))</f>
        <v/>
      </c>
      <c r="Y1551" s="1"/>
      <c r="Z1551" s="96" t="str">
        <f>IF($L1551="None","",IF(ISERROR(VLOOKUP($L1551,Info!$B$4:$B$266,1,FALSE)),"",VLOOKUP($L1551,Info!$B$4:$L$266,9,FALSE)))</f>
        <v/>
      </c>
      <c r="AA1551" s="96" t="str">
        <f>IF($L1551="None","",IF(ISERROR(VLOOKUP($L1551,Info!$B$4:$B$266,1,FALSE)),"",VLOOKUP($L1551,Info!$B$4:$L$266,8,FALSE)))</f>
        <v/>
      </c>
      <c r="AB1551" s="96" t="str">
        <f>IF($L1551="None","",IF(ISERROR(VLOOKUP($L1551,Info!$B$4:$B$266,1,FALSE)),"",VLOOKUP($L1551,Info!$B$4:$L$266,10,FALSE)))</f>
        <v/>
      </c>
      <c r="AC1551" s="1" t="str">
        <f>IF(W1551="SO Cable","Black,White",IF(O1551="","",IF(P1551="","",IF($J$12&lt;&gt;"ABC",IF(P1551&lt;="250",VLOOKUP(O1551,Info!$AZ$4:$BB$22,3,FALSE),VLOOKUP(O1551,Info!$AZ$23:$BB$39,3,FALSE)),IF(P1551&lt;="250",VLOOKUP(O1551,Info!$AO$4:$AQ$22,3,FALSE),VLOOKUP(O1551,Info!$AO$23:$AP$39,3,FALSE))))))</f>
        <v/>
      </c>
      <c r="AD1551" s="1"/>
      <c r="AE1551" s="1" t="str">
        <f>IF($L1551="None","",IF(ISERROR(VLOOKUP($L1551,Info!$B$4:$B$266,1,FALSE)),"",VLOOKUP($L1551,Info!$B$4:$L$266,4,FALSE)))</f>
        <v/>
      </c>
      <c r="AF1551" s="1" t="str">
        <f>IF($L1551="None","",IF(ISERROR(VLOOKUP($L1551,Info!$B$4:$B$266,1,FALSE)),"",VLOOKUP($L1551,Info!$B$4:$L$266,6,FALSE)))</f>
        <v/>
      </c>
      <c r="AG1551" s="1"/>
      <c r="AH1551" s="33" t="str" cm="1">
        <f t="array" ref="AH1551">IF(AND(L1551&lt;&gt;"",O1551&lt;&gt;"",R1551:S1551&lt;&gt;"",W1551:X1551&lt;&gt;"",Z1551:AA1551&lt;&gt;"",AC1551&lt;&gt;""),"Good","Bad")</f>
        <v>Bad</v>
      </c>
      <c r="AL1551" t="str" cm="1">
        <f t="array" ref="AL1551">IF(R1551&gt;0,_xlfn.IFS(COUNTIF($L$20:L1551,"&lt;&gt;")&lt;101,1,COUNTIF($L$20:L1551,"&lt;&gt;")&lt;201,2,COUNTIF($L$20:L1551,"&lt;&gt;")&lt;301,3,COUNTIF($L$20:L1551,"&lt;&gt;")&lt;401,4,COUNTIF($L$20:L1551,"&lt;&gt;")&lt;501,5,COUNTIF($L$20:L1551,"&lt;&gt;")&lt;601,6,COUNTIF($L$20:L1551,"&lt;&gt;")&lt;701,7,COUNTIF($L$20:L1551,"&lt;&gt;")&lt;801,8,COUNTIF($L$20:L1551,"&lt;&gt;")&lt;901,9,COUNTIF($L$20:L1551,"&lt;&gt;")&lt;1001,10,COUNTIF($L$20:L1551,"&lt;&gt;")&lt;1101,11,COUNTIF($L$20:L1551,"&lt;&gt;")&lt;1201,12,COUNTIF($L$20:L1551,"&lt;&gt;")&lt;1301,13,COUNTIF($L$20:L1551,"&lt;&gt;")&lt;1401,14,COUNTIF($L$20:L1551,"&lt;&gt;")&lt;1501,15,COUNTIF($L$20:L1551,"&lt;&gt;")&lt;1601,16,COUNTIF($L$20:L1551,"&lt;&gt;")&lt;1701,17,COUNTIF($L$20:L1551,"&lt;&gt;")&lt;1801,18,COUNTIF($L$20:L1551,"&lt;&gt;")&lt;1901,19,COUNTIF($L$20:L1551,"&lt;&gt;")&lt;2001,20,COUNTIF($L$20:L1551,"&lt;&gt;")&lt;2101,21,COUNTIF($L$20:L1551,"&lt;&gt;")&lt;2201,22,COUNTIF($L$20:L1551,"&lt;&gt;")&lt;2301,23,COUNTIF($L$20:L1551,"&lt;&gt;")&lt;2401,24,COUNTIF($L$20:L1551,"&lt;&gt;")&lt;2501,25,COUNTIF($L$20:L1551,"&lt;&gt;")&lt;2601,26,COUNTIF($L$20:L1551,"&lt;&gt;")&lt;2701,27,COUNTIF($L$20:L1551,"&lt;&gt;")&lt;2801,28,COUNTIF($L$20:L1551,"&lt;&gt;")&lt;2901,29,COUNTIF($L$20:L1551,"&lt;&gt;")&lt;3001,30),"")</f>
        <v/>
      </c>
      <c r="AM1551" t="str">
        <f t="shared" si="115"/>
        <v/>
      </c>
      <c r="AN1551" t="str">
        <f t="shared" si="119"/>
        <v/>
      </c>
      <c r="AP1551" t="str">
        <f t="shared" si="118"/>
        <v/>
      </c>
      <c r="AQ1551" t="str">
        <f>IF(AO1551="","",COUNTIFS(AM1551:$AM$3019,AO1551))</f>
        <v/>
      </c>
    </row>
    <row r="1552" spans="1:43" x14ac:dyDescent="0.25">
      <c r="A1552" s="6" t="str">
        <f>IF(COUNT($A$20:A1551)&lt;&gt;$B$4,IF(A1551="","",A1551+1),"")</f>
        <v/>
      </c>
      <c r="B1552" s="3"/>
      <c r="C1552" s="3"/>
      <c r="D1552" s="122"/>
      <c r="E1552" s="3"/>
      <c r="F1552" s="3"/>
      <c r="G1552" s="3"/>
      <c r="H1552" s="3"/>
      <c r="I1552" s="120"/>
      <c r="J1552" s="3"/>
      <c r="K1552" s="95" t="str" cm="1">
        <f t="array" ref="K1552">IF(OR($J$14 = "A",$J$14 = "B",$J$14 = "C"),IF(I1552="","",IF(LEN(I1552)&gt;2,_xlfn.IFS(ISNUMBER(SEARCH("_",I1552)),I1552,ISNUMBER(SEARCH(", ",I1552)),SUBSTITUTE(I1552,", ","_"),ISNUMBER(SEARCH("/ ",I1552)),SUBSTITUTE(I1552,"/ ","_"),ISNUMBER(SEARCH(",",I1552)),SUBSTITUTE(I1552,",","_"),ISNUMBER(SEARCH("/",I1552)),SUBSTITUTE(I1552,"/","_"),ISNUMBER(SEARCH("",I1552)),I1552),I1552)),IF(OR($J$14 = "J",$J$14 = "K"),"",IF(D1552="","",IF(LEN(D1552)&gt;2,_xlfn.IFS(ISNUMBER(SEARCH("_",D1552)),D1552,ISNUMBER(SEARCH(", ",D1552)),SUBSTITUTE(D1552,", ","_"),ISNUMBER(SEARCH("/ ",D1552)),SUBSTITUTE(D1552,"/ ","_"),ISNUMBER(SEARCH(",",D1552)),SUBSTITUTE(D1552,",","_"),ISNUMBER(SEARCH("/",D1552)),SUBSTITUTE(D1552,"/","_"),ISNUMBER(SEARCH("",D1552)),D1552),D1552))))</f>
        <v/>
      </c>
      <c r="L1552" s="1"/>
      <c r="M1552" s="1" t="str">
        <f t="shared" si="116"/>
        <v/>
      </c>
      <c r="N1552" s="94" t="str">
        <f>IF($L1552="None","",IF(ISERROR(VLOOKUP($L1552,Info!$B$4:$B$266,1,FALSE)),"",VLOOKUP($L1552,Info!$B$4:$L$266,5,FALSE)))</f>
        <v/>
      </c>
      <c r="O1552" s="94" t="str">
        <f>IF(K1552="","",IF(AND($J$12&lt;&gt;"ABC",N1552="3"),"BAC",IF(N1552="3","ABC",IF($J$12&lt;&gt;"ABC",IF($J$10="Standard",VLOOKUP(K1552,Info!$BE$4:$BF$481,2,FALSE),VLOOKUP(K1552,Info!$BI$4:$BJ$482,2,FALSE)),IF($J$10="Standard",VLOOKUP(K1552,Info!$AG$4:$AH$2994,2,FALSE),VLOOKUP(K1552,Info!$AK$4:$AL$2997,2,FALSE))))))</f>
        <v/>
      </c>
      <c r="P1552" s="94" t="str">
        <f>IF($L1552="None","",IF(ISERROR(VLOOKUP($L1552,Info!$B$4:$B$266,1,FALSE)),"",VLOOKUP($L1552,Info!$B$4:$L$266,3,FALSE)))</f>
        <v/>
      </c>
      <c r="Q1552" s="96" t="str">
        <f>IF($L1552="None","",IF(ISERROR(VLOOKUP($L1552,Info!$B$4:$B$266,1,FALSE)),"",VLOOKUP($L1552,Info!$B$4:$L$266,4,FALSE)))</f>
        <v/>
      </c>
      <c r="R1552" s="1"/>
      <c r="S1552" s="6" t="str">
        <f t="shared" si="117"/>
        <v/>
      </c>
      <c r="T1552" s="6" t="str">
        <f>IF($L1552="None","",IF(ISERROR(VLOOKUP($L1552,Info!$B$4:$B$266,1,FALSE)),"",VLOOKUP($L1552,Info!$B$4:$L$266,11,FALSE)))</f>
        <v/>
      </c>
      <c r="U1552" s="1"/>
      <c r="V1552" s="1"/>
      <c r="W1552" s="1"/>
      <c r="X1552" s="1" t="str">
        <f>IF($L1552="None","",IF(ISERROR(VLOOKUP($L1552,Info!$B$4:$B$266,1,FALSE)),"",IF(OR(W1552="Metallic Liquid Tight",W1552="Non-Metallic Liquid Tight",W1552="LSZH",W1552="Greenfield"),VLOOKUP($L1552,Info!$B$4:$L$266,7,FALSE),"N/A")))</f>
        <v/>
      </c>
      <c r="Y1552" s="1"/>
      <c r="Z1552" s="96" t="str">
        <f>IF($L1552="None","",IF(ISERROR(VLOOKUP($L1552,Info!$B$4:$B$266,1,FALSE)),"",VLOOKUP($L1552,Info!$B$4:$L$266,9,FALSE)))</f>
        <v/>
      </c>
      <c r="AA1552" s="96" t="str">
        <f>IF($L1552="None","",IF(ISERROR(VLOOKUP($L1552,Info!$B$4:$B$266,1,FALSE)),"",VLOOKUP($L1552,Info!$B$4:$L$266,8,FALSE)))</f>
        <v/>
      </c>
      <c r="AB1552" s="96" t="str">
        <f>IF($L1552="None","",IF(ISERROR(VLOOKUP($L1552,Info!$B$4:$B$266,1,FALSE)),"",VLOOKUP($L1552,Info!$B$4:$L$266,10,FALSE)))</f>
        <v/>
      </c>
      <c r="AC1552" s="1" t="str">
        <f>IF(W1552="SO Cable","Black,White",IF(O1552="","",IF(P1552="","",IF($J$12&lt;&gt;"ABC",IF(P1552&lt;="250",VLOOKUP(O1552,Info!$AZ$4:$BB$22,3,FALSE),VLOOKUP(O1552,Info!$AZ$23:$BB$39,3,FALSE)),IF(P1552&lt;="250",VLOOKUP(O1552,Info!$AO$4:$AQ$22,3,FALSE),VLOOKUP(O1552,Info!$AO$23:$AP$39,3,FALSE))))))</f>
        <v/>
      </c>
      <c r="AD1552" s="1"/>
      <c r="AE1552" s="1" t="str">
        <f>IF($L1552="None","",IF(ISERROR(VLOOKUP($L1552,Info!$B$4:$B$266,1,FALSE)),"",VLOOKUP($L1552,Info!$B$4:$L$266,4,FALSE)))</f>
        <v/>
      </c>
      <c r="AF1552" s="1" t="str">
        <f>IF($L1552="None","",IF(ISERROR(VLOOKUP($L1552,Info!$B$4:$B$266,1,FALSE)),"",VLOOKUP($L1552,Info!$B$4:$L$266,6,FALSE)))</f>
        <v/>
      </c>
      <c r="AG1552" s="1"/>
      <c r="AH1552" s="33" t="str" cm="1">
        <f t="array" ref="AH1552">IF(AND(L1552&lt;&gt;"",O1552&lt;&gt;"",R1552:S1552&lt;&gt;"",W1552:X1552&lt;&gt;"",Z1552:AA1552&lt;&gt;"",AC1552&lt;&gt;""),"Good","Bad")</f>
        <v>Bad</v>
      </c>
      <c r="AL1552" t="str" cm="1">
        <f t="array" ref="AL1552">IF(R1552&gt;0,_xlfn.IFS(COUNTIF($L$20:L1552,"&lt;&gt;")&lt;101,1,COUNTIF($L$20:L1552,"&lt;&gt;")&lt;201,2,COUNTIF($L$20:L1552,"&lt;&gt;")&lt;301,3,COUNTIF($L$20:L1552,"&lt;&gt;")&lt;401,4,COUNTIF($L$20:L1552,"&lt;&gt;")&lt;501,5,COUNTIF($L$20:L1552,"&lt;&gt;")&lt;601,6,COUNTIF($L$20:L1552,"&lt;&gt;")&lt;701,7,COUNTIF($L$20:L1552,"&lt;&gt;")&lt;801,8,COUNTIF($L$20:L1552,"&lt;&gt;")&lt;901,9,COUNTIF($L$20:L1552,"&lt;&gt;")&lt;1001,10,COUNTIF($L$20:L1552,"&lt;&gt;")&lt;1101,11,COUNTIF($L$20:L1552,"&lt;&gt;")&lt;1201,12,COUNTIF($L$20:L1552,"&lt;&gt;")&lt;1301,13,COUNTIF($L$20:L1552,"&lt;&gt;")&lt;1401,14,COUNTIF($L$20:L1552,"&lt;&gt;")&lt;1501,15,COUNTIF($L$20:L1552,"&lt;&gt;")&lt;1601,16,COUNTIF($L$20:L1552,"&lt;&gt;")&lt;1701,17,COUNTIF($L$20:L1552,"&lt;&gt;")&lt;1801,18,COUNTIF($L$20:L1552,"&lt;&gt;")&lt;1901,19,COUNTIF($L$20:L1552,"&lt;&gt;")&lt;2001,20,COUNTIF($L$20:L1552,"&lt;&gt;")&lt;2101,21,COUNTIF($L$20:L1552,"&lt;&gt;")&lt;2201,22,COUNTIF($L$20:L1552,"&lt;&gt;")&lt;2301,23,COUNTIF($L$20:L1552,"&lt;&gt;")&lt;2401,24,COUNTIF($L$20:L1552,"&lt;&gt;")&lt;2501,25,COUNTIF($L$20:L1552,"&lt;&gt;")&lt;2601,26,COUNTIF($L$20:L1552,"&lt;&gt;")&lt;2701,27,COUNTIF($L$20:L1552,"&lt;&gt;")&lt;2801,28,COUNTIF($L$20:L1552,"&lt;&gt;")&lt;2901,29,COUNTIF($L$20:L1552,"&lt;&gt;")&lt;3001,30),"")</f>
        <v/>
      </c>
      <c r="AM1552" t="str">
        <f t="shared" si="115"/>
        <v/>
      </c>
      <c r="AN1552" t="str">
        <f t="shared" si="119"/>
        <v/>
      </c>
      <c r="AP1552" t="str">
        <f t="shared" si="118"/>
        <v/>
      </c>
      <c r="AQ1552" t="str">
        <f>IF(AO1552="","",COUNTIFS(AM1552:$AM$3019,AO1552))</f>
        <v/>
      </c>
    </row>
    <row r="1553" spans="1:43" x14ac:dyDescent="0.25">
      <c r="A1553" s="6" t="str">
        <f>IF(COUNT($A$20:A1552)&lt;&gt;$B$4,IF(A1552="","",A1552+1),"")</f>
        <v/>
      </c>
      <c r="B1553" s="3"/>
      <c r="C1553" s="3"/>
      <c r="D1553" s="122"/>
      <c r="E1553" s="3"/>
      <c r="F1553" s="3"/>
      <c r="G1553" s="3"/>
      <c r="H1553" s="3"/>
      <c r="I1553" s="120"/>
      <c r="J1553" s="3"/>
      <c r="K1553" s="95" t="str" cm="1">
        <f t="array" ref="K1553">IF(OR($J$14 = "A",$J$14 = "B",$J$14 = "C"),IF(I1553="","",IF(LEN(I1553)&gt;2,_xlfn.IFS(ISNUMBER(SEARCH("_",I1553)),I1553,ISNUMBER(SEARCH(", ",I1553)),SUBSTITUTE(I1553,", ","_"),ISNUMBER(SEARCH("/ ",I1553)),SUBSTITUTE(I1553,"/ ","_"),ISNUMBER(SEARCH(",",I1553)),SUBSTITUTE(I1553,",","_"),ISNUMBER(SEARCH("/",I1553)),SUBSTITUTE(I1553,"/","_"),ISNUMBER(SEARCH("",I1553)),I1553),I1553)),IF(OR($J$14 = "J",$J$14 = "K"),"",IF(D1553="","",IF(LEN(D1553)&gt;2,_xlfn.IFS(ISNUMBER(SEARCH("_",D1553)),D1553,ISNUMBER(SEARCH(", ",D1553)),SUBSTITUTE(D1553,", ","_"),ISNUMBER(SEARCH("/ ",D1553)),SUBSTITUTE(D1553,"/ ","_"),ISNUMBER(SEARCH(",",D1553)),SUBSTITUTE(D1553,",","_"),ISNUMBER(SEARCH("/",D1553)),SUBSTITUTE(D1553,"/","_"),ISNUMBER(SEARCH("",D1553)),D1553),D1553))))</f>
        <v/>
      </c>
      <c r="L1553" s="1"/>
      <c r="M1553" s="1" t="str">
        <f t="shared" si="116"/>
        <v/>
      </c>
      <c r="N1553" s="94" t="str">
        <f>IF($L1553="None","",IF(ISERROR(VLOOKUP($L1553,Info!$B$4:$B$266,1,FALSE)),"",VLOOKUP($L1553,Info!$B$4:$L$266,5,FALSE)))</f>
        <v/>
      </c>
      <c r="O1553" s="94" t="str">
        <f>IF(K1553="","",IF(AND($J$12&lt;&gt;"ABC",N1553="3"),"BAC",IF(N1553="3","ABC",IF($J$12&lt;&gt;"ABC",IF($J$10="Standard",VLOOKUP(K1553,Info!$BE$4:$BF$481,2,FALSE),VLOOKUP(K1553,Info!$BI$4:$BJ$482,2,FALSE)),IF($J$10="Standard",VLOOKUP(K1553,Info!$AG$4:$AH$2994,2,FALSE),VLOOKUP(K1553,Info!$AK$4:$AL$2997,2,FALSE))))))</f>
        <v/>
      </c>
      <c r="P1553" s="94" t="str">
        <f>IF($L1553="None","",IF(ISERROR(VLOOKUP($L1553,Info!$B$4:$B$266,1,FALSE)),"",VLOOKUP($L1553,Info!$B$4:$L$266,3,FALSE)))</f>
        <v/>
      </c>
      <c r="Q1553" s="96" t="str">
        <f>IF($L1553="None","",IF(ISERROR(VLOOKUP($L1553,Info!$B$4:$B$266,1,FALSE)),"",VLOOKUP($L1553,Info!$B$4:$L$266,4,FALSE)))</f>
        <v/>
      </c>
      <c r="R1553" s="1"/>
      <c r="S1553" s="6" t="str">
        <f t="shared" si="117"/>
        <v/>
      </c>
      <c r="T1553" s="6" t="str">
        <f>IF($L1553="None","",IF(ISERROR(VLOOKUP($L1553,Info!$B$4:$B$266,1,FALSE)),"",VLOOKUP($L1553,Info!$B$4:$L$266,11,FALSE)))</f>
        <v/>
      </c>
      <c r="U1553" s="1"/>
      <c r="V1553" s="1"/>
      <c r="W1553" s="1"/>
      <c r="X1553" s="1" t="str">
        <f>IF($L1553="None","",IF(ISERROR(VLOOKUP($L1553,Info!$B$4:$B$266,1,FALSE)),"",IF(OR(W1553="Metallic Liquid Tight",W1553="Non-Metallic Liquid Tight",W1553="LSZH",W1553="Greenfield"),VLOOKUP($L1553,Info!$B$4:$L$266,7,FALSE),"N/A")))</f>
        <v/>
      </c>
      <c r="Y1553" s="1"/>
      <c r="Z1553" s="96" t="str">
        <f>IF($L1553="None","",IF(ISERROR(VLOOKUP($L1553,Info!$B$4:$B$266,1,FALSE)),"",VLOOKUP($L1553,Info!$B$4:$L$266,9,FALSE)))</f>
        <v/>
      </c>
      <c r="AA1553" s="96" t="str">
        <f>IF($L1553="None","",IF(ISERROR(VLOOKUP($L1553,Info!$B$4:$B$266,1,FALSE)),"",VLOOKUP($L1553,Info!$B$4:$L$266,8,FALSE)))</f>
        <v/>
      </c>
      <c r="AB1553" s="96" t="str">
        <f>IF($L1553="None","",IF(ISERROR(VLOOKUP($L1553,Info!$B$4:$B$266,1,FALSE)),"",VLOOKUP($L1553,Info!$B$4:$L$266,10,FALSE)))</f>
        <v/>
      </c>
      <c r="AC1553" s="1" t="str">
        <f>IF(W1553="SO Cable","Black,White",IF(O1553="","",IF(P1553="","",IF($J$12&lt;&gt;"ABC",IF(P1553&lt;="250",VLOOKUP(O1553,Info!$AZ$4:$BB$22,3,FALSE),VLOOKUP(O1553,Info!$AZ$23:$BB$39,3,FALSE)),IF(P1553&lt;="250",VLOOKUP(O1553,Info!$AO$4:$AQ$22,3,FALSE),VLOOKUP(O1553,Info!$AO$23:$AP$39,3,FALSE))))))</f>
        <v/>
      </c>
      <c r="AD1553" s="1"/>
      <c r="AE1553" s="1" t="str">
        <f>IF($L1553="None","",IF(ISERROR(VLOOKUP($L1553,Info!$B$4:$B$266,1,FALSE)),"",VLOOKUP($L1553,Info!$B$4:$L$266,4,FALSE)))</f>
        <v/>
      </c>
      <c r="AF1553" s="1" t="str">
        <f>IF($L1553="None","",IF(ISERROR(VLOOKUP($L1553,Info!$B$4:$B$266,1,FALSE)),"",VLOOKUP($L1553,Info!$B$4:$L$266,6,FALSE)))</f>
        <v/>
      </c>
      <c r="AG1553" s="1"/>
      <c r="AH1553" s="33" t="str" cm="1">
        <f t="array" ref="AH1553">IF(AND(L1553&lt;&gt;"",O1553&lt;&gt;"",R1553:S1553&lt;&gt;"",W1553:X1553&lt;&gt;"",Z1553:AA1553&lt;&gt;"",AC1553&lt;&gt;""),"Good","Bad")</f>
        <v>Bad</v>
      </c>
      <c r="AL1553" t="str" cm="1">
        <f t="array" ref="AL1553">IF(R1553&gt;0,_xlfn.IFS(COUNTIF($L$20:L1553,"&lt;&gt;")&lt;101,1,COUNTIF($L$20:L1553,"&lt;&gt;")&lt;201,2,COUNTIF($L$20:L1553,"&lt;&gt;")&lt;301,3,COUNTIF($L$20:L1553,"&lt;&gt;")&lt;401,4,COUNTIF($L$20:L1553,"&lt;&gt;")&lt;501,5,COUNTIF($L$20:L1553,"&lt;&gt;")&lt;601,6,COUNTIF($L$20:L1553,"&lt;&gt;")&lt;701,7,COUNTIF($L$20:L1553,"&lt;&gt;")&lt;801,8,COUNTIF($L$20:L1553,"&lt;&gt;")&lt;901,9,COUNTIF($L$20:L1553,"&lt;&gt;")&lt;1001,10,COUNTIF($L$20:L1553,"&lt;&gt;")&lt;1101,11,COUNTIF($L$20:L1553,"&lt;&gt;")&lt;1201,12,COUNTIF($L$20:L1553,"&lt;&gt;")&lt;1301,13,COUNTIF($L$20:L1553,"&lt;&gt;")&lt;1401,14,COUNTIF($L$20:L1553,"&lt;&gt;")&lt;1501,15,COUNTIF($L$20:L1553,"&lt;&gt;")&lt;1601,16,COUNTIF($L$20:L1553,"&lt;&gt;")&lt;1701,17,COUNTIF($L$20:L1553,"&lt;&gt;")&lt;1801,18,COUNTIF($L$20:L1553,"&lt;&gt;")&lt;1901,19,COUNTIF($L$20:L1553,"&lt;&gt;")&lt;2001,20,COUNTIF($L$20:L1553,"&lt;&gt;")&lt;2101,21,COUNTIF($L$20:L1553,"&lt;&gt;")&lt;2201,22,COUNTIF($L$20:L1553,"&lt;&gt;")&lt;2301,23,COUNTIF($L$20:L1553,"&lt;&gt;")&lt;2401,24,COUNTIF($L$20:L1553,"&lt;&gt;")&lt;2501,25,COUNTIF($L$20:L1553,"&lt;&gt;")&lt;2601,26,COUNTIF($L$20:L1553,"&lt;&gt;")&lt;2701,27,COUNTIF($L$20:L1553,"&lt;&gt;")&lt;2801,28,COUNTIF($L$20:L1553,"&lt;&gt;")&lt;2901,29,COUNTIF($L$20:L1553,"&lt;&gt;")&lt;3001,30),"")</f>
        <v/>
      </c>
      <c r="AM1553" t="str">
        <f t="shared" si="115"/>
        <v/>
      </c>
      <c r="AN1553" t="str">
        <f t="shared" si="119"/>
        <v/>
      </c>
      <c r="AP1553" t="str">
        <f t="shared" si="118"/>
        <v/>
      </c>
      <c r="AQ1553" t="str">
        <f>IF(AO1553="","",COUNTIFS(AM1553:$AM$3019,AO1553))</f>
        <v/>
      </c>
    </row>
    <row r="1554" spans="1:43" x14ac:dyDescent="0.25">
      <c r="A1554" s="6" t="str">
        <f>IF(COUNT($A$20:A1553)&lt;&gt;$B$4,IF(A1553="","",A1553+1),"")</f>
        <v/>
      </c>
      <c r="B1554" s="3"/>
      <c r="C1554" s="3"/>
      <c r="D1554" s="122"/>
      <c r="E1554" s="3"/>
      <c r="F1554" s="3"/>
      <c r="G1554" s="3"/>
      <c r="H1554" s="3"/>
      <c r="I1554" s="120"/>
      <c r="J1554" s="3"/>
      <c r="K1554" s="95" t="str" cm="1">
        <f t="array" ref="K1554">IF(OR($J$14 = "A",$J$14 = "B",$J$14 = "C"),IF(I1554="","",IF(LEN(I1554)&gt;2,_xlfn.IFS(ISNUMBER(SEARCH("_",I1554)),I1554,ISNUMBER(SEARCH(", ",I1554)),SUBSTITUTE(I1554,", ","_"),ISNUMBER(SEARCH("/ ",I1554)),SUBSTITUTE(I1554,"/ ","_"),ISNUMBER(SEARCH(",",I1554)),SUBSTITUTE(I1554,",","_"),ISNUMBER(SEARCH("/",I1554)),SUBSTITUTE(I1554,"/","_"),ISNUMBER(SEARCH("",I1554)),I1554),I1554)),IF(OR($J$14 = "J",$J$14 = "K"),"",IF(D1554="","",IF(LEN(D1554)&gt;2,_xlfn.IFS(ISNUMBER(SEARCH("_",D1554)),D1554,ISNUMBER(SEARCH(", ",D1554)),SUBSTITUTE(D1554,", ","_"),ISNUMBER(SEARCH("/ ",D1554)),SUBSTITUTE(D1554,"/ ","_"),ISNUMBER(SEARCH(",",D1554)),SUBSTITUTE(D1554,",","_"),ISNUMBER(SEARCH("/",D1554)),SUBSTITUTE(D1554,"/","_"),ISNUMBER(SEARCH("",D1554)),D1554),D1554))))</f>
        <v/>
      </c>
      <c r="L1554" s="1"/>
      <c r="M1554" s="1" t="str">
        <f t="shared" si="116"/>
        <v/>
      </c>
      <c r="N1554" s="94" t="str">
        <f>IF($L1554="None","",IF(ISERROR(VLOOKUP($L1554,Info!$B$4:$B$266,1,FALSE)),"",VLOOKUP($L1554,Info!$B$4:$L$266,5,FALSE)))</f>
        <v/>
      </c>
      <c r="O1554" s="94" t="str">
        <f>IF(K1554="","",IF(AND($J$12&lt;&gt;"ABC",N1554="3"),"BAC",IF(N1554="3","ABC",IF($J$12&lt;&gt;"ABC",IF($J$10="Standard",VLOOKUP(K1554,Info!$BE$4:$BF$481,2,FALSE),VLOOKUP(K1554,Info!$BI$4:$BJ$482,2,FALSE)),IF($J$10="Standard",VLOOKUP(K1554,Info!$AG$4:$AH$2994,2,FALSE),VLOOKUP(K1554,Info!$AK$4:$AL$2997,2,FALSE))))))</f>
        <v/>
      </c>
      <c r="P1554" s="94" t="str">
        <f>IF($L1554="None","",IF(ISERROR(VLOOKUP($L1554,Info!$B$4:$B$266,1,FALSE)),"",VLOOKUP($L1554,Info!$B$4:$L$266,3,FALSE)))</f>
        <v/>
      </c>
      <c r="Q1554" s="96" t="str">
        <f>IF($L1554="None","",IF(ISERROR(VLOOKUP($L1554,Info!$B$4:$B$266,1,FALSE)),"",VLOOKUP($L1554,Info!$B$4:$L$266,4,FALSE)))</f>
        <v/>
      </c>
      <c r="R1554" s="1"/>
      <c r="S1554" s="6" t="str">
        <f t="shared" si="117"/>
        <v/>
      </c>
      <c r="T1554" s="6" t="str">
        <f>IF($L1554="None","",IF(ISERROR(VLOOKUP($L1554,Info!$B$4:$B$266,1,FALSE)),"",VLOOKUP($L1554,Info!$B$4:$L$266,11,FALSE)))</f>
        <v/>
      </c>
      <c r="U1554" s="1"/>
      <c r="V1554" s="1"/>
      <c r="W1554" s="1"/>
      <c r="X1554" s="1" t="str">
        <f>IF($L1554="None","",IF(ISERROR(VLOOKUP($L1554,Info!$B$4:$B$266,1,FALSE)),"",IF(OR(W1554="Metallic Liquid Tight",W1554="Non-Metallic Liquid Tight",W1554="LSZH",W1554="Greenfield"),VLOOKUP($L1554,Info!$B$4:$L$266,7,FALSE),"N/A")))</f>
        <v/>
      </c>
      <c r="Y1554" s="1"/>
      <c r="Z1554" s="96" t="str">
        <f>IF($L1554="None","",IF(ISERROR(VLOOKUP($L1554,Info!$B$4:$B$266,1,FALSE)),"",VLOOKUP($L1554,Info!$B$4:$L$266,9,FALSE)))</f>
        <v/>
      </c>
      <c r="AA1554" s="96" t="str">
        <f>IF($L1554="None","",IF(ISERROR(VLOOKUP($L1554,Info!$B$4:$B$266,1,FALSE)),"",VLOOKUP($L1554,Info!$B$4:$L$266,8,FALSE)))</f>
        <v/>
      </c>
      <c r="AB1554" s="96" t="str">
        <f>IF($L1554="None","",IF(ISERROR(VLOOKUP($L1554,Info!$B$4:$B$266,1,FALSE)),"",VLOOKUP($L1554,Info!$B$4:$L$266,10,FALSE)))</f>
        <v/>
      </c>
      <c r="AC1554" s="1" t="str">
        <f>IF(W1554="SO Cable","Black,White",IF(O1554="","",IF(P1554="","",IF($J$12&lt;&gt;"ABC",IF(P1554&lt;="250",VLOOKUP(O1554,Info!$AZ$4:$BB$22,3,FALSE),VLOOKUP(O1554,Info!$AZ$23:$BB$39,3,FALSE)),IF(P1554&lt;="250",VLOOKUP(O1554,Info!$AO$4:$AQ$22,3,FALSE),VLOOKUP(O1554,Info!$AO$23:$AP$39,3,FALSE))))))</f>
        <v/>
      </c>
      <c r="AD1554" s="1"/>
      <c r="AE1554" s="1" t="str">
        <f>IF($L1554="None","",IF(ISERROR(VLOOKUP($L1554,Info!$B$4:$B$266,1,FALSE)),"",VLOOKUP($L1554,Info!$B$4:$L$266,4,FALSE)))</f>
        <v/>
      </c>
      <c r="AF1554" s="1" t="str">
        <f>IF($L1554="None","",IF(ISERROR(VLOOKUP($L1554,Info!$B$4:$B$266,1,FALSE)),"",VLOOKUP($L1554,Info!$B$4:$L$266,6,FALSE)))</f>
        <v/>
      </c>
      <c r="AG1554" s="1"/>
      <c r="AH1554" s="33" t="str" cm="1">
        <f t="array" ref="AH1554">IF(AND(L1554&lt;&gt;"",O1554&lt;&gt;"",R1554:S1554&lt;&gt;"",W1554:X1554&lt;&gt;"",Z1554:AA1554&lt;&gt;"",AC1554&lt;&gt;""),"Good","Bad")</f>
        <v>Bad</v>
      </c>
      <c r="AL1554" t="str" cm="1">
        <f t="array" ref="AL1554">IF(R1554&gt;0,_xlfn.IFS(COUNTIF($L$20:L1554,"&lt;&gt;")&lt;101,1,COUNTIF($L$20:L1554,"&lt;&gt;")&lt;201,2,COUNTIF($L$20:L1554,"&lt;&gt;")&lt;301,3,COUNTIF($L$20:L1554,"&lt;&gt;")&lt;401,4,COUNTIF($L$20:L1554,"&lt;&gt;")&lt;501,5,COUNTIF($L$20:L1554,"&lt;&gt;")&lt;601,6,COUNTIF($L$20:L1554,"&lt;&gt;")&lt;701,7,COUNTIF($L$20:L1554,"&lt;&gt;")&lt;801,8,COUNTIF($L$20:L1554,"&lt;&gt;")&lt;901,9,COUNTIF($L$20:L1554,"&lt;&gt;")&lt;1001,10,COUNTIF($L$20:L1554,"&lt;&gt;")&lt;1101,11,COUNTIF($L$20:L1554,"&lt;&gt;")&lt;1201,12,COUNTIF($L$20:L1554,"&lt;&gt;")&lt;1301,13,COUNTIF($L$20:L1554,"&lt;&gt;")&lt;1401,14,COUNTIF($L$20:L1554,"&lt;&gt;")&lt;1501,15,COUNTIF($L$20:L1554,"&lt;&gt;")&lt;1601,16,COUNTIF($L$20:L1554,"&lt;&gt;")&lt;1701,17,COUNTIF($L$20:L1554,"&lt;&gt;")&lt;1801,18,COUNTIF($L$20:L1554,"&lt;&gt;")&lt;1901,19,COUNTIF($L$20:L1554,"&lt;&gt;")&lt;2001,20,COUNTIF($L$20:L1554,"&lt;&gt;")&lt;2101,21,COUNTIF($L$20:L1554,"&lt;&gt;")&lt;2201,22,COUNTIF($L$20:L1554,"&lt;&gt;")&lt;2301,23,COUNTIF($L$20:L1554,"&lt;&gt;")&lt;2401,24,COUNTIF($L$20:L1554,"&lt;&gt;")&lt;2501,25,COUNTIF($L$20:L1554,"&lt;&gt;")&lt;2601,26,COUNTIF($L$20:L1554,"&lt;&gt;")&lt;2701,27,COUNTIF($L$20:L1554,"&lt;&gt;")&lt;2801,28,COUNTIF($L$20:L1554,"&lt;&gt;")&lt;2901,29,COUNTIF($L$20:L1554,"&lt;&gt;")&lt;3001,30),"")</f>
        <v/>
      </c>
      <c r="AM1554" t="str">
        <f t="shared" si="115"/>
        <v/>
      </c>
      <c r="AN1554" t="str">
        <f t="shared" si="119"/>
        <v/>
      </c>
      <c r="AP1554" t="str">
        <f t="shared" si="118"/>
        <v/>
      </c>
      <c r="AQ1554" t="str">
        <f>IF(AO1554="","",COUNTIFS(AM1554:$AM$3019,AO1554))</f>
        <v/>
      </c>
    </row>
    <row r="1555" spans="1:43" x14ac:dyDescent="0.25">
      <c r="A1555" s="6" t="str">
        <f>IF(COUNT($A$20:A1554)&lt;&gt;$B$4,IF(A1554="","",A1554+1),"")</f>
        <v/>
      </c>
      <c r="B1555" s="3"/>
      <c r="C1555" s="3"/>
      <c r="D1555" s="122"/>
      <c r="E1555" s="3"/>
      <c r="F1555" s="3"/>
      <c r="G1555" s="3"/>
      <c r="H1555" s="3"/>
      <c r="I1555" s="120"/>
      <c r="J1555" s="3"/>
      <c r="K1555" s="95" t="str" cm="1">
        <f t="array" ref="K1555">IF(OR($J$14 = "A",$J$14 = "B",$J$14 = "C"),IF(I1555="","",IF(LEN(I1555)&gt;2,_xlfn.IFS(ISNUMBER(SEARCH("_",I1555)),I1555,ISNUMBER(SEARCH(", ",I1555)),SUBSTITUTE(I1555,", ","_"),ISNUMBER(SEARCH("/ ",I1555)),SUBSTITUTE(I1555,"/ ","_"),ISNUMBER(SEARCH(",",I1555)),SUBSTITUTE(I1555,",","_"),ISNUMBER(SEARCH("/",I1555)),SUBSTITUTE(I1555,"/","_"),ISNUMBER(SEARCH("",I1555)),I1555),I1555)),IF(OR($J$14 = "J",$J$14 = "K"),"",IF(D1555="","",IF(LEN(D1555)&gt;2,_xlfn.IFS(ISNUMBER(SEARCH("_",D1555)),D1555,ISNUMBER(SEARCH(", ",D1555)),SUBSTITUTE(D1555,", ","_"),ISNUMBER(SEARCH("/ ",D1555)),SUBSTITUTE(D1555,"/ ","_"),ISNUMBER(SEARCH(",",D1555)),SUBSTITUTE(D1555,",","_"),ISNUMBER(SEARCH("/",D1555)),SUBSTITUTE(D1555,"/","_"),ISNUMBER(SEARCH("",D1555)),D1555),D1555))))</f>
        <v/>
      </c>
      <c r="L1555" s="1"/>
      <c r="M1555" s="1" t="str">
        <f t="shared" si="116"/>
        <v/>
      </c>
      <c r="N1555" s="94" t="str">
        <f>IF($L1555="None","",IF(ISERROR(VLOOKUP($L1555,Info!$B$4:$B$266,1,FALSE)),"",VLOOKUP($L1555,Info!$B$4:$L$266,5,FALSE)))</f>
        <v/>
      </c>
      <c r="O1555" s="94" t="str">
        <f>IF(K1555="","",IF(AND($J$12&lt;&gt;"ABC",N1555="3"),"BAC",IF(N1555="3","ABC",IF($J$12&lt;&gt;"ABC",IF($J$10="Standard",VLOOKUP(K1555,Info!$BE$4:$BF$481,2,FALSE),VLOOKUP(K1555,Info!$BI$4:$BJ$482,2,FALSE)),IF($J$10="Standard",VLOOKUP(K1555,Info!$AG$4:$AH$2994,2,FALSE),VLOOKUP(K1555,Info!$AK$4:$AL$2997,2,FALSE))))))</f>
        <v/>
      </c>
      <c r="P1555" s="94" t="str">
        <f>IF($L1555="None","",IF(ISERROR(VLOOKUP($L1555,Info!$B$4:$B$266,1,FALSE)),"",VLOOKUP($L1555,Info!$B$4:$L$266,3,FALSE)))</f>
        <v/>
      </c>
      <c r="Q1555" s="96" t="str">
        <f>IF($L1555="None","",IF(ISERROR(VLOOKUP($L1555,Info!$B$4:$B$266,1,FALSE)),"",VLOOKUP($L1555,Info!$B$4:$L$266,4,FALSE)))</f>
        <v/>
      </c>
      <c r="R1555" s="1"/>
      <c r="S1555" s="6" t="str">
        <f t="shared" si="117"/>
        <v/>
      </c>
      <c r="T1555" s="6" t="str">
        <f>IF($L1555="None","",IF(ISERROR(VLOOKUP($L1555,Info!$B$4:$B$266,1,FALSE)),"",VLOOKUP($L1555,Info!$B$4:$L$266,11,FALSE)))</f>
        <v/>
      </c>
      <c r="U1555" s="1"/>
      <c r="V1555" s="1"/>
      <c r="W1555" s="1"/>
      <c r="X1555" s="1" t="str">
        <f>IF($L1555="None","",IF(ISERROR(VLOOKUP($L1555,Info!$B$4:$B$266,1,FALSE)),"",IF(OR(W1555="Metallic Liquid Tight",W1555="Non-Metallic Liquid Tight",W1555="LSZH",W1555="Greenfield"),VLOOKUP($L1555,Info!$B$4:$L$266,7,FALSE),"N/A")))</f>
        <v/>
      </c>
      <c r="Y1555" s="1"/>
      <c r="Z1555" s="96" t="str">
        <f>IF($L1555="None","",IF(ISERROR(VLOOKUP($L1555,Info!$B$4:$B$266,1,FALSE)),"",VLOOKUP($L1555,Info!$B$4:$L$266,9,FALSE)))</f>
        <v/>
      </c>
      <c r="AA1555" s="96" t="str">
        <f>IF($L1555="None","",IF(ISERROR(VLOOKUP($L1555,Info!$B$4:$B$266,1,FALSE)),"",VLOOKUP($L1555,Info!$B$4:$L$266,8,FALSE)))</f>
        <v/>
      </c>
      <c r="AB1555" s="96" t="str">
        <f>IF($L1555="None","",IF(ISERROR(VLOOKUP($L1555,Info!$B$4:$B$266,1,FALSE)),"",VLOOKUP($L1555,Info!$B$4:$L$266,10,FALSE)))</f>
        <v/>
      </c>
      <c r="AC1555" s="1" t="str">
        <f>IF(W1555="SO Cable","Black,White",IF(O1555="","",IF(P1555="","",IF($J$12&lt;&gt;"ABC",IF(P1555&lt;="250",VLOOKUP(O1555,Info!$AZ$4:$BB$22,3,FALSE),VLOOKUP(O1555,Info!$AZ$23:$BB$39,3,FALSE)),IF(P1555&lt;="250",VLOOKUP(O1555,Info!$AO$4:$AQ$22,3,FALSE),VLOOKUP(O1555,Info!$AO$23:$AP$39,3,FALSE))))))</f>
        <v/>
      </c>
      <c r="AD1555" s="1"/>
      <c r="AE1555" s="1" t="str">
        <f>IF($L1555="None","",IF(ISERROR(VLOOKUP($L1555,Info!$B$4:$B$266,1,FALSE)),"",VLOOKUP($L1555,Info!$B$4:$L$266,4,FALSE)))</f>
        <v/>
      </c>
      <c r="AF1555" s="1" t="str">
        <f>IF($L1555="None","",IF(ISERROR(VLOOKUP($L1555,Info!$B$4:$B$266,1,FALSE)),"",VLOOKUP($L1555,Info!$B$4:$L$266,6,FALSE)))</f>
        <v/>
      </c>
      <c r="AG1555" s="1"/>
      <c r="AH1555" s="33" t="str" cm="1">
        <f t="array" ref="AH1555">IF(AND(L1555&lt;&gt;"",O1555&lt;&gt;"",R1555:S1555&lt;&gt;"",W1555:X1555&lt;&gt;"",Z1555:AA1555&lt;&gt;"",AC1555&lt;&gt;""),"Good","Bad")</f>
        <v>Bad</v>
      </c>
      <c r="AL1555" t="str" cm="1">
        <f t="array" ref="AL1555">IF(R1555&gt;0,_xlfn.IFS(COUNTIF($L$20:L1555,"&lt;&gt;")&lt;101,1,COUNTIF($L$20:L1555,"&lt;&gt;")&lt;201,2,COUNTIF($L$20:L1555,"&lt;&gt;")&lt;301,3,COUNTIF($L$20:L1555,"&lt;&gt;")&lt;401,4,COUNTIF($L$20:L1555,"&lt;&gt;")&lt;501,5,COUNTIF($L$20:L1555,"&lt;&gt;")&lt;601,6,COUNTIF($L$20:L1555,"&lt;&gt;")&lt;701,7,COUNTIF($L$20:L1555,"&lt;&gt;")&lt;801,8,COUNTIF($L$20:L1555,"&lt;&gt;")&lt;901,9,COUNTIF($L$20:L1555,"&lt;&gt;")&lt;1001,10,COUNTIF($L$20:L1555,"&lt;&gt;")&lt;1101,11,COUNTIF($L$20:L1555,"&lt;&gt;")&lt;1201,12,COUNTIF($L$20:L1555,"&lt;&gt;")&lt;1301,13,COUNTIF($L$20:L1555,"&lt;&gt;")&lt;1401,14,COUNTIF($L$20:L1555,"&lt;&gt;")&lt;1501,15,COUNTIF($L$20:L1555,"&lt;&gt;")&lt;1601,16,COUNTIF($L$20:L1555,"&lt;&gt;")&lt;1701,17,COUNTIF($L$20:L1555,"&lt;&gt;")&lt;1801,18,COUNTIF($L$20:L1555,"&lt;&gt;")&lt;1901,19,COUNTIF($L$20:L1555,"&lt;&gt;")&lt;2001,20,COUNTIF($L$20:L1555,"&lt;&gt;")&lt;2101,21,COUNTIF($L$20:L1555,"&lt;&gt;")&lt;2201,22,COUNTIF($L$20:L1555,"&lt;&gt;")&lt;2301,23,COUNTIF($L$20:L1555,"&lt;&gt;")&lt;2401,24,COUNTIF($L$20:L1555,"&lt;&gt;")&lt;2501,25,COUNTIF($L$20:L1555,"&lt;&gt;")&lt;2601,26,COUNTIF($L$20:L1555,"&lt;&gt;")&lt;2701,27,COUNTIF($L$20:L1555,"&lt;&gt;")&lt;2801,28,COUNTIF($L$20:L1555,"&lt;&gt;")&lt;2901,29,COUNTIF($L$20:L1555,"&lt;&gt;")&lt;3001,30),"")</f>
        <v/>
      </c>
      <c r="AM1555" t="str">
        <f t="shared" si="115"/>
        <v/>
      </c>
      <c r="AN1555" t="str">
        <f t="shared" si="119"/>
        <v/>
      </c>
      <c r="AP1555" t="str">
        <f t="shared" si="118"/>
        <v/>
      </c>
      <c r="AQ1555" t="str">
        <f>IF(AO1555="","",COUNTIFS(AM1555:$AM$3019,AO1555))</f>
        <v/>
      </c>
    </row>
    <row r="1556" spans="1:43" x14ac:dyDescent="0.25">
      <c r="A1556" s="6" t="str">
        <f>IF(COUNT($A$20:A1555)&lt;&gt;$B$4,IF(A1555="","",A1555+1),"")</f>
        <v/>
      </c>
      <c r="B1556" s="3"/>
      <c r="C1556" s="3"/>
      <c r="D1556" s="122"/>
      <c r="E1556" s="3"/>
      <c r="F1556" s="3"/>
      <c r="G1556" s="3"/>
      <c r="H1556" s="3"/>
      <c r="I1556" s="120"/>
      <c r="J1556" s="3"/>
      <c r="K1556" s="95" t="str" cm="1">
        <f t="array" ref="K1556">IF(OR($J$14 = "A",$J$14 = "B",$J$14 = "C"),IF(I1556="","",IF(LEN(I1556)&gt;2,_xlfn.IFS(ISNUMBER(SEARCH("_",I1556)),I1556,ISNUMBER(SEARCH(", ",I1556)),SUBSTITUTE(I1556,", ","_"),ISNUMBER(SEARCH("/ ",I1556)),SUBSTITUTE(I1556,"/ ","_"),ISNUMBER(SEARCH(",",I1556)),SUBSTITUTE(I1556,",","_"),ISNUMBER(SEARCH("/",I1556)),SUBSTITUTE(I1556,"/","_"),ISNUMBER(SEARCH("",I1556)),I1556),I1556)),IF(OR($J$14 = "J",$J$14 = "K"),"",IF(D1556="","",IF(LEN(D1556)&gt;2,_xlfn.IFS(ISNUMBER(SEARCH("_",D1556)),D1556,ISNUMBER(SEARCH(", ",D1556)),SUBSTITUTE(D1556,", ","_"),ISNUMBER(SEARCH("/ ",D1556)),SUBSTITUTE(D1556,"/ ","_"),ISNUMBER(SEARCH(",",D1556)),SUBSTITUTE(D1556,",","_"),ISNUMBER(SEARCH("/",D1556)),SUBSTITUTE(D1556,"/","_"),ISNUMBER(SEARCH("",D1556)),D1556),D1556))))</f>
        <v/>
      </c>
      <c r="L1556" s="1"/>
      <c r="M1556" s="1" t="str">
        <f t="shared" si="116"/>
        <v/>
      </c>
      <c r="N1556" s="94" t="str">
        <f>IF($L1556="None","",IF(ISERROR(VLOOKUP($L1556,Info!$B$4:$B$266,1,FALSE)),"",VLOOKUP($L1556,Info!$B$4:$L$266,5,FALSE)))</f>
        <v/>
      </c>
      <c r="O1556" s="94" t="str">
        <f>IF(K1556="","",IF(AND($J$12&lt;&gt;"ABC",N1556="3"),"BAC",IF(N1556="3","ABC",IF($J$12&lt;&gt;"ABC",IF($J$10="Standard",VLOOKUP(K1556,Info!$BE$4:$BF$481,2,FALSE),VLOOKUP(K1556,Info!$BI$4:$BJ$482,2,FALSE)),IF($J$10="Standard",VLOOKUP(K1556,Info!$AG$4:$AH$2994,2,FALSE),VLOOKUP(K1556,Info!$AK$4:$AL$2997,2,FALSE))))))</f>
        <v/>
      </c>
      <c r="P1556" s="94" t="str">
        <f>IF($L1556="None","",IF(ISERROR(VLOOKUP($L1556,Info!$B$4:$B$266,1,FALSE)),"",VLOOKUP($L1556,Info!$B$4:$L$266,3,FALSE)))</f>
        <v/>
      </c>
      <c r="Q1556" s="96" t="str">
        <f>IF($L1556="None","",IF(ISERROR(VLOOKUP($L1556,Info!$B$4:$B$266,1,FALSE)),"",VLOOKUP($L1556,Info!$B$4:$L$266,4,FALSE)))</f>
        <v/>
      </c>
      <c r="R1556" s="1"/>
      <c r="S1556" s="6" t="str">
        <f t="shared" si="117"/>
        <v/>
      </c>
      <c r="T1556" s="6" t="str">
        <f>IF($L1556="None","",IF(ISERROR(VLOOKUP($L1556,Info!$B$4:$B$266,1,FALSE)),"",VLOOKUP($L1556,Info!$B$4:$L$266,11,FALSE)))</f>
        <v/>
      </c>
      <c r="U1556" s="1"/>
      <c r="V1556" s="1"/>
      <c r="W1556" s="1"/>
      <c r="X1556" s="1" t="str">
        <f>IF($L1556="None","",IF(ISERROR(VLOOKUP($L1556,Info!$B$4:$B$266,1,FALSE)),"",IF(OR(W1556="Metallic Liquid Tight",W1556="Non-Metallic Liquid Tight",W1556="LSZH",W1556="Greenfield"),VLOOKUP($L1556,Info!$B$4:$L$266,7,FALSE),"N/A")))</f>
        <v/>
      </c>
      <c r="Y1556" s="1"/>
      <c r="Z1556" s="96" t="str">
        <f>IF($L1556="None","",IF(ISERROR(VLOOKUP($L1556,Info!$B$4:$B$266,1,FALSE)),"",VLOOKUP($L1556,Info!$B$4:$L$266,9,FALSE)))</f>
        <v/>
      </c>
      <c r="AA1556" s="96" t="str">
        <f>IF($L1556="None","",IF(ISERROR(VLOOKUP($L1556,Info!$B$4:$B$266,1,FALSE)),"",VLOOKUP($L1556,Info!$B$4:$L$266,8,FALSE)))</f>
        <v/>
      </c>
      <c r="AB1556" s="96" t="str">
        <f>IF($L1556="None","",IF(ISERROR(VLOOKUP($L1556,Info!$B$4:$B$266,1,FALSE)),"",VLOOKUP($L1556,Info!$B$4:$L$266,10,FALSE)))</f>
        <v/>
      </c>
      <c r="AC1556" s="1" t="str">
        <f>IF(W1556="SO Cable","Black,White",IF(O1556="","",IF(P1556="","",IF($J$12&lt;&gt;"ABC",IF(P1556&lt;="250",VLOOKUP(O1556,Info!$AZ$4:$BB$22,3,FALSE),VLOOKUP(O1556,Info!$AZ$23:$BB$39,3,FALSE)),IF(P1556&lt;="250",VLOOKUP(O1556,Info!$AO$4:$AQ$22,3,FALSE),VLOOKUP(O1556,Info!$AO$23:$AP$39,3,FALSE))))))</f>
        <v/>
      </c>
      <c r="AD1556" s="1"/>
      <c r="AE1556" s="1" t="str">
        <f>IF($L1556="None","",IF(ISERROR(VLOOKUP($L1556,Info!$B$4:$B$266,1,FALSE)),"",VLOOKUP($L1556,Info!$B$4:$L$266,4,FALSE)))</f>
        <v/>
      </c>
      <c r="AF1556" s="1" t="str">
        <f>IF($L1556="None","",IF(ISERROR(VLOOKUP($L1556,Info!$B$4:$B$266,1,FALSE)),"",VLOOKUP($L1556,Info!$B$4:$L$266,6,FALSE)))</f>
        <v/>
      </c>
      <c r="AG1556" s="1"/>
      <c r="AH1556" s="33" t="str" cm="1">
        <f t="array" ref="AH1556">IF(AND(L1556&lt;&gt;"",O1556&lt;&gt;"",R1556:S1556&lt;&gt;"",W1556:X1556&lt;&gt;"",Z1556:AA1556&lt;&gt;"",AC1556&lt;&gt;""),"Good","Bad")</f>
        <v>Bad</v>
      </c>
      <c r="AL1556" t="str" cm="1">
        <f t="array" ref="AL1556">IF(R1556&gt;0,_xlfn.IFS(COUNTIF($L$20:L1556,"&lt;&gt;")&lt;101,1,COUNTIF($L$20:L1556,"&lt;&gt;")&lt;201,2,COUNTIF($L$20:L1556,"&lt;&gt;")&lt;301,3,COUNTIF($L$20:L1556,"&lt;&gt;")&lt;401,4,COUNTIF($L$20:L1556,"&lt;&gt;")&lt;501,5,COUNTIF($L$20:L1556,"&lt;&gt;")&lt;601,6,COUNTIF($L$20:L1556,"&lt;&gt;")&lt;701,7,COUNTIF($L$20:L1556,"&lt;&gt;")&lt;801,8,COUNTIF($L$20:L1556,"&lt;&gt;")&lt;901,9,COUNTIF($L$20:L1556,"&lt;&gt;")&lt;1001,10,COUNTIF($L$20:L1556,"&lt;&gt;")&lt;1101,11,COUNTIF($L$20:L1556,"&lt;&gt;")&lt;1201,12,COUNTIF($L$20:L1556,"&lt;&gt;")&lt;1301,13,COUNTIF($L$20:L1556,"&lt;&gt;")&lt;1401,14,COUNTIF($L$20:L1556,"&lt;&gt;")&lt;1501,15,COUNTIF($L$20:L1556,"&lt;&gt;")&lt;1601,16,COUNTIF($L$20:L1556,"&lt;&gt;")&lt;1701,17,COUNTIF($L$20:L1556,"&lt;&gt;")&lt;1801,18,COUNTIF($L$20:L1556,"&lt;&gt;")&lt;1901,19,COUNTIF($L$20:L1556,"&lt;&gt;")&lt;2001,20,COUNTIF($L$20:L1556,"&lt;&gt;")&lt;2101,21,COUNTIF($L$20:L1556,"&lt;&gt;")&lt;2201,22,COUNTIF($L$20:L1556,"&lt;&gt;")&lt;2301,23,COUNTIF($L$20:L1556,"&lt;&gt;")&lt;2401,24,COUNTIF($L$20:L1556,"&lt;&gt;")&lt;2501,25,COUNTIF($L$20:L1556,"&lt;&gt;")&lt;2601,26,COUNTIF($L$20:L1556,"&lt;&gt;")&lt;2701,27,COUNTIF($L$20:L1556,"&lt;&gt;")&lt;2801,28,COUNTIF($L$20:L1556,"&lt;&gt;")&lt;2901,29,COUNTIF($L$20:L1556,"&lt;&gt;")&lt;3001,30),"")</f>
        <v/>
      </c>
      <c r="AM1556" t="str">
        <f t="shared" ref="AM1556:AM1619" si="120">L1556&amp;Z1556&amp;AA1556&amp;W1556&amp;X1556&amp;Y1556&amp;AL1556</f>
        <v/>
      </c>
      <c r="AN1556" t="str">
        <f t="shared" si="119"/>
        <v/>
      </c>
      <c r="AP1556" t="str">
        <f t="shared" si="118"/>
        <v/>
      </c>
      <c r="AQ1556" t="str">
        <f>IF(AO1556="","",COUNTIFS(AM1556:$AM$3019,AO1556))</f>
        <v/>
      </c>
    </row>
    <row r="1557" spans="1:43" x14ac:dyDescent="0.25">
      <c r="A1557" s="6" t="str">
        <f>IF(COUNT($A$20:A1556)&lt;&gt;$B$4,IF(A1556="","",A1556+1),"")</f>
        <v/>
      </c>
      <c r="B1557" s="3"/>
      <c r="C1557" s="3"/>
      <c r="D1557" s="122"/>
      <c r="E1557" s="3"/>
      <c r="F1557" s="3"/>
      <c r="G1557" s="3"/>
      <c r="H1557" s="3"/>
      <c r="I1557" s="120"/>
      <c r="J1557" s="3"/>
      <c r="K1557" s="95" t="str" cm="1">
        <f t="array" ref="K1557">IF(OR($J$14 = "A",$J$14 = "B",$J$14 = "C"),IF(I1557="","",IF(LEN(I1557)&gt;2,_xlfn.IFS(ISNUMBER(SEARCH("_",I1557)),I1557,ISNUMBER(SEARCH(", ",I1557)),SUBSTITUTE(I1557,", ","_"),ISNUMBER(SEARCH("/ ",I1557)),SUBSTITUTE(I1557,"/ ","_"),ISNUMBER(SEARCH(",",I1557)),SUBSTITUTE(I1557,",","_"),ISNUMBER(SEARCH("/",I1557)),SUBSTITUTE(I1557,"/","_"),ISNUMBER(SEARCH("",I1557)),I1557),I1557)),IF(OR($J$14 = "J",$J$14 = "K"),"",IF(D1557="","",IF(LEN(D1557)&gt;2,_xlfn.IFS(ISNUMBER(SEARCH("_",D1557)),D1557,ISNUMBER(SEARCH(", ",D1557)),SUBSTITUTE(D1557,", ","_"),ISNUMBER(SEARCH("/ ",D1557)),SUBSTITUTE(D1557,"/ ","_"),ISNUMBER(SEARCH(",",D1557)),SUBSTITUTE(D1557,",","_"),ISNUMBER(SEARCH("/",D1557)),SUBSTITUTE(D1557,"/","_"),ISNUMBER(SEARCH("",D1557)),D1557),D1557))))</f>
        <v/>
      </c>
      <c r="L1557" s="1"/>
      <c r="M1557" s="1" t="str">
        <f t="shared" ref="M1557:M1620" si="121">IF(L1557="","","Pigtail")</f>
        <v/>
      </c>
      <c r="N1557" s="94" t="str">
        <f>IF($L1557="None","",IF(ISERROR(VLOOKUP($L1557,Info!$B$4:$B$266,1,FALSE)),"",VLOOKUP($L1557,Info!$B$4:$L$266,5,FALSE)))</f>
        <v/>
      </c>
      <c r="O1557" s="94" t="str">
        <f>IF(K1557="","",IF(AND($J$12&lt;&gt;"ABC",N1557="3"),"BAC",IF(N1557="3","ABC",IF($J$12&lt;&gt;"ABC",IF($J$10="Standard",VLOOKUP(K1557,Info!$BE$4:$BF$481,2,FALSE),VLOOKUP(K1557,Info!$BI$4:$BJ$482,2,FALSE)),IF($J$10="Standard",VLOOKUP(K1557,Info!$AG$4:$AH$2994,2,FALSE),VLOOKUP(K1557,Info!$AK$4:$AL$2997,2,FALSE))))))</f>
        <v/>
      </c>
      <c r="P1557" s="94" t="str">
        <f>IF($L1557="None","",IF(ISERROR(VLOOKUP($L1557,Info!$B$4:$B$266,1,FALSE)),"",VLOOKUP($L1557,Info!$B$4:$L$266,3,FALSE)))</f>
        <v/>
      </c>
      <c r="Q1557" s="96" t="str">
        <f>IF($L1557="None","",IF(ISERROR(VLOOKUP($L1557,Info!$B$4:$B$266,1,FALSE)),"",VLOOKUP($L1557,Info!$B$4:$L$266,4,FALSE)))</f>
        <v/>
      </c>
      <c r="R1557" s="1"/>
      <c r="S1557" s="6" t="str">
        <f t="shared" ref="S1557:S1620" si="122">IF(M1557 = "","",IF(M1557 &lt;&gt; "Pigtail","0",""))</f>
        <v/>
      </c>
      <c r="T1557" s="6" t="str">
        <f>IF($L1557="None","",IF(ISERROR(VLOOKUP($L1557,Info!$B$4:$B$266,1,FALSE)),"",VLOOKUP($L1557,Info!$B$4:$L$266,11,FALSE)))</f>
        <v/>
      </c>
      <c r="U1557" s="1"/>
      <c r="V1557" s="1"/>
      <c r="W1557" s="1"/>
      <c r="X1557" s="1" t="str">
        <f>IF($L1557="None","",IF(ISERROR(VLOOKUP($L1557,Info!$B$4:$B$266,1,FALSE)),"",IF(OR(W1557="Metallic Liquid Tight",W1557="Non-Metallic Liquid Tight",W1557="LSZH",W1557="Greenfield"),VLOOKUP($L1557,Info!$B$4:$L$266,7,FALSE),"N/A")))</f>
        <v/>
      </c>
      <c r="Y1557" s="1"/>
      <c r="Z1557" s="96" t="str">
        <f>IF($L1557="None","",IF(ISERROR(VLOOKUP($L1557,Info!$B$4:$B$266,1,FALSE)),"",VLOOKUP($L1557,Info!$B$4:$L$266,9,FALSE)))</f>
        <v/>
      </c>
      <c r="AA1557" s="96" t="str">
        <f>IF($L1557="None","",IF(ISERROR(VLOOKUP($L1557,Info!$B$4:$B$266,1,FALSE)),"",VLOOKUP($L1557,Info!$B$4:$L$266,8,FALSE)))</f>
        <v/>
      </c>
      <c r="AB1557" s="96" t="str">
        <f>IF($L1557="None","",IF(ISERROR(VLOOKUP($L1557,Info!$B$4:$B$266,1,FALSE)),"",VLOOKUP($L1557,Info!$B$4:$L$266,10,FALSE)))</f>
        <v/>
      </c>
      <c r="AC1557" s="1" t="str">
        <f>IF(W1557="SO Cable","Black,White",IF(O1557="","",IF(P1557="","",IF($J$12&lt;&gt;"ABC",IF(P1557&lt;="250",VLOOKUP(O1557,Info!$AZ$4:$BB$22,3,FALSE),VLOOKUP(O1557,Info!$AZ$23:$BB$39,3,FALSE)),IF(P1557&lt;="250",VLOOKUP(O1557,Info!$AO$4:$AQ$22,3,FALSE),VLOOKUP(O1557,Info!$AO$23:$AP$39,3,FALSE))))))</f>
        <v/>
      </c>
      <c r="AD1557" s="1"/>
      <c r="AE1557" s="1" t="str">
        <f>IF($L1557="None","",IF(ISERROR(VLOOKUP($L1557,Info!$B$4:$B$266,1,FALSE)),"",VLOOKUP($L1557,Info!$B$4:$L$266,4,FALSE)))</f>
        <v/>
      </c>
      <c r="AF1557" s="1" t="str">
        <f>IF($L1557="None","",IF(ISERROR(VLOOKUP($L1557,Info!$B$4:$B$266,1,FALSE)),"",VLOOKUP($L1557,Info!$B$4:$L$266,6,FALSE)))</f>
        <v/>
      </c>
      <c r="AG1557" s="1"/>
      <c r="AH1557" s="33" t="str" cm="1">
        <f t="array" ref="AH1557">IF(AND(L1557&lt;&gt;"",O1557&lt;&gt;"",R1557:S1557&lt;&gt;"",W1557:X1557&lt;&gt;"",Z1557:AA1557&lt;&gt;"",AC1557&lt;&gt;""),"Good","Bad")</f>
        <v>Bad</v>
      </c>
      <c r="AL1557" t="str" cm="1">
        <f t="array" ref="AL1557">IF(R1557&gt;0,_xlfn.IFS(COUNTIF($L$20:L1557,"&lt;&gt;")&lt;101,1,COUNTIF($L$20:L1557,"&lt;&gt;")&lt;201,2,COUNTIF($L$20:L1557,"&lt;&gt;")&lt;301,3,COUNTIF($L$20:L1557,"&lt;&gt;")&lt;401,4,COUNTIF($L$20:L1557,"&lt;&gt;")&lt;501,5,COUNTIF($L$20:L1557,"&lt;&gt;")&lt;601,6,COUNTIF($L$20:L1557,"&lt;&gt;")&lt;701,7,COUNTIF($L$20:L1557,"&lt;&gt;")&lt;801,8,COUNTIF($L$20:L1557,"&lt;&gt;")&lt;901,9,COUNTIF($L$20:L1557,"&lt;&gt;")&lt;1001,10,COUNTIF($L$20:L1557,"&lt;&gt;")&lt;1101,11,COUNTIF($L$20:L1557,"&lt;&gt;")&lt;1201,12,COUNTIF($L$20:L1557,"&lt;&gt;")&lt;1301,13,COUNTIF($L$20:L1557,"&lt;&gt;")&lt;1401,14,COUNTIF($L$20:L1557,"&lt;&gt;")&lt;1501,15,COUNTIF($L$20:L1557,"&lt;&gt;")&lt;1601,16,COUNTIF($L$20:L1557,"&lt;&gt;")&lt;1701,17,COUNTIF($L$20:L1557,"&lt;&gt;")&lt;1801,18,COUNTIF($L$20:L1557,"&lt;&gt;")&lt;1901,19,COUNTIF($L$20:L1557,"&lt;&gt;")&lt;2001,20,COUNTIF($L$20:L1557,"&lt;&gt;")&lt;2101,21,COUNTIF($L$20:L1557,"&lt;&gt;")&lt;2201,22,COUNTIF($L$20:L1557,"&lt;&gt;")&lt;2301,23,COUNTIF($L$20:L1557,"&lt;&gt;")&lt;2401,24,COUNTIF($L$20:L1557,"&lt;&gt;")&lt;2501,25,COUNTIF($L$20:L1557,"&lt;&gt;")&lt;2601,26,COUNTIF($L$20:L1557,"&lt;&gt;")&lt;2701,27,COUNTIF($L$20:L1557,"&lt;&gt;")&lt;2801,28,COUNTIF($L$20:L1557,"&lt;&gt;")&lt;2901,29,COUNTIF($L$20:L1557,"&lt;&gt;")&lt;3001,30),"")</f>
        <v/>
      </c>
      <c r="AM1557" t="str">
        <f t="shared" si="120"/>
        <v/>
      </c>
      <c r="AN1557" t="str">
        <f t="shared" si="119"/>
        <v/>
      </c>
      <c r="AP1557" t="str">
        <f t="shared" ref="AP1557:AP1620" si="123">IF(R1557&gt;0,AP1556+1,"")</f>
        <v/>
      </c>
      <c r="AQ1557" t="str">
        <f>IF(AO1557="","",COUNTIFS(AM1557:$AM$3019,AO1557))</f>
        <v/>
      </c>
    </row>
    <row r="1558" spans="1:43" x14ac:dyDescent="0.25">
      <c r="A1558" s="6" t="str">
        <f>IF(COUNT($A$20:A1557)&lt;&gt;$B$4,IF(A1557="","",A1557+1),"")</f>
        <v/>
      </c>
      <c r="B1558" s="3"/>
      <c r="C1558" s="3"/>
      <c r="D1558" s="122"/>
      <c r="E1558" s="3"/>
      <c r="F1558" s="3"/>
      <c r="G1558" s="3"/>
      <c r="H1558" s="3"/>
      <c r="I1558" s="120"/>
      <c r="J1558" s="3"/>
      <c r="K1558" s="95" t="str" cm="1">
        <f t="array" ref="K1558">IF(OR($J$14 = "A",$J$14 = "B",$J$14 = "C"),IF(I1558="","",IF(LEN(I1558)&gt;2,_xlfn.IFS(ISNUMBER(SEARCH("_",I1558)),I1558,ISNUMBER(SEARCH(", ",I1558)),SUBSTITUTE(I1558,", ","_"),ISNUMBER(SEARCH("/ ",I1558)),SUBSTITUTE(I1558,"/ ","_"),ISNUMBER(SEARCH(",",I1558)),SUBSTITUTE(I1558,",","_"),ISNUMBER(SEARCH("/",I1558)),SUBSTITUTE(I1558,"/","_"),ISNUMBER(SEARCH("",I1558)),I1558),I1558)),IF(OR($J$14 = "J",$J$14 = "K"),"",IF(D1558="","",IF(LEN(D1558)&gt;2,_xlfn.IFS(ISNUMBER(SEARCH("_",D1558)),D1558,ISNUMBER(SEARCH(", ",D1558)),SUBSTITUTE(D1558,", ","_"),ISNUMBER(SEARCH("/ ",D1558)),SUBSTITUTE(D1558,"/ ","_"),ISNUMBER(SEARCH(",",D1558)),SUBSTITUTE(D1558,",","_"),ISNUMBER(SEARCH("/",D1558)),SUBSTITUTE(D1558,"/","_"),ISNUMBER(SEARCH("",D1558)),D1558),D1558))))</f>
        <v/>
      </c>
      <c r="L1558" s="1"/>
      <c r="M1558" s="1" t="str">
        <f t="shared" si="121"/>
        <v/>
      </c>
      <c r="N1558" s="94" t="str">
        <f>IF($L1558="None","",IF(ISERROR(VLOOKUP($L1558,Info!$B$4:$B$266,1,FALSE)),"",VLOOKUP($L1558,Info!$B$4:$L$266,5,FALSE)))</f>
        <v/>
      </c>
      <c r="O1558" s="94" t="str">
        <f>IF(K1558="","",IF(AND($J$12&lt;&gt;"ABC",N1558="3"),"BAC",IF(N1558="3","ABC",IF($J$12&lt;&gt;"ABC",IF($J$10="Standard",VLOOKUP(K1558,Info!$BE$4:$BF$481,2,FALSE),VLOOKUP(K1558,Info!$BI$4:$BJ$482,2,FALSE)),IF($J$10="Standard",VLOOKUP(K1558,Info!$AG$4:$AH$2994,2,FALSE),VLOOKUP(K1558,Info!$AK$4:$AL$2997,2,FALSE))))))</f>
        <v/>
      </c>
      <c r="P1558" s="94" t="str">
        <f>IF($L1558="None","",IF(ISERROR(VLOOKUP($L1558,Info!$B$4:$B$266,1,FALSE)),"",VLOOKUP($L1558,Info!$B$4:$L$266,3,FALSE)))</f>
        <v/>
      </c>
      <c r="Q1558" s="96" t="str">
        <f>IF($L1558="None","",IF(ISERROR(VLOOKUP($L1558,Info!$B$4:$B$266,1,FALSE)),"",VLOOKUP($L1558,Info!$B$4:$L$266,4,FALSE)))</f>
        <v/>
      </c>
      <c r="R1558" s="1"/>
      <c r="S1558" s="6" t="str">
        <f t="shared" si="122"/>
        <v/>
      </c>
      <c r="T1558" s="6" t="str">
        <f>IF($L1558="None","",IF(ISERROR(VLOOKUP($L1558,Info!$B$4:$B$266,1,FALSE)),"",VLOOKUP($L1558,Info!$B$4:$L$266,11,FALSE)))</f>
        <v/>
      </c>
      <c r="U1558" s="1"/>
      <c r="V1558" s="1"/>
      <c r="W1558" s="1"/>
      <c r="X1558" s="1" t="str">
        <f>IF($L1558="None","",IF(ISERROR(VLOOKUP($L1558,Info!$B$4:$B$266,1,FALSE)),"",IF(OR(W1558="Metallic Liquid Tight",W1558="Non-Metallic Liquid Tight",W1558="LSZH",W1558="Greenfield"),VLOOKUP($L1558,Info!$B$4:$L$266,7,FALSE),"N/A")))</f>
        <v/>
      </c>
      <c r="Y1558" s="1"/>
      <c r="Z1558" s="96" t="str">
        <f>IF($L1558="None","",IF(ISERROR(VLOOKUP($L1558,Info!$B$4:$B$266,1,FALSE)),"",VLOOKUP($L1558,Info!$B$4:$L$266,9,FALSE)))</f>
        <v/>
      </c>
      <c r="AA1558" s="96" t="str">
        <f>IF($L1558="None","",IF(ISERROR(VLOOKUP($L1558,Info!$B$4:$B$266,1,FALSE)),"",VLOOKUP($L1558,Info!$B$4:$L$266,8,FALSE)))</f>
        <v/>
      </c>
      <c r="AB1558" s="96" t="str">
        <f>IF($L1558="None","",IF(ISERROR(VLOOKUP($L1558,Info!$B$4:$B$266,1,FALSE)),"",VLOOKUP($L1558,Info!$B$4:$L$266,10,FALSE)))</f>
        <v/>
      </c>
      <c r="AC1558" s="1" t="str">
        <f>IF(W1558="SO Cable","Black,White",IF(O1558="","",IF(P1558="","",IF($J$12&lt;&gt;"ABC",IF(P1558&lt;="250",VLOOKUP(O1558,Info!$AZ$4:$BB$22,3,FALSE),VLOOKUP(O1558,Info!$AZ$23:$BB$39,3,FALSE)),IF(P1558&lt;="250",VLOOKUP(O1558,Info!$AO$4:$AQ$22,3,FALSE),VLOOKUP(O1558,Info!$AO$23:$AP$39,3,FALSE))))))</f>
        <v/>
      </c>
      <c r="AD1558" s="1"/>
      <c r="AE1558" s="1" t="str">
        <f>IF($L1558="None","",IF(ISERROR(VLOOKUP($L1558,Info!$B$4:$B$266,1,FALSE)),"",VLOOKUP($L1558,Info!$B$4:$L$266,4,FALSE)))</f>
        <v/>
      </c>
      <c r="AF1558" s="1" t="str">
        <f>IF($L1558="None","",IF(ISERROR(VLOOKUP($L1558,Info!$B$4:$B$266,1,FALSE)),"",VLOOKUP($L1558,Info!$B$4:$L$266,6,FALSE)))</f>
        <v/>
      </c>
      <c r="AG1558" s="1"/>
      <c r="AH1558" s="33" t="str" cm="1">
        <f t="array" ref="AH1558">IF(AND(L1558&lt;&gt;"",O1558&lt;&gt;"",R1558:S1558&lt;&gt;"",W1558:X1558&lt;&gt;"",Z1558:AA1558&lt;&gt;"",AC1558&lt;&gt;""),"Good","Bad")</f>
        <v>Bad</v>
      </c>
      <c r="AL1558" t="str" cm="1">
        <f t="array" ref="AL1558">IF(R1558&gt;0,_xlfn.IFS(COUNTIF($L$20:L1558,"&lt;&gt;")&lt;101,1,COUNTIF($L$20:L1558,"&lt;&gt;")&lt;201,2,COUNTIF($L$20:L1558,"&lt;&gt;")&lt;301,3,COUNTIF($L$20:L1558,"&lt;&gt;")&lt;401,4,COUNTIF($L$20:L1558,"&lt;&gt;")&lt;501,5,COUNTIF($L$20:L1558,"&lt;&gt;")&lt;601,6,COUNTIF($L$20:L1558,"&lt;&gt;")&lt;701,7,COUNTIF($L$20:L1558,"&lt;&gt;")&lt;801,8,COUNTIF($L$20:L1558,"&lt;&gt;")&lt;901,9,COUNTIF($L$20:L1558,"&lt;&gt;")&lt;1001,10,COUNTIF($L$20:L1558,"&lt;&gt;")&lt;1101,11,COUNTIF($L$20:L1558,"&lt;&gt;")&lt;1201,12,COUNTIF($L$20:L1558,"&lt;&gt;")&lt;1301,13,COUNTIF($L$20:L1558,"&lt;&gt;")&lt;1401,14,COUNTIF($L$20:L1558,"&lt;&gt;")&lt;1501,15,COUNTIF($L$20:L1558,"&lt;&gt;")&lt;1601,16,COUNTIF($L$20:L1558,"&lt;&gt;")&lt;1701,17,COUNTIF($L$20:L1558,"&lt;&gt;")&lt;1801,18,COUNTIF($L$20:L1558,"&lt;&gt;")&lt;1901,19,COUNTIF($L$20:L1558,"&lt;&gt;")&lt;2001,20,COUNTIF($L$20:L1558,"&lt;&gt;")&lt;2101,21,COUNTIF($L$20:L1558,"&lt;&gt;")&lt;2201,22,COUNTIF($L$20:L1558,"&lt;&gt;")&lt;2301,23,COUNTIF($L$20:L1558,"&lt;&gt;")&lt;2401,24,COUNTIF($L$20:L1558,"&lt;&gt;")&lt;2501,25,COUNTIF($L$20:L1558,"&lt;&gt;")&lt;2601,26,COUNTIF($L$20:L1558,"&lt;&gt;")&lt;2701,27,COUNTIF($L$20:L1558,"&lt;&gt;")&lt;2801,28,COUNTIF($L$20:L1558,"&lt;&gt;")&lt;2901,29,COUNTIF($L$20:L1558,"&lt;&gt;")&lt;3001,30),"")</f>
        <v/>
      </c>
      <c r="AM1558" t="str">
        <f t="shared" si="120"/>
        <v/>
      </c>
      <c r="AN1558" t="str">
        <f t="shared" ref="AN1558:AN1621" si="124">IF(R1558&gt;0,_xlfn.XLOOKUP(AM1558,$AO$20:$AO$3019,$AP$20:$AP$3019,0,0,1),"")</f>
        <v/>
      </c>
      <c r="AP1558" t="str">
        <f t="shared" si="123"/>
        <v/>
      </c>
      <c r="AQ1558" t="str">
        <f>IF(AO1558="","",COUNTIFS(AM1558:$AM$3019,AO1558))</f>
        <v/>
      </c>
    </row>
    <row r="1559" spans="1:43" x14ac:dyDescent="0.25">
      <c r="A1559" s="6" t="str">
        <f>IF(COUNT($A$20:A1558)&lt;&gt;$B$4,IF(A1558="","",A1558+1),"")</f>
        <v/>
      </c>
      <c r="B1559" s="3"/>
      <c r="C1559" s="3"/>
      <c r="D1559" s="122"/>
      <c r="E1559" s="3"/>
      <c r="F1559" s="3"/>
      <c r="G1559" s="3"/>
      <c r="H1559" s="3"/>
      <c r="I1559" s="120"/>
      <c r="J1559" s="3"/>
      <c r="K1559" s="95" t="str" cm="1">
        <f t="array" ref="K1559">IF(OR($J$14 = "A",$J$14 = "B",$J$14 = "C"),IF(I1559="","",IF(LEN(I1559)&gt;2,_xlfn.IFS(ISNUMBER(SEARCH("_",I1559)),I1559,ISNUMBER(SEARCH(", ",I1559)),SUBSTITUTE(I1559,", ","_"),ISNUMBER(SEARCH("/ ",I1559)),SUBSTITUTE(I1559,"/ ","_"),ISNUMBER(SEARCH(",",I1559)),SUBSTITUTE(I1559,",","_"),ISNUMBER(SEARCH("/",I1559)),SUBSTITUTE(I1559,"/","_"),ISNUMBER(SEARCH("",I1559)),I1559),I1559)),IF(OR($J$14 = "J",$J$14 = "K"),"",IF(D1559="","",IF(LEN(D1559)&gt;2,_xlfn.IFS(ISNUMBER(SEARCH("_",D1559)),D1559,ISNUMBER(SEARCH(", ",D1559)),SUBSTITUTE(D1559,", ","_"),ISNUMBER(SEARCH("/ ",D1559)),SUBSTITUTE(D1559,"/ ","_"),ISNUMBER(SEARCH(",",D1559)),SUBSTITUTE(D1559,",","_"),ISNUMBER(SEARCH("/",D1559)),SUBSTITUTE(D1559,"/","_"),ISNUMBER(SEARCH("",D1559)),D1559),D1559))))</f>
        <v/>
      </c>
      <c r="L1559" s="1"/>
      <c r="M1559" s="1" t="str">
        <f t="shared" si="121"/>
        <v/>
      </c>
      <c r="N1559" s="94" t="str">
        <f>IF($L1559="None","",IF(ISERROR(VLOOKUP($L1559,Info!$B$4:$B$266,1,FALSE)),"",VLOOKUP($L1559,Info!$B$4:$L$266,5,FALSE)))</f>
        <v/>
      </c>
      <c r="O1559" s="94" t="str">
        <f>IF(K1559="","",IF(AND($J$12&lt;&gt;"ABC",N1559="3"),"BAC",IF(N1559="3","ABC",IF($J$12&lt;&gt;"ABC",IF($J$10="Standard",VLOOKUP(K1559,Info!$BE$4:$BF$481,2,FALSE),VLOOKUP(K1559,Info!$BI$4:$BJ$482,2,FALSE)),IF($J$10="Standard",VLOOKUP(K1559,Info!$AG$4:$AH$2994,2,FALSE),VLOOKUP(K1559,Info!$AK$4:$AL$2997,2,FALSE))))))</f>
        <v/>
      </c>
      <c r="P1559" s="94" t="str">
        <f>IF($L1559="None","",IF(ISERROR(VLOOKUP($L1559,Info!$B$4:$B$266,1,FALSE)),"",VLOOKUP($L1559,Info!$B$4:$L$266,3,FALSE)))</f>
        <v/>
      </c>
      <c r="Q1559" s="96" t="str">
        <f>IF($L1559="None","",IF(ISERROR(VLOOKUP($L1559,Info!$B$4:$B$266,1,FALSE)),"",VLOOKUP($L1559,Info!$B$4:$L$266,4,FALSE)))</f>
        <v/>
      </c>
      <c r="R1559" s="1"/>
      <c r="S1559" s="6" t="str">
        <f t="shared" si="122"/>
        <v/>
      </c>
      <c r="T1559" s="6" t="str">
        <f>IF($L1559="None","",IF(ISERROR(VLOOKUP($L1559,Info!$B$4:$B$266,1,FALSE)),"",VLOOKUP($L1559,Info!$B$4:$L$266,11,FALSE)))</f>
        <v/>
      </c>
      <c r="U1559" s="1"/>
      <c r="V1559" s="1"/>
      <c r="W1559" s="1"/>
      <c r="X1559" s="1" t="str">
        <f>IF($L1559="None","",IF(ISERROR(VLOOKUP($L1559,Info!$B$4:$B$266,1,FALSE)),"",IF(OR(W1559="Metallic Liquid Tight",W1559="Non-Metallic Liquid Tight",W1559="LSZH",W1559="Greenfield"),VLOOKUP($L1559,Info!$B$4:$L$266,7,FALSE),"N/A")))</f>
        <v/>
      </c>
      <c r="Y1559" s="1"/>
      <c r="Z1559" s="96" t="str">
        <f>IF($L1559="None","",IF(ISERROR(VLOOKUP($L1559,Info!$B$4:$B$266,1,FALSE)),"",VLOOKUP($L1559,Info!$B$4:$L$266,9,FALSE)))</f>
        <v/>
      </c>
      <c r="AA1559" s="96" t="str">
        <f>IF($L1559="None","",IF(ISERROR(VLOOKUP($L1559,Info!$B$4:$B$266,1,FALSE)),"",VLOOKUP($L1559,Info!$B$4:$L$266,8,FALSE)))</f>
        <v/>
      </c>
      <c r="AB1559" s="96" t="str">
        <f>IF($L1559="None","",IF(ISERROR(VLOOKUP($L1559,Info!$B$4:$B$266,1,FALSE)),"",VLOOKUP($L1559,Info!$B$4:$L$266,10,FALSE)))</f>
        <v/>
      </c>
      <c r="AC1559" s="1" t="str">
        <f>IF(W1559="SO Cable","Black,White",IF(O1559="","",IF(P1559="","",IF($J$12&lt;&gt;"ABC",IF(P1559&lt;="250",VLOOKUP(O1559,Info!$AZ$4:$BB$22,3,FALSE),VLOOKUP(O1559,Info!$AZ$23:$BB$39,3,FALSE)),IF(P1559&lt;="250",VLOOKUP(O1559,Info!$AO$4:$AQ$22,3,FALSE),VLOOKUP(O1559,Info!$AO$23:$AP$39,3,FALSE))))))</f>
        <v/>
      </c>
      <c r="AD1559" s="1"/>
      <c r="AE1559" s="1" t="str">
        <f>IF($L1559="None","",IF(ISERROR(VLOOKUP($L1559,Info!$B$4:$B$266,1,FALSE)),"",VLOOKUP($L1559,Info!$B$4:$L$266,4,FALSE)))</f>
        <v/>
      </c>
      <c r="AF1559" s="1" t="str">
        <f>IF($L1559="None","",IF(ISERROR(VLOOKUP($L1559,Info!$B$4:$B$266,1,FALSE)),"",VLOOKUP($L1559,Info!$B$4:$L$266,6,FALSE)))</f>
        <v/>
      </c>
      <c r="AG1559" s="1"/>
      <c r="AH1559" s="33" t="str" cm="1">
        <f t="array" ref="AH1559">IF(AND(L1559&lt;&gt;"",O1559&lt;&gt;"",R1559:S1559&lt;&gt;"",W1559:X1559&lt;&gt;"",Z1559:AA1559&lt;&gt;"",AC1559&lt;&gt;""),"Good","Bad")</f>
        <v>Bad</v>
      </c>
      <c r="AL1559" t="str" cm="1">
        <f t="array" ref="AL1559">IF(R1559&gt;0,_xlfn.IFS(COUNTIF($L$20:L1559,"&lt;&gt;")&lt;101,1,COUNTIF($L$20:L1559,"&lt;&gt;")&lt;201,2,COUNTIF($L$20:L1559,"&lt;&gt;")&lt;301,3,COUNTIF($L$20:L1559,"&lt;&gt;")&lt;401,4,COUNTIF($L$20:L1559,"&lt;&gt;")&lt;501,5,COUNTIF($L$20:L1559,"&lt;&gt;")&lt;601,6,COUNTIF($L$20:L1559,"&lt;&gt;")&lt;701,7,COUNTIF($L$20:L1559,"&lt;&gt;")&lt;801,8,COUNTIF($L$20:L1559,"&lt;&gt;")&lt;901,9,COUNTIF($L$20:L1559,"&lt;&gt;")&lt;1001,10,COUNTIF($L$20:L1559,"&lt;&gt;")&lt;1101,11,COUNTIF($L$20:L1559,"&lt;&gt;")&lt;1201,12,COUNTIF($L$20:L1559,"&lt;&gt;")&lt;1301,13,COUNTIF($L$20:L1559,"&lt;&gt;")&lt;1401,14,COUNTIF($L$20:L1559,"&lt;&gt;")&lt;1501,15,COUNTIF($L$20:L1559,"&lt;&gt;")&lt;1601,16,COUNTIF($L$20:L1559,"&lt;&gt;")&lt;1701,17,COUNTIF($L$20:L1559,"&lt;&gt;")&lt;1801,18,COUNTIF($L$20:L1559,"&lt;&gt;")&lt;1901,19,COUNTIF($L$20:L1559,"&lt;&gt;")&lt;2001,20,COUNTIF($L$20:L1559,"&lt;&gt;")&lt;2101,21,COUNTIF($L$20:L1559,"&lt;&gt;")&lt;2201,22,COUNTIF($L$20:L1559,"&lt;&gt;")&lt;2301,23,COUNTIF($L$20:L1559,"&lt;&gt;")&lt;2401,24,COUNTIF($L$20:L1559,"&lt;&gt;")&lt;2501,25,COUNTIF($L$20:L1559,"&lt;&gt;")&lt;2601,26,COUNTIF($L$20:L1559,"&lt;&gt;")&lt;2701,27,COUNTIF($L$20:L1559,"&lt;&gt;")&lt;2801,28,COUNTIF($L$20:L1559,"&lt;&gt;")&lt;2901,29,COUNTIF($L$20:L1559,"&lt;&gt;")&lt;3001,30),"")</f>
        <v/>
      </c>
      <c r="AM1559" t="str">
        <f t="shared" si="120"/>
        <v/>
      </c>
      <c r="AN1559" t="str">
        <f t="shared" si="124"/>
        <v/>
      </c>
      <c r="AP1559" t="str">
        <f t="shared" si="123"/>
        <v/>
      </c>
      <c r="AQ1559" t="str">
        <f>IF(AO1559="","",COUNTIFS(AM1559:$AM$3019,AO1559))</f>
        <v/>
      </c>
    </row>
    <row r="1560" spans="1:43" x14ac:dyDescent="0.25">
      <c r="A1560" s="6" t="str">
        <f>IF(COUNT($A$20:A1559)&lt;&gt;$B$4,IF(A1559="","",A1559+1),"")</f>
        <v/>
      </c>
      <c r="B1560" s="3"/>
      <c r="C1560" s="3"/>
      <c r="D1560" s="122"/>
      <c r="E1560" s="3"/>
      <c r="F1560" s="3"/>
      <c r="G1560" s="3"/>
      <c r="H1560" s="3"/>
      <c r="I1560" s="120"/>
      <c r="J1560" s="3"/>
      <c r="K1560" s="95" t="str" cm="1">
        <f t="array" ref="K1560">IF(OR($J$14 = "A",$J$14 = "B",$J$14 = "C"),IF(I1560="","",IF(LEN(I1560)&gt;2,_xlfn.IFS(ISNUMBER(SEARCH("_",I1560)),I1560,ISNUMBER(SEARCH(", ",I1560)),SUBSTITUTE(I1560,", ","_"),ISNUMBER(SEARCH("/ ",I1560)),SUBSTITUTE(I1560,"/ ","_"),ISNUMBER(SEARCH(",",I1560)),SUBSTITUTE(I1560,",","_"),ISNUMBER(SEARCH("/",I1560)),SUBSTITUTE(I1560,"/","_"),ISNUMBER(SEARCH("",I1560)),I1560),I1560)),IF(OR($J$14 = "J",$J$14 = "K"),"",IF(D1560="","",IF(LEN(D1560)&gt;2,_xlfn.IFS(ISNUMBER(SEARCH("_",D1560)),D1560,ISNUMBER(SEARCH(", ",D1560)),SUBSTITUTE(D1560,", ","_"),ISNUMBER(SEARCH("/ ",D1560)),SUBSTITUTE(D1560,"/ ","_"),ISNUMBER(SEARCH(",",D1560)),SUBSTITUTE(D1560,",","_"),ISNUMBER(SEARCH("/",D1560)),SUBSTITUTE(D1560,"/","_"),ISNUMBER(SEARCH("",D1560)),D1560),D1560))))</f>
        <v/>
      </c>
      <c r="L1560" s="1"/>
      <c r="M1560" s="1" t="str">
        <f t="shared" si="121"/>
        <v/>
      </c>
      <c r="N1560" s="94" t="str">
        <f>IF($L1560="None","",IF(ISERROR(VLOOKUP($L1560,Info!$B$4:$B$266,1,FALSE)),"",VLOOKUP($L1560,Info!$B$4:$L$266,5,FALSE)))</f>
        <v/>
      </c>
      <c r="O1560" s="94" t="str">
        <f>IF(K1560="","",IF(AND($J$12&lt;&gt;"ABC",N1560="3"),"BAC",IF(N1560="3","ABC",IF($J$12&lt;&gt;"ABC",IF($J$10="Standard",VLOOKUP(K1560,Info!$BE$4:$BF$481,2,FALSE),VLOOKUP(K1560,Info!$BI$4:$BJ$482,2,FALSE)),IF($J$10="Standard",VLOOKUP(K1560,Info!$AG$4:$AH$2994,2,FALSE),VLOOKUP(K1560,Info!$AK$4:$AL$2997,2,FALSE))))))</f>
        <v/>
      </c>
      <c r="P1560" s="94" t="str">
        <f>IF($L1560="None","",IF(ISERROR(VLOOKUP($L1560,Info!$B$4:$B$266,1,FALSE)),"",VLOOKUP($L1560,Info!$B$4:$L$266,3,FALSE)))</f>
        <v/>
      </c>
      <c r="Q1560" s="96" t="str">
        <f>IF($L1560="None","",IF(ISERROR(VLOOKUP($L1560,Info!$B$4:$B$266,1,FALSE)),"",VLOOKUP($L1560,Info!$B$4:$L$266,4,FALSE)))</f>
        <v/>
      </c>
      <c r="R1560" s="1"/>
      <c r="S1560" s="6" t="str">
        <f t="shared" si="122"/>
        <v/>
      </c>
      <c r="T1560" s="6" t="str">
        <f>IF($L1560="None","",IF(ISERROR(VLOOKUP($L1560,Info!$B$4:$B$266,1,FALSE)),"",VLOOKUP($L1560,Info!$B$4:$L$266,11,FALSE)))</f>
        <v/>
      </c>
      <c r="U1560" s="1"/>
      <c r="V1560" s="1"/>
      <c r="W1560" s="1"/>
      <c r="X1560" s="1" t="str">
        <f>IF($L1560="None","",IF(ISERROR(VLOOKUP($L1560,Info!$B$4:$B$266,1,FALSE)),"",IF(OR(W1560="Metallic Liquid Tight",W1560="Non-Metallic Liquid Tight",W1560="LSZH",W1560="Greenfield"),VLOOKUP($L1560,Info!$B$4:$L$266,7,FALSE),"N/A")))</f>
        <v/>
      </c>
      <c r="Y1560" s="1"/>
      <c r="Z1560" s="96" t="str">
        <f>IF($L1560="None","",IF(ISERROR(VLOOKUP($L1560,Info!$B$4:$B$266,1,FALSE)),"",VLOOKUP($L1560,Info!$B$4:$L$266,9,FALSE)))</f>
        <v/>
      </c>
      <c r="AA1560" s="96" t="str">
        <f>IF($L1560="None","",IF(ISERROR(VLOOKUP($L1560,Info!$B$4:$B$266,1,FALSE)),"",VLOOKUP($L1560,Info!$B$4:$L$266,8,FALSE)))</f>
        <v/>
      </c>
      <c r="AB1560" s="96" t="str">
        <f>IF($L1560="None","",IF(ISERROR(VLOOKUP($L1560,Info!$B$4:$B$266,1,FALSE)),"",VLOOKUP($L1560,Info!$B$4:$L$266,10,FALSE)))</f>
        <v/>
      </c>
      <c r="AC1560" s="1" t="str">
        <f>IF(W1560="SO Cable","Black,White",IF(O1560="","",IF(P1560="","",IF($J$12&lt;&gt;"ABC",IF(P1560&lt;="250",VLOOKUP(O1560,Info!$AZ$4:$BB$22,3,FALSE),VLOOKUP(O1560,Info!$AZ$23:$BB$39,3,FALSE)),IF(P1560&lt;="250",VLOOKUP(O1560,Info!$AO$4:$AQ$22,3,FALSE),VLOOKUP(O1560,Info!$AO$23:$AP$39,3,FALSE))))))</f>
        <v/>
      </c>
      <c r="AD1560" s="1"/>
      <c r="AE1560" s="1" t="str">
        <f>IF($L1560="None","",IF(ISERROR(VLOOKUP($L1560,Info!$B$4:$B$266,1,FALSE)),"",VLOOKUP($L1560,Info!$B$4:$L$266,4,FALSE)))</f>
        <v/>
      </c>
      <c r="AF1560" s="1" t="str">
        <f>IF($L1560="None","",IF(ISERROR(VLOOKUP($L1560,Info!$B$4:$B$266,1,FALSE)),"",VLOOKUP($L1560,Info!$B$4:$L$266,6,FALSE)))</f>
        <v/>
      </c>
      <c r="AG1560" s="1"/>
      <c r="AH1560" s="33" t="str" cm="1">
        <f t="array" ref="AH1560">IF(AND(L1560&lt;&gt;"",O1560&lt;&gt;"",R1560:S1560&lt;&gt;"",W1560:X1560&lt;&gt;"",Z1560:AA1560&lt;&gt;"",AC1560&lt;&gt;""),"Good","Bad")</f>
        <v>Bad</v>
      </c>
      <c r="AL1560" t="str" cm="1">
        <f t="array" ref="AL1560">IF(R1560&gt;0,_xlfn.IFS(COUNTIF($L$20:L1560,"&lt;&gt;")&lt;101,1,COUNTIF($L$20:L1560,"&lt;&gt;")&lt;201,2,COUNTIF($L$20:L1560,"&lt;&gt;")&lt;301,3,COUNTIF($L$20:L1560,"&lt;&gt;")&lt;401,4,COUNTIF($L$20:L1560,"&lt;&gt;")&lt;501,5,COUNTIF($L$20:L1560,"&lt;&gt;")&lt;601,6,COUNTIF($L$20:L1560,"&lt;&gt;")&lt;701,7,COUNTIF($L$20:L1560,"&lt;&gt;")&lt;801,8,COUNTIF($L$20:L1560,"&lt;&gt;")&lt;901,9,COUNTIF($L$20:L1560,"&lt;&gt;")&lt;1001,10,COUNTIF($L$20:L1560,"&lt;&gt;")&lt;1101,11,COUNTIF($L$20:L1560,"&lt;&gt;")&lt;1201,12,COUNTIF($L$20:L1560,"&lt;&gt;")&lt;1301,13,COUNTIF($L$20:L1560,"&lt;&gt;")&lt;1401,14,COUNTIF($L$20:L1560,"&lt;&gt;")&lt;1501,15,COUNTIF($L$20:L1560,"&lt;&gt;")&lt;1601,16,COUNTIF($L$20:L1560,"&lt;&gt;")&lt;1701,17,COUNTIF($L$20:L1560,"&lt;&gt;")&lt;1801,18,COUNTIF($L$20:L1560,"&lt;&gt;")&lt;1901,19,COUNTIF($L$20:L1560,"&lt;&gt;")&lt;2001,20,COUNTIF($L$20:L1560,"&lt;&gt;")&lt;2101,21,COUNTIF($L$20:L1560,"&lt;&gt;")&lt;2201,22,COUNTIF($L$20:L1560,"&lt;&gt;")&lt;2301,23,COUNTIF($L$20:L1560,"&lt;&gt;")&lt;2401,24,COUNTIF($L$20:L1560,"&lt;&gt;")&lt;2501,25,COUNTIF($L$20:L1560,"&lt;&gt;")&lt;2601,26,COUNTIF($L$20:L1560,"&lt;&gt;")&lt;2701,27,COUNTIF($L$20:L1560,"&lt;&gt;")&lt;2801,28,COUNTIF($L$20:L1560,"&lt;&gt;")&lt;2901,29,COUNTIF($L$20:L1560,"&lt;&gt;")&lt;3001,30),"")</f>
        <v/>
      </c>
      <c r="AM1560" t="str">
        <f t="shared" si="120"/>
        <v/>
      </c>
      <c r="AN1560" t="str">
        <f t="shared" si="124"/>
        <v/>
      </c>
      <c r="AP1560" t="str">
        <f t="shared" si="123"/>
        <v/>
      </c>
      <c r="AQ1560" t="str">
        <f>IF(AO1560="","",COUNTIFS(AM1560:$AM$3019,AO1560))</f>
        <v/>
      </c>
    </row>
    <row r="1561" spans="1:43" x14ac:dyDescent="0.25">
      <c r="A1561" s="6" t="str">
        <f>IF(COUNT($A$20:A1560)&lt;&gt;$B$4,IF(A1560="","",A1560+1),"")</f>
        <v/>
      </c>
      <c r="B1561" s="3"/>
      <c r="C1561" s="3"/>
      <c r="D1561" s="122"/>
      <c r="E1561" s="3"/>
      <c r="F1561" s="3"/>
      <c r="G1561" s="3"/>
      <c r="H1561" s="3"/>
      <c r="I1561" s="120"/>
      <c r="J1561" s="3"/>
      <c r="K1561" s="95" t="str" cm="1">
        <f t="array" ref="K1561">IF(OR($J$14 = "A",$J$14 = "B",$J$14 = "C"),IF(I1561="","",IF(LEN(I1561)&gt;2,_xlfn.IFS(ISNUMBER(SEARCH("_",I1561)),I1561,ISNUMBER(SEARCH(", ",I1561)),SUBSTITUTE(I1561,", ","_"),ISNUMBER(SEARCH("/ ",I1561)),SUBSTITUTE(I1561,"/ ","_"),ISNUMBER(SEARCH(",",I1561)),SUBSTITUTE(I1561,",","_"),ISNUMBER(SEARCH("/",I1561)),SUBSTITUTE(I1561,"/","_"),ISNUMBER(SEARCH("",I1561)),I1561),I1561)),IF(OR($J$14 = "J",$J$14 = "K"),"",IF(D1561="","",IF(LEN(D1561)&gt;2,_xlfn.IFS(ISNUMBER(SEARCH("_",D1561)),D1561,ISNUMBER(SEARCH(", ",D1561)),SUBSTITUTE(D1561,", ","_"),ISNUMBER(SEARCH("/ ",D1561)),SUBSTITUTE(D1561,"/ ","_"),ISNUMBER(SEARCH(",",D1561)),SUBSTITUTE(D1561,",","_"),ISNUMBER(SEARCH("/",D1561)),SUBSTITUTE(D1561,"/","_"),ISNUMBER(SEARCH("",D1561)),D1561),D1561))))</f>
        <v/>
      </c>
      <c r="L1561" s="1"/>
      <c r="M1561" s="1" t="str">
        <f t="shared" si="121"/>
        <v/>
      </c>
      <c r="N1561" s="94" t="str">
        <f>IF($L1561="None","",IF(ISERROR(VLOOKUP($L1561,Info!$B$4:$B$266,1,FALSE)),"",VLOOKUP($L1561,Info!$B$4:$L$266,5,FALSE)))</f>
        <v/>
      </c>
      <c r="O1561" s="94" t="str">
        <f>IF(K1561="","",IF(AND($J$12&lt;&gt;"ABC",N1561="3"),"BAC",IF(N1561="3","ABC",IF($J$12&lt;&gt;"ABC",IF($J$10="Standard",VLOOKUP(K1561,Info!$BE$4:$BF$481,2,FALSE),VLOOKUP(K1561,Info!$BI$4:$BJ$482,2,FALSE)),IF($J$10="Standard",VLOOKUP(K1561,Info!$AG$4:$AH$2994,2,FALSE),VLOOKUP(K1561,Info!$AK$4:$AL$2997,2,FALSE))))))</f>
        <v/>
      </c>
      <c r="P1561" s="94" t="str">
        <f>IF($L1561="None","",IF(ISERROR(VLOOKUP($L1561,Info!$B$4:$B$266,1,FALSE)),"",VLOOKUP($L1561,Info!$B$4:$L$266,3,FALSE)))</f>
        <v/>
      </c>
      <c r="Q1561" s="96" t="str">
        <f>IF($L1561="None","",IF(ISERROR(VLOOKUP($L1561,Info!$B$4:$B$266,1,FALSE)),"",VLOOKUP($L1561,Info!$B$4:$L$266,4,FALSE)))</f>
        <v/>
      </c>
      <c r="R1561" s="1"/>
      <c r="S1561" s="6" t="str">
        <f t="shared" si="122"/>
        <v/>
      </c>
      <c r="T1561" s="6" t="str">
        <f>IF($L1561="None","",IF(ISERROR(VLOOKUP($L1561,Info!$B$4:$B$266,1,FALSE)),"",VLOOKUP($L1561,Info!$B$4:$L$266,11,FALSE)))</f>
        <v/>
      </c>
      <c r="U1561" s="1"/>
      <c r="V1561" s="1"/>
      <c r="W1561" s="1"/>
      <c r="X1561" s="1" t="str">
        <f>IF($L1561="None","",IF(ISERROR(VLOOKUP($L1561,Info!$B$4:$B$266,1,FALSE)),"",IF(OR(W1561="Metallic Liquid Tight",W1561="Non-Metallic Liquid Tight",W1561="LSZH",W1561="Greenfield"),VLOOKUP($L1561,Info!$B$4:$L$266,7,FALSE),"N/A")))</f>
        <v/>
      </c>
      <c r="Y1561" s="1"/>
      <c r="Z1561" s="96" t="str">
        <f>IF($L1561="None","",IF(ISERROR(VLOOKUP($L1561,Info!$B$4:$B$266,1,FALSE)),"",VLOOKUP($L1561,Info!$B$4:$L$266,9,FALSE)))</f>
        <v/>
      </c>
      <c r="AA1561" s="96" t="str">
        <f>IF($L1561="None","",IF(ISERROR(VLOOKUP($L1561,Info!$B$4:$B$266,1,FALSE)),"",VLOOKUP($L1561,Info!$B$4:$L$266,8,FALSE)))</f>
        <v/>
      </c>
      <c r="AB1561" s="96" t="str">
        <f>IF($L1561="None","",IF(ISERROR(VLOOKUP($L1561,Info!$B$4:$B$266,1,FALSE)),"",VLOOKUP($L1561,Info!$B$4:$L$266,10,FALSE)))</f>
        <v/>
      </c>
      <c r="AC1561" s="1" t="str">
        <f>IF(W1561="SO Cable","Black,White",IF(O1561="","",IF(P1561="","",IF($J$12&lt;&gt;"ABC",IF(P1561&lt;="250",VLOOKUP(O1561,Info!$AZ$4:$BB$22,3,FALSE),VLOOKUP(O1561,Info!$AZ$23:$BB$39,3,FALSE)),IF(P1561&lt;="250",VLOOKUP(O1561,Info!$AO$4:$AQ$22,3,FALSE),VLOOKUP(O1561,Info!$AO$23:$AP$39,3,FALSE))))))</f>
        <v/>
      </c>
      <c r="AD1561" s="1"/>
      <c r="AE1561" s="1" t="str">
        <f>IF($L1561="None","",IF(ISERROR(VLOOKUP($L1561,Info!$B$4:$B$266,1,FALSE)),"",VLOOKUP($L1561,Info!$B$4:$L$266,4,FALSE)))</f>
        <v/>
      </c>
      <c r="AF1561" s="1" t="str">
        <f>IF($L1561="None","",IF(ISERROR(VLOOKUP($L1561,Info!$B$4:$B$266,1,FALSE)),"",VLOOKUP($L1561,Info!$B$4:$L$266,6,FALSE)))</f>
        <v/>
      </c>
      <c r="AG1561" s="1"/>
      <c r="AH1561" s="33" t="str" cm="1">
        <f t="array" ref="AH1561">IF(AND(L1561&lt;&gt;"",O1561&lt;&gt;"",R1561:S1561&lt;&gt;"",W1561:X1561&lt;&gt;"",Z1561:AA1561&lt;&gt;"",AC1561&lt;&gt;""),"Good","Bad")</f>
        <v>Bad</v>
      </c>
      <c r="AL1561" t="str" cm="1">
        <f t="array" ref="AL1561">IF(R1561&gt;0,_xlfn.IFS(COUNTIF($L$20:L1561,"&lt;&gt;")&lt;101,1,COUNTIF($L$20:L1561,"&lt;&gt;")&lt;201,2,COUNTIF($L$20:L1561,"&lt;&gt;")&lt;301,3,COUNTIF($L$20:L1561,"&lt;&gt;")&lt;401,4,COUNTIF($L$20:L1561,"&lt;&gt;")&lt;501,5,COUNTIF($L$20:L1561,"&lt;&gt;")&lt;601,6,COUNTIF($L$20:L1561,"&lt;&gt;")&lt;701,7,COUNTIF($L$20:L1561,"&lt;&gt;")&lt;801,8,COUNTIF($L$20:L1561,"&lt;&gt;")&lt;901,9,COUNTIF($L$20:L1561,"&lt;&gt;")&lt;1001,10,COUNTIF($L$20:L1561,"&lt;&gt;")&lt;1101,11,COUNTIF($L$20:L1561,"&lt;&gt;")&lt;1201,12,COUNTIF($L$20:L1561,"&lt;&gt;")&lt;1301,13,COUNTIF($L$20:L1561,"&lt;&gt;")&lt;1401,14,COUNTIF($L$20:L1561,"&lt;&gt;")&lt;1501,15,COUNTIF($L$20:L1561,"&lt;&gt;")&lt;1601,16,COUNTIF($L$20:L1561,"&lt;&gt;")&lt;1701,17,COUNTIF($L$20:L1561,"&lt;&gt;")&lt;1801,18,COUNTIF($L$20:L1561,"&lt;&gt;")&lt;1901,19,COUNTIF($L$20:L1561,"&lt;&gt;")&lt;2001,20,COUNTIF($L$20:L1561,"&lt;&gt;")&lt;2101,21,COUNTIF($L$20:L1561,"&lt;&gt;")&lt;2201,22,COUNTIF($L$20:L1561,"&lt;&gt;")&lt;2301,23,COUNTIF($L$20:L1561,"&lt;&gt;")&lt;2401,24,COUNTIF($L$20:L1561,"&lt;&gt;")&lt;2501,25,COUNTIF($L$20:L1561,"&lt;&gt;")&lt;2601,26,COUNTIF($L$20:L1561,"&lt;&gt;")&lt;2701,27,COUNTIF($L$20:L1561,"&lt;&gt;")&lt;2801,28,COUNTIF($L$20:L1561,"&lt;&gt;")&lt;2901,29,COUNTIF($L$20:L1561,"&lt;&gt;")&lt;3001,30),"")</f>
        <v/>
      </c>
      <c r="AM1561" t="str">
        <f t="shared" si="120"/>
        <v/>
      </c>
      <c r="AN1561" t="str">
        <f t="shared" si="124"/>
        <v/>
      </c>
      <c r="AP1561" t="str">
        <f t="shared" si="123"/>
        <v/>
      </c>
      <c r="AQ1561" t="str">
        <f>IF(AO1561="","",COUNTIFS(AM1561:$AM$3019,AO1561))</f>
        <v/>
      </c>
    </row>
    <row r="1562" spans="1:43" x14ac:dyDescent="0.25">
      <c r="A1562" s="6" t="str">
        <f>IF(COUNT($A$20:A1561)&lt;&gt;$B$4,IF(A1561="","",A1561+1),"")</f>
        <v/>
      </c>
      <c r="B1562" s="3"/>
      <c r="C1562" s="3"/>
      <c r="D1562" s="122"/>
      <c r="E1562" s="3"/>
      <c r="F1562" s="3"/>
      <c r="G1562" s="3"/>
      <c r="H1562" s="3"/>
      <c r="I1562" s="120"/>
      <c r="J1562" s="3"/>
      <c r="K1562" s="95" t="str" cm="1">
        <f t="array" ref="K1562">IF(OR($J$14 = "A",$J$14 = "B",$J$14 = "C"),IF(I1562="","",IF(LEN(I1562)&gt;2,_xlfn.IFS(ISNUMBER(SEARCH("_",I1562)),I1562,ISNUMBER(SEARCH(", ",I1562)),SUBSTITUTE(I1562,", ","_"),ISNUMBER(SEARCH("/ ",I1562)),SUBSTITUTE(I1562,"/ ","_"),ISNUMBER(SEARCH(",",I1562)),SUBSTITUTE(I1562,",","_"),ISNUMBER(SEARCH("/",I1562)),SUBSTITUTE(I1562,"/","_"),ISNUMBER(SEARCH("",I1562)),I1562),I1562)),IF(OR($J$14 = "J",$J$14 = "K"),"",IF(D1562="","",IF(LEN(D1562)&gt;2,_xlfn.IFS(ISNUMBER(SEARCH("_",D1562)),D1562,ISNUMBER(SEARCH(", ",D1562)),SUBSTITUTE(D1562,", ","_"),ISNUMBER(SEARCH("/ ",D1562)),SUBSTITUTE(D1562,"/ ","_"),ISNUMBER(SEARCH(",",D1562)),SUBSTITUTE(D1562,",","_"),ISNUMBER(SEARCH("/",D1562)),SUBSTITUTE(D1562,"/","_"),ISNUMBER(SEARCH("",D1562)),D1562),D1562))))</f>
        <v/>
      </c>
      <c r="L1562" s="1"/>
      <c r="M1562" s="1" t="str">
        <f t="shared" si="121"/>
        <v/>
      </c>
      <c r="N1562" s="94" t="str">
        <f>IF($L1562="None","",IF(ISERROR(VLOOKUP($L1562,Info!$B$4:$B$266,1,FALSE)),"",VLOOKUP($L1562,Info!$B$4:$L$266,5,FALSE)))</f>
        <v/>
      </c>
      <c r="O1562" s="94" t="str">
        <f>IF(K1562="","",IF(AND($J$12&lt;&gt;"ABC",N1562="3"),"BAC",IF(N1562="3","ABC",IF($J$12&lt;&gt;"ABC",IF($J$10="Standard",VLOOKUP(K1562,Info!$BE$4:$BF$481,2,FALSE),VLOOKUP(K1562,Info!$BI$4:$BJ$482,2,FALSE)),IF($J$10="Standard",VLOOKUP(K1562,Info!$AG$4:$AH$2994,2,FALSE),VLOOKUP(K1562,Info!$AK$4:$AL$2997,2,FALSE))))))</f>
        <v/>
      </c>
      <c r="P1562" s="94" t="str">
        <f>IF($L1562="None","",IF(ISERROR(VLOOKUP($L1562,Info!$B$4:$B$266,1,FALSE)),"",VLOOKUP($L1562,Info!$B$4:$L$266,3,FALSE)))</f>
        <v/>
      </c>
      <c r="Q1562" s="96" t="str">
        <f>IF($L1562="None","",IF(ISERROR(VLOOKUP($L1562,Info!$B$4:$B$266,1,FALSE)),"",VLOOKUP($L1562,Info!$B$4:$L$266,4,FALSE)))</f>
        <v/>
      </c>
      <c r="R1562" s="1"/>
      <c r="S1562" s="6" t="str">
        <f t="shared" si="122"/>
        <v/>
      </c>
      <c r="T1562" s="6" t="str">
        <f>IF($L1562="None","",IF(ISERROR(VLOOKUP($L1562,Info!$B$4:$B$266,1,FALSE)),"",VLOOKUP($L1562,Info!$B$4:$L$266,11,FALSE)))</f>
        <v/>
      </c>
      <c r="U1562" s="1"/>
      <c r="V1562" s="1"/>
      <c r="W1562" s="1"/>
      <c r="X1562" s="1" t="str">
        <f>IF($L1562="None","",IF(ISERROR(VLOOKUP($L1562,Info!$B$4:$B$266,1,FALSE)),"",IF(OR(W1562="Metallic Liquid Tight",W1562="Non-Metallic Liquid Tight",W1562="LSZH",W1562="Greenfield"),VLOOKUP($L1562,Info!$B$4:$L$266,7,FALSE),"N/A")))</f>
        <v/>
      </c>
      <c r="Y1562" s="1"/>
      <c r="Z1562" s="96" t="str">
        <f>IF($L1562="None","",IF(ISERROR(VLOOKUP($L1562,Info!$B$4:$B$266,1,FALSE)),"",VLOOKUP($L1562,Info!$B$4:$L$266,9,FALSE)))</f>
        <v/>
      </c>
      <c r="AA1562" s="96" t="str">
        <f>IF($L1562="None","",IF(ISERROR(VLOOKUP($L1562,Info!$B$4:$B$266,1,FALSE)),"",VLOOKUP($L1562,Info!$B$4:$L$266,8,FALSE)))</f>
        <v/>
      </c>
      <c r="AB1562" s="96" t="str">
        <f>IF($L1562="None","",IF(ISERROR(VLOOKUP($L1562,Info!$B$4:$B$266,1,FALSE)),"",VLOOKUP($L1562,Info!$B$4:$L$266,10,FALSE)))</f>
        <v/>
      </c>
      <c r="AC1562" s="1" t="str">
        <f>IF(W1562="SO Cable","Black,White",IF(O1562="","",IF(P1562="","",IF($J$12&lt;&gt;"ABC",IF(P1562&lt;="250",VLOOKUP(O1562,Info!$AZ$4:$BB$22,3,FALSE),VLOOKUP(O1562,Info!$AZ$23:$BB$39,3,FALSE)),IF(P1562&lt;="250",VLOOKUP(O1562,Info!$AO$4:$AQ$22,3,FALSE),VLOOKUP(O1562,Info!$AO$23:$AP$39,3,FALSE))))))</f>
        <v/>
      </c>
      <c r="AD1562" s="1"/>
      <c r="AE1562" s="1" t="str">
        <f>IF($L1562="None","",IF(ISERROR(VLOOKUP($L1562,Info!$B$4:$B$266,1,FALSE)),"",VLOOKUP($L1562,Info!$B$4:$L$266,4,FALSE)))</f>
        <v/>
      </c>
      <c r="AF1562" s="1" t="str">
        <f>IF($L1562="None","",IF(ISERROR(VLOOKUP($L1562,Info!$B$4:$B$266,1,FALSE)),"",VLOOKUP($L1562,Info!$B$4:$L$266,6,FALSE)))</f>
        <v/>
      </c>
      <c r="AG1562" s="1"/>
      <c r="AH1562" s="33" t="str" cm="1">
        <f t="array" ref="AH1562">IF(AND(L1562&lt;&gt;"",O1562&lt;&gt;"",R1562:S1562&lt;&gt;"",W1562:X1562&lt;&gt;"",Z1562:AA1562&lt;&gt;"",AC1562&lt;&gt;""),"Good","Bad")</f>
        <v>Bad</v>
      </c>
      <c r="AL1562" t="str" cm="1">
        <f t="array" ref="AL1562">IF(R1562&gt;0,_xlfn.IFS(COUNTIF($L$20:L1562,"&lt;&gt;")&lt;101,1,COUNTIF($L$20:L1562,"&lt;&gt;")&lt;201,2,COUNTIF($L$20:L1562,"&lt;&gt;")&lt;301,3,COUNTIF($L$20:L1562,"&lt;&gt;")&lt;401,4,COUNTIF($L$20:L1562,"&lt;&gt;")&lt;501,5,COUNTIF($L$20:L1562,"&lt;&gt;")&lt;601,6,COUNTIF($L$20:L1562,"&lt;&gt;")&lt;701,7,COUNTIF($L$20:L1562,"&lt;&gt;")&lt;801,8,COUNTIF($L$20:L1562,"&lt;&gt;")&lt;901,9,COUNTIF($L$20:L1562,"&lt;&gt;")&lt;1001,10,COUNTIF($L$20:L1562,"&lt;&gt;")&lt;1101,11,COUNTIF($L$20:L1562,"&lt;&gt;")&lt;1201,12,COUNTIF($L$20:L1562,"&lt;&gt;")&lt;1301,13,COUNTIF($L$20:L1562,"&lt;&gt;")&lt;1401,14,COUNTIF($L$20:L1562,"&lt;&gt;")&lt;1501,15,COUNTIF($L$20:L1562,"&lt;&gt;")&lt;1601,16,COUNTIF($L$20:L1562,"&lt;&gt;")&lt;1701,17,COUNTIF($L$20:L1562,"&lt;&gt;")&lt;1801,18,COUNTIF($L$20:L1562,"&lt;&gt;")&lt;1901,19,COUNTIF($L$20:L1562,"&lt;&gt;")&lt;2001,20,COUNTIF($L$20:L1562,"&lt;&gt;")&lt;2101,21,COUNTIF($L$20:L1562,"&lt;&gt;")&lt;2201,22,COUNTIF($L$20:L1562,"&lt;&gt;")&lt;2301,23,COUNTIF($L$20:L1562,"&lt;&gt;")&lt;2401,24,COUNTIF($L$20:L1562,"&lt;&gt;")&lt;2501,25,COUNTIF($L$20:L1562,"&lt;&gt;")&lt;2601,26,COUNTIF($L$20:L1562,"&lt;&gt;")&lt;2701,27,COUNTIF($L$20:L1562,"&lt;&gt;")&lt;2801,28,COUNTIF($L$20:L1562,"&lt;&gt;")&lt;2901,29,COUNTIF($L$20:L1562,"&lt;&gt;")&lt;3001,30),"")</f>
        <v/>
      </c>
      <c r="AM1562" t="str">
        <f t="shared" si="120"/>
        <v/>
      </c>
      <c r="AN1562" t="str">
        <f t="shared" si="124"/>
        <v/>
      </c>
      <c r="AP1562" t="str">
        <f t="shared" si="123"/>
        <v/>
      </c>
      <c r="AQ1562" t="str">
        <f>IF(AO1562="","",COUNTIFS(AM1562:$AM$3019,AO1562))</f>
        <v/>
      </c>
    </row>
    <row r="1563" spans="1:43" x14ac:dyDescent="0.25">
      <c r="A1563" s="6" t="str">
        <f>IF(COUNT($A$20:A1562)&lt;&gt;$B$4,IF(A1562="","",A1562+1),"")</f>
        <v/>
      </c>
      <c r="B1563" s="3"/>
      <c r="C1563" s="3"/>
      <c r="D1563" s="122"/>
      <c r="E1563" s="3"/>
      <c r="F1563" s="3"/>
      <c r="G1563" s="3"/>
      <c r="H1563" s="3"/>
      <c r="I1563" s="120"/>
      <c r="J1563" s="3"/>
      <c r="K1563" s="95" t="str" cm="1">
        <f t="array" ref="K1563">IF(OR($J$14 = "A",$J$14 = "B",$J$14 = "C"),IF(I1563="","",IF(LEN(I1563)&gt;2,_xlfn.IFS(ISNUMBER(SEARCH("_",I1563)),I1563,ISNUMBER(SEARCH(", ",I1563)),SUBSTITUTE(I1563,", ","_"),ISNUMBER(SEARCH("/ ",I1563)),SUBSTITUTE(I1563,"/ ","_"),ISNUMBER(SEARCH(",",I1563)),SUBSTITUTE(I1563,",","_"),ISNUMBER(SEARCH("/",I1563)),SUBSTITUTE(I1563,"/","_"),ISNUMBER(SEARCH("",I1563)),I1563),I1563)),IF(OR($J$14 = "J",$J$14 = "K"),"",IF(D1563="","",IF(LEN(D1563)&gt;2,_xlfn.IFS(ISNUMBER(SEARCH("_",D1563)),D1563,ISNUMBER(SEARCH(", ",D1563)),SUBSTITUTE(D1563,", ","_"),ISNUMBER(SEARCH("/ ",D1563)),SUBSTITUTE(D1563,"/ ","_"),ISNUMBER(SEARCH(",",D1563)),SUBSTITUTE(D1563,",","_"),ISNUMBER(SEARCH("/",D1563)),SUBSTITUTE(D1563,"/","_"),ISNUMBER(SEARCH("",D1563)),D1563),D1563))))</f>
        <v/>
      </c>
      <c r="L1563" s="1"/>
      <c r="M1563" s="1" t="str">
        <f t="shared" si="121"/>
        <v/>
      </c>
      <c r="N1563" s="94" t="str">
        <f>IF($L1563="None","",IF(ISERROR(VLOOKUP($L1563,Info!$B$4:$B$266,1,FALSE)),"",VLOOKUP($L1563,Info!$B$4:$L$266,5,FALSE)))</f>
        <v/>
      </c>
      <c r="O1563" s="94" t="str">
        <f>IF(K1563="","",IF(AND($J$12&lt;&gt;"ABC",N1563="3"),"BAC",IF(N1563="3","ABC",IF($J$12&lt;&gt;"ABC",IF($J$10="Standard",VLOOKUP(K1563,Info!$BE$4:$BF$481,2,FALSE),VLOOKUP(K1563,Info!$BI$4:$BJ$482,2,FALSE)),IF($J$10="Standard",VLOOKUP(K1563,Info!$AG$4:$AH$2994,2,FALSE),VLOOKUP(K1563,Info!$AK$4:$AL$2997,2,FALSE))))))</f>
        <v/>
      </c>
      <c r="P1563" s="94" t="str">
        <f>IF($L1563="None","",IF(ISERROR(VLOOKUP($L1563,Info!$B$4:$B$266,1,FALSE)),"",VLOOKUP($L1563,Info!$B$4:$L$266,3,FALSE)))</f>
        <v/>
      </c>
      <c r="Q1563" s="96" t="str">
        <f>IF($L1563="None","",IF(ISERROR(VLOOKUP($L1563,Info!$B$4:$B$266,1,FALSE)),"",VLOOKUP($L1563,Info!$B$4:$L$266,4,FALSE)))</f>
        <v/>
      </c>
      <c r="R1563" s="1"/>
      <c r="S1563" s="6" t="str">
        <f t="shared" si="122"/>
        <v/>
      </c>
      <c r="T1563" s="6" t="str">
        <f>IF($L1563="None","",IF(ISERROR(VLOOKUP($L1563,Info!$B$4:$B$266,1,FALSE)),"",VLOOKUP($L1563,Info!$B$4:$L$266,11,FALSE)))</f>
        <v/>
      </c>
      <c r="U1563" s="1"/>
      <c r="V1563" s="1"/>
      <c r="W1563" s="1"/>
      <c r="X1563" s="1" t="str">
        <f>IF($L1563="None","",IF(ISERROR(VLOOKUP($L1563,Info!$B$4:$B$266,1,FALSE)),"",IF(OR(W1563="Metallic Liquid Tight",W1563="Non-Metallic Liquid Tight",W1563="LSZH",W1563="Greenfield"),VLOOKUP($L1563,Info!$B$4:$L$266,7,FALSE),"N/A")))</f>
        <v/>
      </c>
      <c r="Y1563" s="1"/>
      <c r="Z1563" s="96" t="str">
        <f>IF($L1563="None","",IF(ISERROR(VLOOKUP($L1563,Info!$B$4:$B$266,1,FALSE)),"",VLOOKUP($L1563,Info!$B$4:$L$266,9,FALSE)))</f>
        <v/>
      </c>
      <c r="AA1563" s="96" t="str">
        <f>IF($L1563="None","",IF(ISERROR(VLOOKUP($L1563,Info!$B$4:$B$266,1,FALSE)),"",VLOOKUP($L1563,Info!$B$4:$L$266,8,FALSE)))</f>
        <v/>
      </c>
      <c r="AB1563" s="96" t="str">
        <f>IF($L1563="None","",IF(ISERROR(VLOOKUP($L1563,Info!$B$4:$B$266,1,FALSE)),"",VLOOKUP($L1563,Info!$B$4:$L$266,10,FALSE)))</f>
        <v/>
      </c>
      <c r="AC1563" s="1" t="str">
        <f>IF(W1563="SO Cable","Black,White",IF(O1563="","",IF(P1563="","",IF($J$12&lt;&gt;"ABC",IF(P1563&lt;="250",VLOOKUP(O1563,Info!$AZ$4:$BB$22,3,FALSE),VLOOKUP(O1563,Info!$AZ$23:$BB$39,3,FALSE)),IF(P1563&lt;="250",VLOOKUP(O1563,Info!$AO$4:$AQ$22,3,FALSE),VLOOKUP(O1563,Info!$AO$23:$AP$39,3,FALSE))))))</f>
        <v/>
      </c>
      <c r="AD1563" s="1"/>
      <c r="AE1563" s="1" t="str">
        <f>IF($L1563="None","",IF(ISERROR(VLOOKUP($L1563,Info!$B$4:$B$266,1,FALSE)),"",VLOOKUP($L1563,Info!$B$4:$L$266,4,FALSE)))</f>
        <v/>
      </c>
      <c r="AF1563" s="1" t="str">
        <f>IF($L1563="None","",IF(ISERROR(VLOOKUP($L1563,Info!$B$4:$B$266,1,FALSE)),"",VLOOKUP($L1563,Info!$B$4:$L$266,6,FALSE)))</f>
        <v/>
      </c>
      <c r="AG1563" s="1"/>
      <c r="AH1563" s="33" t="str" cm="1">
        <f t="array" ref="AH1563">IF(AND(L1563&lt;&gt;"",O1563&lt;&gt;"",R1563:S1563&lt;&gt;"",W1563:X1563&lt;&gt;"",Z1563:AA1563&lt;&gt;"",AC1563&lt;&gt;""),"Good","Bad")</f>
        <v>Bad</v>
      </c>
      <c r="AL1563" t="str" cm="1">
        <f t="array" ref="AL1563">IF(R1563&gt;0,_xlfn.IFS(COUNTIF($L$20:L1563,"&lt;&gt;")&lt;101,1,COUNTIF($L$20:L1563,"&lt;&gt;")&lt;201,2,COUNTIF($L$20:L1563,"&lt;&gt;")&lt;301,3,COUNTIF($L$20:L1563,"&lt;&gt;")&lt;401,4,COUNTIF($L$20:L1563,"&lt;&gt;")&lt;501,5,COUNTIF($L$20:L1563,"&lt;&gt;")&lt;601,6,COUNTIF($L$20:L1563,"&lt;&gt;")&lt;701,7,COUNTIF($L$20:L1563,"&lt;&gt;")&lt;801,8,COUNTIF($L$20:L1563,"&lt;&gt;")&lt;901,9,COUNTIF($L$20:L1563,"&lt;&gt;")&lt;1001,10,COUNTIF($L$20:L1563,"&lt;&gt;")&lt;1101,11,COUNTIF($L$20:L1563,"&lt;&gt;")&lt;1201,12,COUNTIF($L$20:L1563,"&lt;&gt;")&lt;1301,13,COUNTIF($L$20:L1563,"&lt;&gt;")&lt;1401,14,COUNTIF($L$20:L1563,"&lt;&gt;")&lt;1501,15,COUNTIF($L$20:L1563,"&lt;&gt;")&lt;1601,16,COUNTIF($L$20:L1563,"&lt;&gt;")&lt;1701,17,COUNTIF($L$20:L1563,"&lt;&gt;")&lt;1801,18,COUNTIF($L$20:L1563,"&lt;&gt;")&lt;1901,19,COUNTIF($L$20:L1563,"&lt;&gt;")&lt;2001,20,COUNTIF($L$20:L1563,"&lt;&gt;")&lt;2101,21,COUNTIF($L$20:L1563,"&lt;&gt;")&lt;2201,22,COUNTIF($L$20:L1563,"&lt;&gt;")&lt;2301,23,COUNTIF($L$20:L1563,"&lt;&gt;")&lt;2401,24,COUNTIF($L$20:L1563,"&lt;&gt;")&lt;2501,25,COUNTIF($L$20:L1563,"&lt;&gt;")&lt;2601,26,COUNTIF($L$20:L1563,"&lt;&gt;")&lt;2701,27,COUNTIF($L$20:L1563,"&lt;&gt;")&lt;2801,28,COUNTIF($L$20:L1563,"&lt;&gt;")&lt;2901,29,COUNTIF($L$20:L1563,"&lt;&gt;")&lt;3001,30),"")</f>
        <v/>
      </c>
      <c r="AM1563" t="str">
        <f t="shared" si="120"/>
        <v/>
      </c>
      <c r="AN1563" t="str">
        <f t="shared" si="124"/>
        <v/>
      </c>
      <c r="AP1563" t="str">
        <f t="shared" si="123"/>
        <v/>
      </c>
      <c r="AQ1563" t="str">
        <f>IF(AO1563="","",COUNTIFS(AM1563:$AM$3019,AO1563))</f>
        <v/>
      </c>
    </row>
    <row r="1564" spans="1:43" x14ac:dyDescent="0.25">
      <c r="A1564" s="6" t="str">
        <f>IF(COUNT($A$20:A1563)&lt;&gt;$B$4,IF(A1563="","",A1563+1),"")</f>
        <v/>
      </c>
      <c r="B1564" s="3"/>
      <c r="C1564" s="3"/>
      <c r="D1564" s="122"/>
      <c r="E1564" s="3"/>
      <c r="F1564" s="3"/>
      <c r="G1564" s="3"/>
      <c r="H1564" s="3"/>
      <c r="I1564" s="120"/>
      <c r="J1564" s="3"/>
      <c r="K1564" s="95" t="str" cm="1">
        <f t="array" ref="K1564">IF(OR($J$14 = "A",$J$14 = "B",$J$14 = "C"),IF(I1564="","",IF(LEN(I1564)&gt;2,_xlfn.IFS(ISNUMBER(SEARCH("_",I1564)),I1564,ISNUMBER(SEARCH(", ",I1564)),SUBSTITUTE(I1564,", ","_"),ISNUMBER(SEARCH("/ ",I1564)),SUBSTITUTE(I1564,"/ ","_"),ISNUMBER(SEARCH(",",I1564)),SUBSTITUTE(I1564,",","_"),ISNUMBER(SEARCH("/",I1564)),SUBSTITUTE(I1564,"/","_"),ISNUMBER(SEARCH("",I1564)),I1564),I1564)),IF(OR($J$14 = "J",$J$14 = "K"),"",IF(D1564="","",IF(LEN(D1564)&gt;2,_xlfn.IFS(ISNUMBER(SEARCH("_",D1564)),D1564,ISNUMBER(SEARCH(", ",D1564)),SUBSTITUTE(D1564,", ","_"),ISNUMBER(SEARCH("/ ",D1564)),SUBSTITUTE(D1564,"/ ","_"),ISNUMBER(SEARCH(",",D1564)),SUBSTITUTE(D1564,",","_"),ISNUMBER(SEARCH("/",D1564)),SUBSTITUTE(D1564,"/","_"),ISNUMBER(SEARCH("",D1564)),D1564),D1564))))</f>
        <v/>
      </c>
      <c r="L1564" s="1"/>
      <c r="M1564" s="1" t="str">
        <f t="shared" si="121"/>
        <v/>
      </c>
      <c r="N1564" s="94" t="str">
        <f>IF($L1564="None","",IF(ISERROR(VLOOKUP($L1564,Info!$B$4:$B$266,1,FALSE)),"",VLOOKUP($L1564,Info!$B$4:$L$266,5,FALSE)))</f>
        <v/>
      </c>
      <c r="O1564" s="94" t="str">
        <f>IF(K1564="","",IF(AND($J$12&lt;&gt;"ABC",N1564="3"),"BAC",IF(N1564="3","ABC",IF($J$12&lt;&gt;"ABC",IF($J$10="Standard",VLOOKUP(K1564,Info!$BE$4:$BF$481,2,FALSE),VLOOKUP(K1564,Info!$BI$4:$BJ$482,2,FALSE)),IF($J$10="Standard",VLOOKUP(K1564,Info!$AG$4:$AH$2994,2,FALSE),VLOOKUP(K1564,Info!$AK$4:$AL$2997,2,FALSE))))))</f>
        <v/>
      </c>
      <c r="P1564" s="94" t="str">
        <f>IF($L1564="None","",IF(ISERROR(VLOOKUP($L1564,Info!$B$4:$B$266,1,FALSE)),"",VLOOKUP($L1564,Info!$B$4:$L$266,3,FALSE)))</f>
        <v/>
      </c>
      <c r="Q1564" s="96" t="str">
        <f>IF($L1564="None","",IF(ISERROR(VLOOKUP($L1564,Info!$B$4:$B$266,1,FALSE)),"",VLOOKUP($L1564,Info!$B$4:$L$266,4,FALSE)))</f>
        <v/>
      </c>
      <c r="R1564" s="1"/>
      <c r="S1564" s="6" t="str">
        <f t="shared" si="122"/>
        <v/>
      </c>
      <c r="T1564" s="6" t="str">
        <f>IF($L1564="None","",IF(ISERROR(VLOOKUP($L1564,Info!$B$4:$B$266,1,FALSE)),"",VLOOKUP($L1564,Info!$B$4:$L$266,11,FALSE)))</f>
        <v/>
      </c>
      <c r="U1564" s="1"/>
      <c r="V1564" s="1"/>
      <c r="W1564" s="1"/>
      <c r="X1564" s="1" t="str">
        <f>IF($L1564="None","",IF(ISERROR(VLOOKUP($L1564,Info!$B$4:$B$266,1,FALSE)),"",IF(OR(W1564="Metallic Liquid Tight",W1564="Non-Metallic Liquid Tight",W1564="LSZH",W1564="Greenfield"),VLOOKUP($L1564,Info!$B$4:$L$266,7,FALSE),"N/A")))</f>
        <v/>
      </c>
      <c r="Y1564" s="1"/>
      <c r="Z1564" s="96" t="str">
        <f>IF($L1564="None","",IF(ISERROR(VLOOKUP($L1564,Info!$B$4:$B$266,1,FALSE)),"",VLOOKUP($L1564,Info!$B$4:$L$266,9,FALSE)))</f>
        <v/>
      </c>
      <c r="AA1564" s="96" t="str">
        <f>IF($L1564="None","",IF(ISERROR(VLOOKUP($L1564,Info!$B$4:$B$266,1,FALSE)),"",VLOOKUP($L1564,Info!$B$4:$L$266,8,FALSE)))</f>
        <v/>
      </c>
      <c r="AB1564" s="96" t="str">
        <f>IF($L1564="None","",IF(ISERROR(VLOOKUP($L1564,Info!$B$4:$B$266,1,FALSE)),"",VLOOKUP($L1564,Info!$B$4:$L$266,10,FALSE)))</f>
        <v/>
      </c>
      <c r="AC1564" s="1" t="str">
        <f>IF(W1564="SO Cable","Black,White",IF(O1564="","",IF(P1564="","",IF($J$12&lt;&gt;"ABC",IF(P1564&lt;="250",VLOOKUP(O1564,Info!$AZ$4:$BB$22,3,FALSE),VLOOKUP(O1564,Info!$AZ$23:$BB$39,3,FALSE)),IF(P1564&lt;="250",VLOOKUP(O1564,Info!$AO$4:$AQ$22,3,FALSE),VLOOKUP(O1564,Info!$AO$23:$AP$39,3,FALSE))))))</f>
        <v/>
      </c>
      <c r="AD1564" s="1"/>
      <c r="AE1564" s="1" t="str">
        <f>IF($L1564="None","",IF(ISERROR(VLOOKUP($L1564,Info!$B$4:$B$266,1,FALSE)),"",VLOOKUP($L1564,Info!$B$4:$L$266,4,FALSE)))</f>
        <v/>
      </c>
      <c r="AF1564" s="1" t="str">
        <f>IF($L1564="None","",IF(ISERROR(VLOOKUP($L1564,Info!$B$4:$B$266,1,FALSE)),"",VLOOKUP($L1564,Info!$B$4:$L$266,6,FALSE)))</f>
        <v/>
      </c>
      <c r="AG1564" s="1"/>
      <c r="AH1564" s="33" t="str" cm="1">
        <f t="array" ref="AH1564">IF(AND(L1564&lt;&gt;"",O1564&lt;&gt;"",R1564:S1564&lt;&gt;"",W1564:X1564&lt;&gt;"",Z1564:AA1564&lt;&gt;"",AC1564&lt;&gt;""),"Good","Bad")</f>
        <v>Bad</v>
      </c>
      <c r="AL1564" t="str" cm="1">
        <f t="array" ref="AL1564">IF(R1564&gt;0,_xlfn.IFS(COUNTIF($L$20:L1564,"&lt;&gt;")&lt;101,1,COUNTIF($L$20:L1564,"&lt;&gt;")&lt;201,2,COUNTIF($L$20:L1564,"&lt;&gt;")&lt;301,3,COUNTIF($L$20:L1564,"&lt;&gt;")&lt;401,4,COUNTIF($L$20:L1564,"&lt;&gt;")&lt;501,5,COUNTIF($L$20:L1564,"&lt;&gt;")&lt;601,6,COUNTIF($L$20:L1564,"&lt;&gt;")&lt;701,7,COUNTIF($L$20:L1564,"&lt;&gt;")&lt;801,8,COUNTIF($L$20:L1564,"&lt;&gt;")&lt;901,9,COUNTIF($L$20:L1564,"&lt;&gt;")&lt;1001,10,COUNTIF($L$20:L1564,"&lt;&gt;")&lt;1101,11,COUNTIF($L$20:L1564,"&lt;&gt;")&lt;1201,12,COUNTIF($L$20:L1564,"&lt;&gt;")&lt;1301,13,COUNTIF($L$20:L1564,"&lt;&gt;")&lt;1401,14,COUNTIF($L$20:L1564,"&lt;&gt;")&lt;1501,15,COUNTIF($L$20:L1564,"&lt;&gt;")&lt;1601,16,COUNTIF($L$20:L1564,"&lt;&gt;")&lt;1701,17,COUNTIF($L$20:L1564,"&lt;&gt;")&lt;1801,18,COUNTIF($L$20:L1564,"&lt;&gt;")&lt;1901,19,COUNTIF($L$20:L1564,"&lt;&gt;")&lt;2001,20,COUNTIF($L$20:L1564,"&lt;&gt;")&lt;2101,21,COUNTIF($L$20:L1564,"&lt;&gt;")&lt;2201,22,COUNTIF($L$20:L1564,"&lt;&gt;")&lt;2301,23,COUNTIF($L$20:L1564,"&lt;&gt;")&lt;2401,24,COUNTIF($L$20:L1564,"&lt;&gt;")&lt;2501,25,COUNTIF($L$20:L1564,"&lt;&gt;")&lt;2601,26,COUNTIF($L$20:L1564,"&lt;&gt;")&lt;2701,27,COUNTIF($L$20:L1564,"&lt;&gt;")&lt;2801,28,COUNTIF($L$20:L1564,"&lt;&gt;")&lt;2901,29,COUNTIF($L$20:L1564,"&lt;&gt;")&lt;3001,30),"")</f>
        <v/>
      </c>
      <c r="AM1564" t="str">
        <f t="shared" si="120"/>
        <v/>
      </c>
      <c r="AN1564" t="str">
        <f t="shared" si="124"/>
        <v/>
      </c>
      <c r="AP1564" t="str">
        <f t="shared" si="123"/>
        <v/>
      </c>
      <c r="AQ1564" t="str">
        <f>IF(AO1564="","",COUNTIFS(AM1564:$AM$3019,AO1564))</f>
        <v/>
      </c>
    </row>
    <row r="1565" spans="1:43" x14ac:dyDescent="0.25">
      <c r="A1565" s="6" t="str">
        <f>IF(COUNT($A$20:A1564)&lt;&gt;$B$4,IF(A1564="","",A1564+1),"")</f>
        <v/>
      </c>
      <c r="B1565" s="3"/>
      <c r="C1565" s="3"/>
      <c r="D1565" s="122"/>
      <c r="E1565" s="3"/>
      <c r="F1565" s="3"/>
      <c r="G1565" s="3"/>
      <c r="H1565" s="3"/>
      <c r="I1565" s="120"/>
      <c r="J1565" s="3"/>
      <c r="K1565" s="95" t="str" cm="1">
        <f t="array" ref="K1565">IF(OR($J$14 = "A",$J$14 = "B",$J$14 = "C"),IF(I1565="","",IF(LEN(I1565)&gt;2,_xlfn.IFS(ISNUMBER(SEARCH("_",I1565)),I1565,ISNUMBER(SEARCH(", ",I1565)),SUBSTITUTE(I1565,", ","_"),ISNUMBER(SEARCH("/ ",I1565)),SUBSTITUTE(I1565,"/ ","_"),ISNUMBER(SEARCH(",",I1565)),SUBSTITUTE(I1565,",","_"),ISNUMBER(SEARCH("/",I1565)),SUBSTITUTE(I1565,"/","_"),ISNUMBER(SEARCH("",I1565)),I1565),I1565)),IF(OR($J$14 = "J",$J$14 = "K"),"",IF(D1565="","",IF(LEN(D1565)&gt;2,_xlfn.IFS(ISNUMBER(SEARCH("_",D1565)),D1565,ISNUMBER(SEARCH(", ",D1565)),SUBSTITUTE(D1565,", ","_"),ISNUMBER(SEARCH("/ ",D1565)),SUBSTITUTE(D1565,"/ ","_"),ISNUMBER(SEARCH(",",D1565)),SUBSTITUTE(D1565,",","_"),ISNUMBER(SEARCH("/",D1565)),SUBSTITUTE(D1565,"/","_"),ISNUMBER(SEARCH("",D1565)),D1565),D1565))))</f>
        <v/>
      </c>
      <c r="L1565" s="1"/>
      <c r="M1565" s="1" t="str">
        <f t="shared" si="121"/>
        <v/>
      </c>
      <c r="N1565" s="94" t="str">
        <f>IF($L1565="None","",IF(ISERROR(VLOOKUP($L1565,Info!$B$4:$B$266,1,FALSE)),"",VLOOKUP($L1565,Info!$B$4:$L$266,5,FALSE)))</f>
        <v/>
      </c>
      <c r="O1565" s="94" t="str">
        <f>IF(K1565="","",IF(AND($J$12&lt;&gt;"ABC",N1565="3"),"BAC",IF(N1565="3","ABC",IF($J$12&lt;&gt;"ABC",IF($J$10="Standard",VLOOKUP(K1565,Info!$BE$4:$BF$481,2,FALSE),VLOOKUP(K1565,Info!$BI$4:$BJ$482,2,FALSE)),IF($J$10="Standard",VLOOKUP(K1565,Info!$AG$4:$AH$2994,2,FALSE),VLOOKUP(K1565,Info!$AK$4:$AL$2997,2,FALSE))))))</f>
        <v/>
      </c>
      <c r="P1565" s="94" t="str">
        <f>IF($L1565="None","",IF(ISERROR(VLOOKUP($L1565,Info!$B$4:$B$266,1,FALSE)),"",VLOOKUP($L1565,Info!$B$4:$L$266,3,FALSE)))</f>
        <v/>
      </c>
      <c r="Q1565" s="96" t="str">
        <f>IF($L1565="None","",IF(ISERROR(VLOOKUP($L1565,Info!$B$4:$B$266,1,FALSE)),"",VLOOKUP($L1565,Info!$B$4:$L$266,4,FALSE)))</f>
        <v/>
      </c>
      <c r="R1565" s="1"/>
      <c r="S1565" s="6" t="str">
        <f t="shared" si="122"/>
        <v/>
      </c>
      <c r="T1565" s="6" t="str">
        <f>IF($L1565="None","",IF(ISERROR(VLOOKUP($L1565,Info!$B$4:$B$266,1,FALSE)),"",VLOOKUP($L1565,Info!$B$4:$L$266,11,FALSE)))</f>
        <v/>
      </c>
      <c r="U1565" s="1"/>
      <c r="V1565" s="1"/>
      <c r="W1565" s="1"/>
      <c r="X1565" s="1" t="str">
        <f>IF($L1565="None","",IF(ISERROR(VLOOKUP($L1565,Info!$B$4:$B$266,1,FALSE)),"",IF(OR(W1565="Metallic Liquid Tight",W1565="Non-Metallic Liquid Tight",W1565="LSZH",W1565="Greenfield"),VLOOKUP($L1565,Info!$B$4:$L$266,7,FALSE),"N/A")))</f>
        <v/>
      </c>
      <c r="Y1565" s="1"/>
      <c r="Z1565" s="96" t="str">
        <f>IF($L1565="None","",IF(ISERROR(VLOOKUP($L1565,Info!$B$4:$B$266,1,FALSE)),"",VLOOKUP($L1565,Info!$B$4:$L$266,9,FALSE)))</f>
        <v/>
      </c>
      <c r="AA1565" s="96" t="str">
        <f>IF($L1565="None","",IF(ISERROR(VLOOKUP($L1565,Info!$B$4:$B$266,1,FALSE)),"",VLOOKUP($L1565,Info!$B$4:$L$266,8,FALSE)))</f>
        <v/>
      </c>
      <c r="AB1565" s="96" t="str">
        <f>IF($L1565="None","",IF(ISERROR(VLOOKUP($L1565,Info!$B$4:$B$266,1,FALSE)),"",VLOOKUP($L1565,Info!$B$4:$L$266,10,FALSE)))</f>
        <v/>
      </c>
      <c r="AC1565" s="1" t="str">
        <f>IF(W1565="SO Cable","Black,White",IF(O1565="","",IF(P1565="","",IF($J$12&lt;&gt;"ABC",IF(P1565&lt;="250",VLOOKUP(O1565,Info!$AZ$4:$BB$22,3,FALSE),VLOOKUP(O1565,Info!$AZ$23:$BB$39,3,FALSE)),IF(P1565&lt;="250",VLOOKUP(O1565,Info!$AO$4:$AQ$22,3,FALSE),VLOOKUP(O1565,Info!$AO$23:$AP$39,3,FALSE))))))</f>
        <v/>
      </c>
      <c r="AD1565" s="1"/>
      <c r="AE1565" s="1" t="str">
        <f>IF($L1565="None","",IF(ISERROR(VLOOKUP($L1565,Info!$B$4:$B$266,1,FALSE)),"",VLOOKUP($L1565,Info!$B$4:$L$266,4,FALSE)))</f>
        <v/>
      </c>
      <c r="AF1565" s="1" t="str">
        <f>IF($L1565="None","",IF(ISERROR(VLOOKUP($L1565,Info!$B$4:$B$266,1,FALSE)),"",VLOOKUP($L1565,Info!$B$4:$L$266,6,FALSE)))</f>
        <v/>
      </c>
      <c r="AG1565" s="1"/>
      <c r="AH1565" s="33" t="str" cm="1">
        <f t="array" ref="AH1565">IF(AND(L1565&lt;&gt;"",O1565&lt;&gt;"",R1565:S1565&lt;&gt;"",W1565:X1565&lt;&gt;"",Z1565:AA1565&lt;&gt;"",AC1565&lt;&gt;""),"Good","Bad")</f>
        <v>Bad</v>
      </c>
      <c r="AL1565" t="str" cm="1">
        <f t="array" ref="AL1565">IF(R1565&gt;0,_xlfn.IFS(COUNTIF($L$20:L1565,"&lt;&gt;")&lt;101,1,COUNTIF($L$20:L1565,"&lt;&gt;")&lt;201,2,COUNTIF($L$20:L1565,"&lt;&gt;")&lt;301,3,COUNTIF($L$20:L1565,"&lt;&gt;")&lt;401,4,COUNTIF($L$20:L1565,"&lt;&gt;")&lt;501,5,COUNTIF($L$20:L1565,"&lt;&gt;")&lt;601,6,COUNTIF($L$20:L1565,"&lt;&gt;")&lt;701,7,COUNTIF($L$20:L1565,"&lt;&gt;")&lt;801,8,COUNTIF($L$20:L1565,"&lt;&gt;")&lt;901,9,COUNTIF($L$20:L1565,"&lt;&gt;")&lt;1001,10,COUNTIF($L$20:L1565,"&lt;&gt;")&lt;1101,11,COUNTIF($L$20:L1565,"&lt;&gt;")&lt;1201,12,COUNTIF($L$20:L1565,"&lt;&gt;")&lt;1301,13,COUNTIF($L$20:L1565,"&lt;&gt;")&lt;1401,14,COUNTIF($L$20:L1565,"&lt;&gt;")&lt;1501,15,COUNTIF($L$20:L1565,"&lt;&gt;")&lt;1601,16,COUNTIF($L$20:L1565,"&lt;&gt;")&lt;1701,17,COUNTIF($L$20:L1565,"&lt;&gt;")&lt;1801,18,COUNTIF($L$20:L1565,"&lt;&gt;")&lt;1901,19,COUNTIF($L$20:L1565,"&lt;&gt;")&lt;2001,20,COUNTIF($L$20:L1565,"&lt;&gt;")&lt;2101,21,COUNTIF($L$20:L1565,"&lt;&gt;")&lt;2201,22,COUNTIF($L$20:L1565,"&lt;&gt;")&lt;2301,23,COUNTIF($L$20:L1565,"&lt;&gt;")&lt;2401,24,COUNTIF($L$20:L1565,"&lt;&gt;")&lt;2501,25,COUNTIF($L$20:L1565,"&lt;&gt;")&lt;2601,26,COUNTIF($L$20:L1565,"&lt;&gt;")&lt;2701,27,COUNTIF($L$20:L1565,"&lt;&gt;")&lt;2801,28,COUNTIF($L$20:L1565,"&lt;&gt;")&lt;2901,29,COUNTIF($L$20:L1565,"&lt;&gt;")&lt;3001,30),"")</f>
        <v/>
      </c>
      <c r="AM1565" t="str">
        <f t="shared" si="120"/>
        <v/>
      </c>
      <c r="AN1565" t="str">
        <f t="shared" si="124"/>
        <v/>
      </c>
      <c r="AP1565" t="str">
        <f t="shared" si="123"/>
        <v/>
      </c>
      <c r="AQ1565" t="str">
        <f>IF(AO1565="","",COUNTIFS(AM1565:$AM$3019,AO1565))</f>
        <v/>
      </c>
    </row>
    <row r="1566" spans="1:43" x14ac:dyDescent="0.25">
      <c r="A1566" s="6" t="str">
        <f>IF(COUNT($A$20:A1565)&lt;&gt;$B$4,IF(A1565="","",A1565+1),"")</f>
        <v/>
      </c>
      <c r="B1566" s="3"/>
      <c r="C1566" s="3"/>
      <c r="D1566" s="122"/>
      <c r="E1566" s="3"/>
      <c r="F1566" s="3"/>
      <c r="G1566" s="3"/>
      <c r="H1566" s="3"/>
      <c r="I1566" s="120"/>
      <c r="J1566" s="3"/>
      <c r="K1566" s="95" t="str" cm="1">
        <f t="array" ref="K1566">IF(OR($J$14 = "A",$J$14 = "B",$J$14 = "C"),IF(I1566="","",IF(LEN(I1566)&gt;2,_xlfn.IFS(ISNUMBER(SEARCH("_",I1566)),I1566,ISNUMBER(SEARCH(", ",I1566)),SUBSTITUTE(I1566,", ","_"),ISNUMBER(SEARCH("/ ",I1566)),SUBSTITUTE(I1566,"/ ","_"),ISNUMBER(SEARCH(",",I1566)),SUBSTITUTE(I1566,",","_"),ISNUMBER(SEARCH("/",I1566)),SUBSTITUTE(I1566,"/","_"),ISNUMBER(SEARCH("",I1566)),I1566),I1566)),IF(OR($J$14 = "J",$J$14 = "K"),"",IF(D1566="","",IF(LEN(D1566)&gt;2,_xlfn.IFS(ISNUMBER(SEARCH("_",D1566)),D1566,ISNUMBER(SEARCH(", ",D1566)),SUBSTITUTE(D1566,", ","_"),ISNUMBER(SEARCH("/ ",D1566)),SUBSTITUTE(D1566,"/ ","_"),ISNUMBER(SEARCH(",",D1566)),SUBSTITUTE(D1566,",","_"),ISNUMBER(SEARCH("/",D1566)),SUBSTITUTE(D1566,"/","_"),ISNUMBER(SEARCH("",D1566)),D1566),D1566))))</f>
        <v/>
      </c>
      <c r="L1566" s="1"/>
      <c r="M1566" s="1" t="str">
        <f t="shared" si="121"/>
        <v/>
      </c>
      <c r="N1566" s="94" t="str">
        <f>IF($L1566="None","",IF(ISERROR(VLOOKUP($L1566,Info!$B$4:$B$266,1,FALSE)),"",VLOOKUP($L1566,Info!$B$4:$L$266,5,FALSE)))</f>
        <v/>
      </c>
      <c r="O1566" s="94" t="str">
        <f>IF(K1566="","",IF(AND($J$12&lt;&gt;"ABC",N1566="3"),"BAC",IF(N1566="3","ABC",IF($J$12&lt;&gt;"ABC",IF($J$10="Standard",VLOOKUP(K1566,Info!$BE$4:$BF$481,2,FALSE),VLOOKUP(K1566,Info!$BI$4:$BJ$482,2,FALSE)),IF($J$10="Standard",VLOOKUP(K1566,Info!$AG$4:$AH$2994,2,FALSE),VLOOKUP(K1566,Info!$AK$4:$AL$2997,2,FALSE))))))</f>
        <v/>
      </c>
      <c r="P1566" s="94" t="str">
        <f>IF($L1566="None","",IF(ISERROR(VLOOKUP($L1566,Info!$B$4:$B$266,1,FALSE)),"",VLOOKUP($L1566,Info!$B$4:$L$266,3,FALSE)))</f>
        <v/>
      </c>
      <c r="Q1566" s="96" t="str">
        <f>IF($L1566="None","",IF(ISERROR(VLOOKUP($L1566,Info!$B$4:$B$266,1,FALSE)),"",VLOOKUP($L1566,Info!$B$4:$L$266,4,FALSE)))</f>
        <v/>
      </c>
      <c r="R1566" s="1"/>
      <c r="S1566" s="6" t="str">
        <f t="shared" si="122"/>
        <v/>
      </c>
      <c r="T1566" s="6" t="str">
        <f>IF($L1566="None","",IF(ISERROR(VLOOKUP($L1566,Info!$B$4:$B$266,1,FALSE)),"",VLOOKUP($L1566,Info!$B$4:$L$266,11,FALSE)))</f>
        <v/>
      </c>
      <c r="U1566" s="1"/>
      <c r="V1566" s="1"/>
      <c r="W1566" s="1"/>
      <c r="X1566" s="1" t="str">
        <f>IF($L1566="None","",IF(ISERROR(VLOOKUP($L1566,Info!$B$4:$B$266,1,FALSE)),"",IF(OR(W1566="Metallic Liquid Tight",W1566="Non-Metallic Liquid Tight",W1566="LSZH",W1566="Greenfield"),VLOOKUP($L1566,Info!$B$4:$L$266,7,FALSE),"N/A")))</f>
        <v/>
      </c>
      <c r="Y1566" s="1"/>
      <c r="Z1566" s="96" t="str">
        <f>IF($L1566="None","",IF(ISERROR(VLOOKUP($L1566,Info!$B$4:$B$266,1,FALSE)),"",VLOOKUP($L1566,Info!$B$4:$L$266,9,FALSE)))</f>
        <v/>
      </c>
      <c r="AA1566" s="96" t="str">
        <f>IF($L1566="None","",IF(ISERROR(VLOOKUP($L1566,Info!$B$4:$B$266,1,FALSE)),"",VLOOKUP($L1566,Info!$B$4:$L$266,8,FALSE)))</f>
        <v/>
      </c>
      <c r="AB1566" s="96" t="str">
        <f>IF($L1566="None","",IF(ISERROR(VLOOKUP($L1566,Info!$B$4:$B$266,1,FALSE)),"",VLOOKUP($L1566,Info!$B$4:$L$266,10,FALSE)))</f>
        <v/>
      </c>
      <c r="AC1566" s="1" t="str">
        <f>IF(W1566="SO Cable","Black,White",IF(O1566="","",IF(P1566="","",IF($J$12&lt;&gt;"ABC",IF(P1566&lt;="250",VLOOKUP(O1566,Info!$AZ$4:$BB$22,3,FALSE),VLOOKUP(O1566,Info!$AZ$23:$BB$39,3,FALSE)),IF(P1566&lt;="250",VLOOKUP(O1566,Info!$AO$4:$AQ$22,3,FALSE),VLOOKUP(O1566,Info!$AO$23:$AP$39,3,FALSE))))))</f>
        <v/>
      </c>
      <c r="AD1566" s="1"/>
      <c r="AE1566" s="1" t="str">
        <f>IF($L1566="None","",IF(ISERROR(VLOOKUP($L1566,Info!$B$4:$B$266,1,FALSE)),"",VLOOKUP($L1566,Info!$B$4:$L$266,4,FALSE)))</f>
        <v/>
      </c>
      <c r="AF1566" s="1" t="str">
        <f>IF($L1566="None","",IF(ISERROR(VLOOKUP($L1566,Info!$B$4:$B$266,1,FALSE)),"",VLOOKUP($L1566,Info!$B$4:$L$266,6,FALSE)))</f>
        <v/>
      </c>
      <c r="AG1566" s="1"/>
      <c r="AH1566" s="33" t="str" cm="1">
        <f t="array" ref="AH1566">IF(AND(L1566&lt;&gt;"",O1566&lt;&gt;"",R1566:S1566&lt;&gt;"",W1566:X1566&lt;&gt;"",Z1566:AA1566&lt;&gt;"",AC1566&lt;&gt;""),"Good","Bad")</f>
        <v>Bad</v>
      </c>
      <c r="AL1566" t="str" cm="1">
        <f t="array" ref="AL1566">IF(R1566&gt;0,_xlfn.IFS(COUNTIF($L$20:L1566,"&lt;&gt;")&lt;101,1,COUNTIF($L$20:L1566,"&lt;&gt;")&lt;201,2,COUNTIF($L$20:L1566,"&lt;&gt;")&lt;301,3,COUNTIF($L$20:L1566,"&lt;&gt;")&lt;401,4,COUNTIF($L$20:L1566,"&lt;&gt;")&lt;501,5,COUNTIF($L$20:L1566,"&lt;&gt;")&lt;601,6,COUNTIF($L$20:L1566,"&lt;&gt;")&lt;701,7,COUNTIF($L$20:L1566,"&lt;&gt;")&lt;801,8,COUNTIF($L$20:L1566,"&lt;&gt;")&lt;901,9,COUNTIF($L$20:L1566,"&lt;&gt;")&lt;1001,10,COUNTIF($L$20:L1566,"&lt;&gt;")&lt;1101,11,COUNTIF($L$20:L1566,"&lt;&gt;")&lt;1201,12,COUNTIF($L$20:L1566,"&lt;&gt;")&lt;1301,13,COUNTIF($L$20:L1566,"&lt;&gt;")&lt;1401,14,COUNTIF($L$20:L1566,"&lt;&gt;")&lt;1501,15,COUNTIF($L$20:L1566,"&lt;&gt;")&lt;1601,16,COUNTIF($L$20:L1566,"&lt;&gt;")&lt;1701,17,COUNTIF($L$20:L1566,"&lt;&gt;")&lt;1801,18,COUNTIF($L$20:L1566,"&lt;&gt;")&lt;1901,19,COUNTIF($L$20:L1566,"&lt;&gt;")&lt;2001,20,COUNTIF($L$20:L1566,"&lt;&gt;")&lt;2101,21,COUNTIF($L$20:L1566,"&lt;&gt;")&lt;2201,22,COUNTIF($L$20:L1566,"&lt;&gt;")&lt;2301,23,COUNTIF($L$20:L1566,"&lt;&gt;")&lt;2401,24,COUNTIF($L$20:L1566,"&lt;&gt;")&lt;2501,25,COUNTIF($L$20:L1566,"&lt;&gt;")&lt;2601,26,COUNTIF($L$20:L1566,"&lt;&gt;")&lt;2701,27,COUNTIF($L$20:L1566,"&lt;&gt;")&lt;2801,28,COUNTIF($L$20:L1566,"&lt;&gt;")&lt;2901,29,COUNTIF($L$20:L1566,"&lt;&gt;")&lt;3001,30),"")</f>
        <v/>
      </c>
      <c r="AM1566" t="str">
        <f t="shared" si="120"/>
        <v/>
      </c>
      <c r="AN1566" t="str">
        <f t="shared" si="124"/>
        <v/>
      </c>
      <c r="AP1566" t="str">
        <f t="shared" si="123"/>
        <v/>
      </c>
      <c r="AQ1566" t="str">
        <f>IF(AO1566="","",COUNTIFS(AM1566:$AM$3019,AO1566))</f>
        <v/>
      </c>
    </row>
    <row r="1567" spans="1:43" x14ac:dyDescent="0.25">
      <c r="A1567" s="6" t="str">
        <f>IF(COUNT($A$20:A1566)&lt;&gt;$B$4,IF(A1566="","",A1566+1),"")</f>
        <v/>
      </c>
      <c r="B1567" s="3"/>
      <c r="C1567" s="3"/>
      <c r="D1567" s="122"/>
      <c r="E1567" s="3"/>
      <c r="F1567" s="3"/>
      <c r="G1567" s="3"/>
      <c r="H1567" s="3"/>
      <c r="I1567" s="120"/>
      <c r="J1567" s="3"/>
      <c r="K1567" s="95" t="str" cm="1">
        <f t="array" ref="K1567">IF(OR($J$14 = "A",$J$14 = "B",$J$14 = "C"),IF(I1567="","",IF(LEN(I1567)&gt;2,_xlfn.IFS(ISNUMBER(SEARCH("_",I1567)),I1567,ISNUMBER(SEARCH(", ",I1567)),SUBSTITUTE(I1567,", ","_"),ISNUMBER(SEARCH("/ ",I1567)),SUBSTITUTE(I1567,"/ ","_"),ISNUMBER(SEARCH(",",I1567)),SUBSTITUTE(I1567,",","_"),ISNUMBER(SEARCH("/",I1567)),SUBSTITUTE(I1567,"/","_"),ISNUMBER(SEARCH("",I1567)),I1567),I1567)),IF(OR($J$14 = "J",$J$14 = "K"),"",IF(D1567="","",IF(LEN(D1567)&gt;2,_xlfn.IFS(ISNUMBER(SEARCH("_",D1567)),D1567,ISNUMBER(SEARCH(", ",D1567)),SUBSTITUTE(D1567,", ","_"),ISNUMBER(SEARCH("/ ",D1567)),SUBSTITUTE(D1567,"/ ","_"),ISNUMBER(SEARCH(",",D1567)),SUBSTITUTE(D1567,",","_"),ISNUMBER(SEARCH("/",D1567)),SUBSTITUTE(D1567,"/","_"),ISNUMBER(SEARCH("",D1567)),D1567),D1567))))</f>
        <v/>
      </c>
      <c r="L1567" s="1"/>
      <c r="M1567" s="1" t="str">
        <f t="shared" si="121"/>
        <v/>
      </c>
      <c r="N1567" s="94" t="str">
        <f>IF($L1567="None","",IF(ISERROR(VLOOKUP($L1567,Info!$B$4:$B$266,1,FALSE)),"",VLOOKUP($L1567,Info!$B$4:$L$266,5,FALSE)))</f>
        <v/>
      </c>
      <c r="O1567" s="94" t="str">
        <f>IF(K1567="","",IF(AND($J$12&lt;&gt;"ABC",N1567="3"),"BAC",IF(N1567="3","ABC",IF($J$12&lt;&gt;"ABC",IF($J$10="Standard",VLOOKUP(K1567,Info!$BE$4:$BF$481,2,FALSE),VLOOKUP(K1567,Info!$BI$4:$BJ$482,2,FALSE)),IF($J$10="Standard",VLOOKUP(K1567,Info!$AG$4:$AH$2994,2,FALSE),VLOOKUP(K1567,Info!$AK$4:$AL$2997,2,FALSE))))))</f>
        <v/>
      </c>
      <c r="P1567" s="94" t="str">
        <f>IF($L1567="None","",IF(ISERROR(VLOOKUP($L1567,Info!$B$4:$B$266,1,FALSE)),"",VLOOKUP($L1567,Info!$B$4:$L$266,3,FALSE)))</f>
        <v/>
      </c>
      <c r="Q1567" s="96" t="str">
        <f>IF($L1567="None","",IF(ISERROR(VLOOKUP($L1567,Info!$B$4:$B$266,1,FALSE)),"",VLOOKUP($L1567,Info!$B$4:$L$266,4,FALSE)))</f>
        <v/>
      </c>
      <c r="R1567" s="1"/>
      <c r="S1567" s="6" t="str">
        <f t="shared" si="122"/>
        <v/>
      </c>
      <c r="T1567" s="6" t="str">
        <f>IF($L1567="None","",IF(ISERROR(VLOOKUP($L1567,Info!$B$4:$B$266,1,FALSE)),"",VLOOKUP($L1567,Info!$B$4:$L$266,11,FALSE)))</f>
        <v/>
      </c>
      <c r="U1567" s="1"/>
      <c r="V1567" s="1"/>
      <c r="W1567" s="1"/>
      <c r="X1567" s="1" t="str">
        <f>IF($L1567="None","",IF(ISERROR(VLOOKUP($L1567,Info!$B$4:$B$266,1,FALSE)),"",IF(OR(W1567="Metallic Liquid Tight",W1567="Non-Metallic Liquid Tight",W1567="LSZH",W1567="Greenfield"),VLOOKUP($L1567,Info!$B$4:$L$266,7,FALSE),"N/A")))</f>
        <v/>
      </c>
      <c r="Y1567" s="1"/>
      <c r="Z1567" s="96" t="str">
        <f>IF($L1567="None","",IF(ISERROR(VLOOKUP($L1567,Info!$B$4:$B$266,1,FALSE)),"",VLOOKUP($L1567,Info!$B$4:$L$266,9,FALSE)))</f>
        <v/>
      </c>
      <c r="AA1567" s="96" t="str">
        <f>IF($L1567="None","",IF(ISERROR(VLOOKUP($L1567,Info!$B$4:$B$266,1,FALSE)),"",VLOOKUP($L1567,Info!$B$4:$L$266,8,FALSE)))</f>
        <v/>
      </c>
      <c r="AB1567" s="96" t="str">
        <f>IF($L1567="None","",IF(ISERROR(VLOOKUP($L1567,Info!$B$4:$B$266,1,FALSE)),"",VLOOKUP($L1567,Info!$B$4:$L$266,10,FALSE)))</f>
        <v/>
      </c>
      <c r="AC1567" s="1" t="str">
        <f>IF(W1567="SO Cable","Black,White",IF(O1567="","",IF(P1567="","",IF($J$12&lt;&gt;"ABC",IF(P1567&lt;="250",VLOOKUP(O1567,Info!$AZ$4:$BB$22,3,FALSE),VLOOKUP(O1567,Info!$AZ$23:$BB$39,3,FALSE)),IF(P1567&lt;="250",VLOOKUP(O1567,Info!$AO$4:$AQ$22,3,FALSE),VLOOKUP(O1567,Info!$AO$23:$AP$39,3,FALSE))))))</f>
        <v/>
      </c>
      <c r="AD1567" s="1"/>
      <c r="AE1567" s="1" t="str">
        <f>IF($L1567="None","",IF(ISERROR(VLOOKUP($L1567,Info!$B$4:$B$266,1,FALSE)),"",VLOOKUP($L1567,Info!$B$4:$L$266,4,FALSE)))</f>
        <v/>
      </c>
      <c r="AF1567" s="1" t="str">
        <f>IF($L1567="None","",IF(ISERROR(VLOOKUP($L1567,Info!$B$4:$B$266,1,FALSE)),"",VLOOKUP($L1567,Info!$B$4:$L$266,6,FALSE)))</f>
        <v/>
      </c>
      <c r="AG1567" s="1"/>
      <c r="AH1567" s="33" t="str" cm="1">
        <f t="array" ref="AH1567">IF(AND(L1567&lt;&gt;"",O1567&lt;&gt;"",R1567:S1567&lt;&gt;"",W1567:X1567&lt;&gt;"",Z1567:AA1567&lt;&gt;"",AC1567&lt;&gt;""),"Good","Bad")</f>
        <v>Bad</v>
      </c>
      <c r="AL1567" t="str" cm="1">
        <f t="array" ref="AL1567">IF(R1567&gt;0,_xlfn.IFS(COUNTIF($L$20:L1567,"&lt;&gt;")&lt;101,1,COUNTIF($L$20:L1567,"&lt;&gt;")&lt;201,2,COUNTIF($L$20:L1567,"&lt;&gt;")&lt;301,3,COUNTIF($L$20:L1567,"&lt;&gt;")&lt;401,4,COUNTIF($L$20:L1567,"&lt;&gt;")&lt;501,5,COUNTIF($L$20:L1567,"&lt;&gt;")&lt;601,6,COUNTIF($L$20:L1567,"&lt;&gt;")&lt;701,7,COUNTIF($L$20:L1567,"&lt;&gt;")&lt;801,8,COUNTIF($L$20:L1567,"&lt;&gt;")&lt;901,9,COUNTIF($L$20:L1567,"&lt;&gt;")&lt;1001,10,COUNTIF($L$20:L1567,"&lt;&gt;")&lt;1101,11,COUNTIF($L$20:L1567,"&lt;&gt;")&lt;1201,12,COUNTIF($L$20:L1567,"&lt;&gt;")&lt;1301,13,COUNTIF($L$20:L1567,"&lt;&gt;")&lt;1401,14,COUNTIF($L$20:L1567,"&lt;&gt;")&lt;1501,15,COUNTIF($L$20:L1567,"&lt;&gt;")&lt;1601,16,COUNTIF($L$20:L1567,"&lt;&gt;")&lt;1701,17,COUNTIF($L$20:L1567,"&lt;&gt;")&lt;1801,18,COUNTIF($L$20:L1567,"&lt;&gt;")&lt;1901,19,COUNTIF($L$20:L1567,"&lt;&gt;")&lt;2001,20,COUNTIF($L$20:L1567,"&lt;&gt;")&lt;2101,21,COUNTIF($L$20:L1567,"&lt;&gt;")&lt;2201,22,COUNTIF($L$20:L1567,"&lt;&gt;")&lt;2301,23,COUNTIF($L$20:L1567,"&lt;&gt;")&lt;2401,24,COUNTIF($L$20:L1567,"&lt;&gt;")&lt;2501,25,COUNTIF($L$20:L1567,"&lt;&gt;")&lt;2601,26,COUNTIF($L$20:L1567,"&lt;&gt;")&lt;2701,27,COUNTIF($L$20:L1567,"&lt;&gt;")&lt;2801,28,COUNTIF($L$20:L1567,"&lt;&gt;")&lt;2901,29,COUNTIF($L$20:L1567,"&lt;&gt;")&lt;3001,30),"")</f>
        <v/>
      </c>
      <c r="AM1567" t="str">
        <f t="shared" si="120"/>
        <v/>
      </c>
      <c r="AN1567" t="str">
        <f t="shared" si="124"/>
        <v/>
      </c>
      <c r="AP1567" t="str">
        <f t="shared" si="123"/>
        <v/>
      </c>
      <c r="AQ1567" t="str">
        <f>IF(AO1567="","",COUNTIFS(AM1567:$AM$3019,AO1567))</f>
        <v/>
      </c>
    </row>
    <row r="1568" spans="1:43" x14ac:dyDescent="0.25">
      <c r="A1568" s="6" t="str">
        <f>IF(COUNT($A$20:A1567)&lt;&gt;$B$4,IF(A1567="","",A1567+1),"")</f>
        <v/>
      </c>
      <c r="B1568" s="3"/>
      <c r="C1568" s="3"/>
      <c r="D1568" s="122"/>
      <c r="E1568" s="3"/>
      <c r="F1568" s="3"/>
      <c r="G1568" s="3"/>
      <c r="H1568" s="3"/>
      <c r="I1568" s="120"/>
      <c r="J1568" s="3"/>
      <c r="K1568" s="95" t="str" cm="1">
        <f t="array" ref="K1568">IF(OR($J$14 = "A",$J$14 = "B",$J$14 = "C"),IF(I1568="","",IF(LEN(I1568)&gt;2,_xlfn.IFS(ISNUMBER(SEARCH("_",I1568)),I1568,ISNUMBER(SEARCH(", ",I1568)),SUBSTITUTE(I1568,", ","_"),ISNUMBER(SEARCH("/ ",I1568)),SUBSTITUTE(I1568,"/ ","_"),ISNUMBER(SEARCH(",",I1568)),SUBSTITUTE(I1568,",","_"),ISNUMBER(SEARCH("/",I1568)),SUBSTITUTE(I1568,"/","_"),ISNUMBER(SEARCH("",I1568)),I1568),I1568)),IF(OR($J$14 = "J",$J$14 = "K"),"",IF(D1568="","",IF(LEN(D1568)&gt;2,_xlfn.IFS(ISNUMBER(SEARCH("_",D1568)),D1568,ISNUMBER(SEARCH(", ",D1568)),SUBSTITUTE(D1568,", ","_"),ISNUMBER(SEARCH("/ ",D1568)),SUBSTITUTE(D1568,"/ ","_"),ISNUMBER(SEARCH(",",D1568)),SUBSTITUTE(D1568,",","_"),ISNUMBER(SEARCH("/",D1568)),SUBSTITUTE(D1568,"/","_"),ISNUMBER(SEARCH("",D1568)),D1568),D1568))))</f>
        <v/>
      </c>
      <c r="L1568" s="1"/>
      <c r="M1568" s="1" t="str">
        <f t="shared" si="121"/>
        <v/>
      </c>
      <c r="N1568" s="94" t="str">
        <f>IF($L1568="None","",IF(ISERROR(VLOOKUP($L1568,Info!$B$4:$B$266,1,FALSE)),"",VLOOKUP($L1568,Info!$B$4:$L$266,5,FALSE)))</f>
        <v/>
      </c>
      <c r="O1568" s="94" t="str">
        <f>IF(K1568="","",IF(AND($J$12&lt;&gt;"ABC",N1568="3"),"BAC",IF(N1568="3","ABC",IF($J$12&lt;&gt;"ABC",IF($J$10="Standard",VLOOKUP(K1568,Info!$BE$4:$BF$481,2,FALSE),VLOOKUP(K1568,Info!$BI$4:$BJ$482,2,FALSE)),IF($J$10="Standard",VLOOKUP(K1568,Info!$AG$4:$AH$2994,2,FALSE),VLOOKUP(K1568,Info!$AK$4:$AL$2997,2,FALSE))))))</f>
        <v/>
      </c>
      <c r="P1568" s="94" t="str">
        <f>IF($L1568="None","",IF(ISERROR(VLOOKUP($L1568,Info!$B$4:$B$266,1,FALSE)),"",VLOOKUP($L1568,Info!$B$4:$L$266,3,FALSE)))</f>
        <v/>
      </c>
      <c r="Q1568" s="96" t="str">
        <f>IF($L1568="None","",IF(ISERROR(VLOOKUP($L1568,Info!$B$4:$B$266,1,FALSE)),"",VLOOKUP($L1568,Info!$B$4:$L$266,4,FALSE)))</f>
        <v/>
      </c>
      <c r="R1568" s="1"/>
      <c r="S1568" s="6" t="str">
        <f t="shared" si="122"/>
        <v/>
      </c>
      <c r="T1568" s="6" t="str">
        <f>IF($L1568="None","",IF(ISERROR(VLOOKUP($L1568,Info!$B$4:$B$266,1,FALSE)),"",VLOOKUP($L1568,Info!$B$4:$L$266,11,FALSE)))</f>
        <v/>
      </c>
      <c r="U1568" s="1"/>
      <c r="V1568" s="1"/>
      <c r="W1568" s="1"/>
      <c r="X1568" s="1" t="str">
        <f>IF($L1568="None","",IF(ISERROR(VLOOKUP($L1568,Info!$B$4:$B$266,1,FALSE)),"",IF(OR(W1568="Metallic Liquid Tight",W1568="Non-Metallic Liquid Tight",W1568="LSZH",W1568="Greenfield"),VLOOKUP($L1568,Info!$B$4:$L$266,7,FALSE),"N/A")))</f>
        <v/>
      </c>
      <c r="Y1568" s="1"/>
      <c r="Z1568" s="96" t="str">
        <f>IF($L1568="None","",IF(ISERROR(VLOOKUP($L1568,Info!$B$4:$B$266,1,FALSE)),"",VLOOKUP($L1568,Info!$B$4:$L$266,9,FALSE)))</f>
        <v/>
      </c>
      <c r="AA1568" s="96" t="str">
        <f>IF($L1568="None","",IF(ISERROR(VLOOKUP($L1568,Info!$B$4:$B$266,1,FALSE)),"",VLOOKUP($L1568,Info!$B$4:$L$266,8,FALSE)))</f>
        <v/>
      </c>
      <c r="AB1568" s="96" t="str">
        <f>IF($L1568="None","",IF(ISERROR(VLOOKUP($L1568,Info!$B$4:$B$266,1,FALSE)),"",VLOOKUP($L1568,Info!$B$4:$L$266,10,FALSE)))</f>
        <v/>
      </c>
      <c r="AC1568" s="1" t="str">
        <f>IF(W1568="SO Cable","Black,White",IF(O1568="","",IF(P1568="","",IF($J$12&lt;&gt;"ABC",IF(P1568&lt;="250",VLOOKUP(O1568,Info!$AZ$4:$BB$22,3,FALSE),VLOOKUP(O1568,Info!$AZ$23:$BB$39,3,FALSE)),IF(P1568&lt;="250",VLOOKUP(O1568,Info!$AO$4:$AQ$22,3,FALSE),VLOOKUP(O1568,Info!$AO$23:$AP$39,3,FALSE))))))</f>
        <v/>
      </c>
      <c r="AD1568" s="1"/>
      <c r="AE1568" s="1" t="str">
        <f>IF($L1568="None","",IF(ISERROR(VLOOKUP($L1568,Info!$B$4:$B$266,1,FALSE)),"",VLOOKUP($L1568,Info!$B$4:$L$266,4,FALSE)))</f>
        <v/>
      </c>
      <c r="AF1568" s="1" t="str">
        <f>IF($L1568="None","",IF(ISERROR(VLOOKUP($L1568,Info!$B$4:$B$266,1,FALSE)),"",VLOOKUP($L1568,Info!$B$4:$L$266,6,FALSE)))</f>
        <v/>
      </c>
      <c r="AG1568" s="1"/>
      <c r="AH1568" s="33" t="str" cm="1">
        <f t="array" ref="AH1568">IF(AND(L1568&lt;&gt;"",O1568&lt;&gt;"",R1568:S1568&lt;&gt;"",W1568:X1568&lt;&gt;"",Z1568:AA1568&lt;&gt;"",AC1568&lt;&gt;""),"Good","Bad")</f>
        <v>Bad</v>
      </c>
      <c r="AL1568" t="str" cm="1">
        <f t="array" ref="AL1568">IF(R1568&gt;0,_xlfn.IFS(COUNTIF($L$20:L1568,"&lt;&gt;")&lt;101,1,COUNTIF($L$20:L1568,"&lt;&gt;")&lt;201,2,COUNTIF($L$20:L1568,"&lt;&gt;")&lt;301,3,COUNTIF($L$20:L1568,"&lt;&gt;")&lt;401,4,COUNTIF($L$20:L1568,"&lt;&gt;")&lt;501,5,COUNTIF($L$20:L1568,"&lt;&gt;")&lt;601,6,COUNTIF($L$20:L1568,"&lt;&gt;")&lt;701,7,COUNTIF($L$20:L1568,"&lt;&gt;")&lt;801,8,COUNTIF($L$20:L1568,"&lt;&gt;")&lt;901,9,COUNTIF($L$20:L1568,"&lt;&gt;")&lt;1001,10,COUNTIF($L$20:L1568,"&lt;&gt;")&lt;1101,11,COUNTIF($L$20:L1568,"&lt;&gt;")&lt;1201,12,COUNTIF($L$20:L1568,"&lt;&gt;")&lt;1301,13,COUNTIF($L$20:L1568,"&lt;&gt;")&lt;1401,14,COUNTIF($L$20:L1568,"&lt;&gt;")&lt;1501,15,COUNTIF($L$20:L1568,"&lt;&gt;")&lt;1601,16,COUNTIF($L$20:L1568,"&lt;&gt;")&lt;1701,17,COUNTIF($L$20:L1568,"&lt;&gt;")&lt;1801,18,COUNTIF($L$20:L1568,"&lt;&gt;")&lt;1901,19,COUNTIF($L$20:L1568,"&lt;&gt;")&lt;2001,20,COUNTIF($L$20:L1568,"&lt;&gt;")&lt;2101,21,COUNTIF($L$20:L1568,"&lt;&gt;")&lt;2201,22,COUNTIF($L$20:L1568,"&lt;&gt;")&lt;2301,23,COUNTIF($L$20:L1568,"&lt;&gt;")&lt;2401,24,COUNTIF($L$20:L1568,"&lt;&gt;")&lt;2501,25,COUNTIF($L$20:L1568,"&lt;&gt;")&lt;2601,26,COUNTIF($L$20:L1568,"&lt;&gt;")&lt;2701,27,COUNTIF($L$20:L1568,"&lt;&gt;")&lt;2801,28,COUNTIF($L$20:L1568,"&lt;&gt;")&lt;2901,29,COUNTIF($L$20:L1568,"&lt;&gt;")&lt;3001,30),"")</f>
        <v/>
      </c>
      <c r="AM1568" t="str">
        <f t="shared" si="120"/>
        <v/>
      </c>
      <c r="AN1568" t="str">
        <f t="shared" si="124"/>
        <v/>
      </c>
      <c r="AP1568" t="str">
        <f t="shared" si="123"/>
        <v/>
      </c>
      <c r="AQ1568" t="str">
        <f>IF(AO1568="","",COUNTIFS(AM1568:$AM$3019,AO1568))</f>
        <v/>
      </c>
    </row>
    <row r="1569" spans="1:43" x14ac:dyDescent="0.25">
      <c r="A1569" s="6" t="str">
        <f>IF(COUNT($A$20:A1568)&lt;&gt;$B$4,IF(A1568="","",A1568+1),"")</f>
        <v/>
      </c>
      <c r="B1569" s="3"/>
      <c r="C1569" s="3"/>
      <c r="D1569" s="122"/>
      <c r="E1569" s="3"/>
      <c r="F1569" s="3"/>
      <c r="G1569" s="3"/>
      <c r="H1569" s="3"/>
      <c r="I1569" s="120"/>
      <c r="J1569" s="3"/>
      <c r="K1569" s="95" t="str" cm="1">
        <f t="array" ref="K1569">IF(OR($J$14 = "A",$J$14 = "B",$J$14 = "C"),IF(I1569="","",IF(LEN(I1569)&gt;2,_xlfn.IFS(ISNUMBER(SEARCH("_",I1569)),I1569,ISNUMBER(SEARCH(", ",I1569)),SUBSTITUTE(I1569,", ","_"),ISNUMBER(SEARCH("/ ",I1569)),SUBSTITUTE(I1569,"/ ","_"),ISNUMBER(SEARCH(",",I1569)),SUBSTITUTE(I1569,",","_"),ISNUMBER(SEARCH("/",I1569)),SUBSTITUTE(I1569,"/","_"),ISNUMBER(SEARCH("",I1569)),I1569),I1569)),IF(OR($J$14 = "J",$J$14 = "K"),"",IF(D1569="","",IF(LEN(D1569)&gt;2,_xlfn.IFS(ISNUMBER(SEARCH("_",D1569)),D1569,ISNUMBER(SEARCH(", ",D1569)),SUBSTITUTE(D1569,", ","_"),ISNUMBER(SEARCH("/ ",D1569)),SUBSTITUTE(D1569,"/ ","_"),ISNUMBER(SEARCH(",",D1569)),SUBSTITUTE(D1569,",","_"),ISNUMBER(SEARCH("/",D1569)),SUBSTITUTE(D1569,"/","_"),ISNUMBER(SEARCH("",D1569)),D1569),D1569))))</f>
        <v/>
      </c>
      <c r="L1569" s="1"/>
      <c r="M1569" s="1" t="str">
        <f t="shared" si="121"/>
        <v/>
      </c>
      <c r="N1569" s="94" t="str">
        <f>IF($L1569="None","",IF(ISERROR(VLOOKUP($L1569,Info!$B$4:$B$266,1,FALSE)),"",VLOOKUP($L1569,Info!$B$4:$L$266,5,FALSE)))</f>
        <v/>
      </c>
      <c r="O1569" s="94" t="str">
        <f>IF(K1569="","",IF(AND($J$12&lt;&gt;"ABC",N1569="3"),"BAC",IF(N1569="3","ABC",IF($J$12&lt;&gt;"ABC",IF($J$10="Standard",VLOOKUP(K1569,Info!$BE$4:$BF$481,2,FALSE),VLOOKUP(K1569,Info!$BI$4:$BJ$482,2,FALSE)),IF($J$10="Standard",VLOOKUP(K1569,Info!$AG$4:$AH$2994,2,FALSE),VLOOKUP(K1569,Info!$AK$4:$AL$2997,2,FALSE))))))</f>
        <v/>
      </c>
      <c r="P1569" s="94" t="str">
        <f>IF($L1569="None","",IF(ISERROR(VLOOKUP($L1569,Info!$B$4:$B$266,1,FALSE)),"",VLOOKUP($L1569,Info!$B$4:$L$266,3,FALSE)))</f>
        <v/>
      </c>
      <c r="Q1569" s="96" t="str">
        <f>IF($L1569="None","",IF(ISERROR(VLOOKUP($L1569,Info!$B$4:$B$266,1,FALSE)),"",VLOOKUP($L1569,Info!$B$4:$L$266,4,FALSE)))</f>
        <v/>
      </c>
      <c r="R1569" s="1"/>
      <c r="S1569" s="6" t="str">
        <f t="shared" si="122"/>
        <v/>
      </c>
      <c r="T1569" s="6" t="str">
        <f>IF($L1569="None","",IF(ISERROR(VLOOKUP($L1569,Info!$B$4:$B$266,1,FALSE)),"",VLOOKUP($L1569,Info!$B$4:$L$266,11,FALSE)))</f>
        <v/>
      </c>
      <c r="U1569" s="1"/>
      <c r="V1569" s="1"/>
      <c r="W1569" s="1"/>
      <c r="X1569" s="1" t="str">
        <f>IF($L1569="None","",IF(ISERROR(VLOOKUP($L1569,Info!$B$4:$B$266,1,FALSE)),"",IF(OR(W1569="Metallic Liquid Tight",W1569="Non-Metallic Liquid Tight",W1569="LSZH",W1569="Greenfield"),VLOOKUP($L1569,Info!$B$4:$L$266,7,FALSE),"N/A")))</f>
        <v/>
      </c>
      <c r="Y1569" s="1"/>
      <c r="Z1569" s="96" t="str">
        <f>IF($L1569="None","",IF(ISERROR(VLOOKUP($L1569,Info!$B$4:$B$266,1,FALSE)),"",VLOOKUP($L1569,Info!$B$4:$L$266,9,FALSE)))</f>
        <v/>
      </c>
      <c r="AA1569" s="96" t="str">
        <f>IF($L1569="None","",IF(ISERROR(VLOOKUP($L1569,Info!$B$4:$B$266,1,FALSE)),"",VLOOKUP($L1569,Info!$B$4:$L$266,8,FALSE)))</f>
        <v/>
      </c>
      <c r="AB1569" s="96" t="str">
        <f>IF($L1569="None","",IF(ISERROR(VLOOKUP($L1569,Info!$B$4:$B$266,1,FALSE)),"",VLOOKUP($L1569,Info!$B$4:$L$266,10,FALSE)))</f>
        <v/>
      </c>
      <c r="AC1569" s="1" t="str">
        <f>IF(W1569="SO Cable","Black,White",IF(O1569="","",IF(P1569="","",IF($J$12&lt;&gt;"ABC",IF(P1569&lt;="250",VLOOKUP(O1569,Info!$AZ$4:$BB$22,3,FALSE),VLOOKUP(O1569,Info!$AZ$23:$BB$39,3,FALSE)),IF(P1569&lt;="250",VLOOKUP(O1569,Info!$AO$4:$AQ$22,3,FALSE),VLOOKUP(O1569,Info!$AO$23:$AP$39,3,FALSE))))))</f>
        <v/>
      </c>
      <c r="AD1569" s="1"/>
      <c r="AE1569" s="1" t="str">
        <f>IF($L1569="None","",IF(ISERROR(VLOOKUP($L1569,Info!$B$4:$B$266,1,FALSE)),"",VLOOKUP($L1569,Info!$B$4:$L$266,4,FALSE)))</f>
        <v/>
      </c>
      <c r="AF1569" s="1" t="str">
        <f>IF($L1569="None","",IF(ISERROR(VLOOKUP($L1569,Info!$B$4:$B$266,1,FALSE)),"",VLOOKUP($L1569,Info!$B$4:$L$266,6,FALSE)))</f>
        <v/>
      </c>
      <c r="AG1569" s="1"/>
      <c r="AH1569" s="33" t="str" cm="1">
        <f t="array" ref="AH1569">IF(AND(L1569&lt;&gt;"",O1569&lt;&gt;"",R1569:S1569&lt;&gt;"",W1569:X1569&lt;&gt;"",Z1569:AA1569&lt;&gt;"",AC1569&lt;&gt;""),"Good","Bad")</f>
        <v>Bad</v>
      </c>
      <c r="AL1569" t="str" cm="1">
        <f t="array" ref="AL1569">IF(R1569&gt;0,_xlfn.IFS(COUNTIF($L$20:L1569,"&lt;&gt;")&lt;101,1,COUNTIF($L$20:L1569,"&lt;&gt;")&lt;201,2,COUNTIF($L$20:L1569,"&lt;&gt;")&lt;301,3,COUNTIF($L$20:L1569,"&lt;&gt;")&lt;401,4,COUNTIF($L$20:L1569,"&lt;&gt;")&lt;501,5,COUNTIF($L$20:L1569,"&lt;&gt;")&lt;601,6,COUNTIF($L$20:L1569,"&lt;&gt;")&lt;701,7,COUNTIF($L$20:L1569,"&lt;&gt;")&lt;801,8,COUNTIF($L$20:L1569,"&lt;&gt;")&lt;901,9,COUNTIF($L$20:L1569,"&lt;&gt;")&lt;1001,10,COUNTIF($L$20:L1569,"&lt;&gt;")&lt;1101,11,COUNTIF($L$20:L1569,"&lt;&gt;")&lt;1201,12,COUNTIF($L$20:L1569,"&lt;&gt;")&lt;1301,13,COUNTIF($L$20:L1569,"&lt;&gt;")&lt;1401,14,COUNTIF($L$20:L1569,"&lt;&gt;")&lt;1501,15,COUNTIF($L$20:L1569,"&lt;&gt;")&lt;1601,16,COUNTIF($L$20:L1569,"&lt;&gt;")&lt;1701,17,COUNTIF($L$20:L1569,"&lt;&gt;")&lt;1801,18,COUNTIF($L$20:L1569,"&lt;&gt;")&lt;1901,19,COUNTIF($L$20:L1569,"&lt;&gt;")&lt;2001,20,COUNTIF($L$20:L1569,"&lt;&gt;")&lt;2101,21,COUNTIF($L$20:L1569,"&lt;&gt;")&lt;2201,22,COUNTIF($L$20:L1569,"&lt;&gt;")&lt;2301,23,COUNTIF($L$20:L1569,"&lt;&gt;")&lt;2401,24,COUNTIF($L$20:L1569,"&lt;&gt;")&lt;2501,25,COUNTIF($L$20:L1569,"&lt;&gt;")&lt;2601,26,COUNTIF($L$20:L1569,"&lt;&gt;")&lt;2701,27,COUNTIF($L$20:L1569,"&lt;&gt;")&lt;2801,28,COUNTIF($L$20:L1569,"&lt;&gt;")&lt;2901,29,COUNTIF($L$20:L1569,"&lt;&gt;")&lt;3001,30),"")</f>
        <v/>
      </c>
      <c r="AM1569" t="str">
        <f t="shared" si="120"/>
        <v/>
      </c>
      <c r="AN1569" t="str">
        <f t="shared" si="124"/>
        <v/>
      </c>
      <c r="AP1569" t="str">
        <f t="shared" si="123"/>
        <v/>
      </c>
      <c r="AQ1569" t="str">
        <f>IF(AO1569="","",COUNTIFS(AM1569:$AM$3019,AO1569))</f>
        <v/>
      </c>
    </row>
    <row r="1570" spans="1:43" x14ac:dyDescent="0.25">
      <c r="A1570" s="6" t="str">
        <f>IF(COUNT($A$20:A1569)&lt;&gt;$B$4,IF(A1569="","",A1569+1),"")</f>
        <v/>
      </c>
      <c r="B1570" s="3"/>
      <c r="C1570" s="3"/>
      <c r="D1570" s="122"/>
      <c r="E1570" s="3"/>
      <c r="F1570" s="3"/>
      <c r="G1570" s="3"/>
      <c r="H1570" s="3"/>
      <c r="I1570" s="120"/>
      <c r="J1570" s="3"/>
      <c r="K1570" s="95" t="str" cm="1">
        <f t="array" ref="K1570">IF(OR($J$14 = "A",$J$14 = "B",$J$14 = "C"),IF(I1570="","",IF(LEN(I1570)&gt;2,_xlfn.IFS(ISNUMBER(SEARCH("_",I1570)),I1570,ISNUMBER(SEARCH(", ",I1570)),SUBSTITUTE(I1570,", ","_"),ISNUMBER(SEARCH("/ ",I1570)),SUBSTITUTE(I1570,"/ ","_"),ISNUMBER(SEARCH(",",I1570)),SUBSTITUTE(I1570,",","_"),ISNUMBER(SEARCH("/",I1570)),SUBSTITUTE(I1570,"/","_"),ISNUMBER(SEARCH("",I1570)),I1570),I1570)),IF(OR($J$14 = "J",$J$14 = "K"),"",IF(D1570="","",IF(LEN(D1570)&gt;2,_xlfn.IFS(ISNUMBER(SEARCH("_",D1570)),D1570,ISNUMBER(SEARCH(", ",D1570)),SUBSTITUTE(D1570,", ","_"),ISNUMBER(SEARCH("/ ",D1570)),SUBSTITUTE(D1570,"/ ","_"),ISNUMBER(SEARCH(",",D1570)),SUBSTITUTE(D1570,",","_"),ISNUMBER(SEARCH("/",D1570)),SUBSTITUTE(D1570,"/","_"),ISNUMBER(SEARCH("",D1570)),D1570),D1570))))</f>
        <v/>
      </c>
      <c r="L1570" s="1"/>
      <c r="M1570" s="1" t="str">
        <f t="shared" si="121"/>
        <v/>
      </c>
      <c r="N1570" s="94" t="str">
        <f>IF($L1570="None","",IF(ISERROR(VLOOKUP($L1570,Info!$B$4:$B$266,1,FALSE)),"",VLOOKUP($L1570,Info!$B$4:$L$266,5,FALSE)))</f>
        <v/>
      </c>
      <c r="O1570" s="94" t="str">
        <f>IF(K1570="","",IF(AND($J$12&lt;&gt;"ABC",N1570="3"),"BAC",IF(N1570="3","ABC",IF($J$12&lt;&gt;"ABC",IF($J$10="Standard",VLOOKUP(K1570,Info!$BE$4:$BF$481,2,FALSE),VLOOKUP(K1570,Info!$BI$4:$BJ$482,2,FALSE)),IF($J$10="Standard",VLOOKUP(K1570,Info!$AG$4:$AH$2994,2,FALSE),VLOOKUP(K1570,Info!$AK$4:$AL$2997,2,FALSE))))))</f>
        <v/>
      </c>
      <c r="P1570" s="94" t="str">
        <f>IF($L1570="None","",IF(ISERROR(VLOOKUP($L1570,Info!$B$4:$B$266,1,FALSE)),"",VLOOKUP($L1570,Info!$B$4:$L$266,3,FALSE)))</f>
        <v/>
      </c>
      <c r="Q1570" s="96" t="str">
        <f>IF($L1570="None","",IF(ISERROR(VLOOKUP($L1570,Info!$B$4:$B$266,1,FALSE)),"",VLOOKUP($L1570,Info!$B$4:$L$266,4,FALSE)))</f>
        <v/>
      </c>
      <c r="R1570" s="1"/>
      <c r="S1570" s="6" t="str">
        <f t="shared" si="122"/>
        <v/>
      </c>
      <c r="T1570" s="6" t="str">
        <f>IF($L1570="None","",IF(ISERROR(VLOOKUP($L1570,Info!$B$4:$B$266,1,FALSE)),"",VLOOKUP($L1570,Info!$B$4:$L$266,11,FALSE)))</f>
        <v/>
      </c>
      <c r="U1570" s="1"/>
      <c r="V1570" s="1"/>
      <c r="W1570" s="1"/>
      <c r="X1570" s="1" t="str">
        <f>IF($L1570="None","",IF(ISERROR(VLOOKUP($L1570,Info!$B$4:$B$266,1,FALSE)),"",IF(OR(W1570="Metallic Liquid Tight",W1570="Non-Metallic Liquid Tight",W1570="LSZH",W1570="Greenfield"),VLOOKUP($L1570,Info!$B$4:$L$266,7,FALSE),"N/A")))</f>
        <v/>
      </c>
      <c r="Y1570" s="1"/>
      <c r="Z1570" s="96" t="str">
        <f>IF($L1570="None","",IF(ISERROR(VLOOKUP($L1570,Info!$B$4:$B$266,1,FALSE)),"",VLOOKUP($L1570,Info!$B$4:$L$266,9,FALSE)))</f>
        <v/>
      </c>
      <c r="AA1570" s="96" t="str">
        <f>IF($L1570="None","",IF(ISERROR(VLOOKUP($L1570,Info!$B$4:$B$266,1,FALSE)),"",VLOOKUP($L1570,Info!$B$4:$L$266,8,FALSE)))</f>
        <v/>
      </c>
      <c r="AB1570" s="96" t="str">
        <f>IF($L1570="None","",IF(ISERROR(VLOOKUP($L1570,Info!$B$4:$B$266,1,FALSE)),"",VLOOKUP($L1570,Info!$B$4:$L$266,10,FALSE)))</f>
        <v/>
      </c>
      <c r="AC1570" s="1" t="str">
        <f>IF(W1570="SO Cable","Black,White",IF(O1570="","",IF(P1570="","",IF($J$12&lt;&gt;"ABC",IF(P1570&lt;="250",VLOOKUP(O1570,Info!$AZ$4:$BB$22,3,FALSE),VLOOKUP(O1570,Info!$AZ$23:$BB$39,3,FALSE)),IF(P1570&lt;="250",VLOOKUP(O1570,Info!$AO$4:$AQ$22,3,FALSE),VLOOKUP(O1570,Info!$AO$23:$AP$39,3,FALSE))))))</f>
        <v/>
      </c>
      <c r="AD1570" s="1"/>
      <c r="AE1570" s="1" t="str">
        <f>IF($L1570="None","",IF(ISERROR(VLOOKUP($L1570,Info!$B$4:$B$266,1,FALSE)),"",VLOOKUP($L1570,Info!$B$4:$L$266,4,FALSE)))</f>
        <v/>
      </c>
      <c r="AF1570" s="1" t="str">
        <f>IF($L1570="None","",IF(ISERROR(VLOOKUP($L1570,Info!$B$4:$B$266,1,FALSE)),"",VLOOKUP($L1570,Info!$B$4:$L$266,6,FALSE)))</f>
        <v/>
      </c>
      <c r="AG1570" s="1"/>
      <c r="AH1570" s="33" t="str" cm="1">
        <f t="array" ref="AH1570">IF(AND(L1570&lt;&gt;"",O1570&lt;&gt;"",R1570:S1570&lt;&gt;"",W1570:X1570&lt;&gt;"",Z1570:AA1570&lt;&gt;"",AC1570&lt;&gt;""),"Good","Bad")</f>
        <v>Bad</v>
      </c>
      <c r="AL1570" t="str" cm="1">
        <f t="array" ref="AL1570">IF(R1570&gt;0,_xlfn.IFS(COUNTIF($L$20:L1570,"&lt;&gt;")&lt;101,1,COUNTIF($L$20:L1570,"&lt;&gt;")&lt;201,2,COUNTIF($L$20:L1570,"&lt;&gt;")&lt;301,3,COUNTIF($L$20:L1570,"&lt;&gt;")&lt;401,4,COUNTIF($L$20:L1570,"&lt;&gt;")&lt;501,5,COUNTIF($L$20:L1570,"&lt;&gt;")&lt;601,6,COUNTIF($L$20:L1570,"&lt;&gt;")&lt;701,7,COUNTIF($L$20:L1570,"&lt;&gt;")&lt;801,8,COUNTIF($L$20:L1570,"&lt;&gt;")&lt;901,9,COUNTIF($L$20:L1570,"&lt;&gt;")&lt;1001,10,COUNTIF($L$20:L1570,"&lt;&gt;")&lt;1101,11,COUNTIF($L$20:L1570,"&lt;&gt;")&lt;1201,12,COUNTIF($L$20:L1570,"&lt;&gt;")&lt;1301,13,COUNTIF($L$20:L1570,"&lt;&gt;")&lt;1401,14,COUNTIF($L$20:L1570,"&lt;&gt;")&lt;1501,15,COUNTIF($L$20:L1570,"&lt;&gt;")&lt;1601,16,COUNTIF($L$20:L1570,"&lt;&gt;")&lt;1701,17,COUNTIF($L$20:L1570,"&lt;&gt;")&lt;1801,18,COUNTIF($L$20:L1570,"&lt;&gt;")&lt;1901,19,COUNTIF($L$20:L1570,"&lt;&gt;")&lt;2001,20,COUNTIF($L$20:L1570,"&lt;&gt;")&lt;2101,21,COUNTIF($L$20:L1570,"&lt;&gt;")&lt;2201,22,COUNTIF($L$20:L1570,"&lt;&gt;")&lt;2301,23,COUNTIF($L$20:L1570,"&lt;&gt;")&lt;2401,24,COUNTIF($L$20:L1570,"&lt;&gt;")&lt;2501,25,COUNTIF($L$20:L1570,"&lt;&gt;")&lt;2601,26,COUNTIF($L$20:L1570,"&lt;&gt;")&lt;2701,27,COUNTIF($L$20:L1570,"&lt;&gt;")&lt;2801,28,COUNTIF($L$20:L1570,"&lt;&gt;")&lt;2901,29,COUNTIF($L$20:L1570,"&lt;&gt;")&lt;3001,30),"")</f>
        <v/>
      </c>
      <c r="AM1570" t="str">
        <f t="shared" si="120"/>
        <v/>
      </c>
      <c r="AN1570" t="str">
        <f t="shared" si="124"/>
        <v/>
      </c>
      <c r="AP1570" t="str">
        <f t="shared" si="123"/>
        <v/>
      </c>
      <c r="AQ1570" t="str">
        <f>IF(AO1570="","",COUNTIFS(AM1570:$AM$3019,AO1570))</f>
        <v/>
      </c>
    </row>
    <row r="1571" spans="1:43" x14ac:dyDescent="0.25">
      <c r="A1571" s="6" t="str">
        <f>IF(COUNT($A$20:A1570)&lt;&gt;$B$4,IF(A1570="","",A1570+1),"")</f>
        <v/>
      </c>
      <c r="B1571" s="3"/>
      <c r="C1571" s="3"/>
      <c r="D1571" s="122"/>
      <c r="E1571" s="3"/>
      <c r="F1571" s="3"/>
      <c r="G1571" s="3"/>
      <c r="H1571" s="3"/>
      <c r="I1571" s="120"/>
      <c r="J1571" s="3"/>
      <c r="K1571" s="95" t="str" cm="1">
        <f t="array" ref="K1571">IF(OR($J$14 = "A",$J$14 = "B",$J$14 = "C"),IF(I1571="","",IF(LEN(I1571)&gt;2,_xlfn.IFS(ISNUMBER(SEARCH("_",I1571)),I1571,ISNUMBER(SEARCH(", ",I1571)),SUBSTITUTE(I1571,", ","_"),ISNUMBER(SEARCH("/ ",I1571)),SUBSTITUTE(I1571,"/ ","_"),ISNUMBER(SEARCH(",",I1571)),SUBSTITUTE(I1571,",","_"),ISNUMBER(SEARCH("/",I1571)),SUBSTITUTE(I1571,"/","_"),ISNUMBER(SEARCH("",I1571)),I1571),I1571)),IF(OR($J$14 = "J",$J$14 = "K"),"",IF(D1571="","",IF(LEN(D1571)&gt;2,_xlfn.IFS(ISNUMBER(SEARCH("_",D1571)),D1571,ISNUMBER(SEARCH(", ",D1571)),SUBSTITUTE(D1571,", ","_"),ISNUMBER(SEARCH("/ ",D1571)),SUBSTITUTE(D1571,"/ ","_"),ISNUMBER(SEARCH(",",D1571)),SUBSTITUTE(D1571,",","_"),ISNUMBER(SEARCH("/",D1571)),SUBSTITUTE(D1571,"/","_"),ISNUMBER(SEARCH("",D1571)),D1571),D1571))))</f>
        <v/>
      </c>
      <c r="L1571" s="1"/>
      <c r="M1571" s="1" t="str">
        <f t="shared" si="121"/>
        <v/>
      </c>
      <c r="N1571" s="94" t="str">
        <f>IF($L1571="None","",IF(ISERROR(VLOOKUP($L1571,Info!$B$4:$B$266,1,FALSE)),"",VLOOKUP($L1571,Info!$B$4:$L$266,5,FALSE)))</f>
        <v/>
      </c>
      <c r="O1571" s="94" t="str">
        <f>IF(K1571="","",IF(AND($J$12&lt;&gt;"ABC",N1571="3"),"BAC",IF(N1571="3","ABC",IF($J$12&lt;&gt;"ABC",IF($J$10="Standard",VLOOKUP(K1571,Info!$BE$4:$BF$481,2,FALSE),VLOOKUP(K1571,Info!$BI$4:$BJ$482,2,FALSE)),IF($J$10="Standard",VLOOKUP(K1571,Info!$AG$4:$AH$2994,2,FALSE),VLOOKUP(K1571,Info!$AK$4:$AL$2997,2,FALSE))))))</f>
        <v/>
      </c>
      <c r="P1571" s="94" t="str">
        <f>IF($L1571="None","",IF(ISERROR(VLOOKUP($L1571,Info!$B$4:$B$266,1,FALSE)),"",VLOOKUP($L1571,Info!$B$4:$L$266,3,FALSE)))</f>
        <v/>
      </c>
      <c r="Q1571" s="96" t="str">
        <f>IF($L1571="None","",IF(ISERROR(VLOOKUP($L1571,Info!$B$4:$B$266,1,FALSE)),"",VLOOKUP($L1571,Info!$B$4:$L$266,4,FALSE)))</f>
        <v/>
      </c>
      <c r="R1571" s="1"/>
      <c r="S1571" s="6" t="str">
        <f t="shared" si="122"/>
        <v/>
      </c>
      <c r="T1571" s="6" t="str">
        <f>IF($L1571="None","",IF(ISERROR(VLOOKUP($L1571,Info!$B$4:$B$266,1,FALSE)),"",VLOOKUP($L1571,Info!$B$4:$L$266,11,FALSE)))</f>
        <v/>
      </c>
      <c r="U1571" s="1"/>
      <c r="V1571" s="1"/>
      <c r="W1571" s="1"/>
      <c r="X1571" s="1" t="str">
        <f>IF($L1571="None","",IF(ISERROR(VLOOKUP($L1571,Info!$B$4:$B$266,1,FALSE)),"",IF(OR(W1571="Metallic Liquid Tight",W1571="Non-Metallic Liquid Tight",W1571="LSZH",W1571="Greenfield"),VLOOKUP($L1571,Info!$B$4:$L$266,7,FALSE),"N/A")))</f>
        <v/>
      </c>
      <c r="Y1571" s="1"/>
      <c r="Z1571" s="96" t="str">
        <f>IF($L1571="None","",IF(ISERROR(VLOOKUP($L1571,Info!$B$4:$B$266,1,FALSE)),"",VLOOKUP($L1571,Info!$B$4:$L$266,9,FALSE)))</f>
        <v/>
      </c>
      <c r="AA1571" s="96" t="str">
        <f>IF($L1571="None","",IF(ISERROR(VLOOKUP($L1571,Info!$B$4:$B$266,1,FALSE)),"",VLOOKUP($L1571,Info!$B$4:$L$266,8,FALSE)))</f>
        <v/>
      </c>
      <c r="AB1571" s="96" t="str">
        <f>IF($L1571="None","",IF(ISERROR(VLOOKUP($L1571,Info!$B$4:$B$266,1,FALSE)),"",VLOOKUP($L1571,Info!$B$4:$L$266,10,FALSE)))</f>
        <v/>
      </c>
      <c r="AC1571" s="1" t="str">
        <f>IF(W1571="SO Cable","Black,White",IF(O1571="","",IF(P1571="","",IF($J$12&lt;&gt;"ABC",IF(P1571&lt;="250",VLOOKUP(O1571,Info!$AZ$4:$BB$22,3,FALSE),VLOOKUP(O1571,Info!$AZ$23:$BB$39,3,FALSE)),IF(P1571&lt;="250",VLOOKUP(O1571,Info!$AO$4:$AQ$22,3,FALSE),VLOOKUP(O1571,Info!$AO$23:$AP$39,3,FALSE))))))</f>
        <v/>
      </c>
      <c r="AD1571" s="1"/>
      <c r="AE1571" s="1" t="str">
        <f>IF($L1571="None","",IF(ISERROR(VLOOKUP($L1571,Info!$B$4:$B$266,1,FALSE)),"",VLOOKUP($L1571,Info!$B$4:$L$266,4,FALSE)))</f>
        <v/>
      </c>
      <c r="AF1571" s="1" t="str">
        <f>IF($L1571="None","",IF(ISERROR(VLOOKUP($L1571,Info!$B$4:$B$266,1,FALSE)),"",VLOOKUP($L1571,Info!$B$4:$L$266,6,FALSE)))</f>
        <v/>
      </c>
      <c r="AG1571" s="1"/>
      <c r="AH1571" s="33" t="str" cm="1">
        <f t="array" ref="AH1571">IF(AND(L1571&lt;&gt;"",O1571&lt;&gt;"",R1571:S1571&lt;&gt;"",W1571:X1571&lt;&gt;"",Z1571:AA1571&lt;&gt;"",AC1571&lt;&gt;""),"Good","Bad")</f>
        <v>Bad</v>
      </c>
      <c r="AL1571" t="str" cm="1">
        <f t="array" ref="AL1571">IF(R1571&gt;0,_xlfn.IFS(COUNTIF($L$20:L1571,"&lt;&gt;")&lt;101,1,COUNTIF($L$20:L1571,"&lt;&gt;")&lt;201,2,COUNTIF($L$20:L1571,"&lt;&gt;")&lt;301,3,COUNTIF($L$20:L1571,"&lt;&gt;")&lt;401,4,COUNTIF($L$20:L1571,"&lt;&gt;")&lt;501,5,COUNTIF($L$20:L1571,"&lt;&gt;")&lt;601,6,COUNTIF($L$20:L1571,"&lt;&gt;")&lt;701,7,COUNTIF($L$20:L1571,"&lt;&gt;")&lt;801,8,COUNTIF($L$20:L1571,"&lt;&gt;")&lt;901,9,COUNTIF($L$20:L1571,"&lt;&gt;")&lt;1001,10,COUNTIF($L$20:L1571,"&lt;&gt;")&lt;1101,11,COUNTIF($L$20:L1571,"&lt;&gt;")&lt;1201,12,COUNTIF($L$20:L1571,"&lt;&gt;")&lt;1301,13,COUNTIF($L$20:L1571,"&lt;&gt;")&lt;1401,14,COUNTIF($L$20:L1571,"&lt;&gt;")&lt;1501,15,COUNTIF($L$20:L1571,"&lt;&gt;")&lt;1601,16,COUNTIF($L$20:L1571,"&lt;&gt;")&lt;1701,17,COUNTIF($L$20:L1571,"&lt;&gt;")&lt;1801,18,COUNTIF($L$20:L1571,"&lt;&gt;")&lt;1901,19,COUNTIF($L$20:L1571,"&lt;&gt;")&lt;2001,20,COUNTIF($L$20:L1571,"&lt;&gt;")&lt;2101,21,COUNTIF($L$20:L1571,"&lt;&gt;")&lt;2201,22,COUNTIF($L$20:L1571,"&lt;&gt;")&lt;2301,23,COUNTIF($L$20:L1571,"&lt;&gt;")&lt;2401,24,COUNTIF($L$20:L1571,"&lt;&gt;")&lt;2501,25,COUNTIF($L$20:L1571,"&lt;&gt;")&lt;2601,26,COUNTIF($L$20:L1571,"&lt;&gt;")&lt;2701,27,COUNTIF($L$20:L1571,"&lt;&gt;")&lt;2801,28,COUNTIF($L$20:L1571,"&lt;&gt;")&lt;2901,29,COUNTIF($L$20:L1571,"&lt;&gt;")&lt;3001,30),"")</f>
        <v/>
      </c>
      <c r="AM1571" t="str">
        <f t="shared" si="120"/>
        <v/>
      </c>
      <c r="AN1571" t="str">
        <f t="shared" si="124"/>
        <v/>
      </c>
      <c r="AP1571" t="str">
        <f t="shared" si="123"/>
        <v/>
      </c>
      <c r="AQ1571" t="str">
        <f>IF(AO1571="","",COUNTIFS(AM1571:$AM$3019,AO1571))</f>
        <v/>
      </c>
    </row>
    <row r="1572" spans="1:43" x14ac:dyDescent="0.25">
      <c r="A1572" s="6" t="str">
        <f>IF(COUNT($A$20:A1571)&lt;&gt;$B$4,IF(A1571="","",A1571+1),"")</f>
        <v/>
      </c>
      <c r="B1572" s="3"/>
      <c r="C1572" s="3"/>
      <c r="D1572" s="122"/>
      <c r="E1572" s="3"/>
      <c r="F1572" s="3"/>
      <c r="G1572" s="3"/>
      <c r="H1572" s="3"/>
      <c r="I1572" s="120"/>
      <c r="J1572" s="3"/>
      <c r="K1572" s="95" t="str" cm="1">
        <f t="array" ref="K1572">IF(OR($J$14 = "A",$J$14 = "B",$J$14 = "C"),IF(I1572="","",IF(LEN(I1572)&gt;2,_xlfn.IFS(ISNUMBER(SEARCH("_",I1572)),I1572,ISNUMBER(SEARCH(", ",I1572)),SUBSTITUTE(I1572,", ","_"),ISNUMBER(SEARCH("/ ",I1572)),SUBSTITUTE(I1572,"/ ","_"),ISNUMBER(SEARCH(",",I1572)),SUBSTITUTE(I1572,",","_"),ISNUMBER(SEARCH("/",I1572)),SUBSTITUTE(I1572,"/","_"),ISNUMBER(SEARCH("",I1572)),I1572),I1572)),IF(OR($J$14 = "J",$J$14 = "K"),"",IF(D1572="","",IF(LEN(D1572)&gt;2,_xlfn.IFS(ISNUMBER(SEARCH("_",D1572)),D1572,ISNUMBER(SEARCH(", ",D1572)),SUBSTITUTE(D1572,", ","_"),ISNUMBER(SEARCH("/ ",D1572)),SUBSTITUTE(D1572,"/ ","_"),ISNUMBER(SEARCH(",",D1572)),SUBSTITUTE(D1572,",","_"),ISNUMBER(SEARCH("/",D1572)),SUBSTITUTE(D1572,"/","_"),ISNUMBER(SEARCH("",D1572)),D1572),D1572))))</f>
        <v/>
      </c>
      <c r="L1572" s="1"/>
      <c r="M1572" s="1" t="str">
        <f t="shared" si="121"/>
        <v/>
      </c>
      <c r="N1572" s="94" t="str">
        <f>IF($L1572="None","",IF(ISERROR(VLOOKUP($L1572,Info!$B$4:$B$266,1,FALSE)),"",VLOOKUP($L1572,Info!$B$4:$L$266,5,FALSE)))</f>
        <v/>
      </c>
      <c r="O1572" s="94" t="str">
        <f>IF(K1572="","",IF(AND($J$12&lt;&gt;"ABC",N1572="3"),"BAC",IF(N1572="3","ABC",IF($J$12&lt;&gt;"ABC",IF($J$10="Standard",VLOOKUP(K1572,Info!$BE$4:$BF$481,2,FALSE),VLOOKUP(K1572,Info!$BI$4:$BJ$482,2,FALSE)),IF($J$10="Standard",VLOOKUP(K1572,Info!$AG$4:$AH$2994,2,FALSE),VLOOKUP(K1572,Info!$AK$4:$AL$2997,2,FALSE))))))</f>
        <v/>
      </c>
      <c r="P1572" s="94" t="str">
        <f>IF($L1572="None","",IF(ISERROR(VLOOKUP($L1572,Info!$B$4:$B$266,1,FALSE)),"",VLOOKUP($L1572,Info!$B$4:$L$266,3,FALSE)))</f>
        <v/>
      </c>
      <c r="Q1572" s="96" t="str">
        <f>IF($L1572="None","",IF(ISERROR(VLOOKUP($L1572,Info!$B$4:$B$266,1,FALSE)),"",VLOOKUP($L1572,Info!$B$4:$L$266,4,FALSE)))</f>
        <v/>
      </c>
      <c r="R1572" s="1"/>
      <c r="S1572" s="6" t="str">
        <f t="shared" si="122"/>
        <v/>
      </c>
      <c r="T1572" s="6" t="str">
        <f>IF($L1572="None","",IF(ISERROR(VLOOKUP($L1572,Info!$B$4:$B$266,1,FALSE)),"",VLOOKUP($L1572,Info!$B$4:$L$266,11,FALSE)))</f>
        <v/>
      </c>
      <c r="U1572" s="1"/>
      <c r="V1572" s="1"/>
      <c r="W1572" s="1"/>
      <c r="X1572" s="1" t="str">
        <f>IF($L1572="None","",IF(ISERROR(VLOOKUP($L1572,Info!$B$4:$B$266,1,FALSE)),"",IF(OR(W1572="Metallic Liquid Tight",W1572="Non-Metallic Liquid Tight",W1572="LSZH",W1572="Greenfield"),VLOOKUP($L1572,Info!$B$4:$L$266,7,FALSE),"N/A")))</f>
        <v/>
      </c>
      <c r="Y1572" s="1"/>
      <c r="Z1572" s="96" t="str">
        <f>IF($L1572="None","",IF(ISERROR(VLOOKUP($L1572,Info!$B$4:$B$266,1,FALSE)),"",VLOOKUP($L1572,Info!$B$4:$L$266,9,FALSE)))</f>
        <v/>
      </c>
      <c r="AA1572" s="96" t="str">
        <f>IF($L1572="None","",IF(ISERROR(VLOOKUP($L1572,Info!$B$4:$B$266,1,FALSE)),"",VLOOKUP($L1572,Info!$B$4:$L$266,8,FALSE)))</f>
        <v/>
      </c>
      <c r="AB1572" s="96" t="str">
        <f>IF($L1572="None","",IF(ISERROR(VLOOKUP($L1572,Info!$B$4:$B$266,1,FALSE)),"",VLOOKUP($L1572,Info!$B$4:$L$266,10,FALSE)))</f>
        <v/>
      </c>
      <c r="AC1572" s="1" t="str">
        <f>IF(W1572="SO Cable","Black,White",IF(O1572="","",IF(P1572="","",IF($J$12&lt;&gt;"ABC",IF(P1572&lt;="250",VLOOKUP(O1572,Info!$AZ$4:$BB$22,3,FALSE),VLOOKUP(O1572,Info!$AZ$23:$BB$39,3,FALSE)),IF(P1572&lt;="250",VLOOKUP(O1572,Info!$AO$4:$AQ$22,3,FALSE),VLOOKUP(O1572,Info!$AO$23:$AP$39,3,FALSE))))))</f>
        <v/>
      </c>
      <c r="AD1572" s="1"/>
      <c r="AE1572" s="1" t="str">
        <f>IF($L1572="None","",IF(ISERROR(VLOOKUP($L1572,Info!$B$4:$B$266,1,FALSE)),"",VLOOKUP($L1572,Info!$B$4:$L$266,4,FALSE)))</f>
        <v/>
      </c>
      <c r="AF1572" s="1" t="str">
        <f>IF($L1572="None","",IF(ISERROR(VLOOKUP($L1572,Info!$B$4:$B$266,1,FALSE)),"",VLOOKUP($L1572,Info!$B$4:$L$266,6,FALSE)))</f>
        <v/>
      </c>
      <c r="AG1572" s="1"/>
      <c r="AH1572" s="33" t="str" cm="1">
        <f t="array" ref="AH1572">IF(AND(L1572&lt;&gt;"",O1572&lt;&gt;"",R1572:S1572&lt;&gt;"",W1572:X1572&lt;&gt;"",Z1572:AA1572&lt;&gt;"",AC1572&lt;&gt;""),"Good","Bad")</f>
        <v>Bad</v>
      </c>
      <c r="AL1572" t="str" cm="1">
        <f t="array" ref="AL1572">IF(R1572&gt;0,_xlfn.IFS(COUNTIF($L$20:L1572,"&lt;&gt;")&lt;101,1,COUNTIF($L$20:L1572,"&lt;&gt;")&lt;201,2,COUNTIF($L$20:L1572,"&lt;&gt;")&lt;301,3,COUNTIF($L$20:L1572,"&lt;&gt;")&lt;401,4,COUNTIF($L$20:L1572,"&lt;&gt;")&lt;501,5,COUNTIF($L$20:L1572,"&lt;&gt;")&lt;601,6,COUNTIF($L$20:L1572,"&lt;&gt;")&lt;701,7,COUNTIF($L$20:L1572,"&lt;&gt;")&lt;801,8,COUNTIF($L$20:L1572,"&lt;&gt;")&lt;901,9,COUNTIF($L$20:L1572,"&lt;&gt;")&lt;1001,10,COUNTIF($L$20:L1572,"&lt;&gt;")&lt;1101,11,COUNTIF($L$20:L1572,"&lt;&gt;")&lt;1201,12,COUNTIF($L$20:L1572,"&lt;&gt;")&lt;1301,13,COUNTIF($L$20:L1572,"&lt;&gt;")&lt;1401,14,COUNTIF($L$20:L1572,"&lt;&gt;")&lt;1501,15,COUNTIF($L$20:L1572,"&lt;&gt;")&lt;1601,16,COUNTIF($L$20:L1572,"&lt;&gt;")&lt;1701,17,COUNTIF($L$20:L1572,"&lt;&gt;")&lt;1801,18,COUNTIF($L$20:L1572,"&lt;&gt;")&lt;1901,19,COUNTIF($L$20:L1572,"&lt;&gt;")&lt;2001,20,COUNTIF($L$20:L1572,"&lt;&gt;")&lt;2101,21,COUNTIF($L$20:L1572,"&lt;&gt;")&lt;2201,22,COUNTIF($L$20:L1572,"&lt;&gt;")&lt;2301,23,COUNTIF($L$20:L1572,"&lt;&gt;")&lt;2401,24,COUNTIF($L$20:L1572,"&lt;&gt;")&lt;2501,25,COUNTIF($L$20:L1572,"&lt;&gt;")&lt;2601,26,COUNTIF($L$20:L1572,"&lt;&gt;")&lt;2701,27,COUNTIF($L$20:L1572,"&lt;&gt;")&lt;2801,28,COUNTIF($L$20:L1572,"&lt;&gt;")&lt;2901,29,COUNTIF($L$20:L1572,"&lt;&gt;")&lt;3001,30),"")</f>
        <v/>
      </c>
      <c r="AM1572" t="str">
        <f t="shared" si="120"/>
        <v/>
      </c>
      <c r="AN1572" t="str">
        <f t="shared" si="124"/>
        <v/>
      </c>
      <c r="AP1572" t="str">
        <f t="shared" si="123"/>
        <v/>
      </c>
      <c r="AQ1572" t="str">
        <f>IF(AO1572="","",COUNTIFS(AM1572:$AM$3019,AO1572))</f>
        <v/>
      </c>
    </row>
    <row r="1573" spans="1:43" x14ac:dyDescent="0.25">
      <c r="A1573" s="6" t="str">
        <f>IF(COUNT($A$20:A1572)&lt;&gt;$B$4,IF(A1572="","",A1572+1),"")</f>
        <v/>
      </c>
      <c r="B1573" s="3"/>
      <c r="C1573" s="3"/>
      <c r="D1573" s="122"/>
      <c r="E1573" s="3"/>
      <c r="F1573" s="3"/>
      <c r="G1573" s="3"/>
      <c r="H1573" s="3"/>
      <c r="I1573" s="120"/>
      <c r="J1573" s="3"/>
      <c r="K1573" s="95" t="str" cm="1">
        <f t="array" ref="K1573">IF(OR($J$14 = "A",$J$14 = "B",$J$14 = "C"),IF(I1573="","",IF(LEN(I1573)&gt;2,_xlfn.IFS(ISNUMBER(SEARCH("_",I1573)),I1573,ISNUMBER(SEARCH(", ",I1573)),SUBSTITUTE(I1573,", ","_"),ISNUMBER(SEARCH("/ ",I1573)),SUBSTITUTE(I1573,"/ ","_"),ISNUMBER(SEARCH(",",I1573)),SUBSTITUTE(I1573,",","_"),ISNUMBER(SEARCH("/",I1573)),SUBSTITUTE(I1573,"/","_"),ISNUMBER(SEARCH("",I1573)),I1573),I1573)),IF(OR($J$14 = "J",$J$14 = "K"),"",IF(D1573="","",IF(LEN(D1573)&gt;2,_xlfn.IFS(ISNUMBER(SEARCH("_",D1573)),D1573,ISNUMBER(SEARCH(", ",D1573)),SUBSTITUTE(D1573,", ","_"),ISNUMBER(SEARCH("/ ",D1573)),SUBSTITUTE(D1573,"/ ","_"),ISNUMBER(SEARCH(",",D1573)),SUBSTITUTE(D1573,",","_"),ISNUMBER(SEARCH("/",D1573)),SUBSTITUTE(D1573,"/","_"),ISNUMBER(SEARCH("",D1573)),D1573),D1573))))</f>
        <v/>
      </c>
      <c r="L1573" s="1"/>
      <c r="M1573" s="1" t="str">
        <f t="shared" si="121"/>
        <v/>
      </c>
      <c r="N1573" s="94" t="str">
        <f>IF($L1573="None","",IF(ISERROR(VLOOKUP($L1573,Info!$B$4:$B$266,1,FALSE)),"",VLOOKUP($L1573,Info!$B$4:$L$266,5,FALSE)))</f>
        <v/>
      </c>
      <c r="O1573" s="94" t="str">
        <f>IF(K1573="","",IF(AND($J$12&lt;&gt;"ABC",N1573="3"),"BAC",IF(N1573="3","ABC",IF($J$12&lt;&gt;"ABC",IF($J$10="Standard",VLOOKUP(K1573,Info!$BE$4:$BF$481,2,FALSE),VLOOKUP(K1573,Info!$BI$4:$BJ$482,2,FALSE)),IF($J$10="Standard",VLOOKUP(K1573,Info!$AG$4:$AH$2994,2,FALSE),VLOOKUP(K1573,Info!$AK$4:$AL$2997,2,FALSE))))))</f>
        <v/>
      </c>
      <c r="P1573" s="94" t="str">
        <f>IF($L1573="None","",IF(ISERROR(VLOOKUP($L1573,Info!$B$4:$B$266,1,FALSE)),"",VLOOKUP($L1573,Info!$B$4:$L$266,3,FALSE)))</f>
        <v/>
      </c>
      <c r="Q1573" s="96" t="str">
        <f>IF($L1573="None","",IF(ISERROR(VLOOKUP($L1573,Info!$B$4:$B$266,1,FALSE)),"",VLOOKUP($L1573,Info!$B$4:$L$266,4,FALSE)))</f>
        <v/>
      </c>
      <c r="R1573" s="1"/>
      <c r="S1573" s="6" t="str">
        <f t="shared" si="122"/>
        <v/>
      </c>
      <c r="T1573" s="6" t="str">
        <f>IF($L1573="None","",IF(ISERROR(VLOOKUP($L1573,Info!$B$4:$B$266,1,FALSE)),"",VLOOKUP($L1573,Info!$B$4:$L$266,11,FALSE)))</f>
        <v/>
      </c>
      <c r="U1573" s="1"/>
      <c r="V1573" s="1"/>
      <c r="W1573" s="1"/>
      <c r="X1573" s="1" t="str">
        <f>IF($L1573="None","",IF(ISERROR(VLOOKUP($L1573,Info!$B$4:$B$266,1,FALSE)),"",IF(OR(W1573="Metallic Liquid Tight",W1573="Non-Metallic Liquid Tight",W1573="LSZH",W1573="Greenfield"),VLOOKUP($L1573,Info!$B$4:$L$266,7,FALSE),"N/A")))</f>
        <v/>
      </c>
      <c r="Y1573" s="1"/>
      <c r="Z1573" s="96" t="str">
        <f>IF($L1573="None","",IF(ISERROR(VLOOKUP($L1573,Info!$B$4:$B$266,1,FALSE)),"",VLOOKUP($L1573,Info!$B$4:$L$266,9,FALSE)))</f>
        <v/>
      </c>
      <c r="AA1573" s="96" t="str">
        <f>IF($L1573="None","",IF(ISERROR(VLOOKUP($L1573,Info!$B$4:$B$266,1,FALSE)),"",VLOOKUP($L1573,Info!$B$4:$L$266,8,FALSE)))</f>
        <v/>
      </c>
      <c r="AB1573" s="96" t="str">
        <f>IF($L1573="None","",IF(ISERROR(VLOOKUP($L1573,Info!$B$4:$B$266,1,FALSE)),"",VLOOKUP($L1573,Info!$B$4:$L$266,10,FALSE)))</f>
        <v/>
      </c>
      <c r="AC1573" s="1" t="str">
        <f>IF(W1573="SO Cable","Black,White",IF(O1573="","",IF(P1573="","",IF($J$12&lt;&gt;"ABC",IF(P1573&lt;="250",VLOOKUP(O1573,Info!$AZ$4:$BB$22,3,FALSE),VLOOKUP(O1573,Info!$AZ$23:$BB$39,3,FALSE)),IF(P1573&lt;="250",VLOOKUP(O1573,Info!$AO$4:$AQ$22,3,FALSE),VLOOKUP(O1573,Info!$AO$23:$AP$39,3,FALSE))))))</f>
        <v/>
      </c>
      <c r="AD1573" s="1"/>
      <c r="AE1573" s="1" t="str">
        <f>IF($L1573="None","",IF(ISERROR(VLOOKUP($L1573,Info!$B$4:$B$266,1,FALSE)),"",VLOOKUP($L1573,Info!$B$4:$L$266,4,FALSE)))</f>
        <v/>
      </c>
      <c r="AF1573" s="1" t="str">
        <f>IF($L1573="None","",IF(ISERROR(VLOOKUP($L1573,Info!$B$4:$B$266,1,FALSE)),"",VLOOKUP($L1573,Info!$B$4:$L$266,6,FALSE)))</f>
        <v/>
      </c>
      <c r="AG1573" s="1"/>
      <c r="AH1573" s="33" t="str" cm="1">
        <f t="array" ref="AH1573">IF(AND(L1573&lt;&gt;"",O1573&lt;&gt;"",R1573:S1573&lt;&gt;"",W1573:X1573&lt;&gt;"",Z1573:AA1573&lt;&gt;"",AC1573&lt;&gt;""),"Good","Bad")</f>
        <v>Bad</v>
      </c>
      <c r="AL1573" t="str" cm="1">
        <f t="array" ref="AL1573">IF(R1573&gt;0,_xlfn.IFS(COUNTIF($L$20:L1573,"&lt;&gt;")&lt;101,1,COUNTIF($L$20:L1573,"&lt;&gt;")&lt;201,2,COUNTIF($L$20:L1573,"&lt;&gt;")&lt;301,3,COUNTIF($L$20:L1573,"&lt;&gt;")&lt;401,4,COUNTIF($L$20:L1573,"&lt;&gt;")&lt;501,5,COUNTIF($L$20:L1573,"&lt;&gt;")&lt;601,6,COUNTIF($L$20:L1573,"&lt;&gt;")&lt;701,7,COUNTIF($L$20:L1573,"&lt;&gt;")&lt;801,8,COUNTIF($L$20:L1573,"&lt;&gt;")&lt;901,9,COUNTIF($L$20:L1573,"&lt;&gt;")&lt;1001,10,COUNTIF($L$20:L1573,"&lt;&gt;")&lt;1101,11,COUNTIF($L$20:L1573,"&lt;&gt;")&lt;1201,12,COUNTIF($L$20:L1573,"&lt;&gt;")&lt;1301,13,COUNTIF($L$20:L1573,"&lt;&gt;")&lt;1401,14,COUNTIF($L$20:L1573,"&lt;&gt;")&lt;1501,15,COUNTIF($L$20:L1573,"&lt;&gt;")&lt;1601,16,COUNTIF($L$20:L1573,"&lt;&gt;")&lt;1701,17,COUNTIF($L$20:L1573,"&lt;&gt;")&lt;1801,18,COUNTIF($L$20:L1573,"&lt;&gt;")&lt;1901,19,COUNTIF($L$20:L1573,"&lt;&gt;")&lt;2001,20,COUNTIF($L$20:L1573,"&lt;&gt;")&lt;2101,21,COUNTIF($L$20:L1573,"&lt;&gt;")&lt;2201,22,COUNTIF($L$20:L1573,"&lt;&gt;")&lt;2301,23,COUNTIF($L$20:L1573,"&lt;&gt;")&lt;2401,24,COUNTIF($L$20:L1573,"&lt;&gt;")&lt;2501,25,COUNTIF($L$20:L1573,"&lt;&gt;")&lt;2601,26,COUNTIF($L$20:L1573,"&lt;&gt;")&lt;2701,27,COUNTIF($L$20:L1573,"&lt;&gt;")&lt;2801,28,COUNTIF($L$20:L1573,"&lt;&gt;")&lt;2901,29,COUNTIF($L$20:L1573,"&lt;&gt;")&lt;3001,30),"")</f>
        <v/>
      </c>
      <c r="AM1573" t="str">
        <f t="shared" si="120"/>
        <v/>
      </c>
      <c r="AN1573" t="str">
        <f t="shared" si="124"/>
        <v/>
      </c>
      <c r="AP1573" t="str">
        <f t="shared" si="123"/>
        <v/>
      </c>
      <c r="AQ1573" t="str">
        <f>IF(AO1573="","",COUNTIFS(AM1573:$AM$3019,AO1573))</f>
        <v/>
      </c>
    </row>
    <row r="1574" spans="1:43" x14ac:dyDescent="0.25">
      <c r="A1574" s="6" t="str">
        <f>IF(COUNT($A$20:A1573)&lt;&gt;$B$4,IF(A1573="","",A1573+1),"")</f>
        <v/>
      </c>
      <c r="B1574" s="3"/>
      <c r="C1574" s="3"/>
      <c r="D1574" s="122"/>
      <c r="E1574" s="3"/>
      <c r="F1574" s="3"/>
      <c r="G1574" s="3"/>
      <c r="H1574" s="3"/>
      <c r="I1574" s="120"/>
      <c r="J1574" s="3"/>
      <c r="K1574" s="95" t="str" cm="1">
        <f t="array" ref="K1574">IF(OR($J$14 = "A",$J$14 = "B",$J$14 = "C"),IF(I1574="","",IF(LEN(I1574)&gt;2,_xlfn.IFS(ISNUMBER(SEARCH("_",I1574)),I1574,ISNUMBER(SEARCH(", ",I1574)),SUBSTITUTE(I1574,", ","_"),ISNUMBER(SEARCH("/ ",I1574)),SUBSTITUTE(I1574,"/ ","_"),ISNUMBER(SEARCH(",",I1574)),SUBSTITUTE(I1574,",","_"),ISNUMBER(SEARCH("/",I1574)),SUBSTITUTE(I1574,"/","_"),ISNUMBER(SEARCH("",I1574)),I1574),I1574)),IF(OR($J$14 = "J",$J$14 = "K"),"",IF(D1574="","",IF(LEN(D1574)&gt;2,_xlfn.IFS(ISNUMBER(SEARCH("_",D1574)),D1574,ISNUMBER(SEARCH(", ",D1574)),SUBSTITUTE(D1574,", ","_"),ISNUMBER(SEARCH("/ ",D1574)),SUBSTITUTE(D1574,"/ ","_"),ISNUMBER(SEARCH(",",D1574)),SUBSTITUTE(D1574,",","_"),ISNUMBER(SEARCH("/",D1574)),SUBSTITUTE(D1574,"/","_"),ISNUMBER(SEARCH("",D1574)),D1574),D1574))))</f>
        <v/>
      </c>
      <c r="L1574" s="1"/>
      <c r="M1574" s="1" t="str">
        <f t="shared" si="121"/>
        <v/>
      </c>
      <c r="N1574" s="94" t="str">
        <f>IF($L1574="None","",IF(ISERROR(VLOOKUP($L1574,Info!$B$4:$B$266,1,FALSE)),"",VLOOKUP($L1574,Info!$B$4:$L$266,5,FALSE)))</f>
        <v/>
      </c>
      <c r="O1574" s="94" t="str">
        <f>IF(K1574="","",IF(AND($J$12&lt;&gt;"ABC",N1574="3"),"BAC",IF(N1574="3","ABC",IF($J$12&lt;&gt;"ABC",IF($J$10="Standard",VLOOKUP(K1574,Info!$BE$4:$BF$481,2,FALSE),VLOOKUP(K1574,Info!$BI$4:$BJ$482,2,FALSE)),IF($J$10="Standard",VLOOKUP(K1574,Info!$AG$4:$AH$2994,2,FALSE),VLOOKUP(K1574,Info!$AK$4:$AL$2997,2,FALSE))))))</f>
        <v/>
      </c>
      <c r="P1574" s="94" t="str">
        <f>IF($L1574="None","",IF(ISERROR(VLOOKUP($L1574,Info!$B$4:$B$266,1,FALSE)),"",VLOOKUP($L1574,Info!$B$4:$L$266,3,FALSE)))</f>
        <v/>
      </c>
      <c r="Q1574" s="96" t="str">
        <f>IF($L1574="None","",IF(ISERROR(VLOOKUP($L1574,Info!$B$4:$B$266,1,FALSE)),"",VLOOKUP($L1574,Info!$B$4:$L$266,4,FALSE)))</f>
        <v/>
      </c>
      <c r="R1574" s="1"/>
      <c r="S1574" s="6" t="str">
        <f t="shared" si="122"/>
        <v/>
      </c>
      <c r="T1574" s="6" t="str">
        <f>IF($L1574="None","",IF(ISERROR(VLOOKUP($L1574,Info!$B$4:$B$266,1,FALSE)),"",VLOOKUP($L1574,Info!$B$4:$L$266,11,FALSE)))</f>
        <v/>
      </c>
      <c r="U1574" s="1"/>
      <c r="V1574" s="1"/>
      <c r="W1574" s="1"/>
      <c r="X1574" s="1" t="str">
        <f>IF($L1574="None","",IF(ISERROR(VLOOKUP($L1574,Info!$B$4:$B$266,1,FALSE)),"",IF(OR(W1574="Metallic Liquid Tight",W1574="Non-Metallic Liquid Tight",W1574="LSZH",W1574="Greenfield"),VLOOKUP($L1574,Info!$B$4:$L$266,7,FALSE),"N/A")))</f>
        <v/>
      </c>
      <c r="Y1574" s="1"/>
      <c r="Z1574" s="96" t="str">
        <f>IF($L1574="None","",IF(ISERROR(VLOOKUP($L1574,Info!$B$4:$B$266,1,FALSE)),"",VLOOKUP($L1574,Info!$B$4:$L$266,9,FALSE)))</f>
        <v/>
      </c>
      <c r="AA1574" s="96" t="str">
        <f>IF($L1574="None","",IF(ISERROR(VLOOKUP($L1574,Info!$B$4:$B$266,1,FALSE)),"",VLOOKUP($L1574,Info!$B$4:$L$266,8,FALSE)))</f>
        <v/>
      </c>
      <c r="AB1574" s="96" t="str">
        <f>IF($L1574="None","",IF(ISERROR(VLOOKUP($L1574,Info!$B$4:$B$266,1,FALSE)),"",VLOOKUP($L1574,Info!$B$4:$L$266,10,FALSE)))</f>
        <v/>
      </c>
      <c r="AC1574" s="1" t="str">
        <f>IF(W1574="SO Cable","Black,White",IF(O1574="","",IF(P1574="","",IF($J$12&lt;&gt;"ABC",IF(P1574&lt;="250",VLOOKUP(O1574,Info!$AZ$4:$BB$22,3,FALSE),VLOOKUP(O1574,Info!$AZ$23:$BB$39,3,FALSE)),IF(P1574&lt;="250",VLOOKUP(O1574,Info!$AO$4:$AQ$22,3,FALSE),VLOOKUP(O1574,Info!$AO$23:$AP$39,3,FALSE))))))</f>
        <v/>
      </c>
      <c r="AD1574" s="1"/>
      <c r="AE1574" s="1" t="str">
        <f>IF($L1574="None","",IF(ISERROR(VLOOKUP($L1574,Info!$B$4:$B$266,1,FALSE)),"",VLOOKUP($L1574,Info!$B$4:$L$266,4,FALSE)))</f>
        <v/>
      </c>
      <c r="AF1574" s="1" t="str">
        <f>IF($L1574="None","",IF(ISERROR(VLOOKUP($L1574,Info!$B$4:$B$266,1,FALSE)),"",VLOOKUP($L1574,Info!$B$4:$L$266,6,FALSE)))</f>
        <v/>
      </c>
      <c r="AG1574" s="1"/>
      <c r="AH1574" s="33" t="str" cm="1">
        <f t="array" ref="AH1574">IF(AND(L1574&lt;&gt;"",O1574&lt;&gt;"",R1574:S1574&lt;&gt;"",W1574:X1574&lt;&gt;"",Z1574:AA1574&lt;&gt;"",AC1574&lt;&gt;""),"Good","Bad")</f>
        <v>Bad</v>
      </c>
      <c r="AL1574" t="str" cm="1">
        <f t="array" ref="AL1574">IF(R1574&gt;0,_xlfn.IFS(COUNTIF($L$20:L1574,"&lt;&gt;")&lt;101,1,COUNTIF($L$20:L1574,"&lt;&gt;")&lt;201,2,COUNTIF($L$20:L1574,"&lt;&gt;")&lt;301,3,COUNTIF($L$20:L1574,"&lt;&gt;")&lt;401,4,COUNTIF($L$20:L1574,"&lt;&gt;")&lt;501,5,COUNTIF($L$20:L1574,"&lt;&gt;")&lt;601,6,COUNTIF($L$20:L1574,"&lt;&gt;")&lt;701,7,COUNTIF($L$20:L1574,"&lt;&gt;")&lt;801,8,COUNTIF($L$20:L1574,"&lt;&gt;")&lt;901,9,COUNTIF($L$20:L1574,"&lt;&gt;")&lt;1001,10,COUNTIF($L$20:L1574,"&lt;&gt;")&lt;1101,11,COUNTIF($L$20:L1574,"&lt;&gt;")&lt;1201,12,COUNTIF($L$20:L1574,"&lt;&gt;")&lt;1301,13,COUNTIF($L$20:L1574,"&lt;&gt;")&lt;1401,14,COUNTIF($L$20:L1574,"&lt;&gt;")&lt;1501,15,COUNTIF($L$20:L1574,"&lt;&gt;")&lt;1601,16,COUNTIF($L$20:L1574,"&lt;&gt;")&lt;1701,17,COUNTIF($L$20:L1574,"&lt;&gt;")&lt;1801,18,COUNTIF($L$20:L1574,"&lt;&gt;")&lt;1901,19,COUNTIF($L$20:L1574,"&lt;&gt;")&lt;2001,20,COUNTIF($L$20:L1574,"&lt;&gt;")&lt;2101,21,COUNTIF($L$20:L1574,"&lt;&gt;")&lt;2201,22,COUNTIF($L$20:L1574,"&lt;&gt;")&lt;2301,23,COUNTIF($L$20:L1574,"&lt;&gt;")&lt;2401,24,COUNTIF($L$20:L1574,"&lt;&gt;")&lt;2501,25,COUNTIF($L$20:L1574,"&lt;&gt;")&lt;2601,26,COUNTIF($L$20:L1574,"&lt;&gt;")&lt;2701,27,COUNTIF($L$20:L1574,"&lt;&gt;")&lt;2801,28,COUNTIF($L$20:L1574,"&lt;&gt;")&lt;2901,29,COUNTIF($L$20:L1574,"&lt;&gt;")&lt;3001,30),"")</f>
        <v/>
      </c>
      <c r="AM1574" t="str">
        <f t="shared" si="120"/>
        <v/>
      </c>
      <c r="AN1574" t="str">
        <f t="shared" si="124"/>
        <v/>
      </c>
      <c r="AP1574" t="str">
        <f t="shared" si="123"/>
        <v/>
      </c>
      <c r="AQ1574" t="str">
        <f>IF(AO1574="","",COUNTIFS(AM1574:$AM$3019,AO1574))</f>
        <v/>
      </c>
    </row>
    <row r="1575" spans="1:43" x14ac:dyDescent="0.25">
      <c r="A1575" s="6" t="str">
        <f>IF(COUNT($A$20:A1574)&lt;&gt;$B$4,IF(A1574="","",A1574+1),"")</f>
        <v/>
      </c>
      <c r="B1575" s="3"/>
      <c r="C1575" s="3"/>
      <c r="D1575" s="122"/>
      <c r="E1575" s="3"/>
      <c r="F1575" s="3"/>
      <c r="G1575" s="3"/>
      <c r="H1575" s="3"/>
      <c r="I1575" s="120"/>
      <c r="J1575" s="3"/>
      <c r="K1575" s="95" t="str" cm="1">
        <f t="array" ref="K1575">IF(OR($J$14 = "A",$J$14 = "B",$J$14 = "C"),IF(I1575="","",IF(LEN(I1575)&gt;2,_xlfn.IFS(ISNUMBER(SEARCH("_",I1575)),I1575,ISNUMBER(SEARCH(", ",I1575)),SUBSTITUTE(I1575,", ","_"),ISNUMBER(SEARCH("/ ",I1575)),SUBSTITUTE(I1575,"/ ","_"),ISNUMBER(SEARCH(",",I1575)),SUBSTITUTE(I1575,",","_"),ISNUMBER(SEARCH("/",I1575)),SUBSTITUTE(I1575,"/","_"),ISNUMBER(SEARCH("",I1575)),I1575),I1575)),IF(OR($J$14 = "J",$J$14 = "K"),"",IF(D1575="","",IF(LEN(D1575)&gt;2,_xlfn.IFS(ISNUMBER(SEARCH("_",D1575)),D1575,ISNUMBER(SEARCH(", ",D1575)),SUBSTITUTE(D1575,", ","_"),ISNUMBER(SEARCH("/ ",D1575)),SUBSTITUTE(D1575,"/ ","_"),ISNUMBER(SEARCH(",",D1575)),SUBSTITUTE(D1575,",","_"),ISNUMBER(SEARCH("/",D1575)),SUBSTITUTE(D1575,"/","_"),ISNUMBER(SEARCH("",D1575)),D1575),D1575))))</f>
        <v/>
      </c>
      <c r="L1575" s="1"/>
      <c r="M1575" s="1" t="str">
        <f t="shared" si="121"/>
        <v/>
      </c>
      <c r="N1575" s="94" t="str">
        <f>IF($L1575="None","",IF(ISERROR(VLOOKUP($L1575,Info!$B$4:$B$266,1,FALSE)),"",VLOOKUP($L1575,Info!$B$4:$L$266,5,FALSE)))</f>
        <v/>
      </c>
      <c r="O1575" s="94" t="str">
        <f>IF(K1575="","",IF(AND($J$12&lt;&gt;"ABC",N1575="3"),"BAC",IF(N1575="3","ABC",IF($J$12&lt;&gt;"ABC",IF($J$10="Standard",VLOOKUP(K1575,Info!$BE$4:$BF$481,2,FALSE),VLOOKUP(K1575,Info!$BI$4:$BJ$482,2,FALSE)),IF($J$10="Standard",VLOOKUP(K1575,Info!$AG$4:$AH$2994,2,FALSE),VLOOKUP(K1575,Info!$AK$4:$AL$2997,2,FALSE))))))</f>
        <v/>
      </c>
      <c r="P1575" s="94" t="str">
        <f>IF($L1575="None","",IF(ISERROR(VLOOKUP($L1575,Info!$B$4:$B$266,1,FALSE)),"",VLOOKUP($L1575,Info!$B$4:$L$266,3,FALSE)))</f>
        <v/>
      </c>
      <c r="Q1575" s="96" t="str">
        <f>IF($L1575="None","",IF(ISERROR(VLOOKUP($L1575,Info!$B$4:$B$266,1,FALSE)),"",VLOOKUP($L1575,Info!$B$4:$L$266,4,FALSE)))</f>
        <v/>
      </c>
      <c r="R1575" s="1"/>
      <c r="S1575" s="6" t="str">
        <f t="shared" si="122"/>
        <v/>
      </c>
      <c r="T1575" s="6" t="str">
        <f>IF($L1575="None","",IF(ISERROR(VLOOKUP($L1575,Info!$B$4:$B$266,1,FALSE)),"",VLOOKUP($L1575,Info!$B$4:$L$266,11,FALSE)))</f>
        <v/>
      </c>
      <c r="U1575" s="1"/>
      <c r="V1575" s="1"/>
      <c r="W1575" s="1"/>
      <c r="X1575" s="1" t="str">
        <f>IF($L1575="None","",IF(ISERROR(VLOOKUP($L1575,Info!$B$4:$B$266,1,FALSE)),"",IF(OR(W1575="Metallic Liquid Tight",W1575="Non-Metallic Liquid Tight",W1575="LSZH",W1575="Greenfield"),VLOOKUP($L1575,Info!$B$4:$L$266,7,FALSE),"N/A")))</f>
        <v/>
      </c>
      <c r="Y1575" s="1"/>
      <c r="Z1575" s="96" t="str">
        <f>IF($L1575="None","",IF(ISERROR(VLOOKUP($L1575,Info!$B$4:$B$266,1,FALSE)),"",VLOOKUP($L1575,Info!$B$4:$L$266,9,FALSE)))</f>
        <v/>
      </c>
      <c r="AA1575" s="96" t="str">
        <f>IF($L1575="None","",IF(ISERROR(VLOOKUP($L1575,Info!$B$4:$B$266,1,FALSE)),"",VLOOKUP($L1575,Info!$B$4:$L$266,8,FALSE)))</f>
        <v/>
      </c>
      <c r="AB1575" s="96" t="str">
        <f>IF($L1575="None","",IF(ISERROR(VLOOKUP($L1575,Info!$B$4:$B$266,1,FALSE)),"",VLOOKUP($L1575,Info!$B$4:$L$266,10,FALSE)))</f>
        <v/>
      </c>
      <c r="AC1575" s="1" t="str">
        <f>IF(W1575="SO Cable","Black,White",IF(O1575="","",IF(P1575="","",IF($J$12&lt;&gt;"ABC",IF(P1575&lt;="250",VLOOKUP(O1575,Info!$AZ$4:$BB$22,3,FALSE),VLOOKUP(O1575,Info!$AZ$23:$BB$39,3,FALSE)),IF(P1575&lt;="250",VLOOKUP(O1575,Info!$AO$4:$AQ$22,3,FALSE),VLOOKUP(O1575,Info!$AO$23:$AP$39,3,FALSE))))))</f>
        <v/>
      </c>
      <c r="AD1575" s="1"/>
      <c r="AE1575" s="1" t="str">
        <f>IF($L1575="None","",IF(ISERROR(VLOOKUP($L1575,Info!$B$4:$B$266,1,FALSE)),"",VLOOKUP($L1575,Info!$B$4:$L$266,4,FALSE)))</f>
        <v/>
      </c>
      <c r="AF1575" s="1" t="str">
        <f>IF($L1575="None","",IF(ISERROR(VLOOKUP($L1575,Info!$B$4:$B$266,1,FALSE)),"",VLOOKUP($L1575,Info!$B$4:$L$266,6,FALSE)))</f>
        <v/>
      </c>
      <c r="AG1575" s="1"/>
      <c r="AH1575" s="33" t="str" cm="1">
        <f t="array" ref="AH1575">IF(AND(L1575&lt;&gt;"",O1575&lt;&gt;"",R1575:S1575&lt;&gt;"",W1575:X1575&lt;&gt;"",Z1575:AA1575&lt;&gt;"",AC1575&lt;&gt;""),"Good","Bad")</f>
        <v>Bad</v>
      </c>
      <c r="AL1575" t="str" cm="1">
        <f t="array" ref="AL1575">IF(R1575&gt;0,_xlfn.IFS(COUNTIF($L$20:L1575,"&lt;&gt;")&lt;101,1,COUNTIF($L$20:L1575,"&lt;&gt;")&lt;201,2,COUNTIF($L$20:L1575,"&lt;&gt;")&lt;301,3,COUNTIF($L$20:L1575,"&lt;&gt;")&lt;401,4,COUNTIF($L$20:L1575,"&lt;&gt;")&lt;501,5,COUNTIF($L$20:L1575,"&lt;&gt;")&lt;601,6,COUNTIF($L$20:L1575,"&lt;&gt;")&lt;701,7,COUNTIF($L$20:L1575,"&lt;&gt;")&lt;801,8,COUNTIF($L$20:L1575,"&lt;&gt;")&lt;901,9,COUNTIF($L$20:L1575,"&lt;&gt;")&lt;1001,10,COUNTIF($L$20:L1575,"&lt;&gt;")&lt;1101,11,COUNTIF($L$20:L1575,"&lt;&gt;")&lt;1201,12,COUNTIF($L$20:L1575,"&lt;&gt;")&lt;1301,13,COUNTIF($L$20:L1575,"&lt;&gt;")&lt;1401,14,COUNTIF($L$20:L1575,"&lt;&gt;")&lt;1501,15,COUNTIF($L$20:L1575,"&lt;&gt;")&lt;1601,16,COUNTIF($L$20:L1575,"&lt;&gt;")&lt;1701,17,COUNTIF($L$20:L1575,"&lt;&gt;")&lt;1801,18,COUNTIF($L$20:L1575,"&lt;&gt;")&lt;1901,19,COUNTIF($L$20:L1575,"&lt;&gt;")&lt;2001,20,COUNTIF($L$20:L1575,"&lt;&gt;")&lt;2101,21,COUNTIF($L$20:L1575,"&lt;&gt;")&lt;2201,22,COUNTIF($L$20:L1575,"&lt;&gt;")&lt;2301,23,COUNTIF($L$20:L1575,"&lt;&gt;")&lt;2401,24,COUNTIF($L$20:L1575,"&lt;&gt;")&lt;2501,25,COUNTIF($L$20:L1575,"&lt;&gt;")&lt;2601,26,COUNTIF($L$20:L1575,"&lt;&gt;")&lt;2701,27,COUNTIF($L$20:L1575,"&lt;&gt;")&lt;2801,28,COUNTIF($L$20:L1575,"&lt;&gt;")&lt;2901,29,COUNTIF($L$20:L1575,"&lt;&gt;")&lt;3001,30),"")</f>
        <v/>
      </c>
      <c r="AM1575" t="str">
        <f t="shared" si="120"/>
        <v/>
      </c>
      <c r="AN1575" t="str">
        <f t="shared" si="124"/>
        <v/>
      </c>
      <c r="AP1575" t="str">
        <f t="shared" si="123"/>
        <v/>
      </c>
      <c r="AQ1575" t="str">
        <f>IF(AO1575="","",COUNTIFS(AM1575:$AM$3019,AO1575))</f>
        <v/>
      </c>
    </row>
    <row r="1576" spans="1:43" x14ac:dyDescent="0.25">
      <c r="A1576" s="6" t="str">
        <f>IF(COUNT($A$20:A1575)&lt;&gt;$B$4,IF(A1575="","",A1575+1),"")</f>
        <v/>
      </c>
      <c r="B1576" s="3"/>
      <c r="C1576" s="3"/>
      <c r="D1576" s="122"/>
      <c r="E1576" s="3"/>
      <c r="F1576" s="3"/>
      <c r="G1576" s="3"/>
      <c r="H1576" s="3"/>
      <c r="I1576" s="120"/>
      <c r="J1576" s="3"/>
      <c r="K1576" s="95" t="str" cm="1">
        <f t="array" ref="K1576">IF(OR($J$14 = "A",$J$14 = "B",$J$14 = "C"),IF(I1576="","",IF(LEN(I1576)&gt;2,_xlfn.IFS(ISNUMBER(SEARCH("_",I1576)),I1576,ISNUMBER(SEARCH(", ",I1576)),SUBSTITUTE(I1576,", ","_"),ISNUMBER(SEARCH("/ ",I1576)),SUBSTITUTE(I1576,"/ ","_"),ISNUMBER(SEARCH(",",I1576)),SUBSTITUTE(I1576,",","_"),ISNUMBER(SEARCH("/",I1576)),SUBSTITUTE(I1576,"/","_"),ISNUMBER(SEARCH("",I1576)),I1576),I1576)),IF(OR($J$14 = "J",$J$14 = "K"),"",IF(D1576="","",IF(LEN(D1576)&gt;2,_xlfn.IFS(ISNUMBER(SEARCH("_",D1576)),D1576,ISNUMBER(SEARCH(", ",D1576)),SUBSTITUTE(D1576,", ","_"),ISNUMBER(SEARCH("/ ",D1576)),SUBSTITUTE(D1576,"/ ","_"),ISNUMBER(SEARCH(",",D1576)),SUBSTITUTE(D1576,",","_"),ISNUMBER(SEARCH("/",D1576)),SUBSTITUTE(D1576,"/","_"),ISNUMBER(SEARCH("",D1576)),D1576),D1576))))</f>
        <v/>
      </c>
      <c r="L1576" s="1"/>
      <c r="M1576" s="1" t="str">
        <f t="shared" si="121"/>
        <v/>
      </c>
      <c r="N1576" s="94" t="str">
        <f>IF($L1576="None","",IF(ISERROR(VLOOKUP($L1576,Info!$B$4:$B$266,1,FALSE)),"",VLOOKUP($L1576,Info!$B$4:$L$266,5,FALSE)))</f>
        <v/>
      </c>
      <c r="O1576" s="94" t="str">
        <f>IF(K1576="","",IF(AND($J$12&lt;&gt;"ABC",N1576="3"),"BAC",IF(N1576="3","ABC",IF($J$12&lt;&gt;"ABC",IF($J$10="Standard",VLOOKUP(K1576,Info!$BE$4:$BF$481,2,FALSE),VLOOKUP(K1576,Info!$BI$4:$BJ$482,2,FALSE)),IF($J$10="Standard",VLOOKUP(K1576,Info!$AG$4:$AH$2994,2,FALSE),VLOOKUP(K1576,Info!$AK$4:$AL$2997,2,FALSE))))))</f>
        <v/>
      </c>
      <c r="P1576" s="94" t="str">
        <f>IF($L1576="None","",IF(ISERROR(VLOOKUP($L1576,Info!$B$4:$B$266,1,FALSE)),"",VLOOKUP($L1576,Info!$B$4:$L$266,3,FALSE)))</f>
        <v/>
      </c>
      <c r="Q1576" s="96" t="str">
        <f>IF($L1576="None","",IF(ISERROR(VLOOKUP($L1576,Info!$B$4:$B$266,1,FALSE)),"",VLOOKUP($L1576,Info!$B$4:$L$266,4,FALSE)))</f>
        <v/>
      </c>
      <c r="R1576" s="1"/>
      <c r="S1576" s="6" t="str">
        <f t="shared" si="122"/>
        <v/>
      </c>
      <c r="T1576" s="6" t="str">
        <f>IF($L1576="None","",IF(ISERROR(VLOOKUP($L1576,Info!$B$4:$B$266,1,FALSE)),"",VLOOKUP($L1576,Info!$B$4:$L$266,11,FALSE)))</f>
        <v/>
      </c>
      <c r="U1576" s="1"/>
      <c r="V1576" s="1"/>
      <c r="W1576" s="1"/>
      <c r="X1576" s="1" t="str">
        <f>IF($L1576="None","",IF(ISERROR(VLOOKUP($L1576,Info!$B$4:$B$266,1,FALSE)),"",IF(OR(W1576="Metallic Liquid Tight",W1576="Non-Metallic Liquid Tight",W1576="LSZH",W1576="Greenfield"),VLOOKUP($L1576,Info!$B$4:$L$266,7,FALSE),"N/A")))</f>
        <v/>
      </c>
      <c r="Y1576" s="1"/>
      <c r="Z1576" s="96" t="str">
        <f>IF($L1576="None","",IF(ISERROR(VLOOKUP($L1576,Info!$B$4:$B$266,1,FALSE)),"",VLOOKUP($L1576,Info!$B$4:$L$266,9,FALSE)))</f>
        <v/>
      </c>
      <c r="AA1576" s="96" t="str">
        <f>IF($L1576="None","",IF(ISERROR(VLOOKUP($L1576,Info!$B$4:$B$266,1,FALSE)),"",VLOOKUP($L1576,Info!$B$4:$L$266,8,FALSE)))</f>
        <v/>
      </c>
      <c r="AB1576" s="96" t="str">
        <f>IF($L1576="None","",IF(ISERROR(VLOOKUP($L1576,Info!$B$4:$B$266,1,FALSE)),"",VLOOKUP($L1576,Info!$B$4:$L$266,10,FALSE)))</f>
        <v/>
      </c>
      <c r="AC1576" s="1" t="str">
        <f>IF(W1576="SO Cable","Black,White",IF(O1576="","",IF(P1576="","",IF($J$12&lt;&gt;"ABC",IF(P1576&lt;="250",VLOOKUP(O1576,Info!$AZ$4:$BB$22,3,FALSE),VLOOKUP(O1576,Info!$AZ$23:$BB$39,3,FALSE)),IF(P1576&lt;="250",VLOOKUP(O1576,Info!$AO$4:$AQ$22,3,FALSE),VLOOKUP(O1576,Info!$AO$23:$AP$39,3,FALSE))))))</f>
        <v/>
      </c>
      <c r="AD1576" s="1"/>
      <c r="AE1576" s="1" t="str">
        <f>IF($L1576="None","",IF(ISERROR(VLOOKUP($L1576,Info!$B$4:$B$266,1,FALSE)),"",VLOOKUP($L1576,Info!$B$4:$L$266,4,FALSE)))</f>
        <v/>
      </c>
      <c r="AF1576" s="1" t="str">
        <f>IF($L1576="None","",IF(ISERROR(VLOOKUP($L1576,Info!$B$4:$B$266,1,FALSE)),"",VLOOKUP($L1576,Info!$B$4:$L$266,6,FALSE)))</f>
        <v/>
      </c>
      <c r="AG1576" s="1"/>
      <c r="AH1576" s="33" t="str" cm="1">
        <f t="array" ref="AH1576">IF(AND(L1576&lt;&gt;"",O1576&lt;&gt;"",R1576:S1576&lt;&gt;"",W1576:X1576&lt;&gt;"",Z1576:AA1576&lt;&gt;"",AC1576&lt;&gt;""),"Good","Bad")</f>
        <v>Bad</v>
      </c>
      <c r="AL1576" t="str" cm="1">
        <f t="array" ref="AL1576">IF(R1576&gt;0,_xlfn.IFS(COUNTIF($L$20:L1576,"&lt;&gt;")&lt;101,1,COUNTIF($L$20:L1576,"&lt;&gt;")&lt;201,2,COUNTIF($L$20:L1576,"&lt;&gt;")&lt;301,3,COUNTIF($L$20:L1576,"&lt;&gt;")&lt;401,4,COUNTIF($L$20:L1576,"&lt;&gt;")&lt;501,5,COUNTIF($L$20:L1576,"&lt;&gt;")&lt;601,6,COUNTIF($L$20:L1576,"&lt;&gt;")&lt;701,7,COUNTIF($L$20:L1576,"&lt;&gt;")&lt;801,8,COUNTIF($L$20:L1576,"&lt;&gt;")&lt;901,9,COUNTIF($L$20:L1576,"&lt;&gt;")&lt;1001,10,COUNTIF($L$20:L1576,"&lt;&gt;")&lt;1101,11,COUNTIF($L$20:L1576,"&lt;&gt;")&lt;1201,12,COUNTIF($L$20:L1576,"&lt;&gt;")&lt;1301,13,COUNTIF($L$20:L1576,"&lt;&gt;")&lt;1401,14,COUNTIF($L$20:L1576,"&lt;&gt;")&lt;1501,15,COUNTIF($L$20:L1576,"&lt;&gt;")&lt;1601,16,COUNTIF($L$20:L1576,"&lt;&gt;")&lt;1701,17,COUNTIF($L$20:L1576,"&lt;&gt;")&lt;1801,18,COUNTIF($L$20:L1576,"&lt;&gt;")&lt;1901,19,COUNTIF($L$20:L1576,"&lt;&gt;")&lt;2001,20,COUNTIF($L$20:L1576,"&lt;&gt;")&lt;2101,21,COUNTIF($L$20:L1576,"&lt;&gt;")&lt;2201,22,COUNTIF($L$20:L1576,"&lt;&gt;")&lt;2301,23,COUNTIF($L$20:L1576,"&lt;&gt;")&lt;2401,24,COUNTIF($L$20:L1576,"&lt;&gt;")&lt;2501,25,COUNTIF($L$20:L1576,"&lt;&gt;")&lt;2601,26,COUNTIF($L$20:L1576,"&lt;&gt;")&lt;2701,27,COUNTIF($L$20:L1576,"&lt;&gt;")&lt;2801,28,COUNTIF($L$20:L1576,"&lt;&gt;")&lt;2901,29,COUNTIF($L$20:L1576,"&lt;&gt;")&lt;3001,30),"")</f>
        <v/>
      </c>
      <c r="AM1576" t="str">
        <f t="shared" si="120"/>
        <v/>
      </c>
      <c r="AN1576" t="str">
        <f t="shared" si="124"/>
        <v/>
      </c>
      <c r="AP1576" t="str">
        <f t="shared" si="123"/>
        <v/>
      </c>
      <c r="AQ1576" t="str">
        <f>IF(AO1576="","",COUNTIFS(AM1576:$AM$3019,AO1576))</f>
        <v/>
      </c>
    </row>
    <row r="1577" spans="1:43" x14ac:dyDescent="0.25">
      <c r="A1577" s="6" t="str">
        <f>IF(COUNT($A$20:A1576)&lt;&gt;$B$4,IF(A1576="","",A1576+1),"")</f>
        <v/>
      </c>
      <c r="B1577" s="3"/>
      <c r="C1577" s="3"/>
      <c r="D1577" s="122"/>
      <c r="E1577" s="3"/>
      <c r="F1577" s="3"/>
      <c r="G1577" s="3"/>
      <c r="H1577" s="3"/>
      <c r="I1577" s="120"/>
      <c r="J1577" s="3"/>
      <c r="K1577" s="95" t="str" cm="1">
        <f t="array" ref="K1577">IF(OR($J$14 = "A",$J$14 = "B",$J$14 = "C"),IF(I1577="","",IF(LEN(I1577)&gt;2,_xlfn.IFS(ISNUMBER(SEARCH("_",I1577)),I1577,ISNUMBER(SEARCH(", ",I1577)),SUBSTITUTE(I1577,", ","_"),ISNUMBER(SEARCH("/ ",I1577)),SUBSTITUTE(I1577,"/ ","_"),ISNUMBER(SEARCH(",",I1577)),SUBSTITUTE(I1577,",","_"),ISNUMBER(SEARCH("/",I1577)),SUBSTITUTE(I1577,"/","_"),ISNUMBER(SEARCH("",I1577)),I1577),I1577)),IF(OR($J$14 = "J",$J$14 = "K"),"",IF(D1577="","",IF(LEN(D1577)&gt;2,_xlfn.IFS(ISNUMBER(SEARCH("_",D1577)),D1577,ISNUMBER(SEARCH(", ",D1577)),SUBSTITUTE(D1577,", ","_"),ISNUMBER(SEARCH("/ ",D1577)),SUBSTITUTE(D1577,"/ ","_"),ISNUMBER(SEARCH(",",D1577)),SUBSTITUTE(D1577,",","_"),ISNUMBER(SEARCH("/",D1577)),SUBSTITUTE(D1577,"/","_"),ISNUMBER(SEARCH("",D1577)),D1577),D1577))))</f>
        <v/>
      </c>
      <c r="L1577" s="1"/>
      <c r="M1577" s="1" t="str">
        <f t="shared" si="121"/>
        <v/>
      </c>
      <c r="N1577" s="94" t="str">
        <f>IF($L1577="None","",IF(ISERROR(VLOOKUP($L1577,Info!$B$4:$B$266,1,FALSE)),"",VLOOKUP($L1577,Info!$B$4:$L$266,5,FALSE)))</f>
        <v/>
      </c>
      <c r="O1577" s="94" t="str">
        <f>IF(K1577="","",IF(AND($J$12&lt;&gt;"ABC",N1577="3"),"BAC",IF(N1577="3","ABC",IF($J$12&lt;&gt;"ABC",IF($J$10="Standard",VLOOKUP(K1577,Info!$BE$4:$BF$481,2,FALSE),VLOOKUP(K1577,Info!$BI$4:$BJ$482,2,FALSE)),IF($J$10="Standard",VLOOKUP(K1577,Info!$AG$4:$AH$2994,2,FALSE),VLOOKUP(K1577,Info!$AK$4:$AL$2997,2,FALSE))))))</f>
        <v/>
      </c>
      <c r="P1577" s="94" t="str">
        <f>IF($L1577="None","",IF(ISERROR(VLOOKUP($L1577,Info!$B$4:$B$266,1,FALSE)),"",VLOOKUP($L1577,Info!$B$4:$L$266,3,FALSE)))</f>
        <v/>
      </c>
      <c r="Q1577" s="96" t="str">
        <f>IF($L1577="None","",IF(ISERROR(VLOOKUP($L1577,Info!$B$4:$B$266,1,FALSE)),"",VLOOKUP($L1577,Info!$B$4:$L$266,4,FALSE)))</f>
        <v/>
      </c>
      <c r="R1577" s="1"/>
      <c r="S1577" s="6" t="str">
        <f t="shared" si="122"/>
        <v/>
      </c>
      <c r="T1577" s="6" t="str">
        <f>IF($L1577="None","",IF(ISERROR(VLOOKUP($L1577,Info!$B$4:$B$266,1,FALSE)),"",VLOOKUP($L1577,Info!$B$4:$L$266,11,FALSE)))</f>
        <v/>
      </c>
      <c r="U1577" s="1"/>
      <c r="V1577" s="1"/>
      <c r="W1577" s="1"/>
      <c r="X1577" s="1" t="str">
        <f>IF($L1577="None","",IF(ISERROR(VLOOKUP($L1577,Info!$B$4:$B$266,1,FALSE)),"",IF(OR(W1577="Metallic Liquid Tight",W1577="Non-Metallic Liquid Tight",W1577="LSZH",W1577="Greenfield"),VLOOKUP($L1577,Info!$B$4:$L$266,7,FALSE),"N/A")))</f>
        <v/>
      </c>
      <c r="Y1577" s="1"/>
      <c r="Z1577" s="96" t="str">
        <f>IF($L1577="None","",IF(ISERROR(VLOOKUP($L1577,Info!$B$4:$B$266,1,FALSE)),"",VLOOKUP($L1577,Info!$B$4:$L$266,9,FALSE)))</f>
        <v/>
      </c>
      <c r="AA1577" s="96" t="str">
        <f>IF($L1577="None","",IF(ISERROR(VLOOKUP($L1577,Info!$B$4:$B$266,1,FALSE)),"",VLOOKUP($L1577,Info!$B$4:$L$266,8,FALSE)))</f>
        <v/>
      </c>
      <c r="AB1577" s="96" t="str">
        <f>IF($L1577="None","",IF(ISERROR(VLOOKUP($L1577,Info!$B$4:$B$266,1,FALSE)),"",VLOOKUP($L1577,Info!$B$4:$L$266,10,FALSE)))</f>
        <v/>
      </c>
      <c r="AC1577" s="1" t="str">
        <f>IF(W1577="SO Cable","Black,White",IF(O1577="","",IF(P1577="","",IF($J$12&lt;&gt;"ABC",IF(P1577&lt;="250",VLOOKUP(O1577,Info!$AZ$4:$BB$22,3,FALSE),VLOOKUP(O1577,Info!$AZ$23:$BB$39,3,FALSE)),IF(P1577&lt;="250",VLOOKUP(O1577,Info!$AO$4:$AQ$22,3,FALSE),VLOOKUP(O1577,Info!$AO$23:$AP$39,3,FALSE))))))</f>
        <v/>
      </c>
      <c r="AD1577" s="1"/>
      <c r="AE1577" s="1" t="str">
        <f>IF($L1577="None","",IF(ISERROR(VLOOKUP($L1577,Info!$B$4:$B$266,1,FALSE)),"",VLOOKUP($L1577,Info!$B$4:$L$266,4,FALSE)))</f>
        <v/>
      </c>
      <c r="AF1577" s="1" t="str">
        <f>IF($L1577="None","",IF(ISERROR(VLOOKUP($L1577,Info!$B$4:$B$266,1,FALSE)),"",VLOOKUP($L1577,Info!$B$4:$L$266,6,FALSE)))</f>
        <v/>
      </c>
      <c r="AG1577" s="1"/>
      <c r="AH1577" s="33" t="str" cm="1">
        <f t="array" ref="AH1577">IF(AND(L1577&lt;&gt;"",O1577&lt;&gt;"",R1577:S1577&lt;&gt;"",W1577:X1577&lt;&gt;"",Z1577:AA1577&lt;&gt;"",AC1577&lt;&gt;""),"Good","Bad")</f>
        <v>Bad</v>
      </c>
      <c r="AL1577" t="str" cm="1">
        <f t="array" ref="AL1577">IF(R1577&gt;0,_xlfn.IFS(COUNTIF($L$20:L1577,"&lt;&gt;")&lt;101,1,COUNTIF($L$20:L1577,"&lt;&gt;")&lt;201,2,COUNTIF($L$20:L1577,"&lt;&gt;")&lt;301,3,COUNTIF($L$20:L1577,"&lt;&gt;")&lt;401,4,COUNTIF($L$20:L1577,"&lt;&gt;")&lt;501,5,COUNTIF($L$20:L1577,"&lt;&gt;")&lt;601,6,COUNTIF($L$20:L1577,"&lt;&gt;")&lt;701,7,COUNTIF($L$20:L1577,"&lt;&gt;")&lt;801,8,COUNTIF($L$20:L1577,"&lt;&gt;")&lt;901,9,COUNTIF($L$20:L1577,"&lt;&gt;")&lt;1001,10,COUNTIF($L$20:L1577,"&lt;&gt;")&lt;1101,11,COUNTIF($L$20:L1577,"&lt;&gt;")&lt;1201,12,COUNTIF($L$20:L1577,"&lt;&gt;")&lt;1301,13,COUNTIF($L$20:L1577,"&lt;&gt;")&lt;1401,14,COUNTIF($L$20:L1577,"&lt;&gt;")&lt;1501,15,COUNTIF($L$20:L1577,"&lt;&gt;")&lt;1601,16,COUNTIF($L$20:L1577,"&lt;&gt;")&lt;1701,17,COUNTIF($L$20:L1577,"&lt;&gt;")&lt;1801,18,COUNTIF($L$20:L1577,"&lt;&gt;")&lt;1901,19,COUNTIF($L$20:L1577,"&lt;&gt;")&lt;2001,20,COUNTIF($L$20:L1577,"&lt;&gt;")&lt;2101,21,COUNTIF($L$20:L1577,"&lt;&gt;")&lt;2201,22,COUNTIF($L$20:L1577,"&lt;&gt;")&lt;2301,23,COUNTIF($L$20:L1577,"&lt;&gt;")&lt;2401,24,COUNTIF($L$20:L1577,"&lt;&gt;")&lt;2501,25,COUNTIF($L$20:L1577,"&lt;&gt;")&lt;2601,26,COUNTIF($L$20:L1577,"&lt;&gt;")&lt;2701,27,COUNTIF($L$20:L1577,"&lt;&gt;")&lt;2801,28,COUNTIF($L$20:L1577,"&lt;&gt;")&lt;2901,29,COUNTIF($L$20:L1577,"&lt;&gt;")&lt;3001,30),"")</f>
        <v/>
      </c>
      <c r="AM1577" t="str">
        <f t="shared" si="120"/>
        <v/>
      </c>
      <c r="AN1577" t="str">
        <f t="shared" si="124"/>
        <v/>
      </c>
      <c r="AP1577" t="str">
        <f t="shared" si="123"/>
        <v/>
      </c>
      <c r="AQ1577" t="str">
        <f>IF(AO1577="","",COUNTIFS(AM1577:$AM$3019,AO1577))</f>
        <v/>
      </c>
    </row>
    <row r="1578" spans="1:43" x14ac:dyDescent="0.25">
      <c r="A1578" s="6" t="str">
        <f>IF(COUNT($A$20:A1577)&lt;&gt;$B$4,IF(A1577="","",A1577+1),"")</f>
        <v/>
      </c>
      <c r="B1578" s="3"/>
      <c r="C1578" s="3"/>
      <c r="D1578" s="122"/>
      <c r="E1578" s="3"/>
      <c r="F1578" s="3"/>
      <c r="G1578" s="3"/>
      <c r="H1578" s="3"/>
      <c r="I1578" s="120"/>
      <c r="J1578" s="3"/>
      <c r="K1578" s="95" t="str" cm="1">
        <f t="array" ref="K1578">IF(OR($J$14 = "A",$J$14 = "B",$J$14 = "C"),IF(I1578="","",IF(LEN(I1578)&gt;2,_xlfn.IFS(ISNUMBER(SEARCH("_",I1578)),I1578,ISNUMBER(SEARCH(", ",I1578)),SUBSTITUTE(I1578,", ","_"),ISNUMBER(SEARCH("/ ",I1578)),SUBSTITUTE(I1578,"/ ","_"),ISNUMBER(SEARCH(",",I1578)),SUBSTITUTE(I1578,",","_"),ISNUMBER(SEARCH("/",I1578)),SUBSTITUTE(I1578,"/","_"),ISNUMBER(SEARCH("",I1578)),I1578),I1578)),IF(OR($J$14 = "J",$J$14 = "K"),"",IF(D1578="","",IF(LEN(D1578)&gt;2,_xlfn.IFS(ISNUMBER(SEARCH("_",D1578)),D1578,ISNUMBER(SEARCH(", ",D1578)),SUBSTITUTE(D1578,", ","_"),ISNUMBER(SEARCH("/ ",D1578)),SUBSTITUTE(D1578,"/ ","_"),ISNUMBER(SEARCH(",",D1578)),SUBSTITUTE(D1578,",","_"),ISNUMBER(SEARCH("/",D1578)),SUBSTITUTE(D1578,"/","_"),ISNUMBER(SEARCH("",D1578)),D1578),D1578))))</f>
        <v/>
      </c>
      <c r="L1578" s="1"/>
      <c r="M1578" s="1" t="str">
        <f t="shared" si="121"/>
        <v/>
      </c>
      <c r="N1578" s="94" t="str">
        <f>IF($L1578="None","",IF(ISERROR(VLOOKUP($L1578,Info!$B$4:$B$266,1,FALSE)),"",VLOOKUP($L1578,Info!$B$4:$L$266,5,FALSE)))</f>
        <v/>
      </c>
      <c r="O1578" s="94" t="str">
        <f>IF(K1578="","",IF(AND($J$12&lt;&gt;"ABC",N1578="3"),"BAC",IF(N1578="3","ABC",IF($J$12&lt;&gt;"ABC",IF($J$10="Standard",VLOOKUP(K1578,Info!$BE$4:$BF$481,2,FALSE),VLOOKUP(K1578,Info!$BI$4:$BJ$482,2,FALSE)),IF($J$10="Standard",VLOOKUP(K1578,Info!$AG$4:$AH$2994,2,FALSE),VLOOKUP(K1578,Info!$AK$4:$AL$2997,2,FALSE))))))</f>
        <v/>
      </c>
      <c r="P1578" s="94" t="str">
        <f>IF($L1578="None","",IF(ISERROR(VLOOKUP($L1578,Info!$B$4:$B$266,1,FALSE)),"",VLOOKUP($L1578,Info!$B$4:$L$266,3,FALSE)))</f>
        <v/>
      </c>
      <c r="Q1578" s="96" t="str">
        <f>IF($L1578="None","",IF(ISERROR(VLOOKUP($L1578,Info!$B$4:$B$266,1,FALSE)),"",VLOOKUP($L1578,Info!$B$4:$L$266,4,FALSE)))</f>
        <v/>
      </c>
      <c r="R1578" s="1"/>
      <c r="S1578" s="6" t="str">
        <f t="shared" si="122"/>
        <v/>
      </c>
      <c r="T1578" s="6" t="str">
        <f>IF($L1578="None","",IF(ISERROR(VLOOKUP($L1578,Info!$B$4:$B$266,1,FALSE)),"",VLOOKUP($L1578,Info!$B$4:$L$266,11,FALSE)))</f>
        <v/>
      </c>
      <c r="U1578" s="1"/>
      <c r="V1578" s="1"/>
      <c r="W1578" s="1"/>
      <c r="X1578" s="1" t="str">
        <f>IF($L1578="None","",IF(ISERROR(VLOOKUP($L1578,Info!$B$4:$B$266,1,FALSE)),"",IF(OR(W1578="Metallic Liquid Tight",W1578="Non-Metallic Liquid Tight",W1578="LSZH",W1578="Greenfield"),VLOOKUP($L1578,Info!$B$4:$L$266,7,FALSE),"N/A")))</f>
        <v/>
      </c>
      <c r="Y1578" s="1"/>
      <c r="Z1578" s="96" t="str">
        <f>IF($L1578="None","",IF(ISERROR(VLOOKUP($L1578,Info!$B$4:$B$266,1,FALSE)),"",VLOOKUP($L1578,Info!$B$4:$L$266,9,FALSE)))</f>
        <v/>
      </c>
      <c r="AA1578" s="96" t="str">
        <f>IF($L1578="None","",IF(ISERROR(VLOOKUP($L1578,Info!$B$4:$B$266,1,FALSE)),"",VLOOKUP($L1578,Info!$B$4:$L$266,8,FALSE)))</f>
        <v/>
      </c>
      <c r="AB1578" s="96" t="str">
        <f>IF($L1578="None","",IF(ISERROR(VLOOKUP($L1578,Info!$B$4:$B$266,1,FALSE)),"",VLOOKUP($L1578,Info!$B$4:$L$266,10,FALSE)))</f>
        <v/>
      </c>
      <c r="AC1578" s="1" t="str">
        <f>IF(W1578="SO Cable","Black,White",IF(O1578="","",IF(P1578="","",IF($J$12&lt;&gt;"ABC",IF(P1578&lt;="250",VLOOKUP(O1578,Info!$AZ$4:$BB$22,3,FALSE),VLOOKUP(O1578,Info!$AZ$23:$BB$39,3,FALSE)),IF(P1578&lt;="250",VLOOKUP(O1578,Info!$AO$4:$AQ$22,3,FALSE),VLOOKUP(O1578,Info!$AO$23:$AP$39,3,FALSE))))))</f>
        <v/>
      </c>
      <c r="AD1578" s="1"/>
      <c r="AE1578" s="1" t="str">
        <f>IF($L1578="None","",IF(ISERROR(VLOOKUP($L1578,Info!$B$4:$B$266,1,FALSE)),"",VLOOKUP($L1578,Info!$B$4:$L$266,4,FALSE)))</f>
        <v/>
      </c>
      <c r="AF1578" s="1" t="str">
        <f>IF($L1578="None","",IF(ISERROR(VLOOKUP($L1578,Info!$B$4:$B$266,1,FALSE)),"",VLOOKUP($L1578,Info!$B$4:$L$266,6,FALSE)))</f>
        <v/>
      </c>
      <c r="AG1578" s="1"/>
      <c r="AH1578" s="33" t="str" cm="1">
        <f t="array" ref="AH1578">IF(AND(L1578&lt;&gt;"",O1578&lt;&gt;"",R1578:S1578&lt;&gt;"",W1578:X1578&lt;&gt;"",Z1578:AA1578&lt;&gt;"",AC1578&lt;&gt;""),"Good","Bad")</f>
        <v>Bad</v>
      </c>
      <c r="AL1578" t="str" cm="1">
        <f t="array" ref="AL1578">IF(R1578&gt;0,_xlfn.IFS(COUNTIF($L$20:L1578,"&lt;&gt;")&lt;101,1,COUNTIF($L$20:L1578,"&lt;&gt;")&lt;201,2,COUNTIF($L$20:L1578,"&lt;&gt;")&lt;301,3,COUNTIF($L$20:L1578,"&lt;&gt;")&lt;401,4,COUNTIF($L$20:L1578,"&lt;&gt;")&lt;501,5,COUNTIF($L$20:L1578,"&lt;&gt;")&lt;601,6,COUNTIF($L$20:L1578,"&lt;&gt;")&lt;701,7,COUNTIF($L$20:L1578,"&lt;&gt;")&lt;801,8,COUNTIF($L$20:L1578,"&lt;&gt;")&lt;901,9,COUNTIF($L$20:L1578,"&lt;&gt;")&lt;1001,10,COUNTIF($L$20:L1578,"&lt;&gt;")&lt;1101,11,COUNTIF($L$20:L1578,"&lt;&gt;")&lt;1201,12,COUNTIF($L$20:L1578,"&lt;&gt;")&lt;1301,13,COUNTIF($L$20:L1578,"&lt;&gt;")&lt;1401,14,COUNTIF($L$20:L1578,"&lt;&gt;")&lt;1501,15,COUNTIF($L$20:L1578,"&lt;&gt;")&lt;1601,16,COUNTIF($L$20:L1578,"&lt;&gt;")&lt;1701,17,COUNTIF($L$20:L1578,"&lt;&gt;")&lt;1801,18,COUNTIF($L$20:L1578,"&lt;&gt;")&lt;1901,19,COUNTIF($L$20:L1578,"&lt;&gt;")&lt;2001,20,COUNTIF($L$20:L1578,"&lt;&gt;")&lt;2101,21,COUNTIF($L$20:L1578,"&lt;&gt;")&lt;2201,22,COUNTIF($L$20:L1578,"&lt;&gt;")&lt;2301,23,COUNTIF($L$20:L1578,"&lt;&gt;")&lt;2401,24,COUNTIF($L$20:L1578,"&lt;&gt;")&lt;2501,25,COUNTIF($L$20:L1578,"&lt;&gt;")&lt;2601,26,COUNTIF($L$20:L1578,"&lt;&gt;")&lt;2701,27,COUNTIF($L$20:L1578,"&lt;&gt;")&lt;2801,28,COUNTIF($L$20:L1578,"&lt;&gt;")&lt;2901,29,COUNTIF($L$20:L1578,"&lt;&gt;")&lt;3001,30),"")</f>
        <v/>
      </c>
      <c r="AM1578" t="str">
        <f t="shared" si="120"/>
        <v/>
      </c>
      <c r="AN1578" t="str">
        <f t="shared" si="124"/>
        <v/>
      </c>
      <c r="AP1578" t="str">
        <f t="shared" si="123"/>
        <v/>
      </c>
      <c r="AQ1578" t="str">
        <f>IF(AO1578="","",COUNTIFS(AM1578:$AM$3019,AO1578))</f>
        <v/>
      </c>
    </row>
    <row r="1579" spans="1:43" x14ac:dyDescent="0.25">
      <c r="A1579" s="6" t="str">
        <f>IF(COUNT($A$20:A1578)&lt;&gt;$B$4,IF(A1578="","",A1578+1),"")</f>
        <v/>
      </c>
      <c r="B1579" s="3"/>
      <c r="C1579" s="3"/>
      <c r="D1579" s="122"/>
      <c r="E1579" s="3"/>
      <c r="F1579" s="3"/>
      <c r="G1579" s="3"/>
      <c r="H1579" s="3"/>
      <c r="I1579" s="120"/>
      <c r="J1579" s="3"/>
      <c r="K1579" s="95" t="str" cm="1">
        <f t="array" ref="K1579">IF(OR($J$14 = "A",$J$14 = "B",$J$14 = "C"),IF(I1579="","",IF(LEN(I1579)&gt;2,_xlfn.IFS(ISNUMBER(SEARCH("_",I1579)),I1579,ISNUMBER(SEARCH(", ",I1579)),SUBSTITUTE(I1579,", ","_"),ISNUMBER(SEARCH("/ ",I1579)),SUBSTITUTE(I1579,"/ ","_"),ISNUMBER(SEARCH(",",I1579)),SUBSTITUTE(I1579,",","_"),ISNUMBER(SEARCH("/",I1579)),SUBSTITUTE(I1579,"/","_"),ISNUMBER(SEARCH("",I1579)),I1579),I1579)),IF(OR($J$14 = "J",$J$14 = "K"),"",IF(D1579="","",IF(LEN(D1579)&gt;2,_xlfn.IFS(ISNUMBER(SEARCH("_",D1579)),D1579,ISNUMBER(SEARCH(", ",D1579)),SUBSTITUTE(D1579,", ","_"),ISNUMBER(SEARCH("/ ",D1579)),SUBSTITUTE(D1579,"/ ","_"),ISNUMBER(SEARCH(",",D1579)),SUBSTITUTE(D1579,",","_"),ISNUMBER(SEARCH("/",D1579)),SUBSTITUTE(D1579,"/","_"),ISNUMBER(SEARCH("",D1579)),D1579),D1579))))</f>
        <v/>
      </c>
      <c r="L1579" s="1"/>
      <c r="M1579" s="1" t="str">
        <f t="shared" si="121"/>
        <v/>
      </c>
      <c r="N1579" s="94" t="str">
        <f>IF($L1579="None","",IF(ISERROR(VLOOKUP($L1579,Info!$B$4:$B$266,1,FALSE)),"",VLOOKUP($L1579,Info!$B$4:$L$266,5,FALSE)))</f>
        <v/>
      </c>
      <c r="O1579" s="94" t="str">
        <f>IF(K1579="","",IF(AND($J$12&lt;&gt;"ABC",N1579="3"),"BAC",IF(N1579="3","ABC",IF($J$12&lt;&gt;"ABC",IF($J$10="Standard",VLOOKUP(K1579,Info!$BE$4:$BF$481,2,FALSE),VLOOKUP(K1579,Info!$BI$4:$BJ$482,2,FALSE)),IF($J$10="Standard",VLOOKUP(K1579,Info!$AG$4:$AH$2994,2,FALSE),VLOOKUP(K1579,Info!$AK$4:$AL$2997,2,FALSE))))))</f>
        <v/>
      </c>
      <c r="P1579" s="94" t="str">
        <f>IF($L1579="None","",IF(ISERROR(VLOOKUP($L1579,Info!$B$4:$B$266,1,FALSE)),"",VLOOKUP($L1579,Info!$B$4:$L$266,3,FALSE)))</f>
        <v/>
      </c>
      <c r="Q1579" s="96" t="str">
        <f>IF($L1579="None","",IF(ISERROR(VLOOKUP($L1579,Info!$B$4:$B$266,1,FALSE)),"",VLOOKUP($L1579,Info!$B$4:$L$266,4,FALSE)))</f>
        <v/>
      </c>
      <c r="R1579" s="1"/>
      <c r="S1579" s="6" t="str">
        <f t="shared" si="122"/>
        <v/>
      </c>
      <c r="T1579" s="6" t="str">
        <f>IF($L1579="None","",IF(ISERROR(VLOOKUP($L1579,Info!$B$4:$B$266,1,FALSE)),"",VLOOKUP($L1579,Info!$B$4:$L$266,11,FALSE)))</f>
        <v/>
      </c>
      <c r="U1579" s="1"/>
      <c r="V1579" s="1"/>
      <c r="W1579" s="1"/>
      <c r="X1579" s="1" t="str">
        <f>IF($L1579="None","",IF(ISERROR(VLOOKUP($L1579,Info!$B$4:$B$266,1,FALSE)),"",IF(OR(W1579="Metallic Liquid Tight",W1579="Non-Metallic Liquid Tight",W1579="LSZH",W1579="Greenfield"),VLOOKUP($L1579,Info!$B$4:$L$266,7,FALSE),"N/A")))</f>
        <v/>
      </c>
      <c r="Y1579" s="1"/>
      <c r="Z1579" s="96" t="str">
        <f>IF($L1579="None","",IF(ISERROR(VLOOKUP($L1579,Info!$B$4:$B$266,1,FALSE)),"",VLOOKUP($L1579,Info!$B$4:$L$266,9,FALSE)))</f>
        <v/>
      </c>
      <c r="AA1579" s="96" t="str">
        <f>IF($L1579="None","",IF(ISERROR(VLOOKUP($L1579,Info!$B$4:$B$266,1,FALSE)),"",VLOOKUP($L1579,Info!$B$4:$L$266,8,FALSE)))</f>
        <v/>
      </c>
      <c r="AB1579" s="96" t="str">
        <f>IF($L1579="None","",IF(ISERROR(VLOOKUP($L1579,Info!$B$4:$B$266,1,FALSE)),"",VLOOKUP($L1579,Info!$B$4:$L$266,10,FALSE)))</f>
        <v/>
      </c>
      <c r="AC1579" s="1" t="str">
        <f>IF(W1579="SO Cable","Black,White",IF(O1579="","",IF(P1579="","",IF($J$12&lt;&gt;"ABC",IF(P1579&lt;="250",VLOOKUP(O1579,Info!$AZ$4:$BB$22,3,FALSE),VLOOKUP(O1579,Info!$AZ$23:$BB$39,3,FALSE)),IF(P1579&lt;="250",VLOOKUP(O1579,Info!$AO$4:$AQ$22,3,FALSE),VLOOKUP(O1579,Info!$AO$23:$AP$39,3,FALSE))))))</f>
        <v/>
      </c>
      <c r="AD1579" s="1"/>
      <c r="AE1579" s="1" t="str">
        <f>IF($L1579="None","",IF(ISERROR(VLOOKUP($L1579,Info!$B$4:$B$266,1,FALSE)),"",VLOOKUP($L1579,Info!$B$4:$L$266,4,FALSE)))</f>
        <v/>
      </c>
      <c r="AF1579" s="1" t="str">
        <f>IF($L1579="None","",IF(ISERROR(VLOOKUP($L1579,Info!$B$4:$B$266,1,FALSE)),"",VLOOKUP($L1579,Info!$B$4:$L$266,6,FALSE)))</f>
        <v/>
      </c>
      <c r="AG1579" s="1"/>
      <c r="AH1579" s="33" t="str" cm="1">
        <f t="array" ref="AH1579">IF(AND(L1579&lt;&gt;"",O1579&lt;&gt;"",R1579:S1579&lt;&gt;"",W1579:X1579&lt;&gt;"",Z1579:AA1579&lt;&gt;"",AC1579&lt;&gt;""),"Good","Bad")</f>
        <v>Bad</v>
      </c>
      <c r="AL1579" t="str" cm="1">
        <f t="array" ref="AL1579">IF(R1579&gt;0,_xlfn.IFS(COUNTIF($L$20:L1579,"&lt;&gt;")&lt;101,1,COUNTIF($L$20:L1579,"&lt;&gt;")&lt;201,2,COUNTIF($L$20:L1579,"&lt;&gt;")&lt;301,3,COUNTIF($L$20:L1579,"&lt;&gt;")&lt;401,4,COUNTIF($L$20:L1579,"&lt;&gt;")&lt;501,5,COUNTIF($L$20:L1579,"&lt;&gt;")&lt;601,6,COUNTIF($L$20:L1579,"&lt;&gt;")&lt;701,7,COUNTIF($L$20:L1579,"&lt;&gt;")&lt;801,8,COUNTIF($L$20:L1579,"&lt;&gt;")&lt;901,9,COUNTIF($L$20:L1579,"&lt;&gt;")&lt;1001,10,COUNTIF($L$20:L1579,"&lt;&gt;")&lt;1101,11,COUNTIF($L$20:L1579,"&lt;&gt;")&lt;1201,12,COUNTIF($L$20:L1579,"&lt;&gt;")&lt;1301,13,COUNTIF($L$20:L1579,"&lt;&gt;")&lt;1401,14,COUNTIF($L$20:L1579,"&lt;&gt;")&lt;1501,15,COUNTIF($L$20:L1579,"&lt;&gt;")&lt;1601,16,COUNTIF($L$20:L1579,"&lt;&gt;")&lt;1701,17,COUNTIF($L$20:L1579,"&lt;&gt;")&lt;1801,18,COUNTIF($L$20:L1579,"&lt;&gt;")&lt;1901,19,COUNTIF($L$20:L1579,"&lt;&gt;")&lt;2001,20,COUNTIF($L$20:L1579,"&lt;&gt;")&lt;2101,21,COUNTIF($L$20:L1579,"&lt;&gt;")&lt;2201,22,COUNTIF($L$20:L1579,"&lt;&gt;")&lt;2301,23,COUNTIF($L$20:L1579,"&lt;&gt;")&lt;2401,24,COUNTIF($L$20:L1579,"&lt;&gt;")&lt;2501,25,COUNTIF($L$20:L1579,"&lt;&gt;")&lt;2601,26,COUNTIF($L$20:L1579,"&lt;&gt;")&lt;2701,27,COUNTIF($L$20:L1579,"&lt;&gt;")&lt;2801,28,COUNTIF($L$20:L1579,"&lt;&gt;")&lt;2901,29,COUNTIF($L$20:L1579,"&lt;&gt;")&lt;3001,30),"")</f>
        <v/>
      </c>
      <c r="AM1579" t="str">
        <f t="shared" si="120"/>
        <v/>
      </c>
      <c r="AN1579" t="str">
        <f t="shared" si="124"/>
        <v/>
      </c>
      <c r="AP1579" t="str">
        <f t="shared" si="123"/>
        <v/>
      </c>
      <c r="AQ1579" t="str">
        <f>IF(AO1579="","",COUNTIFS(AM1579:$AM$3019,AO1579))</f>
        <v/>
      </c>
    </row>
    <row r="1580" spans="1:43" x14ac:dyDescent="0.25">
      <c r="A1580" s="6" t="str">
        <f>IF(COUNT($A$20:A1579)&lt;&gt;$B$4,IF(A1579="","",A1579+1),"")</f>
        <v/>
      </c>
      <c r="B1580" s="3"/>
      <c r="C1580" s="3"/>
      <c r="D1580" s="122"/>
      <c r="E1580" s="3"/>
      <c r="F1580" s="3"/>
      <c r="G1580" s="3"/>
      <c r="H1580" s="3"/>
      <c r="I1580" s="120"/>
      <c r="J1580" s="3"/>
      <c r="K1580" s="95" t="str" cm="1">
        <f t="array" ref="K1580">IF(OR($J$14 = "A",$J$14 = "B",$J$14 = "C"),IF(I1580="","",IF(LEN(I1580)&gt;2,_xlfn.IFS(ISNUMBER(SEARCH("_",I1580)),I1580,ISNUMBER(SEARCH(", ",I1580)),SUBSTITUTE(I1580,", ","_"),ISNUMBER(SEARCH("/ ",I1580)),SUBSTITUTE(I1580,"/ ","_"),ISNUMBER(SEARCH(",",I1580)),SUBSTITUTE(I1580,",","_"),ISNUMBER(SEARCH("/",I1580)),SUBSTITUTE(I1580,"/","_"),ISNUMBER(SEARCH("",I1580)),I1580),I1580)),IF(OR($J$14 = "J",$J$14 = "K"),"",IF(D1580="","",IF(LEN(D1580)&gt;2,_xlfn.IFS(ISNUMBER(SEARCH("_",D1580)),D1580,ISNUMBER(SEARCH(", ",D1580)),SUBSTITUTE(D1580,", ","_"),ISNUMBER(SEARCH("/ ",D1580)),SUBSTITUTE(D1580,"/ ","_"),ISNUMBER(SEARCH(",",D1580)),SUBSTITUTE(D1580,",","_"),ISNUMBER(SEARCH("/",D1580)),SUBSTITUTE(D1580,"/","_"),ISNUMBER(SEARCH("",D1580)),D1580),D1580))))</f>
        <v/>
      </c>
      <c r="L1580" s="1"/>
      <c r="M1580" s="1" t="str">
        <f t="shared" si="121"/>
        <v/>
      </c>
      <c r="N1580" s="94" t="str">
        <f>IF($L1580="None","",IF(ISERROR(VLOOKUP($L1580,Info!$B$4:$B$266,1,FALSE)),"",VLOOKUP($L1580,Info!$B$4:$L$266,5,FALSE)))</f>
        <v/>
      </c>
      <c r="O1580" s="94" t="str">
        <f>IF(K1580="","",IF(AND($J$12&lt;&gt;"ABC",N1580="3"),"BAC",IF(N1580="3","ABC",IF($J$12&lt;&gt;"ABC",IF($J$10="Standard",VLOOKUP(K1580,Info!$BE$4:$BF$481,2,FALSE),VLOOKUP(K1580,Info!$BI$4:$BJ$482,2,FALSE)),IF($J$10="Standard",VLOOKUP(K1580,Info!$AG$4:$AH$2994,2,FALSE),VLOOKUP(K1580,Info!$AK$4:$AL$2997,2,FALSE))))))</f>
        <v/>
      </c>
      <c r="P1580" s="94" t="str">
        <f>IF($L1580="None","",IF(ISERROR(VLOOKUP($L1580,Info!$B$4:$B$266,1,FALSE)),"",VLOOKUP($L1580,Info!$B$4:$L$266,3,FALSE)))</f>
        <v/>
      </c>
      <c r="Q1580" s="96" t="str">
        <f>IF($L1580="None","",IF(ISERROR(VLOOKUP($L1580,Info!$B$4:$B$266,1,FALSE)),"",VLOOKUP($L1580,Info!$B$4:$L$266,4,FALSE)))</f>
        <v/>
      </c>
      <c r="R1580" s="1"/>
      <c r="S1580" s="6" t="str">
        <f t="shared" si="122"/>
        <v/>
      </c>
      <c r="T1580" s="6" t="str">
        <f>IF($L1580="None","",IF(ISERROR(VLOOKUP($L1580,Info!$B$4:$B$266,1,FALSE)),"",VLOOKUP($L1580,Info!$B$4:$L$266,11,FALSE)))</f>
        <v/>
      </c>
      <c r="U1580" s="1"/>
      <c r="V1580" s="1"/>
      <c r="W1580" s="1"/>
      <c r="X1580" s="1" t="str">
        <f>IF($L1580="None","",IF(ISERROR(VLOOKUP($L1580,Info!$B$4:$B$266,1,FALSE)),"",IF(OR(W1580="Metallic Liquid Tight",W1580="Non-Metallic Liquid Tight",W1580="LSZH",W1580="Greenfield"),VLOOKUP($L1580,Info!$B$4:$L$266,7,FALSE),"N/A")))</f>
        <v/>
      </c>
      <c r="Y1580" s="1"/>
      <c r="Z1580" s="96" t="str">
        <f>IF($L1580="None","",IF(ISERROR(VLOOKUP($L1580,Info!$B$4:$B$266,1,FALSE)),"",VLOOKUP($L1580,Info!$B$4:$L$266,9,FALSE)))</f>
        <v/>
      </c>
      <c r="AA1580" s="96" t="str">
        <f>IF($L1580="None","",IF(ISERROR(VLOOKUP($L1580,Info!$B$4:$B$266,1,FALSE)),"",VLOOKUP($L1580,Info!$B$4:$L$266,8,FALSE)))</f>
        <v/>
      </c>
      <c r="AB1580" s="96" t="str">
        <f>IF($L1580="None","",IF(ISERROR(VLOOKUP($L1580,Info!$B$4:$B$266,1,FALSE)),"",VLOOKUP($L1580,Info!$B$4:$L$266,10,FALSE)))</f>
        <v/>
      </c>
      <c r="AC1580" s="1" t="str">
        <f>IF(W1580="SO Cable","Black,White",IF(O1580="","",IF(P1580="","",IF($J$12&lt;&gt;"ABC",IF(P1580&lt;="250",VLOOKUP(O1580,Info!$AZ$4:$BB$22,3,FALSE),VLOOKUP(O1580,Info!$AZ$23:$BB$39,3,FALSE)),IF(P1580&lt;="250",VLOOKUP(O1580,Info!$AO$4:$AQ$22,3,FALSE),VLOOKUP(O1580,Info!$AO$23:$AP$39,3,FALSE))))))</f>
        <v/>
      </c>
      <c r="AD1580" s="1"/>
      <c r="AE1580" s="1" t="str">
        <f>IF($L1580="None","",IF(ISERROR(VLOOKUP($L1580,Info!$B$4:$B$266,1,FALSE)),"",VLOOKUP($L1580,Info!$B$4:$L$266,4,FALSE)))</f>
        <v/>
      </c>
      <c r="AF1580" s="1" t="str">
        <f>IF($L1580="None","",IF(ISERROR(VLOOKUP($L1580,Info!$B$4:$B$266,1,FALSE)),"",VLOOKUP($L1580,Info!$B$4:$L$266,6,FALSE)))</f>
        <v/>
      </c>
      <c r="AG1580" s="1"/>
      <c r="AH1580" s="33" t="str" cm="1">
        <f t="array" ref="AH1580">IF(AND(L1580&lt;&gt;"",O1580&lt;&gt;"",R1580:S1580&lt;&gt;"",W1580:X1580&lt;&gt;"",Z1580:AA1580&lt;&gt;"",AC1580&lt;&gt;""),"Good","Bad")</f>
        <v>Bad</v>
      </c>
      <c r="AL1580" t="str" cm="1">
        <f t="array" ref="AL1580">IF(R1580&gt;0,_xlfn.IFS(COUNTIF($L$20:L1580,"&lt;&gt;")&lt;101,1,COUNTIF($L$20:L1580,"&lt;&gt;")&lt;201,2,COUNTIF($L$20:L1580,"&lt;&gt;")&lt;301,3,COUNTIF($L$20:L1580,"&lt;&gt;")&lt;401,4,COUNTIF($L$20:L1580,"&lt;&gt;")&lt;501,5,COUNTIF($L$20:L1580,"&lt;&gt;")&lt;601,6,COUNTIF($L$20:L1580,"&lt;&gt;")&lt;701,7,COUNTIF($L$20:L1580,"&lt;&gt;")&lt;801,8,COUNTIF($L$20:L1580,"&lt;&gt;")&lt;901,9,COUNTIF($L$20:L1580,"&lt;&gt;")&lt;1001,10,COUNTIF($L$20:L1580,"&lt;&gt;")&lt;1101,11,COUNTIF($L$20:L1580,"&lt;&gt;")&lt;1201,12,COUNTIF($L$20:L1580,"&lt;&gt;")&lt;1301,13,COUNTIF($L$20:L1580,"&lt;&gt;")&lt;1401,14,COUNTIF($L$20:L1580,"&lt;&gt;")&lt;1501,15,COUNTIF($L$20:L1580,"&lt;&gt;")&lt;1601,16,COUNTIF($L$20:L1580,"&lt;&gt;")&lt;1701,17,COUNTIF($L$20:L1580,"&lt;&gt;")&lt;1801,18,COUNTIF($L$20:L1580,"&lt;&gt;")&lt;1901,19,COUNTIF($L$20:L1580,"&lt;&gt;")&lt;2001,20,COUNTIF($L$20:L1580,"&lt;&gt;")&lt;2101,21,COUNTIF($L$20:L1580,"&lt;&gt;")&lt;2201,22,COUNTIF($L$20:L1580,"&lt;&gt;")&lt;2301,23,COUNTIF($L$20:L1580,"&lt;&gt;")&lt;2401,24,COUNTIF($L$20:L1580,"&lt;&gt;")&lt;2501,25,COUNTIF($L$20:L1580,"&lt;&gt;")&lt;2601,26,COUNTIF($L$20:L1580,"&lt;&gt;")&lt;2701,27,COUNTIF($L$20:L1580,"&lt;&gt;")&lt;2801,28,COUNTIF($L$20:L1580,"&lt;&gt;")&lt;2901,29,COUNTIF($L$20:L1580,"&lt;&gt;")&lt;3001,30),"")</f>
        <v/>
      </c>
      <c r="AM1580" t="str">
        <f t="shared" si="120"/>
        <v/>
      </c>
      <c r="AN1580" t="str">
        <f t="shared" si="124"/>
        <v/>
      </c>
      <c r="AP1580" t="str">
        <f t="shared" si="123"/>
        <v/>
      </c>
      <c r="AQ1580" t="str">
        <f>IF(AO1580="","",COUNTIFS(AM1580:$AM$3019,AO1580))</f>
        <v/>
      </c>
    </row>
    <row r="1581" spans="1:43" x14ac:dyDescent="0.25">
      <c r="A1581" s="6" t="str">
        <f>IF(COUNT($A$20:A1580)&lt;&gt;$B$4,IF(A1580="","",A1580+1),"")</f>
        <v/>
      </c>
      <c r="B1581" s="3"/>
      <c r="C1581" s="3"/>
      <c r="D1581" s="122"/>
      <c r="E1581" s="3"/>
      <c r="F1581" s="3"/>
      <c r="G1581" s="3"/>
      <c r="H1581" s="3"/>
      <c r="I1581" s="120"/>
      <c r="J1581" s="3"/>
      <c r="K1581" s="95" t="str" cm="1">
        <f t="array" ref="K1581">IF(OR($J$14 = "A",$J$14 = "B",$J$14 = "C"),IF(I1581="","",IF(LEN(I1581)&gt;2,_xlfn.IFS(ISNUMBER(SEARCH("_",I1581)),I1581,ISNUMBER(SEARCH(", ",I1581)),SUBSTITUTE(I1581,", ","_"),ISNUMBER(SEARCH("/ ",I1581)),SUBSTITUTE(I1581,"/ ","_"),ISNUMBER(SEARCH(",",I1581)),SUBSTITUTE(I1581,",","_"),ISNUMBER(SEARCH("/",I1581)),SUBSTITUTE(I1581,"/","_"),ISNUMBER(SEARCH("",I1581)),I1581),I1581)),IF(OR($J$14 = "J",$J$14 = "K"),"",IF(D1581="","",IF(LEN(D1581)&gt;2,_xlfn.IFS(ISNUMBER(SEARCH("_",D1581)),D1581,ISNUMBER(SEARCH(", ",D1581)),SUBSTITUTE(D1581,", ","_"),ISNUMBER(SEARCH("/ ",D1581)),SUBSTITUTE(D1581,"/ ","_"),ISNUMBER(SEARCH(",",D1581)),SUBSTITUTE(D1581,",","_"),ISNUMBER(SEARCH("/",D1581)),SUBSTITUTE(D1581,"/","_"),ISNUMBER(SEARCH("",D1581)),D1581),D1581))))</f>
        <v/>
      </c>
      <c r="L1581" s="1"/>
      <c r="M1581" s="1" t="str">
        <f t="shared" si="121"/>
        <v/>
      </c>
      <c r="N1581" s="94" t="str">
        <f>IF($L1581="None","",IF(ISERROR(VLOOKUP($L1581,Info!$B$4:$B$266,1,FALSE)),"",VLOOKUP($L1581,Info!$B$4:$L$266,5,FALSE)))</f>
        <v/>
      </c>
      <c r="O1581" s="94" t="str">
        <f>IF(K1581="","",IF(AND($J$12&lt;&gt;"ABC",N1581="3"),"BAC",IF(N1581="3","ABC",IF($J$12&lt;&gt;"ABC",IF($J$10="Standard",VLOOKUP(K1581,Info!$BE$4:$BF$481,2,FALSE),VLOOKUP(K1581,Info!$BI$4:$BJ$482,2,FALSE)),IF($J$10="Standard",VLOOKUP(K1581,Info!$AG$4:$AH$2994,2,FALSE),VLOOKUP(K1581,Info!$AK$4:$AL$2997,2,FALSE))))))</f>
        <v/>
      </c>
      <c r="P1581" s="94" t="str">
        <f>IF($L1581="None","",IF(ISERROR(VLOOKUP($L1581,Info!$B$4:$B$266,1,FALSE)),"",VLOOKUP($L1581,Info!$B$4:$L$266,3,FALSE)))</f>
        <v/>
      </c>
      <c r="Q1581" s="96" t="str">
        <f>IF($L1581="None","",IF(ISERROR(VLOOKUP($L1581,Info!$B$4:$B$266,1,FALSE)),"",VLOOKUP($L1581,Info!$B$4:$L$266,4,FALSE)))</f>
        <v/>
      </c>
      <c r="R1581" s="1"/>
      <c r="S1581" s="6" t="str">
        <f t="shared" si="122"/>
        <v/>
      </c>
      <c r="T1581" s="6" t="str">
        <f>IF($L1581="None","",IF(ISERROR(VLOOKUP($L1581,Info!$B$4:$B$266,1,FALSE)),"",VLOOKUP($L1581,Info!$B$4:$L$266,11,FALSE)))</f>
        <v/>
      </c>
      <c r="U1581" s="1"/>
      <c r="V1581" s="1"/>
      <c r="W1581" s="1"/>
      <c r="X1581" s="1" t="str">
        <f>IF($L1581="None","",IF(ISERROR(VLOOKUP($L1581,Info!$B$4:$B$266,1,FALSE)),"",IF(OR(W1581="Metallic Liquid Tight",W1581="Non-Metallic Liquid Tight",W1581="LSZH",W1581="Greenfield"),VLOOKUP($L1581,Info!$B$4:$L$266,7,FALSE),"N/A")))</f>
        <v/>
      </c>
      <c r="Y1581" s="1"/>
      <c r="Z1581" s="96" t="str">
        <f>IF($L1581="None","",IF(ISERROR(VLOOKUP($L1581,Info!$B$4:$B$266,1,FALSE)),"",VLOOKUP($L1581,Info!$B$4:$L$266,9,FALSE)))</f>
        <v/>
      </c>
      <c r="AA1581" s="96" t="str">
        <f>IF($L1581="None","",IF(ISERROR(VLOOKUP($L1581,Info!$B$4:$B$266,1,FALSE)),"",VLOOKUP($L1581,Info!$B$4:$L$266,8,FALSE)))</f>
        <v/>
      </c>
      <c r="AB1581" s="96" t="str">
        <f>IF($L1581="None","",IF(ISERROR(VLOOKUP($L1581,Info!$B$4:$B$266,1,FALSE)),"",VLOOKUP($L1581,Info!$B$4:$L$266,10,FALSE)))</f>
        <v/>
      </c>
      <c r="AC1581" s="1" t="str">
        <f>IF(W1581="SO Cable","Black,White",IF(O1581="","",IF(P1581="","",IF($J$12&lt;&gt;"ABC",IF(P1581&lt;="250",VLOOKUP(O1581,Info!$AZ$4:$BB$22,3,FALSE),VLOOKUP(O1581,Info!$AZ$23:$BB$39,3,FALSE)),IF(P1581&lt;="250",VLOOKUP(O1581,Info!$AO$4:$AQ$22,3,FALSE),VLOOKUP(O1581,Info!$AO$23:$AP$39,3,FALSE))))))</f>
        <v/>
      </c>
      <c r="AD1581" s="1"/>
      <c r="AE1581" s="1" t="str">
        <f>IF($L1581="None","",IF(ISERROR(VLOOKUP($L1581,Info!$B$4:$B$266,1,FALSE)),"",VLOOKUP($L1581,Info!$B$4:$L$266,4,FALSE)))</f>
        <v/>
      </c>
      <c r="AF1581" s="1" t="str">
        <f>IF($L1581="None","",IF(ISERROR(VLOOKUP($L1581,Info!$B$4:$B$266,1,FALSE)),"",VLOOKUP($L1581,Info!$B$4:$L$266,6,FALSE)))</f>
        <v/>
      </c>
      <c r="AG1581" s="1"/>
      <c r="AH1581" s="33" t="str" cm="1">
        <f t="array" ref="AH1581">IF(AND(L1581&lt;&gt;"",O1581&lt;&gt;"",R1581:S1581&lt;&gt;"",W1581:X1581&lt;&gt;"",Z1581:AA1581&lt;&gt;"",AC1581&lt;&gt;""),"Good","Bad")</f>
        <v>Bad</v>
      </c>
      <c r="AL1581" t="str" cm="1">
        <f t="array" ref="AL1581">IF(R1581&gt;0,_xlfn.IFS(COUNTIF($L$20:L1581,"&lt;&gt;")&lt;101,1,COUNTIF($L$20:L1581,"&lt;&gt;")&lt;201,2,COUNTIF($L$20:L1581,"&lt;&gt;")&lt;301,3,COUNTIF($L$20:L1581,"&lt;&gt;")&lt;401,4,COUNTIF($L$20:L1581,"&lt;&gt;")&lt;501,5,COUNTIF($L$20:L1581,"&lt;&gt;")&lt;601,6,COUNTIF($L$20:L1581,"&lt;&gt;")&lt;701,7,COUNTIF($L$20:L1581,"&lt;&gt;")&lt;801,8,COUNTIF($L$20:L1581,"&lt;&gt;")&lt;901,9,COUNTIF($L$20:L1581,"&lt;&gt;")&lt;1001,10,COUNTIF($L$20:L1581,"&lt;&gt;")&lt;1101,11,COUNTIF($L$20:L1581,"&lt;&gt;")&lt;1201,12,COUNTIF($L$20:L1581,"&lt;&gt;")&lt;1301,13,COUNTIF($L$20:L1581,"&lt;&gt;")&lt;1401,14,COUNTIF($L$20:L1581,"&lt;&gt;")&lt;1501,15,COUNTIF($L$20:L1581,"&lt;&gt;")&lt;1601,16,COUNTIF($L$20:L1581,"&lt;&gt;")&lt;1701,17,COUNTIF($L$20:L1581,"&lt;&gt;")&lt;1801,18,COUNTIF($L$20:L1581,"&lt;&gt;")&lt;1901,19,COUNTIF($L$20:L1581,"&lt;&gt;")&lt;2001,20,COUNTIF($L$20:L1581,"&lt;&gt;")&lt;2101,21,COUNTIF($L$20:L1581,"&lt;&gt;")&lt;2201,22,COUNTIF($L$20:L1581,"&lt;&gt;")&lt;2301,23,COUNTIF($L$20:L1581,"&lt;&gt;")&lt;2401,24,COUNTIF($L$20:L1581,"&lt;&gt;")&lt;2501,25,COUNTIF($L$20:L1581,"&lt;&gt;")&lt;2601,26,COUNTIF($L$20:L1581,"&lt;&gt;")&lt;2701,27,COUNTIF($L$20:L1581,"&lt;&gt;")&lt;2801,28,COUNTIF($L$20:L1581,"&lt;&gt;")&lt;2901,29,COUNTIF($L$20:L1581,"&lt;&gt;")&lt;3001,30),"")</f>
        <v/>
      </c>
      <c r="AM1581" t="str">
        <f t="shared" si="120"/>
        <v/>
      </c>
      <c r="AN1581" t="str">
        <f t="shared" si="124"/>
        <v/>
      </c>
      <c r="AP1581" t="str">
        <f t="shared" si="123"/>
        <v/>
      </c>
      <c r="AQ1581" t="str">
        <f>IF(AO1581="","",COUNTIFS(AM1581:$AM$3019,AO1581))</f>
        <v/>
      </c>
    </row>
    <row r="1582" spans="1:43" x14ac:dyDescent="0.25">
      <c r="A1582" s="6" t="str">
        <f>IF(COUNT($A$20:A1581)&lt;&gt;$B$4,IF(A1581="","",A1581+1),"")</f>
        <v/>
      </c>
      <c r="B1582" s="3"/>
      <c r="C1582" s="3"/>
      <c r="D1582" s="122"/>
      <c r="E1582" s="3"/>
      <c r="F1582" s="3"/>
      <c r="G1582" s="3"/>
      <c r="H1582" s="3"/>
      <c r="I1582" s="120"/>
      <c r="J1582" s="3"/>
      <c r="K1582" s="95" t="str" cm="1">
        <f t="array" ref="K1582">IF(OR($J$14 = "A",$J$14 = "B",$J$14 = "C"),IF(I1582="","",IF(LEN(I1582)&gt;2,_xlfn.IFS(ISNUMBER(SEARCH("_",I1582)),I1582,ISNUMBER(SEARCH(", ",I1582)),SUBSTITUTE(I1582,", ","_"),ISNUMBER(SEARCH("/ ",I1582)),SUBSTITUTE(I1582,"/ ","_"),ISNUMBER(SEARCH(",",I1582)),SUBSTITUTE(I1582,",","_"),ISNUMBER(SEARCH("/",I1582)),SUBSTITUTE(I1582,"/","_"),ISNUMBER(SEARCH("",I1582)),I1582),I1582)),IF(OR($J$14 = "J",$J$14 = "K"),"",IF(D1582="","",IF(LEN(D1582)&gt;2,_xlfn.IFS(ISNUMBER(SEARCH("_",D1582)),D1582,ISNUMBER(SEARCH(", ",D1582)),SUBSTITUTE(D1582,", ","_"),ISNUMBER(SEARCH("/ ",D1582)),SUBSTITUTE(D1582,"/ ","_"),ISNUMBER(SEARCH(",",D1582)),SUBSTITUTE(D1582,",","_"),ISNUMBER(SEARCH("/",D1582)),SUBSTITUTE(D1582,"/","_"),ISNUMBER(SEARCH("",D1582)),D1582),D1582))))</f>
        <v/>
      </c>
      <c r="L1582" s="1"/>
      <c r="M1582" s="1" t="str">
        <f t="shared" si="121"/>
        <v/>
      </c>
      <c r="N1582" s="94" t="str">
        <f>IF($L1582="None","",IF(ISERROR(VLOOKUP($L1582,Info!$B$4:$B$266,1,FALSE)),"",VLOOKUP($L1582,Info!$B$4:$L$266,5,FALSE)))</f>
        <v/>
      </c>
      <c r="O1582" s="94" t="str">
        <f>IF(K1582="","",IF(AND($J$12&lt;&gt;"ABC",N1582="3"),"BAC",IF(N1582="3","ABC",IF($J$12&lt;&gt;"ABC",IF($J$10="Standard",VLOOKUP(K1582,Info!$BE$4:$BF$481,2,FALSE),VLOOKUP(K1582,Info!$BI$4:$BJ$482,2,FALSE)),IF($J$10="Standard",VLOOKUP(K1582,Info!$AG$4:$AH$2994,2,FALSE),VLOOKUP(K1582,Info!$AK$4:$AL$2997,2,FALSE))))))</f>
        <v/>
      </c>
      <c r="P1582" s="94" t="str">
        <f>IF($L1582="None","",IF(ISERROR(VLOOKUP($L1582,Info!$B$4:$B$266,1,FALSE)),"",VLOOKUP($L1582,Info!$B$4:$L$266,3,FALSE)))</f>
        <v/>
      </c>
      <c r="Q1582" s="96" t="str">
        <f>IF($L1582="None","",IF(ISERROR(VLOOKUP($L1582,Info!$B$4:$B$266,1,FALSE)),"",VLOOKUP($L1582,Info!$B$4:$L$266,4,FALSE)))</f>
        <v/>
      </c>
      <c r="R1582" s="1"/>
      <c r="S1582" s="6" t="str">
        <f t="shared" si="122"/>
        <v/>
      </c>
      <c r="T1582" s="6" t="str">
        <f>IF($L1582="None","",IF(ISERROR(VLOOKUP($L1582,Info!$B$4:$B$266,1,FALSE)),"",VLOOKUP($L1582,Info!$B$4:$L$266,11,FALSE)))</f>
        <v/>
      </c>
      <c r="U1582" s="1"/>
      <c r="V1582" s="1"/>
      <c r="W1582" s="1"/>
      <c r="X1582" s="1" t="str">
        <f>IF($L1582="None","",IF(ISERROR(VLOOKUP($L1582,Info!$B$4:$B$266,1,FALSE)),"",IF(OR(W1582="Metallic Liquid Tight",W1582="Non-Metallic Liquid Tight",W1582="LSZH",W1582="Greenfield"),VLOOKUP($L1582,Info!$B$4:$L$266,7,FALSE),"N/A")))</f>
        <v/>
      </c>
      <c r="Y1582" s="1"/>
      <c r="Z1582" s="96" t="str">
        <f>IF($L1582="None","",IF(ISERROR(VLOOKUP($L1582,Info!$B$4:$B$266,1,FALSE)),"",VLOOKUP($L1582,Info!$B$4:$L$266,9,FALSE)))</f>
        <v/>
      </c>
      <c r="AA1582" s="96" t="str">
        <f>IF($L1582="None","",IF(ISERROR(VLOOKUP($L1582,Info!$B$4:$B$266,1,FALSE)),"",VLOOKUP($L1582,Info!$B$4:$L$266,8,FALSE)))</f>
        <v/>
      </c>
      <c r="AB1582" s="96" t="str">
        <f>IF($L1582="None","",IF(ISERROR(VLOOKUP($L1582,Info!$B$4:$B$266,1,FALSE)),"",VLOOKUP($L1582,Info!$B$4:$L$266,10,FALSE)))</f>
        <v/>
      </c>
      <c r="AC1582" s="1" t="str">
        <f>IF(W1582="SO Cable","Black,White",IF(O1582="","",IF(P1582="","",IF($J$12&lt;&gt;"ABC",IF(P1582&lt;="250",VLOOKUP(O1582,Info!$AZ$4:$BB$22,3,FALSE),VLOOKUP(O1582,Info!$AZ$23:$BB$39,3,FALSE)),IF(P1582&lt;="250",VLOOKUP(O1582,Info!$AO$4:$AQ$22,3,FALSE),VLOOKUP(O1582,Info!$AO$23:$AP$39,3,FALSE))))))</f>
        <v/>
      </c>
      <c r="AD1582" s="1"/>
      <c r="AE1582" s="1" t="str">
        <f>IF($L1582="None","",IF(ISERROR(VLOOKUP($L1582,Info!$B$4:$B$266,1,FALSE)),"",VLOOKUP($L1582,Info!$B$4:$L$266,4,FALSE)))</f>
        <v/>
      </c>
      <c r="AF1582" s="1" t="str">
        <f>IF($L1582="None","",IF(ISERROR(VLOOKUP($L1582,Info!$B$4:$B$266,1,FALSE)),"",VLOOKUP($L1582,Info!$B$4:$L$266,6,FALSE)))</f>
        <v/>
      </c>
      <c r="AG1582" s="1"/>
      <c r="AH1582" s="33" t="str" cm="1">
        <f t="array" ref="AH1582">IF(AND(L1582&lt;&gt;"",O1582&lt;&gt;"",R1582:S1582&lt;&gt;"",W1582:X1582&lt;&gt;"",Z1582:AA1582&lt;&gt;"",AC1582&lt;&gt;""),"Good","Bad")</f>
        <v>Bad</v>
      </c>
      <c r="AL1582" t="str" cm="1">
        <f t="array" ref="AL1582">IF(R1582&gt;0,_xlfn.IFS(COUNTIF($L$20:L1582,"&lt;&gt;")&lt;101,1,COUNTIF($L$20:L1582,"&lt;&gt;")&lt;201,2,COUNTIF($L$20:L1582,"&lt;&gt;")&lt;301,3,COUNTIF($L$20:L1582,"&lt;&gt;")&lt;401,4,COUNTIF($L$20:L1582,"&lt;&gt;")&lt;501,5,COUNTIF($L$20:L1582,"&lt;&gt;")&lt;601,6,COUNTIF($L$20:L1582,"&lt;&gt;")&lt;701,7,COUNTIF($L$20:L1582,"&lt;&gt;")&lt;801,8,COUNTIF($L$20:L1582,"&lt;&gt;")&lt;901,9,COUNTIF($L$20:L1582,"&lt;&gt;")&lt;1001,10,COUNTIF($L$20:L1582,"&lt;&gt;")&lt;1101,11,COUNTIF($L$20:L1582,"&lt;&gt;")&lt;1201,12,COUNTIF($L$20:L1582,"&lt;&gt;")&lt;1301,13,COUNTIF($L$20:L1582,"&lt;&gt;")&lt;1401,14,COUNTIF($L$20:L1582,"&lt;&gt;")&lt;1501,15,COUNTIF($L$20:L1582,"&lt;&gt;")&lt;1601,16,COUNTIF($L$20:L1582,"&lt;&gt;")&lt;1701,17,COUNTIF($L$20:L1582,"&lt;&gt;")&lt;1801,18,COUNTIF($L$20:L1582,"&lt;&gt;")&lt;1901,19,COUNTIF($L$20:L1582,"&lt;&gt;")&lt;2001,20,COUNTIF($L$20:L1582,"&lt;&gt;")&lt;2101,21,COUNTIF($L$20:L1582,"&lt;&gt;")&lt;2201,22,COUNTIF($L$20:L1582,"&lt;&gt;")&lt;2301,23,COUNTIF($L$20:L1582,"&lt;&gt;")&lt;2401,24,COUNTIF($L$20:L1582,"&lt;&gt;")&lt;2501,25,COUNTIF($L$20:L1582,"&lt;&gt;")&lt;2601,26,COUNTIF($L$20:L1582,"&lt;&gt;")&lt;2701,27,COUNTIF($L$20:L1582,"&lt;&gt;")&lt;2801,28,COUNTIF($L$20:L1582,"&lt;&gt;")&lt;2901,29,COUNTIF($L$20:L1582,"&lt;&gt;")&lt;3001,30),"")</f>
        <v/>
      </c>
      <c r="AM1582" t="str">
        <f t="shared" si="120"/>
        <v/>
      </c>
      <c r="AN1582" t="str">
        <f t="shared" si="124"/>
        <v/>
      </c>
      <c r="AP1582" t="str">
        <f t="shared" si="123"/>
        <v/>
      </c>
      <c r="AQ1582" t="str">
        <f>IF(AO1582="","",COUNTIFS(AM1582:$AM$3019,AO1582))</f>
        <v/>
      </c>
    </row>
    <row r="1583" spans="1:43" x14ac:dyDescent="0.25">
      <c r="A1583" s="6" t="str">
        <f>IF(COUNT($A$20:A1582)&lt;&gt;$B$4,IF(A1582="","",A1582+1),"")</f>
        <v/>
      </c>
      <c r="B1583" s="3"/>
      <c r="C1583" s="3"/>
      <c r="D1583" s="122"/>
      <c r="E1583" s="3"/>
      <c r="F1583" s="3"/>
      <c r="G1583" s="3"/>
      <c r="H1583" s="3"/>
      <c r="I1583" s="120"/>
      <c r="J1583" s="3"/>
      <c r="K1583" s="95" t="str" cm="1">
        <f t="array" ref="K1583">IF(OR($J$14 = "A",$J$14 = "B",$J$14 = "C"),IF(I1583="","",IF(LEN(I1583)&gt;2,_xlfn.IFS(ISNUMBER(SEARCH("_",I1583)),I1583,ISNUMBER(SEARCH(", ",I1583)),SUBSTITUTE(I1583,", ","_"),ISNUMBER(SEARCH("/ ",I1583)),SUBSTITUTE(I1583,"/ ","_"),ISNUMBER(SEARCH(",",I1583)),SUBSTITUTE(I1583,",","_"),ISNUMBER(SEARCH("/",I1583)),SUBSTITUTE(I1583,"/","_"),ISNUMBER(SEARCH("",I1583)),I1583),I1583)),IF(OR($J$14 = "J",$J$14 = "K"),"",IF(D1583="","",IF(LEN(D1583)&gt;2,_xlfn.IFS(ISNUMBER(SEARCH("_",D1583)),D1583,ISNUMBER(SEARCH(", ",D1583)),SUBSTITUTE(D1583,", ","_"),ISNUMBER(SEARCH("/ ",D1583)),SUBSTITUTE(D1583,"/ ","_"),ISNUMBER(SEARCH(",",D1583)),SUBSTITUTE(D1583,",","_"),ISNUMBER(SEARCH("/",D1583)),SUBSTITUTE(D1583,"/","_"),ISNUMBER(SEARCH("",D1583)),D1583),D1583))))</f>
        <v/>
      </c>
      <c r="L1583" s="1"/>
      <c r="M1583" s="1" t="str">
        <f t="shared" si="121"/>
        <v/>
      </c>
      <c r="N1583" s="94" t="str">
        <f>IF($L1583="None","",IF(ISERROR(VLOOKUP($L1583,Info!$B$4:$B$266,1,FALSE)),"",VLOOKUP($L1583,Info!$B$4:$L$266,5,FALSE)))</f>
        <v/>
      </c>
      <c r="O1583" s="94" t="str">
        <f>IF(K1583="","",IF(AND($J$12&lt;&gt;"ABC",N1583="3"),"BAC",IF(N1583="3","ABC",IF($J$12&lt;&gt;"ABC",IF($J$10="Standard",VLOOKUP(K1583,Info!$BE$4:$BF$481,2,FALSE),VLOOKUP(K1583,Info!$BI$4:$BJ$482,2,FALSE)),IF($J$10="Standard",VLOOKUP(K1583,Info!$AG$4:$AH$2994,2,FALSE),VLOOKUP(K1583,Info!$AK$4:$AL$2997,2,FALSE))))))</f>
        <v/>
      </c>
      <c r="P1583" s="94" t="str">
        <f>IF($L1583="None","",IF(ISERROR(VLOOKUP($L1583,Info!$B$4:$B$266,1,FALSE)),"",VLOOKUP($L1583,Info!$B$4:$L$266,3,FALSE)))</f>
        <v/>
      </c>
      <c r="Q1583" s="96" t="str">
        <f>IF($L1583="None","",IF(ISERROR(VLOOKUP($L1583,Info!$B$4:$B$266,1,FALSE)),"",VLOOKUP($L1583,Info!$B$4:$L$266,4,FALSE)))</f>
        <v/>
      </c>
      <c r="R1583" s="1"/>
      <c r="S1583" s="6" t="str">
        <f t="shared" si="122"/>
        <v/>
      </c>
      <c r="T1583" s="6" t="str">
        <f>IF($L1583="None","",IF(ISERROR(VLOOKUP($L1583,Info!$B$4:$B$266,1,FALSE)),"",VLOOKUP($L1583,Info!$B$4:$L$266,11,FALSE)))</f>
        <v/>
      </c>
      <c r="U1583" s="1"/>
      <c r="V1583" s="1"/>
      <c r="W1583" s="1"/>
      <c r="X1583" s="1" t="str">
        <f>IF($L1583="None","",IF(ISERROR(VLOOKUP($L1583,Info!$B$4:$B$266,1,FALSE)),"",IF(OR(W1583="Metallic Liquid Tight",W1583="Non-Metallic Liquid Tight",W1583="LSZH",W1583="Greenfield"),VLOOKUP($L1583,Info!$B$4:$L$266,7,FALSE),"N/A")))</f>
        <v/>
      </c>
      <c r="Y1583" s="1"/>
      <c r="Z1583" s="96" t="str">
        <f>IF($L1583="None","",IF(ISERROR(VLOOKUP($L1583,Info!$B$4:$B$266,1,FALSE)),"",VLOOKUP($L1583,Info!$B$4:$L$266,9,FALSE)))</f>
        <v/>
      </c>
      <c r="AA1583" s="96" t="str">
        <f>IF($L1583="None","",IF(ISERROR(VLOOKUP($L1583,Info!$B$4:$B$266,1,FALSE)),"",VLOOKUP($L1583,Info!$B$4:$L$266,8,FALSE)))</f>
        <v/>
      </c>
      <c r="AB1583" s="96" t="str">
        <f>IF($L1583="None","",IF(ISERROR(VLOOKUP($L1583,Info!$B$4:$B$266,1,FALSE)),"",VLOOKUP($L1583,Info!$B$4:$L$266,10,FALSE)))</f>
        <v/>
      </c>
      <c r="AC1583" s="1" t="str">
        <f>IF(W1583="SO Cable","Black,White",IF(O1583="","",IF(P1583="","",IF($J$12&lt;&gt;"ABC",IF(P1583&lt;="250",VLOOKUP(O1583,Info!$AZ$4:$BB$22,3,FALSE),VLOOKUP(O1583,Info!$AZ$23:$BB$39,3,FALSE)),IF(P1583&lt;="250",VLOOKUP(O1583,Info!$AO$4:$AQ$22,3,FALSE),VLOOKUP(O1583,Info!$AO$23:$AP$39,3,FALSE))))))</f>
        <v/>
      </c>
      <c r="AD1583" s="1"/>
      <c r="AE1583" s="1" t="str">
        <f>IF($L1583="None","",IF(ISERROR(VLOOKUP($L1583,Info!$B$4:$B$266,1,FALSE)),"",VLOOKUP($L1583,Info!$B$4:$L$266,4,FALSE)))</f>
        <v/>
      </c>
      <c r="AF1583" s="1" t="str">
        <f>IF($L1583="None","",IF(ISERROR(VLOOKUP($L1583,Info!$B$4:$B$266,1,FALSE)),"",VLOOKUP($L1583,Info!$B$4:$L$266,6,FALSE)))</f>
        <v/>
      </c>
      <c r="AG1583" s="1"/>
      <c r="AH1583" s="33" t="str" cm="1">
        <f t="array" ref="AH1583">IF(AND(L1583&lt;&gt;"",O1583&lt;&gt;"",R1583:S1583&lt;&gt;"",W1583:X1583&lt;&gt;"",Z1583:AA1583&lt;&gt;"",AC1583&lt;&gt;""),"Good","Bad")</f>
        <v>Bad</v>
      </c>
      <c r="AL1583" t="str" cm="1">
        <f t="array" ref="AL1583">IF(R1583&gt;0,_xlfn.IFS(COUNTIF($L$20:L1583,"&lt;&gt;")&lt;101,1,COUNTIF($L$20:L1583,"&lt;&gt;")&lt;201,2,COUNTIF($L$20:L1583,"&lt;&gt;")&lt;301,3,COUNTIF($L$20:L1583,"&lt;&gt;")&lt;401,4,COUNTIF($L$20:L1583,"&lt;&gt;")&lt;501,5,COUNTIF($L$20:L1583,"&lt;&gt;")&lt;601,6,COUNTIF($L$20:L1583,"&lt;&gt;")&lt;701,7,COUNTIF($L$20:L1583,"&lt;&gt;")&lt;801,8,COUNTIF($L$20:L1583,"&lt;&gt;")&lt;901,9,COUNTIF($L$20:L1583,"&lt;&gt;")&lt;1001,10,COUNTIF($L$20:L1583,"&lt;&gt;")&lt;1101,11,COUNTIF($L$20:L1583,"&lt;&gt;")&lt;1201,12,COUNTIF($L$20:L1583,"&lt;&gt;")&lt;1301,13,COUNTIF($L$20:L1583,"&lt;&gt;")&lt;1401,14,COUNTIF($L$20:L1583,"&lt;&gt;")&lt;1501,15,COUNTIF($L$20:L1583,"&lt;&gt;")&lt;1601,16,COUNTIF($L$20:L1583,"&lt;&gt;")&lt;1701,17,COUNTIF($L$20:L1583,"&lt;&gt;")&lt;1801,18,COUNTIF($L$20:L1583,"&lt;&gt;")&lt;1901,19,COUNTIF($L$20:L1583,"&lt;&gt;")&lt;2001,20,COUNTIF($L$20:L1583,"&lt;&gt;")&lt;2101,21,COUNTIF($L$20:L1583,"&lt;&gt;")&lt;2201,22,COUNTIF($L$20:L1583,"&lt;&gt;")&lt;2301,23,COUNTIF($L$20:L1583,"&lt;&gt;")&lt;2401,24,COUNTIF($L$20:L1583,"&lt;&gt;")&lt;2501,25,COUNTIF($L$20:L1583,"&lt;&gt;")&lt;2601,26,COUNTIF($L$20:L1583,"&lt;&gt;")&lt;2701,27,COUNTIF($L$20:L1583,"&lt;&gt;")&lt;2801,28,COUNTIF($L$20:L1583,"&lt;&gt;")&lt;2901,29,COUNTIF($L$20:L1583,"&lt;&gt;")&lt;3001,30),"")</f>
        <v/>
      </c>
      <c r="AM1583" t="str">
        <f t="shared" si="120"/>
        <v/>
      </c>
      <c r="AN1583" t="str">
        <f t="shared" si="124"/>
        <v/>
      </c>
      <c r="AP1583" t="str">
        <f t="shared" si="123"/>
        <v/>
      </c>
      <c r="AQ1583" t="str">
        <f>IF(AO1583="","",COUNTIFS(AM1583:$AM$3019,AO1583))</f>
        <v/>
      </c>
    </row>
    <row r="1584" spans="1:43" x14ac:dyDescent="0.25">
      <c r="A1584" s="6" t="str">
        <f>IF(COUNT($A$20:A1583)&lt;&gt;$B$4,IF(A1583="","",A1583+1),"")</f>
        <v/>
      </c>
      <c r="B1584" s="3"/>
      <c r="C1584" s="3"/>
      <c r="D1584" s="122"/>
      <c r="E1584" s="3"/>
      <c r="F1584" s="3"/>
      <c r="G1584" s="3"/>
      <c r="H1584" s="3"/>
      <c r="I1584" s="120"/>
      <c r="J1584" s="3"/>
      <c r="K1584" s="95" t="str" cm="1">
        <f t="array" ref="K1584">IF(OR($J$14 = "A",$J$14 = "B",$J$14 = "C"),IF(I1584="","",IF(LEN(I1584)&gt;2,_xlfn.IFS(ISNUMBER(SEARCH("_",I1584)),I1584,ISNUMBER(SEARCH(", ",I1584)),SUBSTITUTE(I1584,", ","_"),ISNUMBER(SEARCH("/ ",I1584)),SUBSTITUTE(I1584,"/ ","_"),ISNUMBER(SEARCH(",",I1584)),SUBSTITUTE(I1584,",","_"),ISNUMBER(SEARCH("/",I1584)),SUBSTITUTE(I1584,"/","_"),ISNUMBER(SEARCH("",I1584)),I1584),I1584)),IF(OR($J$14 = "J",$J$14 = "K"),"",IF(D1584="","",IF(LEN(D1584)&gt;2,_xlfn.IFS(ISNUMBER(SEARCH("_",D1584)),D1584,ISNUMBER(SEARCH(", ",D1584)),SUBSTITUTE(D1584,", ","_"),ISNUMBER(SEARCH("/ ",D1584)),SUBSTITUTE(D1584,"/ ","_"),ISNUMBER(SEARCH(",",D1584)),SUBSTITUTE(D1584,",","_"),ISNUMBER(SEARCH("/",D1584)),SUBSTITUTE(D1584,"/","_"),ISNUMBER(SEARCH("",D1584)),D1584),D1584))))</f>
        <v/>
      </c>
      <c r="L1584" s="1"/>
      <c r="M1584" s="1" t="str">
        <f t="shared" si="121"/>
        <v/>
      </c>
      <c r="N1584" s="94" t="str">
        <f>IF($L1584="None","",IF(ISERROR(VLOOKUP($L1584,Info!$B$4:$B$266,1,FALSE)),"",VLOOKUP($L1584,Info!$B$4:$L$266,5,FALSE)))</f>
        <v/>
      </c>
      <c r="O1584" s="94" t="str">
        <f>IF(K1584="","",IF(AND($J$12&lt;&gt;"ABC",N1584="3"),"BAC",IF(N1584="3","ABC",IF($J$12&lt;&gt;"ABC",IF($J$10="Standard",VLOOKUP(K1584,Info!$BE$4:$BF$481,2,FALSE),VLOOKUP(K1584,Info!$BI$4:$BJ$482,2,FALSE)),IF($J$10="Standard",VLOOKUP(K1584,Info!$AG$4:$AH$2994,2,FALSE),VLOOKUP(K1584,Info!$AK$4:$AL$2997,2,FALSE))))))</f>
        <v/>
      </c>
      <c r="P1584" s="94" t="str">
        <f>IF($L1584="None","",IF(ISERROR(VLOOKUP($L1584,Info!$B$4:$B$266,1,FALSE)),"",VLOOKUP($L1584,Info!$B$4:$L$266,3,FALSE)))</f>
        <v/>
      </c>
      <c r="Q1584" s="96" t="str">
        <f>IF($L1584="None","",IF(ISERROR(VLOOKUP($L1584,Info!$B$4:$B$266,1,FALSE)),"",VLOOKUP($L1584,Info!$B$4:$L$266,4,FALSE)))</f>
        <v/>
      </c>
      <c r="R1584" s="1"/>
      <c r="S1584" s="6" t="str">
        <f t="shared" si="122"/>
        <v/>
      </c>
      <c r="T1584" s="6" t="str">
        <f>IF($L1584="None","",IF(ISERROR(VLOOKUP($L1584,Info!$B$4:$B$266,1,FALSE)),"",VLOOKUP($L1584,Info!$B$4:$L$266,11,FALSE)))</f>
        <v/>
      </c>
      <c r="U1584" s="1"/>
      <c r="V1584" s="1"/>
      <c r="W1584" s="1"/>
      <c r="X1584" s="1" t="str">
        <f>IF($L1584="None","",IF(ISERROR(VLOOKUP($L1584,Info!$B$4:$B$266,1,FALSE)),"",IF(OR(W1584="Metallic Liquid Tight",W1584="Non-Metallic Liquid Tight",W1584="LSZH",W1584="Greenfield"),VLOOKUP($L1584,Info!$B$4:$L$266,7,FALSE),"N/A")))</f>
        <v/>
      </c>
      <c r="Y1584" s="1"/>
      <c r="Z1584" s="96" t="str">
        <f>IF($L1584="None","",IF(ISERROR(VLOOKUP($L1584,Info!$B$4:$B$266,1,FALSE)),"",VLOOKUP($L1584,Info!$B$4:$L$266,9,FALSE)))</f>
        <v/>
      </c>
      <c r="AA1584" s="96" t="str">
        <f>IF($L1584="None","",IF(ISERROR(VLOOKUP($L1584,Info!$B$4:$B$266,1,FALSE)),"",VLOOKUP($L1584,Info!$B$4:$L$266,8,FALSE)))</f>
        <v/>
      </c>
      <c r="AB1584" s="96" t="str">
        <f>IF($L1584="None","",IF(ISERROR(VLOOKUP($L1584,Info!$B$4:$B$266,1,FALSE)),"",VLOOKUP($L1584,Info!$B$4:$L$266,10,FALSE)))</f>
        <v/>
      </c>
      <c r="AC1584" s="1" t="str">
        <f>IF(W1584="SO Cable","Black,White",IF(O1584="","",IF(P1584="","",IF($J$12&lt;&gt;"ABC",IF(P1584&lt;="250",VLOOKUP(O1584,Info!$AZ$4:$BB$22,3,FALSE),VLOOKUP(O1584,Info!$AZ$23:$BB$39,3,FALSE)),IF(P1584&lt;="250",VLOOKUP(O1584,Info!$AO$4:$AQ$22,3,FALSE),VLOOKUP(O1584,Info!$AO$23:$AP$39,3,FALSE))))))</f>
        <v/>
      </c>
      <c r="AD1584" s="1"/>
      <c r="AE1584" s="1" t="str">
        <f>IF($L1584="None","",IF(ISERROR(VLOOKUP($L1584,Info!$B$4:$B$266,1,FALSE)),"",VLOOKUP($L1584,Info!$B$4:$L$266,4,FALSE)))</f>
        <v/>
      </c>
      <c r="AF1584" s="1" t="str">
        <f>IF($L1584="None","",IF(ISERROR(VLOOKUP($L1584,Info!$B$4:$B$266,1,FALSE)),"",VLOOKUP($L1584,Info!$B$4:$L$266,6,FALSE)))</f>
        <v/>
      </c>
      <c r="AG1584" s="1"/>
      <c r="AH1584" s="33" t="str" cm="1">
        <f t="array" ref="AH1584">IF(AND(L1584&lt;&gt;"",O1584&lt;&gt;"",R1584:S1584&lt;&gt;"",W1584:X1584&lt;&gt;"",Z1584:AA1584&lt;&gt;"",AC1584&lt;&gt;""),"Good","Bad")</f>
        <v>Bad</v>
      </c>
      <c r="AL1584" t="str" cm="1">
        <f t="array" ref="AL1584">IF(R1584&gt;0,_xlfn.IFS(COUNTIF($L$20:L1584,"&lt;&gt;")&lt;101,1,COUNTIF($L$20:L1584,"&lt;&gt;")&lt;201,2,COUNTIF($L$20:L1584,"&lt;&gt;")&lt;301,3,COUNTIF($L$20:L1584,"&lt;&gt;")&lt;401,4,COUNTIF($L$20:L1584,"&lt;&gt;")&lt;501,5,COUNTIF($L$20:L1584,"&lt;&gt;")&lt;601,6,COUNTIF($L$20:L1584,"&lt;&gt;")&lt;701,7,COUNTIF($L$20:L1584,"&lt;&gt;")&lt;801,8,COUNTIF($L$20:L1584,"&lt;&gt;")&lt;901,9,COUNTIF($L$20:L1584,"&lt;&gt;")&lt;1001,10,COUNTIF($L$20:L1584,"&lt;&gt;")&lt;1101,11,COUNTIF($L$20:L1584,"&lt;&gt;")&lt;1201,12,COUNTIF($L$20:L1584,"&lt;&gt;")&lt;1301,13,COUNTIF($L$20:L1584,"&lt;&gt;")&lt;1401,14,COUNTIF($L$20:L1584,"&lt;&gt;")&lt;1501,15,COUNTIF($L$20:L1584,"&lt;&gt;")&lt;1601,16,COUNTIF($L$20:L1584,"&lt;&gt;")&lt;1701,17,COUNTIF($L$20:L1584,"&lt;&gt;")&lt;1801,18,COUNTIF($L$20:L1584,"&lt;&gt;")&lt;1901,19,COUNTIF($L$20:L1584,"&lt;&gt;")&lt;2001,20,COUNTIF($L$20:L1584,"&lt;&gt;")&lt;2101,21,COUNTIF($L$20:L1584,"&lt;&gt;")&lt;2201,22,COUNTIF($L$20:L1584,"&lt;&gt;")&lt;2301,23,COUNTIF($L$20:L1584,"&lt;&gt;")&lt;2401,24,COUNTIF($L$20:L1584,"&lt;&gt;")&lt;2501,25,COUNTIF($L$20:L1584,"&lt;&gt;")&lt;2601,26,COUNTIF($L$20:L1584,"&lt;&gt;")&lt;2701,27,COUNTIF($L$20:L1584,"&lt;&gt;")&lt;2801,28,COUNTIF($L$20:L1584,"&lt;&gt;")&lt;2901,29,COUNTIF($L$20:L1584,"&lt;&gt;")&lt;3001,30),"")</f>
        <v/>
      </c>
      <c r="AM1584" t="str">
        <f t="shared" si="120"/>
        <v/>
      </c>
      <c r="AN1584" t="str">
        <f t="shared" si="124"/>
        <v/>
      </c>
      <c r="AP1584" t="str">
        <f t="shared" si="123"/>
        <v/>
      </c>
      <c r="AQ1584" t="str">
        <f>IF(AO1584="","",COUNTIFS(AM1584:$AM$3019,AO1584))</f>
        <v/>
      </c>
    </row>
    <row r="1585" spans="1:43" x14ac:dyDescent="0.25">
      <c r="A1585" s="6" t="str">
        <f>IF(COUNT($A$20:A1584)&lt;&gt;$B$4,IF(A1584="","",A1584+1),"")</f>
        <v/>
      </c>
      <c r="B1585" s="3"/>
      <c r="C1585" s="3"/>
      <c r="D1585" s="122"/>
      <c r="E1585" s="3"/>
      <c r="F1585" s="3"/>
      <c r="G1585" s="3"/>
      <c r="H1585" s="3"/>
      <c r="I1585" s="120"/>
      <c r="J1585" s="3"/>
      <c r="K1585" s="95" t="str" cm="1">
        <f t="array" ref="K1585">IF(OR($J$14 = "A",$J$14 = "B",$J$14 = "C"),IF(I1585="","",IF(LEN(I1585)&gt;2,_xlfn.IFS(ISNUMBER(SEARCH("_",I1585)),I1585,ISNUMBER(SEARCH(", ",I1585)),SUBSTITUTE(I1585,", ","_"),ISNUMBER(SEARCH("/ ",I1585)),SUBSTITUTE(I1585,"/ ","_"),ISNUMBER(SEARCH(",",I1585)),SUBSTITUTE(I1585,",","_"),ISNUMBER(SEARCH("/",I1585)),SUBSTITUTE(I1585,"/","_"),ISNUMBER(SEARCH("",I1585)),I1585),I1585)),IF(OR($J$14 = "J",$J$14 = "K"),"",IF(D1585="","",IF(LEN(D1585)&gt;2,_xlfn.IFS(ISNUMBER(SEARCH("_",D1585)),D1585,ISNUMBER(SEARCH(", ",D1585)),SUBSTITUTE(D1585,", ","_"),ISNUMBER(SEARCH("/ ",D1585)),SUBSTITUTE(D1585,"/ ","_"),ISNUMBER(SEARCH(",",D1585)),SUBSTITUTE(D1585,",","_"),ISNUMBER(SEARCH("/",D1585)),SUBSTITUTE(D1585,"/","_"),ISNUMBER(SEARCH("",D1585)),D1585),D1585))))</f>
        <v/>
      </c>
      <c r="L1585" s="1"/>
      <c r="M1585" s="1" t="str">
        <f t="shared" si="121"/>
        <v/>
      </c>
      <c r="N1585" s="94" t="str">
        <f>IF($L1585="None","",IF(ISERROR(VLOOKUP($L1585,Info!$B$4:$B$266,1,FALSE)),"",VLOOKUP($L1585,Info!$B$4:$L$266,5,FALSE)))</f>
        <v/>
      </c>
      <c r="O1585" s="94" t="str">
        <f>IF(K1585="","",IF(AND($J$12&lt;&gt;"ABC",N1585="3"),"BAC",IF(N1585="3","ABC",IF($J$12&lt;&gt;"ABC",IF($J$10="Standard",VLOOKUP(K1585,Info!$BE$4:$BF$481,2,FALSE),VLOOKUP(K1585,Info!$BI$4:$BJ$482,2,FALSE)),IF($J$10="Standard",VLOOKUP(K1585,Info!$AG$4:$AH$2994,2,FALSE),VLOOKUP(K1585,Info!$AK$4:$AL$2997,2,FALSE))))))</f>
        <v/>
      </c>
      <c r="P1585" s="94" t="str">
        <f>IF($L1585="None","",IF(ISERROR(VLOOKUP($L1585,Info!$B$4:$B$266,1,FALSE)),"",VLOOKUP($L1585,Info!$B$4:$L$266,3,FALSE)))</f>
        <v/>
      </c>
      <c r="Q1585" s="96" t="str">
        <f>IF($L1585="None","",IF(ISERROR(VLOOKUP($L1585,Info!$B$4:$B$266,1,FALSE)),"",VLOOKUP($L1585,Info!$B$4:$L$266,4,FALSE)))</f>
        <v/>
      </c>
      <c r="R1585" s="1"/>
      <c r="S1585" s="6" t="str">
        <f t="shared" si="122"/>
        <v/>
      </c>
      <c r="T1585" s="6" t="str">
        <f>IF($L1585="None","",IF(ISERROR(VLOOKUP($L1585,Info!$B$4:$B$266,1,FALSE)),"",VLOOKUP($L1585,Info!$B$4:$L$266,11,FALSE)))</f>
        <v/>
      </c>
      <c r="U1585" s="1"/>
      <c r="V1585" s="1"/>
      <c r="W1585" s="1"/>
      <c r="X1585" s="1" t="str">
        <f>IF($L1585="None","",IF(ISERROR(VLOOKUP($L1585,Info!$B$4:$B$266,1,FALSE)),"",IF(OR(W1585="Metallic Liquid Tight",W1585="Non-Metallic Liquid Tight",W1585="LSZH",W1585="Greenfield"),VLOOKUP($L1585,Info!$B$4:$L$266,7,FALSE),"N/A")))</f>
        <v/>
      </c>
      <c r="Y1585" s="1"/>
      <c r="Z1585" s="96" t="str">
        <f>IF($L1585="None","",IF(ISERROR(VLOOKUP($L1585,Info!$B$4:$B$266,1,FALSE)),"",VLOOKUP($L1585,Info!$B$4:$L$266,9,FALSE)))</f>
        <v/>
      </c>
      <c r="AA1585" s="96" t="str">
        <f>IF($L1585="None","",IF(ISERROR(VLOOKUP($L1585,Info!$B$4:$B$266,1,FALSE)),"",VLOOKUP($L1585,Info!$B$4:$L$266,8,FALSE)))</f>
        <v/>
      </c>
      <c r="AB1585" s="96" t="str">
        <f>IF($L1585="None","",IF(ISERROR(VLOOKUP($L1585,Info!$B$4:$B$266,1,FALSE)),"",VLOOKUP($L1585,Info!$B$4:$L$266,10,FALSE)))</f>
        <v/>
      </c>
      <c r="AC1585" s="1" t="str">
        <f>IF(W1585="SO Cable","Black,White",IF(O1585="","",IF(P1585="","",IF($J$12&lt;&gt;"ABC",IF(P1585&lt;="250",VLOOKUP(O1585,Info!$AZ$4:$BB$22,3,FALSE),VLOOKUP(O1585,Info!$AZ$23:$BB$39,3,FALSE)),IF(P1585&lt;="250",VLOOKUP(O1585,Info!$AO$4:$AQ$22,3,FALSE),VLOOKUP(O1585,Info!$AO$23:$AP$39,3,FALSE))))))</f>
        <v/>
      </c>
      <c r="AD1585" s="1"/>
      <c r="AE1585" s="1" t="str">
        <f>IF($L1585="None","",IF(ISERROR(VLOOKUP($L1585,Info!$B$4:$B$266,1,FALSE)),"",VLOOKUP($L1585,Info!$B$4:$L$266,4,FALSE)))</f>
        <v/>
      </c>
      <c r="AF1585" s="1" t="str">
        <f>IF($L1585="None","",IF(ISERROR(VLOOKUP($L1585,Info!$B$4:$B$266,1,FALSE)),"",VLOOKUP($L1585,Info!$B$4:$L$266,6,FALSE)))</f>
        <v/>
      </c>
      <c r="AG1585" s="1"/>
      <c r="AH1585" s="33" t="str" cm="1">
        <f t="array" ref="AH1585">IF(AND(L1585&lt;&gt;"",O1585&lt;&gt;"",R1585:S1585&lt;&gt;"",W1585:X1585&lt;&gt;"",Z1585:AA1585&lt;&gt;"",AC1585&lt;&gt;""),"Good","Bad")</f>
        <v>Bad</v>
      </c>
      <c r="AL1585" t="str" cm="1">
        <f t="array" ref="AL1585">IF(R1585&gt;0,_xlfn.IFS(COUNTIF($L$20:L1585,"&lt;&gt;")&lt;101,1,COUNTIF($L$20:L1585,"&lt;&gt;")&lt;201,2,COUNTIF($L$20:L1585,"&lt;&gt;")&lt;301,3,COUNTIF($L$20:L1585,"&lt;&gt;")&lt;401,4,COUNTIF($L$20:L1585,"&lt;&gt;")&lt;501,5,COUNTIF($L$20:L1585,"&lt;&gt;")&lt;601,6,COUNTIF($L$20:L1585,"&lt;&gt;")&lt;701,7,COUNTIF($L$20:L1585,"&lt;&gt;")&lt;801,8,COUNTIF($L$20:L1585,"&lt;&gt;")&lt;901,9,COUNTIF($L$20:L1585,"&lt;&gt;")&lt;1001,10,COUNTIF($L$20:L1585,"&lt;&gt;")&lt;1101,11,COUNTIF($L$20:L1585,"&lt;&gt;")&lt;1201,12,COUNTIF($L$20:L1585,"&lt;&gt;")&lt;1301,13,COUNTIF($L$20:L1585,"&lt;&gt;")&lt;1401,14,COUNTIF($L$20:L1585,"&lt;&gt;")&lt;1501,15,COUNTIF($L$20:L1585,"&lt;&gt;")&lt;1601,16,COUNTIF($L$20:L1585,"&lt;&gt;")&lt;1701,17,COUNTIF($L$20:L1585,"&lt;&gt;")&lt;1801,18,COUNTIF($L$20:L1585,"&lt;&gt;")&lt;1901,19,COUNTIF($L$20:L1585,"&lt;&gt;")&lt;2001,20,COUNTIF($L$20:L1585,"&lt;&gt;")&lt;2101,21,COUNTIF($L$20:L1585,"&lt;&gt;")&lt;2201,22,COUNTIF($L$20:L1585,"&lt;&gt;")&lt;2301,23,COUNTIF($L$20:L1585,"&lt;&gt;")&lt;2401,24,COUNTIF($L$20:L1585,"&lt;&gt;")&lt;2501,25,COUNTIF($L$20:L1585,"&lt;&gt;")&lt;2601,26,COUNTIF($L$20:L1585,"&lt;&gt;")&lt;2701,27,COUNTIF($L$20:L1585,"&lt;&gt;")&lt;2801,28,COUNTIF($L$20:L1585,"&lt;&gt;")&lt;2901,29,COUNTIF($L$20:L1585,"&lt;&gt;")&lt;3001,30),"")</f>
        <v/>
      </c>
      <c r="AM1585" t="str">
        <f t="shared" si="120"/>
        <v/>
      </c>
      <c r="AN1585" t="str">
        <f t="shared" si="124"/>
        <v/>
      </c>
      <c r="AP1585" t="str">
        <f t="shared" si="123"/>
        <v/>
      </c>
      <c r="AQ1585" t="str">
        <f>IF(AO1585="","",COUNTIFS(AM1585:$AM$3019,AO1585))</f>
        <v/>
      </c>
    </row>
    <row r="1586" spans="1:43" x14ac:dyDescent="0.25">
      <c r="A1586" s="6" t="str">
        <f>IF(COUNT($A$20:A1585)&lt;&gt;$B$4,IF(A1585="","",A1585+1),"")</f>
        <v/>
      </c>
      <c r="B1586" s="3"/>
      <c r="C1586" s="3"/>
      <c r="D1586" s="122"/>
      <c r="E1586" s="3"/>
      <c r="F1586" s="3"/>
      <c r="G1586" s="3"/>
      <c r="H1586" s="3"/>
      <c r="I1586" s="120"/>
      <c r="J1586" s="3"/>
      <c r="K1586" s="95" t="str" cm="1">
        <f t="array" ref="K1586">IF(OR($J$14 = "A",$J$14 = "B",$J$14 = "C"),IF(I1586="","",IF(LEN(I1586)&gt;2,_xlfn.IFS(ISNUMBER(SEARCH("_",I1586)),I1586,ISNUMBER(SEARCH(", ",I1586)),SUBSTITUTE(I1586,", ","_"),ISNUMBER(SEARCH("/ ",I1586)),SUBSTITUTE(I1586,"/ ","_"),ISNUMBER(SEARCH(",",I1586)),SUBSTITUTE(I1586,",","_"),ISNUMBER(SEARCH("/",I1586)),SUBSTITUTE(I1586,"/","_"),ISNUMBER(SEARCH("",I1586)),I1586),I1586)),IF(OR($J$14 = "J",$J$14 = "K"),"",IF(D1586="","",IF(LEN(D1586)&gt;2,_xlfn.IFS(ISNUMBER(SEARCH("_",D1586)),D1586,ISNUMBER(SEARCH(", ",D1586)),SUBSTITUTE(D1586,", ","_"),ISNUMBER(SEARCH("/ ",D1586)),SUBSTITUTE(D1586,"/ ","_"),ISNUMBER(SEARCH(",",D1586)),SUBSTITUTE(D1586,",","_"),ISNUMBER(SEARCH("/",D1586)),SUBSTITUTE(D1586,"/","_"),ISNUMBER(SEARCH("",D1586)),D1586),D1586))))</f>
        <v/>
      </c>
      <c r="L1586" s="1"/>
      <c r="M1586" s="1" t="str">
        <f t="shared" si="121"/>
        <v/>
      </c>
      <c r="N1586" s="94" t="str">
        <f>IF($L1586="None","",IF(ISERROR(VLOOKUP($L1586,Info!$B$4:$B$266,1,FALSE)),"",VLOOKUP($L1586,Info!$B$4:$L$266,5,FALSE)))</f>
        <v/>
      </c>
      <c r="O1586" s="94" t="str">
        <f>IF(K1586="","",IF(AND($J$12&lt;&gt;"ABC",N1586="3"),"BAC",IF(N1586="3","ABC",IF($J$12&lt;&gt;"ABC",IF($J$10="Standard",VLOOKUP(K1586,Info!$BE$4:$BF$481,2,FALSE),VLOOKUP(K1586,Info!$BI$4:$BJ$482,2,FALSE)),IF($J$10="Standard",VLOOKUP(K1586,Info!$AG$4:$AH$2994,2,FALSE),VLOOKUP(K1586,Info!$AK$4:$AL$2997,2,FALSE))))))</f>
        <v/>
      </c>
      <c r="P1586" s="94" t="str">
        <f>IF($L1586="None","",IF(ISERROR(VLOOKUP($L1586,Info!$B$4:$B$266,1,FALSE)),"",VLOOKUP($L1586,Info!$B$4:$L$266,3,FALSE)))</f>
        <v/>
      </c>
      <c r="Q1586" s="96" t="str">
        <f>IF($L1586="None","",IF(ISERROR(VLOOKUP($L1586,Info!$B$4:$B$266,1,FALSE)),"",VLOOKUP($L1586,Info!$B$4:$L$266,4,FALSE)))</f>
        <v/>
      </c>
      <c r="R1586" s="1"/>
      <c r="S1586" s="6" t="str">
        <f t="shared" si="122"/>
        <v/>
      </c>
      <c r="T1586" s="6" t="str">
        <f>IF($L1586="None","",IF(ISERROR(VLOOKUP($L1586,Info!$B$4:$B$266,1,FALSE)),"",VLOOKUP($L1586,Info!$B$4:$L$266,11,FALSE)))</f>
        <v/>
      </c>
      <c r="U1586" s="1"/>
      <c r="V1586" s="1"/>
      <c r="W1586" s="1"/>
      <c r="X1586" s="1" t="str">
        <f>IF($L1586="None","",IF(ISERROR(VLOOKUP($L1586,Info!$B$4:$B$266,1,FALSE)),"",IF(OR(W1586="Metallic Liquid Tight",W1586="Non-Metallic Liquid Tight",W1586="LSZH",W1586="Greenfield"),VLOOKUP($L1586,Info!$B$4:$L$266,7,FALSE),"N/A")))</f>
        <v/>
      </c>
      <c r="Y1586" s="1"/>
      <c r="Z1586" s="96" t="str">
        <f>IF($L1586="None","",IF(ISERROR(VLOOKUP($L1586,Info!$B$4:$B$266,1,FALSE)),"",VLOOKUP($L1586,Info!$B$4:$L$266,9,FALSE)))</f>
        <v/>
      </c>
      <c r="AA1586" s="96" t="str">
        <f>IF($L1586="None","",IF(ISERROR(VLOOKUP($L1586,Info!$B$4:$B$266,1,FALSE)),"",VLOOKUP($L1586,Info!$B$4:$L$266,8,FALSE)))</f>
        <v/>
      </c>
      <c r="AB1586" s="96" t="str">
        <f>IF($L1586="None","",IF(ISERROR(VLOOKUP($L1586,Info!$B$4:$B$266,1,FALSE)),"",VLOOKUP($L1586,Info!$B$4:$L$266,10,FALSE)))</f>
        <v/>
      </c>
      <c r="AC1586" s="1" t="str">
        <f>IF(W1586="SO Cable","Black,White",IF(O1586="","",IF(P1586="","",IF($J$12&lt;&gt;"ABC",IF(P1586&lt;="250",VLOOKUP(O1586,Info!$AZ$4:$BB$22,3,FALSE),VLOOKUP(O1586,Info!$AZ$23:$BB$39,3,FALSE)),IF(P1586&lt;="250",VLOOKUP(O1586,Info!$AO$4:$AQ$22,3,FALSE),VLOOKUP(O1586,Info!$AO$23:$AP$39,3,FALSE))))))</f>
        <v/>
      </c>
      <c r="AD1586" s="1"/>
      <c r="AE1586" s="1" t="str">
        <f>IF($L1586="None","",IF(ISERROR(VLOOKUP($L1586,Info!$B$4:$B$266,1,FALSE)),"",VLOOKUP($L1586,Info!$B$4:$L$266,4,FALSE)))</f>
        <v/>
      </c>
      <c r="AF1586" s="1" t="str">
        <f>IF($L1586="None","",IF(ISERROR(VLOOKUP($L1586,Info!$B$4:$B$266,1,FALSE)),"",VLOOKUP($L1586,Info!$B$4:$L$266,6,FALSE)))</f>
        <v/>
      </c>
      <c r="AG1586" s="1"/>
      <c r="AH1586" s="33" t="str" cm="1">
        <f t="array" ref="AH1586">IF(AND(L1586&lt;&gt;"",O1586&lt;&gt;"",R1586:S1586&lt;&gt;"",W1586:X1586&lt;&gt;"",Z1586:AA1586&lt;&gt;"",AC1586&lt;&gt;""),"Good","Bad")</f>
        <v>Bad</v>
      </c>
      <c r="AL1586" t="str" cm="1">
        <f t="array" ref="AL1586">IF(R1586&gt;0,_xlfn.IFS(COUNTIF($L$20:L1586,"&lt;&gt;")&lt;101,1,COUNTIF($L$20:L1586,"&lt;&gt;")&lt;201,2,COUNTIF($L$20:L1586,"&lt;&gt;")&lt;301,3,COUNTIF($L$20:L1586,"&lt;&gt;")&lt;401,4,COUNTIF($L$20:L1586,"&lt;&gt;")&lt;501,5,COUNTIF($L$20:L1586,"&lt;&gt;")&lt;601,6,COUNTIF($L$20:L1586,"&lt;&gt;")&lt;701,7,COUNTIF($L$20:L1586,"&lt;&gt;")&lt;801,8,COUNTIF($L$20:L1586,"&lt;&gt;")&lt;901,9,COUNTIF($L$20:L1586,"&lt;&gt;")&lt;1001,10,COUNTIF($L$20:L1586,"&lt;&gt;")&lt;1101,11,COUNTIF($L$20:L1586,"&lt;&gt;")&lt;1201,12,COUNTIF($L$20:L1586,"&lt;&gt;")&lt;1301,13,COUNTIF($L$20:L1586,"&lt;&gt;")&lt;1401,14,COUNTIF($L$20:L1586,"&lt;&gt;")&lt;1501,15,COUNTIF($L$20:L1586,"&lt;&gt;")&lt;1601,16,COUNTIF($L$20:L1586,"&lt;&gt;")&lt;1701,17,COUNTIF($L$20:L1586,"&lt;&gt;")&lt;1801,18,COUNTIF($L$20:L1586,"&lt;&gt;")&lt;1901,19,COUNTIF($L$20:L1586,"&lt;&gt;")&lt;2001,20,COUNTIF($L$20:L1586,"&lt;&gt;")&lt;2101,21,COUNTIF($L$20:L1586,"&lt;&gt;")&lt;2201,22,COUNTIF($L$20:L1586,"&lt;&gt;")&lt;2301,23,COUNTIF($L$20:L1586,"&lt;&gt;")&lt;2401,24,COUNTIF($L$20:L1586,"&lt;&gt;")&lt;2501,25,COUNTIF($L$20:L1586,"&lt;&gt;")&lt;2601,26,COUNTIF($L$20:L1586,"&lt;&gt;")&lt;2701,27,COUNTIF($L$20:L1586,"&lt;&gt;")&lt;2801,28,COUNTIF($L$20:L1586,"&lt;&gt;")&lt;2901,29,COUNTIF($L$20:L1586,"&lt;&gt;")&lt;3001,30),"")</f>
        <v/>
      </c>
      <c r="AM1586" t="str">
        <f t="shared" si="120"/>
        <v/>
      </c>
      <c r="AN1586" t="str">
        <f t="shared" si="124"/>
        <v/>
      </c>
      <c r="AP1586" t="str">
        <f t="shared" si="123"/>
        <v/>
      </c>
      <c r="AQ1586" t="str">
        <f>IF(AO1586="","",COUNTIFS(AM1586:$AM$3019,AO1586))</f>
        <v/>
      </c>
    </row>
    <row r="1587" spans="1:43" x14ac:dyDescent="0.25">
      <c r="A1587" s="6" t="str">
        <f>IF(COUNT($A$20:A1586)&lt;&gt;$B$4,IF(A1586="","",A1586+1),"")</f>
        <v/>
      </c>
      <c r="B1587" s="3"/>
      <c r="C1587" s="3"/>
      <c r="D1587" s="122"/>
      <c r="E1587" s="3"/>
      <c r="F1587" s="3"/>
      <c r="G1587" s="3"/>
      <c r="H1587" s="3"/>
      <c r="I1587" s="120"/>
      <c r="J1587" s="3"/>
      <c r="K1587" s="95" t="str" cm="1">
        <f t="array" ref="K1587">IF(OR($J$14 = "A",$J$14 = "B",$J$14 = "C"),IF(I1587="","",IF(LEN(I1587)&gt;2,_xlfn.IFS(ISNUMBER(SEARCH("_",I1587)),I1587,ISNUMBER(SEARCH(", ",I1587)),SUBSTITUTE(I1587,", ","_"),ISNUMBER(SEARCH("/ ",I1587)),SUBSTITUTE(I1587,"/ ","_"),ISNUMBER(SEARCH(",",I1587)),SUBSTITUTE(I1587,",","_"),ISNUMBER(SEARCH("/",I1587)),SUBSTITUTE(I1587,"/","_"),ISNUMBER(SEARCH("",I1587)),I1587),I1587)),IF(OR($J$14 = "J",$J$14 = "K"),"",IF(D1587="","",IF(LEN(D1587)&gt;2,_xlfn.IFS(ISNUMBER(SEARCH("_",D1587)),D1587,ISNUMBER(SEARCH(", ",D1587)),SUBSTITUTE(D1587,", ","_"),ISNUMBER(SEARCH("/ ",D1587)),SUBSTITUTE(D1587,"/ ","_"),ISNUMBER(SEARCH(",",D1587)),SUBSTITUTE(D1587,",","_"),ISNUMBER(SEARCH("/",D1587)),SUBSTITUTE(D1587,"/","_"),ISNUMBER(SEARCH("",D1587)),D1587),D1587))))</f>
        <v/>
      </c>
      <c r="L1587" s="1"/>
      <c r="M1587" s="1" t="str">
        <f t="shared" si="121"/>
        <v/>
      </c>
      <c r="N1587" s="94" t="str">
        <f>IF($L1587="None","",IF(ISERROR(VLOOKUP($L1587,Info!$B$4:$B$266,1,FALSE)),"",VLOOKUP($L1587,Info!$B$4:$L$266,5,FALSE)))</f>
        <v/>
      </c>
      <c r="O1587" s="94" t="str">
        <f>IF(K1587="","",IF(AND($J$12&lt;&gt;"ABC",N1587="3"),"BAC",IF(N1587="3","ABC",IF($J$12&lt;&gt;"ABC",IF($J$10="Standard",VLOOKUP(K1587,Info!$BE$4:$BF$481,2,FALSE),VLOOKUP(K1587,Info!$BI$4:$BJ$482,2,FALSE)),IF($J$10="Standard",VLOOKUP(K1587,Info!$AG$4:$AH$2994,2,FALSE),VLOOKUP(K1587,Info!$AK$4:$AL$2997,2,FALSE))))))</f>
        <v/>
      </c>
      <c r="P1587" s="94" t="str">
        <f>IF($L1587="None","",IF(ISERROR(VLOOKUP($L1587,Info!$B$4:$B$266,1,FALSE)),"",VLOOKUP($L1587,Info!$B$4:$L$266,3,FALSE)))</f>
        <v/>
      </c>
      <c r="Q1587" s="96" t="str">
        <f>IF($L1587="None","",IF(ISERROR(VLOOKUP($L1587,Info!$B$4:$B$266,1,FALSE)),"",VLOOKUP($L1587,Info!$B$4:$L$266,4,FALSE)))</f>
        <v/>
      </c>
      <c r="R1587" s="1"/>
      <c r="S1587" s="6" t="str">
        <f t="shared" si="122"/>
        <v/>
      </c>
      <c r="T1587" s="6" t="str">
        <f>IF($L1587="None","",IF(ISERROR(VLOOKUP($L1587,Info!$B$4:$B$266,1,FALSE)),"",VLOOKUP($L1587,Info!$B$4:$L$266,11,FALSE)))</f>
        <v/>
      </c>
      <c r="U1587" s="1"/>
      <c r="V1587" s="1"/>
      <c r="W1587" s="1"/>
      <c r="X1587" s="1" t="str">
        <f>IF($L1587="None","",IF(ISERROR(VLOOKUP($L1587,Info!$B$4:$B$266,1,FALSE)),"",IF(OR(W1587="Metallic Liquid Tight",W1587="Non-Metallic Liquid Tight",W1587="LSZH",W1587="Greenfield"),VLOOKUP($L1587,Info!$B$4:$L$266,7,FALSE),"N/A")))</f>
        <v/>
      </c>
      <c r="Y1587" s="1"/>
      <c r="Z1587" s="96" t="str">
        <f>IF($L1587="None","",IF(ISERROR(VLOOKUP($L1587,Info!$B$4:$B$266,1,FALSE)),"",VLOOKUP($L1587,Info!$B$4:$L$266,9,FALSE)))</f>
        <v/>
      </c>
      <c r="AA1587" s="96" t="str">
        <f>IF($L1587="None","",IF(ISERROR(VLOOKUP($L1587,Info!$B$4:$B$266,1,FALSE)),"",VLOOKUP($L1587,Info!$B$4:$L$266,8,FALSE)))</f>
        <v/>
      </c>
      <c r="AB1587" s="96" t="str">
        <f>IF($L1587="None","",IF(ISERROR(VLOOKUP($L1587,Info!$B$4:$B$266,1,FALSE)),"",VLOOKUP($L1587,Info!$B$4:$L$266,10,FALSE)))</f>
        <v/>
      </c>
      <c r="AC1587" s="1" t="str">
        <f>IF(W1587="SO Cable","Black,White",IF(O1587="","",IF(P1587="","",IF($J$12&lt;&gt;"ABC",IF(P1587&lt;="250",VLOOKUP(O1587,Info!$AZ$4:$BB$22,3,FALSE),VLOOKUP(O1587,Info!$AZ$23:$BB$39,3,FALSE)),IF(P1587&lt;="250",VLOOKUP(O1587,Info!$AO$4:$AQ$22,3,FALSE),VLOOKUP(O1587,Info!$AO$23:$AP$39,3,FALSE))))))</f>
        <v/>
      </c>
      <c r="AD1587" s="1"/>
      <c r="AE1587" s="1" t="str">
        <f>IF($L1587="None","",IF(ISERROR(VLOOKUP($L1587,Info!$B$4:$B$266,1,FALSE)),"",VLOOKUP($L1587,Info!$B$4:$L$266,4,FALSE)))</f>
        <v/>
      </c>
      <c r="AF1587" s="1" t="str">
        <f>IF($L1587="None","",IF(ISERROR(VLOOKUP($L1587,Info!$B$4:$B$266,1,FALSE)),"",VLOOKUP($L1587,Info!$B$4:$L$266,6,FALSE)))</f>
        <v/>
      </c>
      <c r="AG1587" s="1"/>
      <c r="AH1587" s="33" t="str" cm="1">
        <f t="array" ref="AH1587">IF(AND(L1587&lt;&gt;"",O1587&lt;&gt;"",R1587:S1587&lt;&gt;"",W1587:X1587&lt;&gt;"",Z1587:AA1587&lt;&gt;"",AC1587&lt;&gt;""),"Good","Bad")</f>
        <v>Bad</v>
      </c>
      <c r="AL1587" t="str" cm="1">
        <f t="array" ref="AL1587">IF(R1587&gt;0,_xlfn.IFS(COUNTIF($L$20:L1587,"&lt;&gt;")&lt;101,1,COUNTIF($L$20:L1587,"&lt;&gt;")&lt;201,2,COUNTIF($L$20:L1587,"&lt;&gt;")&lt;301,3,COUNTIF($L$20:L1587,"&lt;&gt;")&lt;401,4,COUNTIF($L$20:L1587,"&lt;&gt;")&lt;501,5,COUNTIF($L$20:L1587,"&lt;&gt;")&lt;601,6,COUNTIF($L$20:L1587,"&lt;&gt;")&lt;701,7,COUNTIF($L$20:L1587,"&lt;&gt;")&lt;801,8,COUNTIF($L$20:L1587,"&lt;&gt;")&lt;901,9,COUNTIF($L$20:L1587,"&lt;&gt;")&lt;1001,10,COUNTIF($L$20:L1587,"&lt;&gt;")&lt;1101,11,COUNTIF($L$20:L1587,"&lt;&gt;")&lt;1201,12,COUNTIF($L$20:L1587,"&lt;&gt;")&lt;1301,13,COUNTIF($L$20:L1587,"&lt;&gt;")&lt;1401,14,COUNTIF($L$20:L1587,"&lt;&gt;")&lt;1501,15,COUNTIF($L$20:L1587,"&lt;&gt;")&lt;1601,16,COUNTIF($L$20:L1587,"&lt;&gt;")&lt;1701,17,COUNTIF($L$20:L1587,"&lt;&gt;")&lt;1801,18,COUNTIF($L$20:L1587,"&lt;&gt;")&lt;1901,19,COUNTIF($L$20:L1587,"&lt;&gt;")&lt;2001,20,COUNTIF($L$20:L1587,"&lt;&gt;")&lt;2101,21,COUNTIF($L$20:L1587,"&lt;&gt;")&lt;2201,22,COUNTIF($L$20:L1587,"&lt;&gt;")&lt;2301,23,COUNTIF($L$20:L1587,"&lt;&gt;")&lt;2401,24,COUNTIF($L$20:L1587,"&lt;&gt;")&lt;2501,25,COUNTIF($L$20:L1587,"&lt;&gt;")&lt;2601,26,COUNTIF($L$20:L1587,"&lt;&gt;")&lt;2701,27,COUNTIF($L$20:L1587,"&lt;&gt;")&lt;2801,28,COUNTIF($L$20:L1587,"&lt;&gt;")&lt;2901,29,COUNTIF($L$20:L1587,"&lt;&gt;")&lt;3001,30),"")</f>
        <v/>
      </c>
      <c r="AM1587" t="str">
        <f t="shared" si="120"/>
        <v/>
      </c>
      <c r="AN1587" t="str">
        <f t="shared" si="124"/>
        <v/>
      </c>
      <c r="AP1587" t="str">
        <f t="shared" si="123"/>
        <v/>
      </c>
      <c r="AQ1587" t="str">
        <f>IF(AO1587="","",COUNTIFS(AM1587:$AM$3019,AO1587))</f>
        <v/>
      </c>
    </row>
    <row r="1588" spans="1:43" x14ac:dyDescent="0.25">
      <c r="A1588" s="6" t="str">
        <f>IF(COUNT($A$20:A1587)&lt;&gt;$B$4,IF(A1587="","",A1587+1),"")</f>
        <v/>
      </c>
      <c r="B1588" s="3"/>
      <c r="C1588" s="3"/>
      <c r="D1588" s="122"/>
      <c r="E1588" s="3"/>
      <c r="F1588" s="3"/>
      <c r="G1588" s="3"/>
      <c r="H1588" s="3"/>
      <c r="I1588" s="120"/>
      <c r="J1588" s="3"/>
      <c r="K1588" s="95" t="str" cm="1">
        <f t="array" ref="K1588">IF(OR($J$14 = "A",$J$14 = "B",$J$14 = "C"),IF(I1588="","",IF(LEN(I1588)&gt;2,_xlfn.IFS(ISNUMBER(SEARCH("_",I1588)),I1588,ISNUMBER(SEARCH(", ",I1588)),SUBSTITUTE(I1588,", ","_"),ISNUMBER(SEARCH("/ ",I1588)),SUBSTITUTE(I1588,"/ ","_"),ISNUMBER(SEARCH(",",I1588)),SUBSTITUTE(I1588,",","_"),ISNUMBER(SEARCH("/",I1588)),SUBSTITUTE(I1588,"/","_"),ISNUMBER(SEARCH("",I1588)),I1588),I1588)),IF(OR($J$14 = "J",$J$14 = "K"),"",IF(D1588="","",IF(LEN(D1588)&gt;2,_xlfn.IFS(ISNUMBER(SEARCH("_",D1588)),D1588,ISNUMBER(SEARCH(", ",D1588)),SUBSTITUTE(D1588,", ","_"),ISNUMBER(SEARCH("/ ",D1588)),SUBSTITUTE(D1588,"/ ","_"),ISNUMBER(SEARCH(",",D1588)),SUBSTITUTE(D1588,",","_"),ISNUMBER(SEARCH("/",D1588)),SUBSTITUTE(D1588,"/","_"),ISNUMBER(SEARCH("",D1588)),D1588),D1588))))</f>
        <v/>
      </c>
      <c r="L1588" s="1"/>
      <c r="M1588" s="1" t="str">
        <f t="shared" si="121"/>
        <v/>
      </c>
      <c r="N1588" s="94" t="str">
        <f>IF($L1588="None","",IF(ISERROR(VLOOKUP($L1588,Info!$B$4:$B$266,1,FALSE)),"",VLOOKUP($L1588,Info!$B$4:$L$266,5,FALSE)))</f>
        <v/>
      </c>
      <c r="O1588" s="94" t="str">
        <f>IF(K1588="","",IF(AND($J$12&lt;&gt;"ABC",N1588="3"),"BAC",IF(N1588="3","ABC",IF($J$12&lt;&gt;"ABC",IF($J$10="Standard",VLOOKUP(K1588,Info!$BE$4:$BF$481,2,FALSE),VLOOKUP(K1588,Info!$BI$4:$BJ$482,2,FALSE)),IF($J$10="Standard",VLOOKUP(K1588,Info!$AG$4:$AH$2994,2,FALSE),VLOOKUP(K1588,Info!$AK$4:$AL$2997,2,FALSE))))))</f>
        <v/>
      </c>
      <c r="P1588" s="94" t="str">
        <f>IF($L1588="None","",IF(ISERROR(VLOOKUP($L1588,Info!$B$4:$B$266,1,FALSE)),"",VLOOKUP($L1588,Info!$B$4:$L$266,3,FALSE)))</f>
        <v/>
      </c>
      <c r="Q1588" s="96" t="str">
        <f>IF($L1588="None","",IF(ISERROR(VLOOKUP($L1588,Info!$B$4:$B$266,1,FALSE)),"",VLOOKUP($L1588,Info!$B$4:$L$266,4,FALSE)))</f>
        <v/>
      </c>
      <c r="R1588" s="1"/>
      <c r="S1588" s="6" t="str">
        <f t="shared" si="122"/>
        <v/>
      </c>
      <c r="T1588" s="6" t="str">
        <f>IF($L1588="None","",IF(ISERROR(VLOOKUP($L1588,Info!$B$4:$B$266,1,FALSE)),"",VLOOKUP($L1588,Info!$B$4:$L$266,11,FALSE)))</f>
        <v/>
      </c>
      <c r="U1588" s="1"/>
      <c r="V1588" s="1"/>
      <c r="W1588" s="1"/>
      <c r="X1588" s="1" t="str">
        <f>IF($L1588="None","",IF(ISERROR(VLOOKUP($L1588,Info!$B$4:$B$266,1,FALSE)),"",IF(OR(W1588="Metallic Liquid Tight",W1588="Non-Metallic Liquid Tight",W1588="LSZH",W1588="Greenfield"),VLOOKUP($L1588,Info!$B$4:$L$266,7,FALSE),"N/A")))</f>
        <v/>
      </c>
      <c r="Y1588" s="1"/>
      <c r="Z1588" s="96" t="str">
        <f>IF($L1588="None","",IF(ISERROR(VLOOKUP($L1588,Info!$B$4:$B$266,1,FALSE)),"",VLOOKUP($L1588,Info!$B$4:$L$266,9,FALSE)))</f>
        <v/>
      </c>
      <c r="AA1588" s="96" t="str">
        <f>IF($L1588="None","",IF(ISERROR(VLOOKUP($L1588,Info!$B$4:$B$266,1,FALSE)),"",VLOOKUP($L1588,Info!$B$4:$L$266,8,FALSE)))</f>
        <v/>
      </c>
      <c r="AB1588" s="96" t="str">
        <f>IF($L1588="None","",IF(ISERROR(VLOOKUP($L1588,Info!$B$4:$B$266,1,FALSE)),"",VLOOKUP($L1588,Info!$B$4:$L$266,10,FALSE)))</f>
        <v/>
      </c>
      <c r="AC1588" s="1" t="str">
        <f>IF(W1588="SO Cable","Black,White",IF(O1588="","",IF(P1588="","",IF($J$12&lt;&gt;"ABC",IF(P1588&lt;="250",VLOOKUP(O1588,Info!$AZ$4:$BB$22,3,FALSE),VLOOKUP(O1588,Info!$AZ$23:$BB$39,3,FALSE)),IF(P1588&lt;="250",VLOOKUP(O1588,Info!$AO$4:$AQ$22,3,FALSE),VLOOKUP(O1588,Info!$AO$23:$AP$39,3,FALSE))))))</f>
        <v/>
      </c>
      <c r="AD1588" s="1"/>
      <c r="AE1588" s="1" t="str">
        <f>IF($L1588="None","",IF(ISERROR(VLOOKUP($L1588,Info!$B$4:$B$266,1,FALSE)),"",VLOOKUP($L1588,Info!$B$4:$L$266,4,FALSE)))</f>
        <v/>
      </c>
      <c r="AF1588" s="1" t="str">
        <f>IF($L1588="None","",IF(ISERROR(VLOOKUP($L1588,Info!$B$4:$B$266,1,FALSE)),"",VLOOKUP($L1588,Info!$B$4:$L$266,6,FALSE)))</f>
        <v/>
      </c>
      <c r="AG1588" s="1"/>
      <c r="AH1588" s="33" t="str" cm="1">
        <f t="array" ref="AH1588">IF(AND(L1588&lt;&gt;"",O1588&lt;&gt;"",R1588:S1588&lt;&gt;"",W1588:X1588&lt;&gt;"",Z1588:AA1588&lt;&gt;"",AC1588&lt;&gt;""),"Good","Bad")</f>
        <v>Bad</v>
      </c>
      <c r="AL1588" t="str" cm="1">
        <f t="array" ref="AL1588">IF(R1588&gt;0,_xlfn.IFS(COUNTIF($L$20:L1588,"&lt;&gt;")&lt;101,1,COUNTIF($L$20:L1588,"&lt;&gt;")&lt;201,2,COUNTIF($L$20:L1588,"&lt;&gt;")&lt;301,3,COUNTIF($L$20:L1588,"&lt;&gt;")&lt;401,4,COUNTIF($L$20:L1588,"&lt;&gt;")&lt;501,5,COUNTIF($L$20:L1588,"&lt;&gt;")&lt;601,6,COUNTIF($L$20:L1588,"&lt;&gt;")&lt;701,7,COUNTIF($L$20:L1588,"&lt;&gt;")&lt;801,8,COUNTIF($L$20:L1588,"&lt;&gt;")&lt;901,9,COUNTIF($L$20:L1588,"&lt;&gt;")&lt;1001,10,COUNTIF($L$20:L1588,"&lt;&gt;")&lt;1101,11,COUNTIF($L$20:L1588,"&lt;&gt;")&lt;1201,12,COUNTIF($L$20:L1588,"&lt;&gt;")&lt;1301,13,COUNTIF($L$20:L1588,"&lt;&gt;")&lt;1401,14,COUNTIF($L$20:L1588,"&lt;&gt;")&lt;1501,15,COUNTIF($L$20:L1588,"&lt;&gt;")&lt;1601,16,COUNTIF($L$20:L1588,"&lt;&gt;")&lt;1701,17,COUNTIF($L$20:L1588,"&lt;&gt;")&lt;1801,18,COUNTIF($L$20:L1588,"&lt;&gt;")&lt;1901,19,COUNTIF($L$20:L1588,"&lt;&gt;")&lt;2001,20,COUNTIF($L$20:L1588,"&lt;&gt;")&lt;2101,21,COUNTIF($L$20:L1588,"&lt;&gt;")&lt;2201,22,COUNTIF($L$20:L1588,"&lt;&gt;")&lt;2301,23,COUNTIF($L$20:L1588,"&lt;&gt;")&lt;2401,24,COUNTIF($L$20:L1588,"&lt;&gt;")&lt;2501,25,COUNTIF($L$20:L1588,"&lt;&gt;")&lt;2601,26,COUNTIF($L$20:L1588,"&lt;&gt;")&lt;2701,27,COUNTIF($L$20:L1588,"&lt;&gt;")&lt;2801,28,COUNTIF($L$20:L1588,"&lt;&gt;")&lt;2901,29,COUNTIF($L$20:L1588,"&lt;&gt;")&lt;3001,30),"")</f>
        <v/>
      </c>
      <c r="AM1588" t="str">
        <f t="shared" si="120"/>
        <v/>
      </c>
      <c r="AN1588" t="str">
        <f t="shared" si="124"/>
        <v/>
      </c>
      <c r="AP1588" t="str">
        <f t="shared" si="123"/>
        <v/>
      </c>
      <c r="AQ1588" t="str">
        <f>IF(AO1588="","",COUNTIFS(AM1588:$AM$3019,AO1588))</f>
        <v/>
      </c>
    </row>
    <row r="1589" spans="1:43" x14ac:dyDescent="0.25">
      <c r="A1589" s="6" t="str">
        <f>IF(COUNT($A$20:A1588)&lt;&gt;$B$4,IF(A1588="","",A1588+1),"")</f>
        <v/>
      </c>
      <c r="B1589" s="3"/>
      <c r="C1589" s="3"/>
      <c r="D1589" s="122"/>
      <c r="E1589" s="3"/>
      <c r="F1589" s="3"/>
      <c r="G1589" s="3"/>
      <c r="H1589" s="3"/>
      <c r="I1589" s="120"/>
      <c r="J1589" s="3"/>
      <c r="K1589" s="95" t="str" cm="1">
        <f t="array" ref="K1589">IF(OR($J$14 = "A",$J$14 = "B",$J$14 = "C"),IF(I1589="","",IF(LEN(I1589)&gt;2,_xlfn.IFS(ISNUMBER(SEARCH("_",I1589)),I1589,ISNUMBER(SEARCH(", ",I1589)),SUBSTITUTE(I1589,", ","_"),ISNUMBER(SEARCH("/ ",I1589)),SUBSTITUTE(I1589,"/ ","_"),ISNUMBER(SEARCH(",",I1589)),SUBSTITUTE(I1589,",","_"),ISNUMBER(SEARCH("/",I1589)),SUBSTITUTE(I1589,"/","_"),ISNUMBER(SEARCH("",I1589)),I1589),I1589)),IF(OR($J$14 = "J",$J$14 = "K"),"",IF(D1589="","",IF(LEN(D1589)&gt;2,_xlfn.IFS(ISNUMBER(SEARCH("_",D1589)),D1589,ISNUMBER(SEARCH(", ",D1589)),SUBSTITUTE(D1589,", ","_"),ISNUMBER(SEARCH("/ ",D1589)),SUBSTITUTE(D1589,"/ ","_"),ISNUMBER(SEARCH(",",D1589)),SUBSTITUTE(D1589,",","_"),ISNUMBER(SEARCH("/",D1589)),SUBSTITUTE(D1589,"/","_"),ISNUMBER(SEARCH("",D1589)),D1589),D1589))))</f>
        <v/>
      </c>
      <c r="L1589" s="1"/>
      <c r="M1589" s="1" t="str">
        <f t="shared" si="121"/>
        <v/>
      </c>
      <c r="N1589" s="94" t="str">
        <f>IF($L1589="None","",IF(ISERROR(VLOOKUP($L1589,Info!$B$4:$B$266,1,FALSE)),"",VLOOKUP($L1589,Info!$B$4:$L$266,5,FALSE)))</f>
        <v/>
      </c>
      <c r="O1589" s="94" t="str">
        <f>IF(K1589="","",IF(AND($J$12&lt;&gt;"ABC",N1589="3"),"BAC",IF(N1589="3","ABC",IF($J$12&lt;&gt;"ABC",IF($J$10="Standard",VLOOKUP(K1589,Info!$BE$4:$BF$481,2,FALSE),VLOOKUP(K1589,Info!$BI$4:$BJ$482,2,FALSE)),IF($J$10="Standard",VLOOKUP(K1589,Info!$AG$4:$AH$2994,2,FALSE),VLOOKUP(K1589,Info!$AK$4:$AL$2997,2,FALSE))))))</f>
        <v/>
      </c>
      <c r="P1589" s="94" t="str">
        <f>IF($L1589="None","",IF(ISERROR(VLOOKUP($L1589,Info!$B$4:$B$266,1,FALSE)),"",VLOOKUP($L1589,Info!$B$4:$L$266,3,FALSE)))</f>
        <v/>
      </c>
      <c r="Q1589" s="96" t="str">
        <f>IF($L1589="None","",IF(ISERROR(VLOOKUP($L1589,Info!$B$4:$B$266,1,FALSE)),"",VLOOKUP($L1589,Info!$B$4:$L$266,4,FALSE)))</f>
        <v/>
      </c>
      <c r="R1589" s="1"/>
      <c r="S1589" s="6" t="str">
        <f t="shared" si="122"/>
        <v/>
      </c>
      <c r="T1589" s="6" t="str">
        <f>IF($L1589="None","",IF(ISERROR(VLOOKUP($L1589,Info!$B$4:$B$266,1,FALSE)),"",VLOOKUP($L1589,Info!$B$4:$L$266,11,FALSE)))</f>
        <v/>
      </c>
      <c r="U1589" s="1"/>
      <c r="V1589" s="1"/>
      <c r="W1589" s="1"/>
      <c r="X1589" s="1" t="str">
        <f>IF($L1589="None","",IF(ISERROR(VLOOKUP($L1589,Info!$B$4:$B$266,1,FALSE)),"",IF(OR(W1589="Metallic Liquid Tight",W1589="Non-Metallic Liquid Tight",W1589="LSZH",W1589="Greenfield"),VLOOKUP($L1589,Info!$B$4:$L$266,7,FALSE),"N/A")))</f>
        <v/>
      </c>
      <c r="Y1589" s="1"/>
      <c r="Z1589" s="96" t="str">
        <f>IF($L1589="None","",IF(ISERROR(VLOOKUP($L1589,Info!$B$4:$B$266,1,FALSE)),"",VLOOKUP($L1589,Info!$B$4:$L$266,9,FALSE)))</f>
        <v/>
      </c>
      <c r="AA1589" s="96" t="str">
        <f>IF($L1589="None","",IF(ISERROR(VLOOKUP($L1589,Info!$B$4:$B$266,1,FALSE)),"",VLOOKUP($L1589,Info!$B$4:$L$266,8,FALSE)))</f>
        <v/>
      </c>
      <c r="AB1589" s="96" t="str">
        <f>IF($L1589="None","",IF(ISERROR(VLOOKUP($L1589,Info!$B$4:$B$266,1,FALSE)),"",VLOOKUP($L1589,Info!$B$4:$L$266,10,FALSE)))</f>
        <v/>
      </c>
      <c r="AC1589" s="1" t="str">
        <f>IF(W1589="SO Cable","Black,White",IF(O1589="","",IF(P1589="","",IF($J$12&lt;&gt;"ABC",IF(P1589&lt;="250",VLOOKUP(O1589,Info!$AZ$4:$BB$22,3,FALSE),VLOOKUP(O1589,Info!$AZ$23:$BB$39,3,FALSE)),IF(P1589&lt;="250",VLOOKUP(O1589,Info!$AO$4:$AQ$22,3,FALSE),VLOOKUP(O1589,Info!$AO$23:$AP$39,3,FALSE))))))</f>
        <v/>
      </c>
      <c r="AD1589" s="1"/>
      <c r="AE1589" s="1" t="str">
        <f>IF($L1589="None","",IF(ISERROR(VLOOKUP($L1589,Info!$B$4:$B$266,1,FALSE)),"",VLOOKUP($L1589,Info!$B$4:$L$266,4,FALSE)))</f>
        <v/>
      </c>
      <c r="AF1589" s="1" t="str">
        <f>IF($L1589="None","",IF(ISERROR(VLOOKUP($L1589,Info!$B$4:$B$266,1,FALSE)),"",VLOOKUP($L1589,Info!$B$4:$L$266,6,FALSE)))</f>
        <v/>
      </c>
      <c r="AG1589" s="1"/>
      <c r="AH1589" s="33" t="str" cm="1">
        <f t="array" ref="AH1589">IF(AND(L1589&lt;&gt;"",O1589&lt;&gt;"",R1589:S1589&lt;&gt;"",W1589:X1589&lt;&gt;"",Z1589:AA1589&lt;&gt;"",AC1589&lt;&gt;""),"Good","Bad")</f>
        <v>Bad</v>
      </c>
      <c r="AL1589" t="str" cm="1">
        <f t="array" ref="AL1589">IF(R1589&gt;0,_xlfn.IFS(COUNTIF($L$20:L1589,"&lt;&gt;")&lt;101,1,COUNTIF($L$20:L1589,"&lt;&gt;")&lt;201,2,COUNTIF($L$20:L1589,"&lt;&gt;")&lt;301,3,COUNTIF($L$20:L1589,"&lt;&gt;")&lt;401,4,COUNTIF($L$20:L1589,"&lt;&gt;")&lt;501,5,COUNTIF($L$20:L1589,"&lt;&gt;")&lt;601,6,COUNTIF($L$20:L1589,"&lt;&gt;")&lt;701,7,COUNTIF($L$20:L1589,"&lt;&gt;")&lt;801,8,COUNTIF($L$20:L1589,"&lt;&gt;")&lt;901,9,COUNTIF($L$20:L1589,"&lt;&gt;")&lt;1001,10,COUNTIF($L$20:L1589,"&lt;&gt;")&lt;1101,11,COUNTIF($L$20:L1589,"&lt;&gt;")&lt;1201,12,COUNTIF($L$20:L1589,"&lt;&gt;")&lt;1301,13,COUNTIF($L$20:L1589,"&lt;&gt;")&lt;1401,14,COUNTIF($L$20:L1589,"&lt;&gt;")&lt;1501,15,COUNTIF($L$20:L1589,"&lt;&gt;")&lt;1601,16,COUNTIF($L$20:L1589,"&lt;&gt;")&lt;1701,17,COUNTIF($L$20:L1589,"&lt;&gt;")&lt;1801,18,COUNTIF($L$20:L1589,"&lt;&gt;")&lt;1901,19,COUNTIF($L$20:L1589,"&lt;&gt;")&lt;2001,20,COUNTIF($L$20:L1589,"&lt;&gt;")&lt;2101,21,COUNTIF($L$20:L1589,"&lt;&gt;")&lt;2201,22,COUNTIF($L$20:L1589,"&lt;&gt;")&lt;2301,23,COUNTIF($L$20:L1589,"&lt;&gt;")&lt;2401,24,COUNTIF($L$20:L1589,"&lt;&gt;")&lt;2501,25,COUNTIF($L$20:L1589,"&lt;&gt;")&lt;2601,26,COUNTIF($L$20:L1589,"&lt;&gt;")&lt;2701,27,COUNTIF($L$20:L1589,"&lt;&gt;")&lt;2801,28,COUNTIF($L$20:L1589,"&lt;&gt;")&lt;2901,29,COUNTIF($L$20:L1589,"&lt;&gt;")&lt;3001,30),"")</f>
        <v/>
      </c>
      <c r="AM1589" t="str">
        <f t="shared" si="120"/>
        <v/>
      </c>
      <c r="AN1589" t="str">
        <f t="shared" si="124"/>
        <v/>
      </c>
      <c r="AP1589" t="str">
        <f t="shared" si="123"/>
        <v/>
      </c>
      <c r="AQ1589" t="str">
        <f>IF(AO1589="","",COUNTIFS(AM1589:$AM$3019,AO1589))</f>
        <v/>
      </c>
    </row>
    <row r="1590" spans="1:43" x14ac:dyDescent="0.25">
      <c r="A1590" s="6" t="str">
        <f>IF(COUNT($A$20:A1589)&lt;&gt;$B$4,IF(A1589="","",A1589+1),"")</f>
        <v/>
      </c>
      <c r="B1590" s="3"/>
      <c r="C1590" s="3"/>
      <c r="D1590" s="122"/>
      <c r="E1590" s="3"/>
      <c r="F1590" s="3"/>
      <c r="G1590" s="3"/>
      <c r="H1590" s="3"/>
      <c r="I1590" s="120"/>
      <c r="J1590" s="3"/>
      <c r="K1590" s="95" t="str" cm="1">
        <f t="array" ref="K1590">IF(OR($J$14 = "A",$J$14 = "B",$J$14 = "C"),IF(I1590="","",IF(LEN(I1590)&gt;2,_xlfn.IFS(ISNUMBER(SEARCH("_",I1590)),I1590,ISNUMBER(SEARCH(", ",I1590)),SUBSTITUTE(I1590,", ","_"),ISNUMBER(SEARCH("/ ",I1590)),SUBSTITUTE(I1590,"/ ","_"),ISNUMBER(SEARCH(",",I1590)),SUBSTITUTE(I1590,",","_"),ISNUMBER(SEARCH("/",I1590)),SUBSTITUTE(I1590,"/","_"),ISNUMBER(SEARCH("",I1590)),I1590),I1590)),IF(OR($J$14 = "J",$J$14 = "K"),"",IF(D1590="","",IF(LEN(D1590)&gt;2,_xlfn.IFS(ISNUMBER(SEARCH("_",D1590)),D1590,ISNUMBER(SEARCH(", ",D1590)),SUBSTITUTE(D1590,", ","_"),ISNUMBER(SEARCH("/ ",D1590)),SUBSTITUTE(D1590,"/ ","_"),ISNUMBER(SEARCH(",",D1590)),SUBSTITUTE(D1590,",","_"),ISNUMBER(SEARCH("/",D1590)),SUBSTITUTE(D1590,"/","_"),ISNUMBER(SEARCH("",D1590)),D1590),D1590))))</f>
        <v/>
      </c>
      <c r="L1590" s="1"/>
      <c r="M1590" s="1" t="str">
        <f t="shared" si="121"/>
        <v/>
      </c>
      <c r="N1590" s="94" t="str">
        <f>IF($L1590="None","",IF(ISERROR(VLOOKUP($L1590,Info!$B$4:$B$266,1,FALSE)),"",VLOOKUP($L1590,Info!$B$4:$L$266,5,FALSE)))</f>
        <v/>
      </c>
      <c r="O1590" s="94" t="str">
        <f>IF(K1590="","",IF(AND($J$12&lt;&gt;"ABC",N1590="3"),"BAC",IF(N1590="3","ABC",IF($J$12&lt;&gt;"ABC",IF($J$10="Standard",VLOOKUP(K1590,Info!$BE$4:$BF$481,2,FALSE),VLOOKUP(K1590,Info!$BI$4:$BJ$482,2,FALSE)),IF($J$10="Standard",VLOOKUP(K1590,Info!$AG$4:$AH$2994,2,FALSE),VLOOKUP(K1590,Info!$AK$4:$AL$2997,2,FALSE))))))</f>
        <v/>
      </c>
      <c r="P1590" s="94" t="str">
        <f>IF($L1590="None","",IF(ISERROR(VLOOKUP($L1590,Info!$B$4:$B$266,1,FALSE)),"",VLOOKUP($L1590,Info!$B$4:$L$266,3,FALSE)))</f>
        <v/>
      </c>
      <c r="Q1590" s="96" t="str">
        <f>IF($L1590="None","",IF(ISERROR(VLOOKUP($L1590,Info!$B$4:$B$266,1,FALSE)),"",VLOOKUP($L1590,Info!$B$4:$L$266,4,FALSE)))</f>
        <v/>
      </c>
      <c r="R1590" s="1"/>
      <c r="S1590" s="6" t="str">
        <f t="shared" si="122"/>
        <v/>
      </c>
      <c r="T1590" s="6" t="str">
        <f>IF($L1590="None","",IF(ISERROR(VLOOKUP($L1590,Info!$B$4:$B$266,1,FALSE)),"",VLOOKUP($L1590,Info!$B$4:$L$266,11,FALSE)))</f>
        <v/>
      </c>
      <c r="U1590" s="1"/>
      <c r="V1590" s="1"/>
      <c r="W1590" s="1"/>
      <c r="X1590" s="1" t="str">
        <f>IF($L1590="None","",IF(ISERROR(VLOOKUP($L1590,Info!$B$4:$B$266,1,FALSE)),"",IF(OR(W1590="Metallic Liquid Tight",W1590="Non-Metallic Liquid Tight",W1590="LSZH",W1590="Greenfield"),VLOOKUP($L1590,Info!$B$4:$L$266,7,FALSE),"N/A")))</f>
        <v/>
      </c>
      <c r="Y1590" s="1"/>
      <c r="Z1590" s="96" t="str">
        <f>IF($L1590="None","",IF(ISERROR(VLOOKUP($L1590,Info!$B$4:$B$266,1,FALSE)),"",VLOOKUP($L1590,Info!$B$4:$L$266,9,FALSE)))</f>
        <v/>
      </c>
      <c r="AA1590" s="96" t="str">
        <f>IF($L1590="None","",IF(ISERROR(VLOOKUP($L1590,Info!$B$4:$B$266,1,FALSE)),"",VLOOKUP($L1590,Info!$B$4:$L$266,8,FALSE)))</f>
        <v/>
      </c>
      <c r="AB1590" s="96" t="str">
        <f>IF($L1590="None","",IF(ISERROR(VLOOKUP($L1590,Info!$B$4:$B$266,1,FALSE)),"",VLOOKUP($L1590,Info!$B$4:$L$266,10,FALSE)))</f>
        <v/>
      </c>
      <c r="AC1590" s="1" t="str">
        <f>IF(W1590="SO Cable","Black,White",IF(O1590="","",IF(P1590="","",IF($J$12&lt;&gt;"ABC",IF(P1590&lt;="250",VLOOKUP(O1590,Info!$AZ$4:$BB$22,3,FALSE),VLOOKUP(O1590,Info!$AZ$23:$BB$39,3,FALSE)),IF(P1590&lt;="250",VLOOKUP(O1590,Info!$AO$4:$AQ$22,3,FALSE),VLOOKUP(O1590,Info!$AO$23:$AP$39,3,FALSE))))))</f>
        <v/>
      </c>
      <c r="AD1590" s="1"/>
      <c r="AE1590" s="1" t="str">
        <f>IF($L1590="None","",IF(ISERROR(VLOOKUP($L1590,Info!$B$4:$B$266,1,FALSE)),"",VLOOKUP($L1590,Info!$B$4:$L$266,4,FALSE)))</f>
        <v/>
      </c>
      <c r="AF1590" s="1" t="str">
        <f>IF($L1590="None","",IF(ISERROR(VLOOKUP($L1590,Info!$B$4:$B$266,1,FALSE)),"",VLOOKUP($L1590,Info!$B$4:$L$266,6,FALSE)))</f>
        <v/>
      </c>
      <c r="AG1590" s="1"/>
      <c r="AH1590" s="33" t="str" cm="1">
        <f t="array" ref="AH1590">IF(AND(L1590&lt;&gt;"",O1590&lt;&gt;"",R1590:S1590&lt;&gt;"",W1590:X1590&lt;&gt;"",Z1590:AA1590&lt;&gt;"",AC1590&lt;&gt;""),"Good","Bad")</f>
        <v>Bad</v>
      </c>
      <c r="AL1590" t="str" cm="1">
        <f t="array" ref="AL1590">IF(R1590&gt;0,_xlfn.IFS(COUNTIF($L$20:L1590,"&lt;&gt;")&lt;101,1,COUNTIF($L$20:L1590,"&lt;&gt;")&lt;201,2,COUNTIF($L$20:L1590,"&lt;&gt;")&lt;301,3,COUNTIF($L$20:L1590,"&lt;&gt;")&lt;401,4,COUNTIF($L$20:L1590,"&lt;&gt;")&lt;501,5,COUNTIF($L$20:L1590,"&lt;&gt;")&lt;601,6,COUNTIF($L$20:L1590,"&lt;&gt;")&lt;701,7,COUNTIF($L$20:L1590,"&lt;&gt;")&lt;801,8,COUNTIF($L$20:L1590,"&lt;&gt;")&lt;901,9,COUNTIF($L$20:L1590,"&lt;&gt;")&lt;1001,10,COUNTIF($L$20:L1590,"&lt;&gt;")&lt;1101,11,COUNTIF($L$20:L1590,"&lt;&gt;")&lt;1201,12,COUNTIF($L$20:L1590,"&lt;&gt;")&lt;1301,13,COUNTIF($L$20:L1590,"&lt;&gt;")&lt;1401,14,COUNTIF($L$20:L1590,"&lt;&gt;")&lt;1501,15,COUNTIF($L$20:L1590,"&lt;&gt;")&lt;1601,16,COUNTIF($L$20:L1590,"&lt;&gt;")&lt;1701,17,COUNTIF($L$20:L1590,"&lt;&gt;")&lt;1801,18,COUNTIF($L$20:L1590,"&lt;&gt;")&lt;1901,19,COUNTIF($L$20:L1590,"&lt;&gt;")&lt;2001,20,COUNTIF($L$20:L1590,"&lt;&gt;")&lt;2101,21,COUNTIF($L$20:L1590,"&lt;&gt;")&lt;2201,22,COUNTIF($L$20:L1590,"&lt;&gt;")&lt;2301,23,COUNTIF($L$20:L1590,"&lt;&gt;")&lt;2401,24,COUNTIF($L$20:L1590,"&lt;&gt;")&lt;2501,25,COUNTIF($L$20:L1590,"&lt;&gt;")&lt;2601,26,COUNTIF($L$20:L1590,"&lt;&gt;")&lt;2701,27,COUNTIF($L$20:L1590,"&lt;&gt;")&lt;2801,28,COUNTIF($L$20:L1590,"&lt;&gt;")&lt;2901,29,COUNTIF($L$20:L1590,"&lt;&gt;")&lt;3001,30),"")</f>
        <v/>
      </c>
      <c r="AM1590" t="str">
        <f t="shared" si="120"/>
        <v/>
      </c>
      <c r="AN1590" t="str">
        <f t="shared" si="124"/>
        <v/>
      </c>
      <c r="AP1590" t="str">
        <f t="shared" si="123"/>
        <v/>
      </c>
      <c r="AQ1590" t="str">
        <f>IF(AO1590="","",COUNTIFS(AM1590:$AM$3019,AO1590))</f>
        <v/>
      </c>
    </row>
    <row r="1591" spans="1:43" x14ac:dyDescent="0.25">
      <c r="A1591" s="6" t="str">
        <f>IF(COUNT($A$20:A1590)&lt;&gt;$B$4,IF(A1590="","",A1590+1),"")</f>
        <v/>
      </c>
      <c r="B1591" s="3"/>
      <c r="C1591" s="3"/>
      <c r="D1591" s="122"/>
      <c r="E1591" s="3"/>
      <c r="F1591" s="3"/>
      <c r="G1591" s="3"/>
      <c r="H1591" s="3"/>
      <c r="I1591" s="120"/>
      <c r="J1591" s="3"/>
      <c r="K1591" s="95" t="str" cm="1">
        <f t="array" ref="K1591">IF(OR($J$14 = "A",$J$14 = "B",$J$14 = "C"),IF(I1591="","",IF(LEN(I1591)&gt;2,_xlfn.IFS(ISNUMBER(SEARCH("_",I1591)),I1591,ISNUMBER(SEARCH(", ",I1591)),SUBSTITUTE(I1591,", ","_"),ISNUMBER(SEARCH("/ ",I1591)),SUBSTITUTE(I1591,"/ ","_"),ISNUMBER(SEARCH(",",I1591)),SUBSTITUTE(I1591,",","_"),ISNUMBER(SEARCH("/",I1591)),SUBSTITUTE(I1591,"/","_"),ISNUMBER(SEARCH("",I1591)),I1591),I1591)),IF(OR($J$14 = "J",$J$14 = "K"),"",IF(D1591="","",IF(LEN(D1591)&gt;2,_xlfn.IFS(ISNUMBER(SEARCH("_",D1591)),D1591,ISNUMBER(SEARCH(", ",D1591)),SUBSTITUTE(D1591,", ","_"),ISNUMBER(SEARCH("/ ",D1591)),SUBSTITUTE(D1591,"/ ","_"),ISNUMBER(SEARCH(",",D1591)),SUBSTITUTE(D1591,",","_"),ISNUMBER(SEARCH("/",D1591)),SUBSTITUTE(D1591,"/","_"),ISNUMBER(SEARCH("",D1591)),D1591),D1591))))</f>
        <v/>
      </c>
      <c r="L1591" s="1"/>
      <c r="M1591" s="1" t="str">
        <f t="shared" si="121"/>
        <v/>
      </c>
      <c r="N1591" s="94" t="str">
        <f>IF($L1591="None","",IF(ISERROR(VLOOKUP($L1591,Info!$B$4:$B$266,1,FALSE)),"",VLOOKUP($L1591,Info!$B$4:$L$266,5,FALSE)))</f>
        <v/>
      </c>
      <c r="O1591" s="94" t="str">
        <f>IF(K1591="","",IF(AND($J$12&lt;&gt;"ABC",N1591="3"),"BAC",IF(N1591="3","ABC",IF($J$12&lt;&gt;"ABC",IF($J$10="Standard",VLOOKUP(K1591,Info!$BE$4:$BF$481,2,FALSE),VLOOKUP(K1591,Info!$BI$4:$BJ$482,2,FALSE)),IF($J$10="Standard",VLOOKUP(K1591,Info!$AG$4:$AH$2994,2,FALSE),VLOOKUP(K1591,Info!$AK$4:$AL$2997,2,FALSE))))))</f>
        <v/>
      </c>
      <c r="P1591" s="94" t="str">
        <f>IF($L1591="None","",IF(ISERROR(VLOOKUP($L1591,Info!$B$4:$B$266,1,FALSE)),"",VLOOKUP($L1591,Info!$B$4:$L$266,3,FALSE)))</f>
        <v/>
      </c>
      <c r="Q1591" s="96" t="str">
        <f>IF($L1591="None","",IF(ISERROR(VLOOKUP($L1591,Info!$B$4:$B$266,1,FALSE)),"",VLOOKUP($L1591,Info!$B$4:$L$266,4,FALSE)))</f>
        <v/>
      </c>
      <c r="R1591" s="1"/>
      <c r="S1591" s="6" t="str">
        <f t="shared" si="122"/>
        <v/>
      </c>
      <c r="T1591" s="6" t="str">
        <f>IF($L1591="None","",IF(ISERROR(VLOOKUP($L1591,Info!$B$4:$B$266,1,FALSE)),"",VLOOKUP($L1591,Info!$B$4:$L$266,11,FALSE)))</f>
        <v/>
      </c>
      <c r="U1591" s="1"/>
      <c r="V1591" s="1"/>
      <c r="W1591" s="1"/>
      <c r="X1591" s="1" t="str">
        <f>IF($L1591="None","",IF(ISERROR(VLOOKUP($L1591,Info!$B$4:$B$266,1,FALSE)),"",IF(OR(W1591="Metallic Liquid Tight",W1591="Non-Metallic Liquid Tight",W1591="LSZH",W1591="Greenfield"),VLOOKUP($L1591,Info!$B$4:$L$266,7,FALSE),"N/A")))</f>
        <v/>
      </c>
      <c r="Y1591" s="1"/>
      <c r="Z1591" s="96" t="str">
        <f>IF($L1591="None","",IF(ISERROR(VLOOKUP($L1591,Info!$B$4:$B$266,1,FALSE)),"",VLOOKUP($L1591,Info!$B$4:$L$266,9,FALSE)))</f>
        <v/>
      </c>
      <c r="AA1591" s="96" t="str">
        <f>IF($L1591="None","",IF(ISERROR(VLOOKUP($L1591,Info!$B$4:$B$266,1,FALSE)),"",VLOOKUP($L1591,Info!$B$4:$L$266,8,FALSE)))</f>
        <v/>
      </c>
      <c r="AB1591" s="96" t="str">
        <f>IF($L1591="None","",IF(ISERROR(VLOOKUP($L1591,Info!$B$4:$B$266,1,FALSE)),"",VLOOKUP($L1591,Info!$B$4:$L$266,10,FALSE)))</f>
        <v/>
      </c>
      <c r="AC1591" s="1" t="str">
        <f>IF(W1591="SO Cable","Black,White",IF(O1591="","",IF(P1591="","",IF($J$12&lt;&gt;"ABC",IF(P1591&lt;="250",VLOOKUP(O1591,Info!$AZ$4:$BB$22,3,FALSE),VLOOKUP(O1591,Info!$AZ$23:$BB$39,3,FALSE)),IF(P1591&lt;="250",VLOOKUP(O1591,Info!$AO$4:$AQ$22,3,FALSE),VLOOKUP(O1591,Info!$AO$23:$AP$39,3,FALSE))))))</f>
        <v/>
      </c>
      <c r="AD1591" s="1"/>
      <c r="AE1591" s="1" t="str">
        <f>IF($L1591="None","",IF(ISERROR(VLOOKUP($L1591,Info!$B$4:$B$266,1,FALSE)),"",VLOOKUP($L1591,Info!$B$4:$L$266,4,FALSE)))</f>
        <v/>
      </c>
      <c r="AF1591" s="1" t="str">
        <f>IF($L1591="None","",IF(ISERROR(VLOOKUP($L1591,Info!$B$4:$B$266,1,FALSE)),"",VLOOKUP($L1591,Info!$B$4:$L$266,6,FALSE)))</f>
        <v/>
      </c>
      <c r="AG1591" s="1"/>
      <c r="AH1591" s="33" t="str" cm="1">
        <f t="array" ref="AH1591">IF(AND(L1591&lt;&gt;"",O1591&lt;&gt;"",R1591:S1591&lt;&gt;"",W1591:X1591&lt;&gt;"",Z1591:AA1591&lt;&gt;"",AC1591&lt;&gt;""),"Good","Bad")</f>
        <v>Bad</v>
      </c>
      <c r="AL1591" t="str" cm="1">
        <f t="array" ref="AL1591">IF(R1591&gt;0,_xlfn.IFS(COUNTIF($L$20:L1591,"&lt;&gt;")&lt;101,1,COUNTIF($L$20:L1591,"&lt;&gt;")&lt;201,2,COUNTIF($L$20:L1591,"&lt;&gt;")&lt;301,3,COUNTIF($L$20:L1591,"&lt;&gt;")&lt;401,4,COUNTIF($L$20:L1591,"&lt;&gt;")&lt;501,5,COUNTIF($L$20:L1591,"&lt;&gt;")&lt;601,6,COUNTIF($L$20:L1591,"&lt;&gt;")&lt;701,7,COUNTIF($L$20:L1591,"&lt;&gt;")&lt;801,8,COUNTIF($L$20:L1591,"&lt;&gt;")&lt;901,9,COUNTIF($L$20:L1591,"&lt;&gt;")&lt;1001,10,COUNTIF($L$20:L1591,"&lt;&gt;")&lt;1101,11,COUNTIF($L$20:L1591,"&lt;&gt;")&lt;1201,12,COUNTIF($L$20:L1591,"&lt;&gt;")&lt;1301,13,COUNTIF($L$20:L1591,"&lt;&gt;")&lt;1401,14,COUNTIF($L$20:L1591,"&lt;&gt;")&lt;1501,15,COUNTIF($L$20:L1591,"&lt;&gt;")&lt;1601,16,COUNTIF($L$20:L1591,"&lt;&gt;")&lt;1701,17,COUNTIF($L$20:L1591,"&lt;&gt;")&lt;1801,18,COUNTIF($L$20:L1591,"&lt;&gt;")&lt;1901,19,COUNTIF($L$20:L1591,"&lt;&gt;")&lt;2001,20,COUNTIF($L$20:L1591,"&lt;&gt;")&lt;2101,21,COUNTIF($L$20:L1591,"&lt;&gt;")&lt;2201,22,COUNTIF($L$20:L1591,"&lt;&gt;")&lt;2301,23,COUNTIF($L$20:L1591,"&lt;&gt;")&lt;2401,24,COUNTIF($L$20:L1591,"&lt;&gt;")&lt;2501,25,COUNTIF($L$20:L1591,"&lt;&gt;")&lt;2601,26,COUNTIF($L$20:L1591,"&lt;&gt;")&lt;2701,27,COUNTIF($L$20:L1591,"&lt;&gt;")&lt;2801,28,COUNTIF($L$20:L1591,"&lt;&gt;")&lt;2901,29,COUNTIF($L$20:L1591,"&lt;&gt;")&lt;3001,30),"")</f>
        <v/>
      </c>
      <c r="AM1591" t="str">
        <f t="shared" si="120"/>
        <v/>
      </c>
      <c r="AN1591" t="str">
        <f t="shared" si="124"/>
        <v/>
      </c>
      <c r="AP1591" t="str">
        <f t="shared" si="123"/>
        <v/>
      </c>
      <c r="AQ1591" t="str">
        <f>IF(AO1591="","",COUNTIFS(AM1591:$AM$3019,AO1591))</f>
        <v/>
      </c>
    </row>
    <row r="1592" spans="1:43" x14ac:dyDescent="0.25">
      <c r="A1592" s="6" t="str">
        <f>IF(COUNT($A$20:A1591)&lt;&gt;$B$4,IF(A1591="","",A1591+1),"")</f>
        <v/>
      </c>
      <c r="B1592" s="3"/>
      <c r="C1592" s="3"/>
      <c r="D1592" s="122"/>
      <c r="E1592" s="3"/>
      <c r="F1592" s="3"/>
      <c r="G1592" s="3"/>
      <c r="H1592" s="3"/>
      <c r="I1592" s="120"/>
      <c r="J1592" s="3"/>
      <c r="K1592" s="95" t="str" cm="1">
        <f t="array" ref="K1592">IF(OR($J$14 = "A",$J$14 = "B",$J$14 = "C"),IF(I1592="","",IF(LEN(I1592)&gt;2,_xlfn.IFS(ISNUMBER(SEARCH("_",I1592)),I1592,ISNUMBER(SEARCH(", ",I1592)),SUBSTITUTE(I1592,", ","_"),ISNUMBER(SEARCH("/ ",I1592)),SUBSTITUTE(I1592,"/ ","_"),ISNUMBER(SEARCH(",",I1592)),SUBSTITUTE(I1592,",","_"),ISNUMBER(SEARCH("/",I1592)),SUBSTITUTE(I1592,"/","_"),ISNUMBER(SEARCH("",I1592)),I1592),I1592)),IF(OR($J$14 = "J",$J$14 = "K"),"",IF(D1592="","",IF(LEN(D1592)&gt;2,_xlfn.IFS(ISNUMBER(SEARCH("_",D1592)),D1592,ISNUMBER(SEARCH(", ",D1592)),SUBSTITUTE(D1592,", ","_"),ISNUMBER(SEARCH("/ ",D1592)),SUBSTITUTE(D1592,"/ ","_"),ISNUMBER(SEARCH(",",D1592)),SUBSTITUTE(D1592,",","_"),ISNUMBER(SEARCH("/",D1592)),SUBSTITUTE(D1592,"/","_"),ISNUMBER(SEARCH("",D1592)),D1592),D1592))))</f>
        <v/>
      </c>
      <c r="L1592" s="1"/>
      <c r="M1592" s="1" t="str">
        <f t="shared" si="121"/>
        <v/>
      </c>
      <c r="N1592" s="94" t="str">
        <f>IF($L1592="None","",IF(ISERROR(VLOOKUP($L1592,Info!$B$4:$B$266,1,FALSE)),"",VLOOKUP($L1592,Info!$B$4:$L$266,5,FALSE)))</f>
        <v/>
      </c>
      <c r="O1592" s="94" t="str">
        <f>IF(K1592="","",IF(AND($J$12&lt;&gt;"ABC",N1592="3"),"BAC",IF(N1592="3","ABC",IF($J$12&lt;&gt;"ABC",IF($J$10="Standard",VLOOKUP(K1592,Info!$BE$4:$BF$481,2,FALSE),VLOOKUP(K1592,Info!$BI$4:$BJ$482,2,FALSE)),IF($J$10="Standard",VLOOKUP(K1592,Info!$AG$4:$AH$2994,2,FALSE),VLOOKUP(K1592,Info!$AK$4:$AL$2997,2,FALSE))))))</f>
        <v/>
      </c>
      <c r="P1592" s="94" t="str">
        <f>IF($L1592="None","",IF(ISERROR(VLOOKUP($L1592,Info!$B$4:$B$266,1,FALSE)),"",VLOOKUP($L1592,Info!$B$4:$L$266,3,FALSE)))</f>
        <v/>
      </c>
      <c r="Q1592" s="96" t="str">
        <f>IF($L1592="None","",IF(ISERROR(VLOOKUP($L1592,Info!$B$4:$B$266,1,FALSE)),"",VLOOKUP($L1592,Info!$B$4:$L$266,4,FALSE)))</f>
        <v/>
      </c>
      <c r="R1592" s="1"/>
      <c r="S1592" s="6" t="str">
        <f t="shared" si="122"/>
        <v/>
      </c>
      <c r="T1592" s="6" t="str">
        <f>IF($L1592="None","",IF(ISERROR(VLOOKUP($L1592,Info!$B$4:$B$266,1,FALSE)),"",VLOOKUP($L1592,Info!$B$4:$L$266,11,FALSE)))</f>
        <v/>
      </c>
      <c r="U1592" s="1"/>
      <c r="V1592" s="1"/>
      <c r="W1592" s="1"/>
      <c r="X1592" s="1" t="str">
        <f>IF($L1592="None","",IF(ISERROR(VLOOKUP($L1592,Info!$B$4:$B$266,1,FALSE)),"",IF(OR(W1592="Metallic Liquid Tight",W1592="Non-Metallic Liquid Tight",W1592="LSZH",W1592="Greenfield"),VLOOKUP($L1592,Info!$B$4:$L$266,7,FALSE),"N/A")))</f>
        <v/>
      </c>
      <c r="Y1592" s="1"/>
      <c r="Z1592" s="96" t="str">
        <f>IF($L1592="None","",IF(ISERROR(VLOOKUP($L1592,Info!$B$4:$B$266,1,FALSE)),"",VLOOKUP($L1592,Info!$B$4:$L$266,9,FALSE)))</f>
        <v/>
      </c>
      <c r="AA1592" s="96" t="str">
        <f>IF($L1592="None","",IF(ISERROR(VLOOKUP($L1592,Info!$B$4:$B$266,1,FALSE)),"",VLOOKUP($L1592,Info!$B$4:$L$266,8,FALSE)))</f>
        <v/>
      </c>
      <c r="AB1592" s="96" t="str">
        <f>IF($L1592="None","",IF(ISERROR(VLOOKUP($L1592,Info!$B$4:$B$266,1,FALSE)),"",VLOOKUP($L1592,Info!$B$4:$L$266,10,FALSE)))</f>
        <v/>
      </c>
      <c r="AC1592" s="1" t="str">
        <f>IF(W1592="SO Cable","Black,White",IF(O1592="","",IF(P1592="","",IF($J$12&lt;&gt;"ABC",IF(P1592&lt;="250",VLOOKUP(O1592,Info!$AZ$4:$BB$22,3,FALSE),VLOOKUP(O1592,Info!$AZ$23:$BB$39,3,FALSE)),IF(P1592&lt;="250",VLOOKUP(O1592,Info!$AO$4:$AQ$22,3,FALSE),VLOOKUP(O1592,Info!$AO$23:$AP$39,3,FALSE))))))</f>
        <v/>
      </c>
      <c r="AD1592" s="1"/>
      <c r="AE1592" s="1" t="str">
        <f>IF($L1592="None","",IF(ISERROR(VLOOKUP($L1592,Info!$B$4:$B$266,1,FALSE)),"",VLOOKUP($L1592,Info!$B$4:$L$266,4,FALSE)))</f>
        <v/>
      </c>
      <c r="AF1592" s="1" t="str">
        <f>IF($L1592="None","",IF(ISERROR(VLOOKUP($L1592,Info!$B$4:$B$266,1,FALSE)),"",VLOOKUP($L1592,Info!$B$4:$L$266,6,FALSE)))</f>
        <v/>
      </c>
      <c r="AG1592" s="1"/>
      <c r="AH1592" s="33" t="str" cm="1">
        <f t="array" ref="AH1592">IF(AND(L1592&lt;&gt;"",O1592&lt;&gt;"",R1592:S1592&lt;&gt;"",W1592:X1592&lt;&gt;"",Z1592:AA1592&lt;&gt;"",AC1592&lt;&gt;""),"Good","Bad")</f>
        <v>Bad</v>
      </c>
      <c r="AL1592" t="str" cm="1">
        <f t="array" ref="AL1592">IF(R1592&gt;0,_xlfn.IFS(COUNTIF($L$20:L1592,"&lt;&gt;")&lt;101,1,COUNTIF($L$20:L1592,"&lt;&gt;")&lt;201,2,COUNTIF($L$20:L1592,"&lt;&gt;")&lt;301,3,COUNTIF($L$20:L1592,"&lt;&gt;")&lt;401,4,COUNTIF($L$20:L1592,"&lt;&gt;")&lt;501,5,COUNTIF($L$20:L1592,"&lt;&gt;")&lt;601,6,COUNTIF($L$20:L1592,"&lt;&gt;")&lt;701,7,COUNTIF($L$20:L1592,"&lt;&gt;")&lt;801,8,COUNTIF($L$20:L1592,"&lt;&gt;")&lt;901,9,COUNTIF($L$20:L1592,"&lt;&gt;")&lt;1001,10,COUNTIF($L$20:L1592,"&lt;&gt;")&lt;1101,11,COUNTIF($L$20:L1592,"&lt;&gt;")&lt;1201,12,COUNTIF($L$20:L1592,"&lt;&gt;")&lt;1301,13,COUNTIF($L$20:L1592,"&lt;&gt;")&lt;1401,14,COUNTIF($L$20:L1592,"&lt;&gt;")&lt;1501,15,COUNTIF($L$20:L1592,"&lt;&gt;")&lt;1601,16,COUNTIF($L$20:L1592,"&lt;&gt;")&lt;1701,17,COUNTIF($L$20:L1592,"&lt;&gt;")&lt;1801,18,COUNTIF($L$20:L1592,"&lt;&gt;")&lt;1901,19,COUNTIF($L$20:L1592,"&lt;&gt;")&lt;2001,20,COUNTIF($L$20:L1592,"&lt;&gt;")&lt;2101,21,COUNTIF($L$20:L1592,"&lt;&gt;")&lt;2201,22,COUNTIF($L$20:L1592,"&lt;&gt;")&lt;2301,23,COUNTIF($L$20:L1592,"&lt;&gt;")&lt;2401,24,COUNTIF($L$20:L1592,"&lt;&gt;")&lt;2501,25,COUNTIF($L$20:L1592,"&lt;&gt;")&lt;2601,26,COUNTIF($L$20:L1592,"&lt;&gt;")&lt;2701,27,COUNTIF($L$20:L1592,"&lt;&gt;")&lt;2801,28,COUNTIF($L$20:L1592,"&lt;&gt;")&lt;2901,29,COUNTIF($L$20:L1592,"&lt;&gt;")&lt;3001,30),"")</f>
        <v/>
      </c>
      <c r="AM1592" t="str">
        <f t="shared" si="120"/>
        <v/>
      </c>
      <c r="AN1592" t="str">
        <f t="shared" si="124"/>
        <v/>
      </c>
      <c r="AP1592" t="str">
        <f t="shared" si="123"/>
        <v/>
      </c>
      <c r="AQ1592" t="str">
        <f>IF(AO1592="","",COUNTIFS(AM1592:$AM$3019,AO1592))</f>
        <v/>
      </c>
    </row>
    <row r="1593" spans="1:43" x14ac:dyDescent="0.25">
      <c r="A1593" s="6" t="str">
        <f>IF(COUNT($A$20:A1592)&lt;&gt;$B$4,IF(A1592="","",A1592+1),"")</f>
        <v/>
      </c>
      <c r="B1593" s="3"/>
      <c r="C1593" s="3"/>
      <c r="D1593" s="122"/>
      <c r="E1593" s="3"/>
      <c r="F1593" s="3"/>
      <c r="G1593" s="3"/>
      <c r="H1593" s="3"/>
      <c r="I1593" s="120"/>
      <c r="J1593" s="3"/>
      <c r="K1593" s="95" t="str" cm="1">
        <f t="array" ref="K1593">IF(OR($J$14 = "A",$J$14 = "B",$J$14 = "C"),IF(I1593="","",IF(LEN(I1593)&gt;2,_xlfn.IFS(ISNUMBER(SEARCH("_",I1593)),I1593,ISNUMBER(SEARCH(", ",I1593)),SUBSTITUTE(I1593,", ","_"),ISNUMBER(SEARCH("/ ",I1593)),SUBSTITUTE(I1593,"/ ","_"),ISNUMBER(SEARCH(",",I1593)),SUBSTITUTE(I1593,",","_"),ISNUMBER(SEARCH("/",I1593)),SUBSTITUTE(I1593,"/","_"),ISNUMBER(SEARCH("",I1593)),I1593),I1593)),IF(OR($J$14 = "J",$J$14 = "K"),"",IF(D1593="","",IF(LEN(D1593)&gt;2,_xlfn.IFS(ISNUMBER(SEARCH("_",D1593)),D1593,ISNUMBER(SEARCH(", ",D1593)),SUBSTITUTE(D1593,", ","_"),ISNUMBER(SEARCH("/ ",D1593)),SUBSTITUTE(D1593,"/ ","_"),ISNUMBER(SEARCH(",",D1593)),SUBSTITUTE(D1593,",","_"),ISNUMBER(SEARCH("/",D1593)),SUBSTITUTE(D1593,"/","_"),ISNUMBER(SEARCH("",D1593)),D1593),D1593))))</f>
        <v/>
      </c>
      <c r="L1593" s="1"/>
      <c r="M1593" s="1" t="str">
        <f t="shared" si="121"/>
        <v/>
      </c>
      <c r="N1593" s="94" t="str">
        <f>IF($L1593="None","",IF(ISERROR(VLOOKUP($L1593,Info!$B$4:$B$266,1,FALSE)),"",VLOOKUP($L1593,Info!$B$4:$L$266,5,FALSE)))</f>
        <v/>
      </c>
      <c r="O1593" s="94" t="str">
        <f>IF(K1593="","",IF(AND($J$12&lt;&gt;"ABC",N1593="3"),"BAC",IF(N1593="3","ABC",IF($J$12&lt;&gt;"ABC",IF($J$10="Standard",VLOOKUP(K1593,Info!$BE$4:$BF$481,2,FALSE),VLOOKUP(K1593,Info!$BI$4:$BJ$482,2,FALSE)),IF($J$10="Standard",VLOOKUP(K1593,Info!$AG$4:$AH$2994,2,FALSE),VLOOKUP(K1593,Info!$AK$4:$AL$2997,2,FALSE))))))</f>
        <v/>
      </c>
      <c r="P1593" s="94" t="str">
        <f>IF($L1593="None","",IF(ISERROR(VLOOKUP($L1593,Info!$B$4:$B$266,1,FALSE)),"",VLOOKUP($L1593,Info!$B$4:$L$266,3,FALSE)))</f>
        <v/>
      </c>
      <c r="Q1593" s="96" t="str">
        <f>IF($L1593="None","",IF(ISERROR(VLOOKUP($L1593,Info!$B$4:$B$266,1,FALSE)),"",VLOOKUP($L1593,Info!$B$4:$L$266,4,FALSE)))</f>
        <v/>
      </c>
      <c r="R1593" s="1"/>
      <c r="S1593" s="6" t="str">
        <f t="shared" si="122"/>
        <v/>
      </c>
      <c r="T1593" s="6" t="str">
        <f>IF($L1593="None","",IF(ISERROR(VLOOKUP($L1593,Info!$B$4:$B$266,1,FALSE)),"",VLOOKUP($L1593,Info!$B$4:$L$266,11,FALSE)))</f>
        <v/>
      </c>
      <c r="U1593" s="1"/>
      <c r="V1593" s="1"/>
      <c r="W1593" s="1"/>
      <c r="X1593" s="1" t="str">
        <f>IF($L1593="None","",IF(ISERROR(VLOOKUP($L1593,Info!$B$4:$B$266,1,FALSE)),"",IF(OR(W1593="Metallic Liquid Tight",W1593="Non-Metallic Liquid Tight",W1593="LSZH",W1593="Greenfield"),VLOOKUP($L1593,Info!$B$4:$L$266,7,FALSE),"N/A")))</f>
        <v/>
      </c>
      <c r="Y1593" s="1"/>
      <c r="Z1593" s="96" t="str">
        <f>IF($L1593="None","",IF(ISERROR(VLOOKUP($L1593,Info!$B$4:$B$266,1,FALSE)),"",VLOOKUP($L1593,Info!$B$4:$L$266,9,FALSE)))</f>
        <v/>
      </c>
      <c r="AA1593" s="96" t="str">
        <f>IF($L1593="None","",IF(ISERROR(VLOOKUP($L1593,Info!$B$4:$B$266,1,FALSE)),"",VLOOKUP($L1593,Info!$B$4:$L$266,8,FALSE)))</f>
        <v/>
      </c>
      <c r="AB1593" s="96" t="str">
        <f>IF($L1593="None","",IF(ISERROR(VLOOKUP($L1593,Info!$B$4:$B$266,1,FALSE)),"",VLOOKUP($L1593,Info!$B$4:$L$266,10,FALSE)))</f>
        <v/>
      </c>
      <c r="AC1593" s="1" t="str">
        <f>IF(W1593="SO Cable","Black,White",IF(O1593="","",IF(P1593="","",IF($J$12&lt;&gt;"ABC",IF(P1593&lt;="250",VLOOKUP(O1593,Info!$AZ$4:$BB$22,3,FALSE),VLOOKUP(O1593,Info!$AZ$23:$BB$39,3,FALSE)),IF(P1593&lt;="250",VLOOKUP(O1593,Info!$AO$4:$AQ$22,3,FALSE),VLOOKUP(O1593,Info!$AO$23:$AP$39,3,FALSE))))))</f>
        <v/>
      </c>
      <c r="AD1593" s="1"/>
      <c r="AE1593" s="1" t="str">
        <f>IF($L1593="None","",IF(ISERROR(VLOOKUP($L1593,Info!$B$4:$B$266,1,FALSE)),"",VLOOKUP($L1593,Info!$B$4:$L$266,4,FALSE)))</f>
        <v/>
      </c>
      <c r="AF1593" s="1" t="str">
        <f>IF($L1593="None","",IF(ISERROR(VLOOKUP($L1593,Info!$B$4:$B$266,1,FALSE)),"",VLOOKUP($L1593,Info!$B$4:$L$266,6,FALSE)))</f>
        <v/>
      </c>
      <c r="AG1593" s="1"/>
      <c r="AH1593" s="33" t="str" cm="1">
        <f t="array" ref="AH1593">IF(AND(L1593&lt;&gt;"",O1593&lt;&gt;"",R1593:S1593&lt;&gt;"",W1593:X1593&lt;&gt;"",Z1593:AA1593&lt;&gt;"",AC1593&lt;&gt;""),"Good","Bad")</f>
        <v>Bad</v>
      </c>
      <c r="AL1593" t="str" cm="1">
        <f t="array" ref="AL1593">IF(R1593&gt;0,_xlfn.IFS(COUNTIF($L$20:L1593,"&lt;&gt;")&lt;101,1,COUNTIF($L$20:L1593,"&lt;&gt;")&lt;201,2,COUNTIF($L$20:L1593,"&lt;&gt;")&lt;301,3,COUNTIF($L$20:L1593,"&lt;&gt;")&lt;401,4,COUNTIF($L$20:L1593,"&lt;&gt;")&lt;501,5,COUNTIF($L$20:L1593,"&lt;&gt;")&lt;601,6,COUNTIF($L$20:L1593,"&lt;&gt;")&lt;701,7,COUNTIF($L$20:L1593,"&lt;&gt;")&lt;801,8,COUNTIF($L$20:L1593,"&lt;&gt;")&lt;901,9,COUNTIF($L$20:L1593,"&lt;&gt;")&lt;1001,10,COUNTIF($L$20:L1593,"&lt;&gt;")&lt;1101,11,COUNTIF($L$20:L1593,"&lt;&gt;")&lt;1201,12,COUNTIF($L$20:L1593,"&lt;&gt;")&lt;1301,13,COUNTIF($L$20:L1593,"&lt;&gt;")&lt;1401,14,COUNTIF($L$20:L1593,"&lt;&gt;")&lt;1501,15,COUNTIF($L$20:L1593,"&lt;&gt;")&lt;1601,16,COUNTIF($L$20:L1593,"&lt;&gt;")&lt;1701,17,COUNTIF($L$20:L1593,"&lt;&gt;")&lt;1801,18,COUNTIF($L$20:L1593,"&lt;&gt;")&lt;1901,19,COUNTIF($L$20:L1593,"&lt;&gt;")&lt;2001,20,COUNTIF($L$20:L1593,"&lt;&gt;")&lt;2101,21,COUNTIF($L$20:L1593,"&lt;&gt;")&lt;2201,22,COUNTIF($L$20:L1593,"&lt;&gt;")&lt;2301,23,COUNTIF($L$20:L1593,"&lt;&gt;")&lt;2401,24,COUNTIF($L$20:L1593,"&lt;&gt;")&lt;2501,25,COUNTIF($L$20:L1593,"&lt;&gt;")&lt;2601,26,COUNTIF($L$20:L1593,"&lt;&gt;")&lt;2701,27,COUNTIF($L$20:L1593,"&lt;&gt;")&lt;2801,28,COUNTIF($L$20:L1593,"&lt;&gt;")&lt;2901,29,COUNTIF($L$20:L1593,"&lt;&gt;")&lt;3001,30),"")</f>
        <v/>
      </c>
      <c r="AM1593" t="str">
        <f t="shared" si="120"/>
        <v/>
      </c>
      <c r="AN1593" t="str">
        <f t="shared" si="124"/>
        <v/>
      </c>
      <c r="AP1593" t="str">
        <f t="shared" si="123"/>
        <v/>
      </c>
      <c r="AQ1593" t="str">
        <f>IF(AO1593="","",COUNTIFS(AM1593:$AM$3019,AO1593))</f>
        <v/>
      </c>
    </row>
    <row r="1594" spans="1:43" x14ac:dyDescent="0.25">
      <c r="A1594" s="6" t="str">
        <f>IF(COUNT($A$20:A1593)&lt;&gt;$B$4,IF(A1593="","",A1593+1),"")</f>
        <v/>
      </c>
      <c r="B1594" s="3"/>
      <c r="C1594" s="3"/>
      <c r="D1594" s="122"/>
      <c r="E1594" s="3"/>
      <c r="F1594" s="3"/>
      <c r="G1594" s="3"/>
      <c r="H1594" s="3"/>
      <c r="I1594" s="120"/>
      <c r="J1594" s="3"/>
      <c r="K1594" s="95" t="str" cm="1">
        <f t="array" ref="K1594">IF(OR($J$14 = "A",$J$14 = "B",$J$14 = "C"),IF(I1594="","",IF(LEN(I1594)&gt;2,_xlfn.IFS(ISNUMBER(SEARCH("_",I1594)),I1594,ISNUMBER(SEARCH(", ",I1594)),SUBSTITUTE(I1594,", ","_"),ISNUMBER(SEARCH("/ ",I1594)),SUBSTITUTE(I1594,"/ ","_"),ISNUMBER(SEARCH(",",I1594)),SUBSTITUTE(I1594,",","_"),ISNUMBER(SEARCH("/",I1594)),SUBSTITUTE(I1594,"/","_"),ISNUMBER(SEARCH("",I1594)),I1594),I1594)),IF(OR($J$14 = "J",$J$14 = "K"),"",IF(D1594="","",IF(LEN(D1594)&gt;2,_xlfn.IFS(ISNUMBER(SEARCH("_",D1594)),D1594,ISNUMBER(SEARCH(", ",D1594)),SUBSTITUTE(D1594,", ","_"),ISNUMBER(SEARCH("/ ",D1594)),SUBSTITUTE(D1594,"/ ","_"),ISNUMBER(SEARCH(",",D1594)),SUBSTITUTE(D1594,",","_"),ISNUMBER(SEARCH("/",D1594)),SUBSTITUTE(D1594,"/","_"),ISNUMBER(SEARCH("",D1594)),D1594),D1594))))</f>
        <v/>
      </c>
      <c r="L1594" s="1"/>
      <c r="M1594" s="1" t="str">
        <f t="shared" si="121"/>
        <v/>
      </c>
      <c r="N1594" s="94" t="str">
        <f>IF($L1594="None","",IF(ISERROR(VLOOKUP($L1594,Info!$B$4:$B$266,1,FALSE)),"",VLOOKUP($L1594,Info!$B$4:$L$266,5,FALSE)))</f>
        <v/>
      </c>
      <c r="O1594" s="94" t="str">
        <f>IF(K1594="","",IF(AND($J$12&lt;&gt;"ABC",N1594="3"),"BAC",IF(N1594="3","ABC",IF($J$12&lt;&gt;"ABC",IF($J$10="Standard",VLOOKUP(K1594,Info!$BE$4:$BF$481,2,FALSE),VLOOKUP(K1594,Info!$BI$4:$BJ$482,2,FALSE)),IF($J$10="Standard",VLOOKUP(K1594,Info!$AG$4:$AH$2994,2,FALSE),VLOOKUP(K1594,Info!$AK$4:$AL$2997,2,FALSE))))))</f>
        <v/>
      </c>
      <c r="P1594" s="94" t="str">
        <f>IF($L1594="None","",IF(ISERROR(VLOOKUP($L1594,Info!$B$4:$B$266,1,FALSE)),"",VLOOKUP($L1594,Info!$B$4:$L$266,3,FALSE)))</f>
        <v/>
      </c>
      <c r="Q1594" s="96" t="str">
        <f>IF($L1594="None","",IF(ISERROR(VLOOKUP($L1594,Info!$B$4:$B$266,1,FALSE)),"",VLOOKUP($L1594,Info!$B$4:$L$266,4,FALSE)))</f>
        <v/>
      </c>
      <c r="R1594" s="1"/>
      <c r="S1594" s="6" t="str">
        <f t="shared" si="122"/>
        <v/>
      </c>
      <c r="T1594" s="6" t="str">
        <f>IF($L1594="None","",IF(ISERROR(VLOOKUP($L1594,Info!$B$4:$B$266,1,FALSE)),"",VLOOKUP($L1594,Info!$B$4:$L$266,11,FALSE)))</f>
        <v/>
      </c>
      <c r="U1594" s="1"/>
      <c r="V1594" s="1"/>
      <c r="W1594" s="1"/>
      <c r="X1594" s="1" t="str">
        <f>IF($L1594="None","",IF(ISERROR(VLOOKUP($L1594,Info!$B$4:$B$266,1,FALSE)),"",IF(OR(W1594="Metallic Liquid Tight",W1594="Non-Metallic Liquid Tight",W1594="LSZH",W1594="Greenfield"),VLOOKUP($L1594,Info!$B$4:$L$266,7,FALSE),"N/A")))</f>
        <v/>
      </c>
      <c r="Y1594" s="1"/>
      <c r="Z1594" s="96" t="str">
        <f>IF($L1594="None","",IF(ISERROR(VLOOKUP($L1594,Info!$B$4:$B$266,1,FALSE)),"",VLOOKUP($L1594,Info!$B$4:$L$266,9,FALSE)))</f>
        <v/>
      </c>
      <c r="AA1594" s="96" t="str">
        <f>IF($L1594="None","",IF(ISERROR(VLOOKUP($L1594,Info!$B$4:$B$266,1,FALSE)),"",VLOOKUP($L1594,Info!$B$4:$L$266,8,FALSE)))</f>
        <v/>
      </c>
      <c r="AB1594" s="96" t="str">
        <f>IF($L1594="None","",IF(ISERROR(VLOOKUP($L1594,Info!$B$4:$B$266,1,FALSE)),"",VLOOKUP($L1594,Info!$B$4:$L$266,10,FALSE)))</f>
        <v/>
      </c>
      <c r="AC1594" s="1" t="str">
        <f>IF(W1594="SO Cable","Black,White",IF(O1594="","",IF(P1594="","",IF($J$12&lt;&gt;"ABC",IF(P1594&lt;="250",VLOOKUP(O1594,Info!$AZ$4:$BB$22,3,FALSE),VLOOKUP(O1594,Info!$AZ$23:$BB$39,3,FALSE)),IF(P1594&lt;="250",VLOOKUP(O1594,Info!$AO$4:$AQ$22,3,FALSE),VLOOKUP(O1594,Info!$AO$23:$AP$39,3,FALSE))))))</f>
        <v/>
      </c>
      <c r="AD1594" s="1"/>
      <c r="AE1594" s="1" t="str">
        <f>IF($L1594="None","",IF(ISERROR(VLOOKUP($L1594,Info!$B$4:$B$266,1,FALSE)),"",VLOOKUP($L1594,Info!$B$4:$L$266,4,FALSE)))</f>
        <v/>
      </c>
      <c r="AF1594" s="1" t="str">
        <f>IF($L1594="None","",IF(ISERROR(VLOOKUP($L1594,Info!$B$4:$B$266,1,FALSE)),"",VLOOKUP($L1594,Info!$B$4:$L$266,6,FALSE)))</f>
        <v/>
      </c>
      <c r="AG1594" s="1"/>
      <c r="AH1594" s="33" t="str" cm="1">
        <f t="array" ref="AH1594">IF(AND(L1594&lt;&gt;"",O1594&lt;&gt;"",R1594:S1594&lt;&gt;"",W1594:X1594&lt;&gt;"",Z1594:AA1594&lt;&gt;"",AC1594&lt;&gt;""),"Good","Bad")</f>
        <v>Bad</v>
      </c>
      <c r="AL1594" t="str" cm="1">
        <f t="array" ref="AL1594">IF(R1594&gt;0,_xlfn.IFS(COUNTIF($L$20:L1594,"&lt;&gt;")&lt;101,1,COUNTIF($L$20:L1594,"&lt;&gt;")&lt;201,2,COUNTIF($L$20:L1594,"&lt;&gt;")&lt;301,3,COUNTIF($L$20:L1594,"&lt;&gt;")&lt;401,4,COUNTIF($L$20:L1594,"&lt;&gt;")&lt;501,5,COUNTIF($L$20:L1594,"&lt;&gt;")&lt;601,6,COUNTIF($L$20:L1594,"&lt;&gt;")&lt;701,7,COUNTIF($L$20:L1594,"&lt;&gt;")&lt;801,8,COUNTIF($L$20:L1594,"&lt;&gt;")&lt;901,9,COUNTIF($L$20:L1594,"&lt;&gt;")&lt;1001,10,COUNTIF($L$20:L1594,"&lt;&gt;")&lt;1101,11,COUNTIF($L$20:L1594,"&lt;&gt;")&lt;1201,12,COUNTIF($L$20:L1594,"&lt;&gt;")&lt;1301,13,COUNTIF($L$20:L1594,"&lt;&gt;")&lt;1401,14,COUNTIF($L$20:L1594,"&lt;&gt;")&lt;1501,15,COUNTIF($L$20:L1594,"&lt;&gt;")&lt;1601,16,COUNTIF($L$20:L1594,"&lt;&gt;")&lt;1701,17,COUNTIF($L$20:L1594,"&lt;&gt;")&lt;1801,18,COUNTIF($L$20:L1594,"&lt;&gt;")&lt;1901,19,COUNTIF($L$20:L1594,"&lt;&gt;")&lt;2001,20,COUNTIF($L$20:L1594,"&lt;&gt;")&lt;2101,21,COUNTIF($L$20:L1594,"&lt;&gt;")&lt;2201,22,COUNTIF($L$20:L1594,"&lt;&gt;")&lt;2301,23,COUNTIF($L$20:L1594,"&lt;&gt;")&lt;2401,24,COUNTIF($L$20:L1594,"&lt;&gt;")&lt;2501,25,COUNTIF($L$20:L1594,"&lt;&gt;")&lt;2601,26,COUNTIF($L$20:L1594,"&lt;&gt;")&lt;2701,27,COUNTIF($L$20:L1594,"&lt;&gt;")&lt;2801,28,COUNTIF($L$20:L1594,"&lt;&gt;")&lt;2901,29,COUNTIF($L$20:L1594,"&lt;&gt;")&lt;3001,30),"")</f>
        <v/>
      </c>
      <c r="AM1594" t="str">
        <f t="shared" si="120"/>
        <v/>
      </c>
      <c r="AN1594" t="str">
        <f t="shared" si="124"/>
        <v/>
      </c>
      <c r="AP1594" t="str">
        <f t="shared" si="123"/>
        <v/>
      </c>
      <c r="AQ1594" t="str">
        <f>IF(AO1594="","",COUNTIFS(AM1594:$AM$3019,AO1594))</f>
        <v/>
      </c>
    </row>
    <row r="1595" spans="1:43" x14ac:dyDescent="0.25">
      <c r="A1595" s="6" t="str">
        <f>IF(COUNT($A$20:A1594)&lt;&gt;$B$4,IF(A1594="","",A1594+1),"")</f>
        <v/>
      </c>
      <c r="B1595" s="3"/>
      <c r="C1595" s="3"/>
      <c r="D1595" s="122"/>
      <c r="E1595" s="3"/>
      <c r="F1595" s="3"/>
      <c r="G1595" s="3"/>
      <c r="H1595" s="3"/>
      <c r="I1595" s="120"/>
      <c r="J1595" s="3"/>
      <c r="K1595" s="95" t="str" cm="1">
        <f t="array" ref="K1595">IF(OR($J$14 = "A",$J$14 = "B",$J$14 = "C"),IF(I1595="","",IF(LEN(I1595)&gt;2,_xlfn.IFS(ISNUMBER(SEARCH("_",I1595)),I1595,ISNUMBER(SEARCH(", ",I1595)),SUBSTITUTE(I1595,", ","_"),ISNUMBER(SEARCH("/ ",I1595)),SUBSTITUTE(I1595,"/ ","_"),ISNUMBER(SEARCH(",",I1595)),SUBSTITUTE(I1595,",","_"),ISNUMBER(SEARCH("/",I1595)),SUBSTITUTE(I1595,"/","_"),ISNUMBER(SEARCH("",I1595)),I1595),I1595)),IF(OR($J$14 = "J",$J$14 = "K"),"",IF(D1595="","",IF(LEN(D1595)&gt;2,_xlfn.IFS(ISNUMBER(SEARCH("_",D1595)),D1595,ISNUMBER(SEARCH(", ",D1595)),SUBSTITUTE(D1595,", ","_"),ISNUMBER(SEARCH("/ ",D1595)),SUBSTITUTE(D1595,"/ ","_"),ISNUMBER(SEARCH(",",D1595)),SUBSTITUTE(D1595,",","_"),ISNUMBER(SEARCH("/",D1595)),SUBSTITUTE(D1595,"/","_"),ISNUMBER(SEARCH("",D1595)),D1595),D1595))))</f>
        <v/>
      </c>
      <c r="L1595" s="1"/>
      <c r="M1595" s="1" t="str">
        <f t="shared" si="121"/>
        <v/>
      </c>
      <c r="N1595" s="94" t="str">
        <f>IF($L1595="None","",IF(ISERROR(VLOOKUP($L1595,Info!$B$4:$B$266,1,FALSE)),"",VLOOKUP($L1595,Info!$B$4:$L$266,5,FALSE)))</f>
        <v/>
      </c>
      <c r="O1595" s="94" t="str">
        <f>IF(K1595="","",IF(AND($J$12&lt;&gt;"ABC",N1595="3"),"BAC",IF(N1595="3","ABC",IF($J$12&lt;&gt;"ABC",IF($J$10="Standard",VLOOKUP(K1595,Info!$BE$4:$BF$481,2,FALSE),VLOOKUP(K1595,Info!$BI$4:$BJ$482,2,FALSE)),IF($J$10="Standard",VLOOKUP(K1595,Info!$AG$4:$AH$2994,2,FALSE),VLOOKUP(K1595,Info!$AK$4:$AL$2997,2,FALSE))))))</f>
        <v/>
      </c>
      <c r="P1595" s="94" t="str">
        <f>IF($L1595="None","",IF(ISERROR(VLOOKUP($L1595,Info!$B$4:$B$266,1,FALSE)),"",VLOOKUP($L1595,Info!$B$4:$L$266,3,FALSE)))</f>
        <v/>
      </c>
      <c r="Q1595" s="96" t="str">
        <f>IF($L1595="None","",IF(ISERROR(VLOOKUP($L1595,Info!$B$4:$B$266,1,FALSE)),"",VLOOKUP($L1595,Info!$B$4:$L$266,4,FALSE)))</f>
        <v/>
      </c>
      <c r="R1595" s="1"/>
      <c r="S1595" s="6" t="str">
        <f t="shared" si="122"/>
        <v/>
      </c>
      <c r="T1595" s="6" t="str">
        <f>IF($L1595="None","",IF(ISERROR(VLOOKUP($L1595,Info!$B$4:$B$266,1,FALSE)),"",VLOOKUP($L1595,Info!$B$4:$L$266,11,FALSE)))</f>
        <v/>
      </c>
      <c r="U1595" s="1"/>
      <c r="V1595" s="1"/>
      <c r="W1595" s="1"/>
      <c r="X1595" s="1" t="str">
        <f>IF($L1595="None","",IF(ISERROR(VLOOKUP($L1595,Info!$B$4:$B$266,1,FALSE)),"",IF(OR(W1595="Metallic Liquid Tight",W1595="Non-Metallic Liquid Tight",W1595="LSZH",W1595="Greenfield"),VLOOKUP($L1595,Info!$B$4:$L$266,7,FALSE),"N/A")))</f>
        <v/>
      </c>
      <c r="Y1595" s="1"/>
      <c r="Z1595" s="96" t="str">
        <f>IF($L1595="None","",IF(ISERROR(VLOOKUP($L1595,Info!$B$4:$B$266,1,FALSE)),"",VLOOKUP($L1595,Info!$B$4:$L$266,9,FALSE)))</f>
        <v/>
      </c>
      <c r="AA1595" s="96" t="str">
        <f>IF($L1595="None","",IF(ISERROR(VLOOKUP($L1595,Info!$B$4:$B$266,1,FALSE)),"",VLOOKUP($L1595,Info!$B$4:$L$266,8,FALSE)))</f>
        <v/>
      </c>
      <c r="AB1595" s="96" t="str">
        <f>IF($L1595="None","",IF(ISERROR(VLOOKUP($L1595,Info!$B$4:$B$266,1,FALSE)),"",VLOOKUP($L1595,Info!$B$4:$L$266,10,FALSE)))</f>
        <v/>
      </c>
      <c r="AC1595" s="1" t="str">
        <f>IF(W1595="SO Cable","Black,White",IF(O1595="","",IF(P1595="","",IF($J$12&lt;&gt;"ABC",IF(P1595&lt;="250",VLOOKUP(O1595,Info!$AZ$4:$BB$22,3,FALSE),VLOOKUP(O1595,Info!$AZ$23:$BB$39,3,FALSE)),IF(P1595&lt;="250",VLOOKUP(O1595,Info!$AO$4:$AQ$22,3,FALSE),VLOOKUP(O1595,Info!$AO$23:$AP$39,3,FALSE))))))</f>
        <v/>
      </c>
      <c r="AD1595" s="1"/>
      <c r="AE1595" s="1" t="str">
        <f>IF($L1595="None","",IF(ISERROR(VLOOKUP($L1595,Info!$B$4:$B$266,1,FALSE)),"",VLOOKUP($L1595,Info!$B$4:$L$266,4,FALSE)))</f>
        <v/>
      </c>
      <c r="AF1595" s="1" t="str">
        <f>IF($L1595="None","",IF(ISERROR(VLOOKUP($L1595,Info!$B$4:$B$266,1,FALSE)),"",VLOOKUP($L1595,Info!$B$4:$L$266,6,FALSE)))</f>
        <v/>
      </c>
      <c r="AG1595" s="1"/>
      <c r="AH1595" s="33" t="str" cm="1">
        <f t="array" ref="AH1595">IF(AND(L1595&lt;&gt;"",O1595&lt;&gt;"",R1595:S1595&lt;&gt;"",W1595:X1595&lt;&gt;"",Z1595:AA1595&lt;&gt;"",AC1595&lt;&gt;""),"Good","Bad")</f>
        <v>Bad</v>
      </c>
      <c r="AL1595" t="str" cm="1">
        <f t="array" ref="AL1595">IF(R1595&gt;0,_xlfn.IFS(COUNTIF($L$20:L1595,"&lt;&gt;")&lt;101,1,COUNTIF($L$20:L1595,"&lt;&gt;")&lt;201,2,COUNTIF($L$20:L1595,"&lt;&gt;")&lt;301,3,COUNTIF($L$20:L1595,"&lt;&gt;")&lt;401,4,COUNTIF($L$20:L1595,"&lt;&gt;")&lt;501,5,COUNTIF($L$20:L1595,"&lt;&gt;")&lt;601,6,COUNTIF($L$20:L1595,"&lt;&gt;")&lt;701,7,COUNTIF($L$20:L1595,"&lt;&gt;")&lt;801,8,COUNTIF($L$20:L1595,"&lt;&gt;")&lt;901,9,COUNTIF($L$20:L1595,"&lt;&gt;")&lt;1001,10,COUNTIF($L$20:L1595,"&lt;&gt;")&lt;1101,11,COUNTIF($L$20:L1595,"&lt;&gt;")&lt;1201,12,COUNTIF($L$20:L1595,"&lt;&gt;")&lt;1301,13,COUNTIF($L$20:L1595,"&lt;&gt;")&lt;1401,14,COUNTIF($L$20:L1595,"&lt;&gt;")&lt;1501,15,COUNTIF($L$20:L1595,"&lt;&gt;")&lt;1601,16,COUNTIF($L$20:L1595,"&lt;&gt;")&lt;1701,17,COUNTIF($L$20:L1595,"&lt;&gt;")&lt;1801,18,COUNTIF($L$20:L1595,"&lt;&gt;")&lt;1901,19,COUNTIF($L$20:L1595,"&lt;&gt;")&lt;2001,20,COUNTIF($L$20:L1595,"&lt;&gt;")&lt;2101,21,COUNTIF($L$20:L1595,"&lt;&gt;")&lt;2201,22,COUNTIF($L$20:L1595,"&lt;&gt;")&lt;2301,23,COUNTIF($L$20:L1595,"&lt;&gt;")&lt;2401,24,COUNTIF($L$20:L1595,"&lt;&gt;")&lt;2501,25,COUNTIF($L$20:L1595,"&lt;&gt;")&lt;2601,26,COUNTIF($L$20:L1595,"&lt;&gt;")&lt;2701,27,COUNTIF($L$20:L1595,"&lt;&gt;")&lt;2801,28,COUNTIF($L$20:L1595,"&lt;&gt;")&lt;2901,29,COUNTIF($L$20:L1595,"&lt;&gt;")&lt;3001,30),"")</f>
        <v/>
      </c>
      <c r="AM1595" t="str">
        <f t="shared" si="120"/>
        <v/>
      </c>
      <c r="AN1595" t="str">
        <f t="shared" si="124"/>
        <v/>
      </c>
      <c r="AP1595" t="str">
        <f t="shared" si="123"/>
        <v/>
      </c>
      <c r="AQ1595" t="str">
        <f>IF(AO1595="","",COUNTIFS(AM1595:$AM$3019,AO1595))</f>
        <v/>
      </c>
    </row>
    <row r="1596" spans="1:43" x14ac:dyDescent="0.25">
      <c r="A1596" s="6" t="str">
        <f>IF(COUNT($A$20:A1595)&lt;&gt;$B$4,IF(A1595="","",A1595+1),"")</f>
        <v/>
      </c>
      <c r="B1596" s="3"/>
      <c r="C1596" s="3"/>
      <c r="D1596" s="122"/>
      <c r="E1596" s="3"/>
      <c r="F1596" s="3"/>
      <c r="G1596" s="3"/>
      <c r="H1596" s="3"/>
      <c r="I1596" s="120"/>
      <c r="J1596" s="3"/>
      <c r="K1596" s="95" t="str" cm="1">
        <f t="array" ref="K1596">IF(OR($J$14 = "A",$J$14 = "B",$J$14 = "C"),IF(I1596="","",IF(LEN(I1596)&gt;2,_xlfn.IFS(ISNUMBER(SEARCH("_",I1596)),I1596,ISNUMBER(SEARCH(", ",I1596)),SUBSTITUTE(I1596,", ","_"),ISNUMBER(SEARCH("/ ",I1596)),SUBSTITUTE(I1596,"/ ","_"),ISNUMBER(SEARCH(",",I1596)),SUBSTITUTE(I1596,",","_"),ISNUMBER(SEARCH("/",I1596)),SUBSTITUTE(I1596,"/","_"),ISNUMBER(SEARCH("",I1596)),I1596),I1596)),IF(OR($J$14 = "J",$J$14 = "K"),"",IF(D1596="","",IF(LEN(D1596)&gt;2,_xlfn.IFS(ISNUMBER(SEARCH("_",D1596)),D1596,ISNUMBER(SEARCH(", ",D1596)),SUBSTITUTE(D1596,", ","_"),ISNUMBER(SEARCH("/ ",D1596)),SUBSTITUTE(D1596,"/ ","_"),ISNUMBER(SEARCH(",",D1596)),SUBSTITUTE(D1596,",","_"),ISNUMBER(SEARCH("/",D1596)),SUBSTITUTE(D1596,"/","_"),ISNUMBER(SEARCH("",D1596)),D1596),D1596))))</f>
        <v/>
      </c>
      <c r="L1596" s="1"/>
      <c r="M1596" s="1" t="str">
        <f t="shared" si="121"/>
        <v/>
      </c>
      <c r="N1596" s="94" t="str">
        <f>IF($L1596="None","",IF(ISERROR(VLOOKUP($L1596,Info!$B$4:$B$266,1,FALSE)),"",VLOOKUP($L1596,Info!$B$4:$L$266,5,FALSE)))</f>
        <v/>
      </c>
      <c r="O1596" s="94" t="str">
        <f>IF(K1596="","",IF(AND($J$12&lt;&gt;"ABC",N1596="3"),"BAC",IF(N1596="3","ABC",IF($J$12&lt;&gt;"ABC",IF($J$10="Standard",VLOOKUP(K1596,Info!$BE$4:$BF$481,2,FALSE),VLOOKUP(K1596,Info!$BI$4:$BJ$482,2,FALSE)),IF($J$10="Standard",VLOOKUP(K1596,Info!$AG$4:$AH$2994,2,FALSE),VLOOKUP(K1596,Info!$AK$4:$AL$2997,2,FALSE))))))</f>
        <v/>
      </c>
      <c r="P1596" s="94" t="str">
        <f>IF($L1596="None","",IF(ISERROR(VLOOKUP($L1596,Info!$B$4:$B$266,1,FALSE)),"",VLOOKUP($L1596,Info!$B$4:$L$266,3,FALSE)))</f>
        <v/>
      </c>
      <c r="Q1596" s="96" t="str">
        <f>IF($L1596="None","",IF(ISERROR(VLOOKUP($L1596,Info!$B$4:$B$266,1,FALSE)),"",VLOOKUP($L1596,Info!$B$4:$L$266,4,FALSE)))</f>
        <v/>
      </c>
      <c r="R1596" s="1"/>
      <c r="S1596" s="6" t="str">
        <f t="shared" si="122"/>
        <v/>
      </c>
      <c r="T1596" s="6" t="str">
        <f>IF($L1596="None","",IF(ISERROR(VLOOKUP($L1596,Info!$B$4:$B$266,1,FALSE)),"",VLOOKUP($L1596,Info!$B$4:$L$266,11,FALSE)))</f>
        <v/>
      </c>
      <c r="U1596" s="1"/>
      <c r="V1596" s="1"/>
      <c r="W1596" s="1"/>
      <c r="X1596" s="1" t="str">
        <f>IF($L1596="None","",IF(ISERROR(VLOOKUP($L1596,Info!$B$4:$B$266,1,FALSE)),"",IF(OR(W1596="Metallic Liquid Tight",W1596="Non-Metallic Liquid Tight",W1596="LSZH",W1596="Greenfield"),VLOOKUP($L1596,Info!$B$4:$L$266,7,FALSE),"N/A")))</f>
        <v/>
      </c>
      <c r="Y1596" s="1"/>
      <c r="Z1596" s="96" t="str">
        <f>IF($L1596="None","",IF(ISERROR(VLOOKUP($L1596,Info!$B$4:$B$266,1,FALSE)),"",VLOOKUP($L1596,Info!$B$4:$L$266,9,FALSE)))</f>
        <v/>
      </c>
      <c r="AA1596" s="96" t="str">
        <f>IF($L1596="None","",IF(ISERROR(VLOOKUP($L1596,Info!$B$4:$B$266,1,FALSE)),"",VLOOKUP($L1596,Info!$B$4:$L$266,8,FALSE)))</f>
        <v/>
      </c>
      <c r="AB1596" s="96" t="str">
        <f>IF($L1596="None","",IF(ISERROR(VLOOKUP($L1596,Info!$B$4:$B$266,1,FALSE)),"",VLOOKUP($L1596,Info!$B$4:$L$266,10,FALSE)))</f>
        <v/>
      </c>
      <c r="AC1596" s="1" t="str">
        <f>IF(W1596="SO Cable","Black,White",IF(O1596="","",IF(P1596="","",IF($J$12&lt;&gt;"ABC",IF(P1596&lt;="250",VLOOKUP(O1596,Info!$AZ$4:$BB$22,3,FALSE),VLOOKUP(O1596,Info!$AZ$23:$BB$39,3,FALSE)),IF(P1596&lt;="250",VLOOKUP(O1596,Info!$AO$4:$AQ$22,3,FALSE),VLOOKUP(O1596,Info!$AO$23:$AP$39,3,FALSE))))))</f>
        <v/>
      </c>
      <c r="AD1596" s="1"/>
      <c r="AE1596" s="1" t="str">
        <f>IF($L1596="None","",IF(ISERROR(VLOOKUP($L1596,Info!$B$4:$B$266,1,FALSE)),"",VLOOKUP($L1596,Info!$B$4:$L$266,4,FALSE)))</f>
        <v/>
      </c>
      <c r="AF1596" s="1" t="str">
        <f>IF($L1596="None","",IF(ISERROR(VLOOKUP($L1596,Info!$B$4:$B$266,1,FALSE)),"",VLOOKUP($L1596,Info!$B$4:$L$266,6,FALSE)))</f>
        <v/>
      </c>
      <c r="AG1596" s="1"/>
      <c r="AH1596" s="33" t="str" cm="1">
        <f t="array" ref="AH1596">IF(AND(L1596&lt;&gt;"",O1596&lt;&gt;"",R1596:S1596&lt;&gt;"",W1596:X1596&lt;&gt;"",Z1596:AA1596&lt;&gt;"",AC1596&lt;&gt;""),"Good","Bad")</f>
        <v>Bad</v>
      </c>
      <c r="AL1596" t="str" cm="1">
        <f t="array" ref="AL1596">IF(R1596&gt;0,_xlfn.IFS(COUNTIF($L$20:L1596,"&lt;&gt;")&lt;101,1,COUNTIF($L$20:L1596,"&lt;&gt;")&lt;201,2,COUNTIF($L$20:L1596,"&lt;&gt;")&lt;301,3,COUNTIF($L$20:L1596,"&lt;&gt;")&lt;401,4,COUNTIF($L$20:L1596,"&lt;&gt;")&lt;501,5,COUNTIF($L$20:L1596,"&lt;&gt;")&lt;601,6,COUNTIF($L$20:L1596,"&lt;&gt;")&lt;701,7,COUNTIF($L$20:L1596,"&lt;&gt;")&lt;801,8,COUNTIF($L$20:L1596,"&lt;&gt;")&lt;901,9,COUNTIF($L$20:L1596,"&lt;&gt;")&lt;1001,10,COUNTIF($L$20:L1596,"&lt;&gt;")&lt;1101,11,COUNTIF($L$20:L1596,"&lt;&gt;")&lt;1201,12,COUNTIF($L$20:L1596,"&lt;&gt;")&lt;1301,13,COUNTIF($L$20:L1596,"&lt;&gt;")&lt;1401,14,COUNTIF($L$20:L1596,"&lt;&gt;")&lt;1501,15,COUNTIF($L$20:L1596,"&lt;&gt;")&lt;1601,16,COUNTIF($L$20:L1596,"&lt;&gt;")&lt;1701,17,COUNTIF($L$20:L1596,"&lt;&gt;")&lt;1801,18,COUNTIF($L$20:L1596,"&lt;&gt;")&lt;1901,19,COUNTIF($L$20:L1596,"&lt;&gt;")&lt;2001,20,COUNTIF($L$20:L1596,"&lt;&gt;")&lt;2101,21,COUNTIF($L$20:L1596,"&lt;&gt;")&lt;2201,22,COUNTIF($L$20:L1596,"&lt;&gt;")&lt;2301,23,COUNTIF($L$20:L1596,"&lt;&gt;")&lt;2401,24,COUNTIF($L$20:L1596,"&lt;&gt;")&lt;2501,25,COUNTIF($L$20:L1596,"&lt;&gt;")&lt;2601,26,COUNTIF($L$20:L1596,"&lt;&gt;")&lt;2701,27,COUNTIF($L$20:L1596,"&lt;&gt;")&lt;2801,28,COUNTIF($L$20:L1596,"&lt;&gt;")&lt;2901,29,COUNTIF($L$20:L1596,"&lt;&gt;")&lt;3001,30),"")</f>
        <v/>
      </c>
      <c r="AM1596" t="str">
        <f t="shared" si="120"/>
        <v/>
      </c>
      <c r="AN1596" t="str">
        <f t="shared" si="124"/>
        <v/>
      </c>
      <c r="AP1596" t="str">
        <f t="shared" si="123"/>
        <v/>
      </c>
      <c r="AQ1596" t="str">
        <f>IF(AO1596="","",COUNTIFS(AM1596:$AM$3019,AO1596))</f>
        <v/>
      </c>
    </row>
    <row r="1597" spans="1:43" x14ac:dyDescent="0.25">
      <c r="A1597" s="6" t="str">
        <f>IF(COUNT($A$20:A1596)&lt;&gt;$B$4,IF(A1596="","",A1596+1),"")</f>
        <v/>
      </c>
      <c r="B1597" s="3"/>
      <c r="C1597" s="3"/>
      <c r="D1597" s="122"/>
      <c r="E1597" s="3"/>
      <c r="F1597" s="3"/>
      <c r="G1597" s="3"/>
      <c r="H1597" s="3"/>
      <c r="I1597" s="120"/>
      <c r="J1597" s="3"/>
      <c r="K1597" s="95" t="str" cm="1">
        <f t="array" ref="K1597">IF(OR($J$14 = "A",$J$14 = "B",$J$14 = "C"),IF(I1597="","",IF(LEN(I1597)&gt;2,_xlfn.IFS(ISNUMBER(SEARCH("_",I1597)),I1597,ISNUMBER(SEARCH(", ",I1597)),SUBSTITUTE(I1597,", ","_"),ISNUMBER(SEARCH("/ ",I1597)),SUBSTITUTE(I1597,"/ ","_"),ISNUMBER(SEARCH(",",I1597)),SUBSTITUTE(I1597,",","_"),ISNUMBER(SEARCH("/",I1597)),SUBSTITUTE(I1597,"/","_"),ISNUMBER(SEARCH("",I1597)),I1597),I1597)),IF(OR($J$14 = "J",$J$14 = "K"),"",IF(D1597="","",IF(LEN(D1597)&gt;2,_xlfn.IFS(ISNUMBER(SEARCH("_",D1597)),D1597,ISNUMBER(SEARCH(", ",D1597)),SUBSTITUTE(D1597,", ","_"),ISNUMBER(SEARCH("/ ",D1597)),SUBSTITUTE(D1597,"/ ","_"),ISNUMBER(SEARCH(",",D1597)),SUBSTITUTE(D1597,",","_"),ISNUMBER(SEARCH("/",D1597)),SUBSTITUTE(D1597,"/","_"),ISNUMBER(SEARCH("",D1597)),D1597),D1597))))</f>
        <v/>
      </c>
      <c r="L1597" s="1"/>
      <c r="M1597" s="1" t="str">
        <f t="shared" si="121"/>
        <v/>
      </c>
      <c r="N1597" s="94" t="str">
        <f>IF($L1597="None","",IF(ISERROR(VLOOKUP($L1597,Info!$B$4:$B$266,1,FALSE)),"",VLOOKUP($L1597,Info!$B$4:$L$266,5,FALSE)))</f>
        <v/>
      </c>
      <c r="O1597" s="94" t="str">
        <f>IF(K1597="","",IF(AND($J$12&lt;&gt;"ABC",N1597="3"),"BAC",IF(N1597="3","ABC",IF($J$12&lt;&gt;"ABC",IF($J$10="Standard",VLOOKUP(K1597,Info!$BE$4:$BF$481,2,FALSE),VLOOKUP(K1597,Info!$BI$4:$BJ$482,2,FALSE)),IF($J$10="Standard",VLOOKUP(K1597,Info!$AG$4:$AH$2994,2,FALSE),VLOOKUP(K1597,Info!$AK$4:$AL$2997,2,FALSE))))))</f>
        <v/>
      </c>
      <c r="P1597" s="94" t="str">
        <f>IF($L1597="None","",IF(ISERROR(VLOOKUP($L1597,Info!$B$4:$B$266,1,FALSE)),"",VLOOKUP($L1597,Info!$B$4:$L$266,3,FALSE)))</f>
        <v/>
      </c>
      <c r="Q1597" s="96" t="str">
        <f>IF($L1597="None","",IF(ISERROR(VLOOKUP($L1597,Info!$B$4:$B$266,1,FALSE)),"",VLOOKUP($L1597,Info!$B$4:$L$266,4,FALSE)))</f>
        <v/>
      </c>
      <c r="R1597" s="1"/>
      <c r="S1597" s="6" t="str">
        <f t="shared" si="122"/>
        <v/>
      </c>
      <c r="T1597" s="6" t="str">
        <f>IF($L1597="None","",IF(ISERROR(VLOOKUP($L1597,Info!$B$4:$B$266,1,FALSE)),"",VLOOKUP($L1597,Info!$B$4:$L$266,11,FALSE)))</f>
        <v/>
      </c>
      <c r="U1597" s="1"/>
      <c r="V1597" s="1"/>
      <c r="W1597" s="1"/>
      <c r="X1597" s="1" t="str">
        <f>IF($L1597="None","",IF(ISERROR(VLOOKUP($L1597,Info!$B$4:$B$266,1,FALSE)),"",IF(OR(W1597="Metallic Liquid Tight",W1597="Non-Metallic Liquid Tight",W1597="LSZH",W1597="Greenfield"),VLOOKUP($L1597,Info!$B$4:$L$266,7,FALSE),"N/A")))</f>
        <v/>
      </c>
      <c r="Y1597" s="1"/>
      <c r="Z1597" s="96" t="str">
        <f>IF($L1597="None","",IF(ISERROR(VLOOKUP($L1597,Info!$B$4:$B$266,1,FALSE)),"",VLOOKUP($L1597,Info!$B$4:$L$266,9,FALSE)))</f>
        <v/>
      </c>
      <c r="AA1597" s="96" t="str">
        <f>IF($L1597="None","",IF(ISERROR(VLOOKUP($L1597,Info!$B$4:$B$266,1,FALSE)),"",VLOOKUP($L1597,Info!$B$4:$L$266,8,FALSE)))</f>
        <v/>
      </c>
      <c r="AB1597" s="96" t="str">
        <f>IF($L1597="None","",IF(ISERROR(VLOOKUP($L1597,Info!$B$4:$B$266,1,FALSE)),"",VLOOKUP($L1597,Info!$B$4:$L$266,10,FALSE)))</f>
        <v/>
      </c>
      <c r="AC1597" s="1" t="str">
        <f>IF(W1597="SO Cable","Black,White",IF(O1597="","",IF(P1597="","",IF($J$12&lt;&gt;"ABC",IF(P1597&lt;="250",VLOOKUP(O1597,Info!$AZ$4:$BB$22,3,FALSE),VLOOKUP(O1597,Info!$AZ$23:$BB$39,3,FALSE)),IF(P1597&lt;="250",VLOOKUP(O1597,Info!$AO$4:$AQ$22,3,FALSE),VLOOKUP(O1597,Info!$AO$23:$AP$39,3,FALSE))))))</f>
        <v/>
      </c>
      <c r="AD1597" s="1"/>
      <c r="AE1597" s="1" t="str">
        <f>IF($L1597="None","",IF(ISERROR(VLOOKUP($L1597,Info!$B$4:$B$266,1,FALSE)),"",VLOOKUP($L1597,Info!$B$4:$L$266,4,FALSE)))</f>
        <v/>
      </c>
      <c r="AF1597" s="1" t="str">
        <f>IF($L1597="None","",IF(ISERROR(VLOOKUP($L1597,Info!$B$4:$B$266,1,FALSE)),"",VLOOKUP($L1597,Info!$B$4:$L$266,6,FALSE)))</f>
        <v/>
      </c>
      <c r="AG1597" s="1"/>
      <c r="AH1597" s="33" t="str" cm="1">
        <f t="array" ref="AH1597">IF(AND(L1597&lt;&gt;"",O1597&lt;&gt;"",R1597:S1597&lt;&gt;"",W1597:X1597&lt;&gt;"",Z1597:AA1597&lt;&gt;"",AC1597&lt;&gt;""),"Good","Bad")</f>
        <v>Bad</v>
      </c>
      <c r="AL1597" t="str" cm="1">
        <f t="array" ref="AL1597">IF(R1597&gt;0,_xlfn.IFS(COUNTIF($L$20:L1597,"&lt;&gt;")&lt;101,1,COUNTIF($L$20:L1597,"&lt;&gt;")&lt;201,2,COUNTIF($L$20:L1597,"&lt;&gt;")&lt;301,3,COUNTIF($L$20:L1597,"&lt;&gt;")&lt;401,4,COUNTIF($L$20:L1597,"&lt;&gt;")&lt;501,5,COUNTIF($L$20:L1597,"&lt;&gt;")&lt;601,6,COUNTIF($L$20:L1597,"&lt;&gt;")&lt;701,7,COUNTIF($L$20:L1597,"&lt;&gt;")&lt;801,8,COUNTIF($L$20:L1597,"&lt;&gt;")&lt;901,9,COUNTIF($L$20:L1597,"&lt;&gt;")&lt;1001,10,COUNTIF($L$20:L1597,"&lt;&gt;")&lt;1101,11,COUNTIF($L$20:L1597,"&lt;&gt;")&lt;1201,12,COUNTIF($L$20:L1597,"&lt;&gt;")&lt;1301,13,COUNTIF($L$20:L1597,"&lt;&gt;")&lt;1401,14,COUNTIF($L$20:L1597,"&lt;&gt;")&lt;1501,15,COUNTIF($L$20:L1597,"&lt;&gt;")&lt;1601,16,COUNTIF($L$20:L1597,"&lt;&gt;")&lt;1701,17,COUNTIF($L$20:L1597,"&lt;&gt;")&lt;1801,18,COUNTIF($L$20:L1597,"&lt;&gt;")&lt;1901,19,COUNTIF($L$20:L1597,"&lt;&gt;")&lt;2001,20,COUNTIF($L$20:L1597,"&lt;&gt;")&lt;2101,21,COUNTIF($L$20:L1597,"&lt;&gt;")&lt;2201,22,COUNTIF($L$20:L1597,"&lt;&gt;")&lt;2301,23,COUNTIF($L$20:L1597,"&lt;&gt;")&lt;2401,24,COUNTIF($L$20:L1597,"&lt;&gt;")&lt;2501,25,COUNTIF($L$20:L1597,"&lt;&gt;")&lt;2601,26,COUNTIF($L$20:L1597,"&lt;&gt;")&lt;2701,27,COUNTIF($L$20:L1597,"&lt;&gt;")&lt;2801,28,COUNTIF($L$20:L1597,"&lt;&gt;")&lt;2901,29,COUNTIF($L$20:L1597,"&lt;&gt;")&lt;3001,30),"")</f>
        <v/>
      </c>
      <c r="AM1597" t="str">
        <f t="shared" si="120"/>
        <v/>
      </c>
      <c r="AN1597" t="str">
        <f t="shared" si="124"/>
        <v/>
      </c>
      <c r="AP1597" t="str">
        <f t="shared" si="123"/>
        <v/>
      </c>
      <c r="AQ1597" t="str">
        <f>IF(AO1597="","",COUNTIFS(AM1597:$AM$3019,AO1597))</f>
        <v/>
      </c>
    </row>
    <row r="1598" spans="1:43" x14ac:dyDescent="0.25">
      <c r="A1598" s="6" t="str">
        <f>IF(COUNT($A$20:A1597)&lt;&gt;$B$4,IF(A1597="","",A1597+1),"")</f>
        <v/>
      </c>
      <c r="B1598" s="3"/>
      <c r="C1598" s="3"/>
      <c r="D1598" s="122"/>
      <c r="E1598" s="3"/>
      <c r="F1598" s="3"/>
      <c r="G1598" s="3"/>
      <c r="H1598" s="3"/>
      <c r="I1598" s="120"/>
      <c r="J1598" s="3"/>
      <c r="K1598" s="95" t="str" cm="1">
        <f t="array" ref="K1598">IF(OR($J$14 = "A",$J$14 = "B",$J$14 = "C"),IF(I1598="","",IF(LEN(I1598)&gt;2,_xlfn.IFS(ISNUMBER(SEARCH("_",I1598)),I1598,ISNUMBER(SEARCH(", ",I1598)),SUBSTITUTE(I1598,", ","_"),ISNUMBER(SEARCH("/ ",I1598)),SUBSTITUTE(I1598,"/ ","_"),ISNUMBER(SEARCH(",",I1598)),SUBSTITUTE(I1598,",","_"),ISNUMBER(SEARCH("/",I1598)),SUBSTITUTE(I1598,"/","_"),ISNUMBER(SEARCH("",I1598)),I1598),I1598)),IF(OR($J$14 = "J",$J$14 = "K"),"",IF(D1598="","",IF(LEN(D1598)&gt;2,_xlfn.IFS(ISNUMBER(SEARCH("_",D1598)),D1598,ISNUMBER(SEARCH(", ",D1598)),SUBSTITUTE(D1598,", ","_"),ISNUMBER(SEARCH("/ ",D1598)),SUBSTITUTE(D1598,"/ ","_"),ISNUMBER(SEARCH(",",D1598)),SUBSTITUTE(D1598,",","_"),ISNUMBER(SEARCH("/",D1598)),SUBSTITUTE(D1598,"/","_"),ISNUMBER(SEARCH("",D1598)),D1598),D1598))))</f>
        <v/>
      </c>
      <c r="L1598" s="1"/>
      <c r="M1598" s="1" t="str">
        <f t="shared" si="121"/>
        <v/>
      </c>
      <c r="N1598" s="94" t="str">
        <f>IF($L1598="None","",IF(ISERROR(VLOOKUP($L1598,Info!$B$4:$B$266,1,FALSE)),"",VLOOKUP($L1598,Info!$B$4:$L$266,5,FALSE)))</f>
        <v/>
      </c>
      <c r="O1598" s="94" t="str">
        <f>IF(K1598="","",IF(AND($J$12&lt;&gt;"ABC",N1598="3"),"BAC",IF(N1598="3","ABC",IF($J$12&lt;&gt;"ABC",IF($J$10="Standard",VLOOKUP(K1598,Info!$BE$4:$BF$481,2,FALSE),VLOOKUP(K1598,Info!$BI$4:$BJ$482,2,FALSE)),IF($J$10="Standard",VLOOKUP(K1598,Info!$AG$4:$AH$2994,2,FALSE),VLOOKUP(K1598,Info!$AK$4:$AL$2997,2,FALSE))))))</f>
        <v/>
      </c>
      <c r="P1598" s="94" t="str">
        <f>IF($L1598="None","",IF(ISERROR(VLOOKUP($L1598,Info!$B$4:$B$266,1,FALSE)),"",VLOOKUP($L1598,Info!$B$4:$L$266,3,FALSE)))</f>
        <v/>
      </c>
      <c r="Q1598" s="96" t="str">
        <f>IF($L1598="None","",IF(ISERROR(VLOOKUP($L1598,Info!$B$4:$B$266,1,FALSE)),"",VLOOKUP($L1598,Info!$B$4:$L$266,4,FALSE)))</f>
        <v/>
      </c>
      <c r="R1598" s="1"/>
      <c r="S1598" s="6" t="str">
        <f t="shared" si="122"/>
        <v/>
      </c>
      <c r="T1598" s="6" t="str">
        <f>IF($L1598="None","",IF(ISERROR(VLOOKUP($L1598,Info!$B$4:$B$266,1,FALSE)),"",VLOOKUP($L1598,Info!$B$4:$L$266,11,FALSE)))</f>
        <v/>
      </c>
      <c r="U1598" s="1"/>
      <c r="V1598" s="1"/>
      <c r="W1598" s="1"/>
      <c r="X1598" s="1" t="str">
        <f>IF($L1598="None","",IF(ISERROR(VLOOKUP($L1598,Info!$B$4:$B$266,1,FALSE)),"",IF(OR(W1598="Metallic Liquid Tight",W1598="Non-Metallic Liquid Tight",W1598="LSZH",W1598="Greenfield"),VLOOKUP($L1598,Info!$B$4:$L$266,7,FALSE),"N/A")))</f>
        <v/>
      </c>
      <c r="Y1598" s="1"/>
      <c r="Z1598" s="96" t="str">
        <f>IF($L1598="None","",IF(ISERROR(VLOOKUP($L1598,Info!$B$4:$B$266,1,FALSE)),"",VLOOKUP($L1598,Info!$B$4:$L$266,9,FALSE)))</f>
        <v/>
      </c>
      <c r="AA1598" s="96" t="str">
        <f>IF($L1598="None","",IF(ISERROR(VLOOKUP($L1598,Info!$B$4:$B$266,1,FALSE)),"",VLOOKUP($L1598,Info!$B$4:$L$266,8,FALSE)))</f>
        <v/>
      </c>
      <c r="AB1598" s="96" t="str">
        <f>IF($L1598="None","",IF(ISERROR(VLOOKUP($L1598,Info!$B$4:$B$266,1,FALSE)),"",VLOOKUP($L1598,Info!$B$4:$L$266,10,FALSE)))</f>
        <v/>
      </c>
      <c r="AC1598" s="1" t="str">
        <f>IF(W1598="SO Cable","Black,White",IF(O1598="","",IF(P1598="","",IF($J$12&lt;&gt;"ABC",IF(P1598&lt;="250",VLOOKUP(O1598,Info!$AZ$4:$BB$22,3,FALSE),VLOOKUP(O1598,Info!$AZ$23:$BB$39,3,FALSE)),IF(P1598&lt;="250",VLOOKUP(O1598,Info!$AO$4:$AQ$22,3,FALSE),VLOOKUP(O1598,Info!$AO$23:$AP$39,3,FALSE))))))</f>
        <v/>
      </c>
      <c r="AD1598" s="1"/>
      <c r="AE1598" s="1" t="str">
        <f>IF($L1598="None","",IF(ISERROR(VLOOKUP($L1598,Info!$B$4:$B$266,1,FALSE)),"",VLOOKUP($L1598,Info!$B$4:$L$266,4,FALSE)))</f>
        <v/>
      </c>
      <c r="AF1598" s="1" t="str">
        <f>IF($L1598="None","",IF(ISERROR(VLOOKUP($L1598,Info!$B$4:$B$266,1,FALSE)),"",VLOOKUP($L1598,Info!$B$4:$L$266,6,FALSE)))</f>
        <v/>
      </c>
      <c r="AG1598" s="1"/>
      <c r="AH1598" s="33" t="str" cm="1">
        <f t="array" ref="AH1598">IF(AND(L1598&lt;&gt;"",O1598&lt;&gt;"",R1598:S1598&lt;&gt;"",W1598:X1598&lt;&gt;"",Z1598:AA1598&lt;&gt;"",AC1598&lt;&gt;""),"Good","Bad")</f>
        <v>Bad</v>
      </c>
      <c r="AL1598" t="str" cm="1">
        <f t="array" ref="AL1598">IF(R1598&gt;0,_xlfn.IFS(COUNTIF($L$20:L1598,"&lt;&gt;")&lt;101,1,COUNTIF($L$20:L1598,"&lt;&gt;")&lt;201,2,COUNTIF($L$20:L1598,"&lt;&gt;")&lt;301,3,COUNTIF($L$20:L1598,"&lt;&gt;")&lt;401,4,COUNTIF($L$20:L1598,"&lt;&gt;")&lt;501,5,COUNTIF($L$20:L1598,"&lt;&gt;")&lt;601,6,COUNTIF($L$20:L1598,"&lt;&gt;")&lt;701,7,COUNTIF($L$20:L1598,"&lt;&gt;")&lt;801,8,COUNTIF($L$20:L1598,"&lt;&gt;")&lt;901,9,COUNTIF($L$20:L1598,"&lt;&gt;")&lt;1001,10,COUNTIF($L$20:L1598,"&lt;&gt;")&lt;1101,11,COUNTIF($L$20:L1598,"&lt;&gt;")&lt;1201,12,COUNTIF($L$20:L1598,"&lt;&gt;")&lt;1301,13,COUNTIF($L$20:L1598,"&lt;&gt;")&lt;1401,14,COUNTIF($L$20:L1598,"&lt;&gt;")&lt;1501,15,COUNTIF($L$20:L1598,"&lt;&gt;")&lt;1601,16,COUNTIF($L$20:L1598,"&lt;&gt;")&lt;1701,17,COUNTIF($L$20:L1598,"&lt;&gt;")&lt;1801,18,COUNTIF($L$20:L1598,"&lt;&gt;")&lt;1901,19,COUNTIF($L$20:L1598,"&lt;&gt;")&lt;2001,20,COUNTIF($L$20:L1598,"&lt;&gt;")&lt;2101,21,COUNTIF($L$20:L1598,"&lt;&gt;")&lt;2201,22,COUNTIF($L$20:L1598,"&lt;&gt;")&lt;2301,23,COUNTIF($L$20:L1598,"&lt;&gt;")&lt;2401,24,COUNTIF($L$20:L1598,"&lt;&gt;")&lt;2501,25,COUNTIF($L$20:L1598,"&lt;&gt;")&lt;2601,26,COUNTIF($L$20:L1598,"&lt;&gt;")&lt;2701,27,COUNTIF($L$20:L1598,"&lt;&gt;")&lt;2801,28,COUNTIF($L$20:L1598,"&lt;&gt;")&lt;2901,29,COUNTIF($L$20:L1598,"&lt;&gt;")&lt;3001,30),"")</f>
        <v/>
      </c>
      <c r="AM1598" t="str">
        <f t="shared" si="120"/>
        <v/>
      </c>
      <c r="AN1598" t="str">
        <f t="shared" si="124"/>
        <v/>
      </c>
      <c r="AP1598" t="str">
        <f t="shared" si="123"/>
        <v/>
      </c>
      <c r="AQ1598" t="str">
        <f>IF(AO1598="","",COUNTIFS(AM1598:$AM$3019,AO1598))</f>
        <v/>
      </c>
    </row>
    <row r="1599" spans="1:43" x14ac:dyDescent="0.25">
      <c r="A1599" s="6" t="str">
        <f>IF(COUNT($A$20:A1598)&lt;&gt;$B$4,IF(A1598="","",A1598+1),"")</f>
        <v/>
      </c>
      <c r="B1599" s="3"/>
      <c r="C1599" s="3"/>
      <c r="D1599" s="122"/>
      <c r="E1599" s="3"/>
      <c r="F1599" s="3"/>
      <c r="G1599" s="3"/>
      <c r="H1599" s="3"/>
      <c r="I1599" s="120"/>
      <c r="J1599" s="3"/>
      <c r="K1599" s="95" t="str" cm="1">
        <f t="array" ref="K1599">IF(OR($J$14 = "A",$J$14 = "B",$J$14 = "C"),IF(I1599="","",IF(LEN(I1599)&gt;2,_xlfn.IFS(ISNUMBER(SEARCH("_",I1599)),I1599,ISNUMBER(SEARCH(", ",I1599)),SUBSTITUTE(I1599,", ","_"),ISNUMBER(SEARCH("/ ",I1599)),SUBSTITUTE(I1599,"/ ","_"),ISNUMBER(SEARCH(",",I1599)),SUBSTITUTE(I1599,",","_"),ISNUMBER(SEARCH("/",I1599)),SUBSTITUTE(I1599,"/","_"),ISNUMBER(SEARCH("",I1599)),I1599),I1599)),IF(OR($J$14 = "J",$J$14 = "K"),"",IF(D1599="","",IF(LEN(D1599)&gt;2,_xlfn.IFS(ISNUMBER(SEARCH("_",D1599)),D1599,ISNUMBER(SEARCH(", ",D1599)),SUBSTITUTE(D1599,", ","_"),ISNUMBER(SEARCH("/ ",D1599)),SUBSTITUTE(D1599,"/ ","_"),ISNUMBER(SEARCH(",",D1599)),SUBSTITUTE(D1599,",","_"),ISNUMBER(SEARCH("/",D1599)),SUBSTITUTE(D1599,"/","_"),ISNUMBER(SEARCH("",D1599)),D1599),D1599))))</f>
        <v/>
      </c>
      <c r="L1599" s="1"/>
      <c r="M1599" s="1" t="str">
        <f t="shared" si="121"/>
        <v/>
      </c>
      <c r="N1599" s="94" t="str">
        <f>IF($L1599="None","",IF(ISERROR(VLOOKUP($L1599,Info!$B$4:$B$266,1,FALSE)),"",VLOOKUP($L1599,Info!$B$4:$L$266,5,FALSE)))</f>
        <v/>
      </c>
      <c r="O1599" s="94" t="str">
        <f>IF(K1599="","",IF(AND($J$12&lt;&gt;"ABC",N1599="3"),"BAC",IF(N1599="3","ABC",IF($J$12&lt;&gt;"ABC",IF($J$10="Standard",VLOOKUP(K1599,Info!$BE$4:$BF$481,2,FALSE),VLOOKUP(K1599,Info!$BI$4:$BJ$482,2,FALSE)),IF($J$10="Standard",VLOOKUP(K1599,Info!$AG$4:$AH$2994,2,FALSE),VLOOKUP(K1599,Info!$AK$4:$AL$2997,2,FALSE))))))</f>
        <v/>
      </c>
      <c r="P1599" s="94" t="str">
        <f>IF($L1599="None","",IF(ISERROR(VLOOKUP($L1599,Info!$B$4:$B$266,1,FALSE)),"",VLOOKUP($L1599,Info!$B$4:$L$266,3,FALSE)))</f>
        <v/>
      </c>
      <c r="Q1599" s="96" t="str">
        <f>IF($L1599="None","",IF(ISERROR(VLOOKUP($L1599,Info!$B$4:$B$266,1,FALSE)),"",VLOOKUP($L1599,Info!$B$4:$L$266,4,FALSE)))</f>
        <v/>
      </c>
      <c r="R1599" s="1"/>
      <c r="S1599" s="6" t="str">
        <f t="shared" si="122"/>
        <v/>
      </c>
      <c r="T1599" s="6" t="str">
        <f>IF($L1599="None","",IF(ISERROR(VLOOKUP($L1599,Info!$B$4:$B$266,1,FALSE)),"",VLOOKUP($L1599,Info!$B$4:$L$266,11,FALSE)))</f>
        <v/>
      </c>
      <c r="U1599" s="1"/>
      <c r="V1599" s="1"/>
      <c r="W1599" s="1"/>
      <c r="X1599" s="1" t="str">
        <f>IF($L1599="None","",IF(ISERROR(VLOOKUP($L1599,Info!$B$4:$B$266,1,FALSE)),"",IF(OR(W1599="Metallic Liquid Tight",W1599="Non-Metallic Liquid Tight",W1599="LSZH",W1599="Greenfield"),VLOOKUP($L1599,Info!$B$4:$L$266,7,FALSE),"N/A")))</f>
        <v/>
      </c>
      <c r="Y1599" s="1"/>
      <c r="Z1599" s="96" t="str">
        <f>IF($L1599="None","",IF(ISERROR(VLOOKUP($L1599,Info!$B$4:$B$266,1,FALSE)),"",VLOOKUP($L1599,Info!$B$4:$L$266,9,FALSE)))</f>
        <v/>
      </c>
      <c r="AA1599" s="96" t="str">
        <f>IF($L1599="None","",IF(ISERROR(VLOOKUP($L1599,Info!$B$4:$B$266,1,FALSE)),"",VLOOKUP($L1599,Info!$B$4:$L$266,8,FALSE)))</f>
        <v/>
      </c>
      <c r="AB1599" s="96" t="str">
        <f>IF($L1599="None","",IF(ISERROR(VLOOKUP($L1599,Info!$B$4:$B$266,1,FALSE)),"",VLOOKUP($L1599,Info!$B$4:$L$266,10,FALSE)))</f>
        <v/>
      </c>
      <c r="AC1599" s="1" t="str">
        <f>IF(W1599="SO Cable","Black,White",IF(O1599="","",IF(P1599="","",IF($J$12&lt;&gt;"ABC",IF(P1599&lt;="250",VLOOKUP(O1599,Info!$AZ$4:$BB$22,3,FALSE),VLOOKUP(O1599,Info!$AZ$23:$BB$39,3,FALSE)),IF(P1599&lt;="250",VLOOKUP(O1599,Info!$AO$4:$AQ$22,3,FALSE),VLOOKUP(O1599,Info!$AO$23:$AP$39,3,FALSE))))))</f>
        <v/>
      </c>
      <c r="AD1599" s="1"/>
      <c r="AE1599" s="1" t="str">
        <f>IF($L1599="None","",IF(ISERROR(VLOOKUP($L1599,Info!$B$4:$B$266,1,FALSE)),"",VLOOKUP($L1599,Info!$B$4:$L$266,4,FALSE)))</f>
        <v/>
      </c>
      <c r="AF1599" s="1" t="str">
        <f>IF($L1599="None","",IF(ISERROR(VLOOKUP($L1599,Info!$B$4:$B$266,1,FALSE)),"",VLOOKUP($L1599,Info!$B$4:$L$266,6,FALSE)))</f>
        <v/>
      </c>
      <c r="AG1599" s="1"/>
      <c r="AH1599" s="33" t="str" cm="1">
        <f t="array" ref="AH1599">IF(AND(L1599&lt;&gt;"",O1599&lt;&gt;"",R1599:S1599&lt;&gt;"",W1599:X1599&lt;&gt;"",Z1599:AA1599&lt;&gt;"",AC1599&lt;&gt;""),"Good","Bad")</f>
        <v>Bad</v>
      </c>
      <c r="AL1599" t="str" cm="1">
        <f t="array" ref="AL1599">IF(R1599&gt;0,_xlfn.IFS(COUNTIF($L$20:L1599,"&lt;&gt;")&lt;101,1,COUNTIF($L$20:L1599,"&lt;&gt;")&lt;201,2,COUNTIF($L$20:L1599,"&lt;&gt;")&lt;301,3,COUNTIF($L$20:L1599,"&lt;&gt;")&lt;401,4,COUNTIF($L$20:L1599,"&lt;&gt;")&lt;501,5,COUNTIF($L$20:L1599,"&lt;&gt;")&lt;601,6,COUNTIF($L$20:L1599,"&lt;&gt;")&lt;701,7,COUNTIF($L$20:L1599,"&lt;&gt;")&lt;801,8,COUNTIF($L$20:L1599,"&lt;&gt;")&lt;901,9,COUNTIF($L$20:L1599,"&lt;&gt;")&lt;1001,10,COUNTIF($L$20:L1599,"&lt;&gt;")&lt;1101,11,COUNTIF($L$20:L1599,"&lt;&gt;")&lt;1201,12,COUNTIF($L$20:L1599,"&lt;&gt;")&lt;1301,13,COUNTIF($L$20:L1599,"&lt;&gt;")&lt;1401,14,COUNTIF($L$20:L1599,"&lt;&gt;")&lt;1501,15,COUNTIF($L$20:L1599,"&lt;&gt;")&lt;1601,16,COUNTIF($L$20:L1599,"&lt;&gt;")&lt;1701,17,COUNTIF($L$20:L1599,"&lt;&gt;")&lt;1801,18,COUNTIF($L$20:L1599,"&lt;&gt;")&lt;1901,19,COUNTIF($L$20:L1599,"&lt;&gt;")&lt;2001,20,COUNTIF($L$20:L1599,"&lt;&gt;")&lt;2101,21,COUNTIF($L$20:L1599,"&lt;&gt;")&lt;2201,22,COUNTIF($L$20:L1599,"&lt;&gt;")&lt;2301,23,COUNTIF($L$20:L1599,"&lt;&gt;")&lt;2401,24,COUNTIF($L$20:L1599,"&lt;&gt;")&lt;2501,25,COUNTIF($L$20:L1599,"&lt;&gt;")&lt;2601,26,COUNTIF($L$20:L1599,"&lt;&gt;")&lt;2701,27,COUNTIF($L$20:L1599,"&lt;&gt;")&lt;2801,28,COUNTIF($L$20:L1599,"&lt;&gt;")&lt;2901,29,COUNTIF($L$20:L1599,"&lt;&gt;")&lt;3001,30),"")</f>
        <v/>
      </c>
      <c r="AM1599" t="str">
        <f t="shared" si="120"/>
        <v/>
      </c>
      <c r="AN1599" t="str">
        <f t="shared" si="124"/>
        <v/>
      </c>
      <c r="AP1599" t="str">
        <f t="shared" si="123"/>
        <v/>
      </c>
      <c r="AQ1599" t="str">
        <f>IF(AO1599="","",COUNTIFS(AM1599:$AM$3019,AO1599))</f>
        <v/>
      </c>
    </row>
    <row r="1600" spans="1:43" x14ac:dyDescent="0.25">
      <c r="A1600" s="6" t="str">
        <f>IF(COUNT($A$20:A1599)&lt;&gt;$B$4,IF(A1599="","",A1599+1),"")</f>
        <v/>
      </c>
      <c r="B1600" s="3"/>
      <c r="C1600" s="3"/>
      <c r="D1600" s="122"/>
      <c r="E1600" s="3"/>
      <c r="F1600" s="3"/>
      <c r="G1600" s="3"/>
      <c r="H1600" s="3"/>
      <c r="I1600" s="120"/>
      <c r="J1600" s="3"/>
      <c r="K1600" s="95" t="str" cm="1">
        <f t="array" ref="K1600">IF(OR($J$14 = "A",$J$14 = "B",$J$14 = "C"),IF(I1600="","",IF(LEN(I1600)&gt;2,_xlfn.IFS(ISNUMBER(SEARCH("_",I1600)),I1600,ISNUMBER(SEARCH(", ",I1600)),SUBSTITUTE(I1600,", ","_"),ISNUMBER(SEARCH("/ ",I1600)),SUBSTITUTE(I1600,"/ ","_"),ISNUMBER(SEARCH(",",I1600)),SUBSTITUTE(I1600,",","_"),ISNUMBER(SEARCH("/",I1600)),SUBSTITUTE(I1600,"/","_"),ISNUMBER(SEARCH("",I1600)),I1600),I1600)),IF(OR($J$14 = "J",$J$14 = "K"),"",IF(D1600="","",IF(LEN(D1600)&gt;2,_xlfn.IFS(ISNUMBER(SEARCH("_",D1600)),D1600,ISNUMBER(SEARCH(", ",D1600)),SUBSTITUTE(D1600,", ","_"),ISNUMBER(SEARCH("/ ",D1600)),SUBSTITUTE(D1600,"/ ","_"),ISNUMBER(SEARCH(",",D1600)),SUBSTITUTE(D1600,",","_"),ISNUMBER(SEARCH("/",D1600)),SUBSTITUTE(D1600,"/","_"),ISNUMBER(SEARCH("",D1600)),D1600),D1600))))</f>
        <v/>
      </c>
      <c r="L1600" s="1"/>
      <c r="M1600" s="1" t="str">
        <f t="shared" si="121"/>
        <v/>
      </c>
      <c r="N1600" s="94" t="str">
        <f>IF($L1600="None","",IF(ISERROR(VLOOKUP($L1600,Info!$B$4:$B$266,1,FALSE)),"",VLOOKUP($L1600,Info!$B$4:$L$266,5,FALSE)))</f>
        <v/>
      </c>
      <c r="O1600" s="94" t="str">
        <f>IF(K1600="","",IF(AND($J$12&lt;&gt;"ABC",N1600="3"),"BAC",IF(N1600="3","ABC",IF($J$12&lt;&gt;"ABC",IF($J$10="Standard",VLOOKUP(K1600,Info!$BE$4:$BF$481,2,FALSE),VLOOKUP(K1600,Info!$BI$4:$BJ$482,2,FALSE)),IF($J$10="Standard",VLOOKUP(K1600,Info!$AG$4:$AH$2994,2,FALSE),VLOOKUP(K1600,Info!$AK$4:$AL$2997,2,FALSE))))))</f>
        <v/>
      </c>
      <c r="P1600" s="94" t="str">
        <f>IF($L1600="None","",IF(ISERROR(VLOOKUP($L1600,Info!$B$4:$B$266,1,FALSE)),"",VLOOKUP($L1600,Info!$B$4:$L$266,3,FALSE)))</f>
        <v/>
      </c>
      <c r="Q1600" s="96" t="str">
        <f>IF($L1600="None","",IF(ISERROR(VLOOKUP($L1600,Info!$B$4:$B$266,1,FALSE)),"",VLOOKUP($L1600,Info!$B$4:$L$266,4,FALSE)))</f>
        <v/>
      </c>
      <c r="R1600" s="1"/>
      <c r="S1600" s="6" t="str">
        <f t="shared" si="122"/>
        <v/>
      </c>
      <c r="T1600" s="6" t="str">
        <f>IF($L1600="None","",IF(ISERROR(VLOOKUP($L1600,Info!$B$4:$B$266,1,FALSE)),"",VLOOKUP($L1600,Info!$B$4:$L$266,11,FALSE)))</f>
        <v/>
      </c>
      <c r="U1600" s="1"/>
      <c r="V1600" s="1"/>
      <c r="W1600" s="1"/>
      <c r="X1600" s="1" t="str">
        <f>IF($L1600="None","",IF(ISERROR(VLOOKUP($L1600,Info!$B$4:$B$266,1,FALSE)),"",IF(OR(W1600="Metallic Liquid Tight",W1600="Non-Metallic Liquid Tight",W1600="LSZH",W1600="Greenfield"),VLOOKUP($L1600,Info!$B$4:$L$266,7,FALSE),"N/A")))</f>
        <v/>
      </c>
      <c r="Y1600" s="1"/>
      <c r="Z1600" s="96" t="str">
        <f>IF($L1600="None","",IF(ISERROR(VLOOKUP($L1600,Info!$B$4:$B$266,1,FALSE)),"",VLOOKUP($L1600,Info!$B$4:$L$266,9,FALSE)))</f>
        <v/>
      </c>
      <c r="AA1600" s="96" t="str">
        <f>IF($L1600="None","",IF(ISERROR(VLOOKUP($L1600,Info!$B$4:$B$266,1,FALSE)),"",VLOOKUP($L1600,Info!$B$4:$L$266,8,FALSE)))</f>
        <v/>
      </c>
      <c r="AB1600" s="96" t="str">
        <f>IF($L1600="None","",IF(ISERROR(VLOOKUP($L1600,Info!$B$4:$B$266,1,FALSE)),"",VLOOKUP($L1600,Info!$B$4:$L$266,10,FALSE)))</f>
        <v/>
      </c>
      <c r="AC1600" s="1" t="str">
        <f>IF(W1600="SO Cable","Black,White",IF(O1600="","",IF(P1600="","",IF($J$12&lt;&gt;"ABC",IF(P1600&lt;="250",VLOOKUP(O1600,Info!$AZ$4:$BB$22,3,FALSE),VLOOKUP(O1600,Info!$AZ$23:$BB$39,3,FALSE)),IF(P1600&lt;="250",VLOOKUP(O1600,Info!$AO$4:$AQ$22,3,FALSE),VLOOKUP(O1600,Info!$AO$23:$AP$39,3,FALSE))))))</f>
        <v/>
      </c>
      <c r="AD1600" s="1"/>
      <c r="AE1600" s="1" t="str">
        <f>IF($L1600="None","",IF(ISERROR(VLOOKUP($L1600,Info!$B$4:$B$266,1,FALSE)),"",VLOOKUP($L1600,Info!$B$4:$L$266,4,FALSE)))</f>
        <v/>
      </c>
      <c r="AF1600" s="1" t="str">
        <f>IF($L1600="None","",IF(ISERROR(VLOOKUP($L1600,Info!$B$4:$B$266,1,FALSE)),"",VLOOKUP($L1600,Info!$B$4:$L$266,6,FALSE)))</f>
        <v/>
      </c>
      <c r="AG1600" s="1"/>
      <c r="AH1600" s="33" t="str" cm="1">
        <f t="array" ref="AH1600">IF(AND(L1600&lt;&gt;"",O1600&lt;&gt;"",R1600:S1600&lt;&gt;"",W1600:X1600&lt;&gt;"",Z1600:AA1600&lt;&gt;"",AC1600&lt;&gt;""),"Good","Bad")</f>
        <v>Bad</v>
      </c>
      <c r="AL1600" t="str" cm="1">
        <f t="array" ref="AL1600">IF(R1600&gt;0,_xlfn.IFS(COUNTIF($L$20:L1600,"&lt;&gt;")&lt;101,1,COUNTIF($L$20:L1600,"&lt;&gt;")&lt;201,2,COUNTIF($L$20:L1600,"&lt;&gt;")&lt;301,3,COUNTIF($L$20:L1600,"&lt;&gt;")&lt;401,4,COUNTIF($L$20:L1600,"&lt;&gt;")&lt;501,5,COUNTIF($L$20:L1600,"&lt;&gt;")&lt;601,6,COUNTIF($L$20:L1600,"&lt;&gt;")&lt;701,7,COUNTIF($L$20:L1600,"&lt;&gt;")&lt;801,8,COUNTIF($L$20:L1600,"&lt;&gt;")&lt;901,9,COUNTIF($L$20:L1600,"&lt;&gt;")&lt;1001,10,COUNTIF($L$20:L1600,"&lt;&gt;")&lt;1101,11,COUNTIF($L$20:L1600,"&lt;&gt;")&lt;1201,12,COUNTIF($L$20:L1600,"&lt;&gt;")&lt;1301,13,COUNTIF($L$20:L1600,"&lt;&gt;")&lt;1401,14,COUNTIF($L$20:L1600,"&lt;&gt;")&lt;1501,15,COUNTIF($L$20:L1600,"&lt;&gt;")&lt;1601,16,COUNTIF($L$20:L1600,"&lt;&gt;")&lt;1701,17,COUNTIF($L$20:L1600,"&lt;&gt;")&lt;1801,18,COUNTIF($L$20:L1600,"&lt;&gt;")&lt;1901,19,COUNTIF($L$20:L1600,"&lt;&gt;")&lt;2001,20,COUNTIF($L$20:L1600,"&lt;&gt;")&lt;2101,21,COUNTIF($L$20:L1600,"&lt;&gt;")&lt;2201,22,COUNTIF($L$20:L1600,"&lt;&gt;")&lt;2301,23,COUNTIF($L$20:L1600,"&lt;&gt;")&lt;2401,24,COUNTIF($L$20:L1600,"&lt;&gt;")&lt;2501,25,COUNTIF($L$20:L1600,"&lt;&gt;")&lt;2601,26,COUNTIF($L$20:L1600,"&lt;&gt;")&lt;2701,27,COUNTIF($L$20:L1600,"&lt;&gt;")&lt;2801,28,COUNTIF($L$20:L1600,"&lt;&gt;")&lt;2901,29,COUNTIF($L$20:L1600,"&lt;&gt;")&lt;3001,30),"")</f>
        <v/>
      </c>
      <c r="AM1600" t="str">
        <f t="shared" si="120"/>
        <v/>
      </c>
      <c r="AN1600" t="str">
        <f t="shared" si="124"/>
        <v/>
      </c>
      <c r="AP1600" t="str">
        <f t="shared" si="123"/>
        <v/>
      </c>
      <c r="AQ1600" t="str">
        <f>IF(AO1600="","",COUNTIFS(AM1600:$AM$3019,AO1600))</f>
        <v/>
      </c>
    </row>
    <row r="1601" spans="1:43" x14ac:dyDescent="0.25">
      <c r="A1601" s="6" t="str">
        <f>IF(COUNT($A$20:A1600)&lt;&gt;$B$4,IF(A1600="","",A1600+1),"")</f>
        <v/>
      </c>
      <c r="B1601" s="3"/>
      <c r="C1601" s="3"/>
      <c r="D1601" s="122"/>
      <c r="E1601" s="3"/>
      <c r="F1601" s="3"/>
      <c r="G1601" s="3"/>
      <c r="H1601" s="3"/>
      <c r="I1601" s="120"/>
      <c r="J1601" s="3"/>
      <c r="K1601" s="95" t="str" cm="1">
        <f t="array" ref="K1601">IF(OR($J$14 = "A",$J$14 = "B",$J$14 = "C"),IF(I1601="","",IF(LEN(I1601)&gt;2,_xlfn.IFS(ISNUMBER(SEARCH("_",I1601)),I1601,ISNUMBER(SEARCH(", ",I1601)),SUBSTITUTE(I1601,", ","_"),ISNUMBER(SEARCH("/ ",I1601)),SUBSTITUTE(I1601,"/ ","_"),ISNUMBER(SEARCH(",",I1601)),SUBSTITUTE(I1601,",","_"),ISNUMBER(SEARCH("/",I1601)),SUBSTITUTE(I1601,"/","_"),ISNUMBER(SEARCH("",I1601)),I1601),I1601)),IF(OR($J$14 = "J",$J$14 = "K"),"",IF(D1601="","",IF(LEN(D1601)&gt;2,_xlfn.IFS(ISNUMBER(SEARCH("_",D1601)),D1601,ISNUMBER(SEARCH(", ",D1601)),SUBSTITUTE(D1601,", ","_"),ISNUMBER(SEARCH("/ ",D1601)),SUBSTITUTE(D1601,"/ ","_"),ISNUMBER(SEARCH(",",D1601)),SUBSTITUTE(D1601,",","_"),ISNUMBER(SEARCH("/",D1601)),SUBSTITUTE(D1601,"/","_"),ISNUMBER(SEARCH("",D1601)),D1601),D1601))))</f>
        <v/>
      </c>
      <c r="L1601" s="1"/>
      <c r="M1601" s="1" t="str">
        <f t="shared" si="121"/>
        <v/>
      </c>
      <c r="N1601" s="94" t="str">
        <f>IF($L1601="None","",IF(ISERROR(VLOOKUP($L1601,Info!$B$4:$B$266,1,FALSE)),"",VLOOKUP($L1601,Info!$B$4:$L$266,5,FALSE)))</f>
        <v/>
      </c>
      <c r="O1601" s="94" t="str">
        <f>IF(K1601="","",IF(AND($J$12&lt;&gt;"ABC",N1601="3"),"BAC",IF(N1601="3","ABC",IF($J$12&lt;&gt;"ABC",IF($J$10="Standard",VLOOKUP(K1601,Info!$BE$4:$BF$481,2,FALSE),VLOOKUP(K1601,Info!$BI$4:$BJ$482,2,FALSE)),IF($J$10="Standard",VLOOKUP(K1601,Info!$AG$4:$AH$2994,2,FALSE),VLOOKUP(K1601,Info!$AK$4:$AL$2997,2,FALSE))))))</f>
        <v/>
      </c>
      <c r="P1601" s="94" t="str">
        <f>IF($L1601="None","",IF(ISERROR(VLOOKUP($L1601,Info!$B$4:$B$266,1,FALSE)),"",VLOOKUP($L1601,Info!$B$4:$L$266,3,FALSE)))</f>
        <v/>
      </c>
      <c r="Q1601" s="96" t="str">
        <f>IF($L1601="None","",IF(ISERROR(VLOOKUP($L1601,Info!$B$4:$B$266,1,FALSE)),"",VLOOKUP($L1601,Info!$B$4:$L$266,4,FALSE)))</f>
        <v/>
      </c>
      <c r="R1601" s="1"/>
      <c r="S1601" s="6" t="str">
        <f t="shared" si="122"/>
        <v/>
      </c>
      <c r="T1601" s="6" t="str">
        <f>IF($L1601="None","",IF(ISERROR(VLOOKUP($L1601,Info!$B$4:$B$266,1,FALSE)),"",VLOOKUP($L1601,Info!$B$4:$L$266,11,FALSE)))</f>
        <v/>
      </c>
      <c r="U1601" s="1"/>
      <c r="V1601" s="1"/>
      <c r="W1601" s="1"/>
      <c r="X1601" s="1" t="str">
        <f>IF($L1601="None","",IF(ISERROR(VLOOKUP($L1601,Info!$B$4:$B$266,1,FALSE)),"",IF(OR(W1601="Metallic Liquid Tight",W1601="Non-Metallic Liquid Tight",W1601="LSZH",W1601="Greenfield"),VLOOKUP($L1601,Info!$B$4:$L$266,7,FALSE),"N/A")))</f>
        <v/>
      </c>
      <c r="Y1601" s="1"/>
      <c r="Z1601" s="96" t="str">
        <f>IF($L1601="None","",IF(ISERROR(VLOOKUP($L1601,Info!$B$4:$B$266,1,FALSE)),"",VLOOKUP($L1601,Info!$B$4:$L$266,9,FALSE)))</f>
        <v/>
      </c>
      <c r="AA1601" s="96" t="str">
        <f>IF($L1601="None","",IF(ISERROR(VLOOKUP($L1601,Info!$B$4:$B$266,1,FALSE)),"",VLOOKUP($L1601,Info!$B$4:$L$266,8,FALSE)))</f>
        <v/>
      </c>
      <c r="AB1601" s="96" t="str">
        <f>IF($L1601="None","",IF(ISERROR(VLOOKUP($L1601,Info!$B$4:$B$266,1,FALSE)),"",VLOOKUP($L1601,Info!$B$4:$L$266,10,FALSE)))</f>
        <v/>
      </c>
      <c r="AC1601" s="1" t="str">
        <f>IF(W1601="SO Cable","Black,White",IF(O1601="","",IF(P1601="","",IF($J$12&lt;&gt;"ABC",IF(P1601&lt;="250",VLOOKUP(O1601,Info!$AZ$4:$BB$22,3,FALSE),VLOOKUP(O1601,Info!$AZ$23:$BB$39,3,FALSE)),IF(P1601&lt;="250",VLOOKUP(O1601,Info!$AO$4:$AQ$22,3,FALSE),VLOOKUP(O1601,Info!$AO$23:$AP$39,3,FALSE))))))</f>
        <v/>
      </c>
      <c r="AD1601" s="1"/>
      <c r="AE1601" s="1" t="str">
        <f>IF($L1601="None","",IF(ISERROR(VLOOKUP($L1601,Info!$B$4:$B$266,1,FALSE)),"",VLOOKUP($L1601,Info!$B$4:$L$266,4,FALSE)))</f>
        <v/>
      </c>
      <c r="AF1601" s="1" t="str">
        <f>IF($L1601="None","",IF(ISERROR(VLOOKUP($L1601,Info!$B$4:$B$266,1,FALSE)),"",VLOOKUP($L1601,Info!$B$4:$L$266,6,FALSE)))</f>
        <v/>
      </c>
      <c r="AG1601" s="1"/>
      <c r="AH1601" s="33" t="str" cm="1">
        <f t="array" ref="AH1601">IF(AND(L1601&lt;&gt;"",O1601&lt;&gt;"",R1601:S1601&lt;&gt;"",W1601:X1601&lt;&gt;"",Z1601:AA1601&lt;&gt;"",AC1601&lt;&gt;""),"Good","Bad")</f>
        <v>Bad</v>
      </c>
      <c r="AL1601" t="str" cm="1">
        <f t="array" ref="AL1601">IF(R1601&gt;0,_xlfn.IFS(COUNTIF($L$20:L1601,"&lt;&gt;")&lt;101,1,COUNTIF($L$20:L1601,"&lt;&gt;")&lt;201,2,COUNTIF($L$20:L1601,"&lt;&gt;")&lt;301,3,COUNTIF($L$20:L1601,"&lt;&gt;")&lt;401,4,COUNTIF($L$20:L1601,"&lt;&gt;")&lt;501,5,COUNTIF($L$20:L1601,"&lt;&gt;")&lt;601,6,COUNTIF($L$20:L1601,"&lt;&gt;")&lt;701,7,COUNTIF($L$20:L1601,"&lt;&gt;")&lt;801,8,COUNTIF($L$20:L1601,"&lt;&gt;")&lt;901,9,COUNTIF($L$20:L1601,"&lt;&gt;")&lt;1001,10,COUNTIF($L$20:L1601,"&lt;&gt;")&lt;1101,11,COUNTIF($L$20:L1601,"&lt;&gt;")&lt;1201,12,COUNTIF($L$20:L1601,"&lt;&gt;")&lt;1301,13,COUNTIF($L$20:L1601,"&lt;&gt;")&lt;1401,14,COUNTIF($L$20:L1601,"&lt;&gt;")&lt;1501,15,COUNTIF($L$20:L1601,"&lt;&gt;")&lt;1601,16,COUNTIF($L$20:L1601,"&lt;&gt;")&lt;1701,17,COUNTIF($L$20:L1601,"&lt;&gt;")&lt;1801,18,COUNTIF($L$20:L1601,"&lt;&gt;")&lt;1901,19,COUNTIF($L$20:L1601,"&lt;&gt;")&lt;2001,20,COUNTIF($L$20:L1601,"&lt;&gt;")&lt;2101,21,COUNTIF($L$20:L1601,"&lt;&gt;")&lt;2201,22,COUNTIF($L$20:L1601,"&lt;&gt;")&lt;2301,23,COUNTIF($L$20:L1601,"&lt;&gt;")&lt;2401,24,COUNTIF($L$20:L1601,"&lt;&gt;")&lt;2501,25,COUNTIF($L$20:L1601,"&lt;&gt;")&lt;2601,26,COUNTIF($L$20:L1601,"&lt;&gt;")&lt;2701,27,COUNTIF($L$20:L1601,"&lt;&gt;")&lt;2801,28,COUNTIF($L$20:L1601,"&lt;&gt;")&lt;2901,29,COUNTIF($L$20:L1601,"&lt;&gt;")&lt;3001,30),"")</f>
        <v/>
      </c>
      <c r="AM1601" t="str">
        <f t="shared" si="120"/>
        <v/>
      </c>
      <c r="AN1601" t="str">
        <f t="shared" si="124"/>
        <v/>
      </c>
      <c r="AP1601" t="str">
        <f t="shared" si="123"/>
        <v/>
      </c>
      <c r="AQ1601" t="str">
        <f>IF(AO1601="","",COUNTIFS(AM1601:$AM$3019,AO1601))</f>
        <v/>
      </c>
    </row>
    <row r="1602" spans="1:43" x14ac:dyDescent="0.25">
      <c r="A1602" s="6" t="str">
        <f>IF(COUNT($A$20:A1601)&lt;&gt;$B$4,IF(A1601="","",A1601+1),"")</f>
        <v/>
      </c>
      <c r="B1602" s="3"/>
      <c r="C1602" s="3"/>
      <c r="D1602" s="122"/>
      <c r="E1602" s="3"/>
      <c r="F1602" s="3"/>
      <c r="G1602" s="3"/>
      <c r="H1602" s="3"/>
      <c r="I1602" s="120"/>
      <c r="J1602" s="3"/>
      <c r="K1602" s="95" t="str" cm="1">
        <f t="array" ref="K1602">IF(OR($J$14 = "A",$J$14 = "B",$J$14 = "C"),IF(I1602="","",IF(LEN(I1602)&gt;2,_xlfn.IFS(ISNUMBER(SEARCH("_",I1602)),I1602,ISNUMBER(SEARCH(", ",I1602)),SUBSTITUTE(I1602,", ","_"),ISNUMBER(SEARCH("/ ",I1602)),SUBSTITUTE(I1602,"/ ","_"),ISNUMBER(SEARCH(",",I1602)),SUBSTITUTE(I1602,",","_"),ISNUMBER(SEARCH("/",I1602)),SUBSTITUTE(I1602,"/","_"),ISNUMBER(SEARCH("",I1602)),I1602),I1602)),IF(OR($J$14 = "J",$J$14 = "K"),"",IF(D1602="","",IF(LEN(D1602)&gt;2,_xlfn.IFS(ISNUMBER(SEARCH("_",D1602)),D1602,ISNUMBER(SEARCH(", ",D1602)),SUBSTITUTE(D1602,", ","_"),ISNUMBER(SEARCH("/ ",D1602)),SUBSTITUTE(D1602,"/ ","_"),ISNUMBER(SEARCH(",",D1602)),SUBSTITUTE(D1602,",","_"),ISNUMBER(SEARCH("/",D1602)),SUBSTITUTE(D1602,"/","_"),ISNUMBER(SEARCH("",D1602)),D1602),D1602))))</f>
        <v/>
      </c>
      <c r="L1602" s="1"/>
      <c r="M1602" s="1" t="str">
        <f t="shared" si="121"/>
        <v/>
      </c>
      <c r="N1602" s="94" t="str">
        <f>IF($L1602="None","",IF(ISERROR(VLOOKUP($L1602,Info!$B$4:$B$266,1,FALSE)),"",VLOOKUP($L1602,Info!$B$4:$L$266,5,FALSE)))</f>
        <v/>
      </c>
      <c r="O1602" s="94" t="str">
        <f>IF(K1602="","",IF(AND($J$12&lt;&gt;"ABC",N1602="3"),"BAC",IF(N1602="3","ABC",IF($J$12&lt;&gt;"ABC",IF($J$10="Standard",VLOOKUP(K1602,Info!$BE$4:$BF$481,2,FALSE),VLOOKUP(K1602,Info!$BI$4:$BJ$482,2,FALSE)),IF($J$10="Standard",VLOOKUP(K1602,Info!$AG$4:$AH$2994,2,FALSE),VLOOKUP(K1602,Info!$AK$4:$AL$2997,2,FALSE))))))</f>
        <v/>
      </c>
      <c r="P1602" s="94" t="str">
        <f>IF($L1602="None","",IF(ISERROR(VLOOKUP($L1602,Info!$B$4:$B$266,1,FALSE)),"",VLOOKUP($L1602,Info!$B$4:$L$266,3,FALSE)))</f>
        <v/>
      </c>
      <c r="Q1602" s="96" t="str">
        <f>IF($L1602="None","",IF(ISERROR(VLOOKUP($L1602,Info!$B$4:$B$266,1,FALSE)),"",VLOOKUP($L1602,Info!$B$4:$L$266,4,FALSE)))</f>
        <v/>
      </c>
      <c r="R1602" s="1"/>
      <c r="S1602" s="6" t="str">
        <f t="shared" si="122"/>
        <v/>
      </c>
      <c r="T1602" s="6" t="str">
        <f>IF($L1602="None","",IF(ISERROR(VLOOKUP($L1602,Info!$B$4:$B$266,1,FALSE)),"",VLOOKUP($L1602,Info!$B$4:$L$266,11,FALSE)))</f>
        <v/>
      </c>
      <c r="U1602" s="1"/>
      <c r="V1602" s="1"/>
      <c r="W1602" s="1"/>
      <c r="X1602" s="1" t="str">
        <f>IF($L1602="None","",IF(ISERROR(VLOOKUP($L1602,Info!$B$4:$B$266,1,FALSE)),"",IF(OR(W1602="Metallic Liquid Tight",W1602="Non-Metallic Liquid Tight",W1602="LSZH",W1602="Greenfield"),VLOOKUP($L1602,Info!$B$4:$L$266,7,FALSE),"N/A")))</f>
        <v/>
      </c>
      <c r="Y1602" s="1"/>
      <c r="Z1602" s="96" t="str">
        <f>IF($L1602="None","",IF(ISERROR(VLOOKUP($L1602,Info!$B$4:$B$266,1,FALSE)),"",VLOOKUP($L1602,Info!$B$4:$L$266,9,FALSE)))</f>
        <v/>
      </c>
      <c r="AA1602" s="96" t="str">
        <f>IF($L1602="None","",IF(ISERROR(VLOOKUP($L1602,Info!$B$4:$B$266,1,FALSE)),"",VLOOKUP($L1602,Info!$B$4:$L$266,8,FALSE)))</f>
        <v/>
      </c>
      <c r="AB1602" s="96" t="str">
        <f>IF($L1602="None","",IF(ISERROR(VLOOKUP($L1602,Info!$B$4:$B$266,1,FALSE)),"",VLOOKUP($L1602,Info!$B$4:$L$266,10,FALSE)))</f>
        <v/>
      </c>
      <c r="AC1602" s="1" t="str">
        <f>IF(W1602="SO Cable","Black,White",IF(O1602="","",IF(P1602="","",IF($J$12&lt;&gt;"ABC",IF(P1602&lt;="250",VLOOKUP(O1602,Info!$AZ$4:$BB$22,3,FALSE),VLOOKUP(O1602,Info!$AZ$23:$BB$39,3,FALSE)),IF(P1602&lt;="250",VLOOKUP(O1602,Info!$AO$4:$AQ$22,3,FALSE),VLOOKUP(O1602,Info!$AO$23:$AP$39,3,FALSE))))))</f>
        <v/>
      </c>
      <c r="AD1602" s="1"/>
      <c r="AE1602" s="1" t="str">
        <f>IF($L1602="None","",IF(ISERROR(VLOOKUP($L1602,Info!$B$4:$B$266,1,FALSE)),"",VLOOKUP($L1602,Info!$B$4:$L$266,4,FALSE)))</f>
        <v/>
      </c>
      <c r="AF1602" s="1" t="str">
        <f>IF($L1602="None","",IF(ISERROR(VLOOKUP($L1602,Info!$B$4:$B$266,1,FALSE)),"",VLOOKUP($L1602,Info!$B$4:$L$266,6,FALSE)))</f>
        <v/>
      </c>
      <c r="AG1602" s="1"/>
      <c r="AH1602" s="33" t="str" cm="1">
        <f t="array" ref="AH1602">IF(AND(L1602&lt;&gt;"",O1602&lt;&gt;"",R1602:S1602&lt;&gt;"",W1602:X1602&lt;&gt;"",Z1602:AA1602&lt;&gt;"",AC1602&lt;&gt;""),"Good","Bad")</f>
        <v>Bad</v>
      </c>
      <c r="AL1602" t="str" cm="1">
        <f t="array" ref="AL1602">IF(R1602&gt;0,_xlfn.IFS(COUNTIF($L$20:L1602,"&lt;&gt;")&lt;101,1,COUNTIF($L$20:L1602,"&lt;&gt;")&lt;201,2,COUNTIF($L$20:L1602,"&lt;&gt;")&lt;301,3,COUNTIF($L$20:L1602,"&lt;&gt;")&lt;401,4,COUNTIF($L$20:L1602,"&lt;&gt;")&lt;501,5,COUNTIF($L$20:L1602,"&lt;&gt;")&lt;601,6,COUNTIF($L$20:L1602,"&lt;&gt;")&lt;701,7,COUNTIF($L$20:L1602,"&lt;&gt;")&lt;801,8,COUNTIF($L$20:L1602,"&lt;&gt;")&lt;901,9,COUNTIF($L$20:L1602,"&lt;&gt;")&lt;1001,10,COUNTIF($L$20:L1602,"&lt;&gt;")&lt;1101,11,COUNTIF($L$20:L1602,"&lt;&gt;")&lt;1201,12,COUNTIF($L$20:L1602,"&lt;&gt;")&lt;1301,13,COUNTIF($L$20:L1602,"&lt;&gt;")&lt;1401,14,COUNTIF($L$20:L1602,"&lt;&gt;")&lt;1501,15,COUNTIF($L$20:L1602,"&lt;&gt;")&lt;1601,16,COUNTIF($L$20:L1602,"&lt;&gt;")&lt;1701,17,COUNTIF($L$20:L1602,"&lt;&gt;")&lt;1801,18,COUNTIF($L$20:L1602,"&lt;&gt;")&lt;1901,19,COUNTIF($L$20:L1602,"&lt;&gt;")&lt;2001,20,COUNTIF($L$20:L1602,"&lt;&gt;")&lt;2101,21,COUNTIF($L$20:L1602,"&lt;&gt;")&lt;2201,22,COUNTIF($L$20:L1602,"&lt;&gt;")&lt;2301,23,COUNTIF($L$20:L1602,"&lt;&gt;")&lt;2401,24,COUNTIF($L$20:L1602,"&lt;&gt;")&lt;2501,25,COUNTIF($L$20:L1602,"&lt;&gt;")&lt;2601,26,COUNTIF($L$20:L1602,"&lt;&gt;")&lt;2701,27,COUNTIF($L$20:L1602,"&lt;&gt;")&lt;2801,28,COUNTIF($L$20:L1602,"&lt;&gt;")&lt;2901,29,COUNTIF($L$20:L1602,"&lt;&gt;")&lt;3001,30),"")</f>
        <v/>
      </c>
      <c r="AM1602" t="str">
        <f t="shared" si="120"/>
        <v/>
      </c>
      <c r="AN1602" t="str">
        <f t="shared" si="124"/>
        <v/>
      </c>
      <c r="AP1602" t="str">
        <f t="shared" si="123"/>
        <v/>
      </c>
      <c r="AQ1602" t="str">
        <f>IF(AO1602="","",COUNTIFS(AM1602:$AM$3019,AO1602))</f>
        <v/>
      </c>
    </row>
    <row r="1603" spans="1:43" x14ac:dyDescent="0.25">
      <c r="A1603" s="6" t="str">
        <f>IF(COUNT($A$20:A1602)&lt;&gt;$B$4,IF(A1602="","",A1602+1),"")</f>
        <v/>
      </c>
      <c r="B1603" s="3"/>
      <c r="C1603" s="3"/>
      <c r="D1603" s="122"/>
      <c r="E1603" s="3"/>
      <c r="F1603" s="3"/>
      <c r="G1603" s="3"/>
      <c r="H1603" s="3"/>
      <c r="I1603" s="120"/>
      <c r="J1603" s="3"/>
      <c r="K1603" s="95" t="str" cm="1">
        <f t="array" ref="K1603">IF(OR($J$14 = "A",$J$14 = "B",$J$14 = "C"),IF(I1603="","",IF(LEN(I1603)&gt;2,_xlfn.IFS(ISNUMBER(SEARCH("_",I1603)),I1603,ISNUMBER(SEARCH(", ",I1603)),SUBSTITUTE(I1603,", ","_"),ISNUMBER(SEARCH("/ ",I1603)),SUBSTITUTE(I1603,"/ ","_"),ISNUMBER(SEARCH(",",I1603)),SUBSTITUTE(I1603,",","_"),ISNUMBER(SEARCH("/",I1603)),SUBSTITUTE(I1603,"/","_"),ISNUMBER(SEARCH("",I1603)),I1603),I1603)),IF(OR($J$14 = "J",$J$14 = "K"),"",IF(D1603="","",IF(LEN(D1603)&gt;2,_xlfn.IFS(ISNUMBER(SEARCH("_",D1603)),D1603,ISNUMBER(SEARCH(", ",D1603)),SUBSTITUTE(D1603,", ","_"),ISNUMBER(SEARCH("/ ",D1603)),SUBSTITUTE(D1603,"/ ","_"),ISNUMBER(SEARCH(",",D1603)),SUBSTITUTE(D1603,",","_"),ISNUMBER(SEARCH("/",D1603)),SUBSTITUTE(D1603,"/","_"),ISNUMBER(SEARCH("",D1603)),D1603),D1603))))</f>
        <v/>
      </c>
      <c r="L1603" s="1"/>
      <c r="M1603" s="1" t="str">
        <f t="shared" si="121"/>
        <v/>
      </c>
      <c r="N1603" s="94" t="str">
        <f>IF($L1603="None","",IF(ISERROR(VLOOKUP($L1603,Info!$B$4:$B$266,1,FALSE)),"",VLOOKUP($L1603,Info!$B$4:$L$266,5,FALSE)))</f>
        <v/>
      </c>
      <c r="O1603" s="94" t="str">
        <f>IF(K1603="","",IF(AND($J$12&lt;&gt;"ABC",N1603="3"),"BAC",IF(N1603="3","ABC",IF($J$12&lt;&gt;"ABC",IF($J$10="Standard",VLOOKUP(K1603,Info!$BE$4:$BF$481,2,FALSE),VLOOKUP(K1603,Info!$BI$4:$BJ$482,2,FALSE)),IF($J$10="Standard",VLOOKUP(K1603,Info!$AG$4:$AH$2994,2,FALSE),VLOOKUP(K1603,Info!$AK$4:$AL$2997,2,FALSE))))))</f>
        <v/>
      </c>
      <c r="P1603" s="94" t="str">
        <f>IF($L1603="None","",IF(ISERROR(VLOOKUP($L1603,Info!$B$4:$B$266,1,FALSE)),"",VLOOKUP($L1603,Info!$B$4:$L$266,3,FALSE)))</f>
        <v/>
      </c>
      <c r="Q1603" s="96" t="str">
        <f>IF($L1603="None","",IF(ISERROR(VLOOKUP($L1603,Info!$B$4:$B$266,1,FALSE)),"",VLOOKUP($L1603,Info!$B$4:$L$266,4,FALSE)))</f>
        <v/>
      </c>
      <c r="R1603" s="1"/>
      <c r="S1603" s="6" t="str">
        <f t="shared" si="122"/>
        <v/>
      </c>
      <c r="T1603" s="6" t="str">
        <f>IF($L1603="None","",IF(ISERROR(VLOOKUP($L1603,Info!$B$4:$B$266,1,FALSE)),"",VLOOKUP($L1603,Info!$B$4:$L$266,11,FALSE)))</f>
        <v/>
      </c>
      <c r="U1603" s="1"/>
      <c r="V1603" s="1"/>
      <c r="W1603" s="1"/>
      <c r="X1603" s="1" t="str">
        <f>IF($L1603="None","",IF(ISERROR(VLOOKUP($L1603,Info!$B$4:$B$266,1,FALSE)),"",IF(OR(W1603="Metallic Liquid Tight",W1603="Non-Metallic Liquid Tight",W1603="LSZH",W1603="Greenfield"),VLOOKUP($L1603,Info!$B$4:$L$266,7,FALSE),"N/A")))</f>
        <v/>
      </c>
      <c r="Y1603" s="1"/>
      <c r="Z1603" s="96" t="str">
        <f>IF($L1603="None","",IF(ISERROR(VLOOKUP($L1603,Info!$B$4:$B$266,1,FALSE)),"",VLOOKUP($L1603,Info!$B$4:$L$266,9,FALSE)))</f>
        <v/>
      </c>
      <c r="AA1603" s="96" t="str">
        <f>IF($L1603="None","",IF(ISERROR(VLOOKUP($L1603,Info!$B$4:$B$266,1,FALSE)),"",VLOOKUP($L1603,Info!$B$4:$L$266,8,FALSE)))</f>
        <v/>
      </c>
      <c r="AB1603" s="96" t="str">
        <f>IF($L1603="None","",IF(ISERROR(VLOOKUP($L1603,Info!$B$4:$B$266,1,FALSE)),"",VLOOKUP($L1603,Info!$B$4:$L$266,10,FALSE)))</f>
        <v/>
      </c>
      <c r="AC1603" s="1" t="str">
        <f>IF(W1603="SO Cable","Black,White",IF(O1603="","",IF(P1603="","",IF($J$12&lt;&gt;"ABC",IF(P1603&lt;="250",VLOOKUP(O1603,Info!$AZ$4:$BB$22,3,FALSE),VLOOKUP(O1603,Info!$AZ$23:$BB$39,3,FALSE)),IF(P1603&lt;="250",VLOOKUP(O1603,Info!$AO$4:$AQ$22,3,FALSE),VLOOKUP(O1603,Info!$AO$23:$AP$39,3,FALSE))))))</f>
        <v/>
      </c>
      <c r="AD1603" s="1"/>
      <c r="AE1603" s="1" t="str">
        <f>IF($L1603="None","",IF(ISERROR(VLOOKUP($L1603,Info!$B$4:$B$266,1,FALSE)),"",VLOOKUP($L1603,Info!$B$4:$L$266,4,FALSE)))</f>
        <v/>
      </c>
      <c r="AF1603" s="1" t="str">
        <f>IF($L1603="None","",IF(ISERROR(VLOOKUP($L1603,Info!$B$4:$B$266,1,FALSE)),"",VLOOKUP($L1603,Info!$B$4:$L$266,6,FALSE)))</f>
        <v/>
      </c>
      <c r="AG1603" s="1"/>
      <c r="AH1603" s="33" t="str" cm="1">
        <f t="array" ref="AH1603">IF(AND(L1603&lt;&gt;"",O1603&lt;&gt;"",R1603:S1603&lt;&gt;"",W1603:X1603&lt;&gt;"",Z1603:AA1603&lt;&gt;"",AC1603&lt;&gt;""),"Good","Bad")</f>
        <v>Bad</v>
      </c>
      <c r="AL1603" t="str" cm="1">
        <f t="array" ref="AL1603">IF(R1603&gt;0,_xlfn.IFS(COUNTIF($L$20:L1603,"&lt;&gt;")&lt;101,1,COUNTIF($L$20:L1603,"&lt;&gt;")&lt;201,2,COUNTIF($L$20:L1603,"&lt;&gt;")&lt;301,3,COUNTIF($L$20:L1603,"&lt;&gt;")&lt;401,4,COUNTIF($L$20:L1603,"&lt;&gt;")&lt;501,5,COUNTIF($L$20:L1603,"&lt;&gt;")&lt;601,6,COUNTIF($L$20:L1603,"&lt;&gt;")&lt;701,7,COUNTIF($L$20:L1603,"&lt;&gt;")&lt;801,8,COUNTIF($L$20:L1603,"&lt;&gt;")&lt;901,9,COUNTIF($L$20:L1603,"&lt;&gt;")&lt;1001,10,COUNTIF($L$20:L1603,"&lt;&gt;")&lt;1101,11,COUNTIF($L$20:L1603,"&lt;&gt;")&lt;1201,12,COUNTIF($L$20:L1603,"&lt;&gt;")&lt;1301,13,COUNTIF($L$20:L1603,"&lt;&gt;")&lt;1401,14,COUNTIF($L$20:L1603,"&lt;&gt;")&lt;1501,15,COUNTIF($L$20:L1603,"&lt;&gt;")&lt;1601,16,COUNTIF($L$20:L1603,"&lt;&gt;")&lt;1701,17,COUNTIF($L$20:L1603,"&lt;&gt;")&lt;1801,18,COUNTIF($L$20:L1603,"&lt;&gt;")&lt;1901,19,COUNTIF($L$20:L1603,"&lt;&gt;")&lt;2001,20,COUNTIF($L$20:L1603,"&lt;&gt;")&lt;2101,21,COUNTIF($L$20:L1603,"&lt;&gt;")&lt;2201,22,COUNTIF($L$20:L1603,"&lt;&gt;")&lt;2301,23,COUNTIF($L$20:L1603,"&lt;&gt;")&lt;2401,24,COUNTIF($L$20:L1603,"&lt;&gt;")&lt;2501,25,COUNTIF($L$20:L1603,"&lt;&gt;")&lt;2601,26,COUNTIF($L$20:L1603,"&lt;&gt;")&lt;2701,27,COUNTIF($L$20:L1603,"&lt;&gt;")&lt;2801,28,COUNTIF($L$20:L1603,"&lt;&gt;")&lt;2901,29,COUNTIF($L$20:L1603,"&lt;&gt;")&lt;3001,30),"")</f>
        <v/>
      </c>
      <c r="AM1603" t="str">
        <f t="shared" si="120"/>
        <v/>
      </c>
      <c r="AN1603" t="str">
        <f t="shared" si="124"/>
        <v/>
      </c>
      <c r="AP1603" t="str">
        <f t="shared" si="123"/>
        <v/>
      </c>
      <c r="AQ1603" t="str">
        <f>IF(AO1603="","",COUNTIFS(AM1603:$AM$3019,AO1603))</f>
        <v/>
      </c>
    </row>
    <row r="1604" spans="1:43" x14ac:dyDescent="0.25">
      <c r="A1604" s="6" t="str">
        <f>IF(COUNT($A$20:A1603)&lt;&gt;$B$4,IF(A1603="","",A1603+1),"")</f>
        <v/>
      </c>
      <c r="B1604" s="3"/>
      <c r="C1604" s="3"/>
      <c r="D1604" s="122"/>
      <c r="E1604" s="3"/>
      <c r="F1604" s="3"/>
      <c r="G1604" s="3"/>
      <c r="H1604" s="3"/>
      <c r="I1604" s="120"/>
      <c r="J1604" s="3"/>
      <c r="K1604" s="95" t="str" cm="1">
        <f t="array" ref="K1604">IF(OR($J$14 = "A",$J$14 = "B",$J$14 = "C"),IF(I1604="","",IF(LEN(I1604)&gt;2,_xlfn.IFS(ISNUMBER(SEARCH("_",I1604)),I1604,ISNUMBER(SEARCH(", ",I1604)),SUBSTITUTE(I1604,", ","_"),ISNUMBER(SEARCH("/ ",I1604)),SUBSTITUTE(I1604,"/ ","_"),ISNUMBER(SEARCH(",",I1604)),SUBSTITUTE(I1604,",","_"),ISNUMBER(SEARCH("/",I1604)),SUBSTITUTE(I1604,"/","_"),ISNUMBER(SEARCH("",I1604)),I1604),I1604)),IF(OR($J$14 = "J",$J$14 = "K"),"",IF(D1604="","",IF(LEN(D1604)&gt;2,_xlfn.IFS(ISNUMBER(SEARCH("_",D1604)),D1604,ISNUMBER(SEARCH(", ",D1604)),SUBSTITUTE(D1604,", ","_"),ISNUMBER(SEARCH("/ ",D1604)),SUBSTITUTE(D1604,"/ ","_"),ISNUMBER(SEARCH(",",D1604)),SUBSTITUTE(D1604,",","_"),ISNUMBER(SEARCH("/",D1604)),SUBSTITUTE(D1604,"/","_"),ISNUMBER(SEARCH("",D1604)),D1604),D1604))))</f>
        <v/>
      </c>
      <c r="L1604" s="1"/>
      <c r="M1604" s="1" t="str">
        <f t="shared" si="121"/>
        <v/>
      </c>
      <c r="N1604" s="94" t="str">
        <f>IF($L1604="None","",IF(ISERROR(VLOOKUP($L1604,Info!$B$4:$B$266,1,FALSE)),"",VLOOKUP($L1604,Info!$B$4:$L$266,5,FALSE)))</f>
        <v/>
      </c>
      <c r="O1604" s="94" t="str">
        <f>IF(K1604="","",IF(AND($J$12&lt;&gt;"ABC",N1604="3"),"BAC",IF(N1604="3","ABC",IF($J$12&lt;&gt;"ABC",IF($J$10="Standard",VLOOKUP(K1604,Info!$BE$4:$BF$481,2,FALSE),VLOOKUP(K1604,Info!$BI$4:$BJ$482,2,FALSE)),IF($J$10="Standard",VLOOKUP(K1604,Info!$AG$4:$AH$2994,2,FALSE),VLOOKUP(K1604,Info!$AK$4:$AL$2997,2,FALSE))))))</f>
        <v/>
      </c>
      <c r="P1604" s="94" t="str">
        <f>IF($L1604="None","",IF(ISERROR(VLOOKUP($L1604,Info!$B$4:$B$266,1,FALSE)),"",VLOOKUP($L1604,Info!$B$4:$L$266,3,FALSE)))</f>
        <v/>
      </c>
      <c r="Q1604" s="96" t="str">
        <f>IF($L1604="None","",IF(ISERROR(VLOOKUP($L1604,Info!$B$4:$B$266,1,FALSE)),"",VLOOKUP($L1604,Info!$B$4:$L$266,4,FALSE)))</f>
        <v/>
      </c>
      <c r="R1604" s="1"/>
      <c r="S1604" s="6" t="str">
        <f t="shared" si="122"/>
        <v/>
      </c>
      <c r="T1604" s="6" t="str">
        <f>IF($L1604="None","",IF(ISERROR(VLOOKUP($L1604,Info!$B$4:$B$266,1,FALSE)),"",VLOOKUP($L1604,Info!$B$4:$L$266,11,FALSE)))</f>
        <v/>
      </c>
      <c r="U1604" s="1"/>
      <c r="V1604" s="1"/>
      <c r="W1604" s="1"/>
      <c r="X1604" s="1" t="str">
        <f>IF($L1604="None","",IF(ISERROR(VLOOKUP($L1604,Info!$B$4:$B$266,1,FALSE)),"",IF(OR(W1604="Metallic Liquid Tight",W1604="Non-Metallic Liquid Tight",W1604="LSZH",W1604="Greenfield"),VLOOKUP($L1604,Info!$B$4:$L$266,7,FALSE),"N/A")))</f>
        <v/>
      </c>
      <c r="Y1604" s="1"/>
      <c r="Z1604" s="96" t="str">
        <f>IF($L1604="None","",IF(ISERROR(VLOOKUP($L1604,Info!$B$4:$B$266,1,FALSE)),"",VLOOKUP($L1604,Info!$B$4:$L$266,9,FALSE)))</f>
        <v/>
      </c>
      <c r="AA1604" s="96" t="str">
        <f>IF($L1604="None","",IF(ISERROR(VLOOKUP($L1604,Info!$B$4:$B$266,1,FALSE)),"",VLOOKUP($L1604,Info!$B$4:$L$266,8,FALSE)))</f>
        <v/>
      </c>
      <c r="AB1604" s="96" t="str">
        <f>IF($L1604="None","",IF(ISERROR(VLOOKUP($L1604,Info!$B$4:$B$266,1,FALSE)),"",VLOOKUP($L1604,Info!$B$4:$L$266,10,FALSE)))</f>
        <v/>
      </c>
      <c r="AC1604" s="1" t="str">
        <f>IF(W1604="SO Cable","Black,White",IF(O1604="","",IF(P1604="","",IF($J$12&lt;&gt;"ABC",IF(P1604&lt;="250",VLOOKUP(O1604,Info!$AZ$4:$BB$22,3,FALSE),VLOOKUP(O1604,Info!$AZ$23:$BB$39,3,FALSE)),IF(P1604&lt;="250",VLOOKUP(O1604,Info!$AO$4:$AQ$22,3,FALSE),VLOOKUP(O1604,Info!$AO$23:$AP$39,3,FALSE))))))</f>
        <v/>
      </c>
      <c r="AD1604" s="1"/>
      <c r="AE1604" s="1" t="str">
        <f>IF($L1604="None","",IF(ISERROR(VLOOKUP($L1604,Info!$B$4:$B$266,1,FALSE)),"",VLOOKUP($L1604,Info!$B$4:$L$266,4,FALSE)))</f>
        <v/>
      </c>
      <c r="AF1604" s="1" t="str">
        <f>IF($L1604="None","",IF(ISERROR(VLOOKUP($L1604,Info!$B$4:$B$266,1,FALSE)),"",VLOOKUP($L1604,Info!$B$4:$L$266,6,FALSE)))</f>
        <v/>
      </c>
      <c r="AG1604" s="1"/>
      <c r="AH1604" s="33" t="str" cm="1">
        <f t="array" ref="AH1604">IF(AND(L1604&lt;&gt;"",O1604&lt;&gt;"",R1604:S1604&lt;&gt;"",W1604:X1604&lt;&gt;"",Z1604:AA1604&lt;&gt;"",AC1604&lt;&gt;""),"Good","Bad")</f>
        <v>Bad</v>
      </c>
      <c r="AL1604" t="str" cm="1">
        <f t="array" ref="AL1604">IF(R1604&gt;0,_xlfn.IFS(COUNTIF($L$20:L1604,"&lt;&gt;")&lt;101,1,COUNTIF($L$20:L1604,"&lt;&gt;")&lt;201,2,COUNTIF($L$20:L1604,"&lt;&gt;")&lt;301,3,COUNTIF($L$20:L1604,"&lt;&gt;")&lt;401,4,COUNTIF($L$20:L1604,"&lt;&gt;")&lt;501,5,COUNTIF($L$20:L1604,"&lt;&gt;")&lt;601,6,COUNTIF($L$20:L1604,"&lt;&gt;")&lt;701,7,COUNTIF($L$20:L1604,"&lt;&gt;")&lt;801,8,COUNTIF($L$20:L1604,"&lt;&gt;")&lt;901,9,COUNTIF($L$20:L1604,"&lt;&gt;")&lt;1001,10,COUNTIF($L$20:L1604,"&lt;&gt;")&lt;1101,11,COUNTIF($L$20:L1604,"&lt;&gt;")&lt;1201,12,COUNTIF($L$20:L1604,"&lt;&gt;")&lt;1301,13,COUNTIF($L$20:L1604,"&lt;&gt;")&lt;1401,14,COUNTIF($L$20:L1604,"&lt;&gt;")&lt;1501,15,COUNTIF($L$20:L1604,"&lt;&gt;")&lt;1601,16,COUNTIF($L$20:L1604,"&lt;&gt;")&lt;1701,17,COUNTIF($L$20:L1604,"&lt;&gt;")&lt;1801,18,COUNTIF($L$20:L1604,"&lt;&gt;")&lt;1901,19,COUNTIF($L$20:L1604,"&lt;&gt;")&lt;2001,20,COUNTIF($L$20:L1604,"&lt;&gt;")&lt;2101,21,COUNTIF($L$20:L1604,"&lt;&gt;")&lt;2201,22,COUNTIF($L$20:L1604,"&lt;&gt;")&lt;2301,23,COUNTIF($L$20:L1604,"&lt;&gt;")&lt;2401,24,COUNTIF($L$20:L1604,"&lt;&gt;")&lt;2501,25,COUNTIF($L$20:L1604,"&lt;&gt;")&lt;2601,26,COUNTIF($L$20:L1604,"&lt;&gt;")&lt;2701,27,COUNTIF($L$20:L1604,"&lt;&gt;")&lt;2801,28,COUNTIF($L$20:L1604,"&lt;&gt;")&lt;2901,29,COUNTIF($L$20:L1604,"&lt;&gt;")&lt;3001,30),"")</f>
        <v/>
      </c>
      <c r="AM1604" t="str">
        <f t="shared" si="120"/>
        <v/>
      </c>
      <c r="AN1604" t="str">
        <f t="shared" si="124"/>
        <v/>
      </c>
      <c r="AP1604" t="str">
        <f t="shared" si="123"/>
        <v/>
      </c>
      <c r="AQ1604" t="str">
        <f>IF(AO1604="","",COUNTIFS(AM1604:$AM$3019,AO1604))</f>
        <v/>
      </c>
    </row>
    <row r="1605" spans="1:43" x14ac:dyDescent="0.25">
      <c r="A1605" s="6" t="str">
        <f>IF(COUNT($A$20:A1604)&lt;&gt;$B$4,IF(A1604="","",A1604+1),"")</f>
        <v/>
      </c>
      <c r="B1605" s="3"/>
      <c r="C1605" s="3"/>
      <c r="D1605" s="122"/>
      <c r="E1605" s="3"/>
      <c r="F1605" s="3"/>
      <c r="G1605" s="3"/>
      <c r="H1605" s="3"/>
      <c r="I1605" s="120"/>
      <c r="J1605" s="3"/>
      <c r="K1605" s="95" t="str" cm="1">
        <f t="array" ref="K1605">IF(OR($J$14 = "A",$J$14 = "B",$J$14 = "C"),IF(I1605="","",IF(LEN(I1605)&gt;2,_xlfn.IFS(ISNUMBER(SEARCH("_",I1605)),I1605,ISNUMBER(SEARCH(", ",I1605)),SUBSTITUTE(I1605,", ","_"),ISNUMBER(SEARCH("/ ",I1605)),SUBSTITUTE(I1605,"/ ","_"),ISNUMBER(SEARCH(",",I1605)),SUBSTITUTE(I1605,",","_"),ISNUMBER(SEARCH("/",I1605)),SUBSTITUTE(I1605,"/","_"),ISNUMBER(SEARCH("",I1605)),I1605),I1605)),IF(OR($J$14 = "J",$J$14 = "K"),"",IF(D1605="","",IF(LEN(D1605)&gt;2,_xlfn.IFS(ISNUMBER(SEARCH("_",D1605)),D1605,ISNUMBER(SEARCH(", ",D1605)),SUBSTITUTE(D1605,", ","_"),ISNUMBER(SEARCH("/ ",D1605)),SUBSTITUTE(D1605,"/ ","_"),ISNUMBER(SEARCH(",",D1605)),SUBSTITUTE(D1605,",","_"),ISNUMBER(SEARCH("/",D1605)),SUBSTITUTE(D1605,"/","_"),ISNUMBER(SEARCH("",D1605)),D1605),D1605))))</f>
        <v/>
      </c>
      <c r="L1605" s="1"/>
      <c r="M1605" s="1" t="str">
        <f t="shared" si="121"/>
        <v/>
      </c>
      <c r="N1605" s="94" t="str">
        <f>IF($L1605="None","",IF(ISERROR(VLOOKUP($L1605,Info!$B$4:$B$266,1,FALSE)),"",VLOOKUP($L1605,Info!$B$4:$L$266,5,FALSE)))</f>
        <v/>
      </c>
      <c r="O1605" s="94" t="str">
        <f>IF(K1605="","",IF(AND($J$12&lt;&gt;"ABC",N1605="3"),"BAC",IF(N1605="3","ABC",IF($J$12&lt;&gt;"ABC",IF($J$10="Standard",VLOOKUP(K1605,Info!$BE$4:$BF$481,2,FALSE),VLOOKUP(K1605,Info!$BI$4:$BJ$482,2,FALSE)),IF($J$10="Standard",VLOOKUP(K1605,Info!$AG$4:$AH$2994,2,FALSE),VLOOKUP(K1605,Info!$AK$4:$AL$2997,2,FALSE))))))</f>
        <v/>
      </c>
      <c r="P1605" s="94" t="str">
        <f>IF($L1605="None","",IF(ISERROR(VLOOKUP($L1605,Info!$B$4:$B$266,1,FALSE)),"",VLOOKUP($L1605,Info!$B$4:$L$266,3,FALSE)))</f>
        <v/>
      </c>
      <c r="Q1605" s="96" t="str">
        <f>IF($L1605="None","",IF(ISERROR(VLOOKUP($L1605,Info!$B$4:$B$266,1,FALSE)),"",VLOOKUP($L1605,Info!$B$4:$L$266,4,FALSE)))</f>
        <v/>
      </c>
      <c r="R1605" s="1"/>
      <c r="S1605" s="6" t="str">
        <f t="shared" si="122"/>
        <v/>
      </c>
      <c r="T1605" s="6" t="str">
        <f>IF($L1605="None","",IF(ISERROR(VLOOKUP($L1605,Info!$B$4:$B$266,1,FALSE)),"",VLOOKUP($L1605,Info!$B$4:$L$266,11,FALSE)))</f>
        <v/>
      </c>
      <c r="U1605" s="1"/>
      <c r="V1605" s="1"/>
      <c r="W1605" s="1"/>
      <c r="X1605" s="1" t="str">
        <f>IF($L1605="None","",IF(ISERROR(VLOOKUP($L1605,Info!$B$4:$B$266,1,FALSE)),"",IF(OR(W1605="Metallic Liquid Tight",W1605="Non-Metallic Liquid Tight",W1605="LSZH",W1605="Greenfield"),VLOOKUP($L1605,Info!$B$4:$L$266,7,FALSE),"N/A")))</f>
        <v/>
      </c>
      <c r="Y1605" s="1"/>
      <c r="Z1605" s="96" t="str">
        <f>IF($L1605="None","",IF(ISERROR(VLOOKUP($L1605,Info!$B$4:$B$266,1,FALSE)),"",VLOOKUP($L1605,Info!$B$4:$L$266,9,FALSE)))</f>
        <v/>
      </c>
      <c r="AA1605" s="96" t="str">
        <f>IF($L1605="None","",IF(ISERROR(VLOOKUP($L1605,Info!$B$4:$B$266,1,FALSE)),"",VLOOKUP($L1605,Info!$B$4:$L$266,8,FALSE)))</f>
        <v/>
      </c>
      <c r="AB1605" s="96" t="str">
        <f>IF($L1605="None","",IF(ISERROR(VLOOKUP($L1605,Info!$B$4:$B$266,1,FALSE)),"",VLOOKUP($L1605,Info!$B$4:$L$266,10,FALSE)))</f>
        <v/>
      </c>
      <c r="AC1605" s="1" t="str">
        <f>IF(W1605="SO Cable","Black,White",IF(O1605="","",IF(P1605="","",IF($J$12&lt;&gt;"ABC",IF(P1605&lt;="250",VLOOKUP(O1605,Info!$AZ$4:$BB$22,3,FALSE),VLOOKUP(O1605,Info!$AZ$23:$BB$39,3,FALSE)),IF(P1605&lt;="250",VLOOKUP(O1605,Info!$AO$4:$AQ$22,3,FALSE),VLOOKUP(O1605,Info!$AO$23:$AP$39,3,FALSE))))))</f>
        <v/>
      </c>
      <c r="AD1605" s="1"/>
      <c r="AE1605" s="1" t="str">
        <f>IF($L1605="None","",IF(ISERROR(VLOOKUP($L1605,Info!$B$4:$B$266,1,FALSE)),"",VLOOKUP($L1605,Info!$B$4:$L$266,4,FALSE)))</f>
        <v/>
      </c>
      <c r="AF1605" s="1" t="str">
        <f>IF($L1605="None","",IF(ISERROR(VLOOKUP($L1605,Info!$B$4:$B$266,1,FALSE)),"",VLOOKUP($L1605,Info!$B$4:$L$266,6,FALSE)))</f>
        <v/>
      </c>
      <c r="AG1605" s="1"/>
      <c r="AH1605" s="33" t="str" cm="1">
        <f t="array" ref="AH1605">IF(AND(L1605&lt;&gt;"",O1605&lt;&gt;"",R1605:S1605&lt;&gt;"",W1605:X1605&lt;&gt;"",Z1605:AA1605&lt;&gt;"",AC1605&lt;&gt;""),"Good","Bad")</f>
        <v>Bad</v>
      </c>
      <c r="AL1605" t="str" cm="1">
        <f t="array" ref="AL1605">IF(R1605&gt;0,_xlfn.IFS(COUNTIF($L$20:L1605,"&lt;&gt;")&lt;101,1,COUNTIF($L$20:L1605,"&lt;&gt;")&lt;201,2,COUNTIF($L$20:L1605,"&lt;&gt;")&lt;301,3,COUNTIF($L$20:L1605,"&lt;&gt;")&lt;401,4,COUNTIF($L$20:L1605,"&lt;&gt;")&lt;501,5,COUNTIF($L$20:L1605,"&lt;&gt;")&lt;601,6,COUNTIF($L$20:L1605,"&lt;&gt;")&lt;701,7,COUNTIF($L$20:L1605,"&lt;&gt;")&lt;801,8,COUNTIF($L$20:L1605,"&lt;&gt;")&lt;901,9,COUNTIF($L$20:L1605,"&lt;&gt;")&lt;1001,10,COUNTIF($L$20:L1605,"&lt;&gt;")&lt;1101,11,COUNTIF($L$20:L1605,"&lt;&gt;")&lt;1201,12,COUNTIF($L$20:L1605,"&lt;&gt;")&lt;1301,13,COUNTIF($L$20:L1605,"&lt;&gt;")&lt;1401,14,COUNTIF($L$20:L1605,"&lt;&gt;")&lt;1501,15,COUNTIF($L$20:L1605,"&lt;&gt;")&lt;1601,16,COUNTIF($L$20:L1605,"&lt;&gt;")&lt;1701,17,COUNTIF($L$20:L1605,"&lt;&gt;")&lt;1801,18,COUNTIF($L$20:L1605,"&lt;&gt;")&lt;1901,19,COUNTIF($L$20:L1605,"&lt;&gt;")&lt;2001,20,COUNTIF($L$20:L1605,"&lt;&gt;")&lt;2101,21,COUNTIF($L$20:L1605,"&lt;&gt;")&lt;2201,22,COUNTIF($L$20:L1605,"&lt;&gt;")&lt;2301,23,COUNTIF($L$20:L1605,"&lt;&gt;")&lt;2401,24,COUNTIF($L$20:L1605,"&lt;&gt;")&lt;2501,25,COUNTIF($L$20:L1605,"&lt;&gt;")&lt;2601,26,COUNTIF($L$20:L1605,"&lt;&gt;")&lt;2701,27,COUNTIF($L$20:L1605,"&lt;&gt;")&lt;2801,28,COUNTIF($L$20:L1605,"&lt;&gt;")&lt;2901,29,COUNTIF($L$20:L1605,"&lt;&gt;")&lt;3001,30),"")</f>
        <v/>
      </c>
      <c r="AM1605" t="str">
        <f t="shared" si="120"/>
        <v/>
      </c>
      <c r="AN1605" t="str">
        <f t="shared" si="124"/>
        <v/>
      </c>
      <c r="AP1605" t="str">
        <f t="shared" si="123"/>
        <v/>
      </c>
      <c r="AQ1605" t="str">
        <f>IF(AO1605="","",COUNTIFS(AM1605:$AM$3019,AO1605))</f>
        <v/>
      </c>
    </row>
    <row r="1606" spans="1:43" x14ac:dyDescent="0.25">
      <c r="A1606" s="6" t="str">
        <f>IF(COUNT($A$20:A1605)&lt;&gt;$B$4,IF(A1605="","",A1605+1),"")</f>
        <v/>
      </c>
      <c r="B1606" s="3"/>
      <c r="C1606" s="3"/>
      <c r="D1606" s="122"/>
      <c r="E1606" s="3"/>
      <c r="F1606" s="3"/>
      <c r="G1606" s="3"/>
      <c r="H1606" s="3"/>
      <c r="I1606" s="120"/>
      <c r="J1606" s="3"/>
      <c r="K1606" s="95" t="str" cm="1">
        <f t="array" ref="K1606">IF(OR($J$14 = "A",$J$14 = "B",$J$14 = "C"),IF(I1606="","",IF(LEN(I1606)&gt;2,_xlfn.IFS(ISNUMBER(SEARCH("_",I1606)),I1606,ISNUMBER(SEARCH(", ",I1606)),SUBSTITUTE(I1606,", ","_"),ISNUMBER(SEARCH("/ ",I1606)),SUBSTITUTE(I1606,"/ ","_"),ISNUMBER(SEARCH(",",I1606)),SUBSTITUTE(I1606,",","_"),ISNUMBER(SEARCH("/",I1606)),SUBSTITUTE(I1606,"/","_"),ISNUMBER(SEARCH("",I1606)),I1606),I1606)),IF(OR($J$14 = "J",$J$14 = "K"),"",IF(D1606="","",IF(LEN(D1606)&gt;2,_xlfn.IFS(ISNUMBER(SEARCH("_",D1606)),D1606,ISNUMBER(SEARCH(", ",D1606)),SUBSTITUTE(D1606,", ","_"),ISNUMBER(SEARCH("/ ",D1606)),SUBSTITUTE(D1606,"/ ","_"),ISNUMBER(SEARCH(",",D1606)),SUBSTITUTE(D1606,",","_"),ISNUMBER(SEARCH("/",D1606)),SUBSTITUTE(D1606,"/","_"),ISNUMBER(SEARCH("",D1606)),D1606),D1606))))</f>
        <v/>
      </c>
      <c r="L1606" s="1"/>
      <c r="M1606" s="1" t="str">
        <f t="shared" si="121"/>
        <v/>
      </c>
      <c r="N1606" s="94" t="str">
        <f>IF($L1606="None","",IF(ISERROR(VLOOKUP($L1606,Info!$B$4:$B$266,1,FALSE)),"",VLOOKUP($L1606,Info!$B$4:$L$266,5,FALSE)))</f>
        <v/>
      </c>
      <c r="O1606" s="94" t="str">
        <f>IF(K1606="","",IF(AND($J$12&lt;&gt;"ABC",N1606="3"),"BAC",IF(N1606="3","ABC",IF($J$12&lt;&gt;"ABC",IF($J$10="Standard",VLOOKUP(K1606,Info!$BE$4:$BF$481,2,FALSE),VLOOKUP(K1606,Info!$BI$4:$BJ$482,2,FALSE)),IF($J$10="Standard",VLOOKUP(K1606,Info!$AG$4:$AH$2994,2,FALSE),VLOOKUP(K1606,Info!$AK$4:$AL$2997,2,FALSE))))))</f>
        <v/>
      </c>
      <c r="P1606" s="94" t="str">
        <f>IF($L1606="None","",IF(ISERROR(VLOOKUP($L1606,Info!$B$4:$B$266,1,FALSE)),"",VLOOKUP($L1606,Info!$B$4:$L$266,3,FALSE)))</f>
        <v/>
      </c>
      <c r="Q1606" s="96" t="str">
        <f>IF($L1606="None","",IF(ISERROR(VLOOKUP($L1606,Info!$B$4:$B$266,1,FALSE)),"",VLOOKUP($L1606,Info!$B$4:$L$266,4,FALSE)))</f>
        <v/>
      </c>
      <c r="R1606" s="1"/>
      <c r="S1606" s="6" t="str">
        <f t="shared" si="122"/>
        <v/>
      </c>
      <c r="T1606" s="6" t="str">
        <f>IF($L1606="None","",IF(ISERROR(VLOOKUP($L1606,Info!$B$4:$B$266,1,FALSE)),"",VLOOKUP($L1606,Info!$B$4:$L$266,11,FALSE)))</f>
        <v/>
      </c>
      <c r="U1606" s="1"/>
      <c r="V1606" s="1"/>
      <c r="W1606" s="1"/>
      <c r="X1606" s="1" t="str">
        <f>IF($L1606="None","",IF(ISERROR(VLOOKUP($L1606,Info!$B$4:$B$266,1,FALSE)),"",IF(OR(W1606="Metallic Liquid Tight",W1606="Non-Metallic Liquid Tight",W1606="LSZH",W1606="Greenfield"),VLOOKUP($L1606,Info!$B$4:$L$266,7,FALSE),"N/A")))</f>
        <v/>
      </c>
      <c r="Y1606" s="1"/>
      <c r="Z1606" s="96" t="str">
        <f>IF($L1606="None","",IF(ISERROR(VLOOKUP($L1606,Info!$B$4:$B$266,1,FALSE)),"",VLOOKUP($L1606,Info!$B$4:$L$266,9,FALSE)))</f>
        <v/>
      </c>
      <c r="AA1606" s="96" t="str">
        <f>IF($L1606="None","",IF(ISERROR(VLOOKUP($L1606,Info!$B$4:$B$266,1,FALSE)),"",VLOOKUP($L1606,Info!$B$4:$L$266,8,FALSE)))</f>
        <v/>
      </c>
      <c r="AB1606" s="96" t="str">
        <f>IF($L1606="None","",IF(ISERROR(VLOOKUP($L1606,Info!$B$4:$B$266,1,FALSE)),"",VLOOKUP($L1606,Info!$B$4:$L$266,10,FALSE)))</f>
        <v/>
      </c>
      <c r="AC1606" s="1" t="str">
        <f>IF(W1606="SO Cable","Black,White",IF(O1606="","",IF(P1606="","",IF($J$12&lt;&gt;"ABC",IF(P1606&lt;="250",VLOOKUP(O1606,Info!$AZ$4:$BB$22,3,FALSE),VLOOKUP(O1606,Info!$AZ$23:$BB$39,3,FALSE)),IF(P1606&lt;="250",VLOOKUP(O1606,Info!$AO$4:$AQ$22,3,FALSE),VLOOKUP(O1606,Info!$AO$23:$AP$39,3,FALSE))))))</f>
        <v/>
      </c>
      <c r="AD1606" s="1"/>
      <c r="AE1606" s="1" t="str">
        <f>IF($L1606="None","",IF(ISERROR(VLOOKUP($L1606,Info!$B$4:$B$266,1,FALSE)),"",VLOOKUP($L1606,Info!$B$4:$L$266,4,FALSE)))</f>
        <v/>
      </c>
      <c r="AF1606" s="1" t="str">
        <f>IF($L1606="None","",IF(ISERROR(VLOOKUP($L1606,Info!$B$4:$B$266,1,FALSE)),"",VLOOKUP($L1606,Info!$B$4:$L$266,6,FALSE)))</f>
        <v/>
      </c>
      <c r="AG1606" s="1"/>
      <c r="AH1606" s="33" t="str" cm="1">
        <f t="array" ref="AH1606">IF(AND(L1606&lt;&gt;"",O1606&lt;&gt;"",R1606:S1606&lt;&gt;"",W1606:X1606&lt;&gt;"",Z1606:AA1606&lt;&gt;"",AC1606&lt;&gt;""),"Good","Bad")</f>
        <v>Bad</v>
      </c>
      <c r="AL1606" t="str" cm="1">
        <f t="array" ref="AL1606">IF(R1606&gt;0,_xlfn.IFS(COUNTIF($L$20:L1606,"&lt;&gt;")&lt;101,1,COUNTIF($L$20:L1606,"&lt;&gt;")&lt;201,2,COUNTIF($L$20:L1606,"&lt;&gt;")&lt;301,3,COUNTIF($L$20:L1606,"&lt;&gt;")&lt;401,4,COUNTIF($L$20:L1606,"&lt;&gt;")&lt;501,5,COUNTIF($L$20:L1606,"&lt;&gt;")&lt;601,6,COUNTIF($L$20:L1606,"&lt;&gt;")&lt;701,7,COUNTIF($L$20:L1606,"&lt;&gt;")&lt;801,8,COUNTIF($L$20:L1606,"&lt;&gt;")&lt;901,9,COUNTIF($L$20:L1606,"&lt;&gt;")&lt;1001,10,COUNTIF($L$20:L1606,"&lt;&gt;")&lt;1101,11,COUNTIF($L$20:L1606,"&lt;&gt;")&lt;1201,12,COUNTIF($L$20:L1606,"&lt;&gt;")&lt;1301,13,COUNTIF($L$20:L1606,"&lt;&gt;")&lt;1401,14,COUNTIF($L$20:L1606,"&lt;&gt;")&lt;1501,15,COUNTIF($L$20:L1606,"&lt;&gt;")&lt;1601,16,COUNTIF($L$20:L1606,"&lt;&gt;")&lt;1701,17,COUNTIF($L$20:L1606,"&lt;&gt;")&lt;1801,18,COUNTIF($L$20:L1606,"&lt;&gt;")&lt;1901,19,COUNTIF($L$20:L1606,"&lt;&gt;")&lt;2001,20,COUNTIF($L$20:L1606,"&lt;&gt;")&lt;2101,21,COUNTIF($L$20:L1606,"&lt;&gt;")&lt;2201,22,COUNTIF($L$20:L1606,"&lt;&gt;")&lt;2301,23,COUNTIF($L$20:L1606,"&lt;&gt;")&lt;2401,24,COUNTIF($L$20:L1606,"&lt;&gt;")&lt;2501,25,COUNTIF($L$20:L1606,"&lt;&gt;")&lt;2601,26,COUNTIF($L$20:L1606,"&lt;&gt;")&lt;2701,27,COUNTIF($L$20:L1606,"&lt;&gt;")&lt;2801,28,COUNTIF($L$20:L1606,"&lt;&gt;")&lt;2901,29,COUNTIF($L$20:L1606,"&lt;&gt;")&lt;3001,30),"")</f>
        <v/>
      </c>
      <c r="AM1606" t="str">
        <f t="shared" si="120"/>
        <v/>
      </c>
      <c r="AN1606" t="str">
        <f t="shared" si="124"/>
        <v/>
      </c>
      <c r="AP1606" t="str">
        <f t="shared" si="123"/>
        <v/>
      </c>
      <c r="AQ1606" t="str">
        <f>IF(AO1606="","",COUNTIFS(AM1606:$AM$3019,AO1606))</f>
        <v/>
      </c>
    </row>
    <row r="1607" spans="1:43" x14ac:dyDescent="0.25">
      <c r="A1607" s="6" t="str">
        <f>IF(COUNT($A$20:A1606)&lt;&gt;$B$4,IF(A1606="","",A1606+1),"")</f>
        <v/>
      </c>
      <c r="B1607" s="3"/>
      <c r="C1607" s="3"/>
      <c r="D1607" s="122"/>
      <c r="E1607" s="3"/>
      <c r="F1607" s="3"/>
      <c r="G1607" s="3"/>
      <c r="H1607" s="3"/>
      <c r="I1607" s="120"/>
      <c r="J1607" s="3"/>
      <c r="K1607" s="95" t="str" cm="1">
        <f t="array" ref="K1607">IF(OR($J$14 = "A",$J$14 = "B",$J$14 = "C"),IF(I1607="","",IF(LEN(I1607)&gt;2,_xlfn.IFS(ISNUMBER(SEARCH("_",I1607)),I1607,ISNUMBER(SEARCH(", ",I1607)),SUBSTITUTE(I1607,", ","_"),ISNUMBER(SEARCH("/ ",I1607)),SUBSTITUTE(I1607,"/ ","_"),ISNUMBER(SEARCH(",",I1607)),SUBSTITUTE(I1607,",","_"),ISNUMBER(SEARCH("/",I1607)),SUBSTITUTE(I1607,"/","_"),ISNUMBER(SEARCH("",I1607)),I1607),I1607)),IF(OR($J$14 = "J",$J$14 = "K"),"",IF(D1607="","",IF(LEN(D1607)&gt;2,_xlfn.IFS(ISNUMBER(SEARCH("_",D1607)),D1607,ISNUMBER(SEARCH(", ",D1607)),SUBSTITUTE(D1607,", ","_"),ISNUMBER(SEARCH("/ ",D1607)),SUBSTITUTE(D1607,"/ ","_"),ISNUMBER(SEARCH(",",D1607)),SUBSTITUTE(D1607,",","_"),ISNUMBER(SEARCH("/",D1607)),SUBSTITUTE(D1607,"/","_"),ISNUMBER(SEARCH("",D1607)),D1607),D1607))))</f>
        <v/>
      </c>
      <c r="L1607" s="1"/>
      <c r="M1607" s="1" t="str">
        <f t="shared" si="121"/>
        <v/>
      </c>
      <c r="N1607" s="94" t="str">
        <f>IF($L1607="None","",IF(ISERROR(VLOOKUP($L1607,Info!$B$4:$B$266,1,FALSE)),"",VLOOKUP($L1607,Info!$B$4:$L$266,5,FALSE)))</f>
        <v/>
      </c>
      <c r="O1607" s="94" t="str">
        <f>IF(K1607="","",IF(AND($J$12&lt;&gt;"ABC",N1607="3"),"BAC",IF(N1607="3","ABC",IF($J$12&lt;&gt;"ABC",IF($J$10="Standard",VLOOKUP(K1607,Info!$BE$4:$BF$481,2,FALSE),VLOOKUP(K1607,Info!$BI$4:$BJ$482,2,FALSE)),IF($J$10="Standard",VLOOKUP(K1607,Info!$AG$4:$AH$2994,2,FALSE),VLOOKUP(K1607,Info!$AK$4:$AL$2997,2,FALSE))))))</f>
        <v/>
      </c>
      <c r="P1607" s="94" t="str">
        <f>IF($L1607="None","",IF(ISERROR(VLOOKUP($L1607,Info!$B$4:$B$266,1,FALSE)),"",VLOOKUP($L1607,Info!$B$4:$L$266,3,FALSE)))</f>
        <v/>
      </c>
      <c r="Q1607" s="96" t="str">
        <f>IF($L1607="None","",IF(ISERROR(VLOOKUP($L1607,Info!$B$4:$B$266,1,FALSE)),"",VLOOKUP($L1607,Info!$B$4:$L$266,4,FALSE)))</f>
        <v/>
      </c>
      <c r="R1607" s="1"/>
      <c r="S1607" s="6" t="str">
        <f t="shared" si="122"/>
        <v/>
      </c>
      <c r="T1607" s="6" t="str">
        <f>IF($L1607="None","",IF(ISERROR(VLOOKUP($L1607,Info!$B$4:$B$266,1,FALSE)),"",VLOOKUP($L1607,Info!$B$4:$L$266,11,FALSE)))</f>
        <v/>
      </c>
      <c r="U1607" s="1"/>
      <c r="V1607" s="1"/>
      <c r="W1607" s="1"/>
      <c r="X1607" s="1" t="str">
        <f>IF($L1607="None","",IF(ISERROR(VLOOKUP($L1607,Info!$B$4:$B$266,1,FALSE)),"",IF(OR(W1607="Metallic Liquid Tight",W1607="Non-Metallic Liquid Tight",W1607="LSZH",W1607="Greenfield"),VLOOKUP($L1607,Info!$B$4:$L$266,7,FALSE),"N/A")))</f>
        <v/>
      </c>
      <c r="Y1607" s="1"/>
      <c r="Z1607" s="96" t="str">
        <f>IF($L1607="None","",IF(ISERROR(VLOOKUP($L1607,Info!$B$4:$B$266,1,FALSE)),"",VLOOKUP($L1607,Info!$B$4:$L$266,9,FALSE)))</f>
        <v/>
      </c>
      <c r="AA1607" s="96" t="str">
        <f>IF($L1607="None","",IF(ISERROR(VLOOKUP($L1607,Info!$B$4:$B$266,1,FALSE)),"",VLOOKUP($L1607,Info!$B$4:$L$266,8,FALSE)))</f>
        <v/>
      </c>
      <c r="AB1607" s="96" t="str">
        <f>IF($L1607="None","",IF(ISERROR(VLOOKUP($L1607,Info!$B$4:$B$266,1,FALSE)),"",VLOOKUP($L1607,Info!$B$4:$L$266,10,FALSE)))</f>
        <v/>
      </c>
      <c r="AC1607" s="1" t="str">
        <f>IF(W1607="SO Cable","Black,White",IF(O1607="","",IF(P1607="","",IF($J$12&lt;&gt;"ABC",IF(P1607&lt;="250",VLOOKUP(O1607,Info!$AZ$4:$BB$22,3,FALSE),VLOOKUP(O1607,Info!$AZ$23:$BB$39,3,FALSE)),IF(P1607&lt;="250",VLOOKUP(O1607,Info!$AO$4:$AQ$22,3,FALSE),VLOOKUP(O1607,Info!$AO$23:$AP$39,3,FALSE))))))</f>
        <v/>
      </c>
      <c r="AD1607" s="1"/>
      <c r="AE1607" s="1" t="str">
        <f>IF($L1607="None","",IF(ISERROR(VLOOKUP($L1607,Info!$B$4:$B$266,1,FALSE)),"",VLOOKUP($L1607,Info!$B$4:$L$266,4,FALSE)))</f>
        <v/>
      </c>
      <c r="AF1607" s="1" t="str">
        <f>IF($L1607="None","",IF(ISERROR(VLOOKUP($L1607,Info!$B$4:$B$266,1,FALSE)),"",VLOOKUP($L1607,Info!$B$4:$L$266,6,FALSE)))</f>
        <v/>
      </c>
      <c r="AG1607" s="1"/>
      <c r="AH1607" s="33" t="str" cm="1">
        <f t="array" ref="AH1607">IF(AND(L1607&lt;&gt;"",O1607&lt;&gt;"",R1607:S1607&lt;&gt;"",W1607:X1607&lt;&gt;"",Z1607:AA1607&lt;&gt;"",AC1607&lt;&gt;""),"Good","Bad")</f>
        <v>Bad</v>
      </c>
      <c r="AL1607" t="str" cm="1">
        <f t="array" ref="AL1607">IF(R1607&gt;0,_xlfn.IFS(COUNTIF($L$20:L1607,"&lt;&gt;")&lt;101,1,COUNTIF($L$20:L1607,"&lt;&gt;")&lt;201,2,COUNTIF($L$20:L1607,"&lt;&gt;")&lt;301,3,COUNTIF($L$20:L1607,"&lt;&gt;")&lt;401,4,COUNTIF($L$20:L1607,"&lt;&gt;")&lt;501,5,COUNTIF($L$20:L1607,"&lt;&gt;")&lt;601,6,COUNTIF($L$20:L1607,"&lt;&gt;")&lt;701,7,COUNTIF($L$20:L1607,"&lt;&gt;")&lt;801,8,COUNTIF($L$20:L1607,"&lt;&gt;")&lt;901,9,COUNTIF($L$20:L1607,"&lt;&gt;")&lt;1001,10,COUNTIF($L$20:L1607,"&lt;&gt;")&lt;1101,11,COUNTIF($L$20:L1607,"&lt;&gt;")&lt;1201,12,COUNTIF($L$20:L1607,"&lt;&gt;")&lt;1301,13,COUNTIF($L$20:L1607,"&lt;&gt;")&lt;1401,14,COUNTIF($L$20:L1607,"&lt;&gt;")&lt;1501,15,COUNTIF($L$20:L1607,"&lt;&gt;")&lt;1601,16,COUNTIF($L$20:L1607,"&lt;&gt;")&lt;1701,17,COUNTIF($L$20:L1607,"&lt;&gt;")&lt;1801,18,COUNTIF($L$20:L1607,"&lt;&gt;")&lt;1901,19,COUNTIF($L$20:L1607,"&lt;&gt;")&lt;2001,20,COUNTIF($L$20:L1607,"&lt;&gt;")&lt;2101,21,COUNTIF($L$20:L1607,"&lt;&gt;")&lt;2201,22,COUNTIF($L$20:L1607,"&lt;&gt;")&lt;2301,23,COUNTIF($L$20:L1607,"&lt;&gt;")&lt;2401,24,COUNTIF($L$20:L1607,"&lt;&gt;")&lt;2501,25,COUNTIF($L$20:L1607,"&lt;&gt;")&lt;2601,26,COUNTIF($L$20:L1607,"&lt;&gt;")&lt;2701,27,COUNTIF($L$20:L1607,"&lt;&gt;")&lt;2801,28,COUNTIF($L$20:L1607,"&lt;&gt;")&lt;2901,29,COUNTIF($L$20:L1607,"&lt;&gt;")&lt;3001,30),"")</f>
        <v/>
      </c>
      <c r="AM1607" t="str">
        <f t="shared" si="120"/>
        <v/>
      </c>
      <c r="AN1607" t="str">
        <f t="shared" si="124"/>
        <v/>
      </c>
      <c r="AP1607" t="str">
        <f t="shared" si="123"/>
        <v/>
      </c>
      <c r="AQ1607" t="str">
        <f>IF(AO1607="","",COUNTIFS(AM1607:$AM$3019,AO1607))</f>
        <v/>
      </c>
    </row>
    <row r="1608" spans="1:43" x14ac:dyDescent="0.25">
      <c r="A1608" s="6" t="str">
        <f>IF(COUNT($A$20:A1607)&lt;&gt;$B$4,IF(A1607="","",A1607+1),"")</f>
        <v/>
      </c>
      <c r="B1608" s="3"/>
      <c r="C1608" s="3"/>
      <c r="D1608" s="122"/>
      <c r="E1608" s="3"/>
      <c r="F1608" s="3"/>
      <c r="G1608" s="3"/>
      <c r="H1608" s="3"/>
      <c r="I1608" s="120"/>
      <c r="J1608" s="3"/>
      <c r="K1608" s="95" t="str" cm="1">
        <f t="array" ref="K1608">IF(OR($J$14 = "A",$J$14 = "B",$J$14 = "C"),IF(I1608="","",IF(LEN(I1608)&gt;2,_xlfn.IFS(ISNUMBER(SEARCH("_",I1608)),I1608,ISNUMBER(SEARCH(", ",I1608)),SUBSTITUTE(I1608,", ","_"),ISNUMBER(SEARCH("/ ",I1608)),SUBSTITUTE(I1608,"/ ","_"),ISNUMBER(SEARCH(",",I1608)),SUBSTITUTE(I1608,",","_"),ISNUMBER(SEARCH("/",I1608)),SUBSTITUTE(I1608,"/","_"),ISNUMBER(SEARCH("",I1608)),I1608),I1608)),IF(OR($J$14 = "J",$J$14 = "K"),"",IF(D1608="","",IF(LEN(D1608)&gt;2,_xlfn.IFS(ISNUMBER(SEARCH("_",D1608)),D1608,ISNUMBER(SEARCH(", ",D1608)),SUBSTITUTE(D1608,", ","_"),ISNUMBER(SEARCH("/ ",D1608)),SUBSTITUTE(D1608,"/ ","_"),ISNUMBER(SEARCH(",",D1608)),SUBSTITUTE(D1608,",","_"),ISNUMBER(SEARCH("/",D1608)),SUBSTITUTE(D1608,"/","_"),ISNUMBER(SEARCH("",D1608)),D1608),D1608))))</f>
        <v/>
      </c>
      <c r="L1608" s="1"/>
      <c r="M1608" s="1" t="str">
        <f t="shared" si="121"/>
        <v/>
      </c>
      <c r="N1608" s="94" t="str">
        <f>IF($L1608="None","",IF(ISERROR(VLOOKUP($L1608,Info!$B$4:$B$266,1,FALSE)),"",VLOOKUP($L1608,Info!$B$4:$L$266,5,FALSE)))</f>
        <v/>
      </c>
      <c r="O1608" s="94" t="str">
        <f>IF(K1608="","",IF(AND($J$12&lt;&gt;"ABC",N1608="3"),"BAC",IF(N1608="3","ABC",IF($J$12&lt;&gt;"ABC",IF($J$10="Standard",VLOOKUP(K1608,Info!$BE$4:$BF$481,2,FALSE),VLOOKUP(K1608,Info!$BI$4:$BJ$482,2,FALSE)),IF($J$10="Standard",VLOOKUP(K1608,Info!$AG$4:$AH$2994,2,FALSE),VLOOKUP(K1608,Info!$AK$4:$AL$2997,2,FALSE))))))</f>
        <v/>
      </c>
      <c r="P1608" s="94" t="str">
        <f>IF($L1608="None","",IF(ISERROR(VLOOKUP($L1608,Info!$B$4:$B$266,1,FALSE)),"",VLOOKUP($L1608,Info!$B$4:$L$266,3,FALSE)))</f>
        <v/>
      </c>
      <c r="Q1608" s="96" t="str">
        <f>IF($L1608="None","",IF(ISERROR(VLOOKUP($L1608,Info!$B$4:$B$266,1,FALSE)),"",VLOOKUP($L1608,Info!$B$4:$L$266,4,FALSE)))</f>
        <v/>
      </c>
      <c r="R1608" s="1"/>
      <c r="S1608" s="6" t="str">
        <f t="shared" si="122"/>
        <v/>
      </c>
      <c r="T1608" s="6" t="str">
        <f>IF($L1608="None","",IF(ISERROR(VLOOKUP($L1608,Info!$B$4:$B$266,1,FALSE)),"",VLOOKUP($L1608,Info!$B$4:$L$266,11,FALSE)))</f>
        <v/>
      </c>
      <c r="U1608" s="1"/>
      <c r="V1608" s="1"/>
      <c r="W1608" s="1"/>
      <c r="X1608" s="1" t="str">
        <f>IF($L1608="None","",IF(ISERROR(VLOOKUP($L1608,Info!$B$4:$B$266,1,FALSE)),"",IF(OR(W1608="Metallic Liquid Tight",W1608="Non-Metallic Liquid Tight",W1608="LSZH",W1608="Greenfield"),VLOOKUP($L1608,Info!$B$4:$L$266,7,FALSE),"N/A")))</f>
        <v/>
      </c>
      <c r="Y1608" s="1"/>
      <c r="Z1608" s="96" t="str">
        <f>IF($L1608="None","",IF(ISERROR(VLOOKUP($L1608,Info!$B$4:$B$266,1,FALSE)),"",VLOOKUP($L1608,Info!$B$4:$L$266,9,FALSE)))</f>
        <v/>
      </c>
      <c r="AA1608" s="96" t="str">
        <f>IF($L1608="None","",IF(ISERROR(VLOOKUP($L1608,Info!$B$4:$B$266,1,FALSE)),"",VLOOKUP($L1608,Info!$B$4:$L$266,8,FALSE)))</f>
        <v/>
      </c>
      <c r="AB1608" s="96" t="str">
        <f>IF($L1608="None","",IF(ISERROR(VLOOKUP($L1608,Info!$B$4:$B$266,1,FALSE)),"",VLOOKUP($L1608,Info!$B$4:$L$266,10,FALSE)))</f>
        <v/>
      </c>
      <c r="AC1608" s="1" t="str">
        <f>IF(W1608="SO Cable","Black,White",IF(O1608="","",IF(P1608="","",IF($J$12&lt;&gt;"ABC",IF(P1608&lt;="250",VLOOKUP(O1608,Info!$AZ$4:$BB$22,3,FALSE),VLOOKUP(O1608,Info!$AZ$23:$BB$39,3,FALSE)),IF(P1608&lt;="250",VLOOKUP(O1608,Info!$AO$4:$AQ$22,3,FALSE),VLOOKUP(O1608,Info!$AO$23:$AP$39,3,FALSE))))))</f>
        <v/>
      </c>
      <c r="AD1608" s="1"/>
      <c r="AE1608" s="1" t="str">
        <f>IF($L1608="None","",IF(ISERROR(VLOOKUP($L1608,Info!$B$4:$B$266,1,FALSE)),"",VLOOKUP($L1608,Info!$B$4:$L$266,4,FALSE)))</f>
        <v/>
      </c>
      <c r="AF1608" s="1" t="str">
        <f>IF($L1608="None","",IF(ISERROR(VLOOKUP($L1608,Info!$B$4:$B$266,1,FALSE)),"",VLOOKUP($L1608,Info!$B$4:$L$266,6,FALSE)))</f>
        <v/>
      </c>
      <c r="AG1608" s="1"/>
      <c r="AH1608" s="33" t="str" cm="1">
        <f t="array" ref="AH1608">IF(AND(L1608&lt;&gt;"",O1608&lt;&gt;"",R1608:S1608&lt;&gt;"",W1608:X1608&lt;&gt;"",Z1608:AA1608&lt;&gt;"",AC1608&lt;&gt;""),"Good","Bad")</f>
        <v>Bad</v>
      </c>
      <c r="AL1608" t="str" cm="1">
        <f t="array" ref="AL1608">IF(R1608&gt;0,_xlfn.IFS(COUNTIF($L$20:L1608,"&lt;&gt;")&lt;101,1,COUNTIF($L$20:L1608,"&lt;&gt;")&lt;201,2,COUNTIF($L$20:L1608,"&lt;&gt;")&lt;301,3,COUNTIF($L$20:L1608,"&lt;&gt;")&lt;401,4,COUNTIF($L$20:L1608,"&lt;&gt;")&lt;501,5,COUNTIF($L$20:L1608,"&lt;&gt;")&lt;601,6,COUNTIF($L$20:L1608,"&lt;&gt;")&lt;701,7,COUNTIF($L$20:L1608,"&lt;&gt;")&lt;801,8,COUNTIF($L$20:L1608,"&lt;&gt;")&lt;901,9,COUNTIF($L$20:L1608,"&lt;&gt;")&lt;1001,10,COUNTIF($L$20:L1608,"&lt;&gt;")&lt;1101,11,COUNTIF($L$20:L1608,"&lt;&gt;")&lt;1201,12,COUNTIF($L$20:L1608,"&lt;&gt;")&lt;1301,13,COUNTIF($L$20:L1608,"&lt;&gt;")&lt;1401,14,COUNTIF($L$20:L1608,"&lt;&gt;")&lt;1501,15,COUNTIF($L$20:L1608,"&lt;&gt;")&lt;1601,16,COUNTIF($L$20:L1608,"&lt;&gt;")&lt;1701,17,COUNTIF($L$20:L1608,"&lt;&gt;")&lt;1801,18,COUNTIF($L$20:L1608,"&lt;&gt;")&lt;1901,19,COUNTIF($L$20:L1608,"&lt;&gt;")&lt;2001,20,COUNTIF($L$20:L1608,"&lt;&gt;")&lt;2101,21,COUNTIF($L$20:L1608,"&lt;&gt;")&lt;2201,22,COUNTIF($L$20:L1608,"&lt;&gt;")&lt;2301,23,COUNTIF($L$20:L1608,"&lt;&gt;")&lt;2401,24,COUNTIF($L$20:L1608,"&lt;&gt;")&lt;2501,25,COUNTIF($L$20:L1608,"&lt;&gt;")&lt;2601,26,COUNTIF($L$20:L1608,"&lt;&gt;")&lt;2701,27,COUNTIF($L$20:L1608,"&lt;&gt;")&lt;2801,28,COUNTIF($L$20:L1608,"&lt;&gt;")&lt;2901,29,COUNTIF($L$20:L1608,"&lt;&gt;")&lt;3001,30),"")</f>
        <v/>
      </c>
      <c r="AM1608" t="str">
        <f t="shared" si="120"/>
        <v/>
      </c>
      <c r="AN1608" t="str">
        <f t="shared" si="124"/>
        <v/>
      </c>
      <c r="AP1608" t="str">
        <f t="shared" si="123"/>
        <v/>
      </c>
      <c r="AQ1608" t="str">
        <f>IF(AO1608="","",COUNTIFS(AM1608:$AM$3019,AO1608))</f>
        <v/>
      </c>
    </row>
    <row r="1609" spans="1:43" x14ac:dyDescent="0.25">
      <c r="A1609" s="6" t="str">
        <f>IF(COUNT($A$20:A1608)&lt;&gt;$B$4,IF(A1608="","",A1608+1),"")</f>
        <v/>
      </c>
      <c r="B1609" s="3"/>
      <c r="C1609" s="3"/>
      <c r="D1609" s="122"/>
      <c r="E1609" s="3"/>
      <c r="F1609" s="3"/>
      <c r="G1609" s="3"/>
      <c r="H1609" s="3"/>
      <c r="I1609" s="120"/>
      <c r="J1609" s="3"/>
      <c r="K1609" s="95" t="str" cm="1">
        <f t="array" ref="K1609">IF(OR($J$14 = "A",$J$14 = "B",$J$14 = "C"),IF(I1609="","",IF(LEN(I1609)&gt;2,_xlfn.IFS(ISNUMBER(SEARCH("_",I1609)),I1609,ISNUMBER(SEARCH(", ",I1609)),SUBSTITUTE(I1609,", ","_"),ISNUMBER(SEARCH("/ ",I1609)),SUBSTITUTE(I1609,"/ ","_"),ISNUMBER(SEARCH(",",I1609)),SUBSTITUTE(I1609,",","_"),ISNUMBER(SEARCH("/",I1609)),SUBSTITUTE(I1609,"/","_"),ISNUMBER(SEARCH("",I1609)),I1609),I1609)),IF(OR($J$14 = "J",$J$14 = "K"),"",IF(D1609="","",IF(LEN(D1609)&gt;2,_xlfn.IFS(ISNUMBER(SEARCH("_",D1609)),D1609,ISNUMBER(SEARCH(", ",D1609)),SUBSTITUTE(D1609,", ","_"),ISNUMBER(SEARCH("/ ",D1609)),SUBSTITUTE(D1609,"/ ","_"),ISNUMBER(SEARCH(",",D1609)),SUBSTITUTE(D1609,",","_"),ISNUMBER(SEARCH("/",D1609)),SUBSTITUTE(D1609,"/","_"),ISNUMBER(SEARCH("",D1609)),D1609),D1609))))</f>
        <v/>
      </c>
      <c r="L1609" s="1"/>
      <c r="M1609" s="1" t="str">
        <f t="shared" si="121"/>
        <v/>
      </c>
      <c r="N1609" s="94" t="str">
        <f>IF($L1609="None","",IF(ISERROR(VLOOKUP($L1609,Info!$B$4:$B$266,1,FALSE)),"",VLOOKUP($L1609,Info!$B$4:$L$266,5,FALSE)))</f>
        <v/>
      </c>
      <c r="O1609" s="94" t="str">
        <f>IF(K1609="","",IF(AND($J$12&lt;&gt;"ABC",N1609="3"),"BAC",IF(N1609="3","ABC",IF($J$12&lt;&gt;"ABC",IF($J$10="Standard",VLOOKUP(K1609,Info!$BE$4:$BF$481,2,FALSE),VLOOKUP(K1609,Info!$BI$4:$BJ$482,2,FALSE)),IF($J$10="Standard",VLOOKUP(K1609,Info!$AG$4:$AH$2994,2,FALSE),VLOOKUP(K1609,Info!$AK$4:$AL$2997,2,FALSE))))))</f>
        <v/>
      </c>
      <c r="P1609" s="94" t="str">
        <f>IF($L1609="None","",IF(ISERROR(VLOOKUP($L1609,Info!$B$4:$B$266,1,FALSE)),"",VLOOKUP($L1609,Info!$B$4:$L$266,3,FALSE)))</f>
        <v/>
      </c>
      <c r="Q1609" s="96" t="str">
        <f>IF($L1609="None","",IF(ISERROR(VLOOKUP($L1609,Info!$B$4:$B$266,1,FALSE)),"",VLOOKUP($L1609,Info!$B$4:$L$266,4,FALSE)))</f>
        <v/>
      </c>
      <c r="R1609" s="1"/>
      <c r="S1609" s="6" t="str">
        <f t="shared" si="122"/>
        <v/>
      </c>
      <c r="T1609" s="6" t="str">
        <f>IF($L1609="None","",IF(ISERROR(VLOOKUP($L1609,Info!$B$4:$B$266,1,FALSE)),"",VLOOKUP($L1609,Info!$B$4:$L$266,11,FALSE)))</f>
        <v/>
      </c>
      <c r="U1609" s="1"/>
      <c r="V1609" s="1"/>
      <c r="W1609" s="1"/>
      <c r="X1609" s="1" t="str">
        <f>IF($L1609="None","",IF(ISERROR(VLOOKUP($L1609,Info!$B$4:$B$266,1,FALSE)),"",IF(OR(W1609="Metallic Liquid Tight",W1609="Non-Metallic Liquid Tight",W1609="LSZH",W1609="Greenfield"),VLOOKUP($L1609,Info!$B$4:$L$266,7,FALSE),"N/A")))</f>
        <v/>
      </c>
      <c r="Y1609" s="1"/>
      <c r="Z1609" s="96" t="str">
        <f>IF($L1609="None","",IF(ISERROR(VLOOKUP($L1609,Info!$B$4:$B$266,1,FALSE)),"",VLOOKUP($L1609,Info!$B$4:$L$266,9,FALSE)))</f>
        <v/>
      </c>
      <c r="AA1609" s="96" t="str">
        <f>IF($L1609="None","",IF(ISERROR(VLOOKUP($L1609,Info!$B$4:$B$266,1,FALSE)),"",VLOOKUP($L1609,Info!$B$4:$L$266,8,FALSE)))</f>
        <v/>
      </c>
      <c r="AB1609" s="96" t="str">
        <f>IF($L1609="None","",IF(ISERROR(VLOOKUP($L1609,Info!$B$4:$B$266,1,FALSE)),"",VLOOKUP($L1609,Info!$B$4:$L$266,10,FALSE)))</f>
        <v/>
      </c>
      <c r="AC1609" s="1" t="str">
        <f>IF(W1609="SO Cable","Black,White",IF(O1609="","",IF(P1609="","",IF($J$12&lt;&gt;"ABC",IF(P1609&lt;="250",VLOOKUP(O1609,Info!$AZ$4:$BB$22,3,FALSE),VLOOKUP(O1609,Info!$AZ$23:$BB$39,3,FALSE)),IF(P1609&lt;="250",VLOOKUP(O1609,Info!$AO$4:$AQ$22,3,FALSE),VLOOKUP(O1609,Info!$AO$23:$AP$39,3,FALSE))))))</f>
        <v/>
      </c>
      <c r="AD1609" s="1"/>
      <c r="AE1609" s="1" t="str">
        <f>IF($L1609="None","",IF(ISERROR(VLOOKUP($L1609,Info!$B$4:$B$266,1,FALSE)),"",VLOOKUP($L1609,Info!$B$4:$L$266,4,FALSE)))</f>
        <v/>
      </c>
      <c r="AF1609" s="1" t="str">
        <f>IF($L1609="None","",IF(ISERROR(VLOOKUP($L1609,Info!$B$4:$B$266,1,FALSE)),"",VLOOKUP($L1609,Info!$B$4:$L$266,6,FALSE)))</f>
        <v/>
      </c>
      <c r="AG1609" s="1"/>
      <c r="AH1609" s="33" t="str" cm="1">
        <f t="array" ref="AH1609">IF(AND(L1609&lt;&gt;"",O1609&lt;&gt;"",R1609:S1609&lt;&gt;"",W1609:X1609&lt;&gt;"",Z1609:AA1609&lt;&gt;"",AC1609&lt;&gt;""),"Good","Bad")</f>
        <v>Bad</v>
      </c>
      <c r="AL1609" t="str" cm="1">
        <f t="array" ref="AL1609">IF(R1609&gt;0,_xlfn.IFS(COUNTIF($L$20:L1609,"&lt;&gt;")&lt;101,1,COUNTIF($L$20:L1609,"&lt;&gt;")&lt;201,2,COUNTIF($L$20:L1609,"&lt;&gt;")&lt;301,3,COUNTIF($L$20:L1609,"&lt;&gt;")&lt;401,4,COUNTIF($L$20:L1609,"&lt;&gt;")&lt;501,5,COUNTIF($L$20:L1609,"&lt;&gt;")&lt;601,6,COUNTIF($L$20:L1609,"&lt;&gt;")&lt;701,7,COUNTIF($L$20:L1609,"&lt;&gt;")&lt;801,8,COUNTIF($L$20:L1609,"&lt;&gt;")&lt;901,9,COUNTIF($L$20:L1609,"&lt;&gt;")&lt;1001,10,COUNTIF($L$20:L1609,"&lt;&gt;")&lt;1101,11,COUNTIF($L$20:L1609,"&lt;&gt;")&lt;1201,12,COUNTIF($L$20:L1609,"&lt;&gt;")&lt;1301,13,COUNTIF($L$20:L1609,"&lt;&gt;")&lt;1401,14,COUNTIF($L$20:L1609,"&lt;&gt;")&lt;1501,15,COUNTIF($L$20:L1609,"&lt;&gt;")&lt;1601,16,COUNTIF($L$20:L1609,"&lt;&gt;")&lt;1701,17,COUNTIF($L$20:L1609,"&lt;&gt;")&lt;1801,18,COUNTIF($L$20:L1609,"&lt;&gt;")&lt;1901,19,COUNTIF($L$20:L1609,"&lt;&gt;")&lt;2001,20,COUNTIF($L$20:L1609,"&lt;&gt;")&lt;2101,21,COUNTIF($L$20:L1609,"&lt;&gt;")&lt;2201,22,COUNTIF($L$20:L1609,"&lt;&gt;")&lt;2301,23,COUNTIF($L$20:L1609,"&lt;&gt;")&lt;2401,24,COUNTIF($L$20:L1609,"&lt;&gt;")&lt;2501,25,COUNTIF($L$20:L1609,"&lt;&gt;")&lt;2601,26,COUNTIF($L$20:L1609,"&lt;&gt;")&lt;2701,27,COUNTIF($L$20:L1609,"&lt;&gt;")&lt;2801,28,COUNTIF($L$20:L1609,"&lt;&gt;")&lt;2901,29,COUNTIF($L$20:L1609,"&lt;&gt;")&lt;3001,30),"")</f>
        <v/>
      </c>
      <c r="AM1609" t="str">
        <f t="shared" si="120"/>
        <v/>
      </c>
      <c r="AN1609" t="str">
        <f t="shared" si="124"/>
        <v/>
      </c>
      <c r="AP1609" t="str">
        <f t="shared" si="123"/>
        <v/>
      </c>
      <c r="AQ1609" t="str">
        <f>IF(AO1609="","",COUNTIFS(AM1609:$AM$3019,AO1609))</f>
        <v/>
      </c>
    </row>
    <row r="1610" spans="1:43" x14ac:dyDescent="0.25">
      <c r="A1610" s="6" t="str">
        <f>IF(COUNT($A$20:A1609)&lt;&gt;$B$4,IF(A1609="","",A1609+1),"")</f>
        <v/>
      </c>
      <c r="B1610" s="3"/>
      <c r="C1610" s="3"/>
      <c r="D1610" s="122"/>
      <c r="E1610" s="3"/>
      <c r="F1610" s="3"/>
      <c r="G1610" s="3"/>
      <c r="H1610" s="3"/>
      <c r="I1610" s="120"/>
      <c r="J1610" s="3"/>
      <c r="K1610" s="95" t="str" cm="1">
        <f t="array" ref="K1610">IF(OR($J$14 = "A",$J$14 = "B",$J$14 = "C"),IF(I1610="","",IF(LEN(I1610)&gt;2,_xlfn.IFS(ISNUMBER(SEARCH("_",I1610)),I1610,ISNUMBER(SEARCH(", ",I1610)),SUBSTITUTE(I1610,", ","_"),ISNUMBER(SEARCH("/ ",I1610)),SUBSTITUTE(I1610,"/ ","_"),ISNUMBER(SEARCH(",",I1610)),SUBSTITUTE(I1610,",","_"),ISNUMBER(SEARCH("/",I1610)),SUBSTITUTE(I1610,"/","_"),ISNUMBER(SEARCH("",I1610)),I1610),I1610)),IF(OR($J$14 = "J",$J$14 = "K"),"",IF(D1610="","",IF(LEN(D1610)&gt;2,_xlfn.IFS(ISNUMBER(SEARCH("_",D1610)),D1610,ISNUMBER(SEARCH(", ",D1610)),SUBSTITUTE(D1610,", ","_"),ISNUMBER(SEARCH("/ ",D1610)),SUBSTITUTE(D1610,"/ ","_"),ISNUMBER(SEARCH(",",D1610)),SUBSTITUTE(D1610,",","_"),ISNUMBER(SEARCH("/",D1610)),SUBSTITUTE(D1610,"/","_"),ISNUMBER(SEARCH("",D1610)),D1610),D1610))))</f>
        <v/>
      </c>
      <c r="L1610" s="1"/>
      <c r="M1610" s="1" t="str">
        <f t="shared" si="121"/>
        <v/>
      </c>
      <c r="N1610" s="94" t="str">
        <f>IF($L1610="None","",IF(ISERROR(VLOOKUP($L1610,Info!$B$4:$B$266,1,FALSE)),"",VLOOKUP($L1610,Info!$B$4:$L$266,5,FALSE)))</f>
        <v/>
      </c>
      <c r="O1610" s="94" t="str">
        <f>IF(K1610="","",IF(AND($J$12&lt;&gt;"ABC",N1610="3"),"BAC",IF(N1610="3","ABC",IF($J$12&lt;&gt;"ABC",IF($J$10="Standard",VLOOKUP(K1610,Info!$BE$4:$BF$481,2,FALSE),VLOOKUP(K1610,Info!$BI$4:$BJ$482,2,FALSE)),IF($J$10="Standard",VLOOKUP(K1610,Info!$AG$4:$AH$2994,2,FALSE),VLOOKUP(K1610,Info!$AK$4:$AL$2997,2,FALSE))))))</f>
        <v/>
      </c>
      <c r="P1610" s="94" t="str">
        <f>IF($L1610="None","",IF(ISERROR(VLOOKUP($L1610,Info!$B$4:$B$266,1,FALSE)),"",VLOOKUP($L1610,Info!$B$4:$L$266,3,FALSE)))</f>
        <v/>
      </c>
      <c r="Q1610" s="96" t="str">
        <f>IF($L1610="None","",IF(ISERROR(VLOOKUP($L1610,Info!$B$4:$B$266,1,FALSE)),"",VLOOKUP($L1610,Info!$B$4:$L$266,4,FALSE)))</f>
        <v/>
      </c>
      <c r="R1610" s="1"/>
      <c r="S1610" s="6" t="str">
        <f t="shared" si="122"/>
        <v/>
      </c>
      <c r="T1610" s="6" t="str">
        <f>IF($L1610="None","",IF(ISERROR(VLOOKUP($L1610,Info!$B$4:$B$266,1,FALSE)),"",VLOOKUP($L1610,Info!$B$4:$L$266,11,FALSE)))</f>
        <v/>
      </c>
      <c r="U1610" s="1"/>
      <c r="V1610" s="1"/>
      <c r="W1610" s="1"/>
      <c r="X1610" s="1" t="str">
        <f>IF($L1610="None","",IF(ISERROR(VLOOKUP($L1610,Info!$B$4:$B$266,1,FALSE)),"",IF(OR(W1610="Metallic Liquid Tight",W1610="Non-Metallic Liquid Tight",W1610="LSZH",W1610="Greenfield"),VLOOKUP($L1610,Info!$B$4:$L$266,7,FALSE),"N/A")))</f>
        <v/>
      </c>
      <c r="Y1610" s="1"/>
      <c r="Z1610" s="96" t="str">
        <f>IF($L1610="None","",IF(ISERROR(VLOOKUP($L1610,Info!$B$4:$B$266,1,FALSE)),"",VLOOKUP($L1610,Info!$B$4:$L$266,9,FALSE)))</f>
        <v/>
      </c>
      <c r="AA1610" s="96" t="str">
        <f>IF($L1610="None","",IF(ISERROR(VLOOKUP($L1610,Info!$B$4:$B$266,1,FALSE)),"",VLOOKUP($L1610,Info!$B$4:$L$266,8,FALSE)))</f>
        <v/>
      </c>
      <c r="AB1610" s="96" t="str">
        <f>IF($L1610="None","",IF(ISERROR(VLOOKUP($L1610,Info!$B$4:$B$266,1,FALSE)),"",VLOOKUP($L1610,Info!$B$4:$L$266,10,FALSE)))</f>
        <v/>
      </c>
      <c r="AC1610" s="1" t="str">
        <f>IF(W1610="SO Cable","Black,White",IF(O1610="","",IF(P1610="","",IF($J$12&lt;&gt;"ABC",IF(P1610&lt;="250",VLOOKUP(O1610,Info!$AZ$4:$BB$22,3,FALSE),VLOOKUP(O1610,Info!$AZ$23:$BB$39,3,FALSE)),IF(P1610&lt;="250",VLOOKUP(O1610,Info!$AO$4:$AQ$22,3,FALSE),VLOOKUP(O1610,Info!$AO$23:$AP$39,3,FALSE))))))</f>
        <v/>
      </c>
      <c r="AD1610" s="1"/>
      <c r="AE1610" s="1" t="str">
        <f>IF($L1610="None","",IF(ISERROR(VLOOKUP($L1610,Info!$B$4:$B$266,1,FALSE)),"",VLOOKUP($L1610,Info!$B$4:$L$266,4,FALSE)))</f>
        <v/>
      </c>
      <c r="AF1610" s="1" t="str">
        <f>IF($L1610="None","",IF(ISERROR(VLOOKUP($L1610,Info!$B$4:$B$266,1,FALSE)),"",VLOOKUP($L1610,Info!$B$4:$L$266,6,FALSE)))</f>
        <v/>
      </c>
      <c r="AG1610" s="1"/>
      <c r="AH1610" s="33" t="str" cm="1">
        <f t="array" ref="AH1610">IF(AND(L1610&lt;&gt;"",O1610&lt;&gt;"",R1610:S1610&lt;&gt;"",W1610:X1610&lt;&gt;"",Z1610:AA1610&lt;&gt;"",AC1610&lt;&gt;""),"Good","Bad")</f>
        <v>Bad</v>
      </c>
      <c r="AL1610" t="str" cm="1">
        <f t="array" ref="AL1610">IF(R1610&gt;0,_xlfn.IFS(COUNTIF($L$20:L1610,"&lt;&gt;")&lt;101,1,COUNTIF($L$20:L1610,"&lt;&gt;")&lt;201,2,COUNTIF($L$20:L1610,"&lt;&gt;")&lt;301,3,COUNTIF($L$20:L1610,"&lt;&gt;")&lt;401,4,COUNTIF($L$20:L1610,"&lt;&gt;")&lt;501,5,COUNTIF($L$20:L1610,"&lt;&gt;")&lt;601,6,COUNTIF($L$20:L1610,"&lt;&gt;")&lt;701,7,COUNTIF($L$20:L1610,"&lt;&gt;")&lt;801,8,COUNTIF($L$20:L1610,"&lt;&gt;")&lt;901,9,COUNTIF($L$20:L1610,"&lt;&gt;")&lt;1001,10,COUNTIF($L$20:L1610,"&lt;&gt;")&lt;1101,11,COUNTIF($L$20:L1610,"&lt;&gt;")&lt;1201,12,COUNTIF($L$20:L1610,"&lt;&gt;")&lt;1301,13,COUNTIF($L$20:L1610,"&lt;&gt;")&lt;1401,14,COUNTIF($L$20:L1610,"&lt;&gt;")&lt;1501,15,COUNTIF($L$20:L1610,"&lt;&gt;")&lt;1601,16,COUNTIF($L$20:L1610,"&lt;&gt;")&lt;1701,17,COUNTIF($L$20:L1610,"&lt;&gt;")&lt;1801,18,COUNTIF($L$20:L1610,"&lt;&gt;")&lt;1901,19,COUNTIF($L$20:L1610,"&lt;&gt;")&lt;2001,20,COUNTIF($L$20:L1610,"&lt;&gt;")&lt;2101,21,COUNTIF($L$20:L1610,"&lt;&gt;")&lt;2201,22,COUNTIF($L$20:L1610,"&lt;&gt;")&lt;2301,23,COUNTIF($L$20:L1610,"&lt;&gt;")&lt;2401,24,COUNTIF($L$20:L1610,"&lt;&gt;")&lt;2501,25,COUNTIF($L$20:L1610,"&lt;&gt;")&lt;2601,26,COUNTIF($L$20:L1610,"&lt;&gt;")&lt;2701,27,COUNTIF($L$20:L1610,"&lt;&gt;")&lt;2801,28,COUNTIF($L$20:L1610,"&lt;&gt;")&lt;2901,29,COUNTIF($L$20:L1610,"&lt;&gt;")&lt;3001,30),"")</f>
        <v/>
      </c>
      <c r="AM1610" t="str">
        <f t="shared" si="120"/>
        <v/>
      </c>
      <c r="AN1610" t="str">
        <f t="shared" si="124"/>
        <v/>
      </c>
      <c r="AP1610" t="str">
        <f t="shared" si="123"/>
        <v/>
      </c>
      <c r="AQ1610" t="str">
        <f>IF(AO1610="","",COUNTIFS(AM1610:$AM$3019,AO1610))</f>
        <v/>
      </c>
    </row>
    <row r="1611" spans="1:43" x14ac:dyDescent="0.25">
      <c r="A1611" s="6" t="str">
        <f>IF(COUNT($A$20:A1610)&lt;&gt;$B$4,IF(A1610="","",A1610+1),"")</f>
        <v/>
      </c>
      <c r="B1611" s="3"/>
      <c r="C1611" s="3"/>
      <c r="D1611" s="122"/>
      <c r="E1611" s="3"/>
      <c r="F1611" s="3"/>
      <c r="G1611" s="3"/>
      <c r="H1611" s="3"/>
      <c r="I1611" s="120"/>
      <c r="J1611" s="3"/>
      <c r="K1611" s="95" t="str" cm="1">
        <f t="array" ref="K1611">IF(OR($J$14 = "A",$J$14 = "B",$J$14 = "C"),IF(I1611="","",IF(LEN(I1611)&gt;2,_xlfn.IFS(ISNUMBER(SEARCH("_",I1611)),I1611,ISNUMBER(SEARCH(", ",I1611)),SUBSTITUTE(I1611,", ","_"),ISNUMBER(SEARCH("/ ",I1611)),SUBSTITUTE(I1611,"/ ","_"),ISNUMBER(SEARCH(",",I1611)),SUBSTITUTE(I1611,",","_"),ISNUMBER(SEARCH("/",I1611)),SUBSTITUTE(I1611,"/","_"),ISNUMBER(SEARCH("",I1611)),I1611),I1611)),IF(OR($J$14 = "J",$J$14 = "K"),"",IF(D1611="","",IF(LEN(D1611)&gt;2,_xlfn.IFS(ISNUMBER(SEARCH("_",D1611)),D1611,ISNUMBER(SEARCH(", ",D1611)),SUBSTITUTE(D1611,", ","_"),ISNUMBER(SEARCH("/ ",D1611)),SUBSTITUTE(D1611,"/ ","_"),ISNUMBER(SEARCH(",",D1611)),SUBSTITUTE(D1611,",","_"),ISNUMBER(SEARCH("/",D1611)),SUBSTITUTE(D1611,"/","_"),ISNUMBER(SEARCH("",D1611)),D1611),D1611))))</f>
        <v/>
      </c>
      <c r="L1611" s="1"/>
      <c r="M1611" s="1" t="str">
        <f t="shared" si="121"/>
        <v/>
      </c>
      <c r="N1611" s="94" t="str">
        <f>IF($L1611="None","",IF(ISERROR(VLOOKUP($L1611,Info!$B$4:$B$266,1,FALSE)),"",VLOOKUP($L1611,Info!$B$4:$L$266,5,FALSE)))</f>
        <v/>
      </c>
      <c r="O1611" s="94" t="str">
        <f>IF(K1611="","",IF(AND($J$12&lt;&gt;"ABC",N1611="3"),"BAC",IF(N1611="3","ABC",IF($J$12&lt;&gt;"ABC",IF($J$10="Standard",VLOOKUP(K1611,Info!$BE$4:$BF$481,2,FALSE),VLOOKUP(K1611,Info!$BI$4:$BJ$482,2,FALSE)),IF($J$10="Standard",VLOOKUP(K1611,Info!$AG$4:$AH$2994,2,FALSE),VLOOKUP(K1611,Info!$AK$4:$AL$2997,2,FALSE))))))</f>
        <v/>
      </c>
      <c r="P1611" s="94" t="str">
        <f>IF($L1611="None","",IF(ISERROR(VLOOKUP($L1611,Info!$B$4:$B$266,1,FALSE)),"",VLOOKUP($L1611,Info!$B$4:$L$266,3,FALSE)))</f>
        <v/>
      </c>
      <c r="Q1611" s="96" t="str">
        <f>IF($L1611="None","",IF(ISERROR(VLOOKUP($L1611,Info!$B$4:$B$266,1,FALSE)),"",VLOOKUP($L1611,Info!$B$4:$L$266,4,FALSE)))</f>
        <v/>
      </c>
      <c r="R1611" s="1"/>
      <c r="S1611" s="6" t="str">
        <f t="shared" si="122"/>
        <v/>
      </c>
      <c r="T1611" s="6" t="str">
        <f>IF($L1611="None","",IF(ISERROR(VLOOKUP($L1611,Info!$B$4:$B$266,1,FALSE)),"",VLOOKUP($L1611,Info!$B$4:$L$266,11,FALSE)))</f>
        <v/>
      </c>
      <c r="U1611" s="1"/>
      <c r="V1611" s="1"/>
      <c r="W1611" s="1"/>
      <c r="X1611" s="1" t="str">
        <f>IF($L1611="None","",IF(ISERROR(VLOOKUP($L1611,Info!$B$4:$B$266,1,FALSE)),"",IF(OR(W1611="Metallic Liquid Tight",W1611="Non-Metallic Liquid Tight",W1611="LSZH",W1611="Greenfield"),VLOOKUP($L1611,Info!$B$4:$L$266,7,FALSE),"N/A")))</f>
        <v/>
      </c>
      <c r="Y1611" s="1"/>
      <c r="Z1611" s="96" t="str">
        <f>IF($L1611="None","",IF(ISERROR(VLOOKUP($L1611,Info!$B$4:$B$266,1,FALSE)),"",VLOOKUP($L1611,Info!$B$4:$L$266,9,FALSE)))</f>
        <v/>
      </c>
      <c r="AA1611" s="96" t="str">
        <f>IF($L1611="None","",IF(ISERROR(VLOOKUP($L1611,Info!$B$4:$B$266,1,FALSE)),"",VLOOKUP($L1611,Info!$B$4:$L$266,8,FALSE)))</f>
        <v/>
      </c>
      <c r="AB1611" s="96" t="str">
        <f>IF($L1611="None","",IF(ISERROR(VLOOKUP($L1611,Info!$B$4:$B$266,1,FALSE)),"",VLOOKUP($L1611,Info!$B$4:$L$266,10,FALSE)))</f>
        <v/>
      </c>
      <c r="AC1611" s="1" t="str">
        <f>IF(W1611="SO Cable","Black,White",IF(O1611="","",IF(P1611="","",IF($J$12&lt;&gt;"ABC",IF(P1611&lt;="250",VLOOKUP(O1611,Info!$AZ$4:$BB$22,3,FALSE),VLOOKUP(O1611,Info!$AZ$23:$BB$39,3,FALSE)),IF(P1611&lt;="250",VLOOKUP(O1611,Info!$AO$4:$AQ$22,3,FALSE),VLOOKUP(O1611,Info!$AO$23:$AP$39,3,FALSE))))))</f>
        <v/>
      </c>
      <c r="AD1611" s="1"/>
      <c r="AE1611" s="1" t="str">
        <f>IF($L1611="None","",IF(ISERROR(VLOOKUP($L1611,Info!$B$4:$B$266,1,FALSE)),"",VLOOKUP($L1611,Info!$B$4:$L$266,4,FALSE)))</f>
        <v/>
      </c>
      <c r="AF1611" s="1" t="str">
        <f>IF($L1611="None","",IF(ISERROR(VLOOKUP($L1611,Info!$B$4:$B$266,1,FALSE)),"",VLOOKUP($L1611,Info!$B$4:$L$266,6,FALSE)))</f>
        <v/>
      </c>
      <c r="AG1611" s="1"/>
      <c r="AH1611" s="33" t="str" cm="1">
        <f t="array" ref="AH1611">IF(AND(L1611&lt;&gt;"",O1611&lt;&gt;"",R1611:S1611&lt;&gt;"",W1611:X1611&lt;&gt;"",Z1611:AA1611&lt;&gt;"",AC1611&lt;&gt;""),"Good","Bad")</f>
        <v>Bad</v>
      </c>
      <c r="AL1611" t="str" cm="1">
        <f t="array" ref="AL1611">IF(R1611&gt;0,_xlfn.IFS(COUNTIF($L$20:L1611,"&lt;&gt;")&lt;101,1,COUNTIF($L$20:L1611,"&lt;&gt;")&lt;201,2,COUNTIF($L$20:L1611,"&lt;&gt;")&lt;301,3,COUNTIF($L$20:L1611,"&lt;&gt;")&lt;401,4,COUNTIF($L$20:L1611,"&lt;&gt;")&lt;501,5,COUNTIF($L$20:L1611,"&lt;&gt;")&lt;601,6,COUNTIF($L$20:L1611,"&lt;&gt;")&lt;701,7,COUNTIF($L$20:L1611,"&lt;&gt;")&lt;801,8,COUNTIF($L$20:L1611,"&lt;&gt;")&lt;901,9,COUNTIF($L$20:L1611,"&lt;&gt;")&lt;1001,10,COUNTIF($L$20:L1611,"&lt;&gt;")&lt;1101,11,COUNTIF($L$20:L1611,"&lt;&gt;")&lt;1201,12,COUNTIF($L$20:L1611,"&lt;&gt;")&lt;1301,13,COUNTIF($L$20:L1611,"&lt;&gt;")&lt;1401,14,COUNTIF($L$20:L1611,"&lt;&gt;")&lt;1501,15,COUNTIF($L$20:L1611,"&lt;&gt;")&lt;1601,16,COUNTIF($L$20:L1611,"&lt;&gt;")&lt;1701,17,COUNTIF($L$20:L1611,"&lt;&gt;")&lt;1801,18,COUNTIF($L$20:L1611,"&lt;&gt;")&lt;1901,19,COUNTIF($L$20:L1611,"&lt;&gt;")&lt;2001,20,COUNTIF($L$20:L1611,"&lt;&gt;")&lt;2101,21,COUNTIF($L$20:L1611,"&lt;&gt;")&lt;2201,22,COUNTIF($L$20:L1611,"&lt;&gt;")&lt;2301,23,COUNTIF($L$20:L1611,"&lt;&gt;")&lt;2401,24,COUNTIF($L$20:L1611,"&lt;&gt;")&lt;2501,25,COUNTIF($L$20:L1611,"&lt;&gt;")&lt;2601,26,COUNTIF($L$20:L1611,"&lt;&gt;")&lt;2701,27,COUNTIF($L$20:L1611,"&lt;&gt;")&lt;2801,28,COUNTIF($L$20:L1611,"&lt;&gt;")&lt;2901,29,COUNTIF($L$20:L1611,"&lt;&gt;")&lt;3001,30),"")</f>
        <v/>
      </c>
      <c r="AM1611" t="str">
        <f t="shared" si="120"/>
        <v/>
      </c>
      <c r="AN1611" t="str">
        <f t="shared" si="124"/>
        <v/>
      </c>
      <c r="AP1611" t="str">
        <f t="shared" si="123"/>
        <v/>
      </c>
      <c r="AQ1611" t="str">
        <f>IF(AO1611="","",COUNTIFS(AM1611:$AM$3019,AO1611))</f>
        <v/>
      </c>
    </row>
    <row r="1612" spans="1:43" x14ac:dyDescent="0.25">
      <c r="A1612" s="6" t="str">
        <f>IF(COUNT($A$20:A1611)&lt;&gt;$B$4,IF(A1611="","",A1611+1),"")</f>
        <v/>
      </c>
      <c r="B1612" s="3"/>
      <c r="C1612" s="3"/>
      <c r="D1612" s="122"/>
      <c r="E1612" s="3"/>
      <c r="F1612" s="3"/>
      <c r="G1612" s="3"/>
      <c r="H1612" s="3"/>
      <c r="I1612" s="120"/>
      <c r="J1612" s="3"/>
      <c r="K1612" s="95" t="str" cm="1">
        <f t="array" ref="K1612">IF(OR($J$14 = "A",$J$14 = "B",$J$14 = "C"),IF(I1612="","",IF(LEN(I1612)&gt;2,_xlfn.IFS(ISNUMBER(SEARCH("_",I1612)),I1612,ISNUMBER(SEARCH(", ",I1612)),SUBSTITUTE(I1612,", ","_"),ISNUMBER(SEARCH("/ ",I1612)),SUBSTITUTE(I1612,"/ ","_"),ISNUMBER(SEARCH(",",I1612)),SUBSTITUTE(I1612,",","_"),ISNUMBER(SEARCH("/",I1612)),SUBSTITUTE(I1612,"/","_"),ISNUMBER(SEARCH("",I1612)),I1612),I1612)),IF(OR($J$14 = "J",$J$14 = "K"),"",IF(D1612="","",IF(LEN(D1612)&gt;2,_xlfn.IFS(ISNUMBER(SEARCH("_",D1612)),D1612,ISNUMBER(SEARCH(", ",D1612)),SUBSTITUTE(D1612,", ","_"),ISNUMBER(SEARCH("/ ",D1612)),SUBSTITUTE(D1612,"/ ","_"),ISNUMBER(SEARCH(",",D1612)),SUBSTITUTE(D1612,",","_"),ISNUMBER(SEARCH("/",D1612)),SUBSTITUTE(D1612,"/","_"),ISNUMBER(SEARCH("",D1612)),D1612),D1612))))</f>
        <v/>
      </c>
      <c r="L1612" s="1"/>
      <c r="M1612" s="1" t="str">
        <f t="shared" si="121"/>
        <v/>
      </c>
      <c r="N1612" s="94" t="str">
        <f>IF($L1612="None","",IF(ISERROR(VLOOKUP($L1612,Info!$B$4:$B$266,1,FALSE)),"",VLOOKUP($L1612,Info!$B$4:$L$266,5,FALSE)))</f>
        <v/>
      </c>
      <c r="O1612" s="94" t="str">
        <f>IF(K1612="","",IF(AND($J$12&lt;&gt;"ABC",N1612="3"),"BAC",IF(N1612="3","ABC",IF($J$12&lt;&gt;"ABC",IF($J$10="Standard",VLOOKUP(K1612,Info!$BE$4:$BF$481,2,FALSE),VLOOKUP(K1612,Info!$BI$4:$BJ$482,2,FALSE)),IF($J$10="Standard",VLOOKUP(K1612,Info!$AG$4:$AH$2994,2,FALSE),VLOOKUP(K1612,Info!$AK$4:$AL$2997,2,FALSE))))))</f>
        <v/>
      </c>
      <c r="P1612" s="94" t="str">
        <f>IF($L1612="None","",IF(ISERROR(VLOOKUP($L1612,Info!$B$4:$B$266,1,FALSE)),"",VLOOKUP($L1612,Info!$B$4:$L$266,3,FALSE)))</f>
        <v/>
      </c>
      <c r="Q1612" s="96" t="str">
        <f>IF($L1612="None","",IF(ISERROR(VLOOKUP($L1612,Info!$B$4:$B$266,1,FALSE)),"",VLOOKUP($L1612,Info!$B$4:$L$266,4,FALSE)))</f>
        <v/>
      </c>
      <c r="R1612" s="1"/>
      <c r="S1612" s="6" t="str">
        <f t="shared" si="122"/>
        <v/>
      </c>
      <c r="T1612" s="6" t="str">
        <f>IF($L1612="None","",IF(ISERROR(VLOOKUP($L1612,Info!$B$4:$B$266,1,FALSE)),"",VLOOKUP($L1612,Info!$B$4:$L$266,11,FALSE)))</f>
        <v/>
      </c>
      <c r="U1612" s="1"/>
      <c r="V1612" s="1"/>
      <c r="W1612" s="1"/>
      <c r="X1612" s="1" t="str">
        <f>IF($L1612="None","",IF(ISERROR(VLOOKUP($L1612,Info!$B$4:$B$266,1,FALSE)),"",IF(OR(W1612="Metallic Liquid Tight",W1612="Non-Metallic Liquid Tight",W1612="LSZH",W1612="Greenfield"),VLOOKUP($L1612,Info!$B$4:$L$266,7,FALSE),"N/A")))</f>
        <v/>
      </c>
      <c r="Y1612" s="1"/>
      <c r="Z1612" s="96" t="str">
        <f>IF($L1612="None","",IF(ISERROR(VLOOKUP($L1612,Info!$B$4:$B$266,1,FALSE)),"",VLOOKUP($L1612,Info!$B$4:$L$266,9,FALSE)))</f>
        <v/>
      </c>
      <c r="AA1612" s="96" t="str">
        <f>IF($L1612="None","",IF(ISERROR(VLOOKUP($L1612,Info!$B$4:$B$266,1,FALSE)),"",VLOOKUP($L1612,Info!$B$4:$L$266,8,FALSE)))</f>
        <v/>
      </c>
      <c r="AB1612" s="96" t="str">
        <f>IF($L1612="None","",IF(ISERROR(VLOOKUP($L1612,Info!$B$4:$B$266,1,FALSE)),"",VLOOKUP($L1612,Info!$B$4:$L$266,10,FALSE)))</f>
        <v/>
      </c>
      <c r="AC1612" s="1" t="str">
        <f>IF(W1612="SO Cable","Black,White",IF(O1612="","",IF(P1612="","",IF($J$12&lt;&gt;"ABC",IF(P1612&lt;="250",VLOOKUP(O1612,Info!$AZ$4:$BB$22,3,FALSE),VLOOKUP(O1612,Info!$AZ$23:$BB$39,3,FALSE)),IF(P1612&lt;="250",VLOOKUP(O1612,Info!$AO$4:$AQ$22,3,FALSE),VLOOKUP(O1612,Info!$AO$23:$AP$39,3,FALSE))))))</f>
        <v/>
      </c>
      <c r="AD1612" s="1"/>
      <c r="AE1612" s="1" t="str">
        <f>IF($L1612="None","",IF(ISERROR(VLOOKUP($L1612,Info!$B$4:$B$266,1,FALSE)),"",VLOOKUP($L1612,Info!$B$4:$L$266,4,FALSE)))</f>
        <v/>
      </c>
      <c r="AF1612" s="1" t="str">
        <f>IF($L1612="None","",IF(ISERROR(VLOOKUP($L1612,Info!$B$4:$B$266,1,FALSE)),"",VLOOKUP($L1612,Info!$B$4:$L$266,6,FALSE)))</f>
        <v/>
      </c>
      <c r="AG1612" s="1"/>
      <c r="AH1612" s="33" t="str" cm="1">
        <f t="array" ref="AH1612">IF(AND(L1612&lt;&gt;"",O1612&lt;&gt;"",R1612:S1612&lt;&gt;"",W1612:X1612&lt;&gt;"",Z1612:AA1612&lt;&gt;"",AC1612&lt;&gt;""),"Good","Bad")</f>
        <v>Bad</v>
      </c>
      <c r="AL1612" t="str" cm="1">
        <f t="array" ref="AL1612">IF(R1612&gt;0,_xlfn.IFS(COUNTIF($L$20:L1612,"&lt;&gt;")&lt;101,1,COUNTIF($L$20:L1612,"&lt;&gt;")&lt;201,2,COUNTIF($L$20:L1612,"&lt;&gt;")&lt;301,3,COUNTIF($L$20:L1612,"&lt;&gt;")&lt;401,4,COUNTIF($L$20:L1612,"&lt;&gt;")&lt;501,5,COUNTIF($L$20:L1612,"&lt;&gt;")&lt;601,6,COUNTIF($L$20:L1612,"&lt;&gt;")&lt;701,7,COUNTIF($L$20:L1612,"&lt;&gt;")&lt;801,8,COUNTIF($L$20:L1612,"&lt;&gt;")&lt;901,9,COUNTIF($L$20:L1612,"&lt;&gt;")&lt;1001,10,COUNTIF($L$20:L1612,"&lt;&gt;")&lt;1101,11,COUNTIF($L$20:L1612,"&lt;&gt;")&lt;1201,12,COUNTIF($L$20:L1612,"&lt;&gt;")&lt;1301,13,COUNTIF($L$20:L1612,"&lt;&gt;")&lt;1401,14,COUNTIF($L$20:L1612,"&lt;&gt;")&lt;1501,15,COUNTIF($L$20:L1612,"&lt;&gt;")&lt;1601,16,COUNTIF($L$20:L1612,"&lt;&gt;")&lt;1701,17,COUNTIF($L$20:L1612,"&lt;&gt;")&lt;1801,18,COUNTIF($L$20:L1612,"&lt;&gt;")&lt;1901,19,COUNTIF($L$20:L1612,"&lt;&gt;")&lt;2001,20,COUNTIF($L$20:L1612,"&lt;&gt;")&lt;2101,21,COUNTIF($L$20:L1612,"&lt;&gt;")&lt;2201,22,COUNTIF($L$20:L1612,"&lt;&gt;")&lt;2301,23,COUNTIF($L$20:L1612,"&lt;&gt;")&lt;2401,24,COUNTIF($L$20:L1612,"&lt;&gt;")&lt;2501,25,COUNTIF($L$20:L1612,"&lt;&gt;")&lt;2601,26,COUNTIF($L$20:L1612,"&lt;&gt;")&lt;2701,27,COUNTIF($L$20:L1612,"&lt;&gt;")&lt;2801,28,COUNTIF($L$20:L1612,"&lt;&gt;")&lt;2901,29,COUNTIF($L$20:L1612,"&lt;&gt;")&lt;3001,30),"")</f>
        <v/>
      </c>
      <c r="AM1612" t="str">
        <f t="shared" si="120"/>
        <v/>
      </c>
      <c r="AN1612" t="str">
        <f t="shared" si="124"/>
        <v/>
      </c>
      <c r="AP1612" t="str">
        <f t="shared" si="123"/>
        <v/>
      </c>
      <c r="AQ1612" t="str">
        <f>IF(AO1612="","",COUNTIFS(AM1612:$AM$3019,AO1612))</f>
        <v/>
      </c>
    </row>
    <row r="1613" spans="1:43" x14ac:dyDescent="0.25">
      <c r="A1613" s="6" t="str">
        <f>IF(COUNT($A$20:A1612)&lt;&gt;$B$4,IF(A1612="","",A1612+1),"")</f>
        <v/>
      </c>
      <c r="B1613" s="3"/>
      <c r="C1613" s="3"/>
      <c r="D1613" s="122"/>
      <c r="E1613" s="3"/>
      <c r="F1613" s="3"/>
      <c r="G1613" s="3"/>
      <c r="H1613" s="3"/>
      <c r="I1613" s="120"/>
      <c r="J1613" s="3"/>
      <c r="K1613" s="95" t="str" cm="1">
        <f t="array" ref="K1613">IF(OR($J$14 = "A",$J$14 = "B",$J$14 = "C"),IF(I1613="","",IF(LEN(I1613)&gt;2,_xlfn.IFS(ISNUMBER(SEARCH("_",I1613)),I1613,ISNUMBER(SEARCH(", ",I1613)),SUBSTITUTE(I1613,", ","_"),ISNUMBER(SEARCH("/ ",I1613)),SUBSTITUTE(I1613,"/ ","_"),ISNUMBER(SEARCH(",",I1613)),SUBSTITUTE(I1613,",","_"),ISNUMBER(SEARCH("/",I1613)),SUBSTITUTE(I1613,"/","_"),ISNUMBER(SEARCH("",I1613)),I1613),I1613)),IF(OR($J$14 = "J",$J$14 = "K"),"",IF(D1613="","",IF(LEN(D1613)&gt;2,_xlfn.IFS(ISNUMBER(SEARCH("_",D1613)),D1613,ISNUMBER(SEARCH(", ",D1613)),SUBSTITUTE(D1613,", ","_"),ISNUMBER(SEARCH("/ ",D1613)),SUBSTITUTE(D1613,"/ ","_"),ISNUMBER(SEARCH(",",D1613)),SUBSTITUTE(D1613,",","_"),ISNUMBER(SEARCH("/",D1613)),SUBSTITUTE(D1613,"/","_"),ISNUMBER(SEARCH("",D1613)),D1613),D1613))))</f>
        <v/>
      </c>
      <c r="L1613" s="1"/>
      <c r="M1613" s="1" t="str">
        <f t="shared" si="121"/>
        <v/>
      </c>
      <c r="N1613" s="94" t="str">
        <f>IF($L1613="None","",IF(ISERROR(VLOOKUP($L1613,Info!$B$4:$B$266,1,FALSE)),"",VLOOKUP($L1613,Info!$B$4:$L$266,5,FALSE)))</f>
        <v/>
      </c>
      <c r="O1613" s="94" t="str">
        <f>IF(K1613="","",IF(AND($J$12&lt;&gt;"ABC",N1613="3"),"BAC",IF(N1613="3","ABC",IF($J$12&lt;&gt;"ABC",IF($J$10="Standard",VLOOKUP(K1613,Info!$BE$4:$BF$481,2,FALSE),VLOOKUP(K1613,Info!$BI$4:$BJ$482,2,FALSE)),IF($J$10="Standard",VLOOKUP(K1613,Info!$AG$4:$AH$2994,2,FALSE),VLOOKUP(K1613,Info!$AK$4:$AL$2997,2,FALSE))))))</f>
        <v/>
      </c>
      <c r="P1613" s="94" t="str">
        <f>IF($L1613="None","",IF(ISERROR(VLOOKUP($L1613,Info!$B$4:$B$266,1,FALSE)),"",VLOOKUP($L1613,Info!$B$4:$L$266,3,FALSE)))</f>
        <v/>
      </c>
      <c r="Q1613" s="96" t="str">
        <f>IF($L1613="None","",IF(ISERROR(VLOOKUP($L1613,Info!$B$4:$B$266,1,FALSE)),"",VLOOKUP($L1613,Info!$B$4:$L$266,4,FALSE)))</f>
        <v/>
      </c>
      <c r="R1613" s="1"/>
      <c r="S1613" s="6" t="str">
        <f t="shared" si="122"/>
        <v/>
      </c>
      <c r="T1613" s="6" t="str">
        <f>IF($L1613="None","",IF(ISERROR(VLOOKUP($L1613,Info!$B$4:$B$266,1,FALSE)),"",VLOOKUP($L1613,Info!$B$4:$L$266,11,FALSE)))</f>
        <v/>
      </c>
      <c r="U1613" s="1"/>
      <c r="V1613" s="1"/>
      <c r="W1613" s="1"/>
      <c r="X1613" s="1" t="str">
        <f>IF($L1613="None","",IF(ISERROR(VLOOKUP($L1613,Info!$B$4:$B$266,1,FALSE)),"",IF(OR(W1613="Metallic Liquid Tight",W1613="Non-Metallic Liquid Tight",W1613="LSZH",W1613="Greenfield"),VLOOKUP($L1613,Info!$B$4:$L$266,7,FALSE),"N/A")))</f>
        <v/>
      </c>
      <c r="Y1613" s="1"/>
      <c r="Z1613" s="96" t="str">
        <f>IF($L1613="None","",IF(ISERROR(VLOOKUP($L1613,Info!$B$4:$B$266,1,FALSE)),"",VLOOKUP($L1613,Info!$B$4:$L$266,9,FALSE)))</f>
        <v/>
      </c>
      <c r="AA1613" s="96" t="str">
        <f>IF($L1613="None","",IF(ISERROR(VLOOKUP($L1613,Info!$B$4:$B$266,1,FALSE)),"",VLOOKUP($L1613,Info!$B$4:$L$266,8,FALSE)))</f>
        <v/>
      </c>
      <c r="AB1613" s="96" t="str">
        <f>IF($L1613="None","",IF(ISERROR(VLOOKUP($L1613,Info!$B$4:$B$266,1,FALSE)),"",VLOOKUP($L1613,Info!$B$4:$L$266,10,FALSE)))</f>
        <v/>
      </c>
      <c r="AC1613" s="1" t="str">
        <f>IF(W1613="SO Cable","Black,White",IF(O1613="","",IF(P1613="","",IF($J$12&lt;&gt;"ABC",IF(P1613&lt;="250",VLOOKUP(O1613,Info!$AZ$4:$BB$22,3,FALSE),VLOOKUP(O1613,Info!$AZ$23:$BB$39,3,FALSE)),IF(P1613&lt;="250",VLOOKUP(O1613,Info!$AO$4:$AQ$22,3,FALSE),VLOOKUP(O1613,Info!$AO$23:$AP$39,3,FALSE))))))</f>
        <v/>
      </c>
      <c r="AD1613" s="1"/>
      <c r="AE1613" s="1" t="str">
        <f>IF($L1613="None","",IF(ISERROR(VLOOKUP($L1613,Info!$B$4:$B$266,1,FALSE)),"",VLOOKUP($L1613,Info!$B$4:$L$266,4,FALSE)))</f>
        <v/>
      </c>
      <c r="AF1613" s="1" t="str">
        <f>IF($L1613="None","",IF(ISERROR(VLOOKUP($L1613,Info!$B$4:$B$266,1,FALSE)),"",VLOOKUP($L1613,Info!$B$4:$L$266,6,FALSE)))</f>
        <v/>
      </c>
      <c r="AG1613" s="1"/>
      <c r="AH1613" s="33" t="str" cm="1">
        <f t="array" ref="AH1613">IF(AND(L1613&lt;&gt;"",O1613&lt;&gt;"",R1613:S1613&lt;&gt;"",W1613:X1613&lt;&gt;"",Z1613:AA1613&lt;&gt;"",AC1613&lt;&gt;""),"Good","Bad")</f>
        <v>Bad</v>
      </c>
      <c r="AL1613" t="str" cm="1">
        <f t="array" ref="AL1613">IF(R1613&gt;0,_xlfn.IFS(COUNTIF($L$20:L1613,"&lt;&gt;")&lt;101,1,COUNTIF($L$20:L1613,"&lt;&gt;")&lt;201,2,COUNTIF($L$20:L1613,"&lt;&gt;")&lt;301,3,COUNTIF($L$20:L1613,"&lt;&gt;")&lt;401,4,COUNTIF($L$20:L1613,"&lt;&gt;")&lt;501,5,COUNTIF($L$20:L1613,"&lt;&gt;")&lt;601,6,COUNTIF($L$20:L1613,"&lt;&gt;")&lt;701,7,COUNTIF($L$20:L1613,"&lt;&gt;")&lt;801,8,COUNTIF($L$20:L1613,"&lt;&gt;")&lt;901,9,COUNTIF($L$20:L1613,"&lt;&gt;")&lt;1001,10,COUNTIF($L$20:L1613,"&lt;&gt;")&lt;1101,11,COUNTIF($L$20:L1613,"&lt;&gt;")&lt;1201,12,COUNTIF($L$20:L1613,"&lt;&gt;")&lt;1301,13,COUNTIF($L$20:L1613,"&lt;&gt;")&lt;1401,14,COUNTIF($L$20:L1613,"&lt;&gt;")&lt;1501,15,COUNTIF($L$20:L1613,"&lt;&gt;")&lt;1601,16,COUNTIF($L$20:L1613,"&lt;&gt;")&lt;1701,17,COUNTIF($L$20:L1613,"&lt;&gt;")&lt;1801,18,COUNTIF($L$20:L1613,"&lt;&gt;")&lt;1901,19,COUNTIF($L$20:L1613,"&lt;&gt;")&lt;2001,20,COUNTIF($L$20:L1613,"&lt;&gt;")&lt;2101,21,COUNTIF($L$20:L1613,"&lt;&gt;")&lt;2201,22,COUNTIF($L$20:L1613,"&lt;&gt;")&lt;2301,23,COUNTIF($L$20:L1613,"&lt;&gt;")&lt;2401,24,COUNTIF($L$20:L1613,"&lt;&gt;")&lt;2501,25,COUNTIF($L$20:L1613,"&lt;&gt;")&lt;2601,26,COUNTIF($L$20:L1613,"&lt;&gt;")&lt;2701,27,COUNTIF($L$20:L1613,"&lt;&gt;")&lt;2801,28,COUNTIF($L$20:L1613,"&lt;&gt;")&lt;2901,29,COUNTIF($L$20:L1613,"&lt;&gt;")&lt;3001,30),"")</f>
        <v/>
      </c>
      <c r="AM1613" t="str">
        <f t="shared" si="120"/>
        <v/>
      </c>
      <c r="AN1613" t="str">
        <f t="shared" si="124"/>
        <v/>
      </c>
      <c r="AP1613" t="str">
        <f t="shared" si="123"/>
        <v/>
      </c>
      <c r="AQ1613" t="str">
        <f>IF(AO1613="","",COUNTIFS(AM1613:$AM$3019,AO1613))</f>
        <v/>
      </c>
    </row>
    <row r="1614" spans="1:43" x14ac:dyDescent="0.25">
      <c r="A1614" s="6" t="str">
        <f>IF(COUNT($A$20:A1613)&lt;&gt;$B$4,IF(A1613="","",A1613+1),"")</f>
        <v/>
      </c>
      <c r="B1614" s="3"/>
      <c r="C1614" s="3"/>
      <c r="D1614" s="122"/>
      <c r="E1614" s="3"/>
      <c r="F1614" s="3"/>
      <c r="G1614" s="3"/>
      <c r="H1614" s="3"/>
      <c r="I1614" s="120"/>
      <c r="J1614" s="3"/>
      <c r="K1614" s="95" t="str" cm="1">
        <f t="array" ref="K1614">IF(OR($J$14 = "A",$J$14 = "B",$J$14 = "C"),IF(I1614="","",IF(LEN(I1614)&gt;2,_xlfn.IFS(ISNUMBER(SEARCH("_",I1614)),I1614,ISNUMBER(SEARCH(", ",I1614)),SUBSTITUTE(I1614,", ","_"),ISNUMBER(SEARCH("/ ",I1614)),SUBSTITUTE(I1614,"/ ","_"),ISNUMBER(SEARCH(",",I1614)),SUBSTITUTE(I1614,",","_"),ISNUMBER(SEARCH("/",I1614)),SUBSTITUTE(I1614,"/","_"),ISNUMBER(SEARCH("",I1614)),I1614),I1614)),IF(OR($J$14 = "J",$J$14 = "K"),"",IF(D1614="","",IF(LEN(D1614)&gt;2,_xlfn.IFS(ISNUMBER(SEARCH("_",D1614)),D1614,ISNUMBER(SEARCH(", ",D1614)),SUBSTITUTE(D1614,", ","_"),ISNUMBER(SEARCH("/ ",D1614)),SUBSTITUTE(D1614,"/ ","_"),ISNUMBER(SEARCH(",",D1614)),SUBSTITUTE(D1614,",","_"),ISNUMBER(SEARCH("/",D1614)),SUBSTITUTE(D1614,"/","_"),ISNUMBER(SEARCH("",D1614)),D1614),D1614))))</f>
        <v/>
      </c>
      <c r="L1614" s="1"/>
      <c r="M1614" s="1" t="str">
        <f t="shared" si="121"/>
        <v/>
      </c>
      <c r="N1614" s="94" t="str">
        <f>IF($L1614="None","",IF(ISERROR(VLOOKUP($L1614,Info!$B$4:$B$266,1,FALSE)),"",VLOOKUP($L1614,Info!$B$4:$L$266,5,FALSE)))</f>
        <v/>
      </c>
      <c r="O1614" s="94" t="str">
        <f>IF(K1614="","",IF(AND($J$12&lt;&gt;"ABC",N1614="3"),"BAC",IF(N1614="3","ABC",IF($J$12&lt;&gt;"ABC",IF($J$10="Standard",VLOOKUP(K1614,Info!$BE$4:$BF$481,2,FALSE),VLOOKUP(K1614,Info!$BI$4:$BJ$482,2,FALSE)),IF($J$10="Standard",VLOOKUP(K1614,Info!$AG$4:$AH$2994,2,FALSE),VLOOKUP(K1614,Info!$AK$4:$AL$2997,2,FALSE))))))</f>
        <v/>
      </c>
      <c r="P1614" s="94" t="str">
        <f>IF($L1614="None","",IF(ISERROR(VLOOKUP($L1614,Info!$B$4:$B$266,1,FALSE)),"",VLOOKUP($L1614,Info!$B$4:$L$266,3,FALSE)))</f>
        <v/>
      </c>
      <c r="Q1614" s="96" t="str">
        <f>IF($L1614="None","",IF(ISERROR(VLOOKUP($L1614,Info!$B$4:$B$266,1,FALSE)),"",VLOOKUP($L1614,Info!$B$4:$L$266,4,FALSE)))</f>
        <v/>
      </c>
      <c r="R1614" s="1"/>
      <c r="S1614" s="6" t="str">
        <f t="shared" si="122"/>
        <v/>
      </c>
      <c r="T1614" s="6" t="str">
        <f>IF($L1614="None","",IF(ISERROR(VLOOKUP($L1614,Info!$B$4:$B$266,1,FALSE)),"",VLOOKUP($L1614,Info!$B$4:$L$266,11,FALSE)))</f>
        <v/>
      </c>
      <c r="U1614" s="1"/>
      <c r="V1614" s="1"/>
      <c r="W1614" s="1"/>
      <c r="X1614" s="1" t="str">
        <f>IF($L1614="None","",IF(ISERROR(VLOOKUP($L1614,Info!$B$4:$B$266,1,FALSE)),"",IF(OR(W1614="Metallic Liquid Tight",W1614="Non-Metallic Liquid Tight",W1614="LSZH",W1614="Greenfield"),VLOOKUP($L1614,Info!$B$4:$L$266,7,FALSE),"N/A")))</f>
        <v/>
      </c>
      <c r="Y1614" s="1"/>
      <c r="Z1614" s="96" t="str">
        <f>IF($L1614="None","",IF(ISERROR(VLOOKUP($L1614,Info!$B$4:$B$266,1,FALSE)),"",VLOOKUP($L1614,Info!$B$4:$L$266,9,FALSE)))</f>
        <v/>
      </c>
      <c r="AA1614" s="96" t="str">
        <f>IF($L1614="None","",IF(ISERROR(VLOOKUP($L1614,Info!$B$4:$B$266,1,FALSE)),"",VLOOKUP($L1614,Info!$B$4:$L$266,8,FALSE)))</f>
        <v/>
      </c>
      <c r="AB1614" s="96" t="str">
        <f>IF($L1614="None","",IF(ISERROR(VLOOKUP($L1614,Info!$B$4:$B$266,1,FALSE)),"",VLOOKUP($L1614,Info!$B$4:$L$266,10,FALSE)))</f>
        <v/>
      </c>
      <c r="AC1614" s="1" t="str">
        <f>IF(W1614="SO Cable","Black,White",IF(O1614="","",IF(P1614="","",IF($J$12&lt;&gt;"ABC",IF(P1614&lt;="250",VLOOKUP(O1614,Info!$AZ$4:$BB$22,3,FALSE),VLOOKUP(O1614,Info!$AZ$23:$BB$39,3,FALSE)),IF(P1614&lt;="250",VLOOKUP(O1614,Info!$AO$4:$AQ$22,3,FALSE),VLOOKUP(O1614,Info!$AO$23:$AP$39,3,FALSE))))))</f>
        <v/>
      </c>
      <c r="AD1614" s="1"/>
      <c r="AE1614" s="1" t="str">
        <f>IF($L1614="None","",IF(ISERROR(VLOOKUP($L1614,Info!$B$4:$B$266,1,FALSE)),"",VLOOKUP($L1614,Info!$B$4:$L$266,4,FALSE)))</f>
        <v/>
      </c>
      <c r="AF1614" s="1" t="str">
        <f>IF($L1614="None","",IF(ISERROR(VLOOKUP($L1614,Info!$B$4:$B$266,1,FALSE)),"",VLOOKUP($L1614,Info!$B$4:$L$266,6,FALSE)))</f>
        <v/>
      </c>
      <c r="AG1614" s="1"/>
      <c r="AH1614" s="33" t="str" cm="1">
        <f t="array" ref="AH1614">IF(AND(L1614&lt;&gt;"",O1614&lt;&gt;"",R1614:S1614&lt;&gt;"",W1614:X1614&lt;&gt;"",Z1614:AA1614&lt;&gt;"",AC1614&lt;&gt;""),"Good","Bad")</f>
        <v>Bad</v>
      </c>
      <c r="AL1614" t="str" cm="1">
        <f t="array" ref="AL1614">IF(R1614&gt;0,_xlfn.IFS(COUNTIF($L$20:L1614,"&lt;&gt;")&lt;101,1,COUNTIF($L$20:L1614,"&lt;&gt;")&lt;201,2,COUNTIF($L$20:L1614,"&lt;&gt;")&lt;301,3,COUNTIF($L$20:L1614,"&lt;&gt;")&lt;401,4,COUNTIF($L$20:L1614,"&lt;&gt;")&lt;501,5,COUNTIF($L$20:L1614,"&lt;&gt;")&lt;601,6,COUNTIF($L$20:L1614,"&lt;&gt;")&lt;701,7,COUNTIF($L$20:L1614,"&lt;&gt;")&lt;801,8,COUNTIF($L$20:L1614,"&lt;&gt;")&lt;901,9,COUNTIF($L$20:L1614,"&lt;&gt;")&lt;1001,10,COUNTIF($L$20:L1614,"&lt;&gt;")&lt;1101,11,COUNTIF($L$20:L1614,"&lt;&gt;")&lt;1201,12,COUNTIF($L$20:L1614,"&lt;&gt;")&lt;1301,13,COUNTIF($L$20:L1614,"&lt;&gt;")&lt;1401,14,COUNTIF($L$20:L1614,"&lt;&gt;")&lt;1501,15,COUNTIF($L$20:L1614,"&lt;&gt;")&lt;1601,16,COUNTIF($L$20:L1614,"&lt;&gt;")&lt;1701,17,COUNTIF($L$20:L1614,"&lt;&gt;")&lt;1801,18,COUNTIF($L$20:L1614,"&lt;&gt;")&lt;1901,19,COUNTIF($L$20:L1614,"&lt;&gt;")&lt;2001,20,COUNTIF($L$20:L1614,"&lt;&gt;")&lt;2101,21,COUNTIF($L$20:L1614,"&lt;&gt;")&lt;2201,22,COUNTIF($L$20:L1614,"&lt;&gt;")&lt;2301,23,COUNTIF($L$20:L1614,"&lt;&gt;")&lt;2401,24,COUNTIF($L$20:L1614,"&lt;&gt;")&lt;2501,25,COUNTIF($L$20:L1614,"&lt;&gt;")&lt;2601,26,COUNTIF($L$20:L1614,"&lt;&gt;")&lt;2701,27,COUNTIF($L$20:L1614,"&lt;&gt;")&lt;2801,28,COUNTIF($L$20:L1614,"&lt;&gt;")&lt;2901,29,COUNTIF($L$20:L1614,"&lt;&gt;")&lt;3001,30),"")</f>
        <v/>
      </c>
      <c r="AM1614" t="str">
        <f t="shared" si="120"/>
        <v/>
      </c>
      <c r="AN1614" t="str">
        <f t="shared" si="124"/>
        <v/>
      </c>
      <c r="AP1614" t="str">
        <f t="shared" si="123"/>
        <v/>
      </c>
      <c r="AQ1614" t="str">
        <f>IF(AO1614="","",COUNTIFS(AM1614:$AM$3019,AO1614))</f>
        <v/>
      </c>
    </row>
    <row r="1615" spans="1:43" x14ac:dyDescent="0.25">
      <c r="A1615" s="6" t="str">
        <f>IF(COUNT($A$20:A1614)&lt;&gt;$B$4,IF(A1614="","",A1614+1),"")</f>
        <v/>
      </c>
      <c r="B1615" s="3"/>
      <c r="C1615" s="3"/>
      <c r="D1615" s="122"/>
      <c r="E1615" s="3"/>
      <c r="F1615" s="3"/>
      <c r="G1615" s="3"/>
      <c r="H1615" s="3"/>
      <c r="I1615" s="120"/>
      <c r="J1615" s="3"/>
      <c r="K1615" s="95" t="str" cm="1">
        <f t="array" ref="K1615">IF(OR($J$14 = "A",$J$14 = "B",$J$14 = "C"),IF(I1615="","",IF(LEN(I1615)&gt;2,_xlfn.IFS(ISNUMBER(SEARCH("_",I1615)),I1615,ISNUMBER(SEARCH(", ",I1615)),SUBSTITUTE(I1615,", ","_"),ISNUMBER(SEARCH("/ ",I1615)),SUBSTITUTE(I1615,"/ ","_"),ISNUMBER(SEARCH(",",I1615)),SUBSTITUTE(I1615,",","_"),ISNUMBER(SEARCH("/",I1615)),SUBSTITUTE(I1615,"/","_"),ISNUMBER(SEARCH("",I1615)),I1615),I1615)),IF(OR($J$14 = "J",$J$14 = "K"),"",IF(D1615="","",IF(LEN(D1615)&gt;2,_xlfn.IFS(ISNUMBER(SEARCH("_",D1615)),D1615,ISNUMBER(SEARCH(", ",D1615)),SUBSTITUTE(D1615,", ","_"),ISNUMBER(SEARCH("/ ",D1615)),SUBSTITUTE(D1615,"/ ","_"),ISNUMBER(SEARCH(",",D1615)),SUBSTITUTE(D1615,",","_"),ISNUMBER(SEARCH("/",D1615)),SUBSTITUTE(D1615,"/","_"),ISNUMBER(SEARCH("",D1615)),D1615),D1615))))</f>
        <v/>
      </c>
      <c r="L1615" s="1"/>
      <c r="M1615" s="1" t="str">
        <f t="shared" si="121"/>
        <v/>
      </c>
      <c r="N1615" s="94" t="str">
        <f>IF($L1615="None","",IF(ISERROR(VLOOKUP($L1615,Info!$B$4:$B$266,1,FALSE)),"",VLOOKUP($L1615,Info!$B$4:$L$266,5,FALSE)))</f>
        <v/>
      </c>
      <c r="O1615" s="94" t="str">
        <f>IF(K1615="","",IF(AND($J$12&lt;&gt;"ABC",N1615="3"),"BAC",IF(N1615="3","ABC",IF($J$12&lt;&gt;"ABC",IF($J$10="Standard",VLOOKUP(K1615,Info!$BE$4:$BF$481,2,FALSE),VLOOKUP(K1615,Info!$BI$4:$BJ$482,2,FALSE)),IF($J$10="Standard",VLOOKUP(K1615,Info!$AG$4:$AH$2994,2,FALSE),VLOOKUP(K1615,Info!$AK$4:$AL$2997,2,FALSE))))))</f>
        <v/>
      </c>
      <c r="P1615" s="94" t="str">
        <f>IF($L1615="None","",IF(ISERROR(VLOOKUP($L1615,Info!$B$4:$B$266,1,FALSE)),"",VLOOKUP($L1615,Info!$B$4:$L$266,3,FALSE)))</f>
        <v/>
      </c>
      <c r="Q1615" s="96" t="str">
        <f>IF($L1615="None","",IF(ISERROR(VLOOKUP($L1615,Info!$B$4:$B$266,1,FALSE)),"",VLOOKUP($L1615,Info!$B$4:$L$266,4,FALSE)))</f>
        <v/>
      </c>
      <c r="R1615" s="1"/>
      <c r="S1615" s="6" t="str">
        <f t="shared" si="122"/>
        <v/>
      </c>
      <c r="T1615" s="6" t="str">
        <f>IF($L1615="None","",IF(ISERROR(VLOOKUP($L1615,Info!$B$4:$B$266,1,FALSE)),"",VLOOKUP($L1615,Info!$B$4:$L$266,11,FALSE)))</f>
        <v/>
      </c>
      <c r="U1615" s="1"/>
      <c r="V1615" s="1"/>
      <c r="W1615" s="1"/>
      <c r="X1615" s="1" t="str">
        <f>IF($L1615="None","",IF(ISERROR(VLOOKUP($L1615,Info!$B$4:$B$266,1,FALSE)),"",IF(OR(W1615="Metallic Liquid Tight",W1615="Non-Metallic Liquid Tight",W1615="LSZH",W1615="Greenfield"),VLOOKUP($L1615,Info!$B$4:$L$266,7,FALSE),"N/A")))</f>
        <v/>
      </c>
      <c r="Y1615" s="1"/>
      <c r="Z1615" s="96" t="str">
        <f>IF($L1615="None","",IF(ISERROR(VLOOKUP($L1615,Info!$B$4:$B$266,1,FALSE)),"",VLOOKUP($L1615,Info!$B$4:$L$266,9,FALSE)))</f>
        <v/>
      </c>
      <c r="AA1615" s="96" t="str">
        <f>IF($L1615="None","",IF(ISERROR(VLOOKUP($L1615,Info!$B$4:$B$266,1,FALSE)),"",VLOOKUP($L1615,Info!$B$4:$L$266,8,FALSE)))</f>
        <v/>
      </c>
      <c r="AB1615" s="96" t="str">
        <f>IF($L1615="None","",IF(ISERROR(VLOOKUP($L1615,Info!$B$4:$B$266,1,FALSE)),"",VLOOKUP($L1615,Info!$B$4:$L$266,10,FALSE)))</f>
        <v/>
      </c>
      <c r="AC1615" s="1" t="str">
        <f>IF(W1615="SO Cable","Black,White",IF(O1615="","",IF(P1615="","",IF($J$12&lt;&gt;"ABC",IF(P1615&lt;="250",VLOOKUP(O1615,Info!$AZ$4:$BB$22,3,FALSE),VLOOKUP(O1615,Info!$AZ$23:$BB$39,3,FALSE)),IF(P1615&lt;="250",VLOOKUP(O1615,Info!$AO$4:$AQ$22,3,FALSE),VLOOKUP(O1615,Info!$AO$23:$AP$39,3,FALSE))))))</f>
        <v/>
      </c>
      <c r="AD1615" s="1"/>
      <c r="AE1615" s="1" t="str">
        <f>IF($L1615="None","",IF(ISERROR(VLOOKUP($L1615,Info!$B$4:$B$266,1,FALSE)),"",VLOOKUP($L1615,Info!$B$4:$L$266,4,FALSE)))</f>
        <v/>
      </c>
      <c r="AF1615" s="1" t="str">
        <f>IF($L1615="None","",IF(ISERROR(VLOOKUP($L1615,Info!$B$4:$B$266,1,FALSE)),"",VLOOKUP($L1615,Info!$B$4:$L$266,6,FALSE)))</f>
        <v/>
      </c>
      <c r="AG1615" s="1"/>
      <c r="AH1615" s="33" t="str" cm="1">
        <f t="array" ref="AH1615">IF(AND(L1615&lt;&gt;"",O1615&lt;&gt;"",R1615:S1615&lt;&gt;"",W1615:X1615&lt;&gt;"",Z1615:AA1615&lt;&gt;"",AC1615&lt;&gt;""),"Good","Bad")</f>
        <v>Bad</v>
      </c>
      <c r="AL1615" t="str" cm="1">
        <f t="array" ref="AL1615">IF(R1615&gt;0,_xlfn.IFS(COUNTIF($L$20:L1615,"&lt;&gt;")&lt;101,1,COUNTIF($L$20:L1615,"&lt;&gt;")&lt;201,2,COUNTIF($L$20:L1615,"&lt;&gt;")&lt;301,3,COUNTIF($L$20:L1615,"&lt;&gt;")&lt;401,4,COUNTIF($L$20:L1615,"&lt;&gt;")&lt;501,5,COUNTIF($L$20:L1615,"&lt;&gt;")&lt;601,6,COUNTIF($L$20:L1615,"&lt;&gt;")&lt;701,7,COUNTIF($L$20:L1615,"&lt;&gt;")&lt;801,8,COUNTIF($L$20:L1615,"&lt;&gt;")&lt;901,9,COUNTIF($L$20:L1615,"&lt;&gt;")&lt;1001,10,COUNTIF($L$20:L1615,"&lt;&gt;")&lt;1101,11,COUNTIF($L$20:L1615,"&lt;&gt;")&lt;1201,12,COUNTIF($L$20:L1615,"&lt;&gt;")&lt;1301,13,COUNTIF($L$20:L1615,"&lt;&gt;")&lt;1401,14,COUNTIF($L$20:L1615,"&lt;&gt;")&lt;1501,15,COUNTIF($L$20:L1615,"&lt;&gt;")&lt;1601,16,COUNTIF($L$20:L1615,"&lt;&gt;")&lt;1701,17,COUNTIF($L$20:L1615,"&lt;&gt;")&lt;1801,18,COUNTIF($L$20:L1615,"&lt;&gt;")&lt;1901,19,COUNTIF($L$20:L1615,"&lt;&gt;")&lt;2001,20,COUNTIF($L$20:L1615,"&lt;&gt;")&lt;2101,21,COUNTIF($L$20:L1615,"&lt;&gt;")&lt;2201,22,COUNTIF($L$20:L1615,"&lt;&gt;")&lt;2301,23,COUNTIF($L$20:L1615,"&lt;&gt;")&lt;2401,24,COUNTIF($L$20:L1615,"&lt;&gt;")&lt;2501,25,COUNTIF($L$20:L1615,"&lt;&gt;")&lt;2601,26,COUNTIF($L$20:L1615,"&lt;&gt;")&lt;2701,27,COUNTIF($L$20:L1615,"&lt;&gt;")&lt;2801,28,COUNTIF($L$20:L1615,"&lt;&gt;")&lt;2901,29,COUNTIF($L$20:L1615,"&lt;&gt;")&lt;3001,30),"")</f>
        <v/>
      </c>
      <c r="AM1615" t="str">
        <f t="shared" si="120"/>
        <v/>
      </c>
      <c r="AN1615" t="str">
        <f t="shared" si="124"/>
        <v/>
      </c>
      <c r="AP1615" t="str">
        <f t="shared" si="123"/>
        <v/>
      </c>
      <c r="AQ1615" t="str">
        <f>IF(AO1615="","",COUNTIFS(AM1615:$AM$3019,AO1615))</f>
        <v/>
      </c>
    </row>
    <row r="1616" spans="1:43" x14ac:dyDescent="0.25">
      <c r="A1616" s="6" t="str">
        <f>IF(COUNT($A$20:A1615)&lt;&gt;$B$4,IF(A1615="","",A1615+1),"")</f>
        <v/>
      </c>
      <c r="B1616" s="3"/>
      <c r="C1616" s="3"/>
      <c r="D1616" s="122"/>
      <c r="E1616" s="3"/>
      <c r="F1616" s="3"/>
      <c r="G1616" s="3"/>
      <c r="H1616" s="3"/>
      <c r="I1616" s="120"/>
      <c r="J1616" s="3"/>
      <c r="K1616" s="95" t="str" cm="1">
        <f t="array" ref="K1616">IF(OR($J$14 = "A",$J$14 = "B",$J$14 = "C"),IF(I1616="","",IF(LEN(I1616)&gt;2,_xlfn.IFS(ISNUMBER(SEARCH("_",I1616)),I1616,ISNUMBER(SEARCH(", ",I1616)),SUBSTITUTE(I1616,", ","_"),ISNUMBER(SEARCH("/ ",I1616)),SUBSTITUTE(I1616,"/ ","_"),ISNUMBER(SEARCH(",",I1616)),SUBSTITUTE(I1616,",","_"),ISNUMBER(SEARCH("/",I1616)),SUBSTITUTE(I1616,"/","_"),ISNUMBER(SEARCH("",I1616)),I1616),I1616)),IF(OR($J$14 = "J",$J$14 = "K"),"",IF(D1616="","",IF(LEN(D1616)&gt;2,_xlfn.IFS(ISNUMBER(SEARCH("_",D1616)),D1616,ISNUMBER(SEARCH(", ",D1616)),SUBSTITUTE(D1616,", ","_"),ISNUMBER(SEARCH("/ ",D1616)),SUBSTITUTE(D1616,"/ ","_"),ISNUMBER(SEARCH(",",D1616)),SUBSTITUTE(D1616,",","_"),ISNUMBER(SEARCH("/",D1616)),SUBSTITUTE(D1616,"/","_"),ISNUMBER(SEARCH("",D1616)),D1616),D1616))))</f>
        <v/>
      </c>
      <c r="L1616" s="1"/>
      <c r="M1616" s="1" t="str">
        <f t="shared" si="121"/>
        <v/>
      </c>
      <c r="N1616" s="94" t="str">
        <f>IF($L1616="None","",IF(ISERROR(VLOOKUP($L1616,Info!$B$4:$B$266,1,FALSE)),"",VLOOKUP($L1616,Info!$B$4:$L$266,5,FALSE)))</f>
        <v/>
      </c>
      <c r="O1616" s="94" t="str">
        <f>IF(K1616="","",IF(AND($J$12&lt;&gt;"ABC",N1616="3"),"BAC",IF(N1616="3","ABC",IF($J$12&lt;&gt;"ABC",IF($J$10="Standard",VLOOKUP(K1616,Info!$BE$4:$BF$481,2,FALSE),VLOOKUP(K1616,Info!$BI$4:$BJ$482,2,FALSE)),IF($J$10="Standard",VLOOKUP(K1616,Info!$AG$4:$AH$2994,2,FALSE),VLOOKUP(K1616,Info!$AK$4:$AL$2997,2,FALSE))))))</f>
        <v/>
      </c>
      <c r="P1616" s="94" t="str">
        <f>IF($L1616="None","",IF(ISERROR(VLOOKUP($L1616,Info!$B$4:$B$266,1,FALSE)),"",VLOOKUP($L1616,Info!$B$4:$L$266,3,FALSE)))</f>
        <v/>
      </c>
      <c r="Q1616" s="96" t="str">
        <f>IF($L1616="None","",IF(ISERROR(VLOOKUP($L1616,Info!$B$4:$B$266,1,FALSE)),"",VLOOKUP($L1616,Info!$B$4:$L$266,4,FALSE)))</f>
        <v/>
      </c>
      <c r="R1616" s="1"/>
      <c r="S1616" s="6" t="str">
        <f t="shared" si="122"/>
        <v/>
      </c>
      <c r="T1616" s="6" t="str">
        <f>IF($L1616="None","",IF(ISERROR(VLOOKUP($L1616,Info!$B$4:$B$266,1,FALSE)),"",VLOOKUP($L1616,Info!$B$4:$L$266,11,FALSE)))</f>
        <v/>
      </c>
      <c r="U1616" s="1"/>
      <c r="V1616" s="1"/>
      <c r="W1616" s="1"/>
      <c r="X1616" s="1" t="str">
        <f>IF($L1616="None","",IF(ISERROR(VLOOKUP($L1616,Info!$B$4:$B$266,1,FALSE)),"",IF(OR(W1616="Metallic Liquid Tight",W1616="Non-Metallic Liquid Tight",W1616="LSZH",W1616="Greenfield"),VLOOKUP($L1616,Info!$B$4:$L$266,7,FALSE),"N/A")))</f>
        <v/>
      </c>
      <c r="Y1616" s="1"/>
      <c r="Z1616" s="96" t="str">
        <f>IF($L1616="None","",IF(ISERROR(VLOOKUP($L1616,Info!$B$4:$B$266,1,FALSE)),"",VLOOKUP($L1616,Info!$B$4:$L$266,9,FALSE)))</f>
        <v/>
      </c>
      <c r="AA1616" s="96" t="str">
        <f>IF($L1616="None","",IF(ISERROR(VLOOKUP($L1616,Info!$B$4:$B$266,1,FALSE)),"",VLOOKUP($L1616,Info!$B$4:$L$266,8,FALSE)))</f>
        <v/>
      </c>
      <c r="AB1616" s="96" t="str">
        <f>IF($L1616="None","",IF(ISERROR(VLOOKUP($L1616,Info!$B$4:$B$266,1,FALSE)),"",VLOOKUP($L1616,Info!$B$4:$L$266,10,FALSE)))</f>
        <v/>
      </c>
      <c r="AC1616" s="1" t="str">
        <f>IF(W1616="SO Cable","Black,White",IF(O1616="","",IF(P1616="","",IF($J$12&lt;&gt;"ABC",IF(P1616&lt;="250",VLOOKUP(O1616,Info!$AZ$4:$BB$22,3,FALSE),VLOOKUP(O1616,Info!$AZ$23:$BB$39,3,FALSE)),IF(P1616&lt;="250",VLOOKUP(O1616,Info!$AO$4:$AQ$22,3,FALSE),VLOOKUP(O1616,Info!$AO$23:$AP$39,3,FALSE))))))</f>
        <v/>
      </c>
      <c r="AD1616" s="1"/>
      <c r="AE1616" s="1" t="str">
        <f>IF($L1616="None","",IF(ISERROR(VLOOKUP($L1616,Info!$B$4:$B$266,1,FALSE)),"",VLOOKUP($L1616,Info!$B$4:$L$266,4,FALSE)))</f>
        <v/>
      </c>
      <c r="AF1616" s="1" t="str">
        <f>IF($L1616="None","",IF(ISERROR(VLOOKUP($L1616,Info!$B$4:$B$266,1,FALSE)),"",VLOOKUP($L1616,Info!$B$4:$L$266,6,FALSE)))</f>
        <v/>
      </c>
      <c r="AG1616" s="1"/>
      <c r="AH1616" s="33" t="str" cm="1">
        <f t="array" ref="AH1616">IF(AND(L1616&lt;&gt;"",O1616&lt;&gt;"",R1616:S1616&lt;&gt;"",W1616:X1616&lt;&gt;"",Z1616:AA1616&lt;&gt;"",AC1616&lt;&gt;""),"Good","Bad")</f>
        <v>Bad</v>
      </c>
      <c r="AL1616" t="str" cm="1">
        <f t="array" ref="AL1616">IF(R1616&gt;0,_xlfn.IFS(COUNTIF($L$20:L1616,"&lt;&gt;")&lt;101,1,COUNTIF($L$20:L1616,"&lt;&gt;")&lt;201,2,COUNTIF($L$20:L1616,"&lt;&gt;")&lt;301,3,COUNTIF($L$20:L1616,"&lt;&gt;")&lt;401,4,COUNTIF($L$20:L1616,"&lt;&gt;")&lt;501,5,COUNTIF($L$20:L1616,"&lt;&gt;")&lt;601,6,COUNTIF($L$20:L1616,"&lt;&gt;")&lt;701,7,COUNTIF($L$20:L1616,"&lt;&gt;")&lt;801,8,COUNTIF($L$20:L1616,"&lt;&gt;")&lt;901,9,COUNTIF($L$20:L1616,"&lt;&gt;")&lt;1001,10,COUNTIF($L$20:L1616,"&lt;&gt;")&lt;1101,11,COUNTIF($L$20:L1616,"&lt;&gt;")&lt;1201,12,COUNTIF($L$20:L1616,"&lt;&gt;")&lt;1301,13,COUNTIF($L$20:L1616,"&lt;&gt;")&lt;1401,14,COUNTIF($L$20:L1616,"&lt;&gt;")&lt;1501,15,COUNTIF($L$20:L1616,"&lt;&gt;")&lt;1601,16,COUNTIF($L$20:L1616,"&lt;&gt;")&lt;1701,17,COUNTIF($L$20:L1616,"&lt;&gt;")&lt;1801,18,COUNTIF($L$20:L1616,"&lt;&gt;")&lt;1901,19,COUNTIF($L$20:L1616,"&lt;&gt;")&lt;2001,20,COUNTIF($L$20:L1616,"&lt;&gt;")&lt;2101,21,COUNTIF($L$20:L1616,"&lt;&gt;")&lt;2201,22,COUNTIF($L$20:L1616,"&lt;&gt;")&lt;2301,23,COUNTIF($L$20:L1616,"&lt;&gt;")&lt;2401,24,COUNTIF($L$20:L1616,"&lt;&gt;")&lt;2501,25,COUNTIF($L$20:L1616,"&lt;&gt;")&lt;2601,26,COUNTIF($L$20:L1616,"&lt;&gt;")&lt;2701,27,COUNTIF($L$20:L1616,"&lt;&gt;")&lt;2801,28,COUNTIF($L$20:L1616,"&lt;&gt;")&lt;2901,29,COUNTIF($L$20:L1616,"&lt;&gt;")&lt;3001,30),"")</f>
        <v/>
      </c>
      <c r="AM1616" t="str">
        <f t="shared" si="120"/>
        <v/>
      </c>
      <c r="AN1616" t="str">
        <f t="shared" si="124"/>
        <v/>
      </c>
      <c r="AP1616" t="str">
        <f t="shared" si="123"/>
        <v/>
      </c>
      <c r="AQ1616" t="str">
        <f>IF(AO1616="","",COUNTIFS(AM1616:$AM$3019,AO1616))</f>
        <v/>
      </c>
    </row>
    <row r="1617" spans="1:43" x14ac:dyDescent="0.25">
      <c r="A1617" s="6" t="str">
        <f>IF(COUNT($A$20:A1616)&lt;&gt;$B$4,IF(A1616="","",A1616+1),"")</f>
        <v/>
      </c>
      <c r="B1617" s="3"/>
      <c r="C1617" s="3"/>
      <c r="D1617" s="122"/>
      <c r="E1617" s="3"/>
      <c r="F1617" s="3"/>
      <c r="G1617" s="3"/>
      <c r="H1617" s="3"/>
      <c r="I1617" s="120"/>
      <c r="J1617" s="3"/>
      <c r="K1617" s="95" t="str" cm="1">
        <f t="array" ref="K1617">IF(OR($J$14 = "A",$J$14 = "B",$J$14 = "C"),IF(I1617="","",IF(LEN(I1617)&gt;2,_xlfn.IFS(ISNUMBER(SEARCH("_",I1617)),I1617,ISNUMBER(SEARCH(", ",I1617)),SUBSTITUTE(I1617,", ","_"),ISNUMBER(SEARCH("/ ",I1617)),SUBSTITUTE(I1617,"/ ","_"),ISNUMBER(SEARCH(",",I1617)),SUBSTITUTE(I1617,",","_"),ISNUMBER(SEARCH("/",I1617)),SUBSTITUTE(I1617,"/","_"),ISNUMBER(SEARCH("",I1617)),I1617),I1617)),IF(OR($J$14 = "J",$J$14 = "K"),"",IF(D1617="","",IF(LEN(D1617)&gt;2,_xlfn.IFS(ISNUMBER(SEARCH("_",D1617)),D1617,ISNUMBER(SEARCH(", ",D1617)),SUBSTITUTE(D1617,", ","_"),ISNUMBER(SEARCH("/ ",D1617)),SUBSTITUTE(D1617,"/ ","_"),ISNUMBER(SEARCH(",",D1617)),SUBSTITUTE(D1617,",","_"),ISNUMBER(SEARCH("/",D1617)),SUBSTITUTE(D1617,"/","_"),ISNUMBER(SEARCH("",D1617)),D1617),D1617))))</f>
        <v/>
      </c>
      <c r="L1617" s="1"/>
      <c r="M1617" s="1" t="str">
        <f t="shared" si="121"/>
        <v/>
      </c>
      <c r="N1617" s="94" t="str">
        <f>IF($L1617="None","",IF(ISERROR(VLOOKUP($L1617,Info!$B$4:$B$266,1,FALSE)),"",VLOOKUP($L1617,Info!$B$4:$L$266,5,FALSE)))</f>
        <v/>
      </c>
      <c r="O1617" s="94" t="str">
        <f>IF(K1617="","",IF(AND($J$12&lt;&gt;"ABC",N1617="3"),"BAC",IF(N1617="3","ABC",IF($J$12&lt;&gt;"ABC",IF($J$10="Standard",VLOOKUP(K1617,Info!$BE$4:$BF$481,2,FALSE),VLOOKUP(K1617,Info!$BI$4:$BJ$482,2,FALSE)),IF($J$10="Standard",VLOOKUP(K1617,Info!$AG$4:$AH$2994,2,FALSE),VLOOKUP(K1617,Info!$AK$4:$AL$2997,2,FALSE))))))</f>
        <v/>
      </c>
      <c r="P1617" s="94" t="str">
        <f>IF($L1617="None","",IF(ISERROR(VLOOKUP($L1617,Info!$B$4:$B$266,1,FALSE)),"",VLOOKUP($L1617,Info!$B$4:$L$266,3,FALSE)))</f>
        <v/>
      </c>
      <c r="Q1617" s="96" t="str">
        <f>IF($L1617="None","",IF(ISERROR(VLOOKUP($L1617,Info!$B$4:$B$266,1,FALSE)),"",VLOOKUP($L1617,Info!$B$4:$L$266,4,FALSE)))</f>
        <v/>
      </c>
      <c r="R1617" s="1"/>
      <c r="S1617" s="6" t="str">
        <f t="shared" si="122"/>
        <v/>
      </c>
      <c r="T1617" s="6" t="str">
        <f>IF($L1617="None","",IF(ISERROR(VLOOKUP($L1617,Info!$B$4:$B$266,1,FALSE)),"",VLOOKUP($L1617,Info!$B$4:$L$266,11,FALSE)))</f>
        <v/>
      </c>
      <c r="U1617" s="1"/>
      <c r="V1617" s="1"/>
      <c r="W1617" s="1"/>
      <c r="X1617" s="1" t="str">
        <f>IF($L1617="None","",IF(ISERROR(VLOOKUP($L1617,Info!$B$4:$B$266,1,FALSE)),"",IF(OR(W1617="Metallic Liquid Tight",W1617="Non-Metallic Liquid Tight",W1617="LSZH",W1617="Greenfield"),VLOOKUP($L1617,Info!$B$4:$L$266,7,FALSE),"N/A")))</f>
        <v/>
      </c>
      <c r="Y1617" s="1"/>
      <c r="Z1617" s="96" t="str">
        <f>IF($L1617="None","",IF(ISERROR(VLOOKUP($L1617,Info!$B$4:$B$266,1,FALSE)),"",VLOOKUP($L1617,Info!$B$4:$L$266,9,FALSE)))</f>
        <v/>
      </c>
      <c r="AA1617" s="96" t="str">
        <f>IF($L1617="None","",IF(ISERROR(VLOOKUP($L1617,Info!$B$4:$B$266,1,FALSE)),"",VLOOKUP($L1617,Info!$B$4:$L$266,8,FALSE)))</f>
        <v/>
      </c>
      <c r="AB1617" s="96" t="str">
        <f>IF($L1617="None","",IF(ISERROR(VLOOKUP($L1617,Info!$B$4:$B$266,1,FALSE)),"",VLOOKUP($L1617,Info!$B$4:$L$266,10,FALSE)))</f>
        <v/>
      </c>
      <c r="AC1617" s="1" t="str">
        <f>IF(W1617="SO Cable","Black,White",IF(O1617="","",IF(P1617="","",IF($J$12&lt;&gt;"ABC",IF(P1617&lt;="250",VLOOKUP(O1617,Info!$AZ$4:$BB$22,3,FALSE),VLOOKUP(O1617,Info!$AZ$23:$BB$39,3,FALSE)),IF(P1617&lt;="250",VLOOKUP(O1617,Info!$AO$4:$AQ$22,3,FALSE),VLOOKUP(O1617,Info!$AO$23:$AP$39,3,FALSE))))))</f>
        <v/>
      </c>
      <c r="AD1617" s="1"/>
      <c r="AE1617" s="1" t="str">
        <f>IF($L1617="None","",IF(ISERROR(VLOOKUP($L1617,Info!$B$4:$B$266,1,FALSE)),"",VLOOKUP($L1617,Info!$B$4:$L$266,4,FALSE)))</f>
        <v/>
      </c>
      <c r="AF1617" s="1" t="str">
        <f>IF($L1617="None","",IF(ISERROR(VLOOKUP($L1617,Info!$B$4:$B$266,1,FALSE)),"",VLOOKUP($L1617,Info!$B$4:$L$266,6,FALSE)))</f>
        <v/>
      </c>
      <c r="AG1617" s="1"/>
      <c r="AH1617" s="33" t="str" cm="1">
        <f t="array" ref="AH1617">IF(AND(L1617&lt;&gt;"",O1617&lt;&gt;"",R1617:S1617&lt;&gt;"",W1617:X1617&lt;&gt;"",Z1617:AA1617&lt;&gt;"",AC1617&lt;&gt;""),"Good","Bad")</f>
        <v>Bad</v>
      </c>
      <c r="AL1617" t="str" cm="1">
        <f t="array" ref="AL1617">IF(R1617&gt;0,_xlfn.IFS(COUNTIF($L$20:L1617,"&lt;&gt;")&lt;101,1,COUNTIF($L$20:L1617,"&lt;&gt;")&lt;201,2,COUNTIF($L$20:L1617,"&lt;&gt;")&lt;301,3,COUNTIF($L$20:L1617,"&lt;&gt;")&lt;401,4,COUNTIF($L$20:L1617,"&lt;&gt;")&lt;501,5,COUNTIF($L$20:L1617,"&lt;&gt;")&lt;601,6,COUNTIF($L$20:L1617,"&lt;&gt;")&lt;701,7,COUNTIF($L$20:L1617,"&lt;&gt;")&lt;801,8,COUNTIF($L$20:L1617,"&lt;&gt;")&lt;901,9,COUNTIF($L$20:L1617,"&lt;&gt;")&lt;1001,10,COUNTIF($L$20:L1617,"&lt;&gt;")&lt;1101,11,COUNTIF($L$20:L1617,"&lt;&gt;")&lt;1201,12,COUNTIF($L$20:L1617,"&lt;&gt;")&lt;1301,13,COUNTIF($L$20:L1617,"&lt;&gt;")&lt;1401,14,COUNTIF($L$20:L1617,"&lt;&gt;")&lt;1501,15,COUNTIF($L$20:L1617,"&lt;&gt;")&lt;1601,16,COUNTIF($L$20:L1617,"&lt;&gt;")&lt;1701,17,COUNTIF($L$20:L1617,"&lt;&gt;")&lt;1801,18,COUNTIF($L$20:L1617,"&lt;&gt;")&lt;1901,19,COUNTIF($L$20:L1617,"&lt;&gt;")&lt;2001,20,COUNTIF($L$20:L1617,"&lt;&gt;")&lt;2101,21,COUNTIF($L$20:L1617,"&lt;&gt;")&lt;2201,22,COUNTIF($L$20:L1617,"&lt;&gt;")&lt;2301,23,COUNTIF($L$20:L1617,"&lt;&gt;")&lt;2401,24,COUNTIF($L$20:L1617,"&lt;&gt;")&lt;2501,25,COUNTIF($L$20:L1617,"&lt;&gt;")&lt;2601,26,COUNTIF($L$20:L1617,"&lt;&gt;")&lt;2701,27,COUNTIF($L$20:L1617,"&lt;&gt;")&lt;2801,28,COUNTIF($L$20:L1617,"&lt;&gt;")&lt;2901,29,COUNTIF($L$20:L1617,"&lt;&gt;")&lt;3001,30),"")</f>
        <v/>
      </c>
      <c r="AM1617" t="str">
        <f t="shared" si="120"/>
        <v/>
      </c>
      <c r="AN1617" t="str">
        <f t="shared" si="124"/>
        <v/>
      </c>
      <c r="AP1617" t="str">
        <f t="shared" si="123"/>
        <v/>
      </c>
      <c r="AQ1617" t="str">
        <f>IF(AO1617="","",COUNTIFS(AM1617:$AM$3019,AO1617))</f>
        <v/>
      </c>
    </row>
    <row r="1618" spans="1:43" x14ac:dyDescent="0.25">
      <c r="A1618" s="6" t="str">
        <f>IF(COUNT($A$20:A1617)&lt;&gt;$B$4,IF(A1617="","",A1617+1),"")</f>
        <v/>
      </c>
      <c r="B1618" s="3"/>
      <c r="C1618" s="3"/>
      <c r="D1618" s="122"/>
      <c r="E1618" s="3"/>
      <c r="F1618" s="3"/>
      <c r="G1618" s="3"/>
      <c r="H1618" s="3"/>
      <c r="I1618" s="120"/>
      <c r="J1618" s="3"/>
      <c r="K1618" s="95" t="str" cm="1">
        <f t="array" ref="K1618">IF(OR($J$14 = "A",$J$14 = "B",$J$14 = "C"),IF(I1618="","",IF(LEN(I1618)&gt;2,_xlfn.IFS(ISNUMBER(SEARCH("_",I1618)),I1618,ISNUMBER(SEARCH(", ",I1618)),SUBSTITUTE(I1618,", ","_"),ISNUMBER(SEARCH("/ ",I1618)),SUBSTITUTE(I1618,"/ ","_"),ISNUMBER(SEARCH(",",I1618)),SUBSTITUTE(I1618,",","_"),ISNUMBER(SEARCH("/",I1618)),SUBSTITUTE(I1618,"/","_"),ISNUMBER(SEARCH("",I1618)),I1618),I1618)),IF(OR($J$14 = "J",$J$14 = "K"),"",IF(D1618="","",IF(LEN(D1618)&gt;2,_xlfn.IFS(ISNUMBER(SEARCH("_",D1618)),D1618,ISNUMBER(SEARCH(", ",D1618)),SUBSTITUTE(D1618,", ","_"),ISNUMBER(SEARCH("/ ",D1618)),SUBSTITUTE(D1618,"/ ","_"),ISNUMBER(SEARCH(",",D1618)),SUBSTITUTE(D1618,",","_"),ISNUMBER(SEARCH("/",D1618)),SUBSTITUTE(D1618,"/","_"),ISNUMBER(SEARCH("",D1618)),D1618),D1618))))</f>
        <v/>
      </c>
      <c r="L1618" s="1"/>
      <c r="M1618" s="1" t="str">
        <f t="shared" si="121"/>
        <v/>
      </c>
      <c r="N1618" s="94" t="str">
        <f>IF($L1618="None","",IF(ISERROR(VLOOKUP($L1618,Info!$B$4:$B$266,1,FALSE)),"",VLOOKUP($L1618,Info!$B$4:$L$266,5,FALSE)))</f>
        <v/>
      </c>
      <c r="O1618" s="94" t="str">
        <f>IF(K1618="","",IF(AND($J$12&lt;&gt;"ABC",N1618="3"),"BAC",IF(N1618="3","ABC",IF($J$12&lt;&gt;"ABC",IF($J$10="Standard",VLOOKUP(K1618,Info!$BE$4:$BF$481,2,FALSE),VLOOKUP(K1618,Info!$BI$4:$BJ$482,2,FALSE)),IF($J$10="Standard",VLOOKUP(K1618,Info!$AG$4:$AH$2994,2,FALSE),VLOOKUP(K1618,Info!$AK$4:$AL$2997,2,FALSE))))))</f>
        <v/>
      </c>
      <c r="P1618" s="94" t="str">
        <f>IF($L1618="None","",IF(ISERROR(VLOOKUP($L1618,Info!$B$4:$B$266,1,FALSE)),"",VLOOKUP($L1618,Info!$B$4:$L$266,3,FALSE)))</f>
        <v/>
      </c>
      <c r="Q1618" s="96" t="str">
        <f>IF($L1618="None","",IF(ISERROR(VLOOKUP($L1618,Info!$B$4:$B$266,1,FALSE)),"",VLOOKUP($L1618,Info!$B$4:$L$266,4,FALSE)))</f>
        <v/>
      </c>
      <c r="R1618" s="1"/>
      <c r="S1618" s="6" t="str">
        <f t="shared" si="122"/>
        <v/>
      </c>
      <c r="T1618" s="6" t="str">
        <f>IF($L1618="None","",IF(ISERROR(VLOOKUP($L1618,Info!$B$4:$B$266,1,FALSE)),"",VLOOKUP($L1618,Info!$B$4:$L$266,11,FALSE)))</f>
        <v/>
      </c>
      <c r="U1618" s="1"/>
      <c r="V1618" s="1"/>
      <c r="W1618" s="1"/>
      <c r="X1618" s="1" t="str">
        <f>IF($L1618="None","",IF(ISERROR(VLOOKUP($L1618,Info!$B$4:$B$266,1,FALSE)),"",IF(OR(W1618="Metallic Liquid Tight",W1618="Non-Metallic Liquid Tight",W1618="LSZH",W1618="Greenfield"),VLOOKUP($L1618,Info!$B$4:$L$266,7,FALSE),"N/A")))</f>
        <v/>
      </c>
      <c r="Y1618" s="1"/>
      <c r="Z1618" s="96" t="str">
        <f>IF($L1618="None","",IF(ISERROR(VLOOKUP($L1618,Info!$B$4:$B$266,1,FALSE)),"",VLOOKUP($L1618,Info!$B$4:$L$266,9,FALSE)))</f>
        <v/>
      </c>
      <c r="AA1618" s="96" t="str">
        <f>IF($L1618="None","",IF(ISERROR(VLOOKUP($L1618,Info!$B$4:$B$266,1,FALSE)),"",VLOOKUP($L1618,Info!$B$4:$L$266,8,FALSE)))</f>
        <v/>
      </c>
      <c r="AB1618" s="96" t="str">
        <f>IF($L1618="None","",IF(ISERROR(VLOOKUP($L1618,Info!$B$4:$B$266,1,FALSE)),"",VLOOKUP($L1618,Info!$B$4:$L$266,10,FALSE)))</f>
        <v/>
      </c>
      <c r="AC1618" s="1" t="str">
        <f>IF(W1618="SO Cable","Black,White",IF(O1618="","",IF(P1618="","",IF($J$12&lt;&gt;"ABC",IF(P1618&lt;="250",VLOOKUP(O1618,Info!$AZ$4:$BB$22,3,FALSE),VLOOKUP(O1618,Info!$AZ$23:$BB$39,3,FALSE)),IF(P1618&lt;="250",VLOOKUP(O1618,Info!$AO$4:$AQ$22,3,FALSE),VLOOKUP(O1618,Info!$AO$23:$AP$39,3,FALSE))))))</f>
        <v/>
      </c>
      <c r="AD1618" s="1"/>
      <c r="AE1618" s="1" t="str">
        <f>IF($L1618="None","",IF(ISERROR(VLOOKUP($L1618,Info!$B$4:$B$266,1,FALSE)),"",VLOOKUP($L1618,Info!$B$4:$L$266,4,FALSE)))</f>
        <v/>
      </c>
      <c r="AF1618" s="1" t="str">
        <f>IF($L1618="None","",IF(ISERROR(VLOOKUP($L1618,Info!$B$4:$B$266,1,FALSE)),"",VLOOKUP($L1618,Info!$B$4:$L$266,6,FALSE)))</f>
        <v/>
      </c>
      <c r="AG1618" s="1"/>
      <c r="AH1618" s="33" t="str" cm="1">
        <f t="array" ref="AH1618">IF(AND(L1618&lt;&gt;"",O1618&lt;&gt;"",R1618:S1618&lt;&gt;"",W1618:X1618&lt;&gt;"",Z1618:AA1618&lt;&gt;"",AC1618&lt;&gt;""),"Good","Bad")</f>
        <v>Bad</v>
      </c>
      <c r="AL1618" t="str" cm="1">
        <f t="array" ref="AL1618">IF(R1618&gt;0,_xlfn.IFS(COUNTIF($L$20:L1618,"&lt;&gt;")&lt;101,1,COUNTIF($L$20:L1618,"&lt;&gt;")&lt;201,2,COUNTIF($L$20:L1618,"&lt;&gt;")&lt;301,3,COUNTIF($L$20:L1618,"&lt;&gt;")&lt;401,4,COUNTIF($L$20:L1618,"&lt;&gt;")&lt;501,5,COUNTIF($L$20:L1618,"&lt;&gt;")&lt;601,6,COUNTIF($L$20:L1618,"&lt;&gt;")&lt;701,7,COUNTIF($L$20:L1618,"&lt;&gt;")&lt;801,8,COUNTIF($L$20:L1618,"&lt;&gt;")&lt;901,9,COUNTIF($L$20:L1618,"&lt;&gt;")&lt;1001,10,COUNTIF($L$20:L1618,"&lt;&gt;")&lt;1101,11,COUNTIF($L$20:L1618,"&lt;&gt;")&lt;1201,12,COUNTIF($L$20:L1618,"&lt;&gt;")&lt;1301,13,COUNTIF($L$20:L1618,"&lt;&gt;")&lt;1401,14,COUNTIF($L$20:L1618,"&lt;&gt;")&lt;1501,15,COUNTIF($L$20:L1618,"&lt;&gt;")&lt;1601,16,COUNTIF($L$20:L1618,"&lt;&gt;")&lt;1701,17,COUNTIF($L$20:L1618,"&lt;&gt;")&lt;1801,18,COUNTIF($L$20:L1618,"&lt;&gt;")&lt;1901,19,COUNTIF($L$20:L1618,"&lt;&gt;")&lt;2001,20,COUNTIF($L$20:L1618,"&lt;&gt;")&lt;2101,21,COUNTIF($L$20:L1618,"&lt;&gt;")&lt;2201,22,COUNTIF($L$20:L1618,"&lt;&gt;")&lt;2301,23,COUNTIF($L$20:L1618,"&lt;&gt;")&lt;2401,24,COUNTIF($L$20:L1618,"&lt;&gt;")&lt;2501,25,COUNTIF($L$20:L1618,"&lt;&gt;")&lt;2601,26,COUNTIF($L$20:L1618,"&lt;&gt;")&lt;2701,27,COUNTIF($L$20:L1618,"&lt;&gt;")&lt;2801,28,COUNTIF($L$20:L1618,"&lt;&gt;")&lt;2901,29,COUNTIF($L$20:L1618,"&lt;&gt;")&lt;3001,30),"")</f>
        <v/>
      </c>
      <c r="AM1618" t="str">
        <f t="shared" si="120"/>
        <v/>
      </c>
      <c r="AN1618" t="str">
        <f t="shared" si="124"/>
        <v/>
      </c>
      <c r="AP1618" t="str">
        <f t="shared" si="123"/>
        <v/>
      </c>
      <c r="AQ1618" t="str">
        <f>IF(AO1618="","",COUNTIFS(AM1618:$AM$3019,AO1618))</f>
        <v/>
      </c>
    </row>
    <row r="1619" spans="1:43" x14ac:dyDescent="0.25">
      <c r="A1619" s="6" t="str">
        <f>IF(COUNT($A$20:A1618)&lt;&gt;$B$4,IF(A1618="","",A1618+1),"")</f>
        <v/>
      </c>
      <c r="B1619" s="3"/>
      <c r="C1619" s="3"/>
      <c r="D1619" s="122"/>
      <c r="E1619" s="3"/>
      <c r="F1619" s="3"/>
      <c r="G1619" s="3"/>
      <c r="H1619" s="3"/>
      <c r="I1619" s="120"/>
      <c r="J1619" s="3"/>
      <c r="K1619" s="95" t="str" cm="1">
        <f t="array" ref="K1619">IF(OR($J$14 = "A",$J$14 = "B",$J$14 = "C"),IF(I1619="","",IF(LEN(I1619)&gt;2,_xlfn.IFS(ISNUMBER(SEARCH("_",I1619)),I1619,ISNUMBER(SEARCH(", ",I1619)),SUBSTITUTE(I1619,", ","_"),ISNUMBER(SEARCH("/ ",I1619)),SUBSTITUTE(I1619,"/ ","_"),ISNUMBER(SEARCH(",",I1619)),SUBSTITUTE(I1619,",","_"),ISNUMBER(SEARCH("/",I1619)),SUBSTITUTE(I1619,"/","_"),ISNUMBER(SEARCH("",I1619)),I1619),I1619)),IF(OR($J$14 = "J",$J$14 = "K"),"",IF(D1619="","",IF(LEN(D1619)&gt;2,_xlfn.IFS(ISNUMBER(SEARCH("_",D1619)),D1619,ISNUMBER(SEARCH(", ",D1619)),SUBSTITUTE(D1619,", ","_"),ISNUMBER(SEARCH("/ ",D1619)),SUBSTITUTE(D1619,"/ ","_"),ISNUMBER(SEARCH(",",D1619)),SUBSTITUTE(D1619,",","_"),ISNUMBER(SEARCH("/",D1619)),SUBSTITUTE(D1619,"/","_"),ISNUMBER(SEARCH("",D1619)),D1619),D1619))))</f>
        <v/>
      </c>
      <c r="L1619" s="1"/>
      <c r="M1619" s="1" t="str">
        <f t="shared" si="121"/>
        <v/>
      </c>
      <c r="N1619" s="94" t="str">
        <f>IF($L1619="None","",IF(ISERROR(VLOOKUP($L1619,Info!$B$4:$B$266,1,FALSE)),"",VLOOKUP($L1619,Info!$B$4:$L$266,5,FALSE)))</f>
        <v/>
      </c>
      <c r="O1619" s="94" t="str">
        <f>IF(K1619="","",IF(AND($J$12&lt;&gt;"ABC",N1619="3"),"BAC",IF(N1619="3","ABC",IF($J$12&lt;&gt;"ABC",IF($J$10="Standard",VLOOKUP(K1619,Info!$BE$4:$BF$481,2,FALSE),VLOOKUP(K1619,Info!$BI$4:$BJ$482,2,FALSE)),IF($J$10="Standard",VLOOKUP(K1619,Info!$AG$4:$AH$2994,2,FALSE),VLOOKUP(K1619,Info!$AK$4:$AL$2997,2,FALSE))))))</f>
        <v/>
      </c>
      <c r="P1619" s="94" t="str">
        <f>IF($L1619="None","",IF(ISERROR(VLOOKUP($L1619,Info!$B$4:$B$266,1,FALSE)),"",VLOOKUP($L1619,Info!$B$4:$L$266,3,FALSE)))</f>
        <v/>
      </c>
      <c r="Q1619" s="96" t="str">
        <f>IF($L1619="None","",IF(ISERROR(VLOOKUP($L1619,Info!$B$4:$B$266,1,FALSE)),"",VLOOKUP($L1619,Info!$B$4:$L$266,4,FALSE)))</f>
        <v/>
      </c>
      <c r="R1619" s="1"/>
      <c r="S1619" s="6" t="str">
        <f t="shared" si="122"/>
        <v/>
      </c>
      <c r="T1619" s="6" t="str">
        <f>IF($L1619="None","",IF(ISERROR(VLOOKUP($L1619,Info!$B$4:$B$266,1,FALSE)),"",VLOOKUP($L1619,Info!$B$4:$L$266,11,FALSE)))</f>
        <v/>
      </c>
      <c r="U1619" s="1"/>
      <c r="V1619" s="1"/>
      <c r="W1619" s="1"/>
      <c r="X1619" s="1" t="str">
        <f>IF($L1619="None","",IF(ISERROR(VLOOKUP($L1619,Info!$B$4:$B$266,1,FALSE)),"",IF(OR(W1619="Metallic Liquid Tight",W1619="Non-Metallic Liquid Tight",W1619="LSZH",W1619="Greenfield"),VLOOKUP($L1619,Info!$B$4:$L$266,7,FALSE),"N/A")))</f>
        <v/>
      </c>
      <c r="Y1619" s="1"/>
      <c r="Z1619" s="96" t="str">
        <f>IF($L1619="None","",IF(ISERROR(VLOOKUP($L1619,Info!$B$4:$B$266,1,FALSE)),"",VLOOKUP($L1619,Info!$B$4:$L$266,9,FALSE)))</f>
        <v/>
      </c>
      <c r="AA1619" s="96" t="str">
        <f>IF($L1619="None","",IF(ISERROR(VLOOKUP($L1619,Info!$B$4:$B$266,1,FALSE)),"",VLOOKUP($L1619,Info!$B$4:$L$266,8,FALSE)))</f>
        <v/>
      </c>
      <c r="AB1619" s="96" t="str">
        <f>IF($L1619="None","",IF(ISERROR(VLOOKUP($L1619,Info!$B$4:$B$266,1,FALSE)),"",VLOOKUP($L1619,Info!$B$4:$L$266,10,FALSE)))</f>
        <v/>
      </c>
      <c r="AC1619" s="1" t="str">
        <f>IF(W1619="SO Cable","Black,White",IF(O1619="","",IF(P1619="","",IF($J$12&lt;&gt;"ABC",IF(P1619&lt;="250",VLOOKUP(O1619,Info!$AZ$4:$BB$22,3,FALSE),VLOOKUP(O1619,Info!$AZ$23:$BB$39,3,FALSE)),IF(P1619&lt;="250",VLOOKUP(O1619,Info!$AO$4:$AQ$22,3,FALSE),VLOOKUP(O1619,Info!$AO$23:$AP$39,3,FALSE))))))</f>
        <v/>
      </c>
      <c r="AD1619" s="1"/>
      <c r="AE1619" s="1" t="str">
        <f>IF($L1619="None","",IF(ISERROR(VLOOKUP($L1619,Info!$B$4:$B$266,1,FALSE)),"",VLOOKUP($L1619,Info!$B$4:$L$266,4,FALSE)))</f>
        <v/>
      </c>
      <c r="AF1619" s="1" t="str">
        <f>IF($L1619="None","",IF(ISERROR(VLOOKUP($L1619,Info!$B$4:$B$266,1,FALSE)),"",VLOOKUP($L1619,Info!$B$4:$L$266,6,FALSE)))</f>
        <v/>
      </c>
      <c r="AG1619" s="1"/>
      <c r="AH1619" s="33" t="str" cm="1">
        <f t="array" ref="AH1619">IF(AND(L1619&lt;&gt;"",O1619&lt;&gt;"",R1619:S1619&lt;&gt;"",W1619:X1619&lt;&gt;"",Z1619:AA1619&lt;&gt;"",AC1619&lt;&gt;""),"Good","Bad")</f>
        <v>Bad</v>
      </c>
      <c r="AL1619" t="str" cm="1">
        <f t="array" ref="AL1619">IF(R1619&gt;0,_xlfn.IFS(COUNTIF($L$20:L1619,"&lt;&gt;")&lt;101,1,COUNTIF($L$20:L1619,"&lt;&gt;")&lt;201,2,COUNTIF($L$20:L1619,"&lt;&gt;")&lt;301,3,COUNTIF($L$20:L1619,"&lt;&gt;")&lt;401,4,COUNTIF($L$20:L1619,"&lt;&gt;")&lt;501,5,COUNTIF($L$20:L1619,"&lt;&gt;")&lt;601,6,COUNTIF($L$20:L1619,"&lt;&gt;")&lt;701,7,COUNTIF($L$20:L1619,"&lt;&gt;")&lt;801,8,COUNTIF($L$20:L1619,"&lt;&gt;")&lt;901,9,COUNTIF($L$20:L1619,"&lt;&gt;")&lt;1001,10,COUNTIF($L$20:L1619,"&lt;&gt;")&lt;1101,11,COUNTIF($L$20:L1619,"&lt;&gt;")&lt;1201,12,COUNTIF($L$20:L1619,"&lt;&gt;")&lt;1301,13,COUNTIF($L$20:L1619,"&lt;&gt;")&lt;1401,14,COUNTIF($L$20:L1619,"&lt;&gt;")&lt;1501,15,COUNTIF($L$20:L1619,"&lt;&gt;")&lt;1601,16,COUNTIF($L$20:L1619,"&lt;&gt;")&lt;1701,17,COUNTIF($L$20:L1619,"&lt;&gt;")&lt;1801,18,COUNTIF($L$20:L1619,"&lt;&gt;")&lt;1901,19,COUNTIF($L$20:L1619,"&lt;&gt;")&lt;2001,20,COUNTIF($L$20:L1619,"&lt;&gt;")&lt;2101,21,COUNTIF($L$20:L1619,"&lt;&gt;")&lt;2201,22,COUNTIF($L$20:L1619,"&lt;&gt;")&lt;2301,23,COUNTIF($L$20:L1619,"&lt;&gt;")&lt;2401,24,COUNTIF($L$20:L1619,"&lt;&gt;")&lt;2501,25,COUNTIF($L$20:L1619,"&lt;&gt;")&lt;2601,26,COUNTIF($L$20:L1619,"&lt;&gt;")&lt;2701,27,COUNTIF($L$20:L1619,"&lt;&gt;")&lt;2801,28,COUNTIF($L$20:L1619,"&lt;&gt;")&lt;2901,29,COUNTIF($L$20:L1619,"&lt;&gt;")&lt;3001,30),"")</f>
        <v/>
      </c>
      <c r="AM1619" t="str">
        <f t="shared" si="120"/>
        <v/>
      </c>
      <c r="AN1619" t="str">
        <f t="shared" si="124"/>
        <v/>
      </c>
      <c r="AP1619" t="str">
        <f t="shared" si="123"/>
        <v/>
      </c>
      <c r="AQ1619" t="str">
        <f>IF(AO1619="","",COUNTIFS(AM1619:$AM$3019,AO1619))</f>
        <v/>
      </c>
    </row>
    <row r="1620" spans="1:43" x14ac:dyDescent="0.25">
      <c r="A1620" s="6" t="str">
        <f>IF(COUNT($A$20:A1619)&lt;&gt;$B$4,IF(A1619="","",A1619+1),"")</f>
        <v/>
      </c>
      <c r="B1620" s="3"/>
      <c r="C1620" s="3"/>
      <c r="D1620" s="122"/>
      <c r="E1620" s="3"/>
      <c r="F1620" s="3"/>
      <c r="G1620" s="3"/>
      <c r="H1620" s="3"/>
      <c r="I1620" s="120"/>
      <c r="J1620" s="3"/>
      <c r="K1620" s="95" t="str" cm="1">
        <f t="array" ref="K1620">IF(OR($J$14 = "A",$J$14 = "B",$J$14 = "C"),IF(I1620="","",IF(LEN(I1620)&gt;2,_xlfn.IFS(ISNUMBER(SEARCH("_",I1620)),I1620,ISNUMBER(SEARCH(", ",I1620)),SUBSTITUTE(I1620,", ","_"),ISNUMBER(SEARCH("/ ",I1620)),SUBSTITUTE(I1620,"/ ","_"),ISNUMBER(SEARCH(",",I1620)),SUBSTITUTE(I1620,",","_"),ISNUMBER(SEARCH("/",I1620)),SUBSTITUTE(I1620,"/","_"),ISNUMBER(SEARCH("",I1620)),I1620),I1620)),IF(OR($J$14 = "J",$J$14 = "K"),"",IF(D1620="","",IF(LEN(D1620)&gt;2,_xlfn.IFS(ISNUMBER(SEARCH("_",D1620)),D1620,ISNUMBER(SEARCH(", ",D1620)),SUBSTITUTE(D1620,", ","_"),ISNUMBER(SEARCH("/ ",D1620)),SUBSTITUTE(D1620,"/ ","_"),ISNUMBER(SEARCH(",",D1620)),SUBSTITUTE(D1620,",","_"),ISNUMBER(SEARCH("/",D1620)),SUBSTITUTE(D1620,"/","_"),ISNUMBER(SEARCH("",D1620)),D1620),D1620))))</f>
        <v/>
      </c>
      <c r="L1620" s="1"/>
      <c r="M1620" s="1" t="str">
        <f t="shared" si="121"/>
        <v/>
      </c>
      <c r="N1620" s="94" t="str">
        <f>IF($L1620="None","",IF(ISERROR(VLOOKUP($L1620,Info!$B$4:$B$266,1,FALSE)),"",VLOOKUP($L1620,Info!$B$4:$L$266,5,FALSE)))</f>
        <v/>
      </c>
      <c r="O1620" s="94" t="str">
        <f>IF(K1620="","",IF(AND($J$12&lt;&gt;"ABC",N1620="3"),"BAC",IF(N1620="3","ABC",IF($J$12&lt;&gt;"ABC",IF($J$10="Standard",VLOOKUP(K1620,Info!$BE$4:$BF$481,2,FALSE),VLOOKUP(K1620,Info!$BI$4:$BJ$482,2,FALSE)),IF($J$10="Standard",VLOOKUP(K1620,Info!$AG$4:$AH$2994,2,FALSE),VLOOKUP(K1620,Info!$AK$4:$AL$2997,2,FALSE))))))</f>
        <v/>
      </c>
      <c r="P1620" s="94" t="str">
        <f>IF($L1620="None","",IF(ISERROR(VLOOKUP($L1620,Info!$B$4:$B$266,1,FALSE)),"",VLOOKUP($L1620,Info!$B$4:$L$266,3,FALSE)))</f>
        <v/>
      </c>
      <c r="Q1620" s="96" t="str">
        <f>IF($L1620="None","",IF(ISERROR(VLOOKUP($L1620,Info!$B$4:$B$266,1,FALSE)),"",VLOOKUP($L1620,Info!$B$4:$L$266,4,FALSE)))</f>
        <v/>
      </c>
      <c r="R1620" s="1"/>
      <c r="S1620" s="6" t="str">
        <f t="shared" si="122"/>
        <v/>
      </c>
      <c r="T1620" s="6" t="str">
        <f>IF($L1620="None","",IF(ISERROR(VLOOKUP($L1620,Info!$B$4:$B$266,1,FALSE)),"",VLOOKUP($L1620,Info!$B$4:$L$266,11,FALSE)))</f>
        <v/>
      </c>
      <c r="U1620" s="1"/>
      <c r="V1620" s="1"/>
      <c r="W1620" s="1"/>
      <c r="X1620" s="1" t="str">
        <f>IF($L1620="None","",IF(ISERROR(VLOOKUP($L1620,Info!$B$4:$B$266,1,FALSE)),"",IF(OR(W1620="Metallic Liquid Tight",W1620="Non-Metallic Liquid Tight",W1620="LSZH",W1620="Greenfield"),VLOOKUP($L1620,Info!$B$4:$L$266,7,FALSE),"N/A")))</f>
        <v/>
      </c>
      <c r="Y1620" s="1"/>
      <c r="Z1620" s="96" t="str">
        <f>IF($L1620="None","",IF(ISERROR(VLOOKUP($L1620,Info!$B$4:$B$266,1,FALSE)),"",VLOOKUP($L1620,Info!$B$4:$L$266,9,FALSE)))</f>
        <v/>
      </c>
      <c r="AA1620" s="96" t="str">
        <f>IF($L1620="None","",IF(ISERROR(VLOOKUP($L1620,Info!$B$4:$B$266,1,FALSE)),"",VLOOKUP($L1620,Info!$B$4:$L$266,8,FALSE)))</f>
        <v/>
      </c>
      <c r="AB1620" s="96" t="str">
        <f>IF($L1620="None","",IF(ISERROR(VLOOKUP($L1620,Info!$B$4:$B$266,1,FALSE)),"",VLOOKUP($L1620,Info!$B$4:$L$266,10,FALSE)))</f>
        <v/>
      </c>
      <c r="AC1620" s="1" t="str">
        <f>IF(W1620="SO Cable","Black,White",IF(O1620="","",IF(P1620="","",IF($J$12&lt;&gt;"ABC",IF(P1620&lt;="250",VLOOKUP(O1620,Info!$AZ$4:$BB$22,3,FALSE),VLOOKUP(O1620,Info!$AZ$23:$BB$39,3,FALSE)),IF(P1620&lt;="250",VLOOKUP(O1620,Info!$AO$4:$AQ$22,3,FALSE),VLOOKUP(O1620,Info!$AO$23:$AP$39,3,FALSE))))))</f>
        <v/>
      </c>
      <c r="AD1620" s="1"/>
      <c r="AE1620" s="1" t="str">
        <f>IF($L1620="None","",IF(ISERROR(VLOOKUP($L1620,Info!$B$4:$B$266,1,FALSE)),"",VLOOKUP($L1620,Info!$B$4:$L$266,4,FALSE)))</f>
        <v/>
      </c>
      <c r="AF1620" s="1" t="str">
        <f>IF($L1620="None","",IF(ISERROR(VLOOKUP($L1620,Info!$B$4:$B$266,1,FALSE)),"",VLOOKUP($L1620,Info!$B$4:$L$266,6,FALSE)))</f>
        <v/>
      </c>
      <c r="AG1620" s="1"/>
      <c r="AH1620" s="33" t="str" cm="1">
        <f t="array" ref="AH1620">IF(AND(L1620&lt;&gt;"",O1620&lt;&gt;"",R1620:S1620&lt;&gt;"",W1620:X1620&lt;&gt;"",Z1620:AA1620&lt;&gt;"",AC1620&lt;&gt;""),"Good","Bad")</f>
        <v>Bad</v>
      </c>
      <c r="AL1620" t="str" cm="1">
        <f t="array" ref="AL1620">IF(R1620&gt;0,_xlfn.IFS(COUNTIF($L$20:L1620,"&lt;&gt;")&lt;101,1,COUNTIF($L$20:L1620,"&lt;&gt;")&lt;201,2,COUNTIF($L$20:L1620,"&lt;&gt;")&lt;301,3,COUNTIF($L$20:L1620,"&lt;&gt;")&lt;401,4,COUNTIF($L$20:L1620,"&lt;&gt;")&lt;501,5,COUNTIF($L$20:L1620,"&lt;&gt;")&lt;601,6,COUNTIF($L$20:L1620,"&lt;&gt;")&lt;701,7,COUNTIF($L$20:L1620,"&lt;&gt;")&lt;801,8,COUNTIF($L$20:L1620,"&lt;&gt;")&lt;901,9,COUNTIF($L$20:L1620,"&lt;&gt;")&lt;1001,10,COUNTIF($L$20:L1620,"&lt;&gt;")&lt;1101,11,COUNTIF($L$20:L1620,"&lt;&gt;")&lt;1201,12,COUNTIF($L$20:L1620,"&lt;&gt;")&lt;1301,13,COUNTIF($L$20:L1620,"&lt;&gt;")&lt;1401,14,COUNTIF($L$20:L1620,"&lt;&gt;")&lt;1501,15,COUNTIF($L$20:L1620,"&lt;&gt;")&lt;1601,16,COUNTIF($L$20:L1620,"&lt;&gt;")&lt;1701,17,COUNTIF($L$20:L1620,"&lt;&gt;")&lt;1801,18,COUNTIF($L$20:L1620,"&lt;&gt;")&lt;1901,19,COUNTIF($L$20:L1620,"&lt;&gt;")&lt;2001,20,COUNTIF($L$20:L1620,"&lt;&gt;")&lt;2101,21,COUNTIF($L$20:L1620,"&lt;&gt;")&lt;2201,22,COUNTIF($L$20:L1620,"&lt;&gt;")&lt;2301,23,COUNTIF($L$20:L1620,"&lt;&gt;")&lt;2401,24,COUNTIF($L$20:L1620,"&lt;&gt;")&lt;2501,25,COUNTIF($L$20:L1620,"&lt;&gt;")&lt;2601,26,COUNTIF($L$20:L1620,"&lt;&gt;")&lt;2701,27,COUNTIF($L$20:L1620,"&lt;&gt;")&lt;2801,28,COUNTIF($L$20:L1620,"&lt;&gt;")&lt;2901,29,COUNTIF($L$20:L1620,"&lt;&gt;")&lt;3001,30),"")</f>
        <v/>
      </c>
      <c r="AM1620" t="str">
        <f t="shared" ref="AM1620:AM1683" si="125">L1620&amp;Z1620&amp;AA1620&amp;W1620&amp;X1620&amp;Y1620&amp;AL1620</f>
        <v/>
      </c>
      <c r="AN1620" t="str">
        <f t="shared" si="124"/>
        <v/>
      </c>
      <c r="AP1620" t="str">
        <f t="shared" si="123"/>
        <v/>
      </c>
      <c r="AQ1620" t="str">
        <f>IF(AO1620="","",COUNTIFS(AM1620:$AM$3019,AO1620))</f>
        <v/>
      </c>
    </row>
    <row r="1621" spans="1:43" x14ac:dyDescent="0.25">
      <c r="A1621" s="6" t="str">
        <f>IF(COUNT($A$20:A1620)&lt;&gt;$B$4,IF(A1620="","",A1620+1),"")</f>
        <v/>
      </c>
      <c r="B1621" s="3"/>
      <c r="C1621" s="3"/>
      <c r="D1621" s="122"/>
      <c r="E1621" s="3"/>
      <c r="F1621" s="3"/>
      <c r="G1621" s="3"/>
      <c r="H1621" s="3"/>
      <c r="I1621" s="120"/>
      <c r="J1621" s="3"/>
      <c r="K1621" s="95" t="str" cm="1">
        <f t="array" ref="K1621">IF(OR($J$14 = "A",$J$14 = "B",$J$14 = "C"),IF(I1621="","",IF(LEN(I1621)&gt;2,_xlfn.IFS(ISNUMBER(SEARCH("_",I1621)),I1621,ISNUMBER(SEARCH(", ",I1621)),SUBSTITUTE(I1621,", ","_"),ISNUMBER(SEARCH("/ ",I1621)),SUBSTITUTE(I1621,"/ ","_"),ISNUMBER(SEARCH(",",I1621)),SUBSTITUTE(I1621,",","_"),ISNUMBER(SEARCH("/",I1621)),SUBSTITUTE(I1621,"/","_"),ISNUMBER(SEARCH("",I1621)),I1621),I1621)),IF(OR($J$14 = "J",$J$14 = "K"),"",IF(D1621="","",IF(LEN(D1621)&gt;2,_xlfn.IFS(ISNUMBER(SEARCH("_",D1621)),D1621,ISNUMBER(SEARCH(", ",D1621)),SUBSTITUTE(D1621,", ","_"),ISNUMBER(SEARCH("/ ",D1621)),SUBSTITUTE(D1621,"/ ","_"),ISNUMBER(SEARCH(",",D1621)),SUBSTITUTE(D1621,",","_"),ISNUMBER(SEARCH("/",D1621)),SUBSTITUTE(D1621,"/","_"),ISNUMBER(SEARCH("",D1621)),D1621),D1621))))</f>
        <v/>
      </c>
      <c r="L1621" s="1"/>
      <c r="M1621" s="1" t="str">
        <f t="shared" ref="M1621:M1684" si="126">IF(L1621="","","Pigtail")</f>
        <v/>
      </c>
      <c r="N1621" s="94" t="str">
        <f>IF($L1621="None","",IF(ISERROR(VLOOKUP($L1621,Info!$B$4:$B$266,1,FALSE)),"",VLOOKUP($L1621,Info!$B$4:$L$266,5,FALSE)))</f>
        <v/>
      </c>
      <c r="O1621" s="94" t="str">
        <f>IF(K1621="","",IF(AND($J$12&lt;&gt;"ABC",N1621="3"),"BAC",IF(N1621="3","ABC",IF($J$12&lt;&gt;"ABC",IF($J$10="Standard",VLOOKUP(K1621,Info!$BE$4:$BF$481,2,FALSE),VLOOKUP(K1621,Info!$BI$4:$BJ$482,2,FALSE)),IF($J$10="Standard",VLOOKUP(K1621,Info!$AG$4:$AH$2994,2,FALSE),VLOOKUP(K1621,Info!$AK$4:$AL$2997,2,FALSE))))))</f>
        <v/>
      </c>
      <c r="P1621" s="94" t="str">
        <f>IF($L1621="None","",IF(ISERROR(VLOOKUP($L1621,Info!$B$4:$B$266,1,FALSE)),"",VLOOKUP($L1621,Info!$B$4:$L$266,3,FALSE)))</f>
        <v/>
      </c>
      <c r="Q1621" s="96" t="str">
        <f>IF($L1621="None","",IF(ISERROR(VLOOKUP($L1621,Info!$B$4:$B$266,1,FALSE)),"",VLOOKUP($L1621,Info!$B$4:$L$266,4,FALSE)))</f>
        <v/>
      </c>
      <c r="R1621" s="1"/>
      <c r="S1621" s="6" t="str">
        <f t="shared" ref="S1621:S1684" si="127">IF(M1621 = "","",IF(M1621 &lt;&gt; "Pigtail","0",""))</f>
        <v/>
      </c>
      <c r="T1621" s="6" t="str">
        <f>IF($L1621="None","",IF(ISERROR(VLOOKUP($L1621,Info!$B$4:$B$266,1,FALSE)),"",VLOOKUP($L1621,Info!$B$4:$L$266,11,FALSE)))</f>
        <v/>
      </c>
      <c r="U1621" s="1"/>
      <c r="V1621" s="1"/>
      <c r="W1621" s="1"/>
      <c r="X1621" s="1" t="str">
        <f>IF($L1621="None","",IF(ISERROR(VLOOKUP($L1621,Info!$B$4:$B$266,1,FALSE)),"",IF(OR(W1621="Metallic Liquid Tight",W1621="Non-Metallic Liquid Tight",W1621="LSZH",W1621="Greenfield"),VLOOKUP($L1621,Info!$B$4:$L$266,7,FALSE),"N/A")))</f>
        <v/>
      </c>
      <c r="Y1621" s="1"/>
      <c r="Z1621" s="96" t="str">
        <f>IF($L1621="None","",IF(ISERROR(VLOOKUP($L1621,Info!$B$4:$B$266,1,FALSE)),"",VLOOKUP($L1621,Info!$B$4:$L$266,9,FALSE)))</f>
        <v/>
      </c>
      <c r="AA1621" s="96" t="str">
        <f>IF($L1621="None","",IF(ISERROR(VLOOKUP($L1621,Info!$B$4:$B$266,1,FALSE)),"",VLOOKUP($L1621,Info!$B$4:$L$266,8,FALSE)))</f>
        <v/>
      </c>
      <c r="AB1621" s="96" t="str">
        <f>IF($L1621="None","",IF(ISERROR(VLOOKUP($L1621,Info!$B$4:$B$266,1,FALSE)),"",VLOOKUP($L1621,Info!$B$4:$L$266,10,FALSE)))</f>
        <v/>
      </c>
      <c r="AC1621" s="1" t="str">
        <f>IF(W1621="SO Cable","Black,White",IF(O1621="","",IF(P1621="","",IF($J$12&lt;&gt;"ABC",IF(P1621&lt;="250",VLOOKUP(O1621,Info!$AZ$4:$BB$22,3,FALSE),VLOOKUP(O1621,Info!$AZ$23:$BB$39,3,FALSE)),IF(P1621&lt;="250",VLOOKUP(O1621,Info!$AO$4:$AQ$22,3,FALSE),VLOOKUP(O1621,Info!$AO$23:$AP$39,3,FALSE))))))</f>
        <v/>
      </c>
      <c r="AD1621" s="1"/>
      <c r="AE1621" s="1" t="str">
        <f>IF($L1621="None","",IF(ISERROR(VLOOKUP($L1621,Info!$B$4:$B$266,1,FALSE)),"",VLOOKUP($L1621,Info!$B$4:$L$266,4,FALSE)))</f>
        <v/>
      </c>
      <c r="AF1621" s="1" t="str">
        <f>IF($L1621="None","",IF(ISERROR(VLOOKUP($L1621,Info!$B$4:$B$266,1,FALSE)),"",VLOOKUP($L1621,Info!$B$4:$L$266,6,FALSE)))</f>
        <v/>
      </c>
      <c r="AG1621" s="1"/>
      <c r="AH1621" s="33" t="str" cm="1">
        <f t="array" ref="AH1621">IF(AND(L1621&lt;&gt;"",O1621&lt;&gt;"",R1621:S1621&lt;&gt;"",W1621:X1621&lt;&gt;"",Z1621:AA1621&lt;&gt;"",AC1621&lt;&gt;""),"Good","Bad")</f>
        <v>Bad</v>
      </c>
      <c r="AL1621" t="str" cm="1">
        <f t="array" ref="AL1621">IF(R1621&gt;0,_xlfn.IFS(COUNTIF($L$20:L1621,"&lt;&gt;")&lt;101,1,COUNTIF($L$20:L1621,"&lt;&gt;")&lt;201,2,COUNTIF($L$20:L1621,"&lt;&gt;")&lt;301,3,COUNTIF($L$20:L1621,"&lt;&gt;")&lt;401,4,COUNTIF($L$20:L1621,"&lt;&gt;")&lt;501,5,COUNTIF($L$20:L1621,"&lt;&gt;")&lt;601,6,COUNTIF($L$20:L1621,"&lt;&gt;")&lt;701,7,COUNTIF($L$20:L1621,"&lt;&gt;")&lt;801,8,COUNTIF($L$20:L1621,"&lt;&gt;")&lt;901,9,COUNTIF($L$20:L1621,"&lt;&gt;")&lt;1001,10,COUNTIF($L$20:L1621,"&lt;&gt;")&lt;1101,11,COUNTIF($L$20:L1621,"&lt;&gt;")&lt;1201,12,COUNTIF($L$20:L1621,"&lt;&gt;")&lt;1301,13,COUNTIF($L$20:L1621,"&lt;&gt;")&lt;1401,14,COUNTIF($L$20:L1621,"&lt;&gt;")&lt;1501,15,COUNTIF($L$20:L1621,"&lt;&gt;")&lt;1601,16,COUNTIF($L$20:L1621,"&lt;&gt;")&lt;1701,17,COUNTIF($L$20:L1621,"&lt;&gt;")&lt;1801,18,COUNTIF($L$20:L1621,"&lt;&gt;")&lt;1901,19,COUNTIF($L$20:L1621,"&lt;&gt;")&lt;2001,20,COUNTIF($L$20:L1621,"&lt;&gt;")&lt;2101,21,COUNTIF($L$20:L1621,"&lt;&gt;")&lt;2201,22,COUNTIF($L$20:L1621,"&lt;&gt;")&lt;2301,23,COUNTIF($L$20:L1621,"&lt;&gt;")&lt;2401,24,COUNTIF($L$20:L1621,"&lt;&gt;")&lt;2501,25,COUNTIF($L$20:L1621,"&lt;&gt;")&lt;2601,26,COUNTIF($L$20:L1621,"&lt;&gt;")&lt;2701,27,COUNTIF($L$20:L1621,"&lt;&gt;")&lt;2801,28,COUNTIF($L$20:L1621,"&lt;&gt;")&lt;2901,29,COUNTIF($L$20:L1621,"&lt;&gt;")&lt;3001,30),"")</f>
        <v/>
      </c>
      <c r="AM1621" t="str">
        <f t="shared" si="125"/>
        <v/>
      </c>
      <c r="AN1621" t="str">
        <f t="shared" si="124"/>
        <v/>
      </c>
      <c r="AP1621" t="str">
        <f t="shared" ref="AP1621:AP1684" si="128">IF(R1621&gt;0,AP1620+1,"")</f>
        <v/>
      </c>
      <c r="AQ1621" t="str">
        <f>IF(AO1621="","",COUNTIFS(AM1621:$AM$3019,AO1621))</f>
        <v/>
      </c>
    </row>
    <row r="1622" spans="1:43" x14ac:dyDescent="0.25">
      <c r="A1622" s="6" t="str">
        <f>IF(COUNT($A$20:A1621)&lt;&gt;$B$4,IF(A1621="","",A1621+1),"")</f>
        <v/>
      </c>
      <c r="B1622" s="3"/>
      <c r="C1622" s="3"/>
      <c r="D1622" s="122"/>
      <c r="E1622" s="3"/>
      <c r="F1622" s="3"/>
      <c r="G1622" s="3"/>
      <c r="H1622" s="3"/>
      <c r="I1622" s="120"/>
      <c r="J1622" s="3"/>
      <c r="K1622" s="95" t="str" cm="1">
        <f t="array" ref="K1622">IF(OR($J$14 = "A",$J$14 = "B",$J$14 = "C"),IF(I1622="","",IF(LEN(I1622)&gt;2,_xlfn.IFS(ISNUMBER(SEARCH("_",I1622)),I1622,ISNUMBER(SEARCH(", ",I1622)),SUBSTITUTE(I1622,", ","_"),ISNUMBER(SEARCH("/ ",I1622)),SUBSTITUTE(I1622,"/ ","_"),ISNUMBER(SEARCH(",",I1622)),SUBSTITUTE(I1622,",","_"),ISNUMBER(SEARCH("/",I1622)),SUBSTITUTE(I1622,"/","_"),ISNUMBER(SEARCH("",I1622)),I1622),I1622)),IF(OR($J$14 = "J",$J$14 = "K"),"",IF(D1622="","",IF(LEN(D1622)&gt;2,_xlfn.IFS(ISNUMBER(SEARCH("_",D1622)),D1622,ISNUMBER(SEARCH(", ",D1622)),SUBSTITUTE(D1622,", ","_"),ISNUMBER(SEARCH("/ ",D1622)),SUBSTITUTE(D1622,"/ ","_"),ISNUMBER(SEARCH(",",D1622)),SUBSTITUTE(D1622,",","_"),ISNUMBER(SEARCH("/",D1622)),SUBSTITUTE(D1622,"/","_"),ISNUMBER(SEARCH("",D1622)),D1622),D1622))))</f>
        <v/>
      </c>
      <c r="L1622" s="1"/>
      <c r="M1622" s="1" t="str">
        <f t="shared" si="126"/>
        <v/>
      </c>
      <c r="N1622" s="94" t="str">
        <f>IF($L1622="None","",IF(ISERROR(VLOOKUP($L1622,Info!$B$4:$B$266,1,FALSE)),"",VLOOKUP($L1622,Info!$B$4:$L$266,5,FALSE)))</f>
        <v/>
      </c>
      <c r="O1622" s="94" t="str">
        <f>IF(K1622="","",IF(AND($J$12&lt;&gt;"ABC",N1622="3"),"BAC",IF(N1622="3","ABC",IF($J$12&lt;&gt;"ABC",IF($J$10="Standard",VLOOKUP(K1622,Info!$BE$4:$BF$481,2,FALSE),VLOOKUP(K1622,Info!$BI$4:$BJ$482,2,FALSE)),IF($J$10="Standard",VLOOKUP(K1622,Info!$AG$4:$AH$2994,2,FALSE),VLOOKUP(K1622,Info!$AK$4:$AL$2997,2,FALSE))))))</f>
        <v/>
      </c>
      <c r="P1622" s="94" t="str">
        <f>IF($L1622="None","",IF(ISERROR(VLOOKUP($L1622,Info!$B$4:$B$266,1,FALSE)),"",VLOOKUP($L1622,Info!$B$4:$L$266,3,FALSE)))</f>
        <v/>
      </c>
      <c r="Q1622" s="96" t="str">
        <f>IF($L1622="None","",IF(ISERROR(VLOOKUP($L1622,Info!$B$4:$B$266,1,FALSE)),"",VLOOKUP($L1622,Info!$B$4:$L$266,4,FALSE)))</f>
        <v/>
      </c>
      <c r="R1622" s="1"/>
      <c r="S1622" s="6" t="str">
        <f t="shared" si="127"/>
        <v/>
      </c>
      <c r="T1622" s="6" t="str">
        <f>IF($L1622="None","",IF(ISERROR(VLOOKUP($L1622,Info!$B$4:$B$266,1,FALSE)),"",VLOOKUP($L1622,Info!$B$4:$L$266,11,FALSE)))</f>
        <v/>
      </c>
      <c r="U1622" s="1"/>
      <c r="V1622" s="1"/>
      <c r="W1622" s="1"/>
      <c r="X1622" s="1" t="str">
        <f>IF($L1622="None","",IF(ISERROR(VLOOKUP($L1622,Info!$B$4:$B$266,1,FALSE)),"",IF(OR(W1622="Metallic Liquid Tight",W1622="Non-Metallic Liquid Tight",W1622="LSZH",W1622="Greenfield"),VLOOKUP($L1622,Info!$B$4:$L$266,7,FALSE),"N/A")))</f>
        <v/>
      </c>
      <c r="Y1622" s="1"/>
      <c r="Z1622" s="96" t="str">
        <f>IF($L1622="None","",IF(ISERROR(VLOOKUP($L1622,Info!$B$4:$B$266,1,FALSE)),"",VLOOKUP($L1622,Info!$B$4:$L$266,9,FALSE)))</f>
        <v/>
      </c>
      <c r="AA1622" s="96" t="str">
        <f>IF($L1622="None","",IF(ISERROR(VLOOKUP($L1622,Info!$B$4:$B$266,1,FALSE)),"",VLOOKUP($L1622,Info!$B$4:$L$266,8,FALSE)))</f>
        <v/>
      </c>
      <c r="AB1622" s="96" t="str">
        <f>IF($L1622="None","",IF(ISERROR(VLOOKUP($L1622,Info!$B$4:$B$266,1,FALSE)),"",VLOOKUP($L1622,Info!$B$4:$L$266,10,FALSE)))</f>
        <v/>
      </c>
      <c r="AC1622" s="1" t="str">
        <f>IF(W1622="SO Cable","Black,White",IF(O1622="","",IF(P1622="","",IF($J$12&lt;&gt;"ABC",IF(P1622&lt;="250",VLOOKUP(O1622,Info!$AZ$4:$BB$22,3,FALSE),VLOOKUP(O1622,Info!$AZ$23:$BB$39,3,FALSE)),IF(P1622&lt;="250",VLOOKUP(O1622,Info!$AO$4:$AQ$22,3,FALSE),VLOOKUP(O1622,Info!$AO$23:$AP$39,3,FALSE))))))</f>
        <v/>
      </c>
      <c r="AD1622" s="1"/>
      <c r="AE1622" s="1" t="str">
        <f>IF($L1622="None","",IF(ISERROR(VLOOKUP($L1622,Info!$B$4:$B$266,1,FALSE)),"",VLOOKUP($L1622,Info!$B$4:$L$266,4,FALSE)))</f>
        <v/>
      </c>
      <c r="AF1622" s="1" t="str">
        <f>IF($L1622="None","",IF(ISERROR(VLOOKUP($L1622,Info!$B$4:$B$266,1,FALSE)),"",VLOOKUP($L1622,Info!$B$4:$L$266,6,FALSE)))</f>
        <v/>
      </c>
      <c r="AG1622" s="1"/>
      <c r="AH1622" s="33" t="str" cm="1">
        <f t="array" ref="AH1622">IF(AND(L1622&lt;&gt;"",O1622&lt;&gt;"",R1622:S1622&lt;&gt;"",W1622:X1622&lt;&gt;"",Z1622:AA1622&lt;&gt;"",AC1622&lt;&gt;""),"Good","Bad")</f>
        <v>Bad</v>
      </c>
      <c r="AL1622" t="str" cm="1">
        <f t="array" ref="AL1622">IF(R1622&gt;0,_xlfn.IFS(COUNTIF($L$20:L1622,"&lt;&gt;")&lt;101,1,COUNTIF($L$20:L1622,"&lt;&gt;")&lt;201,2,COUNTIF($L$20:L1622,"&lt;&gt;")&lt;301,3,COUNTIF($L$20:L1622,"&lt;&gt;")&lt;401,4,COUNTIF($L$20:L1622,"&lt;&gt;")&lt;501,5,COUNTIF($L$20:L1622,"&lt;&gt;")&lt;601,6,COUNTIF($L$20:L1622,"&lt;&gt;")&lt;701,7,COUNTIF($L$20:L1622,"&lt;&gt;")&lt;801,8,COUNTIF($L$20:L1622,"&lt;&gt;")&lt;901,9,COUNTIF($L$20:L1622,"&lt;&gt;")&lt;1001,10,COUNTIF($L$20:L1622,"&lt;&gt;")&lt;1101,11,COUNTIF($L$20:L1622,"&lt;&gt;")&lt;1201,12,COUNTIF($L$20:L1622,"&lt;&gt;")&lt;1301,13,COUNTIF($L$20:L1622,"&lt;&gt;")&lt;1401,14,COUNTIF($L$20:L1622,"&lt;&gt;")&lt;1501,15,COUNTIF($L$20:L1622,"&lt;&gt;")&lt;1601,16,COUNTIF($L$20:L1622,"&lt;&gt;")&lt;1701,17,COUNTIF($L$20:L1622,"&lt;&gt;")&lt;1801,18,COUNTIF($L$20:L1622,"&lt;&gt;")&lt;1901,19,COUNTIF($L$20:L1622,"&lt;&gt;")&lt;2001,20,COUNTIF($L$20:L1622,"&lt;&gt;")&lt;2101,21,COUNTIF($L$20:L1622,"&lt;&gt;")&lt;2201,22,COUNTIF($L$20:L1622,"&lt;&gt;")&lt;2301,23,COUNTIF($L$20:L1622,"&lt;&gt;")&lt;2401,24,COUNTIF($L$20:L1622,"&lt;&gt;")&lt;2501,25,COUNTIF($L$20:L1622,"&lt;&gt;")&lt;2601,26,COUNTIF($L$20:L1622,"&lt;&gt;")&lt;2701,27,COUNTIF($L$20:L1622,"&lt;&gt;")&lt;2801,28,COUNTIF($L$20:L1622,"&lt;&gt;")&lt;2901,29,COUNTIF($L$20:L1622,"&lt;&gt;")&lt;3001,30),"")</f>
        <v/>
      </c>
      <c r="AM1622" t="str">
        <f t="shared" si="125"/>
        <v/>
      </c>
      <c r="AN1622" t="str">
        <f t="shared" ref="AN1622:AN1685" si="129">IF(R1622&gt;0,_xlfn.XLOOKUP(AM1622,$AO$20:$AO$3019,$AP$20:$AP$3019,0,0,1),"")</f>
        <v/>
      </c>
      <c r="AP1622" t="str">
        <f t="shared" si="128"/>
        <v/>
      </c>
      <c r="AQ1622" t="str">
        <f>IF(AO1622="","",COUNTIFS(AM1622:$AM$3019,AO1622))</f>
        <v/>
      </c>
    </row>
    <row r="1623" spans="1:43" x14ac:dyDescent="0.25">
      <c r="A1623" s="6" t="str">
        <f>IF(COUNT($A$20:A1622)&lt;&gt;$B$4,IF(A1622="","",A1622+1),"")</f>
        <v/>
      </c>
      <c r="B1623" s="3"/>
      <c r="C1623" s="3"/>
      <c r="D1623" s="122"/>
      <c r="E1623" s="3"/>
      <c r="F1623" s="3"/>
      <c r="G1623" s="3"/>
      <c r="H1623" s="3"/>
      <c r="I1623" s="120"/>
      <c r="J1623" s="3"/>
      <c r="K1623" s="95" t="str" cm="1">
        <f t="array" ref="K1623">IF(OR($J$14 = "A",$J$14 = "B",$J$14 = "C"),IF(I1623="","",IF(LEN(I1623)&gt;2,_xlfn.IFS(ISNUMBER(SEARCH("_",I1623)),I1623,ISNUMBER(SEARCH(", ",I1623)),SUBSTITUTE(I1623,", ","_"),ISNUMBER(SEARCH("/ ",I1623)),SUBSTITUTE(I1623,"/ ","_"),ISNUMBER(SEARCH(",",I1623)),SUBSTITUTE(I1623,",","_"),ISNUMBER(SEARCH("/",I1623)),SUBSTITUTE(I1623,"/","_"),ISNUMBER(SEARCH("",I1623)),I1623),I1623)),IF(OR($J$14 = "J",$J$14 = "K"),"",IF(D1623="","",IF(LEN(D1623)&gt;2,_xlfn.IFS(ISNUMBER(SEARCH("_",D1623)),D1623,ISNUMBER(SEARCH(", ",D1623)),SUBSTITUTE(D1623,", ","_"),ISNUMBER(SEARCH("/ ",D1623)),SUBSTITUTE(D1623,"/ ","_"),ISNUMBER(SEARCH(",",D1623)),SUBSTITUTE(D1623,",","_"),ISNUMBER(SEARCH("/",D1623)),SUBSTITUTE(D1623,"/","_"),ISNUMBER(SEARCH("",D1623)),D1623),D1623))))</f>
        <v/>
      </c>
      <c r="L1623" s="1"/>
      <c r="M1623" s="1" t="str">
        <f t="shared" si="126"/>
        <v/>
      </c>
      <c r="N1623" s="94" t="str">
        <f>IF($L1623="None","",IF(ISERROR(VLOOKUP($L1623,Info!$B$4:$B$266,1,FALSE)),"",VLOOKUP($L1623,Info!$B$4:$L$266,5,FALSE)))</f>
        <v/>
      </c>
      <c r="O1623" s="94" t="str">
        <f>IF(K1623="","",IF(AND($J$12&lt;&gt;"ABC",N1623="3"),"BAC",IF(N1623="3","ABC",IF($J$12&lt;&gt;"ABC",IF($J$10="Standard",VLOOKUP(K1623,Info!$BE$4:$BF$481,2,FALSE),VLOOKUP(K1623,Info!$BI$4:$BJ$482,2,FALSE)),IF($J$10="Standard",VLOOKUP(K1623,Info!$AG$4:$AH$2994,2,FALSE),VLOOKUP(K1623,Info!$AK$4:$AL$2997,2,FALSE))))))</f>
        <v/>
      </c>
      <c r="P1623" s="94" t="str">
        <f>IF($L1623="None","",IF(ISERROR(VLOOKUP($L1623,Info!$B$4:$B$266,1,FALSE)),"",VLOOKUP($L1623,Info!$B$4:$L$266,3,FALSE)))</f>
        <v/>
      </c>
      <c r="Q1623" s="96" t="str">
        <f>IF($L1623="None","",IF(ISERROR(VLOOKUP($L1623,Info!$B$4:$B$266,1,FALSE)),"",VLOOKUP($L1623,Info!$B$4:$L$266,4,FALSE)))</f>
        <v/>
      </c>
      <c r="R1623" s="1"/>
      <c r="S1623" s="6" t="str">
        <f t="shared" si="127"/>
        <v/>
      </c>
      <c r="T1623" s="6" t="str">
        <f>IF($L1623="None","",IF(ISERROR(VLOOKUP($L1623,Info!$B$4:$B$266,1,FALSE)),"",VLOOKUP($L1623,Info!$B$4:$L$266,11,FALSE)))</f>
        <v/>
      </c>
      <c r="U1623" s="1"/>
      <c r="V1623" s="1"/>
      <c r="W1623" s="1"/>
      <c r="X1623" s="1" t="str">
        <f>IF($L1623="None","",IF(ISERROR(VLOOKUP($L1623,Info!$B$4:$B$266,1,FALSE)),"",IF(OR(W1623="Metallic Liquid Tight",W1623="Non-Metallic Liquid Tight",W1623="LSZH",W1623="Greenfield"),VLOOKUP($L1623,Info!$B$4:$L$266,7,FALSE),"N/A")))</f>
        <v/>
      </c>
      <c r="Y1623" s="1"/>
      <c r="Z1623" s="96" t="str">
        <f>IF($L1623="None","",IF(ISERROR(VLOOKUP($L1623,Info!$B$4:$B$266,1,FALSE)),"",VLOOKUP($L1623,Info!$B$4:$L$266,9,FALSE)))</f>
        <v/>
      </c>
      <c r="AA1623" s="96" t="str">
        <f>IF($L1623="None","",IF(ISERROR(VLOOKUP($L1623,Info!$B$4:$B$266,1,FALSE)),"",VLOOKUP($L1623,Info!$B$4:$L$266,8,FALSE)))</f>
        <v/>
      </c>
      <c r="AB1623" s="96" t="str">
        <f>IF($L1623="None","",IF(ISERROR(VLOOKUP($L1623,Info!$B$4:$B$266,1,FALSE)),"",VLOOKUP($L1623,Info!$B$4:$L$266,10,FALSE)))</f>
        <v/>
      </c>
      <c r="AC1623" s="1" t="str">
        <f>IF(W1623="SO Cable","Black,White",IF(O1623="","",IF(P1623="","",IF($J$12&lt;&gt;"ABC",IF(P1623&lt;="250",VLOOKUP(O1623,Info!$AZ$4:$BB$22,3,FALSE),VLOOKUP(O1623,Info!$AZ$23:$BB$39,3,FALSE)),IF(P1623&lt;="250",VLOOKUP(O1623,Info!$AO$4:$AQ$22,3,FALSE),VLOOKUP(O1623,Info!$AO$23:$AP$39,3,FALSE))))))</f>
        <v/>
      </c>
      <c r="AD1623" s="1"/>
      <c r="AE1623" s="1" t="str">
        <f>IF($L1623="None","",IF(ISERROR(VLOOKUP($L1623,Info!$B$4:$B$266,1,FALSE)),"",VLOOKUP($L1623,Info!$B$4:$L$266,4,FALSE)))</f>
        <v/>
      </c>
      <c r="AF1623" s="1" t="str">
        <f>IF($L1623="None","",IF(ISERROR(VLOOKUP($L1623,Info!$B$4:$B$266,1,FALSE)),"",VLOOKUP($L1623,Info!$B$4:$L$266,6,FALSE)))</f>
        <v/>
      </c>
      <c r="AG1623" s="1"/>
      <c r="AH1623" s="33" t="str" cm="1">
        <f t="array" ref="AH1623">IF(AND(L1623&lt;&gt;"",O1623&lt;&gt;"",R1623:S1623&lt;&gt;"",W1623:X1623&lt;&gt;"",Z1623:AA1623&lt;&gt;"",AC1623&lt;&gt;""),"Good","Bad")</f>
        <v>Bad</v>
      </c>
      <c r="AL1623" t="str" cm="1">
        <f t="array" ref="AL1623">IF(R1623&gt;0,_xlfn.IFS(COUNTIF($L$20:L1623,"&lt;&gt;")&lt;101,1,COUNTIF($L$20:L1623,"&lt;&gt;")&lt;201,2,COUNTIF($L$20:L1623,"&lt;&gt;")&lt;301,3,COUNTIF($L$20:L1623,"&lt;&gt;")&lt;401,4,COUNTIF($L$20:L1623,"&lt;&gt;")&lt;501,5,COUNTIF($L$20:L1623,"&lt;&gt;")&lt;601,6,COUNTIF($L$20:L1623,"&lt;&gt;")&lt;701,7,COUNTIF($L$20:L1623,"&lt;&gt;")&lt;801,8,COUNTIF($L$20:L1623,"&lt;&gt;")&lt;901,9,COUNTIF($L$20:L1623,"&lt;&gt;")&lt;1001,10,COUNTIF($L$20:L1623,"&lt;&gt;")&lt;1101,11,COUNTIF($L$20:L1623,"&lt;&gt;")&lt;1201,12,COUNTIF($L$20:L1623,"&lt;&gt;")&lt;1301,13,COUNTIF($L$20:L1623,"&lt;&gt;")&lt;1401,14,COUNTIF($L$20:L1623,"&lt;&gt;")&lt;1501,15,COUNTIF($L$20:L1623,"&lt;&gt;")&lt;1601,16,COUNTIF($L$20:L1623,"&lt;&gt;")&lt;1701,17,COUNTIF($L$20:L1623,"&lt;&gt;")&lt;1801,18,COUNTIF($L$20:L1623,"&lt;&gt;")&lt;1901,19,COUNTIF($L$20:L1623,"&lt;&gt;")&lt;2001,20,COUNTIF($L$20:L1623,"&lt;&gt;")&lt;2101,21,COUNTIF($L$20:L1623,"&lt;&gt;")&lt;2201,22,COUNTIF($L$20:L1623,"&lt;&gt;")&lt;2301,23,COUNTIF($L$20:L1623,"&lt;&gt;")&lt;2401,24,COUNTIF($L$20:L1623,"&lt;&gt;")&lt;2501,25,COUNTIF($L$20:L1623,"&lt;&gt;")&lt;2601,26,COUNTIF($L$20:L1623,"&lt;&gt;")&lt;2701,27,COUNTIF($L$20:L1623,"&lt;&gt;")&lt;2801,28,COUNTIF($L$20:L1623,"&lt;&gt;")&lt;2901,29,COUNTIF($L$20:L1623,"&lt;&gt;")&lt;3001,30),"")</f>
        <v/>
      </c>
      <c r="AM1623" t="str">
        <f t="shared" si="125"/>
        <v/>
      </c>
      <c r="AN1623" t="str">
        <f t="shared" si="129"/>
        <v/>
      </c>
      <c r="AP1623" t="str">
        <f t="shared" si="128"/>
        <v/>
      </c>
      <c r="AQ1623" t="str">
        <f>IF(AO1623="","",COUNTIFS(AM1623:$AM$3019,AO1623))</f>
        <v/>
      </c>
    </row>
    <row r="1624" spans="1:43" x14ac:dyDescent="0.25">
      <c r="A1624" s="6" t="str">
        <f>IF(COUNT($A$20:A1623)&lt;&gt;$B$4,IF(A1623="","",A1623+1),"")</f>
        <v/>
      </c>
      <c r="B1624" s="3"/>
      <c r="C1624" s="3"/>
      <c r="D1624" s="122"/>
      <c r="E1624" s="3"/>
      <c r="F1624" s="3"/>
      <c r="G1624" s="3"/>
      <c r="H1624" s="3"/>
      <c r="I1624" s="120"/>
      <c r="J1624" s="3"/>
      <c r="K1624" s="95" t="str" cm="1">
        <f t="array" ref="K1624">IF(OR($J$14 = "A",$J$14 = "B",$J$14 = "C"),IF(I1624="","",IF(LEN(I1624)&gt;2,_xlfn.IFS(ISNUMBER(SEARCH("_",I1624)),I1624,ISNUMBER(SEARCH(", ",I1624)),SUBSTITUTE(I1624,", ","_"),ISNUMBER(SEARCH("/ ",I1624)),SUBSTITUTE(I1624,"/ ","_"),ISNUMBER(SEARCH(",",I1624)),SUBSTITUTE(I1624,",","_"),ISNUMBER(SEARCH("/",I1624)),SUBSTITUTE(I1624,"/","_"),ISNUMBER(SEARCH("",I1624)),I1624),I1624)),IF(OR($J$14 = "J",$J$14 = "K"),"",IF(D1624="","",IF(LEN(D1624)&gt;2,_xlfn.IFS(ISNUMBER(SEARCH("_",D1624)),D1624,ISNUMBER(SEARCH(", ",D1624)),SUBSTITUTE(D1624,", ","_"),ISNUMBER(SEARCH("/ ",D1624)),SUBSTITUTE(D1624,"/ ","_"),ISNUMBER(SEARCH(",",D1624)),SUBSTITUTE(D1624,",","_"),ISNUMBER(SEARCH("/",D1624)),SUBSTITUTE(D1624,"/","_"),ISNUMBER(SEARCH("",D1624)),D1624),D1624))))</f>
        <v/>
      </c>
      <c r="L1624" s="1"/>
      <c r="M1624" s="1" t="str">
        <f t="shared" si="126"/>
        <v/>
      </c>
      <c r="N1624" s="94" t="str">
        <f>IF($L1624="None","",IF(ISERROR(VLOOKUP($L1624,Info!$B$4:$B$266,1,FALSE)),"",VLOOKUP($L1624,Info!$B$4:$L$266,5,FALSE)))</f>
        <v/>
      </c>
      <c r="O1624" s="94" t="str">
        <f>IF(K1624="","",IF(AND($J$12&lt;&gt;"ABC",N1624="3"),"BAC",IF(N1624="3","ABC",IF($J$12&lt;&gt;"ABC",IF($J$10="Standard",VLOOKUP(K1624,Info!$BE$4:$BF$481,2,FALSE),VLOOKUP(K1624,Info!$BI$4:$BJ$482,2,FALSE)),IF($J$10="Standard",VLOOKUP(K1624,Info!$AG$4:$AH$2994,2,FALSE),VLOOKUP(K1624,Info!$AK$4:$AL$2997,2,FALSE))))))</f>
        <v/>
      </c>
      <c r="P1624" s="94" t="str">
        <f>IF($L1624="None","",IF(ISERROR(VLOOKUP($L1624,Info!$B$4:$B$266,1,FALSE)),"",VLOOKUP($L1624,Info!$B$4:$L$266,3,FALSE)))</f>
        <v/>
      </c>
      <c r="Q1624" s="96" t="str">
        <f>IF($L1624="None","",IF(ISERROR(VLOOKUP($L1624,Info!$B$4:$B$266,1,FALSE)),"",VLOOKUP($L1624,Info!$B$4:$L$266,4,FALSE)))</f>
        <v/>
      </c>
      <c r="R1624" s="1"/>
      <c r="S1624" s="6" t="str">
        <f t="shared" si="127"/>
        <v/>
      </c>
      <c r="T1624" s="6" t="str">
        <f>IF($L1624="None","",IF(ISERROR(VLOOKUP($L1624,Info!$B$4:$B$266,1,FALSE)),"",VLOOKUP($L1624,Info!$B$4:$L$266,11,FALSE)))</f>
        <v/>
      </c>
      <c r="U1624" s="1"/>
      <c r="V1624" s="1"/>
      <c r="W1624" s="1"/>
      <c r="X1624" s="1" t="str">
        <f>IF($L1624="None","",IF(ISERROR(VLOOKUP($L1624,Info!$B$4:$B$266,1,FALSE)),"",IF(OR(W1624="Metallic Liquid Tight",W1624="Non-Metallic Liquid Tight",W1624="LSZH",W1624="Greenfield"),VLOOKUP($L1624,Info!$B$4:$L$266,7,FALSE),"N/A")))</f>
        <v/>
      </c>
      <c r="Y1624" s="1"/>
      <c r="Z1624" s="96" t="str">
        <f>IF($L1624="None","",IF(ISERROR(VLOOKUP($L1624,Info!$B$4:$B$266,1,FALSE)),"",VLOOKUP($L1624,Info!$B$4:$L$266,9,FALSE)))</f>
        <v/>
      </c>
      <c r="AA1624" s="96" t="str">
        <f>IF($L1624="None","",IF(ISERROR(VLOOKUP($L1624,Info!$B$4:$B$266,1,FALSE)),"",VLOOKUP($L1624,Info!$B$4:$L$266,8,FALSE)))</f>
        <v/>
      </c>
      <c r="AB1624" s="96" t="str">
        <f>IF($L1624="None","",IF(ISERROR(VLOOKUP($L1624,Info!$B$4:$B$266,1,FALSE)),"",VLOOKUP($L1624,Info!$B$4:$L$266,10,FALSE)))</f>
        <v/>
      </c>
      <c r="AC1624" s="1" t="str">
        <f>IF(W1624="SO Cable","Black,White",IF(O1624="","",IF(P1624="","",IF($J$12&lt;&gt;"ABC",IF(P1624&lt;="250",VLOOKUP(O1624,Info!$AZ$4:$BB$22,3,FALSE),VLOOKUP(O1624,Info!$AZ$23:$BB$39,3,FALSE)),IF(P1624&lt;="250",VLOOKUP(O1624,Info!$AO$4:$AQ$22,3,FALSE),VLOOKUP(O1624,Info!$AO$23:$AP$39,3,FALSE))))))</f>
        <v/>
      </c>
      <c r="AD1624" s="1"/>
      <c r="AE1624" s="1" t="str">
        <f>IF($L1624="None","",IF(ISERROR(VLOOKUP($L1624,Info!$B$4:$B$266,1,FALSE)),"",VLOOKUP($L1624,Info!$B$4:$L$266,4,FALSE)))</f>
        <v/>
      </c>
      <c r="AF1624" s="1" t="str">
        <f>IF($L1624="None","",IF(ISERROR(VLOOKUP($L1624,Info!$B$4:$B$266,1,FALSE)),"",VLOOKUP($L1624,Info!$B$4:$L$266,6,FALSE)))</f>
        <v/>
      </c>
      <c r="AG1624" s="1"/>
      <c r="AH1624" s="33" t="str" cm="1">
        <f t="array" ref="AH1624">IF(AND(L1624&lt;&gt;"",O1624&lt;&gt;"",R1624:S1624&lt;&gt;"",W1624:X1624&lt;&gt;"",Z1624:AA1624&lt;&gt;"",AC1624&lt;&gt;""),"Good","Bad")</f>
        <v>Bad</v>
      </c>
      <c r="AL1624" t="str" cm="1">
        <f t="array" ref="AL1624">IF(R1624&gt;0,_xlfn.IFS(COUNTIF($L$20:L1624,"&lt;&gt;")&lt;101,1,COUNTIF($L$20:L1624,"&lt;&gt;")&lt;201,2,COUNTIF($L$20:L1624,"&lt;&gt;")&lt;301,3,COUNTIF($L$20:L1624,"&lt;&gt;")&lt;401,4,COUNTIF($L$20:L1624,"&lt;&gt;")&lt;501,5,COUNTIF($L$20:L1624,"&lt;&gt;")&lt;601,6,COUNTIF($L$20:L1624,"&lt;&gt;")&lt;701,7,COUNTIF($L$20:L1624,"&lt;&gt;")&lt;801,8,COUNTIF($L$20:L1624,"&lt;&gt;")&lt;901,9,COUNTIF($L$20:L1624,"&lt;&gt;")&lt;1001,10,COUNTIF($L$20:L1624,"&lt;&gt;")&lt;1101,11,COUNTIF($L$20:L1624,"&lt;&gt;")&lt;1201,12,COUNTIF($L$20:L1624,"&lt;&gt;")&lt;1301,13,COUNTIF($L$20:L1624,"&lt;&gt;")&lt;1401,14,COUNTIF($L$20:L1624,"&lt;&gt;")&lt;1501,15,COUNTIF($L$20:L1624,"&lt;&gt;")&lt;1601,16,COUNTIF($L$20:L1624,"&lt;&gt;")&lt;1701,17,COUNTIF($L$20:L1624,"&lt;&gt;")&lt;1801,18,COUNTIF($L$20:L1624,"&lt;&gt;")&lt;1901,19,COUNTIF($L$20:L1624,"&lt;&gt;")&lt;2001,20,COUNTIF($L$20:L1624,"&lt;&gt;")&lt;2101,21,COUNTIF($L$20:L1624,"&lt;&gt;")&lt;2201,22,COUNTIF($L$20:L1624,"&lt;&gt;")&lt;2301,23,COUNTIF($L$20:L1624,"&lt;&gt;")&lt;2401,24,COUNTIF($L$20:L1624,"&lt;&gt;")&lt;2501,25,COUNTIF($L$20:L1624,"&lt;&gt;")&lt;2601,26,COUNTIF($L$20:L1624,"&lt;&gt;")&lt;2701,27,COUNTIF($L$20:L1624,"&lt;&gt;")&lt;2801,28,COUNTIF($L$20:L1624,"&lt;&gt;")&lt;2901,29,COUNTIF($L$20:L1624,"&lt;&gt;")&lt;3001,30),"")</f>
        <v/>
      </c>
      <c r="AM1624" t="str">
        <f t="shared" si="125"/>
        <v/>
      </c>
      <c r="AN1624" t="str">
        <f t="shared" si="129"/>
        <v/>
      </c>
      <c r="AP1624" t="str">
        <f t="shared" si="128"/>
        <v/>
      </c>
      <c r="AQ1624" t="str">
        <f>IF(AO1624="","",COUNTIFS(AM1624:$AM$3019,AO1624))</f>
        <v/>
      </c>
    </row>
    <row r="1625" spans="1:43" x14ac:dyDescent="0.25">
      <c r="A1625" s="6" t="str">
        <f>IF(COUNT($A$20:A1624)&lt;&gt;$B$4,IF(A1624="","",A1624+1),"")</f>
        <v/>
      </c>
      <c r="B1625" s="3"/>
      <c r="C1625" s="3"/>
      <c r="D1625" s="122"/>
      <c r="E1625" s="3"/>
      <c r="F1625" s="3"/>
      <c r="G1625" s="3"/>
      <c r="H1625" s="3"/>
      <c r="I1625" s="120"/>
      <c r="J1625" s="3"/>
      <c r="K1625" s="95" t="str" cm="1">
        <f t="array" ref="K1625">IF(OR($J$14 = "A",$J$14 = "B",$J$14 = "C"),IF(I1625="","",IF(LEN(I1625)&gt;2,_xlfn.IFS(ISNUMBER(SEARCH("_",I1625)),I1625,ISNUMBER(SEARCH(", ",I1625)),SUBSTITUTE(I1625,", ","_"),ISNUMBER(SEARCH("/ ",I1625)),SUBSTITUTE(I1625,"/ ","_"),ISNUMBER(SEARCH(",",I1625)),SUBSTITUTE(I1625,",","_"),ISNUMBER(SEARCH("/",I1625)),SUBSTITUTE(I1625,"/","_"),ISNUMBER(SEARCH("",I1625)),I1625),I1625)),IF(OR($J$14 = "J",$J$14 = "K"),"",IF(D1625="","",IF(LEN(D1625)&gt;2,_xlfn.IFS(ISNUMBER(SEARCH("_",D1625)),D1625,ISNUMBER(SEARCH(", ",D1625)),SUBSTITUTE(D1625,", ","_"),ISNUMBER(SEARCH("/ ",D1625)),SUBSTITUTE(D1625,"/ ","_"),ISNUMBER(SEARCH(",",D1625)),SUBSTITUTE(D1625,",","_"),ISNUMBER(SEARCH("/",D1625)),SUBSTITUTE(D1625,"/","_"),ISNUMBER(SEARCH("",D1625)),D1625),D1625))))</f>
        <v/>
      </c>
      <c r="L1625" s="1"/>
      <c r="M1625" s="1" t="str">
        <f t="shared" si="126"/>
        <v/>
      </c>
      <c r="N1625" s="94" t="str">
        <f>IF($L1625="None","",IF(ISERROR(VLOOKUP($L1625,Info!$B$4:$B$266,1,FALSE)),"",VLOOKUP($L1625,Info!$B$4:$L$266,5,FALSE)))</f>
        <v/>
      </c>
      <c r="O1625" s="94" t="str">
        <f>IF(K1625="","",IF(AND($J$12&lt;&gt;"ABC",N1625="3"),"BAC",IF(N1625="3","ABC",IF($J$12&lt;&gt;"ABC",IF($J$10="Standard",VLOOKUP(K1625,Info!$BE$4:$BF$481,2,FALSE),VLOOKUP(K1625,Info!$BI$4:$BJ$482,2,FALSE)),IF($J$10="Standard",VLOOKUP(K1625,Info!$AG$4:$AH$2994,2,FALSE),VLOOKUP(K1625,Info!$AK$4:$AL$2997,2,FALSE))))))</f>
        <v/>
      </c>
      <c r="P1625" s="94" t="str">
        <f>IF($L1625="None","",IF(ISERROR(VLOOKUP($L1625,Info!$B$4:$B$266,1,FALSE)),"",VLOOKUP($L1625,Info!$B$4:$L$266,3,FALSE)))</f>
        <v/>
      </c>
      <c r="Q1625" s="96" t="str">
        <f>IF($L1625="None","",IF(ISERROR(VLOOKUP($L1625,Info!$B$4:$B$266,1,FALSE)),"",VLOOKUP($L1625,Info!$B$4:$L$266,4,FALSE)))</f>
        <v/>
      </c>
      <c r="R1625" s="1"/>
      <c r="S1625" s="6" t="str">
        <f t="shared" si="127"/>
        <v/>
      </c>
      <c r="T1625" s="6" t="str">
        <f>IF($L1625="None","",IF(ISERROR(VLOOKUP($L1625,Info!$B$4:$B$266,1,FALSE)),"",VLOOKUP($L1625,Info!$B$4:$L$266,11,FALSE)))</f>
        <v/>
      </c>
      <c r="U1625" s="1"/>
      <c r="V1625" s="1"/>
      <c r="W1625" s="1"/>
      <c r="X1625" s="1" t="str">
        <f>IF($L1625="None","",IF(ISERROR(VLOOKUP($L1625,Info!$B$4:$B$266,1,FALSE)),"",IF(OR(W1625="Metallic Liquid Tight",W1625="Non-Metallic Liquid Tight",W1625="LSZH",W1625="Greenfield"),VLOOKUP($L1625,Info!$B$4:$L$266,7,FALSE),"N/A")))</f>
        <v/>
      </c>
      <c r="Y1625" s="1"/>
      <c r="Z1625" s="96" t="str">
        <f>IF($L1625="None","",IF(ISERROR(VLOOKUP($L1625,Info!$B$4:$B$266,1,FALSE)),"",VLOOKUP($L1625,Info!$B$4:$L$266,9,FALSE)))</f>
        <v/>
      </c>
      <c r="AA1625" s="96" t="str">
        <f>IF($L1625="None","",IF(ISERROR(VLOOKUP($L1625,Info!$B$4:$B$266,1,FALSE)),"",VLOOKUP($L1625,Info!$B$4:$L$266,8,FALSE)))</f>
        <v/>
      </c>
      <c r="AB1625" s="96" t="str">
        <f>IF($L1625="None","",IF(ISERROR(VLOOKUP($L1625,Info!$B$4:$B$266,1,FALSE)),"",VLOOKUP($L1625,Info!$B$4:$L$266,10,FALSE)))</f>
        <v/>
      </c>
      <c r="AC1625" s="1" t="str">
        <f>IF(W1625="SO Cable","Black,White",IF(O1625="","",IF(P1625="","",IF($J$12&lt;&gt;"ABC",IF(P1625&lt;="250",VLOOKUP(O1625,Info!$AZ$4:$BB$22,3,FALSE),VLOOKUP(O1625,Info!$AZ$23:$BB$39,3,FALSE)),IF(P1625&lt;="250",VLOOKUP(O1625,Info!$AO$4:$AQ$22,3,FALSE),VLOOKUP(O1625,Info!$AO$23:$AP$39,3,FALSE))))))</f>
        <v/>
      </c>
      <c r="AD1625" s="1"/>
      <c r="AE1625" s="1" t="str">
        <f>IF($L1625="None","",IF(ISERROR(VLOOKUP($L1625,Info!$B$4:$B$266,1,FALSE)),"",VLOOKUP($L1625,Info!$B$4:$L$266,4,FALSE)))</f>
        <v/>
      </c>
      <c r="AF1625" s="1" t="str">
        <f>IF($L1625="None","",IF(ISERROR(VLOOKUP($L1625,Info!$B$4:$B$266,1,FALSE)),"",VLOOKUP($L1625,Info!$B$4:$L$266,6,FALSE)))</f>
        <v/>
      </c>
      <c r="AG1625" s="1"/>
      <c r="AH1625" s="33" t="str" cm="1">
        <f t="array" ref="AH1625">IF(AND(L1625&lt;&gt;"",O1625&lt;&gt;"",R1625:S1625&lt;&gt;"",W1625:X1625&lt;&gt;"",Z1625:AA1625&lt;&gt;"",AC1625&lt;&gt;""),"Good","Bad")</f>
        <v>Bad</v>
      </c>
      <c r="AL1625" t="str" cm="1">
        <f t="array" ref="AL1625">IF(R1625&gt;0,_xlfn.IFS(COUNTIF($L$20:L1625,"&lt;&gt;")&lt;101,1,COUNTIF($L$20:L1625,"&lt;&gt;")&lt;201,2,COUNTIF($L$20:L1625,"&lt;&gt;")&lt;301,3,COUNTIF($L$20:L1625,"&lt;&gt;")&lt;401,4,COUNTIF($L$20:L1625,"&lt;&gt;")&lt;501,5,COUNTIF($L$20:L1625,"&lt;&gt;")&lt;601,6,COUNTIF($L$20:L1625,"&lt;&gt;")&lt;701,7,COUNTIF($L$20:L1625,"&lt;&gt;")&lt;801,8,COUNTIF($L$20:L1625,"&lt;&gt;")&lt;901,9,COUNTIF($L$20:L1625,"&lt;&gt;")&lt;1001,10,COUNTIF($L$20:L1625,"&lt;&gt;")&lt;1101,11,COUNTIF($L$20:L1625,"&lt;&gt;")&lt;1201,12,COUNTIF($L$20:L1625,"&lt;&gt;")&lt;1301,13,COUNTIF($L$20:L1625,"&lt;&gt;")&lt;1401,14,COUNTIF($L$20:L1625,"&lt;&gt;")&lt;1501,15,COUNTIF($L$20:L1625,"&lt;&gt;")&lt;1601,16,COUNTIF($L$20:L1625,"&lt;&gt;")&lt;1701,17,COUNTIF($L$20:L1625,"&lt;&gt;")&lt;1801,18,COUNTIF($L$20:L1625,"&lt;&gt;")&lt;1901,19,COUNTIF($L$20:L1625,"&lt;&gt;")&lt;2001,20,COUNTIF($L$20:L1625,"&lt;&gt;")&lt;2101,21,COUNTIF($L$20:L1625,"&lt;&gt;")&lt;2201,22,COUNTIF($L$20:L1625,"&lt;&gt;")&lt;2301,23,COUNTIF($L$20:L1625,"&lt;&gt;")&lt;2401,24,COUNTIF($L$20:L1625,"&lt;&gt;")&lt;2501,25,COUNTIF($L$20:L1625,"&lt;&gt;")&lt;2601,26,COUNTIF($L$20:L1625,"&lt;&gt;")&lt;2701,27,COUNTIF($L$20:L1625,"&lt;&gt;")&lt;2801,28,COUNTIF($L$20:L1625,"&lt;&gt;")&lt;2901,29,COUNTIF($L$20:L1625,"&lt;&gt;")&lt;3001,30),"")</f>
        <v/>
      </c>
      <c r="AM1625" t="str">
        <f t="shared" si="125"/>
        <v/>
      </c>
      <c r="AN1625" t="str">
        <f t="shared" si="129"/>
        <v/>
      </c>
      <c r="AP1625" t="str">
        <f t="shared" si="128"/>
        <v/>
      </c>
      <c r="AQ1625" t="str">
        <f>IF(AO1625="","",COUNTIFS(AM1625:$AM$3019,AO1625))</f>
        <v/>
      </c>
    </row>
    <row r="1626" spans="1:43" x14ac:dyDescent="0.25">
      <c r="A1626" s="6" t="str">
        <f>IF(COUNT($A$20:A1625)&lt;&gt;$B$4,IF(A1625="","",A1625+1),"")</f>
        <v/>
      </c>
      <c r="B1626" s="3"/>
      <c r="C1626" s="3"/>
      <c r="D1626" s="122"/>
      <c r="E1626" s="3"/>
      <c r="F1626" s="3"/>
      <c r="G1626" s="3"/>
      <c r="H1626" s="3"/>
      <c r="I1626" s="120"/>
      <c r="J1626" s="3"/>
      <c r="K1626" s="95" t="str" cm="1">
        <f t="array" ref="K1626">IF(OR($J$14 = "A",$J$14 = "B",$J$14 = "C"),IF(I1626="","",IF(LEN(I1626)&gt;2,_xlfn.IFS(ISNUMBER(SEARCH("_",I1626)),I1626,ISNUMBER(SEARCH(", ",I1626)),SUBSTITUTE(I1626,", ","_"),ISNUMBER(SEARCH("/ ",I1626)),SUBSTITUTE(I1626,"/ ","_"),ISNUMBER(SEARCH(",",I1626)),SUBSTITUTE(I1626,",","_"),ISNUMBER(SEARCH("/",I1626)),SUBSTITUTE(I1626,"/","_"),ISNUMBER(SEARCH("",I1626)),I1626),I1626)),IF(OR($J$14 = "J",$J$14 = "K"),"",IF(D1626="","",IF(LEN(D1626)&gt;2,_xlfn.IFS(ISNUMBER(SEARCH("_",D1626)),D1626,ISNUMBER(SEARCH(", ",D1626)),SUBSTITUTE(D1626,", ","_"),ISNUMBER(SEARCH("/ ",D1626)),SUBSTITUTE(D1626,"/ ","_"),ISNUMBER(SEARCH(",",D1626)),SUBSTITUTE(D1626,",","_"),ISNUMBER(SEARCH("/",D1626)),SUBSTITUTE(D1626,"/","_"),ISNUMBER(SEARCH("",D1626)),D1626),D1626))))</f>
        <v/>
      </c>
      <c r="L1626" s="1"/>
      <c r="M1626" s="1" t="str">
        <f t="shared" si="126"/>
        <v/>
      </c>
      <c r="N1626" s="94" t="str">
        <f>IF($L1626="None","",IF(ISERROR(VLOOKUP($L1626,Info!$B$4:$B$266,1,FALSE)),"",VLOOKUP($L1626,Info!$B$4:$L$266,5,FALSE)))</f>
        <v/>
      </c>
      <c r="O1626" s="94" t="str">
        <f>IF(K1626="","",IF(AND($J$12&lt;&gt;"ABC",N1626="3"),"BAC",IF(N1626="3","ABC",IF($J$12&lt;&gt;"ABC",IF($J$10="Standard",VLOOKUP(K1626,Info!$BE$4:$BF$481,2,FALSE),VLOOKUP(K1626,Info!$BI$4:$BJ$482,2,FALSE)),IF($J$10="Standard",VLOOKUP(K1626,Info!$AG$4:$AH$2994,2,FALSE),VLOOKUP(K1626,Info!$AK$4:$AL$2997,2,FALSE))))))</f>
        <v/>
      </c>
      <c r="P1626" s="94" t="str">
        <f>IF($L1626="None","",IF(ISERROR(VLOOKUP($L1626,Info!$B$4:$B$266,1,FALSE)),"",VLOOKUP($L1626,Info!$B$4:$L$266,3,FALSE)))</f>
        <v/>
      </c>
      <c r="Q1626" s="96" t="str">
        <f>IF($L1626="None","",IF(ISERROR(VLOOKUP($L1626,Info!$B$4:$B$266,1,FALSE)),"",VLOOKUP($L1626,Info!$B$4:$L$266,4,FALSE)))</f>
        <v/>
      </c>
      <c r="R1626" s="1"/>
      <c r="S1626" s="6" t="str">
        <f t="shared" si="127"/>
        <v/>
      </c>
      <c r="T1626" s="6" t="str">
        <f>IF($L1626="None","",IF(ISERROR(VLOOKUP($L1626,Info!$B$4:$B$266,1,FALSE)),"",VLOOKUP($L1626,Info!$B$4:$L$266,11,FALSE)))</f>
        <v/>
      </c>
      <c r="U1626" s="1"/>
      <c r="V1626" s="1"/>
      <c r="W1626" s="1"/>
      <c r="X1626" s="1" t="str">
        <f>IF($L1626="None","",IF(ISERROR(VLOOKUP($L1626,Info!$B$4:$B$266,1,FALSE)),"",IF(OR(W1626="Metallic Liquid Tight",W1626="Non-Metallic Liquid Tight",W1626="LSZH",W1626="Greenfield"),VLOOKUP($L1626,Info!$B$4:$L$266,7,FALSE),"N/A")))</f>
        <v/>
      </c>
      <c r="Y1626" s="1"/>
      <c r="Z1626" s="96" t="str">
        <f>IF($L1626="None","",IF(ISERROR(VLOOKUP($L1626,Info!$B$4:$B$266,1,FALSE)),"",VLOOKUP($L1626,Info!$B$4:$L$266,9,FALSE)))</f>
        <v/>
      </c>
      <c r="AA1626" s="96" t="str">
        <f>IF($L1626="None","",IF(ISERROR(VLOOKUP($L1626,Info!$B$4:$B$266,1,FALSE)),"",VLOOKUP($L1626,Info!$B$4:$L$266,8,FALSE)))</f>
        <v/>
      </c>
      <c r="AB1626" s="96" t="str">
        <f>IF($L1626="None","",IF(ISERROR(VLOOKUP($L1626,Info!$B$4:$B$266,1,FALSE)),"",VLOOKUP($L1626,Info!$B$4:$L$266,10,FALSE)))</f>
        <v/>
      </c>
      <c r="AC1626" s="1" t="str">
        <f>IF(W1626="SO Cable","Black,White",IF(O1626="","",IF(P1626="","",IF($J$12&lt;&gt;"ABC",IF(P1626&lt;="250",VLOOKUP(O1626,Info!$AZ$4:$BB$22,3,FALSE),VLOOKUP(O1626,Info!$AZ$23:$BB$39,3,FALSE)),IF(P1626&lt;="250",VLOOKUP(O1626,Info!$AO$4:$AQ$22,3,FALSE),VLOOKUP(O1626,Info!$AO$23:$AP$39,3,FALSE))))))</f>
        <v/>
      </c>
      <c r="AD1626" s="1"/>
      <c r="AE1626" s="1" t="str">
        <f>IF($L1626="None","",IF(ISERROR(VLOOKUP($L1626,Info!$B$4:$B$266,1,FALSE)),"",VLOOKUP($L1626,Info!$B$4:$L$266,4,FALSE)))</f>
        <v/>
      </c>
      <c r="AF1626" s="1" t="str">
        <f>IF($L1626="None","",IF(ISERROR(VLOOKUP($L1626,Info!$B$4:$B$266,1,FALSE)),"",VLOOKUP($L1626,Info!$B$4:$L$266,6,FALSE)))</f>
        <v/>
      </c>
      <c r="AG1626" s="1"/>
      <c r="AH1626" s="33" t="str" cm="1">
        <f t="array" ref="AH1626">IF(AND(L1626&lt;&gt;"",O1626&lt;&gt;"",R1626:S1626&lt;&gt;"",W1626:X1626&lt;&gt;"",Z1626:AA1626&lt;&gt;"",AC1626&lt;&gt;""),"Good","Bad")</f>
        <v>Bad</v>
      </c>
      <c r="AL1626" t="str" cm="1">
        <f t="array" ref="AL1626">IF(R1626&gt;0,_xlfn.IFS(COUNTIF($L$20:L1626,"&lt;&gt;")&lt;101,1,COUNTIF($L$20:L1626,"&lt;&gt;")&lt;201,2,COUNTIF($L$20:L1626,"&lt;&gt;")&lt;301,3,COUNTIF($L$20:L1626,"&lt;&gt;")&lt;401,4,COUNTIF($L$20:L1626,"&lt;&gt;")&lt;501,5,COUNTIF($L$20:L1626,"&lt;&gt;")&lt;601,6,COUNTIF($L$20:L1626,"&lt;&gt;")&lt;701,7,COUNTIF($L$20:L1626,"&lt;&gt;")&lt;801,8,COUNTIF($L$20:L1626,"&lt;&gt;")&lt;901,9,COUNTIF($L$20:L1626,"&lt;&gt;")&lt;1001,10,COUNTIF($L$20:L1626,"&lt;&gt;")&lt;1101,11,COUNTIF($L$20:L1626,"&lt;&gt;")&lt;1201,12,COUNTIF($L$20:L1626,"&lt;&gt;")&lt;1301,13,COUNTIF($L$20:L1626,"&lt;&gt;")&lt;1401,14,COUNTIF($L$20:L1626,"&lt;&gt;")&lt;1501,15,COUNTIF($L$20:L1626,"&lt;&gt;")&lt;1601,16,COUNTIF($L$20:L1626,"&lt;&gt;")&lt;1701,17,COUNTIF($L$20:L1626,"&lt;&gt;")&lt;1801,18,COUNTIF($L$20:L1626,"&lt;&gt;")&lt;1901,19,COUNTIF($L$20:L1626,"&lt;&gt;")&lt;2001,20,COUNTIF($L$20:L1626,"&lt;&gt;")&lt;2101,21,COUNTIF($L$20:L1626,"&lt;&gt;")&lt;2201,22,COUNTIF($L$20:L1626,"&lt;&gt;")&lt;2301,23,COUNTIF($L$20:L1626,"&lt;&gt;")&lt;2401,24,COUNTIF($L$20:L1626,"&lt;&gt;")&lt;2501,25,COUNTIF($L$20:L1626,"&lt;&gt;")&lt;2601,26,COUNTIF($L$20:L1626,"&lt;&gt;")&lt;2701,27,COUNTIF($L$20:L1626,"&lt;&gt;")&lt;2801,28,COUNTIF($L$20:L1626,"&lt;&gt;")&lt;2901,29,COUNTIF($L$20:L1626,"&lt;&gt;")&lt;3001,30),"")</f>
        <v/>
      </c>
      <c r="AM1626" t="str">
        <f t="shared" si="125"/>
        <v/>
      </c>
      <c r="AN1626" t="str">
        <f t="shared" si="129"/>
        <v/>
      </c>
      <c r="AP1626" t="str">
        <f t="shared" si="128"/>
        <v/>
      </c>
      <c r="AQ1626" t="str">
        <f>IF(AO1626="","",COUNTIFS(AM1626:$AM$3019,AO1626))</f>
        <v/>
      </c>
    </row>
    <row r="1627" spans="1:43" x14ac:dyDescent="0.25">
      <c r="A1627" s="6" t="str">
        <f>IF(COUNT($A$20:A1626)&lt;&gt;$B$4,IF(A1626="","",A1626+1),"")</f>
        <v/>
      </c>
      <c r="B1627" s="3"/>
      <c r="C1627" s="3"/>
      <c r="D1627" s="122"/>
      <c r="E1627" s="3"/>
      <c r="F1627" s="3"/>
      <c r="G1627" s="3"/>
      <c r="H1627" s="3"/>
      <c r="I1627" s="120"/>
      <c r="J1627" s="3"/>
      <c r="K1627" s="95" t="str" cm="1">
        <f t="array" ref="K1627">IF(OR($J$14 = "A",$J$14 = "B",$J$14 = "C"),IF(I1627="","",IF(LEN(I1627)&gt;2,_xlfn.IFS(ISNUMBER(SEARCH("_",I1627)),I1627,ISNUMBER(SEARCH(", ",I1627)),SUBSTITUTE(I1627,", ","_"),ISNUMBER(SEARCH("/ ",I1627)),SUBSTITUTE(I1627,"/ ","_"),ISNUMBER(SEARCH(",",I1627)),SUBSTITUTE(I1627,",","_"),ISNUMBER(SEARCH("/",I1627)),SUBSTITUTE(I1627,"/","_"),ISNUMBER(SEARCH("",I1627)),I1627),I1627)),IF(OR($J$14 = "J",$J$14 = "K"),"",IF(D1627="","",IF(LEN(D1627)&gt;2,_xlfn.IFS(ISNUMBER(SEARCH("_",D1627)),D1627,ISNUMBER(SEARCH(", ",D1627)),SUBSTITUTE(D1627,", ","_"),ISNUMBER(SEARCH("/ ",D1627)),SUBSTITUTE(D1627,"/ ","_"),ISNUMBER(SEARCH(",",D1627)),SUBSTITUTE(D1627,",","_"),ISNUMBER(SEARCH("/",D1627)),SUBSTITUTE(D1627,"/","_"),ISNUMBER(SEARCH("",D1627)),D1627),D1627))))</f>
        <v/>
      </c>
      <c r="L1627" s="1"/>
      <c r="M1627" s="1" t="str">
        <f t="shared" si="126"/>
        <v/>
      </c>
      <c r="N1627" s="94" t="str">
        <f>IF($L1627="None","",IF(ISERROR(VLOOKUP($L1627,Info!$B$4:$B$266,1,FALSE)),"",VLOOKUP($L1627,Info!$B$4:$L$266,5,FALSE)))</f>
        <v/>
      </c>
      <c r="O1627" s="94" t="str">
        <f>IF(K1627="","",IF(AND($J$12&lt;&gt;"ABC",N1627="3"),"BAC",IF(N1627="3","ABC",IF($J$12&lt;&gt;"ABC",IF($J$10="Standard",VLOOKUP(K1627,Info!$BE$4:$BF$481,2,FALSE),VLOOKUP(K1627,Info!$BI$4:$BJ$482,2,FALSE)),IF($J$10="Standard",VLOOKUP(K1627,Info!$AG$4:$AH$2994,2,FALSE),VLOOKUP(K1627,Info!$AK$4:$AL$2997,2,FALSE))))))</f>
        <v/>
      </c>
      <c r="P1627" s="94" t="str">
        <f>IF($L1627="None","",IF(ISERROR(VLOOKUP($L1627,Info!$B$4:$B$266,1,FALSE)),"",VLOOKUP($L1627,Info!$B$4:$L$266,3,FALSE)))</f>
        <v/>
      </c>
      <c r="Q1627" s="96" t="str">
        <f>IF($L1627="None","",IF(ISERROR(VLOOKUP($L1627,Info!$B$4:$B$266,1,FALSE)),"",VLOOKUP($L1627,Info!$B$4:$L$266,4,FALSE)))</f>
        <v/>
      </c>
      <c r="R1627" s="1"/>
      <c r="S1627" s="6" t="str">
        <f t="shared" si="127"/>
        <v/>
      </c>
      <c r="T1627" s="6" t="str">
        <f>IF($L1627="None","",IF(ISERROR(VLOOKUP($L1627,Info!$B$4:$B$266,1,FALSE)),"",VLOOKUP($L1627,Info!$B$4:$L$266,11,FALSE)))</f>
        <v/>
      </c>
      <c r="U1627" s="1"/>
      <c r="V1627" s="1"/>
      <c r="W1627" s="1"/>
      <c r="X1627" s="1" t="str">
        <f>IF($L1627="None","",IF(ISERROR(VLOOKUP($L1627,Info!$B$4:$B$266,1,FALSE)),"",IF(OR(W1627="Metallic Liquid Tight",W1627="Non-Metallic Liquid Tight",W1627="LSZH",W1627="Greenfield"),VLOOKUP($L1627,Info!$B$4:$L$266,7,FALSE),"N/A")))</f>
        <v/>
      </c>
      <c r="Y1627" s="1"/>
      <c r="Z1627" s="96" t="str">
        <f>IF($L1627="None","",IF(ISERROR(VLOOKUP($L1627,Info!$B$4:$B$266,1,FALSE)),"",VLOOKUP($L1627,Info!$B$4:$L$266,9,FALSE)))</f>
        <v/>
      </c>
      <c r="AA1627" s="96" t="str">
        <f>IF($L1627="None","",IF(ISERROR(VLOOKUP($L1627,Info!$B$4:$B$266,1,FALSE)),"",VLOOKUP($L1627,Info!$B$4:$L$266,8,FALSE)))</f>
        <v/>
      </c>
      <c r="AB1627" s="96" t="str">
        <f>IF($L1627="None","",IF(ISERROR(VLOOKUP($L1627,Info!$B$4:$B$266,1,FALSE)),"",VLOOKUP($L1627,Info!$B$4:$L$266,10,FALSE)))</f>
        <v/>
      </c>
      <c r="AC1627" s="1" t="str">
        <f>IF(W1627="SO Cable","Black,White",IF(O1627="","",IF(P1627="","",IF($J$12&lt;&gt;"ABC",IF(P1627&lt;="250",VLOOKUP(O1627,Info!$AZ$4:$BB$22,3,FALSE),VLOOKUP(O1627,Info!$AZ$23:$BB$39,3,FALSE)),IF(P1627&lt;="250",VLOOKUP(O1627,Info!$AO$4:$AQ$22,3,FALSE),VLOOKUP(O1627,Info!$AO$23:$AP$39,3,FALSE))))))</f>
        <v/>
      </c>
      <c r="AD1627" s="1"/>
      <c r="AE1627" s="1" t="str">
        <f>IF($L1627="None","",IF(ISERROR(VLOOKUP($L1627,Info!$B$4:$B$266,1,FALSE)),"",VLOOKUP($L1627,Info!$B$4:$L$266,4,FALSE)))</f>
        <v/>
      </c>
      <c r="AF1627" s="1" t="str">
        <f>IF($L1627="None","",IF(ISERROR(VLOOKUP($L1627,Info!$B$4:$B$266,1,FALSE)),"",VLOOKUP($L1627,Info!$B$4:$L$266,6,FALSE)))</f>
        <v/>
      </c>
      <c r="AG1627" s="1"/>
      <c r="AH1627" s="33" t="str" cm="1">
        <f t="array" ref="AH1627">IF(AND(L1627&lt;&gt;"",O1627&lt;&gt;"",R1627:S1627&lt;&gt;"",W1627:X1627&lt;&gt;"",Z1627:AA1627&lt;&gt;"",AC1627&lt;&gt;""),"Good","Bad")</f>
        <v>Bad</v>
      </c>
      <c r="AL1627" t="str" cm="1">
        <f t="array" ref="AL1627">IF(R1627&gt;0,_xlfn.IFS(COUNTIF($L$20:L1627,"&lt;&gt;")&lt;101,1,COUNTIF($L$20:L1627,"&lt;&gt;")&lt;201,2,COUNTIF($L$20:L1627,"&lt;&gt;")&lt;301,3,COUNTIF($L$20:L1627,"&lt;&gt;")&lt;401,4,COUNTIF($L$20:L1627,"&lt;&gt;")&lt;501,5,COUNTIF($L$20:L1627,"&lt;&gt;")&lt;601,6,COUNTIF($L$20:L1627,"&lt;&gt;")&lt;701,7,COUNTIF($L$20:L1627,"&lt;&gt;")&lt;801,8,COUNTIF($L$20:L1627,"&lt;&gt;")&lt;901,9,COUNTIF($L$20:L1627,"&lt;&gt;")&lt;1001,10,COUNTIF($L$20:L1627,"&lt;&gt;")&lt;1101,11,COUNTIF($L$20:L1627,"&lt;&gt;")&lt;1201,12,COUNTIF($L$20:L1627,"&lt;&gt;")&lt;1301,13,COUNTIF($L$20:L1627,"&lt;&gt;")&lt;1401,14,COUNTIF($L$20:L1627,"&lt;&gt;")&lt;1501,15,COUNTIF($L$20:L1627,"&lt;&gt;")&lt;1601,16,COUNTIF($L$20:L1627,"&lt;&gt;")&lt;1701,17,COUNTIF($L$20:L1627,"&lt;&gt;")&lt;1801,18,COUNTIF($L$20:L1627,"&lt;&gt;")&lt;1901,19,COUNTIF($L$20:L1627,"&lt;&gt;")&lt;2001,20,COUNTIF($L$20:L1627,"&lt;&gt;")&lt;2101,21,COUNTIF($L$20:L1627,"&lt;&gt;")&lt;2201,22,COUNTIF($L$20:L1627,"&lt;&gt;")&lt;2301,23,COUNTIF($L$20:L1627,"&lt;&gt;")&lt;2401,24,COUNTIF($L$20:L1627,"&lt;&gt;")&lt;2501,25,COUNTIF($L$20:L1627,"&lt;&gt;")&lt;2601,26,COUNTIF($L$20:L1627,"&lt;&gt;")&lt;2701,27,COUNTIF($L$20:L1627,"&lt;&gt;")&lt;2801,28,COUNTIF($L$20:L1627,"&lt;&gt;")&lt;2901,29,COUNTIF($L$20:L1627,"&lt;&gt;")&lt;3001,30),"")</f>
        <v/>
      </c>
      <c r="AM1627" t="str">
        <f t="shared" si="125"/>
        <v/>
      </c>
      <c r="AN1627" t="str">
        <f t="shared" si="129"/>
        <v/>
      </c>
      <c r="AP1627" t="str">
        <f t="shared" si="128"/>
        <v/>
      </c>
      <c r="AQ1627" t="str">
        <f>IF(AO1627="","",COUNTIFS(AM1627:$AM$3019,AO1627))</f>
        <v/>
      </c>
    </row>
    <row r="1628" spans="1:43" x14ac:dyDescent="0.25">
      <c r="A1628" s="6" t="str">
        <f>IF(COUNT($A$20:A1627)&lt;&gt;$B$4,IF(A1627="","",A1627+1),"")</f>
        <v/>
      </c>
      <c r="B1628" s="3"/>
      <c r="C1628" s="3"/>
      <c r="D1628" s="122"/>
      <c r="E1628" s="3"/>
      <c r="F1628" s="3"/>
      <c r="G1628" s="3"/>
      <c r="H1628" s="3"/>
      <c r="I1628" s="120"/>
      <c r="J1628" s="3"/>
      <c r="K1628" s="95" t="str" cm="1">
        <f t="array" ref="K1628">IF(OR($J$14 = "A",$J$14 = "B",$J$14 = "C"),IF(I1628="","",IF(LEN(I1628)&gt;2,_xlfn.IFS(ISNUMBER(SEARCH("_",I1628)),I1628,ISNUMBER(SEARCH(", ",I1628)),SUBSTITUTE(I1628,", ","_"),ISNUMBER(SEARCH("/ ",I1628)),SUBSTITUTE(I1628,"/ ","_"),ISNUMBER(SEARCH(",",I1628)),SUBSTITUTE(I1628,",","_"),ISNUMBER(SEARCH("/",I1628)),SUBSTITUTE(I1628,"/","_"),ISNUMBER(SEARCH("",I1628)),I1628),I1628)),IF(OR($J$14 = "J",$J$14 = "K"),"",IF(D1628="","",IF(LEN(D1628)&gt;2,_xlfn.IFS(ISNUMBER(SEARCH("_",D1628)),D1628,ISNUMBER(SEARCH(", ",D1628)),SUBSTITUTE(D1628,", ","_"),ISNUMBER(SEARCH("/ ",D1628)),SUBSTITUTE(D1628,"/ ","_"),ISNUMBER(SEARCH(",",D1628)),SUBSTITUTE(D1628,",","_"),ISNUMBER(SEARCH("/",D1628)),SUBSTITUTE(D1628,"/","_"),ISNUMBER(SEARCH("",D1628)),D1628),D1628))))</f>
        <v/>
      </c>
      <c r="L1628" s="1"/>
      <c r="M1628" s="1" t="str">
        <f t="shared" si="126"/>
        <v/>
      </c>
      <c r="N1628" s="94" t="str">
        <f>IF($L1628="None","",IF(ISERROR(VLOOKUP($L1628,Info!$B$4:$B$266,1,FALSE)),"",VLOOKUP($L1628,Info!$B$4:$L$266,5,FALSE)))</f>
        <v/>
      </c>
      <c r="O1628" s="94" t="str">
        <f>IF(K1628="","",IF(AND($J$12&lt;&gt;"ABC",N1628="3"),"BAC",IF(N1628="3","ABC",IF($J$12&lt;&gt;"ABC",IF($J$10="Standard",VLOOKUP(K1628,Info!$BE$4:$BF$481,2,FALSE),VLOOKUP(K1628,Info!$BI$4:$BJ$482,2,FALSE)),IF($J$10="Standard",VLOOKUP(K1628,Info!$AG$4:$AH$2994,2,FALSE),VLOOKUP(K1628,Info!$AK$4:$AL$2997,2,FALSE))))))</f>
        <v/>
      </c>
      <c r="P1628" s="94" t="str">
        <f>IF($L1628="None","",IF(ISERROR(VLOOKUP($L1628,Info!$B$4:$B$266,1,FALSE)),"",VLOOKUP($L1628,Info!$B$4:$L$266,3,FALSE)))</f>
        <v/>
      </c>
      <c r="Q1628" s="96" t="str">
        <f>IF($L1628="None","",IF(ISERROR(VLOOKUP($L1628,Info!$B$4:$B$266,1,FALSE)),"",VLOOKUP($L1628,Info!$B$4:$L$266,4,FALSE)))</f>
        <v/>
      </c>
      <c r="R1628" s="1"/>
      <c r="S1628" s="6" t="str">
        <f t="shared" si="127"/>
        <v/>
      </c>
      <c r="T1628" s="6" t="str">
        <f>IF($L1628="None","",IF(ISERROR(VLOOKUP($L1628,Info!$B$4:$B$266,1,FALSE)),"",VLOOKUP($L1628,Info!$B$4:$L$266,11,FALSE)))</f>
        <v/>
      </c>
      <c r="U1628" s="1"/>
      <c r="V1628" s="1"/>
      <c r="W1628" s="1"/>
      <c r="X1628" s="1" t="str">
        <f>IF($L1628="None","",IF(ISERROR(VLOOKUP($L1628,Info!$B$4:$B$266,1,FALSE)),"",IF(OR(W1628="Metallic Liquid Tight",W1628="Non-Metallic Liquid Tight",W1628="LSZH",W1628="Greenfield"),VLOOKUP($L1628,Info!$B$4:$L$266,7,FALSE),"N/A")))</f>
        <v/>
      </c>
      <c r="Y1628" s="1"/>
      <c r="Z1628" s="96" t="str">
        <f>IF($L1628="None","",IF(ISERROR(VLOOKUP($L1628,Info!$B$4:$B$266,1,FALSE)),"",VLOOKUP($L1628,Info!$B$4:$L$266,9,FALSE)))</f>
        <v/>
      </c>
      <c r="AA1628" s="96" t="str">
        <f>IF($L1628="None","",IF(ISERROR(VLOOKUP($L1628,Info!$B$4:$B$266,1,FALSE)),"",VLOOKUP($L1628,Info!$B$4:$L$266,8,FALSE)))</f>
        <v/>
      </c>
      <c r="AB1628" s="96" t="str">
        <f>IF($L1628="None","",IF(ISERROR(VLOOKUP($L1628,Info!$B$4:$B$266,1,FALSE)),"",VLOOKUP($L1628,Info!$B$4:$L$266,10,FALSE)))</f>
        <v/>
      </c>
      <c r="AC1628" s="1" t="str">
        <f>IF(W1628="SO Cable","Black,White",IF(O1628="","",IF(P1628="","",IF($J$12&lt;&gt;"ABC",IF(P1628&lt;="250",VLOOKUP(O1628,Info!$AZ$4:$BB$22,3,FALSE),VLOOKUP(O1628,Info!$AZ$23:$BB$39,3,FALSE)),IF(P1628&lt;="250",VLOOKUP(O1628,Info!$AO$4:$AQ$22,3,FALSE),VLOOKUP(O1628,Info!$AO$23:$AP$39,3,FALSE))))))</f>
        <v/>
      </c>
      <c r="AD1628" s="1"/>
      <c r="AE1628" s="1" t="str">
        <f>IF($L1628="None","",IF(ISERROR(VLOOKUP($L1628,Info!$B$4:$B$266,1,FALSE)),"",VLOOKUP($L1628,Info!$B$4:$L$266,4,FALSE)))</f>
        <v/>
      </c>
      <c r="AF1628" s="1" t="str">
        <f>IF($L1628="None","",IF(ISERROR(VLOOKUP($L1628,Info!$B$4:$B$266,1,FALSE)),"",VLOOKUP($L1628,Info!$B$4:$L$266,6,FALSE)))</f>
        <v/>
      </c>
      <c r="AG1628" s="1"/>
      <c r="AH1628" s="33" t="str" cm="1">
        <f t="array" ref="AH1628">IF(AND(L1628&lt;&gt;"",O1628&lt;&gt;"",R1628:S1628&lt;&gt;"",W1628:X1628&lt;&gt;"",Z1628:AA1628&lt;&gt;"",AC1628&lt;&gt;""),"Good","Bad")</f>
        <v>Bad</v>
      </c>
      <c r="AL1628" t="str" cm="1">
        <f t="array" ref="AL1628">IF(R1628&gt;0,_xlfn.IFS(COUNTIF($L$20:L1628,"&lt;&gt;")&lt;101,1,COUNTIF($L$20:L1628,"&lt;&gt;")&lt;201,2,COUNTIF($L$20:L1628,"&lt;&gt;")&lt;301,3,COUNTIF($L$20:L1628,"&lt;&gt;")&lt;401,4,COUNTIF($L$20:L1628,"&lt;&gt;")&lt;501,5,COUNTIF($L$20:L1628,"&lt;&gt;")&lt;601,6,COUNTIF($L$20:L1628,"&lt;&gt;")&lt;701,7,COUNTIF($L$20:L1628,"&lt;&gt;")&lt;801,8,COUNTIF($L$20:L1628,"&lt;&gt;")&lt;901,9,COUNTIF($L$20:L1628,"&lt;&gt;")&lt;1001,10,COUNTIF($L$20:L1628,"&lt;&gt;")&lt;1101,11,COUNTIF($L$20:L1628,"&lt;&gt;")&lt;1201,12,COUNTIF($L$20:L1628,"&lt;&gt;")&lt;1301,13,COUNTIF($L$20:L1628,"&lt;&gt;")&lt;1401,14,COUNTIF($L$20:L1628,"&lt;&gt;")&lt;1501,15,COUNTIF($L$20:L1628,"&lt;&gt;")&lt;1601,16,COUNTIF($L$20:L1628,"&lt;&gt;")&lt;1701,17,COUNTIF($L$20:L1628,"&lt;&gt;")&lt;1801,18,COUNTIF($L$20:L1628,"&lt;&gt;")&lt;1901,19,COUNTIF($L$20:L1628,"&lt;&gt;")&lt;2001,20,COUNTIF($L$20:L1628,"&lt;&gt;")&lt;2101,21,COUNTIF($L$20:L1628,"&lt;&gt;")&lt;2201,22,COUNTIF($L$20:L1628,"&lt;&gt;")&lt;2301,23,COUNTIF($L$20:L1628,"&lt;&gt;")&lt;2401,24,COUNTIF($L$20:L1628,"&lt;&gt;")&lt;2501,25,COUNTIF($L$20:L1628,"&lt;&gt;")&lt;2601,26,COUNTIF($L$20:L1628,"&lt;&gt;")&lt;2701,27,COUNTIF($L$20:L1628,"&lt;&gt;")&lt;2801,28,COUNTIF($L$20:L1628,"&lt;&gt;")&lt;2901,29,COUNTIF($L$20:L1628,"&lt;&gt;")&lt;3001,30),"")</f>
        <v/>
      </c>
      <c r="AM1628" t="str">
        <f t="shared" si="125"/>
        <v/>
      </c>
      <c r="AN1628" t="str">
        <f t="shared" si="129"/>
        <v/>
      </c>
      <c r="AP1628" t="str">
        <f t="shared" si="128"/>
        <v/>
      </c>
      <c r="AQ1628" t="str">
        <f>IF(AO1628="","",COUNTIFS(AM1628:$AM$3019,AO1628))</f>
        <v/>
      </c>
    </row>
    <row r="1629" spans="1:43" x14ac:dyDescent="0.25">
      <c r="A1629" s="6" t="str">
        <f>IF(COUNT($A$20:A1628)&lt;&gt;$B$4,IF(A1628="","",A1628+1),"")</f>
        <v/>
      </c>
      <c r="B1629" s="3"/>
      <c r="C1629" s="3"/>
      <c r="D1629" s="122"/>
      <c r="E1629" s="3"/>
      <c r="F1629" s="3"/>
      <c r="G1629" s="3"/>
      <c r="H1629" s="3"/>
      <c r="I1629" s="120"/>
      <c r="J1629" s="3"/>
      <c r="K1629" s="95" t="str" cm="1">
        <f t="array" ref="K1629">IF(OR($J$14 = "A",$J$14 = "B",$J$14 = "C"),IF(I1629="","",IF(LEN(I1629)&gt;2,_xlfn.IFS(ISNUMBER(SEARCH("_",I1629)),I1629,ISNUMBER(SEARCH(", ",I1629)),SUBSTITUTE(I1629,", ","_"),ISNUMBER(SEARCH("/ ",I1629)),SUBSTITUTE(I1629,"/ ","_"),ISNUMBER(SEARCH(",",I1629)),SUBSTITUTE(I1629,",","_"),ISNUMBER(SEARCH("/",I1629)),SUBSTITUTE(I1629,"/","_"),ISNUMBER(SEARCH("",I1629)),I1629),I1629)),IF(OR($J$14 = "J",$J$14 = "K"),"",IF(D1629="","",IF(LEN(D1629)&gt;2,_xlfn.IFS(ISNUMBER(SEARCH("_",D1629)),D1629,ISNUMBER(SEARCH(", ",D1629)),SUBSTITUTE(D1629,", ","_"),ISNUMBER(SEARCH("/ ",D1629)),SUBSTITUTE(D1629,"/ ","_"),ISNUMBER(SEARCH(",",D1629)),SUBSTITUTE(D1629,",","_"),ISNUMBER(SEARCH("/",D1629)),SUBSTITUTE(D1629,"/","_"),ISNUMBER(SEARCH("",D1629)),D1629),D1629))))</f>
        <v/>
      </c>
      <c r="L1629" s="1"/>
      <c r="M1629" s="1" t="str">
        <f t="shared" si="126"/>
        <v/>
      </c>
      <c r="N1629" s="94" t="str">
        <f>IF($L1629="None","",IF(ISERROR(VLOOKUP($L1629,Info!$B$4:$B$266,1,FALSE)),"",VLOOKUP($L1629,Info!$B$4:$L$266,5,FALSE)))</f>
        <v/>
      </c>
      <c r="O1629" s="94" t="str">
        <f>IF(K1629="","",IF(AND($J$12&lt;&gt;"ABC",N1629="3"),"BAC",IF(N1629="3","ABC",IF($J$12&lt;&gt;"ABC",IF($J$10="Standard",VLOOKUP(K1629,Info!$BE$4:$BF$481,2,FALSE),VLOOKUP(K1629,Info!$BI$4:$BJ$482,2,FALSE)),IF($J$10="Standard",VLOOKUP(K1629,Info!$AG$4:$AH$2994,2,FALSE),VLOOKUP(K1629,Info!$AK$4:$AL$2997,2,FALSE))))))</f>
        <v/>
      </c>
      <c r="P1629" s="94" t="str">
        <f>IF($L1629="None","",IF(ISERROR(VLOOKUP($L1629,Info!$B$4:$B$266,1,FALSE)),"",VLOOKUP($L1629,Info!$B$4:$L$266,3,FALSE)))</f>
        <v/>
      </c>
      <c r="Q1629" s="96" t="str">
        <f>IF($L1629="None","",IF(ISERROR(VLOOKUP($L1629,Info!$B$4:$B$266,1,FALSE)),"",VLOOKUP($L1629,Info!$B$4:$L$266,4,FALSE)))</f>
        <v/>
      </c>
      <c r="R1629" s="1"/>
      <c r="S1629" s="6" t="str">
        <f t="shared" si="127"/>
        <v/>
      </c>
      <c r="T1629" s="6" t="str">
        <f>IF($L1629="None","",IF(ISERROR(VLOOKUP($L1629,Info!$B$4:$B$266,1,FALSE)),"",VLOOKUP($L1629,Info!$B$4:$L$266,11,FALSE)))</f>
        <v/>
      </c>
      <c r="U1629" s="1"/>
      <c r="V1629" s="1"/>
      <c r="W1629" s="1"/>
      <c r="X1629" s="1" t="str">
        <f>IF($L1629="None","",IF(ISERROR(VLOOKUP($L1629,Info!$B$4:$B$266,1,FALSE)),"",IF(OR(W1629="Metallic Liquid Tight",W1629="Non-Metallic Liquid Tight",W1629="LSZH",W1629="Greenfield"),VLOOKUP($L1629,Info!$B$4:$L$266,7,FALSE),"N/A")))</f>
        <v/>
      </c>
      <c r="Y1629" s="1"/>
      <c r="Z1629" s="96" t="str">
        <f>IF($L1629="None","",IF(ISERROR(VLOOKUP($L1629,Info!$B$4:$B$266,1,FALSE)),"",VLOOKUP($L1629,Info!$B$4:$L$266,9,FALSE)))</f>
        <v/>
      </c>
      <c r="AA1629" s="96" t="str">
        <f>IF($L1629="None","",IF(ISERROR(VLOOKUP($L1629,Info!$B$4:$B$266,1,FALSE)),"",VLOOKUP($L1629,Info!$B$4:$L$266,8,FALSE)))</f>
        <v/>
      </c>
      <c r="AB1629" s="96" t="str">
        <f>IF($L1629="None","",IF(ISERROR(VLOOKUP($L1629,Info!$B$4:$B$266,1,FALSE)),"",VLOOKUP($L1629,Info!$B$4:$L$266,10,FALSE)))</f>
        <v/>
      </c>
      <c r="AC1629" s="1" t="str">
        <f>IF(W1629="SO Cable","Black,White",IF(O1629="","",IF(P1629="","",IF($J$12&lt;&gt;"ABC",IF(P1629&lt;="250",VLOOKUP(O1629,Info!$AZ$4:$BB$22,3,FALSE),VLOOKUP(O1629,Info!$AZ$23:$BB$39,3,FALSE)),IF(P1629&lt;="250",VLOOKUP(O1629,Info!$AO$4:$AQ$22,3,FALSE),VLOOKUP(O1629,Info!$AO$23:$AP$39,3,FALSE))))))</f>
        <v/>
      </c>
      <c r="AD1629" s="1"/>
      <c r="AE1629" s="1" t="str">
        <f>IF($L1629="None","",IF(ISERROR(VLOOKUP($L1629,Info!$B$4:$B$266,1,FALSE)),"",VLOOKUP($L1629,Info!$B$4:$L$266,4,FALSE)))</f>
        <v/>
      </c>
      <c r="AF1629" s="1" t="str">
        <f>IF($L1629="None","",IF(ISERROR(VLOOKUP($L1629,Info!$B$4:$B$266,1,FALSE)),"",VLOOKUP($L1629,Info!$B$4:$L$266,6,FALSE)))</f>
        <v/>
      </c>
      <c r="AG1629" s="1"/>
      <c r="AH1629" s="33" t="str" cm="1">
        <f t="array" ref="AH1629">IF(AND(L1629&lt;&gt;"",O1629&lt;&gt;"",R1629:S1629&lt;&gt;"",W1629:X1629&lt;&gt;"",Z1629:AA1629&lt;&gt;"",AC1629&lt;&gt;""),"Good","Bad")</f>
        <v>Bad</v>
      </c>
      <c r="AL1629" t="str" cm="1">
        <f t="array" ref="AL1629">IF(R1629&gt;0,_xlfn.IFS(COUNTIF($L$20:L1629,"&lt;&gt;")&lt;101,1,COUNTIF($L$20:L1629,"&lt;&gt;")&lt;201,2,COUNTIF($L$20:L1629,"&lt;&gt;")&lt;301,3,COUNTIF($L$20:L1629,"&lt;&gt;")&lt;401,4,COUNTIF($L$20:L1629,"&lt;&gt;")&lt;501,5,COUNTIF($L$20:L1629,"&lt;&gt;")&lt;601,6,COUNTIF($L$20:L1629,"&lt;&gt;")&lt;701,7,COUNTIF($L$20:L1629,"&lt;&gt;")&lt;801,8,COUNTIF($L$20:L1629,"&lt;&gt;")&lt;901,9,COUNTIF($L$20:L1629,"&lt;&gt;")&lt;1001,10,COUNTIF($L$20:L1629,"&lt;&gt;")&lt;1101,11,COUNTIF($L$20:L1629,"&lt;&gt;")&lt;1201,12,COUNTIF($L$20:L1629,"&lt;&gt;")&lt;1301,13,COUNTIF($L$20:L1629,"&lt;&gt;")&lt;1401,14,COUNTIF($L$20:L1629,"&lt;&gt;")&lt;1501,15,COUNTIF($L$20:L1629,"&lt;&gt;")&lt;1601,16,COUNTIF($L$20:L1629,"&lt;&gt;")&lt;1701,17,COUNTIF($L$20:L1629,"&lt;&gt;")&lt;1801,18,COUNTIF($L$20:L1629,"&lt;&gt;")&lt;1901,19,COUNTIF($L$20:L1629,"&lt;&gt;")&lt;2001,20,COUNTIF($L$20:L1629,"&lt;&gt;")&lt;2101,21,COUNTIF($L$20:L1629,"&lt;&gt;")&lt;2201,22,COUNTIF($L$20:L1629,"&lt;&gt;")&lt;2301,23,COUNTIF($L$20:L1629,"&lt;&gt;")&lt;2401,24,COUNTIF($L$20:L1629,"&lt;&gt;")&lt;2501,25,COUNTIF($L$20:L1629,"&lt;&gt;")&lt;2601,26,COUNTIF($L$20:L1629,"&lt;&gt;")&lt;2701,27,COUNTIF($L$20:L1629,"&lt;&gt;")&lt;2801,28,COUNTIF($L$20:L1629,"&lt;&gt;")&lt;2901,29,COUNTIF($L$20:L1629,"&lt;&gt;")&lt;3001,30),"")</f>
        <v/>
      </c>
      <c r="AM1629" t="str">
        <f t="shared" si="125"/>
        <v/>
      </c>
      <c r="AN1629" t="str">
        <f t="shared" si="129"/>
        <v/>
      </c>
      <c r="AP1629" t="str">
        <f t="shared" si="128"/>
        <v/>
      </c>
      <c r="AQ1629" t="str">
        <f>IF(AO1629="","",COUNTIFS(AM1629:$AM$3019,AO1629))</f>
        <v/>
      </c>
    </row>
    <row r="1630" spans="1:43" x14ac:dyDescent="0.25">
      <c r="A1630" s="6" t="str">
        <f>IF(COUNT($A$20:A1629)&lt;&gt;$B$4,IF(A1629="","",A1629+1),"")</f>
        <v/>
      </c>
      <c r="B1630" s="3"/>
      <c r="C1630" s="3"/>
      <c r="D1630" s="122"/>
      <c r="E1630" s="3"/>
      <c r="F1630" s="3"/>
      <c r="G1630" s="3"/>
      <c r="H1630" s="3"/>
      <c r="I1630" s="120"/>
      <c r="J1630" s="3"/>
      <c r="K1630" s="95" t="str" cm="1">
        <f t="array" ref="K1630">IF(OR($J$14 = "A",$J$14 = "B",$J$14 = "C"),IF(I1630="","",IF(LEN(I1630)&gt;2,_xlfn.IFS(ISNUMBER(SEARCH("_",I1630)),I1630,ISNUMBER(SEARCH(", ",I1630)),SUBSTITUTE(I1630,", ","_"),ISNUMBER(SEARCH("/ ",I1630)),SUBSTITUTE(I1630,"/ ","_"),ISNUMBER(SEARCH(",",I1630)),SUBSTITUTE(I1630,",","_"),ISNUMBER(SEARCH("/",I1630)),SUBSTITUTE(I1630,"/","_"),ISNUMBER(SEARCH("",I1630)),I1630),I1630)),IF(OR($J$14 = "J",$J$14 = "K"),"",IF(D1630="","",IF(LEN(D1630)&gt;2,_xlfn.IFS(ISNUMBER(SEARCH("_",D1630)),D1630,ISNUMBER(SEARCH(", ",D1630)),SUBSTITUTE(D1630,", ","_"),ISNUMBER(SEARCH("/ ",D1630)),SUBSTITUTE(D1630,"/ ","_"),ISNUMBER(SEARCH(",",D1630)),SUBSTITUTE(D1630,",","_"),ISNUMBER(SEARCH("/",D1630)),SUBSTITUTE(D1630,"/","_"),ISNUMBER(SEARCH("",D1630)),D1630),D1630))))</f>
        <v/>
      </c>
      <c r="L1630" s="1"/>
      <c r="M1630" s="1" t="str">
        <f t="shared" si="126"/>
        <v/>
      </c>
      <c r="N1630" s="94" t="str">
        <f>IF($L1630="None","",IF(ISERROR(VLOOKUP($L1630,Info!$B$4:$B$266,1,FALSE)),"",VLOOKUP($L1630,Info!$B$4:$L$266,5,FALSE)))</f>
        <v/>
      </c>
      <c r="O1630" s="94" t="str">
        <f>IF(K1630="","",IF(AND($J$12&lt;&gt;"ABC",N1630="3"),"BAC",IF(N1630="3","ABC",IF($J$12&lt;&gt;"ABC",IF($J$10="Standard",VLOOKUP(K1630,Info!$BE$4:$BF$481,2,FALSE),VLOOKUP(K1630,Info!$BI$4:$BJ$482,2,FALSE)),IF($J$10="Standard",VLOOKUP(K1630,Info!$AG$4:$AH$2994,2,FALSE),VLOOKUP(K1630,Info!$AK$4:$AL$2997,2,FALSE))))))</f>
        <v/>
      </c>
      <c r="P1630" s="94" t="str">
        <f>IF($L1630="None","",IF(ISERROR(VLOOKUP($L1630,Info!$B$4:$B$266,1,FALSE)),"",VLOOKUP($L1630,Info!$B$4:$L$266,3,FALSE)))</f>
        <v/>
      </c>
      <c r="Q1630" s="96" t="str">
        <f>IF($L1630="None","",IF(ISERROR(VLOOKUP($L1630,Info!$B$4:$B$266,1,FALSE)),"",VLOOKUP($L1630,Info!$B$4:$L$266,4,FALSE)))</f>
        <v/>
      </c>
      <c r="R1630" s="1"/>
      <c r="S1630" s="6" t="str">
        <f t="shared" si="127"/>
        <v/>
      </c>
      <c r="T1630" s="6" t="str">
        <f>IF($L1630="None","",IF(ISERROR(VLOOKUP($L1630,Info!$B$4:$B$266,1,FALSE)),"",VLOOKUP($L1630,Info!$B$4:$L$266,11,FALSE)))</f>
        <v/>
      </c>
      <c r="U1630" s="1"/>
      <c r="V1630" s="1"/>
      <c r="W1630" s="1"/>
      <c r="X1630" s="1" t="str">
        <f>IF($L1630="None","",IF(ISERROR(VLOOKUP($L1630,Info!$B$4:$B$266,1,FALSE)),"",IF(OR(W1630="Metallic Liquid Tight",W1630="Non-Metallic Liquid Tight",W1630="LSZH",W1630="Greenfield"),VLOOKUP($L1630,Info!$B$4:$L$266,7,FALSE),"N/A")))</f>
        <v/>
      </c>
      <c r="Y1630" s="1"/>
      <c r="Z1630" s="96" t="str">
        <f>IF($L1630="None","",IF(ISERROR(VLOOKUP($L1630,Info!$B$4:$B$266,1,FALSE)),"",VLOOKUP($L1630,Info!$B$4:$L$266,9,FALSE)))</f>
        <v/>
      </c>
      <c r="AA1630" s="96" t="str">
        <f>IF($L1630="None","",IF(ISERROR(VLOOKUP($L1630,Info!$B$4:$B$266,1,FALSE)),"",VLOOKUP($L1630,Info!$B$4:$L$266,8,FALSE)))</f>
        <v/>
      </c>
      <c r="AB1630" s="96" t="str">
        <f>IF($L1630="None","",IF(ISERROR(VLOOKUP($L1630,Info!$B$4:$B$266,1,FALSE)),"",VLOOKUP($L1630,Info!$B$4:$L$266,10,FALSE)))</f>
        <v/>
      </c>
      <c r="AC1630" s="1" t="str">
        <f>IF(W1630="SO Cable","Black,White",IF(O1630="","",IF(P1630="","",IF($J$12&lt;&gt;"ABC",IF(P1630&lt;="250",VLOOKUP(O1630,Info!$AZ$4:$BB$22,3,FALSE),VLOOKUP(O1630,Info!$AZ$23:$BB$39,3,FALSE)),IF(P1630&lt;="250",VLOOKUP(O1630,Info!$AO$4:$AQ$22,3,FALSE),VLOOKUP(O1630,Info!$AO$23:$AP$39,3,FALSE))))))</f>
        <v/>
      </c>
      <c r="AD1630" s="1"/>
      <c r="AE1630" s="1" t="str">
        <f>IF($L1630="None","",IF(ISERROR(VLOOKUP($L1630,Info!$B$4:$B$266,1,FALSE)),"",VLOOKUP($L1630,Info!$B$4:$L$266,4,FALSE)))</f>
        <v/>
      </c>
      <c r="AF1630" s="1" t="str">
        <f>IF($L1630="None","",IF(ISERROR(VLOOKUP($L1630,Info!$B$4:$B$266,1,FALSE)),"",VLOOKUP($L1630,Info!$B$4:$L$266,6,FALSE)))</f>
        <v/>
      </c>
      <c r="AG1630" s="1"/>
      <c r="AH1630" s="33" t="str" cm="1">
        <f t="array" ref="AH1630">IF(AND(L1630&lt;&gt;"",O1630&lt;&gt;"",R1630:S1630&lt;&gt;"",W1630:X1630&lt;&gt;"",Z1630:AA1630&lt;&gt;"",AC1630&lt;&gt;""),"Good","Bad")</f>
        <v>Bad</v>
      </c>
      <c r="AL1630" t="str" cm="1">
        <f t="array" ref="AL1630">IF(R1630&gt;0,_xlfn.IFS(COUNTIF($L$20:L1630,"&lt;&gt;")&lt;101,1,COUNTIF($L$20:L1630,"&lt;&gt;")&lt;201,2,COUNTIF($L$20:L1630,"&lt;&gt;")&lt;301,3,COUNTIF($L$20:L1630,"&lt;&gt;")&lt;401,4,COUNTIF($L$20:L1630,"&lt;&gt;")&lt;501,5,COUNTIF($L$20:L1630,"&lt;&gt;")&lt;601,6,COUNTIF($L$20:L1630,"&lt;&gt;")&lt;701,7,COUNTIF($L$20:L1630,"&lt;&gt;")&lt;801,8,COUNTIF($L$20:L1630,"&lt;&gt;")&lt;901,9,COUNTIF($L$20:L1630,"&lt;&gt;")&lt;1001,10,COUNTIF($L$20:L1630,"&lt;&gt;")&lt;1101,11,COUNTIF($L$20:L1630,"&lt;&gt;")&lt;1201,12,COUNTIF($L$20:L1630,"&lt;&gt;")&lt;1301,13,COUNTIF($L$20:L1630,"&lt;&gt;")&lt;1401,14,COUNTIF($L$20:L1630,"&lt;&gt;")&lt;1501,15,COUNTIF($L$20:L1630,"&lt;&gt;")&lt;1601,16,COUNTIF($L$20:L1630,"&lt;&gt;")&lt;1701,17,COUNTIF($L$20:L1630,"&lt;&gt;")&lt;1801,18,COUNTIF($L$20:L1630,"&lt;&gt;")&lt;1901,19,COUNTIF($L$20:L1630,"&lt;&gt;")&lt;2001,20,COUNTIF($L$20:L1630,"&lt;&gt;")&lt;2101,21,COUNTIF($L$20:L1630,"&lt;&gt;")&lt;2201,22,COUNTIF($L$20:L1630,"&lt;&gt;")&lt;2301,23,COUNTIF($L$20:L1630,"&lt;&gt;")&lt;2401,24,COUNTIF($L$20:L1630,"&lt;&gt;")&lt;2501,25,COUNTIF($L$20:L1630,"&lt;&gt;")&lt;2601,26,COUNTIF($L$20:L1630,"&lt;&gt;")&lt;2701,27,COUNTIF($L$20:L1630,"&lt;&gt;")&lt;2801,28,COUNTIF($L$20:L1630,"&lt;&gt;")&lt;2901,29,COUNTIF($L$20:L1630,"&lt;&gt;")&lt;3001,30),"")</f>
        <v/>
      </c>
      <c r="AM1630" t="str">
        <f t="shared" si="125"/>
        <v/>
      </c>
      <c r="AN1630" t="str">
        <f t="shared" si="129"/>
        <v/>
      </c>
      <c r="AP1630" t="str">
        <f t="shared" si="128"/>
        <v/>
      </c>
      <c r="AQ1630" t="str">
        <f>IF(AO1630="","",COUNTIFS(AM1630:$AM$3019,AO1630))</f>
        <v/>
      </c>
    </row>
    <row r="1631" spans="1:43" x14ac:dyDescent="0.25">
      <c r="A1631" s="6" t="str">
        <f>IF(COUNT($A$20:A1630)&lt;&gt;$B$4,IF(A1630="","",A1630+1),"")</f>
        <v/>
      </c>
      <c r="B1631" s="3"/>
      <c r="C1631" s="3"/>
      <c r="D1631" s="122"/>
      <c r="E1631" s="3"/>
      <c r="F1631" s="3"/>
      <c r="G1631" s="3"/>
      <c r="H1631" s="3"/>
      <c r="I1631" s="120"/>
      <c r="J1631" s="3"/>
      <c r="K1631" s="95" t="str" cm="1">
        <f t="array" ref="K1631">IF(OR($J$14 = "A",$J$14 = "B",$J$14 = "C"),IF(I1631="","",IF(LEN(I1631)&gt;2,_xlfn.IFS(ISNUMBER(SEARCH("_",I1631)),I1631,ISNUMBER(SEARCH(", ",I1631)),SUBSTITUTE(I1631,", ","_"),ISNUMBER(SEARCH("/ ",I1631)),SUBSTITUTE(I1631,"/ ","_"),ISNUMBER(SEARCH(",",I1631)),SUBSTITUTE(I1631,",","_"),ISNUMBER(SEARCH("/",I1631)),SUBSTITUTE(I1631,"/","_"),ISNUMBER(SEARCH("",I1631)),I1631),I1631)),IF(OR($J$14 = "J",$J$14 = "K"),"",IF(D1631="","",IF(LEN(D1631)&gt;2,_xlfn.IFS(ISNUMBER(SEARCH("_",D1631)),D1631,ISNUMBER(SEARCH(", ",D1631)),SUBSTITUTE(D1631,", ","_"),ISNUMBER(SEARCH("/ ",D1631)),SUBSTITUTE(D1631,"/ ","_"),ISNUMBER(SEARCH(",",D1631)),SUBSTITUTE(D1631,",","_"),ISNUMBER(SEARCH("/",D1631)),SUBSTITUTE(D1631,"/","_"),ISNUMBER(SEARCH("",D1631)),D1631),D1631))))</f>
        <v/>
      </c>
      <c r="L1631" s="1"/>
      <c r="M1631" s="1" t="str">
        <f t="shared" si="126"/>
        <v/>
      </c>
      <c r="N1631" s="94" t="str">
        <f>IF($L1631="None","",IF(ISERROR(VLOOKUP($L1631,Info!$B$4:$B$266,1,FALSE)),"",VLOOKUP($L1631,Info!$B$4:$L$266,5,FALSE)))</f>
        <v/>
      </c>
      <c r="O1631" s="94" t="str">
        <f>IF(K1631="","",IF(AND($J$12&lt;&gt;"ABC",N1631="3"),"BAC",IF(N1631="3","ABC",IF($J$12&lt;&gt;"ABC",IF($J$10="Standard",VLOOKUP(K1631,Info!$BE$4:$BF$481,2,FALSE),VLOOKUP(K1631,Info!$BI$4:$BJ$482,2,FALSE)),IF($J$10="Standard",VLOOKUP(K1631,Info!$AG$4:$AH$2994,2,FALSE),VLOOKUP(K1631,Info!$AK$4:$AL$2997,2,FALSE))))))</f>
        <v/>
      </c>
      <c r="P1631" s="94" t="str">
        <f>IF($L1631="None","",IF(ISERROR(VLOOKUP($L1631,Info!$B$4:$B$266,1,FALSE)),"",VLOOKUP($L1631,Info!$B$4:$L$266,3,FALSE)))</f>
        <v/>
      </c>
      <c r="Q1631" s="96" t="str">
        <f>IF($L1631="None","",IF(ISERROR(VLOOKUP($L1631,Info!$B$4:$B$266,1,FALSE)),"",VLOOKUP($L1631,Info!$B$4:$L$266,4,FALSE)))</f>
        <v/>
      </c>
      <c r="R1631" s="1"/>
      <c r="S1631" s="6" t="str">
        <f t="shared" si="127"/>
        <v/>
      </c>
      <c r="T1631" s="6" t="str">
        <f>IF($L1631="None","",IF(ISERROR(VLOOKUP($L1631,Info!$B$4:$B$266,1,FALSE)),"",VLOOKUP($L1631,Info!$B$4:$L$266,11,FALSE)))</f>
        <v/>
      </c>
      <c r="U1631" s="1"/>
      <c r="V1631" s="1"/>
      <c r="W1631" s="1"/>
      <c r="X1631" s="1" t="str">
        <f>IF($L1631="None","",IF(ISERROR(VLOOKUP($L1631,Info!$B$4:$B$266,1,FALSE)),"",IF(OR(W1631="Metallic Liquid Tight",W1631="Non-Metallic Liquid Tight",W1631="LSZH",W1631="Greenfield"),VLOOKUP($L1631,Info!$B$4:$L$266,7,FALSE),"N/A")))</f>
        <v/>
      </c>
      <c r="Y1631" s="1"/>
      <c r="Z1631" s="96" t="str">
        <f>IF($L1631="None","",IF(ISERROR(VLOOKUP($L1631,Info!$B$4:$B$266,1,FALSE)),"",VLOOKUP($L1631,Info!$B$4:$L$266,9,FALSE)))</f>
        <v/>
      </c>
      <c r="AA1631" s="96" t="str">
        <f>IF($L1631="None","",IF(ISERROR(VLOOKUP($L1631,Info!$B$4:$B$266,1,FALSE)),"",VLOOKUP($L1631,Info!$B$4:$L$266,8,FALSE)))</f>
        <v/>
      </c>
      <c r="AB1631" s="96" t="str">
        <f>IF($L1631="None","",IF(ISERROR(VLOOKUP($L1631,Info!$B$4:$B$266,1,FALSE)),"",VLOOKUP($L1631,Info!$B$4:$L$266,10,FALSE)))</f>
        <v/>
      </c>
      <c r="AC1631" s="1" t="str">
        <f>IF(W1631="SO Cable","Black,White",IF(O1631="","",IF(P1631="","",IF($J$12&lt;&gt;"ABC",IF(P1631&lt;="250",VLOOKUP(O1631,Info!$AZ$4:$BB$22,3,FALSE),VLOOKUP(O1631,Info!$AZ$23:$BB$39,3,FALSE)),IF(P1631&lt;="250",VLOOKUP(O1631,Info!$AO$4:$AQ$22,3,FALSE),VLOOKUP(O1631,Info!$AO$23:$AP$39,3,FALSE))))))</f>
        <v/>
      </c>
      <c r="AD1631" s="1"/>
      <c r="AE1631" s="1" t="str">
        <f>IF($L1631="None","",IF(ISERROR(VLOOKUP($L1631,Info!$B$4:$B$266,1,FALSE)),"",VLOOKUP($L1631,Info!$B$4:$L$266,4,FALSE)))</f>
        <v/>
      </c>
      <c r="AF1631" s="1" t="str">
        <f>IF($L1631="None","",IF(ISERROR(VLOOKUP($L1631,Info!$B$4:$B$266,1,FALSE)),"",VLOOKUP($L1631,Info!$B$4:$L$266,6,FALSE)))</f>
        <v/>
      </c>
      <c r="AG1631" s="1"/>
      <c r="AH1631" s="33" t="str" cm="1">
        <f t="array" ref="AH1631">IF(AND(L1631&lt;&gt;"",O1631&lt;&gt;"",R1631:S1631&lt;&gt;"",W1631:X1631&lt;&gt;"",Z1631:AA1631&lt;&gt;"",AC1631&lt;&gt;""),"Good","Bad")</f>
        <v>Bad</v>
      </c>
      <c r="AL1631" t="str" cm="1">
        <f t="array" ref="AL1631">IF(R1631&gt;0,_xlfn.IFS(COUNTIF($L$20:L1631,"&lt;&gt;")&lt;101,1,COUNTIF($L$20:L1631,"&lt;&gt;")&lt;201,2,COUNTIF($L$20:L1631,"&lt;&gt;")&lt;301,3,COUNTIF($L$20:L1631,"&lt;&gt;")&lt;401,4,COUNTIF($L$20:L1631,"&lt;&gt;")&lt;501,5,COUNTIF($L$20:L1631,"&lt;&gt;")&lt;601,6,COUNTIF($L$20:L1631,"&lt;&gt;")&lt;701,7,COUNTIF($L$20:L1631,"&lt;&gt;")&lt;801,8,COUNTIF($L$20:L1631,"&lt;&gt;")&lt;901,9,COUNTIF($L$20:L1631,"&lt;&gt;")&lt;1001,10,COUNTIF($L$20:L1631,"&lt;&gt;")&lt;1101,11,COUNTIF($L$20:L1631,"&lt;&gt;")&lt;1201,12,COUNTIF($L$20:L1631,"&lt;&gt;")&lt;1301,13,COUNTIF($L$20:L1631,"&lt;&gt;")&lt;1401,14,COUNTIF($L$20:L1631,"&lt;&gt;")&lt;1501,15,COUNTIF($L$20:L1631,"&lt;&gt;")&lt;1601,16,COUNTIF($L$20:L1631,"&lt;&gt;")&lt;1701,17,COUNTIF($L$20:L1631,"&lt;&gt;")&lt;1801,18,COUNTIF($L$20:L1631,"&lt;&gt;")&lt;1901,19,COUNTIF($L$20:L1631,"&lt;&gt;")&lt;2001,20,COUNTIF($L$20:L1631,"&lt;&gt;")&lt;2101,21,COUNTIF($L$20:L1631,"&lt;&gt;")&lt;2201,22,COUNTIF($L$20:L1631,"&lt;&gt;")&lt;2301,23,COUNTIF($L$20:L1631,"&lt;&gt;")&lt;2401,24,COUNTIF($L$20:L1631,"&lt;&gt;")&lt;2501,25,COUNTIF($L$20:L1631,"&lt;&gt;")&lt;2601,26,COUNTIF($L$20:L1631,"&lt;&gt;")&lt;2701,27,COUNTIF($L$20:L1631,"&lt;&gt;")&lt;2801,28,COUNTIF($L$20:L1631,"&lt;&gt;")&lt;2901,29,COUNTIF($L$20:L1631,"&lt;&gt;")&lt;3001,30),"")</f>
        <v/>
      </c>
      <c r="AM1631" t="str">
        <f t="shared" si="125"/>
        <v/>
      </c>
      <c r="AN1631" t="str">
        <f t="shared" si="129"/>
        <v/>
      </c>
      <c r="AP1631" t="str">
        <f t="shared" si="128"/>
        <v/>
      </c>
      <c r="AQ1631" t="str">
        <f>IF(AO1631="","",COUNTIFS(AM1631:$AM$3019,AO1631))</f>
        <v/>
      </c>
    </row>
    <row r="1632" spans="1:43" x14ac:dyDescent="0.25">
      <c r="A1632" s="6" t="str">
        <f>IF(COUNT($A$20:A1631)&lt;&gt;$B$4,IF(A1631="","",A1631+1),"")</f>
        <v/>
      </c>
      <c r="B1632" s="3"/>
      <c r="C1632" s="3"/>
      <c r="D1632" s="122"/>
      <c r="E1632" s="3"/>
      <c r="F1632" s="3"/>
      <c r="G1632" s="3"/>
      <c r="H1632" s="3"/>
      <c r="I1632" s="120"/>
      <c r="J1632" s="3"/>
      <c r="K1632" s="95" t="str" cm="1">
        <f t="array" ref="K1632">IF(OR($J$14 = "A",$J$14 = "B",$J$14 = "C"),IF(I1632="","",IF(LEN(I1632)&gt;2,_xlfn.IFS(ISNUMBER(SEARCH("_",I1632)),I1632,ISNUMBER(SEARCH(", ",I1632)),SUBSTITUTE(I1632,", ","_"),ISNUMBER(SEARCH("/ ",I1632)),SUBSTITUTE(I1632,"/ ","_"),ISNUMBER(SEARCH(",",I1632)),SUBSTITUTE(I1632,",","_"),ISNUMBER(SEARCH("/",I1632)),SUBSTITUTE(I1632,"/","_"),ISNUMBER(SEARCH("",I1632)),I1632),I1632)),IF(OR($J$14 = "J",$J$14 = "K"),"",IF(D1632="","",IF(LEN(D1632)&gt;2,_xlfn.IFS(ISNUMBER(SEARCH("_",D1632)),D1632,ISNUMBER(SEARCH(", ",D1632)),SUBSTITUTE(D1632,", ","_"),ISNUMBER(SEARCH("/ ",D1632)),SUBSTITUTE(D1632,"/ ","_"),ISNUMBER(SEARCH(",",D1632)),SUBSTITUTE(D1632,",","_"),ISNUMBER(SEARCH("/",D1632)),SUBSTITUTE(D1632,"/","_"),ISNUMBER(SEARCH("",D1632)),D1632),D1632))))</f>
        <v/>
      </c>
      <c r="L1632" s="1"/>
      <c r="M1632" s="1" t="str">
        <f t="shared" si="126"/>
        <v/>
      </c>
      <c r="N1632" s="94" t="str">
        <f>IF($L1632="None","",IF(ISERROR(VLOOKUP($L1632,Info!$B$4:$B$266,1,FALSE)),"",VLOOKUP($L1632,Info!$B$4:$L$266,5,FALSE)))</f>
        <v/>
      </c>
      <c r="O1632" s="94" t="str">
        <f>IF(K1632="","",IF(AND($J$12&lt;&gt;"ABC",N1632="3"),"BAC",IF(N1632="3","ABC",IF($J$12&lt;&gt;"ABC",IF($J$10="Standard",VLOOKUP(K1632,Info!$BE$4:$BF$481,2,FALSE),VLOOKUP(K1632,Info!$BI$4:$BJ$482,2,FALSE)),IF($J$10="Standard",VLOOKUP(K1632,Info!$AG$4:$AH$2994,2,FALSE),VLOOKUP(K1632,Info!$AK$4:$AL$2997,2,FALSE))))))</f>
        <v/>
      </c>
      <c r="P1632" s="94" t="str">
        <f>IF($L1632="None","",IF(ISERROR(VLOOKUP($L1632,Info!$B$4:$B$266,1,FALSE)),"",VLOOKUP($L1632,Info!$B$4:$L$266,3,FALSE)))</f>
        <v/>
      </c>
      <c r="Q1632" s="96" t="str">
        <f>IF($L1632="None","",IF(ISERROR(VLOOKUP($L1632,Info!$B$4:$B$266,1,FALSE)),"",VLOOKUP($L1632,Info!$B$4:$L$266,4,FALSE)))</f>
        <v/>
      </c>
      <c r="R1632" s="1"/>
      <c r="S1632" s="6" t="str">
        <f t="shared" si="127"/>
        <v/>
      </c>
      <c r="T1632" s="6" t="str">
        <f>IF($L1632="None","",IF(ISERROR(VLOOKUP($L1632,Info!$B$4:$B$266,1,FALSE)),"",VLOOKUP($L1632,Info!$B$4:$L$266,11,FALSE)))</f>
        <v/>
      </c>
      <c r="U1632" s="1"/>
      <c r="V1632" s="1"/>
      <c r="W1632" s="1"/>
      <c r="X1632" s="1" t="str">
        <f>IF($L1632="None","",IF(ISERROR(VLOOKUP($L1632,Info!$B$4:$B$266,1,FALSE)),"",IF(OR(W1632="Metallic Liquid Tight",W1632="Non-Metallic Liquid Tight",W1632="LSZH",W1632="Greenfield"),VLOOKUP($L1632,Info!$B$4:$L$266,7,FALSE),"N/A")))</f>
        <v/>
      </c>
      <c r="Y1632" s="1"/>
      <c r="Z1632" s="96" t="str">
        <f>IF($L1632="None","",IF(ISERROR(VLOOKUP($L1632,Info!$B$4:$B$266,1,FALSE)),"",VLOOKUP($L1632,Info!$B$4:$L$266,9,FALSE)))</f>
        <v/>
      </c>
      <c r="AA1632" s="96" t="str">
        <f>IF($L1632="None","",IF(ISERROR(VLOOKUP($L1632,Info!$B$4:$B$266,1,FALSE)),"",VLOOKUP($L1632,Info!$B$4:$L$266,8,FALSE)))</f>
        <v/>
      </c>
      <c r="AB1632" s="96" t="str">
        <f>IF($L1632="None","",IF(ISERROR(VLOOKUP($L1632,Info!$B$4:$B$266,1,FALSE)),"",VLOOKUP($L1632,Info!$B$4:$L$266,10,FALSE)))</f>
        <v/>
      </c>
      <c r="AC1632" s="1" t="str">
        <f>IF(W1632="SO Cable","Black,White",IF(O1632="","",IF(P1632="","",IF($J$12&lt;&gt;"ABC",IF(P1632&lt;="250",VLOOKUP(O1632,Info!$AZ$4:$BB$22,3,FALSE),VLOOKUP(O1632,Info!$AZ$23:$BB$39,3,FALSE)),IF(P1632&lt;="250",VLOOKUP(O1632,Info!$AO$4:$AQ$22,3,FALSE),VLOOKUP(O1632,Info!$AO$23:$AP$39,3,FALSE))))))</f>
        <v/>
      </c>
      <c r="AD1632" s="1"/>
      <c r="AE1632" s="1" t="str">
        <f>IF($L1632="None","",IF(ISERROR(VLOOKUP($L1632,Info!$B$4:$B$266,1,FALSE)),"",VLOOKUP($L1632,Info!$B$4:$L$266,4,FALSE)))</f>
        <v/>
      </c>
      <c r="AF1632" s="1" t="str">
        <f>IF($L1632="None","",IF(ISERROR(VLOOKUP($L1632,Info!$B$4:$B$266,1,FALSE)),"",VLOOKUP($L1632,Info!$B$4:$L$266,6,FALSE)))</f>
        <v/>
      </c>
      <c r="AG1632" s="1"/>
      <c r="AH1632" s="33" t="str" cm="1">
        <f t="array" ref="AH1632">IF(AND(L1632&lt;&gt;"",O1632&lt;&gt;"",R1632:S1632&lt;&gt;"",W1632:X1632&lt;&gt;"",Z1632:AA1632&lt;&gt;"",AC1632&lt;&gt;""),"Good","Bad")</f>
        <v>Bad</v>
      </c>
      <c r="AL1632" t="str" cm="1">
        <f t="array" ref="AL1632">IF(R1632&gt;0,_xlfn.IFS(COUNTIF($L$20:L1632,"&lt;&gt;")&lt;101,1,COUNTIF($L$20:L1632,"&lt;&gt;")&lt;201,2,COUNTIF($L$20:L1632,"&lt;&gt;")&lt;301,3,COUNTIF($L$20:L1632,"&lt;&gt;")&lt;401,4,COUNTIF($L$20:L1632,"&lt;&gt;")&lt;501,5,COUNTIF($L$20:L1632,"&lt;&gt;")&lt;601,6,COUNTIF($L$20:L1632,"&lt;&gt;")&lt;701,7,COUNTIF($L$20:L1632,"&lt;&gt;")&lt;801,8,COUNTIF($L$20:L1632,"&lt;&gt;")&lt;901,9,COUNTIF($L$20:L1632,"&lt;&gt;")&lt;1001,10,COUNTIF($L$20:L1632,"&lt;&gt;")&lt;1101,11,COUNTIF($L$20:L1632,"&lt;&gt;")&lt;1201,12,COUNTIF($L$20:L1632,"&lt;&gt;")&lt;1301,13,COUNTIF($L$20:L1632,"&lt;&gt;")&lt;1401,14,COUNTIF($L$20:L1632,"&lt;&gt;")&lt;1501,15,COUNTIF($L$20:L1632,"&lt;&gt;")&lt;1601,16,COUNTIF($L$20:L1632,"&lt;&gt;")&lt;1701,17,COUNTIF($L$20:L1632,"&lt;&gt;")&lt;1801,18,COUNTIF($L$20:L1632,"&lt;&gt;")&lt;1901,19,COUNTIF($L$20:L1632,"&lt;&gt;")&lt;2001,20,COUNTIF($L$20:L1632,"&lt;&gt;")&lt;2101,21,COUNTIF($L$20:L1632,"&lt;&gt;")&lt;2201,22,COUNTIF($L$20:L1632,"&lt;&gt;")&lt;2301,23,COUNTIF($L$20:L1632,"&lt;&gt;")&lt;2401,24,COUNTIF($L$20:L1632,"&lt;&gt;")&lt;2501,25,COUNTIF($L$20:L1632,"&lt;&gt;")&lt;2601,26,COUNTIF($L$20:L1632,"&lt;&gt;")&lt;2701,27,COUNTIF($L$20:L1632,"&lt;&gt;")&lt;2801,28,COUNTIF($L$20:L1632,"&lt;&gt;")&lt;2901,29,COUNTIF($L$20:L1632,"&lt;&gt;")&lt;3001,30),"")</f>
        <v/>
      </c>
      <c r="AM1632" t="str">
        <f t="shared" si="125"/>
        <v/>
      </c>
      <c r="AN1632" t="str">
        <f t="shared" si="129"/>
        <v/>
      </c>
      <c r="AP1632" t="str">
        <f t="shared" si="128"/>
        <v/>
      </c>
      <c r="AQ1632" t="str">
        <f>IF(AO1632="","",COUNTIFS(AM1632:$AM$3019,AO1632))</f>
        <v/>
      </c>
    </row>
    <row r="1633" spans="1:43" x14ac:dyDescent="0.25">
      <c r="A1633" s="6" t="str">
        <f>IF(COUNT($A$20:A1632)&lt;&gt;$B$4,IF(A1632="","",A1632+1),"")</f>
        <v/>
      </c>
      <c r="B1633" s="3"/>
      <c r="C1633" s="3"/>
      <c r="D1633" s="122"/>
      <c r="E1633" s="3"/>
      <c r="F1633" s="3"/>
      <c r="G1633" s="3"/>
      <c r="H1633" s="3"/>
      <c r="I1633" s="120"/>
      <c r="J1633" s="3"/>
      <c r="K1633" s="95" t="str" cm="1">
        <f t="array" ref="K1633">IF(OR($J$14 = "A",$J$14 = "B",$J$14 = "C"),IF(I1633="","",IF(LEN(I1633)&gt;2,_xlfn.IFS(ISNUMBER(SEARCH("_",I1633)),I1633,ISNUMBER(SEARCH(", ",I1633)),SUBSTITUTE(I1633,", ","_"),ISNUMBER(SEARCH("/ ",I1633)),SUBSTITUTE(I1633,"/ ","_"),ISNUMBER(SEARCH(",",I1633)),SUBSTITUTE(I1633,",","_"),ISNUMBER(SEARCH("/",I1633)),SUBSTITUTE(I1633,"/","_"),ISNUMBER(SEARCH("",I1633)),I1633),I1633)),IF(OR($J$14 = "J",$J$14 = "K"),"",IF(D1633="","",IF(LEN(D1633)&gt;2,_xlfn.IFS(ISNUMBER(SEARCH("_",D1633)),D1633,ISNUMBER(SEARCH(", ",D1633)),SUBSTITUTE(D1633,", ","_"),ISNUMBER(SEARCH("/ ",D1633)),SUBSTITUTE(D1633,"/ ","_"),ISNUMBER(SEARCH(",",D1633)),SUBSTITUTE(D1633,",","_"),ISNUMBER(SEARCH("/",D1633)),SUBSTITUTE(D1633,"/","_"),ISNUMBER(SEARCH("",D1633)),D1633),D1633))))</f>
        <v/>
      </c>
      <c r="L1633" s="1"/>
      <c r="M1633" s="1" t="str">
        <f t="shared" si="126"/>
        <v/>
      </c>
      <c r="N1633" s="94" t="str">
        <f>IF($L1633="None","",IF(ISERROR(VLOOKUP($L1633,Info!$B$4:$B$266,1,FALSE)),"",VLOOKUP($L1633,Info!$B$4:$L$266,5,FALSE)))</f>
        <v/>
      </c>
      <c r="O1633" s="94" t="str">
        <f>IF(K1633="","",IF(AND($J$12&lt;&gt;"ABC",N1633="3"),"BAC",IF(N1633="3","ABC",IF($J$12&lt;&gt;"ABC",IF($J$10="Standard",VLOOKUP(K1633,Info!$BE$4:$BF$481,2,FALSE),VLOOKUP(K1633,Info!$BI$4:$BJ$482,2,FALSE)),IF($J$10="Standard",VLOOKUP(K1633,Info!$AG$4:$AH$2994,2,FALSE),VLOOKUP(K1633,Info!$AK$4:$AL$2997,2,FALSE))))))</f>
        <v/>
      </c>
      <c r="P1633" s="94" t="str">
        <f>IF($L1633="None","",IF(ISERROR(VLOOKUP($L1633,Info!$B$4:$B$266,1,FALSE)),"",VLOOKUP($L1633,Info!$B$4:$L$266,3,FALSE)))</f>
        <v/>
      </c>
      <c r="Q1633" s="96" t="str">
        <f>IF($L1633="None","",IF(ISERROR(VLOOKUP($L1633,Info!$B$4:$B$266,1,FALSE)),"",VLOOKUP($L1633,Info!$B$4:$L$266,4,FALSE)))</f>
        <v/>
      </c>
      <c r="R1633" s="1"/>
      <c r="S1633" s="6" t="str">
        <f t="shared" si="127"/>
        <v/>
      </c>
      <c r="T1633" s="6" t="str">
        <f>IF($L1633="None","",IF(ISERROR(VLOOKUP($L1633,Info!$B$4:$B$266,1,FALSE)),"",VLOOKUP($L1633,Info!$B$4:$L$266,11,FALSE)))</f>
        <v/>
      </c>
      <c r="U1633" s="1"/>
      <c r="V1633" s="1"/>
      <c r="W1633" s="1"/>
      <c r="X1633" s="1" t="str">
        <f>IF($L1633="None","",IF(ISERROR(VLOOKUP($L1633,Info!$B$4:$B$266,1,FALSE)),"",IF(OR(W1633="Metallic Liquid Tight",W1633="Non-Metallic Liquid Tight",W1633="LSZH",W1633="Greenfield"),VLOOKUP($L1633,Info!$B$4:$L$266,7,FALSE),"N/A")))</f>
        <v/>
      </c>
      <c r="Y1633" s="1"/>
      <c r="Z1633" s="96" t="str">
        <f>IF($L1633="None","",IF(ISERROR(VLOOKUP($L1633,Info!$B$4:$B$266,1,FALSE)),"",VLOOKUP($L1633,Info!$B$4:$L$266,9,FALSE)))</f>
        <v/>
      </c>
      <c r="AA1633" s="96" t="str">
        <f>IF($L1633="None","",IF(ISERROR(VLOOKUP($L1633,Info!$B$4:$B$266,1,FALSE)),"",VLOOKUP($L1633,Info!$B$4:$L$266,8,FALSE)))</f>
        <v/>
      </c>
      <c r="AB1633" s="96" t="str">
        <f>IF($L1633="None","",IF(ISERROR(VLOOKUP($L1633,Info!$B$4:$B$266,1,FALSE)),"",VLOOKUP($L1633,Info!$B$4:$L$266,10,FALSE)))</f>
        <v/>
      </c>
      <c r="AC1633" s="1" t="str">
        <f>IF(W1633="SO Cable","Black,White",IF(O1633="","",IF(P1633="","",IF($J$12&lt;&gt;"ABC",IF(P1633&lt;="250",VLOOKUP(O1633,Info!$AZ$4:$BB$22,3,FALSE),VLOOKUP(O1633,Info!$AZ$23:$BB$39,3,FALSE)),IF(P1633&lt;="250",VLOOKUP(O1633,Info!$AO$4:$AQ$22,3,FALSE),VLOOKUP(O1633,Info!$AO$23:$AP$39,3,FALSE))))))</f>
        <v/>
      </c>
      <c r="AD1633" s="1"/>
      <c r="AE1633" s="1" t="str">
        <f>IF($L1633="None","",IF(ISERROR(VLOOKUP($L1633,Info!$B$4:$B$266,1,FALSE)),"",VLOOKUP($L1633,Info!$B$4:$L$266,4,FALSE)))</f>
        <v/>
      </c>
      <c r="AF1633" s="1" t="str">
        <f>IF($L1633="None","",IF(ISERROR(VLOOKUP($L1633,Info!$B$4:$B$266,1,FALSE)),"",VLOOKUP($L1633,Info!$B$4:$L$266,6,FALSE)))</f>
        <v/>
      </c>
      <c r="AG1633" s="1"/>
      <c r="AH1633" s="33" t="str" cm="1">
        <f t="array" ref="AH1633">IF(AND(L1633&lt;&gt;"",O1633&lt;&gt;"",R1633:S1633&lt;&gt;"",W1633:X1633&lt;&gt;"",Z1633:AA1633&lt;&gt;"",AC1633&lt;&gt;""),"Good","Bad")</f>
        <v>Bad</v>
      </c>
      <c r="AL1633" t="str" cm="1">
        <f t="array" ref="AL1633">IF(R1633&gt;0,_xlfn.IFS(COUNTIF($L$20:L1633,"&lt;&gt;")&lt;101,1,COUNTIF($L$20:L1633,"&lt;&gt;")&lt;201,2,COUNTIF($L$20:L1633,"&lt;&gt;")&lt;301,3,COUNTIF($L$20:L1633,"&lt;&gt;")&lt;401,4,COUNTIF($L$20:L1633,"&lt;&gt;")&lt;501,5,COUNTIF($L$20:L1633,"&lt;&gt;")&lt;601,6,COUNTIF($L$20:L1633,"&lt;&gt;")&lt;701,7,COUNTIF($L$20:L1633,"&lt;&gt;")&lt;801,8,COUNTIF($L$20:L1633,"&lt;&gt;")&lt;901,9,COUNTIF($L$20:L1633,"&lt;&gt;")&lt;1001,10,COUNTIF($L$20:L1633,"&lt;&gt;")&lt;1101,11,COUNTIF($L$20:L1633,"&lt;&gt;")&lt;1201,12,COUNTIF($L$20:L1633,"&lt;&gt;")&lt;1301,13,COUNTIF($L$20:L1633,"&lt;&gt;")&lt;1401,14,COUNTIF($L$20:L1633,"&lt;&gt;")&lt;1501,15,COUNTIF($L$20:L1633,"&lt;&gt;")&lt;1601,16,COUNTIF($L$20:L1633,"&lt;&gt;")&lt;1701,17,COUNTIF($L$20:L1633,"&lt;&gt;")&lt;1801,18,COUNTIF($L$20:L1633,"&lt;&gt;")&lt;1901,19,COUNTIF($L$20:L1633,"&lt;&gt;")&lt;2001,20,COUNTIF($L$20:L1633,"&lt;&gt;")&lt;2101,21,COUNTIF($L$20:L1633,"&lt;&gt;")&lt;2201,22,COUNTIF($L$20:L1633,"&lt;&gt;")&lt;2301,23,COUNTIF($L$20:L1633,"&lt;&gt;")&lt;2401,24,COUNTIF($L$20:L1633,"&lt;&gt;")&lt;2501,25,COUNTIF($L$20:L1633,"&lt;&gt;")&lt;2601,26,COUNTIF($L$20:L1633,"&lt;&gt;")&lt;2701,27,COUNTIF($L$20:L1633,"&lt;&gt;")&lt;2801,28,COUNTIF($L$20:L1633,"&lt;&gt;")&lt;2901,29,COUNTIF($L$20:L1633,"&lt;&gt;")&lt;3001,30),"")</f>
        <v/>
      </c>
      <c r="AM1633" t="str">
        <f t="shared" si="125"/>
        <v/>
      </c>
      <c r="AN1633" t="str">
        <f t="shared" si="129"/>
        <v/>
      </c>
      <c r="AP1633" t="str">
        <f t="shared" si="128"/>
        <v/>
      </c>
      <c r="AQ1633" t="str">
        <f>IF(AO1633="","",COUNTIFS(AM1633:$AM$3019,AO1633))</f>
        <v/>
      </c>
    </row>
    <row r="1634" spans="1:43" x14ac:dyDescent="0.25">
      <c r="A1634" s="6" t="str">
        <f>IF(COUNT($A$20:A1633)&lt;&gt;$B$4,IF(A1633="","",A1633+1),"")</f>
        <v/>
      </c>
      <c r="B1634" s="3"/>
      <c r="C1634" s="3"/>
      <c r="D1634" s="122"/>
      <c r="E1634" s="3"/>
      <c r="F1634" s="3"/>
      <c r="G1634" s="3"/>
      <c r="H1634" s="3"/>
      <c r="I1634" s="120"/>
      <c r="J1634" s="3"/>
      <c r="K1634" s="95" t="str" cm="1">
        <f t="array" ref="K1634">IF(OR($J$14 = "A",$J$14 = "B",$J$14 = "C"),IF(I1634="","",IF(LEN(I1634)&gt;2,_xlfn.IFS(ISNUMBER(SEARCH("_",I1634)),I1634,ISNUMBER(SEARCH(", ",I1634)),SUBSTITUTE(I1634,", ","_"),ISNUMBER(SEARCH("/ ",I1634)),SUBSTITUTE(I1634,"/ ","_"),ISNUMBER(SEARCH(",",I1634)),SUBSTITUTE(I1634,",","_"),ISNUMBER(SEARCH("/",I1634)),SUBSTITUTE(I1634,"/","_"),ISNUMBER(SEARCH("",I1634)),I1634),I1634)),IF(OR($J$14 = "J",$J$14 = "K"),"",IF(D1634="","",IF(LEN(D1634)&gt;2,_xlfn.IFS(ISNUMBER(SEARCH("_",D1634)),D1634,ISNUMBER(SEARCH(", ",D1634)),SUBSTITUTE(D1634,", ","_"),ISNUMBER(SEARCH("/ ",D1634)),SUBSTITUTE(D1634,"/ ","_"),ISNUMBER(SEARCH(",",D1634)),SUBSTITUTE(D1634,",","_"),ISNUMBER(SEARCH("/",D1634)),SUBSTITUTE(D1634,"/","_"),ISNUMBER(SEARCH("",D1634)),D1634),D1634))))</f>
        <v/>
      </c>
      <c r="L1634" s="1"/>
      <c r="M1634" s="1" t="str">
        <f t="shared" si="126"/>
        <v/>
      </c>
      <c r="N1634" s="94" t="str">
        <f>IF($L1634="None","",IF(ISERROR(VLOOKUP($L1634,Info!$B$4:$B$266,1,FALSE)),"",VLOOKUP($L1634,Info!$B$4:$L$266,5,FALSE)))</f>
        <v/>
      </c>
      <c r="O1634" s="94" t="str">
        <f>IF(K1634="","",IF(AND($J$12&lt;&gt;"ABC",N1634="3"),"BAC",IF(N1634="3","ABC",IF($J$12&lt;&gt;"ABC",IF($J$10="Standard",VLOOKUP(K1634,Info!$BE$4:$BF$481,2,FALSE),VLOOKUP(K1634,Info!$BI$4:$BJ$482,2,FALSE)),IF($J$10="Standard",VLOOKUP(K1634,Info!$AG$4:$AH$2994,2,FALSE),VLOOKUP(K1634,Info!$AK$4:$AL$2997,2,FALSE))))))</f>
        <v/>
      </c>
      <c r="P1634" s="94" t="str">
        <f>IF($L1634="None","",IF(ISERROR(VLOOKUP($L1634,Info!$B$4:$B$266,1,FALSE)),"",VLOOKUP($L1634,Info!$B$4:$L$266,3,FALSE)))</f>
        <v/>
      </c>
      <c r="Q1634" s="96" t="str">
        <f>IF($L1634="None","",IF(ISERROR(VLOOKUP($L1634,Info!$B$4:$B$266,1,FALSE)),"",VLOOKUP($L1634,Info!$B$4:$L$266,4,FALSE)))</f>
        <v/>
      </c>
      <c r="R1634" s="1"/>
      <c r="S1634" s="6" t="str">
        <f t="shared" si="127"/>
        <v/>
      </c>
      <c r="T1634" s="6" t="str">
        <f>IF($L1634="None","",IF(ISERROR(VLOOKUP($L1634,Info!$B$4:$B$266,1,FALSE)),"",VLOOKUP($L1634,Info!$B$4:$L$266,11,FALSE)))</f>
        <v/>
      </c>
      <c r="U1634" s="1"/>
      <c r="V1634" s="1"/>
      <c r="W1634" s="1"/>
      <c r="X1634" s="1" t="str">
        <f>IF($L1634="None","",IF(ISERROR(VLOOKUP($L1634,Info!$B$4:$B$266,1,FALSE)),"",IF(OR(W1634="Metallic Liquid Tight",W1634="Non-Metallic Liquid Tight",W1634="LSZH",W1634="Greenfield"),VLOOKUP($L1634,Info!$B$4:$L$266,7,FALSE),"N/A")))</f>
        <v/>
      </c>
      <c r="Y1634" s="1"/>
      <c r="Z1634" s="96" t="str">
        <f>IF($L1634="None","",IF(ISERROR(VLOOKUP($L1634,Info!$B$4:$B$266,1,FALSE)),"",VLOOKUP($L1634,Info!$B$4:$L$266,9,FALSE)))</f>
        <v/>
      </c>
      <c r="AA1634" s="96" t="str">
        <f>IF($L1634="None","",IF(ISERROR(VLOOKUP($L1634,Info!$B$4:$B$266,1,FALSE)),"",VLOOKUP($L1634,Info!$B$4:$L$266,8,FALSE)))</f>
        <v/>
      </c>
      <c r="AB1634" s="96" t="str">
        <f>IF($L1634="None","",IF(ISERROR(VLOOKUP($L1634,Info!$B$4:$B$266,1,FALSE)),"",VLOOKUP($L1634,Info!$B$4:$L$266,10,FALSE)))</f>
        <v/>
      </c>
      <c r="AC1634" s="1" t="str">
        <f>IF(W1634="SO Cable","Black,White",IF(O1634="","",IF(P1634="","",IF($J$12&lt;&gt;"ABC",IF(P1634&lt;="250",VLOOKUP(O1634,Info!$AZ$4:$BB$22,3,FALSE),VLOOKUP(O1634,Info!$AZ$23:$BB$39,3,FALSE)),IF(P1634&lt;="250",VLOOKUP(O1634,Info!$AO$4:$AQ$22,3,FALSE),VLOOKUP(O1634,Info!$AO$23:$AP$39,3,FALSE))))))</f>
        <v/>
      </c>
      <c r="AD1634" s="1"/>
      <c r="AE1634" s="1" t="str">
        <f>IF($L1634="None","",IF(ISERROR(VLOOKUP($L1634,Info!$B$4:$B$266,1,FALSE)),"",VLOOKUP($L1634,Info!$B$4:$L$266,4,FALSE)))</f>
        <v/>
      </c>
      <c r="AF1634" s="1" t="str">
        <f>IF($L1634="None","",IF(ISERROR(VLOOKUP($L1634,Info!$B$4:$B$266,1,FALSE)),"",VLOOKUP($L1634,Info!$B$4:$L$266,6,FALSE)))</f>
        <v/>
      </c>
      <c r="AG1634" s="1"/>
      <c r="AH1634" s="33" t="str" cm="1">
        <f t="array" ref="AH1634">IF(AND(L1634&lt;&gt;"",O1634&lt;&gt;"",R1634:S1634&lt;&gt;"",W1634:X1634&lt;&gt;"",Z1634:AA1634&lt;&gt;"",AC1634&lt;&gt;""),"Good","Bad")</f>
        <v>Bad</v>
      </c>
      <c r="AL1634" t="str" cm="1">
        <f t="array" ref="AL1634">IF(R1634&gt;0,_xlfn.IFS(COUNTIF($L$20:L1634,"&lt;&gt;")&lt;101,1,COUNTIF($L$20:L1634,"&lt;&gt;")&lt;201,2,COUNTIF($L$20:L1634,"&lt;&gt;")&lt;301,3,COUNTIF($L$20:L1634,"&lt;&gt;")&lt;401,4,COUNTIF($L$20:L1634,"&lt;&gt;")&lt;501,5,COUNTIF($L$20:L1634,"&lt;&gt;")&lt;601,6,COUNTIF($L$20:L1634,"&lt;&gt;")&lt;701,7,COUNTIF($L$20:L1634,"&lt;&gt;")&lt;801,8,COUNTIF($L$20:L1634,"&lt;&gt;")&lt;901,9,COUNTIF($L$20:L1634,"&lt;&gt;")&lt;1001,10,COUNTIF($L$20:L1634,"&lt;&gt;")&lt;1101,11,COUNTIF($L$20:L1634,"&lt;&gt;")&lt;1201,12,COUNTIF($L$20:L1634,"&lt;&gt;")&lt;1301,13,COUNTIF($L$20:L1634,"&lt;&gt;")&lt;1401,14,COUNTIF($L$20:L1634,"&lt;&gt;")&lt;1501,15,COUNTIF($L$20:L1634,"&lt;&gt;")&lt;1601,16,COUNTIF($L$20:L1634,"&lt;&gt;")&lt;1701,17,COUNTIF($L$20:L1634,"&lt;&gt;")&lt;1801,18,COUNTIF($L$20:L1634,"&lt;&gt;")&lt;1901,19,COUNTIF($L$20:L1634,"&lt;&gt;")&lt;2001,20,COUNTIF($L$20:L1634,"&lt;&gt;")&lt;2101,21,COUNTIF($L$20:L1634,"&lt;&gt;")&lt;2201,22,COUNTIF($L$20:L1634,"&lt;&gt;")&lt;2301,23,COUNTIF($L$20:L1634,"&lt;&gt;")&lt;2401,24,COUNTIF($L$20:L1634,"&lt;&gt;")&lt;2501,25,COUNTIF($L$20:L1634,"&lt;&gt;")&lt;2601,26,COUNTIF($L$20:L1634,"&lt;&gt;")&lt;2701,27,COUNTIF($L$20:L1634,"&lt;&gt;")&lt;2801,28,COUNTIF($L$20:L1634,"&lt;&gt;")&lt;2901,29,COUNTIF($L$20:L1634,"&lt;&gt;")&lt;3001,30),"")</f>
        <v/>
      </c>
      <c r="AM1634" t="str">
        <f t="shared" si="125"/>
        <v/>
      </c>
      <c r="AN1634" t="str">
        <f t="shared" si="129"/>
        <v/>
      </c>
      <c r="AP1634" t="str">
        <f t="shared" si="128"/>
        <v/>
      </c>
      <c r="AQ1634" t="str">
        <f>IF(AO1634="","",COUNTIFS(AM1634:$AM$3019,AO1634))</f>
        <v/>
      </c>
    </row>
    <row r="1635" spans="1:43" x14ac:dyDescent="0.25">
      <c r="A1635" s="6" t="str">
        <f>IF(COUNT($A$20:A1634)&lt;&gt;$B$4,IF(A1634="","",A1634+1),"")</f>
        <v/>
      </c>
      <c r="B1635" s="3"/>
      <c r="C1635" s="3"/>
      <c r="D1635" s="122"/>
      <c r="E1635" s="3"/>
      <c r="F1635" s="3"/>
      <c r="G1635" s="3"/>
      <c r="H1635" s="3"/>
      <c r="I1635" s="120"/>
      <c r="J1635" s="3"/>
      <c r="K1635" s="95" t="str" cm="1">
        <f t="array" ref="K1635">IF(OR($J$14 = "A",$J$14 = "B",$J$14 = "C"),IF(I1635="","",IF(LEN(I1635)&gt;2,_xlfn.IFS(ISNUMBER(SEARCH("_",I1635)),I1635,ISNUMBER(SEARCH(", ",I1635)),SUBSTITUTE(I1635,", ","_"),ISNUMBER(SEARCH("/ ",I1635)),SUBSTITUTE(I1635,"/ ","_"),ISNUMBER(SEARCH(",",I1635)),SUBSTITUTE(I1635,",","_"),ISNUMBER(SEARCH("/",I1635)),SUBSTITUTE(I1635,"/","_"),ISNUMBER(SEARCH("",I1635)),I1635),I1635)),IF(OR($J$14 = "J",$J$14 = "K"),"",IF(D1635="","",IF(LEN(D1635)&gt;2,_xlfn.IFS(ISNUMBER(SEARCH("_",D1635)),D1635,ISNUMBER(SEARCH(", ",D1635)),SUBSTITUTE(D1635,", ","_"),ISNUMBER(SEARCH("/ ",D1635)),SUBSTITUTE(D1635,"/ ","_"),ISNUMBER(SEARCH(",",D1635)),SUBSTITUTE(D1635,",","_"),ISNUMBER(SEARCH("/",D1635)),SUBSTITUTE(D1635,"/","_"),ISNUMBER(SEARCH("",D1635)),D1635),D1635))))</f>
        <v/>
      </c>
      <c r="L1635" s="1"/>
      <c r="M1635" s="1" t="str">
        <f t="shared" si="126"/>
        <v/>
      </c>
      <c r="N1635" s="94" t="str">
        <f>IF($L1635="None","",IF(ISERROR(VLOOKUP($L1635,Info!$B$4:$B$266,1,FALSE)),"",VLOOKUP($L1635,Info!$B$4:$L$266,5,FALSE)))</f>
        <v/>
      </c>
      <c r="O1635" s="94" t="str">
        <f>IF(K1635="","",IF(AND($J$12&lt;&gt;"ABC",N1635="3"),"BAC",IF(N1635="3","ABC",IF($J$12&lt;&gt;"ABC",IF($J$10="Standard",VLOOKUP(K1635,Info!$BE$4:$BF$481,2,FALSE),VLOOKUP(K1635,Info!$BI$4:$BJ$482,2,FALSE)),IF($J$10="Standard",VLOOKUP(K1635,Info!$AG$4:$AH$2994,2,FALSE),VLOOKUP(K1635,Info!$AK$4:$AL$2997,2,FALSE))))))</f>
        <v/>
      </c>
      <c r="P1635" s="94" t="str">
        <f>IF($L1635="None","",IF(ISERROR(VLOOKUP($L1635,Info!$B$4:$B$266,1,FALSE)),"",VLOOKUP($L1635,Info!$B$4:$L$266,3,FALSE)))</f>
        <v/>
      </c>
      <c r="Q1635" s="96" t="str">
        <f>IF($L1635="None","",IF(ISERROR(VLOOKUP($L1635,Info!$B$4:$B$266,1,FALSE)),"",VLOOKUP($L1635,Info!$B$4:$L$266,4,FALSE)))</f>
        <v/>
      </c>
      <c r="R1635" s="1"/>
      <c r="S1635" s="6" t="str">
        <f t="shared" si="127"/>
        <v/>
      </c>
      <c r="T1635" s="6" t="str">
        <f>IF($L1635="None","",IF(ISERROR(VLOOKUP($L1635,Info!$B$4:$B$266,1,FALSE)),"",VLOOKUP($L1635,Info!$B$4:$L$266,11,FALSE)))</f>
        <v/>
      </c>
      <c r="U1635" s="1"/>
      <c r="V1635" s="1"/>
      <c r="W1635" s="1"/>
      <c r="X1635" s="1" t="str">
        <f>IF($L1635="None","",IF(ISERROR(VLOOKUP($L1635,Info!$B$4:$B$266,1,FALSE)),"",IF(OR(W1635="Metallic Liquid Tight",W1635="Non-Metallic Liquid Tight",W1635="LSZH",W1635="Greenfield"),VLOOKUP($L1635,Info!$B$4:$L$266,7,FALSE),"N/A")))</f>
        <v/>
      </c>
      <c r="Y1635" s="1"/>
      <c r="Z1635" s="96" t="str">
        <f>IF($L1635="None","",IF(ISERROR(VLOOKUP($L1635,Info!$B$4:$B$266,1,FALSE)),"",VLOOKUP($L1635,Info!$B$4:$L$266,9,FALSE)))</f>
        <v/>
      </c>
      <c r="AA1635" s="96" t="str">
        <f>IF($L1635="None","",IF(ISERROR(VLOOKUP($L1635,Info!$B$4:$B$266,1,FALSE)),"",VLOOKUP($L1635,Info!$B$4:$L$266,8,FALSE)))</f>
        <v/>
      </c>
      <c r="AB1635" s="96" t="str">
        <f>IF($L1635="None","",IF(ISERROR(VLOOKUP($L1635,Info!$B$4:$B$266,1,FALSE)),"",VLOOKUP($L1635,Info!$B$4:$L$266,10,FALSE)))</f>
        <v/>
      </c>
      <c r="AC1635" s="1" t="str">
        <f>IF(W1635="SO Cable","Black,White",IF(O1635="","",IF(P1635="","",IF($J$12&lt;&gt;"ABC",IF(P1635&lt;="250",VLOOKUP(O1635,Info!$AZ$4:$BB$22,3,FALSE),VLOOKUP(O1635,Info!$AZ$23:$BB$39,3,FALSE)),IF(P1635&lt;="250",VLOOKUP(O1635,Info!$AO$4:$AQ$22,3,FALSE),VLOOKUP(O1635,Info!$AO$23:$AP$39,3,FALSE))))))</f>
        <v/>
      </c>
      <c r="AD1635" s="1"/>
      <c r="AE1635" s="1" t="str">
        <f>IF($L1635="None","",IF(ISERROR(VLOOKUP($L1635,Info!$B$4:$B$266,1,FALSE)),"",VLOOKUP($L1635,Info!$B$4:$L$266,4,FALSE)))</f>
        <v/>
      </c>
      <c r="AF1635" s="1" t="str">
        <f>IF($L1635="None","",IF(ISERROR(VLOOKUP($L1635,Info!$B$4:$B$266,1,FALSE)),"",VLOOKUP($L1635,Info!$B$4:$L$266,6,FALSE)))</f>
        <v/>
      </c>
      <c r="AG1635" s="1"/>
      <c r="AH1635" s="33" t="str" cm="1">
        <f t="array" ref="AH1635">IF(AND(L1635&lt;&gt;"",O1635&lt;&gt;"",R1635:S1635&lt;&gt;"",W1635:X1635&lt;&gt;"",Z1635:AA1635&lt;&gt;"",AC1635&lt;&gt;""),"Good","Bad")</f>
        <v>Bad</v>
      </c>
      <c r="AL1635" t="str" cm="1">
        <f t="array" ref="AL1635">IF(R1635&gt;0,_xlfn.IFS(COUNTIF($L$20:L1635,"&lt;&gt;")&lt;101,1,COUNTIF($L$20:L1635,"&lt;&gt;")&lt;201,2,COUNTIF($L$20:L1635,"&lt;&gt;")&lt;301,3,COUNTIF($L$20:L1635,"&lt;&gt;")&lt;401,4,COUNTIF($L$20:L1635,"&lt;&gt;")&lt;501,5,COUNTIF($L$20:L1635,"&lt;&gt;")&lt;601,6,COUNTIF($L$20:L1635,"&lt;&gt;")&lt;701,7,COUNTIF($L$20:L1635,"&lt;&gt;")&lt;801,8,COUNTIF($L$20:L1635,"&lt;&gt;")&lt;901,9,COUNTIF($L$20:L1635,"&lt;&gt;")&lt;1001,10,COUNTIF($L$20:L1635,"&lt;&gt;")&lt;1101,11,COUNTIF($L$20:L1635,"&lt;&gt;")&lt;1201,12,COUNTIF($L$20:L1635,"&lt;&gt;")&lt;1301,13,COUNTIF($L$20:L1635,"&lt;&gt;")&lt;1401,14,COUNTIF($L$20:L1635,"&lt;&gt;")&lt;1501,15,COUNTIF($L$20:L1635,"&lt;&gt;")&lt;1601,16,COUNTIF($L$20:L1635,"&lt;&gt;")&lt;1701,17,COUNTIF($L$20:L1635,"&lt;&gt;")&lt;1801,18,COUNTIF($L$20:L1635,"&lt;&gt;")&lt;1901,19,COUNTIF($L$20:L1635,"&lt;&gt;")&lt;2001,20,COUNTIF($L$20:L1635,"&lt;&gt;")&lt;2101,21,COUNTIF($L$20:L1635,"&lt;&gt;")&lt;2201,22,COUNTIF($L$20:L1635,"&lt;&gt;")&lt;2301,23,COUNTIF($L$20:L1635,"&lt;&gt;")&lt;2401,24,COUNTIF($L$20:L1635,"&lt;&gt;")&lt;2501,25,COUNTIF($L$20:L1635,"&lt;&gt;")&lt;2601,26,COUNTIF($L$20:L1635,"&lt;&gt;")&lt;2701,27,COUNTIF($L$20:L1635,"&lt;&gt;")&lt;2801,28,COUNTIF($L$20:L1635,"&lt;&gt;")&lt;2901,29,COUNTIF($L$20:L1635,"&lt;&gt;")&lt;3001,30),"")</f>
        <v/>
      </c>
      <c r="AM1635" t="str">
        <f t="shared" si="125"/>
        <v/>
      </c>
      <c r="AN1635" t="str">
        <f t="shared" si="129"/>
        <v/>
      </c>
      <c r="AP1635" t="str">
        <f t="shared" si="128"/>
        <v/>
      </c>
      <c r="AQ1635" t="str">
        <f>IF(AO1635="","",COUNTIFS(AM1635:$AM$3019,AO1635))</f>
        <v/>
      </c>
    </row>
    <row r="1636" spans="1:43" x14ac:dyDescent="0.25">
      <c r="A1636" s="6" t="str">
        <f>IF(COUNT($A$20:A1635)&lt;&gt;$B$4,IF(A1635="","",A1635+1),"")</f>
        <v/>
      </c>
      <c r="B1636" s="3"/>
      <c r="C1636" s="3"/>
      <c r="D1636" s="122"/>
      <c r="E1636" s="3"/>
      <c r="F1636" s="3"/>
      <c r="G1636" s="3"/>
      <c r="H1636" s="3"/>
      <c r="I1636" s="120"/>
      <c r="J1636" s="3"/>
      <c r="K1636" s="95" t="str" cm="1">
        <f t="array" ref="K1636">IF(OR($J$14 = "A",$J$14 = "B",$J$14 = "C"),IF(I1636="","",IF(LEN(I1636)&gt;2,_xlfn.IFS(ISNUMBER(SEARCH("_",I1636)),I1636,ISNUMBER(SEARCH(", ",I1636)),SUBSTITUTE(I1636,", ","_"),ISNUMBER(SEARCH("/ ",I1636)),SUBSTITUTE(I1636,"/ ","_"),ISNUMBER(SEARCH(",",I1636)),SUBSTITUTE(I1636,",","_"),ISNUMBER(SEARCH("/",I1636)),SUBSTITUTE(I1636,"/","_"),ISNUMBER(SEARCH("",I1636)),I1636),I1636)),IF(OR($J$14 = "J",$J$14 = "K"),"",IF(D1636="","",IF(LEN(D1636)&gt;2,_xlfn.IFS(ISNUMBER(SEARCH("_",D1636)),D1636,ISNUMBER(SEARCH(", ",D1636)),SUBSTITUTE(D1636,", ","_"),ISNUMBER(SEARCH("/ ",D1636)),SUBSTITUTE(D1636,"/ ","_"),ISNUMBER(SEARCH(",",D1636)),SUBSTITUTE(D1636,",","_"),ISNUMBER(SEARCH("/",D1636)),SUBSTITUTE(D1636,"/","_"),ISNUMBER(SEARCH("",D1636)),D1636),D1636))))</f>
        <v/>
      </c>
      <c r="L1636" s="1"/>
      <c r="M1636" s="1" t="str">
        <f t="shared" si="126"/>
        <v/>
      </c>
      <c r="N1636" s="94" t="str">
        <f>IF($L1636="None","",IF(ISERROR(VLOOKUP($L1636,Info!$B$4:$B$266,1,FALSE)),"",VLOOKUP($L1636,Info!$B$4:$L$266,5,FALSE)))</f>
        <v/>
      </c>
      <c r="O1636" s="94" t="str">
        <f>IF(K1636="","",IF(AND($J$12&lt;&gt;"ABC",N1636="3"),"BAC",IF(N1636="3","ABC",IF($J$12&lt;&gt;"ABC",IF($J$10="Standard",VLOOKUP(K1636,Info!$BE$4:$BF$481,2,FALSE),VLOOKUP(K1636,Info!$BI$4:$BJ$482,2,FALSE)),IF($J$10="Standard",VLOOKUP(K1636,Info!$AG$4:$AH$2994,2,FALSE),VLOOKUP(K1636,Info!$AK$4:$AL$2997,2,FALSE))))))</f>
        <v/>
      </c>
      <c r="P1636" s="94" t="str">
        <f>IF($L1636="None","",IF(ISERROR(VLOOKUP($L1636,Info!$B$4:$B$266,1,FALSE)),"",VLOOKUP($L1636,Info!$B$4:$L$266,3,FALSE)))</f>
        <v/>
      </c>
      <c r="Q1636" s="96" t="str">
        <f>IF($L1636="None","",IF(ISERROR(VLOOKUP($L1636,Info!$B$4:$B$266,1,FALSE)),"",VLOOKUP($L1636,Info!$B$4:$L$266,4,FALSE)))</f>
        <v/>
      </c>
      <c r="R1636" s="1"/>
      <c r="S1636" s="6" t="str">
        <f t="shared" si="127"/>
        <v/>
      </c>
      <c r="T1636" s="6" t="str">
        <f>IF($L1636="None","",IF(ISERROR(VLOOKUP($L1636,Info!$B$4:$B$266,1,FALSE)),"",VLOOKUP($L1636,Info!$B$4:$L$266,11,FALSE)))</f>
        <v/>
      </c>
      <c r="U1636" s="1"/>
      <c r="V1636" s="1"/>
      <c r="W1636" s="1"/>
      <c r="X1636" s="1" t="str">
        <f>IF($L1636="None","",IF(ISERROR(VLOOKUP($L1636,Info!$B$4:$B$266,1,FALSE)),"",IF(OR(W1636="Metallic Liquid Tight",W1636="Non-Metallic Liquid Tight",W1636="LSZH",W1636="Greenfield"),VLOOKUP($L1636,Info!$B$4:$L$266,7,FALSE),"N/A")))</f>
        <v/>
      </c>
      <c r="Y1636" s="1"/>
      <c r="Z1636" s="96" t="str">
        <f>IF($L1636="None","",IF(ISERROR(VLOOKUP($L1636,Info!$B$4:$B$266,1,FALSE)),"",VLOOKUP($L1636,Info!$B$4:$L$266,9,FALSE)))</f>
        <v/>
      </c>
      <c r="AA1636" s="96" t="str">
        <f>IF($L1636="None","",IF(ISERROR(VLOOKUP($L1636,Info!$B$4:$B$266,1,FALSE)),"",VLOOKUP($L1636,Info!$B$4:$L$266,8,FALSE)))</f>
        <v/>
      </c>
      <c r="AB1636" s="96" t="str">
        <f>IF($L1636="None","",IF(ISERROR(VLOOKUP($L1636,Info!$B$4:$B$266,1,FALSE)),"",VLOOKUP($L1636,Info!$B$4:$L$266,10,FALSE)))</f>
        <v/>
      </c>
      <c r="AC1636" s="1" t="str">
        <f>IF(W1636="SO Cable","Black,White",IF(O1636="","",IF(P1636="","",IF($J$12&lt;&gt;"ABC",IF(P1636&lt;="250",VLOOKUP(O1636,Info!$AZ$4:$BB$22,3,FALSE),VLOOKUP(O1636,Info!$AZ$23:$BB$39,3,FALSE)),IF(P1636&lt;="250",VLOOKUP(O1636,Info!$AO$4:$AQ$22,3,FALSE),VLOOKUP(O1636,Info!$AO$23:$AP$39,3,FALSE))))))</f>
        <v/>
      </c>
      <c r="AD1636" s="1"/>
      <c r="AE1636" s="1" t="str">
        <f>IF($L1636="None","",IF(ISERROR(VLOOKUP($L1636,Info!$B$4:$B$266,1,FALSE)),"",VLOOKUP($L1636,Info!$B$4:$L$266,4,FALSE)))</f>
        <v/>
      </c>
      <c r="AF1636" s="1" t="str">
        <f>IF($L1636="None","",IF(ISERROR(VLOOKUP($L1636,Info!$B$4:$B$266,1,FALSE)),"",VLOOKUP($L1636,Info!$B$4:$L$266,6,FALSE)))</f>
        <v/>
      </c>
      <c r="AG1636" s="1"/>
      <c r="AH1636" s="33" t="str" cm="1">
        <f t="array" ref="AH1636">IF(AND(L1636&lt;&gt;"",O1636&lt;&gt;"",R1636:S1636&lt;&gt;"",W1636:X1636&lt;&gt;"",Z1636:AA1636&lt;&gt;"",AC1636&lt;&gt;""),"Good","Bad")</f>
        <v>Bad</v>
      </c>
      <c r="AL1636" t="str" cm="1">
        <f t="array" ref="AL1636">IF(R1636&gt;0,_xlfn.IFS(COUNTIF($L$20:L1636,"&lt;&gt;")&lt;101,1,COUNTIF($L$20:L1636,"&lt;&gt;")&lt;201,2,COUNTIF($L$20:L1636,"&lt;&gt;")&lt;301,3,COUNTIF($L$20:L1636,"&lt;&gt;")&lt;401,4,COUNTIF($L$20:L1636,"&lt;&gt;")&lt;501,5,COUNTIF($L$20:L1636,"&lt;&gt;")&lt;601,6,COUNTIF($L$20:L1636,"&lt;&gt;")&lt;701,7,COUNTIF($L$20:L1636,"&lt;&gt;")&lt;801,8,COUNTIF($L$20:L1636,"&lt;&gt;")&lt;901,9,COUNTIF($L$20:L1636,"&lt;&gt;")&lt;1001,10,COUNTIF($L$20:L1636,"&lt;&gt;")&lt;1101,11,COUNTIF($L$20:L1636,"&lt;&gt;")&lt;1201,12,COUNTIF($L$20:L1636,"&lt;&gt;")&lt;1301,13,COUNTIF($L$20:L1636,"&lt;&gt;")&lt;1401,14,COUNTIF($L$20:L1636,"&lt;&gt;")&lt;1501,15,COUNTIF($L$20:L1636,"&lt;&gt;")&lt;1601,16,COUNTIF($L$20:L1636,"&lt;&gt;")&lt;1701,17,COUNTIF($L$20:L1636,"&lt;&gt;")&lt;1801,18,COUNTIF($L$20:L1636,"&lt;&gt;")&lt;1901,19,COUNTIF($L$20:L1636,"&lt;&gt;")&lt;2001,20,COUNTIF($L$20:L1636,"&lt;&gt;")&lt;2101,21,COUNTIF($L$20:L1636,"&lt;&gt;")&lt;2201,22,COUNTIF($L$20:L1636,"&lt;&gt;")&lt;2301,23,COUNTIF($L$20:L1636,"&lt;&gt;")&lt;2401,24,COUNTIF($L$20:L1636,"&lt;&gt;")&lt;2501,25,COUNTIF($L$20:L1636,"&lt;&gt;")&lt;2601,26,COUNTIF($L$20:L1636,"&lt;&gt;")&lt;2701,27,COUNTIF($L$20:L1636,"&lt;&gt;")&lt;2801,28,COUNTIF($L$20:L1636,"&lt;&gt;")&lt;2901,29,COUNTIF($L$20:L1636,"&lt;&gt;")&lt;3001,30),"")</f>
        <v/>
      </c>
      <c r="AM1636" t="str">
        <f t="shared" si="125"/>
        <v/>
      </c>
      <c r="AN1636" t="str">
        <f t="shared" si="129"/>
        <v/>
      </c>
      <c r="AP1636" t="str">
        <f t="shared" si="128"/>
        <v/>
      </c>
      <c r="AQ1636" t="str">
        <f>IF(AO1636="","",COUNTIFS(AM1636:$AM$3019,AO1636))</f>
        <v/>
      </c>
    </row>
    <row r="1637" spans="1:43" x14ac:dyDescent="0.25">
      <c r="A1637" s="6" t="str">
        <f>IF(COUNT($A$20:A1636)&lt;&gt;$B$4,IF(A1636="","",A1636+1),"")</f>
        <v/>
      </c>
      <c r="B1637" s="3"/>
      <c r="C1637" s="3"/>
      <c r="D1637" s="122"/>
      <c r="E1637" s="3"/>
      <c r="F1637" s="3"/>
      <c r="G1637" s="3"/>
      <c r="H1637" s="3"/>
      <c r="I1637" s="120"/>
      <c r="J1637" s="3"/>
      <c r="K1637" s="95" t="str" cm="1">
        <f t="array" ref="K1637">IF(OR($J$14 = "A",$J$14 = "B",$J$14 = "C"),IF(I1637="","",IF(LEN(I1637)&gt;2,_xlfn.IFS(ISNUMBER(SEARCH("_",I1637)),I1637,ISNUMBER(SEARCH(", ",I1637)),SUBSTITUTE(I1637,", ","_"),ISNUMBER(SEARCH("/ ",I1637)),SUBSTITUTE(I1637,"/ ","_"),ISNUMBER(SEARCH(",",I1637)),SUBSTITUTE(I1637,",","_"),ISNUMBER(SEARCH("/",I1637)),SUBSTITUTE(I1637,"/","_"),ISNUMBER(SEARCH("",I1637)),I1637),I1637)),IF(OR($J$14 = "J",$J$14 = "K"),"",IF(D1637="","",IF(LEN(D1637)&gt;2,_xlfn.IFS(ISNUMBER(SEARCH("_",D1637)),D1637,ISNUMBER(SEARCH(", ",D1637)),SUBSTITUTE(D1637,", ","_"),ISNUMBER(SEARCH("/ ",D1637)),SUBSTITUTE(D1637,"/ ","_"),ISNUMBER(SEARCH(",",D1637)),SUBSTITUTE(D1637,",","_"),ISNUMBER(SEARCH("/",D1637)),SUBSTITUTE(D1637,"/","_"),ISNUMBER(SEARCH("",D1637)),D1637),D1637))))</f>
        <v/>
      </c>
      <c r="L1637" s="1"/>
      <c r="M1637" s="1" t="str">
        <f t="shared" si="126"/>
        <v/>
      </c>
      <c r="N1637" s="94" t="str">
        <f>IF($L1637="None","",IF(ISERROR(VLOOKUP($L1637,Info!$B$4:$B$266,1,FALSE)),"",VLOOKUP($L1637,Info!$B$4:$L$266,5,FALSE)))</f>
        <v/>
      </c>
      <c r="O1637" s="94" t="str">
        <f>IF(K1637="","",IF(AND($J$12&lt;&gt;"ABC",N1637="3"),"BAC",IF(N1637="3","ABC",IF($J$12&lt;&gt;"ABC",IF($J$10="Standard",VLOOKUP(K1637,Info!$BE$4:$BF$481,2,FALSE),VLOOKUP(K1637,Info!$BI$4:$BJ$482,2,FALSE)),IF($J$10="Standard",VLOOKUP(K1637,Info!$AG$4:$AH$2994,2,FALSE),VLOOKUP(K1637,Info!$AK$4:$AL$2997,2,FALSE))))))</f>
        <v/>
      </c>
      <c r="P1637" s="94" t="str">
        <f>IF($L1637="None","",IF(ISERROR(VLOOKUP($L1637,Info!$B$4:$B$266,1,FALSE)),"",VLOOKUP($L1637,Info!$B$4:$L$266,3,FALSE)))</f>
        <v/>
      </c>
      <c r="Q1637" s="96" t="str">
        <f>IF($L1637="None","",IF(ISERROR(VLOOKUP($L1637,Info!$B$4:$B$266,1,FALSE)),"",VLOOKUP($L1637,Info!$B$4:$L$266,4,FALSE)))</f>
        <v/>
      </c>
      <c r="R1637" s="1"/>
      <c r="S1637" s="6" t="str">
        <f t="shared" si="127"/>
        <v/>
      </c>
      <c r="T1637" s="6" t="str">
        <f>IF($L1637="None","",IF(ISERROR(VLOOKUP($L1637,Info!$B$4:$B$266,1,FALSE)),"",VLOOKUP($L1637,Info!$B$4:$L$266,11,FALSE)))</f>
        <v/>
      </c>
      <c r="U1637" s="1"/>
      <c r="V1637" s="1"/>
      <c r="W1637" s="1"/>
      <c r="X1637" s="1" t="str">
        <f>IF($L1637="None","",IF(ISERROR(VLOOKUP($L1637,Info!$B$4:$B$266,1,FALSE)),"",IF(OR(W1637="Metallic Liquid Tight",W1637="Non-Metallic Liquid Tight",W1637="LSZH",W1637="Greenfield"),VLOOKUP($L1637,Info!$B$4:$L$266,7,FALSE),"N/A")))</f>
        <v/>
      </c>
      <c r="Y1637" s="1"/>
      <c r="Z1637" s="96" t="str">
        <f>IF($L1637="None","",IF(ISERROR(VLOOKUP($L1637,Info!$B$4:$B$266,1,FALSE)),"",VLOOKUP($L1637,Info!$B$4:$L$266,9,FALSE)))</f>
        <v/>
      </c>
      <c r="AA1637" s="96" t="str">
        <f>IF($L1637="None","",IF(ISERROR(VLOOKUP($L1637,Info!$B$4:$B$266,1,FALSE)),"",VLOOKUP($L1637,Info!$B$4:$L$266,8,FALSE)))</f>
        <v/>
      </c>
      <c r="AB1637" s="96" t="str">
        <f>IF($L1637="None","",IF(ISERROR(VLOOKUP($L1637,Info!$B$4:$B$266,1,FALSE)),"",VLOOKUP($L1637,Info!$B$4:$L$266,10,FALSE)))</f>
        <v/>
      </c>
      <c r="AC1637" s="1" t="str">
        <f>IF(W1637="SO Cable","Black,White",IF(O1637="","",IF(P1637="","",IF($J$12&lt;&gt;"ABC",IF(P1637&lt;="250",VLOOKUP(O1637,Info!$AZ$4:$BB$22,3,FALSE),VLOOKUP(O1637,Info!$AZ$23:$BB$39,3,FALSE)),IF(P1637&lt;="250",VLOOKUP(O1637,Info!$AO$4:$AQ$22,3,FALSE),VLOOKUP(O1637,Info!$AO$23:$AP$39,3,FALSE))))))</f>
        <v/>
      </c>
      <c r="AD1637" s="1"/>
      <c r="AE1637" s="1" t="str">
        <f>IF($L1637="None","",IF(ISERROR(VLOOKUP($L1637,Info!$B$4:$B$266,1,FALSE)),"",VLOOKUP($L1637,Info!$B$4:$L$266,4,FALSE)))</f>
        <v/>
      </c>
      <c r="AF1637" s="1" t="str">
        <f>IF($L1637="None","",IF(ISERROR(VLOOKUP($L1637,Info!$B$4:$B$266,1,FALSE)),"",VLOOKUP($L1637,Info!$B$4:$L$266,6,FALSE)))</f>
        <v/>
      </c>
      <c r="AG1637" s="1"/>
      <c r="AH1637" s="33" t="str" cm="1">
        <f t="array" ref="AH1637">IF(AND(L1637&lt;&gt;"",O1637&lt;&gt;"",R1637:S1637&lt;&gt;"",W1637:X1637&lt;&gt;"",Z1637:AA1637&lt;&gt;"",AC1637&lt;&gt;""),"Good","Bad")</f>
        <v>Bad</v>
      </c>
      <c r="AL1637" t="str" cm="1">
        <f t="array" ref="AL1637">IF(R1637&gt;0,_xlfn.IFS(COUNTIF($L$20:L1637,"&lt;&gt;")&lt;101,1,COUNTIF($L$20:L1637,"&lt;&gt;")&lt;201,2,COUNTIF($L$20:L1637,"&lt;&gt;")&lt;301,3,COUNTIF($L$20:L1637,"&lt;&gt;")&lt;401,4,COUNTIF($L$20:L1637,"&lt;&gt;")&lt;501,5,COUNTIF($L$20:L1637,"&lt;&gt;")&lt;601,6,COUNTIF($L$20:L1637,"&lt;&gt;")&lt;701,7,COUNTIF($L$20:L1637,"&lt;&gt;")&lt;801,8,COUNTIF($L$20:L1637,"&lt;&gt;")&lt;901,9,COUNTIF($L$20:L1637,"&lt;&gt;")&lt;1001,10,COUNTIF($L$20:L1637,"&lt;&gt;")&lt;1101,11,COUNTIF($L$20:L1637,"&lt;&gt;")&lt;1201,12,COUNTIF($L$20:L1637,"&lt;&gt;")&lt;1301,13,COUNTIF($L$20:L1637,"&lt;&gt;")&lt;1401,14,COUNTIF($L$20:L1637,"&lt;&gt;")&lt;1501,15,COUNTIF($L$20:L1637,"&lt;&gt;")&lt;1601,16,COUNTIF($L$20:L1637,"&lt;&gt;")&lt;1701,17,COUNTIF($L$20:L1637,"&lt;&gt;")&lt;1801,18,COUNTIF($L$20:L1637,"&lt;&gt;")&lt;1901,19,COUNTIF($L$20:L1637,"&lt;&gt;")&lt;2001,20,COUNTIF($L$20:L1637,"&lt;&gt;")&lt;2101,21,COUNTIF($L$20:L1637,"&lt;&gt;")&lt;2201,22,COUNTIF($L$20:L1637,"&lt;&gt;")&lt;2301,23,COUNTIF($L$20:L1637,"&lt;&gt;")&lt;2401,24,COUNTIF($L$20:L1637,"&lt;&gt;")&lt;2501,25,COUNTIF($L$20:L1637,"&lt;&gt;")&lt;2601,26,COUNTIF($L$20:L1637,"&lt;&gt;")&lt;2701,27,COUNTIF($L$20:L1637,"&lt;&gt;")&lt;2801,28,COUNTIF($L$20:L1637,"&lt;&gt;")&lt;2901,29,COUNTIF($L$20:L1637,"&lt;&gt;")&lt;3001,30),"")</f>
        <v/>
      </c>
      <c r="AM1637" t="str">
        <f t="shared" si="125"/>
        <v/>
      </c>
      <c r="AN1637" t="str">
        <f t="shared" si="129"/>
        <v/>
      </c>
      <c r="AP1637" t="str">
        <f t="shared" si="128"/>
        <v/>
      </c>
      <c r="AQ1637" t="str">
        <f>IF(AO1637="","",COUNTIFS(AM1637:$AM$3019,AO1637))</f>
        <v/>
      </c>
    </row>
    <row r="1638" spans="1:43" x14ac:dyDescent="0.25">
      <c r="A1638" s="6" t="str">
        <f>IF(COUNT($A$20:A1637)&lt;&gt;$B$4,IF(A1637="","",A1637+1),"")</f>
        <v/>
      </c>
      <c r="B1638" s="3"/>
      <c r="C1638" s="3"/>
      <c r="D1638" s="122"/>
      <c r="E1638" s="3"/>
      <c r="F1638" s="3"/>
      <c r="G1638" s="3"/>
      <c r="H1638" s="3"/>
      <c r="I1638" s="120"/>
      <c r="J1638" s="3"/>
      <c r="K1638" s="95" t="str" cm="1">
        <f t="array" ref="K1638">IF(OR($J$14 = "A",$J$14 = "B",$J$14 = "C"),IF(I1638="","",IF(LEN(I1638)&gt;2,_xlfn.IFS(ISNUMBER(SEARCH("_",I1638)),I1638,ISNUMBER(SEARCH(", ",I1638)),SUBSTITUTE(I1638,", ","_"),ISNUMBER(SEARCH("/ ",I1638)),SUBSTITUTE(I1638,"/ ","_"),ISNUMBER(SEARCH(",",I1638)),SUBSTITUTE(I1638,",","_"),ISNUMBER(SEARCH("/",I1638)),SUBSTITUTE(I1638,"/","_"),ISNUMBER(SEARCH("",I1638)),I1638),I1638)),IF(OR($J$14 = "J",$J$14 = "K"),"",IF(D1638="","",IF(LEN(D1638)&gt;2,_xlfn.IFS(ISNUMBER(SEARCH("_",D1638)),D1638,ISNUMBER(SEARCH(", ",D1638)),SUBSTITUTE(D1638,", ","_"),ISNUMBER(SEARCH("/ ",D1638)),SUBSTITUTE(D1638,"/ ","_"),ISNUMBER(SEARCH(",",D1638)),SUBSTITUTE(D1638,",","_"),ISNUMBER(SEARCH("/",D1638)),SUBSTITUTE(D1638,"/","_"),ISNUMBER(SEARCH("",D1638)),D1638),D1638))))</f>
        <v/>
      </c>
      <c r="L1638" s="1"/>
      <c r="M1638" s="1" t="str">
        <f t="shared" si="126"/>
        <v/>
      </c>
      <c r="N1638" s="94" t="str">
        <f>IF($L1638="None","",IF(ISERROR(VLOOKUP($L1638,Info!$B$4:$B$266,1,FALSE)),"",VLOOKUP($L1638,Info!$B$4:$L$266,5,FALSE)))</f>
        <v/>
      </c>
      <c r="O1638" s="94" t="str">
        <f>IF(K1638="","",IF(AND($J$12&lt;&gt;"ABC",N1638="3"),"BAC",IF(N1638="3","ABC",IF($J$12&lt;&gt;"ABC",IF($J$10="Standard",VLOOKUP(K1638,Info!$BE$4:$BF$481,2,FALSE),VLOOKUP(K1638,Info!$BI$4:$BJ$482,2,FALSE)),IF($J$10="Standard",VLOOKUP(K1638,Info!$AG$4:$AH$2994,2,FALSE),VLOOKUP(K1638,Info!$AK$4:$AL$2997,2,FALSE))))))</f>
        <v/>
      </c>
      <c r="P1638" s="94" t="str">
        <f>IF($L1638="None","",IF(ISERROR(VLOOKUP($L1638,Info!$B$4:$B$266,1,FALSE)),"",VLOOKUP($L1638,Info!$B$4:$L$266,3,FALSE)))</f>
        <v/>
      </c>
      <c r="Q1638" s="96" t="str">
        <f>IF($L1638="None","",IF(ISERROR(VLOOKUP($L1638,Info!$B$4:$B$266,1,FALSE)),"",VLOOKUP($L1638,Info!$B$4:$L$266,4,FALSE)))</f>
        <v/>
      </c>
      <c r="R1638" s="1"/>
      <c r="S1638" s="6" t="str">
        <f t="shared" si="127"/>
        <v/>
      </c>
      <c r="T1638" s="6" t="str">
        <f>IF($L1638="None","",IF(ISERROR(VLOOKUP($L1638,Info!$B$4:$B$266,1,FALSE)),"",VLOOKUP($L1638,Info!$B$4:$L$266,11,FALSE)))</f>
        <v/>
      </c>
      <c r="U1638" s="1"/>
      <c r="V1638" s="1"/>
      <c r="W1638" s="1"/>
      <c r="X1638" s="1" t="str">
        <f>IF($L1638="None","",IF(ISERROR(VLOOKUP($L1638,Info!$B$4:$B$266,1,FALSE)),"",IF(OR(W1638="Metallic Liquid Tight",W1638="Non-Metallic Liquid Tight",W1638="LSZH",W1638="Greenfield"),VLOOKUP($L1638,Info!$B$4:$L$266,7,FALSE),"N/A")))</f>
        <v/>
      </c>
      <c r="Y1638" s="1"/>
      <c r="Z1638" s="96" t="str">
        <f>IF($L1638="None","",IF(ISERROR(VLOOKUP($L1638,Info!$B$4:$B$266,1,FALSE)),"",VLOOKUP($L1638,Info!$B$4:$L$266,9,FALSE)))</f>
        <v/>
      </c>
      <c r="AA1638" s="96" t="str">
        <f>IF($L1638="None","",IF(ISERROR(VLOOKUP($L1638,Info!$B$4:$B$266,1,FALSE)),"",VLOOKUP($L1638,Info!$B$4:$L$266,8,FALSE)))</f>
        <v/>
      </c>
      <c r="AB1638" s="96" t="str">
        <f>IF($L1638="None","",IF(ISERROR(VLOOKUP($L1638,Info!$B$4:$B$266,1,FALSE)),"",VLOOKUP($L1638,Info!$B$4:$L$266,10,FALSE)))</f>
        <v/>
      </c>
      <c r="AC1638" s="1" t="str">
        <f>IF(W1638="SO Cable","Black,White",IF(O1638="","",IF(P1638="","",IF($J$12&lt;&gt;"ABC",IF(P1638&lt;="250",VLOOKUP(O1638,Info!$AZ$4:$BB$22,3,FALSE),VLOOKUP(O1638,Info!$AZ$23:$BB$39,3,FALSE)),IF(P1638&lt;="250",VLOOKUP(O1638,Info!$AO$4:$AQ$22,3,FALSE),VLOOKUP(O1638,Info!$AO$23:$AP$39,3,FALSE))))))</f>
        <v/>
      </c>
      <c r="AD1638" s="1"/>
      <c r="AE1638" s="1" t="str">
        <f>IF($L1638="None","",IF(ISERROR(VLOOKUP($L1638,Info!$B$4:$B$266,1,FALSE)),"",VLOOKUP($L1638,Info!$B$4:$L$266,4,FALSE)))</f>
        <v/>
      </c>
      <c r="AF1638" s="1" t="str">
        <f>IF($L1638="None","",IF(ISERROR(VLOOKUP($L1638,Info!$B$4:$B$266,1,FALSE)),"",VLOOKUP($L1638,Info!$B$4:$L$266,6,FALSE)))</f>
        <v/>
      </c>
      <c r="AG1638" s="1"/>
      <c r="AH1638" s="33" t="str" cm="1">
        <f t="array" ref="AH1638">IF(AND(L1638&lt;&gt;"",O1638&lt;&gt;"",R1638:S1638&lt;&gt;"",W1638:X1638&lt;&gt;"",Z1638:AA1638&lt;&gt;"",AC1638&lt;&gt;""),"Good","Bad")</f>
        <v>Bad</v>
      </c>
      <c r="AL1638" t="str" cm="1">
        <f t="array" ref="AL1638">IF(R1638&gt;0,_xlfn.IFS(COUNTIF($L$20:L1638,"&lt;&gt;")&lt;101,1,COUNTIF($L$20:L1638,"&lt;&gt;")&lt;201,2,COUNTIF($L$20:L1638,"&lt;&gt;")&lt;301,3,COUNTIF($L$20:L1638,"&lt;&gt;")&lt;401,4,COUNTIF($L$20:L1638,"&lt;&gt;")&lt;501,5,COUNTIF($L$20:L1638,"&lt;&gt;")&lt;601,6,COUNTIF($L$20:L1638,"&lt;&gt;")&lt;701,7,COUNTIF($L$20:L1638,"&lt;&gt;")&lt;801,8,COUNTIF($L$20:L1638,"&lt;&gt;")&lt;901,9,COUNTIF($L$20:L1638,"&lt;&gt;")&lt;1001,10,COUNTIF($L$20:L1638,"&lt;&gt;")&lt;1101,11,COUNTIF($L$20:L1638,"&lt;&gt;")&lt;1201,12,COUNTIF($L$20:L1638,"&lt;&gt;")&lt;1301,13,COUNTIF($L$20:L1638,"&lt;&gt;")&lt;1401,14,COUNTIF($L$20:L1638,"&lt;&gt;")&lt;1501,15,COUNTIF($L$20:L1638,"&lt;&gt;")&lt;1601,16,COUNTIF($L$20:L1638,"&lt;&gt;")&lt;1701,17,COUNTIF($L$20:L1638,"&lt;&gt;")&lt;1801,18,COUNTIF($L$20:L1638,"&lt;&gt;")&lt;1901,19,COUNTIF($L$20:L1638,"&lt;&gt;")&lt;2001,20,COUNTIF($L$20:L1638,"&lt;&gt;")&lt;2101,21,COUNTIF($L$20:L1638,"&lt;&gt;")&lt;2201,22,COUNTIF($L$20:L1638,"&lt;&gt;")&lt;2301,23,COUNTIF($L$20:L1638,"&lt;&gt;")&lt;2401,24,COUNTIF($L$20:L1638,"&lt;&gt;")&lt;2501,25,COUNTIF($L$20:L1638,"&lt;&gt;")&lt;2601,26,COUNTIF($L$20:L1638,"&lt;&gt;")&lt;2701,27,COUNTIF($L$20:L1638,"&lt;&gt;")&lt;2801,28,COUNTIF($L$20:L1638,"&lt;&gt;")&lt;2901,29,COUNTIF($L$20:L1638,"&lt;&gt;")&lt;3001,30),"")</f>
        <v/>
      </c>
      <c r="AM1638" t="str">
        <f t="shared" si="125"/>
        <v/>
      </c>
      <c r="AN1638" t="str">
        <f t="shared" si="129"/>
        <v/>
      </c>
      <c r="AP1638" t="str">
        <f t="shared" si="128"/>
        <v/>
      </c>
      <c r="AQ1638" t="str">
        <f>IF(AO1638="","",COUNTIFS(AM1638:$AM$3019,AO1638))</f>
        <v/>
      </c>
    </row>
    <row r="1639" spans="1:43" x14ac:dyDescent="0.25">
      <c r="A1639" s="6" t="str">
        <f>IF(COUNT($A$20:A1638)&lt;&gt;$B$4,IF(A1638="","",A1638+1),"")</f>
        <v/>
      </c>
      <c r="B1639" s="3"/>
      <c r="C1639" s="3"/>
      <c r="D1639" s="122"/>
      <c r="E1639" s="3"/>
      <c r="F1639" s="3"/>
      <c r="G1639" s="3"/>
      <c r="H1639" s="3"/>
      <c r="I1639" s="120"/>
      <c r="J1639" s="3"/>
      <c r="K1639" s="95" t="str" cm="1">
        <f t="array" ref="K1639">IF(OR($J$14 = "A",$J$14 = "B",$J$14 = "C"),IF(I1639="","",IF(LEN(I1639)&gt;2,_xlfn.IFS(ISNUMBER(SEARCH("_",I1639)),I1639,ISNUMBER(SEARCH(", ",I1639)),SUBSTITUTE(I1639,", ","_"),ISNUMBER(SEARCH("/ ",I1639)),SUBSTITUTE(I1639,"/ ","_"),ISNUMBER(SEARCH(",",I1639)),SUBSTITUTE(I1639,",","_"),ISNUMBER(SEARCH("/",I1639)),SUBSTITUTE(I1639,"/","_"),ISNUMBER(SEARCH("",I1639)),I1639),I1639)),IF(OR($J$14 = "J",$J$14 = "K"),"",IF(D1639="","",IF(LEN(D1639)&gt;2,_xlfn.IFS(ISNUMBER(SEARCH("_",D1639)),D1639,ISNUMBER(SEARCH(", ",D1639)),SUBSTITUTE(D1639,", ","_"),ISNUMBER(SEARCH("/ ",D1639)),SUBSTITUTE(D1639,"/ ","_"),ISNUMBER(SEARCH(",",D1639)),SUBSTITUTE(D1639,",","_"),ISNUMBER(SEARCH("/",D1639)),SUBSTITUTE(D1639,"/","_"),ISNUMBER(SEARCH("",D1639)),D1639),D1639))))</f>
        <v/>
      </c>
      <c r="L1639" s="1"/>
      <c r="M1639" s="1" t="str">
        <f t="shared" si="126"/>
        <v/>
      </c>
      <c r="N1639" s="94" t="str">
        <f>IF($L1639="None","",IF(ISERROR(VLOOKUP($L1639,Info!$B$4:$B$266,1,FALSE)),"",VLOOKUP($L1639,Info!$B$4:$L$266,5,FALSE)))</f>
        <v/>
      </c>
      <c r="O1639" s="94" t="str">
        <f>IF(K1639="","",IF(AND($J$12&lt;&gt;"ABC",N1639="3"),"BAC",IF(N1639="3","ABC",IF($J$12&lt;&gt;"ABC",IF($J$10="Standard",VLOOKUP(K1639,Info!$BE$4:$BF$481,2,FALSE),VLOOKUP(K1639,Info!$BI$4:$BJ$482,2,FALSE)),IF($J$10="Standard",VLOOKUP(K1639,Info!$AG$4:$AH$2994,2,FALSE),VLOOKUP(K1639,Info!$AK$4:$AL$2997,2,FALSE))))))</f>
        <v/>
      </c>
      <c r="P1639" s="94" t="str">
        <f>IF($L1639="None","",IF(ISERROR(VLOOKUP($L1639,Info!$B$4:$B$266,1,FALSE)),"",VLOOKUP($L1639,Info!$B$4:$L$266,3,FALSE)))</f>
        <v/>
      </c>
      <c r="Q1639" s="96" t="str">
        <f>IF($L1639="None","",IF(ISERROR(VLOOKUP($L1639,Info!$B$4:$B$266,1,FALSE)),"",VLOOKUP($L1639,Info!$B$4:$L$266,4,FALSE)))</f>
        <v/>
      </c>
      <c r="R1639" s="1"/>
      <c r="S1639" s="6" t="str">
        <f t="shared" si="127"/>
        <v/>
      </c>
      <c r="T1639" s="6" t="str">
        <f>IF($L1639="None","",IF(ISERROR(VLOOKUP($L1639,Info!$B$4:$B$266,1,FALSE)),"",VLOOKUP($L1639,Info!$B$4:$L$266,11,FALSE)))</f>
        <v/>
      </c>
      <c r="U1639" s="1"/>
      <c r="V1639" s="1"/>
      <c r="W1639" s="1"/>
      <c r="X1639" s="1" t="str">
        <f>IF($L1639="None","",IF(ISERROR(VLOOKUP($L1639,Info!$B$4:$B$266,1,FALSE)),"",IF(OR(W1639="Metallic Liquid Tight",W1639="Non-Metallic Liquid Tight",W1639="LSZH",W1639="Greenfield"),VLOOKUP($L1639,Info!$B$4:$L$266,7,FALSE),"N/A")))</f>
        <v/>
      </c>
      <c r="Y1639" s="1"/>
      <c r="Z1639" s="96" t="str">
        <f>IF($L1639="None","",IF(ISERROR(VLOOKUP($L1639,Info!$B$4:$B$266,1,FALSE)),"",VLOOKUP($L1639,Info!$B$4:$L$266,9,FALSE)))</f>
        <v/>
      </c>
      <c r="AA1639" s="96" t="str">
        <f>IF($L1639="None","",IF(ISERROR(VLOOKUP($L1639,Info!$B$4:$B$266,1,FALSE)),"",VLOOKUP($L1639,Info!$B$4:$L$266,8,FALSE)))</f>
        <v/>
      </c>
      <c r="AB1639" s="96" t="str">
        <f>IF($L1639="None","",IF(ISERROR(VLOOKUP($L1639,Info!$B$4:$B$266,1,FALSE)),"",VLOOKUP($L1639,Info!$B$4:$L$266,10,FALSE)))</f>
        <v/>
      </c>
      <c r="AC1639" s="1" t="str">
        <f>IF(W1639="SO Cable","Black,White",IF(O1639="","",IF(P1639="","",IF($J$12&lt;&gt;"ABC",IF(P1639&lt;="250",VLOOKUP(O1639,Info!$AZ$4:$BB$22,3,FALSE),VLOOKUP(O1639,Info!$AZ$23:$BB$39,3,FALSE)),IF(P1639&lt;="250",VLOOKUP(O1639,Info!$AO$4:$AQ$22,3,FALSE),VLOOKUP(O1639,Info!$AO$23:$AP$39,3,FALSE))))))</f>
        <v/>
      </c>
      <c r="AD1639" s="1"/>
      <c r="AE1639" s="1" t="str">
        <f>IF($L1639="None","",IF(ISERROR(VLOOKUP($L1639,Info!$B$4:$B$266,1,FALSE)),"",VLOOKUP($L1639,Info!$B$4:$L$266,4,FALSE)))</f>
        <v/>
      </c>
      <c r="AF1639" s="1" t="str">
        <f>IF($L1639="None","",IF(ISERROR(VLOOKUP($L1639,Info!$B$4:$B$266,1,FALSE)),"",VLOOKUP($L1639,Info!$B$4:$L$266,6,FALSE)))</f>
        <v/>
      </c>
      <c r="AG1639" s="1"/>
      <c r="AH1639" s="33" t="str" cm="1">
        <f t="array" ref="AH1639">IF(AND(L1639&lt;&gt;"",O1639&lt;&gt;"",R1639:S1639&lt;&gt;"",W1639:X1639&lt;&gt;"",Z1639:AA1639&lt;&gt;"",AC1639&lt;&gt;""),"Good","Bad")</f>
        <v>Bad</v>
      </c>
      <c r="AL1639" t="str" cm="1">
        <f t="array" ref="AL1639">IF(R1639&gt;0,_xlfn.IFS(COUNTIF($L$20:L1639,"&lt;&gt;")&lt;101,1,COUNTIF($L$20:L1639,"&lt;&gt;")&lt;201,2,COUNTIF($L$20:L1639,"&lt;&gt;")&lt;301,3,COUNTIF($L$20:L1639,"&lt;&gt;")&lt;401,4,COUNTIF($L$20:L1639,"&lt;&gt;")&lt;501,5,COUNTIF($L$20:L1639,"&lt;&gt;")&lt;601,6,COUNTIF($L$20:L1639,"&lt;&gt;")&lt;701,7,COUNTIF($L$20:L1639,"&lt;&gt;")&lt;801,8,COUNTIF($L$20:L1639,"&lt;&gt;")&lt;901,9,COUNTIF($L$20:L1639,"&lt;&gt;")&lt;1001,10,COUNTIF($L$20:L1639,"&lt;&gt;")&lt;1101,11,COUNTIF($L$20:L1639,"&lt;&gt;")&lt;1201,12,COUNTIF($L$20:L1639,"&lt;&gt;")&lt;1301,13,COUNTIF($L$20:L1639,"&lt;&gt;")&lt;1401,14,COUNTIF($L$20:L1639,"&lt;&gt;")&lt;1501,15,COUNTIF($L$20:L1639,"&lt;&gt;")&lt;1601,16,COUNTIF($L$20:L1639,"&lt;&gt;")&lt;1701,17,COUNTIF($L$20:L1639,"&lt;&gt;")&lt;1801,18,COUNTIF($L$20:L1639,"&lt;&gt;")&lt;1901,19,COUNTIF($L$20:L1639,"&lt;&gt;")&lt;2001,20,COUNTIF($L$20:L1639,"&lt;&gt;")&lt;2101,21,COUNTIF($L$20:L1639,"&lt;&gt;")&lt;2201,22,COUNTIF($L$20:L1639,"&lt;&gt;")&lt;2301,23,COUNTIF($L$20:L1639,"&lt;&gt;")&lt;2401,24,COUNTIF($L$20:L1639,"&lt;&gt;")&lt;2501,25,COUNTIF($L$20:L1639,"&lt;&gt;")&lt;2601,26,COUNTIF($L$20:L1639,"&lt;&gt;")&lt;2701,27,COUNTIF($L$20:L1639,"&lt;&gt;")&lt;2801,28,COUNTIF($L$20:L1639,"&lt;&gt;")&lt;2901,29,COUNTIF($L$20:L1639,"&lt;&gt;")&lt;3001,30),"")</f>
        <v/>
      </c>
      <c r="AM1639" t="str">
        <f t="shared" si="125"/>
        <v/>
      </c>
      <c r="AN1639" t="str">
        <f t="shared" si="129"/>
        <v/>
      </c>
      <c r="AP1639" t="str">
        <f t="shared" si="128"/>
        <v/>
      </c>
      <c r="AQ1639" t="str">
        <f>IF(AO1639="","",COUNTIFS(AM1639:$AM$3019,AO1639))</f>
        <v/>
      </c>
    </row>
    <row r="1640" spans="1:43" x14ac:dyDescent="0.25">
      <c r="A1640" s="6" t="str">
        <f>IF(COUNT($A$20:A1639)&lt;&gt;$B$4,IF(A1639="","",A1639+1),"")</f>
        <v/>
      </c>
      <c r="B1640" s="3"/>
      <c r="C1640" s="3"/>
      <c r="D1640" s="122"/>
      <c r="E1640" s="3"/>
      <c r="F1640" s="3"/>
      <c r="G1640" s="3"/>
      <c r="H1640" s="3"/>
      <c r="I1640" s="120"/>
      <c r="J1640" s="3"/>
      <c r="K1640" s="95" t="str" cm="1">
        <f t="array" ref="K1640">IF(OR($J$14 = "A",$J$14 = "B",$J$14 = "C"),IF(I1640="","",IF(LEN(I1640)&gt;2,_xlfn.IFS(ISNUMBER(SEARCH("_",I1640)),I1640,ISNUMBER(SEARCH(", ",I1640)),SUBSTITUTE(I1640,", ","_"),ISNUMBER(SEARCH("/ ",I1640)),SUBSTITUTE(I1640,"/ ","_"),ISNUMBER(SEARCH(",",I1640)),SUBSTITUTE(I1640,",","_"),ISNUMBER(SEARCH("/",I1640)),SUBSTITUTE(I1640,"/","_"),ISNUMBER(SEARCH("",I1640)),I1640),I1640)),IF(OR($J$14 = "J",$J$14 = "K"),"",IF(D1640="","",IF(LEN(D1640)&gt;2,_xlfn.IFS(ISNUMBER(SEARCH("_",D1640)),D1640,ISNUMBER(SEARCH(", ",D1640)),SUBSTITUTE(D1640,", ","_"),ISNUMBER(SEARCH("/ ",D1640)),SUBSTITUTE(D1640,"/ ","_"),ISNUMBER(SEARCH(",",D1640)),SUBSTITUTE(D1640,",","_"),ISNUMBER(SEARCH("/",D1640)),SUBSTITUTE(D1640,"/","_"),ISNUMBER(SEARCH("",D1640)),D1640),D1640))))</f>
        <v/>
      </c>
      <c r="L1640" s="1"/>
      <c r="M1640" s="1" t="str">
        <f t="shared" si="126"/>
        <v/>
      </c>
      <c r="N1640" s="94" t="str">
        <f>IF($L1640="None","",IF(ISERROR(VLOOKUP($L1640,Info!$B$4:$B$266,1,FALSE)),"",VLOOKUP($L1640,Info!$B$4:$L$266,5,FALSE)))</f>
        <v/>
      </c>
      <c r="O1640" s="94" t="str">
        <f>IF(K1640="","",IF(AND($J$12&lt;&gt;"ABC",N1640="3"),"BAC",IF(N1640="3","ABC",IF($J$12&lt;&gt;"ABC",IF($J$10="Standard",VLOOKUP(K1640,Info!$BE$4:$BF$481,2,FALSE),VLOOKUP(K1640,Info!$BI$4:$BJ$482,2,FALSE)),IF($J$10="Standard",VLOOKUP(K1640,Info!$AG$4:$AH$2994,2,FALSE),VLOOKUP(K1640,Info!$AK$4:$AL$2997,2,FALSE))))))</f>
        <v/>
      </c>
      <c r="P1640" s="94" t="str">
        <f>IF($L1640="None","",IF(ISERROR(VLOOKUP($L1640,Info!$B$4:$B$266,1,FALSE)),"",VLOOKUP($L1640,Info!$B$4:$L$266,3,FALSE)))</f>
        <v/>
      </c>
      <c r="Q1640" s="96" t="str">
        <f>IF($L1640="None","",IF(ISERROR(VLOOKUP($L1640,Info!$B$4:$B$266,1,FALSE)),"",VLOOKUP($L1640,Info!$B$4:$L$266,4,FALSE)))</f>
        <v/>
      </c>
      <c r="R1640" s="1"/>
      <c r="S1640" s="6" t="str">
        <f t="shared" si="127"/>
        <v/>
      </c>
      <c r="T1640" s="6" t="str">
        <f>IF($L1640="None","",IF(ISERROR(VLOOKUP($L1640,Info!$B$4:$B$266,1,FALSE)),"",VLOOKUP($L1640,Info!$B$4:$L$266,11,FALSE)))</f>
        <v/>
      </c>
      <c r="U1640" s="1"/>
      <c r="V1640" s="1"/>
      <c r="W1640" s="1"/>
      <c r="X1640" s="1" t="str">
        <f>IF($L1640="None","",IF(ISERROR(VLOOKUP($L1640,Info!$B$4:$B$266,1,FALSE)),"",IF(OR(W1640="Metallic Liquid Tight",W1640="Non-Metallic Liquid Tight",W1640="LSZH",W1640="Greenfield"),VLOOKUP($L1640,Info!$B$4:$L$266,7,FALSE),"N/A")))</f>
        <v/>
      </c>
      <c r="Y1640" s="1"/>
      <c r="Z1640" s="96" t="str">
        <f>IF($L1640="None","",IF(ISERROR(VLOOKUP($L1640,Info!$B$4:$B$266,1,FALSE)),"",VLOOKUP($L1640,Info!$B$4:$L$266,9,FALSE)))</f>
        <v/>
      </c>
      <c r="AA1640" s="96" t="str">
        <f>IF($L1640="None","",IF(ISERROR(VLOOKUP($L1640,Info!$B$4:$B$266,1,FALSE)),"",VLOOKUP($L1640,Info!$B$4:$L$266,8,FALSE)))</f>
        <v/>
      </c>
      <c r="AB1640" s="96" t="str">
        <f>IF($L1640="None","",IF(ISERROR(VLOOKUP($L1640,Info!$B$4:$B$266,1,FALSE)),"",VLOOKUP($L1640,Info!$B$4:$L$266,10,FALSE)))</f>
        <v/>
      </c>
      <c r="AC1640" s="1" t="str">
        <f>IF(W1640="SO Cable","Black,White",IF(O1640="","",IF(P1640="","",IF($J$12&lt;&gt;"ABC",IF(P1640&lt;="250",VLOOKUP(O1640,Info!$AZ$4:$BB$22,3,FALSE),VLOOKUP(O1640,Info!$AZ$23:$BB$39,3,FALSE)),IF(P1640&lt;="250",VLOOKUP(O1640,Info!$AO$4:$AQ$22,3,FALSE),VLOOKUP(O1640,Info!$AO$23:$AP$39,3,FALSE))))))</f>
        <v/>
      </c>
      <c r="AD1640" s="1"/>
      <c r="AE1640" s="1" t="str">
        <f>IF($L1640="None","",IF(ISERROR(VLOOKUP($L1640,Info!$B$4:$B$266,1,FALSE)),"",VLOOKUP($L1640,Info!$B$4:$L$266,4,FALSE)))</f>
        <v/>
      </c>
      <c r="AF1640" s="1" t="str">
        <f>IF($L1640="None","",IF(ISERROR(VLOOKUP($L1640,Info!$B$4:$B$266,1,FALSE)),"",VLOOKUP($L1640,Info!$B$4:$L$266,6,FALSE)))</f>
        <v/>
      </c>
      <c r="AG1640" s="1"/>
      <c r="AH1640" s="33" t="str" cm="1">
        <f t="array" ref="AH1640">IF(AND(L1640&lt;&gt;"",O1640&lt;&gt;"",R1640:S1640&lt;&gt;"",W1640:X1640&lt;&gt;"",Z1640:AA1640&lt;&gt;"",AC1640&lt;&gt;""),"Good","Bad")</f>
        <v>Bad</v>
      </c>
      <c r="AL1640" t="str" cm="1">
        <f t="array" ref="AL1640">IF(R1640&gt;0,_xlfn.IFS(COUNTIF($L$20:L1640,"&lt;&gt;")&lt;101,1,COUNTIF($L$20:L1640,"&lt;&gt;")&lt;201,2,COUNTIF($L$20:L1640,"&lt;&gt;")&lt;301,3,COUNTIF($L$20:L1640,"&lt;&gt;")&lt;401,4,COUNTIF($L$20:L1640,"&lt;&gt;")&lt;501,5,COUNTIF($L$20:L1640,"&lt;&gt;")&lt;601,6,COUNTIF($L$20:L1640,"&lt;&gt;")&lt;701,7,COUNTIF($L$20:L1640,"&lt;&gt;")&lt;801,8,COUNTIF($L$20:L1640,"&lt;&gt;")&lt;901,9,COUNTIF($L$20:L1640,"&lt;&gt;")&lt;1001,10,COUNTIF($L$20:L1640,"&lt;&gt;")&lt;1101,11,COUNTIF($L$20:L1640,"&lt;&gt;")&lt;1201,12,COUNTIF($L$20:L1640,"&lt;&gt;")&lt;1301,13,COUNTIF($L$20:L1640,"&lt;&gt;")&lt;1401,14,COUNTIF($L$20:L1640,"&lt;&gt;")&lt;1501,15,COUNTIF($L$20:L1640,"&lt;&gt;")&lt;1601,16,COUNTIF($L$20:L1640,"&lt;&gt;")&lt;1701,17,COUNTIF($L$20:L1640,"&lt;&gt;")&lt;1801,18,COUNTIF($L$20:L1640,"&lt;&gt;")&lt;1901,19,COUNTIF($L$20:L1640,"&lt;&gt;")&lt;2001,20,COUNTIF($L$20:L1640,"&lt;&gt;")&lt;2101,21,COUNTIF($L$20:L1640,"&lt;&gt;")&lt;2201,22,COUNTIF($L$20:L1640,"&lt;&gt;")&lt;2301,23,COUNTIF($L$20:L1640,"&lt;&gt;")&lt;2401,24,COUNTIF($L$20:L1640,"&lt;&gt;")&lt;2501,25,COUNTIF($L$20:L1640,"&lt;&gt;")&lt;2601,26,COUNTIF($L$20:L1640,"&lt;&gt;")&lt;2701,27,COUNTIF($L$20:L1640,"&lt;&gt;")&lt;2801,28,COUNTIF($L$20:L1640,"&lt;&gt;")&lt;2901,29,COUNTIF($L$20:L1640,"&lt;&gt;")&lt;3001,30),"")</f>
        <v/>
      </c>
      <c r="AM1640" t="str">
        <f t="shared" si="125"/>
        <v/>
      </c>
      <c r="AN1640" t="str">
        <f t="shared" si="129"/>
        <v/>
      </c>
      <c r="AP1640" t="str">
        <f t="shared" si="128"/>
        <v/>
      </c>
      <c r="AQ1640" t="str">
        <f>IF(AO1640="","",COUNTIFS(AM1640:$AM$3019,AO1640))</f>
        <v/>
      </c>
    </row>
    <row r="1641" spans="1:43" x14ac:dyDescent="0.25">
      <c r="A1641" s="6" t="str">
        <f>IF(COUNT($A$20:A1640)&lt;&gt;$B$4,IF(A1640="","",A1640+1),"")</f>
        <v/>
      </c>
      <c r="B1641" s="3"/>
      <c r="C1641" s="3"/>
      <c r="D1641" s="122"/>
      <c r="E1641" s="3"/>
      <c r="F1641" s="3"/>
      <c r="G1641" s="3"/>
      <c r="H1641" s="3"/>
      <c r="I1641" s="120"/>
      <c r="J1641" s="3"/>
      <c r="K1641" s="95" t="str" cm="1">
        <f t="array" ref="K1641">IF(OR($J$14 = "A",$J$14 = "B",$J$14 = "C"),IF(I1641="","",IF(LEN(I1641)&gt;2,_xlfn.IFS(ISNUMBER(SEARCH("_",I1641)),I1641,ISNUMBER(SEARCH(", ",I1641)),SUBSTITUTE(I1641,", ","_"),ISNUMBER(SEARCH("/ ",I1641)),SUBSTITUTE(I1641,"/ ","_"),ISNUMBER(SEARCH(",",I1641)),SUBSTITUTE(I1641,",","_"),ISNUMBER(SEARCH("/",I1641)),SUBSTITUTE(I1641,"/","_"),ISNUMBER(SEARCH("",I1641)),I1641),I1641)),IF(OR($J$14 = "J",$J$14 = "K"),"",IF(D1641="","",IF(LEN(D1641)&gt;2,_xlfn.IFS(ISNUMBER(SEARCH("_",D1641)),D1641,ISNUMBER(SEARCH(", ",D1641)),SUBSTITUTE(D1641,", ","_"),ISNUMBER(SEARCH("/ ",D1641)),SUBSTITUTE(D1641,"/ ","_"),ISNUMBER(SEARCH(",",D1641)),SUBSTITUTE(D1641,",","_"),ISNUMBER(SEARCH("/",D1641)),SUBSTITUTE(D1641,"/","_"),ISNUMBER(SEARCH("",D1641)),D1641),D1641))))</f>
        <v/>
      </c>
      <c r="L1641" s="1"/>
      <c r="M1641" s="1" t="str">
        <f t="shared" si="126"/>
        <v/>
      </c>
      <c r="N1641" s="94" t="str">
        <f>IF($L1641="None","",IF(ISERROR(VLOOKUP($L1641,Info!$B$4:$B$266,1,FALSE)),"",VLOOKUP($L1641,Info!$B$4:$L$266,5,FALSE)))</f>
        <v/>
      </c>
      <c r="O1641" s="94" t="str">
        <f>IF(K1641="","",IF(AND($J$12&lt;&gt;"ABC",N1641="3"),"BAC",IF(N1641="3","ABC",IF($J$12&lt;&gt;"ABC",IF($J$10="Standard",VLOOKUP(K1641,Info!$BE$4:$BF$481,2,FALSE),VLOOKUP(K1641,Info!$BI$4:$BJ$482,2,FALSE)),IF($J$10="Standard",VLOOKUP(K1641,Info!$AG$4:$AH$2994,2,FALSE),VLOOKUP(K1641,Info!$AK$4:$AL$2997,2,FALSE))))))</f>
        <v/>
      </c>
      <c r="P1641" s="94" t="str">
        <f>IF($L1641="None","",IF(ISERROR(VLOOKUP($L1641,Info!$B$4:$B$266,1,FALSE)),"",VLOOKUP($L1641,Info!$B$4:$L$266,3,FALSE)))</f>
        <v/>
      </c>
      <c r="Q1641" s="96" t="str">
        <f>IF($L1641="None","",IF(ISERROR(VLOOKUP($L1641,Info!$B$4:$B$266,1,FALSE)),"",VLOOKUP($L1641,Info!$B$4:$L$266,4,FALSE)))</f>
        <v/>
      </c>
      <c r="R1641" s="1"/>
      <c r="S1641" s="6" t="str">
        <f t="shared" si="127"/>
        <v/>
      </c>
      <c r="T1641" s="6" t="str">
        <f>IF($L1641="None","",IF(ISERROR(VLOOKUP($L1641,Info!$B$4:$B$266,1,FALSE)),"",VLOOKUP($L1641,Info!$B$4:$L$266,11,FALSE)))</f>
        <v/>
      </c>
      <c r="U1641" s="1"/>
      <c r="V1641" s="1"/>
      <c r="W1641" s="1"/>
      <c r="X1641" s="1" t="str">
        <f>IF($L1641="None","",IF(ISERROR(VLOOKUP($L1641,Info!$B$4:$B$266,1,FALSE)),"",IF(OR(W1641="Metallic Liquid Tight",W1641="Non-Metallic Liquid Tight",W1641="LSZH",W1641="Greenfield"),VLOOKUP($L1641,Info!$B$4:$L$266,7,FALSE),"N/A")))</f>
        <v/>
      </c>
      <c r="Y1641" s="1"/>
      <c r="Z1641" s="96" t="str">
        <f>IF($L1641="None","",IF(ISERROR(VLOOKUP($L1641,Info!$B$4:$B$266,1,FALSE)),"",VLOOKUP($L1641,Info!$B$4:$L$266,9,FALSE)))</f>
        <v/>
      </c>
      <c r="AA1641" s="96" t="str">
        <f>IF($L1641="None","",IF(ISERROR(VLOOKUP($L1641,Info!$B$4:$B$266,1,FALSE)),"",VLOOKUP($L1641,Info!$B$4:$L$266,8,FALSE)))</f>
        <v/>
      </c>
      <c r="AB1641" s="96" t="str">
        <f>IF($L1641="None","",IF(ISERROR(VLOOKUP($L1641,Info!$B$4:$B$266,1,FALSE)),"",VLOOKUP($L1641,Info!$B$4:$L$266,10,FALSE)))</f>
        <v/>
      </c>
      <c r="AC1641" s="1" t="str">
        <f>IF(W1641="SO Cable","Black,White",IF(O1641="","",IF(P1641="","",IF($J$12&lt;&gt;"ABC",IF(P1641&lt;="250",VLOOKUP(O1641,Info!$AZ$4:$BB$22,3,FALSE),VLOOKUP(O1641,Info!$AZ$23:$BB$39,3,FALSE)),IF(P1641&lt;="250",VLOOKUP(O1641,Info!$AO$4:$AQ$22,3,FALSE),VLOOKUP(O1641,Info!$AO$23:$AP$39,3,FALSE))))))</f>
        <v/>
      </c>
      <c r="AD1641" s="1"/>
      <c r="AE1641" s="1" t="str">
        <f>IF($L1641="None","",IF(ISERROR(VLOOKUP($L1641,Info!$B$4:$B$266,1,FALSE)),"",VLOOKUP($L1641,Info!$B$4:$L$266,4,FALSE)))</f>
        <v/>
      </c>
      <c r="AF1641" s="1" t="str">
        <f>IF($L1641="None","",IF(ISERROR(VLOOKUP($L1641,Info!$B$4:$B$266,1,FALSE)),"",VLOOKUP($L1641,Info!$B$4:$L$266,6,FALSE)))</f>
        <v/>
      </c>
      <c r="AG1641" s="1"/>
      <c r="AH1641" s="33" t="str" cm="1">
        <f t="array" ref="AH1641">IF(AND(L1641&lt;&gt;"",O1641&lt;&gt;"",R1641:S1641&lt;&gt;"",W1641:X1641&lt;&gt;"",Z1641:AA1641&lt;&gt;"",AC1641&lt;&gt;""),"Good","Bad")</f>
        <v>Bad</v>
      </c>
      <c r="AL1641" t="str" cm="1">
        <f t="array" ref="AL1641">IF(R1641&gt;0,_xlfn.IFS(COUNTIF($L$20:L1641,"&lt;&gt;")&lt;101,1,COUNTIF($L$20:L1641,"&lt;&gt;")&lt;201,2,COUNTIF($L$20:L1641,"&lt;&gt;")&lt;301,3,COUNTIF($L$20:L1641,"&lt;&gt;")&lt;401,4,COUNTIF($L$20:L1641,"&lt;&gt;")&lt;501,5,COUNTIF($L$20:L1641,"&lt;&gt;")&lt;601,6,COUNTIF($L$20:L1641,"&lt;&gt;")&lt;701,7,COUNTIF($L$20:L1641,"&lt;&gt;")&lt;801,8,COUNTIF($L$20:L1641,"&lt;&gt;")&lt;901,9,COUNTIF($L$20:L1641,"&lt;&gt;")&lt;1001,10,COUNTIF($L$20:L1641,"&lt;&gt;")&lt;1101,11,COUNTIF($L$20:L1641,"&lt;&gt;")&lt;1201,12,COUNTIF($L$20:L1641,"&lt;&gt;")&lt;1301,13,COUNTIF($L$20:L1641,"&lt;&gt;")&lt;1401,14,COUNTIF($L$20:L1641,"&lt;&gt;")&lt;1501,15,COUNTIF($L$20:L1641,"&lt;&gt;")&lt;1601,16,COUNTIF($L$20:L1641,"&lt;&gt;")&lt;1701,17,COUNTIF($L$20:L1641,"&lt;&gt;")&lt;1801,18,COUNTIF($L$20:L1641,"&lt;&gt;")&lt;1901,19,COUNTIF($L$20:L1641,"&lt;&gt;")&lt;2001,20,COUNTIF($L$20:L1641,"&lt;&gt;")&lt;2101,21,COUNTIF($L$20:L1641,"&lt;&gt;")&lt;2201,22,COUNTIF($L$20:L1641,"&lt;&gt;")&lt;2301,23,COUNTIF($L$20:L1641,"&lt;&gt;")&lt;2401,24,COUNTIF($L$20:L1641,"&lt;&gt;")&lt;2501,25,COUNTIF($L$20:L1641,"&lt;&gt;")&lt;2601,26,COUNTIF($L$20:L1641,"&lt;&gt;")&lt;2701,27,COUNTIF($L$20:L1641,"&lt;&gt;")&lt;2801,28,COUNTIF($L$20:L1641,"&lt;&gt;")&lt;2901,29,COUNTIF($L$20:L1641,"&lt;&gt;")&lt;3001,30),"")</f>
        <v/>
      </c>
      <c r="AM1641" t="str">
        <f t="shared" si="125"/>
        <v/>
      </c>
      <c r="AN1641" t="str">
        <f t="shared" si="129"/>
        <v/>
      </c>
      <c r="AP1641" t="str">
        <f t="shared" si="128"/>
        <v/>
      </c>
      <c r="AQ1641" t="str">
        <f>IF(AO1641="","",COUNTIFS(AM1641:$AM$3019,AO1641))</f>
        <v/>
      </c>
    </row>
    <row r="1642" spans="1:43" x14ac:dyDescent="0.25">
      <c r="A1642" s="6" t="str">
        <f>IF(COUNT($A$20:A1641)&lt;&gt;$B$4,IF(A1641="","",A1641+1),"")</f>
        <v/>
      </c>
      <c r="B1642" s="3"/>
      <c r="C1642" s="3"/>
      <c r="D1642" s="122"/>
      <c r="E1642" s="3"/>
      <c r="F1642" s="3"/>
      <c r="G1642" s="3"/>
      <c r="H1642" s="3"/>
      <c r="I1642" s="120"/>
      <c r="J1642" s="3"/>
      <c r="K1642" s="95" t="str" cm="1">
        <f t="array" ref="K1642">IF(OR($J$14 = "A",$J$14 = "B",$J$14 = "C"),IF(I1642="","",IF(LEN(I1642)&gt;2,_xlfn.IFS(ISNUMBER(SEARCH("_",I1642)),I1642,ISNUMBER(SEARCH(", ",I1642)),SUBSTITUTE(I1642,", ","_"),ISNUMBER(SEARCH("/ ",I1642)),SUBSTITUTE(I1642,"/ ","_"),ISNUMBER(SEARCH(",",I1642)),SUBSTITUTE(I1642,",","_"),ISNUMBER(SEARCH("/",I1642)),SUBSTITUTE(I1642,"/","_"),ISNUMBER(SEARCH("",I1642)),I1642),I1642)),IF(OR($J$14 = "J",$J$14 = "K"),"",IF(D1642="","",IF(LEN(D1642)&gt;2,_xlfn.IFS(ISNUMBER(SEARCH("_",D1642)),D1642,ISNUMBER(SEARCH(", ",D1642)),SUBSTITUTE(D1642,", ","_"),ISNUMBER(SEARCH("/ ",D1642)),SUBSTITUTE(D1642,"/ ","_"),ISNUMBER(SEARCH(",",D1642)),SUBSTITUTE(D1642,",","_"),ISNUMBER(SEARCH("/",D1642)),SUBSTITUTE(D1642,"/","_"),ISNUMBER(SEARCH("",D1642)),D1642),D1642))))</f>
        <v/>
      </c>
      <c r="L1642" s="1"/>
      <c r="M1642" s="1" t="str">
        <f t="shared" si="126"/>
        <v/>
      </c>
      <c r="N1642" s="94" t="str">
        <f>IF($L1642="None","",IF(ISERROR(VLOOKUP($L1642,Info!$B$4:$B$266,1,FALSE)),"",VLOOKUP($L1642,Info!$B$4:$L$266,5,FALSE)))</f>
        <v/>
      </c>
      <c r="O1642" s="94" t="str">
        <f>IF(K1642="","",IF(AND($J$12&lt;&gt;"ABC",N1642="3"),"BAC",IF(N1642="3","ABC",IF($J$12&lt;&gt;"ABC",IF($J$10="Standard",VLOOKUP(K1642,Info!$BE$4:$BF$481,2,FALSE),VLOOKUP(K1642,Info!$BI$4:$BJ$482,2,FALSE)),IF($J$10="Standard",VLOOKUP(K1642,Info!$AG$4:$AH$2994,2,FALSE),VLOOKUP(K1642,Info!$AK$4:$AL$2997,2,FALSE))))))</f>
        <v/>
      </c>
      <c r="P1642" s="94" t="str">
        <f>IF($L1642="None","",IF(ISERROR(VLOOKUP($L1642,Info!$B$4:$B$266,1,FALSE)),"",VLOOKUP($L1642,Info!$B$4:$L$266,3,FALSE)))</f>
        <v/>
      </c>
      <c r="Q1642" s="96" t="str">
        <f>IF($L1642="None","",IF(ISERROR(VLOOKUP($L1642,Info!$B$4:$B$266,1,FALSE)),"",VLOOKUP($L1642,Info!$B$4:$L$266,4,FALSE)))</f>
        <v/>
      </c>
      <c r="R1642" s="1"/>
      <c r="S1642" s="6" t="str">
        <f t="shared" si="127"/>
        <v/>
      </c>
      <c r="T1642" s="6" t="str">
        <f>IF($L1642="None","",IF(ISERROR(VLOOKUP($L1642,Info!$B$4:$B$266,1,FALSE)),"",VLOOKUP($L1642,Info!$B$4:$L$266,11,FALSE)))</f>
        <v/>
      </c>
      <c r="U1642" s="1"/>
      <c r="V1642" s="1"/>
      <c r="W1642" s="1"/>
      <c r="X1642" s="1" t="str">
        <f>IF($L1642="None","",IF(ISERROR(VLOOKUP($L1642,Info!$B$4:$B$266,1,FALSE)),"",IF(OR(W1642="Metallic Liquid Tight",W1642="Non-Metallic Liquid Tight",W1642="LSZH",W1642="Greenfield"),VLOOKUP($L1642,Info!$B$4:$L$266,7,FALSE),"N/A")))</f>
        <v/>
      </c>
      <c r="Y1642" s="1"/>
      <c r="Z1642" s="96" t="str">
        <f>IF($L1642="None","",IF(ISERROR(VLOOKUP($L1642,Info!$B$4:$B$266,1,FALSE)),"",VLOOKUP($L1642,Info!$B$4:$L$266,9,FALSE)))</f>
        <v/>
      </c>
      <c r="AA1642" s="96" t="str">
        <f>IF($L1642="None","",IF(ISERROR(VLOOKUP($L1642,Info!$B$4:$B$266,1,FALSE)),"",VLOOKUP($L1642,Info!$B$4:$L$266,8,FALSE)))</f>
        <v/>
      </c>
      <c r="AB1642" s="96" t="str">
        <f>IF($L1642="None","",IF(ISERROR(VLOOKUP($L1642,Info!$B$4:$B$266,1,FALSE)),"",VLOOKUP($L1642,Info!$B$4:$L$266,10,FALSE)))</f>
        <v/>
      </c>
      <c r="AC1642" s="1" t="str">
        <f>IF(W1642="SO Cable","Black,White",IF(O1642="","",IF(P1642="","",IF($J$12&lt;&gt;"ABC",IF(P1642&lt;="250",VLOOKUP(O1642,Info!$AZ$4:$BB$22,3,FALSE),VLOOKUP(O1642,Info!$AZ$23:$BB$39,3,FALSE)),IF(P1642&lt;="250",VLOOKUP(O1642,Info!$AO$4:$AQ$22,3,FALSE),VLOOKUP(O1642,Info!$AO$23:$AP$39,3,FALSE))))))</f>
        <v/>
      </c>
      <c r="AD1642" s="1"/>
      <c r="AE1642" s="1" t="str">
        <f>IF($L1642="None","",IF(ISERROR(VLOOKUP($L1642,Info!$B$4:$B$266,1,FALSE)),"",VLOOKUP($L1642,Info!$B$4:$L$266,4,FALSE)))</f>
        <v/>
      </c>
      <c r="AF1642" s="1" t="str">
        <f>IF($L1642="None","",IF(ISERROR(VLOOKUP($L1642,Info!$B$4:$B$266,1,FALSE)),"",VLOOKUP($L1642,Info!$B$4:$L$266,6,FALSE)))</f>
        <v/>
      </c>
      <c r="AG1642" s="1"/>
      <c r="AH1642" s="33" t="str" cm="1">
        <f t="array" ref="AH1642">IF(AND(L1642&lt;&gt;"",O1642&lt;&gt;"",R1642:S1642&lt;&gt;"",W1642:X1642&lt;&gt;"",Z1642:AA1642&lt;&gt;"",AC1642&lt;&gt;""),"Good","Bad")</f>
        <v>Bad</v>
      </c>
      <c r="AL1642" t="str" cm="1">
        <f t="array" ref="AL1642">IF(R1642&gt;0,_xlfn.IFS(COUNTIF($L$20:L1642,"&lt;&gt;")&lt;101,1,COUNTIF($L$20:L1642,"&lt;&gt;")&lt;201,2,COUNTIF($L$20:L1642,"&lt;&gt;")&lt;301,3,COUNTIF($L$20:L1642,"&lt;&gt;")&lt;401,4,COUNTIF($L$20:L1642,"&lt;&gt;")&lt;501,5,COUNTIF($L$20:L1642,"&lt;&gt;")&lt;601,6,COUNTIF($L$20:L1642,"&lt;&gt;")&lt;701,7,COUNTIF($L$20:L1642,"&lt;&gt;")&lt;801,8,COUNTIF($L$20:L1642,"&lt;&gt;")&lt;901,9,COUNTIF($L$20:L1642,"&lt;&gt;")&lt;1001,10,COUNTIF($L$20:L1642,"&lt;&gt;")&lt;1101,11,COUNTIF($L$20:L1642,"&lt;&gt;")&lt;1201,12,COUNTIF($L$20:L1642,"&lt;&gt;")&lt;1301,13,COUNTIF($L$20:L1642,"&lt;&gt;")&lt;1401,14,COUNTIF($L$20:L1642,"&lt;&gt;")&lt;1501,15,COUNTIF($L$20:L1642,"&lt;&gt;")&lt;1601,16,COUNTIF($L$20:L1642,"&lt;&gt;")&lt;1701,17,COUNTIF($L$20:L1642,"&lt;&gt;")&lt;1801,18,COUNTIF($L$20:L1642,"&lt;&gt;")&lt;1901,19,COUNTIF($L$20:L1642,"&lt;&gt;")&lt;2001,20,COUNTIF($L$20:L1642,"&lt;&gt;")&lt;2101,21,COUNTIF($L$20:L1642,"&lt;&gt;")&lt;2201,22,COUNTIF($L$20:L1642,"&lt;&gt;")&lt;2301,23,COUNTIF($L$20:L1642,"&lt;&gt;")&lt;2401,24,COUNTIF($L$20:L1642,"&lt;&gt;")&lt;2501,25,COUNTIF($L$20:L1642,"&lt;&gt;")&lt;2601,26,COUNTIF($L$20:L1642,"&lt;&gt;")&lt;2701,27,COUNTIF($L$20:L1642,"&lt;&gt;")&lt;2801,28,COUNTIF($L$20:L1642,"&lt;&gt;")&lt;2901,29,COUNTIF($L$20:L1642,"&lt;&gt;")&lt;3001,30),"")</f>
        <v/>
      </c>
      <c r="AM1642" t="str">
        <f t="shared" si="125"/>
        <v/>
      </c>
      <c r="AN1642" t="str">
        <f t="shared" si="129"/>
        <v/>
      </c>
      <c r="AP1642" t="str">
        <f t="shared" si="128"/>
        <v/>
      </c>
      <c r="AQ1642" t="str">
        <f>IF(AO1642="","",COUNTIFS(AM1642:$AM$3019,AO1642))</f>
        <v/>
      </c>
    </row>
    <row r="1643" spans="1:43" x14ac:dyDescent="0.25">
      <c r="A1643" s="6" t="str">
        <f>IF(COUNT($A$20:A1642)&lt;&gt;$B$4,IF(A1642="","",A1642+1),"")</f>
        <v/>
      </c>
      <c r="B1643" s="3"/>
      <c r="C1643" s="3"/>
      <c r="D1643" s="122"/>
      <c r="E1643" s="3"/>
      <c r="F1643" s="3"/>
      <c r="G1643" s="3"/>
      <c r="H1643" s="3"/>
      <c r="I1643" s="120"/>
      <c r="J1643" s="3"/>
      <c r="K1643" s="95" t="str" cm="1">
        <f t="array" ref="K1643">IF(OR($J$14 = "A",$J$14 = "B",$J$14 = "C"),IF(I1643="","",IF(LEN(I1643)&gt;2,_xlfn.IFS(ISNUMBER(SEARCH("_",I1643)),I1643,ISNUMBER(SEARCH(", ",I1643)),SUBSTITUTE(I1643,", ","_"),ISNUMBER(SEARCH("/ ",I1643)),SUBSTITUTE(I1643,"/ ","_"),ISNUMBER(SEARCH(",",I1643)),SUBSTITUTE(I1643,",","_"),ISNUMBER(SEARCH("/",I1643)),SUBSTITUTE(I1643,"/","_"),ISNUMBER(SEARCH("",I1643)),I1643),I1643)),IF(OR($J$14 = "J",$J$14 = "K"),"",IF(D1643="","",IF(LEN(D1643)&gt;2,_xlfn.IFS(ISNUMBER(SEARCH("_",D1643)),D1643,ISNUMBER(SEARCH(", ",D1643)),SUBSTITUTE(D1643,", ","_"),ISNUMBER(SEARCH("/ ",D1643)),SUBSTITUTE(D1643,"/ ","_"),ISNUMBER(SEARCH(",",D1643)),SUBSTITUTE(D1643,",","_"),ISNUMBER(SEARCH("/",D1643)),SUBSTITUTE(D1643,"/","_"),ISNUMBER(SEARCH("",D1643)),D1643),D1643))))</f>
        <v/>
      </c>
      <c r="L1643" s="1"/>
      <c r="M1643" s="1" t="str">
        <f t="shared" si="126"/>
        <v/>
      </c>
      <c r="N1643" s="94" t="str">
        <f>IF($L1643="None","",IF(ISERROR(VLOOKUP($L1643,Info!$B$4:$B$266,1,FALSE)),"",VLOOKUP($L1643,Info!$B$4:$L$266,5,FALSE)))</f>
        <v/>
      </c>
      <c r="O1643" s="94" t="str">
        <f>IF(K1643="","",IF(AND($J$12&lt;&gt;"ABC",N1643="3"),"BAC",IF(N1643="3","ABC",IF($J$12&lt;&gt;"ABC",IF($J$10="Standard",VLOOKUP(K1643,Info!$BE$4:$BF$481,2,FALSE),VLOOKUP(K1643,Info!$BI$4:$BJ$482,2,FALSE)),IF($J$10="Standard",VLOOKUP(K1643,Info!$AG$4:$AH$2994,2,FALSE),VLOOKUP(K1643,Info!$AK$4:$AL$2997,2,FALSE))))))</f>
        <v/>
      </c>
      <c r="P1643" s="94" t="str">
        <f>IF($L1643="None","",IF(ISERROR(VLOOKUP($L1643,Info!$B$4:$B$266,1,FALSE)),"",VLOOKUP($L1643,Info!$B$4:$L$266,3,FALSE)))</f>
        <v/>
      </c>
      <c r="Q1643" s="96" t="str">
        <f>IF($L1643="None","",IF(ISERROR(VLOOKUP($L1643,Info!$B$4:$B$266,1,FALSE)),"",VLOOKUP($L1643,Info!$B$4:$L$266,4,FALSE)))</f>
        <v/>
      </c>
      <c r="R1643" s="1"/>
      <c r="S1643" s="6" t="str">
        <f t="shared" si="127"/>
        <v/>
      </c>
      <c r="T1643" s="6" t="str">
        <f>IF($L1643="None","",IF(ISERROR(VLOOKUP($L1643,Info!$B$4:$B$266,1,FALSE)),"",VLOOKUP($L1643,Info!$B$4:$L$266,11,FALSE)))</f>
        <v/>
      </c>
      <c r="U1643" s="1"/>
      <c r="V1643" s="1"/>
      <c r="W1643" s="1"/>
      <c r="X1643" s="1" t="str">
        <f>IF($L1643="None","",IF(ISERROR(VLOOKUP($L1643,Info!$B$4:$B$266,1,FALSE)),"",IF(OR(W1643="Metallic Liquid Tight",W1643="Non-Metallic Liquid Tight",W1643="LSZH",W1643="Greenfield"),VLOOKUP($L1643,Info!$B$4:$L$266,7,FALSE),"N/A")))</f>
        <v/>
      </c>
      <c r="Y1643" s="1"/>
      <c r="Z1643" s="96" t="str">
        <f>IF($L1643="None","",IF(ISERROR(VLOOKUP($L1643,Info!$B$4:$B$266,1,FALSE)),"",VLOOKUP($L1643,Info!$B$4:$L$266,9,FALSE)))</f>
        <v/>
      </c>
      <c r="AA1643" s="96" t="str">
        <f>IF($L1643="None","",IF(ISERROR(VLOOKUP($L1643,Info!$B$4:$B$266,1,FALSE)),"",VLOOKUP($L1643,Info!$B$4:$L$266,8,FALSE)))</f>
        <v/>
      </c>
      <c r="AB1643" s="96" t="str">
        <f>IF($L1643="None","",IF(ISERROR(VLOOKUP($L1643,Info!$B$4:$B$266,1,FALSE)),"",VLOOKUP($L1643,Info!$B$4:$L$266,10,FALSE)))</f>
        <v/>
      </c>
      <c r="AC1643" s="1" t="str">
        <f>IF(W1643="SO Cable","Black,White",IF(O1643="","",IF(P1643="","",IF($J$12&lt;&gt;"ABC",IF(P1643&lt;="250",VLOOKUP(O1643,Info!$AZ$4:$BB$22,3,FALSE),VLOOKUP(O1643,Info!$AZ$23:$BB$39,3,FALSE)),IF(P1643&lt;="250",VLOOKUP(O1643,Info!$AO$4:$AQ$22,3,FALSE),VLOOKUP(O1643,Info!$AO$23:$AP$39,3,FALSE))))))</f>
        <v/>
      </c>
      <c r="AD1643" s="1"/>
      <c r="AE1643" s="1" t="str">
        <f>IF($L1643="None","",IF(ISERROR(VLOOKUP($L1643,Info!$B$4:$B$266,1,FALSE)),"",VLOOKUP($L1643,Info!$B$4:$L$266,4,FALSE)))</f>
        <v/>
      </c>
      <c r="AF1643" s="1" t="str">
        <f>IF($L1643="None","",IF(ISERROR(VLOOKUP($L1643,Info!$B$4:$B$266,1,FALSE)),"",VLOOKUP($L1643,Info!$B$4:$L$266,6,FALSE)))</f>
        <v/>
      </c>
      <c r="AG1643" s="1"/>
      <c r="AH1643" s="33" t="str" cm="1">
        <f t="array" ref="AH1643">IF(AND(L1643&lt;&gt;"",O1643&lt;&gt;"",R1643:S1643&lt;&gt;"",W1643:X1643&lt;&gt;"",Z1643:AA1643&lt;&gt;"",AC1643&lt;&gt;""),"Good","Bad")</f>
        <v>Bad</v>
      </c>
      <c r="AL1643" t="str" cm="1">
        <f t="array" ref="AL1643">IF(R1643&gt;0,_xlfn.IFS(COUNTIF($L$20:L1643,"&lt;&gt;")&lt;101,1,COUNTIF($L$20:L1643,"&lt;&gt;")&lt;201,2,COUNTIF($L$20:L1643,"&lt;&gt;")&lt;301,3,COUNTIF($L$20:L1643,"&lt;&gt;")&lt;401,4,COUNTIF($L$20:L1643,"&lt;&gt;")&lt;501,5,COUNTIF($L$20:L1643,"&lt;&gt;")&lt;601,6,COUNTIF($L$20:L1643,"&lt;&gt;")&lt;701,7,COUNTIF($L$20:L1643,"&lt;&gt;")&lt;801,8,COUNTIF($L$20:L1643,"&lt;&gt;")&lt;901,9,COUNTIF($L$20:L1643,"&lt;&gt;")&lt;1001,10,COUNTIF($L$20:L1643,"&lt;&gt;")&lt;1101,11,COUNTIF($L$20:L1643,"&lt;&gt;")&lt;1201,12,COUNTIF($L$20:L1643,"&lt;&gt;")&lt;1301,13,COUNTIF($L$20:L1643,"&lt;&gt;")&lt;1401,14,COUNTIF($L$20:L1643,"&lt;&gt;")&lt;1501,15,COUNTIF($L$20:L1643,"&lt;&gt;")&lt;1601,16,COUNTIF($L$20:L1643,"&lt;&gt;")&lt;1701,17,COUNTIF($L$20:L1643,"&lt;&gt;")&lt;1801,18,COUNTIF($L$20:L1643,"&lt;&gt;")&lt;1901,19,COUNTIF($L$20:L1643,"&lt;&gt;")&lt;2001,20,COUNTIF($L$20:L1643,"&lt;&gt;")&lt;2101,21,COUNTIF($L$20:L1643,"&lt;&gt;")&lt;2201,22,COUNTIF($L$20:L1643,"&lt;&gt;")&lt;2301,23,COUNTIF($L$20:L1643,"&lt;&gt;")&lt;2401,24,COUNTIF($L$20:L1643,"&lt;&gt;")&lt;2501,25,COUNTIF($L$20:L1643,"&lt;&gt;")&lt;2601,26,COUNTIF($L$20:L1643,"&lt;&gt;")&lt;2701,27,COUNTIF($L$20:L1643,"&lt;&gt;")&lt;2801,28,COUNTIF($L$20:L1643,"&lt;&gt;")&lt;2901,29,COUNTIF($L$20:L1643,"&lt;&gt;")&lt;3001,30),"")</f>
        <v/>
      </c>
      <c r="AM1643" t="str">
        <f t="shared" si="125"/>
        <v/>
      </c>
      <c r="AN1643" t="str">
        <f t="shared" si="129"/>
        <v/>
      </c>
      <c r="AP1643" t="str">
        <f t="shared" si="128"/>
        <v/>
      </c>
      <c r="AQ1643" t="str">
        <f>IF(AO1643="","",COUNTIFS(AM1643:$AM$3019,AO1643))</f>
        <v/>
      </c>
    </row>
    <row r="1644" spans="1:43" x14ac:dyDescent="0.25">
      <c r="A1644" s="6" t="str">
        <f>IF(COUNT($A$20:A1643)&lt;&gt;$B$4,IF(A1643="","",A1643+1),"")</f>
        <v/>
      </c>
      <c r="B1644" s="3"/>
      <c r="C1644" s="3"/>
      <c r="D1644" s="122"/>
      <c r="E1644" s="3"/>
      <c r="F1644" s="3"/>
      <c r="G1644" s="3"/>
      <c r="H1644" s="3"/>
      <c r="I1644" s="120"/>
      <c r="J1644" s="3"/>
      <c r="K1644" s="95" t="str" cm="1">
        <f t="array" ref="K1644">IF(OR($J$14 = "A",$J$14 = "B",$J$14 = "C"),IF(I1644="","",IF(LEN(I1644)&gt;2,_xlfn.IFS(ISNUMBER(SEARCH("_",I1644)),I1644,ISNUMBER(SEARCH(", ",I1644)),SUBSTITUTE(I1644,", ","_"),ISNUMBER(SEARCH("/ ",I1644)),SUBSTITUTE(I1644,"/ ","_"),ISNUMBER(SEARCH(",",I1644)),SUBSTITUTE(I1644,",","_"),ISNUMBER(SEARCH("/",I1644)),SUBSTITUTE(I1644,"/","_"),ISNUMBER(SEARCH("",I1644)),I1644),I1644)),IF(OR($J$14 = "J",$J$14 = "K"),"",IF(D1644="","",IF(LEN(D1644)&gt;2,_xlfn.IFS(ISNUMBER(SEARCH("_",D1644)),D1644,ISNUMBER(SEARCH(", ",D1644)),SUBSTITUTE(D1644,", ","_"),ISNUMBER(SEARCH("/ ",D1644)),SUBSTITUTE(D1644,"/ ","_"),ISNUMBER(SEARCH(",",D1644)),SUBSTITUTE(D1644,",","_"),ISNUMBER(SEARCH("/",D1644)),SUBSTITUTE(D1644,"/","_"),ISNUMBER(SEARCH("",D1644)),D1644),D1644))))</f>
        <v/>
      </c>
      <c r="L1644" s="1"/>
      <c r="M1644" s="1" t="str">
        <f t="shared" si="126"/>
        <v/>
      </c>
      <c r="N1644" s="94" t="str">
        <f>IF($L1644="None","",IF(ISERROR(VLOOKUP($L1644,Info!$B$4:$B$266,1,FALSE)),"",VLOOKUP($L1644,Info!$B$4:$L$266,5,FALSE)))</f>
        <v/>
      </c>
      <c r="O1644" s="94" t="str">
        <f>IF(K1644="","",IF(AND($J$12&lt;&gt;"ABC",N1644="3"),"BAC",IF(N1644="3","ABC",IF($J$12&lt;&gt;"ABC",IF($J$10="Standard",VLOOKUP(K1644,Info!$BE$4:$BF$481,2,FALSE),VLOOKUP(K1644,Info!$BI$4:$BJ$482,2,FALSE)),IF($J$10="Standard",VLOOKUP(K1644,Info!$AG$4:$AH$2994,2,FALSE),VLOOKUP(K1644,Info!$AK$4:$AL$2997,2,FALSE))))))</f>
        <v/>
      </c>
      <c r="P1644" s="94" t="str">
        <f>IF($L1644="None","",IF(ISERROR(VLOOKUP($L1644,Info!$B$4:$B$266,1,FALSE)),"",VLOOKUP($L1644,Info!$B$4:$L$266,3,FALSE)))</f>
        <v/>
      </c>
      <c r="Q1644" s="96" t="str">
        <f>IF($L1644="None","",IF(ISERROR(VLOOKUP($L1644,Info!$B$4:$B$266,1,FALSE)),"",VLOOKUP($L1644,Info!$B$4:$L$266,4,FALSE)))</f>
        <v/>
      </c>
      <c r="R1644" s="1"/>
      <c r="S1644" s="6" t="str">
        <f t="shared" si="127"/>
        <v/>
      </c>
      <c r="T1644" s="6" t="str">
        <f>IF($L1644="None","",IF(ISERROR(VLOOKUP($L1644,Info!$B$4:$B$266,1,FALSE)),"",VLOOKUP($L1644,Info!$B$4:$L$266,11,FALSE)))</f>
        <v/>
      </c>
      <c r="U1644" s="1"/>
      <c r="V1644" s="1"/>
      <c r="W1644" s="1"/>
      <c r="X1644" s="1" t="str">
        <f>IF($L1644="None","",IF(ISERROR(VLOOKUP($L1644,Info!$B$4:$B$266,1,FALSE)),"",IF(OR(W1644="Metallic Liquid Tight",W1644="Non-Metallic Liquid Tight",W1644="LSZH",W1644="Greenfield"),VLOOKUP($L1644,Info!$B$4:$L$266,7,FALSE),"N/A")))</f>
        <v/>
      </c>
      <c r="Y1644" s="1"/>
      <c r="Z1644" s="96" t="str">
        <f>IF($L1644="None","",IF(ISERROR(VLOOKUP($L1644,Info!$B$4:$B$266,1,FALSE)),"",VLOOKUP($L1644,Info!$B$4:$L$266,9,FALSE)))</f>
        <v/>
      </c>
      <c r="AA1644" s="96" t="str">
        <f>IF($L1644="None","",IF(ISERROR(VLOOKUP($L1644,Info!$B$4:$B$266,1,FALSE)),"",VLOOKUP($L1644,Info!$B$4:$L$266,8,FALSE)))</f>
        <v/>
      </c>
      <c r="AB1644" s="96" t="str">
        <f>IF($L1644="None","",IF(ISERROR(VLOOKUP($L1644,Info!$B$4:$B$266,1,FALSE)),"",VLOOKUP($L1644,Info!$B$4:$L$266,10,FALSE)))</f>
        <v/>
      </c>
      <c r="AC1644" s="1" t="str">
        <f>IF(W1644="SO Cable","Black,White",IF(O1644="","",IF(P1644="","",IF($J$12&lt;&gt;"ABC",IF(P1644&lt;="250",VLOOKUP(O1644,Info!$AZ$4:$BB$22,3,FALSE),VLOOKUP(O1644,Info!$AZ$23:$BB$39,3,FALSE)),IF(P1644&lt;="250",VLOOKUP(O1644,Info!$AO$4:$AQ$22,3,FALSE),VLOOKUP(O1644,Info!$AO$23:$AP$39,3,FALSE))))))</f>
        <v/>
      </c>
      <c r="AD1644" s="1"/>
      <c r="AE1644" s="1" t="str">
        <f>IF($L1644="None","",IF(ISERROR(VLOOKUP($L1644,Info!$B$4:$B$266,1,FALSE)),"",VLOOKUP($L1644,Info!$B$4:$L$266,4,FALSE)))</f>
        <v/>
      </c>
      <c r="AF1644" s="1" t="str">
        <f>IF($L1644="None","",IF(ISERROR(VLOOKUP($L1644,Info!$B$4:$B$266,1,FALSE)),"",VLOOKUP($L1644,Info!$B$4:$L$266,6,FALSE)))</f>
        <v/>
      </c>
      <c r="AG1644" s="1"/>
      <c r="AH1644" s="33" t="str" cm="1">
        <f t="array" ref="AH1644">IF(AND(L1644&lt;&gt;"",O1644&lt;&gt;"",R1644:S1644&lt;&gt;"",W1644:X1644&lt;&gt;"",Z1644:AA1644&lt;&gt;"",AC1644&lt;&gt;""),"Good","Bad")</f>
        <v>Bad</v>
      </c>
      <c r="AL1644" t="str" cm="1">
        <f t="array" ref="AL1644">IF(R1644&gt;0,_xlfn.IFS(COUNTIF($L$20:L1644,"&lt;&gt;")&lt;101,1,COUNTIF($L$20:L1644,"&lt;&gt;")&lt;201,2,COUNTIF($L$20:L1644,"&lt;&gt;")&lt;301,3,COUNTIF($L$20:L1644,"&lt;&gt;")&lt;401,4,COUNTIF($L$20:L1644,"&lt;&gt;")&lt;501,5,COUNTIF($L$20:L1644,"&lt;&gt;")&lt;601,6,COUNTIF($L$20:L1644,"&lt;&gt;")&lt;701,7,COUNTIF($L$20:L1644,"&lt;&gt;")&lt;801,8,COUNTIF($L$20:L1644,"&lt;&gt;")&lt;901,9,COUNTIF($L$20:L1644,"&lt;&gt;")&lt;1001,10,COUNTIF($L$20:L1644,"&lt;&gt;")&lt;1101,11,COUNTIF($L$20:L1644,"&lt;&gt;")&lt;1201,12,COUNTIF($L$20:L1644,"&lt;&gt;")&lt;1301,13,COUNTIF($L$20:L1644,"&lt;&gt;")&lt;1401,14,COUNTIF($L$20:L1644,"&lt;&gt;")&lt;1501,15,COUNTIF($L$20:L1644,"&lt;&gt;")&lt;1601,16,COUNTIF($L$20:L1644,"&lt;&gt;")&lt;1701,17,COUNTIF($L$20:L1644,"&lt;&gt;")&lt;1801,18,COUNTIF($L$20:L1644,"&lt;&gt;")&lt;1901,19,COUNTIF($L$20:L1644,"&lt;&gt;")&lt;2001,20,COUNTIF($L$20:L1644,"&lt;&gt;")&lt;2101,21,COUNTIF($L$20:L1644,"&lt;&gt;")&lt;2201,22,COUNTIF($L$20:L1644,"&lt;&gt;")&lt;2301,23,COUNTIF($L$20:L1644,"&lt;&gt;")&lt;2401,24,COUNTIF($L$20:L1644,"&lt;&gt;")&lt;2501,25,COUNTIF($L$20:L1644,"&lt;&gt;")&lt;2601,26,COUNTIF($L$20:L1644,"&lt;&gt;")&lt;2701,27,COUNTIF($L$20:L1644,"&lt;&gt;")&lt;2801,28,COUNTIF($L$20:L1644,"&lt;&gt;")&lt;2901,29,COUNTIF($L$20:L1644,"&lt;&gt;")&lt;3001,30),"")</f>
        <v/>
      </c>
      <c r="AM1644" t="str">
        <f t="shared" si="125"/>
        <v/>
      </c>
      <c r="AN1644" t="str">
        <f t="shared" si="129"/>
        <v/>
      </c>
      <c r="AP1644" t="str">
        <f t="shared" si="128"/>
        <v/>
      </c>
      <c r="AQ1644" t="str">
        <f>IF(AO1644="","",COUNTIFS(AM1644:$AM$3019,AO1644))</f>
        <v/>
      </c>
    </row>
    <row r="1645" spans="1:43" x14ac:dyDescent="0.25">
      <c r="A1645" s="6" t="str">
        <f>IF(COUNT($A$20:A1644)&lt;&gt;$B$4,IF(A1644="","",A1644+1),"")</f>
        <v/>
      </c>
      <c r="B1645" s="3"/>
      <c r="C1645" s="3"/>
      <c r="D1645" s="122"/>
      <c r="E1645" s="3"/>
      <c r="F1645" s="3"/>
      <c r="G1645" s="3"/>
      <c r="H1645" s="3"/>
      <c r="I1645" s="120"/>
      <c r="J1645" s="3"/>
      <c r="K1645" s="95" t="str" cm="1">
        <f t="array" ref="K1645">IF(OR($J$14 = "A",$J$14 = "B",$J$14 = "C"),IF(I1645="","",IF(LEN(I1645)&gt;2,_xlfn.IFS(ISNUMBER(SEARCH("_",I1645)),I1645,ISNUMBER(SEARCH(", ",I1645)),SUBSTITUTE(I1645,", ","_"),ISNUMBER(SEARCH("/ ",I1645)),SUBSTITUTE(I1645,"/ ","_"),ISNUMBER(SEARCH(",",I1645)),SUBSTITUTE(I1645,",","_"),ISNUMBER(SEARCH("/",I1645)),SUBSTITUTE(I1645,"/","_"),ISNUMBER(SEARCH("",I1645)),I1645),I1645)),IF(OR($J$14 = "J",$J$14 = "K"),"",IF(D1645="","",IF(LEN(D1645)&gt;2,_xlfn.IFS(ISNUMBER(SEARCH("_",D1645)),D1645,ISNUMBER(SEARCH(", ",D1645)),SUBSTITUTE(D1645,", ","_"),ISNUMBER(SEARCH("/ ",D1645)),SUBSTITUTE(D1645,"/ ","_"),ISNUMBER(SEARCH(",",D1645)),SUBSTITUTE(D1645,",","_"),ISNUMBER(SEARCH("/",D1645)),SUBSTITUTE(D1645,"/","_"),ISNUMBER(SEARCH("",D1645)),D1645),D1645))))</f>
        <v/>
      </c>
      <c r="L1645" s="1"/>
      <c r="M1645" s="1" t="str">
        <f t="shared" si="126"/>
        <v/>
      </c>
      <c r="N1645" s="94" t="str">
        <f>IF($L1645="None","",IF(ISERROR(VLOOKUP($L1645,Info!$B$4:$B$266,1,FALSE)),"",VLOOKUP($L1645,Info!$B$4:$L$266,5,FALSE)))</f>
        <v/>
      </c>
      <c r="O1645" s="94" t="str">
        <f>IF(K1645="","",IF(AND($J$12&lt;&gt;"ABC",N1645="3"),"BAC",IF(N1645="3","ABC",IF($J$12&lt;&gt;"ABC",IF($J$10="Standard",VLOOKUP(K1645,Info!$BE$4:$BF$481,2,FALSE),VLOOKUP(K1645,Info!$BI$4:$BJ$482,2,FALSE)),IF($J$10="Standard",VLOOKUP(K1645,Info!$AG$4:$AH$2994,2,FALSE),VLOOKUP(K1645,Info!$AK$4:$AL$2997,2,FALSE))))))</f>
        <v/>
      </c>
      <c r="P1645" s="94" t="str">
        <f>IF($L1645="None","",IF(ISERROR(VLOOKUP($L1645,Info!$B$4:$B$266,1,FALSE)),"",VLOOKUP($L1645,Info!$B$4:$L$266,3,FALSE)))</f>
        <v/>
      </c>
      <c r="Q1645" s="96" t="str">
        <f>IF($L1645="None","",IF(ISERROR(VLOOKUP($L1645,Info!$B$4:$B$266,1,FALSE)),"",VLOOKUP($L1645,Info!$B$4:$L$266,4,FALSE)))</f>
        <v/>
      </c>
      <c r="R1645" s="1"/>
      <c r="S1645" s="6" t="str">
        <f t="shared" si="127"/>
        <v/>
      </c>
      <c r="T1645" s="6" t="str">
        <f>IF($L1645="None","",IF(ISERROR(VLOOKUP($L1645,Info!$B$4:$B$266,1,FALSE)),"",VLOOKUP($L1645,Info!$B$4:$L$266,11,FALSE)))</f>
        <v/>
      </c>
      <c r="U1645" s="1"/>
      <c r="V1645" s="1"/>
      <c r="W1645" s="1"/>
      <c r="X1645" s="1" t="str">
        <f>IF($L1645="None","",IF(ISERROR(VLOOKUP($L1645,Info!$B$4:$B$266,1,FALSE)),"",IF(OR(W1645="Metallic Liquid Tight",W1645="Non-Metallic Liquid Tight",W1645="LSZH",W1645="Greenfield"),VLOOKUP($L1645,Info!$B$4:$L$266,7,FALSE),"N/A")))</f>
        <v/>
      </c>
      <c r="Y1645" s="1"/>
      <c r="Z1645" s="96" t="str">
        <f>IF($L1645="None","",IF(ISERROR(VLOOKUP($L1645,Info!$B$4:$B$266,1,FALSE)),"",VLOOKUP($L1645,Info!$B$4:$L$266,9,FALSE)))</f>
        <v/>
      </c>
      <c r="AA1645" s="96" t="str">
        <f>IF($L1645="None","",IF(ISERROR(VLOOKUP($L1645,Info!$B$4:$B$266,1,FALSE)),"",VLOOKUP($L1645,Info!$B$4:$L$266,8,FALSE)))</f>
        <v/>
      </c>
      <c r="AB1645" s="96" t="str">
        <f>IF($L1645="None","",IF(ISERROR(VLOOKUP($L1645,Info!$B$4:$B$266,1,FALSE)),"",VLOOKUP($L1645,Info!$B$4:$L$266,10,FALSE)))</f>
        <v/>
      </c>
      <c r="AC1645" s="1" t="str">
        <f>IF(W1645="SO Cable","Black,White",IF(O1645="","",IF(P1645="","",IF($J$12&lt;&gt;"ABC",IF(P1645&lt;="250",VLOOKUP(O1645,Info!$AZ$4:$BB$22,3,FALSE),VLOOKUP(O1645,Info!$AZ$23:$BB$39,3,FALSE)),IF(P1645&lt;="250",VLOOKUP(O1645,Info!$AO$4:$AQ$22,3,FALSE),VLOOKUP(O1645,Info!$AO$23:$AP$39,3,FALSE))))))</f>
        <v/>
      </c>
      <c r="AD1645" s="1"/>
      <c r="AE1645" s="1" t="str">
        <f>IF($L1645="None","",IF(ISERROR(VLOOKUP($L1645,Info!$B$4:$B$266,1,FALSE)),"",VLOOKUP($L1645,Info!$B$4:$L$266,4,FALSE)))</f>
        <v/>
      </c>
      <c r="AF1645" s="1" t="str">
        <f>IF($L1645="None","",IF(ISERROR(VLOOKUP($L1645,Info!$B$4:$B$266,1,FALSE)),"",VLOOKUP($L1645,Info!$B$4:$L$266,6,FALSE)))</f>
        <v/>
      </c>
      <c r="AG1645" s="1"/>
      <c r="AH1645" s="33" t="str" cm="1">
        <f t="array" ref="AH1645">IF(AND(L1645&lt;&gt;"",O1645&lt;&gt;"",R1645:S1645&lt;&gt;"",W1645:X1645&lt;&gt;"",Z1645:AA1645&lt;&gt;"",AC1645&lt;&gt;""),"Good","Bad")</f>
        <v>Bad</v>
      </c>
      <c r="AL1645" t="str" cm="1">
        <f t="array" ref="AL1645">IF(R1645&gt;0,_xlfn.IFS(COUNTIF($L$20:L1645,"&lt;&gt;")&lt;101,1,COUNTIF($L$20:L1645,"&lt;&gt;")&lt;201,2,COUNTIF($L$20:L1645,"&lt;&gt;")&lt;301,3,COUNTIF($L$20:L1645,"&lt;&gt;")&lt;401,4,COUNTIF($L$20:L1645,"&lt;&gt;")&lt;501,5,COUNTIF($L$20:L1645,"&lt;&gt;")&lt;601,6,COUNTIF($L$20:L1645,"&lt;&gt;")&lt;701,7,COUNTIF($L$20:L1645,"&lt;&gt;")&lt;801,8,COUNTIF($L$20:L1645,"&lt;&gt;")&lt;901,9,COUNTIF($L$20:L1645,"&lt;&gt;")&lt;1001,10,COUNTIF($L$20:L1645,"&lt;&gt;")&lt;1101,11,COUNTIF($L$20:L1645,"&lt;&gt;")&lt;1201,12,COUNTIF($L$20:L1645,"&lt;&gt;")&lt;1301,13,COUNTIF($L$20:L1645,"&lt;&gt;")&lt;1401,14,COUNTIF($L$20:L1645,"&lt;&gt;")&lt;1501,15,COUNTIF($L$20:L1645,"&lt;&gt;")&lt;1601,16,COUNTIF($L$20:L1645,"&lt;&gt;")&lt;1701,17,COUNTIF($L$20:L1645,"&lt;&gt;")&lt;1801,18,COUNTIF($L$20:L1645,"&lt;&gt;")&lt;1901,19,COUNTIF($L$20:L1645,"&lt;&gt;")&lt;2001,20,COUNTIF($L$20:L1645,"&lt;&gt;")&lt;2101,21,COUNTIF($L$20:L1645,"&lt;&gt;")&lt;2201,22,COUNTIF($L$20:L1645,"&lt;&gt;")&lt;2301,23,COUNTIF($L$20:L1645,"&lt;&gt;")&lt;2401,24,COUNTIF($L$20:L1645,"&lt;&gt;")&lt;2501,25,COUNTIF($L$20:L1645,"&lt;&gt;")&lt;2601,26,COUNTIF($L$20:L1645,"&lt;&gt;")&lt;2701,27,COUNTIF($L$20:L1645,"&lt;&gt;")&lt;2801,28,COUNTIF($L$20:L1645,"&lt;&gt;")&lt;2901,29,COUNTIF($L$20:L1645,"&lt;&gt;")&lt;3001,30),"")</f>
        <v/>
      </c>
      <c r="AM1645" t="str">
        <f t="shared" si="125"/>
        <v/>
      </c>
      <c r="AN1645" t="str">
        <f t="shared" si="129"/>
        <v/>
      </c>
      <c r="AP1645" t="str">
        <f t="shared" si="128"/>
        <v/>
      </c>
      <c r="AQ1645" t="str">
        <f>IF(AO1645="","",COUNTIFS(AM1645:$AM$3019,AO1645))</f>
        <v/>
      </c>
    </row>
    <row r="1646" spans="1:43" x14ac:dyDescent="0.25">
      <c r="A1646" s="6" t="str">
        <f>IF(COUNT($A$20:A1645)&lt;&gt;$B$4,IF(A1645="","",A1645+1),"")</f>
        <v/>
      </c>
      <c r="B1646" s="3"/>
      <c r="C1646" s="3"/>
      <c r="D1646" s="122"/>
      <c r="E1646" s="3"/>
      <c r="F1646" s="3"/>
      <c r="G1646" s="3"/>
      <c r="H1646" s="3"/>
      <c r="I1646" s="120"/>
      <c r="J1646" s="3"/>
      <c r="K1646" s="95" t="str" cm="1">
        <f t="array" ref="K1646">IF(OR($J$14 = "A",$J$14 = "B",$J$14 = "C"),IF(I1646="","",IF(LEN(I1646)&gt;2,_xlfn.IFS(ISNUMBER(SEARCH("_",I1646)),I1646,ISNUMBER(SEARCH(", ",I1646)),SUBSTITUTE(I1646,", ","_"),ISNUMBER(SEARCH("/ ",I1646)),SUBSTITUTE(I1646,"/ ","_"),ISNUMBER(SEARCH(",",I1646)),SUBSTITUTE(I1646,",","_"),ISNUMBER(SEARCH("/",I1646)),SUBSTITUTE(I1646,"/","_"),ISNUMBER(SEARCH("",I1646)),I1646),I1646)),IF(OR($J$14 = "J",$J$14 = "K"),"",IF(D1646="","",IF(LEN(D1646)&gt;2,_xlfn.IFS(ISNUMBER(SEARCH("_",D1646)),D1646,ISNUMBER(SEARCH(", ",D1646)),SUBSTITUTE(D1646,", ","_"),ISNUMBER(SEARCH("/ ",D1646)),SUBSTITUTE(D1646,"/ ","_"),ISNUMBER(SEARCH(",",D1646)),SUBSTITUTE(D1646,",","_"),ISNUMBER(SEARCH("/",D1646)),SUBSTITUTE(D1646,"/","_"),ISNUMBER(SEARCH("",D1646)),D1646),D1646))))</f>
        <v/>
      </c>
      <c r="L1646" s="1"/>
      <c r="M1646" s="1" t="str">
        <f t="shared" si="126"/>
        <v/>
      </c>
      <c r="N1646" s="94" t="str">
        <f>IF($L1646="None","",IF(ISERROR(VLOOKUP($L1646,Info!$B$4:$B$266,1,FALSE)),"",VLOOKUP($L1646,Info!$B$4:$L$266,5,FALSE)))</f>
        <v/>
      </c>
      <c r="O1646" s="94" t="str">
        <f>IF(K1646="","",IF(AND($J$12&lt;&gt;"ABC",N1646="3"),"BAC",IF(N1646="3","ABC",IF($J$12&lt;&gt;"ABC",IF($J$10="Standard",VLOOKUP(K1646,Info!$BE$4:$BF$481,2,FALSE),VLOOKUP(K1646,Info!$BI$4:$BJ$482,2,FALSE)),IF($J$10="Standard",VLOOKUP(K1646,Info!$AG$4:$AH$2994,2,FALSE),VLOOKUP(K1646,Info!$AK$4:$AL$2997,2,FALSE))))))</f>
        <v/>
      </c>
      <c r="P1646" s="94" t="str">
        <f>IF($L1646="None","",IF(ISERROR(VLOOKUP($L1646,Info!$B$4:$B$266,1,FALSE)),"",VLOOKUP($L1646,Info!$B$4:$L$266,3,FALSE)))</f>
        <v/>
      </c>
      <c r="Q1646" s="96" t="str">
        <f>IF($L1646="None","",IF(ISERROR(VLOOKUP($L1646,Info!$B$4:$B$266,1,FALSE)),"",VLOOKUP($L1646,Info!$B$4:$L$266,4,FALSE)))</f>
        <v/>
      </c>
      <c r="R1646" s="1"/>
      <c r="S1646" s="6" t="str">
        <f t="shared" si="127"/>
        <v/>
      </c>
      <c r="T1646" s="6" t="str">
        <f>IF($L1646="None","",IF(ISERROR(VLOOKUP($L1646,Info!$B$4:$B$266,1,FALSE)),"",VLOOKUP($L1646,Info!$B$4:$L$266,11,FALSE)))</f>
        <v/>
      </c>
      <c r="U1646" s="1"/>
      <c r="V1646" s="1"/>
      <c r="W1646" s="1"/>
      <c r="X1646" s="1" t="str">
        <f>IF($L1646="None","",IF(ISERROR(VLOOKUP($L1646,Info!$B$4:$B$266,1,FALSE)),"",IF(OR(W1646="Metallic Liquid Tight",W1646="Non-Metallic Liquid Tight",W1646="LSZH",W1646="Greenfield"),VLOOKUP($L1646,Info!$B$4:$L$266,7,FALSE),"N/A")))</f>
        <v/>
      </c>
      <c r="Y1646" s="1"/>
      <c r="Z1646" s="96" t="str">
        <f>IF($L1646="None","",IF(ISERROR(VLOOKUP($L1646,Info!$B$4:$B$266,1,FALSE)),"",VLOOKUP($L1646,Info!$B$4:$L$266,9,FALSE)))</f>
        <v/>
      </c>
      <c r="AA1646" s="96" t="str">
        <f>IF($L1646="None","",IF(ISERROR(VLOOKUP($L1646,Info!$B$4:$B$266,1,FALSE)),"",VLOOKUP($L1646,Info!$B$4:$L$266,8,FALSE)))</f>
        <v/>
      </c>
      <c r="AB1646" s="96" t="str">
        <f>IF($L1646="None","",IF(ISERROR(VLOOKUP($L1646,Info!$B$4:$B$266,1,FALSE)),"",VLOOKUP($L1646,Info!$B$4:$L$266,10,FALSE)))</f>
        <v/>
      </c>
      <c r="AC1646" s="1" t="str">
        <f>IF(W1646="SO Cable","Black,White",IF(O1646="","",IF(P1646="","",IF($J$12&lt;&gt;"ABC",IF(P1646&lt;="250",VLOOKUP(O1646,Info!$AZ$4:$BB$22,3,FALSE),VLOOKUP(O1646,Info!$AZ$23:$BB$39,3,FALSE)),IF(P1646&lt;="250",VLOOKUP(O1646,Info!$AO$4:$AQ$22,3,FALSE),VLOOKUP(O1646,Info!$AO$23:$AP$39,3,FALSE))))))</f>
        <v/>
      </c>
      <c r="AD1646" s="1"/>
      <c r="AE1646" s="1" t="str">
        <f>IF($L1646="None","",IF(ISERROR(VLOOKUP($L1646,Info!$B$4:$B$266,1,FALSE)),"",VLOOKUP($L1646,Info!$B$4:$L$266,4,FALSE)))</f>
        <v/>
      </c>
      <c r="AF1646" s="1" t="str">
        <f>IF($L1646="None","",IF(ISERROR(VLOOKUP($L1646,Info!$B$4:$B$266,1,FALSE)),"",VLOOKUP($L1646,Info!$B$4:$L$266,6,FALSE)))</f>
        <v/>
      </c>
      <c r="AG1646" s="1"/>
      <c r="AH1646" s="33" t="str" cm="1">
        <f t="array" ref="AH1646">IF(AND(L1646&lt;&gt;"",O1646&lt;&gt;"",R1646:S1646&lt;&gt;"",W1646:X1646&lt;&gt;"",Z1646:AA1646&lt;&gt;"",AC1646&lt;&gt;""),"Good","Bad")</f>
        <v>Bad</v>
      </c>
      <c r="AL1646" t="str" cm="1">
        <f t="array" ref="AL1646">IF(R1646&gt;0,_xlfn.IFS(COUNTIF($L$20:L1646,"&lt;&gt;")&lt;101,1,COUNTIF($L$20:L1646,"&lt;&gt;")&lt;201,2,COUNTIF($L$20:L1646,"&lt;&gt;")&lt;301,3,COUNTIF($L$20:L1646,"&lt;&gt;")&lt;401,4,COUNTIF($L$20:L1646,"&lt;&gt;")&lt;501,5,COUNTIF($L$20:L1646,"&lt;&gt;")&lt;601,6,COUNTIF($L$20:L1646,"&lt;&gt;")&lt;701,7,COUNTIF($L$20:L1646,"&lt;&gt;")&lt;801,8,COUNTIF($L$20:L1646,"&lt;&gt;")&lt;901,9,COUNTIF($L$20:L1646,"&lt;&gt;")&lt;1001,10,COUNTIF($L$20:L1646,"&lt;&gt;")&lt;1101,11,COUNTIF($L$20:L1646,"&lt;&gt;")&lt;1201,12,COUNTIF($L$20:L1646,"&lt;&gt;")&lt;1301,13,COUNTIF($L$20:L1646,"&lt;&gt;")&lt;1401,14,COUNTIF($L$20:L1646,"&lt;&gt;")&lt;1501,15,COUNTIF($L$20:L1646,"&lt;&gt;")&lt;1601,16,COUNTIF($L$20:L1646,"&lt;&gt;")&lt;1701,17,COUNTIF($L$20:L1646,"&lt;&gt;")&lt;1801,18,COUNTIF($L$20:L1646,"&lt;&gt;")&lt;1901,19,COUNTIF($L$20:L1646,"&lt;&gt;")&lt;2001,20,COUNTIF($L$20:L1646,"&lt;&gt;")&lt;2101,21,COUNTIF($L$20:L1646,"&lt;&gt;")&lt;2201,22,COUNTIF($L$20:L1646,"&lt;&gt;")&lt;2301,23,COUNTIF($L$20:L1646,"&lt;&gt;")&lt;2401,24,COUNTIF($L$20:L1646,"&lt;&gt;")&lt;2501,25,COUNTIF($L$20:L1646,"&lt;&gt;")&lt;2601,26,COUNTIF($L$20:L1646,"&lt;&gt;")&lt;2701,27,COUNTIF($L$20:L1646,"&lt;&gt;")&lt;2801,28,COUNTIF($L$20:L1646,"&lt;&gt;")&lt;2901,29,COUNTIF($L$20:L1646,"&lt;&gt;")&lt;3001,30),"")</f>
        <v/>
      </c>
      <c r="AM1646" t="str">
        <f t="shared" si="125"/>
        <v/>
      </c>
      <c r="AN1646" t="str">
        <f t="shared" si="129"/>
        <v/>
      </c>
      <c r="AP1646" t="str">
        <f t="shared" si="128"/>
        <v/>
      </c>
      <c r="AQ1646" t="str">
        <f>IF(AO1646="","",COUNTIFS(AM1646:$AM$3019,AO1646))</f>
        <v/>
      </c>
    </row>
    <row r="1647" spans="1:43" x14ac:dyDescent="0.25">
      <c r="A1647" s="6" t="str">
        <f>IF(COUNT($A$20:A1646)&lt;&gt;$B$4,IF(A1646="","",A1646+1),"")</f>
        <v/>
      </c>
      <c r="B1647" s="3"/>
      <c r="C1647" s="3"/>
      <c r="D1647" s="122"/>
      <c r="E1647" s="3"/>
      <c r="F1647" s="3"/>
      <c r="G1647" s="3"/>
      <c r="H1647" s="3"/>
      <c r="I1647" s="120"/>
      <c r="J1647" s="3"/>
      <c r="K1647" s="95" t="str" cm="1">
        <f t="array" ref="K1647">IF(OR($J$14 = "A",$J$14 = "B",$J$14 = "C"),IF(I1647="","",IF(LEN(I1647)&gt;2,_xlfn.IFS(ISNUMBER(SEARCH("_",I1647)),I1647,ISNUMBER(SEARCH(", ",I1647)),SUBSTITUTE(I1647,", ","_"),ISNUMBER(SEARCH("/ ",I1647)),SUBSTITUTE(I1647,"/ ","_"),ISNUMBER(SEARCH(",",I1647)),SUBSTITUTE(I1647,",","_"),ISNUMBER(SEARCH("/",I1647)),SUBSTITUTE(I1647,"/","_"),ISNUMBER(SEARCH("",I1647)),I1647),I1647)),IF(OR($J$14 = "J",$J$14 = "K"),"",IF(D1647="","",IF(LEN(D1647)&gt;2,_xlfn.IFS(ISNUMBER(SEARCH("_",D1647)),D1647,ISNUMBER(SEARCH(", ",D1647)),SUBSTITUTE(D1647,", ","_"),ISNUMBER(SEARCH("/ ",D1647)),SUBSTITUTE(D1647,"/ ","_"),ISNUMBER(SEARCH(",",D1647)),SUBSTITUTE(D1647,",","_"),ISNUMBER(SEARCH("/",D1647)),SUBSTITUTE(D1647,"/","_"),ISNUMBER(SEARCH("",D1647)),D1647),D1647))))</f>
        <v/>
      </c>
      <c r="L1647" s="1"/>
      <c r="M1647" s="1" t="str">
        <f t="shared" si="126"/>
        <v/>
      </c>
      <c r="N1647" s="94" t="str">
        <f>IF($L1647="None","",IF(ISERROR(VLOOKUP($L1647,Info!$B$4:$B$266,1,FALSE)),"",VLOOKUP($L1647,Info!$B$4:$L$266,5,FALSE)))</f>
        <v/>
      </c>
      <c r="O1647" s="94" t="str">
        <f>IF(K1647="","",IF(AND($J$12&lt;&gt;"ABC",N1647="3"),"BAC",IF(N1647="3","ABC",IF($J$12&lt;&gt;"ABC",IF($J$10="Standard",VLOOKUP(K1647,Info!$BE$4:$BF$481,2,FALSE),VLOOKUP(K1647,Info!$BI$4:$BJ$482,2,FALSE)),IF($J$10="Standard",VLOOKUP(K1647,Info!$AG$4:$AH$2994,2,FALSE),VLOOKUP(K1647,Info!$AK$4:$AL$2997,2,FALSE))))))</f>
        <v/>
      </c>
      <c r="P1647" s="94" t="str">
        <f>IF($L1647="None","",IF(ISERROR(VLOOKUP($L1647,Info!$B$4:$B$266,1,FALSE)),"",VLOOKUP($L1647,Info!$B$4:$L$266,3,FALSE)))</f>
        <v/>
      </c>
      <c r="Q1647" s="96" t="str">
        <f>IF($L1647="None","",IF(ISERROR(VLOOKUP($L1647,Info!$B$4:$B$266,1,FALSE)),"",VLOOKUP($L1647,Info!$B$4:$L$266,4,FALSE)))</f>
        <v/>
      </c>
      <c r="R1647" s="1"/>
      <c r="S1647" s="6" t="str">
        <f t="shared" si="127"/>
        <v/>
      </c>
      <c r="T1647" s="6" t="str">
        <f>IF($L1647="None","",IF(ISERROR(VLOOKUP($L1647,Info!$B$4:$B$266,1,FALSE)),"",VLOOKUP($L1647,Info!$B$4:$L$266,11,FALSE)))</f>
        <v/>
      </c>
      <c r="U1647" s="1"/>
      <c r="V1647" s="1"/>
      <c r="W1647" s="1"/>
      <c r="X1647" s="1" t="str">
        <f>IF($L1647="None","",IF(ISERROR(VLOOKUP($L1647,Info!$B$4:$B$266,1,FALSE)),"",IF(OR(W1647="Metallic Liquid Tight",W1647="Non-Metallic Liquid Tight",W1647="LSZH",W1647="Greenfield"),VLOOKUP($L1647,Info!$B$4:$L$266,7,FALSE),"N/A")))</f>
        <v/>
      </c>
      <c r="Y1647" s="1"/>
      <c r="Z1647" s="96" t="str">
        <f>IF($L1647="None","",IF(ISERROR(VLOOKUP($L1647,Info!$B$4:$B$266,1,FALSE)),"",VLOOKUP($L1647,Info!$B$4:$L$266,9,FALSE)))</f>
        <v/>
      </c>
      <c r="AA1647" s="96" t="str">
        <f>IF($L1647="None","",IF(ISERROR(VLOOKUP($L1647,Info!$B$4:$B$266,1,FALSE)),"",VLOOKUP($L1647,Info!$B$4:$L$266,8,FALSE)))</f>
        <v/>
      </c>
      <c r="AB1647" s="96" t="str">
        <f>IF($L1647="None","",IF(ISERROR(VLOOKUP($L1647,Info!$B$4:$B$266,1,FALSE)),"",VLOOKUP($L1647,Info!$B$4:$L$266,10,FALSE)))</f>
        <v/>
      </c>
      <c r="AC1647" s="1" t="str">
        <f>IF(W1647="SO Cable","Black,White",IF(O1647="","",IF(P1647="","",IF($J$12&lt;&gt;"ABC",IF(P1647&lt;="250",VLOOKUP(O1647,Info!$AZ$4:$BB$22,3,FALSE),VLOOKUP(O1647,Info!$AZ$23:$BB$39,3,FALSE)),IF(P1647&lt;="250",VLOOKUP(O1647,Info!$AO$4:$AQ$22,3,FALSE),VLOOKUP(O1647,Info!$AO$23:$AP$39,3,FALSE))))))</f>
        <v/>
      </c>
      <c r="AD1647" s="1"/>
      <c r="AE1647" s="1" t="str">
        <f>IF($L1647="None","",IF(ISERROR(VLOOKUP($L1647,Info!$B$4:$B$266,1,FALSE)),"",VLOOKUP($L1647,Info!$B$4:$L$266,4,FALSE)))</f>
        <v/>
      </c>
      <c r="AF1647" s="1" t="str">
        <f>IF($L1647="None","",IF(ISERROR(VLOOKUP($L1647,Info!$B$4:$B$266,1,FALSE)),"",VLOOKUP($L1647,Info!$B$4:$L$266,6,FALSE)))</f>
        <v/>
      </c>
      <c r="AG1647" s="1"/>
      <c r="AH1647" s="33" t="str" cm="1">
        <f t="array" ref="AH1647">IF(AND(L1647&lt;&gt;"",O1647&lt;&gt;"",R1647:S1647&lt;&gt;"",W1647:X1647&lt;&gt;"",Z1647:AA1647&lt;&gt;"",AC1647&lt;&gt;""),"Good","Bad")</f>
        <v>Bad</v>
      </c>
      <c r="AL1647" t="str" cm="1">
        <f t="array" ref="AL1647">IF(R1647&gt;0,_xlfn.IFS(COUNTIF($L$20:L1647,"&lt;&gt;")&lt;101,1,COUNTIF($L$20:L1647,"&lt;&gt;")&lt;201,2,COUNTIF($L$20:L1647,"&lt;&gt;")&lt;301,3,COUNTIF($L$20:L1647,"&lt;&gt;")&lt;401,4,COUNTIF($L$20:L1647,"&lt;&gt;")&lt;501,5,COUNTIF($L$20:L1647,"&lt;&gt;")&lt;601,6,COUNTIF($L$20:L1647,"&lt;&gt;")&lt;701,7,COUNTIF($L$20:L1647,"&lt;&gt;")&lt;801,8,COUNTIF($L$20:L1647,"&lt;&gt;")&lt;901,9,COUNTIF($L$20:L1647,"&lt;&gt;")&lt;1001,10,COUNTIF($L$20:L1647,"&lt;&gt;")&lt;1101,11,COUNTIF($L$20:L1647,"&lt;&gt;")&lt;1201,12,COUNTIF($L$20:L1647,"&lt;&gt;")&lt;1301,13,COUNTIF($L$20:L1647,"&lt;&gt;")&lt;1401,14,COUNTIF($L$20:L1647,"&lt;&gt;")&lt;1501,15,COUNTIF($L$20:L1647,"&lt;&gt;")&lt;1601,16,COUNTIF($L$20:L1647,"&lt;&gt;")&lt;1701,17,COUNTIF($L$20:L1647,"&lt;&gt;")&lt;1801,18,COUNTIF($L$20:L1647,"&lt;&gt;")&lt;1901,19,COUNTIF($L$20:L1647,"&lt;&gt;")&lt;2001,20,COUNTIF($L$20:L1647,"&lt;&gt;")&lt;2101,21,COUNTIF($L$20:L1647,"&lt;&gt;")&lt;2201,22,COUNTIF($L$20:L1647,"&lt;&gt;")&lt;2301,23,COUNTIF($L$20:L1647,"&lt;&gt;")&lt;2401,24,COUNTIF($L$20:L1647,"&lt;&gt;")&lt;2501,25,COUNTIF($L$20:L1647,"&lt;&gt;")&lt;2601,26,COUNTIF($L$20:L1647,"&lt;&gt;")&lt;2701,27,COUNTIF($L$20:L1647,"&lt;&gt;")&lt;2801,28,COUNTIF($L$20:L1647,"&lt;&gt;")&lt;2901,29,COUNTIF($L$20:L1647,"&lt;&gt;")&lt;3001,30),"")</f>
        <v/>
      </c>
      <c r="AM1647" t="str">
        <f t="shared" si="125"/>
        <v/>
      </c>
      <c r="AN1647" t="str">
        <f t="shared" si="129"/>
        <v/>
      </c>
      <c r="AP1647" t="str">
        <f t="shared" si="128"/>
        <v/>
      </c>
      <c r="AQ1647" t="str">
        <f>IF(AO1647="","",COUNTIFS(AM1647:$AM$3019,AO1647))</f>
        <v/>
      </c>
    </row>
    <row r="1648" spans="1:43" x14ac:dyDescent="0.25">
      <c r="A1648" s="6" t="str">
        <f>IF(COUNT($A$20:A1647)&lt;&gt;$B$4,IF(A1647="","",A1647+1),"")</f>
        <v/>
      </c>
      <c r="B1648" s="3"/>
      <c r="C1648" s="3"/>
      <c r="D1648" s="122"/>
      <c r="E1648" s="3"/>
      <c r="F1648" s="3"/>
      <c r="G1648" s="3"/>
      <c r="H1648" s="3"/>
      <c r="I1648" s="120"/>
      <c r="J1648" s="3"/>
      <c r="K1648" s="95" t="str" cm="1">
        <f t="array" ref="K1648">IF(OR($J$14 = "A",$J$14 = "B",$J$14 = "C"),IF(I1648="","",IF(LEN(I1648)&gt;2,_xlfn.IFS(ISNUMBER(SEARCH("_",I1648)),I1648,ISNUMBER(SEARCH(", ",I1648)),SUBSTITUTE(I1648,", ","_"),ISNUMBER(SEARCH("/ ",I1648)),SUBSTITUTE(I1648,"/ ","_"),ISNUMBER(SEARCH(",",I1648)),SUBSTITUTE(I1648,",","_"),ISNUMBER(SEARCH("/",I1648)),SUBSTITUTE(I1648,"/","_"),ISNUMBER(SEARCH("",I1648)),I1648),I1648)),IF(OR($J$14 = "J",$J$14 = "K"),"",IF(D1648="","",IF(LEN(D1648)&gt;2,_xlfn.IFS(ISNUMBER(SEARCH("_",D1648)),D1648,ISNUMBER(SEARCH(", ",D1648)),SUBSTITUTE(D1648,", ","_"),ISNUMBER(SEARCH("/ ",D1648)),SUBSTITUTE(D1648,"/ ","_"),ISNUMBER(SEARCH(",",D1648)),SUBSTITUTE(D1648,",","_"),ISNUMBER(SEARCH("/",D1648)),SUBSTITUTE(D1648,"/","_"),ISNUMBER(SEARCH("",D1648)),D1648),D1648))))</f>
        <v/>
      </c>
      <c r="L1648" s="1"/>
      <c r="M1648" s="1" t="str">
        <f t="shared" si="126"/>
        <v/>
      </c>
      <c r="N1648" s="94" t="str">
        <f>IF($L1648="None","",IF(ISERROR(VLOOKUP($L1648,Info!$B$4:$B$266,1,FALSE)),"",VLOOKUP($L1648,Info!$B$4:$L$266,5,FALSE)))</f>
        <v/>
      </c>
      <c r="O1648" s="94" t="str">
        <f>IF(K1648="","",IF(AND($J$12&lt;&gt;"ABC",N1648="3"),"BAC",IF(N1648="3","ABC",IF($J$12&lt;&gt;"ABC",IF($J$10="Standard",VLOOKUP(K1648,Info!$BE$4:$BF$481,2,FALSE),VLOOKUP(K1648,Info!$BI$4:$BJ$482,2,FALSE)),IF($J$10="Standard",VLOOKUP(K1648,Info!$AG$4:$AH$2994,2,FALSE),VLOOKUP(K1648,Info!$AK$4:$AL$2997,2,FALSE))))))</f>
        <v/>
      </c>
      <c r="P1648" s="94" t="str">
        <f>IF($L1648="None","",IF(ISERROR(VLOOKUP($L1648,Info!$B$4:$B$266,1,FALSE)),"",VLOOKUP($L1648,Info!$B$4:$L$266,3,FALSE)))</f>
        <v/>
      </c>
      <c r="Q1648" s="96" t="str">
        <f>IF($L1648="None","",IF(ISERROR(VLOOKUP($L1648,Info!$B$4:$B$266,1,FALSE)),"",VLOOKUP($L1648,Info!$B$4:$L$266,4,FALSE)))</f>
        <v/>
      </c>
      <c r="R1648" s="1"/>
      <c r="S1648" s="6" t="str">
        <f t="shared" si="127"/>
        <v/>
      </c>
      <c r="T1648" s="6" t="str">
        <f>IF($L1648="None","",IF(ISERROR(VLOOKUP($L1648,Info!$B$4:$B$266,1,FALSE)),"",VLOOKUP($L1648,Info!$B$4:$L$266,11,FALSE)))</f>
        <v/>
      </c>
      <c r="U1648" s="1"/>
      <c r="V1648" s="1"/>
      <c r="W1648" s="1"/>
      <c r="X1648" s="1" t="str">
        <f>IF($L1648="None","",IF(ISERROR(VLOOKUP($L1648,Info!$B$4:$B$266,1,FALSE)),"",IF(OR(W1648="Metallic Liquid Tight",W1648="Non-Metallic Liquid Tight",W1648="LSZH",W1648="Greenfield"),VLOOKUP($L1648,Info!$B$4:$L$266,7,FALSE),"N/A")))</f>
        <v/>
      </c>
      <c r="Y1648" s="1"/>
      <c r="Z1648" s="96" t="str">
        <f>IF($L1648="None","",IF(ISERROR(VLOOKUP($L1648,Info!$B$4:$B$266,1,FALSE)),"",VLOOKUP($L1648,Info!$B$4:$L$266,9,FALSE)))</f>
        <v/>
      </c>
      <c r="AA1648" s="96" t="str">
        <f>IF($L1648="None","",IF(ISERROR(VLOOKUP($L1648,Info!$B$4:$B$266,1,FALSE)),"",VLOOKUP($L1648,Info!$B$4:$L$266,8,FALSE)))</f>
        <v/>
      </c>
      <c r="AB1648" s="96" t="str">
        <f>IF($L1648="None","",IF(ISERROR(VLOOKUP($L1648,Info!$B$4:$B$266,1,FALSE)),"",VLOOKUP($L1648,Info!$B$4:$L$266,10,FALSE)))</f>
        <v/>
      </c>
      <c r="AC1648" s="1" t="str">
        <f>IF(W1648="SO Cable","Black,White",IF(O1648="","",IF(P1648="","",IF($J$12&lt;&gt;"ABC",IF(P1648&lt;="250",VLOOKUP(O1648,Info!$AZ$4:$BB$22,3,FALSE),VLOOKUP(O1648,Info!$AZ$23:$BB$39,3,FALSE)),IF(P1648&lt;="250",VLOOKUP(O1648,Info!$AO$4:$AQ$22,3,FALSE),VLOOKUP(O1648,Info!$AO$23:$AP$39,3,FALSE))))))</f>
        <v/>
      </c>
      <c r="AD1648" s="1"/>
      <c r="AE1648" s="1" t="str">
        <f>IF($L1648="None","",IF(ISERROR(VLOOKUP($L1648,Info!$B$4:$B$266,1,FALSE)),"",VLOOKUP($L1648,Info!$B$4:$L$266,4,FALSE)))</f>
        <v/>
      </c>
      <c r="AF1648" s="1" t="str">
        <f>IF($L1648="None","",IF(ISERROR(VLOOKUP($L1648,Info!$B$4:$B$266,1,FALSE)),"",VLOOKUP($L1648,Info!$B$4:$L$266,6,FALSE)))</f>
        <v/>
      </c>
      <c r="AG1648" s="1"/>
      <c r="AH1648" s="33" t="str" cm="1">
        <f t="array" ref="AH1648">IF(AND(L1648&lt;&gt;"",O1648&lt;&gt;"",R1648:S1648&lt;&gt;"",W1648:X1648&lt;&gt;"",Z1648:AA1648&lt;&gt;"",AC1648&lt;&gt;""),"Good","Bad")</f>
        <v>Bad</v>
      </c>
      <c r="AL1648" t="str" cm="1">
        <f t="array" ref="AL1648">IF(R1648&gt;0,_xlfn.IFS(COUNTIF($L$20:L1648,"&lt;&gt;")&lt;101,1,COUNTIF($L$20:L1648,"&lt;&gt;")&lt;201,2,COUNTIF($L$20:L1648,"&lt;&gt;")&lt;301,3,COUNTIF($L$20:L1648,"&lt;&gt;")&lt;401,4,COUNTIF($L$20:L1648,"&lt;&gt;")&lt;501,5,COUNTIF($L$20:L1648,"&lt;&gt;")&lt;601,6,COUNTIF($L$20:L1648,"&lt;&gt;")&lt;701,7,COUNTIF($L$20:L1648,"&lt;&gt;")&lt;801,8,COUNTIF($L$20:L1648,"&lt;&gt;")&lt;901,9,COUNTIF($L$20:L1648,"&lt;&gt;")&lt;1001,10,COUNTIF($L$20:L1648,"&lt;&gt;")&lt;1101,11,COUNTIF($L$20:L1648,"&lt;&gt;")&lt;1201,12,COUNTIF($L$20:L1648,"&lt;&gt;")&lt;1301,13,COUNTIF($L$20:L1648,"&lt;&gt;")&lt;1401,14,COUNTIF($L$20:L1648,"&lt;&gt;")&lt;1501,15,COUNTIF($L$20:L1648,"&lt;&gt;")&lt;1601,16,COUNTIF($L$20:L1648,"&lt;&gt;")&lt;1701,17,COUNTIF($L$20:L1648,"&lt;&gt;")&lt;1801,18,COUNTIF($L$20:L1648,"&lt;&gt;")&lt;1901,19,COUNTIF($L$20:L1648,"&lt;&gt;")&lt;2001,20,COUNTIF($L$20:L1648,"&lt;&gt;")&lt;2101,21,COUNTIF($L$20:L1648,"&lt;&gt;")&lt;2201,22,COUNTIF($L$20:L1648,"&lt;&gt;")&lt;2301,23,COUNTIF($L$20:L1648,"&lt;&gt;")&lt;2401,24,COUNTIF($L$20:L1648,"&lt;&gt;")&lt;2501,25,COUNTIF($L$20:L1648,"&lt;&gt;")&lt;2601,26,COUNTIF($L$20:L1648,"&lt;&gt;")&lt;2701,27,COUNTIF($L$20:L1648,"&lt;&gt;")&lt;2801,28,COUNTIF($L$20:L1648,"&lt;&gt;")&lt;2901,29,COUNTIF($L$20:L1648,"&lt;&gt;")&lt;3001,30),"")</f>
        <v/>
      </c>
      <c r="AM1648" t="str">
        <f t="shared" si="125"/>
        <v/>
      </c>
      <c r="AN1648" t="str">
        <f t="shared" si="129"/>
        <v/>
      </c>
      <c r="AP1648" t="str">
        <f t="shared" si="128"/>
        <v/>
      </c>
      <c r="AQ1648" t="str">
        <f>IF(AO1648="","",COUNTIFS(AM1648:$AM$3019,AO1648))</f>
        <v/>
      </c>
    </row>
    <row r="1649" spans="1:43" x14ac:dyDescent="0.25">
      <c r="A1649" s="6" t="str">
        <f>IF(COUNT($A$20:A1648)&lt;&gt;$B$4,IF(A1648="","",A1648+1),"")</f>
        <v/>
      </c>
      <c r="B1649" s="3"/>
      <c r="C1649" s="3"/>
      <c r="D1649" s="122"/>
      <c r="E1649" s="3"/>
      <c r="F1649" s="3"/>
      <c r="G1649" s="3"/>
      <c r="H1649" s="3"/>
      <c r="I1649" s="120"/>
      <c r="J1649" s="3"/>
      <c r="K1649" s="95" t="str" cm="1">
        <f t="array" ref="K1649">IF(OR($J$14 = "A",$J$14 = "B",$J$14 = "C"),IF(I1649="","",IF(LEN(I1649)&gt;2,_xlfn.IFS(ISNUMBER(SEARCH("_",I1649)),I1649,ISNUMBER(SEARCH(", ",I1649)),SUBSTITUTE(I1649,", ","_"),ISNUMBER(SEARCH("/ ",I1649)),SUBSTITUTE(I1649,"/ ","_"),ISNUMBER(SEARCH(",",I1649)),SUBSTITUTE(I1649,",","_"),ISNUMBER(SEARCH("/",I1649)),SUBSTITUTE(I1649,"/","_"),ISNUMBER(SEARCH("",I1649)),I1649),I1649)),IF(OR($J$14 = "J",$J$14 = "K"),"",IF(D1649="","",IF(LEN(D1649)&gt;2,_xlfn.IFS(ISNUMBER(SEARCH("_",D1649)),D1649,ISNUMBER(SEARCH(", ",D1649)),SUBSTITUTE(D1649,", ","_"),ISNUMBER(SEARCH("/ ",D1649)),SUBSTITUTE(D1649,"/ ","_"),ISNUMBER(SEARCH(",",D1649)),SUBSTITUTE(D1649,",","_"),ISNUMBER(SEARCH("/",D1649)),SUBSTITUTE(D1649,"/","_"),ISNUMBER(SEARCH("",D1649)),D1649),D1649))))</f>
        <v/>
      </c>
      <c r="L1649" s="1"/>
      <c r="M1649" s="1" t="str">
        <f t="shared" si="126"/>
        <v/>
      </c>
      <c r="N1649" s="94" t="str">
        <f>IF($L1649="None","",IF(ISERROR(VLOOKUP($L1649,Info!$B$4:$B$266,1,FALSE)),"",VLOOKUP($L1649,Info!$B$4:$L$266,5,FALSE)))</f>
        <v/>
      </c>
      <c r="O1649" s="94" t="str">
        <f>IF(K1649="","",IF(AND($J$12&lt;&gt;"ABC",N1649="3"),"BAC",IF(N1649="3","ABC",IF($J$12&lt;&gt;"ABC",IF($J$10="Standard",VLOOKUP(K1649,Info!$BE$4:$BF$481,2,FALSE),VLOOKUP(K1649,Info!$BI$4:$BJ$482,2,FALSE)),IF($J$10="Standard",VLOOKUP(K1649,Info!$AG$4:$AH$2994,2,FALSE),VLOOKUP(K1649,Info!$AK$4:$AL$2997,2,FALSE))))))</f>
        <v/>
      </c>
      <c r="P1649" s="94" t="str">
        <f>IF($L1649="None","",IF(ISERROR(VLOOKUP($L1649,Info!$B$4:$B$266,1,FALSE)),"",VLOOKUP($L1649,Info!$B$4:$L$266,3,FALSE)))</f>
        <v/>
      </c>
      <c r="Q1649" s="96" t="str">
        <f>IF($L1649="None","",IF(ISERROR(VLOOKUP($L1649,Info!$B$4:$B$266,1,FALSE)),"",VLOOKUP($L1649,Info!$B$4:$L$266,4,FALSE)))</f>
        <v/>
      </c>
      <c r="R1649" s="1"/>
      <c r="S1649" s="6" t="str">
        <f t="shared" si="127"/>
        <v/>
      </c>
      <c r="T1649" s="6" t="str">
        <f>IF($L1649="None","",IF(ISERROR(VLOOKUP($L1649,Info!$B$4:$B$266,1,FALSE)),"",VLOOKUP($L1649,Info!$B$4:$L$266,11,FALSE)))</f>
        <v/>
      </c>
      <c r="U1649" s="1"/>
      <c r="V1649" s="1"/>
      <c r="W1649" s="1"/>
      <c r="X1649" s="1" t="str">
        <f>IF($L1649="None","",IF(ISERROR(VLOOKUP($L1649,Info!$B$4:$B$266,1,FALSE)),"",IF(OR(W1649="Metallic Liquid Tight",W1649="Non-Metallic Liquid Tight",W1649="LSZH",W1649="Greenfield"),VLOOKUP($L1649,Info!$B$4:$L$266,7,FALSE),"N/A")))</f>
        <v/>
      </c>
      <c r="Y1649" s="1"/>
      <c r="Z1649" s="96" t="str">
        <f>IF($L1649="None","",IF(ISERROR(VLOOKUP($L1649,Info!$B$4:$B$266,1,FALSE)),"",VLOOKUP($L1649,Info!$B$4:$L$266,9,FALSE)))</f>
        <v/>
      </c>
      <c r="AA1649" s="96" t="str">
        <f>IF($L1649="None","",IF(ISERROR(VLOOKUP($L1649,Info!$B$4:$B$266,1,FALSE)),"",VLOOKUP($L1649,Info!$B$4:$L$266,8,FALSE)))</f>
        <v/>
      </c>
      <c r="AB1649" s="96" t="str">
        <f>IF($L1649="None","",IF(ISERROR(VLOOKUP($L1649,Info!$B$4:$B$266,1,FALSE)),"",VLOOKUP($L1649,Info!$B$4:$L$266,10,FALSE)))</f>
        <v/>
      </c>
      <c r="AC1649" s="1" t="str">
        <f>IF(W1649="SO Cable","Black,White",IF(O1649="","",IF(P1649="","",IF($J$12&lt;&gt;"ABC",IF(P1649&lt;="250",VLOOKUP(O1649,Info!$AZ$4:$BB$22,3,FALSE),VLOOKUP(O1649,Info!$AZ$23:$BB$39,3,FALSE)),IF(P1649&lt;="250",VLOOKUP(O1649,Info!$AO$4:$AQ$22,3,FALSE),VLOOKUP(O1649,Info!$AO$23:$AP$39,3,FALSE))))))</f>
        <v/>
      </c>
      <c r="AD1649" s="1"/>
      <c r="AE1649" s="1" t="str">
        <f>IF($L1649="None","",IF(ISERROR(VLOOKUP($L1649,Info!$B$4:$B$266,1,FALSE)),"",VLOOKUP($L1649,Info!$B$4:$L$266,4,FALSE)))</f>
        <v/>
      </c>
      <c r="AF1649" s="1" t="str">
        <f>IF($L1649="None","",IF(ISERROR(VLOOKUP($L1649,Info!$B$4:$B$266,1,FALSE)),"",VLOOKUP($L1649,Info!$B$4:$L$266,6,FALSE)))</f>
        <v/>
      </c>
      <c r="AG1649" s="1"/>
      <c r="AH1649" s="33" t="str" cm="1">
        <f t="array" ref="AH1649">IF(AND(L1649&lt;&gt;"",O1649&lt;&gt;"",R1649:S1649&lt;&gt;"",W1649:X1649&lt;&gt;"",Z1649:AA1649&lt;&gt;"",AC1649&lt;&gt;""),"Good","Bad")</f>
        <v>Bad</v>
      </c>
      <c r="AL1649" t="str" cm="1">
        <f t="array" ref="AL1649">IF(R1649&gt;0,_xlfn.IFS(COUNTIF($L$20:L1649,"&lt;&gt;")&lt;101,1,COUNTIF($L$20:L1649,"&lt;&gt;")&lt;201,2,COUNTIF($L$20:L1649,"&lt;&gt;")&lt;301,3,COUNTIF($L$20:L1649,"&lt;&gt;")&lt;401,4,COUNTIF($L$20:L1649,"&lt;&gt;")&lt;501,5,COUNTIF($L$20:L1649,"&lt;&gt;")&lt;601,6,COUNTIF($L$20:L1649,"&lt;&gt;")&lt;701,7,COUNTIF($L$20:L1649,"&lt;&gt;")&lt;801,8,COUNTIF($L$20:L1649,"&lt;&gt;")&lt;901,9,COUNTIF($L$20:L1649,"&lt;&gt;")&lt;1001,10,COUNTIF($L$20:L1649,"&lt;&gt;")&lt;1101,11,COUNTIF($L$20:L1649,"&lt;&gt;")&lt;1201,12,COUNTIF($L$20:L1649,"&lt;&gt;")&lt;1301,13,COUNTIF($L$20:L1649,"&lt;&gt;")&lt;1401,14,COUNTIF($L$20:L1649,"&lt;&gt;")&lt;1501,15,COUNTIF($L$20:L1649,"&lt;&gt;")&lt;1601,16,COUNTIF($L$20:L1649,"&lt;&gt;")&lt;1701,17,COUNTIF($L$20:L1649,"&lt;&gt;")&lt;1801,18,COUNTIF($L$20:L1649,"&lt;&gt;")&lt;1901,19,COUNTIF($L$20:L1649,"&lt;&gt;")&lt;2001,20,COUNTIF($L$20:L1649,"&lt;&gt;")&lt;2101,21,COUNTIF($L$20:L1649,"&lt;&gt;")&lt;2201,22,COUNTIF($L$20:L1649,"&lt;&gt;")&lt;2301,23,COUNTIF($L$20:L1649,"&lt;&gt;")&lt;2401,24,COUNTIF($L$20:L1649,"&lt;&gt;")&lt;2501,25,COUNTIF($L$20:L1649,"&lt;&gt;")&lt;2601,26,COUNTIF($L$20:L1649,"&lt;&gt;")&lt;2701,27,COUNTIF($L$20:L1649,"&lt;&gt;")&lt;2801,28,COUNTIF($L$20:L1649,"&lt;&gt;")&lt;2901,29,COUNTIF($L$20:L1649,"&lt;&gt;")&lt;3001,30),"")</f>
        <v/>
      </c>
      <c r="AM1649" t="str">
        <f t="shared" si="125"/>
        <v/>
      </c>
      <c r="AN1649" t="str">
        <f t="shared" si="129"/>
        <v/>
      </c>
      <c r="AP1649" t="str">
        <f t="shared" si="128"/>
        <v/>
      </c>
      <c r="AQ1649" t="str">
        <f>IF(AO1649="","",COUNTIFS(AM1649:$AM$3019,AO1649))</f>
        <v/>
      </c>
    </row>
    <row r="1650" spans="1:43" x14ac:dyDescent="0.25">
      <c r="A1650" s="6" t="str">
        <f>IF(COUNT($A$20:A1649)&lt;&gt;$B$4,IF(A1649="","",A1649+1),"")</f>
        <v/>
      </c>
      <c r="B1650" s="3"/>
      <c r="C1650" s="3"/>
      <c r="D1650" s="122"/>
      <c r="E1650" s="3"/>
      <c r="F1650" s="3"/>
      <c r="G1650" s="3"/>
      <c r="H1650" s="3"/>
      <c r="I1650" s="120"/>
      <c r="J1650" s="3"/>
      <c r="K1650" s="95" t="str" cm="1">
        <f t="array" ref="K1650">IF(OR($J$14 = "A",$J$14 = "B",$J$14 = "C"),IF(I1650="","",IF(LEN(I1650)&gt;2,_xlfn.IFS(ISNUMBER(SEARCH("_",I1650)),I1650,ISNUMBER(SEARCH(", ",I1650)),SUBSTITUTE(I1650,", ","_"),ISNUMBER(SEARCH("/ ",I1650)),SUBSTITUTE(I1650,"/ ","_"),ISNUMBER(SEARCH(",",I1650)),SUBSTITUTE(I1650,",","_"),ISNUMBER(SEARCH("/",I1650)),SUBSTITUTE(I1650,"/","_"),ISNUMBER(SEARCH("",I1650)),I1650),I1650)),IF(OR($J$14 = "J",$J$14 = "K"),"",IF(D1650="","",IF(LEN(D1650)&gt;2,_xlfn.IFS(ISNUMBER(SEARCH("_",D1650)),D1650,ISNUMBER(SEARCH(", ",D1650)),SUBSTITUTE(D1650,", ","_"),ISNUMBER(SEARCH("/ ",D1650)),SUBSTITUTE(D1650,"/ ","_"),ISNUMBER(SEARCH(",",D1650)),SUBSTITUTE(D1650,",","_"),ISNUMBER(SEARCH("/",D1650)),SUBSTITUTE(D1650,"/","_"),ISNUMBER(SEARCH("",D1650)),D1650),D1650))))</f>
        <v/>
      </c>
      <c r="L1650" s="1"/>
      <c r="M1650" s="1" t="str">
        <f t="shared" si="126"/>
        <v/>
      </c>
      <c r="N1650" s="94" t="str">
        <f>IF($L1650="None","",IF(ISERROR(VLOOKUP($L1650,Info!$B$4:$B$266,1,FALSE)),"",VLOOKUP($L1650,Info!$B$4:$L$266,5,FALSE)))</f>
        <v/>
      </c>
      <c r="O1650" s="94" t="str">
        <f>IF(K1650="","",IF(AND($J$12&lt;&gt;"ABC",N1650="3"),"BAC",IF(N1650="3","ABC",IF($J$12&lt;&gt;"ABC",IF($J$10="Standard",VLOOKUP(K1650,Info!$BE$4:$BF$481,2,FALSE),VLOOKUP(K1650,Info!$BI$4:$BJ$482,2,FALSE)),IF($J$10="Standard",VLOOKUP(K1650,Info!$AG$4:$AH$2994,2,FALSE),VLOOKUP(K1650,Info!$AK$4:$AL$2997,2,FALSE))))))</f>
        <v/>
      </c>
      <c r="P1650" s="94" t="str">
        <f>IF($L1650="None","",IF(ISERROR(VLOOKUP($L1650,Info!$B$4:$B$266,1,FALSE)),"",VLOOKUP($L1650,Info!$B$4:$L$266,3,FALSE)))</f>
        <v/>
      </c>
      <c r="Q1650" s="96" t="str">
        <f>IF($L1650="None","",IF(ISERROR(VLOOKUP($L1650,Info!$B$4:$B$266,1,FALSE)),"",VLOOKUP($L1650,Info!$B$4:$L$266,4,FALSE)))</f>
        <v/>
      </c>
      <c r="R1650" s="1"/>
      <c r="S1650" s="6" t="str">
        <f t="shared" si="127"/>
        <v/>
      </c>
      <c r="T1650" s="6" t="str">
        <f>IF($L1650="None","",IF(ISERROR(VLOOKUP($L1650,Info!$B$4:$B$266,1,FALSE)),"",VLOOKUP($L1650,Info!$B$4:$L$266,11,FALSE)))</f>
        <v/>
      </c>
      <c r="U1650" s="1"/>
      <c r="V1650" s="1"/>
      <c r="W1650" s="1"/>
      <c r="X1650" s="1" t="str">
        <f>IF($L1650="None","",IF(ISERROR(VLOOKUP($L1650,Info!$B$4:$B$266,1,FALSE)),"",IF(OR(W1650="Metallic Liquid Tight",W1650="Non-Metallic Liquid Tight",W1650="LSZH",W1650="Greenfield"),VLOOKUP($L1650,Info!$B$4:$L$266,7,FALSE),"N/A")))</f>
        <v/>
      </c>
      <c r="Y1650" s="1"/>
      <c r="Z1650" s="96" t="str">
        <f>IF($L1650="None","",IF(ISERROR(VLOOKUP($L1650,Info!$B$4:$B$266,1,FALSE)),"",VLOOKUP($L1650,Info!$B$4:$L$266,9,FALSE)))</f>
        <v/>
      </c>
      <c r="AA1650" s="96" t="str">
        <f>IF($L1650="None","",IF(ISERROR(VLOOKUP($L1650,Info!$B$4:$B$266,1,FALSE)),"",VLOOKUP($L1650,Info!$B$4:$L$266,8,FALSE)))</f>
        <v/>
      </c>
      <c r="AB1650" s="96" t="str">
        <f>IF($L1650="None","",IF(ISERROR(VLOOKUP($L1650,Info!$B$4:$B$266,1,FALSE)),"",VLOOKUP($L1650,Info!$B$4:$L$266,10,FALSE)))</f>
        <v/>
      </c>
      <c r="AC1650" s="1" t="str">
        <f>IF(W1650="SO Cable","Black,White",IF(O1650="","",IF(P1650="","",IF($J$12&lt;&gt;"ABC",IF(P1650&lt;="250",VLOOKUP(O1650,Info!$AZ$4:$BB$22,3,FALSE),VLOOKUP(O1650,Info!$AZ$23:$BB$39,3,FALSE)),IF(P1650&lt;="250",VLOOKUP(O1650,Info!$AO$4:$AQ$22,3,FALSE),VLOOKUP(O1650,Info!$AO$23:$AP$39,3,FALSE))))))</f>
        <v/>
      </c>
      <c r="AD1650" s="1"/>
      <c r="AE1650" s="1" t="str">
        <f>IF($L1650="None","",IF(ISERROR(VLOOKUP($L1650,Info!$B$4:$B$266,1,FALSE)),"",VLOOKUP($L1650,Info!$B$4:$L$266,4,FALSE)))</f>
        <v/>
      </c>
      <c r="AF1650" s="1" t="str">
        <f>IF($L1650="None","",IF(ISERROR(VLOOKUP($L1650,Info!$B$4:$B$266,1,FALSE)),"",VLOOKUP($L1650,Info!$B$4:$L$266,6,FALSE)))</f>
        <v/>
      </c>
      <c r="AG1650" s="1"/>
      <c r="AH1650" s="33" t="str" cm="1">
        <f t="array" ref="AH1650">IF(AND(L1650&lt;&gt;"",O1650&lt;&gt;"",R1650:S1650&lt;&gt;"",W1650:X1650&lt;&gt;"",Z1650:AA1650&lt;&gt;"",AC1650&lt;&gt;""),"Good","Bad")</f>
        <v>Bad</v>
      </c>
      <c r="AL1650" t="str" cm="1">
        <f t="array" ref="AL1650">IF(R1650&gt;0,_xlfn.IFS(COUNTIF($L$20:L1650,"&lt;&gt;")&lt;101,1,COUNTIF($L$20:L1650,"&lt;&gt;")&lt;201,2,COUNTIF($L$20:L1650,"&lt;&gt;")&lt;301,3,COUNTIF($L$20:L1650,"&lt;&gt;")&lt;401,4,COUNTIF($L$20:L1650,"&lt;&gt;")&lt;501,5,COUNTIF($L$20:L1650,"&lt;&gt;")&lt;601,6,COUNTIF($L$20:L1650,"&lt;&gt;")&lt;701,7,COUNTIF($L$20:L1650,"&lt;&gt;")&lt;801,8,COUNTIF($L$20:L1650,"&lt;&gt;")&lt;901,9,COUNTIF($L$20:L1650,"&lt;&gt;")&lt;1001,10,COUNTIF($L$20:L1650,"&lt;&gt;")&lt;1101,11,COUNTIF($L$20:L1650,"&lt;&gt;")&lt;1201,12,COUNTIF($L$20:L1650,"&lt;&gt;")&lt;1301,13,COUNTIF($L$20:L1650,"&lt;&gt;")&lt;1401,14,COUNTIF($L$20:L1650,"&lt;&gt;")&lt;1501,15,COUNTIF($L$20:L1650,"&lt;&gt;")&lt;1601,16,COUNTIF($L$20:L1650,"&lt;&gt;")&lt;1701,17,COUNTIF($L$20:L1650,"&lt;&gt;")&lt;1801,18,COUNTIF($L$20:L1650,"&lt;&gt;")&lt;1901,19,COUNTIF($L$20:L1650,"&lt;&gt;")&lt;2001,20,COUNTIF($L$20:L1650,"&lt;&gt;")&lt;2101,21,COUNTIF($L$20:L1650,"&lt;&gt;")&lt;2201,22,COUNTIF($L$20:L1650,"&lt;&gt;")&lt;2301,23,COUNTIF($L$20:L1650,"&lt;&gt;")&lt;2401,24,COUNTIF($L$20:L1650,"&lt;&gt;")&lt;2501,25,COUNTIF($L$20:L1650,"&lt;&gt;")&lt;2601,26,COUNTIF($L$20:L1650,"&lt;&gt;")&lt;2701,27,COUNTIF($L$20:L1650,"&lt;&gt;")&lt;2801,28,COUNTIF($L$20:L1650,"&lt;&gt;")&lt;2901,29,COUNTIF($L$20:L1650,"&lt;&gt;")&lt;3001,30),"")</f>
        <v/>
      </c>
      <c r="AM1650" t="str">
        <f t="shared" si="125"/>
        <v/>
      </c>
      <c r="AN1650" t="str">
        <f t="shared" si="129"/>
        <v/>
      </c>
      <c r="AP1650" t="str">
        <f t="shared" si="128"/>
        <v/>
      </c>
      <c r="AQ1650" t="str">
        <f>IF(AO1650="","",COUNTIFS(AM1650:$AM$3019,AO1650))</f>
        <v/>
      </c>
    </row>
    <row r="1651" spans="1:43" x14ac:dyDescent="0.25">
      <c r="A1651" s="6" t="str">
        <f>IF(COUNT($A$20:A1650)&lt;&gt;$B$4,IF(A1650="","",A1650+1),"")</f>
        <v/>
      </c>
      <c r="B1651" s="3"/>
      <c r="C1651" s="3"/>
      <c r="D1651" s="122"/>
      <c r="E1651" s="3"/>
      <c r="F1651" s="3"/>
      <c r="G1651" s="3"/>
      <c r="H1651" s="3"/>
      <c r="I1651" s="120"/>
      <c r="J1651" s="3"/>
      <c r="K1651" s="95" t="str" cm="1">
        <f t="array" ref="K1651">IF(OR($J$14 = "A",$J$14 = "B",$J$14 = "C"),IF(I1651="","",IF(LEN(I1651)&gt;2,_xlfn.IFS(ISNUMBER(SEARCH("_",I1651)),I1651,ISNUMBER(SEARCH(", ",I1651)),SUBSTITUTE(I1651,", ","_"),ISNUMBER(SEARCH("/ ",I1651)),SUBSTITUTE(I1651,"/ ","_"),ISNUMBER(SEARCH(",",I1651)),SUBSTITUTE(I1651,",","_"),ISNUMBER(SEARCH("/",I1651)),SUBSTITUTE(I1651,"/","_"),ISNUMBER(SEARCH("",I1651)),I1651),I1651)),IF(OR($J$14 = "J",$J$14 = "K"),"",IF(D1651="","",IF(LEN(D1651)&gt;2,_xlfn.IFS(ISNUMBER(SEARCH("_",D1651)),D1651,ISNUMBER(SEARCH(", ",D1651)),SUBSTITUTE(D1651,", ","_"),ISNUMBER(SEARCH("/ ",D1651)),SUBSTITUTE(D1651,"/ ","_"),ISNUMBER(SEARCH(",",D1651)),SUBSTITUTE(D1651,",","_"),ISNUMBER(SEARCH("/",D1651)),SUBSTITUTE(D1651,"/","_"),ISNUMBER(SEARCH("",D1651)),D1651),D1651))))</f>
        <v/>
      </c>
      <c r="L1651" s="1"/>
      <c r="M1651" s="1" t="str">
        <f t="shared" si="126"/>
        <v/>
      </c>
      <c r="N1651" s="94" t="str">
        <f>IF($L1651="None","",IF(ISERROR(VLOOKUP($L1651,Info!$B$4:$B$266,1,FALSE)),"",VLOOKUP($L1651,Info!$B$4:$L$266,5,FALSE)))</f>
        <v/>
      </c>
      <c r="O1651" s="94" t="str">
        <f>IF(K1651="","",IF(AND($J$12&lt;&gt;"ABC",N1651="3"),"BAC",IF(N1651="3","ABC",IF($J$12&lt;&gt;"ABC",IF($J$10="Standard",VLOOKUP(K1651,Info!$BE$4:$BF$481,2,FALSE),VLOOKUP(K1651,Info!$BI$4:$BJ$482,2,FALSE)),IF($J$10="Standard",VLOOKUP(K1651,Info!$AG$4:$AH$2994,2,FALSE),VLOOKUP(K1651,Info!$AK$4:$AL$2997,2,FALSE))))))</f>
        <v/>
      </c>
      <c r="P1651" s="94" t="str">
        <f>IF($L1651="None","",IF(ISERROR(VLOOKUP($L1651,Info!$B$4:$B$266,1,FALSE)),"",VLOOKUP($L1651,Info!$B$4:$L$266,3,FALSE)))</f>
        <v/>
      </c>
      <c r="Q1651" s="96" t="str">
        <f>IF($L1651="None","",IF(ISERROR(VLOOKUP($L1651,Info!$B$4:$B$266,1,FALSE)),"",VLOOKUP($L1651,Info!$B$4:$L$266,4,FALSE)))</f>
        <v/>
      </c>
      <c r="R1651" s="1"/>
      <c r="S1651" s="6" t="str">
        <f t="shared" si="127"/>
        <v/>
      </c>
      <c r="T1651" s="6" t="str">
        <f>IF($L1651="None","",IF(ISERROR(VLOOKUP($L1651,Info!$B$4:$B$266,1,FALSE)),"",VLOOKUP($L1651,Info!$B$4:$L$266,11,FALSE)))</f>
        <v/>
      </c>
      <c r="U1651" s="1"/>
      <c r="V1651" s="1"/>
      <c r="W1651" s="1"/>
      <c r="X1651" s="1" t="str">
        <f>IF($L1651="None","",IF(ISERROR(VLOOKUP($L1651,Info!$B$4:$B$266,1,FALSE)),"",IF(OR(W1651="Metallic Liquid Tight",W1651="Non-Metallic Liquid Tight",W1651="LSZH",W1651="Greenfield"),VLOOKUP($L1651,Info!$B$4:$L$266,7,FALSE),"N/A")))</f>
        <v/>
      </c>
      <c r="Y1651" s="1"/>
      <c r="Z1651" s="96" t="str">
        <f>IF($L1651="None","",IF(ISERROR(VLOOKUP($L1651,Info!$B$4:$B$266,1,FALSE)),"",VLOOKUP($L1651,Info!$B$4:$L$266,9,FALSE)))</f>
        <v/>
      </c>
      <c r="AA1651" s="96" t="str">
        <f>IF($L1651="None","",IF(ISERROR(VLOOKUP($L1651,Info!$B$4:$B$266,1,FALSE)),"",VLOOKUP($L1651,Info!$B$4:$L$266,8,FALSE)))</f>
        <v/>
      </c>
      <c r="AB1651" s="96" t="str">
        <f>IF($L1651="None","",IF(ISERROR(VLOOKUP($L1651,Info!$B$4:$B$266,1,FALSE)),"",VLOOKUP($L1651,Info!$B$4:$L$266,10,FALSE)))</f>
        <v/>
      </c>
      <c r="AC1651" s="1" t="str">
        <f>IF(W1651="SO Cable","Black,White",IF(O1651="","",IF(P1651="","",IF($J$12&lt;&gt;"ABC",IF(P1651&lt;="250",VLOOKUP(O1651,Info!$AZ$4:$BB$22,3,FALSE),VLOOKUP(O1651,Info!$AZ$23:$BB$39,3,FALSE)),IF(P1651&lt;="250",VLOOKUP(O1651,Info!$AO$4:$AQ$22,3,FALSE),VLOOKUP(O1651,Info!$AO$23:$AP$39,3,FALSE))))))</f>
        <v/>
      </c>
      <c r="AD1651" s="1"/>
      <c r="AE1651" s="1" t="str">
        <f>IF($L1651="None","",IF(ISERROR(VLOOKUP($L1651,Info!$B$4:$B$266,1,FALSE)),"",VLOOKUP($L1651,Info!$B$4:$L$266,4,FALSE)))</f>
        <v/>
      </c>
      <c r="AF1651" s="1" t="str">
        <f>IF($L1651="None","",IF(ISERROR(VLOOKUP($L1651,Info!$B$4:$B$266,1,FALSE)),"",VLOOKUP($L1651,Info!$B$4:$L$266,6,FALSE)))</f>
        <v/>
      </c>
      <c r="AG1651" s="1"/>
      <c r="AH1651" s="33" t="str" cm="1">
        <f t="array" ref="AH1651">IF(AND(L1651&lt;&gt;"",O1651&lt;&gt;"",R1651:S1651&lt;&gt;"",W1651:X1651&lt;&gt;"",Z1651:AA1651&lt;&gt;"",AC1651&lt;&gt;""),"Good","Bad")</f>
        <v>Bad</v>
      </c>
      <c r="AL1651" t="str" cm="1">
        <f t="array" ref="AL1651">IF(R1651&gt;0,_xlfn.IFS(COUNTIF($L$20:L1651,"&lt;&gt;")&lt;101,1,COUNTIF($L$20:L1651,"&lt;&gt;")&lt;201,2,COUNTIF($L$20:L1651,"&lt;&gt;")&lt;301,3,COUNTIF($L$20:L1651,"&lt;&gt;")&lt;401,4,COUNTIF($L$20:L1651,"&lt;&gt;")&lt;501,5,COUNTIF($L$20:L1651,"&lt;&gt;")&lt;601,6,COUNTIF($L$20:L1651,"&lt;&gt;")&lt;701,7,COUNTIF($L$20:L1651,"&lt;&gt;")&lt;801,8,COUNTIF($L$20:L1651,"&lt;&gt;")&lt;901,9,COUNTIF($L$20:L1651,"&lt;&gt;")&lt;1001,10,COUNTIF($L$20:L1651,"&lt;&gt;")&lt;1101,11,COUNTIF($L$20:L1651,"&lt;&gt;")&lt;1201,12,COUNTIF($L$20:L1651,"&lt;&gt;")&lt;1301,13,COUNTIF($L$20:L1651,"&lt;&gt;")&lt;1401,14,COUNTIF($L$20:L1651,"&lt;&gt;")&lt;1501,15,COUNTIF($L$20:L1651,"&lt;&gt;")&lt;1601,16,COUNTIF($L$20:L1651,"&lt;&gt;")&lt;1701,17,COUNTIF($L$20:L1651,"&lt;&gt;")&lt;1801,18,COUNTIF($L$20:L1651,"&lt;&gt;")&lt;1901,19,COUNTIF($L$20:L1651,"&lt;&gt;")&lt;2001,20,COUNTIF($L$20:L1651,"&lt;&gt;")&lt;2101,21,COUNTIF($L$20:L1651,"&lt;&gt;")&lt;2201,22,COUNTIF($L$20:L1651,"&lt;&gt;")&lt;2301,23,COUNTIF($L$20:L1651,"&lt;&gt;")&lt;2401,24,COUNTIF($L$20:L1651,"&lt;&gt;")&lt;2501,25,COUNTIF($L$20:L1651,"&lt;&gt;")&lt;2601,26,COUNTIF($L$20:L1651,"&lt;&gt;")&lt;2701,27,COUNTIF($L$20:L1651,"&lt;&gt;")&lt;2801,28,COUNTIF($L$20:L1651,"&lt;&gt;")&lt;2901,29,COUNTIF($L$20:L1651,"&lt;&gt;")&lt;3001,30),"")</f>
        <v/>
      </c>
      <c r="AM1651" t="str">
        <f t="shared" si="125"/>
        <v/>
      </c>
      <c r="AN1651" t="str">
        <f t="shared" si="129"/>
        <v/>
      </c>
      <c r="AP1651" t="str">
        <f t="shared" si="128"/>
        <v/>
      </c>
      <c r="AQ1651" t="str">
        <f>IF(AO1651="","",COUNTIFS(AM1651:$AM$3019,AO1651))</f>
        <v/>
      </c>
    </row>
    <row r="1652" spans="1:43" x14ac:dyDescent="0.25">
      <c r="A1652" s="6" t="str">
        <f>IF(COUNT($A$20:A1651)&lt;&gt;$B$4,IF(A1651="","",A1651+1),"")</f>
        <v/>
      </c>
      <c r="B1652" s="3"/>
      <c r="C1652" s="3"/>
      <c r="D1652" s="122"/>
      <c r="E1652" s="3"/>
      <c r="F1652" s="3"/>
      <c r="G1652" s="3"/>
      <c r="H1652" s="3"/>
      <c r="I1652" s="120"/>
      <c r="J1652" s="3"/>
      <c r="K1652" s="95" t="str" cm="1">
        <f t="array" ref="K1652">IF(OR($J$14 = "A",$J$14 = "B",$J$14 = "C"),IF(I1652="","",IF(LEN(I1652)&gt;2,_xlfn.IFS(ISNUMBER(SEARCH("_",I1652)),I1652,ISNUMBER(SEARCH(", ",I1652)),SUBSTITUTE(I1652,", ","_"),ISNUMBER(SEARCH("/ ",I1652)),SUBSTITUTE(I1652,"/ ","_"),ISNUMBER(SEARCH(",",I1652)),SUBSTITUTE(I1652,",","_"),ISNUMBER(SEARCH("/",I1652)),SUBSTITUTE(I1652,"/","_"),ISNUMBER(SEARCH("",I1652)),I1652),I1652)),IF(OR($J$14 = "J",$J$14 = "K"),"",IF(D1652="","",IF(LEN(D1652)&gt;2,_xlfn.IFS(ISNUMBER(SEARCH("_",D1652)),D1652,ISNUMBER(SEARCH(", ",D1652)),SUBSTITUTE(D1652,", ","_"),ISNUMBER(SEARCH("/ ",D1652)),SUBSTITUTE(D1652,"/ ","_"),ISNUMBER(SEARCH(",",D1652)),SUBSTITUTE(D1652,",","_"),ISNUMBER(SEARCH("/",D1652)),SUBSTITUTE(D1652,"/","_"),ISNUMBER(SEARCH("",D1652)),D1652),D1652))))</f>
        <v/>
      </c>
      <c r="L1652" s="1"/>
      <c r="M1652" s="1" t="str">
        <f t="shared" si="126"/>
        <v/>
      </c>
      <c r="N1652" s="94" t="str">
        <f>IF($L1652="None","",IF(ISERROR(VLOOKUP($L1652,Info!$B$4:$B$266,1,FALSE)),"",VLOOKUP($L1652,Info!$B$4:$L$266,5,FALSE)))</f>
        <v/>
      </c>
      <c r="O1652" s="94" t="str">
        <f>IF(K1652="","",IF(AND($J$12&lt;&gt;"ABC",N1652="3"),"BAC",IF(N1652="3","ABC",IF($J$12&lt;&gt;"ABC",IF($J$10="Standard",VLOOKUP(K1652,Info!$BE$4:$BF$481,2,FALSE),VLOOKUP(K1652,Info!$BI$4:$BJ$482,2,FALSE)),IF($J$10="Standard",VLOOKUP(K1652,Info!$AG$4:$AH$2994,2,FALSE),VLOOKUP(K1652,Info!$AK$4:$AL$2997,2,FALSE))))))</f>
        <v/>
      </c>
      <c r="P1652" s="94" t="str">
        <f>IF($L1652="None","",IF(ISERROR(VLOOKUP($L1652,Info!$B$4:$B$266,1,FALSE)),"",VLOOKUP($L1652,Info!$B$4:$L$266,3,FALSE)))</f>
        <v/>
      </c>
      <c r="Q1652" s="96" t="str">
        <f>IF($L1652="None","",IF(ISERROR(VLOOKUP($L1652,Info!$B$4:$B$266,1,FALSE)),"",VLOOKUP($L1652,Info!$B$4:$L$266,4,FALSE)))</f>
        <v/>
      </c>
      <c r="R1652" s="1"/>
      <c r="S1652" s="6" t="str">
        <f t="shared" si="127"/>
        <v/>
      </c>
      <c r="T1652" s="6" t="str">
        <f>IF($L1652="None","",IF(ISERROR(VLOOKUP($L1652,Info!$B$4:$B$266,1,FALSE)),"",VLOOKUP($L1652,Info!$B$4:$L$266,11,FALSE)))</f>
        <v/>
      </c>
      <c r="U1652" s="1"/>
      <c r="V1652" s="1"/>
      <c r="W1652" s="1"/>
      <c r="X1652" s="1" t="str">
        <f>IF($L1652="None","",IF(ISERROR(VLOOKUP($L1652,Info!$B$4:$B$266,1,FALSE)),"",IF(OR(W1652="Metallic Liquid Tight",W1652="Non-Metallic Liquid Tight",W1652="LSZH",W1652="Greenfield"),VLOOKUP($L1652,Info!$B$4:$L$266,7,FALSE),"N/A")))</f>
        <v/>
      </c>
      <c r="Y1652" s="1"/>
      <c r="Z1652" s="96" t="str">
        <f>IF($L1652="None","",IF(ISERROR(VLOOKUP($L1652,Info!$B$4:$B$266,1,FALSE)),"",VLOOKUP($L1652,Info!$B$4:$L$266,9,FALSE)))</f>
        <v/>
      </c>
      <c r="AA1652" s="96" t="str">
        <f>IF($L1652="None","",IF(ISERROR(VLOOKUP($L1652,Info!$B$4:$B$266,1,FALSE)),"",VLOOKUP($L1652,Info!$B$4:$L$266,8,FALSE)))</f>
        <v/>
      </c>
      <c r="AB1652" s="96" t="str">
        <f>IF($L1652="None","",IF(ISERROR(VLOOKUP($L1652,Info!$B$4:$B$266,1,FALSE)),"",VLOOKUP($L1652,Info!$B$4:$L$266,10,FALSE)))</f>
        <v/>
      </c>
      <c r="AC1652" s="1" t="str">
        <f>IF(W1652="SO Cable","Black,White",IF(O1652="","",IF(P1652="","",IF($J$12&lt;&gt;"ABC",IF(P1652&lt;="250",VLOOKUP(O1652,Info!$AZ$4:$BB$22,3,FALSE),VLOOKUP(O1652,Info!$AZ$23:$BB$39,3,FALSE)),IF(P1652&lt;="250",VLOOKUP(O1652,Info!$AO$4:$AQ$22,3,FALSE),VLOOKUP(O1652,Info!$AO$23:$AP$39,3,FALSE))))))</f>
        <v/>
      </c>
      <c r="AD1652" s="1"/>
      <c r="AE1652" s="1" t="str">
        <f>IF($L1652="None","",IF(ISERROR(VLOOKUP($L1652,Info!$B$4:$B$266,1,FALSE)),"",VLOOKUP($L1652,Info!$B$4:$L$266,4,FALSE)))</f>
        <v/>
      </c>
      <c r="AF1652" s="1" t="str">
        <f>IF($L1652="None","",IF(ISERROR(VLOOKUP($L1652,Info!$B$4:$B$266,1,FALSE)),"",VLOOKUP($L1652,Info!$B$4:$L$266,6,FALSE)))</f>
        <v/>
      </c>
      <c r="AG1652" s="1"/>
      <c r="AH1652" s="33" t="str" cm="1">
        <f t="array" ref="AH1652">IF(AND(L1652&lt;&gt;"",O1652&lt;&gt;"",R1652:S1652&lt;&gt;"",W1652:X1652&lt;&gt;"",Z1652:AA1652&lt;&gt;"",AC1652&lt;&gt;""),"Good","Bad")</f>
        <v>Bad</v>
      </c>
      <c r="AL1652" t="str" cm="1">
        <f t="array" ref="AL1652">IF(R1652&gt;0,_xlfn.IFS(COUNTIF($L$20:L1652,"&lt;&gt;")&lt;101,1,COUNTIF($L$20:L1652,"&lt;&gt;")&lt;201,2,COUNTIF($L$20:L1652,"&lt;&gt;")&lt;301,3,COUNTIF($L$20:L1652,"&lt;&gt;")&lt;401,4,COUNTIF($L$20:L1652,"&lt;&gt;")&lt;501,5,COUNTIF($L$20:L1652,"&lt;&gt;")&lt;601,6,COUNTIF($L$20:L1652,"&lt;&gt;")&lt;701,7,COUNTIF($L$20:L1652,"&lt;&gt;")&lt;801,8,COUNTIF($L$20:L1652,"&lt;&gt;")&lt;901,9,COUNTIF($L$20:L1652,"&lt;&gt;")&lt;1001,10,COUNTIF($L$20:L1652,"&lt;&gt;")&lt;1101,11,COUNTIF($L$20:L1652,"&lt;&gt;")&lt;1201,12,COUNTIF($L$20:L1652,"&lt;&gt;")&lt;1301,13,COUNTIF($L$20:L1652,"&lt;&gt;")&lt;1401,14,COUNTIF($L$20:L1652,"&lt;&gt;")&lt;1501,15,COUNTIF($L$20:L1652,"&lt;&gt;")&lt;1601,16,COUNTIF($L$20:L1652,"&lt;&gt;")&lt;1701,17,COUNTIF($L$20:L1652,"&lt;&gt;")&lt;1801,18,COUNTIF($L$20:L1652,"&lt;&gt;")&lt;1901,19,COUNTIF($L$20:L1652,"&lt;&gt;")&lt;2001,20,COUNTIF($L$20:L1652,"&lt;&gt;")&lt;2101,21,COUNTIF($L$20:L1652,"&lt;&gt;")&lt;2201,22,COUNTIF($L$20:L1652,"&lt;&gt;")&lt;2301,23,COUNTIF($L$20:L1652,"&lt;&gt;")&lt;2401,24,COUNTIF($L$20:L1652,"&lt;&gt;")&lt;2501,25,COUNTIF($L$20:L1652,"&lt;&gt;")&lt;2601,26,COUNTIF($L$20:L1652,"&lt;&gt;")&lt;2701,27,COUNTIF($L$20:L1652,"&lt;&gt;")&lt;2801,28,COUNTIF($L$20:L1652,"&lt;&gt;")&lt;2901,29,COUNTIF($L$20:L1652,"&lt;&gt;")&lt;3001,30),"")</f>
        <v/>
      </c>
      <c r="AM1652" t="str">
        <f t="shared" si="125"/>
        <v/>
      </c>
      <c r="AN1652" t="str">
        <f t="shared" si="129"/>
        <v/>
      </c>
      <c r="AP1652" t="str">
        <f t="shared" si="128"/>
        <v/>
      </c>
      <c r="AQ1652" t="str">
        <f>IF(AO1652="","",COUNTIFS(AM1652:$AM$3019,AO1652))</f>
        <v/>
      </c>
    </row>
    <row r="1653" spans="1:43" x14ac:dyDescent="0.25">
      <c r="A1653" s="6" t="str">
        <f>IF(COUNT($A$20:A1652)&lt;&gt;$B$4,IF(A1652="","",A1652+1),"")</f>
        <v/>
      </c>
      <c r="B1653" s="3"/>
      <c r="C1653" s="3"/>
      <c r="D1653" s="122"/>
      <c r="E1653" s="3"/>
      <c r="F1653" s="3"/>
      <c r="G1653" s="3"/>
      <c r="H1653" s="3"/>
      <c r="I1653" s="120"/>
      <c r="J1653" s="3"/>
      <c r="K1653" s="95" t="str" cm="1">
        <f t="array" ref="K1653">IF(OR($J$14 = "A",$J$14 = "B",$J$14 = "C"),IF(I1653="","",IF(LEN(I1653)&gt;2,_xlfn.IFS(ISNUMBER(SEARCH("_",I1653)),I1653,ISNUMBER(SEARCH(", ",I1653)),SUBSTITUTE(I1653,", ","_"),ISNUMBER(SEARCH("/ ",I1653)),SUBSTITUTE(I1653,"/ ","_"),ISNUMBER(SEARCH(",",I1653)),SUBSTITUTE(I1653,",","_"),ISNUMBER(SEARCH("/",I1653)),SUBSTITUTE(I1653,"/","_"),ISNUMBER(SEARCH("",I1653)),I1653),I1653)),IF(OR($J$14 = "J",$J$14 = "K"),"",IF(D1653="","",IF(LEN(D1653)&gt;2,_xlfn.IFS(ISNUMBER(SEARCH("_",D1653)),D1653,ISNUMBER(SEARCH(", ",D1653)),SUBSTITUTE(D1653,", ","_"),ISNUMBER(SEARCH("/ ",D1653)),SUBSTITUTE(D1653,"/ ","_"),ISNUMBER(SEARCH(",",D1653)),SUBSTITUTE(D1653,",","_"),ISNUMBER(SEARCH("/",D1653)),SUBSTITUTE(D1653,"/","_"),ISNUMBER(SEARCH("",D1653)),D1653),D1653))))</f>
        <v/>
      </c>
      <c r="L1653" s="1"/>
      <c r="M1653" s="1" t="str">
        <f t="shared" si="126"/>
        <v/>
      </c>
      <c r="N1653" s="94" t="str">
        <f>IF($L1653="None","",IF(ISERROR(VLOOKUP($L1653,Info!$B$4:$B$266,1,FALSE)),"",VLOOKUP($L1653,Info!$B$4:$L$266,5,FALSE)))</f>
        <v/>
      </c>
      <c r="O1653" s="94" t="str">
        <f>IF(K1653="","",IF(AND($J$12&lt;&gt;"ABC",N1653="3"),"BAC",IF(N1653="3","ABC",IF($J$12&lt;&gt;"ABC",IF($J$10="Standard",VLOOKUP(K1653,Info!$BE$4:$BF$481,2,FALSE),VLOOKUP(K1653,Info!$BI$4:$BJ$482,2,FALSE)),IF($J$10="Standard",VLOOKUP(K1653,Info!$AG$4:$AH$2994,2,FALSE),VLOOKUP(K1653,Info!$AK$4:$AL$2997,2,FALSE))))))</f>
        <v/>
      </c>
      <c r="P1653" s="94" t="str">
        <f>IF($L1653="None","",IF(ISERROR(VLOOKUP($L1653,Info!$B$4:$B$266,1,FALSE)),"",VLOOKUP($L1653,Info!$B$4:$L$266,3,FALSE)))</f>
        <v/>
      </c>
      <c r="Q1653" s="96" t="str">
        <f>IF($L1653="None","",IF(ISERROR(VLOOKUP($L1653,Info!$B$4:$B$266,1,FALSE)),"",VLOOKUP($L1653,Info!$B$4:$L$266,4,FALSE)))</f>
        <v/>
      </c>
      <c r="R1653" s="1"/>
      <c r="S1653" s="6" t="str">
        <f t="shared" si="127"/>
        <v/>
      </c>
      <c r="T1653" s="6" t="str">
        <f>IF($L1653="None","",IF(ISERROR(VLOOKUP($L1653,Info!$B$4:$B$266,1,FALSE)),"",VLOOKUP($L1653,Info!$B$4:$L$266,11,FALSE)))</f>
        <v/>
      </c>
      <c r="U1653" s="1"/>
      <c r="V1653" s="1"/>
      <c r="W1653" s="1"/>
      <c r="X1653" s="1" t="str">
        <f>IF($L1653="None","",IF(ISERROR(VLOOKUP($L1653,Info!$B$4:$B$266,1,FALSE)),"",IF(OR(W1653="Metallic Liquid Tight",W1653="Non-Metallic Liquid Tight",W1653="LSZH",W1653="Greenfield"),VLOOKUP($L1653,Info!$B$4:$L$266,7,FALSE),"N/A")))</f>
        <v/>
      </c>
      <c r="Y1653" s="1"/>
      <c r="Z1653" s="96" t="str">
        <f>IF($L1653="None","",IF(ISERROR(VLOOKUP($L1653,Info!$B$4:$B$266,1,FALSE)),"",VLOOKUP($L1653,Info!$B$4:$L$266,9,FALSE)))</f>
        <v/>
      </c>
      <c r="AA1653" s="96" t="str">
        <f>IF($L1653="None","",IF(ISERROR(VLOOKUP($L1653,Info!$B$4:$B$266,1,FALSE)),"",VLOOKUP($L1653,Info!$B$4:$L$266,8,FALSE)))</f>
        <v/>
      </c>
      <c r="AB1653" s="96" t="str">
        <f>IF($L1653="None","",IF(ISERROR(VLOOKUP($L1653,Info!$B$4:$B$266,1,FALSE)),"",VLOOKUP($L1653,Info!$B$4:$L$266,10,FALSE)))</f>
        <v/>
      </c>
      <c r="AC1653" s="1" t="str">
        <f>IF(W1653="SO Cable","Black,White",IF(O1653="","",IF(P1653="","",IF($J$12&lt;&gt;"ABC",IF(P1653&lt;="250",VLOOKUP(O1653,Info!$AZ$4:$BB$22,3,FALSE),VLOOKUP(O1653,Info!$AZ$23:$BB$39,3,FALSE)),IF(P1653&lt;="250",VLOOKUP(O1653,Info!$AO$4:$AQ$22,3,FALSE),VLOOKUP(O1653,Info!$AO$23:$AP$39,3,FALSE))))))</f>
        <v/>
      </c>
      <c r="AD1653" s="1"/>
      <c r="AE1653" s="1" t="str">
        <f>IF($L1653="None","",IF(ISERROR(VLOOKUP($L1653,Info!$B$4:$B$266,1,FALSE)),"",VLOOKUP($L1653,Info!$B$4:$L$266,4,FALSE)))</f>
        <v/>
      </c>
      <c r="AF1653" s="1" t="str">
        <f>IF($L1653="None","",IF(ISERROR(VLOOKUP($L1653,Info!$B$4:$B$266,1,FALSE)),"",VLOOKUP($L1653,Info!$B$4:$L$266,6,FALSE)))</f>
        <v/>
      </c>
      <c r="AG1653" s="1"/>
      <c r="AH1653" s="33" t="str" cm="1">
        <f t="array" ref="AH1653">IF(AND(L1653&lt;&gt;"",O1653&lt;&gt;"",R1653:S1653&lt;&gt;"",W1653:X1653&lt;&gt;"",Z1653:AA1653&lt;&gt;"",AC1653&lt;&gt;""),"Good","Bad")</f>
        <v>Bad</v>
      </c>
      <c r="AL1653" t="str" cm="1">
        <f t="array" ref="AL1653">IF(R1653&gt;0,_xlfn.IFS(COUNTIF($L$20:L1653,"&lt;&gt;")&lt;101,1,COUNTIF($L$20:L1653,"&lt;&gt;")&lt;201,2,COUNTIF($L$20:L1653,"&lt;&gt;")&lt;301,3,COUNTIF($L$20:L1653,"&lt;&gt;")&lt;401,4,COUNTIF($L$20:L1653,"&lt;&gt;")&lt;501,5,COUNTIF($L$20:L1653,"&lt;&gt;")&lt;601,6,COUNTIF($L$20:L1653,"&lt;&gt;")&lt;701,7,COUNTIF($L$20:L1653,"&lt;&gt;")&lt;801,8,COUNTIF($L$20:L1653,"&lt;&gt;")&lt;901,9,COUNTIF($L$20:L1653,"&lt;&gt;")&lt;1001,10,COUNTIF($L$20:L1653,"&lt;&gt;")&lt;1101,11,COUNTIF($L$20:L1653,"&lt;&gt;")&lt;1201,12,COUNTIF($L$20:L1653,"&lt;&gt;")&lt;1301,13,COUNTIF($L$20:L1653,"&lt;&gt;")&lt;1401,14,COUNTIF($L$20:L1653,"&lt;&gt;")&lt;1501,15,COUNTIF($L$20:L1653,"&lt;&gt;")&lt;1601,16,COUNTIF($L$20:L1653,"&lt;&gt;")&lt;1701,17,COUNTIF($L$20:L1653,"&lt;&gt;")&lt;1801,18,COUNTIF($L$20:L1653,"&lt;&gt;")&lt;1901,19,COUNTIF($L$20:L1653,"&lt;&gt;")&lt;2001,20,COUNTIF($L$20:L1653,"&lt;&gt;")&lt;2101,21,COUNTIF($L$20:L1653,"&lt;&gt;")&lt;2201,22,COUNTIF($L$20:L1653,"&lt;&gt;")&lt;2301,23,COUNTIF($L$20:L1653,"&lt;&gt;")&lt;2401,24,COUNTIF($L$20:L1653,"&lt;&gt;")&lt;2501,25,COUNTIF($L$20:L1653,"&lt;&gt;")&lt;2601,26,COUNTIF($L$20:L1653,"&lt;&gt;")&lt;2701,27,COUNTIF($L$20:L1653,"&lt;&gt;")&lt;2801,28,COUNTIF($L$20:L1653,"&lt;&gt;")&lt;2901,29,COUNTIF($L$20:L1653,"&lt;&gt;")&lt;3001,30),"")</f>
        <v/>
      </c>
      <c r="AM1653" t="str">
        <f t="shared" si="125"/>
        <v/>
      </c>
      <c r="AN1653" t="str">
        <f t="shared" si="129"/>
        <v/>
      </c>
      <c r="AP1653" t="str">
        <f t="shared" si="128"/>
        <v/>
      </c>
      <c r="AQ1653" t="str">
        <f>IF(AO1653="","",COUNTIFS(AM1653:$AM$3019,AO1653))</f>
        <v/>
      </c>
    </row>
    <row r="1654" spans="1:43" x14ac:dyDescent="0.25">
      <c r="A1654" s="6" t="str">
        <f>IF(COUNT($A$20:A1653)&lt;&gt;$B$4,IF(A1653="","",A1653+1),"")</f>
        <v/>
      </c>
      <c r="B1654" s="3"/>
      <c r="C1654" s="3"/>
      <c r="D1654" s="122"/>
      <c r="E1654" s="3"/>
      <c r="F1654" s="3"/>
      <c r="G1654" s="3"/>
      <c r="H1654" s="3"/>
      <c r="I1654" s="120"/>
      <c r="J1654" s="3"/>
      <c r="K1654" s="95" t="str" cm="1">
        <f t="array" ref="K1654">IF(OR($J$14 = "A",$J$14 = "B",$J$14 = "C"),IF(I1654="","",IF(LEN(I1654)&gt;2,_xlfn.IFS(ISNUMBER(SEARCH("_",I1654)),I1654,ISNUMBER(SEARCH(", ",I1654)),SUBSTITUTE(I1654,", ","_"),ISNUMBER(SEARCH("/ ",I1654)),SUBSTITUTE(I1654,"/ ","_"),ISNUMBER(SEARCH(",",I1654)),SUBSTITUTE(I1654,",","_"),ISNUMBER(SEARCH("/",I1654)),SUBSTITUTE(I1654,"/","_"),ISNUMBER(SEARCH("",I1654)),I1654),I1654)),IF(OR($J$14 = "J",$J$14 = "K"),"",IF(D1654="","",IF(LEN(D1654)&gt;2,_xlfn.IFS(ISNUMBER(SEARCH("_",D1654)),D1654,ISNUMBER(SEARCH(", ",D1654)),SUBSTITUTE(D1654,", ","_"),ISNUMBER(SEARCH("/ ",D1654)),SUBSTITUTE(D1654,"/ ","_"),ISNUMBER(SEARCH(",",D1654)),SUBSTITUTE(D1654,",","_"),ISNUMBER(SEARCH("/",D1654)),SUBSTITUTE(D1654,"/","_"),ISNUMBER(SEARCH("",D1654)),D1654),D1654))))</f>
        <v/>
      </c>
      <c r="L1654" s="1"/>
      <c r="M1654" s="1" t="str">
        <f t="shared" si="126"/>
        <v/>
      </c>
      <c r="N1654" s="94" t="str">
        <f>IF($L1654="None","",IF(ISERROR(VLOOKUP($L1654,Info!$B$4:$B$266,1,FALSE)),"",VLOOKUP($L1654,Info!$B$4:$L$266,5,FALSE)))</f>
        <v/>
      </c>
      <c r="O1654" s="94" t="str">
        <f>IF(K1654="","",IF(AND($J$12&lt;&gt;"ABC",N1654="3"),"BAC",IF(N1654="3","ABC",IF($J$12&lt;&gt;"ABC",IF($J$10="Standard",VLOOKUP(K1654,Info!$BE$4:$BF$481,2,FALSE),VLOOKUP(K1654,Info!$BI$4:$BJ$482,2,FALSE)),IF($J$10="Standard",VLOOKUP(K1654,Info!$AG$4:$AH$2994,2,FALSE),VLOOKUP(K1654,Info!$AK$4:$AL$2997,2,FALSE))))))</f>
        <v/>
      </c>
      <c r="P1654" s="94" t="str">
        <f>IF($L1654="None","",IF(ISERROR(VLOOKUP($L1654,Info!$B$4:$B$266,1,FALSE)),"",VLOOKUP($L1654,Info!$B$4:$L$266,3,FALSE)))</f>
        <v/>
      </c>
      <c r="Q1654" s="96" t="str">
        <f>IF($L1654="None","",IF(ISERROR(VLOOKUP($L1654,Info!$B$4:$B$266,1,FALSE)),"",VLOOKUP($L1654,Info!$B$4:$L$266,4,FALSE)))</f>
        <v/>
      </c>
      <c r="R1654" s="1"/>
      <c r="S1654" s="6" t="str">
        <f t="shared" si="127"/>
        <v/>
      </c>
      <c r="T1654" s="6" t="str">
        <f>IF($L1654="None","",IF(ISERROR(VLOOKUP($L1654,Info!$B$4:$B$266,1,FALSE)),"",VLOOKUP($L1654,Info!$B$4:$L$266,11,FALSE)))</f>
        <v/>
      </c>
      <c r="U1654" s="1"/>
      <c r="V1654" s="1"/>
      <c r="W1654" s="1"/>
      <c r="X1654" s="1" t="str">
        <f>IF($L1654="None","",IF(ISERROR(VLOOKUP($L1654,Info!$B$4:$B$266,1,FALSE)),"",IF(OR(W1654="Metallic Liquid Tight",W1654="Non-Metallic Liquid Tight",W1654="LSZH",W1654="Greenfield"),VLOOKUP($L1654,Info!$B$4:$L$266,7,FALSE),"N/A")))</f>
        <v/>
      </c>
      <c r="Y1654" s="1"/>
      <c r="Z1654" s="96" t="str">
        <f>IF($L1654="None","",IF(ISERROR(VLOOKUP($L1654,Info!$B$4:$B$266,1,FALSE)),"",VLOOKUP($L1654,Info!$B$4:$L$266,9,FALSE)))</f>
        <v/>
      </c>
      <c r="AA1654" s="96" t="str">
        <f>IF($L1654="None","",IF(ISERROR(VLOOKUP($L1654,Info!$B$4:$B$266,1,FALSE)),"",VLOOKUP($L1654,Info!$B$4:$L$266,8,FALSE)))</f>
        <v/>
      </c>
      <c r="AB1654" s="96" t="str">
        <f>IF($L1654="None","",IF(ISERROR(VLOOKUP($L1654,Info!$B$4:$B$266,1,FALSE)),"",VLOOKUP($L1654,Info!$B$4:$L$266,10,FALSE)))</f>
        <v/>
      </c>
      <c r="AC1654" s="1" t="str">
        <f>IF(W1654="SO Cable","Black,White",IF(O1654="","",IF(P1654="","",IF($J$12&lt;&gt;"ABC",IF(P1654&lt;="250",VLOOKUP(O1654,Info!$AZ$4:$BB$22,3,FALSE),VLOOKUP(O1654,Info!$AZ$23:$BB$39,3,FALSE)),IF(P1654&lt;="250",VLOOKUP(O1654,Info!$AO$4:$AQ$22,3,FALSE),VLOOKUP(O1654,Info!$AO$23:$AP$39,3,FALSE))))))</f>
        <v/>
      </c>
      <c r="AD1654" s="1"/>
      <c r="AE1654" s="1" t="str">
        <f>IF($L1654="None","",IF(ISERROR(VLOOKUP($L1654,Info!$B$4:$B$266,1,FALSE)),"",VLOOKUP($L1654,Info!$B$4:$L$266,4,FALSE)))</f>
        <v/>
      </c>
      <c r="AF1654" s="1" t="str">
        <f>IF($L1654="None","",IF(ISERROR(VLOOKUP($L1654,Info!$B$4:$B$266,1,FALSE)),"",VLOOKUP($L1654,Info!$B$4:$L$266,6,FALSE)))</f>
        <v/>
      </c>
      <c r="AG1654" s="1"/>
      <c r="AH1654" s="33" t="str" cm="1">
        <f t="array" ref="AH1654">IF(AND(L1654&lt;&gt;"",O1654&lt;&gt;"",R1654:S1654&lt;&gt;"",W1654:X1654&lt;&gt;"",Z1654:AA1654&lt;&gt;"",AC1654&lt;&gt;""),"Good","Bad")</f>
        <v>Bad</v>
      </c>
      <c r="AL1654" t="str" cm="1">
        <f t="array" ref="AL1654">IF(R1654&gt;0,_xlfn.IFS(COUNTIF($L$20:L1654,"&lt;&gt;")&lt;101,1,COUNTIF($L$20:L1654,"&lt;&gt;")&lt;201,2,COUNTIF($L$20:L1654,"&lt;&gt;")&lt;301,3,COUNTIF($L$20:L1654,"&lt;&gt;")&lt;401,4,COUNTIF($L$20:L1654,"&lt;&gt;")&lt;501,5,COUNTIF($L$20:L1654,"&lt;&gt;")&lt;601,6,COUNTIF($L$20:L1654,"&lt;&gt;")&lt;701,7,COUNTIF($L$20:L1654,"&lt;&gt;")&lt;801,8,COUNTIF($L$20:L1654,"&lt;&gt;")&lt;901,9,COUNTIF($L$20:L1654,"&lt;&gt;")&lt;1001,10,COUNTIF($L$20:L1654,"&lt;&gt;")&lt;1101,11,COUNTIF($L$20:L1654,"&lt;&gt;")&lt;1201,12,COUNTIF($L$20:L1654,"&lt;&gt;")&lt;1301,13,COUNTIF($L$20:L1654,"&lt;&gt;")&lt;1401,14,COUNTIF($L$20:L1654,"&lt;&gt;")&lt;1501,15,COUNTIF($L$20:L1654,"&lt;&gt;")&lt;1601,16,COUNTIF($L$20:L1654,"&lt;&gt;")&lt;1701,17,COUNTIF($L$20:L1654,"&lt;&gt;")&lt;1801,18,COUNTIF($L$20:L1654,"&lt;&gt;")&lt;1901,19,COUNTIF($L$20:L1654,"&lt;&gt;")&lt;2001,20,COUNTIF($L$20:L1654,"&lt;&gt;")&lt;2101,21,COUNTIF($L$20:L1654,"&lt;&gt;")&lt;2201,22,COUNTIF($L$20:L1654,"&lt;&gt;")&lt;2301,23,COUNTIF($L$20:L1654,"&lt;&gt;")&lt;2401,24,COUNTIF($L$20:L1654,"&lt;&gt;")&lt;2501,25,COUNTIF($L$20:L1654,"&lt;&gt;")&lt;2601,26,COUNTIF($L$20:L1654,"&lt;&gt;")&lt;2701,27,COUNTIF($L$20:L1654,"&lt;&gt;")&lt;2801,28,COUNTIF($L$20:L1654,"&lt;&gt;")&lt;2901,29,COUNTIF($L$20:L1654,"&lt;&gt;")&lt;3001,30),"")</f>
        <v/>
      </c>
      <c r="AM1654" t="str">
        <f t="shared" si="125"/>
        <v/>
      </c>
      <c r="AN1654" t="str">
        <f t="shared" si="129"/>
        <v/>
      </c>
      <c r="AP1654" t="str">
        <f t="shared" si="128"/>
        <v/>
      </c>
      <c r="AQ1654" t="str">
        <f>IF(AO1654="","",COUNTIFS(AM1654:$AM$3019,AO1654))</f>
        <v/>
      </c>
    </row>
    <row r="1655" spans="1:43" x14ac:dyDescent="0.25">
      <c r="A1655" s="6" t="str">
        <f>IF(COUNT($A$20:A1654)&lt;&gt;$B$4,IF(A1654="","",A1654+1),"")</f>
        <v/>
      </c>
      <c r="B1655" s="3"/>
      <c r="C1655" s="3"/>
      <c r="D1655" s="122"/>
      <c r="E1655" s="3"/>
      <c r="F1655" s="3"/>
      <c r="G1655" s="3"/>
      <c r="H1655" s="3"/>
      <c r="I1655" s="120"/>
      <c r="J1655" s="3"/>
      <c r="K1655" s="95" t="str" cm="1">
        <f t="array" ref="K1655">IF(OR($J$14 = "A",$J$14 = "B",$J$14 = "C"),IF(I1655="","",IF(LEN(I1655)&gt;2,_xlfn.IFS(ISNUMBER(SEARCH("_",I1655)),I1655,ISNUMBER(SEARCH(", ",I1655)),SUBSTITUTE(I1655,", ","_"),ISNUMBER(SEARCH("/ ",I1655)),SUBSTITUTE(I1655,"/ ","_"),ISNUMBER(SEARCH(",",I1655)),SUBSTITUTE(I1655,",","_"),ISNUMBER(SEARCH("/",I1655)),SUBSTITUTE(I1655,"/","_"),ISNUMBER(SEARCH("",I1655)),I1655),I1655)),IF(OR($J$14 = "J",$J$14 = "K"),"",IF(D1655="","",IF(LEN(D1655)&gt;2,_xlfn.IFS(ISNUMBER(SEARCH("_",D1655)),D1655,ISNUMBER(SEARCH(", ",D1655)),SUBSTITUTE(D1655,", ","_"),ISNUMBER(SEARCH("/ ",D1655)),SUBSTITUTE(D1655,"/ ","_"),ISNUMBER(SEARCH(",",D1655)),SUBSTITUTE(D1655,",","_"),ISNUMBER(SEARCH("/",D1655)),SUBSTITUTE(D1655,"/","_"),ISNUMBER(SEARCH("",D1655)),D1655),D1655))))</f>
        <v/>
      </c>
      <c r="L1655" s="1"/>
      <c r="M1655" s="1" t="str">
        <f t="shared" si="126"/>
        <v/>
      </c>
      <c r="N1655" s="94" t="str">
        <f>IF($L1655="None","",IF(ISERROR(VLOOKUP($L1655,Info!$B$4:$B$266,1,FALSE)),"",VLOOKUP($L1655,Info!$B$4:$L$266,5,FALSE)))</f>
        <v/>
      </c>
      <c r="O1655" s="94" t="str">
        <f>IF(K1655="","",IF(AND($J$12&lt;&gt;"ABC",N1655="3"),"BAC",IF(N1655="3","ABC",IF($J$12&lt;&gt;"ABC",IF($J$10="Standard",VLOOKUP(K1655,Info!$BE$4:$BF$481,2,FALSE),VLOOKUP(K1655,Info!$BI$4:$BJ$482,2,FALSE)),IF($J$10="Standard",VLOOKUP(K1655,Info!$AG$4:$AH$2994,2,FALSE),VLOOKUP(K1655,Info!$AK$4:$AL$2997,2,FALSE))))))</f>
        <v/>
      </c>
      <c r="P1655" s="94" t="str">
        <f>IF($L1655="None","",IF(ISERROR(VLOOKUP($L1655,Info!$B$4:$B$266,1,FALSE)),"",VLOOKUP($L1655,Info!$B$4:$L$266,3,FALSE)))</f>
        <v/>
      </c>
      <c r="Q1655" s="96" t="str">
        <f>IF($L1655="None","",IF(ISERROR(VLOOKUP($L1655,Info!$B$4:$B$266,1,FALSE)),"",VLOOKUP($L1655,Info!$B$4:$L$266,4,FALSE)))</f>
        <v/>
      </c>
      <c r="R1655" s="1"/>
      <c r="S1655" s="6" t="str">
        <f t="shared" si="127"/>
        <v/>
      </c>
      <c r="T1655" s="6" t="str">
        <f>IF($L1655="None","",IF(ISERROR(VLOOKUP($L1655,Info!$B$4:$B$266,1,FALSE)),"",VLOOKUP($L1655,Info!$B$4:$L$266,11,FALSE)))</f>
        <v/>
      </c>
      <c r="U1655" s="1"/>
      <c r="V1655" s="1"/>
      <c r="W1655" s="1"/>
      <c r="X1655" s="1" t="str">
        <f>IF($L1655="None","",IF(ISERROR(VLOOKUP($L1655,Info!$B$4:$B$266,1,FALSE)),"",IF(OR(W1655="Metallic Liquid Tight",W1655="Non-Metallic Liquid Tight",W1655="LSZH",W1655="Greenfield"),VLOOKUP($L1655,Info!$B$4:$L$266,7,FALSE),"N/A")))</f>
        <v/>
      </c>
      <c r="Y1655" s="1"/>
      <c r="Z1655" s="96" t="str">
        <f>IF($L1655="None","",IF(ISERROR(VLOOKUP($L1655,Info!$B$4:$B$266,1,FALSE)),"",VLOOKUP($L1655,Info!$B$4:$L$266,9,FALSE)))</f>
        <v/>
      </c>
      <c r="AA1655" s="96" t="str">
        <f>IF($L1655="None","",IF(ISERROR(VLOOKUP($L1655,Info!$B$4:$B$266,1,FALSE)),"",VLOOKUP($L1655,Info!$B$4:$L$266,8,FALSE)))</f>
        <v/>
      </c>
      <c r="AB1655" s="96" t="str">
        <f>IF($L1655="None","",IF(ISERROR(VLOOKUP($L1655,Info!$B$4:$B$266,1,FALSE)),"",VLOOKUP($L1655,Info!$B$4:$L$266,10,FALSE)))</f>
        <v/>
      </c>
      <c r="AC1655" s="1" t="str">
        <f>IF(W1655="SO Cable","Black,White",IF(O1655="","",IF(P1655="","",IF($J$12&lt;&gt;"ABC",IF(P1655&lt;="250",VLOOKUP(O1655,Info!$AZ$4:$BB$22,3,FALSE),VLOOKUP(O1655,Info!$AZ$23:$BB$39,3,FALSE)),IF(P1655&lt;="250",VLOOKUP(O1655,Info!$AO$4:$AQ$22,3,FALSE),VLOOKUP(O1655,Info!$AO$23:$AP$39,3,FALSE))))))</f>
        <v/>
      </c>
      <c r="AD1655" s="1"/>
      <c r="AE1655" s="1" t="str">
        <f>IF($L1655="None","",IF(ISERROR(VLOOKUP($L1655,Info!$B$4:$B$266,1,FALSE)),"",VLOOKUP($L1655,Info!$B$4:$L$266,4,FALSE)))</f>
        <v/>
      </c>
      <c r="AF1655" s="1" t="str">
        <f>IF($L1655="None","",IF(ISERROR(VLOOKUP($L1655,Info!$B$4:$B$266,1,FALSE)),"",VLOOKUP($L1655,Info!$B$4:$L$266,6,FALSE)))</f>
        <v/>
      </c>
      <c r="AG1655" s="1"/>
      <c r="AH1655" s="33" t="str" cm="1">
        <f t="array" ref="AH1655">IF(AND(L1655&lt;&gt;"",O1655&lt;&gt;"",R1655:S1655&lt;&gt;"",W1655:X1655&lt;&gt;"",Z1655:AA1655&lt;&gt;"",AC1655&lt;&gt;""),"Good","Bad")</f>
        <v>Bad</v>
      </c>
      <c r="AL1655" t="str" cm="1">
        <f t="array" ref="AL1655">IF(R1655&gt;0,_xlfn.IFS(COUNTIF($L$20:L1655,"&lt;&gt;")&lt;101,1,COUNTIF($L$20:L1655,"&lt;&gt;")&lt;201,2,COUNTIF($L$20:L1655,"&lt;&gt;")&lt;301,3,COUNTIF($L$20:L1655,"&lt;&gt;")&lt;401,4,COUNTIF($L$20:L1655,"&lt;&gt;")&lt;501,5,COUNTIF($L$20:L1655,"&lt;&gt;")&lt;601,6,COUNTIF($L$20:L1655,"&lt;&gt;")&lt;701,7,COUNTIF($L$20:L1655,"&lt;&gt;")&lt;801,8,COUNTIF($L$20:L1655,"&lt;&gt;")&lt;901,9,COUNTIF($L$20:L1655,"&lt;&gt;")&lt;1001,10,COUNTIF($L$20:L1655,"&lt;&gt;")&lt;1101,11,COUNTIF($L$20:L1655,"&lt;&gt;")&lt;1201,12,COUNTIF($L$20:L1655,"&lt;&gt;")&lt;1301,13,COUNTIF($L$20:L1655,"&lt;&gt;")&lt;1401,14,COUNTIF($L$20:L1655,"&lt;&gt;")&lt;1501,15,COUNTIF($L$20:L1655,"&lt;&gt;")&lt;1601,16,COUNTIF($L$20:L1655,"&lt;&gt;")&lt;1701,17,COUNTIF($L$20:L1655,"&lt;&gt;")&lt;1801,18,COUNTIF($L$20:L1655,"&lt;&gt;")&lt;1901,19,COUNTIF($L$20:L1655,"&lt;&gt;")&lt;2001,20,COUNTIF($L$20:L1655,"&lt;&gt;")&lt;2101,21,COUNTIF($L$20:L1655,"&lt;&gt;")&lt;2201,22,COUNTIF($L$20:L1655,"&lt;&gt;")&lt;2301,23,COUNTIF($L$20:L1655,"&lt;&gt;")&lt;2401,24,COUNTIF($L$20:L1655,"&lt;&gt;")&lt;2501,25,COUNTIF($L$20:L1655,"&lt;&gt;")&lt;2601,26,COUNTIF($L$20:L1655,"&lt;&gt;")&lt;2701,27,COUNTIF($L$20:L1655,"&lt;&gt;")&lt;2801,28,COUNTIF($L$20:L1655,"&lt;&gt;")&lt;2901,29,COUNTIF($L$20:L1655,"&lt;&gt;")&lt;3001,30),"")</f>
        <v/>
      </c>
      <c r="AM1655" t="str">
        <f t="shared" si="125"/>
        <v/>
      </c>
      <c r="AN1655" t="str">
        <f t="shared" si="129"/>
        <v/>
      </c>
      <c r="AP1655" t="str">
        <f t="shared" si="128"/>
        <v/>
      </c>
      <c r="AQ1655" t="str">
        <f>IF(AO1655="","",COUNTIFS(AM1655:$AM$3019,AO1655))</f>
        <v/>
      </c>
    </row>
    <row r="1656" spans="1:43" x14ac:dyDescent="0.25">
      <c r="A1656" s="6" t="str">
        <f>IF(COUNT($A$20:A1655)&lt;&gt;$B$4,IF(A1655="","",A1655+1),"")</f>
        <v/>
      </c>
      <c r="B1656" s="3"/>
      <c r="C1656" s="3"/>
      <c r="D1656" s="122"/>
      <c r="E1656" s="3"/>
      <c r="F1656" s="3"/>
      <c r="G1656" s="3"/>
      <c r="H1656" s="3"/>
      <c r="I1656" s="120"/>
      <c r="J1656" s="3"/>
      <c r="K1656" s="95" t="str" cm="1">
        <f t="array" ref="K1656">IF(OR($J$14 = "A",$J$14 = "B",$J$14 = "C"),IF(I1656="","",IF(LEN(I1656)&gt;2,_xlfn.IFS(ISNUMBER(SEARCH("_",I1656)),I1656,ISNUMBER(SEARCH(", ",I1656)),SUBSTITUTE(I1656,", ","_"),ISNUMBER(SEARCH("/ ",I1656)),SUBSTITUTE(I1656,"/ ","_"),ISNUMBER(SEARCH(",",I1656)),SUBSTITUTE(I1656,",","_"),ISNUMBER(SEARCH("/",I1656)),SUBSTITUTE(I1656,"/","_"),ISNUMBER(SEARCH("",I1656)),I1656),I1656)),IF(OR($J$14 = "J",$J$14 = "K"),"",IF(D1656="","",IF(LEN(D1656)&gt;2,_xlfn.IFS(ISNUMBER(SEARCH("_",D1656)),D1656,ISNUMBER(SEARCH(", ",D1656)),SUBSTITUTE(D1656,", ","_"),ISNUMBER(SEARCH("/ ",D1656)),SUBSTITUTE(D1656,"/ ","_"),ISNUMBER(SEARCH(",",D1656)),SUBSTITUTE(D1656,",","_"),ISNUMBER(SEARCH("/",D1656)),SUBSTITUTE(D1656,"/","_"),ISNUMBER(SEARCH("",D1656)),D1656),D1656))))</f>
        <v/>
      </c>
      <c r="L1656" s="1"/>
      <c r="M1656" s="1" t="str">
        <f t="shared" si="126"/>
        <v/>
      </c>
      <c r="N1656" s="94" t="str">
        <f>IF($L1656="None","",IF(ISERROR(VLOOKUP($L1656,Info!$B$4:$B$266,1,FALSE)),"",VLOOKUP($L1656,Info!$B$4:$L$266,5,FALSE)))</f>
        <v/>
      </c>
      <c r="O1656" s="94" t="str">
        <f>IF(K1656="","",IF(AND($J$12&lt;&gt;"ABC",N1656="3"),"BAC",IF(N1656="3","ABC",IF($J$12&lt;&gt;"ABC",IF($J$10="Standard",VLOOKUP(K1656,Info!$BE$4:$BF$481,2,FALSE),VLOOKUP(K1656,Info!$BI$4:$BJ$482,2,FALSE)),IF($J$10="Standard",VLOOKUP(K1656,Info!$AG$4:$AH$2994,2,FALSE),VLOOKUP(K1656,Info!$AK$4:$AL$2997,2,FALSE))))))</f>
        <v/>
      </c>
      <c r="P1656" s="94" t="str">
        <f>IF($L1656="None","",IF(ISERROR(VLOOKUP($L1656,Info!$B$4:$B$266,1,FALSE)),"",VLOOKUP($L1656,Info!$B$4:$L$266,3,FALSE)))</f>
        <v/>
      </c>
      <c r="Q1656" s="96" t="str">
        <f>IF($L1656="None","",IF(ISERROR(VLOOKUP($L1656,Info!$B$4:$B$266,1,FALSE)),"",VLOOKUP($L1656,Info!$B$4:$L$266,4,FALSE)))</f>
        <v/>
      </c>
      <c r="R1656" s="1"/>
      <c r="S1656" s="6" t="str">
        <f t="shared" si="127"/>
        <v/>
      </c>
      <c r="T1656" s="6" t="str">
        <f>IF($L1656="None","",IF(ISERROR(VLOOKUP($L1656,Info!$B$4:$B$266,1,FALSE)),"",VLOOKUP($L1656,Info!$B$4:$L$266,11,FALSE)))</f>
        <v/>
      </c>
      <c r="U1656" s="1"/>
      <c r="V1656" s="1"/>
      <c r="W1656" s="1"/>
      <c r="X1656" s="1" t="str">
        <f>IF($L1656="None","",IF(ISERROR(VLOOKUP($L1656,Info!$B$4:$B$266,1,FALSE)),"",IF(OR(W1656="Metallic Liquid Tight",W1656="Non-Metallic Liquid Tight",W1656="LSZH",W1656="Greenfield"),VLOOKUP($L1656,Info!$B$4:$L$266,7,FALSE),"N/A")))</f>
        <v/>
      </c>
      <c r="Y1656" s="1"/>
      <c r="Z1656" s="96" t="str">
        <f>IF($L1656="None","",IF(ISERROR(VLOOKUP($L1656,Info!$B$4:$B$266,1,FALSE)),"",VLOOKUP($L1656,Info!$B$4:$L$266,9,FALSE)))</f>
        <v/>
      </c>
      <c r="AA1656" s="96" t="str">
        <f>IF($L1656="None","",IF(ISERROR(VLOOKUP($L1656,Info!$B$4:$B$266,1,FALSE)),"",VLOOKUP($L1656,Info!$B$4:$L$266,8,FALSE)))</f>
        <v/>
      </c>
      <c r="AB1656" s="96" t="str">
        <f>IF($L1656="None","",IF(ISERROR(VLOOKUP($L1656,Info!$B$4:$B$266,1,FALSE)),"",VLOOKUP($L1656,Info!$B$4:$L$266,10,FALSE)))</f>
        <v/>
      </c>
      <c r="AC1656" s="1" t="str">
        <f>IF(W1656="SO Cable","Black,White",IF(O1656="","",IF(P1656="","",IF($J$12&lt;&gt;"ABC",IF(P1656&lt;="250",VLOOKUP(O1656,Info!$AZ$4:$BB$22,3,FALSE),VLOOKUP(O1656,Info!$AZ$23:$BB$39,3,FALSE)),IF(P1656&lt;="250",VLOOKUP(O1656,Info!$AO$4:$AQ$22,3,FALSE),VLOOKUP(O1656,Info!$AO$23:$AP$39,3,FALSE))))))</f>
        <v/>
      </c>
      <c r="AD1656" s="1"/>
      <c r="AE1656" s="1" t="str">
        <f>IF($L1656="None","",IF(ISERROR(VLOOKUP($L1656,Info!$B$4:$B$266,1,FALSE)),"",VLOOKUP($L1656,Info!$B$4:$L$266,4,FALSE)))</f>
        <v/>
      </c>
      <c r="AF1656" s="1" t="str">
        <f>IF($L1656="None","",IF(ISERROR(VLOOKUP($L1656,Info!$B$4:$B$266,1,FALSE)),"",VLOOKUP($L1656,Info!$B$4:$L$266,6,FALSE)))</f>
        <v/>
      </c>
      <c r="AG1656" s="1"/>
      <c r="AH1656" s="33" t="str" cm="1">
        <f t="array" ref="AH1656">IF(AND(L1656&lt;&gt;"",O1656&lt;&gt;"",R1656:S1656&lt;&gt;"",W1656:X1656&lt;&gt;"",Z1656:AA1656&lt;&gt;"",AC1656&lt;&gt;""),"Good","Bad")</f>
        <v>Bad</v>
      </c>
      <c r="AL1656" t="str" cm="1">
        <f t="array" ref="AL1656">IF(R1656&gt;0,_xlfn.IFS(COUNTIF($L$20:L1656,"&lt;&gt;")&lt;101,1,COUNTIF($L$20:L1656,"&lt;&gt;")&lt;201,2,COUNTIF($L$20:L1656,"&lt;&gt;")&lt;301,3,COUNTIF($L$20:L1656,"&lt;&gt;")&lt;401,4,COUNTIF($L$20:L1656,"&lt;&gt;")&lt;501,5,COUNTIF($L$20:L1656,"&lt;&gt;")&lt;601,6,COUNTIF($L$20:L1656,"&lt;&gt;")&lt;701,7,COUNTIF($L$20:L1656,"&lt;&gt;")&lt;801,8,COUNTIF($L$20:L1656,"&lt;&gt;")&lt;901,9,COUNTIF($L$20:L1656,"&lt;&gt;")&lt;1001,10,COUNTIF($L$20:L1656,"&lt;&gt;")&lt;1101,11,COUNTIF($L$20:L1656,"&lt;&gt;")&lt;1201,12,COUNTIF($L$20:L1656,"&lt;&gt;")&lt;1301,13,COUNTIF($L$20:L1656,"&lt;&gt;")&lt;1401,14,COUNTIF($L$20:L1656,"&lt;&gt;")&lt;1501,15,COUNTIF($L$20:L1656,"&lt;&gt;")&lt;1601,16,COUNTIF($L$20:L1656,"&lt;&gt;")&lt;1701,17,COUNTIF($L$20:L1656,"&lt;&gt;")&lt;1801,18,COUNTIF($L$20:L1656,"&lt;&gt;")&lt;1901,19,COUNTIF($L$20:L1656,"&lt;&gt;")&lt;2001,20,COUNTIF($L$20:L1656,"&lt;&gt;")&lt;2101,21,COUNTIF($L$20:L1656,"&lt;&gt;")&lt;2201,22,COUNTIF($L$20:L1656,"&lt;&gt;")&lt;2301,23,COUNTIF($L$20:L1656,"&lt;&gt;")&lt;2401,24,COUNTIF($L$20:L1656,"&lt;&gt;")&lt;2501,25,COUNTIF($L$20:L1656,"&lt;&gt;")&lt;2601,26,COUNTIF($L$20:L1656,"&lt;&gt;")&lt;2701,27,COUNTIF($L$20:L1656,"&lt;&gt;")&lt;2801,28,COUNTIF($L$20:L1656,"&lt;&gt;")&lt;2901,29,COUNTIF($L$20:L1656,"&lt;&gt;")&lt;3001,30),"")</f>
        <v/>
      </c>
      <c r="AM1656" t="str">
        <f t="shared" si="125"/>
        <v/>
      </c>
      <c r="AN1656" t="str">
        <f t="shared" si="129"/>
        <v/>
      </c>
      <c r="AP1656" t="str">
        <f t="shared" si="128"/>
        <v/>
      </c>
      <c r="AQ1656" t="str">
        <f>IF(AO1656="","",COUNTIFS(AM1656:$AM$3019,AO1656))</f>
        <v/>
      </c>
    </row>
    <row r="1657" spans="1:43" x14ac:dyDescent="0.25">
      <c r="A1657" s="6" t="str">
        <f>IF(COUNT($A$20:A1656)&lt;&gt;$B$4,IF(A1656="","",A1656+1),"")</f>
        <v/>
      </c>
      <c r="B1657" s="3"/>
      <c r="C1657" s="3"/>
      <c r="D1657" s="122"/>
      <c r="E1657" s="3"/>
      <c r="F1657" s="3"/>
      <c r="G1657" s="3"/>
      <c r="H1657" s="3"/>
      <c r="I1657" s="120"/>
      <c r="J1657" s="3"/>
      <c r="K1657" s="95" t="str" cm="1">
        <f t="array" ref="K1657">IF(OR($J$14 = "A",$J$14 = "B",$J$14 = "C"),IF(I1657="","",IF(LEN(I1657)&gt;2,_xlfn.IFS(ISNUMBER(SEARCH("_",I1657)),I1657,ISNUMBER(SEARCH(", ",I1657)),SUBSTITUTE(I1657,", ","_"),ISNUMBER(SEARCH("/ ",I1657)),SUBSTITUTE(I1657,"/ ","_"),ISNUMBER(SEARCH(",",I1657)),SUBSTITUTE(I1657,",","_"),ISNUMBER(SEARCH("/",I1657)),SUBSTITUTE(I1657,"/","_"),ISNUMBER(SEARCH("",I1657)),I1657),I1657)),IF(OR($J$14 = "J",$J$14 = "K"),"",IF(D1657="","",IF(LEN(D1657)&gt;2,_xlfn.IFS(ISNUMBER(SEARCH("_",D1657)),D1657,ISNUMBER(SEARCH(", ",D1657)),SUBSTITUTE(D1657,", ","_"),ISNUMBER(SEARCH("/ ",D1657)),SUBSTITUTE(D1657,"/ ","_"),ISNUMBER(SEARCH(",",D1657)),SUBSTITUTE(D1657,",","_"),ISNUMBER(SEARCH("/",D1657)),SUBSTITUTE(D1657,"/","_"),ISNUMBER(SEARCH("",D1657)),D1657),D1657))))</f>
        <v/>
      </c>
      <c r="L1657" s="1"/>
      <c r="M1657" s="1" t="str">
        <f t="shared" si="126"/>
        <v/>
      </c>
      <c r="N1657" s="94" t="str">
        <f>IF($L1657="None","",IF(ISERROR(VLOOKUP($L1657,Info!$B$4:$B$266,1,FALSE)),"",VLOOKUP($L1657,Info!$B$4:$L$266,5,FALSE)))</f>
        <v/>
      </c>
      <c r="O1657" s="94" t="str">
        <f>IF(K1657="","",IF(AND($J$12&lt;&gt;"ABC",N1657="3"),"BAC",IF(N1657="3","ABC",IF($J$12&lt;&gt;"ABC",IF($J$10="Standard",VLOOKUP(K1657,Info!$BE$4:$BF$481,2,FALSE),VLOOKUP(K1657,Info!$BI$4:$BJ$482,2,FALSE)),IF($J$10="Standard",VLOOKUP(K1657,Info!$AG$4:$AH$2994,2,FALSE),VLOOKUP(K1657,Info!$AK$4:$AL$2997,2,FALSE))))))</f>
        <v/>
      </c>
      <c r="P1657" s="94" t="str">
        <f>IF($L1657="None","",IF(ISERROR(VLOOKUP($L1657,Info!$B$4:$B$266,1,FALSE)),"",VLOOKUP($L1657,Info!$B$4:$L$266,3,FALSE)))</f>
        <v/>
      </c>
      <c r="Q1657" s="96" t="str">
        <f>IF($L1657="None","",IF(ISERROR(VLOOKUP($L1657,Info!$B$4:$B$266,1,FALSE)),"",VLOOKUP($L1657,Info!$B$4:$L$266,4,FALSE)))</f>
        <v/>
      </c>
      <c r="R1657" s="1"/>
      <c r="S1657" s="6" t="str">
        <f t="shared" si="127"/>
        <v/>
      </c>
      <c r="T1657" s="6" t="str">
        <f>IF($L1657="None","",IF(ISERROR(VLOOKUP($L1657,Info!$B$4:$B$266,1,FALSE)),"",VLOOKUP($L1657,Info!$B$4:$L$266,11,FALSE)))</f>
        <v/>
      </c>
      <c r="U1657" s="1"/>
      <c r="V1657" s="1"/>
      <c r="W1657" s="1"/>
      <c r="X1657" s="1" t="str">
        <f>IF($L1657="None","",IF(ISERROR(VLOOKUP($L1657,Info!$B$4:$B$266,1,FALSE)),"",IF(OR(W1657="Metallic Liquid Tight",W1657="Non-Metallic Liquid Tight",W1657="LSZH",W1657="Greenfield"),VLOOKUP($L1657,Info!$B$4:$L$266,7,FALSE),"N/A")))</f>
        <v/>
      </c>
      <c r="Y1657" s="1"/>
      <c r="Z1657" s="96" t="str">
        <f>IF($L1657="None","",IF(ISERROR(VLOOKUP($L1657,Info!$B$4:$B$266,1,FALSE)),"",VLOOKUP($L1657,Info!$B$4:$L$266,9,FALSE)))</f>
        <v/>
      </c>
      <c r="AA1657" s="96" t="str">
        <f>IF($L1657="None","",IF(ISERROR(VLOOKUP($L1657,Info!$B$4:$B$266,1,FALSE)),"",VLOOKUP($L1657,Info!$B$4:$L$266,8,FALSE)))</f>
        <v/>
      </c>
      <c r="AB1657" s="96" t="str">
        <f>IF($L1657="None","",IF(ISERROR(VLOOKUP($L1657,Info!$B$4:$B$266,1,FALSE)),"",VLOOKUP($L1657,Info!$B$4:$L$266,10,FALSE)))</f>
        <v/>
      </c>
      <c r="AC1657" s="1" t="str">
        <f>IF(W1657="SO Cable","Black,White",IF(O1657="","",IF(P1657="","",IF($J$12&lt;&gt;"ABC",IF(P1657&lt;="250",VLOOKUP(O1657,Info!$AZ$4:$BB$22,3,FALSE),VLOOKUP(O1657,Info!$AZ$23:$BB$39,3,FALSE)),IF(P1657&lt;="250",VLOOKUP(O1657,Info!$AO$4:$AQ$22,3,FALSE),VLOOKUP(O1657,Info!$AO$23:$AP$39,3,FALSE))))))</f>
        <v/>
      </c>
      <c r="AD1657" s="1"/>
      <c r="AE1657" s="1" t="str">
        <f>IF($L1657="None","",IF(ISERROR(VLOOKUP($L1657,Info!$B$4:$B$266,1,FALSE)),"",VLOOKUP($L1657,Info!$B$4:$L$266,4,FALSE)))</f>
        <v/>
      </c>
      <c r="AF1657" s="1" t="str">
        <f>IF($L1657="None","",IF(ISERROR(VLOOKUP($L1657,Info!$B$4:$B$266,1,FALSE)),"",VLOOKUP($L1657,Info!$B$4:$L$266,6,FALSE)))</f>
        <v/>
      </c>
      <c r="AG1657" s="1"/>
      <c r="AH1657" s="33" t="str" cm="1">
        <f t="array" ref="AH1657">IF(AND(L1657&lt;&gt;"",O1657&lt;&gt;"",R1657:S1657&lt;&gt;"",W1657:X1657&lt;&gt;"",Z1657:AA1657&lt;&gt;"",AC1657&lt;&gt;""),"Good","Bad")</f>
        <v>Bad</v>
      </c>
      <c r="AL1657" t="str" cm="1">
        <f t="array" ref="AL1657">IF(R1657&gt;0,_xlfn.IFS(COUNTIF($L$20:L1657,"&lt;&gt;")&lt;101,1,COUNTIF($L$20:L1657,"&lt;&gt;")&lt;201,2,COUNTIF($L$20:L1657,"&lt;&gt;")&lt;301,3,COUNTIF($L$20:L1657,"&lt;&gt;")&lt;401,4,COUNTIF($L$20:L1657,"&lt;&gt;")&lt;501,5,COUNTIF($L$20:L1657,"&lt;&gt;")&lt;601,6,COUNTIF($L$20:L1657,"&lt;&gt;")&lt;701,7,COUNTIF($L$20:L1657,"&lt;&gt;")&lt;801,8,COUNTIF($L$20:L1657,"&lt;&gt;")&lt;901,9,COUNTIF($L$20:L1657,"&lt;&gt;")&lt;1001,10,COUNTIF($L$20:L1657,"&lt;&gt;")&lt;1101,11,COUNTIF($L$20:L1657,"&lt;&gt;")&lt;1201,12,COUNTIF($L$20:L1657,"&lt;&gt;")&lt;1301,13,COUNTIF($L$20:L1657,"&lt;&gt;")&lt;1401,14,COUNTIF($L$20:L1657,"&lt;&gt;")&lt;1501,15,COUNTIF($L$20:L1657,"&lt;&gt;")&lt;1601,16,COUNTIF($L$20:L1657,"&lt;&gt;")&lt;1701,17,COUNTIF($L$20:L1657,"&lt;&gt;")&lt;1801,18,COUNTIF($L$20:L1657,"&lt;&gt;")&lt;1901,19,COUNTIF($L$20:L1657,"&lt;&gt;")&lt;2001,20,COUNTIF($L$20:L1657,"&lt;&gt;")&lt;2101,21,COUNTIF($L$20:L1657,"&lt;&gt;")&lt;2201,22,COUNTIF($L$20:L1657,"&lt;&gt;")&lt;2301,23,COUNTIF($L$20:L1657,"&lt;&gt;")&lt;2401,24,COUNTIF($L$20:L1657,"&lt;&gt;")&lt;2501,25,COUNTIF($L$20:L1657,"&lt;&gt;")&lt;2601,26,COUNTIF($L$20:L1657,"&lt;&gt;")&lt;2701,27,COUNTIF($L$20:L1657,"&lt;&gt;")&lt;2801,28,COUNTIF($L$20:L1657,"&lt;&gt;")&lt;2901,29,COUNTIF($L$20:L1657,"&lt;&gt;")&lt;3001,30),"")</f>
        <v/>
      </c>
      <c r="AM1657" t="str">
        <f t="shared" si="125"/>
        <v/>
      </c>
      <c r="AN1657" t="str">
        <f t="shared" si="129"/>
        <v/>
      </c>
      <c r="AP1657" t="str">
        <f t="shared" si="128"/>
        <v/>
      </c>
      <c r="AQ1657" t="str">
        <f>IF(AO1657="","",COUNTIFS(AM1657:$AM$3019,AO1657))</f>
        <v/>
      </c>
    </row>
    <row r="1658" spans="1:43" x14ac:dyDescent="0.25">
      <c r="A1658" s="6" t="str">
        <f>IF(COUNT($A$20:A1657)&lt;&gt;$B$4,IF(A1657="","",A1657+1),"")</f>
        <v/>
      </c>
      <c r="B1658" s="3"/>
      <c r="C1658" s="3"/>
      <c r="D1658" s="122"/>
      <c r="E1658" s="3"/>
      <c r="F1658" s="3"/>
      <c r="G1658" s="3"/>
      <c r="H1658" s="3"/>
      <c r="I1658" s="120"/>
      <c r="J1658" s="3"/>
      <c r="K1658" s="95" t="str" cm="1">
        <f t="array" ref="K1658">IF(OR($J$14 = "A",$J$14 = "B",$J$14 = "C"),IF(I1658="","",IF(LEN(I1658)&gt;2,_xlfn.IFS(ISNUMBER(SEARCH("_",I1658)),I1658,ISNUMBER(SEARCH(", ",I1658)),SUBSTITUTE(I1658,", ","_"),ISNUMBER(SEARCH("/ ",I1658)),SUBSTITUTE(I1658,"/ ","_"),ISNUMBER(SEARCH(",",I1658)),SUBSTITUTE(I1658,",","_"),ISNUMBER(SEARCH("/",I1658)),SUBSTITUTE(I1658,"/","_"),ISNUMBER(SEARCH("",I1658)),I1658),I1658)),IF(OR($J$14 = "J",$J$14 = "K"),"",IF(D1658="","",IF(LEN(D1658)&gt;2,_xlfn.IFS(ISNUMBER(SEARCH("_",D1658)),D1658,ISNUMBER(SEARCH(", ",D1658)),SUBSTITUTE(D1658,", ","_"),ISNUMBER(SEARCH("/ ",D1658)),SUBSTITUTE(D1658,"/ ","_"),ISNUMBER(SEARCH(",",D1658)),SUBSTITUTE(D1658,",","_"),ISNUMBER(SEARCH("/",D1658)),SUBSTITUTE(D1658,"/","_"),ISNUMBER(SEARCH("",D1658)),D1658),D1658))))</f>
        <v/>
      </c>
      <c r="L1658" s="1"/>
      <c r="M1658" s="1" t="str">
        <f t="shared" si="126"/>
        <v/>
      </c>
      <c r="N1658" s="94" t="str">
        <f>IF($L1658="None","",IF(ISERROR(VLOOKUP($L1658,Info!$B$4:$B$266,1,FALSE)),"",VLOOKUP($L1658,Info!$B$4:$L$266,5,FALSE)))</f>
        <v/>
      </c>
      <c r="O1658" s="94" t="str">
        <f>IF(K1658="","",IF(AND($J$12&lt;&gt;"ABC",N1658="3"),"BAC",IF(N1658="3","ABC",IF($J$12&lt;&gt;"ABC",IF($J$10="Standard",VLOOKUP(K1658,Info!$BE$4:$BF$481,2,FALSE),VLOOKUP(K1658,Info!$BI$4:$BJ$482,2,FALSE)),IF($J$10="Standard",VLOOKUP(K1658,Info!$AG$4:$AH$2994,2,FALSE),VLOOKUP(K1658,Info!$AK$4:$AL$2997,2,FALSE))))))</f>
        <v/>
      </c>
      <c r="P1658" s="94" t="str">
        <f>IF($L1658="None","",IF(ISERROR(VLOOKUP($L1658,Info!$B$4:$B$266,1,FALSE)),"",VLOOKUP($L1658,Info!$B$4:$L$266,3,FALSE)))</f>
        <v/>
      </c>
      <c r="Q1658" s="96" t="str">
        <f>IF($L1658="None","",IF(ISERROR(VLOOKUP($L1658,Info!$B$4:$B$266,1,FALSE)),"",VLOOKUP($L1658,Info!$B$4:$L$266,4,FALSE)))</f>
        <v/>
      </c>
      <c r="R1658" s="1"/>
      <c r="S1658" s="6" t="str">
        <f t="shared" si="127"/>
        <v/>
      </c>
      <c r="T1658" s="6" t="str">
        <f>IF($L1658="None","",IF(ISERROR(VLOOKUP($L1658,Info!$B$4:$B$266,1,FALSE)),"",VLOOKUP($L1658,Info!$B$4:$L$266,11,FALSE)))</f>
        <v/>
      </c>
      <c r="U1658" s="1"/>
      <c r="V1658" s="1"/>
      <c r="W1658" s="1"/>
      <c r="X1658" s="1" t="str">
        <f>IF($L1658="None","",IF(ISERROR(VLOOKUP($L1658,Info!$B$4:$B$266,1,FALSE)),"",IF(OR(W1658="Metallic Liquid Tight",W1658="Non-Metallic Liquid Tight",W1658="LSZH",W1658="Greenfield"),VLOOKUP($L1658,Info!$B$4:$L$266,7,FALSE),"N/A")))</f>
        <v/>
      </c>
      <c r="Y1658" s="1"/>
      <c r="Z1658" s="96" t="str">
        <f>IF($L1658="None","",IF(ISERROR(VLOOKUP($L1658,Info!$B$4:$B$266,1,FALSE)),"",VLOOKUP($L1658,Info!$B$4:$L$266,9,FALSE)))</f>
        <v/>
      </c>
      <c r="AA1658" s="96" t="str">
        <f>IF($L1658="None","",IF(ISERROR(VLOOKUP($L1658,Info!$B$4:$B$266,1,FALSE)),"",VLOOKUP($L1658,Info!$B$4:$L$266,8,FALSE)))</f>
        <v/>
      </c>
      <c r="AB1658" s="96" t="str">
        <f>IF($L1658="None","",IF(ISERROR(VLOOKUP($L1658,Info!$B$4:$B$266,1,FALSE)),"",VLOOKUP($L1658,Info!$B$4:$L$266,10,FALSE)))</f>
        <v/>
      </c>
      <c r="AC1658" s="1" t="str">
        <f>IF(W1658="SO Cable","Black,White",IF(O1658="","",IF(P1658="","",IF($J$12&lt;&gt;"ABC",IF(P1658&lt;="250",VLOOKUP(O1658,Info!$AZ$4:$BB$22,3,FALSE),VLOOKUP(O1658,Info!$AZ$23:$BB$39,3,FALSE)),IF(P1658&lt;="250",VLOOKUP(O1658,Info!$AO$4:$AQ$22,3,FALSE),VLOOKUP(O1658,Info!$AO$23:$AP$39,3,FALSE))))))</f>
        <v/>
      </c>
      <c r="AD1658" s="1"/>
      <c r="AE1658" s="1" t="str">
        <f>IF($L1658="None","",IF(ISERROR(VLOOKUP($L1658,Info!$B$4:$B$266,1,FALSE)),"",VLOOKUP($L1658,Info!$B$4:$L$266,4,FALSE)))</f>
        <v/>
      </c>
      <c r="AF1658" s="1" t="str">
        <f>IF($L1658="None","",IF(ISERROR(VLOOKUP($L1658,Info!$B$4:$B$266,1,FALSE)),"",VLOOKUP($L1658,Info!$B$4:$L$266,6,FALSE)))</f>
        <v/>
      </c>
      <c r="AG1658" s="1"/>
      <c r="AH1658" s="33" t="str" cm="1">
        <f t="array" ref="AH1658">IF(AND(L1658&lt;&gt;"",O1658&lt;&gt;"",R1658:S1658&lt;&gt;"",W1658:X1658&lt;&gt;"",Z1658:AA1658&lt;&gt;"",AC1658&lt;&gt;""),"Good","Bad")</f>
        <v>Bad</v>
      </c>
      <c r="AL1658" t="str" cm="1">
        <f t="array" ref="AL1658">IF(R1658&gt;0,_xlfn.IFS(COUNTIF($L$20:L1658,"&lt;&gt;")&lt;101,1,COUNTIF($L$20:L1658,"&lt;&gt;")&lt;201,2,COUNTIF($L$20:L1658,"&lt;&gt;")&lt;301,3,COUNTIF($L$20:L1658,"&lt;&gt;")&lt;401,4,COUNTIF($L$20:L1658,"&lt;&gt;")&lt;501,5,COUNTIF($L$20:L1658,"&lt;&gt;")&lt;601,6,COUNTIF($L$20:L1658,"&lt;&gt;")&lt;701,7,COUNTIF($L$20:L1658,"&lt;&gt;")&lt;801,8,COUNTIF($L$20:L1658,"&lt;&gt;")&lt;901,9,COUNTIF($L$20:L1658,"&lt;&gt;")&lt;1001,10,COUNTIF($L$20:L1658,"&lt;&gt;")&lt;1101,11,COUNTIF($L$20:L1658,"&lt;&gt;")&lt;1201,12,COUNTIF($L$20:L1658,"&lt;&gt;")&lt;1301,13,COUNTIF($L$20:L1658,"&lt;&gt;")&lt;1401,14,COUNTIF($L$20:L1658,"&lt;&gt;")&lt;1501,15,COUNTIF($L$20:L1658,"&lt;&gt;")&lt;1601,16,COUNTIF($L$20:L1658,"&lt;&gt;")&lt;1701,17,COUNTIF($L$20:L1658,"&lt;&gt;")&lt;1801,18,COUNTIF($L$20:L1658,"&lt;&gt;")&lt;1901,19,COUNTIF($L$20:L1658,"&lt;&gt;")&lt;2001,20,COUNTIF($L$20:L1658,"&lt;&gt;")&lt;2101,21,COUNTIF($L$20:L1658,"&lt;&gt;")&lt;2201,22,COUNTIF($L$20:L1658,"&lt;&gt;")&lt;2301,23,COUNTIF($L$20:L1658,"&lt;&gt;")&lt;2401,24,COUNTIF($L$20:L1658,"&lt;&gt;")&lt;2501,25,COUNTIF($L$20:L1658,"&lt;&gt;")&lt;2601,26,COUNTIF($L$20:L1658,"&lt;&gt;")&lt;2701,27,COUNTIF($L$20:L1658,"&lt;&gt;")&lt;2801,28,COUNTIF($L$20:L1658,"&lt;&gt;")&lt;2901,29,COUNTIF($L$20:L1658,"&lt;&gt;")&lt;3001,30),"")</f>
        <v/>
      </c>
      <c r="AM1658" t="str">
        <f t="shared" si="125"/>
        <v/>
      </c>
      <c r="AN1658" t="str">
        <f t="shared" si="129"/>
        <v/>
      </c>
      <c r="AP1658" t="str">
        <f t="shared" si="128"/>
        <v/>
      </c>
      <c r="AQ1658" t="str">
        <f>IF(AO1658="","",COUNTIFS(AM1658:$AM$3019,AO1658))</f>
        <v/>
      </c>
    </row>
    <row r="1659" spans="1:43" x14ac:dyDescent="0.25">
      <c r="A1659" s="6" t="str">
        <f>IF(COUNT($A$20:A1658)&lt;&gt;$B$4,IF(A1658="","",A1658+1),"")</f>
        <v/>
      </c>
      <c r="B1659" s="3"/>
      <c r="C1659" s="3"/>
      <c r="D1659" s="122"/>
      <c r="E1659" s="3"/>
      <c r="F1659" s="3"/>
      <c r="G1659" s="3"/>
      <c r="H1659" s="3"/>
      <c r="I1659" s="120"/>
      <c r="J1659" s="3"/>
      <c r="K1659" s="95" t="str" cm="1">
        <f t="array" ref="K1659">IF(OR($J$14 = "A",$J$14 = "B",$J$14 = "C"),IF(I1659="","",IF(LEN(I1659)&gt;2,_xlfn.IFS(ISNUMBER(SEARCH("_",I1659)),I1659,ISNUMBER(SEARCH(", ",I1659)),SUBSTITUTE(I1659,", ","_"),ISNUMBER(SEARCH("/ ",I1659)),SUBSTITUTE(I1659,"/ ","_"),ISNUMBER(SEARCH(",",I1659)),SUBSTITUTE(I1659,",","_"),ISNUMBER(SEARCH("/",I1659)),SUBSTITUTE(I1659,"/","_"),ISNUMBER(SEARCH("",I1659)),I1659),I1659)),IF(OR($J$14 = "J",$J$14 = "K"),"",IF(D1659="","",IF(LEN(D1659)&gt;2,_xlfn.IFS(ISNUMBER(SEARCH("_",D1659)),D1659,ISNUMBER(SEARCH(", ",D1659)),SUBSTITUTE(D1659,", ","_"),ISNUMBER(SEARCH("/ ",D1659)),SUBSTITUTE(D1659,"/ ","_"),ISNUMBER(SEARCH(",",D1659)),SUBSTITUTE(D1659,",","_"),ISNUMBER(SEARCH("/",D1659)),SUBSTITUTE(D1659,"/","_"),ISNUMBER(SEARCH("",D1659)),D1659),D1659))))</f>
        <v/>
      </c>
      <c r="L1659" s="1"/>
      <c r="M1659" s="1" t="str">
        <f t="shared" si="126"/>
        <v/>
      </c>
      <c r="N1659" s="94" t="str">
        <f>IF($L1659="None","",IF(ISERROR(VLOOKUP($L1659,Info!$B$4:$B$266,1,FALSE)),"",VLOOKUP($L1659,Info!$B$4:$L$266,5,FALSE)))</f>
        <v/>
      </c>
      <c r="O1659" s="94" t="str">
        <f>IF(K1659="","",IF(AND($J$12&lt;&gt;"ABC",N1659="3"),"BAC",IF(N1659="3","ABC",IF($J$12&lt;&gt;"ABC",IF($J$10="Standard",VLOOKUP(K1659,Info!$BE$4:$BF$481,2,FALSE),VLOOKUP(K1659,Info!$BI$4:$BJ$482,2,FALSE)),IF($J$10="Standard",VLOOKUP(K1659,Info!$AG$4:$AH$2994,2,FALSE),VLOOKUP(K1659,Info!$AK$4:$AL$2997,2,FALSE))))))</f>
        <v/>
      </c>
      <c r="P1659" s="94" t="str">
        <f>IF($L1659="None","",IF(ISERROR(VLOOKUP($L1659,Info!$B$4:$B$266,1,FALSE)),"",VLOOKUP($L1659,Info!$B$4:$L$266,3,FALSE)))</f>
        <v/>
      </c>
      <c r="Q1659" s="96" t="str">
        <f>IF($L1659="None","",IF(ISERROR(VLOOKUP($L1659,Info!$B$4:$B$266,1,FALSE)),"",VLOOKUP($L1659,Info!$B$4:$L$266,4,FALSE)))</f>
        <v/>
      </c>
      <c r="R1659" s="1"/>
      <c r="S1659" s="6" t="str">
        <f t="shared" si="127"/>
        <v/>
      </c>
      <c r="T1659" s="6" t="str">
        <f>IF($L1659="None","",IF(ISERROR(VLOOKUP($L1659,Info!$B$4:$B$266,1,FALSE)),"",VLOOKUP($L1659,Info!$B$4:$L$266,11,FALSE)))</f>
        <v/>
      </c>
      <c r="U1659" s="1"/>
      <c r="V1659" s="1"/>
      <c r="W1659" s="1"/>
      <c r="X1659" s="1" t="str">
        <f>IF($L1659="None","",IF(ISERROR(VLOOKUP($L1659,Info!$B$4:$B$266,1,FALSE)),"",IF(OR(W1659="Metallic Liquid Tight",W1659="Non-Metallic Liquid Tight",W1659="LSZH",W1659="Greenfield"),VLOOKUP($L1659,Info!$B$4:$L$266,7,FALSE),"N/A")))</f>
        <v/>
      </c>
      <c r="Y1659" s="1"/>
      <c r="Z1659" s="96" t="str">
        <f>IF($L1659="None","",IF(ISERROR(VLOOKUP($L1659,Info!$B$4:$B$266,1,FALSE)),"",VLOOKUP($L1659,Info!$B$4:$L$266,9,FALSE)))</f>
        <v/>
      </c>
      <c r="AA1659" s="96" t="str">
        <f>IF($L1659="None","",IF(ISERROR(VLOOKUP($L1659,Info!$B$4:$B$266,1,FALSE)),"",VLOOKUP($L1659,Info!$B$4:$L$266,8,FALSE)))</f>
        <v/>
      </c>
      <c r="AB1659" s="96" t="str">
        <f>IF($L1659="None","",IF(ISERROR(VLOOKUP($L1659,Info!$B$4:$B$266,1,FALSE)),"",VLOOKUP($L1659,Info!$B$4:$L$266,10,FALSE)))</f>
        <v/>
      </c>
      <c r="AC1659" s="1" t="str">
        <f>IF(W1659="SO Cable","Black,White",IF(O1659="","",IF(P1659="","",IF($J$12&lt;&gt;"ABC",IF(P1659&lt;="250",VLOOKUP(O1659,Info!$AZ$4:$BB$22,3,FALSE),VLOOKUP(O1659,Info!$AZ$23:$BB$39,3,FALSE)),IF(P1659&lt;="250",VLOOKUP(O1659,Info!$AO$4:$AQ$22,3,FALSE),VLOOKUP(O1659,Info!$AO$23:$AP$39,3,FALSE))))))</f>
        <v/>
      </c>
      <c r="AD1659" s="1"/>
      <c r="AE1659" s="1" t="str">
        <f>IF($L1659="None","",IF(ISERROR(VLOOKUP($L1659,Info!$B$4:$B$266,1,FALSE)),"",VLOOKUP($L1659,Info!$B$4:$L$266,4,FALSE)))</f>
        <v/>
      </c>
      <c r="AF1659" s="1" t="str">
        <f>IF($L1659="None","",IF(ISERROR(VLOOKUP($L1659,Info!$B$4:$B$266,1,FALSE)),"",VLOOKUP($L1659,Info!$B$4:$L$266,6,FALSE)))</f>
        <v/>
      </c>
      <c r="AG1659" s="1"/>
      <c r="AH1659" s="33" t="str" cm="1">
        <f t="array" ref="AH1659">IF(AND(L1659&lt;&gt;"",O1659&lt;&gt;"",R1659:S1659&lt;&gt;"",W1659:X1659&lt;&gt;"",Z1659:AA1659&lt;&gt;"",AC1659&lt;&gt;""),"Good","Bad")</f>
        <v>Bad</v>
      </c>
      <c r="AL1659" t="str" cm="1">
        <f t="array" ref="AL1659">IF(R1659&gt;0,_xlfn.IFS(COUNTIF($L$20:L1659,"&lt;&gt;")&lt;101,1,COUNTIF($L$20:L1659,"&lt;&gt;")&lt;201,2,COUNTIF($L$20:L1659,"&lt;&gt;")&lt;301,3,COUNTIF($L$20:L1659,"&lt;&gt;")&lt;401,4,COUNTIF($L$20:L1659,"&lt;&gt;")&lt;501,5,COUNTIF($L$20:L1659,"&lt;&gt;")&lt;601,6,COUNTIF($L$20:L1659,"&lt;&gt;")&lt;701,7,COUNTIF($L$20:L1659,"&lt;&gt;")&lt;801,8,COUNTIF($L$20:L1659,"&lt;&gt;")&lt;901,9,COUNTIF($L$20:L1659,"&lt;&gt;")&lt;1001,10,COUNTIF($L$20:L1659,"&lt;&gt;")&lt;1101,11,COUNTIF($L$20:L1659,"&lt;&gt;")&lt;1201,12,COUNTIF($L$20:L1659,"&lt;&gt;")&lt;1301,13,COUNTIF($L$20:L1659,"&lt;&gt;")&lt;1401,14,COUNTIF($L$20:L1659,"&lt;&gt;")&lt;1501,15,COUNTIF($L$20:L1659,"&lt;&gt;")&lt;1601,16,COUNTIF($L$20:L1659,"&lt;&gt;")&lt;1701,17,COUNTIF($L$20:L1659,"&lt;&gt;")&lt;1801,18,COUNTIF($L$20:L1659,"&lt;&gt;")&lt;1901,19,COUNTIF($L$20:L1659,"&lt;&gt;")&lt;2001,20,COUNTIF($L$20:L1659,"&lt;&gt;")&lt;2101,21,COUNTIF($L$20:L1659,"&lt;&gt;")&lt;2201,22,COUNTIF($L$20:L1659,"&lt;&gt;")&lt;2301,23,COUNTIF($L$20:L1659,"&lt;&gt;")&lt;2401,24,COUNTIF($L$20:L1659,"&lt;&gt;")&lt;2501,25,COUNTIF($L$20:L1659,"&lt;&gt;")&lt;2601,26,COUNTIF($L$20:L1659,"&lt;&gt;")&lt;2701,27,COUNTIF($L$20:L1659,"&lt;&gt;")&lt;2801,28,COUNTIF($L$20:L1659,"&lt;&gt;")&lt;2901,29,COUNTIF($L$20:L1659,"&lt;&gt;")&lt;3001,30),"")</f>
        <v/>
      </c>
      <c r="AM1659" t="str">
        <f t="shared" si="125"/>
        <v/>
      </c>
      <c r="AN1659" t="str">
        <f t="shared" si="129"/>
        <v/>
      </c>
      <c r="AP1659" t="str">
        <f t="shared" si="128"/>
        <v/>
      </c>
      <c r="AQ1659" t="str">
        <f>IF(AO1659="","",COUNTIFS(AM1659:$AM$3019,AO1659))</f>
        <v/>
      </c>
    </row>
    <row r="1660" spans="1:43" x14ac:dyDescent="0.25">
      <c r="A1660" s="6" t="str">
        <f>IF(COUNT($A$20:A1659)&lt;&gt;$B$4,IF(A1659="","",A1659+1),"")</f>
        <v/>
      </c>
      <c r="B1660" s="3"/>
      <c r="C1660" s="3"/>
      <c r="D1660" s="122"/>
      <c r="E1660" s="3"/>
      <c r="F1660" s="3"/>
      <c r="G1660" s="3"/>
      <c r="H1660" s="3"/>
      <c r="I1660" s="120"/>
      <c r="J1660" s="3"/>
      <c r="K1660" s="95" t="str" cm="1">
        <f t="array" ref="K1660">IF(OR($J$14 = "A",$J$14 = "B",$J$14 = "C"),IF(I1660="","",IF(LEN(I1660)&gt;2,_xlfn.IFS(ISNUMBER(SEARCH("_",I1660)),I1660,ISNUMBER(SEARCH(", ",I1660)),SUBSTITUTE(I1660,", ","_"),ISNUMBER(SEARCH("/ ",I1660)),SUBSTITUTE(I1660,"/ ","_"),ISNUMBER(SEARCH(",",I1660)),SUBSTITUTE(I1660,",","_"),ISNUMBER(SEARCH("/",I1660)),SUBSTITUTE(I1660,"/","_"),ISNUMBER(SEARCH("",I1660)),I1660),I1660)),IF(OR($J$14 = "J",$J$14 = "K"),"",IF(D1660="","",IF(LEN(D1660)&gt;2,_xlfn.IFS(ISNUMBER(SEARCH("_",D1660)),D1660,ISNUMBER(SEARCH(", ",D1660)),SUBSTITUTE(D1660,", ","_"),ISNUMBER(SEARCH("/ ",D1660)),SUBSTITUTE(D1660,"/ ","_"),ISNUMBER(SEARCH(",",D1660)),SUBSTITUTE(D1660,",","_"),ISNUMBER(SEARCH("/",D1660)),SUBSTITUTE(D1660,"/","_"),ISNUMBER(SEARCH("",D1660)),D1660),D1660))))</f>
        <v/>
      </c>
      <c r="L1660" s="1"/>
      <c r="M1660" s="1" t="str">
        <f t="shared" si="126"/>
        <v/>
      </c>
      <c r="N1660" s="94" t="str">
        <f>IF($L1660="None","",IF(ISERROR(VLOOKUP($L1660,Info!$B$4:$B$266,1,FALSE)),"",VLOOKUP($L1660,Info!$B$4:$L$266,5,FALSE)))</f>
        <v/>
      </c>
      <c r="O1660" s="94" t="str">
        <f>IF(K1660="","",IF(AND($J$12&lt;&gt;"ABC",N1660="3"),"BAC",IF(N1660="3","ABC",IF($J$12&lt;&gt;"ABC",IF($J$10="Standard",VLOOKUP(K1660,Info!$BE$4:$BF$481,2,FALSE),VLOOKUP(K1660,Info!$BI$4:$BJ$482,2,FALSE)),IF($J$10="Standard",VLOOKUP(K1660,Info!$AG$4:$AH$2994,2,FALSE),VLOOKUP(K1660,Info!$AK$4:$AL$2997,2,FALSE))))))</f>
        <v/>
      </c>
      <c r="P1660" s="94" t="str">
        <f>IF($L1660="None","",IF(ISERROR(VLOOKUP($L1660,Info!$B$4:$B$266,1,FALSE)),"",VLOOKUP($L1660,Info!$B$4:$L$266,3,FALSE)))</f>
        <v/>
      </c>
      <c r="Q1660" s="96" t="str">
        <f>IF($L1660="None","",IF(ISERROR(VLOOKUP($L1660,Info!$B$4:$B$266,1,FALSE)),"",VLOOKUP($L1660,Info!$B$4:$L$266,4,FALSE)))</f>
        <v/>
      </c>
      <c r="R1660" s="1"/>
      <c r="S1660" s="6" t="str">
        <f t="shared" si="127"/>
        <v/>
      </c>
      <c r="T1660" s="6" t="str">
        <f>IF($L1660="None","",IF(ISERROR(VLOOKUP($L1660,Info!$B$4:$B$266,1,FALSE)),"",VLOOKUP($L1660,Info!$B$4:$L$266,11,FALSE)))</f>
        <v/>
      </c>
      <c r="U1660" s="1"/>
      <c r="V1660" s="1"/>
      <c r="W1660" s="1"/>
      <c r="X1660" s="1" t="str">
        <f>IF($L1660="None","",IF(ISERROR(VLOOKUP($L1660,Info!$B$4:$B$266,1,FALSE)),"",IF(OR(W1660="Metallic Liquid Tight",W1660="Non-Metallic Liquid Tight",W1660="LSZH",W1660="Greenfield"),VLOOKUP($L1660,Info!$B$4:$L$266,7,FALSE),"N/A")))</f>
        <v/>
      </c>
      <c r="Y1660" s="1"/>
      <c r="Z1660" s="96" t="str">
        <f>IF($L1660="None","",IF(ISERROR(VLOOKUP($L1660,Info!$B$4:$B$266,1,FALSE)),"",VLOOKUP($L1660,Info!$B$4:$L$266,9,FALSE)))</f>
        <v/>
      </c>
      <c r="AA1660" s="96" t="str">
        <f>IF($L1660="None","",IF(ISERROR(VLOOKUP($L1660,Info!$B$4:$B$266,1,FALSE)),"",VLOOKUP($L1660,Info!$B$4:$L$266,8,FALSE)))</f>
        <v/>
      </c>
      <c r="AB1660" s="96" t="str">
        <f>IF($L1660="None","",IF(ISERROR(VLOOKUP($L1660,Info!$B$4:$B$266,1,FALSE)),"",VLOOKUP($L1660,Info!$B$4:$L$266,10,FALSE)))</f>
        <v/>
      </c>
      <c r="AC1660" s="1" t="str">
        <f>IF(W1660="SO Cable","Black,White",IF(O1660="","",IF(P1660="","",IF($J$12&lt;&gt;"ABC",IF(P1660&lt;="250",VLOOKUP(O1660,Info!$AZ$4:$BB$22,3,FALSE),VLOOKUP(O1660,Info!$AZ$23:$BB$39,3,FALSE)),IF(P1660&lt;="250",VLOOKUP(O1660,Info!$AO$4:$AQ$22,3,FALSE),VLOOKUP(O1660,Info!$AO$23:$AP$39,3,FALSE))))))</f>
        <v/>
      </c>
      <c r="AD1660" s="1"/>
      <c r="AE1660" s="1" t="str">
        <f>IF($L1660="None","",IF(ISERROR(VLOOKUP($L1660,Info!$B$4:$B$266,1,FALSE)),"",VLOOKUP($L1660,Info!$B$4:$L$266,4,FALSE)))</f>
        <v/>
      </c>
      <c r="AF1660" s="1" t="str">
        <f>IF($L1660="None","",IF(ISERROR(VLOOKUP($L1660,Info!$B$4:$B$266,1,FALSE)),"",VLOOKUP($L1660,Info!$B$4:$L$266,6,FALSE)))</f>
        <v/>
      </c>
      <c r="AG1660" s="1"/>
      <c r="AH1660" s="33" t="str" cm="1">
        <f t="array" ref="AH1660">IF(AND(L1660&lt;&gt;"",O1660&lt;&gt;"",R1660:S1660&lt;&gt;"",W1660:X1660&lt;&gt;"",Z1660:AA1660&lt;&gt;"",AC1660&lt;&gt;""),"Good","Bad")</f>
        <v>Bad</v>
      </c>
      <c r="AL1660" t="str" cm="1">
        <f t="array" ref="AL1660">IF(R1660&gt;0,_xlfn.IFS(COUNTIF($L$20:L1660,"&lt;&gt;")&lt;101,1,COUNTIF($L$20:L1660,"&lt;&gt;")&lt;201,2,COUNTIF($L$20:L1660,"&lt;&gt;")&lt;301,3,COUNTIF($L$20:L1660,"&lt;&gt;")&lt;401,4,COUNTIF($L$20:L1660,"&lt;&gt;")&lt;501,5,COUNTIF($L$20:L1660,"&lt;&gt;")&lt;601,6,COUNTIF($L$20:L1660,"&lt;&gt;")&lt;701,7,COUNTIF($L$20:L1660,"&lt;&gt;")&lt;801,8,COUNTIF($L$20:L1660,"&lt;&gt;")&lt;901,9,COUNTIF($L$20:L1660,"&lt;&gt;")&lt;1001,10,COUNTIF($L$20:L1660,"&lt;&gt;")&lt;1101,11,COUNTIF($L$20:L1660,"&lt;&gt;")&lt;1201,12,COUNTIF($L$20:L1660,"&lt;&gt;")&lt;1301,13,COUNTIF($L$20:L1660,"&lt;&gt;")&lt;1401,14,COUNTIF($L$20:L1660,"&lt;&gt;")&lt;1501,15,COUNTIF($L$20:L1660,"&lt;&gt;")&lt;1601,16,COUNTIF($L$20:L1660,"&lt;&gt;")&lt;1701,17,COUNTIF($L$20:L1660,"&lt;&gt;")&lt;1801,18,COUNTIF($L$20:L1660,"&lt;&gt;")&lt;1901,19,COUNTIF($L$20:L1660,"&lt;&gt;")&lt;2001,20,COUNTIF($L$20:L1660,"&lt;&gt;")&lt;2101,21,COUNTIF($L$20:L1660,"&lt;&gt;")&lt;2201,22,COUNTIF($L$20:L1660,"&lt;&gt;")&lt;2301,23,COUNTIF($L$20:L1660,"&lt;&gt;")&lt;2401,24,COUNTIF($L$20:L1660,"&lt;&gt;")&lt;2501,25,COUNTIF($L$20:L1660,"&lt;&gt;")&lt;2601,26,COUNTIF($L$20:L1660,"&lt;&gt;")&lt;2701,27,COUNTIF($L$20:L1660,"&lt;&gt;")&lt;2801,28,COUNTIF($L$20:L1660,"&lt;&gt;")&lt;2901,29,COUNTIF($L$20:L1660,"&lt;&gt;")&lt;3001,30),"")</f>
        <v/>
      </c>
      <c r="AM1660" t="str">
        <f t="shared" si="125"/>
        <v/>
      </c>
      <c r="AN1660" t="str">
        <f t="shared" si="129"/>
        <v/>
      </c>
      <c r="AP1660" t="str">
        <f t="shared" si="128"/>
        <v/>
      </c>
      <c r="AQ1660" t="str">
        <f>IF(AO1660="","",COUNTIFS(AM1660:$AM$3019,AO1660))</f>
        <v/>
      </c>
    </row>
    <row r="1661" spans="1:43" x14ac:dyDescent="0.25">
      <c r="A1661" s="6" t="str">
        <f>IF(COUNT($A$20:A1660)&lt;&gt;$B$4,IF(A1660="","",A1660+1),"")</f>
        <v/>
      </c>
      <c r="B1661" s="3"/>
      <c r="C1661" s="3"/>
      <c r="D1661" s="122"/>
      <c r="E1661" s="3"/>
      <c r="F1661" s="3"/>
      <c r="G1661" s="3"/>
      <c r="H1661" s="3"/>
      <c r="I1661" s="120"/>
      <c r="J1661" s="3"/>
      <c r="K1661" s="95" t="str" cm="1">
        <f t="array" ref="K1661">IF(OR($J$14 = "A",$J$14 = "B",$J$14 = "C"),IF(I1661="","",IF(LEN(I1661)&gt;2,_xlfn.IFS(ISNUMBER(SEARCH("_",I1661)),I1661,ISNUMBER(SEARCH(", ",I1661)),SUBSTITUTE(I1661,", ","_"),ISNUMBER(SEARCH("/ ",I1661)),SUBSTITUTE(I1661,"/ ","_"),ISNUMBER(SEARCH(",",I1661)),SUBSTITUTE(I1661,",","_"),ISNUMBER(SEARCH("/",I1661)),SUBSTITUTE(I1661,"/","_"),ISNUMBER(SEARCH("",I1661)),I1661),I1661)),IF(OR($J$14 = "J",$J$14 = "K"),"",IF(D1661="","",IF(LEN(D1661)&gt;2,_xlfn.IFS(ISNUMBER(SEARCH("_",D1661)),D1661,ISNUMBER(SEARCH(", ",D1661)),SUBSTITUTE(D1661,", ","_"),ISNUMBER(SEARCH("/ ",D1661)),SUBSTITUTE(D1661,"/ ","_"),ISNUMBER(SEARCH(",",D1661)),SUBSTITUTE(D1661,",","_"),ISNUMBER(SEARCH("/",D1661)),SUBSTITUTE(D1661,"/","_"),ISNUMBER(SEARCH("",D1661)),D1661),D1661))))</f>
        <v/>
      </c>
      <c r="L1661" s="1"/>
      <c r="M1661" s="1" t="str">
        <f t="shared" si="126"/>
        <v/>
      </c>
      <c r="N1661" s="94" t="str">
        <f>IF($L1661="None","",IF(ISERROR(VLOOKUP($L1661,Info!$B$4:$B$266,1,FALSE)),"",VLOOKUP($L1661,Info!$B$4:$L$266,5,FALSE)))</f>
        <v/>
      </c>
      <c r="O1661" s="94" t="str">
        <f>IF(K1661="","",IF(AND($J$12&lt;&gt;"ABC",N1661="3"),"BAC",IF(N1661="3","ABC",IF($J$12&lt;&gt;"ABC",IF($J$10="Standard",VLOOKUP(K1661,Info!$BE$4:$BF$481,2,FALSE),VLOOKUP(K1661,Info!$BI$4:$BJ$482,2,FALSE)),IF($J$10="Standard",VLOOKUP(K1661,Info!$AG$4:$AH$2994,2,FALSE),VLOOKUP(K1661,Info!$AK$4:$AL$2997,2,FALSE))))))</f>
        <v/>
      </c>
      <c r="P1661" s="94" t="str">
        <f>IF($L1661="None","",IF(ISERROR(VLOOKUP($L1661,Info!$B$4:$B$266,1,FALSE)),"",VLOOKUP($L1661,Info!$B$4:$L$266,3,FALSE)))</f>
        <v/>
      </c>
      <c r="Q1661" s="96" t="str">
        <f>IF($L1661="None","",IF(ISERROR(VLOOKUP($L1661,Info!$B$4:$B$266,1,FALSE)),"",VLOOKUP($L1661,Info!$B$4:$L$266,4,FALSE)))</f>
        <v/>
      </c>
      <c r="R1661" s="1"/>
      <c r="S1661" s="6" t="str">
        <f t="shared" si="127"/>
        <v/>
      </c>
      <c r="T1661" s="6" t="str">
        <f>IF($L1661="None","",IF(ISERROR(VLOOKUP($L1661,Info!$B$4:$B$266,1,FALSE)),"",VLOOKUP($L1661,Info!$B$4:$L$266,11,FALSE)))</f>
        <v/>
      </c>
      <c r="U1661" s="1"/>
      <c r="V1661" s="1"/>
      <c r="W1661" s="1"/>
      <c r="X1661" s="1" t="str">
        <f>IF($L1661="None","",IF(ISERROR(VLOOKUP($L1661,Info!$B$4:$B$266,1,FALSE)),"",IF(OR(W1661="Metallic Liquid Tight",W1661="Non-Metallic Liquid Tight",W1661="LSZH",W1661="Greenfield"),VLOOKUP($L1661,Info!$B$4:$L$266,7,FALSE),"N/A")))</f>
        <v/>
      </c>
      <c r="Y1661" s="1"/>
      <c r="Z1661" s="96" t="str">
        <f>IF($L1661="None","",IF(ISERROR(VLOOKUP($L1661,Info!$B$4:$B$266,1,FALSE)),"",VLOOKUP($L1661,Info!$B$4:$L$266,9,FALSE)))</f>
        <v/>
      </c>
      <c r="AA1661" s="96" t="str">
        <f>IF($L1661="None","",IF(ISERROR(VLOOKUP($L1661,Info!$B$4:$B$266,1,FALSE)),"",VLOOKUP($L1661,Info!$B$4:$L$266,8,FALSE)))</f>
        <v/>
      </c>
      <c r="AB1661" s="96" t="str">
        <f>IF($L1661="None","",IF(ISERROR(VLOOKUP($L1661,Info!$B$4:$B$266,1,FALSE)),"",VLOOKUP($L1661,Info!$B$4:$L$266,10,FALSE)))</f>
        <v/>
      </c>
      <c r="AC1661" s="1" t="str">
        <f>IF(W1661="SO Cable","Black,White",IF(O1661="","",IF(P1661="","",IF($J$12&lt;&gt;"ABC",IF(P1661&lt;="250",VLOOKUP(O1661,Info!$AZ$4:$BB$22,3,FALSE),VLOOKUP(O1661,Info!$AZ$23:$BB$39,3,FALSE)),IF(P1661&lt;="250",VLOOKUP(O1661,Info!$AO$4:$AQ$22,3,FALSE),VLOOKUP(O1661,Info!$AO$23:$AP$39,3,FALSE))))))</f>
        <v/>
      </c>
      <c r="AD1661" s="1"/>
      <c r="AE1661" s="1" t="str">
        <f>IF($L1661="None","",IF(ISERROR(VLOOKUP($L1661,Info!$B$4:$B$266,1,FALSE)),"",VLOOKUP($L1661,Info!$B$4:$L$266,4,FALSE)))</f>
        <v/>
      </c>
      <c r="AF1661" s="1" t="str">
        <f>IF($L1661="None","",IF(ISERROR(VLOOKUP($L1661,Info!$B$4:$B$266,1,FALSE)),"",VLOOKUP($L1661,Info!$B$4:$L$266,6,FALSE)))</f>
        <v/>
      </c>
      <c r="AG1661" s="1"/>
      <c r="AH1661" s="33" t="str" cm="1">
        <f t="array" ref="AH1661">IF(AND(L1661&lt;&gt;"",O1661&lt;&gt;"",R1661:S1661&lt;&gt;"",W1661:X1661&lt;&gt;"",Z1661:AA1661&lt;&gt;"",AC1661&lt;&gt;""),"Good","Bad")</f>
        <v>Bad</v>
      </c>
      <c r="AL1661" t="str" cm="1">
        <f t="array" ref="AL1661">IF(R1661&gt;0,_xlfn.IFS(COUNTIF($L$20:L1661,"&lt;&gt;")&lt;101,1,COUNTIF($L$20:L1661,"&lt;&gt;")&lt;201,2,COUNTIF($L$20:L1661,"&lt;&gt;")&lt;301,3,COUNTIF($L$20:L1661,"&lt;&gt;")&lt;401,4,COUNTIF($L$20:L1661,"&lt;&gt;")&lt;501,5,COUNTIF($L$20:L1661,"&lt;&gt;")&lt;601,6,COUNTIF($L$20:L1661,"&lt;&gt;")&lt;701,7,COUNTIF($L$20:L1661,"&lt;&gt;")&lt;801,8,COUNTIF($L$20:L1661,"&lt;&gt;")&lt;901,9,COUNTIF($L$20:L1661,"&lt;&gt;")&lt;1001,10,COUNTIF($L$20:L1661,"&lt;&gt;")&lt;1101,11,COUNTIF($L$20:L1661,"&lt;&gt;")&lt;1201,12,COUNTIF($L$20:L1661,"&lt;&gt;")&lt;1301,13,COUNTIF($L$20:L1661,"&lt;&gt;")&lt;1401,14,COUNTIF($L$20:L1661,"&lt;&gt;")&lt;1501,15,COUNTIF($L$20:L1661,"&lt;&gt;")&lt;1601,16,COUNTIF($L$20:L1661,"&lt;&gt;")&lt;1701,17,COUNTIF($L$20:L1661,"&lt;&gt;")&lt;1801,18,COUNTIF($L$20:L1661,"&lt;&gt;")&lt;1901,19,COUNTIF($L$20:L1661,"&lt;&gt;")&lt;2001,20,COUNTIF($L$20:L1661,"&lt;&gt;")&lt;2101,21,COUNTIF($L$20:L1661,"&lt;&gt;")&lt;2201,22,COUNTIF($L$20:L1661,"&lt;&gt;")&lt;2301,23,COUNTIF($L$20:L1661,"&lt;&gt;")&lt;2401,24,COUNTIF($L$20:L1661,"&lt;&gt;")&lt;2501,25,COUNTIF($L$20:L1661,"&lt;&gt;")&lt;2601,26,COUNTIF($L$20:L1661,"&lt;&gt;")&lt;2701,27,COUNTIF($L$20:L1661,"&lt;&gt;")&lt;2801,28,COUNTIF($L$20:L1661,"&lt;&gt;")&lt;2901,29,COUNTIF($L$20:L1661,"&lt;&gt;")&lt;3001,30),"")</f>
        <v/>
      </c>
      <c r="AM1661" t="str">
        <f t="shared" si="125"/>
        <v/>
      </c>
      <c r="AN1661" t="str">
        <f t="shared" si="129"/>
        <v/>
      </c>
      <c r="AP1661" t="str">
        <f t="shared" si="128"/>
        <v/>
      </c>
      <c r="AQ1661" t="str">
        <f>IF(AO1661="","",COUNTIFS(AM1661:$AM$3019,AO1661))</f>
        <v/>
      </c>
    </row>
    <row r="1662" spans="1:43" x14ac:dyDescent="0.25">
      <c r="A1662" s="6" t="str">
        <f>IF(COUNT($A$20:A1661)&lt;&gt;$B$4,IF(A1661="","",A1661+1),"")</f>
        <v/>
      </c>
      <c r="B1662" s="3"/>
      <c r="C1662" s="3"/>
      <c r="D1662" s="122"/>
      <c r="E1662" s="3"/>
      <c r="F1662" s="3"/>
      <c r="G1662" s="3"/>
      <c r="H1662" s="3"/>
      <c r="I1662" s="120"/>
      <c r="J1662" s="3"/>
      <c r="K1662" s="95" t="str" cm="1">
        <f t="array" ref="K1662">IF(OR($J$14 = "A",$J$14 = "B",$J$14 = "C"),IF(I1662="","",IF(LEN(I1662)&gt;2,_xlfn.IFS(ISNUMBER(SEARCH("_",I1662)),I1662,ISNUMBER(SEARCH(", ",I1662)),SUBSTITUTE(I1662,", ","_"),ISNUMBER(SEARCH("/ ",I1662)),SUBSTITUTE(I1662,"/ ","_"),ISNUMBER(SEARCH(",",I1662)),SUBSTITUTE(I1662,",","_"),ISNUMBER(SEARCH("/",I1662)),SUBSTITUTE(I1662,"/","_"),ISNUMBER(SEARCH("",I1662)),I1662),I1662)),IF(OR($J$14 = "J",$J$14 = "K"),"",IF(D1662="","",IF(LEN(D1662)&gt;2,_xlfn.IFS(ISNUMBER(SEARCH("_",D1662)),D1662,ISNUMBER(SEARCH(", ",D1662)),SUBSTITUTE(D1662,", ","_"),ISNUMBER(SEARCH("/ ",D1662)),SUBSTITUTE(D1662,"/ ","_"),ISNUMBER(SEARCH(",",D1662)),SUBSTITUTE(D1662,",","_"),ISNUMBER(SEARCH("/",D1662)),SUBSTITUTE(D1662,"/","_"),ISNUMBER(SEARCH("",D1662)),D1662),D1662))))</f>
        <v/>
      </c>
      <c r="L1662" s="1"/>
      <c r="M1662" s="1" t="str">
        <f t="shared" si="126"/>
        <v/>
      </c>
      <c r="N1662" s="94" t="str">
        <f>IF($L1662="None","",IF(ISERROR(VLOOKUP($L1662,Info!$B$4:$B$266,1,FALSE)),"",VLOOKUP($L1662,Info!$B$4:$L$266,5,FALSE)))</f>
        <v/>
      </c>
      <c r="O1662" s="94" t="str">
        <f>IF(K1662="","",IF(AND($J$12&lt;&gt;"ABC",N1662="3"),"BAC",IF(N1662="3","ABC",IF($J$12&lt;&gt;"ABC",IF($J$10="Standard",VLOOKUP(K1662,Info!$BE$4:$BF$481,2,FALSE),VLOOKUP(K1662,Info!$BI$4:$BJ$482,2,FALSE)),IF($J$10="Standard",VLOOKUP(K1662,Info!$AG$4:$AH$2994,2,FALSE),VLOOKUP(K1662,Info!$AK$4:$AL$2997,2,FALSE))))))</f>
        <v/>
      </c>
      <c r="P1662" s="94" t="str">
        <f>IF($L1662="None","",IF(ISERROR(VLOOKUP($L1662,Info!$B$4:$B$266,1,FALSE)),"",VLOOKUP($L1662,Info!$B$4:$L$266,3,FALSE)))</f>
        <v/>
      </c>
      <c r="Q1662" s="96" t="str">
        <f>IF($L1662="None","",IF(ISERROR(VLOOKUP($L1662,Info!$B$4:$B$266,1,FALSE)),"",VLOOKUP($L1662,Info!$B$4:$L$266,4,FALSE)))</f>
        <v/>
      </c>
      <c r="R1662" s="1"/>
      <c r="S1662" s="6" t="str">
        <f t="shared" si="127"/>
        <v/>
      </c>
      <c r="T1662" s="6" t="str">
        <f>IF($L1662="None","",IF(ISERROR(VLOOKUP($L1662,Info!$B$4:$B$266,1,FALSE)),"",VLOOKUP($L1662,Info!$B$4:$L$266,11,FALSE)))</f>
        <v/>
      </c>
      <c r="U1662" s="1"/>
      <c r="V1662" s="1"/>
      <c r="W1662" s="1"/>
      <c r="X1662" s="1" t="str">
        <f>IF($L1662="None","",IF(ISERROR(VLOOKUP($L1662,Info!$B$4:$B$266,1,FALSE)),"",IF(OR(W1662="Metallic Liquid Tight",W1662="Non-Metallic Liquid Tight",W1662="LSZH",W1662="Greenfield"),VLOOKUP($L1662,Info!$B$4:$L$266,7,FALSE),"N/A")))</f>
        <v/>
      </c>
      <c r="Y1662" s="1"/>
      <c r="Z1662" s="96" t="str">
        <f>IF($L1662="None","",IF(ISERROR(VLOOKUP($L1662,Info!$B$4:$B$266,1,FALSE)),"",VLOOKUP($L1662,Info!$B$4:$L$266,9,FALSE)))</f>
        <v/>
      </c>
      <c r="AA1662" s="96" t="str">
        <f>IF($L1662="None","",IF(ISERROR(VLOOKUP($L1662,Info!$B$4:$B$266,1,FALSE)),"",VLOOKUP($L1662,Info!$B$4:$L$266,8,FALSE)))</f>
        <v/>
      </c>
      <c r="AB1662" s="96" t="str">
        <f>IF($L1662="None","",IF(ISERROR(VLOOKUP($L1662,Info!$B$4:$B$266,1,FALSE)),"",VLOOKUP($L1662,Info!$B$4:$L$266,10,FALSE)))</f>
        <v/>
      </c>
      <c r="AC1662" s="1" t="str">
        <f>IF(W1662="SO Cable","Black,White",IF(O1662="","",IF(P1662="","",IF($J$12&lt;&gt;"ABC",IF(P1662&lt;="250",VLOOKUP(O1662,Info!$AZ$4:$BB$22,3,FALSE),VLOOKUP(O1662,Info!$AZ$23:$BB$39,3,FALSE)),IF(P1662&lt;="250",VLOOKUP(O1662,Info!$AO$4:$AQ$22,3,FALSE),VLOOKUP(O1662,Info!$AO$23:$AP$39,3,FALSE))))))</f>
        <v/>
      </c>
      <c r="AD1662" s="1"/>
      <c r="AE1662" s="1" t="str">
        <f>IF($L1662="None","",IF(ISERROR(VLOOKUP($L1662,Info!$B$4:$B$266,1,FALSE)),"",VLOOKUP($L1662,Info!$B$4:$L$266,4,FALSE)))</f>
        <v/>
      </c>
      <c r="AF1662" s="1" t="str">
        <f>IF($L1662="None","",IF(ISERROR(VLOOKUP($L1662,Info!$B$4:$B$266,1,FALSE)),"",VLOOKUP($L1662,Info!$B$4:$L$266,6,FALSE)))</f>
        <v/>
      </c>
      <c r="AG1662" s="1"/>
      <c r="AH1662" s="33" t="str" cm="1">
        <f t="array" ref="AH1662">IF(AND(L1662&lt;&gt;"",O1662&lt;&gt;"",R1662:S1662&lt;&gt;"",W1662:X1662&lt;&gt;"",Z1662:AA1662&lt;&gt;"",AC1662&lt;&gt;""),"Good","Bad")</f>
        <v>Bad</v>
      </c>
      <c r="AL1662" t="str" cm="1">
        <f t="array" ref="AL1662">IF(R1662&gt;0,_xlfn.IFS(COUNTIF($L$20:L1662,"&lt;&gt;")&lt;101,1,COUNTIF($L$20:L1662,"&lt;&gt;")&lt;201,2,COUNTIF($L$20:L1662,"&lt;&gt;")&lt;301,3,COUNTIF($L$20:L1662,"&lt;&gt;")&lt;401,4,COUNTIF($L$20:L1662,"&lt;&gt;")&lt;501,5,COUNTIF($L$20:L1662,"&lt;&gt;")&lt;601,6,COUNTIF($L$20:L1662,"&lt;&gt;")&lt;701,7,COUNTIF($L$20:L1662,"&lt;&gt;")&lt;801,8,COUNTIF($L$20:L1662,"&lt;&gt;")&lt;901,9,COUNTIF($L$20:L1662,"&lt;&gt;")&lt;1001,10,COUNTIF($L$20:L1662,"&lt;&gt;")&lt;1101,11,COUNTIF($L$20:L1662,"&lt;&gt;")&lt;1201,12,COUNTIF($L$20:L1662,"&lt;&gt;")&lt;1301,13,COUNTIF($L$20:L1662,"&lt;&gt;")&lt;1401,14,COUNTIF($L$20:L1662,"&lt;&gt;")&lt;1501,15,COUNTIF($L$20:L1662,"&lt;&gt;")&lt;1601,16,COUNTIF($L$20:L1662,"&lt;&gt;")&lt;1701,17,COUNTIF($L$20:L1662,"&lt;&gt;")&lt;1801,18,COUNTIF($L$20:L1662,"&lt;&gt;")&lt;1901,19,COUNTIF($L$20:L1662,"&lt;&gt;")&lt;2001,20,COUNTIF($L$20:L1662,"&lt;&gt;")&lt;2101,21,COUNTIF($L$20:L1662,"&lt;&gt;")&lt;2201,22,COUNTIF($L$20:L1662,"&lt;&gt;")&lt;2301,23,COUNTIF($L$20:L1662,"&lt;&gt;")&lt;2401,24,COUNTIF($L$20:L1662,"&lt;&gt;")&lt;2501,25,COUNTIF($L$20:L1662,"&lt;&gt;")&lt;2601,26,COUNTIF($L$20:L1662,"&lt;&gt;")&lt;2701,27,COUNTIF($L$20:L1662,"&lt;&gt;")&lt;2801,28,COUNTIF($L$20:L1662,"&lt;&gt;")&lt;2901,29,COUNTIF($L$20:L1662,"&lt;&gt;")&lt;3001,30),"")</f>
        <v/>
      </c>
      <c r="AM1662" t="str">
        <f t="shared" si="125"/>
        <v/>
      </c>
      <c r="AN1662" t="str">
        <f t="shared" si="129"/>
        <v/>
      </c>
      <c r="AP1662" t="str">
        <f t="shared" si="128"/>
        <v/>
      </c>
      <c r="AQ1662" t="str">
        <f>IF(AO1662="","",COUNTIFS(AM1662:$AM$3019,AO1662))</f>
        <v/>
      </c>
    </row>
    <row r="1663" spans="1:43" x14ac:dyDescent="0.25">
      <c r="A1663" s="6" t="str">
        <f>IF(COUNT($A$20:A1662)&lt;&gt;$B$4,IF(A1662="","",A1662+1),"")</f>
        <v/>
      </c>
      <c r="B1663" s="3"/>
      <c r="C1663" s="3"/>
      <c r="D1663" s="122"/>
      <c r="E1663" s="3"/>
      <c r="F1663" s="3"/>
      <c r="G1663" s="3"/>
      <c r="H1663" s="3"/>
      <c r="I1663" s="120"/>
      <c r="J1663" s="3"/>
      <c r="K1663" s="95" t="str" cm="1">
        <f t="array" ref="K1663">IF(OR($J$14 = "A",$J$14 = "B",$J$14 = "C"),IF(I1663="","",IF(LEN(I1663)&gt;2,_xlfn.IFS(ISNUMBER(SEARCH("_",I1663)),I1663,ISNUMBER(SEARCH(", ",I1663)),SUBSTITUTE(I1663,", ","_"),ISNUMBER(SEARCH("/ ",I1663)),SUBSTITUTE(I1663,"/ ","_"),ISNUMBER(SEARCH(",",I1663)),SUBSTITUTE(I1663,",","_"),ISNUMBER(SEARCH("/",I1663)),SUBSTITUTE(I1663,"/","_"),ISNUMBER(SEARCH("",I1663)),I1663),I1663)),IF(OR($J$14 = "J",$J$14 = "K"),"",IF(D1663="","",IF(LEN(D1663)&gt;2,_xlfn.IFS(ISNUMBER(SEARCH("_",D1663)),D1663,ISNUMBER(SEARCH(", ",D1663)),SUBSTITUTE(D1663,", ","_"),ISNUMBER(SEARCH("/ ",D1663)),SUBSTITUTE(D1663,"/ ","_"),ISNUMBER(SEARCH(",",D1663)),SUBSTITUTE(D1663,",","_"),ISNUMBER(SEARCH("/",D1663)),SUBSTITUTE(D1663,"/","_"),ISNUMBER(SEARCH("",D1663)),D1663),D1663))))</f>
        <v/>
      </c>
      <c r="L1663" s="1"/>
      <c r="M1663" s="1" t="str">
        <f t="shared" si="126"/>
        <v/>
      </c>
      <c r="N1663" s="94" t="str">
        <f>IF($L1663="None","",IF(ISERROR(VLOOKUP($L1663,Info!$B$4:$B$266,1,FALSE)),"",VLOOKUP($L1663,Info!$B$4:$L$266,5,FALSE)))</f>
        <v/>
      </c>
      <c r="O1663" s="94" t="str">
        <f>IF(K1663="","",IF(AND($J$12&lt;&gt;"ABC",N1663="3"),"BAC",IF(N1663="3","ABC",IF($J$12&lt;&gt;"ABC",IF($J$10="Standard",VLOOKUP(K1663,Info!$BE$4:$BF$481,2,FALSE),VLOOKUP(K1663,Info!$BI$4:$BJ$482,2,FALSE)),IF($J$10="Standard",VLOOKUP(K1663,Info!$AG$4:$AH$2994,2,FALSE),VLOOKUP(K1663,Info!$AK$4:$AL$2997,2,FALSE))))))</f>
        <v/>
      </c>
      <c r="P1663" s="94" t="str">
        <f>IF($L1663="None","",IF(ISERROR(VLOOKUP($L1663,Info!$B$4:$B$266,1,FALSE)),"",VLOOKUP($L1663,Info!$B$4:$L$266,3,FALSE)))</f>
        <v/>
      </c>
      <c r="Q1663" s="96" t="str">
        <f>IF($L1663="None","",IF(ISERROR(VLOOKUP($L1663,Info!$B$4:$B$266,1,FALSE)),"",VLOOKUP($L1663,Info!$B$4:$L$266,4,FALSE)))</f>
        <v/>
      </c>
      <c r="R1663" s="1"/>
      <c r="S1663" s="6" t="str">
        <f t="shared" si="127"/>
        <v/>
      </c>
      <c r="T1663" s="6" t="str">
        <f>IF($L1663="None","",IF(ISERROR(VLOOKUP($L1663,Info!$B$4:$B$266,1,FALSE)),"",VLOOKUP($L1663,Info!$B$4:$L$266,11,FALSE)))</f>
        <v/>
      </c>
      <c r="U1663" s="1"/>
      <c r="V1663" s="1"/>
      <c r="W1663" s="1"/>
      <c r="X1663" s="1" t="str">
        <f>IF($L1663="None","",IF(ISERROR(VLOOKUP($L1663,Info!$B$4:$B$266,1,FALSE)),"",IF(OR(W1663="Metallic Liquid Tight",W1663="Non-Metallic Liquid Tight",W1663="LSZH",W1663="Greenfield"),VLOOKUP($L1663,Info!$B$4:$L$266,7,FALSE),"N/A")))</f>
        <v/>
      </c>
      <c r="Y1663" s="1"/>
      <c r="Z1663" s="96" t="str">
        <f>IF($L1663="None","",IF(ISERROR(VLOOKUP($L1663,Info!$B$4:$B$266,1,FALSE)),"",VLOOKUP($L1663,Info!$B$4:$L$266,9,FALSE)))</f>
        <v/>
      </c>
      <c r="AA1663" s="96" t="str">
        <f>IF($L1663="None","",IF(ISERROR(VLOOKUP($L1663,Info!$B$4:$B$266,1,FALSE)),"",VLOOKUP($L1663,Info!$B$4:$L$266,8,FALSE)))</f>
        <v/>
      </c>
      <c r="AB1663" s="96" t="str">
        <f>IF($L1663="None","",IF(ISERROR(VLOOKUP($L1663,Info!$B$4:$B$266,1,FALSE)),"",VLOOKUP($L1663,Info!$B$4:$L$266,10,FALSE)))</f>
        <v/>
      </c>
      <c r="AC1663" s="1" t="str">
        <f>IF(W1663="SO Cable","Black,White",IF(O1663="","",IF(P1663="","",IF($J$12&lt;&gt;"ABC",IF(P1663&lt;="250",VLOOKUP(O1663,Info!$AZ$4:$BB$22,3,FALSE),VLOOKUP(O1663,Info!$AZ$23:$BB$39,3,FALSE)),IF(P1663&lt;="250",VLOOKUP(O1663,Info!$AO$4:$AQ$22,3,FALSE),VLOOKUP(O1663,Info!$AO$23:$AP$39,3,FALSE))))))</f>
        <v/>
      </c>
      <c r="AD1663" s="1"/>
      <c r="AE1663" s="1" t="str">
        <f>IF($L1663="None","",IF(ISERROR(VLOOKUP($L1663,Info!$B$4:$B$266,1,FALSE)),"",VLOOKUP($L1663,Info!$B$4:$L$266,4,FALSE)))</f>
        <v/>
      </c>
      <c r="AF1663" s="1" t="str">
        <f>IF($L1663="None","",IF(ISERROR(VLOOKUP($L1663,Info!$B$4:$B$266,1,FALSE)),"",VLOOKUP($L1663,Info!$B$4:$L$266,6,FALSE)))</f>
        <v/>
      </c>
      <c r="AG1663" s="1"/>
      <c r="AH1663" s="33" t="str" cm="1">
        <f t="array" ref="AH1663">IF(AND(L1663&lt;&gt;"",O1663&lt;&gt;"",R1663:S1663&lt;&gt;"",W1663:X1663&lt;&gt;"",Z1663:AA1663&lt;&gt;"",AC1663&lt;&gt;""),"Good","Bad")</f>
        <v>Bad</v>
      </c>
      <c r="AL1663" t="str" cm="1">
        <f t="array" ref="AL1663">IF(R1663&gt;0,_xlfn.IFS(COUNTIF($L$20:L1663,"&lt;&gt;")&lt;101,1,COUNTIF($L$20:L1663,"&lt;&gt;")&lt;201,2,COUNTIF($L$20:L1663,"&lt;&gt;")&lt;301,3,COUNTIF($L$20:L1663,"&lt;&gt;")&lt;401,4,COUNTIF($L$20:L1663,"&lt;&gt;")&lt;501,5,COUNTIF($L$20:L1663,"&lt;&gt;")&lt;601,6,COUNTIF($L$20:L1663,"&lt;&gt;")&lt;701,7,COUNTIF($L$20:L1663,"&lt;&gt;")&lt;801,8,COUNTIF($L$20:L1663,"&lt;&gt;")&lt;901,9,COUNTIF($L$20:L1663,"&lt;&gt;")&lt;1001,10,COUNTIF($L$20:L1663,"&lt;&gt;")&lt;1101,11,COUNTIF($L$20:L1663,"&lt;&gt;")&lt;1201,12,COUNTIF($L$20:L1663,"&lt;&gt;")&lt;1301,13,COUNTIF($L$20:L1663,"&lt;&gt;")&lt;1401,14,COUNTIF($L$20:L1663,"&lt;&gt;")&lt;1501,15,COUNTIF($L$20:L1663,"&lt;&gt;")&lt;1601,16,COUNTIF($L$20:L1663,"&lt;&gt;")&lt;1701,17,COUNTIF($L$20:L1663,"&lt;&gt;")&lt;1801,18,COUNTIF($L$20:L1663,"&lt;&gt;")&lt;1901,19,COUNTIF($L$20:L1663,"&lt;&gt;")&lt;2001,20,COUNTIF($L$20:L1663,"&lt;&gt;")&lt;2101,21,COUNTIF($L$20:L1663,"&lt;&gt;")&lt;2201,22,COUNTIF($L$20:L1663,"&lt;&gt;")&lt;2301,23,COUNTIF($L$20:L1663,"&lt;&gt;")&lt;2401,24,COUNTIF($L$20:L1663,"&lt;&gt;")&lt;2501,25,COUNTIF($L$20:L1663,"&lt;&gt;")&lt;2601,26,COUNTIF($L$20:L1663,"&lt;&gt;")&lt;2701,27,COUNTIF($L$20:L1663,"&lt;&gt;")&lt;2801,28,COUNTIF($L$20:L1663,"&lt;&gt;")&lt;2901,29,COUNTIF($L$20:L1663,"&lt;&gt;")&lt;3001,30),"")</f>
        <v/>
      </c>
      <c r="AM1663" t="str">
        <f t="shared" si="125"/>
        <v/>
      </c>
      <c r="AN1663" t="str">
        <f t="shared" si="129"/>
        <v/>
      </c>
      <c r="AP1663" t="str">
        <f t="shared" si="128"/>
        <v/>
      </c>
      <c r="AQ1663" t="str">
        <f>IF(AO1663="","",COUNTIFS(AM1663:$AM$3019,AO1663))</f>
        <v/>
      </c>
    </row>
    <row r="1664" spans="1:43" x14ac:dyDescent="0.25">
      <c r="A1664" s="6" t="str">
        <f>IF(COUNT($A$20:A1663)&lt;&gt;$B$4,IF(A1663="","",A1663+1),"")</f>
        <v/>
      </c>
      <c r="B1664" s="3"/>
      <c r="C1664" s="3"/>
      <c r="D1664" s="122"/>
      <c r="E1664" s="3"/>
      <c r="F1664" s="3"/>
      <c r="G1664" s="3"/>
      <c r="H1664" s="3"/>
      <c r="I1664" s="120"/>
      <c r="J1664" s="3"/>
      <c r="K1664" s="95" t="str" cm="1">
        <f t="array" ref="K1664">IF(OR($J$14 = "A",$J$14 = "B",$J$14 = "C"),IF(I1664="","",IF(LEN(I1664)&gt;2,_xlfn.IFS(ISNUMBER(SEARCH("_",I1664)),I1664,ISNUMBER(SEARCH(", ",I1664)),SUBSTITUTE(I1664,", ","_"),ISNUMBER(SEARCH("/ ",I1664)),SUBSTITUTE(I1664,"/ ","_"),ISNUMBER(SEARCH(",",I1664)),SUBSTITUTE(I1664,",","_"),ISNUMBER(SEARCH("/",I1664)),SUBSTITUTE(I1664,"/","_"),ISNUMBER(SEARCH("",I1664)),I1664),I1664)),IF(OR($J$14 = "J",$J$14 = "K"),"",IF(D1664="","",IF(LEN(D1664)&gt;2,_xlfn.IFS(ISNUMBER(SEARCH("_",D1664)),D1664,ISNUMBER(SEARCH(", ",D1664)),SUBSTITUTE(D1664,", ","_"),ISNUMBER(SEARCH("/ ",D1664)),SUBSTITUTE(D1664,"/ ","_"),ISNUMBER(SEARCH(",",D1664)),SUBSTITUTE(D1664,",","_"),ISNUMBER(SEARCH("/",D1664)),SUBSTITUTE(D1664,"/","_"),ISNUMBER(SEARCH("",D1664)),D1664),D1664))))</f>
        <v/>
      </c>
      <c r="L1664" s="1"/>
      <c r="M1664" s="1" t="str">
        <f t="shared" si="126"/>
        <v/>
      </c>
      <c r="N1664" s="94" t="str">
        <f>IF($L1664="None","",IF(ISERROR(VLOOKUP($L1664,Info!$B$4:$B$266,1,FALSE)),"",VLOOKUP($L1664,Info!$B$4:$L$266,5,FALSE)))</f>
        <v/>
      </c>
      <c r="O1664" s="94" t="str">
        <f>IF(K1664="","",IF(AND($J$12&lt;&gt;"ABC",N1664="3"),"BAC",IF(N1664="3","ABC",IF($J$12&lt;&gt;"ABC",IF($J$10="Standard",VLOOKUP(K1664,Info!$BE$4:$BF$481,2,FALSE),VLOOKUP(K1664,Info!$BI$4:$BJ$482,2,FALSE)),IF($J$10="Standard",VLOOKUP(K1664,Info!$AG$4:$AH$2994,2,FALSE),VLOOKUP(K1664,Info!$AK$4:$AL$2997,2,FALSE))))))</f>
        <v/>
      </c>
      <c r="P1664" s="94" t="str">
        <f>IF($L1664="None","",IF(ISERROR(VLOOKUP($L1664,Info!$B$4:$B$266,1,FALSE)),"",VLOOKUP($L1664,Info!$B$4:$L$266,3,FALSE)))</f>
        <v/>
      </c>
      <c r="Q1664" s="96" t="str">
        <f>IF($L1664="None","",IF(ISERROR(VLOOKUP($L1664,Info!$B$4:$B$266,1,FALSE)),"",VLOOKUP($L1664,Info!$B$4:$L$266,4,FALSE)))</f>
        <v/>
      </c>
      <c r="R1664" s="1"/>
      <c r="S1664" s="6" t="str">
        <f t="shared" si="127"/>
        <v/>
      </c>
      <c r="T1664" s="6" t="str">
        <f>IF($L1664="None","",IF(ISERROR(VLOOKUP($L1664,Info!$B$4:$B$266,1,FALSE)),"",VLOOKUP($L1664,Info!$B$4:$L$266,11,FALSE)))</f>
        <v/>
      </c>
      <c r="U1664" s="1"/>
      <c r="V1664" s="1"/>
      <c r="W1664" s="1"/>
      <c r="X1664" s="1" t="str">
        <f>IF($L1664="None","",IF(ISERROR(VLOOKUP($L1664,Info!$B$4:$B$266,1,FALSE)),"",IF(OR(W1664="Metallic Liquid Tight",W1664="Non-Metallic Liquid Tight",W1664="LSZH",W1664="Greenfield"),VLOOKUP($L1664,Info!$B$4:$L$266,7,FALSE),"N/A")))</f>
        <v/>
      </c>
      <c r="Y1664" s="1"/>
      <c r="Z1664" s="96" t="str">
        <f>IF($L1664="None","",IF(ISERROR(VLOOKUP($L1664,Info!$B$4:$B$266,1,FALSE)),"",VLOOKUP($L1664,Info!$B$4:$L$266,9,FALSE)))</f>
        <v/>
      </c>
      <c r="AA1664" s="96" t="str">
        <f>IF($L1664="None","",IF(ISERROR(VLOOKUP($L1664,Info!$B$4:$B$266,1,FALSE)),"",VLOOKUP($L1664,Info!$B$4:$L$266,8,FALSE)))</f>
        <v/>
      </c>
      <c r="AB1664" s="96" t="str">
        <f>IF($L1664="None","",IF(ISERROR(VLOOKUP($L1664,Info!$B$4:$B$266,1,FALSE)),"",VLOOKUP($L1664,Info!$B$4:$L$266,10,FALSE)))</f>
        <v/>
      </c>
      <c r="AC1664" s="1" t="str">
        <f>IF(W1664="SO Cable","Black,White",IF(O1664="","",IF(P1664="","",IF($J$12&lt;&gt;"ABC",IF(P1664&lt;="250",VLOOKUP(O1664,Info!$AZ$4:$BB$22,3,FALSE),VLOOKUP(O1664,Info!$AZ$23:$BB$39,3,FALSE)),IF(P1664&lt;="250",VLOOKUP(O1664,Info!$AO$4:$AQ$22,3,FALSE),VLOOKUP(O1664,Info!$AO$23:$AP$39,3,FALSE))))))</f>
        <v/>
      </c>
      <c r="AD1664" s="1"/>
      <c r="AE1664" s="1" t="str">
        <f>IF($L1664="None","",IF(ISERROR(VLOOKUP($L1664,Info!$B$4:$B$266,1,FALSE)),"",VLOOKUP($L1664,Info!$B$4:$L$266,4,FALSE)))</f>
        <v/>
      </c>
      <c r="AF1664" s="1" t="str">
        <f>IF($L1664="None","",IF(ISERROR(VLOOKUP($L1664,Info!$B$4:$B$266,1,FALSE)),"",VLOOKUP($L1664,Info!$B$4:$L$266,6,FALSE)))</f>
        <v/>
      </c>
      <c r="AG1664" s="1"/>
      <c r="AH1664" s="33" t="str" cm="1">
        <f t="array" ref="AH1664">IF(AND(L1664&lt;&gt;"",O1664&lt;&gt;"",R1664:S1664&lt;&gt;"",W1664:X1664&lt;&gt;"",Z1664:AA1664&lt;&gt;"",AC1664&lt;&gt;""),"Good","Bad")</f>
        <v>Bad</v>
      </c>
      <c r="AL1664" t="str" cm="1">
        <f t="array" ref="AL1664">IF(R1664&gt;0,_xlfn.IFS(COUNTIF($L$20:L1664,"&lt;&gt;")&lt;101,1,COUNTIF($L$20:L1664,"&lt;&gt;")&lt;201,2,COUNTIF($L$20:L1664,"&lt;&gt;")&lt;301,3,COUNTIF($L$20:L1664,"&lt;&gt;")&lt;401,4,COUNTIF($L$20:L1664,"&lt;&gt;")&lt;501,5,COUNTIF($L$20:L1664,"&lt;&gt;")&lt;601,6,COUNTIF($L$20:L1664,"&lt;&gt;")&lt;701,7,COUNTIF($L$20:L1664,"&lt;&gt;")&lt;801,8,COUNTIF($L$20:L1664,"&lt;&gt;")&lt;901,9,COUNTIF($L$20:L1664,"&lt;&gt;")&lt;1001,10,COUNTIF($L$20:L1664,"&lt;&gt;")&lt;1101,11,COUNTIF($L$20:L1664,"&lt;&gt;")&lt;1201,12,COUNTIF($L$20:L1664,"&lt;&gt;")&lt;1301,13,COUNTIF($L$20:L1664,"&lt;&gt;")&lt;1401,14,COUNTIF($L$20:L1664,"&lt;&gt;")&lt;1501,15,COUNTIF($L$20:L1664,"&lt;&gt;")&lt;1601,16,COUNTIF($L$20:L1664,"&lt;&gt;")&lt;1701,17,COUNTIF($L$20:L1664,"&lt;&gt;")&lt;1801,18,COUNTIF($L$20:L1664,"&lt;&gt;")&lt;1901,19,COUNTIF($L$20:L1664,"&lt;&gt;")&lt;2001,20,COUNTIF($L$20:L1664,"&lt;&gt;")&lt;2101,21,COUNTIF($L$20:L1664,"&lt;&gt;")&lt;2201,22,COUNTIF($L$20:L1664,"&lt;&gt;")&lt;2301,23,COUNTIF($L$20:L1664,"&lt;&gt;")&lt;2401,24,COUNTIF($L$20:L1664,"&lt;&gt;")&lt;2501,25,COUNTIF($L$20:L1664,"&lt;&gt;")&lt;2601,26,COUNTIF($L$20:L1664,"&lt;&gt;")&lt;2701,27,COUNTIF($L$20:L1664,"&lt;&gt;")&lt;2801,28,COUNTIF($L$20:L1664,"&lt;&gt;")&lt;2901,29,COUNTIF($L$20:L1664,"&lt;&gt;")&lt;3001,30),"")</f>
        <v/>
      </c>
      <c r="AM1664" t="str">
        <f t="shared" si="125"/>
        <v/>
      </c>
      <c r="AN1664" t="str">
        <f t="shared" si="129"/>
        <v/>
      </c>
      <c r="AP1664" t="str">
        <f t="shared" si="128"/>
        <v/>
      </c>
      <c r="AQ1664" t="str">
        <f>IF(AO1664="","",COUNTIFS(AM1664:$AM$3019,AO1664))</f>
        <v/>
      </c>
    </row>
    <row r="1665" spans="1:43" x14ac:dyDescent="0.25">
      <c r="A1665" s="6" t="str">
        <f>IF(COUNT($A$20:A1664)&lt;&gt;$B$4,IF(A1664="","",A1664+1),"")</f>
        <v/>
      </c>
      <c r="B1665" s="3"/>
      <c r="C1665" s="3"/>
      <c r="D1665" s="122"/>
      <c r="E1665" s="3"/>
      <c r="F1665" s="3"/>
      <c r="G1665" s="3"/>
      <c r="H1665" s="3"/>
      <c r="I1665" s="120"/>
      <c r="J1665" s="3"/>
      <c r="K1665" s="95" t="str" cm="1">
        <f t="array" ref="K1665">IF(OR($J$14 = "A",$J$14 = "B",$J$14 = "C"),IF(I1665="","",IF(LEN(I1665)&gt;2,_xlfn.IFS(ISNUMBER(SEARCH("_",I1665)),I1665,ISNUMBER(SEARCH(", ",I1665)),SUBSTITUTE(I1665,", ","_"),ISNUMBER(SEARCH("/ ",I1665)),SUBSTITUTE(I1665,"/ ","_"),ISNUMBER(SEARCH(",",I1665)),SUBSTITUTE(I1665,",","_"),ISNUMBER(SEARCH("/",I1665)),SUBSTITUTE(I1665,"/","_"),ISNUMBER(SEARCH("",I1665)),I1665),I1665)),IF(OR($J$14 = "J",$J$14 = "K"),"",IF(D1665="","",IF(LEN(D1665)&gt;2,_xlfn.IFS(ISNUMBER(SEARCH("_",D1665)),D1665,ISNUMBER(SEARCH(", ",D1665)),SUBSTITUTE(D1665,", ","_"),ISNUMBER(SEARCH("/ ",D1665)),SUBSTITUTE(D1665,"/ ","_"),ISNUMBER(SEARCH(",",D1665)),SUBSTITUTE(D1665,",","_"),ISNUMBER(SEARCH("/",D1665)),SUBSTITUTE(D1665,"/","_"),ISNUMBER(SEARCH("",D1665)),D1665),D1665))))</f>
        <v/>
      </c>
      <c r="L1665" s="1"/>
      <c r="M1665" s="1" t="str">
        <f t="shared" si="126"/>
        <v/>
      </c>
      <c r="N1665" s="94" t="str">
        <f>IF($L1665="None","",IF(ISERROR(VLOOKUP($L1665,Info!$B$4:$B$266,1,FALSE)),"",VLOOKUP($L1665,Info!$B$4:$L$266,5,FALSE)))</f>
        <v/>
      </c>
      <c r="O1665" s="94" t="str">
        <f>IF(K1665="","",IF(AND($J$12&lt;&gt;"ABC",N1665="3"),"BAC",IF(N1665="3","ABC",IF($J$12&lt;&gt;"ABC",IF($J$10="Standard",VLOOKUP(K1665,Info!$BE$4:$BF$481,2,FALSE),VLOOKUP(K1665,Info!$BI$4:$BJ$482,2,FALSE)),IF($J$10="Standard",VLOOKUP(K1665,Info!$AG$4:$AH$2994,2,FALSE),VLOOKUP(K1665,Info!$AK$4:$AL$2997,2,FALSE))))))</f>
        <v/>
      </c>
      <c r="P1665" s="94" t="str">
        <f>IF($L1665="None","",IF(ISERROR(VLOOKUP($L1665,Info!$B$4:$B$266,1,FALSE)),"",VLOOKUP($L1665,Info!$B$4:$L$266,3,FALSE)))</f>
        <v/>
      </c>
      <c r="Q1665" s="96" t="str">
        <f>IF($L1665="None","",IF(ISERROR(VLOOKUP($L1665,Info!$B$4:$B$266,1,FALSE)),"",VLOOKUP($L1665,Info!$B$4:$L$266,4,FALSE)))</f>
        <v/>
      </c>
      <c r="R1665" s="1"/>
      <c r="S1665" s="6" t="str">
        <f t="shared" si="127"/>
        <v/>
      </c>
      <c r="T1665" s="6" t="str">
        <f>IF($L1665="None","",IF(ISERROR(VLOOKUP($L1665,Info!$B$4:$B$266,1,FALSE)),"",VLOOKUP($L1665,Info!$B$4:$L$266,11,FALSE)))</f>
        <v/>
      </c>
      <c r="U1665" s="1"/>
      <c r="V1665" s="1"/>
      <c r="W1665" s="1"/>
      <c r="X1665" s="1" t="str">
        <f>IF($L1665="None","",IF(ISERROR(VLOOKUP($L1665,Info!$B$4:$B$266,1,FALSE)),"",IF(OR(W1665="Metallic Liquid Tight",W1665="Non-Metallic Liquid Tight",W1665="LSZH",W1665="Greenfield"),VLOOKUP($L1665,Info!$B$4:$L$266,7,FALSE),"N/A")))</f>
        <v/>
      </c>
      <c r="Y1665" s="1"/>
      <c r="Z1665" s="96" t="str">
        <f>IF($L1665="None","",IF(ISERROR(VLOOKUP($L1665,Info!$B$4:$B$266,1,FALSE)),"",VLOOKUP($L1665,Info!$B$4:$L$266,9,FALSE)))</f>
        <v/>
      </c>
      <c r="AA1665" s="96" t="str">
        <f>IF($L1665="None","",IF(ISERROR(VLOOKUP($L1665,Info!$B$4:$B$266,1,FALSE)),"",VLOOKUP($L1665,Info!$B$4:$L$266,8,FALSE)))</f>
        <v/>
      </c>
      <c r="AB1665" s="96" t="str">
        <f>IF($L1665="None","",IF(ISERROR(VLOOKUP($L1665,Info!$B$4:$B$266,1,FALSE)),"",VLOOKUP($L1665,Info!$B$4:$L$266,10,FALSE)))</f>
        <v/>
      </c>
      <c r="AC1665" s="1" t="str">
        <f>IF(W1665="SO Cable","Black,White",IF(O1665="","",IF(P1665="","",IF($J$12&lt;&gt;"ABC",IF(P1665&lt;="250",VLOOKUP(O1665,Info!$AZ$4:$BB$22,3,FALSE),VLOOKUP(O1665,Info!$AZ$23:$BB$39,3,FALSE)),IF(P1665&lt;="250",VLOOKUP(O1665,Info!$AO$4:$AQ$22,3,FALSE),VLOOKUP(O1665,Info!$AO$23:$AP$39,3,FALSE))))))</f>
        <v/>
      </c>
      <c r="AD1665" s="1"/>
      <c r="AE1665" s="1" t="str">
        <f>IF($L1665="None","",IF(ISERROR(VLOOKUP($L1665,Info!$B$4:$B$266,1,FALSE)),"",VLOOKUP($L1665,Info!$B$4:$L$266,4,FALSE)))</f>
        <v/>
      </c>
      <c r="AF1665" s="1" t="str">
        <f>IF($L1665="None","",IF(ISERROR(VLOOKUP($L1665,Info!$B$4:$B$266,1,FALSE)),"",VLOOKUP($L1665,Info!$B$4:$L$266,6,FALSE)))</f>
        <v/>
      </c>
      <c r="AG1665" s="1"/>
      <c r="AH1665" s="33" t="str" cm="1">
        <f t="array" ref="AH1665">IF(AND(L1665&lt;&gt;"",O1665&lt;&gt;"",R1665:S1665&lt;&gt;"",W1665:X1665&lt;&gt;"",Z1665:AA1665&lt;&gt;"",AC1665&lt;&gt;""),"Good","Bad")</f>
        <v>Bad</v>
      </c>
      <c r="AL1665" t="str" cm="1">
        <f t="array" ref="AL1665">IF(R1665&gt;0,_xlfn.IFS(COUNTIF($L$20:L1665,"&lt;&gt;")&lt;101,1,COUNTIF($L$20:L1665,"&lt;&gt;")&lt;201,2,COUNTIF($L$20:L1665,"&lt;&gt;")&lt;301,3,COUNTIF($L$20:L1665,"&lt;&gt;")&lt;401,4,COUNTIF($L$20:L1665,"&lt;&gt;")&lt;501,5,COUNTIF($L$20:L1665,"&lt;&gt;")&lt;601,6,COUNTIF($L$20:L1665,"&lt;&gt;")&lt;701,7,COUNTIF($L$20:L1665,"&lt;&gt;")&lt;801,8,COUNTIF($L$20:L1665,"&lt;&gt;")&lt;901,9,COUNTIF($L$20:L1665,"&lt;&gt;")&lt;1001,10,COUNTIF($L$20:L1665,"&lt;&gt;")&lt;1101,11,COUNTIF($L$20:L1665,"&lt;&gt;")&lt;1201,12,COUNTIF($L$20:L1665,"&lt;&gt;")&lt;1301,13,COUNTIF($L$20:L1665,"&lt;&gt;")&lt;1401,14,COUNTIF($L$20:L1665,"&lt;&gt;")&lt;1501,15,COUNTIF($L$20:L1665,"&lt;&gt;")&lt;1601,16,COUNTIF($L$20:L1665,"&lt;&gt;")&lt;1701,17,COUNTIF($L$20:L1665,"&lt;&gt;")&lt;1801,18,COUNTIF($L$20:L1665,"&lt;&gt;")&lt;1901,19,COUNTIF($L$20:L1665,"&lt;&gt;")&lt;2001,20,COUNTIF($L$20:L1665,"&lt;&gt;")&lt;2101,21,COUNTIF($L$20:L1665,"&lt;&gt;")&lt;2201,22,COUNTIF($L$20:L1665,"&lt;&gt;")&lt;2301,23,COUNTIF($L$20:L1665,"&lt;&gt;")&lt;2401,24,COUNTIF($L$20:L1665,"&lt;&gt;")&lt;2501,25,COUNTIF($L$20:L1665,"&lt;&gt;")&lt;2601,26,COUNTIF($L$20:L1665,"&lt;&gt;")&lt;2701,27,COUNTIF($L$20:L1665,"&lt;&gt;")&lt;2801,28,COUNTIF($L$20:L1665,"&lt;&gt;")&lt;2901,29,COUNTIF($L$20:L1665,"&lt;&gt;")&lt;3001,30),"")</f>
        <v/>
      </c>
      <c r="AM1665" t="str">
        <f t="shared" si="125"/>
        <v/>
      </c>
      <c r="AN1665" t="str">
        <f t="shared" si="129"/>
        <v/>
      </c>
      <c r="AP1665" t="str">
        <f t="shared" si="128"/>
        <v/>
      </c>
      <c r="AQ1665" t="str">
        <f>IF(AO1665="","",COUNTIFS(AM1665:$AM$3019,AO1665))</f>
        <v/>
      </c>
    </row>
    <row r="1666" spans="1:43" x14ac:dyDescent="0.25">
      <c r="A1666" s="6" t="str">
        <f>IF(COUNT($A$20:A1665)&lt;&gt;$B$4,IF(A1665="","",A1665+1),"")</f>
        <v/>
      </c>
      <c r="B1666" s="3"/>
      <c r="C1666" s="3"/>
      <c r="D1666" s="122"/>
      <c r="E1666" s="3"/>
      <c r="F1666" s="3"/>
      <c r="G1666" s="3"/>
      <c r="H1666" s="3"/>
      <c r="I1666" s="120"/>
      <c r="J1666" s="3"/>
      <c r="K1666" s="95" t="str" cm="1">
        <f t="array" ref="K1666">IF(OR($J$14 = "A",$J$14 = "B",$J$14 = "C"),IF(I1666="","",IF(LEN(I1666)&gt;2,_xlfn.IFS(ISNUMBER(SEARCH("_",I1666)),I1666,ISNUMBER(SEARCH(", ",I1666)),SUBSTITUTE(I1666,", ","_"),ISNUMBER(SEARCH("/ ",I1666)),SUBSTITUTE(I1666,"/ ","_"),ISNUMBER(SEARCH(",",I1666)),SUBSTITUTE(I1666,",","_"),ISNUMBER(SEARCH("/",I1666)),SUBSTITUTE(I1666,"/","_"),ISNUMBER(SEARCH("",I1666)),I1666),I1666)),IF(OR($J$14 = "J",$J$14 = "K"),"",IF(D1666="","",IF(LEN(D1666)&gt;2,_xlfn.IFS(ISNUMBER(SEARCH("_",D1666)),D1666,ISNUMBER(SEARCH(", ",D1666)),SUBSTITUTE(D1666,", ","_"),ISNUMBER(SEARCH("/ ",D1666)),SUBSTITUTE(D1666,"/ ","_"),ISNUMBER(SEARCH(",",D1666)),SUBSTITUTE(D1666,",","_"),ISNUMBER(SEARCH("/",D1666)),SUBSTITUTE(D1666,"/","_"),ISNUMBER(SEARCH("",D1666)),D1666),D1666))))</f>
        <v/>
      </c>
      <c r="L1666" s="1"/>
      <c r="M1666" s="1" t="str">
        <f t="shared" si="126"/>
        <v/>
      </c>
      <c r="N1666" s="94" t="str">
        <f>IF($L1666="None","",IF(ISERROR(VLOOKUP($L1666,Info!$B$4:$B$266,1,FALSE)),"",VLOOKUP($L1666,Info!$B$4:$L$266,5,FALSE)))</f>
        <v/>
      </c>
      <c r="O1666" s="94" t="str">
        <f>IF(K1666="","",IF(AND($J$12&lt;&gt;"ABC",N1666="3"),"BAC",IF(N1666="3","ABC",IF($J$12&lt;&gt;"ABC",IF($J$10="Standard",VLOOKUP(K1666,Info!$BE$4:$BF$481,2,FALSE),VLOOKUP(K1666,Info!$BI$4:$BJ$482,2,FALSE)),IF($J$10="Standard",VLOOKUP(K1666,Info!$AG$4:$AH$2994,2,FALSE),VLOOKUP(K1666,Info!$AK$4:$AL$2997,2,FALSE))))))</f>
        <v/>
      </c>
      <c r="P1666" s="94" t="str">
        <f>IF($L1666="None","",IF(ISERROR(VLOOKUP($L1666,Info!$B$4:$B$266,1,FALSE)),"",VLOOKUP($L1666,Info!$B$4:$L$266,3,FALSE)))</f>
        <v/>
      </c>
      <c r="Q1666" s="96" t="str">
        <f>IF($L1666="None","",IF(ISERROR(VLOOKUP($L1666,Info!$B$4:$B$266,1,FALSE)),"",VLOOKUP($L1666,Info!$B$4:$L$266,4,FALSE)))</f>
        <v/>
      </c>
      <c r="R1666" s="1"/>
      <c r="S1666" s="6" t="str">
        <f t="shared" si="127"/>
        <v/>
      </c>
      <c r="T1666" s="6" t="str">
        <f>IF($L1666="None","",IF(ISERROR(VLOOKUP($L1666,Info!$B$4:$B$266,1,FALSE)),"",VLOOKUP($L1666,Info!$B$4:$L$266,11,FALSE)))</f>
        <v/>
      </c>
      <c r="U1666" s="1"/>
      <c r="V1666" s="1"/>
      <c r="W1666" s="1"/>
      <c r="X1666" s="1" t="str">
        <f>IF($L1666="None","",IF(ISERROR(VLOOKUP($L1666,Info!$B$4:$B$266,1,FALSE)),"",IF(OR(W1666="Metallic Liquid Tight",W1666="Non-Metallic Liquid Tight",W1666="LSZH",W1666="Greenfield"),VLOOKUP($L1666,Info!$B$4:$L$266,7,FALSE),"N/A")))</f>
        <v/>
      </c>
      <c r="Y1666" s="1"/>
      <c r="Z1666" s="96" t="str">
        <f>IF($L1666="None","",IF(ISERROR(VLOOKUP($L1666,Info!$B$4:$B$266,1,FALSE)),"",VLOOKUP($L1666,Info!$B$4:$L$266,9,FALSE)))</f>
        <v/>
      </c>
      <c r="AA1666" s="96" t="str">
        <f>IF($L1666="None","",IF(ISERROR(VLOOKUP($L1666,Info!$B$4:$B$266,1,FALSE)),"",VLOOKUP($L1666,Info!$B$4:$L$266,8,FALSE)))</f>
        <v/>
      </c>
      <c r="AB1666" s="96" t="str">
        <f>IF($L1666="None","",IF(ISERROR(VLOOKUP($L1666,Info!$B$4:$B$266,1,FALSE)),"",VLOOKUP($L1666,Info!$B$4:$L$266,10,FALSE)))</f>
        <v/>
      </c>
      <c r="AC1666" s="1" t="str">
        <f>IF(W1666="SO Cable","Black,White",IF(O1666="","",IF(P1666="","",IF($J$12&lt;&gt;"ABC",IF(P1666&lt;="250",VLOOKUP(O1666,Info!$AZ$4:$BB$22,3,FALSE),VLOOKUP(O1666,Info!$AZ$23:$BB$39,3,FALSE)),IF(P1666&lt;="250",VLOOKUP(O1666,Info!$AO$4:$AQ$22,3,FALSE),VLOOKUP(O1666,Info!$AO$23:$AP$39,3,FALSE))))))</f>
        <v/>
      </c>
      <c r="AD1666" s="1"/>
      <c r="AE1666" s="1" t="str">
        <f>IF($L1666="None","",IF(ISERROR(VLOOKUP($L1666,Info!$B$4:$B$266,1,FALSE)),"",VLOOKUP($L1666,Info!$B$4:$L$266,4,FALSE)))</f>
        <v/>
      </c>
      <c r="AF1666" s="1" t="str">
        <f>IF($L1666="None","",IF(ISERROR(VLOOKUP($L1666,Info!$B$4:$B$266,1,FALSE)),"",VLOOKUP($L1666,Info!$B$4:$L$266,6,FALSE)))</f>
        <v/>
      </c>
      <c r="AG1666" s="1"/>
      <c r="AH1666" s="33" t="str" cm="1">
        <f t="array" ref="AH1666">IF(AND(L1666&lt;&gt;"",O1666&lt;&gt;"",R1666:S1666&lt;&gt;"",W1666:X1666&lt;&gt;"",Z1666:AA1666&lt;&gt;"",AC1666&lt;&gt;""),"Good","Bad")</f>
        <v>Bad</v>
      </c>
      <c r="AL1666" t="str" cm="1">
        <f t="array" ref="AL1666">IF(R1666&gt;0,_xlfn.IFS(COUNTIF($L$20:L1666,"&lt;&gt;")&lt;101,1,COUNTIF($L$20:L1666,"&lt;&gt;")&lt;201,2,COUNTIF($L$20:L1666,"&lt;&gt;")&lt;301,3,COUNTIF($L$20:L1666,"&lt;&gt;")&lt;401,4,COUNTIF($L$20:L1666,"&lt;&gt;")&lt;501,5,COUNTIF($L$20:L1666,"&lt;&gt;")&lt;601,6,COUNTIF($L$20:L1666,"&lt;&gt;")&lt;701,7,COUNTIF($L$20:L1666,"&lt;&gt;")&lt;801,8,COUNTIF($L$20:L1666,"&lt;&gt;")&lt;901,9,COUNTIF($L$20:L1666,"&lt;&gt;")&lt;1001,10,COUNTIF($L$20:L1666,"&lt;&gt;")&lt;1101,11,COUNTIF($L$20:L1666,"&lt;&gt;")&lt;1201,12,COUNTIF($L$20:L1666,"&lt;&gt;")&lt;1301,13,COUNTIF($L$20:L1666,"&lt;&gt;")&lt;1401,14,COUNTIF($L$20:L1666,"&lt;&gt;")&lt;1501,15,COUNTIF($L$20:L1666,"&lt;&gt;")&lt;1601,16,COUNTIF($L$20:L1666,"&lt;&gt;")&lt;1701,17,COUNTIF($L$20:L1666,"&lt;&gt;")&lt;1801,18,COUNTIF($L$20:L1666,"&lt;&gt;")&lt;1901,19,COUNTIF($L$20:L1666,"&lt;&gt;")&lt;2001,20,COUNTIF($L$20:L1666,"&lt;&gt;")&lt;2101,21,COUNTIF($L$20:L1666,"&lt;&gt;")&lt;2201,22,COUNTIF($L$20:L1666,"&lt;&gt;")&lt;2301,23,COUNTIF($L$20:L1666,"&lt;&gt;")&lt;2401,24,COUNTIF($L$20:L1666,"&lt;&gt;")&lt;2501,25,COUNTIF($L$20:L1666,"&lt;&gt;")&lt;2601,26,COUNTIF($L$20:L1666,"&lt;&gt;")&lt;2701,27,COUNTIF($L$20:L1666,"&lt;&gt;")&lt;2801,28,COUNTIF($L$20:L1666,"&lt;&gt;")&lt;2901,29,COUNTIF($L$20:L1666,"&lt;&gt;")&lt;3001,30),"")</f>
        <v/>
      </c>
      <c r="AM1666" t="str">
        <f t="shared" si="125"/>
        <v/>
      </c>
      <c r="AN1666" t="str">
        <f t="shared" si="129"/>
        <v/>
      </c>
      <c r="AP1666" t="str">
        <f t="shared" si="128"/>
        <v/>
      </c>
      <c r="AQ1666" t="str">
        <f>IF(AO1666="","",COUNTIFS(AM1666:$AM$3019,AO1666))</f>
        <v/>
      </c>
    </row>
    <row r="1667" spans="1:43" x14ac:dyDescent="0.25">
      <c r="A1667" s="6" t="str">
        <f>IF(COUNT($A$20:A1666)&lt;&gt;$B$4,IF(A1666="","",A1666+1),"")</f>
        <v/>
      </c>
      <c r="B1667" s="3"/>
      <c r="C1667" s="3"/>
      <c r="D1667" s="122"/>
      <c r="E1667" s="3"/>
      <c r="F1667" s="3"/>
      <c r="G1667" s="3"/>
      <c r="H1667" s="3"/>
      <c r="I1667" s="120"/>
      <c r="J1667" s="3"/>
      <c r="K1667" s="95" t="str" cm="1">
        <f t="array" ref="K1667">IF(OR($J$14 = "A",$J$14 = "B",$J$14 = "C"),IF(I1667="","",IF(LEN(I1667)&gt;2,_xlfn.IFS(ISNUMBER(SEARCH("_",I1667)),I1667,ISNUMBER(SEARCH(", ",I1667)),SUBSTITUTE(I1667,", ","_"),ISNUMBER(SEARCH("/ ",I1667)),SUBSTITUTE(I1667,"/ ","_"),ISNUMBER(SEARCH(",",I1667)),SUBSTITUTE(I1667,",","_"),ISNUMBER(SEARCH("/",I1667)),SUBSTITUTE(I1667,"/","_"),ISNUMBER(SEARCH("",I1667)),I1667),I1667)),IF(OR($J$14 = "J",$J$14 = "K"),"",IF(D1667="","",IF(LEN(D1667)&gt;2,_xlfn.IFS(ISNUMBER(SEARCH("_",D1667)),D1667,ISNUMBER(SEARCH(", ",D1667)),SUBSTITUTE(D1667,", ","_"),ISNUMBER(SEARCH("/ ",D1667)),SUBSTITUTE(D1667,"/ ","_"),ISNUMBER(SEARCH(",",D1667)),SUBSTITUTE(D1667,",","_"),ISNUMBER(SEARCH("/",D1667)),SUBSTITUTE(D1667,"/","_"),ISNUMBER(SEARCH("",D1667)),D1667),D1667))))</f>
        <v/>
      </c>
      <c r="L1667" s="1"/>
      <c r="M1667" s="1" t="str">
        <f t="shared" si="126"/>
        <v/>
      </c>
      <c r="N1667" s="94" t="str">
        <f>IF($L1667="None","",IF(ISERROR(VLOOKUP($L1667,Info!$B$4:$B$266,1,FALSE)),"",VLOOKUP($L1667,Info!$B$4:$L$266,5,FALSE)))</f>
        <v/>
      </c>
      <c r="O1667" s="94" t="str">
        <f>IF(K1667="","",IF(AND($J$12&lt;&gt;"ABC",N1667="3"),"BAC",IF(N1667="3","ABC",IF($J$12&lt;&gt;"ABC",IF($J$10="Standard",VLOOKUP(K1667,Info!$BE$4:$BF$481,2,FALSE),VLOOKUP(K1667,Info!$BI$4:$BJ$482,2,FALSE)),IF($J$10="Standard",VLOOKUP(K1667,Info!$AG$4:$AH$2994,2,FALSE),VLOOKUP(K1667,Info!$AK$4:$AL$2997,2,FALSE))))))</f>
        <v/>
      </c>
      <c r="P1667" s="94" t="str">
        <f>IF($L1667="None","",IF(ISERROR(VLOOKUP($L1667,Info!$B$4:$B$266,1,FALSE)),"",VLOOKUP($L1667,Info!$B$4:$L$266,3,FALSE)))</f>
        <v/>
      </c>
      <c r="Q1667" s="96" t="str">
        <f>IF($L1667="None","",IF(ISERROR(VLOOKUP($L1667,Info!$B$4:$B$266,1,FALSE)),"",VLOOKUP($L1667,Info!$B$4:$L$266,4,FALSE)))</f>
        <v/>
      </c>
      <c r="R1667" s="1"/>
      <c r="S1667" s="6" t="str">
        <f t="shared" si="127"/>
        <v/>
      </c>
      <c r="T1667" s="6" t="str">
        <f>IF($L1667="None","",IF(ISERROR(VLOOKUP($L1667,Info!$B$4:$B$266,1,FALSE)),"",VLOOKUP($L1667,Info!$B$4:$L$266,11,FALSE)))</f>
        <v/>
      </c>
      <c r="U1667" s="1"/>
      <c r="V1667" s="1"/>
      <c r="W1667" s="1"/>
      <c r="X1667" s="1" t="str">
        <f>IF($L1667="None","",IF(ISERROR(VLOOKUP($L1667,Info!$B$4:$B$266,1,FALSE)),"",IF(OR(W1667="Metallic Liquid Tight",W1667="Non-Metallic Liquid Tight",W1667="LSZH",W1667="Greenfield"),VLOOKUP($L1667,Info!$B$4:$L$266,7,FALSE),"N/A")))</f>
        <v/>
      </c>
      <c r="Y1667" s="1"/>
      <c r="Z1667" s="96" t="str">
        <f>IF($L1667="None","",IF(ISERROR(VLOOKUP($L1667,Info!$B$4:$B$266,1,FALSE)),"",VLOOKUP($L1667,Info!$B$4:$L$266,9,FALSE)))</f>
        <v/>
      </c>
      <c r="AA1667" s="96" t="str">
        <f>IF($L1667="None","",IF(ISERROR(VLOOKUP($L1667,Info!$B$4:$B$266,1,FALSE)),"",VLOOKUP($L1667,Info!$B$4:$L$266,8,FALSE)))</f>
        <v/>
      </c>
      <c r="AB1667" s="96" t="str">
        <f>IF($L1667="None","",IF(ISERROR(VLOOKUP($L1667,Info!$B$4:$B$266,1,FALSE)),"",VLOOKUP($L1667,Info!$B$4:$L$266,10,FALSE)))</f>
        <v/>
      </c>
      <c r="AC1667" s="1" t="str">
        <f>IF(W1667="SO Cable","Black,White",IF(O1667="","",IF(P1667="","",IF($J$12&lt;&gt;"ABC",IF(P1667&lt;="250",VLOOKUP(O1667,Info!$AZ$4:$BB$22,3,FALSE),VLOOKUP(O1667,Info!$AZ$23:$BB$39,3,FALSE)),IF(P1667&lt;="250",VLOOKUP(O1667,Info!$AO$4:$AQ$22,3,FALSE),VLOOKUP(O1667,Info!$AO$23:$AP$39,3,FALSE))))))</f>
        <v/>
      </c>
      <c r="AD1667" s="1"/>
      <c r="AE1667" s="1" t="str">
        <f>IF($L1667="None","",IF(ISERROR(VLOOKUP($L1667,Info!$B$4:$B$266,1,FALSE)),"",VLOOKUP($L1667,Info!$B$4:$L$266,4,FALSE)))</f>
        <v/>
      </c>
      <c r="AF1667" s="1" t="str">
        <f>IF($L1667="None","",IF(ISERROR(VLOOKUP($L1667,Info!$B$4:$B$266,1,FALSE)),"",VLOOKUP($L1667,Info!$B$4:$L$266,6,FALSE)))</f>
        <v/>
      </c>
      <c r="AG1667" s="1"/>
      <c r="AH1667" s="33" t="str" cm="1">
        <f t="array" ref="AH1667">IF(AND(L1667&lt;&gt;"",O1667&lt;&gt;"",R1667:S1667&lt;&gt;"",W1667:X1667&lt;&gt;"",Z1667:AA1667&lt;&gt;"",AC1667&lt;&gt;""),"Good","Bad")</f>
        <v>Bad</v>
      </c>
      <c r="AL1667" t="str" cm="1">
        <f t="array" ref="AL1667">IF(R1667&gt;0,_xlfn.IFS(COUNTIF($L$20:L1667,"&lt;&gt;")&lt;101,1,COUNTIF($L$20:L1667,"&lt;&gt;")&lt;201,2,COUNTIF($L$20:L1667,"&lt;&gt;")&lt;301,3,COUNTIF($L$20:L1667,"&lt;&gt;")&lt;401,4,COUNTIF($L$20:L1667,"&lt;&gt;")&lt;501,5,COUNTIF($L$20:L1667,"&lt;&gt;")&lt;601,6,COUNTIF($L$20:L1667,"&lt;&gt;")&lt;701,7,COUNTIF($L$20:L1667,"&lt;&gt;")&lt;801,8,COUNTIF($L$20:L1667,"&lt;&gt;")&lt;901,9,COUNTIF($L$20:L1667,"&lt;&gt;")&lt;1001,10,COUNTIF($L$20:L1667,"&lt;&gt;")&lt;1101,11,COUNTIF($L$20:L1667,"&lt;&gt;")&lt;1201,12,COUNTIF($L$20:L1667,"&lt;&gt;")&lt;1301,13,COUNTIF($L$20:L1667,"&lt;&gt;")&lt;1401,14,COUNTIF($L$20:L1667,"&lt;&gt;")&lt;1501,15,COUNTIF($L$20:L1667,"&lt;&gt;")&lt;1601,16,COUNTIF($L$20:L1667,"&lt;&gt;")&lt;1701,17,COUNTIF($L$20:L1667,"&lt;&gt;")&lt;1801,18,COUNTIF($L$20:L1667,"&lt;&gt;")&lt;1901,19,COUNTIF($L$20:L1667,"&lt;&gt;")&lt;2001,20,COUNTIF($L$20:L1667,"&lt;&gt;")&lt;2101,21,COUNTIF($L$20:L1667,"&lt;&gt;")&lt;2201,22,COUNTIF($L$20:L1667,"&lt;&gt;")&lt;2301,23,COUNTIF($L$20:L1667,"&lt;&gt;")&lt;2401,24,COUNTIF($L$20:L1667,"&lt;&gt;")&lt;2501,25,COUNTIF($L$20:L1667,"&lt;&gt;")&lt;2601,26,COUNTIF($L$20:L1667,"&lt;&gt;")&lt;2701,27,COUNTIF($L$20:L1667,"&lt;&gt;")&lt;2801,28,COUNTIF($L$20:L1667,"&lt;&gt;")&lt;2901,29,COUNTIF($L$20:L1667,"&lt;&gt;")&lt;3001,30),"")</f>
        <v/>
      </c>
      <c r="AM1667" t="str">
        <f t="shared" si="125"/>
        <v/>
      </c>
      <c r="AN1667" t="str">
        <f t="shared" si="129"/>
        <v/>
      </c>
      <c r="AP1667" t="str">
        <f t="shared" si="128"/>
        <v/>
      </c>
      <c r="AQ1667" t="str">
        <f>IF(AO1667="","",COUNTIFS(AM1667:$AM$3019,AO1667))</f>
        <v/>
      </c>
    </row>
    <row r="1668" spans="1:43" x14ac:dyDescent="0.25">
      <c r="A1668" s="6" t="str">
        <f>IF(COUNT($A$20:A1667)&lt;&gt;$B$4,IF(A1667="","",A1667+1),"")</f>
        <v/>
      </c>
      <c r="B1668" s="3"/>
      <c r="C1668" s="3"/>
      <c r="D1668" s="122"/>
      <c r="E1668" s="3"/>
      <c r="F1668" s="3"/>
      <c r="G1668" s="3"/>
      <c r="H1668" s="3"/>
      <c r="I1668" s="120"/>
      <c r="J1668" s="3"/>
      <c r="K1668" s="95" t="str" cm="1">
        <f t="array" ref="K1668">IF(OR($J$14 = "A",$J$14 = "B",$J$14 = "C"),IF(I1668="","",IF(LEN(I1668)&gt;2,_xlfn.IFS(ISNUMBER(SEARCH("_",I1668)),I1668,ISNUMBER(SEARCH(", ",I1668)),SUBSTITUTE(I1668,", ","_"),ISNUMBER(SEARCH("/ ",I1668)),SUBSTITUTE(I1668,"/ ","_"),ISNUMBER(SEARCH(",",I1668)),SUBSTITUTE(I1668,",","_"),ISNUMBER(SEARCH("/",I1668)),SUBSTITUTE(I1668,"/","_"),ISNUMBER(SEARCH("",I1668)),I1668),I1668)),IF(OR($J$14 = "J",$J$14 = "K"),"",IF(D1668="","",IF(LEN(D1668)&gt;2,_xlfn.IFS(ISNUMBER(SEARCH("_",D1668)),D1668,ISNUMBER(SEARCH(", ",D1668)),SUBSTITUTE(D1668,", ","_"),ISNUMBER(SEARCH("/ ",D1668)),SUBSTITUTE(D1668,"/ ","_"),ISNUMBER(SEARCH(",",D1668)),SUBSTITUTE(D1668,",","_"),ISNUMBER(SEARCH("/",D1668)),SUBSTITUTE(D1668,"/","_"),ISNUMBER(SEARCH("",D1668)),D1668),D1668))))</f>
        <v/>
      </c>
      <c r="L1668" s="1"/>
      <c r="M1668" s="1" t="str">
        <f t="shared" si="126"/>
        <v/>
      </c>
      <c r="N1668" s="94" t="str">
        <f>IF($L1668="None","",IF(ISERROR(VLOOKUP($L1668,Info!$B$4:$B$266,1,FALSE)),"",VLOOKUP($L1668,Info!$B$4:$L$266,5,FALSE)))</f>
        <v/>
      </c>
      <c r="O1668" s="94" t="str">
        <f>IF(K1668="","",IF(AND($J$12&lt;&gt;"ABC",N1668="3"),"BAC",IF(N1668="3","ABC",IF($J$12&lt;&gt;"ABC",IF($J$10="Standard",VLOOKUP(K1668,Info!$BE$4:$BF$481,2,FALSE),VLOOKUP(K1668,Info!$BI$4:$BJ$482,2,FALSE)),IF($J$10="Standard",VLOOKUP(K1668,Info!$AG$4:$AH$2994,2,FALSE),VLOOKUP(K1668,Info!$AK$4:$AL$2997,2,FALSE))))))</f>
        <v/>
      </c>
      <c r="P1668" s="94" t="str">
        <f>IF($L1668="None","",IF(ISERROR(VLOOKUP($L1668,Info!$B$4:$B$266,1,FALSE)),"",VLOOKUP($L1668,Info!$B$4:$L$266,3,FALSE)))</f>
        <v/>
      </c>
      <c r="Q1668" s="96" t="str">
        <f>IF($L1668="None","",IF(ISERROR(VLOOKUP($L1668,Info!$B$4:$B$266,1,FALSE)),"",VLOOKUP($L1668,Info!$B$4:$L$266,4,FALSE)))</f>
        <v/>
      </c>
      <c r="R1668" s="1"/>
      <c r="S1668" s="6" t="str">
        <f t="shared" si="127"/>
        <v/>
      </c>
      <c r="T1668" s="6" t="str">
        <f>IF($L1668="None","",IF(ISERROR(VLOOKUP($L1668,Info!$B$4:$B$266,1,FALSE)),"",VLOOKUP($L1668,Info!$B$4:$L$266,11,FALSE)))</f>
        <v/>
      </c>
      <c r="U1668" s="1"/>
      <c r="V1668" s="1"/>
      <c r="W1668" s="1"/>
      <c r="X1668" s="1" t="str">
        <f>IF($L1668="None","",IF(ISERROR(VLOOKUP($L1668,Info!$B$4:$B$266,1,FALSE)),"",IF(OR(W1668="Metallic Liquid Tight",W1668="Non-Metallic Liquid Tight",W1668="LSZH",W1668="Greenfield"),VLOOKUP($L1668,Info!$B$4:$L$266,7,FALSE),"N/A")))</f>
        <v/>
      </c>
      <c r="Y1668" s="1"/>
      <c r="Z1668" s="96" t="str">
        <f>IF($L1668="None","",IF(ISERROR(VLOOKUP($L1668,Info!$B$4:$B$266,1,FALSE)),"",VLOOKUP($L1668,Info!$B$4:$L$266,9,FALSE)))</f>
        <v/>
      </c>
      <c r="AA1668" s="96" t="str">
        <f>IF($L1668="None","",IF(ISERROR(VLOOKUP($L1668,Info!$B$4:$B$266,1,FALSE)),"",VLOOKUP($L1668,Info!$B$4:$L$266,8,FALSE)))</f>
        <v/>
      </c>
      <c r="AB1668" s="96" t="str">
        <f>IF($L1668="None","",IF(ISERROR(VLOOKUP($L1668,Info!$B$4:$B$266,1,FALSE)),"",VLOOKUP($L1668,Info!$B$4:$L$266,10,FALSE)))</f>
        <v/>
      </c>
      <c r="AC1668" s="1" t="str">
        <f>IF(W1668="SO Cable","Black,White",IF(O1668="","",IF(P1668="","",IF($J$12&lt;&gt;"ABC",IF(P1668&lt;="250",VLOOKUP(O1668,Info!$AZ$4:$BB$22,3,FALSE),VLOOKUP(O1668,Info!$AZ$23:$BB$39,3,FALSE)),IF(P1668&lt;="250",VLOOKUP(O1668,Info!$AO$4:$AQ$22,3,FALSE),VLOOKUP(O1668,Info!$AO$23:$AP$39,3,FALSE))))))</f>
        <v/>
      </c>
      <c r="AD1668" s="1"/>
      <c r="AE1668" s="1" t="str">
        <f>IF($L1668="None","",IF(ISERROR(VLOOKUP($L1668,Info!$B$4:$B$266,1,FALSE)),"",VLOOKUP($L1668,Info!$B$4:$L$266,4,FALSE)))</f>
        <v/>
      </c>
      <c r="AF1668" s="1" t="str">
        <f>IF($L1668="None","",IF(ISERROR(VLOOKUP($L1668,Info!$B$4:$B$266,1,FALSE)),"",VLOOKUP($L1668,Info!$B$4:$L$266,6,FALSE)))</f>
        <v/>
      </c>
      <c r="AG1668" s="1"/>
      <c r="AH1668" s="33" t="str" cm="1">
        <f t="array" ref="AH1668">IF(AND(L1668&lt;&gt;"",O1668&lt;&gt;"",R1668:S1668&lt;&gt;"",W1668:X1668&lt;&gt;"",Z1668:AA1668&lt;&gt;"",AC1668&lt;&gt;""),"Good","Bad")</f>
        <v>Bad</v>
      </c>
      <c r="AL1668" t="str" cm="1">
        <f t="array" ref="AL1668">IF(R1668&gt;0,_xlfn.IFS(COUNTIF($L$20:L1668,"&lt;&gt;")&lt;101,1,COUNTIF($L$20:L1668,"&lt;&gt;")&lt;201,2,COUNTIF($L$20:L1668,"&lt;&gt;")&lt;301,3,COUNTIF($L$20:L1668,"&lt;&gt;")&lt;401,4,COUNTIF($L$20:L1668,"&lt;&gt;")&lt;501,5,COUNTIF($L$20:L1668,"&lt;&gt;")&lt;601,6,COUNTIF($L$20:L1668,"&lt;&gt;")&lt;701,7,COUNTIF($L$20:L1668,"&lt;&gt;")&lt;801,8,COUNTIF($L$20:L1668,"&lt;&gt;")&lt;901,9,COUNTIF($L$20:L1668,"&lt;&gt;")&lt;1001,10,COUNTIF($L$20:L1668,"&lt;&gt;")&lt;1101,11,COUNTIF($L$20:L1668,"&lt;&gt;")&lt;1201,12,COUNTIF($L$20:L1668,"&lt;&gt;")&lt;1301,13,COUNTIF($L$20:L1668,"&lt;&gt;")&lt;1401,14,COUNTIF($L$20:L1668,"&lt;&gt;")&lt;1501,15,COUNTIF($L$20:L1668,"&lt;&gt;")&lt;1601,16,COUNTIF($L$20:L1668,"&lt;&gt;")&lt;1701,17,COUNTIF($L$20:L1668,"&lt;&gt;")&lt;1801,18,COUNTIF($L$20:L1668,"&lt;&gt;")&lt;1901,19,COUNTIF($L$20:L1668,"&lt;&gt;")&lt;2001,20,COUNTIF($L$20:L1668,"&lt;&gt;")&lt;2101,21,COUNTIF($L$20:L1668,"&lt;&gt;")&lt;2201,22,COUNTIF($L$20:L1668,"&lt;&gt;")&lt;2301,23,COUNTIF($L$20:L1668,"&lt;&gt;")&lt;2401,24,COUNTIF($L$20:L1668,"&lt;&gt;")&lt;2501,25,COUNTIF($L$20:L1668,"&lt;&gt;")&lt;2601,26,COUNTIF($L$20:L1668,"&lt;&gt;")&lt;2701,27,COUNTIF($L$20:L1668,"&lt;&gt;")&lt;2801,28,COUNTIF($L$20:L1668,"&lt;&gt;")&lt;2901,29,COUNTIF($L$20:L1668,"&lt;&gt;")&lt;3001,30),"")</f>
        <v/>
      </c>
      <c r="AM1668" t="str">
        <f t="shared" si="125"/>
        <v/>
      </c>
      <c r="AN1668" t="str">
        <f t="shared" si="129"/>
        <v/>
      </c>
      <c r="AP1668" t="str">
        <f t="shared" si="128"/>
        <v/>
      </c>
      <c r="AQ1668" t="str">
        <f>IF(AO1668="","",COUNTIFS(AM1668:$AM$3019,AO1668))</f>
        <v/>
      </c>
    </row>
    <row r="1669" spans="1:43" x14ac:dyDescent="0.25">
      <c r="A1669" s="6" t="str">
        <f>IF(COUNT($A$20:A1668)&lt;&gt;$B$4,IF(A1668="","",A1668+1),"")</f>
        <v/>
      </c>
      <c r="B1669" s="3"/>
      <c r="C1669" s="3"/>
      <c r="D1669" s="122"/>
      <c r="E1669" s="3"/>
      <c r="F1669" s="3"/>
      <c r="G1669" s="3"/>
      <c r="H1669" s="3"/>
      <c r="I1669" s="120"/>
      <c r="J1669" s="3"/>
      <c r="K1669" s="95" t="str" cm="1">
        <f t="array" ref="K1669">IF(OR($J$14 = "A",$J$14 = "B",$J$14 = "C"),IF(I1669="","",IF(LEN(I1669)&gt;2,_xlfn.IFS(ISNUMBER(SEARCH("_",I1669)),I1669,ISNUMBER(SEARCH(", ",I1669)),SUBSTITUTE(I1669,", ","_"),ISNUMBER(SEARCH("/ ",I1669)),SUBSTITUTE(I1669,"/ ","_"),ISNUMBER(SEARCH(",",I1669)),SUBSTITUTE(I1669,",","_"),ISNUMBER(SEARCH("/",I1669)),SUBSTITUTE(I1669,"/","_"),ISNUMBER(SEARCH("",I1669)),I1669),I1669)),IF(OR($J$14 = "J",$J$14 = "K"),"",IF(D1669="","",IF(LEN(D1669)&gt;2,_xlfn.IFS(ISNUMBER(SEARCH("_",D1669)),D1669,ISNUMBER(SEARCH(", ",D1669)),SUBSTITUTE(D1669,", ","_"),ISNUMBER(SEARCH("/ ",D1669)),SUBSTITUTE(D1669,"/ ","_"),ISNUMBER(SEARCH(",",D1669)),SUBSTITUTE(D1669,",","_"),ISNUMBER(SEARCH("/",D1669)),SUBSTITUTE(D1669,"/","_"),ISNUMBER(SEARCH("",D1669)),D1669),D1669))))</f>
        <v/>
      </c>
      <c r="L1669" s="1"/>
      <c r="M1669" s="1" t="str">
        <f t="shared" si="126"/>
        <v/>
      </c>
      <c r="N1669" s="94" t="str">
        <f>IF($L1669="None","",IF(ISERROR(VLOOKUP($L1669,Info!$B$4:$B$266,1,FALSE)),"",VLOOKUP($L1669,Info!$B$4:$L$266,5,FALSE)))</f>
        <v/>
      </c>
      <c r="O1669" s="94" t="str">
        <f>IF(K1669="","",IF(AND($J$12&lt;&gt;"ABC",N1669="3"),"BAC",IF(N1669="3","ABC",IF($J$12&lt;&gt;"ABC",IF($J$10="Standard",VLOOKUP(K1669,Info!$BE$4:$BF$481,2,FALSE),VLOOKUP(K1669,Info!$BI$4:$BJ$482,2,FALSE)),IF($J$10="Standard",VLOOKUP(K1669,Info!$AG$4:$AH$2994,2,FALSE),VLOOKUP(K1669,Info!$AK$4:$AL$2997,2,FALSE))))))</f>
        <v/>
      </c>
      <c r="P1669" s="94" t="str">
        <f>IF($L1669="None","",IF(ISERROR(VLOOKUP($L1669,Info!$B$4:$B$266,1,FALSE)),"",VLOOKUP($L1669,Info!$B$4:$L$266,3,FALSE)))</f>
        <v/>
      </c>
      <c r="Q1669" s="96" t="str">
        <f>IF($L1669="None","",IF(ISERROR(VLOOKUP($L1669,Info!$B$4:$B$266,1,FALSE)),"",VLOOKUP($L1669,Info!$B$4:$L$266,4,FALSE)))</f>
        <v/>
      </c>
      <c r="R1669" s="1"/>
      <c r="S1669" s="6" t="str">
        <f t="shared" si="127"/>
        <v/>
      </c>
      <c r="T1669" s="6" t="str">
        <f>IF($L1669="None","",IF(ISERROR(VLOOKUP($L1669,Info!$B$4:$B$266,1,FALSE)),"",VLOOKUP($L1669,Info!$B$4:$L$266,11,FALSE)))</f>
        <v/>
      </c>
      <c r="U1669" s="1"/>
      <c r="V1669" s="1"/>
      <c r="W1669" s="1"/>
      <c r="X1669" s="1" t="str">
        <f>IF($L1669="None","",IF(ISERROR(VLOOKUP($L1669,Info!$B$4:$B$266,1,FALSE)),"",IF(OR(W1669="Metallic Liquid Tight",W1669="Non-Metallic Liquid Tight",W1669="LSZH",W1669="Greenfield"),VLOOKUP($L1669,Info!$B$4:$L$266,7,FALSE),"N/A")))</f>
        <v/>
      </c>
      <c r="Y1669" s="1"/>
      <c r="Z1669" s="96" t="str">
        <f>IF($L1669="None","",IF(ISERROR(VLOOKUP($L1669,Info!$B$4:$B$266,1,FALSE)),"",VLOOKUP($L1669,Info!$B$4:$L$266,9,FALSE)))</f>
        <v/>
      </c>
      <c r="AA1669" s="96" t="str">
        <f>IF($L1669="None","",IF(ISERROR(VLOOKUP($L1669,Info!$B$4:$B$266,1,FALSE)),"",VLOOKUP($L1669,Info!$B$4:$L$266,8,FALSE)))</f>
        <v/>
      </c>
      <c r="AB1669" s="96" t="str">
        <f>IF($L1669="None","",IF(ISERROR(VLOOKUP($L1669,Info!$B$4:$B$266,1,FALSE)),"",VLOOKUP($L1669,Info!$B$4:$L$266,10,FALSE)))</f>
        <v/>
      </c>
      <c r="AC1669" s="1" t="str">
        <f>IF(W1669="SO Cable","Black,White",IF(O1669="","",IF(P1669="","",IF($J$12&lt;&gt;"ABC",IF(P1669&lt;="250",VLOOKUP(O1669,Info!$AZ$4:$BB$22,3,FALSE),VLOOKUP(O1669,Info!$AZ$23:$BB$39,3,FALSE)),IF(P1669&lt;="250",VLOOKUP(O1669,Info!$AO$4:$AQ$22,3,FALSE),VLOOKUP(O1669,Info!$AO$23:$AP$39,3,FALSE))))))</f>
        <v/>
      </c>
      <c r="AD1669" s="1"/>
      <c r="AE1669" s="1" t="str">
        <f>IF($L1669="None","",IF(ISERROR(VLOOKUP($L1669,Info!$B$4:$B$266,1,FALSE)),"",VLOOKUP($L1669,Info!$B$4:$L$266,4,FALSE)))</f>
        <v/>
      </c>
      <c r="AF1669" s="1" t="str">
        <f>IF($L1669="None","",IF(ISERROR(VLOOKUP($L1669,Info!$B$4:$B$266,1,FALSE)),"",VLOOKUP($L1669,Info!$B$4:$L$266,6,FALSE)))</f>
        <v/>
      </c>
      <c r="AG1669" s="1"/>
      <c r="AH1669" s="33" t="str" cm="1">
        <f t="array" ref="AH1669">IF(AND(L1669&lt;&gt;"",O1669&lt;&gt;"",R1669:S1669&lt;&gt;"",W1669:X1669&lt;&gt;"",Z1669:AA1669&lt;&gt;"",AC1669&lt;&gt;""),"Good","Bad")</f>
        <v>Bad</v>
      </c>
      <c r="AL1669" t="str" cm="1">
        <f t="array" ref="AL1669">IF(R1669&gt;0,_xlfn.IFS(COUNTIF($L$20:L1669,"&lt;&gt;")&lt;101,1,COUNTIF($L$20:L1669,"&lt;&gt;")&lt;201,2,COUNTIF($L$20:L1669,"&lt;&gt;")&lt;301,3,COUNTIF($L$20:L1669,"&lt;&gt;")&lt;401,4,COUNTIF($L$20:L1669,"&lt;&gt;")&lt;501,5,COUNTIF($L$20:L1669,"&lt;&gt;")&lt;601,6,COUNTIF($L$20:L1669,"&lt;&gt;")&lt;701,7,COUNTIF($L$20:L1669,"&lt;&gt;")&lt;801,8,COUNTIF($L$20:L1669,"&lt;&gt;")&lt;901,9,COUNTIF($L$20:L1669,"&lt;&gt;")&lt;1001,10,COUNTIF($L$20:L1669,"&lt;&gt;")&lt;1101,11,COUNTIF($L$20:L1669,"&lt;&gt;")&lt;1201,12,COUNTIF($L$20:L1669,"&lt;&gt;")&lt;1301,13,COUNTIF($L$20:L1669,"&lt;&gt;")&lt;1401,14,COUNTIF($L$20:L1669,"&lt;&gt;")&lt;1501,15,COUNTIF($L$20:L1669,"&lt;&gt;")&lt;1601,16,COUNTIF($L$20:L1669,"&lt;&gt;")&lt;1701,17,COUNTIF($L$20:L1669,"&lt;&gt;")&lt;1801,18,COUNTIF($L$20:L1669,"&lt;&gt;")&lt;1901,19,COUNTIF($L$20:L1669,"&lt;&gt;")&lt;2001,20,COUNTIF($L$20:L1669,"&lt;&gt;")&lt;2101,21,COUNTIF($L$20:L1669,"&lt;&gt;")&lt;2201,22,COUNTIF($L$20:L1669,"&lt;&gt;")&lt;2301,23,COUNTIF($L$20:L1669,"&lt;&gt;")&lt;2401,24,COUNTIF($L$20:L1669,"&lt;&gt;")&lt;2501,25,COUNTIF($L$20:L1669,"&lt;&gt;")&lt;2601,26,COUNTIF($L$20:L1669,"&lt;&gt;")&lt;2701,27,COUNTIF($L$20:L1669,"&lt;&gt;")&lt;2801,28,COUNTIF($L$20:L1669,"&lt;&gt;")&lt;2901,29,COUNTIF($L$20:L1669,"&lt;&gt;")&lt;3001,30),"")</f>
        <v/>
      </c>
      <c r="AM1669" t="str">
        <f t="shared" si="125"/>
        <v/>
      </c>
      <c r="AN1669" t="str">
        <f t="shared" si="129"/>
        <v/>
      </c>
      <c r="AP1669" t="str">
        <f t="shared" si="128"/>
        <v/>
      </c>
      <c r="AQ1669" t="str">
        <f>IF(AO1669="","",COUNTIFS(AM1669:$AM$3019,AO1669))</f>
        <v/>
      </c>
    </row>
    <row r="1670" spans="1:43" x14ac:dyDescent="0.25">
      <c r="A1670" s="6" t="str">
        <f>IF(COUNT($A$20:A1669)&lt;&gt;$B$4,IF(A1669="","",A1669+1),"")</f>
        <v/>
      </c>
      <c r="B1670" s="3"/>
      <c r="C1670" s="3"/>
      <c r="D1670" s="122"/>
      <c r="E1670" s="3"/>
      <c r="F1670" s="3"/>
      <c r="G1670" s="3"/>
      <c r="H1670" s="3"/>
      <c r="I1670" s="120"/>
      <c r="J1670" s="3"/>
      <c r="K1670" s="95" t="str" cm="1">
        <f t="array" ref="K1670">IF(OR($J$14 = "A",$J$14 = "B",$J$14 = "C"),IF(I1670="","",IF(LEN(I1670)&gt;2,_xlfn.IFS(ISNUMBER(SEARCH("_",I1670)),I1670,ISNUMBER(SEARCH(", ",I1670)),SUBSTITUTE(I1670,", ","_"),ISNUMBER(SEARCH("/ ",I1670)),SUBSTITUTE(I1670,"/ ","_"),ISNUMBER(SEARCH(",",I1670)),SUBSTITUTE(I1670,",","_"),ISNUMBER(SEARCH("/",I1670)),SUBSTITUTE(I1670,"/","_"),ISNUMBER(SEARCH("",I1670)),I1670),I1670)),IF(OR($J$14 = "J",$J$14 = "K"),"",IF(D1670="","",IF(LEN(D1670)&gt;2,_xlfn.IFS(ISNUMBER(SEARCH("_",D1670)),D1670,ISNUMBER(SEARCH(", ",D1670)),SUBSTITUTE(D1670,", ","_"),ISNUMBER(SEARCH("/ ",D1670)),SUBSTITUTE(D1670,"/ ","_"),ISNUMBER(SEARCH(",",D1670)),SUBSTITUTE(D1670,",","_"),ISNUMBER(SEARCH("/",D1670)),SUBSTITUTE(D1670,"/","_"),ISNUMBER(SEARCH("",D1670)),D1670),D1670))))</f>
        <v/>
      </c>
      <c r="L1670" s="1"/>
      <c r="M1670" s="1" t="str">
        <f t="shared" si="126"/>
        <v/>
      </c>
      <c r="N1670" s="94" t="str">
        <f>IF($L1670="None","",IF(ISERROR(VLOOKUP($L1670,Info!$B$4:$B$266,1,FALSE)),"",VLOOKUP($L1670,Info!$B$4:$L$266,5,FALSE)))</f>
        <v/>
      </c>
      <c r="O1670" s="94" t="str">
        <f>IF(K1670="","",IF(AND($J$12&lt;&gt;"ABC",N1670="3"),"BAC",IF(N1670="3","ABC",IF($J$12&lt;&gt;"ABC",IF($J$10="Standard",VLOOKUP(K1670,Info!$BE$4:$BF$481,2,FALSE),VLOOKUP(K1670,Info!$BI$4:$BJ$482,2,FALSE)),IF($J$10="Standard",VLOOKUP(K1670,Info!$AG$4:$AH$2994,2,FALSE),VLOOKUP(K1670,Info!$AK$4:$AL$2997,2,FALSE))))))</f>
        <v/>
      </c>
      <c r="P1670" s="94" t="str">
        <f>IF($L1670="None","",IF(ISERROR(VLOOKUP($L1670,Info!$B$4:$B$266,1,FALSE)),"",VLOOKUP($L1670,Info!$B$4:$L$266,3,FALSE)))</f>
        <v/>
      </c>
      <c r="Q1670" s="96" t="str">
        <f>IF($L1670="None","",IF(ISERROR(VLOOKUP($L1670,Info!$B$4:$B$266,1,FALSE)),"",VLOOKUP($L1670,Info!$B$4:$L$266,4,FALSE)))</f>
        <v/>
      </c>
      <c r="R1670" s="1"/>
      <c r="S1670" s="6" t="str">
        <f t="shared" si="127"/>
        <v/>
      </c>
      <c r="T1670" s="6" t="str">
        <f>IF($L1670="None","",IF(ISERROR(VLOOKUP($L1670,Info!$B$4:$B$266,1,FALSE)),"",VLOOKUP($L1670,Info!$B$4:$L$266,11,FALSE)))</f>
        <v/>
      </c>
      <c r="U1670" s="1"/>
      <c r="V1670" s="1"/>
      <c r="W1670" s="1"/>
      <c r="X1670" s="1" t="str">
        <f>IF($L1670="None","",IF(ISERROR(VLOOKUP($L1670,Info!$B$4:$B$266,1,FALSE)),"",IF(OR(W1670="Metallic Liquid Tight",W1670="Non-Metallic Liquid Tight",W1670="LSZH",W1670="Greenfield"),VLOOKUP($L1670,Info!$B$4:$L$266,7,FALSE),"N/A")))</f>
        <v/>
      </c>
      <c r="Y1670" s="1"/>
      <c r="Z1670" s="96" t="str">
        <f>IF($L1670="None","",IF(ISERROR(VLOOKUP($L1670,Info!$B$4:$B$266,1,FALSE)),"",VLOOKUP($L1670,Info!$B$4:$L$266,9,FALSE)))</f>
        <v/>
      </c>
      <c r="AA1670" s="96" t="str">
        <f>IF($L1670="None","",IF(ISERROR(VLOOKUP($L1670,Info!$B$4:$B$266,1,FALSE)),"",VLOOKUP($L1670,Info!$B$4:$L$266,8,FALSE)))</f>
        <v/>
      </c>
      <c r="AB1670" s="96" t="str">
        <f>IF($L1670="None","",IF(ISERROR(VLOOKUP($L1670,Info!$B$4:$B$266,1,FALSE)),"",VLOOKUP($L1670,Info!$B$4:$L$266,10,FALSE)))</f>
        <v/>
      </c>
      <c r="AC1670" s="1" t="str">
        <f>IF(W1670="SO Cable","Black,White",IF(O1670="","",IF(P1670="","",IF($J$12&lt;&gt;"ABC",IF(P1670&lt;="250",VLOOKUP(O1670,Info!$AZ$4:$BB$22,3,FALSE),VLOOKUP(O1670,Info!$AZ$23:$BB$39,3,FALSE)),IF(P1670&lt;="250",VLOOKUP(O1670,Info!$AO$4:$AQ$22,3,FALSE),VLOOKUP(O1670,Info!$AO$23:$AP$39,3,FALSE))))))</f>
        <v/>
      </c>
      <c r="AD1670" s="1"/>
      <c r="AE1670" s="1" t="str">
        <f>IF($L1670="None","",IF(ISERROR(VLOOKUP($L1670,Info!$B$4:$B$266,1,FALSE)),"",VLOOKUP($L1670,Info!$B$4:$L$266,4,FALSE)))</f>
        <v/>
      </c>
      <c r="AF1670" s="1" t="str">
        <f>IF($L1670="None","",IF(ISERROR(VLOOKUP($L1670,Info!$B$4:$B$266,1,FALSE)),"",VLOOKUP($L1670,Info!$B$4:$L$266,6,FALSE)))</f>
        <v/>
      </c>
      <c r="AG1670" s="1"/>
      <c r="AH1670" s="33" t="str" cm="1">
        <f t="array" ref="AH1670">IF(AND(L1670&lt;&gt;"",O1670&lt;&gt;"",R1670:S1670&lt;&gt;"",W1670:X1670&lt;&gt;"",Z1670:AA1670&lt;&gt;"",AC1670&lt;&gt;""),"Good","Bad")</f>
        <v>Bad</v>
      </c>
      <c r="AL1670" t="str" cm="1">
        <f t="array" ref="AL1670">IF(R1670&gt;0,_xlfn.IFS(COUNTIF($L$20:L1670,"&lt;&gt;")&lt;101,1,COUNTIF($L$20:L1670,"&lt;&gt;")&lt;201,2,COUNTIF($L$20:L1670,"&lt;&gt;")&lt;301,3,COUNTIF($L$20:L1670,"&lt;&gt;")&lt;401,4,COUNTIF($L$20:L1670,"&lt;&gt;")&lt;501,5,COUNTIF($L$20:L1670,"&lt;&gt;")&lt;601,6,COUNTIF($L$20:L1670,"&lt;&gt;")&lt;701,7,COUNTIF($L$20:L1670,"&lt;&gt;")&lt;801,8,COUNTIF($L$20:L1670,"&lt;&gt;")&lt;901,9,COUNTIF($L$20:L1670,"&lt;&gt;")&lt;1001,10,COUNTIF($L$20:L1670,"&lt;&gt;")&lt;1101,11,COUNTIF($L$20:L1670,"&lt;&gt;")&lt;1201,12,COUNTIF($L$20:L1670,"&lt;&gt;")&lt;1301,13,COUNTIF($L$20:L1670,"&lt;&gt;")&lt;1401,14,COUNTIF($L$20:L1670,"&lt;&gt;")&lt;1501,15,COUNTIF($L$20:L1670,"&lt;&gt;")&lt;1601,16,COUNTIF($L$20:L1670,"&lt;&gt;")&lt;1701,17,COUNTIF($L$20:L1670,"&lt;&gt;")&lt;1801,18,COUNTIF($L$20:L1670,"&lt;&gt;")&lt;1901,19,COUNTIF($L$20:L1670,"&lt;&gt;")&lt;2001,20,COUNTIF($L$20:L1670,"&lt;&gt;")&lt;2101,21,COUNTIF($L$20:L1670,"&lt;&gt;")&lt;2201,22,COUNTIF($L$20:L1670,"&lt;&gt;")&lt;2301,23,COUNTIF($L$20:L1670,"&lt;&gt;")&lt;2401,24,COUNTIF($L$20:L1670,"&lt;&gt;")&lt;2501,25,COUNTIF($L$20:L1670,"&lt;&gt;")&lt;2601,26,COUNTIF($L$20:L1670,"&lt;&gt;")&lt;2701,27,COUNTIF($L$20:L1670,"&lt;&gt;")&lt;2801,28,COUNTIF($L$20:L1670,"&lt;&gt;")&lt;2901,29,COUNTIF($L$20:L1670,"&lt;&gt;")&lt;3001,30),"")</f>
        <v/>
      </c>
      <c r="AM1670" t="str">
        <f t="shared" si="125"/>
        <v/>
      </c>
      <c r="AN1670" t="str">
        <f t="shared" si="129"/>
        <v/>
      </c>
      <c r="AP1670" t="str">
        <f t="shared" si="128"/>
        <v/>
      </c>
      <c r="AQ1670" t="str">
        <f>IF(AO1670="","",COUNTIFS(AM1670:$AM$3019,AO1670))</f>
        <v/>
      </c>
    </row>
    <row r="1671" spans="1:43" x14ac:dyDescent="0.25">
      <c r="A1671" s="6" t="str">
        <f>IF(COUNT($A$20:A1670)&lt;&gt;$B$4,IF(A1670="","",A1670+1),"")</f>
        <v/>
      </c>
      <c r="B1671" s="3"/>
      <c r="C1671" s="3"/>
      <c r="D1671" s="122"/>
      <c r="E1671" s="3"/>
      <c r="F1671" s="3"/>
      <c r="G1671" s="3"/>
      <c r="H1671" s="3"/>
      <c r="I1671" s="120"/>
      <c r="J1671" s="3"/>
      <c r="K1671" s="95" t="str" cm="1">
        <f t="array" ref="K1671">IF(OR($J$14 = "A",$J$14 = "B",$J$14 = "C"),IF(I1671="","",IF(LEN(I1671)&gt;2,_xlfn.IFS(ISNUMBER(SEARCH("_",I1671)),I1671,ISNUMBER(SEARCH(", ",I1671)),SUBSTITUTE(I1671,", ","_"),ISNUMBER(SEARCH("/ ",I1671)),SUBSTITUTE(I1671,"/ ","_"),ISNUMBER(SEARCH(",",I1671)),SUBSTITUTE(I1671,",","_"),ISNUMBER(SEARCH("/",I1671)),SUBSTITUTE(I1671,"/","_"),ISNUMBER(SEARCH("",I1671)),I1671),I1671)),IF(OR($J$14 = "J",$J$14 = "K"),"",IF(D1671="","",IF(LEN(D1671)&gt;2,_xlfn.IFS(ISNUMBER(SEARCH("_",D1671)),D1671,ISNUMBER(SEARCH(", ",D1671)),SUBSTITUTE(D1671,", ","_"),ISNUMBER(SEARCH("/ ",D1671)),SUBSTITUTE(D1671,"/ ","_"),ISNUMBER(SEARCH(",",D1671)),SUBSTITUTE(D1671,",","_"),ISNUMBER(SEARCH("/",D1671)),SUBSTITUTE(D1671,"/","_"),ISNUMBER(SEARCH("",D1671)),D1671),D1671))))</f>
        <v/>
      </c>
      <c r="L1671" s="1"/>
      <c r="M1671" s="1" t="str">
        <f t="shared" si="126"/>
        <v/>
      </c>
      <c r="N1671" s="94" t="str">
        <f>IF($L1671="None","",IF(ISERROR(VLOOKUP($L1671,Info!$B$4:$B$266,1,FALSE)),"",VLOOKUP($L1671,Info!$B$4:$L$266,5,FALSE)))</f>
        <v/>
      </c>
      <c r="O1671" s="94" t="str">
        <f>IF(K1671="","",IF(AND($J$12&lt;&gt;"ABC",N1671="3"),"BAC",IF(N1671="3","ABC",IF($J$12&lt;&gt;"ABC",IF($J$10="Standard",VLOOKUP(K1671,Info!$BE$4:$BF$481,2,FALSE),VLOOKUP(K1671,Info!$BI$4:$BJ$482,2,FALSE)),IF($J$10="Standard",VLOOKUP(K1671,Info!$AG$4:$AH$2994,2,FALSE),VLOOKUP(K1671,Info!$AK$4:$AL$2997,2,FALSE))))))</f>
        <v/>
      </c>
      <c r="P1671" s="94" t="str">
        <f>IF($L1671="None","",IF(ISERROR(VLOOKUP($L1671,Info!$B$4:$B$266,1,FALSE)),"",VLOOKUP($L1671,Info!$B$4:$L$266,3,FALSE)))</f>
        <v/>
      </c>
      <c r="Q1671" s="96" t="str">
        <f>IF($L1671="None","",IF(ISERROR(VLOOKUP($L1671,Info!$B$4:$B$266,1,FALSE)),"",VLOOKUP($L1671,Info!$B$4:$L$266,4,FALSE)))</f>
        <v/>
      </c>
      <c r="R1671" s="1"/>
      <c r="S1671" s="6" t="str">
        <f t="shared" si="127"/>
        <v/>
      </c>
      <c r="T1671" s="6" t="str">
        <f>IF($L1671="None","",IF(ISERROR(VLOOKUP($L1671,Info!$B$4:$B$266,1,FALSE)),"",VLOOKUP($L1671,Info!$B$4:$L$266,11,FALSE)))</f>
        <v/>
      </c>
      <c r="U1671" s="1"/>
      <c r="V1671" s="1"/>
      <c r="W1671" s="1"/>
      <c r="X1671" s="1" t="str">
        <f>IF($L1671="None","",IF(ISERROR(VLOOKUP($L1671,Info!$B$4:$B$266,1,FALSE)),"",IF(OR(W1671="Metallic Liquid Tight",W1671="Non-Metallic Liquid Tight",W1671="LSZH",W1671="Greenfield"),VLOOKUP($L1671,Info!$B$4:$L$266,7,FALSE),"N/A")))</f>
        <v/>
      </c>
      <c r="Y1671" s="1"/>
      <c r="Z1671" s="96" t="str">
        <f>IF($L1671="None","",IF(ISERROR(VLOOKUP($L1671,Info!$B$4:$B$266,1,FALSE)),"",VLOOKUP($L1671,Info!$B$4:$L$266,9,FALSE)))</f>
        <v/>
      </c>
      <c r="AA1671" s="96" t="str">
        <f>IF($L1671="None","",IF(ISERROR(VLOOKUP($L1671,Info!$B$4:$B$266,1,FALSE)),"",VLOOKUP($L1671,Info!$B$4:$L$266,8,FALSE)))</f>
        <v/>
      </c>
      <c r="AB1671" s="96" t="str">
        <f>IF($L1671="None","",IF(ISERROR(VLOOKUP($L1671,Info!$B$4:$B$266,1,FALSE)),"",VLOOKUP($L1671,Info!$B$4:$L$266,10,FALSE)))</f>
        <v/>
      </c>
      <c r="AC1671" s="1" t="str">
        <f>IF(W1671="SO Cable","Black,White",IF(O1671="","",IF(P1671="","",IF($J$12&lt;&gt;"ABC",IF(P1671&lt;="250",VLOOKUP(O1671,Info!$AZ$4:$BB$22,3,FALSE),VLOOKUP(O1671,Info!$AZ$23:$BB$39,3,FALSE)),IF(P1671&lt;="250",VLOOKUP(O1671,Info!$AO$4:$AQ$22,3,FALSE),VLOOKUP(O1671,Info!$AO$23:$AP$39,3,FALSE))))))</f>
        <v/>
      </c>
      <c r="AD1671" s="1"/>
      <c r="AE1671" s="1" t="str">
        <f>IF($L1671="None","",IF(ISERROR(VLOOKUP($L1671,Info!$B$4:$B$266,1,FALSE)),"",VLOOKUP($L1671,Info!$B$4:$L$266,4,FALSE)))</f>
        <v/>
      </c>
      <c r="AF1671" s="1" t="str">
        <f>IF($L1671="None","",IF(ISERROR(VLOOKUP($L1671,Info!$B$4:$B$266,1,FALSE)),"",VLOOKUP($L1671,Info!$B$4:$L$266,6,FALSE)))</f>
        <v/>
      </c>
      <c r="AG1671" s="1"/>
      <c r="AH1671" s="33" t="str" cm="1">
        <f t="array" ref="AH1671">IF(AND(L1671&lt;&gt;"",O1671&lt;&gt;"",R1671:S1671&lt;&gt;"",W1671:X1671&lt;&gt;"",Z1671:AA1671&lt;&gt;"",AC1671&lt;&gt;""),"Good","Bad")</f>
        <v>Bad</v>
      </c>
      <c r="AL1671" t="str" cm="1">
        <f t="array" ref="AL1671">IF(R1671&gt;0,_xlfn.IFS(COUNTIF($L$20:L1671,"&lt;&gt;")&lt;101,1,COUNTIF($L$20:L1671,"&lt;&gt;")&lt;201,2,COUNTIF($L$20:L1671,"&lt;&gt;")&lt;301,3,COUNTIF($L$20:L1671,"&lt;&gt;")&lt;401,4,COUNTIF($L$20:L1671,"&lt;&gt;")&lt;501,5,COUNTIF($L$20:L1671,"&lt;&gt;")&lt;601,6,COUNTIF($L$20:L1671,"&lt;&gt;")&lt;701,7,COUNTIF($L$20:L1671,"&lt;&gt;")&lt;801,8,COUNTIF($L$20:L1671,"&lt;&gt;")&lt;901,9,COUNTIF($L$20:L1671,"&lt;&gt;")&lt;1001,10,COUNTIF($L$20:L1671,"&lt;&gt;")&lt;1101,11,COUNTIF($L$20:L1671,"&lt;&gt;")&lt;1201,12,COUNTIF($L$20:L1671,"&lt;&gt;")&lt;1301,13,COUNTIF($L$20:L1671,"&lt;&gt;")&lt;1401,14,COUNTIF($L$20:L1671,"&lt;&gt;")&lt;1501,15,COUNTIF($L$20:L1671,"&lt;&gt;")&lt;1601,16,COUNTIF($L$20:L1671,"&lt;&gt;")&lt;1701,17,COUNTIF($L$20:L1671,"&lt;&gt;")&lt;1801,18,COUNTIF($L$20:L1671,"&lt;&gt;")&lt;1901,19,COUNTIF($L$20:L1671,"&lt;&gt;")&lt;2001,20,COUNTIF($L$20:L1671,"&lt;&gt;")&lt;2101,21,COUNTIF($L$20:L1671,"&lt;&gt;")&lt;2201,22,COUNTIF($L$20:L1671,"&lt;&gt;")&lt;2301,23,COUNTIF($L$20:L1671,"&lt;&gt;")&lt;2401,24,COUNTIF($L$20:L1671,"&lt;&gt;")&lt;2501,25,COUNTIF($L$20:L1671,"&lt;&gt;")&lt;2601,26,COUNTIF($L$20:L1671,"&lt;&gt;")&lt;2701,27,COUNTIF($L$20:L1671,"&lt;&gt;")&lt;2801,28,COUNTIF($L$20:L1671,"&lt;&gt;")&lt;2901,29,COUNTIF($L$20:L1671,"&lt;&gt;")&lt;3001,30),"")</f>
        <v/>
      </c>
      <c r="AM1671" t="str">
        <f t="shared" si="125"/>
        <v/>
      </c>
      <c r="AN1671" t="str">
        <f t="shared" si="129"/>
        <v/>
      </c>
      <c r="AP1671" t="str">
        <f t="shared" si="128"/>
        <v/>
      </c>
      <c r="AQ1671" t="str">
        <f>IF(AO1671="","",COUNTIFS(AM1671:$AM$3019,AO1671))</f>
        <v/>
      </c>
    </row>
    <row r="1672" spans="1:43" x14ac:dyDescent="0.25">
      <c r="A1672" s="6" t="str">
        <f>IF(COUNT($A$20:A1671)&lt;&gt;$B$4,IF(A1671="","",A1671+1),"")</f>
        <v/>
      </c>
      <c r="B1672" s="3"/>
      <c r="C1672" s="3"/>
      <c r="D1672" s="122"/>
      <c r="E1672" s="3"/>
      <c r="F1672" s="3"/>
      <c r="G1672" s="3"/>
      <c r="H1672" s="3"/>
      <c r="I1672" s="120"/>
      <c r="J1672" s="3"/>
      <c r="K1672" s="95" t="str" cm="1">
        <f t="array" ref="K1672">IF(OR($J$14 = "A",$J$14 = "B",$J$14 = "C"),IF(I1672="","",IF(LEN(I1672)&gt;2,_xlfn.IFS(ISNUMBER(SEARCH("_",I1672)),I1672,ISNUMBER(SEARCH(", ",I1672)),SUBSTITUTE(I1672,", ","_"),ISNUMBER(SEARCH("/ ",I1672)),SUBSTITUTE(I1672,"/ ","_"),ISNUMBER(SEARCH(",",I1672)),SUBSTITUTE(I1672,",","_"),ISNUMBER(SEARCH("/",I1672)),SUBSTITUTE(I1672,"/","_"),ISNUMBER(SEARCH("",I1672)),I1672),I1672)),IF(OR($J$14 = "J",$J$14 = "K"),"",IF(D1672="","",IF(LEN(D1672)&gt;2,_xlfn.IFS(ISNUMBER(SEARCH("_",D1672)),D1672,ISNUMBER(SEARCH(", ",D1672)),SUBSTITUTE(D1672,", ","_"),ISNUMBER(SEARCH("/ ",D1672)),SUBSTITUTE(D1672,"/ ","_"),ISNUMBER(SEARCH(",",D1672)),SUBSTITUTE(D1672,",","_"),ISNUMBER(SEARCH("/",D1672)),SUBSTITUTE(D1672,"/","_"),ISNUMBER(SEARCH("",D1672)),D1672),D1672))))</f>
        <v/>
      </c>
      <c r="L1672" s="1"/>
      <c r="M1672" s="1" t="str">
        <f t="shared" si="126"/>
        <v/>
      </c>
      <c r="N1672" s="94" t="str">
        <f>IF($L1672="None","",IF(ISERROR(VLOOKUP($L1672,Info!$B$4:$B$266,1,FALSE)),"",VLOOKUP($L1672,Info!$B$4:$L$266,5,FALSE)))</f>
        <v/>
      </c>
      <c r="O1672" s="94" t="str">
        <f>IF(K1672="","",IF(AND($J$12&lt;&gt;"ABC",N1672="3"),"BAC",IF(N1672="3","ABC",IF($J$12&lt;&gt;"ABC",IF($J$10="Standard",VLOOKUP(K1672,Info!$BE$4:$BF$481,2,FALSE),VLOOKUP(K1672,Info!$BI$4:$BJ$482,2,FALSE)),IF($J$10="Standard",VLOOKUP(K1672,Info!$AG$4:$AH$2994,2,FALSE),VLOOKUP(K1672,Info!$AK$4:$AL$2997,2,FALSE))))))</f>
        <v/>
      </c>
      <c r="P1672" s="94" t="str">
        <f>IF($L1672="None","",IF(ISERROR(VLOOKUP($L1672,Info!$B$4:$B$266,1,FALSE)),"",VLOOKUP($L1672,Info!$B$4:$L$266,3,FALSE)))</f>
        <v/>
      </c>
      <c r="Q1672" s="96" t="str">
        <f>IF($L1672="None","",IF(ISERROR(VLOOKUP($L1672,Info!$B$4:$B$266,1,FALSE)),"",VLOOKUP($L1672,Info!$B$4:$L$266,4,FALSE)))</f>
        <v/>
      </c>
      <c r="R1672" s="1"/>
      <c r="S1672" s="6" t="str">
        <f t="shared" si="127"/>
        <v/>
      </c>
      <c r="T1672" s="6" t="str">
        <f>IF($L1672="None","",IF(ISERROR(VLOOKUP($L1672,Info!$B$4:$B$266,1,FALSE)),"",VLOOKUP($L1672,Info!$B$4:$L$266,11,FALSE)))</f>
        <v/>
      </c>
      <c r="U1672" s="1"/>
      <c r="V1672" s="1"/>
      <c r="W1672" s="1"/>
      <c r="X1672" s="1" t="str">
        <f>IF($L1672="None","",IF(ISERROR(VLOOKUP($L1672,Info!$B$4:$B$266,1,FALSE)),"",IF(OR(W1672="Metallic Liquid Tight",W1672="Non-Metallic Liquid Tight",W1672="LSZH",W1672="Greenfield"),VLOOKUP($L1672,Info!$B$4:$L$266,7,FALSE),"N/A")))</f>
        <v/>
      </c>
      <c r="Y1672" s="1"/>
      <c r="Z1672" s="96" t="str">
        <f>IF($L1672="None","",IF(ISERROR(VLOOKUP($L1672,Info!$B$4:$B$266,1,FALSE)),"",VLOOKUP($L1672,Info!$B$4:$L$266,9,FALSE)))</f>
        <v/>
      </c>
      <c r="AA1672" s="96" t="str">
        <f>IF($L1672="None","",IF(ISERROR(VLOOKUP($L1672,Info!$B$4:$B$266,1,FALSE)),"",VLOOKUP($L1672,Info!$B$4:$L$266,8,FALSE)))</f>
        <v/>
      </c>
      <c r="AB1672" s="96" t="str">
        <f>IF($L1672="None","",IF(ISERROR(VLOOKUP($L1672,Info!$B$4:$B$266,1,FALSE)),"",VLOOKUP($L1672,Info!$B$4:$L$266,10,FALSE)))</f>
        <v/>
      </c>
      <c r="AC1672" s="1" t="str">
        <f>IF(W1672="SO Cable","Black,White",IF(O1672="","",IF(P1672="","",IF($J$12&lt;&gt;"ABC",IF(P1672&lt;="250",VLOOKUP(O1672,Info!$AZ$4:$BB$22,3,FALSE),VLOOKUP(O1672,Info!$AZ$23:$BB$39,3,FALSE)),IF(P1672&lt;="250",VLOOKUP(O1672,Info!$AO$4:$AQ$22,3,FALSE),VLOOKUP(O1672,Info!$AO$23:$AP$39,3,FALSE))))))</f>
        <v/>
      </c>
      <c r="AD1672" s="1"/>
      <c r="AE1672" s="1" t="str">
        <f>IF($L1672="None","",IF(ISERROR(VLOOKUP($L1672,Info!$B$4:$B$266,1,FALSE)),"",VLOOKUP($L1672,Info!$B$4:$L$266,4,FALSE)))</f>
        <v/>
      </c>
      <c r="AF1672" s="1" t="str">
        <f>IF($L1672="None","",IF(ISERROR(VLOOKUP($L1672,Info!$B$4:$B$266,1,FALSE)),"",VLOOKUP($L1672,Info!$B$4:$L$266,6,FALSE)))</f>
        <v/>
      </c>
      <c r="AG1672" s="1"/>
      <c r="AH1672" s="33" t="str" cm="1">
        <f t="array" ref="AH1672">IF(AND(L1672&lt;&gt;"",O1672&lt;&gt;"",R1672:S1672&lt;&gt;"",W1672:X1672&lt;&gt;"",Z1672:AA1672&lt;&gt;"",AC1672&lt;&gt;""),"Good","Bad")</f>
        <v>Bad</v>
      </c>
      <c r="AL1672" t="str" cm="1">
        <f t="array" ref="AL1672">IF(R1672&gt;0,_xlfn.IFS(COUNTIF($L$20:L1672,"&lt;&gt;")&lt;101,1,COUNTIF($L$20:L1672,"&lt;&gt;")&lt;201,2,COUNTIF($L$20:L1672,"&lt;&gt;")&lt;301,3,COUNTIF($L$20:L1672,"&lt;&gt;")&lt;401,4,COUNTIF($L$20:L1672,"&lt;&gt;")&lt;501,5,COUNTIF($L$20:L1672,"&lt;&gt;")&lt;601,6,COUNTIF($L$20:L1672,"&lt;&gt;")&lt;701,7,COUNTIF($L$20:L1672,"&lt;&gt;")&lt;801,8,COUNTIF($L$20:L1672,"&lt;&gt;")&lt;901,9,COUNTIF($L$20:L1672,"&lt;&gt;")&lt;1001,10,COUNTIF($L$20:L1672,"&lt;&gt;")&lt;1101,11,COUNTIF($L$20:L1672,"&lt;&gt;")&lt;1201,12,COUNTIF($L$20:L1672,"&lt;&gt;")&lt;1301,13,COUNTIF($L$20:L1672,"&lt;&gt;")&lt;1401,14,COUNTIF($L$20:L1672,"&lt;&gt;")&lt;1501,15,COUNTIF($L$20:L1672,"&lt;&gt;")&lt;1601,16,COUNTIF($L$20:L1672,"&lt;&gt;")&lt;1701,17,COUNTIF($L$20:L1672,"&lt;&gt;")&lt;1801,18,COUNTIF($L$20:L1672,"&lt;&gt;")&lt;1901,19,COUNTIF($L$20:L1672,"&lt;&gt;")&lt;2001,20,COUNTIF($L$20:L1672,"&lt;&gt;")&lt;2101,21,COUNTIF($L$20:L1672,"&lt;&gt;")&lt;2201,22,COUNTIF($L$20:L1672,"&lt;&gt;")&lt;2301,23,COUNTIF($L$20:L1672,"&lt;&gt;")&lt;2401,24,COUNTIF($L$20:L1672,"&lt;&gt;")&lt;2501,25,COUNTIF($L$20:L1672,"&lt;&gt;")&lt;2601,26,COUNTIF($L$20:L1672,"&lt;&gt;")&lt;2701,27,COUNTIF($L$20:L1672,"&lt;&gt;")&lt;2801,28,COUNTIF($L$20:L1672,"&lt;&gt;")&lt;2901,29,COUNTIF($L$20:L1672,"&lt;&gt;")&lt;3001,30),"")</f>
        <v/>
      </c>
      <c r="AM1672" t="str">
        <f t="shared" si="125"/>
        <v/>
      </c>
      <c r="AN1672" t="str">
        <f t="shared" si="129"/>
        <v/>
      </c>
      <c r="AP1672" t="str">
        <f t="shared" si="128"/>
        <v/>
      </c>
      <c r="AQ1672" t="str">
        <f>IF(AO1672="","",COUNTIFS(AM1672:$AM$3019,AO1672))</f>
        <v/>
      </c>
    </row>
    <row r="1673" spans="1:43" x14ac:dyDescent="0.25">
      <c r="A1673" s="6" t="str">
        <f>IF(COUNT($A$20:A1672)&lt;&gt;$B$4,IF(A1672="","",A1672+1),"")</f>
        <v/>
      </c>
      <c r="B1673" s="3"/>
      <c r="C1673" s="3"/>
      <c r="D1673" s="122"/>
      <c r="E1673" s="3"/>
      <c r="F1673" s="3"/>
      <c r="G1673" s="3"/>
      <c r="H1673" s="3"/>
      <c r="I1673" s="120"/>
      <c r="J1673" s="3"/>
      <c r="K1673" s="95" t="str" cm="1">
        <f t="array" ref="K1673">IF(OR($J$14 = "A",$J$14 = "B",$J$14 = "C"),IF(I1673="","",IF(LEN(I1673)&gt;2,_xlfn.IFS(ISNUMBER(SEARCH("_",I1673)),I1673,ISNUMBER(SEARCH(", ",I1673)),SUBSTITUTE(I1673,", ","_"),ISNUMBER(SEARCH("/ ",I1673)),SUBSTITUTE(I1673,"/ ","_"),ISNUMBER(SEARCH(",",I1673)),SUBSTITUTE(I1673,",","_"),ISNUMBER(SEARCH("/",I1673)),SUBSTITUTE(I1673,"/","_"),ISNUMBER(SEARCH("",I1673)),I1673),I1673)),IF(OR($J$14 = "J",$J$14 = "K"),"",IF(D1673="","",IF(LEN(D1673)&gt;2,_xlfn.IFS(ISNUMBER(SEARCH("_",D1673)),D1673,ISNUMBER(SEARCH(", ",D1673)),SUBSTITUTE(D1673,", ","_"),ISNUMBER(SEARCH("/ ",D1673)),SUBSTITUTE(D1673,"/ ","_"),ISNUMBER(SEARCH(",",D1673)),SUBSTITUTE(D1673,",","_"),ISNUMBER(SEARCH("/",D1673)),SUBSTITUTE(D1673,"/","_"),ISNUMBER(SEARCH("",D1673)),D1673),D1673))))</f>
        <v/>
      </c>
      <c r="L1673" s="1"/>
      <c r="M1673" s="1" t="str">
        <f t="shared" si="126"/>
        <v/>
      </c>
      <c r="N1673" s="94" t="str">
        <f>IF($L1673="None","",IF(ISERROR(VLOOKUP($L1673,Info!$B$4:$B$266,1,FALSE)),"",VLOOKUP($L1673,Info!$B$4:$L$266,5,FALSE)))</f>
        <v/>
      </c>
      <c r="O1673" s="94" t="str">
        <f>IF(K1673="","",IF(AND($J$12&lt;&gt;"ABC",N1673="3"),"BAC",IF(N1673="3","ABC",IF($J$12&lt;&gt;"ABC",IF($J$10="Standard",VLOOKUP(K1673,Info!$BE$4:$BF$481,2,FALSE),VLOOKUP(K1673,Info!$BI$4:$BJ$482,2,FALSE)),IF($J$10="Standard",VLOOKUP(K1673,Info!$AG$4:$AH$2994,2,FALSE),VLOOKUP(K1673,Info!$AK$4:$AL$2997,2,FALSE))))))</f>
        <v/>
      </c>
      <c r="P1673" s="94" t="str">
        <f>IF($L1673="None","",IF(ISERROR(VLOOKUP($L1673,Info!$B$4:$B$266,1,FALSE)),"",VLOOKUP($L1673,Info!$B$4:$L$266,3,FALSE)))</f>
        <v/>
      </c>
      <c r="Q1673" s="96" t="str">
        <f>IF($L1673="None","",IF(ISERROR(VLOOKUP($L1673,Info!$B$4:$B$266,1,FALSE)),"",VLOOKUP($L1673,Info!$B$4:$L$266,4,FALSE)))</f>
        <v/>
      </c>
      <c r="R1673" s="1"/>
      <c r="S1673" s="6" t="str">
        <f t="shared" si="127"/>
        <v/>
      </c>
      <c r="T1673" s="6" t="str">
        <f>IF($L1673="None","",IF(ISERROR(VLOOKUP($L1673,Info!$B$4:$B$266,1,FALSE)),"",VLOOKUP($L1673,Info!$B$4:$L$266,11,FALSE)))</f>
        <v/>
      </c>
      <c r="U1673" s="1"/>
      <c r="V1673" s="1"/>
      <c r="W1673" s="1"/>
      <c r="X1673" s="1" t="str">
        <f>IF($L1673="None","",IF(ISERROR(VLOOKUP($L1673,Info!$B$4:$B$266,1,FALSE)),"",IF(OR(W1673="Metallic Liquid Tight",W1673="Non-Metallic Liquid Tight",W1673="LSZH",W1673="Greenfield"),VLOOKUP($L1673,Info!$B$4:$L$266,7,FALSE),"N/A")))</f>
        <v/>
      </c>
      <c r="Y1673" s="1"/>
      <c r="Z1673" s="96" t="str">
        <f>IF($L1673="None","",IF(ISERROR(VLOOKUP($L1673,Info!$B$4:$B$266,1,FALSE)),"",VLOOKUP($L1673,Info!$B$4:$L$266,9,FALSE)))</f>
        <v/>
      </c>
      <c r="AA1673" s="96" t="str">
        <f>IF($L1673="None","",IF(ISERROR(VLOOKUP($L1673,Info!$B$4:$B$266,1,FALSE)),"",VLOOKUP($L1673,Info!$B$4:$L$266,8,FALSE)))</f>
        <v/>
      </c>
      <c r="AB1673" s="96" t="str">
        <f>IF($L1673="None","",IF(ISERROR(VLOOKUP($L1673,Info!$B$4:$B$266,1,FALSE)),"",VLOOKUP($L1673,Info!$B$4:$L$266,10,FALSE)))</f>
        <v/>
      </c>
      <c r="AC1673" s="1" t="str">
        <f>IF(W1673="SO Cable","Black,White",IF(O1673="","",IF(P1673="","",IF($J$12&lt;&gt;"ABC",IF(P1673&lt;="250",VLOOKUP(O1673,Info!$AZ$4:$BB$22,3,FALSE),VLOOKUP(O1673,Info!$AZ$23:$BB$39,3,FALSE)),IF(P1673&lt;="250",VLOOKUP(O1673,Info!$AO$4:$AQ$22,3,FALSE),VLOOKUP(O1673,Info!$AO$23:$AP$39,3,FALSE))))))</f>
        <v/>
      </c>
      <c r="AD1673" s="1"/>
      <c r="AE1673" s="1" t="str">
        <f>IF($L1673="None","",IF(ISERROR(VLOOKUP($L1673,Info!$B$4:$B$266,1,FALSE)),"",VLOOKUP($L1673,Info!$B$4:$L$266,4,FALSE)))</f>
        <v/>
      </c>
      <c r="AF1673" s="1" t="str">
        <f>IF($L1673="None","",IF(ISERROR(VLOOKUP($L1673,Info!$B$4:$B$266,1,FALSE)),"",VLOOKUP($L1673,Info!$B$4:$L$266,6,FALSE)))</f>
        <v/>
      </c>
      <c r="AG1673" s="1"/>
      <c r="AH1673" s="33" t="str" cm="1">
        <f t="array" ref="AH1673">IF(AND(L1673&lt;&gt;"",O1673&lt;&gt;"",R1673:S1673&lt;&gt;"",W1673:X1673&lt;&gt;"",Z1673:AA1673&lt;&gt;"",AC1673&lt;&gt;""),"Good","Bad")</f>
        <v>Bad</v>
      </c>
      <c r="AL1673" t="str" cm="1">
        <f t="array" ref="AL1673">IF(R1673&gt;0,_xlfn.IFS(COUNTIF($L$20:L1673,"&lt;&gt;")&lt;101,1,COUNTIF($L$20:L1673,"&lt;&gt;")&lt;201,2,COUNTIF($L$20:L1673,"&lt;&gt;")&lt;301,3,COUNTIF($L$20:L1673,"&lt;&gt;")&lt;401,4,COUNTIF($L$20:L1673,"&lt;&gt;")&lt;501,5,COUNTIF($L$20:L1673,"&lt;&gt;")&lt;601,6,COUNTIF($L$20:L1673,"&lt;&gt;")&lt;701,7,COUNTIF($L$20:L1673,"&lt;&gt;")&lt;801,8,COUNTIF($L$20:L1673,"&lt;&gt;")&lt;901,9,COUNTIF($L$20:L1673,"&lt;&gt;")&lt;1001,10,COUNTIF($L$20:L1673,"&lt;&gt;")&lt;1101,11,COUNTIF($L$20:L1673,"&lt;&gt;")&lt;1201,12,COUNTIF($L$20:L1673,"&lt;&gt;")&lt;1301,13,COUNTIF($L$20:L1673,"&lt;&gt;")&lt;1401,14,COUNTIF($L$20:L1673,"&lt;&gt;")&lt;1501,15,COUNTIF($L$20:L1673,"&lt;&gt;")&lt;1601,16,COUNTIF($L$20:L1673,"&lt;&gt;")&lt;1701,17,COUNTIF($L$20:L1673,"&lt;&gt;")&lt;1801,18,COUNTIF($L$20:L1673,"&lt;&gt;")&lt;1901,19,COUNTIF($L$20:L1673,"&lt;&gt;")&lt;2001,20,COUNTIF($L$20:L1673,"&lt;&gt;")&lt;2101,21,COUNTIF($L$20:L1673,"&lt;&gt;")&lt;2201,22,COUNTIF($L$20:L1673,"&lt;&gt;")&lt;2301,23,COUNTIF($L$20:L1673,"&lt;&gt;")&lt;2401,24,COUNTIF($L$20:L1673,"&lt;&gt;")&lt;2501,25,COUNTIF($L$20:L1673,"&lt;&gt;")&lt;2601,26,COUNTIF($L$20:L1673,"&lt;&gt;")&lt;2701,27,COUNTIF($L$20:L1673,"&lt;&gt;")&lt;2801,28,COUNTIF($L$20:L1673,"&lt;&gt;")&lt;2901,29,COUNTIF($L$20:L1673,"&lt;&gt;")&lt;3001,30),"")</f>
        <v/>
      </c>
      <c r="AM1673" t="str">
        <f t="shared" si="125"/>
        <v/>
      </c>
      <c r="AN1673" t="str">
        <f t="shared" si="129"/>
        <v/>
      </c>
      <c r="AP1673" t="str">
        <f t="shared" si="128"/>
        <v/>
      </c>
      <c r="AQ1673" t="str">
        <f>IF(AO1673="","",COUNTIFS(AM1673:$AM$3019,AO1673))</f>
        <v/>
      </c>
    </row>
    <row r="1674" spans="1:43" x14ac:dyDescent="0.25">
      <c r="A1674" s="6" t="str">
        <f>IF(COUNT($A$20:A1673)&lt;&gt;$B$4,IF(A1673="","",A1673+1),"")</f>
        <v/>
      </c>
      <c r="B1674" s="3"/>
      <c r="C1674" s="3"/>
      <c r="D1674" s="122"/>
      <c r="E1674" s="3"/>
      <c r="F1674" s="3"/>
      <c r="G1674" s="3"/>
      <c r="H1674" s="3"/>
      <c r="I1674" s="120"/>
      <c r="J1674" s="3"/>
      <c r="K1674" s="95" t="str" cm="1">
        <f t="array" ref="K1674">IF(OR($J$14 = "A",$J$14 = "B",$J$14 = "C"),IF(I1674="","",IF(LEN(I1674)&gt;2,_xlfn.IFS(ISNUMBER(SEARCH("_",I1674)),I1674,ISNUMBER(SEARCH(", ",I1674)),SUBSTITUTE(I1674,", ","_"),ISNUMBER(SEARCH("/ ",I1674)),SUBSTITUTE(I1674,"/ ","_"),ISNUMBER(SEARCH(",",I1674)),SUBSTITUTE(I1674,",","_"),ISNUMBER(SEARCH("/",I1674)),SUBSTITUTE(I1674,"/","_"),ISNUMBER(SEARCH("",I1674)),I1674),I1674)),IF(OR($J$14 = "J",$J$14 = "K"),"",IF(D1674="","",IF(LEN(D1674)&gt;2,_xlfn.IFS(ISNUMBER(SEARCH("_",D1674)),D1674,ISNUMBER(SEARCH(", ",D1674)),SUBSTITUTE(D1674,", ","_"),ISNUMBER(SEARCH("/ ",D1674)),SUBSTITUTE(D1674,"/ ","_"),ISNUMBER(SEARCH(",",D1674)),SUBSTITUTE(D1674,",","_"),ISNUMBER(SEARCH("/",D1674)),SUBSTITUTE(D1674,"/","_"),ISNUMBER(SEARCH("",D1674)),D1674),D1674))))</f>
        <v/>
      </c>
      <c r="L1674" s="1"/>
      <c r="M1674" s="1" t="str">
        <f t="shared" si="126"/>
        <v/>
      </c>
      <c r="N1674" s="94" t="str">
        <f>IF($L1674="None","",IF(ISERROR(VLOOKUP($L1674,Info!$B$4:$B$266,1,FALSE)),"",VLOOKUP($L1674,Info!$B$4:$L$266,5,FALSE)))</f>
        <v/>
      </c>
      <c r="O1674" s="94" t="str">
        <f>IF(K1674="","",IF(AND($J$12&lt;&gt;"ABC",N1674="3"),"BAC",IF(N1674="3","ABC",IF($J$12&lt;&gt;"ABC",IF($J$10="Standard",VLOOKUP(K1674,Info!$BE$4:$BF$481,2,FALSE),VLOOKUP(K1674,Info!$BI$4:$BJ$482,2,FALSE)),IF($J$10="Standard",VLOOKUP(K1674,Info!$AG$4:$AH$2994,2,FALSE),VLOOKUP(K1674,Info!$AK$4:$AL$2997,2,FALSE))))))</f>
        <v/>
      </c>
      <c r="P1674" s="94" t="str">
        <f>IF($L1674="None","",IF(ISERROR(VLOOKUP($L1674,Info!$B$4:$B$266,1,FALSE)),"",VLOOKUP($L1674,Info!$B$4:$L$266,3,FALSE)))</f>
        <v/>
      </c>
      <c r="Q1674" s="96" t="str">
        <f>IF($L1674="None","",IF(ISERROR(VLOOKUP($L1674,Info!$B$4:$B$266,1,FALSE)),"",VLOOKUP($L1674,Info!$B$4:$L$266,4,FALSE)))</f>
        <v/>
      </c>
      <c r="R1674" s="1"/>
      <c r="S1674" s="6" t="str">
        <f t="shared" si="127"/>
        <v/>
      </c>
      <c r="T1674" s="6" t="str">
        <f>IF($L1674="None","",IF(ISERROR(VLOOKUP($L1674,Info!$B$4:$B$266,1,FALSE)),"",VLOOKUP($L1674,Info!$B$4:$L$266,11,FALSE)))</f>
        <v/>
      </c>
      <c r="U1674" s="1"/>
      <c r="V1674" s="1"/>
      <c r="W1674" s="1"/>
      <c r="X1674" s="1" t="str">
        <f>IF($L1674="None","",IF(ISERROR(VLOOKUP($L1674,Info!$B$4:$B$266,1,FALSE)),"",IF(OR(W1674="Metallic Liquid Tight",W1674="Non-Metallic Liquid Tight",W1674="LSZH",W1674="Greenfield"),VLOOKUP($L1674,Info!$B$4:$L$266,7,FALSE),"N/A")))</f>
        <v/>
      </c>
      <c r="Y1674" s="1"/>
      <c r="Z1674" s="96" t="str">
        <f>IF($L1674="None","",IF(ISERROR(VLOOKUP($L1674,Info!$B$4:$B$266,1,FALSE)),"",VLOOKUP($L1674,Info!$B$4:$L$266,9,FALSE)))</f>
        <v/>
      </c>
      <c r="AA1674" s="96" t="str">
        <f>IF($L1674="None","",IF(ISERROR(VLOOKUP($L1674,Info!$B$4:$B$266,1,FALSE)),"",VLOOKUP($L1674,Info!$B$4:$L$266,8,FALSE)))</f>
        <v/>
      </c>
      <c r="AB1674" s="96" t="str">
        <f>IF($L1674="None","",IF(ISERROR(VLOOKUP($L1674,Info!$B$4:$B$266,1,FALSE)),"",VLOOKUP($L1674,Info!$B$4:$L$266,10,FALSE)))</f>
        <v/>
      </c>
      <c r="AC1674" s="1" t="str">
        <f>IF(W1674="SO Cable","Black,White",IF(O1674="","",IF(P1674="","",IF($J$12&lt;&gt;"ABC",IF(P1674&lt;="250",VLOOKUP(O1674,Info!$AZ$4:$BB$22,3,FALSE),VLOOKUP(O1674,Info!$AZ$23:$BB$39,3,FALSE)),IF(P1674&lt;="250",VLOOKUP(O1674,Info!$AO$4:$AQ$22,3,FALSE),VLOOKUP(O1674,Info!$AO$23:$AP$39,3,FALSE))))))</f>
        <v/>
      </c>
      <c r="AD1674" s="1"/>
      <c r="AE1674" s="1" t="str">
        <f>IF($L1674="None","",IF(ISERROR(VLOOKUP($L1674,Info!$B$4:$B$266,1,FALSE)),"",VLOOKUP($L1674,Info!$B$4:$L$266,4,FALSE)))</f>
        <v/>
      </c>
      <c r="AF1674" s="1" t="str">
        <f>IF($L1674="None","",IF(ISERROR(VLOOKUP($L1674,Info!$B$4:$B$266,1,FALSE)),"",VLOOKUP($L1674,Info!$B$4:$L$266,6,FALSE)))</f>
        <v/>
      </c>
      <c r="AG1674" s="1"/>
      <c r="AH1674" s="33" t="str" cm="1">
        <f t="array" ref="AH1674">IF(AND(L1674&lt;&gt;"",O1674&lt;&gt;"",R1674:S1674&lt;&gt;"",W1674:X1674&lt;&gt;"",Z1674:AA1674&lt;&gt;"",AC1674&lt;&gt;""),"Good","Bad")</f>
        <v>Bad</v>
      </c>
      <c r="AL1674" t="str" cm="1">
        <f t="array" ref="AL1674">IF(R1674&gt;0,_xlfn.IFS(COUNTIF($L$20:L1674,"&lt;&gt;")&lt;101,1,COUNTIF($L$20:L1674,"&lt;&gt;")&lt;201,2,COUNTIF($L$20:L1674,"&lt;&gt;")&lt;301,3,COUNTIF($L$20:L1674,"&lt;&gt;")&lt;401,4,COUNTIF($L$20:L1674,"&lt;&gt;")&lt;501,5,COUNTIF($L$20:L1674,"&lt;&gt;")&lt;601,6,COUNTIF($L$20:L1674,"&lt;&gt;")&lt;701,7,COUNTIF($L$20:L1674,"&lt;&gt;")&lt;801,8,COUNTIF($L$20:L1674,"&lt;&gt;")&lt;901,9,COUNTIF($L$20:L1674,"&lt;&gt;")&lt;1001,10,COUNTIF($L$20:L1674,"&lt;&gt;")&lt;1101,11,COUNTIF($L$20:L1674,"&lt;&gt;")&lt;1201,12,COUNTIF($L$20:L1674,"&lt;&gt;")&lt;1301,13,COUNTIF($L$20:L1674,"&lt;&gt;")&lt;1401,14,COUNTIF($L$20:L1674,"&lt;&gt;")&lt;1501,15,COUNTIF($L$20:L1674,"&lt;&gt;")&lt;1601,16,COUNTIF($L$20:L1674,"&lt;&gt;")&lt;1701,17,COUNTIF($L$20:L1674,"&lt;&gt;")&lt;1801,18,COUNTIF($L$20:L1674,"&lt;&gt;")&lt;1901,19,COUNTIF($L$20:L1674,"&lt;&gt;")&lt;2001,20,COUNTIF($L$20:L1674,"&lt;&gt;")&lt;2101,21,COUNTIF($L$20:L1674,"&lt;&gt;")&lt;2201,22,COUNTIF($L$20:L1674,"&lt;&gt;")&lt;2301,23,COUNTIF($L$20:L1674,"&lt;&gt;")&lt;2401,24,COUNTIF($L$20:L1674,"&lt;&gt;")&lt;2501,25,COUNTIF($L$20:L1674,"&lt;&gt;")&lt;2601,26,COUNTIF($L$20:L1674,"&lt;&gt;")&lt;2701,27,COUNTIF($L$20:L1674,"&lt;&gt;")&lt;2801,28,COUNTIF($L$20:L1674,"&lt;&gt;")&lt;2901,29,COUNTIF($L$20:L1674,"&lt;&gt;")&lt;3001,30),"")</f>
        <v/>
      </c>
      <c r="AM1674" t="str">
        <f t="shared" si="125"/>
        <v/>
      </c>
      <c r="AN1674" t="str">
        <f t="shared" si="129"/>
        <v/>
      </c>
      <c r="AP1674" t="str">
        <f t="shared" si="128"/>
        <v/>
      </c>
      <c r="AQ1674" t="str">
        <f>IF(AO1674="","",COUNTIFS(AM1674:$AM$3019,AO1674))</f>
        <v/>
      </c>
    </row>
    <row r="1675" spans="1:43" x14ac:dyDescent="0.25">
      <c r="A1675" s="6" t="str">
        <f>IF(COUNT($A$20:A1674)&lt;&gt;$B$4,IF(A1674="","",A1674+1),"")</f>
        <v/>
      </c>
      <c r="B1675" s="3"/>
      <c r="C1675" s="3"/>
      <c r="D1675" s="122"/>
      <c r="E1675" s="3"/>
      <c r="F1675" s="3"/>
      <c r="G1675" s="3"/>
      <c r="H1675" s="3"/>
      <c r="I1675" s="120"/>
      <c r="J1675" s="3"/>
      <c r="K1675" s="95" t="str" cm="1">
        <f t="array" ref="K1675">IF(OR($J$14 = "A",$J$14 = "B",$J$14 = "C"),IF(I1675="","",IF(LEN(I1675)&gt;2,_xlfn.IFS(ISNUMBER(SEARCH("_",I1675)),I1675,ISNUMBER(SEARCH(", ",I1675)),SUBSTITUTE(I1675,", ","_"),ISNUMBER(SEARCH("/ ",I1675)),SUBSTITUTE(I1675,"/ ","_"),ISNUMBER(SEARCH(",",I1675)),SUBSTITUTE(I1675,",","_"),ISNUMBER(SEARCH("/",I1675)),SUBSTITUTE(I1675,"/","_"),ISNUMBER(SEARCH("",I1675)),I1675),I1675)),IF(OR($J$14 = "J",$J$14 = "K"),"",IF(D1675="","",IF(LEN(D1675)&gt;2,_xlfn.IFS(ISNUMBER(SEARCH("_",D1675)),D1675,ISNUMBER(SEARCH(", ",D1675)),SUBSTITUTE(D1675,", ","_"),ISNUMBER(SEARCH("/ ",D1675)),SUBSTITUTE(D1675,"/ ","_"),ISNUMBER(SEARCH(",",D1675)),SUBSTITUTE(D1675,",","_"),ISNUMBER(SEARCH("/",D1675)),SUBSTITUTE(D1675,"/","_"),ISNUMBER(SEARCH("",D1675)),D1675),D1675))))</f>
        <v/>
      </c>
      <c r="L1675" s="1"/>
      <c r="M1675" s="1" t="str">
        <f t="shared" si="126"/>
        <v/>
      </c>
      <c r="N1675" s="94" t="str">
        <f>IF($L1675="None","",IF(ISERROR(VLOOKUP($L1675,Info!$B$4:$B$266,1,FALSE)),"",VLOOKUP($L1675,Info!$B$4:$L$266,5,FALSE)))</f>
        <v/>
      </c>
      <c r="O1675" s="94" t="str">
        <f>IF(K1675="","",IF(AND($J$12&lt;&gt;"ABC",N1675="3"),"BAC",IF(N1675="3","ABC",IF($J$12&lt;&gt;"ABC",IF($J$10="Standard",VLOOKUP(K1675,Info!$BE$4:$BF$481,2,FALSE),VLOOKUP(K1675,Info!$BI$4:$BJ$482,2,FALSE)),IF($J$10="Standard",VLOOKUP(K1675,Info!$AG$4:$AH$2994,2,FALSE),VLOOKUP(K1675,Info!$AK$4:$AL$2997,2,FALSE))))))</f>
        <v/>
      </c>
      <c r="P1675" s="94" t="str">
        <f>IF($L1675="None","",IF(ISERROR(VLOOKUP($L1675,Info!$B$4:$B$266,1,FALSE)),"",VLOOKUP($L1675,Info!$B$4:$L$266,3,FALSE)))</f>
        <v/>
      </c>
      <c r="Q1675" s="96" t="str">
        <f>IF($L1675="None","",IF(ISERROR(VLOOKUP($L1675,Info!$B$4:$B$266,1,FALSE)),"",VLOOKUP($L1675,Info!$B$4:$L$266,4,FALSE)))</f>
        <v/>
      </c>
      <c r="R1675" s="1"/>
      <c r="S1675" s="6" t="str">
        <f t="shared" si="127"/>
        <v/>
      </c>
      <c r="T1675" s="6" t="str">
        <f>IF($L1675="None","",IF(ISERROR(VLOOKUP($L1675,Info!$B$4:$B$266,1,FALSE)),"",VLOOKUP($L1675,Info!$B$4:$L$266,11,FALSE)))</f>
        <v/>
      </c>
      <c r="U1675" s="1"/>
      <c r="V1675" s="1"/>
      <c r="W1675" s="1"/>
      <c r="X1675" s="1" t="str">
        <f>IF($L1675="None","",IF(ISERROR(VLOOKUP($L1675,Info!$B$4:$B$266,1,FALSE)),"",IF(OR(W1675="Metallic Liquid Tight",W1675="Non-Metallic Liquid Tight",W1675="LSZH",W1675="Greenfield"),VLOOKUP($L1675,Info!$B$4:$L$266,7,FALSE),"N/A")))</f>
        <v/>
      </c>
      <c r="Y1675" s="1"/>
      <c r="Z1675" s="96" t="str">
        <f>IF($L1675="None","",IF(ISERROR(VLOOKUP($L1675,Info!$B$4:$B$266,1,FALSE)),"",VLOOKUP($L1675,Info!$B$4:$L$266,9,FALSE)))</f>
        <v/>
      </c>
      <c r="AA1675" s="96" t="str">
        <f>IF($L1675="None","",IF(ISERROR(VLOOKUP($L1675,Info!$B$4:$B$266,1,FALSE)),"",VLOOKUP($L1675,Info!$B$4:$L$266,8,FALSE)))</f>
        <v/>
      </c>
      <c r="AB1675" s="96" t="str">
        <f>IF($L1675="None","",IF(ISERROR(VLOOKUP($L1675,Info!$B$4:$B$266,1,FALSE)),"",VLOOKUP($L1675,Info!$B$4:$L$266,10,FALSE)))</f>
        <v/>
      </c>
      <c r="AC1675" s="1" t="str">
        <f>IF(W1675="SO Cable","Black,White",IF(O1675="","",IF(P1675="","",IF($J$12&lt;&gt;"ABC",IF(P1675&lt;="250",VLOOKUP(O1675,Info!$AZ$4:$BB$22,3,FALSE),VLOOKUP(O1675,Info!$AZ$23:$BB$39,3,FALSE)),IF(P1675&lt;="250",VLOOKUP(O1675,Info!$AO$4:$AQ$22,3,FALSE),VLOOKUP(O1675,Info!$AO$23:$AP$39,3,FALSE))))))</f>
        <v/>
      </c>
      <c r="AD1675" s="1"/>
      <c r="AE1675" s="1" t="str">
        <f>IF($L1675="None","",IF(ISERROR(VLOOKUP($L1675,Info!$B$4:$B$266,1,FALSE)),"",VLOOKUP($L1675,Info!$B$4:$L$266,4,FALSE)))</f>
        <v/>
      </c>
      <c r="AF1675" s="1" t="str">
        <f>IF($L1675="None","",IF(ISERROR(VLOOKUP($L1675,Info!$B$4:$B$266,1,FALSE)),"",VLOOKUP($L1675,Info!$B$4:$L$266,6,FALSE)))</f>
        <v/>
      </c>
      <c r="AG1675" s="1"/>
      <c r="AH1675" s="33" t="str" cm="1">
        <f t="array" ref="AH1675">IF(AND(L1675&lt;&gt;"",O1675&lt;&gt;"",R1675:S1675&lt;&gt;"",W1675:X1675&lt;&gt;"",Z1675:AA1675&lt;&gt;"",AC1675&lt;&gt;""),"Good","Bad")</f>
        <v>Bad</v>
      </c>
      <c r="AL1675" t="str" cm="1">
        <f t="array" ref="AL1675">IF(R1675&gt;0,_xlfn.IFS(COUNTIF($L$20:L1675,"&lt;&gt;")&lt;101,1,COUNTIF($L$20:L1675,"&lt;&gt;")&lt;201,2,COUNTIF($L$20:L1675,"&lt;&gt;")&lt;301,3,COUNTIF($L$20:L1675,"&lt;&gt;")&lt;401,4,COUNTIF($L$20:L1675,"&lt;&gt;")&lt;501,5,COUNTIF($L$20:L1675,"&lt;&gt;")&lt;601,6,COUNTIF($L$20:L1675,"&lt;&gt;")&lt;701,7,COUNTIF($L$20:L1675,"&lt;&gt;")&lt;801,8,COUNTIF($L$20:L1675,"&lt;&gt;")&lt;901,9,COUNTIF($L$20:L1675,"&lt;&gt;")&lt;1001,10,COUNTIF($L$20:L1675,"&lt;&gt;")&lt;1101,11,COUNTIF($L$20:L1675,"&lt;&gt;")&lt;1201,12,COUNTIF($L$20:L1675,"&lt;&gt;")&lt;1301,13,COUNTIF($L$20:L1675,"&lt;&gt;")&lt;1401,14,COUNTIF($L$20:L1675,"&lt;&gt;")&lt;1501,15,COUNTIF($L$20:L1675,"&lt;&gt;")&lt;1601,16,COUNTIF($L$20:L1675,"&lt;&gt;")&lt;1701,17,COUNTIF($L$20:L1675,"&lt;&gt;")&lt;1801,18,COUNTIF($L$20:L1675,"&lt;&gt;")&lt;1901,19,COUNTIF($L$20:L1675,"&lt;&gt;")&lt;2001,20,COUNTIF($L$20:L1675,"&lt;&gt;")&lt;2101,21,COUNTIF($L$20:L1675,"&lt;&gt;")&lt;2201,22,COUNTIF($L$20:L1675,"&lt;&gt;")&lt;2301,23,COUNTIF($L$20:L1675,"&lt;&gt;")&lt;2401,24,COUNTIF($L$20:L1675,"&lt;&gt;")&lt;2501,25,COUNTIF($L$20:L1675,"&lt;&gt;")&lt;2601,26,COUNTIF($L$20:L1675,"&lt;&gt;")&lt;2701,27,COUNTIF($L$20:L1675,"&lt;&gt;")&lt;2801,28,COUNTIF($L$20:L1675,"&lt;&gt;")&lt;2901,29,COUNTIF($L$20:L1675,"&lt;&gt;")&lt;3001,30),"")</f>
        <v/>
      </c>
      <c r="AM1675" t="str">
        <f t="shared" si="125"/>
        <v/>
      </c>
      <c r="AN1675" t="str">
        <f t="shared" si="129"/>
        <v/>
      </c>
      <c r="AP1675" t="str">
        <f t="shared" si="128"/>
        <v/>
      </c>
      <c r="AQ1675" t="str">
        <f>IF(AO1675="","",COUNTIFS(AM1675:$AM$3019,AO1675))</f>
        <v/>
      </c>
    </row>
    <row r="1676" spans="1:43" x14ac:dyDescent="0.25">
      <c r="A1676" s="6" t="str">
        <f>IF(COUNT($A$20:A1675)&lt;&gt;$B$4,IF(A1675="","",A1675+1),"")</f>
        <v/>
      </c>
      <c r="B1676" s="3"/>
      <c r="C1676" s="3"/>
      <c r="D1676" s="122"/>
      <c r="E1676" s="3"/>
      <c r="F1676" s="3"/>
      <c r="G1676" s="3"/>
      <c r="H1676" s="3"/>
      <c r="I1676" s="120"/>
      <c r="J1676" s="3"/>
      <c r="K1676" s="95" t="str" cm="1">
        <f t="array" ref="K1676">IF(OR($J$14 = "A",$J$14 = "B",$J$14 = "C"),IF(I1676="","",IF(LEN(I1676)&gt;2,_xlfn.IFS(ISNUMBER(SEARCH("_",I1676)),I1676,ISNUMBER(SEARCH(", ",I1676)),SUBSTITUTE(I1676,", ","_"),ISNUMBER(SEARCH("/ ",I1676)),SUBSTITUTE(I1676,"/ ","_"),ISNUMBER(SEARCH(",",I1676)),SUBSTITUTE(I1676,",","_"),ISNUMBER(SEARCH("/",I1676)),SUBSTITUTE(I1676,"/","_"),ISNUMBER(SEARCH("",I1676)),I1676),I1676)),IF(OR($J$14 = "J",$J$14 = "K"),"",IF(D1676="","",IF(LEN(D1676)&gt;2,_xlfn.IFS(ISNUMBER(SEARCH("_",D1676)),D1676,ISNUMBER(SEARCH(", ",D1676)),SUBSTITUTE(D1676,", ","_"),ISNUMBER(SEARCH("/ ",D1676)),SUBSTITUTE(D1676,"/ ","_"),ISNUMBER(SEARCH(",",D1676)),SUBSTITUTE(D1676,",","_"),ISNUMBER(SEARCH("/",D1676)),SUBSTITUTE(D1676,"/","_"),ISNUMBER(SEARCH("",D1676)),D1676),D1676))))</f>
        <v/>
      </c>
      <c r="L1676" s="1"/>
      <c r="M1676" s="1" t="str">
        <f t="shared" si="126"/>
        <v/>
      </c>
      <c r="N1676" s="94" t="str">
        <f>IF($L1676="None","",IF(ISERROR(VLOOKUP($L1676,Info!$B$4:$B$266,1,FALSE)),"",VLOOKUP($L1676,Info!$B$4:$L$266,5,FALSE)))</f>
        <v/>
      </c>
      <c r="O1676" s="94" t="str">
        <f>IF(K1676="","",IF(AND($J$12&lt;&gt;"ABC",N1676="3"),"BAC",IF(N1676="3","ABC",IF($J$12&lt;&gt;"ABC",IF($J$10="Standard",VLOOKUP(K1676,Info!$BE$4:$BF$481,2,FALSE),VLOOKUP(K1676,Info!$BI$4:$BJ$482,2,FALSE)),IF($J$10="Standard",VLOOKUP(K1676,Info!$AG$4:$AH$2994,2,FALSE),VLOOKUP(K1676,Info!$AK$4:$AL$2997,2,FALSE))))))</f>
        <v/>
      </c>
      <c r="P1676" s="94" t="str">
        <f>IF($L1676="None","",IF(ISERROR(VLOOKUP($L1676,Info!$B$4:$B$266,1,FALSE)),"",VLOOKUP($L1676,Info!$B$4:$L$266,3,FALSE)))</f>
        <v/>
      </c>
      <c r="Q1676" s="96" t="str">
        <f>IF($L1676="None","",IF(ISERROR(VLOOKUP($L1676,Info!$B$4:$B$266,1,FALSE)),"",VLOOKUP($L1676,Info!$B$4:$L$266,4,FALSE)))</f>
        <v/>
      </c>
      <c r="R1676" s="1"/>
      <c r="S1676" s="6" t="str">
        <f t="shared" si="127"/>
        <v/>
      </c>
      <c r="T1676" s="6" t="str">
        <f>IF($L1676="None","",IF(ISERROR(VLOOKUP($L1676,Info!$B$4:$B$266,1,FALSE)),"",VLOOKUP($L1676,Info!$B$4:$L$266,11,FALSE)))</f>
        <v/>
      </c>
      <c r="U1676" s="1"/>
      <c r="V1676" s="1"/>
      <c r="W1676" s="1"/>
      <c r="X1676" s="1" t="str">
        <f>IF($L1676="None","",IF(ISERROR(VLOOKUP($L1676,Info!$B$4:$B$266,1,FALSE)),"",IF(OR(W1676="Metallic Liquid Tight",W1676="Non-Metallic Liquid Tight",W1676="LSZH",W1676="Greenfield"),VLOOKUP($L1676,Info!$B$4:$L$266,7,FALSE),"N/A")))</f>
        <v/>
      </c>
      <c r="Y1676" s="1"/>
      <c r="Z1676" s="96" t="str">
        <f>IF($L1676="None","",IF(ISERROR(VLOOKUP($L1676,Info!$B$4:$B$266,1,FALSE)),"",VLOOKUP($L1676,Info!$B$4:$L$266,9,FALSE)))</f>
        <v/>
      </c>
      <c r="AA1676" s="96" t="str">
        <f>IF($L1676="None","",IF(ISERROR(VLOOKUP($L1676,Info!$B$4:$B$266,1,FALSE)),"",VLOOKUP($L1676,Info!$B$4:$L$266,8,FALSE)))</f>
        <v/>
      </c>
      <c r="AB1676" s="96" t="str">
        <f>IF($L1676="None","",IF(ISERROR(VLOOKUP($L1676,Info!$B$4:$B$266,1,FALSE)),"",VLOOKUP($L1676,Info!$B$4:$L$266,10,FALSE)))</f>
        <v/>
      </c>
      <c r="AC1676" s="1" t="str">
        <f>IF(W1676="SO Cable","Black,White",IF(O1676="","",IF(P1676="","",IF($J$12&lt;&gt;"ABC",IF(P1676&lt;="250",VLOOKUP(O1676,Info!$AZ$4:$BB$22,3,FALSE),VLOOKUP(O1676,Info!$AZ$23:$BB$39,3,FALSE)),IF(P1676&lt;="250",VLOOKUP(O1676,Info!$AO$4:$AQ$22,3,FALSE),VLOOKUP(O1676,Info!$AO$23:$AP$39,3,FALSE))))))</f>
        <v/>
      </c>
      <c r="AD1676" s="1"/>
      <c r="AE1676" s="1" t="str">
        <f>IF($L1676="None","",IF(ISERROR(VLOOKUP($L1676,Info!$B$4:$B$266,1,FALSE)),"",VLOOKUP($L1676,Info!$B$4:$L$266,4,FALSE)))</f>
        <v/>
      </c>
      <c r="AF1676" s="1" t="str">
        <f>IF($L1676="None","",IF(ISERROR(VLOOKUP($L1676,Info!$B$4:$B$266,1,FALSE)),"",VLOOKUP($L1676,Info!$B$4:$L$266,6,FALSE)))</f>
        <v/>
      </c>
      <c r="AG1676" s="1"/>
      <c r="AH1676" s="33" t="str" cm="1">
        <f t="array" ref="AH1676">IF(AND(L1676&lt;&gt;"",O1676&lt;&gt;"",R1676:S1676&lt;&gt;"",W1676:X1676&lt;&gt;"",Z1676:AA1676&lt;&gt;"",AC1676&lt;&gt;""),"Good","Bad")</f>
        <v>Bad</v>
      </c>
      <c r="AL1676" t="str" cm="1">
        <f t="array" ref="AL1676">IF(R1676&gt;0,_xlfn.IFS(COUNTIF($L$20:L1676,"&lt;&gt;")&lt;101,1,COUNTIF($L$20:L1676,"&lt;&gt;")&lt;201,2,COUNTIF($L$20:L1676,"&lt;&gt;")&lt;301,3,COUNTIF($L$20:L1676,"&lt;&gt;")&lt;401,4,COUNTIF($L$20:L1676,"&lt;&gt;")&lt;501,5,COUNTIF($L$20:L1676,"&lt;&gt;")&lt;601,6,COUNTIF($L$20:L1676,"&lt;&gt;")&lt;701,7,COUNTIF($L$20:L1676,"&lt;&gt;")&lt;801,8,COUNTIF($L$20:L1676,"&lt;&gt;")&lt;901,9,COUNTIF($L$20:L1676,"&lt;&gt;")&lt;1001,10,COUNTIF($L$20:L1676,"&lt;&gt;")&lt;1101,11,COUNTIF($L$20:L1676,"&lt;&gt;")&lt;1201,12,COUNTIF($L$20:L1676,"&lt;&gt;")&lt;1301,13,COUNTIF($L$20:L1676,"&lt;&gt;")&lt;1401,14,COUNTIF($L$20:L1676,"&lt;&gt;")&lt;1501,15,COUNTIF($L$20:L1676,"&lt;&gt;")&lt;1601,16,COUNTIF($L$20:L1676,"&lt;&gt;")&lt;1701,17,COUNTIF($L$20:L1676,"&lt;&gt;")&lt;1801,18,COUNTIF($L$20:L1676,"&lt;&gt;")&lt;1901,19,COUNTIF($L$20:L1676,"&lt;&gt;")&lt;2001,20,COUNTIF($L$20:L1676,"&lt;&gt;")&lt;2101,21,COUNTIF($L$20:L1676,"&lt;&gt;")&lt;2201,22,COUNTIF($L$20:L1676,"&lt;&gt;")&lt;2301,23,COUNTIF($L$20:L1676,"&lt;&gt;")&lt;2401,24,COUNTIF($L$20:L1676,"&lt;&gt;")&lt;2501,25,COUNTIF($L$20:L1676,"&lt;&gt;")&lt;2601,26,COUNTIF($L$20:L1676,"&lt;&gt;")&lt;2701,27,COUNTIF($L$20:L1676,"&lt;&gt;")&lt;2801,28,COUNTIF($L$20:L1676,"&lt;&gt;")&lt;2901,29,COUNTIF($L$20:L1676,"&lt;&gt;")&lt;3001,30),"")</f>
        <v/>
      </c>
      <c r="AM1676" t="str">
        <f t="shared" si="125"/>
        <v/>
      </c>
      <c r="AN1676" t="str">
        <f t="shared" si="129"/>
        <v/>
      </c>
      <c r="AP1676" t="str">
        <f t="shared" si="128"/>
        <v/>
      </c>
      <c r="AQ1676" t="str">
        <f>IF(AO1676="","",COUNTIFS(AM1676:$AM$3019,AO1676))</f>
        <v/>
      </c>
    </row>
    <row r="1677" spans="1:43" x14ac:dyDescent="0.25">
      <c r="A1677" s="6" t="str">
        <f>IF(COUNT($A$20:A1676)&lt;&gt;$B$4,IF(A1676="","",A1676+1),"")</f>
        <v/>
      </c>
      <c r="B1677" s="3"/>
      <c r="C1677" s="3"/>
      <c r="D1677" s="122"/>
      <c r="E1677" s="3"/>
      <c r="F1677" s="3"/>
      <c r="G1677" s="3"/>
      <c r="H1677" s="3"/>
      <c r="I1677" s="120"/>
      <c r="J1677" s="3"/>
      <c r="K1677" s="95" t="str" cm="1">
        <f t="array" ref="K1677">IF(OR($J$14 = "A",$J$14 = "B",$J$14 = "C"),IF(I1677="","",IF(LEN(I1677)&gt;2,_xlfn.IFS(ISNUMBER(SEARCH("_",I1677)),I1677,ISNUMBER(SEARCH(", ",I1677)),SUBSTITUTE(I1677,", ","_"),ISNUMBER(SEARCH("/ ",I1677)),SUBSTITUTE(I1677,"/ ","_"),ISNUMBER(SEARCH(",",I1677)),SUBSTITUTE(I1677,",","_"),ISNUMBER(SEARCH("/",I1677)),SUBSTITUTE(I1677,"/","_"),ISNUMBER(SEARCH("",I1677)),I1677),I1677)),IF(OR($J$14 = "J",$J$14 = "K"),"",IF(D1677="","",IF(LEN(D1677)&gt;2,_xlfn.IFS(ISNUMBER(SEARCH("_",D1677)),D1677,ISNUMBER(SEARCH(", ",D1677)),SUBSTITUTE(D1677,", ","_"),ISNUMBER(SEARCH("/ ",D1677)),SUBSTITUTE(D1677,"/ ","_"),ISNUMBER(SEARCH(",",D1677)),SUBSTITUTE(D1677,",","_"),ISNUMBER(SEARCH("/",D1677)),SUBSTITUTE(D1677,"/","_"),ISNUMBER(SEARCH("",D1677)),D1677),D1677))))</f>
        <v/>
      </c>
      <c r="L1677" s="1"/>
      <c r="M1677" s="1" t="str">
        <f t="shared" si="126"/>
        <v/>
      </c>
      <c r="N1677" s="94" t="str">
        <f>IF($L1677="None","",IF(ISERROR(VLOOKUP($L1677,Info!$B$4:$B$266,1,FALSE)),"",VLOOKUP($L1677,Info!$B$4:$L$266,5,FALSE)))</f>
        <v/>
      </c>
      <c r="O1677" s="94" t="str">
        <f>IF(K1677="","",IF(AND($J$12&lt;&gt;"ABC",N1677="3"),"BAC",IF(N1677="3","ABC",IF($J$12&lt;&gt;"ABC",IF($J$10="Standard",VLOOKUP(K1677,Info!$BE$4:$BF$481,2,FALSE),VLOOKUP(K1677,Info!$BI$4:$BJ$482,2,FALSE)),IF($J$10="Standard",VLOOKUP(K1677,Info!$AG$4:$AH$2994,2,FALSE),VLOOKUP(K1677,Info!$AK$4:$AL$2997,2,FALSE))))))</f>
        <v/>
      </c>
      <c r="P1677" s="94" t="str">
        <f>IF($L1677="None","",IF(ISERROR(VLOOKUP($L1677,Info!$B$4:$B$266,1,FALSE)),"",VLOOKUP($L1677,Info!$B$4:$L$266,3,FALSE)))</f>
        <v/>
      </c>
      <c r="Q1677" s="96" t="str">
        <f>IF($L1677="None","",IF(ISERROR(VLOOKUP($L1677,Info!$B$4:$B$266,1,FALSE)),"",VLOOKUP($L1677,Info!$B$4:$L$266,4,FALSE)))</f>
        <v/>
      </c>
      <c r="R1677" s="1"/>
      <c r="S1677" s="6" t="str">
        <f t="shared" si="127"/>
        <v/>
      </c>
      <c r="T1677" s="6" t="str">
        <f>IF($L1677="None","",IF(ISERROR(VLOOKUP($L1677,Info!$B$4:$B$266,1,FALSE)),"",VLOOKUP($L1677,Info!$B$4:$L$266,11,FALSE)))</f>
        <v/>
      </c>
      <c r="U1677" s="1"/>
      <c r="V1677" s="1"/>
      <c r="W1677" s="1"/>
      <c r="X1677" s="1" t="str">
        <f>IF($L1677="None","",IF(ISERROR(VLOOKUP($L1677,Info!$B$4:$B$266,1,FALSE)),"",IF(OR(W1677="Metallic Liquid Tight",W1677="Non-Metallic Liquid Tight",W1677="LSZH",W1677="Greenfield"),VLOOKUP($L1677,Info!$B$4:$L$266,7,FALSE),"N/A")))</f>
        <v/>
      </c>
      <c r="Y1677" s="1"/>
      <c r="Z1677" s="96" t="str">
        <f>IF($L1677="None","",IF(ISERROR(VLOOKUP($L1677,Info!$B$4:$B$266,1,FALSE)),"",VLOOKUP($L1677,Info!$B$4:$L$266,9,FALSE)))</f>
        <v/>
      </c>
      <c r="AA1677" s="96" t="str">
        <f>IF($L1677="None","",IF(ISERROR(VLOOKUP($L1677,Info!$B$4:$B$266,1,FALSE)),"",VLOOKUP($L1677,Info!$B$4:$L$266,8,FALSE)))</f>
        <v/>
      </c>
      <c r="AB1677" s="96" t="str">
        <f>IF($L1677="None","",IF(ISERROR(VLOOKUP($L1677,Info!$B$4:$B$266,1,FALSE)),"",VLOOKUP($L1677,Info!$B$4:$L$266,10,FALSE)))</f>
        <v/>
      </c>
      <c r="AC1677" s="1" t="str">
        <f>IF(W1677="SO Cable","Black,White",IF(O1677="","",IF(P1677="","",IF($J$12&lt;&gt;"ABC",IF(P1677&lt;="250",VLOOKUP(O1677,Info!$AZ$4:$BB$22,3,FALSE),VLOOKUP(O1677,Info!$AZ$23:$BB$39,3,FALSE)),IF(P1677&lt;="250",VLOOKUP(O1677,Info!$AO$4:$AQ$22,3,FALSE),VLOOKUP(O1677,Info!$AO$23:$AP$39,3,FALSE))))))</f>
        <v/>
      </c>
      <c r="AD1677" s="1"/>
      <c r="AE1677" s="1" t="str">
        <f>IF($L1677="None","",IF(ISERROR(VLOOKUP($L1677,Info!$B$4:$B$266,1,FALSE)),"",VLOOKUP($L1677,Info!$B$4:$L$266,4,FALSE)))</f>
        <v/>
      </c>
      <c r="AF1677" s="1" t="str">
        <f>IF($L1677="None","",IF(ISERROR(VLOOKUP($L1677,Info!$B$4:$B$266,1,FALSE)),"",VLOOKUP($L1677,Info!$B$4:$L$266,6,FALSE)))</f>
        <v/>
      </c>
      <c r="AG1677" s="1"/>
      <c r="AH1677" s="33" t="str" cm="1">
        <f t="array" ref="AH1677">IF(AND(L1677&lt;&gt;"",O1677&lt;&gt;"",R1677:S1677&lt;&gt;"",W1677:X1677&lt;&gt;"",Z1677:AA1677&lt;&gt;"",AC1677&lt;&gt;""),"Good","Bad")</f>
        <v>Bad</v>
      </c>
      <c r="AL1677" t="str" cm="1">
        <f t="array" ref="AL1677">IF(R1677&gt;0,_xlfn.IFS(COUNTIF($L$20:L1677,"&lt;&gt;")&lt;101,1,COUNTIF($L$20:L1677,"&lt;&gt;")&lt;201,2,COUNTIF($L$20:L1677,"&lt;&gt;")&lt;301,3,COUNTIF($L$20:L1677,"&lt;&gt;")&lt;401,4,COUNTIF($L$20:L1677,"&lt;&gt;")&lt;501,5,COUNTIF($L$20:L1677,"&lt;&gt;")&lt;601,6,COUNTIF($L$20:L1677,"&lt;&gt;")&lt;701,7,COUNTIF($L$20:L1677,"&lt;&gt;")&lt;801,8,COUNTIF($L$20:L1677,"&lt;&gt;")&lt;901,9,COUNTIF($L$20:L1677,"&lt;&gt;")&lt;1001,10,COUNTIF($L$20:L1677,"&lt;&gt;")&lt;1101,11,COUNTIF($L$20:L1677,"&lt;&gt;")&lt;1201,12,COUNTIF($L$20:L1677,"&lt;&gt;")&lt;1301,13,COUNTIF($L$20:L1677,"&lt;&gt;")&lt;1401,14,COUNTIF($L$20:L1677,"&lt;&gt;")&lt;1501,15,COUNTIF($L$20:L1677,"&lt;&gt;")&lt;1601,16,COUNTIF($L$20:L1677,"&lt;&gt;")&lt;1701,17,COUNTIF($L$20:L1677,"&lt;&gt;")&lt;1801,18,COUNTIF($L$20:L1677,"&lt;&gt;")&lt;1901,19,COUNTIF($L$20:L1677,"&lt;&gt;")&lt;2001,20,COUNTIF($L$20:L1677,"&lt;&gt;")&lt;2101,21,COUNTIF($L$20:L1677,"&lt;&gt;")&lt;2201,22,COUNTIF($L$20:L1677,"&lt;&gt;")&lt;2301,23,COUNTIF($L$20:L1677,"&lt;&gt;")&lt;2401,24,COUNTIF($L$20:L1677,"&lt;&gt;")&lt;2501,25,COUNTIF($L$20:L1677,"&lt;&gt;")&lt;2601,26,COUNTIF($L$20:L1677,"&lt;&gt;")&lt;2701,27,COUNTIF($L$20:L1677,"&lt;&gt;")&lt;2801,28,COUNTIF($L$20:L1677,"&lt;&gt;")&lt;2901,29,COUNTIF($L$20:L1677,"&lt;&gt;")&lt;3001,30),"")</f>
        <v/>
      </c>
      <c r="AM1677" t="str">
        <f t="shared" si="125"/>
        <v/>
      </c>
      <c r="AN1677" t="str">
        <f t="shared" si="129"/>
        <v/>
      </c>
      <c r="AP1677" t="str">
        <f t="shared" si="128"/>
        <v/>
      </c>
      <c r="AQ1677" t="str">
        <f>IF(AO1677="","",COUNTIFS(AM1677:$AM$3019,AO1677))</f>
        <v/>
      </c>
    </row>
    <row r="1678" spans="1:43" x14ac:dyDescent="0.25">
      <c r="A1678" s="6" t="str">
        <f>IF(COUNT($A$20:A1677)&lt;&gt;$B$4,IF(A1677="","",A1677+1),"")</f>
        <v/>
      </c>
      <c r="B1678" s="3"/>
      <c r="C1678" s="3"/>
      <c r="D1678" s="122"/>
      <c r="E1678" s="3"/>
      <c r="F1678" s="3"/>
      <c r="G1678" s="3"/>
      <c r="H1678" s="3"/>
      <c r="I1678" s="120"/>
      <c r="J1678" s="3"/>
      <c r="K1678" s="95" t="str" cm="1">
        <f t="array" ref="K1678">IF(OR($J$14 = "A",$J$14 = "B",$J$14 = "C"),IF(I1678="","",IF(LEN(I1678)&gt;2,_xlfn.IFS(ISNUMBER(SEARCH("_",I1678)),I1678,ISNUMBER(SEARCH(", ",I1678)),SUBSTITUTE(I1678,", ","_"),ISNUMBER(SEARCH("/ ",I1678)),SUBSTITUTE(I1678,"/ ","_"),ISNUMBER(SEARCH(",",I1678)),SUBSTITUTE(I1678,",","_"),ISNUMBER(SEARCH("/",I1678)),SUBSTITUTE(I1678,"/","_"),ISNUMBER(SEARCH("",I1678)),I1678),I1678)),IF(OR($J$14 = "J",$J$14 = "K"),"",IF(D1678="","",IF(LEN(D1678)&gt;2,_xlfn.IFS(ISNUMBER(SEARCH("_",D1678)),D1678,ISNUMBER(SEARCH(", ",D1678)),SUBSTITUTE(D1678,", ","_"),ISNUMBER(SEARCH("/ ",D1678)),SUBSTITUTE(D1678,"/ ","_"),ISNUMBER(SEARCH(",",D1678)),SUBSTITUTE(D1678,",","_"),ISNUMBER(SEARCH("/",D1678)),SUBSTITUTE(D1678,"/","_"),ISNUMBER(SEARCH("",D1678)),D1678),D1678))))</f>
        <v/>
      </c>
      <c r="L1678" s="1"/>
      <c r="M1678" s="1" t="str">
        <f t="shared" si="126"/>
        <v/>
      </c>
      <c r="N1678" s="94" t="str">
        <f>IF($L1678="None","",IF(ISERROR(VLOOKUP($L1678,Info!$B$4:$B$266,1,FALSE)),"",VLOOKUP($L1678,Info!$B$4:$L$266,5,FALSE)))</f>
        <v/>
      </c>
      <c r="O1678" s="94" t="str">
        <f>IF(K1678="","",IF(AND($J$12&lt;&gt;"ABC",N1678="3"),"BAC",IF(N1678="3","ABC",IF($J$12&lt;&gt;"ABC",IF($J$10="Standard",VLOOKUP(K1678,Info!$BE$4:$BF$481,2,FALSE),VLOOKUP(K1678,Info!$BI$4:$BJ$482,2,FALSE)),IF($J$10="Standard",VLOOKUP(K1678,Info!$AG$4:$AH$2994,2,FALSE),VLOOKUP(K1678,Info!$AK$4:$AL$2997,2,FALSE))))))</f>
        <v/>
      </c>
      <c r="P1678" s="94" t="str">
        <f>IF($L1678="None","",IF(ISERROR(VLOOKUP($L1678,Info!$B$4:$B$266,1,FALSE)),"",VLOOKUP($L1678,Info!$B$4:$L$266,3,FALSE)))</f>
        <v/>
      </c>
      <c r="Q1678" s="96" t="str">
        <f>IF($L1678="None","",IF(ISERROR(VLOOKUP($L1678,Info!$B$4:$B$266,1,FALSE)),"",VLOOKUP($L1678,Info!$B$4:$L$266,4,FALSE)))</f>
        <v/>
      </c>
      <c r="R1678" s="1"/>
      <c r="S1678" s="6" t="str">
        <f t="shared" si="127"/>
        <v/>
      </c>
      <c r="T1678" s="6" t="str">
        <f>IF($L1678="None","",IF(ISERROR(VLOOKUP($L1678,Info!$B$4:$B$266,1,FALSE)),"",VLOOKUP($L1678,Info!$B$4:$L$266,11,FALSE)))</f>
        <v/>
      </c>
      <c r="U1678" s="1"/>
      <c r="V1678" s="1"/>
      <c r="W1678" s="1"/>
      <c r="X1678" s="1" t="str">
        <f>IF($L1678="None","",IF(ISERROR(VLOOKUP($L1678,Info!$B$4:$B$266,1,FALSE)),"",IF(OR(W1678="Metallic Liquid Tight",W1678="Non-Metallic Liquid Tight",W1678="LSZH",W1678="Greenfield"),VLOOKUP($L1678,Info!$B$4:$L$266,7,FALSE),"N/A")))</f>
        <v/>
      </c>
      <c r="Y1678" s="1"/>
      <c r="Z1678" s="96" t="str">
        <f>IF($L1678="None","",IF(ISERROR(VLOOKUP($L1678,Info!$B$4:$B$266,1,FALSE)),"",VLOOKUP($L1678,Info!$B$4:$L$266,9,FALSE)))</f>
        <v/>
      </c>
      <c r="AA1678" s="96" t="str">
        <f>IF($L1678="None","",IF(ISERROR(VLOOKUP($L1678,Info!$B$4:$B$266,1,FALSE)),"",VLOOKUP($L1678,Info!$B$4:$L$266,8,FALSE)))</f>
        <v/>
      </c>
      <c r="AB1678" s="96" t="str">
        <f>IF($L1678="None","",IF(ISERROR(VLOOKUP($L1678,Info!$B$4:$B$266,1,FALSE)),"",VLOOKUP($L1678,Info!$B$4:$L$266,10,FALSE)))</f>
        <v/>
      </c>
      <c r="AC1678" s="1" t="str">
        <f>IF(W1678="SO Cable","Black,White",IF(O1678="","",IF(P1678="","",IF($J$12&lt;&gt;"ABC",IF(P1678&lt;="250",VLOOKUP(O1678,Info!$AZ$4:$BB$22,3,FALSE),VLOOKUP(O1678,Info!$AZ$23:$BB$39,3,FALSE)),IF(P1678&lt;="250",VLOOKUP(O1678,Info!$AO$4:$AQ$22,3,FALSE),VLOOKUP(O1678,Info!$AO$23:$AP$39,3,FALSE))))))</f>
        <v/>
      </c>
      <c r="AD1678" s="1"/>
      <c r="AE1678" s="1" t="str">
        <f>IF($L1678="None","",IF(ISERROR(VLOOKUP($L1678,Info!$B$4:$B$266,1,FALSE)),"",VLOOKUP($L1678,Info!$B$4:$L$266,4,FALSE)))</f>
        <v/>
      </c>
      <c r="AF1678" s="1" t="str">
        <f>IF($L1678="None","",IF(ISERROR(VLOOKUP($L1678,Info!$B$4:$B$266,1,FALSE)),"",VLOOKUP($L1678,Info!$B$4:$L$266,6,FALSE)))</f>
        <v/>
      </c>
      <c r="AG1678" s="1"/>
      <c r="AH1678" s="33" t="str" cm="1">
        <f t="array" ref="AH1678">IF(AND(L1678&lt;&gt;"",O1678&lt;&gt;"",R1678:S1678&lt;&gt;"",W1678:X1678&lt;&gt;"",Z1678:AA1678&lt;&gt;"",AC1678&lt;&gt;""),"Good","Bad")</f>
        <v>Bad</v>
      </c>
      <c r="AL1678" t="str" cm="1">
        <f t="array" ref="AL1678">IF(R1678&gt;0,_xlfn.IFS(COUNTIF($L$20:L1678,"&lt;&gt;")&lt;101,1,COUNTIF($L$20:L1678,"&lt;&gt;")&lt;201,2,COUNTIF($L$20:L1678,"&lt;&gt;")&lt;301,3,COUNTIF($L$20:L1678,"&lt;&gt;")&lt;401,4,COUNTIF($L$20:L1678,"&lt;&gt;")&lt;501,5,COUNTIF($L$20:L1678,"&lt;&gt;")&lt;601,6,COUNTIF($L$20:L1678,"&lt;&gt;")&lt;701,7,COUNTIF($L$20:L1678,"&lt;&gt;")&lt;801,8,COUNTIF($L$20:L1678,"&lt;&gt;")&lt;901,9,COUNTIF($L$20:L1678,"&lt;&gt;")&lt;1001,10,COUNTIF($L$20:L1678,"&lt;&gt;")&lt;1101,11,COUNTIF($L$20:L1678,"&lt;&gt;")&lt;1201,12,COUNTIF($L$20:L1678,"&lt;&gt;")&lt;1301,13,COUNTIF($L$20:L1678,"&lt;&gt;")&lt;1401,14,COUNTIF($L$20:L1678,"&lt;&gt;")&lt;1501,15,COUNTIF($L$20:L1678,"&lt;&gt;")&lt;1601,16,COUNTIF($L$20:L1678,"&lt;&gt;")&lt;1701,17,COUNTIF($L$20:L1678,"&lt;&gt;")&lt;1801,18,COUNTIF($L$20:L1678,"&lt;&gt;")&lt;1901,19,COUNTIF($L$20:L1678,"&lt;&gt;")&lt;2001,20,COUNTIF($L$20:L1678,"&lt;&gt;")&lt;2101,21,COUNTIF($L$20:L1678,"&lt;&gt;")&lt;2201,22,COUNTIF($L$20:L1678,"&lt;&gt;")&lt;2301,23,COUNTIF($L$20:L1678,"&lt;&gt;")&lt;2401,24,COUNTIF($L$20:L1678,"&lt;&gt;")&lt;2501,25,COUNTIF($L$20:L1678,"&lt;&gt;")&lt;2601,26,COUNTIF($L$20:L1678,"&lt;&gt;")&lt;2701,27,COUNTIF($L$20:L1678,"&lt;&gt;")&lt;2801,28,COUNTIF($L$20:L1678,"&lt;&gt;")&lt;2901,29,COUNTIF($L$20:L1678,"&lt;&gt;")&lt;3001,30),"")</f>
        <v/>
      </c>
      <c r="AM1678" t="str">
        <f t="shared" si="125"/>
        <v/>
      </c>
      <c r="AN1678" t="str">
        <f t="shared" si="129"/>
        <v/>
      </c>
      <c r="AP1678" t="str">
        <f t="shared" si="128"/>
        <v/>
      </c>
      <c r="AQ1678" t="str">
        <f>IF(AO1678="","",COUNTIFS(AM1678:$AM$3019,AO1678))</f>
        <v/>
      </c>
    </row>
    <row r="1679" spans="1:43" x14ac:dyDescent="0.25">
      <c r="A1679" s="6" t="str">
        <f>IF(COUNT($A$20:A1678)&lt;&gt;$B$4,IF(A1678="","",A1678+1),"")</f>
        <v/>
      </c>
      <c r="B1679" s="3"/>
      <c r="C1679" s="3"/>
      <c r="D1679" s="122"/>
      <c r="E1679" s="3"/>
      <c r="F1679" s="3"/>
      <c r="G1679" s="3"/>
      <c r="H1679" s="3"/>
      <c r="I1679" s="120"/>
      <c r="J1679" s="3"/>
      <c r="K1679" s="95" t="str" cm="1">
        <f t="array" ref="K1679">IF(OR($J$14 = "A",$J$14 = "B",$J$14 = "C"),IF(I1679="","",IF(LEN(I1679)&gt;2,_xlfn.IFS(ISNUMBER(SEARCH("_",I1679)),I1679,ISNUMBER(SEARCH(", ",I1679)),SUBSTITUTE(I1679,", ","_"),ISNUMBER(SEARCH("/ ",I1679)),SUBSTITUTE(I1679,"/ ","_"),ISNUMBER(SEARCH(",",I1679)),SUBSTITUTE(I1679,",","_"),ISNUMBER(SEARCH("/",I1679)),SUBSTITUTE(I1679,"/","_"),ISNUMBER(SEARCH("",I1679)),I1679),I1679)),IF(OR($J$14 = "J",$J$14 = "K"),"",IF(D1679="","",IF(LEN(D1679)&gt;2,_xlfn.IFS(ISNUMBER(SEARCH("_",D1679)),D1679,ISNUMBER(SEARCH(", ",D1679)),SUBSTITUTE(D1679,", ","_"),ISNUMBER(SEARCH("/ ",D1679)),SUBSTITUTE(D1679,"/ ","_"),ISNUMBER(SEARCH(",",D1679)),SUBSTITUTE(D1679,",","_"),ISNUMBER(SEARCH("/",D1679)),SUBSTITUTE(D1679,"/","_"),ISNUMBER(SEARCH("",D1679)),D1679),D1679))))</f>
        <v/>
      </c>
      <c r="L1679" s="1"/>
      <c r="M1679" s="1" t="str">
        <f t="shared" si="126"/>
        <v/>
      </c>
      <c r="N1679" s="94" t="str">
        <f>IF($L1679="None","",IF(ISERROR(VLOOKUP($L1679,Info!$B$4:$B$266,1,FALSE)),"",VLOOKUP($L1679,Info!$B$4:$L$266,5,FALSE)))</f>
        <v/>
      </c>
      <c r="O1679" s="94" t="str">
        <f>IF(K1679="","",IF(AND($J$12&lt;&gt;"ABC",N1679="3"),"BAC",IF(N1679="3","ABC",IF($J$12&lt;&gt;"ABC",IF($J$10="Standard",VLOOKUP(K1679,Info!$BE$4:$BF$481,2,FALSE),VLOOKUP(K1679,Info!$BI$4:$BJ$482,2,FALSE)),IF($J$10="Standard",VLOOKUP(K1679,Info!$AG$4:$AH$2994,2,FALSE),VLOOKUP(K1679,Info!$AK$4:$AL$2997,2,FALSE))))))</f>
        <v/>
      </c>
      <c r="P1679" s="94" t="str">
        <f>IF($L1679="None","",IF(ISERROR(VLOOKUP($L1679,Info!$B$4:$B$266,1,FALSE)),"",VLOOKUP($L1679,Info!$B$4:$L$266,3,FALSE)))</f>
        <v/>
      </c>
      <c r="Q1679" s="96" t="str">
        <f>IF($L1679="None","",IF(ISERROR(VLOOKUP($L1679,Info!$B$4:$B$266,1,FALSE)),"",VLOOKUP($L1679,Info!$B$4:$L$266,4,FALSE)))</f>
        <v/>
      </c>
      <c r="R1679" s="1"/>
      <c r="S1679" s="6" t="str">
        <f t="shared" si="127"/>
        <v/>
      </c>
      <c r="T1679" s="6" t="str">
        <f>IF($L1679="None","",IF(ISERROR(VLOOKUP($L1679,Info!$B$4:$B$266,1,FALSE)),"",VLOOKUP($L1679,Info!$B$4:$L$266,11,FALSE)))</f>
        <v/>
      </c>
      <c r="U1679" s="1"/>
      <c r="V1679" s="1"/>
      <c r="W1679" s="1"/>
      <c r="X1679" s="1" t="str">
        <f>IF($L1679="None","",IF(ISERROR(VLOOKUP($L1679,Info!$B$4:$B$266,1,FALSE)),"",IF(OR(W1679="Metallic Liquid Tight",W1679="Non-Metallic Liquid Tight",W1679="LSZH",W1679="Greenfield"),VLOOKUP($L1679,Info!$B$4:$L$266,7,FALSE),"N/A")))</f>
        <v/>
      </c>
      <c r="Y1679" s="1"/>
      <c r="Z1679" s="96" t="str">
        <f>IF($L1679="None","",IF(ISERROR(VLOOKUP($L1679,Info!$B$4:$B$266,1,FALSE)),"",VLOOKUP($L1679,Info!$B$4:$L$266,9,FALSE)))</f>
        <v/>
      </c>
      <c r="AA1679" s="96" t="str">
        <f>IF($L1679="None","",IF(ISERROR(VLOOKUP($L1679,Info!$B$4:$B$266,1,FALSE)),"",VLOOKUP($L1679,Info!$B$4:$L$266,8,FALSE)))</f>
        <v/>
      </c>
      <c r="AB1679" s="96" t="str">
        <f>IF($L1679="None","",IF(ISERROR(VLOOKUP($L1679,Info!$B$4:$B$266,1,FALSE)),"",VLOOKUP($L1679,Info!$B$4:$L$266,10,FALSE)))</f>
        <v/>
      </c>
      <c r="AC1679" s="1" t="str">
        <f>IF(W1679="SO Cable","Black,White",IF(O1679="","",IF(P1679="","",IF($J$12&lt;&gt;"ABC",IF(P1679&lt;="250",VLOOKUP(O1679,Info!$AZ$4:$BB$22,3,FALSE),VLOOKUP(O1679,Info!$AZ$23:$BB$39,3,FALSE)),IF(P1679&lt;="250",VLOOKUP(O1679,Info!$AO$4:$AQ$22,3,FALSE),VLOOKUP(O1679,Info!$AO$23:$AP$39,3,FALSE))))))</f>
        <v/>
      </c>
      <c r="AD1679" s="1"/>
      <c r="AE1679" s="1" t="str">
        <f>IF($L1679="None","",IF(ISERROR(VLOOKUP($L1679,Info!$B$4:$B$266,1,FALSE)),"",VLOOKUP($L1679,Info!$B$4:$L$266,4,FALSE)))</f>
        <v/>
      </c>
      <c r="AF1679" s="1" t="str">
        <f>IF($L1679="None","",IF(ISERROR(VLOOKUP($L1679,Info!$B$4:$B$266,1,FALSE)),"",VLOOKUP($L1679,Info!$B$4:$L$266,6,FALSE)))</f>
        <v/>
      </c>
      <c r="AG1679" s="1"/>
      <c r="AH1679" s="33" t="str" cm="1">
        <f t="array" ref="AH1679">IF(AND(L1679&lt;&gt;"",O1679&lt;&gt;"",R1679:S1679&lt;&gt;"",W1679:X1679&lt;&gt;"",Z1679:AA1679&lt;&gt;"",AC1679&lt;&gt;""),"Good","Bad")</f>
        <v>Bad</v>
      </c>
      <c r="AL1679" t="str" cm="1">
        <f t="array" ref="AL1679">IF(R1679&gt;0,_xlfn.IFS(COUNTIF($L$20:L1679,"&lt;&gt;")&lt;101,1,COUNTIF($L$20:L1679,"&lt;&gt;")&lt;201,2,COUNTIF($L$20:L1679,"&lt;&gt;")&lt;301,3,COUNTIF($L$20:L1679,"&lt;&gt;")&lt;401,4,COUNTIF($L$20:L1679,"&lt;&gt;")&lt;501,5,COUNTIF($L$20:L1679,"&lt;&gt;")&lt;601,6,COUNTIF($L$20:L1679,"&lt;&gt;")&lt;701,7,COUNTIF($L$20:L1679,"&lt;&gt;")&lt;801,8,COUNTIF($L$20:L1679,"&lt;&gt;")&lt;901,9,COUNTIF($L$20:L1679,"&lt;&gt;")&lt;1001,10,COUNTIF($L$20:L1679,"&lt;&gt;")&lt;1101,11,COUNTIF($L$20:L1679,"&lt;&gt;")&lt;1201,12,COUNTIF($L$20:L1679,"&lt;&gt;")&lt;1301,13,COUNTIF($L$20:L1679,"&lt;&gt;")&lt;1401,14,COUNTIF($L$20:L1679,"&lt;&gt;")&lt;1501,15,COUNTIF($L$20:L1679,"&lt;&gt;")&lt;1601,16,COUNTIF($L$20:L1679,"&lt;&gt;")&lt;1701,17,COUNTIF($L$20:L1679,"&lt;&gt;")&lt;1801,18,COUNTIF($L$20:L1679,"&lt;&gt;")&lt;1901,19,COUNTIF($L$20:L1679,"&lt;&gt;")&lt;2001,20,COUNTIF($L$20:L1679,"&lt;&gt;")&lt;2101,21,COUNTIF($L$20:L1679,"&lt;&gt;")&lt;2201,22,COUNTIF($L$20:L1679,"&lt;&gt;")&lt;2301,23,COUNTIF($L$20:L1679,"&lt;&gt;")&lt;2401,24,COUNTIF($L$20:L1679,"&lt;&gt;")&lt;2501,25,COUNTIF($L$20:L1679,"&lt;&gt;")&lt;2601,26,COUNTIF($L$20:L1679,"&lt;&gt;")&lt;2701,27,COUNTIF($L$20:L1679,"&lt;&gt;")&lt;2801,28,COUNTIF($L$20:L1679,"&lt;&gt;")&lt;2901,29,COUNTIF($L$20:L1679,"&lt;&gt;")&lt;3001,30),"")</f>
        <v/>
      </c>
      <c r="AM1679" t="str">
        <f t="shared" si="125"/>
        <v/>
      </c>
      <c r="AN1679" t="str">
        <f t="shared" si="129"/>
        <v/>
      </c>
      <c r="AP1679" t="str">
        <f t="shared" si="128"/>
        <v/>
      </c>
      <c r="AQ1679" t="str">
        <f>IF(AO1679="","",COUNTIFS(AM1679:$AM$3019,AO1679))</f>
        <v/>
      </c>
    </row>
    <row r="1680" spans="1:43" x14ac:dyDescent="0.25">
      <c r="A1680" s="6" t="str">
        <f>IF(COUNT($A$20:A1679)&lt;&gt;$B$4,IF(A1679="","",A1679+1),"")</f>
        <v/>
      </c>
      <c r="B1680" s="3"/>
      <c r="C1680" s="3"/>
      <c r="D1680" s="122"/>
      <c r="E1680" s="3"/>
      <c r="F1680" s="3"/>
      <c r="G1680" s="3"/>
      <c r="H1680" s="3"/>
      <c r="I1680" s="120"/>
      <c r="J1680" s="3"/>
      <c r="K1680" s="95" t="str" cm="1">
        <f t="array" ref="K1680">IF(OR($J$14 = "A",$J$14 = "B",$J$14 = "C"),IF(I1680="","",IF(LEN(I1680)&gt;2,_xlfn.IFS(ISNUMBER(SEARCH("_",I1680)),I1680,ISNUMBER(SEARCH(", ",I1680)),SUBSTITUTE(I1680,", ","_"),ISNUMBER(SEARCH("/ ",I1680)),SUBSTITUTE(I1680,"/ ","_"),ISNUMBER(SEARCH(",",I1680)),SUBSTITUTE(I1680,",","_"),ISNUMBER(SEARCH("/",I1680)),SUBSTITUTE(I1680,"/","_"),ISNUMBER(SEARCH("",I1680)),I1680),I1680)),IF(OR($J$14 = "J",$J$14 = "K"),"",IF(D1680="","",IF(LEN(D1680)&gt;2,_xlfn.IFS(ISNUMBER(SEARCH("_",D1680)),D1680,ISNUMBER(SEARCH(", ",D1680)),SUBSTITUTE(D1680,", ","_"),ISNUMBER(SEARCH("/ ",D1680)),SUBSTITUTE(D1680,"/ ","_"),ISNUMBER(SEARCH(",",D1680)),SUBSTITUTE(D1680,",","_"),ISNUMBER(SEARCH("/",D1680)),SUBSTITUTE(D1680,"/","_"),ISNUMBER(SEARCH("",D1680)),D1680),D1680))))</f>
        <v/>
      </c>
      <c r="L1680" s="1"/>
      <c r="M1680" s="1" t="str">
        <f t="shared" si="126"/>
        <v/>
      </c>
      <c r="N1680" s="94" t="str">
        <f>IF($L1680="None","",IF(ISERROR(VLOOKUP($L1680,Info!$B$4:$B$266,1,FALSE)),"",VLOOKUP($L1680,Info!$B$4:$L$266,5,FALSE)))</f>
        <v/>
      </c>
      <c r="O1680" s="94" t="str">
        <f>IF(K1680="","",IF(AND($J$12&lt;&gt;"ABC",N1680="3"),"BAC",IF(N1680="3","ABC",IF($J$12&lt;&gt;"ABC",IF($J$10="Standard",VLOOKUP(K1680,Info!$BE$4:$BF$481,2,FALSE),VLOOKUP(K1680,Info!$BI$4:$BJ$482,2,FALSE)),IF($J$10="Standard",VLOOKUP(K1680,Info!$AG$4:$AH$2994,2,FALSE),VLOOKUP(K1680,Info!$AK$4:$AL$2997,2,FALSE))))))</f>
        <v/>
      </c>
      <c r="P1680" s="94" t="str">
        <f>IF($L1680="None","",IF(ISERROR(VLOOKUP($L1680,Info!$B$4:$B$266,1,FALSE)),"",VLOOKUP($L1680,Info!$B$4:$L$266,3,FALSE)))</f>
        <v/>
      </c>
      <c r="Q1680" s="96" t="str">
        <f>IF($L1680="None","",IF(ISERROR(VLOOKUP($L1680,Info!$B$4:$B$266,1,FALSE)),"",VLOOKUP($L1680,Info!$B$4:$L$266,4,FALSE)))</f>
        <v/>
      </c>
      <c r="R1680" s="1"/>
      <c r="S1680" s="6" t="str">
        <f t="shared" si="127"/>
        <v/>
      </c>
      <c r="T1680" s="6" t="str">
        <f>IF($L1680="None","",IF(ISERROR(VLOOKUP($L1680,Info!$B$4:$B$266,1,FALSE)),"",VLOOKUP($L1680,Info!$B$4:$L$266,11,FALSE)))</f>
        <v/>
      </c>
      <c r="U1680" s="1"/>
      <c r="V1680" s="1"/>
      <c r="W1680" s="1"/>
      <c r="X1680" s="1" t="str">
        <f>IF($L1680="None","",IF(ISERROR(VLOOKUP($L1680,Info!$B$4:$B$266,1,FALSE)),"",IF(OR(W1680="Metallic Liquid Tight",W1680="Non-Metallic Liquid Tight",W1680="LSZH",W1680="Greenfield"),VLOOKUP($L1680,Info!$B$4:$L$266,7,FALSE),"N/A")))</f>
        <v/>
      </c>
      <c r="Y1680" s="1"/>
      <c r="Z1680" s="96" t="str">
        <f>IF($L1680="None","",IF(ISERROR(VLOOKUP($L1680,Info!$B$4:$B$266,1,FALSE)),"",VLOOKUP($L1680,Info!$B$4:$L$266,9,FALSE)))</f>
        <v/>
      </c>
      <c r="AA1680" s="96" t="str">
        <f>IF($L1680="None","",IF(ISERROR(VLOOKUP($L1680,Info!$B$4:$B$266,1,FALSE)),"",VLOOKUP($L1680,Info!$B$4:$L$266,8,FALSE)))</f>
        <v/>
      </c>
      <c r="AB1680" s="96" t="str">
        <f>IF($L1680="None","",IF(ISERROR(VLOOKUP($L1680,Info!$B$4:$B$266,1,FALSE)),"",VLOOKUP($L1680,Info!$B$4:$L$266,10,FALSE)))</f>
        <v/>
      </c>
      <c r="AC1680" s="1" t="str">
        <f>IF(W1680="SO Cable","Black,White",IF(O1680="","",IF(P1680="","",IF($J$12&lt;&gt;"ABC",IF(P1680&lt;="250",VLOOKUP(O1680,Info!$AZ$4:$BB$22,3,FALSE),VLOOKUP(O1680,Info!$AZ$23:$BB$39,3,FALSE)),IF(P1680&lt;="250",VLOOKUP(O1680,Info!$AO$4:$AQ$22,3,FALSE),VLOOKUP(O1680,Info!$AO$23:$AP$39,3,FALSE))))))</f>
        <v/>
      </c>
      <c r="AD1680" s="1"/>
      <c r="AE1680" s="1" t="str">
        <f>IF($L1680="None","",IF(ISERROR(VLOOKUP($L1680,Info!$B$4:$B$266,1,FALSE)),"",VLOOKUP($L1680,Info!$B$4:$L$266,4,FALSE)))</f>
        <v/>
      </c>
      <c r="AF1680" s="1" t="str">
        <f>IF($L1680="None","",IF(ISERROR(VLOOKUP($L1680,Info!$B$4:$B$266,1,FALSE)),"",VLOOKUP($L1680,Info!$B$4:$L$266,6,FALSE)))</f>
        <v/>
      </c>
      <c r="AG1680" s="1"/>
      <c r="AH1680" s="33" t="str" cm="1">
        <f t="array" ref="AH1680">IF(AND(L1680&lt;&gt;"",O1680&lt;&gt;"",R1680:S1680&lt;&gt;"",W1680:X1680&lt;&gt;"",Z1680:AA1680&lt;&gt;"",AC1680&lt;&gt;""),"Good","Bad")</f>
        <v>Bad</v>
      </c>
      <c r="AL1680" t="str" cm="1">
        <f t="array" ref="AL1680">IF(R1680&gt;0,_xlfn.IFS(COUNTIF($L$20:L1680,"&lt;&gt;")&lt;101,1,COUNTIF($L$20:L1680,"&lt;&gt;")&lt;201,2,COUNTIF($L$20:L1680,"&lt;&gt;")&lt;301,3,COUNTIF($L$20:L1680,"&lt;&gt;")&lt;401,4,COUNTIF($L$20:L1680,"&lt;&gt;")&lt;501,5,COUNTIF($L$20:L1680,"&lt;&gt;")&lt;601,6,COUNTIF($L$20:L1680,"&lt;&gt;")&lt;701,7,COUNTIF($L$20:L1680,"&lt;&gt;")&lt;801,8,COUNTIF($L$20:L1680,"&lt;&gt;")&lt;901,9,COUNTIF($L$20:L1680,"&lt;&gt;")&lt;1001,10,COUNTIF($L$20:L1680,"&lt;&gt;")&lt;1101,11,COUNTIF($L$20:L1680,"&lt;&gt;")&lt;1201,12,COUNTIF($L$20:L1680,"&lt;&gt;")&lt;1301,13,COUNTIF($L$20:L1680,"&lt;&gt;")&lt;1401,14,COUNTIF($L$20:L1680,"&lt;&gt;")&lt;1501,15,COUNTIF($L$20:L1680,"&lt;&gt;")&lt;1601,16,COUNTIF($L$20:L1680,"&lt;&gt;")&lt;1701,17,COUNTIF($L$20:L1680,"&lt;&gt;")&lt;1801,18,COUNTIF($L$20:L1680,"&lt;&gt;")&lt;1901,19,COUNTIF($L$20:L1680,"&lt;&gt;")&lt;2001,20,COUNTIF($L$20:L1680,"&lt;&gt;")&lt;2101,21,COUNTIF($L$20:L1680,"&lt;&gt;")&lt;2201,22,COUNTIF($L$20:L1680,"&lt;&gt;")&lt;2301,23,COUNTIF($L$20:L1680,"&lt;&gt;")&lt;2401,24,COUNTIF($L$20:L1680,"&lt;&gt;")&lt;2501,25,COUNTIF($L$20:L1680,"&lt;&gt;")&lt;2601,26,COUNTIF($L$20:L1680,"&lt;&gt;")&lt;2701,27,COUNTIF($L$20:L1680,"&lt;&gt;")&lt;2801,28,COUNTIF($L$20:L1680,"&lt;&gt;")&lt;2901,29,COUNTIF($L$20:L1680,"&lt;&gt;")&lt;3001,30),"")</f>
        <v/>
      </c>
      <c r="AM1680" t="str">
        <f t="shared" si="125"/>
        <v/>
      </c>
      <c r="AN1680" t="str">
        <f t="shared" si="129"/>
        <v/>
      </c>
      <c r="AP1680" t="str">
        <f t="shared" si="128"/>
        <v/>
      </c>
      <c r="AQ1680" t="str">
        <f>IF(AO1680="","",COUNTIFS(AM1680:$AM$3019,AO1680))</f>
        <v/>
      </c>
    </row>
    <row r="1681" spans="1:43" x14ac:dyDescent="0.25">
      <c r="A1681" s="6" t="str">
        <f>IF(COUNT($A$20:A1680)&lt;&gt;$B$4,IF(A1680="","",A1680+1),"")</f>
        <v/>
      </c>
      <c r="B1681" s="3"/>
      <c r="C1681" s="3"/>
      <c r="D1681" s="122"/>
      <c r="E1681" s="3"/>
      <c r="F1681" s="3"/>
      <c r="G1681" s="3"/>
      <c r="H1681" s="3"/>
      <c r="I1681" s="120"/>
      <c r="J1681" s="3"/>
      <c r="K1681" s="95" t="str" cm="1">
        <f t="array" ref="K1681">IF(OR($J$14 = "A",$J$14 = "B",$J$14 = "C"),IF(I1681="","",IF(LEN(I1681)&gt;2,_xlfn.IFS(ISNUMBER(SEARCH("_",I1681)),I1681,ISNUMBER(SEARCH(", ",I1681)),SUBSTITUTE(I1681,", ","_"),ISNUMBER(SEARCH("/ ",I1681)),SUBSTITUTE(I1681,"/ ","_"),ISNUMBER(SEARCH(",",I1681)),SUBSTITUTE(I1681,",","_"),ISNUMBER(SEARCH("/",I1681)),SUBSTITUTE(I1681,"/","_"),ISNUMBER(SEARCH("",I1681)),I1681),I1681)),IF(OR($J$14 = "J",$J$14 = "K"),"",IF(D1681="","",IF(LEN(D1681)&gt;2,_xlfn.IFS(ISNUMBER(SEARCH("_",D1681)),D1681,ISNUMBER(SEARCH(", ",D1681)),SUBSTITUTE(D1681,", ","_"),ISNUMBER(SEARCH("/ ",D1681)),SUBSTITUTE(D1681,"/ ","_"),ISNUMBER(SEARCH(",",D1681)),SUBSTITUTE(D1681,",","_"),ISNUMBER(SEARCH("/",D1681)),SUBSTITUTE(D1681,"/","_"),ISNUMBER(SEARCH("",D1681)),D1681),D1681))))</f>
        <v/>
      </c>
      <c r="L1681" s="1"/>
      <c r="M1681" s="1" t="str">
        <f t="shared" si="126"/>
        <v/>
      </c>
      <c r="N1681" s="94" t="str">
        <f>IF($L1681="None","",IF(ISERROR(VLOOKUP($L1681,Info!$B$4:$B$266,1,FALSE)),"",VLOOKUP($L1681,Info!$B$4:$L$266,5,FALSE)))</f>
        <v/>
      </c>
      <c r="O1681" s="94" t="str">
        <f>IF(K1681="","",IF(AND($J$12&lt;&gt;"ABC",N1681="3"),"BAC",IF(N1681="3","ABC",IF($J$12&lt;&gt;"ABC",IF($J$10="Standard",VLOOKUP(K1681,Info!$BE$4:$BF$481,2,FALSE),VLOOKUP(K1681,Info!$BI$4:$BJ$482,2,FALSE)),IF($J$10="Standard",VLOOKUP(K1681,Info!$AG$4:$AH$2994,2,FALSE),VLOOKUP(K1681,Info!$AK$4:$AL$2997,2,FALSE))))))</f>
        <v/>
      </c>
      <c r="P1681" s="94" t="str">
        <f>IF($L1681="None","",IF(ISERROR(VLOOKUP($L1681,Info!$B$4:$B$266,1,FALSE)),"",VLOOKUP($L1681,Info!$B$4:$L$266,3,FALSE)))</f>
        <v/>
      </c>
      <c r="Q1681" s="96" t="str">
        <f>IF($L1681="None","",IF(ISERROR(VLOOKUP($L1681,Info!$B$4:$B$266,1,FALSE)),"",VLOOKUP($L1681,Info!$B$4:$L$266,4,FALSE)))</f>
        <v/>
      </c>
      <c r="R1681" s="1"/>
      <c r="S1681" s="6" t="str">
        <f t="shared" si="127"/>
        <v/>
      </c>
      <c r="T1681" s="6" t="str">
        <f>IF($L1681="None","",IF(ISERROR(VLOOKUP($L1681,Info!$B$4:$B$266,1,FALSE)),"",VLOOKUP($L1681,Info!$B$4:$L$266,11,FALSE)))</f>
        <v/>
      </c>
      <c r="U1681" s="1"/>
      <c r="V1681" s="1"/>
      <c r="W1681" s="1"/>
      <c r="X1681" s="1" t="str">
        <f>IF($L1681="None","",IF(ISERROR(VLOOKUP($L1681,Info!$B$4:$B$266,1,FALSE)),"",IF(OR(W1681="Metallic Liquid Tight",W1681="Non-Metallic Liquid Tight",W1681="LSZH",W1681="Greenfield"),VLOOKUP($L1681,Info!$B$4:$L$266,7,FALSE),"N/A")))</f>
        <v/>
      </c>
      <c r="Y1681" s="1"/>
      <c r="Z1681" s="96" t="str">
        <f>IF($L1681="None","",IF(ISERROR(VLOOKUP($L1681,Info!$B$4:$B$266,1,FALSE)),"",VLOOKUP($L1681,Info!$B$4:$L$266,9,FALSE)))</f>
        <v/>
      </c>
      <c r="AA1681" s="96" t="str">
        <f>IF($L1681="None","",IF(ISERROR(VLOOKUP($L1681,Info!$B$4:$B$266,1,FALSE)),"",VLOOKUP($L1681,Info!$B$4:$L$266,8,FALSE)))</f>
        <v/>
      </c>
      <c r="AB1681" s="96" t="str">
        <f>IF($L1681="None","",IF(ISERROR(VLOOKUP($L1681,Info!$B$4:$B$266,1,FALSE)),"",VLOOKUP($L1681,Info!$B$4:$L$266,10,FALSE)))</f>
        <v/>
      </c>
      <c r="AC1681" s="1" t="str">
        <f>IF(W1681="SO Cable","Black,White",IF(O1681="","",IF(P1681="","",IF($J$12&lt;&gt;"ABC",IF(P1681&lt;="250",VLOOKUP(O1681,Info!$AZ$4:$BB$22,3,FALSE),VLOOKUP(O1681,Info!$AZ$23:$BB$39,3,FALSE)),IF(P1681&lt;="250",VLOOKUP(O1681,Info!$AO$4:$AQ$22,3,FALSE),VLOOKUP(O1681,Info!$AO$23:$AP$39,3,FALSE))))))</f>
        <v/>
      </c>
      <c r="AD1681" s="1"/>
      <c r="AE1681" s="1" t="str">
        <f>IF($L1681="None","",IF(ISERROR(VLOOKUP($L1681,Info!$B$4:$B$266,1,FALSE)),"",VLOOKUP($L1681,Info!$B$4:$L$266,4,FALSE)))</f>
        <v/>
      </c>
      <c r="AF1681" s="1" t="str">
        <f>IF($L1681="None","",IF(ISERROR(VLOOKUP($L1681,Info!$B$4:$B$266,1,FALSE)),"",VLOOKUP($L1681,Info!$B$4:$L$266,6,FALSE)))</f>
        <v/>
      </c>
      <c r="AG1681" s="1"/>
      <c r="AH1681" s="33" t="str" cm="1">
        <f t="array" ref="AH1681">IF(AND(L1681&lt;&gt;"",O1681&lt;&gt;"",R1681:S1681&lt;&gt;"",W1681:X1681&lt;&gt;"",Z1681:AA1681&lt;&gt;"",AC1681&lt;&gt;""),"Good","Bad")</f>
        <v>Bad</v>
      </c>
      <c r="AL1681" t="str" cm="1">
        <f t="array" ref="AL1681">IF(R1681&gt;0,_xlfn.IFS(COUNTIF($L$20:L1681,"&lt;&gt;")&lt;101,1,COUNTIF($L$20:L1681,"&lt;&gt;")&lt;201,2,COUNTIF($L$20:L1681,"&lt;&gt;")&lt;301,3,COUNTIF($L$20:L1681,"&lt;&gt;")&lt;401,4,COUNTIF($L$20:L1681,"&lt;&gt;")&lt;501,5,COUNTIF($L$20:L1681,"&lt;&gt;")&lt;601,6,COUNTIF($L$20:L1681,"&lt;&gt;")&lt;701,7,COUNTIF($L$20:L1681,"&lt;&gt;")&lt;801,8,COUNTIF($L$20:L1681,"&lt;&gt;")&lt;901,9,COUNTIF($L$20:L1681,"&lt;&gt;")&lt;1001,10,COUNTIF($L$20:L1681,"&lt;&gt;")&lt;1101,11,COUNTIF($L$20:L1681,"&lt;&gt;")&lt;1201,12,COUNTIF($L$20:L1681,"&lt;&gt;")&lt;1301,13,COUNTIF($L$20:L1681,"&lt;&gt;")&lt;1401,14,COUNTIF($L$20:L1681,"&lt;&gt;")&lt;1501,15,COUNTIF($L$20:L1681,"&lt;&gt;")&lt;1601,16,COUNTIF($L$20:L1681,"&lt;&gt;")&lt;1701,17,COUNTIF($L$20:L1681,"&lt;&gt;")&lt;1801,18,COUNTIF($L$20:L1681,"&lt;&gt;")&lt;1901,19,COUNTIF($L$20:L1681,"&lt;&gt;")&lt;2001,20,COUNTIF($L$20:L1681,"&lt;&gt;")&lt;2101,21,COUNTIF($L$20:L1681,"&lt;&gt;")&lt;2201,22,COUNTIF($L$20:L1681,"&lt;&gt;")&lt;2301,23,COUNTIF($L$20:L1681,"&lt;&gt;")&lt;2401,24,COUNTIF($L$20:L1681,"&lt;&gt;")&lt;2501,25,COUNTIF($L$20:L1681,"&lt;&gt;")&lt;2601,26,COUNTIF($L$20:L1681,"&lt;&gt;")&lt;2701,27,COUNTIF($L$20:L1681,"&lt;&gt;")&lt;2801,28,COUNTIF($L$20:L1681,"&lt;&gt;")&lt;2901,29,COUNTIF($L$20:L1681,"&lt;&gt;")&lt;3001,30),"")</f>
        <v/>
      </c>
      <c r="AM1681" t="str">
        <f t="shared" si="125"/>
        <v/>
      </c>
      <c r="AN1681" t="str">
        <f t="shared" si="129"/>
        <v/>
      </c>
      <c r="AP1681" t="str">
        <f t="shared" si="128"/>
        <v/>
      </c>
      <c r="AQ1681" t="str">
        <f>IF(AO1681="","",COUNTIFS(AM1681:$AM$3019,AO1681))</f>
        <v/>
      </c>
    </row>
    <row r="1682" spans="1:43" x14ac:dyDescent="0.25">
      <c r="A1682" s="6" t="str">
        <f>IF(COUNT($A$20:A1681)&lt;&gt;$B$4,IF(A1681="","",A1681+1),"")</f>
        <v/>
      </c>
      <c r="B1682" s="3"/>
      <c r="C1682" s="3"/>
      <c r="D1682" s="122"/>
      <c r="E1682" s="3"/>
      <c r="F1682" s="3"/>
      <c r="G1682" s="3"/>
      <c r="H1682" s="3"/>
      <c r="I1682" s="120"/>
      <c r="J1682" s="3"/>
      <c r="K1682" s="95" t="str" cm="1">
        <f t="array" ref="K1682">IF(OR($J$14 = "A",$J$14 = "B",$J$14 = "C"),IF(I1682="","",IF(LEN(I1682)&gt;2,_xlfn.IFS(ISNUMBER(SEARCH("_",I1682)),I1682,ISNUMBER(SEARCH(", ",I1682)),SUBSTITUTE(I1682,", ","_"),ISNUMBER(SEARCH("/ ",I1682)),SUBSTITUTE(I1682,"/ ","_"),ISNUMBER(SEARCH(",",I1682)),SUBSTITUTE(I1682,",","_"),ISNUMBER(SEARCH("/",I1682)),SUBSTITUTE(I1682,"/","_"),ISNUMBER(SEARCH("",I1682)),I1682),I1682)),IF(OR($J$14 = "J",$J$14 = "K"),"",IF(D1682="","",IF(LEN(D1682)&gt;2,_xlfn.IFS(ISNUMBER(SEARCH("_",D1682)),D1682,ISNUMBER(SEARCH(", ",D1682)),SUBSTITUTE(D1682,", ","_"),ISNUMBER(SEARCH("/ ",D1682)),SUBSTITUTE(D1682,"/ ","_"),ISNUMBER(SEARCH(",",D1682)),SUBSTITUTE(D1682,",","_"),ISNUMBER(SEARCH("/",D1682)),SUBSTITUTE(D1682,"/","_"),ISNUMBER(SEARCH("",D1682)),D1682),D1682))))</f>
        <v/>
      </c>
      <c r="L1682" s="1"/>
      <c r="M1682" s="1" t="str">
        <f t="shared" si="126"/>
        <v/>
      </c>
      <c r="N1682" s="94" t="str">
        <f>IF($L1682="None","",IF(ISERROR(VLOOKUP($L1682,Info!$B$4:$B$266,1,FALSE)),"",VLOOKUP($L1682,Info!$B$4:$L$266,5,FALSE)))</f>
        <v/>
      </c>
      <c r="O1682" s="94" t="str">
        <f>IF(K1682="","",IF(AND($J$12&lt;&gt;"ABC",N1682="3"),"BAC",IF(N1682="3","ABC",IF($J$12&lt;&gt;"ABC",IF($J$10="Standard",VLOOKUP(K1682,Info!$BE$4:$BF$481,2,FALSE),VLOOKUP(K1682,Info!$BI$4:$BJ$482,2,FALSE)),IF($J$10="Standard",VLOOKUP(K1682,Info!$AG$4:$AH$2994,2,FALSE),VLOOKUP(K1682,Info!$AK$4:$AL$2997,2,FALSE))))))</f>
        <v/>
      </c>
      <c r="P1682" s="94" t="str">
        <f>IF($L1682="None","",IF(ISERROR(VLOOKUP($L1682,Info!$B$4:$B$266,1,FALSE)),"",VLOOKUP($L1682,Info!$B$4:$L$266,3,FALSE)))</f>
        <v/>
      </c>
      <c r="Q1682" s="96" t="str">
        <f>IF($L1682="None","",IF(ISERROR(VLOOKUP($L1682,Info!$B$4:$B$266,1,FALSE)),"",VLOOKUP($L1682,Info!$B$4:$L$266,4,FALSE)))</f>
        <v/>
      </c>
      <c r="R1682" s="1"/>
      <c r="S1682" s="6" t="str">
        <f t="shared" si="127"/>
        <v/>
      </c>
      <c r="T1682" s="6" t="str">
        <f>IF($L1682="None","",IF(ISERROR(VLOOKUP($L1682,Info!$B$4:$B$266,1,FALSE)),"",VLOOKUP($L1682,Info!$B$4:$L$266,11,FALSE)))</f>
        <v/>
      </c>
      <c r="U1682" s="1"/>
      <c r="V1682" s="1"/>
      <c r="W1682" s="1"/>
      <c r="X1682" s="1" t="str">
        <f>IF($L1682="None","",IF(ISERROR(VLOOKUP($L1682,Info!$B$4:$B$266,1,FALSE)),"",IF(OR(W1682="Metallic Liquid Tight",W1682="Non-Metallic Liquid Tight",W1682="LSZH",W1682="Greenfield"),VLOOKUP($L1682,Info!$B$4:$L$266,7,FALSE),"N/A")))</f>
        <v/>
      </c>
      <c r="Y1682" s="1"/>
      <c r="Z1682" s="96" t="str">
        <f>IF($L1682="None","",IF(ISERROR(VLOOKUP($L1682,Info!$B$4:$B$266,1,FALSE)),"",VLOOKUP($L1682,Info!$B$4:$L$266,9,FALSE)))</f>
        <v/>
      </c>
      <c r="AA1682" s="96" t="str">
        <f>IF($L1682="None","",IF(ISERROR(VLOOKUP($L1682,Info!$B$4:$B$266,1,FALSE)),"",VLOOKUP($L1682,Info!$B$4:$L$266,8,FALSE)))</f>
        <v/>
      </c>
      <c r="AB1682" s="96" t="str">
        <f>IF($L1682="None","",IF(ISERROR(VLOOKUP($L1682,Info!$B$4:$B$266,1,FALSE)),"",VLOOKUP($L1682,Info!$B$4:$L$266,10,FALSE)))</f>
        <v/>
      </c>
      <c r="AC1682" s="1" t="str">
        <f>IF(W1682="SO Cable","Black,White",IF(O1682="","",IF(P1682="","",IF($J$12&lt;&gt;"ABC",IF(P1682&lt;="250",VLOOKUP(O1682,Info!$AZ$4:$BB$22,3,FALSE),VLOOKUP(O1682,Info!$AZ$23:$BB$39,3,FALSE)),IF(P1682&lt;="250",VLOOKUP(O1682,Info!$AO$4:$AQ$22,3,FALSE),VLOOKUP(O1682,Info!$AO$23:$AP$39,3,FALSE))))))</f>
        <v/>
      </c>
      <c r="AD1682" s="1"/>
      <c r="AE1682" s="1" t="str">
        <f>IF($L1682="None","",IF(ISERROR(VLOOKUP($L1682,Info!$B$4:$B$266,1,FALSE)),"",VLOOKUP($L1682,Info!$B$4:$L$266,4,FALSE)))</f>
        <v/>
      </c>
      <c r="AF1682" s="1" t="str">
        <f>IF($L1682="None","",IF(ISERROR(VLOOKUP($L1682,Info!$B$4:$B$266,1,FALSE)),"",VLOOKUP($L1682,Info!$B$4:$L$266,6,FALSE)))</f>
        <v/>
      </c>
      <c r="AG1682" s="1"/>
      <c r="AH1682" s="33" t="str" cm="1">
        <f t="array" ref="AH1682">IF(AND(L1682&lt;&gt;"",O1682&lt;&gt;"",R1682:S1682&lt;&gt;"",W1682:X1682&lt;&gt;"",Z1682:AA1682&lt;&gt;"",AC1682&lt;&gt;""),"Good","Bad")</f>
        <v>Bad</v>
      </c>
      <c r="AL1682" t="str" cm="1">
        <f t="array" ref="AL1682">IF(R1682&gt;0,_xlfn.IFS(COUNTIF($L$20:L1682,"&lt;&gt;")&lt;101,1,COUNTIF($L$20:L1682,"&lt;&gt;")&lt;201,2,COUNTIF($L$20:L1682,"&lt;&gt;")&lt;301,3,COUNTIF($L$20:L1682,"&lt;&gt;")&lt;401,4,COUNTIF($L$20:L1682,"&lt;&gt;")&lt;501,5,COUNTIF($L$20:L1682,"&lt;&gt;")&lt;601,6,COUNTIF($L$20:L1682,"&lt;&gt;")&lt;701,7,COUNTIF($L$20:L1682,"&lt;&gt;")&lt;801,8,COUNTIF($L$20:L1682,"&lt;&gt;")&lt;901,9,COUNTIF($L$20:L1682,"&lt;&gt;")&lt;1001,10,COUNTIF($L$20:L1682,"&lt;&gt;")&lt;1101,11,COUNTIF($L$20:L1682,"&lt;&gt;")&lt;1201,12,COUNTIF($L$20:L1682,"&lt;&gt;")&lt;1301,13,COUNTIF($L$20:L1682,"&lt;&gt;")&lt;1401,14,COUNTIF($L$20:L1682,"&lt;&gt;")&lt;1501,15,COUNTIF($L$20:L1682,"&lt;&gt;")&lt;1601,16,COUNTIF($L$20:L1682,"&lt;&gt;")&lt;1701,17,COUNTIF($L$20:L1682,"&lt;&gt;")&lt;1801,18,COUNTIF($L$20:L1682,"&lt;&gt;")&lt;1901,19,COUNTIF($L$20:L1682,"&lt;&gt;")&lt;2001,20,COUNTIF($L$20:L1682,"&lt;&gt;")&lt;2101,21,COUNTIF($L$20:L1682,"&lt;&gt;")&lt;2201,22,COUNTIF($L$20:L1682,"&lt;&gt;")&lt;2301,23,COUNTIF($L$20:L1682,"&lt;&gt;")&lt;2401,24,COUNTIF($L$20:L1682,"&lt;&gt;")&lt;2501,25,COUNTIF($L$20:L1682,"&lt;&gt;")&lt;2601,26,COUNTIF($L$20:L1682,"&lt;&gt;")&lt;2701,27,COUNTIF($L$20:L1682,"&lt;&gt;")&lt;2801,28,COUNTIF($L$20:L1682,"&lt;&gt;")&lt;2901,29,COUNTIF($L$20:L1682,"&lt;&gt;")&lt;3001,30),"")</f>
        <v/>
      </c>
      <c r="AM1682" t="str">
        <f t="shared" si="125"/>
        <v/>
      </c>
      <c r="AN1682" t="str">
        <f t="shared" si="129"/>
        <v/>
      </c>
      <c r="AP1682" t="str">
        <f t="shared" si="128"/>
        <v/>
      </c>
      <c r="AQ1682" t="str">
        <f>IF(AO1682="","",COUNTIFS(AM1682:$AM$3019,AO1682))</f>
        <v/>
      </c>
    </row>
    <row r="1683" spans="1:43" x14ac:dyDescent="0.25">
      <c r="A1683" s="6" t="str">
        <f>IF(COUNT($A$20:A1682)&lt;&gt;$B$4,IF(A1682="","",A1682+1),"")</f>
        <v/>
      </c>
      <c r="B1683" s="3"/>
      <c r="C1683" s="3"/>
      <c r="D1683" s="122"/>
      <c r="E1683" s="3"/>
      <c r="F1683" s="3"/>
      <c r="G1683" s="3"/>
      <c r="H1683" s="3"/>
      <c r="I1683" s="120"/>
      <c r="J1683" s="3"/>
      <c r="K1683" s="95" t="str" cm="1">
        <f t="array" ref="K1683">IF(OR($J$14 = "A",$J$14 = "B",$J$14 = "C"),IF(I1683="","",IF(LEN(I1683)&gt;2,_xlfn.IFS(ISNUMBER(SEARCH("_",I1683)),I1683,ISNUMBER(SEARCH(", ",I1683)),SUBSTITUTE(I1683,", ","_"),ISNUMBER(SEARCH("/ ",I1683)),SUBSTITUTE(I1683,"/ ","_"),ISNUMBER(SEARCH(",",I1683)),SUBSTITUTE(I1683,",","_"),ISNUMBER(SEARCH("/",I1683)),SUBSTITUTE(I1683,"/","_"),ISNUMBER(SEARCH("",I1683)),I1683),I1683)),IF(OR($J$14 = "J",$J$14 = "K"),"",IF(D1683="","",IF(LEN(D1683)&gt;2,_xlfn.IFS(ISNUMBER(SEARCH("_",D1683)),D1683,ISNUMBER(SEARCH(", ",D1683)),SUBSTITUTE(D1683,", ","_"),ISNUMBER(SEARCH("/ ",D1683)),SUBSTITUTE(D1683,"/ ","_"),ISNUMBER(SEARCH(",",D1683)),SUBSTITUTE(D1683,",","_"),ISNUMBER(SEARCH("/",D1683)),SUBSTITUTE(D1683,"/","_"),ISNUMBER(SEARCH("",D1683)),D1683),D1683))))</f>
        <v/>
      </c>
      <c r="L1683" s="1"/>
      <c r="M1683" s="1" t="str">
        <f t="shared" si="126"/>
        <v/>
      </c>
      <c r="N1683" s="94" t="str">
        <f>IF($L1683="None","",IF(ISERROR(VLOOKUP($L1683,Info!$B$4:$B$266,1,FALSE)),"",VLOOKUP($L1683,Info!$B$4:$L$266,5,FALSE)))</f>
        <v/>
      </c>
      <c r="O1683" s="94" t="str">
        <f>IF(K1683="","",IF(AND($J$12&lt;&gt;"ABC",N1683="3"),"BAC",IF(N1683="3","ABC",IF($J$12&lt;&gt;"ABC",IF($J$10="Standard",VLOOKUP(K1683,Info!$BE$4:$BF$481,2,FALSE),VLOOKUP(K1683,Info!$BI$4:$BJ$482,2,FALSE)),IF($J$10="Standard",VLOOKUP(K1683,Info!$AG$4:$AH$2994,2,FALSE),VLOOKUP(K1683,Info!$AK$4:$AL$2997,2,FALSE))))))</f>
        <v/>
      </c>
      <c r="P1683" s="94" t="str">
        <f>IF($L1683="None","",IF(ISERROR(VLOOKUP($L1683,Info!$B$4:$B$266,1,FALSE)),"",VLOOKUP($L1683,Info!$B$4:$L$266,3,FALSE)))</f>
        <v/>
      </c>
      <c r="Q1683" s="96" t="str">
        <f>IF($L1683="None","",IF(ISERROR(VLOOKUP($L1683,Info!$B$4:$B$266,1,FALSE)),"",VLOOKUP($L1683,Info!$B$4:$L$266,4,FALSE)))</f>
        <v/>
      </c>
      <c r="R1683" s="1"/>
      <c r="S1683" s="6" t="str">
        <f t="shared" si="127"/>
        <v/>
      </c>
      <c r="T1683" s="6" t="str">
        <f>IF($L1683="None","",IF(ISERROR(VLOOKUP($L1683,Info!$B$4:$B$266,1,FALSE)),"",VLOOKUP($L1683,Info!$B$4:$L$266,11,FALSE)))</f>
        <v/>
      </c>
      <c r="U1683" s="1"/>
      <c r="V1683" s="1"/>
      <c r="W1683" s="1"/>
      <c r="X1683" s="1" t="str">
        <f>IF($L1683="None","",IF(ISERROR(VLOOKUP($L1683,Info!$B$4:$B$266,1,FALSE)),"",IF(OR(W1683="Metallic Liquid Tight",W1683="Non-Metallic Liquid Tight",W1683="LSZH",W1683="Greenfield"),VLOOKUP($L1683,Info!$B$4:$L$266,7,FALSE),"N/A")))</f>
        <v/>
      </c>
      <c r="Y1683" s="1"/>
      <c r="Z1683" s="96" t="str">
        <f>IF($L1683="None","",IF(ISERROR(VLOOKUP($L1683,Info!$B$4:$B$266,1,FALSE)),"",VLOOKUP($L1683,Info!$B$4:$L$266,9,FALSE)))</f>
        <v/>
      </c>
      <c r="AA1683" s="96" t="str">
        <f>IF($L1683="None","",IF(ISERROR(VLOOKUP($L1683,Info!$B$4:$B$266,1,FALSE)),"",VLOOKUP($L1683,Info!$B$4:$L$266,8,FALSE)))</f>
        <v/>
      </c>
      <c r="AB1683" s="96" t="str">
        <f>IF($L1683="None","",IF(ISERROR(VLOOKUP($L1683,Info!$B$4:$B$266,1,FALSE)),"",VLOOKUP($L1683,Info!$B$4:$L$266,10,FALSE)))</f>
        <v/>
      </c>
      <c r="AC1683" s="1" t="str">
        <f>IF(W1683="SO Cable","Black,White",IF(O1683="","",IF(P1683="","",IF($J$12&lt;&gt;"ABC",IF(P1683&lt;="250",VLOOKUP(O1683,Info!$AZ$4:$BB$22,3,FALSE),VLOOKUP(O1683,Info!$AZ$23:$BB$39,3,FALSE)),IF(P1683&lt;="250",VLOOKUP(O1683,Info!$AO$4:$AQ$22,3,FALSE),VLOOKUP(O1683,Info!$AO$23:$AP$39,3,FALSE))))))</f>
        <v/>
      </c>
      <c r="AD1683" s="1"/>
      <c r="AE1683" s="1" t="str">
        <f>IF($L1683="None","",IF(ISERROR(VLOOKUP($L1683,Info!$B$4:$B$266,1,FALSE)),"",VLOOKUP($L1683,Info!$B$4:$L$266,4,FALSE)))</f>
        <v/>
      </c>
      <c r="AF1683" s="1" t="str">
        <f>IF($L1683="None","",IF(ISERROR(VLOOKUP($L1683,Info!$B$4:$B$266,1,FALSE)),"",VLOOKUP($L1683,Info!$B$4:$L$266,6,FALSE)))</f>
        <v/>
      </c>
      <c r="AG1683" s="1"/>
      <c r="AH1683" s="33" t="str" cm="1">
        <f t="array" ref="AH1683">IF(AND(L1683&lt;&gt;"",O1683&lt;&gt;"",R1683:S1683&lt;&gt;"",W1683:X1683&lt;&gt;"",Z1683:AA1683&lt;&gt;"",AC1683&lt;&gt;""),"Good","Bad")</f>
        <v>Bad</v>
      </c>
      <c r="AL1683" t="str" cm="1">
        <f t="array" ref="AL1683">IF(R1683&gt;0,_xlfn.IFS(COUNTIF($L$20:L1683,"&lt;&gt;")&lt;101,1,COUNTIF($L$20:L1683,"&lt;&gt;")&lt;201,2,COUNTIF($L$20:L1683,"&lt;&gt;")&lt;301,3,COUNTIF($L$20:L1683,"&lt;&gt;")&lt;401,4,COUNTIF($L$20:L1683,"&lt;&gt;")&lt;501,5,COUNTIF($L$20:L1683,"&lt;&gt;")&lt;601,6,COUNTIF($L$20:L1683,"&lt;&gt;")&lt;701,7,COUNTIF($L$20:L1683,"&lt;&gt;")&lt;801,8,COUNTIF($L$20:L1683,"&lt;&gt;")&lt;901,9,COUNTIF($L$20:L1683,"&lt;&gt;")&lt;1001,10,COUNTIF($L$20:L1683,"&lt;&gt;")&lt;1101,11,COUNTIF($L$20:L1683,"&lt;&gt;")&lt;1201,12,COUNTIF($L$20:L1683,"&lt;&gt;")&lt;1301,13,COUNTIF($L$20:L1683,"&lt;&gt;")&lt;1401,14,COUNTIF($L$20:L1683,"&lt;&gt;")&lt;1501,15,COUNTIF($L$20:L1683,"&lt;&gt;")&lt;1601,16,COUNTIF($L$20:L1683,"&lt;&gt;")&lt;1701,17,COUNTIF($L$20:L1683,"&lt;&gt;")&lt;1801,18,COUNTIF($L$20:L1683,"&lt;&gt;")&lt;1901,19,COUNTIF($L$20:L1683,"&lt;&gt;")&lt;2001,20,COUNTIF($L$20:L1683,"&lt;&gt;")&lt;2101,21,COUNTIF($L$20:L1683,"&lt;&gt;")&lt;2201,22,COUNTIF($L$20:L1683,"&lt;&gt;")&lt;2301,23,COUNTIF($L$20:L1683,"&lt;&gt;")&lt;2401,24,COUNTIF($L$20:L1683,"&lt;&gt;")&lt;2501,25,COUNTIF($L$20:L1683,"&lt;&gt;")&lt;2601,26,COUNTIF($L$20:L1683,"&lt;&gt;")&lt;2701,27,COUNTIF($L$20:L1683,"&lt;&gt;")&lt;2801,28,COUNTIF($L$20:L1683,"&lt;&gt;")&lt;2901,29,COUNTIF($L$20:L1683,"&lt;&gt;")&lt;3001,30),"")</f>
        <v/>
      </c>
      <c r="AM1683" t="str">
        <f t="shared" si="125"/>
        <v/>
      </c>
      <c r="AN1683" t="str">
        <f t="shared" si="129"/>
        <v/>
      </c>
      <c r="AP1683" t="str">
        <f t="shared" si="128"/>
        <v/>
      </c>
      <c r="AQ1683" t="str">
        <f>IF(AO1683="","",COUNTIFS(AM1683:$AM$3019,AO1683))</f>
        <v/>
      </c>
    </row>
    <row r="1684" spans="1:43" x14ac:dyDescent="0.25">
      <c r="A1684" s="6" t="str">
        <f>IF(COUNT($A$20:A1683)&lt;&gt;$B$4,IF(A1683="","",A1683+1),"")</f>
        <v/>
      </c>
      <c r="B1684" s="3"/>
      <c r="C1684" s="3"/>
      <c r="D1684" s="122"/>
      <c r="E1684" s="3"/>
      <c r="F1684" s="3"/>
      <c r="G1684" s="3"/>
      <c r="H1684" s="3"/>
      <c r="I1684" s="120"/>
      <c r="J1684" s="3"/>
      <c r="K1684" s="95" t="str" cm="1">
        <f t="array" ref="K1684">IF(OR($J$14 = "A",$J$14 = "B",$J$14 = "C"),IF(I1684="","",IF(LEN(I1684)&gt;2,_xlfn.IFS(ISNUMBER(SEARCH("_",I1684)),I1684,ISNUMBER(SEARCH(", ",I1684)),SUBSTITUTE(I1684,", ","_"),ISNUMBER(SEARCH("/ ",I1684)),SUBSTITUTE(I1684,"/ ","_"),ISNUMBER(SEARCH(",",I1684)),SUBSTITUTE(I1684,",","_"),ISNUMBER(SEARCH("/",I1684)),SUBSTITUTE(I1684,"/","_"),ISNUMBER(SEARCH("",I1684)),I1684),I1684)),IF(OR($J$14 = "J",$J$14 = "K"),"",IF(D1684="","",IF(LEN(D1684)&gt;2,_xlfn.IFS(ISNUMBER(SEARCH("_",D1684)),D1684,ISNUMBER(SEARCH(", ",D1684)),SUBSTITUTE(D1684,", ","_"),ISNUMBER(SEARCH("/ ",D1684)),SUBSTITUTE(D1684,"/ ","_"),ISNUMBER(SEARCH(",",D1684)),SUBSTITUTE(D1684,",","_"),ISNUMBER(SEARCH("/",D1684)),SUBSTITUTE(D1684,"/","_"),ISNUMBER(SEARCH("",D1684)),D1684),D1684))))</f>
        <v/>
      </c>
      <c r="L1684" s="1"/>
      <c r="M1684" s="1" t="str">
        <f t="shared" si="126"/>
        <v/>
      </c>
      <c r="N1684" s="94" t="str">
        <f>IF($L1684="None","",IF(ISERROR(VLOOKUP($L1684,Info!$B$4:$B$266,1,FALSE)),"",VLOOKUP($L1684,Info!$B$4:$L$266,5,FALSE)))</f>
        <v/>
      </c>
      <c r="O1684" s="94" t="str">
        <f>IF(K1684="","",IF(AND($J$12&lt;&gt;"ABC",N1684="3"),"BAC",IF(N1684="3","ABC",IF($J$12&lt;&gt;"ABC",IF($J$10="Standard",VLOOKUP(K1684,Info!$BE$4:$BF$481,2,FALSE),VLOOKUP(K1684,Info!$BI$4:$BJ$482,2,FALSE)),IF($J$10="Standard",VLOOKUP(K1684,Info!$AG$4:$AH$2994,2,FALSE),VLOOKUP(K1684,Info!$AK$4:$AL$2997,2,FALSE))))))</f>
        <v/>
      </c>
      <c r="P1684" s="94" t="str">
        <f>IF($L1684="None","",IF(ISERROR(VLOOKUP($L1684,Info!$B$4:$B$266,1,FALSE)),"",VLOOKUP($L1684,Info!$B$4:$L$266,3,FALSE)))</f>
        <v/>
      </c>
      <c r="Q1684" s="96" t="str">
        <f>IF($L1684="None","",IF(ISERROR(VLOOKUP($L1684,Info!$B$4:$B$266,1,FALSE)),"",VLOOKUP($L1684,Info!$B$4:$L$266,4,FALSE)))</f>
        <v/>
      </c>
      <c r="R1684" s="1"/>
      <c r="S1684" s="6" t="str">
        <f t="shared" si="127"/>
        <v/>
      </c>
      <c r="T1684" s="6" t="str">
        <f>IF($L1684="None","",IF(ISERROR(VLOOKUP($L1684,Info!$B$4:$B$266,1,FALSE)),"",VLOOKUP($L1684,Info!$B$4:$L$266,11,FALSE)))</f>
        <v/>
      </c>
      <c r="U1684" s="1"/>
      <c r="V1684" s="1"/>
      <c r="W1684" s="1"/>
      <c r="X1684" s="1" t="str">
        <f>IF($L1684="None","",IF(ISERROR(VLOOKUP($L1684,Info!$B$4:$B$266,1,FALSE)),"",IF(OR(W1684="Metallic Liquid Tight",W1684="Non-Metallic Liquid Tight",W1684="LSZH",W1684="Greenfield"),VLOOKUP($L1684,Info!$B$4:$L$266,7,FALSE),"N/A")))</f>
        <v/>
      </c>
      <c r="Y1684" s="1"/>
      <c r="Z1684" s="96" t="str">
        <f>IF($L1684="None","",IF(ISERROR(VLOOKUP($L1684,Info!$B$4:$B$266,1,FALSE)),"",VLOOKUP($L1684,Info!$B$4:$L$266,9,FALSE)))</f>
        <v/>
      </c>
      <c r="AA1684" s="96" t="str">
        <f>IF($L1684="None","",IF(ISERROR(VLOOKUP($L1684,Info!$B$4:$B$266,1,FALSE)),"",VLOOKUP($L1684,Info!$B$4:$L$266,8,FALSE)))</f>
        <v/>
      </c>
      <c r="AB1684" s="96" t="str">
        <f>IF($L1684="None","",IF(ISERROR(VLOOKUP($L1684,Info!$B$4:$B$266,1,FALSE)),"",VLOOKUP($L1684,Info!$B$4:$L$266,10,FALSE)))</f>
        <v/>
      </c>
      <c r="AC1684" s="1" t="str">
        <f>IF(W1684="SO Cable","Black,White",IF(O1684="","",IF(P1684="","",IF($J$12&lt;&gt;"ABC",IF(P1684&lt;="250",VLOOKUP(O1684,Info!$AZ$4:$BB$22,3,FALSE),VLOOKUP(O1684,Info!$AZ$23:$BB$39,3,FALSE)),IF(P1684&lt;="250",VLOOKUP(O1684,Info!$AO$4:$AQ$22,3,FALSE),VLOOKUP(O1684,Info!$AO$23:$AP$39,3,FALSE))))))</f>
        <v/>
      </c>
      <c r="AD1684" s="1"/>
      <c r="AE1684" s="1" t="str">
        <f>IF($L1684="None","",IF(ISERROR(VLOOKUP($L1684,Info!$B$4:$B$266,1,FALSE)),"",VLOOKUP($L1684,Info!$B$4:$L$266,4,FALSE)))</f>
        <v/>
      </c>
      <c r="AF1684" s="1" t="str">
        <f>IF($L1684="None","",IF(ISERROR(VLOOKUP($L1684,Info!$B$4:$B$266,1,FALSE)),"",VLOOKUP($L1684,Info!$B$4:$L$266,6,FALSE)))</f>
        <v/>
      </c>
      <c r="AG1684" s="1"/>
      <c r="AH1684" s="33" t="str" cm="1">
        <f t="array" ref="AH1684">IF(AND(L1684&lt;&gt;"",O1684&lt;&gt;"",R1684:S1684&lt;&gt;"",W1684:X1684&lt;&gt;"",Z1684:AA1684&lt;&gt;"",AC1684&lt;&gt;""),"Good","Bad")</f>
        <v>Bad</v>
      </c>
      <c r="AL1684" t="str" cm="1">
        <f t="array" ref="AL1684">IF(R1684&gt;0,_xlfn.IFS(COUNTIF($L$20:L1684,"&lt;&gt;")&lt;101,1,COUNTIF($L$20:L1684,"&lt;&gt;")&lt;201,2,COUNTIF($L$20:L1684,"&lt;&gt;")&lt;301,3,COUNTIF($L$20:L1684,"&lt;&gt;")&lt;401,4,COUNTIF($L$20:L1684,"&lt;&gt;")&lt;501,5,COUNTIF($L$20:L1684,"&lt;&gt;")&lt;601,6,COUNTIF($L$20:L1684,"&lt;&gt;")&lt;701,7,COUNTIF($L$20:L1684,"&lt;&gt;")&lt;801,8,COUNTIF($L$20:L1684,"&lt;&gt;")&lt;901,9,COUNTIF($L$20:L1684,"&lt;&gt;")&lt;1001,10,COUNTIF($L$20:L1684,"&lt;&gt;")&lt;1101,11,COUNTIF($L$20:L1684,"&lt;&gt;")&lt;1201,12,COUNTIF($L$20:L1684,"&lt;&gt;")&lt;1301,13,COUNTIF($L$20:L1684,"&lt;&gt;")&lt;1401,14,COUNTIF($L$20:L1684,"&lt;&gt;")&lt;1501,15,COUNTIF($L$20:L1684,"&lt;&gt;")&lt;1601,16,COUNTIF($L$20:L1684,"&lt;&gt;")&lt;1701,17,COUNTIF($L$20:L1684,"&lt;&gt;")&lt;1801,18,COUNTIF($L$20:L1684,"&lt;&gt;")&lt;1901,19,COUNTIF($L$20:L1684,"&lt;&gt;")&lt;2001,20,COUNTIF($L$20:L1684,"&lt;&gt;")&lt;2101,21,COUNTIF($L$20:L1684,"&lt;&gt;")&lt;2201,22,COUNTIF($L$20:L1684,"&lt;&gt;")&lt;2301,23,COUNTIF($L$20:L1684,"&lt;&gt;")&lt;2401,24,COUNTIF($L$20:L1684,"&lt;&gt;")&lt;2501,25,COUNTIF($L$20:L1684,"&lt;&gt;")&lt;2601,26,COUNTIF($L$20:L1684,"&lt;&gt;")&lt;2701,27,COUNTIF($L$20:L1684,"&lt;&gt;")&lt;2801,28,COUNTIF($L$20:L1684,"&lt;&gt;")&lt;2901,29,COUNTIF($L$20:L1684,"&lt;&gt;")&lt;3001,30),"")</f>
        <v/>
      </c>
      <c r="AM1684" t="str">
        <f t="shared" ref="AM1684:AM1747" si="130">L1684&amp;Z1684&amp;AA1684&amp;W1684&amp;X1684&amp;Y1684&amp;AL1684</f>
        <v/>
      </c>
      <c r="AN1684" t="str">
        <f t="shared" si="129"/>
        <v/>
      </c>
      <c r="AP1684" t="str">
        <f t="shared" si="128"/>
        <v/>
      </c>
      <c r="AQ1684" t="str">
        <f>IF(AO1684="","",COUNTIFS(AM1684:$AM$3019,AO1684))</f>
        <v/>
      </c>
    </row>
    <row r="1685" spans="1:43" x14ac:dyDescent="0.25">
      <c r="A1685" s="6" t="str">
        <f>IF(COUNT($A$20:A1684)&lt;&gt;$B$4,IF(A1684="","",A1684+1),"")</f>
        <v/>
      </c>
      <c r="B1685" s="3"/>
      <c r="C1685" s="3"/>
      <c r="D1685" s="122"/>
      <c r="E1685" s="3"/>
      <c r="F1685" s="3"/>
      <c r="G1685" s="3"/>
      <c r="H1685" s="3"/>
      <c r="I1685" s="120"/>
      <c r="J1685" s="3"/>
      <c r="K1685" s="95" t="str" cm="1">
        <f t="array" ref="K1685">IF(OR($J$14 = "A",$J$14 = "B",$J$14 = "C"),IF(I1685="","",IF(LEN(I1685)&gt;2,_xlfn.IFS(ISNUMBER(SEARCH("_",I1685)),I1685,ISNUMBER(SEARCH(", ",I1685)),SUBSTITUTE(I1685,", ","_"),ISNUMBER(SEARCH("/ ",I1685)),SUBSTITUTE(I1685,"/ ","_"),ISNUMBER(SEARCH(",",I1685)),SUBSTITUTE(I1685,",","_"),ISNUMBER(SEARCH("/",I1685)),SUBSTITUTE(I1685,"/","_"),ISNUMBER(SEARCH("",I1685)),I1685),I1685)),IF(OR($J$14 = "J",$J$14 = "K"),"",IF(D1685="","",IF(LEN(D1685)&gt;2,_xlfn.IFS(ISNUMBER(SEARCH("_",D1685)),D1685,ISNUMBER(SEARCH(", ",D1685)),SUBSTITUTE(D1685,", ","_"),ISNUMBER(SEARCH("/ ",D1685)),SUBSTITUTE(D1685,"/ ","_"),ISNUMBER(SEARCH(",",D1685)),SUBSTITUTE(D1685,",","_"),ISNUMBER(SEARCH("/",D1685)),SUBSTITUTE(D1685,"/","_"),ISNUMBER(SEARCH("",D1685)),D1685),D1685))))</f>
        <v/>
      </c>
      <c r="L1685" s="1"/>
      <c r="M1685" s="1" t="str">
        <f t="shared" ref="M1685:M1748" si="131">IF(L1685="","","Pigtail")</f>
        <v/>
      </c>
      <c r="N1685" s="94" t="str">
        <f>IF($L1685="None","",IF(ISERROR(VLOOKUP($L1685,Info!$B$4:$B$266,1,FALSE)),"",VLOOKUP($L1685,Info!$B$4:$L$266,5,FALSE)))</f>
        <v/>
      </c>
      <c r="O1685" s="94" t="str">
        <f>IF(K1685="","",IF(AND($J$12&lt;&gt;"ABC",N1685="3"),"BAC",IF(N1685="3","ABC",IF($J$12&lt;&gt;"ABC",IF($J$10="Standard",VLOOKUP(K1685,Info!$BE$4:$BF$481,2,FALSE),VLOOKUP(K1685,Info!$BI$4:$BJ$482,2,FALSE)),IF($J$10="Standard",VLOOKUP(K1685,Info!$AG$4:$AH$2994,2,FALSE),VLOOKUP(K1685,Info!$AK$4:$AL$2997,2,FALSE))))))</f>
        <v/>
      </c>
      <c r="P1685" s="94" t="str">
        <f>IF($L1685="None","",IF(ISERROR(VLOOKUP($L1685,Info!$B$4:$B$266,1,FALSE)),"",VLOOKUP($L1685,Info!$B$4:$L$266,3,FALSE)))</f>
        <v/>
      </c>
      <c r="Q1685" s="96" t="str">
        <f>IF($L1685="None","",IF(ISERROR(VLOOKUP($L1685,Info!$B$4:$B$266,1,FALSE)),"",VLOOKUP($L1685,Info!$B$4:$L$266,4,FALSE)))</f>
        <v/>
      </c>
      <c r="R1685" s="1"/>
      <c r="S1685" s="6" t="str">
        <f t="shared" ref="S1685:S1748" si="132">IF(M1685 = "","",IF(M1685 &lt;&gt; "Pigtail","0",""))</f>
        <v/>
      </c>
      <c r="T1685" s="6" t="str">
        <f>IF($L1685="None","",IF(ISERROR(VLOOKUP($L1685,Info!$B$4:$B$266,1,FALSE)),"",VLOOKUP($L1685,Info!$B$4:$L$266,11,FALSE)))</f>
        <v/>
      </c>
      <c r="U1685" s="1"/>
      <c r="V1685" s="1"/>
      <c r="W1685" s="1"/>
      <c r="X1685" s="1" t="str">
        <f>IF($L1685="None","",IF(ISERROR(VLOOKUP($L1685,Info!$B$4:$B$266,1,FALSE)),"",IF(OR(W1685="Metallic Liquid Tight",W1685="Non-Metallic Liquid Tight",W1685="LSZH",W1685="Greenfield"),VLOOKUP($L1685,Info!$B$4:$L$266,7,FALSE),"N/A")))</f>
        <v/>
      </c>
      <c r="Y1685" s="1"/>
      <c r="Z1685" s="96" t="str">
        <f>IF($L1685="None","",IF(ISERROR(VLOOKUP($L1685,Info!$B$4:$B$266,1,FALSE)),"",VLOOKUP($L1685,Info!$B$4:$L$266,9,FALSE)))</f>
        <v/>
      </c>
      <c r="AA1685" s="96" t="str">
        <f>IF($L1685="None","",IF(ISERROR(VLOOKUP($L1685,Info!$B$4:$B$266,1,FALSE)),"",VLOOKUP($L1685,Info!$B$4:$L$266,8,FALSE)))</f>
        <v/>
      </c>
      <c r="AB1685" s="96" t="str">
        <f>IF($L1685="None","",IF(ISERROR(VLOOKUP($L1685,Info!$B$4:$B$266,1,FALSE)),"",VLOOKUP($L1685,Info!$B$4:$L$266,10,FALSE)))</f>
        <v/>
      </c>
      <c r="AC1685" s="1" t="str">
        <f>IF(W1685="SO Cable","Black,White",IF(O1685="","",IF(P1685="","",IF($J$12&lt;&gt;"ABC",IF(P1685&lt;="250",VLOOKUP(O1685,Info!$AZ$4:$BB$22,3,FALSE),VLOOKUP(O1685,Info!$AZ$23:$BB$39,3,FALSE)),IF(P1685&lt;="250",VLOOKUP(O1685,Info!$AO$4:$AQ$22,3,FALSE),VLOOKUP(O1685,Info!$AO$23:$AP$39,3,FALSE))))))</f>
        <v/>
      </c>
      <c r="AD1685" s="1"/>
      <c r="AE1685" s="1" t="str">
        <f>IF($L1685="None","",IF(ISERROR(VLOOKUP($L1685,Info!$B$4:$B$266,1,FALSE)),"",VLOOKUP($L1685,Info!$B$4:$L$266,4,FALSE)))</f>
        <v/>
      </c>
      <c r="AF1685" s="1" t="str">
        <f>IF($L1685="None","",IF(ISERROR(VLOOKUP($L1685,Info!$B$4:$B$266,1,FALSE)),"",VLOOKUP($L1685,Info!$B$4:$L$266,6,FALSE)))</f>
        <v/>
      </c>
      <c r="AG1685" s="1"/>
      <c r="AH1685" s="33" t="str" cm="1">
        <f t="array" ref="AH1685">IF(AND(L1685&lt;&gt;"",O1685&lt;&gt;"",R1685:S1685&lt;&gt;"",W1685:X1685&lt;&gt;"",Z1685:AA1685&lt;&gt;"",AC1685&lt;&gt;""),"Good","Bad")</f>
        <v>Bad</v>
      </c>
      <c r="AL1685" t="str" cm="1">
        <f t="array" ref="AL1685">IF(R1685&gt;0,_xlfn.IFS(COUNTIF($L$20:L1685,"&lt;&gt;")&lt;101,1,COUNTIF($L$20:L1685,"&lt;&gt;")&lt;201,2,COUNTIF($L$20:L1685,"&lt;&gt;")&lt;301,3,COUNTIF($L$20:L1685,"&lt;&gt;")&lt;401,4,COUNTIF($L$20:L1685,"&lt;&gt;")&lt;501,5,COUNTIF($L$20:L1685,"&lt;&gt;")&lt;601,6,COUNTIF($L$20:L1685,"&lt;&gt;")&lt;701,7,COUNTIF($L$20:L1685,"&lt;&gt;")&lt;801,8,COUNTIF($L$20:L1685,"&lt;&gt;")&lt;901,9,COUNTIF($L$20:L1685,"&lt;&gt;")&lt;1001,10,COUNTIF($L$20:L1685,"&lt;&gt;")&lt;1101,11,COUNTIF($L$20:L1685,"&lt;&gt;")&lt;1201,12,COUNTIF($L$20:L1685,"&lt;&gt;")&lt;1301,13,COUNTIF($L$20:L1685,"&lt;&gt;")&lt;1401,14,COUNTIF($L$20:L1685,"&lt;&gt;")&lt;1501,15,COUNTIF($L$20:L1685,"&lt;&gt;")&lt;1601,16,COUNTIF($L$20:L1685,"&lt;&gt;")&lt;1701,17,COUNTIF($L$20:L1685,"&lt;&gt;")&lt;1801,18,COUNTIF($L$20:L1685,"&lt;&gt;")&lt;1901,19,COUNTIF($L$20:L1685,"&lt;&gt;")&lt;2001,20,COUNTIF($L$20:L1685,"&lt;&gt;")&lt;2101,21,COUNTIF($L$20:L1685,"&lt;&gt;")&lt;2201,22,COUNTIF($L$20:L1685,"&lt;&gt;")&lt;2301,23,COUNTIF($L$20:L1685,"&lt;&gt;")&lt;2401,24,COUNTIF($L$20:L1685,"&lt;&gt;")&lt;2501,25,COUNTIF($L$20:L1685,"&lt;&gt;")&lt;2601,26,COUNTIF($L$20:L1685,"&lt;&gt;")&lt;2701,27,COUNTIF($L$20:L1685,"&lt;&gt;")&lt;2801,28,COUNTIF($L$20:L1685,"&lt;&gt;")&lt;2901,29,COUNTIF($L$20:L1685,"&lt;&gt;")&lt;3001,30),"")</f>
        <v/>
      </c>
      <c r="AM1685" t="str">
        <f t="shared" si="130"/>
        <v/>
      </c>
      <c r="AN1685" t="str">
        <f t="shared" si="129"/>
        <v/>
      </c>
      <c r="AP1685" t="str">
        <f t="shared" ref="AP1685:AP1748" si="133">IF(R1685&gt;0,AP1684+1,"")</f>
        <v/>
      </c>
      <c r="AQ1685" t="str">
        <f>IF(AO1685="","",COUNTIFS(AM1685:$AM$3019,AO1685))</f>
        <v/>
      </c>
    </row>
    <row r="1686" spans="1:43" x14ac:dyDescent="0.25">
      <c r="A1686" s="6" t="str">
        <f>IF(COUNT($A$20:A1685)&lt;&gt;$B$4,IF(A1685="","",A1685+1),"")</f>
        <v/>
      </c>
      <c r="B1686" s="3"/>
      <c r="C1686" s="3"/>
      <c r="D1686" s="122"/>
      <c r="E1686" s="3"/>
      <c r="F1686" s="3"/>
      <c r="G1686" s="3"/>
      <c r="H1686" s="3"/>
      <c r="I1686" s="120"/>
      <c r="J1686" s="3"/>
      <c r="K1686" s="95" t="str" cm="1">
        <f t="array" ref="K1686">IF(OR($J$14 = "A",$J$14 = "B",$J$14 = "C"),IF(I1686="","",IF(LEN(I1686)&gt;2,_xlfn.IFS(ISNUMBER(SEARCH("_",I1686)),I1686,ISNUMBER(SEARCH(", ",I1686)),SUBSTITUTE(I1686,", ","_"),ISNUMBER(SEARCH("/ ",I1686)),SUBSTITUTE(I1686,"/ ","_"),ISNUMBER(SEARCH(",",I1686)),SUBSTITUTE(I1686,",","_"),ISNUMBER(SEARCH("/",I1686)),SUBSTITUTE(I1686,"/","_"),ISNUMBER(SEARCH("",I1686)),I1686),I1686)),IF(OR($J$14 = "J",$J$14 = "K"),"",IF(D1686="","",IF(LEN(D1686)&gt;2,_xlfn.IFS(ISNUMBER(SEARCH("_",D1686)),D1686,ISNUMBER(SEARCH(", ",D1686)),SUBSTITUTE(D1686,", ","_"),ISNUMBER(SEARCH("/ ",D1686)),SUBSTITUTE(D1686,"/ ","_"),ISNUMBER(SEARCH(",",D1686)),SUBSTITUTE(D1686,",","_"),ISNUMBER(SEARCH("/",D1686)),SUBSTITUTE(D1686,"/","_"),ISNUMBER(SEARCH("",D1686)),D1686),D1686))))</f>
        <v/>
      </c>
      <c r="L1686" s="1"/>
      <c r="M1686" s="1" t="str">
        <f t="shared" si="131"/>
        <v/>
      </c>
      <c r="N1686" s="94" t="str">
        <f>IF($L1686="None","",IF(ISERROR(VLOOKUP($L1686,Info!$B$4:$B$266,1,FALSE)),"",VLOOKUP($L1686,Info!$B$4:$L$266,5,FALSE)))</f>
        <v/>
      </c>
      <c r="O1686" s="94" t="str">
        <f>IF(K1686="","",IF(AND($J$12&lt;&gt;"ABC",N1686="3"),"BAC",IF(N1686="3","ABC",IF($J$12&lt;&gt;"ABC",IF($J$10="Standard",VLOOKUP(K1686,Info!$BE$4:$BF$481,2,FALSE),VLOOKUP(K1686,Info!$BI$4:$BJ$482,2,FALSE)),IF($J$10="Standard",VLOOKUP(K1686,Info!$AG$4:$AH$2994,2,FALSE),VLOOKUP(K1686,Info!$AK$4:$AL$2997,2,FALSE))))))</f>
        <v/>
      </c>
      <c r="P1686" s="94" t="str">
        <f>IF($L1686="None","",IF(ISERROR(VLOOKUP($L1686,Info!$B$4:$B$266,1,FALSE)),"",VLOOKUP($L1686,Info!$B$4:$L$266,3,FALSE)))</f>
        <v/>
      </c>
      <c r="Q1686" s="96" t="str">
        <f>IF($L1686="None","",IF(ISERROR(VLOOKUP($L1686,Info!$B$4:$B$266,1,FALSE)),"",VLOOKUP($L1686,Info!$B$4:$L$266,4,FALSE)))</f>
        <v/>
      </c>
      <c r="R1686" s="1"/>
      <c r="S1686" s="6" t="str">
        <f t="shared" si="132"/>
        <v/>
      </c>
      <c r="T1686" s="6" t="str">
        <f>IF($L1686="None","",IF(ISERROR(VLOOKUP($L1686,Info!$B$4:$B$266,1,FALSE)),"",VLOOKUP($L1686,Info!$B$4:$L$266,11,FALSE)))</f>
        <v/>
      </c>
      <c r="U1686" s="1"/>
      <c r="V1686" s="1"/>
      <c r="W1686" s="1"/>
      <c r="X1686" s="1" t="str">
        <f>IF($L1686="None","",IF(ISERROR(VLOOKUP($L1686,Info!$B$4:$B$266,1,FALSE)),"",IF(OR(W1686="Metallic Liquid Tight",W1686="Non-Metallic Liquid Tight",W1686="LSZH",W1686="Greenfield"),VLOOKUP($L1686,Info!$B$4:$L$266,7,FALSE),"N/A")))</f>
        <v/>
      </c>
      <c r="Y1686" s="1"/>
      <c r="Z1686" s="96" t="str">
        <f>IF($L1686="None","",IF(ISERROR(VLOOKUP($L1686,Info!$B$4:$B$266,1,FALSE)),"",VLOOKUP($L1686,Info!$B$4:$L$266,9,FALSE)))</f>
        <v/>
      </c>
      <c r="AA1686" s="96" t="str">
        <f>IF($L1686="None","",IF(ISERROR(VLOOKUP($L1686,Info!$B$4:$B$266,1,FALSE)),"",VLOOKUP($L1686,Info!$B$4:$L$266,8,FALSE)))</f>
        <v/>
      </c>
      <c r="AB1686" s="96" t="str">
        <f>IF($L1686="None","",IF(ISERROR(VLOOKUP($L1686,Info!$B$4:$B$266,1,FALSE)),"",VLOOKUP($L1686,Info!$B$4:$L$266,10,FALSE)))</f>
        <v/>
      </c>
      <c r="AC1686" s="1" t="str">
        <f>IF(W1686="SO Cable","Black,White",IF(O1686="","",IF(P1686="","",IF($J$12&lt;&gt;"ABC",IF(P1686&lt;="250",VLOOKUP(O1686,Info!$AZ$4:$BB$22,3,FALSE),VLOOKUP(O1686,Info!$AZ$23:$BB$39,3,FALSE)),IF(P1686&lt;="250",VLOOKUP(O1686,Info!$AO$4:$AQ$22,3,FALSE),VLOOKUP(O1686,Info!$AO$23:$AP$39,3,FALSE))))))</f>
        <v/>
      </c>
      <c r="AD1686" s="1"/>
      <c r="AE1686" s="1" t="str">
        <f>IF($L1686="None","",IF(ISERROR(VLOOKUP($L1686,Info!$B$4:$B$266,1,FALSE)),"",VLOOKUP($L1686,Info!$B$4:$L$266,4,FALSE)))</f>
        <v/>
      </c>
      <c r="AF1686" s="1" t="str">
        <f>IF($L1686="None","",IF(ISERROR(VLOOKUP($L1686,Info!$B$4:$B$266,1,FALSE)),"",VLOOKUP($L1686,Info!$B$4:$L$266,6,FALSE)))</f>
        <v/>
      </c>
      <c r="AG1686" s="1"/>
      <c r="AH1686" s="33" t="str" cm="1">
        <f t="array" ref="AH1686">IF(AND(L1686&lt;&gt;"",O1686&lt;&gt;"",R1686:S1686&lt;&gt;"",W1686:X1686&lt;&gt;"",Z1686:AA1686&lt;&gt;"",AC1686&lt;&gt;""),"Good","Bad")</f>
        <v>Bad</v>
      </c>
      <c r="AL1686" t="str" cm="1">
        <f t="array" ref="AL1686">IF(R1686&gt;0,_xlfn.IFS(COUNTIF($L$20:L1686,"&lt;&gt;")&lt;101,1,COUNTIF($L$20:L1686,"&lt;&gt;")&lt;201,2,COUNTIF($L$20:L1686,"&lt;&gt;")&lt;301,3,COUNTIF($L$20:L1686,"&lt;&gt;")&lt;401,4,COUNTIF($L$20:L1686,"&lt;&gt;")&lt;501,5,COUNTIF($L$20:L1686,"&lt;&gt;")&lt;601,6,COUNTIF($L$20:L1686,"&lt;&gt;")&lt;701,7,COUNTIF($L$20:L1686,"&lt;&gt;")&lt;801,8,COUNTIF($L$20:L1686,"&lt;&gt;")&lt;901,9,COUNTIF($L$20:L1686,"&lt;&gt;")&lt;1001,10,COUNTIF($L$20:L1686,"&lt;&gt;")&lt;1101,11,COUNTIF($L$20:L1686,"&lt;&gt;")&lt;1201,12,COUNTIF($L$20:L1686,"&lt;&gt;")&lt;1301,13,COUNTIF($L$20:L1686,"&lt;&gt;")&lt;1401,14,COUNTIF($L$20:L1686,"&lt;&gt;")&lt;1501,15,COUNTIF($L$20:L1686,"&lt;&gt;")&lt;1601,16,COUNTIF($L$20:L1686,"&lt;&gt;")&lt;1701,17,COUNTIF($L$20:L1686,"&lt;&gt;")&lt;1801,18,COUNTIF($L$20:L1686,"&lt;&gt;")&lt;1901,19,COUNTIF($L$20:L1686,"&lt;&gt;")&lt;2001,20,COUNTIF($L$20:L1686,"&lt;&gt;")&lt;2101,21,COUNTIF($L$20:L1686,"&lt;&gt;")&lt;2201,22,COUNTIF($L$20:L1686,"&lt;&gt;")&lt;2301,23,COUNTIF($L$20:L1686,"&lt;&gt;")&lt;2401,24,COUNTIF($L$20:L1686,"&lt;&gt;")&lt;2501,25,COUNTIF($L$20:L1686,"&lt;&gt;")&lt;2601,26,COUNTIF($L$20:L1686,"&lt;&gt;")&lt;2701,27,COUNTIF($L$20:L1686,"&lt;&gt;")&lt;2801,28,COUNTIF($L$20:L1686,"&lt;&gt;")&lt;2901,29,COUNTIF($L$20:L1686,"&lt;&gt;")&lt;3001,30),"")</f>
        <v/>
      </c>
      <c r="AM1686" t="str">
        <f t="shared" si="130"/>
        <v/>
      </c>
      <c r="AN1686" t="str">
        <f t="shared" ref="AN1686:AN1749" si="134">IF(R1686&gt;0,_xlfn.XLOOKUP(AM1686,$AO$20:$AO$3019,$AP$20:$AP$3019,0,0,1),"")</f>
        <v/>
      </c>
      <c r="AP1686" t="str">
        <f t="shared" si="133"/>
        <v/>
      </c>
      <c r="AQ1686" t="str">
        <f>IF(AO1686="","",COUNTIFS(AM1686:$AM$3019,AO1686))</f>
        <v/>
      </c>
    </row>
    <row r="1687" spans="1:43" x14ac:dyDescent="0.25">
      <c r="A1687" s="6" t="str">
        <f>IF(COUNT($A$20:A1686)&lt;&gt;$B$4,IF(A1686="","",A1686+1),"")</f>
        <v/>
      </c>
      <c r="B1687" s="3"/>
      <c r="C1687" s="3"/>
      <c r="D1687" s="122"/>
      <c r="E1687" s="3"/>
      <c r="F1687" s="3"/>
      <c r="G1687" s="3"/>
      <c r="H1687" s="3"/>
      <c r="I1687" s="120"/>
      <c r="J1687" s="3"/>
      <c r="K1687" s="95" t="str" cm="1">
        <f t="array" ref="K1687">IF(OR($J$14 = "A",$J$14 = "B",$J$14 = "C"),IF(I1687="","",IF(LEN(I1687)&gt;2,_xlfn.IFS(ISNUMBER(SEARCH("_",I1687)),I1687,ISNUMBER(SEARCH(", ",I1687)),SUBSTITUTE(I1687,", ","_"),ISNUMBER(SEARCH("/ ",I1687)),SUBSTITUTE(I1687,"/ ","_"),ISNUMBER(SEARCH(",",I1687)),SUBSTITUTE(I1687,",","_"),ISNUMBER(SEARCH("/",I1687)),SUBSTITUTE(I1687,"/","_"),ISNUMBER(SEARCH("",I1687)),I1687),I1687)),IF(OR($J$14 = "J",$J$14 = "K"),"",IF(D1687="","",IF(LEN(D1687)&gt;2,_xlfn.IFS(ISNUMBER(SEARCH("_",D1687)),D1687,ISNUMBER(SEARCH(", ",D1687)),SUBSTITUTE(D1687,", ","_"),ISNUMBER(SEARCH("/ ",D1687)),SUBSTITUTE(D1687,"/ ","_"),ISNUMBER(SEARCH(",",D1687)),SUBSTITUTE(D1687,",","_"),ISNUMBER(SEARCH("/",D1687)),SUBSTITUTE(D1687,"/","_"),ISNUMBER(SEARCH("",D1687)),D1687),D1687))))</f>
        <v/>
      </c>
      <c r="L1687" s="1"/>
      <c r="M1687" s="1" t="str">
        <f t="shared" si="131"/>
        <v/>
      </c>
      <c r="N1687" s="94" t="str">
        <f>IF($L1687="None","",IF(ISERROR(VLOOKUP($L1687,Info!$B$4:$B$266,1,FALSE)),"",VLOOKUP($L1687,Info!$B$4:$L$266,5,FALSE)))</f>
        <v/>
      </c>
      <c r="O1687" s="94" t="str">
        <f>IF(K1687="","",IF(AND($J$12&lt;&gt;"ABC",N1687="3"),"BAC",IF(N1687="3","ABC",IF($J$12&lt;&gt;"ABC",IF($J$10="Standard",VLOOKUP(K1687,Info!$BE$4:$BF$481,2,FALSE),VLOOKUP(K1687,Info!$BI$4:$BJ$482,2,FALSE)),IF($J$10="Standard",VLOOKUP(K1687,Info!$AG$4:$AH$2994,2,FALSE),VLOOKUP(K1687,Info!$AK$4:$AL$2997,2,FALSE))))))</f>
        <v/>
      </c>
      <c r="P1687" s="94" t="str">
        <f>IF($L1687="None","",IF(ISERROR(VLOOKUP($L1687,Info!$B$4:$B$266,1,FALSE)),"",VLOOKUP($L1687,Info!$B$4:$L$266,3,FALSE)))</f>
        <v/>
      </c>
      <c r="Q1687" s="96" t="str">
        <f>IF($L1687="None","",IF(ISERROR(VLOOKUP($L1687,Info!$B$4:$B$266,1,FALSE)),"",VLOOKUP($L1687,Info!$B$4:$L$266,4,FALSE)))</f>
        <v/>
      </c>
      <c r="R1687" s="1"/>
      <c r="S1687" s="6" t="str">
        <f t="shared" si="132"/>
        <v/>
      </c>
      <c r="T1687" s="6" t="str">
        <f>IF($L1687="None","",IF(ISERROR(VLOOKUP($L1687,Info!$B$4:$B$266,1,FALSE)),"",VLOOKUP($L1687,Info!$B$4:$L$266,11,FALSE)))</f>
        <v/>
      </c>
      <c r="U1687" s="1"/>
      <c r="V1687" s="1"/>
      <c r="W1687" s="1"/>
      <c r="X1687" s="1" t="str">
        <f>IF($L1687="None","",IF(ISERROR(VLOOKUP($L1687,Info!$B$4:$B$266,1,FALSE)),"",IF(OR(W1687="Metallic Liquid Tight",W1687="Non-Metallic Liquid Tight",W1687="LSZH",W1687="Greenfield"),VLOOKUP($L1687,Info!$B$4:$L$266,7,FALSE),"N/A")))</f>
        <v/>
      </c>
      <c r="Y1687" s="1"/>
      <c r="Z1687" s="96" t="str">
        <f>IF($L1687="None","",IF(ISERROR(VLOOKUP($L1687,Info!$B$4:$B$266,1,FALSE)),"",VLOOKUP($L1687,Info!$B$4:$L$266,9,FALSE)))</f>
        <v/>
      </c>
      <c r="AA1687" s="96" t="str">
        <f>IF($L1687="None","",IF(ISERROR(VLOOKUP($L1687,Info!$B$4:$B$266,1,FALSE)),"",VLOOKUP($L1687,Info!$B$4:$L$266,8,FALSE)))</f>
        <v/>
      </c>
      <c r="AB1687" s="96" t="str">
        <f>IF($L1687="None","",IF(ISERROR(VLOOKUP($L1687,Info!$B$4:$B$266,1,FALSE)),"",VLOOKUP($L1687,Info!$B$4:$L$266,10,FALSE)))</f>
        <v/>
      </c>
      <c r="AC1687" s="1" t="str">
        <f>IF(W1687="SO Cable","Black,White",IF(O1687="","",IF(P1687="","",IF($J$12&lt;&gt;"ABC",IF(P1687&lt;="250",VLOOKUP(O1687,Info!$AZ$4:$BB$22,3,FALSE),VLOOKUP(O1687,Info!$AZ$23:$BB$39,3,FALSE)),IF(P1687&lt;="250",VLOOKUP(O1687,Info!$AO$4:$AQ$22,3,FALSE),VLOOKUP(O1687,Info!$AO$23:$AP$39,3,FALSE))))))</f>
        <v/>
      </c>
      <c r="AD1687" s="1"/>
      <c r="AE1687" s="1" t="str">
        <f>IF($L1687="None","",IF(ISERROR(VLOOKUP($L1687,Info!$B$4:$B$266,1,FALSE)),"",VLOOKUP($L1687,Info!$B$4:$L$266,4,FALSE)))</f>
        <v/>
      </c>
      <c r="AF1687" s="1" t="str">
        <f>IF($L1687="None","",IF(ISERROR(VLOOKUP($L1687,Info!$B$4:$B$266,1,FALSE)),"",VLOOKUP($L1687,Info!$B$4:$L$266,6,FALSE)))</f>
        <v/>
      </c>
      <c r="AG1687" s="1"/>
      <c r="AH1687" s="33" t="str" cm="1">
        <f t="array" ref="AH1687">IF(AND(L1687&lt;&gt;"",O1687&lt;&gt;"",R1687:S1687&lt;&gt;"",W1687:X1687&lt;&gt;"",Z1687:AA1687&lt;&gt;"",AC1687&lt;&gt;""),"Good","Bad")</f>
        <v>Bad</v>
      </c>
      <c r="AL1687" t="str" cm="1">
        <f t="array" ref="AL1687">IF(R1687&gt;0,_xlfn.IFS(COUNTIF($L$20:L1687,"&lt;&gt;")&lt;101,1,COUNTIF($L$20:L1687,"&lt;&gt;")&lt;201,2,COUNTIF($L$20:L1687,"&lt;&gt;")&lt;301,3,COUNTIF($L$20:L1687,"&lt;&gt;")&lt;401,4,COUNTIF($L$20:L1687,"&lt;&gt;")&lt;501,5,COUNTIF($L$20:L1687,"&lt;&gt;")&lt;601,6,COUNTIF($L$20:L1687,"&lt;&gt;")&lt;701,7,COUNTIF($L$20:L1687,"&lt;&gt;")&lt;801,8,COUNTIF($L$20:L1687,"&lt;&gt;")&lt;901,9,COUNTIF($L$20:L1687,"&lt;&gt;")&lt;1001,10,COUNTIF($L$20:L1687,"&lt;&gt;")&lt;1101,11,COUNTIF($L$20:L1687,"&lt;&gt;")&lt;1201,12,COUNTIF($L$20:L1687,"&lt;&gt;")&lt;1301,13,COUNTIF($L$20:L1687,"&lt;&gt;")&lt;1401,14,COUNTIF($L$20:L1687,"&lt;&gt;")&lt;1501,15,COUNTIF($L$20:L1687,"&lt;&gt;")&lt;1601,16,COUNTIF($L$20:L1687,"&lt;&gt;")&lt;1701,17,COUNTIF($L$20:L1687,"&lt;&gt;")&lt;1801,18,COUNTIF($L$20:L1687,"&lt;&gt;")&lt;1901,19,COUNTIF($L$20:L1687,"&lt;&gt;")&lt;2001,20,COUNTIF($L$20:L1687,"&lt;&gt;")&lt;2101,21,COUNTIF($L$20:L1687,"&lt;&gt;")&lt;2201,22,COUNTIF($L$20:L1687,"&lt;&gt;")&lt;2301,23,COUNTIF($L$20:L1687,"&lt;&gt;")&lt;2401,24,COUNTIF($L$20:L1687,"&lt;&gt;")&lt;2501,25,COUNTIF($L$20:L1687,"&lt;&gt;")&lt;2601,26,COUNTIF($L$20:L1687,"&lt;&gt;")&lt;2701,27,COUNTIF($L$20:L1687,"&lt;&gt;")&lt;2801,28,COUNTIF($L$20:L1687,"&lt;&gt;")&lt;2901,29,COUNTIF($L$20:L1687,"&lt;&gt;")&lt;3001,30),"")</f>
        <v/>
      </c>
      <c r="AM1687" t="str">
        <f t="shared" si="130"/>
        <v/>
      </c>
      <c r="AN1687" t="str">
        <f t="shared" si="134"/>
        <v/>
      </c>
      <c r="AP1687" t="str">
        <f t="shared" si="133"/>
        <v/>
      </c>
      <c r="AQ1687" t="str">
        <f>IF(AO1687="","",COUNTIFS(AM1687:$AM$3019,AO1687))</f>
        <v/>
      </c>
    </row>
    <row r="1688" spans="1:43" x14ac:dyDescent="0.25">
      <c r="A1688" s="6" t="str">
        <f>IF(COUNT($A$20:A1687)&lt;&gt;$B$4,IF(A1687="","",A1687+1),"")</f>
        <v/>
      </c>
      <c r="B1688" s="3"/>
      <c r="C1688" s="3"/>
      <c r="D1688" s="122"/>
      <c r="E1688" s="3"/>
      <c r="F1688" s="3"/>
      <c r="G1688" s="3"/>
      <c r="H1688" s="3"/>
      <c r="I1688" s="120"/>
      <c r="J1688" s="3"/>
      <c r="K1688" s="95" t="str" cm="1">
        <f t="array" ref="K1688">IF(OR($J$14 = "A",$J$14 = "B",$J$14 = "C"),IF(I1688="","",IF(LEN(I1688)&gt;2,_xlfn.IFS(ISNUMBER(SEARCH("_",I1688)),I1688,ISNUMBER(SEARCH(", ",I1688)),SUBSTITUTE(I1688,", ","_"),ISNUMBER(SEARCH("/ ",I1688)),SUBSTITUTE(I1688,"/ ","_"),ISNUMBER(SEARCH(",",I1688)),SUBSTITUTE(I1688,",","_"),ISNUMBER(SEARCH("/",I1688)),SUBSTITUTE(I1688,"/","_"),ISNUMBER(SEARCH("",I1688)),I1688),I1688)),IF(OR($J$14 = "J",$J$14 = "K"),"",IF(D1688="","",IF(LEN(D1688)&gt;2,_xlfn.IFS(ISNUMBER(SEARCH("_",D1688)),D1688,ISNUMBER(SEARCH(", ",D1688)),SUBSTITUTE(D1688,", ","_"),ISNUMBER(SEARCH("/ ",D1688)),SUBSTITUTE(D1688,"/ ","_"),ISNUMBER(SEARCH(",",D1688)),SUBSTITUTE(D1688,",","_"),ISNUMBER(SEARCH("/",D1688)),SUBSTITUTE(D1688,"/","_"),ISNUMBER(SEARCH("",D1688)),D1688),D1688))))</f>
        <v/>
      </c>
      <c r="L1688" s="1"/>
      <c r="M1688" s="1" t="str">
        <f t="shared" si="131"/>
        <v/>
      </c>
      <c r="N1688" s="94" t="str">
        <f>IF($L1688="None","",IF(ISERROR(VLOOKUP($L1688,Info!$B$4:$B$266,1,FALSE)),"",VLOOKUP($L1688,Info!$B$4:$L$266,5,FALSE)))</f>
        <v/>
      </c>
      <c r="O1688" s="94" t="str">
        <f>IF(K1688="","",IF(AND($J$12&lt;&gt;"ABC",N1688="3"),"BAC",IF(N1688="3","ABC",IF($J$12&lt;&gt;"ABC",IF($J$10="Standard",VLOOKUP(K1688,Info!$BE$4:$BF$481,2,FALSE),VLOOKUP(K1688,Info!$BI$4:$BJ$482,2,FALSE)),IF($J$10="Standard",VLOOKUP(K1688,Info!$AG$4:$AH$2994,2,FALSE),VLOOKUP(K1688,Info!$AK$4:$AL$2997,2,FALSE))))))</f>
        <v/>
      </c>
      <c r="P1688" s="94" t="str">
        <f>IF($L1688="None","",IF(ISERROR(VLOOKUP($L1688,Info!$B$4:$B$266,1,FALSE)),"",VLOOKUP($L1688,Info!$B$4:$L$266,3,FALSE)))</f>
        <v/>
      </c>
      <c r="Q1688" s="96" t="str">
        <f>IF($L1688="None","",IF(ISERROR(VLOOKUP($L1688,Info!$B$4:$B$266,1,FALSE)),"",VLOOKUP($L1688,Info!$B$4:$L$266,4,FALSE)))</f>
        <v/>
      </c>
      <c r="R1688" s="1"/>
      <c r="S1688" s="6" t="str">
        <f t="shared" si="132"/>
        <v/>
      </c>
      <c r="T1688" s="6" t="str">
        <f>IF($L1688="None","",IF(ISERROR(VLOOKUP($L1688,Info!$B$4:$B$266,1,FALSE)),"",VLOOKUP($L1688,Info!$B$4:$L$266,11,FALSE)))</f>
        <v/>
      </c>
      <c r="U1688" s="1"/>
      <c r="V1688" s="1"/>
      <c r="W1688" s="1"/>
      <c r="X1688" s="1" t="str">
        <f>IF($L1688="None","",IF(ISERROR(VLOOKUP($L1688,Info!$B$4:$B$266,1,FALSE)),"",IF(OR(W1688="Metallic Liquid Tight",W1688="Non-Metallic Liquid Tight",W1688="LSZH",W1688="Greenfield"),VLOOKUP($L1688,Info!$B$4:$L$266,7,FALSE),"N/A")))</f>
        <v/>
      </c>
      <c r="Y1688" s="1"/>
      <c r="Z1688" s="96" t="str">
        <f>IF($L1688="None","",IF(ISERROR(VLOOKUP($L1688,Info!$B$4:$B$266,1,FALSE)),"",VLOOKUP($L1688,Info!$B$4:$L$266,9,FALSE)))</f>
        <v/>
      </c>
      <c r="AA1688" s="96" t="str">
        <f>IF($L1688="None","",IF(ISERROR(VLOOKUP($L1688,Info!$B$4:$B$266,1,FALSE)),"",VLOOKUP($L1688,Info!$B$4:$L$266,8,FALSE)))</f>
        <v/>
      </c>
      <c r="AB1688" s="96" t="str">
        <f>IF($L1688="None","",IF(ISERROR(VLOOKUP($L1688,Info!$B$4:$B$266,1,FALSE)),"",VLOOKUP($L1688,Info!$B$4:$L$266,10,FALSE)))</f>
        <v/>
      </c>
      <c r="AC1688" s="1" t="str">
        <f>IF(W1688="SO Cable","Black,White",IF(O1688="","",IF(P1688="","",IF($J$12&lt;&gt;"ABC",IF(P1688&lt;="250",VLOOKUP(O1688,Info!$AZ$4:$BB$22,3,FALSE),VLOOKUP(O1688,Info!$AZ$23:$BB$39,3,FALSE)),IF(P1688&lt;="250",VLOOKUP(O1688,Info!$AO$4:$AQ$22,3,FALSE),VLOOKUP(O1688,Info!$AO$23:$AP$39,3,FALSE))))))</f>
        <v/>
      </c>
      <c r="AD1688" s="1"/>
      <c r="AE1688" s="1" t="str">
        <f>IF($L1688="None","",IF(ISERROR(VLOOKUP($L1688,Info!$B$4:$B$266,1,FALSE)),"",VLOOKUP($L1688,Info!$B$4:$L$266,4,FALSE)))</f>
        <v/>
      </c>
      <c r="AF1688" s="1" t="str">
        <f>IF($L1688="None","",IF(ISERROR(VLOOKUP($L1688,Info!$B$4:$B$266,1,FALSE)),"",VLOOKUP($L1688,Info!$B$4:$L$266,6,FALSE)))</f>
        <v/>
      </c>
      <c r="AG1688" s="1"/>
      <c r="AH1688" s="33" t="str" cm="1">
        <f t="array" ref="AH1688">IF(AND(L1688&lt;&gt;"",O1688&lt;&gt;"",R1688:S1688&lt;&gt;"",W1688:X1688&lt;&gt;"",Z1688:AA1688&lt;&gt;"",AC1688&lt;&gt;""),"Good","Bad")</f>
        <v>Bad</v>
      </c>
      <c r="AL1688" t="str" cm="1">
        <f t="array" ref="AL1688">IF(R1688&gt;0,_xlfn.IFS(COUNTIF($L$20:L1688,"&lt;&gt;")&lt;101,1,COUNTIF($L$20:L1688,"&lt;&gt;")&lt;201,2,COUNTIF($L$20:L1688,"&lt;&gt;")&lt;301,3,COUNTIF($L$20:L1688,"&lt;&gt;")&lt;401,4,COUNTIF($L$20:L1688,"&lt;&gt;")&lt;501,5,COUNTIF($L$20:L1688,"&lt;&gt;")&lt;601,6,COUNTIF($L$20:L1688,"&lt;&gt;")&lt;701,7,COUNTIF($L$20:L1688,"&lt;&gt;")&lt;801,8,COUNTIF($L$20:L1688,"&lt;&gt;")&lt;901,9,COUNTIF($L$20:L1688,"&lt;&gt;")&lt;1001,10,COUNTIF($L$20:L1688,"&lt;&gt;")&lt;1101,11,COUNTIF($L$20:L1688,"&lt;&gt;")&lt;1201,12,COUNTIF($L$20:L1688,"&lt;&gt;")&lt;1301,13,COUNTIF($L$20:L1688,"&lt;&gt;")&lt;1401,14,COUNTIF($L$20:L1688,"&lt;&gt;")&lt;1501,15,COUNTIF($L$20:L1688,"&lt;&gt;")&lt;1601,16,COUNTIF($L$20:L1688,"&lt;&gt;")&lt;1701,17,COUNTIF($L$20:L1688,"&lt;&gt;")&lt;1801,18,COUNTIF($L$20:L1688,"&lt;&gt;")&lt;1901,19,COUNTIF($L$20:L1688,"&lt;&gt;")&lt;2001,20,COUNTIF($L$20:L1688,"&lt;&gt;")&lt;2101,21,COUNTIF($L$20:L1688,"&lt;&gt;")&lt;2201,22,COUNTIF($L$20:L1688,"&lt;&gt;")&lt;2301,23,COUNTIF($L$20:L1688,"&lt;&gt;")&lt;2401,24,COUNTIF($L$20:L1688,"&lt;&gt;")&lt;2501,25,COUNTIF($L$20:L1688,"&lt;&gt;")&lt;2601,26,COUNTIF($L$20:L1688,"&lt;&gt;")&lt;2701,27,COUNTIF($L$20:L1688,"&lt;&gt;")&lt;2801,28,COUNTIF($L$20:L1688,"&lt;&gt;")&lt;2901,29,COUNTIF($L$20:L1688,"&lt;&gt;")&lt;3001,30),"")</f>
        <v/>
      </c>
      <c r="AM1688" t="str">
        <f t="shared" si="130"/>
        <v/>
      </c>
      <c r="AN1688" t="str">
        <f t="shared" si="134"/>
        <v/>
      </c>
      <c r="AP1688" t="str">
        <f t="shared" si="133"/>
        <v/>
      </c>
      <c r="AQ1688" t="str">
        <f>IF(AO1688="","",COUNTIFS(AM1688:$AM$3019,AO1688))</f>
        <v/>
      </c>
    </row>
    <row r="1689" spans="1:43" x14ac:dyDescent="0.25">
      <c r="A1689" s="6" t="str">
        <f>IF(COUNT($A$20:A1688)&lt;&gt;$B$4,IF(A1688="","",A1688+1),"")</f>
        <v/>
      </c>
      <c r="B1689" s="3"/>
      <c r="C1689" s="3"/>
      <c r="D1689" s="122"/>
      <c r="E1689" s="3"/>
      <c r="F1689" s="3"/>
      <c r="G1689" s="3"/>
      <c r="H1689" s="3"/>
      <c r="I1689" s="120"/>
      <c r="J1689" s="3"/>
      <c r="K1689" s="95" t="str" cm="1">
        <f t="array" ref="K1689">IF(OR($J$14 = "A",$J$14 = "B",$J$14 = "C"),IF(I1689="","",IF(LEN(I1689)&gt;2,_xlfn.IFS(ISNUMBER(SEARCH("_",I1689)),I1689,ISNUMBER(SEARCH(", ",I1689)),SUBSTITUTE(I1689,", ","_"),ISNUMBER(SEARCH("/ ",I1689)),SUBSTITUTE(I1689,"/ ","_"),ISNUMBER(SEARCH(",",I1689)),SUBSTITUTE(I1689,",","_"),ISNUMBER(SEARCH("/",I1689)),SUBSTITUTE(I1689,"/","_"),ISNUMBER(SEARCH("",I1689)),I1689),I1689)),IF(OR($J$14 = "J",$J$14 = "K"),"",IF(D1689="","",IF(LEN(D1689)&gt;2,_xlfn.IFS(ISNUMBER(SEARCH("_",D1689)),D1689,ISNUMBER(SEARCH(", ",D1689)),SUBSTITUTE(D1689,", ","_"),ISNUMBER(SEARCH("/ ",D1689)),SUBSTITUTE(D1689,"/ ","_"),ISNUMBER(SEARCH(",",D1689)),SUBSTITUTE(D1689,",","_"),ISNUMBER(SEARCH("/",D1689)),SUBSTITUTE(D1689,"/","_"),ISNUMBER(SEARCH("",D1689)),D1689),D1689))))</f>
        <v/>
      </c>
      <c r="L1689" s="1"/>
      <c r="M1689" s="1" t="str">
        <f t="shared" si="131"/>
        <v/>
      </c>
      <c r="N1689" s="94" t="str">
        <f>IF($L1689="None","",IF(ISERROR(VLOOKUP($L1689,Info!$B$4:$B$266,1,FALSE)),"",VLOOKUP($L1689,Info!$B$4:$L$266,5,FALSE)))</f>
        <v/>
      </c>
      <c r="O1689" s="94" t="str">
        <f>IF(K1689="","",IF(AND($J$12&lt;&gt;"ABC",N1689="3"),"BAC",IF(N1689="3","ABC",IF($J$12&lt;&gt;"ABC",IF($J$10="Standard",VLOOKUP(K1689,Info!$BE$4:$BF$481,2,FALSE),VLOOKUP(K1689,Info!$BI$4:$BJ$482,2,FALSE)),IF($J$10="Standard",VLOOKUP(K1689,Info!$AG$4:$AH$2994,2,FALSE),VLOOKUP(K1689,Info!$AK$4:$AL$2997,2,FALSE))))))</f>
        <v/>
      </c>
      <c r="P1689" s="94" t="str">
        <f>IF($L1689="None","",IF(ISERROR(VLOOKUP($L1689,Info!$B$4:$B$266,1,FALSE)),"",VLOOKUP($L1689,Info!$B$4:$L$266,3,FALSE)))</f>
        <v/>
      </c>
      <c r="Q1689" s="96" t="str">
        <f>IF($L1689="None","",IF(ISERROR(VLOOKUP($L1689,Info!$B$4:$B$266,1,FALSE)),"",VLOOKUP($L1689,Info!$B$4:$L$266,4,FALSE)))</f>
        <v/>
      </c>
      <c r="R1689" s="1"/>
      <c r="S1689" s="6" t="str">
        <f t="shared" si="132"/>
        <v/>
      </c>
      <c r="T1689" s="6" t="str">
        <f>IF($L1689="None","",IF(ISERROR(VLOOKUP($L1689,Info!$B$4:$B$266,1,FALSE)),"",VLOOKUP($L1689,Info!$B$4:$L$266,11,FALSE)))</f>
        <v/>
      </c>
      <c r="U1689" s="1"/>
      <c r="V1689" s="1"/>
      <c r="W1689" s="1"/>
      <c r="X1689" s="1" t="str">
        <f>IF($L1689="None","",IF(ISERROR(VLOOKUP($L1689,Info!$B$4:$B$266,1,FALSE)),"",IF(OR(W1689="Metallic Liquid Tight",W1689="Non-Metallic Liquid Tight",W1689="LSZH",W1689="Greenfield"),VLOOKUP($L1689,Info!$B$4:$L$266,7,FALSE),"N/A")))</f>
        <v/>
      </c>
      <c r="Y1689" s="1"/>
      <c r="Z1689" s="96" t="str">
        <f>IF($L1689="None","",IF(ISERROR(VLOOKUP($L1689,Info!$B$4:$B$266,1,FALSE)),"",VLOOKUP($L1689,Info!$B$4:$L$266,9,FALSE)))</f>
        <v/>
      </c>
      <c r="AA1689" s="96" t="str">
        <f>IF($L1689="None","",IF(ISERROR(VLOOKUP($L1689,Info!$B$4:$B$266,1,FALSE)),"",VLOOKUP($L1689,Info!$B$4:$L$266,8,FALSE)))</f>
        <v/>
      </c>
      <c r="AB1689" s="96" t="str">
        <f>IF($L1689="None","",IF(ISERROR(VLOOKUP($L1689,Info!$B$4:$B$266,1,FALSE)),"",VLOOKUP($L1689,Info!$B$4:$L$266,10,FALSE)))</f>
        <v/>
      </c>
      <c r="AC1689" s="1" t="str">
        <f>IF(W1689="SO Cable","Black,White",IF(O1689="","",IF(P1689="","",IF($J$12&lt;&gt;"ABC",IF(P1689&lt;="250",VLOOKUP(O1689,Info!$AZ$4:$BB$22,3,FALSE),VLOOKUP(O1689,Info!$AZ$23:$BB$39,3,FALSE)),IF(P1689&lt;="250",VLOOKUP(O1689,Info!$AO$4:$AQ$22,3,FALSE),VLOOKUP(O1689,Info!$AO$23:$AP$39,3,FALSE))))))</f>
        <v/>
      </c>
      <c r="AD1689" s="1"/>
      <c r="AE1689" s="1" t="str">
        <f>IF($L1689="None","",IF(ISERROR(VLOOKUP($L1689,Info!$B$4:$B$266,1,FALSE)),"",VLOOKUP($L1689,Info!$B$4:$L$266,4,FALSE)))</f>
        <v/>
      </c>
      <c r="AF1689" s="1" t="str">
        <f>IF($L1689="None","",IF(ISERROR(VLOOKUP($L1689,Info!$B$4:$B$266,1,FALSE)),"",VLOOKUP($L1689,Info!$B$4:$L$266,6,FALSE)))</f>
        <v/>
      </c>
      <c r="AG1689" s="1"/>
      <c r="AH1689" s="33" t="str" cm="1">
        <f t="array" ref="AH1689">IF(AND(L1689&lt;&gt;"",O1689&lt;&gt;"",R1689:S1689&lt;&gt;"",W1689:X1689&lt;&gt;"",Z1689:AA1689&lt;&gt;"",AC1689&lt;&gt;""),"Good","Bad")</f>
        <v>Bad</v>
      </c>
      <c r="AL1689" t="str" cm="1">
        <f t="array" ref="AL1689">IF(R1689&gt;0,_xlfn.IFS(COUNTIF($L$20:L1689,"&lt;&gt;")&lt;101,1,COUNTIF($L$20:L1689,"&lt;&gt;")&lt;201,2,COUNTIF($L$20:L1689,"&lt;&gt;")&lt;301,3,COUNTIF($L$20:L1689,"&lt;&gt;")&lt;401,4,COUNTIF($L$20:L1689,"&lt;&gt;")&lt;501,5,COUNTIF($L$20:L1689,"&lt;&gt;")&lt;601,6,COUNTIF($L$20:L1689,"&lt;&gt;")&lt;701,7,COUNTIF($L$20:L1689,"&lt;&gt;")&lt;801,8,COUNTIF($L$20:L1689,"&lt;&gt;")&lt;901,9,COUNTIF($L$20:L1689,"&lt;&gt;")&lt;1001,10,COUNTIF($L$20:L1689,"&lt;&gt;")&lt;1101,11,COUNTIF($L$20:L1689,"&lt;&gt;")&lt;1201,12,COUNTIF($L$20:L1689,"&lt;&gt;")&lt;1301,13,COUNTIF($L$20:L1689,"&lt;&gt;")&lt;1401,14,COUNTIF($L$20:L1689,"&lt;&gt;")&lt;1501,15,COUNTIF($L$20:L1689,"&lt;&gt;")&lt;1601,16,COUNTIF($L$20:L1689,"&lt;&gt;")&lt;1701,17,COUNTIF($L$20:L1689,"&lt;&gt;")&lt;1801,18,COUNTIF($L$20:L1689,"&lt;&gt;")&lt;1901,19,COUNTIF($L$20:L1689,"&lt;&gt;")&lt;2001,20,COUNTIF($L$20:L1689,"&lt;&gt;")&lt;2101,21,COUNTIF($L$20:L1689,"&lt;&gt;")&lt;2201,22,COUNTIF($L$20:L1689,"&lt;&gt;")&lt;2301,23,COUNTIF($L$20:L1689,"&lt;&gt;")&lt;2401,24,COUNTIF($L$20:L1689,"&lt;&gt;")&lt;2501,25,COUNTIF($L$20:L1689,"&lt;&gt;")&lt;2601,26,COUNTIF($L$20:L1689,"&lt;&gt;")&lt;2701,27,COUNTIF($L$20:L1689,"&lt;&gt;")&lt;2801,28,COUNTIF($L$20:L1689,"&lt;&gt;")&lt;2901,29,COUNTIF($L$20:L1689,"&lt;&gt;")&lt;3001,30),"")</f>
        <v/>
      </c>
      <c r="AM1689" t="str">
        <f t="shared" si="130"/>
        <v/>
      </c>
      <c r="AN1689" t="str">
        <f t="shared" si="134"/>
        <v/>
      </c>
      <c r="AP1689" t="str">
        <f t="shared" si="133"/>
        <v/>
      </c>
      <c r="AQ1689" t="str">
        <f>IF(AO1689="","",COUNTIFS(AM1689:$AM$3019,AO1689))</f>
        <v/>
      </c>
    </row>
    <row r="1690" spans="1:43" x14ac:dyDescent="0.25">
      <c r="A1690" s="6" t="str">
        <f>IF(COUNT($A$20:A1689)&lt;&gt;$B$4,IF(A1689="","",A1689+1),"")</f>
        <v/>
      </c>
      <c r="B1690" s="3"/>
      <c r="C1690" s="3"/>
      <c r="D1690" s="122"/>
      <c r="E1690" s="3"/>
      <c r="F1690" s="3"/>
      <c r="G1690" s="3"/>
      <c r="H1690" s="3"/>
      <c r="I1690" s="120"/>
      <c r="J1690" s="3"/>
      <c r="K1690" s="95" t="str" cm="1">
        <f t="array" ref="K1690">IF(OR($J$14 = "A",$J$14 = "B",$J$14 = "C"),IF(I1690="","",IF(LEN(I1690)&gt;2,_xlfn.IFS(ISNUMBER(SEARCH("_",I1690)),I1690,ISNUMBER(SEARCH(", ",I1690)),SUBSTITUTE(I1690,", ","_"),ISNUMBER(SEARCH("/ ",I1690)),SUBSTITUTE(I1690,"/ ","_"),ISNUMBER(SEARCH(",",I1690)),SUBSTITUTE(I1690,",","_"),ISNUMBER(SEARCH("/",I1690)),SUBSTITUTE(I1690,"/","_"),ISNUMBER(SEARCH("",I1690)),I1690),I1690)),IF(OR($J$14 = "J",$J$14 = "K"),"",IF(D1690="","",IF(LEN(D1690)&gt;2,_xlfn.IFS(ISNUMBER(SEARCH("_",D1690)),D1690,ISNUMBER(SEARCH(", ",D1690)),SUBSTITUTE(D1690,", ","_"),ISNUMBER(SEARCH("/ ",D1690)),SUBSTITUTE(D1690,"/ ","_"),ISNUMBER(SEARCH(",",D1690)),SUBSTITUTE(D1690,",","_"),ISNUMBER(SEARCH("/",D1690)),SUBSTITUTE(D1690,"/","_"),ISNUMBER(SEARCH("",D1690)),D1690),D1690))))</f>
        <v/>
      </c>
      <c r="L1690" s="1"/>
      <c r="M1690" s="1" t="str">
        <f t="shared" si="131"/>
        <v/>
      </c>
      <c r="N1690" s="94" t="str">
        <f>IF($L1690="None","",IF(ISERROR(VLOOKUP($L1690,Info!$B$4:$B$266,1,FALSE)),"",VLOOKUP($L1690,Info!$B$4:$L$266,5,FALSE)))</f>
        <v/>
      </c>
      <c r="O1690" s="94" t="str">
        <f>IF(K1690="","",IF(AND($J$12&lt;&gt;"ABC",N1690="3"),"BAC",IF(N1690="3","ABC",IF($J$12&lt;&gt;"ABC",IF($J$10="Standard",VLOOKUP(K1690,Info!$BE$4:$BF$481,2,FALSE),VLOOKUP(K1690,Info!$BI$4:$BJ$482,2,FALSE)),IF($J$10="Standard",VLOOKUP(K1690,Info!$AG$4:$AH$2994,2,FALSE),VLOOKUP(K1690,Info!$AK$4:$AL$2997,2,FALSE))))))</f>
        <v/>
      </c>
      <c r="P1690" s="94" t="str">
        <f>IF($L1690="None","",IF(ISERROR(VLOOKUP($L1690,Info!$B$4:$B$266,1,FALSE)),"",VLOOKUP($L1690,Info!$B$4:$L$266,3,FALSE)))</f>
        <v/>
      </c>
      <c r="Q1690" s="96" t="str">
        <f>IF($L1690="None","",IF(ISERROR(VLOOKUP($L1690,Info!$B$4:$B$266,1,FALSE)),"",VLOOKUP($L1690,Info!$B$4:$L$266,4,FALSE)))</f>
        <v/>
      </c>
      <c r="R1690" s="1"/>
      <c r="S1690" s="6" t="str">
        <f t="shared" si="132"/>
        <v/>
      </c>
      <c r="T1690" s="6" t="str">
        <f>IF($L1690="None","",IF(ISERROR(VLOOKUP($L1690,Info!$B$4:$B$266,1,FALSE)),"",VLOOKUP($L1690,Info!$B$4:$L$266,11,FALSE)))</f>
        <v/>
      </c>
      <c r="U1690" s="1"/>
      <c r="V1690" s="1"/>
      <c r="W1690" s="1"/>
      <c r="X1690" s="1" t="str">
        <f>IF($L1690="None","",IF(ISERROR(VLOOKUP($L1690,Info!$B$4:$B$266,1,FALSE)),"",IF(OR(W1690="Metallic Liquid Tight",W1690="Non-Metallic Liquid Tight",W1690="LSZH",W1690="Greenfield"),VLOOKUP($L1690,Info!$B$4:$L$266,7,FALSE),"N/A")))</f>
        <v/>
      </c>
      <c r="Y1690" s="1"/>
      <c r="Z1690" s="96" t="str">
        <f>IF($L1690="None","",IF(ISERROR(VLOOKUP($L1690,Info!$B$4:$B$266,1,FALSE)),"",VLOOKUP($L1690,Info!$B$4:$L$266,9,FALSE)))</f>
        <v/>
      </c>
      <c r="AA1690" s="96" t="str">
        <f>IF($L1690="None","",IF(ISERROR(VLOOKUP($L1690,Info!$B$4:$B$266,1,FALSE)),"",VLOOKUP($L1690,Info!$B$4:$L$266,8,FALSE)))</f>
        <v/>
      </c>
      <c r="AB1690" s="96" t="str">
        <f>IF($L1690="None","",IF(ISERROR(VLOOKUP($L1690,Info!$B$4:$B$266,1,FALSE)),"",VLOOKUP($L1690,Info!$B$4:$L$266,10,FALSE)))</f>
        <v/>
      </c>
      <c r="AC1690" s="1" t="str">
        <f>IF(W1690="SO Cable","Black,White",IF(O1690="","",IF(P1690="","",IF($J$12&lt;&gt;"ABC",IF(P1690&lt;="250",VLOOKUP(O1690,Info!$AZ$4:$BB$22,3,FALSE),VLOOKUP(O1690,Info!$AZ$23:$BB$39,3,FALSE)),IF(P1690&lt;="250",VLOOKUP(O1690,Info!$AO$4:$AQ$22,3,FALSE),VLOOKUP(O1690,Info!$AO$23:$AP$39,3,FALSE))))))</f>
        <v/>
      </c>
      <c r="AD1690" s="1"/>
      <c r="AE1690" s="1" t="str">
        <f>IF($L1690="None","",IF(ISERROR(VLOOKUP($L1690,Info!$B$4:$B$266,1,FALSE)),"",VLOOKUP($L1690,Info!$B$4:$L$266,4,FALSE)))</f>
        <v/>
      </c>
      <c r="AF1690" s="1" t="str">
        <f>IF($L1690="None","",IF(ISERROR(VLOOKUP($L1690,Info!$B$4:$B$266,1,FALSE)),"",VLOOKUP($L1690,Info!$B$4:$L$266,6,FALSE)))</f>
        <v/>
      </c>
      <c r="AG1690" s="1"/>
      <c r="AH1690" s="33" t="str" cm="1">
        <f t="array" ref="AH1690">IF(AND(L1690&lt;&gt;"",O1690&lt;&gt;"",R1690:S1690&lt;&gt;"",W1690:X1690&lt;&gt;"",Z1690:AA1690&lt;&gt;"",AC1690&lt;&gt;""),"Good","Bad")</f>
        <v>Bad</v>
      </c>
      <c r="AL1690" t="str" cm="1">
        <f t="array" ref="AL1690">IF(R1690&gt;0,_xlfn.IFS(COUNTIF($L$20:L1690,"&lt;&gt;")&lt;101,1,COUNTIF($L$20:L1690,"&lt;&gt;")&lt;201,2,COUNTIF($L$20:L1690,"&lt;&gt;")&lt;301,3,COUNTIF($L$20:L1690,"&lt;&gt;")&lt;401,4,COUNTIF($L$20:L1690,"&lt;&gt;")&lt;501,5,COUNTIF($L$20:L1690,"&lt;&gt;")&lt;601,6,COUNTIF($L$20:L1690,"&lt;&gt;")&lt;701,7,COUNTIF($L$20:L1690,"&lt;&gt;")&lt;801,8,COUNTIF($L$20:L1690,"&lt;&gt;")&lt;901,9,COUNTIF($L$20:L1690,"&lt;&gt;")&lt;1001,10,COUNTIF($L$20:L1690,"&lt;&gt;")&lt;1101,11,COUNTIF($L$20:L1690,"&lt;&gt;")&lt;1201,12,COUNTIF($L$20:L1690,"&lt;&gt;")&lt;1301,13,COUNTIF($L$20:L1690,"&lt;&gt;")&lt;1401,14,COUNTIF($L$20:L1690,"&lt;&gt;")&lt;1501,15,COUNTIF($L$20:L1690,"&lt;&gt;")&lt;1601,16,COUNTIF($L$20:L1690,"&lt;&gt;")&lt;1701,17,COUNTIF($L$20:L1690,"&lt;&gt;")&lt;1801,18,COUNTIF($L$20:L1690,"&lt;&gt;")&lt;1901,19,COUNTIF($L$20:L1690,"&lt;&gt;")&lt;2001,20,COUNTIF($L$20:L1690,"&lt;&gt;")&lt;2101,21,COUNTIF($L$20:L1690,"&lt;&gt;")&lt;2201,22,COUNTIF($L$20:L1690,"&lt;&gt;")&lt;2301,23,COUNTIF($L$20:L1690,"&lt;&gt;")&lt;2401,24,COUNTIF($L$20:L1690,"&lt;&gt;")&lt;2501,25,COUNTIF($L$20:L1690,"&lt;&gt;")&lt;2601,26,COUNTIF($L$20:L1690,"&lt;&gt;")&lt;2701,27,COUNTIF($L$20:L1690,"&lt;&gt;")&lt;2801,28,COUNTIF($L$20:L1690,"&lt;&gt;")&lt;2901,29,COUNTIF($L$20:L1690,"&lt;&gt;")&lt;3001,30),"")</f>
        <v/>
      </c>
      <c r="AM1690" t="str">
        <f t="shared" si="130"/>
        <v/>
      </c>
      <c r="AN1690" t="str">
        <f t="shared" si="134"/>
        <v/>
      </c>
      <c r="AP1690" t="str">
        <f t="shared" si="133"/>
        <v/>
      </c>
      <c r="AQ1690" t="str">
        <f>IF(AO1690="","",COUNTIFS(AM1690:$AM$3019,AO1690))</f>
        <v/>
      </c>
    </row>
    <row r="1691" spans="1:43" x14ac:dyDescent="0.25">
      <c r="A1691" s="6" t="str">
        <f>IF(COUNT($A$20:A1690)&lt;&gt;$B$4,IF(A1690="","",A1690+1),"")</f>
        <v/>
      </c>
      <c r="B1691" s="3"/>
      <c r="C1691" s="3"/>
      <c r="D1691" s="122"/>
      <c r="E1691" s="3"/>
      <c r="F1691" s="3"/>
      <c r="G1691" s="3"/>
      <c r="H1691" s="3"/>
      <c r="I1691" s="120"/>
      <c r="J1691" s="3"/>
      <c r="K1691" s="95" t="str" cm="1">
        <f t="array" ref="K1691">IF(OR($J$14 = "A",$J$14 = "B",$J$14 = "C"),IF(I1691="","",IF(LEN(I1691)&gt;2,_xlfn.IFS(ISNUMBER(SEARCH("_",I1691)),I1691,ISNUMBER(SEARCH(", ",I1691)),SUBSTITUTE(I1691,", ","_"),ISNUMBER(SEARCH("/ ",I1691)),SUBSTITUTE(I1691,"/ ","_"),ISNUMBER(SEARCH(",",I1691)),SUBSTITUTE(I1691,",","_"),ISNUMBER(SEARCH("/",I1691)),SUBSTITUTE(I1691,"/","_"),ISNUMBER(SEARCH("",I1691)),I1691),I1691)),IF(OR($J$14 = "J",$J$14 = "K"),"",IF(D1691="","",IF(LEN(D1691)&gt;2,_xlfn.IFS(ISNUMBER(SEARCH("_",D1691)),D1691,ISNUMBER(SEARCH(", ",D1691)),SUBSTITUTE(D1691,", ","_"),ISNUMBER(SEARCH("/ ",D1691)),SUBSTITUTE(D1691,"/ ","_"),ISNUMBER(SEARCH(",",D1691)),SUBSTITUTE(D1691,",","_"),ISNUMBER(SEARCH("/",D1691)),SUBSTITUTE(D1691,"/","_"),ISNUMBER(SEARCH("",D1691)),D1691),D1691))))</f>
        <v/>
      </c>
      <c r="L1691" s="1"/>
      <c r="M1691" s="1" t="str">
        <f t="shared" si="131"/>
        <v/>
      </c>
      <c r="N1691" s="94" t="str">
        <f>IF($L1691="None","",IF(ISERROR(VLOOKUP($L1691,Info!$B$4:$B$266,1,FALSE)),"",VLOOKUP($L1691,Info!$B$4:$L$266,5,FALSE)))</f>
        <v/>
      </c>
      <c r="O1691" s="94" t="str">
        <f>IF(K1691="","",IF(AND($J$12&lt;&gt;"ABC",N1691="3"),"BAC",IF(N1691="3","ABC",IF($J$12&lt;&gt;"ABC",IF($J$10="Standard",VLOOKUP(K1691,Info!$BE$4:$BF$481,2,FALSE),VLOOKUP(K1691,Info!$BI$4:$BJ$482,2,FALSE)),IF($J$10="Standard",VLOOKUP(K1691,Info!$AG$4:$AH$2994,2,FALSE),VLOOKUP(K1691,Info!$AK$4:$AL$2997,2,FALSE))))))</f>
        <v/>
      </c>
      <c r="P1691" s="94" t="str">
        <f>IF($L1691="None","",IF(ISERROR(VLOOKUP($L1691,Info!$B$4:$B$266,1,FALSE)),"",VLOOKUP($L1691,Info!$B$4:$L$266,3,FALSE)))</f>
        <v/>
      </c>
      <c r="Q1691" s="96" t="str">
        <f>IF($L1691="None","",IF(ISERROR(VLOOKUP($L1691,Info!$B$4:$B$266,1,FALSE)),"",VLOOKUP($L1691,Info!$B$4:$L$266,4,FALSE)))</f>
        <v/>
      </c>
      <c r="R1691" s="1"/>
      <c r="S1691" s="6" t="str">
        <f t="shared" si="132"/>
        <v/>
      </c>
      <c r="T1691" s="6" t="str">
        <f>IF($L1691="None","",IF(ISERROR(VLOOKUP($L1691,Info!$B$4:$B$266,1,FALSE)),"",VLOOKUP($L1691,Info!$B$4:$L$266,11,FALSE)))</f>
        <v/>
      </c>
      <c r="U1691" s="1"/>
      <c r="V1691" s="1"/>
      <c r="W1691" s="1"/>
      <c r="X1691" s="1" t="str">
        <f>IF($L1691="None","",IF(ISERROR(VLOOKUP($L1691,Info!$B$4:$B$266,1,FALSE)),"",IF(OR(W1691="Metallic Liquid Tight",W1691="Non-Metallic Liquid Tight",W1691="LSZH",W1691="Greenfield"),VLOOKUP($L1691,Info!$B$4:$L$266,7,FALSE),"N/A")))</f>
        <v/>
      </c>
      <c r="Y1691" s="1"/>
      <c r="Z1691" s="96" t="str">
        <f>IF($L1691="None","",IF(ISERROR(VLOOKUP($L1691,Info!$B$4:$B$266,1,FALSE)),"",VLOOKUP($L1691,Info!$B$4:$L$266,9,FALSE)))</f>
        <v/>
      </c>
      <c r="AA1691" s="96" t="str">
        <f>IF($L1691="None","",IF(ISERROR(VLOOKUP($L1691,Info!$B$4:$B$266,1,FALSE)),"",VLOOKUP($L1691,Info!$B$4:$L$266,8,FALSE)))</f>
        <v/>
      </c>
      <c r="AB1691" s="96" t="str">
        <f>IF($L1691="None","",IF(ISERROR(VLOOKUP($L1691,Info!$B$4:$B$266,1,FALSE)),"",VLOOKUP($L1691,Info!$B$4:$L$266,10,FALSE)))</f>
        <v/>
      </c>
      <c r="AC1691" s="1" t="str">
        <f>IF(W1691="SO Cable","Black,White",IF(O1691="","",IF(P1691="","",IF($J$12&lt;&gt;"ABC",IF(P1691&lt;="250",VLOOKUP(O1691,Info!$AZ$4:$BB$22,3,FALSE),VLOOKUP(O1691,Info!$AZ$23:$BB$39,3,FALSE)),IF(P1691&lt;="250",VLOOKUP(O1691,Info!$AO$4:$AQ$22,3,FALSE),VLOOKUP(O1691,Info!$AO$23:$AP$39,3,FALSE))))))</f>
        <v/>
      </c>
      <c r="AD1691" s="1"/>
      <c r="AE1691" s="1" t="str">
        <f>IF($L1691="None","",IF(ISERROR(VLOOKUP($L1691,Info!$B$4:$B$266,1,FALSE)),"",VLOOKUP($L1691,Info!$B$4:$L$266,4,FALSE)))</f>
        <v/>
      </c>
      <c r="AF1691" s="1" t="str">
        <f>IF($L1691="None","",IF(ISERROR(VLOOKUP($L1691,Info!$B$4:$B$266,1,FALSE)),"",VLOOKUP($L1691,Info!$B$4:$L$266,6,FALSE)))</f>
        <v/>
      </c>
      <c r="AG1691" s="1"/>
      <c r="AH1691" s="33" t="str" cm="1">
        <f t="array" ref="AH1691">IF(AND(L1691&lt;&gt;"",O1691&lt;&gt;"",R1691:S1691&lt;&gt;"",W1691:X1691&lt;&gt;"",Z1691:AA1691&lt;&gt;"",AC1691&lt;&gt;""),"Good","Bad")</f>
        <v>Bad</v>
      </c>
      <c r="AL1691" t="str" cm="1">
        <f t="array" ref="AL1691">IF(R1691&gt;0,_xlfn.IFS(COUNTIF($L$20:L1691,"&lt;&gt;")&lt;101,1,COUNTIF($L$20:L1691,"&lt;&gt;")&lt;201,2,COUNTIF($L$20:L1691,"&lt;&gt;")&lt;301,3,COUNTIF($L$20:L1691,"&lt;&gt;")&lt;401,4,COUNTIF($L$20:L1691,"&lt;&gt;")&lt;501,5,COUNTIF($L$20:L1691,"&lt;&gt;")&lt;601,6,COUNTIF($L$20:L1691,"&lt;&gt;")&lt;701,7,COUNTIF($L$20:L1691,"&lt;&gt;")&lt;801,8,COUNTIF($L$20:L1691,"&lt;&gt;")&lt;901,9,COUNTIF($L$20:L1691,"&lt;&gt;")&lt;1001,10,COUNTIF($L$20:L1691,"&lt;&gt;")&lt;1101,11,COUNTIF($L$20:L1691,"&lt;&gt;")&lt;1201,12,COUNTIF($L$20:L1691,"&lt;&gt;")&lt;1301,13,COUNTIF($L$20:L1691,"&lt;&gt;")&lt;1401,14,COUNTIF($L$20:L1691,"&lt;&gt;")&lt;1501,15,COUNTIF($L$20:L1691,"&lt;&gt;")&lt;1601,16,COUNTIF($L$20:L1691,"&lt;&gt;")&lt;1701,17,COUNTIF($L$20:L1691,"&lt;&gt;")&lt;1801,18,COUNTIF($L$20:L1691,"&lt;&gt;")&lt;1901,19,COUNTIF($L$20:L1691,"&lt;&gt;")&lt;2001,20,COUNTIF($L$20:L1691,"&lt;&gt;")&lt;2101,21,COUNTIF($L$20:L1691,"&lt;&gt;")&lt;2201,22,COUNTIF($L$20:L1691,"&lt;&gt;")&lt;2301,23,COUNTIF($L$20:L1691,"&lt;&gt;")&lt;2401,24,COUNTIF($L$20:L1691,"&lt;&gt;")&lt;2501,25,COUNTIF($L$20:L1691,"&lt;&gt;")&lt;2601,26,COUNTIF($L$20:L1691,"&lt;&gt;")&lt;2701,27,COUNTIF($L$20:L1691,"&lt;&gt;")&lt;2801,28,COUNTIF($L$20:L1691,"&lt;&gt;")&lt;2901,29,COUNTIF($L$20:L1691,"&lt;&gt;")&lt;3001,30),"")</f>
        <v/>
      </c>
      <c r="AM1691" t="str">
        <f t="shared" si="130"/>
        <v/>
      </c>
      <c r="AN1691" t="str">
        <f t="shared" si="134"/>
        <v/>
      </c>
      <c r="AP1691" t="str">
        <f t="shared" si="133"/>
        <v/>
      </c>
      <c r="AQ1691" t="str">
        <f>IF(AO1691="","",COUNTIFS(AM1691:$AM$3019,AO1691))</f>
        <v/>
      </c>
    </row>
    <row r="1692" spans="1:43" x14ac:dyDescent="0.25">
      <c r="A1692" s="6" t="str">
        <f>IF(COUNT($A$20:A1691)&lt;&gt;$B$4,IF(A1691="","",A1691+1),"")</f>
        <v/>
      </c>
      <c r="B1692" s="3"/>
      <c r="C1692" s="3"/>
      <c r="D1692" s="122"/>
      <c r="E1692" s="3"/>
      <c r="F1692" s="3"/>
      <c r="G1692" s="3"/>
      <c r="H1692" s="3"/>
      <c r="I1692" s="120"/>
      <c r="J1692" s="3"/>
      <c r="K1692" s="95" t="str" cm="1">
        <f t="array" ref="K1692">IF(OR($J$14 = "A",$J$14 = "B",$J$14 = "C"),IF(I1692="","",IF(LEN(I1692)&gt;2,_xlfn.IFS(ISNUMBER(SEARCH("_",I1692)),I1692,ISNUMBER(SEARCH(", ",I1692)),SUBSTITUTE(I1692,", ","_"),ISNUMBER(SEARCH("/ ",I1692)),SUBSTITUTE(I1692,"/ ","_"),ISNUMBER(SEARCH(",",I1692)),SUBSTITUTE(I1692,",","_"),ISNUMBER(SEARCH("/",I1692)),SUBSTITUTE(I1692,"/","_"),ISNUMBER(SEARCH("",I1692)),I1692),I1692)),IF(OR($J$14 = "J",$J$14 = "K"),"",IF(D1692="","",IF(LEN(D1692)&gt;2,_xlfn.IFS(ISNUMBER(SEARCH("_",D1692)),D1692,ISNUMBER(SEARCH(", ",D1692)),SUBSTITUTE(D1692,", ","_"),ISNUMBER(SEARCH("/ ",D1692)),SUBSTITUTE(D1692,"/ ","_"),ISNUMBER(SEARCH(",",D1692)),SUBSTITUTE(D1692,",","_"),ISNUMBER(SEARCH("/",D1692)),SUBSTITUTE(D1692,"/","_"),ISNUMBER(SEARCH("",D1692)),D1692),D1692))))</f>
        <v/>
      </c>
      <c r="L1692" s="1"/>
      <c r="M1692" s="1" t="str">
        <f t="shared" si="131"/>
        <v/>
      </c>
      <c r="N1692" s="94" t="str">
        <f>IF($L1692="None","",IF(ISERROR(VLOOKUP($L1692,Info!$B$4:$B$266,1,FALSE)),"",VLOOKUP($L1692,Info!$B$4:$L$266,5,FALSE)))</f>
        <v/>
      </c>
      <c r="O1692" s="94" t="str">
        <f>IF(K1692="","",IF(AND($J$12&lt;&gt;"ABC",N1692="3"),"BAC",IF(N1692="3","ABC",IF($J$12&lt;&gt;"ABC",IF($J$10="Standard",VLOOKUP(K1692,Info!$BE$4:$BF$481,2,FALSE),VLOOKUP(K1692,Info!$BI$4:$BJ$482,2,FALSE)),IF($J$10="Standard",VLOOKUP(K1692,Info!$AG$4:$AH$2994,2,FALSE),VLOOKUP(K1692,Info!$AK$4:$AL$2997,2,FALSE))))))</f>
        <v/>
      </c>
      <c r="P1692" s="94" t="str">
        <f>IF($L1692="None","",IF(ISERROR(VLOOKUP($L1692,Info!$B$4:$B$266,1,FALSE)),"",VLOOKUP($L1692,Info!$B$4:$L$266,3,FALSE)))</f>
        <v/>
      </c>
      <c r="Q1692" s="96" t="str">
        <f>IF($L1692="None","",IF(ISERROR(VLOOKUP($L1692,Info!$B$4:$B$266,1,FALSE)),"",VLOOKUP($L1692,Info!$B$4:$L$266,4,FALSE)))</f>
        <v/>
      </c>
      <c r="R1692" s="1"/>
      <c r="S1692" s="6" t="str">
        <f t="shared" si="132"/>
        <v/>
      </c>
      <c r="T1692" s="6" t="str">
        <f>IF($L1692="None","",IF(ISERROR(VLOOKUP($L1692,Info!$B$4:$B$266,1,FALSE)),"",VLOOKUP($L1692,Info!$B$4:$L$266,11,FALSE)))</f>
        <v/>
      </c>
      <c r="U1692" s="1"/>
      <c r="V1692" s="1"/>
      <c r="W1692" s="1"/>
      <c r="X1692" s="1" t="str">
        <f>IF($L1692="None","",IF(ISERROR(VLOOKUP($L1692,Info!$B$4:$B$266,1,FALSE)),"",IF(OR(W1692="Metallic Liquid Tight",W1692="Non-Metallic Liquid Tight",W1692="LSZH",W1692="Greenfield"),VLOOKUP($L1692,Info!$B$4:$L$266,7,FALSE),"N/A")))</f>
        <v/>
      </c>
      <c r="Y1692" s="1"/>
      <c r="Z1692" s="96" t="str">
        <f>IF($L1692="None","",IF(ISERROR(VLOOKUP($L1692,Info!$B$4:$B$266,1,FALSE)),"",VLOOKUP($L1692,Info!$B$4:$L$266,9,FALSE)))</f>
        <v/>
      </c>
      <c r="AA1692" s="96" t="str">
        <f>IF($L1692="None","",IF(ISERROR(VLOOKUP($L1692,Info!$B$4:$B$266,1,FALSE)),"",VLOOKUP($L1692,Info!$B$4:$L$266,8,FALSE)))</f>
        <v/>
      </c>
      <c r="AB1692" s="96" t="str">
        <f>IF($L1692="None","",IF(ISERROR(VLOOKUP($L1692,Info!$B$4:$B$266,1,FALSE)),"",VLOOKUP($L1692,Info!$B$4:$L$266,10,FALSE)))</f>
        <v/>
      </c>
      <c r="AC1692" s="1" t="str">
        <f>IF(W1692="SO Cable","Black,White",IF(O1692="","",IF(P1692="","",IF($J$12&lt;&gt;"ABC",IF(P1692&lt;="250",VLOOKUP(O1692,Info!$AZ$4:$BB$22,3,FALSE),VLOOKUP(O1692,Info!$AZ$23:$BB$39,3,FALSE)),IF(P1692&lt;="250",VLOOKUP(O1692,Info!$AO$4:$AQ$22,3,FALSE),VLOOKUP(O1692,Info!$AO$23:$AP$39,3,FALSE))))))</f>
        <v/>
      </c>
      <c r="AD1692" s="1"/>
      <c r="AE1692" s="1" t="str">
        <f>IF($L1692="None","",IF(ISERROR(VLOOKUP($L1692,Info!$B$4:$B$266,1,FALSE)),"",VLOOKUP($L1692,Info!$B$4:$L$266,4,FALSE)))</f>
        <v/>
      </c>
      <c r="AF1692" s="1" t="str">
        <f>IF($L1692="None","",IF(ISERROR(VLOOKUP($L1692,Info!$B$4:$B$266,1,FALSE)),"",VLOOKUP($L1692,Info!$B$4:$L$266,6,FALSE)))</f>
        <v/>
      </c>
      <c r="AG1692" s="1"/>
      <c r="AH1692" s="33" t="str" cm="1">
        <f t="array" ref="AH1692">IF(AND(L1692&lt;&gt;"",O1692&lt;&gt;"",R1692:S1692&lt;&gt;"",W1692:X1692&lt;&gt;"",Z1692:AA1692&lt;&gt;"",AC1692&lt;&gt;""),"Good","Bad")</f>
        <v>Bad</v>
      </c>
      <c r="AL1692" t="str" cm="1">
        <f t="array" ref="AL1692">IF(R1692&gt;0,_xlfn.IFS(COUNTIF($L$20:L1692,"&lt;&gt;")&lt;101,1,COUNTIF($L$20:L1692,"&lt;&gt;")&lt;201,2,COUNTIF($L$20:L1692,"&lt;&gt;")&lt;301,3,COUNTIF($L$20:L1692,"&lt;&gt;")&lt;401,4,COUNTIF($L$20:L1692,"&lt;&gt;")&lt;501,5,COUNTIF($L$20:L1692,"&lt;&gt;")&lt;601,6,COUNTIF($L$20:L1692,"&lt;&gt;")&lt;701,7,COUNTIF($L$20:L1692,"&lt;&gt;")&lt;801,8,COUNTIF($L$20:L1692,"&lt;&gt;")&lt;901,9,COUNTIF($L$20:L1692,"&lt;&gt;")&lt;1001,10,COUNTIF($L$20:L1692,"&lt;&gt;")&lt;1101,11,COUNTIF($L$20:L1692,"&lt;&gt;")&lt;1201,12,COUNTIF($L$20:L1692,"&lt;&gt;")&lt;1301,13,COUNTIF($L$20:L1692,"&lt;&gt;")&lt;1401,14,COUNTIF($L$20:L1692,"&lt;&gt;")&lt;1501,15,COUNTIF($L$20:L1692,"&lt;&gt;")&lt;1601,16,COUNTIF($L$20:L1692,"&lt;&gt;")&lt;1701,17,COUNTIF($L$20:L1692,"&lt;&gt;")&lt;1801,18,COUNTIF($L$20:L1692,"&lt;&gt;")&lt;1901,19,COUNTIF($L$20:L1692,"&lt;&gt;")&lt;2001,20,COUNTIF($L$20:L1692,"&lt;&gt;")&lt;2101,21,COUNTIF($L$20:L1692,"&lt;&gt;")&lt;2201,22,COUNTIF($L$20:L1692,"&lt;&gt;")&lt;2301,23,COUNTIF($L$20:L1692,"&lt;&gt;")&lt;2401,24,COUNTIF($L$20:L1692,"&lt;&gt;")&lt;2501,25,COUNTIF($L$20:L1692,"&lt;&gt;")&lt;2601,26,COUNTIF($L$20:L1692,"&lt;&gt;")&lt;2701,27,COUNTIF($L$20:L1692,"&lt;&gt;")&lt;2801,28,COUNTIF($L$20:L1692,"&lt;&gt;")&lt;2901,29,COUNTIF($L$20:L1692,"&lt;&gt;")&lt;3001,30),"")</f>
        <v/>
      </c>
      <c r="AM1692" t="str">
        <f t="shared" si="130"/>
        <v/>
      </c>
      <c r="AN1692" t="str">
        <f t="shared" si="134"/>
        <v/>
      </c>
      <c r="AP1692" t="str">
        <f t="shared" si="133"/>
        <v/>
      </c>
      <c r="AQ1692" t="str">
        <f>IF(AO1692="","",COUNTIFS(AM1692:$AM$3019,AO1692))</f>
        <v/>
      </c>
    </row>
    <row r="1693" spans="1:43" x14ac:dyDescent="0.25">
      <c r="A1693" s="6" t="str">
        <f>IF(COUNT($A$20:A1692)&lt;&gt;$B$4,IF(A1692="","",A1692+1),"")</f>
        <v/>
      </c>
      <c r="B1693" s="3"/>
      <c r="C1693" s="3"/>
      <c r="D1693" s="122"/>
      <c r="E1693" s="3"/>
      <c r="F1693" s="3"/>
      <c r="G1693" s="3"/>
      <c r="H1693" s="3"/>
      <c r="I1693" s="120"/>
      <c r="J1693" s="3"/>
      <c r="K1693" s="95" t="str" cm="1">
        <f t="array" ref="K1693">IF(OR($J$14 = "A",$J$14 = "B",$J$14 = "C"),IF(I1693="","",IF(LEN(I1693)&gt;2,_xlfn.IFS(ISNUMBER(SEARCH("_",I1693)),I1693,ISNUMBER(SEARCH(", ",I1693)),SUBSTITUTE(I1693,", ","_"),ISNUMBER(SEARCH("/ ",I1693)),SUBSTITUTE(I1693,"/ ","_"),ISNUMBER(SEARCH(",",I1693)),SUBSTITUTE(I1693,",","_"),ISNUMBER(SEARCH("/",I1693)),SUBSTITUTE(I1693,"/","_"),ISNUMBER(SEARCH("",I1693)),I1693),I1693)),IF(OR($J$14 = "J",$J$14 = "K"),"",IF(D1693="","",IF(LEN(D1693)&gt;2,_xlfn.IFS(ISNUMBER(SEARCH("_",D1693)),D1693,ISNUMBER(SEARCH(", ",D1693)),SUBSTITUTE(D1693,", ","_"),ISNUMBER(SEARCH("/ ",D1693)),SUBSTITUTE(D1693,"/ ","_"),ISNUMBER(SEARCH(",",D1693)),SUBSTITUTE(D1693,",","_"),ISNUMBER(SEARCH("/",D1693)),SUBSTITUTE(D1693,"/","_"),ISNUMBER(SEARCH("",D1693)),D1693),D1693))))</f>
        <v/>
      </c>
      <c r="L1693" s="1"/>
      <c r="M1693" s="1" t="str">
        <f t="shared" si="131"/>
        <v/>
      </c>
      <c r="N1693" s="94" t="str">
        <f>IF($L1693="None","",IF(ISERROR(VLOOKUP($L1693,Info!$B$4:$B$266,1,FALSE)),"",VLOOKUP($L1693,Info!$B$4:$L$266,5,FALSE)))</f>
        <v/>
      </c>
      <c r="O1693" s="94" t="str">
        <f>IF(K1693="","",IF(AND($J$12&lt;&gt;"ABC",N1693="3"),"BAC",IF(N1693="3","ABC",IF($J$12&lt;&gt;"ABC",IF($J$10="Standard",VLOOKUP(K1693,Info!$BE$4:$BF$481,2,FALSE),VLOOKUP(K1693,Info!$BI$4:$BJ$482,2,FALSE)),IF($J$10="Standard",VLOOKUP(K1693,Info!$AG$4:$AH$2994,2,FALSE),VLOOKUP(K1693,Info!$AK$4:$AL$2997,2,FALSE))))))</f>
        <v/>
      </c>
      <c r="P1693" s="94" t="str">
        <f>IF($L1693="None","",IF(ISERROR(VLOOKUP($L1693,Info!$B$4:$B$266,1,FALSE)),"",VLOOKUP($L1693,Info!$B$4:$L$266,3,FALSE)))</f>
        <v/>
      </c>
      <c r="Q1693" s="96" t="str">
        <f>IF($L1693="None","",IF(ISERROR(VLOOKUP($L1693,Info!$B$4:$B$266,1,FALSE)),"",VLOOKUP($L1693,Info!$B$4:$L$266,4,FALSE)))</f>
        <v/>
      </c>
      <c r="R1693" s="1"/>
      <c r="S1693" s="6" t="str">
        <f t="shared" si="132"/>
        <v/>
      </c>
      <c r="T1693" s="6" t="str">
        <f>IF($L1693="None","",IF(ISERROR(VLOOKUP($L1693,Info!$B$4:$B$266,1,FALSE)),"",VLOOKUP($L1693,Info!$B$4:$L$266,11,FALSE)))</f>
        <v/>
      </c>
      <c r="U1693" s="1"/>
      <c r="V1693" s="1"/>
      <c r="W1693" s="1"/>
      <c r="X1693" s="1" t="str">
        <f>IF($L1693="None","",IF(ISERROR(VLOOKUP($L1693,Info!$B$4:$B$266,1,FALSE)),"",IF(OR(W1693="Metallic Liquid Tight",W1693="Non-Metallic Liquid Tight",W1693="LSZH",W1693="Greenfield"),VLOOKUP($L1693,Info!$B$4:$L$266,7,FALSE),"N/A")))</f>
        <v/>
      </c>
      <c r="Y1693" s="1"/>
      <c r="Z1693" s="96" t="str">
        <f>IF($L1693="None","",IF(ISERROR(VLOOKUP($L1693,Info!$B$4:$B$266,1,FALSE)),"",VLOOKUP($L1693,Info!$B$4:$L$266,9,FALSE)))</f>
        <v/>
      </c>
      <c r="AA1693" s="96" t="str">
        <f>IF($L1693="None","",IF(ISERROR(VLOOKUP($L1693,Info!$B$4:$B$266,1,FALSE)),"",VLOOKUP($L1693,Info!$B$4:$L$266,8,FALSE)))</f>
        <v/>
      </c>
      <c r="AB1693" s="96" t="str">
        <f>IF($L1693="None","",IF(ISERROR(VLOOKUP($L1693,Info!$B$4:$B$266,1,FALSE)),"",VLOOKUP($L1693,Info!$B$4:$L$266,10,FALSE)))</f>
        <v/>
      </c>
      <c r="AC1693" s="1" t="str">
        <f>IF(W1693="SO Cable","Black,White",IF(O1693="","",IF(P1693="","",IF($J$12&lt;&gt;"ABC",IF(P1693&lt;="250",VLOOKUP(O1693,Info!$AZ$4:$BB$22,3,FALSE),VLOOKUP(O1693,Info!$AZ$23:$BB$39,3,FALSE)),IF(P1693&lt;="250",VLOOKUP(O1693,Info!$AO$4:$AQ$22,3,FALSE),VLOOKUP(O1693,Info!$AO$23:$AP$39,3,FALSE))))))</f>
        <v/>
      </c>
      <c r="AD1693" s="1"/>
      <c r="AE1693" s="1" t="str">
        <f>IF($L1693="None","",IF(ISERROR(VLOOKUP($L1693,Info!$B$4:$B$266,1,FALSE)),"",VLOOKUP($L1693,Info!$B$4:$L$266,4,FALSE)))</f>
        <v/>
      </c>
      <c r="AF1693" s="1" t="str">
        <f>IF($L1693="None","",IF(ISERROR(VLOOKUP($L1693,Info!$B$4:$B$266,1,FALSE)),"",VLOOKUP($L1693,Info!$B$4:$L$266,6,FALSE)))</f>
        <v/>
      </c>
      <c r="AG1693" s="1"/>
      <c r="AH1693" s="33" t="str" cm="1">
        <f t="array" ref="AH1693">IF(AND(L1693&lt;&gt;"",O1693&lt;&gt;"",R1693:S1693&lt;&gt;"",W1693:X1693&lt;&gt;"",Z1693:AA1693&lt;&gt;"",AC1693&lt;&gt;""),"Good","Bad")</f>
        <v>Bad</v>
      </c>
      <c r="AL1693" t="str" cm="1">
        <f t="array" ref="AL1693">IF(R1693&gt;0,_xlfn.IFS(COUNTIF($L$20:L1693,"&lt;&gt;")&lt;101,1,COUNTIF($L$20:L1693,"&lt;&gt;")&lt;201,2,COUNTIF($L$20:L1693,"&lt;&gt;")&lt;301,3,COUNTIF($L$20:L1693,"&lt;&gt;")&lt;401,4,COUNTIF($L$20:L1693,"&lt;&gt;")&lt;501,5,COUNTIF($L$20:L1693,"&lt;&gt;")&lt;601,6,COUNTIF($L$20:L1693,"&lt;&gt;")&lt;701,7,COUNTIF($L$20:L1693,"&lt;&gt;")&lt;801,8,COUNTIF($L$20:L1693,"&lt;&gt;")&lt;901,9,COUNTIF($L$20:L1693,"&lt;&gt;")&lt;1001,10,COUNTIF($L$20:L1693,"&lt;&gt;")&lt;1101,11,COUNTIF($L$20:L1693,"&lt;&gt;")&lt;1201,12,COUNTIF($L$20:L1693,"&lt;&gt;")&lt;1301,13,COUNTIF($L$20:L1693,"&lt;&gt;")&lt;1401,14,COUNTIF($L$20:L1693,"&lt;&gt;")&lt;1501,15,COUNTIF($L$20:L1693,"&lt;&gt;")&lt;1601,16,COUNTIF($L$20:L1693,"&lt;&gt;")&lt;1701,17,COUNTIF($L$20:L1693,"&lt;&gt;")&lt;1801,18,COUNTIF($L$20:L1693,"&lt;&gt;")&lt;1901,19,COUNTIF($L$20:L1693,"&lt;&gt;")&lt;2001,20,COUNTIF($L$20:L1693,"&lt;&gt;")&lt;2101,21,COUNTIF($L$20:L1693,"&lt;&gt;")&lt;2201,22,COUNTIF($L$20:L1693,"&lt;&gt;")&lt;2301,23,COUNTIF($L$20:L1693,"&lt;&gt;")&lt;2401,24,COUNTIF($L$20:L1693,"&lt;&gt;")&lt;2501,25,COUNTIF($L$20:L1693,"&lt;&gt;")&lt;2601,26,COUNTIF($L$20:L1693,"&lt;&gt;")&lt;2701,27,COUNTIF($L$20:L1693,"&lt;&gt;")&lt;2801,28,COUNTIF($L$20:L1693,"&lt;&gt;")&lt;2901,29,COUNTIF($L$20:L1693,"&lt;&gt;")&lt;3001,30),"")</f>
        <v/>
      </c>
      <c r="AM1693" t="str">
        <f t="shared" si="130"/>
        <v/>
      </c>
      <c r="AN1693" t="str">
        <f t="shared" si="134"/>
        <v/>
      </c>
      <c r="AP1693" t="str">
        <f t="shared" si="133"/>
        <v/>
      </c>
      <c r="AQ1693" t="str">
        <f>IF(AO1693="","",COUNTIFS(AM1693:$AM$3019,AO1693))</f>
        <v/>
      </c>
    </row>
    <row r="1694" spans="1:43" x14ac:dyDescent="0.25">
      <c r="A1694" s="6" t="str">
        <f>IF(COUNT($A$20:A1693)&lt;&gt;$B$4,IF(A1693="","",A1693+1),"")</f>
        <v/>
      </c>
      <c r="B1694" s="3"/>
      <c r="C1694" s="3"/>
      <c r="D1694" s="122"/>
      <c r="E1694" s="3"/>
      <c r="F1694" s="3"/>
      <c r="G1694" s="3"/>
      <c r="H1694" s="3"/>
      <c r="I1694" s="120"/>
      <c r="J1694" s="3"/>
      <c r="K1694" s="95" t="str" cm="1">
        <f t="array" ref="K1694">IF(OR($J$14 = "A",$J$14 = "B",$J$14 = "C"),IF(I1694="","",IF(LEN(I1694)&gt;2,_xlfn.IFS(ISNUMBER(SEARCH("_",I1694)),I1694,ISNUMBER(SEARCH(", ",I1694)),SUBSTITUTE(I1694,", ","_"),ISNUMBER(SEARCH("/ ",I1694)),SUBSTITUTE(I1694,"/ ","_"),ISNUMBER(SEARCH(",",I1694)),SUBSTITUTE(I1694,",","_"),ISNUMBER(SEARCH("/",I1694)),SUBSTITUTE(I1694,"/","_"),ISNUMBER(SEARCH("",I1694)),I1694),I1694)),IF(OR($J$14 = "J",$J$14 = "K"),"",IF(D1694="","",IF(LEN(D1694)&gt;2,_xlfn.IFS(ISNUMBER(SEARCH("_",D1694)),D1694,ISNUMBER(SEARCH(", ",D1694)),SUBSTITUTE(D1694,", ","_"),ISNUMBER(SEARCH("/ ",D1694)),SUBSTITUTE(D1694,"/ ","_"),ISNUMBER(SEARCH(",",D1694)),SUBSTITUTE(D1694,",","_"),ISNUMBER(SEARCH("/",D1694)),SUBSTITUTE(D1694,"/","_"),ISNUMBER(SEARCH("",D1694)),D1694),D1694))))</f>
        <v/>
      </c>
      <c r="L1694" s="1"/>
      <c r="M1694" s="1" t="str">
        <f t="shared" si="131"/>
        <v/>
      </c>
      <c r="N1694" s="94" t="str">
        <f>IF($L1694="None","",IF(ISERROR(VLOOKUP($L1694,Info!$B$4:$B$266,1,FALSE)),"",VLOOKUP($L1694,Info!$B$4:$L$266,5,FALSE)))</f>
        <v/>
      </c>
      <c r="O1694" s="94" t="str">
        <f>IF(K1694="","",IF(AND($J$12&lt;&gt;"ABC",N1694="3"),"BAC",IF(N1694="3","ABC",IF($J$12&lt;&gt;"ABC",IF($J$10="Standard",VLOOKUP(K1694,Info!$BE$4:$BF$481,2,FALSE),VLOOKUP(K1694,Info!$BI$4:$BJ$482,2,FALSE)),IF($J$10="Standard",VLOOKUP(K1694,Info!$AG$4:$AH$2994,2,FALSE),VLOOKUP(K1694,Info!$AK$4:$AL$2997,2,FALSE))))))</f>
        <v/>
      </c>
      <c r="P1694" s="94" t="str">
        <f>IF($L1694="None","",IF(ISERROR(VLOOKUP($L1694,Info!$B$4:$B$266,1,FALSE)),"",VLOOKUP($L1694,Info!$B$4:$L$266,3,FALSE)))</f>
        <v/>
      </c>
      <c r="Q1694" s="96" t="str">
        <f>IF($L1694="None","",IF(ISERROR(VLOOKUP($L1694,Info!$B$4:$B$266,1,FALSE)),"",VLOOKUP($L1694,Info!$B$4:$L$266,4,FALSE)))</f>
        <v/>
      </c>
      <c r="R1694" s="1"/>
      <c r="S1694" s="6" t="str">
        <f t="shared" si="132"/>
        <v/>
      </c>
      <c r="T1694" s="6" t="str">
        <f>IF($L1694="None","",IF(ISERROR(VLOOKUP($L1694,Info!$B$4:$B$266,1,FALSE)),"",VLOOKUP($L1694,Info!$B$4:$L$266,11,FALSE)))</f>
        <v/>
      </c>
      <c r="U1694" s="1"/>
      <c r="V1694" s="1"/>
      <c r="W1694" s="1"/>
      <c r="X1694" s="1" t="str">
        <f>IF($L1694="None","",IF(ISERROR(VLOOKUP($L1694,Info!$B$4:$B$266,1,FALSE)),"",IF(OR(W1694="Metallic Liquid Tight",W1694="Non-Metallic Liquid Tight",W1694="LSZH",W1694="Greenfield"),VLOOKUP($L1694,Info!$B$4:$L$266,7,FALSE),"N/A")))</f>
        <v/>
      </c>
      <c r="Y1694" s="1"/>
      <c r="Z1694" s="96" t="str">
        <f>IF($L1694="None","",IF(ISERROR(VLOOKUP($L1694,Info!$B$4:$B$266,1,FALSE)),"",VLOOKUP($L1694,Info!$B$4:$L$266,9,FALSE)))</f>
        <v/>
      </c>
      <c r="AA1694" s="96" t="str">
        <f>IF($L1694="None","",IF(ISERROR(VLOOKUP($L1694,Info!$B$4:$B$266,1,FALSE)),"",VLOOKUP($L1694,Info!$B$4:$L$266,8,FALSE)))</f>
        <v/>
      </c>
      <c r="AB1694" s="96" t="str">
        <f>IF($L1694="None","",IF(ISERROR(VLOOKUP($L1694,Info!$B$4:$B$266,1,FALSE)),"",VLOOKUP($L1694,Info!$B$4:$L$266,10,FALSE)))</f>
        <v/>
      </c>
      <c r="AC1694" s="1" t="str">
        <f>IF(W1694="SO Cable","Black,White",IF(O1694="","",IF(P1694="","",IF($J$12&lt;&gt;"ABC",IF(P1694&lt;="250",VLOOKUP(O1694,Info!$AZ$4:$BB$22,3,FALSE),VLOOKUP(O1694,Info!$AZ$23:$BB$39,3,FALSE)),IF(P1694&lt;="250",VLOOKUP(O1694,Info!$AO$4:$AQ$22,3,FALSE),VLOOKUP(O1694,Info!$AO$23:$AP$39,3,FALSE))))))</f>
        <v/>
      </c>
      <c r="AD1694" s="1"/>
      <c r="AE1694" s="1" t="str">
        <f>IF($L1694="None","",IF(ISERROR(VLOOKUP($L1694,Info!$B$4:$B$266,1,FALSE)),"",VLOOKUP($L1694,Info!$B$4:$L$266,4,FALSE)))</f>
        <v/>
      </c>
      <c r="AF1694" s="1" t="str">
        <f>IF($L1694="None","",IF(ISERROR(VLOOKUP($L1694,Info!$B$4:$B$266,1,FALSE)),"",VLOOKUP($L1694,Info!$B$4:$L$266,6,FALSE)))</f>
        <v/>
      </c>
      <c r="AG1694" s="1"/>
      <c r="AH1694" s="33" t="str" cm="1">
        <f t="array" ref="AH1694">IF(AND(L1694&lt;&gt;"",O1694&lt;&gt;"",R1694:S1694&lt;&gt;"",W1694:X1694&lt;&gt;"",Z1694:AA1694&lt;&gt;"",AC1694&lt;&gt;""),"Good","Bad")</f>
        <v>Bad</v>
      </c>
      <c r="AL1694" t="str" cm="1">
        <f t="array" ref="AL1694">IF(R1694&gt;0,_xlfn.IFS(COUNTIF($L$20:L1694,"&lt;&gt;")&lt;101,1,COUNTIF($L$20:L1694,"&lt;&gt;")&lt;201,2,COUNTIF($L$20:L1694,"&lt;&gt;")&lt;301,3,COUNTIF($L$20:L1694,"&lt;&gt;")&lt;401,4,COUNTIF($L$20:L1694,"&lt;&gt;")&lt;501,5,COUNTIF($L$20:L1694,"&lt;&gt;")&lt;601,6,COUNTIF($L$20:L1694,"&lt;&gt;")&lt;701,7,COUNTIF($L$20:L1694,"&lt;&gt;")&lt;801,8,COUNTIF($L$20:L1694,"&lt;&gt;")&lt;901,9,COUNTIF($L$20:L1694,"&lt;&gt;")&lt;1001,10,COUNTIF($L$20:L1694,"&lt;&gt;")&lt;1101,11,COUNTIF($L$20:L1694,"&lt;&gt;")&lt;1201,12,COUNTIF($L$20:L1694,"&lt;&gt;")&lt;1301,13,COUNTIF($L$20:L1694,"&lt;&gt;")&lt;1401,14,COUNTIF($L$20:L1694,"&lt;&gt;")&lt;1501,15,COUNTIF($L$20:L1694,"&lt;&gt;")&lt;1601,16,COUNTIF($L$20:L1694,"&lt;&gt;")&lt;1701,17,COUNTIF($L$20:L1694,"&lt;&gt;")&lt;1801,18,COUNTIF($L$20:L1694,"&lt;&gt;")&lt;1901,19,COUNTIF($L$20:L1694,"&lt;&gt;")&lt;2001,20,COUNTIF($L$20:L1694,"&lt;&gt;")&lt;2101,21,COUNTIF($L$20:L1694,"&lt;&gt;")&lt;2201,22,COUNTIF($L$20:L1694,"&lt;&gt;")&lt;2301,23,COUNTIF($L$20:L1694,"&lt;&gt;")&lt;2401,24,COUNTIF($L$20:L1694,"&lt;&gt;")&lt;2501,25,COUNTIF($L$20:L1694,"&lt;&gt;")&lt;2601,26,COUNTIF($L$20:L1694,"&lt;&gt;")&lt;2701,27,COUNTIF($L$20:L1694,"&lt;&gt;")&lt;2801,28,COUNTIF($L$20:L1694,"&lt;&gt;")&lt;2901,29,COUNTIF($L$20:L1694,"&lt;&gt;")&lt;3001,30),"")</f>
        <v/>
      </c>
      <c r="AM1694" t="str">
        <f t="shared" si="130"/>
        <v/>
      </c>
      <c r="AN1694" t="str">
        <f t="shared" si="134"/>
        <v/>
      </c>
      <c r="AP1694" t="str">
        <f t="shared" si="133"/>
        <v/>
      </c>
      <c r="AQ1694" t="str">
        <f>IF(AO1694="","",COUNTIFS(AM1694:$AM$3019,AO1694))</f>
        <v/>
      </c>
    </row>
    <row r="1695" spans="1:43" x14ac:dyDescent="0.25">
      <c r="A1695" s="6" t="str">
        <f>IF(COUNT($A$20:A1694)&lt;&gt;$B$4,IF(A1694="","",A1694+1),"")</f>
        <v/>
      </c>
      <c r="B1695" s="3"/>
      <c r="C1695" s="3"/>
      <c r="D1695" s="122"/>
      <c r="E1695" s="3"/>
      <c r="F1695" s="3"/>
      <c r="G1695" s="3"/>
      <c r="H1695" s="3"/>
      <c r="I1695" s="120"/>
      <c r="J1695" s="3"/>
      <c r="K1695" s="95" t="str" cm="1">
        <f t="array" ref="K1695">IF(OR($J$14 = "A",$J$14 = "B",$J$14 = "C"),IF(I1695="","",IF(LEN(I1695)&gt;2,_xlfn.IFS(ISNUMBER(SEARCH("_",I1695)),I1695,ISNUMBER(SEARCH(", ",I1695)),SUBSTITUTE(I1695,", ","_"),ISNUMBER(SEARCH("/ ",I1695)),SUBSTITUTE(I1695,"/ ","_"),ISNUMBER(SEARCH(",",I1695)),SUBSTITUTE(I1695,",","_"),ISNUMBER(SEARCH("/",I1695)),SUBSTITUTE(I1695,"/","_"),ISNUMBER(SEARCH("",I1695)),I1695),I1695)),IF(OR($J$14 = "J",$J$14 = "K"),"",IF(D1695="","",IF(LEN(D1695)&gt;2,_xlfn.IFS(ISNUMBER(SEARCH("_",D1695)),D1695,ISNUMBER(SEARCH(", ",D1695)),SUBSTITUTE(D1695,", ","_"),ISNUMBER(SEARCH("/ ",D1695)),SUBSTITUTE(D1695,"/ ","_"),ISNUMBER(SEARCH(",",D1695)),SUBSTITUTE(D1695,",","_"),ISNUMBER(SEARCH("/",D1695)),SUBSTITUTE(D1695,"/","_"),ISNUMBER(SEARCH("",D1695)),D1695),D1695))))</f>
        <v/>
      </c>
      <c r="L1695" s="1"/>
      <c r="M1695" s="1" t="str">
        <f t="shared" si="131"/>
        <v/>
      </c>
      <c r="N1695" s="94" t="str">
        <f>IF($L1695="None","",IF(ISERROR(VLOOKUP($L1695,Info!$B$4:$B$266,1,FALSE)),"",VLOOKUP($L1695,Info!$B$4:$L$266,5,FALSE)))</f>
        <v/>
      </c>
      <c r="O1695" s="94" t="str">
        <f>IF(K1695="","",IF(AND($J$12&lt;&gt;"ABC",N1695="3"),"BAC",IF(N1695="3","ABC",IF($J$12&lt;&gt;"ABC",IF($J$10="Standard",VLOOKUP(K1695,Info!$BE$4:$BF$481,2,FALSE),VLOOKUP(K1695,Info!$BI$4:$BJ$482,2,FALSE)),IF($J$10="Standard",VLOOKUP(K1695,Info!$AG$4:$AH$2994,2,FALSE),VLOOKUP(K1695,Info!$AK$4:$AL$2997,2,FALSE))))))</f>
        <v/>
      </c>
      <c r="P1695" s="94" t="str">
        <f>IF($L1695="None","",IF(ISERROR(VLOOKUP($L1695,Info!$B$4:$B$266,1,FALSE)),"",VLOOKUP($L1695,Info!$B$4:$L$266,3,FALSE)))</f>
        <v/>
      </c>
      <c r="Q1695" s="96" t="str">
        <f>IF($L1695="None","",IF(ISERROR(VLOOKUP($L1695,Info!$B$4:$B$266,1,FALSE)),"",VLOOKUP($L1695,Info!$B$4:$L$266,4,FALSE)))</f>
        <v/>
      </c>
      <c r="R1695" s="1"/>
      <c r="S1695" s="6" t="str">
        <f t="shared" si="132"/>
        <v/>
      </c>
      <c r="T1695" s="6" t="str">
        <f>IF($L1695="None","",IF(ISERROR(VLOOKUP($L1695,Info!$B$4:$B$266,1,FALSE)),"",VLOOKUP($L1695,Info!$B$4:$L$266,11,FALSE)))</f>
        <v/>
      </c>
      <c r="U1695" s="1"/>
      <c r="V1695" s="1"/>
      <c r="W1695" s="1"/>
      <c r="X1695" s="1" t="str">
        <f>IF($L1695="None","",IF(ISERROR(VLOOKUP($L1695,Info!$B$4:$B$266,1,FALSE)),"",IF(OR(W1695="Metallic Liquid Tight",W1695="Non-Metallic Liquid Tight",W1695="LSZH",W1695="Greenfield"),VLOOKUP($L1695,Info!$B$4:$L$266,7,FALSE),"N/A")))</f>
        <v/>
      </c>
      <c r="Y1695" s="1"/>
      <c r="Z1695" s="96" t="str">
        <f>IF($L1695="None","",IF(ISERROR(VLOOKUP($L1695,Info!$B$4:$B$266,1,FALSE)),"",VLOOKUP($L1695,Info!$B$4:$L$266,9,FALSE)))</f>
        <v/>
      </c>
      <c r="AA1695" s="96" t="str">
        <f>IF($L1695="None","",IF(ISERROR(VLOOKUP($L1695,Info!$B$4:$B$266,1,FALSE)),"",VLOOKUP($L1695,Info!$B$4:$L$266,8,FALSE)))</f>
        <v/>
      </c>
      <c r="AB1695" s="96" t="str">
        <f>IF($L1695="None","",IF(ISERROR(VLOOKUP($L1695,Info!$B$4:$B$266,1,FALSE)),"",VLOOKUP($L1695,Info!$B$4:$L$266,10,FALSE)))</f>
        <v/>
      </c>
      <c r="AC1695" s="1" t="str">
        <f>IF(W1695="SO Cable","Black,White",IF(O1695="","",IF(P1695="","",IF($J$12&lt;&gt;"ABC",IF(P1695&lt;="250",VLOOKUP(O1695,Info!$AZ$4:$BB$22,3,FALSE),VLOOKUP(O1695,Info!$AZ$23:$BB$39,3,FALSE)),IF(P1695&lt;="250",VLOOKUP(O1695,Info!$AO$4:$AQ$22,3,FALSE),VLOOKUP(O1695,Info!$AO$23:$AP$39,3,FALSE))))))</f>
        <v/>
      </c>
      <c r="AD1695" s="1"/>
      <c r="AE1695" s="1" t="str">
        <f>IF($L1695="None","",IF(ISERROR(VLOOKUP($L1695,Info!$B$4:$B$266,1,FALSE)),"",VLOOKUP($L1695,Info!$B$4:$L$266,4,FALSE)))</f>
        <v/>
      </c>
      <c r="AF1695" s="1" t="str">
        <f>IF($L1695="None","",IF(ISERROR(VLOOKUP($L1695,Info!$B$4:$B$266,1,FALSE)),"",VLOOKUP($L1695,Info!$B$4:$L$266,6,FALSE)))</f>
        <v/>
      </c>
      <c r="AG1695" s="1"/>
      <c r="AH1695" s="33" t="str" cm="1">
        <f t="array" ref="AH1695">IF(AND(L1695&lt;&gt;"",O1695&lt;&gt;"",R1695:S1695&lt;&gt;"",W1695:X1695&lt;&gt;"",Z1695:AA1695&lt;&gt;"",AC1695&lt;&gt;""),"Good","Bad")</f>
        <v>Bad</v>
      </c>
      <c r="AL1695" t="str" cm="1">
        <f t="array" ref="AL1695">IF(R1695&gt;0,_xlfn.IFS(COUNTIF($L$20:L1695,"&lt;&gt;")&lt;101,1,COUNTIF($L$20:L1695,"&lt;&gt;")&lt;201,2,COUNTIF($L$20:L1695,"&lt;&gt;")&lt;301,3,COUNTIF($L$20:L1695,"&lt;&gt;")&lt;401,4,COUNTIF($L$20:L1695,"&lt;&gt;")&lt;501,5,COUNTIF($L$20:L1695,"&lt;&gt;")&lt;601,6,COUNTIF($L$20:L1695,"&lt;&gt;")&lt;701,7,COUNTIF($L$20:L1695,"&lt;&gt;")&lt;801,8,COUNTIF($L$20:L1695,"&lt;&gt;")&lt;901,9,COUNTIF($L$20:L1695,"&lt;&gt;")&lt;1001,10,COUNTIF($L$20:L1695,"&lt;&gt;")&lt;1101,11,COUNTIF($L$20:L1695,"&lt;&gt;")&lt;1201,12,COUNTIF($L$20:L1695,"&lt;&gt;")&lt;1301,13,COUNTIF($L$20:L1695,"&lt;&gt;")&lt;1401,14,COUNTIF($L$20:L1695,"&lt;&gt;")&lt;1501,15,COUNTIF($L$20:L1695,"&lt;&gt;")&lt;1601,16,COUNTIF($L$20:L1695,"&lt;&gt;")&lt;1701,17,COUNTIF($L$20:L1695,"&lt;&gt;")&lt;1801,18,COUNTIF($L$20:L1695,"&lt;&gt;")&lt;1901,19,COUNTIF($L$20:L1695,"&lt;&gt;")&lt;2001,20,COUNTIF($L$20:L1695,"&lt;&gt;")&lt;2101,21,COUNTIF($L$20:L1695,"&lt;&gt;")&lt;2201,22,COUNTIF($L$20:L1695,"&lt;&gt;")&lt;2301,23,COUNTIF($L$20:L1695,"&lt;&gt;")&lt;2401,24,COUNTIF($L$20:L1695,"&lt;&gt;")&lt;2501,25,COUNTIF($L$20:L1695,"&lt;&gt;")&lt;2601,26,COUNTIF($L$20:L1695,"&lt;&gt;")&lt;2701,27,COUNTIF($L$20:L1695,"&lt;&gt;")&lt;2801,28,COUNTIF($L$20:L1695,"&lt;&gt;")&lt;2901,29,COUNTIF($L$20:L1695,"&lt;&gt;")&lt;3001,30),"")</f>
        <v/>
      </c>
      <c r="AM1695" t="str">
        <f t="shared" si="130"/>
        <v/>
      </c>
      <c r="AN1695" t="str">
        <f t="shared" si="134"/>
        <v/>
      </c>
      <c r="AP1695" t="str">
        <f t="shared" si="133"/>
        <v/>
      </c>
      <c r="AQ1695" t="str">
        <f>IF(AO1695="","",COUNTIFS(AM1695:$AM$3019,AO1695))</f>
        <v/>
      </c>
    </row>
    <row r="1696" spans="1:43" x14ac:dyDescent="0.25">
      <c r="A1696" s="6" t="str">
        <f>IF(COUNT($A$20:A1695)&lt;&gt;$B$4,IF(A1695="","",A1695+1),"")</f>
        <v/>
      </c>
      <c r="B1696" s="3"/>
      <c r="C1696" s="3"/>
      <c r="D1696" s="122"/>
      <c r="E1696" s="3"/>
      <c r="F1696" s="3"/>
      <c r="G1696" s="3"/>
      <c r="H1696" s="3"/>
      <c r="I1696" s="120"/>
      <c r="J1696" s="3"/>
      <c r="K1696" s="95" t="str" cm="1">
        <f t="array" ref="K1696">IF(OR($J$14 = "A",$J$14 = "B",$J$14 = "C"),IF(I1696="","",IF(LEN(I1696)&gt;2,_xlfn.IFS(ISNUMBER(SEARCH("_",I1696)),I1696,ISNUMBER(SEARCH(", ",I1696)),SUBSTITUTE(I1696,", ","_"),ISNUMBER(SEARCH("/ ",I1696)),SUBSTITUTE(I1696,"/ ","_"),ISNUMBER(SEARCH(",",I1696)),SUBSTITUTE(I1696,",","_"),ISNUMBER(SEARCH("/",I1696)),SUBSTITUTE(I1696,"/","_"),ISNUMBER(SEARCH("",I1696)),I1696),I1696)),IF(OR($J$14 = "J",$J$14 = "K"),"",IF(D1696="","",IF(LEN(D1696)&gt;2,_xlfn.IFS(ISNUMBER(SEARCH("_",D1696)),D1696,ISNUMBER(SEARCH(", ",D1696)),SUBSTITUTE(D1696,", ","_"),ISNUMBER(SEARCH("/ ",D1696)),SUBSTITUTE(D1696,"/ ","_"),ISNUMBER(SEARCH(",",D1696)),SUBSTITUTE(D1696,",","_"),ISNUMBER(SEARCH("/",D1696)),SUBSTITUTE(D1696,"/","_"),ISNUMBER(SEARCH("",D1696)),D1696),D1696))))</f>
        <v/>
      </c>
      <c r="L1696" s="1"/>
      <c r="M1696" s="1" t="str">
        <f t="shared" si="131"/>
        <v/>
      </c>
      <c r="N1696" s="94" t="str">
        <f>IF($L1696="None","",IF(ISERROR(VLOOKUP($L1696,Info!$B$4:$B$266,1,FALSE)),"",VLOOKUP($L1696,Info!$B$4:$L$266,5,FALSE)))</f>
        <v/>
      </c>
      <c r="O1696" s="94" t="str">
        <f>IF(K1696="","",IF(AND($J$12&lt;&gt;"ABC",N1696="3"),"BAC",IF(N1696="3","ABC",IF($J$12&lt;&gt;"ABC",IF($J$10="Standard",VLOOKUP(K1696,Info!$BE$4:$BF$481,2,FALSE),VLOOKUP(K1696,Info!$BI$4:$BJ$482,2,FALSE)),IF($J$10="Standard",VLOOKUP(K1696,Info!$AG$4:$AH$2994,2,FALSE),VLOOKUP(K1696,Info!$AK$4:$AL$2997,2,FALSE))))))</f>
        <v/>
      </c>
      <c r="P1696" s="94" t="str">
        <f>IF($L1696="None","",IF(ISERROR(VLOOKUP($L1696,Info!$B$4:$B$266,1,FALSE)),"",VLOOKUP($L1696,Info!$B$4:$L$266,3,FALSE)))</f>
        <v/>
      </c>
      <c r="Q1696" s="96" t="str">
        <f>IF($L1696="None","",IF(ISERROR(VLOOKUP($L1696,Info!$B$4:$B$266,1,FALSE)),"",VLOOKUP($L1696,Info!$B$4:$L$266,4,FALSE)))</f>
        <v/>
      </c>
      <c r="R1696" s="1"/>
      <c r="S1696" s="6" t="str">
        <f t="shared" si="132"/>
        <v/>
      </c>
      <c r="T1696" s="6" t="str">
        <f>IF($L1696="None","",IF(ISERROR(VLOOKUP($L1696,Info!$B$4:$B$266,1,FALSE)),"",VLOOKUP($L1696,Info!$B$4:$L$266,11,FALSE)))</f>
        <v/>
      </c>
      <c r="U1696" s="1"/>
      <c r="V1696" s="1"/>
      <c r="W1696" s="1"/>
      <c r="X1696" s="1" t="str">
        <f>IF($L1696="None","",IF(ISERROR(VLOOKUP($L1696,Info!$B$4:$B$266,1,FALSE)),"",IF(OR(W1696="Metallic Liquid Tight",W1696="Non-Metallic Liquid Tight",W1696="LSZH",W1696="Greenfield"),VLOOKUP($L1696,Info!$B$4:$L$266,7,FALSE),"N/A")))</f>
        <v/>
      </c>
      <c r="Y1696" s="1"/>
      <c r="Z1696" s="96" t="str">
        <f>IF($L1696="None","",IF(ISERROR(VLOOKUP($L1696,Info!$B$4:$B$266,1,FALSE)),"",VLOOKUP($L1696,Info!$B$4:$L$266,9,FALSE)))</f>
        <v/>
      </c>
      <c r="AA1696" s="96" t="str">
        <f>IF($L1696="None","",IF(ISERROR(VLOOKUP($L1696,Info!$B$4:$B$266,1,FALSE)),"",VLOOKUP($L1696,Info!$B$4:$L$266,8,FALSE)))</f>
        <v/>
      </c>
      <c r="AB1696" s="96" t="str">
        <f>IF($L1696="None","",IF(ISERROR(VLOOKUP($L1696,Info!$B$4:$B$266,1,FALSE)),"",VLOOKUP($L1696,Info!$B$4:$L$266,10,FALSE)))</f>
        <v/>
      </c>
      <c r="AC1696" s="1" t="str">
        <f>IF(W1696="SO Cable","Black,White",IF(O1696="","",IF(P1696="","",IF($J$12&lt;&gt;"ABC",IF(P1696&lt;="250",VLOOKUP(O1696,Info!$AZ$4:$BB$22,3,FALSE),VLOOKUP(O1696,Info!$AZ$23:$BB$39,3,FALSE)),IF(P1696&lt;="250",VLOOKUP(O1696,Info!$AO$4:$AQ$22,3,FALSE),VLOOKUP(O1696,Info!$AO$23:$AP$39,3,FALSE))))))</f>
        <v/>
      </c>
      <c r="AD1696" s="1"/>
      <c r="AE1696" s="1" t="str">
        <f>IF($L1696="None","",IF(ISERROR(VLOOKUP($L1696,Info!$B$4:$B$266,1,FALSE)),"",VLOOKUP($L1696,Info!$B$4:$L$266,4,FALSE)))</f>
        <v/>
      </c>
      <c r="AF1696" s="1" t="str">
        <f>IF($L1696="None","",IF(ISERROR(VLOOKUP($L1696,Info!$B$4:$B$266,1,FALSE)),"",VLOOKUP($L1696,Info!$B$4:$L$266,6,FALSE)))</f>
        <v/>
      </c>
      <c r="AG1696" s="1"/>
      <c r="AH1696" s="33" t="str" cm="1">
        <f t="array" ref="AH1696">IF(AND(L1696&lt;&gt;"",O1696&lt;&gt;"",R1696:S1696&lt;&gt;"",W1696:X1696&lt;&gt;"",Z1696:AA1696&lt;&gt;"",AC1696&lt;&gt;""),"Good","Bad")</f>
        <v>Bad</v>
      </c>
      <c r="AL1696" t="str" cm="1">
        <f t="array" ref="AL1696">IF(R1696&gt;0,_xlfn.IFS(COUNTIF($L$20:L1696,"&lt;&gt;")&lt;101,1,COUNTIF($L$20:L1696,"&lt;&gt;")&lt;201,2,COUNTIF($L$20:L1696,"&lt;&gt;")&lt;301,3,COUNTIF($L$20:L1696,"&lt;&gt;")&lt;401,4,COUNTIF($L$20:L1696,"&lt;&gt;")&lt;501,5,COUNTIF($L$20:L1696,"&lt;&gt;")&lt;601,6,COUNTIF($L$20:L1696,"&lt;&gt;")&lt;701,7,COUNTIF($L$20:L1696,"&lt;&gt;")&lt;801,8,COUNTIF($L$20:L1696,"&lt;&gt;")&lt;901,9,COUNTIF($L$20:L1696,"&lt;&gt;")&lt;1001,10,COUNTIF($L$20:L1696,"&lt;&gt;")&lt;1101,11,COUNTIF($L$20:L1696,"&lt;&gt;")&lt;1201,12,COUNTIF($L$20:L1696,"&lt;&gt;")&lt;1301,13,COUNTIF($L$20:L1696,"&lt;&gt;")&lt;1401,14,COUNTIF($L$20:L1696,"&lt;&gt;")&lt;1501,15,COUNTIF($L$20:L1696,"&lt;&gt;")&lt;1601,16,COUNTIF($L$20:L1696,"&lt;&gt;")&lt;1701,17,COUNTIF($L$20:L1696,"&lt;&gt;")&lt;1801,18,COUNTIF($L$20:L1696,"&lt;&gt;")&lt;1901,19,COUNTIF($L$20:L1696,"&lt;&gt;")&lt;2001,20,COUNTIF($L$20:L1696,"&lt;&gt;")&lt;2101,21,COUNTIF($L$20:L1696,"&lt;&gt;")&lt;2201,22,COUNTIF($L$20:L1696,"&lt;&gt;")&lt;2301,23,COUNTIF($L$20:L1696,"&lt;&gt;")&lt;2401,24,COUNTIF($L$20:L1696,"&lt;&gt;")&lt;2501,25,COUNTIF($L$20:L1696,"&lt;&gt;")&lt;2601,26,COUNTIF($L$20:L1696,"&lt;&gt;")&lt;2701,27,COUNTIF($L$20:L1696,"&lt;&gt;")&lt;2801,28,COUNTIF($L$20:L1696,"&lt;&gt;")&lt;2901,29,COUNTIF($L$20:L1696,"&lt;&gt;")&lt;3001,30),"")</f>
        <v/>
      </c>
      <c r="AM1696" t="str">
        <f t="shared" si="130"/>
        <v/>
      </c>
      <c r="AN1696" t="str">
        <f t="shared" si="134"/>
        <v/>
      </c>
      <c r="AP1696" t="str">
        <f t="shared" si="133"/>
        <v/>
      </c>
      <c r="AQ1696" t="str">
        <f>IF(AO1696="","",COUNTIFS(AM1696:$AM$3019,AO1696))</f>
        <v/>
      </c>
    </row>
    <row r="1697" spans="1:43" x14ac:dyDescent="0.25">
      <c r="A1697" s="6" t="str">
        <f>IF(COUNT($A$20:A1696)&lt;&gt;$B$4,IF(A1696="","",A1696+1),"")</f>
        <v/>
      </c>
      <c r="B1697" s="3"/>
      <c r="C1697" s="3"/>
      <c r="D1697" s="122"/>
      <c r="E1697" s="3"/>
      <c r="F1697" s="3"/>
      <c r="G1697" s="3"/>
      <c r="H1697" s="3"/>
      <c r="I1697" s="120"/>
      <c r="J1697" s="3"/>
      <c r="K1697" s="95" t="str" cm="1">
        <f t="array" ref="K1697">IF(OR($J$14 = "A",$J$14 = "B",$J$14 = "C"),IF(I1697="","",IF(LEN(I1697)&gt;2,_xlfn.IFS(ISNUMBER(SEARCH("_",I1697)),I1697,ISNUMBER(SEARCH(", ",I1697)),SUBSTITUTE(I1697,", ","_"),ISNUMBER(SEARCH("/ ",I1697)),SUBSTITUTE(I1697,"/ ","_"),ISNUMBER(SEARCH(",",I1697)),SUBSTITUTE(I1697,",","_"),ISNUMBER(SEARCH("/",I1697)),SUBSTITUTE(I1697,"/","_"),ISNUMBER(SEARCH("",I1697)),I1697),I1697)),IF(OR($J$14 = "J",$J$14 = "K"),"",IF(D1697="","",IF(LEN(D1697)&gt;2,_xlfn.IFS(ISNUMBER(SEARCH("_",D1697)),D1697,ISNUMBER(SEARCH(", ",D1697)),SUBSTITUTE(D1697,", ","_"),ISNUMBER(SEARCH("/ ",D1697)),SUBSTITUTE(D1697,"/ ","_"),ISNUMBER(SEARCH(",",D1697)),SUBSTITUTE(D1697,",","_"),ISNUMBER(SEARCH("/",D1697)),SUBSTITUTE(D1697,"/","_"),ISNUMBER(SEARCH("",D1697)),D1697),D1697))))</f>
        <v/>
      </c>
      <c r="L1697" s="1"/>
      <c r="M1697" s="1" t="str">
        <f t="shared" si="131"/>
        <v/>
      </c>
      <c r="N1697" s="94" t="str">
        <f>IF($L1697="None","",IF(ISERROR(VLOOKUP($L1697,Info!$B$4:$B$266,1,FALSE)),"",VLOOKUP($L1697,Info!$B$4:$L$266,5,FALSE)))</f>
        <v/>
      </c>
      <c r="O1697" s="94" t="str">
        <f>IF(K1697="","",IF(AND($J$12&lt;&gt;"ABC",N1697="3"),"BAC",IF(N1697="3","ABC",IF($J$12&lt;&gt;"ABC",IF($J$10="Standard",VLOOKUP(K1697,Info!$BE$4:$BF$481,2,FALSE),VLOOKUP(K1697,Info!$BI$4:$BJ$482,2,FALSE)),IF($J$10="Standard",VLOOKUP(K1697,Info!$AG$4:$AH$2994,2,FALSE),VLOOKUP(K1697,Info!$AK$4:$AL$2997,2,FALSE))))))</f>
        <v/>
      </c>
      <c r="P1697" s="94" t="str">
        <f>IF($L1697="None","",IF(ISERROR(VLOOKUP($L1697,Info!$B$4:$B$266,1,FALSE)),"",VLOOKUP($L1697,Info!$B$4:$L$266,3,FALSE)))</f>
        <v/>
      </c>
      <c r="Q1697" s="96" t="str">
        <f>IF($L1697="None","",IF(ISERROR(VLOOKUP($L1697,Info!$B$4:$B$266,1,FALSE)),"",VLOOKUP($L1697,Info!$B$4:$L$266,4,FALSE)))</f>
        <v/>
      </c>
      <c r="R1697" s="1"/>
      <c r="S1697" s="6" t="str">
        <f t="shared" si="132"/>
        <v/>
      </c>
      <c r="T1697" s="6" t="str">
        <f>IF($L1697="None","",IF(ISERROR(VLOOKUP($L1697,Info!$B$4:$B$266,1,FALSE)),"",VLOOKUP($L1697,Info!$B$4:$L$266,11,FALSE)))</f>
        <v/>
      </c>
      <c r="U1697" s="1"/>
      <c r="V1697" s="1"/>
      <c r="W1697" s="1"/>
      <c r="X1697" s="1" t="str">
        <f>IF($L1697="None","",IF(ISERROR(VLOOKUP($L1697,Info!$B$4:$B$266,1,FALSE)),"",IF(OR(W1697="Metallic Liquid Tight",W1697="Non-Metallic Liquid Tight",W1697="LSZH",W1697="Greenfield"),VLOOKUP($L1697,Info!$B$4:$L$266,7,FALSE),"N/A")))</f>
        <v/>
      </c>
      <c r="Y1697" s="1"/>
      <c r="Z1697" s="96" t="str">
        <f>IF($L1697="None","",IF(ISERROR(VLOOKUP($L1697,Info!$B$4:$B$266,1,FALSE)),"",VLOOKUP($L1697,Info!$B$4:$L$266,9,FALSE)))</f>
        <v/>
      </c>
      <c r="AA1697" s="96" t="str">
        <f>IF($L1697="None","",IF(ISERROR(VLOOKUP($L1697,Info!$B$4:$B$266,1,FALSE)),"",VLOOKUP($L1697,Info!$B$4:$L$266,8,FALSE)))</f>
        <v/>
      </c>
      <c r="AB1697" s="96" t="str">
        <f>IF($L1697="None","",IF(ISERROR(VLOOKUP($L1697,Info!$B$4:$B$266,1,FALSE)),"",VLOOKUP($L1697,Info!$B$4:$L$266,10,FALSE)))</f>
        <v/>
      </c>
      <c r="AC1697" s="1" t="str">
        <f>IF(W1697="SO Cable","Black,White",IF(O1697="","",IF(P1697="","",IF($J$12&lt;&gt;"ABC",IF(P1697&lt;="250",VLOOKUP(O1697,Info!$AZ$4:$BB$22,3,FALSE),VLOOKUP(O1697,Info!$AZ$23:$BB$39,3,FALSE)),IF(P1697&lt;="250",VLOOKUP(O1697,Info!$AO$4:$AQ$22,3,FALSE),VLOOKUP(O1697,Info!$AO$23:$AP$39,3,FALSE))))))</f>
        <v/>
      </c>
      <c r="AD1697" s="1"/>
      <c r="AE1697" s="1" t="str">
        <f>IF($L1697="None","",IF(ISERROR(VLOOKUP($L1697,Info!$B$4:$B$266,1,FALSE)),"",VLOOKUP($L1697,Info!$B$4:$L$266,4,FALSE)))</f>
        <v/>
      </c>
      <c r="AF1697" s="1" t="str">
        <f>IF($L1697="None","",IF(ISERROR(VLOOKUP($L1697,Info!$B$4:$B$266,1,FALSE)),"",VLOOKUP($L1697,Info!$B$4:$L$266,6,FALSE)))</f>
        <v/>
      </c>
      <c r="AG1697" s="1"/>
      <c r="AH1697" s="33" t="str" cm="1">
        <f t="array" ref="AH1697">IF(AND(L1697&lt;&gt;"",O1697&lt;&gt;"",R1697:S1697&lt;&gt;"",W1697:X1697&lt;&gt;"",Z1697:AA1697&lt;&gt;"",AC1697&lt;&gt;""),"Good","Bad")</f>
        <v>Bad</v>
      </c>
      <c r="AL1697" t="str" cm="1">
        <f t="array" ref="AL1697">IF(R1697&gt;0,_xlfn.IFS(COUNTIF($L$20:L1697,"&lt;&gt;")&lt;101,1,COUNTIF($L$20:L1697,"&lt;&gt;")&lt;201,2,COUNTIF($L$20:L1697,"&lt;&gt;")&lt;301,3,COUNTIF($L$20:L1697,"&lt;&gt;")&lt;401,4,COUNTIF($L$20:L1697,"&lt;&gt;")&lt;501,5,COUNTIF($L$20:L1697,"&lt;&gt;")&lt;601,6,COUNTIF($L$20:L1697,"&lt;&gt;")&lt;701,7,COUNTIF($L$20:L1697,"&lt;&gt;")&lt;801,8,COUNTIF($L$20:L1697,"&lt;&gt;")&lt;901,9,COUNTIF($L$20:L1697,"&lt;&gt;")&lt;1001,10,COUNTIF($L$20:L1697,"&lt;&gt;")&lt;1101,11,COUNTIF($L$20:L1697,"&lt;&gt;")&lt;1201,12,COUNTIF($L$20:L1697,"&lt;&gt;")&lt;1301,13,COUNTIF($L$20:L1697,"&lt;&gt;")&lt;1401,14,COUNTIF($L$20:L1697,"&lt;&gt;")&lt;1501,15,COUNTIF($L$20:L1697,"&lt;&gt;")&lt;1601,16,COUNTIF($L$20:L1697,"&lt;&gt;")&lt;1701,17,COUNTIF($L$20:L1697,"&lt;&gt;")&lt;1801,18,COUNTIF($L$20:L1697,"&lt;&gt;")&lt;1901,19,COUNTIF($L$20:L1697,"&lt;&gt;")&lt;2001,20,COUNTIF($L$20:L1697,"&lt;&gt;")&lt;2101,21,COUNTIF($L$20:L1697,"&lt;&gt;")&lt;2201,22,COUNTIF($L$20:L1697,"&lt;&gt;")&lt;2301,23,COUNTIF($L$20:L1697,"&lt;&gt;")&lt;2401,24,COUNTIF($L$20:L1697,"&lt;&gt;")&lt;2501,25,COUNTIF($L$20:L1697,"&lt;&gt;")&lt;2601,26,COUNTIF($L$20:L1697,"&lt;&gt;")&lt;2701,27,COUNTIF($L$20:L1697,"&lt;&gt;")&lt;2801,28,COUNTIF($L$20:L1697,"&lt;&gt;")&lt;2901,29,COUNTIF($L$20:L1697,"&lt;&gt;")&lt;3001,30),"")</f>
        <v/>
      </c>
      <c r="AM1697" t="str">
        <f t="shared" si="130"/>
        <v/>
      </c>
      <c r="AN1697" t="str">
        <f t="shared" si="134"/>
        <v/>
      </c>
      <c r="AP1697" t="str">
        <f t="shared" si="133"/>
        <v/>
      </c>
      <c r="AQ1697" t="str">
        <f>IF(AO1697="","",COUNTIFS(AM1697:$AM$3019,AO1697))</f>
        <v/>
      </c>
    </row>
    <row r="1698" spans="1:43" x14ac:dyDescent="0.25">
      <c r="A1698" s="6" t="str">
        <f>IF(COUNT($A$20:A1697)&lt;&gt;$B$4,IF(A1697="","",A1697+1),"")</f>
        <v/>
      </c>
      <c r="B1698" s="3"/>
      <c r="C1698" s="3"/>
      <c r="D1698" s="122"/>
      <c r="E1698" s="3"/>
      <c r="F1698" s="3"/>
      <c r="G1698" s="3"/>
      <c r="H1698" s="3"/>
      <c r="I1698" s="120"/>
      <c r="J1698" s="3"/>
      <c r="K1698" s="95" t="str" cm="1">
        <f t="array" ref="K1698">IF(OR($J$14 = "A",$J$14 = "B",$J$14 = "C"),IF(I1698="","",IF(LEN(I1698)&gt;2,_xlfn.IFS(ISNUMBER(SEARCH("_",I1698)),I1698,ISNUMBER(SEARCH(", ",I1698)),SUBSTITUTE(I1698,", ","_"),ISNUMBER(SEARCH("/ ",I1698)),SUBSTITUTE(I1698,"/ ","_"),ISNUMBER(SEARCH(",",I1698)),SUBSTITUTE(I1698,",","_"),ISNUMBER(SEARCH("/",I1698)),SUBSTITUTE(I1698,"/","_"),ISNUMBER(SEARCH("",I1698)),I1698),I1698)),IF(OR($J$14 = "J",$J$14 = "K"),"",IF(D1698="","",IF(LEN(D1698)&gt;2,_xlfn.IFS(ISNUMBER(SEARCH("_",D1698)),D1698,ISNUMBER(SEARCH(", ",D1698)),SUBSTITUTE(D1698,", ","_"),ISNUMBER(SEARCH("/ ",D1698)),SUBSTITUTE(D1698,"/ ","_"),ISNUMBER(SEARCH(",",D1698)),SUBSTITUTE(D1698,",","_"),ISNUMBER(SEARCH("/",D1698)),SUBSTITUTE(D1698,"/","_"),ISNUMBER(SEARCH("",D1698)),D1698),D1698))))</f>
        <v/>
      </c>
      <c r="L1698" s="1"/>
      <c r="M1698" s="1" t="str">
        <f t="shared" si="131"/>
        <v/>
      </c>
      <c r="N1698" s="94" t="str">
        <f>IF($L1698="None","",IF(ISERROR(VLOOKUP($L1698,Info!$B$4:$B$266,1,FALSE)),"",VLOOKUP($L1698,Info!$B$4:$L$266,5,FALSE)))</f>
        <v/>
      </c>
      <c r="O1698" s="94" t="str">
        <f>IF(K1698="","",IF(AND($J$12&lt;&gt;"ABC",N1698="3"),"BAC",IF(N1698="3","ABC",IF($J$12&lt;&gt;"ABC",IF($J$10="Standard",VLOOKUP(K1698,Info!$BE$4:$BF$481,2,FALSE),VLOOKUP(K1698,Info!$BI$4:$BJ$482,2,FALSE)),IF($J$10="Standard",VLOOKUP(K1698,Info!$AG$4:$AH$2994,2,FALSE),VLOOKUP(K1698,Info!$AK$4:$AL$2997,2,FALSE))))))</f>
        <v/>
      </c>
      <c r="P1698" s="94" t="str">
        <f>IF($L1698="None","",IF(ISERROR(VLOOKUP($L1698,Info!$B$4:$B$266,1,FALSE)),"",VLOOKUP($L1698,Info!$B$4:$L$266,3,FALSE)))</f>
        <v/>
      </c>
      <c r="Q1698" s="96" t="str">
        <f>IF($L1698="None","",IF(ISERROR(VLOOKUP($L1698,Info!$B$4:$B$266,1,FALSE)),"",VLOOKUP($L1698,Info!$B$4:$L$266,4,FALSE)))</f>
        <v/>
      </c>
      <c r="R1698" s="1"/>
      <c r="S1698" s="6" t="str">
        <f t="shared" si="132"/>
        <v/>
      </c>
      <c r="T1698" s="6" t="str">
        <f>IF($L1698="None","",IF(ISERROR(VLOOKUP($L1698,Info!$B$4:$B$266,1,FALSE)),"",VLOOKUP($L1698,Info!$B$4:$L$266,11,FALSE)))</f>
        <v/>
      </c>
      <c r="U1698" s="1"/>
      <c r="V1698" s="1"/>
      <c r="W1698" s="1"/>
      <c r="X1698" s="1" t="str">
        <f>IF($L1698="None","",IF(ISERROR(VLOOKUP($L1698,Info!$B$4:$B$266,1,FALSE)),"",IF(OR(W1698="Metallic Liquid Tight",W1698="Non-Metallic Liquid Tight",W1698="LSZH",W1698="Greenfield"),VLOOKUP($L1698,Info!$B$4:$L$266,7,FALSE),"N/A")))</f>
        <v/>
      </c>
      <c r="Y1698" s="1"/>
      <c r="Z1698" s="96" t="str">
        <f>IF($L1698="None","",IF(ISERROR(VLOOKUP($L1698,Info!$B$4:$B$266,1,FALSE)),"",VLOOKUP($L1698,Info!$B$4:$L$266,9,FALSE)))</f>
        <v/>
      </c>
      <c r="AA1698" s="96" t="str">
        <f>IF($L1698="None","",IF(ISERROR(VLOOKUP($L1698,Info!$B$4:$B$266,1,FALSE)),"",VLOOKUP($L1698,Info!$B$4:$L$266,8,FALSE)))</f>
        <v/>
      </c>
      <c r="AB1698" s="96" t="str">
        <f>IF($L1698="None","",IF(ISERROR(VLOOKUP($L1698,Info!$B$4:$B$266,1,FALSE)),"",VLOOKUP($L1698,Info!$B$4:$L$266,10,FALSE)))</f>
        <v/>
      </c>
      <c r="AC1698" s="1" t="str">
        <f>IF(W1698="SO Cable","Black,White",IF(O1698="","",IF(P1698="","",IF($J$12&lt;&gt;"ABC",IF(P1698&lt;="250",VLOOKUP(O1698,Info!$AZ$4:$BB$22,3,FALSE),VLOOKUP(O1698,Info!$AZ$23:$BB$39,3,FALSE)),IF(P1698&lt;="250",VLOOKUP(O1698,Info!$AO$4:$AQ$22,3,FALSE),VLOOKUP(O1698,Info!$AO$23:$AP$39,3,FALSE))))))</f>
        <v/>
      </c>
      <c r="AD1698" s="1"/>
      <c r="AE1698" s="1" t="str">
        <f>IF($L1698="None","",IF(ISERROR(VLOOKUP($L1698,Info!$B$4:$B$266,1,FALSE)),"",VLOOKUP($L1698,Info!$B$4:$L$266,4,FALSE)))</f>
        <v/>
      </c>
      <c r="AF1698" s="1" t="str">
        <f>IF($L1698="None","",IF(ISERROR(VLOOKUP($L1698,Info!$B$4:$B$266,1,FALSE)),"",VLOOKUP($L1698,Info!$B$4:$L$266,6,FALSE)))</f>
        <v/>
      </c>
      <c r="AG1698" s="1"/>
      <c r="AH1698" s="33" t="str" cm="1">
        <f t="array" ref="AH1698">IF(AND(L1698&lt;&gt;"",O1698&lt;&gt;"",R1698:S1698&lt;&gt;"",W1698:X1698&lt;&gt;"",Z1698:AA1698&lt;&gt;"",AC1698&lt;&gt;""),"Good","Bad")</f>
        <v>Bad</v>
      </c>
      <c r="AL1698" t="str" cm="1">
        <f t="array" ref="AL1698">IF(R1698&gt;0,_xlfn.IFS(COUNTIF($L$20:L1698,"&lt;&gt;")&lt;101,1,COUNTIF($L$20:L1698,"&lt;&gt;")&lt;201,2,COUNTIF($L$20:L1698,"&lt;&gt;")&lt;301,3,COUNTIF($L$20:L1698,"&lt;&gt;")&lt;401,4,COUNTIF($L$20:L1698,"&lt;&gt;")&lt;501,5,COUNTIF($L$20:L1698,"&lt;&gt;")&lt;601,6,COUNTIF($L$20:L1698,"&lt;&gt;")&lt;701,7,COUNTIF($L$20:L1698,"&lt;&gt;")&lt;801,8,COUNTIF($L$20:L1698,"&lt;&gt;")&lt;901,9,COUNTIF($L$20:L1698,"&lt;&gt;")&lt;1001,10,COUNTIF($L$20:L1698,"&lt;&gt;")&lt;1101,11,COUNTIF($L$20:L1698,"&lt;&gt;")&lt;1201,12,COUNTIF($L$20:L1698,"&lt;&gt;")&lt;1301,13,COUNTIF($L$20:L1698,"&lt;&gt;")&lt;1401,14,COUNTIF($L$20:L1698,"&lt;&gt;")&lt;1501,15,COUNTIF($L$20:L1698,"&lt;&gt;")&lt;1601,16,COUNTIF($L$20:L1698,"&lt;&gt;")&lt;1701,17,COUNTIF($L$20:L1698,"&lt;&gt;")&lt;1801,18,COUNTIF($L$20:L1698,"&lt;&gt;")&lt;1901,19,COUNTIF($L$20:L1698,"&lt;&gt;")&lt;2001,20,COUNTIF($L$20:L1698,"&lt;&gt;")&lt;2101,21,COUNTIF($L$20:L1698,"&lt;&gt;")&lt;2201,22,COUNTIF($L$20:L1698,"&lt;&gt;")&lt;2301,23,COUNTIF($L$20:L1698,"&lt;&gt;")&lt;2401,24,COUNTIF($L$20:L1698,"&lt;&gt;")&lt;2501,25,COUNTIF($L$20:L1698,"&lt;&gt;")&lt;2601,26,COUNTIF($L$20:L1698,"&lt;&gt;")&lt;2701,27,COUNTIF($L$20:L1698,"&lt;&gt;")&lt;2801,28,COUNTIF($L$20:L1698,"&lt;&gt;")&lt;2901,29,COUNTIF($L$20:L1698,"&lt;&gt;")&lt;3001,30),"")</f>
        <v/>
      </c>
      <c r="AM1698" t="str">
        <f t="shared" si="130"/>
        <v/>
      </c>
      <c r="AN1698" t="str">
        <f t="shared" si="134"/>
        <v/>
      </c>
      <c r="AP1698" t="str">
        <f t="shared" si="133"/>
        <v/>
      </c>
      <c r="AQ1698" t="str">
        <f>IF(AO1698="","",COUNTIFS(AM1698:$AM$3019,AO1698))</f>
        <v/>
      </c>
    </row>
    <row r="1699" spans="1:43" x14ac:dyDescent="0.25">
      <c r="A1699" s="6" t="str">
        <f>IF(COUNT($A$20:A1698)&lt;&gt;$B$4,IF(A1698="","",A1698+1),"")</f>
        <v/>
      </c>
      <c r="B1699" s="3"/>
      <c r="C1699" s="3"/>
      <c r="D1699" s="122"/>
      <c r="E1699" s="3"/>
      <c r="F1699" s="3"/>
      <c r="G1699" s="3"/>
      <c r="H1699" s="3"/>
      <c r="I1699" s="120"/>
      <c r="J1699" s="3"/>
      <c r="K1699" s="95" t="str" cm="1">
        <f t="array" ref="K1699">IF(OR($J$14 = "A",$J$14 = "B",$J$14 = "C"),IF(I1699="","",IF(LEN(I1699)&gt;2,_xlfn.IFS(ISNUMBER(SEARCH("_",I1699)),I1699,ISNUMBER(SEARCH(", ",I1699)),SUBSTITUTE(I1699,", ","_"),ISNUMBER(SEARCH("/ ",I1699)),SUBSTITUTE(I1699,"/ ","_"),ISNUMBER(SEARCH(",",I1699)),SUBSTITUTE(I1699,",","_"),ISNUMBER(SEARCH("/",I1699)),SUBSTITUTE(I1699,"/","_"),ISNUMBER(SEARCH("",I1699)),I1699),I1699)),IF(OR($J$14 = "J",$J$14 = "K"),"",IF(D1699="","",IF(LEN(D1699)&gt;2,_xlfn.IFS(ISNUMBER(SEARCH("_",D1699)),D1699,ISNUMBER(SEARCH(", ",D1699)),SUBSTITUTE(D1699,", ","_"),ISNUMBER(SEARCH("/ ",D1699)),SUBSTITUTE(D1699,"/ ","_"),ISNUMBER(SEARCH(",",D1699)),SUBSTITUTE(D1699,",","_"),ISNUMBER(SEARCH("/",D1699)),SUBSTITUTE(D1699,"/","_"),ISNUMBER(SEARCH("",D1699)),D1699),D1699))))</f>
        <v/>
      </c>
      <c r="L1699" s="1"/>
      <c r="M1699" s="1" t="str">
        <f t="shared" si="131"/>
        <v/>
      </c>
      <c r="N1699" s="94" t="str">
        <f>IF($L1699="None","",IF(ISERROR(VLOOKUP($L1699,Info!$B$4:$B$266,1,FALSE)),"",VLOOKUP($L1699,Info!$B$4:$L$266,5,FALSE)))</f>
        <v/>
      </c>
      <c r="O1699" s="94" t="str">
        <f>IF(K1699="","",IF(AND($J$12&lt;&gt;"ABC",N1699="3"),"BAC",IF(N1699="3","ABC",IF($J$12&lt;&gt;"ABC",IF($J$10="Standard",VLOOKUP(K1699,Info!$BE$4:$BF$481,2,FALSE),VLOOKUP(K1699,Info!$BI$4:$BJ$482,2,FALSE)),IF($J$10="Standard",VLOOKUP(K1699,Info!$AG$4:$AH$2994,2,FALSE),VLOOKUP(K1699,Info!$AK$4:$AL$2997,2,FALSE))))))</f>
        <v/>
      </c>
      <c r="P1699" s="94" t="str">
        <f>IF($L1699="None","",IF(ISERROR(VLOOKUP($L1699,Info!$B$4:$B$266,1,FALSE)),"",VLOOKUP($L1699,Info!$B$4:$L$266,3,FALSE)))</f>
        <v/>
      </c>
      <c r="Q1699" s="96" t="str">
        <f>IF($L1699="None","",IF(ISERROR(VLOOKUP($L1699,Info!$B$4:$B$266,1,FALSE)),"",VLOOKUP($L1699,Info!$B$4:$L$266,4,FALSE)))</f>
        <v/>
      </c>
      <c r="R1699" s="1"/>
      <c r="S1699" s="6" t="str">
        <f t="shared" si="132"/>
        <v/>
      </c>
      <c r="T1699" s="6" t="str">
        <f>IF($L1699="None","",IF(ISERROR(VLOOKUP($L1699,Info!$B$4:$B$266,1,FALSE)),"",VLOOKUP($L1699,Info!$B$4:$L$266,11,FALSE)))</f>
        <v/>
      </c>
      <c r="U1699" s="1"/>
      <c r="V1699" s="1"/>
      <c r="W1699" s="1"/>
      <c r="X1699" s="1" t="str">
        <f>IF($L1699="None","",IF(ISERROR(VLOOKUP($L1699,Info!$B$4:$B$266,1,FALSE)),"",IF(OR(W1699="Metallic Liquid Tight",W1699="Non-Metallic Liquid Tight",W1699="LSZH",W1699="Greenfield"),VLOOKUP($L1699,Info!$B$4:$L$266,7,FALSE),"N/A")))</f>
        <v/>
      </c>
      <c r="Y1699" s="1"/>
      <c r="Z1699" s="96" t="str">
        <f>IF($L1699="None","",IF(ISERROR(VLOOKUP($L1699,Info!$B$4:$B$266,1,FALSE)),"",VLOOKUP($L1699,Info!$B$4:$L$266,9,FALSE)))</f>
        <v/>
      </c>
      <c r="AA1699" s="96" t="str">
        <f>IF($L1699="None","",IF(ISERROR(VLOOKUP($L1699,Info!$B$4:$B$266,1,FALSE)),"",VLOOKUP($L1699,Info!$B$4:$L$266,8,FALSE)))</f>
        <v/>
      </c>
      <c r="AB1699" s="96" t="str">
        <f>IF($L1699="None","",IF(ISERROR(VLOOKUP($L1699,Info!$B$4:$B$266,1,FALSE)),"",VLOOKUP($L1699,Info!$B$4:$L$266,10,FALSE)))</f>
        <v/>
      </c>
      <c r="AC1699" s="1" t="str">
        <f>IF(W1699="SO Cable","Black,White",IF(O1699="","",IF(P1699="","",IF($J$12&lt;&gt;"ABC",IF(P1699&lt;="250",VLOOKUP(O1699,Info!$AZ$4:$BB$22,3,FALSE),VLOOKUP(O1699,Info!$AZ$23:$BB$39,3,FALSE)),IF(P1699&lt;="250",VLOOKUP(O1699,Info!$AO$4:$AQ$22,3,FALSE),VLOOKUP(O1699,Info!$AO$23:$AP$39,3,FALSE))))))</f>
        <v/>
      </c>
      <c r="AD1699" s="1"/>
      <c r="AE1699" s="1" t="str">
        <f>IF($L1699="None","",IF(ISERROR(VLOOKUP($L1699,Info!$B$4:$B$266,1,FALSE)),"",VLOOKUP($L1699,Info!$B$4:$L$266,4,FALSE)))</f>
        <v/>
      </c>
      <c r="AF1699" s="1" t="str">
        <f>IF($L1699="None","",IF(ISERROR(VLOOKUP($L1699,Info!$B$4:$B$266,1,FALSE)),"",VLOOKUP($L1699,Info!$B$4:$L$266,6,FALSE)))</f>
        <v/>
      </c>
      <c r="AG1699" s="1"/>
      <c r="AH1699" s="33" t="str" cm="1">
        <f t="array" ref="AH1699">IF(AND(L1699&lt;&gt;"",O1699&lt;&gt;"",R1699:S1699&lt;&gt;"",W1699:X1699&lt;&gt;"",Z1699:AA1699&lt;&gt;"",AC1699&lt;&gt;""),"Good","Bad")</f>
        <v>Bad</v>
      </c>
      <c r="AL1699" t="str" cm="1">
        <f t="array" ref="AL1699">IF(R1699&gt;0,_xlfn.IFS(COUNTIF($L$20:L1699,"&lt;&gt;")&lt;101,1,COUNTIF($L$20:L1699,"&lt;&gt;")&lt;201,2,COUNTIF($L$20:L1699,"&lt;&gt;")&lt;301,3,COUNTIF($L$20:L1699,"&lt;&gt;")&lt;401,4,COUNTIF($L$20:L1699,"&lt;&gt;")&lt;501,5,COUNTIF($L$20:L1699,"&lt;&gt;")&lt;601,6,COUNTIF($L$20:L1699,"&lt;&gt;")&lt;701,7,COUNTIF($L$20:L1699,"&lt;&gt;")&lt;801,8,COUNTIF($L$20:L1699,"&lt;&gt;")&lt;901,9,COUNTIF($L$20:L1699,"&lt;&gt;")&lt;1001,10,COUNTIF($L$20:L1699,"&lt;&gt;")&lt;1101,11,COUNTIF($L$20:L1699,"&lt;&gt;")&lt;1201,12,COUNTIF($L$20:L1699,"&lt;&gt;")&lt;1301,13,COUNTIF($L$20:L1699,"&lt;&gt;")&lt;1401,14,COUNTIF($L$20:L1699,"&lt;&gt;")&lt;1501,15,COUNTIF($L$20:L1699,"&lt;&gt;")&lt;1601,16,COUNTIF($L$20:L1699,"&lt;&gt;")&lt;1701,17,COUNTIF($L$20:L1699,"&lt;&gt;")&lt;1801,18,COUNTIF($L$20:L1699,"&lt;&gt;")&lt;1901,19,COUNTIF($L$20:L1699,"&lt;&gt;")&lt;2001,20,COUNTIF($L$20:L1699,"&lt;&gt;")&lt;2101,21,COUNTIF($L$20:L1699,"&lt;&gt;")&lt;2201,22,COUNTIF($L$20:L1699,"&lt;&gt;")&lt;2301,23,COUNTIF($L$20:L1699,"&lt;&gt;")&lt;2401,24,COUNTIF($L$20:L1699,"&lt;&gt;")&lt;2501,25,COUNTIF($L$20:L1699,"&lt;&gt;")&lt;2601,26,COUNTIF($L$20:L1699,"&lt;&gt;")&lt;2701,27,COUNTIF($L$20:L1699,"&lt;&gt;")&lt;2801,28,COUNTIF($L$20:L1699,"&lt;&gt;")&lt;2901,29,COUNTIF($L$20:L1699,"&lt;&gt;")&lt;3001,30),"")</f>
        <v/>
      </c>
      <c r="AM1699" t="str">
        <f t="shared" si="130"/>
        <v/>
      </c>
      <c r="AN1699" t="str">
        <f t="shared" si="134"/>
        <v/>
      </c>
      <c r="AP1699" t="str">
        <f t="shared" si="133"/>
        <v/>
      </c>
      <c r="AQ1699" t="str">
        <f>IF(AO1699="","",COUNTIFS(AM1699:$AM$3019,AO1699))</f>
        <v/>
      </c>
    </row>
    <row r="1700" spans="1:43" x14ac:dyDescent="0.25">
      <c r="A1700" s="6" t="str">
        <f>IF(COUNT($A$20:A1699)&lt;&gt;$B$4,IF(A1699="","",A1699+1),"")</f>
        <v/>
      </c>
      <c r="B1700" s="3"/>
      <c r="C1700" s="3"/>
      <c r="D1700" s="122"/>
      <c r="E1700" s="3"/>
      <c r="F1700" s="3"/>
      <c r="G1700" s="3"/>
      <c r="H1700" s="3"/>
      <c r="I1700" s="120"/>
      <c r="J1700" s="3"/>
      <c r="K1700" s="95" t="str" cm="1">
        <f t="array" ref="K1700">IF(OR($J$14 = "A",$J$14 = "B",$J$14 = "C"),IF(I1700="","",IF(LEN(I1700)&gt;2,_xlfn.IFS(ISNUMBER(SEARCH("_",I1700)),I1700,ISNUMBER(SEARCH(", ",I1700)),SUBSTITUTE(I1700,", ","_"),ISNUMBER(SEARCH("/ ",I1700)),SUBSTITUTE(I1700,"/ ","_"),ISNUMBER(SEARCH(",",I1700)),SUBSTITUTE(I1700,",","_"),ISNUMBER(SEARCH("/",I1700)),SUBSTITUTE(I1700,"/","_"),ISNUMBER(SEARCH("",I1700)),I1700),I1700)),IF(OR($J$14 = "J",$J$14 = "K"),"",IF(D1700="","",IF(LEN(D1700)&gt;2,_xlfn.IFS(ISNUMBER(SEARCH("_",D1700)),D1700,ISNUMBER(SEARCH(", ",D1700)),SUBSTITUTE(D1700,", ","_"),ISNUMBER(SEARCH("/ ",D1700)),SUBSTITUTE(D1700,"/ ","_"),ISNUMBER(SEARCH(",",D1700)),SUBSTITUTE(D1700,",","_"),ISNUMBER(SEARCH("/",D1700)),SUBSTITUTE(D1700,"/","_"),ISNUMBER(SEARCH("",D1700)),D1700),D1700))))</f>
        <v/>
      </c>
      <c r="L1700" s="1"/>
      <c r="M1700" s="1" t="str">
        <f t="shared" si="131"/>
        <v/>
      </c>
      <c r="N1700" s="94" t="str">
        <f>IF($L1700="None","",IF(ISERROR(VLOOKUP($L1700,Info!$B$4:$B$266,1,FALSE)),"",VLOOKUP($L1700,Info!$B$4:$L$266,5,FALSE)))</f>
        <v/>
      </c>
      <c r="O1700" s="94" t="str">
        <f>IF(K1700="","",IF(AND($J$12&lt;&gt;"ABC",N1700="3"),"BAC",IF(N1700="3","ABC",IF($J$12&lt;&gt;"ABC",IF($J$10="Standard",VLOOKUP(K1700,Info!$BE$4:$BF$481,2,FALSE),VLOOKUP(K1700,Info!$BI$4:$BJ$482,2,FALSE)),IF($J$10="Standard",VLOOKUP(K1700,Info!$AG$4:$AH$2994,2,FALSE),VLOOKUP(K1700,Info!$AK$4:$AL$2997,2,FALSE))))))</f>
        <v/>
      </c>
      <c r="P1700" s="94" t="str">
        <f>IF($L1700="None","",IF(ISERROR(VLOOKUP($L1700,Info!$B$4:$B$266,1,FALSE)),"",VLOOKUP($L1700,Info!$B$4:$L$266,3,FALSE)))</f>
        <v/>
      </c>
      <c r="Q1700" s="96" t="str">
        <f>IF($L1700="None","",IF(ISERROR(VLOOKUP($L1700,Info!$B$4:$B$266,1,FALSE)),"",VLOOKUP($L1700,Info!$B$4:$L$266,4,FALSE)))</f>
        <v/>
      </c>
      <c r="R1700" s="1"/>
      <c r="S1700" s="6" t="str">
        <f t="shared" si="132"/>
        <v/>
      </c>
      <c r="T1700" s="6" t="str">
        <f>IF($L1700="None","",IF(ISERROR(VLOOKUP($L1700,Info!$B$4:$B$266,1,FALSE)),"",VLOOKUP($L1700,Info!$B$4:$L$266,11,FALSE)))</f>
        <v/>
      </c>
      <c r="U1700" s="1"/>
      <c r="V1700" s="1"/>
      <c r="W1700" s="1"/>
      <c r="X1700" s="1" t="str">
        <f>IF($L1700="None","",IF(ISERROR(VLOOKUP($L1700,Info!$B$4:$B$266,1,FALSE)),"",IF(OR(W1700="Metallic Liquid Tight",W1700="Non-Metallic Liquid Tight",W1700="LSZH",W1700="Greenfield"),VLOOKUP($L1700,Info!$B$4:$L$266,7,FALSE),"N/A")))</f>
        <v/>
      </c>
      <c r="Y1700" s="1"/>
      <c r="Z1700" s="96" t="str">
        <f>IF($L1700="None","",IF(ISERROR(VLOOKUP($L1700,Info!$B$4:$B$266,1,FALSE)),"",VLOOKUP($L1700,Info!$B$4:$L$266,9,FALSE)))</f>
        <v/>
      </c>
      <c r="AA1700" s="96" t="str">
        <f>IF($L1700="None","",IF(ISERROR(VLOOKUP($L1700,Info!$B$4:$B$266,1,FALSE)),"",VLOOKUP($L1700,Info!$B$4:$L$266,8,FALSE)))</f>
        <v/>
      </c>
      <c r="AB1700" s="96" t="str">
        <f>IF($L1700="None","",IF(ISERROR(VLOOKUP($L1700,Info!$B$4:$B$266,1,FALSE)),"",VLOOKUP($L1700,Info!$B$4:$L$266,10,FALSE)))</f>
        <v/>
      </c>
      <c r="AC1700" s="1" t="str">
        <f>IF(W1700="SO Cable","Black,White",IF(O1700="","",IF(P1700="","",IF($J$12&lt;&gt;"ABC",IF(P1700&lt;="250",VLOOKUP(O1700,Info!$AZ$4:$BB$22,3,FALSE),VLOOKUP(O1700,Info!$AZ$23:$BB$39,3,FALSE)),IF(P1700&lt;="250",VLOOKUP(O1700,Info!$AO$4:$AQ$22,3,FALSE),VLOOKUP(O1700,Info!$AO$23:$AP$39,3,FALSE))))))</f>
        <v/>
      </c>
      <c r="AD1700" s="1"/>
      <c r="AE1700" s="1" t="str">
        <f>IF($L1700="None","",IF(ISERROR(VLOOKUP($L1700,Info!$B$4:$B$266,1,FALSE)),"",VLOOKUP($L1700,Info!$B$4:$L$266,4,FALSE)))</f>
        <v/>
      </c>
      <c r="AF1700" s="1" t="str">
        <f>IF($L1700="None","",IF(ISERROR(VLOOKUP($L1700,Info!$B$4:$B$266,1,FALSE)),"",VLOOKUP($L1700,Info!$B$4:$L$266,6,FALSE)))</f>
        <v/>
      </c>
      <c r="AG1700" s="1"/>
      <c r="AH1700" s="33" t="str" cm="1">
        <f t="array" ref="AH1700">IF(AND(L1700&lt;&gt;"",O1700&lt;&gt;"",R1700:S1700&lt;&gt;"",W1700:X1700&lt;&gt;"",Z1700:AA1700&lt;&gt;"",AC1700&lt;&gt;""),"Good","Bad")</f>
        <v>Bad</v>
      </c>
      <c r="AL1700" t="str" cm="1">
        <f t="array" ref="AL1700">IF(R1700&gt;0,_xlfn.IFS(COUNTIF($L$20:L1700,"&lt;&gt;")&lt;101,1,COUNTIF($L$20:L1700,"&lt;&gt;")&lt;201,2,COUNTIF($L$20:L1700,"&lt;&gt;")&lt;301,3,COUNTIF($L$20:L1700,"&lt;&gt;")&lt;401,4,COUNTIF($L$20:L1700,"&lt;&gt;")&lt;501,5,COUNTIF($L$20:L1700,"&lt;&gt;")&lt;601,6,COUNTIF($L$20:L1700,"&lt;&gt;")&lt;701,7,COUNTIF($L$20:L1700,"&lt;&gt;")&lt;801,8,COUNTIF($L$20:L1700,"&lt;&gt;")&lt;901,9,COUNTIF($L$20:L1700,"&lt;&gt;")&lt;1001,10,COUNTIF($L$20:L1700,"&lt;&gt;")&lt;1101,11,COUNTIF($L$20:L1700,"&lt;&gt;")&lt;1201,12,COUNTIF($L$20:L1700,"&lt;&gt;")&lt;1301,13,COUNTIF($L$20:L1700,"&lt;&gt;")&lt;1401,14,COUNTIF($L$20:L1700,"&lt;&gt;")&lt;1501,15,COUNTIF($L$20:L1700,"&lt;&gt;")&lt;1601,16,COUNTIF($L$20:L1700,"&lt;&gt;")&lt;1701,17,COUNTIF($L$20:L1700,"&lt;&gt;")&lt;1801,18,COUNTIF($L$20:L1700,"&lt;&gt;")&lt;1901,19,COUNTIF($L$20:L1700,"&lt;&gt;")&lt;2001,20,COUNTIF($L$20:L1700,"&lt;&gt;")&lt;2101,21,COUNTIF($L$20:L1700,"&lt;&gt;")&lt;2201,22,COUNTIF($L$20:L1700,"&lt;&gt;")&lt;2301,23,COUNTIF($L$20:L1700,"&lt;&gt;")&lt;2401,24,COUNTIF($L$20:L1700,"&lt;&gt;")&lt;2501,25,COUNTIF($L$20:L1700,"&lt;&gt;")&lt;2601,26,COUNTIF($L$20:L1700,"&lt;&gt;")&lt;2701,27,COUNTIF($L$20:L1700,"&lt;&gt;")&lt;2801,28,COUNTIF($L$20:L1700,"&lt;&gt;")&lt;2901,29,COUNTIF($L$20:L1700,"&lt;&gt;")&lt;3001,30),"")</f>
        <v/>
      </c>
      <c r="AM1700" t="str">
        <f t="shared" si="130"/>
        <v/>
      </c>
      <c r="AN1700" t="str">
        <f t="shared" si="134"/>
        <v/>
      </c>
      <c r="AP1700" t="str">
        <f t="shared" si="133"/>
        <v/>
      </c>
      <c r="AQ1700" t="str">
        <f>IF(AO1700="","",COUNTIFS(AM1700:$AM$3019,AO1700))</f>
        <v/>
      </c>
    </row>
    <row r="1701" spans="1:43" x14ac:dyDescent="0.25">
      <c r="A1701" s="6" t="str">
        <f>IF(COUNT($A$20:A1700)&lt;&gt;$B$4,IF(A1700="","",A1700+1),"")</f>
        <v/>
      </c>
      <c r="B1701" s="3"/>
      <c r="C1701" s="3"/>
      <c r="D1701" s="122"/>
      <c r="E1701" s="3"/>
      <c r="F1701" s="3"/>
      <c r="G1701" s="3"/>
      <c r="H1701" s="3"/>
      <c r="I1701" s="120"/>
      <c r="J1701" s="3"/>
      <c r="K1701" s="95" t="str" cm="1">
        <f t="array" ref="K1701">IF(OR($J$14 = "A",$J$14 = "B",$J$14 = "C"),IF(I1701="","",IF(LEN(I1701)&gt;2,_xlfn.IFS(ISNUMBER(SEARCH("_",I1701)),I1701,ISNUMBER(SEARCH(", ",I1701)),SUBSTITUTE(I1701,", ","_"),ISNUMBER(SEARCH("/ ",I1701)),SUBSTITUTE(I1701,"/ ","_"),ISNUMBER(SEARCH(",",I1701)),SUBSTITUTE(I1701,",","_"),ISNUMBER(SEARCH("/",I1701)),SUBSTITUTE(I1701,"/","_"),ISNUMBER(SEARCH("",I1701)),I1701),I1701)),IF(OR($J$14 = "J",$J$14 = "K"),"",IF(D1701="","",IF(LEN(D1701)&gt;2,_xlfn.IFS(ISNUMBER(SEARCH("_",D1701)),D1701,ISNUMBER(SEARCH(", ",D1701)),SUBSTITUTE(D1701,", ","_"),ISNUMBER(SEARCH("/ ",D1701)),SUBSTITUTE(D1701,"/ ","_"),ISNUMBER(SEARCH(",",D1701)),SUBSTITUTE(D1701,",","_"),ISNUMBER(SEARCH("/",D1701)),SUBSTITUTE(D1701,"/","_"),ISNUMBER(SEARCH("",D1701)),D1701),D1701))))</f>
        <v/>
      </c>
      <c r="L1701" s="1"/>
      <c r="M1701" s="1" t="str">
        <f t="shared" si="131"/>
        <v/>
      </c>
      <c r="N1701" s="94" t="str">
        <f>IF($L1701="None","",IF(ISERROR(VLOOKUP($L1701,Info!$B$4:$B$266,1,FALSE)),"",VLOOKUP($L1701,Info!$B$4:$L$266,5,FALSE)))</f>
        <v/>
      </c>
      <c r="O1701" s="94" t="str">
        <f>IF(K1701="","",IF(AND($J$12&lt;&gt;"ABC",N1701="3"),"BAC",IF(N1701="3","ABC",IF($J$12&lt;&gt;"ABC",IF($J$10="Standard",VLOOKUP(K1701,Info!$BE$4:$BF$481,2,FALSE),VLOOKUP(K1701,Info!$BI$4:$BJ$482,2,FALSE)),IF($J$10="Standard",VLOOKUP(K1701,Info!$AG$4:$AH$2994,2,FALSE),VLOOKUP(K1701,Info!$AK$4:$AL$2997,2,FALSE))))))</f>
        <v/>
      </c>
      <c r="P1701" s="94" t="str">
        <f>IF($L1701="None","",IF(ISERROR(VLOOKUP($L1701,Info!$B$4:$B$266,1,FALSE)),"",VLOOKUP($L1701,Info!$B$4:$L$266,3,FALSE)))</f>
        <v/>
      </c>
      <c r="Q1701" s="96" t="str">
        <f>IF($L1701="None","",IF(ISERROR(VLOOKUP($L1701,Info!$B$4:$B$266,1,FALSE)),"",VLOOKUP($L1701,Info!$B$4:$L$266,4,FALSE)))</f>
        <v/>
      </c>
      <c r="R1701" s="1"/>
      <c r="S1701" s="6" t="str">
        <f t="shared" si="132"/>
        <v/>
      </c>
      <c r="T1701" s="6" t="str">
        <f>IF($L1701="None","",IF(ISERROR(VLOOKUP($L1701,Info!$B$4:$B$266,1,FALSE)),"",VLOOKUP($L1701,Info!$B$4:$L$266,11,FALSE)))</f>
        <v/>
      </c>
      <c r="U1701" s="1"/>
      <c r="V1701" s="1"/>
      <c r="W1701" s="1"/>
      <c r="X1701" s="1" t="str">
        <f>IF($L1701="None","",IF(ISERROR(VLOOKUP($L1701,Info!$B$4:$B$266,1,FALSE)),"",IF(OR(W1701="Metallic Liquid Tight",W1701="Non-Metallic Liquid Tight",W1701="LSZH",W1701="Greenfield"),VLOOKUP($L1701,Info!$B$4:$L$266,7,FALSE),"N/A")))</f>
        <v/>
      </c>
      <c r="Y1701" s="1"/>
      <c r="Z1701" s="96" t="str">
        <f>IF($L1701="None","",IF(ISERROR(VLOOKUP($L1701,Info!$B$4:$B$266,1,FALSE)),"",VLOOKUP($L1701,Info!$B$4:$L$266,9,FALSE)))</f>
        <v/>
      </c>
      <c r="AA1701" s="96" t="str">
        <f>IF($L1701="None","",IF(ISERROR(VLOOKUP($L1701,Info!$B$4:$B$266,1,FALSE)),"",VLOOKUP($L1701,Info!$B$4:$L$266,8,FALSE)))</f>
        <v/>
      </c>
      <c r="AB1701" s="96" t="str">
        <f>IF($L1701="None","",IF(ISERROR(VLOOKUP($L1701,Info!$B$4:$B$266,1,FALSE)),"",VLOOKUP($L1701,Info!$B$4:$L$266,10,FALSE)))</f>
        <v/>
      </c>
      <c r="AC1701" s="1" t="str">
        <f>IF(W1701="SO Cable","Black,White",IF(O1701="","",IF(P1701="","",IF($J$12&lt;&gt;"ABC",IF(P1701&lt;="250",VLOOKUP(O1701,Info!$AZ$4:$BB$22,3,FALSE),VLOOKUP(O1701,Info!$AZ$23:$BB$39,3,FALSE)),IF(P1701&lt;="250",VLOOKUP(O1701,Info!$AO$4:$AQ$22,3,FALSE),VLOOKUP(O1701,Info!$AO$23:$AP$39,3,FALSE))))))</f>
        <v/>
      </c>
      <c r="AD1701" s="1"/>
      <c r="AE1701" s="1" t="str">
        <f>IF($L1701="None","",IF(ISERROR(VLOOKUP($L1701,Info!$B$4:$B$266,1,FALSE)),"",VLOOKUP($L1701,Info!$B$4:$L$266,4,FALSE)))</f>
        <v/>
      </c>
      <c r="AF1701" s="1" t="str">
        <f>IF($L1701="None","",IF(ISERROR(VLOOKUP($L1701,Info!$B$4:$B$266,1,FALSE)),"",VLOOKUP($L1701,Info!$B$4:$L$266,6,FALSE)))</f>
        <v/>
      </c>
      <c r="AG1701" s="1"/>
      <c r="AH1701" s="33" t="str" cm="1">
        <f t="array" ref="AH1701">IF(AND(L1701&lt;&gt;"",O1701&lt;&gt;"",R1701:S1701&lt;&gt;"",W1701:X1701&lt;&gt;"",Z1701:AA1701&lt;&gt;"",AC1701&lt;&gt;""),"Good","Bad")</f>
        <v>Bad</v>
      </c>
      <c r="AL1701" t="str" cm="1">
        <f t="array" ref="AL1701">IF(R1701&gt;0,_xlfn.IFS(COUNTIF($L$20:L1701,"&lt;&gt;")&lt;101,1,COUNTIF($L$20:L1701,"&lt;&gt;")&lt;201,2,COUNTIF($L$20:L1701,"&lt;&gt;")&lt;301,3,COUNTIF($L$20:L1701,"&lt;&gt;")&lt;401,4,COUNTIF($L$20:L1701,"&lt;&gt;")&lt;501,5,COUNTIF($L$20:L1701,"&lt;&gt;")&lt;601,6,COUNTIF($L$20:L1701,"&lt;&gt;")&lt;701,7,COUNTIF($L$20:L1701,"&lt;&gt;")&lt;801,8,COUNTIF($L$20:L1701,"&lt;&gt;")&lt;901,9,COUNTIF($L$20:L1701,"&lt;&gt;")&lt;1001,10,COUNTIF($L$20:L1701,"&lt;&gt;")&lt;1101,11,COUNTIF($L$20:L1701,"&lt;&gt;")&lt;1201,12,COUNTIF($L$20:L1701,"&lt;&gt;")&lt;1301,13,COUNTIF($L$20:L1701,"&lt;&gt;")&lt;1401,14,COUNTIF($L$20:L1701,"&lt;&gt;")&lt;1501,15,COUNTIF($L$20:L1701,"&lt;&gt;")&lt;1601,16,COUNTIF($L$20:L1701,"&lt;&gt;")&lt;1701,17,COUNTIF($L$20:L1701,"&lt;&gt;")&lt;1801,18,COUNTIF($L$20:L1701,"&lt;&gt;")&lt;1901,19,COUNTIF($L$20:L1701,"&lt;&gt;")&lt;2001,20,COUNTIF($L$20:L1701,"&lt;&gt;")&lt;2101,21,COUNTIF($L$20:L1701,"&lt;&gt;")&lt;2201,22,COUNTIF($L$20:L1701,"&lt;&gt;")&lt;2301,23,COUNTIF($L$20:L1701,"&lt;&gt;")&lt;2401,24,COUNTIF($L$20:L1701,"&lt;&gt;")&lt;2501,25,COUNTIF($L$20:L1701,"&lt;&gt;")&lt;2601,26,COUNTIF($L$20:L1701,"&lt;&gt;")&lt;2701,27,COUNTIF($L$20:L1701,"&lt;&gt;")&lt;2801,28,COUNTIF($L$20:L1701,"&lt;&gt;")&lt;2901,29,COUNTIF($L$20:L1701,"&lt;&gt;")&lt;3001,30),"")</f>
        <v/>
      </c>
      <c r="AM1701" t="str">
        <f t="shared" si="130"/>
        <v/>
      </c>
      <c r="AN1701" t="str">
        <f t="shared" si="134"/>
        <v/>
      </c>
      <c r="AP1701" t="str">
        <f t="shared" si="133"/>
        <v/>
      </c>
      <c r="AQ1701" t="str">
        <f>IF(AO1701="","",COUNTIFS(AM1701:$AM$3019,AO1701))</f>
        <v/>
      </c>
    </row>
    <row r="1702" spans="1:43" x14ac:dyDescent="0.25">
      <c r="A1702" s="6" t="str">
        <f>IF(COUNT($A$20:A1701)&lt;&gt;$B$4,IF(A1701="","",A1701+1),"")</f>
        <v/>
      </c>
      <c r="B1702" s="3"/>
      <c r="C1702" s="3"/>
      <c r="D1702" s="122"/>
      <c r="E1702" s="3"/>
      <c r="F1702" s="3"/>
      <c r="G1702" s="3"/>
      <c r="H1702" s="3"/>
      <c r="I1702" s="120"/>
      <c r="J1702" s="3"/>
      <c r="K1702" s="95" t="str" cm="1">
        <f t="array" ref="K1702">IF(OR($J$14 = "A",$J$14 = "B",$J$14 = "C"),IF(I1702="","",IF(LEN(I1702)&gt;2,_xlfn.IFS(ISNUMBER(SEARCH("_",I1702)),I1702,ISNUMBER(SEARCH(", ",I1702)),SUBSTITUTE(I1702,", ","_"),ISNUMBER(SEARCH("/ ",I1702)),SUBSTITUTE(I1702,"/ ","_"),ISNUMBER(SEARCH(",",I1702)),SUBSTITUTE(I1702,",","_"),ISNUMBER(SEARCH("/",I1702)),SUBSTITUTE(I1702,"/","_"),ISNUMBER(SEARCH("",I1702)),I1702),I1702)),IF(OR($J$14 = "J",$J$14 = "K"),"",IF(D1702="","",IF(LEN(D1702)&gt;2,_xlfn.IFS(ISNUMBER(SEARCH("_",D1702)),D1702,ISNUMBER(SEARCH(", ",D1702)),SUBSTITUTE(D1702,", ","_"),ISNUMBER(SEARCH("/ ",D1702)),SUBSTITUTE(D1702,"/ ","_"),ISNUMBER(SEARCH(",",D1702)),SUBSTITUTE(D1702,",","_"),ISNUMBER(SEARCH("/",D1702)),SUBSTITUTE(D1702,"/","_"),ISNUMBER(SEARCH("",D1702)),D1702),D1702))))</f>
        <v/>
      </c>
      <c r="L1702" s="1"/>
      <c r="M1702" s="1" t="str">
        <f t="shared" si="131"/>
        <v/>
      </c>
      <c r="N1702" s="94" t="str">
        <f>IF($L1702="None","",IF(ISERROR(VLOOKUP($L1702,Info!$B$4:$B$266,1,FALSE)),"",VLOOKUP($L1702,Info!$B$4:$L$266,5,FALSE)))</f>
        <v/>
      </c>
      <c r="O1702" s="94" t="str">
        <f>IF(K1702="","",IF(AND($J$12&lt;&gt;"ABC",N1702="3"),"BAC",IF(N1702="3","ABC",IF($J$12&lt;&gt;"ABC",IF($J$10="Standard",VLOOKUP(K1702,Info!$BE$4:$BF$481,2,FALSE),VLOOKUP(K1702,Info!$BI$4:$BJ$482,2,FALSE)),IF($J$10="Standard",VLOOKUP(K1702,Info!$AG$4:$AH$2994,2,FALSE),VLOOKUP(K1702,Info!$AK$4:$AL$2997,2,FALSE))))))</f>
        <v/>
      </c>
      <c r="P1702" s="94" t="str">
        <f>IF($L1702="None","",IF(ISERROR(VLOOKUP($L1702,Info!$B$4:$B$266,1,FALSE)),"",VLOOKUP($L1702,Info!$B$4:$L$266,3,FALSE)))</f>
        <v/>
      </c>
      <c r="Q1702" s="96" t="str">
        <f>IF($L1702="None","",IF(ISERROR(VLOOKUP($L1702,Info!$B$4:$B$266,1,FALSE)),"",VLOOKUP($L1702,Info!$B$4:$L$266,4,FALSE)))</f>
        <v/>
      </c>
      <c r="R1702" s="1"/>
      <c r="S1702" s="6" t="str">
        <f t="shared" si="132"/>
        <v/>
      </c>
      <c r="T1702" s="6" t="str">
        <f>IF($L1702="None","",IF(ISERROR(VLOOKUP($L1702,Info!$B$4:$B$266,1,FALSE)),"",VLOOKUP($L1702,Info!$B$4:$L$266,11,FALSE)))</f>
        <v/>
      </c>
      <c r="U1702" s="1"/>
      <c r="V1702" s="1"/>
      <c r="W1702" s="1"/>
      <c r="X1702" s="1" t="str">
        <f>IF($L1702="None","",IF(ISERROR(VLOOKUP($L1702,Info!$B$4:$B$266,1,FALSE)),"",IF(OR(W1702="Metallic Liquid Tight",W1702="Non-Metallic Liquid Tight",W1702="LSZH",W1702="Greenfield"),VLOOKUP($L1702,Info!$B$4:$L$266,7,FALSE),"N/A")))</f>
        <v/>
      </c>
      <c r="Y1702" s="1"/>
      <c r="Z1702" s="96" t="str">
        <f>IF($L1702="None","",IF(ISERROR(VLOOKUP($L1702,Info!$B$4:$B$266,1,FALSE)),"",VLOOKUP($L1702,Info!$B$4:$L$266,9,FALSE)))</f>
        <v/>
      </c>
      <c r="AA1702" s="96" t="str">
        <f>IF($L1702="None","",IF(ISERROR(VLOOKUP($L1702,Info!$B$4:$B$266,1,FALSE)),"",VLOOKUP($L1702,Info!$B$4:$L$266,8,FALSE)))</f>
        <v/>
      </c>
      <c r="AB1702" s="96" t="str">
        <f>IF($L1702="None","",IF(ISERROR(VLOOKUP($L1702,Info!$B$4:$B$266,1,FALSE)),"",VLOOKUP($L1702,Info!$B$4:$L$266,10,FALSE)))</f>
        <v/>
      </c>
      <c r="AC1702" s="1" t="str">
        <f>IF(W1702="SO Cable","Black,White",IF(O1702="","",IF(P1702="","",IF($J$12&lt;&gt;"ABC",IF(P1702&lt;="250",VLOOKUP(O1702,Info!$AZ$4:$BB$22,3,FALSE),VLOOKUP(O1702,Info!$AZ$23:$BB$39,3,FALSE)),IF(P1702&lt;="250",VLOOKUP(O1702,Info!$AO$4:$AQ$22,3,FALSE),VLOOKUP(O1702,Info!$AO$23:$AP$39,3,FALSE))))))</f>
        <v/>
      </c>
      <c r="AD1702" s="1"/>
      <c r="AE1702" s="1" t="str">
        <f>IF($L1702="None","",IF(ISERROR(VLOOKUP($L1702,Info!$B$4:$B$266,1,FALSE)),"",VLOOKUP($L1702,Info!$B$4:$L$266,4,FALSE)))</f>
        <v/>
      </c>
      <c r="AF1702" s="1" t="str">
        <f>IF($L1702="None","",IF(ISERROR(VLOOKUP($L1702,Info!$B$4:$B$266,1,FALSE)),"",VLOOKUP($L1702,Info!$B$4:$L$266,6,FALSE)))</f>
        <v/>
      </c>
      <c r="AG1702" s="1"/>
      <c r="AH1702" s="33" t="str" cm="1">
        <f t="array" ref="AH1702">IF(AND(L1702&lt;&gt;"",O1702&lt;&gt;"",R1702:S1702&lt;&gt;"",W1702:X1702&lt;&gt;"",Z1702:AA1702&lt;&gt;"",AC1702&lt;&gt;""),"Good","Bad")</f>
        <v>Bad</v>
      </c>
      <c r="AL1702" t="str" cm="1">
        <f t="array" ref="AL1702">IF(R1702&gt;0,_xlfn.IFS(COUNTIF($L$20:L1702,"&lt;&gt;")&lt;101,1,COUNTIF($L$20:L1702,"&lt;&gt;")&lt;201,2,COUNTIF($L$20:L1702,"&lt;&gt;")&lt;301,3,COUNTIF($L$20:L1702,"&lt;&gt;")&lt;401,4,COUNTIF($L$20:L1702,"&lt;&gt;")&lt;501,5,COUNTIF($L$20:L1702,"&lt;&gt;")&lt;601,6,COUNTIF($L$20:L1702,"&lt;&gt;")&lt;701,7,COUNTIF($L$20:L1702,"&lt;&gt;")&lt;801,8,COUNTIF($L$20:L1702,"&lt;&gt;")&lt;901,9,COUNTIF($L$20:L1702,"&lt;&gt;")&lt;1001,10,COUNTIF($L$20:L1702,"&lt;&gt;")&lt;1101,11,COUNTIF($L$20:L1702,"&lt;&gt;")&lt;1201,12,COUNTIF($L$20:L1702,"&lt;&gt;")&lt;1301,13,COUNTIF($L$20:L1702,"&lt;&gt;")&lt;1401,14,COUNTIF($L$20:L1702,"&lt;&gt;")&lt;1501,15,COUNTIF($L$20:L1702,"&lt;&gt;")&lt;1601,16,COUNTIF($L$20:L1702,"&lt;&gt;")&lt;1701,17,COUNTIF($L$20:L1702,"&lt;&gt;")&lt;1801,18,COUNTIF($L$20:L1702,"&lt;&gt;")&lt;1901,19,COUNTIF($L$20:L1702,"&lt;&gt;")&lt;2001,20,COUNTIF($L$20:L1702,"&lt;&gt;")&lt;2101,21,COUNTIF($L$20:L1702,"&lt;&gt;")&lt;2201,22,COUNTIF($L$20:L1702,"&lt;&gt;")&lt;2301,23,COUNTIF($L$20:L1702,"&lt;&gt;")&lt;2401,24,COUNTIF($L$20:L1702,"&lt;&gt;")&lt;2501,25,COUNTIF($L$20:L1702,"&lt;&gt;")&lt;2601,26,COUNTIF($L$20:L1702,"&lt;&gt;")&lt;2701,27,COUNTIF($L$20:L1702,"&lt;&gt;")&lt;2801,28,COUNTIF($L$20:L1702,"&lt;&gt;")&lt;2901,29,COUNTIF($L$20:L1702,"&lt;&gt;")&lt;3001,30),"")</f>
        <v/>
      </c>
      <c r="AM1702" t="str">
        <f t="shared" si="130"/>
        <v/>
      </c>
      <c r="AN1702" t="str">
        <f t="shared" si="134"/>
        <v/>
      </c>
      <c r="AP1702" t="str">
        <f t="shared" si="133"/>
        <v/>
      </c>
      <c r="AQ1702" t="str">
        <f>IF(AO1702="","",COUNTIFS(AM1702:$AM$3019,AO1702))</f>
        <v/>
      </c>
    </row>
    <row r="1703" spans="1:43" x14ac:dyDescent="0.25">
      <c r="A1703" s="6" t="str">
        <f>IF(COUNT($A$20:A1702)&lt;&gt;$B$4,IF(A1702="","",A1702+1),"")</f>
        <v/>
      </c>
      <c r="B1703" s="3"/>
      <c r="C1703" s="3"/>
      <c r="D1703" s="122"/>
      <c r="E1703" s="3"/>
      <c r="F1703" s="3"/>
      <c r="G1703" s="3"/>
      <c r="H1703" s="3"/>
      <c r="I1703" s="120"/>
      <c r="J1703" s="3"/>
      <c r="K1703" s="95" t="str" cm="1">
        <f t="array" ref="K1703">IF(OR($J$14 = "A",$J$14 = "B",$J$14 = "C"),IF(I1703="","",IF(LEN(I1703)&gt;2,_xlfn.IFS(ISNUMBER(SEARCH("_",I1703)),I1703,ISNUMBER(SEARCH(", ",I1703)),SUBSTITUTE(I1703,", ","_"),ISNUMBER(SEARCH("/ ",I1703)),SUBSTITUTE(I1703,"/ ","_"),ISNUMBER(SEARCH(",",I1703)),SUBSTITUTE(I1703,",","_"),ISNUMBER(SEARCH("/",I1703)),SUBSTITUTE(I1703,"/","_"),ISNUMBER(SEARCH("",I1703)),I1703),I1703)),IF(OR($J$14 = "J",$J$14 = "K"),"",IF(D1703="","",IF(LEN(D1703)&gt;2,_xlfn.IFS(ISNUMBER(SEARCH("_",D1703)),D1703,ISNUMBER(SEARCH(", ",D1703)),SUBSTITUTE(D1703,", ","_"),ISNUMBER(SEARCH("/ ",D1703)),SUBSTITUTE(D1703,"/ ","_"),ISNUMBER(SEARCH(",",D1703)),SUBSTITUTE(D1703,",","_"),ISNUMBER(SEARCH("/",D1703)),SUBSTITUTE(D1703,"/","_"),ISNUMBER(SEARCH("",D1703)),D1703),D1703))))</f>
        <v/>
      </c>
      <c r="L1703" s="1"/>
      <c r="M1703" s="1" t="str">
        <f t="shared" si="131"/>
        <v/>
      </c>
      <c r="N1703" s="94" t="str">
        <f>IF($L1703="None","",IF(ISERROR(VLOOKUP($L1703,Info!$B$4:$B$266,1,FALSE)),"",VLOOKUP($L1703,Info!$B$4:$L$266,5,FALSE)))</f>
        <v/>
      </c>
      <c r="O1703" s="94" t="str">
        <f>IF(K1703="","",IF(AND($J$12&lt;&gt;"ABC",N1703="3"),"BAC",IF(N1703="3","ABC",IF($J$12&lt;&gt;"ABC",IF($J$10="Standard",VLOOKUP(K1703,Info!$BE$4:$BF$481,2,FALSE),VLOOKUP(K1703,Info!$BI$4:$BJ$482,2,FALSE)),IF($J$10="Standard",VLOOKUP(K1703,Info!$AG$4:$AH$2994,2,FALSE),VLOOKUP(K1703,Info!$AK$4:$AL$2997,2,FALSE))))))</f>
        <v/>
      </c>
      <c r="P1703" s="94" t="str">
        <f>IF($L1703="None","",IF(ISERROR(VLOOKUP($L1703,Info!$B$4:$B$266,1,FALSE)),"",VLOOKUP($L1703,Info!$B$4:$L$266,3,FALSE)))</f>
        <v/>
      </c>
      <c r="Q1703" s="96" t="str">
        <f>IF($L1703="None","",IF(ISERROR(VLOOKUP($L1703,Info!$B$4:$B$266,1,FALSE)),"",VLOOKUP($L1703,Info!$B$4:$L$266,4,FALSE)))</f>
        <v/>
      </c>
      <c r="R1703" s="1"/>
      <c r="S1703" s="6" t="str">
        <f t="shared" si="132"/>
        <v/>
      </c>
      <c r="T1703" s="6" t="str">
        <f>IF($L1703="None","",IF(ISERROR(VLOOKUP($L1703,Info!$B$4:$B$266,1,FALSE)),"",VLOOKUP($L1703,Info!$B$4:$L$266,11,FALSE)))</f>
        <v/>
      </c>
      <c r="U1703" s="1"/>
      <c r="V1703" s="1"/>
      <c r="W1703" s="1"/>
      <c r="X1703" s="1" t="str">
        <f>IF($L1703="None","",IF(ISERROR(VLOOKUP($L1703,Info!$B$4:$B$266,1,FALSE)),"",IF(OR(W1703="Metallic Liquid Tight",W1703="Non-Metallic Liquid Tight",W1703="LSZH",W1703="Greenfield"),VLOOKUP($L1703,Info!$B$4:$L$266,7,FALSE),"N/A")))</f>
        <v/>
      </c>
      <c r="Y1703" s="1"/>
      <c r="Z1703" s="96" t="str">
        <f>IF($L1703="None","",IF(ISERROR(VLOOKUP($L1703,Info!$B$4:$B$266,1,FALSE)),"",VLOOKUP($L1703,Info!$B$4:$L$266,9,FALSE)))</f>
        <v/>
      </c>
      <c r="AA1703" s="96" t="str">
        <f>IF($L1703="None","",IF(ISERROR(VLOOKUP($L1703,Info!$B$4:$B$266,1,FALSE)),"",VLOOKUP($L1703,Info!$B$4:$L$266,8,FALSE)))</f>
        <v/>
      </c>
      <c r="AB1703" s="96" t="str">
        <f>IF($L1703="None","",IF(ISERROR(VLOOKUP($L1703,Info!$B$4:$B$266,1,FALSE)),"",VLOOKUP($L1703,Info!$B$4:$L$266,10,FALSE)))</f>
        <v/>
      </c>
      <c r="AC1703" s="1" t="str">
        <f>IF(W1703="SO Cable","Black,White",IF(O1703="","",IF(P1703="","",IF($J$12&lt;&gt;"ABC",IF(P1703&lt;="250",VLOOKUP(O1703,Info!$AZ$4:$BB$22,3,FALSE),VLOOKUP(O1703,Info!$AZ$23:$BB$39,3,FALSE)),IF(P1703&lt;="250",VLOOKUP(O1703,Info!$AO$4:$AQ$22,3,FALSE),VLOOKUP(O1703,Info!$AO$23:$AP$39,3,FALSE))))))</f>
        <v/>
      </c>
      <c r="AD1703" s="1"/>
      <c r="AE1703" s="1" t="str">
        <f>IF($L1703="None","",IF(ISERROR(VLOOKUP($L1703,Info!$B$4:$B$266,1,FALSE)),"",VLOOKUP($L1703,Info!$B$4:$L$266,4,FALSE)))</f>
        <v/>
      </c>
      <c r="AF1703" s="1" t="str">
        <f>IF($L1703="None","",IF(ISERROR(VLOOKUP($L1703,Info!$B$4:$B$266,1,FALSE)),"",VLOOKUP($L1703,Info!$B$4:$L$266,6,FALSE)))</f>
        <v/>
      </c>
      <c r="AG1703" s="1"/>
      <c r="AH1703" s="33" t="str" cm="1">
        <f t="array" ref="AH1703">IF(AND(L1703&lt;&gt;"",O1703&lt;&gt;"",R1703:S1703&lt;&gt;"",W1703:X1703&lt;&gt;"",Z1703:AA1703&lt;&gt;"",AC1703&lt;&gt;""),"Good","Bad")</f>
        <v>Bad</v>
      </c>
      <c r="AL1703" t="str" cm="1">
        <f t="array" ref="AL1703">IF(R1703&gt;0,_xlfn.IFS(COUNTIF($L$20:L1703,"&lt;&gt;")&lt;101,1,COUNTIF($L$20:L1703,"&lt;&gt;")&lt;201,2,COUNTIF($L$20:L1703,"&lt;&gt;")&lt;301,3,COUNTIF($L$20:L1703,"&lt;&gt;")&lt;401,4,COUNTIF($L$20:L1703,"&lt;&gt;")&lt;501,5,COUNTIF($L$20:L1703,"&lt;&gt;")&lt;601,6,COUNTIF($L$20:L1703,"&lt;&gt;")&lt;701,7,COUNTIF($L$20:L1703,"&lt;&gt;")&lt;801,8,COUNTIF($L$20:L1703,"&lt;&gt;")&lt;901,9,COUNTIF($L$20:L1703,"&lt;&gt;")&lt;1001,10,COUNTIF($L$20:L1703,"&lt;&gt;")&lt;1101,11,COUNTIF($L$20:L1703,"&lt;&gt;")&lt;1201,12,COUNTIF($L$20:L1703,"&lt;&gt;")&lt;1301,13,COUNTIF($L$20:L1703,"&lt;&gt;")&lt;1401,14,COUNTIF($L$20:L1703,"&lt;&gt;")&lt;1501,15,COUNTIF($L$20:L1703,"&lt;&gt;")&lt;1601,16,COUNTIF($L$20:L1703,"&lt;&gt;")&lt;1701,17,COUNTIF($L$20:L1703,"&lt;&gt;")&lt;1801,18,COUNTIF($L$20:L1703,"&lt;&gt;")&lt;1901,19,COUNTIF($L$20:L1703,"&lt;&gt;")&lt;2001,20,COUNTIF($L$20:L1703,"&lt;&gt;")&lt;2101,21,COUNTIF($L$20:L1703,"&lt;&gt;")&lt;2201,22,COUNTIF($L$20:L1703,"&lt;&gt;")&lt;2301,23,COUNTIF($L$20:L1703,"&lt;&gt;")&lt;2401,24,COUNTIF($L$20:L1703,"&lt;&gt;")&lt;2501,25,COUNTIF($L$20:L1703,"&lt;&gt;")&lt;2601,26,COUNTIF($L$20:L1703,"&lt;&gt;")&lt;2701,27,COUNTIF($L$20:L1703,"&lt;&gt;")&lt;2801,28,COUNTIF($L$20:L1703,"&lt;&gt;")&lt;2901,29,COUNTIF($L$20:L1703,"&lt;&gt;")&lt;3001,30),"")</f>
        <v/>
      </c>
      <c r="AM1703" t="str">
        <f t="shared" si="130"/>
        <v/>
      </c>
      <c r="AN1703" t="str">
        <f t="shared" si="134"/>
        <v/>
      </c>
      <c r="AP1703" t="str">
        <f t="shared" si="133"/>
        <v/>
      </c>
      <c r="AQ1703" t="str">
        <f>IF(AO1703="","",COUNTIFS(AM1703:$AM$3019,AO1703))</f>
        <v/>
      </c>
    </row>
    <row r="1704" spans="1:43" x14ac:dyDescent="0.25">
      <c r="A1704" s="6" t="str">
        <f>IF(COUNT($A$20:A1703)&lt;&gt;$B$4,IF(A1703="","",A1703+1),"")</f>
        <v/>
      </c>
      <c r="B1704" s="3"/>
      <c r="C1704" s="3"/>
      <c r="D1704" s="122"/>
      <c r="E1704" s="3"/>
      <c r="F1704" s="3"/>
      <c r="G1704" s="3"/>
      <c r="H1704" s="3"/>
      <c r="I1704" s="120"/>
      <c r="J1704" s="3"/>
      <c r="K1704" s="95" t="str" cm="1">
        <f t="array" ref="K1704">IF(OR($J$14 = "A",$J$14 = "B",$J$14 = "C"),IF(I1704="","",IF(LEN(I1704)&gt;2,_xlfn.IFS(ISNUMBER(SEARCH("_",I1704)),I1704,ISNUMBER(SEARCH(", ",I1704)),SUBSTITUTE(I1704,", ","_"),ISNUMBER(SEARCH("/ ",I1704)),SUBSTITUTE(I1704,"/ ","_"),ISNUMBER(SEARCH(",",I1704)),SUBSTITUTE(I1704,",","_"),ISNUMBER(SEARCH("/",I1704)),SUBSTITUTE(I1704,"/","_"),ISNUMBER(SEARCH("",I1704)),I1704),I1704)),IF(OR($J$14 = "J",$J$14 = "K"),"",IF(D1704="","",IF(LEN(D1704)&gt;2,_xlfn.IFS(ISNUMBER(SEARCH("_",D1704)),D1704,ISNUMBER(SEARCH(", ",D1704)),SUBSTITUTE(D1704,", ","_"),ISNUMBER(SEARCH("/ ",D1704)),SUBSTITUTE(D1704,"/ ","_"),ISNUMBER(SEARCH(",",D1704)),SUBSTITUTE(D1704,",","_"),ISNUMBER(SEARCH("/",D1704)),SUBSTITUTE(D1704,"/","_"),ISNUMBER(SEARCH("",D1704)),D1704),D1704))))</f>
        <v/>
      </c>
      <c r="L1704" s="1"/>
      <c r="M1704" s="1" t="str">
        <f t="shared" si="131"/>
        <v/>
      </c>
      <c r="N1704" s="94" t="str">
        <f>IF($L1704="None","",IF(ISERROR(VLOOKUP($L1704,Info!$B$4:$B$266,1,FALSE)),"",VLOOKUP($L1704,Info!$B$4:$L$266,5,FALSE)))</f>
        <v/>
      </c>
      <c r="O1704" s="94" t="str">
        <f>IF(K1704="","",IF(AND($J$12&lt;&gt;"ABC",N1704="3"),"BAC",IF(N1704="3","ABC",IF($J$12&lt;&gt;"ABC",IF($J$10="Standard",VLOOKUP(K1704,Info!$BE$4:$BF$481,2,FALSE),VLOOKUP(K1704,Info!$BI$4:$BJ$482,2,FALSE)),IF($J$10="Standard",VLOOKUP(K1704,Info!$AG$4:$AH$2994,2,FALSE),VLOOKUP(K1704,Info!$AK$4:$AL$2997,2,FALSE))))))</f>
        <v/>
      </c>
      <c r="P1704" s="94" t="str">
        <f>IF($L1704="None","",IF(ISERROR(VLOOKUP($L1704,Info!$B$4:$B$266,1,FALSE)),"",VLOOKUP($L1704,Info!$B$4:$L$266,3,FALSE)))</f>
        <v/>
      </c>
      <c r="Q1704" s="96" t="str">
        <f>IF($L1704="None","",IF(ISERROR(VLOOKUP($L1704,Info!$B$4:$B$266,1,FALSE)),"",VLOOKUP($L1704,Info!$B$4:$L$266,4,FALSE)))</f>
        <v/>
      </c>
      <c r="R1704" s="1"/>
      <c r="S1704" s="6" t="str">
        <f t="shared" si="132"/>
        <v/>
      </c>
      <c r="T1704" s="6" t="str">
        <f>IF($L1704="None","",IF(ISERROR(VLOOKUP($L1704,Info!$B$4:$B$266,1,FALSE)),"",VLOOKUP($L1704,Info!$B$4:$L$266,11,FALSE)))</f>
        <v/>
      </c>
      <c r="U1704" s="1"/>
      <c r="V1704" s="1"/>
      <c r="W1704" s="1"/>
      <c r="X1704" s="1" t="str">
        <f>IF($L1704="None","",IF(ISERROR(VLOOKUP($L1704,Info!$B$4:$B$266,1,FALSE)),"",IF(OR(W1704="Metallic Liquid Tight",W1704="Non-Metallic Liquid Tight",W1704="LSZH",W1704="Greenfield"),VLOOKUP($L1704,Info!$B$4:$L$266,7,FALSE),"N/A")))</f>
        <v/>
      </c>
      <c r="Y1704" s="1"/>
      <c r="Z1704" s="96" t="str">
        <f>IF($L1704="None","",IF(ISERROR(VLOOKUP($L1704,Info!$B$4:$B$266,1,FALSE)),"",VLOOKUP($L1704,Info!$B$4:$L$266,9,FALSE)))</f>
        <v/>
      </c>
      <c r="AA1704" s="96" t="str">
        <f>IF($L1704="None","",IF(ISERROR(VLOOKUP($L1704,Info!$B$4:$B$266,1,FALSE)),"",VLOOKUP($L1704,Info!$B$4:$L$266,8,FALSE)))</f>
        <v/>
      </c>
      <c r="AB1704" s="96" t="str">
        <f>IF($L1704="None","",IF(ISERROR(VLOOKUP($L1704,Info!$B$4:$B$266,1,FALSE)),"",VLOOKUP($L1704,Info!$B$4:$L$266,10,FALSE)))</f>
        <v/>
      </c>
      <c r="AC1704" s="1" t="str">
        <f>IF(W1704="SO Cable","Black,White",IF(O1704="","",IF(P1704="","",IF($J$12&lt;&gt;"ABC",IF(P1704&lt;="250",VLOOKUP(O1704,Info!$AZ$4:$BB$22,3,FALSE),VLOOKUP(O1704,Info!$AZ$23:$BB$39,3,FALSE)),IF(P1704&lt;="250",VLOOKUP(O1704,Info!$AO$4:$AQ$22,3,FALSE),VLOOKUP(O1704,Info!$AO$23:$AP$39,3,FALSE))))))</f>
        <v/>
      </c>
      <c r="AD1704" s="1"/>
      <c r="AE1704" s="1" t="str">
        <f>IF($L1704="None","",IF(ISERROR(VLOOKUP($L1704,Info!$B$4:$B$266,1,FALSE)),"",VLOOKUP($L1704,Info!$B$4:$L$266,4,FALSE)))</f>
        <v/>
      </c>
      <c r="AF1704" s="1" t="str">
        <f>IF($L1704="None","",IF(ISERROR(VLOOKUP($L1704,Info!$B$4:$B$266,1,FALSE)),"",VLOOKUP($L1704,Info!$B$4:$L$266,6,FALSE)))</f>
        <v/>
      </c>
      <c r="AG1704" s="1"/>
      <c r="AH1704" s="33" t="str" cm="1">
        <f t="array" ref="AH1704">IF(AND(L1704&lt;&gt;"",O1704&lt;&gt;"",R1704:S1704&lt;&gt;"",W1704:X1704&lt;&gt;"",Z1704:AA1704&lt;&gt;"",AC1704&lt;&gt;""),"Good","Bad")</f>
        <v>Bad</v>
      </c>
      <c r="AL1704" t="str" cm="1">
        <f t="array" ref="AL1704">IF(R1704&gt;0,_xlfn.IFS(COUNTIF($L$20:L1704,"&lt;&gt;")&lt;101,1,COUNTIF($L$20:L1704,"&lt;&gt;")&lt;201,2,COUNTIF($L$20:L1704,"&lt;&gt;")&lt;301,3,COUNTIF($L$20:L1704,"&lt;&gt;")&lt;401,4,COUNTIF($L$20:L1704,"&lt;&gt;")&lt;501,5,COUNTIF($L$20:L1704,"&lt;&gt;")&lt;601,6,COUNTIF($L$20:L1704,"&lt;&gt;")&lt;701,7,COUNTIF($L$20:L1704,"&lt;&gt;")&lt;801,8,COUNTIF($L$20:L1704,"&lt;&gt;")&lt;901,9,COUNTIF($L$20:L1704,"&lt;&gt;")&lt;1001,10,COUNTIF($L$20:L1704,"&lt;&gt;")&lt;1101,11,COUNTIF($L$20:L1704,"&lt;&gt;")&lt;1201,12,COUNTIF($L$20:L1704,"&lt;&gt;")&lt;1301,13,COUNTIF($L$20:L1704,"&lt;&gt;")&lt;1401,14,COUNTIF($L$20:L1704,"&lt;&gt;")&lt;1501,15,COUNTIF($L$20:L1704,"&lt;&gt;")&lt;1601,16,COUNTIF($L$20:L1704,"&lt;&gt;")&lt;1701,17,COUNTIF($L$20:L1704,"&lt;&gt;")&lt;1801,18,COUNTIF($L$20:L1704,"&lt;&gt;")&lt;1901,19,COUNTIF($L$20:L1704,"&lt;&gt;")&lt;2001,20,COUNTIF($L$20:L1704,"&lt;&gt;")&lt;2101,21,COUNTIF($L$20:L1704,"&lt;&gt;")&lt;2201,22,COUNTIF($L$20:L1704,"&lt;&gt;")&lt;2301,23,COUNTIF($L$20:L1704,"&lt;&gt;")&lt;2401,24,COUNTIF($L$20:L1704,"&lt;&gt;")&lt;2501,25,COUNTIF($L$20:L1704,"&lt;&gt;")&lt;2601,26,COUNTIF($L$20:L1704,"&lt;&gt;")&lt;2701,27,COUNTIF($L$20:L1704,"&lt;&gt;")&lt;2801,28,COUNTIF($L$20:L1704,"&lt;&gt;")&lt;2901,29,COUNTIF($L$20:L1704,"&lt;&gt;")&lt;3001,30),"")</f>
        <v/>
      </c>
      <c r="AM1704" t="str">
        <f t="shared" si="130"/>
        <v/>
      </c>
      <c r="AN1704" t="str">
        <f t="shared" si="134"/>
        <v/>
      </c>
      <c r="AP1704" t="str">
        <f t="shared" si="133"/>
        <v/>
      </c>
      <c r="AQ1704" t="str">
        <f>IF(AO1704="","",COUNTIFS(AM1704:$AM$3019,AO1704))</f>
        <v/>
      </c>
    </row>
    <row r="1705" spans="1:43" x14ac:dyDescent="0.25">
      <c r="A1705" s="6" t="str">
        <f>IF(COUNT($A$20:A1704)&lt;&gt;$B$4,IF(A1704="","",A1704+1),"")</f>
        <v/>
      </c>
      <c r="B1705" s="3"/>
      <c r="C1705" s="3"/>
      <c r="D1705" s="122"/>
      <c r="E1705" s="3"/>
      <c r="F1705" s="3"/>
      <c r="G1705" s="3"/>
      <c r="H1705" s="3"/>
      <c r="I1705" s="120"/>
      <c r="J1705" s="3"/>
      <c r="K1705" s="95" t="str" cm="1">
        <f t="array" ref="K1705">IF(OR($J$14 = "A",$J$14 = "B",$J$14 = "C"),IF(I1705="","",IF(LEN(I1705)&gt;2,_xlfn.IFS(ISNUMBER(SEARCH("_",I1705)),I1705,ISNUMBER(SEARCH(", ",I1705)),SUBSTITUTE(I1705,", ","_"),ISNUMBER(SEARCH("/ ",I1705)),SUBSTITUTE(I1705,"/ ","_"),ISNUMBER(SEARCH(",",I1705)),SUBSTITUTE(I1705,",","_"),ISNUMBER(SEARCH("/",I1705)),SUBSTITUTE(I1705,"/","_"),ISNUMBER(SEARCH("",I1705)),I1705),I1705)),IF(OR($J$14 = "J",$J$14 = "K"),"",IF(D1705="","",IF(LEN(D1705)&gt;2,_xlfn.IFS(ISNUMBER(SEARCH("_",D1705)),D1705,ISNUMBER(SEARCH(", ",D1705)),SUBSTITUTE(D1705,", ","_"),ISNUMBER(SEARCH("/ ",D1705)),SUBSTITUTE(D1705,"/ ","_"),ISNUMBER(SEARCH(",",D1705)),SUBSTITUTE(D1705,",","_"),ISNUMBER(SEARCH("/",D1705)),SUBSTITUTE(D1705,"/","_"),ISNUMBER(SEARCH("",D1705)),D1705),D1705))))</f>
        <v/>
      </c>
      <c r="L1705" s="1"/>
      <c r="M1705" s="1" t="str">
        <f t="shared" si="131"/>
        <v/>
      </c>
      <c r="N1705" s="94" t="str">
        <f>IF($L1705="None","",IF(ISERROR(VLOOKUP($L1705,Info!$B$4:$B$266,1,FALSE)),"",VLOOKUP($L1705,Info!$B$4:$L$266,5,FALSE)))</f>
        <v/>
      </c>
      <c r="O1705" s="94" t="str">
        <f>IF(K1705="","",IF(AND($J$12&lt;&gt;"ABC",N1705="3"),"BAC",IF(N1705="3","ABC",IF($J$12&lt;&gt;"ABC",IF($J$10="Standard",VLOOKUP(K1705,Info!$BE$4:$BF$481,2,FALSE),VLOOKUP(K1705,Info!$BI$4:$BJ$482,2,FALSE)),IF($J$10="Standard",VLOOKUP(K1705,Info!$AG$4:$AH$2994,2,FALSE),VLOOKUP(K1705,Info!$AK$4:$AL$2997,2,FALSE))))))</f>
        <v/>
      </c>
      <c r="P1705" s="94" t="str">
        <f>IF($L1705="None","",IF(ISERROR(VLOOKUP($L1705,Info!$B$4:$B$266,1,FALSE)),"",VLOOKUP($L1705,Info!$B$4:$L$266,3,FALSE)))</f>
        <v/>
      </c>
      <c r="Q1705" s="96" t="str">
        <f>IF($L1705="None","",IF(ISERROR(VLOOKUP($L1705,Info!$B$4:$B$266,1,FALSE)),"",VLOOKUP($L1705,Info!$B$4:$L$266,4,FALSE)))</f>
        <v/>
      </c>
      <c r="R1705" s="1"/>
      <c r="S1705" s="6" t="str">
        <f t="shared" si="132"/>
        <v/>
      </c>
      <c r="T1705" s="6" t="str">
        <f>IF($L1705="None","",IF(ISERROR(VLOOKUP($L1705,Info!$B$4:$B$266,1,FALSE)),"",VLOOKUP($L1705,Info!$B$4:$L$266,11,FALSE)))</f>
        <v/>
      </c>
      <c r="U1705" s="1"/>
      <c r="V1705" s="1"/>
      <c r="W1705" s="1"/>
      <c r="X1705" s="1" t="str">
        <f>IF($L1705="None","",IF(ISERROR(VLOOKUP($L1705,Info!$B$4:$B$266,1,FALSE)),"",IF(OR(W1705="Metallic Liquid Tight",W1705="Non-Metallic Liquid Tight",W1705="LSZH",W1705="Greenfield"),VLOOKUP($L1705,Info!$B$4:$L$266,7,FALSE),"N/A")))</f>
        <v/>
      </c>
      <c r="Y1705" s="1"/>
      <c r="Z1705" s="96" t="str">
        <f>IF($L1705="None","",IF(ISERROR(VLOOKUP($L1705,Info!$B$4:$B$266,1,FALSE)),"",VLOOKUP($L1705,Info!$B$4:$L$266,9,FALSE)))</f>
        <v/>
      </c>
      <c r="AA1705" s="96" t="str">
        <f>IF($L1705="None","",IF(ISERROR(VLOOKUP($L1705,Info!$B$4:$B$266,1,FALSE)),"",VLOOKUP($L1705,Info!$B$4:$L$266,8,FALSE)))</f>
        <v/>
      </c>
      <c r="AB1705" s="96" t="str">
        <f>IF($L1705="None","",IF(ISERROR(VLOOKUP($L1705,Info!$B$4:$B$266,1,FALSE)),"",VLOOKUP($L1705,Info!$B$4:$L$266,10,FALSE)))</f>
        <v/>
      </c>
      <c r="AC1705" s="1" t="str">
        <f>IF(W1705="SO Cable","Black,White",IF(O1705="","",IF(P1705="","",IF($J$12&lt;&gt;"ABC",IF(P1705&lt;="250",VLOOKUP(O1705,Info!$AZ$4:$BB$22,3,FALSE),VLOOKUP(O1705,Info!$AZ$23:$BB$39,3,FALSE)),IF(P1705&lt;="250",VLOOKUP(O1705,Info!$AO$4:$AQ$22,3,FALSE),VLOOKUP(O1705,Info!$AO$23:$AP$39,3,FALSE))))))</f>
        <v/>
      </c>
      <c r="AD1705" s="1"/>
      <c r="AE1705" s="1" t="str">
        <f>IF($L1705="None","",IF(ISERROR(VLOOKUP($L1705,Info!$B$4:$B$266,1,FALSE)),"",VLOOKUP($L1705,Info!$B$4:$L$266,4,FALSE)))</f>
        <v/>
      </c>
      <c r="AF1705" s="1" t="str">
        <f>IF($L1705="None","",IF(ISERROR(VLOOKUP($L1705,Info!$B$4:$B$266,1,FALSE)),"",VLOOKUP($L1705,Info!$B$4:$L$266,6,FALSE)))</f>
        <v/>
      </c>
      <c r="AG1705" s="1"/>
      <c r="AH1705" s="33" t="str" cm="1">
        <f t="array" ref="AH1705">IF(AND(L1705&lt;&gt;"",O1705&lt;&gt;"",R1705:S1705&lt;&gt;"",W1705:X1705&lt;&gt;"",Z1705:AA1705&lt;&gt;"",AC1705&lt;&gt;""),"Good","Bad")</f>
        <v>Bad</v>
      </c>
      <c r="AL1705" t="str" cm="1">
        <f t="array" ref="AL1705">IF(R1705&gt;0,_xlfn.IFS(COUNTIF($L$20:L1705,"&lt;&gt;")&lt;101,1,COUNTIF($L$20:L1705,"&lt;&gt;")&lt;201,2,COUNTIF($L$20:L1705,"&lt;&gt;")&lt;301,3,COUNTIF($L$20:L1705,"&lt;&gt;")&lt;401,4,COUNTIF($L$20:L1705,"&lt;&gt;")&lt;501,5,COUNTIF($L$20:L1705,"&lt;&gt;")&lt;601,6,COUNTIF($L$20:L1705,"&lt;&gt;")&lt;701,7,COUNTIF($L$20:L1705,"&lt;&gt;")&lt;801,8,COUNTIF($L$20:L1705,"&lt;&gt;")&lt;901,9,COUNTIF($L$20:L1705,"&lt;&gt;")&lt;1001,10,COUNTIF($L$20:L1705,"&lt;&gt;")&lt;1101,11,COUNTIF($L$20:L1705,"&lt;&gt;")&lt;1201,12,COUNTIF($L$20:L1705,"&lt;&gt;")&lt;1301,13,COUNTIF($L$20:L1705,"&lt;&gt;")&lt;1401,14,COUNTIF($L$20:L1705,"&lt;&gt;")&lt;1501,15,COUNTIF($L$20:L1705,"&lt;&gt;")&lt;1601,16,COUNTIF($L$20:L1705,"&lt;&gt;")&lt;1701,17,COUNTIF($L$20:L1705,"&lt;&gt;")&lt;1801,18,COUNTIF($L$20:L1705,"&lt;&gt;")&lt;1901,19,COUNTIF($L$20:L1705,"&lt;&gt;")&lt;2001,20,COUNTIF($L$20:L1705,"&lt;&gt;")&lt;2101,21,COUNTIF($L$20:L1705,"&lt;&gt;")&lt;2201,22,COUNTIF($L$20:L1705,"&lt;&gt;")&lt;2301,23,COUNTIF($L$20:L1705,"&lt;&gt;")&lt;2401,24,COUNTIF($L$20:L1705,"&lt;&gt;")&lt;2501,25,COUNTIF($L$20:L1705,"&lt;&gt;")&lt;2601,26,COUNTIF($L$20:L1705,"&lt;&gt;")&lt;2701,27,COUNTIF($L$20:L1705,"&lt;&gt;")&lt;2801,28,COUNTIF($L$20:L1705,"&lt;&gt;")&lt;2901,29,COUNTIF($L$20:L1705,"&lt;&gt;")&lt;3001,30),"")</f>
        <v/>
      </c>
      <c r="AM1705" t="str">
        <f t="shared" si="130"/>
        <v/>
      </c>
      <c r="AN1705" t="str">
        <f t="shared" si="134"/>
        <v/>
      </c>
      <c r="AP1705" t="str">
        <f t="shared" si="133"/>
        <v/>
      </c>
      <c r="AQ1705" t="str">
        <f>IF(AO1705="","",COUNTIFS(AM1705:$AM$3019,AO1705))</f>
        <v/>
      </c>
    </row>
    <row r="1706" spans="1:43" x14ac:dyDescent="0.25">
      <c r="A1706" s="6" t="str">
        <f>IF(COUNT($A$20:A1705)&lt;&gt;$B$4,IF(A1705="","",A1705+1),"")</f>
        <v/>
      </c>
      <c r="B1706" s="3"/>
      <c r="C1706" s="3"/>
      <c r="D1706" s="122"/>
      <c r="E1706" s="3"/>
      <c r="F1706" s="3"/>
      <c r="G1706" s="3"/>
      <c r="H1706" s="3"/>
      <c r="I1706" s="120"/>
      <c r="J1706" s="3"/>
      <c r="K1706" s="95" t="str" cm="1">
        <f t="array" ref="K1706">IF(OR($J$14 = "A",$J$14 = "B",$J$14 = "C"),IF(I1706="","",IF(LEN(I1706)&gt;2,_xlfn.IFS(ISNUMBER(SEARCH("_",I1706)),I1706,ISNUMBER(SEARCH(", ",I1706)),SUBSTITUTE(I1706,", ","_"),ISNUMBER(SEARCH("/ ",I1706)),SUBSTITUTE(I1706,"/ ","_"),ISNUMBER(SEARCH(",",I1706)),SUBSTITUTE(I1706,",","_"),ISNUMBER(SEARCH("/",I1706)),SUBSTITUTE(I1706,"/","_"),ISNUMBER(SEARCH("",I1706)),I1706),I1706)),IF(OR($J$14 = "J",$J$14 = "K"),"",IF(D1706="","",IF(LEN(D1706)&gt;2,_xlfn.IFS(ISNUMBER(SEARCH("_",D1706)),D1706,ISNUMBER(SEARCH(", ",D1706)),SUBSTITUTE(D1706,", ","_"),ISNUMBER(SEARCH("/ ",D1706)),SUBSTITUTE(D1706,"/ ","_"),ISNUMBER(SEARCH(",",D1706)),SUBSTITUTE(D1706,",","_"),ISNUMBER(SEARCH("/",D1706)),SUBSTITUTE(D1706,"/","_"),ISNUMBER(SEARCH("",D1706)),D1706),D1706))))</f>
        <v/>
      </c>
      <c r="L1706" s="1"/>
      <c r="M1706" s="1" t="str">
        <f t="shared" si="131"/>
        <v/>
      </c>
      <c r="N1706" s="94" t="str">
        <f>IF($L1706="None","",IF(ISERROR(VLOOKUP($L1706,Info!$B$4:$B$266,1,FALSE)),"",VLOOKUP($L1706,Info!$B$4:$L$266,5,FALSE)))</f>
        <v/>
      </c>
      <c r="O1706" s="94" t="str">
        <f>IF(K1706="","",IF(AND($J$12&lt;&gt;"ABC",N1706="3"),"BAC",IF(N1706="3","ABC",IF($J$12&lt;&gt;"ABC",IF($J$10="Standard",VLOOKUP(K1706,Info!$BE$4:$BF$481,2,FALSE),VLOOKUP(K1706,Info!$BI$4:$BJ$482,2,FALSE)),IF($J$10="Standard",VLOOKUP(K1706,Info!$AG$4:$AH$2994,2,FALSE),VLOOKUP(K1706,Info!$AK$4:$AL$2997,2,FALSE))))))</f>
        <v/>
      </c>
      <c r="P1706" s="94" t="str">
        <f>IF($L1706="None","",IF(ISERROR(VLOOKUP($L1706,Info!$B$4:$B$266,1,FALSE)),"",VLOOKUP($L1706,Info!$B$4:$L$266,3,FALSE)))</f>
        <v/>
      </c>
      <c r="Q1706" s="96" t="str">
        <f>IF($L1706="None","",IF(ISERROR(VLOOKUP($L1706,Info!$B$4:$B$266,1,FALSE)),"",VLOOKUP($L1706,Info!$B$4:$L$266,4,FALSE)))</f>
        <v/>
      </c>
      <c r="R1706" s="1"/>
      <c r="S1706" s="6" t="str">
        <f t="shared" si="132"/>
        <v/>
      </c>
      <c r="T1706" s="6" t="str">
        <f>IF($L1706="None","",IF(ISERROR(VLOOKUP($L1706,Info!$B$4:$B$266,1,FALSE)),"",VLOOKUP($L1706,Info!$B$4:$L$266,11,FALSE)))</f>
        <v/>
      </c>
      <c r="U1706" s="1"/>
      <c r="V1706" s="1"/>
      <c r="W1706" s="1"/>
      <c r="X1706" s="1" t="str">
        <f>IF($L1706="None","",IF(ISERROR(VLOOKUP($L1706,Info!$B$4:$B$266,1,FALSE)),"",IF(OR(W1706="Metallic Liquid Tight",W1706="Non-Metallic Liquid Tight",W1706="LSZH",W1706="Greenfield"),VLOOKUP($L1706,Info!$B$4:$L$266,7,FALSE),"N/A")))</f>
        <v/>
      </c>
      <c r="Y1706" s="1"/>
      <c r="Z1706" s="96" t="str">
        <f>IF($L1706="None","",IF(ISERROR(VLOOKUP($L1706,Info!$B$4:$B$266,1,FALSE)),"",VLOOKUP($L1706,Info!$B$4:$L$266,9,FALSE)))</f>
        <v/>
      </c>
      <c r="AA1706" s="96" t="str">
        <f>IF($L1706="None","",IF(ISERROR(VLOOKUP($L1706,Info!$B$4:$B$266,1,FALSE)),"",VLOOKUP($L1706,Info!$B$4:$L$266,8,FALSE)))</f>
        <v/>
      </c>
      <c r="AB1706" s="96" t="str">
        <f>IF($L1706="None","",IF(ISERROR(VLOOKUP($L1706,Info!$B$4:$B$266,1,FALSE)),"",VLOOKUP($L1706,Info!$B$4:$L$266,10,FALSE)))</f>
        <v/>
      </c>
      <c r="AC1706" s="1" t="str">
        <f>IF(W1706="SO Cable","Black,White",IF(O1706="","",IF(P1706="","",IF($J$12&lt;&gt;"ABC",IF(P1706&lt;="250",VLOOKUP(O1706,Info!$AZ$4:$BB$22,3,FALSE),VLOOKUP(O1706,Info!$AZ$23:$BB$39,3,FALSE)),IF(P1706&lt;="250",VLOOKUP(O1706,Info!$AO$4:$AQ$22,3,FALSE),VLOOKUP(O1706,Info!$AO$23:$AP$39,3,FALSE))))))</f>
        <v/>
      </c>
      <c r="AD1706" s="1"/>
      <c r="AE1706" s="1" t="str">
        <f>IF($L1706="None","",IF(ISERROR(VLOOKUP($L1706,Info!$B$4:$B$266,1,FALSE)),"",VLOOKUP($L1706,Info!$B$4:$L$266,4,FALSE)))</f>
        <v/>
      </c>
      <c r="AF1706" s="1" t="str">
        <f>IF($L1706="None","",IF(ISERROR(VLOOKUP($L1706,Info!$B$4:$B$266,1,FALSE)),"",VLOOKUP($L1706,Info!$B$4:$L$266,6,FALSE)))</f>
        <v/>
      </c>
      <c r="AG1706" s="1"/>
      <c r="AH1706" s="33" t="str" cm="1">
        <f t="array" ref="AH1706">IF(AND(L1706&lt;&gt;"",O1706&lt;&gt;"",R1706:S1706&lt;&gt;"",W1706:X1706&lt;&gt;"",Z1706:AA1706&lt;&gt;"",AC1706&lt;&gt;""),"Good","Bad")</f>
        <v>Bad</v>
      </c>
      <c r="AL1706" t="str" cm="1">
        <f t="array" ref="AL1706">IF(R1706&gt;0,_xlfn.IFS(COUNTIF($L$20:L1706,"&lt;&gt;")&lt;101,1,COUNTIF($L$20:L1706,"&lt;&gt;")&lt;201,2,COUNTIF($L$20:L1706,"&lt;&gt;")&lt;301,3,COUNTIF($L$20:L1706,"&lt;&gt;")&lt;401,4,COUNTIF($L$20:L1706,"&lt;&gt;")&lt;501,5,COUNTIF($L$20:L1706,"&lt;&gt;")&lt;601,6,COUNTIF($L$20:L1706,"&lt;&gt;")&lt;701,7,COUNTIF($L$20:L1706,"&lt;&gt;")&lt;801,8,COUNTIF($L$20:L1706,"&lt;&gt;")&lt;901,9,COUNTIF($L$20:L1706,"&lt;&gt;")&lt;1001,10,COUNTIF($L$20:L1706,"&lt;&gt;")&lt;1101,11,COUNTIF($L$20:L1706,"&lt;&gt;")&lt;1201,12,COUNTIF($L$20:L1706,"&lt;&gt;")&lt;1301,13,COUNTIF($L$20:L1706,"&lt;&gt;")&lt;1401,14,COUNTIF($L$20:L1706,"&lt;&gt;")&lt;1501,15,COUNTIF($L$20:L1706,"&lt;&gt;")&lt;1601,16,COUNTIF($L$20:L1706,"&lt;&gt;")&lt;1701,17,COUNTIF($L$20:L1706,"&lt;&gt;")&lt;1801,18,COUNTIF($L$20:L1706,"&lt;&gt;")&lt;1901,19,COUNTIF($L$20:L1706,"&lt;&gt;")&lt;2001,20,COUNTIF($L$20:L1706,"&lt;&gt;")&lt;2101,21,COUNTIF($L$20:L1706,"&lt;&gt;")&lt;2201,22,COUNTIF($L$20:L1706,"&lt;&gt;")&lt;2301,23,COUNTIF($L$20:L1706,"&lt;&gt;")&lt;2401,24,COUNTIF($L$20:L1706,"&lt;&gt;")&lt;2501,25,COUNTIF($L$20:L1706,"&lt;&gt;")&lt;2601,26,COUNTIF($L$20:L1706,"&lt;&gt;")&lt;2701,27,COUNTIF($L$20:L1706,"&lt;&gt;")&lt;2801,28,COUNTIF($L$20:L1706,"&lt;&gt;")&lt;2901,29,COUNTIF($L$20:L1706,"&lt;&gt;")&lt;3001,30),"")</f>
        <v/>
      </c>
      <c r="AM1706" t="str">
        <f t="shared" si="130"/>
        <v/>
      </c>
      <c r="AN1706" t="str">
        <f t="shared" si="134"/>
        <v/>
      </c>
      <c r="AP1706" t="str">
        <f t="shared" si="133"/>
        <v/>
      </c>
      <c r="AQ1706" t="str">
        <f>IF(AO1706="","",COUNTIFS(AM1706:$AM$3019,AO1706))</f>
        <v/>
      </c>
    </row>
    <row r="1707" spans="1:43" x14ac:dyDescent="0.25">
      <c r="A1707" s="6" t="str">
        <f>IF(COUNT($A$20:A1706)&lt;&gt;$B$4,IF(A1706="","",A1706+1),"")</f>
        <v/>
      </c>
      <c r="B1707" s="3"/>
      <c r="C1707" s="3"/>
      <c r="D1707" s="122"/>
      <c r="E1707" s="3"/>
      <c r="F1707" s="3"/>
      <c r="G1707" s="3"/>
      <c r="H1707" s="3"/>
      <c r="I1707" s="120"/>
      <c r="J1707" s="3"/>
      <c r="K1707" s="95" t="str" cm="1">
        <f t="array" ref="K1707">IF(OR($J$14 = "A",$J$14 = "B",$J$14 = "C"),IF(I1707="","",IF(LEN(I1707)&gt;2,_xlfn.IFS(ISNUMBER(SEARCH("_",I1707)),I1707,ISNUMBER(SEARCH(", ",I1707)),SUBSTITUTE(I1707,", ","_"),ISNUMBER(SEARCH("/ ",I1707)),SUBSTITUTE(I1707,"/ ","_"),ISNUMBER(SEARCH(",",I1707)),SUBSTITUTE(I1707,",","_"),ISNUMBER(SEARCH("/",I1707)),SUBSTITUTE(I1707,"/","_"),ISNUMBER(SEARCH("",I1707)),I1707),I1707)),IF(OR($J$14 = "J",$J$14 = "K"),"",IF(D1707="","",IF(LEN(D1707)&gt;2,_xlfn.IFS(ISNUMBER(SEARCH("_",D1707)),D1707,ISNUMBER(SEARCH(", ",D1707)),SUBSTITUTE(D1707,", ","_"),ISNUMBER(SEARCH("/ ",D1707)),SUBSTITUTE(D1707,"/ ","_"),ISNUMBER(SEARCH(",",D1707)),SUBSTITUTE(D1707,",","_"),ISNUMBER(SEARCH("/",D1707)),SUBSTITUTE(D1707,"/","_"),ISNUMBER(SEARCH("",D1707)),D1707),D1707))))</f>
        <v/>
      </c>
      <c r="L1707" s="1"/>
      <c r="M1707" s="1" t="str">
        <f t="shared" si="131"/>
        <v/>
      </c>
      <c r="N1707" s="94" t="str">
        <f>IF($L1707="None","",IF(ISERROR(VLOOKUP($L1707,Info!$B$4:$B$266,1,FALSE)),"",VLOOKUP($L1707,Info!$B$4:$L$266,5,FALSE)))</f>
        <v/>
      </c>
      <c r="O1707" s="94" t="str">
        <f>IF(K1707="","",IF(AND($J$12&lt;&gt;"ABC",N1707="3"),"BAC",IF(N1707="3","ABC",IF($J$12&lt;&gt;"ABC",IF($J$10="Standard",VLOOKUP(K1707,Info!$BE$4:$BF$481,2,FALSE),VLOOKUP(K1707,Info!$BI$4:$BJ$482,2,FALSE)),IF($J$10="Standard",VLOOKUP(K1707,Info!$AG$4:$AH$2994,2,FALSE),VLOOKUP(K1707,Info!$AK$4:$AL$2997,2,FALSE))))))</f>
        <v/>
      </c>
      <c r="P1707" s="94" t="str">
        <f>IF($L1707="None","",IF(ISERROR(VLOOKUP($L1707,Info!$B$4:$B$266,1,FALSE)),"",VLOOKUP($L1707,Info!$B$4:$L$266,3,FALSE)))</f>
        <v/>
      </c>
      <c r="Q1707" s="96" t="str">
        <f>IF($L1707="None","",IF(ISERROR(VLOOKUP($L1707,Info!$B$4:$B$266,1,FALSE)),"",VLOOKUP($L1707,Info!$B$4:$L$266,4,FALSE)))</f>
        <v/>
      </c>
      <c r="R1707" s="1"/>
      <c r="S1707" s="6" t="str">
        <f t="shared" si="132"/>
        <v/>
      </c>
      <c r="T1707" s="6" t="str">
        <f>IF($L1707="None","",IF(ISERROR(VLOOKUP($L1707,Info!$B$4:$B$266,1,FALSE)),"",VLOOKUP($L1707,Info!$B$4:$L$266,11,FALSE)))</f>
        <v/>
      </c>
      <c r="U1707" s="1"/>
      <c r="V1707" s="1"/>
      <c r="W1707" s="1"/>
      <c r="X1707" s="1" t="str">
        <f>IF($L1707="None","",IF(ISERROR(VLOOKUP($L1707,Info!$B$4:$B$266,1,FALSE)),"",IF(OR(W1707="Metallic Liquid Tight",W1707="Non-Metallic Liquid Tight",W1707="LSZH",W1707="Greenfield"),VLOOKUP($L1707,Info!$B$4:$L$266,7,FALSE),"N/A")))</f>
        <v/>
      </c>
      <c r="Y1707" s="1"/>
      <c r="Z1707" s="96" t="str">
        <f>IF($L1707="None","",IF(ISERROR(VLOOKUP($L1707,Info!$B$4:$B$266,1,FALSE)),"",VLOOKUP($L1707,Info!$B$4:$L$266,9,FALSE)))</f>
        <v/>
      </c>
      <c r="AA1707" s="96" t="str">
        <f>IF($L1707="None","",IF(ISERROR(VLOOKUP($L1707,Info!$B$4:$B$266,1,FALSE)),"",VLOOKUP($L1707,Info!$B$4:$L$266,8,FALSE)))</f>
        <v/>
      </c>
      <c r="AB1707" s="96" t="str">
        <f>IF($L1707="None","",IF(ISERROR(VLOOKUP($L1707,Info!$B$4:$B$266,1,FALSE)),"",VLOOKUP($L1707,Info!$B$4:$L$266,10,FALSE)))</f>
        <v/>
      </c>
      <c r="AC1707" s="1" t="str">
        <f>IF(W1707="SO Cable","Black,White",IF(O1707="","",IF(P1707="","",IF($J$12&lt;&gt;"ABC",IF(P1707&lt;="250",VLOOKUP(O1707,Info!$AZ$4:$BB$22,3,FALSE),VLOOKUP(O1707,Info!$AZ$23:$BB$39,3,FALSE)),IF(P1707&lt;="250",VLOOKUP(O1707,Info!$AO$4:$AQ$22,3,FALSE),VLOOKUP(O1707,Info!$AO$23:$AP$39,3,FALSE))))))</f>
        <v/>
      </c>
      <c r="AD1707" s="1"/>
      <c r="AE1707" s="1" t="str">
        <f>IF($L1707="None","",IF(ISERROR(VLOOKUP($L1707,Info!$B$4:$B$266,1,FALSE)),"",VLOOKUP($L1707,Info!$B$4:$L$266,4,FALSE)))</f>
        <v/>
      </c>
      <c r="AF1707" s="1" t="str">
        <f>IF($L1707="None","",IF(ISERROR(VLOOKUP($L1707,Info!$B$4:$B$266,1,FALSE)),"",VLOOKUP($L1707,Info!$B$4:$L$266,6,FALSE)))</f>
        <v/>
      </c>
      <c r="AG1707" s="1"/>
      <c r="AH1707" s="33" t="str" cm="1">
        <f t="array" ref="AH1707">IF(AND(L1707&lt;&gt;"",O1707&lt;&gt;"",R1707:S1707&lt;&gt;"",W1707:X1707&lt;&gt;"",Z1707:AA1707&lt;&gt;"",AC1707&lt;&gt;""),"Good","Bad")</f>
        <v>Bad</v>
      </c>
      <c r="AL1707" t="str" cm="1">
        <f t="array" ref="AL1707">IF(R1707&gt;0,_xlfn.IFS(COUNTIF($L$20:L1707,"&lt;&gt;")&lt;101,1,COUNTIF($L$20:L1707,"&lt;&gt;")&lt;201,2,COUNTIF($L$20:L1707,"&lt;&gt;")&lt;301,3,COUNTIF($L$20:L1707,"&lt;&gt;")&lt;401,4,COUNTIF($L$20:L1707,"&lt;&gt;")&lt;501,5,COUNTIF($L$20:L1707,"&lt;&gt;")&lt;601,6,COUNTIF($L$20:L1707,"&lt;&gt;")&lt;701,7,COUNTIF($L$20:L1707,"&lt;&gt;")&lt;801,8,COUNTIF($L$20:L1707,"&lt;&gt;")&lt;901,9,COUNTIF($L$20:L1707,"&lt;&gt;")&lt;1001,10,COUNTIF($L$20:L1707,"&lt;&gt;")&lt;1101,11,COUNTIF($L$20:L1707,"&lt;&gt;")&lt;1201,12,COUNTIF($L$20:L1707,"&lt;&gt;")&lt;1301,13,COUNTIF($L$20:L1707,"&lt;&gt;")&lt;1401,14,COUNTIF($L$20:L1707,"&lt;&gt;")&lt;1501,15,COUNTIF($L$20:L1707,"&lt;&gt;")&lt;1601,16,COUNTIF($L$20:L1707,"&lt;&gt;")&lt;1701,17,COUNTIF($L$20:L1707,"&lt;&gt;")&lt;1801,18,COUNTIF($L$20:L1707,"&lt;&gt;")&lt;1901,19,COUNTIF($L$20:L1707,"&lt;&gt;")&lt;2001,20,COUNTIF($L$20:L1707,"&lt;&gt;")&lt;2101,21,COUNTIF($L$20:L1707,"&lt;&gt;")&lt;2201,22,COUNTIF($L$20:L1707,"&lt;&gt;")&lt;2301,23,COUNTIF($L$20:L1707,"&lt;&gt;")&lt;2401,24,COUNTIF($L$20:L1707,"&lt;&gt;")&lt;2501,25,COUNTIF($L$20:L1707,"&lt;&gt;")&lt;2601,26,COUNTIF($L$20:L1707,"&lt;&gt;")&lt;2701,27,COUNTIF($L$20:L1707,"&lt;&gt;")&lt;2801,28,COUNTIF($L$20:L1707,"&lt;&gt;")&lt;2901,29,COUNTIF($L$20:L1707,"&lt;&gt;")&lt;3001,30),"")</f>
        <v/>
      </c>
      <c r="AM1707" t="str">
        <f t="shared" si="130"/>
        <v/>
      </c>
      <c r="AN1707" t="str">
        <f t="shared" si="134"/>
        <v/>
      </c>
      <c r="AP1707" t="str">
        <f t="shared" si="133"/>
        <v/>
      </c>
      <c r="AQ1707" t="str">
        <f>IF(AO1707="","",COUNTIFS(AM1707:$AM$3019,AO1707))</f>
        <v/>
      </c>
    </row>
    <row r="1708" spans="1:43" x14ac:dyDescent="0.25">
      <c r="A1708" s="6" t="str">
        <f>IF(COUNT($A$20:A1707)&lt;&gt;$B$4,IF(A1707="","",A1707+1),"")</f>
        <v/>
      </c>
      <c r="B1708" s="3"/>
      <c r="C1708" s="3"/>
      <c r="D1708" s="122"/>
      <c r="E1708" s="3"/>
      <c r="F1708" s="3"/>
      <c r="G1708" s="3"/>
      <c r="H1708" s="3"/>
      <c r="I1708" s="120"/>
      <c r="J1708" s="3"/>
      <c r="K1708" s="95" t="str" cm="1">
        <f t="array" ref="K1708">IF(OR($J$14 = "A",$J$14 = "B",$J$14 = "C"),IF(I1708="","",IF(LEN(I1708)&gt;2,_xlfn.IFS(ISNUMBER(SEARCH("_",I1708)),I1708,ISNUMBER(SEARCH(", ",I1708)),SUBSTITUTE(I1708,", ","_"),ISNUMBER(SEARCH("/ ",I1708)),SUBSTITUTE(I1708,"/ ","_"),ISNUMBER(SEARCH(",",I1708)),SUBSTITUTE(I1708,",","_"),ISNUMBER(SEARCH("/",I1708)),SUBSTITUTE(I1708,"/","_"),ISNUMBER(SEARCH("",I1708)),I1708),I1708)),IF(OR($J$14 = "J",$J$14 = "K"),"",IF(D1708="","",IF(LEN(D1708)&gt;2,_xlfn.IFS(ISNUMBER(SEARCH("_",D1708)),D1708,ISNUMBER(SEARCH(", ",D1708)),SUBSTITUTE(D1708,", ","_"),ISNUMBER(SEARCH("/ ",D1708)),SUBSTITUTE(D1708,"/ ","_"),ISNUMBER(SEARCH(",",D1708)),SUBSTITUTE(D1708,",","_"),ISNUMBER(SEARCH("/",D1708)),SUBSTITUTE(D1708,"/","_"),ISNUMBER(SEARCH("",D1708)),D1708),D1708))))</f>
        <v/>
      </c>
      <c r="L1708" s="1"/>
      <c r="M1708" s="1" t="str">
        <f t="shared" si="131"/>
        <v/>
      </c>
      <c r="N1708" s="94" t="str">
        <f>IF($L1708="None","",IF(ISERROR(VLOOKUP($L1708,Info!$B$4:$B$266,1,FALSE)),"",VLOOKUP($L1708,Info!$B$4:$L$266,5,FALSE)))</f>
        <v/>
      </c>
      <c r="O1708" s="94" t="str">
        <f>IF(K1708="","",IF(AND($J$12&lt;&gt;"ABC",N1708="3"),"BAC",IF(N1708="3","ABC",IF($J$12&lt;&gt;"ABC",IF($J$10="Standard",VLOOKUP(K1708,Info!$BE$4:$BF$481,2,FALSE),VLOOKUP(K1708,Info!$BI$4:$BJ$482,2,FALSE)),IF($J$10="Standard",VLOOKUP(K1708,Info!$AG$4:$AH$2994,2,FALSE),VLOOKUP(K1708,Info!$AK$4:$AL$2997,2,FALSE))))))</f>
        <v/>
      </c>
      <c r="P1708" s="94" t="str">
        <f>IF($L1708="None","",IF(ISERROR(VLOOKUP($L1708,Info!$B$4:$B$266,1,FALSE)),"",VLOOKUP($L1708,Info!$B$4:$L$266,3,FALSE)))</f>
        <v/>
      </c>
      <c r="Q1708" s="96" t="str">
        <f>IF($L1708="None","",IF(ISERROR(VLOOKUP($L1708,Info!$B$4:$B$266,1,FALSE)),"",VLOOKUP($L1708,Info!$B$4:$L$266,4,FALSE)))</f>
        <v/>
      </c>
      <c r="R1708" s="1"/>
      <c r="S1708" s="6" t="str">
        <f t="shared" si="132"/>
        <v/>
      </c>
      <c r="T1708" s="6" t="str">
        <f>IF($L1708="None","",IF(ISERROR(VLOOKUP($L1708,Info!$B$4:$B$266,1,FALSE)),"",VLOOKUP($L1708,Info!$B$4:$L$266,11,FALSE)))</f>
        <v/>
      </c>
      <c r="U1708" s="1"/>
      <c r="V1708" s="1"/>
      <c r="W1708" s="1"/>
      <c r="X1708" s="1" t="str">
        <f>IF($L1708="None","",IF(ISERROR(VLOOKUP($L1708,Info!$B$4:$B$266,1,FALSE)),"",IF(OR(W1708="Metallic Liquid Tight",W1708="Non-Metallic Liquid Tight",W1708="LSZH",W1708="Greenfield"),VLOOKUP($L1708,Info!$B$4:$L$266,7,FALSE),"N/A")))</f>
        <v/>
      </c>
      <c r="Y1708" s="1"/>
      <c r="Z1708" s="96" t="str">
        <f>IF($L1708="None","",IF(ISERROR(VLOOKUP($L1708,Info!$B$4:$B$266,1,FALSE)),"",VLOOKUP($L1708,Info!$B$4:$L$266,9,FALSE)))</f>
        <v/>
      </c>
      <c r="AA1708" s="96" t="str">
        <f>IF($L1708="None","",IF(ISERROR(VLOOKUP($L1708,Info!$B$4:$B$266,1,FALSE)),"",VLOOKUP($L1708,Info!$B$4:$L$266,8,FALSE)))</f>
        <v/>
      </c>
      <c r="AB1708" s="96" t="str">
        <f>IF($L1708="None","",IF(ISERROR(VLOOKUP($L1708,Info!$B$4:$B$266,1,FALSE)),"",VLOOKUP($L1708,Info!$B$4:$L$266,10,FALSE)))</f>
        <v/>
      </c>
      <c r="AC1708" s="1" t="str">
        <f>IF(W1708="SO Cable","Black,White",IF(O1708="","",IF(P1708="","",IF($J$12&lt;&gt;"ABC",IF(P1708&lt;="250",VLOOKUP(O1708,Info!$AZ$4:$BB$22,3,FALSE),VLOOKUP(O1708,Info!$AZ$23:$BB$39,3,FALSE)),IF(P1708&lt;="250",VLOOKUP(O1708,Info!$AO$4:$AQ$22,3,FALSE),VLOOKUP(O1708,Info!$AO$23:$AP$39,3,FALSE))))))</f>
        <v/>
      </c>
      <c r="AD1708" s="1"/>
      <c r="AE1708" s="1" t="str">
        <f>IF($L1708="None","",IF(ISERROR(VLOOKUP($L1708,Info!$B$4:$B$266,1,FALSE)),"",VLOOKUP($L1708,Info!$B$4:$L$266,4,FALSE)))</f>
        <v/>
      </c>
      <c r="AF1708" s="1" t="str">
        <f>IF($L1708="None","",IF(ISERROR(VLOOKUP($L1708,Info!$B$4:$B$266,1,FALSE)),"",VLOOKUP($L1708,Info!$B$4:$L$266,6,FALSE)))</f>
        <v/>
      </c>
      <c r="AG1708" s="1"/>
      <c r="AH1708" s="33" t="str" cm="1">
        <f t="array" ref="AH1708">IF(AND(L1708&lt;&gt;"",O1708&lt;&gt;"",R1708:S1708&lt;&gt;"",W1708:X1708&lt;&gt;"",Z1708:AA1708&lt;&gt;"",AC1708&lt;&gt;""),"Good","Bad")</f>
        <v>Bad</v>
      </c>
      <c r="AL1708" t="str" cm="1">
        <f t="array" ref="AL1708">IF(R1708&gt;0,_xlfn.IFS(COUNTIF($L$20:L1708,"&lt;&gt;")&lt;101,1,COUNTIF($L$20:L1708,"&lt;&gt;")&lt;201,2,COUNTIF($L$20:L1708,"&lt;&gt;")&lt;301,3,COUNTIF($L$20:L1708,"&lt;&gt;")&lt;401,4,COUNTIF($L$20:L1708,"&lt;&gt;")&lt;501,5,COUNTIF($L$20:L1708,"&lt;&gt;")&lt;601,6,COUNTIF($L$20:L1708,"&lt;&gt;")&lt;701,7,COUNTIF($L$20:L1708,"&lt;&gt;")&lt;801,8,COUNTIF($L$20:L1708,"&lt;&gt;")&lt;901,9,COUNTIF($L$20:L1708,"&lt;&gt;")&lt;1001,10,COUNTIF($L$20:L1708,"&lt;&gt;")&lt;1101,11,COUNTIF($L$20:L1708,"&lt;&gt;")&lt;1201,12,COUNTIF($L$20:L1708,"&lt;&gt;")&lt;1301,13,COUNTIF($L$20:L1708,"&lt;&gt;")&lt;1401,14,COUNTIF($L$20:L1708,"&lt;&gt;")&lt;1501,15,COUNTIF($L$20:L1708,"&lt;&gt;")&lt;1601,16,COUNTIF($L$20:L1708,"&lt;&gt;")&lt;1701,17,COUNTIF($L$20:L1708,"&lt;&gt;")&lt;1801,18,COUNTIF($L$20:L1708,"&lt;&gt;")&lt;1901,19,COUNTIF($L$20:L1708,"&lt;&gt;")&lt;2001,20,COUNTIF($L$20:L1708,"&lt;&gt;")&lt;2101,21,COUNTIF($L$20:L1708,"&lt;&gt;")&lt;2201,22,COUNTIF($L$20:L1708,"&lt;&gt;")&lt;2301,23,COUNTIF($L$20:L1708,"&lt;&gt;")&lt;2401,24,COUNTIF($L$20:L1708,"&lt;&gt;")&lt;2501,25,COUNTIF($L$20:L1708,"&lt;&gt;")&lt;2601,26,COUNTIF($L$20:L1708,"&lt;&gt;")&lt;2701,27,COUNTIF($L$20:L1708,"&lt;&gt;")&lt;2801,28,COUNTIF($L$20:L1708,"&lt;&gt;")&lt;2901,29,COUNTIF($L$20:L1708,"&lt;&gt;")&lt;3001,30),"")</f>
        <v/>
      </c>
      <c r="AM1708" t="str">
        <f t="shared" si="130"/>
        <v/>
      </c>
      <c r="AN1708" t="str">
        <f t="shared" si="134"/>
        <v/>
      </c>
      <c r="AP1708" t="str">
        <f t="shared" si="133"/>
        <v/>
      </c>
      <c r="AQ1708" t="str">
        <f>IF(AO1708="","",COUNTIFS(AM1708:$AM$3019,AO1708))</f>
        <v/>
      </c>
    </row>
    <row r="1709" spans="1:43" x14ac:dyDescent="0.25">
      <c r="A1709" s="6" t="str">
        <f>IF(COUNT($A$20:A1708)&lt;&gt;$B$4,IF(A1708="","",A1708+1),"")</f>
        <v/>
      </c>
      <c r="B1709" s="3"/>
      <c r="C1709" s="3"/>
      <c r="D1709" s="122"/>
      <c r="E1709" s="3"/>
      <c r="F1709" s="3"/>
      <c r="G1709" s="3"/>
      <c r="H1709" s="3"/>
      <c r="I1709" s="120"/>
      <c r="J1709" s="3"/>
      <c r="K1709" s="95" t="str" cm="1">
        <f t="array" ref="K1709">IF(OR($J$14 = "A",$J$14 = "B",$J$14 = "C"),IF(I1709="","",IF(LEN(I1709)&gt;2,_xlfn.IFS(ISNUMBER(SEARCH("_",I1709)),I1709,ISNUMBER(SEARCH(", ",I1709)),SUBSTITUTE(I1709,", ","_"),ISNUMBER(SEARCH("/ ",I1709)),SUBSTITUTE(I1709,"/ ","_"),ISNUMBER(SEARCH(",",I1709)),SUBSTITUTE(I1709,",","_"),ISNUMBER(SEARCH("/",I1709)),SUBSTITUTE(I1709,"/","_"),ISNUMBER(SEARCH("",I1709)),I1709),I1709)),IF(OR($J$14 = "J",$J$14 = "K"),"",IF(D1709="","",IF(LEN(D1709)&gt;2,_xlfn.IFS(ISNUMBER(SEARCH("_",D1709)),D1709,ISNUMBER(SEARCH(", ",D1709)),SUBSTITUTE(D1709,", ","_"),ISNUMBER(SEARCH("/ ",D1709)),SUBSTITUTE(D1709,"/ ","_"),ISNUMBER(SEARCH(",",D1709)),SUBSTITUTE(D1709,",","_"),ISNUMBER(SEARCH("/",D1709)),SUBSTITUTE(D1709,"/","_"),ISNUMBER(SEARCH("",D1709)),D1709),D1709))))</f>
        <v/>
      </c>
      <c r="L1709" s="1"/>
      <c r="M1709" s="1" t="str">
        <f t="shared" si="131"/>
        <v/>
      </c>
      <c r="N1709" s="94" t="str">
        <f>IF($L1709="None","",IF(ISERROR(VLOOKUP($L1709,Info!$B$4:$B$266,1,FALSE)),"",VLOOKUP($L1709,Info!$B$4:$L$266,5,FALSE)))</f>
        <v/>
      </c>
      <c r="O1709" s="94" t="str">
        <f>IF(K1709="","",IF(AND($J$12&lt;&gt;"ABC",N1709="3"),"BAC",IF(N1709="3","ABC",IF($J$12&lt;&gt;"ABC",IF($J$10="Standard",VLOOKUP(K1709,Info!$BE$4:$BF$481,2,FALSE),VLOOKUP(K1709,Info!$BI$4:$BJ$482,2,FALSE)),IF($J$10="Standard",VLOOKUP(K1709,Info!$AG$4:$AH$2994,2,FALSE),VLOOKUP(K1709,Info!$AK$4:$AL$2997,2,FALSE))))))</f>
        <v/>
      </c>
      <c r="P1709" s="94" t="str">
        <f>IF($L1709="None","",IF(ISERROR(VLOOKUP($L1709,Info!$B$4:$B$266,1,FALSE)),"",VLOOKUP($L1709,Info!$B$4:$L$266,3,FALSE)))</f>
        <v/>
      </c>
      <c r="Q1709" s="96" t="str">
        <f>IF($L1709="None","",IF(ISERROR(VLOOKUP($L1709,Info!$B$4:$B$266,1,FALSE)),"",VLOOKUP($L1709,Info!$B$4:$L$266,4,FALSE)))</f>
        <v/>
      </c>
      <c r="R1709" s="1"/>
      <c r="S1709" s="6" t="str">
        <f t="shared" si="132"/>
        <v/>
      </c>
      <c r="T1709" s="6" t="str">
        <f>IF($L1709="None","",IF(ISERROR(VLOOKUP($L1709,Info!$B$4:$B$266,1,FALSE)),"",VLOOKUP($L1709,Info!$B$4:$L$266,11,FALSE)))</f>
        <v/>
      </c>
      <c r="U1709" s="1"/>
      <c r="V1709" s="1"/>
      <c r="W1709" s="1"/>
      <c r="X1709" s="1" t="str">
        <f>IF($L1709="None","",IF(ISERROR(VLOOKUP($L1709,Info!$B$4:$B$266,1,FALSE)),"",IF(OR(W1709="Metallic Liquid Tight",W1709="Non-Metallic Liquid Tight",W1709="LSZH",W1709="Greenfield"),VLOOKUP($L1709,Info!$B$4:$L$266,7,FALSE),"N/A")))</f>
        <v/>
      </c>
      <c r="Y1709" s="1"/>
      <c r="Z1709" s="96" t="str">
        <f>IF($L1709="None","",IF(ISERROR(VLOOKUP($L1709,Info!$B$4:$B$266,1,FALSE)),"",VLOOKUP($L1709,Info!$B$4:$L$266,9,FALSE)))</f>
        <v/>
      </c>
      <c r="AA1709" s="96" t="str">
        <f>IF($L1709="None","",IF(ISERROR(VLOOKUP($L1709,Info!$B$4:$B$266,1,FALSE)),"",VLOOKUP($L1709,Info!$B$4:$L$266,8,FALSE)))</f>
        <v/>
      </c>
      <c r="AB1709" s="96" t="str">
        <f>IF($L1709="None","",IF(ISERROR(VLOOKUP($L1709,Info!$B$4:$B$266,1,FALSE)),"",VLOOKUP($L1709,Info!$B$4:$L$266,10,FALSE)))</f>
        <v/>
      </c>
      <c r="AC1709" s="1" t="str">
        <f>IF(W1709="SO Cable","Black,White",IF(O1709="","",IF(P1709="","",IF($J$12&lt;&gt;"ABC",IF(P1709&lt;="250",VLOOKUP(O1709,Info!$AZ$4:$BB$22,3,FALSE),VLOOKUP(O1709,Info!$AZ$23:$BB$39,3,FALSE)),IF(P1709&lt;="250",VLOOKUP(O1709,Info!$AO$4:$AQ$22,3,FALSE),VLOOKUP(O1709,Info!$AO$23:$AP$39,3,FALSE))))))</f>
        <v/>
      </c>
      <c r="AD1709" s="1"/>
      <c r="AE1709" s="1" t="str">
        <f>IF($L1709="None","",IF(ISERROR(VLOOKUP($L1709,Info!$B$4:$B$266,1,FALSE)),"",VLOOKUP($L1709,Info!$B$4:$L$266,4,FALSE)))</f>
        <v/>
      </c>
      <c r="AF1709" s="1" t="str">
        <f>IF($L1709="None","",IF(ISERROR(VLOOKUP($L1709,Info!$B$4:$B$266,1,FALSE)),"",VLOOKUP($L1709,Info!$B$4:$L$266,6,FALSE)))</f>
        <v/>
      </c>
      <c r="AG1709" s="1"/>
      <c r="AH1709" s="33" t="str" cm="1">
        <f t="array" ref="AH1709">IF(AND(L1709&lt;&gt;"",O1709&lt;&gt;"",R1709:S1709&lt;&gt;"",W1709:X1709&lt;&gt;"",Z1709:AA1709&lt;&gt;"",AC1709&lt;&gt;""),"Good","Bad")</f>
        <v>Bad</v>
      </c>
      <c r="AL1709" t="str" cm="1">
        <f t="array" ref="AL1709">IF(R1709&gt;0,_xlfn.IFS(COUNTIF($L$20:L1709,"&lt;&gt;")&lt;101,1,COUNTIF($L$20:L1709,"&lt;&gt;")&lt;201,2,COUNTIF($L$20:L1709,"&lt;&gt;")&lt;301,3,COUNTIF($L$20:L1709,"&lt;&gt;")&lt;401,4,COUNTIF($L$20:L1709,"&lt;&gt;")&lt;501,5,COUNTIF($L$20:L1709,"&lt;&gt;")&lt;601,6,COUNTIF($L$20:L1709,"&lt;&gt;")&lt;701,7,COUNTIF($L$20:L1709,"&lt;&gt;")&lt;801,8,COUNTIF($L$20:L1709,"&lt;&gt;")&lt;901,9,COUNTIF($L$20:L1709,"&lt;&gt;")&lt;1001,10,COUNTIF($L$20:L1709,"&lt;&gt;")&lt;1101,11,COUNTIF($L$20:L1709,"&lt;&gt;")&lt;1201,12,COUNTIF($L$20:L1709,"&lt;&gt;")&lt;1301,13,COUNTIF($L$20:L1709,"&lt;&gt;")&lt;1401,14,COUNTIF($L$20:L1709,"&lt;&gt;")&lt;1501,15,COUNTIF($L$20:L1709,"&lt;&gt;")&lt;1601,16,COUNTIF($L$20:L1709,"&lt;&gt;")&lt;1701,17,COUNTIF($L$20:L1709,"&lt;&gt;")&lt;1801,18,COUNTIF($L$20:L1709,"&lt;&gt;")&lt;1901,19,COUNTIF($L$20:L1709,"&lt;&gt;")&lt;2001,20,COUNTIF($L$20:L1709,"&lt;&gt;")&lt;2101,21,COUNTIF($L$20:L1709,"&lt;&gt;")&lt;2201,22,COUNTIF($L$20:L1709,"&lt;&gt;")&lt;2301,23,COUNTIF($L$20:L1709,"&lt;&gt;")&lt;2401,24,COUNTIF($L$20:L1709,"&lt;&gt;")&lt;2501,25,COUNTIF($L$20:L1709,"&lt;&gt;")&lt;2601,26,COUNTIF($L$20:L1709,"&lt;&gt;")&lt;2701,27,COUNTIF($L$20:L1709,"&lt;&gt;")&lt;2801,28,COUNTIF($L$20:L1709,"&lt;&gt;")&lt;2901,29,COUNTIF($L$20:L1709,"&lt;&gt;")&lt;3001,30),"")</f>
        <v/>
      </c>
      <c r="AM1709" t="str">
        <f t="shared" si="130"/>
        <v/>
      </c>
      <c r="AN1709" t="str">
        <f t="shared" si="134"/>
        <v/>
      </c>
      <c r="AP1709" t="str">
        <f t="shared" si="133"/>
        <v/>
      </c>
      <c r="AQ1709" t="str">
        <f>IF(AO1709="","",COUNTIFS(AM1709:$AM$3019,AO1709))</f>
        <v/>
      </c>
    </row>
    <row r="1710" spans="1:43" x14ac:dyDescent="0.25">
      <c r="A1710" s="6" t="str">
        <f>IF(COUNT($A$20:A1709)&lt;&gt;$B$4,IF(A1709="","",A1709+1),"")</f>
        <v/>
      </c>
      <c r="B1710" s="3"/>
      <c r="C1710" s="3"/>
      <c r="D1710" s="122"/>
      <c r="E1710" s="3"/>
      <c r="F1710" s="3"/>
      <c r="G1710" s="3"/>
      <c r="H1710" s="3"/>
      <c r="I1710" s="120"/>
      <c r="J1710" s="3"/>
      <c r="K1710" s="95" t="str" cm="1">
        <f t="array" ref="K1710">IF(OR($J$14 = "A",$J$14 = "B",$J$14 = "C"),IF(I1710="","",IF(LEN(I1710)&gt;2,_xlfn.IFS(ISNUMBER(SEARCH("_",I1710)),I1710,ISNUMBER(SEARCH(", ",I1710)),SUBSTITUTE(I1710,", ","_"),ISNUMBER(SEARCH("/ ",I1710)),SUBSTITUTE(I1710,"/ ","_"),ISNUMBER(SEARCH(",",I1710)),SUBSTITUTE(I1710,",","_"),ISNUMBER(SEARCH("/",I1710)),SUBSTITUTE(I1710,"/","_"),ISNUMBER(SEARCH("",I1710)),I1710),I1710)),IF(OR($J$14 = "J",$J$14 = "K"),"",IF(D1710="","",IF(LEN(D1710)&gt;2,_xlfn.IFS(ISNUMBER(SEARCH("_",D1710)),D1710,ISNUMBER(SEARCH(", ",D1710)),SUBSTITUTE(D1710,", ","_"),ISNUMBER(SEARCH("/ ",D1710)),SUBSTITUTE(D1710,"/ ","_"),ISNUMBER(SEARCH(",",D1710)),SUBSTITUTE(D1710,",","_"),ISNUMBER(SEARCH("/",D1710)),SUBSTITUTE(D1710,"/","_"),ISNUMBER(SEARCH("",D1710)),D1710),D1710))))</f>
        <v/>
      </c>
      <c r="L1710" s="1"/>
      <c r="M1710" s="1" t="str">
        <f t="shared" si="131"/>
        <v/>
      </c>
      <c r="N1710" s="94" t="str">
        <f>IF($L1710="None","",IF(ISERROR(VLOOKUP($L1710,Info!$B$4:$B$266,1,FALSE)),"",VLOOKUP($L1710,Info!$B$4:$L$266,5,FALSE)))</f>
        <v/>
      </c>
      <c r="O1710" s="94" t="str">
        <f>IF(K1710="","",IF(AND($J$12&lt;&gt;"ABC",N1710="3"),"BAC",IF(N1710="3","ABC",IF($J$12&lt;&gt;"ABC",IF($J$10="Standard",VLOOKUP(K1710,Info!$BE$4:$BF$481,2,FALSE),VLOOKUP(K1710,Info!$BI$4:$BJ$482,2,FALSE)),IF($J$10="Standard",VLOOKUP(K1710,Info!$AG$4:$AH$2994,2,FALSE),VLOOKUP(K1710,Info!$AK$4:$AL$2997,2,FALSE))))))</f>
        <v/>
      </c>
      <c r="P1710" s="94" t="str">
        <f>IF($L1710="None","",IF(ISERROR(VLOOKUP($L1710,Info!$B$4:$B$266,1,FALSE)),"",VLOOKUP($L1710,Info!$B$4:$L$266,3,FALSE)))</f>
        <v/>
      </c>
      <c r="Q1710" s="96" t="str">
        <f>IF($L1710="None","",IF(ISERROR(VLOOKUP($L1710,Info!$B$4:$B$266,1,FALSE)),"",VLOOKUP($L1710,Info!$B$4:$L$266,4,FALSE)))</f>
        <v/>
      </c>
      <c r="R1710" s="1"/>
      <c r="S1710" s="6" t="str">
        <f t="shared" si="132"/>
        <v/>
      </c>
      <c r="T1710" s="6" t="str">
        <f>IF($L1710="None","",IF(ISERROR(VLOOKUP($L1710,Info!$B$4:$B$266,1,FALSE)),"",VLOOKUP($L1710,Info!$B$4:$L$266,11,FALSE)))</f>
        <v/>
      </c>
      <c r="U1710" s="1"/>
      <c r="V1710" s="1"/>
      <c r="W1710" s="1"/>
      <c r="X1710" s="1" t="str">
        <f>IF($L1710="None","",IF(ISERROR(VLOOKUP($L1710,Info!$B$4:$B$266,1,FALSE)),"",IF(OR(W1710="Metallic Liquid Tight",W1710="Non-Metallic Liquid Tight",W1710="LSZH",W1710="Greenfield"),VLOOKUP($L1710,Info!$B$4:$L$266,7,FALSE),"N/A")))</f>
        <v/>
      </c>
      <c r="Y1710" s="1"/>
      <c r="Z1710" s="96" t="str">
        <f>IF($L1710="None","",IF(ISERROR(VLOOKUP($L1710,Info!$B$4:$B$266,1,FALSE)),"",VLOOKUP($L1710,Info!$B$4:$L$266,9,FALSE)))</f>
        <v/>
      </c>
      <c r="AA1710" s="96" t="str">
        <f>IF($L1710="None","",IF(ISERROR(VLOOKUP($L1710,Info!$B$4:$B$266,1,FALSE)),"",VLOOKUP($L1710,Info!$B$4:$L$266,8,FALSE)))</f>
        <v/>
      </c>
      <c r="AB1710" s="96" t="str">
        <f>IF($L1710="None","",IF(ISERROR(VLOOKUP($L1710,Info!$B$4:$B$266,1,FALSE)),"",VLOOKUP($L1710,Info!$B$4:$L$266,10,FALSE)))</f>
        <v/>
      </c>
      <c r="AC1710" s="1" t="str">
        <f>IF(W1710="SO Cable","Black,White",IF(O1710="","",IF(P1710="","",IF($J$12&lt;&gt;"ABC",IF(P1710&lt;="250",VLOOKUP(O1710,Info!$AZ$4:$BB$22,3,FALSE),VLOOKUP(O1710,Info!$AZ$23:$BB$39,3,FALSE)),IF(P1710&lt;="250",VLOOKUP(O1710,Info!$AO$4:$AQ$22,3,FALSE),VLOOKUP(O1710,Info!$AO$23:$AP$39,3,FALSE))))))</f>
        <v/>
      </c>
      <c r="AD1710" s="1"/>
      <c r="AE1710" s="1" t="str">
        <f>IF($L1710="None","",IF(ISERROR(VLOOKUP($L1710,Info!$B$4:$B$266,1,FALSE)),"",VLOOKUP($L1710,Info!$B$4:$L$266,4,FALSE)))</f>
        <v/>
      </c>
      <c r="AF1710" s="1" t="str">
        <f>IF($L1710="None","",IF(ISERROR(VLOOKUP($L1710,Info!$B$4:$B$266,1,FALSE)),"",VLOOKUP($L1710,Info!$B$4:$L$266,6,FALSE)))</f>
        <v/>
      </c>
      <c r="AG1710" s="1"/>
      <c r="AH1710" s="33" t="str" cm="1">
        <f t="array" ref="AH1710">IF(AND(L1710&lt;&gt;"",O1710&lt;&gt;"",R1710:S1710&lt;&gt;"",W1710:X1710&lt;&gt;"",Z1710:AA1710&lt;&gt;"",AC1710&lt;&gt;""),"Good","Bad")</f>
        <v>Bad</v>
      </c>
      <c r="AL1710" t="str" cm="1">
        <f t="array" ref="AL1710">IF(R1710&gt;0,_xlfn.IFS(COUNTIF($L$20:L1710,"&lt;&gt;")&lt;101,1,COUNTIF($L$20:L1710,"&lt;&gt;")&lt;201,2,COUNTIF($L$20:L1710,"&lt;&gt;")&lt;301,3,COUNTIF($L$20:L1710,"&lt;&gt;")&lt;401,4,COUNTIF($L$20:L1710,"&lt;&gt;")&lt;501,5,COUNTIF($L$20:L1710,"&lt;&gt;")&lt;601,6,COUNTIF($L$20:L1710,"&lt;&gt;")&lt;701,7,COUNTIF($L$20:L1710,"&lt;&gt;")&lt;801,8,COUNTIF($L$20:L1710,"&lt;&gt;")&lt;901,9,COUNTIF($L$20:L1710,"&lt;&gt;")&lt;1001,10,COUNTIF($L$20:L1710,"&lt;&gt;")&lt;1101,11,COUNTIF($L$20:L1710,"&lt;&gt;")&lt;1201,12,COUNTIF($L$20:L1710,"&lt;&gt;")&lt;1301,13,COUNTIF($L$20:L1710,"&lt;&gt;")&lt;1401,14,COUNTIF($L$20:L1710,"&lt;&gt;")&lt;1501,15,COUNTIF($L$20:L1710,"&lt;&gt;")&lt;1601,16,COUNTIF($L$20:L1710,"&lt;&gt;")&lt;1701,17,COUNTIF($L$20:L1710,"&lt;&gt;")&lt;1801,18,COUNTIF($L$20:L1710,"&lt;&gt;")&lt;1901,19,COUNTIF($L$20:L1710,"&lt;&gt;")&lt;2001,20,COUNTIF($L$20:L1710,"&lt;&gt;")&lt;2101,21,COUNTIF($L$20:L1710,"&lt;&gt;")&lt;2201,22,COUNTIF($L$20:L1710,"&lt;&gt;")&lt;2301,23,COUNTIF($L$20:L1710,"&lt;&gt;")&lt;2401,24,COUNTIF($L$20:L1710,"&lt;&gt;")&lt;2501,25,COUNTIF($L$20:L1710,"&lt;&gt;")&lt;2601,26,COUNTIF($L$20:L1710,"&lt;&gt;")&lt;2701,27,COUNTIF($L$20:L1710,"&lt;&gt;")&lt;2801,28,COUNTIF($L$20:L1710,"&lt;&gt;")&lt;2901,29,COUNTIF($L$20:L1710,"&lt;&gt;")&lt;3001,30),"")</f>
        <v/>
      </c>
      <c r="AM1710" t="str">
        <f t="shared" si="130"/>
        <v/>
      </c>
      <c r="AN1710" t="str">
        <f t="shared" si="134"/>
        <v/>
      </c>
      <c r="AP1710" t="str">
        <f t="shared" si="133"/>
        <v/>
      </c>
      <c r="AQ1710" t="str">
        <f>IF(AO1710="","",COUNTIFS(AM1710:$AM$3019,AO1710))</f>
        <v/>
      </c>
    </row>
    <row r="1711" spans="1:43" x14ac:dyDescent="0.25">
      <c r="A1711" s="6" t="str">
        <f>IF(COUNT($A$20:A1710)&lt;&gt;$B$4,IF(A1710="","",A1710+1),"")</f>
        <v/>
      </c>
      <c r="B1711" s="3"/>
      <c r="C1711" s="3"/>
      <c r="D1711" s="122"/>
      <c r="E1711" s="3"/>
      <c r="F1711" s="3"/>
      <c r="G1711" s="3"/>
      <c r="H1711" s="3"/>
      <c r="I1711" s="120"/>
      <c r="J1711" s="3"/>
      <c r="K1711" s="95" t="str" cm="1">
        <f t="array" ref="K1711">IF(OR($J$14 = "A",$J$14 = "B",$J$14 = "C"),IF(I1711="","",IF(LEN(I1711)&gt;2,_xlfn.IFS(ISNUMBER(SEARCH("_",I1711)),I1711,ISNUMBER(SEARCH(", ",I1711)),SUBSTITUTE(I1711,", ","_"),ISNUMBER(SEARCH("/ ",I1711)),SUBSTITUTE(I1711,"/ ","_"),ISNUMBER(SEARCH(",",I1711)),SUBSTITUTE(I1711,",","_"),ISNUMBER(SEARCH("/",I1711)),SUBSTITUTE(I1711,"/","_"),ISNUMBER(SEARCH("",I1711)),I1711),I1711)),IF(OR($J$14 = "J",$J$14 = "K"),"",IF(D1711="","",IF(LEN(D1711)&gt;2,_xlfn.IFS(ISNUMBER(SEARCH("_",D1711)),D1711,ISNUMBER(SEARCH(", ",D1711)),SUBSTITUTE(D1711,", ","_"),ISNUMBER(SEARCH("/ ",D1711)),SUBSTITUTE(D1711,"/ ","_"),ISNUMBER(SEARCH(",",D1711)),SUBSTITUTE(D1711,",","_"),ISNUMBER(SEARCH("/",D1711)),SUBSTITUTE(D1711,"/","_"),ISNUMBER(SEARCH("",D1711)),D1711),D1711))))</f>
        <v/>
      </c>
      <c r="L1711" s="1"/>
      <c r="M1711" s="1" t="str">
        <f t="shared" si="131"/>
        <v/>
      </c>
      <c r="N1711" s="94" t="str">
        <f>IF($L1711="None","",IF(ISERROR(VLOOKUP($L1711,Info!$B$4:$B$266,1,FALSE)),"",VLOOKUP($L1711,Info!$B$4:$L$266,5,FALSE)))</f>
        <v/>
      </c>
      <c r="O1711" s="94" t="str">
        <f>IF(K1711="","",IF(AND($J$12&lt;&gt;"ABC",N1711="3"),"BAC",IF(N1711="3","ABC",IF($J$12&lt;&gt;"ABC",IF($J$10="Standard",VLOOKUP(K1711,Info!$BE$4:$BF$481,2,FALSE),VLOOKUP(K1711,Info!$BI$4:$BJ$482,2,FALSE)),IF($J$10="Standard",VLOOKUP(K1711,Info!$AG$4:$AH$2994,2,FALSE),VLOOKUP(K1711,Info!$AK$4:$AL$2997,2,FALSE))))))</f>
        <v/>
      </c>
      <c r="P1711" s="94" t="str">
        <f>IF($L1711="None","",IF(ISERROR(VLOOKUP($L1711,Info!$B$4:$B$266,1,FALSE)),"",VLOOKUP($L1711,Info!$B$4:$L$266,3,FALSE)))</f>
        <v/>
      </c>
      <c r="Q1711" s="96" t="str">
        <f>IF($L1711="None","",IF(ISERROR(VLOOKUP($L1711,Info!$B$4:$B$266,1,FALSE)),"",VLOOKUP($L1711,Info!$B$4:$L$266,4,FALSE)))</f>
        <v/>
      </c>
      <c r="R1711" s="1"/>
      <c r="S1711" s="6" t="str">
        <f t="shared" si="132"/>
        <v/>
      </c>
      <c r="T1711" s="6" t="str">
        <f>IF($L1711="None","",IF(ISERROR(VLOOKUP($L1711,Info!$B$4:$B$266,1,FALSE)),"",VLOOKUP($L1711,Info!$B$4:$L$266,11,FALSE)))</f>
        <v/>
      </c>
      <c r="U1711" s="1"/>
      <c r="V1711" s="1"/>
      <c r="W1711" s="1"/>
      <c r="X1711" s="1" t="str">
        <f>IF($L1711="None","",IF(ISERROR(VLOOKUP($L1711,Info!$B$4:$B$266,1,FALSE)),"",IF(OR(W1711="Metallic Liquid Tight",W1711="Non-Metallic Liquid Tight",W1711="LSZH",W1711="Greenfield"),VLOOKUP($L1711,Info!$B$4:$L$266,7,FALSE),"N/A")))</f>
        <v/>
      </c>
      <c r="Y1711" s="1"/>
      <c r="Z1711" s="96" t="str">
        <f>IF($L1711="None","",IF(ISERROR(VLOOKUP($L1711,Info!$B$4:$B$266,1,FALSE)),"",VLOOKUP($L1711,Info!$B$4:$L$266,9,FALSE)))</f>
        <v/>
      </c>
      <c r="AA1711" s="96" t="str">
        <f>IF($L1711="None","",IF(ISERROR(VLOOKUP($L1711,Info!$B$4:$B$266,1,FALSE)),"",VLOOKUP($L1711,Info!$B$4:$L$266,8,FALSE)))</f>
        <v/>
      </c>
      <c r="AB1711" s="96" t="str">
        <f>IF($L1711="None","",IF(ISERROR(VLOOKUP($L1711,Info!$B$4:$B$266,1,FALSE)),"",VLOOKUP($L1711,Info!$B$4:$L$266,10,FALSE)))</f>
        <v/>
      </c>
      <c r="AC1711" s="1" t="str">
        <f>IF(W1711="SO Cable","Black,White",IF(O1711="","",IF(P1711="","",IF($J$12&lt;&gt;"ABC",IF(P1711&lt;="250",VLOOKUP(O1711,Info!$AZ$4:$BB$22,3,FALSE),VLOOKUP(O1711,Info!$AZ$23:$BB$39,3,FALSE)),IF(P1711&lt;="250",VLOOKUP(O1711,Info!$AO$4:$AQ$22,3,FALSE),VLOOKUP(O1711,Info!$AO$23:$AP$39,3,FALSE))))))</f>
        <v/>
      </c>
      <c r="AD1711" s="1"/>
      <c r="AE1711" s="1" t="str">
        <f>IF($L1711="None","",IF(ISERROR(VLOOKUP($L1711,Info!$B$4:$B$266,1,FALSE)),"",VLOOKUP($L1711,Info!$B$4:$L$266,4,FALSE)))</f>
        <v/>
      </c>
      <c r="AF1711" s="1" t="str">
        <f>IF($L1711="None","",IF(ISERROR(VLOOKUP($L1711,Info!$B$4:$B$266,1,FALSE)),"",VLOOKUP($L1711,Info!$B$4:$L$266,6,FALSE)))</f>
        <v/>
      </c>
      <c r="AG1711" s="1"/>
      <c r="AH1711" s="33" t="str" cm="1">
        <f t="array" ref="AH1711">IF(AND(L1711&lt;&gt;"",O1711&lt;&gt;"",R1711:S1711&lt;&gt;"",W1711:X1711&lt;&gt;"",Z1711:AA1711&lt;&gt;"",AC1711&lt;&gt;""),"Good","Bad")</f>
        <v>Bad</v>
      </c>
      <c r="AL1711" t="str" cm="1">
        <f t="array" ref="AL1711">IF(R1711&gt;0,_xlfn.IFS(COUNTIF($L$20:L1711,"&lt;&gt;")&lt;101,1,COUNTIF($L$20:L1711,"&lt;&gt;")&lt;201,2,COUNTIF($L$20:L1711,"&lt;&gt;")&lt;301,3,COUNTIF($L$20:L1711,"&lt;&gt;")&lt;401,4,COUNTIF($L$20:L1711,"&lt;&gt;")&lt;501,5,COUNTIF($L$20:L1711,"&lt;&gt;")&lt;601,6,COUNTIF($L$20:L1711,"&lt;&gt;")&lt;701,7,COUNTIF($L$20:L1711,"&lt;&gt;")&lt;801,8,COUNTIF($L$20:L1711,"&lt;&gt;")&lt;901,9,COUNTIF($L$20:L1711,"&lt;&gt;")&lt;1001,10,COUNTIF($L$20:L1711,"&lt;&gt;")&lt;1101,11,COUNTIF($L$20:L1711,"&lt;&gt;")&lt;1201,12,COUNTIF($L$20:L1711,"&lt;&gt;")&lt;1301,13,COUNTIF($L$20:L1711,"&lt;&gt;")&lt;1401,14,COUNTIF($L$20:L1711,"&lt;&gt;")&lt;1501,15,COUNTIF($L$20:L1711,"&lt;&gt;")&lt;1601,16,COUNTIF($L$20:L1711,"&lt;&gt;")&lt;1701,17,COUNTIF($L$20:L1711,"&lt;&gt;")&lt;1801,18,COUNTIF($L$20:L1711,"&lt;&gt;")&lt;1901,19,COUNTIF($L$20:L1711,"&lt;&gt;")&lt;2001,20,COUNTIF($L$20:L1711,"&lt;&gt;")&lt;2101,21,COUNTIF($L$20:L1711,"&lt;&gt;")&lt;2201,22,COUNTIF($L$20:L1711,"&lt;&gt;")&lt;2301,23,COUNTIF($L$20:L1711,"&lt;&gt;")&lt;2401,24,COUNTIF($L$20:L1711,"&lt;&gt;")&lt;2501,25,COUNTIF($L$20:L1711,"&lt;&gt;")&lt;2601,26,COUNTIF($L$20:L1711,"&lt;&gt;")&lt;2701,27,COUNTIF($L$20:L1711,"&lt;&gt;")&lt;2801,28,COUNTIF($L$20:L1711,"&lt;&gt;")&lt;2901,29,COUNTIF($L$20:L1711,"&lt;&gt;")&lt;3001,30),"")</f>
        <v/>
      </c>
      <c r="AM1711" t="str">
        <f t="shared" si="130"/>
        <v/>
      </c>
      <c r="AN1711" t="str">
        <f t="shared" si="134"/>
        <v/>
      </c>
      <c r="AP1711" t="str">
        <f t="shared" si="133"/>
        <v/>
      </c>
      <c r="AQ1711" t="str">
        <f>IF(AO1711="","",COUNTIFS(AM1711:$AM$3019,AO1711))</f>
        <v/>
      </c>
    </row>
    <row r="1712" spans="1:43" x14ac:dyDescent="0.25">
      <c r="A1712" s="6" t="str">
        <f>IF(COUNT($A$20:A1711)&lt;&gt;$B$4,IF(A1711="","",A1711+1),"")</f>
        <v/>
      </c>
      <c r="B1712" s="3"/>
      <c r="C1712" s="3"/>
      <c r="D1712" s="122"/>
      <c r="E1712" s="3"/>
      <c r="F1712" s="3"/>
      <c r="G1712" s="3"/>
      <c r="H1712" s="3"/>
      <c r="I1712" s="120"/>
      <c r="J1712" s="3"/>
      <c r="K1712" s="95" t="str" cm="1">
        <f t="array" ref="K1712">IF(OR($J$14 = "A",$J$14 = "B",$J$14 = "C"),IF(I1712="","",IF(LEN(I1712)&gt;2,_xlfn.IFS(ISNUMBER(SEARCH("_",I1712)),I1712,ISNUMBER(SEARCH(", ",I1712)),SUBSTITUTE(I1712,", ","_"),ISNUMBER(SEARCH("/ ",I1712)),SUBSTITUTE(I1712,"/ ","_"),ISNUMBER(SEARCH(",",I1712)),SUBSTITUTE(I1712,",","_"),ISNUMBER(SEARCH("/",I1712)),SUBSTITUTE(I1712,"/","_"),ISNUMBER(SEARCH("",I1712)),I1712),I1712)),IF(OR($J$14 = "J",$J$14 = "K"),"",IF(D1712="","",IF(LEN(D1712)&gt;2,_xlfn.IFS(ISNUMBER(SEARCH("_",D1712)),D1712,ISNUMBER(SEARCH(", ",D1712)),SUBSTITUTE(D1712,", ","_"),ISNUMBER(SEARCH("/ ",D1712)),SUBSTITUTE(D1712,"/ ","_"),ISNUMBER(SEARCH(",",D1712)),SUBSTITUTE(D1712,",","_"),ISNUMBER(SEARCH("/",D1712)),SUBSTITUTE(D1712,"/","_"),ISNUMBER(SEARCH("",D1712)),D1712),D1712))))</f>
        <v/>
      </c>
      <c r="L1712" s="1"/>
      <c r="M1712" s="1" t="str">
        <f t="shared" si="131"/>
        <v/>
      </c>
      <c r="N1712" s="94" t="str">
        <f>IF($L1712="None","",IF(ISERROR(VLOOKUP($L1712,Info!$B$4:$B$266,1,FALSE)),"",VLOOKUP($L1712,Info!$B$4:$L$266,5,FALSE)))</f>
        <v/>
      </c>
      <c r="O1712" s="94" t="str">
        <f>IF(K1712="","",IF(AND($J$12&lt;&gt;"ABC",N1712="3"),"BAC",IF(N1712="3","ABC",IF($J$12&lt;&gt;"ABC",IF($J$10="Standard",VLOOKUP(K1712,Info!$BE$4:$BF$481,2,FALSE),VLOOKUP(K1712,Info!$BI$4:$BJ$482,2,FALSE)),IF($J$10="Standard",VLOOKUP(K1712,Info!$AG$4:$AH$2994,2,FALSE),VLOOKUP(K1712,Info!$AK$4:$AL$2997,2,FALSE))))))</f>
        <v/>
      </c>
      <c r="P1712" s="94" t="str">
        <f>IF($L1712="None","",IF(ISERROR(VLOOKUP($L1712,Info!$B$4:$B$266,1,FALSE)),"",VLOOKUP($L1712,Info!$B$4:$L$266,3,FALSE)))</f>
        <v/>
      </c>
      <c r="Q1712" s="96" t="str">
        <f>IF($L1712="None","",IF(ISERROR(VLOOKUP($L1712,Info!$B$4:$B$266,1,FALSE)),"",VLOOKUP($L1712,Info!$B$4:$L$266,4,FALSE)))</f>
        <v/>
      </c>
      <c r="R1712" s="1"/>
      <c r="S1712" s="6" t="str">
        <f t="shared" si="132"/>
        <v/>
      </c>
      <c r="T1712" s="6" t="str">
        <f>IF($L1712="None","",IF(ISERROR(VLOOKUP($L1712,Info!$B$4:$B$266,1,FALSE)),"",VLOOKUP($L1712,Info!$B$4:$L$266,11,FALSE)))</f>
        <v/>
      </c>
      <c r="U1712" s="1"/>
      <c r="V1712" s="1"/>
      <c r="W1712" s="1"/>
      <c r="X1712" s="1" t="str">
        <f>IF($L1712="None","",IF(ISERROR(VLOOKUP($L1712,Info!$B$4:$B$266,1,FALSE)),"",IF(OR(W1712="Metallic Liquid Tight",W1712="Non-Metallic Liquid Tight",W1712="LSZH",W1712="Greenfield"),VLOOKUP($L1712,Info!$B$4:$L$266,7,FALSE),"N/A")))</f>
        <v/>
      </c>
      <c r="Y1712" s="1"/>
      <c r="Z1712" s="96" t="str">
        <f>IF($L1712="None","",IF(ISERROR(VLOOKUP($L1712,Info!$B$4:$B$266,1,FALSE)),"",VLOOKUP($L1712,Info!$B$4:$L$266,9,FALSE)))</f>
        <v/>
      </c>
      <c r="AA1712" s="96" t="str">
        <f>IF($L1712="None","",IF(ISERROR(VLOOKUP($L1712,Info!$B$4:$B$266,1,FALSE)),"",VLOOKUP($L1712,Info!$B$4:$L$266,8,FALSE)))</f>
        <v/>
      </c>
      <c r="AB1712" s="96" t="str">
        <f>IF($L1712="None","",IF(ISERROR(VLOOKUP($L1712,Info!$B$4:$B$266,1,FALSE)),"",VLOOKUP($L1712,Info!$B$4:$L$266,10,FALSE)))</f>
        <v/>
      </c>
      <c r="AC1712" s="1" t="str">
        <f>IF(W1712="SO Cable","Black,White",IF(O1712="","",IF(P1712="","",IF($J$12&lt;&gt;"ABC",IF(P1712&lt;="250",VLOOKUP(O1712,Info!$AZ$4:$BB$22,3,FALSE),VLOOKUP(O1712,Info!$AZ$23:$BB$39,3,FALSE)),IF(P1712&lt;="250",VLOOKUP(O1712,Info!$AO$4:$AQ$22,3,FALSE),VLOOKUP(O1712,Info!$AO$23:$AP$39,3,FALSE))))))</f>
        <v/>
      </c>
      <c r="AD1712" s="1"/>
      <c r="AE1712" s="1" t="str">
        <f>IF($L1712="None","",IF(ISERROR(VLOOKUP($L1712,Info!$B$4:$B$266,1,FALSE)),"",VLOOKUP($L1712,Info!$B$4:$L$266,4,FALSE)))</f>
        <v/>
      </c>
      <c r="AF1712" s="1" t="str">
        <f>IF($L1712="None","",IF(ISERROR(VLOOKUP($L1712,Info!$B$4:$B$266,1,FALSE)),"",VLOOKUP($L1712,Info!$B$4:$L$266,6,FALSE)))</f>
        <v/>
      </c>
      <c r="AG1712" s="1"/>
      <c r="AH1712" s="33" t="str" cm="1">
        <f t="array" ref="AH1712">IF(AND(L1712&lt;&gt;"",O1712&lt;&gt;"",R1712:S1712&lt;&gt;"",W1712:X1712&lt;&gt;"",Z1712:AA1712&lt;&gt;"",AC1712&lt;&gt;""),"Good","Bad")</f>
        <v>Bad</v>
      </c>
      <c r="AL1712" t="str" cm="1">
        <f t="array" ref="AL1712">IF(R1712&gt;0,_xlfn.IFS(COUNTIF($L$20:L1712,"&lt;&gt;")&lt;101,1,COUNTIF($L$20:L1712,"&lt;&gt;")&lt;201,2,COUNTIF($L$20:L1712,"&lt;&gt;")&lt;301,3,COUNTIF($L$20:L1712,"&lt;&gt;")&lt;401,4,COUNTIF($L$20:L1712,"&lt;&gt;")&lt;501,5,COUNTIF($L$20:L1712,"&lt;&gt;")&lt;601,6,COUNTIF($L$20:L1712,"&lt;&gt;")&lt;701,7,COUNTIF($L$20:L1712,"&lt;&gt;")&lt;801,8,COUNTIF($L$20:L1712,"&lt;&gt;")&lt;901,9,COUNTIF($L$20:L1712,"&lt;&gt;")&lt;1001,10,COUNTIF($L$20:L1712,"&lt;&gt;")&lt;1101,11,COUNTIF($L$20:L1712,"&lt;&gt;")&lt;1201,12,COUNTIF($L$20:L1712,"&lt;&gt;")&lt;1301,13,COUNTIF($L$20:L1712,"&lt;&gt;")&lt;1401,14,COUNTIF($L$20:L1712,"&lt;&gt;")&lt;1501,15,COUNTIF($L$20:L1712,"&lt;&gt;")&lt;1601,16,COUNTIF($L$20:L1712,"&lt;&gt;")&lt;1701,17,COUNTIF($L$20:L1712,"&lt;&gt;")&lt;1801,18,COUNTIF($L$20:L1712,"&lt;&gt;")&lt;1901,19,COUNTIF($L$20:L1712,"&lt;&gt;")&lt;2001,20,COUNTIF($L$20:L1712,"&lt;&gt;")&lt;2101,21,COUNTIF($L$20:L1712,"&lt;&gt;")&lt;2201,22,COUNTIF($L$20:L1712,"&lt;&gt;")&lt;2301,23,COUNTIF($L$20:L1712,"&lt;&gt;")&lt;2401,24,COUNTIF($L$20:L1712,"&lt;&gt;")&lt;2501,25,COUNTIF($L$20:L1712,"&lt;&gt;")&lt;2601,26,COUNTIF($L$20:L1712,"&lt;&gt;")&lt;2701,27,COUNTIF($L$20:L1712,"&lt;&gt;")&lt;2801,28,COUNTIF($L$20:L1712,"&lt;&gt;")&lt;2901,29,COUNTIF($L$20:L1712,"&lt;&gt;")&lt;3001,30),"")</f>
        <v/>
      </c>
      <c r="AM1712" t="str">
        <f t="shared" si="130"/>
        <v/>
      </c>
      <c r="AN1712" t="str">
        <f t="shared" si="134"/>
        <v/>
      </c>
      <c r="AP1712" t="str">
        <f t="shared" si="133"/>
        <v/>
      </c>
      <c r="AQ1712" t="str">
        <f>IF(AO1712="","",COUNTIFS(AM1712:$AM$3019,AO1712))</f>
        <v/>
      </c>
    </row>
    <row r="1713" spans="1:43" x14ac:dyDescent="0.25">
      <c r="A1713" s="6" t="str">
        <f>IF(COUNT($A$20:A1712)&lt;&gt;$B$4,IF(A1712="","",A1712+1),"")</f>
        <v/>
      </c>
      <c r="B1713" s="3"/>
      <c r="C1713" s="3"/>
      <c r="D1713" s="122"/>
      <c r="E1713" s="3"/>
      <c r="F1713" s="3"/>
      <c r="G1713" s="3"/>
      <c r="H1713" s="3"/>
      <c r="I1713" s="120"/>
      <c r="J1713" s="3"/>
      <c r="K1713" s="95" t="str" cm="1">
        <f t="array" ref="K1713">IF(OR($J$14 = "A",$J$14 = "B",$J$14 = "C"),IF(I1713="","",IF(LEN(I1713)&gt;2,_xlfn.IFS(ISNUMBER(SEARCH("_",I1713)),I1713,ISNUMBER(SEARCH(", ",I1713)),SUBSTITUTE(I1713,", ","_"),ISNUMBER(SEARCH("/ ",I1713)),SUBSTITUTE(I1713,"/ ","_"),ISNUMBER(SEARCH(",",I1713)),SUBSTITUTE(I1713,",","_"),ISNUMBER(SEARCH("/",I1713)),SUBSTITUTE(I1713,"/","_"),ISNUMBER(SEARCH("",I1713)),I1713),I1713)),IF(OR($J$14 = "J",$J$14 = "K"),"",IF(D1713="","",IF(LEN(D1713)&gt;2,_xlfn.IFS(ISNUMBER(SEARCH("_",D1713)),D1713,ISNUMBER(SEARCH(", ",D1713)),SUBSTITUTE(D1713,", ","_"),ISNUMBER(SEARCH("/ ",D1713)),SUBSTITUTE(D1713,"/ ","_"),ISNUMBER(SEARCH(",",D1713)),SUBSTITUTE(D1713,",","_"),ISNUMBER(SEARCH("/",D1713)),SUBSTITUTE(D1713,"/","_"),ISNUMBER(SEARCH("",D1713)),D1713),D1713))))</f>
        <v/>
      </c>
      <c r="L1713" s="1"/>
      <c r="M1713" s="1" t="str">
        <f t="shared" si="131"/>
        <v/>
      </c>
      <c r="N1713" s="94" t="str">
        <f>IF($L1713="None","",IF(ISERROR(VLOOKUP($L1713,Info!$B$4:$B$266,1,FALSE)),"",VLOOKUP($L1713,Info!$B$4:$L$266,5,FALSE)))</f>
        <v/>
      </c>
      <c r="O1713" s="94" t="str">
        <f>IF(K1713="","",IF(AND($J$12&lt;&gt;"ABC",N1713="3"),"BAC",IF(N1713="3","ABC",IF($J$12&lt;&gt;"ABC",IF($J$10="Standard",VLOOKUP(K1713,Info!$BE$4:$BF$481,2,FALSE),VLOOKUP(K1713,Info!$BI$4:$BJ$482,2,FALSE)),IF($J$10="Standard",VLOOKUP(K1713,Info!$AG$4:$AH$2994,2,FALSE),VLOOKUP(K1713,Info!$AK$4:$AL$2997,2,FALSE))))))</f>
        <v/>
      </c>
      <c r="P1713" s="94" t="str">
        <f>IF($L1713="None","",IF(ISERROR(VLOOKUP($L1713,Info!$B$4:$B$266,1,FALSE)),"",VLOOKUP($L1713,Info!$B$4:$L$266,3,FALSE)))</f>
        <v/>
      </c>
      <c r="Q1713" s="96" t="str">
        <f>IF($L1713="None","",IF(ISERROR(VLOOKUP($L1713,Info!$B$4:$B$266,1,FALSE)),"",VLOOKUP($L1713,Info!$B$4:$L$266,4,FALSE)))</f>
        <v/>
      </c>
      <c r="R1713" s="1"/>
      <c r="S1713" s="6" t="str">
        <f t="shared" si="132"/>
        <v/>
      </c>
      <c r="T1713" s="6" t="str">
        <f>IF($L1713="None","",IF(ISERROR(VLOOKUP($L1713,Info!$B$4:$B$266,1,FALSE)),"",VLOOKUP($L1713,Info!$B$4:$L$266,11,FALSE)))</f>
        <v/>
      </c>
      <c r="U1713" s="1"/>
      <c r="V1713" s="1"/>
      <c r="W1713" s="1"/>
      <c r="X1713" s="1" t="str">
        <f>IF($L1713="None","",IF(ISERROR(VLOOKUP($L1713,Info!$B$4:$B$266,1,FALSE)),"",IF(OR(W1713="Metallic Liquid Tight",W1713="Non-Metallic Liquid Tight",W1713="LSZH",W1713="Greenfield"),VLOOKUP($L1713,Info!$B$4:$L$266,7,FALSE),"N/A")))</f>
        <v/>
      </c>
      <c r="Y1713" s="1"/>
      <c r="Z1713" s="96" t="str">
        <f>IF($L1713="None","",IF(ISERROR(VLOOKUP($L1713,Info!$B$4:$B$266,1,FALSE)),"",VLOOKUP($L1713,Info!$B$4:$L$266,9,FALSE)))</f>
        <v/>
      </c>
      <c r="AA1713" s="96" t="str">
        <f>IF($L1713="None","",IF(ISERROR(VLOOKUP($L1713,Info!$B$4:$B$266,1,FALSE)),"",VLOOKUP($L1713,Info!$B$4:$L$266,8,FALSE)))</f>
        <v/>
      </c>
      <c r="AB1713" s="96" t="str">
        <f>IF($L1713="None","",IF(ISERROR(VLOOKUP($L1713,Info!$B$4:$B$266,1,FALSE)),"",VLOOKUP($L1713,Info!$B$4:$L$266,10,FALSE)))</f>
        <v/>
      </c>
      <c r="AC1713" s="1" t="str">
        <f>IF(W1713="SO Cable","Black,White",IF(O1713="","",IF(P1713="","",IF($J$12&lt;&gt;"ABC",IF(P1713&lt;="250",VLOOKUP(O1713,Info!$AZ$4:$BB$22,3,FALSE),VLOOKUP(O1713,Info!$AZ$23:$BB$39,3,FALSE)),IF(P1713&lt;="250",VLOOKUP(O1713,Info!$AO$4:$AQ$22,3,FALSE),VLOOKUP(O1713,Info!$AO$23:$AP$39,3,FALSE))))))</f>
        <v/>
      </c>
      <c r="AD1713" s="1"/>
      <c r="AE1713" s="1" t="str">
        <f>IF($L1713="None","",IF(ISERROR(VLOOKUP($L1713,Info!$B$4:$B$266,1,FALSE)),"",VLOOKUP($L1713,Info!$B$4:$L$266,4,FALSE)))</f>
        <v/>
      </c>
      <c r="AF1713" s="1" t="str">
        <f>IF($L1713="None","",IF(ISERROR(VLOOKUP($L1713,Info!$B$4:$B$266,1,FALSE)),"",VLOOKUP($L1713,Info!$B$4:$L$266,6,FALSE)))</f>
        <v/>
      </c>
      <c r="AG1713" s="1"/>
      <c r="AH1713" s="33" t="str" cm="1">
        <f t="array" ref="AH1713">IF(AND(L1713&lt;&gt;"",O1713&lt;&gt;"",R1713:S1713&lt;&gt;"",W1713:X1713&lt;&gt;"",Z1713:AA1713&lt;&gt;"",AC1713&lt;&gt;""),"Good","Bad")</f>
        <v>Bad</v>
      </c>
      <c r="AL1713" t="str" cm="1">
        <f t="array" ref="AL1713">IF(R1713&gt;0,_xlfn.IFS(COUNTIF($L$20:L1713,"&lt;&gt;")&lt;101,1,COUNTIF($L$20:L1713,"&lt;&gt;")&lt;201,2,COUNTIF($L$20:L1713,"&lt;&gt;")&lt;301,3,COUNTIF($L$20:L1713,"&lt;&gt;")&lt;401,4,COUNTIF($L$20:L1713,"&lt;&gt;")&lt;501,5,COUNTIF($L$20:L1713,"&lt;&gt;")&lt;601,6,COUNTIF($L$20:L1713,"&lt;&gt;")&lt;701,7,COUNTIF($L$20:L1713,"&lt;&gt;")&lt;801,8,COUNTIF($L$20:L1713,"&lt;&gt;")&lt;901,9,COUNTIF($L$20:L1713,"&lt;&gt;")&lt;1001,10,COUNTIF($L$20:L1713,"&lt;&gt;")&lt;1101,11,COUNTIF($L$20:L1713,"&lt;&gt;")&lt;1201,12,COUNTIF($L$20:L1713,"&lt;&gt;")&lt;1301,13,COUNTIF($L$20:L1713,"&lt;&gt;")&lt;1401,14,COUNTIF($L$20:L1713,"&lt;&gt;")&lt;1501,15,COUNTIF($L$20:L1713,"&lt;&gt;")&lt;1601,16,COUNTIF($L$20:L1713,"&lt;&gt;")&lt;1701,17,COUNTIF($L$20:L1713,"&lt;&gt;")&lt;1801,18,COUNTIF($L$20:L1713,"&lt;&gt;")&lt;1901,19,COUNTIF($L$20:L1713,"&lt;&gt;")&lt;2001,20,COUNTIF($L$20:L1713,"&lt;&gt;")&lt;2101,21,COUNTIF($L$20:L1713,"&lt;&gt;")&lt;2201,22,COUNTIF($L$20:L1713,"&lt;&gt;")&lt;2301,23,COUNTIF($L$20:L1713,"&lt;&gt;")&lt;2401,24,COUNTIF($L$20:L1713,"&lt;&gt;")&lt;2501,25,COUNTIF($L$20:L1713,"&lt;&gt;")&lt;2601,26,COUNTIF($L$20:L1713,"&lt;&gt;")&lt;2701,27,COUNTIF($L$20:L1713,"&lt;&gt;")&lt;2801,28,COUNTIF($L$20:L1713,"&lt;&gt;")&lt;2901,29,COUNTIF($L$20:L1713,"&lt;&gt;")&lt;3001,30),"")</f>
        <v/>
      </c>
      <c r="AM1713" t="str">
        <f t="shared" si="130"/>
        <v/>
      </c>
      <c r="AN1713" t="str">
        <f t="shared" si="134"/>
        <v/>
      </c>
      <c r="AP1713" t="str">
        <f t="shared" si="133"/>
        <v/>
      </c>
      <c r="AQ1713" t="str">
        <f>IF(AO1713="","",COUNTIFS(AM1713:$AM$3019,AO1713))</f>
        <v/>
      </c>
    </row>
    <row r="1714" spans="1:43" x14ac:dyDescent="0.25">
      <c r="A1714" s="6" t="str">
        <f>IF(COUNT($A$20:A1713)&lt;&gt;$B$4,IF(A1713="","",A1713+1),"")</f>
        <v/>
      </c>
      <c r="B1714" s="3"/>
      <c r="C1714" s="3"/>
      <c r="D1714" s="122"/>
      <c r="E1714" s="3"/>
      <c r="F1714" s="3"/>
      <c r="G1714" s="3"/>
      <c r="H1714" s="3"/>
      <c r="I1714" s="120"/>
      <c r="J1714" s="3"/>
      <c r="K1714" s="95" t="str" cm="1">
        <f t="array" ref="K1714">IF(OR($J$14 = "A",$J$14 = "B",$J$14 = "C"),IF(I1714="","",IF(LEN(I1714)&gt;2,_xlfn.IFS(ISNUMBER(SEARCH("_",I1714)),I1714,ISNUMBER(SEARCH(", ",I1714)),SUBSTITUTE(I1714,", ","_"),ISNUMBER(SEARCH("/ ",I1714)),SUBSTITUTE(I1714,"/ ","_"),ISNUMBER(SEARCH(",",I1714)),SUBSTITUTE(I1714,",","_"),ISNUMBER(SEARCH("/",I1714)),SUBSTITUTE(I1714,"/","_"),ISNUMBER(SEARCH("",I1714)),I1714),I1714)),IF(OR($J$14 = "J",$J$14 = "K"),"",IF(D1714="","",IF(LEN(D1714)&gt;2,_xlfn.IFS(ISNUMBER(SEARCH("_",D1714)),D1714,ISNUMBER(SEARCH(", ",D1714)),SUBSTITUTE(D1714,", ","_"),ISNUMBER(SEARCH("/ ",D1714)),SUBSTITUTE(D1714,"/ ","_"),ISNUMBER(SEARCH(",",D1714)),SUBSTITUTE(D1714,",","_"),ISNUMBER(SEARCH("/",D1714)),SUBSTITUTE(D1714,"/","_"),ISNUMBER(SEARCH("",D1714)),D1714),D1714))))</f>
        <v/>
      </c>
      <c r="L1714" s="1"/>
      <c r="M1714" s="1" t="str">
        <f t="shared" si="131"/>
        <v/>
      </c>
      <c r="N1714" s="94" t="str">
        <f>IF($L1714="None","",IF(ISERROR(VLOOKUP($L1714,Info!$B$4:$B$266,1,FALSE)),"",VLOOKUP($L1714,Info!$B$4:$L$266,5,FALSE)))</f>
        <v/>
      </c>
      <c r="O1714" s="94" t="str">
        <f>IF(K1714="","",IF(AND($J$12&lt;&gt;"ABC",N1714="3"),"BAC",IF(N1714="3","ABC",IF($J$12&lt;&gt;"ABC",IF($J$10="Standard",VLOOKUP(K1714,Info!$BE$4:$BF$481,2,FALSE),VLOOKUP(K1714,Info!$BI$4:$BJ$482,2,FALSE)),IF($J$10="Standard",VLOOKUP(K1714,Info!$AG$4:$AH$2994,2,FALSE),VLOOKUP(K1714,Info!$AK$4:$AL$2997,2,FALSE))))))</f>
        <v/>
      </c>
      <c r="P1714" s="94" t="str">
        <f>IF($L1714="None","",IF(ISERROR(VLOOKUP($L1714,Info!$B$4:$B$266,1,FALSE)),"",VLOOKUP($L1714,Info!$B$4:$L$266,3,FALSE)))</f>
        <v/>
      </c>
      <c r="Q1714" s="96" t="str">
        <f>IF($L1714="None","",IF(ISERROR(VLOOKUP($L1714,Info!$B$4:$B$266,1,FALSE)),"",VLOOKUP($L1714,Info!$B$4:$L$266,4,FALSE)))</f>
        <v/>
      </c>
      <c r="R1714" s="1"/>
      <c r="S1714" s="6" t="str">
        <f t="shared" si="132"/>
        <v/>
      </c>
      <c r="T1714" s="6" t="str">
        <f>IF($L1714="None","",IF(ISERROR(VLOOKUP($L1714,Info!$B$4:$B$266,1,FALSE)),"",VLOOKUP($L1714,Info!$B$4:$L$266,11,FALSE)))</f>
        <v/>
      </c>
      <c r="U1714" s="1"/>
      <c r="V1714" s="1"/>
      <c r="W1714" s="1"/>
      <c r="X1714" s="1" t="str">
        <f>IF($L1714="None","",IF(ISERROR(VLOOKUP($L1714,Info!$B$4:$B$266,1,FALSE)),"",IF(OR(W1714="Metallic Liquid Tight",W1714="Non-Metallic Liquid Tight",W1714="LSZH",W1714="Greenfield"),VLOOKUP($L1714,Info!$B$4:$L$266,7,FALSE),"N/A")))</f>
        <v/>
      </c>
      <c r="Y1714" s="1"/>
      <c r="Z1714" s="96" t="str">
        <f>IF($L1714="None","",IF(ISERROR(VLOOKUP($L1714,Info!$B$4:$B$266,1,FALSE)),"",VLOOKUP($L1714,Info!$B$4:$L$266,9,FALSE)))</f>
        <v/>
      </c>
      <c r="AA1714" s="96" t="str">
        <f>IF($L1714="None","",IF(ISERROR(VLOOKUP($L1714,Info!$B$4:$B$266,1,FALSE)),"",VLOOKUP($L1714,Info!$B$4:$L$266,8,FALSE)))</f>
        <v/>
      </c>
      <c r="AB1714" s="96" t="str">
        <f>IF($L1714="None","",IF(ISERROR(VLOOKUP($L1714,Info!$B$4:$B$266,1,FALSE)),"",VLOOKUP($L1714,Info!$B$4:$L$266,10,FALSE)))</f>
        <v/>
      </c>
      <c r="AC1714" s="1" t="str">
        <f>IF(W1714="SO Cable","Black,White",IF(O1714="","",IF(P1714="","",IF($J$12&lt;&gt;"ABC",IF(P1714&lt;="250",VLOOKUP(O1714,Info!$AZ$4:$BB$22,3,FALSE),VLOOKUP(O1714,Info!$AZ$23:$BB$39,3,FALSE)),IF(P1714&lt;="250",VLOOKUP(O1714,Info!$AO$4:$AQ$22,3,FALSE),VLOOKUP(O1714,Info!$AO$23:$AP$39,3,FALSE))))))</f>
        <v/>
      </c>
      <c r="AD1714" s="1"/>
      <c r="AE1714" s="1" t="str">
        <f>IF($L1714="None","",IF(ISERROR(VLOOKUP($L1714,Info!$B$4:$B$266,1,FALSE)),"",VLOOKUP($L1714,Info!$B$4:$L$266,4,FALSE)))</f>
        <v/>
      </c>
      <c r="AF1714" s="1" t="str">
        <f>IF($L1714="None","",IF(ISERROR(VLOOKUP($L1714,Info!$B$4:$B$266,1,FALSE)),"",VLOOKUP($L1714,Info!$B$4:$L$266,6,FALSE)))</f>
        <v/>
      </c>
      <c r="AG1714" s="1"/>
      <c r="AH1714" s="33" t="str" cm="1">
        <f t="array" ref="AH1714">IF(AND(L1714&lt;&gt;"",O1714&lt;&gt;"",R1714:S1714&lt;&gt;"",W1714:X1714&lt;&gt;"",Z1714:AA1714&lt;&gt;"",AC1714&lt;&gt;""),"Good","Bad")</f>
        <v>Bad</v>
      </c>
      <c r="AL1714" t="str" cm="1">
        <f t="array" ref="AL1714">IF(R1714&gt;0,_xlfn.IFS(COUNTIF($L$20:L1714,"&lt;&gt;")&lt;101,1,COUNTIF($L$20:L1714,"&lt;&gt;")&lt;201,2,COUNTIF($L$20:L1714,"&lt;&gt;")&lt;301,3,COUNTIF($L$20:L1714,"&lt;&gt;")&lt;401,4,COUNTIF($L$20:L1714,"&lt;&gt;")&lt;501,5,COUNTIF($L$20:L1714,"&lt;&gt;")&lt;601,6,COUNTIF($L$20:L1714,"&lt;&gt;")&lt;701,7,COUNTIF($L$20:L1714,"&lt;&gt;")&lt;801,8,COUNTIF($L$20:L1714,"&lt;&gt;")&lt;901,9,COUNTIF($L$20:L1714,"&lt;&gt;")&lt;1001,10,COUNTIF($L$20:L1714,"&lt;&gt;")&lt;1101,11,COUNTIF($L$20:L1714,"&lt;&gt;")&lt;1201,12,COUNTIF($L$20:L1714,"&lt;&gt;")&lt;1301,13,COUNTIF($L$20:L1714,"&lt;&gt;")&lt;1401,14,COUNTIF($L$20:L1714,"&lt;&gt;")&lt;1501,15,COUNTIF($L$20:L1714,"&lt;&gt;")&lt;1601,16,COUNTIF($L$20:L1714,"&lt;&gt;")&lt;1701,17,COUNTIF($L$20:L1714,"&lt;&gt;")&lt;1801,18,COUNTIF($L$20:L1714,"&lt;&gt;")&lt;1901,19,COUNTIF($L$20:L1714,"&lt;&gt;")&lt;2001,20,COUNTIF($L$20:L1714,"&lt;&gt;")&lt;2101,21,COUNTIF($L$20:L1714,"&lt;&gt;")&lt;2201,22,COUNTIF($L$20:L1714,"&lt;&gt;")&lt;2301,23,COUNTIF($L$20:L1714,"&lt;&gt;")&lt;2401,24,COUNTIF($L$20:L1714,"&lt;&gt;")&lt;2501,25,COUNTIF($L$20:L1714,"&lt;&gt;")&lt;2601,26,COUNTIF($L$20:L1714,"&lt;&gt;")&lt;2701,27,COUNTIF($L$20:L1714,"&lt;&gt;")&lt;2801,28,COUNTIF($L$20:L1714,"&lt;&gt;")&lt;2901,29,COUNTIF($L$20:L1714,"&lt;&gt;")&lt;3001,30),"")</f>
        <v/>
      </c>
      <c r="AM1714" t="str">
        <f t="shared" si="130"/>
        <v/>
      </c>
      <c r="AN1714" t="str">
        <f t="shared" si="134"/>
        <v/>
      </c>
      <c r="AP1714" t="str">
        <f t="shared" si="133"/>
        <v/>
      </c>
      <c r="AQ1714" t="str">
        <f>IF(AO1714="","",COUNTIFS(AM1714:$AM$3019,AO1714))</f>
        <v/>
      </c>
    </row>
    <row r="1715" spans="1:43" x14ac:dyDescent="0.25">
      <c r="A1715" s="6" t="str">
        <f>IF(COUNT($A$20:A1714)&lt;&gt;$B$4,IF(A1714="","",A1714+1),"")</f>
        <v/>
      </c>
      <c r="B1715" s="3"/>
      <c r="C1715" s="3"/>
      <c r="D1715" s="122"/>
      <c r="E1715" s="3"/>
      <c r="F1715" s="3"/>
      <c r="G1715" s="3"/>
      <c r="H1715" s="3"/>
      <c r="I1715" s="120"/>
      <c r="J1715" s="3"/>
      <c r="K1715" s="95" t="str" cm="1">
        <f t="array" ref="K1715">IF(OR($J$14 = "A",$J$14 = "B",$J$14 = "C"),IF(I1715="","",IF(LEN(I1715)&gt;2,_xlfn.IFS(ISNUMBER(SEARCH("_",I1715)),I1715,ISNUMBER(SEARCH(", ",I1715)),SUBSTITUTE(I1715,", ","_"),ISNUMBER(SEARCH("/ ",I1715)),SUBSTITUTE(I1715,"/ ","_"),ISNUMBER(SEARCH(",",I1715)),SUBSTITUTE(I1715,",","_"),ISNUMBER(SEARCH("/",I1715)),SUBSTITUTE(I1715,"/","_"),ISNUMBER(SEARCH("",I1715)),I1715),I1715)),IF(OR($J$14 = "J",$J$14 = "K"),"",IF(D1715="","",IF(LEN(D1715)&gt;2,_xlfn.IFS(ISNUMBER(SEARCH("_",D1715)),D1715,ISNUMBER(SEARCH(", ",D1715)),SUBSTITUTE(D1715,", ","_"),ISNUMBER(SEARCH("/ ",D1715)),SUBSTITUTE(D1715,"/ ","_"),ISNUMBER(SEARCH(",",D1715)),SUBSTITUTE(D1715,",","_"),ISNUMBER(SEARCH("/",D1715)),SUBSTITUTE(D1715,"/","_"),ISNUMBER(SEARCH("",D1715)),D1715),D1715))))</f>
        <v/>
      </c>
      <c r="L1715" s="1"/>
      <c r="M1715" s="1" t="str">
        <f t="shared" si="131"/>
        <v/>
      </c>
      <c r="N1715" s="94" t="str">
        <f>IF($L1715="None","",IF(ISERROR(VLOOKUP($L1715,Info!$B$4:$B$266,1,FALSE)),"",VLOOKUP($L1715,Info!$B$4:$L$266,5,FALSE)))</f>
        <v/>
      </c>
      <c r="O1715" s="94" t="str">
        <f>IF(K1715="","",IF(AND($J$12&lt;&gt;"ABC",N1715="3"),"BAC",IF(N1715="3","ABC",IF($J$12&lt;&gt;"ABC",IF($J$10="Standard",VLOOKUP(K1715,Info!$BE$4:$BF$481,2,FALSE),VLOOKUP(K1715,Info!$BI$4:$BJ$482,2,FALSE)),IF($J$10="Standard",VLOOKUP(K1715,Info!$AG$4:$AH$2994,2,FALSE),VLOOKUP(K1715,Info!$AK$4:$AL$2997,2,FALSE))))))</f>
        <v/>
      </c>
      <c r="P1715" s="94" t="str">
        <f>IF($L1715="None","",IF(ISERROR(VLOOKUP($L1715,Info!$B$4:$B$266,1,FALSE)),"",VLOOKUP($L1715,Info!$B$4:$L$266,3,FALSE)))</f>
        <v/>
      </c>
      <c r="Q1715" s="96" t="str">
        <f>IF($L1715="None","",IF(ISERROR(VLOOKUP($L1715,Info!$B$4:$B$266,1,FALSE)),"",VLOOKUP($L1715,Info!$B$4:$L$266,4,FALSE)))</f>
        <v/>
      </c>
      <c r="R1715" s="1"/>
      <c r="S1715" s="6" t="str">
        <f t="shared" si="132"/>
        <v/>
      </c>
      <c r="T1715" s="6" t="str">
        <f>IF($L1715="None","",IF(ISERROR(VLOOKUP($L1715,Info!$B$4:$B$266,1,FALSE)),"",VLOOKUP($L1715,Info!$B$4:$L$266,11,FALSE)))</f>
        <v/>
      </c>
      <c r="U1715" s="1"/>
      <c r="V1715" s="1"/>
      <c r="W1715" s="1"/>
      <c r="X1715" s="1" t="str">
        <f>IF($L1715="None","",IF(ISERROR(VLOOKUP($L1715,Info!$B$4:$B$266,1,FALSE)),"",IF(OR(W1715="Metallic Liquid Tight",W1715="Non-Metallic Liquid Tight",W1715="LSZH",W1715="Greenfield"),VLOOKUP($L1715,Info!$B$4:$L$266,7,FALSE),"N/A")))</f>
        <v/>
      </c>
      <c r="Y1715" s="1"/>
      <c r="Z1715" s="96" t="str">
        <f>IF($L1715="None","",IF(ISERROR(VLOOKUP($L1715,Info!$B$4:$B$266,1,FALSE)),"",VLOOKUP($L1715,Info!$B$4:$L$266,9,FALSE)))</f>
        <v/>
      </c>
      <c r="AA1715" s="96" t="str">
        <f>IF($L1715="None","",IF(ISERROR(VLOOKUP($L1715,Info!$B$4:$B$266,1,FALSE)),"",VLOOKUP($L1715,Info!$B$4:$L$266,8,FALSE)))</f>
        <v/>
      </c>
      <c r="AB1715" s="96" t="str">
        <f>IF($L1715="None","",IF(ISERROR(VLOOKUP($L1715,Info!$B$4:$B$266,1,FALSE)),"",VLOOKUP($L1715,Info!$B$4:$L$266,10,FALSE)))</f>
        <v/>
      </c>
      <c r="AC1715" s="1" t="str">
        <f>IF(W1715="SO Cable","Black,White",IF(O1715="","",IF(P1715="","",IF($J$12&lt;&gt;"ABC",IF(P1715&lt;="250",VLOOKUP(O1715,Info!$AZ$4:$BB$22,3,FALSE),VLOOKUP(O1715,Info!$AZ$23:$BB$39,3,FALSE)),IF(P1715&lt;="250",VLOOKUP(O1715,Info!$AO$4:$AQ$22,3,FALSE),VLOOKUP(O1715,Info!$AO$23:$AP$39,3,FALSE))))))</f>
        <v/>
      </c>
      <c r="AD1715" s="1"/>
      <c r="AE1715" s="1" t="str">
        <f>IF($L1715="None","",IF(ISERROR(VLOOKUP($L1715,Info!$B$4:$B$266,1,FALSE)),"",VLOOKUP($L1715,Info!$B$4:$L$266,4,FALSE)))</f>
        <v/>
      </c>
      <c r="AF1715" s="1" t="str">
        <f>IF($L1715="None","",IF(ISERROR(VLOOKUP($L1715,Info!$B$4:$B$266,1,FALSE)),"",VLOOKUP($L1715,Info!$B$4:$L$266,6,FALSE)))</f>
        <v/>
      </c>
      <c r="AG1715" s="1"/>
      <c r="AH1715" s="33" t="str" cm="1">
        <f t="array" ref="AH1715">IF(AND(L1715&lt;&gt;"",O1715&lt;&gt;"",R1715:S1715&lt;&gt;"",W1715:X1715&lt;&gt;"",Z1715:AA1715&lt;&gt;"",AC1715&lt;&gt;""),"Good","Bad")</f>
        <v>Bad</v>
      </c>
      <c r="AL1715" t="str" cm="1">
        <f t="array" ref="AL1715">IF(R1715&gt;0,_xlfn.IFS(COUNTIF($L$20:L1715,"&lt;&gt;")&lt;101,1,COUNTIF($L$20:L1715,"&lt;&gt;")&lt;201,2,COUNTIF($L$20:L1715,"&lt;&gt;")&lt;301,3,COUNTIF($L$20:L1715,"&lt;&gt;")&lt;401,4,COUNTIF($L$20:L1715,"&lt;&gt;")&lt;501,5,COUNTIF($L$20:L1715,"&lt;&gt;")&lt;601,6,COUNTIF($L$20:L1715,"&lt;&gt;")&lt;701,7,COUNTIF($L$20:L1715,"&lt;&gt;")&lt;801,8,COUNTIF($L$20:L1715,"&lt;&gt;")&lt;901,9,COUNTIF($L$20:L1715,"&lt;&gt;")&lt;1001,10,COUNTIF($L$20:L1715,"&lt;&gt;")&lt;1101,11,COUNTIF($L$20:L1715,"&lt;&gt;")&lt;1201,12,COUNTIF($L$20:L1715,"&lt;&gt;")&lt;1301,13,COUNTIF($L$20:L1715,"&lt;&gt;")&lt;1401,14,COUNTIF($L$20:L1715,"&lt;&gt;")&lt;1501,15,COUNTIF($L$20:L1715,"&lt;&gt;")&lt;1601,16,COUNTIF($L$20:L1715,"&lt;&gt;")&lt;1701,17,COUNTIF($L$20:L1715,"&lt;&gt;")&lt;1801,18,COUNTIF($L$20:L1715,"&lt;&gt;")&lt;1901,19,COUNTIF($L$20:L1715,"&lt;&gt;")&lt;2001,20,COUNTIF($L$20:L1715,"&lt;&gt;")&lt;2101,21,COUNTIF($L$20:L1715,"&lt;&gt;")&lt;2201,22,COUNTIF($L$20:L1715,"&lt;&gt;")&lt;2301,23,COUNTIF($L$20:L1715,"&lt;&gt;")&lt;2401,24,COUNTIF($L$20:L1715,"&lt;&gt;")&lt;2501,25,COUNTIF($L$20:L1715,"&lt;&gt;")&lt;2601,26,COUNTIF($L$20:L1715,"&lt;&gt;")&lt;2701,27,COUNTIF($L$20:L1715,"&lt;&gt;")&lt;2801,28,COUNTIF($L$20:L1715,"&lt;&gt;")&lt;2901,29,COUNTIF($L$20:L1715,"&lt;&gt;")&lt;3001,30),"")</f>
        <v/>
      </c>
      <c r="AM1715" t="str">
        <f t="shared" si="130"/>
        <v/>
      </c>
      <c r="AN1715" t="str">
        <f t="shared" si="134"/>
        <v/>
      </c>
      <c r="AP1715" t="str">
        <f t="shared" si="133"/>
        <v/>
      </c>
      <c r="AQ1715" t="str">
        <f>IF(AO1715="","",COUNTIFS(AM1715:$AM$3019,AO1715))</f>
        <v/>
      </c>
    </row>
    <row r="1716" spans="1:43" x14ac:dyDescent="0.25">
      <c r="A1716" s="6" t="str">
        <f>IF(COUNT($A$20:A1715)&lt;&gt;$B$4,IF(A1715="","",A1715+1),"")</f>
        <v/>
      </c>
      <c r="B1716" s="3"/>
      <c r="C1716" s="3"/>
      <c r="D1716" s="122"/>
      <c r="E1716" s="3"/>
      <c r="F1716" s="3"/>
      <c r="G1716" s="3"/>
      <c r="H1716" s="3"/>
      <c r="I1716" s="120"/>
      <c r="J1716" s="3"/>
      <c r="K1716" s="95" t="str" cm="1">
        <f t="array" ref="K1716">IF(OR($J$14 = "A",$J$14 = "B",$J$14 = "C"),IF(I1716="","",IF(LEN(I1716)&gt;2,_xlfn.IFS(ISNUMBER(SEARCH("_",I1716)),I1716,ISNUMBER(SEARCH(", ",I1716)),SUBSTITUTE(I1716,", ","_"),ISNUMBER(SEARCH("/ ",I1716)),SUBSTITUTE(I1716,"/ ","_"),ISNUMBER(SEARCH(",",I1716)),SUBSTITUTE(I1716,",","_"),ISNUMBER(SEARCH("/",I1716)),SUBSTITUTE(I1716,"/","_"),ISNUMBER(SEARCH("",I1716)),I1716),I1716)),IF(OR($J$14 = "J",$J$14 = "K"),"",IF(D1716="","",IF(LEN(D1716)&gt;2,_xlfn.IFS(ISNUMBER(SEARCH("_",D1716)),D1716,ISNUMBER(SEARCH(", ",D1716)),SUBSTITUTE(D1716,", ","_"),ISNUMBER(SEARCH("/ ",D1716)),SUBSTITUTE(D1716,"/ ","_"),ISNUMBER(SEARCH(",",D1716)),SUBSTITUTE(D1716,",","_"),ISNUMBER(SEARCH("/",D1716)),SUBSTITUTE(D1716,"/","_"),ISNUMBER(SEARCH("",D1716)),D1716),D1716))))</f>
        <v/>
      </c>
      <c r="L1716" s="1"/>
      <c r="M1716" s="1" t="str">
        <f t="shared" si="131"/>
        <v/>
      </c>
      <c r="N1716" s="94" t="str">
        <f>IF($L1716="None","",IF(ISERROR(VLOOKUP($L1716,Info!$B$4:$B$266,1,FALSE)),"",VLOOKUP($L1716,Info!$B$4:$L$266,5,FALSE)))</f>
        <v/>
      </c>
      <c r="O1716" s="94" t="str">
        <f>IF(K1716="","",IF(AND($J$12&lt;&gt;"ABC",N1716="3"),"BAC",IF(N1716="3","ABC",IF($J$12&lt;&gt;"ABC",IF($J$10="Standard",VLOOKUP(K1716,Info!$BE$4:$BF$481,2,FALSE),VLOOKUP(K1716,Info!$BI$4:$BJ$482,2,FALSE)),IF($J$10="Standard",VLOOKUP(K1716,Info!$AG$4:$AH$2994,2,FALSE),VLOOKUP(K1716,Info!$AK$4:$AL$2997,2,FALSE))))))</f>
        <v/>
      </c>
      <c r="P1716" s="94" t="str">
        <f>IF($L1716="None","",IF(ISERROR(VLOOKUP($L1716,Info!$B$4:$B$266,1,FALSE)),"",VLOOKUP($L1716,Info!$B$4:$L$266,3,FALSE)))</f>
        <v/>
      </c>
      <c r="Q1716" s="96" t="str">
        <f>IF($L1716="None","",IF(ISERROR(VLOOKUP($L1716,Info!$B$4:$B$266,1,FALSE)),"",VLOOKUP($L1716,Info!$B$4:$L$266,4,FALSE)))</f>
        <v/>
      </c>
      <c r="R1716" s="1"/>
      <c r="S1716" s="6" t="str">
        <f t="shared" si="132"/>
        <v/>
      </c>
      <c r="T1716" s="6" t="str">
        <f>IF($L1716="None","",IF(ISERROR(VLOOKUP($L1716,Info!$B$4:$B$266,1,FALSE)),"",VLOOKUP($L1716,Info!$B$4:$L$266,11,FALSE)))</f>
        <v/>
      </c>
      <c r="U1716" s="1"/>
      <c r="V1716" s="1"/>
      <c r="W1716" s="1"/>
      <c r="X1716" s="1" t="str">
        <f>IF($L1716="None","",IF(ISERROR(VLOOKUP($L1716,Info!$B$4:$B$266,1,FALSE)),"",IF(OR(W1716="Metallic Liquid Tight",W1716="Non-Metallic Liquid Tight",W1716="LSZH",W1716="Greenfield"),VLOOKUP($L1716,Info!$B$4:$L$266,7,FALSE),"N/A")))</f>
        <v/>
      </c>
      <c r="Y1716" s="1"/>
      <c r="Z1716" s="96" t="str">
        <f>IF($L1716="None","",IF(ISERROR(VLOOKUP($L1716,Info!$B$4:$B$266,1,FALSE)),"",VLOOKUP($L1716,Info!$B$4:$L$266,9,FALSE)))</f>
        <v/>
      </c>
      <c r="AA1716" s="96" t="str">
        <f>IF($L1716="None","",IF(ISERROR(VLOOKUP($L1716,Info!$B$4:$B$266,1,FALSE)),"",VLOOKUP($L1716,Info!$B$4:$L$266,8,FALSE)))</f>
        <v/>
      </c>
      <c r="AB1716" s="96" t="str">
        <f>IF($L1716="None","",IF(ISERROR(VLOOKUP($L1716,Info!$B$4:$B$266,1,FALSE)),"",VLOOKUP($L1716,Info!$B$4:$L$266,10,FALSE)))</f>
        <v/>
      </c>
      <c r="AC1716" s="1" t="str">
        <f>IF(W1716="SO Cable","Black,White",IF(O1716="","",IF(P1716="","",IF($J$12&lt;&gt;"ABC",IF(P1716&lt;="250",VLOOKUP(O1716,Info!$AZ$4:$BB$22,3,FALSE),VLOOKUP(O1716,Info!$AZ$23:$BB$39,3,FALSE)),IF(P1716&lt;="250",VLOOKUP(O1716,Info!$AO$4:$AQ$22,3,FALSE),VLOOKUP(O1716,Info!$AO$23:$AP$39,3,FALSE))))))</f>
        <v/>
      </c>
      <c r="AD1716" s="1"/>
      <c r="AE1716" s="1" t="str">
        <f>IF($L1716="None","",IF(ISERROR(VLOOKUP($L1716,Info!$B$4:$B$266,1,FALSE)),"",VLOOKUP($L1716,Info!$B$4:$L$266,4,FALSE)))</f>
        <v/>
      </c>
      <c r="AF1716" s="1" t="str">
        <f>IF($L1716="None","",IF(ISERROR(VLOOKUP($L1716,Info!$B$4:$B$266,1,FALSE)),"",VLOOKUP($L1716,Info!$B$4:$L$266,6,FALSE)))</f>
        <v/>
      </c>
      <c r="AG1716" s="1"/>
      <c r="AH1716" s="33" t="str" cm="1">
        <f t="array" ref="AH1716">IF(AND(L1716&lt;&gt;"",O1716&lt;&gt;"",R1716:S1716&lt;&gt;"",W1716:X1716&lt;&gt;"",Z1716:AA1716&lt;&gt;"",AC1716&lt;&gt;""),"Good","Bad")</f>
        <v>Bad</v>
      </c>
      <c r="AL1716" t="str" cm="1">
        <f t="array" ref="AL1716">IF(R1716&gt;0,_xlfn.IFS(COUNTIF($L$20:L1716,"&lt;&gt;")&lt;101,1,COUNTIF($L$20:L1716,"&lt;&gt;")&lt;201,2,COUNTIF($L$20:L1716,"&lt;&gt;")&lt;301,3,COUNTIF($L$20:L1716,"&lt;&gt;")&lt;401,4,COUNTIF($L$20:L1716,"&lt;&gt;")&lt;501,5,COUNTIF($L$20:L1716,"&lt;&gt;")&lt;601,6,COUNTIF($L$20:L1716,"&lt;&gt;")&lt;701,7,COUNTIF($L$20:L1716,"&lt;&gt;")&lt;801,8,COUNTIF($L$20:L1716,"&lt;&gt;")&lt;901,9,COUNTIF($L$20:L1716,"&lt;&gt;")&lt;1001,10,COUNTIF($L$20:L1716,"&lt;&gt;")&lt;1101,11,COUNTIF($L$20:L1716,"&lt;&gt;")&lt;1201,12,COUNTIF($L$20:L1716,"&lt;&gt;")&lt;1301,13,COUNTIF($L$20:L1716,"&lt;&gt;")&lt;1401,14,COUNTIF($L$20:L1716,"&lt;&gt;")&lt;1501,15,COUNTIF($L$20:L1716,"&lt;&gt;")&lt;1601,16,COUNTIF($L$20:L1716,"&lt;&gt;")&lt;1701,17,COUNTIF($L$20:L1716,"&lt;&gt;")&lt;1801,18,COUNTIF($L$20:L1716,"&lt;&gt;")&lt;1901,19,COUNTIF($L$20:L1716,"&lt;&gt;")&lt;2001,20,COUNTIF($L$20:L1716,"&lt;&gt;")&lt;2101,21,COUNTIF($L$20:L1716,"&lt;&gt;")&lt;2201,22,COUNTIF($L$20:L1716,"&lt;&gt;")&lt;2301,23,COUNTIF($L$20:L1716,"&lt;&gt;")&lt;2401,24,COUNTIF($L$20:L1716,"&lt;&gt;")&lt;2501,25,COUNTIF($L$20:L1716,"&lt;&gt;")&lt;2601,26,COUNTIF($L$20:L1716,"&lt;&gt;")&lt;2701,27,COUNTIF($L$20:L1716,"&lt;&gt;")&lt;2801,28,COUNTIF($L$20:L1716,"&lt;&gt;")&lt;2901,29,COUNTIF($L$20:L1716,"&lt;&gt;")&lt;3001,30),"")</f>
        <v/>
      </c>
      <c r="AM1716" t="str">
        <f t="shared" si="130"/>
        <v/>
      </c>
      <c r="AN1716" t="str">
        <f t="shared" si="134"/>
        <v/>
      </c>
      <c r="AP1716" t="str">
        <f t="shared" si="133"/>
        <v/>
      </c>
      <c r="AQ1716" t="str">
        <f>IF(AO1716="","",COUNTIFS(AM1716:$AM$3019,AO1716))</f>
        <v/>
      </c>
    </row>
    <row r="1717" spans="1:43" x14ac:dyDescent="0.25">
      <c r="A1717" s="6" t="str">
        <f>IF(COUNT($A$20:A1716)&lt;&gt;$B$4,IF(A1716="","",A1716+1),"")</f>
        <v/>
      </c>
      <c r="B1717" s="3"/>
      <c r="C1717" s="3"/>
      <c r="D1717" s="122"/>
      <c r="E1717" s="3"/>
      <c r="F1717" s="3"/>
      <c r="G1717" s="3"/>
      <c r="H1717" s="3"/>
      <c r="I1717" s="120"/>
      <c r="J1717" s="3"/>
      <c r="K1717" s="95" t="str" cm="1">
        <f t="array" ref="K1717">IF(OR($J$14 = "A",$J$14 = "B",$J$14 = "C"),IF(I1717="","",IF(LEN(I1717)&gt;2,_xlfn.IFS(ISNUMBER(SEARCH("_",I1717)),I1717,ISNUMBER(SEARCH(", ",I1717)),SUBSTITUTE(I1717,", ","_"),ISNUMBER(SEARCH("/ ",I1717)),SUBSTITUTE(I1717,"/ ","_"),ISNUMBER(SEARCH(",",I1717)),SUBSTITUTE(I1717,",","_"),ISNUMBER(SEARCH("/",I1717)),SUBSTITUTE(I1717,"/","_"),ISNUMBER(SEARCH("",I1717)),I1717),I1717)),IF(OR($J$14 = "J",$J$14 = "K"),"",IF(D1717="","",IF(LEN(D1717)&gt;2,_xlfn.IFS(ISNUMBER(SEARCH("_",D1717)),D1717,ISNUMBER(SEARCH(", ",D1717)),SUBSTITUTE(D1717,", ","_"),ISNUMBER(SEARCH("/ ",D1717)),SUBSTITUTE(D1717,"/ ","_"),ISNUMBER(SEARCH(",",D1717)),SUBSTITUTE(D1717,",","_"),ISNUMBER(SEARCH("/",D1717)),SUBSTITUTE(D1717,"/","_"),ISNUMBER(SEARCH("",D1717)),D1717),D1717))))</f>
        <v/>
      </c>
      <c r="L1717" s="1"/>
      <c r="M1717" s="1" t="str">
        <f t="shared" si="131"/>
        <v/>
      </c>
      <c r="N1717" s="94" t="str">
        <f>IF($L1717="None","",IF(ISERROR(VLOOKUP($L1717,Info!$B$4:$B$266,1,FALSE)),"",VLOOKUP($L1717,Info!$B$4:$L$266,5,FALSE)))</f>
        <v/>
      </c>
      <c r="O1717" s="94" t="str">
        <f>IF(K1717="","",IF(AND($J$12&lt;&gt;"ABC",N1717="3"),"BAC",IF(N1717="3","ABC",IF($J$12&lt;&gt;"ABC",IF($J$10="Standard",VLOOKUP(K1717,Info!$BE$4:$BF$481,2,FALSE),VLOOKUP(K1717,Info!$BI$4:$BJ$482,2,FALSE)),IF($J$10="Standard",VLOOKUP(K1717,Info!$AG$4:$AH$2994,2,FALSE),VLOOKUP(K1717,Info!$AK$4:$AL$2997,2,FALSE))))))</f>
        <v/>
      </c>
      <c r="P1717" s="94" t="str">
        <f>IF($L1717="None","",IF(ISERROR(VLOOKUP($L1717,Info!$B$4:$B$266,1,FALSE)),"",VLOOKUP($L1717,Info!$B$4:$L$266,3,FALSE)))</f>
        <v/>
      </c>
      <c r="Q1717" s="96" t="str">
        <f>IF($L1717="None","",IF(ISERROR(VLOOKUP($L1717,Info!$B$4:$B$266,1,FALSE)),"",VLOOKUP($L1717,Info!$B$4:$L$266,4,FALSE)))</f>
        <v/>
      </c>
      <c r="R1717" s="1"/>
      <c r="S1717" s="6" t="str">
        <f t="shared" si="132"/>
        <v/>
      </c>
      <c r="T1717" s="6" t="str">
        <f>IF($L1717="None","",IF(ISERROR(VLOOKUP($L1717,Info!$B$4:$B$266,1,FALSE)),"",VLOOKUP($L1717,Info!$B$4:$L$266,11,FALSE)))</f>
        <v/>
      </c>
      <c r="U1717" s="1"/>
      <c r="V1717" s="1"/>
      <c r="W1717" s="1"/>
      <c r="X1717" s="1" t="str">
        <f>IF($L1717="None","",IF(ISERROR(VLOOKUP($L1717,Info!$B$4:$B$266,1,FALSE)),"",IF(OR(W1717="Metallic Liquid Tight",W1717="Non-Metallic Liquid Tight",W1717="LSZH",W1717="Greenfield"),VLOOKUP($L1717,Info!$B$4:$L$266,7,FALSE),"N/A")))</f>
        <v/>
      </c>
      <c r="Y1717" s="1"/>
      <c r="Z1717" s="96" t="str">
        <f>IF($L1717="None","",IF(ISERROR(VLOOKUP($L1717,Info!$B$4:$B$266,1,FALSE)),"",VLOOKUP($L1717,Info!$B$4:$L$266,9,FALSE)))</f>
        <v/>
      </c>
      <c r="AA1717" s="96" t="str">
        <f>IF($L1717="None","",IF(ISERROR(VLOOKUP($L1717,Info!$B$4:$B$266,1,FALSE)),"",VLOOKUP($L1717,Info!$B$4:$L$266,8,FALSE)))</f>
        <v/>
      </c>
      <c r="AB1717" s="96" t="str">
        <f>IF($L1717="None","",IF(ISERROR(VLOOKUP($L1717,Info!$B$4:$B$266,1,FALSE)),"",VLOOKUP($L1717,Info!$B$4:$L$266,10,FALSE)))</f>
        <v/>
      </c>
      <c r="AC1717" s="1" t="str">
        <f>IF(W1717="SO Cable","Black,White",IF(O1717="","",IF(P1717="","",IF($J$12&lt;&gt;"ABC",IF(P1717&lt;="250",VLOOKUP(O1717,Info!$AZ$4:$BB$22,3,FALSE),VLOOKUP(O1717,Info!$AZ$23:$BB$39,3,FALSE)),IF(P1717&lt;="250",VLOOKUP(O1717,Info!$AO$4:$AQ$22,3,FALSE),VLOOKUP(O1717,Info!$AO$23:$AP$39,3,FALSE))))))</f>
        <v/>
      </c>
      <c r="AD1717" s="1"/>
      <c r="AE1717" s="1" t="str">
        <f>IF($L1717="None","",IF(ISERROR(VLOOKUP($L1717,Info!$B$4:$B$266,1,FALSE)),"",VLOOKUP($L1717,Info!$B$4:$L$266,4,FALSE)))</f>
        <v/>
      </c>
      <c r="AF1717" s="1" t="str">
        <f>IF($L1717="None","",IF(ISERROR(VLOOKUP($L1717,Info!$B$4:$B$266,1,FALSE)),"",VLOOKUP($L1717,Info!$B$4:$L$266,6,FALSE)))</f>
        <v/>
      </c>
      <c r="AG1717" s="1"/>
      <c r="AH1717" s="33" t="str" cm="1">
        <f t="array" ref="AH1717">IF(AND(L1717&lt;&gt;"",O1717&lt;&gt;"",R1717:S1717&lt;&gt;"",W1717:X1717&lt;&gt;"",Z1717:AA1717&lt;&gt;"",AC1717&lt;&gt;""),"Good","Bad")</f>
        <v>Bad</v>
      </c>
      <c r="AL1717" t="str" cm="1">
        <f t="array" ref="AL1717">IF(R1717&gt;0,_xlfn.IFS(COUNTIF($L$20:L1717,"&lt;&gt;")&lt;101,1,COUNTIF($L$20:L1717,"&lt;&gt;")&lt;201,2,COUNTIF($L$20:L1717,"&lt;&gt;")&lt;301,3,COUNTIF($L$20:L1717,"&lt;&gt;")&lt;401,4,COUNTIF($L$20:L1717,"&lt;&gt;")&lt;501,5,COUNTIF($L$20:L1717,"&lt;&gt;")&lt;601,6,COUNTIF($L$20:L1717,"&lt;&gt;")&lt;701,7,COUNTIF($L$20:L1717,"&lt;&gt;")&lt;801,8,COUNTIF($L$20:L1717,"&lt;&gt;")&lt;901,9,COUNTIF($L$20:L1717,"&lt;&gt;")&lt;1001,10,COUNTIF($L$20:L1717,"&lt;&gt;")&lt;1101,11,COUNTIF($L$20:L1717,"&lt;&gt;")&lt;1201,12,COUNTIF($L$20:L1717,"&lt;&gt;")&lt;1301,13,COUNTIF($L$20:L1717,"&lt;&gt;")&lt;1401,14,COUNTIF($L$20:L1717,"&lt;&gt;")&lt;1501,15,COUNTIF($L$20:L1717,"&lt;&gt;")&lt;1601,16,COUNTIF($L$20:L1717,"&lt;&gt;")&lt;1701,17,COUNTIF($L$20:L1717,"&lt;&gt;")&lt;1801,18,COUNTIF($L$20:L1717,"&lt;&gt;")&lt;1901,19,COUNTIF($L$20:L1717,"&lt;&gt;")&lt;2001,20,COUNTIF($L$20:L1717,"&lt;&gt;")&lt;2101,21,COUNTIF($L$20:L1717,"&lt;&gt;")&lt;2201,22,COUNTIF($L$20:L1717,"&lt;&gt;")&lt;2301,23,COUNTIF($L$20:L1717,"&lt;&gt;")&lt;2401,24,COUNTIF($L$20:L1717,"&lt;&gt;")&lt;2501,25,COUNTIF($L$20:L1717,"&lt;&gt;")&lt;2601,26,COUNTIF($L$20:L1717,"&lt;&gt;")&lt;2701,27,COUNTIF($L$20:L1717,"&lt;&gt;")&lt;2801,28,COUNTIF($L$20:L1717,"&lt;&gt;")&lt;2901,29,COUNTIF($L$20:L1717,"&lt;&gt;")&lt;3001,30),"")</f>
        <v/>
      </c>
      <c r="AM1717" t="str">
        <f t="shared" si="130"/>
        <v/>
      </c>
      <c r="AN1717" t="str">
        <f t="shared" si="134"/>
        <v/>
      </c>
      <c r="AP1717" t="str">
        <f t="shared" si="133"/>
        <v/>
      </c>
      <c r="AQ1717" t="str">
        <f>IF(AO1717="","",COUNTIFS(AM1717:$AM$3019,AO1717))</f>
        <v/>
      </c>
    </row>
    <row r="1718" spans="1:43" x14ac:dyDescent="0.25">
      <c r="A1718" s="6" t="str">
        <f>IF(COUNT($A$20:A1717)&lt;&gt;$B$4,IF(A1717="","",A1717+1),"")</f>
        <v/>
      </c>
      <c r="B1718" s="3"/>
      <c r="C1718" s="3"/>
      <c r="D1718" s="122"/>
      <c r="E1718" s="3"/>
      <c r="F1718" s="3"/>
      <c r="G1718" s="3"/>
      <c r="H1718" s="3"/>
      <c r="I1718" s="120"/>
      <c r="J1718" s="3"/>
      <c r="K1718" s="95" t="str" cm="1">
        <f t="array" ref="K1718">IF(OR($J$14 = "A",$J$14 = "B",$J$14 = "C"),IF(I1718="","",IF(LEN(I1718)&gt;2,_xlfn.IFS(ISNUMBER(SEARCH("_",I1718)),I1718,ISNUMBER(SEARCH(", ",I1718)),SUBSTITUTE(I1718,", ","_"),ISNUMBER(SEARCH("/ ",I1718)),SUBSTITUTE(I1718,"/ ","_"),ISNUMBER(SEARCH(",",I1718)),SUBSTITUTE(I1718,",","_"),ISNUMBER(SEARCH("/",I1718)),SUBSTITUTE(I1718,"/","_"),ISNUMBER(SEARCH("",I1718)),I1718),I1718)),IF(OR($J$14 = "J",$J$14 = "K"),"",IF(D1718="","",IF(LEN(D1718)&gt;2,_xlfn.IFS(ISNUMBER(SEARCH("_",D1718)),D1718,ISNUMBER(SEARCH(", ",D1718)),SUBSTITUTE(D1718,", ","_"),ISNUMBER(SEARCH("/ ",D1718)),SUBSTITUTE(D1718,"/ ","_"),ISNUMBER(SEARCH(",",D1718)),SUBSTITUTE(D1718,",","_"),ISNUMBER(SEARCH("/",D1718)),SUBSTITUTE(D1718,"/","_"),ISNUMBER(SEARCH("",D1718)),D1718),D1718))))</f>
        <v/>
      </c>
      <c r="L1718" s="1"/>
      <c r="M1718" s="1" t="str">
        <f t="shared" si="131"/>
        <v/>
      </c>
      <c r="N1718" s="94" t="str">
        <f>IF($L1718="None","",IF(ISERROR(VLOOKUP($L1718,Info!$B$4:$B$266,1,FALSE)),"",VLOOKUP($L1718,Info!$B$4:$L$266,5,FALSE)))</f>
        <v/>
      </c>
      <c r="O1718" s="94" t="str">
        <f>IF(K1718="","",IF(AND($J$12&lt;&gt;"ABC",N1718="3"),"BAC",IF(N1718="3","ABC",IF($J$12&lt;&gt;"ABC",IF($J$10="Standard",VLOOKUP(K1718,Info!$BE$4:$BF$481,2,FALSE),VLOOKUP(K1718,Info!$BI$4:$BJ$482,2,FALSE)),IF($J$10="Standard",VLOOKUP(K1718,Info!$AG$4:$AH$2994,2,FALSE),VLOOKUP(K1718,Info!$AK$4:$AL$2997,2,FALSE))))))</f>
        <v/>
      </c>
      <c r="P1718" s="94" t="str">
        <f>IF($L1718="None","",IF(ISERROR(VLOOKUP($L1718,Info!$B$4:$B$266,1,FALSE)),"",VLOOKUP($L1718,Info!$B$4:$L$266,3,FALSE)))</f>
        <v/>
      </c>
      <c r="Q1718" s="96" t="str">
        <f>IF($L1718="None","",IF(ISERROR(VLOOKUP($L1718,Info!$B$4:$B$266,1,FALSE)),"",VLOOKUP($L1718,Info!$B$4:$L$266,4,FALSE)))</f>
        <v/>
      </c>
      <c r="R1718" s="1"/>
      <c r="S1718" s="6" t="str">
        <f t="shared" si="132"/>
        <v/>
      </c>
      <c r="T1718" s="6" t="str">
        <f>IF($L1718="None","",IF(ISERROR(VLOOKUP($L1718,Info!$B$4:$B$266,1,FALSE)),"",VLOOKUP($L1718,Info!$B$4:$L$266,11,FALSE)))</f>
        <v/>
      </c>
      <c r="U1718" s="1"/>
      <c r="V1718" s="1"/>
      <c r="W1718" s="1"/>
      <c r="X1718" s="1" t="str">
        <f>IF($L1718="None","",IF(ISERROR(VLOOKUP($L1718,Info!$B$4:$B$266,1,FALSE)),"",IF(OR(W1718="Metallic Liquid Tight",W1718="Non-Metallic Liquid Tight",W1718="LSZH",W1718="Greenfield"),VLOOKUP($L1718,Info!$B$4:$L$266,7,FALSE),"N/A")))</f>
        <v/>
      </c>
      <c r="Y1718" s="1"/>
      <c r="Z1718" s="96" t="str">
        <f>IF($L1718="None","",IF(ISERROR(VLOOKUP($L1718,Info!$B$4:$B$266,1,FALSE)),"",VLOOKUP($L1718,Info!$B$4:$L$266,9,FALSE)))</f>
        <v/>
      </c>
      <c r="AA1718" s="96" t="str">
        <f>IF($L1718="None","",IF(ISERROR(VLOOKUP($L1718,Info!$B$4:$B$266,1,FALSE)),"",VLOOKUP($L1718,Info!$B$4:$L$266,8,FALSE)))</f>
        <v/>
      </c>
      <c r="AB1718" s="96" t="str">
        <f>IF($L1718="None","",IF(ISERROR(VLOOKUP($L1718,Info!$B$4:$B$266,1,FALSE)),"",VLOOKUP($L1718,Info!$B$4:$L$266,10,FALSE)))</f>
        <v/>
      </c>
      <c r="AC1718" s="1" t="str">
        <f>IF(W1718="SO Cable","Black,White",IF(O1718="","",IF(P1718="","",IF($J$12&lt;&gt;"ABC",IF(P1718&lt;="250",VLOOKUP(O1718,Info!$AZ$4:$BB$22,3,FALSE),VLOOKUP(O1718,Info!$AZ$23:$BB$39,3,FALSE)),IF(P1718&lt;="250",VLOOKUP(O1718,Info!$AO$4:$AQ$22,3,FALSE),VLOOKUP(O1718,Info!$AO$23:$AP$39,3,FALSE))))))</f>
        <v/>
      </c>
      <c r="AD1718" s="1"/>
      <c r="AE1718" s="1" t="str">
        <f>IF($L1718="None","",IF(ISERROR(VLOOKUP($L1718,Info!$B$4:$B$266,1,FALSE)),"",VLOOKUP($L1718,Info!$B$4:$L$266,4,FALSE)))</f>
        <v/>
      </c>
      <c r="AF1718" s="1" t="str">
        <f>IF($L1718="None","",IF(ISERROR(VLOOKUP($L1718,Info!$B$4:$B$266,1,FALSE)),"",VLOOKUP($L1718,Info!$B$4:$L$266,6,FALSE)))</f>
        <v/>
      </c>
      <c r="AG1718" s="1"/>
      <c r="AH1718" s="33" t="str" cm="1">
        <f t="array" ref="AH1718">IF(AND(L1718&lt;&gt;"",O1718&lt;&gt;"",R1718:S1718&lt;&gt;"",W1718:X1718&lt;&gt;"",Z1718:AA1718&lt;&gt;"",AC1718&lt;&gt;""),"Good","Bad")</f>
        <v>Bad</v>
      </c>
      <c r="AL1718" t="str" cm="1">
        <f t="array" ref="AL1718">IF(R1718&gt;0,_xlfn.IFS(COUNTIF($L$20:L1718,"&lt;&gt;")&lt;101,1,COUNTIF($L$20:L1718,"&lt;&gt;")&lt;201,2,COUNTIF($L$20:L1718,"&lt;&gt;")&lt;301,3,COUNTIF($L$20:L1718,"&lt;&gt;")&lt;401,4,COUNTIF($L$20:L1718,"&lt;&gt;")&lt;501,5,COUNTIF($L$20:L1718,"&lt;&gt;")&lt;601,6,COUNTIF($L$20:L1718,"&lt;&gt;")&lt;701,7,COUNTIF($L$20:L1718,"&lt;&gt;")&lt;801,8,COUNTIF($L$20:L1718,"&lt;&gt;")&lt;901,9,COUNTIF($L$20:L1718,"&lt;&gt;")&lt;1001,10,COUNTIF($L$20:L1718,"&lt;&gt;")&lt;1101,11,COUNTIF($L$20:L1718,"&lt;&gt;")&lt;1201,12,COUNTIF($L$20:L1718,"&lt;&gt;")&lt;1301,13,COUNTIF($L$20:L1718,"&lt;&gt;")&lt;1401,14,COUNTIF($L$20:L1718,"&lt;&gt;")&lt;1501,15,COUNTIF($L$20:L1718,"&lt;&gt;")&lt;1601,16,COUNTIF($L$20:L1718,"&lt;&gt;")&lt;1701,17,COUNTIF($L$20:L1718,"&lt;&gt;")&lt;1801,18,COUNTIF($L$20:L1718,"&lt;&gt;")&lt;1901,19,COUNTIF($L$20:L1718,"&lt;&gt;")&lt;2001,20,COUNTIF($L$20:L1718,"&lt;&gt;")&lt;2101,21,COUNTIF($L$20:L1718,"&lt;&gt;")&lt;2201,22,COUNTIF($L$20:L1718,"&lt;&gt;")&lt;2301,23,COUNTIF($L$20:L1718,"&lt;&gt;")&lt;2401,24,COUNTIF($L$20:L1718,"&lt;&gt;")&lt;2501,25,COUNTIF($L$20:L1718,"&lt;&gt;")&lt;2601,26,COUNTIF($L$20:L1718,"&lt;&gt;")&lt;2701,27,COUNTIF($L$20:L1718,"&lt;&gt;")&lt;2801,28,COUNTIF($L$20:L1718,"&lt;&gt;")&lt;2901,29,COUNTIF($L$20:L1718,"&lt;&gt;")&lt;3001,30),"")</f>
        <v/>
      </c>
      <c r="AM1718" t="str">
        <f t="shared" si="130"/>
        <v/>
      </c>
      <c r="AN1718" t="str">
        <f t="shared" si="134"/>
        <v/>
      </c>
      <c r="AP1718" t="str">
        <f t="shared" si="133"/>
        <v/>
      </c>
      <c r="AQ1718" t="str">
        <f>IF(AO1718="","",COUNTIFS(AM1718:$AM$3019,AO1718))</f>
        <v/>
      </c>
    </row>
    <row r="1719" spans="1:43" x14ac:dyDescent="0.25">
      <c r="A1719" s="6" t="str">
        <f>IF(COUNT($A$20:A1718)&lt;&gt;$B$4,IF(A1718="","",A1718+1),"")</f>
        <v/>
      </c>
      <c r="B1719" s="3"/>
      <c r="C1719" s="3"/>
      <c r="D1719" s="122"/>
      <c r="E1719" s="3"/>
      <c r="F1719" s="3"/>
      <c r="G1719" s="3"/>
      <c r="H1719" s="3"/>
      <c r="I1719" s="120"/>
      <c r="J1719" s="3"/>
      <c r="K1719" s="95" t="str" cm="1">
        <f t="array" ref="K1719">IF(OR($J$14 = "A",$J$14 = "B",$J$14 = "C"),IF(I1719="","",IF(LEN(I1719)&gt;2,_xlfn.IFS(ISNUMBER(SEARCH("_",I1719)),I1719,ISNUMBER(SEARCH(", ",I1719)),SUBSTITUTE(I1719,", ","_"),ISNUMBER(SEARCH("/ ",I1719)),SUBSTITUTE(I1719,"/ ","_"),ISNUMBER(SEARCH(",",I1719)),SUBSTITUTE(I1719,",","_"),ISNUMBER(SEARCH("/",I1719)),SUBSTITUTE(I1719,"/","_"),ISNUMBER(SEARCH("",I1719)),I1719),I1719)),IF(OR($J$14 = "J",$J$14 = "K"),"",IF(D1719="","",IF(LEN(D1719)&gt;2,_xlfn.IFS(ISNUMBER(SEARCH("_",D1719)),D1719,ISNUMBER(SEARCH(", ",D1719)),SUBSTITUTE(D1719,", ","_"),ISNUMBER(SEARCH("/ ",D1719)),SUBSTITUTE(D1719,"/ ","_"),ISNUMBER(SEARCH(",",D1719)),SUBSTITUTE(D1719,",","_"),ISNUMBER(SEARCH("/",D1719)),SUBSTITUTE(D1719,"/","_"),ISNUMBER(SEARCH("",D1719)),D1719),D1719))))</f>
        <v/>
      </c>
      <c r="L1719" s="1"/>
      <c r="M1719" s="1" t="str">
        <f t="shared" si="131"/>
        <v/>
      </c>
      <c r="N1719" s="94" t="str">
        <f>IF($L1719="None","",IF(ISERROR(VLOOKUP($L1719,Info!$B$4:$B$266,1,FALSE)),"",VLOOKUP($L1719,Info!$B$4:$L$266,5,FALSE)))</f>
        <v/>
      </c>
      <c r="O1719" s="94" t="str">
        <f>IF(K1719="","",IF(AND($J$12&lt;&gt;"ABC",N1719="3"),"BAC",IF(N1719="3","ABC",IF($J$12&lt;&gt;"ABC",IF($J$10="Standard",VLOOKUP(K1719,Info!$BE$4:$BF$481,2,FALSE),VLOOKUP(K1719,Info!$BI$4:$BJ$482,2,FALSE)),IF($J$10="Standard",VLOOKUP(K1719,Info!$AG$4:$AH$2994,2,FALSE),VLOOKUP(K1719,Info!$AK$4:$AL$2997,2,FALSE))))))</f>
        <v/>
      </c>
      <c r="P1719" s="94" t="str">
        <f>IF($L1719="None","",IF(ISERROR(VLOOKUP($L1719,Info!$B$4:$B$266,1,FALSE)),"",VLOOKUP($L1719,Info!$B$4:$L$266,3,FALSE)))</f>
        <v/>
      </c>
      <c r="Q1719" s="96" t="str">
        <f>IF($L1719="None","",IF(ISERROR(VLOOKUP($L1719,Info!$B$4:$B$266,1,FALSE)),"",VLOOKUP($L1719,Info!$B$4:$L$266,4,FALSE)))</f>
        <v/>
      </c>
      <c r="R1719" s="1"/>
      <c r="S1719" s="6" t="str">
        <f t="shared" si="132"/>
        <v/>
      </c>
      <c r="T1719" s="6" t="str">
        <f>IF($L1719="None","",IF(ISERROR(VLOOKUP($L1719,Info!$B$4:$B$266,1,FALSE)),"",VLOOKUP($L1719,Info!$B$4:$L$266,11,FALSE)))</f>
        <v/>
      </c>
      <c r="U1719" s="1"/>
      <c r="V1719" s="1"/>
      <c r="W1719" s="1"/>
      <c r="X1719" s="1" t="str">
        <f>IF($L1719="None","",IF(ISERROR(VLOOKUP($L1719,Info!$B$4:$B$266,1,FALSE)),"",IF(OR(W1719="Metallic Liquid Tight",W1719="Non-Metallic Liquid Tight",W1719="LSZH",W1719="Greenfield"),VLOOKUP($L1719,Info!$B$4:$L$266,7,FALSE),"N/A")))</f>
        <v/>
      </c>
      <c r="Y1719" s="1"/>
      <c r="Z1719" s="96" t="str">
        <f>IF($L1719="None","",IF(ISERROR(VLOOKUP($L1719,Info!$B$4:$B$266,1,FALSE)),"",VLOOKUP($L1719,Info!$B$4:$L$266,9,FALSE)))</f>
        <v/>
      </c>
      <c r="AA1719" s="96" t="str">
        <f>IF($L1719="None","",IF(ISERROR(VLOOKUP($L1719,Info!$B$4:$B$266,1,FALSE)),"",VLOOKUP($L1719,Info!$B$4:$L$266,8,FALSE)))</f>
        <v/>
      </c>
      <c r="AB1719" s="96" t="str">
        <f>IF($L1719="None","",IF(ISERROR(VLOOKUP($L1719,Info!$B$4:$B$266,1,FALSE)),"",VLOOKUP($L1719,Info!$B$4:$L$266,10,FALSE)))</f>
        <v/>
      </c>
      <c r="AC1719" s="1" t="str">
        <f>IF(W1719="SO Cable","Black,White",IF(O1719="","",IF(P1719="","",IF($J$12&lt;&gt;"ABC",IF(P1719&lt;="250",VLOOKUP(O1719,Info!$AZ$4:$BB$22,3,FALSE),VLOOKUP(O1719,Info!$AZ$23:$BB$39,3,FALSE)),IF(P1719&lt;="250",VLOOKUP(O1719,Info!$AO$4:$AQ$22,3,FALSE),VLOOKUP(O1719,Info!$AO$23:$AP$39,3,FALSE))))))</f>
        <v/>
      </c>
      <c r="AD1719" s="1"/>
      <c r="AE1719" s="1" t="str">
        <f>IF($L1719="None","",IF(ISERROR(VLOOKUP($L1719,Info!$B$4:$B$266,1,FALSE)),"",VLOOKUP($L1719,Info!$B$4:$L$266,4,FALSE)))</f>
        <v/>
      </c>
      <c r="AF1719" s="1" t="str">
        <f>IF($L1719="None","",IF(ISERROR(VLOOKUP($L1719,Info!$B$4:$B$266,1,FALSE)),"",VLOOKUP($L1719,Info!$B$4:$L$266,6,FALSE)))</f>
        <v/>
      </c>
      <c r="AG1719" s="1"/>
      <c r="AH1719" s="33" t="str" cm="1">
        <f t="array" ref="AH1719">IF(AND(L1719&lt;&gt;"",O1719&lt;&gt;"",R1719:S1719&lt;&gt;"",W1719:X1719&lt;&gt;"",Z1719:AA1719&lt;&gt;"",AC1719&lt;&gt;""),"Good","Bad")</f>
        <v>Bad</v>
      </c>
      <c r="AL1719" t="str" cm="1">
        <f t="array" ref="AL1719">IF(R1719&gt;0,_xlfn.IFS(COUNTIF($L$20:L1719,"&lt;&gt;")&lt;101,1,COUNTIF($L$20:L1719,"&lt;&gt;")&lt;201,2,COUNTIF($L$20:L1719,"&lt;&gt;")&lt;301,3,COUNTIF($L$20:L1719,"&lt;&gt;")&lt;401,4,COUNTIF($L$20:L1719,"&lt;&gt;")&lt;501,5,COUNTIF($L$20:L1719,"&lt;&gt;")&lt;601,6,COUNTIF($L$20:L1719,"&lt;&gt;")&lt;701,7,COUNTIF($L$20:L1719,"&lt;&gt;")&lt;801,8,COUNTIF($L$20:L1719,"&lt;&gt;")&lt;901,9,COUNTIF($L$20:L1719,"&lt;&gt;")&lt;1001,10,COUNTIF($L$20:L1719,"&lt;&gt;")&lt;1101,11,COUNTIF($L$20:L1719,"&lt;&gt;")&lt;1201,12,COUNTIF($L$20:L1719,"&lt;&gt;")&lt;1301,13,COUNTIF($L$20:L1719,"&lt;&gt;")&lt;1401,14,COUNTIF($L$20:L1719,"&lt;&gt;")&lt;1501,15,COUNTIF($L$20:L1719,"&lt;&gt;")&lt;1601,16,COUNTIF($L$20:L1719,"&lt;&gt;")&lt;1701,17,COUNTIF($L$20:L1719,"&lt;&gt;")&lt;1801,18,COUNTIF($L$20:L1719,"&lt;&gt;")&lt;1901,19,COUNTIF($L$20:L1719,"&lt;&gt;")&lt;2001,20,COUNTIF($L$20:L1719,"&lt;&gt;")&lt;2101,21,COUNTIF($L$20:L1719,"&lt;&gt;")&lt;2201,22,COUNTIF($L$20:L1719,"&lt;&gt;")&lt;2301,23,COUNTIF($L$20:L1719,"&lt;&gt;")&lt;2401,24,COUNTIF($L$20:L1719,"&lt;&gt;")&lt;2501,25,COUNTIF($L$20:L1719,"&lt;&gt;")&lt;2601,26,COUNTIF($L$20:L1719,"&lt;&gt;")&lt;2701,27,COUNTIF($L$20:L1719,"&lt;&gt;")&lt;2801,28,COUNTIF($L$20:L1719,"&lt;&gt;")&lt;2901,29,COUNTIF($L$20:L1719,"&lt;&gt;")&lt;3001,30),"")</f>
        <v/>
      </c>
      <c r="AM1719" t="str">
        <f t="shared" si="130"/>
        <v/>
      </c>
      <c r="AN1719" t="str">
        <f t="shared" si="134"/>
        <v/>
      </c>
      <c r="AP1719" t="str">
        <f t="shared" si="133"/>
        <v/>
      </c>
      <c r="AQ1719" t="str">
        <f>IF(AO1719="","",COUNTIFS(AM1719:$AM$3019,AO1719))</f>
        <v/>
      </c>
    </row>
    <row r="1720" spans="1:43" x14ac:dyDescent="0.25">
      <c r="A1720" s="6" t="str">
        <f>IF(COUNT($A$20:A1719)&lt;&gt;$B$4,IF(A1719="","",A1719+1),"")</f>
        <v/>
      </c>
      <c r="B1720" s="3"/>
      <c r="C1720" s="3"/>
      <c r="D1720" s="122"/>
      <c r="E1720" s="3"/>
      <c r="F1720" s="3"/>
      <c r="G1720" s="3"/>
      <c r="H1720" s="3"/>
      <c r="I1720" s="120"/>
      <c r="J1720" s="3"/>
      <c r="K1720" s="95" t="str" cm="1">
        <f t="array" ref="K1720">IF(OR($J$14 = "A",$J$14 = "B",$J$14 = "C"),IF(I1720="","",IF(LEN(I1720)&gt;2,_xlfn.IFS(ISNUMBER(SEARCH("_",I1720)),I1720,ISNUMBER(SEARCH(", ",I1720)),SUBSTITUTE(I1720,", ","_"),ISNUMBER(SEARCH("/ ",I1720)),SUBSTITUTE(I1720,"/ ","_"),ISNUMBER(SEARCH(",",I1720)),SUBSTITUTE(I1720,",","_"),ISNUMBER(SEARCH("/",I1720)),SUBSTITUTE(I1720,"/","_"),ISNUMBER(SEARCH("",I1720)),I1720),I1720)),IF(OR($J$14 = "J",$J$14 = "K"),"",IF(D1720="","",IF(LEN(D1720)&gt;2,_xlfn.IFS(ISNUMBER(SEARCH("_",D1720)),D1720,ISNUMBER(SEARCH(", ",D1720)),SUBSTITUTE(D1720,", ","_"),ISNUMBER(SEARCH("/ ",D1720)),SUBSTITUTE(D1720,"/ ","_"),ISNUMBER(SEARCH(",",D1720)),SUBSTITUTE(D1720,",","_"),ISNUMBER(SEARCH("/",D1720)),SUBSTITUTE(D1720,"/","_"),ISNUMBER(SEARCH("",D1720)),D1720),D1720))))</f>
        <v/>
      </c>
      <c r="L1720" s="1"/>
      <c r="M1720" s="1" t="str">
        <f t="shared" si="131"/>
        <v/>
      </c>
      <c r="N1720" s="94" t="str">
        <f>IF($L1720="None","",IF(ISERROR(VLOOKUP($L1720,Info!$B$4:$B$266,1,FALSE)),"",VLOOKUP($L1720,Info!$B$4:$L$266,5,FALSE)))</f>
        <v/>
      </c>
      <c r="O1720" s="94" t="str">
        <f>IF(K1720="","",IF(AND($J$12&lt;&gt;"ABC",N1720="3"),"BAC",IF(N1720="3","ABC",IF($J$12&lt;&gt;"ABC",IF($J$10="Standard",VLOOKUP(K1720,Info!$BE$4:$BF$481,2,FALSE),VLOOKUP(K1720,Info!$BI$4:$BJ$482,2,FALSE)),IF($J$10="Standard",VLOOKUP(K1720,Info!$AG$4:$AH$2994,2,FALSE),VLOOKUP(K1720,Info!$AK$4:$AL$2997,2,FALSE))))))</f>
        <v/>
      </c>
      <c r="P1720" s="94" t="str">
        <f>IF($L1720="None","",IF(ISERROR(VLOOKUP($L1720,Info!$B$4:$B$266,1,FALSE)),"",VLOOKUP($L1720,Info!$B$4:$L$266,3,FALSE)))</f>
        <v/>
      </c>
      <c r="Q1720" s="96" t="str">
        <f>IF($L1720="None","",IF(ISERROR(VLOOKUP($L1720,Info!$B$4:$B$266,1,FALSE)),"",VLOOKUP($L1720,Info!$B$4:$L$266,4,FALSE)))</f>
        <v/>
      </c>
      <c r="R1720" s="1"/>
      <c r="S1720" s="6" t="str">
        <f t="shared" si="132"/>
        <v/>
      </c>
      <c r="T1720" s="6" t="str">
        <f>IF($L1720="None","",IF(ISERROR(VLOOKUP($L1720,Info!$B$4:$B$266,1,FALSE)),"",VLOOKUP($L1720,Info!$B$4:$L$266,11,FALSE)))</f>
        <v/>
      </c>
      <c r="U1720" s="1"/>
      <c r="V1720" s="1"/>
      <c r="W1720" s="1"/>
      <c r="X1720" s="1" t="str">
        <f>IF($L1720="None","",IF(ISERROR(VLOOKUP($L1720,Info!$B$4:$B$266,1,FALSE)),"",IF(OR(W1720="Metallic Liquid Tight",W1720="Non-Metallic Liquid Tight",W1720="LSZH",W1720="Greenfield"),VLOOKUP($L1720,Info!$B$4:$L$266,7,FALSE),"N/A")))</f>
        <v/>
      </c>
      <c r="Y1720" s="1"/>
      <c r="Z1720" s="96" t="str">
        <f>IF($L1720="None","",IF(ISERROR(VLOOKUP($L1720,Info!$B$4:$B$266,1,FALSE)),"",VLOOKUP($L1720,Info!$B$4:$L$266,9,FALSE)))</f>
        <v/>
      </c>
      <c r="AA1720" s="96" t="str">
        <f>IF($L1720="None","",IF(ISERROR(VLOOKUP($L1720,Info!$B$4:$B$266,1,FALSE)),"",VLOOKUP($L1720,Info!$B$4:$L$266,8,FALSE)))</f>
        <v/>
      </c>
      <c r="AB1720" s="96" t="str">
        <f>IF($L1720="None","",IF(ISERROR(VLOOKUP($L1720,Info!$B$4:$B$266,1,FALSE)),"",VLOOKUP($L1720,Info!$B$4:$L$266,10,FALSE)))</f>
        <v/>
      </c>
      <c r="AC1720" s="1" t="str">
        <f>IF(W1720="SO Cable","Black,White",IF(O1720="","",IF(P1720="","",IF($J$12&lt;&gt;"ABC",IF(P1720&lt;="250",VLOOKUP(O1720,Info!$AZ$4:$BB$22,3,FALSE),VLOOKUP(O1720,Info!$AZ$23:$BB$39,3,FALSE)),IF(P1720&lt;="250",VLOOKUP(O1720,Info!$AO$4:$AQ$22,3,FALSE),VLOOKUP(O1720,Info!$AO$23:$AP$39,3,FALSE))))))</f>
        <v/>
      </c>
      <c r="AD1720" s="1"/>
      <c r="AE1720" s="1" t="str">
        <f>IF($L1720="None","",IF(ISERROR(VLOOKUP($L1720,Info!$B$4:$B$266,1,FALSE)),"",VLOOKUP($L1720,Info!$B$4:$L$266,4,FALSE)))</f>
        <v/>
      </c>
      <c r="AF1720" s="1" t="str">
        <f>IF($L1720="None","",IF(ISERROR(VLOOKUP($L1720,Info!$B$4:$B$266,1,FALSE)),"",VLOOKUP($L1720,Info!$B$4:$L$266,6,FALSE)))</f>
        <v/>
      </c>
      <c r="AG1720" s="1"/>
      <c r="AH1720" s="33" t="str" cm="1">
        <f t="array" ref="AH1720">IF(AND(L1720&lt;&gt;"",O1720&lt;&gt;"",R1720:S1720&lt;&gt;"",W1720:X1720&lt;&gt;"",Z1720:AA1720&lt;&gt;"",AC1720&lt;&gt;""),"Good","Bad")</f>
        <v>Bad</v>
      </c>
      <c r="AL1720" t="str" cm="1">
        <f t="array" ref="AL1720">IF(R1720&gt;0,_xlfn.IFS(COUNTIF($L$20:L1720,"&lt;&gt;")&lt;101,1,COUNTIF($L$20:L1720,"&lt;&gt;")&lt;201,2,COUNTIF($L$20:L1720,"&lt;&gt;")&lt;301,3,COUNTIF($L$20:L1720,"&lt;&gt;")&lt;401,4,COUNTIF($L$20:L1720,"&lt;&gt;")&lt;501,5,COUNTIF($L$20:L1720,"&lt;&gt;")&lt;601,6,COUNTIF($L$20:L1720,"&lt;&gt;")&lt;701,7,COUNTIF($L$20:L1720,"&lt;&gt;")&lt;801,8,COUNTIF($L$20:L1720,"&lt;&gt;")&lt;901,9,COUNTIF($L$20:L1720,"&lt;&gt;")&lt;1001,10,COUNTIF($L$20:L1720,"&lt;&gt;")&lt;1101,11,COUNTIF($L$20:L1720,"&lt;&gt;")&lt;1201,12,COUNTIF($L$20:L1720,"&lt;&gt;")&lt;1301,13,COUNTIF($L$20:L1720,"&lt;&gt;")&lt;1401,14,COUNTIF($L$20:L1720,"&lt;&gt;")&lt;1501,15,COUNTIF($L$20:L1720,"&lt;&gt;")&lt;1601,16,COUNTIF($L$20:L1720,"&lt;&gt;")&lt;1701,17,COUNTIF($L$20:L1720,"&lt;&gt;")&lt;1801,18,COUNTIF($L$20:L1720,"&lt;&gt;")&lt;1901,19,COUNTIF($L$20:L1720,"&lt;&gt;")&lt;2001,20,COUNTIF($L$20:L1720,"&lt;&gt;")&lt;2101,21,COUNTIF($L$20:L1720,"&lt;&gt;")&lt;2201,22,COUNTIF($L$20:L1720,"&lt;&gt;")&lt;2301,23,COUNTIF($L$20:L1720,"&lt;&gt;")&lt;2401,24,COUNTIF($L$20:L1720,"&lt;&gt;")&lt;2501,25,COUNTIF($L$20:L1720,"&lt;&gt;")&lt;2601,26,COUNTIF($L$20:L1720,"&lt;&gt;")&lt;2701,27,COUNTIF($L$20:L1720,"&lt;&gt;")&lt;2801,28,COUNTIF($L$20:L1720,"&lt;&gt;")&lt;2901,29,COUNTIF($L$20:L1720,"&lt;&gt;")&lt;3001,30),"")</f>
        <v/>
      </c>
      <c r="AM1720" t="str">
        <f t="shared" si="130"/>
        <v/>
      </c>
      <c r="AN1720" t="str">
        <f t="shared" si="134"/>
        <v/>
      </c>
      <c r="AP1720" t="str">
        <f t="shared" si="133"/>
        <v/>
      </c>
      <c r="AQ1720" t="str">
        <f>IF(AO1720="","",COUNTIFS(AM1720:$AM$3019,AO1720))</f>
        <v/>
      </c>
    </row>
    <row r="1721" spans="1:43" x14ac:dyDescent="0.25">
      <c r="A1721" s="6" t="str">
        <f>IF(COUNT($A$20:A1720)&lt;&gt;$B$4,IF(A1720="","",A1720+1),"")</f>
        <v/>
      </c>
      <c r="B1721" s="3"/>
      <c r="C1721" s="3"/>
      <c r="D1721" s="122"/>
      <c r="E1721" s="3"/>
      <c r="F1721" s="3"/>
      <c r="G1721" s="3"/>
      <c r="H1721" s="3"/>
      <c r="I1721" s="120"/>
      <c r="J1721" s="3"/>
      <c r="K1721" s="95" t="str" cm="1">
        <f t="array" ref="K1721">IF(OR($J$14 = "A",$J$14 = "B",$J$14 = "C"),IF(I1721="","",IF(LEN(I1721)&gt;2,_xlfn.IFS(ISNUMBER(SEARCH("_",I1721)),I1721,ISNUMBER(SEARCH(", ",I1721)),SUBSTITUTE(I1721,", ","_"),ISNUMBER(SEARCH("/ ",I1721)),SUBSTITUTE(I1721,"/ ","_"),ISNUMBER(SEARCH(",",I1721)),SUBSTITUTE(I1721,",","_"),ISNUMBER(SEARCH("/",I1721)),SUBSTITUTE(I1721,"/","_"),ISNUMBER(SEARCH("",I1721)),I1721),I1721)),IF(OR($J$14 = "J",$J$14 = "K"),"",IF(D1721="","",IF(LEN(D1721)&gt;2,_xlfn.IFS(ISNUMBER(SEARCH("_",D1721)),D1721,ISNUMBER(SEARCH(", ",D1721)),SUBSTITUTE(D1721,", ","_"),ISNUMBER(SEARCH("/ ",D1721)),SUBSTITUTE(D1721,"/ ","_"),ISNUMBER(SEARCH(",",D1721)),SUBSTITUTE(D1721,",","_"),ISNUMBER(SEARCH("/",D1721)),SUBSTITUTE(D1721,"/","_"),ISNUMBER(SEARCH("",D1721)),D1721),D1721))))</f>
        <v/>
      </c>
      <c r="L1721" s="1"/>
      <c r="M1721" s="1" t="str">
        <f t="shared" si="131"/>
        <v/>
      </c>
      <c r="N1721" s="94" t="str">
        <f>IF($L1721="None","",IF(ISERROR(VLOOKUP($L1721,Info!$B$4:$B$266,1,FALSE)),"",VLOOKUP($L1721,Info!$B$4:$L$266,5,FALSE)))</f>
        <v/>
      </c>
      <c r="O1721" s="94" t="str">
        <f>IF(K1721="","",IF(AND($J$12&lt;&gt;"ABC",N1721="3"),"BAC",IF(N1721="3","ABC",IF($J$12&lt;&gt;"ABC",IF($J$10="Standard",VLOOKUP(K1721,Info!$BE$4:$BF$481,2,FALSE),VLOOKUP(K1721,Info!$BI$4:$BJ$482,2,FALSE)),IF($J$10="Standard",VLOOKUP(K1721,Info!$AG$4:$AH$2994,2,FALSE),VLOOKUP(K1721,Info!$AK$4:$AL$2997,2,FALSE))))))</f>
        <v/>
      </c>
      <c r="P1721" s="94" t="str">
        <f>IF($L1721="None","",IF(ISERROR(VLOOKUP($L1721,Info!$B$4:$B$266,1,FALSE)),"",VLOOKUP($L1721,Info!$B$4:$L$266,3,FALSE)))</f>
        <v/>
      </c>
      <c r="Q1721" s="96" t="str">
        <f>IF($L1721="None","",IF(ISERROR(VLOOKUP($L1721,Info!$B$4:$B$266,1,FALSE)),"",VLOOKUP($L1721,Info!$B$4:$L$266,4,FALSE)))</f>
        <v/>
      </c>
      <c r="R1721" s="1"/>
      <c r="S1721" s="6" t="str">
        <f t="shared" si="132"/>
        <v/>
      </c>
      <c r="T1721" s="6" t="str">
        <f>IF($L1721="None","",IF(ISERROR(VLOOKUP($L1721,Info!$B$4:$B$266,1,FALSE)),"",VLOOKUP($L1721,Info!$B$4:$L$266,11,FALSE)))</f>
        <v/>
      </c>
      <c r="U1721" s="1"/>
      <c r="V1721" s="1"/>
      <c r="W1721" s="1"/>
      <c r="X1721" s="1" t="str">
        <f>IF($L1721="None","",IF(ISERROR(VLOOKUP($L1721,Info!$B$4:$B$266,1,FALSE)),"",IF(OR(W1721="Metallic Liquid Tight",W1721="Non-Metallic Liquid Tight",W1721="LSZH",W1721="Greenfield"),VLOOKUP($L1721,Info!$B$4:$L$266,7,FALSE),"N/A")))</f>
        <v/>
      </c>
      <c r="Y1721" s="1"/>
      <c r="Z1721" s="96" t="str">
        <f>IF($L1721="None","",IF(ISERROR(VLOOKUP($L1721,Info!$B$4:$B$266,1,FALSE)),"",VLOOKUP($L1721,Info!$B$4:$L$266,9,FALSE)))</f>
        <v/>
      </c>
      <c r="AA1721" s="96" t="str">
        <f>IF($L1721="None","",IF(ISERROR(VLOOKUP($L1721,Info!$B$4:$B$266,1,FALSE)),"",VLOOKUP($L1721,Info!$B$4:$L$266,8,FALSE)))</f>
        <v/>
      </c>
      <c r="AB1721" s="96" t="str">
        <f>IF($L1721="None","",IF(ISERROR(VLOOKUP($L1721,Info!$B$4:$B$266,1,FALSE)),"",VLOOKUP($L1721,Info!$B$4:$L$266,10,FALSE)))</f>
        <v/>
      </c>
      <c r="AC1721" s="1" t="str">
        <f>IF(W1721="SO Cable","Black,White",IF(O1721="","",IF(P1721="","",IF($J$12&lt;&gt;"ABC",IF(P1721&lt;="250",VLOOKUP(O1721,Info!$AZ$4:$BB$22,3,FALSE),VLOOKUP(O1721,Info!$AZ$23:$BB$39,3,FALSE)),IF(P1721&lt;="250",VLOOKUP(O1721,Info!$AO$4:$AQ$22,3,FALSE),VLOOKUP(O1721,Info!$AO$23:$AP$39,3,FALSE))))))</f>
        <v/>
      </c>
      <c r="AD1721" s="1"/>
      <c r="AE1721" s="1" t="str">
        <f>IF($L1721="None","",IF(ISERROR(VLOOKUP($L1721,Info!$B$4:$B$266,1,FALSE)),"",VLOOKUP($L1721,Info!$B$4:$L$266,4,FALSE)))</f>
        <v/>
      </c>
      <c r="AF1721" s="1" t="str">
        <f>IF($L1721="None","",IF(ISERROR(VLOOKUP($L1721,Info!$B$4:$B$266,1,FALSE)),"",VLOOKUP($L1721,Info!$B$4:$L$266,6,FALSE)))</f>
        <v/>
      </c>
      <c r="AG1721" s="1"/>
      <c r="AH1721" s="33" t="str" cm="1">
        <f t="array" ref="AH1721">IF(AND(L1721&lt;&gt;"",O1721&lt;&gt;"",R1721:S1721&lt;&gt;"",W1721:X1721&lt;&gt;"",Z1721:AA1721&lt;&gt;"",AC1721&lt;&gt;""),"Good","Bad")</f>
        <v>Bad</v>
      </c>
      <c r="AL1721" t="str" cm="1">
        <f t="array" ref="AL1721">IF(R1721&gt;0,_xlfn.IFS(COUNTIF($L$20:L1721,"&lt;&gt;")&lt;101,1,COUNTIF($L$20:L1721,"&lt;&gt;")&lt;201,2,COUNTIF($L$20:L1721,"&lt;&gt;")&lt;301,3,COUNTIF($L$20:L1721,"&lt;&gt;")&lt;401,4,COUNTIF($L$20:L1721,"&lt;&gt;")&lt;501,5,COUNTIF($L$20:L1721,"&lt;&gt;")&lt;601,6,COUNTIF($L$20:L1721,"&lt;&gt;")&lt;701,7,COUNTIF($L$20:L1721,"&lt;&gt;")&lt;801,8,COUNTIF($L$20:L1721,"&lt;&gt;")&lt;901,9,COUNTIF($L$20:L1721,"&lt;&gt;")&lt;1001,10,COUNTIF($L$20:L1721,"&lt;&gt;")&lt;1101,11,COUNTIF($L$20:L1721,"&lt;&gt;")&lt;1201,12,COUNTIF($L$20:L1721,"&lt;&gt;")&lt;1301,13,COUNTIF($L$20:L1721,"&lt;&gt;")&lt;1401,14,COUNTIF($L$20:L1721,"&lt;&gt;")&lt;1501,15,COUNTIF($L$20:L1721,"&lt;&gt;")&lt;1601,16,COUNTIF($L$20:L1721,"&lt;&gt;")&lt;1701,17,COUNTIF($L$20:L1721,"&lt;&gt;")&lt;1801,18,COUNTIF($L$20:L1721,"&lt;&gt;")&lt;1901,19,COUNTIF($L$20:L1721,"&lt;&gt;")&lt;2001,20,COUNTIF($L$20:L1721,"&lt;&gt;")&lt;2101,21,COUNTIF($L$20:L1721,"&lt;&gt;")&lt;2201,22,COUNTIF($L$20:L1721,"&lt;&gt;")&lt;2301,23,COUNTIF($L$20:L1721,"&lt;&gt;")&lt;2401,24,COUNTIF($L$20:L1721,"&lt;&gt;")&lt;2501,25,COUNTIF($L$20:L1721,"&lt;&gt;")&lt;2601,26,COUNTIF($L$20:L1721,"&lt;&gt;")&lt;2701,27,COUNTIF($L$20:L1721,"&lt;&gt;")&lt;2801,28,COUNTIF($L$20:L1721,"&lt;&gt;")&lt;2901,29,COUNTIF($L$20:L1721,"&lt;&gt;")&lt;3001,30),"")</f>
        <v/>
      </c>
      <c r="AM1721" t="str">
        <f t="shared" si="130"/>
        <v/>
      </c>
      <c r="AN1721" t="str">
        <f t="shared" si="134"/>
        <v/>
      </c>
      <c r="AP1721" t="str">
        <f t="shared" si="133"/>
        <v/>
      </c>
      <c r="AQ1721" t="str">
        <f>IF(AO1721="","",COUNTIFS(AM1721:$AM$3019,AO1721))</f>
        <v/>
      </c>
    </row>
    <row r="1722" spans="1:43" x14ac:dyDescent="0.25">
      <c r="A1722" s="6" t="str">
        <f>IF(COUNT($A$20:A1721)&lt;&gt;$B$4,IF(A1721="","",A1721+1),"")</f>
        <v/>
      </c>
      <c r="B1722" s="3"/>
      <c r="C1722" s="3"/>
      <c r="D1722" s="122"/>
      <c r="E1722" s="3"/>
      <c r="F1722" s="3"/>
      <c r="G1722" s="3"/>
      <c r="H1722" s="3"/>
      <c r="I1722" s="120"/>
      <c r="J1722" s="3"/>
      <c r="K1722" s="95" t="str" cm="1">
        <f t="array" ref="K1722">IF(OR($J$14 = "A",$J$14 = "B",$J$14 = "C"),IF(I1722="","",IF(LEN(I1722)&gt;2,_xlfn.IFS(ISNUMBER(SEARCH("_",I1722)),I1722,ISNUMBER(SEARCH(", ",I1722)),SUBSTITUTE(I1722,", ","_"),ISNUMBER(SEARCH("/ ",I1722)),SUBSTITUTE(I1722,"/ ","_"),ISNUMBER(SEARCH(",",I1722)),SUBSTITUTE(I1722,",","_"),ISNUMBER(SEARCH("/",I1722)),SUBSTITUTE(I1722,"/","_"),ISNUMBER(SEARCH("",I1722)),I1722),I1722)),IF(OR($J$14 = "J",$J$14 = "K"),"",IF(D1722="","",IF(LEN(D1722)&gt;2,_xlfn.IFS(ISNUMBER(SEARCH("_",D1722)),D1722,ISNUMBER(SEARCH(", ",D1722)),SUBSTITUTE(D1722,", ","_"),ISNUMBER(SEARCH("/ ",D1722)),SUBSTITUTE(D1722,"/ ","_"),ISNUMBER(SEARCH(",",D1722)),SUBSTITUTE(D1722,",","_"),ISNUMBER(SEARCH("/",D1722)),SUBSTITUTE(D1722,"/","_"),ISNUMBER(SEARCH("",D1722)),D1722),D1722))))</f>
        <v/>
      </c>
      <c r="L1722" s="1"/>
      <c r="M1722" s="1" t="str">
        <f t="shared" si="131"/>
        <v/>
      </c>
      <c r="N1722" s="94" t="str">
        <f>IF($L1722="None","",IF(ISERROR(VLOOKUP($L1722,Info!$B$4:$B$266,1,FALSE)),"",VLOOKUP($L1722,Info!$B$4:$L$266,5,FALSE)))</f>
        <v/>
      </c>
      <c r="O1722" s="94" t="str">
        <f>IF(K1722="","",IF(AND($J$12&lt;&gt;"ABC",N1722="3"),"BAC",IF(N1722="3","ABC",IF($J$12&lt;&gt;"ABC",IF($J$10="Standard",VLOOKUP(K1722,Info!$BE$4:$BF$481,2,FALSE),VLOOKUP(K1722,Info!$BI$4:$BJ$482,2,FALSE)),IF($J$10="Standard",VLOOKUP(K1722,Info!$AG$4:$AH$2994,2,FALSE),VLOOKUP(K1722,Info!$AK$4:$AL$2997,2,FALSE))))))</f>
        <v/>
      </c>
      <c r="P1722" s="94" t="str">
        <f>IF($L1722="None","",IF(ISERROR(VLOOKUP($L1722,Info!$B$4:$B$266,1,FALSE)),"",VLOOKUP($L1722,Info!$B$4:$L$266,3,FALSE)))</f>
        <v/>
      </c>
      <c r="Q1722" s="96" t="str">
        <f>IF($L1722="None","",IF(ISERROR(VLOOKUP($L1722,Info!$B$4:$B$266,1,FALSE)),"",VLOOKUP($L1722,Info!$B$4:$L$266,4,FALSE)))</f>
        <v/>
      </c>
      <c r="R1722" s="1"/>
      <c r="S1722" s="6" t="str">
        <f t="shared" si="132"/>
        <v/>
      </c>
      <c r="T1722" s="6" t="str">
        <f>IF($L1722="None","",IF(ISERROR(VLOOKUP($L1722,Info!$B$4:$B$266,1,FALSE)),"",VLOOKUP($L1722,Info!$B$4:$L$266,11,FALSE)))</f>
        <v/>
      </c>
      <c r="U1722" s="1"/>
      <c r="V1722" s="1"/>
      <c r="W1722" s="1"/>
      <c r="X1722" s="1" t="str">
        <f>IF($L1722="None","",IF(ISERROR(VLOOKUP($L1722,Info!$B$4:$B$266,1,FALSE)),"",IF(OR(W1722="Metallic Liquid Tight",W1722="Non-Metallic Liquid Tight",W1722="LSZH",W1722="Greenfield"),VLOOKUP($L1722,Info!$B$4:$L$266,7,FALSE),"N/A")))</f>
        <v/>
      </c>
      <c r="Y1722" s="1"/>
      <c r="Z1722" s="96" t="str">
        <f>IF($L1722="None","",IF(ISERROR(VLOOKUP($L1722,Info!$B$4:$B$266,1,FALSE)),"",VLOOKUP($L1722,Info!$B$4:$L$266,9,FALSE)))</f>
        <v/>
      </c>
      <c r="AA1722" s="96" t="str">
        <f>IF($L1722="None","",IF(ISERROR(VLOOKUP($L1722,Info!$B$4:$B$266,1,FALSE)),"",VLOOKUP($L1722,Info!$B$4:$L$266,8,FALSE)))</f>
        <v/>
      </c>
      <c r="AB1722" s="96" t="str">
        <f>IF($L1722="None","",IF(ISERROR(VLOOKUP($L1722,Info!$B$4:$B$266,1,FALSE)),"",VLOOKUP($L1722,Info!$B$4:$L$266,10,FALSE)))</f>
        <v/>
      </c>
      <c r="AC1722" s="1" t="str">
        <f>IF(W1722="SO Cable","Black,White",IF(O1722="","",IF(P1722="","",IF($J$12&lt;&gt;"ABC",IF(P1722&lt;="250",VLOOKUP(O1722,Info!$AZ$4:$BB$22,3,FALSE),VLOOKUP(O1722,Info!$AZ$23:$BB$39,3,FALSE)),IF(P1722&lt;="250",VLOOKUP(O1722,Info!$AO$4:$AQ$22,3,FALSE),VLOOKUP(O1722,Info!$AO$23:$AP$39,3,FALSE))))))</f>
        <v/>
      </c>
      <c r="AD1722" s="1"/>
      <c r="AE1722" s="1" t="str">
        <f>IF($L1722="None","",IF(ISERROR(VLOOKUP($L1722,Info!$B$4:$B$266,1,FALSE)),"",VLOOKUP($L1722,Info!$B$4:$L$266,4,FALSE)))</f>
        <v/>
      </c>
      <c r="AF1722" s="1" t="str">
        <f>IF($L1722="None","",IF(ISERROR(VLOOKUP($L1722,Info!$B$4:$B$266,1,FALSE)),"",VLOOKUP($L1722,Info!$B$4:$L$266,6,FALSE)))</f>
        <v/>
      </c>
      <c r="AG1722" s="1"/>
      <c r="AH1722" s="33" t="str" cm="1">
        <f t="array" ref="AH1722">IF(AND(L1722&lt;&gt;"",O1722&lt;&gt;"",R1722:S1722&lt;&gt;"",W1722:X1722&lt;&gt;"",Z1722:AA1722&lt;&gt;"",AC1722&lt;&gt;""),"Good","Bad")</f>
        <v>Bad</v>
      </c>
      <c r="AL1722" t="str" cm="1">
        <f t="array" ref="AL1722">IF(R1722&gt;0,_xlfn.IFS(COUNTIF($L$20:L1722,"&lt;&gt;")&lt;101,1,COUNTIF($L$20:L1722,"&lt;&gt;")&lt;201,2,COUNTIF($L$20:L1722,"&lt;&gt;")&lt;301,3,COUNTIF($L$20:L1722,"&lt;&gt;")&lt;401,4,COUNTIF($L$20:L1722,"&lt;&gt;")&lt;501,5,COUNTIF($L$20:L1722,"&lt;&gt;")&lt;601,6,COUNTIF($L$20:L1722,"&lt;&gt;")&lt;701,7,COUNTIF($L$20:L1722,"&lt;&gt;")&lt;801,8,COUNTIF($L$20:L1722,"&lt;&gt;")&lt;901,9,COUNTIF($L$20:L1722,"&lt;&gt;")&lt;1001,10,COUNTIF($L$20:L1722,"&lt;&gt;")&lt;1101,11,COUNTIF($L$20:L1722,"&lt;&gt;")&lt;1201,12,COUNTIF($L$20:L1722,"&lt;&gt;")&lt;1301,13,COUNTIF($L$20:L1722,"&lt;&gt;")&lt;1401,14,COUNTIF($L$20:L1722,"&lt;&gt;")&lt;1501,15,COUNTIF($L$20:L1722,"&lt;&gt;")&lt;1601,16,COUNTIF($L$20:L1722,"&lt;&gt;")&lt;1701,17,COUNTIF($L$20:L1722,"&lt;&gt;")&lt;1801,18,COUNTIF($L$20:L1722,"&lt;&gt;")&lt;1901,19,COUNTIF($L$20:L1722,"&lt;&gt;")&lt;2001,20,COUNTIF($L$20:L1722,"&lt;&gt;")&lt;2101,21,COUNTIF($L$20:L1722,"&lt;&gt;")&lt;2201,22,COUNTIF($L$20:L1722,"&lt;&gt;")&lt;2301,23,COUNTIF($L$20:L1722,"&lt;&gt;")&lt;2401,24,COUNTIF($L$20:L1722,"&lt;&gt;")&lt;2501,25,COUNTIF($L$20:L1722,"&lt;&gt;")&lt;2601,26,COUNTIF($L$20:L1722,"&lt;&gt;")&lt;2701,27,COUNTIF($L$20:L1722,"&lt;&gt;")&lt;2801,28,COUNTIF($L$20:L1722,"&lt;&gt;")&lt;2901,29,COUNTIF($L$20:L1722,"&lt;&gt;")&lt;3001,30),"")</f>
        <v/>
      </c>
      <c r="AM1722" t="str">
        <f t="shared" si="130"/>
        <v/>
      </c>
      <c r="AN1722" t="str">
        <f t="shared" si="134"/>
        <v/>
      </c>
      <c r="AP1722" t="str">
        <f t="shared" si="133"/>
        <v/>
      </c>
      <c r="AQ1722" t="str">
        <f>IF(AO1722="","",COUNTIFS(AM1722:$AM$3019,AO1722))</f>
        <v/>
      </c>
    </row>
    <row r="1723" spans="1:43" x14ac:dyDescent="0.25">
      <c r="A1723" s="6" t="str">
        <f>IF(COUNT($A$20:A1722)&lt;&gt;$B$4,IF(A1722="","",A1722+1),"")</f>
        <v/>
      </c>
      <c r="B1723" s="3"/>
      <c r="C1723" s="3"/>
      <c r="D1723" s="122"/>
      <c r="E1723" s="3"/>
      <c r="F1723" s="3"/>
      <c r="G1723" s="3"/>
      <c r="H1723" s="3"/>
      <c r="I1723" s="120"/>
      <c r="J1723" s="3"/>
      <c r="K1723" s="95" t="str" cm="1">
        <f t="array" ref="K1723">IF(OR($J$14 = "A",$J$14 = "B",$J$14 = "C"),IF(I1723="","",IF(LEN(I1723)&gt;2,_xlfn.IFS(ISNUMBER(SEARCH("_",I1723)),I1723,ISNUMBER(SEARCH(", ",I1723)),SUBSTITUTE(I1723,", ","_"),ISNUMBER(SEARCH("/ ",I1723)),SUBSTITUTE(I1723,"/ ","_"),ISNUMBER(SEARCH(",",I1723)),SUBSTITUTE(I1723,",","_"),ISNUMBER(SEARCH("/",I1723)),SUBSTITUTE(I1723,"/","_"),ISNUMBER(SEARCH("",I1723)),I1723),I1723)),IF(OR($J$14 = "J",$J$14 = "K"),"",IF(D1723="","",IF(LEN(D1723)&gt;2,_xlfn.IFS(ISNUMBER(SEARCH("_",D1723)),D1723,ISNUMBER(SEARCH(", ",D1723)),SUBSTITUTE(D1723,", ","_"),ISNUMBER(SEARCH("/ ",D1723)),SUBSTITUTE(D1723,"/ ","_"),ISNUMBER(SEARCH(",",D1723)),SUBSTITUTE(D1723,",","_"),ISNUMBER(SEARCH("/",D1723)),SUBSTITUTE(D1723,"/","_"),ISNUMBER(SEARCH("",D1723)),D1723),D1723))))</f>
        <v/>
      </c>
      <c r="L1723" s="1"/>
      <c r="M1723" s="1" t="str">
        <f t="shared" si="131"/>
        <v/>
      </c>
      <c r="N1723" s="94" t="str">
        <f>IF($L1723="None","",IF(ISERROR(VLOOKUP($L1723,Info!$B$4:$B$266,1,FALSE)),"",VLOOKUP($L1723,Info!$B$4:$L$266,5,FALSE)))</f>
        <v/>
      </c>
      <c r="O1723" s="94" t="str">
        <f>IF(K1723="","",IF(AND($J$12&lt;&gt;"ABC",N1723="3"),"BAC",IF(N1723="3","ABC",IF($J$12&lt;&gt;"ABC",IF($J$10="Standard",VLOOKUP(K1723,Info!$BE$4:$BF$481,2,FALSE),VLOOKUP(K1723,Info!$BI$4:$BJ$482,2,FALSE)),IF($J$10="Standard",VLOOKUP(K1723,Info!$AG$4:$AH$2994,2,FALSE),VLOOKUP(K1723,Info!$AK$4:$AL$2997,2,FALSE))))))</f>
        <v/>
      </c>
      <c r="P1723" s="94" t="str">
        <f>IF($L1723="None","",IF(ISERROR(VLOOKUP($L1723,Info!$B$4:$B$266,1,FALSE)),"",VLOOKUP($L1723,Info!$B$4:$L$266,3,FALSE)))</f>
        <v/>
      </c>
      <c r="Q1723" s="96" t="str">
        <f>IF($L1723="None","",IF(ISERROR(VLOOKUP($L1723,Info!$B$4:$B$266,1,FALSE)),"",VLOOKUP($L1723,Info!$B$4:$L$266,4,FALSE)))</f>
        <v/>
      </c>
      <c r="R1723" s="1"/>
      <c r="S1723" s="6" t="str">
        <f t="shared" si="132"/>
        <v/>
      </c>
      <c r="T1723" s="6" t="str">
        <f>IF($L1723="None","",IF(ISERROR(VLOOKUP($L1723,Info!$B$4:$B$266,1,FALSE)),"",VLOOKUP($L1723,Info!$B$4:$L$266,11,FALSE)))</f>
        <v/>
      </c>
      <c r="U1723" s="1"/>
      <c r="V1723" s="1"/>
      <c r="W1723" s="1"/>
      <c r="X1723" s="1" t="str">
        <f>IF($L1723="None","",IF(ISERROR(VLOOKUP($L1723,Info!$B$4:$B$266,1,FALSE)),"",IF(OR(W1723="Metallic Liquid Tight",W1723="Non-Metallic Liquid Tight",W1723="LSZH",W1723="Greenfield"),VLOOKUP($L1723,Info!$B$4:$L$266,7,FALSE),"N/A")))</f>
        <v/>
      </c>
      <c r="Y1723" s="1"/>
      <c r="Z1723" s="96" t="str">
        <f>IF($L1723="None","",IF(ISERROR(VLOOKUP($L1723,Info!$B$4:$B$266,1,FALSE)),"",VLOOKUP($L1723,Info!$B$4:$L$266,9,FALSE)))</f>
        <v/>
      </c>
      <c r="AA1723" s="96" t="str">
        <f>IF($L1723="None","",IF(ISERROR(VLOOKUP($L1723,Info!$B$4:$B$266,1,FALSE)),"",VLOOKUP($L1723,Info!$B$4:$L$266,8,FALSE)))</f>
        <v/>
      </c>
      <c r="AB1723" s="96" t="str">
        <f>IF($L1723="None","",IF(ISERROR(VLOOKUP($L1723,Info!$B$4:$B$266,1,FALSE)),"",VLOOKUP($L1723,Info!$B$4:$L$266,10,FALSE)))</f>
        <v/>
      </c>
      <c r="AC1723" s="1" t="str">
        <f>IF(W1723="SO Cable","Black,White",IF(O1723="","",IF(P1723="","",IF($J$12&lt;&gt;"ABC",IF(P1723&lt;="250",VLOOKUP(O1723,Info!$AZ$4:$BB$22,3,FALSE),VLOOKUP(O1723,Info!$AZ$23:$BB$39,3,FALSE)),IF(P1723&lt;="250",VLOOKUP(O1723,Info!$AO$4:$AQ$22,3,FALSE),VLOOKUP(O1723,Info!$AO$23:$AP$39,3,FALSE))))))</f>
        <v/>
      </c>
      <c r="AD1723" s="1"/>
      <c r="AE1723" s="1" t="str">
        <f>IF($L1723="None","",IF(ISERROR(VLOOKUP($L1723,Info!$B$4:$B$266,1,FALSE)),"",VLOOKUP($L1723,Info!$B$4:$L$266,4,FALSE)))</f>
        <v/>
      </c>
      <c r="AF1723" s="1" t="str">
        <f>IF($L1723="None","",IF(ISERROR(VLOOKUP($L1723,Info!$B$4:$B$266,1,FALSE)),"",VLOOKUP($L1723,Info!$B$4:$L$266,6,FALSE)))</f>
        <v/>
      </c>
      <c r="AG1723" s="1"/>
      <c r="AH1723" s="33" t="str" cm="1">
        <f t="array" ref="AH1723">IF(AND(L1723&lt;&gt;"",O1723&lt;&gt;"",R1723:S1723&lt;&gt;"",W1723:X1723&lt;&gt;"",Z1723:AA1723&lt;&gt;"",AC1723&lt;&gt;""),"Good","Bad")</f>
        <v>Bad</v>
      </c>
      <c r="AL1723" t="str" cm="1">
        <f t="array" ref="AL1723">IF(R1723&gt;0,_xlfn.IFS(COUNTIF($L$20:L1723,"&lt;&gt;")&lt;101,1,COUNTIF($L$20:L1723,"&lt;&gt;")&lt;201,2,COUNTIF($L$20:L1723,"&lt;&gt;")&lt;301,3,COUNTIF($L$20:L1723,"&lt;&gt;")&lt;401,4,COUNTIF($L$20:L1723,"&lt;&gt;")&lt;501,5,COUNTIF($L$20:L1723,"&lt;&gt;")&lt;601,6,COUNTIF($L$20:L1723,"&lt;&gt;")&lt;701,7,COUNTIF($L$20:L1723,"&lt;&gt;")&lt;801,8,COUNTIF($L$20:L1723,"&lt;&gt;")&lt;901,9,COUNTIF($L$20:L1723,"&lt;&gt;")&lt;1001,10,COUNTIF($L$20:L1723,"&lt;&gt;")&lt;1101,11,COUNTIF($L$20:L1723,"&lt;&gt;")&lt;1201,12,COUNTIF($L$20:L1723,"&lt;&gt;")&lt;1301,13,COUNTIF($L$20:L1723,"&lt;&gt;")&lt;1401,14,COUNTIF($L$20:L1723,"&lt;&gt;")&lt;1501,15,COUNTIF($L$20:L1723,"&lt;&gt;")&lt;1601,16,COUNTIF($L$20:L1723,"&lt;&gt;")&lt;1701,17,COUNTIF($L$20:L1723,"&lt;&gt;")&lt;1801,18,COUNTIF($L$20:L1723,"&lt;&gt;")&lt;1901,19,COUNTIF($L$20:L1723,"&lt;&gt;")&lt;2001,20,COUNTIF($L$20:L1723,"&lt;&gt;")&lt;2101,21,COUNTIF($L$20:L1723,"&lt;&gt;")&lt;2201,22,COUNTIF($L$20:L1723,"&lt;&gt;")&lt;2301,23,COUNTIF($L$20:L1723,"&lt;&gt;")&lt;2401,24,COUNTIF($L$20:L1723,"&lt;&gt;")&lt;2501,25,COUNTIF($L$20:L1723,"&lt;&gt;")&lt;2601,26,COUNTIF($L$20:L1723,"&lt;&gt;")&lt;2701,27,COUNTIF($L$20:L1723,"&lt;&gt;")&lt;2801,28,COUNTIF($L$20:L1723,"&lt;&gt;")&lt;2901,29,COUNTIF($L$20:L1723,"&lt;&gt;")&lt;3001,30),"")</f>
        <v/>
      </c>
      <c r="AM1723" t="str">
        <f t="shared" si="130"/>
        <v/>
      </c>
      <c r="AN1723" t="str">
        <f t="shared" si="134"/>
        <v/>
      </c>
      <c r="AP1723" t="str">
        <f t="shared" si="133"/>
        <v/>
      </c>
      <c r="AQ1723" t="str">
        <f>IF(AO1723="","",COUNTIFS(AM1723:$AM$3019,AO1723))</f>
        <v/>
      </c>
    </row>
    <row r="1724" spans="1:43" x14ac:dyDescent="0.25">
      <c r="A1724" s="6" t="str">
        <f>IF(COUNT($A$20:A1723)&lt;&gt;$B$4,IF(A1723="","",A1723+1),"")</f>
        <v/>
      </c>
      <c r="B1724" s="3"/>
      <c r="C1724" s="3"/>
      <c r="D1724" s="122"/>
      <c r="E1724" s="3"/>
      <c r="F1724" s="3"/>
      <c r="G1724" s="3"/>
      <c r="H1724" s="3"/>
      <c r="I1724" s="120"/>
      <c r="J1724" s="3"/>
      <c r="K1724" s="95" t="str" cm="1">
        <f t="array" ref="K1724">IF(OR($J$14 = "A",$J$14 = "B",$J$14 = "C"),IF(I1724="","",IF(LEN(I1724)&gt;2,_xlfn.IFS(ISNUMBER(SEARCH("_",I1724)),I1724,ISNUMBER(SEARCH(", ",I1724)),SUBSTITUTE(I1724,", ","_"),ISNUMBER(SEARCH("/ ",I1724)),SUBSTITUTE(I1724,"/ ","_"),ISNUMBER(SEARCH(",",I1724)),SUBSTITUTE(I1724,",","_"),ISNUMBER(SEARCH("/",I1724)),SUBSTITUTE(I1724,"/","_"),ISNUMBER(SEARCH("",I1724)),I1724),I1724)),IF(OR($J$14 = "J",$J$14 = "K"),"",IF(D1724="","",IF(LEN(D1724)&gt;2,_xlfn.IFS(ISNUMBER(SEARCH("_",D1724)),D1724,ISNUMBER(SEARCH(", ",D1724)),SUBSTITUTE(D1724,", ","_"),ISNUMBER(SEARCH("/ ",D1724)),SUBSTITUTE(D1724,"/ ","_"),ISNUMBER(SEARCH(",",D1724)),SUBSTITUTE(D1724,",","_"),ISNUMBER(SEARCH("/",D1724)),SUBSTITUTE(D1724,"/","_"),ISNUMBER(SEARCH("",D1724)),D1724),D1724))))</f>
        <v/>
      </c>
      <c r="L1724" s="1"/>
      <c r="M1724" s="1" t="str">
        <f t="shared" si="131"/>
        <v/>
      </c>
      <c r="N1724" s="94" t="str">
        <f>IF($L1724="None","",IF(ISERROR(VLOOKUP($L1724,Info!$B$4:$B$266,1,FALSE)),"",VLOOKUP($L1724,Info!$B$4:$L$266,5,FALSE)))</f>
        <v/>
      </c>
      <c r="O1724" s="94" t="str">
        <f>IF(K1724="","",IF(AND($J$12&lt;&gt;"ABC",N1724="3"),"BAC",IF(N1724="3","ABC",IF($J$12&lt;&gt;"ABC",IF($J$10="Standard",VLOOKUP(K1724,Info!$BE$4:$BF$481,2,FALSE),VLOOKUP(K1724,Info!$BI$4:$BJ$482,2,FALSE)),IF($J$10="Standard",VLOOKUP(K1724,Info!$AG$4:$AH$2994,2,FALSE),VLOOKUP(K1724,Info!$AK$4:$AL$2997,2,FALSE))))))</f>
        <v/>
      </c>
      <c r="P1724" s="94" t="str">
        <f>IF($L1724="None","",IF(ISERROR(VLOOKUP($L1724,Info!$B$4:$B$266,1,FALSE)),"",VLOOKUP($L1724,Info!$B$4:$L$266,3,FALSE)))</f>
        <v/>
      </c>
      <c r="Q1724" s="96" t="str">
        <f>IF($L1724="None","",IF(ISERROR(VLOOKUP($L1724,Info!$B$4:$B$266,1,FALSE)),"",VLOOKUP($L1724,Info!$B$4:$L$266,4,FALSE)))</f>
        <v/>
      </c>
      <c r="R1724" s="1"/>
      <c r="S1724" s="6" t="str">
        <f t="shared" si="132"/>
        <v/>
      </c>
      <c r="T1724" s="6" t="str">
        <f>IF($L1724="None","",IF(ISERROR(VLOOKUP($L1724,Info!$B$4:$B$266,1,FALSE)),"",VLOOKUP($L1724,Info!$B$4:$L$266,11,FALSE)))</f>
        <v/>
      </c>
      <c r="U1724" s="1"/>
      <c r="V1724" s="1"/>
      <c r="W1724" s="1"/>
      <c r="X1724" s="1" t="str">
        <f>IF($L1724="None","",IF(ISERROR(VLOOKUP($L1724,Info!$B$4:$B$266,1,FALSE)),"",IF(OR(W1724="Metallic Liquid Tight",W1724="Non-Metallic Liquid Tight",W1724="LSZH",W1724="Greenfield"),VLOOKUP($L1724,Info!$B$4:$L$266,7,FALSE),"N/A")))</f>
        <v/>
      </c>
      <c r="Y1724" s="1"/>
      <c r="Z1724" s="96" t="str">
        <f>IF($L1724="None","",IF(ISERROR(VLOOKUP($L1724,Info!$B$4:$B$266,1,FALSE)),"",VLOOKUP($L1724,Info!$B$4:$L$266,9,FALSE)))</f>
        <v/>
      </c>
      <c r="AA1724" s="96" t="str">
        <f>IF($L1724="None","",IF(ISERROR(VLOOKUP($L1724,Info!$B$4:$B$266,1,FALSE)),"",VLOOKUP($L1724,Info!$B$4:$L$266,8,FALSE)))</f>
        <v/>
      </c>
      <c r="AB1724" s="96" t="str">
        <f>IF($L1724="None","",IF(ISERROR(VLOOKUP($L1724,Info!$B$4:$B$266,1,FALSE)),"",VLOOKUP($L1724,Info!$B$4:$L$266,10,FALSE)))</f>
        <v/>
      </c>
      <c r="AC1724" s="1" t="str">
        <f>IF(W1724="SO Cable","Black,White",IF(O1724="","",IF(P1724="","",IF($J$12&lt;&gt;"ABC",IF(P1724&lt;="250",VLOOKUP(O1724,Info!$AZ$4:$BB$22,3,FALSE),VLOOKUP(O1724,Info!$AZ$23:$BB$39,3,FALSE)),IF(P1724&lt;="250",VLOOKUP(O1724,Info!$AO$4:$AQ$22,3,FALSE),VLOOKUP(O1724,Info!$AO$23:$AP$39,3,FALSE))))))</f>
        <v/>
      </c>
      <c r="AD1724" s="1"/>
      <c r="AE1724" s="1" t="str">
        <f>IF($L1724="None","",IF(ISERROR(VLOOKUP($L1724,Info!$B$4:$B$266,1,FALSE)),"",VLOOKUP($L1724,Info!$B$4:$L$266,4,FALSE)))</f>
        <v/>
      </c>
      <c r="AF1724" s="1" t="str">
        <f>IF($L1724="None","",IF(ISERROR(VLOOKUP($L1724,Info!$B$4:$B$266,1,FALSE)),"",VLOOKUP($L1724,Info!$B$4:$L$266,6,FALSE)))</f>
        <v/>
      </c>
      <c r="AG1724" s="1"/>
      <c r="AH1724" s="33" t="str" cm="1">
        <f t="array" ref="AH1724">IF(AND(L1724&lt;&gt;"",O1724&lt;&gt;"",R1724:S1724&lt;&gt;"",W1724:X1724&lt;&gt;"",Z1724:AA1724&lt;&gt;"",AC1724&lt;&gt;""),"Good","Bad")</f>
        <v>Bad</v>
      </c>
      <c r="AL1724" t="str" cm="1">
        <f t="array" ref="AL1724">IF(R1724&gt;0,_xlfn.IFS(COUNTIF($L$20:L1724,"&lt;&gt;")&lt;101,1,COUNTIF($L$20:L1724,"&lt;&gt;")&lt;201,2,COUNTIF($L$20:L1724,"&lt;&gt;")&lt;301,3,COUNTIF($L$20:L1724,"&lt;&gt;")&lt;401,4,COUNTIF($L$20:L1724,"&lt;&gt;")&lt;501,5,COUNTIF($L$20:L1724,"&lt;&gt;")&lt;601,6,COUNTIF($L$20:L1724,"&lt;&gt;")&lt;701,7,COUNTIF($L$20:L1724,"&lt;&gt;")&lt;801,8,COUNTIF($L$20:L1724,"&lt;&gt;")&lt;901,9,COUNTIF($L$20:L1724,"&lt;&gt;")&lt;1001,10,COUNTIF($L$20:L1724,"&lt;&gt;")&lt;1101,11,COUNTIF($L$20:L1724,"&lt;&gt;")&lt;1201,12,COUNTIF($L$20:L1724,"&lt;&gt;")&lt;1301,13,COUNTIF($L$20:L1724,"&lt;&gt;")&lt;1401,14,COUNTIF($L$20:L1724,"&lt;&gt;")&lt;1501,15,COUNTIF($L$20:L1724,"&lt;&gt;")&lt;1601,16,COUNTIF($L$20:L1724,"&lt;&gt;")&lt;1701,17,COUNTIF($L$20:L1724,"&lt;&gt;")&lt;1801,18,COUNTIF($L$20:L1724,"&lt;&gt;")&lt;1901,19,COUNTIF($L$20:L1724,"&lt;&gt;")&lt;2001,20,COUNTIF($L$20:L1724,"&lt;&gt;")&lt;2101,21,COUNTIF($L$20:L1724,"&lt;&gt;")&lt;2201,22,COUNTIF($L$20:L1724,"&lt;&gt;")&lt;2301,23,COUNTIF($L$20:L1724,"&lt;&gt;")&lt;2401,24,COUNTIF($L$20:L1724,"&lt;&gt;")&lt;2501,25,COUNTIF($L$20:L1724,"&lt;&gt;")&lt;2601,26,COUNTIF($L$20:L1724,"&lt;&gt;")&lt;2701,27,COUNTIF($L$20:L1724,"&lt;&gt;")&lt;2801,28,COUNTIF($L$20:L1724,"&lt;&gt;")&lt;2901,29,COUNTIF($L$20:L1724,"&lt;&gt;")&lt;3001,30),"")</f>
        <v/>
      </c>
      <c r="AM1724" t="str">
        <f t="shared" si="130"/>
        <v/>
      </c>
      <c r="AN1724" t="str">
        <f t="shared" si="134"/>
        <v/>
      </c>
      <c r="AP1724" t="str">
        <f t="shared" si="133"/>
        <v/>
      </c>
      <c r="AQ1724" t="str">
        <f>IF(AO1724="","",COUNTIFS(AM1724:$AM$3019,AO1724))</f>
        <v/>
      </c>
    </row>
    <row r="1725" spans="1:43" x14ac:dyDescent="0.25">
      <c r="A1725" s="6" t="str">
        <f>IF(COUNT($A$20:A1724)&lt;&gt;$B$4,IF(A1724="","",A1724+1),"")</f>
        <v/>
      </c>
      <c r="B1725" s="3"/>
      <c r="C1725" s="3"/>
      <c r="D1725" s="122"/>
      <c r="E1725" s="3"/>
      <c r="F1725" s="3"/>
      <c r="G1725" s="3"/>
      <c r="H1725" s="3"/>
      <c r="I1725" s="120"/>
      <c r="J1725" s="3"/>
      <c r="K1725" s="95" t="str" cm="1">
        <f t="array" ref="K1725">IF(OR($J$14 = "A",$J$14 = "B",$J$14 = "C"),IF(I1725="","",IF(LEN(I1725)&gt;2,_xlfn.IFS(ISNUMBER(SEARCH("_",I1725)),I1725,ISNUMBER(SEARCH(", ",I1725)),SUBSTITUTE(I1725,", ","_"),ISNUMBER(SEARCH("/ ",I1725)),SUBSTITUTE(I1725,"/ ","_"),ISNUMBER(SEARCH(",",I1725)),SUBSTITUTE(I1725,",","_"),ISNUMBER(SEARCH("/",I1725)),SUBSTITUTE(I1725,"/","_"),ISNUMBER(SEARCH("",I1725)),I1725),I1725)),IF(OR($J$14 = "J",$J$14 = "K"),"",IF(D1725="","",IF(LEN(D1725)&gt;2,_xlfn.IFS(ISNUMBER(SEARCH("_",D1725)),D1725,ISNUMBER(SEARCH(", ",D1725)),SUBSTITUTE(D1725,", ","_"),ISNUMBER(SEARCH("/ ",D1725)),SUBSTITUTE(D1725,"/ ","_"),ISNUMBER(SEARCH(",",D1725)),SUBSTITUTE(D1725,",","_"),ISNUMBER(SEARCH("/",D1725)),SUBSTITUTE(D1725,"/","_"),ISNUMBER(SEARCH("",D1725)),D1725),D1725))))</f>
        <v/>
      </c>
      <c r="L1725" s="1"/>
      <c r="M1725" s="1" t="str">
        <f t="shared" si="131"/>
        <v/>
      </c>
      <c r="N1725" s="94" t="str">
        <f>IF($L1725="None","",IF(ISERROR(VLOOKUP($L1725,Info!$B$4:$B$266,1,FALSE)),"",VLOOKUP($L1725,Info!$B$4:$L$266,5,FALSE)))</f>
        <v/>
      </c>
      <c r="O1725" s="94" t="str">
        <f>IF(K1725="","",IF(AND($J$12&lt;&gt;"ABC",N1725="3"),"BAC",IF(N1725="3","ABC",IF($J$12&lt;&gt;"ABC",IF($J$10="Standard",VLOOKUP(K1725,Info!$BE$4:$BF$481,2,FALSE),VLOOKUP(K1725,Info!$BI$4:$BJ$482,2,FALSE)),IF($J$10="Standard",VLOOKUP(K1725,Info!$AG$4:$AH$2994,2,FALSE),VLOOKUP(K1725,Info!$AK$4:$AL$2997,2,FALSE))))))</f>
        <v/>
      </c>
      <c r="P1725" s="94" t="str">
        <f>IF($L1725="None","",IF(ISERROR(VLOOKUP($L1725,Info!$B$4:$B$266,1,FALSE)),"",VLOOKUP($L1725,Info!$B$4:$L$266,3,FALSE)))</f>
        <v/>
      </c>
      <c r="Q1725" s="96" t="str">
        <f>IF($L1725="None","",IF(ISERROR(VLOOKUP($L1725,Info!$B$4:$B$266,1,FALSE)),"",VLOOKUP($L1725,Info!$B$4:$L$266,4,FALSE)))</f>
        <v/>
      </c>
      <c r="R1725" s="1"/>
      <c r="S1725" s="6" t="str">
        <f t="shared" si="132"/>
        <v/>
      </c>
      <c r="T1725" s="6" t="str">
        <f>IF($L1725="None","",IF(ISERROR(VLOOKUP($L1725,Info!$B$4:$B$266,1,FALSE)),"",VLOOKUP($L1725,Info!$B$4:$L$266,11,FALSE)))</f>
        <v/>
      </c>
      <c r="U1725" s="1"/>
      <c r="V1725" s="1"/>
      <c r="W1725" s="1"/>
      <c r="X1725" s="1" t="str">
        <f>IF($L1725="None","",IF(ISERROR(VLOOKUP($L1725,Info!$B$4:$B$266,1,FALSE)),"",IF(OR(W1725="Metallic Liquid Tight",W1725="Non-Metallic Liquid Tight",W1725="LSZH",W1725="Greenfield"),VLOOKUP($L1725,Info!$B$4:$L$266,7,FALSE),"N/A")))</f>
        <v/>
      </c>
      <c r="Y1725" s="1"/>
      <c r="Z1725" s="96" t="str">
        <f>IF($L1725="None","",IF(ISERROR(VLOOKUP($L1725,Info!$B$4:$B$266,1,FALSE)),"",VLOOKUP($L1725,Info!$B$4:$L$266,9,FALSE)))</f>
        <v/>
      </c>
      <c r="AA1725" s="96" t="str">
        <f>IF($L1725="None","",IF(ISERROR(VLOOKUP($L1725,Info!$B$4:$B$266,1,FALSE)),"",VLOOKUP($L1725,Info!$B$4:$L$266,8,FALSE)))</f>
        <v/>
      </c>
      <c r="AB1725" s="96" t="str">
        <f>IF($L1725="None","",IF(ISERROR(VLOOKUP($L1725,Info!$B$4:$B$266,1,FALSE)),"",VLOOKUP($L1725,Info!$B$4:$L$266,10,FALSE)))</f>
        <v/>
      </c>
      <c r="AC1725" s="1" t="str">
        <f>IF(W1725="SO Cable","Black,White",IF(O1725="","",IF(P1725="","",IF($J$12&lt;&gt;"ABC",IF(P1725&lt;="250",VLOOKUP(O1725,Info!$AZ$4:$BB$22,3,FALSE),VLOOKUP(O1725,Info!$AZ$23:$BB$39,3,FALSE)),IF(P1725&lt;="250",VLOOKUP(O1725,Info!$AO$4:$AQ$22,3,FALSE),VLOOKUP(O1725,Info!$AO$23:$AP$39,3,FALSE))))))</f>
        <v/>
      </c>
      <c r="AD1725" s="1"/>
      <c r="AE1725" s="1" t="str">
        <f>IF($L1725="None","",IF(ISERROR(VLOOKUP($L1725,Info!$B$4:$B$266,1,FALSE)),"",VLOOKUP($L1725,Info!$B$4:$L$266,4,FALSE)))</f>
        <v/>
      </c>
      <c r="AF1725" s="1" t="str">
        <f>IF($L1725="None","",IF(ISERROR(VLOOKUP($L1725,Info!$B$4:$B$266,1,FALSE)),"",VLOOKUP($L1725,Info!$B$4:$L$266,6,FALSE)))</f>
        <v/>
      </c>
      <c r="AG1725" s="1"/>
      <c r="AH1725" s="33" t="str" cm="1">
        <f t="array" ref="AH1725">IF(AND(L1725&lt;&gt;"",O1725&lt;&gt;"",R1725:S1725&lt;&gt;"",W1725:X1725&lt;&gt;"",Z1725:AA1725&lt;&gt;"",AC1725&lt;&gt;""),"Good","Bad")</f>
        <v>Bad</v>
      </c>
      <c r="AL1725" t="str" cm="1">
        <f t="array" ref="AL1725">IF(R1725&gt;0,_xlfn.IFS(COUNTIF($L$20:L1725,"&lt;&gt;")&lt;101,1,COUNTIF($L$20:L1725,"&lt;&gt;")&lt;201,2,COUNTIF($L$20:L1725,"&lt;&gt;")&lt;301,3,COUNTIF($L$20:L1725,"&lt;&gt;")&lt;401,4,COUNTIF($L$20:L1725,"&lt;&gt;")&lt;501,5,COUNTIF($L$20:L1725,"&lt;&gt;")&lt;601,6,COUNTIF($L$20:L1725,"&lt;&gt;")&lt;701,7,COUNTIF($L$20:L1725,"&lt;&gt;")&lt;801,8,COUNTIF($L$20:L1725,"&lt;&gt;")&lt;901,9,COUNTIF($L$20:L1725,"&lt;&gt;")&lt;1001,10,COUNTIF($L$20:L1725,"&lt;&gt;")&lt;1101,11,COUNTIF($L$20:L1725,"&lt;&gt;")&lt;1201,12,COUNTIF($L$20:L1725,"&lt;&gt;")&lt;1301,13,COUNTIF($L$20:L1725,"&lt;&gt;")&lt;1401,14,COUNTIF($L$20:L1725,"&lt;&gt;")&lt;1501,15,COUNTIF($L$20:L1725,"&lt;&gt;")&lt;1601,16,COUNTIF($L$20:L1725,"&lt;&gt;")&lt;1701,17,COUNTIF($L$20:L1725,"&lt;&gt;")&lt;1801,18,COUNTIF($L$20:L1725,"&lt;&gt;")&lt;1901,19,COUNTIF($L$20:L1725,"&lt;&gt;")&lt;2001,20,COUNTIF($L$20:L1725,"&lt;&gt;")&lt;2101,21,COUNTIF($L$20:L1725,"&lt;&gt;")&lt;2201,22,COUNTIF($L$20:L1725,"&lt;&gt;")&lt;2301,23,COUNTIF($L$20:L1725,"&lt;&gt;")&lt;2401,24,COUNTIF($L$20:L1725,"&lt;&gt;")&lt;2501,25,COUNTIF($L$20:L1725,"&lt;&gt;")&lt;2601,26,COUNTIF($L$20:L1725,"&lt;&gt;")&lt;2701,27,COUNTIF($L$20:L1725,"&lt;&gt;")&lt;2801,28,COUNTIF($L$20:L1725,"&lt;&gt;")&lt;2901,29,COUNTIF($L$20:L1725,"&lt;&gt;")&lt;3001,30),"")</f>
        <v/>
      </c>
      <c r="AM1725" t="str">
        <f t="shared" si="130"/>
        <v/>
      </c>
      <c r="AN1725" t="str">
        <f t="shared" si="134"/>
        <v/>
      </c>
      <c r="AP1725" t="str">
        <f t="shared" si="133"/>
        <v/>
      </c>
      <c r="AQ1725" t="str">
        <f>IF(AO1725="","",COUNTIFS(AM1725:$AM$3019,AO1725))</f>
        <v/>
      </c>
    </row>
    <row r="1726" spans="1:43" x14ac:dyDescent="0.25">
      <c r="A1726" s="6" t="str">
        <f>IF(COUNT($A$20:A1725)&lt;&gt;$B$4,IF(A1725="","",A1725+1),"")</f>
        <v/>
      </c>
      <c r="B1726" s="3"/>
      <c r="C1726" s="3"/>
      <c r="D1726" s="122"/>
      <c r="E1726" s="3"/>
      <c r="F1726" s="3"/>
      <c r="G1726" s="3"/>
      <c r="H1726" s="3"/>
      <c r="I1726" s="120"/>
      <c r="J1726" s="3"/>
      <c r="K1726" s="95" t="str" cm="1">
        <f t="array" ref="K1726">IF(OR($J$14 = "A",$J$14 = "B",$J$14 = "C"),IF(I1726="","",IF(LEN(I1726)&gt;2,_xlfn.IFS(ISNUMBER(SEARCH("_",I1726)),I1726,ISNUMBER(SEARCH(", ",I1726)),SUBSTITUTE(I1726,", ","_"),ISNUMBER(SEARCH("/ ",I1726)),SUBSTITUTE(I1726,"/ ","_"),ISNUMBER(SEARCH(",",I1726)),SUBSTITUTE(I1726,",","_"),ISNUMBER(SEARCH("/",I1726)),SUBSTITUTE(I1726,"/","_"),ISNUMBER(SEARCH("",I1726)),I1726),I1726)),IF(OR($J$14 = "J",$J$14 = "K"),"",IF(D1726="","",IF(LEN(D1726)&gt;2,_xlfn.IFS(ISNUMBER(SEARCH("_",D1726)),D1726,ISNUMBER(SEARCH(", ",D1726)),SUBSTITUTE(D1726,", ","_"),ISNUMBER(SEARCH("/ ",D1726)),SUBSTITUTE(D1726,"/ ","_"),ISNUMBER(SEARCH(",",D1726)),SUBSTITUTE(D1726,",","_"),ISNUMBER(SEARCH("/",D1726)),SUBSTITUTE(D1726,"/","_"),ISNUMBER(SEARCH("",D1726)),D1726),D1726))))</f>
        <v/>
      </c>
      <c r="L1726" s="1"/>
      <c r="M1726" s="1" t="str">
        <f t="shared" si="131"/>
        <v/>
      </c>
      <c r="N1726" s="94" t="str">
        <f>IF($L1726="None","",IF(ISERROR(VLOOKUP($L1726,Info!$B$4:$B$266,1,FALSE)),"",VLOOKUP($L1726,Info!$B$4:$L$266,5,FALSE)))</f>
        <v/>
      </c>
      <c r="O1726" s="94" t="str">
        <f>IF(K1726="","",IF(AND($J$12&lt;&gt;"ABC",N1726="3"),"BAC",IF(N1726="3","ABC",IF($J$12&lt;&gt;"ABC",IF($J$10="Standard",VLOOKUP(K1726,Info!$BE$4:$BF$481,2,FALSE),VLOOKUP(K1726,Info!$BI$4:$BJ$482,2,FALSE)),IF($J$10="Standard",VLOOKUP(K1726,Info!$AG$4:$AH$2994,2,FALSE),VLOOKUP(K1726,Info!$AK$4:$AL$2997,2,FALSE))))))</f>
        <v/>
      </c>
      <c r="P1726" s="94" t="str">
        <f>IF($L1726="None","",IF(ISERROR(VLOOKUP($L1726,Info!$B$4:$B$266,1,FALSE)),"",VLOOKUP($L1726,Info!$B$4:$L$266,3,FALSE)))</f>
        <v/>
      </c>
      <c r="Q1726" s="96" t="str">
        <f>IF($L1726="None","",IF(ISERROR(VLOOKUP($L1726,Info!$B$4:$B$266,1,FALSE)),"",VLOOKUP($L1726,Info!$B$4:$L$266,4,FALSE)))</f>
        <v/>
      </c>
      <c r="R1726" s="1"/>
      <c r="S1726" s="6" t="str">
        <f t="shared" si="132"/>
        <v/>
      </c>
      <c r="T1726" s="6" t="str">
        <f>IF($L1726="None","",IF(ISERROR(VLOOKUP($L1726,Info!$B$4:$B$266,1,FALSE)),"",VLOOKUP($L1726,Info!$B$4:$L$266,11,FALSE)))</f>
        <v/>
      </c>
      <c r="U1726" s="1"/>
      <c r="V1726" s="1"/>
      <c r="W1726" s="1"/>
      <c r="X1726" s="1" t="str">
        <f>IF($L1726="None","",IF(ISERROR(VLOOKUP($L1726,Info!$B$4:$B$266,1,FALSE)),"",IF(OR(W1726="Metallic Liquid Tight",W1726="Non-Metallic Liquid Tight",W1726="LSZH",W1726="Greenfield"),VLOOKUP($L1726,Info!$B$4:$L$266,7,FALSE),"N/A")))</f>
        <v/>
      </c>
      <c r="Y1726" s="1"/>
      <c r="Z1726" s="96" t="str">
        <f>IF($L1726="None","",IF(ISERROR(VLOOKUP($L1726,Info!$B$4:$B$266,1,FALSE)),"",VLOOKUP($L1726,Info!$B$4:$L$266,9,FALSE)))</f>
        <v/>
      </c>
      <c r="AA1726" s="96" t="str">
        <f>IF($L1726="None","",IF(ISERROR(VLOOKUP($L1726,Info!$B$4:$B$266,1,FALSE)),"",VLOOKUP($L1726,Info!$B$4:$L$266,8,FALSE)))</f>
        <v/>
      </c>
      <c r="AB1726" s="96" t="str">
        <f>IF($L1726="None","",IF(ISERROR(VLOOKUP($L1726,Info!$B$4:$B$266,1,FALSE)),"",VLOOKUP($L1726,Info!$B$4:$L$266,10,FALSE)))</f>
        <v/>
      </c>
      <c r="AC1726" s="1" t="str">
        <f>IF(W1726="SO Cable","Black,White",IF(O1726="","",IF(P1726="","",IF($J$12&lt;&gt;"ABC",IF(P1726&lt;="250",VLOOKUP(O1726,Info!$AZ$4:$BB$22,3,FALSE),VLOOKUP(O1726,Info!$AZ$23:$BB$39,3,FALSE)),IF(P1726&lt;="250",VLOOKUP(O1726,Info!$AO$4:$AQ$22,3,FALSE),VLOOKUP(O1726,Info!$AO$23:$AP$39,3,FALSE))))))</f>
        <v/>
      </c>
      <c r="AD1726" s="1"/>
      <c r="AE1726" s="1" t="str">
        <f>IF($L1726="None","",IF(ISERROR(VLOOKUP($L1726,Info!$B$4:$B$266,1,FALSE)),"",VLOOKUP($L1726,Info!$B$4:$L$266,4,FALSE)))</f>
        <v/>
      </c>
      <c r="AF1726" s="1" t="str">
        <f>IF($L1726="None","",IF(ISERROR(VLOOKUP($L1726,Info!$B$4:$B$266,1,FALSE)),"",VLOOKUP($L1726,Info!$B$4:$L$266,6,FALSE)))</f>
        <v/>
      </c>
      <c r="AG1726" s="1"/>
      <c r="AH1726" s="33" t="str" cm="1">
        <f t="array" ref="AH1726">IF(AND(L1726&lt;&gt;"",O1726&lt;&gt;"",R1726:S1726&lt;&gt;"",W1726:X1726&lt;&gt;"",Z1726:AA1726&lt;&gt;"",AC1726&lt;&gt;""),"Good","Bad")</f>
        <v>Bad</v>
      </c>
      <c r="AL1726" t="str" cm="1">
        <f t="array" ref="AL1726">IF(R1726&gt;0,_xlfn.IFS(COUNTIF($L$20:L1726,"&lt;&gt;")&lt;101,1,COUNTIF($L$20:L1726,"&lt;&gt;")&lt;201,2,COUNTIF($L$20:L1726,"&lt;&gt;")&lt;301,3,COUNTIF($L$20:L1726,"&lt;&gt;")&lt;401,4,COUNTIF($L$20:L1726,"&lt;&gt;")&lt;501,5,COUNTIF($L$20:L1726,"&lt;&gt;")&lt;601,6,COUNTIF($L$20:L1726,"&lt;&gt;")&lt;701,7,COUNTIF($L$20:L1726,"&lt;&gt;")&lt;801,8,COUNTIF($L$20:L1726,"&lt;&gt;")&lt;901,9,COUNTIF($L$20:L1726,"&lt;&gt;")&lt;1001,10,COUNTIF($L$20:L1726,"&lt;&gt;")&lt;1101,11,COUNTIF($L$20:L1726,"&lt;&gt;")&lt;1201,12,COUNTIF($L$20:L1726,"&lt;&gt;")&lt;1301,13,COUNTIF($L$20:L1726,"&lt;&gt;")&lt;1401,14,COUNTIF($L$20:L1726,"&lt;&gt;")&lt;1501,15,COUNTIF($L$20:L1726,"&lt;&gt;")&lt;1601,16,COUNTIF($L$20:L1726,"&lt;&gt;")&lt;1701,17,COUNTIF($L$20:L1726,"&lt;&gt;")&lt;1801,18,COUNTIF($L$20:L1726,"&lt;&gt;")&lt;1901,19,COUNTIF($L$20:L1726,"&lt;&gt;")&lt;2001,20,COUNTIF($L$20:L1726,"&lt;&gt;")&lt;2101,21,COUNTIF($L$20:L1726,"&lt;&gt;")&lt;2201,22,COUNTIF($L$20:L1726,"&lt;&gt;")&lt;2301,23,COUNTIF($L$20:L1726,"&lt;&gt;")&lt;2401,24,COUNTIF($L$20:L1726,"&lt;&gt;")&lt;2501,25,COUNTIF($L$20:L1726,"&lt;&gt;")&lt;2601,26,COUNTIF($L$20:L1726,"&lt;&gt;")&lt;2701,27,COUNTIF($L$20:L1726,"&lt;&gt;")&lt;2801,28,COUNTIF($L$20:L1726,"&lt;&gt;")&lt;2901,29,COUNTIF($L$20:L1726,"&lt;&gt;")&lt;3001,30),"")</f>
        <v/>
      </c>
      <c r="AM1726" t="str">
        <f t="shared" si="130"/>
        <v/>
      </c>
      <c r="AN1726" t="str">
        <f t="shared" si="134"/>
        <v/>
      </c>
      <c r="AP1726" t="str">
        <f t="shared" si="133"/>
        <v/>
      </c>
      <c r="AQ1726" t="str">
        <f>IF(AO1726="","",COUNTIFS(AM1726:$AM$3019,AO1726))</f>
        <v/>
      </c>
    </row>
    <row r="1727" spans="1:43" x14ac:dyDescent="0.25">
      <c r="A1727" s="6" t="str">
        <f>IF(COUNT($A$20:A1726)&lt;&gt;$B$4,IF(A1726="","",A1726+1),"")</f>
        <v/>
      </c>
      <c r="B1727" s="3"/>
      <c r="C1727" s="3"/>
      <c r="D1727" s="122"/>
      <c r="E1727" s="3"/>
      <c r="F1727" s="3"/>
      <c r="G1727" s="3"/>
      <c r="H1727" s="3"/>
      <c r="I1727" s="120"/>
      <c r="J1727" s="3"/>
      <c r="K1727" s="95" t="str" cm="1">
        <f t="array" ref="K1727">IF(OR($J$14 = "A",$J$14 = "B",$J$14 = "C"),IF(I1727="","",IF(LEN(I1727)&gt;2,_xlfn.IFS(ISNUMBER(SEARCH("_",I1727)),I1727,ISNUMBER(SEARCH(", ",I1727)),SUBSTITUTE(I1727,", ","_"),ISNUMBER(SEARCH("/ ",I1727)),SUBSTITUTE(I1727,"/ ","_"),ISNUMBER(SEARCH(",",I1727)),SUBSTITUTE(I1727,",","_"),ISNUMBER(SEARCH("/",I1727)),SUBSTITUTE(I1727,"/","_"),ISNUMBER(SEARCH("",I1727)),I1727),I1727)),IF(OR($J$14 = "J",$J$14 = "K"),"",IF(D1727="","",IF(LEN(D1727)&gt;2,_xlfn.IFS(ISNUMBER(SEARCH("_",D1727)),D1727,ISNUMBER(SEARCH(", ",D1727)),SUBSTITUTE(D1727,", ","_"),ISNUMBER(SEARCH("/ ",D1727)),SUBSTITUTE(D1727,"/ ","_"),ISNUMBER(SEARCH(",",D1727)),SUBSTITUTE(D1727,",","_"),ISNUMBER(SEARCH("/",D1727)),SUBSTITUTE(D1727,"/","_"),ISNUMBER(SEARCH("",D1727)),D1727),D1727))))</f>
        <v/>
      </c>
      <c r="L1727" s="1"/>
      <c r="M1727" s="1" t="str">
        <f t="shared" si="131"/>
        <v/>
      </c>
      <c r="N1727" s="94" t="str">
        <f>IF($L1727="None","",IF(ISERROR(VLOOKUP($L1727,Info!$B$4:$B$266,1,FALSE)),"",VLOOKUP($L1727,Info!$B$4:$L$266,5,FALSE)))</f>
        <v/>
      </c>
      <c r="O1727" s="94" t="str">
        <f>IF(K1727="","",IF(AND($J$12&lt;&gt;"ABC",N1727="3"),"BAC",IF(N1727="3","ABC",IF($J$12&lt;&gt;"ABC",IF($J$10="Standard",VLOOKUP(K1727,Info!$BE$4:$BF$481,2,FALSE),VLOOKUP(K1727,Info!$BI$4:$BJ$482,2,FALSE)),IF($J$10="Standard",VLOOKUP(K1727,Info!$AG$4:$AH$2994,2,FALSE),VLOOKUP(K1727,Info!$AK$4:$AL$2997,2,FALSE))))))</f>
        <v/>
      </c>
      <c r="P1727" s="94" t="str">
        <f>IF($L1727="None","",IF(ISERROR(VLOOKUP($L1727,Info!$B$4:$B$266,1,FALSE)),"",VLOOKUP($L1727,Info!$B$4:$L$266,3,FALSE)))</f>
        <v/>
      </c>
      <c r="Q1727" s="96" t="str">
        <f>IF($L1727="None","",IF(ISERROR(VLOOKUP($L1727,Info!$B$4:$B$266,1,FALSE)),"",VLOOKUP($L1727,Info!$B$4:$L$266,4,FALSE)))</f>
        <v/>
      </c>
      <c r="R1727" s="1"/>
      <c r="S1727" s="6" t="str">
        <f t="shared" si="132"/>
        <v/>
      </c>
      <c r="T1727" s="6" t="str">
        <f>IF($L1727="None","",IF(ISERROR(VLOOKUP($L1727,Info!$B$4:$B$266,1,FALSE)),"",VLOOKUP($L1727,Info!$B$4:$L$266,11,FALSE)))</f>
        <v/>
      </c>
      <c r="U1727" s="1"/>
      <c r="V1727" s="1"/>
      <c r="W1727" s="1"/>
      <c r="X1727" s="1" t="str">
        <f>IF($L1727="None","",IF(ISERROR(VLOOKUP($L1727,Info!$B$4:$B$266,1,FALSE)),"",IF(OR(W1727="Metallic Liquid Tight",W1727="Non-Metallic Liquid Tight",W1727="LSZH",W1727="Greenfield"),VLOOKUP($L1727,Info!$B$4:$L$266,7,FALSE),"N/A")))</f>
        <v/>
      </c>
      <c r="Y1727" s="1"/>
      <c r="Z1727" s="96" t="str">
        <f>IF($L1727="None","",IF(ISERROR(VLOOKUP($L1727,Info!$B$4:$B$266,1,FALSE)),"",VLOOKUP($L1727,Info!$B$4:$L$266,9,FALSE)))</f>
        <v/>
      </c>
      <c r="AA1727" s="96" t="str">
        <f>IF($L1727="None","",IF(ISERROR(VLOOKUP($L1727,Info!$B$4:$B$266,1,FALSE)),"",VLOOKUP($L1727,Info!$B$4:$L$266,8,FALSE)))</f>
        <v/>
      </c>
      <c r="AB1727" s="96" t="str">
        <f>IF($L1727="None","",IF(ISERROR(VLOOKUP($L1727,Info!$B$4:$B$266,1,FALSE)),"",VLOOKUP($L1727,Info!$B$4:$L$266,10,FALSE)))</f>
        <v/>
      </c>
      <c r="AC1727" s="1" t="str">
        <f>IF(W1727="SO Cable","Black,White",IF(O1727="","",IF(P1727="","",IF($J$12&lt;&gt;"ABC",IF(P1727&lt;="250",VLOOKUP(O1727,Info!$AZ$4:$BB$22,3,FALSE),VLOOKUP(O1727,Info!$AZ$23:$BB$39,3,FALSE)),IF(P1727&lt;="250",VLOOKUP(O1727,Info!$AO$4:$AQ$22,3,FALSE),VLOOKUP(O1727,Info!$AO$23:$AP$39,3,FALSE))))))</f>
        <v/>
      </c>
      <c r="AD1727" s="1"/>
      <c r="AE1727" s="1" t="str">
        <f>IF($L1727="None","",IF(ISERROR(VLOOKUP($L1727,Info!$B$4:$B$266,1,FALSE)),"",VLOOKUP($L1727,Info!$B$4:$L$266,4,FALSE)))</f>
        <v/>
      </c>
      <c r="AF1727" s="1" t="str">
        <f>IF($L1727="None","",IF(ISERROR(VLOOKUP($L1727,Info!$B$4:$B$266,1,FALSE)),"",VLOOKUP($L1727,Info!$B$4:$L$266,6,FALSE)))</f>
        <v/>
      </c>
      <c r="AG1727" s="1"/>
      <c r="AH1727" s="33" t="str" cm="1">
        <f t="array" ref="AH1727">IF(AND(L1727&lt;&gt;"",O1727&lt;&gt;"",R1727:S1727&lt;&gt;"",W1727:X1727&lt;&gt;"",Z1727:AA1727&lt;&gt;"",AC1727&lt;&gt;""),"Good","Bad")</f>
        <v>Bad</v>
      </c>
      <c r="AL1727" t="str" cm="1">
        <f t="array" ref="AL1727">IF(R1727&gt;0,_xlfn.IFS(COUNTIF($L$20:L1727,"&lt;&gt;")&lt;101,1,COUNTIF($L$20:L1727,"&lt;&gt;")&lt;201,2,COUNTIF($L$20:L1727,"&lt;&gt;")&lt;301,3,COUNTIF($L$20:L1727,"&lt;&gt;")&lt;401,4,COUNTIF($L$20:L1727,"&lt;&gt;")&lt;501,5,COUNTIF($L$20:L1727,"&lt;&gt;")&lt;601,6,COUNTIF($L$20:L1727,"&lt;&gt;")&lt;701,7,COUNTIF($L$20:L1727,"&lt;&gt;")&lt;801,8,COUNTIF($L$20:L1727,"&lt;&gt;")&lt;901,9,COUNTIF($L$20:L1727,"&lt;&gt;")&lt;1001,10,COUNTIF($L$20:L1727,"&lt;&gt;")&lt;1101,11,COUNTIF($L$20:L1727,"&lt;&gt;")&lt;1201,12,COUNTIF($L$20:L1727,"&lt;&gt;")&lt;1301,13,COUNTIF($L$20:L1727,"&lt;&gt;")&lt;1401,14,COUNTIF($L$20:L1727,"&lt;&gt;")&lt;1501,15,COUNTIF($L$20:L1727,"&lt;&gt;")&lt;1601,16,COUNTIF($L$20:L1727,"&lt;&gt;")&lt;1701,17,COUNTIF($L$20:L1727,"&lt;&gt;")&lt;1801,18,COUNTIF($L$20:L1727,"&lt;&gt;")&lt;1901,19,COUNTIF($L$20:L1727,"&lt;&gt;")&lt;2001,20,COUNTIF($L$20:L1727,"&lt;&gt;")&lt;2101,21,COUNTIF($L$20:L1727,"&lt;&gt;")&lt;2201,22,COUNTIF($L$20:L1727,"&lt;&gt;")&lt;2301,23,COUNTIF($L$20:L1727,"&lt;&gt;")&lt;2401,24,COUNTIF($L$20:L1727,"&lt;&gt;")&lt;2501,25,COUNTIF($L$20:L1727,"&lt;&gt;")&lt;2601,26,COUNTIF($L$20:L1727,"&lt;&gt;")&lt;2701,27,COUNTIF($L$20:L1727,"&lt;&gt;")&lt;2801,28,COUNTIF($L$20:L1727,"&lt;&gt;")&lt;2901,29,COUNTIF($L$20:L1727,"&lt;&gt;")&lt;3001,30),"")</f>
        <v/>
      </c>
      <c r="AM1727" t="str">
        <f t="shared" si="130"/>
        <v/>
      </c>
      <c r="AN1727" t="str">
        <f t="shared" si="134"/>
        <v/>
      </c>
      <c r="AP1727" t="str">
        <f t="shared" si="133"/>
        <v/>
      </c>
      <c r="AQ1727" t="str">
        <f>IF(AO1727="","",COUNTIFS(AM1727:$AM$3019,AO1727))</f>
        <v/>
      </c>
    </row>
    <row r="1728" spans="1:43" x14ac:dyDescent="0.25">
      <c r="A1728" s="6" t="str">
        <f>IF(COUNT($A$20:A1727)&lt;&gt;$B$4,IF(A1727="","",A1727+1),"")</f>
        <v/>
      </c>
      <c r="B1728" s="3"/>
      <c r="C1728" s="3"/>
      <c r="D1728" s="122"/>
      <c r="E1728" s="3"/>
      <c r="F1728" s="3"/>
      <c r="G1728" s="3"/>
      <c r="H1728" s="3"/>
      <c r="I1728" s="120"/>
      <c r="J1728" s="3"/>
      <c r="K1728" s="95" t="str" cm="1">
        <f t="array" ref="K1728">IF(OR($J$14 = "A",$J$14 = "B",$J$14 = "C"),IF(I1728="","",IF(LEN(I1728)&gt;2,_xlfn.IFS(ISNUMBER(SEARCH("_",I1728)),I1728,ISNUMBER(SEARCH(", ",I1728)),SUBSTITUTE(I1728,", ","_"),ISNUMBER(SEARCH("/ ",I1728)),SUBSTITUTE(I1728,"/ ","_"),ISNUMBER(SEARCH(",",I1728)),SUBSTITUTE(I1728,",","_"),ISNUMBER(SEARCH("/",I1728)),SUBSTITUTE(I1728,"/","_"),ISNUMBER(SEARCH("",I1728)),I1728),I1728)),IF(OR($J$14 = "J",$J$14 = "K"),"",IF(D1728="","",IF(LEN(D1728)&gt;2,_xlfn.IFS(ISNUMBER(SEARCH("_",D1728)),D1728,ISNUMBER(SEARCH(", ",D1728)),SUBSTITUTE(D1728,", ","_"),ISNUMBER(SEARCH("/ ",D1728)),SUBSTITUTE(D1728,"/ ","_"),ISNUMBER(SEARCH(",",D1728)),SUBSTITUTE(D1728,",","_"),ISNUMBER(SEARCH("/",D1728)),SUBSTITUTE(D1728,"/","_"),ISNUMBER(SEARCH("",D1728)),D1728),D1728))))</f>
        <v/>
      </c>
      <c r="L1728" s="1"/>
      <c r="M1728" s="1" t="str">
        <f t="shared" si="131"/>
        <v/>
      </c>
      <c r="N1728" s="94" t="str">
        <f>IF($L1728="None","",IF(ISERROR(VLOOKUP($L1728,Info!$B$4:$B$266,1,FALSE)),"",VLOOKUP($L1728,Info!$B$4:$L$266,5,FALSE)))</f>
        <v/>
      </c>
      <c r="O1728" s="94" t="str">
        <f>IF(K1728="","",IF(AND($J$12&lt;&gt;"ABC",N1728="3"),"BAC",IF(N1728="3","ABC",IF($J$12&lt;&gt;"ABC",IF($J$10="Standard",VLOOKUP(K1728,Info!$BE$4:$BF$481,2,FALSE),VLOOKUP(K1728,Info!$BI$4:$BJ$482,2,FALSE)),IF($J$10="Standard",VLOOKUP(K1728,Info!$AG$4:$AH$2994,2,FALSE),VLOOKUP(K1728,Info!$AK$4:$AL$2997,2,FALSE))))))</f>
        <v/>
      </c>
      <c r="P1728" s="94" t="str">
        <f>IF($L1728="None","",IF(ISERROR(VLOOKUP($L1728,Info!$B$4:$B$266,1,FALSE)),"",VLOOKUP($L1728,Info!$B$4:$L$266,3,FALSE)))</f>
        <v/>
      </c>
      <c r="Q1728" s="96" t="str">
        <f>IF($L1728="None","",IF(ISERROR(VLOOKUP($L1728,Info!$B$4:$B$266,1,FALSE)),"",VLOOKUP($L1728,Info!$B$4:$L$266,4,FALSE)))</f>
        <v/>
      </c>
      <c r="R1728" s="1"/>
      <c r="S1728" s="6" t="str">
        <f t="shared" si="132"/>
        <v/>
      </c>
      <c r="T1728" s="6" t="str">
        <f>IF($L1728="None","",IF(ISERROR(VLOOKUP($L1728,Info!$B$4:$B$266,1,FALSE)),"",VLOOKUP($L1728,Info!$B$4:$L$266,11,FALSE)))</f>
        <v/>
      </c>
      <c r="U1728" s="1"/>
      <c r="V1728" s="1"/>
      <c r="W1728" s="1"/>
      <c r="X1728" s="1" t="str">
        <f>IF($L1728="None","",IF(ISERROR(VLOOKUP($L1728,Info!$B$4:$B$266,1,FALSE)),"",IF(OR(W1728="Metallic Liquid Tight",W1728="Non-Metallic Liquid Tight",W1728="LSZH",W1728="Greenfield"),VLOOKUP($L1728,Info!$B$4:$L$266,7,FALSE),"N/A")))</f>
        <v/>
      </c>
      <c r="Y1728" s="1"/>
      <c r="Z1728" s="96" t="str">
        <f>IF($L1728="None","",IF(ISERROR(VLOOKUP($L1728,Info!$B$4:$B$266,1,FALSE)),"",VLOOKUP($L1728,Info!$B$4:$L$266,9,FALSE)))</f>
        <v/>
      </c>
      <c r="AA1728" s="96" t="str">
        <f>IF($L1728="None","",IF(ISERROR(VLOOKUP($L1728,Info!$B$4:$B$266,1,FALSE)),"",VLOOKUP($L1728,Info!$B$4:$L$266,8,FALSE)))</f>
        <v/>
      </c>
      <c r="AB1728" s="96" t="str">
        <f>IF($L1728="None","",IF(ISERROR(VLOOKUP($L1728,Info!$B$4:$B$266,1,FALSE)),"",VLOOKUP($L1728,Info!$B$4:$L$266,10,FALSE)))</f>
        <v/>
      </c>
      <c r="AC1728" s="1" t="str">
        <f>IF(W1728="SO Cable","Black,White",IF(O1728="","",IF(P1728="","",IF($J$12&lt;&gt;"ABC",IF(P1728&lt;="250",VLOOKUP(O1728,Info!$AZ$4:$BB$22,3,FALSE),VLOOKUP(O1728,Info!$AZ$23:$BB$39,3,FALSE)),IF(P1728&lt;="250",VLOOKUP(O1728,Info!$AO$4:$AQ$22,3,FALSE),VLOOKUP(O1728,Info!$AO$23:$AP$39,3,FALSE))))))</f>
        <v/>
      </c>
      <c r="AD1728" s="1"/>
      <c r="AE1728" s="1" t="str">
        <f>IF($L1728="None","",IF(ISERROR(VLOOKUP($L1728,Info!$B$4:$B$266,1,FALSE)),"",VLOOKUP($L1728,Info!$B$4:$L$266,4,FALSE)))</f>
        <v/>
      </c>
      <c r="AF1728" s="1" t="str">
        <f>IF($L1728="None","",IF(ISERROR(VLOOKUP($L1728,Info!$B$4:$B$266,1,FALSE)),"",VLOOKUP($L1728,Info!$B$4:$L$266,6,FALSE)))</f>
        <v/>
      </c>
      <c r="AG1728" s="1"/>
      <c r="AH1728" s="33" t="str" cm="1">
        <f t="array" ref="AH1728">IF(AND(L1728&lt;&gt;"",O1728&lt;&gt;"",R1728:S1728&lt;&gt;"",W1728:X1728&lt;&gt;"",Z1728:AA1728&lt;&gt;"",AC1728&lt;&gt;""),"Good","Bad")</f>
        <v>Bad</v>
      </c>
      <c r="AL1728" t="str" cm="1">
        <f t="array" ref="AL1728">IF(R1728&gt;0,_xlfn.IFS(COUNTIF($L$20:L1728,"&lt;&gt;")&lt;101,1,COUNTIF($L$20:L1728,"&lt;&gt;")&lt;201,2,COUNTIF($L$20:L1728,"&lt;&gt;")&lt;301,3,COUNTIF($L$20:L1728,"&lt;&gt;")&lt;401,4,COUNTIF($L$20:L1728,"&lt;&gt;")&lt;501,5,COUNTIF($L$20:L1728,"&lt;&gt;")&lt;601,6,COUNTIF($L$20:L1728,"&lt;&gt;")&lt;701,7,COUNTIF($L$20:L1728,"&lt;&gt;")&lt;801,8,COUNTIF($L$20:L1728,"&lt;&gt;")&lt;901,9,COUNTIF($L$20:L1728,"&lt;&gt;")&lt;1001,10,COUNTIF($L$20:L1728,"&lt;&gt;")&lt;1101,11,COUNTIF($L$20:L1728,"&lt;&gt;")&lt;1201,12,COUNTIF($L$20:L1728,"&lt;&gt;")&lt;1301,13,COUNTIF($L$20:L1728,"&lt;&gt;")&lt;1401,14,COUNTIF($L$20:L1728,"&lt;&gt;")&lt;1501,15,COUNTIF($L$20:L1728,"&lt;&gt;")&lt;1601,16,COUNTIF($L$20:L1728,"&lt;&gt;")&lt;1701,17,COUNTIF($L$20:L1728,"&lt;&gt;")&lt;1801,18,COUNTIF($L$20:L1728,"&lt;&gt;")&lt;1901,19,COUNTIF($L$20:L1728,"&lt;&gt;")&lt;2001,20,COUNTIF($L$20:L1728,"&lt;&gt;")&lt;2101,21,COUNTIF($L$20:L1728,"&lt;&gt;")&lt;2201,22,COUNTIF($L$20:L1728,"&lt;&gt;")&lt;2301,23,COUNTIF($L$20:L1728,"&lt;&gt;")&lt;2401,24,COUNTIF($L$20:L1728,"&lt;&gt;")&lt;2501,25,COUNTIF($L$20:L1728,"&lt;&gt;")&lt;2601,26,COUNTIF($L$20:L1728,"&lt;&gt;")&lt;2701,27,COUNTIF($L$20:L1728,"&lt;&gt;")&lt;2801,28,COUNTIF($L$20:L1728,"&lt;&gt;")&lt;2901,29,COUNTIF($L$20:L1728,"&lt;&gt;")&lt;3001,30),"")</f>
        <v/>
      </c>
      <c r="AM1728" t="str">
        <f t="shared" si="130"/>
        <v/>
      </c>
      <c r="AN1728" t="str">
        <f t="shared" si="134"/>
        <v/>
      </c>
      <c r="AP1728" t="str">
        <f t="shared" si="133"/>
        <v/>
      </c>
      <c r="AQ1728" t="str">
        <f>IF(AO1728="","",COUNTIFS(AM1728:$AM$3019,AO1728))</f>
        <v/>
      </c>
    </row>
    <row r="1729" spans="1:43" x14ac:dyDescent="0.25">
      <c r="A1729" s="6" t="str">
        <f>IF(COUNT($A$20:A1728)&lt;&gt;$B$4,IF(A1728="","",A1728+1),"")</f>
        <v/>
      </c>
      <c r="B1729" s="3"/>
      <c r="C1729" s="3"/>
      <c r="D1729" s="122"/>
      <c r="E1729" s="3"/>
      <c r="F1729" s="3"/>
      <c r="G1729" s="3"/>
      <c r="H1729" s="3"/>
      <c r="I1729" s="120"/>
      <c r="J1729" s="3"/>
      <c r="K1729" s="95" t="str" cm="1">
        <f t="array" ref="K1729">IF(OR($J$14 = "A",$J$14 = "B",$J$14 = "C"),IF(I1729="","",IF(LEN(I1729)&gt;2,_xlfn.IFS(ISNUMBER(SEARCH("_",I1729)),I1729,ISNUMBER(SEARCH(", ",I1729)),SUBSTITUTE(I1729,", ","_"),ISNUMBER(SEARCH("/ ",I1729)),SUBSTITUTE(I1729,"/ ","_"),ISNUMBER(SEARCH(",",I1729)),SUBSTITUTE(I1729,",","_"),ISNUMBER(SEARCH("/",I1729)),SUBSTITUTE(I1729,"/","_"),ISNUMBER(SEARCH("",I1729)),I1729),I1729)),IF(OR($J$14 = "J",$J$14 = "K"),"",IF(D1729="","",IF(LEN(D1729)&gt;2,_xlfn.IFS(ISNUMBER(SEARCH("_",D1729)),D1729,ISNUMBER(SEARCH(", ",D1729)),SUBSTITUTE(D1729,", ","_"),ISNUMBER(SEARCH("/ ",D1729)),SUBSTITUTE(D1729,"/ ","_"),ISNUMBER(SEARCH(",",D1729)),SUBSTITUTE(D1729,",","_"),ISNUMBER(SEARCH("/",D1729)),SUBSTITUTE(D1729,"/","_"),ISNUMBER(SEARCH("",D1729)),D1729),D1729))))</f>
        <v/>
      </c>
      <c r="L1729" s="1"/>
      <c r="M1729" s="1" t="str">
        <f t="shared" si="131"/>
        <v/>
      </c>
      <c r="N1729" s="94" t="str">
        <f>IF($L1729="None","",IF(ISERROR(VLOOKUP($L1729,Info!$B$4:$B$266,1,FALSE)),"",VLOOKUP($L1729,Info!$B$4:$L$266,5,FALSE)))</f>
        <v/>
      </c>
      <c r="O1729" s="94" t="str">
        <f>IF(K1729="","",IF(AND($J$12&lt;&gt;"ABC",N1729="3"),"BAC",IF(N1729="3","ABC",IF($J$12&lt;&gt;"ABC",IF($J$10="Standard",VLOOKUP(K1729,Info!$BE$4:$BF$481,2,FALSE),VLOOKUP(K1729,Info!$BI$4:$BJ$482,2,FALSE)),IF($J$10="Standard",VLOOKUP(K1729,Info!$AG$4:$AH$2994,2,FALSE),VLOOKUP(K1729,Info!$AK$4:$AL$2997,2,FALSE))))))</f>
        <v/>
      </c>
      <c r="P1729" s="94" t="str">
        <f>IF($L1729="None","",IF(ISERROR(VLOOKUP($L1729,Info!$B$4:$B$266,1,FALSE)),"",VLOOKUP($L1729,Info!$B$4:$L$266,3,FALSE)))</f>
        <v/>
      </c>
      <c r="Q1729" s="96" t="str">
        <f>IF($L1729="None","",IF(ISERROR(VLOOKUP($L1729,Info!$B$4:$B$266,1,FALSE)),"",VLOOKUP($L1729,Info!$B$4:$L$266,4,FALSE)))</f>
        <v/>
      </c>
      <c r="R1729" s="1"/>
      <c r="S1729" s="6" t="str">
        <f t="shared" si="132"/>
        <v/>
      </c>
      <c r="T1729" s="6" t="str">
        <f>IF($L1729="None","",IF(ISERROR(VLOOKUP($L1729,Info!$B$4:$B$266,1,FALSE)),"",VLOOKUP($L1729,Info!$B$4:$L$266,11,FALSE)))</f>
        <v/>
      </c>
      <c r="U1729" s="1"/>
      <c r="V1729" s="1"/>
      <c r="W1729" s="1"/>
      <c r="X1729" s="1" t="str">
        <f>IF($L1729="None","",IF(ISERROR(VLOOKUP($L1729,Info!$B$4:$B$266,1,FALSE)),"",IF(OR(W1729="Metallic Liquid Tight",W1729="Non-Metallic Liquid Tight",W1729="LSZH",W1729="Greenfield"),VLOOKUP($L1729,Info!$B$4:$L$266,7,FALSE),"N/A")))</f>
        <v/>
      </c>
      <c r="Y1729" s="1"/>
      <c r="Z1729" s="96" t="str">
        <f>IF($L1729="None","",IF(ISERROR(VLOOKUP($L1729,Info!$B$4:$B$266,1,FALSE)),"",VLOOKUP($L1729,Info!$B$4:$L$266,9,FALSE)))</f>
        <v/>
      </c>
      <c r="AA1729" s="96" t="str">
        <f>IF($L1729="None","",IF(ISERROR(VLOOKUP($L1729,Info!$B$4:$B$266,1,FALSE)),"",VLOOKUP($L1729,Info!$B$4:$L$266,8,FALSE)))</f>
        <v/>
      </c>
      <c r="AB1729" s="96" t="str">
        <f>IF($L1729="None","",IF(ISERROR(VLOOKUP($L1729,Info!$B$4:$B$266,1,FALSE)),"",VLOOKUP($L1729,Info!$B$4:$L$266,10,FALSE)))</f>
        <v/>
      </c>
      <c r="AC1729" s="1" t="str">
        <f>IF(W1729="SO Cable","Black,White",IF(O1729="","",IF(P1729="","",IF($J$12&lt;&gt;"ABC",IF(P1729&lt;="250",VLOOKUP(O1729,Info!$AZ$4:$BB$22,3,FALSE),VLOOKUP(O1729,Info!$AZ$23:$BB$39,3,FALSE)),IF(P1729&lt;="250",VLOOKUP(O1729,Info!$AO$4:$AQ$22,3,FALSE),VLOOKUP(O1729,Info!$AO$23:$AP$39,3,FALSE))))))</f>
        <v/>
      </c>
      <c r="AD1729" s="1"/>
      <c r="AE1729" s="1" t="str">
        <f>IF($L1729="None","",IF(ISERROR(VLOOKUP($L1729,Info!$B$4:$B$266,1,FALSE)),"",VLOOKUP($L1729,Info!$B$4:$L$266,4,FALSE)))</f>
        <v/>
      </c>
      <c r="AF1729" s="1" t="str">
        <f>IF($L1729="None","",IF(ISERROR(VLOOKUP($L1729,Info!$B$4:$B$266,1,FALSE)),"",VLOOKUP($L1729,Info!$B$4:$L$266,6,FALSE)))</f>
        <v/>
      </c>
      <c r="AG1729" s="1"/>
      <c r="AH1729" s="33" t="str" cm="1">
        <f t="array" ref="AH1729">IF(AND(L1729&lt;&gt;"",O1729&lt;&gt;"",R1729:S1729&lt;&gt;"",W1729:X1729&lt;&gt;"",Z1729:AA1729&lt;&gt;"",AC1729&lt;&gt;""),"Good","Bad")</f>
        <v>Bad</v>
      </c>
      <c r="AL1729" t="str" cm="1">
        <f t="array" ref="AL1729">IF(R1729&gt;0,_xlfn.IFS(COUNTIF($L$20:L1729,"&lt;&gt;")&lt;101,1,COUNTIF($L$20:L1729,"&lt;&gt;")&lt;201,2,COUNTIF($L$20:L1729,"&lt;&gt;")&lt;301,3,COUNTIF($L$20:L1729,"&lt;&gt;")&lt;401,4,COUNTIF($L$20:L1729,"&lt;&gt;")&lt;501,5,COUNTIF($L$20:L1729,"&lt;&gt;")&lt;601,6,COUNTIF($L$20:L1729,"&lt;&gt;")&lt;701,7,COUNTIF($L$20:L1729,"&lt;&gt;")&lt;801,8,COUNTIF($L$20:L1729,"&lt;&gt;")&lt;901,9,COUNTIF($L$20:L1729,"&lt;&gt;")&lt;1001,10,COUNTIF($L$20:L1729,"&lt;&gt;")&lt;1101,11,COUNTIF($L$20:L1729,"&lt;&gt;")&lt;1201,12,COUNTIF($L$20:L1729,"&lt;&gt;")&lt;1301,13,COUNTIF($L$20:L1729,"&lt;&gt;")&lt;1401,14,COUNTIF($L$20:L1729,"&lt;&gt;")&lt;1501,15,COUNTIF($L$20:L1729,"&lt;&gt;")&lt;1601,16,COUNTIF($L$20:L1729,"&lt;&gt;")&lt;1701,17,COUNTIF($L$20:L1729,"&lt;&gt;")&lt;1801,18,COUNTIF($L$20:L1729,"&lt;&gt;")&lt;1901,19,COUNTIF($L$20:L1729,"&lt;&gt;")&lt;2001,20,COUNTIF($L$20:L1729,"&lt;&gt;")&lt;2101,21,COUNTIF($L$20:L1729,"&lt;&gt;")&lt;2201,22,COUNTIF($L$20:L1729,"&lt;&gt;")&lt;2301,23,COUNTIF($L$20:L1729,"&lt;&gt;")&lt;2401,24,COUNTIF($L$20:L1729,"&lt;&gt;")&lt;2501,25,COUNTIF($L$20:L1729,"&lt;&gt;")&lt;2601,26,COUNTIF($L$20:L1729,"&lt;&gt;")&lt;2701,27,COUNTIF($L$20:L1729,"&lt;&gt;")&lt;2801,28,COUNTIF($L$20:L1729,"&lt;&gt;")&lt;2901,29,COUNTIF($L$20:L1729,"&lt;&gt;")&lt;3001,30),"")</f>
        <v/>
      </c>
      <c r="AM1729" t="str">
        <f t="shared" si="130"/>
        <v/>
      </c>
      <c r="AN1729" t="str">
        <f t="shared" si="134"/>
        <v/>
      </c>
      <c r="AP1729" t="str">
        <f t="shared" si="133"/>
        <v/>
      </c>
      <c r="AQ1729" t="str">
        <f>IF(AO1729="","",COUNTIFS(AM1729:$AM$3019,AO1729))</f>
        <v/>
      </c>
    </row>
    <row r="1730" spans="1:43" x14ac:dyDescent="0.25">
      <c r="A1730" s="6" t="str">
        <f>IF(COUNT($A$20:A1729)&lt;&gt;$B$4,IF(A1729="","",A1729+1),"")</f>
        <v/>
      </c>
      <c r="B1730" s="3"/>
      <c r="C1730" s="3"/>
      <c r="D1730" s="122"/>
      <c r="E1730" s="3"/>
      <c r="F1730" s="3"/>
      <c r="G1730" s="3"/>
      <c r="H1730" s="3"/>
      <c r="I1730" s="120"/>
      <c r="J1730" s="3"/>
      <c r="K1730" s="95" t="str" cm="1">
        <f t="array" ref="K1730">IF(OR($J$14 = "A",$J$14 = "B",$J$14 = "C"),IF(I1730="","",IF(LEN(I1730)&gt;2,_xlfn.IFS(ISNUMBER(SEARCH("_",I1730)),I1730,ISNUMBER(SEARCH(", ",I1730)),SUBSTITUTE(I1730,", ","_"),ISNUMBER(SEARCH("/ ",I1730)),SUBSTITUTE(I1730,"/ ","_"),ISNUMBER(SEARCH(",",I1730)),SUBSTITUTE(I1730,",","_"),ISNUMBER(SEARCH("/",I1730)),SUBSTITUTE(I1730,"/","_"),ISNUMBER(SEARCH("",I1730)),I1730),I1730)),IF(OR($J$14 = "J",$J$14 = "K"),"",IF(D1730="","",IF(LEN(D1730)&gt;2,_xlfn.IFS(ISNUMBER(SEARCH("_",D1730)),D1730,ISNUMBER(SEARCH(", ",D1730)),SUBSTITUTE(D1730,", ","_"),ISNUMBER(SEARCH("/ ",D1730)),SUBSTITUTE(D1730,"/ ","_"),ISNUMBER(SEARCH(",",D1730)),SUBSTITUTE(D1730,",","_"),ISNUMBER(SEARCH("/",D1730)),SUBSTITUTE(D1730,"/","_"),ISNUMBER(SEARCH("",D1730)),D1730),D1730))))</f>
        <v/>
      </c>
      <c r="L1730" s="1"/>
      <c r="M1730" s="1" t="str">
        <f t="shared" si="131"/>
        <v/>
      </c>
      <c r="N1730" s="94" t="str">
        <f>IF($L1730="None","",IF(ISERROR(VLOOKUP($L1730,Info!$B$4:$B$266,1,FALSE)),"",VLOOKUP($L1730,Info!$B$4:$L$266,5,FALSE)))</f>
        <v/>
      </c>
      <c r="O1730" s="94" t="str">
        <f>IF(K1730="","",IF(AND($J$12&lt;&gt;"ABC",N1730="3"),"BAC",IF(N1730="3","ABC",IF($J$12&lt;&gt;"ABC",IF($J$10="Standard",VLOOKUP(K1730,Info!$BE$4:$BF$481,2,FALSE),VLOOKUP(K1730,Info!$BI$4:$BJ$482,2,FALSE)),IF($J$10="Standard",VLOOKUP(K1730,Info!$AG$4:$AH$2994,2,FALSE),VLOOKUP(K1730,Info!$AK$4:$AL$2997,2,FALSE))))))</f>
        <v/>
      </c>
      <c r="P1730" s="94" t="str">
        <f>IF($L1730="None","",IF(ISERROR(VLOOKUP($L1730,Info!$B$4:$B$266,1,FALSE)),"",VLOOKUP($L1730,Info!$B$4:$L$266,3,FALSE)))</f>
        <v/>
      </c>
      <c r="Q1730" s="96" t="str">
        <f>IF($L1730="None","",IF(ISERROR(VLOOKUP($L1730,Info!$B$4:$B$266,1,FALSE)),"",VLOOKUP($L1730,Info!$B$4:$L$266,4,FALSE)))</f>
        <v/>
      </c>
      <c r="R1730" s="1"/>
      <c r="S1730" s="6" t="str">
        <f t="shared" si="132"/>
        <v/>
      </c>
      <c r="T1730" s="6" t="str">
        <f>IF($L1730="None","",IF(ISERROR(VLOOKUP($L1730,Info!$B$4:$B$266,1,FALSE)),"",VLOOKUP($L1730,Info!$B$4:$L$266,11,FALSE)))</f>
        <v/>
      </c>
      <c r="U1730" s="1"/>
      <c r="V1730" s="1"/>
      <c r="W1730" s="1"/>
      <c r="X1730" s="1" t="str">
        <f>IF($L1730="None","",IF(ISERROR(VLOOKUP($L1730,Info!$B$4:$B$266,1,FALSE)),"",IF(OR(W1730="Metallic Liquid Tight",W1730="Non-Metallic Liquid Tight",W1730="LSZH",W1730="Greenfield"),VLOOKUP($L1730,Info!$B$4:$L$266,7,FALSE),"N/A")))</f>
        <v/>
      </c>
      <c r="Y1730" s="1"/>
      <c r="Z1730" s="96" t="str">
        <f>IF($L1730="None","",IF(ISERROR(VLOOKUP($L1730,Info!$B$4:$B$266,1,FALSE)),"",VLOOKUP($L1730,Info!$B$4:$L$266,9,FALSE)))</f>
        <v/>
      </c>
      <c r="AA1730" s="96" t="str">
        <f>IF($L1730="None","",IF(ISERROR(VLOOKUP($L1730,Info!$B$4:$B$266,1,FALSE)),"",VLOOKUP($L1730,Info!$B$4:$L$266,8,FALSE)))</f>
        <v/>
      </c>
      <c r="AB1730" s="96" t="str">
        <f>IF($L1730="None","",IF(ISERROR(VLOOKUP($L1730,Info!$B$4:$B$266,1,FALSE)),"",VLOOKUP($L1730,Info!$B$4:$L$266,10,FALSE)))</f>
        <v/>
      </c>
      <c r="AC1730" s="1" t="str">
        <f>IF(W1730="SO Cable","Black,White",IF(O1730="","",IF(P1730="","",IF($J$12&lt;&gt;"ABC",IF(P1730&lt;="250",VLOOKUP(O1730,Info!$AZ$4:$BB$22,3,FALSE),VLOOKUP(O1730,Info!$AZ$23:$BB$39,3,FALSE)),IF(P1730&lt;="250",VLOOKUP(O1730,Info!$AO$4:$AQ$22,3,FALSE),VLOOKUP(O1730,Info!$AO$23:$AP$39,3,FALSE))))))</f>
        <v/>
      </c>
      <c r="AD1730" s="1"/>
      <c r="AE1730" s="1" t="str">
        <f>IF($L1730="None","",IF(ISERROR(VLOOKUP($L1730,Info!$B$4:$B$266,1,FALSE)),"",VLOOKUP($L1730,Info!$B$4:$L$266,4,FALSE)))</f>
        <v/>
      </c>
      <c r="AF1730" s="1" t="str">
        <f>IF($L1730="None","",IF(ISERROR(VLOOKUP($L1730,Info!$B$4:$B$266,1,FALSE)),"",VLOOKUP($L1730,Info!$B$4:$L$266,6,FALSE)))</f>
        <v/>
      </c>
      <c r="AG1730" s="1"/>
      <c r="AH1730" s="33" t="str" cm="1">
        <f t="array" ref="AH1730">IF(AND(L1730&lt;&gt;"",O1730&lt;&gt;"",R1730:S1730&lt;&gt;"",W1730:X1730&lt;&gt;"",Z1730:AA1730&lt;&gt;"",AC1730&lt;&gt;""),"Good","Bad")</f>
        <v>Bad</v>
      </c>
      <c r="AL1730" t="str" cm="1">
        <f t="array" ref="AL1730">IF(R1730&gt;0,_xlfn.IFS(COUNTIF($L$20:L1730,"&lt;&gt;")&lt;101,1,COUNTIF($L$20:L1730,"&lt;&gt;")&lt;201,2,COUNTIF($L$20:L1730,"&lt;&gt;")&lt;301,3,COUNTIF($L$20:L1730,"&lt;&gt;")&lt;401,4,COUNTIF($L$20:L1730,"&lt;&gt;")&lt;501,5,COUNTIF($L$20:L1730,"&lt;&gt;")&lt;601,6,COUNTIF($L$20:L1730,"&lt;&gt;")&lt;701,7,COUNTIF($L$20:L1730,"&lt;&gt;")&lt;801,8,COUNTIF($L$20:L1730,"&lt;&gt;")&lt;901,9,COUNTIF($L$20:L1730,"&lt;&gt;")&lt;1001,10,COUNTIF($L$20:L1730,"&lt;&gt;")&lt;1101,11,COUNTIF($L$20:L1730,"&lt;&gt;")&lt;1201,12,COUNTIF($L$20:L1730,"&lt;&gt;")&lt;1301,13,COUNTIF($L$20:L1730,"&lt;&gt;")&lt;1401,14,COUNTIF($L$20:L1730,"&lt;&gt;")&lt;1501,15,COUNTIF($L$20:L1730,"&lt;&gt;")&lt;1601,16,COUNTIF($L$20:L1730,"&lt;&gt;")&lt;1701,17,COUNTIF($L$20:L1730,"&lt;&gt;")&lt;1801,18,COUNTIF($L$20:L1730,"&lt;&gt;")&lt;1901,19,COUNTIF($L$20:L1730,"&lt;&gt;")&lt;2001,20,COUNTIF($L$20:L1730,"&lt;&gt;")&lt;2101,21,COUNTIF($L$20:L1730,"&lt;&gt;")&lt;2201,22,COUNTIF($L$20:L1730,"&lt;&gt;")&lt;2301,23,COUNTIF($L$20:L1730,"&lt;&gt;")&lt;2401,24,COUNTIF($L$20:L1730,"&lt;&gt;")&lt;2501,25,COUNTIF($L$20:L1730,"&lt;&gt;")&lt;2601,26,COUNTIF($L$20:L1730,"&lt;&gt;")&lt;2701,27,COUNTIF($L$20:L1730,"&lt;&gt;")&lt;2801,28,COUNTIF($L$20:L1730,"&lt;&gt;")&lt;2901,29,COUNTIF($L$20:L1730,"&lt;&gt;")&lt;3001,30),"")</f>
        <v/>
      </c>
      <c r="AM1730" t="str">
        <f t="shared" si="130"/>
        <v/>
      </c>
      <c r="AN1730" t="str">
        <f t="shared" si="134"/>
        <v/>
      </c>
      <c r="AP1730" t="str">
        <f t="shared" si="133"/>
        <v/>
      </c>
      <c r="AQ1730" t="str">
        <f>IF(AO1730="","",COUNTIFS(AM1730:$AM$3019,AO1730))</f>
        <v/>
      </c>
    </row>
    <row r="1731" spans="1:43" x14ac:dyDescent="0.25">
      <c r="A1731" s="6" t="str">
        <f>IF(COUNT($A$20:A1730)&lt;&gt;$B$4,IF(A1730="","",A1730+1),"")</f>
        <v/>
      </c>
      <c r="B1731" s="3"/>
      <c r="C1731" s="3"/>
      <c r="D1731" s="122"/>
      <c r="E1731" s="3"/>
      <c r="F1731" s="3"/>
      <c r="G1731" s="3"/>
      <c r="H1731" s="3"/>
      <c r="I1731" s="120"/>
      <c r="J1731" s="3"/>
      <c r="K1731" s="95" t="str" cm="1">
        <f t="array" ref="K1731">IF(OR($J$14 = "A",$J$14 = "B",$J$14 = "C"),IF(I1731="","",IF(LEN(I1731)&gt;2,_xlfn.IFS(ISNUMBER(SEARCH("_",I1731)),I1731,ISNUMBER(SEARCH(", ",I1731)),SUBSTITUTE(I1731,", ","_"),ISNUMBER(SEARCH("/ ",I1731)),SUBSTITUTE(I1731,"/ ","_"),ISNUMBER(SEARCH(",",I1731)),SUBSTITUTE(I1731,",","_"),ISNUMBER(SEARCH("/",I1731)),SUBSTITUTE(I1731,"/","_"),ISNUMBER(SEARCH("",I1731)),I1731),I1731)),IF(OR($J$14 = "J",$J$14 = "K"),"",IF(D1731="","",IF(LEN(D1731)&gt;2,_xlfn.IFS(ISNUMBER(SEARCH("_",D1731)),D1731,ISNUMBER(SEARCH(", ",D1731)),SUBSTITUTE(D1731,", ","_"),ISNUMBER(SEARCH("/ ",D1731)),SUBSTITUTE(D1731,"/ ","_"),ISNUMBER(SEARCH(",",D1731)),SUBSTITUTE(D1731,",","_"),ISNUMBER(SEARCH("/",D1731)),SUBSTITUTE(D1731,"/","_"),ISNUMBER(SEARCH("",D1731)),D1731),D1731))))</f>
        <v/>
      </c>
      <c r="L1731" s="1"/>
      <c r="M1731" s="1" t="str">
        <f t="shared" si="131"/>
        <v/>
      </c>
      <c r="N1731" s="94" t="str">
        <f>IF($L1731="None","",IF(ISERROR(VLOOKUP($L1731,Info!$B$4:$B$266,1,FALSE)),"",VLOOKUP($L1731,Info!$B$4:$L$266,5,FALSE)))</f>
        <v/>
      </c>
      <c r="O1731" s="94" t="str">
        <f>IF(K1731="","",IF(AND($J$12&lt;&gt;"ABC",N1731="3"),"BAC",IF(N1731="3","ABC",IF($J$12&lt;&gt;"ABC",IF($J$10="Standard",VLOOKUP(K1731,Info!$BE$4:$BF$481,2,FALSE),VLOOKUP(K1731,Info!$BI$4:$BJ$482,2,FALSE)),IF($J$10="Standard",VLOOKUP(K1731,Info!$AG$4:$AH$2994,2,FALSE),VLOOKUP(K1731,Info!$AK$4:$AL$2997,2,FALSE))))))</f>
        <v/>
      </c>
      <c r="P1731" s="94" t="str">
        <f>IF($L1731="None","",IF(ISERROR(VLOOKUP($L1731,Info!$B$4:$B$266,1,FALSE)),"",VLOOKUP($L1731,Info!$B$4:$L$266,3,FALSE)))</f>
        <v/>
      </c>
      <c r="Q1731" s="96" t="str">
        <f>IF($L1731="None","",IF(ISERROR(VLOOKUP($L1731,Info!$B$4:$B$266,1,FALSE)),"",VLOOKUP($L1731,Info!$B$4:$L$266,4,FALSE)))</f>
        <v/>
      </c>
      <c r="R1731" s="1"/>
      <c r="S1731" s="6" t="str">
        <f t="shared" si="132"/>
        <v/>
      </c>
      <c r="T1731" s="6" t="str">
        <f>IF($L1731="None","",IF(ISERROR(VLOOKUP($L1731,Info!$B$4:$B$266,1,FALSE)),"",VLOOKUP($L1731,Info!$B$4:$L$266,11,FALSE)))</f>
        <v/>
      </c>
      <c r="U1731" s="1"/>
      <c r="V1731" s="1"/>
      <c r="W1731" s="1"/>
      <c r="X1731" s="1" t="str">
        <f>IF($L1731="None","",IF(ISERROR(VLOOKUP($L1731,Info!$B$4:$B$266,1,FALSE)),"",IF(OR(W1731="Metallic Liquid Tight",W1731="Non-Metallic Liquid Tight",W1731="LSZH",W1731="Greenfield"),VLOOKUP($L1731,Info!$B$4:$L$266,7,FALSE),"N/A")))</f>
        <v/>
      </c>
      <c r="Y1731" s="1"/>
      <c r="Z1731" s="96" t="str">
        <f>IF($L1731="None","",IF(ISERROR(VLOOKUP($L1731,Info!$B$4:$B$266,1,FALSE)),"",VLOOKUP($L1731,Info!$B$4:$L$266,9,FALSE)))</f>
        <v/>
      </c>
      <c r="AA1731" s="96" t="str">
        <f>IF($L1731="None","",IF(ISERROR(VLOOKUP($L1731,Info!$B$4:$B$266,1,FALSE)),"",VLOOKUP($L1731,Info!$B$4:$L$266,8,FALSE)))</f>
        <v/>
      </c>
      <c r="AB1731" s="96" t="str">
        <f>IF($L1731="None","",IF(ISERROR(VLOOKUP($L1731,Info!$B$4:$B$266,1,FALSE)),"",VLOOKUP($L1731,Info!$B$4:$L$266,10,FALSE)))</f>
        <v/>
      </c>
      <c r="AC1731" s="1" t="str">
        <f>IF(W1731="SO Cable","Black,White",IF(O1731="","",IF(P1731="","",IF($J$12&lt;&gt;"ABC",IF(P1731&lt;="250",VLOOKUP(O1731,Info!$AZ$4:$BB$22,3,FALSE),VLOOKUP(O1731,Info!$AZ$23:$BB$39,3,FALSE)),IF(P1731&lt;="250",VLOOKUP(O1731,Info!$AO$4:$AQ$22,3,FALSE),VLOOKUP(O1731,Info!$AO$23:$AP$39,3,FALSE))))))</f>
        <v/>
      </c>
      <c r="AD1731" s="1"/>
      <c r="AE1731" s="1" t="str">
        <f>IF($L1731="None","",IF(ISERROR(VLOOKUP($L1731,Info!$B$4:$B$266,1,FALSE)),"",VLOOKUP($L1731,Info!$B$4:$L$266,4,FALSE)))</f>
        <v/>
      </c>
      <c r="AF1731" s="1" t="str">
        <f>IF($L1731="None","",IF(ISERROR(VLOOKUP($L1731,Info!$B$4:$B$266,1,FALSE)),"",VLOOKUP($L1731,Info!$B$4:$L$266,6,FALSE)))</f>
        <v/>
      </c>
      <c r="AG1731" s="1"/>
      <c r="AH1731" s="33" t="str" cm="1">
        <f t="array" ref="AH1731">IF(AND(L1731&lt;&gt;"",O1731&lt;&gt;"",R1731:S1731&lt;&gt;"",W1731:X1731&lt;&gt;"",Z1731:AA1731&lt;&gt;"",AC1731&lt;&gt;""),"Good","Bad")</f>
        <v>Bad</v>
      </c>
      <c r="AL1731" t="str" cm="1">
        <f t="array" ref="AL1731">IF(R1731&gt;0,_xlfn.IFS(COUNTIF($L$20:L1731,"&lt;&gt;")&lt;101,1,COUNTIF($L$20:L1731,"&lt;&gt;")&lt;201,2,COUNTIF($L$20:L1731,"&lt;&gt;")&lt;301,3,COUNTIF($L$20:L1731,"&lt;&gt;")&lt;401,4,COUNTIF($L$20:L1731,"&lt;&gt;")&lt;501,5,COUNTIF($L$20:L1731,"&lt;&gt;")&lt;601,6,COUNTIF($L$20:L1731,"&lt;&gt;")&lt;701,7,COUNTIF($L$20:L1731,"&lt;&gt;")&lt;801,8,COUNTIF($L$20:L1731,"&lt;&gt;")&lt;901,9,COUNTIF($L$20:L1731,"&lt;&gt;")&lt;1001,10,COUNTIF($L$20:L1731,"&lt;&gt;")&lt;1101,11,COUNTIF($L$20:L1731,"&lt;&gt;")&lt;1201,12,COUNTIF($L$20:L1731,"&lt;&gt;")&lt;1301,13,COUNTIF($L$20:L1731,"&lt;&gt;")&lt;1401,14,COUNTIF($L$20:L1731,"&lt;&gt;")&lt;1501,15,COUNTIF($L$20:L1731,"&lt;&gt;")&lt;1601,16,COUNTIF($L$20:L1731,"&lt;&gt;")&lt;1701,17,COUNTIF($L$20:L1731,"&lt;&gt;")&lt;1801,18,COUNTIF($L$20:L1731,"&lt;&gt;")&lt;1901,19,COUNTIF($L$20:L1731,"&lt;&gt;")&lt;2001,20,COUNTIF($L$20:L1731,"&lt;&gt;")&lt;2101,21,COUNTIF($L$20:L1731,"&lt;&gt;")&lt;2201,22,COUNTIF($L$20:L1731,"&lt;&gt;")&lt;2301,23,COUNTIF($L$20:L1731,"&lt;&gt;")&lt;2401,24,COUNTIF($L$20:L1731,"&lt;&gt;")&lt;2501,25,COUNTIF($L$20:L1731,"&lt;&gt;")&lt;2601,26,COUNTIF($L$20:L1731,"&lt;&gt;")&lt;2701,27,COUNTIF($L$20:L1731,"&lt;&gt;")&lt;2801,28,COUNTIF($L$20:L1731,"&lt;&gt;")&lt;2901,29,COUNTIF($L$20:L1731,"&lt;&gt;")&lt;3001,30),"")</f>
        <v/>
      </c>
      <c r="AM1731" t="str">
        <f t="shared" si="130"/>
        <v/>
      </c>
      <c r="AN1731" t="str">
        <f t="shared" si="134"/>
        <v/>
      </c>
      <c r="AP1731" t="str">
        <f t="shared" si="133"/>
        <v/>
      </c>
      <c r="AQ1731" t="str">
        <f>IF(AO1731="","",COUNTIFS(AM1731:$AM$3019,AO1731))</f>
        <v/>
      </c>
    </row>
    <row r="1732" spans="1:43" x14ac:dyDescent="0.25">
      <c r="A1732" s="6" t="str">
        <f>IF(COUNT($A$20:A1731)&lt;&gt;$B$4,IF(A1731="","",A1731+1),"")</f>
        <v/>
      </c>
      <c r="B1732" s="3"/>
      <c r="C1732" s="3"/>
      <c r="D1732" s="122"/>
      <c r="E1732" s="3"/>
      <c r="F1732" s="3"/>
      <c r="G1732" s="3"/>
      <c r="H1732" s="3"/>
      <c r="I1732" s="120"/>
      <c r="J1732" s="3"/>
      <c r="K1732" s="95" t="str" cm="1">
        <f t="array" ref="K1732">IF(OR($J$14 = "A",$J$14 = "B",$J$14 = "C"),IF(I1732="","",IF(LEN(I1732)&gt;2,_xlfn.IFS(ISNUMBER(SEARCH("_",I1732)),I1732,ISNUMBER(SEARCH(", ",I1732)),SUBSTITUTE(I1732,", ","_"),ISNUMBER(SEARCH("/ ",I1732)),SUBSTITUTE(I1732,"/ ","_"),ISNUMBER(SEARCH(",",I1732)),SUBSTITUTE(I1732,",","_"),ISNUMBER(SEARCH("/",I1732)),SUBSTITUTE(I1732,"/","_"),ISNUMBER(SEARCH("",I1732)),I1732),I1732)),IF(OR($J$14 = "J",$J$14 = "K"),"",IF(D1732="","",IF(LEN(D1732)&gt;2,_xlfn.IFS(ISNUMBER(SEARCH("_",D1732)),D1732,ISNUMBER(SEARCH(", ",D1732)),SUBSTITUTE(D1732,", ","_"),ISNUMBER(SEARCH("/ ",D1732)),SUBSTITUTE(D1732,"/ ","_"),ISNUMBER(SEARCH(",",D1732)),SUBSTITUTE(D1732,",","_"),ISNUMBER(SEARCH("/",D1732)),SUBSTITUTE(D1732,"/","_"),ISNUMBER(SEARCH("",D1732)),D1732),D1732))))</f>
        <v/>
      </c>
      <c r="L1732" s="1"/>
      <c r="M1732" s="1" t="str">
        <f t="shared" si="131"/>
        <v/>
      </c>
      <c r="N1732" s="94" t="str">
        <f>IF($L1732="None","",IF(ISERROR(VLOOKUP($L1732,Info!$B$4:$B$266,1,FALSE)),"",VLOOKUP($L1732,Info!$B$4:$L$266,5,FALSE)))</f>
        <v/>
      </c>
      <c r="O1732" s="94" t="str">
        <f>IF(K1732="","",IF(AND($J$12&lt;&gt;"ABC",N1732="3"),"BAC",IF(N1732="3","ABC",IF($J$12&lt;&gt;"ABC",IF($J$10="Standard",VLOOKUP(K1732,Info!$BE$4:$BF$481,2,FALSE),VLOOKUP(K1732,Info!$BI$4:$BJ$482,2,FALSE)),IF($J$10="Standard",VLOOKUP(K1732,Info!$AG$4:$AH$2994,2,FALSE),VLOOKUP(K1732,Info!$AK$4:$AL$2997,2,FALSE))))))</f>
        <v/>
      </c>
      <c r="P1732" s="94" t="str">
        <f>IF($L1732="None","",IF(ISERROR(VLOOKUP($L1732,Info!$B$4:$B$266,1,FALSE)),"",VLOOKUP($L1732,Info!$B$4:$L$266,3,FALSE)))</f>
        <v/>
      </c>
      <c r="Q1732" s="96" t="str">
        <f>IF($L1732="None","",IF(ISERROR(VLOOKUP($L1732,Info!$B$4:$B$266,1,FALSE)),"",VLOOKUP($L1732,Info!$B$4:$L$266,4,FALSE)))</f>
        <v/>
      </c>
      <c r="R1732" s="1"/>
      <c r="S1732" s="6" t="str">
        <f t="shared" si="132"/>
        <v/>
      </c>
      <c r="T1732" s="6" t="str">
        <f>IF($L1732="None","",IF(ISERROR(VLOOKUP($L1732,Info!$B$4:$B$266,1,FALSE)),"",VLOOKUP($L1732,Info!$B$4:$L$266,11,FALSE)))</f>
        <v/>
      </c>
      <c r="U1732" s="1"/>
      <c r="V1732" s="1"/>
      <c r="W1732" s="1"/>
      <c r="X1732" s="1" t="str">
        <f>IF($L1732="None","",IF(ISERROR(VLOOKUP($L1732,Info!$B$4:$B$266,1,FALSE)),"",IF(OR(W1732="Metallic Liquid Tight",W1732="Non-Metallic Liquid Tight",W1732="LSZH",W1732="Greenfield"),VLOOKUP($L1732,Info!$B$4:$L$266,7,FALSE),"N/A")))</f>
        <v/>
      </c>
      <c r="Y1732" s="1"/>
      <c r="Z1732" s="96" t="str">
        <f>IF($L1732="None","",IF(ISERROR(VLOOKUP($L1732,Info!$B$4:$B$266,1,FALSE)),"",VLOOKUP($L1732,Info!$B$4:$L$266,9,FALSE)))</f>
        <v/>
      </c>
      <c r="AA1732" s="96" t="str">
        <f>IF($L1732="None","",IF(ISERROR(VLOOKUP($L1732,Info!$B$4:$B$266,1,FALSE)),"",VLOOKUP($L1732,Info!$B$4:$L$266,8,FALSE)))</f>
        <v/>
      </c>
      <c r="AB1732" s="96" t="str">
        <f>IF($L1732="None","",IF(ISERROR(VLOOKUP($L1732,Info!$B$4:$B$266,1,FALSE)),"",VLOOKUP($L1732,Info!$B$4:$L$266,10,FALSE)))</f>
        <v/>
      </c>
      <c r="AC1732" s="1" t="str">
        <f>IF(W1732="SO Cable","Black,White",IF(O1732="","",IF(P1732="","",IF($J$12&lt;&gt;"ABC",IF(P1732&lt;="250",VLOOKUP(O1732,Info!$AZ$4:$BB$22,3,FALSE),VLOOKUP(O1732,Info!$AZ$23:$BB$39,3,FALSE)),IF(P1732&lt;="250",VLOOKUP(O1732,Info!$AO$4:$AQ$22,3,FALSE),VLOOKUP(O1732,Info!$AO$23:$AP$39,3,FALSE))))))</f>
        <v/>
      </c>
      <c r="AD1732" s="1"/>
      <c r="AE1732" s="1" t="str">
        <f>IF($L1732="None","",IF(ISERROR(VLOOKUP($L1732,Info!$B$4:$B$266,1,FALSE)),"",VLOOKUP($L1732,Info!$B$4:$L$266,4,FALSE)))</f>
        <v/>
      </c>
      <c r="AF1732" s="1" t="str">
        <f>IF($L1732="None","",IF(ISERROR(VLOOKUP($L1732,Info!$B$4:$B$266,1,FALSE)),"",VLOOKUP($L1732,Info!$B$4:$L$266,6,FALSE)))</f>
        <v/>
      </c>
      <c r="AG1732" s="1"/>
      <c r="AH1732" s="33" t="str" cm="1">
        <f t="array" ref="AH1732">IF(AND(L1732&lt;&gt;"",O1732&lt;&gt;"",R1732:S1732&lt;&gt;"",W1732:X1732&lt;&gt;"",Z1732:AA1732&lt;&gt;"",AC1732&lt;&gt;""),"Good","Bad")</f>
        <v>Bad</v>
      </c>
      <c r="AL1732" t="str" cm="1">
        <f t="array" ref="AL1732">IF(R1732&gt;0,_xlfn.IFS(COUNTIF($L$20:L1732,"&lt;&gt;")&lt;101,1,COUNTIF($L$20:L1732,"&lt;&gt;")&lt;201,2,COUNTIF($L$20:L1732,"&lt;&gt;")&lt;301,3,COUNTIF($L$20:L1732,"&lt;&gt;")&lt;401,4,COUNTIF($L$20:L1732,"&lt;&gt;")&lt;501,5,COUNTIF($L$20:L1732,"&lt;&gt;")&lt;601,6,COUNTIF($L$20:L1732,"&lt;&gt;")&lt;701,7,COUNTIF($L$20:L1732,"&lt;&gt;")&lt;801,8,COUNTIF($L$20:L1732,"&lt;&gt;")&lt;901,9,COUNTIF($L$20:L1732,"&lt;&gt;")&lt;1001,10,COUNTIF($L$20:L1732,"&lt;&gt;")&lt;1101,11,COUNTIF($L$20:L1732,"&lt;&gt;")&lt;1201,12,COUNTIF($L$20:L1732,"&lt;&gt;")&lt;1301,13,COUNTIF($L$20:L1732,"&lt;&gt;")&lt;1401,14,COUNTIF($L$20:L1732,"&lt;&gt;")&lt;1501,15,COUNTIF($L$20:L1732,"&lt;&gt;")&lt;1601,16,COUNTIF($L$20:L1732,"&lt;&gt;")&lt;1701,17,COUNTIF($L$20:L1732,"&lt;&gt;")&lt;1801,18,COUNTIF($L$20:L1732,"&lt;&gt;")&lt;1901,19,COUNTIF($L$20:L1732,"&lt;&gt;")&lt;2001,20,COUNTIF($L$20:L1732,"&lt;&gt;")&lt;2101,21,COUNTIF($L$20:L1732,"&lt;&gt;")&lt;2201,22,COUNTIF($L$20:L1732,"&lt;&gt;")&lt;2301,23,COUNTIF($L$20:L1732,"&lt;&gt;")&lt;2401,24,COUNTIF($L$20:L1732,"&lt;&gt;")&lt;2501,25,COUNTIF($L$20:L1732,"&lt;&gt;")&lt;2601,26,COUNTIF($L$20:L1732,"&lt;&gt;")&lt;2701,27,COUNTIF($L$20:L1732,"&lt;&gt;")&lt;2801,28,COUNTIF($L$20:L1732,"&lt;&gt;")&lt;2901,29,COUNTIF($L$20:L1732,"&lt;&gt;")&lt;3001,30),"")</f>
        <v/>
      </c>
      <c r="AM1732" t="str">
        <f t="shared" si="130"/>
        <v/>
      </c>
      <c r="AN1732" t="str">
        <f t="shared" si="134"/>
        <v/>
      </c>
      <c r="AP1732" t="str">
        <f t="shared" si="133"/>
        <v/>
      </c>
      <c r="AQ1732" t="str">
        <f>IF(AO1732="","",COUNTIFS(AM1732:$AM$3019,AO1732))</f>
        <v/>
      </c>
    </row>
    <row r="1733" spans="1:43" x14ac:dyDescent="0.25">
      <c r="A1733" s="6" t="str">
        <f>IF(COUNT($A$20:A1732)&lt;&gt;$B$4,IF(A1732="","",A1732+1),"")</f>
        <v/>
      </c>
      <c r="B1733" s="3"/>
      <c r="C1733" s="3"/>
      <c r="D1733" s="122"/>
      <c r="E1733" s="3"/>
      <c r="F1733" s="3"/>
      <c r="G1733" s="3"/>
      <c r="H1733" s="3"/>
      <c r="I1733" s="120"/>
      <c r="J1733" s="3"/>
      <c r="K1733" s="95" t="str" cm="1">
        <f t="array" ref="K1733">IF(OR($J$14 = "A",$J$14 = "B",$J$14 = "C"),IF(I1733="","",IF(LEN(I1733)&gt;2,_xlfn.IFS(ISNUMBER(SEARCH("_",I1733)),I1733,ISNUMBER(SEARCH(", ",I1733)),SUBSTITUTE(I1733,", ","_"),ISNUMBER(SEARCH("/ ",I1733)),SUBSTITUTE(I1733,"/ ","_"),ISNUMBER(SEARCH(",",I1733)),SUBSTITUTE(I1733,",","_"),ISNUMBER(SEARCH("/",I1733)),SUBSTITUTE(I1733,"/","_"),ISNUMBER(SEARCH("",I1733)),I1733),I1733)),IF(OR($J$14 = "J",$J$14 = "K"),"",IF(D1733="","",IF(LEN(D1733)&gt;2,_xlfn.IFS(ISNUMBER(SEARCH("_",D1733)),D1733,ISNUMBER(SEARCH(", ",D1733)),SUBSTITUTE(D1733,", ","_"),ISNUMBER(SEARCH("/ ",D1733)),SUBSTITUTE(D1733,"/ ","_"),ISNUMBER(SEARCH(",",D1733)),SUBSTITUTE(D1733,",","_"),ISNUMBER(SEARCH("/",D1733)),SUBSTITUTE(D1733,"/","_"),ISNUMBER(SEARCH("",D1733)),D1733),D1733))))</f>
        <v/>
      </c>
      <c r="L1733" s="1"/>
      <c r="M1733" s="1" t="str">
        <f t="shared" si="131"/>
        <v/>
      </c>
      <c r="N1733" s="94" t="str">
        <f>IF($L1733="None","",IF(ISERROR(VLOOKUP($L1733,Info!$B$4:$B$266,1,FALSE)),"",VLOOKUP($L1733,Info!$B$4:$L$266,5,FALSE)))</f>
        <v/>
      </c>
      <c r="O1733" s="94" t="str">
        <f>IF(K1733="","",IF(AND($J$12&lt;&gt;"ABC",N1733="3"),"BAC",IF(N1733="3","ABC",IF($J$12&lt;&gt;"ABC",IF($J$10="Standard",VLOOKUP(K1733,Info!$BE$4:$BF$481,2,FALSE),VLOOKUP(K1733,Info!$BI$4:$BJ$482,2,FALSE)),IF($J$10="Standard",VLOOKUP(K1733,Info!$AG$4:$AH$2994,2,FALSE),VLOOKUP(K1733,Info!$AK$4:$AL$2997,2,FALSE))))))</f>
        <v/>
      </c>
      <c r="P1733" s="94" t="str">
        <f>IF($L1733="None","",IF(ISERROR(VLOOKUP($L1733,Info!$B$4:$B$266,1,FALSE)),"",VLOOKUP($L1733,Info!$B$4:$L$266,3,FALSE)))</f>
        <v/>
      </c>
      <c r="Q1733" s="96" t="str">
        <f>IF($L1733="None","",IF(ISERROR(VLOOKUP($L1733,Info!$B$4:$B$266,1,FALSE)),"",VLOOKUP($L1733,Info!$B$4:$L$266,4,FALSE)))</f>
        <v/>
      </c>
      <c r="R1733" s="1"/>
      <c r="S1733" s="6" t="str">
        <f t="shared" si="132"/>
        <v/>
      </c>
      <c r="T1733" s="6" t="str">
        <f>IF($L1733="None","",IF(ISERROR(VLOOKUP($L1733,Info!$B$4:$B$266,1,FALSE)),"",VLOOKUP($L1733,Info!$B$4:$L$266,11,FALSE)))</f>
        <v/>
      </c>
      <c r="U1733" s="1"/>
      <c r="V1733" s="1"/>
      <c r="W1733" s="1"/>
      <c r="X1733" s="1" t="str">
        <f>IF($L1733="None","",IF(ISERROR(VLOOKUP($L1733,Info!$B$4:$B$266,1,FALSE)),"",IF(OR(W1733="Metallic Liquid Tight",W1733="Non-Metallic Liquid Tight",W1733="LSZH",W1733="Greenfield"),VLOOKUP($L1733,Info!$B$4:$L$266,7,FALSE),"N/A")))</f>
        <v/>
      </c>
      <c r="Y1733" s="1"/>
      <c r="Z1733" s="96" t="str">
        <f>IF($L1733="None","",IF(ISERROR(VLOOKUP($L1733,Info!$B$4:$B$266,1,FALSE)),"",VLOOKUP($L1733,Info!$B$4:$L$266,9,FALSE)))</f>
        <v/>
      </c>
      <c r="AA1733" s="96" t="str">
        <f>IF($L1733="None","",IF(ISERROR(VLOOKUP($L1733,Info!$B$4:$B$266,1,FALSE)),"",VLOOKUP($L1733,Info!$B$4:$L$266,8,FALSE)))</f>
        <v/>
      </c>
      <c r="AB1733" s="96" t="str">
        <f>IF($L1733="None","",IF(ISERROR(VLOOKUP($L1733,Info!$B$4:$B$266,1,FALSE)),"",VLOOKUP($L1733,Info!$B$4:$L$266,10,FALSE)))</f>
        <v/>
      </c>
      <c r="AC1733" s="1" t="str">
        <f>IF(W1733="SO Cable","Black,White",IF(O1733="","",IF(P1733="","",IF($J$12&lt;&gt;"ABC",IF(P1733&lt;="250",VLOOKUP(O1733,Info!$AZ$4:$BB$22,3,FALSE),VLOOKUP(O1733,Info!$AZ$23:$BB$39,3,FALSE)),IF(P1733&lt;="250",VLOOKUP(O1733,Info!$AO$4:$AQ$22,3,FALSE),VLOOKUP(O1733,Info!$AO$23:$AP$39,3,FALSE))))))</f>
        <v/>
      </c>
      <c r="AD1733" s="1"/>
      <c r="AE1733" s="1" t="str">
        <f>IF($L1733="None","",IF(ISERROR(VLOOKUP($L1733,Info!$B$4:$B$266,1,FALSE)),"",VLOOKUP($L1733,Info!$B$4:$L$266,4,FALSE)))</f>
        <v/>
      </c>
      <c r="AF1733" s="1" t="str">
        <f>IF($L1733="None","",IF(ISERROR(VLOOKUP($L1733,Info!$B$4:$B$266,1,FALSE)),"",VLOOKUP($L1733,Info!$B$4:$L$266,6,FALSE)))</f>
        <v/>
      </c>
      <c r="AG1733" s="1"/>
      <c r="AH1733" s="33" t="str" cm="1">
        <f t="array" ref="AH1733">IF(AND(L1733&lt;&gt;"",O1733&lt;&gt;"",R1733:S1733&lt;&gt;"",W1733:X1733&lt;&gt;"",Z1733:AA1733&lt;&gt;"",AC1733&lt;&gt;""),"Good","Bad")</f>
        <v>Bad</v>
      </c>
      <c r="AL1733" t="str" cm="1">
        <f t="array" ref="AL1733">IF(R1733&gt;0,_xlfn.IFS(COUNTIF($L$20:L1733,"&lt;&gt;")&lt;101,1,COUNTIF($L$20:L1733,"&lt;&gt;")&lt;201,2,COUNTIF($L$20:L1733,"&lt;&gt;")&lt;301,3,COUNTIF($L$20:L1733,"&lt;&gt;")&lt;401,4,COUNTIF($L$20:L1733,"&lt;&gt;")&lt;501,5,COUNTIF($L$20:L1733,"&lt;&gt;")&lt;601,6,COUNTIF($L$20:L1733,"&lt;&gt;")&lt;701,7,COUNTIF($L$20:L1733,"&lt;&gt;")&lt;801,8,COUNTIF($L$20:L1733,"&lt;&gt;")&lt;901,9,COUNTIF($L$20:L1733,"&lt;&gt;")&lt;1001,10,COUNTIF($L$20:L1733,"&lt;&gt;")&lt;1101,11,COUNTIF($L$20:L1733,"&lt;&gt;")&lt;1201,12,COUNTIF($L$20:L1733,"&lt;&gt;")&lt;1301,13,COUNTIF($L$20:L1733,"&lt;&gt;")&lt;1401,14,COUNTIF($L$20:L1733,"&lt;&gt;")&lt;1501,15,COUNTIF($L$20:L1733,"&lt;&gt;")&lt;1601,16,COUNTIF($L$20:L1733,"&lt;&gt;")&lt;1701,17,COUNTIF($L$20:L1733,"&lt;&gt;")&lt;1801,18,COUNTIF($L$20:L1733,"&lt;&gt;")&lt;1901,19,COUNTIF($L$20:L1733,"&lt;&gt;")&lt;2001,20,COUNTIF($L$20:L1733,"&lt;&gt;")&lt;2101,21,COUNTIF($L$20:L1733,"&lt;&gt;")&lt;2201,22,COUNTIF($L$20:L1733,"&lt;&gt;")&lt;2301,23,COUNTIF($L$20:L1733,"&lt;&gt;")&lt;2401,24,COUNTIF($L$20:L1733,"&lt;&gt;")&lt;2501,25,COUNTIF($L$20:L1733,"&lt;&gt;")&lt;2601,26,COUNTIF($L$20:L1733,"&lt;&gt;")&lt;2701,27,COUNTIF($L$20:L1733,"&lt;&gt;")&lt;2801,28,COUNTIF($L$20:L1733,"&lt;&gt;")&lt;2901,29,COUNTIF($L$20:L1733,"&lt;&gt;")&lt;3001,30),"")</f>
        <v/>
      </c>
      <c r="AM1733" t="str">
        <f t="shared" si="130"/>
        <v/>
      </c>
      <c r="AN1733" t="str">
        <f t="shared" si="134"/>
        <v/>
      </c>
      <c r="AP1733" t="str">
        <f t="shared" si="133"/>
        <v/>
      </c>
      <c r="AQ1733" t="str">
        <f>IF(AO1733="","",COUNTIFS(AM1733:$AM$3019,AO1733))</f>
        <v/>
      </c>
    </row>
    <row r="1734" spans="1:43" x14ac:dyDescent="0.25">
      <c r="A1734" s="6" t="str">
        <f>IF(COUNT($A$20:A1733)&lt;&gt;$B$4,IF(A1733="","",A1733+1),"")</f>
        <v/>
      </c>
      <c r="B1734" s="3"/>
      <c r="C1734" s="3"/>
      <c r="D1734" s="122"/>
      <c r="E1734" s="3"/>
      <c r="F1734" s="3"/>
      <c r="G1734" s="3"/>
      <c r="H1734" s="3"/>
      <c r="I1734" s="120"/>
      <c r="J1734" s="3"/>
      <c r="K1734" s="95" t="str" cm="1">
        <f t="array" ref="K1734">IF(OR($J$14 = "A",$J$14 = "B",$J$14 = "C"),IF(I1734="","",IF(LEN(I1734)&gt;2,_xlfn.IFS(ISNUMBER(SEARCH("_",I1734)),I1734,ISNUMBER(SEARCH(", ",I1734)),SUBSTITUTE(I1734,", ","_"),ISNUMBER(SEARCH("/ ",I1734)),SUBSTITUTE(I1734,"/ ","_"),ISNUMBER(SEARCH(",",I1734)),SUBSTITUTE(I1734,",","_"),ISNUMBER(SEARCH("/",I1734)),SUBSTITUTE(I1734,"/","_"),ISNUMBER(SEARCH("",I1734)),I1734),I1734)),IF(OR($J$14 = "J",$J$14 = "K"),"",IF(D1734="","",IF(LEN(D1734)&gt;2,_xlfn.IFS(ISNUMBER(SEARCH("_",D1734)),D1734,ISNUMBER(SEARCH(", ",D1734)),SUBSTITUTE(D1734,", ","_"),ISNUMBER(SEARCH("/ ",D1734)),SUBSTITUTE(D1734,"/ ","_"),ISNUMBER(SEARCH(",",D1734)),SUBSTITUTE(D1734,",","_"),ISNUMBER(SEARCH("/",D1734)),SUBSTITUTE(D1734,"/","_"),ISNUMBER(SEARCH("",D1734)),D1734),D1734))))</f>
        <v/>
      </c>
      <c r="L1734" s="1"/>
      <c r="M1734" s="1" t="str">
        <f t="shared" si="131"/>
        <v/>
      </c>
      <c r="N1734" s="94" t="str">
        <f>IF($L1734="None","",IF(ISERROR(VLOOKUP($L1734,Info!$B$4:$B$266,1,FALSE)),"",VLOOKUP($L1734,Info!$B$4:$L$266,5,FALSE)))</f>
        <v/>
      </c>
      <c r="O1734" s="94" t="str">
        <f>IF(K1734="","",IF(AND($J$12&lt;&gt;"ABC",N1734="3"),"BAC",IF(N1734="3","ABC",IF($J$12&lt;&gt;"ABC",IF($J$10="Standard",VLOOKUP(K1734,Info!$BE$4:$BF$481,2,FALSE),VLOOKUP(K1734,Info!$BI$4:$BJ$482,2,FALSE)),IF($J$10="Standard",VLOOKUP(K1734,Info!$AG$4:$AH$2994,2,FALSE),VLOOKUP(K1734,Info!$AK$4:$AL$2997,2,FALSE))))))</f>
        <v/>
      </c>
      <c r="P1734" s="94" t="str">
        <f>IF($L1734="None","",IF(ISERROR(VLOOKUP($L1734,Info!$B$4:$B$266,1,FALSE)),"",VLOOKUP($L1734,Info!$B$4:$L$266,3,FALSE)))</f>
        <v/>
      </c>
      <c r="Q1734" s="96" t="str">
        <f>IF($L1734="None","",IF(ISERROR(VLOOKUP($L1734,Info!$B$4:$B$266,1,FALSE)),"",VLOOKUP($L1734,Info!$B$4:$L$266,4,FALSE)))</f>
        <v/>
      </c>
      <c r="R1734" s="1"/>
      <c r="S1734" s="6" t="str">
        <f t="shared" si="132"/>
        <v/>
      </c>
      <c r="T1734" s="6" t="str">
        <f>IF($L1734="None","",IF(ISERROR(VLOOKUP($L1734,Info!$B$4:$B$266,1,FALSE)),"",VLOOKUP($L1734,Info!$B$4:$L$266,11,FALSE)))</f>
        <v/>
      </c>
      <c r="U1734" s="1"/>
      <c r="V1734" s="1"/>
      <c r="W1734" s="1"/>
      <c r="X1734" s="1" t="str">
        <f>IF($L1734="None","",IF(ISERROR(VLOOKUP($L1734,Info!$B$4:$B$266,1,FALSE)),"",IF(OR(W1734="Metallic Liquid Tight",W1734="Non-Metallic Liquid Tight",W1734="LSZH",W1734="Greenfield"),VLOOKUP($L1734,Info!$B$4:$L$266,7,FALSE),"N/A")))</f>
        <v/>
      </c>
      <c r="Y1734" s="1"/>
      <c r="Z1734" s="96" t="str">
        <f>IF($L1734="None","",IF(ISERROR(VLOOKUP($L1734,Info!$B$4:$B$266,1,FALSE)),"",VLOOKUP($L1734,Info!$B$4:$L$266,9,FALSE)))</f>
        <v/>
      </c>
      <c r="AA1734" s="96" t="str">
        <f>IF($L1734="None","",IF(ISERROR(VLOOKUP($L1734,Info!$B$4:$B$266,1,FALSE)),"",VLOOKUP($L1734,Info!$B$4:$L$266,8,FALSE)))</f>
        <v/>
      </c>
      <c r="AB1734" s="96" t="str">
        <f>IF($L1734="None","",IF(ISERROR(VLOOKUP($L1734,Info!$B$4:$B$266,1,FALSE)),"",VLOOKUP($L1734,Info!$B$4:$L$266,10,FALSE)))</f>
        <v/>
      </c>
      <c r="AC1734" s="1" t="str">
        <f>IF(W1734="SO Cable","Black,White",IF(O1734="","",IF(P1734="","",IF($J$12&lt;&gt;"ABC",IF(P1734&lt;="250",VLOOKUP(O1734,Info!$AZ$4:$BB$22,3,FALSE),VLOOKUP(O1734,Info!$AZ$23:$BB$39,3,FALSE)),IF(P1734&lt;="250",VLOOKUP(O1734,Info!$AO$4:$AQ$22,3,FALSE),VLOOKUP(O1734,Info!$AO$23:$AP$39,3,FALSE))))))</f>
        <v/>
      </c>
      <c r="AD1734" s="1"/>
      <c r="AE1734" s="1" t="str">
        <f>IF($L1734="None","",IF(ISERROR(VLOOKUP($L1734,Info!$B$4:$B$266,1,FALSE)),"",VLOOKUP($L1734,Info!$B$4:$L$266,4,FALSE)))</f>
        <v/>
      </c>
      <c r="AF1734" s="1" t="str">
        <f>IF($L1734="None","",IF(ISERROR(VLOOKUP($L1734,Info!$B$4:$B$266,1,FALSE)),"",VLOOKUP($L1734,Info!$B$4:$L$266,6,FALSE)))</f>
        <v/>
      </c>
      <c r="AG1734" s="1"/>
      <c r="AH1734" s="33" t="str" cm="1">
        <f t="array" ref="AH1734">IF(AND(L1734&lt;&gt;"",O1734&lt;&gt;"",R1734:S1734&lt;&gt;"",W1734:X1734&lt;&gt;"",Z1734:AA1734&lt;&gt;"",AC1734&lt;&gt;""),"Good","Bad")</f>
        <v>Bad</v>
      </c>
      <c r="AL1734" t="str" cm="1">
        <f t="array" ref="AL1734">IF(R1734&gt;0,_xlfn.IFS(COUNTIF($L$20:L1734,"&lt;&gt;")&lt;101,1,COUNTIF($L$20:L1734,"&lt;&gt;")&lt;201,2,COUNTIF($L$20:L1734,"&lt;&gt;")&lt;301,3,COUNTIF($L$20:L1734,"&lt;&gt;")&lt;401,4,COUNTIF($L$20:L1734,"&lt;&gt;")&lt;501,5,COUNTIF($L$20:L1734,"&lt;&gt;")&lt;601,6,COUNTIF($L$20:L1734,"&lt;&gt;")&lt;701,7,COUNTIF($L$20:L1734,"&lt;&gt;")&lt;801,8,COUNTIF($L$20:L1734,"&lt;&gt;")&lt;901,9,COUNTIF($L$20:L1734,"&lt;&gt;")&lt;1001,10,COUNTIF($L$20:L1734,"&lt;&gt;")&lt;1101,11,COUNTIF($L$20:L1734,"&lt;&gt;")&lt;1201,12,COUNTIF($L$20:L1734,"&lt;&gt;")&lt;1301,13,COUNTIF($L$20:L1734,"&lt;&gt;")&lt;1401,14,COUNTIF($L$20:L1734,"&lt;&gt;")&lt;1501,15,COUNTIF($L$20:L1734,"&lt;&gt;")&lt;1601,16,COUNTIF($L$20:L1734,"&lt;&gt;")&lt;1701,17,COUNTIF($L$20:L1734,"&lt;&gt;")&lt;1801,18,COUNTIF($L$20:L1734,"&lt;&gt;")&lt;1901,19,COUNTIF($L$20:L1734,"&lt;&gt;")&lt;2001,20,COUNTIF($L$20:L1734,"&lt;&gt;")&lt;2101,21,COUNTIF($L$20:L1734,"&lt;&gt;")&lt;2201,22,COUNTIF($L$20:L1734,"&lt;&gt;")&lt;2301,23,COUNTIF($L$20:L1734,"&lt;&gt;")&lt;2401,24,COUNTIF($L$20:L1734,"&lt;&gt;")&lt;2501,25,COUNTIF($L$20:L1734,"&lt;&gt;")&lt;2601,26,COUNTIF($L$20:L1734,"&lt;&gt;")&lt;2701,27,COUNTIF($L$20:L1734,"&lt;&gt;")&lt;2801,28,COUNTIF($L$20:L1734,"&lt;&gt;")&lt;2901,29,COUNTIF($L$20:L1734,"&lt;&gt;")&lt;3001,30),"")</f>
        <v/>
      </c>
      <c r="AM1734" t="str">
        <f t="shared" si="130"/>
        <v/>
      </c>
      <c r="AN1734" t="str">
        <f t="shared" si="134"/>
        <v/>
      </c>
      <c r="AP1734" t="str">
        <f t="shared" si="133"/>
        <v/>
      </c>
      <c r="AQ1734" t="str">
        <f>IF(AO1734="","",COUNTIFS(AM1734:$AM$3019,AO1734))</f>
        <v/>
      </c>
    </row>
    <row r="1735" spans="1:43" x14ac:dyDescent="0.25">
      <c r="A1735" s="6" t="str">
        <f>IF(COUNT($A$20:A1734)&lt;&gt;$B$4,IF(A1734="","",A1734+1),"")</f>
        <v/>
      </c>
      <c r="B1735" s="3"/>
      <c r="C1735" s="3"/>
      <c r="D1735" s="122"/>
      <c r="E1735" s="3"/>
      <c r="F1735" s="3"/>
      <c r="G1735" s="3"/>
      <c r="H1735" s="3"/>
      <c r="I1735" s="120"/>
      <c r="J1735" s="3"/>
      <c r="K1735" s="95" t="str" cm="1">
        <f t="array" ref="K1735">IF(OR($J$14 = "A",$J$14 = "B",$J$14 = "C"),IF(I1735="","",IF(LEN(I1735)&gt;2,_xlfn.IFS(ISNUMBER(SEARCH("_",I1735)),I1735,ISNUMBER(SEARCH(", ",I1735)),SUBSTITUTE(I1735,", ","_"),ISNUMBER(SEARCH("/ ",I1735)),SUBSTITUTE(I1735,"/ ","_"),ISNUMBER(SEARCH(",",I1735)),SUBSTITUTE(I1735,",","_"),ISNUMBER(SEARCH("/",I1735)),SUBSTITUTE(I1735,"/","_"),ISNUMBER(SEARCH("",I1735)),I1735),I1735)),IF(OR($J$14 = "J",$J$14 = "K"),"",IF(D1735="","",IF(LEN(D1735)&gt;2,_xlfn.IFS(ISNUMBER(SEARCH("_",D1735)),D1735,ISNUMBER(SEARCH(", ",D1735)),SUBSTITUTE(D1735,", ","_"),ISNUMBER(SEARCH("/ ",D1735)),SUBSTITUTE(D1735,"/ ","_"),ISNUMBER(SEARCH(",",D1735)),SUBSTITUTE(D1735,",","_"),ISNUMBER(SEARCH("/",D1735)),SUBSTITUTE(D1735,"/","_"),ISNUMBER(SEARCH("",D1735)),D1735),D1735))))</f>
        <v/>
      </c>
      <c r="L1735" s="1"/>
      <c r="M1735" s="1" t="str">
        <f t="shared" si="131"/>
        <v/>
      </c>
      <c r="N1735" s="94" t="str">
        <f>IF($L1735="None","",IF(ISERROR(VLOOKUP($L1735,Info!$B$4:$B$266,1,FALSE)),"",VLOOKUP($L1735,Info!$B$4:$L$266,5,FALSE)))</f>
        <v/>
      </c>
      <c r="O1735" s="94" t="str">
        <f>IF(K1735="","",IF(AND($J$12&lt;&gt;"ABC",N1735="3"),"BAC",IF(N1735="3","ABC",IF($J$12&lt;&gt;"ABC",IF($J$10="Standard",VLOOKUP(K1735,Info!$BE$4:$BF$481,2,FALSE),VLOOKUP(K1735,Info!$BI$4:$BJ$482,2,FALSE)),IF($J$10="Standard",VLOOKUP(K1735,Info!$AG$4:$AH$2994,2,FALSE),VLOOKUP(K1735,Info!$AK$4:$AL$2997,2,FALSE))))))</f>
        <v/>
      </c>
      <c r="P1735" s="94" t="str">
        <f>IF($L1735="None","",IF(ISERROR(VLOOKUP($L1735,Info!$B$4:$B$266,1,FALSE)),"",VLOOKUP($L1735,Info!$B$4:$L$266,3,FALSE)))</f>
        <v/>
      </c>
      <c r="Q1735" s="96" t="str">
        <f>IF($L1735="None","",IF(ISERROR(VLOOKUP($L1735,Info!$B$4:$B$266,1,FALSE)),"",VLOOKUP($L1735,Info!$B$4:$L$266,4,FALSE)))</f>
        <v/>
      </c>
      <c r="R1735" s="1"/>
      <c r="S1735" s="6" t="str">
        <f t="shared" si="132"/>
        <v/>
      </c>
      <c r="T1735" s="6" t="str">
        <f>IF($L1735="None","",IF(ISERROR(VLOOKUP($L1735,Info!$B$4:$B$266,1,FALSE)),"",VLOOKUP($L1735,Info!$B$4:$L$266,11,FALSE)))</f>
        <v/>
      </c>
      <c r="U1735" s="1"/>
      <c r="V1735" s="1"/>
      <c r="W1735" s="1"/>
      <c r="X1735" s="1" t="str">
        <f>IF($L1735="None","",IF(ISERROR(VLOOKUP($L1735,Info!$B$4:$B$266,1,FALSE)),"",IF(OR(W1735="Metallic Liquid Tight",W1735="Non-Metallic Liquid Tight",W1735="LSZH",W1735="Greenfield"),VLOOKUP($L1735,Info!$B$4:$L$266,7,FALSE),"N/A")))</f>
        <v/>
      </c>
      <c r="Y1735" s="1"/>
      <c r="Z1735" s="96" t="str">
        <f>IF($L1735="None","",IF(ISERROR(VLOOKUP($L1735,Info!$B$4:$B$266,1,FALSE)),"",VLOOKUP($L1735,Info!$B$4:$L$266,9,FALSE)))</f>
        <v/>
      </c>
      <c r="AA1735" s="96" t="str">
        <f>IF($L1735="None","",IF(ISERROR(VLOOKUP($L1735,Info!$B$4:$B$266,1,FALSE)),"",VLOOKUP($L1735,Info!$B$4:$L$266,8,FALSE)))</f>
        <v/>
      </c>
      <c r="AB1735" s="96" t="str">
        <f>IF($L1735="None","",IF(ISERROR(VLOOKUP($L1735,Info!$B$4:$B$266,1,FALSE)),"",VLOOKUP($L1735,Info!$B$4:$L$266,10,FALSE)))</f>
        <v/>
      </c>
      <c r="AC1735" s="1" t="str">
        <f>IF(W1735="SO Cable","Black,White",IF(O1735="","",IF(P1735="","",IF($J$12&lt;&gt;"ABC",IF(P1735&lt;="250",VLOOKUP(O1735,Info!$AZ$4:$BB$22,3,FALSE),VLOOKUP(O1735,Info!$AZ$23:$BB$39,3,FALSE)),IF(P1735&lt;="250",VLOOKUP(O1735,Info!$AO$4:$AQ$22,3,FALSE),VLOOKUP(O1735,Info!$AO$23:$AP$39,3,FALSE))))))</f>
        <v/>
      </c>
      <c r="AD1735" s="1"/>
      <c r="AE1735" s="1" t="str">
        <f>IF($L1735="None","",IF(ISERROR(VLOOKUP($L1735,Info!$B$4:$B$266,1,FALSE)),"",VLOOKUP($L1735,Info!$B$4:$L$266,4,FALSE)))</f>
        <v/>
      </c>
      <c r="AF1735" s="1" t="str">
        <f>IF($L1735="None","",IF(ISERROR(VLOOKUP($L1735,Info!$B$4:$B$266,1,FALSE)),"",VLOOKUP($L1735,Info!$B$4:$L$266,6,FALSE)))</f>
        <v/>
      </c>
      <c r="AG1735" s="1"/>
      <c r="AH1735" s="33" t="str" cm="1">
        <f t="array" ref="AH1735">IF(AND(L1735&lt;&gt;"",O1735&lt;&gt;"",R1735:S1735&lt;&gt;"",W1735:X1735&lt;&gt;"",Z1735:AA1735&lt;&gt;"",AC1735&lt;&gt;""),"Good","Bad")</f>
        <v>Bad</v>
      </c>
      <c r="AL1735" t="str" cm="1">
        <f t="array" ref="AL1735">IF(R1735&gt;0,_xlfn.IFS(COUNTIF($L$20:L1735,"&lt;&gt;")&lt;101,1,COUNTIF($L$20:L1735,"&lt;&gt;")&lt;201,2,COUNTIF($L$20:L1735,"&lt;&gt;")&lt;301,3,COUNTIF($L$20:L1735,"&lt;&gt;")&lt;401,4,COUNTIF($L$20:L1735,"&lt;&gt;")&lt;501,5,COUNTIF($L$20:L1735,"&lt;&gt;")&lt;601,6,COUNTIF($L$20:L1735,"&lt;&gt;")&lt;701,7,COUNTIF($L$20:L1735,"&lt;&gt;")&lt;801,8,COUNTIF($L$20:L1735,"&lt;&gt;")&lt;901,9,COUNTIF($L$20:L1735,"&lt;&gt;")&lt;1001,10,COUNTIF($L$20:L1735,"&lt;&gt;")&lt;1101,11,COUNTIF($L$20:L1735,"&lt;&gt;")&lt;1201,12,COUNTIF($L$20:L1735,"&lt;&gt;")&lt;1301,13,COUNTIF($L$20:L1735,"&lt;&gt;")&lt;1401,14,COUNTIF($L$20:L1735,"&lt;&gt;")&lt;1501,15,COUNTIF($L$20:L1735,"&lt;&gt;")&lt;1601,16,COUNTIF($L$20:L1735,"&lt;&gt;")&lt;1701,17,COUNTIF($L$20:L1735,"&lt;&gt;")&lt;1801,18,COUNTIF($L$20:L1735,"&lt;&gt;")&lt;1901,19,COUNTIF($L$20:L1735,"&lt;&gt;")&lt;2001,20,COUNTIF($L$20:L1735,"&lt;&gt;")&lt;2101,21,COUNTIF($L$20:L1735,"&lt;&gt;")&lt;2201,22,COUNTIF($L$20:L1735,"&lt;&gt;")&lt;2301,23,COUNTIF($L$20:L1735,"&lt;&gt;")&lt;2401,24,COUNTIF($L$20:L1735,"&lt;&gt;")&lt;2501,25,COUNTIF($L$20:L1735,"&lt;&gt;")&lt;2601,26,COUNTIF($L$20:L1735,"&lt;&gt;")&lt;2701,27,COUNTIF($L$20:L1735,"&lt;&gt;")&lt;2801,28,COUNTIF($L$20:L1735,"&lt;&gt;")&lt;2901,29,COUNTIF($L$20:L1735,"&lt;&gt;")&lt;3001,30),"")</f>
        <v/>
      </c>
      <c r="AM1735" t="str">
        <f t="shared" si="130"/>
        <v/>
      </c>
      <c r="AN1735" t="str">
        <f t="shared" si="134"/>
        <v/>
      </c>
      <c r="AP1735" t="str">
        <f t="shared" si="133"/>
        <v/>
      </c>
      <c r="AQ1735" t="str">
        <f>IF(AO1735="","",COUNTIFS(AM1735:$AM$3019,AO1735))</f>
        <v/>
      </c>
    </row>
    <row r="1736" spans="1:43" x14ac:dyDescent="0.25">
      <c r="A1736" s="6" t="str">
        <f>IF(COUNT($A$20:A1735)&lt;&gt;$B$4,IF(A1735="","",A1735+1),"")</f>
        <v/>
      </c>
      <c r="B1736" s="3"/>
      <c r="C1736" s="3"/>
      <c r="D1736" s="122"/>
      <c r="E1736" s="3"/>
      <c r="F1736" s="3"/>
      <c r="G1736" s="3"/>
      <c r="H1736" s="3"/>
      <c r="I1736" s="120"/>
      <c r="J1736" s="3"/>
      <c r="K1736" s="95" t="str" cm="1">
        <f t="array" ref="K1736">IF(OR($J$14 = "A",$J$14 = "B",$J$14 = "C"),IF(I1736="","",IF(LEN(I1736)&gt;2,_xlfn.IFS(ISNUMBER(SEARCH("_",I1736)),I1736,ISNUMBER(SEARCH(", ",I1736)),SUBSTITUTE(I1736,", ","_"),ISNUMBER(SEARCH("/ ",I1736)),SUBSTITUTE(I1736,"/ ","_"),ISNUMBER(SEARCH(",",I1736)),SUBSTITUTE(I1736,",","_"),ISNUMBER(SEARCH("/",I1736)),SUBSTITUTE(I1736,"/","_"),ISNUMBER(SEARCH("",I1736)),I1736),I1736)),IF(OR($J$14 = "J",$J$14 = "K"),"",IF(D1736="","",IF(LEN(D1736)&gt;2,_xlfn.IFS(ISNUMBER(SEARCH("_",D1736)),D1736,ISNUMBER(SEARCH(", ",D1736)),SUBSTITUTE(D1736,", ","_"),ISNUMBER(SEARCH("/ ",D1736)),SUBSTITUTE(D1736,"/ ","_"),ISNUMBER(SEARCH(",",D1736)),SUBSTITUTE(D1736,",","_"),ISNUMBER(SEARCH("/",D1736)),SUBSTITUTE(D1736,"/","_"),ISNUMBER(SEARCH("",D1736)),D1736),D1736))))</f>
        <v/>
      </c>
      <c r="L1736" s="1"/>
      <c r="M1736" s="1" t="str">
        <f t="shared" si="131"/>
        <v/>
      </c>
      <c r="N1736" s="94" t="str">
        <f>IF($L1736="None","",IF(ISERROR(VLOOKUP($L1736,Info!$B$4:$B$266,1,FALSE)),"",VLOOKUP($L1736,Info!$B$4:$L$266,5,FALSE)))</f>
        <v/>
      </c>
      <c r="O1736" s="94" t="str">
        <f>IF(K1736="","",IF(AND($J$12&lt;&gt;"ABC",N1736="3"),"BAC",IF(N1736="3","ABC",IF($J$12&lt;&gt;"ABC",IF($J$10="Standard",VLOOKUP(K1736,Info!$BE$4:$BF$481,2,FALSE),VLOOKUP(K1736,Info!$BI$4:$BJ$482,2,FALSE)),IF($J$10="Standard",VLOOKUP(K1736,Info!$AG$4:$AH$2994,2,FALSE),VLOOKUP(K1736,Info!$AK$4:$AL$2997,2,FALSE))))))</f>
        <v/>
      </c>
      <c r="P1736" s="94" t="str">
        <f>IF($L1736="None","",IF(ISERROR(VLOOKUP($L1736,Info!$B$4:$B$266,1,FALSE)),"",VLOOKUP($L1736,Info!$B$4:$L$266,3,FALSE)))</f>
        <v/>
      </c>
      <c r="Q1736" s="96" t="str">
        <f>IF($L1736="None","",IF(ISERROR(VLOOKUP($L1736,Info!$B$4:$B$266,1,FALSE)),"",VLOOKUP($L1736,Info!$B$4:$L$266,4,FALSE)))</f>
        <v/>
      </c>
      <c r="R1736" s="1"/>
      <c r="S1736" s="6" t="str">
        <f t="shared" si="132"/>
        <v/>
      </c>
      <c r="T1736" s="6" t="str">
        <f>IF($L1736="None","",IF(ISERROR(VLOOKUP($L1736,Info!$B$4:$B$266,1,FALSE)),"",VLOOKUP($L1736,Info!$B$4:$L$266,11,FALSE)))</f>
        <v/>
      </c>
      <c r="U1736" s="1"/>
      <c r="V1736" s="1"/>
      <c r="W1736" s="1"/>
      <c r="X1736" s="1" t="str">
        <f>IF($L1736="None","",IF(ISERROR(VLOOKUP($L1736,Info!$B$4:$B$266,1,FALSE)),"",IF(OR(W1736="Metallic Liquid Tight",W1736="Non-Metallic Liquid Tight",W1736="LSZH",W1736="Greenfield"),VLOOKUP($L1736,Info!$B$4:$L$266,7,FALSE),"N/A")))</f>
        <v/>
      </c>
      <c r="Y1736" s="1"/>
      <c r="Z1736" s="96" t="str">
        <f>IF($L1736="None","",IF(ISERROR(VLOOKUP($L1736,Info!$B$4:$B$266,1,FALSE)),"",VLOOKUP($L1736,Info!$B$4:$L$266,9,FALSE)))</f>
        <v/>
      </c>
      <c r="AA1736" s="96" t="str">
        <f>IF($L1736="None","",IF(ISERROR(VLOOKUP($L1736,Info!$B$4:$B$266,1,FALSE)),"",VLOOKUP($L1736,Info!$B$4:$L$266,8,FALSE)))</f>
        <v/>
      </c>
      <c r="AB1736" s="96" t="str">
        <f>IF($L1736="None","",IF(ISERROR(VLOOKUP($L1736,Info!$B$4:$B$266,1,FALSE)),"",VLOOKUP($L1736,Info!$B$4:$L$266,10,FALSE)))</f>
        <v/>
      </c>
      <c r="AC1736" s="1" t="str">
        <f>IF(W1736="SO Cable","Black,White",IF(O1736="","",IF(P1736="","",IF($J$12&lt;&gt;"ABC",IF(P1736&lt;="250",VLOOKUP(O1736,Info!$AZ$4:$BB$22,3,FALSE),VLOOKUP(O1736,Info!$AZ$23:$BB$39,3,FALSE)),IF(P1736&lt;="250",VLOOKUP(O1736,Info!$AO$4:$AQ$22,3,FALSE),VLOOKUP(O1736,Info!$AO$23:$AP$39,3,FALSE))))))</f>
        <v/>
      </c>
      <c r="AD1736" s="1"/>
      <c r="AE1736" s="1" t="str">
        <f>IF($L1736="None","",IF(ISERROR(VLOOKUP($L1736,Info!$B$4:$B$266,1,FALSE)),"",VLOOKUP($L1736,Info!$B$4:$L$266,4,FALSE)))</f>
        <v/>
      </c>
      <c r="AF1736" s="1" t="str">
        <f>IF($L1736="None","",IF(ISERROR(VLOOKUP($L1736,Info!$B$4:$B$266,1,FALSE)),"",VLOOKUP($L1736,Info!$B$4:$L$266,6,FALSE)))</f>
        <v/>
      </c>
      <c r="AG1736" s="1"/>
      <c r="AH1736" s="33" t="str" cm="1">
        <f t="array" ref="AH1736">IF(AND(L1736&lt;&gt;"",O1736&lt;&gt;"",R1736:S1736&lt;&gt;"",W1736:X1736&lt;&gt;"",Z1736:AA1736&lt;&gt;"",AC1736&lt;&gt;""),"Good","Bad")</f>
        <v>Bad</v>
      </c>
      <c r="AL1736" t="str" cm="1">
        <f t="array" ref="AL1736">IF(R1736&gt;0,_xlfn.IFS(COUNTIF($L$20:L1736,"&lt;&gt;")&lt;101,1,COUNTIF($L$20:L1736,"&lt;&gt;")&lt;201,2,COUNTIF($L$20:L1736,"&lt;&gt;")&lt;301,3,COUNTIF($L$20:L1736,"&lt;&gt;")&lt;401,4,COUNTIF($L$20:L1736,"&lt;&gt;")&lt;501,5,COUNTIF($L$20:L1736,"&lt;&gt;")&lt;601,6,COUNTIF($L$20:L1736,"&lt;&gt;")&lt;701,7,COUNTIF($L$20:L1736,"&lt;&gt;")&lt;801,8,COUNTIF($L$20:L1736,"&lt;&gt;")&lt;901,9,COUNTIF($L$20:L1736,"&lt;&gt;")&lt;1001,10,COUNTIF($L$20:L1736,"&lt;&gt;")&lt;1101,11,COUNTIF($L$20:L1736,"&lt;&gt;")&lt;1201,12,COUNTIF($L$20:L1736,"&lt;&gt;")&lt;1301,13,COUNTIF($L$20:L1736,"&lt;&gt;")&lt;1401,14,COUNTIF($L$20:L1736,"&lt;&gt;")&lt;1501,15,COUNTIF($L$20:L1736,"&lt;&gt;")&lt;1601,16,COUNTIF($L$20:L1736,"&lt;&gt;")&lt;1701,17,COUNTIF($L$20:L1736,"&lt;&gt;")&lt;1801,18,COUNTIF($L$20:L1736,"&lt;&gt;")&lt;1901,19,COUNTIF($L$20:L1736,"&lt;&gt;")&lt;2001,20,COUNTIF($L$20:L1736,"&lt;&gt;")&lt;2101,21,COUNTIF($L$20:L1736,"&lt;&gt;")&lt;2201,22,COUNTIF($L$20:L1736,"&lt;&gt;")&lt;2301,23,COUNTIF($L$20:L1736,"&lt;&gt;")&lt;2401,24,COUNTIF($L$20:L1736,"&lt;&gt;")&lt;2501,25,COUNTIF($L$20:L1736,"&lt;&gt;")&lt;2601,26,COUNTIF($L$20:L1736,"&lt;&gt;")&lt;2701,27,COUNTIF($L$20:L1736,"&lt;&gt;")&lt;2801,28,COUNTIF($L$20:L1736,"&lt;&gt;")&lt;2901,29,COUNTIF($L$20:L1736,"&lt;&gt;")&lt;3001,30),"")</f>
        <v/>
      </c>
      <c r="AM1736" t="str">
        <f t="shared" si="130"/>
        <v/>
      </c>
      <c r="AN1736" t="str">
        <f t="shared" si="134"/>
        <v/>
      </c>
      <c r="AP1736" t="str">
        <f t="shared" si="133"/>
        <v/>
      </c>
      <c r="AQ1736" t="str">
        <f>IF(AO1736="","",COUNTIFS(AM1736:$AM$3019,AO1736))</f>
        <v/>
      </c>
    </row>
    <row r="1737" spans="1:43" x14ac:dyDescent="0.25">
      <c r="A1737" s="6" t="str">
        <f>IF(COUNT($A$20:A1736)&lt;&gt;$B$4,IF(A1736="","",A1736+1),"")</f>
        <v/>
      </c>
      <c r="B1737" s="3"/>
      <c r="C1737" s="3"/>
      <c r="D1737" s="122"/>
      <c r="E1737" s="3"/>
      <c r="F1737" s="3"/>
      <c r="G1737" s="3"/>
      <c r="H1737" s="3"/>
      <c r="I1737" s="120"/>
      <c r="J1737" s="3"/>
      <c r="K1737" s="95" t="str" cm="1">
        <f t="array" ref="K1737">IF(OR($J$14 = "A",$J$14 = "B",$J$14 = "C"),IF(I1737="","",IF(LEN(I1737)&gt;2,_xlfn.IFS(ISNUMBER(SEARCH("_",I1737)),I1737,ISNUMBER(SEARCH(", ",I1737)),SUBSTITUTE(I1737,", ","_"),ISNUMBER(SEARCH("/ ",I1737)),SUBSTITUTE(I1737,"/ ","_"),ISNUMBER(SEARCH(",",I1737)),SUBSTITUTE(I1737,",","_"),ISNUMBER(SEARCH("/",I1737)),SUBSTITUTE(I1737,"/","_"),ISNUMBER(SEARCH("",I1737)),I1737),I1737)),IF(OR($J$14 = "J",$J$14 = "K"),"",IF(D1737="","",IF(LEN(D1737)&gt;2,_xlfn.IFS(ISNUMBER(SEARCH("_",D1737)),D1737,ISNUMBER(SEARCH(", ",D1737)),SUBSTITUTE(D1737,", ","_"),ISNUMBER(SEARCH("/ ",D1737)),SUBSTITUTE(D1737,"/ ","_"),ISNUMBER(SEARCH(",",D1737)),SUBSTITUTE(D1737,",","_"),ISNUMBER(SEARCH("/",D1737)),SUBSTITUTE(D1737,"/","_"),ISNUMBER(SEARCH("",D1737)),D1737),D1737))))</f>
        <v/>
      </c>
      <c r="L1737" s="1"/>
      <c r="M1737" s="1" t="str">
        <f t="shared" si="131"/>
        <v/>
      </c>
      <c r="N1737" s="94" t="str">
        <f>IF($L1737="None","",IF(ISERROR(VLOOKUP($L1737,Info!$B$4:$B$266,1,FALSE)),"",VLOOKUP($L1737,Info!$B$4:$L$266,5,FALSE)))</f>
        <v/>
      </c>
      <c r="O1737" s="94" t="str">
        <f>IF(K1737="","",IF(AND($J$12&lt;&gt;"ABC",N1737="3"),"BAC",IF(N1737="3","ABC",IF($J$12&lt;&gt;"ABC",IF($J$10="Standard",VLOOKUP(K1737,Info!$BE$4:$BF$481,2,FALSE),VLOOKUP(K1737,Info!$BI$4:$BJ$482,2,FALSE)),IF($J$10="Standard",VLOOKUP(K1737,Info!$AG$4:$AH$2994,2,FALSE),VLOOKUP(K1737,Info!$AK$4:$AL$2997,2,FALSE))))))</f>
        <v/>
      </c>
      <c r="P1737" s="94" t="str">
        <f>IF($L1737="None","",IF(ISERROR(VLOOKUP($L1737,Info!$B$4:$B$266,1,FALSE)),"",VLOOKUP($L1737,Info!$B$4:$L$266,3,FALSE)))</f>
        <v/>
      </c>
      <c r="Q1737" s="96" t="str">
        <f>IF($L1737="None","",IF(ISERROR(VLOOKUP($L1737,Info!$B$4:$B$266,1,FALSE)),"",VLOOKUP($L1737,Info!$B$4:$L$266,4,FALSE)))</f>
        <v/>
      </c>
      <c r="R1737" s="1"/>
      <c r="S1737" s="6" t="str">
        <f t="shared" si="132"/>
        <v/>
      </c>
      <c r="T1737" s="6" t="str">
        <f>IF($L1737="None","",IF(ISERROR(VLOOKUP($L1737,Info!$B$4:$B$266,1,FALSE)),"",VLOOKUP($L1737,Info!$B$4:$L$266,11,FALSE)))</f>
        <v/>
      </c>
      <c r="U1737" s="1"/>
      <c r="V1737" s="1"/>
      <c r="W1737" s="1"/>
      <c r="X1737" s="1" t="str">
        <f>IF($L1737="None","",IF(ISERROR(VLOOKUP($L1737,Info!$B$4:$B$266,1,FALSE)),"",IF(OR(W1737="Metallic Liquid Tight",W1737="Non-Metallic Liquid Tight",W1737="LSZH",W1737="Greenfield"),VLOOKUP($L1737,Info!$B$4:$L$266,7,FALSE),"N/A")))</f>
        <v/>
      </c>
      <c r="Y1737" s="1"/>
      <c r="Z1737" s="96" t="str">
        <f>IF($L1737="None","",IF(ISERROR(VLOOKUP($L1737,Info!$B$4:$B$266,1,FALSE)),"",VLOOKUP($L1737,Info!$B$4:$L$266,9,FALSE)))</f>
        <v/>
      </c>
      <c r="AA1737" s="96" t="str">
        <f>IF($L1737="None","",IF(ISERROR(VLOOKUP($L1737,Info!$B$4:$B$266,1,FALSE)),"",VLOOKUP($L1737,Info!$B$4:$L$266,8,FALSE)))</f>
        <v/>
      </c>
      <c r="AB1737" s="96" t="str">
        <f>IF($L1737="None","",IF(ISERROR(VLOOKUP($L1737,Info!$B$4:$B$266,1,FALSE)),"",VLOOKUP($L1737,Info!$B$4:$L$266,10,FALSE)))</f>
        <v/>
      </c>
      <c r="AC1737" s="1" t="str">
        <f>IF(W1737="SO Cable","Black,White",IF(O1737="","",IF(P1737="","",IF($J$12&lt;&gt;"ABC",IF(P1737&lt;="250",VLOOKUP(O1737,Info!$AZ$4:$BB$22,3,FALSE),VLOOKUP(O1737,Info!$AZ$23:$BB$39,3,FALSE)),IF(P1737&lt;="250",VLOOKUP(O1737,Info!$AO$4:$AQ$22,3,FALSE),VLOOKUP(O1737,Info!$AO$23:$AP$39,3,FALSE))))))</f>
        <v/>
      </c>
      <c r="AD1737" s="1"/>
      <c r="AE1737" s="1" t="str">
        <f>IF($L1737="None","",IF(ISERROR(VLOOKUP($L1737,Info!$B$4:$B$266,1,FALSE)),"",VLOOKUP($L1737,Info!$B$4:$L$266,4,FALSE)))</f>
        <v/>
      </c>
      <c r="AF1737" s="1" t="str">
        <f>IF($L1737="None","",IF(ISERROR(VLOOKUP($L1737,Info!$B$4:$B$266,1,FALSE)),"",VLOOKUP($L1737,Info!$B$4:$L$266,6,FALSE)))</f>
        <v/>
      </c>
      <c r="AG1737" s="1"/>
      <c r="AH1737" s="33" t="str" cm="1">
        <f t="array" ref="AH1737">IF(AND(L1737&lt;&gt;"",O1737&lt;&gt;"",R1737:S1737&lt;&gt;"",W1737:X1737&lt;&gt;"",Z1737:AA1737&lt;&gt;"",AC1737&lt;&gt;""),"Good","Bad")</f>
        <v>Bad</v>
      </c>
      <c r="AL1737" t="str" cm="1">
        <f t="array" ref="AL1737">IF(R1737&gt;0,_xlfn.IFS(COUNTIF($L$20:L1737,"&lt;&gt;")&lt;101,1,COUNTIF($L$20:L1737,"&lt;&gt;")&lt;201,2,COUNTIF($L$20:L1737,"&lt;&gt;")&lt;301,3,COUNTIF($L$20:L1737,"&lt;&gt;")&lt;401,4,COUNTIF($L$20:L1737,"&lt;&gt;")&lt;501,5,COUNTIF($L$20:L1737,"&lt;&gt;")&lt;601,6,COUNTIF($L$20:L1737,"&lt;&gt;")&lt;701,7,COUNTIF($L$20:L1737,"&lt;&gt;")&lt;801,8,COUNTIF($L$20:L1737,"&lt;&gt;")&lt;901,9,COUNTIF($L$20:L1737,"&lt;&gt;")&lt;1001,10,COUNTIF($L$20:L1737,"&lt;&gt;")&lt;1101,11,COUNTIF($L$20:L1737,"&lt;&gt;")&lt;1201,12,COUNTIF($L$20:L1737,"&lt;&gt;")&lt;1301,13,COUNTIF($L$20:L1737,"&lt;&gt;")&lt;1401,14,COUNTIF($L$20:L1737,"&lt;&gt;")&lt;1501,15,COUNTIF($L$20:L1737,"&lt;&gt;")&lt;1601,16,COUNTIF($L$20:L1737,"&lt;&gt;")&lt;1701,17,COUNTIF($L$20:L1737,"&lt;&gt;")&lt;1801,18,COUNTIF($L$20:L1737,"&lt;&gt;")&lt;1901,19,COUNTIF($L$20:L1737,"&lt;&gt;")&lt;2001,20,COUNTIF($L$20:L1737,"&lt;&gt;")&lt;2101,21,COUNTIF($L$20:L1737,"&lt;&gt;")&lt;2201,22,COUNTIF($L$20:L1737,"&lt;&gt;")&lt;2301,23,COUNTIF($L$20:L1737,"&lt;&gt;")&lt;2401,24,COUNTIF($L$20:L1737,"&lt;&gt;")&lt;2501,25,COUNTIF($L$20:L1737,"&lt;&gt;")&lt;2601,26,COUNTIF($L$20:L1737,"&lt;&gt;")&lt;2701,27,COUNTIF($L$20:L1737,"&lt;&gt;")&lt;2801,28,COUNTIF($L$20:L1737,"&lt;&gt;")&lt;2901,29,COUNTIF($L$20:L1737,"&lt;&gt;")&lt;3001,30),"")</f>
        <v/>
      </c>
      <c r="AM1737" t="str">
        <f t="shared" si="130"/>
        <v/>
      </c>
      <c r="AN1737" t="str">
        <f t="shared" si="134"/>
        <v/>
      </c>
      <c r="AP1737" t="str">
        <f t="shared" si="133"/>
        <v/>
      </c>
      <c r="AQ1737" t="str">
        <f>IF(AO1737="","",COUNTIFS(AM1737:$AM$3019,AO1737))</f>
        <v/>
      </c>
    </row>
    <row r="1738" spans="1:43" x14ac:dyDescent="0.25">
      <c r="A1738" s="6" t="str">
        <f>IF(COUNT($A$20:A1737)&lt;&gt;$B$4,IF(A1737="","",A1737+1),"")</f>
        <v/>
      </c>
      <c r="B1738" s="3"/>
      <c r="C1738" s="3"/>
      <c r="D1738" s="122"/>
      <c r="E1738" s="3"/>
      <c r="F1738" s="3"/>
      <c r="G1738" s="3"/>
      <c r="H1738" s="3"/>
      <c r="I1738" s="120"/>
      <c r="J1738" s="3"/>
      <c r="K1738" s="95" t="str" cm="1">
        <f t="array" ref="K1738">IF(OR($J$14 = "A",$J$14 = "B",$J$14 = "C"),IF(I1738="","",IF(LEN(I1738)&gt;2,_xlfn.IFS(ISNUMBER(SEARCH("_",I1738)),I1738,ISNUMBER(SEARCH(", ",I1738)),SUBSTITUTE(I1738,", ","_"),ISNUMBER(SEARCH("/ ",I1738)),SUBSTITUTE(I1738,"/ ","_"),ISNUMBER(SEARCH(",",I1738)),SUBSTITUTE(I1738,",","_"),ISNUMBER(SEARCH("/",I1738)),SUBSTITUTE(I1738,"/","_"),ISNUMBER(SEARCH("",I1738)),I1738),I1738)),IF(OR($J$14 = "J",$J$14 = "K"),"",IF(D1738="","",IF(LEN(D1738)&gt;2,_xlfn.IFS(ISNUMBER(SEARCH("_",D1738)),D1738,ISNUMBER(SEARCH(", ",D1738)),SUBSTITUTE(D1738,", ","_"),ISNUMBER(SEARCH("/ ",D1738)),SUBSTITUTE(D1738,"/ ","_"),ISNUMBER(SEARCH(",",D1738)),SUBSTITUTE(D1738,",","_"),ISNUMBER(SEARCH("/",D1738)),SUBSTITUTE(D1738,"/","_"),ISNUMBER(SEARCH("",D1738)),D1738),D1738))))</f>
        <v/>
      </c>
      <c r="L1738" s="1"/>
      <c r="M1738" s="1" t="str">
        <f t="shared" si="131"/>
        <v/>
      </c>
      <c r="N1738" s="94" t="str">
        <f>IF($L1738="None","",IF(ISERROR(VLOOKUP($L1738,Info!$B$4:$B$266,1,FALSE)),"",VLOOKUP($L1738,Info!$B$4:$L$266,5,FALSE)))</f>
        <v/>
      </c>
      <c r="O1738" s="94" t="str">
        <f>IF(K1738="","",IF(AND($J$12&lt;&gt;"ABC",N1738="3"),"BAC",IF(N1738="3","ABC",IF($J$12&lt;&gt;"ABC",IF($J$10="Standard",VLOOKUP(K1738,Info!$BE$4:$BF$481,2,FALSE),VLOOKUP(K1738,Info!$BI$4:$BJ$482,2,FALSE)),IF($J$10="Standard",VLOOKUP(K1738,Info!$AG$4:$AH$2994,2,FALSE),VLOOKUP(K1738,Info!$AK$4:$AL$2997,2,FALSE))))))</f>
        <v/>
      </c>
      <c r="P1738" s="94" t="str">
        <f>IF($L1738="None","",IF(ISERROR(VLOOKUP($L1738,Info!$B$4:$B$266,1,FALSE)),"",VLOOKUP($L1738,Info!$B$4:$L$266,3,FALSE)))</f>
        <v/>
      </c>
      <c r="Q1738" s="96" t="str">
        <f>IF($L1738="None","",IF(ISERROR(VLOOKUP($L1738,Info!$B$4:$B$266,1,FALSE)),"",VLOOKUP($L1738,Info!$B$4:$L$266,4,FALSE)))</f>
        <v/>
      </c>
      <c r="R1738" s="1"/>
      <c r="S1738" s="6" t="str">
        <f t="shared" si="132"/>
        <v/>
      </c>
      <c r="T1738" s="6" t="str">
        <f>IF($L1738="None","",IF(ISERROR(VLOOKUP($L1738,Info!$B$4:$B$266,1,FALSE)),"",VLOOKUP($L1738,Info!$B$4:$L$266,11,FALSE)))</f>
        <v/>
      </c>
      <c r="U1738" s="1"/>
      <c r="V1738" s="1"/>
      <c r="W1738" s="1"/>
      <c r="X1738" s="1" t="str">
        <f>IF($L1738="None","",IF(ISERROR(VLOOKUP($L1738,Info!$B$4:$B$266,1,FALSE)),"",IF(OR(W1738="Metallic Liquid Tight",W1738="Non-Metallic Liquid Tight",W1738="LSZH",W1738="Greenfield"),VLOOKUP($L1738,Info!$B$4:$L$266,7,FALSE),"N/A")))</f>
        <v/>
      </c>
      <c r="Y1738" s="1"/>
      <c r="Z1738" s="96" t="str">
        <f>IF($L1738="None","",IF(ISERROR(VLOOKUP($L1738,Info!$B$4:$B$266,1,FALSE)),"",VLOOKUP($L1738,Info!$B$4:$L$266,9,FALSE)))</f>
        <v/>
      </c>
      <c r="AA1738" s="96" t="str">
        <f>IF($L1738="None","",IF(ISERROR(VLOOKUP($L1738,Info!$B$4:$B$266,1,FALSE)),"",VLOOKUP($L1738,Info!$B$4:$L$266,8,FALSE)))</f>
        <v/>
      </c>
      <c r="AB1738" s="96" t="str">
        <f>IF($L1738="None","",IF(ISERROR(VLOOKUP($L1738,Info!$B$4:$B$266,1,FALSE)),"",VLOOKUP($L1738,Info!$B$4:$L$266,10,FALSE)))</f>
        <v/>
      </c>
      <c r="AC1738" s="1" t="str">
        <f>IF(W1738="SO Cable","Black,White",IF(O1738="","",IF(P1738="","",IF($J$12&lt;&gt;"ABC",IF(P1738&lt;="250",VLOOKUP(O1738,Info!$AZ$4:$BB$22,3,FALSE),VLOOKUP(O1738,Info!$AZ$23:$BB$39,3,FALSE)),IF(P1738&lt;="250",VLOOKUP(O1738,Info!$AO$4:$AQ$22,3,FALSE),VLOOKUP(O1738,Info!$AO$23:$AP$39,3,FALSE))))))</f>
        <v/>
      </c>
      <c r="AD1738" s="1"/>
      <c r="AE1738" s="1" t="str">
        <f>IF($L1738="None","",IF(ISERROR(VLOOKUP($L1738,Info!$B$4:$B$266,1,FALSE)),"",VLOOKUP($L1738,Info!$B$4:$L$266,4,FALSE)))</f>
        <v/>
      </c>
      <c r="AF1738" s="1" t="str">
        <f>IF($L1738="None","",IF(ISERROR(VLOOKUP($L1738,Info!$B$4:$B$266,1,FALSE)),"",VLOOKUP($L1738,Info!$B$4:$L$266,6,FALSE)))</f>
        <v/>
      </c>
      <c r="AG1738" s="1"/>
      <c r="AH1738" s="33" t="str" cm="1">
        <f t="array" ref="AH1738">IF(AND(L1738&lt;&gt;"",O1738&lt;&gt;"",R1738:S1738&lt;&gt;"",W1738:X1738&lt;&gt;"",Z1738:AA1738&lt;&gt;"",AC1738&lt;&gt;""),"Good","Bad")</f>
        <v>Bad</v>
      </c>
      <c r="AL1738" t="str" cm="1">
        <f t="array" ref="AL1738">IF(R1738&gt;0,_xlfn.IFS(COUNTIF($L$20:L1738,"&lt;&gt;")&lt;101,1,COUNTIF($L$20:L1738,"&lt;&gt;")&lt;201,2,COUNTIF($L$20:L1738,"&lt;&gt;")&lt;301,3,COUNTIF($L$20:L1738,"&lt;&gt;")&lt;401,4,COUNTIF($L$20:L1738,"&lt;&gt;")&lt;501,5,COUNTIF($L$20:L1738,"&lt;&gt;")&lt;601,6,COUNTIF($L$20:L1738,"&lt;&gt;")&lt;701,7,COUNTIF($L$20:L1738,"&lt;&gt;")&lt;801,8,COUNTIF($L$20:L1738,"&lt;&gt;")&lt;901,9,COUNTIF($L$20:L1738,"&lt;&gt;")&lt;1001,10,COUNTIF($L$20:L1738,"&lt;&gt;")&lt;1101,11,COUNTIF($L$20:L1738,"&lt;&gt;")&lt;1201,12,COUNTIF($L$20:L1738,"&lt;&gt;")&lt;1301,13,COUNTIF($L$20:L1738,"&lt;&gt;")&lt;1401,14,COUNTIF($L$20:L1738,"&lt;&gt;")&lt;1501,15,COUNTIF($L$20:L1738,"&lt;&gt;")&lt;1601,16,COUNTIF($L$20:L1738,"&lt;&gt;")&lt;1701,17,COUNTIF($L$20:L1738,"&lt;&gt;")&lt;1801,18,COUNTIF($L$20:L1738,"&lt;&gt;")&lt;1901,19,COUNTIF($L$20:L1738,"&lt;&gt;")&lt;2001,20,COUNTIF($L$20:L1738,"&lt;&gt;")&lt;2101,21,COUNTIF($L$20:L1738,"&lt;&gt;")&lt;2201,22,COUNTIF($L$20:L1738,"&lt;&gt;")&lt;2301,23,COUNTIF($L$20:L1738,"&lt;&gt;")&lt;2401,24,COUNTIF($L$20:L1738,"&lt;&gt;")&lt;2501,25,COUNTIF($L$20:L1738,"&lt;&gt;")&lt;2601,26,COUNTIF($L$20:L1738,"&lt;&gt;")&lt;2701,27,COUNTIF($L$20:L1738,"&lt;&gt;")&lt;2801,28,COUNTIF($L$20:L1738,"&lt;&gt;")&lt;2901,29,COUNTIF($L$20:L1738,"&lt;&gt;")&lt;3001,30),"")</f>
        <v/>
      </c>
      <c r="AM1738" t="str">
        <f t="shared" si="130"/>
        <v/>
      </c>
      <c r="AN1738" t="str">
        <f t="shared" si="134"/>
        <v/>
      </c>
      <c r="AP1738" t="str">
        <f t="shared" si="133"/>
        <v/>
      </c>
      <c r="AQ1738" t="str">
        <f>IF(AO1738="","",COUNTIFS(AM1738:$AM$3019,AO1738))</f>
        <v/>
      </c>
    </row>
    <row r="1739" spans="1:43" x14ac:dyDescent="0.25">
      <c r="A1739" s="6" t="str">
        <f>IF(COUNT($A$20:A1738)&lt;&gt;$B$4,IF(A1738="","",A1738+1),"")</f>
        <v/>
      </c>
      <c r="B1739" s="3"/>
      <c r="C1739" s="3"/>
      <c r="D1739" s="122"/>
      <c r="E1739" s="3"/>
      <c r="F1739" s="3"/>
      <c r="G1739" s="3"/>
      <c r="H1739" s="3"/>
      <c r="I1739" s="120"/>
      <c r="J1739" s="3"/>
      <c r="K1739" s="95" t="str" cm="1">
        <f t="array" ref="K1739">IF(OR($J$14 = "A",$J$14 = "B",$J$14 = "C"),IF(I1739="","",IF(LEN(I1739)&gt;2,_xlfn.IFS(ISNUMBER(SEARCH("_",I1739)),I1739,ISNUMBER(SEARCH(", ",I1739)),SUBSTITUTE(I1739,", ","_"),ISNUMBER(SEARCH("/ ",I1739)),SUBSTITUTE(I1739,"/ ","_"),ISNUMBER(SEARCH(",",I1739)),SUBSTITUTE(I1739,",","_"),ISNUMBER(SEARCH("/",I1739)),SUBSTITUTE(I1739,"/","_"),ISNUMBER(SEARCH("",I1739)),I1739),I1739)),IF(OR($J$14 = "J",$J$14 = "K"),"",IF(D1739="","",IF(LEN(D1739)&gt;2,_xlfn.IFS(ISNUMBER(SEARCH("_",D1739)),D1739,ISNUMBER(SEARCH(", ",D1739)),SUBSTITUTE(D1739,", ","_"),ISNUMBER(SEARCH("/ ",D1739)),SUBSTITUTE(D1739,"/ ","_"),ISNUMBER(SEARCH(",",D1739)),SUBSTITUTE(D1739,",","_"),ISNUMBER(SEARCH("/",D1739)),SUBSTITUTE(D1739,"/","_"),ISNUMBER(SEARCH("",D1739)),D1739),D1739))))</f>
        <v/>
      </c>
      <c r="L1739" s="1"/>
      <c r="M1739" s="1" t="str">
        <f t="shared" si="131"/>
        <v/>
      </c>
      <c r="N1739" s="94" t="str">
        <f>IF($L1739="None","",IF(ISERROR(VLOOKUP($L1739,Info!$B$4:$B$266,1,FALSE)),"",VLOOKUP($L1739,Info!$B$4:$L$266,5,FALSE)))</f>
        <v/>
      </c>
      <c r="O1739" s="94" t="str">
        <f>IF(K1739="","",IF(AND($J$12&lt;&gt;"ABC",N1739="3"),"BAC",IF(N1739="3","ABC",IF($J$12&lt;&gt;"ABC",IF($J$10="Standard",VLOOKUP(K1739,Info!$BE$4:$BF$481,2,FALSE),VLOOKUP(K1739,Info!$BI$4:$BJ$482,2,FALSE)),IF($J$10="Standard",VLOOKUP(K1739,Info!$AG$4:$AH$2994,2,FALSE),VLOOKUP(K1739,Info!$AK$4:$AL$2997,2,FALSE))))))</f>
        <v/>
      </c>
      <c r="P1739" s="94" t="str">
        <f>IF($L1739="None","",IF(ISERROR(VLOOKUP($L1739,Info!$B$4:$B$266,1,FALSE)),"",VLOOKUP($L1739,Info!$B$4:$L$266,3,FALSE)))</f>
        <v/>
      </c>
      <c r="Q1739" s="96" t="str">
        <f>IF($L1739="None","",IF(ISERROR(VLOOKUP($L1739,Info!$B$4:$B$266,1,FALSE)),"",VLOOKUP($L1739,Info!$B$4:$L$266,4,FALSE)))</f>
        <v/>
      </c>
      <c r="R1739" s="1"/>
      <c r="S1739" s="6" t="str">
        <f t="shared" si="132"/>
        <v/>
      </c>
      <c r="T1739" s="6" t="str">
        <f>IF($L1739="None","",IF(ISERROR(VLOOKUP($L1739,Info!$B$4:$B$266,1,FALSE)),"",VLOOKUP($L1739,Info!$B$4:$L$266,11,FALSE)))</f>
        <v/>
      </c>
      <c r="U1739" s="1"/>
      <c r="V1739" s="1"/>
      <c r="W1739" s="1"/>
      <c r="X1739" s="1" t="str">
        <f>IF($L1739="None","",IF(ISERROR(VLOOKUP($L1739,Info!$B$4:$B$266,1,FALSE)),"",IF(OR(W1739="Metallic Liquid Tight",W1739="Non-Metallic Liquid Tight",W1739="LSZH",W1739="Greenfield"),VLOOKUP($L1739,Info!$B$4:$L$266,7,FALSE),"N/A")))</f>
        <v/>
      </c>
      <c r="Y1739" s="1"/>
      <c r="Z1739" s="96" t="str">
        <f>IF($L1739="None","",IF(ISERROR(VLOOKUP($L1739,Info!$B$4:$B$266,1,FALSE)),"",VLOOKUP($L1739,Info!$B$4:$L$266,9,FALSE)))</f>
        <v/>
      </c>
      <c r="AA1739" s="96" t="str">
        <f>IF($L1739="None","",IF(ISERROR(VLOOKUP($L1739,Info!$B$4:$B$266,1,FALSE)),"",VLOOKUP($L1739,Info!$B$4:$L$266,8,FALSE)))</f>
        <v/>
      </c>
      <c r="AB1739" s="96" t="str">
        <f>IF($L1739="None","",IF(ISERROR(VLOOKUP($L1739,Info!$B$4:$B$266,1,FALSE)),"",VLOOKUP($L1739,Info!$B$4:$L$266,10,FALSE)))</f>
        <v/>
      </c>
      <c r="AC1739" s="1" t="str">
        <f>IF(W1739="SO Cable","Black,White",IF(O1739="","",IF(P1739="","",IF($J$12&lt;&gt;"ABC",IF(P1739&lt;="250",VLOOKUP(O1739,Info!$AZ$4:$BB$22,3,FALSE),VLOOKUP(O1739,Info!$AZ$23:$BB$39,3,FALSE)),IF(P1739&lt;="250",VLOOKUP(O1739,Info!$AO$4:$AQ$22,3,FALSE),VLOOKUP(O1739,Info!$AO$23:$AP$39,3,FALSE))))))</f>
        <v/>
      </c>
      <c r="AD1739" s="1"/>
      <c r="AE1739" s="1" t="str">
        <f>IF($L1739="None","",IF(ISERROR(VLOOKUP($L1739,Info!$B$4:$B$266,1,FALSE)),"",VLOOKUP($L1739,Info!$B$4:$L$266,4,FALSE)))</f>
        <v/>
      </c>
      <c r="AF1739" s="1" t="str">
        <f>IF($L1739="None","",IF(ISERROR(VLOOKUP($L1739,Info!$B$4:$B$266,1,FALSE)),"",VLOOKUP($L1739,Info!$B$4:$L$266,6,FALSE)))</f>
        <v/>
      </c>
      <c r="AG1739" s="1"/>
      <c r="AH1739" s="33" t="str" cm="1">
        <f t="array" ref="AH1739">IF(AND(L1739&lt;&gt;"",O1739&lt;&gt;"",R1739:S1739&lt;&gt;"",W1739:X1739&lt;&gt;"",Z1739:AA1739&lt;&gt;"",AC1739&lt;&gt;""),"Good","Bad")</f>
        <v>Bad</v>
      </c>
      <c r="AL1739" t="str" cm="1">
        <f t="array" ref="AL1739">IF(R1739&gt;0,_xlfn.IFS(COUNTIF($L$20:L1739,"&lt;&gt;")&lt;101,1,COUNTIF($L$20:L1739,"&lt;&gt;")&lt;201,2,COUNTIF($L$20:L1739,"&lt;&gt;")&lt;301,3,COUNTIF($L$20:L1739,"&lt;&gt;")&lt;401,4,COUNTIF($L$20:L1739,"&lt;&gt;")&lt;501,5,COUNTIF($L$20:L1739,"&lt;&gt;")&lt;601,6,COUNTIF($L$20:L1739,"&lt;&gt;")&lt;701,7,COUNTIF($L$20:L1739,"&lt;&gt;")&lt;801,8,COUNTIF($L$20:L1739,"&lt;&gt;")&lt;901,9,COUNTIF($L$20:L1739,"&lt;&gt;")&lt;1001,10,COUNTIF($L$20:L1739,"&lt;&gt;")&lt;1101,11,COUNTIF($L$20:L1739,"&lt;&gt;")&lt;1201,12,COUNTIF($L$20:L1739,"&lt;&gt;")&lt;1301,13,COUNTIF($L$20:L1739,"&lt;&gt;")&lt;1401,14,COUNTIF($L$20:L1739,"&lt;&gt;")&lt;1501,15,COUNTIF($L$20:L1739,"&lt;&gt;")&lt;1601,16,COUNTIF($L$20:L1739,"&lt;&gt;")&lt;1701,17,COUNTIF($L$20:L1739,"&lt;&gt;")&lt;1801,18,COUNTIF($L$20:L1739,"&lt;&gt;")&lt;1901,19,COUNTIF($L$20:L1739,"&lt;&gt;")&lt;2001,20,COUNTIF($L$20:L1739,"&lt;&gt;")&lt;2101,21,COUNTIF($L$20:L1739,"&lt;&gt;")&lt;2201,22,COUNTIF($L$20:L1739,"&lt;&gt;")&lt;2301,23,COUNTIF($L$20:L1739,"&lt;&gt;")&lt;2401,24,COUNTIF($L$20:L1739,"&lt;&gt;")&lt;2501,25,COUNTIF($L$20:L1739,"&lt;&gt;")&lt;2601,26,COUNTIF($L$20:L1739,"&lt;&gt;")&lt;2701,27,COUNTIF($L$20:L1739,"&lt;&gt;")&lt;2801,28,COUNTIF($L$20:L1739,"&lt;&gt;")&lt;2901,29,COUNTIF($L$20:L1739,"&lt;&gt;")&lt;3001,30),"")</f>
        <v/>
      </c>
      <c r="AM1739" t="str">
        <f t="shared" si="130"/>
        <v/>
      </c>
      <c r="AN1739" t="str">
        <f t="shared" si="134"/>
        <v/>
      </c>
      <c r="AP1739" t="str">
        <f t="shared" si="133"/>
        <v/>
      </c>
      <c r="AQ1739" t="str">
        <f>IF(AO1739="","",COUNTIFS(AM1739:$AM$3019,AO1739))</f>
        <v/>
      </c>
    </row>
    <row r="1740" spans="1:43" x14ac:dyDescent="0.25">
      <c r="A1740" s="6" t="str">
        <f>IF(COUNT($A$20:A1739)&lt;&gt;$B$4,IF(A1739="","",A1739+1),"")</f>
        <v/>
      </c>
      <c r="B1740" s="3"/>
      <c r="C1740" s="3"/>
      <c r="D1740" s="122"/>
      <c r="E1740" s="3"/>
      <c r="F1740" s="3"/>
      <c r="G1740" s="3"/>
      <c r="H1740" s="3"/>
      <c r="I1740" s="120"/>
      <c r="J1740" s="3"/>
      <c r="K1740" s="95" t="str" cm="1">
        <f t="array" ref="K1740">IF(OR($J$14 = "A",$J$14 = "B",$J$14 = "C"),IF(I1740="","",IF(LEN(I1740)&gt;2,_xlfn.IFS(ISNUMBER(SEARCH("_",I1740)),I1740,ISNUMBER(SEARCH(", ",I1740)),SUBSTITUTE(I1740,", ","_"),ISNUMBER(SEARCH("/ ",I1740)),SUBSTITUTE(I1740,"/ ","_"),ISNUMBER(SEARCH(",",I1740)),SUBSTITUTE(I1740,",","_"),ISNUMBER(SEARCH("/",I1740)),SUBSTITUTE(I1740,"/","_"),ISNUMBER(SEARCH("",I1740)),I1740),I1740)),IF(OR($J$14 = "J",$J$14 = "K"),"",IF(D1740="","",IF(LEN(D1740)&gt;2,_xlfn.IFS(ISNUMBER(SEARCH("_",D1740)),D1740,ISNUMBER(SEARCH(", ",D1740)),SUBSTITUTE(D1740,", ","_"),ISNUMBER(SEARCH("/ ",D1740)),SUBSTITUTE(D1740,"/ ","_"),ISNUMBER(SEARCH(",",D1740)),SUBSTITUTE(D1740,",","_"),ISNUMBER(SEARCH("/",D1740)),SUBSTITUTE(D1740,"/","_"),ISNUMBER(SEARCH("",D1740)),D1740),D1740))))</f>
        <v/>
      </c>
      <c r="L1740" s="1"/>
      <c r="M1740" s="1" t="str">
        <f t="shared" si="131"/>
        <v/>
      </c>
      <c r="N1740" s="94" t="str">
        <f>IF($L1740="None","",IF(ISERROR(VLOOKUP($L1740,Info!$B$4:$B$266,1,FALSE)),"",VLOOKUP($L1740,Info!$B$4:$L$266,5,FALSE)))</f>
        <v/>
      </c>
      <c r="O1740" s="94" t="str">
        <f>IF(K1740="","",IF(AND($J$12&lt;&gt;"ABC",N1740="3"),"BAC",IF(N1740="3","ABC",IF($J$12&lt;&gt;"ABC",IF($J$10="Standard",VLOOKUP(K1740,Info!$BE$4:$BF$481,2,FALSE),VLOOKUP(K1740,Info!$BI$4:$BJ$482,2,FALSE)),IF($J$10="Standard",VLOOKUP(K1740,Info!$AG$4:$AH$2994,2,FALSE),VLOOKUP(K1740,Info!$AK$4:$AL$2997,2,FALSE))))))</f>
        <v/>
      </c>
      <c r="P1740" s="94" t="str">
        <f>IF($L1740="None","",IF(ISERROR(VLOOKUP($L1740,Info!$B$4:$B$266,1,FALSE)),"",VLOOKUP($L1740,Info!$B$4:$L$266,3,FALSE)))</f>
        <v/>
      </c>
      <c r="Q1740" s="96" t="str">
        <f>IF($L1740="None","",IF(ISERROR(VLOOKUP($L1740,Info!$B$4:$B$266,1,FALSE)),"",VLOOKUP($L1740,Info!$B$4:$L$266,4,FALSE)))</f>
        <v/>
      </c>
      <c r="R1740" s="1"/>
      <c r="S1740" s="6" t="str">
        <f t="shared" si="132"/>
        <v/>
      </c>
      <c r="T1740" s="6" t="str">
        <f>IF($L1740="None","",IF(ISERROR(VLOOKUP($L1740,Info!$B$4:$B$266,1,FALSE)),"",VLOOKUP($L1740,Info!$B$4:$L$266,11,FALSE)))</f>
        <v/>
      </c>
      <c r="U1740" s="1"/>
      <c r="V1740" s="1"/>
      <c r="W1740" s="1"/>
      <c r="X1740" s="1" t="str">
        <f>IF($L1740="None","",IF(ISERROR(VLOOKUP($L1740,Info!$B$4:$B$266,1,FALSE)),"",IF(OR(W1740="Metallic Liquid Tight",W1740="Non-Metallic Liquid Tight",W1740="LSZH",W1740="Greenfield"),VLOOKUP($L1740,Info!$B$4:$L$266,7,FALSE),"N/A")))</f>
        <v/>
      </c>
      <c r="Y1740" s="1"/>
      <c r="Z1740" s="96" t="str">
        <f>IF($L1740="None","",IF(ISERROR(VLOOKUP($L1740,Info!$B$4:$B$266,1,FALSE)),"",VLOOKUP($L1740,Info!$B$4:$L$266,9,FALSE)))</f>
        <v/>
      </c>
      <c r="AA1740" s="96" t="str">
        <f>IF($L1740="None","",IF(ISERROR(VLOOKUP($L1740,Info!$B$4:$B$266,1,FALSE)),"",VLOOKUP($L1740,Info!$B$4:$L$266,8,FALSE)))</f>
        <v/>
      </c>
      <c r="AB1740" s="96" t="str">
        <f>IF($L1740="None","",IF(ISERROR(VLOOKUP($L1740,Info!$B$4:$B$266,1,FALSE)),"",VLOOKUP($L1740,Info!$B$4:$L$266,10,FALSE)))</f>
        <v/>
      </c>
      <c r="AC1740" s="1" t="str">
        <f>IF(W1740="SO Cable","Black,White",IF(O1740="","",IF(P1740="","",IF($J$12&lt;&gt;"ABC",IF(P1740&lt;="250",VLOOKUP(O1740,Info!$AZ$4:$BB$22,3,FALSE),VLOOKUP(O1740,Info!$AZ$23:$BB$39,3,FALSE)),IF(P1740&lt;="250",VLOOKUP(O1740,Info!$AO$4:$AQ$22,3,FALSE),VLOOKUP(O1740,Info!$AO$23:$AP$39,3,FALSE))))))</f>
        <v/>
      </c>
      <c r="AD1740" s="1"/>
      <c r="AE1740" s="1" t="str">
        <f>IF($L1740="None","",IF(ISERROR(VLOOKUP($L1740,Info!$B$4:$B$266,1,FALSE)),"",VLOOKUP($L1740,Info!$B$4:$L$266,4,FALSE)))</f>
        <v/>
      </c>
      <c r="AF1740" s="1" t="str">
        <f>IF($L1740="None","",IF(ISERROR(VLOOKUP($L1740,Info!$B$4:$B$266,1,FALSE)),"",VLOOKUP($L1740,Info!$B$4:$L$266,6,FALSE)))</f>
        <v/>
      </c>
      <c r="AG1740" s="1"/>
      <c r="AH1740" s="33" t="str" cm="1">
        <f t="array" ref="AH1740">IF(AND(L1740&lt;&gt;"",O1740&lt;&gt;"",R1740:S1740&lt;&gt;"",W1740:X1740&lt;&gt;"",Z1740:AA1740&lt;&gt;"",AC1740&lt;&gt;""),"Good","Bad")</f>
        <v>Bad</v>
      </c>
      <c r="AL1740" t="str" cm="1">
        <f t="array" ref="AL1740">IF(R1740&gt;0,_xlfn.IFS(COUNTIF($L$20:L1740,"&lt;&gt;")&lt;101,1,COUNTIF($L$20:L1740,"&lt;&gt;")&lt;201,2,COUNTIF($L$20:L1740,"&lt;&gt;")&lt;301,3,COUNTIF($L$20:L1740,"&lt;&gt;")&lt;401,4,COUNTIF($L$20:L1740,"&lt;&gt;")&lt;501,5,COUNTIF($L$20:L1740,"&lt;&gt;")&lt;601,6,COUNTIF($L$20:L1740,"&lt;&gt;")&lt;701,7,COUNTIF($L$20:L1740,"&lt;&gt;")&lt;801,8,COUNTIF($L$20:L1740,"&lt;&gt;")&lt;901,9,COUNTIF($L$20:L1740,"&lt;&gt;")&lt;1001,10,COUNTIF($L$20:L1740,"&lt;&gt;")&lt;1101,11,COUNTIF($L$20:L1740,"&lt;&gt;")&lt;1201,12,COUNTIF($L$20:L1740,"&lt;&gt;")&lt;1301,13,COUNTIF($L$20:L1740,"&lt;&gt;")&lt;1401,14,COUNTIF($L$20:L1740,"&lt;&gt;")&lt;1501,15,COUNTIF($L$20:L1740,"&lt;&gt;")&lt;1601,16,COUNTIF($L$20:L1740,"&lt;&gt;")&lt;1701,17,COUNTIF($L$20:L1740,"&lt;&gt;")&lt;1801,18,COUNTIF($L$20:L1740,"&lt;&gt;")&lt;1901,19,COUNTIF($L$20:L1740,"&lt;&gt;")&lt;2001,20,COUNTIF($L$20:L1740,"&lt;&gt;")&lt;2101,21,COUNTIF($L$20:L1740,"&lt;&gt;")&lt;2201,22,COUNTIF($L$20:L1740,"&lt;&gt;")&lt;2301,23,COUNTIF($L$20:L1740,"&lt;&gt;")&lt;2401,24,COUNTIF($L$20:L1740,"&lt;&gt;")&lt;2501,25,COUNTIF($L$20:L1740,"&lt;&gt;")&lt;2601,26,COUNTIF($L$20:L1740,"&lt;&gt;")&lt;2701,27,COUNTIF($L$20:L1740,"&lt;&gt;")&lt;2801,28,COUNTIF($L$20:L1740,"&lt;&gt;")&lt;2901,29,COUNTIF($L$20:L1740,"&lt;&gt;")&lt;3001,30),"")</f>
        <v/>
      </c>
      <c r="AM1740" t="str">
        <f t="shared" si="130"/>
        <v/>
      </c>
      <c r="AN1740" t="str">
        <f t="shared" si="134"/>
        <v/>
      </c>
      <c r="AP1740" t="str">
        <f t="shared" si="133"/>
        <v/>
      </c>
      <c r="AQ1740" t="str">
        <f>IF(AO1740="","",COUNTIFS(AM1740:$AM$3019,AO1740))</f>
        <v/>
      </c>
    </row>
    <row r="1741" spans="1:43" x14ac:dyDescent="0.25">
      <c r="A1741" s="6" t="str">
        <f>IF(COUNT($A$20:A1740)&lt;&gt;$B$4,IF(A1740="","",A1740+1),"")</f>
        <v/>
      </c>
      <c r="B1741" s="3"/>
      <c r="C1741" s="3"/>
      <c r="D1741" s="122"/>
      <c r="E1741" s="3"/>
      <c r="F1741" s="3"/>
      <c r="G1741" s="3"/>
      <c r="H1741" s="3"/>
      <c r="I1741" s="120"/>
      <c r="J1741" s="3"/>
      <c r="K1741" s="95" t="str" cm="1">
        <f t="array" ref="K1741">IF(OR($J$14 = "A",$J$14 = "B",$J$14 = "C"),IF(I1741="","",IF(LEN(I1741)&gt;2,_xlfn.IFS(ISNUMBER(SEARCH("_",I1741)),I1741,ISNUMBER(SEARCH(", ",I1741)),SUBSTITUTE(I1741,", ","_"),ISNUMBER(SEARCH("/ ",I1741)),SUBSTITUTE(I1741,"/ ","_"),ISNUMBER(SEARCH(",",I1741)),SUBSTITUTE(I1741,",","_"),ISNUMBER(SEARCH("/",I1741)),SUBSTITUTE(I1741,"/","_"),ISNUMBER(SEARCH("",I1741)),I1741),I1741)),IF(OR($J$14 = "J",$J$14 = "K"),"",IF(D1741="","",IF(LEN(D1741)&gt;2,_xlfn.IFS(ISNUMBER(SEARCH("_",D1741)),D1741,ISNUMBER(SEARCH(", ",D1741)),SUBSTITUTE(D1741,", ","_"),ISNUMBER(SEARCH("/ ",D1741)),SUBSTITUTE(D1741,"/ ","_"),ISNUMBER(SEARCH(",",D1741)),SUBSTITUTE(D1741,",","_"),ISNUMBER(SEARCH("/",D1741)),SUBSTITUTE(D1741,"/","_"),ISNUMBER(SEARCH("",D1741)),D1741),D1741))))</f>
        <v/>
      </c>
      <c r="L1741" s="1"/>
      <c r="M1741" s="1" t="str">
        <f t="shared" si="131"/>
        <v/>
      </c>
      <c r="N1741" s="94" t="str">
        <f>IF($L1741="None","",IF(ISERROR(VLOOKUP($L1741,Info!$B$4:$B$266,1,FALSE)),"",VLOOKUP($L1741,Info!$B$4:$L$266,5,FALSE)))</f>
        <v/>
      </c>
      <c r="O1741" s="94" t="str">
        <f>IF(K1741="","",IF(AND($J$12&lt;&gt;"ABC",N1741="3"),"BAC",IF(N1741="3","ABC",IF($J$12&lt;&gt;"ABC",IF($J$10="Standard",VLOOKUP(K1741,Info!$BE$4:$BF$481,2,FALSE),VLOOKUP(K1741,Info!$BI$4:$BJ$482,2,FALSE)),IF($J$10="Standard",VLOOKUP(K1741,Info!$AG$4:$AH$2994,2,FALSE),VLOOKUP(K1741,Info!$AK$4:$AL$2997,2,FALSE))))))</f>
        <v/>
      </c>
      <c r="P1741" s="94" t="str">
        <f>IF($L1741="None","",IF(ISERROR(VLOOKUP($L1741,Info!$B$4:$B$266,1,FALSE)),"",VLOOKUP($L1741,Info!$B$4:$L$266,3,FALSE)))</f>
        <v/>
      </c>
      <c r="Q1741" s="96" t="str">
        <f>IF($L1741="None","",IF(ISERROR(VLOOKUP($L1741,Info!$B$4:$B$266,1,FALSE)),"",VLOOKUP($L1741,Info!$B$4:$L$266,4,FALSE)))</f>
        <v/>
      </c>
      <c r="R1741" s="1"/>
      <c r="S1741" s="6" t="str">
        <f t="shared" si="132"/>
        <v/>
      </c>
      <c r="T1741" s="6" t="str">
        <f>IF($L1741="None","",IF(ISERROR(VLOOKUP($L1741,Info!$B$4:$B$266,1,FALSE)),"",VLOOKUP($L1741,Info!$B$4:$L$266,11,FALSE)))</f>
        <v/>
      </c>
      <c r="U1741" s="1"/>
      <c r="V1741" s="1"/>
      <c r="W1741" s="1"/>
      <c r="X1741" s="1" t="str">
        <f>IF($L1741="None","",IF(ISERROR(VLOOKUP($L1741,Info!$B$4:$B$266,1,FALSE)),"",IF(OR(W1741="Metallic Liquid Tight",W1741="Non-Metallic Liquid Tight",W1741="LSZH",W1741="Greenfield"),VLOOKUP($L1741,Info!$B$4:$L$266,7,FALSE),"N/A")))</f>
        <v/>
      </c>
      <c r="Y1741" s="1"/>
      <c r="Z1741" s="96" t="str">
        <f>IF($L1741="None","",IF(ISERROR(VLOOKUP($L1741,Info!$B$4:$B$266,1,FALSE)),"",VLOOKUP($L1741,Info!$B$4:$L$266,9,FALSE)))</f>
        <v/>
      </c>
      <c r="AA1741" s="96" t="str">
        <f>IF($L1741="None","",IF(ISERROR(VLOOKUP($L1741,Info!$B$4:$B$266,1,FALSE)),"",VLOOKUP($L1741,Info!$B$4:$L$266,8,FALSE)))</f>
        <v/>
      </c>
      <c r="AB1741" s="96" t="str">
        <f>IF($L1741="None","",IF(ISERROR(VLOOKUP($L1741,Info!$B$4:$B$266,1,FALSE)),"",VLOOKUP($L1741,Info!$B$4:$L$266,10,FALSE)))</f>
        <v/>
      </c>
      <c r="AC1741" s="1" t="str">
        <f>IF(W1741="SO Cable","Black,White",IF(O1741="","",IF(P1741="","",IF($J$12&lt;&gt;"ABC",IF(P1741&lt;="250",VLOOKUP(O1741,Info!$AZ$4:$BB$22,3,FALSE),VLOOKUP(O1741,Info!$AZ$23:$BB$39,3,FALSE)),IF(P1741&lt;="250",VLOOKUP(O1741,Info!$AO$4:$AQ$22,3,FALSE),VLOOKUP(O1741,Info!$AO$23:$AP$39,3,FALSE))))))</f>
        <v/>
      </c>
      <c r="AD1741" s="1"/>
      <c r="AE1741" s="1" t="str">
        <f>IF($L1741="None","",IF(ISERROR(VLOOKUP($L1741,Info!$B$4:$B$266,1,FALSE)),"",VLOOKUP($L1741,Info!$B$4:$L$266,4,FALSE)))</f>
        <v/>
      </c>
      <c r="AF1741" s="1" t="str">
        <f>IF($L1741="None","",IF(ISERROR(VLOOKUP($L1741,Info!$B$4:$B$266,1,FALSE)),"",VLOOKUP($L1741,Info!$B$4:$L$266,6,FALSE)))</f>
        <v/>
      </c>
      <c r="AG1741" s="1"/>
      <c r="AH1741" s="33" t="str" cm="1">
        <f t="array" ref="AH1741">IF(AND(L1741&lt;&gt;"",O1741&lt;&gt;"",R1741:S1741&lt;&gt;"",W1741:X1741&lt;&gt;"",Z1741:AA1741&lt;&gt;"",AC1741&lt;&gt;""),"Good","Bad")</f>
        <v>Bad</v>
      </c>
      <c r="AL1741" t="str" cm="1">
        <f t="array" ref="AL1741">IF(R1741&gt;0,_xlfn.IFS(COUNTIF($L$20:L1741,"&lt;&gt;")&lt;101,1,COUNTIF($L$20:L1741,"&lt;&gt;")&lt;201,2,COUNTIF($L$20:L1741,"&lt;&gt;")&lt;301,3,COUNTIF($L$20:L1741,"&lt;&gt;")&lt;401,4,COUNTIF($L$20:L1741,"&lt;&gt;")&lt;501,5,COUNTIF($L$20:L1741,"&lt;&gt;")&lt;601,6,COUNTIF($L$20:L1741,"&lt;&gt;")&lt;701,7,COUNTIF($L$20:L1741,"&lt;&gt;")&lt;801,8,COUNTIF($L$20:L1741,"&lt;&gt;")&lt;901,9,COUNTIF($L$20:L1741,"&lt;&gt;")&lt;1001,10,COUNTIF($L$20:L1741,"&lt;&gt;")&lt;1101,11,COUNTIF($L$20:L1741,"&lt;&gt;")&lt;1201,12,COUNTIF($L$20:L1741,"&lt;&gt;")&lt;1301,13,COUNTIF($L$20:L1741,"&lt;&gt;")&lt;1401,14,COUNTIF($L$20:L1741,"&lt;&gt;")&lt;1501,15,COUNTIF($L$20:L1741,"&lt;&gt;")&lt;1601,16,COUNTIF($L$20:L1741,"&lt;&gt;")&lt;1701,17,COUNTIF($L$20:L1741,"&lt;&gt;")&lt;1801,18,COUNTIF($L$20:L1741,"&lt;&gt;")&lt;1901,19,COUNTIF($L$20:L1741,"&lt;&gt;")&lt;2001,20,COUNTIF($L$20:L1741,"&lt;&gt;")&lt;2101,21,COUNTIF($L$20:L1741,"&lt;&gt;")&lt;2201,22,COUNTIF($L$20:L1741,"&lt;&gt;")&lt;2301,23,COUNTIF($L$20:L1741,"&lt;&gt;")&lt;2401,24,COUNTIF($L$20:L1741,"&lt;&gt;")&lt;2501,25,COUNTIF($L$20:L1741,"&lt;&gt;")&lt;2601,26,COUNTIF($L$20:L1741,"&lt;&gt;")&lt;2701,27,COUNTIF($L$20:L1741,"&lt;&gt;")&lt;2801,28,COUNTIF($L$20:L1741,"&lt;&gt;")&lt;2901,29,COUNTIF($L$20:L1741,"&lt;&gt;")&lt;3001,30),"")</f>
        <v/>
      </c>
      <c r="AM1741" t="str">
        <f t="shared" si="130"/>
        <v/>
      </c>
      <c r="AN1741" t="str">
        <f t="shared" si="134"/>
        <v/>
      </c>
      <c r="AP1741" t="str">
        <f t="shared" si="133"/>
        <v/>
      </c>
      <c r="AQ1741" t="str">
        <f>IF(AO1741="","",COUNTIFS(AM1741:$AM$3019,AO1741))</f>
        <v/>
      </c>
    </row>
    <row r="1742" spans="1:43" x14ac:dyDescent="0.25">
      <c r="A1742" s="6" t="str">
        <f>IF(COUNT($A$20:A1741)&lt;&gt;$B$4,IF(A1741="","",A1741+1),"")</f>
        <v/>
      </c>
      <c r="B1742" s="3"/>
      <c r="C1742" s="3"/>
      <c r="D1742" s="122"/>
      <c r="E1742" s="3"/>
      <c r="F1742" s="3"/>
      <c r="G1742" s="3"/>
      <c r="H1742" s="3"/>
      <c r="I1742" s="120"/>
      <c r="J1742" s="3"/>
      <c r="K1742" s="95" t="str" cm="1">
        <f t="array" ref="K1742">IF(OR($J$14 = "A",$J$14 = "B",$J$14 = "C"),IF(I1742="","",IF(LEN(I1742)&gt;2,_xlfn.IFS(ISNUMBER(SEARCH("_",I1742)),I1742,ISNUMBER(SEARCH(", ",I1742)),SUBSTITUTE(I1742,", ","_"),ISNUMBER(SEARCH("/ ",I1742)),SUBSTITUTE(I1742,"/ ","_"),ISNUMBER(SEARCH(",",I1742)),SUBSTITUTE(I1742,",","_"),ISNUMBER(SEARCH("/",I1742)),SUBSTITUTE(I1742,"/","_"),ISNUMBER(SEARCH("",I1742)),I1742),I1742)),IF(OR($J$14 = "J",$J$14 = "K"),"",IF(D1742="","",IF(LEN(D1742)&gt;2,_xlfn.IFS(ISNUMBER(SEARCH("_",D1742)),D1742,ISNUMBER(SEARCH(", ",D1742)),SUBSTITUTE(D1742,", ","_"),ISNUMBER(SEARCH("/ ",D1742)),SUBSTITUTE(D1742,"/ ","_"),ISNUMBER(SEARCH(",",D1742)),SUBSTITUTE(D1742,",","_"),ISNUMBER(SEARCH("/",D1742)),SUBSTITUTE(D1742,"/","_"),ISNUMBER(SEARCH("",D1742)),D1742),D1742))))</f>
        <v/>
      </c>
      <c r="L1742" s="1"/>
      <c r="M1742" s="1" t="str">
        <f t="shared" si="131"/>
        <v/>
      </c>
      <c r="N1742" s="94" t="str">
        <f>IF($L1742="None","",IF(ISERROR(VLOOKUP($L1742,Info!$B$4:$B$266,1,FALSE)),"",VLOOKUP($L1742,Info!$B$4:$L$266,5,FALSE)))</f>
        <v/>
      </c>
      <c r="O1742" s="94" t="str">
        <f>IF(K1742="","",IF(AND($J$12&lt;&gt;"ABC",N1742="3"),"BAC",IF(N1742="3","ABC",IF($J$12&lt;&gt;"ABC",IF($J$10="Standard",VLOOKUP(K1742,Info!$BE$4:$BF$481,2,FALSE),VLOOKUP(K1742,Info!$BI$4:$BJ$482,2,FALSE)),IF($J$10="Standard",VLOOKUP(K1742,Info!$AG$4:$AH$2994,2,FALSE),VLOOKUP(K1742,Info!$AK$4:$AL$2997,2,FALSE))))))</f>
        <v/>
      </c>
      <c r="P1742" s="94" t="str">
        <f>IF($L1742="None","",IF(ISERROR(VLOOKUP($L1742,Info!$B$4:$B$266,1,FALSE)),"",VLOOKUP($L1742,Info!$B$4:$L$266,3,FALSE)))</f>
        <v/>
      </c>
      <c r="Q1742" s="96" t="str">
        <f>IF($L1742="None","",IF(ISERROR(VLOOKUP($L1742,Info!$B$4:$B$266,1,FALSE)),"",VLOOKUP($L1742,Info!$B$4:$L$266,4,FALSE)))</f>
        <v/>
      </c>
      <c r="R1742" s="1"/>
      <c r="S1742" s="6" t="str">
        <f t="shared" si="132"/>
        <v/>
      </c>
      <c r="T1742" s="6" t="str">
        <f>IF($L1742="None","",IF(ISERROR(VLOOKUP($L1742,Info!$B$4:$B$266,1,FALSE)),"",VLOOKUP($L1742,Info!$B$4:$L$266,11,FALSE)))</f>
        <v/>
      </c>
      <c r="U1742" s="1"/>
      <c r="V1742" s="1"/>
      <c r="W1742" s="1"/>
      <c r="X1742" s="1" t="str">
        <f>IF($L1742="None","",IF(ISERROR(VLOOKUP($L1742,Info!$B$4:$B$266,1,FALSE)),"",IF(OR(W1742="Metallic Liquid Tight",W1742="Non-Metallic Liquid Tight",W1742="LSZH",W1742="Greenfield"),VLOOKUP($L1742,Info!$B$4:$L$266,7,FALSE),"N/A")))</f>
        <v/>
      </c>
      <c r="Y1742" s="1"/>
      <c r="Z1742" s="96" t="str">
        <f>IF($L1742="None","",IF(ISERROR(VLOOKUP($L1742,Info!$B$4:$B$266,1,FALSE)),"",VLOOKUP($L1742,Info!$B$4:$L$266,9,FALSE)))</f>
        <v/>
      </c>
      <c r="AA1742" s="96" t="str">
        <f>IF($L1742="None","",IF(ISERROR(VLOOKUP($L1742,Info!$B$4:$B$266,1,FALSE)),"",VLOOKUP($L1742,Info!$B$4:$L$266,8,FALSE)))</f>
        <v/>
      </c>
      <c r="AB1742" s="96" t="str">
        <f>IF($L1742="None","",IF(ISERROR(VLOOKUP($L1742,Info!$B$4:$B$266,1,FALSE)),"",VLOOKUP($L1742,Info!$B$4:$L$266,10,FALSE)))</f>
        <v/>
      </c>
      <c r="AC1742" s="1" t="str">
        <f>IF(W1742="SO Cable","Black,White",IF(O1742="","",IF(P1742="","",IF($J$12&lt;&gt;"ABC",IF(P1742&lt;="250",VLOOKUP(O1742,Info!$AZ$4:$BB$22,3,FALSE),VLOOKUP(O1742,Info!$AZ$23:$BB$39,3,FALSE)),IF(P1742&lt;="250",VLOOKUP(O1742,Info!$AO$4:$AQ$22,3,FALSE),VLOOKUP(O1742,Info!$AO$23:$AP$39,3,FALSE))))))</f>
        <v/>
      </c>
      <c r="AD1742" s="1"/>
      <c r="AE1742" s="1" t="str">
        <f>IF($L1742="None","",IF(ISERROR(VLOOKUP($L1742,Info!$B$4:$B$266,1,FALSE)),"",VLOOKUP($L1742,Info!$B$4:$L$266,4,FALSE)))</f>
        <v/>
      </c>
      <c r="AF1742" s="1" t="str">
        <f>IF($L1742="None","",IF(ISERROR(VLOOKUP($L1742,Info!$B$4:$B$266,1,FALSE)),"",VLOOKUP($L1742,Info!$B$4:$L$266,6,FALSE)))</f>
        <v/>
      </c>
      <c r="AG1742" s="1"/>
      <c r="AH1742" s="33" t="str" cm="1">
        <f t="array" ref="AH1742">IF(AND(L1742&lt;&gt;"",O1742&lt;&gt;"",R1742:S1742&lt;&gt;"",W1742:X1742&lt;&gt;"",Z1742:AA1742&lt;&gt;"",AC1742&lt;&gt;""),"Good","Bad")</f>
        <v>Bad</v>
      </c>
      <c r="AL1742" t="str" cm="1">
        <f t="array" ref="AL1742">IF(R1742&gt;0,_xlfn.IFS(COUNTIF($L$20:L1742,"&lt;&gt;")&lt;101,1,COUNTIF($L$20:L1742,"&lt;&gt;")&lt;201,2,COUNTIF($L$20:L1742,"&lt;&gt;")&lt;301,3,COUNTIF($L$20:L1742,"&lt;&gt;")&lt;401,4,COUNTIF($L$20:L1742,"&lt;&gt;")&lt;501,5,COUNTIF($L$20:L1742,"&lt;&gt;")&lt;601,6,COUNTIF($L$20:L1742,"&lt;&gt;")&lt;701,7,COUNTIF($L$20:L1742,"&lt;&gt;")&lt;801,8,COUNTIF($L$20:L1742,"&lt;&gt;")&lt;901,9,COUNTIF($L$20:L1742,"&lt;&gt;")&lt;1001,10,COUNTIF($L$20:L1742,"&lt;&gt;")&lt;1101,11,COUNTIF($L$20:L1742,"&lt;&gt;")&lt;1201,12,COUNTIF($L$20:L1742,"&lt;&gt;")&lt;1301,13,COUNTIF($L$20:L1742,"&lt;&gt;")&lt;1401,14,COUNTIF($L$20:L1742,"&lt;&gt;")&lt;1501,15,COUNTIF($L$20:L1742,"&lt;&gt;")&lt;1601,16,COUNTIF($L$20:L1742,"&lt;&gt;")&lt;1701,17,COUNTIF($L$20:L1742,"&lt;&gt;")&lt;1801,18,COUNTIF($L$20:L1742,"&lt;&gt;")&lt;1901,19,COUNTIF($L$20:L1742,"&lt;&gt;")&lt;2001,20,COUNTIF($L$20:L1742,"&lt;&gt;")&lt;2101,21,COUNTIF($L$20:L1742,"&lt;&gt;")&lt;2201,22,COUNTIF($L$20:L1742,"&lt;&gt;")&lt;2301,23,COUNTIF($L$20:L1742,"&lt;&gt;")&lt;2401,24,COUNTIF($L$20:L1742,"&lt;&gt;")&lt;2501,25,COUNTIF($L$20:L1742,"&lt;&gt;")&lt;2601,26,COUNTIF($L$20:L1742,"&lt;&gt;")&lt;2701,27,COUNTIF($L$20:L1742,"&lt;&gt;")&lt;2801,28,COUNTIF($L$20:L1742,"&lt;&gt;")&lt;2901,29,COUNTIF($L$20:L1742,"&lt;&gt;")&lt;3001,30),"")</f>
        <v/>
      </c>
      <c r="AM1742" t="str">
        <f t="shared" si="130"/>
        <v/>
      </c>
      <c r="AN1742" t="str">
        <f t="shared" si="134"/>
        <v/>
      </c>
      <c r="AP1742" t="str">
        <f t="shared" si="133"/>
        <v/>
      </c>
      <c r="AQ1742" t="str">
        <f>IF(AO1742="","",COUNTIFS(AM1742:$AM$3019,AO1742))</f>
        <v/>
      </c>
    </row>
    <row r="1743" spans="1:43" x14ac:dyDescent="0.25">
      <c r="A1743" s="6" t="str">
        <f>IF(COUNT($A$20:A1742)&lt;&gt;$B$4,IF(A1742="","",A1742+1),"")</f>
        <v/>
      </c>
      <c r="B1743" s="3"/>
      <c r="C1743" s="3"/>
      <c r="D1743" s="122"/>
      <c r="E1743" s="3"/>
      <c r="F1743" s="3"/>
      <c r="G1743" s="3"/>
      <c r="H1743" s="3"/>
      <c r="I1743" s="120"/>
      <c r="J1743" s="3"/>
      <c r="K1743" s="95" t="str" cm="1">
        <f t="array" ref="K1743">IF(OR($J$14 = "A",$J$14 = "B",$J$14 = "C"),IF(I1743="","",IF(LEN(I1743)&gt;2,_xlfn.IFS(ISNUMBER(SEARCH("_",I1743)),I1743,ISNUMBER(SEARCH(", ",I1743)),SUBSTITUTE(I1743,", ","_"),ISNUMBER(SEARCH("/ ",I1743)),SUBSTITUTE(I1743,"/ ","_"),ISNUMBER(SEARCH(",",I1743)),SUBSTITUTE(I1743,",","_"),ISNUMBER(SEARCH("/",I1743)),SUBSTITUTE(I1743,"/","_"),ISNUMBER(SEARCH("",I1743)),I1743),I1743)),IF(OR($J$14 = "J",$J$14 = "K"),"",IF(D1743="","",IF(LEN(D1743)&gt;2,_xlfn.IFS(ISNUMBER(SEARCH("_",D1743)),D1743,ISNUMBER(SEARCH(", ",D1743)),SUBSTITUTE(D1743,", ","_"),ISNUMBER(SEARCH("/ ",D1743)),SUBSTITUTE(D1743,"/ ","_"),ISNUMBER(SEARCH(",",D1743)),SUBSTITUTE(D1743,",","_"),ISNUMBER(SEARCH("/",D1743)),SUBSTITUTE(D1743,"/","_"),ISNUMBER(SEARCH("",D1743)),D1743),D1743))))</f>
        <v/>
      </c>
      <c r="L1743" s="1"/>
      <c r="M1743" s="1" t="str">
        <f t="shared" si="131"/>
        <v/>
      </c>
      <c r="N1743" s="94" t="str">
        <f>IF($L1743="None","",IF(ISERROR(VLOOKUP($L1743,Info!$B$4:$B$266,1,FALSE)),"",VLOOKUP($L1743,Info!$B$4:$L$266,5,FALSE)))</f>
        <v/>
      </c>
      <c r="O1743" s="94" t="str">
        <f>IF(K1743="","",IF(AND($J$12&lt;&gt;"ABC",N1743="3"),"BAC",IF(N1743="3","ABC",IF($J$12&lt;&gt;"ABC",IF($J$10="Standard",VLOOKUP(K1743,Info!$BE$4:$BF$481,2,FALSE),VLOOKUP(K1743,Info!$BI$4:$BJ$482,2,FALSE)),IF($J$10="Standard",VLOOKUP(K1743,Info!$AG$4:$AH$2994,2,FALSE),VLOOKUP(K1743,Info!$AK$4:$AL$2997,2,FALSE))))))</f>
        <v/>
      </c>
      <c r="P1743" s="94" t="str">
        <f>IF($L1743="None","",IF(ISERROR(VLOOKUP($L1743,Info!$B$4:$B$266,1,FALSE)),"",VLOOKUP($L1743,Info!$B$4:$L$266,3,FALSE)))</f>
        <v/>
      </c>
      <c r="Q1743" s="96" t="str">
        <f>IF($L1743="None","",IF(ISERROR(VLOOKUP($L1743,Info!$B$4:$B$266,1,FALSE)),"",VLOOKUP($L1743,Info!$B$4:$L$266,4,FALSE)))</f>
        <v/>
      </c>
      <c r="R1743" s="1"/>
      <c r="S1743" s="6" t="str">
        <f t="shared" si="132"/>
        <v/>
      </c>
      <c r="T1743" s="6" t="str">
        <f>IF($L1743="None","",IF(ISERROR(VLOOKUP($L1743,Info!$B$4:$B$266,1,FALSE)),"",VLOOKUP($L1743,Info!$B$4:$L$266,11,FALSE)))</f>
        <v/>
      </c>
      <c r="U1743" s="1"/>
      <c r="V1743" s="1"/>
      <c r="W1743" s="1"/>
      <c r="X1743" s="1" t="str">
        <f>IF($L1743="None","",IF(ISERROR(VLOOKUP($L1743,Info!$B$4:$B$266,1,FALSE)),"",IF(OR(W1743="Metallic Liquid Tight",W1743="Non-Metallic Liquid Tight",W1743="LSZH",W1743="Greenfield"),VLOOKUP($L1743,Info!$B$4:$L$266,7,FALSE),"N/A")))</f>
        <v/>
      </c>
      <c r="Y1743" s="1"/>
      <c r="Z1743" s="96" t="str">
        <f>IF($L1743="None","",IF(ISERROR(VLOOKUP($L1743,Info!$B$4:$B$266,1,FALSE)),"",VLOOKUP($L1743,Info!$B$4:$L$266,9,FALSE)))</f>
        <v/>
      </c>
      <c r="AA1743" s="96" t="str">
        <f>IF($L1743="None","",IF(ISERROR(VLOOKUP($L1743,Info!$B$4:$B$266,1,FALSE)),"",VLOOKUP($L1743,Info!$B$4:$L$266,8,FALSE)))</f>
        <v/>
      </c>
      <c r="AB1743" s="96" t="str">
        <f>IF($L1743="None","",IF(ISERROR(VLOOKUP($L1743,Info!$B$4:$B$266,1,FALSE)),"",VLOOKUP($L1743,Info!$B$4:$L$266,10,FALSE)))</f>
        <v/>
      </c>
      <c r="AC1743" s="1" t="str">
        <f>IF(W1743="SO Cable","Black,White",IF(O1743="","",IF(P1743="","",IF($J$12&lt;&gt;"ABC",IF(P1743&lt;="250",VLOOKUP(O1743,Info!$AZ$4:$BB$22,3,FALSE),VLOOKUP(O1743,Info!$AZ$23:$BB$39,3,FALSE)),IF(P1743&lt;="250",VLOOKUP(O1743,Info!$AO$4:$AQ$22,3,FALSE),VLOOKUP(O1743,Info!$AO$23:$AP$39,3,FALSE))))))</f>
        <v/>
      </c>
      <c r="AD1743" s="1"/>
      <c r="AE1743" s="1" t="str">
        <f>IF($L1743="None","",IF(ISERROR(VLOOKUP($L1743,Info!$B$4:$B$266,1,FALSE)),"",VLOOKUP($L1743,Info!$B$4:$L$266,4,FALSE)))</f>
        <v/>
      </c>
      <c r="AF1743" s="1" t="str">
        <f>IF($L1743="None","",IF(ISERROR(VLOOKUP($L1743,Info!$B$4:$B$266,1,FALSE)),"",VLOOKUP($L1743,Info!$B$4:$L$266,6,FALSE)))</f>
        <v/>
      </c>
      <c r="AG1743" s="1"/>
      <c r="AH1743" s="33" t="str" cm="1">
        <f t="array" ref="AH1743">IF(AND(L1743&lt;&gt;"",O1743&lt;&gt;"",R1743:S1743&lt;&gt;"",W1743:X1743&lt;&gt;"",Z1743:AA1743&lt;&gt;"",AC1743&lt;&gt;""),"Good","Bad")</f>
        <v>Bad</v>
      </c>
      <c r="AL1743" t="str" cm="1">
        <f t="array" ref="AL1743">IF(R1743&gt;0,_xlfn.IFS(COUNTIF($L$20:L1743,"&lt;&gt;")&lt;101,1,COUNTIF($L$20:L1743,"&lt;&gt;")&lt;201,2,COUNTIF($L$20:L1743,"&lt;&gt;")&lt;301,3,COUNTIF($L$20:L1743,"&lt;&gt;")&lt;401,4,COUNTIF($L$20:L1743,"&lt;&gt;")&lt;501,5,COUNTIF($L$20:L1743,"&lt;&gt;")&lt;601,6,COUNTIF($L$20:L1743,"&lt;&gt;")&lt;701,7,COUNTIF($L$20:L1743,"&lt;&gt;")&lt;801,8,COUNTIF($L$20:L1743,"&lt;&gt;")&lt;901,9,COUNTIF($L$20:L1743,"&lt;&gt;")&lt;1001,10,COUNTIF($L$20:L1743,"&lt;&gt;")&lt;1101,11,COUNTIF($L$20:L1743,"&lt;&gt;")&lt;1201,12,COUNTIF($L$20:L1743,"&lt;&gt;")&lt;1301,13,COUNTIF($L$20:L1743,"&lt;&gt;")&lt;1401,14,COUNTIF($L$20:L1743,"&lt;&gt;")&lt;1501,15,COUNTIF($L$20:L1743,"&lt;&gt;")&lt;1601,16,COUNTIF($L$20:L1743,"&lt;&gt;")&lt;1701,17,COUNTIF($L$20:L1743,"&lt;&gt;")&lt;1801,18,COUNTIF($L$20:L1743,"&lt;&gt;")&lt;1901,19,COUNTIF($L$20:L1743,"&lt;&gt;")&lt;2001,20,COUNTIF($L$20:L1743,"&lt;&gt;")&lt;2101,21,COUNTIF($L$20:L1743,"&lt;&gt;")&lt;2201,22,COUNTIF($L$20:L1743,"&lt;&gt;")&lt;2301,23,COUNTIF($L$20:L1743,"&lt;&gt;")&lt;2401,24,COUNTIF($L$20:L1743,"&lt;&gt;")&lt;2501,25,COUNTIF($L$20:L1743,"&lt;&gt;")&lt;2601,26,COUNTIF($L$20:L1743,"&lt;&gt;")&lt;2701,27,COUNTIF($L$20:L1743,"&lt;&gt;")&lt;2801,28,COUNTIF($L$20:L1743,"&lt;&gt;")&lt;2901,29,COUNTIF($L$20:L1743,"&lt;&gt;")&lt;3001,30),"")</f>
        <v/>
      </c>
      <c r="AM1743" t="str">
        <f t="shared" si="130"/>
        <v/>
      </c>
      <c r="AN1743" t="str">
        <f t="shared" si="134"/>
        <v/>
      </c>
      <c r="AP1743" t="str">
        <f t="shared" si="133"/>
        <v/>
      </c>
      <c r="AQ1743" t="str">
        <f>IF(AO1743="","",COUNTIFS(AM1743:$AM$3019,AO1743))</f>
        <v/>
      </c>
    </row>
    <row r="1744" spans="1:43" x14ac:dyDescent="0.25">
      <c r="A1744" s="6" t="str">
        <f>IF(COUNT($A$20:A1743)&lt;&gt;$B$4,IF(A1743="","",A1743+1),"")</f>
        <v/>
      </c>
      <c r="B1744" s="3"/>
      <c r="C1744" s="3"/>
      <c r="D1744" s="122"/>
      <c r="E1744" s="3"/>
      <c r="F1744" s="3"/>
      <c r="G1744" s="3"/>
      <c r="H1744" s="3"/>
      <c r="I1744" s="120"/>
      <c r="J1744" s="3"/>
      <c r="K1744" s="95" t="str" cm="1">
        <f t="array" ref="K1744">IF(OR($J$14 = "A",$J$14 = "B",$J$14 = "C"),IF(I1744="","",IF(LEN(I1744)&gt;2,_xlfn.IFS(ISNUMBER(SEARCH("_",I1744)),I1744,ISNUMBER(SEARCH(", ",I1744)),SUBSTITUTE(I1744,", ","_"),ISNUMBER(SEARCH("/ ",I1744)),SUBSTITUTE(I1744,"/ ","_"),ISNUMBER(SEARCH(",",I1744)),SUBSTITUTE(I1744,",","_"),ISNUMBER(SEARCH("/",I1744)),SUBSTITUTE(I1744,"/","_"),ISNUMBER(SEARCH("",I1744)),I1744),I1744)),IF(OR($J$14 = "J",$J$14 = "K"),"",IF(D1744="","",IF(LEN(D1744)&gt;2,_xlfn.IFS(ISNUMBER(SEARCH("_",D1744)),D1744,ISNUMBER(SEARCH(", ",D1744)),SUBSTITUTE(D1744,", ","_"),ISNUMBER(SEARCH("/ ",D1744)),SUBSTITUTE(D1744,"/ ","_"),ISNUMBER(SEARCH(",",D1744)),SUBSTITUTE(D1744,",","_"),ISNUMBER(SEARCH("/",D1744)),SUBSTITUTE(D1744,"/","_"),ISNUMBER(SEARCH("",D1744)),D1744),D1744))))</f>
        <v/>
      </c>
      <c r="L1744" s="1"/>
      <c r="M1744" s="1" t="str">
        <f t="shared" si="131"/>
        <v/>
      </c>
      <c r="N1744" s="94" t="str">
        <f>IF($L1744="None","",IF(ISERROR(VLOOKUP($L1744,Info!$B$4:$B$266,1,FALSE)),"",VLOOKUP($L1744,Info!$B$4:$L$266,5,FALSE)))</f>
        <v/>
      </c>
      <c r="O1744" s="94" t="str">
        <f>IF(K1744="","",IF(AND($J$12&lt;&gt;"ABC",N1744="3"),"BAC",IF(N1744="3","ABC",IF($J$12&lt;&gt;"ABC",IF($J$10="Standard",VLOOKUP(K1744,Info!$BE$4:$BF$481,2,FALSE),VLOOKUP(K1744,Info!$BI$4:$BJ$482,2,FALSE)),IF($J$10="Standard",VLOOKUP(K1744,Info!$AG$4:$AH$2994,2,FALSE),VLOOKUP(K1744,Info!$AK$4:$AL$2997,2,FALSE))))))</f>
        <v/>
      </c>
      <c r="P1744" s="94" t="str">
        <f>IF($L1744="None","",IF(ISERROR(VLOOKUP($L1744,Info!$B$4:$B$266,1,FALSE)),"",VLOOKUP($L1744,Info!$B$4:$L$266,3,FALSE)))</f>
        <v/>
      </c>
      <c r="Q1744" s="96" t="str">
        <f>IF($L1744="None","",IF(ISERROR(VLOOKUP($L1744,Info!$B$4:$B$266,1,FALSE)),"",VLOOKUP($L1744,Info!$B$4:$L$266,4,FALSE)))</f>
        <v/>
      </c>
      <c r="R1744" s="1"/>
      <c r="S1744" s="6" t="str">
        <f t="shared" si="132"/>
        <v/>
      </c>
      <c r="T1744" s="6" t="str">
        <f>IF($L1744="None","",IF(ISERROR(VLOOKUP($L1744,Info!$B$4:$B$266,1,FALSE)),"",VLOOKUP($L1744,Info!$B$4:$L$266,11,FALSE)))</f>
        <v/>
      </c>
      <c r="U1744" s="1"/>
      <c r="V1744" s="1"/>
      <c r="W1744" s="1"/>
      <c r="X1744" s="1" t="str">
        <f>IF($L1744="None","",IF(ISERROR(VLOOKUP($L1744,Info!$B$4:$B$266,1,FALSE)),"",IF(OR(W1744="Metallic Liquid Tight",W1744="Non-Metallic Liquid Tight",W1744="LSZH",W1744="Greenfield"),VLOOKUP($L1744,Info!$B$4:$L$266,7,FALSE),"N/A")))</f>
        <v/>
      </c>
      <c r="Y1744" s="1"/>
      <c r="Z1744" s="96" t="str">
        <f>IF($L1744="None","",IF(ISERROR(VLOOKUP($L1744,Info!$B$4:$B$266,1,FALSE)),"",VLOOKUP($L1744,Info!$B$4:$L$266,9,FALSE)))</f>
        <v/>
      </c>
      <c r="AA1744" s="96" t="str">
        <f>IF($L1744="None","",IF(ISERROR(VLOOKUP($L1744,Info!$B$4:$B$266,1,FALSE)),"",VLOOKUP($L1744,Info!$B$4:$L$266,8,FALSE)))</f>
        <v/>
      </c>
      <c r="AB1744" s="96" t="str">
        <f>IF($L1744="None","",IF(ISERROR(VLOOKUP($L1744,Info!$B$4:$B$266,1,FALSE)),"",VLOOKUP($L1744,Info!$B$4:$L$266,10,FALSE)))</f>
        <v/>
      </c>
      <c r="AC1744" s="1" t="str">
        <f>IF(W1744="SO Cable","Black,White",IF(O1744="","",IF(P1744="","",IF($J$12&lt;&gt;"ABC",IF(P1744&lt;="250",VLOOKUP(O1744,Info!$AZ$4:$BB$22,3,FALSE),VLOOKUP(O1744,Info!$AZ$23:$BB$39,3,FALSE)),IF(P1744&lt;="250",VLOOKUP(O1744,Info!$AO$4:$AQ$22,3,FALSE),VLOOKUP(O1744,Info!$AO$23:$AP$39,3,FALSE))))))</f>
        <v/>
      </c>
      <c r="AD1744" s="1"/>
      <c r="AE1744" s="1" t="str">
        <f>IF($L1744="None","",IF(ISERROR(VLOOKUP($L1744,Info!$B$4:$B$266,1,FALSE)),"",VLOOKUP($L1744,Info!$B$4:$L$266,4,FALSE)))</f>
        <v/>
      </c>
      <c r="AF1744" s="1" t="str">
        <f>IF($L1744="None","",IF(ISERROR(VLOOKUP($L1744,Info!$B$4:$B$266,1,FALSE)),"",VLOOKUP($L1744,Info!$B$4:$L$266,6,FALSE)))</f>
        <v/>
      </c>
      <c r="AG1744" s="1"/>
      <c r="AH1744" s="33" t="str" cm="1">
        <f t="array" ref="AH1744">IF(AND(L1744&lt;&gt;"",O1744&lt;&gt;"",R1744:S1744&lt;&gt;"",W1744:X1744&lt;&gt;"",Z1744:AA1744&lt;&gt;"",AC1744&lt;&gt;""),"Good","Bad")</f>
        <v>Bad</v>
      </c>
      <c r="AL1744" t="str" cm="1">
        <f t="array" ref="AL1744">IF(R1744&gt;0,_xlfn.IFS(COUNTIF($L$20:L1744,"&lt;&gt;")&lt;101,1,COUNTIF($L$20:L1744,"&lt;&gt;")&lt;201,2,COUNTIF($L$20:L1744,"&lt;&gt;")&lt;301,3,COUNTIF($L$20:L1744,"&lt;&gt;")&lt;401,4,COUNTIF($L$20:L1744,"&lt;&gt;")&lt;501,5,COUNTIF($L$20:L1744,"&lt;&gt;")&lt;601,6,COUNTIF($L$20:L1744,"&lt;&gt;")&lt;701,7,COUNTIF($L$20:L1744,"&lt;&gt;")&lt;801,8,COUNTIF($L$20:L1744,"&lt;&gt;")&lt;901,9,COUNTIF($L$20:L1744,"&lt;&gt;")&lt;1001,10,COUNTIF($L$20:L1744,"&lt;&gt;")&lt;1101,11,COUNTIF($L$20:L1744,"&lt;&gt;")&lt;1201,12,COUNTIF($L$20:L1744,"&lt;&gt;")&lt;1301,13,COUNTIF($L$20:L1744,"&lt;&gt;")&lt;1401,14,COUNTIF($L$20:L1744,"&lt;&gt;")&lt;1501,15,COUNTIF($L$20:L1744,"&lt;&gt;")&lt;1601,16,COUNTIF($L$20:L1744,"&lt;&gt;")&lt;1701,17,COUNTIF($L$20:L1744,"&lt;&gt;")&lt;1801,18,COUNTIF($L$20:L1744,"&lt;&gt;")&lt;1901,19,COUNTIF($L$20:L1744,"&lt;&gt;")&lt;2001,20,COUNTIF($L$20:L1744,"&lt;&gt;")&lt;2101,21,COUNTIF($L$20:L1744,"&lt;&gt;")&lt;2201,22,COUNTIF($L$20:L1744,"&lt;&gt;")&lt;2301,23,COUNTIF($L$20:L1744,"&lt;&gt;")&lt;2401,24,COUNTIF($L$20:L1744,"&lt;&gt;")&lt;2501,25,COUNTIF($L$20:L1744,"&lt;&gt;")&lt;2601,26,COUNTIF($L$20:L1744,"&lt;&gt;")&lt;2701,27,COUNTIF($L$20:L1744,"&lt;&gt;")&lt;2801,28,COUNTIF($L$20:L1744,"&lt;&gt;")&lt;2901,29,COUNTIF($L$20:L1744,"&lt;&gt;")&lt;3001,30),"")</f>
        <v/>
      </c>
      <c r="AM1744" t="str">
        <f t="shared" si="130"/>
        <v/>
      </c>
      <c r="AN1744" t="str">
        <f t="shared" si="134"/>
        <v/>
      </c>
      <c r="AP1744" t="str">
        <f t="shared" si="133"/>
        <v/>
      </c>
      <c r="AQ1744" t="str">
        <f>IF(AO1744="","",COUNTIFS(AM1744:$AM$3019,AO1744))</f>
        <v/>
      </c>
    </row>
    <row r="1745" spans="1:43" x14ac:dyDescent="0.25">
      <c r="A1745" s="6" t="str">
        <f>IF(COUNT($A$20:A1744)&lt;&gt;$B$4,IF(A1744="","",A1744+1),"")</f>
        <v/>
      </c>
      <c r="B1745" s="3"/>
      <c r="C1745" s="3"/>
      <c r="D1745" s="122"/>
      <c r="E1745" s="3"/>
      <c r="F1745" s="3"/>
      <c r="G1745" s="3"/>
      <c r="H1745" s="3"/>
      <c r="I1745" s="120"/>
      <c r="J1745" s="3"/>
      <c r="K1745" s="95" t="str" cm="1">
        <f t="array" ref="K1745">IF(OR($J$14 = "A",$J$14 = "B",$J$14 = "C"),IF(I1745="","",IF(LEN(I1745)&gt;2,_xlfn.IFS(ISNUMBER(SEARCH("_",I1745)),I1745,ISNUMBER(SEARCH(", ",I1745)),SUBSTITUTE(I1745,", ","_"),ISNUMBER(SEARCH("/ ",I1745)),SUBSTITUTE(I1745,"/ ","_"),ISNUMBER(SEARCH(",",I1745)),SUBSTITUTE(I1745,",","_"),ISNUMBER(SEARCH("/",I1745)),SUBSTITUTE(I1745,"/","_"),ISNUMBER(SEARCH("",I1745)),I1745),I1745)),IF(OR($J$14 = "J",$J$14 = "K"),"",IF(D1745="","",IF(LEN(D1745)&gt;2,_xlfn.IFS(ISNUMBER(SEARCH("_",D1745)),D1745,ISNUMBER(SEARCH(", ",D1745)),SUBSTITUTE(D1745,", ","_"),ISNUMBER(SEARCH("/ ",D1745)),SUBSTITUTE(D1745,"/ ","_"),ISNUMBER(SEARCH(",",D1745)),SUBSTITUTE(D1745,",","_"),ISNUMBER(SEARCH("/",D1745)),SUBSTITUTE(D1745,"/","_"),ISNUMBER(SEARCH("",D1745)),D1745),D1745))))</f>
        <v/>
      </c>
      <c r="L1745" s="1"/>
      <c r="M1745" s="1" t="str">
        <f t="shared" si="131"/>
        <v/>
      </c>
      <c r="N1745" s="94" t="str">
        <f>IF($L1745="None","",IF(ISERROR(VLOOKUP($L1745,Info!$B$4:$B$266,1,FALSE)),"",VLOOKUP($L1745,Info!$B$4:$L$266,5,FALSE)))</f>
        <v/>
      </c>
      <c r="O1745" s="94" t="str">
        <f>IF(K1745="","",IF(AND($J$12&lt;&gt;"ABC",N1745="3"),"BAC",IF(N1745="3","ABC",IF($J$12&lt;&gt;"ABC",IF($J$10="Standard",VLOOKUP(K1745,Info!$BE$4:$BF$481,2,FALSE),VLOOKUP(K1745,Info!$BI$4:$BJ$482,2,FALSE)),IF($J$10="Standard",VLOOKUP(K1745,Info!$AG$4:$AH$2994,2,FALSE),VLOOKUP(K1745,Info!$AK$4:$AL$2997,2,FALSE))))))</f>
        <v/>
      </c>
      <c r="P1745" s="94" t="str">
        <f>IF($L1745="None","",IF(ISERROR(VLOOKUP($L1745,Info!$B$4:$B$266,1,FALSE)),"",VLOOKUP($L1745,Info!$B$4:$L$266,3,FALSE)))</f>
        <v/>
      </c>
      <c r="Q1745" s="96" t="str">
        <f>IF($L1745="None","",IF(ISERROR(VLOOKUP($L1745,Info!$B$4:$B$266,1,FALSE)),"",VLOOKUP($L1745,Info!$B$4:$L$266,4,FALSE)))</f>
        <v/>
      </c>
      <c r="R1745" s="1"/>
      <c r="S1745" s="6" t="str">
        <f t="shared" si="132"/>
        <v/>
      </c>
      <c r="T1745" s="6" t="str">
        <f>IF($L1745="None","",IF(ISERROR(VLOOKUP($L1745,Info!$B$4:$B$266,1,FALSE)),"",VLOOKUP($L1745,Info!$B$4:$L$266,11,FALSE)))</f>
        <v/>
      </c>
      <c r="U1745" s="1"/>
      <c r="V1745" s="1"/>
      <c r="W1745" s="1"/>
      <c r="X1745" s="1" t="str">
        <f>IF($L1745="None","",IF(ISERROR(VLOOKUP($L1745,Info!$B$4:$B$266,1,FALSE)),"",IF(OR(W1745="Metallic Liquid Tight",W1745="Non-Metallic Liquid Tight",W1745="LSZH",W1745="Greenfield"),VLOOKUP($L1745,Info!$B$4:$L$266,7,FALSE),"N/A")))</f>
        <v/>
      </c>
      <c r="Y1745" s="1"/>
      <c r="Z1745" s="96" t="str">
        <f>IF($L1745="None","",IF(ISERROR(VLOOKUP($L1745,Info!$B$4:$B$266,1,FALSE)),"",VLOOKUP($L1745,Info!$B$4:$L$266,9,FALSE)))</f>
        <v/>
      </c>
      <c r="AA1745" s="96" t="str">
        <f>IF($L1745="None","",IF(ISERROR(VLOOKUP($L1745,Info!$B$4:$B$266,1,FALSE)),"",VLOOKUP($L1745,Info!$B$4:$L$266,8,FALSE)))</f>
        <v/>
      </c>
      <c r="AB1745" s="96" t="str">
        <f>IF($L1745="None","",IF(ISERROR(VLOOKUP($L1745,Info!$B$4:$B$266,1,FALSE)),"",VLOOKUP($L1745,Info!$B$4:$L$266,10,FALSE)))</f>
        <v/>
      </c>
      <c r="AC1745" s="1" t="str">
        <f>IF(W1745="SO Cable","Black,White",IF(O1745="","",IF(P1745="","",IF($J$12&lt;&gt;"ABC",IF(P1745&lt;="250",VLOOKUP(O1745,Info!$AZ$4:$BB$22,3,FALSE),VLOOKUP(O1745,Info!$AZ$23:$BB$39,3,FALSE)),IF(P1745&lt;="250",VLOOKUP(O1745,Info!$AO$4:$AQ$22,3,FALSE),VLOOKUP(O1745,Info!$AO$23:$AP$39,3,FALSE))))))</f>
        <v/>
      </c>
      <c r="AD1745" s="1"/>
      <c r="AE1745" s="1" t="str">
        <f>IF($L1745="None","",IF(ISERROR(VLOOKUP($L1745,Info!$B$4:$B$266,1,FALSE)),"",VLOOKUP($L1745,Info!$B$4:$L$266,4,FALSE)))</f>
        <v/>
      </c>
      <c r="AF1745" s="1" t="str">
        <f>IF($L1745="None","",IF(ISERROR(VLOOKUP($L1745,Info!$B$4:$B$266,1,FALSE)),"",VLOOKUP($L1745,Info!$B$4:$L$266,6,FALSE)))</f>
        <v/>
      </c>
      <c r="AG1745" s="1"/>
      <c r="AH1745" s="33" t="str" cm="1">
        <f t="array" ref="AH1745">IF(AND(L1745&lt;&gt;"",O1745&lt;&gt;"",R1745:S1745&lt;&gt;"",W1745:X1745&lt;&gt;"",Z1745:AA1745&lt;&gt;"",AC1745&lt;&gt;""),"Good","Bad")</f>
        <v>Bad</v>
      </c>
      <c r="AL1745" t="str" cm="1">
        <f t="array" ref="AL1745">IF(R1745&gt;0,_xlfn.IFS(COUNTIF($L$20:L1745,"&lt;&gt;")&lt;101,1,COUNTIF($L$20:L1745,"&lt;&gt;")&lt;201,2,COUNTIF($L$20:L1745,"&lt;&gt;")&lt;301,3,COUNTIF($L$20:L1745,"&lt;&gt;")&lt;401,4,COUNTIF($L$20:L1745,"&lt;&gt;")&lt;501,5,COUNTIF($L$20:L1745,"&lt;&gt;")&lt;601,6,COUNTIF($L$20:L1745,"&lt;&gt;")&lt;701,7,COUNTIF($L$20:L1745,"&lt;&gt;")&lt;801,8,COUNTIF($L$20:L1745,"&lt;&gt;")&lt;901,9,COUNTIF($L$20:L1745,"&lt;&gt;")&lt;1001,10,COUNTIF($L$20:L1745,"&lt;&gt;")&lt;1101,11,COUNTIF($L$20:L1745,"&lt;&gt;")&lt;1201,12,COUNTIF($L$20:L1745,"&lt;&gt;")&lt;1301,13,COUNTIF($L$20:L1745,"&lt;&gt;")&lt;1401,14,COUNTIF($L$20:L1745,"&lt;&gt;")&lt;1501,15,COUNTIF($L$20:L1745,"&lt;&gt;")&lt;1601,16,COUNTIF($L$20:L1745,"&lt;&gt;")&lt;1701,17,COUNTIF($L$20:L1745,"&lt;&gt;")&lt;1801,18,COUNTIF($L$20:L1745,"&lt;&gt;")&lt;1901,19,COUNTIF($L$20:L1745,"&lt;&gt;")&lt;2001,20,COUNTIF($L$20:L1745,"&lt;&gt;")&lt;2101,21,COUNTIF($L$20:L1745,"&lt;&gt;")&lt;2201,22,COUNTIF($L$20:L1745,"&lt;&gt;")&lt;2301,23,COUNTIF($L$20:L1745,"&lt;&gt;")&lt;2401,24,COUNTIF($L$20:L1745,"&lt;&gt;")&lt;2501,25,COUNTIF($L$20:L1745,"&lt;&gt;")&lt;2601,26,COUNTIF($L$20:L1745,"&lt;&gt;")&lt;2701,27,COUNTIF($L$20:L1745,"&lt;&gt;")&lt;2801,28,COUNTIF($L$20:L1745,"&lt;&gt;")&lt;2901,29,COUNTIF($L$20:L1745,"&lt;&gt;")&lt;3001,30),"")</f>
        <v/>
      </c>
      <c r="AM1745" t="str">
        <f t="shared" si="130"/>
        <v/>
      </c>
      <c r="AN1745" t="str">
        <f t="shared" si="134"/>
        <v/>
      </c>
      <c r="AP1745" t="str">
        <f t="shared" si="133"/>
        <v/>
      </c>
      <c r="AQ1745" t="str">
        <f>IF(AO1745="","",COUNTIFS(AM1745:$AM$3019,AO1745))</f>
        <v/>
      </c>
    </row>
    <row r="1746" spans="1:43" x14ac:dyDescent="0.25">
      <c r="A1746" s="6" t="str">
        <f>IF(COUNT($A$20:A1745)&lt;&gt;$B$4,IF(A1745="","",A1745+1),"")</f>
        <v/>
      </c>
      <c r="B1746" s="3"/>
      <c r="C1746" s="3"/>
      <c r="D1746" s="122"/>
      <c r="E1746" s="3"/>
      <c r="F1746" s="3"/>
      <c r="G1746" s="3"/>
      <c r="H1746" s="3"/>
      <c r="I1746" s="120"/>
      <c r="J1746" s="3"/>
      <c r="K1746" s="95" t="str" cm="1">
        <f t="array" ref="K1746">IF(OR($J$14 = "A",$J$14 = "B",$J$14 = "C"),IF(I1746="","",IF(LEN(I1746)&gt;2,_xlfn.IFS(ISNUMBER(SEARCH("_",I1746)),I1746,ISNUMBER(SEARCH(", ",I1746)),SUBSTITUTE(I1746,", ","_"),ISNUMBER(SEARCH("/ ",I1746)),SUBSTITUTE(I1746,"/ ","_"),ISNUMBER(SEARCH(",",I1746)),SUBSTITUTE(I1746,",","_"),ISNUMBER(SEARCH("/",I1746)),SUBSTITUTE(I1746,"/","_"),ISNUMBER(SEARCH("",I1746)),I1746),I1746)),IF(OR($J$14 = "J",$J$14 = "K"),"",IF(D1746="","",IF(LEN(D1746)&gt;2,_xlfn.IFS(ISNUMBER(SEARCH("_",D1746)),D1746,ISNUMBER(SEARCH(", ",D1746)),SUBSTITUTE(D1746,", ","_"),ISNUMBER(SEARCH("/ ",D1746)),SUBSTITUTE(D1746,"/ ","_"),ISNUMBER(SEARCH(",",D1746)),SUBSTITUTE(D1746,",","_"),ISNUMBER(SEARCH("/",D1746)),SUBSTITUTE(D1746,"/","_"),ISNUMBER(SEARCH("",D1746)),D1746),D1746))))</f>
        <v/>
      </c>
      <c r="L1746" s="1"/>
      <c r="M1746" s="1" t="str">
        <f t="shared" si="131"/>
        <v/>
      </c>
      <c r="N1746" s="94" t="str">
        <f>IF($L1746="None","",IF(ISERROR(VLOOKUP($L1746,Info!$B$4:$B$266,1,FALSE)),"",VLOOKUP($L1746,Info!$B$4:$L$266,5,FALSE)))</f>
        <v/>
      </c>
      <c r="O1746" s="94" t="str">
        <f>IF(K1746="","",IF(AND($J$12&lt;&gt;"ABC",N1746="3"),"BAC",IF(N1746="3","ABC",IF($J$12&lt;&gt;"ABC",IF($J$10="Standard",VLOOKUP(K1746,Info!$BE$4:$BF$481,2,FALSE),VLOOKUP(K1746,Info!$BI$4:$BJ$482,2,FALSE)),IF($J$10="Standard",VLOOKUP(K1746,Info!$AG$4:$AH$2994,2,FALSE),VLOOKUP(K1746,Info!$AK$4:$AL$2997,2,FALSE))))))</f>
        <v/>
      </c>
      <c r="P1746" s="94" t="str">
        <f>IF($L1746="None","",IF(ISERROR(VLOOKUP($L1746,Info!$B$4:$B$266,1,FALSE)),"",VLOOKUP($L1746,Info!$B$4:$L$266,3,FALSE)))</f>
        <v/>
      </c>
      <c r="Q1746" s="96" t="str">
        <f>IF($L1746="None","",IF(ISERROR(VLOOKUP($L1746,Info!$B$4:$B$266,1,FALSE)),"",VLOOKUP($L1746,Info!$B$4:$L$266,4,FALSE)))</f>
        <v/>
      </c>
      <c r="R1746" s="1"/>
      <c r="S1746" s="6" t="str">
        <f t="shared" si="132"/>
        <v/>
      </c>
      <c r="T1746" s="6" t="str">
        <f>IF($L1746="None","",IF(ISERROR(VLOOKUP($L1746,Info!$B$4:$B$266,1,FALSE)),"",VLOOKUP($L1746,Info!$B$4:$L$266,11,FALSE)))</f>
        <v/>
      </c>
      <c r="U1746" s="1"/>
      <c r="V1746" s="1"/>
      <c r="W1746" s="1"/>
      <c r="X1746" s="1" t="str">
        <f>IF($L1746="None","",IF(ISERROR(VLOOKUP($L1746,Info!$B$4:$B$266,1,FALSE)),"",IF(OR(W1746="Metallic Liquid Tight",W1746="Non-Metallic Liquid Tight",W1746="LSZH",W1746="Greenfield"),VLOOKUP($L1746,Info!$B$4:$L$266,7,FALSE),"N/A")))</f>
        <v/>
      </c>
      <c r="Y1746" s="1"/>
      <c r="Z1746" s="96" t="str">
        <f>IF($L1746="None","",IF(ISERROR(VLOOKUP($L1746,Info!$B$4:$B$266,1,FALSE)),"",VLOOKUP($L1746,Info!$B$4:$L$266,9,FALSE)))</f>
        <v/>
      </c>
      <c r="AA1746" s="96" t="str">
        <f>IF($L1746="None","",IF(ISERROR(VLOOKUP($L1746,Info!$B$4:$B$266,1,FALSE)),"",VLOOKUP($L1746,Info!$B$4:$L$266,8,FALSE)))</f>
        <v/>
      </c>
      <c r="AB1746" s="96" t="str">
        <f>IF($L1746="None","",IF(ISERROR(VLOOKUP($L1746,Info!$B$4:$B$266,1,FALSE)),"",VLOOKUP($L1746,Info!$B$4:$L$266,10,FALSE)))</f>
        <v/>
      </c>
      <c r="AC1746" s="1" t="str">
        <f>IF(W1746="SO Cable","Black,White",IF(O1746="","",IF(P1746="","",IF($J$12&lt;&gt;"ABC",IF(P1746&lt;="250",VLOOKUP(O1746,Info!$AZ$4:$BB$22,3,FALSE),VLOOKUP(O1746,Info!$AZ$23:$BB$39,3,FALSE)),IF(P1746&lt;="250",VLOOKUP(O1746,Info!$AO$4:$AQ$22,3,FALSE),VLOOKUP(O1746,Info!$AO$23:$AP$39,3,FALSE))))))</f>
        <v/>
      </c>
      <c r="AD1746" s="1"/>
      <c r="AE1746" s="1" t="str">
        <f>IF($L1746="None","",IF(ISERROR(VLOOKUP($L1746,Info!$B$4:$B$266,1,FALSE)),"",VLOOKUP($L1746,Info!$B$4:$L$266,4,FALSE)))</f>
        <v/>
      </c>
      <c r="AF1746" s="1" t="str">
        <f>IF($L1746="None","",IF(ISERROR(VLOOKUP($L1746,Info!$B$4:$B$266,1,FALSE)),"",VLOOKUP($L1746,Info!$B$4:$L$266,6,FALSE)))</f>
        <v/>
      </c>
      <c r="AG1746" s="1"/>
      <c r="AH1746" s="33" t="str" cm="1">
        <f t="array" ref="AH1746">IF(AND(L1746&lt;&gt;"",O1746&lt;&gt;"",R1746:S1746&lt;&gt;"",W1746:X1746&lt;&gt;"",Z1746:AA1746&lt;&gt;"",AC1746&lt;&gt;""),"Good","Bad")</f>
        <v>Bad</v>
      </c>
      <c r="AL1746" t="str" cm="1">
        <f t="array" ref="AL1746">IF(R1746&gt;0,_xlfn.IFS(COUNTIF($L$20:L1746,"&lt;&gt;")&lt;101,1,COUNTIF($L$20:L1746,"&lt;&gt;")&lt;201,2,COUNTIF($L$20:L1746,"&lt;&gt;")&lt;301,3,COUNTIF($L$20:L1746,"&lt;&gt;")&lt;401,4,COUNTIF($L$20:L1746,"&lt;&gt;")&lt;501,5,COUNTIF($L$20:L1746,"&lt;&gt;")&lt;601,6,COUNTIF($L$20:L1746,"&lt;&gt;")&lt;701,7,COUNTIF($L$20:L1746,"&lt;&gt;")&lt;801,8,COUNTIF($L$20:L1746,"&lt;&gt;")&lt;901,9,COUNTIF($L$20:L1746,"&lt;&gt;")&lt;1001,10,COUNTIF($L$20:L1746,"&lt;&gt;")&lt;1101,11,COUNTIF($L$20:L1746,"&lt;&gt;")&lt;1201,12,COUNTIF($L$20:L1746,"&lt;&gt;")&lt;1301,13,COUNTIF($L$20:L1746,"&lt;&gt;")&lt;1401,14,COUNTIF($L$20:L1746,"&lt;&gt;")&lt;1501,15,COUNTIF($L$20:L1746,"&lt;&gt;")&lt;1601,16,COUNTIF($L$20:L1746,"&lt;&gt;")&lt;1701,17,COUNTIF($L$20:L1746,"&lt;&gt;")&lt;1801,18,COUNTIF($L$20:L1746,"&lt;&gt;")&lt;1901,19,COUNTIF($L$20:L1746,"&lt;&gt;")&lt;2001,20,COUNTIF($L$20:L1746,"&lt;&gt;")&lt;2101,21,COUNTIF($L$20:L1746,"&lt;&gt;")&lt;2201,22,COUNTIF($L$20:L1746,"&lt;&gt;")&lt;2301,23,COUNTIF($L$20:L1746,"&lt;&gt;")&lt;2401,24,COUNTIF($L$20:L1746,"&lt;&gt;")&lt;2501,25,COUNTIF($L$20:L1746,"&lt;&gt;")&lt;2601,26,COUNTIF($L$20:L1746,"&lt;&gt;")&lt;2701,27,COUNTIF($L$20:L1746,"&lt;&gt;")&lt;2801,28,COUNTIF($L$20:L1746,"&lt;&gt;")&lt;2901,29,COUNTIF($L$20:L1746,"&lt;&gt;")&lt;3001,30),"")</f>
        <v/>
      </c>
      <c r="AM1746" t="str">
        <f t="shared" si="130"/>
        <v/>
      </c>
      <c r="AN1746" t="str">
        <f t="shared" si="134"/>
        <v/>
      </c>
      <c r="AP1746" t="str">
        <f t="shared" si="133"/>
        <v/>
      </c>
      <c r="AQ1746" t="str">
        <f>IF(AO1746="","",COUNTIFS(AM1746:$AM$3019,AO1746))</f>
        <v/>
      </c>
    </row>
    <row r="1747" spans="1:43" x14ac:dyDescent="0.25">
      <c r="A1747" s="6" t="str">
        <f>IF(COUNT($A$20:A1746)&lt;&gt;$B$4,IF(A1746="","",A1746+1),"")</f>
        <v/>
      </c>
      <c r="B1747" s="3"/>
      <c r="C1747" s="3"/>
      <c r="D1747" s="122"/>
      <c r="E1747" s="3"/>
      <c r="F1747" s="3"/>
      <c r="G1747" s="3"/>
      <c r="H1747" s="3"/>
      <c r="I1747" s="120"/>
      <c r="J1747" s="3"/>
      <c r="K1747" s="95" t="str" cm="1">
        <f t="array" ref="K1747">IF(OR($J$14 = "A",$J$14 = "B",$J$14 = "C"),IF(I1747="","",IF(LEN(I1747)&gt;2,_xlfn.IFS(ISNUMBER(SEARCH("_",I1747)),I1747,ISNUMBER(SEARCH(", ",I1747)),SUBSTITUTE(I1747,", ","_"),ISNUMBER(SEARCH("/ ",I1747)),SUBSTITUTE(I1747,"/ ","_"),ISNUMBER(SEARCH(",",I1747)),SUBSTITUTE(I1747,",","_"),ISNUMBER(SEARCH("/",I1747)),SUBSTITUTE(I1747,"/","_"),ISNUMBER(SEARCH("",I1747)),I1747),I1747)),IF(OR($J$14 = "J",$J$14 = "K"),"",IF(D1747="","",IF(LEN(D1747)&gt;2,_xlfn.IFS(ISNUMBER(SEARCH("_",D1747)),D1747,ISNUMBER(SEARCH(", ",D1747)),SUBSTITUTE(D1747,", ","_"),ISNUMBER(SEARCH("/ ",D1747)),SUBSTITUTE(D1747,"/ ","_"),ISNUMBER(SEARCH(",",D1747)),SUBSTITUTE(D1747,",","_"),ISNUMBER(SEARCH("/",D1747)),SUBSTITUTE(D1747,"/","_"),ISNUMBER(SEARCH("",D1747)),D1747),D1747))))</f>
        <v/>
      </c>
      <c r="L1747" s="1"/>
      <c r="M1747" s="1" t="str">
        <f t="shared" si="131"/>
        <v/>
      </c>
      <c r="N1747" s="94" t="str">
        <f>IF($L1747="None","",IF(ISERROR(VLOOKUP($L1747,Info!$B$4:$B$266,1,FALSE)),"",VLOOKUP($L1747,Info!$B$4:$L$266,5,FALSE)))</f>
        <v/>
      </c>
      <c r="O1747" s="94" t="str">
        <f>IF(K1747="","",IF(AND($J$12&lt;&gt;"ABC",N1747="3"),"BAC",IF(N1747="3","ABC",IF($J$12&lt;&gt;"ABC",IF($J$10="Standard",VLOOKUP(K1747,Info!$BE$4:$BF$481,2,FALSE),VLOOKUP(K1747,Info!$BI$4:$BJ$482,2,FALSE)),IF($J$10="Standard",VLOOKUP(K1747,Info!$AG$4:$AH$2994,2,FALSE),VLOOKUP(K1747,Info!$AK$4:$AL$2997,2,FALSE))))))</f>
        <v/>
      </c>
      <c r="P1747" s="94" t="str">
        <f>IF($L1747="None","",IF(ISERROR(VLOOKUP($L1747,Info!$B$4:$B$266,1,FALSE)),"",VLOOKUP($L1747,Info!$B$4:$L$266,3,FALSE)))</f>
        <v/>
      </c>
      <c r="Q1747" s="96" t="str">
        <f>IF($L1747="None","",IF(ISERROR(VLOOKUP($L1747,Info!$B$4:$B$266,1,FALSE)),"",VLOOKUP($L1747,Info!$B$4:$L$266,4,FALSE)))</f>
        <v/>
      </c>
      <c r="R1747" s="1"/>
      <c r="S1747" s="6" t="str">
        <f t="shared" si="132"/>
        <v/>
      </c>
      <c r="T1747" s="6" t="str">
        <f>IF($L1747="None","",IF(ISERROR(VLOOKUP($L1747,Info!$B$4:$B$266,1,FALSE)),"",VLOOKUP($L1747,Info!$B$4:$L$266,11,FALSE)))</f>
        <v/>
      </c>
      <c r="U1747" s="1"/>
      <c r="V1747" s="1"/>
      <c r="W1747" s="1"/>
      <c r="X1747" s="1" t="str">
        <f>IF($L1747="None","",IF(ISERROR(VLOOKUP($L1747,Info!$B$4:$B$266,1,FALSE)),"",IF(OR(W1747="Metallic Liquid Tight",W1747="Non-Metallic Liquid Tight",W1747="LSZH",W1747="Greenfield"),VLOOKUP($L1747,Info!$B$4:$L$266,7,FALSE),"N/A")))</f>
        <v/>
      </c>
      <c r="Y1747" s="1"/>
      <c r="Z1747" s="96" t="str">
        <f>IF($L1747="None","",IF(ISERROR(VLOOKUP($L1747,Info!$B$4:$B$266,1,FALSE)),"",VLOOKUP($L1747,Info!$B$4:$L$266,9,FALSE)))</f>
        <v/>
      </c>
      <c r="AA1747" s="96" t="str">
        <f>IF($L1747="None","",IF(ISERROR(VLOOKUP($L1747,Info!$B$4:$B$266,1,FALSE)),"",VLOOKUP($L1747,Info!$B$4:$L$266,8,FALSE)))</f>
        <v/>
      </c>
      <c r="AB1747" s="96" t="str">
        <f>IF($L1747="None","",IF(ISERROR(VLOOKUP($L1747,Info!$B$4:$B$266,1,FALSE)),"",VLOOKUP($L1747,Info!$B$4:$L$266,10,FALSE)))</f>
        <v/>
      </c>
      <c r="AC1747" s="1" t="str">
        <f>IF(W1747="SO Cable","Black,White",IF(O1747="","",IF(P1747="","",IF($J$12&lt;&gt;"ABC",IF(P1747&lt;="250",VLOOKUP(O1747,Info!$AZ$4:$BB$22,3,FALSE),VLOOKUP(O1747,Info!$AZ$23:$BB$39,3,FALSE)),IF(P1747&lt;="250",VLOOKUP(O1747,Info!$AO$4:$AQ$22,3,FALSE),VLOOKUP(O1747,Info!$AO$23:$AP$39,3,FALSE))))))</f>
        <v/>
      </c>
      <c r="AD1747" s="1"/>
      <c r="AE1747" s="1" t="str">
        <f>IF($L1747="None","",IF(ISERROR(VLOOKUP($L1747,Info!$B$4:$B$266,1,FALSE)),"",VLOOKUP($L1747,Info!$B$4:$L$266,4,FALSE)))</f>
        <v/>
      </c>
      <c r="AF1747" s="1" t="str">
        <f>IF($L1747="None","",IF(ISERROR(VLOOKUP($L1747,Info!$B$4:$B$266,1,FALSE)),"",VLOOKUP($L1747,Info!$B$4:$L$266,6,FALSE)))</f>
        <v/>
      </c>
      <c r="AG1747" s="1"/>
      <c r="AH1747" s="33" t="str" cm="1">
        <f t="array" ref="AH1747">IF(AND(L1747&lt;&gt;"",O1747&lt;&gt;"",R1747:S1747&lt;&gt;"",W1747:X1747&lt;&gt;"",Z1747:AA1747&lt;&gt;"",AC1747&lt;&gt;""),"Good","Bad")</f>
        <v>Bad</v>
      </c>
      <c r="AL1747" t="str" cm="1">
        <f t="array" ref="AL1747">IF(R1747&gt;0,_xlfn.IFS(COUNTIF($L$20:L1747,"&lt;&gt;")&lt;101,1,COUNTIF($L$20:L1747,"&lt;&gt;")&lt;201,2,COUNTIF($L$20:L1747,"&lt;&gt;")&lt;301,3,COUNTIF($L$20:L1747,"&lt;&gt;")&lt;401,4,COUNTIF($L$20:L1747,"&lt;&gt;")&lt;501,5,COUNTIF($L$20:L1747,"&lt;&gt;")&lt;601,6,COUNTIF($L$20:L1747,"&lt;&gt;")&lt;701,7,COUNTIF($L$20:L1747,"&lt;&gt;")&lt;801,8,COUNTIF($L$20:L1747,"&lt;&gt;")&lt;901,9,COUNTIF($L$20:L1747,"&lt;&gt;")&lt;1001,10,COUNTIF($L$20:L1747,"&lt;&gt;")&lt;1101,11,COUNTIF($L$20:L1747,"&lt;&gt;")&lt;1201,12,COUNTIF($L$20:L1747,"&lt;&gt;")&lt;1301,13,COUNTIF($L$20:L1747,"&lt;&gt;")&lt;1401,14,COUNTIF($L$20:L1747,"&lt;&gt;")&lt;1501,15,COUNTIF($L$20:L1747,"&lt;&gt;")&lt;1601,16,COUNTIF($L$20:L1747,"&lt;&gt;")&lt;1701,17,COUNTIF($L$20:L1747,"&lt;&gt;")&lt;1801,18,COUNTIF($L$20:L1747,"&lt;&gt;")&lt;1901,19,COUNTIF($L$20:L1747,"&lt;&gt;")&lt;2001,20,COUNTIF($L$20:L1747,"&lt;&gt;")&lt;2101,21,COUNTIF($L$20:L1747,"&lt;&gt;")&lt;2201,22,COUNTIF($L$20:L1747,"&lt;&gt;")&lt;2301,23,COUNTIF($L$20:L1747,"&lt;&gt;")&lt;2401,24,COUNTIF($L$20:L1747,"&lt;&gt;")&lt;2501,25,COUNTIF($L$20:L1747,"&lt;&gt;")&lt;2601,26,COUNTIF($L$20:L1747,"&lt;&gt;")&lt;2701,27,COUNTIF($L$20:L1747,"&lt;&gt;")&lt;2801,28,COUNTIF($L$20:L1747,"&lt;&gt;")&lt;2901,29,COUNTIF($L$20:L1747,"&lt;&gt;")&lt;3001,30),"")</f>
        <v/>
      </c>
      <c r="AM1747" t="str">
        <f t="shared" si="130"/>
        <v/>
      </c>
      <c r="AN1747" t="str">
        <f t="shared" si="134"/>
        <v/>
      </c>
      <c r="AP1747" t="str">
        <f t="shared" si="133"/>
        <v/>
      </c>
      <c r="AQ1747" t="str">
        <f>IF(AO1747="","",COUNTIFS(AM1747:$AM$3019,AO1747))</f>
        <v/>
      </c>
    </row>
    <row r="1748" spans="1:43" x14ac:dyDescent="0.25">
      <c r="A1748" s="6" t="str">
        <f>IF(COUNT($A$20:A1747)&lt;&gt;$B$4,IF(A1747="","",A1747+1),"")</f>
        <v/>
      </c>
      <c r="B1748" s="3"/>
      <c r="C1748" s="3"/>
      <c r="D1748" s="122"/>
      <c r="E1748" s="3"/>
      <c r="F1748" s="3"/>
      <c r="G1748" s="3"/>
      <c r="H1748" s="3"/>
      <c r="I1748" s="120"/>
      <c r="J1748" s="3"/>
      <c r="K1748" s="95" t="str" cm="1">
        <f t="array" ref="K1748">IF(OR($J$14 = "A",$J$14 = "B",$J$14 = "C"),IF(I1748="","",IF(LEN(I1748)&gt;2,_xlfn.IFS(ISNUMBER(SEARCH("_",I1748)),I1748,ISNUMBER(SEARCH(", ",I1748)),SUBSTITUTE(I1748,", ","_"),ISNUMBER(SEARCH("/ ",I1748)),SUBSTITUTE(I1748,"/ ","_"),ISNUMBER(SEARCH(",",I1748)),SUBSTITUTE(I1748,",","_"),ISNUMBER(SEARCH("/",I1748)),SUBSTITUTE(I1748,"/","_"),ISNUMBER(SEARCH("",I1748)),I1748),I1748)),IF(OR($J$14 = "J",$J$14 = "K"),"",IF(D1748="","",IF(LEN(D1748)&gt;2,_xlfn.IFS(ISNUMBER(SEARCH("_",D1748)),D1748,ISNUMBER(SEARCH(", ",D1748)),SUBSTITUTE(D1748,", ","_"),ISNUMBER(SEARCH("/ ",D1748)),SUBSTITUTE(D1748,"/ ","_"),ISNUMBER(SEARCH(",",D1748)),SUBSTITUTE(D1748,",","_"),ISNUMBER(SEARCH("/",D1748)),SUBSTITUTE(D1748,"/","_"),ISNUMBER(SEARCH("",D1748)),D1748),D1748))))</f>
        <v/>
      </c>
      <c r="L1748" s="1"/>
      <c r="M1748" s="1" t="str">
        <f t="shared" si="131"/>
        <v/>
      </c>
      <c r="N1748" s="94" t="str">
        <f>IF($L1748="None","",IF(ISERROR(VLOOKUP($L1748,Info!$B$4:$B$266,1,FALSE)),"",VLOOKUP($L1748,Info!$B$4:$L$266,5,FALSE)))</f>
        <v/>
      </c>
      <c r="O1748" s="94" t="str">
        <f>IF(K1748="","",IF(AND($J$12&lt;&gt;"ABC",N1748="3"),"BAC",IF(N1748="3","ABC",IF($J$12&lt;&gt;"ABC",IF($J$10="Standard",VLOOKUP(K1748,Info!$BE$4:$BF$481,2,FALSE),VLOOKUP(K1748,Info!$BI$4:$BJ$482,2,FALSE)),IF($J$10="Standard",VLOOKUP(K1748,Info!$AG$4:$AH$2994,2,FALSE),VLOOKUP(K1748,Info!$AK$4:$AL$2997,2,FALSE))))))</f>
        <v/>
      </c>
      <c r="P1748" s="94" t="str">
        <f>IF($L1748="None","",IF(ISERROR(VLOOKUP($L1748,Info!$B$4:$B$266,1,FALSE)),"",VLOOKUP($L1748,Info!$B$4:$L$266,3,FALSE)))</f>
        <v/>
      </c>
      <c r="Q1748" s="96" t="str">
        <f>IF($L1748="None","",IF(ISERROR(VLOOKUP($L1748,Info!$B$4:$B$266,1,FALSE)),"",VLOOKUP($L1748,Info!$B$4:$L$266,4,FALSE)))</f>
        <v/>
      </c>
      <c r="R1748" s="1"/>
      <c r="S1748" s="6" t="str">
        <f t="shared" si="132"/>
        <v/>
      </c>
      <c r="T1748" s="6" t="str">
        <f>IF($L1748="None","",IF(ISERROR(VLOOKUP($L1748,Info!$B$4:$B$266,1,FALSE)),"",VLOOKUP($L1748,Info!$B$4:$L$266,11,FALSE)))</f>
        <v/>
      </c>
      <c r="U1748" s="1"/>
      <c r="V1748" s="1"/>
      <c r="W1748" s="1"/>
      <c r="X1748" s="1" t="str">
        <f>IF($L1748="None","",IF(ISERROR(VLOOKUP($L1748,Info!$B$4:$B$266,1,FALSE)),"",IF(OR(W1748="Metallic Liquid Tight",W1748="Non-Metallic Liquid Tight",W1748="LSZH",W1748="Greenfield"),VLOOKUP($L1748,Info!$B$4:$L$266,7,FALSE),"N/A")))</f>
        <v/>
      </c>
      <c r="Y1748" s="1"/>
      <c r="Z1748" s="96" t="str">
        <f>IF($L1748="None","",IF(ISERROR(VLOOKUP($L1748,Info!$B$4:$B$266,1,FALSE)),"",VLOOKUP($L1748,Info!$B$4:$L$266,9,FALSE)))</f>
        <v/>
      </c>
      <c r="AA1748" s="96" t="str">
        <f>IF($L1748="None","",IF(ISERROR(VLOOKUP($L1748,Info!$B$4:$B$266,1,FALSE)),"",VLOOKUP($L1748,Info!$B$4:$L$266,8,FALSE)))</f>
        <v/>
      </c>
      <c r="AB1748" s="96" t="str">
        <f>IF($L1748="None","",IF(ISERROR(VLOOKUP($L1748,Info!$B$4:$B$266,1,FALSE)),"",VLOOKUP($L1748,Info!$B$4:$L$266,10,FALSE)))</f>
        <v/>
      </c>
      <c r="AC1748" s="1" t="str">
        <f>IF(W1748="SO Cable","Black,White",IF(O1748="","",IF(P1748="","",IF($J$12&lt;&gt;"ABC",IF(P1748&lt;="250",VLOOKUP(O1748,Info!$AZ$4:$BB$22,3,FALSE),VLOOKUP(O1748,Info!$AZ$23:$BB$39,3,FALSE)),IF(P1748&lt;="250",VLOOKUP(O1748,Info!$AO$4:$AQ$22,3,FALSE),VLOOKUP(O1748,Info!$AO$23:$AP$39,3,FALSE))))))</f>
        <v/>
      </c>
      <c r="AD1748" s="1"/>
      <c r="AE1748" s="1" t="str">
        <f>IF($L1748="None","",IF(ISERROR(VLOOKUP($L1748,Info!$B$4:$B$266,1,FALSE)),"",VLOOKUP($L1748,Info!$B$4:$L$266,4,FALSE)))</f>
        <v/>
      </c>
      <c r="AF1748" s="1" t="str">
        <f>IF($L1748="None","",IF(ISERROR(VLOOKUP($L1748,Info!$B$4:$B$266,1,FALSE)),"",VLOOKUP($L1748,Info!$B$4:$L$266,6,FALSE)))</f>
        <v/>
      </c>
      <c r="AG1748" s="1"/>
      <c r="AH1748" s="33" t="str" cm="1">
        <f t="array" ref="AH1748">IF(AND(L1748&lt;&gt;"",O1748&lt;&gt;"",R1748:S1748&lt;&gt;"",W1748:X1748&lt;&gt;"",Z1748:AA1748&lt;&gt;"",AC1748&lt;&gt;""),"Good","Bad")</f>
        <v>Bad</v>
      </c>
      <c r="AL1748" t="str" cm="1">
        <f t="array" ref="AL1748">IF(R1748&gt;0,_xlfn.IFS(COUNTIF($L$20:L1748,"&lt;&gt;")&lt;101,1,COUNTIF($L$20:L1748,"&lt;&gt;")&lt;201,2,COUNTIF($L$20:L1748,"&lt;&gt;")&lt;301,3,COUNTIF($L$20:L1748,"&lt;&gt;")&lt;401,4,COUNTIF($L$20:L1748,"&lt;&gt;")&lt;501,5,COUNTIF($L$20:L1748,"&lt;&gt;")&lt;601,6,COUNTIF($L$20:L1748,"&lt;&gt;")&lt;701,7,COUNTIF($L$20:L1748,"&lt;&gt;")&lt;801,8,COUNTIF($L$20:L1748,"&lt;&gt;")&lt;901,9,COUNTIF($L$20:L1748,"&lt;&gt;")&lt;1001,10,COUNTIF($L$20:L1748,"&lt;&gt;")&lt;1101,11,COUNTIF($L$20:L1748,"&lt;&gt;")&lt;1201,12,COUNTIF($L$20:L1748,"&lt;&gt;")&lt;1301,13,COUNTIF($L$20:L1748,"&lt;&gt;")&lt;1401,14,COUNTIF($L$20:L1748,"&lt;&gt;")&lt;1501,15,COUNTIF($L$20:L1748,"&lt;&gt;")&lt;1601,16,COUNTIF($L$20:L1748,"&lt;&gt;")&lt;1701,17,COUNTIF($L$20:L1748,"&lt;&gt;")&lt;1801,18,COUNTIF($L$20:L1748,"&lt;&gt;")&lt;1901,19,COUNTIF($L$20:L1748,"&lt;&gt;")&lt;2001,20,COUNTIF($L$20:L1748,"&lt;&gt;")&lt;2101,21,COUNTIF($L$20:L1748,"&lt;&gt;")&lt;2201,22,COUNTIF($L$20:L1748,"&lt;&gt;")&lt;2301,23,COUNTIF($L$20:L1748,"&lt;&gt;")&lt;2401,24,COUNTIF($L$20:L1748,"&lt;&gt;")&lt;2501,25,COUNTIF($L$20:L1748,"&lt;&gt;")&lt;2601,26,COUNTIF($L$20:L1748,"&lt;&gt;")&lt;2701,27,COUNTIF($L$20:L1748,"&lt;&gt;")&lt;2801,28,COUNTIF($L$20:L1748,"&lt;&gt;")&lt;2901,29,COUNTIF($L$20:L1748,"&lt;&gt;")&lt;3001,30),"")</f>
        <v/>
      </c>
      <c r="AM1748" t="str">
        <f t="shared" ref="AM1748:AM1811" si="135">L1748&amp;Z1748&amp;AA1748&amp;W1748&amp;X1748&amp;Y1748&amp;AL1748</f>
        <v/>
      </c>
      <c r="AN1748" t="str">
        <f t="shared" si="134"/>
        <v/>
      </c>
      <c r="AP1748" t="str">
        <f t="shared" si="133"/>
        <v/>
      </c>
      <c r="AQ1748" t="str">
        <f>IF(AO1748="","",COUNTIFS(AM1748:$AM$3019,AO1748))</f>
        <v/>
      </c>
    </row>
    <row r="1749" spans="1:43" x14ac:dyDescent="0.25">
      <c r="A1749" s="6" t="str">
        <f>IF(COUNT($A$20:A1748)&lt;&gt;$B$4,IF(A1748="","",A1748+1),"")</f>
        <v/>
      </c>
      <c r="B1749" s="3"/>
      <c r="C1749" s="3"/>
      <c r="D1749" s="122"/>
      <c r="E1749" s="3"/>
      <c r="F1749" s="3"/>
      <c r="G1749" s="3"/>
      <c r="H1749" s="3"/>
      <c r="I1749" s="120"/>
      <c r="J1749" s="3"/>
      <c r="K1749" s="95" t="str" cm="1">
        <f t="array" ref="K1749">IF(OR($J$14 = "A",$J$14 = "B",$J$14 = "C"),IF(I1749="","",IF(LEN(I1749)&gt;2,_xlfn.IFS(ISNUMBER(SEARCH("_",I1749)),I1749,ISNUMBER(SEARCH(", ",I1749)),SUBSTITUTE(I1749,", ","_"),ISNUMBER(SEARCH("/ ",I1749)),SUBSTITUTE(I1749,"/ ","_"),ISNUMBER(SEARCH(",",I1749)),SUBSTITUTE(I1749,",","_"),ISNUMBER(SEARCH("/",I1749)),SUBSTITUTE(I1749,"/","_"),ISNUMBER(SEARCH("",I1749)),I1749),I1749)),IF(OR($J$14 = "J",$J$14 = "K"),"",IF(D1749="","",IF(LEN(D1749)&gt;2,_xlfn.IFS(ISNUMBER(SEARCH("_",D1749)),D1749,ISNUMBER(SEARCH(", ",D1749)),SUBSTITUTE(D1749,", ","_"),ISNUMBER(SEARCH("/ ",D1749)),SUBSTITUTE(D1749,"/ ","_"),ISNUMBER(SEARCH(",",D1749)),SUBSTITUTE(D1749,",","_"),ISNUMBER(SEARCH("/",D1749)),SUBSTITUTE(D1749,"/","_"),ISNUMBER(SEARCH("",D1749)),D1749),D1749))))</f>
        <v/>
      </c>
      <c r="L1749" s="1"/>
      <c r="M1749" s="1" t="str">
        <f t="shared" ref="M1749:M1812" si="136">IF(L1749="","","Pigtail")</f>
        <v/>
      </c>
      <c r="N1749" s="94" t="str">
        <f>IF($L1749="None","",IF(ISERROR(VLOOKUP($L1749,Info!$B$4:$B$266,1,FALSE)),"",VLOOKUP($L1749,Info!$B$4:$L$266,5,FALSE)))</f>
        <v/>
      </c>
      <c r="O1749" s="94" t="str">
        <f>IF(K1749="","",IF(AND($J$12&lt;&gt;"ABC",N1749="3"),"BAC",IF(N1749="3","ABC",IF($J$12&lt;&gt;"ABC",IF($J$10="Standard",VLOOKUP(K1749,Info!$BE$4:$BF$481,2,FALSE),VLOOKUP(K1749,Info!$BI$4:$BJ$482,2,FALSE)),IF($J$10="Standard",VLOOKUP(K1749,Info!$AG$4:$AH$2994,2,FALSE),VLOOKUP(K1749,Info!$AK$4:$AL$2997,2,FALSE))))))</f>
        <v/>
      </c>
      <c r="P1749" s="94" t="str">
        <f>IF($L1749="None","",IF(ISERROR(VLOOKUP($L1749,Info!$B$4:$B$266,1,FALSE)),"",VLOOKUP($L1749,Info!$B$4:$L$266,3,FALSE)))</f>
        <v/>
      </c>
      <c r="Q1749" s="96" t="str">
        <f>IF($L1749="None","",IF(ISERROR(VLOOKUP($L1749,Info!$B$4:$B$266,1,FALSE)),"",VLOOKUP($L1749,Info!$B$4:$L$266,4,FALSE)))</f>
        <v/>
      </c>
      <c r="R1749" s="1"/>
      <c r="S1749" s="6" t="str">
        <f t="shared" ref="S1749:S1812" si="137">IF(M1749 = "","",IF(M1749 &lt;&gt; "Pigtail","0",""))</f>
        <v/>
      </c>
      <c r="T1749" s="6" t="str">
        <f>IF($L1749="None","",IF(ISERROR(VLOOKUP($L1749,Info!$B$4:$B$266,1,FALSE)),"",VLOOKUP($L1749,Info!$B$4:$L$266,11,FALSE)))</f>
        <v/>
      </c>
      <c r="U1749" s="1"/>
      <c r="V1749" s="1"/>
      <c r="W1749" s="1"/>
      <c r="X1749" s="1" t="str">
        <f>IF($L1749="None","",IF(ISERROR(VLOOKUP($L1749,Info!$B$4:$B$266,1,FALSE)),"",IF(OR(W1749="Metallic Liquid Tight",W1749="Non-Metallic Liquid Tight",W1749="LSZH",W1749="Greenfield"),VLOOKUP($L1749,Info!$B$4:$L$266,7,FALSE),"N/A")))</f>
        <v/>
      </c>
      <c r="Y1749" s="1"/>
      <c r="Z1749" s="96" t="str">
        <f>IF($L1749="None","",IF(ISERROR(VLOOKUP($L1749,Info!$B$4:$B$266,1,FALSE)),"",VLOOKUP($L1749,Info!$B$4:$L$266,9,FALSE)))</f>
        <v/>
      </c>
      <c r="AA1749" s="96" t="str">
        <f>IF($L1749="None","",IF(ISERROR(VLOOKUP($L1749,Info!$B$4:$B$266,1,FALSE)),"",VLOOKUP($L1749,Info!$B$4:$L$266,8,FALSE)))</f>
        <v/>
      </c>
      <c r="AB1749" s="96" t="str">
        <f>IF($L1749="None","",IF(ISERROR(VLOOKUP($L1749,Info!$B$4:$B$266,1,FALSE)),"",VLOOKUP($L1749,Info!$B$4:$L$266,10,FALSE)))</f>
        <v/>
      </c>
      <c r="AC1749" s="1" t="str">
        <f>IF(W1749="SO Cable","Black,White",IF(O1749="","",IF(P1749="","",IF($J$12&lt;&gt;"ABC",IF(P1749&lt;="250",VLOOKUP(O1749,Info!$AZ$4:$BB$22,3,FALSE),VLOOKUP(O1749,Info!$AZ$23:$BB$39,3,FALSE)),IF(P1749&lt;="250",VLOOKUP(O1749,Info!$AO$4:$AQ$22,3,FALSE),VLOOKUP(O1749,Info!$AO$23:$AP$39,3,FALSE))))))</f>
        <v/>
      </c>
      <c r="AD1749" s="1"/>
      <c r="AE1749" s="1" t="str">
        <f>IF($L1749="None","",IF(ISERROR(VLOOKUP($L1749,Info!$B$4:$B$266,1,FALSE)),"",VLOOKUP($L1749,Info!$B$4:$L$266,4,FALSE)))</f>
        <v/>
      </c>
      <c r="AF1749" s="1" t="str">
        <f>IF($L1749="None","",IF(ISERROR(VLOOKUP($L1749,Info!$B$4:$B$266,1,FALSE)),"",VLOOKUP($L1749,Info!$B$4:$L$266,6,FALSE)))</f>
        <v/>
      </c>
      <c r="AG1749" s="1"/>
      <c r="AH1749" s="33" t="str" cm="1">
        <f t="array" ref="AH1749">IF(AND(L1749&lt;&gt;"",O1749&lt;&gt;"",R1749:S1749&lt;&gt;"",W1749:X1749&lt;&gt;"",Z1749:AA1749&lt;&gt;"",AC1749&lt;&gt;""),"Good","Bad")</f>
        <v>Bad</v>
      </c>
      <c r="AL1749" t="str" cm="1">
        <f t="array" ref="AL1749">IF(R1749&gt;0,_xlfn.IFS(COUNTIF($L$20:L1749,"&lt;&gt;")&lt;101,1,COUNTIF($L$20:L1749,"&lt;&gt;")&lt;201,2,COUNTIF($L$20:L1749,"&lt;&gt;")&lt;301,3,COUNTIF($L$20:L1749,"&lt;&gt;")&lt;401,4,COUNTIF($L$20:L1749,"&lt;&gt;")&lt;501,5,COUNTIF($L$20:L1749,"&lt;&gt;")&lt;601,6,COUNTIF($L$20:L1749,"&lt;&gt;")&lt;701,7,COUNTIF($L$20:L1749,"&lt;&gt;")&lt;801,8,COUNTIF($L$20:L1749,"&lt;&gt;")&lt;901,9,COUNTIF($L$20:L1749,"&lt;&gt;")&lt;1001,10,COUNTIF($L$20:L1749,"&lt;&gt;")&lt;1101,11,COUNTIF($L$20:L1749,"&lt;&gt;")&lt;1201,12,COUNTIF($L$20:L1749,"&lt;&gt;")&lt;1301,13,COUNTIF($L$20:L1749,"&lt;&gt;")&lt;1401,14,COUNTIF($L$20:L1749,"&lt;&gt;")&lt;1501,15,COUNTIF($L$20:L1749,"&lt;&gt;")&lt;1601,16,COUNTIF($L$20:L1749,"&lt;&gt;")&lt;1701,17,COUNTIF($L$20:L1749,"&lt;&gt;")&lt;1801,18,COUNTIF($L$20:L1749,"&lt;&gt;")&lt;1901,19,COUNTIF($L$20:L1749,"&lt;&gt;")&lt;2001,20,COUNTIF($L$20:L1749,"&lt;&gt;")&lt;2101,21,COUNTIF($L$20:L1749,"&lt;&gt;")&lt;2201,22,COUNTIF($L$20:L1749,"&lt;&gt;")&lt;2301,23,COUNTIF($L$20:L1749,"&lt;&gt;")&lt;2401,24,COUNTIF($L$20:L1749,"&lt;&gt;")&lt;2501,25,COUNTIF($L$20:L1749,"&lt;&gt;")&lt;2601,26,COUNTIF($L$20:L1749,"&lt;&gt;")&lt;2701,27,COUNTIF($L$20:L1749,"&lt;&gt;")&lt;2801,28,COUNTIF($L$20:L1749,"&lt;&gt;")&lt;2901,29,COUNTIF($L$20:L1749,"&lt;&gt;")&lt;3001,30),"")</f>
        <v/>
      </c>
      <c r="AM1749" t="str">
        <f t="shared" si="135"/>
        <v/>
      </c>
      <c r="AN1749" t="str">
        <f t="shared" si="134"/>
        <v/>
      </c>
      <c r="AP1749" t="str">
        <f t="shared" ref="AP1749:AP1812" si="138">IF(R1749&gt;0,AP1748+1,"")</f>
        <v/>
      </c>
      <c r="AQ1749" t="str">
        <f>IF(AO1749="","",COUNTIFS(AM1749:$AM$3019,AO1749))</f>
        <v/>
      </c>
    </row>
    <row r="1750" spans="1:43" x14ac:dyDescent="0.25">
      <c r="A1750" s="6" t="str">
        <f>IF(COUNT($A$20:A1749)&lt;&gt;$B$4,IF(A1749="","",A1749+1),"")</f>
        <v/>
      </c>
      <c r="B1750" s="3"/>
      <c r="C1750" s="3"/>
      <c r="D1750" s="122"/>
      <c r="E1750" s="3"/>
      <c r="F1750" s="3"/>
      <c r="G1750" s="3"/>
      <c r="H1750" s="3"/>
      <c r="I1750" s="120"/>
      <c r="J1750" s="3"/>
      <c r="K1750" s="95" t="str" cm="1">
        <f t="array" ref="K1750">IF(OR($J$14 = "A",$J$14 = "B",$J$14 = "C"),IF(I1750="","",IF(LEN(I1750)&gt;2,_xlfn.IFS(ISNUMBER(SEARCH("_",I1750)),I1750,ISNUMBER(SEARCH(", ",I1750)),SUBSTITUTE(I1750,", ","_"),ISNUMBER(SEARCH("/ ",I1750)),SUBSTITUTE(I1750,"/ ","_"),ISNUMBER(SEARCH(",",I1750)),SUBSTITUTE(I1750,",","_"),ISNUMBER(SEARCH("/",I1750)),SUBSTITUTE(I1750,"/","_"),ISNUMBER(SEARCH("",I1750)),I1750),I1750)),IF(OR($J$14 = "J",$J$14 = "K"),"",IF(D1750="","",IF(LEN(D1750)&gt;2,_xlfn.IFS(ISNUMBER(SEARCH("_",D1750)),D1750,ISNUMBER(SEARCH(", ",D1750)),SUBSTITUTE(D1750,", ","_"),ISNUMBER(SEARCH("/ ",D1750)),SUBSTITUTE(D1750,"/ ","_"),ISNUMBER(SEARCH(",",D1750)),SUBSTITUTE(D1750,",","_"),ISNUMBER(SEARCH("/",D1750)),SUBSTITUTE(D1750,"/","_"),ISNUMBER(SEARCH("",D1750)),D1750),D1750))))</f>
        <v/>
      </c>
      <c r="L1750" s="1"/>
      <c r="M1750" s="1" t="str">
        <f t="shared" si="136"/>
        <v/>
      </c>
      <c r="N1750" s="94" t="str">
        <f>IF($L1750="None","",IF(ISERROR(VLOOKUP($L1750,Info!$B$4:$B$266,1,FALSE)),"",VLOOKUP($L1750,Info!$B$4:$L$266,5,FALSE)))</f>
        <v/>
      </c>
      <c r="O1750" s="94" t="str">
        <f>IF(K1750="","",IF(AND($J$12&lt;&gt;"ABC",N1750="3"),"BAC",IF(N1750="3","ABC",IF($J$12&lt;&gt;"ABC",IF($J$10="Standard",VLOOKUP(K1750,Info!$BE$4:$BF$481,2,FALSE),VLOOKUP(K1750,Info!$BI$4:$BJ$482,2,FALSE)),IF($J$10="Standard",VLOOKUP(K1750,Info!$AG$4:$AH$2994,2,FALSE),VLOOKUP(K1750,Info!$AK$4:$AL$2997,2,FALSE))))))</f>
        <v/>
      </c>
      <c r="P1750" s="94" t="str">
        <f>IF($L1750="None","",IF(ISERROR(VLOOKUP($L1750,Info!$B$4:$B$266,1,FALSE)),"",VLOOKUP($L1750,Info!$B$4:$L$266,3,FALSE)))</f>
        <v/>
      </c>
      <c r="Q1750" s="96" t="str">
        <f>IF($L1750="None","",IF(ISERROR(VLOOKUP($L1750,Info!$B$4:$B$266,1,FALSE)),"",VLOOKUP($L1750,Info!$B$4:$L$266,4,FALSE)))</f>
        <v/>
      </c>
      <c r="R1750" s="1"/>
      <c r="S1750" s="6" t="str">
        <f t="shared" si="137"/>
        <v/>
      </c>
      <c r="T1750" s="6" t="str">
        <f>IF($L1750="None","",IF(ISERROR(VLOOKUP($L1750,Info!$B$4:$B$266,1,FALSE)),"",VLOOKUP($L1750,Info!$B$4:$L$266,11,FALSE)))</f>
        <v/>
      </c>
      <c r="U1750" s="1"/>
      <c r="V1750" s="1"/>
      <c r="W1750" s="1"/>
      <c r="X1750" s="1" t="str">
        <f>IF($L1750="None","",IF(ISERROR(VLOOKUP($L1750,Info!$B$4:$B$266,1,FALSE)),"",IF(OR(W1750="Metallic Liquid Tight",W1750="Non-Metallic Liquid Tight",W1750="LSZH",W1750="Greenfield"),VLOOKUP($L1750,Info!$B$4:$L$266,7,FALSE),"N/A")))</f>
        <v/>
      </c>
      <c r="Y1750" s="1"/>
      <c r="Z1750" s="96" t="str">
        <f>IF($L1750="None","",IF(ISERROR(VLOOKUP($L1750,Info!$B$4:$B$266,1,FALSE)),"",VLOOKUP($L1750,Info!$B$4:$L$266,9,FALSE)))</f>
        <v/>
      </c>
      <c r="AA1750" s="96" t="str">
        <f>IF($L1750="None","",IF(ISERROR(VLOOKUP($L1750,Info!$B$4:$B$266,1,FALSE)),"",VLOOKUP($L1750,Info!$B$4:$L$266,8,FALSE)))</f>
        <v/>
      </c>
      <c r="AB1750" s="96" t="str">
        <f>IF($L1750="None","",IF(ISERROR(VLOOKUP($L1750,Info!$B$4:$B$266,1,FALSE)),"",VLOOKUP($L1750,Info!$B$4:$L$266,10,FALSE)))</f>
        <v/>
      </c>
      <c r="AC1750" s="1" t="str">
        <f>IF(W1750="SO Cable","Black,White",IF(O1750="","",IF(P1750="","",IF($J$12&lt;&gt;"ABC",IF(P1750&lt;="250",VLOOKUP(O1750,Info!$AZ$4:$BB$22,3,FALSE),VLOOKUP(O1750,Info!$AZ$23:$BB$39,3,FALSE)),IF(P1750&lt;="250",VLOOKUP(O1750,Info!$AO$4:$AQ$22,3,FALSE),VLOOKUP(O1750,Info!$AO$23:$AP$39,3,FALSE))))))</f>
        <v/>
      </c>
      <c r="AD1750" s="1"/>
      <c r="AE1750" s="1" t="str">
        <f>IF($L1750="None","",IF(ISERROR(VLOOKUP($L1750,Info!$B$4:$B$266,1,FALSE)),"",VLOOKUP($L1750,Info!$B$4:$L$266,4,FALSE)))</f>
        <v/>
      </c>
      <c r="AF1750" s="1" t="str">
        <f>IF($L1750="None","",IF(ISERROR(VLOOKUP($L1750,Info!$B$4:$B$266,1,FALSE)),"",VLOOKUP($L1750,Info!$B$4:$L$266,6,FALSE)))</f>
        <v/>
      </c>
      <c r="AG1750" s="1"/>
      <c r="AH1750" s="33" t="str" cm="1">
        <f t="array" ref="AH1750">IF(AND(L1750&lt;&gt;"",O1750&lt;&gt;"",R1750:S1750&lt;&gt;"",W1750:X1750&lt;&gt;"",Z1750:AA1750&lt;&gt;"",AC1750&lt;&gt;""),"Good","Bad")</f>
        <v>Bad</v>
      </c>
      <c r="AL1750" t="str" cm="1">
        <f t="array" ref="AL1750">IF(R1750&gt;0,_xlfn.IFS(COUNTIF($L$20:L1750,"&lt;&gt;")&lt;101,1,COUNTIF($L$20:L1750,"&lt;&gt;")&lt;201,2,COUNTIF($L$20:L1750,"&lt;&gt;")&lt;301,3,COUNTIF($L$20:L1750,"&lt;&gt;")&lt;401,4,COUNTIF($L$20:L1750,"&lt;&gt;")&lt;501,5,COUNTIF($L$20:L1750,"&lt;&gt;")&lt;601,6,COUNTIF($L$20:L1750,"&lt;&gt;")&lt;701,7,COUNTIF($L$20:L1750,"&lt;&gt;")&lt;801,8,COUNTIF($L$20:L1750,"&lt;&gt;")&lt;901,9,COUNTIF($L$20:L1750,"&lt;&gt;")&lt;1001,10,COUNTIF($L$20:L1750,"&lt;&gt;")&lt;1101,11,COUNTIF($L$20:L1750,"&lt;&gt;")&lt;1201,12,COUNTIF($L$20:L1750,"&lt;&gt;")&lt;1301,13,COUNTIF($L$20:L1750,"&lt;&gt;")&lt;1401,14,COUNTIF($L$20:L1750,"&lt;&gt;")&lt;1501,15,COUNTIF($L$20:L1750,"&lt;&gt;")&lt;1601,16,COUNTIF($L$20:L1750,"&lt;&gt;")&lt;1701,17,COUNTIF($L$20:L1750,"&lt;&gt;")&lt;1801,18,COUNTIF($L$20:L1750,"&lt;&gt;")&lt;1901,19,COUNTIF($L$20:L1750,"&lt;&gt;")&lt;2001,20,COUNTIF($L$20:L1750,"&lt;&gt;")&lt;2101,21,COUNTIF($L$20:L1750,"&lt;&gt;")&lt;2201,22,COUNTIF($L$20:L1750,"&lt;&gt;")&lt;2301,23,COUNTIF($L$20:L1750,"&lt;&gt;")&lt;2401,24,COUNTIF($L$20:L1750,"&lt;&gt;")&lt;2501,25,COUNTIF($L$20:L1750,"&lt;&gt;")&lt;2601,26,COUNTIF($L$20:L1750,"&lt;&gt;")&lt;2701,27,COUNTIF($L$20:L1750,"&lt;&gt;")&lt;2801,28,COUNTIF($L$20:L1750,"&lt;&gt;")&lt;2901,29,COUNTIF($L$20:L1750,"&lt;&gt;")&lt;3001,30),"")</f>
        <v/>
      </c>
      <c r="AM1750" t="str">
        <f t="shared" si="135"/>
        <v/>
      </c>
      <c r="AN1750" t="str">
        <f t="shared" ref="AN1750:AN1813" si="139">IF(R1750&gt;0,_xlfn.XLOOKUP(AM1750,$AO$20:$AO$3019,$AP$20:$AP$3019,0,0,1),"")</f>
        <v/>
      </c>
      <c r="AP1750" t="str">
        <f t="shared" si="138"/>
        <v/>
      </c>
      <c r="AQ1750" t="str">
        <f>IF(AO1750="","",COUNTIFS(AM1750:$AM$3019,AO1750))</f>
        <v/>
      </c>
    </row>
    <row r="1751" spans="1:43" x14ac:dyDescent="0.25">
      <c r="A1751" s="6" t="str">
        <f>IF(COUNT($A$20:A1750)&lt;&gt;$B$4,IF(A1750="","",A1750+1),"")</f>
        <v/>
      </c>
      <c r="B1751" s="3"/>
      <c r="C1751" s="3"/>
      <c r="D1751" s="122"/>
      <c r="E1751" s="3"/>
      <c r="F1751" s="3"/>
      <c r="G1751" s="3"/>
      <c r="H1751" s="3"/>
      <c r="I1751" s="120"/>
      <c r="J1751" s="3"/>
      <c r="K1751" s="95" t="str" cm="1">
        <f t="array" ref="K1751">IF(OR($J$14 = "A",$J$14 = "B",$J$14 = "C"),IF(I1751="","",IF(LEN(I1751)&gt;2,_xlfn.IFS(ISNUMBER(SEARCH("_",I1751)),I1751,ISNUMBER(SEARCH(", ",I1751)),SUBSTITUTE(I1751,", ","_"),ISNUMBER(SEARCH("/ ",I1751)),SUBSTITUTE(I1751,"/ ","_"),ISNUMBER(SEARCH(",",I1751)),SUBSTITUTE(I1751,",","_"),ISNUMBER(SEARCH("/",I1751)),SUBSTITUTE(I1751,"/","_"),ISNUMBER(SEARCH("",I1751)),I1751),I1751)),IF(OR($J$14 = "J",$J$14 = "K"),"",IF(D1751="","",IF(LEN(D1751)&gt;2,_xlfn.IFS(ISNUMBER(SEARCH("_",D1751)),D1751,ISNUMBER(SEARCH(", ",D1751)),SUBSTITUTE(D1751,", ","_"),ISNUMBER(SEARCH("/ ",D1751)),SUBSTITUTE(D1751,"/ ","_"),ISNUMBER(SEARCH(",",D1751)),SUBSTITUTE(D1751,",","_"),ISNUMBER(SEARCH("/",D1751)),SUBSTITUTE(D1751,"/","_"),ISNUMBER(SEARCH("",D1751)),D1751),D1751))))</f>
        <v/>
      </c>
      <c r="L1751" s="1"/>
      <c r="M1751" s="1" t="str">
        <f t="shared" si="136"/>
        <v/>
      </c>
      <c r="N1751" s="94" t="str">
        <f>IF($L1751="None","",IF(ISERROR(VLOOKUP($L1751,Info!$B$4:$B$266,1,FALSE)),"",VLOOKUP($L1751,Info!$B$4:$L$266,5,FALSE)))</f>
        <v/>
      </c>
      <c r="O1751" s="94" t="str">
        <f>IF(K1751="","",IF(AND($J$12&lt;&gt;"ABC",N1751="3"),"BAC",IF(N1751="3","ABC",IF($J$12&lt;&gt;"ABC",IF($J$10="Standard",VLOOKUP(K1751,Info!$BE$4:$BF$481,2,FALSE),VLOOKUP(K1751,Info!$BI$4:$BJ$482,2,FALSE)),IF($J$10="Standard",VLOOKUP(K1751,Info!$AG$4:$AH$2994,2,FALSE),VLOOKUP(K1751,Info!$AK$4:$AL$2997,2,FALSE))))))</f>
        <v/>
      </c>
      <c r="P1751" s="94" t="str">
        <f>IF($L1751="None","",IF(ISERROR(VLOOKUP($L1751,Info!$B$4:$B$266,1,FALSE)),"",VLOOKUP($L1751,Info!$B$4:$L$266,3,FALSE)))</f>
        <v/>
      </c>
      <c r="Q1751" s="96" t="str">
        <f>IF($L1751="None","",IF(ISERROR(VLOOKUP($L1751,Info!$B$4:$B$266,1,FALSE)),"",VLOOKUP($L1751,Info!$B$4:$L$266,4,FALSE)))</f>
        <v/>
      </c>
      <c r="R1751" s="1"/>
      <c r="S1751" s="6" t="str">
        <f t="shared" si="137"/>
        <v/>
      </c>
      <c r="T1751" s="6" t="str">
        <f>IF($L1751="None","",IF(ISERROR(VLOOKUP($L1751,Info!$B$4:$B$266,1,FALSE)),"",VLOOKUP($L1751,Info!$B$4:$L$266,11,FALSE)))</f>
        <v/>
      </c>
      <c r="U1751" s="1"/>
      <c r="V1751" s="1"/>
      <c r="W1751" s="1"/>
      <c r="X1751" s="1" t="str">
        <f>IF($L1751="None","",IF(ISERROR(VLOOKUP($L1751,Info!$B$4:$B$266,1,FALSE)),"",IF(OR(W1751="Metallic Liquid Tight",W1751="Non-Metallic Liquid Tight",W1751="LSZH",W1751="Greenfield"),VLOOKUP($L1751,Info!$B$4:$L$266,7,FALSE),"N/A")))</f>
        <v/>
      </c>
      <c r="Y1751" s="1"/>
      <c r="Z1751" s="96" t="str">
        <f>IF($L1751="None","",IF(ISERROR(VLOOKUP($L1751,Info!$B$4:$B$266,1,FALSE)),"",VLOOKUP($L1751,Info!$B$4:$L$266,9,FALSE)))</f>
        <v/>
      </c>
      <c r="AA1751" s="96" t="str">
        <f>IF($L1751="None","",IF(ISERROR(VLOOKUP($L1751,Info!$B$4:$B$266,1,FALSE)),"",VLOOKUP($L1751,Info!$B$4:$L$266,8,FALSE)))</f>
        <v/>
      </c>
      <c r="AB1751" s="96" t="str">
        <f>IF($L1751="None","",IF(ISERROR(VLOOKUP($L1751,Info!$B$4:$B$266,1,FALSE)),"",VLOOKUP($L1751,Info!$B$4:$L$266,10,FALSE)))</f>
        <v/>
      </c>
      <c r="AC1751" s="1" t="str">
        <f>IF(W1751="SO Cable","Black,White",IF(O1751="","",IF(P1751="","",IF($J$12&lt;&gt;"ABC",IF(P1751&lt;="250",VLOOKUP(O1751,Info!$AZ$4:$BB$22,3,FALSE),VLOOKUP(O1751,Info!$AZ$23:$BB$39,3,FALSE)),IF(P1751&lt;="250",VLOOKUP(O1751,Info!$AO$4:$AQ$22,3,FALSE),VLOOKUP(O1751,Info!$AO$23:$AP$39,3,FALSE))))))</f>
        <v/>
      </c>
      <c r="AD1751" s="1"/>
      <c r="AE1751" s="1" t="str">
        <f>IF($L1751="None","",IF(ISERROR(VLOOKUP($L1751,Info!$B$4:$B$266,1,FALSE)),"",VLOOKUP($L1751,Info!$B$4:$L$266,4,FALSE)))</f>
        <v/>
      </c>
      <c r="AF1751" s="1" t="str">
        <f>IF($L1751="None","",IF(ISERROR(VLOOKUP($L1751,Info!$B$4:$B$266,1,FALSE)),"",VLOOKUP($L1751,Info!$B$4:$L$266,6,FALSE)))</f>
        <v/>
      </c>
      <c r="AG1751" s="1"/>
      <c r="AH1751" s="33" t="str" cm="1">
        <f t="array" ref="AH1751">IF(AND(L1751&lt;&gt;"",O1751&lt;&gt;"",R1751:S1751&lt;&gt;"",W1751:X1751&lt;&gt;"",Z1751:AA1751&lt;&gt;"",AC1751&lt;&gt;""),"Good","Bad")</f>
        <v>Bad</v>
      </c>
      <c r="AL1751" t="str" cm="1">
        <f t="array" ref="AL1751">IF(R1751&gt;0,_xlfn.IFS(COUNTIF($L$20:L1751,"&lt;&gt;")&lt;101,1,COUNTIF($L$20:L1751,"&lt;&gt;")&lt;201,2,COUNTIF($L$20:L1751,"&lt;&gt;")&lt;301,3,COUNTIF($L$20:L1751,"&lt;&gt;")&lt;401,4,COUNTIF($L$20:L1751,"&lt;&gt;")&lt;501,5,COUNTIF($L$20:L1751,"&lt;&gt;")&lt;601,6,COUNTIF($L$20:L1751,"&lt;&gt;")&lt;701,7,COUNTIF($L$20:L1751,"&lt;&gt;")&lt;801,8,COUNTIF($L$20:L1751,"&lt;&gt;")&lt;901,9,COUNTIF($L$20:L1751,"&lt;&gt;")&lt;1001,10,COUNTIF($L$20:L1751,"&lt;&gt;")&lt;1101,11,COUNTIF($L$20:L1751,"&lt;&gt;")&lt;1201,12,COUNTIF($L$20:L1751,"&lt;&gt;")&lt;1301,13,COUNTIF($L$20:L1751,"&lt;&gt;")&lt;1401,14,COUNTIF($L$20:L1751,"&lt;&gt;")&lt;1501,15,COUNTIF($L$20:L1751,"&lt;&gt;")&lt;1601,16,COUNTIF($L$20:L1751,"&lt;&gt;")&lt;1701,17,COUNTIF($L$20:L1751,"&lt;&gt;")&lt;1801,18,COUNTIF($L$20:L1751,"&lt;&gt;")&lt;1901,19,COUNTIF($L$20:L1751,"&lt;&gt;")&lt;2001,20,COUNTIF($L$20:L1751,"&lt;&gt;")&lt;2101,21,COUNTIF($L$20:L1751,"&lt;&gt;")&lt;2201,22,COUNTIF($L$20:L1751,"&lt;&gt;")&lt;2301,23,COUNTIF($L$20:L1751,"&lt;&gt;")&lt;2401,24,COUNTIF($L$20:L1751,"&lt;&gt;")&lt;2501,25,COUNTIF($L$20:L1751,"&lt;&gt;")&lt;2601,26,COUNTIF($L$20:L1751,"&lt;&gt;")&lt;2701,27,COUNTIF($L$20:L1751,"&lt;&gt;")&lt;2801,28,COUNTIF($L$20:L1751,"&lt;&gt;")&lt;2901,29,COUNTIF($L$20:L1751,"&lt;&gt;")&lt;3001,30),"")</f>
        <v/>
      </c>
      <c r="AM1751" t="str">
        <f t="shared" si="135"/>
        <v/>
      </c>
      <c r="AN1751" t="str">
        <f t="shared" si="139"/>
        <v/>
      </c>
      <c r="AP1751" t="str">
        <f t="shared" si="138"/>
        <v/>
      </c>
      <c r="AQ1751" t="str">
        <f>IF(AO1751="","",COUNTIFS(AM1751:$AM$3019,AO1751))</f>
        <v/>
      </c>
    </row>
    <row r="1752" spans="1:43" x14ac:dyDescent="0.25">
      <c r="A1752" s="6" t="str">
        <f>IF(COUNT($A$20:A1751)&lt;&gt;$B$4,IF(A1751="","",A1751+1),"")</f>
        <v/>
      </c>
      <c r="B1752" s="3"/>
      <c r="C1752" s="3"/>
      <c r="D1752" s="122"/>
      <c r="E1752" s="3"/>
      <c r="F1752" s="3"/>
      <c r="G1752" s="3"/>
      <c r="H1752" s="3"/>
      <c r="I1752" s="120"/>
      <c r="J1752" s="3"/>
      <c r="K1752" s="95" t="str" cm="1">
        <f t="array" ref="K1752">IF(OR($J$14 = "A",$J$14 = "B",$J$14 = "C"),IF(I1752="","",IF(LEN(I1752)&gt;2,_xlfn.IFS(ISNUMBER(SEARCH("_",I1752)),I1752,ISNUMBER(SEARCH(", ",I1752)),SUBSTITUTE(I1752,", ","_"),ISNUMBER(SEARCH("/ ",I1752)),SUBSTITUTE(I1752,"/ ","_"),ISNUMBER(SEARCH(",",I1752)),SUBSTITUTE(I1752,",","_"),ISNUMBER(SEARCH("/",I1752)),SUBSTITUTE(I1752,"/","_"),ISNUMBER(SEARCH("",I1752)),I1752),I1752)),IF(OR($J$14 = "J",$J$14 = "K"),"",IF(D1752="","",IF(LEN(D1752)&gt;2,_xlfn.IFS(ISNUMBER(SEARCH("_",D1752)),D1752,ISNUMBER(SEARCH(", ",D1752)),SUBSTITUTE(D1752,", ","_"),ISNUMBER(SEARCH("/ ",D1752)),SUBSTITUTE(D1752,"/ ","_"),ISNUMBER(SEARCH(",",D1752)),SUBSTITUTE(D1752,",","_"),ISNUMBER(SEARCH("/",D1752)),SUBSTITUTE(D1752,"/","_"),ISNUMBER(SEARCH("",D1752)),D1752),D1752))))</f>
        <v/>
      </c>
      <c r="L1752" s="1"/>
      <c r="M1752" s="1" t="str">
        <f t="shared" si="136"/>
        <v/>
      </c>
      <c r="N1752" s="94" t="str">
        <f>IF($L1752="None","",IF(ISERROR(VLOOKUP($L1752,Info!$B$4:$B$266,1,FALSE)),"",VLOOKUP($L1752,Info!$B$4:$L$266,5,FALSE)))</f>
        <v/>
      </c>
      <c r="O1752" s="94" t="str">
        <f>IF(K1752="","",IF(AND($J$12&lt;&gt;"ABC",N1752="3"),"BAC",IF(N1752="3","ABC",IF($J$12&lt;&gt;"ABC",IF($J$10="Standard",VLOOKUP(K1752,Info!$BE$4:$BF$481,2,FALSE),VLOOKUP(K1752,Info!$BI$4:$BJ$482,2,FALSE)),IF($J$10="Standard",VLOOKUP(K1752,Info!$AG$4:$AH$2994,2,FALSE),VLOOKUP(K1752,Info!$AK$4:$AL$2997,2,FALSE))))))</f>
        <v/>
      </c>
      <c r="P1752" s="94" t="str">
        <f>IF($L1752="None","",IF(ISERROR(VLOOKUP($L1752,Info!$B$4:$B$266,1,FALSE)),"",VLOOKUP($L1752,Info!$B$4:$L$266,3,FALSE)))</f>
        <v/>
      </c>
      <c r="Q1752" s="96" t="str">
        <f>IF($L1752="None","",IF(ISERROR(VLOOKUP($L1752,Info!$B$4:$B$266,1,FALSE)),"",VLOOKUP($L1752,Info!$B$4:$L$266,4,FALSE)))</f>
        <v/>
      </c>
      <c r="R1752" s="1"/>
      <c r="S1752" s="6" t="str">
        <f t="shared" si="137"/>
        <v/>
      </c>
      <c r="T1752" s="6" t="str">
        <f>IF($L1752="None","",IF(ISERROR(VLOOKUP($L1752,Info!$B$4:$B$266,1,FALSE)),"",VLOOKUP($L1752,Info!$B$4:$L$266,11,FALSE)))</f>
        <v/>
      </c>
      <c r="U1752" s="1"/>
      <c r="V1752" s="1"/>
      <c r="W1752" s="1"/>
      <c r="X1752" s="1" t="str">
        <f>IF($L1752="None","",IF(ISERROR(VLOOKUP($L1752,Info!$B$4:$B$266,1,FALSE)),"",IF(OR(W1752="Metallic Liquid Tight",W1752="Non-Metallic Liquid Tight",W1752="LSZH",W1752="Greenfield"),VLOOKUP($L1752,Info!$B$4:$L$266,7,FALSE),"N/A")))</f>
        <v/>
      </c>
      <c r="Y1752" s="1"/>
      <c r="Z1752" s="96" t="str">
        <f>IF($L1752="None","",IF(ISERROR(VLOOKUP($L1752,Info!$B$4:$B$266,1,FALSE)),"",VLOOKUP($L1752,Info!$B$4:$L$266,9,FALSE)))</f>
        <v/>
      </c>
      <c r="AA1752" s="96" t="str">
        <f>IF($L1752="None","",IF(ISERROR(VLOOKUP($L1752,Info!$B$4:$B$266,1,FALSE)),"",VLOOKUP($L1752,Info!$B$4:$L$266,8,FALSE)))</f>
        <v/>
      </c>
      <c r="AB1752" s="96" t="str">
        <f>IF($L1752="None","",IF(ISERROR(VLOOKUP($L1752,Info!$B$4:$B$266,1,FALSE)),"",VLOOKUP($L1752,Info!$B$4:$L$266,10,FALSE)))</f>
        <v/>
      </c>
      <c r="AC1752" s="1" t="str">
        <f>IF(W1752="SO Cable","Black,White",IF(O1752="","",IF(P1752="","",IF($J$12&lt;&gt;"ABC",IF(P1752&lt;="250",VLOOKUP(O1752,Info!$AZ$4:$BB$22,3,FALSE),VLOOKUP(O1752,Info!$AZ$23:$BB$39,3,FALSE)),IF(P1752&lt;="250",VLOOKUP(O1752,Info!$AO$4:$AQ$22,3,FALSE),VLOOKUP(O1752,Info!$AO$23:$AP$39,3,FALSE))))))</f>
        <v/>
      </c>
      <c r="AD1752" s="1"/>
      <c r="AE1752" s="1" t="str">
        <f>IF($L1752="None","",IF(ISERROR(VLOOKUP($L1752,Info!$B$4:$B$266,1,FALSE)),"",VLOOKUP($L1752,Info!$B$4:$L$266,4,FALSE)))</f>
        <v/>
      </c>
      <c r="AF1752" s="1" t="str">
        <f>IF($L1752="None","",IF(ISERROR(VLOOKUP($L1752,Info!$B$4:$B$266,1,FALSE)),"",VLOOKUP($L1752,Info!$B$4:$L$266,6,FALSE)))</f>
        <v/>
      </c>
      <c r="AG1752" s="1"/>
      <c r="AH1752" s="33" t="str" cm="1">
        <f t="array" ref="AH1752">IF(AND(L1752&lt;&gt;"",O1752&lt;&gt;"",R1752:S1752&lt;&gt;"",W1752:X1752&lt;&gt;"",Z1752:AA1752&lt;&gt;"",AC1752&lt;&gt;""),"Good","Bad")</f>
        <v>Bad</v>
      </c>
      <c r="AL1752" t="str" cm="1">
        <f t="array" ref="AL1752">IF(R1752&gt;0,_xlfn.IFS(COUNTIF($L$20:L1752,"&lt;&gt;")&lt;101,1,COUNTIF($L$20:L1752,"&lt;&gt;")&lt;201,2,COUNTIF($L$20:L1752,"&lt;&gt;")&lt;301,3,COUNTIF($L$20:L1752,"&lt;&gt;")&lt;401,4,COUNTIF($L$20:L1752,"&lt;&gt;")&lt;501,5,COUNTIF($L$20:L1752,"&lt;&gt;")&lt;601,6,COUNTIF($L$20:L1752,"&lt;&gt;")&lt;701,7,COUNTIF($L$20:L1752,"&lt;&gt;")&lt;801,8,COUNTIF($L$20:L1752,"&lt;&gt;")&lt;901,9,COUNTIF($L$20:L1752,"&lt;&gt;")&lt;1001,10,COUNTIF($L$20:L1752,"&lt;&gt;")&lt;1101,11,COUNTIF($L$20:L1752,"&lt;&gt;")&lt;1201,12,COUNTIF($L$20:L1752,"&lt;&gt;")&lt;1301,13,COUNTIF($L$20:L1752,"&lt;&gt;")&lt;1401,14,COUNTIF($L$20:L1752,"&lt;&gt;")&lt;1501,15,COUNTIF($L$20:L1752,"&lt;&gt;")&lt;1601,16,COUNTIF($L$20:L1752,"&lt;&gt;")&lt;1701,17,COUNTIF($L$20:L1752,"&lt;&gt;")&lt;1801,18,COUNTIF($L$20:L1752,"&lt;&gt;")&lt;1901,19,COUNTIF($L$20:L1752,"&lt;&gt;")&lt;2001,20,COUNTIF($L$20:L1752,"&lt;&gt;")&lt;2101,21,COUNTIF($L$20:L1752,"&lt;&gt;")&lt;2201,22,COUNTIF($L$20:L1752,"&lt;&gt;")&lt;2301,23,COUNTIF($L$20:L1752,"&lt;&gt;")&lt;2401,24,COUNTIF($L$20:L1752,"&lt;&gt;")&lt;2501,25,COUNTIF($L$20:L1752,"&lt;&gt;")&lt;2601,26,COUNTIF($L$20:L1752,"&lt;&gt;")&lt;2701,27,COUNTIF($L$20:L1752,"&lt;&gt;")&lt;2801,28,COUNTIF($L$20:L1752,"&lt;&gt;")&lt;2901,29,COUNTIF($L$20:L1752,"&lt;&gt;")&lt;3001,30),"")</f>
        <v/>
      </c>
      <c r="AM1752" t="str">
        <f t="shared" si="135"/>
        <v/>
      </c>
      <c r="AN1752" t="str">
        <f t="shared" si="139"/>
        <v/>
      </c>
      <c r="AP1752" t="str">
        <f t="shared" si="138"/>
        <v/>
      </c>
      <c r="AQ1752" t="str">
        <f>IF(AO1752="","",COUNTIFS(AM1752:$AM$3019,AO1752))</f>
        <v/>
      </c>
    </row>
    <row r="1753" spans="1:43" x14ac:dyDescent="0.25">
      <c r="A1753" s="6" t="str">
        <f>IF(COUNT($A$20:A1752)&lt;&gt;$B$4,IF(A1752="","",A1752+1),"")</f>
        <v/>
      </c>
      <c r="B1753" s="3"/>
      <c r="C1753" s="3"/>
      <c r="D1753" s="122"/>
      <c r="E1753" s="3"/>
      <c r="F1753" s="3"/>
      <c r="G1753" s="3"/>
      <c r="H1753" s="3"/>
      <c r="I1753" s="120"/>
      <c r="J1753" s="3"/>
      <c r="K1753" s="95" t="str" cm="1">
        <f t="array" ref="K1753">IF(OR($J$14 = "A",$J$14 = "B",$J$14 = "C"),IF(I1753="","",IF(LEN(I1753)&gt;2,_xlfn.IFS(ISNUMBER(SEARCH("_",I1753)),I1753,ISNUMBER(SEARCH(", ",I1753)),SUBSTITUTE(I1753,", ","_"),ISNUMBER(SEARCH("/ ",I1753)),SUBSTITUTE(I1753,"/ ","_"),ISNUMBER(SEARCH(",",I1753)),SUBSTITUTE(I1753,",","_"),ISNUMBER(SEARCH("/",I1753)),SUBSTITUTE(I1753,"/","_"),ISNUMBER(SEARCH("",I1753)),I1753),I1753)),IF(OR($J$14 = "J",$J$14 = "K"),"",IF(D1753="","",IF(LEN(D1753)&gt;2,_xlfn.IFS(ISNUMBER(SEARCH("_",D1753)),D1753,ISNUMBER(SEARCH(", ",D1753)),SUBSTITUTE(D1753,", ","_"),ISNUMBER(SEARCH("/ ",D1753)),SUBSTITUTE(D1753,"/ ","_"),ISNUMBER(SEARCH(",",D1753)),SUBSTITUTE(D1753,",","_"),ISNUMBER(SEARCH("/",D1753)),SUBSTITUTE(D1753,"/","_"),ISNUMBER(SEARCH("",D1753)),D1753),D1753))))</f>
        <v/>
      </c>
      <c r="L1753" s="1"/>
      <c r="M1753" s="1" t="str">
        <f t="shared" si="136"/>
        <v/>
      </c>
      <c r="N1753" s="94" t="str">
        <f>IF($L1753="None","",IF(ISERROR(VLOOKUP($L1753,Info!$B$4:$B$266,1,FALSE)),"",VLOOKUP($L1753,Info!$B$4:$L$266,5,FALSE)))</f>
        <v/>
      </c>
      <c r="O1753" s="94" t="str">
        <f>IF(K1753="","",IF(AND($J$12&lt;&gt;"ABC",N1753="3"),"BAC",IF(N1753="3","ABC",IF($J$12&lt;&gt;"ABC",IF($J$10="Standard",VLOOKUP(K1753,Info!$BE$4:$BF$481,2,FALSE),VLOOKUP(K1753,Info!$BI$4:$BJ$482,2,FALSE)),IF($J$10="Standard",VLOOKUP(K1753,Info!$AG$4:$AH$2994,2,FALSE),VLOOKUP(K1753,Info!$AK$4:$AL$2997,2,FALSE))))))</f>
        <v/>
      </c>
      <c r="P1753" s="94" t="str">
        <f>IF($L1753="None","",IF(ISERROR(VLOOKUP($L1753,Info!$B$4:$B$266,1,FALSE)),"",VLOOKUP($L1753,Info!$B$4:$L$266,3,FALSE)))</f>
        <v/>
      </c>
      <c r="Q1753" s="96" t="str">
        <f>IF($L1753="None","",IF(ISERROR(VLOOKUP($L1753,Info!$B$4:$B$266,1,FALSE)),"",VLOOKUP($L1753,Info!$B$4:$L$266,4,FALSE)))</f>
        <v/>
      </c>
      <c r="R1753" s="1"/>
      <c r="S1753" s="6" t="str">
        <f t="shared" si="137"/>
        <v/>
      </c>
      <c r="T1753" s="6" t="str">
        <f>IF($L1753="None","",IF(ISERROR(VLOOKUP($L1753,Info!$B$4:$B$266,1,FALSE)),"",VLOOKUP($L1753,Info!$B$4:$L$266,11,FALSE)))</f>
        <v/>
      </c>
      <c r="U1753" s="1"/>
      <c r="V1753" s="1"/>
      <c r="W1753" s="1"/>
      <c r="X1753" s="1" t="str">
        <f>IF($L1753="None","",IF(ISERROR(VLOOKUP($L1753,Info!$B$4:$B$266,1,FALSE)),"",IF(OR(W1753="Metallic Liquid Tight",W1753="Non-Metallic Liquid Tight",W1753="LSZH",W1753="Greenfield"),VLOOKUP($L1753,Info!$B$4:$L$266,7,FALSE),"N/A")))</f>
        <v/>
      </c>
      <c r="Y1753" s="1"/>
      <c r="Z1753" s="96" t="str">
        <f>IF($L1753="None","",IF(ISERROR(VLOOKUP($L1753,Info!$B$4:$B$266,1,FALSE)),"",VLOOKUP($L1753,Info!$B$4:$L$266,9,FALSE)))</f>
        <v/>
      </c>
      <c r="AA1753" s="96" t="str">
        <f>IF($L1753="None","",IF(ISERROR(VLOOKUP($L1753,Info!$B$4:$B$266,1,FALSE)),"",VLOOKUP($L1753,Info!$B$4:$L$266,8,FALSE)))</f>
        <v/>
      </c>
      <c r="AB1753" s="96" t="str">
        <f>IF($L1753="None","",IF(ISERROR(VLOOKUP($L1753,Info!$B$4:$B$266,1,FALSE)),"",VLOOKUP($L1753,Info!$B$4:$L$266,10,FALSE)))</f>
        <v/>
      </c>
      <c r="AC1753" s="1" t="str">
        <f>IF(W1753="SO Cable","Black,White",IF(O1753="","",IF(P1753="","",IF($J$12&lt;&gt;"ABC",IF(P1753&lt;="250",VLOOKUP(O1753,Info!$AZ$4:$BB$22,3,FALSE),VLOOKUP(O1753,Info!$AZ$23:$BB$39,3,FALSE)),IF(P1753&lt;="250",VLOOKUP(O1753,Info!$AO$4:$AQ$22,3,FALSE),VLOOKUP(O1753,Info!$AO$23:$AP$39,3,FALSE))))))</f>
        <v/>
      </c>
      <c r="AD1753" s="1"/>
      <c r="AE1753" s="1" t="str">
        <f>IF($L1753="None","",IF(ISERROR(VLOOKUP($L1753,Info!$B$4:$B$266,1,FALSE)),"",VLOOKUP($L1753,Info!$B$4:$L$266,4,FALSE)))</f>
        <v/>
      </c>
      <c r="AF1753" s="1" t="str">
        <f>IF($L1753="None","",IF(ISERROR(VLOOKUP($L1753,Info!$B$4:$B$266,1,FALSE)),"",VLOOKUP($L1753,Info!$B$4:$L$266,6,FALSE)))</f>
        <v/>
      </c>
      <c r="AG1753" s="1"/>
      <c r="AH1753" s="33" t="str" cm="1">
        <f t="array" ref="AH1753">IF(AND(L1753&lt;&gt;"",O1753&lt;&gt;"",R1753:S1753&lt;&gt;"",W1753:X1753&lt;&gt;"",Z1753:AA1753&lt;&gt;"",AC1753&lt;&gt;""),"Good","Bad")</f>
        <v>Bad</v>
      </c>
      <c r="AL1753" t="str" cm="1">
        <f t="array" ref="AL1753">IF(R1753&gt;0,_xlfn.IFS(COUNTIF($L$20:L1753,"&lt;&gt;")&lt;101,1,COUNTIF($L$20:L1753,"&lt;&gt;")&lt;201,2,COUNTIF($L$20:L1753,"&lt;&gt;")&lt;301,3,COUNTIF($L$20:L1753,"&lt;&gt;")&lt;401,4,COUNTIF($L$20:L1753,"&lt;&gt;")&lt;501,5,COUNTIF($L$20:L1753,"&lt;&gt;")&lt;601,6,COUNTIF($L$20:L1753,"&lt;&gt;")&lt;701,7,COUNTIF($L$20:L1753,"&lt;&gt;")&lt;801,8,COUNTIF($L$20:L1753,"&lt;&gt;")&lt;901,9,COUNTIF($L$20:L1753,"&lt;&gt;")&lt;1001,10,COUNTIF($L$20:L1753,"&lt;&gt;")&lt;1101,11,COUNTIF($L$20:L1753,"&lt;&gt;")&lt;1201,12,COUNTIF($L$20:L1753,"&lt;&gt;")&lt;1301,13,COUNTIF($L$20:L1753,"&lt;&gt;")&lt;1401,14,COUNTIF($L$20:L1753,"&lt;&gt;")&lt;1501,15,COUNTIF($L$20:L1753,"&lt;&gt;")&lt;1601,16,COUNTIF($L$20:L1753,"&lt;&gt;")&lt;1701,17,COUNTIF($L$20:L1753,"&lt;&gt;")&lt;1801,18,COUNTIF($L$20:L1753,"&lt;&gt;")&lt;1901,19,COUNTIF($L$20:L1753,"&lt;&gt;")&lt;2001,20,COUNTIF($L$20:L1753,"&lt;&gt;")&lt;2101,21,COUNTIF($L$20:L1753,"&lt;&gt;")&lt;2201,22,COUNTIF($L$20:L1753,"&lt;&gt;")&lt;2301,23,COUNTIF($L$20:L1753,"&lt;&gt;")&lt;2401,24,COUNTIF($L$20:L1753,"&lt;&gt;")&lt;2501,25,COUNTIF($L$20:L1753,"&lt;&gt;")&lt;2601,26,COUNTIF($L$20:L1753,"&lt;&gt;")&lt;2701,27,COUNTIF($L$20:L1753,"&lt;&gt;")&lt;2801,28,COUNTIF($L$20:L1753,"&lt;&gt;")&lt;2901,29,COUNTIF($L$20:L1753,"&lt;&gt;")&lt;3001,30),"")</f>
        <v/>
      </c>
      <c r="AM1753" t="str">
        <f t="shared" si="135"/>
        <v/>
      </c>
      <c r="AN1753" t="str">
        <f t="shared" si="139"/>
        <v/>
      </c>
      <c r="AP1753" t="str">
        <f t="shared" si="138"/>
        <v/>
      </c>
      <c r="AQ1753" t="str">
        <f>IF(AO1753="","",COUNTIFS(AM1753:$AM$3019,AO1753))</f>
        <v/>
      </c>
    </row>
    <row r="1754" spans="1:43" x14ac:dyDescent="0.25">
      <c r="A1754" s="6" t="str">
        <f>IF(COUNT($A$20:A1753)&lt;&gt;$B$4,IF(A1753="","",A1753+1),"")</f>
        <v/>
      </c>
      <c r="B1754" s="3"/>
      <c r="C1754" s="3"/>
      <c r="D1754" s="122"/>
      <c r="E1754" s="3"/>
      <c r="F1754" s="3"/>
      <c r="G1754" s="3"/>
      <c r="H1754" s="3"/>
      <c r="I1754" s="120"/>
      <c r="J1754" s="3"/>
      <c r="K1754" s="95" t="str" cm="1">
        <f t="array" ref="K1754">IF(OR($J$14 = "A",$J$14 = "B",$J$14 = "C"),IF(I1754="","",IF(LEN(I1754)&gt;2,_xlfn.IFS(ISNUMBER(SEARCH("_",I1754)),I1754,ISNUMBER(SEARCH(", ",I1754)),SUBSTITUTE(I1754,", ","_"),ISNUMBER(SEARCH("/ ",I1754)),SUBSTITUTE(I1754,"/ ","_"),ISNUMBER(SEARCH(",",I1754)),SUBSTITUTE(I1754,",","_"),ISNUMBER(SEARCH("/",I1754)),SUBSTITUTE(I1754,"/","_"),ISNUMBER(SEARCH("",I1754)),I1754),I1754)),IF(OR($J$14 = "J",$J$14 = "K"),"",IF(D1754="","",IF(LEN(D1754)&gt;2,_xlfn.IFS(ISNUMBER(SEARCH("_",D1754)),D1754,ISNUMBER(SEARCH(", ",D1754)),SUBSTITUTE(D1754,", ","_"),ISNUMBER(SEARCH("/ ",D1754)),SUBSTITUTE(D1754,"/ ","_"),ISNUMBER(SEARCH(",",D1754)),SUBSTITUTE(D1754,",","_"),ISNUMBER(SEARCH("/",D1754)),SUBSTITUTE(D1754,"/","_"),ISNUMBER(SEARCH("",D1754)),D1754),D1754))))</f>
        <v/>
      </c>
      <c r="L1754" s="1"/>
      <c r="M1754" s="1" t="str">
        <f t="shared" si="136"/>
        <v/>
      </c>
      <c r="N1754" s="94" t="str">
        <f>IF($L1754="None","",IF(ISERROR(VLOOKUP($L1754,Info!$B$4:$B$266,1,FALSE)),"",VLOOKUP($L1754,Info!$B$4:$L$266,5,FALSE)))</f>
        <v/>
      </c>
      <c r="O1754" s="94" t="str">
        <f>IF(K1754="","",IF(AND($J$12&lt;&gt;"ABC",N1754="3"),"BAC",IF(N1754="3","ABC",IF($J$12&lt;&gt;"ABC",IF($J$10="Standard",VLOOKUP(K1754,Info!$BE$4:$BF$481,2,FALSE),VLOOKUP(K1754,Info!$BI$4:$BJ$482,2,FALSE)),IF($J$10="Standard",VLOOKUP(K1754,Info!$AG$4:$AH$2994,2,FALSE),VLOOKUP(K1754,Info!$AK$4:$AL$2997,2,FALSE))))))</f>
        <v/>
      </c>
      <c r="P1754" s="94" t="str">
        <f>IF($L1754="None","",IF(ISERROR(VLOOKUP($L1754,Info!$B$4:$B$266,1,FALSE)),"",VLOOKUP($L1754,Info!$B$4:$L$266,3,FALSE)))</f>
        <v/>
      </c>
      <c r="Q1754" s="96" t="str">
        <f>IF($L1754="None","",IF(ISERROR(VLOOKUP($L1754,Info!$B$4:$B$266,1,FALSE)),"",VLOOKUP($L1754,Info!$B$4:$L$266,4,FALSE)))</f>
        <v/>
      </c>
      <c r="R1754" s="1"/>
      <c r="S1754" s="6" t="str">
        <f t="shared" si="137"/>
        <v/>
      </c>
      <c r="T1754" s="6" t="str">
        <f>IF($L1754="None","",IF(ISERROR(VLOOKUP($L1754,Info!$B$4:$B$266,1,FALSE)),"",VLOOKUP($L1754,Info!$B$4:$L$266,11,FALSE)))</f>
        <v/>
      </c>
      <c r="U1754" s="1"/>
      <c r="V1754" s="1"/>
      <c r="W1754" s="1"/>
      <c r="X1754" s="1" t="str">
        <f>IF($L1754="None","",IF(ISERROR(VLOOKUP($L1754,Info!$B$4:$B$266,1,FALSE)),"",IF(OR(W1754="Metallic Liquid Tight",W1754="Non-Metallic Liquid Tight",W1754="LSZH",W1754="Greenfield"),VLOOKUP($L1754,Info!$B$4:$L$266,7,FALSE),"N/A")))</f>
        <v/>
      </c>
      <c r="Y1754" s="1"/>
      <c r="Z1754" s="96" t="str">
        <f>IF($L1754="None","",IF(ISERROR(VLOOKUP($L1754,Info!$B$4:$B$266,1,FALSE)),"",VLOOKUP($L1754,Info!$B$4:$L$266,9,FALSE)))</f>
        <v/>
      </c>
      <c r="AA1754" s="96" t="str">
        <f>IF($L1754="None","",IF(ISERROR(VLOOKUP($L1754,Info!$B$4:$B$266,1,FALSE)),"",VLOOKUP($L1754,Info!$B$4:$L$266,8,FALSE)))</f>
        <v/>
      </c>
      <c r="AB1754" s="96" t="str">
        <f>IF($L1754="None","",IF(ISERROR(VLOOKUP($L1754,Info!$B$4:$B$266,1,FALSE)),"",VLOOKUP($L1754,Info!$B$4:$L$266,10,FALSE)))</f>
        <v/>
      </c>
      <c r="AC1754" s="1" t="str">
        <f>IF(W1754="SO Cable","Black,White",IF(O1754="","",IF(P1754="","",IF($J$12&lt;&gt;"ABC",IF(P1754&lt;="250",VLOOKUP(O1754,Info!$AZ$4:$BB$22,3,FALSE),VLOOKUP(O1754,Info!$AZ$23:$BB$39,3,FALSE)),IF(P1754&lt;="250",VLOOKUP(O1754,Info!$AO$4:$AQ$22,3,FALSE),VLOOKUP(O1754,Info!$AO$23:$AP$39,3,FALSE))))))</f>
        <v/>
      </c>
      <c r="AD1754" s="1"/>
      <c r="AE1754" s="1" t="str">
        <f>IF($L1754="None","",IF(ISERROR(VLOOKUP($L1754,Info!$B$4:$B$266,1,FALSE)),"",VLOOKUP($L1754,Info!$B$4:$L$266,4,FALSE)))</f>
        <v/>
      </c>
      <c r="AF1754" s="1" t="str">
        <f>IF($L1754="None","",IF(ISERROR(VLOOKUP($L1754,Info!$B$4:$B$266,1,FALSE)),"",VLOOKUP($L1754,Info!$B$4:$L$266,6,FALSE)))</f>
        <v/>
      </c>
      <c r="AG1754" s="1"/>
      <c r="AH1754" s="33" t="str" cm="1">
        <f t="array" ref="AH1754">IF(AND(L1754&lt;&gt;"",O1754&lt;&gt;"",R1754:S1754&lt;&gt;"",W1754:X1754&lt;&gt;"",Z1754:AA1754&lt;&gt;"",AC1754&lt;&gt;""),"Good","Bad")</f>
        <v>Bad</v>
      </c>
      <c r="AL1754" t="str" cm="1">
        <f t="array" ref="AL1754">IF(R1754&gt;0,_xlfn.IFS(COUNTIF($L$20:L1754,"&lt;&gt;")&lt;101,1,COUNTIF($L$20:L1754,"&lt;&gt;")&lt;201,2,COUNTIF($L$20:L1754,"&lt;&gt;")&lt;301,3,COUNTIF($L$20:L1754,"&lt;&gt;")&lt;401,4,COUNTIF($L$20:L1754,"&lt;&gt;")&lt;501,5,COUNTIF($L$20:L1754,"&lt;&gt;")&lt;601,6,COUNTIF($L$20:L1754,"&lt;&gt;")&lt;701,7,COUNTIF($L$20:L1754,"&lt;&gt;")&lt;801,8,COUNTIF($L$20:L1754,"&lt;&gt;")&lt;901,9,COUNTIF($L$20:L1754,"&lt;&gt;")&lt;1001,10,COUNTIF($L$20:L1754,"&lt;&gt;")&lt;1101,11,COUNTIF($L$20:L1754,"&lt;&gt;")&lt;1201,12,COUNTIF($L$20:L1754,"&lt;&gt;")&lt;1301,13,COUNTIF($L$20:L1754,"&lt;&gt;")&lt;1401,14,COUNTIF($L$20:L1754,"&lt;&gt;")&lt;1501,15,COUNTIF($L$20:L1754,"&lt;&gt;")&lt;1601,16,COUNTIF($L$20:L1754,"&lt;&gt;")&lt;1701,17,COUNTIF($L$20:L1754,"&lt;&gt;")&lt;1801,18,COUNTIF($L$20:L1754,"&lt;&gt;")&lt;1901,19,COUNTIF($L$20:L1754,"&lt;&gt;")&lt;2001,20,COUNTIF($L$20:L1754,"&lt;&gt;")&lt;2101,21,COUNTIF($L$20:L1754,"&lt;&gt;")&lt;2201,22,COUNTIF($L$20:L1754,"&lt;&gt;")&lt;2301,23,COUNTIF($L$20:L1754,"&lt;&gt;")&lt;2401,24,COUNTIF($L$20:L1754,"&lt;&gt;")&lt;2501,25,COUNTIF($L$20:L1754,"&lt;&gt;")&lt;2601,26,COUNTIF($L$20:L1754,"&lt;&gt;")&lt;2701,27,COUNTIF($L$20:L1754,"&lt;&gt;")&lt;2801,28,COUNTIF($L$20:L1754,"&lt;&gt;")&lt;2901,29,COUNTIF($L$20:L1754,"&lt;&gt;")&lt;3001,30),"")</f>
        <v/>
      </c>
      <c r="AM1754" t="str">
        <f t="shared" si="135"/>
        <v/>
      </c>
      <c r="AN1754" t="str">
        <f t="shared" si="139"/>
        <v/>
      </c>
      <c r="AP1754" t="str">
        <f t="shared" si="138"/>
        <v/>
      </c>
      <c r="AQ1754" t="str">
        <f>IF(AO1754="","",COUNTIFS(AM1754:$AM$3019,AO1754))</f>
        <v/>
      </c>
    </row>
    <row r="1755" spans="1:43" x14ac:dyDescent="0.25">
      <c r="A1755" s="6" t="str">
        <f>IF(COUNT($A$20:A1754)&lt;&gt;$B$4,IF(A1754="","",A1754+1),"")</f>
        <v/>
      </c>
      <c r="B1755" s="3"/>
      <c r="C1755" s="3"/>
      <c r="D1755" s="122"/>
      <c r="E1755" s="3"/>
      <c r="F1755" s="3"/>
      <c r="G1755" s="3"/>
      <c r="H1755" s="3"/>
      <c r="I1755" s="120"/>
      <c r="J1755" s="3"/>
      <c r="K1755" s="95" t="str" cm="1">
        <f t="array" ref="K1755">IF(OR($J$14 = "A",$J$14 = "B",$J$14 = "C"),IF(I1755="","",IF(LEN(I1755)&gt;2,_xlfn.IFS(ISNUMBER(SEARCH("_",I1755)),I1755,ISNUMBER(SEARCH(", ",I1755)),SUBSTITUTE(I1755,", ","_"),ISNUMBER(SEARCH("/ ",I1755)),SUBSTITUTE(I1755,"/ ","_"),ISNUMBER(SEARCH(",",I1755)),SUBSTITUTE(I1755,",","_"),ISNUMBER(SEARCH("/",I1755)),SUBSTITUTE(I1755,"/","_"),ISNUMBER(SEARCH("",I1755)),I1755),I1755)),IF(OR($J$14 = "J",$J$14 = "K"),"",IF(D1755="","",IF(LEN(D1755)&gt;2,_xlfn.IFS(ISNUMBER(SEARCH("_",D1755)),D1755,ISNUMBER(SEARCH(", ",D1755)),SUBSTITUTE(D1755,", ","_"),ISNUMBER(SEARCH("/ ",D1755)),SUBSTITUTE(D1755,"/ ","_"),ISNUMBER(SEARCH(",",D1755)),SUBSTITUTE(D1755,",","_"),ISNUMBER(SEARCH("/",D1755)),SUBSTITUTE(D1755,"/","_"),ISNUMBER(SEARCH("",D1755)),D1755),D1755))))</f>
        <v/>
      </c>
      <c r="L1755" s="1"/>
      <c r="M1755" s="1" t="str">
        <f t="shared" si="136"/>
        <v/>
      </c>
      <c r="N1755" s="94" t="str">
        <f>IF($L1755="None","",IF(ISERROR(VLOOKUP($L1755,Info!$B$4:$B$266,1,FALSE)),"",VLOOKUP($L1755,Info!$B$4:$L$266,5,FALSE)))</f>
        <v/>
      </c>
      <c r="O1755" s="94" t="str">
        <f>IF(K1755="","",IF(AND($J$12&lt;&gt;"ABC",N1755="3"),"BAC",IF(N1755="3","ABC",IF($J$12&lt;&gt;"ABC",IF($J$10="Standard",VLOOKUP(K1755,Info!$BE$4:$BF$481,2,FALSE),VLOOKUP(K1755,Info!$BI$4:$BJ$482,2,FALSE)),IF($J$10="Standard",VLOOKUP(K1755,Info!$AG$4:$AH$2994,2,FALSE),VLOOKUP(K1755,Info!$AK$4:$AL$2997,2,FALSE))))))</f>
        <v/>
      </c>
      <c r="P1755" s="94" t="str">
        <f>IF($L1755="None","",IF(ISERROR(VLOOKUP($L1755,Info!$B$4:$B$266,1,FALSE)),"",VLOOKUP($L1755,Info!$B$4:$L$266,3,FALSE)))</f>
        <v/>
      </c>
      <c r="Q1755" s="96" t="str">
        <f>IF($L1755="None","",IF(ISERROR(VLOOKUP($L1755,Info!$B$4:$B$266,1,FALSE)),"",VLOOKUP($L1755,Info!$B$4:$L$266,4,FALSE)))</f>
        <v/>
      </c>
      <c r="R1755" s="1"/>
      <c r="S1755" s="6" t="str">
        <f t="shared" si="137"/>
        <v/>
      </c>
      <c r="T1755" s="6" t="str">
        <f>IF($L1755="None","",IF(ISERROR(VLOOKUP($L1755,Info!$B$4:$B$266,1,FALSE)),"",VLOOKUP($L1755,Info!$B$4:$L$266,11,FALSE)))</f>
        <v/>
      </c>
      <c r="U1755" s="1"/>
      <c r="V1755" s="1"/>
      <c r="W1755" s="1"/>
      <c r="X1755" s="1" t="str">
        <f>IF($L1755="None","",IF(ISERROR(VLOOKUP($L1755,Info!$B$4:$B$266,1,FALSE)),"",IF(OR(W1755="Metallic Liquid Tight",W1755="Non-Metallic Liquid Tight",W1755="LSZH",W1755="Greenfield"),VLOOKUP($L1755,Info!$B$4:$L$266,7,FALSE),"N/A")))</f>
        <v/>
      </c>
      <c r="Y1755" s="1"/>
      <c r="Z1755" s="96" t="str">
        <f>IF($L1755="None","",IF(ISERROR(VLOOKUP($L1755,Info!$B$4:$B$266,1,FALSE)),"",VLOOKUP($L1755,Info!$B$4:$L$266,9,FALSE)))</f>
        <v/>
      </c>
      <c r="AA1755" s="96" t="str">
        <f>IF($L1755="None","",IF(ISERROR(VLOOKUP($L1755,Info!$B$4:$B$266,1,FALSE)),"",VLOOKUP($L1755,Info!$B$4:$L$266,8,FALSE)))</f>
        <v/>
      </c>
      <c r="AB1755" s="96" t="str">
        <f>IF($L1755="None","",IF(ISERROR(VLOOKUP($L1755,Info!$B$4:$B$266,1,FALSE)),"",VLOOKUP($L1755,Info!$B$4:$L$266,10,FALSE)))</f>
        <v/>
      </c>
      <c r="AC1755" s="1" t="str">
        <f>IF(W1755="SO Cable","Black,White",IF(O1755="","",IF(P1755="","",IF($J$12&lt;&gt;"ABC",IF(P1755&lt;="250",VLOOKUP(O1755,Info!$AZ$4:$BB$22,3,FALSE),VLOOKUP(O1755,Info!$AZ$23:$BB$39,3,FALSE)),IF(P1755&lt;="250",VLOOKUP(O1755,Info!$AO$4:$AQ$22,3,FALSE),VLOOKUP(O1755,Info!$AO$23:$AP$39,3,FALSE))))))</f>
        <v/>
      </c>
      <c r="AD1755" s="1"/>
      <c r="AE1755" s="1" t="str">
        <f>IF($L1755="None","",IF(ISERROR(VLOOKUP($L1755,Info!$B$4:$B$266,1,FALSE)),"",VLOOKUP($L1755,Info!$B$4:$L$266,4,FALSE)))</f>
        <v/>
      </c>
      <c r="AF1755" s="1" t="str">
        <f>IF($L1755="None","",IF(ISERROR(VLOOKUP($L1755,Info!$B$4:$B$266,1,FALSE)),"",VLOOKUP($L1755,Info!$B$4:$L$266,6,FALSE)))</f>
        <v/>
      </c>
      <c r="AG1755" s="1"/>
      <c r="AH1755" s="33" t="str" cm="1">
        <f t="array" ref="AH1755">IF(AND(L1755&lt;&gt;"",O1755&lt;&gt;"",R1755:S1755&lt;&gt;"",W1755:X1755&lt;&gt;"",Z1755:AA1755&lt;&gt;"",AC1755&lt;&gt;""),"Good","Bad")</f>
        <v>Bad</v>
      </c>
      <c r="AL1755" t="str" cm="1">
        <f t="array" ref="AL1755">IF(R1755&gt;0,_xlfn.IFS(COUNTIF($L$20:L1755,"&lt;&gt;")&lt;101,1,COUNTIF($L$20:L1755,"&lt;&gt;")&lt;201,2,COUNTIF($L$20:L1755,"&lt;&gt;")&lt;301,3,COUNTIF($L$20:L1755,"&lt;&gt;")&lt;401,4,COUNTIF($L$20:L1755,"&lt;&gt;")&lt;501,5,COUNTIF($L$20:L1755,"&lt;&gt;")&lt;601,6,COUNTIF($L$20:L1755,"&lt;&gt;")&lt;701,7,COUNTIF($L$20:L1755,"&lt;&gt;")&lt;801,8,COUNTIF($L$20:L1755,"&lt;&gt;")&lt;901,9,COUNTIF($L$20:L1755,"&lt;&gt;")&lt;1001,10,COUNTIF($L$20:L1755,"&lt;&gt;")&lt;1101,11,COUNTIF($L$20:L1755,"&lt;&gt;")&lt;1201,12,COUNTIF($L$20:L1755,"&lt;&gt;")&lt;1301,13,COUNTIF($L$20:L1755,"&lt;&gt;")&lt;1401,14,COUNTIF($L$20:L1755,"&lt;&gt;")&lt;1501,15,COUNTIF($L$20:L1755,"&lt;&gt;")&lt;1601,16,COUNTIF($L$20:L1755,"&lt;&gt;")&lt;1701,17,COUNTIF($L$20:L1755,"&lt;&gt;")&lt;1801,18,COUNTIF($L$20:L1755,"&lt;&gt;")&lt;1901,19,COUNTIF($L$20:L1755,"&lt;&gt;")&lt;2001,20,COUNTIF($L$20:L1755,"&lt;&gt;")&lt;2101,21,COUNTIF($L$20:L1755,"&lt;&gt;")&lt;2201,22,COUNTIF($L$20:L1755,"&lt;&gt;")&lt;2301,23,COUNTIF($L$20:L1755,"&lt;&gt;")&lt;2401,24,COUNTIF($L$20:L1755,"&lt;&gt;")&lt;2501,25,COUNTIF($L$20:L1755,"&lt;&gt;")&lt;2601,26,COUNTIF($L$20:L1755,"&lt;&gt;")&lt;2701,27,COUNTIF($L$20:L1755,"&lt;&gt;")&lt;2801,28,COUNTIF($L$20:L1755,"&lt;&gt;")&lt;2901,29,COUNTIF($L$20:L1755,"&lt;&gt;")&lt;3001,30),"")</f>
        <v/>
      </c>
      <c r="AM1755" t="str">
        <f t="shared" si="135"/>
        <v/>
      </c>
      <c r="AN1755" t="str">
        <f t="shared" si="139"/>
        <v/>
      </c>
      <c r="AP1755" t="str">
        <f t="shared" si="138"/>
        <v/>
      </c>
      <c r="AQ1755" t="str">
        <f>IF(AO1755="","",COUNTIFS(AM1755:$AM$3019,AO1755))</f>
        <v/>
      </c>
    </row>
    <row r="1756" spans="1:43" x14ac:dyDescent="0.25">
      <c r="A1756" s="6" t="str">
        <f>IF(COUNT($A$20:A1755)&lt;&gt;$B$4,IF(A1755="","",A1755+1),"")</f>
        <v/>
      </c>
      <c r="B1756" s="3"/>
      <c r="C1756" s="3"/>
      <c r="D1756" s="122"/>
      <c r="E1756" s="3"/>
      <c r="F1756" s="3"/>
      <c r="G1756" s="3"/>
      <c r="H1756" s="3"/>
      <c r="I1756" s="120"/>
      <c r="J1756" s="3"/>
      <c r="K1756" s="95" t="str" cm="1">
        <f t="array" ref="K1756">IF(OR($J$14 = "A",$J$14 = "B",$J$14 = "C"),IF(I1756="","",IF(LEN(I1756)&gt;2,_xlfn.IFS(ISNUMBER(SEARCH("_",I1756)),I1756,ISNUMBER(SEARCH(", ",I1756)),SUBSTITUTE(I1756,", ","_"),ISNUMBER(SEARCH("/ ",I1756)),SUBSTITUTE(I1756,"/ ","_"),ISNUMBER(SEARCH(",",I1756)),SUBSTITUTE(I1756,",","_"),ISNUMBER(SEARCH("/",I1756)),SUBSTITUTE(I1756,"/","_"),ISNUMBER(SEARCH("",I1756)),I1756),I1756)),IF(OR($J$14 = "J",$J$14 = "K"),"",IF(D1756="","",IF(LEN(D1756)&gt;2,_xlfn.IFS(ISNUMBER(SEARCH("_",D1756)),D1756,ISNUMBER(SEARCH(", ",D1756)),SUBSTITUTE(D1756,", ","_"),ISNUMBER(SEARCH("/ ",D1756)),SUBSTITUTE(D1756,"/ ","_"),ISNUMBER(SEARCH(",",D1756)),SUBSTITUTE(D1756,",","_"),ISNUMBER(SEARCH("/",D1756)),SUBSTITUTE(D1756,"/","_"),ISNUMBER(SEARCH("",D1756)),D1756),D1756))))</f>
        <v/>
      </c>
      <c r="L1756" s="1"/>
      <c r="M1756" s="1" t="str">
        <f t="shared" si="136"/>
        <v/>
      </c>
      <c r="N1756" s="94" t="str">
        <f>IF($L1756="None","",IF(ISERROR(VLOOKUP($L1756,Info!$B$4:$B$266,1,FALSE)),"",VLOOKUP($L1756,Info!$B$4:$L$266,5,FALSE)))</f>
        <v/>
      </c>
      <c r="O1756" s="94" t="str">
        <f>IF(K1756="","",IF(AND($J$12&lt;&gt;"ABC",N1756="3"),"BAC",IF(N1756="3","ABC",IF($J$12&lt;&gt;"ABC",IF($J$10="Standard",VLOOKUP(K1756,Info!$BE$4:$BF$481,2,FALSE),VLOOKUP(K1756,Info!$BI$4:$BJ$482,2,FALSE)),IF($J$10="Standard",VLOOKUP(K1756,Info!$AG$4:$AH$2994,2,FALSE),VLOOKUP(K1756,Info!$AK$4:$AL$2997,2,FALSE))))))</f>
        <v/>
      </c>
      <c r="P1756" s="94" t="str">
        <f>IF($L1756="None","",IF(ISERROR(VLOOKUP($L1756,Info!$B$4:$B$266,1,FALSE)),"",VLOOKUP($L1756,Info!$B$4:$L$266,3,FALSE)))</f>
        <v/>
      </c>
      <c r="Q1756" s="96" t="str">
        <f>IF($L1756="None","",IF(ISERROR(VLOOKUP($L1756,Info!$B$4:$B$266,1,FALSE)),"",VLOOKUP($L1756,Info!$B$4:$L$266,4,FALSE)))</f>
        <v/>
      </c>
      <c r="R1756" s="1"/>
      <c r="S1756" s="6" t="str">
        <f t="shared" si="137"/>
        <v/>
      </c>
      <c r="T1756" s="6" t="str">
        <f>IF($L1756="None","",IF(ISERROR(VLOOKUP($L1756,Info!$B$4:$B$266,1,FALSE)),"",VLOOKUP($L1756,Info!$B$4:$L$266,11,FALSE)))</f>
        <v/>
      </c>
      <c r="U1756" s="1"/>
      <c r="V1756" s="1"/>
      <c r="W1756" s="1"/>
      <c r="X1756" s="1" t="str">
        <f>IF($L1756="None","",IF(ISERROR(VLOOKUP($L1756,Info!$B$4:$B$266,1,FALSE)),"",IF(OR(W1756="Metallic Liquid Tight",W1756="Non-Metallic Liquid Tight",W1756="LSZH",W1756="Greenfield"),VLOOKUP($L1756,Info!$B$4:$L$266,7,FALSE),"N/A")))</f>
        <v/>
      </c>
      <c r="Y1756" s="1"/>
      <c r="Z1756" s="96" t="str">
        <f>IF($L1756="None","",IF(ISERROR(VLOOKUP($L1756,Info!$B$4:$B$266,1,FALSE)),"",VLOOKUP($L1756,Info!$B$4:$L$266,9,FALSE)))</f>
        <v/>
      </c>
      <c r="AA1756" s="96" t="str">
        <f>IF($L1756="None","",IF(ISERROR(VLOOKUP($L1756,Info!$B$4:$B$266,1,FALSE)),"",VLOOKUP($L1756,Info!$B$4:$L$266,8,FALSE)))</f>
        <v/>
      </c>
      <c r="AB1756" s="96" t="str">
        <f>IF($L1756="None","",IF(ISERROR(VLOOKUP($L1756,Info!$B$4:$B$266,1,FALSE)),"",VLOOKUP($L1756,Info!$B$4:$L$266,10,FALSE)))</f>
        <v/>
      </c>
      <c r="AC1756" s="1" t="str">
        <f>IF(W1756="SO Cable","Black,White",IF(O1756="","",IF(P1756="","",IF($J$12&lt;&gt;"ABC",IF(P1756&lt;="250",VLOOKUP(O1756,Info!$AZ$4:$BB$22,3,FALSE),VLOOKUP(O1756,Info!$AZ$23:$BB$39,3,FALSE)),IF(P1756&lt;="250",VLOOKUP(O1756,Info!$AO$4:$AQ$22,3,FALSE),VLOOKUP(O1756,Info!$AO$23:$AP$39,3,FALSE))))))</f>
        <v/>
      </c>
      <c r="AD1756" s="1"/>
      <c r="AE1756" s="1" t="str">
        <f>IF($L1756="None","",IF(ISERROR(VLOOKUP($L1756,Info!$B$4:$B$266,1,FALSE)),"",VLOOKUP($L1756,Info!$B$4:$L$266,4,FALSE)))</f>
        <v/>
      </c>
      <c r="AF1756" s="1" t="str">
        <f>IF($L1756="None","",IF(ISERROR(VLOOKUP($L1756,Info!$B$4:$B$266,1,FALSE)),"",VLOOKUP($L1756,Info!$B$4:$L$266,6,FALSE)))</f>
        <v/>
      </c>
      <c r="AG1756" s="1"/>
      <c r="AH1756" s="33" t="str" cm="1">
        <f t="array" ref="AH1756">IF(AND(L1756&lt;&gt;"",O1756&lt;&gt;"",R1756:S1756&lt;&gt;"",W1756:X1756&lt;&gt;"",Z1756:AA1756&lt;&gt;"",AC1756&lt;&gt;""),"Good","Bad")</f>
        <v>Bad</v>
      </c>
      <c r="AL1756" t="str" cm="1">
        <f t="array" ref="AL1756">IF(R1756&gt;0,_xlfn.IFS(COUNTIF($L$20:L1756,"&lt;&gt;")&lt;101,1,COUNTIF($L$20:L1756,"&lt;&gt;")&lt;201,2,COUNTIF($L$20:L1756,"&lt;&gt;")&lt;301,3,COUNTIF($L$20:L1756,"&lt;&gt;")&lt;401,4,COUNTIF($L$20:L1756,"&lt;&gt;")&lt;501,5,COUNTIF($L$20:L1756,"&lt;&gt;")&lt;601,6,COUNTIF($L$20:L1756,"&lt;&gt;")&lt;701,7,COUNTIF($L$20:L1756,"&lt;&gt;")&lt;801,8,COUNTIF($L$20:L1756,"&lt;&gt;")&lt;901,9,COUNTIF($L$20:L1756,"&lt;&gt;")&lt;1001,10,COUNTIF($L$20:L1756,"&lt;&gt;")&lt;1101,11,COUNTIF($L$20:L1756,"&lt;&gt;")&lt;1201,12,COUNTIF($L$20:L1756,"&lt;&gt;")&lt;1301,13,COUNTIF($L$20:L1756,"&lt;&gt;")&lt;1401,14,COUNTIF($L$20:L1756,"&lt;&gt;")&lt;1501,15,COUNTIF($L$20:L1756,"&lt;&gt;")&lt;1601,16,COUNTIF($L$20:L1756,"&lt;&gt;")&lt;1701,17,COUNTIF($L$20:L1756,"&lt;&gt;")&lt;1801,18,COUNTIF($L$20:L1756,"&lt;&gt;")&lt;1901,19,COUNTIF($L$20:L1756,"&lt;&gt;")&lt;2001,20,COUNTIF($L$20:L1756,"&lt;&gt;")&lt;2101,21,COUNTIF($L$20:L1756,"&lt;&gt;")&lt;2201,22,COUNTIF($L$20:L1756,"&lt;&gt;")&lt;2301,23,COUNTIF($L$20:L1756,"&lt;&gt;")&lt;2401,24,COUNTIF($L$20:L1756,"&lt;&gt;")&lt;2501,25,COUNTIF($L$20:L1756,"&lt;&gt;")&lt;2601,26,COUNTIF($L$20:L1756,"&lt;&gt;")&lt;2701,27,COUNTIF($L$20:L1756,"&lt;&gt;")&lt;2801,28,COUNTIF($L$20:L1756,"&lt;&gt;")&lt;2901,29,COUNTIF($L$20:L1756,"&lt;&gt;")&lt;3001,30),"")</f>
        <v/>
      </c>
      <c r="AM1756" t="str">
        <f t="shared" si="135"/>
        <v/>
      </c>
      <c r="AN1756" t="str">
        <f t="shared" si="139"/>
        <v/>
      </c>
      <c r="AP1756" t="str">
        <f t="shared" si="138"/>
        <v/>
      </c>
      <c r="AQ1756" t="str">
        <f>IF(AO1756="","",COUNTIFS(AM1756:$AM$3019,AO1756))</f>
        <v/>
      </c>
    </row>
    <row r="1757" spans="1:43" x14ac:dyDescent="0.25">
      <c r="A1757" s="6" t="str">
        <f>IF(COUNT($A$20:A1756)&lt;&gt;$B$4,IF(A1756="","",A1756+1),"")</f>
        <v/>
      </c>
      <c r="B1757" s="3"/>
      <c r="C1757" s="3"/>
      <c r="D1757" s="122"/>
      <c r="E1757" s="3"/>
      <c r="F1757" s="3"/>
      <c r="G1757" s="3"/>
      <c r="H1757" s="3"/>
      <c r="I1757" s="120"/>
      <c r="J1757" s="3"/>
      <c r="K1757" s="95" t="str" cm="1">
        <f t="array" ref="K1757">IF(OR($J$14 = "A",$J$14 = "B",$J$14 = "C"),IF(I1757="","",IF(LEN(I1757)&gt;2,_xlfn.IFS(ISNUMBER(SEARCH("_",I1757)),I1757,ISNUMBER(SEARCH(", ",I1757)),SUBSTITUTE(I1757,", ","_"),ISNUMBER(SEARCH("/ ",I1757)),SUBSTITUTE(I1757,"/ ","_"),ISNUMBER(SEARCH(",",I1757)),SUBSTITUTE(I1757,",","_"),ISNUMBER(SEARCH("/",I1757)),SUBSTITUTE(I1757,"/","_"),ISNUMBER(SEARCH("",I1757)),I1757),I1757)),IF(OR($J$14 = "J",$J$14 = "K"),"",IF(D1757="","",IF(LEN(D1757)&gt;2,_xlfn.IFS(ISNUMBER(SEARCH("_",D1757)),D1757,ISNUMBER(SEARCH(", ",D1757)),SUBSTITUTE(D1757,", ","_"),ISNUMBER(SEARCH("/ ",D1757)),SUBSTITUTE(D1757,"/ ","_"),ISNUMBER(SEARCH(",",D1757)),SUBSTITUTE(D1757,",","_"),ISNUMBER(SEARCH("/",D1757)),SUBSTITUTE(D1757,"/","_"),ISNUMBER(SEARCH("",D1757)),D1757),D1757))))</f>
        <v/>
      </c>
      <c r="L1757" s="1"/>
      <c r="M1757" s="1" t="str">
        <f t="shared" si="136"/>
        <v/>
      </c>
      <c r="N1757" s="94" t="str">
        <f>IF($L1757="None","",IF(ISERROR(VLOOKUP($L1757,Info!$B$4:$B$266,1,FALSE)),"",VLOOKUP($L1757,Info!$B$4:$L$266,5,FALSE)))</f>
        <v/>
      </c>
      <c r="O1757" s="94" t="str">
        <f>IF(K1757="","",IF(AND($J$12&lt;&gt;"ABC",N1757="3"),"BAC",IF(N1757="3","ABC",IF($J$12&lt;&gt;"ABC",IF($J$10="Standard",VLOOKUP(K1757,Info!$BE$4:$BF$481,2,FALSE),VLOOKUP(K1757,Info!$BI$4:$BJ$482,2,FALSE)),IF($J$10="Standard",VLOOKUP(K1757,Info!$AG$4:$AH$2994,2,FALSE),VLOOKUP(K1757,Info!$AK$4:$AL$2997,2,FALSE))))))</f>
        <v/>
      </c>
      <c r="P1757" s="94" t="str">
        <f>IF($L1757="None","",IF(ISERROR(VLOOKUP($L1757,Info!$B$4:$B$266,1,FALSE)),"",VLOOKUP($L1757,Info!$B$4:$L$266,3,FALSE)))</f>
        <v/>
      </c>
      <c r="Q1757" s="96" t="str">
        <f>IF($L1757="None","",IF(ISERROR(VLOOKUP($L1757,Info!$B$4:$B$266,1,FALSE)),"",VLOOKUP($L1757,Info!$B$4:$L$266,4,FALSE)))</f>
        <v/>
      </c>
      <c r="R1757" s="1"/>
      <c r="S1757" s="6" t="str">
        <f t="shared" si="137"/>
        <v/>
      </c>
      <c r="T1757" s="6" t="str">
        <f>IF($L1757="None","",IF(ISERROR(VLOOKUP($L1757,Info!$B$4:$B$266,1,FALSE)),"",VLOOKUP($L1757,Info!$B$4:$L$266,11,FALSE)))</f>
        <v/>
      </c>
      <c r="U1757" s="1"/>
      <c r="V1757" s="1"/>
      <c r="W1757" s="1"/>
      <c r="X1757" s="1" t="str">
        <f>IF($L1757="None","",IF(ISERROR(VLOOKUP($L1757,Info!$B$4:$B$266,1,FALSE)),"",IF(OR(W1757="Metallic Liquid Tight",W1757="Non-Metallic Liquid Tight",W1757="LSZH",W1757="Greenfield"),VLOOKUP($L1757,Info!$B$4:$L$266,7,FALSE),"N/A")))</f>
        <v/>
      </c>
      <c r="Y1757" s="1"/>
      <c r="Z1757" s="96" t="str">
        <f>IF($L1757="None","",IF(ISERROR(VLOOKUP($L1757,Info!$B$4:$B$266,1,FALSE)),"",VLOOKUP($L1757,Info!$B$4:$L$266,9,FALSE)))</f>
        <v/>
      </c>
      <c r="AA1757" s="96" t="str">
        <f>IF($L1757="None","",IF(ISERROR(VLOOKUP($L1757,Info!$B$4:$B$266,1,FALSE)),"",VLOOKUP($L1757,Info!$B$4:$L$266,8,FALSE)))</f>
        <v/>
      </c>
      <c r="AB1757" s="96" t="str">
        <f>IF($L1757="None","",IF(ISERROR(VLOOKUP($L1757,Info!$B$4:$B$266,1,FALSE)),"",VLOOKUP($L1757,Info!$B$4:$L$266,10,FALSE)))</f>
        <v/>
      </c>
      <c r="AC1757" s="1" t="str">
        <f>IF(W1757="SO Cable","Black,White",IF(O1757="","",IF(P1757="","",IF($J$12&lt;&gt;"ABC",IF(P1757&lt;="250",VLOOKUP(O1757,Info!$AZ$4:$BB$22,3,FALSE),VLOOKUP(O1757,Info!$AZ$23:$BB$39,3,FALSE)),IF(P1757&lt;="250",VLOOKUP(O1757,Info!$AO$4:$AQ$22,3,FALSE),VLOOKUP(O1757,Info!$AO$23:$AP$39,3,FALSE))))))</f>
        <v/>
      </c>
      <c r="AD1757" s="1"/>
      <c r="AE1757" s="1" t="str">
        <f>IF($L1757="None","",IF(ISERROR(VLOOKUP($L1757,Info!$B$4:$B$266,1,FALSE)),"",VLOOKUP($L1757,Info!$B$4:$L$266,4,FALSE)))</f>
        <v/>
      </c>
      <c r="AF1757" s="1" t="str">
        <f>IF($L1757="None","",IF(ISERROR(VLOOKUP($L1757,Info!$B$4:$B$266,1,FALSE)),"",VLOOKUP($L1757,Info!$B$4:$L$266,6,FALSE)))</f>
        <v/>
      </c>
      <c r="AG1757" s="1"/>
      <c r="AH1757" s="33" t="str" cm="1">
        <f t="array" ref="AH1757">IF(AND(L1757&lt;&gt;"",O1757&lt;&gt;"",R1757:S1757&lt;&gt;"",W1757:X1757&lt;&gt;"",Z1757:AA1757&lt;&gt;"",AC1757&lt;&gt;""),"Good","Bad")</f>
        <v>Bad</v>
      </c>
      <c r="AL1757" t="str" cm="1">
        <f t="array" ref="AL1757">IF(R1757&gt;0,_xlfn.IFS(COUNTIF($L$20:L1757,"&lt;&gt;")&lt;101,1,COUNTIF($L$20:L1757,"&lt;&gt;")&lt;201,2,COUNTIF($L$20:L1757,"&lt;&gt;")&lt;301,3,COUNTIF($L$20:L1757,"&lt;&gt;")&lt;401,4,COUNTIF($L$20:L1757,"&lt;&gt;")&lt;501,5,COUNTIF($L$20:L1757,"&lt;&gt;")&lt;601,6,COUNTIF($L$20:L1757,"&lt;&gt;")&lt;701,7,COUNTIF($L$20:L1757,"&lt;&gt;")&lt;801,8,COUNTIF($L$20:L1757,"&lt;&gt;")&lt;901,9,COUNTIF($L$20:L1757,"&lt;&gt;")&lt;1001,10,COUNTIF($L$20:L1757,"&lt;&gt;")&lt;1101,11,COUNTIF($L$20:L1757,"&lt;&gt;")&lt;1201,12,COUNTIF($L$20:L1757,"&lt;&gt;")&lt;1301,13,COUNTIF($L$20:L1757,"&lt;&gt;")&lt;1401,14,COUNTIF($L$20:L1757,"&lt;&gt;")&lt;1501,15,COUNTIF($L$20:L1757,"&lt;&gt;")&lt;1601,16,COUNTIF($L$20:L1757,"&lt;&gt;")&lt;1701,17,COUNTIF($L$20:L1757,"&lt;&gt;")&lt;1801,18,COUNTIF($L$20:L1757,"&lt;&gt;")&lt;1901,19,COUNTIF($L$20:L1757,"&lt;&gt;")&lt;2001,20,COUNTIF($L$20:L1757,"&lt;&gt;")&lt;2101,21,COUNTIF($L$20:L1757,"&lt;&gt;")&lt;2201,22,COUNTIF($L$20:L1757,"&lt;&gt;")&lt;2301,23,COUNTIF($L$20:L1757,"&lt;&gt;")&lt;2401,24,COUNTIF($L$20:L1757,"&lt;&gt;")&lt;2501,25,COUNTIF($L$20:L1757,"&lt;&gt;")&lt;2601,26,COUNTIF($L$20:L1757,"&lt;&gt;")&lt;2701,27,COUNTIF($L$20:L1757,"&lt;&gt;")&lt;2801,28,COUNTIF($L$20:L1757,"&lt;&gt;")&lt;2901,29,COUNTIF($L$20:L1757,"&lt;&gt;")&lt;3001,30),"")</f>
        <v/>
      </c>
      <c r="AM1757" t="str">
        <f t="shared" si="135"/>
        <v/>
      </c>
      <c r="AN1757" t="str">
        <f t="shared" si="139"/>
        <v/>
      </c>
      <c r="AP1757" t="str">
        <f t="shared" si="138"/>
        <v/>
      </c>
      <c r="AQ1757" t="str">
        <f>IF(AO1757="","",COUNTIFS(AM1757:$AM$3019,AO1757))</f>
        <v/>
      </c>
    </row>
    <row r="1758" spans="1:43" x14ac:dyDescent="0.25">
      <c r="A1758" s="6" t="str">
        <f>IF(COUNT($A$20:A1757)&lt;&gt;$B$4,IF(A1757="","",A1757+1),"")</f>
        <v/>
      </c>
      <c r="B1758" s="3"/>
      <c r="C1758" s="3"/>
      <c r="D1758" s="122"/>
      <c r="E1758" s="3"/>
      <c r="F1758" s="3"/>
      <c r="G1758" s="3"/>
      <c r="H1758" s="3"/>
      <c r="I1758" s="120"/>
      <c r="J1758" s="3"/>
      <c r="K1758" s="95" t="str" cm="1">
        <f t="array" ref="K1758">IF(OR($J$14 = "A",$J$14 = "B",$J$14 = "C"),IF(I1758="","",IF(LEN(I1758)&gt;2,_xlfn.IFS(ISNUMBER(SEARCH("_",I1758)),I1758,ISNUMBER(SEARCH(", ",I1758)),SUBSTITUTE(I1758,", ","_"),ISNUMBER(SEARCH("/ ",I1758)),SUBSTITUTE(I1758,"/ ","_"),ISNUMBER(SEARCH(",",I1758)),SUBSTITUTE(I1758,",","_"),ISNUMBER(SEARCH("/",I1758)),SUBSTITUTE(I1758,"/","_"),ISNUMBER(SEARCH("",I1758)),I1758),I1758)),IF(OR($J$14 = "J",$J$14 = "K"),"",IF(D1758="","",IF(LEN(D1758)&gt;2,_xlfn.IFS(ISNUMBER(SEARCH("_",D1758)),D1758,ISNUMBER(SEARCH(", ",D1758)),SUBSTITUTE(D1758,", ","_"),ISNUMBER(SEARCH("/ ",D1758)),SUBSTITUTE(D1758,"/ ","_"),ISNUMBER(SEARCH(",",D1758)),SUBSTITUTE(D1758,",","_"),ISNUMBER(SEARCH("/",D1758)),SUBSTITUTE(D1758,"/","_"),ISNUMBER(SEARCH("",D1758)),D1758),D1758))))</f>
        <v/>
      </c>
      <c r="L1758" s="1"/>
      <c r="M1758" s="1" t="str">
        <f t="shared" si="136"/>
        <v/>
      </c>
      <c r="N1758" s="94" t="str">
        <f>IF($L1758="None","",IF(ISERROR(VLOOKUP($L1758,Info!$B$4:$B$266,1,FALSE)),"",VLOOKUP($L1758,Info!$B$4:$L$266,5,FALSE)))</f>
        <v/>
      </c>
      <c r="O1758" s="94" t="str">
        <f>IF(K1758="","",IF(AND($J$12&lt;&gt;"ABC",N1758="3"),"BAC",IF(N1758="3","ABC",IF($J$12&lt;&gt;"ABC",IF($J$10="Standard",VLOOKUP(K1758,Info!$BE$4:$BF$481,2,FALSE),VLOOKUP(K1758,Info!$BI$4:$BJ$482,2,FALSE)),IF($J$10="Standard",VLOOKUP(K1758,Info!$AG$4:$AH$2994,2,FALSE),VLOOKUP(K1758,Info!$AK$4:$AL$2997,2,FALSE))))))</f>
        <v/>
      </c>
      <c r="P1758" s="94" t="str">
        <f>IF($L1758="None","",IF(ISERROR(VLOOKUP($L1758,Info!$B$4:$B$266,1,FALSE)),"",VLOOKUP($L1758,Info!$B$4:$L$266,3,FALSE)))</f>
        <v/>
      </c>
      <c r="Q1758" s="96" t="str">
        <f>IF($L1758="None","",IF(ISERROR(VLOOKUP($L1758,Info!$B$4:$B$266,1,FALSE)),"",VLOOKUP($L1758,Info!$B$4:$L$266,4,FALSE)))</f>
        <v/>
      </c>
      <c r="R1758" s="1"/>
      <c r="S1758" s="6" t="str">
        <f t="shared" si="137"/>
        <v/>
      </c>
      <c r="T1758" s="6" t="str">
        <f>IF($L1758="None","",IF(ISERROR(VLOOKUP($L1758,Info!$B$4:$B$266,1,FALSE)),"",VLOOKUP($L1758,Info!$B$4:$L$266,11,FALSE)))</f>
        <v/>
      </c>
      <c r="U1758" s="1"/>
      <c r="V1758" s="1"/>
      <c r="W1758" s="1"/>
      <c r="X1758" s="1" t="str">
        <f>IF($L1758="None","",IF(ISERROR(VLOOKUP($L1758,Info!$B$4:$B$266,1,FALSE)),"",IF(OR(W1758="Metallic Liquid Tight",W1758="Non-Metallic Liquid Tight",W1758="LSZH",W1758="Greenfield"),VLOOKUP($L1758,Info!$B$4:$L$266,7,FALSE),"N/A")))</f>
        <v/>
      </c>
      <c r="Y1758" s="1"/>
      <c r="Z1758" s="96" t="str">
        <f>IF($L1758="None","",IF(ISERROR(VLOOKUP($L1758,Info!$B$4:$B$266,1,FALSE)),"",VLOOKUP($L1758,Info!$B$4:$L$266,9,FALSE)))</f>
        <v/>
      </c>
      <c r="AA1758" s="96" t="str">
        <f>IF($L1758="None","",IF(ISERROR(VLOOKUP($L1758,Info!$B$4:$B$266,1,FALSE)),"",VLOOKUP($L1758,Info!$B$4:$L$266,8,FALSE)))</f>
        <v/>
      </c>
      <c r="AB1758" s="96" t="str">
        <f>IF($L1758="None","",IF(ISERROR(VLOOKUP($L1758,Info!$B$4:$B$266,1,FALSE)),"",VLOOKUP($L1758,Info!$B$4:$L$266,10,FALSE)))</f>
        <v/>
      </c>
      <c r="AC1758" s="1" t="str">
        <f>IF(W1758="SO Cable","Black,White",IF(O1758="","",IF(P1758="","",IF($J$12&lt;&gt;"ABC",IF(P1758&lt;="250",VLOOKUP(O1758,Info!$AZ$4:$BB$22,3,FALSE),VLOOKUP(O1758,Info!$AZ$23:$BB$39,3,FALSE)),IF(P1758&lt;="250",VLOOKUP(O1758,Info!$AO$4:$AQ$22,3,FALSE),VLOOKUP(O1758,Info!$AO$23:$AP$39,3,FALSE))))))</f>
        <v/>
      </c>
      <c r="AD1758" s="1"/>
      <c r="AE1758" s="1" t="str">
        <f>IF($L1758="None","",IF(ISERROR(VLOOKUP($L1758,Info!$B$4:$B$266,1,FALSE)),"",VLOOKUP($L1758,Info!$B$4:$L$266,4,FALSE)))</f>
        <v/>
      </c>
      <c r="AF1758" s="1" t="str">
        <f>IF($L1758="None","",IF(ISERROR(VLOOKUP($L1758,Info!$B$4:$B$266,1,FALSE)),"",VLOOKUP($L1758,Info!$B$4:$L$266,6,FALSE)))</f>
        <v/>
      </c>
      <c r="AG1758" s="1"/>
      <c r="AH1758" s="33" t="str" cm="1">
        <f t="array" ref="AH1758">IF(AND(L1758&lt;&gt;"",O1758&lt;&gt;"",R1758:S1758&lt;&gt;"",W1758:X1758&lt;&gt;"",Z1758:AA1758&lt;&gt;"",AC1758&lt;&gt;""),"Good","Bad")</f>
        <v>Bad</v>
      </c>
      <c r="AL1758" t="str" cm="1">
        <f t="array" ref="AL1758">IF(R1758&gt;0,_xlfn.IFS(COUNTIF($L$20:L1758,"&lt;&gt;")&lt;101,1,COUNTIF($L$20:L1758,"&lt;&gt;")&lt;201,2,COUNTIF($L$20:L1758,"&lt;&gt;")&lt;301,3,COUNTIF($L$20:L1758,"&lt;&gt;")&lt;401,4,COUNTIF($L$20:L1758,"&lt;&gt;")&lt;501,5,COUNTIF($L$20:L1758,"&lt;&gt;")&lt;601,6,COUNTIF($L$20:L1758,"&lt;&gt;")&lt;701,7,COUNTIF($L$20:L1758,"&lt;&gt;")&lt;801,8,COUNTIF($L$20:L1758,"&lt;&gt;")&lt;901,9,COUNTIF($L$20:L1758,"&lt;&gt;")&lt;1001,10,COUNTIF($L$20:L1758,"&lt;&gt;")&lt;1101,11,COUNTIF($L$20:L1758,"&lt;&gt;")&lt;1201,12,COUNTIF($L$20:L1758,"&lt;&gt;")&lt;1301,13,COUNTIF($L$20:L1758,"&lt;&gt;")&lt;1401,14,COUNTIF($L$20:L1758,"&lt;&gt;")&lt;1501,15,COUNTIF($L$20:L1758,"&lt;&gt;")&lt;1601,16,COUNTIF($L$20:L1758,"&lt;&gt;")&lt;1701,17,COUNTIF($L$20:L1758,"&lt;&gt;")&lt;1801,18,COUNTIF($L$20:L1758,"&lt;&gt;")&lt;1901,19,COUNTIF($L$20:L1758,"&lt;&gt;")&lt;2001,20,COUNTIF($L$20:L1758,"&lt;&gt;")&lt;2101,21,COUNTIF($L$20:L1758,"&lt;&gt;")&lt;2201,22,COUNTIF($L$20:L1758,"&lt;&gt;")&lt;2301,23,COUNTIF($L$20:L1758,"&lt;&gt;")&lt;2401,24,COUNTIF($L$20:L1758,"&lt;&gt;")&lt;2501,25,COUNTIF($L$20:L1758,"&lt;&gt;")&lt;2601,26,COUNTIF($L$20:L1758,"&lt;&gt;")&lt;2701,27,COUNTIF($L$20:L1758,"&lt;&gt;")&lt;2801,28,COUNTIF($L$20:L1758,"&lt;&gt;")&lt;2901,29,COUNTIF($L$20:L1758,"&lt;&gt;")&lt;3001,30),"")</f>
        <v/>
      </c>
      <c r="AM1758" t="str">
        <f t="shared" si="135"/>
        <v/>
      </c>
      <c r="AN1758" t="str">
        <f t="shared" si="139"/>
        <v/>
      </c>
      <c r="AP1758" t="str">
        <f t="shared" si="138"/>
        <v/>
      </c>
      <c r="AQ1758" t="str">
        <f>IF(AO1758="","",COUNTIFS(AM1758:$AM$3019,AO1758))</f>
        <v/>
      </c>
    </row>
    <row r="1759" spans="1:43" x14ac:dyDescent="0.25">
      <c r="A1759" s="6" t="str">
        <f>IF(COUNT($A$20:A1758)&lt;&gt;$B$4,IF(A1758="","",A1758+1),"")</f>
        <v/>
      </c>
      <c r="B1759" s="3"/>
      <c r="C1759" s="3"/>
      <c r="D1759" s="122"/>
      <c r="E1759" s="3"/>
      <c r="F1759" s="3"/>
      <c r="G1759" s="3"/>
      <c r="H1759" s="3"/>
      <c r="I1759" s="120"/>
      <c r="J1759" s="3"/>
      <c r="K1759" s="95" t="str" cm="1">
        <f t="array" ref="K1759">IF(OR($J$14 = "A",$J$14 = "B",$J$14 = "C"),IF(I1759="","",IF(LEN(I1759)&gt;2,_xlfn.IFS(ISNUMBER(SEARCH("_",I1759)),I1759,ISNUMBER(SEARCH(", ",I1759)),SUBSTITUTE(I1759,", ","_"),ISNUMBER(SEARCH("/ ",I1759)),SUBSTITUTE(I1759,"/ ","_"),ISNUMBER(SEARCH(",",I1759)),SUBSTITUTE(I1759,",","_"),ISNUMBER(SEARCH("/",I1759)),SUBSTITUTE(I1759,"/","_"),ISNUMBER(SEARCH("",I1759)),I1759),I1759)),IF(OR($J$14 = "J",$J$14 = "K"),"",IF(D1759="","",IF(LEN(D1759)&gt;2,_xlfn.IFS(ISNUMBER(SEARCH("_",D1759)),D1759,ISNUMBER(SEARCH(", ",D1759)),SUBSTITUTE(D1759,", ","_"),ISNUMBER(SEARCH("/ ",D1759)),SUBSTITUTE(D1759,"/ ","_"),ISNUMBER(SEARCH(",",D1759)),SUBSTITUTE(D1759,",","_"),ISNUMBER(SEARCH("/",D1759)),SUBSTITUTE(D1759,"/","_"),ISNUMBER(SEARCH("",D1759)),D1759),D1759))))</f>
        <v/>
      </c>
      <c r="L1759" s="1"/>
      <c r="M1759" s="1" t="str">
        <f t="shared" si="136"/>
        <v/>
      </c>
      <c r="N1759" s="94" t="str">
        <f>IF($L1759="None","",IF(ISERROR(VLOOKUP($L1759,Info!$B$4:$B$266,1,FALSE)),"",VLOOKUP($L1759,Info!$B$4:$L$266,5,FALSE)))</f>
        <v/>
      </c>
      <c r="O1759" s="94" t="str">
        <f>IF(K1759="","",IF(AND($J$12&lt;&gt;"ABC",N1759="3"),"BAC",IF(N1759="3","ABC",IF($J$12&lt;&gt;"ABC",IF($J$10="Standard",VLOOKUP(K1759,Info!$BE$4:$BF$481,2,FALSE),VLOOKUP(K1759,Info!$BI$4:$BJ$482,2,FALSE)),IF($J$10="Standard",VLOOKUP(K1759,Info!$AG$4:$AH$2994,2,FALSE),VLOOKUP(K1759,Info!$AK$4:$AL$2997,2,FALSE))))))</f>
        <v/>
      </c>
      <c r="P1759" s="94" t="str">
        <f>IF($L1759="None","",IF(ISERROR(VLOOKUP($L1759,Info!$B$4:$B$266,1,FALSE)),"",VLOOKUP($L1759,Info!$B$4:$L$266,3,FALSE)))</f>
        <v/>
      </c>
      <c r="Q1759" s="96" t="str">
        <f>IF($L1759="None","",IF(ISERROR(VLOOKUP($L1759,Info!$B$4:$B$266,1,FALSE)),"",VLOOKUP($L1759,Info!$B$4:$L$266,4,FALSE)))</f>
        <v/>
      </c>
      <c r="R1759" s="1"/>
      <c r="S1759" s="6" t="str">
        <f t="shared" si="137"/>
        <v/>
      </c>
      <c r="T1759" s="6" t="str">
        <f>IF($L1759="None","",IF(ISERROR(VLOOKUP($L1759,Info!$B$4:$B$266,1,FALSE)),"",VLOOKUP($L1759,Info!$B$4:$L$266,11,FALSE)))</f>
        <v/>
      </c>
      <c r="U1759" s="1"/>
      <c r="V1759" s="1"/>
      <c r="W1759" s="1"/>
      <c r="X1759" s="1" t="str">
        <f>IF($L1759="None","",IF(ISERROR(VLOOKUP($L1759,Info!$B$4:$B$266,1,FALSE)),"",IF(OR(W1759="Metallic Liquid Tight",W1759="Non-Metallic Liquid Tight",W1759="LSZH",W1759="Greenfield"),VLOOKUP($L1759,Info!$B$4:$L$266,7,FALSE),"N/A")))</f>
        <v/>
      </c>
      <c r="Y1759" s="1"/>
      <c r="Z1759" s="96" t="str">
        <f>IF($L1759="None","",IF(ISERROR(VLOOKUP($L1759,Info!$B$4:$B$266,1,FALSE)),"",VLOOKUP($L1759,Info!$B$4:$L$266,9,FALSE)))</f>
        <v/>
      </c>
      <c r="AA1759" s="96" t="str">
        <f>IF($L1759="None","",IF(ISERROR(VLOOKUP($L1759,Info!$B$4:$B$266,1,FALSE)),"",VLOOKUP($L1759,Info!$B$4:$L$266,8,FALSE)))</f>
        <v/>
      </c>
      <c r="AB1759" s="96" t="str">
        <f>IF($L1759="None","",IF(ISERROR(VLOOKUP($L1759,Info!$B$4:$B$266,1,FALSE)),"",VLOOKUP($L1759,Info!$B$4:$L$266,10,FALSE)))</f>
        <v/>
      </c>
      <c r="AC1759" s="1" t="str">
        <f>IF(W1759="SO Cable","Black,White",IF(O1759="","",IF(P1759="","",IF($J$12&lt;&gt;"ABC",IF(P1759&lt;="250",VLOOKUP(O1759,Info!$AZ$4:$BB$22,3,FALSE),VLOOKUP(O1759,Info!$AZ$23:$BB$39,3,FALSE)),IF(P1759&lt;="250",VLOOKUP(O1759,Info!$AO$4:$AQ$22,3,FALSE),VLOOKUP(O1759,Info!$AO$23:$AP$39,3,FALSE))))))</f>
        <v/>
      </c>
      <c r="AD1759" s="1"/>
      <c r="AE1759" s="1" t="str">
        <f>IF($L1759="None","",IF(ISERROR(VLOOKUP($L1759,Info!$B$4:$B$266,1,FALSE)),"",VLOOKUP($L1759,Info!$B$4:$L$266,4,FALSE)))</f>
        <v/>
      </c>
      <c r="AF1759" s="1" t="str">
        <f>IF($L1759="None","",IF(ISERROR(VLOOKUP($L1759,Info!$B$4:$B$266,1,FALSE)),"",VLOOKUP($L1759,Info!$B$4:$L$266,6,FALSE)))</f>
        <v/>
      </c>
      <c r="AG1759" s="1"/>
      <c r="AH1759" s="33" t="str" cm="1">
        <f t="array" ref="AH1759">IF(AND(L1759&lt;&gt;"",O1759&lt;&gt;"",R1759:S1759&lt;&gt;"",W1759:X1759&lt;&gt;"",Z1759:AA1759&lt;&gt;"",AC1759&lt;&gt;""),"Good","Bad")</f>
        <v>Bad</v>
      </c>
      <c r="AL1759" t="str" cm="1">
        <f t="array" ref="AL1759">IF(R1759&gt;0,_xlfn.IFS(COUNTIF($L$20:L1759,"&lt;&gt;")&lt;101,1,COUNTIF($L$20:L1759,"&lt;&gt;")&lt;201,2,COUNTIF($L$20:L1759,"&lt;&gt;")&lt;301,3,COUNTIF($L$20:L1759,"&lt;&gt;")&lt;401,4,COUNTIF($L$20:L1759,"&lt;&gt;")&lt;501,5,COUNTIF($L$20:L1759,"&lt;&gt;")&lt;601,6,COUNTIF($L$20:L1759,"&lt;&gt;")&lt;701,7,COUNTIF($L$20:L1759,"&lt;&gt;")&lt;801,8,COUNTIF($L$20:L1759,"&lt;&gt;")&lt;901,9,COUNTIF($L$20:L1759,"&lt;&gt;")&lt;1001,10,COUNTIF($L$20:L1759,"&lt;&gt;")&lt;1101,11,COUNTIF($L$20:L1759,"&lt;&gt;")&lt;1201,12,COUNTIF($L$20:L1759,"&lt;&gt;")&lt;1301,13,COUNTIF($L$20:L1759,"&lt;&gt;")&lt;1401,14,COUNTIF($L$20:L1759,"&lt;&gt;")&lt;1501,15,COUNTIF($L$20:L1759,"&lt;&gt;")&lt;1601,16,COUNTIF($L$20:L1759,"&lt;&gt;")&lt;1701,17,COUNTIF($L$20:L1759,"&lt;&gt;")&lt;1801,18,COUNTIF($L$20:L1759,"&lt;&gt;")&lt;1901,19,COUNTIF($L$20:L1759,"&lt;&gt;")&lt;2001,20,COUNTIF($L$20:L1759,"&lt;&gt;")&lt;2101,21,COUNTIF($L$20:L1759,"&lt;&gt;")&lt;2201,22,COUNTIF($L$20:L1759,"&lt;&gt;")&lt;2301,23,COUNTIF($L$20:L1759,"&lt;&gt;")&lt;2401,24,COUNTIF($L$20:L1759,"&lt;&gt;")&lt;2501,25,COUNTIF($L$20:L1759,"&lt;&gt;")&lt;2601,26,COUNTIF($L$20:L1759,"&lt;&gt;")&lt;2701,27,COUNTIF($L$20:L1759,"&lt;&gt;")&lt;2801,28,COUNTIF($L$20:L1759,"&lt;&gt;")&lt;2901,29,COUNTIF($L$20:L1759,"&lt;&gt;")&lt;3001,30),"")</f>
        <v/>
      </c>
      <c r="AM1759" t="str">
        <f t="shared" si="135"/>
        <v/>
      </c>
      <c r="AN1759" t="str">
        <f t="shared" si="139"/>
        <v/>
      </c>
      <c r="AP1759" t="str">
        <f t="shared" si="138"/>
        <v/>
      </c>
      <c r="AQ1759" t="str">
        <f>IF(AO1759="","",COUNTIFS(AM1759:$AM$3019,AO1759))</f>
        <v/>
      </c>
    </row>
    <row r="1760" spans="1:43" x14ac:dyDescent="0.25">
      <c r="A1760" s="6" t="str">
        <f>IF(COUNT($A$20:A1759)&lt;&gt;$B$4,IF(A1759="","",A1759+1),"")</f>
        <v/>
      </c>
      <c r="B1760" s="3"/>
      <c r="C1760" s="3"/>
      <c r="D1760" s="122"/>
      <c r="E1760" s="3"/>
      <c r="F1760" s="3"/>
      <c r="G1760" s="3"/>
      <c r="H1760" s="3"/>
      <c r="I1760" s="120"/>
      <c r="J1760" s="3"/>
      <c r="K1760" s="95" t="str" cm="1">
        <f t="array" ref="K1760">IF(OR($J$14 = "A",$J$14 = "B",$J$14 = "C"),IF(I1760="","",IF(LEN(I1760)&gt;2,_xlfn.IFS(ISNUMBER(SEARCH("_",I1760)),I1760,ISNUMBER(SEARCH(", ",I1760)),SUBSTITUTE(I1760,", ","_"),ISNUMBER(SEARCH("/ ",I1760)),SUBSTITUTE(I1760,"/ ","_"),ISNUMBER(SEARCH(",",I1760)),SUBSTITUTE(I1760,",","_"),ISNUMBER(SEARCH("/",I1760)),SUBSTITUTE(I1760,"/","_"),ISNUMBER(SEARCH("",I1760)),I1760),I1760)),IF(OR($J$14 = "J",$J$14 = "K"),"",IF(D1760="","",IF(LEN(D1760)&gt;2,_xlfn.IFS(ISNUMBER(SEARCH("_",D1760)),D1760,ISNUMBER(SEARCH(", ",D1760)),SUBSTITUTE(D1760,", ","_"),ISNUMBER(SEARCH("/ ",D1760)),SUBSTITUTE(D1760,"/ ","_"),ISNUMBER(SEARCH(",",D1760)),SUBSTITUTE(D1760,",","_"),ISNUMBER(SEARCH("/",D1760)),SUBSTITUTE(D1760,"/","_"),ISNUMBER(SEARCH("",D1760)),D1760),D1760))))</f>
        <v/>
      </c>
      <c r="L1760" s="1"/>
      <c r="M1760" s="1" t="str">
        <f t="shared" si="136"/>
        <v/>
      </c>
      <c r="N1760" s="94" t="str">
        <f>IF($L1760="None","",IF(ISERROR(VLOOKUP($L1760,Info!$B$4:$B$266,1,FALSE)),"",VLOOKUP($L1760,Info!$B$4:$L$266,5,FALSE)))</f>
        <v/>
      </c>
      <c r="O1760" s="94" t="str">
        <f>IF(K1760="","",IF(AND($J$12&lt;&gt;"ABC",N1760="3"),"BAC",IF(N1760="3","ABC",IF($J$12&lt;&gt;"ABC",IF($J$10="Standard",VLOOKUP(K1760,Info!$BE$4:$BF$481,2,FALSE),VLOOKUP(K1760,Info!$BI$4:$BJ$482,2,FALSE)),IF($J$10="Standard",VLOOKUP(K1760,Info!$AG$4:$AH$2994,2,FALSE),VLOOKUP(K1760,Info!$AK$4:$AL$2997,2,FALSE))))))</f>
        <v/>
      </c>
      <c r="P1760" s="94" t="str">
        <f>IF($L1760="None","",IF(ISERROR(VLOOKUP($L1760,Info!$B$4:$B$266,1,FALSE)),"",VLOOKUP($L1760,Info!$B$4:$L$266,3,FALSE)))</f>
        <v/>
      </c>
      <c r="Q1760" s="96" t="str">
        <f>IF($L1760="None","",IF(ISERROR(VLOOKUP($L1760,Info!$B$4:$B$266,1,FALSE)),"",VLOOKUP($L1760,Info!$B$4:$L$266,4,FALSE)))</f>
        <v/>
      </c>
      <c r="R1760" s="1"/>
      <c r="S1760" s="6" t="str">
        <f t="shared" si="137"/>
        <v/>
      </c>
      <c r="T1760" s="6" t="str">
        <f>IF($L1760="None","",IF(ISERROR(VLOOKUP($L1760,Info!$B$4:$B$266,1,FALSE)),"",VLOOKUP($L1760,Info!$B$4:$L$266,11,FALSE)))</f>
        <v/>
      </c>
      <c r="U1760" s="1"/>
      <c r="V1760" s="1"/>
      <c r="W1760" s="1"/>
      <c r="X1760" s="1" t="str">
        <f>IF($L1760="None","",IF(ISERROR(VLOOKUP($L1760,Info!$B$4:$B$266,1,FALSE)),"",IF(OR(W1760="Metallic Liquid Tight",W1760="Non-Metallic Liquid Tight",W1760="LSZH",W1760="Greenfield"),VLOOKUP($L1760,Info!$B$4:$L$266,7,FALSE),"N/A")))</f>
        <v/>
      </c>
      <c r="Y1760" s="1"/>
      <c r="Z1760" s="96" t="str">
        <f>IF($L1760="None","",IF(ISERROR(VLOOKUP($L1760,Info!$B$4:$B$266,1,FALSE)),"",VLOOKUP($L1760,Info!$B$4:$L$266,9,FALSE)))</f>
        <v/>
      </c>
      <c r="AA1760" s="96" t="str">
        <f>IF($L1760="None","",IF(ISERROR(VLOOKUP($L1760,Info!$B$4:$B$266,1,FALSE)),"",VLOOKUP($L1760,Info!$B$4:$L$266,8,FALSE)))</f>
        <v/>
      </c>
      <c r="AB1760" s="96" t="str">
        <f>IF($L1760="None","",IF(ISERROR(VLOOKUP($L1760,Info!$B$4:$B$266,1,FALSE)),"",VLOOKUP($L1760,Info!$B$4:$L$266,10,FALSE)))</f>
        <v/>
      </c>
      <c r="AC1760" s="1" t="str">
        <f>IF(W1760="SO Cable","Black,White",IF(O1760="","",IF(P1760="","",IF($J$12&lt;&gt;"ABC",IF(P1760&lt;="250",VLOOKUP(O1760,Info!$AZ$4:$BB$22,3,FALSE),VLOOKUP(O1760,Info!$AZ$23:$BB$39,3,FALSE)),IF(P1760&lt;="250",VLOOKUP(O1760,Info!$AO$4:$AQ$22,3,FALSE),VLOOKUP(O1760,Info!$AO$23:$AP$39,3,FALSE))))))</f>
        <v/>
      </c>
      <c r="AD1760" s="1"/>
      <c r="AE1760" s="1" t="str">
        <f>IF($L1760="None","",IF(ISERROR(VLOOKUP($L1760,Info!$B$4:$B$266,1,FALSE)),"",VLOOKUP($L1760,Info!$B$4:$L$266,4,FALSE)))</f>
        <v/>
      </c>
      <c r="AF1760" s="1" t="str">
        <f>IF($L1760="None","",IF(ISERROR(VLOOKUP($L1760,Info!$B$4:$B$266,1,FALSE)),"",VLOOKUP($L1760,Info!$B$4:$L$266,6,FALSE)))</f>
        <v/>
      </c>
      <c r="AG1760" s="1"/>
      <c r="AH1760" s="33" t="str" cm="1">
        <f t="array" ref="AH1760">IF(AND(L1760&lt;&gt;"",O1760&lt;&gt;"",R1760:S1760&lt;&gt;"",W1760:X1760&lt;&gt;"",Z1760:AA1760&lt;&gt;"",AC1760&lt;&gt;""),"Good","Bad")</f>
        <v>Bad</v>
      </c>
      <c r="AL1760" t="str" cm="1">
        <f t="array" ref="AL1760">IF(R1760&gt;0,_xlfn.IFS(COUNTIF($L$20:L1760,"&lt;&gt;")&lt;101,1,COUNTIF($L$20:L1760,"&lt;&gt;")&lt;201,2,COUNTIF($L$20:L1760,"&lt;&gt;")&lt;301,3,COUNTIF($L$20:L1760,"&lt;&gt;")&lt;401,4,COUNTIF($L$20:L1760,"&lt;&gt;")&lt;501,5,COUNTIF($L$20:L1760,"&lt;&gt;")&lt;601,6,COUNTIF($L$20:L1760,"&lt;&gt;")&lt;701,7,COUNTIF($L$20:L1760,"&lt;&gt;")&lt;801,8,COUNTIF($L$20:L1760,"&lt;&gt;")&lt;901,9,COUNTIF($L$20:L1760,"&lt;&gt;")&lt;1001,10,COUNTIF($L$20:L1760,"&lt;&gt;")&lt;1101,11,COUNTIF($L$20:L1760,"&lt;&gt;")&lt;1201,12,COUNTIF($L$20:L1760,"&lt;&gt;")&lt;1301,13,COUNTIF($L$20:L1760,"&lt;&gt;")&lt;1401,14,COUNTIF($L$20:L1760,"&lt;&gt;")&lt;1501,15,COUNTIF($L$20:L1760,"&lt;&gt;")&lt;1601,16,COUNTIF($L$20:L1760,"&lt;&gt;")&lt;1701,17,COUNTIF($L$20:L1760,"&lt;&gt;")&lt;1801,18,COUNTIF($L$20:L1760,"&lt;&gt;")&lt;1901,19,COUNTIF($L$20:L1760,"&lt;&gt;")&lt;2001,20,COUNTIF($L$20:L1760,"&lt;&gt;")&lt;2101,21,COUNTIF($L$20:L1760,"&lt;&gt;")&lt;2201,22,COUNTIF($L$20:L1760,"&lt;&gt;")&lt;2301,23,COUNTIF($L$20:L1760,"&lt;&gt;")&lt;2401,24,COUNTIF($L$20:L1760,"&lt;&gt;")&lt;2501,25,COUNTIF($L$20:L1760,"&lt;&gt;")&lt;2601,26,COUNTIF($L$20:L1760,"&lt;&gt;")&lt;2701,27,COUNTIF($L$20:L1760,"&lt;&gt;")&lt;2801,28,COUNTIF($L$20:L1760,"&lt;&gt;")&lt;2901,29,COUNTIF($L$20:L1760,"&lt;&gt;")&lt;3001,30),"")</f>
        <v/>
      </c>
      <c r="AM1760" t="str">
        <f t="shared" si="135"/>
        <v/>
      </c>
      <c r="AN1760" t="str">
        <f t="shared" si="139"/>
        <v/>
      </c>
      <c r="AP1760" t="str">
        <f t="shared" si="138"/>
        <v/>
      </c>
      <c r="AQ1760" t="str">
        <f>IF(AO1760="","",COUNTIFS(AM1760:$AM$3019,AO1760))</f>
        <v/>
      </c>
    </row>
    <row r="1761" spans="1:43" x14ac:dyDescent="0.25">
      <c r="A1761" s="6" t="str">
        <f>IF(COUNT($A$20:A1760)&lt;&gt;$B$4,IF(A1760="","",A1760+1),"")</f>
        <v/>
      </c>
      <c r="B1761" s="3"/>
      <c r="C1761" s="3"/>
      <c r="D1761" s="122"/>
      <c r="E1761" s="3"/>
      <c r="F1761" s="3"/>
      <c r="G1761" s="3"/>
      <c r="H1761" s="3"/>
      <c r="I1761" s="120"/>
      <c r="J1761" s="3"/>
      <c r="K1761" s="95" t="str" cm="1">
        <f t="array" ref="K1761">IF(OR($J$14 = "A",$J$14 = "B",$J$14 = "C"),IF(I1761="","",IF(LEN(I1761)&gt;2,_xlfn.IFS(ISNUMBER(SEARCH("_",I1761)),I1761,ISNUMBER(SEARCH(", ",I1761)),SUBSTITUTE(I1761,", ","_"),ISNUMBER(SEARCH("/ ",I1761)),SUBSTITUTE(I1761,"/ ","_"),ISNUMBER(SEARCH(",",I1761)),SUBSTITUTE(I1761,",","_"),ISNUMBER(SEARCH("/",I1761)),SUBSTITUTE(I1761,"/","_"),ISNUMBER(SEARCH("",I1761)),I1761),I1761)),IF(OR($J$14 = "J",$J$14 = "K"),"",IF(D1761="","",IF(LEN(D1761)&gt;2,_xlfn.IFS(ISNUMBER(SEARCH("_",D1761)),D1761,ISNUMBER(SEARCH(", ",D1761)),SUBSTITUTE(D1761,", ","_"),ISNUMBER(SEARCH("/ ",D1761)),SUBSTITUTE(D1761,"/ ","_"),ISNUMBER(SEARCH(",",D1761)),SUBSTITUTE(D1761,",","_"),ISNUMBER(SEARCH("/",D1761)),SUBSTITUTE(D1761,"/","_"),ISNUMBER(SEARCH("",D1761)),D1761),D1761))))</f>
        <v/>
      </c>
      <c r="L1761" s="1"/>
      <c r="M1761" s="1" t="str">
        <f t="shared" si="136"/>
        <v/>
      </c>
      <c r="N1761" s="94" t="str">
        <f>IF($L1761="None","",IF(ISERROR(VLOOKUP($L1761,Info!$B$4:$B$266,1,FALSE)),"",VLOOKUP($L1761,Info!$B$4:$L$266,5,FALSE)))</f>
        <v/>
      </c>
      <c r="O1761" s="94" t="str">
        <f>IF(K1761="","",IF(AND($J$12&lt;&gt;"ABC",N1761="3"),"BAC",IF(N1761="3","ABC",IF($J$12&lt;&gt;"ABC",IF($J$10="Standard",VLOOKUP(K1761,Info!$BE$4:$BF$481,2,FALSE),VLOOKUP(K1761,Info!$BI$4:$BJ$482,2,FALSE)),IF($J$10="Standard",VLOOKUP(K1761,Info!$AG$4:$AH$2994,2,FALSE),VLOOKUP(K1761,Info!$AK$4:$AL$2997,2,FALSE))))))</f>
        <v/>
      </c>
      <c r="P1761" s="94" t="str">
        <f>IF($L1761="None","",IF(ISERROR(VLOOKUP($L1761,Info!$B$4:$B$266,1,FALSE)),"",VLOOKUP($L1761,Info!$B$4:$L$266,3,FALSE)))</f>
        <v/>
      </c>
      <c r="Q1761" s="96" t="str">
        <f>IF($L1761="None","",IF(ISERROR(VLOOKUP($L1761,Info!$B$4:$B$266,1,FALSE)),"",VLOOKUP($L1761,Info!$B$4:$L$266,4,FALSE)))</f>
        <v/>
      </c>
      <c r="R1761" s="1"/>
      <c r="S1761" s="6" t="str">
        <f t="shared" si="137"/>
        <v/>
      </c>
      <c r="T1761" s="6" t="str">
        <f>IF($L1761="None","",IF(ISERROR(VLOOKUP($L1761,Info!$B$4:$B$266,1,FALSE)),"",VLOOKUP($L1761,Info!$B$4:$L$266,11,FALSE)))</f>
        <v/>
      </c>
      <c r="U1761" s="1"/>
      <c r="V1761" s="1"/>
      <c r="W1761" s="1"/>
      <c r="X1761" s="1" t="str">
        <f>IF($L1761="None","",IF(ISERROR(VLOOKUP($L1761,Info!$B$4:$B$266,1,FALSE)),"",IF(OR(W1761="Metallic Liquid Tight",W1761="Non-Metallic Liquid Tight",W1761="LSZH",W1761="Greenfield"),VLOOKUP($L1761,Info!$B$4:$L$266,7,FALSE),"N/A")))</f>
        <v/>
      </c>
      <c r="Y1761" s="1"/>
      <c r="Z1761" s="96" t="str">
        <f>IF($L1761="None","",IF(ISERROR(VLOOKUP($L1761,Info!$B$4:$B$266,1,FALSE)),"",VLOOKUP($L1761,Info!$B$4:$L$266,9,FALSE)))</f>
        <v/>
      </c>
      <c r="AA1761" s="96" t="str">
        <f>IF($L1761="None","",IF(ISERROR(VLOOKUP($L1761,Info!$B$4:$B$266,1,FALSE)),"",VLOOKUP($L1761,Info!$B$4:$L$266,8,FALSE)))</f>
        <v/>
      </c>
      <c r="AB1761" s="96" t="str">
        <f>IF($L1761="None","",IF(ISERROR(VLOOKUP($L1761,Info!$B$4:$B$266,1,FALSE)),"",VLOOKUP($L1761,Info!$B$4:$L$266,10,FALSE)))</f>
        <v/>
      </c>
      <c r="AC1761" s="1" t="str">
        <f>IF(W1761="SO Cable","Black,White",IF(O1761="","",IF(P1761="","",IF($J$12&lt;&gt;"ABC",IF(P1761&lt;="250",VLOOKUP(O1761,Info!$AZ$4:$BB$22,3,FALSE),VLOOKUP(O1761,Info!$AZ$23:$BB$39,3,FALSE)),IF(P1761&lt;="250",VLOOKUP(O1761,Info!$AO$4:$AQ$22,3,FALSE),VLOOKUP(O1761,Info!$AO$23:$AP$39,3,FALSE))))))</f>
        <v/>
      </c>
      <c r="AD1761" s="1"/>
      <c r="AE1761" s="1" t="str">
        <f>IF($L1761="None","",IF(ISERROR(VLOOKUP($L1761,Info!$B$4:$B$266,1,FALSE)),"",VLOOKUP($L1761,Info!$B$4:$L$266,4,FALSE)))</f>
        <v/>
      </c>
      <c r="AF1761" s="1" t="str">
        <f>IF($L1761="None","",IF(ISERROR(VLOOKUP($L1761,Info!$B$4:$B$266,1,FALSE)),"",VLOOKUP($L1761,Info!$B$4:$L$266,6,FALSE)))</f>
        <v/>
      </c>
      <c r="AG1761" s="1"/>
      <c r="AH1761" s="33" t="str" cm="1">
        <f t="array" ref="AH1761">IF(AND(L1761&lt;&gt;"",O1761&lt;&gt;"",R1761:S1761&lt;&gt;"",W1761:X1761&lt;&gt;"",Z1761:AA1761&lt;&gt;"",AC1761&lt;&gt;""),"Good","Bad")</f>
        <v>Bad</v>
      </c>
      <c r="AL1761" t="str" cm="1">
        <f t="array" ref="AL1761">IF(R1761&gt;0,_xlfn.IFS(COUNTIF($L$20:L1761,"&lt;&gt;")&lt;101,1,COUNTIF($L$20:L1761,"&lt;&gt;")&lt;201,2,COUNTIF($L$20:L1761,"&lt;&gt;")&lt;301,3,COUNTIF($L$20:L1761,"&lt;&gt;")&lt;401,4,COUNTIF($L$20:L1761,"&lt;&gt;")&lt;501,5,COUNTIF($L$20:L1761,"&lt;&gt;")&lt;601,6,COUNTIF($L$20:L1761,"&lt;&gt;")&lt;701,7,COUNTIF($L$20:L1761,"&lt;&gt;")&lt;801,8,COUNTIF($L$20:L1761,"&lt;&gt;")&lt;901,9,COUNTIF($L$20:L1761,"&lt;&gt;")&lt;1001,10,COUNTIF($L$20:L1761,"&lt;&gt;")&lt;1101,11,COUNTIF($L$20:L1761,"&lt;&gt;")&lt;1201,12,COUNTIF($L$20:L1761,"&lt;&gt;")&lt;1301,13,COUNTIF($L$20:L1761,"&lt;&gt;")&lt;1401,14,COUNTIF($L$20:L1761,"&lt;&gt;")&lt;1501,15,COUNTIF($L$20:L1761,"&lt;&gt;")&lt;1601,16,COUNTIF($L$20:L1761,"&lt;&gt;")&lt;1701,17,COUNTIF($L$20:L1761,"&lt;&gt;")&lt;1801,18,COUNTIF($L$20:L1761,"&lt;&gt;")&lt;1901,19,COUNTIF($L$20:L1761,"&lt;&gt;")&lt;2001,20,COUNTIF($L$20:L1761,"&lt;&gt;")&lt;2101,21,COUNTIF($L$20:L1761,"&lt;&gt;")&lt;2201,22,COUNTIF($L$20:L1761,"&lt;&gt;")&lt;2301,23,COUNTIF($L$20:L1761,"&lt;&gt;")&lt;2401,24,COUNTIF($L$20:L1761,"&lt;&gt;")&lt;2501,25,COUNTIF($L$20:L1761,"&lt;&gt;")&lt;2601,26,COUNTIF($L$20:L1761,"&lt;&gt;")&lt;2701,27,COUNTIF($L$20:L1761,"&lt;&gt;")&lt;2801,28,COUNTIF($L$20:L1761,"&lt;&gt;")&lt;2901,29,COUNTIF($L$20:L1761,"&lt;&gt;")&lt;3001,30),"")</f>
        <v/>
      </c>
      <c r="AM1761" t="str">
        <f t="shared" si="135"/>
        <v/>
      </c>
      <c r="AN1761" t="str">
        <f t="shared" si="139"/>
        <v/>
      </c>
      <c r="AP1761" t="str">
        <f t="shared" si="138"/>
        <v/>
      </c>
      <c r="AQ1761" t="str">
        <f>IF(AO1761="","",COUNTIFS(AM1761:$AM$3019,AO1761))</f>
        <v/>
      </c>
    </row>
    <row r="1762" spans="1:43" x14ac:dyDescent="0.25">
      <c r="A1762" s="6" t="str">
        <f>IF(COUNT($A$20:A1761)&lt;&gt;$B$4,IF(A1761="","",A1761+1),"")</f>
        <v/>
      </c>
      <c r="B1762" s="3"/>
      <c r="C1762" s="3"/>
      <c r="D1762" s="122"/>
      <c r="E1762" s="3"/>
      <c r="F1762" s="3"/>
      <c r="G1762" s="3"/>
      <c r="H1762" s="3"/>
      <c r="I1762" s="120"/>
      <c r="J1762" s="3"/>
      <c r="K1762" s="95" t="str" cm="1">
        <f t="array" ref="K1762">IF(OR($J$14 = "A",$J$14 = "B",$J$14 = "C"),IF(I1762="","",IF(LEN(I1762)&gt;2,_xlfn.IFS(ISNUMBER(SEARCH("_",I1762)),I1762,ISNUMBER(SEARCH(", ",I1762)),SUBSTITUTE(I1762,", ","_"),ISNUMBER(SEARCH("/ ",I1762)),SUBSTITUTE(I1762,"/ ","_"),ISNUMBER(SEARCH(",",I1762)),SUBSTITUTE(I1762,",","_"),ISNUMBER(SEARCH("/",I1762)),SUBSTITUTE(I1762,"/","_"),ISNUMBER(SEARCH("",I1762)),I1762),I1762)),IF(OR($J$14 = "J",$J$14 = "K"),"",IF(D1762="","",IF(LEN(D1762)&gt;2,_xlfn.IFS(ISNUMBER(SEARCH("_",D1762)),D1762,ISNUMBER(SEARCH(", ",D1762)),SUBSTITUTE(D1762,", ","_"),ISNUMBER(SEARCH("/ ",D1762)),SUBSTITUTE(D1762,"/ ","_"),ISNUMBER(SEARCH(",",D1762)),SUBSTITUTE(D1762,",","_"),ISNUMBER(SEARCH("/",D1762)),SUBSTITUTE(D1762,"/","_"),ISNUMBER(SEARCH("",D1762)),D1762),D1762))))</f>
        <v/>
      </c>
      <c r="L1762" s="1"/>
      <c r="M1762" s="1" t="str">
        <f t="shared" si="136"/>
        <v/>
      </c>
      <c r="N1762" s="94" t="str">
        <f>IF($L1762="None","",IF(ISERROR(VLOOKUP($L1762,Info!$B$4:$B$266,1,FALSE)),"",VLOOKUP($L1762,Info!$B$4:$L$266,5,FALSE)))</f>
        <v/>
      </c>
      <c r="O1762" s="94" t="str">
        <f>IF(K1762="","",IF(AND($J$12&lt;&gt;"ABC",N1762="3"),"BAC",IF(N1762="3","ABC",IF($J$12&lt;&gt;"ABC",IF($J$10="Standard",VLOOKUP(K1762,Info!$BE$4:$BF$481,2,FALSE),VLOOKUP(K1762,Info!$BI$4:$BJ$482,2,FALSE)),IF($J$10="Standard",VLOOKUP(K1762,Info!$AG$4:$AH$2994,2,FALSE),VLOOKUP(K1762,Info!$AK$4:$AL$2997,2,FALSE))))))</f>
        <v/>
      </c>
      <c r="P1762" s="94" t="str">
        <f>IF($L1762="None","",IF(ISERROR(VLOOKUP($L1762,Info!$B$4:$B$266,1,FALSE)),"",VLOOKUP($L1762,Info!$B$4:$L$266,3,FALSE)))</f>
        <v/>
      </c>
      <c r="Q1762" s="96" t="str">
        <f>IF($L1762="None","",IF(ISERROR(VLOOKUP($L1762,Info!$B$4:$B$266,1,FALSE)),"",VLOOKUP($L1762,Info!$B$4:$L$266,4,FALSE)))</f>
        <v/>
      </c>
      <c r="R1762" s="1"/>
      <c r="S1762" s="6" t="str">
        <f t="shared" si="137"/>
        <v/>
      </c>
      <c r="T1762" s="6" t="str">
        <f>IF($L1762="None","",IF(ISERROR(VLOOKUP($L1762,Info!$B$4:$B$266,1,FALSE)),"",VLOOKUP($L1762,Info!$B$4:$L$266,11,FALSE)))</f>
        <v/>
      </c>
      <c r="U1762" s="1"/>
      <c r="V1762" s="1"/>
      <c r="W1762" s="1"/>
      <c r="X1762" s="1" t="str">
        <f>IF($L1762="None","",IF(ISERROR(VLOOKUP($L1762,Info!$B$4:$B$266,1,FALSE)),"",IF(OR(W1762="Metallic Liquid Tight",W1762="Non-Metallic Liquid Tight",W1762="LSZH",W1762="Greenfield"),VLOOKUP($L1762,Info!$B$4:$L$266,7,FALSE),"N/A")))</f>
        <v/>
      </c>
      <c r="Y1762" s="1"/>
      <c r="Z1762" s="96" t="str">
        <f>IF($L1762="None","",IF(ISERROR(VLOOKUP($L1762,Info!$B$4:$B$266,1,FALSE)),"",VLOOKUP($L1762,Info!$B$4:$L$266,9,FALSE)))</f>
        <v/>
      </c>
      <c r="AA1762" s="96" t="str">
        <f>IF($L1762="None","",IF(ISERROR(VLOOKUP($L1762,Info!$B$4:$B$266,1,FALSE)),"",VLOOKUP($L1762,Info!$B$4:$L$266,8,FALSE)))</f>
        <v/>
      </c>
      <c r="AB1762" s="96" t="str">
        <f>IF($L1762="None","",IF(ISERROR(VLOOKUP($L1762,Info!$B$4:$B$266,1,FALSE)),"",VLOOKUP($L1762,Info!$B$4:$L$266,10,FALSE)))</f>
        <v/>
      </c>
      <c r="AC1762" s="1" t="str">
        <f>IF(W1762="SO Cable","Black,White",IF(O1762="","",IF(P1762="","",IF($J$12&lt;&gt;"ABC",IF(P1762&lt;="250",VLOOKUP(O1762,Info!$AZ$4:$BB$22,3,FALSE),VLOOKUP(O1762,Info!$AZ$23:$BB$39,3,FALSE)),IF(P1762&lt;="250",VLOOKUP(O1762,Info!$AO$4:$AQ$22,3,FALSE),VLOOKUP(O1762,Info!$AO$23:$AP$39,3,FALSE))))))</f>
        <v/>
      </c>
      <c r="AD1762" s="1"/>
      <c r="AE1762" s="1" t="str">
        <f>IF($L1762="None","",IF(ISERROR(VLOOKUP($L1762,Info!$B$4:$B$266,1,FALSE)),"",VLOOKUP($L1762,Info!$B$4:$L$266,4,FALSE)))</f>
        <v/>
      </c>
      <c r="AF1762" s="1" t="str">
        <f>IF($L1762="None","",IF(ISERROR(VLOOKUP($L1762,Info!$B$4:$B$266,1,FALSE)),"",VLOOKUP($L1762,Info!$B$4:$L$266,6,FALSE)))</f>
        <v/>
      </c>
      <c r="AG1762" s="1"/>
      <c r="AH1762" s="33" t="str" cm="1">
        <f t="array" ref="AH1762">IF(AND(L1762&lt;&gt;"",O1762&lt;&gt;"",R1762:S1762&lt;&gt;"",W1762:X1762&lt;&gt;"",Z1762:AA1762&lt;&gt;"",AC1762&lt;&gt;""),"Good","Bad")</f>
        <v>Bad</v>
      </c>
      <c r="AL1762" t="str" cm="1">
        <f t="array" ref="AL1762">IF(R1762&gt;0,_xlfn.IFS(COUNTIF($L$20:L1762,"&lt;&gt;")&lt;101,1,COUNTIF($L$20:L1762,"&lt;&gt;")&lt;201,2,COUNTIF($L$20:L1762,"&lt;&gt;")&lt;301,3,COUNTIF($L$20:L1762,"&lt;&gt;")&lt;401,4,COUNTIF($L$20:L1762,"&lt;&gt;")&lt;501,5,COUNTIF($L$20:L1762,"&lt;&gt;")&lt;601,6,COUNTIF($L$20:L1762,"&lt;&gt;")&lt;701,7,COUNTIF($L$20:L1762,"&lt;&gt;")&lt;801,8,COUNTIF($L$20:L1762,"&lt;&gt;")&lt;901,9,COUNTIF($L$20:L1762,"&lt;&gt;")&lt;1001,10,COUNTIF($L$20:L1762,"&lt;&gt;")&lt;1101,11,COUNTIF($L$20:L1762,"&lt;&gt;")&lt;1201,12,COUNTIF($L$20:L1762,"&lt;&gt;")&lt;1301,13,COUNTIF($L$20:L1762,"&lt;&gt;")&lt;1401,14,COUNTIF($L$20:L1762,"&lt;&gt;")&lt;1501,15,COUNTIF($L$20:L1762,"&lt;&gt;")&lt;1601,16,COUNTIF($L$20:L1762,"&lt;&gt;")&lt;1701,17,COUNTIF($L$20:L1762,"&lt;&gt;")&lt;1801,18,COUNTIF($L$20:L1762,"&lt;&gt;")&lt;1901,19,COUNTIF($L$20:L1762,"&lt;&gt;")&lt;2001,20,COUNTIF($L$20:L1762,"&lt;&gt;")&lt;2101,21,COUNTIF($L$20:L1762,"&lt;&gt;")&lt;2201,22,COUNTIF($L$20:L1762,"&lt;&gt;")&lt;2301,23,COUNTIF($L$20:L1762,"&lt;&gt;")&lt;2401,24,COUNTIF($L$20:L1762,"&lt;&gt;")&lt;2501,25,COUNTIF($L$20:L1762,"&lt;&gt;")&lt;2601,26,COUNTIF($L$20:L1762,"&lt;&gt;")&lt;2701,27,COUNTIF($L$20:L1762,"&lt;&gt;")&lt;2801,28,COUNTIF($L$20:L1762,"&lt;&gt;")&lt;2901,29,COUNTIF($L$20:L1762,"&lt;&gt;")&lt;3001,30),"")</f>
        <v/>
      </c>
      <c r="AM1762" t="str">
        <f t="shared" si="135"/>
        <v/>
      </c>
      <c r="AN1762" t="str">
        <f t="shared" si="139"/>
        <v/>
      </c>
      <c r="AP1762" t="str">
        <f t="shared" si="138"/>
        <v/>
      </c>
      <c r="AQ1762" t="str">
        <f>IF(AO1762="","",COUNTIFS(AM1762:$AM$3019,AO1762))</f>
        <v/>
      </c>
    </row>
    <row r="1763" spans="1:43" x14ac:dyDescent="0.25">
      <c r="A1763" s="6" t="str">
        <f>IF(COUNT($A$20:A1762)&lt;&gt;$B$4,IF(A1762="","",A1762+1),"")</f>
        <v/>
      </c>
      <c r="B1763" s="3"/>
      <c r="C1763" s="3"/>
      <c r="D1763" s="122"/>
      <c r="E1763" s="3"/>
      <c r="F1763" s="3"/>
      <c r="G1763" s="3"/>
      <c r="H1763" s="3"/>
      <c r="I1763" s="120"/>
      <c r="J1763" s="3"/>
      <c r="K1763" s="95" t="str" cm="1">
        <f t="array" ref="K1763">IF(OR($J$14 = "A",$J$14 = "B",$J$14 = "C"),IF(I1763="","",IF(LEN(I1763)&gt;2,_xlfn.IFS(ISNUMBER(SEARCH("_",I1763)),I1763,ISNUMBER(SEARCH(", ",I1763)),SUBSTITUTE(I1763,", ","_"),ISNUMBER(SEARCH("/ ",I1763)),SUBSTITUTE(I1763,"/ ","_"),ISNUMBER(SEARCH(",",I1763)),SUBSTITUTE(I1763,",","_"),ISNUMBER(SEARCH("/",I1763)),SUBSTITUTE(I1763,"/","_"),ISNUMBER(SEARCH("",I1763)),I1763),I1763)),IF(OR($J$14 = "J",$J$14 = "K"),"",IF(D1763="","",IF(LEN(D1763)&gt;2,_xlfn.IFS(ISNUMBER(SEARCH("_",D1763)),D1763,ISNUMBER(SEARCH(", ",D1763)),SUBSTITUTE(D1763,", ","_"),ISNUMBER(SEARCH("/ ",D1763)),SUBSTITUTE(D1763,"/ ","_"),ISNUMBER(SEARCH(",",D1763)),SUBSTITUTE(D1763,",","_"),ISNUMBER(SEARCH("/",D1763)),SUBSTITUTE(D1763,"/","_"),ISNUMBER(SEARCH("",D1763)),D1763),D1763))))</f>
        <v/>
      </c>
      <c r="L1763" s="1"/>
      <c r="M1763" s="1" t="str">
        <f t="shared" si="136"/>
        <v/>
      </c>
      <c r="N1763" s="94" t="str">
        <f>IF($L1763="None","",IF(ISERROR(VLOOKUP($L1763,Info!$B$4:$B$266,1,FALSE)),"",VLOOKUP($L1763,Info!$B$4:$L$266,5,FALSE)))</f>
        <v/>
      </c>
      <c r="O1763" s="94" t="str">
        <f>IF(K1763="","",IF(AND($J$12&lt;&gt;"ABC",N1763="3"),"BAC",IF(N1763="3","ABC",IF($J$12&lt;&gt;"ABC",IF($J$10="Standard",VLOOKUP(K1763,Info!$BE$4:$BF$481,2,FALSE),VLOOKUP(K1763,Info!$BI$4:$BJ$482,2,FALSE)),IF($J$10="Standard",VLOOKUP(K1763,Info!$AG$4:$AH$2994,2,FALSE),VLOOKUP(K1763,Info!$AK$4:$AL$2997,2,FALSE))))))</f>
        <v/>
      </c>
      <c r="P1763" s="94" t="str">
        <f>IF($L1763="None","",IF(ISERROR(VLOOKUP($L1763,Info!$B$4:$B$266,1,FALSE)),"",VLOOKUP($L1763,Info!$B$4:$L$266,3,FALSE)))</f>
        <v/>
      </c>
      <c r="Q1763" s="96" t="str">
        <f>IF($L1763="None","",IF(ISERROR(VLOOKUP($L1763,Info!$B$4:$B$266,1,FALSE)),"",VLOOKUP($L1763,Info!$B$4:$L$266,4,FALSE)))</f>
        <v/>
      </c>
      <c r="R1763" s="1"/>
      <c r="S1763" s="6" t="str">
        <f t="shared" si="137"/>
        <v/>
      </c>
      <c r="T1763" s="6" t="str">
        <f>IF($L1763="None","",IF(ISERROR(VLOOKUP($L1763,Info!$B$4:$B$266,1,FALSE)),"",VLOOKUP($L1763,Info!$B$4:$L$266,11,FALSE)))</f>
        <v/>
      </c>
      <c r="U1763" s="1"/>
      <c r="V1763" s="1"/>
      <c r="W1763" s="1"/>
      <c r="X1763" s="1" t="str">
        <f>IF($L1763="None","",IF(ISERROR(VLOOKUP($L1763,Info!$B$4:$B$266,1,FALSE)),"",IF(OR(W1763="Metallic Liquid Tight",W1763="Non-Metallic Liquid Tight",W1763="LSZH",W1763="Greenfield"),VLOOKUP($L1763,Info!$B$4:$L$266,7,FALSE),"N/A")))</f>
        <v/>
      </c>
      <c r="Y1763" s="1"/>
      <c r="Z1763" s="96" t="str">
        <f>IF($L1763="None","",IF(ISERROR(VLOOKUP($L1763,Info!$B$4:$B$266,1,FALSE)),"",VLOOKUP($L1763,Info!$B$4:$L$266,9,FALSE)))</f>
        <v/>
      </c>
      <c r="AA1763" s="96" t="str">
        <f>IF($L1763="None","",IF(ISERROR(VLOOKUP($L1763,Info!$B$4:$B$266,1,FALSE)),"",VLOOKUP($L1763,Info!$B$4:$L$266,8,FALSE)))</f>
        <v/>
      </c>
      <c r="AB1763" s="96" t="str">
        <f>IF($L1763="None","",IF(ISERROR(VLOOKUP($L1763,Info!$B$4:$B$266,1,FALSE)),"",VLOOKUP($L1763,Info!$B$4:$L$266,10,FALSE)))</f>
        <v/>
      </c>
      <c r="AC1763" s="1" t="str">
        <f>IF(W1763="SO Cable","Black,White",IF(O1763="","",IF(P1763="","",IF($J$12&lt;&gt;"ABC",IF(P1763&lt;="250",VLOOKUP(O1763,Info!$AZ$4:$BB$22,3,FALSE),VLOOKUP(O1763,Info!$AZ$23:$BB$39,3,FALSE)),IF(P1763&lt;="250",VLOOKUP(O1763,Info!$AO$4:$AQ$22,3,FALSE),VLOOKUP(O1763,Info!$AO$23:$AP$39,3,FALSE))))))</f>
        <v/>
      </c>
      <c r="AD1763" s="1"/>
      <c r="AE1763" s="1" t="str">
        <f>IF($L1763="None","",IF(ISERROR(VLOOKUP($L1763,Info!$B$4:$B$266,1,FALSE)),"",VLOOKUP($L1763,Info!$B$4:$L$266,4,FALSE)))</f>
        <v/>
      </c>
      <c r="AF1763" s="1" t="str">
        <f>IF($L1763="None","",IF(ISERROR(VLOOKUP($L1763,Info!$B$4:$B$266,1,FALSE)),"",VLOOKUP($L1763,Info!$B$4:$L$266,6,FALSE)))</f>
        <v/>
      </c>
      <c r="AG1763" s="1"/>
      <c r="AH1763" s="33" t="str" cm="1">
        <f t="array" ref="AH1763">IF(AND(L1763&lt;&gt;"",O1763&lt;&gt;"",R1763:S1763&lt;&gt;"",W1763:X1763&lt;&gt;"",Z1763:AA1763&lt;&gt;"",AC1763&lt;&gt;""),"Good","Bad")</f>
        <v>Bad</v>
      </c>
      <c r="AL1763" t="str" cm="1">
        <f t="array" ref="AL1763">IF(R1763&gt;0,_xlfn.IFS(COUNTIF($L$20:L1763,"&lt;&gt;")&lt;101,1,COUNTIF($L$20:L1763,"&lt;&gt;")&lt;201,2,COUNTIF($L$20:L1763,"&lt;&gt;")&lt;301,3,COUNTIF($L$20:L1763,"&lt;&gt;")&lt;401,4,COUNTIF($L$20:L1763,"&lt;&gt;")&lt;501,5,COUNTIF($L$20:L1763,"&lt;&gt;")&lt;601,6,COUNTIF($L$20:L1763,"&lt;&gt;")&lt;701,7,COUNTIF($L$20:L1763,"&lt;&gt;")&lt;801,8,COUNTIF($L$20:L1763,"&lt;&gt;")&lt;901,9,COUNTIF($L$20:L1763,"&lt;&gt;")&lt;1001,10,COUNTIF($L$20:L1763,"&lt;&gt;")&lt;1101,11,COUNTIF($L$20:L1763,"&lt;&gt;")&lt;1201,12,COUNTIF($L$20:L1763,"&lt;&gt;")&lt;1301,13,COUNTIF($L$20:L1763,"&lt;&gt;")&lt;1401,14,COUNTIF($L$20:L1763,"&lt;&gt;")&lt;1501,15,COUNTIF($L$20:L1763,"&lt;&gt;")&lt;1601,16,COUNTIF($L$20:L1763,"&lt;&gt;")&lt;1701,17,COUNTIF($L$20:L1763,"&lt;&gt;")&lt;1801,18,COUNTIF($L$20:L1763,"&lt;&gt;")&lt;1901,19,COUNTIF($L$20:L1763,"&lt;&gt;")&lt;2001,20,COUNTIF($L$20:L1763,"&lt;&gt;")&lt;2101,21,COUNTIF($L$20:L1763,"&lt;&gt;")&lt;2201,22,COUNTIF($L$20:L1763,"&lt;&gt;")&lt;2301,23,COUNTIF($L$20:L1763,"&lt;&gt;")&lt;2401,24,COUNTIF($L$20:L1763,"&lt;&gt;")&lt;2501,25,COUNTIF($L$20:L1763,"&lt;&gt;")&lt;2601,26,COUNTIF($L$20:L1763,"&lt;&gt;")&lt;2701,27,COUNTIF($L$20:L1763,"&lt;&gt;")&lt;2801,28,COUNTIF($L$20:L1763,"&lt;&gt;")&lt;2901,29,COUNTIF($L$20:L1763,"&lt;&gt;")&lt;3001,30),"")</f>
        <v/>
      </c>
      <c r="AM1763" t="str">
        <f t="shared" si="135"/>
        <v/>
      </c>
      <c r="AN1763" t="str">
        <f t="shared" si="139"/>
        <v/>
      </c>
      <c r="AP1763" t="str">
        <f t="shared" si="138"/>
        <v/>
      </c>
      <c r="AQ1763" t="str">
        <f>IF(AO1763="","",COUNTIFS(AM1763:$AM$3019,AO1763))</f>
        <v/>
      </c>
    </row>
    <row r="1764" spans="1:43" x14ac:dyDescent="0.25">
      <c r="A1764" s="6" t="str">
        <f>IF(COUNT($A$20:A1763)&lt;&gt;$B$4,IF(A1763="","",A1763+1),"")</f>
        <v/>
      </c>
      <c r="B1764" s="3"/>
      <c r="C1764" s="3"/>
      <c r="D1764" s="122"/>
      <c r="E1764" s="3"/>
      <c r="F1764" s="3"/>
      <c r="G1764" s="3"/>
      <c r="H1764" s="3"/>
      <c r="I1764" s="120"/>
      <c r="J1764" s="3"/>
      <c r="K1764" s="95" t="str" cm="1">
        <f t="array" ref="K1764">IF(OR($J$14 = "A",$J$14 = "B",$J$14 = "C"),IF(I1764="","",IF(LEN(I1764)&gt;2,_xlfn.IFS(ISNUMBER(SEARCH("_",I1764)),I1764,ISNUMBER(SEARCH(", ",I1764)),SUBSTITUTE(I1764,", ","_"),ISNUMBER(SEARCH("/ ",I1764)),SUBSTITUTE(I1764,"/ ","_"),ISNUMBER(SEARCH(",",I1764)),SUBSTITUTE(I1764,",","_"),ISNUMBER(SEARCH("/",I1764)),SUBSTITUTE(I1764,"/","_"),ISNUMBER(SEARCH("",I1764)),I1764),I1764)),IF(OR($J$14 = "J",$J$14 = "K"),"",IF(D1764="","",IF(LEN(D1764)&gt;2,_xlfn.IFS(ISNUMBER(SEARCH("_",D1764)),D1764,ISNUMBER(SEARCH(", ",D1764)),SUBSTITUTE(D1764,", ","_"),ISNUMBER(SEARCH("/ ",D1764)),SUBSTITUTE(D1764,"/ ","_"),ISNUMBER(SEARCH(",",D1764)),SUBSTITUTE(D1764,",","_"),ISNUMBER(SEARCH("/",D1764)),SUBSTITUTE(D1764,"/","_"),ISNUMBER(SEARCH("",D1764)),D1764),D1764))))</f>
        <v/>
      </c>
      <c r="L1764" s="1"/>
      <c r="M1764" s="1" t="str">
        <f t="shared" si="136"/>
        <v/>
      </c>
      <c r="N1764" s="94" t="str">
        <f>IF($L1764="None","",IF(ISERROR(VLOOKUP($L1764,Info!$B$4:$B$266,1,FALSE)),"",VLOOKUP($L1764,Info!$B$4:$L$266,5,FALSE)))</f>
        <v/>
      </c>
      <c r="O1764" s="94" t="str">
        <f>IF(K1764="","",IF(AND($J$12&lt;&gt;"ABC",N1764="3"),"BAC",IF(N1764="3","ABC",IF($J$12&lt;&gt;"ABC",IF($J$10="Standard",VLOOKUP(K1764,Info!$BE$4:$BF$481,2,FALSE),VLOOKUP(K1764,Info!$BI$4:$BJ$482,2,FALSE)),IF($J$10="Standard",VLOOKUP(K1764,Info!$AG$4:$AH$2994,2,FALSE),VLOOKUP(K1764,Info!$AK$4:$AL$2997,2,FALSE))))))</f>
        <v/>
      </c>
      <c r="P1764" s="94" t="str">
        <f>IF($L1764="None","",IF(ISERROR(VLOOKUP($L1764,Info!$B$4:$B$266,1,FALSE)),"",VLOOKUP($L1764,Info!$B$4:$L$266,3,FALSE)))</f>
        <v/>
      </c>
      <c r="Q1764" s="96" t="str">
        <f>IF($L1764="None","",IF(ISERROR(VLOOKUP($L1764,Info!$B$4:$B$266,1,FALSE)),"",VLOOKUP($L1764,Info!$B$4:$L$266,4,FALSE)))</f>
        <v/>
      </c>
      <c r="R1764" s="1"/>
      <c r="S1764" s="6" t="str">
        <f t="shared" si="137"/>
        <v/>
      </c>
      <c r="T1764" s="6" t="str">
        <f>IF($L1764="None","",IF(ISERROR(VLOOKUP($L1764,Info!$B$4:$B$266,1,FALSE)),"",VLOOKUP($L1764,Info!$B$4:$L$266,11,FALSE)))</f>
        <v/>
      </c>
      <c r="U1764" s="1"/>
      <c r="V1764" s="1"/>
      <c r="W1764" s="1"/>
      <c r="X1764" s="1" t="str">
        <f>IF($L1764="None","",IF(ISERROR(VLOOKUP($L1764,Info!$B$4:$B$266,1,FALSE)),"",IF(OR(W1764="Metallic Liquid Tight",W1764="Non-Metallic Liquid Tight",W1764="LSZH",W1764="Greenfield"),VLOOKUP($L1764,Info!$B$4:$L$266,7,FALSE),"N/A")))</f>
        <v/>
      </c>
      <c r="Y1764" s="1"/>
      <c r="Z1764" s="96" t="str">
        <f>IF($L1764="None","",IF(ISERROR(VLOOKUP($L1764,Info!$B$4:$B$266,1,FALSE)),"",VLOOKUP($L1764,Info!$B$4:$L$266,9,FALSE)))</f>
        <v/>
      </c>
      <c r="AA1764" s="96" t="str">
        <f>IF($L1764="None","",IF(ISERROR(VLOOKUP($L1764,Info!$B$4:$B$266,1,FALSE)),"",VLOOKUP($L1764,Info!$B$4:$L$266,8,FALSE)))</f>
        <v/>
      </c>
      <c r="AB1764" s="96" t="str">
        <f>IF($L1764="None","",IF(ISERROR(VLOOKUP($L1764,Info!$B$4:$B$266,1,FALSE)),"",VLOOKUP($L1764,Info!$B$4:$L$266,10,FALSE)))</f>
        <v/>
      </c>
      <c r="AC1764" s="1" t="str">
        <f>IF(W1764="SO Cable","Black,White",IF(O1764="","",IF(P1764="","",IF($J$12&lt;&gt;"ABC",IF(P1764&lt;="250",VLOOKUP(O1764,Info!$AZ$4:$BB$22,3,FALSE),VLOOKUP(O1764,Info!$AZ$23:$BB$39,3,FALSE)),IF(P1764&lt;="250",VLOOKUP(O1764,Info!$AO$4:$AQ$22,3,FALSE),VLOOKUP(O1764,Info!$AO$23:$AP$39,3,FALSE))))))</f>
        <v/>
      </c>
      <c r="AD1764" s="1"/>
      <c r="AE1764" s="1" t="str">
        <f>IF($L1764="None","",IF(ISERROR(VLOOKUP($L1764,Info!$B$4:$B$266,1,FALSE)),"",VLOOKUP($L1764,Info!$B$4:$L$266,4,FALSE)))</f>
        <v/>
      </c>
      <c r="AF1764" s="1" t="str">
        <f>IF($L1764="None","",IF(ISERROR(VLOOKUP($L1764,Info!$B$4:$B$266,1,FALSE)),"",VLOOKUP($L1764,Info!$B$4:$L$266,6,FALSE)))</f>
        <v/>
      </c>
      <c r="AG1764" s="1"/>
      <c r="AH1764" s="33" t="str" cm="1">
        <f t="array" ref="AH1764">IF(AND(L1764&lt;&gt;"",O1764&lt;&gt;"",R1764:S1764&lt;&gt;"",W1764:X1764&lt;&gt;"",Z1764:AA1764&lt;&gt;"",AC1764&lt;&gt;""),"Good","Bad")</f>
        <v>Bad</v>
      </c>
      <c r="AL1764" t="str" cm="1">
        <f t="array" ref="AL1764">IF(R1764&gt;0,_xlfn.IFS(COUNTIF($L$20:L1764,"&lt;&gt;")&lt;101,1,COUNTIF($L$20:L1764,"&lt;&gt;")&lt;201,2,COUNTIF($L$20:L1764,"&lt;&gt;")&lt;301,3,COUNTIF($L$20:L1764,"&lt;&gt;")&lt;401,4,COUNTIF($L$20:L1764,"&lt;&gt;")&lt;501,5,COUNTIF($L$20:L1764,"&lt;&gt;")&lt;601,6,COUNTIF($L$20:L1764,"&lt;&gt;")&lt;701,7,COUNTIF($L$20:L1764,"&lt;&gt;")&lt;801,8,COUNTIF($L$20:L1764,"&lt;&gt;")&lt;901,9,COUNTIF($L$20:L1764,"&lt;&gt;")&lt;1001,10,COUNTIF($L$20:L1764,"&lt;&gt;")&lt;1101,11,COUNTIF($L$20:L1764,"&lt;&gt;")&lt;1201,12,COUNTIF($L$20:L1764,"&lt;&gt;")&lt;1301,13,COUNTIF($L$20:L1764,"&lt;&gt;")&lt;1401,14,COUNTIF($L$20:L1764,"&lt;&gt;")&lt;1501,15,COUNTIF($L$20:L1764,"&lt;&gt;")&lt;1601,16,COUNTIF($L$20:L1764,"&lt;&gt;")&lt;1701,17,COUNTIF($L$20:L1764,"&lt;&gt;")&lt;1801,18,COUNTIF($L$20:L1764,"&lt;&gt;")&lt;1901,19,COUNTIF($L$20:L1764,"&lt;&gt;")&lt;2001,20,COUNTIF($L$20:L1764,"&lt;&gt;")&lt;2101,21,COUNTIF($L$20:L1764,"&lt;&gt;")&lt;2201,22,COUNTIF($L$20:L1764,"&lt;&gt;")&lt;2301,23,COUNTIF($L$20:L1764,"&lt;&gt;")&lt;2401,24,COUNTIF($L$20:L1764,"&lt;&gt;")&lt;2501,25,COUNTIF($L$20:L1764,"&lt;&gt;")&lt;2601,26,COUNTIF($L$20:L1764,"&lt;&gt;")&lt;2701,27,COUNTIF($L$20:L1764,"&lt;&gt;")&lt;2801,28,COUNTIF($L$20:L1764,"&lt;&gt;")&lt;2901,29,COUNTIF($L$20:L1764,"&lt;&gt;")&lt;3001,30),"")</f>
        <v/>
      </c>
      <c r="AM1764" t="str">
        <f t="shared" si="135"/>
        <v/>
      </c>
      <c r="AN1764" t="str">
        <f t="shared" si="139"/>
        <v/>
      </c>
      <c r="AP1764" t="str">
        <f t="shared" si="138"/>
        <v/>
      </c>
      <c r="AQ1764" t="str">
        <f>IF(AO1764="","",COUNTIFS(AM1764:$AM$3019,AO1764))</f>
        <v/>
      </c>
    </row>
    <row r="1765" spans="1:43" x14ac:dyDescent="0.25">
      <c r="A1765" s="6" t="str">
        <f>IF(COUNT($A$20:A1764)&lt;&gt;$B$4,IF(A1764="","",A1764+1),"")</f>
        <v/>
      </c>
      <c r="B1765" s="3"/>
      <c r="C1765" s="3"/>
      <c r="D1765" s="122"/>
      <c r="E1765" s="3"/>
      <c r="F1765" s="3"/>
      <c r="G1765" s="3"/>
      <c r="H1765" s="3"/>
      <c r="I1765" s="120"/>
      <c r="J1765" s="3"/>
      <c r="K1765" s="95" t="str" cm="1">
        <f t="array" ref="K1765">IF(OR($J$14 = "A",$J$14 = "B",$J$14 = "C"),IF(I1765="","",IF(LEN(I1765)&gt;2,_xlfn.IFS(ISNUMBER(SEARCH("_",I1765)),I1765,ISNUMBER(SEARCH(", ",I1765)),SUBSTITUTE(I1765,", ","_"),ISNUMBER(SEARCH("/ ",I1765)),SUBSTITUTE(I1765,"/ ","_"),ISNUMBER(SEARCH(",",I1765)),SUBSTITUTE(I1765,",","_"),ISNUMBER(SEARCH("/",I1765)),SUBSTITUTE(I1765,"/","_"),ISNUMBER(SEARCH("",I1765)),I1765),I1765)),IF(OR($J$14 = "J",$J$14 = "K"),"",IF(D1765="","",IF(LEN(D1765)&gt;2,_xlfn.IFS(ISNUMBER(SEARCH("_",D1765)),D1765,ISNUMBER(SEARCH(", ",D1765)),SUBSTITUTE(D1765,", ","_"),ISNUMBER(SEARCH("/ ",D1765)),SUBSTITUTE(D1765,"/ ","_"),ISNUMBER(SEARCH(",",D1765)),SUBSTITUTE(D1765,",","_"),ISNUMBER(SEARCH("/",D1765)),SUBSTITUTE(D1765,"/","_"),ISNUMBER(SEARCH("",D1765)),D1765),D1765))))</f>
        <v/>
      </c>
      <c r="L1765" s="1"/>
      <c r="M1765" s="1" t="str">
        <f t="shared" si="136"/>
        <v/>
      </c>
      <c r="N1765" s="94" t="str">
        <f>IF($L1765="None","",IF(ISERROR(VLOOKUP($L1765,Info!$B$4:$B$266,1,FALSE)),"",VLOOKUP($L1765,Info!$B$4:$L$266,5,FALSE)))</f>
        <v/>
      </c>
      <c r="O1765" s="94" t="str">
        <f>IF(K1765="","",IF(AND($J$12&lt;&gt;"ABC",N1765="3"),"BAC",IF(N1765="3","ABC",IF($J$12&lt;&gt;"ABC",IF($J$10="Standard",VLOOKUP(K1765,Info!$BE$4:$BF$481,2,FALSE),VLOOKUP(K1765,Info!$BI$4:$BJ$482,2,FALSE)),IF($J$10="Standard",VLOOKUP(K1765,Info!$AG$4:$AH$2994,2,FALSE),VLOOKUP(K1765,Info!$AK$4:$AL$2997,2,FALSE))))))</f>
        <v/>
      </c>
      <c r="P1765" s="94" t="str">
        <f>IF($L1765="None","",IF(ISERROR(VLOOKUP($L1765,Info!$B$4:$B$266,1,FALSE)),"",VLOOKUP($L1765,Info!$B$4:$L$266,3,FALSE)))</f>
        <v/>
      </c>
      <c r="Q1765" s="96" t="str">
        <f>IF($L1765="None","",IF(ISERROR(VLOOKUP($L1765,Info!$B$4:$B$266,1,FALSE)),"",VLOOKUP($L1765,Info!$B$4:$L$266,4,FALSE)))</f>
        <v/>
      </c>
      <c r="R1765" s="1"/>
      <c r="S1765" s="6" t="str">
        <f t="shared" si="137"/>
        <v/>
      </c>
      <c r="T1765" s="6" t="str">
        <f>IF($L1765="None","",IF(ISERROR(VLOOKUP($L1765,Info!$B$4:$B$266,1,FALSE)),"",VLOOKUP($L1765,Info!$B$4:$L$266,11,FALSE)))</f>
        <v/>
      </c>
      <c r="U1765" s="1"/>
      <c r="V1765" s="1"/>
      <c r="W1765" s="1"/>
      <c r="X1765" s="1" t="str">
        <f>IF($L1765="None","",IF(ISERROR(VLOOKUP($L1765,Info!$B$4:$B$266,1,FALSE)),"",IF(OR(W1765="Metallic Liquid Tight",W1765="Non-Metallic Liquid Tight",W1765="LSZH",W1765="Greenfield"),VLOOKUP($L1765,Info!$B$4:$L$266,7,FALSE),"N/A")))</f>
        <v/>
      </c>
      <c r="Y1765" s="1"/>
      <c r="Z1765" s="96" t="str">
        <f>IF($L1765="None","",IF(ISERROR(VLOOKUP($L1765,Info!$B$4:$B$266,1,FALSE)),"",VLOOKUP($L1765,Info!$B$4:$L$266,9,FALSE)))</f>
        <v/>
      </c>
      <c r="AA1765" s="96" t="str">
        <f>IF($L1765="None","",IF(ISERROR(VLOOKUP($L1765,Info!$B$4:$B$266,1,FALSE)),"",VLOOKUP($L1765,Info!$B$4:$L$266,8,FALSE)))</f>
        <v/>
      </c>
      <c r="AB1765" s="96" t="str">
        <f>IF($L1765="None","",IF(ISERROR(VLOOKUP($L1765,Info!$B$4:$B$266,1,FALSE)),"",VLOOKUP($L1765,Info!$B$4:$L$266,10,FALSE)))</f>
        <v/>
      </c>
      <c r="AC1765" s="1" t="str">
        <f>IF(W1765="SO Cable","Black,White",IF(O1765="","",IF(P1765="","",IF($J$12&lt;&gt;"ABC",IF(P1765&lt;="250",VLOOKUP(O1765,Info!$AZ$4:$BB$22,3,FALSE),VLOOKUP(O1765,Info!$AZ$23:$BB$39,3,FALSE)),IF(P1765&lt;="250",VLOOKUP(O1765,Info!$AO$4:$AQ$22,3,FALSE),VLOOKUP(O1765,Info!$AO$23:$AP$39,3,FALSE))))))</f>
        <v/>
      </c>
      <c r="AD1765" s="1"/>
      <c r="AE1765" s="1" t="str">
        <f>IF($L1765="None","",IF(ISERROR(VLOOKUP($L1765,Info!$B$4:$B$266,1,FALSE)),"",VLOOKUP($L1765,Info!$B$4:$L$266,4,FALSE)))</f>
        <v/>
      </c>
      <c r="AF1765" s="1" t="str">
        <f>IF($L1765="None","",IF(ISERROR(VLOOKUP($L1765,Info!$B$4:$B$266,1,FALSE)),"",VLOOKUP($L1765,Info!$B$4:$L$266,6,FALSE)))</f>
        <v/>
      </c>
      <c r="AG1765" s="1"/>
      <c r="AH1765" s="33" t="str" cm="1">
        <f t="array" ref="AH1765">IF(AND(L1765&lt;&gt;"",O1765&lt;&gt;"",R1765:S1765&lt;&gt;"",W1765:X1765&lt;&gt;"",Z1765:AA1765&lt;&gt;"",AC1765&lt;&gt;""),"Good","Bad")</f>
        <v>Bad</v>
      </c>
      <c r="AL1765" t="str" cm="1">
        <f t="array" ref="AL1765">IF(R1765&gt;0,_xlfn.IFS(COUNTIF($L$20:L1765,"&lt;&gt;")&lt;101,1,COUNTIF($L$20:L1765,"&lt;&gt;")&lt;201,2,COUNTIF($L$20:L1765,"&lt;&gt;")&lt;301,3,COUNTIF($L$20:L1765,"&lt;&gt;")&lt;401,4,COUNTIF($L$20:L1765,"&lt;&gt;")&lt;501,5,COUNTIF($L$20:L1765,"&lt;&gt;")&lt;601,6,COUNTIF($L$20:L1765,"&lt;&gt;")&lt;701,7,COUNTIF($L$20:L1765,"&lt;&gt;")&lt;801,8,COUNTIF($L$20:L1765,"&lt;&gt;")&lt;901,9,COUNTIF($L$20:L1765,"&lt;&gt;")&lt;1001,10,COUNTIF($L$20:L1765,"&lt;&gt;")&lt;1101,11,COUNTIF($L$20:L1765,"&lt;&gt;")&lt;1201,12,COUNTIF($L$20:L1765,"&lt;&gt;")&lt;1301,13,COUNTIF($L$20:L1765,"&lt;&gt;")&lt;1401,14,COUNTIF($L$20:L1765,"&lt;&gt;")&lt;1501,15,COUNTIF($L$20:L1765,"&lt;&gt;")&lt;1601,16,COUNTIF($L$20:L1765,"&lt;&gt;")&lt;1701,17,COUNTIF($L$20:L1765,"&lt;&gt;")&lt;1801,18,COUNTIF($L$20:L1765,"&lt;&gt;")&lt;1901,19,COUNTIF($L$20:L1765,"&lt;&gt;")&lt;2001,20,COUNTIF($L$20:L1765,"&lt;&gt;")&lt;2101,21,COUNTIF($L$20:L1765,"&lt;&gt;")&lt;2201,22,COUNTIF($L$20:L1765,"&lt;&gt;")&lt;2301,23,COUNTIF($L$20:L1765,"&lt;&gt;")&lt;2401,24,COUNTIF($L$20:L1765,"&lt;&gt;")&lt;2501,25,COUNTIF($L$20:L1765,"&lt;&gt;")&lt;2601,26,COUNTIF($L$20:L1765,"&lt;&gt;")&lt;2701,27,COUNTIF($L$20:L1765,"&lt;&gt;")&lt;2801,28,COUNTIF($L$20:L1765,"&lt;&gt;")&lt;2901,29,COUNTIF($L$20:L1765,"&lt;&gt;")&lt;3001,30),"")</f>
        <v/>
      </c>
      <c r="AM1765" t="str">
        <f t="shared" si="135"/>
        <v/>
      </c>
      <c r="AN1765" t="str">
        <f t="shared" si="139"/>
        <v/>
      </c>
      <c r="AP1765" t="str">
        <f t="shared" si="138"/>
        <v/>
      </c>
      <c r="AQ1765" t="str">
        <f>IF(AO1765="","",COUNTIFS(AM1765:$AM$3019,AO1765))</f>
        <v/>
      </c>
    </row>
    <row r="1766" spans="1:43" x14ac:dyDescent="0.25">
      <c r="A1766" s="6" t="str">
        <f>IF(COUNT($A$20:A1765)&lt;&gt;$B$4,IF(A1765="","",A1765+1),"")</f>
        <v/>
      </c>
      <c r="B1766" s="3"/>
      <c r="C1766" s="3"/>
      <c r="D1766" s="122"/>
      <c r="E1766" s="3"/>
      <c r="F1766" s="3"/>
      <c r="G1766" s="3"/>
      <c r="H1766" s="3"/>
      <c r="I1766" s="120"/>
      <c r="J1766" s="3"/>
      <c r="K1766" s="95" t="str" cm="1">
        <f t="array" ref="K1766">IF(OR($J$14 = "A",$J$14 = "B",$J$14 = "C"),IF(I1766="","",IF(LEN(I1766)&gt;2,_xlfn.IFS(ISNUMBER(SEARCH("_",I1766)),I1766,ISNUMBER(SEARCH(", ",I1766)),SUBSTITUTE(I1766,", ","_"),ISNUMBER(SEARCH("/ ",I1766)),SUBSTITUTE(I1766,"/ ","_"),ISNUMBER(SEARCH(",",I1766)),SUBSTITUTE(I1766,",","_"),ISNUMBER(SEARCH("/",I1766)),SUBSTITUTE(I1766,"/","_"),ISNUMBER(SEARCH("",I1766)),I1766),I1766)),IF(OR($J$14 = "J",$J$14 = "K"),"",IF(D1766="","",IF(LEN(D1766)&gt;2,_xlfn.IFS(ISNUMBER(SEARCH("_",D1766)),D1766,ISNUMBER(SEARCH(", ",D1766)),SUBSTITUTE(D1766,", ","_"),ISNUMBER(SEARCH("/ ",D1766)),SUBSTITUTE(D1766,"/ ","_"),ISNUMBER(SEARCH(",",D1766)),SUBSTITUTE(D1766,",","_"),ISNUMBER(SEARCH("/",D1766)),SUBSTITUTE(D1766,"/","_"),ISNUMBER(SEARCH("",D1766)),D1766),D1766))))</f>
        <v/>
      </c>
      <c r="L1766" s="1"/>
      <c r="M1766" s="1" t="str">
        <f t="shared" si="136"/>
        <v/>
      </c>
      <c r="N1766" s="94" t="str">
        <f>IF($L1766="None","",IF(ISERROR(VLOOKUP($L1766,Info!$B$4:$B$266,1,FALSE)),"",VLOOKUP($L1766,Info!$B$4:$L$266,5,FALSE)))</f>
        <v/>
      </c>
      <c r="O1766" s="94" t="str">
        <f>IF(K1766="","",IF(AND($J$12&lt;&gt;"ABC",N1766="3"),"BAC",IF(N1766="3","ABC",IF($J$12&lt;&gt;"ABC",IF($J$10="Standard",VLOOKUP(K1766,Info!$BE$4:$BF$481,2,FALSE),VLOOKUP(K1766,Info!$BI$4:$BJ$482,2,FALSE)),IF($J$10="Standard",VLOOKUP(K1766,Info!$AG$4:$AH$2994,2,FALSE),VLOOKUP(K1766,Info!$AK$4:$AL$2997,2,FALSE))))))</f>
        <v/>
      </c>
      <c r="P1766" s="94" t="str">
        <f>IF($L1766="None","",IF(ISERROR(VLOOKUP($L1766,Info!$B$4:$B$266,1,FALSE)),"",VLOOKUP($L1766,Info!$B$4:$L$266,3,FALSE)))</f>
        <v/>
      </c>
      <c r="Q1766" s="96" t="str">
        <f>IF($L1766="None","",IF(ISERROR(VLOOKUP($L1766,Info!$B$4:$B$266,1,FALSE)),"",VLOOKUP($L1766,Info!$B$4:$L$266,4,FALSE)))</f>
        <v/>
      </c>
      <c r="R1766" s="1"/>
      <c r="S1766" s="6" t="str">
        <f t="shared" si="137"/>
        <v/>
      </c>
      <c r="T1766" s="6" t="str">
        <f>IF($L1766="None","",IF(ISERROR(VLOOKUP($L1766,Info!$B$4:$B$266,1,FALSE)),"",VLOOKUP($L1766,Info!$B$4:$L$266,11,FALSE)))</f>
        <v/>
      </c>
      <c r="U1766" s="1"/>
      <c r="V1766" s="1"/>
      <c r="W1766" s="1"/>
      <c r="X1766" s="1" t="str">
        <f>IF($L1766="None","",IF(ISERROR(VLOOKUP($L1766,Info!$B$4:$B$266,1,FALSE)),"",IF(OR(W1766="Metallic Liquid Tight",W1766="Non-Metallic Liquid Tight",W1766="LSZH",W1766="Greenfield"),VLOOKUP($L1766,Info!$B$4:$L$266,7,FALSE),"N/A")))</f>
        <v/>
      </c>
      <c r="Y1766" s="1"/>
      <c r="Z1766" s="96" t="str">
        <f>IF($L1766="None","",IF(ISERROR(VLOOKUP($L1766,Info!$B$4:$B$266,1,FALSE)),"",VLOOKUP($L1766,Info!$B$4:$L$266,9,FALSE)))</f>
        <v/>
      </c>
      <c r="AA1766" s="96" t="str">
        <f>IF($L1766="None","",IF(ISERROR(VLOOKUP($L1766,Info!$B$4:$B$266,1,FALSE)),"",VLOOKUP($L1766,Info!$B$4:$L$266,8,FALSE)))</f>
        <v/>
      </c>
      <c r="AB1766" s="96" t="str">
        <f>IF($L1766="None","",IF(ISERROR(VLOOKUP($L1766,Info!$B$4:$B$266,1,FALSE)),"",VLOOKUP($L1766,Info!$B$4:$L$266,10,FALSE)))</f>
        <v/>
      </c>
      <c r="AC1766" s="1" t="str">
        <f>IF(W1766="SO Cable","Black,White",IF(O1766="","",IF(P1766="","",IF($J$12&lt;&gt;"ABC",IF(P1766&lt;="250",VLOOKUP(O1766,Info!$AZ$4:$BB$22,3,FALSE),VLOOKUP(O1766,Info!$AZ$23:$BB$39,3,FALSE)),IF(P1766&lt;="250",VLOOKUP(O1766,Info!$AO$4:$AQ$22,3,FALSE),VLOOKUP(O1766,Info!$AO$23:$AP$39,3,FALSE))))))</f>
        <v/>
      </c>
      <c r="AD1766" s="1"/>
      <c r="AE1766" s="1" t="str">
        <f>IF($L1766="None","",IF(ISERROR(VLOOKUP($L1766,Info!$B$4:$B$266,1,FALSE)),"",VLOOKUP($L1766,Info!$B$4:$L$266,4,FALSE)))</f>
        <v/>
      </c>
      <c r="AF1766" s="1" t="str">
        <f>IF($L1766="None","",IF(ISERROR(VLOOKUP($L1766,Info!$B$4:$B$266,1,FALSE)),"",VLOOKUP($L1766,Info!$B$4:$L$266,6,FALSE)))</f>
        <v/>
      </c>
      <c r="AG1766" s="1"/>
      <c r="AH1766" s="33" t="str" cm="1">
        <f t="array" ref="AH1766">IF(AND(L1766&lt;&gt;"",O1766&lt;&gt;"",R1766:S1766&lt;&gt;"",W1766:X1766&lt;&gt;"",Z1766:AA1766&lt;&gt;"",AC1766&lt;&gt;""),"Good","Bad")</f>
        <v>Bad</v>
      </c>
      <c r="AL1766" t="str" cm="1">
        <f t="array" ref="AL1766">IF(R1766&gt;0,_xlfn.IFS(COUNTIF($L$20:L1766,"&lt;&gt;")&lt;101,1,COUNTIF($L$20:L1766,"&lt;&gt;")&lt;201,2,COUNTIF($L$20:L1766,"&lt;&gt;")&lt;301,3,COUNTIF($L$20:L1766,"&lt;&gt;")&lt;401,4,COUNTIF($L$20:L1766,"&lt;&gt;")&lt;501,5,COUNTIF($L$20:L1766,"&lt;&gt;")&lt;601,6,COUNTIF($L$20:L1766,"&lt;&gt;")&lt;701,7,COUNTIF($L$20:L1766,"&lt;&gt;")&lt;801,8,COUNTIF($L$20:L1766,"&lt;&gt;")&lt;901,9,COUNTIF($L$20:L1766,"&lt;&gt;")&lt;1001,10,COUNTIF($L$20:L1766,"&lt;&gt;")&lt;1101,11,COUNTIF($L$20:L1766,"&lt;&gt;")&lt;1201,12,COUNTIF($L$20:L1766,"&lt;&gt;")&lt;1301,13,COUNTIF($L$20:L1766,"&lt;&gt;")&lt;1401,14,COUNTIF($L$20:L1766,"&lt;&gt;")&lt;1501,15,COUNTIF($L$20:L1766,"&lt;&gt;")&lt;1601,16,COUNTIF($L$20:L1766,"&lt;&gt;")&lt;1701,17,COUNTIF($L$20:L1766,"&lt;&gt;")&lt;1801,18,COUNTIF($L$20:L1766,"&lt;&gt;")&lt;1901,19,COUNTIF($L$20:L1766,"&lt;&gt;")&lt;2001,20,COUNTIF($L$20:L1766,"&lt;&gt;")&lt;2101,21,COUNTIF($L$20:L1766,"&lt;&gt;")&lt;2201,22,COUNTIF($L$20:L1766,"&lt;&gt;")&lt;2301,23,COUNTIF($L$20:L1766,"&lt;&gt;")&lt;2401,24,COUNTIF($L$20:L1766,"&lt;&gt;")&lt;2501,25,COUNTIF($L$20:L1766,"&lt;&gt;")&lt;2601,26,COUNTIF($L$20:L1766,"&lt;&gt;")&lt;2701,27,COUNTIF($L$20:L1766,"&lt;&gt;")&lt;2801,28,COUNTIF($L$20:L1766,"&lt;&gt;")&lt;2901,29,COUNTIF($L$20:L1766,"&lt;&gt;")&lt;3001,30),"")</f>
        <v/>
      </c>
      <c r="AM1766" t="str">
        <f t="shared" si="135"/>
        <v/>
      </c>
      <c r="AN1766" t="str">
        <f t="shared" si="139"/>
        <v/>
      </c>
      <c r="AP1766" t="str">
        <f t="shared" si="138"/>
        <v/>
      </c>
      <c r="AQ1766" t="str">
        <f>IF(AO1766="","",COUNTIFS(AM1766:$AM$3019,AO1766))</f>
        <v/>
      </c>
    </row>
    <row r="1767" spans="1:43" x14ac:dyDescent="0.25">
      <c r="A1767" s="6" t="str">
        <f>IF(COUNT($A$20:A1766)&lt;&gt;$B$4,IF(A1766="","",A1766+1),"")</f>
        <v/>
      </c>
      <c r="B1767" s="3"/>
      <c r="C1767" s="3"/>
      <c r="D1767" s="122"/>
      <c r="E1767" s="3"/>
      <c r="F1767" s="3"/>
      <c r="G1767" s="3"/>
      <c r="H1767" s="3"/>
      <c r="I1767" s="120"/>
      <c r="J1767" s="3"/>
      <c r="K1767" s="95" t="str" cm="1">
        <f t="array" ref="K1767">IF(OR($J$14 = "A",$J$14 = "B",$J$14 = "C"),IF(I1767="","",IF(LEN(I1767)&gt;2,_xlfn.IFS(ISNUMBER(SEARCH("_",I1767)),I1767,ISNUMBER(SEARCH(", ",I1767)),SUBSTITUTE(I1767,", ","_"),ISNUMBER(SEARCH("/ ",I1767)),SUBSTITUTE(I1767,"/ ","_"),ISNUMBER(SEARCH(",",I1767)),SUBSTITUTE(I1767,",","_"),ISNUMBER(SEARCH("/",I1767)),SUBSTITUTE(I1767,"/","_"),ISNUMBER(SEARCH("",I1767)),I1767),I1767)),IF(OR($J$14 = "J",$J$14 = "K"),"",IF(D1767="","",IF(LEN(D1767)&gt;2,_xlfn.IFS(ISNUMBER(SEARCH("_",D1767)),D1767,ISNUMBER(SEARCH(", ",D1767)),SUBSTITUTE(D1767,", ","_"),ISNUMBER(SEARCH("/ ",D1767)),SUBSTITUTE(D1767,"/ ","_"),ISNUMBER(SEARCH(",",D1767)),SUBSTITUTE(D1767,",","_"),ISNUMBER(SEARCH("/",D1767)),SUBSTITUTE(D1767,"/","_"),ISNUMBER(SEARCH("",D1767)),D1767),D1767))))</f>
        <v/>
      </c>
      <c r="L1767" s="1"/>
      <c r="M1767" s="1" t="str">
        <f t="shared" si="136"/>
        <v/>
      </c>
      <c r="N1767" s="94" t="str">
        <f>IF($L1767="None","",IF(ISERROR(VLOOKUP($L1767,Info!$B$4:$B$266,1,FALSE)),"",VLOOKUP($L1767,Info!$B$4:$L$266,5,FALSE)))</f>
        <v/>
      </c>
      <c r="O1767" s="94" t="str">
        <f>IF(K1767="","",IF(AND($J$12&lt;&gt;"ABC",N1767="3"),"BAC",IF(N1767="3","ABC",IF($J$12&lt;&gt;"ABC",IF($J$10="Standard",VLOOKUP(K1767,Info!$BE$4:$BF$481,2,FALSE),VLOOKUP(K1767,Info!$BI$4:$BJ$482,2,FALSE)),IF($J$10="Standard",VLOOKUP(K1767,Info!$AG$4:$AH$2994,2,FALSE),VLOOKUP(K1767,Info!$AK$4:$AL$2997,2,FALSE))))))</f>
        <v/>
      </c>
      <c r="P1767" s="94" t="str">
        <f>IF($L1767="None","",IF(ISERROR(VLOOKUP($L1767,Info!$B$4:$B$266,1,FALSE)),"",VLOOKUP($L1767,Info!$B$4:$L$266,3,FALSE)))</f>
        <v/>
      </c>
      <c r="Q1767" s="96" t="str">
        <f>IF($L1767="None","",IF(ISERROR(VLOOKUP($L1767,Info!$B$4:$B$266,1,FALSE)),"",VLOOKUP($L1767,Info!$B$4:$L$266,4,FALSE)))</f>
        <v/>
      </c>
      <c r="R1767" s="1"/>
      <c r="S1767" s="6" t="str">
        <f t="shared" si="137"/>
        <v/>
      </c>
      <c r="T1767" s="6" t="str">
        <f>IF($L1767="None","",IF(ISERROR(VLOOKUP($L1767,Info!$B$4:$B$266,1,FALSE)),"",VLOOKUP($L1767,Info!$B$4:$L$266,11,FALSE)))</f>
        <v/>
      </c>
      <c r="U1767" s="1"/>
      <c r="V1767" s="1"/>
      <c r="W1767" s="1"/>
      <c r="X1767" s="1" t="str">
        <f>IF($L1767="None","",IF(ISERROR(VLOOKUP($L1767,Info!$B$4:$B$266,1,FALSE)),"",IF(OR(W1767="Metallic Liquid Tight",W1767="Non-Metallic Liquid Tight",W1767="LSZH",W1767="Greenfield"),VLOOKUP($L1767,Info!$B$4:$L$266,7,FALSE),"N/A")))</f>
        <v/>
      </c>
      <c r="Y1767" s="1"/>
      <c r="Z1767" s="96" t="str">
        <f>IF($L1767="None","",IF(ISERROR(VLOOKUP($L1767,Info!$B$4:$B$266,1,FALSE)),"",VLOOKUP($L1767,Info!$B$4:$L$266,9,FALSE)))</f>
        <v/>
      </c>
      <c r="AA1767" s="96" t="str">
        <f>IF($L1767="None","",IF(ISERROR(VLOOKUP($L1767,Info!$B$4:$B$266,1,FALSE)),"",VLOOKUP($L1767,Info!$B$4:$L$266,8,FALSE)))</f>
        <v/>
      </c>
      <c r="AB1767" s="96" t="str">
        <f>IF($L1767="None","",IF(ISERROR(VLOOKUP($L1767,Info!$B$4:$B$266,1,FALSE)),"",VLOOKUP($L1767,Info!$B$4:$L$266,10,FALSE)))</f>
        <v/>
      </c>
      <c r="AC1767" s="1" t="str">
        <f>IF(W1767="SO Cable","Black,White",IF(O1767="","",IF(P1767="","",IF($J$12&lt;&gt;"ABC",IF(P1767&lt;="250",VLOOKUP(O1767,Info!$AZ$4:$BB$22,3,FALSE),VLOOKUP(O1767,Info!$AZ$23:$BB$39,3,FALSE)),IF(P1767&lt;="250",VLOOKUP(O1767,Info!$AO$4:$AQ$22,3,FALSE),VLOOKUP(O1767,Info!$AO$23:$AP$39,3,FALSE))))))</f>
        <v/>
      </c>
      <c r="AD1767" s="1"/>
      <c r="AE1767" s="1" t="str">
        <f>IF($L1767="None","",IF(ISERROR(VLOOKUP($L1767,Info!$B$4:$B$266,1,FALSE)),"",VLOOKUP($L1767,Info!$B$4:$L$266,4,FALSE)))</f>
        <v/>
      </c>
      <c r="AF1767" s="1" t="str">
        <f>IF($L1767="None","",IF(ISERROR(VLOOKUP($L1767,Info!$B$4:$B$266,1,FALSE)),"",VLOOKUP($L1767,Info!$B$4:$L$266,6,FALSE)))</f>
        <v/>
      </c>
      <c r="AG1767" s="1"/>
      <c r="AH1767" s="33" t="str" cm="1">
        <f t="array" ref="AH1767">IF(AND(L1767&lt;&gt;"",O1767&lt;&gt;"",R1767:S1767&lt;&gt;"",W1767:X1767&lt;&gt;"",Z1767:AA1767&lt;&gt;"",AC1767&lt;&gt;""),"Good","Bad")</f>
        <v>Bad</v>
      </c>
      <c r="AL1767" t="str" cm="1">
        <f t="array" ref="AL1767">IF(R1767&gt;0,_xlfn.IFS(COUNTIF($L$20:L1767,"&lt;&gt;")&lt;101,1,COUNTIF($L$20:L1767,"&lt;&gt;")&lt;201,2,COUNTIF($L$20:L1767,"&lt;&gt;")&lt;301,3,COUNTIF($L$20:L1767,"&lt;&gt;")&lt;401,4,COUNTIF($L$20:L1767,"&lt;&gt;")&lt;501,5,COUNTIF($L$20:L1767,"&lt;&gt;")&lt;601,6,COUNTIF($L$20:L1767,"&lt;&gt;")&lt;701,7,COUNTIF($L$20:L1767,"&lt;&gt;")&lt;801,8,COUNTIF($L$20:L1767,"&lt;&gt;")&lt;901,9,COUNTIF($L$20:L1767,"&lt;&gt;")&lt;1001,10,COUNTIF($L$20:L1767,"&lt;&gt;")&lt;1101,11,COUNTIF($L$20:L1767,"&lt;&gt;")&lt;1201,12,COUNTIF($L$20:L1767,"&lt;&gt;")&lt;1301,13,COUNTIF($L$20:L1767,"&lt;&gt;")&lt;1401,14,COUNTIF($L$20:L1767,"&lt;&gt;")&lt;1501,15,COUNTIF($L$20:L1767,"&lt;&gt;")&lt;1601,16,COUNTIF($L$20:L1767,"&lt;&gt;")&lt;1701,17,COUNTIF($L$20:L1767,"&lt;&gt;")&lt;1801,18,COUNTIF($L$20:L1767,"&lt;&gt;")&lt;1901,19,COUNTIF($L$20:L1767,"&lt;&gt;")&lt;2001,20,COUNTIF($L$20:L1767,"&lt;&gt;")&lt;2101,21,COUNTIF($L$20:L1767,"&lt;&gt;")&lt;2201,22,COUNTIF($L$20:L1767,"&lt;&gt;")&lt;2301,23,COUNTIF($L$20:L1767,"&lt;&gt;")&lt;2401,24,COUNTIF($L$20:L1767,"&lt;&gt;")&lt;2501,25,COUNTIF($L$20:L1767,"&lt;&gt;")&lt;2601,26,COUNTIF($L$20:L1767,"&lt;&gt;")&lt;2701,27,COUNTIF($L$20:L1767,"&lt;&gt;")&lt;2801,28,COUNTIF($L$20:L1767,"&lt;&gt;")&lt;2901,29,COUNTIF($L$20:L1767,"&lt;&gt;")&lt;3001,30),"")</f>
        <v/>
      </c>
      <c r="AM1767" t="str">
        <f t="shared" si="135"/>
        <v/>
      </c>
      <c r="AN1767" t="str">
        <f t="shared" si="139"/>
        <v/>
      </c>
      <c r="AP1767" t="str">
        <f t="shared" si="138"/>
        <v/>
      </c>
      <c r="AQ1767" t="str">
        <f>IF(AO1767="","",COUNTIFS(AM1767:$AM$3019,AO1767))</f>
        <v/>
      </c>
    </row>
    <row r="1768" spans="1:43" x14ac:dyDescent="0.25">
      <c r="A1768" s="6" t="str">
        <f>IF(COUNT($A$20:A1767)&lt;&gt;$B$4,IF(A1767="","",A1767+1),"")</f>
        <v/>
      </c>
      <c r="B1768" s="3"/>
      <c r="C1768" s="3"/>
      <c r="D1768" s="122"/>
      <c r="E1768" s="3"/>
      <c r="F1768" s="3"/>
      <c r="G1768" s="3"/>
      <c r="H1768" s="3"/>
      <c r="I1768" s="120"/>
      <c r="J1768" s="3"/>
      <c r="K1768" s="95" t="str" cm="1">
        <f t="array" ref="K1768">IF(OR($J$14 = "A",$J$14 = "B",$J$14 = "C"),IF(I1768="","",IF(LEN(I1768)&gt;2,_xlfn.IFS(ISNUMBER(SEARCH("_",I1768)),I1768,ISNUMBER(SEARCH(", ",I1768)),SUBSTITUTE(I1768,", ","_"),ISNUMBER(SEARCH("/ ",I1768)),SUBSTITUTE(I1768,"/ ","_"),ISNUMBER(SEARCH(",",I1768)),SUBSTITUTE(I1768,",","_"),ISNUMBER(SEARCH("/",I1768)),SUBSTITUTE(I1768,"/","_"),ISNUMBER(SEARCH("",I1768)),I1768),I1768)),IF(OR($J$14 = "J",$J$14 = "K"),"",IF(D1768="","",IF(LEN(D1768)&gt;2,_xlfn.IFS(ISNUMBER(SEARCH("_",D1768)),D1768,ISNUMBER(SEARCH(", ",D1768)),SUBSTITUTE(D1768,", ","_"),ISNUMBER(SEARCH("/ ",D1768)),SUBSTITUTE(D1768,"/ ","_"),ISNUMBER(SEARCH(",",D1768)),SUBSTITUTE(D1768,",","_"),ISNUMBER(SEARCH("/",D1768)),SUBSTITUTE(D1768,"/","_"),ISNUMBER(SEARCH("",D1768)),D1768),D1768))))</f>
        <v/>
      </c>
      <c r="L1768" s="1"/>
      <c r="M1768" s="1" t="str">
        <f t="shared" si="136"/>
        <v/>
      </c>
      <c r="N1768" s="94" t="str">
        <f>IF($L1768="None","",IF(ISERROR(VLOOKUP($L1768,Info!$B$4:$B$266,1,FALSE)),"",VLOOKUP($L1768,Info!$B$4:$L$266,5,FALSE)))</f>
        <v/>
      </c>
      <c r="O1768" s="94" t="str">
        <f>IF(K1768="","",IF(AND($J$12&lt;&gt;"ABC",N1768="3"),"BAC",IF(N1768="3","ABC",IF($J$12&lt;&gt;"ABC",IF($J$10="Standard",VLOOKUP(K1768,Info!$BE$4:$BF$481,2,FALSE),VLOOKUP(K1768,Info!$BI$4:$BJ$482,2,FALSE)),IF($J$10="Standard",VLOOKUP(K1768,Info!$AG$4:$AH$2994,2,FALSE),VLOOKUP(K1768,Info!$AK$4:$AL$2997,2,FALSE))))))</f>
        <v/>
      </c>
      <c r="P1768" s="94" t="str">
        <f>IF($L1768="None","",IF(ISERROR(VLOOKUP($L1768,Info!$B$4:$B$266,1,FALSE)),"",VLOOKUP($L1768,Info!$B$4:$L$266,3,FALSE)))</f>
        <v/>
      </c>
      <c r="Q1768" s="96" t="str">
        <f>IF($L1768="None","",IF(ISERROR(VLOOKUP($L1768,Info!$B$4:$B$266,1,FALSE)),"",VLOOKUP($L1768,Info!$B$4:$L$266,4,FALSE)))</f>
        <v/>
      </c>
      <c r="R1768" s="1"/>
      <c r="S1768" s="6" t="str">
        <f t="shared" si="137"/>
        <v/>
      </c>
      <c r="T1768" s="6" t="str">
        <f>IF($L1768="None","",IF(ISERROR(VLOOKUP($L1768,Info!$B$4:$B$266,1,FALSE)),"",VLOOKUP($L1768,Info!$B$4:$L$266,11,FALSE)))</f>
        <v/>
      </c>
      <c r="U1768" s="1"/>
      <c r="V1768" s="1"/>
      <c r="W1768" s="1"/>
      <c r="X1768" s="1" t="str">
        <f>IF($L1768="None","",IF(ISERROR(VLOOKUP($L1768,Info!$B$4:$B$266,1,FALSE)),"",IF(OR(W1768="Metallic Liquid Tight",W1768="Non-Metallic Liquid Tight",W1768="LSZH",W1768="Greenfield"),VLOOKUP($L1768,Info!$B$4:$L$266,7,FALSE),"N/A")))</f>
        <v/>
      </c>
      <c r="Y1768" s="1"/>
      <c r="Z1768" s="96" t="str">
        <f>IF($L1768="None","",IF(ISERROR(VLOOKUP($L1768,Info!$B$4:$B$266,1,FALSE)),"",VLOOKUP($L1768,Info!$B$4:$L$266,9,FALSE)))</f>
        <v/>
      </c>
      <c r="AA1768" s="96" t="str">
        <f>IF($L1768="None","",IF(ISERROR(VLOOKUP($L1768,Info!$B$4:$B$266,1,FALSE)),"",VLOOKUP($L1768,Info!$B$4:$L$266,8,FALSE)))</f>
        <v/>
      </c>
      <c r="AB1768" s="96" t="str">
        <f>IF($L1768="None","",IF(ISERROR(VLOOKUP($L1768,Info!$B$4:$B$266,1,FALSE)),"",VLOOKUP($L1768,Info!$B$4:$L$266,10,FALSE)))</f>
        <v/>
      </c>
      <c r="AC1768" s="1" t="str">
        <f>IF(W1768="SO Cable","Black,White",IF(O1768="","",IF(P1768="","",IF($J$12&lt;&gt;"ABC",IF(P1768&lt;="250",VLOOKUP(O1768,Info!$AZ$4:$BB$22,3,FALSE),VLOOKUP(O1768,Info!$AZ$23:$BB$39,3,FALSE)),IF(P1768&lt;="250",VLOOKUP(O1768,Info!$AO$4:$AQ$22,3,FALSE),VLOOKUP(O1768,Info!$AO$23:$AP$39,3,FALSE))))))</f>
        <v/>
      </c>
      <c r="AD1768" s="1"/>
      <c r="AE1768" s="1" t="str">
        <f>IF($L1768="None","",IF(ISERROR(VLOOKUP($L1768,Info!$B$4:$B$266,1,FALSE)),"",VLOOKUP($L1768,Info!$B$4:$L$266,4,FALSE)))</f>
        <v/>
      </c>
      <c r="AF1768" s="1" t="str">
        <f>IF($L1768="None","",IF(ISERROR(VLOOKUP($L1768,Info!$B$4:$B$266,1,FALSE)),"",VLOOKUP($L1768,Info!$B$4:$L$266,6,FALSE)))</f>
        <v/>
      </c>
      <c r="AG1768" s="1"/>
      <c r="AH1768" s="33" t="str" cm="1">
        <f t="array" ref="AH1768">IF(AND(L1768&lt;&gt;"",O1768&lt;&gt;"",R1768:S1768&lt;&gt;"",W1768:X1768&lt;&gt;"",Z1768:AA1768&lt;&gt;"",AC1768&lt;&gt;""),"Good","Bad")</f>
        <v>Bad</v>
      </c>
      <c r="AL1768" t="str" cm="1">
        <f t="array" ref="AL1768">IF(R1768&gt;0,_xlfn.IFS(COUNTIF($L$20:L1768,"&lt;&gt;")&lt;101,1,COUNTIF($L$20:L1768,"&lt;&gt;")&lt;201,2,COUNTIF($L$20:L1768,"&lt;&gt;")&lt;301,3,COUNTIF($L$20:L1768,"&lt;&gt;")&lt;401,4,COUNTIF($L$20:L1768,"&lt;&gt;")&lt;501,5,COUNTIF($L$20:L1768,"&lt;&gt;")&lt;601,6,COUNTIF($L$20:L1768,"&lt;&gt;")&lt;701,7,COUNTIF($L$20:L1768,"&lt;&gt;")&lt;801,8,COUNTIF($L$20:L1768,"&lt;&gt;")&lt;901,9,COUNTIF($L$20:L1768,"&lt;&gt;")&lt;1001,10,COUNTIF($L$20:L1768,"&lt;&gt;")&lt;1101,11,COUNTIF($L$20:L1768,"&lt;&gt;")&lt;1201,12,COUNTIF($L$20:L1768,"&lt;&gt;")&lt;1301,13,COUNTIF($L$20:L1768,"&lt;&gt;")&lt;1401,14,COUNTIF($L$20:L1768,"&lt;&gt;")&lt;1501,15,COUNTIF($L$20:L1768,"&lt;&gt;")&lt;1601,16,COUNTIF($L$20:L1768,"&lt;&gt;")&lt;1701,17,COUNTIF($L$20:L1768,"&lt;&gt;")&lt;1801,18,COUNTIF($L$20:L1768,"&lt;&gt;")&lt;1901,19,COUNTIF($L$20:L1768,"&lt;&gt;")&lt;2001,20,COUNTIF($L$20:L1768,"&lt;&gt;")&lt;2101,21,COUNTIF($L$20:L1768,"&lt;&gt;")&lt;2201,22,COUNTIF($L$20:L1768,"&lt;&gt;")&lt;2301,23,COUNTIF($L$20:L1768,"&lt;&gt;")&lt;2401,24,COUNTIF($L$20:L1768,"&lt;&gt;")&lt;2501,25,COUNTIF($L$20:L1768,"&lt;&gt;")&lt;2601,26,COUNTIF($L$20:L1768,"&lt;&gt;")&lt;2701,27,COUNTIF($L$20:L1768,"&lt;&gt;")&lt;2801,28,COUNTIF($L$20:L1768,"&lt;&gt;")&lt;2901,29,COUNTIF($L$20:L1768,"&lt;&gt;")&lt;3001,30),"")</f>
        <v/>
      </c>
      <c r="AM1768" t="str">
        <f t="shared" si="135"/>
        <v/>
      </c>
      <c r="AN1768" t="str">
        <f t="shared" si="139"/>
        <v/>
      </c>
      <c r="AP1768" t="str">
        <f t="shared" si="138"/>
        <v/>
      </c>
      <c r="AQ1768" t="str">
        <f>IF(AO1768="","",COUNTIFS(AM1768:$AM$3019,AO1768))</f>
        <v/>
      </c>
    </row>
    <row r="1769" spans="1:43" x14ac:dyDescent="0.25">
      <c r="A1769" s="6" t="str">
        <f>IF(COUNT($A$20:A1768)&lt;&gt;$B$4,IF(A1768="","",A1768+1),"")</f>
        <v/>
      </c>
      <c r="B1769" s="3"/>
      <c r="C1769" s="3"/>
      <c r="D1769" s="122"/>
      <c r="E1769" s="3"/>
      <c r="F1769" s="3"/>
      <c r="G1769" s="3"/>
      <c r="H1769" s="3"/>
      <c r="I1769" s="120"/>
      <c r="J1769" s="3"/>
      <c r="K1769" s="95" t="str" cm="1">
        <f t="array" ref="K1769">IF(OR($J$14 = "A",$J$14 = "B",$J$14 = "C"),IF(I1769="","",IF(LEN(I1769)&gt;2,_xlfn.IFS(ISNUMBER(SEARCH("_",I1769)),I1769,ISNUMBER(SEARCH(", ",I1769)),SUBSTITUTE(I1769,", ","_"),ISNUMBER(SEARCH("/ ",I1769)),SUBSTITUTE(I1769,"/ ","_"),ISNUMBER(SEARCH(",",I1769)),SUBSTITUTE(I1769,",","_"),ISNUMBER(SEARCH("/",I1769)),SUBSTITUTE(I1769,"/","_"),ISNUMBER(SEARCH("",I1769)),I1769),I1769)),IF(OR($J$14 = "J",$J$14 = "K"),"",IF(D1769="","",IF(LEN(D1769)&gt;2,_xlfn.IFS(ISNUMBER(SEARCH("_",D1769)),D1769,ISNUMBER(SEARCH(", ",D1769)),SUBSTITUTE(D1769,", ","_"),ISNUMBER(SEARCH("/ ",D1769)),SUBSTITUTE(D1769,"/ ","_"),ISNUMBER(SEARCH(",",D1769)),SUBSTITUTE(D1769,",","_"),ISNUMBER(SEARCH("/",D1769)),SUBSTITUTE(D1769,"/","_"),ISNUMBER(SEARCH("",D1769)),D1769),D1769))))</f>
        <v/>
      </c>
      <c r="L1769" s="1"/>
      <c r="M1769" s="1" t="str">
        <f t="shared" si="136"/>
        <v/>
      </c>
      <c r="N1769" s="94" t="str">
        <f>IF($L1769="None","",IF(ISERROR(VLOOKUP($L1769,Info!$B$4:$B$266,1,FALSE)),"",VLOOKUP($L1769,Info!$B$4:$L$266,5,FALSE)))</f>
        <v/>
      </c>
      <c r="O1769" s="94" t="str">
        <f>IF(K1769="","",IF(AND($J$12&lt;&gt;"ABC",N1769="3"),"BAC",IF(N1769="3","ABC",IF($J$12&lt;&gt;"ABC",IF($J$10="Standard",VLOOKUP(K1769,Info!$BE$4:$BF$481,2,FALSE),VLOOKUP(K1769,Info!$BI$4:$BJ$482,2,FALSE)),IF($J$10="Standard",VLOOKUP(K1769,Info!$AG$4:$AH$2994,2,FALSE),VLOOKUP(K1769,Info!$AK$4:$AL$2997,2,FALSE))))))</f>
        <v/>
      </c>
      <c r="P1769" s="94" t="str">
        <f>IF($L1769="None","",IF(ISERROR(VLOOKUP($L1769,Info!$B$4:$B$266,1,FALSE)),"",VLOOKUP($L1769,Info!$B$4:$L$266,3,FALSE)))</f>
        <v/>
      </c>
      <c r="Q1769" s="96" t="str">
        <f>IF($L1769="None","",IF(ISERROR(VLOOKUP($L1769,Info!$B$4:$B$266,1,FALSE)),"",VLOOKUP($L1769,Info!$B$4:$L$266,4,FALSE)))</f>
        <v/>
      </c>
      <c r="R1769" s="1"/>
      <c r="S1769" s="6" t="str">
        <f t="shared" si="137"/>
        <v/>
      </c>
      <c r="T1769" s="6" t="str">
        <f>IF($L1769="None","",IF(ISERROR(VLOOKUP($L1769,Info!$B$4:$B$266,1,FALSE)),"",VLOOKUP($L1769,Info!$B$4:$L$266,11,FALSE)))</f>
        <v/>
      </c>
      <c r="U1769" s="1"/>
      <c r="V1769" s="1"/>
      <c r="W1769" s="1"/>
      <c r="X1769" s="1" t="str">
        <f>IF($L1769="None","",IF(ISERROR(VLOOKUP($L1769,Info!$B$4:$B$266,1,FALSE)),"",IF(OR(W1769="Metallic Liquid Tight",W1769="Non-Metallic Liquid Tight",W1769="LSZH",W1769="Greenfield"),VLOOKUP($L1769,Info!$B$4:$L$266,7,FALSE),"N/A")))</f>
        <v/>
      </c>
      <c r="Y1769" s="1"/>
      <c r="Z1769" s="96" t="str">
        <f>IF($L1769="None","",IF(ISERROR(VLOOKUP($L1769,Info!$B$4:$B$266,1,FALSE)),"",VLOOKUP($L1769,Info!$B$4:$L$266,9,FALSE)))</f>
        <v/>
      </c>
      <c r="AA1769" s="96" t="str">
        <f>IF($L1769="None","",IF(ISERROR(VLOOKUP($L1769,Info!$B$4:$B$266,1,FALSE)),"",VLOOKUP($L1769,Info!$B$4:$L$266,8,FALSE)))</f>
        <v/>
      </c>
      <c r="AB1769" s="96" t="str">
        <f>IF($L1769="None","",IF(ISERROR(VLOOKUP($L1769,Info!$B$4:$B$266,1,FALSE)),"",VLOOKUP($L1769,Info!$B$4:$L$266,10,FALSE)))</f>
        <v/>
      </c>
      <c r="AC1769" s="1" t="str">
        <f>IF(W1769="SO Cable","Black,White",IF(O1769="","",IF(P1769="","",IF($J$12&lt;&gt;"ABC",IF(P1769&lt;="250",VLOOKUP(O1769,Info!$AZ$4:$BB$22,3,FALSE),VLOOKUP(O1769,Info!$AZ$23:$BB$39,3,FALSE)),IF(P1769&lt;="250",VLOOKUP(O1769,Info!$AO$4:$AQ$22,3,FALSE),VLOOKUP(O1769,Info!$AO$23:$AP$39,3,FALSE))))))</f>
        <v/>
      </c>
      <c r="AD1769" s="1"/>
      <c r="AE1769" s="1" t="str">
        <f>IF($L1769="None","",IF(ISERROR(VLOOKUP($L1769,Info!$B$4:$B$266,1,FALSE)),"",VLOOKUP($L1769,Info!$B$4:$L$266,4,FALSE)))</f>
        <v/>
      </c>
      <c r="AF1769" s="1" t="str">
        <f>IF($L1769="None","",IF(ISERROR(VLOOKUP($L1769,Info!$B$4:$B$266,1,FALSE)),"",VLOOKUP($L1769,Info!$B$4:$L$266,6,FALSE)))</f>
        <v/>
      </c>
      <c r="AG1769" s="1"/>
      <c r="AH1769" s="33" t="str" cm="1">
        <f t="array" ref="AH1769">IF(AND(L1769&lt;&gt;"",O1769&lt;&gt;"",R1769:S1769&lt;&gt;"",W1769:X1769&lt;&gt;"",Z1769:AA1769&lt;&gt;"",AC1769&lt;&gt;""),"Good","Bad")</f>
        <v>Bad</v>
      </c>
      <c r="AL1769" t="str" cm="1">
        <f t="array" ref="AL1769">IF(R1769&gt;0,_xlfn.IFS(COUNTIF($L$20:L1769,"&lt;&gt;")&lt;101,1,COUNTIF($L$20:L1769,"&lt;&gt;")&lt;201,2,COUNTIF($L$20:L1769,"&lt;&gt;")&lt;301,3,COUNTIF($L$20:L1769,"&lt;&gt;")&lt;401,4,COUNTIF($L$20:L1769,"&lt;&gt;")&lt;501,5,COUNTIF($L$20:L1769,"&lt;&gt;")&lt;601,6,COUNTIF($L$20:L1769,"&lt;&gt;")&lt;701,7,COUNTIF($L$20:L1769,"&lt;&gt;")&lt;801,8,COUNTIF($L$20:L1769,"&lt;&gt;")&lt;901,9,COUNTIF($L$20:L1769,"&lt;&gt;")&lt;1001,10,COUNTIF($L$20:L1769,"&lt;&gt;")&lt;1101,11,COUNTIF($L$20:L1769,"&lt;&gt;")&lt;1201,12,COUNTIF($L$20:L1769,"&lt;&gt;")&lt;1301,13,COUNTIF($L$20:L1769,"&lt;&gt;")&lt;1401,14,COUNTIF($L$20:L1769,"&lt;&gt;")&lt;1501,15,COUNTIF($L$20:L1769,"&lt;&gt;")&lt;1601,16,COUNTIF($L$20:L1769,"&lt;&gt;")&lt;1701,17,COUNTIF($L$20:L1769,"&lt;&gt;")&lt;1801,18,COUNTIF($L$20:L1769,"&lt;&gt;")&lt;1901,19,COUNTIF($L$20:L1769,"&lt;&gt;")&lt;2001,20,COUNTIF($L$20:L1769,"&lt;&gt;")&lt;2101,21,COUNTIF($L$20:L1769,"&lt;&gt;")&lt;2201,22,COUNTIF($L$20:L1769,"&lt;&gt;")&lt;2301,23,COUNTIF($L$20:L1769,"&lt;&gt;")&lt;2401,24,COUNTIF($L$20:L1769,"&lt;&gt;")&lt;2501,25,COUNTIF($L$20:L1769,"&lt;&gt;")&lt;2601,26,COUNTIF($L$20:L1769,"&lt;&gt;")&lt;2701,27,COUNTIF($L$20:L1769,"&lt;&gt;")&lt;2801,28,COUNTIF($L$20:L1769,"&lt;&gt;")&lt;2901,29,COUNTIF($L$20:L1769,"&lt;&gt;")&lt;3001,30),"")</f>
        <v/>
      </c>
      <c r="AM1769" t="str">
        <f t="shared" si="135"/>
        <v/>
      </c>
      <c r="AN1769" t="str">
        <f t="shared" si="139"/>
        <v/>
      </c>
      <c r="AP1769" t="str">
        <f t="shared" si="138"/>
        <v/>
      </c>
      <c r="AQ1769" t="str">
        <f>IF(AO1769="","",COUNTIFS(AM1769:$AM$3019,AO1769))</f>
        <v/>
      </c>
    </row>
    <row r="1770" spans="1:43" x14ac:dyDescent="0.25">
      <c r="A1770" s="6" t="str">
        <f>IF(COUNT($A$20:A1769)&lt;&gt;$B$4,IF(A1769="","",A1769+1),"")</f>
        <v/>
      </c>
      <c r="B1770" s="3"/>
      <c r="C1770" s="3"/>
      <c r="D1770" s="122"/>
      <c r="E1770" s="3"/>
      <c r="F1770" s="3"/>
      <c r="G1770" s="3"/>
      <c r="H1770" s="3"/>
      <c r="I1770" s="120"/>
      <c r="J1770" s="3"/>
      <c r="K1770" s="95" t="str" cm="1">
        <f t="array" ref="K1770">IF(OR($J$14 = "A",$J$14 = "B",$J$14 = "C"),IF(I1770="","",IF(LEN(I1770)&gt;2,_xlfn.IFS(ISNUMBER(SEARCH("_",I1770)),I1770,ISNUMBER(SEARCH(", ",I1770)),SUBSTITUTE(I1770,", ","_"),ISNUMBER(SEARCH("/ ",I1770)),SUBSTITUTE(I1770,"/ ","_"),ISNUMBER(SEARCH(",",I1770)),SUBSTITUTE(I1770,",","_"),ISNUMBER(SEARCH("/",I1770)),SUBSTITUTE(I1770,"/","_"),ISNUMBER(SEARCH("",I1770)),I1770),I1770)),IF(OR($J$14 = "J",$J$14 = "K"),"",IF(D1770="","",IF(LEN(D1770)&gt;2,_xlfn.IFS(ISNUMBER(SEARCH("_",D1770)),D1770,ISNUMBER(SEARCH(", ",D1770)),SUBSTITUTE(D1770,", ","_"),ISNUMBER(SEARCH("/ ",D1770)),SUBSTITUTE(D1770,"/ ","_"),ISNUMBER(SEARCH(",",D1770)),SUBSTITUTE(D1770,",","_"),ISNUMBER(SEARCH("/",D1770)),SUBSTITUTE(D1770,"/","_"),ISNUMBER(SEARCH("",D1770)),D1770),D1770))))</f>
        <v/>
      </c>
      <c r="L1770" s="1"/>
      <c r="M1770" s="1" t="str">
        <f t="shared" si="136"/>
        <v/>
      </c>
      <c r="N1770" s="94" t="str">
        <f>IF($L1770="None","",IF(ISERROR(VLOOKUP($L1770,Info!$B$4:$B$266,1,FALSE)),"",VLOOKUP($L1770,Info!$B$4:$L$266,5,FALSE)))</f>
        <v/>
      </c>
      <c r="O1770" s="94" t="str">
        <f>IF(K1770="","",IF(AND($J$12&lt;&gt;"ABC",N1770="3"),"BAC",IF(N1770="3","ABC",IF($J$12&lt;&gt;"ABC",IF($J$10="Standard",VLOOKUP(K1770,Info!$BE$4:$BF$481,2,FALSE),VLOOKUP(K1770,Info!$BI$4:$BJ$482,2,FALSE)),IF($J$10="Standard",VLOOKUP(K1770,Info!$AG$4:$AH$2994,2,FALSE),VLOOKUP(K1770,Info!$AK$4:$AL$2997,2,FALSE))))))</f>
        <v/>
      </c>
      <c r="P1770" s="94" t="str">
        <f>IF($L1770="None","",IF(ISERROR(VLOOKUP($L1770,Info!$B$4:$B$266,1,FALSE)),"",VLOOKUP($L1770,Info!$B$4:$L$266,3,FALSE)))</f>
        <v/>
      </c>
      <c r="Q1770" s="96" t="str">
        <f>IF($L1770="None","",IF(ISERROR(VLOOKUP($L1770,Info!$B$4:$B$266,1,FALSE)),"",VLOOKUP($L1770,Info!$B$4:$L$266,4,FALSE)))</f>
        <v/>
      </c>
      <c r="R1770" s="1"/>
      <c r="S1770" s="6" t="str">
        <f t="shared" si="137"/>
        <v/>
      </c>
      <c r="T1770" s="6" t="str">
        <f>IF($L1770="None","",IF(ISERROR(VLOOKUP($L1770,Info!$B$4:$B$266,1,FALSE)),"",VLOOKUP($L1770,Info!$B$4:$L$266,11,FALSE)))</f>
        <v/>
      </c>
      <c r="U1770" s="1"/>
      <c r="V1770" s="1"/>
      <c r="W1770" s="1"/>
      <c r="X1770" s="1" t="str">
        <f>IF($L1770="None","",IF(ISERROR(VLOOKUP($L1770,Info!$B$4:$B$266,1,FALSE)),"",IF(OR(W1770="Metallic Liquid Tight",W1770="Non-Metallic Liquid Tight",W1770="LSZH",W1770="Greenfield"),VLOOKUP($L1770,Info!$B$4:$L$266,7,FALSE),"N/A")))</f>
        <v/>
      </c>
      <c r="Y1770" s="1"/>
      <c r="Z1770" s="96" t="str">
        <f>IF($L1770="None","",IF(ISERROR(VLOOKUP($L1770,Info!$B$4:$B$266,1,FALSE)),"",VLOOKUP($L1770,Info!$B$4:$L$266,9,FALSE)))</f>
        <v/>
      </c>
      <c r="AA1770" s="96" t="str">
        <f>IF($L1770="None","",IF(ISERROR(VLOOKUP($L1770,Info!$B$4:$B$266,1,FALSE)),"",VLOOKUP($L1770,Info!$B$4:$L$266,8,FALSE)))</f>
        <v/>
      </c>
      <c r="AB1770" s="96" t="str">
        <f>IF($L1770="None","",IF(ISERROR(VLOOKUP($L1770,Info!$B$4:$B$266,1,FALSE)),"",VLOOKUP($L1770,Info!$B$4:$L$266,10,FALSE)))</f>
        <v/>
      </c>
      <c r="AC1770" s="1" t="str">
        <f>IF(W1770="SO Cable","Black,White",IF(O1770="","",IF(P1770="","",IF($J$12&lt;&gt;"ABC",IF(P1770&lt;="250",VLOOKUP(O1770,Info!$AZ$4:$BB$22,3,FALSE),VLOOKUP(O1770,Info!$AZ$23:$BB$39,3,FALSE)),IF(P1770&lt;="250",VLOOKUP(O1770,Info!$AO$4:$AQ$22,3,FALSE),VLOOKUP(O1770,Info!$AO$23:$AP$39,3,FALSE))))))</f>
        <v/>
      </c>
      <c r="AD1770" s="1"/>
      <c r="AE1770" s="1" t="str">
        <f>IF($L1770="None","",IF(ISERROR(VLOOKUP($L1770,Info!$B$4:$B$266,1,FALSE)),"",VLOOKUP($L1770,Info!$B$4:$L$266,4,FALSE)))</f>
        <v/>
      </c>
      <c r="AF1770" s="1" t="str">
        <f>IF($L1770="None","",IF(ISERROR(VLOOKUP($L1770,Info!$B$4:$B$266,1,FALSE)),"",VLOOKUP($L1770,Info!$B$4:$L$266,6,FALSE)))</f>
        <v/>
      </c>
      <c r="AG1770" s="1"/>
      <c r="AH1770" s="33" t="str" cm="1">
        <f t="array" ref="AH1770">IF(AND(L1770&lt;&gt;"",O1770&lt;&gt;"",R1770:S1770&lt;&gt;"",W1770:X1770&lt;&gt;"",Z1770:AA1770&lt;&gt;"",AC1770&lt;&gt;""),"Good","Bad")</f>
        <v>Bad</v>
      </c>
      <c r="AL1770" t="str" cm="1">
        <f t="array" ref="AL1770">IF(R1770&gt;0,_xlfn.IFS(COUNTIF($L$20:L1770,"&lt;&gt;")&lt;101,1,COUNTIF($L$20:L1770,"&lt;&gt;")&lt;201,2,COUNTIF($L$20:L1770,"&lt;&gt;")&lt;301,3,COUNTIF($L$20:L1770,"&lt;&gt;")&lt;401,4,COUNTIF($L$20:L1770,"&lt;&gt;")&lt;501,5,COUNTIF($L$20:L1770,"&lt;&gt;")&lt;601,6,COUNTIF($L$20:L1770,"&lt;&gt;")&lt;701,7,COUNTIF($L$20:L1770,"&lt;&gt;")&lt;801,8,COUNTIF($L$20:L1770,"&lt;&gt;")&lt;901,9,COUNTIF($L$20:L1770,"&lt;&gt;")&lt;1001,10,COUNTIF($L$20:L1770,"&lt;&gt;")&lt;1101,11,COUNTIF($L$20:L1770,"&lt;&gt;")&lt;1201,12,COUNTIF($L$20:L1770,"&lt;&gt;")&lt;1301,13,COUNTIF($L$20:L1770,"&lt;&gt;")&lt;1401,14,COUNTIF($L$20:L1770,"&lt;&gt;")&lt;1501,15,COUNTIF($L$20:L1770,"&lt;&gt;")&lt;1601,16,COUNTIF($L$20:L1770,"&lt;&gt;")&lt;1701,17,COUNTIF($L$20:L1770,"&lt;&gt;")&lt;1801,18,COUNTIF($L$20:L1770,"&lt;&gt;")&lt;1901,19,COUNTIF($L$20:L1770,"&lt;&gt;")&lt;2001,20,COUNTIF($L$20:L1770,"&lt;&gt;")&lt;2101,21,COUNTIF($L$20:L1770,"&lt;&gt;")&lt;2201,22,COUNTIF($L$20:L1770,"&lt;&gt;")&lt;2301,23,COUNTIF($L$20:L1770,"&lt;&gt;")&lt;2401,24,COUNTIF($L$20:L1770,"&lt;&gt;")&lt;2501,25,COUNTIF($L$20:L1770,"&lt;&gt;")&lt;2601,26,COUNTIF($L$20:L1770,"&lt;&gt;")&lt;2701,27,COUNTIF($L$20:L1770,"&lt;&gt;")&lt;2801,28,COUNTIF($L$20:L1770,"&lt;&gt;")&lt;2901,29,COUNTIF($L$20:L1770,"&lt;&gt;")&lt;3001,30),"")</f>
        <v/>
      </c>
      <c r="AM1770" t="str">
        <f t="shared" si="135"/>
        <v/>
      </c>
      <c r="AN1770" t="str">
        <f t="shared" si="139"/>
        <v/>
      </c>
      <c r="AP1770" t="str">
        <f t="shared" si="138"/>
        <v/>
      </c>
      <c r="AQ1770" t="str">
        <f>IF(AO1770="","",COUNTIFS(AM1770:$AM$3019,AO1770))</f>
        <v/>
      </c>
    </row>
    <row r="1771" spans="1:43" x14ac:dyDescent="0.25">
      <c r="A1771" s="6" t="str">
        <f>IF(COUNT($A$20:A1770)&lt;&gt;$B$4,IF(A1770="","",A1770+1),"")</f>
        <v/>
      </c>
      <c r="B1771" s="3"/>
      <c r="C1771" s="3"/>
      <c r="D1771" s="122"/>
      <c r="E1771" s="3"/>
      <c r="F1771" s="3"/>
      <c r="G1771" s="3"/>
      <c r="H1771" s="3"/>
      <c r="I1771" s="120"/>
      <c r="J1771" s="3"/>
      <c r="K1771" s="95" t="str" cm="1">
        <f t="array" ref="K1771">IF(OR($J$14 = "A",$J$14 = "B",$J$14 = "C"),IF(I1771="","",IF(LEN(I1771)&gt;2,_xlfn.IFS(ISNUMBER(SEARCH("_",I1771)),I1771,ISNUMBER(SEARCH(", ",I1771)),SUBSTITUTE(I1771,", ","_"),ISNUMBER(SEARCH("/ ",I1771)),SUBSTITUTE(I1771,"/ ","_"),ISNUMBER(SEARCH(",",I1771)),SUBSTITUTE(I1771,",","_"),ISNUMBER(SEARCH("/",I1771)),SUBSTITUTE(I1771,"/","_"),ISNUMBER(SEARCH("",I1771)),I1771),I1771)),IF(OR($J$14 = "J",$J$14 = "K"),"",IF(D1771="","",IF(LEN(D1771)&gt;2,_xlfn.IFS(ISNUMBER(SEARCH("_",D1771)),D1771,ISNUMBER(SEARCH(", ",D1771)),SUBSTITUTE(D1771,", ","_"),ISNUMBER(SEARCH("/ ",D1771)),SUBSTITUTE(D1771,"/ ","_"),ISNUMBER(SEARCH(",",D1771)),SUBSTITUTE(D1771,",","_"),ISNUMBER(SEARCH("/",D1771)),SUBSTITUTE(D1771,"/","_"),ISNUMBER(SEARCH("",D1771)),D1771),D1771))))</f>
        <v/>
      </c>
      <c r="L1771" s="1"/>
      <c r="M1771" s="1" t="str">
        <f t="shared" si="136"/>
        <v/>
      </c>
      <c r="N1771" s="94" t="str">
        <f>IF($L1771="None","",IF(ISERROR(VLOOKUP($L1771,Info!$B$4:$B$266,1,FALSE)),"",VLOOKUP($L1771,Info!$B$4:$L$266,5,FALSE)))</f>
        <v/>
      </c>
      <c r="O1771" s="94" t="str">
        <f>IF(K1771="","",IF(AND($J$12&lt;&gt;"ABC",N1771="3"),"BAC",IF(N1771="3","ABC",IF($J$12&lt;&gt;"ABC",IF($J$10="Standard",VLOOKUP(K1771,Info!$BE$4:$BF$481,2,FALSE),VLOOKUP(K1771,Info!$BI$4:$BJ$482,2,FALSE)),IF($J$10="Standard",VLOOKUP(K1771,Info!$AG$4:$AH$2994,2,FALSE),VLOOKUP(K1771,Info!$AK$4:$AL$2997,2,FALSE))))))</f>
        <v/>
      </c>
      <c r="P1771" s="94" t="str">
        <f>IF($L1771="None","",IF(ISERROR(VLOOKUP($L1771,Info!$B$4:$B$266,1,FALSE)),"",VLOOKUP($L1771,Info!$B$4:$L$266,3,FALSE)))</f>
        <v/>
      </c>
      <c r="Q1771" s="96" t="str">
        <f>IF($L1771="None","",IF(ISERROR(VLOOKUP($L1771,Info!$B$4:$B$266,1,FALSE)),"",VLOOKUP($L1771,Info!$B$4:$L$266,4,FALSE)))</f>
        <v/>
      </c>
      <c r="R1771" s="1"/>
      <c r="S1771" s="6" t="str">
        <f t="shared" si="137"/>
        <v/>
      </c>
      <c r="T1771" s="6" t="str">
        <f>IF($L1771="None","",IF(ISERROR(VLOOKUP($L1771,Info!$B$4:$B$266,1,FALSE)),"",VLOOKUP($L1771,Info!$B$4:$L$266,11,FALSE)))</f>
        <v/>
      </c>
      <c r="U1771" s="1"/>
      <c r="V1771" s="1"/>
      <c r="W1771" s="1"/>
      <c r="X1771" s="1" t="str">
        <f>IF($L1771="None","",IF(ISERROR(VLOOKUP($L1771,Info!$B$4:$B$266,1,FALSE)),"",IF(OR(W1771="Metallic Liquid Tight",W1771="Non-Metallic Liquid Tight",W1771="LSZH",W1771="Greenfield"),VLOOKUP($L1771,Info!$B$4:$L$266,7,FALSE),"N/A")))</f>
        <v/>
      </c>
      <c r="Y1771" s="1"/>
      <c r="Z1771" s="96" t="str">
        <f>IF($L1771="None","",IF(ISERROR(VLOOKUP($L1771,Info!$B$4:$B$266,1,FALSE)),"",VLOOKUP($L1771,Info!$B$4:$L$266,9,FALSE)))</f>
        <v/>
      </c>
      <c r="AA1771" s="96" t="str">
        <f>IF($L1771="None","",IF(ISERROR(VLOOKUP($L1771,Info!$B$4:$B$266,1,FALSE)),"",VLOOKUP($L1771,Info!$B$4:$L$266,8,FALSE)))</f>
        <v/>
      </c>
      <c r="AB1771" s="96" t="str">
        <f>IF($L1771="None","",IF(ISERROR(VLOOKUP($L1771,Info!$B$4:$B$266,1,FALSE)),"",VLOOKUP($L1771,Info!$B$4:$L$266,10,FALSE)))</f>
        <v/>
      </c>
      <c r="AC1771" s="1" t="str">
        <f>IF(W1771="SO Cable","Black,White",IF(O1771="","",IF(P1771="","",IF($J$12&lt;&gt;"ABC",IF(P1771&lt;="250",VLOOKUP(O1771,Info!$AZ$4:$BB$22,3,FALSE),VLOOKUP(O1771,Info!$AZ$23:$BB$39,3,FALSE)),IF(P1771&lt;="250",VLOOKUP(O1771,Info!$AO$4:$AQ$22,3,FALSE),VLOOKUP(O1771,Info!$AO$23:$AP$39,3,FALSE))))))</f>
        <v/>
      </c>
      <c r="AD1771" s="1"/>
      <c r="AE1771" s="1" t="str">
        <f>IF($L1771="None","",IF(ISERROR(VLOOKUP($L1771,Info!$B$4:$B$266,1,FALSE)),"",VLOOKUP($L1771,Info!$B$4:$L$266,4,FALSE)))</f>
        <v/>
      </c>
      <c r="AF1771" s="1" t="str">
        <f>IF($L1771="None","",IF(ISERROR(VLOOKUP($L1771,Info!$B$4:$B$266,1,FALSE)),"",VLOOKUP($L1771,Info!$B$4:$L$266,6,FALSE)))</f>
        <v/>
      </c>
      <c r="AG1771" s="1"/>
      <c r="AH1771" s="33" t="str" cm="1">
        <f t="array" ref="AH1771">IF(AND(L1771&lt;&gt;"",O1771&lt;&gt;"",R1771:S1771&lt;&gt;"",W1771:X1771&lt;&gt;"",Z1771:AA1771&lt;&gt;"",AC1771&lt;&gt;""),"Good","Bad")</f>
        <v>Bad</v>
      </c>
      <c r="AL1771" t="str" cm="1">
        <f t="array" ref="AL1771">IF(R1771&gt;0,_xlfn.IFS(COUNTIF($L$20:L1771,"&lt;&gt;")&lt;101,1,COUNTIF($L$20:L1771,"&lt;&gt;")&lt;201,2,COUNTIF($L$20:L1771,"&lt;&gt;")&lt;301,3,COUNTIF($L$20:L1771,"&lt;&gt;")&lt;401,4,COUNTIF($L$20:L1771,"&lt;&gt;")&lt;501,5,COUNTIF($L$20:L1771,"&lt;&gt;")&lt;601,6,COUNTIF($L$20:L1771,"&lt;&gt;")&lt;701,7,COUNTIF($L$20:L1771,"&lt;&gt;")&lt;801,8,COUNTIF($L$20:L1771,"&lt;&gt;")&lt;901,9,COUNTIF($L$20:L1771,"&lt;&gt;")&lt;1001,10,COUNTIF($L$20:L1771,"&lt;&gt;")&lt;1101,11,COUNTIF($L$20:L1771,"&lt;&gt;")&lt;1201,12,COUNTIF($L$20:L1771,"&lt;&gt;")&lt;1301,13,COUNTIF($L$20:L1771,"&lt;&gt;")&lt;1401,14,COUNTIF($L$20:L1771,"&lt;&gt;")&lt;1501,15,COUNTIF($L$20:L1771,"&lt;&gt;")&lt;1601,16,COUNTIF($L$20:L1771,"&lt;&gt;")&lt;1701,17,COUNTIF($L$20:L1771,"&lt;&gt;")&lt;1801,18,COUNTIF($L$20:L1771,"&lt;&gt;")&lt;1901,19,COUNTIF($L$20:L1771,"&lt;&gt;")&lt;2001,20,COUNTIF($L$20:L1771,"&lt;&gt;")&lt;2101,21,COUNTIF($L$20:L1771,"&lt;&gt;")&lt;2201,22,COUNTIF($L$20:L1771,"&lt;&gt;")&lt;2301,23,COUNTIF($L$20:L1771,"&lt;&gt;")&lt;2401,24,COUNTIF($L$20:L1771,"&lt;&gt;")&lt;2501,25,COUNTIF($L$20:L1771,"&lt;&gt;")&lt;2601,26,COUNTIF($L$20:L1771,"&lt;&gt;")&lt;2701,27,COUNTIF($L$20:L1771,"&lt;&gt;")&lt;2801,28,COUNTIF($L$20:L1771,"&lt;&gt;")&lt;2901,29,COUNTIF($L$20:L1771,"&lt;&gt;")&lt;3001,30),"")</f>
        <v/>
      </c>
      <c r="AM1771" t="str">
        <f t="shared" si="135"/>
        <v/>
      </c>
      <c r="AN1771" t="str">
        <f t="shared" si="139"/>
        <v/>
      </c>
      <c r="AP1771" t="str">
        <f t="shared" si="138"/>
        <v/>
      </c>
      <c r="AQ1771" t="str">
        <f>IF(AO1771="","",COUNTIFS(AM1771:$AM$3019,AO1771))</f>
        <v/>
      </c>
    </row>
    <row r="1772" spans="1:43" x14ac:dyDescent="0.25">
      <c r="A1772" s="6" t="str">
        <f>IF(COUNT($A$20:A1771)&lt;&gt;$B$4,IF(A1771="","",A1771+1),"")</f>
        <v/>
      </c>
      <c r="B1772" s="3"/>
      <c r="C1772" s="3"/>
      <c r="D1772" s="122"/>
      <c r="E1772" s="3"/>
      <c r="F1772" s="3"/>
      <c r="G1772" s="3"/>
      <c r="H1772" s="3"/>
      <c r="I1772" s="120"/>
      <c r="J1772" s="3"/>
      <c r="K1772" s="95" t="str" cm="1">
        <f t="array" ref="K1772">IF(OR($J$14 = "A",$J$14 = "B",$J$14 = "C"),IF(I1772="","",IF(LEN(I1772)&gt;2,_xlfn.IFS(ISNUMBER(SEARCH("_",I1772)),I1772,ISNUMBER(SEARCH(", ",I1772)),SUBSTITUTE(I1772,", ","_"),ISNUMBER(SEARCH("/ ",I1772)),SUBSTITUTE(I1772,"/ ","_"),ISNUMBER(SEARCH(",",I1772)),SUBSTITUTE(I1772,",","_"),ISNUMBER(SEARCH("/",I1772)),SUBSTITUTE(I1772,"/","_"),ISNUMBER(SEARCH("",I1772)),I1772),I1772)),IF(OR($J$14 = "J",$J$14 = "K"),"",IF(D1772="","",IF(LEN(D1772)&gt;2,_xlfn.IFS(ISNUMBER(SEARCH("_",D1772)),D1772,ISNUMBER(SEARCH(", ",D1772)),SUBSTITUTE(D1772,", ","_"),ISNUMBER(SEARCH("/ ",D1772)),SUBSTITUTE(D1772,"/ ","_"),ISNUMBER(SEARCH(",",D1772)),SUBSTITUTE(D1772,",","_"),ISNUMBER(SEARCH("/",D1772)),SUBSTITUTE(D1772,"/","_"),ISNUMBER(SEARCH("",D1772)),D1772),D1772))))</f>
        <v/>
      </c>
      <c r="L1772" s="1"/>
      <c r="M1772" s="1" t="str">
        <f t="shared" si="136"/>
        <v/>
      </c>
      <c r="N1772" s="94" t="str">
        <f>IF($L1772="None","",IF(ISERROR(VLOOKUP($L1772,Info!$B$4:$B$266,1,FALSE)),"",VLOOKUP($L1772,Info!$B$4:$L$266,5,FALSE)))</f>
        <v/>
      </c>
      <c r="O1772" s="94" t="str">
        <f>IF(K1772="","",IF(AND($J$12&lt;&gt;"ABC",N1772="3"),"BAC",IF(N1772="3","ABC",IF($J$12&lt;&gt;"ABC",IF($J$10="Standard",VLOOKUP(K1772,Info!$BE$4:$BF$481,2,FALSE),VLOOKUP(K1772,Info!$BI$4:$BJ$482,2,FALSE)),IF($J$10="Standard",VLOOKUP(K1772,Info!$AG$4:$AH$2994,2,FALSE),VLOOKUP(K1772,Info!$AK$4:$AL$2997,2,FALSE))))))</f>
        <v/>
      </c>
      <c r="P1772" s="94" t="str">
        <f>IF($L1772="None","",IF(ISERROR(VLOOKUP($L1772,Info!$B$4:$B$266,1,FALSE)),"",VLOOKUP($L1772,Info!$B$4:$L$266,3,FALSE)))</f>
        <v/>
      </c>
      <c r="Q1772" s="96" t="str">
        <f>IF($L1772="None","",IF(ISERROR(VLOOKUP($L1772,Info!$B$4:$B$266,1,FALSE)),"",VLOOKUP($L1772,Info!$B$4:$L$266,4,FALSE)))</f>
        <v/>
      </c>
      <c r="R1772" s="1"/>
      <c r="S1772" s="6" t="str">
        <f t="shared" si="137"/>
        <v/>
      </c>
      <c r="T1772" s="6" t="str">
        <f>IF($L1772="None","",IF(ISERROR(VLOOKUP($L1772,Info!$B$4:$B$266,1,FALSE)),"",VLOOKUP($L1772,Info!$B$4:$L$266,11,FALSE)))</f>
        <v/>
      </c>
      <c r="U1772" s="1"/>
      <c r="V1772" s="1"/>
      <c r="W1772" s="1"/>
      <c r="X1772" s="1" t="str">
        <f>IF($L1772="None","",IF(ISERROR(VLOOKUP($L1772,Info!$B$4:$B$266,1,FALSE)),"",IF(OR(W1772="Metallic Liquid Tight",W1772="Non-Metallic Liquid Tight",W1772="LSZH",W1772="Greenfield"),VLOOKUP($L1772,Info!$B$4:$L$266,7,FALSE),"N/A")))</f>
        <v/>
      </c>
      <c r="Y1772" s="1"/>
      <c r="Z1772" s="96" t="str">
        <f>IF($L1772="None","",IF(ISERROR(VLOOKUP($L1772,Info!$B$4:$B$266,1,FALSE)),"",VLOOKUP($L1772,Info!$B$4:$L$266,9,FALSE)))</f>
        <v/>
      </c>
      <c r="AA1772" s="96" t="str">
        <f>IF($L1772="None","",IF(ISERROR(VLOOKUP($L1772,Info!$B$4:$B$266,1,FALSE)),"",VLOOKUP($L1772,Info!$B$4:$L$266,8,FALSE)))</f>
        <v/>
      </c>
      <c r="AB1772" s="96" t="str">
        <f>IF($L1772="None","",IF(ISERROR(VLOOKUP($L1772,Info!$B$4:$B$266,1,FALSE)),"",VLOOKUP($L1772,Info!$B$4:$L$266,10,FALSE)))</f>
        <v/>
      </c>
      <c r="AC1772" s="1" t="str">
        <f>IF(W1772="SO Cable","Black,White",IF(O1772="","",IF(P1772="","",IF($J$12&lt;&gt;"ABC",IF(P1772&lt;="250",VLOOKUP(O1772,Info!$AZ$4:$BB$22,3,FALSE),VLOOKUP(O1772,Info!$AZ$23:$BB$39,3,FALSE)),IF(P1772&lt;="250",VLOOKUP(O1772,Info!$AO$4:$AQ$22,3,FALSE),VLOOKUP(O1772,Info!$AO$23:$AP$39,3,FALSE))))))</f>
        <v/>
      </c>
      <c r="AD1772" s="1"/>
      <c r="AE1772" s="1" t="str">
        <f>IF($L1772="None","",IF(ISERROR(VLOOKUP($L1772,Info!$B$4:$B$266,1,FALSE)),"",VLOOKUP($L1772,Info!$B$4:$L$266,4,FALSE)))</f>
        <v/>
      </c>
      <c r="AF1772" s="1" t="str">
        <f>IF($L1772="None","",IF(ISERROR(VLOOKUP($L1772,Info!$B$4:$B$266,1,FALSE)),"",VLOOKUP($L1772,Info!$B$4:$L$266,6,FALSE)))</f>
        <v/>
      </c>
      <c r="AG1772" s="1"/>
      <c r="AH1772" s="33" t="str" cm="1">
        <f t="array" ref="AH1772">IF(AND(L1772&lt;&gt;"",O1772&lt;&gt;"",R1772:S1772&lt;&gt;"",W1772:X1772&lt;&gt;"",Z1772:AA1772&lt;&gt;"",AC1772&lt;&gt;""),"Good","Bad")</f>
        <v>Bad</v>
      </c>
      <c r="AL1772" t="str" cm="1">
        <f t="array" ref="AL1772">IF(R1772&gt;0,_xlfn.IFS(COUNTIF($L$20:L1772,"&lt;&gt;")&lt;101,1,COUNTIF($L$20:L1772,"&lt;&gt;")&lt;201,2,COUNTIF($L$20:L1772,"&lt;&gt;")&lt;301,3,COUNTIF($L$20:L1772,"&lt;&gt;")&lt;401,4,COUNTIF($L$20:L1772,"&lt;&gt;")&lt;501,5,COUNTIF($L$20:L1772,"&lt;&gt;")&lt;601,6,COUNTIF($L$20:L1772,"&lt;&gt;")&lt;701,7,COUNTIF($L$20:L1772,"&lt;&gt;")&lt;801,8,COUNTIF($L$20:L1772,"&lt;&gt;")&lt;901,9,COUNTIF($L$20:L1772,"&lt;&gt;")&lt;1001,10,COUNTIF($L$20:L1772,"&lt;&gt;")&lt;1101,11,COUNTIF($L$20:L1772,"&lt;&gt;")&lt;1201,12,COUNTIF($L$20:L1772,"&lt;&gt;")&lt;1301,13,COUNTIF($L$20:L1772,"&lt;&gt;")&lt;1401,14,COUNTIF($L$20:L1772,"&lt;&gt;")&lt;1501,15,COUNTIF($L$20:L1772,"&lt;&gt;")&lt;1601,16,COUNTIF($L$20:L1772,"&lt;&gt;")&lt;1701,17,COUNTIF($L$20:L1772,"&lt;&gt;")&lt;1801,18,COUNTIF($L$20:L1772,"&lt;&gt;")&lt;1901,19,COUNTIF($L$20:L1772,"&lt;&gt;")&lt;2001,20,COUNTIF($L$20:L1772,"&lt;&gt;")&lt;2101,21,COUNTIF($L$20:L1772,"&lt;&gt;")&lt;2201,22,COUNTIF($L$20:L1772,"&lt;&gt;")&lt;2301,23,COUNTIF($L$20:L1772,"&lt;&gt;")&lt;2401,24,COUNTIF($L$20:L1772,"&lt;&gt;")&lt;2501,25,COUNTIF($L$20:L1772,"&lt;&gt;")&lt;2601,26,COUNTIF($L$20:L1772,"&lt;&gt;")&lt;2701,27,COUNTIF($L$20:L1772,"&lt;&gt;")&lt;2801,28,COUNTIF($L$20:L1772,"&lt;&gt;")&lt;2901,29,COUNTIF($L$20:L1772,"&lt;&gt;")&lt;3001,30),"")</f>
        <v/>
      </c>
      <c r="AM1772" t="str">
        <f t="shared" si="135"/>
        <v/>
      </c>
      <c r="AN1772" t="str">
        <f t="shared" si="139"/>
        <v/>
      </c>
      <c r="AP1772" t="str">
        <f t="shared" si="138"/>
        <v/>
      </c>
      <c r="AQ1772" t="str">
        <f>IF(AO1772="","",COUNTIFS(AM1772:$AM$3019,AO1772))</f>
        <v/>
      </c>
    </row>
    <row r="1773" spans="1:43" x14ac:dyDescent="0.25">
      <c r="A1773" s="6" t="str">
        <f>IF(COUNT($A$20:A1772)&lt;&gt;$B$4,IF(A1772="","",A1772+1),"")</f>
        <v/>
      </c>
      <c r="B1773" s="3"/>
      <c r="C1773" s="3"/>
      <c r="D1773" s="122"/>
      <c r="E1773" s="3"/>
      <c r="F1773" s="3"/>
      <c r="G1773" s="3"/>
      <c r="H1773" s="3"/>
      <c r="I1773" s="120"/>
      <c r="J1773" s="3"/>
      <c r="K1773" s="95" t="str" cm="1">
        <f t="array" ref="K1773">IF(OR($J$14 = "A",$J$14 = "B",$J$14 = "C"),IF(I1773="","",IF(LEN(I1773)&gt;2,_xlfn.IFS(ISNUMBER(SEARCH("_",I1773)),I1773,ISNUMBER(SEARCH(", ",I1773)),SUBSTITUTE(I1773,", ","_"),ISNUMBER(SEARCH("/ ",I1773)),SUBSTITUTE(I1773,"/ ","_"),ISNUMBER(SEARCH(",",I1773)),SUBSTITUTE(I1773,",","_"),ISNUMBER(SEARCH("/",I1773)),SUBSTITUTE(I1773,"/","_"),ISNUMBER(SEARCH("",I1773)),I1773),I1773)),IF(OR($J$14 = "J",$J$14 = "K"),"",IF(D1773="","",IF(LEN(D1773)&gt;2,_xlfn.IFS(ISNUMBER(SEARCH("_",D1773)),D1773,ISNUMBER(SEARCH(", ",D1773)),SUBSTITUTE(D1773,", ","_"),ISNUMBER(SEARCH("/ ",D1773)),SUBSTITUTE(D1773,"/ ","_"),ISNUMBER(SEARCH(",",D1773)),SUBSTITUTE(D1773,",","_"),ISNUMBER(SEARCH("/",D1773)),SUBSTITUTE(D1773,"/","_"),ISNUMBER(SEARCH("",D1773)),D1773),D1773))))</f>
        <v/>
      </c>
      <c r="L1773" s="1"/>
      <c r="M1773" s="1" t="str">
        <f t="shared" si="136"/>
        <v/>
      </c>
      <c r="N1773" s="94" t="str">
        <f>IF($L1773="None","",IF(ISERROR(VLOOKUP($L1773,Info!$B$4:$B$266,1,FALSE)),"",VLOOKUP($L1773,Info!$B$4:$L$266,5,FALSE)))</f>
        <v/>
      </c>
      <c r="O1773" s="94" t="str">
        <f>IF(K1773="","",IF(AND($J$12&lt;&gt;"ABC",N1773="3"),"BAC",IF(N1773="3","ABC",IF($J$12&lt;&gt;"ABC",IF($J$10="Standard",VLOOKUP(K1773,Info!$BE$4:$BF$481,2,FALSE),VLOOKUP(K1773,Info!$BI$4:$BJ$482,2,FALSE)),IF($J$10="Standard",VLOOKUP(K1773,Info!$AG$4:$AH$2994,2,FALSE),VLOOKUP(K1773,Info!$AK$4:$AL$2997,2,FALSE))))))</f>
        <v/>
      </c>
      <c r="P1773" s="94" t="str">
        <f>IF($L1773="None","",IF(ISERROR(VLOOKUP($L1773,Info!$B$4:$B$266,1,FALSE)),"",VLOOKUP($L1773,Info!$B$4:$L$266,3,FALSE)))</f>
        <v/>
      </c>
      <c r="Q1773" s="96" t="str">
        <f>IF($L1773="None","",IF(ISERROR(VLOOKUP($L1773,Info!$B$4:$B$266,1,FALSE)),"",VLOOKUP($L1773,Info!$B$4:$L$266,4,FALSE)))</f>
        <v/>
      </c>
      <c r="R1773" s="1"/>
      <c r="S1773" s="6" t="str">
        <f t="shared" si="137"/>
        <v/>
      </c>
      <c r="T1773" s="6" t="str">
        <f>IF($L1773="None","",IF(ISERROR(VLOOKUP($L1773,Info!$B$4:$B$266,1,FALSE)),"",VLOOKUP($L1773,Info!$B$4:$L$266,11,FALSE)))</f>
        <v/>
      </c>
      <c r="U1773" s="1"/>
      <c r="V1773" s="1"/>
      <c r="W1773" s="1"/>
      <c r="X1773" s="1" t="str">
        <f>IF($L1773="None","",IF(ISERROR(VLOOKUP($L1773,Info!$B$4:$B$266,1,FALSE)),"",IF(OR(W1773="Metallic Liquid Tight",W1773="Non-Metallic Liquid Tight",W1773="LSZH",W1773="Greenfield"),VLOOKUP($L1773,Info!$B$4:$L$266,7,FALSE),"N/A")))</f>
        <v/>
      </c>
      <c r="Y1773" s="1"/>
      <c r="Z1773" s="96" t="str">
        <f>IF($L1773="None","",IF(ISERROR(VLOOKUP($L1773,Info!$B$4:$B$266,1,FALSE)),"",VLOOKUP($L1773,Info!$B$4:$L$266,9,FALSE)))</f>
        <v/>
      </c>
      <c r="AA1773" s="96" t="str">
        <f>IF($L1773="None","",IF(ISERROR(VLOOKUP($L1773,Info!$B$4:$B$266,1,FALSE)),"",VLOOKUP($L1773,Info!$B$4:$L$266,8,FALSE)))</f>
        <v/>
      </c>
      <c r="AB1773" s="96" t="str">
        <f>IF($L1773="None","",IF(ISERROR(VLOOKUP($L1773,Info!$B$4:$B$266,1,FALSE)),"",VLOOKUP($L1773,Info!$B$4:$L$266,10,FALSE)))</f>
        <v/>
      </c>
      <c r="AC1773" s="1" t="str">
        <f>IF(W1773="SO Cable","Black,White",IF(O1773="","",IF(P1773="","",IF($J$12&lt;&gt;"ABC",IF(P1773&lt;="250",VLOOKUP(O1773,Info!$AZ$4:$BB$22,3,FALSE),VLOOKUP(O1773,Info!$AZ$23:$BB$39,3,FALSE)),IF(P1773&lt;="250",VLOOKUP(O1773,Info!$AO$4:$AQ$22,3,FALSE),VLOOKUP(O1773,Info!$AO$23:$AP$39,3,FALSE))))))</f>
        <v/>
      </c>
      <c r="AD1773" s="1"/>
      <c r="AE1773" s="1" t="str">
        <f>IF($L1773="None","",IF(ISERROR(VLOOKUP($L1773,Info!$B$4:$B$266,1,FALSE)),"",VLOOKUP($L1773,Info!$B$4:$L$266,4,FALSE)))</f>
        <v/>
      </c>
      <c r="AF1773" s="1" t="str">
        <f>IF($L1773="None","",IF(ISERROR(VLOOKUP($L1773,Info!$B$4:$B$266,1,FALSE)),"",VLOOKUP($L1773,Info!$B$4:$L$266,6,FALSE)))</f>
        <v/>
      </c>
      <c r="AG1773" s="1"/>
      <c r="AH1773" s="33" t="str" cm="1">
        <f t="array" ref="AH1773">IF(AND(L1773&lt;&gt;"",O1773&lt;&gt;"",R1773:S1773&lt;&gt;"",W1773:X1773&lt;&gt;"",Z1773:AA1773&lt;&gt;"",AC1773&lt;&gt;""),"Good","Bad")</f>
        <v>Bad</v>
      </c>
      <c r="AL1773" t="str" cm="1">
        <f t="array" ref="AL1773">IF(R1773&gt;0,_xlfn.IFS(COUNTIF($L$20:L1773,"&lt;&gt;")&lt;101,1,COUNTIF($L$20:L1773,"&lt;&gt;")&lt;201,2,COUNTIF($L$20:L1773,"&lt;&gt;")&lt;301,3,COUNTIF($L$20:L1773,"&lt;&gt;")&lt;401,4,COUNTIF($L$20:L1773,"&lt;&gt;")&lt;501,5,COUNTIF($L$20:L1773,"&lt;&gt;")&lt;601,6,COUNTIF($L$20:L1773,"&lt;&gt;")&lt;701,7,COUNTIF($L$20:L1773,"&lt;&gt;")&lt;801,8,COUNTIF($L$20:L1773,"&lt;&gt;")&lt;901,9,COUNTIF($L$20:L1773,"&lt;&gt;")&lt;1001,10,COUNTIF($L$20:L1773,"&lt;&gt;")&lt;1101,11,COUNTIF($L$20:L1773,"&lt;&gt;")&lt;1201,12,COUNTIF($L$20:L1773,"&lt;&gt;")&lt;1301,13,COUNTIF($L$20:L1773,"&lt;&gt;")&lt;1401,14,COUNTIF($L$20:L1773,"&lt;&gt;")&lt;1501,15,COUNTIF($L$20:L1773,"&lt;&gt;")&lt;1601,16,COUNTIF($L$20:L1773,"&lt;&gt;")&lt;1701,17,COUNTIF($L$20:L1773,"&lt;&gt;")&lt;1801,18,COUNTIF($L$20:L1773,"&lt;&gt;")&lt;1901,19,COUNTIF($L$20:L1773,"&lt;&gt;")&lt;2001,20,COUNTIF($L$20:L1773,"&lt;&gt;")&lt;2101,21,COUNTIF($L$20:L1773,"&lt;&gt;")&lt;2201,22,COUNTIF($L$20:L1773,"&lt;&gt;")&lt;2301,23,COUNTIF($L$20:L1773,"&lt;&gt;")&lt;2401,24,COUNTIF($L$20:L1773,"&lt;&gt;")&lt;2501,25,COUNTIF($L$20:L1773,"&lt;&gt;")&lt;2601,26,COUNTIF($L$20:L1773,"&lt;&gt;")&lt;2701,27,COUNTIF($L$20:L1773,"&lt;&gt;")&lt;2801,28,COUNTIF($L$20:L1773,"&lt;&gt;")&lt;2901,29,COUNTIF($L$20:L1773,"&lt;&gt;")&lt;3001,30),"")</f>
        <v/>
      </c>
      <c r="AM1773" t="str">
        <f t="shared" si="135"/>
        <v/>
      </c>
      <c r="AN1773" t="str">
        <f t="shared" si="139"/>
        <v/>
      </c>
      <c r="AP1773" t="str">
        <f t="shared" si="138"/>
        <v/>
      </c>
      <c r="AQ1773" t="str">
        <f>IF(AO1773="","",COUNTIFS(AM1773:$AM$3019,AO1773))</f>
        <v/>
      </c>
    </row>
    <row r="1774" spans="1:43" x14ac:dyDescent="0.25">
      <c r="A1774" s="6" t="str">
        <f>IF(COUNT($A$20:A1773)&lt;&gt;$B$4,IF(A1773="","",A1773+1),"")</f>
        <v/>
      </c>
      <c r="B1774" s="3"/>
      <c r="C1774" s="3"/>
      <c r="D1774" s="122"/>
      <c r="E1774" s="3"/>
      <c r="F1774" s="3"/>
      <c r="G1774" s="3"/>
      <c r="H1774" s="3"/>
      <c r="I1774" s="120"/>
      <c r="J1774" s="3"/>
      <c r="K1774" s="95" t="str" cm="1">
        <f t="array" ref="K1774">IF(OR($J$14 = "A",$J$14 = "B",$J$14 = "C"),IF(I1774="","",IF(LEN(I1774)&gt;2,_xlfn.IFS(ISNUMBER(SEARCH("_",I1774)),I1774,ISNUMBER(SEARCH(", ",I1774)),SUBSTITUTE(I1774,", ","_"),ISNUMBER(SEARCH("/ ",I1774)),SUBSTITUTE(I1774,"/ ","_"),ISNUMBER(SEARCH(",",I1774)),SUBSTITUTE(I1774,",","_"),ISNUMBER(SEARCH("/",I1774)),SUBSTITUTE(I1774,"/","_"),ISNUMBER(SEARCH("",I1774)),I1774),I1774)),IF(OR($J$14 = "J",$J$14 = "K"),"",IF(D1774="","",IF(LEN(D1774)&gt;2,_xlfn.IFS(ISNUMBER(SEARCH("_",D1774)),D1774,ISNUMBER(SEARCH(", ",D1774)),SUBSTITUTE(D1774,", ","_"),ISNUMBER(SEARCH("/ ",D1774)),SUBSTITUTE(D1774,"/ ","_"),ISNUMBER(SEARCH(",",D1774)),SUBSTITUTE(D1774,",","_"),ISNUMBER(SEARCH("/",D1774)),SUBSTITUTE(D1774,"/","_"),ISNUMBER(SEARCH("",D1774)),D1774),D1774))))</f>
        <v/>
      </c>
      <c r="L1774" s="1"/>
      <c r="M1774" s="1" t="str">
        <f t="shared" si="136"/>
        <v/>
      </c>
      <c r="N1774" s="94" t="str">
        <f>IF($L1774="None","",IF(ISERROR(VLOOKUP($L1774,Info!$B$4:$B$266,1,FALSE)),"",VLOOKUP($L1774,Info!$B$4:$L$266,5,FALSE)))</f>
        <v/>
      </c>
      <c r="O1774" s="94" t="str">
        <f>IF(K1774="","",IF(AND($J$12&lt;&gt;"ABC",N1774="3"),"BAC",IF(N1774="3","ABC",IF($J$12&lt;&gt;"ABC",IF($J$10="Standard",VLOOKUP(K1774,Info!$BE$4:$BF$481,2,FALSE),VLOOKUP(K1774,Info!$BI$4:$BJ$482,2,FALSE)),IF($J$10="Standard",VLOOKUP(K1774,Info!$AG$4:$AH$2994,2,FALSE),VLOOKUP(K1774,Info!$AK$4:$AL$2997,2,FALSE))))))</f>
        <v/>
      </c>
      <c r="P1774" s="94" t="str">
        <f>IF($L1774="None","",IF(ISERROR(VLOOKUP($L1774,Info!$B$4:$B$266,1,FALSE)),"",VLOOKUP($L1774,Info!$B$4:$L$266,3,FALSE)))</f>
        <v/>
      </c>
      <c r="Q1774" s="96" t="str">
        <f>IF($L1774="None","",IF(ISERROR(VLOOKUP($L1774,Info!$B$4:$B$266,1,FALSE)),"",VLOOKUP($L1774,Info!$B$4:$L$266,4,FALSE)))</f>
        <v/>
      </c>
      <c r="R1774" s="1"/>
      <c r="S1774" s="6" t="str">
        <f t="shared" si="137"/>
        <v/>
      </c>
      <c r="T1774" s="6" t="str">
        <f>IF($L1774="None","",IF(ISERROR(VLOOKUP($L1774,Info!$B$4:$B$266,1,FALSE)),"",VLOOKUP($L1774,Info!$B$4:$L$266,11,FALSE)))</f>
        <v/>
      </c>
      <c r="U1774" s="1"/>
      <c r="V1774" s="1"/>
      <c r="W1774" s="1"/>
      <c r="X1774" s="1" t="str">
        <f>IF($L1774="None","",IF(ISERROR(VLOOKUP($L1774,Info!$B$4:$B$266,1,FALSE)),"",IF(OR(W1774="Metallic Liquid Tight",W1774="Non-Metallic Liquid Tight",W1774="LSZH",W1774="Greenfield"),VLOOKUP($L1774,Info!$B$4:$L$266,7,FALSE),"N/A")))</f>
        <v/>
      </c>
      <c r="Y1774" s="1"/>
      <c r="Z1774" s="96" t="str">
        <f>IF($L1774="None","",IF(ISERROR(VLOOKUP($L1774,Info!$B$4:$B$266,1,FALSE)),"",VLOOKUP($L1774,Info!$B$4:$L$266,9,FALSE)))</f>
        <v/>
      </c>
      <c r="AA1774" s="96" t="str">
        <f>IF($L1774="None","",IF(ISERROR(VLOOKUP($L1774,Info!$B$4:$B$266,1,FALSE)),"",VLOOKUP($L1774,Info!$B$4:$L$266,8,FALSE)))</f>
        <v/>
      </c>
      <c r="AB1774" s="96" t="str">
        <f>IF($L1774="None","",IF(ISERROR(VLOOKUP($L1774,Info!$B$4:$B$266,1,FALSE)),"",VLOOKUP($L1774,Info!$B$4:$L$266,10,FALSE)))</f>
        <v/>
      </c>
      <c r="AC1774" s="1" t="str">
        <f>IF(W1774="SO Cable","Black,White",IF(O1774="","",IF(P1774="","",IF($J$12&lt;&gt;"ABC",IF(P1774&lt;="250",VLOOKUP(O1774,Info!$AZ$4:$BB$22,3,FALSE),VLOOKUP(O1774,Info!$AZ$23:$BB$39,3,FALSE)),IF(P1774&lt;="250",VLOOKUP(O1774,Info!$AO$4:$AQ$22,3,FALSE),VLOOKUP(O1774,Info!$AO$23:$AP$39,3,FALSE))))))</f>
        <v/>
      </c>
      <c r="AD1774" s="1"/>
      <c r="AE1774" s="1" t="str">
        <f>IF($L1774="None","",IF(ISERROR(VLOOKUP($L1774,Info!$B$4:$B$266,1,FALSE)),"",VLOOKUP($L1774,Info!$B$4:$L$266,4,FALSE)))</f>
        <v/>
      </c>
      <c r="AF1774" s="1" t="str">
        <f>IF($L1774="None","",IF(ISERROR(VLOOKUP($L1774,Info!$B$4:$B$266,1,FALSE)),"",VLOOKUP($L1774,Info!$B$4:$L$266,6,FALSE)))</f>
        <v/>
      </c>
      <c r="AG1774" s="1"/>
      <c r="AH1774" s="33" t="str" cm="1">
        <f t="array" ref="AH1774">IF(AND(L1774&lt;&gt;"",O1774&lt;&gt;"",R1774:S1774&lt;&gt;"",W1774:X1774&lt;&gt;"",Z1774:AA1774&lt;&gt;"",AC1774&lt;&gt;""),"Good","Bad")</f>
        <v>Bad</v>
      </c>
      <c r="AL1774" t="str" cm="1">
        <f t="array" ref="AL1774">IF(R1774&gt;0,_xlfn.IFS(COUNTIF($L$20:L1774,"&lt;&gt;")&lt;101,1,COUNTIF($L$20:L1774,"&lt;&gt;")&lt;201,2,COUNTIF($L$20:L1774,"&lt;&gt;")&lt;301,3,COUNTIF($L$20:L1774,"&lt;&gt;")&lt;401,4,COUNTIF($L$20:L1774,"&lt;&gt;")&lt;501,5,COUNTIF($L$20:L1774,"&lt;&gt;")&lt;601,6,COUNTIF($L$20:L1774,"&lt;&gt;")&lt;701,7,COUNTIF($L$20:L1774,"&lt;&gt;")&lt;801,8,COUNTIF($L$20:L1774,"&lt;&gt;")&lt;901,9,COUNTIF($L$20:L1774,"&lt;&gt;")&lt;1001,10,COUNTIF($L$20:L1774,"&lt;&gt;")&lt;1101,11,COUNTIF($L$20:L1774,"&lt;&gt;")&lt;1201,12,COUNTIF($L$20:L1774,"&lt;&gt;")&lt;1301,13,COUNTIF($L$20:L1774,"&lt;&gt;")&lt;1401,14,COUNTIF($L$20:L1774,"&lt;&gt;")&lt;1501,15,COUNTIF($L$20:L1774,"&lt;&gt;")&lt;1601,16,COUNTIF($L$20:L1774,"&lt;&gt;")&lt;1701,17,COUNTIF($L$20:L1774,"&lt;&gt;")&lt;1801,18,COUNTIF($L$20:L1774,"&lt;&gt;")&lt;1901,19,COUNTIF($L$20:L1774,"&lt;&gt;")&lt;2001,20,COUNTIF($L$20:L1774,"&lt;&gt;")&lt;2101,21,COUNTIF($L$20:L1774,"&lt;&gt;")&lt;2201,22,COUNTIF($L$20:L1774,"&lt;&gt;")&lt;2301,23,COUNTIF($L$20:L1774,"&lt;&gt;")&lt;2401,24,COUNTIF($L$20:L1774,"&lt;&gt;")&lt;2501,25,COUNTIF($L$20:L1774,"&lt;&gt;")&lt;2601,26,COUNTIF($L$20:L1774,"&lt;&gt;")&lt;2701,27,COUNTIF($L$20:L1774,"&lt;&gt;")&lt;2801,28,COUNTIF($L$20:L1774,"&lt;&gt;")&lt;2901,29,COUNTIF($L$20:L1774,"&lt;&gt;")&lt;3001,30),"")</f>
        <v/>
      </c>
      <c r="AM1774" t="str">
        <f t="shared" si="135"/>
        <v/>
      </c>
      <c r="AN1774" t="str">
        <f t="shared" si="139"/>
        <v/>
      </c>
      <c r="AP1774" t="str">
        <f t="shared" si="138"/>
        <v/>
      </c>
      <c r="AQ1774" t="str">
        <f>IF(AO1774="","",COUNTIFS(AM1774:$AM$3019,AO1774))</f>
        <v/>
      </c>
    </row>
    <row r="1775" spans="1:43" x14ac:dyDescent="0.25">
      <c r="A1775" s="6" t="str">
        <f>IF(COUNT($A$20:A1774)&lt;&gt;$B$4,IF(A1774="","",A1774+1),"")</f>
        <v/>
      </c>
      <c r="B1775" s="3"/>
      <c r="C1775" s="3"/>
      <c r="D1775" s="122"/>
      <c r="E1775" s="3"/>
      <c r="F1775" s="3"/>
      <c r="G1775" s="3"/>
      <c r="H1775" s="3"/>
      <c r="I1775" s="120"/>
      <c r="J1775" s="3"/>
      <c r="K1775" s="95" t="str" cm="1">
        <f t="array" ref="K1775">IF(OR($J$14 = "A",$J$14 = "B",$J$14 = "C"),IF(I1775="","",IF(LEN(I1775)&gt;2,_xlfn.IFS(ISNUMBER(SEARCH("_",I1775)),I1775,ISNUMBER(SEARCH(", ",I1775)),SUBSTITUTE(I1775,", ","_"),ISNUMBER(SEARCH("/ ",I1775)),SUBSTITUTE(I1775,"/ ","_"),ISNUMBER(SEARCH(",",I1775)),SUBSTITUTE(I1775,",","_"),ISNUMBER(SEARCH("/",I1775)),SUBSTITUTE(I1775,"/","_"),ISNUMBER(SEARCH("",I1775)),I1775),I1775)),IF(OR($J$14 = "J",$J$14 = "K"),"",IF(D1775="","",IF(LEN(D1775)&gt;2,_xlfn.IFS(ISNUMBER(SEARCH("_",D1775)),D1775,ISNUMBER(SEARCH(", ",D1775)),SUBSTITUTE(D1775,", ","_"),ISNUMBER(SEARCH("/ ",D1775)),SUBSTITUTE(D1775,"/ ","_"),ISNUMBER(SEARCH(",",D1775)),SUBSTITUTE(D1775,",","_"),ISNUMBER(SEARCH("/",D1775)),SUBSTITUTE(D1775,"/","_"),ISNUMBER(SEARCH("",D1775)),D1775),D1775))))</f>
        <v/>
      </c>
      <c r="L1775" s="1"/>
      <c r="M1775" s="1" t="str">
        <f t="shared" si="136"/>
        <v/>
      </c>
      <c r="N1775" s="94" t="str">
        <f>IF($L1775="None","",IF(ISERROR(VLOOKUP($L1775,Info!$B$4:$B$266,1,FALSE)),"",VLOOKUP($L1775,Info!$B$4:$L$266,5,FALSE)))</f>
        <v/>
      </c>
      <c r="O1775" s="94" t="str">
        <f>IF(K1775="","",IF(AND($J$12&lt;&gt;"ABC",N1775="3"),"BAC",IF(N1775="3","ABC",IF($J$12&lt;&gt;"ABC",IF($J$10="Standard",VLOOKUP(K1775,Info!$BE$4:$BF$481,2,FALSE),VLOOKUP(K1775,Info!$BI$4:$BJ$482,2,FALSE)),IF($J$10="Standard",VLOOKUP(K1775,Info!$AG$4:$AH$2994,2,FALSE),VLOOKUP(K1775,Info!$AK$4:$AL$2997,2,FALSE))))))</f>
        <v/>
      </c>
      <c r="P1775" s="94" t="str">
        <f>IF($L1775="None","",IF(ISERROR(VLOOKUP($L1775,Info!$B$4:$B$266,1,FALSE)),"",VLOOKUP($L1775,Info!$B$4:$L$266,3,FALSE)))</f>
        <v/>
      </c>
      <c r="Q1775" s="96" t="str">
        <f>IF($L1775="None","",IF(ISERROR(VLOOKUP($L1775,Info!$B$4:$B$266,1,FALSE)),"",VLOOKUP($L1775,Info!$B$4:$L$266,4,FALSE)))</f>
        <v/>
      </c>
      <c r="R1775" s="1"/>
      <c r="S1775" s="6" t="str">
        <f t="shared" si="137"/>
        <v/>
      </c>
      <c r="T1775" s="6" t="str">
        <f>IF($L1775="None","",IF(ISERROR(VLOOKUP($L1775,Info!$B$4:$B$266,1,FALSE)),"",VLOOKUP($L1775,Info!$B$4:$L$266,11,FALSE)))</f>
        <v/>
      </c>
      <c r="U1775" s="1"/>
      <c r="V1775" s="1"/>
      <c r="W1775" s="1"/>
      <c r="X1775" s="1" t="str">
        <f>IF($L1775="None","",IF(ISERROR(VLOOKUP($L1775,Info!$B$4:$B$266,1,FALSE)),"",IF(OR(W1775="Metallic Liquid Tight",W1775="Non-Metallic Liquid Tight",W1775="LSZH",W1775="Greenfield"),VLOOKUP($L1775,Info!$B$4:$L$266,7,FALSE),"N/A")))</f>
        <v/>
      </c>
      <c r="Y1775" s="1"/>
      <c r="Z1775" s="96" t="str">
        <f>IF($L1775="None","",IF(ISERROR(VLOOKUP($L1775,Info!$B$4:$B$266,1,FALSE)),"",VLOOKUP($L1775,Info!$B$4:$L$266,9,FALSE)))</f>
        <v/>
      </c>
      <c r="AA1775" s="96" t="str">
        <f>IF($L1775="None","",IF(ISERROR(VLOOKUP($L1775,Info!$B$4:$B$266,1,FALSE)),"",VLOOKUP($L1775,Info!$B$4:$L$266,8,FALSE)))</f>
        <v/>
      </c>
      <c r="AB1775" s="96" t="str">
        <f>IF($L1775="None","",IF(ISERROR(VLOOKUP($L1775,Info!$B$4:$B$266,1,FALSE)),"",VLOOKUP($L1775,Info!$B$4:$L$266,10,FALSE)))</f>
        <v/>
      </c>
      <c r="AC1775" s="1" t="str">
        <f>IF(W1775="SO Cable","Black,White",IF(O1775="","",IF(P1775="","",IF($J$12&lt;&gt;"ABC",IF(P1775&lt;="250",VLOOKUP(O1775,Info!$AZ$4:$BB$22,3,FALSE),VLOOKUP(O1775,Info!$AZ$23:$BB$39,3,FALSE)),IF(P1775&lt;="250",VLOOKUP(O1775,Info!$AO$4:$AQ$22,3,FALSE),VLOOKUP(O1775,Info!$AO$23:$AP$39,3,FALSE))))))</f>
        <v/>
      </c>
      <c r="AD1775" s="1"/>
      <c r="AE1775" s="1" t="str">
        <f>IF($L1775="None","",IF(ISERROR(VLOOKUP($L1775,Info!$B$4:$B$266,1,FALSE)),"",VLOOKUP($L1775,Info!$B$4:$L$266,4,FALSE)))</f>
        <v/>
      </c>
      <c r="AF1775" s="1" t="str">
        <f>IF($L1775="None","",IF(ISERROR(VLOOKUP($L1775,Info!$B$4:$B$266,1,FALSE)),"",VLOOKUP($L1775,Info!$B$4:$L$266,6,FALSE)))</f>
        <v/>
      </c>
      <c r="AG1775" s="1"/>
      <c r="AH1775" s="33" t="str" cm="1">
        <f t="array" ref="AH1775">IF(AND(L1775&lt;&gt;"",O1775&lt;&gt;"",R1775:S1775&lt;&gt;"",W1775:X1775&lt;&gt;"",Z1775:AA1775&lt;&gt;"",AC1775&lt;&gt;""),"Good","Bad")</f>
        <v>Bad</v>
      </c>
      <c r="AL1775" t="str" cm="1">
        <f t="array" ref="AL1775">IF(R1775&gt;0,_xlfn.IFS(COUNTIF($L$20:L1775,"&lt;&gt;")&lt;101,1,COUNTIF($L$20:L1775,"&lt;&gt;")&lt;201,2,COUNTIF($L$20:L1775,"&lt;&gt;")&lt;301,3,COUNTIF($L$20:L1775,"&lt;&gt;")&lt;401,4,COUNTIF($L$20:L1775,"&lt;&gt;")&lt;501,5,COUNTIF($L$20:L1775,"&lt;&gt;")&lt;601,6,COUNTIF($L$20:L1775,"&lt;&gt;")&lt;701,7,COUNTIF($L$20:L1775,"&lt;&gt;")&lt;801,8,COUNTIF($L$20:L1775,"&lt;&gt;")&lt;901,9,COUNTIF($L$20:L1775,"&lt;&gt;")&lt;1001,10,COUNTIF($L$20:L1775,"&lt;&gt;")&lt;1101,11,COUNTIF($L$20:L1775,"&lt;&gt;")&lt;1201,12,COUNTIF($L$20:L1775,"&lt;&gt;")&lt;1301,13,COUNTIF($L$20:L1775,"&lt;&gt;")&lt;1401,14,COUNTIF($L$20:L1775,"&lt;&gt;")&lt;1501,15,COUNTIF($L$20:L1775,"&lt;&gt;")&lt;1601,16,COUNTIF($L$20:L1775,"&lt;&gt;")&lt;1701,17,COUNTIF($L$20:L1775,"&lt;&gt;")&lt;1801,18,COUNTIF($L$20:L1775,"&lt;&gt;")&lt;1901,19,COUNTIF($L$20:L1775,"&lt;&gt;")&lt;2001,20,COUNTIF($L$20:L1775,"&lt;&gt;")&lt;2101,21,COUNTIF($L$20:L1775,"&lt;&gt;")&lt;2201,22,COUNTIF($L$20:L1775,"&lt;&gt;")&lt;2301,23,COUNTIF($L$20:L1775,"&lt;&gt;")&lt;2401,24,COUNTIF($L$20:L1775,"&lt;&gt;")&lt;2501,25,COUNTIF($L$20:L1775,"&lt;&gt;")&lt;2601,26,COUNTIF($L$20:L1775,"&lt;&gt;")&lt;2701,27,COUNTIF($L$20:L1775,"&lt;&gt;")&lt;2801,28,COUNTIF($L$20:L1775,"&lt;&gt;")&lt;2901,29,COUNTIF($L$20:L1775,"&lt;&gt;")&lt;3001,30),"")</f>
        <v/>
      </c>
      <c r="AM1775" t="str">
        <f t="shared" si="135"/>
        <v/>
      </c>
      <c r="AN1775" t="str">
        <f t="shared" si="139"/>
        <v/>
      </c>
      <c r="AP1775" t="str">
        <f t="shared" si="138"/>
        <v/>
      </c>
      <c r="AQ1775" t="str">
        <f>IF(AO1775="","",COUNTIFS(AM1775:$AM$3019,AO1775))</f>
        <v/>
      </c>
    </row>
    <row r="1776" spans="1:43" x14ac:dyDescent="0.25">
      <c r="A1776" s="6" t="str">
        <f>IF(COUNT($A$20:A1775)&lt;&gt;$B$4,IF(A1775="","",A1775+1),"")</f>
        <v/>
      </c>
      <c r="B1776" s="3"/>
      <c r="C1776" s="3"/>
      <c r="D1776" s="122"/>
      <c r="E1776" s="3"/>
      <c r="F1776" s="3"/>
      <c r="G1776" s="3"/>
      <c r="H1776" s="3"/>
      <c r="I1776" s="120"/>
      <c r="J1776" s="3"/>
      <c r="K1776" s="95" t="str" cm="1">
        <f t="array" ref="K1776">IF(OR($J$14 = "A",$J$14 = "B",$J$14 = "C"),IF(I1776="","",IF(LEN(I1776)&gt;2,_xlfn.IFS(ISNUMBER(SEARCH("_",I1776)),I1776,ISNUMBER(SEARCH(", ",I1776)),SUBSTITUTE(I1776,", ","_"),ISNUMBER(SEARCH("/ ",I1776)),SUBSTITUTE(I1776,"/ ","_"),ISNUMBER(SEARCH(",",I1776)),SUBSTITUTE(I1776,",","_"),ISNUMBER(SEARCH("/",I1776)),SUBSTITUTE(I1776,"/","_"),ISNUMBER(SEARCH("",I1776)),I1776),I1776)),IF(OR($J$14 = "J",$J$14 = "K"),"",IF(D1776="","",IF(LEN(D1776)&gt;2,_xlfn.IFS(ISNUMBER(SEARCH("_",D1776)),D1776,ISNUMBER(SEARCH(", ",D1776)),SUBSTITUTE(D1776,", ","_"),ISNUMBER(SEARCH("/ ",D1776)),SUBSTITUTE(D1776,"/ ","_"),ISNUMBER(SEARCH(",",D1776)),SUBSTITUTE(D1776,",","_"),ISNUMBER(SEARCH("/",D1776)),SUBSTITUTE(D1776,"/","_"),ISNUMBER(SEARCH("",D1776)),D1776),D1776))))</f>
        <v/>
      </c>
      <c r="L1776" s="1"/>
      <c r="M1776" s="1" t="str">
        <f t="shared" si="136"/>
        <v/>
      </c>
      <c r="N1776" s="94" t="str">
        <f>IF($L1776="None","",IF(ISERROR(VLOOKUP($L1776,Info!$B$4:$B$266,1,FALSE)),"",VLOOKUP($L1776,Info!$B$4:$L$266,5,FALSE)))</f>
        <v/>
      </c>
      <c r="O1776" s="94" t="str">
        <f>IF(K1776="","",IF(AND($J$12&lt;&gt;"ABC",N1776="3"),"BAC",IF(N1776="3","ABC",IF($J$12&lt;&gt;"ABC",IF($J$10="Standard",VLOOKUP(K1776,Info!$BE$4:$BF$481,2,FALSE),VLOOKUP(K1776,Info!$BI$4:$BJ$482,2,FALSE)),IF($J$10="Standard",VLOOKUP(K1776,Info!$AG$4:$AH$2994,2,FALSE),VLOOKUP(K1776,Info!$AK$4:$AL$2997,2,FALSE))))))</f>
        <v/>
      </c>
      <c r="P1776" s="94" t="str">
        <f>IF($L1776="None","",IF(ISERROR(VLOOKUP($L1776,Info!$B$4:$B$266,1,FALSE)),"",VLOOKUP($L1776,Info!$B$4:$L$266,3,FALSE)))</f>
        <v/>
      </c>
      <c r="Q1776" s="96" t="str">
        <f>IF($L1776="None","",IF(ISERROR(VLOOKUP($L1776,Info!$B$4:$B$266,1,FALSE)),"",VLOOKUP($L1776,Info!$B$4:$L$266,4,FALSE)))</f>
        <v/>
      </c>
      <c r="R1776" s="1"/>
      <c r="S1776" s="6" t="str">
        <f t="shared" si="137"/>
        <v/>
      </c>
      <c r="T1776" s="6" t="str">
        <f>IF($L1776="None","",IF(ISERROR(VLOOKUP($L1776,Info!$B$4:$B$266,1,FALSE)),"",VLOOKUP($L1776,Info!$B$4:$L$266,11,FALSE)))</f>
        <v/>
      </c>
      <c r="U1776" s="1"/>
      <c r="V1776" s="1"/>
      <c r="W1776" s="1"/>
      <c r="X1776" s="1" t="str">
        <f>IF($L1776="None","",IF(ISERROR(VLOOKUP($L1776,Info!$B$4:$B$266,1,FALSE)),"",IF(OR(W1776="Metallic Liquid Tight",W1776="Non-Metallic Liquid Tight",W1776="LSZH",W1776="Greenfield"),VLOOKUP($L1776,Info!$B$4:$L$266,7,FALSE),"N/A")))</f>
        <v/>
      </c>
      <c r="Y1776" s="1"/>
      <c r="Z1776" s="96" t="str">
        <f>IF($L1776="None","",IF(ISERROR(VLOOKUP($L1776,Info!$B$4:$B$266,1,FALSE)),"",VLOOKUP($L1776,Info!$B$4:$L$266,9,FALSE)))</f>
        <v/>
      </c>
      <c r="AA1776" s="96" t="str">
        <f>IF($L1776="None","",IF(ISERROR(VLOOKUP($L1776,Info!$B$4:$B$266,1,FALSE)),"",VLOOKUP($L1776,Info!$B$4:$L$266,8,FALSE)))</f>
        <v/>
      </c>
      <c r="AB1776" s="96" t="str">
        <f>IF($L1776="None","",IF(ISERROR(VLOOKUP($L1776,Info!$B$4:$B$266,1,FALSE)),"",VLOOKUP($L1776,Info!$B$4:$L$266,10,FALSE)))</f>
        <v/>
      </c>
      <c r="AC1776" s="1" t="str">
        <f>IF(W1776="SO Cable","Black,White",IF(O1776="","",IF(P1776="","",IF($J$12&lt;&gt;"ABC",IF(P1776&lt;="250",VLOOKUP(O1776,Info!$AZ$4:$BB$22,3,FALSE),VLOOKUP(O1776,Info!$AZ$23:$BB$39,3,FALSE)),IF(P1776&lt;="250",VLOOKUP(O1776,Info!$AO$4:$AQ$22,3,FALSE),VLOOKUP(O1776,Info!$AO$23:$AP$39,3,FALSE))))))</f>
        <v/>
      </c>
      <c r="AD1776" s="1"/>
      <c r="AE1776" s="1" t="str">
        <f>IF($L1776="None","",IF(ISERROR(VLOOKUP($L1776,Info!$B$4:$B$266,1,FALSE)),"",VLOOKUP($L1776,Info!$B$4:$L$266,4,FALSE)))</f>
        <v/>
      </c>
      <c r="AF1776" s="1" t="str">
        <f>IF($L1776="None","",IF(ISERROR(VLOOKUP($L1776,Info!$B$4:$B$266,1,FALSE)),"",VLOOKUP($L1776,Info!$B$4:$L$266,6,FALSE)))</f>
        <v/>
      </c>
      <c r="AG1776" s="1"/>
      <c r="AH1776" s="33" t="str" cm="1">
        <f t="array" ref="AH1776">IF(AND(L1776&lt;&gt;"",O1776&lt;&gt;"",R1776:S1776&lt;&gt;"",W1776:X1776&lt;&gt;"",Z1776:AA1776&lt;&gt;"",AC1776&lt;&gt;""),"Good","Bad")</f>
        <v>Bad</v>
      </c>
      <c r="AL1776" t="str" cm="1">
        <f t="array" ref="AL1776">IF(R1776&gt;0,_xlfn.IFS(COUNTIF($L$20:L1776,"&lt;&gt;")&lt;101,1,COUNTIF($L$20:L1776,"&lt;&gt;")&lt;201,2,COUNTIF($L$20:L1776,"&lt;&gt;")&lt;301,3,COUNTIF($L$20:L1776,"&lt;&gt;")&lt;401,4,COUNTIF($L$20:L1776,"&lt;&gt;")&lt;501,5,COUNTIF($L$20:L1776,"&lt;&gt;")&lt;601,6,COUNTIF($L$20:L1776,"&lt;&gt;")&lt;701,7,COUNTIF($L$20:L1776,"&lt;&gt;")&lt;801,8,COUNTIF($L$20:L1776,"&lt;&gt;")&lt;901,9,COUNTIF($L$20:L1776,"&lt;&gt;")&lt;1001,10,COUNTIF($L$20:L1776,"&lt;&gt;")&lt;1101,11,COUNTIF($L$20:L1776,"&lt;&gt;")&lt;1201,12,COUNTIF($L$20:L1776,"&lt;&gt;")&lt;1301,13,COUNTIF($L$20:L1776,"&lt;&gt;")&lt;1401,14,COUNTIF($L$20:L1776,"&lt;&gt;")&lt;1501,15,COUNTIF($L$20:L1776,"&lt;&gt;")&lt;1601,16,COUNTIF($L$20:L1776,"&lt;&gt;")&lt;1701,17,COUNTIF($L$20:L1776,"&lt;&gt;")&lt;1801,18,COUNTIF($L$20:L1776,"&lt;&gt;")&lt;1901,19,COUNTIF($L$20:L1776,"&lt;&gt;")&lt;2001,20,COUNTIF($L$20:L1776,"&lt;&gt;")&lt;2101,21,COUNTIF($L$20:L1776,"&lt;&gt;")&lt;2201,22,COUNTIF($L$20:L1776,"&lt;&gt;")&lt;2301,23,COUNTIF($L$20:L1776,"&lt;&gt;")&lt;2401,24,COUNTIF($L$20:L1776,"&lt;&gt;")&lt;2501,25,COUNTIF($L$20:L1776,"&lt;&gt;")&lt;2601,26,COUNTIF($L$20:L1776,"&lt;&gt;")&lt;2701,27,COUNTIF($L$20:L1776,"&lt;&gt;")&lt;2801,28,COUNTIF($L$20:L1776,"&lt;&gt;")&lt;2901,29,COUNTIF($L$20:L1776,"&lt;&gt;")&lt;3001,30),"")</f>
        <v/>
      </c>
      <c r="AM1776" t="str">
        <f t="shared" si="135"/>
        <v/>
      </c>
      <c r="AN1776" t="str">
        <f t="shared" si="139"/>
        <v/>
      </c>
      <c r="AP1776" t="str">
        <f t="shared" si="138"/>
        <v/>
      </c>
      <c r="AQ1776" t="str">
        <f>IF(AO1776="","",COUNTIFS(AM1776:$AM$3019,AO1776))</f>
        <v/>
      </c>
    </row>
    <row r="1777" spans="1:43" x14ac:dyDescent="0.25">
      <c r="A1777" s="6" t="str">
        <f>IF(COUNT($A$20:A1776)&lt;&gt;$B$4,IF(A1776="","",A1776+1),"")</f>
        <v/>
      </c>
      <c r="B1777" s="3"/>
      <c r="C1777" s="3"/>
      <c r="D1777" s="122"/>
      <c r="E1777" s="3"/>
      <c r="F1777" s="3"/>
      <c r="G1777" s="3"/>
      <c r="H1777" s="3"/>
      <c r="I1777" s="120"/>
      <c r="J1777" s="3"/>
      <c r="K1777" s="95" t="str" cm="1">
        <f t="array" ref="K1777">IF(OR($J$14 = "A",$J$14 = "B",$J$14 = "C"),IF(I1777="","",IF(LEN(I1777)&gt;2,_xlfn.IFS(ISNUMBER(SEARCH("_",I1777)),I1777,ISNUMBER(SEARCH(", ",I1777)),SUBSTITUTE(I1777,", ","_"),ISNUMBER(SEARCH("/ ",I1777)),SUBSTITUTE(I1777,"/ ","_"),ISNUMBER(SEARCH(",",I1777)),SUBSTITUTE(I1777,",","_"),ISNUMBER(SEARCH("/",I1777)),SUBSTITUTE(I1777,"/","_"),ISNUMBER(SEARCH("",I1777)),I1777),I1777)),IF(OR($J$14 = "J",$J$14 = "K"),"",IF(D1777="","",IF(LEN(D1777)&gt;2,_xlfn.IFS(ISNUMBER(SEARCH("_",D1777)),D1777,ISNUMBER(SEARCH(", ",D1777)),SUBSTITUTE(D1777,", ","_"),ISNUMBER(SEARCH("/ ",D1777)),SUBSTITUTE(D1777,"/ ","_"),ISNUMBER(SEARCH(",",D1777)),SUBSTITUTE(D1777,",","_"),ISNUMBER(SEARCH("/",D1777)),SUBSTITUTE(D1777,"/","_"),ISNUMBER(SEARCH("",D1777)),D1777),D1777))))</f>
        <v/>
      </c>
      <c r="L1777" s="1"/>
      <c r="M1777" s="1" t="str">
        <f t="shared" si="136"/>
        <v/>
      </c>
      <c r="N1777" s="94" t="str">
        <f>IF($L1777="None","",IF(ISERROR(VLOOKUP($L1777,Info!$B$4:$B$266,1,FALSE)),"",VLOOKUP($L1777,Info!$B$4:$L$266,5,FALSE)))</f>
        <v/>
      </c>
      <c r="O1777" s="94" t="str">
        <f>IF(K1777="","",IF(AND($J$12&lt;&gt;"ABC",N1777="3"),"BAC",IF(N1777="3","ABC",IF($J$12&lt;&gt;"ABC",IF($J$10="Standard",VLOOKUP(K1777,Info!$BE$4:$BF$481,2,FALSE),VLOOKUP(K1777,Info!$BI$4:$BJ$482,2,FALSE)),IF($J$10="Standard",VLOOKUP(K1777,Info!$AG$4:$AH$2994,2,FALSE),VLOOKUP(K1777,Info!$AK$4:$AL$2997,2,FALSE))))))</f>
        <v/>
      </c>
      <c r="P1777" s="94" t="str">
        <f>IF($L1777="None","",IF(ISERROR(VLOOKUP($L1777,Info!$B$4:$B$266,1,FALSE)),"",VLOOKUP($L1777,Info!$B$4:$L$266,3,FALSE)))</f>
        <v/>
      </c>
      <c r="Q1777" s="96" t="str">
        <f>IF($L1777="None","",IF(ISERROR(VLOOKUP($L1777,Info!$B$4:$B$266,1,FALSE)),"",VLOOKUP($L1777,Info!$B$4:$L$266,4,FALSE)))</f>
        <v/>
      </c>
      <c r="R1777" s="1"/>
      <c r="S1777" s="6" t="str">
        <f t="shared" si="137"/>
        <v/>
      </c>
      <c r="T1777" s="6" t="str">
        <f>IF($L1777="None","",IF(ISERROR(VLOOKUP($L1777,Info!$B$4:$B$266,1,FALSE)),"",VLOOKUP($L1777,Info!$B$4:$L$266,11,FALSE)))</f>
        <v/>
      </c>
      <c r="U1777" s="1"/>
      <c r="V1777" s="1"/>
      <c r="W1777" s="1"/>
      <c r="X1777" s="1" t="str">
        <f>IF($L1777="None","",IF(ISERROR(VLOOKUP($L1777,Info!$B$4:$B$266,1,FALSE)),"",IF(OR(W1777="Metallic Liquid Tight",W1777="Non-Metallic Liquid Tight",W1777="LSZH",W1777="Greenfield"),VLOOKUP($L1777,Info!$B$4:$L$266,7,FALSE),"N/A")))</f>
        <v/>
      </c>
      <c r="Y1777" s="1"/>
      <c r="Z1777" s="96" t="str">
        <f>IF($L1777="None","",IF(ISERROR(VLOOKUP($L1777,Info!$B$4:$B$266,1,FALSE)),"",VLOOKUP($L1777,Info!$B$4:$L$266,9,FALSE)))</f>
        <v/>
      </c>
      <c r="AA1777" s="96" t="str">
        <f>IF($L1777="None","",IF(ISERROR(VLOOKUP($L1777,Info!$B$4:$B$266,1,FALSE)),"",VLOOKUP($L1777,Info!$B$4:$L$266,8,FALSE)))</f>
        <v/>
      </c>
      <c r="AB1777" s="96" t="str">
        <f>IF($L1777="None","",IF(ISERROR(VLOOKUP($L1777,Info!$B$4:$B$266,1,FALSE)),"",VLOOKUP($L1777,Info!$B$4:$L$266,10,FALSE)))</f>
        <v/>
      </c>
      <c r="AC1777" s="1" t="str">
        <f>IF(W1777="SO Cable","Black,White",IF(O1777="","",IF(P1777="","",IF($J$12&lt;&gt;"ABC",IF(P1777&lt;="250",VLOOKUP(O1777,Info!$AZ$4:$BB$22,3,FALSE),VLOOKUP(O1777,Info!$AZ$23:$BB$39,3,FALSE)),IF(P1777&lt;="250",VLOOKUP(O1777,Info!$AO$4:$AQ$22,3,FALSE),VLOOKUP(O1777,Info!$AO$23:$AP$39,3,FALSE))))))</f>
        <v/>
      </c>
      <c r="AD1777" s="1"/>
      <c r="AE1777" s="1" t="str">
        <f>IF($L1777="None","",IF(ISERROR(VLOOKUP($L1777,Info!$B$4:$B$266,1,FALSE)),"",VLOOKUP($L1777,Info!$B$4:$L$266,4,FALSE)))</f>
        <v/>
      </c>
      <c r="AF1777" s="1" t="str">
        <f>IF($L1777="None","",IF(ISERROR(VLOOKUP($L1777,Info!$B$4:$B$266,1,FALSE)),"",VLOOKUP($L1777,Info!$B$4:$L$266,6,FALSE)))</f>
        <v/>
      </c>
      <c r="AG1777" s="1"/>
      <c r="AH1777" s="33" t="str" cm="1">
        <f t="array" ref="AH1777">IF(AND(L1777&lt;&gt;"",O1777&lt;&gt;"",R1777:S1777&lt;&gt;"",W1777:X1777&lt;&gt;"",Z1777:AA1777&lt;&gt;"",AC1777&lt;&gt;""),"Good","Bad")</f>
        <v>Bad</v>
      </c>
      <c r="AL1777" t="str" cm="1">
        <f t="array" ref="AL1777">IF(R1777&gt;0,_xlfn.IFS(COUNTIF($L$20:L1777,"&lt;&gt;")&lt;101,1,COUNTIF($L$20:L1777,"&lt;&gt;")&lt;201,2,COUNTIF($L$20:L1777,"&lt;&gt;")&lt;301,3,COUNTIF($L$20:L1777,"&lt;&gt;")&lt;401,4,COUNTIF($L$20:L1777,"&lt;&gt;")&lt;501,5,COUNTIF($L$20:L1777,"&lt;&gt;")&lt;601,6,COUNTIF($L$20:L1777,"&lt;&gt;")&lt;701,7,COUNTIF($L$20:L1777,"&lt;&gt;")&lt;801,8,COUNTIF($L$20:L1777,"&lt;&gt;")&lt;901,9,COUNTIF($L$20:L1777,"&lt;&gt;")&lt;1001,10,COUNTIF($L$20:L1777,"&lt;&gt;")&lt;1101,11,COUNTIF($L$20:L1777,"&lt;&gt;")&lt;1201,12,COUNTIF($L$20:L1777,"&lt;&gt;")&lt;1301,13,COUNTIF($L$20:L1777,"&lt;&gt;")&lt;1401,14,COUNTIF($L$20:L1777,"&lt;&gt;")&lt;1501,15,COUNTIF($L$20:L1777,"&lt;&gt;")&lt;1601,16,COUNTIF($L$20:L1777,"&lt;&gt;")&lt;1701,17,COUNTIF($L$20:L1777,"&lt;&gt;")&lt;1801,18,COUNTIF($L$20:L1777,"&lt;&gt;")&lt;1901,19,COUNTIF($L$20:L1777,"&lt;&gt;")&lt;2001,20,COUNTIF($L$20:L1777,"&lt;&gt;")&lt;2101,21,COUNTIF($L$20:L1777,"&lt;&gt;")&lt;2201,22,COUNTIF($L$20:L1777,"&lt;&gt;")&lt;2301,23,COUNTIF($L$20:L1777,"&lt;&gt;")&lt;2401,24,COUNTIF($L$20:L1777,"&lt;&gt;")&lt;2501,25,COUNTIF($L$20:L1777,"&lt;&gt;")&lt;2601,26,COUNTIF($L$20:L1777,"&lt;&gt;")&lt;2701,27,COUNTIF($L$20:L1777,"&lt;&gt;")&lt;2801,28,COUNTIF($L$20:L1777,"&lt;&gt;")&lt;2901,29,COUNTIF($L$20:L1777,"&lt;&gt;")&lt;3001,30),"")</f>
        <v/>
      </c>
      <c r="AM1777" t="str">
        <f t="shared" si="135"/>
        <v/>
      </c>
      <c r="AN1777" t="str">
        <f t="shared" si="139"/>
        <v/>
      </c>
      <c r="AP1777" t="str">
        <f t="shared" si="138"/>
        <v/>
      </c>
      <c r="AQ1777" t="str">
        <f>IF(AO1777="","",COUNTIFS(AM1777:$AM$3019,AO1777))</f>
        <v/>
      </c>
    </row>
    <row r="1778" spans="1:43" x14ac:dyDescent="0.25">
      <c r="A1778" s="6" t="str">
        <f>IF(COUNT($A$20:A1777)&lt;&gt;$B$4,IF(A1777="","",A1777+1),"")</f>
        <v/>
      </c>
      <c r="B1778" s="3"/>
      <c r="C1778" s="3"/>
      <c r="D1778" s="122"/>
      <c r="E1778" s="3"/>
      <c r="F1778" s="3"/>
      <c r="G1778" s="3"/>
      <c r="H1778" s="3"/>
      <c r="I1778" s="120"/>
      <c r="J1778" s="3"/>
      <c r="K1778" s="95" t="str" cm="1">
        <f t="array" ref="K1778">IF(OR($J$14 = "A",$J$14 = "B",$J$14 = "C"),IF(I1778="","",IF(LEN(I1778)&gt;2,_xlfn.IFS(ISNUMBER(SEARCH("_",I1778)),I1778,ISNUMBER(SEARCH(", ",I1778)),SUBSTITUTE(I1778,", ","_"),ISNUMBER(SEARCH("/ ",I1778)),SUBSTITUTE(I1778,"/ ","_"),ISNUMBER(SEARCH(",",I1778)),SUBSTITUTE(I1778,",","_"),ISNUMBER(SEARCH("/",I1778)),SUBSTITUTE(I1778,"/","_"),ISNUMBER(SEARCH("",I1778)),I1778),I1778)),IF(OR($J$14 = "J",$J$14 = "K"),"",IF(D1778="","",IF(LEN(D1778)&gt;2,_xlfn.IFS(ISNUMBER(SEARCH("_",D1778)),D1778,ISNUMBER(SEARCH(", ",D1778)),SUBSTITUTE(D1778,", ","_"),ISNUMBER(SEARCH("/ ",D1778)),SUBSTITUTE(D1778,"/ ","_"),ISNUMBER(SEARCH(",",D1778)),SUBSTITUTE(D1778,",","_"),ISNUMBER(SEARCH("/",D1778)),SUBSTITUTE(D1778,"/","_"),ISNUMBER(SEARCH("",D1778)),D1778),D1778))))</f>
        <v/>
      </c>
      <c r="L1778" s="1"/>
      <c r="M1778" s="1" t="str">
        <f t="shared" si="136"/>
        <v/>
      </c>
      <c r="N1778" s="94" t="str">
        <f>IF($L1778="None","",IF(ISERROR(VLOOKUP($L1778,Info!$B$4:$B$266,1,FALSE)),"",VLOOKUP($L1778,Info!$B$4:$L$266,5,FALSE)))</f>
        <v/>
      </c>
      <c r="O1778" s="94" t="str">
        <f>IF(K1778="","",IF(AND($J$12&lt;&gt;"ABC",N1778="3"),"BAC",IF(N1778="3","ABC",IF($J$12&lt;&gt;"ABC",IF($J$10="Standard",VLOOKUP(K1778,Info!$BE$4:$BF$481,2,FALSE),VLOOKUP(K1778,Info!$BI$4:$BJ$482,2,FALSE)),IF($J$10="Standard",VLOOKUP(K1778,Info!$AG$4:$AH$2994,2,FALSE),VLOOKUP(K1778,Info!$AK$4:$AL$2997,2,FALSE))))))</f>
        <v/>
      </c>
      <c r="P1778" s="94" t="str">
        <f>IF($L1778="None","",IF(ISERROR(VLOOKUP($L1778,Info!$B$4:$B$266,1,FALSE)),"",VLOOKUP($L1778,Info!$B$4:$L$266,3,FALSE)))</f>
        <v/>
      </c>
      <c r="Q1778" s="96" t="str">
        <f>IF($L1778="None","",IF(ISERROR(VLOOKUP($L1778,Info!$B$4:$B$266,1,FALSE)),"",VLOOKUP($L1778,Info!$B$4:$L$266,4,FALSE)))</f>
        <v/>
      </c>
      <c r="R1778" s="1"/>
      <c r="S1778" s="6" t="str">
        <f t="shared" si="137"/>
        <v/>
      </c>
      <c r="T1778" s="6" t="str">
        <f>IF($L1778="None","",IF(ISERROR(VLOOKUP($L1778,Info!$B$4:$B$266,1,FALSE)),"",VLOOKUP($L1778,Info!$B$4:$L$266,11,FALSE)))</f>
        <v/>
      </c>
      <c r="U1778" s="1"/>
      <c r="V1778" s="1"/>
      <c r="W1778" s="1"/>
      <c r="X1778" s="1" t="str">
        <f>IF($L1778="None","",IF(ISERROR(VLOOKUP($L1778,Info!$B$4:$B$266,1,FALSE)),"",IF(OR(W1778="Metallic Liquid Tight",W1778="Non-Metallic Liquid Tight",W1778="LSZH",W1778="Greenfield"),VLOOKUP($L1778,Info!$B$4:$L$266,7,FALSE),"N/A")))</f>
        <v/>
      </c>
      <c r="Y1778" s="1"/>
      <c r="Z1778" s="96" t="str">
        <f>IF($L1778="None","",IF(ISERROR(VLOOKUP($L1778,Info!$B$4:$B$266,1,FALSE)),"",VLOOKUP($L1778,Info!$B$4:$L$266,9,FALSE)))</f>
        <v/>
      </c>
      <c r="AA1778" s="96" t="str">
        <f>IF($L1778="None","",IF(ISERROR(VLOOKUP($L1778,Info!$B$4:$B$266,1,FALSE)),"",VLOOKUP($L1778,Info!$B$4:$L$266,8,FALSE)))</f>
        <v/>
      </c>
      <c r="AB1778" s="96" t="str">
        <f>IF($L1778="None","",IF(ISERROR(VLOOKUP($L1778,Info!$B$4:$B$266,1,FALSE)),"",VLOOKUP($L1778,Info!$B$4:$L$266,10,FALSE)))</f>
        <v/>
      </c>
      <c r="AC1778" s="1" t="str">
        <f>IF(W1778="SO Cable","Black,White",IF(O1778="","",IF(P1778="","",IF($J$12&lt;&gt;"ABC",IF(P1778&lt;="250",VLOOKUP(O1778,Info!$AZ$4:$BB$22,3,FALSE),VLOOKUP(O1778,Info!$AZ$23:$BB$39,3,FALSE)),IF(P1778&lt;="250",VLOOKUP(O1778,Info!$AO$4:$AQ$22,3,FALSE),VLOOKUP(O1778,Info!$AO$23:$AP$39,3,FALSE))))))</f>
        <v/>
      </c>
      <c r="AD1778" s="1"/>
      <c r="AE1778" s="1" t="str">
        <f>IF($L1778="None","",IF(ISERROR(VLOOKUP($L1778,Info!$B$4:$B$266,1,FALSE)),"",VLOOKUP($L1778,Info!$B$4:$L$266,4,FALSE)))</f>
        <v/>
      </c>
      <c r="AF1778" s="1" t="str">
        <f>IF($L1778="None","",IF(ISERROR(VLOOKUP($L1778,Info!$B$4:$B$266,1,FALSE)),"",VLOOKUP($L1778,Info!$B$4:$L$266,6,FALSE)))</f>
        <v/>
      </c>
      <c r="AG1778" s="1"/>
      <c r="AH1778" s="33" t="str" cm="1">
        <f t="array" ref="AH1778">IF(AND(L1778&lt;&gt;"",O1778&lt;&gt;"",R1778:S1778&lt;&gt;"",W1778:X1778&lt;&gt;"",Z1778:AA1778&lt;&gt;"",AC1778&lt;&gt;""),"Good","Bad")</f>
        <v>Bad</v>
      </c>
      <c r="AL1778" t="str" cm="1">
        <f t="array" ref="AL1778">IF(R1778&gt;0,_xlfn.IFS(COUNTIF($L$20:L1778,"&lt;&gt;")&lt;101,1,COUNTIF($L$20:L1778,"&lt;&gt;")&lt;201,2,COUNTIF($L$20:L1778,"&lt;&gt;")&lt;301,3,COUNTIF($L$20:L1778,"&lt;&gt;")&lt;401,4,COUNTIF($L$20:L1778,"&lt;&gt;")&lt;501,5,COUNTIF($L$20:L1778,"&lt;&gt;")&lt;601,6,COUNTIF($L$20:L1778,"&lt;&gt;")&lt;701,7,COUNTIF($L$20:L1778,"&lt;&gt;")&lt;801,8,COUNTIF($L$20:L1778,"&lt;&gt;")&lt;901,9,COUNTIF($L$20:L1778,"&lt;&gt;")&lt;1001,10,COUNTIF($L$20:L1778,"&lt;&gt;")&lt;1101,11,COUNTIF($L$20:L1778,"&lt;&gt;")&lt;1201,12,COUNTIF($L$20:L1778,"&lt;&gt;")&lt;1301,13,COUNTIF($L$20:L1778,"&lt;&gt;")&lt;1401,14,COUNTIF($L$20:L1778,"&lt;&gt;")&lt;1501,15,COUNTIF($L$20:L1778,"&lt;&gt;")&lt;1601,16,COUNTIF($L$20:L1778,"&lt;&gt;")&lt;1701,17,COUNTIF($L$20:L1778,"&lt;&gt;")&lt;1801,18,COUNTIF($L$20:L1778,"&lt;&gt;")&lt;1901,19,COUNTIF($L$20:L1778,"&lt;&gt;")&lt;2001,20,COUNTIF($L$20:L1778,"&lt;&gt;")&lt;2101,21,COUNTIF($L$20:L1778,"&lt;&gt;")&lt;2201,22,COUNTIF($L$20:L1778,"&lt;&gt;")&lt;2301,23,COUNTIF($L$20:L1778,"&lt;&gt;")&lt;2401,24,COUNTIF($L$20:L1778,"&lt;&gt;")&lt;2501,25,COUNTIF($L$20:L1778,"&lt;&gt;")&lt;2601,26,COUNTIF($L$20:L1778,"&lt;&gt;")&lt;2701,27,COUNTIF($L$20:L1778,"&lt;&gt;")&lt;2801,28,COUNTIF($L$20:L1778,"&lt;&gt;")&lt;2901,29,COUNTIF($L$20:L1778,"&lt;&gt;")&lt;3001,30),"")</f>
        <v/>
      </c>
      <c r="AM1778" t="str">
        <f t="shared" si="135"/>
        <v/>
      </c>
      <c r="AN1778" t="str">
        <f t="shared" si="139"/>
        <v/>
      </c>
      <c r="AP1778" t="str">
        <f t="shared" si="138"/>
        <v/>
      </c>
      <c r="AQ1778" t="str">
        <f>IF(AO1778="","",COUNTIFS(AM1778:$AM$3019,AO1778))</f>
        <v/>
      </c>
    </row>
    <row r="1779" spans="1:43" x14ac:dyDescent="0.25">
      <c r="A1779" s="6" t="str">
        <f>IF(COUNT($A$20:A1778)&lt;&gt;$B$4,IF(A1778="","",A1778+1),"")</f>
        <v/>
      </c>
      <c r="B1779" s="3"/>
      <c r="C1779" s="3"/>
      <c r="D1779" s="122"/>
      <c r="E1779" s="3"/>
      <c r="F1779" s="3"/>
      <c r="G1779" s="3"/>
      <c r="H1779" s="3"/>
      <c r="I1779" s="120"/>
      <c r="J1779" s="3"/>
      <c r="K1779" s="95" t="str" cm="1">
        <f t="array" ref="K1779">IF(OR($J$14 = "A",$J$14 = "B",$J$14 = "C"),IF(I1779="","",IF(LEN(I1779)&gt;2,_xlfn.IFS(ISNUMBER(SEARCH("_",I1779)),I1779,ISNUMBER(SEARCH(", ",I1779)),SUBSTITUTE(I1779,", ","_"),ISNUMBER(SEARCH("/ ",I1779)),SUBSTITUTE(I1779,"/ ","_"),ISNUMBER(SEARCH(",",I1779)),SUBSTITUTE(I1779,",","_"),ISNUMBER(SEARCH("/",I1779)),SUBSTITUTE(I1779,"/","_"),ISNUMBER(SEARCH("",I1779)),I1779),I1779)),IF(OR($J$14 = "J",$J$14 = "K"),"",IF(D1779="","",IF(LEN(D1779)&gt;2,_xlfn.IFS(ISNUMBER(SEARCH("_",D1779)),D1779,ISNUMBER(SEARCH(", ",D1779)),SUBSTITUTE(D1779,", ","_"),ISNUMBER(SEARCH("/ ",D1779)),SUBSTITUTE(D1779,"/ ","_"),ISNUMBER(SEARCH(",",D1779)),SUBSTITUTE(D1779,",","_"),ISNUMBER(SEARCH("/",D1779)),SUBSTITUTE(D1779,"/","_"),ISNUMBER(SEARCH("",D1779)),D1779),D1779))))</f>
        <v/>
      </c>
      <c r="L1779" s="1"/>
      <c r="M1779" s="1" t="str">
        <f t="shared" si="136"/>
        <v/>
      </c>
      <c r="N1779" s="94" t="str">
        <f>IF($L1779="None","",IF(ISERROR(VLOOKUP($L1779,Info!$B$4:$B$266,1,FALSE)),"",VLOOKUP($L1779,Info!$B$4:$L$266,5,FALSE)))</f>
        <v/>
      </c>
      <c r="O1779" s="94" t="str">
        <f>IF(K1779="","",IF(AND($J$12&lt;&gt;"ABC",N1779="3"),"BAC",IF(N1779="3","ABC",IF($J$12&lt;&gt;"ABC",IF($J$10="Standard",VLOOKUP(K1779,Info!$BE$4:$BF$481,2,FALSE),VLOOKUP(K1779,Info!$BI$4:$BJ$482,2,FALSE)),IF($J$10="Standard",VLOOKUP(K1779,Info!$AG$4:$AH$2994,2,FALSE),VLOOKUP(K1779,Info!$AK$4:$AL$2997,2,FALSE))))))</f>
        <v/>
      </c>
      <c r="P1779" s="94" t="str">
        <f>IF($L1779="None","",IF(ISERROR(VLOOKUP($L1779,Info!$B$4:$B$266,1,FALSE)),"",VLOOKUP($L1779,Info!$B$4:$L$266,3,FALSE)))</f>
        <v/>
      </c>
      <c r="Q1779" s="96" t="str">
        <f>IF($L1779="None","",IF(ISERROR(VLOOKUP($L1779,Info!$B$4:$B$266,1,FALSE)),"",VLOOKUP($L1779,Info!$B$4:$L$266,4,FALSE)))</f>
        <v/>
      </c>
      <c r="R1779" s="1"/>
      <c r="S1779" s="6" t="str">
        <f t="shared" si="137"/>
        <v/>
      </c>
      <c r="T1779" s="6" t="str">
        <f>IF($L1779="None","",IF(ISERROR(VLOOKUP($L1779,Info!$B$4:$B$266,1,FALSE)),"",VLOOKUP($L1779,Info!$B$4:$L$266,11,FALSE)))</f>
        <v/>
      </c>
      <c r="U1779" s="1"/>
      <c r="V1779" s="1"/>
      <c r="W1779" s="1"/>
      <c r="X1779" s="1" t="str">
        <f>IF($L1779="None","",IF(ISERROR(VLOOKUP($L1779,Info!$B$4:$B$266,1,FALSE)),"",IF(OR(W1779="Metallic Liquid Tight",W1779="Non-Metallic Liquid Tight",W1779="LSZH",W1779="Greenfield"),VLOOKUP($L1779,Info!$B$4:$L$266,7,FALSE),"N/A")))</f>
        <v/>
      </c>
      <c r="Y1779" s="1"/>
      <c r="Z1779" s="96" t="str">
        <f>IF($L1779="None","",IF(ISERROR(VLOOKUP($L1779,Info!$B$4:$B$266,1,FALSE)),"",VLOOKUP($L1779,Info!$B$4:$L$266,9,FALSE)))</f>
        <v/>
      </c>
      <c r="AA1779" s="96" t="str">
        <f>IF($L1779="None","",IF(ISERROR(VLOOKUP($L1779,Info!$B$4:$B$266,1,FALSE)),"",VLOOKUP($L1779,Info!$B$4:$L$266,8,FALSE)))</f>
        <v/>
      </c>
      <c r="AB1779" s="96" t="str">
        <f>IF($L1779="None","",IF(ISERROR(VLOOKUP($L1779,Info!$B$4:$B$266,1,FALSE)),"",VLOOKUP($L1779,Info!$B$4:$L$266,10,FALSE)))</f>
        <v/>
      </c>
      <c r="AC1779" s="1" t="str">
        <f>IF(W1779="SO Cable","Black,White",IF(O1779="","",IF(P1779="","",IF($J$12&lt;&gt;"ABC",IF(P1779&lt;="250",VLOOKUP(O1779,Info!$AZ$4:$BB$22,3,FALSE),VLOOKUP(O1779,Info!$AZ$23:$BB$39,3,FALSE)),IF(P1779&lt;="250",VLOOKUP(O1779,Info!$AO$4:$AQ$22,3,FALSE),VLOOKUP(O1779,Info!$AO$23:$AP$39,3,FALSE))))))</f>
        <v/>
      </c>
      <c r="AD1779" s="1"/>
      <c r="AE1779" s="1" t="str">
        <f>IF($L1779="None","",IF(ISERROR(VLOOKUP($L1779,Info!$B$4:$B$266,1,FALSE)),"",VLOOKUP($L1779,Info!$B$4:$L$266,4,FALSE)))</f>
        <v/>
      </c>
      <c r="AF1779" s="1" t="str">
        <f>IF($L1779="None","",IF(ISERROR(VLOOKUP($L1779,Info!$B$4:$B$266,1,FALSE)),"",VLOOKUP($L1779,Info!$B$4:$L$266,6,FALSE)))</f>
        <v/>
      </c>
      <c r="AG1779" s="1"/>
      <c r="AH1779" s="33" t="str" cm="1">
        <f t="array" ref="AH1779">IF(AND(L1779&lt;&gt;"",O1779&lt;&gt;"",R1779:S1779&lt;&gt;"",W1779:X1779&lt;&gt;"",Z1779:AA1779&lt;&gt;"",AC1779&lt;&gt;""),"Good","Bad")</f>
        <v>Bad</v>
      </c>
      <c r="AL1779" t="str" cm="1">
        <f t="array" ref="AL1779">IF(R1779&gt;0,_xlfn.IFS(COUNTIF($L$20:L1779,"&lt;&gt;")&lt;101,1,COUNTIF($L$20:L1779,"&lt;&gt;")&lt;201,2,COUNTIF($L$20:L1779,"&lt;&gt;")&lt;301,3,COUNTIF($L$20:L1779,"&lt;&gt;")&lt;401,4,COUNTIF($L$20:L1779,"&lt;&gt;")&lt;501,5,COUNTIF($L$20:L1779,"&lt;&gt;")&lt;601,6,COUNTIF($L$20:L1779,"&lt;&gt;")&lt;701,7,COUNTIF($L$20:L1779,"&lt;&gt;")&lt;801,8,COUNTIF($L$20:L1779,"&lt;&gt;")&lt;901,9,COUNTIF($L$20:L1779,"&lt;&gt;")&lt;1001,10,COUNTIF($L$20:L1779,"&lt;&gt;")&lt;1101,11,COUNTIF($L$20:L1779,"&lt;&gt;")&lt;1201,12,COUNTIF($L$20:L1779,"&lt;&gt;")&lt;1301,13,COUNTIF($L$20:L1779,"&lt;&gt;")&lt;1401,14,COUNTIF($L$20:L1779,"&lt;&gt;")&lt;1501,15,COUNTIF($L$20:L1779,"&lt;&gt;")&lt;1601,16,COUNTIF($L$20:L1779,"&lt;&gt;")&lt;1701,17,COUNTIF($L$20:L1779,"&lt;&gt;")&lt;1801,18,COUNTIF($L$20:L1779,"&lt;&gt;")&lt;1901,19,COUNTIF($L$20:L1779,"&lt;&gt;")&lt;2001,20,COUNTIF($L$20:L1779,"&lt;&gt;")&lt;2101,21,COUNTIF($L$20:L1779,"&lt;&gt;")&lt;2201,22,COUNTIF($L$20:L1779,"&lt;&gt;")&lt;2301,23,COUNTIF($L$20:L1779,"&lt;&gt;")&lt;2401,24,COUNTIF($L$20:L1779,"&lt;&gt;")&lt;2501,25,COUNTIF($L$20:L1779,"&lt;&gt;")&lt;2601,26,COUNTIF($L$20:L1779,"&lt;&gt;")&lt;2701,27,COUNTIF($L$20:L1779,"&lt;&gt;")&lt;2801,28,COUNTIF($L$20:L1779,"&lt;&gt;")&lt;2901,29,COUNTIF($L$20:L1779,"&lt;&gt;")&lt;3001,30),"")</f>
        <v/>
      </c>
      <c r="AM1779" t="str">
        <f t="shared" si="135"/>
        <v/>
      </c>
      <c r="AN1779" t="str">
        <f t="shared" si="139"/>
        <v/>
      </c>
      <c r="AP1779" t="str">
        <f t="shared" si="138"/>
        <v/>
      </c>
      <c r="AQ1779" t="str">
        <f>IF(AO1779="","",COUNTIFS(AM1779:$AM$3019,AO1779))</f>
        <v/>
      </c>
    </row>
    <row r="1780" spans="1:43" x14ac:dyDescent="0.25">
      <c r="A1780" s="6" t="str">
        <f>IF(COUNT($A$20:A1779)&lt;&gt;$B$4,IF(A1779="","",A1779+1),"")</f>
        <v/>
      </c>
      <c r="B1780" s="3"/>
      <c r="C1780" s="3"/>
      <c r="D1780" s="122"/>
      <c r="E1780" s="3"/>
      <c r="F1780" s="3"/>
      <c r="G1780" s="3"/>
      <c r="H1780" s="3"/>
      <c r="I1780" s="120"/>
      <c r="J1780" s="3"/>
      <c r="K1780" s="95" t="str" cm="1">
        <f t="array" ref="K1780">IF(OR($J$14 = "A",$J$14 = "B",$J$14 = "C"),IF(I1780="","",IF(LEN(I1780)&gt;2,_xlfn.IFS(ISNUMBER(SEARCH("_",I1780)),I1780,ISNUMBER(SEARCH(", ",I1780)),SUBSTITUTE(I1780,", ","_"),ISNUMBER(SEARCH("/ ",I1780)),SUBSTITUTE(I1780,"/ ","_"),ISNUMBER(SEARCH(",",I1780)),SUBSTITUTE(I1780,",","_"),ISNUMBER(SEARCH("/",I1780)),SUBSTITUTE(I1780,"/","_"),ISNUMBER(SEARCH("",I1780)),I1780),I1780)),IF(OR($J$14 = "J",$J$14 = "K"),"",IF(D1780="","",IF(LEN(D1780)&gt;2,_xlfn.IFS(ISNUMBER(SEARCH("_",D1780)),D1780,ISNUMBER(SEARCH(", ",D1780)),SUBSTITUTE(D1780,", ","_"),ISNUMBER(SEARCH("/ ",D1780)),SUBSTITUTE(D1780,"/ ","_"),ISNUMBER(SEARCH(",",D1780)),SUBSTITUTE(D1780,",","_"),ISNUMBER(SEARCH("/",D1780)),SUBSTITUTE(D1780,"/","_"),ISNUMBER(SEARCH("",D1780)),D1780),D1780))))</f>
        <v/>
      </c>
      <c r="L1780" s="1"/>
      <c r="M1780" s="1" t="str">
        <f t="shared" si="136"/>
        <v/>
      </c>
      <c r="N1780" s="94" t="str">
        <f>IF($L1780="None","",IF(ISERROR(VLOOKUP($L1780,Info!$B$4:$B$266,1,FALSE)),"",VLOOKUP($L1780,Info!$B$4:$L$266,5,FALSE)))</f>
        <v/>
      </c>
      <c r="O1780" s="94" t="str">
        <f>IF(K1780="","",IF(AND($J$12&lt;&gt;"ABC",N1780="3"),"BAC",IF(N1780="3","ABC",IF($J$12&lt;&gt;"ABC",IF($J$10="Standard",VLOOKUP(K1780,Info!$BE$4:$BF$481,2,FALSE),VLOOKUP(K1780,Info!$BI$4:$BJ$482,2,FALSE)),IF($J$10="Standard",VLOOKUP(K1780,Info!$AG$4:$AH$2994,2,FALSE),VLOOKUP(K1780,Info!$AK$4:$AL$2997,2,FALSE))))))</f>
        <v/>
      </c>
      <c r="P1780" s="94" t="str">
        <f>IF($L1780="None","",IF(ISERROR(VLOOKUP($L1780,Info!$B$4:$B$266,1,FALSE)),"",VLOOKUP($L1780,Info!$B$4:$L$266,3,FALSE)))</f>
        <v/>
      </c>
      <c r="Q1780" s="96" t="str">
        <f>IF($L1780="None","",IF(ISERROR(VLOOKUP($L1780,Info!$B$4:$B$266,1,FALSE)),"",VLOOKUP($L1780,Info!$B$4:$L$266,4,FALSE)))</f>
        <v/>
      </c>
      <c r="R1780" s="1"/>
      <c r="S1780" s="6" t="str">
        <f t="shared" si="137"/>
        <v/>
      </c>
      <c r="T1780" s="6" t="str">
        <f>IF($L1780="None","",IF(ISERROR(VLOOKUP($L1780,Info!$B$4:$B$266,1,FALSE)),"",VLOOKUP($L1780,Info!$B$4:$L$266,11,FALSE)))</f>
        <v/>
      </c>
      <c r="U1780" s="1"/>
      <c r="V1780" s="1"/>
      <c r="W1780" s="1"/>
      <c r="X1780" s="1" t="str">
        <f>IF($L1780="None","",IF(ISERROR(VLOOKUP($L1780,Info!$B$4:$B$266,1,FALSE)),"",IF(OR(W1780="Metallic Liquid Tight",W1780="Non-Metallic Liquid Tight",W1780="LSZH",W1780="Greenfield"),VLOOKUP($L1780,Info!$B$4:$L$266,7,FALSE),"N/A")))</f>
        <v/>
      </c>
      <c r="Y1780" s="1"/>
      <c r="Z1780" s="96" t="str">
        <f>IF($L1780="None","",IF(ISERROR(VLOOKUP($L1780,Info!$B$4:$B$266,1,FALSE)),"",VLOOKUP($L1780,Info!$B$4:$L$266,9,FALSE)))</f>
        <v/>
      </c>
      <c r="AA1780" s="96" t="str">
        <f>IF($L1780="None","",IF(ISERROR(VLOOKUP($L1780,Info!$B$4:$B$266,1,FALSE)),"",VLOOKUP($L1780,Info!$B$4:$L$266,8,FALSE)))</f>
        <v/>
      </c>
      <c r="AB1780" s="96" t="str">
        <f>IF($L1780="None","",IF(ISERROR(VLOOKUP($L1780,Info!$B$4:$B$266,1,FALSE)),"",VLOOKUP($L1780,Info!$B$4:$L$266,10,FALSE)))</f>
        <v/>
      </c>
      <c r="AC1780" s="1" t="str">
        <f>IF(W1780="SO Cable","Black,White",IF(O1780="","",IF(P1780="","",IF($J$12&lt;&gt;"ABC",IF(P1780&lt;="250",VLOOKUP(O1780,Info!$AZ$4:$BB$22,3,FALSE),VLOOKUP(O1780,Info!$AZ$23:$BB$39,3,FALSE)),IF(P1780&lt;="250",VLOOKUP(O1780,Info!$AO$4:$AQ$22,3,FALSE),VLOOKUP(O1780,Info!$AO$23:$AP$39,3,FALSE))))))</f>
        <v/>
      </c>
      <c r="AD1780" s="1"/>
      <c r="AE1780" s="1" t="str">
        <f>IF($L1780="None","",IF(ISERROR(VLOOKUP($L1780,Info!$B$4:$B$266,1,FALSE)),"",VLOOKUP($L1780,Info!$B$4:$L$266,4,FALSE)))</f>
        <v/>
      </c>
      <c r="AF1780" s="1" t="str">
        <f>IF($L1780="None","",IF(ISERROR(VLOOKUP($L1780,Info!$B$4:$B$266,1,FALSE)),"",VLOOKUP($L1780,Info!$B$4:$L$266,6,FALSE)))</f>
        <v/>
      </c>
      <c r="AG1780" s="1"/>
      <c r="AH1780" s="33" t="str" cm="1">
        <f t="array" ref="AH1780">IF(AND(L1780&lt;&gt;"",O1780&lt;&gt;"",R1780:S1780&lt;&gt;"",W1780:X1780&lt;&gt;"",Z1780:AA1780&lt;&gt;"",AC1780&lt;&gt;""),"Good","Bad")</f>
        <v>Bad</v>
      </c>
      <c r="AL1780" t="str" cm="1">
        <f t="array" ref="AL1780">IF(R1780&gt;0,_xlfn.IFS(COUNTIF($L$20:L1780,"&lt;&gt;")&lt;101,1,COUNTIF($L$20:L1780,"&lt;&gt;")&lt;201,2,COUNTIF($L$20:L1780,"&lt;&gt;")&lt;301,3,COUNTIF($L$20:L1780,"&lt;&gt;")&lt;401,4,COUNTIF($L$20:L1780,"&lt;&gt;")&lt;501,5,COUNTIF($L$20:L1780,"&lt;&gt;")&lt;601,6,COUNTIF($L$20:L1780,"&lt;&gt;")&lt;701,7,COUNTIF($L$20:L1780,"&lt;&gt;")&lt;801,8,COUNTIF($L$20:L1780,"&lt;&gt;")&lt;901,9,COUNTIF($L$20:L1780,"&lt;&gt;")&lt;1001,10,COUNTIF($L$20:L1780,"&lt;&gt;")&lt;1101,11,COUNTIF($L$20:L1780,"&lt;&gt;")&lt;1201,12,COUNTIF($L$20:L1780,"&lt;&gt;")&lt;1301,13,COUNTIF($L$20:L1780,"&lt;&gt;")&lt;1401,14,COUNTIF($L$20:L1780,"&lt;&gt;")&lt;1501,15,COUNTIF($L$20:L1780,"&lt;&gt;")&lt;1601,16,COUNTIF($L$20:L1780,"&lt;&gt;")&lt;1701,17,COUNTIF($L$20:L1780,"&lt;&gt;")&lt;1801,18,COUNTIF($L$20:L1780,"&lt;&gt;")&lt;1901,19,COUNTIF($L$20:L1780,"&lt;&gt;")&lt;2001,20,COUNTIF($L$20:L1780,"&lt;&gt;")&lt;2101,21,COUNTIF($L$20:L1780,"&lt;&gt;")&lt;2201,22,COUNTIF($L$20:L1780,"&lt;&gt;")&lt;2301,23,COUNTIF($L$20:L1780,"&lt;&gt;")&lt;2401,24,COUNTIF($L$20:L1780,"&lt;&gt;")&lt;2501,25,COUNTIF($L$20:L1780,"&lt;&gt;")&lt;2601,26,COUNTIF($L$20:L1780,"&lt;&gt;")&lt;2701,27,COUNTIF($L$20:L1780,"&lt;&gt;")&lt;2801,28,COUNTIF($L$20:L1780,"&lt;&gt;")&lt;2901,29,COUNTIF($L$20:L1780,"&lt;&gt;")&lt;3001,30),"")</f>
        <v/>
      </c>
      <c r="AM1780" t="str">
        <f t="shared" si="135"/>
        <v/>
      </c>
      <c r="AN1780" t="str">
        <f t="shared" si="139"/>
        <v/>
      </c>
      <c r="AP1780" t="str">
        <f t="shared" si="138"/>
        <v/>
      </c>
      <c r="AQ1780" t="str">
        <f>IF(AO1780="","",COUNTIFS(AM1780:$AM$3019,AO1780))</f>
        <v/>
      </c>
    </row>
    <row r="1781" spans="1:43" x14ac:dyDescent="0.25">
      <c r="A1781" s="6" t="str">
        <f>IF(COUNT($A$20:A1780)&lt;&gt;$B$4,IF(A1780="","",A1780+1),"")</f>
        <v/>
      </c>
      <c r="B1781" s="3"/>
      <c r="C1781" s="3"/>
      <c r="D1781" s="122"/>
      <c r="E1781" s="3"/>
      <c r="F1781" s="3"/>
      <c r="G1781" s="3"/>
      <c r="H1781" s="3"/>
      <c r="I1781" s="120"/>
      <c r="J1781" s="3"/>
      <c r="K1781" s="95" t="str" cm="1">
        <f t="array" ref="K1781">IF(OR($J$14 = "A",$J$14 = "B",$J$14 = "C"),IF(I1781="","",IF(LEN(I1781)&gt;2,_xlfn.IFS(ISNUMBER(SEARCH("_",I1781)),I1781,ISNUMBER(SEARCH(", ",I1781)),SUBSTITUTE(I1781,", ","_"),ISNUMBER(SEARCH("/ ",I1781)),SUBSTITUTE(I1781,"/ ","_"),ISNUMBER(SEARCH(",",I1781)),SUBSTITUTE(I1781,",","_"),ISNUMBER(SEARCH("/",I1781)),SUBSTITUTE(I1781,"/","_"),ISNUMBER(SEARCH("",I1781)),I1781),I1781)),IF(OR($J$14 = "J",$J$14 = "K"),"",IF(D1781="","",IF(LEN(D1781)&gt;2,_xlfn.IFS(ISNUMBER(SEARCH("_",D1781)),D1781,ISNUMBER(SEARCH(", ",D1781)),SUBSTITUTE(D1781,", ","_"),ISNUMBER(SEARCH("/ ",D1781)),SUBSTITUTE(D1781,"/ ","_"),ISNUMBER(SEARCH(",",D1781)),SUBSTITUTE(D1781,",","_"),ISNUMBER(SEARCH("/",D1781)),SUBSTITUTE(D1781,"/","_"),ISNUMBER(SEARCH("",D1781)),D1781),D1781))))</f>
        <v/>
      </c>
      <c r="L1781" s="1"/>
      <c r="M1781" s="1" t="str">
        <f t="shared" si="136"/>
        <v/>
      </c>
      <c r="N1781" s="94" t="str">
        <f>IF($L1781="None","",IF(ISERROR(VLOOKUP($L1781,Info!$B$4:$B$266,1,FALSE)),"",VLOOKUP($L1781,Info!$B$4:$L$266,5,FALSE)))</f>
        <v/>
      </c>
      <c r="O1781" s="94" t="str">
        <f>IF(K1781="","",IF(AND($J$12&lt;&gt;"ABC",N1781="3"),"BAC",IF(N1781="3","ABC",IF($J$12&lt;&gt;"ABC",IF($J$10="Standard",VLOOKUP(K1781,Info!$BE$4:$BF$481,2,FALSE),VLOOKUP(K1781,Info!$BI$4:$BJ$482,2,FALSE)),IF($J$10="Standard",VLOOKUP(K1781,Info!$AG$4:$AH$2994,2,FALSE),VLOOKUP(K1781,Info!$AK$4:$AL$2997,2,FALSE))))))</f>
        <v/>
      </c>
      <c r="P1781" s="94" t="str">
        <f>IF($L1781="None","",IF(ISERROR(VLOOKUP($L1781,Info!$B$4:$B$266,1,FALSE)),"",VLOOKUP($L1781,Info!$B$4:$L$266,3,FALSE)))</f>
        <v/>
      </c>
      <c r="Q1781" s="96" t="str">
        <f>IF($L1781="None","",IF(ISERROR(VLOOKUP($L1781,Info!$B$4:$B$266,1,FALSE)),"",VLOOKUP($L1781,Info!$B$4:$L$266,4,FALSE)))</f>
        <v/>
      </c>
      <c r="R1781" s="1"/>
      <c r="S1781" s="6" t="str">
        <f t="shared" si="137"/>
        <v/>
      </c>
      <c r="T1781" s="6" t="str">
        <f>IF($L1781="None","",IF(ISERROR(VLOOKUP($L1781,Info!$B$4:$B$266,1,FALSE)),"",VLOOKUP($L1781,Info!$B$4:$L$266,11,FALSE)))</f>
        <v/>
      </c>
      <c r="U1781" s="1"/>
      <c r="V1781" s="1"/>
      <c r="W1781" s="1"/>
      <c r="X1781" s="1" t="str">
        <f>IF($L1781="None","",IF(ISERROR(VLOOKUP($L1781,Info!$B$4:$B$266,1,FALSE)),"",IF(OR(W1781="Metallic Liquid Tight",W1781="Non-Metallic Liquid Tight",W1781="LSZH",W1781="Greenfield"),VLOOKUP($L1781,Info!$B$4:$L$266,7,FALSE),"N/A")))</f>
        <v/>
      </c>
      <c r="Y1781" s="1"/>
      <c r="Z1781" s="96" t="str">
        <f>IF($L1781="None","",IF(ISERROR(VLOOKUP($L1781,Info!$B$4:$B$266,1,FALSE)),"",VLOOKUP($L1781,Info!$B$4:$L$266,9,FALSE)))</f>
        <v/>
      </c>
      <c r="AA1781" s="96" t="str">
        <f>IF($L1781="None","",IF(ISERROR(VLOOKUP($L1781,Info!$B$4:$B$266,1,FALSE)),"",VLOOKUP($L1781,Info!$B$4:$L$266,8,FALSE)))</f>
        <v/>
      </c>
      <c r="AB1781" s="96" t="str">
        <f>IF($L1781="None","",IF(ISERROR(VLOOKUP($L1781,Info!$B$4:$B$266,1,FALSE)),"",VLOOKUP($L1781,Info!$B$4:$L$266,10,FALSE)))</f>
        <v/>
      </c>
      <c r="AC1781" s="1" t="str">
        <f>IF(W1781="SO Cable","Black,White",IF(O1781="","",IF(P1781="","",IF($J$12&lt;&gt;"ABC",IF(P1781&lt;="250",VLOOKUP(O1781,Info!$AZ$4:$BB$22,3,FALSE),VLOOKUP(O1781,Info!$AZ$23:$BB$39,3,FALSE)),IF(P1781&lt;="250",VLOOKUP(O1781,Info!$AO$4:$AQ$22,3,FALSE),VLOOKUP(O1781,Info!$AO$23:$AP$39,3,FALSE))))))</f>
        <v/>
      </c>
      <c r="AD1781" s="1"/>
      <c r="AE1781" s="1" t="str">
        <f>IF($L1781="None","",IF(ISERROR(VLOOKUP($L1781,Info!$B$4:$B$266,1,FALSE)),"",VLOOKUP($L1781,Info!$B$4:$L$266,4,FALSE)))</f>
        <v/>
      </c>
      <c r="AF1781" s="1" t="str">
        <f>IF($L1781="None","",IF(ISERROR(VLOOKUP($L1781,Info!$B$4:$B$266,1,FALSE)),"",VLOOKUP($L1781,Info!$B$4:$L$266,6,FALSE)))</f>
        <v/>
      </c>
      <c r="AG1781" s="1"/>
      <c r="AH1781" s="33" t="str" cm="1">
        <f t="array" ref="AH1781">IF(AND(L1781&lt;&gt;"",O1781&lt;&gt;"",R1781:S1781&lt;&gt;"",W1781:X1781&lt;&gt;"",Z1781:AA1781&lt;&gt;"",AC1781&lt;&gt;""),"Good","Bad")</f>
        <v>Bad</v>
      </c>
      <c r="AL1781" t="str" cm="1">
        <f t="array" ref="AL1781">IF(R1781&gt;0,_xlfn.IFS(COUNTIF($L$20:L1781,"&lt;&gt;")&lt;101,1,COUNTIF($L$20:L1781,"&lt;&gt;")&lt;201,2,COUNTIF($L$20:L1781,"&lt;&gt;")&lt;301,3,COUNTIF($L$20:L1781,"&lt;&gt;")&lt;401,4,COUNTIF($L$20:L1781,"&lt;&gt;")&lt;501,5,COUNTIF($L$20:L1781,"&lt;&gt;")&lt;601,6,COUNTIF($L$20:L1781,"&lt;&gt;")&lt;701,7,COUNTIF($L$20:L1781,"&lt;&gt;")&lt;801,8,COUNTIF($L$20:L1781,"&lt;&gt;")&lt;901,9,COUNTIF($L$20:L1781,"&lt;&gt;")&lt;1001,10,COUNTIF($L$20:L1781,"&lt;&gt;")&lt;1101,11,COUNTIF($L$20:L1781,"&lt;&gt;")&lt;1201,12,COUNTIF($L$20:L1781,"&lt;&gt;")&lt;1301,13,COUNTIF($L$20:L1781,"&lt;&gt;")&lt;1401,14,COUNTIF($L$20:L1781,"&lt;&gt;")&lt;1501,15,COUNTIF($L$20:L1781,"&lt;&gt;")&lt;1601,16,COUNTIF($L$20:L1781,"&lt;&gt;")&lt;1701,17,COUNTIF($L$20:L1781,"&lt;&gt;")&lt;1801,18,COUNTIF($L$20:L1781,"&lt;&gt;")&lt;1901,19,COUNTIF($L$20:L1781,"&lt;&gt;")&lt;2001,20,COUNTIF($L$20:L1781,"&lt;&gt;")&lt;2101,21,COUNTIF($L$20:L1781,"&lt;&gt;")&lt;2201,22,COUNTIF($L$20:L1781,"&lt;&gt;")&lt;2301,23,COUNTIF($L$20:L1781,"&lt;&gt;")&lt;2401,24,COUNTIF($L$20:L1781,"&lt;&gt;")&lt;2501,25,COUNTIF($L$20:L1781,"&lt;&gt;")&lt;2601,26,COUNTIF($L$20:L1781,"&lt;&gt;")&lt;2701,27,COUNTIF($L$20:L1781,"&lt;&gt;")&lt;2801,28,COUNTIF($L$20:L1781,"&lt;&gt;")&lt;2901,29,COUNTIF($L$20:L1781,"&lt;&gt;")&lt;3001,30),"")</f>
        <v/>
      </c>
      <c r="AM1781" t="str">
        <f t="shared" si="135"/>
        <v/>
      </c>
      <c r="AN1781" t="str">
        <f t="shared" si="139"/>
        <v/>
      </c>
      <c r="AP1781" t="str">
        <f t="shared" si="138"/>
        <v/>
      </c>
      <c r="AQ1781" t="str">
        <f>IF(AO1781="","",COUNTIFS(AM1781:$AM$3019,AO1781))</f>
        <v/>
      </c>
    </row>
    <row r="1782" spans="1:43" x14ac:dyDescent="0.25">
      <c r="A1782" s="6" t="str">
        <f>IF(COUNT($A$20:A1781)&lt;&gt;$B$4,IF(A1781="","",A1781+1),"")</f>
        <v/>
      </c>
      <c r="B1782" s="3"/>
      <c r="C1782" s="3"/>
      <c r="D1782" s="122"/>
      <c r="E1782" s="3"/>
      <c r="F1782" s="3"/>
      <c r="G1782" s="3"/>
      <c r="H1782" s="3"/>
      <c r="I1782" s="120"/>
      <c r="J1782" s="3"/>
      <c r="K1782" s="95" t="str" cm="1">
        <f t="array" ref="K1782">IF(OR($J$14 = "A",$J$14 = "B",$J$14 = "C"),IF(I1782="","",IF(LEN(I1782)&gt;2,_xlfn.IFS(ISNUMBER(SEARCH("_",I1782)),I1782,ISNUMBER(SEARCH(", ",I1782)),SUBSTITUTE(I1782,", ","_"),ISNUMBER(SEARCH("/ ",I1782)),SUBSTITUTE(I1782,"/ ","_"),ISNUMBER(SEARCH(",",I1782)),SUBSTITUTE(I1782,",","_"),ISNUMBER(SEARCH("/",I1782)),SUBSTITUTE(I1782,"/","_"),ISNUMBER(SEARCH("",I1782)),I1782),I1782)),IF(OR($J$14 = "J",$J$14 = "K"),"",IF(D1782="","",IF(LEN(D1782)&gt;2,_xlfn.IFS(ISNUMBER(SEARCH("_",D1782)),D1782,ISNUMBER(SEARCH(", ",D1782)),SUBSTITUTE(D1782,", ","_"),ISNUMBER(SEARCH("/ ",D1782)),SUBSTITUTE(D1782,"/ ","_"),ISNUMBER(SEARCH(",",D1782)),SUBSTITUTE(D1782,",","_"),ISNUMBER(SEARCH("/",D1782)),SUBSTITUTE(D1782,"/","_"),ISNUMBER(SEARCH("",D1782)),D1782),D1782))))</f>
        <v/>
      </c>
      <c r="L1782" s="1"/>
      <c r="M1782" s="1" t="str">
        <f t="shared" si="136"/>
        <v/>
      </c>
      <c r="N1782" s="94" t="str">
        <f>IF($L1782="None","",IF(ISERROR(VLOOKUP($L1782,Info!$B$4:$B$266,1,FALSE)),"",VLOOKUP($L1782,Info!$B$4:$L$266,5,FALSE)))</f>
        <v/>
      </c>
      <c r="O1782" s="94" t="str">
        <f>IF(K1782="","",IF(AND($J$12&lt;&gt;"ABC",N1782="3"),"BAC",IF(N1782="3","ABC",IF($J$12&lt;&gt;"ABC",IF($J$10="Standard",VLOOKUP(K1782,Info!$BE$4:$BF$481,2,FALSE),VLOOKUP(K1782,Info!$BI$4:$BJ$482,2,FALSE)),IF($J$10="Standard",VLOOKUP(K1782,Info!$AG$4:$AH$2994,2,FALSE),VLOOKUP(K1782,Info!$AK$4:$AL$2997,2,FALSE))))))</f>
        <v/>
      </c>
      <c r="P1782" s="94" t="str">
        <f>IF($L1782="None","",IF(ISERROR(VLOOKUP($L1782,Info!$B$4:$B$266,1,FALSE)),"",VLOOKUP($L1782,Info!$B$4:$L$266,3,FALSE)))</f>
        <v/>
      </c>
      <c r="Q1782" s="96" t="str">
        <f>IF($L1782="None","",IF(ISERROR(VLOOKUP($L1782,Info!$B$4:$B$266,1,FALSE)),"",VLOOKUP($L1782,Info!$B$4:$L$266,4,FALSE)))</f>
        <v/>
      </c>
      <c r="R1782" s="1"/>
      <c r="S1782" s="6" t="str">
        <f t="shared" si="137"/>
        <v/>
      </c>
      <c r="T1782" s="6" t="str">
        <f>IF($L1782="None","",IF(ISERROR(VLOOKUP($L1782,Info!$B$4:$B$266,1,FALSE)),"",VLOOKUP($L1782,Info!$B$4:$L$266,11,FALSE)))</f>
        <v/>
      </c>
      <c r="U1782" s="1"/>
      <c r="V1782" s="1"/>
      <c r="W1782" s="1"/>
      <c r="X1782" s="1" t="str">
        <f>IF($L1782="None","",IF(ISERROR(VLOOKUP($L1782,Info!$B$4:$B$266,1,FALSE)),"",IF(OR(W1782="Metallic Liquid Tight",W1782="Non-Metallic Liquid Tight",W1782="LSZH",W1782="Greenfield"),VLOOKUP($L1782,Info!$B$4:$L$266,7,FALSE),"N/A")))</f>
        <v/>
      </c>
      <c r="Y1782" s="1"/>
      <c r="Z1782" s="96" t="str">
        <f>IF($L1782="None","",IF(ISERROR(VLOOKUP($L1782,Info!$B$4:$B$266,1,FALSE)),"",VLOOKUP($L1782,Info!$B$4:$L$266,9,FALSE)))</f>
        <v/>
      </c>
      <c r="AA1782" s="96" t="str">
        <f>IF($L1782="None","",IF(ISERROR(VLOOKUP($L1782,Info!$B$4:$B$266,1,FALSE)),"",VLOOKUP($L1782,Info!$B$4:$L$266,8,FALSE)))</f>
        <v/>
      </c>
      <c r="AB1782" s="96" t="str">
        <f>IF($L1782="None","",IF(ISERROR(VLOOKUP($L1782,Info!$B$4:$B$266,1,FALSE)),"",VLOOKUP($L1782,Info!$B$4:$L$266,10,FALSE)))</f>
        <v/>
      </c>
      <c r="AC1782" s="1" t="str">
        <f>IF(W1782="SO Cable","Black,White",IF(O1782="","",IF(P1782="","",IF($J$12&lt;&gt;"ABC",IF(P1782&lt;="250",VLOOKUP(O1782,Info!$AZ$4:$BB$22,3,FALSE),VLOOKUP(O1782,Info!$AZ$23:$BB$39,3,FALSE)),IF(P1782&lt;="250",VLOOKUP(O1782,Info!$AO$4:$AQ$22,3,FALSE),VLOOKUP(O1782,Info!$AO$23:$AP$39,3,FALSE))))))</f>
        <v/>
      </c>
      <c r="AD1782" s="1"/>
      <c r="AE1782" s="1" t="str">
        <f>IF($L1782="None","",IF(ISERROR(VLOOKUP($L1782,Info!$B$4:$B$266,1,FALSE)),"",VLOOKUP($L1782,Info!$B$4:$L$266,4,FALSE)))</f>
        <v/>
      </c>
      <c r="AF1782" s="1" t="str">
        <f>IF($L1782="None","",IF(ISERROR(VLOOKUP($L1782,Info!$B$4:$B$266,1,FALSE)),"",VLOOKUP($L1782,Info!$B$4:$L$266,6,FALSE)))</f>
        <v/>
      </c>
      <c r="AG1782" s="1"/>
      <c r="AH1782" s="33" t="str" cm="1">
        <f t="array" ref="AH1782">IF(AND(L1782&lt;&gt;"",O1782&lt;&gt;"",R1782:S1782&lt;&gt;"",W1782:X1782&lt;&gt;"",Z1782:AA1782&lt;&gt;"",AC1782&lt;&gt;""),"Good","Bad")</f>
        <v>Bad</v>
      </c>
      <c r="AL1782" t="str" cm="1">
        <f t="array" ref="AL1782">IF(R1782&gt;0,_xlfn.IFS(COUNTIF($L$20:L1782,"&lt;&gt;")&lt;101,1,COUNTIF($L$20:L1782,"&lt;&gt;")&lt;201,2,COUNTIF($L$20:L1782,"&lt;&gt;")&lt;301,3,COUNTIF($L$20:L1782,"&lt;&gt;")&lt;401,4,COUNTIF($L$20:L1782,"&lt;&gt;")&lt;501,5,COUNTIF($L$20:L1782,"&lt;&gt;")&lt;601,6,COUNTIF($L$20:L1782,"&lt;&gt;")&lt;701,7,COUNTIF($L$20:L1782,"&lt;&gt;")&lt;801,8,COUNTIF($L$20:L1782,"&lt;&gt;")&lt;901,9,COUNTIF($L$20:L1782,"&lt;&gt;")&lt;1001,10,COUNTIF($L$20:L1782,"&lt;&gt;")&lt;1101,11,COUNTIF($L$20:L1782,"&lt;&gt;")&lt;1201,12,COUNTIF($L$20:L1782,"&lt;&gt;")&lt;1301,13,COUNTIF($L$20:L1782,"&lt;&gt;")&lt;1401,14,COUNTIF($L$20:L1782,"&lt;&gt;")&lt;1501,15,COUNTIF($L$20:L1782,"&lt;&gt;")&lt;1601,16,COUNTIF($L$20:L1782,"&lt;&gt;")&lt;1701,17,COUNTIF($L$20:L1782,"&lt;&gt;")&lt;1801,18,COUNTIF($L$20:L1782,"&lt;&gt;")&lt;1901,19,COUNTIF($L$20:L1782,"&lt;&gt;")&lt;2001,20,COUNTIF($L$20:L1782,"&lt;&gt;")&lt;2101,21,COUNTIF($L$20:L1782,"&lt;&gt;")&lt;2201,22,COUNTIF($L$20:L1782,"&lt;&gt;")&lt;2301,23,COUNTIF($L$20:L1782,"&lt;&gt;")&lt;2401,24,COUNTIF($L$20:L1782,"&lt;&gt;")&lt;2501,25,COUNTIF($L$20:L1782,"&lt;&gt;")&lt;2601,26,COUNTIF($L$20:L1782,"&lt;&gt;")&lt;2701,27,COUNTIF($L$20:L1782,"&lt;&gt;")&lt;2801,28,COUNTIF($L$20:L1782,"&lt;&gt;")&lt;2901,29,COUNTIF($L$20:L1782,"&lt;&gt;")&lt;3001,30),"")</f>
        <v/>
      </c>
      <c r="AM1782" t="str">
        <f t="shared" si="135"/>
        <v/>
      </c>
      <c r="AN1782" t="str">
        <f t="shared" si="139"/>
        <v/>
      </c>
      <c r="AP1782" t="str">
        <f t="shared" si="138"/>
        <v/>
      </c>
      <c r="AQ1782" t="str">
        <f>IF(AO1782="","",COUNTIFS(AM1782:$AM$3019,AO1782))</f>
        <v/>
      </c>
    </row>
    <row r="1783" spans="1:43" x14ac:dyDescent="0.25">
      <c r="A1783" s="6" t="str">
        <f>IF(COUNT($A$20:A1782)&lt;&gt;$B$4,IF(A1782="","",A1782+1),"")</f>
        <v/>
      </c>
      <c r="B1783" s="3"/>
      <c r="C1783" s="3"/>
      <c r="D1783" s="122"/>
      <c r="E1783" s="3"/>
      <c r="F1783" s="3"/>
      <c r="G1783" s="3"/>
      <c r="H1783" s="3"/>
      <c r="I1783" s="120"/>
      <c r="J1783" s="3"/>
      <c r="K1783" s="95" t="str" cm="1">
        <f t="array" ref="K1783">IF(OR($J$14 = "A",$J$14 = "B",$J$14 = "C"),IF(I1783="","",IF(LEN(I1783)&gt;2,_xlfn.IFS(ISNUMBER(SEARCH("_",I1783)),I1783,ISNUMBER(SEARCH(", ",I1783)),SUBSTITUTE(I1783,", ","_"),ISNUMBER(SEARCH("/ ",I1783)),SUBSTITUTE(I1783,"/ ","_"),ISNUMBER(SEARCH(",",I1783)),SUBSTITUTE(I1783,",","_"),ISNUMBER(SEARCH("/",I1783)),SUBSTITUTE(I1783,"/","_"),ISNUMBER(SEARCH("",I1783)),I1783),I1783)),IF(OR($J$14 = "J",$J$14 = "K"),"",IF(D1783="","",IF(LEN(D1783)&gt;2,_xlfn.IFS(ISNUMBER(SEARCH("_",D1783)),D1783,ISNUMBER(SEARCH(", ",D1783)),SUBSTITUTE(D1783,", ","_"),ISNUMBER(SEARCH("/ ",D1783)),SUBSTITUTE(D1783,"/ ","_"),ISNUMBER(SEARCH(",",D1783)),SUBSTITUTE(D1783,",","_"),ISNUMBER(SEARCH("/",D1783)),SUBSTITUTE(D1783,"/","_"),ISNUMBER(SEARCH("",D1783)),D1783),D1783))))</f>
        <v/>
      </c>
      <c r="L1783" s="1"/>
      <c r="M1783" s="1" t="str">
        <f t="shared" si="136"/>
        <v/>
      </c>
      <c r="N1783" s="94" t="str">
        <f>IF($L1783="None","",IF(ISERROR(VLOOKUP($L1783,Info!$B$4:$B$266,1,FALSE)),"",VLOOKUP($L1783,Info!$B$4:$L$266,5,FALSE)))</f>
        <v/>
      </c>
      <c r="O1783" s="94" t="str">
        <f>IF(K1783="","",IF(AND($J$12&lt;&gt;"ABC",N1783="3"),"BAC",IF(N1783="3","ABC",IF($J$12&lt;&gt;"ABC",IF($J$10="Standard",VLOOKUP(K1783,Info!$BE$4:$BF$481,2,FALSE),VLOOKUP(K1783,Info!$BI$4:$BJ$482,2,FALSE)),IF($J$10="Standard",VLOOKUP(K1783,Info!$AG$4:$AH$2994,2,FALSE),VLOOKUP(K1783,Info!$AK$4:$AL$2997,2,FALSE))))))</f>
        <v/>
      </c>
      <c r="P1783" s="94" t="str">
        <f>IF($L1783="None","",IF(ISERROR(VLOOKUP($L1783,Info!$B$4:$B$266,1,FALSE)),"",VLOOKUP($L1783,Info!$B$4:$L$266,3,FALSE)))</f>
        <v/>
      </c>
      <c r="Q1783" s="96" t="str">
        <f>IF($L1783="None","",IF(ISERROR(VLOOKUP($L1783,Info!$B$4:$B$266,1,FALSE)),"",VLOOKUP($L1783,Info!$B$4:$L$266,4,FALSE)))</f>
        <v/>
      </c>
      <c r="R1783" s="1"/>
      <c r="S1783" s="6" t="str">
        <f t="shared" si="137"/>
        <v/>
      </c>
      <c r="T1783" s="6" t="str">
        <f>IF($L1783="None","",IF(ISERROR(VLOOKUP($L1783,Info!$B$4:$B$266,1,FALSE)),"",VLOOKUP($L1783,Info!$B$4:$L$266,11,FALSE)))</f>
        <v/>
      </c>
      <c r="U1783" s="1"/>
      <c r="V1783" s="1"/>
      <c r="W1783" s="1"/>
      <c r="X1783" s="1" t="str">
        <f>IF($L1783="None","",IF(ISERROR(VLOOKUP($L1783,Info!$B$4:$B$266,1,FALSE)),"",IF(OR(W1783="Metallic Liquid Tight",W1783="Non-Metallic Liquid Tight",W1783="LSZH",W1783="Greenfield"),VLOOKUP($L1783,Info!$B$4:$L$266,7,FALSE),"N/A")))</f>
        <v/>
      </c>
      <c r="Y1783" s="1"/>
      <c r="Z1783" s="96" t="str">
        <f>IF($L1783="None","",IF(ISERROR(VLOOKUP($L1783,Info!$B$4:$B$266,1,FALSE)),"",VLOOKUP($L1783,Info!$B$4:$L$266,9,FALSE)))</f>
        <v/>
      </c>
      <c r="AA1783" s="96" t="str">
        <f>IF($L1783="None","",IF(ISERROR(VLOOKUP($L1783,Info!$B$4:$B$266,1,FALSE)),"",VLOOKUP($L1783,Info!$B$4:$L$266,8,FALSE)))</f>
        <v/>
      </c>
      <c r="AB1783" s="96" t="str">
        <f>IF($L1783="None","",IF(ISERROR(VLOOKUP($L1783,Info!$B$4:$B$266,1,FALSE)),"",VLOOKUP($L1783,Info!$B$4:$L$266,10,FALSE)))</f>
        <v/>
      </c>
      <c r="AC1783" s="1" t="str">
        <f>IF(W1783="SO Cable","Black,White",IF(O1783="","",IF(P1783="","",IF($J$12&lt;&gt;"ABC",IF(P1783&lt;="250",VLOOKUP(O1783,Info!$AZ$4:$BB$22,3,FALSE),VLOOKUP(O1783,Info!$AZ$23:$BB$39,3,FALSE)),IF(P1783&lt;="250",VLOOKUP(O1783,Info!$AO$4:$AQ$22,3,FALSE),VLOOKUP(O1783,Info!$AO$23:$AP$39,3,FALSE))))))</f>
        <v/>
      </c>
      <c r="AD1783" s="1"/>
      <c r="AE1783" s="1" t="str">
        <f>IF($L1783="None","",IF(ISERROR(VLOOKUP($L1783,Info!$B$4:$B$266,1,FALSE)),"",VLOOKUP($L1783,Info!$B$4:$L$266,4,FALSE)))</f>
        <v/>
      </c>
      <c r="AF1783" s="1" t="str">
        <f>IF($L1783="None","",IF(ISERROR(VLOOKUP($L1783,Info!$B$4:$B$266,1,FALSE)),"",VLOOKUP($L1783,Info!$B$4:$L$266,6,FALSE)))</f>
        <v/>
      </c>
      <c r="AG1783" s="1"/>
      <c r="AH1783" s="33" t="str" cm="1">
        <f t="array" ref="AH1783">IF(AND(L1783&lt;&gt;"",O1783&lt;&gt;"",R1783:S1783&lt;&gt;"",W1783:X1783&lt;&gt;"",Z1783:AA1783&lt;&gt;"",AC1783&lt;&gt;""),"Good","Bad")</f>
        <v>Bad</v>
      </c>
      <c r="AL1783" t="str" cm="1">
        <f t="array" ref="AL1783">IF(R1783&gt;0,_xlfn.IFS(COUNTIF($L$20:L1783,"&lt;&gt;")&lt;101,1,COUNTIF($L$20:L1783,"&lt;&gt;")&lt;201,2,COUNTIF($L$20:L1783,"&lt;&gt;")&lt;301,3,COUNTIF($L$20:L1783,"&lt;&gt;")&lt;401,4,COUNTIF($L$20:L1783,"&lt;&gt;")&lt;501,5,COUNTIF($L$20:L1783,"&lt;&gt;")&lt;601,6,COUNTIF($L$20:L1783,"&lt;&gt;")&lt;701,7,COUNTIF($L$20:L1783,"&lt;&gt;")&lt;801,8,COUNTIF($L$20:L1783,"&lt;&gt;")&lt;901,9,COUNTIF($L$20:L1783,"&lt;&gt;")&lt;1001,10,COUNTIF($L$20:L1783,"&lt;&gt;")&lt;1101,11,COUNTIF($L$20:L1783,"&lt;&gt;")&lt;1201,12,COUNTIF($L$20:L1783,"&lt;&gt;")&lt;1301,13,COUNTIF($L$20:L1783,"&lt;&gt;")&lt;1401,14,COUNTIF($L$20:L1783,"&lt;&gt;")&lt;1501,15,COUNTIF($L$20:L1783,"&lt;&gt;")&lt;1601,16,COUNTIF($L$20:L1783,"&lt;&gt;")&lt;1701,17,COUNTIF($L$20:L1783,"&lt;&gt;")&lt;1801,18,COUNTIF($L$20:L1783,"&lt;&gt;")&lt;1901,19,COUNTIF($L$20:L1783,"&lt;&gt;")&lt;2001,20,COUNTIF($L$20:L1783,"&lt;&gt;")&lt;2101,21,COUNTIF($L$20:L1783,"&lt;&gt;")&lt;2201,22,COUNTIF($L$20:L1783,"&lt;&gt;")&lt;2301,23,COUNTIF($L$20:L1783,"&lt;&gt;")&lt;2401,24,COUNTIF($L$20:L1783,"&lt;&gt;")&lt;2501,25,COUNTIF($L$20:L1783,"&lt;&gt;")&lt;2601,26,COUNTIF($L$20:L1783,"&lt;&gt;")&lt;2701,27,COUNTIF($L$20:L1783,"&lt;&gt;")&lt;2801,28,COUNTIF($L$20:L1783,"&lt;&gt;")&lt;2901,29,COUNTIF($L$20:L1783,"&lt;&gt;")&lt;3001,30),"")</f>
        <v/>
      </c>
      <c r="AM1783" t="str">
        <f t="shared" si="135"/>
        <v/>
      </c>
      <c r="AN1783" t="str">
        <f t="shared" si="139"/>
        <v/>
      </c>
      <c r="AP1783" t="str">
        <f t="shared" si="138"/>
        <v/>
      </c>
      <c r="AQ1783" t="str">
        <f>IF(AO1783="","",COUNTIFS(AM1783:$AM$3019,AO1783))</f>
        <v/>
      </c>
    </row>
    <row r="1784" spans="1:43" x14ac:dyDescent="0.25">
      <c r="A1784" s="6" t="str">
        <f>IF(COUNT($A$20:A1783)&lt;&gt;$B$4,IF(A1783="","",A1783+1),"")</f>
        <v/>
      </c>
      <c r="B1784" s="3"/>
      <c r="C1784" s="3"/>
      <c r="D1784" s="122"/>
      <c r="E1784" s="3"/>
      <c r="F1784" s="3"/>
      <c r="G1784" s="3"/>
      <c r="H1784" s="3"/>
      <c r="I1784" s="120"/>
      <c r="J1784" s="3"/>
      <c r="K1784" s="95" t="str" cm="1">
        <f t="array" ref="K1784">IF(OR($J$14 = "A",$J$14 = "B",$J$14 = "C"),IF(I1784="","",IF(LEN(I1784)&gt;2,_xlfn.IFS(ISNUMBER(SEARCH("_",I1784)),I1784,ISNUMBER(SEARCH(", ",I1784)),SUBSTITUTE(I1784,", ","_"),ISNUMBER(SEARCH("/ ",I1784)),SUBSTITUTE(I1784,"/ ","_"),ISNUMBER(SEARCH(",",I1784)),SUBSTITUTE(I1784,",","_"),ISNUMBER(SEARCH("/",I1784)),SUBSTITUTE(I1784,"/","_"),ISNUMBER(SEARCH("",I1784)),I1784),I1784)),IF(OR($J$14 = "J",$J$14 = "K"),"",IF(D1784="","",IF(LEN(D1784)&gt;2,_xlfn.IFS(ISNUMBER(SEARCH("_",D1784)),D1784,ISNUMBER(SEARCH(", ",D1784)),SUBSTITUTE(D1784,", ","_"),ISNUMBER(SEARCH("/ ",D1784)),SUBSTITUTE(D1784,"/ ","_"),ISNUMBER(SEARCH(",",D1784)),SUBSTITUTE(D1784,",","_"),ISNUMBER(SEARCH("/",D1784)),SUBSTITUTE(D1784,"/","_"),ISNUMBER(SEARCH("",D1784)),D1784),D1784))))</f>
        <v/>
      </c>
      <c r="L1784" s="1"/>
      <c r="M1784" s="1" t="str">
        <f t="shared" si="136"/>
        <v/>
      </c>
      <c r="N1784" s="94" t="str">
        <f>IF($L1784="None","",IF(ISERROR(VLOOKUP($L1784,Info!$B$4:$B$266,1,FALSE)),"",VLOOKUP($L1784,Info!$B$4:$L$266,5,FALSE)))</f>
        <v/>
      </c>
      <c r="O1784" s="94" t="str">
        <f>IF(K1784="","",IF(AND($J$12&lt;&gt;"ABC",N1784="3"),"BAC",IF(N1784="3","ABC",IF($J$12&lt;&gt;"ABC",IF($J$10="Standard",VLOOKUP(K1784,Info!$BE$4:$BF$481,2,FALSE),VLOOKUP(K1784,Info!$BI$4:$BJ$482,2,FALSE)),IF($J$10="Standard",VLOOKUP(K1784,Info!$AG$4:$AH$2994,2,FALSE),VLOOKUP(K1784,Info!$AK$4:$AL$2997,2,FALSE))))))</f>
        <v/>
      </c>
      <c r="P1784" s="94" t="str">
        <f>IF($L1784="None","",IF(ISERROR(VLOOKUP($L1784,Info!$B$4:$B$266,1,FALSE)),"",VLOOKUP($L1784,Info!$B$4:$L$266,3,FALSE)))</f>
        <v/>
      </c>
      <c r="Q1784" s="96" t="str">
        <f>IF($L1784="None","",IF(ISERROR(VLOOKUP($L1784,Info!$B$4:$B$266,1,FALSE)),"",VLOOKUP($L1784,Info!$B$4:$L$266,4,FALSE)))</f>
        <v/>
      </c>
      <c r="R1784" s="1"/>
      <c r="S1784" s="6" t="str">
        <f t="shared" si="137"/>
        <v/>
      </c>
      <c r="T1784" s="6" t="str">
        <f>IF($L1784="None","",IF(ISERROR(VLOOKUP($L1784,Info!$B$4:$B$266,1,FALSE)),"",VLOOKUP($L1784,Info!$B$4:$L$266,11,FALSE)))</f>
        <v/>
      </c>
      <c r="U1784" s="1"/>
      <c r="V1784" s="1"/>
      <c r="W1784" s="1"/>
      <c r="X1784" s="1" t="str">
        <f>IF($L1784="None","",IF(ISERROR(VLOOKUP($L1784,Info!$B$4:$B$266,1,FALSE)),"",IF(OR(W1784="Metallic Liquid Tight",W1784="Non-Metallic Liquid Tight",W1784="LSZH",W1784="Greenfield"),VLOOKUP($L1784,Info!$B$4:$L$266,7,FALSE),"N/A")))</f>
        <v/>
      </c>
      <c r="Y1784" s="1"/>
      <c r="Z1784" s="96" t="str">
        <f>IF($L1784="None","",IF(ISERROR(VLOOKUP($L1784,Info!$B$4:$B$266,1,FALSE)),"",VLOOKUP($L1784,Info!$B$4:$L$266,9,FALSE)))</f>
        <v/>
      </c>
      <c r="AA1784" s="96" t="str">
        <f>IF($L1784="None","",IF(ISERROR(VLOOKUP($L1784,Info!$B$4:$B$266,1,FALSE)),"",VLOOKUP($L1784,Info!$B$4:$L$266,8,FALSE)))</f>
        <v/>
      </c>
      <c r="AB1784" s="96" t="str">
        <f>IF($L1784="None","",IF(ISERROR(VLOOKUP($L1784,Info!$B$4:$B$266,1,FALSE)),"",VLOOKUP($L1784,Info!$B$4:$L$266,10,FALSE)))</f>
        <v/>
      </c>
      <c r="AC1784" s="1" t="str">
        <f>IF(W1784="SO Cable","Black,White",IF(O1784="","",IF(P1784="","",IF($J$12&lt;&gt;"ABC",IF(P1784&lt;="250",VLOOKUP(O1784,Info!$AZ$4:$BB$22,3,FALSE),VLOOKUP(O1784,Info!$AZ$23:$BB$39,3,FALSE)),IF(P1784&lt;="250",VLOOKUP(O1784,Info!$AO$4:$AQ$22,3,FALSE),VLOOKUP(O1784,Info!$AO$23:$AP$39,3,FALSE))))))</f>
        <v/>
      </c>
      <c r="AD1784" s="1"/>
      <c r="AE1784" s="1" t="str">
        <f>IF($L1784="None","",IF(ISERROR(VLOOKUP($L1784,Info!$B$4:$B$266,1,FALSE)),"",VLOOKUP($L1784,Info!$B$4:$L$266,4,FALSE)))</f>
        <v/>
      </c>
      <c r="AF1784" s="1" t="str">
        <f>IF($L1784="None","",IF(ISERROR(VLOOKUP($L1784,Info!$B$4:$B$266,1,FALSE)),"",VLOOKUP($L1784,Info!$B$4:$L$266,6,FALSE)))</f>
        <v/>
      </c>
      <c r="AG1784" s="1"/>
      <c r="AH1784" s="33" t="str" cm="1">
        <f t="array" ref="AH1784">IF(AND(L1784&lt;&gt;"",O1784&lt;&gt;"",R1784:S1784&lt;&gt;"",W1784:X1784&lt;&gt;"",Z1784:AA1784&lt;&gt;"",AC1784&lt;&gt;""),"Good","Bad")</f>
        <v>Bad</v>
      </c>
      <c r="AL1784" t="str" cm="1">
        <f t="array" ref="AL1784">IF(R1784&gt;0,_xlfn.IFS(COUNTIF($L$20:L1784,"&lt;&gt;")&lt;101,1,COUNTIF($L$20:L1784,"&lt;&gt;")&lt;201,2,COUNTIF($L$20:L1784,"&lt;&gt;")&lt;301,3,COUNTIF($L$20:L1784,"&lt;&gt;")&lt;401,4,COUNTIF($L$20:L1784,"&lt;&gt;")&lt;501,5,COUNTIF($L$20:L1784,"&lt;&gt;")&lt;601,6,COUNTIF($L$20:L1784,"&lt;&gt;")&lt;701,7,COUNTIF($L$20:L1784,"&lt;&gt;")&lt;801,8,COUNTIF($L$20:L1784,"&lt;&gt;")&lt;901,9,COUNTIF($L$20:L1784,"&lt;&gt;")&lt;1001,10,COUNTIF($L$20:L1784,"&lt;&gt;")&lt;1101,11,COUNTIF($L$20:L1784,"&lt;&gt;")&lt;1201,12,COUNTIF($L$20:L1784,"&lt;&gt;")&lt;1301,13,COUNTIF($L$20:L1784,"&lt;&gt;")&lt;1401,14,COUNTIF($L$20:L1784,"&lt;&gt;")&lt;1501,15,COUNTIF($L$20:L1784,"&lt;&gt;")&lt;1601,16,COUNTIF($L$20:L1784,"&lt;&gt;")&lt;1701,17,COUNTIF($L$20:L1784,"&lt;&gt;")&lt;1801,18,COUNTIF($L$20:L1784,"&lt;&gt;")&lt;1901,19,COUNTIF($L$20:L1784,"&lt;&gt;")&lt;2001,20,COUNTIF($L$20:L1784,"&lt;&gt;")&lt;2101,21,COUNTIF($L$20:L1784,"&lt;&gt;")&lt;2201,22,COUNTIF($L$20:L1784,"&lt;&gt;")&lt;2301,23,COUNTIF($L$20:L1784,"&lt;&gt;")&lt;2401,24,COUNTIF($L$20:L1784,"&lt;&gt;")&lt;2501,25,COUNTIF($L$20:L1784,"&lt;&gt;")&lt;2601,26,COUNTIF($L$20:L1784,"&lt;&gt;")&lt;2701,27,COUNTIF($L$20:L1784,"&lt;&gt;")&lt;2801,28,COUNTIF($L$20:L1784,"&lt;&gt;")&lt;2901,29,COUNTIF($L$20:L1784,"&lt;&gt;")&lt;3001,30),"")</f>
        <v/>
      </c>
      <c r="AM1784" t="str">
        <f t="shared" si="135"/>
        <v/>
      </c>
      <c r="AN1784" t="str">
        <f t="shared" si="139"/>
        <v/>
      </c>
      <c r="AP1784" t="str">
        <f t="shared" si="138"/>
        <v/>
      </c>
      <c r="AQ1784" t="str">
        <f>IF(AO1784="","",COUNTIFS(AM1784:$AM$3019,AO1784))</f>
        <v/>
      </c>
    </row>
    <row r="1785" spans="1:43" x14ac:dyDescent="0.25">
      <c r="A1785" s="6" t="str">
        <f>IF(COUNT($A$20:A1784)&lt;&gt;$B$4,IF(A1784="","",A1784+1),"")</f>
        <v/>
      </c>
      <c r="B1785" s="3"/>
      <c r="C1785" s="3"/>
      <c r="D1785" s="122"/>
      <c r="E1785" s="3"/>
      <c r="F1785" s="3"/>
      <c r="G1785" s="3"/>
      <c r="H1785" s="3"/>
      <c r="I1785" s="120"/>
      <c r="J1785" s="3"/>
      <c r="K1785" s="95" t="str" cm="1">
        <f t="array" ref="K1785">IF(OR($J$14 = "A",$J$14 = "B",$J$14 = "C"),IF(I1785="","",IF(LEN(I1785)&gt;2,_xlfn.IFS(ISNUMBER(SEARCH("_",I1785)),I1785,ISNUMBER(SEARCH(", ",I1785)),SUBSTITUTE(I1785,", ","_"),ISNUMBER(SEARCH("/ ",I1785)),SUBSTITUTE(I1785,"/ ","_"),ISNUMBER(SEARCH(",",I1785)),SUBSTITUTE(I1785,",","_"),ISNUMBER(SEARCH("/",I1785)),SUBSTITUTE(I1785,"/","_"),ISNUMBER(SEARCH("",I1785)),I1785),I1785)),IF(OR($J$14 = "J",$J$14 = "K"),"",IF(D1785="","",IF(LEN(D1785)&gt;2,_xlfn.IFS(ISNUMBER(SEARCH("_",D1785)),D1785,ISNUMBER(SEARCH(", ",D1785)),SUBSTITUTE(D1785,", ","_"),ISNUMBER(SEARCH("/ ",D1785)),SUBSTITUTE(D1785,"/ ","_"),ISNUMBER(SEARCH(",",D1785)),SUBSTITUTE(D1785,",","_"),ISNUMBER(SEARCH("/",D1785)),SUBSTITUTE(D1785,"/","_"),ISNUMBER(SEARCH("",D1785)),D1785),D1785))))</f>
        <v/>
      </c>
      <c r="L1785" s="1"/>
      <c r="M1785" s="1" t="str">
        <f t="shared" si="136"/>
        <v/>
      </c>
      <c r="N1785" s="94" t="str">
        <f>IF($L1785="None","",IF(ISERROR(VLOOKUP($L1785,Info!$B$4:$B$266,1,FALSE)),"",VLOOKUP($L1785,Info!$B$4:$L$266,5,FALSE)))</f>
        <v/>
      </c>
      <c r="O1785" s="94" t="str">
        <f>IF(K1785="","",IF(AND($J$12&lt;&gt;"ABC",N1785="3"),"BAC",IF(N1785="3","ABC",IF($J$12&lt;&gt;"ABC",IF($J$10="Standard",VLOOKUP(K1785,Info!$BE$4:$BF$481,2,FALSE),VLOOKUP(K1785,Info!$BI$4:$BJ$482,2,FALSE)),IF($J$10="Standard",VLOOKUP(K1785,Info!$AG$4:$AH$2994,2,FALSE),VLOOKUP(K1785,Info!$AK$4:$AL$2997,2,FALSE))))))</f>
        <v/>
      </c>
      <c r="P1785" s="94" t="str">
        <f>IF($L1785="None","",IF(ISERROR(VLOOKUP($L1785,Info!$B$4:$B$266,1,FALSE)),"",VLOOKUP($L1785,Info!$B$4:$L$266,3,FALSE)))</f>
        <v/>
      </c>
      <c r="Q1785" s="96" t="str">
        <f>IF($L1785="None","",IF(ISERROR(VLOOKUP($L1785,Info!$B$4:$B$266,1,FALSE)),"",VLOOKUP($L1785,Info!$B$4:$L$266,4,FALSE)))</f>
        <v/>
      </c>
      <c r="R1785" s="1"/>
      <c r="S1785" s="6" t="str">
        <f t="shared" si="137"/>
        <v/>
      </c>
      <c r="T1785" s="6" t="str">
        <f>IF($L1785="None","",IF(ISERROR(VLOOKUP($L1785,Info!$B$4:$B$266,1,FALSE)),"",VLOOKUP($L1785,Info!$B$4:$L$266,11,FALSE)))</f>
        <v/>
      </c>
      <c r="U1785" s="1"/>
      <c r="V1785" s="1"/>
      <c r="W1785" s="1"/>
      <c r="X1785" s="1" t="str">
        <f>IF($L1785="None","",IF(ISERROR(VLOOKUP($L1785,Info!$B$4:$B$266,1,FALSE)),"",IF(OR(W1785="Metallic Liquid Tight",W1785="Non-Metallic Liquid Tight",W1785="LSZH",W1785="Greenfield"),VLOOKUP($L1785,Info!$B$4:$L$266,7,FALSE),"N/A")))</f>
        <v/>
      </c>
      <c r="Y1785" s="1"/>
      <c r="Z1785" s="96" t="str">
        <f>IF($L1785="None","",IF(ISERROR(VLOOKUP($L1785,Info!$B$4:$B$266,1,FALSE)),"",VLOOKUP($L1785,Info!$B$4:$L$266,9,FALSE)))</f>
        <v/>
      </c>
      <c r="AA1785" s="96" t="str">
        <f>IF($L1785="None","",IF(ISERROR(VLOOKUP($L1785,Info!$B$4:$B$266,1,FALSE)),"",VLOOKUP($L1785,Info!$B$4:$L$266,8,FALSE)))</f>
        <v/>
      </c>
      <c r="AB1785" s="96" t="str">
        <f>IF($L1785="None","",IF(ISERROR(VLOOKUP($L1785,Info!$B$4:$B$266,1,FALSE)),"",VLOOKUP($L1785,Info!$B$4:$L$266,10,FALSE)))</f>
        <v/>
      </c>
      <c r="AC1785" s="1" t="str">
        <f>IF(W1785="SO Cable","Black,White",IF(O1785="","",IF(P1785="","",IF($J$12&lt;&gt;"ABC",IF(P1785&lt;="250",VLOOKUP(O1785,Info!$AZ$4:$BB$22,3,FALSE),VLOOKUP(O1785,Info!$AZ$23:$BB$39,3,FALSE)),IF(P1785&lt;="250",VLOOKUP(O1785,Info!$AO$4:$AQ$22,3,FALSE),VLOOKUP(O1785,Info!$AO$23:$AP$39,3,FALSE))))))</f>
        <v/>
      </c>
      <c r="AD1785" s="1"/>
      <c r="AE1785" s="1" t="str">
        <f>IF($L1785="None","",IF(ISERROR(VLOOKUP($L1785,Info!$B$4:$B$266,1,FALSE)),"",VLOOKUP($L1785,Info!$B$4:$L$266,4,FALSE)))</f>
        <v/>
      </c>
      <c r="AF1785" s="1" t="str">
        <f>IF($L1785="None","",IF(ISERROR(VLOOKUP($L1785,Info!$B$4:$B$266,1,FALSE)),"",VLOOKUP($L1785,Info!$B$4:$L$266,6,FALSE)))</f>
        <v/>
      </c>
      <c r="AG1785" s="1"/>
      <c r="AH1785" s="33" t="str" cm="1">
        <f t="array" ref="AH1785">IF(AND(L1785&lt;&gt;"",O1785&lt;&gt;"",R1785:S1785&lt;&gt;"",W1785:X1785&lt;&gt;"",Z1785:AA1785&lt;&gt;"",AC1785&lt;&gt;""),"Good","Bad")</f>
        <v>Bad</v>
      </c>
      <c r="AL1785" t="str" cm="1">
        <f t="array" ref="AL1785">IF(R1785&gt;0,_xlfn.IFS(COUNTIF($L$20:L1785,"&lt;&gt;")&lt;101,1,COUNTIF($L$20:L1785,"&lt;&gt;")&lt;201,2,COUNTIF($L$20:L1785,"&lt;&gt;")&lt;301,3,COUNTIF($L$20:L1785,"&lt;&gt;")&lt;401,4,COUNTIF($L$20:L1785,"&lt;&gt;")&lt;501,5,COUNTIF($L$20:L1785,"&lt;&gt;")&lt;601,6,COUNTIF($L$20:L1785,"&lt;&gt;")&lt;701,7,COUNTIF($L$20:L1785,"&lt;&gt;")&lt;801,8,COUNTIF($L$20:L1785,"&lt;&gt;")&lt;901,9,COUNTIF($L$20:L1785,"&lt;&gt;")&lt;1001,10,COUNTIF($L$20:L1785,"&lt;&gt;")&lt;1101,11,COUNTIF($L$20:L1785,"&lt;&gt;")&lt;1201,12,COUNTIF($L$20:L1785,"&lt;&gt;")&lt;1301,13,COUNTIF($L$20:L1785,"&lt;&gt;")&lt;1401,14,COUNTIF($L$20:L1785,"&lt;&gt;")&lt;1501,15,COUNTIF($L$20:L1785,"&lt;&gt;")&lt;1601,16,COUNTIF($L$20:L1785,"&lt;&gt;")&lt;1701,17,COUNTIF($L$20:L1785,"&lt;&gt;")&lt;1801,18,COUNTIF($L$20:L1785,"&lt;&gt;")&lt;1901,19,COUNTIF($L$20:L1785,"&lt;&gt;")&lt;2001,20,COUNTIF($L$20:L1785,"&lt;&gt;")&lt;2101,21,COUNTIF($L$20:L1785,"&lt;&gt;")&lt;2201,22,COUNTIF($L$20:L1785,"&lt;&gt;")&lt;2301,23,COUNTIF($L$20:L1785,"&lt;&gt;")&lt;2401,24,COUNTIF($L$20:L1785,"&lt;&gt;")&lt;2501,25,COUNTIF($L$20:L1785,"&lt;&gt;")&lt;2601,26,COUNTIF($L$20:L1785,"&lt;&gt;")&lt;2701,27,COUNTIF($L$20:L1785,"&lt;&gt;")&lt;2801,28,COUNTIF($L$20:L1785,"&lt;&gt;")&lt;2901,29,COUNTIF($L$20:L1785,"&lt;&gt;")&lt;3001,30),"")</f>
        <v/>
      </c>
      <c r="AM1785" t="str">
        <f t="shared" si="135"/>
        <v/>
      </c>
      <c r="AN1785" t="str">
        <f t="shared" si="139"/>
        <v/>
      </c>
      <c r="AP1785" t="str">
        <f t="shared" si="138"/>
        <v/>
      </c>
      <c r="AQ1785" t="str">
        <f>IF(AO1785="","",COUNTIFS(AM1785:$AM$3019,AO1785))</f>
        <v/>
      </c>
    </row>
    <row r="1786" spans="1:43" x14ac:dyDescent="0.25">
      <c r="A1786" s="6" t="str">
        <f>IF(COUNT($A$20:A1785)&lt;&gt;$B$4,IF(A1785="","",A1785+1),"")</f>
        <v/>
      </c>
      <c r="B1786" s="3"/>
      <c r="C1786" s="3"/>
      <c r="D1786" s="122"/>
      <c r="E1786" s="3"/>
      <c r="F1786" s="3"/>
      <c r="G1786" s="3"/>
      <c r="H1786" s="3"/>
      <c r="I1786" s="120"/>
      <c r="J1786" s="3"/>
      <c r="K1786" s="95" t="str" cm="1">
        <f t="array" ref="K1786">IF(OR($J$14 = "A",$J$14 = "B",$J$14 = "C"),IF(I1786="","",IF(LEN(I1786)&gt;2,_xlfn.IFS(ISNUMBER(SEARCH("_",I1786)),I1786,ISNUMBER(SEARCH(", ",I1786)),SUBSTITUTE(I1786,", ","_"),ISNUMBER(SEARCH("/ ",I1786)),SUBSTITUTE(I1786,"/ ","_"),ISNUMBER(SEARCH(",",I1786)),SUBSTITUTE(I1786,",","_"),ISNUMBER(SEARCH("/",I1786)),SUBSTITUTE(I1786,"/","_"),ISNUMBER(SEARCH("",I1786)),I1786),I1786)),IF(OR($J$14 = "J",$J$14 = "K"),"",IF(D1786="","",IF(LEN(D1786)&gt;2,_xlfn.IFS(ISNUMBER(SEARCH("_",D1786)),D1786,ISNUMBER(SEARCH(", ",D1786)),SUBSTITUTE(D1786,", ","_"),ISNUMBER(SEARCH("/ ",D1786)),SUBSTITUTE(D1786,"/ ","_"),ISNUMBER(SEARCH(",",D1786)),SUBSTITUTE(D1786,",","_"),ISNUMBER(SEARCH("/",D1786)),SUBSTITUTE(D1786,"/","_"),ISNUMBER(SEARCH("",D1786)),D1786),D1786))))</f>
        <v/>
      </c>
      <c r="L1786" s="1"/>
      <c r="M1786" s="1" t="str">
        <f t="shared" si="136"/>
        <v/>
      </c>
      <c r="N1786" s="94" t="str">
        <f>IF($L1786="None","",IF(ISERROR(VLOOKUP($L1786,Info!$B$4:$B$266,1,FALSE)),"",VLOOKUP($L1786,Info!$B$4:$L$266,5,FALSE)))</f>
        <v/>
      </c>
      <c r="O1786" s="94" t="str">
        <f>IF(K1786="","",IF(AND($J$12&lt;&gt;"ABC",N1786="3"),"BAC",IF(N1786="3","ABC",IF($J$12&lt;&gt;"ABC",IF($J$10="Standard",VLOOKUP(K1786,Info!$BE$4:$BF$481,2,FALSE),VLOOKUP(K1786,Info!$BI$4:$BJ$482,2,FALSE)),IF($J$10="Standard",VLOOKUP(K1786,Info!$AG$4:$AH$2994,2,FALSE),VLOOKUP(K1786,Info!$AK$4:$AL$2997,2,FALSE))))))</f>
        <v/>
      </c>
      <c r="P1786" s="94" t="str">
        <f>IF($L1786="None","",IF(ISERROR(VLOOKUP($L1786,Info!$B$4:$B$266,1,FALSE)),"",VLOOKUP($L1786,Info!$B$4:$L$266,3,FALSE)))</f>
        <v/>
      </c>
      <c r="Q1786" s="96" t="str">
        <f>IF($L1786="None","",IF(ISERROR(VLOOKUP($L1786,Info!$B$4:$B$266,1,FALSE)),"",VLOOKUP($L1786,Info!$B$4:$L$266,4,FALSE)))</f>
        <v/>
      </c>
      <c r="R1786" s="1"/>
      <c r="S1786" s="6" t="str">
        <f t="shared" si="137"/>
        <v/>
      </c>
      <c r="T1786" s="6" t="str">
        <f>IF($L1786="None","",IF(ISERROR(VLOOKUP($L1786,Info!$B$4:$B$266,1,FALSE)),"",VLOOKUP($L1786,Info!$B$4:$L$266,11,FALSE)))</f>
        <v/>
      </c>
      <c r="U1786" s="1"/>
      <c r="V1786" s="1"/>
      <c r="W1786" s="1"/>
      <c r="X1786" s="1" t="str">
        <f>IF($L1786="None","",IF(ISERROR(VLOOKUP($L1786,Info!$B$4:$B$266,1,FALSE)),"",IF(OR(W1786="Metallic Liquid Tight",W1786="Non-Metallic Liquid Tight",W1786="LSZH",W1786="Greenfield"),VLOOKUP($L1786,Info!$B$4:$L$266,7,FALSE),"N/A")))</f>
        <v/>
      </c>
      <c r="Y1786" s="1"/>
      <c r="Z1786" s="96" t="str">
        <f>IF($L1786="None","",IF(ISERROR(VLOOKUP($L1786,Info!$B$4:$B$266,1,FALSE)),"",VLOOKUP($L1786,Info!$B$4:$L$266,9,FALSE)))</f>
        <v/>
      </c>
      <c r="AA1786" s="96" t="str">
        <f>IF($L1786="None","",IF(ISERROR(VLOOKUP($L1786,Info!$B$4:$B$266,1,FALSE)),"",VLOOKUP($L1786,Info!$B$4:$L$266,8,FALSE)))</f>
        <v/>
      </c>
      <c r="AB1786" s="96" t="str">
        <f>IF($L1786="None","",IF(ISERROR(VLOOKUP($L1786,Info!$B$4:$B$266,1,FALSE)),"",VLOOKUP($L1786,Info!$B$4:$L$266,10,FALSE)))</f>
        <v/>
      </c>
      <c r="AC1786" s="1" t="str">
        <f>IF(W1786="SO Cable","Black,White",IF(O1786="","",IF(P1786="","",IF($J$12&lt;&gt;"ABC",IF(P1786&lt;="250",VLOOKUP(O1786,Info!$AZ$4:$BB$22,3,FALSE),VLOOKUP(O1786,Info!$AZ$23:$BB$39,3,FALSE)),IF(P1786&lt;="250",VLOOKUP(O1786,Info!$AO$4:$AQ$22,3,FALSE),VLOOKUP(O1786,Info!$AO$23:$AP$39,3,FALSE))))))</f>
        <v/>
      </c>
      <c r="AD1786" s="1"/>
      <c r="AE1786" s="1" t="str">
        <f>IF($L1786="None","",IF(ISERROR(VLOOKUP($L1786,Info!$B$4:$B$266,1,FALSE)),"",VLOOKUP($L1786,Info!$B$4:$L$266,4,FALSE)))</f>
        <v/>
      </c>
      <c r="AF1786" s="1" t="str">
        <f>IF($L1786="None","",IF(ISERROR(VLOOKUP($L1786,Info!$B$4:$B$266,1,FALSE)),"",VLOOKUP($L1786,Info!$B$4:$L$266,6,FALSE)))</f>
        <v/>
      </c>
      <c r="AG1786" s="1"/>
      <c r="AH1786" s="33" t="str" cm="1">
        <f t="array" ref="AH1786">IF(AND(L1786&lt;&gt;"",O1786&lt;&gt;"",R1786:S1786&lt;&gt;"",W1786:X1786&lt;&gt;"",Z1786:AA1786&lt;&gt;"",AC1786&lt;&gt;""),"Good","Bad")</f>
        <v>Bad</v>
      </c>
      <c r="AL1786" t="str" cm="1">
        <f t="array" ref="AL1786">IF(R1786&gt;0,_xlfn.IFS(COUNTIF($L$20:L1786,"&lt;&gt;")&lt;101,1,COUNTIF($L$20:L1786,"&lt;&gt;")&lt;201,2,COUNTIF($L$20:L1786,"&lt;&gt;")&lt;301,3,COUNTIF($L$20:L1786,"&lt;&gt;")&lt;401,4,COUNTIF($L$20:L1786,"&lt;&gt;")&lt;501,5,COUNTIF($L$20:L1786,"&lt;&gt;")&lt;601,6,COUNTIF($L$20:L1786,"&lt;&gt;")&lt;701,7,COUNTIF($L$20:L1786,"&lt;&gt;")&lt;801,8,COUNTIF($L$20:L1786,"&lt;&gt;")&lt;901,9,COUNTIF($L$20:L1786,"&lt;&gt;")&lt;1001,10,COUNTIF($L$20:L1786,"&lt;&gt;")&lt;1101,11,COUNTIF($L$20:L1786,"&lt;&gt;")&lt;1201,12,COUNTIF($L$20:L1786,"&lt;&gt;")&lt;1301,13,COUNTIF($L$20:L1786,"&lt;&gt;")&lt;1401,14,COUNTIF($L$20:L1786,"&lt;&gt;")&lt;1501,15,COUNTIF($L$20:L1786,"&lt;&gt;")&lt;1601,16,COUNTIF($L$20:L1786,"&lt;&gt;")&lt;1701,17,COUNTIF($L$20:L1786,"&lt;&gt;")&lt;1801,18,COUNTIF($L$20:L1786,"&lt;&gt;")&lt;1901,19,COUNTIF($L$20:L1786,"&lt;&gt;")&lt;2001,20,COUNTIF($L$20:L1786,"&lt;&gt;")&lt;2101,21,COUNTIF($L$20:L1786,"&lt;&gt;")&lt;2201,22,COUNTIF($L$20:L1786,"&lt;&gt;")&lt;2301,23,COUNTIF($L$20:L1786,"&lt;&gt;")&lt;2401,24,COUNTIF($L$20:L1786,"&lt;&gt;")&lt;2501,25,COUNTIF($L$20:L1786,"&lt;&gt;")&lt;2601,26,COUNTIF($L$20:L1786,"&lt;&gt;")&lt;2701,27,COUNTIF($L$20:L1786,"&lt;&gt;")&lt;2801,28,COUNTIF($L$20:L1786,"&lt;&gt;")&lt;2901,29,COUNTIF($L$20:L1786,"&lt;&gt;")&lt;3001,30),"")</f>
        <v/>
      </c>
      <c r="AM1786" t="str">
        <f t="shared" si="135"/>
        <v/>
      </c>
      <c r="AN1786" t="str">
        <f t="shared" si="139"/>
        <v/>
      </c>
      <c r="AP1786" t="str">
        <f t="shared" si="138"/>
        <v/>
      </c>
      <c r="AQ1786" t="str">
        <f>IF(AO1786="","",COUNTIFS(AM1786:$AM$3019,AO1786))</f>
        <v/>
      </c>
    </row>
    <row r="1787" spans="1:43" x14ac:dyDescent="0.25">
      <c r="A1787" s="6" t="str">
        <f>IF(COUNT($A$20:A1786)&lt;&gt;$B$4,IF(A1786="","",A1786+1),"")</f>
        <v/>
      </c>
      <c r="B1787" s="3"/>
      <c r="C1787" s="3"/>
      <c r="D1787" s="122"/>
      <c r="E1787" s="3"/>
      <c r="F1787" s="3"/>
      <c r="G1787" s="3"/>
      <c r="H1787" s="3"/>
      <c r="I1787" s="120"/>
      <c r="J1787" s="3"/>
      <c r="K1787" s="95" t="str" cm="1">
        <f t="array" ref="K1787">IF(OR($J$14 = "A",$J$14 = "B",$J$14 = "C"),IF(I1787="","",IF(LEN(I1787)&gt;2,_xlfn.IFS(ISNUMBER(SEARCH("_",I1787)),I1787,ISNUMBER(SEARCH(", ",I1787)),SUBSTITUTE(I1787,", ","_"),ISNUMBER(SEARCH("/ ",I1787)),SUBSTITUTE(I1787,"/ ","_"),ISNUMBER(SEARCH(",",I1787)),SUBSTITUTE(I1787,",","_"),ISNUMBER(SEARCH("/",I1787)),SUBSTITUTE(I1787,"/","_"),ISNUMBER(SEARCH("",I1787)),I1787),I1787)),IF(OR($J$14 = "J",$J$14 = "K"),"",IF(D1787="","",IF(LEN(D1787)&gt;2,_xlfn.IFS(ISNUMBER(SEARCH("_",D1787)),D1787,ISNUMBER(SEARCH(", ",D1787)),SUBSTITUTE(D1787,", ","_"),ISNUMBER(SEARCH("/ ",D1787)),SUBSTITUTE(D1787,"/ ","_"),ISNUMBER(SEARCH(",",D1787)),SUBSTITUTE(D1787,",","_"),ISNUMBER(SEARCH("/",D1787)),SUBSTITUTE(D1787,"/","_"),ISNUMBER(SEARCH("",D1787)),D1787),D1787))))</f>
        <v/>
      </c>
      <c r="L1787" s="1"/>
      <c r="M1787" s="1" t="str">
        <f t="shared" si="136"/>
        <v/>
      </c>
      <c r="N1787" s="94" t="str">
        <f>IF($L1787="None","",IF(ISERROR(VLOOKUP($L1787,Info!$B$4:$B$266,1,FALSE)),"",VLOOKUP($L1787,Info!$B$4:$L$266,5,FALSE)))</f>
        <v/>
      </c>
      <c r="O1787" s="94" t="str">
        <f>IF(K1787="","",IF(AND($J$12&lt;&gt;"ABC",N1787="3"),"BAC",IF(N1787="3","ABC",IF($J$12&lt;&gt;"ABC",IF($J$10="Standard",VLOOKUP(K1787,Info!$BE$4:$BF$481,2,FALSE),VLOOKUP(K1787,Info!$BI$4:$BJ$482,2,FALSE)),IF($J$10="Standard",VLOOKUP(K1787,Info!$AG$4:$AH$2994,2,FALSE),VLOOKUP(K1787,Info!$AK$4:$AL$2997,2,FALSE))))))</f>
        <v/>
      </c>
      <c r="P1787" s="94" t="str">
        <f>IF($L1787="None","",IF(ISERROR(VLOOKUP($L1787,Info!$B$4:$B$266,1,FALSE)),"",VLOOKUP($L1787,Info!$B$4:$L$266,3,FALSE)))</f>
        <v/>
      </c>
      <c r="Q1787" s="96" t="str">
        <f>IF($L1787="None","",IF(ISERROR(VLOOKUP($L1787,Info!$B$4:$B$266,1,FALSE)),"",VLOOKUP($L1787,Info!$B$4:$L$266,4,FALSE)))</f>
        <v/>
      </c>
      <c r="R1787" s="1"/>
      <c r="S1787" s="6" t="str">
        <f t="shared" si="137"/>
        <v/>
      </c>
      <c r="T1787" s="6" t="str">
        <f>IF($L1787="None","",IF(ISERROR(VLOOKUP($L1787,Info!$B$4:$B$266,1,FALSE)),"",VLOOKUP($L1787,Info!$B$4:$L$266,11,FALSE)))</f>
        <v/>
      </c>
      <c r="U1787" s="1"/>
      <c r="V1787" s="1"/>
      <c r="W1787" s="1"/>
      <c r="X1787" s="1" t="str">
        <f>IF($L1787="None","",IF(ISERROR(VLOOKUP($L1787,Info!$B$4:$B$266,1,FALSE)),"",IF(OR(W1787="Metallic Liquid Tight",W1787="Non-Metallic Liquid Tight",W1787="LSZH",W1787="Greenfield"),VLOOKUP($L1787,Info!$B$4:$L$266,7,FALSE),"N/A")))</f>
        <v/>
      </c>
      <c r="Y1787" s="1"/>
      <c r="Z1787" s="96" t="str">
        <f>IF($L1787="None","",IF(ISERROR(VLOOKUP($L1787,Info!$B$4:$B$266,1,FALSE)),"",VLOOKUP($L1787,Info!$B$4:$L$266,9,FALSE)))</f>
        <v/>
      </c>
      <c r="AA1787" s="96" t="str">
        <f>IF($L1787="None","",IF(ISERROR(VLOOKUP($L1787,Info!$B$4:$B$266,1,FALSE)),"",VLOOKUP($L1787,Info!$B$4:$L$266,8,FALSE)))</f>
        <v/>
      </c>
      <c r="AB1787" s="96" t="str">
        <f>IF($L1787="None","",IF(ISERROR(VLOOKUP($L1787,Info!$B$4:$B$266,1,FALSE)),"",VLOOKUP($L1787,Info!$B$4:$L$266,10,FALSE)))</f>
        <v/>
      </c>
      <c r="AC1787" s="1" t="str">
        <f>IF(W1787="SO Cable","Black,White",IF(O1787="","",IF(P1787="","",IF($J$12&lt;&gt;"ABC",IF(P1787&lt;="250",VLOOKUP(O1787,Info!$AZ$4:$BB$22,3,FALSE),VLOOKUP(O1787,Info!$AZ$23:$BB$39,3,FALSE)),IF(P1787&lt;="250",VLOOKUP(O1787,Info!$AO$4:$AQ$22,3,FALSE),VLOOKUP(O1787,Info!$AO$23:$AP$39,3,FALSE))))))</f>
        <v/>
      </c>
      <c r="AD1787" s="1"/>
      <c r="AE1787" s="1" t="str">
        <f>IF($L1787="None","",IF(ISERROR(VLOOKUP($L1787,Info!$B$4:$B$266,1,FALSE)),"",VLOOKUP($L1787,Info!$B$4:$L$266,4,FALSE)))</f>
        <v/>
      </c>
      <c r="AF1787" s="1" t="str">
        <f>IF($L1787="None","",IF(ISERROR(VLOOKUP($L1787,Info!$B$4:$B$266,1,FALSE)),"",VLOOKUP($L1787,Info!$B$4:$L$266,6,FALSE)))</f>
        <v/>
      </c>
      <c r="AG1787" s="1"/>
      <c r="AH1787" s="33" t="str" cm="1">
        <f t="array" ref="AH1787">IF(AND(L1787&lt;&gt;"",O1787&lt;&gt;"",R1787:S1787&lt;&gt;"",W1787:X1787&lt;&gt;"",Z1787:AA1787&lt;&gt;"",AC1787&lt;&gt;""),"Good","Bad")</f>
        <v>Bad</v>
      </c>
      <c r="AL1787" t="str" cm="1">
        <f t="array" ref="AL1787">IF(R1787&gt;0,_xlfn.IFS(COUNTIF($L$20:L1787,"&lt;&gt;")&lt;101,1,COUNTIF($L$20:L1787,"&lt;&gt;")&lt;201,2,COUNTIF($L$20:L1787,"&lt;&gt;")&lt;301,3,COUNTIF($L$20:L1787,"&lt;&gt;")&lt;401,4,COUNTIF($L$20:L1787,"&lt;&gt;")&lt;501,5,COUNTIF($L$20:L1787,"&lt;&gt;")&lt;601,6,COUNTIF($L$20:L1787,"&lt;&gt;")&lt;701,7,COUNTIF($L$20:L1787,"&lt;&gt;")&lt;801,8,COUNTIF($L$20:L1787,"&lt;&gt;")&lt;901,9,COUNTIF($L$20:L1787,"&lt;&gt;")&lt;1001,10,COUNTIF($L$20:L1787,"&lt;&gt;")&lt;1101,11,COUNTIF($L$20:L1787,"&lt;&gt;")&lt;1201,12,COUNTIF($L$20:L1787,"&lt;&gt;")&lt;1301,13,COUNTIF($L$20:L1787,"&lt;&gt;")&lt;1401,14,COUNTIF($L$20:L1787,"&lt;&gt;")&lt;1501,15,COUNTIF($L$20:L1787,"&lt;&gt;")&lt;1601,16,COUNTIF($L$20:L1787,"&lt;&gt;")&lt;1701,17,COUNTIF($L$20:L1787,"&lt;&gt;")&lt;1801,18,COUNTIF($L$20:L1787,"&lt;&gt;")&lt;1901,19,COUNTIF($L$20:L1787,"&lt;&gt;")&lt;2001,20,COUNTIF($L$20:L1787,"&lt;&gt;")&lt;2101,21,COUNTIF($L$20:L1787,"&lt;&gt;")&lt;2201,22,COUNTIF($L$20:L1787,"&lt;&gt;")&lt;2301,23,COUNTIF($L$20:L1787,"&lt;&gt;")&lt;2401,24,COUNTIF($L$20:L1787,"&lt;&gt;")&lt;2501,25,COUNTIF($L$20:L1787,"&lt;&gt;")&lt;2601,26,COUNTIF($L$20:L1787,"&lt;&gt;")&lt;2701,27,COUNTIF($L$20:L1787,"&lt;&gt;")&lt;2801,28,COUNTIF($L$20:L1787,"&lt;&gt;")&lt;2901,29,COUNTIF($L$20:L1787,"&lt;&gt;")&lt;3001,30),"")</f>
        <v/>
      </c>
      <c r="AM1787" t="str">
        <f t="shared" si="135"/>
        <v/>
      </c>
      <c r="AN1787" t="str">
        <f t="shared" si="139"/>
        <v/>
      </c>
      <c r="AP1787" t="str">
        <f t="shared" si="138"/>
        <v/>
      </c>
      <c r="AQ1787" t="str">
        <f>IF(AO1787="","",COUNTIFS(AM1787:$AM$3019,AO1787))</f>
        <v/>
      </c>
    </row>
    <row r="1788" spans="1:43" x14ac:dyDescent="0.25">
      <c r="A1788" s="6" t="str">
        <f>IF(COUNT($A$20:A1787)&lt;&gt;$B$4,IF(A1787="","",A1787+1),"")</f>
        <v/>
      </c>
      <c r="B1788" s="3"/>
      <c r="C1788" s="3"/>
      <c r="D1788" s="122"/>
      <c r="E1788" s="3"/>
      <c r="F1788" s="3"/>
      <c r="G1788" s="3"/>
      <c r="H1788" s="3"/>
      <c r="I1788" s="120"/>
      <c r="J1788" s="3"/>
      <c r="K1788" s="95" t="str" cm="1">
        <f t="array" ref="K1788">IF(OR($J$14 = "A",$J$14 = "B",$J$14 = "C"),IF(I1788="","",IF(LEN(I1788)&gt;2,_xlfn.IFS(ISNUMBER(SEARCH("_",I1788)),I1788,ISNUMBER(SEARCH(", ",I1788)),SUBSTITUTE(I1788,", ","_"),ISNUMBER(SEARCH("/ ",I1788)),SUBSTITUTE(I1788,"/ ","_"),ISNUMBER(SEARCH(",",I1788)),SUBSTITUTE(I1788,",","_"),ISNUMBER(SEARCH("/",I1788)),SUBSTITUTE(I1788,"/","_"),ISNUMBER(SEARCH("",I1788)),I1788),I1788)),IF(OR($J$14 = "J",$J$14 = "K"),"",IF(D1788="","",IF(LEN(D1788)&gt;2,_xlfn.IFS(ISNUMBER(SEARCH("_",D1788)),D1788,ISNUMBER(SEARCH(", ",D1788)),SUBSTITUTE(D1788,", ","_"),ISNUMBER(SEARCH("/ ",D1788)),SUBSTITUTE(D1788,"/ ","_"),ISNUMBER(SEARCH(",",D1788)),SUBSTITUTE(D1788,",","_"),ISNUMBER(SEARCH("/",D1788)),SUBSTITUTE(D1788,"/","_"),ISNUMBER(SEARCH("",D1788)),D1788),D1788))))</f>
        <v/>
      </c>
      <c r="L1788" s="1"/>
      <c r="M1788" s="1" t="str">
        <f t="shared" si="136"/>
        <v/>
      </c>
      <c r="N1788" s="94" t="str">
        <f>IF($L1788="None","",IF(ISERROR(VLOOKUP($L1788,Info!$B$4:$B$266,1,FALSE)),"",VLOOKUP($L1788,Info!$B$4:$L$266,5,FALSE)))</f>
        <v/>
      </c>
      <c r="O1788" s="94" t="str">
        <f>IF(K1788="","",IF(AND($J$12&lt;&gt;"ABC",N1788="3"),"BAC",IF(N1788="3","ABC",IF($J$12&lt;&gt;"ABC",IF($J$10="Standard",VLOOKUP(K1788,Info!$BE$4:$BF$481,2,FALSE),VLOOKUP(K1788,Info!$BI$4:$BJ$482,2,FALSE)),IF($J$10="Standard",VLOOKUP(K1788,Info!$AG$4:$AH$2994,2,FALSE),VLOOKUP(K1788,Info!$AK$4:$AL$2997,2,FALSE))))))</f>
        <v/>
      </c>
      <c r="P1788" s="94" t="str">
        <f>IF($L1788="None","",IF(ISERROR(VLOOKUP($L1788,Info!$B$4:$B$266,1,FALSE)),"",VLOOKUP($L1788,Info!$B$4:$L$266,3,FALSE)))</f>
        <v/>
      </c>
      <c r="Q1788" s="96" t="str">
        <f>IF($L1788="None","",IF(ISERROR(VLOOKUP($L1788,Info!$B$4:$B$266,1,FALSE)),"",VLOOKUP($L1788,Info!$B$4:$L$266,4,FALSE)))</f>
        <v/>
      </c>
      <c r="R1788" s="1"/>
      <c r="S1788" s="6" t="str">
        <f t="shared" si="137"/>
        <v/>
      </c>
      <c r="T1788" s="6" t="str">
        <f>IF($L1788="None","",IF(ISERROR(VLOOKUP($L1788,Info!$B$4:$B$266,1,FALSE)),"",VLOOKUP($L1788,Info!$B$4:$L$266,11,FALSE)))</f>
        <v/>
      </c>
      <c r="U1788" s="1"/>
      <c r="V1788" s="1"/>
      <c r="W1788" s="1"/>
      <c r="X1788" s="1" t="str">
        <f>IF($L1788="None","",IF(ISERROR(VLOOKUP($L1788,Info!$B$4:$B$266,1,FALSE)),"",IF(OR(W1788="Metallic Liquid Tight",W1788="Non-Metallic Liquid Tight",W1788="LSZH",W1788="Greenfield"),VLOOKUP($L1788,Info!$B$4:$L$266,7,FALSE),"N/A")))</f>
        <v/>
      </c>
      <c r="Y1788" s="1"/>
      <c r="Z1788" s="96" t="str">
        <f>IF($L1788="None","",IF(ISERROR(VLOOKUP($L1788,Info!$B$4:$B$266,1,FALSE)),"",VLOOKUP($L1788,Info!$B$4:$L$266,9,FALSE)))</f>
        <v/>
      </c>
      <c r="AA1788" s="96" t="str">
        <f>IF($L1788="None","",IF(ISERROR(VLOOKUP($L1788,Info!$B$4:$B$266,1,FALSE)),"",VLOOKUP($L1788,Info!$B$4:$L$266,8,FALSE)))</f>
        <v/>
      </c>
      <c r="AB1788" s="96" t="str">
        <f>IF($L1788="None","",IF(ISERROR(VLOOKUP($L1788,Info!$B$4:$B$266,1,FALSE)),"",VLOOKUP($L1788,Info!$B$4:$L$266,10,FALSE)))</f>
        <v/>
      </c>
      <c r="AC1788" s="1" t="str">
        <f>IF(W1788="SO Cable","Black,White",IF(O1788="","",IF(P1788="","",IF($J$12&lt;&gt;"ABC",IF(P1788&lt;="250",VLOOKUP(O1788,Info!$AZ$4:$BB$22,3,FALSE),VLOOKUP(O1788,Info!$AZ$23:$BB$39,3,FALSE)),IF(P1788&lt;="250",VLOOKUP(O1788,Info!$AO$4:$AQ$22,3,FALSE),VLOOKUP(O1788,Info!$AO$23:$AP$39,3,FALSE))))))</f>
        <v/>
      </c>
      <c r="AD1788" s="1"/>
      <c r="AE1788" s="1" t="str">
        <f>IF($L1788="None","",IF(ISERROR(VLOOKUP($L1788,Info!$B$4:$B$266,1,FALSE)),"",VLOOKUP($L1788,Info!$B$4:$L$266,4,FALSE)))</f>
        <v/>
      </c>
      <c r="AF1788" s="1" t="str">
        <f>IF($L1788="None","",IF(ISERROR(VLOOKUP($L1788,Info!$B$4:$B$266,1,FALSE)),"",VLOOKUP($L1788,Info!$B$4:$L$266,6,FALSE)))</f>
        <v/>
      </c>
      <c r="AG1788" s="1"/>
      <c r="AH1788" s="33" t="str" cm="1">
        <f t="array" ref="AH1788">IF(AND(L1788&lt;&gt;"",O1788&lt;&gt;"",R1788:S1788&lt;&gt;"",W1788:X1788&lt;&gt;"",Z1788:AA1788&lt;&gt;"",AC1788&lt;&gt;""),"Good","Bad")</f>
        <v>Bad</v>
      </c>
      <c r="AL1788" t="str" cm="1">
        <f t="array" ref="AL1788">IF(R1788&gt;0,_xlfn.IFS(COUNTIF($L$20:L1788,"&lt;&gt;")&lt;101,1,COUNTIF($L$20:L1788,"&lt;&gt;")&lt;201,2,COUNTIF($L$20:L1788,"&lt;&gt;")&lt;301,3,COUNTIF($L$20:L1788,"&lt;&gt;")&lt;401,4,COUNTIF($L$20:L1788,"&lt;&gt;")&lt;501,5,COUNTIF($L$20:L1788,"&lt;&gt;")&lt;601,6,COUNTIF($L$20:L1788,"&lt;&gt;")&lt;701,7,COUNTIF($L$20:L1788,"&lt;&gt;")&lt;801,8,COUNTIF($L$20:L1788,"&lt;&gt;")&lt;901,9,COUNTIF($L$20:L1788,"&lt;&gt;")&lt;1001,10,COUNTIF($L$20:L1788,"&lt;&gt;")&lt;1101,11,COUNTIF($L$20:L1788,"&lt;&gt;")&lt;1201,12,COUNTIF($L$20:L1788,"&lt;&gt;")&lt;1301,13,COUNTIF($L$20:L1788,"&lt;&gt;")&lt;1401,14,COUNTIF($L$20:L1788,"&lt;&gt;")&lt;1501,15,COUNTIF($L$20:L1788,"&lt;&gt;")&lt;1601,16,COUNTIF($L$20:L1788,"&lt;&gt;")&lt;1701,17,COUNTIF($L$20:L1788,"&lt;&gt;")&lt;1801,18,COUNTIF($L$20:L1788,"&lt;&gt;")&lt;1901,19,COUNTIF($L$20:L1788,"&lt;&gt;")&lt;2001,20,COUNTIF($L$20:L1788,"&lt;&gt;")&lt;2101,21,COUNTIF($L$20:L1788,"&lt;&gt;")&lt;2201,22,COUNTIF($L$20:L1788,"&lt;&gt;")&lt;2301,23,COUNTIF($L$20:L1788,"&lt;&gt;")&lt;2401,24,COUNTIF($L$20:L1788,"&lt;&gt;")&lt;2501,25,COUNTIF($L$20:L1788,"&lt;&gt;")&lt;2601,26,COUNTIF($L$20:L1788,"&lt;&gt;")&lt;2701,27,COUNTIF($L$20:L1788,"&lt;&gt;")&lt;2801,28,COUNTIF($L$20:L1788,"&lt;&gt;")&lt;2901,29,COUNTIF($L$20:L1788,"&lt;&gt;")&lt;3001,30),"")</f>
        <v/>
      </c>
      <c r="AM1788" t="str">
        <f t="shared" si="135"/>
        <v/>
      </c>
      <c r="AN1788" t="str">
        <f t="shared" si="139"/>
        <v/>
      </c>
      <c r="AP1788" t="str">
        <f t="shared" si="138"/>
        <v/>
      </c>
      <c r="AQ1788" t="str">
        <f>IF(AO1788="","",COUNTIFS(AM1788:$AM$3019,AO1788))</f>
        <v/>
      </c>
    </row>
    <row r="1789" spans="1:43" x14ac:dyDescent="0.25">
      <c r="A1789" s="6" t="str">
        <f>IF(COUNT($A$20:A1788)&lt;&gt;$B$4,IF(A1788="","",A1788+1),"")</f>
        <v/>
      </c>
      <c r="B1789" s="3"/>
      <c r="C1789" s="3"/>
      <c r="D1789" s="122"/>
      <c r="E1789" s="3"/>
      <c r="F1789" s="3"/>
      <c r="G1789" s="3"/>
      <c r="H1789" s="3"/>
      <c r="I1789" s="120"/>
      <c r="J1789" s="3"/>
      <c r="K1789" s="95" t="str" cm="1">
        <f t="array" ref="K1789">IF(OR($J$14 = "A",$J$14 = "B",$J$14 = "C"),IF(I1789="","",IF(LEN(I1789)&gt;2,_xlfn.IFS(ISNUMBER(SEARCH("_",I1789)),I1789,ISNUMBER(SEARCH(", ",I1789)),SUBSTITUTE(I1789,", ","_"),ISNUMBER(SEARCH("/ ",I1789)),SUBSTITUTE(I1789,"/ ","_"),ISNUMBER(SEARCH(",",I1789)),SUBSTITUTE(I1789,",","_"),ISNUMBER(SEARCH("/",I1789)),SUBSTITUTE(I1789,"/","_"),ISNUMBER(SEARCH("",I1789)),I1789),I1789)),IF(OR($J$14 = "J",$J$14 = "K"),"",IF(D1789="","",IF(LEN(D1789)&gt;2,_xlfn.IFS(ISNUMBER(SEARCH("_",D1789)),D1789,ISNUMBER(SEARCH(", ",D1789)),SUBSTITUTE(D1789,", ","_"),ISNUMBER(SEARCH("/ ",D1789)),SUBSTITUTE(D1789,"/ ","_"),ISNUMBER(SEARCH(",",D1789)),SUBSTITUTE(D1789,",","_"),ISNUMBER(SEARCH("/",D1789)),SUBSTITUTE(D1789,"/","_"),ISNUMBER(SEARCH("",D1789)),D1789),D1789))))</f>
        <v/>
      </c>
      <c r="L1789" s="1"/>
      <c r="M1789" s="1" t="str">
        <f t="shared" si="136"/>
        <v/>
      </c>
      <c r="N1789" s="94" t="str">
        <f>IF($L1789="None","",IF(ISERROR(VLOOKUP($L1789,Info!$B$4:$B$266,1,FALSE)),"",VLOOKUP($L1789,Info!$B$4:$L$266,5,FALSE)))</f>
        <v/>
      </c>
      <c r="O1789" s="94" t="str">
        <f>IF(K1789="","",IF(AND($J$12&lt;&gt;"ABC",N1789="3"),"BAC",IF(N1789="3","ABC",IF($J$12&lt;&gt;"ABC",IF($J$10="Standard",VLOOKUP(K1789,Info!$BE$4:$BF$481,2,FALSE),VLOOKUP(K1789,Info!$BI$4:$BJ$482,2,FALSE)),IF($J$10="Standard",VLOOKUP(K1789,Info!$AG$4:$AH$2994,2,FALSE),VLOOKUP(K1789,Info!$AK$4:$AL$2997,2,FALSE))))))</f>
        <v/>
      </c>
      <c r="P1789" s="94" t="str">
        <f>IF($L1789="None","",IF(ISERROR(VLOOKUP($L1789,Info!$B$4:$B$266,1,FALSE)),"",VLOOKUP($L1789,Info!$B$4:$L$266,3,FALSE)))</f>
        <v/>
      </c>
      <c r="Q1789" s="96" t="str">
        <f>IF($L1789="None","",IF(ISERROR(VLOOKUP($L1789,Info!$B$4:$B$266,1,FALSE)),"",VLOOKUP($L1789,Info!$B$4:$L$266,4,FALSE)))</f>
        <v/>
      </c>
      <c r="R1789" s="1"/>
      <c r="S1789" s="6" t="str">
        <f t="shared" si="137"/>
        <v/>
      </c>
      <c r="T1789" s="6" t="str">
        <f>IF($L1789="None","",IF(ISERROR(VLOOKUP($L1789,Info!$B$4:$B$266,1,FALSE)),"",VLOOKUP($L1789,Info!$B$4:$L$266,11,FALSE)))</f>
        <v/>
      </c>
      <c r="U1789" s="1"/>
      <c r="V1789" s="1"/>
      <c r="W1789" s="1"/>
      <c r="X1789" s="1" t="str">
        <f>IF($L1789="None","",IF(ISERROR(VLOOKUP($L1789,Info!$B$4:$B$266,1,FALSE)),"",IF(OR(W1789="Metallic Liquid Tight",W1789="Non-Metallic Liquid Tight",W1789="LSZH",W1789="Greenfield"),VLOOKUP($L1789,Info!$B$4:$L$266,7,FALSE),"N/A")))</f>
        <v/>
      </c>
      <c r="Y1789" s="1"/>
      <c r="Z1789" s="96" t="str">
        <f>IF($L1789="None","",IF(ISERROR(VLOOKUP($L1789,Info!$B$4:$B$266,1,FALSE)),"",VLOOKUP($L1789,Info!$B$4:$L$266,9,FALSE)))</f>
        <v/>
      </c>
      <c r="AA1789" s="96" t="str">
        <f>IF($L1789="None","",IF(ISERROR(VLOOKUP($L1789,Info!$B$4:$B$266,1,FALSE)),"",VLOOKUP($L1789,Info!$B$4:$L$266,8,FALSE)))</f>
        <v/>
      </c>
      <c r="AB1789" s="96" t="str">
        <f>IF($L1789="None","",IF(ISERROR(VLOOKUP($L1789,Info!$B$4:$B$266,1,FALSE)),"",VLOOKUP($L1789,Info!$B$4:$L$266,10,FALSE)))</f>
        <v/>
      </c>
      <c r="AC1789" s="1" t="str">
        <f>IF(W1789="SO Cable","Black,White",IF(O1789="","",IF(P1789="","",IF($J$12&lt;&gt;"ABC",IF(P1789&lt;="250",VLOOKUP(O1789,Info!$AZ$4:$BB$22,3,FALSE),VLOOKUP(O1789,Info!$AZ$23:$BB$39,3,FALSE)),IF(P1789&lt;="250",VLOOKUP(O1789,Info!$AO$4:$AQ$22,3,FALSE),VLOOKUP(O1789,Info!$AO$23:$AP$39,3,FALSE))))))</f>
        <v/>
      </c>
      <c r="AD1789" s="1"/>
      <c r="AE1789" s="1" t="str">
        <f>IF($L1789="None","",IF(ISERROR(VLOOKUP($L1789,Info!$B$4:$B$266,1,FALSE)),"",VLOOKUP($L1789,Info!$B$4:$L$266,4,FALSE)))</f>
        <v/>
      </c>
      <c r="AF1789" s="1" t="str">
        <f>IF($L1789="None","",IF(ISERROR(VLOOKUP($L1789,Info!$B$4:$B$266,1,FALSE)),"",VLOOKUP($L1789,Info!$B$4:$L$266,6,FALSE)))</f>
        <v/>
      </c>
      <c r="AG1789" s="1"/>
      <c r="AH1789" s="33" t="str" cm="1">
        <f t="array" ref="AH1789">IF(AND(L1789&lt;&gt;"",O1789&lt;&gt;"",R1789:S1789&lt;&gt;"",W1789:X1789&lt;&gt;"",Z1789:AA1789&lt;&gt;"",AC1789&lt;&gt;""),"Good","Bad")</f>
        <v>Bad</v>
      </c>
      <c r="AL1789" t="str" cm="1">
        <f t="array" ref="AL1789">IF(R1789&gt;0,_xlfn.IFS(COUNTIF($L$20:L1789,"&lt;&gt;")&lt;101,1,COUNTIF($L$20:L1789,"&lt;&gt;")&lt;201,2,COUNTIF($L$20:L1789,"&lt;&gt;")&lt;301,3,COUNTIF($L$20:L1789,"&lt;&gt;")&lt;401,4,COUNTIF($L$20:L1789,"&lt;&gt;")&lt;501,5,COUNTIF($L$20:L1789,"&lt;&gt;")&lt;601,6,COUNTIF($L$20:L1789,"&lt;&gt;")&lt;701,7,COUNTIF($L$20:L1789,"&lt;&gt;")&lt;801,8,COUNTIF($L$20:L1789,"&lt;&gt;")&lt;901,9,COUNTIF($L$20:L1789,"&lt;&gt;")&lt;1001,10,COUNTIF($L$20:L1789,"&lt;&gt;")&lt;1101,11,COUNTIF($L$20:L1789,"&lt;&gt;")&lt;1201,12,COUNTIF($L$20:L1789,"&lt;&gt;")&lt;1301,13,COUNTIF($L$20:L1789,"&lt;&gt;")&lt;1401,14,COUNTIF($L$20:L1789,"&lt;&gt;")&lt;1501,15,COUNTIF($L$20:L1789,"&lt;&gt;")&lt;1601,16,COUNTIF($L$20:L1789,"&lt;&gt;")&lt;1701,17,COUNTIF($L$20:L1789,"&lt;&gt;")&lt;1801,18,COUNTIF($L$20:L1789,"&lt;&gt;")&lt;1901,19,COUNTIF($L$20:L1789,"&lt;&gt;")&lt;2001,20,COUNTIF($L$20:L1789,"&lt;&gt;")&lt;2101,21,COUNTIF($L$20:L1789,"&lt;&gt;")&lt;2201,22,COUNTIF($L$20:L1789,"&lt;&gt;")&lt;2301,23,COUNTIF($L$20:L1789,"&lt;&gt;")&lt;2401,24,COUNTIF($L$20:L1789,"&lt;&gt;")&lt;2501,25,COUNTIF($L$20:L1789,"&lt;&gt;")&lt;2601,26,COUNTIF($L$20:L1789,"&lt;&gt;")&lt;2701,27,COUNTIF($L$20:L1789,"&lt;&gt;")&lt;2801,28,COUNTIF($L$20:L1789,"&lt;&gt;")&lt;2901,29,COUNTIF($L$20:L1789,"&lt;&gt;")&lt;3001,30),"")</f>
        <v/>
      </c>
      <c r="AM1789" t="str">
        <f t="shared" si="135"/>
        <v/>
      </c>
      <c r="AN1789" t="str">
        <f t="shared" si="139"/>
        <v/>
      </c>
      <c r="AP1789" t="str">
        <f t="shared" si="138"/>
        <v/>
      </c>
      <c r="AQ1789" t="str">
        <f>IF(AO1789="","",COUNTIFS(AM1789:$AM$3019,AO1789))</f>
        <v/>
      </c>
    </row>
    <row r="1790" spans="1:43" x14ac:dyDescent="0.25">
      <c r="A1790" s="6" t="str">
        <f>IF(COUNT($A$20:A1789)&lt;&gt;$B$4,IF(A1789="","",A1789+1),"")</f>
        <v/>
      </c>
      <c r="B1790" s="3"/>
      <c r="C1790" s="3"/>
      <c r="D1790" s="122"/>
      <c r="E1790" s="3"/>
      <c r="F1790" s="3"/>
      <c r="G1790" s="3"/>
      <c r="H1790" s="3"/>
      <c r="I1790" s="120"/>
      <c r="J1790" s="3"/>
      <c r="K1790" s="95" t="str" cm="1">
        <f t="array" ref="K1790">IF(OR($J$14 = "A",$J$14 = "B",$J$14 = "C"),IF(I1790="","",IF(LEN(I1790)&gt;2,_xlfn.IFS(ISNUMBER(SEARCH("_",I1790)),I1790,ISNUMBER(SEARCH(", ",I1790)),SUBSTITUTE(I1790,", ","_"),ISNUMBER(SEARCH("/ ",I1790)),SUBSTITUTE(I1790,"/ ","_"),ISNUMBER(SEARCH(",",I1790)),SUBSTITUTE(I1790,",","_"),ISNUMBER(SEARCH("/",I1790)),SUBSTITUTE(I1790,"/","_"),ISNUMBER(SEARCH("",I1790)),I1790),I1790)),IF(OR($J$14 = "J",$J$14 = "K"),"",IF(D1790="","",IF(LEN(D1790)&gt;2,_xlfn.IFS(ISNUMBER(SEARCH("_",D1790)),D1790,ISNUMBER(SEARCH(", ",D1790)),SUBSTITUTE(D1790,", ","_"),ISNUMBER(SEARCH("/ ",D1790)),SUBSTITUTE(D1790,"/ ","_"),ISNUMBER(SEARCH(",",D1790)),SUBSTITUTE(D1790,",","_"),ISNUMBER(SEARCH("/",D1790)),SUBSTITUTE(D1790,"/","_"),ISNUMBER(SEARCH("",D1790)),D1790),D1790))))</f>
        <v/>
      </c>
      <c r="L1790" s="1"/>
      <c r="M1790" s="1" t="str">
        <f t="shared" si="136"/>
        <v/>
      </c>
      <c r="N1790" s="94" t="str">
        <f>IF($L1790="None","",IF(ISERROR(VLOOKUP($L1790,Info!$B$4:$B$266,1,FALSE)),"",VLOOKUP($L1790,Info!$B$4:$L$266,5,FALSE)))</f>
        <v/>
      </c>
      <c r="O1790" s="94" t="str">
        <f>IF(K1790="","",IF(AND($J$12&lt;&gt;"ABC",N1790="3"),"BAC",IF(N1790="3","ABC",IF($J$12&lt;&gt;"ABC",IF($J$10="Standard",VLOOKUP(K1790,Info!$BE$4:$BF$481,2,FALSE),VLOOKUP(K1790,Info!$BI$4:$BJ$482,2,FALSE)),IF($J$10="Standard",VLOOKUP(K1790,Info!$AG$4:$AH$2994,2,FALSE),VLOOKUP(K1790,Info!$AK$4:$AL$2997,2,FALSE))))))</f>
        <v/>
      </c>
      <c r="P1790" s="94" t="str">
        <f>IF($L1790="None","",IF(ISERROR(VLOOKUP($L1790,Info!$B$4:$B$266,1,FALSE)),"",VLOOKUP($L1790,Info!$B$4:$L$266,3,FALSE)))</f>
        <v/>
      </c>
      <c r="Q1790" s="96" t="str">
        <f>IF($L1790="None","",IF(ISERROR(VLOOKUP($L1790,Info!$B$4:$B$266,1,FALSE)),"",VLOOKUP($L1790,Info!$B$4:$L$266,4,FALSE)))</f>
        <v/>
      </c>
      <c r="R1790" s="1"/>
      <c r="S1790" s="6" t="str">
        <f t="shared" si="137"/>
        <v/>
      </c>
      <c r="T1790" s="6" t="str">
        <f>IF($L1790="None","",IF(ISERROR(VLOOKUP($L1790,Info!$B$4:$B$266,1,FALSE)),"",VLOOKUP($L1790,Info!$B$4:$L$266,11,FALSE)))</f>
        <v/>
      </c>
      <c r="U1790" s="1"/>
      <c r="V1790" s="1"/>
      <c r="W1790" s="1"/>
      <c r="X1790" s="1" t="str">
        <f>IF($L1790="None","",IF(ISERROR(VLOOKUP($L1790,Info!$B$4:$B$266,1,FALSE)),"",IF(OR(W1790="Metallic Liquid Tight",W1790="Non-Metallic Liquid Tight",W1790="LSZH",W1790="Greenfield"),VLOOKUP($L1790,Info!$B$4:$L$266,7,FALSE),"N/A")))</f>
        <v/>
      </c>
      <c r="Y1790" s="1"/>
      <c r="Z1790" s="96" t="str">
        <f>IF($L1790="None","",IF(ISERROR(VLOOKUP($L1790,Info!$B$4:$B$266,1,FALSE)),"",VLOOKUP($L1790,Info!$B$4:$L$266,9,FALSE)))</f>
        <v/>
      </c>
      <c r="AA1790" s="96" t="str">
        <f>IF($L1790="None","",IF(ISERROR(VLOOKUP($L1790,Info!$B$4:$B$266,1,FALSE)),"",VLOOKUP($L1790,Info!$B$4:$L$266,8,FALSE)))</f>
        <v/>
      </c>
      <c r="AB1790" s="96" t="str">
        <f>IF($L1790="None","",IF(ISERROR(VLOOKUP($L1790,Info!$B$4:$B$266,1,FALSE)),"",VLOOKUP($L1790,Info!$B$4:$L$266,10,FALSE)))</f>
        <v/>
      </c>
      <c r="AC1790" s="1" t="str">
        <f>IF(W1790="SO Cable","Black,White",IF(O1790="","",IF(P1790="","",IF($J$12&lt;&gt;"ABC",IF(P1790&lt;="250",VLOOKUP(O1790,Info!$AZ$4:$BB$22,3,FALSE),VLOOKUP(O1790,Info!$AZ$23:$BB$39,3,FALSE)),IF(P1790&lt;="250",VLOOKUP(O1790,Info!$AO$4:$AQ$22,3,FALSE),VLOOKUP(O1790,Info!$AO$23:$AP$39,3,FALSE))))))</f>
        <v/>
      </c>
      <c r="AD1790" s="1"/>
      <c r="AE1790" s="1" t="str">
        <f>IF($L1790="None","",IF(ISERROR(VLOOKUP($L1790,Info!$B$4:$B$266,1,FALSE)),"",VLOOKUP($L1790,Info!$B$4:$L$266,4,FALSE)))</f>
        <v/>
      </c>
      <c r="AF1790" s="1" t="str">
        <f>IF($L1790="None","",IF(ISERROR(VLOOKUP($L1790,Info!$B$4:$B$266,1,FALSE)),"",VLOOKUP($L1790,Info!$B$4:$L$266,6,FALSE)))</f>
        <v/>
      </c>
      <c r="AG1790" s="1"/>
      <c r="AH1790" s="33" t="str" cm="1">
        <f t="array" ref="AH1790">IF(AND(L1790&lt;&gt;"",O1790&lt;&gt;"",R1790:S1790&lt;&gt;"",W1790:X1790&lt;&gt;"",Z1790:AA1790&lt;&gt;"",AC1790&lt;&gt;""),"Good","Bad")</f>
        <v>Bad</v>
      </c>
      <c r="AL1790" t="str" cm="1">
        <f t="array" ref="AL1790">IF(R1790&gt;0,_xlfn.IFS(COUNTIF($L$20:L1790,"&lt;&gt;")&lt;101,1,COUNTIF($L$20:L1790,"&lt;&gt;")&lt;201,2,COUNTIF($L$20:L1790,"&lt;&gt;")&lt;301,3,COUNTIF($L$20:L1790,"&lt;&gt;")&lt;401,4,COUNTIF($L$20:L1790,"&lt;&gt;")&lt;501,5,COUNTIF($L$20:L1790,"&lt;&gt;")&lt;601,6,COUNTIF($L$20:L1790,"&lt;&gt;")&lt;701,7,COUNTIF($L$20:L1790,"&lt;&gt;")&lt;801,8,COUNTIF($L$20:L1790,"&lt;&gt;")&lt;901,9,COUNTIF($L$20:L1790,"&lt;&gt;")&lt;1001,10,COUNTIF($L$20:L1790,"&lt;&gt;")&lt;1101,11,COUNTIF($L$20:L1790,"&lt;&gt;")&lt;1201,12,COUNTIF($L$20:L1790,"&lt;&gt;")&lt;1301,13,COUNTIF($L$20:L1790,"&lt;&gt;")&lt;1401,14,COUNTIF($L$20:L1790,"&lt;&gt;")&lt;1501,15,COUNTIF($L$20:L1790,"&lt;&gt;")&lt;1601,16,COUNTIF($L$20:L1790,"&lt;&gt;")&lt;1701,17,COUNTIF($L$20:L1790,"&lt;&gt;")&lt;1801,18,COUNTIF($L$20:L1790,"&lt;&gt;")&lt;1901,19,COUNTIF($L$20:L1790,"&lt;&gt;")&lt;2001,20,COUNTIF($L$20:L1790,"&lt;&gt;")&lt;2101,21,COUNTIF($L$20:L1790,"&lt;&gt;")&lt;2201,22,COUNTIF($L$20:L1790,"&lt;&gt;")&lt;2301,23,COUNTIF($L$20:L1790,"&lt;&gt;")&lt;2401,24,COUNTIF($L$20:L1790,"&lt;&gt;")&lt;2501,25,COUNTIF($L$20:L1790,"&lt;&gt;")&lt;2601,26,COUNTIF($L$20:L1790,"&lt;&gt;")&lt;2701,27,COUNTIF($L$20:L1790,"&lt;&gt;")&lt;2801,28,COUNTIF($L$20:L1790,"&lt;&gt;")&lt;2901,29,COUNTIF($L$20:L1790,"&lt;&gt;")&lt;3001,30),"")</f>
        <v/>
      </c>
      <c r="AM1790" t="str">
        <f t="shared" si="135"/>
        <v/>
      </c>
      <c r="AN1790" t="str">
        <f t="shared" si="139"/>
        <v/>
      </c>
      <c r="AP1790" t="str">
        <f t="shared" si="138"/>
        <v/>
      </c>
      <c r="AQ1790" t="str">
        <f>IF(AO1790="","",COUNTIFS(AM1790:$AM$3019,AO1790))</f>
        <v/>
      </c>
    </row>
    <row r="1791" spans="1:43" x14ac:dyDescent="0.25">
      <c r="A1791" s="6" t="str">
        <f>IF(COUNT($A$20:A1790)&lt;&gt;$B$4,IF(A1790="","",A1790+1),"")</f>
        <v/>
      </c>
      <c r="B1791" s="3"/>
      <c r="C1791" s="3"/>
      <c r="D1791" s="122"/>
      <c r="E1791" s="3"/>
      <c r="F1791" s="3"/>
      <c r="G1791" s="3"/>
      <c r="H1791" s="3"/>
      <c r="I1791" s="120"/>
      <c r="J1791" s="3"/>
      <c r="K1791" s="95" t="str" cm="1">
        <f t="array" ref="K1791">IF(OR($J$14 = "A",$J$14 = "B",$J$14 = "C"),IF(I1791="","",IF(LEN(I1791)&gt;2,_xlfn.IFS(ISNUMBER(SEARCH("_",I1791)),I1791,ISNUMBER(SEARCH(", ",I1791)),SUBSTITUTE(I1791,", ","_"),ISNUMBER(SEARCH("/ ",I1791)),SUBSTITUTE(I1791,"/ ","_"),ISNUMBER(SEARCH(",",I1791)),SUBSTITUTE(I1791,",","_"),ISNUMBER(SEARCH("/",I1791)),SUBSTITUTE(I1791,"/","_"),ISNUMBER(SEARCH("",I1791)),I1791),I1791)),IF(OR($J$14 = "J",$J$14 = "K"),"",IF(D1791="","",IF(LEN(D1791)&gt;2,_xlfn.IFS(ISNUMBER(SEARCH("_",D1791)),D1791,ISNUMBER(SEARCH(", ",D1791)),SUBSTITUTE(D1791,", ","_"),ISNUMBER(SEARCH("/ ",D1791)),SUBSTITUTE(D1791,"/ ","_"),ISNUMBER(SEARCH(",",D1791)),SUBSTITUTE(D1791,",","_"),ISNUMBER(SEARCH("/",D1791)),SUBSTITUTE(D1791,"/","_"),ISNUMBER(SEARCH("",D1791)),D1791),D1791))))</f>
        <v/>
      </c>
      <c r="L1791" s="1"/>
      <c r="M1791" s="1" t="str">
        <f t="shared" si="136"/>
        <v/>
      </c>
      <c r="N1791" s="94" t="str">
        <f>IF($L1791="None","",IF(ISERROR(VLOOKUP($L1791,Info!$B$4:$B$266,1,FALSE)),"",VLOOKUP($L1791,Info!$B$4:$L$266,5,FALSE)))</f>
        <v/>
      </c>
      <c r="O1791" s="94" t="str">
        <f>IF(K1791="","",IF(AND($J$12&lt;&gt;"ABC",N1791="3"),"BAC",IF(N1791="3","ABC",IF($J$12&lt;&gt;"ABC",IF($J$10="Standard",VLOOKUP(K1791,Info!$BE$4:$BF$481,2,FALSE),VLOOKUP(K1791,Info!$BI$4:$BJ$482,2,FALSE)),IF($J$10="Standard",VLOOKUP(K1791,Info!$AG$4:$AH$2994,2,FALSE),VLOOKUP(K1791,Info!$AK$4:$AL$2997,2,FALSE))))))</f>
        <v/>
      </c>
      <c r="P1791" s="94" t="str">
        <f>IF($L1791="None","",IF(ISERROR(VLOOKUP($L1791,Info!$B$4:$B$266,1,FALSE)),"",VLOOKUP($L1791,Info!$B$4:$L$266,3,FALSE)))</f>
        <v/>
      </c>
      <c r="Q1791" s="96" t="str">
        <f>IF($L1791="None","",IF(ISERROR(VLOOKUP($L1791,Info!$B$4:$B$266,1,FALSE)),"",VLOOKUP($L1791,Info!$B$4:$L$266,4,FALSE)))</f>
        <v/>
      </c>
      <c r="R1791" s="1"/>
      <c r="S1791" s="6" t="str">
        <f t="shared" si="137"/>
        <v/>
      </c>
      <c r="T1791" s="6" t="str">
        <f>IF($L1791="None","",IF(ISERROR(VLOOKUP($L1791,Info!$B$4:$B$266,1,FALSE)),"",VLOOKUP($L1791,Info!$B$4:$L$266,11,FALSE)))</f>
        <v/>
      </c>
      <c r="U1791" s="1"/>
      <c r="V1791" s="1"/>
      <c r="W1791" s="1"/>
      <c r="X1791" s="1" t="str">
        <f>IF($L1791="None","",IF(ISERROR(VLOOKUP($L1791,Info!$B$4:$B$266,1,FALSE)),"",IF(OR(W1791="Metallic Liquid Tight",W1791="Non-Metallic Liquid Tight",W1791="LSZH",W1791="Greenfield"),VLOOKUP($L1791,Info!$B$4:$L$266,7,FALSE),"N/A")))</f>
        <v/>
      </c>
      <c r="Y1791" s="1"/>
      <c r="Z1791" s="96" t="str">
        <f>IF($L1791="None","",IF(ISERROR(VLOOKUP($L1791,Info!$B$4:$B$266,1,FALSE)),"",VLOOKUP($L1791,Info!$B$4:$L$266,9,FALSE)))</f>
        <v/>
      </c>
      <c r="AA1791" s="96" t="str">
        <f>IF($L1791="None","",IF(ISERROR(VLOOKUP($L1791,Info!$B$4:$B$266,1,FALSE)),"",VLOOKUP($L1791,Info!$B$4:$L$266,8,FALSE)))</f>
        <v/>
      </c>
      <c r="AB1791" s="96" t="str">
        <f>IF($L1791="None","",IF(ISERROR(VLOOKUP($L1791,Info!$B$4:$B$266,1,FALSE)),"",VLOOKUP($L1791,Info!$B$4:$L$266,10,FALSE)))</f>
        <v/>
      </c>
      <c r="AC1791" s="1" t="str">
        <f>IF(W1791="SO Cable","Black,White",IF(O1791="","",IF(P1791="","",IF($J$12&lt;&gt;"ABC",IF(P1791&lt;="250",VLOOKUP(O1791,Info!$AZ$4:$BB$22,3,FALSE),VLOOKUP(O1791,Info!$AZ$23:$BB$39,3,FALSE)),IF(P1791&lt;="250",VLOOKUP(O1791,Info!$AO$4:$AQ$22,3,FALSE),VLOOKUP(O1791,Info!$AO$23:$AP$39,3,FALSE))))))</f>
        <v/>
      </c>
      <c r="AD1791" s="1"/>
      <c r="AE1791" s="1" t="str">
        <f>IF($L1791="None","",IF(ISERROR(VLOOKUP($L1791,Info!$B$4:$B$266,1,FALSE)),"",VLOOKUP($L1791,Info!$B$4:$L$266,4,FALSE)))</f>
        <v/>
      </c>
      <c r="AF1791" s="1" t="str">
        <f>IF($L1791="None","",IF(ISERROR(VLOOKUP($L1791,Info!$B$4:$B$266,1,FALSE)),"",VLOOKUP($L1791,Info!$B$4:$L$266,6,FALSE)))</f>
        <v/>
      </c>
      <c r="AG1791" s="1"/>
      <c r="AH1791" s="33" t="str" cm="1">
        <f t="array" ref="AH1791">IF(AND(L1791&lt;&gt;"",O1791&lt;&gt;"",R1791:S1791&lt;&gt;"",W1791:X1791&lt;&gt;"",Z1791:AA1791&lt;&gt;"",AC1791&lt;&gt;""),"Good","Bad")</f>
        <v>Bad</v>
      </c>
      <c r="AL1791" t="str" cm="1">
        <f t="array" ref="AL1791">IF(R1791&gt;0,_xlfn.IFS(COUNTIF($L$20:L1791,"&lt;&gt;")&lt;101,1,COUNTIF($L$20:L1791,"&lt;&gt;")&lt;201,2,COUNTIF($L$20:L1791,"&lt;&gt;")&lt;301,3,COUNTIF($L$20:L1791,"&lt;&gt;")&lt;401,4,COUNTIF($L$20:L1791,"&lt;&gt;")&lt;501,5,COUNTIF($L$20:L1791,"&lt;&gt;")&lt;601,6,COUNTIF($L$20:L1791,"&lt;&gt;")&lt;701,7,COUNTIF($L$20:L1791,"&lt;&gt;")&lt;801,8,COUNTIF($L$20:L1791,"&lt;&gt;")&lt;901,9,COUNTIF($L$20:L1791,"&lt;&gt;")&lt;1001,10,COUNTIF($L$20:L1791,"&lt;&gt;")&lt;1101,11,COUNTIF($L$20:L1791,"&lt;&gt;")&lt;1201,12,COUNTIF($L$20:L1791,"&lt;&gt;")&lt;1301,13,COUNTIF($L$20:L1791,"&lt;&gt;")&lt;1401,14,COUNTIF($L$20:L1791,"&lt;&gt;")&lt;1501,15,COUNTIF($L$20:L1791,"&lt;&gt;")&lt;1601,16,COUNTIF($L$20:L1791,"&lt;&gt;")&lt;1701,17,COUNTIF($L$20:L1791,"&lt;&gt;")&lt;1801,18,COUNTIF($L$20:L1791,"&lt;&gt;")&lt;1901,19,COUNTIF($L$20:L1791,"&lt;&gt;")&lt;2001,20,COUNTIF($L$20:L1791,"&lt;&gt;")&lt;2101,21,COUNTIF($L$20:L1791,"&lt;&gt;")&lt;2201,22,COUNTIF($L$20:L1791,"&lt;&gt;")&lt;2301,23,COUNTIF($L$20:L1791,"&lt;&gt;")&lt;2401,24,COUNTIF($L$20:L1791,"&lt;&gt;")&lt;2501,25,COUNTIF($L$20:L1791,"&lt;&gt;")&lt;2601,26,COUNTIF($L$20:L1791,"&lt;&gt;")&lt;2701,27,COUNTIF($L$20:L1791,"&lt;&gt;")&lt;2801,28,COUNTIF($L$20:L1791,"&lt;&gt;")&lt;2901,29,COUNTIF($L$20:L1791,"&lt;&gt;")&lt;3001,30),"")</f>
        <v/>
      </c>
      <c r="AM1791" t="str">
        <f t="shared" si="135"/>
        <v/>
      </c>
      <c r="AN1791" t="str">
        <f t="shared" si="139"/>
        <v/>
      </c>
      <c r="AP1791" t="str">
        <f t="shared" si="138"/>
        <v/>
      </c>
      <c r="AQ1791" t="str">
        <f>IF(AO1791="","",COUNTIFS(AM1791:$AM$3019,AO1791))</f>
        <v/>
      </c>
    </row>
    <row r="1792" spans="1:43" x14ac:dyDescent="0.25">
      <c r="A1792" s="6" t="str">
        <f>IF(COUNT($A$20:A1791)&lt;&gt;$B$4,IF(A1791="","",A1791+1),"")</f>
        <v/>
      </c>
      <c r="B1792" s="3"/>
      <c r="C1792" s="3"/>
      <c r="D1792" s="122"/>
      <c r="E1792" s="3"/>
      <c r="F1792" s="3"/>
      <c r="G1792" s="3"/>
      <c r="H1792" s="3"/>
      <c r="I1792" s="120"/>
      <c r="J1792" s="3"/>
      <c r="K1792" s="95" t="str" cm="1">
        <f t="array" ref="K1792">IF(OR($J$14 = "A",$J$14 = "B",$J$14 = "C"),IF(I1792="","",IF(LEN(I1792)&gt;2,_xlfn.IFS(ISNUMBER(SEARCH("_",I1792)),I1792,ISNUMBER(SEARCH(", ",I1792)),SUBSTITUTE(I1792,", ","_"),ISNUMBER(SEARCH("/ ",I1792)),SUBSTITUTE(I1792,"/ ","_"),ISNUMBER(SEARCH(",",I1792)),SUBSTITUTE(I1792,",","_"),ISNUMBER(SEARCH("/",I1792)),SUBSTITUTE(I1792,"/","_"),ISNUMBER(SEARCH("",I1792)),I1792),I1792)),IF(OR($J$14 = "J",$J$14 = "K"),"",IF(D1792="","",IF(LEN(D1792)&gt;2,_xlfn.IFS(ISNUMBER(SEARCH("_",D1792)),D1792,ISNUMBER(SEARCH(", ",D1792)),SUBSTITUTE(D1792,", ","_"),ISNUMBER(SEARCH("/ ",D1792)),SUBSTITUTE(D1792,"/ ","_"),ISNUMBER(SEARCH(",",D1792)),SUBSTITUTE(D1792,",","_"),ISNUMBER(SEARCH("/",D1792)),SUBSTITUTE(D1792,"/","_"),ISNUMBER(SEARCH("",D1792)),D1792),D1792))))</f>
        <v/>
      </c>
      <c r="L1792" s="1"/>
      <c r="M1792" s="1" t="str">
        <f t="shared" si="136"/>
        <v/>
      </c>
      <c r="N1792" s="94" t="str">
        <f>IF($L1792="None","",IF(ISERROR(VLOOKUP($L1792,Info!$B$4:$B$266,1,FALSE)),"",VLOOKUP($L1792,Info!$B$4:$L$266,5,FALSE)))</f>
        <v/>
      </c>
      <c r="O1792" s="94" t="str">
        <f>IF(K1792="","",IF(AND($J$12&lt;&gt;"ABC",N1792="3"),"BAC",IF(N1792="3","ABC",IF($J$12&lt;&gt;"ABC",IF($J$10="Standard",VLOOKUP(K1792,Info!$BE$4:$BF$481,2,FALSE),VLOOKUP(K1792,Info!$BI$4:$BJ$482,2,FALSE)),IF($J$10="Standard",VLOOKUP(K1792,Info!$AG$4:$AH$2994,2,FALSE),VLOOKUP(K1792,Info!$AK$4:$AL$2997,2,FALSE))))))</f>
        <v/>
      </c>
      <c r="P1792" s="94" t="str">
        <f>IF($L1792="None","",IF(ISERROR(VLOOKUP($L1792,Info!$B$4:$B$266,1,FALSE)),"",VLOOKUP($L1792,Info!$B$4:$L$266,3,FALSE)))</f>
        <v/>
      </c>
      <c r="Q1792" s="96" t="str">
        <f>IF($L1792="None","",IF(ISERROR(VLOOKUP($L1792,Info!$B$4:$B$266,1,FALSE)),"",VLOOKUP($L1792,Info!$B$4:$L$266,4,FALSE)))</f>
        <v/>
      </c>
      <c r="R1792" s="1"/>
      <c r="S1792" s="6" t="str">
        <f t="shared" si="137"/>
        <v/>
      </c>
      <c r="T1792" s="6" t="str">
        <f>IF($L1792="None","",IF(ISERROR(VLOOKUP($L1792,Info!$B$4:$B$266,1,FALSE)),"",VLOOKUP($L1792,Info!$B$4:$L$266,11,FALSE)))</f>
        <v/>
      </c>
      <c r="U1792" s="1"/>
      <c r="V1792" s="1"/>
      <c r="W1792" s="1"/>
      <c r="X1792" s="1" t="str">
        <f>IF($L1792="None","",IF(ISERROR(VLOOKUP($L1792,Info!$B$4:$B$266,1,FALSE)),"",IF(OR(W1792="Metallic Liquid Tight",W1792="Non-Metallic Liquid Tight",W1792="LSZH",W1792="Greenfield"),VLOOKUP($L1792,Info!$B$4:$L$266,7,FALSE),"N/A")))</f>
        <v/>
      </c>
      <c r="Y1792" s="1"/>
      <c r="Z1792" s="96" t="str">
        <f>IF($L1792="None","",IF(ISERROR(VLOOKUP($L1792,Info!$B$4:$B$266,1,FALSE)),"",VLOOKUP($L1792,Info!$B$4:$L$266,9,FALSE)))</f>
        <v/>
      </c>
      <c r="AA1792" s="96" t="str">
        <f>IF($L1792="None","",IF(ISERROR(VLOOKUP($L1792,Info!$B$4:$B$266,1,FALSE)),"",VLOOKUP($L1792,Info!$B$4:$L$266,8,FALSE)))</f>
        <v/>
      </c>
      <c r="AB1792" s="96" t="str">
        <f>IF($L1792="None","",IF(ISERROR(VLOOKUP($L1792,Info!$B$4:$B$266,1,FALSE)),"",VLOOKUP($L1792,Info!$B$4:$L$266,10,FALSE)))</f>
        <v/>
      </c>
      <c r="AC1792" s="1" t="str">
        <f>IF(W1792="SO Cable","Black,White",IF(O1792="","",IF(P1792="","",IF($J$12&lt;&gt;"ABC",IF(P1792&lt;="250",VLOOKUP(O1792,Info!$AZ$4:$BB$22,3,FALSE),VLOOKUP(O1792,Info!$AZ$23:$BB$39,3,FALSE)),IF(P1792&lt;="250",VLOOKUP(O1792,Info!$AO$4:$AQ$22,3,FALSE),VLOOKUP(O1792,Info!$AO$23:$AP$39,3,FALSE))))))</f>
        <v/>
      </c>
      <c r="AD1792" s="1"/>
      <c r="AE1792" s="1" t="str">
        <f>IF($L1792="None","",IF(ISERROR(VLOOKUP($L1792,Info!$B$4:$B$266,1,FALSE)),"",VLOOKUP($L1792,Info!$B$4:$L$266,4,FALSE)))</f>
        <v/>
      </c>
      <c r="AF1792" s="1" t="str">
        <f>IF($L1792="None","",IF(ISERROR(VLOOKUP($L1792,Info!$B$4:$B$266,1,FALSE)),"",VLOOKUP($L1792,Info!$B$4:$L$266,6,FALSE)))</f>
        <v/>
      </c>
      <c r="AG1792" s="1"/>
      <c r="AH1792" s="33" t="str" cm="1">
        <f t="array" ref="AH1792">IF(AND(L1792&lt;&gt;"",O1792&lt;&gt;"",R1792:S1792&lt;&gt;"",W1792:X1792&lt;&gt;"",Z1792:AA1792&lt;&gt;"",AC1792&lt;&gt;""),"Good","Bad")</f>
        <v>Bad</v>
      </c>
      <c r="AL1792" t="str" cm="1">
        <f t="array" ref="AL1792">IF(R1792&gt;0,_xlfn.IFS(COUNTIF($L$20:L1792,"&lt;&gt;")&lt;101,1,COUNTIF($L$20:L1792,"&lt;&gt;")&lt;201,2,COUNTIF($L$20:L1792,"&lt;&gt;")&lt;301,3,COUNTIF($L$20:L1792,"&lt;&gt;")&lt;401,4,COUNTIF($L$20:L1792,"&lt;&gt;")&lt;501,5,COUNTIF($L$20:L1792,"&lt;&gt;")&lt;601,6,COUNTIF($L$20:L1792,"&lt;&gt;")&lt;701,7,COUNTIF($L$20:L1792,"&lt;&gt;")&lt;801,8,COUNTIF($L$20:L1792,"&lt;&gt;")&lt;901,9,COUNTIF($L$20:L1792,"&lt;&gt;")&lt;1001,10,COUNTIF($L$20:L1792,"&lt;&gt;")&lt;1101,11,COUNTIF($L$20:L1792,"&lt;&gt;")&lt;1201,12,COUNTIF($L$20:L1792,"&lt;&gt;")&lt;1301,13,COUNTIF($L$20:L1792,"&lt;&gt;")&lt;1401,14,COUNTIF($L$20:L1792,"&lt;&gt;")&lt;1501,15,COUNTIF($L$20:L1792,"&lt;&gt;")&lt;1601,16,COUNTIF($L$20:L1792,"&lt;&gt;")&lt;1701,17,COUNTIF($L$20:L1792,"&lt;&gt;")&lt;1801,18,COUNTIF($L$20:L1792,"&lt;&gt;")&lt;1901,19,COUNTIF($L$20:L1792,"&lt;&gt;")&lt;2001,20,COUNTIF($L$20:L1792,"&lt;&gt;")&lt;2101,21,COUNTIF($L$20:L1792,"&lt;&gt;")&lt;2201,22,COUNTIF($L$20:L1792,"&lt;&gt;")&lt;2301,23,COUNTIF($L$20:L1792,"&lt;&gt;")&lt;2401,24,COUNTIF($L$20:L1792,"&lt;&gt;")&lt;2501,25,COUNTIF($L$20:L1792,"&lt;&gt;")&lt;2601,26,COUNTIF($L$20:L1792,"&lt;&gt;")&lt;2701,27,COUNTIF($L$20:L1792,"&lt;&gt;")&lt;2801,28,COUNTIF($L$20:L1792,"&lt;&gt;")&lt;2901,29,COUNTIF($L$20:L1792,"&lt;&gt;")&lt;3001,30),"")</f>
        <v/>
      </c>
      <c r="AM1792" t="str">
        <f t="shared" si="135"/>
        <v/>
      </c>
      <c r="AN1792" t="str">
        <f t="shared" si="139"/>
        <v/>
      </c>
      <c r="AP1792" t="str">
        <f t="shared" si="138"/>
        <v/>
      </c>
      <c r="AQ1792" t="str">
        <f>IF(AO1792="","",COUNTIFS(AM1792:$AM$3019,AO1792))</f>
        <v/>
      </c>
    </row>
    <row r="1793" spans="1:43" x14ac:dyDescent="0.25">
      <c r="A1793" s="6" t="str">
        <f>IF(COUNT($A$20:A1792)&lt;&gt;$B$4,IF(A1792="","",A1792+1),"")</f>
        <v/>
      </c>
      <c r="B1793" s="3"/>
      <c r="C1793" s="3"/>
      <c r="D1793" s="122"/>
      <c r="E1793" s="3"/>
      <c r="F1793" s="3"/>
      <c r="G1793" s="3"/>
      <c r="H1793" s="3"/>
      <c r="I1793" s="120"/>
      <c r="J1793" s="3"/>
      <c r="K1793" s="95" t="str" cm="1">
        <f t="array" ref="K1793">IF(OR($J$14 = "A",$J$14 = "B",$J$14 = "C"),IF(I1793="","",IF(LEN(I1793)&gt;2,_xlfn.IFS(ISNUMBER(SEARCH("_",I1793)),I1793,ISNUMBER(SEARCH(", ",I1793)),SUBSTITUTE(I1793,", ","_"),ISNUMBER(SEARCH("/ ",I1793)),SUBSTITUTE(I1793,"/ ","_"),ISNUMBER(SEARCH(",",I1793)),SUBSTITUTE(I1793,",","_"),ISNUMBER(SEARCH("/",I1793)),SUBSTITUTE(I1793,"/","_"),ISNUMBER(SEARCH("",I1793)),I1793),I1793)),IF(OR($J$14 = "J",$J$14 = "K"),"",IF(D1793="","",IF(LEN(D1793)&gt;2,_xlfn.IFS(ISNUMBER(SEARCH("_",D1793)),D1793,ISNUMBER(SEARCH(", ",D1793)),SUBSTITUTE(D1793,", ","_"),ISNUMBER(SEARCH("/ ",D1793)),SUBSTITUTE(D1793,"/ ","_"),ISNUMBER(SEARCH(",",D1793)),SUBSTITUTE(D1793,",","_"),ISNUMBER(SEARCH("/",D1793)),SUBSTITUTE(D1793,"/","_"),ISNUMBER(SEARCH("",D1793)),D1793),D1793))))</f>
        <v/>
      </c>
      <c r="L1793" s="1"/>
      <c r="M1793" s="1" t="str">
        <f t="shared" si="136"/>
        <v/>
      </c>
      <c r="N1793" s="94" t="str">
        <f>IF($L1793="None","",IF(ISERROR(VLOOKUP($L1793,Info!$B$4:$B$266,1,FALSE)),"",VLOOKUP($L1793,Info!$B$4:$L$266,5,FALSE)))</f>
        <v/>
      </c>
      <c r="O1793" s="94" t="str">
        <f>IF(K1793="","",IF(AND($J$12&lt;&gt;"ABC",N1793="3"),"BAC",IF(N1793="3","ABC",IF($J$12&lt;&gt;"ABC",IF($J$10="Standard",VLOOKUP(K1793,Info!$BE$4:$BF$481,2,FALSE),VLOOKUP(K1793,Info!$BI$4:$BJ$482,2,FALSE)),IF($J$10="Standard",VLOOKUP(K1793,Info!$AG$4:$AH$2994,2,FALSE),VLOOKUP(K1793,Info!$AK$4:$AL$2997,2,FALSE))))))</f>
        <v/>
      </c>
      <c r="P1793" s="94" t="str">
        <f>IF($L1793="None","",IF(ISERROR(VLOOKUP($L1793,Info!$B$4:$B$266,1,FALSE)),"",VLOOKUP($L1793,Info!$B$4:$L$266,3,FALSE)))</f>
        <v/>
      </c>
      <c r="Q1793" s="96" t="str">
        <f>IF($L1793="None","",IF(ISERROR(VLOOKUP($L1793,Info!$B$4:$B$266,1,FALSE)),"",VLOOKUP($L1793,Info!$B$4:$L$266,4,FALSE)))</f>
        <v/>
      </c>
      <c r="R1793" s="1"/>
      <c r="S1793" s="6" t="str">
        <f t="shared" si="137"/>
        <v/>
      </c>
      <c r="T1793" s="6" t="str">
        <f>IF($L1793="None","",IF(ISERROR(VLOOKUP($L1793,Info!$B$4:$B$266,1,FALSE)),"",VLOOKUP($L1793,Info!$B$4:$L$266,11,FALSE)))</f>
        <v/>
      </c>
      <c r="U1793" s="1"/>
      <c r="V1793" s="1"/>
      <c r="W1793" s="1"/>
      <c r="X1793" s="1" t="str">
        <f>IF($L1793="None","",IF(ISERROR(VLOOKUP($L1793,Info!$B$4:$B$266,1,FALSE)),"",IF(OR(W1793="Metallic Liquid Tight",W1793="Non-Metallic Liquid Tight",W1793="LSZH",W1793="Greenfield"),VLOOKUP($L1793,Info!$B$4:$L$266,7,FALSE),"N/A")))</f>
        <v/>
      </c>
      <c r="Y1793" s="1"/>
      <c r="Z1793" s="96" t="str">
        <f>IF($L1793="None","",IF(ISERROR(VLOOKUP($L1793,Info!$B$4:$B$266,1,FALSE)),"",VLOOKUP($L1793,Info!$B$4:$L$266,9,FALSE)))</f>
        <v/>
      </c>
      <c r="AA1793" s="96" t="str">
        <f>IF($L1793="None","",IF(ISERROR(VLOOKUP($L1793,Info!$B$4:$B$266,1,FALSE)),"",VLOOKUP($L1793,Info!$B$4:$L$266,8,FALSE)))</f>
        <v/>
      </c>
      <c r="AB1793" s="96" t="str">
        <f>IF($L1793="None","",IF(ISERROR(VLOOKUP($L1793,Info!$B$4:$B$266,1,FALSE)),"",VLOOKUP($L1793,Info!$B$4:$L$266,10,FALSE)))</f>
        <v/>
      </c>
      <c r="AC1793" s="1" t="str">
        <f>IF(W1793="SO Cable","Black,White",IF(O1793="","",IF(P1793="","",IF($J$12&lt;&gt;"ABC",IF(P1793&lt;="250",VLOOKUP(O1793,Info!$AZ$4:$BB$22,3,FALSE),VLOOKUP(O1793,Info!$AZ$23:$BB$39,3,FALSE)),IF(P1793&lt;="250",VLOOKUP(O1793,Info!$AO$4:$AQ$22,3,FALSE),VLOOKUP(O1793,Info!$AO$23:$AP$39,3,FALSE))))))</f>
        <v/>
      </c>
      <c r="AD1793" s="1"/>
      <c r="AE1793" s="1" t="str">
        <f>IF($L1793="None","",IF(ISERROR(VLOOKUP($L1793,Info!$B$4:$B$266,1,FALSE)),"",VLOOKUP($L1793,Info!$B$4:$L$266,4,FALSE)))</f>
        <v/>
      </c>
      <c r="AF1793" s="1" t="str">
        <f>IF($L1793="None","",IF(ISERROR(VLOOKUP($L1793,Info!$B$4:$B$266,1,FALSE)),"",VLOOKUP($L1793,Info!$B$4:$L$266,6,FALSE)))</f>
        <v/>
      </c>
      <c r="AG1793" s="1"/>
      <c r="AH1793" s="33" t="str" cm="1">
        <f t="array" ref="AH1793">IF(AND(L1793&lt;&gt;"",O1793&lt;&gt;"",R1793:S1793&lt;&gt;"",W1793:X1793&lt;&gt;"",Z1793:AA1793&lt;&gt;"",AC1793&lt;&gt;""),"Good","Bad")</f>
        <v>Bad</v>
      </c>
      <c r="AL1793" t="str" cm="1">
        <f t="array" ref="AL1793">IF(R1793&gt;0,_xlfn.IFS(COUNTIF($L$20:L1793,"&lt;&gt;")&lt;101,1,COUNTIF($L$20:L1793,"&lt;&gt;")&lt;201,2,COUNTIF($L$20:L1793,"&lt;&gt;")&lt;301,3,COUNTIF($L$20:L1793,"&lt;&gt;")&lt;401,4,COUNTIF($L$20:L1793,"&lt;&gt;")&lt;501,5,COUNTIF($L$20:L1793,"&lt;&gt;")&lt;601,6,COUNTIF($L$20:L1793,"&lt;&gt;")&lt;701,7,COUNTIF($L$20:L1793,"&lt;&gt;")&lt;801,8,COUNTIF($L$20:L1793,"&lt;&gt;")&lt;901,9,COUNTIF($L$20:L1793,"&lt;&gt;")&lt;1001,10,COUNTIF($L$20:L1793,"&lt;&gt;")&lt;1101,11,COUNTIF($L$20:L1793,"&lt;&gt;")&lt;1201,12,COUNTIF($L$20:L1793,"&lt;&gt;")&lt;1301,13,COUNTIF($L$20:L1793,"&lt;&gt;")&lt;1401,14,COUNTIF($L$20:L1793,"&lt;&gt;")&lt;1501,15,COUNTIF($L$20:L1793,"&lt;&gt;")&lt;1601,16,COUNTIF($L$20:L1793,"&lt;&gt;")&lt;1701,17,COUNTIF($L$20:L1793,"&lt;&gt;")&lt;1801,18,COUNTIF($L$20:L1793,"&lt;&gt;")&lt;1901,19,COUNTIF($L$20:L1793,"&lt;&gt;")&lt;2001,20,COUNTIF($L$20:L1793,"&lt;&gt;")&lt;2101,21,COUNTIF($L$20:L1793,"&lt;&gt;")&lt;2201,22,COUNTIF($L$20:L1793,"&lt;&gt;")&lt;2301,23,COUNTIF($L$20:L1793,"&lt;&gt;")&lt;2401,24,COUNTIF($L$20:L1793,"&lt;&gt;")&lt;2501,25,COUNTIF($L$20:L1793,"&lt;&gt;")&lt;2601,26,COUNTIF($L$20:L1793,"&lt;&gt;")&lt;2701,27,COUNTIF($L$20:L1793,"&lt;&gt;")&lt;2801,28,COUNTIF($L$20:L1793,"&lt;&gt;")&lt;2901,29,COUNTIF($L$20:L1793,"&lt;&gt;")&lt;3001,30),"")</f>
        <v/>
      </c>
      <c r="AM1793" t="str">
        <f t="shared" si="135"/>
        <v/>
      </c>
      <c r="AN1793" t="str">
        <f t="shared" si="139"/>
        <v/>
      </c>
      <c r="AP1793" t="str">
        <f t="shared" si="138"/>
        <v/>
      </c>
      <c r="AQ1793" t="str">
        <f>IF(AO1793="","",COUNTIFS(AM1793:$AM$3019,AO1793))</f>
        <v/>
      </c>
    </row>
    <row r="1794" spans="1:43" x14ac:dyDescent="0.25">
      <c r="A1794" s="6" t="str">
        <f>IF(COUNT($A$20:A1793)&lt;&gt;$B$4,IF(A1793="","",A1793+1),"")</f>
        <v/>
      </c>
      <c r="B1794" s="3"/>
      <c r="C1794" s="3"/>
      <c r="D1794" s="122"/>
      <c r="E1794" s="3"/>
      <c r="F1794" s="3"/>
      <c r="G1794" s="3"/>
      <c r="H1794" s="3"/>
      <c r="I1794" s="120"/>
      <c r="J1794" s="3"/>
      <c r="K1794" s="95" t="str" cm="1">
        <f t="array" ref="K1794">IF(OR($J$14 = "A",$J$14 = "B",$J$14 = "C"),IF(I1794="","",IF(LEN(I1794)&gt;2,_xlfn.IFS(ISNUMBER(SEARCH("_",I1794)),I1794,ISNUMBER(SEARCH(", ",I1794)),SUBSTITUTE(I1794,", ","_"),ISNUMBER(SEARCH("/ ",I1794)),SUBSTITUTE(I1794,"/ ","_"),ISNUMBER(SEARCH(",",I1794)),SUBSTITUTE(I1794,",","_"),ISNUMBER(SEARCH("/",I1794)),SUBSTITUTE(I1794,"/","_"),ISNUMBER(SEARCH("",I1794)),I1794),I1794)),IF(OR($J$14 = "J",$J$14 = "K"),"",IF(D1794="","",IF(LEN(D1794)&gt;2,_xlfn.IFS(ISNUMBER(SEARCH("_",D1794)),D1794,ISNUMBER(SEARCH(", ",D1794)),SUBSTITUTE(D1794,", ","_"),ISNUMBER(SEARCH("/ ",D1794)),SUBSTITUTE(D1794,"/ ","_"),ISNUMBER(SEARCH(",",D1794)),SUBSTITUTE(D1794,",","_"),ISNUMBER(SEARCH("/",D1794)),SUBSTITUTE(D1794,"/","_"),ISNUMBER(SEARCH("",D1794)),D1794),D1794))))</f>
        <v/>
      </c>
      <c r="L1794" s="1"/>
      <c r="M1794" s="1" t="str">
        <f t="shared" si="136"/>
        <v/>
      </c>
      <c r="N1794" s="94" t="str">
        <f>IF($L1794="None","",IF(ISERROR(VLOOKUP($L1794,Info!$B$4:$B$266,1,FALSE)),"",VLOOKUP($L1794,Info!$B$4:$L$266,5,FALSE)))</f>
        <v/>
      </c>
      <c r="O1794" s="94" t="str">
        <f>IF(K1794="","",IF(AND($J$12&lt;&gt;"ABC",N1794="3"),"BAC",IF(N1794="3","ABC",IF($J$12&lt;&gt;"ABC",IF($J$10="Standard",VLOOKUP(K1794,Info!$BE$4:$BF$481,2,FALSE),VLOOKUP(K1794,Info!$BI$4:$BJ$482,2,FALSE)),IF($J$10="Standard",VLOOKUP(K1794,Info!$AG$4:$AH$2994,2,FALSE),VLOOKUP(K1794,Info!$AK$4:$AL$2997,2,FALSE))))))</f>
        <v/>
      </c>
      <c r="P1794" s="94" t="str">
        <f>IF($L1794="None","",IF(ISERROR(VLOOKUP($L1794,Info!$B$4:$B$266,1,FALSE)),"",VLOOKUP($L1794,Info!$B$4:$L$266,3,FALSE)))</f>
        <v/>
      </c>
      <c r="Q1794" s="96" t="str">
        <f>IF($L1794="None","",IF(ISERROR(VLOOKUP($L1794,Info!$B$4:$B$266,1,FALSE)),"",VLOOKUP($L1794,Info!$B$4:$L$266,4,FALSE)))</f>
        <v/>
      </c>
      <c r="R1794" s="1"/>
      <c r="S1794" s="6" t="str">
        <f t="shared" si="137"/>
        <v/>
      </c>
      <c r="T1794" s="6" t="str">
        <f>IF($L1794="None","",IF(ISERROR(VLOOKUP($L1794,Info!$B$4:$B$266,1,FALSE)),"",VLOOKUP($L1794,Info!$B$4:$L$266,11,FALSE)))</f>
        <v/>
      </c>
      <c r="U1794" s="1"/>
      <c r="V1794" s="1"/>
      <c r="W1794" s="1"/>
      <c r="X1794" s="1" t="str">
        <f>IF($L1794="None","",IF(ISERROR(VLOOKUP($L1794,Info!$B$4:$B$266,1,FALSE)),"",IF(OR(W1794="Metallic Liquid Tight",W1794="Non-Metallic Liquid Tight",W1794="LSZH",W1794="Greenfield"),VLOOKUP($L1794,Info!$B$4:$L$266,7,FALSE),"N/A")))</f>
        <v/>
      </c>
      <c r="Y1794" s="1"/>
      <c r="Z1794" s="96" t="str">
        <f>IF($L1794="None","",IF(ISERROR(VLOOKUP($L1794,Info!$B$4:$B$266,1,FALSE)),"",VLOOKUP($L1794,Info!$B$4:$L$266,9,FALSE)))</f>
        <v/>
      </c>
      <c r="AA1794" s="96" t="str">
        <f>IF($L1794="None","",IF(ISERROR(VLOOKUP($L1794,Info!$B$4:$B$266,1,FALSE)),"",VLOOKUP($L1794,Info!$B$4:$L$266,8,FALSE)))</f>
        <v/>
      </c>
      <c r="AB1794" s="96" t="str">
        <f>IF($L1794="None","",IF(ISERROR(VLOOKUP($L1794,Info!$B$4:$B$266,1,FALSE)),"",VLOOKUP($L1794,Info!$B$4:$L$266,10,FALSE)))</f>
        <v/>
      </c>
      <c r="AC1794" s="1" t="str">
        <f>IF(W1794="SO Cable","Black,White",IF(O1794="","",IF(P1794="","",IF($J$12&lt;&gt;"ABC",IF(P1794&lt;="250",VLOOKUP(O1794,Info!$AZ$4:$BB$22,3,FALSE),VLOOKUP(O1794,Info!$AZ$23:$BB$39,3,FALSE)),IF(P1794&lt;="250",VLOOKUP(O1794,Info!$AO$4:$AQ$22,3,FALSE),VLOOKUP(O1794,Info!$AO$23:$AP$39,3,FALSE))))))</f>
        <v/>
      </c>
      <c r="AD1794" s="1"/>
      <c r="AE1794" s="1" t="str">
        <f>IF($L1794="None","",IF(ISERROR(VLOOKUP($L1794,Info!$B$4:$B$266,1,FALSE)),"",VLOOKUP($L1794,Info!$B$4:$L$266,4,FALSE)))</f>
        <v/>
      </c>
      <c r="AF1794" s="1" t="str">
        <f>IF($L1794="None","",IF(ISERROR(VLOOKUP($L1794,Info!$B$4:$B$266,1,FALSE)),"",VLOOKUP($L1794,Info!$B$4:$L$266,6,FALSE)))</f>
        <v/>
      </c>
      <c r="AG1794" s="1"/>
      <c r="AH1794" s="33" t="str" cm="1">
        <f t="array" ref="AH1794">IF(AND(L1794&lt;&gt;"",O1794&lt;&gt;"",R1794:S1794&lt;&gt;"",W1794:X1794&lt;&gt;"",Z1794:AA1794&lt;&gt;"",AC1794&lt;&gt;""),"Good","Bad")</f>
        <v>Bad</v>
      </c>
      <c r="AL1794" t="str" cm="1">
        <f t="array" ref="AL1794">IF(R1794&gt;0,_xlfn.IFS(COUNTIF($L$20:L1794,"&lt;&gt;")&lt;101,1,COUNTIF($L$20:L1794,"&lt;&gt;")&lt;201,2,COUNTIF($L$20:L1794,"&lt;&gt;")&lt;301,3,COUNTIF($L$20:L1794,"&lt;&gt;")&lt;401,4,COUNTIF($L$20:L1794,"&lt;&gt;")&lt;501,5,COUNTIF($L$20:L1794,"&lt;&gt;")&lt;601,6,COUNTIF($L$20:L1794,"&lt;&gt;")&lt;701,7,COUNTIF($L$20:L1794,"&lt;&gt;")&lt;801,8,COUNTIF($L$20:L1794,"&lt;&gt;")&lt;901,9,COUNTIF($L$20:L1794,"&lt;&gt;")&lt;1001,10,COUNTIF($L$20:L1794,"&lt;&gt;")&lt;1101,11,COUNTIF($L$20:L1794,"&lt;&gt;")&lt;1201,12,COUNTIF($L$20:L1794,"&lt;&gt;")&lt;1301,13,COUNTIF($L$20:L1794,"&lt;&gt;")&lt;1401,14,COUNTIF($L$20:L1794,"&lt;&gt;")&lt;1501,15,COUNTIF($L$20:L1794,"&lt;&gt;")&lt;1601,16,COUNTIF($L$20:L1794,"&lt;&gt;")&lt;1701,17,COUNTIF($L$20:L1794,"&lt;&gt;")&lt;1801,18,COUNTIF($L$20:L1794,"&lt;&gt;")&lt;1901,19,COUNTIF($L$20:L1794,"&lt;&gt;")&lt;2001,20,COUNTIF($L$20:L1794,"&lt;&gt;")&lt;2101,21,COUNTIF($L$20:L1794,"&lt;&gt;")&lt;2201,22,COUNTIF($L$20:L1794,"&lt;&gt;")&lt;2301,23,COUNTIF($L$20:L1794,"&lt;&gt;")&lt;2401,24,COUNTIF($L$20:L1794,"&lt;&gt;")&lt;2501,25,COUNTIF($L$20:L1794,"&lt;&gt;")&lt;2601,26,COUNTIF($L$20:L1794,"&lt;&gt;")&lt;2701,27,COUNTIF($L$20:L1794,"&lt;&gt;")&lt;2801,28,COUNTIF($L$20:L1794,"&lt;&gt;")&lt;2901,29,COUNTIF($L$20:L1794,"&lt;&gt;")&lt;3001,30),"")</f>
        <v/>
      </c>
      <c r="AM1794" t="str">
        <f t="shared" si="135"/>
        <v/>
      </c>
      <c r="AN1794" t="str">
        <f t="shared" si="139"/>
        <v/>
      </c>
      <c r="AP1794" t="str">
        <f t="shared" si="138"/>
        <v/>
      </c>
      <c r="AQ1794" t="str">
        <f>IF(AO1794="","",COUNTIFS(AM1794:$AM$3019,AO1794))</f>
        <v/>
      </c>
    </row>
    <row r="1795" spans="1:43" x14ac:dyDescent="0.25">
      <c r="A1795" s="6" t="str">
        <f>IF(COUNT($A$20:A1794)&lt;&gt;$B$4,IF(A1794="","",A1794+1),"")</f>
        <v/>
      </c>
      <c r="B1795" s="3"/>
      <c r="C1795" s="3"/>
      <c r="D1795" s="122"/>
      <c r="E1795" s="3"/>
      <c r="F1795" s="3"/>
      <c r="G1795" s="3"/>
      <c r="H1795" s="3"/>
      <c r="I1795" s="120"/>
      <c r="J1795" s="3"/>
      <c r="K1795" s="95" t="str" cm="1">
        <f t="array" ref="K1795">IF(OR($J$14 = "A",$J$14 = "B",$J$14 = "C"),IF(I1795="","",IF(LEN(I1795)&gt;2,_xlfn.IFS(ISNUMBER(SEARCH("_",I1795)),I1795,ISNUMBER(SEARCH(", ",I1795)),SUBSTITUTE(I1795,", ","_"),ISNUMBER(SEARCH("/ ",I1795)),SUBSTITUTE(I1795,"/ ","_"),ISNUMBER(SEARCH(",",I1795)),SUBSTITUTE(I1795,",","_"),ISNUMBER(SEARCH("/",I1795)),SUBSTITUTE(I1795,"/","_"),ISNUMBER(SEARCH("",I1795)),I1795),I1795)),IF(OR($J$14 = "J",$J$14 = "K"),"",IF(D1795="","",IF(LEN(D1795)&gt;2,_xlfn.IFS(ISNUMBER(SEARCH("_",D1795)),D1795,ISNUMBER(SEARCH(", ",D1795)),SUBSTITUTE(D1795,", ","_"),ISNUMBER(SEARCH("/ ",D1795)),SUBSTITUTE(D1795,"/ ","_"),ISNUMBER(SEARCH(",",D1795)),SUBSTITUTE(D1795,",","_"),ISNUMBER(SEARCH("/",D1795)),SUBSTITUTE(D1795,"/","_"),ISNUMBER(SEARCH("",D1795)),D1795),D1795))))</f>
        <v/>
      </c>
      <c r="L1795" s="1"/>
      <c r="M1795" s="1" t="str">
        <f t="shared" si="136"/>
        <v/>
      </c>
      <c r="N1795" s="94" t="str">
        <f>IF($L1795="None","",IF(ISERROR(VLOOKUP($L1795,Info!$B$4:$B$266,1,FALSE)),"",VLOOKUP($L1795,Info!$B$4:$L$266,5,FALSE)))</f>
        <v/>
      </c>
      <c r="O1795" s="94" t="str">
        <f>IF(K1795="","",IF(AND($J$12&lt;&gt;"ABC",N1795="3"),"BAC",IF(N1795="3","ABC",IF($J$12&lt;&gt;"ABC",IF($J$10="Standard",VLOOKUP(K1795,Info!$BE$4:$BF$481,2,FALSE),VLOOKUP(K1795,Info!$BI$4:$BJ$482,2,FALSE)),IF($J$10="Standard",VLOOKUP(K1795,Info!$AG$4:$AH$2994,2,FALSE),VLOOKUP(K1795,Info!$AK$4:$AL$2997,2,FALSE))))))</f>
        <v/>
      </c>
      <c r="P1795" s="94" t="str">
        <f>IF($L1795="None","",IF(ISERROR(VLOOKUP($L1795,Info!$B$4:$B$266,1,FALSE)),"",VLOOKUP($L1795,Info!$B$4:$L$266,3,FALSE)))</f>
        <v/>
      </c>
      <c r="Q1795" s="96" t="str">
        <f>IF($L1795="None","",IF(ISERROR(VLOOKUP($L1795,Info!$B$4:$B$266,1,FALSE)),"",VLOOKUP($L1795,Info!$B$4:$L$266,4,FALSE)))</f>
        <v/>
      </c>
      <c r="R1795" s="1"/>
      <c r="S1795" s="6" t="str">
        <f t="shared" si="137"/>
        <v/>
      </c>
      <c r="T1795" s="6" t="str">
        <f>IF($L1795="None","",IF(ISERROR(VLOOKUP($L1795,Info!$B$4:$B$266,1,FALSE)),"",VLOOKUP($L1795,Info!$B$4:$L$266,11,FALSE)))</f>
        <v/>
      </c>
      <c r="U1795" s="1"/>
      <c r="V1795" s="1"/>
      <c r="W1795" s="1"/>
      <c r="X1795" s="1" t="str">
        <f>IF($L1795="None","",IF(ISERROR(VLOOKUP($L1795,Info!$B$4:$B$266,1,FALSE)),"",IF(OR(W1795="Metallic Liquid Tight",W1795="Non-Metallic Liquid Tight",W1795="LSZH",W1795="Greenfield"),VLOOKUP($L1795,Info!$B$4:$L$266,7,FALSE),"N/A")))</f>
        <v/>
      </c>
      <c r="Y1795" s="1"/>
      <c r="Z1795" s="96" t="str">
        <f>IF($L1795="None","",IF(ISERROR(VLOOKUP($L1795,Info!$B$4:$B$266,1,FALSE)),"",VLOOKUP($L1795,Info!$B$4:$L$266,9,FALSE)))</f>
        <v/>
      </c>
      <c r="AA1795" s="96" t="str">
        <f>IF($L1795="None","",IF(ISERROR(VLOOKUP($L1795,Info!$B$4:$B$266,1,FALSE)),"",VLOOKUP($L1795,Info!$B$4:$L$266,8,FALSE)))</f>
        <v/>
      </c>
      <c r="AB1795" s="96" t="str">
        <f>IF($L1795="None","",IF(ISERROR(VLOOKUP($L1795,Info!$B$4:$B$266,1,FALSE)),"",VLOOKUP($L1795,Info!$B$4:$L$266,10,FALSE)))</f>
        <v/>
      </c>
      <c r="AC1795" s="1" t="str">
        <f>IF(W1795="SO Cable","Black,White",IF(O1795="","",IF(P1795="","",IF($J$12&lt;&gt;"ABC",IF(P1795&lt;="250",VLOOKUP(O1795,Info!$AZ$4:$BB$22,3,FALSE),VLOOKUP(O1795,Info!$AZ$23:$BB$39,3,FALSE)),IF(P1795&lt;="250",VLOOKUP(O1795,Info!$AO$4:$AQ$22,3,FALSE),VLOOKUP(O1795,Info!$AO$23:$AP$39,3,FALSE))))))</f>
        <v/>
      </c>
      <c r="AD1795" s="1"/>
      <c r="AE1795" s="1" t="str">
        <f>IF($L1795="None","",IF(ISERROR(VLOOKUP($L1795,Info!$B$4:$B$266,1,FALSE)),"",VLOOKUP($L1795,Info!$B$4:$L$266,4,FALSE)))</f>
        <v/>
      </c>
      <c r="AF1795" s="1" t="str">
        <f>IF($L1795="None","",IF(ISERROR(VLOOKUP($L1795,Info!$B$4:$B$266,1,FALSE)),"",VLOOKUP($L1795,Info!$B$4:$L$266,6,FALSE)))</f>
        <v/>
      </c>
      <c r="AG1795" s="1"/>
      <c r="AH1795" s="33" t="str" cm="1">
        <f t="array" ref="AH1795">IF(AND(L1795&lt;&gt;"",O1795&lt;&gt;"",R1795:S1795&lt;&gt;"",W1795:X1795&lt;&gt;"",Z1795:AA1795&lt;&gt;"",AC1795&lt;&gt;""),"Good","Bad")</f>
        <v>Bad</v>
      </c>
      <c r="AL1795" t="str" cm="1">
        <f t="array" ref="AL1795">IF(R1795&gt;0,_xlfn.IFS(COUNTIF($L$20:L1795,"&lt;&gt;")&lt;101,1,COUNTIF($L$20:L1795,"&lt;&gt;")&lt;201,2,COUNTIF($L$20:L1795,"&lt;&gt;")&lt;301,3,COUNTIF($L$20:L1795,"&lt;&gt;")&lt;401,4,COUNTIF($L$20:L1795,"&lt;&gt;")&lt;501,5,COUNTIF($L$20:L1795,"&lt;&gt;")&lt;601,6,COUNTIF($L$20:L1795,"&lt;&gt;")&lt;701,7,COUNTIF($L$20:L1795,"&lt;&gt;")&lt;801,8,COUNTIF($L$20:L1795,"&lt;&gt;")&lt;901,9,COUNTIF($L$20:L1795,"&lt;&gt;")&lt;1001,10,COUNTIF($L$20:L1795,"&lt;&gt;")&lt;1101,11,COUNTIF($L$20:L1795,"&lt;&gt;")&lt;1201,12,COUNTIF($L$20:L1795,"&lt;&gt;")&lt;1301,13,COUNTIF($L$20:L1795,"&lt;&gt;")&lt;1401,14,COUNTIF($L$20:L1795,"&lt;&gt;")&lt;1501,15,COUNTIF($L$20:L1795,"&lt;&gt;")&lt;1601,16,COUNTIF($L$20:L1795,"&lt;&gt;")&lt;1701,17,COUNTIF($L$20:L1795,"&lt;&gt;")&lt;1801,18,COUNTIF($L$20:L1795,"&lt;&gt;")&lt;1901,19,COUNTIF($L$20:L1795,"&lt;&gt;")&lt;2001,20,COUNTIF($L$20:L1795,"&lt;&gt;")&lt;2101,21,COUNTIF($L$20:L1795,"&lt;&gt;")&lt;2201,22,COUNTIF($L$20:L1795,"&lt;&gt;")&lt;2301,23,COUNTIF($L$20:L1795,"&lt;&gt;")&lt;2401,24,COUNTIF($L$20:L1795,"&lt;&gt;")&lt;2501,25,COUNTIF($L$20:L1795,"&lt;&gt;")&lt;2601,26,COUNTIF($L$20:L1795,"&lt;&gt;")&lt;2701,27,COUNTIF($L$20:L1795,"&lt;&gt;")&lt;2801,28,COUNTIF($L$20:L1795,"&lt;&gt;")&lt;2901,29,COUNTIF($L$20:L1795,"&lt;&gt;")&lt;3001,30),"")</f>
        <v/>
      </c>
      <c r="AM1795" t="str">
        <f t="shared" si="135"/>
        <v/>
      </c>
      <c r="AN1795" t="str">
        <f t="shared" si="139"/>
        <v/>
      </c>
      <c r="AP1795" t="str">
        <f t="shared" si="138"/>
        <v/>
      </c>
      <c r="AQ1795" t="str">
        <f>IF(AO1795="","",COUNTIFS(AM1795:$AM$3019,AO1795))</f>
        <v/>
      </c>
    </row>
    <row r="1796" spans="1:43" x14ac:dyDescent="0.25">
      <c r="A1796" s="6" t="str">
        <f>IF(COUNT($A$20:A1795)&lt;&gt;$B$4,IF(A1795="","",A1795+1),"")</f>
        <v/>
      </c>
      <c r="B1796" s="3"/>
      <c r="C1796" s="3"/>
      <c r="D1796" s="122"/>
      <c r="E1796" s="3"/>
      <c r="F1796" s="3"/>
      <c r="G1796" s="3"/>
      <c r="H1796" s="3"/>
      <c r="I1796" s="120"/>
      <c r="J1796" s="3"/>
      <c r="K1796" s="95" t="str" cm="1">
        <f t="array" ref="K1796">IF(OR($J$14 = "A",$J$14 = "B",$J$14 = "C"),IF(I1796="","",IF(LEN(I1796)&gt;2,_xlfn.IFS(ISNUMBER(SEARCH("_",I1796)),I1796,ISNUMBER(SEARCH(", ",I1796)),SUBSTITUTE(I1796,", ","_"),ISNUMBER(SEARCH("/ ",I1796)),SUBSTITUTE(I1796,"/ ","_"),ISNUMBER(SEARCH(",",I1796)),SUBSTITUTE(I1796,",","_"),ISNUMBER(SEARCH("/",I1796)),SUBSTITUTE(I1796,"/","_"),ISNUMBER(SEARCH("",I1796)),I1796),I1796)),IF(OR($J$14 = "J",$J$14 = "K"),"",IF(D1796="","",IF(LEN(D1796)&gt;2,_xlfn.IFS(ISNUMBER(SEARCH("_",D1796)),D1796,ISNUMBER(SEARCH(", ",D1796)),SUBSTITUTE(D1796,", ","_"),ISNUMBER(SEARCH("/ ",D1796)),SUBSTITUTE(D1796,"/ ","_"),ISNUMBER(SEARCH(",",D1796)),SUBSTITUTE(D1796,",","_"),ISNUMBER(SEARCH("/",D1796)),SUBSTITUTE(D1796,"/","_"),ISNUMBER(SEARCH("",D1796)),D1796),D1796))))</f>
        <v/>
      </c>
      <c r="L1796" s="1"/>
      <c r="M1796" s="1" t="str">
        <f t="shared" si="136"/>
        <v/>
      </c>
      <c r="N1796" s="94" t="str">
        <f>IF($L1796="None","",IF(ISERROR(VLOOKUP($L1796,Info!$B$4:$B$266,1,FALSE)),"",VLOOKUP($L1796,Info!$B$4:$L$266,5,FALSE)))</f>
        <v/>
      </c>
      <c r="O1796" s="94" t="str">
        <f>IF(K1796="","",IF(AND($J$12&lt;&gt;"ABC",N1796="3"),"BAC",IF(N1796="3","ABC",IF($J$12&lt;&gt;"ABC",IF($J$10="Standard",VLOOKUP(K1796,Info!$BE$4:$BF$481,2,FALSE),VLOOKUP(K1796,Info!$BI$4:$BJ$482,2,FALSE)),IF($J$10="Standard",VLOOKUP(K1796,Info!$AG$4:$AH$2994,2,FALSE),VLOOKUP(K1796,Info!$AK$4:$AL$2997,2,FALSE))))))</f>
        <v/>
      </c>
      <c r="P1796" s="94" t="str">
        <f>IF($L1796="None","",IF(ISERROR(VLOOKUP($L1796,Info!$B$4:$B$266,1,FALSE)),"",VLOOKUP($L1796,Info!$B$4:$L$266,3,FALSE)))</f>
        <v/>
      </c>
      <c r="Q1796" s="96" t="str">
        <f>IF($L1796="None","",IF(ISERROR(VLOOKUP($L1796,Info!$B$4:$B$266,1,FALSE)),"",VLOOKUP($L1796,Info!$B$4:$L$266,4,FALSE)))</f>
        <v/>
      </c>
      <c r="R1796" s="1"/>
      <c r="S1796" s="6" t="str">
        <f t="shared" si="137"/>
        <v/>
      </c>
      <c r="T1796" s="6" t="str">
        <f>IF($L1796="None","",IF(ISERROR(VLOOKUP($L1796,Info!$B$4:$B$266,1,FALSE)),"",VLOOKUP($L1796,Info!$B$4:$L$266,11,FALSE)))</f>
        <v/>
      </c>
      <c r="U1796" s="1"/>
      <c r="V1796" s="1"/>
      <c r="W1796" s="1"/>
      <c r="X1796" s="1" t="str">
        <f>IF($L1796="None","",IF(ISERROR(VLOOKUP($L1796,Info!$B$4:$B$266,1,FALSE)),"",IF(OR(W1796="Metallic Liquid Tight",W1796="Non-Metallic Liquid Tight",W1796="LSZH",W1796="Greenfield"),VLOOKUP($L1796,Info!$B$4:$L$266,7,FALSE),"N/A")))</f>
        <v/>
      </c>
      <c r="Y1796" s="1"/>
      <c r="Z1796" s="96" t="str">
        <f>IF($L1796="None","",IF(ISERROR(VLOOKUP($L1796,Info!$B$4:$B$266,1,FALSE)),"",VLOOKUP($L1796,Info!$B$4:$L$266,9,FALSE)))</f>
        <v/>
      </c>
      <c r="AA1796" s="96" t="str">
        <f>IF($L1796="None","",IF(ISERROR(VLOOKUP($L1796,Info!$B$4:$B$266,1,FALSE)),"",VLOOKUP($L1796,Info!$B$4:$L$266,8,FALSE)))</f>
        <v/>
      </c>
      <c r="AB1796" s="96" t="str">
        <f>IF($L1796="None","",IF(ISERROR(VLOOKUP($L1796,Info!$B$4:$B$266,1,FALSE)),"",VLOOKUP($L1796,Info!$B$4:$L$266,10,FALSE)))</f>
        <v/>
      </c>
      <c r="AC1796" s="1" t="str">
        <f>IF(W1796="SO Cable","Black,White",IF(O1796="","",IF(P1796="","",IF($J$12&lt;&gt;"ABC",IF(P1796&lt;="250",VLOOKUP(O1796,Info!$AZ$4:$BB$22,3,FALSE),VLOOKUP(O1796,Info!$AZ$23:$BB$39,3,FALSE)),IF(P1796&lt;="250",VLOOKUP(O1796,Info!$AO$4:$AQ$22,3,FALSE),VLOOKUP(O1796,Info!$AO$23:$AP$39,3,FALSE))))))</f>
        <v/>
      </c>
      <c r="AD1796" s="1"/>
      <c r="AE1796" s="1" t="str">
        <f>IF($L1796="None","",IF(ISERROR(VLOOKUP($L1796,Info!$B$4:$B$266,1,FALSE)),"",VLOOKUP($L1796,Info!$B$4:$L$266,4,FALSE)))</f>
        <v/>
      </c>
      <c r="AF1796" s="1" t="str">
        <f>IF($L1796="None","",IF(ISERROR(VLOOKUP($L1796,Info!$B$4:$B$266,1,FALSE)),"",VLOOKUP($L1796,Info!$B$4:$L$266,6,FALSE)))</f>
        <v/>
      </c>
      <c r="AG1796" s="1"/>
      <c r="AH1796" s="33" t="str" cm="1">
        <f t="array" ref="AH1796">IF(AND(L1796&lt;&gt;"",O1796&lt;&gt;"",R1796:S1796&lt;&gt;"",W1796:X1796&lt;&gt;"",Z1796:AA1796&lt;&gt;"",AC1796&lt;&gt;""),"Good","Bad")</f>
        <v>Bad</v>
      </c>
      <c r="AL1796" t="str" cm="1">
        <f t="array" ref="AL1796">IF(R1796&gt;0,_xlfn.IFS(COUNTIF($L$20:L1796,"&lt;&gt;")&lt;101,1,COUNTIF($L$20:L1796,"&lt;&gt;")&lt;201,2,COUNTIF($L$20:L1796,"&lt;&gt;")&lt;301,3,COUNTIF($L$20:L1796,"&lt;&gt;")&lt;401,4,COUNTIF($L$20:L1796,"&lt;&gt;")&lt;501,5,COUNTIF($L$20:L1796,"&lt;&gt;")&lt;601,6,COUNTIF($L$20:L1796,"&lt;&gt;")&lt;701,7,COUNTIF($L$20:L1796,"&lt;&gt;")&lt;801,8,COUNTIF($L$20:L1796,"&lt;&gt;")&lt;901,9,COUNTIF($L$20:L1796,"&lt;&gt;")&lt;1001,10,COUNTIF($L$20:L1796,"&lt;&gt;")&lt;1101,11,COUNTIF($L$20:L1796,"&lt;&gt;")&lt;1201,12,COUNTIF($L$20:L1796,"&lt;&gt;")&lt;1301,13,COUNTIF($L$20:L1796,"&lt;&gt;")&lt;1401,14,COUNTIF($L$20:L1796,"&lt;&gt;")&lt;1501,15,COUNTIF($L$20:L1796,"&lt;&gt;")&lt;1601,16,COUNTIF($L$20:L1796,"&lt;&gt;")&lt;1701,17,COUNTIF($L$20:L1796,"&lt;&gt;")&lt;1801,18,COUNTIF($L$20:L1796,"&lt;&gt;")&lt;1901,19,COUNTIF($L$20:L1796,"&lt;&gt;")&lt;2001,20,COUNTIF($L$20:L1796,"&lt;&gt;")&lt;2101,21,COUNTIF($L$20:L1796,"&lt;&gt;")&lt;2201,22,COUNTIF($L$20:L1796,"&lt;&gt;")&lt;2301,23,COUNTIF($L$20:L1796,"&lt;&gt;")&lt;2401,24,COUNTIF($L$20:L1796,"&lt;&gt;")&lt;2501,25,COUNTIF($L$20:L1796,"&lt;&gt;")&lt;2601,26,COUNTIF($L$20:L1796,"&lt;&gt;")&lt;2701,27,COUNTIF($L$20:L1796,"&lt;&gt;")&lt;2801,28,COUNTIF($L$20:L1796,"&lt;&gt;")&lt;2901,29,COUNTIF($L$20:L1796,"&lt;&gt;")&lt;3001,30),"")</f>
        <v/>
      </c>
      <c r="AM1796" t="str">
        <f t="shared" si="135"/>
        <v/>
      </c>
      <c r="AN1796" t="str">
        <f t="shared" si="139"/>
        <v/>
      </c>
      <c r="AP1796" t="str">
        <f t="shared" si="138"/>
        <v/>
      </c>
      <c r="AQ1796" t="str">
        <f>IF(AO1796="","",COUNTIFS(AM1796:$AM$3019,AO1796))</f>
        <v/>
      </c>
    </row>
    <row r="1797" spans="1:43" x14ac:dyDescent="0.25">
      <c r="A1797" s="6" t="str">
        <f>IF(COUNT($A$20:A1796)&lt;&gt;$B$4,IF(A1796="","",A1796+1),"")</f>
        <v/>
      </c>
      <c r="B1797" s="3"/>
      <c r="C1797" s="3"/>
      <c r="D1797" s="122"/>
      <c r="E1797" s="3"/>
      <c r="F1797" s="3"/>
      <c r="G1797" s="3"/>
      <c r="H1797" s="3"/>
      <c r="I1797" s="120"/>
      <c r="J1797" s="3"/>
      <c r="K1797" s="95" t="str" cm="1">
        <f t="array" ref="K1797">IF(OR($J$14 = "A",$J$14 = "B",$J$14 = "C"),IF(I1797="","",IF(LEN(I1797)&gt;2,_xlfn.IFS(ISNUMBER(SEARCH("_",I1797)),I1797,ISNUMBER(SEARCH(", ",I1797)),SUBSTITUTE(I1797,", ","_"),ISNUMBER(SEARCH("/ ",I1797)),SUBSTITUTE(I1797,"/ ","_"),ISNUMBER(SEARCH(",",I1797)),SUBSTITUTE(I1797,",","_"),ISNUMBER(SEARCH("/",I1797)),SUBSTITUTE(I1797,"/","_"),ISNUMBER(SEARCH("",I1797)),I1797),I1797)),IF(OR($J$14 = "J",$J$14 = "K"),"",IF(D1797="","",IF(LEN(D1797)&gt;2,_xlfn.IFS(ISNUMBER(SEARCH("_",D1797)),D1797,ISNUMBER(SEARCH(", ",D1797)),SUBSTITUTE(D1797,", ","_"),ISNUMBER(SEARCH("/ ",D1797)),SUBSTITUTE(D1797,"/ ","_"),ISNUMBER(SEARCH(",",D1797)),SUBSTITUTE(D1797,",","_"),ISNUMBER(SEARCH("/",D1797)),SUBSTITUTE(D1797,"/","_"),ISNUMBER(SEARCH("",D1797)),D1797),D1797))))</f>
        <v/>
      </c>
      <c r="L1797" s="1"/>
      <c r="M1797" s="1" t="str">
        <f t="shared" si="136"/>
        <v/>
      </c>
      <c r="N1797" s="94" t="str">
        <f>IF($L1797="None","",IF(ISERROR(VLOOKUP($L1797,Info!$B$4:$B$266,1,FALSE)),"",VLOOKUP($L1797,Info!$B$4:$L$266,5,FALSE)))</f>
        <v/>
      </c>
      <c r="O1797" s="94" t="str">
        <f>IF(K1797="","",IF(AND($J$12&lt;&gt;"ABC",N1797="3"),"BAC",IF(N1797="3","ABC",IF($J$12&lt;&gt;"ABC",IF($J$10="Standard",VLOOKUP(K1797,Info!$BE$4:$BF$481,2,FALSE),VLOOKUP(K1797,Info!$BI$4:$BJ$482,2,FALSE)),IF($J$10="Standard",VLOOKUP(K1797,Info!$AG$4:$AH$2994,2,FALSE),VLOOKUP(K1797,Info!$AK$4:$AL$2997,2,FALSE))))))</f>
        <v/>
      </c>
      <c r="P1797" s="94" t="str">
        <f>IF($L1797="None","",IF(ISERROR(VLOOKUP($L1797,Info!$B$4:$B$266,1,FALSE)),"",VLOOKUP($L1797,Info!$B$4:$L$266,3,FALSE)))</f>
        <v/>
      </c>
      <c r="Q1797" s="96" t="str">
        <f>IF($L1797="None","",IF(ISERROR(VLOOKUP($L1797,Info!$B$4:$B$266,1,FALSE)),"",VLOOKUP($L1797,Info!$B$4:$L$266,4,FALSE)))</f>
        <v/>
      </c>
      <c r="R1797" s="1"/>
      <c r="S1797" s="6" t="str">
        <f t="shared" si="137"/>
        <v/>
      </c>
      <c r="T1797" s="6" t="str">
        <f>IF($L1797="None","",IF(ISERROR(VLOOKUP($L1797,Info!$B$4:$B$266,1,FALSE)),"",VLOOKUP($L1797,Info!$B$4:$L$266,11,FALSE)))</f>
        <v/>
      </c>
      <c r="U1797" s="1"/>
      <c r="V1797" s="1"/>
      <c r="W1797" s="1"/>
      <c r="X1797" s="1" t="str">
        <f>IF($L1797="None","",IF(ISERROR(VLOOKUP($L1797,Info!$B$4:$B$266,1,FALSE)),"",IF(OR(W1797="Metallic Liquid Tight",W1797="Non-Metallic Liquid Tight",W1797="LSZH",W1797="Greenfield"),VLOOKUP($L1797,Info!$B$4:$L$266,7,FALSE),"N/A")))</f>
        <v/>
      </c>
      <c r="Y1797" s="1"/>
      <c r="Z1797" s="96" t="str">
        <f>IF($L1797="None","",IF(ISERROR(VLOOKUP($L1797,Info!$B$4:$B$266,1,FALSE)),"",VLOOKUP($L1797,Info!$B$4:$L$266,9,FALSE)))</f>
        <v/>
      </c>
      <c r="AA1797" s="96" t="str">
        <f>IF($L1797="None","",IF(ISERROR(VLOOKUP($L1797,Info!$B$4:$B$266,1,FALSE)),"",VLOOKUP($L1797,Info!$B$4:$L$266,8,FALSE)))</f>
        <v/>
      </c>
      <c r="AB1797" s="96" t="str">
        <f>IF($L1797="None","",IF(ISERROR(VLOOKUP($L1797,Info!$B$4:$B$266,1,FALSE)),"",VLOOKUP($L1797,Info!$B$4:$L$266,10,FALSE)))</f>
        <v/>
      </c>
      <c r="AC1797" s="1" t="str">
        <f>IF(W1797="SO Cable","Black,White",IF(O1797="","",IF(P1797="","",IF($J$12&lt;&gt;"ABC",IF(P1797&lt;="250",VLOOKUP(O1797,Info!$AZ$4:$BB$22,3,FALSE),VLOOKUP(O1797,Info!$AZ$23:$BB$39,3,FALSE)),IF(P1797&lt;="250",VLOOKUP(O1797,Info!$AO$4:$AQ$22,3,FALSE),VLOOKUP(O1797,Info!$AO$23:$AP$39,3,FALSE))))))</f>
        <v/>
      </c>
      <c r="AD1797" s="1"/>
      <c r="AE1797" s="1" t="str">
        <f>IF($L1797="None","",IF(ISERROR(VLOOKUP($L1797,Info!$B$4:$B$266,1,FALSE)),"",VLOOKUP($L1797,Info!$B$4:$L$266,4,FALSE)))</f>
        <v/>
      </c>
      <c r="AF1797" s="1" t="str">
        <f>IF($L1797="None","",IF(ISERROR(VLOOKUP($L1797,Info!$B$4:$B$266,1,FALSE)),"",VLOOKUP($L1797,Info!$B$4:$L$266,6,FALSE)))</f>
        <v/>
      </c>
      <c r="AG1797" s="1"/>
      <c r="AH1797" s="33" t="str" cm="1">
        <f t="array" ref="AH1797">IF(AND(L1797&lt;&gt;"",O1797&lt;&gt;"",R1797:S1797&lt;&gt;"",W1797:X1797&lt;&gt;"",Z1797:AA1797&lt;&gt;"",AC1797&lt;&gt;""),"Good","Bad")</f>
        <v>Bad</v>
      </c>
      <c r="AL1797" t="str" cm="1">
        <f t="array" ref="AL1797">IF(R1797&gt;0,_xlfn.IFS(COUNTIF($L$20:L1797,"&lt;&gt;")&lt;101,1,COUNTIF($L$20:L1797,"&lt;&gt;")&lt;201,2,COUNTIF($L$20:L1797,"&lt;&gt;")&lt;301,3,COUNTIF($L$20:L1797,"&lt;&gt;")&lt;401,4,COUNTIF($L$20:L1797,"&lt;&gt;")&lt;501,5,COUNTIF($L$20:L1797,"&lt;&gt;")&lt;601,6,COUNTIF($L$20:L1797,"&lt;&gt;")&lt;701,7,COUNTIF($L$20:L1797,"&lt;&gt;")&lt;801,8,COUNTIF($L$20:L1797,"&lt;&gt;")&lt;901,9,COUNTIF($L$20:L1797,"&lt;&gt;")&lt;1001,10,COUNTIF($L$20:L1797,"&lt;&gt;")&lt;1101,11,COUNTIF($L$20:L1797,"&lt;&gt;")&lt;1201,12,COUNTIF($L$20:L1797,"&lt;&gt;")&lt;1301,13,COUNTIF($L$20:L1797,"&lt;&gt;")&lt;1401,14,COUNTIF($L$20:L1797,"&lt;&gt;")&lt;1501,15,COUNTIF($L$20:L1797,"&lt;&gt;")&lt;1601,16,COUNTIF($L$20:L1797,"&lt;&gt;")&lt;1701,17,COUNTIF($L$20:L1797,"&lt;&gt;")&lt;1801,18,COUNTIF($L$20:L1797,"&lt;&gt;")&lt;1901,19,COUNTIF($L$20:L1797,"&lt;&gt;")&lt;2001,20,COUNTIF($L$20:L1797,"&lt;&gt;")&lt;2101,21,COUNTIF($L$20:L1797,"&lt;&gt;")&lt;2201,22,COUNTIF($L$20:L1797,"&lt;&gt;")&lt;2301,23,COUNTIF($L$20:L1797,"&lt;&gt;")&lt;2401,24,COUNTIF($L$20:L1797,"&lt;&gt;")&lt;2501,25,COUNTIF($L$20:L1797,"&lt;&gt;")&lt;2601,26,COUNTIF($L$20:L1797,"&lt;&gt;")&lt;2701,27,COUNTIF($L$20:L1797,"&lt;&gt;")&lt;2801,28,COUNTIF($L$20:L1797,"&lt;&gt;")&lt;2901,29,COUNTIF($L$20:L1797,"&lt;&gt;")&lt;3001,30),"")</f>
        <v/>
      </c>
      <c r="AM1797" t="str">
        <f t="shared" si="135"/>
        <v/>
      </c>
      <c r="AN1797" t="str">
        <f t="shared" si="139"/>
        <v/>
      </c>
      <c r="AP1797" t="str">
        <f t="shared" si="138"/>
        <v/>
      </c>
      <c r="AQ1797" t="str">
        <f>IF(AO1797="","",COUNTIFS(AM1797:$AM$3019,AO1797))</f>
        <v/>
      </c>
    </row>
    <row r="1798" spans="1:43" x14ac:dyDescent="0.25">
      <c r="A1798" s="6" t="str">
        <f>IF(COUNT($A$20:A1797)&lt;&gt;$B$4,IF(A1797="","",A1797+1),"")</f>
        <v/>
      </c>
      <c r="B1798" s="3"/>
      <c r="C1798" s="3"/>
      <c r="D1798" s="122"/>
      <c r="E1798" s="3"/>
      <c r="F1798" s="3"/>
      <c r="G1798" s="3"/>
      <c r="H1798" s="3"/>
      <c r="I1798" s="120"/>
      <c r="J1798" s="3"/>
      <c r="K1798" s="95" t="str" cm="1">
        <f t="array" ref="K1798">IF(OR($J$14 = "A",$J$14 = "B",$J$14 = "C"),IF(I1798="","",IF(LEN(I1798)&gt;2,_xlfn.IFS(ISNUMBER(SEARCH("_",I1798)),I1798,ISNUMBER(SEARCH(", ",I1798)),SUBSTITUTE(I1798,", ","_"),ISNUMBER(SEARCH("/ ",I1798)),SUBSTITUTE(I1798,"/ ","_"),ISNUMBER(SEARCH(",",I1798)),SUBSTITUTE(I1798,",","_"),ISNUMBER(SEARCH("/",I1798)),SUBSTITUTE(I1798,"/","_"),ISNUMBER(SEARCH("",I1798)),I1798),I1798)),IF(OR($J$14 = "J",$J$14 = "K"),"",IF(D1798="","",IF(LEN(D1798)&gt;2,_xlfn.IFS(ISNUMBER(SEARCH("_",D1798)),D1798,ISNUMBER(SEARCH(", ",D1798)),SUBSTITUTE(D1798,", ","_"),ISNUMBER(SEARCH("/ ",D1798)),SUBSTITUTE(D1798,"/ ","_"),ISNUMBER(SEARCH(",",D1798)),SUBSTITUTE(D1798,",","_"),ISNUMBER(SEARCH("/",D1798)),SUBSTITUTE(D1798,"/","_"),ISNUMBER(SEARCH("",D1798)),D1798),D1798))))</f>
        <v/>
      </c>
      <c r="L1798" s="1"/>
      <c r="M1798" s="1" t="str">
        <f t="shared" si="136"/>
        <v/>
      </c>
      <c r="N1798" s="94" t="str">
        <f>IF($L1798="None","",IF(ISERROR(VLOOKUP($L1798,Info!$B$4:$B$266,1,FALSE)),"",VLOOKUP($L1798,Info!$B$4:$L$266,5,FALSE)))</f>
        <v/>
      </c>
      <c r="O1798" s="94" t="str">
        <f>IF(K1798="","",IF(AND($J$12&lt;&gt;"ABC",N1798="3"),"BAC",IF(N1798="3","ABC",IF($J$12&lt;&gt;"ABC",IF($J$10="Standard",VLOOKUP(K1798,Info!$BE$4:$BF$481,2,FALSE),VLOOKUP(K1798,Info!$BI$4:$BJ$482,2,FALSE)),IF($J$10="Standard",VLOOKUP(K1798,Info!$AG$4:$AH$2994,2,FALSE),VLOOKUP(K1798,Info!$AK$4:$AL$2997,2,FALSE))))))</f>
        <v/>
      </c>
      <c r="P1798" s="94" t="str">
        <f>IF($L1798="None","",IF(ISERROR(VLOOKUP($L1798,Info!$B$4:$B$266,1,FALSE)),"",VLOOKUP($L1798,Info!$B$4:$L$266,3,FALSE)))</f>
        <v/>
      </c>
      <c r="Q1798" s="96" t="str">
        <f>IF($L1798="None","",IF(ISERROR(VLOOKUP($L1798,Info!$B$4:$B$266,1,FALSE)),"",VLOOKUP($L1798,Info!$B$4:$L$266,4,FALSE)))</f>
        <v/>
      </c>
      <c r="R1798" s="1"/>
      <c r="S1798" s="6" t="str">
        <f t="shared" si="137"/>
        <v/>
      </c>
      <c r="T1798" s="6" t="str">
        <f>IF($L1798="None","",IF(ISERROR(VLOOKUP($L1798,Info!$B$4:$B$266,1,FALSE)),"",VLOOKUP($L1798,Info!$B$4:$L$266,11,FALSE)))</f>
        <v/>
      </c>
      <c r="U1798" s="1"/>
      <c r="V1798" s="1"/>
      <c r="W1798" s="1"/>
      <c r="X1798" s="1" t="str">
        <f>IF($L1798="None","",IF(ISERROR(VLOOKUP($L1798,Info!$B$4:$B$266,1,FALSE)),"",IF(OR(W1798="Metallic Liquid Tight",W1798="Non-Metallic Liquid Tight",W1798="LSZH",W1798="Greenfield"),VLOOKUP($L1798,Info!$B$4:$L$266,7,FALSE),"N/A")))</f>
        <v/>
      </c>
      <c r="Y1798" s="1"/>
      <c r="Z1798" s="96" t="str">
        <f>IF($L1798="None","",IF(ISERROR(VLOOKUP($L1798,Info!$B$4:$B$266,1,FALSE)),"",VLOOKUP($L1798,Info!$B$4:$L$266,9,FALSE)))</f>
        <v/>
      </c>
      <c r="AA1798" s="96" t="str">
        <f>IF($L1798="None","",IF(ISERROR(VLOOKUP($L1798,Info!$B$4:$B$266,1,FALSE)),"",VLOOKUP($L1798,Info!$B$4:$L$266,8,FALSE)))</f>
        <v/>
      </c>
      <c r="AB1798" s="96" t="str">
        <f>IF($L1798="None","",IF(ISERROR(VLOOKUP($L1798,Info!$B$4:$B$266,1,FALSE)),"",VLOOKUP($L1798,Info!$B$4:$L$266,10,FALSE)))</f>
        <v/>
      </c>
      <c r="AC1798" s="1" t="str">
        <f>IF(W1798="SO Cable","Black,White",IF(O1798="","",IF(P1798="","",IF($J$12&lt;&gt;"ABC",IF(P1798&lt;="250",VLOOKUP(O1798,Info!$AZ$4:$BB$22,3,FALSE),VLOOKUP(O1798,Info!$AZ$23:$BB$39,3,FALSE)),IF(P1798&lt;="250",VLOOKUP(O1798,Info!$AO$4:$AQ$22,3,FALSE),VLOOKUP(O1798,Info!$AO$23:$AP$39,3,FALSE))))))</f>
        <v/>
      </c>
      <c r="AD1798" s="1"/>
      <c r="AE1798" s="1" t="str">
        <f>IF($L1798="None","",IF(ISERROR(VLOOKUP($L1798,Info!$B$4:$B$266,1,FALSE)),"",VLOOKUP($L1798,Info!$B$4:$L$266,4,FALSE)))</f>
        <v/>
      </c>
      <c r="AF1798" s="1" t="str">
        <f>IF($L1798="None","",IF(ISERROR(VLOOKUP($L1798,Info!$B$4:$B$266,1,FALSE)),"",VLOOKUP($L1798,Info!$B$4:$L$266,6,FALSE)))</f>
        <v/>
      </c>
      <c r="AG1798" s="1"/>
      <c r="AH1798" s="33" t="str" cm="1">
        <f t="array" ref="AH1798">IF(AND(L1798&lt;&gt;"",O1798&lt;&gt;"",R1798:S1798&lt;&gt;"",W1798:X1798&lt;&gt;"",Z1798:AA1798&lt;&gt;"",AC1798&lt;&gt;""),"Good","Bad")</f>
        <v>Bad</v>
      </c>
      <c r="AL1798" t="str" cm="1">
        <f t="array" ref="AL1798">IF(R1798&gt;0,_xlfn.IFS(COUNTIF($L$20:L1798,"&lt;&gt;")&lt;101,1,COUNTIF($L$20:L1798,"&lt;&gt;")&lt;201,2,COUNTIF($L$20:L1798,"&lt;&gt;")&lt;301,3,COUNTIF($L$20:L1798,"&lt;&gt;")&lt;401,4,COUNTIF($L$20:L1798,"&lt;&gt;")&lt;501,5,COUNTIF($L$20:L1798,"&lt;&gt;")&lt;601,6,COUNTIF($L$20:L1798,"&lt;&gt;")&lt;701,7,COUNTIF($L$20:L1798,"&lt;&gt;")&lt;801,8,COUNTIF($L$20:L1798,"&lt;&gt;")&lt;901,9,COUNTIF($L$20:L1798,"&lt;&gt;")&lt;1001,10,COUNTIF($L$20:L1798,"&lt;&gt;")&lt;1101,11,COUNTIF($L$20:L1798,"&lt;&gt;")&lt;1201,12,COUNTIF($L$20:L1798,"&lt;&gt;")&lt;1301,13,COUNTIF($L$20:L1798,"&lt;&gt;")&lt;1401,14,COUNTIF($L$20:L1798,"&lt;&gt;")&lt;1501,15,COUNTIF($L$20:L1798,"&lt;&gt;")&lt;1601,16,COUNTIF($L$20:L1798,"&lt;&gt;")&lt;1701,17,COUNTIF($L$20:L1798,"&lt;&gt;")&lt;1801,18,COUNTIF($L$20:L1798,"&lt;&gt;")&lt;1901,19,COUNTIF($L$20:L1798,"&lt;&gt;")&lt;2001,20,COUNTIF($L$20:L1798,"&lt;&gt;")&lt;2101,21,COUNTIF($L$20:L1798,"&lt;&gt;")&lt;2201,22,COUNTIF($L$20:L1798,"&lt;&gt;")&lt;2301,23,COUNTIF($L$20:L1798,"&lt;&gt;")&lt;2401,24,COUNTIF($L$20:L1798,"&lt;&gt;")&lt;2501,25,COUNTIF($L$20:L1798,"&lt;&gt;")&lt;2601,26,COUNTIF($L$20:L1798,"&lt;&gt;")&lt;2701,27,COUNTIF($L$20:L1798,"&lt;&gt;")&lt;2801,28,COUNTIF($L$20:L1798,"&lt;&gt;")&lt;2901,29,COUNTIF($L$20:L1798,"&lt;&gt;")&lt;3001,30),"")</f>
        <v/>
      </c>
      <c r="AM1798" t="str">
        <f t="shared" si="135"/>
        <v/>
      </c>
      <c r="AN1798" t="str">
        <f t="shared" si="139"/>
        <v/>
      </c>
      <c r="AP1798" t="str">
        <f t="shared" si="138"/>
        <v/>
      </c>
      <c r="AQ1798" t="str">
        <f>IF(AO1798="","",COUNTIFS(AM1798:$AM$3019,AO1798))</f>
        <v/>
      </c>
    </row>
    <row r="1799" spans="1:43" x14ac:dyDescent="0.25">
      <c r="A1799" s="6" t="str">
        <f>IF(COUNT($A$20:A1798)&lt;&gt;$B$4,IF(A1798="","",A1798+1),"")</f>
        <v/>
      </c>
      <c r="B1799" s="3"/>
      <c r="C1799" s="3"/>
      <c r="D1799" s="122"/>
      <c r="E1799" s="3"/>
      <c r="F1799" s="3"/>
      <c r="G1799" s="3"/>
      <c r="H1799" s="3"/>
      <c r="I1799" s="120"/>
      <c r="J1799" s="3"/>
      <c r="K1799" s="95" t="str" cm="1">
        <f t="array" ref="K1799">IF(OR($J$14 = "A",$J$14 = "B",$J$14 = "C"),IF(I1799="","",IF(LEN(I1799)&gt;2,_xlfn.IFS(ISNUMBER(SEARCH("_",I1799)),I1799,ISNUMBER(SEARCH(", ",I1799)),SUBSTITUTE(I1799,", ","_"),ISNUMBER(SEARCH("/ ",I1799)),SUBSTITUTE(I1799,"/ ","_"),ISNUMBER(SEARCH(",",I1799)),SUBSTITUTE(I1799,",","_"),ISNUMBER(SEARCH("/",I1799)),SUBSTITUTE(I1799,"/","_"),ISNUMBER(SEARCH("",I1799)),I1799),I1799)),IF(OR($J$14 = "J",$J$14 = "K"),"",IF(D1799="","",IF(LEN(D1799)&gt;2,_xlfn.IFS(ISNUMBER(SEARCH("_",D1799)),D1799,ISNUMBER(SEARCH(", ",D1799)),SUBSTITUTE(D1799,", ","_"),ISNUMBER(SEARCH("/ ",D1799)),SUBSTITUTE(D1799,"/ ","_"),ISNUMBER(SEARCH(",",D1799)),SUBSTITUTE(D1799,",","_"),ISNUMBER(SEARCH("/",D1799)),SUBSTITUTE(D1799,"/","_"),ISNUMBER(SEARCH("",D1799)),D1799),D1799))))</f>
        <v/>
      </c>
      <c r="L1799" s="1"/>
      <c r="M1799" s="1" t="str">
        <f t="shared" si="136"/>
        <v/>
      </c>
      <c r="N1799" s="94" t="str">
        <f>IF($L1799="None","",IF(ISERROR(VLOOKUP($L1799,Info!$B$4:$B$266,1,FALSE)),"",VLOOKUP($L1799,Info!$B$4:$L$266,5,FALSE)))</f>
        <v/>
      </c>
      <c r="O1799" s="94" t="str">
        <f>IF(K1799="","",IF(AND($J$12&lt;&gt;"ABC",N1799="3"),"BAC",IF(N1799="3","ABC",IF($J$12&lt;&gt;"ABC",IF($J$10="Standard",VLOOKUP(K1799,Info!$BE$4:$BF$481,2,FALSE),VLOOKUP(K1799,Info!$BI$4:$BJ$482,2,FALSE)),IF($J$10="Standard",VLOOKUP(K1799,Info!$AG$4:$AH$2994,2,FALSE),VLOOKUP(K1799,Info!$AK$4:$AL$2997,2,FALSE))))))</f>
        <v/>
      </c>
      <c r="P1799" s="94" t="str">
        <f>IF($L1799="None","",IF(ISERROR(VLOOKUP($L1799,Info!$B$4:$B$266,1,FALSE)),"",VLOOKUP($L1799,Info!$B$4:$L$266,3,FALSE)))</f>
        <v/>
      </c>
      <c r="Q1799" s="96" t="str">
        <f>IF($L1799="None","",IF(ISERROR(VLOOKUP($L1799,Info!$B$4:$B$266,1,FALSE)),"",VLOOKUP($L1799,Info!$B$4:$L$266,4,FALSE)))</f>
        <v/>
      </c>
      <c r="R1799" s="1"/>
      <c r="S1799" s="6" t="str">
        <f t="shared" si="137"/>
        <v/>
      </c>
      <c r="T1799" s="6" t="str">
        <f>IF($L1799="None","",IF(ISERROR(VLOOKUP($L1799,Info!$B$4:$B$266,1,FALSE)),"",VLOOKUP($L1799,Info!$B$4:$L$266,11,FALSE)))</f>
        <v/>
      </c>
      <c r="U1799" s="1"/>
      <c r="V1799" s="1"/>
      <c r="W1799" s="1"/>
      <c r="X1799" s="1" t="str">
        <f>IF($L1799="None","",IF(ISERROR(VLOOKUP($L1799,Info!$B$4:$B$266,1,FALSE)),"",IF(OR(W1799="Metallic Liquid Tight",W1799="Non-Metallic Liquid Tight",W1799="LSZH",W1799="Greenfield"),VLOOKUP($L1799,Info!$B$4:$L$266,7,FALSE),"N/A")))</f>
        <v/>
      </c>
      <c r="Y1799" s="1"/>
      <c r="Z1799" s="96" t="str">
        <f>IF($L1799="None","",IF(ISERROR(VLOOKUP($L1799,Info!$B$4:$B$266,1,FALSE)),"",VLOOKUP($L1799,Info!$B$4:$L$266,9,FALSE)))</f>
        <v/>
      </c>
      <c r="AA1799" s="96" t="str">
        <f>IF($L1799="None","",IF(ISERROR(VLOOKUP($L1799,Info!$B$4:$B$266,1,FALSE)),"",VLOOKUP($L1799,Info!$B$4:$L$266,8,FALSE)))</f>
        <v/>
      </c>
      <c r="AB1799" s="96" t="str">
        <f>IF($L1799="None","",IF(ISERROR(VLOOKUP($L1799,Info!$B$4:$B$266,1,FALSE)),"",VLOOKUP($L1799,Info!$B$4:$L$266,10,FALSE)))</f>
        <v/>
      </c>
      <c r="AC1799" s="1" t="str">
        <f>IF(W1799="SO Cable","Black,White",IF(O1799="","",IF(P1799="","",IF($J$12&lt;&gt;"ABC",IF(P1799&lt;="250",VLOOKUP(O1799,Info!$AZ$4:$BB$22,3,FALSE),VLOOKUP(O1799,Info!$AZ$23:$BB$39,3,FALSE)),IF(P1799&lt;="250",VLOOKUP(O1799,Info!$AO$4:$AQ$22,3,FALSE),VLOOKUP(O1799,Info!$AO$23:$AP$39,3,FALSE))))))</f>
        <v/>
      </c>
      <c r="AD1799" s="1"/>
      <c r="AE1799" s="1" t="str">
        <f>IF($L1799="None","",IF(ISERROR(VLOOKUP($L1799,Info!$B$4:$B$266,1,FALSE)),"",VLOOKUP($L1799,Info!$B$4:$L$266,4,FALSE)))</f>
        <v/>
      </c>
      <c r="AF1799" s="1" t="str">
        <f>IF($L1799="None","",IF(ISERROR(VLOOKUP($L1799,Info!$B$4:$B$266,1,FALSE)),"",VLOOKUP($L1799,Info!$B$4:$L$266,6,FALSE)))</f>
        <v/>
      </c>
      <c r="AG1799" s="1"/>
      <c r="AH1799" s="33" t="str" cm="1">
        <f t="array" ref="AH1799">IF(AND(L1799&lt;&gt;"",O1799&lt;&gt;"",R1799:S1799&lt;&gt;"",W1799:X1799&lt;&gt;"",Z1799:AA1799&lt;&gt;"",AC1799&lt;&gt;""),"Good","Bad")</f>
        <v>Bad</v>
      </c>
      <c r="AL1799" t="str" cm="1">
        <f t="array" ref="AL1799">IF(R1799&gt;0,_xlfn.IFS(COUNTIF($L$20:L1799,"&lt;&gt;")&lt;101,1,COUNTIF($L$20:L1799,"&lt;&gt;")&lt;201,2,COUNTIF($L$20:L1799,"&lt;&gt;")&lt;301,3,COUNTIF($L$20:L1799,"&lt;&gt;")&lt;401,4,COUNTIF($L$20:L1799,"&lt;&gt;")&lt;501,5,COUNTIF($L$20:L1799,"&lt;&gt;")&lt;601,6,COUNTIF($L$20:L1799,"&lt;&gt;")&lt;701,7,COUNTIF($L$20:L1799,"&lt;&gt;")&lt;801,8,COUNTIF($L$20:L1799,"&lt;&gt;")&lt;901,9,COUNTIF($L$20:L1799,"&lt;&gt;")&lt;1001,10,COUNTIF($L$20:L1799,"&lt;&gt;")&lt;1101,11,COUNTIF($L$20:L1799,"&lt;&gt;")&lt;1201,12,COUNTIF($L$20:L1799,"&lt;&gt;")&lt;1301,13,COUNTIF($L$20:L1799,"&lt;&gt;")&lt;1401,14,COUNTIF($L$20:L1799,"&lt;&gt;")&lt;1501,15,COUNTIF($L$20:L1799,"&lt;&gt;")&lt;1601,16,COUNTIF($L$20:L1799,"&lt;&gt;")&lt;1701,17,COUNTIF($L$20:L1799,"&lt;&gt;")&lt;1801,18,COUNTIF($L$20:L1799,"&lt;&gt;")&lt;1901,19,COUNTIF($L$20:L1799,"&lt;&gt;")&lt;2001,20,COUNTIF($L$20:L1799,"&lt;&gt;")&lt;2101,21,COUNTIF($L$20:L1799,"&lt;&gt;")&lt;2201,22,COUNTIF($L$20:L1799,"&lt;&gt;")&lt;2301,23,COUNTIF($L$20:L1799,"&lt;&gt;")&lt;2401,24,COUNTIF($L$20:L1799,"&lt;&gt;")&lt;2501,25,COUNTIF($L$20:L1799,"&lt;&gt;")&lt;2601,26,COUNTIF($L$20:L1799,"&lt;&gt;")&lt;2701,27,COUNTIF($L$20:L1799,"&lt;&gt;")&lt;2801,28,COUNTIF($L$20:L1799,"&lt;&gt;")&lt;2901,29,COUNTIF($L$20:L1799,"&lt;&gt;")&lt;3001,30),"")</f>
        <v/>
      </c>
      <c r="AM1799" t="str">
        <f t="shared" si="135"/>
        <v/>
      </c>
      <c r="AN1799" t="str">
        <f t="shared" si="139"/>
        <v/>
      </c>
      <c r="AP1799" t="str">
        <f t="shared" si="138"/>
        <v/>
      </c>
      <c r="AQ1799" t="str">
        <f>IF(AO1799="","",COUNTIFS(AM1799:$AM$3019,AO1799))</f>
        <v/>
      </c>
    </row>
    <row r="1800" spans="1:43" x14ac:dyDescent="0.25">
      <c r="A1800" s="6" t="str">
        <f>IF(COUNT($A$20:A1799)&lt;&gt;$B$4,IF(A1799="","",A1799+1),"")</f>
        <v/>
      </c>
      <c r="B1800" s="3"/>
      <c r="C1800" s="3"/>
      <c r="D1800" s="122"/>
      <c r="E1800" s="3"/>
      <c r="F1800" s="3"/>
      <c r="G1800" s="3"/>
      <c r="H1800" s="3"/>
      <c r="I1800" s="120"/>
      <c r="J1800" s="3"/>
      <c r="K1800" s="95" t="str" cm="1">
        <f t="array" ref="K1800">IF(OR($J$14 = "A",$J$14 = "B",$J$14 = "C"),IF(I1800="","",IF(LEN(I1800)&gt;2,_xlfn.IFS(ISNUMBER(SEARCH("_",I1800)),I1800,ISNUMBER(SEARCH(", ",I1800)),SUBSTITUTE(I1800,", ","_"),ISNUMBER(SEARCH("/ ",I1800)),SUBSTITUTE(I1800,"/ ","_"),ISNUMBER(SEARCH(",",I1800)),SUBSTITUTE(I1800,",","_"),ISNUMBER(SEARCH("/",I1800)),SUBSTITUTE(I1800,"/","_"),ISNUMBER(SEARCH("",I1800)),I1800),I1800)),IF(OR($J$14 = "J",$J$14 = "K"),"",IF(D1800="","",IF(LEN(D1800)&gt;2,_xlfn.IFS(ISNUMBER(SEARCH("_",D1800)),D1800,ISNUMBER(SEARCH(", ",D1800)),SUBSTITUTE(D1800,", ","_"),ISNUMBER(SEARCH("/ ",D1800)),SUBSTITUTE(D1800,"/ ","_"),ISNUMBER(SEARCH(",",D1800)),SUBSTITUTE(D1800,",","_"),ISNUMBER(SEARCH("/",D1800)),SUBSTITUTE(D1800,"/","_"),ISNUMBER(SEARCH("",D1800)),D1800),D1800))))</f>
        <v/>
      </c>
      <c r="L1800" s="1"/>
      <c r="M1800" s="1" t="str">
        <f t="shared" si="136"/>
        <v/>
      </c>
      <c r="N1800" s="94" t="str">
        <f>IF($L1800="None","",IF(ISERROR(VLOOKUP($L1800,Info!$B$4:$B$266,1,FALSE)),"",VLOOKUP($L1800,Info!$B$4:$L$266,5,FALSE)))</f>
        <v/>
      </c>
      <c r="O1800" s="94" t="str">
        <f>IF(K1800="","",IF(AND($J$12&lt;&gt;"ABC",N1800="3"),"BAC",IF(N1800="3","ABC",IF($J$12&lt;&gt;"ABC",IF($J$10="Standard",VLOOKUP(K1800,Info!$BE$4:$BF$481,2,FALSE),VLOOKUP(K1800,Info!$BI$4:$BJ$482,2,FALSE)),IF($J$10="Standard",VLOOKUP(K1800,Info!$AG$4:$AH$2994,2,FALSE),VLOOKUP(K1800,Info!$AK$4:$AL$2997,2,FALSE))))))</f>
        <v/>
      </c>
      <c r="P1800" s="94" t="str">
        <f>IF($L1800="None","",IF(ISERROR(VLOOKUP($L1800,Info!$B$4:$B$266,1,FALSE)),"",VLOOKUP($L1800,Info!$B$4:$L$266,3,FALSE)))</f>
        <v/>
      </c>
      <c r="Q1800" s="96" t="str">
        <f>IF($L1800="None","",IF(ISERROR(VLOOKUP($L1800,Info!$B$4:$B$266,1,FALSE)),"",VLOOKUP($L1800,Info!$B$4:$L$266,4,FALSE)))</f>
        <v/>
      </c>
      <c r="R1800" s="1"/>
      <c r="S1800" s="6" t="str">
        <f t="shared" si="137"/>
        <v/>
      </c>
      <c r="T1800" s="6" t="str">
        <f>IF($L1800="None","",IF(ISERROR(VLOOKUP($L1800,Info!$B$4:$B$266,1,FALSE)),"",VLOOKUP($L1800,Info!$B$4:$L$266,11,FALSE)))</f>
        <v/>
      </c>
      <c r="U1800" s="1"/>
      <c r="V1800" s="1"/>
      <c r="W1800" s="1"/>
      <c r="X1800" s="1" t="str">
        <f>IF($L1800="None","",IF(ISERROR(VLOOKUP($L1800,Info!$B$4:$B$266,1,FALSE)),"",IF(OR(W1800="Metallic Liquid Tight",W1800="Non-Metallic Liquid Tight",W1800="LSZH",W1800="Greenfield"),VLOOKUP($L1800,Info!$B$4:$L$266,7,FALSE),"N/A")))</f>
        <v/>
      </c>
      <c r="Y1800" s="1"/>
      <c r="Z1800" s="96" t="str">
        <f>IF($L1800="None","",IF(ISERROR(VLOOKUP($L1800,Info!$B$4:$B$266,1,FALSE)),"",VLOOKUP($L1800,Info!$B$4:$L$266,9,FALSE)))</f>
        <v/>
      </c>
      <c r="AA1800" s="96" t="str">
        <f>IF($L1800="None","",IF(ISERROR(VLOOKUP($L1800,Info!$B$4:$B$266,1,FALSE)),"",VLOOKUP($L1800,Info!$B$4:$L$266,8,FALSE)))</f>
        <v/>
      </c>
      <c r="AB1800" s="96" t="str">
        <f>IF($L1800="None","",IF(ISERROR(VLOOKUP($L1800,Info!$B$4:$B$266,1,FALSE)),"",VLOOKUP($L1800,Info!$B$4:$L$266,10,FALSE)))</f>
        <v/>
      </c>
      <c r="AC1800" s="1" t="str">
        <f>IF(W1800="SO Cable","Black,White",IF(O1800="","",IF(P1800="","",IF($J$12&lt;&gt;"ABC",IF(P1800&lt;="250",VLOOKUP(O1800,Info!$AZ$4:$BB$22,3,FALSE),VLOOKUP(O1800,Info!$AZ$23:$BB$39,3,FALSE)),IF(P1800&lt;="250",VLOOKUP(O1800,Info!$AO$4:$AQ$22,3,FALSE),VLOOKUP(O1800,Info!$AO$23:$AP$39,3,FALSE))))))</f>
        <v/>
      </c>
      <c r="AD1800" s="1"/>
      <c r="AE1800" s="1" t="str">
        <f>IF($L1800="None","",IF(ISERROR(VLOOKUP($L1800,Info!$B$4:$B$266,1,FALSE)),"",VLOOKUP($L1800,Info!$B$4:$L$266,4,FALSE)))</f>
        <v/>
      </c>
      <c r="AF1800" s="1" t="str">
        <f>IF($L1800="None","",IF(ISERROR(VLOOKUP($L1800,Info!$B$4:$B$266,1,FALSE)),"",VLOOKUP($L1800,Info!$B$4:$L$266,6,FALSE)))</f>
        <v/>
      </c>
      <c r="AG1800" s="1"/>
      <c r="AH1800" s="33" t="str" cm="1">
        <f t="array" ref="AH1800">IF(AND(L1800&lt;&gt;"",O1800&lt;&gt;"",R1800:S1800&lt;&gt;"",W1800:X1800&lt;&gt;"",Z1800:AA1800&lt;&gt;"",AC1800&lt;&gt;""),"Good","Bad")</f>
        <v>Bad</v>
      </c>
      <c r="AL1800" t="str" cm="1">
        <f t="array" ref="AL1800">IF(R1800&gt;0,_xlfn.IFS(COUNTIF($L$20:L1800,"&lt;&gt;")&lt;101,1,COUNTIF($L$20:L1800,"&lt;&gt;")&lt;201,2,COUNTIF($L$20:L1800,"&lt;&gt;")&lt;301,3,COUNTIF($L$20:L1800,"&lt;&gt;")&lt;401,4,COUNTIF($L$20:L1800,"&lt;&gt;")&lt;501,5,COUNTIF($L$20:L1800,"&lt;&gt;")&lt;601,6,COUNTIF($L$20:L1800,"&lt;&gt;")&lt;701,7,COUNTIF($L$20:L1800,"&lt;&gt;")&lt;801,8,COUNTIF($L$20:L1800,"&lt;&gt;")&lt;901,9,COUNTIF($L$20:L1800,"&lt;&gt;")&lt;1001,10,COUNTIF($L$20:L1800,"&lt;&gt;")&lt;1101,11,COUNTIF($L$20:L1800,"&lt;&gt;")&lt;1201,12,COUNTIF($L$20:L1800,"&lt;&gt;")&lt;1301,13,COUNTIF($L$20:L1800,"&lt;&gt;")&lt;1401,14,COUNTIF($L$20:L1800,"&lt;&gt;")&lt;1501,15,COUNTIF($L$20:L1800,"&lt;&gt;")&lt;1601,16,COUNTIF($L$20:L1800,"&lt;&gt;")&lt;1701,17,COUNTIF($L$20:L1800,"&lt;&gt;")&lt;1801,18,COUNTIF($L$20:L1800,"&lt;&gt;")&lt;1901,19,COUNTIF($L$20:L1800,"&lt;&gt;")&lt;2001,20,COUNTIF($L$20:L1800,"&lt;&gt;")&lt;2101,21,COUNTIF($L$20:L1800,"&lt;&gt;")&lt;2201,22,COUNTIF($L$20:L1800,"&lt;&gt;")&lt;2301,23,COUNTIF($L$20:L1800,"&lt;&gt;")&lt;2401,24,COUNTIF($L$20:L1800,"&lt;&gt;")&lt;2501,25,COUNTIF($L$20:L1800,"&lt;&gt;")&lt;2601,26,COUNTIF($L$20:L1800,"&lt;&gt;")&lt;2701,27,COUNTIF($L$20:L1800,"&lt;&gt;")&lt;2801,28,COUNTIF($L$20:L1800,"&lt;&gt;")&lt;2901,29,COUNTIF($L$20:L1800,"&lt;&gt;")&lt;3001,30),"")</f>
        <v/>
      </c>
      <c r="AM1800" t="str">
        <f t="shared" si="135"/>
        <v/>
      </c>
      <c r="AN1800" t="str">
        <f t="shared" si="139"/>
        <v/>
      </c>
      <c r="AP1800" t="str">
        <f t="shared" si="138"/>
        <v/>
      </c>
      <c r="AQ1800" t="str">
        <f>IF(AO1800="","",COUNTIFS(AM1800:$AM$3019,AO1800))</f>
        <v/>
      </c>
    </row>
    <row r="1801" spans="1:43" x14ac:dyDescent="0.25">
      <c r="A1801" s="6" t="str">
        <f>IF(COUNT($A$20:A1800)&lt;&gt;$B$4,IF(A1800="","",A1800+1),"")</f>
        <v/>
      </c>
      <c r="B1801" s="3"/>
      <c r="C1801" s="3"/>
      <c r="D1801" s="122"/>
      <c r="E1801" s="3"/>
      <c r="F1801" s="3"/>
      <c r="G1801" s="3"/>
      <c r="H1801" s="3"/>
      <c r="I1801" s="120"/>
      <c r="J1801" s="3"/>
      <c r="K1801" s="95" t="str" cm="1">
        <f t="array" ref="K1801">IF(OR($J$14 = "A",$J$14 = "B",$J$14 = "C"),IF(I1801="","",IF(LEN(I1801)&gt;2,_xlfn.IFS(ISNUMBER(SEARCH("_",I1801)),I1801,ISNUMBER(SEARCH(", ",I1801)),SUBSTITUTE(I1801,", ","_"),ISNUMBER(SEARCH("/ ",I1801)),SUBSTITUTE(I1801,"/ ","_"),ISNUMBER(SEARCH(",",I1801)),SUBSTITUTE(I1801,",","_"),ISNUMBER(SEARCH("/",I1801)),SUBSTITUTE(I1801,"/","_"),ISNUMBER(SEARCH("",I1801)),I1801),I1801)),IF(OR($J$14 = "J",$J$14 = "K"),"",IF(D1801="","",IF(LEN(D1801)&gt;2,_xlfn.IFS(ISNUMBER(SEARCH("_",D1801)),D1801,ISNUMBER(SEARCH(", ",D1801)),SUBSTITUTE(D1801,", ","_"),ISNUMBER(SEARCH("/ ",D1801)),SUBSTITUTE(D1801,"/ ","_"),ISNUMBER(SEARCH(",",D1801)),SUBSTITUTE(D1801,",","_"),ISNUMBER(SEARCH("/",D1801)),SUBSTITUTE(D1801,"/","_"),ISNUMBER(SEARCH("",D1801)),D1801),D1801))))</f>
        <v/>
      </c>
      <c r="L1801" s="1"/>
      <c r="M1801" s="1" t="str">
        <f t="shared" si="136"/>
        <v/>
      </c>
      <c r="N1801" s="94" t="str">
        <f>IF($L1801="None","",IF(ISERROR(VLOOKUP($L1801,Info!$B$4:$B$266,1,FALSE)),"",VLOOKUP($L1801,Info!$B$4:$L$266,5,FALSE)))</f>
        <v/>
      </c>
      <c r="O1801" s="94" t="str">
        <f>IF(K1801="","",IF(AND($J$12&lt;&gt;"ABC",N1801="3"),"BAC",IF(N1801="3","ABC",IF($J$12&lt;&gt;"ABC",IF($J$10="Standard",VLOOKUP(K1801,Info!$BE$4:$BF$481,2,FALSE),VLOOKUP(K1801,Info!$BI$4:$BJ$482,2,FALSE)),IF($J$10="Standard",VLOOKUP(K1801,Info!$AG$4:$AH$2994,2,FALSE),VLOOKUP(K1801,Info!$AK$4:$AL$2997,2,FALSE))))))</f>
        <v/>
      </c>
      <c r="P1801" s="94" t="str">
        <f>IF($L1801="None","",IF(ISERROR(VLOOKUP($L1801,Info!$B$4:$B$266,1,FALSE)),"",VLOOKUP($L1801,Info!$B$4:$L$266,3,FALSE)))</f>
        <v/>
      </c>
      <c r="Q1801" s="96" t="str">
        <f>IF($L1801="None","",IF(ISERROR(VLOOKUP($L1801,Info!$B$4:$B$266,1,FALSE)),"",VLOOKUP($L1801,Info!$B$4:$L$266,4,FALSE)))</f>
        <v/>
      </c>
      <c r="R1801" s="1"/>
      <c r="S1801" s="6" t="str">
        <f t="shared" si="137"/>
        <v/>
      </c>
      <c r="T1801" s="6" t="str">
        <f>IF($L1801="None","",IF(ISERROR(VLOOKUP($L1801,Info!$B$4:$B$266,1,FALSE)),"",VLOOKUP($L1801,Info!$B$4:$L$266,11,FALSE)))</f>
        <v/>
      </c>
      <c r="U1801" s="1"/>
      <c r="V1801" s="1"/>
      <c r="W1801" s="1"/>
      <c r="X1801" s="1" t="str">
        <f>IF($L1801="None","",IF(ISERROR(VLOOKUP($L1801,Info!$B$4:$B$266,1,FALSE)),"",IF(OR(W1801="Metallic Liquid Tight",W1801="Non-Metallic Liquid Tight",W1801="LSZH",W1801="Greenfield"),VLOOKUP($L1801,Info!$B$4:$L$266,7,FALSE),"N/A")))</f>
        <v/>
      </c>
      <c r="Y1801" s="1"/>
      <c r="Z1801" s="96" t="str">
        <f>IF($L1801="None","",IF(ISERROR(VLOOKUP($L1801,Info!$B$4:$B$266,1,FALSE)),"",VLOOKUP($L1801,Info!$B$4:$L$266,9,FALSE)))</f>
        <v/>
      </c>
      <c r="AA1801" s="96" t="str">
        <f>IF($L1801="None","",IF(ISERROR(VLOOKUP($L1801,Info!$B$4:$B$266,1,FALSE)),"",VLOOKUP($L1801,Info!$B$4:$L$266,8,FALSE)))</f>
        <v/>
      </c>
      <c r="AB1801" s="96" t="str">
        <f>IF($L1801="None","",IF(ISERROR(VLOOKUP($L1801,Info!$B$4:$B$266,1,FALSE)),"",VLOOKUP($L1801,Info!$B$4:$L$266,10,FALSE)))</f>
        <v/>
      </c>
      <c r="AC1801" s="1" t="str">
        <f>IF(W1801="SO Cable","Black,White",IF(O1801="","",IF(P1801="","",IF($J$12&lt;&gt;"ABC",IF(P1801&lt;="250",VLOOKUP(O1801,Info!$AZ$4:$BB$22,3,FALSE),VLOOKUP(O1801,Info!$AZ$23:$BB$39,3,FALSE)),IF(P1801&lt;="250",VLOOKUP(O1801,Info!$AO$4:$AQ$22,3,FALSE),VLOOKUP(O1801,Info!$AO$23:$AP$39,3,FALSE))))))</f>
        <v/>
      </c>
      <c r="AD1801" s="1"/>
      <c r="AE1801" s="1" t="str">
        <f>IF($L1801="None","",IF(ISERROR(VLOOKUP($L1801,Info!$B$4:$B$266,1,FALSE)),"",VLOOKUP($L1801,Info!$B$4:$L$266,4,FALSE)))</f>
        <v/>
      </c>
      <c r="AF1801" s="1" t="str">
        <f>IF($L1801="None","",IF(ISERROR(VLOOKUP($L1801,Info!$B$4:$B$266,1,FALSE)),"",VLOOKUP($L1801,Info!$B$4:$L$266,6,FALSE)))</f>
        <v/>
      </c>
      <c r="AG1801" s="1"/>
      <c r="AH1801" s="33" t="str" cm="1">
        <f t="array" ref="AH1801">IF(AND(L1801&lt;&gt;"",O1801&lt;&gt;"",R1801:S1801&lt;&gt;"",W1801:X1801&lt;&gt;"",Z1801:AA1801&lt;&gt;"",AC1801&lt;&gt;""),"Good","Bad")</f>
        <v>Bad</v>
      </c>
      <c r="AL1801" t="str" cm="1">
        <f t="array" ref="AL1801">IF(R1801&gt;0,_xlfn.IFS(COUNTIF($L$20:L1801,"&lt;&gt;")&lt;101,1,COUNTIF($L$20:L1801,"&lt;&gt;")&lt;201,2,COUNTIF($L$20:L1801,"&lt;&gt;")&lt;301,3,COUNTIF($L$20:L1801,"&lt;&gt;")&lt;401,4,COUNTIF($L$20:L1801,"&lt;&gt;")&lt;501,5,COUNTIF($L$20:L1801,"&lt;&gt;")&lt;601,6,COUNTIF($L$20:L1801,"&lt;&gt;")&lt;701,7,COUNTIF($L$20:L1801,"&lt;&gt;")&lt;801,8,COUNTIF($L$20:L1801,"&lt;&gt;")&lt;901,9,COUNTIF($L$20:L1801,"&lt;&gt;")&lt;1001,10,COUNTIF($L$20:L1801,"&lt;&gt;")&lt;1101,11,COUNTIF($L$20:L1801,"&lt;&gt;")&lt;1201,12,COUNTIF($L$20:L1801,"&lt;&gt;")&lt;1301,13,COUNTIF($L$20:L1801,"&lt;&gt;")&lt;1401,14,COUNTIF($L$20:L1801,"&lt;&gt;")&lt;1501,15,COUNTIF($L$20:L1801,"&lt;&gt;")&lt;1601,16,COUNTIF($L$20:L1801,"&lt;&gt;")&lt;1701,17,COUNTIF($L$20:L1801,"&lt;&gt;")&lt;1801,18,COUNTIF($L$20:L1801,"&lt;&gt;")&lt;1901,19,COUNTIF($L$20:L1801,"&lt;&gt;")&lt;2001,20,COUNTIF($L$20:L1801,"&lt;&gt;")&lt;2101,21,COUNTIF($L$20:L1801,"&lt;&gt;")&lt;2201,22,COUNTIF($L$20:L1801,"&lt;&gt;")&lt;2301,23,COUNTIF($L$20:L1801,"&lt;&gt;")&lt;2401,24,COUNTIF($L$20:L1801,"&lt;&gt;")&lt;2501,25,COUNTIF($L$20:L1801,"&lt;&gt;")&lt;2601,26,COUNTIF($L$20:L1801,"&lt;&gt;")&lt;2701,27,COUNTIF($L$20:L1801,"&lt;&gt;")&lt;2801,28,COUNTIF($L$20:L1801,"&lt;&gt;")&lt;2901,29,COUNTIF($L$20:L1801,"&lt;&gt;")&lt;3001,30),"")</f>
        <v/>
      </c>
      <c r="AM1801" t="str">
        <f t="shared" si="135"/>
        <v/>
      </c>
      <c r="AN1801" t="str">
        <f t="shared" si="139"/>
        <v/>
      </c>
      <c r="AP1801" t="str">
        <f t="shared" si="138"/>
        <v/>
      </c>
      <c r="AQ1801" t="str">
        <f>IF(AO1801="","",COUNTIFS(AM1801:$AM$3019,AO1801))</f>
        <v/>
      </c>
    </row>
    <row r="1802" spans="1:43" x14ac:dyDescent="0.25">
      <c r="A1802" s="6" t="str">
        <f>IF(COUNT($A$20:A1801)&lt;&gt;$B$4,IF(A1801="","",A1801+1),"")</f>
        <v/>
      </c>
      <c r="B1802" s="3"/>
      <c r="C1802" s="3"/>
      <c r="D1802" s="122"/>
      <c r="E1802" s="3"/>
      <c r="F1802" s="3"/>
      <c r="G1802" s="3"/>
      <c r="H1802" s="3"/>
      <c r="I1802" s="120"/>
      <c r="J1802" s="3"/>
      <c r="K1802" s="95" t="str" cm="1">
        <f t="array" ref="K1802">IF(OR($J$14 = "A",$J$14 = "B",$J$14 = "C"),IF(I1802="","",IF(LEN(I1802)&gt;2,_xlfn.IFS(ISNUMBER(SEARCH("_",I1802)),I1802,ISNUMBER(SEARCH(", ",I1802)),SUBSTITUTE(I1802,", ","_"),ISNUMBER(SEARCH("/ ",I1802)),SUBSTITUTE(I1802,"/ ","_"),ISNUMBER(SEARCH(",",I1802)),SUBSTITUTE(I1802,",","_"),ISNUMBER(SEARCH("/",I1802)),SUBSTITUTE(I1802,"/","_"),ISNUMBER(SEARCH("",I1802)),I1802),I1802)),IF(OR($J$14 = "J",$J$14 = "K"),"",IF(D1802="","",IF(LEN(D1802)&gt;2,_xlfn.IFS(ISNUMBER(SEARCH("_",D1802)),D1802,ISNUMBER(SEARCH(", ",D1802)),SUBSTITUTE(D1802,", ","_"),ISNUMBER(SEARCH("/ ",D1802)),SUBSTITUTE(D1802,"/ ","_"),ISNUMBER(SEARCH(",",D1802)),SUBSTITUTE(D1802,",","_"),ISNUMBER(SEARCH("/",D1802)),SUBSTITUTE(D1802,"/","_"),ISNUMBER(SEARCH("",D1802)),D1802),D1802))))</f>
        <v/>
      </c>
      <c r="L1802" s="1"/>
      <c r="M1802" s="1" t="str">
        <f t="shared" si="136"/>
        <v/>
      </c>
      <c r="N1802" s="94" t="str">
        <f>IF($L1802="None","",IF(ISERROR(VLOOKUP($L1802,Info!$B$4:$B$266,1,FALSE)),"",VLOOKUP($L1802,Info!$B$4:$L$266,5,FALSE)))</f>
        <v/>
      </c>
      <c r="O1802" s="94" t="str">
        <f>IF(K1802="","",IF(AND($J$12&lt;&gt;"ABC",N1802="3"),"BAC",IF(N1802="3","ABC",IF($J$12&lt;&gt;"ABC",IF($J$10="Standard",VLOOKUP(K1802,Info!$BE$4:$BF$481,2,FALSE),VLOOKUP(K1802,Info!$BI$4:$BJ$482,2,FALSE)),IF($J$10="Standard",VLOOKUP(K1802,Info!$AG$4:$AH$2994,2,FALSE),VLOOKUP(K1802,Info!$AK$4:$AL$2997,2,FALSE))))))</f>
        <v/>
      </c>
      <c r="P1802" s="94" t="str">
        <f>IF($L1802="None","",IF(ISERROR(VLOOKUP($L1802,Info!$B$4:$B$266,1,FALSE)),"",VLOOKUP($L1802,Info!$B$4:$L$266,3,FALSE)))</f>
        <v/>
      </c>
      <c r="Q1802" s="96" t="str">
        <f>IF($L1802="None","",IF(ISERROR(VLOOKUP($L1802,Info!$B$4:$B$266,1,FALSE)),"",VLOOKUP($L1802,Info!$B$4:$L$266,4,FALSE)))</f>
        <v/>
      </c>
      <c r="R1802" s="1"/>
      <c r="S1802" s="6" t="str">
        <f t="shared" si="137"/>
        <v/>
      </c>
      <c r="T1802" s="6" t="str">
        <f>IF($L1802="None","",IF(ISERROR(VLOOKUP($L1802,Info!$B$4:$B$266,1,FALSE)),"",VLOOKUP($L1802,Info!$B$4:$L$266,11,FALSE)))</f>
        <v/>
      </c>
      <c r="U1802" s="1"/>
      <c r="V1802" s="1"/>
      <c r="W1802" s="1"/>
      <c r="X1802" s="1" t="str">
        <f>IF($L1802="None","",IF(ISERROR(VLOOKUP($L1802,Info!$B$4:$B$266,1,FALSE)),"",IF(OR(W1802="Metallic Liquid Tight",W1802="Non-Metallic Liquid Tight",W1802="LSZH",W1802="Greenfield"),VLOOKUP($L1802,Info!$B$4:$L$266,7,FALSE),"N/A")))</f>
        <v/>
      </c>
      <c r="Y1802" s="1"/>
      <c r="Z1802" s="96" t="str">
        <f>IF($L1802="None","",IF(ISERROR(VLOOKUP($L1802,Info!$B$4:$B$266,1,FALSE)),"",VLOOKUP($L1802,Info!$B$4:$L$266,9,FALSE)))</f>
        <v/>
      </c>
      <c r="AA1802" s="96" t="str">
        <f>IF($L1802="None","",IF(ISERROR(VLOOKUP($L1802,Info!$B$4:$B$266,1,FALSE)),"",VLOOKUP($L1802,Info!$B$4:$L$266,8,FALSE)))</f>
        <v/>
      </c>
      <c r="AB1802" s="96" t="str">
        <f>IF($L1802="None","",IF(ISERROR(VLOOKUP($L1802,Info!$B$4:$B$266,1,FALSE)),"",VLOOKUP($L1802,Info!$B$4:$L$266,10,FALSE)))</f>
        <v/>
      </c>
      <c r="AC1802" s="1" t="str">
        <f>IF(W1802="SO Cable","Black,White",IF(O1802="","",IF(P1802="","",IF($J$12&lt;&gt;"ABC",IF(P1802&lt;="250",VLOOKUP(O1802,Info!$AZ$4:$BB$22,3,FALSE),VLOOKUP(O1802,Info!$AZ$23:$BB$39,3,FALSE)),IF(P1802&lt;="250",VLOOKUP(O1802,Info!$AO$4:$AQ$22,3,FALSE),VLOOKUP(O1802,Info!$AO$23:$AP$39,3,FALSE))))))</f>
        <v/>
      </c>
      <c r="AD1802" s="1"/>
      <c r="AE1802" s="1" t="str">
        <f>IF($L1802="None","",IF(ISERROR(VLOOKUP($L1802,Info!$B$4:$B$266,1,FALSE)),"",VLOOKUP($L1802,Info!$B$4:$L$266,4,FALSE)))</f>
        <v/>
      </c>
      <c r="AF1802" s="1" t="str">
        <f>IF($L1802="None","",IF(ISERROR(VLOOKUP($L1802,Info!$B$4:$B$266,1,FALSE)),"",VLOOKUP($L1802,Info!$B$4:$L$266,6,FALSE)))</f>
        <v/>
      </c>
      <c r="AG1802" s="1"/>
      <c r="AH1802" s="33" t="str" cm="1">
        <f t="array" ref="AH1802">IF(AND(L1802&lt;&gt;"",O1802&lt;&gt;"",R1802:S1802&lt;&gt;"",W1802:X1802&lt;&gt;"",Z1802:AA1802&lt;&gt;"",AC1802&lt;&gt;""),"Good","Bad")</f>
        <v>Bad</v>
      </c>
      <c r="AL1802" t="str" cm="1">
        <f t="array" ref="AL1802">IF(R1802&gt;0,_xlfn.IFS(COUNTIF($L$20:L1802,"&lt;&gt;")&lt;101,1,COUNTIF($L$20:L1802,"&lt;&gt;")&lt;201,2,COUNTIF($L$20:L1802,"&lt;&gt;")&lt;301,3,COUNTIF($L$20:L1802,"&lt;&gt;")&lt;401,4,COUNTIF($L$20:L1802,"&lt;&gt;")&lt;501,5,COUNTIF($L$20:L1802,"&lt;&gt;")&lt;601,6,COUNTIF($L$20:L1802,"&lt;&gt;")&lt;701,7,COUNTIF($L$20:L1802,"&lt;&gt;")&lt;801,8,COUNTIF($L$20:L1802,"&lt;&gt;")&lt;901,9,COUNTIF($L$20:L1802,"&lt;&gt;")&lt;1001,10,COUNTIF($L$20:L1802,"&lt;&gt;")&lt;1101,11,COUNTIF($L$20:L1802,"&lt;&gt;")&lt;1201,12,COUNTIF($L$20:L1802,"&lt;&gt;")&lt;1301,13,COUNTIF($L$20:L1802,"&lt;&gt;")&lt;1401,14,COUNTIF($L$20:L1802,"&lt;&gt;")&lt;1501,15,COUNTIF($L$20:L1802,"&lt;&gt;")&lt;1601,16,COUNTIF($L$20:L1802,"&lt;&gt;")&lt;1701,17,COUNTIF($L$20:L1802,"&lt;&gt;")&lt;1801,18,COUNTIF($L$20:L1802,"&lt;&gt;")&lt;1901,19,COUNTIF($L$20:L1802,"&lt;&gt;")&lt;2001,20,COUNTIF($L$20:L1802,"&lt;&gt;")&lt;2101,21,COUNTIF($L$20:L1802,"&lt;&gt;")&lt;2201,22,COUNTIF($L$20:L1802,"&lt;&gt;")&lt;2301,23,COUNTIF($L$20:L1802,"&lt;&gt;")&lt;2401,24,COUNTIF($L$20:L1802,"&lt;&gt;")&lt;2501,25,COUNTIF($L$20:L1802,"&lt;&gt;")&lt;2601,26,COUNTIF($L$20:L1802,"&lt;&gt;")&lt;2701,27,COUNTIF($L$20:L1802,"&lt;&gt;")&lt;2801,28,COUNTIF($L$20:L1802,"&lt;&gt;")&lt;2901,29,COUNTIF($L$20:L1802,"&lt;&gt;")&lt;3001,30),"")</f>
        <v/>
      </c>
      <c r="AM1802" t="str">
        <f t="shared" si="135"/>
        <v/>
      </c>
      <c r="AN1802" t="str">
        <f t="shared" si="139"/>
        <v/>
      </c>
      <c r="AP1802" t="str">
        <f t="shared" si="138"/>
        <v/>
      </c>
      <c r="AQ1802" t="str">
        <f>IF(AO1802="","",COUNTIFS(AM1802:$AM$3019,AO1802))</f>
        <v/>
      </c>
    </row>
    <row r="1803" spans="1:43" x14ac:dyDescent="0.25">
      <c r="A1803" s="6" t="str">
        <f>IF(COUNT($A$20:A1802)&lt;&gt;$B$4,IF(A1802="","",A1802+1),"")</f>
        <v/>
      </c>
      <c r="B1803" s="3"/>
      <c r="C1803" s="3"/>
      <c r="D1803" s="122"/>
      <c r="E1803" s="3"/>
      <c r="F1803" s="3"/>
      <c r="G1803" s="3"/>
      <c r="H1803" s="3"/>
      <c r="I1803" s="120"/>
      <c r="J1803" s="3"/>
      <c r="K1803" s="95" t="str" cm="1">
        <f t="array" ref="K1803">IF(OR($J$14 = "A",$J$14 = "B",$J$14 = "C"),IF(I1803="","",IF(LEN(I1803)&gt;2,_xlfn.IFS(ISNUMBER(SEARCH("_",I1803)),I1803,ISNUMBER(SEARCH(", ",I1803)),SUBSTITUTE(I1803,", ","_"),ISNUMBER(SEARCH("/ ",I1803)),SUBSTITUTE(I1803,"/ ","_"),ISNUMBER(SEARCH(",",I1803)),SUBSTITUTE(I1803,",","_"),ISNUMBER(SEARCH("/",I1803)),SUBSTITUTE(I1803,"/","_"),ISNUMBER(SEARCH("",I1803)),I1803),I1803)),IF(OR($J$14 = "J",$J$14 = "K"),"",IF(D1803="","",IF(LEN(D1803)&gt;2,_xlfn.IFS(ISNUMBER(SEARCH("_",D1803)),D1803,ISNUMBER(SEARCH(", ",D1803)),SUBSTITUTE(D1803,", ","_"),ISNUMBER(SEARCH("/ ",D1803)),SUBSTITUTE(D1803,"/ ","_"),ISNUMBER(SEARCH(",",D1803)),SUBSTITUTE(D1803,",","_"),ISNUMBER(SEARCH("/",D1803)),SUBSTITUTE(D1803,"/","_"),ISNUMBER(SEARCH("",D1803)),D1803),D1803))))</f>
        <v/>
      </c>
      <c r="L1803" s="1"/>
      <c r="M1803" s="1" t="str">
        <f t="shared" si="136"/>
        <v/>
      </c>
      <c r="N1803" s="94" t="str">
        <f>IF($L1803="None","",IF(ISERROR(VLOOKUP($L1803,Info!$B$4:$B$266,1,FALSE)),"",VLOOKUP($L1803,Info!$B$4:$L$266,5,FALSE)))</f>
        <v/>
      </c>
      <c r="O1803" s="94" t="str">
        <f>IF(K1803="","",IF(AND($J$12&lt;&gt;"ABC",N1803="3"),"BAC",IF(N1803="3","ABC",IF($J$12&lt;&gt;"ABC",IF($J$10="Standard",VLOOKUP(K1803,Info!$BE$4:$BF$481,2,FALSE),VLOOKUP(K1803,Info!$BI$4:$BJ$482,2,FALSE)),IF($J$10="Standard",VLOOKUP(K1803,Info!$AG$4:$AH$2994,2,FALSE),VLOOKUP(K1803,Info!$AK$4:$AL$2997,2,FALSE))))))</f>
        <v/>
      </c>
      <c r="P1803" s="94" t="str">
        <f>IF($L1803="None","",IF(ISERROR(VLOOKUP($L1803,Info!$B$4:$B$266,1,FALSE)),"",VLOOKUP($L1803,Info!$B$4:$L$266,3,FALSE)))</f>
        <v/>
      </c>
      <c r="Q1803" s="96" t="str">
        <f>IF($L1803="None","",IF(ISERROR(VLOOKUP($L1803,Info!$B$4:$B$266,1,FALSE)),"",VLOOKUP($L1803,Info!$B$4:$L$266,4,FALSE)))</f>
        <v/>
      </c>
      <c r="R1803" s="1"/>
      <c r="S1803" s="6" t="str">
        <f t="shared" si="137"/>
        <v/>
      </c>
      <c r="T1803" s="6" t="str">
        <f>IF($L1803="None","",IF(ISERROR(VLOOKUP($L1803,Info!$B$4:$B$266,1,FALSE)),"",VLOOKUP($L1803,Info!$B$4:$L$266,11,FALSE)))</f>
        <v/>
      </c>
      <c r="U1803" s="1"/>
      <c r="V1803" s="1"/>
      <c r="W1803" s="1"/>
      <c r="X1803" s="1" t="str">
        <f>IF($L1803="None","",IF(ISERROR(VLOOKUP($L1803,Info!$B$4:$B$266,1,FALSE)),"",IF(OR(W1803="Metallic Liquid Tight",W1803="Non-Metallic Liquid Tight",W1803="LSZH",W1803="Greenfield"),VLOOKUP($L1803,Info!$B$4:$L$266,7,FALSE),"N/A")))</f>
        <v/>
      </c>
      <c r="Y1803" s="1"/>
      <c r="Z1803" s="96" t="str">
        <f>IF($L1803="None","",IF(ISERROR(VLOOKUP($L1803,Info!$B$4:$B$266,1,FALSE)),"",VLOOKUP($L1803,Info!$B$4:$L$266,9,FALSE)))</f>
        <v/>
      </c>
      <c r="AA1803" s="96" t="str">
        <f>IF($L1803="None","",IF(ISERROR(VLOOKUP($L1803,Info!$B$4:$B$266,1,FALSE)),"",VLOOKUP($L1803,Info!$B$4:$L$266,8,FALSE)))</f>
        <v/>
      </c>
      <c r="AB1803" s="96" t="str">
        <f>IF($L1803="None","",IF(ISERROR(VLOOKUP($L1803,Info!$B$4:$B$266,1,FALSE)),"",VLOOKUP($L1803,Info!$B$4:$L$266,10,FALSE)))</f>
        <v/>
      </c>
      <c r="AC1803" s="1" t="str">
        <f>IF(W1803="SO Cable","Black,White",IF(O1803="","",IF(P1803="","",IF($J$12&lt;&gt;"ABC",IF(P1803&lt;="250",VLOOKUP(O1803,Info!$AZ$4:$BB$22,3,FALSE),VLOOKUP(O1803,Info!$AZ$23:$BB$39,3,FALSE)),IF(P1803&lt;="250",VLOOKUP(O1803,Info!$AO$4:$AQ$22,3,FALSE),VLOOKUP(O1803,Info!$AO$23:$AP$39,3,FALSE))))))</f>
        <v/>
      </c>
      <c r="AD1803" s="1"/>
      <c r="AE1803" s="1" t="str">
        <f>IF($L1803="None","",IF(ISERROR(VLOOKUP($L1803,Info!$B$4:$B$266,1,FALSE)),"",VLOOKUP($L1803,Info!$B$4:$L$266,4,FALSE)))</f>
        <v/>
      </c>
      <c r="AF1803" s="1" t="str">
        <f>IF($L1803="None","",IF(ISERROR(VLOOKUP($L1803,Info!$B$4:$B$266,1,FALSE)),"",VLOOKUP($L1803,Info!$B$4:$L$266,6,FALSE)))</f>
        <v/>
      </c>
      <c r="AG1803" s="1"/>
      <c r="AH1803" s="33" t="str" cm="1">
        <f t="array" ref="AH1803">IF(AND(L1803&lt;&gt;"",O1803&lt;&gt;"",R1803:S1803&lt;&gt;"",W1803:X1803&lt;&gt;"",Z1803:AA1803&lt;&gt;"",AC1803&lt;&gt;""),"Good","Bad")</f>
        <v>Bad</v>
      </c>
      <c r="AL1803" t="str" cm="1">
        <f t="array" ref="AL1803">IF(R1803&gt;0,_xlfn.IFS(COUNTIF($L$20:L1803,"&lt;&gt;")&lt;101,1,COUNTIF($L$20:L1803,"&lt;&gt;")&lt;201,2,COUNTIF($L$20:L1803,"&lt;&gt;")&lt;301,3,COUNTIF($L$20:L1803,"&lt;&gt;")&lt;401,4,COUNTIF($L$20:L1803,"&lt;&gt;")&lt;501,5,COUNTIF($L$20:L1803,"&lt;&gt;")&lt;601,6,COUNTIF($L$20:L1803,"&lt;&gt;")&lt;701,7,COUNTIF($L$20:L1803,"&lt;&gt;")&lt;801,8,COUNTIF($L$20:L1803,"&lt;&gt;")&lt;901,9,COUNTIF($L$20:L1803,"&lt;&gt;")&lt;1001,10,COUNTIF($L$20:L1803,"&lt;&gt;")&lt;1101,11,COUNTIF($L$20:L1803,"&lt;&gt;")&lt;1201,12,COUNTIF($L$20:L1803,"&lt;&gt;")&lt;1301,13,COUNTIF($L$20:L1803,"&lt;&gt;")&lt;1401,14,COUNTIF($L$20:L1803,"&lt;&gt;")&lt;1501,15,COUNTIF($L$20:L1803,"&lt;&gt;")&lt;1601,16,COUNTIF($L$20:L1803,"&lt;&gt;")&lt;1701,17,COUNTIF($L$20:L1803,"&lt;&gt;")&lt;1801,18,COUNTIF($L$20:L1803,"&lt;&gt;")&lt;1901,19,COUNTIF($L$20:L1803,"&lt;&gt;")&lt;2001,20,COUNTIF($L$20:L1803,"&lt;&gt;")&lt;2101,21,COUNTIF($L$20:L1803,"&lt;&gt;")&lt;2201,22,COUNTIF($L$20:L1803,"&lt;&gt;")&lt;2301,23,COUNTIF($L$20:L1803,"&lt;&gt;")&lt;2401,24,COUNTIF($L$20:L1803,"&lt;&gt;")&lt;2501,25,COUNTIF($L$20:L1803,"&lt;&gt;")&lt;2601,26,COUNTIF($L$20:L1803,"&lt;&gt;")&lt;2701,27,COUNTIF($L$20:L1803,"&lt;&gt;")&lt;2801,28,COUNTIF($L$20:L1803,"&lt;&gt;")&lt;2901,29,COUNTIF($L$20:L1803,"&lt;&gt;")&lt;3001,30),"")</f>
        <v/>
      </c>
      <c r="AM1803" t="str">
        <f t="shared" si="135"/>
        <v/>
      </c>
      <c r="AN1803" t="str">
        <f t="shared" si="139"/>
        <v/>
      </c>
      <c r="AP1803" t="str">
        <f t="shared" si="138"/>
        <v/>
      </c>
      <c r="AQ1803" t="str">
        <f>IF(AO1803="","",COUNTIFS(AM1803:$AM$3019,AO1803))</f>
        <v/>
      </c>
    </row>
    <row r="1804" spans="1:43" x14ac:dyDescent="0.25">
      <c r="A1804" s="6" t="str">
        <f>IF(COUNT($A$20:A1803)&lt;&gt;$B$4,IF(A1803="","",A1803+1),"")</f>
        <v/>
      </c>
      <c r="B1804" s="3"/>
      <c r="C1804" s="3"/>
      <c r="D1804" s="122"/>
      <c r="E1804" s="3"/>
      <c r="F1804" s="3"/>
      <c r="G1804" s="3"/>
      <c r="H1804" s="3"/>
      <c r="I1804" s="120"/>
      <c r="J1804" s="3"/>
      <c r="K1804" s="95" t="str" cm="1">
        <f t="array" ref="K1804">IF(OR($J$14 = "A",$J$14 = "B",$J$14 = "C"),IF(I1804="","",IF(LEN(I1804)&gt;2,_xlfn.IFS(ISNUMBER(SEARCH("_",I1804)),I1804,ISNUMBER(SEARCH(", ",I1804)),SUBSTITUTE(I1804,", ","_"),ISNUMBER(SEARCH("/ ",I1804)),SUBSTITUTE(I1804,"/ ","_"),ISNUMBER(SEARCH(",",I1804)),SUBSTITUTE(I1804,",","_"),ISNUMBER(SEARCH("/",I1804)),SUBSTITUTE(I1804,"/","_"),ISNUMBER(SEARCH("",I1804)),I1804),I1804)),IF(OR($J$14 = "J",$J$14 = "K"),"",IF(D1804="","",IF(LEN(D1804)&gt;2,_xlfn.IFS(ISNUMBER(SEARCH("_",D1804)),D1804,ISNUMBER(SEARCH(", ",D1804)),SUBSTITUTE(D1804,", ","_"),ISNUMBER(SEARCH("/ ",D1804)),SUBSTITUTE(D1804,"/ ","_"),ISNUMBER(SEARCH(",",D1804)),SUBSTITUTE(D1804,",","_"),ISNUMBER(SEARCH("/",D1804)),SUBSTITUTE(D1804,"/","_"),ISNUMBER(SEARCH("",D1804)),D1804),D1804))))</f>
        <v/>
      </c>
      <c r="L1804" s="1"/>
      <c r="M1804" s="1" t="str">
        <f t="shared" si="136"/>
        <v/>
      </c>
      <c r="N1804" s="94" t="str">
        <f>IF($L1804="None","",IF(ISERROR(VLOOKUP($L1804,Info!$B$4:$B$266,1,FALSE)),"",VLOOKUP($L1804,Info!$B$4:$L$266,5,FALSE)))</f>
        <v/>
      </c>
      <c r="O1804" s="94" t="str">
        <f>IF(K1804="","",IF(AND($J$12&lt;&gt;"ABC",N1804="3"),"BAC",IF(N1804="3","ABC",IF($J$12&lt;&gt;"ABC",IF($J$10="Standard",VLOOKUP(K1804,Info!$BE$4:$BF$481,2,FALSE),VLOOKUP(K1804,Info!$BI$4:$BJ$482,2,FALSE)),IF($J$10="Standard",VLOOKUP(K1804,Info!$AG$4:$AH$2994,2,FALSE),VLOOKUP(K1804,Info!$AK$4:$AL$2997,2,FALSE))))))</f>
        <v/>
      </c>
      <c r="P1804" s="94" t="str">
        <f>IF($L1804="None","",IF(ISERROR(VLOOKUP($L1804,Info!$B$4:$B$266,1,FALSE)),"",VLOOKUP($L1804,Info!$B$4:$L$266,3,FALSE)))</f>
        <v/>
      </c>
      <c r="Q1804" s="96" t="str">
        <f>IF($L1804="None","",IF(ISERROR(VLOOKUP($L1804,Info!$B$4:$B$266,1,FALSE)),"",VLOOKUP($L1804,Info!$B$4:$L$266,4,FALSE)))</f>
        <v/>
      </c>
      <c r="R1804" s="1"/>
      <c r="S1804" s="6" t="str">
        <f t="shared" si="137"/>
        <v/>
      </c>
      <c r="T1804" s="6" t="str">
        <f>IF($L1804="None","",IF(ISERROR(VLOOKUP($L1804,Info!$B$4:$B$266,1,FALSE)),"",VLOOKUP($L1804,Info!$B$4:$L$266,11,FALSE)))</f>
        <v/>
      </c>
      <c r="U1804" s="1"/>
      <c r="V1804" s="1"/>
      <c r="W1804" s="1"/>
      <c r="X1804" s="1" t="str">
        <f>IF($L1804="None","",IF(ISERROR(VLOOKUP($L1804,Info!$B$4:$B$266,1,FALSE)),"",IF(OR(W1804="Metallic Liquid Tight",W1804="Non-Metallic Liquid Tight",W1804="LSZH",W1804="Greenfield"),VLOOKUP($L1804,Info!$B$4:$L$266,7,FALSE),"N/A")))</f>
        <v/>
      </c>
      <c r="Y1804" s="1"/>
      <c r="Z1804" s="96" t="str">
        <f>IF($L1804="None","",IF(ISERROR(VLOOKUP($L1804,Info!$B$4:$B$266,1,FALSE)),"",VLOOKUP($L1804,Info!$B$4:$L$266,9,FALSE)))</f>
        <v/>
      </c>
      <c r="AA1804" s="96" t="str">
        <f>IF($L1804="None","",IF(ISERROR(VLOOKUP($L1804,Info!$B$4:$B$266,1,FALSE)),"",VLOOKUP($L1804,Info!$B$4:$L$266,8,FALSE)))</f>
        <v/>
      </c>
      <c r="AB1804" s="96" t="str">
        <f>IF($L1804="None","",IF(ISERROR(VLOOKUP($L1804,Info!$B$4:$B$266,1,FALSE)),"",VLOOKUP($L1804,Info!$B$4:$L$266,10,FALSE)))</f>
        <v/>
      </c>
      <c r="AC1804" s="1" t="str">
        <f>IF(W1804="SO Cable","Black,White",IF(O1804="","",IF(P1804="","",IF($J$12&lt;&gt;"ABC",IF(P1804&lt;="250",VLOOKUP(O1804,Info!$AZ$4:$BB$22,3,FALSE),VLOOKUP(O1804,Info!$AZ$23:$BB$39,3,FALSE)),IF(P1804&lt;="250",VLOOKUP(O1804,Info!$AO$4:$AQ$22,3,FALSE),VLOOKUP(O1804,Info!$AO$23:$AP$39,3,FALSE))))))</f>
        <v/>
      </c>
      <c r="AD1804" s="1"/>
      <c r="AE1804" s="1" t="str">
        <f>IF($L1804="None","",IF(ISERROR(VLOOKUP($L1804,Info!$B$4:$B$266,1,FALSE)),"",VLOOKUP($L1804,Info!$B$4:$L$266,4,FALSE)))</f>
        <v/>
      </c>
      <c r="AF1804" s="1" t="str">
        <f>IF($L1804="None","",IF(ISERROR(VLOOKUP($L1804,Info!$B$4:$B$266,1,FALSE)),"",VLOOKUP($L1804,Info!$B$4:$L$266,6,FALSE)))</f>
        <v/>
      </c>
      <c r="AG1804" s="1"/>
      <c r="AH1804" s="33" t="str" cm="1">
        <f t="array" ref="AH1804">IF(AND(L1804&lt;&gt;"",O1804&lt;&gt;"",R1804:S1804&lt;&gt;"",W1804:X1804&lt;&gt;"",Z1804:AA1804&lt;&gt;"",AC1804&lt;&gt;""),"Good","Bad")</f>
        <v>Bad</v>
      </c>
      <c r="AL1804" t="str" cm="1">
        <f t="array" ref="AL1804">IF(R1804&gt;0,_xlfn.IFS(COUNTIF($L$20:L1804,"&lt;&gt;")&lt;101,1,COUNTIF($L$20:L1804,"&lt;&gt;")&lt;201,2,COUNTIF($L$20:L1804,"&lt;&gt;")&lt;301,3,COUNTIF($L$20:L1804,"&lt;&gt;")&lt;401,4,COUNTIF($L$20:L1804,"&lt;&gt;")&lt;501,5,COUNTIF($L$20:L1804,"&lt;&gt;")&lt;601,6,COUNTIF($L$20:L1804,"&lt;&gt;")&lt;701,7,COUNTIF($L$20:L1804,"&lt;&gt;")&lt;801,8,COUNTIF($L$20:L1804,"&lt;&gt;")&lt;901,9,COUNTIF($L$20:L1804,"&lt;&gt;")&lt;1001,10,COUNTIF($L$20:L1804,"&lt;&gt;")&lt;1101,11,COUNTIF($L$20:L1804,"&lt;&gt;")&lt;1201,12,COUNTIF($L$20:L1804,"&lt;&gt;")&lt;1301,13,COUNTIF($L$20:L1804,"&lt;&gt;")&lt;1401,14,COUNTIF($L$20:L1804,"&lt;&gt;")&lt;1501,15,COUNTIF($L$20:L1804,"&lt;&gt;")&lt;1601,16,COUNTIF($L$20:L1804,"&lt;&gt;")&lt;1701,17,COUNTIF($L$20:L1804,"&lt;&gt;")&lt;1801,18,COUNTIF($L$20:L1804,"&lt;&gt;")&lt;1901,19,COUNTIF($L$20:L1804,"&lt;&gt;")&lt;2001,20,COUNTIF($L$20:L1804,"&lt;&gt;")&lt;2101,21,COUNTIF($L$20:L1804,"&lt;&gt;")&lt;2201,22,COUNTIF($L$20:L1804,"&lt;&gt;")&lt;2301,23,COUNTIF($L$20:L1804,"&lt;&gt;")&lt;2401,24,COUNTIF($L$20:L1804,"&lt;&gt;")&lt;2501,25,COUNTIF($L$20:L1804,"&lt;&gt;")&lt;2601,26,COUNTIF($L$20:L1804,"&lt;&gt;")&lt;2701,27,COUNTIF($L$20:L1804,"&lt;&gt;")&lt;2801,28,COUNTIF($L$20:L1804,"&lt;&gt;")&lt;2901,29,COUNTIF($L$20:L1804,"&lt;&gt;")&lt;3001,30),"")</f>
        <v/>
      </c>
      <c r="AM1804" t="str">
        <f t="shared" si="135"/>
        <v/>
      </c>
      <c r="AN1804" t="str">
        <f t="shared" si="139"/>
        <v/>
      </c>
      <c r="AP1804" t="str">
        <f t="shared" si="138"/>
        <v/>
      </c>
      <c r="AQ1804" t="str">
        <f>IF(AO1804="","",COUNTIFS(AM1804:$AM$3019,AO1804))</f>
        <v/>
      </c>
    </row>
    <row r="1805" spans="1:43" x14ac:dyDescent="0.25">
      <c r="A1805" s="6" t="str">
        <f>IF(COUNT($A$20:A1804)&lt;&gt;$B$4,IF(A1804="","",A1804+1),"")</f>
        <v/>
      </c>
      <c r="B1805" s="3"/>
      <c r="C1805" s="3"/>
      <c r="D1805" s="122"/>
      <c r="E1805" s="3"/>
      <c r="F1805" s="3"/>
      <c r="G1805" s="3"/>
      <c r="H1805" s="3"/>
      <c r="I1805" s="120"/>
      <c r="J1805" s="3"/>
      <c r="K1805" s="95" t="str" cm="1">
        <f t="array" ref="K1805">IF(OR($J$14 = "A",$J$14 = "B",$J$14 = "C"),IF(I1805="","",IF(LEN(I1805)&gt;2,_xlfn.IFS(ISNUMBER(SEARCH("_",I1805)),I1805,ISNUMBER(SEARCH(", ",I1805)),SUBSTITUTE(I1805,", ","_"),ISNUMBER(SEARCH("/ ",I1805)),SUBSTITUTE(I1805,"/ ","_"),ISNUMBER(SEARCH(",",I1805)),SUBSTITUTE(I1805,",","_"),ISNUMBER(SEARCH("/",I1805)),SUBSTITUTE(I1805,"/","_"),ISNUMBER(SEARCH("",I1805)),I1805),I1805)),IF(OR($J$14 = "J",$J$14 = "K"),"",IF(D1805="","",IF(LEN(D1805)&gt;2,_xlfn.IFS(ISNUMBER(SEARCH("_",D1805)),D1805,ISNUMBER(SEARCH(", ",D1805)),SUBSTITUTE(D1805,", ","_"),ISNUMBER(SEARCH("/ ",D1805)),SUBSTITUTE(D1805,"/ ","_"),ISNUMBER(SEARCH(",",D1805)),SUBSTITUTE(D1805,",","_"),ISNUMBER(SEARCH("/",D1805)),SUBSTITUTE(D1805,"/","_"),ISNUMBER(SEARCH("",D1805)),D1805),D1805))))</f>
        <v/>
      </c>
      <c r="L1805" s="1"/>
      <c r="M1805" s="1" t="str">
        <f t="shared" si="136"/>
        <v/>
      </c>
      <c r="N1805" s="94" t="str">
        <f>IF($L1805="None","",IF(ISERROR(VLOOKUP($L1805,Info!$B$4:$B$266,1,FALSE)),"",VLOOKUP($L1805,Info!$B$4:$L$266,5,FALSE)))</f>
        <v/>
      </c>
      <c r="O1805" s="94" t="str">
        <f>IF(K1805="","",IF(AND($J$12&lt;&gt;"ABC",N1805="3"),"BAC",IF(N1805="3","ABC",IF($J$12&lt;&gt;"ABC",IF($J$10="Standard",VLOOKUP(K1805,Info!$BE$4:$BF$481,2,FALSE),VLOOKUP(K1805,Info!$BI$4:$BJ$482,2,FALSE)),IF($J$10="Standard",VLOOKUP(K1805,Info!$AG$4:$AH$2994,2,FALSE),VLOOKUP(K1805,Info!$AK$4:$AL$2997,2,FALSE))))))</f>
        <v/>
      </c>
      <c r="P1805" s="94" t="str">
        <f>IF($L1805="None","",IF(ISERROR(VLOOKUP($L1805,Info!$B$4:$B$266,1,FALSE)),"",VLOOKUP($L1805,Info!$B$4:$L$266,3,FALSE)))</f>
        <v/>
      </c>
      <c r="Q1805" s="96" t="str">
        <f>IF($L1805="None","",IF(ISERROR(VLOOKUP($L1805,Info!$B$4:$B$266,1,FALSE)),"",VLOOKUP($L1805,Info!$B$4:$L$266,4,FALSE)))</f>
        <v/>
      </c>
      <c r="R1805" s="1"/>
      <c r="S1805" s="6" t="str">
        <f t="shared" si="137"/>
        <v/>
      </c>
      <c r="T1805" s="6" t="str">
        <f>IF($L1805="None","",IF(ISERROR(VLOOKUP($L1805,Info!$B$4:$B$266,1,FALSE)),"",VLOOKUP($L1805,Info!$B$4:$L$266,11,FALSE)))</f>
        <v/>
      </c>
      <c r="U1805" s="1"/>
      <c r="V1805" s="1"/>
      <c r="W1805" s="1"/>
      <c r="X1805" s="1" t="str">
        <f>IF($L1805="None","",IF(ISERROR(VLOOKUP($L1805,Info!$B$4:$B$266,1,FALSE)),"",IF(OR(W1805="Metallic Liquid Tight",W1805="Non-Metallic Liquid Tight",W1805="LSZH",W1805="Greenfield"),VLOOKUP($L1805,Info!$B$4:$L$266,7,FALSE),"N/A")))</f>
        <v/>
      </c>
      <c r="Y1805" s="1"/>
      <c r="Z1805" s="96" t="str">
        <f>IF($L1805="None","",IF(ISERROR(VLOOKUP($L1805,Info!$B$4:$B$266,1,FALSE)),"",VLOOKUP($L1805,Info!$B$4:$L$266,9,FALSE)))</f>
        <v/>
      </c>
      <c r="AA1805" s="96" t="str">
        <f>IF($L1805="None","",IF(ISERROR(VLOOKUP($L1805,Info!$B$4:$B$266,1,FALSE)),"",VLOOKUP($L1805,Info!$B$4:$L$266,8,FALSE)))</f>
        <v/>
      </c>
      <c r="AB1805" s="96" t="str">
        <f>IF($L1805="None","",IF(ISERROR(VLOOKUP($L1805,Info!$B$4:$B$266,1,FALSE)),"",VLOOKUP($L1805,Info!$B$4:$L$266,10,FALSE)))</f>
        <v/>
      </c>
      <c r="AC1805" s="1" t="str">
        <f>IF(W1805="SO Cable","Black,White",IF(O1805="","",IF(P1805="","",IF($J$12&lt;&gt;"ABC",IF(P1805&lt;="250",VLOOKUP(O1805,Info!$AZ$4:$BB$22,3,FALSE),VLOOKUP(O1805,Info!$AZ$23:$BB$39,3,FALSE)),IF(P1805&lt;="250",VLOOKUP(O1805,Info!$AO$4:$AQ$22,3,FALSE),VLOOKUP(O1805,Info!$AO$23:$AP$39,3,FALSE))))))</f>
        <v/>
      </c>
      <c r="AD1805" s="1"/>
      <c r="AE1805" s="1" t="str">
        <f>IF($L1805="None","",IF(ISERROR(VLOOKUP($L1805,Info!$B$4:$B$266,1,FALSE)),"",VLOOKUP($L1805,Info!$B$4:$L$266,4,FALSE)))</f>
        <v/>
      </c>
      <c r="AF1805" s="1" t="str">
        <f>IF($L1805="None","",IF(ISERROR(VLOOKUP($L1805,Info!$B$4:$B$266,1,FALSE)),"",VLOOKUP($L1805,Info!$B$4:$L$266,6,FALSE)))</f>
        <v/>
      </c>
      <c r="AG1805" s="1"/>
      <c r="AH1805" s="33" t="str" cm="1">
        <f t="array" ref="AH1805">IF(AND(L1805&lt;&gt;"",O1805&lt;&gt;"",R1805:S1805&lt;&gt;"",W1805:X1805&lt;&gt;"",Z1805:AA1805&lt;&gt;"",AC1805&lt;&gt;""),"Good","Bad")</f>
        <v>Bad</v>
      </c>
      <c r="AL1805" t="str" cm="1">
        <f t="array" ref="AL1805">IF(R1805&gt;0,_xlfn.IFS(COUNTIF($L$20:L1805,"&lt;&gt;")&lt;101,1,COUNTIF($L$20:L1805,"&lt;&gt;")&lt;201,2,COUNTIF($L$20:L1805,"&lt;&gt;")&lt;301,3,COUNTIF($L$20:L1805,"&lt;&gt;")&lt;401,4,COUNTIF($L$20:L1805,"&lt;&gt;")&lt;501,5,COUNTIF($L$20:L1805,"&lt;&gt;")&lt;601,6,COUNTIF($L$20:L1805,"&lt;&gt;")&lt;701,7,COUNTIF($L$20:L1805,"&lt;&gt;")&lt;801,8,COUNTIF($L$20:L1805,"&lt;&gt;")&lt;901,9,COUNTIF($L$20:L1805,"&lt;&gt;")&lt;1001,10,COUNTIF($L$20:L1805,"&lt;&gt;")&lt;1101,11,COUNTIF($L$20:L1805,"&lt;&gt;")&lt;1201,12,COUNTIF($L$20:L1805,"&lt;&gt;")&lt;1301,13,COUNTIF($L$20:L1805,"&lt;&gt;")&lt;1401,14,COUNTIF($L$20:L1805,"&lt;&gt;")&lt;1501,15,COUNTIF($L$20:L1805,"&lt;&gt;")&lt;1601,16,COUNTIF($L$20:L1805,"&lt;&gt;")&lt;1701,17,COUNTIF($L$20:L1805,"&lt;&gt;")&lt;1801,18,COUNTIF($L$20:L1805,"&lt;&gt;")&lt;1901,19,COUNTIF($L$20:L1805,"&lt;&gt;")&lt;2001,20,COUNTIF($L$20:L1805,"&lt;&gt;")&lt;2101,21,COUNTIF($L$20:L1805,"&lt;&gt;")&lt;2201,22,COUNTIF($L$20:L1805,"&lt;&gt;")&lt;2301,23,COUNTIF($L$20:L1805,"&lt;&gt;")&lt;2401,24,COUNTIF($L$20:L1805,"&lt;&gt;")&lt;2501,25,COUNTIF($L$20:L1805,"&lt;&gt;")&lt;2601,26,COUNTIF($L$20:L1805,"&lt;&gt;")&lt;2701,27,COUNTIF($L$20:L1805,"&lt;&gt;")&lt;2801,28,COUNTIF($L$20:L1805,"&lt;&gt;")&lt;2901,29,COUNTIF($L$20:L1805,"&lt;&gt;")&lt;3001,30),"")</f>
        <v/>
      </c>
      <c r="AM1805" t="str">
        <f t="shared" si="135"/>
        <v/>
      </c>
      <c r="AN1805" t="str">
        <f t="shared" si="139"/>
        <v/>
      </c>
      <c r="AP1805" t="str">
        <f t="shared" si="138"/>
        <v/>
      </c>
      <c r="AQ1805" t="str">
        <f>IF(AO1805="","",COUNTIFS(AM1805:$AM$3019,AO1805))</f>
        <v/>
      </c>
    </row>
    <row r="1806" spans="1:43" x14ac:dyDescent="0.25">
      <c r="A1806" s="6" t="str">
        <f>IF(COUNT($A$20:A1805)&lt;&gt;$B$4,IF(A1805="","",A1805+1),"")</f>
        <v/>
      </c>
      <c r="B1806" s="3"/>
      <c r="C1806" s="3"/>
      <c r="D1806" s="122"/>
      <c r="E1806" s="3"/>
      <c r="F1806" s="3"/>
      <c r="G1806" s="3"/>
      <c r="H1806" s="3"/>
      <c r="I1806" s="120"/>
      <c r="J1806" s="3"/>
      <c r="K1806" s="95" t="str" cm="1">
        <f t="array" ref="K1806">IF(OR($J$14 = "A",$J$14 = "B",$J$14 = "C"),IF(I1806="","",IF(LEN(I1806)&gt;2,_xlfn.IFS(ISNUMBER(SEARCH("_",I1806)),I1806,ISNUMBER(SEARCH(", ",I1806)),SUBSTITUTE(I1806,", ","_"),ISNUMBER(SEARCH("/ ",I1806)),SUBSTITUTE(I1806,"/ ","_"),ISNUMBER(SEARCH(",",I1806)),SUBSTITUTE(I1806,",","_"),ISNUMBER(SEARCH("/",I1806)),SUBSTITUTE(I1806,"/","_"),ISNUMBER(SEARCH("",I1806)),I1806),I1806)),IF(OR($J$14 = "J",$J$14 = "K"),"",IF(D1806="","",IF(LEN(D1806)&gt;2,_xlfn.IFS(ISNUMBER(SEARCH("_",D1806)),D1806,ISNUMBER(SEARCH(", ",D1806)),SUBSTITUTE(D1806,", ","_"),ISNUMBER(SEARCH("/ ",D1806)),SUBSTITUTE(D1806,"/ ","_"),ISNUMBER(SEARCH(",",D1806)),SUBSTITUTE(D1806,",","_"),ISNUMBER(SEARCH("/",D1806)),SUBSTITUTE(D1806,"/","_"),ISNUMBER(SEARCH("",D1806)),D1806),D1806))))</f>
        <v/>
      </c>
      <c r="L1806" s="1"/>
      <c r="M1806" s="1" t="str">
        <f t="shared" si="136"/>
        <v/>
      </c>
      <c r="N1806" s="94" t="str">
        <f>IF($L1806="None","",IF(ISERROR(VLOOKUP($L1806,Info!$B$4:$B$266,1,FALSE)),"",VLOOKUP($L1806,Info!$B$4:$L$266,5,FALSE)))</f>
        <v/>
      </c>
      <c r="O1806" s="94" t="str">
        <f>IF(K1806="","",IF(AND($J$12&lt;&gt;"ABC",N1806="3"),"BAC",IF(N1806="3","ABC",IF($J$12&lt;&gt;"ABC",IF($J$10="Standard",VLOOKUP(K1806,Info!$BE$4:$BF$481,2,FALSE),VLOOKUP(K1806,Info!$BI$4:$BJ$482,2,FALSE)),IF($J$10="Standard",VLOOKUP(K1806,Info!$AG$4:$AH$2994,2,FALSE),VLOOKUP(K1806,Info!$AK$4:$AL$2997,2,FALSE))))))</f>
        <v/>
      </c>
      <c r="P1806" s="94" t="str">
        <f>IF($L1806="None","",IF(ISERROR(VLOOKUP($L1806,Info!$B$4:$B$266,1,FALSE)),"",VLOOKUP($L1806,Info!$B$4:$L$266,3,FALSE)))</f>
        <v/>
      </c>
      <c r="Q1806" s="96" t="str">
        <f>IF($L1806="None","",IF(ISERROR(VLOOKUP($L1806,Info!$B$4:$B$266,1,FALSE)),"",VLOOKUP($L1806,Info!$B$4:$L$266,4,FALSE)))</f>
        <v/>
      </c>
      <c r="R1806" s="1"/>
      <c r="S1806" s="6" t="str">
        <f t="shared" si="137"/>
        <v/>
      </c>
      <c r="T1806" s="6" t="str">
        <f>IF($L1806="None","",IF(ISERROR(VLOOKUP($L1806,Info!$B$4:$B$266,1,FALSE)),"",VLOOKUP($L1806,Info!$B$4:$L$266,11,FALSE)))</f>
        <v/>
      </c>
      <c r="U1806" s="1"/>
      <c r="V1806" s="1"/>
      <c r="W1806" s="1"/>
      <c r="X1806" s="1" t="str">
        <f>IF($L1806="None","",IF(ISERROR(VLOOKUP($L1806,Info!$B$4:$B$266,1,FALSE)),"",IF(OR(W1806="Metallic Liquid Tight",W1806="Non-Metallic Liquid Tight",W1806="LSZH",W1806="Greenfield"),VLOOKUP($L1806,Info!$B$4:$L$266,7,FALSE),"N/A")))</f>
        <v/>
      </c>
      <c r="Y1806" s="1"/>
      <c r="Z1806" s="96" t="str">
        <f>IF($L1806="None","",IF(ISERROR(VLOOKUP($L1806,Info!$B$4:$B$266,1,FALSE)),"",VLOOKUP($L1806,Info!$B$4:$L$266,9,FALSE)))</f>
        <v/>
      </c>
      <c r="AA1806" s="96" t="str">
        <f>IF($L1806="None","",IF(ISERROR(VLOOKUP($L1806,Info!$B$4:$B$266,1,FALSE)),"",VLOOKUP($L1806,Info!$B$4:$L$266,8,FALSE)))</f>
        <v/>
      </c>
      <c r="AB1806" s="96" t="str">
        <f>IF($L1806="None","",IF(ISERROR(VLOOKUP($L1806,Info!$B$4:$B$266,1,FALSE)),"",VLOOKUP($L1806,Info!$B$4:$L$266,10,FALSE)))</f>
        <v/>
      </c>
      <c r="AC1806" s="1" t="str">
        <f>IF(W1806="SO Cable","Black,White",IF(O1806="","",IF(P1806="","",IF($J$12&lt;&gt;"ABC",IF(P1806&lt;="250",VLOOKUP(O1806,Info!$AZ$4:$BB$22,3,FALSE),VLOOKUP(O1806,Info!$AZ$23:$BB$39,3,FALSE)),IF(P1806&lt;="250",VLOOKUP(O1806,Info!$AO$4:$AQ$22,3,FALSE),VLOOKUP(O1806,Info!$AO$23:$AP$39,3,FALSE))))))</f>
        <v/>
      </c>
      <c r="AD1806" s="1"/>
      <c r="AE1806" s="1" t="str">
        <f>IF($L1806="None","",IF(ISERROR(VLOOKUP($L1806,Info!$B$4:$B$266,1,FALSE)),"",VLOOKUP($L1806,Info!$B$4:$L$266,4,FALSE)))</f>
        <v/>
      </c>
      <c r="AF1806" s="1" t="str">
        <f>IF($L1806="None","",IF(ISERROR(VLOOKUP($L1806,Info!$B$4:$B$266,1,FALSE)),"",VLOOKUP($L1806,Info!$B$4:$L$266,6,FALSE)))</f>
        <v/>
      </c>
      <c r="AG1806" s="1"/>
      <c r="AH1806" s="33" t="str" cm="1">
        <f t="array" ref="AH1806">IF(AND(L1806&lt;&gt;"",O1806&lt;&gt;"",R1806:S1806&lt;&gt;"",W1806:X1806&lt;&gt;"",Z1806:AA1806&lt;&gt;"",AC1806&lt;&gt;""),"Good","Bad")</f>
        <v>Bad</v>
      </c>
      <c r="AL1806" t="str" cm="1">
        <f t="array" ref="AL1806">IF(R1806&gt;0,_xlfn.IFS(COUNTIF($L$20:L1806,"&lt;&gt;")&lt;101,1,COUNTIF($L$20:L1806,"&lt;&gt;")&lt;201,2,COUNTIF($L$20:L1806,"&lt;&gt;")&lt;301,3,COUNTIF($L$20:L1806,"&lt;&gt;")&lt;401,4,COUNTIF($L$20:L1806,"&lt;&gt;")&lt;501,5,COUNTIF($L$20:L1806,"&lt;&gt;")&lt;601,6,COUNTIF($L$20:L1806,"&lt;&gt;")&lt;701,7,COUNTIF($L$20:L1806,"&lt;&gt;")&lt;801,8,COUNTIF($L$20:L1806,"&lt;&gt;")&lt;901,9,COUNTIF($L$20:L1806,"&lt;&gt;")&lt;1001,10,COUNTIF($L$20:L1806,"&lt;&gt;")&lt;1101,11,COUNTIF($L$20:L1806,"&lt;&gt;")&lt;1201,12,COUNTIF($L$20:L1806,"&lt;&gt;")&lt;1301,13,COUNTIF($L$20:L1806,"&lt;&gt;")&lt;1401,14,COUNTIF($L$20:L1806,"&lt;&gt;")&lt;1501,15,COUNTIF($L$20:L1806,"&lt;&gt;")&lt;1601,16,COUNTIF($L$20:L1806,"&lt;&gt;")&lt;1701,17,COUNTIF($L$20:L1806,"&lt;&gt;")&lt;1801,18,COUNTIF($L$20:L1806,"&lt;&gt;")&lt;1901,19,COUNTIF($L$20:L1806,"&lt;&gt;")&lt;2001,20,COUNTIF($L$20:L1806,"&lt;&gt;")&lt;2101,21,COUNTIF($L$20:L1806,"&lt;&gt;")&lt;2201,22,COUNTIF($L$20:L1806,"&lt;&gt;")&lt;2301,23,COUNTIF($L$20:L1806,"&lt;&gt;")&lt;2401,24,COUNTIF($L$20:L1806,"&lt;&gt;")&lt;2501,25,COUNTIF($L$20:L1806,"&lt;&gt;")&lt;2601,26,COUNTIF($L$20:L1806,"&lt;&gt;")&lt;2701,27,COUNTIF($L$20:L1806,"&lt;&gt;")&lt;2801,28,COUNTIF($L$20:L1806,"&lt;&gt;")&lt;2901,29,COUNTIF($L$20:L1806,"&lt;&gt;")&lt;3001,30),"")</f>
        <v/>
      </c>
      <c r="AM1806" t="str">
        <f t="shared" si="135"/>
        <v/>
      </c>
      <c r="AN1806" t="str">
        <f t="shared" si="139"/>
        <v/>
      </c>
      <c r="AP1806" t="str">
        <f t="shared" si="138"/>
        <v/>
      </c>
      <c r="AQ1806" t="str">
        <f>IF(AO1806="","",COUNTIFS(AM1806:$AM$3019,AO1806))</f>
        <v/>
      </c>
    </row>
    <row r="1807" spans="1:43" x14ac:dyDescent="0.25">
      <c r="A1807" s="6" t="str">
        <f>IF(COUNT($A$20:A1806)&lt;&gt;$B$4,IF(A1806="","",A1806+1),"")</f>
        <v/>
      </c>
      <c r="B1807" s="3"/>
      <c r="C1807" s="3"/>
      <c r="D1807" s="122"/>
      <c r="E1807" s="3"/>
      <c r="F1807" s="3"/>
      <c r="G1807" s="3"/>
      <c r="H1807" s="3"/>
      <c r="I1807" s="120"/>
      <c r="J1807" s="3"/>
      <c r="K1807" s="95" t="str" cm="1">
        <f t="array" ref="K1807">IF(OR($J$14 = "A",$J$14 = "B",$J$14 = "C"),IF(I1807="","",IF(LEN(I1807)&gt;2,_xlfn.IFS(ISNUMBER(SEARCH("_",I1807)),I1807,ISNUMBER(SEARCH(", ",I1807)),SUBSTITUTE(I1807,", ","_"),ISNUMBER(SEARCH("/ ",I1807)),SUBSTITUTE(I1807,"/ ","_"),ISNUMBER(SEARCH(",",I1807)),SUBSTITUTE(I1807,",","_"),ISNUMBER(SEARCH("/",I1807)),SUBSTITUTE(I1807,"/","_"),ISNUMBER(SEARCH("",I1807)),I1807),I1807)),IF(OR($J$14 = "J",$J$14 = "K"),"",IF(D1807="","",IF(LEN(D1807)&gt;2,_xlfn.IFS(ISNUMBER(SEARCH("_",D1807)),D1807,ISNUMBER(SEARCH(", ",D1807)),SUBSTITUTE(D1807,", ","_"),ISNUMBER(SEARCH("/ ",D1807)),SUBSTITUTE(D1807,"/ ","_"),ISNUMBER(SEARCH(",",D1807)),SUBSTITUTE(D1807,",","_"),ISNUMBER(SEARCH("/",D1807)),SUBSTITUTE(D1807,"/","_"),ISNUMBER(SEARCH("",D1807)),D1807),D1807))))</f>
        <v/>
      </c>
      <c r="L1807" s="1"/>
      <c r="M1807" s="1" t="str">
        <f t="shared" si="136"/>
        <v/>
      </c>
      <c r="N1807" s="94" t="str">
        <f>IF($L1807="None","",IF(ISERROR(VLOOKUP($L1807,Info!$B$4:$B$266,1,FALSE)),"",VLOOKUP($L1807,Info!$B$4:$L$266,5,FALSE)))</f>
        <v/>
      </c>
      <c r="O1807" s="94" t="str">
        <f>IF(K1807="","",IF(AND($J$12&lt;&gt;"ABC",N1807="3"),"BAC",IF(N1807="3","ABC",IF($J$12&lt;&gt;"ABC",IF($J$10="Standard",VLOOKUP(K1807,Info!$BE$4:$BF$481,2,FALSE),VLOOKUP(K1807,Info!$BI$4:$BJ$482,2,FALSE)),IF($J$10="Standard",VLOOKUP(K1807,Info!$AG$4:$AH$2994,2,FALSE),VLOOKUP(K1807,Info!$AK$4:$AL$2997,2,FALSE))))))</f>
        <v/>
      </c>
      <c r="P1807" s="94" t="str">
        <f>IF($L1807="None","",IF(ISERROR(VLOOKUP($L1807,Info!$B$4:$B$266,1,FALSE)),"",VLOOKUP($L1807,Info!$B$4:$L$266,3,FALSE)))</f>
        <v/>
      </c>
      <c r="Q1807" s="96" t="str">
        <f>IF($L1807="None","",IF(ISERROR(VLOOKUP($L1807,Info!$B$4:$B$266,1,FALSE)),"",VLOOKUP($L1807,Info!$B$4:$L$266,4,FALSE)))</f>
        <v/>
      </c>
      <c r="R1807" s="1"/>
      <c r="S1807" s="6" t="str">
        <f t="shared" si="137"/>
        <v/>
      </c>
      <c r="T1807" s="6" t="str">
        <f>IF($L1807="None","",IF(ISERROR(VLOOKUP($L1807,Info!$B$4:$B$266,1,FALSE)),"",VLOOKUP($L1807,Info!$B$4:$L$266,11,FALSE)))</f>
        <v/>
      </c>
      <c r="U1807" s="1"/>
      <c r="V1807" s="1"/>
      <c r="W1807" s="1"/>
      <c r="X1807" s="1" t="str">
        <f>IF($L1807="None","",IF(ISERROR(VLOOKUP($L1807,Info!$B$4:$B$266,1,FALSE)),"",IF(OR(W1807="Metallic Liquid Tight",W1807="Non-Metallic Liquid Tight",W1807="LSZH",W1807="Greenfield"),VLOOKUP($L1807,Info!$B$4:$L$266,7,FALSE),"N/A")))</f>
        <v/>
      </c>
      <c r="Y1807" s="1"/>
      <c r="Z1807" s="96" t="str">
        <f>IF($L1807="None","",IF(ISERROR(VLOOKUP($L1807,Info!$B$4:$B$266,1,FALSE)),"",VLOOKUP($L1807,Info!$B$4:$L$266,9,FALSE)))</f>
        <v/>
      </c>
      <c r="AA1807" s="96" t="str">
        <f>IF($L1807="None","",IF(ISERROR(VLOOKUP($L1807,Info!$B$4:$B$266,1,FALSE)),"",VLOOKUP($L1807,Info!$B$4:$L$266,8,FALSE)))</f>
        <v/>
      </c>
      <c r="AB1807" s="96" t="str">
        <f>IF($L1807="None","",IF(ISERROR(VLOOKUP($L1807,Info!$B$4:$B$266,1,FALSE)),"",VLOOKUP($L1807,Info!$B$4:$L$266,10,FALSE)))</f>
        <v/>
      </c>
      <c r="AC1807" s="1" t="str">
        <f>IF(W1807="SO Cable","Black,White",IF(O1807="","",IF(P1807="","",IF($J$12&lt;&gt;"ABC",IF(P1807&lt;="250",VLOOKUP(O1807,Info!$AZ$4:$BB$22,3,FALSE),VLOOKUP(O1807,Info!$AZ$23:$BB$39,3,FALSE)),IF(P1807&lt;="250",VLOOKUP(O1807,Info!$AO$4:$AQ$22,3,FALSE),VLOOKUP(O1807,Info!$AO$23:$AP$39,3,FALSE))))))</f>
        <v/>
      </c>
      <c r="AD1807" s="1"/>
      <c r="AE1807" s="1" t="str">
        <f>IF($L1807="None","",IF(ISERROR(VLOOKUP($L1807,Info!$B$4:$B$266,1,FALSE)),"",VLOOKUP($L1807,Info!$B$4:$L$266,4,FALSE)))</f>
        <v/>
      </c>
      <c r="AF1807" s="1" t="str">
        <f>IF($L1807="None","",IF(ISERROR(VLOOKUP($L1807,Info!$B$4:$B$266,1,FALSE)),"",VLOOKUP($L1807,Info!$B$4:$L$266,6,FALSE)))</f>
        <v/>
      </c>
      <c r="AG1807" s="1"/>
      <c r="AH1807" s="33" t="str" cm="1">
        <f t="array" ref="AH1807">IF(AND(L1807&lt;&gt;"",O1807&lt;&gt;"",R1807:S1807&lt;&gt;"",W1807:X1807&lt;&gt;"",Z1807:AA1807&lt;&gt;"",AC1807&lt;&gt;""),"Good","Bad")</f>
        <v>Bad</v>
      </c>
      <c r="AL1807" t="str" cm="1">
        <f t="array" ref="AL1807">IF(R1807&gt;0,_xlfn.IFS(COUNTIF($L$20:L1807,"&lt;&gt;")&lt;101,1,COUNTIF($L$20:L1807,"&lt;&gt;")&lt;201,2,COUNTIF($L$20:L1807,"&lt;&gt;")&lt;301,3,COUNTIF($L$20:L1807,"&lt;&gt;")&lt;401,4,COUNTIF($L$20:L1807,"&lt;&gt;")&lt;501,5,COUNTIF($L$20:L1807,"&lt;&gt;")&lt;601,6,COUNTIF($L$20:L1807,"&lt;&gt;")&lt;701,7,COUNTIF($L$20:L1807,"&lt;&gt;")&lt;801,8,COUNTIF($L$20:L1807,"&lt;&gt;")&lt;901,9,COUNTIF($L$20:L1807,"&lt;&gt;")&lt;1001,10,COUNTIF($L$20:L1807,"&lt;&gt;")&lt;1101,11,COUNTIF($L$20:L1807,"&lt;&gt;")&lt;1201,12,COUNTIF($L$20:L1807,"&lt;&gt;")&lt;1301,13,COUNTIF($L$20:L1807,"&lt;&gt;")&lt;1401,14,COUNTIF($L$20:L1807,"&lt;&gt;")&lt;1501,15,COUNTIF($L$20:L1807,"&lt;&gt;")&lt;1601,16,COUNTIF($L$20:L1807,"&lt;&gt;")&lt;1701,17,COUNTIF($L$20:L1807,"&lt;&gt;")&lt;1801,18,COUNTIF($L$20:L1807,"&lt;&gt;")&lt;1901,19,COUNTIF($L$20:L1807,"&lt;&gt;")&lt;2001,20,COUNTIF($L$20:L1807,"&lt;&gt;")&lt;2101,21,COUNTIF($L$20:L1807,"&lt;&gt;")&lt;2201,22,COUNTIF($L$20:L1807,"&lt;&gt;")&lt;2301,23,COUNTIF($L$20:L1807,"&lt;&gt;")&lt;2401,24,COUNTIF($L$20:L1807,"&lt;&gt;")&lt;2501,25,COUNTIF($L$20:L1807,"&lt;&gt;")&lt;2601,26,COUNTIF($L$20:L1807,"&lt;&gt;")&lt;2701,27,COUNTIF($L$20:L1807,"&lt;&gt;")&lt;2801,28,COUNTIF($L$20:L1807,"&lt;&gt;")&lt;2901,29,COUNTIF($L$20:L1807,"&lt;&gt;")&lt;3001,30),"")</f>
        <v/>
      </c>
      <c r="AM1807" t="str">
        <f t="shared" si="135"/>
        <v/>
      </c>
      <c r="AN1807" t="str">
        <f t="shared" si="139"/>
        <v/>
      </c>
      <c r="AP1807" t="str">
        <f t="shared" si="138"/>
        <v/>
      </c>
      <c r="AQ1807" t="str">
        <f>IF(AO1807="","",COUNTIFS(AM1807:$AM$3019,AO1807))</f>
        <v/>
      </c>
    </row>
    <row r="1808" spans="1:43" x14ac:dyDescent="0.25">
      <c r="A1808" s="6" t="str">
        <f>IF(COUNT($A$20:A1807)&lt;&gt;$B$4,IF(A1807="","",A1807+1),"")</f>
        <v/>
      </c>
      <c r="B1808" s="3"/>
      <c r="C1808" s="3"/>
      <c r="D1808" s="122"/>
      <c r="E1808" s="3"/>
      <c r="F1808" s="3"/>
      <c r="G1808" s="3"/>
      <c r="H1808" s="3"/>
      <c r="I1808" s="120"/>
      <c r="J1808" s="3"/>
      <c r="K1808" s="95" t="str" cm="1">
        <f t="array" ref="K1808">IF(OR($J$14 = "A",$J$14 = "B",$J$14 = "C"),IF(I1808="","",IF(LEN(I1808)&gt;2,_xlfn.IFS(ISNUMBER(SEARCH("_",I1808)),I1808,ISNUMBER(SEARCH(", ",I1808)),SUBSTITUTE(I1808,", ","_"),ISNUMBER(SEARCH("/ ",I1808)),SUBSTITUTE(I1808,"/ ","_"),ISNUMBER(SEARCH(",",I1808)),SUBSTITUTE(I1808,",","_"),ISNUMBER(SEARCH("/",I1808)),SUBSTITUTE(I1808,"/","_"),ISNUMBER(SEARCH("",I1808)),I1808),I1808)),IF(OR($J$14 = "J",$J$14 = "K"),"",IF(D1808="","",IF(LEN(D1808)&gt;2,_xlfn.IFS(ISNUMBER(SEARCH("_",D1808)),D1808,ISNUMBER(SEARCH(", ",D1808)),SUBSTITUTE(D1808,", ","_"),ISNUMBER(SEARCH("/ ",D1808)),SUBSTITUTE(D1808,"/ ","_"),ISNUMBER(SEARCH(",",D1808)),SUBSTITUTE(D1808,",","_"),ISNUMBER(SEARCH("/",D1808)),SUBSTITUTE(D1808,"/","_"),ISNUMBER(SEARCH("",D1808)),D1808),D1808))))</f>
        <v/>
      </c>
      <c r="L1808" s="1"/>
      <c r="M1808" s="1" t="str">
        <f t="shared" si="136"/>
        <v/>
      </c>
      <c r="N1808" s="94" t="str">
        <f>IF($L1808="None","",IF(ISERROR(VLOOKUP($L1808,Info!$B$4:$B$266,1,FALSE)),"",VLOOKUP($L1808,Info!$B$4:$L$266,5,FALSE)))</f>
        <v/>
      </c>
      <c r="O1808" s="94" t="str">
        <f>IF(K1808="","",IF(AND($J$12&lt;&gt;"ABC",N1808="3"),"BAC",IF(N1808="3","ABC",IF($J$12&lt;&gt;"ABC",IF($J$10="Standard",VLOOKUP(K1808,Info!$BE$4:$BF$481,2,FALSE),VLOOKUP(K1808,Info!$BI$4:$BJ$482,2,FALSE)),IF($J$10="Standard",VLOOKUP(K1808,Info!$AG$4:$AH$2994,2,FALSE),VLOOKUP(K1808,Info!$AK$4:$AL$2997,2,FALSE))))))</f>
        <v/>
      </c>
      <c r="P1808" s="94" t="str">
        <f>IF($L1808="None","",IF(ISERROR(VLOOKUP($L1808,Info!$B$4:$B$266,1,FALSE)),"",VLOOKUP($L1808,Info!$B$4:$L$266,3,FALSE)))</f>
        <v/>
      </c>
      <c r="Q1808" s="96" t="str">
        <f>IF($L1808="None","",IF(ISERROR(VLOOKUP($L1808,Info!$B$4:$B$266,1,FALSE)),"",VLOOKUP($L1808,Info!$B$4:$L$266,4,FALSE)))</f>
        <v/>
      </c>
      <c r="R1808" s="1"/>
      <c r="S1808" s="6" t="str">
        <f t="shared" si="137"/>
        <v/>
      </c>
      <c r="T1808" s="6" t="str">
        <f>IF($L1808="None","",IF(ISERROR(VLOOKUP($L1808,Info!$B$4:$B$266,1,FALSE)),"",VLOOKUP($L1808,Info!$B$4:$L$266,11,FALSE)))</f>
        <v/>
      </c>
      <c r="U1808" s="1"/>
      <c r="V1808" s="1"/>
      <c r="W1808" s="1"/>
      <c r="X1808" s="1" t="str">
        <f>IF($L1808="None","",IF(ISERROR(VLOOKUP($L1808,Info!$B$4:$B$266,1,FALSE)),"",IF(OR(W1808="Metallic Liquid Tight",W1808="Non-Metallic Liquid Tight",W1808="LSZH",W1808="Greenfield"),VLOOKUP($L1808,Info!$B$4:$L$266,7,FALSE),"N/A")))</f>
        <v/>
      </c>
      <c r="Y1808" s="1"/>
      <c r="Z1808" s="96" t="str">
        <f>IF($L1808="None","",IF(ISERROR(VLOOKUP($L1808,Info!$B$4:$B$266,1,FALSE)),"",VLOOKUP($L1808,Info!$B$4:$L$266,9,FALSE)))</f>
        <v/>
      </c>
      <c r="AA1808" s="96" t="str">
        <f>IF($L1808="None","",IF(ISERROR(VLOOKUP($L1808,Info!$B$4:$B$266,1,FALSE)),"",VLOOKUP($L1808,Info!$B$4:$L$266,8,FALSE)))</f>
        <v/>
      </c>
      <c r="AB1808" s="96" t="str">
        <f>IF($L1808="None","",IF(ISERROR(VLOOKUP($L1808,Info!$B$4:$B$266,1,FALSE)),"",VLOOKUP($L1808,Info!$B$4:$L$266,10,FALSE)))</f>
        <v/>
      </c>
      <c r="AC1808" s="1" t="str">
        <f>IF(W1808="SO Cable","Black,White",IF(O1808="","",IF(P1808="","",IF($J$12&lt;&gt;"ABC",IF(P1808&lt;="250",VLOOKUP(O1808,Info!$AZ$4:$BB$22,3,FALSE),VLOOKUP(O1808,Info!$AZ$23:$BB$39,3,FALSE)),IF(P1808&lt;="250",VLOOKUP(O1808,Info!$AO$4:$AQ$22,3,FALSE),VLOOKUP(O1808,Info!$AO$23:$AP$39,3,FALSE))))))</f>
        <v/>
      </c>
      <c r="AD1808" s="1"/>
      <c r="AE1808" s="1" t="str">
        <f>IF($L1808="None","",IF(ISERROR(VLOOKUP($L1808,Info!$B$4:$B$266,1,FALSE)),"",VLOOKUP($L1808,Info!$B$4:$L$266,4,FALSE)))</f>
        <v/>
      </c>
      <c r="AF1808" s="1" t="str">
        <f>IF($L1808="None","",IF(ISERROR(VLOOKUP($L1808,Info!$B$4:$B$266,1,FALSE)),"",VLOOKUP($L1808,Info!$B$4:$L$266,6,FALSE)))</f>
        <v/>
      </c>
      <c r="AG1808" s="1"/>
      <c r="AH1808" s="33" t="str" cm="1">
        <f t="array" ref="AH1808">IF(AND(L1808&lt;&gt;"",O1808&lt;&gt;"",R1808:S1808&lt;&gt;"",W1808:X1808&lt;&gt;"",Z1808:AA1808&lt;&gt;"",AC1808&lt;&gt;""),"Good","Bad")</f>
        <v>Bad</v>
      </c>
      <c r="AL1808" t="str" cm="1">
        <f t="array" ref="AL1808">IF(R1808&gt;0,_xlfn.IFS(COUNTIF($L$20:L1808,"&lt;&gt;")&lt;101,1,COUNTIF($L$20:L1808,"&lt;&gt;")&lt;201,2,COUNTIF($L$20:L1808,"&lt;&gt;")&lt;301,3,COUNTIF($L$20:L1808,"&lt;&gt;")&lt;401,4,COUNTIF($L$20:L1808,"&lt;&gt;")&lt;501,5,COUNTIF($L$20:L1808,"&lt;&gt;")&lt;601,6,COUNTIF($L$20:L1808,"&lt;&gt;")&lt;701,7,COUNTIF($L$20:L1808,"&lt;&gt;")&lt;801,8,COUNTIF($L$20:L1808,"&lt;&gt;")&lt;901,9,COUNTIF($L$20:L1808,"&lt;&gt;")&lt;1001,10,COUNTIF($L$20:L1808,"&lt;&gt;")&lt;1101,11,COUNTIF($L$20:L1808,"&lt;&gt;")&lt;1201,12,COUNTIF($L$20:L1808,"&lt;&gt;")&lt;1301,13,COUNTIF($L$20:L1808,"&lt;&gt;")&lt;1401,14,COUNTIF($L$20:L1808,"&lt;&gt;")&lt;1501,15,COUNTIF($L$20:L1808,"&lt;&gt;")&lt;1601,16,COUNTIF($L$20:L1808,"&lt;&gt;")&lt;1701,17,COUNTIF($L$20:L1808,"&lt;&gt;")&lt;1801,18,COUNTIF($L$20:L1808,"&lt;&gt;")&lt;1901,19,COUNTIF($L$20:L1808,"&lt;&gt;")&lt;2001,20,COUNTIF($L$20:L1808,"&lt;&gt;")&lt;2101,21,COUNTIF($L$20:L1808,"&lt;&gt;")&lt;2201,22,COUNTIF($L$20:L1808,"&lt;&gt;")&lt;2301,23,COUNTIF($L$20:L1808,"&lt;&gt;")&lt;2401,24,COUNTIF($L$20:L1808,"&lt;&gt;")&lt;2501,25,COUNTIF($L$20:L1808,"&lt;&gt;")&lt;2601,26,COUNTIF($L$20:L1808,"&lt;&gt;")&lt;2701,27,COUNTIF($L$20:L1808,"&lt;&gt;")&lt;2801,28,COUNTIF($L$20:L1808,"&lt;&gt;")&lt;2901,29,COUNTIF($L$20:L1808,"&lt;&gt;")&lt;3001,30),"")</f>
        <v/>
      </c>
      <c r="AM1808" t="str">
        <f t="shared" si="135"/>
        <v/>
      </c>
      <c r="AN1808" t="str">
        <f t="shared" si="139"/>
        <v/>
      </c>
      <c r="AP1808" t="str">
        <f t="shared" si="138"/>
        <v/>
      </c>
      <c r="AQ1808" t="str">
        <f>IF(AO1808="","",COUNTIFS(AM1808:$AM$3019,AO1808))</f>
        <v/>
      </c>
    </row>
    <row r="1809" spans="1:43" x14ac:dyDescent="0.25">
      <c r="A1809" s="6" t="str">
        <f>IF(COUNT($A$20:A1808)&lt;&gt;$B$4,IF(A1808="","",A1808+1),"")</f>
        <v/>
      </c>
      <c r="B1809" s="3"/>
      <c r="C1809" s="3"/>
      <c r="D1809" s="122"/>
      <c r="E1809" s="3"/>
      <c r="F1809" s="3"/>
      <c r="G1809" s="3"/>
      <c r="H1809" s="3"/>
      <c r="I1809" s="120"/>
      <c r="J1809" s="3"/>
      <c r="K1809" s="95" t="str" cm="1">
        <f t="array" ref="K1809">IF(OR($J$14 = "A",$J$14 = "B",$J$14 = "C"),IF(I1809="","",IF(LEN(I1809)&gt;2,_xlfn.IFS(ISNUMBER(SEARCH("_",I1809)),I1809,ISNUMBER(SEARCH(", ",I1809)),SUBSTITUTE(I1809,", ","_"),ISNUMBER(SEARCH("/ ",I1809)),SUBSTITUTE(I1809,"/ ","_"),ISNUMBER(SEARCH(",",I1809)),SUBSTITUTE(I1809,",","_"),ISNUMBER(SEARCH("/",I1809)),SUBSTITUTE(I1809,"/","_"),ISNUMBER(SEARCH("",I1809)),I1809),I1809)),IF(OR($J$14 = "J",$J$14 = "K"),"",IF(D1809="","",IF(LEN(D1809)&gt;2,_xlfn.IFS(ISNUMBER(SEARCH("_",D1809)),D1809,ISNUMBER(SEARCH(", ",D1809)),SUBSTITUTE(D1809,", ","_"),ISNUMBER(SEARCH("/ ",D1809)),SUBSTITUTE(D1809,"/ ","_"),ISNUMBER(SEARCH(",",D1809)),SUBSTITUTE(D1809,",","_"),ISNUMBER(SEARCH("/",D1809)),SUBSTITUTE(D1809,"/","_"),ISNUMBER(SEARCH("",D1809)),D1809),D1809))))</f>
        <v/>
      </c>
      <c r="L1809" s="1"/>
      <c r="M1809" s="1" t="str">
        <f t="shared" si="136"/>
        <v/>
      </c>
      <c r="N1809" s="94" t="str">
        <f>IF($L1809="None","",IF(ISERROR(VLOOKUP($L1809,Info!$B$4:$B$266,1,FALSE)),"",VLOOKUP($L1809,Info!$B$4:$L$266,5,FALSE)))</f>
        <v/>
      </c>
      <c r="O1809" s="94" t="str">
        <f>IF(K1809="","",IF(AND($J$12&lt;&gt;"ABC",N1809="3"),"BAC",IF(N1809="3","ABC",IF($J$12&lt;&gt;"ABC",IF($J$10="Standard",VLOOKUP(K1809,Info!$BE$4:$BF$481,2,FALSE),VLOOKUP(K1809,Info!$BI$4:$BJ$482,2,FALSE)),IF($J$10="Standard",VLOOKUP(K1809,Info!$AG$4:$AH$2994,2,FALSE),VLOOKUP(K1809,Info!$AK$4:$AL$2997,2,FALSE))))))</f>
        <v/>
      </c>
      <c r="P1809" s="94" t="str">
        <f>IF($L1809="None","",IF(ISERROR(VLOOKUP($L1809,Info!$B$4:$B$266,1,FALSE)),"",VLOOKUP($L1809,Info!$B$4:$L$266,3,FALSE)))</f>
        <v/>
      </c>
      <c r="Q1809" s="96" t="str">
        <f>IF($L1809="None","",IF(ISERROR(VLOOKUP($L1809,Info!$B$4:$B$266,1,FALSE)),"",VLOOKUP($L1809,Info!$B$4:$L$266,4,FALSE)))</f>
        <v/>
      </c>
      <c r="R1809" s="1"/>
      <c r="S1809" s="6" t="str">
        <f t="shared" si="137"/>
        <v/>
      </c>
      <c r="T1809" s="6" t="str">
        <f>IF($L1809="None","",IF(ISERROR(VLOOKUP($L1809,Info!$B$4:$B$266,1,FALSE)),"",VLOOKUP($L1809,Info!$B$4:$L$266,11,FALSE)))</f>
        <v/>
      </c>
      <c r="U1809" s="1"/>
      <c r="V1809" s="1"/>
      <c r="W1809" s="1"/>
      <c r="X1809" s="1" t="str">
        <f>IF($L1809="None","",IF(ISERROR(VLOOKUP($L1809,Info!$B$4:$B$266,1,FALSE)),"",IF(OR(W1809="Metallic Liquid Tight",W1809="Non-Metallic Liquid Tight",W1809="LSZH",W1809="Greenfield"),VLOOKUP($L1809,Info!$B$4:$L$266,7,FALSE),"N/A")))</f>
        <v/>
      </c>
      <c r="Y1809" s="1"/>
      <c r="Z1809" s="96" t="str">
        <f>IF($L1809="None","",IF(ISERROR(VLOOKUP($L1809,Info!$B$4:$B$266,1,FALSE)),"",VLOOKUP($L1809,Info!$B$4:$L$266,9,FALSE)))</f>
        <v/>
      </c>
      <c r="AA1809" s="96" t="str">
        <f>IF($L1809="None","",IF(ISERROR(VLOOKUP($L1809,Info!$B$4:$B$266,1,FALSE)),"",VLOOKUP($L1809,Info!$B$4:$L$266,8,FALSE)))</f>
        <v/>
      </c>
      <c r="AB1809" s="96" t="str">
        <f>IF($L1809="None","",IF(ISERROR(VLOOKUP($L1809,Info!$B$4:$B$266,1,FALSE)),"",VLOOKUP($L1809,Info!$B$4:$L$266,10,FALSE)))</f>
        <v/>
      </c>
      <c r="AC1809" s="1" t="str">
        <f>IF(W1809="SO Cable","Black,White",IF(O1809="","",IF(P1809="","",IF($J$12&lt;&gt;"ABC",IF(P1809&lt;="250",VLOOKUP(O1809,Info!$AZ$4:$BB$22,3,FALSE),VLOOKUP(O1809,Info!$AZ$23:$BB$39,3,FALSE)),IF(P1809&lt;="250",VLOOKUP(O1809,Info!$AO$4:$AQ$22,3,FALSE),VLOOKUP(O1809,Info!$AO$23:$AP$39,3,FALSE))))))</f>
        <v/>
      </c>
      <c r="AD1809" s="1"/>
      <c r="AE1809" s="1" t="str">
        <f>IF($L1809="None","",IF(ISERROR(VLOOKUP($L1809,Info!$B$4:$B$266,1,FALSE)),"",VLOOKUP($L1809,Info!$B$4:$L$266,4,FALSE)))</f>
        <v/>
      </c>
      <c r="AF1809" s="1" t="str">
        <f>IF($L1809="None","",IF(ISERROR(VLOOKUP($L1809,Info!$B$4:$B$266,1,FALSE)),"",VLOOKUP($L1809,Info!$B$4:$L$266,6,FALSE)))</f>
        <v/>
      </c>
      <c r="AG1809" s="1"/>
      <c r="AH1809" s="33" t="str" cm="1">
        <f t="array" ref="AH1809">IF(AND(L1809&lt;&gt;"",O1809&lt;&gt;"",R1809:S1809&lt;&gt;"",W1809:X1809&lt;&gt;"",Z1809:AA1809&lt;&gt;"",AC1809&lt;&gt;""),"Good","Bad")</f>
        <v>Bad</v>
      </c>
      <c r="AL1809" t="str" cm="1">
        <f t="array" ref="AL1809">IF(R1809&gt;0,_xlfn.IFS(COUNTIF($L$20:L1809,"&lt;&gt;")&lt;101,1,COUNTIF($L$20:L1809,"&lt;&gt;")&lt;201,2,COUNTIF($L$20:L1809,"&lt;&gt;")&lt;301,3,COUNTIF($L$20:L1809,"&lt;&gt;")&lt;401,4,COUNTIF($L$20:L1809,"&lt;&gt;")&lt;501,5,COUNTIF($L$20:L1809,"&lt;&gt;")&lt;601,6,COUNTIF($L$20:L1809,"&lt;&gt;")&lt;701,7,COUNTIF($L$20:L1809,"&lt;&gt;")&lt;801,8,COUNTIF($L$20:L1809,"&lt;&gt;")&lt;901,9,COUNTIF($L$20:L1809,"&lt;&gt;")&lt;1001,10,COUNTIF($L$20:L1809,"&lt;&gt;")&lt;1101,11,COUNTIF($L$20:L1809,"&lt;&gt;")&lt;1201,12,COUNTIF($L$20:L1809,"&lt;&gt;")&lt;1301,13,COUNTIF($L$20:L1809,"&lt;&gt;")&lt;1401,14,COUNTIF($L$20:L1809,"&lt;&gt;")&lt;1501,15,COUNTIF($L$20:L1809,"&lt;&gt;")&lt;1601,16,COUNTIF($L$20:L1809,"&lt;&gt;")&lt;1701,17,COUNTIF($L$20:L1809,"&lt;&gt;")&lt;1801,18,COUNTIF($L$20:L1809,"&lt;&gt;")&lt;1901,19,COUNTIF($L$20:L1809,"&lt;&gt;")&lt;2001,20,COUNTIF($L$20:L1809,"&lt;&gt;")&lt;2101,21,COUNTIF($L$20:L1809,"&lt;&gt;")&lt;2201,22,COUNTIF($L$20:L1809,"&lt;&gt;")&lt;2301,23,COUNTIF($L$20:L1809,"&lt;&gt;")&lt;2401,24,COUNTIF($L$20:L1809,"&lt;&gt;")&lt;2501,25,COUNTIF($L$20:L1809,"&lt;&gt;")&lt;2601,26,COUNTIF($L$20:L1809,"&lt;&gt;")&lt;2701,27,COUNTIF($L$20:L1809,"&lt;&gt;")&lt;2801,28,COUNTIF($L$20:L1809,"&lt;&gt;")&lt;2901,29,COUNTIF($L$20:L1809,"&lt;&gt;")&lt;3001,30),"")</f>
        <v/>
      </c>
      <c r="AM1809" t="str">
        <f t="shared" si="135"/>
        <v/>
      </c>
      <c r="AN1809" t="str">
        <f t="shared" si="139"/>
        <v/>
      </c>
      <c r="AP1809" t="str">
        <f t="shared" si="138"/>
        <v/>
      </c>
      <c r="AQ1809" t="str">
        <f>IF(AO1809="","",COUNTIFS(AM1809:$AM$3019,AO1809))</f>
        <v/>
      </c>
    </row>
    <row r="1810" spans="1:43" x14ac:dyDescent="0.25">
      <c r="A1810" s="6" t="str">
        <f>IF(COUNT($A$20:A1809)&lt;&gt;$B$4,IF(A1809="","",A1809+1),"")</f>
        <v/>
      </c>
      <c r="B1810" s="3"/>
      <c r="C1810" s="3"/>
      <c r="D1810" s="122"/>
      <c r="E1810" s="3"/>
      <c r="F1810" s="3"/>
      <c r="G1810" s="3"/>
      <c r="H1810" s="3"/>
      <c r="I1810" s="120"/>
      <c r="J1810" s="3"/>
      <c r="K1810" s="95" t="str" cm="1">
        <f t="array" ref="K1810">IF(OR($J$14 = "A",$J$14 = "B",$J$14 = "C"),IF(I1810="","",IF(LEN(I1810)&gt;2,_xlfn.IFS(ISNUMBER(SEARCH("_",I1810)),I1810,ISNUMBER(SEARCH(", ",I1810)),SUBSTITUTE(I1810,", ","_"),ISNUMBER(SEARCH("/ ",I1810)),SUBSTITUTE(I1810,"/ ","_"),ISNUMBER(SEARCH(",",I1810)),SUBSTITUTE(I1810,",","_"),ISNUMBER(SEARCH("/",I1810)),SUBSTITUTE(I1810,"/","_"),ISNUMBER(SEARCH("",I1810)),I1810),I1810)),IF(OR($J$14 = "J",$J$14 = "K"),"",IF(D1810="","",IF(LEN(D1810)&gt;2,_xlfn.IFS(ISNUMBER(SEARCH("_",D1810)),D1810,ISNUMBER(SEARCH(", ",D1810)),SUBSTITUTE(D1810,", ","_"),ISNUMBER(SEARCH("/ ",D1810)),SUBSTITUTE(D1810,"/ ","_"),ISNUMBER(SEARCH(",",D1810)),SUBSTITUTE(D1810,",","_"),ISNUMBER(SEARCH("/",D1810)),SUBSTITUTE(D1810,"/","_"),ISNUMBER(SEARCH("",D1810)),D1810),D1810))))</f>
        <v/>
      </c>
      <c r="L1810" s="1"/>
      <c r="M1810" s="1" t="str">
        <f t="shared" si="136"/>
        <v/>
      </c>
      <c r="N1810" s="94" t="str">
        <f>IF($L1810="None","",IF(ISERROR(VLOOKUP($L1810,Info!$B$4:$B$266,1,FALSE)),"",VLOOKUP($L1810,Info!$B$4:$L$266,5,FALSE)))</f>
        <v/>
      </c>
      <c r="O1810" s="94" t="str">
        <f>IF(K1810="","",IF(AND($J$12&lt;&gt;"ABC",N1810="3"),"BAC",IF(N1810="3","ABC",IF($J$12&lt;&gt;"ABC",IF($J$10="Standard",VLOOKUP(K1810,Info!$BE$4:$BF$481,2,FALSE),VLOOKUP(K1810,Info!$BI$4:$BJ$482,2,FALSE)),IF($J$10="Standard",VLOOKUP(K1810,Info!$AG$4:$AH$2994,2,FALSE),VLOOKUP(K1810,Info!$AK$4:$AL$2997,2,FALSE))))))</f>
        <v/>
      </c>
      <c r="P1810" s="94" t="str">
        <f>IF($L1810="None","",IF(ISERROR(VLOOKUP($L1810,Info!$B$4:$B$266,1,FALSE)),"",VLOOKUP($L1810,Info!$B$4:$L$266,3,FALSE)))</f>
        <v/>
      </c>
      <c r="Q1810" s="96" t="str">
        <f>IF($L1810="None","",IF(ISERROR(VLOOKUP($L1810,Info!$B$4:$B$266,1,FALSE)),"",VLOOKUP($L1810,Info!$B$4:$L$266,4,FALSE)))</f>
        <v/>
      </c>
      <c r="R1810" s="1"/>
      <c r="S1810" s="6" t="str">
        <f t="shared" si="137"/>
        <v/>
      </c>
      <c r="T1810" s="6" t="str">
        <f>IF($L1810="None","",IF(ISERROR(VLOOKUP($L1810,Info!$B$4:$B$266,1,FALSE)),"",VLOOKUP($L1810,Info!$B$4:$L$266,11,FALSE)))</f>
        <v/>
      </c>
      <c r="U1810" s="1"/>
      <c r="V1810" s="1"/>
      <c r="W1810" s="1"/>
      <c r="X1810" s="1" t="str">
        <f>IF($L1810="None","",IF(ISERROR(VLOOKUP($L1810,Info!$B$4:$B$266,1,FALSE)),"",IF(OR(W1810="Metallic Liquid Tight",W1810="Non-Metallic Liquid Tight",W1810="LSZH",W1810="Greenfield"),VLOOKUP($L1810,Info!$B$4:$L$266,7,FALSE),"N/A")))</f>
        <v/>
      </c>
      <c r="Y1810" s="1"/>
      <c r="Z1810" s="96" t="str">
        <f>IF($L1810="None","",IF(ISERROR(VLOOKUP($L1810,Info!$B$4:$B$266,1,FALSE)),"",VLOOKUP($L1810,Info!$B$4:$L$266,9,FALSE)))</f>
        <v/>
      </c>
      <c r="AA1810" s="96" t="str">
        <f>IF($L1810="None","",IF(ISERROR(VLOOKUP($L1810,Info!$B$4:$B$266,1,FALSE)),"",VLOOKUP($L1810,Info!$B$4:$L$266,8,FALSE)))</f>
        <v/>
      </c>
      <c r="AB1810" s="96" t="str">
        <f>IF($L1810="None","",IF(ISERROR(VLOOKUP($L1810,Info!$B$4:$B$266,1,FALSE)),"",VLOOKUP($L1810,Info!$B$4:$L$266,10,FALSE)))</f>
        <v/>
      </c>
      <c r="AC1810" s="1" t="str">
        <f>IF(W1810="SO Cable","Black,White",IF(O1810="","",IF(P1810="","",IF($J$12&lt;&gt;"ABC",IF(P1810&lt;="250",VLOOKUP(O1810,Info!$AZ$4:$BB$22,3,FALSE),VLOOKUP(O1810,Info!$AZ$23:$BB$39,3,FALSE)),IF(P1810&lt;="250",VLOOKUP(O1810,Info!$AO$4:$AQ$22,3,FALSE),VLOOKUP(O1810,Info!$AO$23:$AP$39,3,FALSE))))))</f>
        <v/>
      </c>
      <c r="AD1810" s="1"/>
      <c r="AE1810" s="1" t="str">
        <f>IF($L1810="None","",IF(ISERROR(VLOOKUP($L1810,Info!$B$4:$B$266,1,FALSE)),"",VLOOKUP($L1810,Info!$B$4:$L$266,4,FALSE)))</f>
        <v/>
      </c>
      <c r="AF1810" s="1" t="str">
        <f>IF($L1810="None","",IF(ISERROR(VLOOKUP($L1810,Info!$B$4:$B$266,1,FALSE)),"",VLOOKUP($L1810,Info!$B$4:$L$266,6,FALSE)))</f>
        <v/>
      </c>
      <c r="AG1810" s="1"/>
      <c r="AH1810" s="33" t="str" cm="1">
        <f t="array" ref="AH1810">IF(AND(L1810&lt;&gt;"",O1810&lt;&gt;"",R1810:S1810&lt;&gt;"",W1810:X1810&lt;&gt;"",Z1810:AA1810&lt;&gt;"",AC1810&lt;&gt;""),"Good","Bad")</f>
        <v>Bad</v>
      </c>
      <c r="AL1810" t="str" cm="1">
        <f t="array" ref="AL1810">IF(R1810&gt;0,_xlfn.IFS(COUNTIF($L$20:L1810,"&lt;&gt;")&lt;101,1,COUNTIF($L$20:L1810,"&lt;&gt;")&lt;201,2,COUNTIF($L$20:L1810,"&lt;&gt;")&lt;301,3,COUNTIF($L$20:L1810,"&lt;&gt;")&lt;401,4,COUNTIF($L$20:L1810,"&lt;&gt;")&lt;501,5,COUNTIF($L$20:L1810,"&lt;&gt;")&lt;601,6,COUNTIF($L$20:L1810,"&lt;&gt;")&lt;701,7,COUNTIF($L$20:L1810,"&lt;&gt;")&lt;801,8,COUNTIF($L$20:L1810,"&lt;&gt;")&lt;901,9,COUNTIF($L$20:L1810,"&lt;&gt;")&lt;1001,10,COUNTIF($L$20:L1810,"&lt;&gt;")&lt;1101,11,COUNTIF($L$20:L1810,"&lt;&gt;")&lt;1201,12,COUNTIF($L$20:L1810,"&lt;&gt;")&lt;1301,13,COUNTIF($L$20:L1810,"&lt;&gt;")&lt;1401,14,COUNTIF($L$20:L1810,"&lt;&gt;")&lt;1501,15,COUNTIF($L$20:L1810,"&lt;&gt;")&lt;1601,16,COUNTIF($L$20:L1810,"&lt;&gt;")&lt;1701,17,COUNTIF($L$20:L1810,"&lt;&gt;")&lt;1801,18,COUNTIF($L$20:L1810,"&lt;&gt;")&lt;1901,19,COUNTIF($L$20:L1810,"&lt;&gt;")&lt;2001,20,COUNTIF($L$20:L1810,"&lt;&gt;")&lt;2101,21,COUNTIF($L$20:L1810,"&lt;&gt;")&lt;2201,22,COUNTIF($L$20:L1810,"&lt;&gt;")&lt;2301,23,COUNTIF($L$20:L1810,"&lt;&gt;")&lt;2401,24,COUNTIF($L$20:L1810,"&lt;&gt;")&lt;2501,25,COUNTIF($L$20:L1810,"&lt;&gt;")&lt;2601,26,COUNTIF($L$20:L1810,"&lt;&gt;")&lt;2701,27,COUNTIF($L$20:L1810,"&lt;&gt;")&lt;2801,28,COUNTIF($L$20:L1810,"&lt;&gt;")&lt;2901,29,COUNTIF($L$20:L1810,"&lt;&gt;")&lt;3001,30),"")</f>
        <v/>
      </c>
      <c r="AM1810" t="str">
        <f t="shared" si="135"/>
        <v/>
      </c>
      <c r="AN1810" t="str">
        <f t="shared" si="139"/>
        <v/>
      </c>
      <c r="AP1810" t="str">
        <f t="shared" si="138"/>
        <v/>
      </c>
      <c r="AQ1810" t="str">
        <f>IF(AO1810="","",COUNTIFS(AM1810:$AM$3019,AO1810))</f>
        <v/>
      </c>
    </row>
    <row r="1811" spans="1:43" x14ac:dyDescent="0.25">
      <c r="A1811" s="6" t="str">
        <f>IF(COUNT($A$20:A1810)&lt;&gt;$B$4,IF(A1810="","",A1810+1),"")</f>
        <v/>
      </c>
      <c r="B1811" s="3"/>
      <c r="C1811" s="3"/>
      <c r="D1811" s="122"/>
      <c r="E1811" s="3"/>
      <c r="F1811" s="3"/>
      <c r="G1811" s="3"/>
      <c r="H1811" s="3"/>
      <c r="I1811" s="120"/>
      <c r="J1811" s="3"/>
      <c r="K1811" s="95" t="str" cm="1">
        <f t="array" ref="K1811">IF(OR($J$14 = "A",$J$14 = "B",$J$14 = "C"),IF(I1811="","",IF(LEN(I1811)&gt;2,_xlfn.IFS(ISNUMBER(SEARCH("_",I1811)),I1811,ISNUMBER(SEARCH(", ",I1811)),SUBSTITUTE(I1811,", ","_"),ISNUMBER(SEARCH("/ ",I1811)),SUBSTITUTE(I1811,"/ ","_"),ISNUMBER(SEARCH(",",I1811)),SUBSTITUTE(I1811,",","_"),ISNUMBER(SEARCH("/",I1811)),SUBSTITUTE(I1811,"/","_"),ISNUMBER(SEARCH("",I1811)),I1811),I1811)),IF(OR($J$14 = "J",$J$14 = "K"),"",IF(D1811="","",IF(LEN(D1811)&gt;2,_xlfn.IFS(ISNUMBER(SEARCH("_",D1811)),D1811,ISNUMBER(SEARCH(", ",D1811)),SUBSTITUTE(D1811,", ","_"),ISNUMBER(SEARCH("/ ",D1811)),SUBSTITUTE(D1811,"/ ","_"),ISNUMBER(SEARCH(",",D1811)),SUBSTITUTE(D1811,",","_"),ISNUMBER(SEARCH("/",D1811)),SUBSTITUTE(D1811,"/","_"),ISNUMBER(SEARCH("",D1811)),D1811),D1811))))</f>
        <v/>
      </c>
      <c r="L1811" s="1"/>
      <c r="M1811" s="1" t="str">
        <f t="shared" si="136"/>
        <v/>
      </c>
      <c r="N1811" s="94" t="str">
        <f>IF($L1811="None","",IF(ISERROR(VLOOKUP($L1811,Info!$B$4:$B$266,1,FALSE)),"",VLOOKUP($L1811,Info!$B$4:$L$266,5,FALSE)))</f>
        <v/>
      </c>
      <c r="O1811" s="94" t="str">
        <f>IF(K1811="","",IF(AND($J$12&lt;&gt;"ABC",N1811="3"),"BAC",IF(N1811="3","ABC",IF($J$12&lt;&gt;"ABC",IF($J$10="Standard",VLOOKUP(K1811,Info!$BE$4:$BF$481,2,FALSE),VLOOKUP(K1811,Info!$BI$4:$BJ$482,2,FALSE)),IF($J$10="Standard",VLOOKUP(K1811,Info!$AG$4:$AH$2994,2,FALSE),VLOOKUP(K1811,Info!$AK$4:$AL$2997,2,FALSE))))))</f>
        <v/>
      </c>
      <c r="P1811" s="94" t="str">
        <f>IF($L1811="None","",IF(ISERROR(VLOOKUP($L1811,Info!$B$4:$B$266,1,FALSE)),"",VLOOKUP($L1811,Info!$B$4:$L$266,3,FALSE)))</f>
        <v/>
      </c>
      <c r="Q1811" s="96" t="str">
        <f>IF($L1811="None","",IF(ISERROR(VLOOKUP($L1811,Info!$B$4:$B$266,1,FALSE)),"",VLOOKUP($L1811,Info!$B$4:$L$266,4,FALSE)))</f>
        <v/>
      </c>
      <c r="R1811" s="1"/>
      <c r="S1811" s="6" t="str">
        <f t="shared" si="137"/>
        <v/>
      </c>
      <c r="T1811" s="6" t="str">
        <f>IF($L1811="None","",IF(ISERROR(VLOOKUP($L1811,Info!$B$4:$B$266,1,FALSE)),"",VLOOKUP($L1811,Info!$B$4:$L$266,11,FALSE)))</f>
        <v/>
      </c>
      <c r="U1811" s="1"/>
      <c r="V1811" s="1"/>
      <c r="W1811" s="1"/>
      <c r="X1811" s="1" t="str">
        <f>IF($L1811="None","",IF(ISERROR(VLOOKUP($L1811,Info!$B$4:$B$266,1,FALSE)),"",IF(OR(W1811="Metallic Liquid Tight",W1811="Non-Metallic Liquid Tight",W1811="LSZH",W1811="Greenfield"),VLOOKUP($L1811,Info!$B$4:$L$266,7,FALSE),"N/A")))</f>
        <v/>
      </c>
      <c r="Y1811" s="1"/>
      <c r="Z1811" s="96" t="str">
        <f>IF($L1811="None","",IF(ISERROR(VLOOKUP($L1811,Info!$B$4:$B$266,1,FALSE)),"",VLOOKUP($L1811,Info!$B$4:$L$266,9,FALSE)))</f>
        <v/>
      </c>
      <c r="AA1811" s="96" t="str">
        <f>IF($L1811="None","",IF(ISERROR(VLOOKUP($L1811,Info!$B$4:$B$266,1,FALSE)),"",VLOOKUP($L1811,Info!$B$4:$L$266,8,FALSE)))</f>
        <v/>
      </c>
      <c r="AB1811" s="96" t="str">
        <f>IF($L1811="None","",IF(ISERROR(VLOOKUP($L1811,Info!$B$4:$B$266,1,FALSE)),"",VLOOKUP($L1811,Info!$B$4:$L$266,10,FALSE)))</f>
        <v/>
      </c>
      <c r="AC1811" s="1" t="str">
        <f>IF(W1811="SO Cable","Black,White",IF(O1811="","",IF(P1811="","",IF($J$12&lt;&gt;"ABC",IF(P1811&lt;="250",VLOOKUP(O1811,Info!$AZ$4:$BB$22,3,FALSE),VLOOKUP(O1811,Info!$AZ$23:$BB$39,3,FALSE)),IF(P1811&lt;="250",VLOOKUP(O1811,Info!$AO$4:$AQ$22,3,FALSE),VLOOKUP(O1811,Info!$AO$23:$AP$39,3,FALSE))))))</f>
        <v/>
      </c>
      <c r="AD1811" s="1"/>
      <c r="AE1811" s="1" t="str">
        <f>IF($L1811="None","",IF(ISERROR(VLOOKUP($L1811,Info!$B$4:$B$266,1,FALSE)),"",VLOOKUP($L1811,Info!$B$4:$L$266,4,FALSE)))</f>
        <v/>
      </c>
      <c r="AF1811" s="1" t="str">
        <f>IF($L1811="None","",IF(ISERROR(VLOOKUP($L1811,Info!$B$4:$B$266,1,FALSE)),"",VLOOKUP($L1811,Info!$B$4:$L$266,6,FALSE)))</f>
        <v/>
      </c>
      <c r="AG1811" s="1"/>
      <c r="AH1811" s="33" t="str" cm="1">
        <f t="array" ref="AH1811">IF(AND(L1811&lt;&gt;"",O1811&lt;&gt;"",R1811:S1811&lt;&gt;"",W1811:X1811&lt;&gt;"",Z1811:AA1811&lt;&gt;"",AC1811&lt;&gt;""),"Good","Bad")</f>
        <v>Bad</v>
      </c>
      <c r="AL1811" t="str" cm="1">
        <f t="array" ref="AL1811">IF(R1811&gt;0,_xlfn.IFS(COUNTIF($L$20:L1811,"&lt;&gt;")&lt;101,1,COUNTIF($L$20:L1811,"&lt;&gt;")&lt;201,2,COUNTIF($L$20:L1811,"&lt;&gt;")&lt;301,3,COUNTIF($L$20:L1811,"&lt;&gt;")&lt;401,4,COUNTIF($L$20:L1811,"&lt;&gt;")&lt;501,5,COUNTIF($L$20:L1811,"&lt;&gt;")&lt;601,6,COUNTIF($L$20:L1811,"&lt;&gt;")&lt;701,7,COUNTIF($L$20:L1811,"&lt;&gt;")&lt;801,8,COUNTIF($L$20:L1811,"&lt;&gt;")&lt;901,9,COUNTIF($L$20:L1811,"&lt;&gt;")&lt;1001,10,COUNTIF($L$20:L1811,"&lt;&gt;")&lt;1101,11,COUNTIF($L$20:L1811,"&lt;&gt;")&lt;1201,12,COUNTIF($L$20:L1811,"&lt;&gt;")&lt;1301,13,COUNTIF($L$20:L1811,"&lt;&gt;")&lt;1401,14,COUNTIF($L$20:L1811,"&lt;&gt;")&lt;1501,15,COUNTIF($L$20:L1811,"&lt;&gt;")&lt;1601,16,COUNTIF($L$20:L1811,"&lt;&gt;")&lt;1701,17,COUNTIF($L$20:L1811,"&lt;&gt;")&lt;1801,18,COUNTIF($L$20:L1811,"&lt;&gt;")&lt;1901,19,COUNTIF($L$20:L1811,"&lt;&gt;")&lt;2001,20,COUNTIF($L$20:L1811,"&lt;&gt;")&lt;2101,21,COUNTIF($L$20:L1811,"&lt;&gt;")&lt;2201,22,COUNTIF($L$20:L1811,"&lt;&gt;")&lt;2301,23,COUNTIF($L$20:L1811,"&lt;&gt;")&lt;2401,24,COUNTIF($L$20:L1811,"&lt;&gt;")&lt;2501,25,COUNTIF($L$20:L1811,"&lt;&gt;")&lt;2601,26,COUNTIF($L$20:L1811,"&lt;&gt;")&lt;2701,27,COUNTIF($L$20:L1811,"&lt;&gt;")&lt;2801,28,COUNTIF($L$20:L1811,"&lt;&gt;")&lt;2901,29,COUNTIF($L$20:L1811,"&lt;&gt;")&lt;3001,30),"")</f>
        <v/>
      </c>
      <c r="AM1811" t="str">
        <f t="shared" si="135"/>
        <v/>
      </c>
      <c r="AN1811" t="str">
        <f t="shared" si="139"/>
        <v/>
      </c>
      <c r="AP1811" t="str">
        <f t="shared" si="138"/>
        <v/>
      </c>
      <c r="AQ1811" t="str">
        <f>IF(AO1811="","",COUNTIFS(AM1811:$AM$3019,AO1811))</f>
        <v/>
      </c>
    </row>
    <row r="1812" spans="1:43" x14ac:dyDescent="0.25">
      <c r="A1812" s="6" t="str">
        <f>IF(COUNT($A$20:A1811)&lt;&gt;$B$4,IF(A1811="","",A1811+1),"")</f>
        <v/>
      </c>
      <c r="B1812" s="3"/>
      <c r="C1812" s="3"/>
      <c r="D1812" s="122"/>
      <c r="E1812" s="3"/>
      <c r="F1812" s="3"/>
      <c r="G1812" s="3"/>
      <c r="H1812" s="3"/>
      <c r="I1812" s="120"/>
      <c r="J1812" s="3"/>
      <c r="K1812" s="95" t="str" cm="1">
        <f t="array" ref="K1812">IF(OR($J$14 = "A",$J$14 = "B",$J$14 = "C"),IF(I1812="","",IF(LEN(I1812)&gt;2,_xlfn.IFS(ISNUMBER(SEARCH("_",I1812)),I1812,ISNUMBER(SEARCH(", ",I1812)),SUBSTITUTE(I1812,", ","_"),ISNUMBER(SEARCH("/ ",I1812)),SUBSTITUTE(I1812,"/ ","_"),ISNUMBER(SEARCH(",",I1812)),SUBSTITUTE(I1812,",","_"),ISNUMBER(SEARCH("/",I1812)),SUBSTITUTE(I1812,"/","_"),ISNUMBER(SEARCH("",I1812)),I1812),I1812)),IF(OR($J$14 = "J",$J$14 = "K"),"",IF(D1812="","",IF(LEN(D1812)&gt;2,_xlfn.IFS(ISNUMBER(SEARCH("_",D1812)),D1812,ISNUMBER(SEARCH(", ",D1812)),SUBSTITUTE(D1812,", ","_"),ISNUMBER(SEARCH("/ ",D1812)),SUBSTITUTE(D1812,"/ ","_"),ISNUMBER(SEARCH(",",D1812)),SUBSTITUTE(D1812,",","_"),ISNUMBER(SEARCH("/",D1812)),SUBSTITUTE(D1812,"/","_"),ISNUMBER(SEARCH("",D1812)),D1812),D1812))))</f>
        <v/>
      </c>
      <c r="L1812" s="1"/>
      <c r="M1812" s="1" t="str">
        <f t="shared" si="136"/>
        <v/>
      </c>
      <c r="N1812" s="94" t="str">
        <f>IF($L1812="None","",IF(ISERROR(VLOOKUP($L1812,Info!$B$4:$B$266,1,FALSE)),"",VLOOKUP($L1812,Info!$B$4:$L$266,5,FALSE)))</f>
        <v/>
      </c>
      <c r="O1812" s="94" t="str">
        <f>IF(K1812="","",IF(AND($J$12&lt;&gt;"ABC",N1812="3"),"BAC",IF(N1812="3","ABC",IF($J$12&lt;&gt;"ABC",IF($J$10="Standard",VLOOKUP(K1812,Info!$BE$4:$BF$481,2,FALSE),VLOOKUP(K1812,Info!$BI$4:$BJ$482,2,FALSE)),IF($J$10="Standard",VLOOKUP(K1812,Info!$AG$4:$AH$2994,2,FALSE),VLOOKUP(K1812,Info!$AK$4:$AL$2997,2,FALSE))))))</f>
        <v/>
      </c>
      <c r="P1812" s="94" t="str">
        <f>IF($L1812="None","",IF(ISERROR(VLOOKUP($L1812,Info!$B$4:$B$266,1,FALSE)),"",VLOOKUP($L1812,Info!$B$4:$L$266,3,FALSE)))</f>
        <v/>
      </c>
      <c r="Q1812" s="96" t="str">
        <f>IF($L1812="None","",IF(ISERROR(VLOOKUP($L1812,Info!$B$4:$B$266,1,FALSE)),"",VLOOKUP($L1812,Info!$B$4:$L$266,4,FALSE)))</f>
        <v/>
      </c>
      <c r="R1812" s="1"/>
      <c r="S1812" s="6" t="str">
        <f t="shared" si="137"/>
        <v/>
      </c>
      <c r="T1812" s="6" t="str">
        <f>IF($L1812="None","",IF(ISERROR(VLOOKUP($L1812,Info!$B$4:$B$266,1,FALSE)),"",VLOOKUP($L1812,Info!$B$4:$L$266,11,FALSE)))</f>
        <v/>
      </c>
      <c r="U1812" s="1"/>
      <c r="V1812" s="1"/>
      <c r="W1812" s="1"/>
      <c r="X1812" s="1" t="str">
        <f>IF($L1812="None","",IF(ISERROR(VLOOKUP($L1812,Info!$B$4:$B$266,1,FALSE)),"",IF(OR(W1812="Metallic Liquid Tight",W1812="Non-Metallic Liquid Tight",W1812="LSZH",W1812="Greenfield"),VLOOKUP($L1812,Info!$B$4:$L$266,7,FALSE),"N/A")))</f>
        <v/>
      </c>
      <c r="Y1812" s="1"/>
      <c r="Z1812" s="96" t="str">
        <f>IF($L1812="None","",IF(ISERROR(VLOOKUP($L1812,Info!$B$4:$B$266,1,FALSE)),"",VLOOKUP($L1812,Info!$B$4:$L$266,9,FALSE)))</f>
        <v/>
      </c>
      <c r="AA1812" s="96" t="str">
        <f>IF($L1812="None","",IF(ISERROR(VLOOKUP($L1812,Info!$B$4:$B$266,1,FALSE)),"",VLOOKUP($L1812,Info!$B$4:$L$266,8,FALSE)))</f>
        <v/>
      </c>
      <c r="AB1812" s="96" t="str">
        <f>IF($L1812="None","",IF(ISERROR(VLOOKUP($L1812,Info!$B$4:$B$266,1,FALSE)),"",VLOOKUP($L1812,Info!$B$4:$L$266,10,FALSE)))</f>
        <v/>
      </c>
      <c r="AC1812" s="1" t="str">
        <f>IF(W1812="SO Cable","Black,White",IF(O1812="","",IF(P1812="","",IF($J$12&lt;&gt;"ABC",IF(P1812&lt;="250",VLOOKUP(O1812,Info!$AZ$4:$BB$22,3,FALSE),VLOOKUP(O1812,Info!$AZ$23:$BB$39,3,FALSE)),IF(P1812&lt;="250",VLOOKUP(O1812,Info!$AO$4:$AQ$22,3,FALSE),VLOOKUP(O1812,Info!$AO$23:$AP$39,3,FALSE))))))</f>
        <v/>
      </c>
      <c r="AD1812" s="1"/>
      <c r="AE1812" s="1" t="str">
        <f>IF($L1812="None","",IF(ISERROR(VLOOKUP($L1812,Info!$B$4:$B$266,1,FALSE)),"",VLOOKUP($L1812,Info!$B$4:$L$266,4,FALSE)))</f>
        <v/>
      </c>
      <c r="AF1812" s="1" t="str">
        <f>IF($L1812="None","",IF(ISERROR(VLOOKUP($L1812,Info!$B$4:$B$266,1,FALSE)),"",VLOOKUP($L1812,Info!$B$4:$L$266,6,FALSE)))</f>
        <v/>
      </c>
      <c r="AG1812" s="1"/>
      <c r="AH1812" s="33" t="str" cm="1">
        <f t="array" ref="AH1812">IF(AND(L1812&lt;&gt;"",O1812&lt;&gt;"",R1812:S1812&lt;&gt;"",W1812:X1812&lt;&gt;"",Z1812:AA1812&lt;&gt;"",AC1812&lt;&gt;""),"Good","Bad")</f>
        <v>Bad</v>
      </c>
      <c r="AL1812" t="str" cm="1">
        <f t="array" ref="AL1812">IF(R1812&gt;0,_xlfn.IFS(COUNTIF($L$20:L1812,"&lt;&gt;")&lt;101,1,COUNTIF($L$20:L1812,"&lt;&gt;")&lt;201,2,COUNTIF($L$20:L1812,"&lt;&gt;")&lt;301,3,COUNTIF($L$20:L1812,"&lt;&gt;")&lt;401,4,COUNTIF($L$20:L1812,"&lt;&gt;")&lt;501,5,COUNTIF($L$20:L1812,"&lt;&gt;")&lt;601,6,COUNTIF($L$20:L1812,"&lt;&gt;")&lt;701,7,COUNTIF($L$20:L1812,"&lt;&gt;")&lt;801,8,COUNTIF($L$20:L1812,"&lt;&gt;")&lt;901,9,COUNTIF($L$20:L1812,"&lt;&gt;")&lt;1001,10,COUNTIF($L$20:L1812,"&lt;&gt;")&lt;1101,11,COUNTIF($L$20:L1812,"&lt;&gt;")&lt;1201,12,COUNTIF($L$20:L1812,"&lt;&gt;")&lt;1301,13,COUNTIF($L$20:L1812,"&lt;&gt;")&lt;1401,14,COUNTIF($L$20:L1812,"&lt;&gt;")&lt;1501,15,COUNTIF($L$20:L1812,"&lt;&gt;")&lt;1601,16,COUNTIF($L$20:L1812,"&lt;&gt;")&lt;1701,17,COUNTIF($L$20:L1812,"&lt;&gt;")&lt;1801,18,COUNTIF($L$20:L1812,"&lt;&gt;")&lt;1901,19,COUNTIF($L$20:L1812,"&lt;&gt;")&lt;2001,20,COUNTIF($L$20:L1812,"&lt;&gt;")&lt;2101,21,COUNTIF($L$20:L1812,"&lt;&gt;")&lt;2201,22,COUNTIF($L$20:L1812,"&lt;&gt;")&lt;2301,23,COUNTIF($L$20:L1812,"&lt;&gt;")&lt;2401,24,COUNTIF($L$20:L1812,"&lt;&gt;")&lt;2501,25,COUNTIF($L$20:L1812,"&lt;&gt;")&lt;2601,26,COUNTIF($L$20:L1812,"&lt;&gt;")&lt;2701,27,COUNTIF($L$20:L1812,"&lt;&gt;")&lt;2801,28,COUNTIF($L$20:L1812,"&lt;&gt;")&lt;2901,29,COUNTIF($L$20:L1812,"&lt;&gt;")&lt;3001,30),"")</f>
        <v/>
      </c>
      <c r="AM1812" t="str">
        <f t="shared" ref="AM1812:AM1875" si="140">L1812&amp;Z1812&amp;AA1812&amp;W1812&amp;X1812&amp;Y1812&amp;AL1812</f>
        <v/>
      </c>
      <c r="AN1812" t="str">
        <f t="shared" si="139"/>
        <v/>
      </c>
      <c r="AP1812" t="str">
        <f t="shared" si="138"/>
        <v/>
      </c>
      <c r="AQ1812" t="str">
        <f>IF(AO1812="","",COUNTIFS(AM1812:$AM$3019,AO1812))</f>
        <v/>
      </c>
    </row>
    <row r="1813" spans="1:43" x14ac:dyDescent="0.25">
      <c r="A1813" s="6" t="str">
        <f>IF(COUNT($A$20:A1812)&lt;&gt;$B$4,IF(A1812="","",A1812+1),"")</f>
        <v/>
      </c>
      <c r="B1813" s="3"/>
      <c r="C1813" s="3"/>
      <c r="D1813" s="122"/>
      <c r="E1813" s="3"/>
      <c r="F1813" s="3"/>
      <c r="G1813" s="3"/>
      <c r="H1813" s="3"/>
      <c r="I1813" s="120"/>
      <c r="J1813" s="3"/>
      <c r="K1813" s="95" t="str" cm="1">
        <f t="array" ref="K1813">IF(OR($J$14 = "A",$J$14 = "B",$J$14 = "C"),IF(I1813="","",IF(LEN(I1813)&gt;2,_xlfn.IFS(ISNUMBER(SEARCH("_",I1813)),I1813,ISNUMBER(SEARCH(", ",I1813)),SUBSTITUTE(I1813,", ","_"),ISNUMBER(SEARCH("/ ",I1813)),SUBSTITUTE(I1813,"/ ","_"),ISNUMBER(SEARCH(",",I1813)),SUBSTITUTE(I1813,",","_"),ISNUMBER(SEARCH("/",I1813)),SUBSTITUTE(I1813,"/","_"),ISNUMBER(SEARCH("",I1813)),I1813),I1813)),IF(OR($J$14 = "J",$J$14 = "K"),"",IF(D1813="","",IF(LEN(D1813)&gt;2,_xlfn.IFS(ISNUMBER(SEARCH("_",D1813)),D1813,ISNUMBER(SEARCH(", ",D1813)),SUBSTITUTE(D1813,", ","_"),ISNUMBER(SEARCH("/ ",D1813)),SUBSTITUTE(D1813,"/ ","_"),ISNUMBER(SEARCH(",",D1813)),SUBSTITUTE(D1813,",","_"),ISNUMBER(SEARCH("/",D1813)),SUBSTITUTE(D1813,"/","_"),ISNUMBER(SEARCH("",D1813)),D1813),D1813))))</f>
        <v/>
      </c>
      <c r="L1813" s="1"/>
      <c r="M1813" s="1" t="str">
        <f t="shared" ref="M1813:M1876" si="141">IF(L1813="","","Pigtail")</f>
        <v/>
      </c>
      <c r="N1813" s="94" t="str">
        <f>IF($L1813="None","",IF(ISERROR(VLOOKUP($L1813,Info!$B$4:$B$266,1,FALSE)),"",VLOOKUP($L1813,Info!$B$4:$L$266,5,FALSE)))</f>
        <v/>
      </c>
      <c r="O1813" s="94" t="str">
        <f>IF(K1813="","",IF(AND($J$12&lt;&gt;"ABC",N1813="3"),"BAC",IF(N1813="3","ABC",IF($J$12&lt;&gt;"ABC",IF($J$10="Standard",VLOOKUP(K1813,Info!$BE$4:$BF$481,2,FALSE),VLOOKUP(K1813,Info!$BI$4:$BJ$482,2,FALSE)),IF($J$10="Standard",VLOOKUP(K1813,Info!$AG$4:$AH$2994,2,FALSE),VLOOKUP(K1813,Info!$AK$4:$AL$2997,2,FALSE))))))</f>
        <v/>
      </c>
      <c r="P1813" s="94" t="str">
        <f>IF($L1813="None","",IF(ISERROR(VLOOKUP($L1813,Info!$B$4:$B$266,1,FALSE)),"",VLOOKUP($L1813,Info!$B$4:$L$266,3,FALSE)))</f>
        <v/>
      </c>
      <c r="Q1813" s="96" t="str">
        <f>IF($L1813="None","",IF(ISERROR(VLOOKUP($L1813,Info!$B$4:$B$266,1,FALSE)),"",VLOOKUP($L1813,Info!$B$4:$L$266,4,FALSE)))</f>
        <v/>
      </c>
      <c r="R1813" s="1"/>
      <c r="S1813" s="6" t="str">
        <f t="shared" ref="S1813:S1876" si="142">IF(M1813 = "","",IF(M1813 &lt;&gt; "Pigtail","0",""))</f>
        <v/>
      </c>
      <c r="T1813" s="6" t="str">
        <f>IF($L1813="None","",IF(ISERROR(VLOOKUP($L1813,Info!$B$4:$B$266,1,FALSE)),"",VLOOKUP($L1813,Info!$B$4:$L$266,11,FALSE)))</f>
        <v/>
      </c>
      <c r="U1813" s="1"/>
      <c r="V1813" s="1"/>
      <c r="W1813" s="1"/>
      <c r="X1813" s="1" t="str">
        <f>IF($L1813="None","",IF(ISERROR(VLOOKUP($L1813,Info!$B$4:$B$266,1,FALSE)),"",IF(OR(W1813="Metallic Liquid Tight",W1813="Non-Metallic Liquid Tight",W1813="LSZH",W1813="Greenfield"),VLOOKUP($L1813,Info!$B$4:$L$266,7,FALSE),"N/A")))</f>
        <v/>
      </c>
      <c r="Y1813" s="1"/>
      <c r="Z1813" s="96" t="str">
        <f>IF($L1813="None","",IF(ISERROR(VLOOKUP($L1813,Info!$B$4:$B$266,1,FALSE)),"",VLOOKUP($L1813,Info!$B$4:$L$266,9,FALSE)))</f>
        <v/>
      </c>
      <c r="AA1813" s="96" t="str">
        <f>IF($L1813="None","",IF(ISERROR(VLOOKUP($L1813,Info!$B$4:$B$266,1,FALSE)),"",VLOOKUP($L1813,Info!$B$4:$L$266,8,FALSE)))</f>
        <v/>
      </c>
      <c r="AB1813" s="96" t="str">
        <f>IF($L1813="None","",IF(ISERROR(VLOOKUP($L1813,Info!$B$4:$B$266,1,FALSE)),"",VLOOKUP($L1813,Info!$B$4:$L$266,10,FALSE)))</f>
        <v/>
      </c>
      <c r="AC1813" s="1" t="str">
        <f>IF(W1813="SO Cable","Black,White",IF(O1813="","",IF(P1813="","",IF($J$12&lt;&gt;"ABC",IF(P1813&lt;="250",VLOOKUP(O1813,Info!$AZ$4:$BB$22,3,FALSE),VLOOKUP(O1813,Info!$AZ$23:$BB$39,3,FALSE)),IF(P1813&lt;="250",VLOOKUP(O1813,Info!$AO$4:$AQ$22,3,FALSE),VLOOKUP(O1813,Info!$AO$23:$AP$39,3,FALSE))))))</f>
        <v/>
      </c>
      <c r="AD1813" s="1"/>
      <c r="AE1813" s="1" t="str">
        <f>IF($L1813="None","",IF(ISERROR(VLOOKUP($L1813,Info!$B$4:$B$266,1,FALSE)),"",VLOOKUP($L1813,Info!$B$4:$L$266,4,FALSE)))</f>
        <v/>
      </c>
      <c r="AF1813" s="1" t="str">
        <f>IF($L1813="None","",IF(ISERROR(VLOOKUP($L1813,Info!$B$4:$B$266,1,FALSE)),"",VLOOKUP($L1813,Info!$B$4:$L$266,6,FALSE)))</f>
        <v/>
      </c>
      <c r="AG1813" s="1"/>
      <c r="AH1813" s="33" t="str" cm="1">
        <f t="array" ref="AH1813">IF(AND(L1813&lt;&gt;"",O1813&lt;&gt;"",R1813:S1813&lt;&gt;"",W1813:X1813&lt;&gt;"",Z1813:AA1813&lt;&gt;"",AC1813&lt;&gt;""),"Good","Bad")</f>
        <v>Bad</v>
      </c>
      <c r="AL1813" t="str" cm="1">
        <f t="array" ref="AL1813">IF(R1813&gt;0,_xlfn.IFS(COUNTIF($L$20:L1813,"&lt;&gt;")&lt;101,1,COUNTIF($L$20:L1813,"&lt;&gt;")&lt;201,2,COUNTIF($L$20:L1813,"&lt;&gt;")&lt;301,3,COUNTIF($L$20:L1813,"&lt;&gt;")&lt;401,4,COUNTIF($L$20:L1813,"&lt;&gt;")&lt;501,5,COUNTIF($L$20:L1813,"&lt;&gt;")&lt;601,6,COUNTIF($L$20:L1813,"&lt;&gt;")&lt;701,7,COUNTIF($L$20:L1813,"&lt;&gt;")&lt;801,8,COUNTIF($L$20:L1813,"&lt;&gt;")&lt;901,9,COUNTIF($L$20:L1813,"&lt;&gt;")&lt;1001,10,COUNTIF($L$20:L1813,"&lt;&gt;")&lt;1101,11,COUNTIF($L$20:L1813,"&lt;&gt;")&lt;1201,12,COUNTIF($L$20:L1813,"&lt;&gt;")&lt;1301,13,COUNTIF($L$20:L1813,"&lt;&gt;")&lt;1401,14,COUNTIF($L$20:L1813,"&lt;&gt;")&lt;1501,15,COUNTIF($L$20:L1813,"&lt;&gt;")&lt;1601,16,COUNTIF($L$20:L1813,"&lt;&gt;")&lt;1701,17,COUNTIF($L$20:L1813,"&lt;&gt;")&lt;1801,18,COUNTIF($L$20:L1813,"&lt;&gt;")&lt;1901,19,COUNTIF($L$20:L1813,"&lt;&gt;")&lt;2001,20,COUNTIF($L$20:L1813,"&lt;&gt;")&lt;2101,21,COUNTIF($L$20:L1813,"&lt;&gt;")&lt;2201,22,COUNTIF($L$20:L1813,"&lt;&gt;")&lt;2301,23,COUNTIF($L$20:L1813,"&lt;&gt;")&lt;2401,24,COUNTIF($L$20:L1813,"&lt;&gt;")&lt;2501,25,COUNTIF($L$20:L1813,"&lt;&gt;")&lt;2601,26,COUNTIF($L$20:L1813,"&lt;&gt;")&lt;2701,27,COUNTIF($L$20:L1813,"&lt;&gt;")&lt;2801,28,COUNTIF($L$20:L1813,"&lt;&gt;")&lt;2901,29,COUNTIF($L$20:L1813,"&lt;&gt;")&lt;3001,30),"")</f>
        <v/>
      </c>
      <c r="AM1813" t="str">
        <f t="shared" si="140"/>
        <v/>
      </c>
      <c r="AN1813" t="str">
        <f t="shared" si="139"/>
        <v/>
      </c>
      <c r="AP1813" t="str">
        <f t="shared" ref="AP1813:AP1876" si="143">IF(R1813&gt;0,AP1812+1,"")</f>
        <v/>
      </c>
      <c r="AQ1813" t="str">
        <f>IF(AO1813="","",COUNTIFS(AM1813:$AM$3019,AO1813))</f>
        <v/>
      </c>
    </row>
    <row r="1814" spans="1:43" x14ac:dyDescent="0.25">
      <c r="A1814" s="6" t="str">
        <f>IF(COUNT($A$20:A1813)&lt;&gt;$B$4,IF(A1813="","",A1813+1),"")</f>
        <v/>
      </c>
      <c r="B1814" s="3"/>
      <c r="C1814" s="3"/>
      <c r="D1814" s="122"/>
      <c r="E1814" s="3"/>
      <c r="F1814" s="3"/>
      <c r="G1814" s="3"/>
      <c r="H1814" s="3"/>
      <c r="I1814" s="120"/>
      <c r="J1814" s="3"/>
      <c r="K1814" s="95" t="str" cm="1">
        <f t="array" ref="K1814">IF(OR($J$14 = "A",$J$14 = "B",$J$14 = "C"),IF(I1814="","",IF(LEN(I1814)&gt;2,_xlfn.IFS(ISNUMBER(SEARCH("_",I1814)),I1814,ISNUMBER(SEARCH(", ",I1814)),SUBSTITUTE(I1814,", ","_"),ISNUMBER(SEARCH("/ ",I1814)),SUBSTITUTE(I1814,"/ ","_"),ISNUMBER(SEARCH(",",I1814)),SUBSTITUTE(I1814,",","_"),ISNUMBER(SEARCH("/",I1814)),SUBSTITUTE(I1814,"/","_"),ISNUMBER(SEARCH("",I1814)),I1814),I1814)),IF(OR($J$14 = "J",$J$14 = "K"),"",IF(D1814="","",IF(LEN(D1814)&gt;2,_xlfn.IFS(ISNUMBER(SEARCH("_",D1814)),D1814,ISNUMBER(SEARCH(", ",D1814)),SUBSTITUTE(D1814,", ","_"),ISNUMBER(SEARCH("/ ",D1814)),SUBSTITUTE(D1814,"/ ","_"),ISNUMBER(SEARCH(",",D1814)),SUBSTITUTE(D1814,",","_"),ISNUMBER(SEARCH("/",D1814)),SUBSTITUTE(D1814,"/","_"),ISNUMBER(SEARCH("",D1814)),D1814),D1814))))</f>
        <v/>
      </c>
      <c r="L1814" s="1"/>
      <c r="M1814" s="1" t="str">
        <f t="shared" si="141"/>
        <v/>
      </c>
      <c r="N1814" s="94" t="str">
        <f>IF($L1814="None","",IF(ISERROR(VLOOKUP($L1814,Info!$B$4:$B$266,1,FALSE)),"",VLOOKUP($L1814,Info!$B$4:$L$266,5,FALSE)))</f>
        <v/>
      </c>
      <c r="O1814" s="94" t="str">
        <f>IF(K1814="","",IF(AND($J$12&lt;&gt;"ABC",N1814="3"),"BAC",IF(N1814="3","ABC",IF($J$12&lt;&gt;"ABC",IF($J$10="Standard",VLOOKUP(K1814,Info!$BE$4:$BF$481,2,FALSE),VLOOKUP(K1814,Info!$BI$4:$BJ$482,2,FALSE)),IF($J$10="Standard",VLOOKUP(K1814,Info!$AG$4:$AH$2994,2,FALSE),VLOOKUP(K1814,Info!$AK$4:$AL$2997,2,FALSE))))))</f>
        <v/>
      </c>
      <c r="P1814" s="94" t="str">
        <f>IF($L1814="None","",IF(ISERROR(VLOOKUP($L1814,Info!$B$4:$B$266,1,FALSE)),"",VLOOKUP($L1814,Info!$B$4:$L$266,3,FALSE)))</f>
        <v/>
      </c>
      <c r="Q1814" s="96" t="str">
        <f>IF($L1814="None","",IF(ISERROR(VLOOKUP($L1814,Info!$B$4:$B$266,1,FALSE)),"",VLOOKUP($L1814,Info!$B$4:$L$266,4,FALSE)))</f>
        <v/>
      </c>
      <c r="R1814" s="1"/>
      <c r="S1814" s="6" t="str">
        <f t="shared" si="142"/>
        <v/>
      </c>
      <c r="T1814" s="6" t="str">
        <f>IF($L1814="None","",IF(ISERROR(VLOOKUP($L1814,Info!$B$4:$B$266,1,FALSE)),"",VLOOKUP($L1814,Info!$B$4:$L$266,11,FALSE)))</f>
        <v/>
      </c>
      <c r="U1814" s="1"/>
      <c r="V1814" s="1"/>
      <c r="W1814" s="1"/>
      <c r="X1814" s="1" t="str">
        <f>IF($L1814="None","",IF(ISERROR(VLOOKUP($L1814,Info!$B$4:$B$266,1,FALSE)),"",IF(OR(W1814="Metallic Liquid Tight",W1814="Non-Metallic Liquid Tight",W1814="LSZH",W1814="Greenfield"),VLOOKUP($L1814,Info!$B$4:$L$266,7,FALSE),"N/A")))</f>
        <v/>
      </c>
      <c r="Y1814" s="1"/>
      <c r="Z1814" s="96" t="str">
        <f>IF($L1814="None","",IF(ISERROR(VLOOKUP($L1814,Info!$B$4:$B$266,1,FALSE)),"",VLOOKUP($L1814,Info!$B$4:$L$266,9,FALSE)))</f>
        <v/>
      </c>
      <c r="AA1814" s="96" t="str">
        <f>IF($L1814="None","",IF(ISERROR(VLOOKUP($L1814,Info!$B$4:$B$266,1,FALSE)),"",VLOOKUP($L1814,Info!$B$4:$L$266,8,FALSE)))</f>
        <v/>
      </c>
      <c r="AB1814" s="96" t="str">
        <f>IF($L1814="None","",IF(ISERROR(VLOOKUP($L1814,Info!$B$4:$B$266,1,FALSE)),"",VLOOKUP($L1814,Info!$B$4:$L$266,10,FALSE)))</f>
        <v/>
      </c>
      <c r="AC1814" s="1" t="str">
        <f>IF(W1814="SO Cable","Black,White",IF(O1814="","",IF(P1814="","",IF($J$12&lt;&gt;"ABC",IF(P1814&lt;="250",VLOOKUP(O1814,Info!$AZ$4:$BB$22,3,FALSE),VLOOKUP(O1814,Info!$AZ$23:$BB$39,3,FALSE)),IF(P1814&lt;="250",VLOOKUP(O1814,Info!$AO$4:$AQ$22,3,FALSE),VLOOKUP(O1814,Info!$AO$23:$AP$39,3,FALSE))))))</f>
        <v/>
      </c>
      <c r="AD1814" s="1"/>
      <c r="AE1814" s="1" t="str">
        <f>IF($L1814="None","",IF(ISERROR(VLOOKUP($L1814,Info!$B$4:$B$266,1,FALSE)),"",VLOOKUP($L1814,Info!$B$4:$L$266,4,FALSE)))</f>
        <v/>
      </c>
      <c r="AF1814" s="1" t="str">
        <f>IF($L1814="None","",IF(ISERROR(VLOOKUP($L1814,Info!$B$4:$B$266,1,FALSE)),"",VLOOKUP($L1814,Info!$B$4:$L$266,6,FALSE)))</f>
        <v/>
      </c>
      <c r="AG1814" s="1"/>
      <c r="AH1814" s="33" t="str" cm="1">
        <f t="array" ref="AH1814">IF(AND(L1814&lt;&gt;"",O1814&lt;&gt;"",R1814:S1814&lt;&gt;"",W1814:X1814&lt;&gt;"",Z1814:AA1814&lt;&gt;"",AC1814&lt;&gt;""),"Good","Bad")</f>
        <v>Bad</v>
      </c>
      <c r="AL1814" t="str" cm="1">
        <f t="array" ref="AL1814">IF(R1814&gt;0,_xlfn.IFS(COUNTIF($L$20:L1814,"&lt;&gt;")&lt;101,1,COUNTIF($L$20:L1814,"&lt;&gt;")&lt;201,2,COUNTIF($L$20:L1814,"&lt;&gt;")&lt;301,3,COUNTIF($L$20:L1814,"&lt;&gt;")&lt;401,4,COUNTIF($L$20:L1814,"&lt;&gt;")&lt;501,5,COUNTIF($L$20:L1814,"&lt;&gt;")&lt;601,6,COUNTIF($L$20:L1814,"&lt;&gt;")&lt;701,7,COUNTIF($L$20:L1814,"&lt;&gt;")&lt;801,8,COUNTIF($L$20:L1814,"&lt;&gt;")&lt;901,9,COUNTIF($L$20:L1814,"&lt;&gt;")&lt;1001,10,COUNTIF($L$20:L1814,"&lt;&gt;")&lt;1101,11,COUNTIF($L$20:L1814,"&lt;&gt;")&lt;1201,12,COUNTIF($L$20:L1814,"&lt;&gt;")&lt;1301,13,COUNTIF($L$20:L1814,"&lt;&gt;")&lt;1401,14,COUNTIF($L$20:L1814,"&lt;&gt;")&lt;1501,15,COUNTIF($L$20:L1814,"&lt;&gt;")&lt;1601,16,COUNTIF($L$20:L1814,"&lt;&gt;")&lt;1701,17,COUNTIF($L$20:L1814,"&lt;&gt;")&lt;1801,18,COUNTIF($L$20:L1814,"&lt;&gt;")&lt;1901,19,COUNTIF($L$20:L1814,"&lt;&gt;")&lt;2001,20,COUNTIF($L$20:L1814,"&lt;&gt;")&lt;2101,21,COUNTIF($L$20:L1814,"&lt;&gt;")&lt;2201,22,COUNTIF($L$20:L1814,"&lt;&gt;")&lt;2301,23,COUNTIF($L$20:L1814,"&lt;&gt;")&lt;2401,24,COUNTIF($L$20:L1814,"&lt;&gt;")&lt;2501,25,COUNTIF($L$20:L1814,"&lt;&gt;")&lt;2601,26,COUNTIF($L$20:L1814,"&lt;&gt;")&lt;2701,27,COUNTIF($L$20:L1814,"&lt;&gt;")&lt;2801,28,COUNTIF($L$20:L1814,"&lt;&gt;")&lt;2901,29,COUNTIF($L$20:L1814,"&lt;&gt;")&lt;3001,30),"")</f>
        <v/>
      </c>
      <c r="AM1814" t="str">
        <f t="shared" si="140"/>
        <v/>
      </c>
      <c r="AN1814" t="str">
        <f t="shared" ref="AN1814:AN1877" si="144">IF(R1814&gt;0,_xlfn.XLOOKUP(AM1814,$AO$20:$AO$3019,$AP$20:$AP$3019,0,0,1),"")</f>
        <v/>
      </c>
      <c r="AP1814" t="str">
        <f t="shared" si="143"/>
        <v/>
      </c>
      <c r="AQ1814" t="str">
        <f>IF(AO1814="","",COUNTIFS(AM1814:$AM$3019,AO1814))</f>
        <v/>
      </c>
    </row>
    <row r="1815" spans="1:43" x14ac:dyDescent="0.25">
      <c r="A1815" s="6" t="str">
        <f>IF(COUNT($A$20:A1814)&lt;&gt;$B$4,IF(A1814="","",A1814+1),"")</f>
        <v/>
      </c>
      <c r="B1815" s="3"/>
      <c r="C1815" s="3"/>
      <c r="D1815" s="122"/>
      <c r="E1815" s="3"/>
      <c r="F1815" s="3"/>
      <c r="G1815" s="3"/>
      <c r="H1815" s="3"/>
      <c r="I1815" s="120"/>
      <c r="J1815" s="3"/>
      <c r="K1815" s="95" t="str" cm="1">
        <f t="array" ref="K1815">IF(OR($J$14 = "A",$J$14 = "B",$J$14 = "C"),IF(I1815="","",IF(LEN(I1815)&gt;2,_xlfn.IFS(ISNUMBER(SEARCH("_",I1815)),I1815,ISNUMBER(SEARCH(", ",I1815)),SUBSTITUTE(I1815,", ","_"),ISNUMBER(SEARCH("/ ",I1815)),SUBSTITUTE(I1815,"/ ","_"),ISNUMBER(SEARCH(",",I1815)),SUBSTITUTE(I1815,",","_"),ISNUMBER(SEARCH("/",I1815)),SUBSTITUTE(I1815,"/","_"),ISNUMBER(SEARCH("",I1815)),I1815),I1815)),IF(OR($J$14 = "J",$J$14 = "K"),"",IF(D1815="","",IF(LEN(D1815)&gt;2,_xlfn.IFS(ISNUMBER(SEARCH("_",D1815)),D1815,ISNUMBER(SEARCH(", ",D1815)),SUBSTITUTE(D1815,", ","_"),ISNUMBER(SEARCH("/ ",D1815)),SUBSTITUTE(D1815,"/ ","_"),ISNUMBER(SEARCH(",",D1815)),SUBSTITUTE(D1815,",","_"),ISNUMBER(SEARCH("/",D1815)),SUBSTITUTE(D1815,"/","_"),ISNUMBER(SEARCH("",D1815)),D1815),D1815))))</f>
        <v/>
      </c>
      <c r="L1815" s="1"/>
      <c r="M1815" s="1" t="str">
        <f t="shared" si="141"/>
        <v/>
      </c>
      <c r="N1815" s="94" t="str">
        <f>IF($L1815="None","",IF(ISERROR(VLOOKUP($L1815,Info!$B$4:$B$266,1,FALSE)),"",VLOOKUP($L1815,Info!$B$4:$L$266,5,FALSE)))</f>
        <v/>
      </c>
      <c r="O1815" s="94" t="str">
        <f>IF(K1815="","",IF(AND($J$12&lt;&gt;"ABC",N1815="3"),"BAC",IF(N1815="3","ABC",IF($J$12&lt;&gt;"ABC",IF($J$10="Standard",VLOOKUP(K1815,Info!$BE$4:$BF$481,2,FALSE),VLOOKUP(K1815,Info!$BI$4:$BJ$482,2,FALSE)),IF($J$10="Standard",VLOOKUP(K1815,Info!$AG$4:$AH$2994,2,FALSE),VLOOKUP(K1815,Info!$AK$4:$AL$2997,2,FALSE))))))</f>
        <v/>
      </c>
      <c r="P1815" s="94" t="str">
        <f>IF($L1815="None","",IF(ISERROR(VLOOKUP($L1815,Info!$B$4:$B$266,1,FALSE)),"",VLOOKUP($L1815,Info!$B$4:$L$266,3,FALSE)))</f>
        <v/>
      </c>
      <c r="Q1815" s="96" t="str">
        <f>IF($L1815="None","",IF(ISERROR(VLOOKUP($L1815,Info!$B$4:$B$266,1,FALSE)),"",VLOOKUP($L1815,Info!$B$4:$L$266,4,FALSE)))</f>
        <v/>
      </c>
      <c r="R1815" s="1"/>
      <c r="S1815" s="6" t="str">
        <f t="shared" si="142"/>
        <v/>
      </c>
      <c r="T1815" s="6" t="str">
        <f>IF($L1815="None","",IF(ISERROR(VLOOKUP($L1815,Info!$B$4:$B$266,1,FALSE)),"",VLOOKUP($L1815,Info!$B$4:$L$266,11,FALSE)))</f>
        <v/>
      </c>
      <c r="U1815" s="1"/>
      <c r="V1815" s="1"/>
      <c r="W1815" s="1"/>
      <c r="X1815" s="1" t="str">
        <f>IF($L1815="None","",IF(ISERROR(VLOOKUP($L1815,Info!$B$4:$B$266,1,FALSE)),"",IF(OR(W1815="Metallic Liquid Tight",W1815="Non-Metallic Liquid Tight",W1815="LSZH",W1815="Greenfield"),VLOOKUP($L1815,Info!$B$4:$L$266,7,FALSE),"N/A")))</f>
        <v/>
      </c>
      <c r="Y1815" s="1"/>
      <c r="Z1815" s="96" t="str">
        <f>IF($L1815="None","",IF(ISERROR(VLOOKUP($L1815,Info!$B$4:$B$266,1,FALSE)),"",VLOOKUP($L1815,Info!$B$4:$L$266,9,FALSE)))</f>
        <v/>
      </c>
      <c r="AA1815" s="96" t="str">
        <f>IF($L1815="None","",IF(ISERROR(VLOOKUP($L1815,Info!$B$4:$B$266,1,FALSE)),"",VLOOKUP($L1815,Info!$B$4:$L$266,8,FALSE)))</f>
        <v/>
      </c>
      <c r="AB1815" s="96" t="str">
        <f>IF($L1815="None","",IF(ISERROR(VLOOKUP($L1815,Info!$B$4:$B$266,1,FALSE)),"",VLOOKUP($L1815,Info!$B$4:$L$266,10,FALSE)))</f>
        <v/>
      </c>
      <c r="AC1815" s="1" t="str">
        <f>IF(W1815="SO Cable","Black,White",IF(O1815="","",IF(P1815="","",IF($J$12&lt;&gt;"ABC",IF(P1815&lt;="250",VLOOKUP(O1815,Info!$AZ$4:$BB$22,3,FALSE),VLOOKUP(O1815,Info!$AZ$23:$BB$39,3,FALSE)),IF(P1815&lt;="250",VLOOKUP(O1815,Info!$AO$4:$AQ$22,3,FALSE),VLOOKUP(O1815,Info!$AO$23:$AP$39,3,FALSE))))))</f>
        <v/>
      </c>
      <c r="AD1815" s="1"/>
      <c r="AE1815" s="1" t="str">
        <f>IF($L1815="None","",IF(ISERROR(VLOOKUP($L1815,Info!$B$4:$B$266,1,FALSE)),"",VLOOKUP($L1815,Info!$B$4:$L$266,4,FALSE)))</f>
        <v/>
      </c>
      <c r="AF1815" s="1" t="str">
        <f>IF($L1815="None","",IF(ISERROR(VLOOKUP($L1815,Info!$B$4:$B$266,1,FALSE)),"",VLOOKUP($L1815,Info!$B$4:$L$266,6,FALSE)))</f>
        <v/>
      </c>
      <c r="AG1815" s="1"/>
      <c r="AH1815" s="33" t="str" cm="1">
        <f t="array" ref="AH1815">IF(AND(L1815&lt;&gt;"",O1815&lt;&gt;"",R1815:S1815&lt;&gt;"",W1815:X1815&lt;&gt;"",Z1815:AA1815&lt;&gt;"",AC1815&lt;&gt;""),"Good","Bad")</f>
        <v>Bad</v>
      </c>
      <c r="AL1815" t="str" cm="1">
        <f t="array" ref="AL1815">IF(R1815&gt;0,_xlfn.IFS(COUNTIF($L$20:L1815,"&lt;&gt;")&lt;101,1,COUNTIF($L$20:L1815,"&lt;&gt;")&lt;201,2,COUNTIF($L$20:L1815,"&lt;&gt;")&lt;301,3,COUNTIF($L$20:L1815,"&lt;&gt;")&lt;401,4,COUNTIF($L$20:L1815,"&lt;&gt;")&lt;501,5,COUNTIF($L$20:L1815,"&lt;&gt;")&lt;601,6,COUNTIF($L$20:L1815,"&lt;&gt;")&lt;701,7,COUNTIF($L$20:L1815,"&lt;&gt;")&lt;801,8,COUNTIF($L$20:L1815,"&lt;&gt;")&lt;901,9,COUNTIF($L$20:L1815,"&lt;&gt;")&lt;1001,10,COUNTIF($L$20:L1815,"&lt;&gt;")&lt;1101,11,COUNTIF($L$20:L1815,"&lt;&gt;")&lt;1201,12,COUNTIF($L$20:L1815,"&lt;&gt;")&lt;1301,13,COUNTIF($L$20:L1815,"&lt;&gt;")&lt;1401,14,COUNTIF($L$20:L1815,"&lt;&gt;")&lt;1501,15,COUNTIF($L$20:L1815,"&lt;&gt;")&lt;1601,16,COUNTIF($L$20:L1815,"&lt;&gt;")&lt;1701,17,COUNTIF($L$20:L1815,"&lt;&gt;")&lt;1801,18,COUNTIF($L$20:L1815,"&lt;&gt;")&lt;1901,19,COUNTIF($L$20:L1815,"&lt;&gt;")&lt;2001,20,COUNTIF($L$20:L1815,"&lt;&gt;")&lt;2101,21,COUNTIF($L$20:L1815,"&lt;&gt;")&lt;2201,22,COUNTIF($L$20:L1815,"&lt;&gt;")&lt;2301,23,COUNTIF($L$20:L1815,"&lt;&gt;")&lt;2401,24,COUNTIF($L$20:L1815,"&lt;&gt;")&lt;2501,25,COUNTIF($L$20:L1815,"&lt;&gt;")&lt;2601,26,COUNTIF($L$20:L1815,"&lt;&gt;")&lt;2701,27,COUNTIF($L$20:L1815,"&lt;&gt;")&lt;2801,28,COUNTIF($L$20:L1815,"&lt;&gt;")&lt;2901,29,COUNTIF($L$20:L1815,"&lt;&gt;")&lt;3001,30),"")</f>
        <v/>
      </c>
      <c r="AM1815" t="str">
        <f t="shared" si="140"/>
        <v/>
      </c>
      <c r="AN1815" t="str">
        <f t="shared" si="144"/>
        <v/>
      </c>
      <c r="AP1815" t="str">
        <f t="shared" si="143"/>
        <v/>
      </c>
      <c r="AQ1815" t="str">
        <f>IF(AO1815="","",COUNTIFS(AM1815:$AM$3019,AO1815))</f>
        <v/>
      </c>
    </row>
    <row r="1816" spans="1:43" x14ac:dyDescent="0.25">
      <c r="A1816" s="6" t="str">
        <f>IF(COUNT($A$20:A1815)&lt;&gt;$B$4,IF(A1815="","",A1815+1),"")</f>
        <v/>
      </c>
      <c r="B1816" s="3"/>
      <c r="C1816" s="3"/>
      <c r="D1816" s="122"/>
      <c r="E1816" s="3"/>
      <c r="F1816" s="3"/>
      <c r="G1816" s="3"/>
      <c r="H1816" s="3"/>
      <c r="I1816" s="120"/>
      <c r="J1816" s="3"/>
      <c r="K1816" s="95" t="str" cm="1">
        <f t="array" ref="K1816">IF(OR($J$14 = "A",$J$14 = "B",$J$14 = "C"),IF(I1816="","",IF(LEN(I1816)&gt;2,_xlfn.IFS(ISNUMBER(SEARCH("_",I1816)),I1816,ISNUMBER(SEARCH(", ",I1816)),SUBSTITUTE(I1816,", ","_"),ISNUMBER(SEARCH("/ ",I1816)),SUBSTITUTE(I1816,"/ ","_"),ISNUMBER(SEARCH(",",I1816)),SUBSTITUTE(I1816,",","_"),ISNUMBER(SEARCH("/",I1816)),SUBSTITUTE(I1816,"/","_"),ISNUMBER(SEARCH("",I1816)),I1816),I1816)),IF(OR($J$14 = "J",$J$14 = "K"),"",IF(D1816="","",IF(LEN(D1816)&gt;2,_xlfn.IFS(ISNUMBER(SEARCH("_",D1816)),D1816,ISNUMBER(SEARCH(", ",D1816)),SUBSTITUTE(D1816,", ","_"),ISNUMBER(SEARCH("/ ",D1816)),SUBSTITUTE(D1816,"/ ","_"),ISNUMBER(SEARCH(",",D1816)),SUBSTITUTE(D1816,",","_"),ISNUMBER(SEARCH("/",D1816)),SUBSTITUTE(D1816,"/","_"),ISNUMBER(SEARCH("",D1816)),D1816),D1816))))</f>
        <v/>
      </c>
      <c r="L1816" s="1"/>
      <c r="M1816" s="1" t="str">
        <f t="shared" si="141"/>
        <v/>
      </c>
      <c r="N1816" s="94" t="str">
        <f>IF($L1816="None","",IF(ISERROR(VLOOKUP($L1816,Info!$B$4:$B$266,1,FALSE)),"",VLOOKUP($L1816,Info!$B$4:$L$266,5,FALSE)))</f>
        <v/>
      </c>
      <c r="O1816" s="94" t="str">
        <f>IF(K1816="","",IF(AND($J$12&lt;&gt;"ABC",N1816="3"),"BAC",IF(N1816="3","ABC",IF($J$12&lt;&gt;"ABC",IF($J$10="Standard",VLOOKUP(K1816,Info!$BE$4:$BF$481,2,FALSE),VLOOKUP(K1816,Info!$BI$4:$BJ$482,2,FALSE)),IF($J$10="Standard",VLOOKUP(K1816,Info!$AG$4:$AH$2994,2,FALSE),VLOOKUP(K1816,Info!$AK$4:$AL$2997,2,FALSE))))))</f>
        <v/>
      </c>
      <c r="P1816" s="94" t="str">
        <f>IF($L1816="None","",IF(ISERROR(VLOOKUP($L1816,Info!$B$4:$B$266,1,FALSE)),"",VLOOKUP($L1816,Info!$B$4:$L$266,3,FALSE)))</f>
        <v/>
      </c>
      <c r="Q1816" s="96" t="str">
        <f>IF($L1816="None","",IF(ISERROR(VLOOKUP($L1816,Info!$B$4:$B$266,1,FALSE)),"",VLOOKUP($L1816,Info!$B$4:$L$266,4,FALSE)))</f>
        <v/>
      </c>
      <c r="R1816" s="1"/>
      <c r="S1816" s="6" t="str">
        <f t="shared" si="142"/>
        <v/>
      </c>
      <c r="T1816" s="6" t="str">
        <f>IF($L1816="None","",IF(ISERROR(VLOOKUP($L1816,Info!$B$4:$B$266,1,FALSE)),"",VLOOKUP($L1816,Info!$B$4:$L$266,11,FALSE)))</f>
        <v/>
      </c>
      <c r="U1816" s="1"/>
      <c r="V1816" s="1"/>
      <c r="W1816" s="1"/>
      <c r="X1816" s="1" t="str">
        <f>IF($L1816="None","",IF(ISERROR(VLOOKUP($L1816,Info!$B$4:$B$266,1,FALSE)),"",IF(OR(W1816="Metallic Liquid Tight",W1816="Non-Metallic Liquid Tight",W1816="LSZH",W1816="Greenfield"),VLOOKUP($L1816,Info!$B$4:$L$266,7,FALSE),"N/A")))</f>
        <v/>
      </c>
      <c r="Y1816" s="1"/>
      <c r="Z1816" s="96" t="str">
        <f>IF($L1816="None","",IF(ISERROR(VLOOKUP($L1816,Info!$B$4:$B$266,1,FALSE)),"",VLOOKUP($L1816,Info!$B$4:$L$266,9,FALSE)))</f>
        <v/>
      </c>
      <c r="AA1816" s="96" t="str">
        <f>IF($L1816="None","",IF(ISERROR(VLOOKUP($L1816,Info!$B$4:$B$266,1,FALSE)),"",VLOOKUP($L1816,Info!$B$4:$L$266,8,FALSE)))</f>
        <v/>
      </c>
      <c r="AB1816" s="96" t="str">
        <f>IF($L1816="None","",IF(ISERROR(VLOOKUP($L1816,Info!$B$4:$B$266,1,FALSE)),"",VLOOKUP($L1816,Info!$B$4:$L$266,10,FALSE)))</f>
        <v/>
      </c>
      <c r="AC1816" s="1" t="str">
        <f>IF(W1816="SO Cable","Black,White",IF(O1816="","",IF(P1816="","",IF($J$12&lt;&gt;"ABC",IF(P1816&lt;="250",VLOOKUP(O1816,Info!$AZ$4:$BB$22,3,FALSE),VLOOKUP(O1816,Info!$AZ$23:$BB$39,3,FALSE)),IF(P1816&lt;="250",VLOOKUP(O1816,Info!$AO$4:$AQ$22,3,FALSE),VLOOKUP(O1816,Info!$AO$23:$AP$39,3,FALSE))))))</f>
        <v/>
      </c>
      <c r="AD1816" s="1"/>
      <c r="AE1816" s="1" t="str">
        <f>IF($L1816="None","",IF(ISERROR(VLOOKUP($L1816,Info!$B$4:$B$266,1,FALSE)),"",VLOOKUP($L1816,Info!$B$4:$L$266,4,FALSE)))</f>
        <v/>
      </c>
      <c r="AF1816" s="1" t="str">
        <f>IF($L1816="None","",IF(ISERROR(VLOOKUP($L1816,Info!$B$4:$B$266,1,FALSE)),"",VLOOKUP($L1816,Info!$B$4:$L$266,6,FALSE)))</f>
        <v/>
      </c>
      <c r="AG1816" s="1"/>
      <c r="AH1816" s="33" t="str" cm="1">
        <f t="array" ref="AH1816">IF(AND(L1816&lt;&gt;"",O1816&lt;&gt;"",R1816:S1816&lt;&gt;"",W1816:X1816&lt;&gt;"",Z1816:AA1816&lt;&gt;"",AC1816&lt;&gt;""),"Good","Bad")</f>
        <v>Bad</v>
      </c>
      <c r="AL1816" t="str" cm="1">
        <f t="array" ref="AL1816">IF(R1816&gt;0,_xlfn.IFS(COUNTIF($L$20:L1816,"&lt;&gt;")&lt;101,1,COUNTIF($L$20:L1816,"&lt;&gt;")&lt;201,2,COUNTIF($L$20:L1816,"&lt;&gt;")&lt;301,3,COUNTIF($L$20:L1816,"&lt;&gt;")&lt;401,4,COUNTIF($L$20:L1816,"&lt;&gt;")&lt;501,5,COUNTIF($L$20:L1816,"&lt;&gt;")&lt;601,6,COUNTIF($L$20:L1816,"&lt;&gt;")&lt;701,7,COUNTIF($L$20:L1816,"&lt;&gt;")&lt;801,8,COUNTIF($L$20:L1816,"&lt;&gt;")&lt;901,9,COUNTIF($L$20:L1816,"&lt;&gt;")&lt;1001,10,COUNTIF($L$20:L1816,"&lt;&gt;")&lt;1101,11,COUNTIF($L$20:L1816,"&lt;&gt;")&lt;1201,12,COUNTIF($L$20:L1816,"&lt;&gt;")&lt;1301,13,COUNTIF($L$20:L1816,"&lt;&gt;")&lt;1401,14,COUNTIF($L$20:L1816,"&lt;&gt;")&lt;1501,15,COUNTIF($L$20:L1816,"&lt;&gt;")&lt;1601,16,COUNTIF($L$20:L1816,"&lt;&gt;")&lt;1701,17,COUNTIF($L$20:L1816,"&lt;&gt;")&lt;1801,18,COUNTIF($L$20:L1816,"&lt;&gt;")&lt;1901,19,COUNTIF($L$20:L1816,"&lt;&gt;")&lt;2001,20,COUNTIF($L$20:L1816,"&lt;&gt;")&lt;2101,21,COUNTIF($L$20:L1816,"&lt;&gt;")&lt;2201,22,COUNTIF($L$20:L1816,"&lt;&gt;")&lt;2301,23,COUNTIF($L$20:L1816,"&lt;&gt;")&lt;2401,24,COUNTIF($L$20:L1816,"&lt;&gt;")&lt;2501,25,COUNTIF($L$20:L1816,"&lt;&gt;")&lt;2601,26,COUNTIF($L$20:L1816,"&lt;&gt;")&lt;2701,27,COUNTIF($L$20:L1816,"&lt;&gt;")&lt;2801,28,COUNTIF($L$20:L1816,"&lt;&gt;")&lt;2901,29,COUNTIF($L$20:L1816,"&lt;&gt;")&lt;3001,30),"")</f>
        <v/>
      </c>
      <c r="AM1816" t="str">
        <f t="shared" si="140"/>
        <v/>
      </c>
      <c r="AN1816" t="str">
        <f t="shared" si="144"/>
        <v/>
      </c>
      <c r="AP1816" t="str">
        <f t="shared" si="143"/>
        <v/>
      </c>
      <c r="AQ1816" t="str">
        <f>IF(AO1816="","",COUNTIFS(AM1816:$AM$3019,AO1816))</f>
        <v/>
      </c>
    </row>
    <row r="1817" spans="1:43" x14ac:dyDescent="0.25">
      <c r="A1817" s="6" t="str">
        <f>IF(COUNT($A$20:A1816)&lt;&gt;$B$4,IF(A1816="","",A1816+1),"")</f>
        <v/>
      </c>
      <c r="B1817" s="3"/>
      <c r="C1817" s="3"/>
      <c r="D1817" s="122"/>
      <c r="E1817" s="3"/>
      <c r="F1817" s="3"/>
      <c r="G1817" s="3"/>
      <c r="H1817" s="3"/>
      <c r="I1817" s="120"/>
      <c r="J1817" s="3"/>
      <c r="K1817" s="95" t="str" cm="1">
        <f t="array" ref="K1817">IF(OR($J$14 = "A",$J$14 = "B",$J$14 = "C"),IF(I1817="","",IF(LEN(I1817)&gt;2,_xlfn.IFS(ISNUMBER(SEARCH("_",I1817)),I1817,ISNUMBER(SEARCH(", ",I1817)),SUBSTITUTE(I1817,", ","_"),ISNUMBER(SEARCH("/ ",I1817)),SUBSTITUTE(I1817,"/ ","_"),ISNUMBER(SEARCH(",",I1817)),SUBSTITUTE(I1817,",","_"),ISNUMBER(SEARCH("/",I1817)),SUBSTITUTE(I1817,"/","_"),ISNUMBER(SEARCH("",I1817)),I1817),I1817)),IF(OR($J$14 = "J",$J$14 = "K"),"",IF(D1817="","",IF(LEN(D1817)&gt;2,_xlfn.IFS(ISNUMBER(SEARCH("_",D1817)),D1817,ISNUMBER(SEARCH(", ",D1817)),SUBSTITUTE(D1817,", ","_"),ISNUMBER(SEARCH("/ ",D1817)),SUBSTITUTE(D1817,"/ ","_"),ISNUMBER(SEARCH(",",D1817)),SUBSTITUTE(D1817,",","_"),ISNUMBER(SEARCH("/",D1817)),SUBSTITUTE(D1817,"/","_"),ISNUMBER(SEARCH("",D1817)),D1817),D1817))))</f>
        <v/>
      </c>
      <c r="L1817" s="1"/>
      <c r="M1817" s="1" t="str">
        <f t="shared" si="141"/>
        <v/>
      </c>
      <c r="N1817" s="94" t="str">
        <f>IF($L1817="None","",IF(ISERROR(VLOOKUP($L1817,Info!$B$4:$B$266,1,FALSE)),"",VLOOKUP($L1817,Info!$B$4:$L$266,5,FALSE)))</f>
        <v/>
      </c>
      <c r="O1817" s="94" t="str">
        <f>IF(K1817="","",IF(AND($J$12&lt;&gt;"ABC",N1817="3"),"BAC",IF(N1817="3","ABC",IF($J$12&lt;&gt;"ABC",IF($J$10="Standard",VLOOKUP(K1817,Info!$BE$4:$BF$481,2,FALSE),VLOOKUP(K1817,Info!$BI$4:$BJ$482,2,FALSE)),IF($J$10="Standard",VLOOKUP(K1817,Info!$AG$4:$AH$2994,2,FALSE),VLOOKUP(K1817,Info!$AK$4:$AL$2997,2,FALSE))))))</f>
        <v/>
      </c>
      <c r="P1817" s="94" t="str">
        <f>IF($L1817="None","",IF(ISERROR(VLOOKUP($L1817,Info!$B$4:$B$266,1,FALSE)),"",VLOOKUP($L1817,Info!$B$4:$L$266,3,FALSE)))</f>
        <v/>
      </c>
      <c r="Q1817" s="96" t="str">
        <f>IF($L1817="None","",IF(ISERROR(VLOOKUP($L1817,Info!$B$4:$B$266,1,FALSE)),"",VLOOKUP($L1817,Info!$B$4:$L$266,4,FALSE)))</f>
        <v/>
      </c>
      <c r="R1817" s="1"/>
      <c r="S1817" s="6" t="str">
        <f t="shared" si="142"/>
        <v/>
      </c>
      <c r="T1817" s="6" t="str">
        <f>IF($L1817="None","",IF(ISERROR(VLOOKUP($L1817,Info!$B$4:$B$266,1,FALSE)),"",VLOOKUP($L1817,Info!$B$4:$L$266,11,FALSE)))</f>
        <v/>
      </c>
      <c r="U1817" s="1"/>
      <c r="V1817" s="1"/>
      <c r="W1817" s="1"/>
      <c r="X1817" s="1" t="str">
        <f>IF($L1817="None","",IF(ISERROR(VLOOKUP($L1817,Info!$B$4:$B$266,1,FALSE)),"",IF(OR(W1817="Metallic Liquid Tight",W1817="Non-Metallic Liquid Tight",W1817="LSZH",W1817="Greenfield"),VLOOKUP($L1817,Info!$B$4:$L$266,7,FALSE),"N/A")))</f>
        <v/>
      </c>
      <c r="Y1817" s="1"/>
      <c r="Z1817" s="96" t="str">
        <f>IF($L1817="None","",IF(ISERROR(VLOOKUP($L1817,Info!$B$4:$B$266,1,FALSE)),"",VLOOKUP($L1817,Info!$B$4:$L$266,9,FALSE)))</f>
        <v/>
      </c>
      <c r="AA1817" s="96" t="str">
        <f>IF($L1817="None","",IF(ISERROR(VLOOKUP($L1817,Info!$B$4:$B$266,1,FALSE)),"",VLOOKUP($L1817,Info!$B$4:$L$266,8,FALSE)))</f>
        <v/>
      </c>
      <c r="AB1817" s="96" t="str">
        <f>IF($L1817="None","",IF(ISERROR(VLOOKUP($L1817,Info!$B$4:$B$266,1,FALSE)),"",VLOOKUP($L1817,Info!$B$4:$L$266,10,FALSE)))</f>
        <v/>
      </c>
      <c r="AC1817" s="1" t="str">
        <f>IF(W1817="SO Cable","Black,White",IF(O1817="","",IF(P1817="","",IF($J$12&lt;&gt;"ABC",IF(P1817&lt;="250",VLOOKUP(O1817,Info!$AZ$4:$BB$22,3,FALSE),VLOOKUP(O1817,Info!$AZ$23:$BB$39,3,FALSE)),IF(P1817&lt;="250",VLOOKUP(O1817,Info!$AO$4:$AQ$22,3,FALSE),VLOOKUP(O1817,Info!$AO$23:$AP$39,3,FALSE))))))</f>
        <v/>
      </c>
      <c r="AD1817" s="1"/>
      <c r="AE1817" s="1" t="str">
        <f>IF($L1817="None","",IF(ISERROR(VLOOKUP($L1817,Info!$B$4:$B$266,1,FALSE)),"",VLOOKUP($L1817,Info!$B$4:$L$266,4,FALSE)))</f>
        <v/>
      </c>
      <c r="AF1817" s="1" t="str">
        <f>IF($L1817="None","",IF(ISERROR(VLOOKUP($L1817,Info!$B$4:$B$266,1,FALSE)),"",VLOOKUP($L1817,Info!$B$4:$L$266,6,FALSE)))</f>
        <v/>
      </c>
      <c r="AG1817" s="1"/>
      <c r="AH1817" s="33" t="str" cm="1">
        <f t="array" ref="AH1817">IF(AND(L1817&lt;&gt;"",O1817&lt;&gt;"",R1817:S1817&lt;&gt;"",W1817:X1817&lt;&gt;"",Z1817:AA1817&lt;&gt;"",AC1817&lt;&gt;""),"Good","Bad")</f>
        <v>Bad</v>
      </c>
      <c r="AL1817" t="str" cm="1">
        <f t="array" ref="AL1817">IF(R1817&gt;0,_xlfn.IFS(COUNTIF($L$20:L1817,"&lt;&gt;")&lt;101,1,COUNTIF($L$20:L1817,"&lt;&gt;")&lt;201,2,COUNTIF($L$20:L1817,"&lt;&gt;")&lt;301,3,COUNTIF($L$20:L1817,"&lt;&gt;")&lt;401,4,COUNTIF($L$20:L1817,"&lt;&gt;")&lt;501,5,COUNTIF($L$20:L1817,"&lt;&gt;")&lt;601,6,COUNTIF($L$20:L1817,"&lt;&gt;")&lt;701,7,COUNTIF($L$20:L1817,"&lt;&gt;")&lt;801,8,COUNTIF($L$20:L1817,"&lt;&gt;")&lt;901,9,COUNTIF($L$20:L1817,"&lt;&gt;")&lt;1001,10,COUNTIF($L$20:L1817,"&lt;&gt;")&lt;1101,11,COUNTIF($L$20:L1817,"&lt;&gt;")&lt;1201,12,COUNTIF($L$20:L1817,"&lt;&gt;")&lt;1301,13,COUNTIF($L$20:L1817,"&lt;&gt;")&lt;1401,14,COUNTIF($L$20:L1817,"&lt;&gt;")&lt;1501,15,COUNTIF($L$20:L1817,"&lt;&gt;")&lt;1601,16,COUNTIF($L$20:L1817,"&lt;&gt;")&lt;1701,17,COUNTIF($L$20:L1817,"&lt;&gt;")&lt;1801,18,COUNTIF($L$20:L1817,"&lt;&gt;")&lt;1901,19,COUNTIF($L$20:L1817,"&lt;&gt;")&lt;2001,20,COUNTIF($L$20:L1817,"&lt;&gt;")&lt;2101,21,COUNTIF($L$20:L1817,"&lt;&gt;")&lt;2201,22,COUNTIF($L$20:L1817,"&lt;&gt;")&lt;2301,23,COUNTIF($L$20:L1817,"&lt;&gt;")&lt;2401,24,COUNTIF($L$20:L1817,"&lt;&gt;")&lt;2501,25,COUNTIF($L$20:L1817,"&lt;&gt;")&lt;2601,26,COUNTIF($L$20:L1817,"&lt;&gt;")&lt;2701,27,COUNTIF($L$20:L1817,"&lt;&gt;")&lt;2801,28,COUNTIF($L$20:L1817,"&lt;&gt;")&lt;2901,29,COUNTIF($L$20:L1817,"&lt;&gt;")&lt;3001,30),"")</f>
        <v/>
      </c>
      <c r="AM1817" t="str">
        <f t="shared" si="140"/>
        <v/>
      </c>
      <c r="AN1817" t="str">
        <f t="shared" si="144"/>
        <v/>
      </c>
      <c r="AP1817" t="str">
        <f t="shared" si="143"/>
        <v/>
      </c>
      <c r="AQ1817" t="str">
        <f>IF(AO1817="","",COUNTIFS(AM1817:$AM$3019,AO1817))</f>
        <v/>
      </c>
    </row>
    <row r="1818" spans="1:43" x14ac:dyDescent="0.25">
      <c r="A1818" s="6" t="str">
        <f>IF(COUNT($A$20:A1817)&lt;&gt;$B$4,IF(A1817="","",A1817+1),"")</f>
        <v/>
      </c>
      <c r="B1818" s="3"/>
      <c r="C1818" s="3"/>
      <c r="D1818" s="122"/>
      <c r="E1818" s="3"/>
      <c r="F1818" s="3"/>
      <c r="G1818" s="3"/>
      <c r="H1818" s="3"/>
      <c r="I1818" s="120"/>
      <c r="J1818" s="3"/>
      <c r="K1818" s="95" t="str" cm="1">
        <f t="array" ref="K1818">IF(OR($J$14 = "A",$J$14 = "B",$J$14 = "C"),IF(I1818="","",IF(LEN(I1818)&gt;2,_xlfn.IFS(ISNUMBER(SEARCH("_",I1818)),I1818,ISNUMBER(SEARCH(", ",I1818)),SUBSTITUTE(I1818,", ","_"),ISNUMBER(SEARCH("/ ",I1818)),SUBSTITUTE(I1818,"/ ","_"),ISNUMBER(SEARCH(",",I1818)),SUBSTITUTE(I1818,",","_"),ISNUMBER(SEARCH("/",I1818)),SUBSTITUTE(I1818,"/","_"),ISNUMBER(SEARCH("",I1818)),I1818),I1818)),IF(OR($J$14 = "J",$J$14 = "K"),"",IF(D1818="","",IF(LEN(D1818)&gt;2,_xlfn.IFS(ISNUMBER(SEARCH("_",D1818)),D1818,ISNUMBER(SEARCH(", ",D1818)),SUBSTITUTE(D1818,", ","_"),ISNUMBER(SEARCH("/ ",D1818)),SUBSTITUTE(D1818,"/ ","_"),ISNUMBER(SEARCH(",",D1818)),SUBSTITUTE(D1818,",","_"),ISNUMBER(SEARCH("/",D1818)),SUBSTITUTE(D1818,"/","_"),ISNUMBER(SEARCH("",D1818)),D1818),D1818))))</f>
        <v/>
      </c>
      <c r="L1818" s="1"/>
      <c r="M1818" s="1" t="str">
        <f t="shared" si="141"/>
        <v/>
      </c>
      <c r="N1818" s="94" t="str">
        <f>IF($L1818="None","",IF(ISERROR(VLOOKUP($L1818,Info!$B$4:$B$266,1,FALSE)),"",VLOOKUP($L1818,Info!$B$4:$L$266,5,FALSE)))</f>
        <v/>
      </c>
      <c r="O1818" s="94" t="str">
        <f>IF(K1818="","",IF(AND($J$12&lt;&gt;"ABC",N1818="3"),"BAC",IF(N1818="3","ABC",IF($J$12&lt;&gt;"ABC",IF($J$10="Standard",VLOOKUP(K1818,Info!$BE$4:$BF$481,2,FALSE),VLOOKUP(K1818,Info!$BI$4:$BJ$482,2,FALSE)),IF($J$10="Standard",VLOOKUP(K1818,Info!$AG$4:$AH$2994,2,FALSE),VLOOKUP(K1818,Info!$AK$4:$AL$2997,2,FALSE))))))</f>
        <v/>
      </c>
      <c r="P1818" s="94" t="str">
        <f>IF($L1818="None","",IF(ISERROR(VLOOKUP($L1818,Info!$B$4:$B$266,1,FALSE)),"",VLOOKUP($L1818,Info!$B$4:$L$266,3,FALSE)))</f>
        <v/>
      </c>
      <c r="Q1818" s="96" t="str">
        <f>IF($L1818="None","",IF(ISERROR(VLOOKUP($L1818,Info!$B$4:$B$266,1,FALSE)),"",VLOOKUP($L1818,Info!$B$4:$L$266,4,FALSE)))</f>
        <v/>
      </c>
      <c r="R1818" s="1"/>
      <c r="S1818" s="6" t="str">
        <f t="shared" si="142"/>
        <v/>
      </c>
      <c r="T1818" s="6" t="str">
        <f>IF($L1818="None","",IF(ISERROR(VLOOKUP($L1818,Info!$B$4:$B$266,1,FALSE)),"",VLOOKUP($L1818,Info!$B$4:$L$266,11,FALSE)))</f>
        <v/>
      </c>
      <c r="U1818" s="1"/>
      <c r="V1818" s="1"/>
      <c r="W1818" s="1"/>
      <c r="X1818" s="1" t="str">
        <f>IF($L1818="None","",IF(ISERROR(VLOOKUP($L1818,Info!$B$4:$B$266,1,FALSE)),"",IF(OR(W1818="Metallic Liquid Tight",W1818="Non-Metallic Liquid Tight",W1818="LSZH",W1818="Greenfield"),VLOOKUP($L1818,Info!$B$4:$L$266,7,FALSE),"N/A")))</f>
        <v/>
      </c>
      <c r="Y1818" s="1"/>
      <c r="Z1818" s="96" t="str">
        <f>IF($L1818="None","",IF(ISERROR(VLOOKUP($L1818,Info!$B$4:$B$266,1,FALSE)),"",VLOOKUP($L1818,Info!$B$4:$L$266,9,FALSE)))</f>
        <v/>
      </c>
      <c r="AA1818" s="96" t="str">
        <f>IF($L1818="None","",IF(ISERROR(VLOOKUP($L1818,Info!$B$4:$B$266,1,FALSE)),"",VLOOKUP($L1818,Info!$B$4:$L$266,8,FALSE)))</f>
        <v/>
      </c>
      <c r="AB1818" s="96" t="str">
        <f>IF($L1818="None","",IF(ISERROR(VLOOKUP($L1818,Info!$B$4:$B$266,1,FALSE)),"",VLOOKUP($L1818,Info!$B$4:$L$266,10,FALSE)))</f>
        <v/>
      </c>
      <c r="AC1818" s="1" t="str">
        <f>IF(W1818="SO Cable","Black,White",IF(O1818="","",IF(P1818="","",IF($J$12&lt;&gt;"ABC",IF(P1818&lt;="250",VLOOKUP(O1818,Info!$AZ$4:$BB$22,3,FALSE),VLOOKUP(O1818,Info!$AZ$23:$BB$39,3,FALSE)),IF(P1818&lt;="250",VLOOKUP(O1818,Info!$AO$4:$AQ$22,3,FALSE),VLOOKUP(O1818,Info!$AO$23:$AP$39,3,FALSE))))))</f>
        <v/>
      </c>
      <c r="AD1818" s="1"/>
      <c r="AE1818" s="1" t="str">
        <f>IF($L1818="None","",IF(ISERROR(VLOOKUP($L1818,Info!$B$4:$B$266,1,FALSE)),"",VLOOKUP($L1818,Info!$B$4:$L$266,4,FALSE)))</f>
        <v/>
      </c>
      <c r="AF1818" s="1" t="str">
        <f>IF($L1818="None","",IF(ISERROR(VLOOKUP($L1818,Info!$B$4:$B$266,1,FALSE)),"",VLOOKUP($L1818,Info!$B$4:$L$266,6,FALSE)))</f>
        <v/>
      </c>
      <c r="AG1818" s="1"/>
      <c r="AH1818" s="33" t="str" cm="1">
        <f t="array" ref="AH1818">IF(AND(L1818&lt;&gt;"",O1818&lt;&gt;"",R1818:S1818&lt;&gt;"",W1818:X1818&lt;&gt;"",Z1818:AA1818&lt;&gt;"",AC1818&lt;&gt;""),"Good","Bad")</f>
        <v>Bad</v>
      </c>
      <c r="AL1818" t="str" cm="1">
        <f t="array" ref="AL1818">IF(R1818&gt;0,_xlfn.IFS(COUNTIF($L$20:L1818,"&lt;&gt;")&lt;101,1,COUNTIF($L$20:L1818,"&lt;&gt;")&lt;201,2,COUNTIF($L$20:L1818,"&lt;&gt;")&lt;301,3,COUNTIF($L$20:L1818,"&lt;&gt;")&lt;401,4,COUNTIF($L$20:L1818,"&lt;&gt;")&lt;501,5,COUNTIF($L$20:L1818,"&lt;&gt;")&lt;601,6,COUNTIF($L$20:L1818,"&lt;&gt;")&lt;701,7,COUNTIF($L$20:L1818,"&lt;&gt;")&lt;801,8,COUNTIF($L$20:L1818,"&lt;&gt;")&lt;901,9,COUNTIF($L$20:L1818,"&lt;&gt;")&lt;1001,10,COUNTIF($L$20:L1818,"&lt;&gt;")&lt;1101,11,COUNTIF($L$20:L1818,"&lt;&gt;")&lt;1201,12,COUNTIF($L$20:L1818,"&lt;&gt;")&lt;1301,13,COUNTIF($L$20:L1818,"&lt;&gt;")&lt;1401,14,COUNTIF($L$20:L1818,"&lt;&gt;")&lt;1501,15,COUNTIF($L$20:L1818,"&lt;&gt;")&lt;1601,16,COUNTIF($L$20:L1818,"&lt;&gt;")&lt;1701,17,COUNTIF($L$20:L1818,"&lt;&gt;")&lt;1801,18,COUNTIF($L$20:L1818,"&lt;&gt;")&lt;1901,19,COUNTIF($L$20:L1818,"&lt;&gt;")&lt;2001,20,COUNTIF($L$20:L1818,"&lt;&gt;")&lt;2101,21,COUNTIF($L$20:L1818,"&lt;&gt;")&lt;2201,22,COUNTIF($L$20:L1818,"&lt;&gt;")&lt;2301,23,COUNTIF($L$20:L1818,"&lt;&gt;")&lt;2401,24,COUNTIF($L$20:L1818,"&lt;&gt;")&lt;2501,25,COUNTIF($L$20:L1818,"&lt;&gt;")&lt;2601,26,COUNTIF($L$20:L1818,"&lt;&gt;")&lt;2701,27,COUNTIF($L$20:L1818,"&lt;&gt;")&lt;2801,28,COUNTIF($L$20:L1818,"&lt;&gt;")&lt;2901,29,COUNTIF($L$20:L1818,"&lt;&gt;")&lt;3001,30),"")</f>
        <v/>
      </c>
      <c r="AM1818" t="str">
        <f t="shared" si="140"/>
        <v/>
      </c>
      <c r="AN1818" t="str">
        <f t="shared" si="144"/>
        <v/>
      </c>
      <c r="AP1818" t="str">
        <f t="shared" si="143"/>
        <v/>
      </c>
      <c r="AQ1818" t="str">
        <f>IF(AO1818="","",COUNTIFS(AM1818:$AM$3019,AO1818))</f>
        <v/>
      </c>
    </row>
    <row r="1819" spans="1:43" x14ac:dyDescent="0.25">
      <c r="A1819" s="6" t="str">
        <f>IF(COUNT($A$20:A1818)&lt;&gt;$B$4,IF(A1818="","",A1818+1),"")</f>
        <v/>
      </c>
      <c r="B1819" s="3"/>
      <c r="C1819" s="3"/>
      <c r="D1819" s="122"/>
      <c r="E1819" s="3"/>
      <c r="F1819" s="3"/>
      <c r="G1819" s="3"/>
      <c r="H1819" s="3"/>
      <c r="I1819" s="120"/>
      <c r="J1819" s="3"/>
      <c r="K1819" s="95" t="str" cm="1">
        <f t="array" ref="K1819">IF(OR($J$14 = "A",$J$14 = "B",$J$14 = "C"),IF(I1819="","",IF(LEN(I1819)&gt;2,_xlfn.IFS(ISNUMBER(SEARCH("_",I1819)),I1819,ISNUMBER(SEARCH(", ",I1819)),SUBSTITUTE(I1819,", ","_"),ISNUMBER(SEARCH("/ ",I1819)),SUBSTITUTE(I1819,"/ ","_"),ISNUMBER(SEARCH(",",I1819)),SUBSTITUTE(I1819,",","_"),ISNUMBER(SEARCH("/",I1819)),SUBSTITUTE(I1819,"/","_"),ISNUMBER(SEARCH("",I1819)),I1819),I1819)),IF(OR($J$14 = "J",$J$14 = "K"),"",IF(D1819="","",IF(LEN(D1819)&gt;2,_xlfn.IFS(ISNUMBER(SEARCH("_",D1819)),D1819,ISNUMBER(SEARCH(", ",D1819)),SUBSTITUTE(D1819,", ","_"),ISNUMBER(SEARCH("/ ",D1819)),SUBSTITUTE(D1819,"/ ","_"),ISNUMBER(SEARCH(",",D1819)),SUBSTITUTE(D1819,",","_"),ISNUMBER(SEARCH("/",D1819)),SUBSTITUTE(D1819,"/","_"),ISNUMBER(SEARCH("",D1819)),D1819),D1819))))</f>
        <v/>
      </c>
      <c r="L1819" s="1"/>
      <c r="M1819" s="1" t="str">
        <f t="shared" si="141"/>
        <v/>
      </c>
      <c r="N1819" s="94" t="str">
        <f>IF($L1819="None","",IF(ISERROR(VLOOKUP($L1819,Info!$B$4:$B$266,1,FALSE)),"",VLOOKUP($L1819,Info!$B$4:$L$266,5,FALSE)))</f>
        <v/>
      </c>
      <c r="O1819" s="94" t="str">
        <f>IF(K1819="","",IF(AND($J$12&lt;&gt;"ABC",N1819="3"),"BAC",IF(N1819="3","ABC",IF($J$12&lt;&gt;"ABC",IF($J$10="Standard",VLOOKUP(K1819,Info!$BE$4:$BF$481,2,FALSE),VLOOKUP(K1819,Info!$BI$4:$BJ$482,2,FALSE)),IF($J$10="Standard",VLOOKUP(K1819,Info!$AG$4:$AH$2994,2,FALSE),VLOOKUP(K1819,Info!$AK$4:$AL$2997,2,FALSE))))))</f>
        <v/>
      </c>
      <c r="P1819" s="94" t="str">
        <f>IF($L1819="None","",IF(ISERROR(VLOOKUP($L1819,Info!$B$4:$B$266,1,FALSE)),"",VLOOKUP($L1819,Info!$B$4:$L$266,3,FALSE)))</f>
        <v/>
      </c>
      <c r="Q1819" s="96" t="str">
        <f>IF($L1819="None","",IF(ISERROR(VLOOKUP($L1819,Info!$B$4:$B$266,1,FALSE)),"",VLOOKUP($L1819,Info!$B$4:$L$266,4,FALSE)))</f>
        <v/>
      </c>
      <c r="R1819" s="1"/>
      <c r="S1819" s="6" t="str">
        <f t="shared" si="142"/>
        <v/>
      </c>
      <c r="T1819" s="6" t="str">
        <f>IF($L1819="None","",IF(ISERROR(VLOOKUP($L1819,Info!$B$4:$B$266,1,FALSE)),"",VLOOKUP($L1819,Info!$B$4:$L$266,11,FALSE)))</f>
        <v/>
      </c>
      <c r="U1819" s="1"/>
      <c r="V1819" s="1"/>
      <c r="W1819" s="1"/>
      <c r="X1819" s="1" t="str">
        <f>IF($L1819="None","",IF(ISERROR(VLOOKUP($L1819,Info!$B$4:$B$266,1,FALSE)),"",IF(OR(W1819="Metallic Liquid Tight",W1819="Non-Metallic Liquid Tight",W1819="LSZH",W1819="Greenfield"),VLOOKUP($L1819,Info!$B$4:$L$266,7,FALSE),"N/A")))</f>
        <v/>
      </c>
      <c r="Y1819" s="1"/>
      <c r="Z1819" s="96" t="str">
        <f>IF($L1819="None","",IF(ISERROR(VLOOKUP($L1819,Info!$B$4:$B$266,1,FALSE)),"",VLOOKUP($L1819,Info!$B$4:$L$266,9,FALSE)))</f>
        <v/>
      </c>
      <c r="AA1819" s="96" t="str">
        <f>IF($L1819="None","",IF(ISERROR(VLOOKUP($L1819,Info!$B$4:$B$266,1,FALSE)),"",VLOOKUP($L1819,Info!$B$4:$L$266,8,FALSE)))</f>
        <v/>
      </c>
      <c r="AB1819" s="96" t="str">
        <f>IF($L1819="None","",IF(ISERROR(VLOOKUP($L1819,Info!$B$4:$B$266,1,FALSE)),"",VLOOKUP($L1819,Info!$B$4:$L$266,10,FALSE)))</f>
        <v/>
      </c>
      <c r="AC1819" s="1" t="str">
        <f>IF(W1819="SO Cable","Black,White",IF(O1819="","",IF(P1819="","",IF($J$12&lt;&gt;"ABC",IF(P1819&lt;="250",VLOOKUP(O1819,Info!$AZ$4:$BB$22,3,FALSE),VLOOKUP(O1819,Info!$AZ$23:$BB$39,3,FALSE)),IF(P1819&lt;="250",VLOOKUP(O1819,Info!$AO$4:$AQ$22,3,FALSE),VLOOKUP(O1819,Info!$AO$23:$AP$39,3,FALSE))))))</f>
        <v/>
      </c>
      <c r="AD1819" s="1"/>
      <c r="AE1819" s="1" t="str">
        <f>IF($L1819="None","",IF(ISERROR(VLOOKUP($L1819,Info!$B$4:$B$266,1,FALSE)),"",VLOOKUP($L1819,Info!$B$4:$L$266,4,FALSE)))</f>
        <v/>
      </c>
      <c r="AF1819" s="1" t="str">
        <f>IF($L1819="None","",IF(ISERROR(VLOOKUP($L1819,Info!$B$4:$B$266,1,FALSE)),"",VLOOKUP($L1819,Info!$B$4:$L$266,6,FALSE)))</f>
        <v/>
      </c>
      <c r="AG1819" s="1"/>
      <c r="AH1819" s="33" t="str" cm="1">
        <f t="array" ref="AH1819">IF(AND(L1819&lt;&gt;"",O1819&lt;&gt;"",R1819:S1819&lt;&gt;"",W1819:X1819&lt;&gt;"",Z1819:AA1819&lt;&gt;"",AC1819&lt;&gt;""),"Good","Bad")</f>
        <v>Bad</v>
      </c>
      <c r="AL1819" t="str" cm="1">
        <f t="array" ref="AL1819">IF(R1819&gt;0,_xlfn.IFS(COUNTIF($L$20:L1819,"&lt;&gt;")&lt;101,1,COUNTIF($L$20:L1819,"&lt;&gt;")&lt;201,2,COUNTIF($L$20:L1819,"&lt;&gt;")&lt;301,3,COUNTIF($L$20:L1819,"&lt;&gt;")&lt;401,4,COUNTIF($L$20:L1819,"&lt;&gt;")&lt;501,5,COUNTIF($L$20:L1819,"&lt;&gt;")&lt;601,6,COUNTIF($L$20:L1819,"&lt;&gt;")&lt;701,7,COUNTIF($L$20:L1819,"&lt;&gt;")&lt;801,8,COUNTIF($L$20:L1819,"&lt;&gt;")&lt;901,9,COUNTIF($L$20:L1819,"&lt;&gt;")&lt;1001,10,COUNTIF($L$20:L1819,"&lt;&gt;")&lt;1101,11,COUNTIF($L$20:L1819,"&lt;&gt;")&lt;1201,12,COUNTIF($L$20:L1819,"&lt;&gt;")&lt;1301,13,COUNTIF($L$20:L1819,"&lt;&gt;")&lt;1401,14,COUNTIF($L$20:L1819,"&lt;&gt;")&lt;1501,15,COUNTIF($L$20:L1819,"&lt;&gt;")&lt;1601,16,COUNTIF($L$20:L1819,"&lt;&gt;")&lt;1701,17,COUNTIF($L$20:L1819,"&lt;&gt;")&lt;1801,18,COUNTIF($L$20:L1819,"&lt;&gt;")&lt;1901,19,COUNTIF($L$20:L1819,"&lt;&gt;")&lt;2001,20,COUNTIF($L$20:L1819,"&lt;&gt;")&lt;2101,21,COUNTIF($L$20:L1819,"&lt;&gt;")&lt;2201,22,COUNTIF($L$20:L1819,"&lt;&gt;")&lt;2301,23,COUNTIF($L$20:L1819,"&lt;&gt;")&lt;2401,24,COUNTIF($L$20:L1819,"&lt;&gt;")&lt;2501,25,COUNTIF($L$20:L1819,"&lt;&gt;")&lt;2601,26,COUNTIF($L$20:L1819,"&lt;&gt;")&lt;2701,27,COUNTIF($L$20:L1819,"&lt;&gt;")&lt;2801,28,COUNTIF($L$20:L1819,"&lt;&gt;")&lt;2901,29,COUNTIF($L$20:L1819,"&lt;&gt;")&lt;3001,30),"")</f>
        <v/>
      </c>
      <c r="AM1819" t="str">
        <f t="shared" si="140"/>
        <v/>
      </c>
      <c r="AN1819" t="str">
        <f t="shared" si="144"/>
        <v/>
      </c>
      <c r="AP1819" t="str">
        <f t="shared" si="143"/>
        <v/>
      </c>
      <c r="AQ1819" t="str">
        <f>IF(AO1819="","",COUNTIFS(AM1819:$AM$3019,AO1819))</f>
        <v/>
      </c>
    </row>
    <row r="1820" spans="1:43" x14ac:dyDescent="0.25">
      <c r="A1820" s="6" t="str">
        <f>IF(COUNT($A$20:A1819)&lt;&gt;$B$4,IF(A1819="","",A1819+1),"")</f>
        <v/>
      </c>
      <c r="B1820" s="3"/>
      <c r="C1820" s="3"/>
      <c r="D1820" s="122"/>
      <c r="E1820" s="3"/>
      <c r="F1820" s="3"/>
      <c r="G1820" s="3"/>
      <c r="H1820" s="3"/>
      <c r="I1820" s="120"/>
      <c r="J1820" s="3"/>
      <c r="K1820" s="95" t="str" cm="1">
        <f t="array" ref="K1820">IF(OR($J$14 = "A",$J$14 = "B",$J$14 = "C"),IF(I1820="","",IF(LEN(I1820)&gt;2,_xlfn.IFS(ISNUMBER(SEARCH("_",I1820)),I1820,ISNUMBER(SEARCH(", ",I1820)),SUBSTITUTE(I1820,", ","_"),ISNUMBER(SEARCH("/ ",I1820)),SUBSTITUTE(I1820,"/ ","_"),ISNUMBER(SEARCH(",",I1820)),SUBSTITUTE(I1820,",","_"),ISNUMBER(SEARCH("/",I1820)),SUBSTITUTE(I1820,"/","_"),ISNUMBER(SEARCH("",I1820)),I1820),I1820)),IF(OR($J$14 = "J",$J$14 = "K"),"",IF(D1820="","",IF(LEN(D1820)&gt;2,_xlfn.IFS(ISNUMBER(SEARCH("_",D1820)),D1820,ISNUMBER(SEARCH(", ",D1820)),SUBSTITUTE(D1820,", ","_"),ISNUMBER(SEARCH("/ ",D1820)),SUBSTITUTE(D1820,"/ ","_"),ISNUMBER(SEARCH(",",D1820)),SUBSTITUTE(D1820,",","_"),ISNUMBER(SEARCH("/",D1820)),SUBSTITUTE(D1820,"/","_"),ISNUMBER(SEARCH("",D1820)),D1820),D1820))))</f>
        <v/>
      </c>
      <c r="L1820" s="1"/>
      <c r="M1820" s="1" t="str">
        <f t="shared" si="141"/>
        <v/>
      </c>
      <c r="N1820" s="94" t="str">
        <f>IF($L1820="None","",IF(ISERROR(VLOOKUP($L1820,Info!$B$4:$B$266,1,FALSE)),"",VLOOKUP($L1820,Info!$B$4:$L$266,5,FALSE)))</f>
        <v/>
      </c>
      <c r="O1820" s="94" t="str">
        <f>IF(K1820="","",IF(AND($J$12&lt;&gt;"ABC",N1820="3"),"BAC",IF(N1820="3","ABC",IF($J$12&lt;&gt;"ABC",IF($J$10="Standard",VLOOKUP(K1820,Info!$BE$4:$BF$481,2,FALSE),VLOOKUP(K1820,Info!$BI$4:$BJ$482,2,FALSE)),IF($J$10="Standard",VLOOKUP(K1820,Info!$AG$4:$AH$2994,2,FALSE),VLOOKUP(K1820,Info!$AK$4:$AL$2997,2,FALSE))))))</f>
        <v/>
      </c>
      <c r="P1820" s="94" t="str">
        <f>IF($L1820="None","",IF(ISERROR(VLOOKUP($L1820,Info!$B$4:$B$266,1,FALSE)),"",VLOOKUP($L1820,Info!$B$4:$L$266,3,FALSE)))</f>
        <v/>
      </c>
      <c r="Q1820" s="96" t="str">
        <f>IF($L1820="None","",IF(ISERROR(VLOOKUP($L1820,Info!$B$4:$B$266,1,FALSE)),"",VLOOKUP($L1820,Info!$B$4:$L$266,4,FALSE)))</f>
        <v/>
      </c>
      <c r="R1820" s="1"/>
      <c r="S1820" s="6" t="str">
        <f t="shared" si="142"/>
        <v/>
      </c>
      <c r="T1820" s="6" t="str">
        <f>IF($L1820="None","",IF(ISERROR(VLOOKUP($L1820,Info!$B$4:$B$266,1,FALSE)),"",VLOOKUP($L1820,Info!$B$4:$L$266,11,FALSE)))</f>
        <v/>
      </c>
      <c r="U1820" s="1"/>
      <c r="V1820" s="1"/>
      <c r="W1820" s="1"/>
      <c r="X1820" s="1" t="str">
        <f>IF($L1820="None","",IF(ISERROR(VLOOKUP($L1820,Info!$B$4:$B$266,1,FALSE)),"",IF(OR(W1820="Metallic Liquid Tight",W1820="Non-Metallic Liquid Tight",W1820="LSZH",W1820="Greenfield"),VLOOKUP($L1820,Info!$B$4:$L$266,7,FALSE),"N/A")))</f>
        <v/>
      </c>
      <c r="Y1820" s="1"/>
      <c r="Z1820" s="96" t="str">
        <f>IF($L1820="None","",IF(ISERROR(VLOOKUP($L1820,Info!$B$4:$B$266,1,FALSE)),"",VLOOKUP($L1820,Info!$B$4:$L$266,9,FALSE)))</f>
        <v/>
      </c>
      <c r="AA1820" s="96" t="str">
        <f>IF($L1820="None","",IF(ISERROR(VLOOKUP($L1820,Info!$B$4:$B$266,1,FALSE)),"",VLOOKUP($L1820,Info!$B$4:$L$266,8,FALSE)))</f>
        <v/>
      </c>
      <c r="AB1820" s="96" t="str">
        <f>IF($L1820="None","",IF(ISERROR(VLOOKUP($L1820,Info!$B$4:$B$266,1,FALSE)),"",VLOOKUP($L1820,Info!$B$4:$L$266,10,FALSE)))</f>
        <v/>
      </c>
      <c r="AC1820" s="1" t="str">
        <f>IF(W1820="SO Cable","Black,White",IF(O1820="","",IF(P1820="","",IF($J$12&lt;&gt;"ABC",IF(P1820&lt;="250",VLOOKUP(O1820,Info!$AZ$4:$BB$22,3,FALSE),VLOOKUP(O1820,Info!$AZ$23:$BB$39,3,FALSE)),IF(P1820&lt;="250",VLOOKUP(O1820,Info!$AO$4:$AQ$22,3,FALSE),VLOOKUP(O1820,Info!$AO$23:$AP$39,3,FALSE))))))</f>
        <v/>
      </c>
      <c r="AD1820" s="1"/>
      <c r="AE1820" s="1" t="str">
        <f>IF($L1820="None","",IF(ISERROR(VLOOKUP($L1820,Info!$B$4:$B$266,1,FALSE)),"",VLOOKUP($L1820,Info!$B$4:$L$266,4,FALSE)))</f>
        <v/>
      </c>
      <c r="AF1820" s="1" t="str">
        <f>IF($L1820="None","",IF(ISERROR(VLOOKUP($L1820,Info!$B$4:$B$266,1,FALSE)),"",VLOOKUP($L1820,Info!$B$4:$L$266,6,FALSE)))</f>
        <v/>
      </c>
      <c r="AG1820" s="1"/>
      <c r="AH1820" s="33" t="str" cm="1">
        <f t="array" ref="AH1820">IF(AND(L1820&lt;&gt;"",O1820&lt;&gt;"",R1820:S1820&lt;&gt;"",W1820:X1820&lt;&gt;"",Z1820:AA1820&lt;&gt;"",AC1820&lt;&gt;""),"Good","Bad")</f>
        <v>Bad</v>
      </c>
      <c r="AL1820" t="str" cm="1">
        <f t="array" ref="AL1820">IF(R1820&gt;0,_xlfn.IFS(COUNTIF($L$20:L1820,"&lt;&gt;")&lt;101,1,COUNTIF($L$20:L1820,"&lt;&gt;")&lt;201,2,COUNTIF($L$20:L1820,"&lt;&gt;")&lt;301,3,COUNTIF($L$20:L1820,"&lt;&gt;")&lt;401,4,COUNTIF($L$20:L1820,"&lt;&gt;")&lt;501,5,COUNTIF($L$20:L1820,"&lt;&gt;")&lt;601,6,COUNTIF($L$20:L1820,"&lt;&gt;")&lt;701,7,COUNTIF($L$20:L1820,"&lt;&gt;")&lt;801,8,COUNTIF($L$20:L1820,"&lt;&gt;")&lt;901,9,COUNTIF($L$20:L1820,"&lt;&gt;")&lt;1001,10,COUNTIF($L$20:L1820,"&lt;&gt;")&lt;1101,11,COUNTIF($L$20:L1820,"&lt;&gt;")&lt;1201,12,COUNTIF($L$20:L1820,"&lt;&gt;")&lt;1301,13,COUNTIF($L$20:L1820,"&lt;&gt;")&lt;1401,14,COUNTIF($L$20:L1820,"&lt;&gt;")&lt;1501,15,COUNTIF($L$20:L1820,"&lt;&gt;")&lt;1601,16,COUNTIF($L$20:L1820,"&lt;&gt;")&lt;1701,17,COUNTIF($L$20:L1820,"&lt;&gt;")&lt;1801,18,COUNTIF($L$20:L1820,"&lt;&gt;")&lt;1901,19,COUNTIF($L$20:L1820,"&lt;&gt;")&lt;2001,20,COUNTIF($L$20:L1820,"&lt;&gt;")&lt;2101,21,COUNTIF($L$20:L1820,"&lt;&gt;")&lt;2201,22,COUNTIF($L$20:L1820,"&lt;&gt;")&lt;2301,23,COUNTIF($L$20:L1820,"&lt;&gt;")&lt;2401,24,COUNTIF($L$20:L1820,"&lt;&gt;")&lt;2501,25,COUNTIF($L$20:L1820,"&lt;&gt;")&lt;2601,26,COUNTIF($L$20:L1820,"&lt;&gt;")&lt;2701,27,COUNTIF($L$20:L1820,"&lt;&gt;")&lt;2801,28,COUNTIF($L$20:L1820,"&lt;&gt;")&lt;2901,29,COUNTIF($L$20:L1820,"&lt;&gt;")&lt;3001,30),"")</f>
        <v/>
      </c>
      <c r="AM1820" t="str">
        <f t="shared" si="140"/>
        <v/>
      </c>
      <c r="AN1820" t="str">
        <f t="shared" si="144"/>
        <v/>
      </c>
      <c r="AP1820" t="str">
        <f t="shared" si="143"/>
        <v/>
      </c>
      <c r="AQ1820" t="str">
        <f>IF(AO1820="","",COUNTIFS(AM1820:$AM$3019,AO1820))</f>
        <v/>
      </c>
    </row>
    <row r="1821" spans="1:43" x14ac:dyDescent="0.25">
      <c r="A1821" s="6" t="str">
        <f>IF(COUNT($A$20:A1820)&lt;&gt;$B$4,IF(A1820="","",A1820+1),"")</f>
        <v/>
      </c>
      <c r="B1821" s="3"/>
      <c r="C1821" s="3"/>
      <c r="D1821" s="122"/>
      <c r="E1821" s="3"/>
      <c r="F1821" s="3"/>
      <c r="G1821" s="3"/>
      <c r="H1821" s="3"/>
      <c r="I1821" s="120"/>
      <c r="J1821" s="3"/>
      <c r="K1821" s="95" t="str" cm="1">
        <f t="array" ref="K1821">IF(OR($J$14 = "A",$J$14 = "B",$J$14 = "C"),IF(I1821="","",IF(LEN(I1821)&gt;2,_xlfn.IFS(ISNUMBER(SEARCH("_",I1821)),I1821,ISNUMBER(SEARCH(", ",I1821)),SUBSTITUTE(I1821,", ","_"),ISNUMBER(SEARCH("/ ",I1821)),SUBSTITUTE(I1821,"/ ","_"),ISNUMBER(SEARCH(",",I1821)),SUBSTITUTE(I1821,",","_"),ISNUMBER(SEARCH("/",I1821)),SUBSTITUTE(I1821,"/","_"),ISNUMBER(SEARCH("",I1821)),I1821),I1821)),IF(OR($J$14 = "J",$J$14 = "K"),"",IF(D1821="","",IF(LEN(D1821)&gt;2,_xlfn.IFS(ISNUMBER(SEARCH("_",D1821)),D1821,ISNUMBER(SEARCH(", ",D1821)),SUBSTITUTE(D1821,", ","_"),ISNUMBER(SEARCH("/ ",D1821)),SUBSTITUTE(D1821,"/ ","_"),ISNUMBER(SEARCH(",",D1821)),SUBSTITUTE(D1821,",","_"),ISNUMBER(SEARCH("/",D1821)),SUBSTITUTE(D1821,"/","_"),ISNUMBER(SEARCH("",D1821)),D1821),D1821))))</f>
        <v/>
      </c>
      <c r="L1821" s="1"/>
      <c r="M1821" s="1" t="str">
        <f t="shared" si="141"/>
        <v/>
      </c>
      <c r="N1821" s="94" t="str">
        <f>IF($L1821="None","",IF(ISERROR(VLOOKUP($L1821,Info!$B$4:$B$266,1,FALSE)),"",VLOOKUP($L1821,Info!$B$4:$L$266,5,FALSE)))</f>
        <v/>
      </c>
      <c r="O1821" s="94" t="str">
        <f>IF(K1821="","",IF(AND($J$12&lt;&gt;"ABC",N1821="3"),"BAC",IF(N1821="3","ABC",IF($J$12&lt;&gt;"ABC",IF($J$10="Standard",VLOOKUP(K1821,Info!$BE$4:$BF$481,2,FALSE),VLOOKUP(K1821,Info!$BI$4:$BJ$482,2,FALSE)),IF($J$10="Standard",VLOOKUP(K1821,Info!$AG$4:$AH$2994,2,FALSE),VLOOKUP(K1821,Info!$AK$4:$AL$2997,2,FALSE))))))</f>
        <v/>
      </c>
      <c r="P1821" s="94" t="str">
        <f>IF($L1821="None","",IF(ISERROR(VLOOKUP($L1821,Info!$B$4:$B$266,1,FALSE)),"",VLOOKUP($L1821,Info!$B$4:$L$266,3,FALSE)))</f>
        <v/>
      </c>
      <c r="Q1821" s="96" t="str">
        <f>IF($L1821="None","",IF(ISERROR(VLOOKUP($L1821,Info!$B$4:$B$266,1,FALSE)),"",VLOOKUP($L1821,Info!$B$4:$L$266,4,FALSE)))</f>
        <v/>
      </c>
      <c r="R1821" s="1"/>
      <c r="S1821" s="6" t="str">
        <f t="shared" si="142"/>
        <v/>
      </c>
      <c r="T1821" s="6" t="str">
        <f>IF($L1821="None","",IF(ISERROR(VLOOKUP($L1821,Info!$B$4:$B$266,1,FALSE)),"",VLOOKUP($L1821,Info!$B$4:$L$266,11,FALSE)))</f>
        <v/>
      </c>
      <c r="U1821" s="1"/>
      <c r="V1821" s="1"/>
      <c r="W1821" s="1"/>
      <c r="X1821" s="1" t="str">
        <f>IF($L1821="None","",IF(ISERROR(VLOOKUP($L1821,Info!$B$4:$B$266,1,FALSE)),"",IF(OR(W1821="Metallic Liquid Tight",W1821="Non-Metallic Liquid Tight",W1821="LSZH",W1821="Greenfield"),VLOOKUP($L1821,Info!$B$4:$L$266,7,FALSE),"N/A")))</f>
        <v/>
      </c>
      <c r="Y1821" s="1"/>
      <c r="Z1821" s="96" t="str">
        <f>IF($L1821="None","",IF(ISERROR(VLOOKUP($L1821,Info!$B$4:$B$266,1,FALSE)),"",VLOOKUP($L1821,Info!$B$4:$L$266,9,FALSE)))</f>
        <v/>
      </c>
      <c r="AA1821" s="96" t="str">
        <f>IF($L1821="None","",IF(ISERROR(VLOOKUP($L1821,Info!$B$4:$B$266,1,FALSE)),"",VLOOKUP($L1821,Info!$B$4:$L$266,8,FALSE)))</f>
        <v/>
      </c>
      <c r="AB1821" s="96" t="str">
        <f>IF($L1821="None","",IF(ISERROR(VLOOKUP($L1821,Info!$B$4:$B$266,1,FALSE)),"",VLOOKUP($L1821,Info!$B$4:$L$266,10,FALSE)))</f>
        <v/>
      </c>
      <c r="AC1821" s="1" t="str">
        <f>IF(W1821="SO Cable","Black,White",IF(O1821="","",IF(P1821="","",IF($J$12&lt;&gt;"ABC",IF(P1821&lt;="250",VLOOKUP(O1821,Info!$AZ$4:$BB$22,3,FALSE),VLOOKUP(O1821,Info!$AZ$23:$BB$39,3,FALSE)),IF(P1821&lt;="250",VLOOKUP(O1821,Info!$AO$4:$AQ$22,3,FALSE),VLOOKUP(O1821,Info!$AO$23:$AP$39,3,FALSE))))))</f>
        <v/>
      </c>
      <c r="AD1821" s="1"/>
      <c r="AE1821" s="1" t="str">
        <f>IF($L1821="None","",IF(ISERROR(VLOOKUP($L1821,Info!$B$4:$B$266,1,FALSE)),"",VLOOKUP($L1821,Info!$B$4:$L$266,4,FALSE)))</f>
        <v/>
      </c>
      <c r="AF1821" s="1" t="str">
        <f>IF($L1821="None","",IF(ISERROR(VLOOKUP($L1821,Info!$B$4:$B$266,1,FALSE)),"",VLOOKUP($L1821,Info!$B$4:$L$266,6,FALSE)))</f>
        <v/>
      </c>
      <c r="AG1821" s="1"/>
      <c r="AH1821" s="33" t="str" cm="1">
        <f t="array" ref="AH1821">IF(AND(L1821&lt;&gt;"",O1821&lt;&gt;"",R1821:S1821&lt;&gt;"",W1821:X1821&lt;&gt;"",Z1821:AA1821&lt;&gt;"",AC1821&lt;&gt;""),"Good","Bad")</f>
        <v>Bad</v>
      </c>
      <c r="AL1821" t="str" cm="1">
        <f t="array" ref="AL1821">IF(R1821&gt;0,_xlfn.IFS(COUNTIF($L$20:L1821,"&lt;&gt;")&lt;101,1,COUNTIF($L$20:L1821,"&lt;&gt;")&lt;201,2,COUNTIF($L$20:L1821,"&lt;&gt;")&lt;301,3,COUNTIF($L$20:L1821,"&lt;&gt;")&lt;401,4,COUNTIF($L$20:L1821,"&lt;&gt;")&lt;501,5,COUNTIF($L$20:L1821,"&lt;&gt;")&lt;601,6,COUNTIF($L$20:L1821,"&lt;&gt;")&lt;701,7,COUNTIF($L$20:L1821,"&lt;&gt;")&lt;801,8,COUNTIF($L$20:L1821,"&lt;&gt;")&lt;901,9,COUNTIF($L$20:L1821,"&lt;&gt;")&lt;1001,10,COUNTIF($L$20:L1821,"&lt;&gt;")&lt;1101,11,COUNTIF($L$20:L1821,"&lt;&gt;")&lt;1201,12,COUNTIF($L$20:L1821,"&lt;&gt;")&lt;1301,13,COUNTIF($L$20:L1821,"&lt;&gt;")&lt;1401,14,COUNTIF($L$20:L1821,"&lt;&gt;")&lt;1501,15,COUNTIF($L$20:L1821,"&lt;&gt;")&lt;1601,16,COUNTIF($L$20:L1821,"&lt;&gt;")&lt;1701,17,COUNTIF($L$20:L1821,"&lt;&gt;")&lt;1801,18,COUNTIF($L$20:L1821,"&lt;&gt;")&lt;1901,19,COUNTIF($L$20:L1821,"&lt;&gt;")&lt;2001,20,COUNTIF($L$20:L1821,"&lt;&gt;")&lt;2101,21,COUNTIF($L$20:L1821,"&lt;&gt;")&lt;2201,22,COUNTIF($L$20:L1821,"&lt;&gt;")&lt;2301,23,COUNTIF($L$20:L1821,"&lt;&gt;")&lt;2401,24,COUNTIF($L$20:L1821,"&lt;&gt;")&lt;2501,25,COUNTIF($L$20:L1821,"&lt;&gt;")&lt;2601,26,COUNTIF($L$20:L1821,"&lt;&gt;")&lt;2701,27,COUNTIF($L$20:L1821,"&lt;&gt;")&lt;2801,28,COUNTIF($L$20:L1821,"&lt;&gt;")&lt;2901,29,COUNTIF($L$20:L1821,"&lt;&gt;")&lt;3001,30),"")</f>
        <v/>
      </c>
      <c r="AM1821" t="str">
        <f t="shared" si="140"/>
        <v/>
      </c>
      <c r="AN1821" t="str">
        <f t="shared" si="144"/>
        <v/>
      </c>
      <c r="AP1821" t="str">
        <f t="shared" si="143"/>
        <v/>
      </c>
      <c r="AQ1821" t="str">
        <f>IF(AO1821="","",COUNTIFS(AM1821:$AM$3019,AO1821))</f>
        <v/>
      </c>
    </row>
    <row r="1822" spans="1:43" x14ac:dyDescent="0.25">
      <c r="A1822" s="6" t="str">
        <f>IF(COUNT($A$20:A1821)&lt;&gt;$B$4,IF(A1821="","",A1821+1),"")</f>
        <v/>
      </c>
      <c r="B1822" s="3"/>
      <c r="C1822" s="3"/>
      <c r="D1822" s="122"/>
      <c r="E1822" s="3"/>
      <c r="F1822" s="3"/>
      <c r="G1822" s="3"/>
      <c r="H1822" s="3"/>
      <c r="I1822" s="120"/>
      <c r="J1822" s="3"/>
      <c r="K1822" s="95" t="str" cm="1">
        <f t="array" ref="K1822">IF(OR($J$14 = "A",$J$14 = "B",$J$14 = "C"),IF(I1822="","",IF(LEN(I1822)&gt;2,_xlfn.IFS(ISNUMBER(SEARCH("_",I1822)),I1822,ISNUMBER(SEARCH(", ",I1822)),SUBSTITUTE(I1822,", ","_"),ISNUMBER(SEARCH("/ ",I1822)),SUBSTITUTE(I1822,"/ ","_"),ISNUMBER(SEARCH(",",I1822)),SUBSTITUTE(I1822,",","_"),ISNUMBER(SEARCH("/",I1822)),SUBSTITUTE(I1822,"/","_"),ISNUMBER(SEARCH("",I1822)),I1822),I1822)),IF(OR($J$14 = "J",$J$14 = "K"),"",IF(D1822="","",IF(LEN(D1822)&gt;2,_xlfn.IFS(ISNUMBER(SEARCH("_",D1822)),D1822,ISNUMBER(SEARCH(", ",D1822)),SUBSTITUTE(D1822,", ","_"),ISNUMBER(SEARCH("/ ",D1822)),SUBSTITUTE(D1822,"/ ","_"),ISNUMBER(SEARCH(",",D1822)),SUBSTITUTE(D1822,",","_"),ISNUMBER(SEARCH("/",D1822)),SUBSTITUTE(D1822,"/","_"),ISNUMBER(SEARCH("",D1822)),D1822),D1822))))</f>
        <v/>
      </c>
      <c r="L1822" s="1"/>
      <c r="M1822" s="1" t="str">
        <f t="shared" si="141"/>
        <v/>
      </c>
      <c r="N1822" s="94" t="str">
        <f>IF($L1822="None","",IF(ISERROR(VLOOKUP($L1822,Info!$B$4:$B$266,1,FALSE)),"",VLOOKUP($L1822,Info!$B$4:$L$266,5,FALSE)))</f>
        <v/>
      </c>
      <c r="O1822" s="94" t="str">
        <f>IF(K1822="","",IF(AND($J$12&lt;&gt;"ABC",N1822="3"),"BAC",IF(N1822="3","ABC",IF($J$12&lt;&gt;"ABC",IF($J$10="Standard",VLOOKUP(K1822,Info!$BE$4:$BF$481,2,FALSE),VLOOKUP(K1822,Info!$BI$4:$BJ$482,2,FALSE)),IF($J$10="Standard",VLOOKUP(K1822,Info!$AG$4:$AH$2994,2,FALSE),VLOOKUP(K1822,Info!$AK$4:$AL$2997,2,FALSE))))))</f>
        <v/>
      </c>
      <c r="P1822" s="94" t="str">
        <f>IF($L1822="None","",IF(ISERROR(VLOOKUP($L1822,Info!$B$4:$B$266,1,FALSE)),"",VLOOKUP($L1822,Info!$B$4:$L$266,3,FALSE)))</f>
        <v/>
      </c>
      <c r="Q1822" s="96" t="str">
        <f>IF($L1822="None","",IF(ISERROR(VLOOKUP($L1822,Info!$B$4:$B$266,1,FALSE)),"",VLOOKUP($L1822,Info!$B$4:$L$266,4,FALSE)))</f>
        <v/>
      </c>
      <c r="R1822" s="1"/>
      <c r="S1822" s="6" t="str">
        <f t="shared" si="142"/>
        <v/>
      </c>
      <c r="T1822" s="6" t="str">
        <f>IF($L1822="None","",IF(ISERROR(VLOOKUP($L1822,Info!$B$4:$B$266,1,FALSE)),"",VLOOKUP($L1822,Info!$B$4:$L$266,11,FALSE)))</f>
        <v/>
      </c>
      <c r="U1822" s="1"/>
      <c r="V1822" s="1"/>
      <c r="W1822" s="1"/>
      <c r="X1822" s="1" t="str">
        <f>IF($L1822="None","",IF(ISERROR(VLOOKUP($L1822,Info!$B$4:$B$266,1,FALSE)),"",IF(OR(W1822="Metallic Liquid Tight",W1822="Non-Metallic Liquid Tight",W1822="LSZH",W1822="Greenfield"),VLOOKUP($L1822,Info!$B$4:$L$266,7,FALSE),"N/A")))</f>
        <v/>
      </c>
      <c r="Y1822" s="1"/>
      <c r="Z1822" s="96" t="str">
        <f>IF($L1822="None","",IF(ISERROR(VLOOKUP($L1822,Info!$B$4:$B$266,1,FALSE)),"",VLOOKUP($L1822,Info!$B$4:$L$266,9,FALSE)))</f>
        <v/>
      </c>
      <c r="AA1822" s="96" t="str">
        <f>IF($L1822="None","",IF(ISERROR(VLOOKUP($L1822,Info!$B$4:$B$266,1,FALSE)),"",VLOOKUP($L1822,Info!$B$4:$L$266,8,FALSE)))</f>
        <v/>
      </c>
      <c r="AB1822" s="96" t="str">
        <f>IF($L1822="None","",IF(ISERROR(VLOOKUP($L1822,Info!$B$4:$B$266,1,FALSE)),"",VLOOKUP($L1822,Info!$B$4:$L$266,10,FALSE)))</f>
        <v/>
      </c>
      <c r="AC1822" s="1" t="str">
        <f>IF(W1822="SO Cable","Black,White",IF(O1822="","",IF(P1822="","",IF($J$12&lt;&gt;"ABC",IF(P1822&lt;="250",VLOOKUP(O1822,Info!$AZ$4:$BB$22,3,FALSE),VLOOKUP(O1822,Info!$AZ$23:$BB$39,3,FALSE)),IF(P1822&lt;="250",VLOOKUP(O1822,Info!$AO$4:$AQ$22,3,FALSE),VLOOKUP(O1822,Info!$AO$23:$AP$39,3,FALSE))))))</f>
        <v/>
      </c>
      <c r="AD1822" s="1"/>
      <c r="AE1822" s="1" t="str">
        <f>IF($L1822="None","",IF(ISERROR(VLOOKUP($L1822,Info!$B$4:$B$266,1,FALSE)),"",VLOOKUP($L1822,Info!$B$4:$L$266,4,FALSE)))</f>
        <v/>
      </c>
      <c r="AF1822" s="1" t="str">
        <f>IF($L1822="None","",IF(ISERROR(VLOOKUP($L1822,Info!$B$4:$B$266,1,FALSE)),"",VLOOKUP($L1822,Info!$B$4:$L$266,6,FALSE)))</f>
        <v/>
      </c>
      <c r="AG1822" s="1"/>
      <c r="AH1822" s="33" t="str" cm="1">
        <f t="array" ref="AH1822">IF(AND(L1822&lt;&gt;"",O1822&lt;&gt;"",R1822:S1822&lt;&gt;"",W1822:X1822&lt;&gt;"",Z1822:AA1822&lt;&gt;"",AC1822&lt;&gt;""),"Good","Bad")</f>
        <v>Bad</v>
      </c>
      <c r="AL1822" t="str" cm="1">
        <f t="array" ref="AL1822">IF(R1822&gt;0,_xlfn.IFS(COUNTIF($L$20:L1822,"&lt;&gt;")&lt;101,1,COUNTIF($L$20:L1822,"&lt;&gt;")&lt;201,2,COUNTIF($L$20:L1822,"&lt;&gt;")&lt;301,3,COUNTIF($L$20:L1822,"&lt;&gt;")&lt;401,4,COUNTIF($L$20:L1822,"&lt;&gt;")&lt;501,5,COUNTIF($L$20:L1822,"&lt;&gt;")&lt;601,6,COUNTIF($L$20:L1822,"&lt;&gt;")&lt;701,7,COUNTIF($L$20:L1822,"&lt;&gt;")&lt;801,8,COUNTIF($L$20:L1822,"&lt;&gt;")&lt;901,9,COUNTIF($L$20:L1822,"&lt;&gt;")&lt;1001,10,COUNTIF($L$20:L1822,"&lt;&gt;")&lt;1101,11,COUNTIF($L$20:L1822,"&lt;&gt;")&lt;1201,12,COUNTIF($L$20:L1822,"&lt;&gt;")&lt;1301,13,COUNTIF($L$20:L1822,"&lt;&gt;")&lt;1401,14,COUNTIF($L$20:L1822,"&lt;&gt;")&lt;1501,15,COUNTIF($L$20:L1822,"&lt;&gt;")&lt;1601,16,COUNTIF($L$20:L1822,"&lt;&gt;")&lt;1701,17,COUNTIF($L$20:L1822,"&lt;&gt;")&lt;1801,18,COUNTIF($L$20:L1822,"&lt;&gt;")&lt;1901,19,COUNTIF($L$20:L1822,"&lt;&gt;")&lt;2001,20,COUNTIF($L$20:L1822,"&lt;&gt;")&lt;2101,21,COUNTIF($L$20:L1822,"&lt;&gt;")&lt;2201,22,COUNTIF($L$20:L1822,"&lt;&gt;")&lt;2301,23,COUNTIF($L$20:L1822,"&lt;&gt;")&lt;2401,24,COUNTIF($L$20:L1822,"&lt;&gt;")&lt;2501,25,COUNTIF($L$20:L1822,"&lt;&gt;")&lt;2601,26,COUNTIF($L$20:L1822,"&lt;&gt;")&lt;2701,27,COUNTIF($L$20:L1822,"&lt;&gt;")&lt;2801,28,COUNTIF($L$20:L1822,"&lt;&gt;")&lt;2901,29,COUNTIF($L$20:L1822,"&lt;&gt;")&lt;3001,30),"")</f>
        <v/>
      </c>
      <c r="AM1822" t="str">
        <f t="shared" si="140"/>
        <v/>
      </c>
      <c r="AN1822" t="str">
        <f t="shared" si="144"/>
        <v/>
      </c>
      <c r="AP1822" t="str">
        <f t="shared" si="143"/>
        <v/>
      </c>
      <c r="AQ1822" t="str">
        <f>IF(AO1822="","",COUNTIFS(AM1822:$AM$3019,AO1822))</f>
        <v/>
      </c>
    </row>
    <row r="1823" spans="1:43" x14ac:dyDescent="0.25">
      <c r="A1823" s="6" t="str">
        <f>IF(COUNT($A$20:A1822)&lt;&gt;$B$4,IF(A1822="","",A1822+1),"")</f>
        <v/>
      </c>
      <c r="B1823" s="3"/>
      <c r="C1823" s="3"/>
      <c r="D1823" s="122"/>
      <c r="E1823" s="3"/>
      <c r="F1823" s="3"/>
      <c r="G1823" s="3"/>
      <c r="H1823" s="3"/>
      <c r="I1823" s="120"/>
      <c r="J1823" s="3"/>
      <c r="K1823" s="95" t="str" cm="1">
        <f t="array" ref="K1823">IF(OR($J$14 = "A",$J$14 = "B",$J$14 = "C"),IF(I1823="","",IF(LEN(I1823)&gt;2,_xlfn.IFS(ISNUMBER(SEARCH("_",I1823)),I1823,ISNUMBER(SEARCH(", ",I1823)),SUBSTITUTE(I1823,", ","_"),ISNUMBER(SEARCH("/ ",I1823)),SUBSTITUTE(I1823,"/ ","_"),ISNUMBER(SEARCH(",",I1823)),SUBSTITUTE(I1823,",","_"),ISNUMBER(SEARCH("/",I1823)),SUBSTITUTE(I1823,"/","_"),ISNUMBER(SEARCH("",I1823)),I1823),I1823)),IF(OR($J$14 = "J",$J$14 = "K"),"",IF(D1823="","",IF(LEN(D1823)&gt;2,_xlfn.IFS(ISNUMBER(SEARCH("_",D1823)),D1823,ISNUMBER(SEARCH(", ",D1823)),SUBSTITUTE(D1823,", ","_"),ISNUMBER(SEARCH("/ ",D1823)),SUBSTITUTE(D1823,"/ ","_"),ISNUMBER(SEARCH(",",D1823)),SUBSTITUTE(D1823,",","_"),ISNUMBER(SEARCH("/",D1823)),SUBSTITUTE(D1823,"/","_"),ISNUMBER(SEARCH("",D1823)),D1823),D1823))))</f>
        <v/>
      </c>
      <c r="L1823" s="1"/>
      <c r="M1823" s="1" t="str">
        <f t="shared" si="141"/>
        <v/>
      </c>
      <c r="N1823" s="94" t="str">
        <f>IF($L1823="None","",IF(ISERROR(VLOOKUP($L1823,Info!$B$4:$B$266,1,FALSE)),"",VLOOKUP($L1823,Info!$B$4:$L$266,5,FALSE)))</f>
        <v/>
      </c>
      <c r="O1823" s="94" t="str">
        <f>IF(K1823="","",IF(AND($J$12&lt;&gt;"ABC",N1823="3"),"BAC",IF(N1823="3","ABC",IF($J$12&lt;&gt;"ABC",IF($J$10="Standard",VLOOKUP(K1823,Info!$BE$4:$BF$481,2,FALSE),VLOOKUP(K1823,Info!$BI$4:$BJ$482,2,FALSE)),IF($J$10="Standard",VLOOKUP(K1823,Info!$AG$4:$AH$2994,2,FALSE),VLOOKUP(K1823,Info!$AK$4:$AL$2997,2,FALSE))))))</f>
        <v/>
      </c>
      <c r="P1823" s="94" t="str">
        <f>IF($L1823="None","",IF(ISERROR(VLOOKUP($L1823,Info!$B$4:$B$266,1,FALSE)),"",VLOOKUP($L1823,Info!$B$4:$L$266,3,FALSE)))</f>
        <v/>
      </c>
      <c r="Q1823" s="96" t="str">
        <f>IF($L1823="None","",IF(ISERROR(VLOOKUP($L1823,Info!$B$4:$B$266,1,FALSE)),"",VLOOKUP($L1823,Info!$B$4:$L$266,4,FALSE)))</f>
        <v/>
      </c>
      <c r="R1823" s="1"/>
      <c r="S1823" s="6" t="str">
        <f t="shared" si="142"/>
        <v/>
      </c>
      <c r="T1823" s="6" t="str">
        <f>IF($L1823="None","",IF(ISERROR(VLOOKUP($L1823,Info!$B$4:$B$266,1,FALSE)),"",VLOOKUP($L1823,Info!$B$4:$L$266,11,FALSE)))</f>
        <v/>
      </c>
      <c r="U1823" s="1"/>
      <c r="V1823" s="1"/>
      <c r="W1823" s="1"/>
      <c r="X1823" s="1" t="str">
        <f>IF($L1823="None","",IF(ISERROR(VLOOKUP($L1823,Info!$B$4:$B$266,1,FALSE)),"",IF(OR(W1823="Metallic Liquid Tight",W1823="Non-Metallic Liquid Tight",W1823="LSZH",W1823="Greenfield"),VLOOKUP($L1823,Info!$B$4:$L$266,7,FALSE),"N/A")))</f>
        <v/>
      </c>
      <c r="Y1823" s="1"/>
      <c r="Z1823" s="96" t="str">
        <f>IF($L1823="None","",IF(ISERROR(VLOOKUP($L1823,Info!$B$4:$B$266,1,FALSE)),"",VLOOKUP($L1823,Info!$B$4:$L$266,9,FALSE)))</f>
        <v/>
      </c>
      <c r="AA1823" s="96" t="str">
        <f>IF($L1823="None","",IF(ISERROR(VLOOKUP($L1823,Info!$B$4:$B$266,1,FALSE)),"",VLOOKUP($L1823,Info!$B$4:$L$266,8,FALSE)))</f>
        <v/>
      </c>
      <c r="AB1823" s="96" t="str">
        <f>IF($L1823="None","",IF(ISERROR(VLOOKUP($L1823,Info!$B$4:$B$266,1,FALSE)),"",VLOOKUP($L1823,Info!$B$4:$L$266,10,FALSE)))</f>
        <v/>
      </c>
      <c r="AC1823" s="1" t="str">
        <f>IF(W1823="SO Cable","Black,White",IF(O1823="","",IF(P1823="","",IF($J$12&lt;&gt;"ABC",IF(P1823&lt;="250",VLOOKUP(O1823,Info!$AZ$4:$BB$22,3,FALSE),VLOOKUP(O1823,Info!$AZ$23:$BB$39,3,FALSE)),IF(P1823&lt;="250",VLOOKUP(O1823,Info!$AO$4:$AQ$22,3,FALSE),VLOOKUP(O1823,Info!$AO$23:$AP$39,3,FALSE))))))</f>
        <v/>
      </c>
      <c r="AD1823" s="1"/>
      <c r="AE1823" s="1" t="str">
        <f>IF($L1823="None","",IF(ISERROR(VLOOKUP($L1823,Info!$B$4:$B$266,1,FALSE)),"",VLOOKUP($L1823,Info!$B$4:$L$266,4,FALSE)))</f>
        <v/>
      </c>
      <c r="AF1823" s="1" t="str">
        <f>IF($L1823="None","",IF(ISERROR(VLOOKUP($L1823,Info!$B$4:$B$266,1,FALSE)),"",VLOOKUP($L1823,Info!$B$4:$L$266,6,FALSE)))</f>
        <v/>
      </c>
      <c r="AG1823" s="1"/>
      <c r="AH1823" s="33" t="str" cm="1">
        <f t="array" ref="AH1823">IF(AND(L1823&lt;&gt;"",O1823&lt;&gt;"",R1823:S1823&lt;&gt;"",W1823:X1823&lt;&gt;"",Z1823:AA1823&lt;&gt;"",AC1823&lt;&gt;""),"Good","Bad")</f>
        <v>Bad</v>
      </c>
      <c r="AL1823" t="str" cm="1">
        <f t="array" ref="AL1823">IF(R1823&gt;0,_xlfn.IFS(COUNTIF($L$20:L1823,"&lt;&gt;")&lt;101,1,COUNTIF($L$20:L1823,"&lt;&gt;")&lt;201,2,COUNTIF($L$20:L1823,"&lt;&gt;")&lt;301,3,COUNTIF($L$20:L1823,"&lt;&gt;")&lt;401,4,COUNTIF($L$20:L1823,"&lt;&gt;")&lt;501,5,COUNTIF($L$20:L1823,"&lt;&gt;")&lt;601,6,COUNTIF($L$20:L1823,"&lt;&gt;")&lt;701,7,COUNTIF($L$20:L1823,"&lt;&gt;")&lt;801,8,COUNTIF($L$20:L1823,"&lt;&gt;")&lt;901,9,COUNTIF($L$20:L1823,"&lt;&gt;")&lt;1001,10,COUNTIF($L$20:L1823,"&lt;&gt;")&lt;1101,11,COUNTIF($L$20:L1823,"&lt;&gt;")&lt;1201,12,COUNTIF($L$20:L1823,"&lt;&gt;")&lt;1301,13,COUNTIF($L$20:L1823,"&lt;&gt;")&lt;1401,14,COUNTIF($L$20:L1823,"&lt;&gt;")&lt;1501,15,COUNTIF($L$20:L1823,"&lt;&gt;")&lt;1601,16,COUNTIF($L$20:L1823,"&lt;&gt;")&lt;1701,17,COUNTIF($L$20:L1823,"&lt;&gt;")&lt;1801,18,COUNTIF($L$20:L1823,"&lt;&gt;")&lt;1901,19,COUNTIF($L$20:L1823,"&lt;&gt;")&lt;2001,20,COUNTIF($L$20:L1823,"&lt;&gt;")&lt;2101,21,COUNTIF($L$20:L1823,"&lt;&gt;")&lt;2201,22,COUNTIF($L$20:L1823,"&lt;&gt;")&lt;2301,23,COUNTIF($L$20:L1823,"&lt;&gt;")&lt;2401,24,COUNTIF($L$20:L1823,"&lt;&gt;")&lt;2501,25,COUNTIF($L$20:L1823,"&lt;&gt;")&lt;2601,26,COUNTIF($L$20:L1823,"&lt;&gt;")&lt;2701,27,COUNTIF($L$20:L1823,"&lt;&gt;")&lt;2801,28,COUNTIF($L$20:L1823,"&lt;&gt;")&lt;2901,29,COUNTIF($L$20:L1823,"&lt;&gt;")&lt;3001,30),"")</f>
        <v/>
      </c>
      <c r="AM1823" t="str">
        <f t="shared" si="140"/>
        <v/>
      </c>
      <c r="AN1823" t="str">
        <f t="shared" si="144"/>
        <v/>
      </c>
      <c r="AP1823" t="str">
        <f t="shared" si="143"/>
        <v/>
      </c>
      <c r="AQ1823" t="str">
        <f>IF(AO1823="","",COUNTIFS(AM1823:$AM$3019,AO1823))</f>
        <v/>
      </c>
    </row>
    <row r="1824" spans="1:43" x14ac:dyDescent="0.25">
      <c r="A1824" s="6" t="str">
        <f>IF(COUNT($A$20:A1823)&lt;&gt;$B$4,IF(A1823="","",A1823+1),"")</f>
        <v/>
      </c>
      <c r="B1824" s="3"/>
      <c r="C1824" s="3"/>
      <c r="D1824" s="122"/>
      <c r="E1824" s="3"/>
      <c r="F1824" s="3"/>
      <c r="G1824" s="3"/>
      <c r="H1824" s="3"/>
      <c r="I1824" s="120"/>
      <c r="J1824" s="3"/>
      <c r="K1824" s="95" t="str" cm="1">
        <f t="array" ref="K1824">IF(OR($J$14 = "A",$J$14 = "B",$J$14 = "C"),IF(I1824="","",IF(LEN(I1824)&gt;2,_xlfn.IFS(ISNUMBER(SEARCH("_",I1824)),I1824,ISNUMBER(SEARCH(", ",I1824)),SUBSTITUTE(I1824,", ","_"),ISNUMBER(SEARCH("/ ",I1824)),SUBSTITUTE(I1824,"/ ","_"),ISNUMBER(SEARCH(",",I1824)),SUBSTITUTE(I1824,",","_"),ISNUMBER(SEARCH("/",I1824)),SUBSTITUTE(I1824,"/","_"),ISNUMBER(SEARCH("",I1824)),I1824),I1824)),IF(OR($J$14 = "J",$J$14 = "K"),"",IF(D1824="","",IF(LEN(D1824)&gt;2,_xlfn.IFS(ISNUMBER(SEARCH("_",D1824)),D1824,ISNUMBER(SEARCH(", ",D1824)),SUBSTITUTE(D1824,", ","_"),ISNUMBER(SEARCH("/ ",D1824)),SUBSTITUTE(D1824,"/ ","_"),ISNUMBER(SEARCH(",",D1824)),SUBSTITUTE(D1824,",","_"),ISNUMBER(SEARCH("/",D1824)),SUBSTITUTE(D1824,"/","_"),ISNUMBER(SEARCH("",D1824)),D1824),D1824))))</f>
        <v/>
      </c>
      <c r="L1824" s="1"/>
      <c r="M1824" s="1" t="str">
        <f t="shared" si="141"/>
        <v/>
      </c>
      <c r="N1824" s="94" t="str">
        <f>IF($L1824="None","",IF(ISERROR(VLOOKUP($L1824,Info!$B$4:$B$266,1,FALSE)),"",VLOOKUP($L1824,Info!$B$4:$L$266,5,FALSE)))</f>
        <v/>
      </c>
      <c r="O1824" s="94" t="str">
        <f>IF(K1824="","",IF(AND($J$12&lt;&gt;"ABC",N1824="3"),"BAC",IF(N1824="3","ABC",IF($J$12&lt;&gt;"ABC",IF($J$10="Standard",VLOOKUP(K1824,Info!$BE$4:$BF$481,2,FALSE),VLOOKUP(K1824,Info!$BI$4:$BJ$482,2,FALSE)),IF($J$10="Standard",VLOOKUP(K1824,Info!$AG$4:$AH$2994,2,FALSE),VLOOKUP(K1824,Info!$AK$4:$AL$2997,2,FALSE))))))</f>
        <v/>
      </c>
      <c r="P1824" s="94" t="str">
        <f>IF($L1824="None","",IF(ISERROR(VLOOKUP($L1824,Info!$B$4:$B$266,1,FALSE)),"",VLOOKUP($L1824,Info!$B$4:$L$266,3,FALSE)))</f>
        <v/>
      </c>
      <c r="Q1824" s="96" t="str">
        <f>IF($L1824="None","",IF(ISERROR(VLOOKUP($L1824,Info!$B$4:$B$266,1,FALSE)),"",VLOOKUP($L1824,Info!$B$4:$L$266,4,FALSE)))</f>
        <v/>
      </c>
      <c r="R1824" s="1"/>
      <c r="S1824" s="6" t="str">
        <f t="shared" si="142"/>
        <v/>
      </c>
      <c r="T1824" s="6" t="str">
        <f>IF($L1824="None","",IF(ISERROR(VLOOKUP($L1824,Info!$B$4:$B$266,1,FALSE)),"",VLOOKUP($L1824,Info!$B$4:$L$266,11,FALSE)))</f>
        <v/>
      </c>
      <c r="U1824" s="1"/>
      <c r="V1824" s="1"/>
      <c r="W1824" s="1"/>
      <c r="X1824" s="1" t="str">
        <f>IF($L1824="None","",IF(ISERROR(VLOOKUP($L1824,Info!$B$4:$B$266,1,FALSE)),"",IF(OR(W1824="Metallic Liquid Tight",W1824="Non-Metallic Liquid Tight",W1824="LSZH",W1824="Greenfield"),VLOOKUP($L1824,Info!$B$4:$L$266,7,FALSE),"N/A")))</f>
        <v/>
      </c>
      <c r="Y1824" s="1"/>
      <c r="Z1824" s="96" t="str">
        <f>IF($L1824="None","",IF(ISERROR(VLOOKUP($L1824,Info!$B$4:$B$266,1,FALSE)),"",VLOOKUP($L1824,Info!$B$4:$L$266,9,FALSE)))</f>
        <v/>
      </c>
      <c r="AA1824" s="96" t="str">
        <f>IF($L1824="None","",IF(ISERROR(VLOOKUP($L1824,Info!$B$4:$B$266,1,FALSE)),"",VLOOKUP($L1824,Info!$B$4:$L$266,8,FALSE)))</f>
        <v/>
      </c>
      <c r="AB1824" s="96" t="str">
        <f>IF($L1824="None","",IF(ISERROR(VLOOKUP($L1824,Info!$B$4:$B$266,1,FALSE)),"",VLOOKUP($L1824,Info!$B$4:$L$266,10,FALSE)))</f>
        <v/>
      </c>
      <c r="AC1824" s="1" t="str">
        <f>IF(W1824="SO Cable","Black,White",IF(O1824="","",IF(P1824="","",IF($J$12&lt;&gt;"ABC",IF(P1824&lt;="250",VLOOKUP(O1824,Info!$AZ$4:$BB$22,3,FALSE),VLOOKUP(O1824,Info!$AZ$23:$BB$39,3,FALSE)),IF(P1824&lt;="250",VLOOKUP(O1824,Info!$AO$4:$AQ$22,3,FALSE),VLOOKUP(O1824,Info!$AO$23:$AP$39,3,FALSE))))))</f>
        <v/>
      </c>
      <c r="AD1824" s="1"/>
      <c r="AE1824" s="1" t="str">
        <f>IF($L1824="None","",IF(ISERROR(VLOOKUP($L1824,Info!$B$4:$B$266,1,FALSE)),"",VLOOKUP($L1824,Info!$B$4:$L$266,4,FALSE)))</f>
        <v/>
      </c>
      <c r="AF1824" s="1" t="str">
        <f>IF($L1824="None","",IF(ISERROR(VLOOKUP($L1824,Info!$B$4:$B$266,1,FALSE)),"",VLOOKUP($L1824,Info!$B$4:$L$266,6,FALSE)))</f>
        <v/>
      </c>
      <c r="AG1824" s="1"/>
      <c r="AH1824" s="33" t="str" cm="1">
        <f t="array" ref="AH1824">IF(AND(L1824&lt;&gt;"",O1824&lt;&gt;"",R1824:S1824&lt;&gt;"",W1824:X1824&lt;&gt;"",Z1824:AA1824&lt;&gt;"",AC1824&lt;&gt;""),"Good","Bad")</f>
        <v>Bad</v>
      </c>
      <c r="AL1824" t="str" cm="1">
        <f t="array" ref="AL1824">IF(R1824&gt;0,_xlfn.IFS(COUNTIF($L$20:L1824,"&lt;&gt;")&lt;101,1,COUNTIF($L$20:L1824,"&lt;&gt;")&lt;201,2,COUNTIF($L$20:L1824,"&lt;&gt;")&lt;301,3,COUNTIF($L$20:L1824,"&lt;&gt;")&lt;401,4,COUNTIF($L$20:L1824,"&lt;&gt;")&lt;501,5,COUNTIF($L$20:L1824,"&lt;&gt;")&lt;601,6,COUNTIF($L$20:L1824,"&lt;&gt;")&lt;701,7,COUNTIF($L$20:L1824,"&lt;&gt;")&lt;801,8,COUNTIF($L$20:L1824,"&lt;&gt;")&lt;901,9,COUNTIF($L$20:L1824,"&lt;&gt;")&lt;1001,10,COUNTIF($L$20:L1824,"&lt;&gt;")&lt;1101,11,COUNTIF($L$20:L1824,"&lt;&gt;")&lt;1201,12,COUNTIF($L$20:L1824,"&lt;&gt;")&lt;1301,13,COUNTIF($L$20:L1824,"&lt;&gt;")&lt;1401,14,COUNTIF($L$20:L1824,"&lt;&gt;")&lt;1501,15,COUNTIF($L$20:L1824,"&lt;&gt;")&lt;1601,16,COUNTIF($L$20:L1824,"&lt;&gt;")&lt;1701,17,COUNTIF($L$20:L1824,"&lt;&gt;")&lt;1801,18,COUNTIF($L$20:L1824,"&lt;&gt;")&lt;1901,19,COUNTIF($L$20:L1824,"&lt;&gt;")&lt;2001,20,COUNTIF($L$20:L1824,"&lt;&gt;")&lt;2101,21,COUNTIF($L$20:L1824,"&lt;&gt;")&lt;2201,22,COUNTIF($L$20:L1824,"&lt;&gt;")&lt;2301,23,COUNTIF($L$20:L1824,"&lt;&gt;")&lt;2401,24,COUNTIF($L$20:L1824,"&lt;&gt;")&lt;2501,25,COUNTIF($L$20:L1824,"&lt;&gt;")&lt;2601,26,COUNTIF($L$20:L1824,"&lt;&gt;")&lt;2701,27,COUNTIF($L$20:L1824,"&lt;&gt;")&lt;2801,28,COUNTIF($L$20:L1824,"&lt;&gt;")&lt;2901,29,COUNTIF($L$20:L1824,"&lt;&gt;")&lt;3001,30),"")</f>
        <v/>
      </c>
      <c r="AM1824" t="str">
        <f t="shared" si="140"/>
        <v/>
      </c>
      <c r="AN1824" t="str">
        <f t="shared" si="144"/>
        <v/>
      </c>
      <c r="AP1824" t="str">
        <f t="shared" si="143"/>
        <v/>
      </c>
      <c r="AQ1824" t="str">
        <f>IF(AO1824="","",COUNTIFS(AM1824:$AM$3019,AO1824))</f>
        <v/>
      </c>
    </row>
    <row r="1825" spans="1:43" x14ac:dyDescent="0.25">
      <c r="A1825" s="6" t="str">
        <f>IF(COUNT($A$20:A1824)&lt;&gt;$B$4,IF(A1824="","",A1824+1),"")</f>
        <v/>
      </c>
      <c r="B1825" s="3"/>
      <c r="C1825" s="3"/>
      <c r="D1825" s="122"/>
      <c r="E1825" s="3"/>
      <c r="F1825" s="3"/>
      <c r="G1825" s="3"/>
      <c r="H1825" s="3"/>
      <c r="I1825" s="120"/>
      <c r="J1825" s="3"/>
      <c r="K1825" s="95" t="str" cm="1">
        <f t="array" ref="K1825">IF(OR($J$14 = "A",$J$14 = "B",$J$14 = "C"),IF(I1825="","",IF(LEN(I1825)&gt;2,_xlfn.IFS(ISNUMBER(SEARCH("_",I1825)),I1825,ISNUMBER(SEARCH(", ",I1825)),SUBSTITUTE(I1825,", ","_"),ISNUMBER(SEARCH("/ ",I1825)),SUBSTITUTE(I1825,"/ ","_"),ISNUMBER(SEARCH(",",I1825)),SUBSTITUTE(I1825,",","_"),ISNUMBER(SEARCH("/",I1825)),SUBSTITUTE(I1825,"/","_"),ISNUMBER(SEARCH("",I1825)),I1825),I1825)),IF(OR($J$14 = "J",$J$14 = "K"),"",IF(D1825="","",IF(LEN(D1825)&gt;2,_xlfn.IFS(ISNUMBER(SEARCH("_",D1825)),D1825,ISNUMBER(SEARCH(", ",D1825)),SUBSTITUTE(D1825,", ","_"),ISNUMBER(SEARCH("/ ",D1825)),SUBSTITUTE(D1825,"/ ","_"),ISNUMBER(SEARCH(",",D1825)),SUBSTITUTE(D1825,",","_"),ISNUMBER(SEARCH("/",D1825)),SUBSTITUTE(D1825,"/","_"),ISNUMBER(SEARCH("",D1825)),D1825),D1825))))</f>
        <v/>
      </c>
      <c r="L1825" s="1"/>
      <c r="M1825" s="1" t="str">
        <f t="shared" si="141"/>
        <v/>
      </c>
      <c r="N1825" s="94" t="str">
        <f>IF($L1825="None","",IF(ISERROR(VLOOKUP($L1825,Info!$B$4:$B$266,1,FALSE)),"",VLOOKUP($L1825,Info!$B$4:$L$266,5,FALSE)))</f>
        <v/>
      </c>
      <c r="O1825" s="94" t="str">
        <f>IF(K1825="","",IF(AND($J$12&lt;&gt;"ABC",N1825="3"),"BAC",IF(N1825="3","ABC",IF($J$12&lt;&gt;"ABC",IF($J$10="Standard",VLOOKUP(K1825,Info!$BE$4:$BF$481,2,FALSE),VLOOKUP(K1825,Info!$BI$4:$BJ$482,2,FALSE)),IF($J$10="Standard",VLOOKUP(K1825,Info!$AG$4:$AH$2994,2,FALSE),VLOOKUP(K1825,Info!$AK$4:$AL$2997,2,FALSE))))))</f>
        <v/>
      </c>
      <c r="P1825" s="94" t="str">
        <f>IF($L1825="None","",IF(ISERROR(VLOOKUP($L1825,Info!$B$4:$B$266,1,FALSE)),"",VLOOKUP($L1825,Info!$B$4:$L$266,3,FALSE)))</f>
        <v/>
      </c>
      <c r="Q1825" s="96" t="str">
        <f>IF($L1825="None","",IF(ISERROR(VLOOKUP($L1825,Info!$B$4:$B$266,1,FALSE)),"",VLOOKUP($L1825,Info!$B$4:$L$266,4,FALSE)))</f>
        <v/>
      </c>
      <c r="R1825" s="1"/>
      <c r="S1825" s="6" t="str">
        <f t="shared" si="142"/>
        <v/>
      </c>
      <c r="T1825" s="6" t="str">
        <f>IF($L1825="None","",IF(ISERROR(VLOOKUP($L1825,Info!$B$4:$B$266,1,FALSE)),"",VLOOKUP($L1825,Info!$B$4:$L$266,11,FALSE)))</f>
        <v/>
      </c>
      <c r="U1825" s="1"/>
      <c r="V1825" s="1"/>
      <c r="W1825" s="1"/>
      <c r="X1825" s="1" t="str">
        <f>IF($L1825="None","",IF(ISERROR(VLOOKUP($L1825,Info!$B$4:$B$266,1,FALSE)),"",IF(OR(W1825="Metallic Liquid Tight",W1825="Non-Metallic Liquid Tight",W1825="LSZH",W1825="Greenfield"),VLOOKUP($L1825,Info!$B$4:$L$266,7,FALSE),"N/A")))</f>
        <v/>
      </c>
      <c r="Y1825" s="1"/>
      <c r="Z1825" s="96" t="str">
        <f>IF($L1825="None","",IF(ISERROR(VLOOKUP($L1825,Info!$B$4:$B$266,1,FALSE)),"",VLOOKUP($L1825,Info!$B$4:$L$266,9,FALSE)))</f>
        <v/>
      </c>
      <c r="AA1825" s="96" t="str">
        <f>IF($L1825="None","",IF(ISERROR(VLOOKUP($L1825,Info!$B$4:$B$266,1,FALSE)),"",VLOOKUP($L1825,Info!$B$4:$L$266,8,FALSE)))</f>
        <v/>
      </c>
      <c r="AB1825" s="96" t="str">
        <f>IF($L1825="None","",IF(ISERROR(VLOOKUP($L1825,Info!$B$4:$B$266,1,FALSE)),"",VLOOKUP($L1825,Info!$B$4:$L$266,10,FALSE)))</f>
        <v/>
      </c>
      <c r="AC1825" s="1" t="str">
        <f>IF(W1825="SO Cable","Black,White",IF(O1825="","",IF(P1825="","",IF($J$12&lt;&gt;"ABC",IF(P1825&lt;="250",VLOOKUP(O1825,Info!$AZ$4:$BB$22,3,FALSE),VLOOKUP(O1825,Info!$AZ$23:$BB$39,3,FALSE)),IF(P1825&lt;="250",VLOOKUP(O1825,Info!$AO$4:$AQ$22,3,FALSE),VLOOKUP(O1825,Info!$AO$23:$AP$39,3,FALSE))))))</f>
        <v/>
      </c>
      <c r="AD1825" s="1"/>
      <c r="AE1825" s="1" t="str">
        <f>IF($L1825="None","",IF(ISERROR(VLOOKUP($L1825,Info!$B$4:$B$266,1,FALSE)),"",VLOOKUP($L1825,Info!$B$4:$L$266,4,FALSE)))</f>
        <v/>
      </c>
      <c r="AF1825" s="1" t="str">
        <f>IF($L1825="None","",IF(ISERROR(VLOOKUP($L1825,Info!$B$4:$B$266,1,FALSE)),"",VLOOKUP($L1825,Info!$B$4:$L$266,6,FALSE)))</f>
        <v/>
      </c>
      <c r="AG1825" s="1"/>
      <c r="AH1825" s="33" t="str" cm="1">
        <f t="array" ref="AH1825">IF(AND(L1825&lt;&gt;"",O1825&lt;&gt;"",R1825:S1825&lt;&gt;"",W1825:X1825&lt;&gt;"",Z1825:AA1825&lt;&gt;"",AC1825&lt;&gt;""),"Good","Bad")</f>
        <v>Bad</v>
      </c>
      <c r="AL1825" t="str" cm="1">
        <f t="array" ref="AL1825">IF(R1825&gt;0,_xlfn.IFS(COUNTIF($L$20:L1825,"&lt;&gt;")&lt;101,1,COUNTIF($L$20:L1825,"&lt;&gt;")&lt;201,2,COUNTIF($L$20:L1825,"&lt;&gt;")&lt;301,3,COUNTIF($L$20:L1825,"&lt;&gt;")&lt;401,4,COUNTIF($L$20:L1825,"&lt;&gt;")&lt;501,5,COUNTIF($L$20:L1825,"&lt;&gt;")&lt;601,6,COUNTIF($L$20:L1825,"&lt;&gt;")&lt;701,7,COUNTIF($L$20:L1825,"&lt;&gt;")&lt;801,8,COUNTIF($L$20:L1825,"&lt;&gt;")&lt;901,9,COUNTIF($L$20:L1825,"&lt;&gt;")&lt;1001,10,COUNTIF($L$20:L1825,"&lt;&gt;")&lt;1101,11,COUNTIF($L$20:L1825,"&lt;&gt;")&lt;1201,12,COUNTIF($L$20:L1825,"&lt;&gt;")&lt;1301,13,COUNTIF($L$20:L1825,"&lt;&gt;")&lt;1401,14,COUNTIF($L$20:L1825,"&lt;&gt;")&lt;1501,15,COUNTIF($L$20:L1825,"&lt;&gt;")&lt;1601,16,COUNTIF($L$20:L1825,"&lt;&gt;")&lt;1701,17,COUNTIF($L$20:L1825,"&lt;&gt;")&lt;1801,18,COUNTIF($L$20:L1825,"&lt;&gt;")&lt;1901,19,COUNTIF($L$20:L1825,"&lt;&gt;")&lt;2001,20,COUNTIF($L$20:L1825,"&lt;&gt;")&lt;2101,21,COUNTIF($L$20:L1825,"&lt;&gt;")&lt;2201,22,COUNTIF($L$20:L1825,"&lt;&gt;")&lt;2301,23,COUNTIF($L$20:L1825,"&lt;&gt;")&lt;2401,24,COUNTIF($L$20:L1825,"&lt;&gt;")&lt;2501,25,COUNTIF($L$20:L1825,"&lt;&gt;")&lt;2601,26,COUNTIF($L$20:L1825,"&lt;&gt;")&lt;2701,27,COUNTIF($L$20:L1825,"&lt;&gt;")&lt;2801,28,COUNTIF($L$20:L1825,"&lt;&gt;")&lt;2901,29,COUNTIF($L$20:L1825,"&lt;&gt;")&lt;3001,30),"")</f>
        <v/>
      </c>
      <c r="AM1825" t="str">
        <f t="shared" si="140"/>
        <v/>
      </c>
      <c r="AN1825" t="str">
        <f t="shared" si="144"/>
        <v/>
      </c>
      <c r="AP1825" t="str">
        <f t="shared" si="143"/>
        <v/>
      </c>
      <c r="AQ1825" t="str">
        <f>IF(AO1825="","",COUNTIFS(AM1825:$AM$3019,AO1825))</f>
        <v/>
      </c>
    </row>
    <row r="1826" spans="1:43" x14ac:dyDescent="0.25">
      <c r="A1826" s="6" t="str">
        <f>IF(COUNT($A$20:A1825)&lt;&gt;$B$4,IF(A1825="","",A1825+1),"")</f>
        <v/>
      </c>
      <c r="B1826" s="3"/>
      <c r="C1826" s="3"/>
      <c r="D1826" s="122"/>
      <c r="E1826" s="3"/>
      <c r="F1826" s="3"/>
      <c r="G1826" s="3"/>
      <c r="H1826" s="3"/>
      <c r="I1826" s="120"/>
      <c r="J1826" s="3"/>
      <c r="K1826" s="95" t="str" cm="1">
        <f t="array" ref="K1826">IF(OR($J$14 = "A",$J$14 = "B",$J$14 = "C"),IF(I1826="","",IF(LEN(I1826)&gt;2,_xlfn.IFS(ISNUMBER(SEARCH("_",I1826)),I1826,ISNUMBER(SEARCH(", ",I1826)),SUBSTITUTE(I1826,", ","_"),ISNUMBER(SEARCH("/ ",I1826)),SUBSTITUTE(I1826,"/ ","_"),ISNUMBER(SEARCH(",",I1826)),SUBSTITUTE(I1826,",","_"),ISNUMBER(SEARCH("/",I1826)),SUBSTITUTE(I1826,"/","_"),ISNUMBER(SEARCH("",I1826)),I1826),I1826)),IF(OR($J$14 = "J",$J$14 = "K"),"",IF(D1826="","",IF(LEN(D1826)&gt;2,_xlfn.IFS(ISNUMBER(SEARCH("_",D1826)),D1826,ISNUMBER(SEARCH(", ",D1826)),SUBSTITUTE(D1826,", ","_"),ISNUMBER(SEARCH("/ ",D1826)),SUBSTITUTE(D1826,"/ ","_"),ISNUMBER(SEARCH(",",D1826)),SUBSTITUTE(D1826,",","_"),ISNUMBER(SEARCH("/",D1826)),SUBSTITUTE(D1826,"/","_"),ISNUMBER(SEARCH("",D1826)),D1826),D1826))))</f>
        <v/>
      </c>
      <c r="L1826" s="1"/>
      <c r="M1826" s="1" t="str">
        <f t="shared" si="141"/>
        <v/>
      </c>
      <c r="N1826" s="94" t="str">
        <f>IF($L1826="None","",IF(ISERROR(VLOOKUP($L1826,Info!$B$4:$B$266,1,FALSE)),"",VLOOKUP($L1826,Info!$B$4:$L$266,5,FALSE)))</f>
        <v/>
      </c>
      <c r="O1826" s="94" t="str">
        <f>IF(K1826="","",IF(AND($J$12&lt;&gt;"ABC",N1826="3"),"BAC",IF(N1826="3","ABC",IF($J$12&lt;&gt;"ABC",IF($J$10="Standard",VLOOKUP(K1826,Info!$BE$4:$BF$481,2,FALSE),VLOOKUP(K1826,Info!$BI$4:$BJ$482,2,FALSE)),IF($J$10="Standard",VLOOKUP(K1826,Info!$AG$4:$AH$2994,2,FALSE),VLOOKUP(K1826,Info!$AK$4:$AL$2997,2,FALSE))))))</f>
        <v/>
      </c>
      <c r="P1826" s="94" t="str">
        <f>IF($L1826="None","",IF(ISERROR(VLOOKUP($L1826,Info!$B$4:$B$266,1,FALSE)),"",VLOOKUP($L1826,Info!$B$4:$L$266,3,FALSE)))</f>
        <v/>
      </c>
      <c r="Q1826" s="96" t="str">
        <f>IF($L1826="None","",IF(ISERROR(VLOOKUP($L1826,Info!$B$4:$B$266,1,FALSE)),"",VLOOKUP($L1826,Info!$B$4:$L$266,4,FALSE)))</f>
        <v/>
      </c>
      <c r="R1826" s="1"/>
      <c r="S1826" s="6" t="str">
        <f t="shared" si="142"/>
        <v/>
      </c>
      <c r="T1826" s="6" t="str">
        <f>IF($L1826="None","",IF(ISERROR(VLOOKUP($L1826,Info!$B$4:$B$266,1,FALSE)),"",VLOOKUP($L1826,Info!$B$4:$L$266,11,FALSE)))</f>
        <v/>
      </c>
      <c r="U1826" s="1"/>
      <c r="V1826" s="1"/>
      <c r="W1826" s="1"/>
      <c r="X1826" s="1" t="str">
        <f>IF($L1826="None","",IF(ISERROR(VLOOKUP($L1826,Info!$B$4:$B$266,1,FALSE)),"",IF(OR(W1826="Metallic Liquid Tight",W1826="Non-Metallic Liquid Tight",W1826="LSZH",W1826="Greenfield"),VLOOKUP($L1826,Info!$B$4:$L$266,7,FALSE),"N/A")))</f>
        <v/>
      </c>
      <c r="Y1826" s="1"/>
      <c r="Z1826" s="96" t="str">
        <f>IF($L1826="None","",IF(ISERROR(VLOOKUP($L1826,Info!$B$4:$B$266,1,FALSE)),"",VLOOKUP($L1826,Info!$B$4:$L$266,9,FALSE)))</f>
        <v/>
      </c>
      <c r="AA1826" s="96" t="str">
        <f>IF($L1826="None","",IF(ISERROR(VLOOKUP($L1826,Info!$B$4:$B$266,1,FALSE)),"",VLOOKUP($L1826,Info!$B$4:$L$266,8,FALSE)))</f>
        <v/>
      </c>
      <c r="AB1826" s="96" t="str">
        <f>IF($L1826="None","",IF(ISERROR(VLOOKUP($L1826,Info!$B$4:$B$266,1,FALSE)),"",VLOOKUP($L1826,Info!$B$4:$L$266,10,FALSE)))</f>
        <v/>
      </c>
      <c r="AC1826" s="1" t="str">
        <f>IF(W1826="SO Cable","Black,White",IF(O1826="","",IF(P1826="","",IF($J$12&lt;&gt;"ABC",IF(P1826&lt;="250",VLOOKUP(O1826,Info!$AZ$4:$BB$22,3,FALSE),VLOOKUP(O1826,Info!$AZ$23:$BB$39,3,FALSE)),IF(P1826&lt;="250",VLOOKUP(O1826,Info!$AO$4:$AQ$22,3,FALSE),VLOOKUP(O1826,Info!$AO$23:$AP$39,3,FALSE))))))</f>
        <v/>
      </c>
      <c r="AD1826" s="1"/>
      <c r="AE1826" s="1" t="str">
        <f>IF($L1826="None","",IF(ISERROR(VLOOKUP($L1826,Info!$B$4:$B$266,1,FALSE)),"",VLOOKUP($L1826,Info!$B$4:$L$266,4,FALSE)))</f>
        <v/>
      </c>
      <c r="AF1826" s="1" t="str">
        <f>IF($L1826="None","",IF(ISERROR(VLOOKUP($L1826,Info!$B$4:$B$266,1,FALSE)),"",VLOOKUP($L1826,Info!$B$4:$L$266,6,FALSE)))</f>
        <v/>
      </c>
      <c r="AG1826" s="1"/>
      <c r="AH1826" s="33" t="str" cm="1">
        <f t="array" ref="AH1826">IF(AND(L1826&lt;&gt;"",O1826&lt;&gt;"",R1826:S1826&lt;&gt;"",W1826:X1826&lt;&gt;"",Z1826:AA1826&lt;&gt;"",AC1826&lt;&gt;""),"Good","Bad")</f>
        <v>Bad</v>
      </c>
      <c r="AL1826" t="str" cm="1">
        <f t="array" ref="AL1826">IF(R1826&gt;0,_xlfn.IFS(COUNTIF($L$20:L1826,"&lt;&gt;")&lt;101,1,COUNTIF($L$20:L1826,"&lt;&gt;")&lt;201,2,COUNTIF($L$20:L1826,"&lt;&gt;")&lt;301,3,COUNTIF($L$20:L1826,"&lt;&gt;")&lt;401,4,COUNTIF($L$20:L1826,"&lt;&gt;")&lt;501,5,COUNTIF($L$20:L1826,"&lt;&gt;")&lt;601,6,COUNTIF($L$20:L1826,"&lt;&gt;")&lt;701,7,COUNTIF($L$20:L1826,"&lt;&gt;")&lt;801,8,COUNTIF($L$20:L1826,"&lt;&gt;")&lt;901,9,COUNTIF($L$20:L1826,"&lt;&gt;")&lt;1001,10,COUNTIF($L$20:L1826,"&lt;&gt;")&lt;1101,11,COUNTIF($L$20:L1826,"&lt;&gt;")&lt;1201,12,COUNTIF($L$20:L1826,"&lt;&gt;")&lt;1301,13,COUNTIF($L$20:L1826,"&lt;&gt;")&lt;1401,14,COUNTIF($L$20:L1826,"&lt;&gt;")&lt;1501,15,COUNTIF($L$20:L1826,"&lt;&gt;")&lt;1601,16,COUNTIF($L$20:L1826,"&lt;&gt;")&lt;1701,17,COUNTIF($L$20:L1826,"&lt;&gt;")&lt;1801,18,COUNTIF($L$20:L1826,"&lt;&gt;")&lt;1901,19,COUNTIF($L$20:L1826,"&lt;&gt;")&lt;2001,20,COUNTIF($L$20:L1826,"&lt;&gt;")&lt;2101,21,COUNTIF($L$20:L1826,"&lt;&gt;")&lt;2201,22,COUNTIF($L$20:L1826,"&lt;&gt;")&lt;2301,23,COUNTIF($L$20:L1826,"&lt;&gt;")&lt;2401,24,COUNTIF($L$20:L1826,"&lt;&gt;")&lt;2501,25,COUNTIF($L$20:L1826,"&lt;&gt;")&lt;2601,26,COUNTIF($L$20:L1826,"&lt;&gt;")&lt;2701,27,COUNTIF($L$20:L1826,"&lt;&gt;")&lt;2801,28,COUNTIF($L$20:L1826,"&lt;&gt;")&lt;2901,29,COUNTIF($L$20:L1826,"&lt;&gt;")&lt;3001,30),"")</f>
        <v/>
      </c>
      <c r="AM1826" t="str">
        <f t="shared" si="140"/>
        <v/>
      </c>
      <c r="AN1826" t="str">
        <f t="shared" si="144"/>
        <v/>
      </c>
      <c r="AP1826" t="str">
        <f t="shared" si="143"/>
        <v/>
      </c>
      <c r="AQ1826" t="str">
        <f>IF(AO1826="","",COUNTIFS(AM1826:$AM$3019,AO1826))</f>
        <v/>
      </c>
    </row>
    <row r="1827" spans="1:43" x14ac:dyDescent="0.25">
      <c r="A1827" s="6" t="str">
        <f>IF(COUNT($A$20:A1826)&lt;&gt;$B$4,IF(A1826="","",A1826+1),"")</f>
        <v/>
      </c>
      <c r="B1827" s="3"/>
      <c r="C1827" s="3"/>
      <c r="D1827" s="122"/>
      <c r="E1827" s="3"/>
      <c r="F1827" s="3"/>
      <c r="G1827" s="3"/>
      <c r="H1827" s="3"/>
      <c r="I1827" s="120"/>
      <c r="J1827" s="3"/>
      <c r="K1827" s="95" t="str" cm="1">
        <f t="array" ref="K1827">IF(OR($J$14 = "A",$J$14 = "B",$J$14 = "C"),IF(I1827="","",IF(LEN(I1827)&gt;2,_xlfn.IFS(ISNUMBER(SEARCH("_",I1827)),I1827,ISNUMBER(SEARCH(", ",I1827)),SUBSTITUTE(I1827,", ","_"),ISNUMBER(SEARCH("/ ",I1827)),SUBSTITUTE(I1827,"/ ","_"),ISNUMBER(SEARCH(",",I1827)),SUBSTITUTE(I1827,",","_"),ISNUMBER(SEARCH("/",I1827)),SUBSTITUTE(I1827,"/","_"),ISNUMBER(SEARCH("",I1827)),I1827),I1827)),IF(OR($J$14 = "J",$J$14 = "K"),"",IF(D1827="","",IF(LEN(D1827)&gt;2,_xlfn.IFS(ISNUMBER(SEARCH("_",D1827)),D1827,ISNUMBER(SEARCH(", ",D1827)),SUBSTITUTE(D1827,", ","_"),ISNUMBER(SEARCH("/ ",D1827)),SUBSTITUTE(D1827,"/ ","_"),ISNUMBER(SEARCH(",",D1827)),SUBSTITUTE(D1827,",","_"),ISNUMBER(SEARCH("/",D1827)),SUBSTITUTE(D1827,"/","_"),ISNUMBER(SEARCH("",D1827)),D1827),D1827))))</f>
        <v/>
      </c>
      <c r="L1827" s="1"/>
      <c r="M1827" s="1" t="str">
        <f t="shared" si="141"/>
        <v/>
      </c>
      <c r="N1827" s="94" t="str">
        <f>IF($L1827="None","",IF(ISERROR(VLOOKUP($L1827,Info!$B$4:$B$266,1,FALSE)),"",VLOOKUP($L1827,Info!$B$4:$L$266,5,FALSE)))</f>
        <v/>
      </c>
      <c r="O1827" s="94" t="str">
        <f>IF(K1827="","",IF(AND($J$12&lt;&gt;"ABC",N1827="3"),"BAC",IF(N1827="3","ABC",IF($J$12&lt;&gt;"ABC",IF($J$10="Standard",VLOOKUP(K1827,Info!$BE$4:$BF$481,2,FALSE),VLOOKUP(K1827,Info!$BI$4:$BJ$482,2,FALSE)),IF($J$10="Standard",VLOOKUP(K1827,Info!$AG$4:$AH$2994,2,FALSE),VLOOKUP(K1827,Info!$AK$4:$AL$2997,2,FALSE))))))</f>
        <v/>
      </c>
      <c r="P1827" s="94" t="str">
        <f>IF($L1827="None","",IF(ISERROR(VLOOKUP($L1827,Info!$B$4:$B$266,1,FALSE)),"",VLOOKUP($L1827,Info!$B$4:$L$266,3,FALSE)))</f>
        <v/>
      </c>
      <c r="Q1827" s="96" t="str">
        <f>IF($L1827="None","",IF(ISERROR(VLOOKUP($L1827,Info!$B$4:$B$266,1,FALSE)),"",VLOOKUP($L1827,Info!$B$4:$L$266,4,FALSE)))</f>
        <v/>
      </c>
      <c r="R1827" s="1"/>
      <c r="S1827" s="6" t="str">
        <f t="shared" si="142"/>
        <v/>
      </c>
      <c r="T1827" s="6" t="str">
        <f>IF($L1827="None","",IF(ISERROR(VLOOKUP($L1827,Info!$B$4:$B$266,1,FALSE)),"",VLOOKUP($L1827,Info!$B$4:$L$266,11,FALSE)))</f>
        <v/>
      </c>
      <c r="U1827" s="1"/>
      <c r="V1827" s="1"/>
      <c r="W1827" s="1"/>
      <c r="X1827" s="1" t="str">
        <f>IF($L1827="None","",IF(ISERROR(VLOOKUP($L1827,Info!$B$4:$B$266,1,FALSE)),"",IF(OR(W1827="Metallic Liquid Tight",W1827="Non-Metallic Liquid Tight",W1827="LSZH",W1827="Greenfield"),VLOOKUP($L1827,Info!$B$4:$L$266,7,FALSE),"N/A")))</f>
        <v/>
      </c>
      <c r="Y1827" s="1"/>
      <c r="Z1827" s="96" t="str">
        <f>IF($L1827="None","",IF(ISERROR(VLOOKUP($L1827,Info!$B$4:$B$266,1,FALSE)),"",VLOOKUP($L1827,Info!$B$4:$L$266,9,FALSE)))</f>
        <v/>
      </c>
      <c r="AA1827" s="96" t="str">
        <f>IF($L1827="None","",IF(ISERROR(VLOOKUP($L1827,Info!$B$4:$B$266,1,FALSE)),"",VLOOKUP($L1827,Info!$B$4:$L$266,8,FALSE)))</f>
        <v/>
      </c>
      <c r="AB1827" s="96" t="str">
        <f>IF($L1827="None","",IF(ISERROR(VLOOKUP($L1827,Info!$B$4:$B$266,1,FALSE)),"",VLOOKUP($L1827,Info!$B$4:$L$266,10,FALSE)))</f>
        <v/>
      </c>
      <c r="AC1827" s="1" t="str">
        <f>IF(W1827="SO Cable","Black,White",IF(O1827="","",IF(P1827="","",IF($J$12&lt;&gt;"ABC",IF(P1827&lt;="250",VLOOKUP(O1827,Info!$AZ$4:$BB$22,3,FALSE),VLOOKUP(O1827,Info!$AZ$23:$BB$39,3,FALSE)),IF(P1827&lt;="250",VLOOKUP(O1827,Info!$AO$4:$AQ$22,3,FALSE),VLOOKUP(O1827,Info!$AO$23:$AP$39,3,FALSE))))))</f>
        <v/>
      </c>
      <c r="AD1827" s="1"/>
      <c r="AE1827" s="1" t="str">
        <f>IF($L1827="None","",IF(ISERROR(VLOOKUP($L1827,Info!$B$4:$B$266,1,FALSE)),"",VLOOKUP($L1827,Info!$B$4:$L$266,4,FALSE)))</f>
        <v/>
      </c>
      <c r="AF1827" s="1" t="str">
        <f>IF($L1827="None","",IF(ISERROR(VLOOKUP($L1827,Info!$B$4:$B$266,1,FALSE)),"",VLOOKUP($L1827,Info!$B$4:$L$266,6,FALSE)))</f>
        <v/>
      </c>
      <c r="AG1827" s="1"/>
      <c r="AH1827" s="33" t="str" cm="1">
        <f t="array" ref="AH1827">IF(AND(L1827&lt;&gt;"",O1827&lt;&gt;"",R1827:S1827&lt;&gt;"",W1827:X1827&lt;&gt;"",Z1827:AA1827&lt;&gt;"",AC1827&lt;&gt;""),"Good","Bad")</f>
        <v>Bad</v>
      </c>
      <c r="AL1827" t="str" cm="1">
        <f t="array" ref="AL1827">IF(R1827&gt;0,_xlfn.IFS(COUNTIF($L$20:L1827,"&lt;&gt;")&lt;101,1,COUNTIF($L$20:L1827,"&lt;&gt;")&lt;201,2,COUNTIF($L$20:L1827,"&lt;&gt;")&lt;301,3,COUNTIF($L$20:L1827,"&lt;&gt;")&lt;401,4,COUNTIF($L$20:L1827,"&lt;&gt;")&lt;501,5,COUNTIF($L$20:L1827,"&lt;&gt;")&lt;601,6,COUNTIF($L$20:L1827,"&lt;&gt;")&lt;701,7,COUNTIF($L$20:L1827,"&lt;&gt;")&lt;801,8,COUNTIF($L$20:L1827,"&lt;&gt;")&lt;901,9,COUNTIF($L$20:L1827,"&lt;&gt;")&lt;1001,10,COUNTIF($L$20:L1827,"&lt;&gt;")&lt;1101,11,COUNTIF($L$20:L1827,"&lt;&gt;")&lt;1201,12,COUNTIF($L$20:L1827,"&lt;&gt;")&lt;1301,13,COUNTIF($L$20:L1827,"&lt;&gt;")&lt;1401,14,COUNTIF($L$20:L1827,"&lt;&gt;")&lt;1501,15,COUNTIF($L$20:L1827,"&lt;&gt;")&lt;1601,16,COUNTIF($L$20:L1827,"&lt;&gt;")&lt;1701,17,COUNTIF($L$20:L1827,"&lt;&gt;")&lt;1801,18,COUNTIF($L$20:L1827,"&lt;&gt;")&lt;1901,19,COUNTIF($L$20:L1827,"&lt;&gt;")&lt;2001,20,COUNTIF($L$20:L1827,"&lt;&gt;")&lt;2101,21,COUNTIF($L$20:L1827,"&lt;&gt;")&lt;2201,22,COUNTIF($L$20:L1827,"&lt;&gt;")&lt;2301,23,COUNTIF($L$20:L1827,"&lt;&gt;")&lt;2401,24,COUNTIF($L$20:L1827,"&lt;&gt;")&lt;2501,25,COUNTIF($L$20:L1827,"&lt;&gt;")&lt;2601,26,COUNTIF($L$20:L1827,"&lt;&gt;")&lt;2701,27,COUNTIF($L$20:L1827,"&lt;&gt;")&lt;2801,28,COUNTIF($L$20:L1827,"&lt;&gt;")&lt;2901,29,COUNTIF($L$20:L1827,"&lt;&gt;")&lt;3001,30),"")</f>
        <v/>
      </c>
      <c r="AM1827" t="str">
        <f t="shared" si="140"/>
        <v/>
      </c>
      <c r="AN1827" t="str">
        <f t="shared" si="144"/>
        <v/>
      </c>
      <c r="AP1827" t="str">
        <f t="shared" si="143"/>
        <v/>
      </c>
      <c r="AQ1827" t="str">
        <f>IF(AO1827="","",COUNTIFS(AM1827:$AM$3019,AO1827))</f>
        <v/>
      </c>
    </row>
    <row r="1828" spans="1:43" x14ac:dyDescent="0.25">
      <c r="A1828" s="6" t="str">
        <f>IF(COUNT($A$20:A1827)&lt;&gt;$B$4,IF(A1827="","",A1827+1),"")</f>
        <v/>
      </c>
      <c r="B1828" s="3"/>
      <c r="C1828" s="3"/>
      <c r="D1828" s="122"/>
      <c r="E1828" s="3"/>
      <c r="F1828" s="3"/>
      <c r="G1828" s="3"/>
      <c r="H1828" s="3"/>
      <c r="I1828" s="120"/>
      <c r="J1828" s="3"/>
      <c r="K1828" s="95" t="str" cm="1">
        <f t="array" ref="K1828">IF(OR($J$14 = "A",$J$14 = "B",$J$14 = "C"),IF(I1828="","",IF(LEN(I1828)&gt;2,_xlfn.IFS(ISNUMBER(SEARCH("_",I1828)),I1828,ISNUMBER(SEARCH(", ",I1828)),SUBSTITUTE(I1828,", ","_"),ISNUMBER(SEARCH("/ ",I1828)),SUBSTITUTE(I1828,"/ ","_"),ISNUMBER(SEARCH(",",I1828)),SUBSTITUTE(I1828,",","_"),ISNUMBER(SEARCH("/",I1828)),SUBSTITUTE(I1828,"/","_"),ISNUMBER(SEARCH("",I1828)),I1828),I1828)),IF(OR($J$14 = "J",$J$14 = "K"),"",IF(D1828="","",IF(LEN(D1828)&gt;2,_xlfn.IFS(ISNUMBER(SEARCH("_",D1828)),D1828,ISNUMBER(SEARCH(", ",D1828)),SUBSTITUTE(D1828,", ","_"),ISNUMBER(SEARCH("/ ",D1828)),SUBSTITUTE(D1828,"/ ","_"),ISNUMBER(SEARCH(",",D1828)),SUBSTITUTE(D1828,",","_"),ISNUMBER(SEARCH("/",D1828)),SUBSTITUTE(D1828,"/","_"),ISNUMBER(SEARCH("",D1828)),D1828),D1828))))</f>
        <v/>
      </c>
      <c r="L1828" s="1"/>
      <c r="M1828" s="1" t="str">
        <f t="shared" si="141"/>
        <v/>
      </c>
      <c r="N1828" s="94" t="str">
        <f>IF($L1828="None","",IF(ISERROR(VLOOKUP($L1828,Info!$B$4:$B$266,1,FALSE)),"",VLOOKUP($L1828,Info!$B$4:$L$266,5,FALSE)))</f>
        <v/>
      </c>
      <c r="O1828" s="94" t="str">
        <f>IF(K1828="","",IF(AND($J$12&lt;&gt;"ABC",N1828="3"),"BAC",IF(N1828="3","ABC",IF($J$12&lt;&gt;"ABC",IF($J$10="Standard",VLOOKUP(K1828,Info!$BE$4:$BF$481,2,FALSE),VLOOKUP(K1828,Info!$BI$4:$BJ$482,2,FALSE)),IF($J$10="Standard",VLOOKUP(K1828,Info!$AG$4:$AH$2994,2,FALSE),VLOOKUP(K1828,Info!$AK$4:$AL$2997,2,FALSE))))))</f>
        <v/>
      </c>
      <c r="P1828" s="94" t="str">
        <f>IF($L1828="None","",IF(ISERROR(VLOOKUP($L1828,Info!$B$4:$B$266,1,FALSE)),"",VLOOKUP($L1828,Info!$B$4:$L$266,3,FALSE)))</f>
        <v/>
      </c>
      <c r="Q1828" s="96" t="str">
        <f>IF($L1828="None","",IF(ISERROR(VLOOKUP($L1828,Info!$B$4:$B$266,1,FALSE)),"",VLOOKUP($L1828,Info!$B$4:$L$266,4,FALSE)))</f>
        <v/>
      </c>
      <c r="R1828" s="1"/>
      <c r="S1828" s="6" t="str">
        <f t="shared" si="142"/>
        <v/>
      </c>
      <c r="T1828" s="6" t="str">
        <f>IF($L1828="None","",IF(ISERROR(VLOOKUP($L1828,Info!$B$4:$B$266,1,FALSE)),"",VLOOKUP($L1828,Info!$B$4:$L$266,11,FALSE)))</f>
        <v/>
      </c>
      <c r="U1828" s="1"/>
      <c r="V1828" s="1"/>
      <c r="W1828" s="1"/>
      <c r="X1828" s="1" t="str">
        <f>IF($L1828="None","",IF(ISERROR(VLOOKUP($L1828,Info!$B$4:$B$266,1,FALSE)),"",IF(OR(W1828="Metallic Liquid Tight",W1828="Non-Metallic Liquid Tight",W1828="LSZH",W1828="Greenfield"),VLOOKUP($L1828,Info!$B$4:$L$266,7,FALSE),"N/A")))</f>
        <v/>
      </c>
      <c r="Y1828" s="1"/>
      <c r="Z1828" s="96" t="str">
        <f>IF($L1828="None","",IF(ISERROR(VLOOKUP($L1828,Info!$B$4:$B$266,1,FALSE)),"",VLOOKUP($L1828,Info!$B$4:$L$266,9,FALSE)))</f>
        <v/>
      </c>
      <c r="AA1828" s="96" t="str">
        <f>IF($L1828="None","",IF(ISERROR(VLOOKUP($L1828,Info!$B$4:$B$266,1,FALSE)),"",VLOOKUP($L1828,Info!$B$4:$L$266,8,FALSE)))</f>
        <v/>
      </c>
      <c r="AB1828" s="96" t="str">
        <f>IF($L1828="None","",IF(ISERROR(VLOOKUP($L1828,Info!$B$4:$B$266,1,FALSE)),"",VLOOKUP($L1828,Info!$B$4:$L$266,10,FALSE)))</f>
        <v/>
      </c>
      <c r="AC1828" s="1" t="str">
        <f>IF(W1828="SO Cable","Black,White",IF(O1828="","",IF(P1828="","",IF($J$12&lt;&gt;"ABC",IF(P1828&lt;="250",VLOOKUP(O1828,Info!$AZ$4:$BB$22,3,FALSE),VLOOKUP(O1828,Info!$AZ$23:$BB$39,3,FALSE)),IF(P1828&lt;="250",VLOOKUP(O1828,Info!$AO$4:$AQ$22,3,FALSE),VLOOKUP(O1828,Info!$AO$23:$AP$39,3,FALSE))))))</f>
        <v/>
      </c>
      <c r="AD1828" s="1"/>
      <c r="AE1828" s="1" t="str">
        <f>IF($L1828="None","",IF(ISERROR(VLOOKUP($L1828,Info!$B$4:$B$266,1,FALSE)),"",VLOOKUP($L1828,Info!$B$4:$L$266,4,FALSE)))</f>
        <v/>
      </c>
      <c r="AF1828" s="1" t="str">
        <f>IF($L1828="None","",IF(ISERROR(VLOOKUP($L1828,Info!$B$4:$B$266,1,FALSE)),"",VLOOKUP($L1828,Info!$B$4:$L$266,6,FALSE)))</f>
        <v/>
      </c>
      <c r="AG1828" s="1"/>
      <c r="AH1828" s="33" t="str" cm="1">
        <f t="array" ref="AH1828">IF(AND(L1828&lt;&gt;"",O1828&lt;&gt;"",R1828:S1828&lt;&gt;"",W1828:X1828&lt;&gt;"",Z1828:AA1828&lt;&gt;"",AC1828&lt;&gt;""),"Good","Bad")</f>
        <v>Bad</v>
      </c>
      <c r="AL1828" t="str" cm="1">
        <f t="array" ref="AL1828">IF(R1828&gt;0,_xlfn.IFS(COUNTIF($L$20:L1828,"&lt;&gt;")&lt;101,1,COUNTIF($L$20:L1828,"&lt;&gt;")&lt;201,2,COUNTIF($L$20:L1828,"&lt;&gt;")&lt;301,3,COUNTIF($L$20:L1828,"&lt;&gt;")&lt;401,4,COUNTIF($L$20:L1828,"&lt;&gt;")&lt;501,5,COUNTIF($L$20:L1828,"&lt;&gt;")&lt;601,6,COUNTIF($L$20:L1828,"&lt;&gt;")&lt;701,7,COUNTIF($L$20:L1828,"&lt;&gt;")&lt;801,8,COUNTIF($L$20:L1828,"&lt;&gt;")&lt;901,9,COUNTIF($L$20:L1828,"&lt;&gt;")&lt;1001,10,COUNTIF($L$20:L1828,"&lt;&gt;")&lt;1101,11,COUNTIF($L$20:L1828,"&lt;&gt;")&lt;1201,12,COUNTIF($L$20:L1828,"&lt;&gt;")&lt;1301,13,COUNTIF($L$20:L1828,"&lt;&gt;")&lt;1401,14,COUNTIF($L$20:L1828,"&lt;&gt;")&lt;1501,15,COUNTIF($L$20:L1828,"&lt;&gt;")&lt;1601,16,COUNTIF($L$20:L1828,"&lt;&gt;")&lt;1701,17,COUNTIF($L$20:L1828,"&lt;&gt;")&lt;1801,18,COUNTIF($L$20:L1828,"&lt;&gt;")&lt;1901,19,COUNTIF($L$20:L1828,"&lt;&gt;")&lt;2001,20,COUNTIF($L$20:L1828,"&lt;&gt;")&lt;2101,21,COUNTIF($L$20:L1828,"&lt;&gt;")&lt;2201,22,COUNTIF($L$20:L1828,"&lt;&gt;")&lt;2301,23,COUNTIF($L$20:L1828,"&lt;&gt;")&lt;2401,24,COUNTIF($L$20:L1828,"&lt;&gt;")&lt;2501,25,COUNTIF($L$20:L1828,"&lt;&gt;")&lt;2601,26,COUNTIF($L$20:L1828,"&lt;&gt;")&lt;2701,27,COUNTIF($L$20:L1828,"&lt;&gt;")&lt;2801,28,COUNTIF($L$20:L1828,"&lt;&gt;")&lt;2901,29,COUNTIF($L$20:L1828,"&lt;&gt;")&lt;3001,30),"")</f>
        <v/>
      </c>
      <c r="AM1828" t="str">
        <f t="shared" si="140"/>
        <v/>
      </c>
      <c r="AN1828" t="str">
        <f t="shared" si="144"/>
        <v/>
      </c>
      <c r="AP1828" t="str">
        <f t="shared" si="143"/>
        <v/>
      </c>
      <c r="AQ1828" t="str">
        <f>IF(AO1828="","",COUNTIFS(AM1828:$AM$3019,AO1828))</f>
        <v/>
      </c>
    </row>
    <row r="1829" spans="1:43" x14ac:dyDescent="0.25">
      <c r="A1829" s="6" t="str">
        <f>IF(COUNT($A$20:A1828)&lt;&gt;$B$4,IF(A1828="","",A1828+1),"")</f>
        <v/>
      </c>
      <c r="B1829" s="3"/>
      <c r="C1829" s="3"/>
      <c r="D1829" s="122"/>
      <c r="E1829" s="3"/>
      <c r="F1829" s="3"/>
      <c r="G1829" s="3"/>
      <c r="H1829" s="3"/>
      <c r="I1829" s="120"/>
      <c r="J1829" s="3"/>
      <c r="K1829" s="95" t="str" cm="1">
        <f t="array" ref="K1829">IF(OR($J$14 = "A",$J$14 = "B",$J$14 = "C"),IF(I1829="","",IF(LEN(I1829)&gt;2,_xlfn.IFS(ISNUMBER(SEARCH("_",I1829)),I1829,ISNUMBER(SEARCH(", ",I1829)),SUBSTITUTE(I1829,", ","_"),ISNUMBER(SEARCH("/ ",I1829)),SUBSTITUTE(I1829,"/ ","_"),ISNUMBER(SEARCH(",",I1829)),SUBSTITUTE(I1829,",","_"),ISNUMBER(SEARCH("/",I1829)),SUBSTITUTE(I1829,"/","_"),ISNUMBER(SEARCH("",I1829)),I1829),I1829)),IF(OR($J$14 = "J",$J$14 = "K"),"",IF(D1829="","",IF(LEN(D1829)&gt;2,_xlfn.IFS(ISNUMBER(SEARCH("_",D1829)),D1829,ISNUMBER(SEARCH(", ",D1829)),SUBSTITUTE(D1829,", ","_"),ISNUMBER(SEARCH("/ ",D1829)),SUBSTITUTE(D1829,"/ ","_"),ISNUMBER(SEARCH(",",D1829)),SUBSTITUTE(D1829,",","_"),ISNUMBER(SEARCH("/",D1829)),SUBSTITUTE(D1829,"/","_"),ISNUMBER(SEARCH("",D1829)),D1829),D1829))))</f>
        <v/>
      </c>
      <c r="L1829" s="1"/>
      <c r="M1829" s="1" t="str">
        <f t="shared" si="141"/>
        <v/>
      </c>
      <c r="N1829" s="94" t="str">
        <f>IF($L1829="None","",IF(ISERROR(VLOOKUP($L1829,Info!$B$4:$B$266,1,FALSE)),"",VLOOKUP($L1829,Info!$B$4:$L$266,5,FALSE)))</f>
        <v/>
      </c>
      <c r="O1829" s="94" t="str">
        <f>IF(K1829="","",IF(AND($J$12&lt;&gt;"ABC",N1829="3"),"BAC",IF(N1829="3","ABC",IF($J$12&lt;&gt;"ABC",IF($J$10="Standard",VLOOKUP(K1829,Info!$BE$4:$BF$481,2,FALSE),VLOOKUP(K1829,Info!$BI$4:$BJ$482,2,FALSE)),IF($J$10="Standard",VLOOKUP(K1829,Info!$AG$4:$AH$2994,2,FALSE),VLOOKUP(K1829,Info!$AK$4:$AL$2997,2,FALSE))))))</f>
        <v/>
      </c>
      <c r="P1829" s="94" t="str">
        <f>IF($L1829="None","",IF(ISERROR(VLOOKUP($L1829,Info!$B$4:$B$266,1,FALSE)),"",VLOOKUP($L1829,Info!$B$4:$L$266,3,FALSE)))</f>
        <v/>
      </c>
      <c r="Q1829" s="96" t="str">
        <f>IF($L1829="None","",IF(ISERROR(VLOOKUP($L1829,Info!$B$4:$B$266,1,FALSE)),"",VLOOKUP($L1829,Info!$B$4:$L$266,4,FALSE)))</f>
        <v/>
      </c>
      <c r="R1829" s="1"/>
      <c r="S1829" s="6" t="str">
        <f t="shared" si="142"/>
        <v/>
      </c>
      <c r="T1829" s="6" t="str">
        <f>IF($L1829="None","",IF(ISERROR(VLOOKUP($L1829,Info!$B$4:$B$266,1,FALSE)),"",VLOOKUP($L1829,Info!$B$4:$L$266,11,FALSE)))</f>
        <v/>
      </c>
      <c r="U1829" s="1"/>
      <c r="V1829" s="1"/>
      <c r="W1829" s="1"/>
      <c r="X1829" s="1" t="str">
        <f>IF($L1829="None","",IF(ISERROR(VLOOKUP($L1829,Info!$B$4:$B$266,1,FALSE)),"",IF(OR(W1829="Metallic Liquid Tight",W1829="Non-Metallic Liquid Tight",W1829="LSZH",W1829="Greenfield"),VLOOKUP($L1829,Info!$B$4:$L$266,7,FALSE),"N/A")))</f>
        <v/>
      </c>
      <c r="Y1829" s="1"/>
      <c r="Z1829" s="96" t="str">
        <f>IF($L1829="None","",IF(ISERROR(VLOOKUP($L1829,Info!$B$4:$B$266,1,FALSE)),"",VLOOKUP($L1829,Info!$B$4:$L$266,9,FALSE)))</f>
        <v/>
      </c>
      <c r="AA1829" s="96" t="str">
        <f>IF($L1829="None","",IF(ISERROR(VLOOKUP($L1829,Info!$B$4:$B$266,1,FALSE)),"",VLOOKUP($L1829,Info!$B$4:$L$266,8,FALSE)))</f>
        <v/>
      </c>
      <c r="AB1829" s="96" t="str">
        <f>IF($L1829="None","",IF(ISERROR(VLOOKUP($L1829,Info!$B$4:$B$266,1,FALSE)),"",VLOOKUP($L1829,Info!$B$4:$L$266,10,FALSE)))</f>
        <v/>
      </c>
      <c r="AC1829" s="1" t="str">
        <f>IF(W1829="SO Cable","Black,White",IF(O1829="","",IF(P1829="","",IF($J$12&lt;&gt;"ABC",IF(P1829&lt;="250",VLOOKUP(O1829,Info!$AZ$4:$BB$22,3,FALSE),VLOOKUP(O1829,Info!$AZ$23:$BB$39,3,FALSE)),IF(P1829&lt;="250",VLOOKUP(O1829,Info!$AO$4:$AQ$22,3,FALSE),VLOOKUP(O1829,Info!$AO$23:$AP$39,3,FALSE))))))</f>
        <v/>
      </c>
      <c r="AD1829" s="1"/>
      <c r="AE1829" s="1" t="str">
        <f>IF($L1829="None","",IF(ISERROR(VLOOKUP($L1829,Info!$B$4:$B$266,1,FALSE)),"",VLOOKUP($L1829,Info!$B$4:$L$266,4,FALSE)))</f>
        <v/>
      </c>
      <c r="AF1829" s="1" t="str">
        <f>IF($L1829="None","",IF(ISERROR(VLOOKUP($L1829,Info!$B$4:$B$266,1,FALSE)),"",VLOOKUP($L1829,Info!$B$4:$L$266,6,FALSE)))</f>
        <v/>
      </c>
      <c r="AG1829" s="1"/>
      <c r="AH1829" s="33" t="str" cm="1">
        <f t="array" ref="AH1829">IF(AND(L1829&lt;&gt;"",O1829&lt;&gt;"",R1829:S1829&lt;&gt;"",W1829:X1829&lt;&gt;"",Z1829:AA1829&lt;&gt;"",AC1829&lt;&gt;""),"Good","Bad")</f>
        <v>Bad</v>
      </c>
      <c r="AL1829" t="str" cm="1">
        <f t="array" ref="AL1829">IF(R1829&gt;0,_xlfn.IFS(COUNTIF($L$20:L1829,"&lt;&gt;")&lt;101,1,COUNTIF($L$20:L1829,"&lt;&gt;")&lt;201,2,COUNTIF($L$20:L1829,"&lt;&gt;")&lt;301,3,COUNTIF($L$20:L1829,"&lt;&gt;")&lt;401,4,COUNTIF($L$20:L1829,"&lt;&gt;")&lt;501,5,COUNTIF($L$20:L1829,"&lt;&gt;")&lt;601,6,COUNTIF($L$20:L1829,"&lt;&gt;")&lt;701,7,COUNTIF($L$20:L1829,"&lt;&gt;")&lt;801,8,COUNTIF($L$20:L1829,"&lt;&gt;")&lt;901,9,COUNTIF($L$20:L1829,"&lt;&gt;")&lt;1001,10,COUNTIF($L$20:L1829,"&lt;&gt;")&lt;1101,11,COUNTIF($L$20:L1829,"&lt;&gt;")&lt;1201,12,COUNTIF($L$20:L1829,"&lt;&gt;")&lt;1301,13,COUNTIF($L$20:L1829,"&lt;&gt;")&lt;1401,14,COUNTIF($L$20:L1829,"&lt;&gt;")&lt;1501,15,COUNTIF($L$20:L1829,"&lt;&gt;")&lt;1601,16,COUNTIF($L$20:L1829,"&lt;&gt;")&lt;1701,17,COUNTIF($L$20:L1829,"&lt;&gt;")&lt;1801,18,COUNTIF($L$20:L1829,"&lt;&gt;")&lt;1901,19,COUNTIF($L$20:L1829,"&lt;&gt;")&lt;2001,20,COUNTIF($L$20:L1829,"&lt;&gt;")&lt;2101,21,COUNTIF($L$20:L1829,"&lt;&gt;")&lt;2201,22,COUNTIF($L$20:L1829,"&lt;&gt;")&lt;2301,23,COUNTIF($L$20:L1829,"&lt;&gt;")&lt;2401,24,COUNTIF($L$20:L1829,"&lt;&gt;")&lt;2501,25,COUNTIF($L$20:L1829,"&lt;&gt;")&lt;2601,26,COUNTIF($L$20:L1829,"&lt;&gt;")&lt;2701,27,COUNTIF($L$20:L1829,"&lt;&gt;")&lt;2801,28,COUNTIF($L$20:L1829,"&lt;&gt;")&lt;2901,29,COUNTIF($L$20:L1829,"&lt;&gt;")&lt;3001,30),"")</f>
        <v/>
      </c>
      <c r="AM1829" t="str">
        <f t="shared" si="140"/>
        <v/>
      </c>
      <c r="AN1829" t="str">
        <f t="shared" si="144"/>
        <v/>
      </c>
      <c r="AP1829" t="str">
        <f t="shared" si="143"/>
        <v/>
      </c>
      <c r="AQ1829" t="str">
        <f>IF(AO1829="","",COUNTIFS(AM1829:$AM$3019,AO1829))</f>
        <v/>
      </c>
    </row>
    <row r="1830" spans="1:43" x14ac:dyDescent="0.25">
      <c r="A1830" s="6" t="str">
        <f>IF(COUNT($A$20:A1829)&lt;&gt;$B$4,IF(A1829="","",A1829+1),"")</f>
        <v/>
      </c>
      <c r="B1830" s="3"/>
      <c r="C1830" s="3"/>
      <c r="D1830" s="122"/>
      <c r="E1830" s="3"/>
      <c r="F1830" s="3"/>
      <c r="G1830" s="3"/>
      <c r="H1830" s="3"/>
      <c r="I1830" s="120"/>
      <c r="J1830" s="3"/>
      <c r="K1830" s="95" t="str" cm="1">
        <f t="array" ref="K1830">IF(OR($J$14 = "A",$J$14 = "B",$J$14 = "C"),IF(I1830="","",IF(LEN(I1830)&gt;2,_xlfn.IFS(ISNUMBER(SEARCH("_",I1830)),I1830,ISNUMBER(SEARCH(", ",I1830)),SUBSTITUTE(I1830,", ","_"),ISNUMBER(SEARCH("/ ",I1830)),SUBSTITUTE(I1830,"/ ","_"),ISNUMBER(SEARCH(",",I1830)),SUBSTITUTE(I1830,",","_"),ISNUMBER(SEARCH("/",I1830)),SUBSTITUTE(I1830,"/","_"),ISNUMBER(SEARCH("",I1830)),I1830),I1830)),IF(OR($J$14 = "J",$J$14 = "K"),"",IF(D1830="","",IF(LEN(D1830)&gt;2,_xlfn.IFS(ISNUMBER(SEARCH("_",D1830)),D1830,ISNUMBER(SEARCH(", ",D1830)),SUBSTITUTE(D1830,", ","_"),ISNUMBER(SEARCH("/ ",D1830)),SUBSTITUTE(D1830,"/ ","_"),ISNUMBER(SEARCH(",",D1830)),SUBSTITUTE(D1830,",","_"),ISNUMBER(SEARCH("/",D1830)),SUBSTITUTE(D1830,"/","_"),ISNUMBER(SEARCH("",D1830)),D1830),D1830))))</f>
        <v/>
      </c>
      <c r="L1830" s="1"/>
      <c r="M1830" s="1" t="str">
        <f t="shared" si="141"/>
        <v/>
      </c>
      <c r="N1830" s="94" t="str">
        <f>IF($L1830="None","",IF(ISERROR(VLOOKUP($L1830,Info!$B$4:$B$266,1,FALSE)),"",VLOOKUP($L1830,Info!$B$4:$L$266,5,FALSE)))</f>
        <v/>
      </c>
      <c r="O1830" s="94" t="str">
        <f>IF(K1830="","",IF(AND($J$12&lt;&gt;"ABC",N1830="3"),"BAC",IF(N1830="3","ABC",IF($J$12&lt;&gt;"ABC",IF($J$10="Standard",VLOOKUP(K1830,Info!$BE$4:$BF$481,2,FALSE),VLOOKUP(K1830,Info!$BI$4:$BJ$482,2,FALSE)),IF($J$10="Standard",VLOOKUP(K1830,Info!$AG$4:$AH$2994,2,FALSE),VLOOKUP(K1830,Info!$AK$4:$AL$2997,2,FALSE))))))</f>
        <v/>
      </c>
      <c r="P1830" s="94" t="str">
        <f>IF($L1830="None","",IF(ISERROR(VLOOKUP($L1830,Info!$B$4:$B$266,1,FALSE)),"",VLOOKUP($L1830,Info!$B$4:$L$266,3,FALSE)))</f>
        <v/>
      </c>
      <c r="Q1830" s="96" t="str">
        <f>IF($L1830="None","",IF(ISERROR(VLOOKUP($L1830,Info!$B$4:$B$266,1,FALSE)),"",VLOOKUP($L1830,Info!$B$4:$L$266,4,FALSE)))</f>
        <v/>
      </c>
      <c r="R1830" s="1"/>
      <c r="S1830" s="6" t="str">
        <f t="shared" si="142"/>
        <v/>
      </c>
      <c r="T1830" s="6" t="str">
        <f>IF($L1830="None","",IF(ISERROR(VLOOKUP($L1830,Info!$B$4:$B$266,1,FALSE)),"",VLOOKUP($L1830,Info!$B$4:$L$266,11,FALSE)))</f>
        <v/>
      </c>
      <c r="U1830" s="1"/>
      <c r="V1830" s="1"/>
      <c r="W1830" s="1"/>
      <c r="X1830" s="1" t="str">
        <f>IF($L1830="None","",IF(ISERROR(VLOOKUP($L1830,Info!$B$4:$B$266,1,FALSE)),"",IF(OR(W1830="Metallic Liquid Tight",W1830="Non-Metallic Liquid Tight",W1830="LSZH",W1830="Greenfield"),VLOOKUP($L1830,Info!$B$4:$L$266,7,FALSE),"N/A")))</f>
        <v/>
      </c>
      <c r="Y1830" s="1"/>
      <c r="Z1830" s="96" t="str">
        <f>IF($L1830="None","",IF(ISERROR(VLOOKUP($L1830,Info!$B$4:$B$266,1,FALSE)),"",VLOOKUP($L1830,Info!$B$4:$L$266,9,FALSE)))</f>
        <v/>
      </c>
      <c r="AA1830" s="96" t="str">
        <f>IF($L1830="None","",IF(ISERROR(VLOOKUP($L1830,Info!$B$4:$B$266,1,FALSE)),"",VLOOKUP($L1830,Info!$B$4:$L$266,8,FALSE)))</f>
        <v/>
      </c>
      <c r="AB1830" s="96" t="str">
        <f>IF($L1830="None","",IF(ISERROR(VLOOKUP($L1830,Info!$B$4:$B$266,1,FALSE)),"",VLOOKUP($L1830,Info!$B$4:$L$266,10,FALSE)))</f>
        <v/>
      </c>
      <c r="AC1830" s="1" t="str">
        <f>IF(W1830="SO Cable","Black,White",IF(O1830="","",IF(P1830="","",IF($J$12&lt;&gt;"ABC",IF(P1830&lt;="250",VLOOKUP(O1830,Info!$AZ$4:$BB$22,3,FALSE),VLOOKUP(O1830,Info!$AZ$23:$BB$39,3,FALSE)),IF(P1830&lt;="250",VLOOKUP(O1830,Info!$AO$4:$AQ$22,3,FALSE),VLOOKUP(O1830,Info!$AO$23:$AP$39,3,FALSE))))))</f>
        <v/>
      </c>
      <c r="AD1830" s="1"/>
      <c r="AE1830" s="1" t="str">
        <f>IF($L1830="None","",IF(ISERROR(VLOOKUP($L1830,Info!$B$4:$B$266,1,FALSE)),"",VLOOKUP($L1830,Info!$B$4:$L$266,4,FALSE)))</f>
        <v/>
      </c>
      <c r="AF1830" s="1" t="str">
        <f>IF($L1830="None","",IF(ISERROR(VLOOKUP($L1830,Info!$B$4:$B$266,1,FALSE)),"",VLOOKUP($L1830,Info!$B$4:$L$266,6,FALSE)))</f>
        <v/>
      </c>
      <c r="AG1830" s="1"/>
      <c r="AH1830" s="33" t="str" cm="1">
        <f t="array" ref="AH1830">IF(AND(L1830&lt;&gt;"",O1830&lt;&gt;"",R1830:S1830&lt;&gt;"",W1830:X1830&lt;&gt;"",Z1830:AA1830&lt;&gt;"",AC1830&lt;&gt;""),"Good","Bad")</f>
        <v>Bad</v>
      </c>
      <c r="AL1830" t="str" cm="1">
        <f t="array" ref="AL1830">IF(R1830&gt;0,_xlfn.IFS(COUNTIF($L$20:L1830,"&lt;&gt;")&lt;101,1,COUNTIF($L$20:L1830,"&lt;&gt;")&lt;201,2,COUNTIF($L$20:L1830,"&lt;&gt;")&lt;301,3,COUNTIF($L$20:L1830,"&lt;&gt;")&lt;401,4,COUNTIF($L$20:L1830,"&lt;&gt;")&lt;501,5,COUNTIF($L$20:L1830,"&lt;&gt;")&lt;601,6,COUNTIF($L$20:L1830,"&lt;&gt;")&lt;701,7,COUNTIF($L$20:L1830,"&lt;&gt;")&lt;801,8,COUNTIF($L$20:L1830,"&lt;&gt;")&lt;901,9,COUNTIF($L$20:L1830,"&lt;&gt;")&lt;1001,10,COUNTIF($L$20:L1830,"&lt;&gt;")&lt;1101,11,COUNTIF($L$20:L1830,"&lt;&gt;")&lt;1201,12,COUNTIF($L$20:L1830,"&lt;&gt;")&lt;1301,13,COUNTIF($L$20:L1830,"&lt;&gt;")&lt;1401,14,COUNTIF($L$20:L1830,"&lt;&gt;")&lt;1501,15,COUNTIF($L$20:L1830,"&lt;&gt;")&lt;1601,16,COUNTIF($L$20:L1830,"&lt;&gt;")&lt;1701,17,COUNTIF($L$20:L1830,"&lt;&gt;")&lt;1801,18,COUNTIF($L$20:L1830,"&lt;&gt;")&lt;1901,19,COUNTIF($L$20:L1830,"&lt;&gt;")&lt;2001,20,COUNTIF($L$20:L1830,"&lt;&gt;")&lt;2101,21,COUNTIF($L$20:L1830,"&lt;&gt;")&lt;2201,22,COUNTIF($L$20:L1830,"&lt;&gt;")&lt;2301,23,COUNTIF($L$20:L1830,"&lt;&gt;")&lt;2401,24,COUNTIF($L$20:L1830,"&lt;&gt;")&lt;2501,25,COUNTIF($L$20:L1830,"&lt;&gt;")&lt;2601,26,COUNTIF($L$20:L1830,"&lt;&gt;")&lt;2701,27,COUNTIF($L$20:L1830,"&lt;&gt;")&lt;2801,28,COUNTIF($L$20:L1830,"&lt;&gt;")&lt;2901,29,COUNTIF($L$20:L1830,"&lt;&gt;")&lt;3001,30),"")</f>
        <v/>
      </c>
      <c r="AM1830" t="str">
        <f t="shared" si="140"/>
        <v/>
      </c>
      <c r="AN1830" t="str">
        <f t="shared" si="144"/>
        <v/>
      </c>
      <c r="AP1830" t="str">
        <f t="shared" si="143"/>
        <v/>
      </c>
      <c r="AQ1830" t="str">
        <f>IF(AO1830="","",COUNTIFS(AM1830:$AM$3019,AO1830))</f>
        <v/>
      </c>
    </row>
    <row r="1831" spans="1:43" x14ac:dyDescent="0.25">
      <c r="A1831" s="6" t="str">
        <f>IF(COUNT($A$20:A1830)&lt;&gt;$B$4,IF(A1830="","",A1830+1),"")</f>
        <v/>
      </c>
      <c r="B1831" s="3"/>
      <c r="C1831" s="3"/>
      <c r="D1831" s="122"/>
      <c r="E1831" s="3"/>
      <c r="F1831" s="3"/>
      <c r="G1831" s="3"/>
      <c r="H1831" s="3"/>
      <c r="I1831" s="120"/>
      <c r="J1831" s="3"/>
      <c r="K1831" s="95" t="str" cm="1">
        <f t="array" ref="K1831">IF(OR($J$14 = "A",$J$14 = "B",$J$14 = "C"),IF(I1831="","",IF(LEN(I1831)&gt;2,_xlfn.IFS(ISNUMBER(SEARCH("_",I1831)),I1831,ISNUMBER(SEARCH(", ",I1831)),SUBSTITUTE(I1831,", ","_"),ISNUMBER(SEARCH("/ ",I1831)),SUBSTITUTE(I1831,"/ ","_"),ISNUMBER(SEARCH(",",I1831)),SUBSTITUTE(I1831,",","_"),ISNUMBER(SEARCH("/",I1831)),SUBSTITUTE(I1831,"/","_"),ISNUMBER(SEARCH("",I1831)),I1831),I1831)),IF(OR($J$14 = "J",$J$14 = "K"),"",IF(D1831="","",IF(LEN(D1831)&gt;2,_xlfn.IFS(ISNUMBER(SEARCH("_",D1831)),D1831,ISNUMBER(SEARCH(", ",D1831)),SUBSTITUTE(D1831,", ","_"),ISNUMBER(SEARCH("/ ",D1831)),SUBSTITUTE(D1831,"/ ","_"),ISNUMBER(SEARCH(",",D1831)),SUBSTITUTE(D1831,",","_"),ISNUMBER(SEARCH("/",D1831)),SUBSTITUTE(D1831,"/","_"),ISNUMBER(SEARCH("",D1831)),D1831),D1831))))</f>
        <v/>
      </c>
      <c r="L1831" s="1"/>
      <c r="M1831" s="1" t="str">
        <f t="shared" si="141"/>
        <v/>
      </c>
      <c r="N1831" s="94" t="str">
        <f>IF($L1831="None","",IF(ISERROR(VLOOKUP($L1831,Info!$B$4:$B$266,1,FALSE)),"",VLOOKUP($L1831,Info!$B$4:$L$266,5,FALSE)))</f>
        <v/>
      </c>
      <c r="O1831" s="94" t="str">
        <f>IF(K1831="","",IF(AND($J$12&lt;&gt;"ABC",N1831="3"),"BAC",IF(N1831="3","ABC",IF($J$12&lt;&gt;"ABC",IF($J$10="Standard",VLOOKUP(K1831,Info!$BE$4:$BF$481,2,FALSE),VLOOKUP(K1831,Info!$BI$4:$BJ$482,2,FALSE)),IF($J$10="Standard",VLOOKUP(K1831,Info!$AG$4:$AH$2994,2,FALSE),VLOOKUP(K1831,Info!$AK$4:$AL$2997,2,FALSE))))))</f>
        <v/>
      </c>
      <c r="P1831" s="94" t="str">
        <f>IF($L1831="None","",IF(ISERROR(VLOOKUP($L1831,Info!$B$4:$B$266,1,FALSE)),"",VLOOKUP($L1831,Info!$B$4:$L$266,3,FALSE)))</f>
        <v/>
      </c>
      <c r="Q1831" s="96" t="str">
        <f>IF($L1831="None","",IF(ISERROR(VLOOKUP($L1831,Info!$B$4:$B$266,1,FALSE)),"",VLOOKUP($L1831,Info!$B$4:$L$266,4,FALSE)))</f>
        <v/>
      </c>
      <c r="R1831" s="1"/>
      <c r="S1831" s="6" t="str">
        <f t="shared" si="142"/>
        <v/>
      </c>
      <c r="T1831" s="6" t="str">
        <f>IF($L1831="None","",IF(ISERROR(VLOOKUP($L1831,Info!$B$4:$B$266,1,FALSE)),"",VLOOKUP($L1831,Info!$B$4:$L$266,11,FALSE)))</f>
        <v/>
      </c>
      <c r="U1831" s="1"/>
      <c r="V1831" s="1"/>
      <c r="W1831" s="1"/>
      <c r="X1831" s="1" t="str">
        <f>IF($L1831="None","",IF(ISERROR(VLOOKUP($L1831,Info!$B$4:$B$266,1,FALSE)),"",IF(OR(W1831="Metallic Liquid Tight",W1831="Non-Metallic Liquid Tight",W1831="LSZH",W1831="Greenfield"),VLOOKUP($L1831,Info!$B$4:$L$266,7,FALSE),"N/A")))</f>
        <v/>
      </c>
      <c r="Y1831" s="1"/>
      <c r="Z1831" s="96" t="str">
        <f>IF($L1831="None","",IF(ISERROR(VLOOKUP($L1831,Info!$B$4:$B$266,1,FALSE)),"",VLOOKUP($L1831,Info!$B$4:$L$266,9,FALSE)))</f>
        <v/>
      </c>
      <c r="AA1831" s="96" t="str">
        <f>IF($L1831="None","",IF(ISERROR(VLOOKUP($L1831,Info!$B$4:$B$266,1,FALSE)),"",VLOOKUP($L1831,Info!$B$4:$L$266,8,FALSE)))</f>
        <v/>
      </c>
      <c r="AB1831" s="96" t="str">
        <f>IF($L1831="None","",IF(ISERROR(VLOOKUP($L1831,Info!$B$4:$B$266,1,FALSE)),"",VLOOKUP($L1831,Info!$B$4:$L$266,10,FALSE)))</f>
        <v/>
      </c>
      <c r="AC1831" s="1" t="str">
        <f>IF(W1831="SO Cable","Black,White",IF(O1831="","",IF(P1831="","",IF($J$12&lt;&gt;"ABC",IF(P1831&lt;="250",VLOOKUP(O1831,Info!$AZ$4:$BB$22,3,FALSE),VLOOKUP(O1831,Info!$AZ$23:$BB$39,3,FALSE)),IF(P1831&lt;="250",VLOOKUP(O1831,Info!$AO$4:$AQ$22,3,FALSE),VLOOKUP(O1831,Info!$AO$23:$AP$39,3,FALSE))))))</f>
        <v/>
      </c>
      <c r="AD1831" s="1"/>
      <c r="AE1831" s="1" t="str">
        <f>IF($L1831="None","",IF(ISERROR(VLOOKUP($L1831,Info!$B$4:$B$266,1,FALSE)),"",VLOOKUP($L1831,Info!$B$4:$L$266,4,FALSE)))</f>
        <v/>
      </c>
      <c r="AF1831" s="1" t="str">
        <f>IF($L1831="None","",IF(ISERROR(VLOOKUP($L1831,Info!$B$4:$B$266,1,FALSE)),"",VLOOKUP($L1831,Info!$B$4:$L$266,6,FALSE)))</f>
        <v/>
      </c>
      <c r="AG1831" s="1"/>
      <c r="AH1831" s="33" t="str" cm="1">
        <f t="array" ref="AH1831">IF(AND(L1831&lt;&gt;"",O1831&lt;&gt;"",R1831:S1831&lt;&gt;"",W1831:X1831&lt;&gt;"",Z1831:AA1831&lt;&gt;"",AC1831&lt;&gt;""),"Good","Bad")</f>
        <v>Bad</v>
      </c>
      <c r="AL1831" t="str" cm="1">
        <f t="array" ref="AL1831">IF(R1831&gt;0,_xlfn.IFS(COUNTIF($L$20:L1831,"&lt;&gt;")&lt;101,1,COUNTIF($L$20:L1831,"&lt;&gt;")&lt;201,2,COUNTIF($L$20:L1831,"&lt;&gt;")&lt;301,3,COUNTIF($L$20:L1831,"&lt;&gt;")&lt;401,4,COUNTIF($L$20:L1831,"&lt;&gt;")&lt;501,5,COUNTIF($L$20:L1831,"&lt;&gt;")&lt;601,6,COUNTIF($L$20:L1831,"&lt;&gt;")&lt;701,7,COUNTIF($L$20:L1831,"&lt;&gt;")&lt;801,8,COUNTIF($L$20:L1831,"&lt;&gt;")&lt;901,9,COUNTIF($L$20:L1831,"&lt;&gt;")&lt;1001,10,COUNTIF($L$20:L1831,"&lt;&gt;")&lt;1101,11,COUNTIF($L$20:L1831,"&lt;&gt;")&lt;1201,12,COUNTIF($L$20:L1831,"&lt;&gt;")&lt;1301,13,COUNTIF($L$20:L1831,"&lt;&gt;")&lt;1401,14,COUNTIF($L$20:L1831,"&lt;&gt;")&lt;1501,15,COUNTIF($L$20:L1831,"&lt;&gt;")&lt;1601,16,COUNTIF($L$20:L1831,"&lt;&gt;")&lt;1701,17,COUNTIF($L$20:L1831,"&lt;&gt;")&lt;1801,18,COUNTIF($L$20:L1831,"&lt;&gt;")&lt;1901,19,COUNTIF($L$20:L1831,"&lt;&gt;")&lt;2001,20,COUNTIF($L$20:L1831,"&lt;&gt;")&lt;2101,21,COUNTIF($L$20:L1831,"&lt;&gt;")&lt;2201,22,COUNTIF($L$20:L1831,"&lt;&gt;")&lt;2301,23,COUNTIF($L$20:L1831,"&lt;&gt;")&lt;2401,24,COUNTIF($L$20:L1831,"&lt;&gt;")&lt;2501,25,COUNTIF($L$20:L1831,"&lt;&gt;")&lt;2601,26,COUNTIF($L$20:L1831,"&lt;&gt;")&lt;2701,27,COUNTIF($L$20:L1831,"&lt;&gt;")&lt;2801,28,COUNTIF($L$20:L1831,"&lt;&gt;")&lt;2901,29,COUNTIF($L$20:L1831,"&lt;&gt;")&lt;3001,30),"")</f>
        <v/>
      </c>
      <c r="AM1831" t="str">
        <f t="shared" si="140"/>
        <v/>
      </c>
      <c r="AN1831" t="str">
        <f t="shared" si="144"/>
        <v/>
      </c>
      <c r="AP1831" t="str">
        <f t="shared" si="143"/>
        <v/>
      </c>
      <c r="AQ1831" t="str">
        <f>IF(AO1831="","",COUNTIFS(AM1831:$AM$3019,AO1831))</f>
        <v/>
      </c>
    </row>
    <row r="1832" spans="1:43" x14ac:dyDescent="0.25">
      <c r="A1832" s="6" t="str">
        <f>IF(COUNT($A$20:A1831)&lt;&gt;$B$4,IF(A1831="","",A1831+1),"")</f>
        <v/>
      </c>
      <c r="B1832" s="3"/>
      <c r="C1832" s="3"/>
      <c r="D1832" s="122"/>
      <c r="E1832" s="3"/>
      <c r="F1832" s="3"/>
      <c r="G1832" s="3"/>
      <c r="H1832" s="3"/>
      <c r="I1832" s="120"/>
      <c r="J1832" s="3"/>
      <c r="K1832" s="95" t="str" cm="1">
        <f t="array" ref="K1832">IF(OR($J$14 = "A",$J$14 = "B",$J$14 = "C"),IF(I1832="","",IF(LEN(I1832)&gt;2,_xlfn.IFS(ISNUMBER(SEARCH("_",I1832)),I1832,ISNUMBER(SEARCH(", ",I1832)),SUBSTITUTE(I1832,", ","_"),ISNUMBER(SEARCH("/ ",I1832)),SUBSTITUTE(I1832,"/ ","_"),ISNUMBER(SEARCH(",",I1832)),SUBSTITUTE(I1832,",","_"),ISNUMBER(SEARCH("/",I1832)),SUBSTITUTE(I1832,"/","_"),ISNUMBER(SEARCH("",I1832)),I1832),I1832)),IF(OR($J$14 = "J",$J$14 = "K"),"",IF(D1832="","",IF(LEN(D1832)&gt;2,_xlfn.IFS(ISNUMBER(SEARCH("_",D1832)),D1832,ISNUMBER(SEARCH(", ",D1832)),SUBSTITUTE(D1832,", ","_"),ISNUMBER(SEARCH("/ ",D1832)),SUBSTITUTE(D1832,"/ ","_"),ISNUMBER(SEARCH(",",D1832)),SUBSTITUTE(D1832,",","_"),ISNUMBER(SEARCH("/",D1832)),SUBSTITUTE(D1832,"/","_"),ISNUMBER(SEARCH("",D1832)),D1832),D1832))))</f>
        <v/>
      </c>
      <c r="L1832" s="1"/>
      <c r="M1832" s="1" t="str">
        <f t="shared" si="141"/>
        <v/>
      </c>
      <c r="N1832" s="94" t="str">
        <f>IF($L1832="None","",IF(ISERROR(VLOOKUP($L1832,Info!$B$4:$B$266,1,FALSE)),"",VLOOKUP($L1832,Info!$B$4:$L$266,5,FALSE)))</f>
        <v/>
      </c>
      <c r="O1832" s="94" t="str">
        <f>IF(K1832="","",IF(AND($J$12&lt;&gt;"ABC",N1832="3"),"BAC",IF(N1832="3","ABC",IF($J$12&lt;&gt;"ABC",IF($J$10="Standard",VLOOKUP(K1832,Info!$BE$4:$BF$481,2,FALSE),VLOOKUP(K1832,Info!$BI$4:$BJ$482,2,FALSE)),IF($J$10="Standard",VLOOKUP(K1832,Info!$AG$4:$AH$2994,2,FALSE),VLOOKUP(K1832,Info!$AK$4:$AL$2997,2,FALSE))))))</f>
        <v/>
      </c>
      <c r="P1832" s="94" t="str">
        <f>IF($L1832="None","",IF(ISERROR(VLOOKUP($L1832,Info!$B$4:$B$266,1,FALSE)),"",VLOOKUP($L1832,Info!$B$4:$L$266,3,FALSE)))</f>
        <v/>
      </c>
      <c r="Q1832" s="96" t="str">
        <f>IF($L1832="None","",IF(ISERROR(VLOOKUP($L1832,Info!$B$4:$B$266,1,FALSE)),"",VLOOKUP($L1832,Info!$B$4:$L$266,4,FALSE)))</f>
        <v/>
      </c>
      <c r="R1832" s="1"/>
      <c r="S1832" s="6" t="str">
        <f t="shared" si="142"/>
        <v/>
      </c>
      <c r="T1832" s="6" t="str">
        <f>IF($L1832="None","",IF(ISERROR(VLOOKUP($L1832,Info!$B$4:$B$266,1,FALSE)),"",VLOOKUP($L1832,Info!$B$4:$L$266,11,FALSE)))</f>
        <v/>
      </c>
      <c r="U1832" s="1"/>
      <c r="V1832" s="1"/>
      <c r="W1832" s="1"/>
      <c r="X1832" s="1" t="str">
        <f>IF($L1832="None","",IF(ISERROR(VLOOKUP($L1832,Info!$B$4:$B$266,1,FALSE)),"",IF(OR(W1832="Metallic Liquid Tight",W1832="Non-Metallic Liquid Tight",W1832="LSZH",W1832="Greenfield"),VLOOKUP($L1832,Info!$B$4:$L$266,7,FALSE),"N/A")))</f>
        <v/>
      </c>
      <c r="Y1832" s="1"/>
      <c r="Z1832" s="96" t="str">
        <f>IF($L1832="None","",IF(ISERROR(VLOOKUP($L1832,Info!$B$4:$B$266,1,FALSE)),"",VLOOKUP($L1832,Info!$B$4:$L$266,9,FALSE)))</f>
        <v/>
      </c>
      <c r="AA1832" s="96" t="str">
        <f>IF($L1832="None","",IF(ISERROR(VLOOKUP($L1832,Info!$B$4:$B$266,1,FALSE)),"",VLOOKUP($L1832,Info!$B$4:$L$266,8,FALSE)))</f>
        <v/>
      </c>
      <c r="AB1832" s="96" t="str">
        <f>IF($L1832="None","",IF(ISERROR(VLOOKUP($L1832,Info!$B$4:$B$266,1,FALSE)),"",VLOOKUP($L1832,Info!$B$4:$L$266,10,FALSE)))</f>
        <v/>
      </c>
      <c r="AC1832" s="1" t="str">
        <f>IF(W1832="SO Cable","Black,White",IF(O1832="","",IF(P1832="","",IF($J$12&lt;&gt;"ABC",IF(P1832&lt;="250",VLOOKUP(O1832,Info!$AZ$4:$BB$22,3,FALSE),VLOOKUP(O1832,Info!$AZ$23:$BB$39,3,FALSE)),IF(P1832&lt;="250",VLOOKUP(O1832,Info!$AO$4:$AQ$22,3,FALSE),VLOOKUP(O1832,Info!$AO$23:$AP$39,3,FALSE))))))</f>
        <v/>
      </c>
      <c r="AD1832" s="1"/>
      <c r="AE1832" s="1" t="str">
        <f>IF($L1832="None","",IF(ISERROR(VLOOKUP($L1832,Info!$B$4:$B$266,1,FALSE)),"",VLOOKUP($L1832,Info!$B$4:$L$266,4,FALSE)))</f>
        <v/>
      </c>
      <c r="AF1832" s="1" t="str">
        <f>IF($L1832="None","",IF(ISERROR(VLOOKUP($L1832,Info!$B$4:$B$266,1,FALSE)),"",VLOOKUP($L1832,Info!$B$4:$L$266,6,FALSE)))</f>
        <v/>
      </c>
      <c r="AG1832" s="1"/>
      <c r="AH1832" s="33" t="str" cm="1">
        <f t="array" ref="AH1832">IF(AND(L1832&lt;&gt;"",O1832&lt;&gt;"",R1832:S1832&lt;&gt;"",W1832:X1832&lt;&gt;"",Z1832:AA1832&lt;&gt;"",AC1832&lt;&gt;""),"Good","Bad")</f>
        <v>Bad</v>
      </c>
      <c r="AL1832" t="str" cm="1">
        <f t="array" ref="AL1832">IF(R1832&gt;0,_xlfn.IFS(COUNTIF($L$20:L1832,"&lt;&gt;")&lt;101,1,COUNTIF($L$20:L1832,"&lt;&gt;")&lt;201,2,COUNTIF($L$20:L1832,"&lt;&gt;")&lt;301,3,COUNTIF($L$20:L1832,"&lt;&gt;")&lt;401,4,COUNTIF($L$20:L1832,"&lt;&gt;")&lt;501,5,COUNTIF($L$20:L1832,"&lt;&gt;")&lt;601,6,COUNTIF($L$20:L1832,"&lt;&gt;")&lt;701,7,COUNTIF($L$20:L1832,"&lt;&gt;")&lt;801,8,COUNTIF($L$20:L1832,"&lt;&gt;")&lt;901,9,COUNTIF($L$20:L1832,"&lt;&gt;")&lt;1001,10,COUNTIF($L$20:L1832,"&lt;&gt;")&lt;1101,11,COUNTIF($L$20:L1832,"&lt;&gt;")&lt;1201,12,COUNTIF($L$20:L1832,"&lt;&gt;")&lt;1301,13,COUNTIF($L$20:L1832,"&lt;&gt;")&lt;1401,14,COUNTIF($L$20:L1832,"&lt;&gt;")&lt;1501,15,COUNTIF($L$20:L1832,"&lt;&gt;")&lt;1601,16,COUNTIF($L$20:L1832,"&lt;&gt;")&lt;1701,17,COUNTIF($L$20:L1832,"&lt;&gt;")&lt;1801,18,COUNTIF($L$20:L1832,"&lt;&gt;")&lt;1901,19,COUNTIF($L$20:L1832,"&lt;&gt;")&lt;2001,20,COUNTIF($L$20:L1832,"&lt;&gt;")&lt;2101,21,COUNTIF($L$20:L1832,"&lt;&gt;")&lt;2201,22,COUNTIF($L$20:L1832,"&lt;&gt;")&lt;2301,23,COUNTIF($L$20:L1832,"&lt;&gt;")&lt;2401,24,COUNTIF($L$20:L1832,"&lt;&gt;")&lt;2501,25,COUNTIF($L$20:L1832,"&lt;&gt;")&lt;2601,26,COUNTIF($L$20:L1832,"&lt;&gt;")&lt;2701,27,COUNTIF($L$20:L1832,"&lt;&gt;")&lt;2801,28,COUNTIF($L$20:L1832,"&lt;&gt;")&lt;2901,29,COUNTIF($L$20:L1832,"&lt;&gt;")&lt;3001,30),"")</f>
        <v/>
      </c>
      <c r="AM1832" t="str">
        <f t="shared" si="140"/>
        <v/>
      </c>
      <c r="AN1832" t="str">
        <f t="shared" si="144"/>
        <v/>
      </c>
      <c r="AP1832" t="str">
        <f t="shared" si="143"/>
        <v/>
      </c>
      <c r="AQ1832" t="str">
        <f>IF(AO1832="","",COUNTIFS(AM1832:$AM$3019,AO1832))</f>
        <v/>
      </c>
    </row>
    <row r="1833" spans="1:43" x14ac:dyDescent="0.25">
      <c r="A1833" s="6" t="str">
        <f>IF(COUNT($A$20:A1832)&lt;&gt;$B$4,IF(A1832="","",A1832+1),"")</f>
        <v/>
      </c>
      <c r="B1833" s="3"/>
      <c r="C1833" s="3"/>
      <c r="D1833" s="122"/>
      <c r="E1833" s="3"/>
      <c r="F1833" s="3"/>
      <c r="G1833" s="3"/>
      <c r="H1833" s="3"/>
      <c r="I1833" s="120"/>
      <c r="J1833" s="3"/>
      <c r="K1833" s="95" t="str" cm="1">
        <f t="array" ref="K1833">IF(OR($J$14 = "A",$J$14 = "B",$J$14 = "C"),IF(I1833="","",IF(LEN(I1833)&gt;2,_xlfn.IFS(ISNUMBER(SEARCH("_",I1833)),I1833,ISNUMBER(SEARCH(", ",I1833)),SUBSTITUTE(I1833,", ","_"),ISNUMBER(SEARCH("/ ",I1833)),SUBSTITUTE(I1833,"/ ","_"),ISNUMBER(SEARCH(",",I1833)),SUBSTITUTE(I1833,",","_"),ISNUMBER(SEARCH("/",I1833)),SUBSTITUTE(I1833,"/","_"),ISNUMBER(SEARCH("",I1833)),I1833),I1833)),IF(OR($J$14 = "J",$J$14 = "K"),"",IF(D1833="","",IF(LEN(D1833)&gt;2,_xlfn.IFS(ISNUMBER(SEARCH("_",D1833)),D1833,ISNUMBER(SEARCH(", ",D1833)),SUBSTITUTE(D1833,", ","_"),ISNUMBER(SEARCH("/ ",D1833)),SUBSTITUTE(D1833,"/ ","_"),ISNUMBER(SEARCH(",",D1833)),SUBSTITUTE(D1833,",","_"),ISNUMBER(SEARCH("/",D1833)),SUBSTITUTE(D1833,"/","_"),ISNUMBER(SEARCH("",D1833)),D1833),D1833))))</f>
        <v/>
      </c>
      <c r="L1833" s="1"/>
      <c r="M1833" s="1" t="str">
        <f t="shared" si="141"/>
        <v/>
      </c>
      <c r="N1833" s="94" t="str">
        <f>IF($L1833="None","",IF(ISERROR(VLOOKUP($L1833,Info!$B$4:$B$266,1,FALSE)),"",VLOOKUP($L1833,Info!$B$4:$L$266,5,FALSE)))</f>
        <v/>
      </c>
      <c r="O1833" s="94" t="str">
        <f>IF(K1833="","",IF(AND($J$12&lt;&gt;"ABC",N1833="3"),"BAC",IF(N1833="3","ABC",IF($J$12&lt;&gt;"ABC",IF($J$10="Standard",VLOOKUP(K1833,Info!$BE$4:$BF$481,2,FALSE),VLOOKUP(K1833,Info!$BI$4:$BJ$482,2,FALSE)),IF($J$10="Standard",VLOOKUP(K1833,Info!$AG$4:$AH$2994,2,FALSE),VLOOKUP(K1833,Info!$AK$4:$AL$2997,2,FALSE))))))</f>
        <v/>
      </c>
      <c r="P1833" s="94" t="str">
        <f>IF($L1833="None","",IF(ISERROR(VLOOKUP($L1833,Info!$B$4:$B$266,1,FALSE)),"",VLOOKUP($L1833,Info!$B$4:$L$266,3,FALSE)))</f>
        <v/>
      </c>
      <c r="Q1833" s="96" t="str">
        <f>IF($L1833="None","",IF(ISERROR(VLOOKUP($L1833,Info!$B$4:$B$266,1,FALSE)),"",VLOOKUP($L1833,Info!$B$4:$L$266,4,FALSE)))</f>
        <v/>
      </c>
      <c r="R1833" s="1"/>
      <c r="S1833" s="6" t="str">
        <f t="shared" si="142"/>
        <v/>
      </c>
      <c r="T1833" s="6" t="str">
        <f>IF($L1833="None","",IF(ISERROR(VLOOKUP($L1833,Info!$B$4:$B$266,1,FALSE)),"",VLOOKUP($L1833,Info!$B$4:$L$266,11,FALSE)))</f>
        <v/>
      </c>
      <c r="U1833" s="1"/>
      <c r="V1833" s="1"/>
      <c r="W1833" s="1"/>
      <c r="X1833" s="1" t="str">
        <f>IF($L1833="None","",IF(ISERROR(VLOOKUP($L1833,Info!$B$4:$B$266,1,FALSE)),"",IF(OR(W1833="Metallic Liquid Tight",W1833="Non-Metallic Liquid Tight",W1833="LSZH",W1833="Greenfield"),VLOOKUP($L1833,Info!$B$4:$L$266,7,FALSE),"N/A")))</f>
        <v/>
      </c>
      <c r="Y1833" s="1"/>
      <c r="Z1833" s="96" t="str">
        <f>IF($L1833="None","",IF(ISERROR(VLOOKUP($L1833,Info!$B$4:$B$266,1,FALSE)),"",VLOOKUP($L1833,Info!$B$4:$L$266,9,FALSE)))</f>
        <v/>
      </c>
      <c r="AA1833" s="96" t="str">
        <f>IF($L1833="None","",IF(ISERROR(VLOOKUP($L1833,Info!$B$4:$B$266,1,FALSE)),"",VLOOKUP($L1833,Info!$B$4:$L$266,8,FALSE)))</f>
        <v/>
      </c>
      <c r="AB1833" s="96" t="str">
        <f>IF($L1833="None","",IF(ISERROR(VLOOKUP($L1833,Info!$B$4:$B$266,1,FALSE)),"",VLOOKUP($L1833,Info!$B$4:$L$266,10,FALSE)))</f>
        <v/>
      </c>
      <c r="AC1833" s="1" t="str">
        <f>IF(W1833="SO Cable","Black,White",IF(O1833="","",IF(P1833="","",IF($J$12&lt;&gt;"ABC",IF(P1833&lt;="250",VLOOKUP(O1833,Info!$AZ$4:$BB$22,3,FALSE),VLOOKUP(O1833,Info!$AZ$23:$BB$39,3,FALSE)),IF(P1833&lt;="250",VLOOKUP(O1833,Info!$AO$4:$AQ$22,3,FALSE),VLOOKUP(O1833,Info!$AO$23:$AP$39,3,FALSE))))))</f>
        <v/>
      </c>
      <c r="AD1833" s="1"/>
      <c r="AE1833" s="1" t="str">
        <f>IF($L1833="None","",IF(ISERROR(VLOOKUP($L1833,Info!$B$4:$B$266,1,FALSE)),"",VLOOKUP($L1833,Info!$B$4:$L$266,4,FALSE)))</f>
        <v/>
      </c>
      <c r="AF1833" s="1" t="str">
        <f>IF($L1833="None","",IF(ISERROR(VLOOKUP($L1833,Info!$B$4:$B$266,1,FALSE)),"",VLOOKUP($L1833,Info!$B$4:$L$266,6,FALSE)))</f>
        <v/>
      </c>
      <c r="AG1833" s="1"/>
      <c r="AH1833" s="33" t="str" cm="1">
        <f t="array" ref="AH1833">IF(AND(L1833&lt;&gt;"",O1833&lt;&gt;"",R1833:S1833&lt;&gt;"",W1833:X1833&lt;&gt;"",Z1833:AA1833&lt;&gt;"",AC1833&lt;&gt;""),"Good","Bad")</f>
        <v>Bad</v>
      </c>
      <c r="AL1833" t="str" cm="1">
        <f t="array" ref="AL1833">IF(R1833&gt;0,_xlfn.IFS(COUNTIF($L$20:L1833,"&lt;&gt;")&lt;101,1,COUNTIF($L$20:L1833,"&lt;&gt;")&lt;201,2,COUNTIF($L$20:L1833,"&lt;&gt;")&lt;301,3,COUNTIF($L$20:L1833,"&lt;&gt;")&lt;401,4,COUNTIF($L$20:L1833,"&lt;&gt;")&lt;501,5,COUNTIF($L$20:L1833,"&lt;&gt;")&lt;601,6,COUNTIF($L$20:L1833,"&lt;&gt;")&lt;701,7,COUNTIF($L$20:L1833,"&lt;&gt;")&lt;801,8,COUNTIF($L$20:L1833,"&lt;&gt;")&lt;901,9,COUNTIF($L$20:L1833,"&lt;&gt;")&lt;1001,10,COUNTIF($L$20:L1833,"&lt;&gt;")&lt;1101,11,COUNTIF($L$20:L1833,"&lt;&gt;")&lt;1201,12,COUNTIF($L$20:L1833,"&lt;&gt;")&lt;1301,13,COUNTIF($L$20:L1833,"&lt;&gt;")&lt;1401,14,COUNTIF($L$20:L1833,"&lt;&gt;")&lt;1501,15,COUNTIF($L$20:L1833,"&lt;&gt;")&lt;1601,16,COUNTIF($L$20:L1833,"&lt;&gt;")&lt;1701,17,COUNTIF($L$20:L1833,"&lt;&gt;")&lt;1801,18,COUNTIF($L$20:L1833,"&lt;&gt;")&lt;1901,19,COUNTIF($L$20:L1833,"&lt;&gt;")&lt;2001,20,COUNTIF($L$20:L1833,"&lt;&gt;")&lt;2101,21,COUNTIF($L$20:L1833,"&lt;&gt;")&lt;2201,22,COUNTIF($L$20:L1833,"&lt;&gt;")&lt;2301,23,COUNTIF($L$20:L1833,"&lt;&gt;")&lt;2401,24,COUNTIF($L$20:L1833,"&lt;&gt;")&lt;2501,25,COUNTIF($L$20:L1833,"&lt;&gt;")&lt;2601,26,COUNTIF($L$20:L1833,"&lt;&gt;")&lt;2701,27,COUNTIF($L$20:L1833,"&lt;&gt;")&lt;2801,28,COUNTIF($L$20:L1833,"&lt;&gt;")&lt;2901,29,COUNTIF($L$20:L1833,"&lt;&gt;")&lt;3001,30),"")</f>
        <v/>
      </c>
      <c r="AM1833" t="str">
        <f t="shared" si="140"/>
        <v/>
      </c>
      <c r="AN1833" t="str">
        <f t="shared" si="144"/>
        <v/>
      </c>
      <c r="AP1833" t="str">
        <f t="shared" si="143"/>
        <v/>
      </c>
      <c r="AQ1833" t="str">
        <f>IF(AO1833="","",COUNTIFS(AM1833:$AM$3019,AO1833))</f>
        <v/>
      </c>
    </row>
    <row r="1834" spans="1:43" x14ac:dyDescent="0.25">
      <c r="A1834" s="6" t="str">
        <f>IF(COUNT($A$20:A1833)&lt;&gt;$B$4,IF(A1833="","",A1833+1),"")</f>
        <v/>
      </c>
      <c r="B1834" s="3"/>
      <c r="C1834" s="3"/>
      <c r="D1834" s="122"/>
      <c r="E1834" s="3"/>
      <c r="F1834" s="3"/>
      <c r="G1834" s="3"/>
      <c r="H1834" s="3"/>
      <c r="I1834" s="120"/>
      <c r="J1834" s="3"/>
      <c r="K1834" s="95" t="str" cm="1">
        <f t="array" ref="K1834">IF(OR($J$14 = "A",$J$14 = "B",$J$14 = "C"),IF(I1834="","",IF(LEN(I1834)&gt;2,_xlfn.IFS(ISNUMBER(SEARCH("_",I1834)),I1834,ISNUMBER(SEARCH(", ",I1834)),SUBSTITUTE(I1834,", ","_"),ISNUMBER(SEARCH("/ ",I1834)),SUBSTITUTE(I1834,"/ ","_"),ISNUMBER(SEARCH(",",I1834)),SUBSTITUTE(I1834,",","_"),ISNUMBER(SEARCH("/",I1834)),SUBSTITUTE(I1834,"/","_"),ISNUMBER(SEARCH("",I1834)),I1834),I1834)),IF(OR($J$14 = "J",$J$14 = "K"),"",IF(D1834="","",IF(LEN(D1834)&gt;2,_xlfn.IFS(ISNUMBER(SEARCH("_",D1834)),D1834,ISNUMBER(SEARCH(", ",D1834)),SUBSTITUTE(D1834,", ","_"),ISNUMBER(SEARCH("/ ",D1834)),SUBSTITUTE(D1834,"/ ","_"),ISNUMBER(SEARCH(",",D1834)),SUBSTITUTE(D1834,",","_"),ISNUMBER(SEARCH("/",D1834)),SUBSTITUTE(D1834,"/","_"),ISNUMBER(SEARCH("",D1834)),D1834),D1834))))</f>
        <v/>
      </c>
      <c r="L1834" s="1"/>
      <c r="M1834" s="1" t="str">
        <f t="shared" si="141"/>
        <v/>
      </c>
      <c r="N1834" s="94" t="str">
        <f>IF($L1834="None","",IF(ISERROR(VLOOKUP($L1834,Info!$B$4:$B$266,1,FALSE)),"",VLOOKUP($L1834,Info!$B$4:$L$266,5,FALSE)))</f>
        <v/>
      </c>
      <c r="O1834" s="94" t="str">
        <f>IF(K1834="","",IF(AND($J$12&lt;&gt;"ABC",N1834="3"),"BAC",IF(N1834="3","ABC",IF($J$12&lt;&gt;"ABC",IF($J$10="Standard",VLOOKUP(K1834,Info!$BE$4:$BF$481,2,FALSE),VLOOKUP(K1834,Info!$BI$4:$BJ$482,2,FALSE)),IF($J$10="Standard",VLOOKUP(K1834,Info!$AG$4:$AH$2994,2,FALSE),VLOOKUP(K1834,Info!$AK$4:$AL$2997,2,FALSE))))))</f>
        <v/>
      </c>
      <c r="P1834" s="94" t="str">
        <f>IF($L1834="None","",IF(ISERROR(VLOOKUP($L1834,Info!$B$4:$B$266,1,FALSE)),"",VLOOKUP($L1834,Info!$B$4:$L$266,3,FALSE)))</f>
        <v/>
      </c>
      <c r="Q1834" s="96" t="str">
        <f>IF($L1834="None","",IF(ISERROR(VLOOKUP($L1834,Info!$B$4:$B$266,1,FALSE)),"",VLOOKUP($L1834,Info!$B$4:$L$266,4,FALSE)))</f>
        <v/>
      </c>
      <c r="R1834" s="1"/>
      <c r="S1834" s="6" t="str">
        <f t="shared" si="142"/>
        <v/>
      </c>
      <c r="T1834" s="6" t="str">
        <f>IF($L1834="None","",IF(ISERROR(VLOOKUP($L1834,Info!$B$4:$B$266,1,FALSE)),"",VLOOKUP($L1834,Info!$B$4:$L$266,11,FALSE)))</f>
        <v/>
      </c>
      <c r="U1834" s="1"/>
      <c r="V1834" s="1"/>
      <c r="W1834" s="1"/>
      <c r="X1834" s="1" t="str">
        <f>IF($L1834="None","",IF(ISERROR(VLOOKUP($L1834,Info!$B$4:$B$266,1,FALSE)),"",IF(OR(W1834="Metallic Liquid Tight",W1834="Non-Metallic Liquid Tight",W1834="LSZH",W1834="Greenfield"),VLOOKUP($L1834,Info!$B$4:$L$266,7,FALSE),"N/A")))</f>
        <v/>
      </c>
      <c r="Y1834" s="1"/>
      <c r="Z1834" s="96" t="str">
        <f>IF($L1834="None","",IF(ISERROR(VLOOKUP($L1834,Info!$B$4:$B$266,1,FALSE)),"",VLOOKUP($L1834,Info!$B$4:$L$266,9,FALSE)))</f>
        <v/>
      </c>
      <c r="AA1834" s="96" t="str">
        <f>IF($L1834="None","",IF(ISERROR(VLOOKUP($L1834,Info!$B$4:$B$266,1,FALSE)),"",VLOOKUP($L1834,Info!$B$4:$L$266,8,FALSE)))</f>
        <v/>
      </c>
      <c r="AB1834" s="96" t="str">
        <f>IF($L1834="None","",IF(ISERROR(VLOOKUP($L1834,Info!$B$4:$B$266,1,FALSE)),"",VLOOKUP($L1834,Info!$B$4:$L$266,10,FALSE)))</f>
        <v/>
      </c>
      <c r="AC1834" s="1" t="str">
        <f>IF(W1834="SO Cable","Black,White",IF(O1834="","",IF(P1834="","",IF($J$12&lt;&gt;"ABC",IF(P1834&lt;="250",VLOOKUP(O1834,Info!$AZ$4:$BB$22,3,FALSE),VLOOKUP(O1834,Info!$AZ$23:$BB$39,3,FALSE)),IF(P1834&lt;="250",VLOOKUP(O1834,Info!$AO$4:$AQ$22,3,FALSE),VLOOKUP(O1834,Info!$AO$23:$AP$39,3,FALSE))))))</f>
        <v/>
      </c>
      <c r="AD1834" s="1"/>
      <c r="AE1834" s="1" t="str">
        <f>IF($L1834="None","",IF(ISERROR(VLOOKUP($L1834,Info!$B$4:$B$266,1,FALSE)),"",VLOOKUP($L1834,Info!$B$4:$L$266,4,FALSE)))</f>
        <v/>
      </c>
      <c r="AF1834" s="1" t="str">
        <f>IF($L1834="None","",IF(ISERROR(VLOOKUP($L1834,Info!$B$4:$B$266,1,FALSE)),"",VLOOKUP($L1834,Info!$B$4:$L$266,6,FALSE)))</f>
        <v/>
      </c>
      <c r="AG1834" s="1"/>
      <c r="AH1834" s="33" t="str" cm="1">
        <f t="array" ref="AH1834">IF(AND(L1834&lt;&gt;"",O1834&lt;&gt;"",R1834:S1834&lt;&gt;"",W1834:X1834&lt;&gt;"",Z1834:AA1834&lt;&gt;"",AC1834&lt;&gt;""),"Good","Bad")</f>
        <v>Bad</v>
      </c>
      <c r="AL1834" t="str" cm="1">
        <f t="array" ref="AL1834">IF(R1834&gt;0,_xlfn.IFS(COUNTIF($L$20:L1834,"&lt;&gt;")&lt;101,1,COUNTIF($L$20:L1834,"&lt;&gt;")&lt;201,2,COUNTIF($L$20:L1834,"&lt;&gt;")&lt;301,3,COUNTIF($L$20:L1834,"&lt;&gt;")&lt;401,4,COUNTIF($L$20:L1834,"&lt;&gt;")&lt;501,5,COUNTIF($L$20:L1834,"&lt;&gt;")&lt;601,6,COUNTIF($L$20:L1834,"&lt;&gt;")&lt;701,7,COUNTIF($L$20:L1834,"&lt;&gt;")&lt;801,8,COUNTIF($L$20:L1834,"&lt;&gt;")&lt;901,9,COUNTIF($L$20:L1834,"&lt;&gt;")&lt;1001,10,COUNTIF($L$20:L1834,"&lt;&gt;")&lt;1101,11,COUNTIF($L$20:L1834,"&lt;&gt;")&lt;1201,12,COUNTIF($L$20:L1834,"&lt;&gt;")&lt;1301,13,COUNTIF($L$20:L1834,"&lt;&gt;")&lt;1401,14,COUNTIF($L$20:L1834,"&lt;&gt;")&lt;1501,15,COUNTIF($L$20:L1834,"&lt;&gt;")&lt;1601,16,COUNTIF($L$20:L1834,"&lt;&gt;")&lt;1701,17,COUNTIF($L$20:L1834,"&lt;&gt;")&lt;1801,18,COUNTIF($L$20:L1834,"&lt;&gt;")&lt;1901,19,COUNTIF($L$20:L1834,"&lt;&gt;")&lt;2001,20,COUNTIF($L$20:L1834,"&lt;&gt;")&lt;2101,21,COUNTIF($L$20:L1834,"&lt;&gt;")&lt;2201,22,COUNTIF($L$20:L1834,"&lt;&gt;")&lt;2301,23,COUNTIF($L$20:L1834,"&lt;&gt;")&lt;2401,24,COUNTIF($L$20:L1834,"&lt;&gt;")&lt;2501,25,COUNTIF($L$20:L1834,"&lt;&gt;")&lt;2601,26,COUNTIF($L$20:L1834,"&lt;&gt;")&lt;2701,27,COUNTIF($L$20:L1834,"&lt;&gt;")&lt;2801,28,COUNTIF($L$20:L1834,"&lt;&gt;")&lt;2901,29,COUNTIF($L$20:L1834,"&lt;&gt;")&lt;3001,30),"")</f>
        <v/>
      </c>
      <c r="AM1834" t="str">
        <f t="shared" si="140"/>
        <v/>
      </c>
      <c r="AN1834" t="str">
        <f t="shared" si="144"/>
        <v/>
      </c>
      <c r="AP1834" t="str">
        <f t="shared" si="143"/>
        <v/>
      </c>
      <c r="AQ1834" t="str">
        <f>IF(AO1834="","",COUNTIFS(AM1834:$AM$3019,AO1834))</f>
        <v/>
      </c>
    </row>
    <row r="1835" spans="1:43" x14ac:dyDescent="0.25">
      <c r="A1835" s="6" t="str">
        <f>IF(COUNT($A$20:A1834)&lt;&gt;$B$4,IF(A1834="","",A1834+1),"")</f>
        <v/>
      </c>
      <c r="B1835" s="3"/>
      <c r="C1835" s="3"/>
      <c r="D1835" s="122"/>
      <c r="E1835" s="3"/>
      <c r="F1835" s="3"/>
      <c r="G1835" s="3"/>
      <c r="H1835" s="3"/>
      <c r="I1835" s="120"/>
      <c r="J1835" s="3"/>
      <c r="K1835" s="95" t="str" cm="1">
        <f t="array" ref="K1835">IF(OR($J$14 = "A",$J$14 = "B",$J$14 = "C"),IF(I1835="","",IF(LEN(I1835)&gt;2,_xlfn.IFS(ISNUMBER(SEARCH("_",I1835)),I1835,ISNUMBER(SEARCH(", ",I1835)),SUBSTITUTE(I1835,", ","_"),ISNUMBER(SEARCH("/ ",I1835)),SUBSTITUTE(I1835,"/ ","_"),ISNUMBER(SEARCH(",",I1835)),SUBSTITUTE(I1835,",","_"),ISNUMBER(SEARCH("/",I1835)),SUBSTITUTE(I1835,"/","_"),ISNUMBER(SEARCH("",I1835)),I1835),I1835)),IF(OR($J$14 = "J",$J$14 = "K"),"",IF(D1835="","",IF(LEN(D1835)&gt;2,_xlfn.IFS(ISNUMBER(SEARCH("_",D1835)),D1835,ISNUMBER(SEARCH(", ",D1835)),SUBSTITUTE(D1835,", ","_"),ISNUMBER(SEARCH("/ ",D1835)),SUBSTITUTE(D1835,"/ ","_"),ISNUMBER(SEARCH(",",D1835)),SUBSTITUTE(D1835,",","_"),ISNUMBER(SEARCH("/",D1835)),SUBSTITUTE(D1835,"/","_"),ISNUMBER(SEARCH("",D1835)),D1835),D1835))))</f>
        <v/>
      </c>
      <c r="L1835" s="1"/>
      <c r="M1835" s="1" t="str">
        <f t="shared" si="141"/>
        <v/>
      </c>
      <c r="N1835" s="94" t="str">
        <f>IF($L1835="None","",IF(ISERROR(VLOOKUP($L1835,Info!$B$4:$B$266,1,FALSE)),"",VLOOKUP($L1835,Info!$B$4:$L$266,5,FALSE)))</f>
        <v/>
      </c>
      <c r="O1835" s="94" t="str">
        <f>IF(K1835="","",IF(AND($J$12&lt;&gt;"ABC",N1835="3"),"BAC",IF(N1835="3","ABC",IF($J$12&lt;&gt;"ABC",IF($J$10="Standard",VLOOKUP(K1835,Info!$BE$4:$BF$481,2,FALSE),VLOOKUP(K1835,Info!$BI$4:$BJ$482,2,FALSE)),IF($J$10="Standard",VLOOKUP(K1835,Info!$AG$4:$AH$2994,2,FALSE),VLOOKUP(K1835,Info!$AK$4:$AL$2997,2,FALSE))))))</f>
        <v/>
      </c>
      <c r="P1835" s="94" t="str">
        <f>IF($L1835="None","",IF(ISERROR(VLOOKUP($L1835,Info!$B$4:$B$266,1,FALSE)),"",VLOOKUP($L1835,Info!$B$4:$L$266,3,FALSE)))</f>
        <v/>
      </c>
      <c r="Q1835" s="96" t="str">
        <f>IF($L1835="None","",IF(ISERROR(VLOOKUP($L1835,Info!$B$4:$B$266,1,FALSE)),"",VLOOKUP($L1835,Info!$B$4:$L$266,4,FALSE)))</f>
        <v/>
      </c>
      <c r="R1835" s="1"/>
      <c r="S1835" s="6" t="str">
        <f t="shared" si="142"/>
        <v/>
      </c>
      <c r="T1835" s="6" t="str">
        <f>IF($L1835="None","",IF(ISERROR(VLOOKUP($L1835,Info!$B$4:$B$266,1,FALSE)),"",VLOOKUP($L1835,Info!$B$4:$L$266,11,FALSE)))</f>
        <v/>
      </c>
      <c r="U1835" s="1"/>
      <c r="V1835" s="1"/>
      <c r="W1835" s="1"/>
      <c r="X1835" s="1" t="str">
        <f>IF($L1835="None","",IF(ISERROR(VLOOKUP($L1835,Info!$B$4:$B$266,1,FALSE)),"",IF(OR(W1835="Metallic Liquid Tight",W1835="Non-Metallic Liquid Tight",W1835="LSZH",W1835="Greenfield"),VLOOKUP($L1835,Info!$B$4:$L$266,7,FALSE),"N/A")))</f>
        <v/>
      </c>
      <c r="Y1835" s="1"/>
      <c r="Z1835" s="96" t="str">
        <f>IF($L1835="None","",IF(ISERROR(VLOOKUP($L1835,Info!$B$4:$B$266,1,FALSE)),"",VLOOKUP($L1835,Info!$B$4:$L$266,9,FALSE)))</f>
        <v/>
      </c>
      <c r="AA1835" s="96" t="str">
        <f>IF($L1835="None","",IF(ISERROR(VLOOKUP($L1835,Info!$B$4:$B$266,1,FALSE)),"",VLOOKUP($L1835,Info!$B$4:$L$266,8,FALSE)))</f>
        <v/>
      </c>
      <c r="AB1835" s="96" t="str">
        <f>IF($L1835="None","",IF(ISERROR(VLOOKUP($L1835,Info!$B$4:$B$266,1,FALSE)),"",VLOOKUP($L1835,Info!$B$4:$L$266,10,FALSE)))</f>
        <v/>
      </c>
      <c r="AC1835" s="1" t="str">
        <f>IF(W1835="SO Cable","Black,White",IF(O1835="","",IF(P1835="","",IF($J$12&lt;&gt;"ABC",IF(P1835&lt;="250",VLOOKUP(O1835,Info!$AZ$4:$BB$22,3,FALSE),VLOOKUP(O1835,Info!$AZ$23:$BB$39,3,FALSE)),IF(P1835&lt;="250",VLOOKUP(O1835,Info!$AO$4:$AQ$22,3,FALSE),VLOOKUP(O1835,Info!$AO$23:$AP$39,3,FALSE))))))</f>
        <v/>
      </c>
      <c r="AD1835" s="1"/>
      <c r="AE1835" s="1" t="str">
        <f>IF($L1835="None","",IF(ISERROR(VLOOKUP($L1835,Info!$B$4:$B$266,1,FALSE)),"",VLOOKUP($L1835,Info!$B$4:$L$266,4,FALSE)))</f>
        <v/>
      </c>
      <c r="AF1835" s="1" t="str">
        <f>IF($L1835="None","",IF(ISERROR(VLOOKUP($L1835,Info!$B$4:$B$266,1,FALSE)),"",VLOOKUP($L1835,Info!$B$4:$L$266,6,FALSE)))</f>
        <v/>
      </c>
      <c r="AG1835" s="1"/>
      <c r="AH1835" s="33" t="str" cm="1">
        <f t="array" ref="AH1835">IF(AND(L1835&lt;&gt;"",O1835&lt;&gt;"",R1835:S1835&lt;&gt;"",W1835:X1835&lt;&gt;"",Z1835:AA1835&lt;&gt;"",AC1835&lt;&gt;""),"Good","Bad")</f>
        <v>Bad</v>
      </c>
      <c r="AL1835" t="str" cm="1">
        <f t="array" ref="AL1835">IF(R1835&gt;0,_xlfn.IFS(COUNTIF($L$20:L1835,"&lt;&gt;")&lt;101,1,COUNTIF($L$20:L1835,"&lt;&gt;")&lt;201,2,COUNTIF($L$20:L1835,"&lt;&gt;")&lt;301,3,COUNTIF($L$20:L1835,"&lt;&gt;")&lt;401,4,COUNTIF($L$20:L1835,"&lt;&gt;")&lt;501,5,COUNTIF($L$20:L1835,"&lt;&gt;")&lt;601,6,COUNTIF($L$20:L1835,"&lt;&gt;")&lt;701,7,COUNTIF($L$20:L1835,"&lt;&gt;")&lt;801,8,COUNTIF($L$20:L1835,"&lt;&gt;")&lt;901,9,COUNTIF($L$20:L1835,"&lt;&gt;")&lt;1001,10,COUNTIF($L$20:L1835,"&lt;&gt;")&lt;1101,11,COUNTIF($L$20:L1835,"&lt;&gt;")&lt;1201,12,COUNTIF($L$20:L1835,"&lt;&gt;")&lt;1301,13,COUNTIF($L$20:L1835,"&lt;&gt;")&lt;1401,14,COUNTIF($L$20:L1835,"&lt;&gt;")&lt;1501,15,COUNTIF($L$20:L1835,"&lt;&gt;")&lt;1601,16,COUNTIF($L$20:L1835,"&lt;&gt;")&lt;1701,17,COUNTIF($L$20:L1835,"&lt;&gt;")&lt;1801,18,COUNTIF($L$20:L1835,"&lt;&gt;")&lt;1901,19,COUNTIF($L$20:L1835,"&lt;&gt;")&lt;2001,20,COUNTIF($L$20:L1835,"&lt;&gt;")&lt;2101,21,COUNTIF($L$20:L1835,"&lt;&gt;")&lt;2201,22,COUNTIF($L$20:L1835,"&lt;&gt;")&lt;2301,23,COUNTIF($L$20:L1835,"&lt;&gt;")&lt;2401,24,COUNTIF($L$20:L1835,"&lt;&gt;")&lt;2501,25,COUNTIF($L$20:L1835,"&lt;&gt;")&lt;2601,26,COUNTIF($L$20:L1835,"&lt;&gt;")&lt;2701,27,COUNTIF($L$20:L1835,"&lt;&gt;")&lt;2801,28,COUNTIF($L$20:L1835,"&lt;&gt;")&lt;2901,29,COUNTIF($L$20:L1835,"&lt;&gt;")&lt;3001,30),"")</f>
        <v/>
      </c>
      <c r="AM1835" t="str">
        <f t="shared" si="140"/>
        <v/>
      </c>
      <c r="AN1835" t="str">
        <f t="shared" si="144"/>
        <v/>
      </c>
      <c r="AP1835" t="str">
        <f t="shared" si="143"/>
        <v/>
      </c>
      <c r="AQ1835" t="str">
        <f>IF(AO1835="","",COUNTIFS(AM1835:$AM$3019,AO1835))</f>
        <v/>
      </c>
    </row>
    <row r="1836" spans="1:43" x14ac:dyDescent="0.25">
      <c r="A1836" s="6" t="str">
        <f>IF(COUNT($A$20:A1835)&lt;&gt;$B$4,IF(A1835="","",A1835+1),"")</f>
        <v/>
      </c>
      <c r="B1836" s="3"/>
      <c r="C1836" s="3"/>
      <c r="D1836" s="122"/>
      <c r="E1836" s="3"/>
      <c r="F1836" s="3"/>
      <c r="G1836" s="3"/>
      <c r="H1836" s="3"/>
      <c r="I1836" s="120"/>
      <c r="J1836" s="3"/>
      <c r="K1836" s="95" t="str" cm="1">
        <f t="array" ref="K1836">IF(OR($J$14 = "A",$J$14 = "B",$J$14 = "C"),IF(I1836="","",IF(LEN(I1836)&gt;2,_xlfn.IFS(ISNUMBER(SEARCH("_",I1836)),I1836,ISNUMBER(SEARCH(", ",I1836)),SUBSTITUTE(I1836,", ","_"),ISNUMBER(SEARCH("/ ",I1836)),SUBSTITUTE(I1836,"/ ","_"),ISNUMBER(SEARCH(",",I1836)),SUBSTITUTE(I1836,",","_"),ISNUMBER(SEARCH("/",I1836)),SUBSTITUTE(I1836,"/","_"),ISNUMBER(SEARCH("",I1836)),I1836),I1836)),IF(OR($J$14 = "J",$J$14 = "K"),"",IF(D1836="","",IF(LEN(D1836)&gt;2,_xlfn.IFS(ISNUMBER(SEARCH("_",D1836)),D1836,ISNUMBER(SEARCH(", ",D1836)),SUBSTITUTE(D1836,", ","_"),ISNUMBER(SEARCH("/ ",D1836)),SUBSTITUTE(D1836,"/ ","_"),ISNUMBER(SEARCH(",",D1836)),SUBSTITUTE(D1836,",","_"),ISNUMBER(SEARCH("/",D1836)),SUBSTITUTE(D1836,"/","_"),ISNUMBER(SEARCH("",D1836)),D1836),D1836))))</f>
        <v/>
      </c>
      <c r="L1836" s="1"/>
      <c r="M1836" s="1" t="str">
        <f t="shared" si="141"/>
        <v/>
      </c>
      <c r="N1836" s="94" t="str">
        <f>IF($L1836="None","",IF(ISERROR(VLOOKUP($L1836,Info!$B$4:$B$266,1,FALSE)),"",VLOOKUP($L1836,Info!$B$4:$L$266,5,FALSE)))</f>
        <v/>
      </c>
      <c r="O1836" s="94" t="str">
        <f>IF(K1836="","",IF(AND($J$12&lt;&gt;"ABC",N1836="3"),"BAC",IF(N1836="3","ABC",IF($J$12&lt;&gt;"ABC",IF($J$10="Standard",VLOOKUP(K1836,Info!$BE$4:$BF$481,2,FALSE),VLOOKUP(K1836,Info!$BI$4:$BJ$482,2,FALSE)),IF($J$10="Standard",VLOOKUP(K1836,Info!$AG$4:$AH$2994,2,FALSE),VLOOKUP(K1836,Info!$AK$4:$AL$2997,2,FALSE))))))</f>
        <v/>
      </c>
      <c r="P1836" s="94" t="str">
        <f>IF($L1836="None","",IF(ISERROR(VLOOKUP($L1836,Info!$B$4:$B$266,1,FALSE)),"",VLOOKUP($L1836,Info!$B$4:$L$266,3,FALSE)))</f>
        <v/>
      </c>
      <c r="Q1836" s="96" t="str">
        <f>IF($L1836="None","",IF(ISERROR(VLOOKUP($L1836,Info!$B$4:$B$266,1,FALSE)),"",VLOOKUP($L1836,Info!$B$4:$L$266,4,FALSE)))</f>
        <v/>
      </c>
      <c r="R1836" s="1"/>
      <c r="S1836" s="6" t="str">
        <f t="shared" si="142"/>
        <v/>
      </c>
      <c r="T1836" s="6" t="str">
        <f>IF($L1836="None","",IF(ISERROR(VLOOKUP($L1836,Info!$B$4:$B$266,1,FALSE)),"",VLOOKUP($L1836,Info!$B$4:$L$266,11,FALSE)))</f>
        <v/>
      </c>
      <c r="U1836" s="1"/>
      <c r="V1836" s="1"/>
      <c r="W1836" s="1"/>
      <c r="X1836" s="1" t="str">
        <f>IF($L1836="None","",IF(ISERROR(VLOOKUP($L1836,Info!$B$4:$B$266,1,FALSE)),"",IF(OR(W1836="Metallic Liquid Tight",W1836="Non-Metallic Liquid Tight",W1836="LSZH",W1836="Greenfield"),VLOOKUP($L1836,Info!$B$4:$L$266,7,FALSE),"N/A")))</f>
        <v/>
      </c>
      <c r="Y1836" s="1"/>
      <c r="Z1836" s="96" t="str">
        <f>IF($L1836="None","",IF(ISERROR(VLOOKUP($L1836,Info!$B$4:$B$266,1,FALSE)),"",VLOOKUP($L1836,Info!$B$4:$L$266,9,FALSE)))</f>
        <v/>
      </c>
      <c r="AA1836" s="96" t="str">
        <f>IF($L1836="None","",IF(ISERROR(VLOOKUP($L1836,Info!$B$4:$B$266,1,FALSE)),"",VLOOKUP($L1836,Info!$B$4:$L$266,8,FALSE)))</f>
        <v/>
      </c>
      <c r="AB1836" s="96" t="str">
        <f>IF($L1836="None","",IF(ISERROR(VLOOKUP($L1836,Info!$B$4:$B$266,1,FALSE)),"",VLOOKUP($L1836,Info!$B$4:$L$266,10,FALSE)))</f>
        <v/>
      </c>
      <c r="AC1836" s="1" t="str">
        <f>IF(W1836="SO Cable","Black,White",IF(O1836="","",IF(P1836="","",IF($J$12&lt;&gt;"ABC",IF(P1836&lt;="250",VLOOKUP(O1836,Info!$AZ$4:$BB$22,3,FALSE),VLOOKUP(O1836,Info!$AZ$23:$BB$39,3,FALSE)),IF(P1836&lt;="250",VLOOKUP(O1836,Info!$AO$4:$AQ$22,3,FALSE),VLOOKUP(O1836,Info!$AO$23:$AP$39,3,FALSE))))))</f>
        <v/>
      </c>
      <c r="AD1836" s="1"/>
      <c r="AE1836" s="1" t="str">
        <f>IF($L1836="None","",IF(ISERROR(VLOOKUP($L1836,Info!$B$4:$B$266,1,FALSE)),"",VLOOKUP($L1836,Info!$B$4:$L$266,4,FALSE)))</f>
        <v/>
      </c>
      <c r="AF1836" s="1" t="str">
        <f>IF($L1836="None","",IF(ISERROR(VLOOKUP($L1836,Info!$B$4:$B$266,1,FALSE)),"",VLOOKUP($L1836,Info!$B$4:$L$266,6,FALSE)))</f>
        <v/>
      </c>
      <c r="AG1836" s="1"/>
      <c r="AH1836" s="33" t="str" cm="1">
        <f t="array" ref="AH1836">IF(AND(L1836&lt;&gt;"",O1836&lt;&gt;"",R1836:S1836&lt;&gt;"",W1836:X1836&lt;&gt;"",Z1836:AA1836&lt;&gt;"",AC1836&lt;&gt;""),"Good","Bad")</f>
        <v>Bad</v>
      </c>
      <c r="AL1836" t="str" cm="1">
        <f t="array" ref="AL1836">IF(R1836&gt;0,_xlfn.IFS(COUNTIF($L$20:L1836,"&lt;&gt;")&lt;101,1,COUNTIF($L$20:L1836,"&lt;&gt;")&lt;201,2,COUNTIF($L$20:L1836,"&lt;&gt;")&lt;301,3,COUNTIF($L$20:L1836,"&lt;&gt;")&lt;401,4,COUNTIF($L$20:L1836,"&lt;&gt;")&lt;501,5,COUNTIF($L$20:L1836,"&lt;&gt;")&lt;601,6,COUNTIF($L$20:L1836,"&lt;&gt;")&lt;701,7,COUNTIF($L$20:L1836,"&lt;&gt;")&lt;801,8,COUNTIF($L$20:L1836,"&lt;&gt;")&lt;901,9,COUNTIF($L$20:L1836,"&lt;&gt;")&lt;1001,10,COUNTIF($L$20:L1836,"&lt;&gt;")&lt;1101,11,COUNTIF($L$20:L1836,"&lt;&gt;")&lt;1201,12,COUNTIF($L$20:L1836,"&lt;&gt;")&lt;1301,13,COUNTIF($L$20:L1836,"&lt;&gt;")&lt;1401,14,COUNTIF($L$20:L1836,"&lt;&gt;")&lt;1501,15,COUNTIF($L$20:L1836,"&lt;&gt;")&lt;1601,16,COUNTIF($L$20:L1836,"&lt;&gt;")&lt;1701,17,COUNTIF($L$20:L1836,"&lt;&gt;")&lt;1801,18,COUNTIF($L$20:L1836,"&lt;&gt;")&lt;1901,19,COUNTIF($L$20:L1836,"&lt;&gt;")&lt;2001,20,COUNTIF($L$20:L1836,"&lt;&gt;")&lt;2101,21,COUNTIF($L$20:L1836,"&lt;&gt;")&lt;2201,22,COUNTIF($L$20:L1836,"&lt;&gt;")&lt;2301,23,COUNTIF($L$20:L1836,"&lt;&gt;")&lt;2401,24,COUNTIF($L$20:L1836,"&lt;&gt;")&lt;2501,25,COUNTIF($L$20:L1836,"&lt;&gt;")&lt;2601,26,COUNTIF($L$20:L1836,"&lt;&gt;")&lt;2701,27,COUNTIF($L$20:L1836,"&lt;&gt;")&lt;2801,28,COUNTIF($L$20:L1836,"&lt;&gt;")&lt;2901,29,COUNTIF($L$20:L1836,"&lt;&gt;")&lt;3001,30),"")</f>
        <v/>
      </c>
      <c r="AM1836" t="str">
        <f t="shared" si="140"/>
        <v/>
      </c>
      <c r="AN1836" t="str">
        <f t="shared" si="144"/>
        <v/>
      </c>
      <c r="AP1836" t="str">
        <f t="shared" si="143"/>
        <v/>
      </c>
      <c r="AQ1836" t="str">
        <f>IF(AO1836="","",COUNTIFS(AM1836:$AM$3019,AO1836))</f>
        <v/>
      </c>
    </row>
    <row r="1837" spans="1:43" x14ac:dyDescent="0.25">
      <c r="A1837" s="6" t="str">
        <f>IF(COUNT($A$20:A1836)&lt;&gt;$B$4,IF(A1836="","",A1836+1),"")</f>
        <v/>
      </c>
      <c r="B1837" s="3"/>
      <c r="C1837" s="3"/>
      <c r="D1837" s="122"/>
      <c r="E1837" s="3"/>
      <c r="F1837" s="3"/>
      <c r="G1837" s="3"/>
      <c r="H1837" s="3"/>
      <c r="I1837" s="120"/>
      <c r="J1837" s="3"/>
      <c r="K1837" s="95" t="str" cm="1">
        <f t="array" ref="K1837">IF(OR($J$14 = "A",$J$14 = "B",$J$14 = "C"),IF(I1837="","",IF(LEN(I1837)&gt;2,_xlfn.IFS(ISNUMBER(SEARCH("_",I1837)),I1837,ISNUMBER(SEARCH(", ",I1837)),SUBSTITUTE(I1837,", ","_"),ISNUMBER(SEARCH("/ ",I1837)),SUBSTITUTE(I1837,"/ ","_"),ISNUMBER(SEARCH(",",I1837)),SUBSTITUTE(I1837,",","_"),ISNUMBER(SEARCH("/",I1837)),SUBSTITUTE(I1837,"/","_"),ISNUMBER(SEARCH("",I1837)),I1837),I1837)),IF(OR($J$14 = "J",$J$14 = "K"),"",IF(D1837="","",IF(LEN(D1837)&gt;2,_xlfn.IFS(ISNUMBER(SEARCH("_",D1837)),D1837,ISNUMBER(SEARCH(", ",D1837)),SUBSTITUTE(D1837,", ","_"),ISNUMBER(SEARCH("/ ",D1837)),SUBSTITUTE(D1837,"/ ","_"),ISNUMBER(SEARCH(",",D1837)),SUBSTITUTE(D1837,",","_"),ISNUMBER(SEARCH("/",D1837)),SUBSTITUTE(D1837,"/","_"),ISNUMBER(SEARCH("",D1837)),D1837),D1837))))</f>
        <v/>
      </c>
      <c r="L1837" s="1"/>
      <c r="M1837" s="1" t="str">
        <f t="shared" si="141"/>
        <v/>
      </c>
      <c r="N1837" s="94" t="str">
        <f>IF($L1837="None","",IF(ISERROR(VLOOKUP($L1837,Info!$B$4:$B$266,1,FALSE)),"",VLOOKUP($L1837,Info!$B$4:$L$266,5,FALSE)))</f>
        <v/>
      </c>
      <c r="O1837" s="94" t="str">
        <f>IF(K1837="","",IF(AND($J$12&lt;&gt;"ABC",N1837="3"),"BAC",IF(N1837="3","ABC",IF($J$12&lt;&gt;"ABC",IF($J$10="Standard",VLOOKUP(K1837,Info!$BE$4:$BF$481,2,FALSE),VLOOKUP(K1837,Info!$BI$4:$BJ$482,2,FALSE)),IF($J$10="Standard",VLOOKUP(K1837,Info!$AG$4:$AH$2994,2,FALSE),VLOOKUP(K1837,Info!$AK$4:$AL$2997,2,FALSE))))))</f>
        <v/>
      </c>
      <c r="P1837" s="94" t="str">
        <f>IF($L1837="None","",IF(ISERROR(VLOOKUP($L1837,Info!$B$4:$B$266,1,FALSE)),"",VLOOKUP($L1837,Info!$B$4:$L$266,3,FALSE)))</f>
        <v/>
      </c>
      <c r="Q1837" s="96" t="str">
        <f>IF($L1837="None","",IF(ISERROR(VLOOKUP($L1837,Info!$B$4:$B$266,1,FALSE)),"",VLOOKUP($L1837,Info!$B$4:$L$266,4,FALSE)))</f>
        <v/>
      </c>
      <c r="R1837" s="1"/>
      <c r="S1837" s="6" t="str">
        <f t="shared" si="142"/>
        <v/>
      </c>
      <c r="T1837" s="6" t="str">
        <f>IF($L1837="None","",IF(ISERROR(VLOOKUP($L1837,Info!$B$4:$B$266,1,FALSE)),"",VLOOKUP($L1837,Info!$B$4:$L$266,11,FALSE)))</f>
        <v/>
      </c>
      <c r="U1837" s="1"/>
      <c r="V1837" s="1"/>
      <c r="W1837" s="1"/>
      <c r="X1837" s="1" t="str">
        <f>IF($L1837="None","",IF(ISERROR(VLOOKUP($L1837,Info!$B$4:$B$266,1,FALSE)),"",IF(OR(W1837="Metallic Liquid Tight",W1837="Non-Metallic Liquid Tight",W1837="LSZH",W1837="Greenfield"),VLOOKUP($L1837,Info!$B$4:$L$266,7,FALSE),"N/A")))</f>
        <v/>
      </c>
      <c r="Y1837" s="1"/>
      <c r="Z1837" s="96" t="str">
        <f>IF($L1837="None","",IF(ISERROR(VLOOKUP($L1837,Info!$B$4:$B$266,1,FALSE)),"",VLOOKUP($L1837,Info!$B$4:$L$266,9,FALSE)))</f>
        <v/>
      </c>
      <c r="AA1837" s="96" t="str">
        <f>IF($L1837="None","",IF(ISERROR(VLOOKUP($L1837,Info!$B$4:$B$266,1,FALSE)),"",VLOOKUP($L1837,Info!$B$4:$L$266,8,FALSE)))</f>
        <v/>
      </c>
      <c r="AB1837" s="96" t="str">
        <f>IF($L1837="None","",IF(ISERROR(VLOOKUP($L1837,Info!$B$4:$B$266,1,FALSE)),"",VLOOKUP($L1837,Info!$B$4:$L$266,10,FALSE)))</f>
        <v/>
      </c>
      <c r="AC1837" s="1" t="str">
        <f>IF(W1837="SO Cable","Black,White",IF(O1837="","",IF(P1837="","",IF($J$12&lt;&gt;"ABC",IF(P1837&lt;="250",VLOOKUP(O1837,Info!$AZ$4:$BB$22,3,FALSE),VLOOKUP(O1837,Info!$AZ$23:$BB$39,3,FALSE)),IF(P1837&lt;="250",VLOOKUP(O1837,Info!$AO$4:$AQ$22,3,FALSE),VLOOKUP(O1837,Info!$AO$23:$AP$39,3,FALSE))))))</f>
        <v/>
      </c>
      <c r="AD1837" s="1"/>
      <c r="AE1837" s="1" t="str">
        <f>IF($L1837="None","",IF(ISERROR(VLOOKUP($L1837,Info!$B$4:$B$266,1,FALSE)),"",VLOOKUP($L1837,Info!$B$4:$L$266,4,FALSE)))</f>
        <v/>
      </c>
      <c r="AF1837" s="1" t="str">
        <f>IF($L1837="None","",IF(ISERROR(VLOOKUP($L1837,Info!$B$4:$B$266,1,FALSE)),"",VLOOKUP($L1837,Info!$B$4:$L$266,6,FALSE)))</f>
        <v/>
      </c>
      <c r="AG1837" s="1"/>
      <c r="AH1837" s="33" t="str" cm="1">
        <f t="array" ref="AH1837">IF(AND(L1837&lt;&gt;"",O1837&lt;&gt;"",R1837:S1837&lt;&gt;"",W1837:X1837&lt;&gt;"",Z1837:AA1837&lt;&gt;"",AC1837&lt;&gt;""),"Good","Bad")</f>
        <v>Bad</v>
      </c>
      <c r="AL1837" t="str" cm="1">
        <f t="array" ref="AL1837">IF(R1837&gt;0,_xlfn.IFS(COUNTIF($L$20:L1837,"&lt;&gt;")&lt;101,1,COUNTIF($L$20:L1837,"&lt;&gt;")&lt;201,2,COUNTIF($L$20:L1837,"&lt;&gt;")&lt;301,3,COUNTIF($L$20:L1837,"&lt;&gt;")&lt;401,4,COUNTIF($L$20:L1837,"&lt;&gt;")&lt;501,5,COUNTIF($L$20:L1837,"&lt;&gt;")&lt;601,6,COUNTIF($L$20:L1837,"&lt;&gt;")&lt;701,7,COUNTIF($L$20:L1837,"&lt;&gt;")&lt;801,8,COUNTIF($L$20:L1837,"&lt;&gt;")&lt;901,9,COUNTIF($L$20:L1837,"&lt;&gt;")&lt;1001,10,COUNTIF($L$20:L1837,"&lt;&gt;")&lt;1101,11,COUNTIF($L$20:L1837,"&lt;&gt;")&lt;1201,12,COUNTIF($L$20:L1837,"&lt;&gt;")&lt;1301,13,COUNTIF($L$20:L1837,"&lt;&gt;")&lt;1401,14,COUNTIF($L$20:L1837,"&lt;&gt;")&lt;1501,15,COUNTIF($L$20:L1837,"&lt;&gt;")&lt;1601,16,COUNTIF($L$20:L1837,"&lt;&gt;")&lt;1701,17,COUNTIF($L$20:L1837,"&lt;&gt;")&lt;1801,18,COUNTIF($L$20:L1837,"&lt;&gt;")&lt;1901,19,COUNTIF($L$20:L1837,"&lt;&gt;")&lt;2001,20,COUNTIF($L$20:L1837,"&lt;&gt;")&lt;2101,21,COUNTIF($L$20:L1837,"&lt;&gt;")&lt;2201,22,COUNTIF($L$20:L1837,"&lt;&gt;")&lt;2301,23,COUNTIF($L$20:L1837,"&lt;&gt;")&lt;2401,24,COUNTIF($L$20:L1837,"&lt;&gt;")&lt;2501,25,COUNTIF($L$20:L1837,"&lt;&gt;")&lt;2601,26,COUNTIF($L$20:L1837,"&lt;&gt;")&lt;2701,27,COUNTIF($L$20:L1837,"&lt;&gt;")&lt;2801,28,COUNTIF($L$20:L1837,"&lt;&gt;")&lt;2901,29,COUNTIF($L$20:L1837,"&lt;&gt;")&lt;3001,30),"")</f>
        <v/>
      </c>
      <c r="AM1837" t="str">
        <f t="shared" si="140"/>
        <v/>
      </c>
      <c r="AN1837" t="str">
        <f t="shared" si="144"/>
        <v/>
      </c>
      <c r="AP1837" t="str">
        <f t="shared" si="143"/>
        <v/>
      </c>
      <c r="AQ1837" t="str">
        <f>IF(AO1837="","",COUNTIFS(AM1837:$AM$3019,AO1837))</f>
        <v/>
      </c>
    </row>
    <row r="1838" spans="1:43" x14ac:dyDescent="0.25">
      <c r="A1838" s="6" t="str">
        <f>IF(COUNT($A$20:A1837)&lt;&gt;$B$4,IF(A1837="","",A1837+1),"")</f>
        <v/>
      </c>
      <c r="B1838" s="3"/>
      <c r="C1838" s="3"/>
      <c r="D1838" s="122"/>
      <c r="E1838" s="3"/>
      <c r="F1838" s="3"/>
      <c r="G1838" s="3"/>
      <c r="H1838" s="3"/>
      <c r="I1838" s="120"/>
      <c r="J1838" s="3"/>
      <c r="K1838" s="95" t="str" cm="1">
        <f t="array" ref="K1838">IF(OR($J$14 = "A",$J$14 = "B",$J$14 = "C"),IF(I1838="","",IF(LEN(I1838)&gt;2,_xlfn.IFS(ISNUMBER(SEARCH("_",I1838)),I1838,ISNUMBER(SEARCH(", ",I1838)),SUBSTITUTE(I1838,", ","_"),ISNUMBER(SEARCH("/ ",I1838)),SUBSTITUTE(I1838,"/ ","_"),ISNUMBER(SEARCH(",",I1838)),SUBSTITUTE(I1838,",","_"),ISNUMBER(SEARCH("/",I1838)),SUBSTITUTE(I1838,"/","_"),ISNUMBER(SEARCH("",I1838)),I1838),I1838)),IF(OR($J$14 = "J",$J$14 = "K"),"",IF(D1838="","",IF(LEN(D1838)&gt;2,_xlfn.IFS(ISNUMBER(SEARCH("_",D1838)),D1838,ISNUMBER(SEARCH(", ",D1838)),SUBSTITUTE(D1838,", ","_"),ISNUMBER(SEARCH("/ ",D1838)),SUBSTITUTE(D1838,"/ ","_"),ISNUMBER(SEARCH(",",D1838)),SUBSTITUTE(D1838,",","_"),ISNUMBER(SEARCH("/",D1838)),SUBSTITUTE(D1838,"/","_"),ISNUMBER(SEARCH("",D1838)),D1838),D1838))))</f>
        <v/>
      </c>
      <c r="L1838" s="1"/>
      <c r="M1838" s="1" t="str">
        <f t="shared" si="141"/>
        <v/>
      </c>
      <c r="N1838" s="94" t="str">
        <f>IF($L1838="None","",IF(ISERROR(VLOOKUP($L1838,Info!$B$4:$B$266,1,FALSE)),"",VLOOKUP($L1838,Info!$B$4:$L$266,5,FALSE)))</f>
        <v/>
      </c>
      <c r="O1838" s="94" t="str">
        <f>IF(K1838="","",IF(AND($J$12&lt;&gt;"ABC",N1838="3"),"BAC",IF(N1838="3","ABC",IF($J$12&lt;&gt;"ABC",IF($J$10="Standard",VLOOKUP(K1838,Info!$BE$4:$BF$481,2,FALSE),VLOOKUP(K1838,Info!$BI$4:$BJ$482,2,FALSE)),IF($J$10="Standard",VLOOKUP(K1838,Info!$AG$4:$AH$2994,2,FALSE),VLOOKUP(K1838,Info!$AK$4:$AL$2997,2,FALSE))))))</f>
        <v/>
      </c>
      <c r="P1838" s="94" t="str">
        <f>IF($L1838="None","",IF(ISERROR(VLOOKUP($L1838,Info!$B$4:$B$266,1,FALSE)),"",VLOOKUP($L1838,Info!$B$4:$L$266,3,FALSE)))</f>
        <v/>
      </c>
      <c r="Q1838" s="96" t="str">
        <f>IF($L1838="None","",IF(ISERROR(VLOOKUP($L1838,Info!$B$4:$B$266,1,FALSE)),"",VLOOKUP($L1838,Info!$B$4:$L$266,4,FALSE)))</f>
        <v/>
      </c>
      <c r="R1838" s="1"/>
      <c r="S1838" s="6" t="str">
        <f t="shared" si="142"/>
        <v/>
      </c>
      <c r="T1838" s="6" t="str">
        <f>IF($L1838="None","",IF(ISERROR(VLOOKUP($L1838,Info!$B$4:$B$266,1,FALSE)),"",VLOOKUP($L1838,Info!$B$4:$L$266,11,FALSE)))</f>
        <v/>
      </c>
      <c r="U1838" s="1"/>
      <c r="V1838" s="1"/>
      <c r="W1838" s="1"/>
      <c r="X1838" s="1" t="str">
        <f>IF($L1838="None","",IF(ISERROR(VLOOKUP($L1838,Info!$B$4:$B$266,1,FALSE)),"",IF(OR(W1838="Metallic Liquid Tight",W1838="Non-Metallic Liquid Tight",W1838="LSZH",W1838="Greenfield"),VLOOKUP($L1838,Info!$B$4:$L$266,7,FALSE),"N/A")))</f>
        <v/>
      </c>
      <c r="Y1838" s="1"/>
      <c r="Z1838" s="96" t="str">
        <f>IF($L1838="None","",IF(ISERROR(VLOOKUP($L1838,Info!$B$4:$B$266,1,FALSE)),"",VLOOKUP($L1838,Info!$B$4:$L$266,9,FALSE)))</f>
        <v/>
      </c>
      <c r="AA1838" s="96" t="str">
        <f>IF($L1838="None","",IF(ISERROR(VLOOKUP($L1838,Info!$B$4:$B$266,1,FALSE)),"",VLOOKUP($L1838,Info!$B$4:$L$266,8,FALSE)))</f>
        <v/>
      </c>
      <c r="AB1838" s="96" t="str">
        <f>IF($L1838="None","",IF(ISERROR(VLOOKUP($L1838,Info!$B$4:$B$266,1,FALSE)),"",VLOOKUP($L1838,Info!$B$4:$L$266,10,FALSE)))</f>
        <v/>
      </c>
      <c r="AC1838" s="1" t="str">
        <f>IF(W1838="SO Cable","Black,White",IF(O1838="","",IF(P1838="","",IF($J$12&lt;&gt;"ABC",IF(P1838&lt;="250",VLOOKUP(O1838,Info!$AZ$4:$BB$22,3,FALSE),VLOOKUP(O1838,Info!$AZ$23:$BB$39,3,FALSE)),IF(P1838&lt;="250",VLOOKUP(O1838,Info!$AO$4:$AQ$22,3,FALSE),VLOOKUP(O1838,Info!$AO$23:$AP$39,3,FALSE))))))</f>
        <v/>
      </c>
      <c r="AD1838" s="1"/>
      <c r="AE1838" s="1" t="str">
        <f>IF($L1838="None","",IF(ISERROR(VLOOKUP($L1838,Info!$B$4:$B$266,1,FALSE)),"",VLOOKUP($L1838,Info!$B$4:$L$266,4,FALSE)))</f>
        <v/>
      </c>
      <c r="AF1838" s="1" t="str">
        <f>IF($L1838="None","",IF(ISERROR(VLOOKUP($L1838,Info!$B$4:$B$266,1,FALSE)),"",VLOOKUP($L1838,Info!$B$4:$L$266,6,FALSE)))</f>
        <v/>
      </c>
      <c r="AG1838" s="1"/>
      <c r="AH1838" s="33" t="str" cm="1">
        <f t="array" ref="AH1838">IF(AND(L1838&lt;&gt;"",O1838&lt;&gt;"",R1838:S1838&lt;&gt;"",W1838:X1838&lt;&gt;"",Z1838:AA1838&lt;&gt;"",AC1838&lt;&gt;""),"Good","Bad")</f>
        <v>Bad</v>
      </c>
      <c r="AL1838" t="str" cm="1">
        <f t="array" ref="AL1838">IF(R1838&gt;0,_xlfn.IFS(COUNTIF($L$20:L1838,"&lt;&gt;")&lt;101,1,COUNTIF($L$20:L1838,"&lt;&gt;")&lt;201,2,COUNTIF($L$20:L1838,"&lt;&gt;")&lt;301,3,COUNTIF($L$20:L1838,"&lt;&gt;")&lt;401,4,COUNTIF($L$20:L1838,"&lt;&gt;")&lt;501,5,COUNTIF($L$20:L1838,"&lt;&gt;")&lt;601,6,COUNTIF($L$20:L1838,"&lt;&gt;")&lt;701,7,COUNTIF($L$20:L1838,"&lt;&gt;")&lt;801,8,COUNTIF($L$20:L1838,"&lt;&gt;")&lt;901,9,COUNTIF($L$20:L1838,"&lt;&gt;")&lt;1001,10,COUNTIF($L$20:L1838,"&lt;&gt;")&lt;1101,11,COUNTIF($L$20:L1838,"&lt;&gt;")&lt;1201,12,COUNTIF($L$20:L1838,"&lt;&gt;")&lt;1301,13,COUNTIF($L$20:L1838,"&lt;&gt;")&lt;1401,14,COUNTIF($L$20:L1838,"&lt;&gt;")&lt;1501,15,COUNTIF($L$20:L1838,"&lt;&gt;")&lt;1601,16,COUNTIF($L$20:L1838,"&lt;&gt;")&lt;1701,17,COUNTIF($L$20:L1838,"&lt;&gt;")&lt;1801,18,COUNTIF($L$20:L1838,"&lt;&gt;")&lt;1901,19,COUNTIF($L$20:L1838,"&lt;&gt;")&lt;2001,20,COUNTIF($L$20:L1838,"&lt;&gt;")&lt;2101,21,COUNTIF($L$20:L1838,"&lt;&gt;")&lt;2201,22,COUNTIF($L$20:L1838,"&lt;&gt;")&lt;2301,23,COUNTIF($L$20:L1838,"&lt;&gt;")&lt;2401,24,COUNTIF($L$20:L1838,"&lt;&gt;")&lt;2501,25,COUNTIF($L$20:L1838,"&lt;&gt;")&lt;2601,26,COUNTIF($L$20:L1838,"&lt;&gt;")&lt;2701,27,COUNTIF($L$20:L1838,"&lt;&gt;")&lt;2801,28,COUNTIF($L$20:L1838,"&lt;&gt;")&lt;2901,29,COUNTIF($L$20:L1838,"&lt;&gt;")&lt;3001,30),"")</f>
        <v/>
      </c>
      <c r="AM1838" t="str">
        <f t="shared" si="140"/>
        <v/>
      </c>
      <c r="AN1838" t="str">
        <f t="shared" si="144"/>
        <v/>
      </c>
      <c r="AP1838" t="str">
        <f t="shared" si="143"/>
        <v/>
      </c>
      <c r="AQ1838" t="str">
        <f>IF(AO1838="","",COUNTIFS(AM1838:$AM$3019,AO1838))</f>
        <v/>
      </c>
    </row>
    <row r="1839" spans="1:43" x14ac:dyDescent="0.25">
      <c r="A1839" s="6" t="str">
        <f>IF(COUNT($A$20:A1838)&lt;&gt;$B$4,IF(A1838="","",A1838+1),"")</f>
        <v/>
      </c>
      <c r="B1839" s="3"/>
      <c r="C1839" s="3"/>
      <c r="D1839" s="122"/>
      <c r="E1839" s="3"/>
      <c r="F1839" s="3"/>
      <c r="G1839" s="3"/>
      <c r="H1839" s="3"/>
      <c r="I1839" s="120"/>
      <c r="J1839" s="3"/>
      <c r="K1839" s="95" t="str" cm="1">
        <f t="array" ref="K1839">IF(OR($J$14 = "A",$J$14 = "B",$J$14 = "C"),IF(I1839="","",IF(LEN(I1839)&gt;2,_xlfn.IFS(ISNUMBER(SEARCH("_",I1839)),I1839,ISNUMBER(SEARCH(", ",I1839)),SUBSTITUTE(I1839,", ","_"),ISNUMBER(SEARCH("/ ",I1839)),SUBSTITUTE(I1839,"/ ","_"),ISNUMBER(SEARCH(",",I1839)),SUBSTITUTE(I1839,",","_"),ISNUMBER(SEARCH("/",I1839)),SUBSTITUTE(I1839,"/","_"),ISNUMBER(SEARCH("",I1839)),I1839),I1839)),IF(OR($J$14 = "J",$J$14 = "K"),"",IF(D1839="","",IF(LEN(D1839)&gt;2,_xlfn.IFS(ISNUMBER(SEARCH("_",D1839)),D1839,ISNUMBER(SEARCH(", ",D1839)),SUBSTITUTE(D1839,", ","_"),ISNUMBER(SEARCH("/ ",D1839)),SUBSTITUTE(D1839,"/ ","_"),ISNUMBER(SEARCH(",",D1839)),SUBSTITUTE(D1839,",","_"),ISNUMBER(SEARCH("/",D1839)),SUBSTITUTE(D1839,"/","_"),ISNUMBER(SEARCH("",D1839)),D1839),D1839))))</f>
        <v/>
      </c>
      <c r="L1839" s="1"/>
      <c r="M1839" s="1" t="str">
        <f t="shared" si="141"/>
        <v/>
      </c>
      <c r="N1839" s="94" t="str">
        <f>IF($L1839="None","",IF(ISERROR(VLOOKUP($L1839,Info!$B$4:$B$266,1,FALSE)),"",VLOOKUP($L1839,Info!$B$4:$L$266,5,FALSE)))</f>
        <v/>
      </c>
      <c r="O1839" s="94" t="str">
        <f>IF(K1839="","",IF(AND($J$12&lt;&gt;"ABC",N1839="3"),"BAC",IF(N1839="3","ABC",IF($J$12&lt;&gt;"ABC",IF($J$10="Standard",VLOOKUP(K1839,Info!$BE$4:$BF$481,2,FALSE),VLOOKUP(K1839,Info!$BI$4:$BJ$482,2,FALSE)),IF($J$10="Standard",VLOOKUP(K1839,Info!$AG$4:$AH$2994,2,FALSE),VLOOKUP(K1839,Info!$AK$4:$AL$2997,2,FALSE))))))</f>
        <v/>
      </c>
      <c r="P1839" s="94" t="str">
        <f>IF($L1839="None","",IF(ISERROR(VLOOKUP($L1839,Info!$B$4:$B$266,1,FALSE)),"",VLOOKUP($L1839,Info!$B$4:$L$266,3,FALSE)))</f>
        <v/>
      </c>
      <c r="Q1839" s="96" t="str">
        <f>IF($L1839="None","",IF(ISERROR(VLOOKUP($L1839,Info!$B$4:$B$266,1,FALSE)),"",VLOOKUP($L1839,Info!$B$4:$L$266,4,FALSE)))</f>
        <v/>
      </c>
      <c r="R1839" s="1"/>
      <c r="S1839" s="6" t="str">
        <f t="shared" si="142"/>
        <v/>
      </c>
      <c r="T1839" s="6" t="str">
        <f>IF($L1839="None","",IF(ISERROR(VLOOKUP($L1839,Info!$B$4:$B$266,1,FALSE)),"",VLOOKUP($L1839,Info!$B$4:$L$266,11,FALSE)))</f>
        <v/>
      </c>
      <c r="U1839" s="1"/>
      <c r="V1839" s="1"/>
      <c r="W1839" s="1"/>
      <c r="X1839" s="1" t="str">
        <f>IF($L1839="None","",IF(ISERROR(VLOOKUP($L1839,Info!$B$4:$B$266,1,FALSE)),"",IF(OR(W1839="Metallic Liquid Tight",W1839="Non-Metallic Liquid Tight",W1839="LSZH",W1839="Greenfield"),VLOOKUP($L1839,Info!$B$4:$L$266,7,FALSE),"N/A")))</f>
        <v/>
      </c>
      <c r="Y1839" s="1"/>
      <c r="Z1839" s="96" t="str">
        <f>IF($L1839="None","",IF(ISERROR(VLOOKUP($L1839,Info!$B$4:$B$266,1,FALSE)),"",VLOOKUP($L1839,Info!$B$4:$L$266,9,FALSE)))</f>
        <v/>
      </c>
      <c r="AA1839" s="96" t="str">
        <f>IF($L1839="None","",IF(ISERROR(VLOOKUP($L1839,Info!$B$4:$B$266,1,FALSE)),"",VLOOKUP($L1839,Info!$B$4:$L$266,8,FALSE)))</f>
        <v/>
      </c>
      <c r="AB1839" s="96" t="str">
        <f>IF($L1839="None","",IF(ISERROR(VLOOKUP($L1839,Info!$B$4:$B$266,1,FALSE)),"",VLOOKUP($L1839,Info!$B$4:$L$266,10,FALSE)))</f>
        <v/>
      </c>
      <c r="AC1839" s="1" t="str">
        <f>IF(W1839="SO Cable","Black,White",IF(O1839="","",IF(P1839="","",IF($J$12&lt;&gt;"ABC",IF(P1839&lt;="250",VLOOKUP(O1839,Info!$AZ$4:$BB$22,3,FALSE),VLOOKUP(O1839,Info!$AZ$23:$BB$39,3,FALSE)),IF(P1839&lt;="250",VLOOKUP(O1839,Info!$AO$4:$AQ$22,3,FALSE),VLOOKUP(O1839,Info!$AO$23:$AP$39,3,FALSE))))))</f>
        <v/>
      </c>
      <c r="AD1839" s="1"/>
      <c r="AE1839" s="1" t="str">
        <f>IF($L1839="None","",IF(ISERROR(VLOOKUP($L1839,Info!$B$4:$B$266,1,FALSE)),"",VLOOKUP($L1839,Info!$B$4:$L$266,4,FALSE)))</f>
        <v/>
      </c>
      <c r="AF1839" s="1" t="str">
        <f>IF($L1839="None","",IF(ISERROR(VLOOKUP($L1839,Info!$B$4:$B$266,1,FALSE)),"",VLOOKUP($L1839,Info!$B$4:$L$266,6,FALSE)))</f>
        <v/>
      </c>
      <c r="AG1839" s="1"/>
      <c r="AH1839" s="33" t="str" cm="1">
        <f t="array" ref="AH1839">IF(AND(L1839&lt;&gt;"",O1839&lt;&gt;"",R1839:S1839&lt;&gt;"",W1839:X1839&lt;&gt;"",Z1839:AA1839&lt;&gt;"",AC1839&lt;&gt;""),"Good","Bad")</f>
        <v>Bad</v>
      </c>
      <c r="AL1839" t="str" cm="1">
        <f t="array" ref="AL1839">IF(R1839&gt;0,_xlfn.IFS(COUNTIF($L$20:L1839,"&lt;&gt;")&lt;101,1,COUNTIF($L$20:L1839,"&lt;&gt;")&lt;201,2,COUNTIF($L$20:L1839,"&lt;&gt;")&lt;301,3,COUNTIF($L$20:L1839,"&lt;&gt;")&lt;401,4,COUNTIF($L$20:L1839,"&lt;&gt;")&lt;501,5,COUNTIF($L$20:L1839,"&lt;&gt;")&lt;601,6,COUNTIF($L$20:L1839,"&lt;&gt;")&lt;701,7,COUNTIF($L$20:L1839,"&lt;&gt;")&lt;801,8,COUNTIF($L$20:L1839,"&lt;&gt;")&lt;901,9,COUNTIF($L$20:L1839,"&lt;&gt;")&lt;1001,10,COUNTIF($L$20:L1839,"&lt;&gt;")&lt;1101,11,COUNTIF($L$20:L1839,"&lt;&gt;")&lt;1201,12,COUNTIF($L$20:L1839,"&lt;&gt;")&lt;1301,13,COUNTIF($L$20:L1839,"&lt;&gt;")&lt;1401,14,COUNTIF($L$20:L1839,"&lt;&gt;")&lt;1501,15,COUNTIF($L$20:L1839,"&lt;&gt;")&lt;1601,16,COUNTIF($L$20:L1839,"&lt;&gt;")&lt;1701,17,COUNTIF($L$20:L1839,"&lt;&gt;")&lt;1801,18,COUNTIF($L$20:L1839,"&lt;&gt;")&lt;1901,19,COUNTIF($L$20:L1839,"&lt;&gt;")&lt;2001,20,COUNTIF($L$20:L1839,"&lt;&gt;")&lt;2101,21,COUNTIF($L$20:L1839,"&lt;&gt;")&lt;2201,22,COUNTIF($L$20:L1839,"&lt;&gt;")&lt;2301,23,COUNTIF($L$20:L1839,"&lt;&gt;")&lt;2401,24,COUNTIF($L$20:L1839,"&lt;&gt;")&lt;2501,25,COUNTIF($L$20:L1839,"&lt;&gt;")&lt;2601,26,COUNTIF($L$20:L1839,"&lt;&gt;")&lt;2701,27,COUNTIF($L$20:L1839,"&lt;&gt;")&lt;2801,28,COUNTIF($L$20:L1839,"&lt;&gt;")&lt;2901,29,COUNTIF($L$20:L1839,"&lt;&gt;")&lt;3001,30),"")</f>
        <v/>
      </c>
      <c r="AM1839" t="str">
        <f t="shared" si="140"/>
        <v/>
      </c>
      <c r="AN1839" t="str">
        <f t="shared" si="144"/>
        <v/>
      </c>
      <c r="AP1839" t="str">
        <f t="shared" si="143"/>
        <v/>
      </c>
      <c r="AQ1839" t="str">
        <f>IF(AO1839="","",COUNTIFS(AM1839:$AM$3019,AO1839))</f>
        <v/>
      </c>
    </row>
    <row r="1840" spans="1:43" x14ac:dyDescent="0.25">
      <c r="A1840" s="6" t="str">
        <f>IF(COUNT($A$20:A1839)&lt;&gt;$B$4,IF(A1839="","",A1839+1),"")</f>
        <v/>
      </c>
      <c r="B1840" s="3"/>
      <c r="C1840" s="3"/>
      <c r="D1840" s="122"/>
      <c r="E1840" s="3"/>
      <c r="F1840" s="3"/>
      <c r="G1840" s="3"/>
      <c r="H1840" s="3"/>
      <c r="I1840" s="120"/>
      <c r="J1840" s="3"/>
      <c r="K1840" s="95" t="str" cm="1">
        <f t="array" ref="K1840">IF(OR($J$14 = "A",$J$14 = "B",$J$14 = "C"),IF(I1840="","",IF(LEN(I1840)&gt;2,_xlfn.IFS(ISNUMBER(SEARCH("_",I1840)),I1840,ISNUMBER(SEARCH(", ",I1840)),SUBSTITUTE(I1840,", ","_"),ISNUMBER(SEARCH("/ ",I1840)),SUBSTITUTE(I1840,"/ ","_"),ISNUMBER(SEARCH(",",I1840)),SUBSTITUTE(I1840,",","_"),ISNUMBER(SEARCH("/",I1840)),SUBSTITUTE(I1840,"/","_"),ISNUMBER(SEARCH("",I1840)),I1840),I1840)),IF(OR($J$14 = "J",$J$14 = "K"),"",IF(D1840="","",IF(LEN(D1840)&gt;2,_xlfn.IFS(ISNUMBER(SEARCH("_",D1840)),D1840,ISNUMBER(SEARCH(", ",D1840)),SUBSTITUTE(D1840,", ","_"),ISNUMBER(SEARCH("/ ",D1840)),SUBSTITUTE(D1840,"/ ","_"),ISNUMBER(SEARCH(",",D1840)),SUBSTITUTE(D1840,",","_"),ISNUMBER(SEARCH("/",D1840)),SUBSTITUTE(D1840,"/","_"),ISNUMBER(SEARCH("",D1840)),D1840),D1840))))</f>
        <v/>
      </c>
      <c r="L1840" s="1"/>
      <c r="M1840" s="1" t="str">
        <f t="shared" si="141"/>
        <v/>
      </c>
      <c r="N1840" s="94" t="str">
        <f>IF($L1840="None","",IF(ISERROR(VLOOKUP($L1840,Info!$B$4:$B$266,1,FALSE)),"",VLOOKUP($L1840,Info!$B$4:$L$266,5,FALSE)))</f>
        <v/>
      </c>
      <c r="O1840" s="94" t="str">
        <f>IF(K1840="","",IF(AND($J$12&lt;&gt;"ABC",N1840="3"),"BAC",IF(N1840="3","ABC",IF($J$12&lt;&gt;"ABC",IF($J$10="Standard",VLOOKUP(K1840,Info!$BE$4:$BF$481,2,FALSE),VLOOKUP(K1840,Info!$BI$4:$BJ$482,2,FALSE)),IF($J$10="Standard",VLOOKUP(K1840,Info!$AG$4:$AH$2994,2,FALSE),VLOOKUP(K1840,Info!$AK$4:$AL$2997,2,FALSE))))))</f>
        <v/>
      </c>
      <c r="P1840" s="94" t="str">
        <f>IF($L1840="None","",IF(ISERROR(VLOOKUP($L1840,Info!$B$4:$B$266,1,FALSE)),"",VLOOKUP($L1840,Info!$B$4:$L$266,3,FALSE)))</f>
        <v/>
      </c>
      <c r="Q1840" s="96" t="str">
        <f>IF($L1840="None","",IF(ISERROR(VLOOKUP($L1840,Info!$B$4:$B$266,1,FALSE)),"",VLOOKUP($L1840,Info!$B$4:$L$266,4,FALSE)))</f>
        <v/>
      </c>
      <c r="R1840" s="1"/>
      <c r="S1840" s="6" t="str">
        <f t="shared" si="142"/>
        <v/>
      </c>
      <c r="T1840" s="6" t="str">
        <f>IF($L1840="None","",IF(ISERROR(VLOOKUP($L1840,Info!$B$4:$B$266,1,FALSE)),"",VLOOKUP($L1840,Info!$B$4:$L$266,11,FALSE)))</f>
        <v/>
      </c>
      <c r="U1840" s="1"/>
      <c r="V1840" s="1"/>
      <c r="W1840" s="1"/>
      <c r="X1840" s="1" t="str">
        <f>IF($L1840="None","",IF(ISERROR(VLOOKUP($L1840,Info!$B$4:$B$266,1,FALSE)),"",IF(OR(W1840="Metallic Liquid Tight",W1840="Non-Metallic Liquid Tight",W1840="LSZH",W1840="Greenfield"),VLOOKUP($L1840,Info!$B$4:$L$266,7,FALSE),"N/A")))</f>
        <v/>
      </c>
      <c r="Y1840" s="1"/>
      <c r="Z1840" s="96" t="str">
        <f>IF($L1840="None","",IF(ISERROR(VLOOKUP($L1840,Info!$B$4:$B$266,1,FALSE)),"",VLOOKUP($L1840,Info!$B$4:$L$266,9,FALSE)))</f>
        <v/>
      </c>
      <c r="AA1840" s="96" t="str">
        <f>IF($L1840="None","",IF(ISERROR(VLOOKUP($L1840,Info!$B$4:$B$266,1,FALSE)),"",VLOOKUP($L1840,Info!$B$4:$L$266,8,FALSE)))</f>
        <v/>
      </c>
      <c r="AB1840" s="96" t="str">
        <f>IF($L1840="None","",IF(ISERROR(VLOOKUP($L1840,Info!$B$4:$B$266,1,FALSE)),"",VLOOKUP($L1840,Info!$B$4:$L$266,10,FALSE)))</f>
        <v/>
      </c>
      <c r="AC1840" s="1" t="str">
        <f>IF(W1840="SO Cable","Black,White",IF(O1840="","",IF(P1840="","",IF($J$12&lt;&gt;"ABC",IF(P1840&lt;="250",VLOOKUP(O1840,Info!$AZ$4:$BB$22,3,FALSE),VLOOKUP(O1840,Info!$AZ$23:$BB$39,3,FALSE)),IF(P1840&lt;="250",VLOOKUP(O1840,Info!$AO$4:$AQ$22,3,FALSE),VLOOKUP(O1840,Info!$AO$23:$AP$39,3,FALSE))))))</f>
        <v/>
      </c>
      <c r="AD1840" s="1"/>
      <c r="AE1840" s="1" t="str">
        <f>IF($L1840="None","",IF(ISERROR(VLOOKUP($L1840,Info!$B$4:$B$266,1,FALSE)),"",VLOOKUP($L1840,Info!$B$4:$L$266,4,FALSE)))</f>
        <v/>
      </c>
      <c r="AF1840" s="1" t="str">
        <f>IF($L1840="None","",IF(ISERROR(VLOOKUP($L1840,Info!$B$4:$B$266,1,FALSE)),"",VLOOKUP($L1840,Info!$B$4:$L$266,6,FALSE)))</f>
        <v/>
      </c>
      <c r="AG1840" s="1"/>
      <c r="AH1840" s="33" t="str" cm="1">
        <f t="array" ref="AH1840">IF(AND(L1840&lt;&gt;"",O1840&lt;&gt;"",R1840:S1840&lt;&gt;"",W1840:X1840&lt;&gt;"",Z1840:AA1840&lt;&gt;"",AC1840&lt;&gt;""),"Good","Bad")</f>
        <v>Bad</v>
      </c>
      <c r="AL1840" t="str" cm="1">
        <f t="array" ref="AL1840">IF(R1840&gt;0,_xlfn.IFS(COUNTIF($L$20:L1840,"&lt;&gt;")&lt;101,1,COUNTIF($L$20:L1840,"&lt;&gt;")&lt;201,2,COUNTIF($L$20:L1840,"&lt;&gt;")&lt;301,3,COUNTIF($L$20:L1840,"&lt;&gt;")&lt;401,4,COUNTIF($L$20:L1840,"&lt;&gt;")&lt;501,5,COUNTIF($L$20:L1840,"&lt;&gt;")&lt;601,6,COUNTIF($L$20:L1840,"&lt;&gt;")&lt;701,7,COUNTIF($L$20:L1840,"&lt;&gt;")&lt;801,8,COUNTIF($L$20:L1840,"&lt;&gt;")&lt;901,9,COUNTIF($L$20:L1840,"&lt;&gt;")&lt;1001,10,COUNTIF($L$20:L1840,"&lt;&gt;")&lt;1101,11,COUNTIF($L$20:L1840,"&lt;&gt;")&lt;1201,12,COUNTIF($L$20:L1840,"&lt;&gt;")&lt;1301,13,COUNTIF($L$20:L1840,"&lt;&gt;")&lt;1401,14,COUNTIF($L$20:L1840,"&lt;&gt;")&lt;1501,15,COUNTIF($L$20:L1840,"&lt;&gt;")&lt;1601,16,COUNTIF($L$20:L1840,"&lt;&gt;")&lt;1701,17,COUNTIF($L$20:L1840,"&lt;&gt;")&lt;1801,18,COUNTIF($L$20:L1840,"&lt;&gt;")&lt;1901,19,COUNTIF($L$20:L1840,"&lt;&gt;")&lt;2001,20,COUNTIF($L$20:L1840,"&lt;&gt;")&lt;2101,21,COUNTIF($L$20:L1840,"&lt;&gt;")&lt;2201,22,COUNTIF($L$20:L1840,"&lt;&gt;")&lt;2301,23,COUNTIF($L$20:L1840,"&lt;&gt;")&lt;2401,24,COUNTIF($L$20:L1840,"&lt;&gt;")&lt;2501,25,COUNTIF($L$20:L1840,"&lt;&gt;")&lt;2601,26,COUNTIF($L$20:L1840,"&lt;&gt;")&lt;2701,27,COUNTIF($L$20:L1840,"&lt;&gt;")&lt;2801,28,COUNTIF($L$20:L1840,"&lt;&gt;")&lt;2901,29,COUNTIF($L$20:L1840,"&lt;&gt;")&lt;3001,30),"")</f>
        <v/>
      </c>
      <c r="AM1840" t="str">
        <f t="shared" si="140"/>
        <v/>
      </c>
      <c r="AN1840" t="str">
        <f t="shared" si="144"/>
        <v/>
      </c>
      <c r="AP1840" t="str">
        <f t="shared" si="143"/>
        <v/>
      </c>
      <c r="AQ1840" t="str">
        <f>IF(AO1840="","",COUNTIFS(AM1840:$AM$3019,AO1840))</f>
        <v/>
      </c>
    </row>
    <row r="1841" spans="1:43" x14ac:dyDescent="0.25">
      <c r="A1841" s="6" t="str">
        <f>IF(COUNT($A$20:A1840)&lt;&gt;$B$4,IF(A1840="","",A1840+1),"")</f>
        <v/>
      </c>
      <c r="B1841" s="3"/>
      <c r="C1841" s="3"/>
      <c r="D1841" s="122"/>
      <c r="E1841" s="3"/>
      <c r="F1841" s="3"/>
      <c r="G1841" s="3"/>
      <c r="H1841" s="3"/>
      <c r="I1841" s="120"/>
      <c r="J1841" s="3"/>
      <c r="K1841" s="95" t="str" cm="1">
        <f t="array" ref="K1841">IF(OR($J$14 = "A",$J$14 = "B",$J$14 = "C"),IF(I1841="","",IF(LEN(I1841)&gt;2,_xlfn.IFS(ISNUMBER(SEARCH("_",I1841)),I1841,ISNUMBER(SEARCH(", ",I1841)),SUBSTITUTE(I1841,", ","_"),ISNUMBER(SEARCH("/ ",I1841)),SUBSTITUTE(I1841,"/ ","_"),ISNUMBER(SEARCH(",",I1841)),SUBSTITUTE(I1841,",","_"),ISNUMBER(SEARCH("/",I1841)),SUBSTITUTE(I1841,"/","_"),ISNUMBER(SEARCH("",I1841)),I1841),I1841)),IF(OR($J$14 = "J",$J$14 = "K"),"",IF(D1841="","",IF(LEN(D1841)&gt;2,_xlfn.IFS(ISNUMBER(SEARCH("_",D1841)),D1841,ISNUMBER(SEARCH(", ",D1841)),SUBSTITUTE(D1841,", ","_"),ISNUMBER(SEARCH("/ ",D1841)),SUBSTITUTE(D1841,"/ ","_"),ISNUMBER(SEARCH(",",D1841)),SUBSTITUTE(D1841,",","_"),ISNUMBER(SEARCH("/",D1841)),SUBSTITUTE(D1841,"/","_"),ISNUMBER(SEARCH("",D1841)),D1841),D1841))))</f>
        <v/>
      </c>
      <c r="L1841" s="1"/>
      <c r="M1841" s="1" t="str">
        <f t="shared" si="141"/>
        <v/>
      </c>
      <c r="N1841" s="94" t="str">
        <f>IF($L1841="None","",IF(ISERROR(VLOOKUP($L1841,Info!$B$4:$B$266,1,FALSE)),"",VLOOKUP($L1841,Info!$B$4:$L$266,5,FALSE)))</f>
        <v/>
      </c>
      <c r="O1841" s="94" t="str">
        <f>IF(K1841="","",IF(AND($J$12&lt;&gt;"ABC",N1841="3"),"BAC",IF(N1841="3","ABC",IF($J$12&lt;&gt;"ABC",IF($J$10="Standard",VLOOKUP(K1841,Info!$BE$4:$BF$481,2,FALSE),VLOOKUP(K1841,Info!$BI$4:$BJ$482,2,FALSE)),IF($J$10="Standard",VLOOKUP(K1841,Info!$AG$4:$AH$2994,2,FALSE),VLOOKUP(K1841,Info!$AK$4:$AL$2997,2,FALSE))))))</f>
        <v/>
      </c>
      <c r="P1841" s="94" t="str">
        <f>IF($L1841="None","",IF(ISERROR(VLOOKUP($L1841,Info!$B$4:$B$266,1,FALSE)),"",VLOOKUP($L1841,Info!$B$4:$L$266,3,FALSE)))</f>
        <v/>
      </c>
      <c r="Q1841" s="96" t="str">
        <f>IF($L1841="None","",IF(ISERROR(VLOOKUP($L1841,Info!$B$4:$B$266,1,FALSE)),"",VLOOKUP($L1841,Info!$B$4:$L$266,4,FALSE)))</f>
        <v/>
      </c>
      <c r="R1841" s="1"/>
      <c r="S1841" s="6" t="str">
        <f t="shared" si="142"/>
        <v/>
      </c>
      <c r="T1841" s="6" t="str">
        <f>IF($L1841="None","",IF(ISERROR(VLOOKUP($L1841,Info!$B$4:$B$266,1,FALSE)),"",VLOOKUP($L1841,Info!$B$4:$L$266,11,FALSE)))</f>
        <v/>
      </c>
      <c r="U1841" s="1"/>
      <c r="V1841" s="1"/>
      <c r="W1841" s="1"/>
      <c r="X1841" s="1" t="str">
        <f>IF($L1841="None","",IF(ISERROR(VLOOKUP($L1841,Info!$B$4:$B$266,1,FALSE)),"",IF(OR(W1841="Metallic Liquid Tight",W1841="Non-Metallic Liquid Tight",W1841="LSZH",W1841="Greenfield"),VLOOKUP($L1841,Info!$B$4:$L$266,7,FALSE),"N/A")))</f>
        <v/>
      </c>
      <c r="Y1841" s="1"/>
      <c r="Z1841" s="96" t="str">
        <f>IF($L1841="None","",IF(ISERROR(VLOOKUP($L1841,Info!$B$4:$B$266,1,FALSE)),"",VLOOKUP($L1841,Info!$B$4:$L$266,9,FALSE)))</f>
        <v/>
      </c>
      <c r="AA1841" s="96" t="str">
        <f>IF($L1841="None","",IF(ISERROR(VLOOKUP($L1841,Info!$B$4:$B$266,1,FALSE)),"",VLOOKUP($L1841,Info!$B$4:$L$266,8,FALSE)))</f>
        <v/>
      </c>
      <c r="AB1841" s="96" t="str">
        <f>IF($L1841="None","",IF(ISERROR(VLOOKUP($L1841,Info!$B$4:$B$266,1,FALSE)),"",VLOOKUP($L1841,Info!$B$4:$L$266,10,FALSE)))</f>
        <v/>
      </c>
      <c r="AC1841" s="1" t="str">
        <f>IF(W1841="SO Cable","Black,White",IF(O1841="","",IF(P1841="","",IF($J$12&lt;&gt;"ABC",IF(P1841&lt;="250",VLOOKUP(O1841,Info!$AZ$4:$BB$22,3,FALSE),VLOOKUP(O1841,Info!$AZ$23:$BB$39,3,FALSE)),IF(P1841&lt;="250",VLOOKUP(O1841,Info!$AO$4:$AQ$22,3,FALSE),VLOOKUP(O1841,Info!$AO$23:$AP$39,3,FALSE))))))</f>
        <v/>
      </c>
      <c r="AD1841" s="1"/>
      <c r="AE1841" s="1" t="str">
        <f>IF($L1841="None","",IF(ISERROR(VLOOKUP($L1841,Info!$B$4:$B$266,1,FALSE)),"",VLOOKUP($L1841,Info!$B$4:$L$266,4,FALSE)))</f>
        <v/>
      </c>
      <c r="AF1841" s="1" t="str">
        <f>IF($L1841="None","",IF(ISERROR(VLOOKUP($L1841,Info!$B$4:$B$266,1,FALSE)),"",VLOOKUP($L1841,Info!$B$4:$L$266,6,FALSE)))</f>
        <v/>
      </c>
      <c r="AG1841" s="1"/>
      <c r="AH1841" s="33" t="str" cm="1">
        <f t="array" ref="AH1841">IF(AND(L1841&lt;&gt;"",O1841&lt;&gt;"",R1841:S1841&lt;&gt;"",W1841:X1841&lt;&gt;"",Z1841:AA1841&lt;&gt;"",AC1841&lt;&gt;""),"Good","Bad")</f>
        <v>Bad</v>
      </c>
      <c r="AL1841" t="str" cm="1">
        <f t="array" ref="AL1841">IF(R1841&gt;0,_xlfn.IFS(COUNTIF($L$20:L1841,"&lt;&gt;")&lt;101,1,COUNTIF($L$20:L1841,"&lt;&gt;")&lt;201,2,COUNTIF($L$20:L1841,"&lt;&gt;")&lt;301,3,COUNTIF($L$20:L1841,"&lt;&gt;")&lt;401,4,COUNTIF($L$20:L1841,"&lt;&gt;")&lt;501,5,COUNTIF($L$20:L1841,"&lt;&gt;")&lt;601,6,COUNTIF($L$20:L1841,"&lt;&gt;")&lt;701,7,COUNTIF($L$20:L1841,"&lt;&gt;")&lt;801,8,COUNTIF($L$20:L1841,"&lt;&gt;")&lt;901,9,COUNTIF($L$20:L1841,"&lt;&gt;")&lt;1001,10,COUNTIF($L$20:L1841,"&lt;&gt;")&lt;1101,11,COUNTIF($L$20:L1841,"&lt;&gt;")&lt;1201,12,COUNTIF($L$20:L1841,"&lt;&gt;")&lt;1301,13,COUNTIF($L$20:L1841,"&lt;&gt;")&lt;1401,14,COUNTIF($L$20:L1841,"&lt;&gt;")&lt;1501,15,COUNTIF($L$20:L1841,"&lt;&gt;")&lt;1601,16,COUNTIF($L$20:L1841,"&lt;&gt;")&lt;1701,17,COUNTIF($L$20:L1841,"&lt;&gt;")&lt;1801,18,COUNTIF($L$20:L1841,"&lt;&gt;")&lt;1901,19,COUNTIF($L$20:L1841,"&lt;&gt;")&lt;2001,20,COUNTIF($L$20:L1841,"&lt;&gt;")&lt;2101,21,COUNTIF($L$20:L1841,"&lt;&gt;")&lt;2201,22,COUNTIF($L$20:L1841,"&lt;&gt;")&lt;2301,23,COUNTIF($L$20:L1841,"&lt;&gt;")&lt;2401,24,COUNTIF($L$20:L1841,"&lt;&gt;")&lt;2501,25,COUNTIF($L$20:L1841,"&lt;&gt;")&lt;2601,26,COUNTIF($L$20:L1841,"&lt;&gt;")&lt;2701,27,COUNTIF($L$20:L1841,"&lt;&gt;")&lt;2801,28,COUNTIF($L$20:L1841,"&lt;&gt;")&lt;2901,29,COUNTIF($L$20:L1841,"&lt;&gt;")&lt;3001,30),"")</f>
        <v/>
      </c>
      <c r="AM1841" t="str">
        <f t="shared" si="140"/>
        <v/>
      </c>
      <c r="AN1841" t="str">
        <f t="shared" si="144"/>
        <v/>
      </c>
      <c r="AP1841" t="str">
        <f t="shared" si="143"/>
        <v/>
      </c>
      <c r="AQ1841" t="str">
        <f>IF(AO1841="","",COUNTIFS(AM1841:$AM$3019,AO1841))</f>
        <v/>
      </c>
    </row>
    <row r="1842" spans="1:43" x14ac:dyDescent="0.25">
      <c r="A1842" s="6" t="str">
        <f>IF(COUNT($A$20:A1841)&lt;&gt;$B$4,IF(A1841="","",A1841+1),"")</f>
        <v/>
      </c>
      <c r="B1842" s="3"/>
      <c r="C1842" s="3"/>
      <c r="D1842" s="122"/>
      <c r="E1842" s="3"/>
      <c r="F1842" s="3"/>
      <c r="G1842" s="3"/>
      <c r="H1842" s="3"/>
      <c r="I1842" s="120"/>
      <c r="J1842" s="3"/>
      <c r="K1842" s="95" t="str" cm="1">
        <f t="array" ref="K1842">IF(OR($J$14 = "A",$J$14 = "B",$J$14 = "C"),IF(I1842="","",IF(LEN(I1842)&gt;2,_xlfn.IFS(ISNUMBER(SEARCH("_",I1842)),I1842,ISNUMBER(SEARCH(", ",I1842)),SUBSTITUTE(I1842,", ","_"),ISNUMBER(SEARCH("/ ",I1842)),SUBSTITUTE(I1842,"/ ","_"),ISNUMBER(SEARCH(",",I1842)),SUBSTITUTE(I1842,",","_"),ISNUMBER(SEARCH("/",I1842)),SUBSTITUTE(I1842,"/","_"),ISNUMBER(SEARCH("",I1842)),I1842),I1842)),IF(OR($J$14 = "J",$J$14 = "K"),"",IF(D1842="","",IF(LEN(D1842)&gt;2,_xlfn.IFS(ISNUMBER(SEARCH("_",D1842)),D1842,ISNUMBER(SEARCH(", ",D1842)),SUBSTITUTE(D1842,", ","_"),ISNUMBER(SEARCH("/ ",D1842)),SUBSTITUTE(D1842,"/ ","_"),ISNUMBER(SEARCH(",",D1842)),SUBSTITUTE(D1842,",","_"),ISNUMBER(SEARCH("/",D1842)),SUBSTITUTE(D1842,"/","_"),ISNUMBER(SEARCH("",D1842)),D1842),D1842))))</f>
        <v/>
      </c>
      <c r="L1842" s="1"/>
      <c r="M1842" s="1" t="str">
        <f t="shared" si="141"/>
        <v/>
      </c>
      <c r="N1842" s="94" t="str">
        <f>IF($L1842="None","",IF(ISERROR(VLOOKUP($L1842,Info!$B$4:$B$266,1,FALSE)),"",VLOOKUP($L1842,Info!$B$4:$L$266,5,FALSE)))</f>
        <v/>
      </c>
      <c r="O1842" s="94" t="str">
        <f>IF(K1842="","",IF(AND($J$12&lt;&gt;"ABC",N1842="3"),"BAC",IF(N1842="3","ABC",IF($J$12&lt;&gt;"ABC",IF($J$10="Standard",VLOOKUP(K1842,Info!$BE$4:$BF$481,2,FALSE),VLOOKUP(K1842,Info!$BI$4:$BJ$482,2,FALSE)),IF($J$10="Standard",VLOOKUP(K1842,Info!$AG$4:$AH$2994,2,FALSE),VLOOKUP(K1842,Info!$AK$4:$AL$2997,2,FALSE))))))</f>
        <v/>
      </c>
      <c r="P1842" s="94" t="str">
        <f>IF($L1842="None","",IF(ISERROR(VLOOKUP($L1842,Info!$B$4:$B$266,1,FALSE)),"",VLOOKUP($L1842,Info!$B$4:$L$266,3,FALSE)))</f>
        <v/>
      </c>
      <c r="Q1842" s="96" t="str">
        <f>IF($L1842="None","",IF(ISERROR(VLOOKUP($L1842,Info!$B$4:$B$266,1,FALSE)),"",VLOOKUP($L1842,Info!$B$4:$L$266,4,FALSE)))</f>
        <v/>
      </c>
      <c r="R1842" s="1"/>
      <c r="S1842" s="6" t="str">
        <f t="shared" si="142"/>
        <v/>
      </c>
      <c r="T1842" s="6" t="str">
        <f>IF($L1842="None","",IF(ISERROR(VLOOKUP($L1842,Info!$B$4:$B$266,1,FALSE)),"",VLOOKUP($L1842,Info!$B$4:$L$266,11,FALSE)))</f>
        <v/>
      </c>
      <c r="U1842" s="1"/>
      <c r="V1842" s="1"/>
      <c r="W1842" s="1"/>
      <c r="X1842" s="1" t="str">
        <f>IF($L1842="None","",IF(ISERROR(VLOOKUP($L1842,Info!$B$4:$B$266,1,FALSE)),"",IF(OR(W1842="Metallic Liquid Tight",W1842="Non-Metallic Liquid Tight",W1842="LSZH",W1842="Greenfield"),VLOOKUP($L1842,Info!$B$4:$L$266,7,FALSE),"N/A")))</f>
        <v/>
      </c>
      <c r="Y1842" s="1"/>
      <c r="Z1842" s="96" t="str">
        <f>IF($L1842="None","",IF(ISERROR(VLOOKUP($L1842,Info!$B$4:$B$266,1,FALSE)),"",VLOOKUP($L1842,Info!$B$4:$L$266,9,FALSE)))</f>
        <v/>
      </c>
      <c r="AA1842" s="96" t="str">
        <f>IF($L1842="None","",IF(ISERROR(VLOOKUP($L1842,Info!$B$4:$B$266,1,FALSE)),"",VLOOKUP($L1842,Info!$B$4:$L$266,8,FALSE)))</f>
        <v/>
      </c>
      <c r="AB1842" s="96" t="str">
        <f>IF($L1842="None","",IF(ISERROR(VLOOKUP($L1842,Info!$B$4:$B$266,1,FALSE)),"",VLOOKUP($L1842,Info!$B$4:$L$266,10,FALSE)))</f>
        <v/>
      </c>
      <c r="AC1842" s="1" t="str">
        <f>IF(W1842="SO Cable","Black,White",IF(O1842="","",IF(P1842="","",IF($J$12&lt;&gt;"ABC",IF(P1842&lt;="250",VLOOKUP(O1842,Info!$AZ$4:$BB$22,3,FALSE),VLOOKUP(O1842,Info!$AZ$23:$BB$39,3,FALSE)),IF(P1842&lt;="250",VLOOKUP(O1842,Info!$AO$4:$AQ$22,3,FALSE),VLOOKUP(O1842,Info!$AO$23:$AP$39,3,FALSE))))))</f>
        <v/>
      </c>
      <c r="AD1842" s="1"/>
      <c r="AE1842" s="1" t="str">
        <f>IF($L1842="None","",IF(ISERROR(VLOOKUP($L1842,Info!$B$4:$B$266,1,FALSE)),"",VLOOKUP($L1842,Info!$B$4:$L$266,4,FALSE)))</f>
        <v/>
      </c>
      <c r="AF1842" s="1" t="str">
        <f>IF($L1842="None","",IF(ISERROR(VLOOKUP($L1842,Info!$B$4:$B$266,1,FALSE)),"",VLOOKUP($L1842,Info!$B$4:$L$266,6,FALSE)))</f>
        <v/>
      </c>
      <c r="AG1842" s="1"/>
      <c r="AH1842" s="33" t="str" cm="1">
        <f t="array" ref="AH1842">IF(AND(L1842&lt;&gt;"",O1842&lt;&gt;"",R1842:S1842&lt;&gt;"",W1842:X1842&lt;&gt;"",Z1842:AA1842&lt;&gt;"",AC1842&lt;&gt;""),"Good","Bad")</f>
        <v>Bad</v>
      </c>
      <c r="AL1842" t="str" cm="1">
        <f t="array" ref="AL1842">IF(R1842&gt;0,_xlfn.IFS(COUNTIF($L$20:L1842,"&lt;&gt;")&lt;101,1,COUNTIF($L$20:L1842,"&lt;&gt;")&lt;201,2,COUNTIF($L$20:L1842,"&lt;&gt;")&lt;301,3,COUNTIF($L$20:L1842,"&lt;&gt;")&lt;401,4,COUNTIF($L$20:L1842,"&lt;&gt;")&lt;501,5,COUNTIF($L$20:L1842,"&lt;&gt;")&lt;601,6,COUNTIF($L$20:L1842,"&lt;&gt;")&lt;701,7,COUNTIF($L$20:L1842,"&lt;&gt;")&lt;801,8,COUNTIF($L$20:L1842,"&lt;&gt;")&lt;901,9,COUNTIF($L$20:L1842,"&lt;&gt;")&lt;1001,10,COUNTIF($L$20:L1842,"&lt;&gt;")&lt;1101,11,COUNTIF($L$20:L1842,"&lt;&gt;")&lt;1201,12,COUNTIF($L$20:L1842,"&lt;&gt;")&lt;1301,13,COUNTIF($L$20:L1842,"&lt;&gt;")&lt;1401,14,COUNTIF($L$20:L1842,"&lt;&gt;")&lt;1501,15,COUNTIF($L$20:L1842,"&lt;&gt;")&lt;1601,16,COUNTIF($L$20:L1842,"&lt;&gt;")&lt;1701,17,COUNTIF($L$20:L1842,"&lt;&gt;")&lt;1801,18,COUNTIF($L$20:L1842,"&lt;&gt;")&lt;1901,19,COUNTIF($L$20:L1842,"&lt;&gt;")&lt;2001,20,COUNTIF($L$20:L1842,"&lt;&gt;")&lt;2101,21,COUNTIF($L$20:L1842,"&lt;&gt;")&lt;2201,22,COUNTIF($L$20:L1842,"&lt;&gt;")&lt;2301,23,COUNTIF($L$20:L1842,"&lt;&gt;")&lt;2401,24,COUNTIF($L$20:L1842,"&lt;&gt;")&lt;2501,25,COUNTIF($L$20:L1842,"&lt;&gt;")&lt;2601,26,COUNTIF($L$20:L1842,"&lt;&gt;")&lt;2701,27,COUNTIF($L$20:L1842,"&lt;&gt;")&lt;2801,28,COUNTIF($L$20:L1842,"&lt;&gt;")&lt;2901,29,COUNTIF($L$20:L1842,"&lt;&gt;")&lt;3001,30),"")</f>
        <v/>
      </c>
      <c r="AM1842" t="str">
        <f t="shared" si="140"/>
        <v/>
      </c>
      <c r="AN1842" t="str">
        <f t="shared" si="144"/>
        <v/>
      </c>
      <c r="AP1842" t="str">
        <f t="shared" si="143"/>
        <v/>
      </c>
      <c r="AQ1842" t="str">
        <f>IF(AO1842="","",COUNTIFS(AM1842:$AM$3019,AO1842))</f>
        <v/>
      </c>
    </row>
    <row r="1843" spans="1:43" x14ac:dyDescent="0.25">
      <c r="A1843" s="6" t="str">
        <f>IF(COUNT($A$20:A1842)&lt;&gt;$B$4,IF(A1842="","",A1842+1),"")</f>
        <v/>
      </c>
      <c r="B1843" s="3"/>
      <c r="C1843" s="3"/>
      <c r="D1843" s="122"/>
      <c r="E1843" s="3"/>
      <c r="F1843" s="3"/>
      <c r="G1843" s="3"/>
      <c r="H1843" s="3"/>
      <c r="I1843" s="120"/>
      <c r="J1843" s="3"/>
      <c r="K1843" s="95" t="str" cm="1">
        <f t="array" ref="K1843">IF(OR($J$14 = "A",$J$14 = "B",$J$14 = "C"),IF(I1843="","",IF(LEN(I1843)&gt;2,_xlfn.IFS(ISNUMBER(SEARCH("_",I1843)),I1843,ISNUMBER(SEARCH(", ",I1843)),SUBSTITUTE(I1843,", ","_"),ISNUMBER(SEARCH("/ ",I1843)),SUBSTITUTE(I1843,"/ ","_"),ISNUMBER(SEARCH(",",I1843)),SUBSTITUTE(I1843,",","_"),ISNUMBER(SEARCH("/",I1843)),SUBSTITUTE(I1843,"/","_"),ISNUMBER(SEARCH("",I1843)),I1843),I1843)),IF(OR($J$14 = "J",$J$14 = "K"),"",IF(D1843="","",IF(LEN(D1843)&gt;2,_xlfn.IFS(ISNUMBER(SEARCH("_",D1843)),D1843,ISNUMBER(SEARCH(", ",D1843)),SUBSTITUTE(D1843,", ","_"),ISNUMBER(SEARCH("/ ",D1843)),SUBSTITUTE(D1843,"/ ","_"),ISNUMBER(SEARCH(",",D1843)),SUBSTITUTE(D1843,",","_"),ISNUMBER(SEARCH("/",D1843)),SUBSTITUTE(D1843,"/","_"),ISNUMBER(SEARCH("",D1843)),D1843),D1843))))</f>
        <v/>
      </c>
      <c r="L1843" s="1"/>
      <c r="M1843" s="1" t="str">
        <f t="shared" si="141"/>
        <v/>
      </c>
      <c r="N1843" s="94" t="str">
        <f>IF($L1843="None","",IF(ISERROR(VLOOKUP($L1843,Info!$B$4:$B$266,1,FALSE)),"",VLOOKUP($L1843,Info!$B$4:$L$266,5,FALSE)))</f>
        <v/>
      </c>
      <c r="O1843" s="94" t="str">
        <f>IF(K1843="","",IF(AND($J$12&lt;&gt;"ABC",N1843="3"),"BAC",IF(N1843="3","ABC",IF($J$12&lt;&gt;"ABC",IF($J$10="Standard",VLOOKUP(K1843,Info!$BE$4:$BF$481,2,FALSE),VLOOKUP(K1843,Info!$BI$4:$BJ$482,2,FALSE)),IF($J$10="Standard",VLOOKUP(K1843,Info!$AG$4:$AH$2994,2,FALSE),VLOOKUP(K1843,Info!$AK$4:$AL$2997,2,FALSE))))))</f>
        <v/>
      </c>
      <c r="P1843" s="94" t="str">
        <f>IF($L1843="None","",IF(ISERROR(VLOOKUP($L1843,Info!$B$4:$B$266,1,FALSE)),"",VLOOKUP($L1843,Info!$B$4:$L$266,3,FALSE)))</f>
        <v/>
      </c>
      <c r="Q1843" s="96" t="str">
        <f>IF($L1843="None","",IF(ISERROR(VLOOKUP($L1843,Info!$B$4:$B$266,1,FALSE)),"",VLOOKUP($L1843,Info!$B$4:$L$266,4,FALSE)))</f>
        <v/>
      </c>
      <c r="R1843" s="1"/>
      <c r="S1843" s="6" t="str">
        <f t="shared" si="142"/>
        <v/>
      </c>
      <c r="T1843" s="6" t="str">
        <f>IF($L1843="None","",IF(ISERROR(VLOOKUP($L1843,Info!$B$4:$B$266,1,FALSE)),"",VLOOKUP($L1843,Info!$B$4:$L$266,11,FALSE)))</f>
        <v/>
      </c>
      <c r="U1843" s="1"/>
      <c r="V1843" s="1"/>
      <c r="W1843" s="1"/>
      <c r="X1843" s="1" t="str">
        <f>IF($L1843="None","",IF(ISERROR(VLOOKUP($L1843,Info!$B$4:$B$266,1,FALSE)),"",IF(OR(W1843="Metallic Liquid Tight",W1843="Non-Metallic Liquid Tight",W1843="LSZH",W1843="Greenfield"),VLOOKUP($L1843,Info!$B$4:$L$266,7,FALSE),"N/A")))</f>
        <v/>
      </c>
      <c r="Y1843" s="1"/>
      <c r="Z1843" s="96" t="str">
        <f>IF($L1843="None","",IF(ISERROR(VLOOKUP($L1843,Info!$B$4:$B$266,1,FALSE)),"",VLOOKUP($L1843,Info!$B$4:$L$266,9,FALSE)))</f>
        <v/>
      </c>
      <c r="AA1843" s="96" t="str">
        <f>IF($L1843="None","",IF(ISERROR(VLOOKUP($L1843,Info!$B$4:$B$266,1,FALSE)),"",VLOOKUP($L1843,Info!$B$4:$L$266,8,FALSE)))</f>
        <v/>
      </c>
      <c r="AB1843" s="96" t="str">
        <f>IF($L1843="None","",IF(ISERROR(VLOOKUP($L1843,Info!$B$4:$B$266,1,FALSE)),"",VLOOKUP($L1843,Info!$B$4:$L$266,10,FALSE)))</f>
        <v/>
      </c>
      <c r="AC1843" s="1" t="str">
        <f>IF(W1843="SO Cable","Black,White",IF(O1843="","",IF(P1843="","",IF($J$12&lt;&gt;"ABC",IF(P1843&lt;="250",VLOOKUP(O1843,Info!$AZ$4:$BB$22,3,FALSE),VLOOKUP(O1843,Info!$AZ$23:$BB$39,3,FALSE)),IF(P1843&lt;="250",VLOOKUP(O1843,Info!$AO$4:$AQ$22,3,FALSE),VLOOKUP(O1843,Info!$AO$23:$AP$39,3,FALSE))))))</f>
        <v/>
      </c>
      <c r="AD1843" s="1"/>
      <c r="AE1843" s="1" t="str">
        <f>IF($L1843="None","",IF(ISERROR(VLOOKUP($L1843,Info!$B$4:$B$266,1,FALSE)),"",VLOOKUP($L1843,Info!$B$4:$L$266,4,FALSE)))</f>
        <v/>
      </c>
      <c r="AF1843" s="1" t="str">
        <f>IF($L1843="None","",IF(ISERROR(VLOOKUP($L1843,Info!$B$4:$B$266,1,FALSE)),"",VLOOKUP($L1843,Info!$B$4:$L$266,6,FALSE)))</f>
        <v/>
      </c>
      <c r="AG1843" s="1"/>
      <c r="AH1843" s="33" t="str" cm="1">
        <f t="array" ref="AH1843">IF(AND(L1843&lt;&gt;"",O1843&lt;&gt;"",R1843:S1843&lt;&gt;"",W1843:X1843&lt;&gt;"",Z1843:AA1843&lt;&gt;"",AC1843&lt;&gt;""),"Good","Bad")</f>
        <v>Bad</v>
      </c>
      <c r="AL1843" t="str" cm="1">
        <f t="array" ref="AL1843">IF(R1843&gt;0,_xlfn.IFS(COUNTIF($L$20:L1843,"&lt;&gt;")&lt;101,1,COUNTIF($L$20:L1843,"&lt;&gt;")&lt;201,2,COUNTIF($L$20:L1843,"&lt;&gt;")&lt;301,3,COUNTIF($L$20:L1843,"&lt;&gt;")&lt;401,4,COUNTIF($L$20:L1843,"&lt;&gt;")&lt;501,5,COUNTIF($L$20:L1843,"&lt;&gt;")&lt;601,6,COUNTIF($L$20:L1843,"&lt;&gt;")&lt;701,7,COUNTIF($L$20:L1843,"&lt;&gt;")&lt;801,8,COUNTIF($L$20:L1843,"&lt;&gt;")&lt;901,9,COUNTIF($L$20:L1843,"&lt;&gt;")&lt;1001,10,COUNTIF($L$20:L1843,"&lt;&gt;")&lt;1101,11,COUNTIF($L$20:L1843,"&lt;&gt;")&lt;1201,12,COUNTIF($L$20:L1843,"&lt;&gt;")&lt;1301,13,COUNTIF($L$20:L1843,"&lt;&gt;")&lt;1401,14,COUNTIF($L$20:L1843,"&lt;&gt;")&lt;1501,15,COUNTIF($L$20:L1843,"&lt;&gt;")&lt;1601,16,COUNTIF($L$20:L1843,"&lt;&gt;")&lt;1701,17,COUNTIF($L$20:L1843,"&lt;&gt;")&lt;1801,18,COUNTIF($L$20:L1843,"&lt;&gt;")&lt;1901,19,COUNTIF($L$20:L1843,"&lt;&gt;")&lt;2001,20,COUNTIF($L$20:L1843,"&lt;&gt;")&lt;2101,21,COUNTIF($L$20:L1843,"&lt;&gt;")&lt;2201,22,COUNTIF($L$20:L1843,"&lt;&gt;")&lt;2301,23,COUNTIF($L$20:L1843,"&lt;&gt;")&lt;2401,24,COUNTIF($L$20:L1843,"&lt;&gt;")&lt;2501,25,COUNTIF($L$20:L1843,"&lt;&gt;")&lt;2601,26,COUNTIF($L$20:L1843,"&lt;&gt;")&lt;2701,27,COUNTIF($L$20:L1843,"&lt;&gt;")&lt;2801,28,COUNTIF($L$20:L1843,"&lt;&gt;")&lt;2901,29,COUNTIF($L$20:L1843,"&lt;&gt;")&lt;3001,30),"")</f>
        <v/>
      </c>
      <c r="AM1843" t="str">
        <f t="shared" si="140"/>
        <v/>
      </c>
      <c r="AN1843" t="str">
        <f t="shared" si="144"/>
        <v/>
      </c>
      <c r="AP1843" t="str">
        <f t="shared" si="143"/>
        <v/>
      </c>
      <c r="AQ1843" t="str">
        <f>IF(AO1843="","",COUNTIFS(AM1843:$AM$3019,AO1843))</f>
        <v/>
      </c>
    </row>
    <row r="1844" spans="1:43" x14ac:dyDescent="0.25">
      <c r="A1844" s="6" t="str">
        <f>IF(COUNT($A$20:A1843)&lt;&gt;$B$4,IF(A1843="","",A1843+1),"")</f>
        <v/>
      </c>
      <c r="B1844" s="3"/>
      <c r="C1844" s="3"/>
      <c r="D1844" s="122"/>
      <c r="E1844" s="3"/>
      <c r="F1844" s="3"/>
      <c r="G1844" s="3"/>
      <c r="H1844" s="3"/>
      <c r="I1844" s="120"/>
      <c r="J1844" s="3"/>
      <c r="K1844" s="95" t="str" cm="1">
        <f t="array" ref="K1844">IF(OR($J$14 = "A",$J$14 = "B",$J$14 = "C"),IF(I1844="","",IF(LEN(I1844)&gt;2,_xlfn.IFS(ISNUMBER(SEARCH("_",I1844)),I1844,ISNUMBER(SEARCH(", ",I1844)),SUBSTITUTE(I1844,", ","_"),ISNUMBER(SEARCH("/ ",I1844)),SUBSTITUTE(I1844,"/ ","_"),ISNUMBER(SEARCH(",",I1844)),SUBSTITUTE(I1844,",","_"),ISNUMBER(SEARCH("/",I1844)),SUBSTITUTE(I1844,"/","_"),ISNUMBER(SEARCH("",I1844)),I1844),I1844)),IF(OR($J$14 = "J",$J$14 = "K"),"",IF(D1844="","",IF(LEN(D1844)&gt;2,_xlfn.IFS(ISNUMBER(SEARCH("_",D1844)),D1844,ISNUMBER(SEARCH(", ",D1844)),SUBSTITUTE(D1844,", ","_"),ISNUMBER(SEARCH("/ ",D1844)),SUBSTITUTE(D1844,"/ ","_"),ISNUMBER(SEARCH(",",D1844)),SUBSTITUTE(D1844,",","_"),ISNUMBER(SEARCH("/",D1844)),SUBSTITUTE(D1844,"/","_"),ISNUMBER(SEARCH("",D1844)),D1844),D1844))))</f>
        <v/>
      </c>
      <c r="L1844" s="1"/>
      <c r="M1844" s="1" t="str">
        <f t="shared" si="141"/>
        <v/>
      </c>
      <c r="N1844" s="94" t="str">
        <f>IF($L1844="None","",IF(ISERROR(VLOOKUP($L1844,Info!$B$4:$B$266,1,FALSE)),"",VLOOKUP($L1844,Info!$B$4:$L$266,5,FALSE)))</f>
        <v/>
      </c>
      <c r="O1844" s="94" t="str">
        <f>IF(K1844="","",IF(AND($J$12&lt;&gt;"ABC",N1844="3"),"BAC",IF(N1844="3","ABC",IF($J$12&lt;&gt;"ABC",IF($J$10="Standard",VLOOKUP(K1844,Info!$BE$4:$BF$481,2,FALSE),VLOOKUP(K1844,Info!$BI$4:$BJ$482,2,FALSE)),IF($J$10="Standard",VLOOKUP(K1844,Info!$AG$4:$AH$2994,2,FALSE),VLOOKUP(K1844,Info!$AK$4:$AL$2997,2,FALSE))))))</f>
        <v/>
      </c>
      <c r="P1844" s="94" t="str">
        <f>IF($L1844="None","",IF(ISERROR(VLOOKUP($L1844,Info!$B$4:$B$266,1,FALSE)),"",VLOOKUP($L1844,Info!$B$4:$L$266,3,FALSE)))</f>
        <v/>
      </c>
      <c r="Q1844" s="96" t="str">
        <f>IF($L1844="None","",IF(ISERROR(VLOOKUP($L1844,Info!$B$4:$B$266,1,FALSE)),"",VLOOKUP($L1844,Info!$B$4:$L$266,4,FALSE)))</f>
        <v/>
      </c>
      <c r="R1844" s="1"/>
      <c r="S1844" s="6" t="str">
        <f t="shared" si="142"/>
        <v/>
      </c>
      <c r="T1844" s="6" t="str">
        <f>IF($L1844="None","",IF(ISERROR(VLOOKUP($L1844,Info!$B$4:$B$266,1,FALSE)),"",VLOOKUP($L1844,Info!$B$4:$L$266,11,FALSE)))</f>
        <v/>
      </c>
      <c r="U1844" s="1"/>
      <c r="V1844" s="1"/>
      <c r="W1844" s="1"/>
      <c r="X1844" s="1" t="str">
        <f>IF($L1844="None","",IF(ISERROR(VLOOKUP($L1844,Info!$B$4:$B$266,1,FALSE)),"",IF(OR(W1844="Metallic Liquid Tight",W1844="Non-Metallic Liquid Tight",W1844="LSZH",W1844="Greenfield"),VLOOKUP($L1844,Info!$B$4:$L$266,7,FALSE),"N/A")))</f>
        <v/>
      </c>
      <c r="Y1844" s="1"/>
      <c r="Z1844" s="96" t="str">
        <f>IF($L1844="None","",IF(ISERROR(VLOOKUP($L1844,Info!$B$4:$B$266,1,FALSE)),"",VLOOKUP($L1844,Info!$B$4:$L$266,9,FALSE)))</f>
        <v/>
      </c>
      <c r="AA1844" s="96" t="str">
        <f>IF($L1844="None","",IF(ISERROR(VLOOKUP($L1844,Info!$B$4:$B$266,1,FALSE)),"",VLOOKUP($L1844,Info!$B$4:$L$266,8,FALSE)))</f>
        <v/>
      </c>
      <c r="AB1844" s="96" t="str">
        <f>IF($L1844="None","",IF(ISERROR(VLOOKUP($L1844,Info!$B$4:$B$266,1,FALSE)),"",VLOOKUP($L1844,Info!$B$4:$L$266,10,FALSE)))</f>
        <v/>
      </c>
      <c r="AC1844" s="1" t="str">
        <f>IF(W1844="SO Cable","Black,White",IF(O1844="","",IF(P1844="","",IF($J$12&lt;&gt;"ABC",IF(P1844&lt;="250",VLOOKUP(O1844,Info!$AZ$4:$BB$22,3,FALSE),VLOOKUP(O1844,Info!$AZ$23:$BB$39,3,FALSE)),IF(P1844&lt;="250",VLOOKUP(O1844,Info!$AO$4:$AQ$22,3,FALSE),VLOOKUP(O1844,Info!$AO$23:$AP$39,3,FALSE))))))</f>
        <v/>
      </c>
      <c r="AD1844" s="1"/>
      <c r="AE1844" s="1" t="str">
        <f>IF($L1844="None","",IF(ISERROR(VLOOKUP($L1844,Info!$B$4:$B$266,1,FALSE)),"",VLOOKUP($L1844,Info!$B$4:$L$266,4,FALSE)))</f>
        <v/>
      </c>
      <c r="AF1844" s="1" t="str">
        <f>IF($L1844="None","",IF(ISERROR(VLOOKUP($L1844,Info!$B$4:$B$266,1,FALSE)),"",VLOOKUP($L1844,Info!$B$4:$L$266,6,FALSE)))</f>
        <v/>
      </c>
      <c r="AG1844" s="1"/>
      <c r="AH1844" s="33" t="str" cm="1">
        <f t="array" ref="AH1844">IF(AND(L1844&lt;&gt;"",O1844&lt;&gt;"",R1844:S1844&lt;&gt;"",W1844:X1844&lt;&gt;"",Z1844:AA1844&lt;&gt;"",AC1844&lt;&gt;""),"Good","Bad")</f>
        <v>Bad</v>
      </c>
      <c r="AL1844" t="str" cm="1">
        <f t="array" ref="AL1844">IF(R1844&gt;0,_xlfn.IFS(COUNTIF($L$20:L1844,"&lt;&gt;")&lt;101,1,COUNTIF($L$20:L1844,"&lt;&gt;")&lt;201,2,COUNTIF($L$20:L1844,"&lt;&gt;")&lt;301,3,COUNTIF($L$20:L1844,"&lt;&gt;")&lt;401,4,COUNTIF($L$20:L1844,"&lt;&gt;")&lt;501,5,COUNTIF($L$20:L1844,"&lt;&gt;")&lt;601,6,COUNTIF($L$20:L1844,"&lt;&gt;")&lt;701,7,COUNTIF($L$20:L1844,"&lt;&gt;")&lt;801,8,COUNTIF($L$20:L1844,"&lt;&gt;")&lt;901,9,COUNTIF($L$20:L1844,"&lt;&gt;")&lt;1001,10,COUNTIF($L$20:L1844,"&lt;&gt;")&lt;1101,11,COUNTIF($L$20:L1844,"&lt;&gt;")&lt;1201,12,COUNTIF($L$20:L1844,"&lt;&gt;")&lt;1301,13,COUNTIF($L$20:L1844,"&lt;&gt;")&lt;1401,14,COUNTIF($L$20:L1844,"&lt;&gt;")&lt;1501,15,COUNTIF($L$20:L1844,"&lt;&gt;")&lt;1601,16,COUNTIF($L$20:L1844,"&lt;&gt;")&lt;1701,17,COUNTIF($L$20:L1844,"&lt;&gt;")&lt;1801,18,COUNTIF($L$20:L1844,"&lt;&gt;")&lt;1901,19,COUNTIF($L$20:L1844,"&lt;&gt;")&lt;2001,20,COUNTIF($L$20:L1844,"&lt;&gt;")&lt;2101,21,COUNTIF($L$20:L1844,"&lt;&gt;")&lt;2201,22,COUNTIF($L$20:L1844,"&lt;&gt;")&lt;2301,23,COUNTIF($L$20:L1844,"&lt;&gt;")&lt;2401,24,COUNTIF($L$20:L1844,"&lt;&gt;")&lt;2501,25,COUNTIF($L$20:L1844,"&lt;&gt;")&lt;2601,26,COUNTIF($L$20:L1844,"&lt;&gt;")&lt;2701,27,COUNTIF($L$20:L1844,"&lt;&gt;")&lt;2801,28,COUNTIF($L$20:L1844,"&lt;&gt;")&lt;2901,29,COUNTIF($L$20:L1844,"&lt;&gt;")&lt;3001,30),"")</f>
        <v/>
      </c>
      <c r="AM1844" t="str">
        <f t="shared" si="140"/>
        <v/>
      </c>
      <c r="AN1844" t="str">
        <f t="shared" si="144"/>
        <v/>
      </c>
      <c r="AP1844" t="str">
        <f t="shared" si="143"/>
        <v/>
      </c>
      <c r="AQ1844" t="str">
        <f>IF(AO1844="","",COUNTIFS(AM1844:$AM$3019,AO1844))</f>
        <v/>
      </c>
    </row>
    <row r="1845" spans="1:43" x14ac:dyDescent="0.25">
      <c r="A1845" s="6" t="str">
        <f>IF(COUNT($A$20:A1844)&lt;&gt;$B$4,IF(A1844="","",A1844+1),"")</f>
        <v/>
      </c>
      <c r="B1845" s="3"/>
      <c r="C1845" s="3"/>
      <c r="D1845" s="122"/>
      <c r="E1845" s="3"/>
      <c r="F1845" s="3"/>
      <c r="G1845" s="3"/>
      <c r="H1845" s="3"/>
      <c r="I1845" s="120"/>
      <c r="J1845" s="3"/>
      <c r="K1845" s="95" t="str" cm="1">
        <f t="array" ref="K1845">IF(OR($J$14 = "A",$J$14 = "B",$J$14 = "C"),IF(I1845="","",IF(LEN(I1845)&gt;2,_xlfn.IFS(ISNUMBER(SEARCH("_",I1845)),I1845,ISNUMBER(SEARCH(", ",I1845)),SUBSTITUTE(I1845,", ","_"),ISNUMBER(SEARCH("/ ",I1845)),SUBSTITUTE(I1845,"/ ","_"),ISNUMBER(SEARCH(",",I1845)),SUBSTITUTE(I1845,",","_"),ISNUMBER(SEARCH("/",I1845)),SUBSTITUTE(I1845,"/","_"),ISNUMBER(SEARCH("",I1845)),I1845),I1845)),IF(OR($J$14 = "J",$J$14 = "K"),"",IF(D1845="","",IF(LEN(D1845)&gt;2,_xlfn.IFS(ISNUMBER(SEARCH("_",D1845)),D1845,ISNUMBER(SEARCH(", ",D1845)),SUBSTITUTE(D1845,", ","_"),ISNUMBER(SEARCH("/ ",D1845)),SUBSTITUTE(D1845,"/ ","_"),ISNUMBER(SEARCH(",",D1845)),SUBSTITUTE(D1845,",","_"),ISNUMBER(SEARCH("/",D1845)),SUBSTITUTE(D1845,"/","_"),ISNUMBER(SEARCH("",D1845)),D1845),D1845))))</f>
        <v/>
      </c>
      <c r="L1845" s="1"/>
      <c r="M1845" s="1" t="str">
        <f t="shared" si="141"/>
        <v/>
      </c>
      <c r="N1845" s="94" t="str">
        <f>IF($L1845="None","",IF(ISERROR(VLOOKUP($L1845,Info!$B$4:$B$266,1,FALSE)),"",VLOOKUP($L1845,Info!$B$4:$L$266,5,FALSE)))</f>
        <v/>
      </c>
      <c r="O1845" s="94" t="str">
        <f>IF(K1845="","",IF(AND($J$12&lt;&gt;"ABC",N1845="3"),"BAC",IF(N1845="3","ABC",IF($J$12&lt;&gt;"ABC",IF($J$10="Standard",VLOOKUP(K1845,Info!$BE$4:$BF$481,2,FALSE),VLOOKUP(K1845,Info!$BI$4:$BJ$482,2,FALSE)),IF($J$10="Standard",VLOOKUP(K1845,Info!$AG$4:$AH$2994,2,FALSE),VLOOKUP(K1845,Info!$AK$4:$AL$2997,2,FALSE))))))</f>
        <v/>
      </c>
      <c r="P1845" s="94" t="str">
        <f>IF($L1845="None","",IF(ISERROR(VLOOKUP($L1845,Info!$B$4:$B$266,1,FALSE)),"",VLOOKUP($L1845,Info!$B$4:$L$266,3,FALSE)))</f>
        <v/>
      </c>
      <c r="Q1845" s="96" t="str">
        <f>IF($L1845="None","",IF(ISERROR(VLOOKUP($L1845,Info!$B$4:$B$266,1,FALSE)),"",VLOOKUP($L1845,Info!$B$4:$L$266,4,FALSE)))</f>
        <v/>
      </c>
      <c r="R1845" s="1"/>
      <c r="S1845" s="6" t="str">
        <f t="shared" si="142"/>
        <v/>
      </c>
      <c r="T1845" s="6" t="str">
        <f>IF($L1845="None","",IF(ISERROR(VLOOKUP($L1845,Info!$B$4:$B$266,1,FALSE)),"",VLOOKUP($L1845,Info!$B$4:$L$266,11,FALSE)))</f>
        <v/>
      </c>
      <c r="U1845" s="1"/>
      <c r="V1845" s="1"/>
      <c r="W1845" s="1"/>
      <c r="X1845" s="1" t="str">
        <f>IF($L1845="None","",IF(ISERROR(VLOOKUP($L1845,Info!$B$4:$B$266,1,FALSE)),"",IF(OR(W1845="Metallic Liquid Tight",W1845="Non-Metallic Liquid Tight",W1845="LSZH",W1845="Greenfield"),VLOOKUP($L1845,Info!$B$4:$L$266,7,FALSE),"N/A")))</f>
        <v/>
      </c>
      <c r="Y1845" s="1"/>
      <c r="Z1845" s="96" t="str">
        <f>IF($L1845="None","",IF(ISERROR(VLOOKUP($L1845,Info!$B$4:$B$266,1,FALSE)),"",VLOOKUP($L1845,Info!$B$4:$L$266,9,FALSE)))</f>
        <v/>
      </c>
      <c r="AA1845" s="96" t="str">
        <f>IF($L1845="None","",IF(ISERROR(VLOOKUP($L1845,Info!$B$4:$B$266,1,FALSE)),"",VLOOKUP($L1845,Info!$B$4:$L$266,8,FALSE)))</f>
        <v/>
      </c>
      <c r="AB1845" s="96" t="str">
        <f>IF($L1845="None","",IF(ISERROR(VLOOKUP($L1845,Info!$B$4:$B$266,1,FALSE)),"",VLOOKUP($L1845,Info!$B$4:$L$266,10,FALSE)))</f>
        <v/>
      </c>
      <c r="AC1845" s="1" t="str">
        <f>IF(W1845="SO Cable","Black,White",IF(O1845="","",IF(P1845="","",IF($J$12&lt;&gt;"ABC",IF(P1845&lt;="250",VLOOKUP(O1845,Info!$AZ$4:$BB$22,3,FALSE),VLOOKUP(O1845,Info!$AZ$23:$BB$39,3,FALSE)),IF(P1845&lt;="250",VLOOKUP(O1845,Info!$AO$4:$AQ$22,3,FALSE),VLOOKUP(O1845,Info!$AO$23:$AP$39,3,FALSE))))))</f>
        <v/>
      </c>
      <c r="AD1845" s="1"/>
      <c r="AE1845" s="1" t="str">
        <f>IF($L1845="None","",IF(ISERROR(VLOOKUP($L1845,Info!$B$4:$B$266,1,FALSE)),"",VLOOKUP($L1845,Info!$B$4:$L$266,4,FALSE)))</f>
        <v/>
      </c>
      <c r="AF1845" s="1" t="str">
        <f>IF($L1845="None","",IF(ISERROR(VLOOKUP($L1845,Info!$B$4:$B$266,1,FALSE)),"",VLOOKUP($L1845,Info!$B$4:$L$266,6,FALSE)))</f>
        <v/>
      </c>
      <c r="AG1845" s="1"/>
      <c r="AH1845" s="33" t="str" cm="1">
        <f t="array" ref="AH1845">IF(AND(L1845&lt;&gt;"",O1845&lt;&gt;"",R1845:S1845&lt;&gt;"",W1845:X1845&lt;&gt;"",Z1845:AA1845&lt;&gt;"",AC1845&lt;&gt;""),"Good","Bad")</f>
        <v>Bad</v>
      </c>
      <c r="AL1845" t="str" cm="1">
        <f t="array" ref="AL1845">IF(R1845&gt;0,_xlfn.IFS(COUNTIF($L$20:L1845,"&lt;&gt;")&lt;101,1,COUNTIF($L$20:L1845,"&lt;&gt;")&lt;201,2,COUNTIF($L$20:L1845,"&lt;&gt;")&lt;301,3,COUNTIF($L$20:L1845,"&lt;&gt;")&lt;401,4,COUNTIF($L$20:L1845,"&lt;&gt;")&lt;501,5,COUNTIF($L$20:L1845,"&lt;&gt;")&lt;601,6,COUNTIF($L$20:L1845,"&lt;&gt;")&lt;701,7,COUNTIF($L$20:L1845,"&lt;&gt;")&lt;801,8,COUNTIF($L$20:L1845,"&lt;&gt;")&lt;901,9,COUNTIF($L$20:L1845,"&lt;&gt;")&lt;1001,10,COUNTIF($L$20:L1845,"&lt;&gt;")&lt;1101,11,COUNTIF($L$20:L1845,"&lt;&gt;")&lt;1201,12,COUNTIF($L$20:L1845,"&lt;&gt;")&lt;1301,13,COUNTIF($L$20:L1845,"&lt;&gt;")&lt;1401,14,COUNTIF($L$20:L1845,"&lt;&gt;")&lt;1501,15,COUNTIF($L$20:L1845,"&lt;&gt;")&lt;1601,16,COUNTIF($L$20:L1845,"&lt;&gt;")&lt;1701,17,COUNTIF($L$20:L1845,"&lt;&gt;")&lt;1801,18,COUNTIF($L$20:L1845,"&lt;&gt;")&lt;1901,19,COUNTIF($L$20:L1845,"&lt;&gt;")&lt;2001,20,COUNTIF($L$20:L1845,"&lt;&gt;")&lt;2101,21,COUNTIF($L$20:L1845,"&lt;&gt;")&lt;2201,22,COUNTIF($L$20:L1845,"&lt;&gt;")&lt;2301,23,COUNTIF($L$20:L1845,"&lt;&gt;")&lt;2401,24,COUNTIF($L$20:L1845,"&lt;&gt;")&lt;2501,25,COUNTIF($L$20:L1845,"&lt;&gt;")&lt;2601,26,COUNTIF($L$20:L1845,"&lt;&gt;")&lt;2701,27,COUNTIF($L$20:L1845,"&lt;&gt;")&lt;2801,28,COUNTIF($L$20:L1845,"&lt;&gt;")&lt;2901,29,COUNTIF($L$20:L1845,"&lt;&gt;")&lt;3001,30),"")</f>
        <v/>
      </c>
      <c r="AM1845" t="str">
        <f t="shared" si="140"/>
        <v/>
      </c>
      <c r="AN1845" t="str">
        <f t="shared" si="144"/>
        <v/>
      </c>
      <c r="AP1845" t="str">
        <f t="shared" si="143"/>
        <v/>
      </c>
      <c r="AQ1845" t="str">
        <f>IF(AO1845="","",COUNTIFS(AM1845:$AM$3019,AO1845))</f>
        <v/>
      </c>
    </row>
    <row r="1846" spans="1:43" x14ac:dyDescent="0.25">
      <c r="A1846" s="6" t="str">
        <f>IF(COUNT($A$20:A1845)&lt;&gt;$B$4,IF(A1845="","",A1845+1),"")</f>
        <v/>
      </c>
      <c r="B1846" s="3"/>
      <c r="C1846" s="3"/>
      <c r="D1846" s="122"/>
      <c r="E1846" s="3"/>
      <c r="F1846" s="3"/>
      <c r="G1846" s="3"/>
      <c r="H1846" s="3"/>
      <c r="I1846" s="120"/>
      <c r="J1846" s="3"/>
      <c r="K1846" s="95" t="str" cm="1">
        <f t="array" ref="K1846">IF(OR($J$14 = "A",$J$14 = "B",$J$14 = "C"),IF(I1846="","",IF(LEN(I1846)&gt;2,_xlfn.IFS(ISNUMBER(SEARCH("_",I1846)),I1846,ISNUMBER(SEARCH(", ",I1846)),SUBSTITUTE(I1846,", ","_"),ISNUMBER(SEARCH("/ ",I1846)),SUBSTITUTE(I1846,"/ ","_"),ISNUMBER(SEARCH(",",I1846)),SUBSTITUTE(I1846,",","_"),ISNUMBER(SEARCH("/",I1846)),SUBSTITUTE(I1846,"/","_"),ISNUMBER(SEARCH("",I1846)),I1846),I1846)),IF(OR($J$14 = "J",$J$14 = "K"),"",IF(D1846="","",IF(LEN(D1846)&gt;2,_xlfn.IFS(ISNUMBER(SEARCH("_",D1846)),D1846,ISNUMBER(SEARCH(", ",D1846)),SUBSTITUTE(D1846,", ","_"),ISNUMBER(SEARCH("/ ",D1846)),SUBSTITUTE(D1846,"/ ","_"),ISNUMBER(SEARCH(",",D1846)),SUBSTITUTE(D1846,",","_"),ISNUMBER(SEARCH("/",D1846)),SUBSTITUTE(D1846,"/","_"),ISNUMBER(SEARCH("",D1846)),D1846),D1846))))</f>
        <v/>
      </c>
      <c r="L1846" s="1"/>
      <c r="M1846" s="1" t="str">
        <f t="shared" si="141"/>
        <v/>
      </c>
      <c r="N1846" s="94" t="str">
        <f>IF($L1846="None","",IF(ISERROR(VLOOKUP($L1846,Info!$B$4:$B$266,1,FALSE)),"",VLOOKUP($L1846,Info!$B$4:$L$266,5,FALSE)))</f>
        <v/>
      </c>
      <c r="O1846" s="94" t="str">
        <f>IF(K1846="","",IF(AND($J$12&lt;&gt;"ABC",N1846="3"),"BAC",IF(N1846="3","ABC",IF($J$12&lt;&gt;"ABC",IF($J$10="Standard",VLOOKUP(K1846,Info!$BE$4:$BF$481,2,FALSE),VLOOKUP(K1846,Info!$BI$4:$BJ$482,2,FALSE)),IF($J$10="Standard",VLOOKUP(K1846,Info!$AG$4:$AH$2994,2,FALSE),VLOOKUP(K1846,Info!$AK$4:$AL$2997,2,FALSE))))))</f>
        <v/>
      </c>
      <c r="P1846" s="94" t="str">
        <f>IF($L1846="None","",IF(ISERROR(VLOOKUP($L1846,Info!$B$4:$B$266,1,FALSE)),"",VLOOKUP($L1846,Info!$B$4:$L$266,3,FALSE)))</f>
        <v/>
      </c>
      <c r="Q1846" s="96" t="str">
        <f>IF($L1846="None","",IF(ISERROR(VLOOKUP($L1846,Info!$B$4:$B$266,1,FALSE)),"",VLOOKUP($L1846,Info!$B$4:$L$266,4,FALSE)))</f>
        <v/>
      </c>
      <c r="R1846" s="1"/>
      <c r="S1846" s="6" t="str">
        <f t="shared" si="142"/>
        <v/>
      </c>
      <c r="T1846" s="6" t="str">
        <f>IF($L1846="None","",IF(ISERROR(VLOOKUP($L1846,Info!$B$4:$B$266,1,FALSE)),"",VLOOKUP($L1846,Info!$B$4:$L$266,11,FALSE)))</f>
        <v/>
      </c>
      <c r="U1846" s="1"/>
      <c r="V1846" s="1"/>
      <c r="W1846" s="1"/>
      <c r="X1846" s="1" t="str">
        <f>IF($L1846="None","",IF(ISERROR(VLOOKUP($L1846,Info!$B$4:$B$266,1,FALSE)),"",IF(OR(W1846="Metallic Liquid Tight",W1846="Non-Metallic Liquid Tight",W1846="LSZH",W1846="Greenfield"),VLOOKUP($L1846,Info!$B$4:$L$266,7,FALSE),"N/A")))</f>
        <v/>
      </c>
      <c r="Y1846" s="1"/>
      <c r="Z1846" s="96" t="str">
        <f>IF($L1846="None","",IF(ISERROR(VLOOKUP($L1846,Info!$B$4:$B$266,1,FALSE)),"",VLOOKUP($L1846,Info!$B$4:$L$266,9,FALSE)))</f>
        <v/>
      </c>
      <c r="AA1846" s="96" t="str">
        <f>IF($L1846="None","",IF(ISERROR(VLOOKUP($L1846,Info!$B$4:$B$266,1,FALSE)),"",VLOOKUP($L1846,Info!$B$4:$L$266,8,FALSE)))</f>
        <v/>
      </c>
      <c r="AB1846" s="96" t="str">
        <f>IF($L1846="None","",IF(ISERROR(VLOOKUP($L1846,Info!$B$4:$B$266,1,FALSE)),"",VLOOKUP($L1846,Info!$B$4:$L$266,10,FALSE)))</f>
        <v/>
      </c>
      <c r="AC1846" s="1" t="str">
        <f>IF(W1846="SO Cable","Black,White",IF(O1846="","",IF(P1846="","",IF($J$12&lt;&gt;"ABC",IF(P1846&lt;="250",VLOOKUP(O1846,Info!$AZ$4:$BB$22,3,FALSE),VLOOKUP(O1846,Info!$AZ$23:$BB$39,3,FALSE)),IF(P1846&lt;="250",VLOOKUP(O1846,Info!$AO$4:$AQ$22,3,FALSE),VLOOKUP(O1846,Info!$AO$23:$AP$39,3,FALSE))))))</f>
        <v/>
      </c>
      <c r="AD1846" s="1"/>
      <c r="AE1846" s="1" t="str">
        <f>IF($L1846="None","",IF(ISERROR(VLOOKUP($L1846,Info!$B$4:$B$266,1,FALSE)),"",VLOOKUP($L1846,Info!$B$4:$L$266,4,FALSE)))</f>
        <v/>
      </c>
      <c r="AF1846" s="1" t="str">
        <f>IF($L1846="None","",IF(ISERROR(VLOOKUP($L1846,Info!$B$4:$B$266,1,FALSE)),"",VLOOKUP($L1846,Info!$B$4:$L$266,6,FALSE)))</f>
        <v/>
      </c>
      <c r="AG1846" s="1"/>
      <c r="AH1846" s="33" t="str" cm="1">
        <f t="array" ref="AH1846">IF(AND(L1846&lt;&gt;"",O1846&lt;&gt;"",R1846:S1846&lt;&gt;"",W1846:X1846&lt;&gt;"",Z1846:AA1846&lt;&gt;"",AC1846&lt;&gt;""),"Good","Bad")</f>
        <v>Bad</v>
      </c>
      <c r="AL1846" t="str" cm="1">
        <f t="array" ref="AL1846">IF(R1846&gt;0,_xlfn.IFS(COUNTIF($L$20:L1846,"&lt;&gt;")&lt;101,1,COUNTIF($L$20:L1846,"&lt;&gt;")&lt;201,2,COUNTIF($L$20:L1846,"&lt;&gt;")&lt;301,3,COUNTIF($L$20:L1846,"&lt;&gt;")&lt;401,4,COUNTIF($L$20:L1846,"&lt;&gt;")&lt;501,5,COUNTIF($L$20:L1846,"&lt;&gt;")&lt;601,6,COUNTIF($L$20:L1846,"&lt;&gt;")&lt;701,7,COUNTIF($L$20:L1846,"&lt;&gt;")&lt;801,8,COUNTIF($L$20:L1846,"&lt;&gt;")&lt;901,9,COUNTIF($L$20:L1846,"&lt;&gt;")&lt;1001,10,COUNTIF($L$20:L1846,"&lt;&gt;")&lt;1101,11,COUNTIF($L$20:L1846,"&lt;&gt;")&lt;1201,12,COUNTIF($L$20:L1846,"&lt;&gt;")&lt;1301,13,COUNTIF($L$20:L1846,"&lt;&gt;")&lt;1401,14,COUNTIF($L$20:L1846,"&lt;&gt;")&lt;1501,15,COUNTIF($L$20:L1846,"&lt;&gt;")&lt;1601,16,COUNTIF($L$20:L1846,"&lt;&gt;")&lt;1701,17,COUNTIF($L$20:L1846,"&lt;&gt;")&lt;1801,18,COUNTIF($L$20:L1846,"&lt;&gt;")&lt;1901,19,COUNTIF($L$20:L1846,"&lt;&gt;")&lt;2001,20,COUNTIF($L$20:L1846,"&lt;&gt;")&lt;2101,21,COUNTIF($L$20:L1846,"&lt;&gt;")&lt;2201,22,COUNTIF($L$20:L1846,"&lt;&gt;")&lt;2301,23,COUNTIF($L$20:L1846,"&lt;&gt;")&lt;2401,24,COUNTIF($L$20:L1846,"&lt;&gt;")&lt;2501,25,COUNTIF($L$20:L1846,"&lt;&gt;")&lt;2601,26,COUNTIF($L$20:L1846,"&lt;&gt;")&lt;2701,27,COUNTIF($L$20:L1846,"&lt;&gt;")&lt;2801,28,COUNTIF($L$20:L1846,"&lt;&gt;")&lt;2901,29,COUNTIF($L$20:L1846,"&lt;&gt;")&lt;3001,30),"")</f>
        <v/>
      </c>
      <c r="AM1846" t="str">
        <f t="shared" si="140"/>
        <v/>
      </c>
      <c r="AN1846" t="str">
        <f t="shared" si="144"/>
        <v/>
      </c>
      <c r="AP1846" t="str">
        <f t="shared" si="143"/>
        <v/>
      </c>
      <c r="AQ1846" t="str">
        <f>IF(AO1846="","",COUNTIFS(AM1846:$AM$3019,AO1846))</f>
        <v/>
      </c>
    </row>
    <row r="1847" spans="1:43" x14ac:dyDescent="0.25">
      <c r="A1847" s="6" t="str">
        <f>IF(COUNT($A$20:A1846)&lt;&gt;$B$4,IF(A1846="","",A1846+1),"")</f>
        <v/>
      </c>
      <c r="B1847" s="3"/>
      <c r="C1847" s="3"/>
      <c r="D1847" s="122"/>
      <c r="E1847" s="3"/>
      <c r="F1847" s="3"/>
      <c r="G1847" s="3"/>
      <c r="H1847" s="3"/>
      <c r="I1847" s="120"/>
      <c r="J1847" s="3"/>
      <c r="K1847" s="95" t="str" cm="1">
        <f t="array" ref="K1847">IF(OR($J$14 = "A",$J$14 = "B",$J$14 = "C"),IF(I1847="","",IF(LEN(I1847)&gt;2,_xlfn.IFS(ISNUMBER(SEARCH("_",I1847)),I1847,ISNUMBER(SEARCH(", ",I1847)),SUBSTITUTE(I1847,", ","_"),ISNUMBER(SEARCH("/ ",I1847)),SUBSTITUTE(I1847,"/ ","_"),ISNUMBER(SEARCH(",",I1847)),SUBSTITUTE(I1847,",","_"),ISNUMBER(SEARCH("/",I1847)),SUBSTITUTE(I1847,"/","_"),ISNUMBER(SEARCH("",I1847)),I1847),I1847)),IF(OR($J$14 = "J",$J$14 = "K"),"",IF(D1847="","",IF(LEN(D1847)&gt;2,_xlfn.IFS(ISNUMBER(SEARCH("_",D1847)),D1847,ISNUMBER(SEARCH(", ",D1847)),SUBSTITUTE(D1847,", ","_"),ISNUMBER(SEARCH("/ ",D1847)),SUBSTITUTE(D1847,"/ ","_"),ISNUMBER(SEARCH(",",D1847)),SUBSTITUTE(D1847,",","_"),ISNUMBER(SEARCH("/",D1847)),SUBSTITUTE(D1847,"/","_"),ISNUMBER(SEARCH("",D1847)),D1847),D1847))))</f>
        <v/>
      </c>
      <c r="L1847" s="1"/>
      <c r="M1847" s="1" t="str">
        <f t="shared" si="141"/>
        <v/>
      </c>
      <c r="N1847" s="94" t="str">
        <f>IF($L1847="None","",IF(ISERROR(VLOOKUP($L1847,Info!$B$4:$B$266,1,FALSE)),"",VLOOKUP($L1847,Info!$B$4:$L$266,5,FALSE)))</f>
        <v/>
      </c>
      <c r="O1847" s="94" t="str">
        <f>IF(K1847="","",IF(AND($J$12&lt;&gt;"ABC",N1847="3"),"BAC",IF(N1847="3","ABC",IF($J$12&lt;&gt;"ABC",IF($J$10="Standard",VLOOKUP(K1847,Info!$BE$4:$BF$481,2,FALSE),VLOOKUP(K1847,Info!$BI$4:$BJ$482,2,FALSE)),IF($J$10="Standard",VLOOKUP(K1847,Info!$AG$4:$AH$2994,2,FALSE),VLOOKUP(K1847,Info!$AK$4:$AL$2997,2,FALSE))))))</f>
        <v/>
      </c>
      <c r="P1847" s="94" t="str">
        <f>IF($L1847="None","",IF(ISERROR(VLOOKUP($L1847,Info!$B$4:$B$266,1,FALSE)),"",VLOOKUP($L1847,Info!$B$4:$L$266,3,FALSE)))</f>
        <v/>
      </c>
      <c r="Q1847" s="96" t="str">
        <f>IF($L1847="None","",IF(ISERROR(VLOOKUP($L1847,Info!$B$4:$B$266,1,FALSE)),"",VLOOKUP($L1847,Info!$B$4:$L$266,4,FALSE)))</f>
        <v/>
      </c>
      <c r="R1847" s="1"/>
      <c r="S1847" s="6" t="str">
        <f t="shared" si="142"/>
        <v/>
      </c>
      <c r="T1847" s="6" t="str">
        <f>IF($L1847="None","",IF(ISERROR(VLOOKUP($L1847,Info!$B$4:$B$266,1,FALSE)),"",VLOOKUP($L1847,Info!$B$4:$L$266,11,FALSE)))</f>
        <v/>
      </c>
      <c r="U1847" s="1"/>
      <c r="V1847" s="1"/>
      <c r="W1847" s="1"/>
      <c r="X1847" s="1" t="str">
        <f>IF($L1847="None","",IF(ISERROR(VLOOKUP($L1847,Info!$B$4:$B$266,1,FALSE)),"",IF(OR(W1847="Metallic Liquid Tight",W1847="Non-Metallic Liquid Tight",W1847="LSZH",W1847="Greenfield"),VLOOKUP($L1847,Info!$B$4:$L$266,7,FALSE),"N/A")))</f>
        <v/>
      </c>
      <c r="Y1847" s="1"/>
      <c r="Z1847" s="96" t="str">
        <f>IF($L1847="None","",IF(ISERROR(VLOOKUP($L1847,Info!$B$4:$B$266,1,FALSE)),"",VLOOKUP($L1847,Info!$B$4:$L$266,9,FALSE)))</f>
        <v/>
      </c>
      <c r="AA1847" s="96" t="str">
        <f>IF($L1847="None","",IF(ISERROR(VLOOKUP($L1847,Info!$B$4:$B$266,1,FALSE)),"",VLOOKUP($L1847,Info!$B$4:$L$266,8,FALSE)))</f>
        <v/>
      </c>
      <c r="AB1847" s="96" t="str">
        <f>IF($L1847="None","",IF(ISERROR(VLOOKUP($L1847,Info!$B$4:$B$266,1,FALSE)),"",VLOOKUP($L1847,Info!$B$4:$L$266,10,FALSE)))</f>
        <v/>
      </c>
      <c r="AC1847" s="1" t="str">
        <f>IF(W1847="SO Cable","Black,White",IF(O1847="","",IF(P1847="","",IF($J$12&lt;&gt;"ABC",IF(P1847&lt;="250",VLOOKUP(O1847,Info!$AZ$4:$BB$22,3,FALSE),VLOOKUP(O1847,Info!$AZ$23:$BB$39,3,FALSE)),IF(P1847&lt;="250",VLOOKUP(O1847,Info!$AO$4:$AQ$22,3,FALSE),VLOOKUP(O1847,Info!$AO$23:$AP$39,3,FALSE))))))</f>
        <v/>
      </c>
      <c r="AD1847" s="1"/>
      <c r="AE1847" s="1" t="str">
        <f>IF($L1847="None","",IF(ISERROR(VLOOKUP($L1847,Info!$B$4:$B$266,1,FALSE)),"",VLOOKUP($L1847,Info!$B$4:$L$266,4,FALSE)))</f>
        <v/>
      </c>
      <c r="AF1847" s="1" t="str">
        <f>IF($L1847="None","",IF(ISERROR(VLOOKUP($L1847,Info!$B$4:$B$266,1,FALSE)),"",VLOOKUP($L1847,Info!$B$4:$L$266,6,FALSE)))</f>
        <v/>
      </c>
      <c r="AG1847" s="1"/>
      <c r="AH1847" s="33" t="str" cm="1">
        <f t="array" ref="AH1847">IF(AND(L1847&lt;&gt;"",O1847&lt;&gt;"",R1847:S1847&lt;&gt;"",W1847:X1847&lt;&gt;"",Z1847:AA1847&lt;&gt;"",AC1847&lt;&gt;""),"Good","Bad")</f>
        <v>Bad</v>
      </c>
      <c r="AL1847" t="str" cm="1">
        <f t="array" ref="AL1847">IF(R1847&gt;0,_xlfn.IFS(COUNTIF($L$20:L1847,"&lt;&gt;")&lt;101,1,COUNTIF($L$20:L1847,"&lt;&gt;")&lt;201,2,COUNTIF($L$20:L1847,"&lt;&gt;")&lt;301,3,COUNTIF($L$20:L1847,"&lt;&gt;")&lt;401,4,COUNTIF($L$20:L1847,"&lt;&gt;")&lt;501,5,COUNTIF($L$20:L1847,"&lt;&gt;")&lt;601,6,COUNTIF($L$20:L1847,"&lt;&gt;")&lt;701,7,COUNTIF($L$20:L1847,"&lt;&gt;")&lt;801,8,COUNTIF($L$20:L1847,"&lt;&gt;")&lt;901,9,COUNTIF($L$20:L1847,"&lt;&gt;")&lt;1001,10,COUNTIF($L$20:L1847,"&lt;&gt;")&lt;1101,11,COUNTIF($L$20:L1847,"&lt;&gt;")&lt;1201,12,COUNTIF($L$20:L1847,"&lt;&gt;")&lt;1301,13,COUNTIF($L$20:L1847,"&lt;&gt;")&lt;1401,14,COUNTIF($L$20:L1847,"&lt;&gt;")&lt;1501,15,COUNTIF($L$20:L1847,"&lt;&gt;")&lt;1601,16,COUNTIF($L$20:L1847,"&lt;&gt;")&lt;1701,17,COUNTIF($L$20:L1847,"&lt;&gt;")&lt;1801,18,COUNTIF($L$20:L1847,"&lt;&gt;")&lt;1901,19,COUNTIF($L$20:L1847,"&lt;&gt;")&lt;2001,20,COUNTIF($L$20:L1847,"&lt;&gt;")&lt;2101,21,COUNTIF($L$20:L1847,"&lt;&gt;")&lt;2201,22,COUNTIF($L$20:L1847,"&lt;&gt;")&lt;2301,23,COUNTIF($L$20:L1847,"&lt;&gt;")&lt;2401,24,COUNTIF($L$20:L1847,"&lt;&gt;")&lt;2501,25,COUNTIF($L$20:L1847,"&lt;&gt;")&lt;2601,26,COUNTIF($L$20:L1847,"&lt;&gt;")&lt;2701,27,COUNTIF($L$20:L1847,"&lt;&gt;")&lt;2801,28,COUNTIF($L$20:L1847,"&lt;&gt;")&lt;2901,29,COUNTIF($L$20:L1847,"&lt;&gt;")&lt;3001,30),"")</f>
        <v/>
      </c>
      <c r="AM1847" t="str">
        <f t="shared" si="140"/>
        <v/>
      </c>
      <c r="AN1847" t="str">
        <f t="shared" si="144"/>
        <v/>
      </c>
      <c r="AP1847" t="str">
        <f t="shared" si="143"/>
        <v/>
      </c>
      <c r="AQ1847" t="str">
        <f>IF(AO1847="","",COUNTIFS(AM1847:$AM$3019,AO1847))</f>
        <v/>
      </c>
    </row>
    <row r="1848" spans="1:43" x14ac:dyDescent="0.25">
      <c r="A1848" s="6" t="str">
        <f>IF(COUNT($A$20:A1847)&lt;&gt;$B$4,IF(A1847="","",A1847+1),"")</f>
        <v/>
      </c>
      <c r="B1848" s="3"/>
      <c r="C1848" s="3"/>
      <c r="D1848" s="122"/>
      <c r="E1848" s="3"/>
      <c r="F1848" s="3"/>
      <c r="G1848" s="3"/>
      <c r="H1848" s="3"/>
      <c r="I1848" s="120"/>
      <c r="J1848" s="3"/>
      <c r="K1848" s="95" t="str" cm="1">
        <f t="array" ref="K1848">IF(OR($J$14 = "A",$J$14 = "B",$J$14 = "C"),IF(I1848="","",IF(LEN(I1848)&gt;2,_xlfn.IFS(ISNUMBER(SEARCH("_",I1848)),I1848,ISNUMBER(SEARCH(", ",I1848)),SUBSTITUTE(I1848,", ","_"),ISNUMBER(SEARCH("/ ",I1848)),SUBSTITUTE(I1848,"/ ","_"),ISNUMBER(SEARCH(",",I1848)),SUBSTITUTE(I1848,",","_"),ISNUMBER(SEARCH("/",I1848)),SUBSTITUTE(I1848,"/","_"),ISNUMBER(SEARCH("",I1848)),I1848),I1848)),IF(OR($J$14 = "J",$J$14 = "K"),"",IF(D1848="","",IF(LEN(D1848)&gt;2,_xlfn.IFS(ISNUMBER(SEARCH("_",D1848)),D1848,ISNUMBER(SEARCH(", ",D1848)),SUBSTITUTE(D1848,", ","_"),ISNUMBER(SEARCH("/ ",D1848)),SUBSTITUTE(D1848,"/ ","_"),ISNUMBER(SEARCH(",",D1848)),SUBSTITUTE(D1848,",","_"),ISNUMBER(SEARCH("/",D1848)),SUBSTITUTE(D1848,"/","_"),ISNUMBER(SEARCH("",D1848)),D1848),D1848))))</f>
        <v/>
      </c>
      <c r="L1848" s="1"/>
      <c r="M1848" s="1" t="str">
        <f t="shared" si="141"/>
        <v/>
      </c>
      <c r="N1848" s="94" t="str">
        <f>IF($L1848="None","",IF(ISERROR(VLOOKUP($L1848,Info!$B$4:$B$266,1,FALSE)),"",VLOOKUP($L1848,Info!$B$4:$L$266,5,FALSE)))</f>
        <v/>
      </c>
      <c r="O1848" s="94" t="str">
        <f>IF(K1848="","",IF(AND($J$12&lt;&gt;"ABC",N1848="3"),"BAC",IF(N1848="3","ABC",IF($J$12&lt;&gt;"ABC",IF($J$10="Standard",VLOOKUP(K1848,Info!$BE$4:$BF$481,2,FALSE),VLOOKUP(K1848,Info!$BI$4:$BJ$482,2,FALSE)),IF($J$10="Standard",VLOOKUP(K1848,Info!$AG$4:$AH$2994,2,FALSE),VLOOKUP(K1848,Info!$AK$4:$AL$2997,2,FALSE))))))</f>
        <v/>
      </c>
      <c r="P1848" s="94" t="str">
        <f>IF($L1848="None","",IF(ISERROR(VLOOKUP($L1848,Info!$B$4:$B$266,1,FALSE)),"",VLOOKUP($L1848,Info!$B$4:$L$266,3,FALSE)))</f>
        <v/>
      </c>
      <c r="Q1848" s="96" t="str">
        <f>IF($L1848="None","",IF(ISERROR(VLOOKUP($L1848,Info!$B$4:$B$266,1,FALSE)),"",VLOOKUP($L1848,Info!$B$4:$L$266,4,FALSE)))</f>
        <v/>
      </c>
      <c r="R1848" s="1"/>
      <c r="S1848" s="6" t="str">
        <f t="shared" si="142"/>
        <v/>
      </c>
      <c r="T1848" s="6" t="str">
        <f>IF($L1848="None","",IF(ISERROR(VLOOKUP($L1848,Info!$B$4:$B$266,1,FALSE)),"",VLOOKUP($L1848,Info!$B$4:$L$266,11,FALSE)))</f>
        <v/>
      </c>
      <c r="U1848" s="1"/>
      <c r="V1848" s="1"/>
      <c r="W1848" s="1"/>
      <c r="X1848" s="1" t="str">
        <f>IF($L1848="None","",IF(ISERROR(VLOOKUP($L1848,Info!$B$4:$B$266,1,FALSE)),"",IF(OR(W1848="Metallic Liquid Tight",W1848="Non-Metallic Liquid Tight",W1848="LSZH",W1848="Greenfield"),VLOOKUP($L1848,Info!$B$4:$L$266,7,FALSE),"N/A")))</f>
        <v/>
      </c>
      <c r="Y1848" s="1"/>
      <c r="Z1848" s="96" t="str">
        <f>IF($L1848="None","",IF(ISERROR(VLOOKUP($L1848,Info!$B$4:$B$266,1,FALSE)),"",VLOOKUP($L1848,Info!$B$4:$L$266,9,FALSE)))</f>
        <v/>
      </c>
      <c r="AA1848" s="96" t="str">
        <f>IF($L1848="None","",IF(ISERROR(VLOOKUP($L1848,Info!$B$4:$B$266,1,FALSE)),"",VLOOKUP($L1848,Info!$B$4:$L$266,8,FALSE)))</f>
        <v/>
      </c>
      <c r="AB1848" s="96" t="str">
        <f>IF($L1848="None","",IF(ISERROR(VLOOKUP($L1848,Info!$B$4:$B$266,1,FALSE)),"",VLOOKUP($L1848,Info!$B$4:$L$266,10,FALSE)))</f>
        <v/>
      </c>
      <c r="AC1848" s="1" t="str">
        <f>IF(W1848="SO Cable","Black,White",IF(O1848="","",IF(P1848="","",IF($J$12&lt;&gt;"ABC",IF(P1848&lt;="250",VLOOKUP(O1848,Info!$AZ$4:$BB$22,3,FALSE),VLOOKUP(O1848,Info!$AZ$23:$BB$39,3,FALSE)),IF(P1848&lt;="250",VLOOKUP(O1848,Info!$AO$4:$AQ$22,3,FALSE),VLOOKUP(O1848,Info!$AO$23:$AP$39,3,FALSE))))))</f>
        <v/>
      </c>
      <c r="AD1848" s="1"/>
      <c r="AE1848" s="1" t="str">
        <f>IF($L1848="None","",IF(ISERROR(VLOOKUP($L1848,Info!$B$4:$B$266,1,FALSE)),"",VLOOKUP($L1848,Info!$B$4:$L$266,4,FALSE)))</f>
        <v/>
      </c>
      <c r="AF1848" s="1" t="str">
        <f>IF($L1848="None","",IF(ISERROR(VLOOKUP($L1848,Info!$B$4:$B$266,1,FALSE)),"",VLOOKUP($L1848,Info!$B$4:$L$266,6,FALSE)))</f>
        <v/>
      </c>
      <c r="AG1848" s="1"/>
      <c r="AH1848" s="33" t="str" cm="1">
        <f t="array" ref="AH1848">IF(AND(L1848&lt;&gt;"",O1848&lt;&gt;"",R1848:S1848&lt;&gt;"",W1848:X1848&lt;&gt;"",Z1848:AA1848&lt;&gt;"",AC1848&lt;&gt;""),"Good","Bad")</f>
        <v>Bad</v>
      </c>
      <c r="AL1848" t="str" cm="1">
        <f t="array" ref="AL1848">IF(R1848&gt;0,_xlfn.IFS(COUNTIF($L$20:L1848,"&lt;&gt;")&lt;101,1,COUNTIF($L$20:L1848,"&lt;&gt;")&lt;201,2,COUNTIF($L$20:L1848,"&lt;&gt;")&lt;301,3,COUNTIF($L$20:L1848,"&lt;&gt;")&lt;401,4,COUNTIF($L$20:L1848,"&lt;&gt;")&lt;501,5,COUNTIF($L$20:L1848,"&lt;&gt;")&lt;601,6,COUNTIF($L$20:L1848,"&lt;&gt;")&lt;701,7,COUNTIF($L$20:L1848,"&lt;&gt;")&lt;801,8,COUNTIF($L$20:L1848,"&lt;&gt;")&lt;901,9,COUNTIF($L$20:L1848,"&lt;&gt;")&lt;1001,10,COUNTIF($L$20:L1848,"&lt;&gt;")&lt;1101,11,COUNTIF($L$20:L1848,"&lt;&gt;")&lt;1201,12,COUNTIF($L$20:L1848,"&lt;&gt;")&lt;1301,13,COUNTIF($L$20:L1848,"&lt;&gt;")&lt;1401,14,COUNTIF($L$20:L1848,"&lt;&gt;")&lt;1501,15,COUNTIF($L$20:L1848,"&lt;&gt;")&lt;1601,16,COUNTIF($L$20:L1848,"&lt;&gt;")&lt;1701,17,COUNTIF($L$20:L1848,"&lt;&gt;")&lt;1801,18,COUNTIF($L$20:L1848,"&lt;&gt;")&lt;1901,19,COUNTIF($L$20:L1848,"&lt;&gt;")&lt;2001,20,COUNTIF($L$20:L1848,"&lt;&gt;")&lt;2101,21,COUNTIF($L$20:L1848,"&lt;&gt;")&lt;2201,22,COUNTIF($L$20:L1848,"&lt;&gt;")&lt;2301,23,COUNTIF($L$20:L1848,"&lt;&gt;")&lt;2401,24,COUNTIF($L$20:L1848,"&lt;&gt;")&lt;2501,25,COUNTIF($L$20:L1848,"&lt;&gt;")&lt;2601,26,COUNTIF($L$20:L1848,"&lt;&gt;")&lt;2701,27,COUNTIF($L$20:L1848,"&lt;&gt;")&lt;2801,28,COUNTIF($L$20:L1848,"&lt;&gt;")&lt;2901,29,COUNTIF($L$20:L1848,"&lt;&gt;")&lt;3001,30),"")</f>
        <v/>
      </c>
      <c r="AM1848" t="str">
        <f t="shared" si="140"/>
        <v/>
      </c>
      <c r="AN1848" t="str">
        <f t="shared" si="144"/>
        <v/>
      </c>
      <c r="AP1848" t="str">
        <f t="shared" si="143"/>
        <v/>
      </c>
      <c r="AQ1848" t="str">
        <f>IF(AO1848="","",COUNTIFS(AM1848:$AM$3019,AO1848))</f>
        <v/>
      </c>
    </row>
    <row r="1849" spans="1:43" x14ac:dyDescent="0.25">
      <c r="A1849" s="6" t="str">
        <f>IF(COUNT($A$20:A1848)&lt;&gt;$B$4,IF(A1848="","",A1848+1),"")</f>
        <v/>
      </c>
      <c r="B1849" s="3"/>
      <c r="C1849" s="3"/>
      <c r="D1849" s="122"/>
      <c r="E1849" s="3"/>
      <c r="F1849" s="3"/>
      <c r="G1849" s="3"/>
      <c r="H1849" s="3"/>
      <c r="I1849" s="120"/>
      <c r="J1849" s="3"/>
      <c r="K1849" s="95" t="str" cm="1">
        <f t="array" ref="K1849">IF(OR($J$14 = "A",$J$14 = "B",$J$14 = "C"),IF(I1849="","",IF(LEN(I1849)&gt;2,_xlfn.IFS(ISNUMBER(SEARCH("_",I1849)),I1849,ISNUMBER(SEARCH(", ",I1849)),SUBSTITUTE(I1849,", ","_"),ISNUMBER(SEARCH("/ ",I1849)),SUBSTITUTE(I1849,"/ ","_"),ISNUMBER(SEARCH(",",I1849)),SUBSTITUTE(I1849,",","_"),ISNUMBER(SEARCH("/",I1849)),SUBSTITUTE(I1849,"/","_"),ISNUMBER(SEARCH("",I1849)),I1849),I1849)),IF(OR($J$14 = "J",$J$14 = "K"),"",IF(D1849="","",IF(LEN(D1849)&gt;2,_xlfn.IFS(ISNUMBER(SEARCH("_",D1849)),D1849,ISNUMBER(SEARCH(", ",D1849)),SUBSTITUTE(D1849,", ","_"),ISNUMBER(SEARCH("/ ",D1849)),SUBSTITUTE(D1849,"/ ","_"),ISNUMBER(SEARCH(",",D1849)),SUBSTITUTE(D1849,",","_"),ISNUMBER(SEARCH("/",D1849)),SUBSTITUTE(D1849,"/","_"),ISNUMBER(SEARCH("",D1849)),D1849),D1849))))</f>
        <v/>
      </c>
      <c r="L1849" s="1"/>
      <c r="M1849" s="1" t="str">
        <f t="shared" si="141"/>
        <v/>
      </c>
      <c r="N1849" s="94" t="str">
        <f>IF($L1849="None","",IF(ISERROR(VLOOKUP($L1849,Info!$B$4:$B$266,1,FALSE)),"",VLOOKUP($L1849,Info!$B$4:$L$266,5,FALSE)))</f>
        <v/>
      </c>
      <c r="O1849" s="94" t="str">
        <f>IF(K1849="","",IF(AND($J$12&lt;&gt;"ABC",N1849="3"),"BAC",IF(N1849="3","ABC",IF($J$12&lt;&gt;"ABC",IF($J$10="Standard",VLOOKUP(K1849,Info!$BE$4:$BF$481,2,FALSE),VLOOKUP(K1849,Info!$BI$4:$BJ$482,2,FALSE)),IF($J$10="Standard",VLOOKUP(K1849,Info!$AG$4:$AH$2994,2,FALSE),VLOOKUP(K1849,Info!$AK$4:$AL$2997,2,FALSE))))))</f>
        <v/>
      </c>
      <c r="P1849" s="94" t="str">
        <f>IF($L1849="None","",IF(ISERROR(VLOOKUP($L1849,Info!$B$4:$B$266,1,FALSE)),"",VLOOKUP($L1849,Info!$B$4:$L$266,3,FALSE)))</f>
        <v/>
      </c>
      <c r="Q1849" s="96" t="str">
        <f>IF($L1849="None","",IF(ISERROR(VLOOKUP($L1849,Info!$B$4:$B$266,1,FALSE)),"",VLOOKUP($L1849,Info!$B$4:$L$266,4,FALSE)))</f>
        <v/>
      </c>
      <c r="R1849" s="1"/>
      <c r="S1849" s="6" t="str">
        <f t="shared" si="142"/>
        <v/>
      </c>
      <c r="T1849" s="6" t="str">
        <f>IF($L1849="None","",IF(ISERROR(VLOOKUP($L1849,Info!$B$4:$B$266,1,FALSE)),"",VLOOKUP($L1849,Info!$B$4:$L$266,11,FALSE)))</f>
        <v/>
      </c>
      <c r="U1849" s="1"/>
      <c r="V1849" s="1"/>
      <c r="W1849" s="1"/>
      <c r="X1849" s="1" t="str">
        <f>IF($L1849="None","",IF(ISERROR(VLOOKUP($L1849,Info!$B$4:$B$266,1,FALSE)),"",IF(OR(W1849="Metallic Liquid Tight",W1849="Non-Metallic Liquid Tight",W1849="LSZH",W1849="Greenfield"),VLOOKUP($L1849,Info!$B$4:$L$266,7,FALSE),"N/A")))</f>
        <v/>
      </c>
      <c r="Y1849" s="1"/>
      <c r="Z1849" s="96" t="str">
        <f>IF($L1849="None","",IF(ISERROR(VLOOKUP($L1849,Info!$B$4:$B$266,1,FALSE)),"",VLOOKUP($L1849,Info!$B$4:$L$266,9,FALSE)))</f>
        <v/>
      </c>
      <c r="AA1849" s="96" t="str">
        <f>IF($L1849="None","",IF(ISERROR(VLOOKUP($L1849,Info!$B$4:$B$266,1,FALSE)),"",VLOOKUP($L1849,Info!$B$4:$L$266,8,FALSE)))</f>
        <v/>
      </c>
      <c r="AB1849" s="96" t="str">
        <f>IF($L1849="None","",IF(ISERROR(VLOOKUP($L1849,Info!$B$4:$B$266,1,FALSE)),"",VLOOKUP($L1849,Info!$B$4:$L$266,10,FALSE)))</f>
        <v/>
      </c>
      <c r="AC1849" s="1" t="str">
        <f>IF(W1849="SO Cable","Black,White",IF(O1849="","",IF(P1849="","",IF($J$12&lt;&gt;"ABC",IF(P1849&lt;="250",VLOOKUP(O1849,Info!$AZ$4:$BB$22,3,FALSE),VLOOKUP(O1849,Info!$AZ$23:$BB$39,3,FALSE)),IF(P1849&lt;="250",VLOOKUP(O1849,Info!$AO$4:$AQ$22,3,FALSE),VLOOKUP(O1849,Info!$AO$23:$AP$39,3,FALSE))))))</f>
        <v/>
      </c>
      <c r="AD1849" s="1"/>
      <c r="AE1849" s="1" t="str">
        <f>IF($L1849="None","",IF(ISERROR(VLOOKUP($L1849,Info!$B$4:$B$266,1,FALSE)),"",VLOOKUP($L1849,Info!$B$4:$L$266,4,FALSE)))</f>
        <v/>
      </c>
      <c r="AF1849" s="1" t="str">
        <f>IF($L1849="None","",IF(ISERROR(VLOOKUP($L1849,Info!$B$4:$B$266,1,FALSE)),"",VLOOKUP($L1849,Info!$B$4:$L$266,6,FALSE)))</f>
        <v/>
      </c>
      <c r="AG1849" s="1"/>
      <c r="AH1849" s="33" t="str" cm="1">
        <f t="array" ref="AH1849">IF(AND(L1849&lt;&gt;"",O1849&lt;&gt;"",R1849:S1849&lt;&gt;"",W1849:X1849&lt;&gt;"",Z1849:AA1849&lt;&gt;"",AC1849&lt;&gt;""),"Good","Bad")</f>
        <v>Bad</v>
      </c>
      <c r="AL1849" t="str" cm="1">
        <f t="array" ref="AL1849">IF(R1849&gt;0,_xlfn.IFS(COUNTIF($L$20:L1849,"&lt;&gt;")&lt;101,1,COUNTIF($L$20:L1849,"&lt;&gt;")&lt;201,2,COUNTIF($L$20:L1849,"&lt;&gt;")&lt;301,3,COUNTIF($L$20:L1849,"&lt;&gt;")&lt;401,4,COUNTIF($L$20:L1849,"&lt;&gt;")&lt;501,5,COUNTIF($L$20:L1849,"&lt;&gt;")&lt;601,6,COUNTIF($L$20:L1849,"&lt;&gt;")&lt;701,7,COUNTIF($L$20:L1849,"&lt;&gt;")&lt;801,8,COUNTIF($L$20:L1849,"&lt;&gt;")&lt;901,9,COUNTIF($L$20:L1849,"&lt;&gt;")&lt;1001,10,COUNTIF($L$20:L1849,"&lt;&gt;")&lt;1101,11,COUNTIF($L$20:L1849,"&lt;&gt;")&lt;1201,12,COUNTIF($L$20:L1849,"&lt;&gt;")&lt;1301,13,COUNTIF($L$20:L1849,"&lt;&gt;")&lt;1401,14,COUNTIF($L$20:L1849,"&lt;&gt;")&lt;1501,15,COUNTIF($L$20:L1849,"&lt;&gt;")&lt;1601,16,COUNTIF($L$20:L1849,"&lt;&gt;")&lt;1701,17,COUNTIF($L$20:L1849,"&lt;&gt;")&lt;1801,18,COUNTIF($L$20:L1849,"&lt;&gt;")&lt;1901,19,COUNTIF($L$20:L1849,"&lt;&gt;")&lt;2001,20,COUNTIF($L$20:L1849,"&lt;&gt;")&lt;2101,21,COUNTIF($L$20:L1849,"&lt;&gt;")&lt;2201,22,COUNTIF($L$20:L1849,"&lt;&gt;")&lt;2301,23,COUNTIF($L$20:L1849,"&lt;&gt;")&lt;2401,24,COUNTIF($L$20:L1849,"&lt;&gt;")&lt;2501,25,COUNTIF($L$20:L1849,"&lt;&gt;")&lt;2601,26,COUNTIF($L$20:L1849,"&lt;&gt;")&lt;2701,27,COUNTIF($L$20:L1849,"&lt;&gt;")&lt;2801,28,COUNTIF($L$20:L1849,"&lt;&gt;")&lt;2901,29,COUNTIF($L$20:L1849,"&lt;&gt;")&lt;3001,30),"")</f>
        <v/>
      </c>
      <c r="AM1849" t="str">
        <f t="shared" si="140"/>
        <v/>
      </c>
      <c r="AN1849" t="str">
        <f t="shared" si="144"/>
        <v/>
      </c>
      <c r="AP1849" t="str">
        <f t="shared" si="143"/>
        <v/>
      </c>
      <c r="AQ1849" t="str">
        <f>IF(AO1849="","",COUNTIFS(AM1849:$AM$3019,AO1849))</f>
        <v/>
      </c>
    </row>
    <row r="1850" spans="1:43" x14ac:dyDescent="0.25">
      <c r="A1850" s="6" t="str">
        <f>IF(COUNT($A$20:A1849)&lt;&gt;$B$4,IF(A1849="","",A1849+1),"")</f>
        <v/>
      </c>
      <c r="B1850" s="3"/>
      <c r="C1850" s="3"/>
      <c r="D1850" s="122"/>
      <c r="E1850" s="3"/>
      <c r="F1850" s="3"/>
      <c r="G1850" s="3"/>
      <c r="H1850" s="3"/>
      <c r="I1850" s="120"/>
      <c r="J1850" s="3"/>
      <c r="K1850" s="95" t="str" cm="1">
        <f t="array" ref="K1850">IF(OR($J$14 = "A",$J$14 = "B",$J$14 = "C"),IF(I1850="","",IF(LEN(I1850)&gt;2,_xlfn.IFS(ISNUMBER(SEARCH("_",I1850)),I1850,ISNUMBER(SEARCH(", ",I1850)),SUBSTITUTE(I1850,", ","_"),ISNUMBER(SEARCH("/ ",I1850)),SUBSTITUTE(I1850,"/ ","_"),ISNUMBER(SEARCH(",",I1850)),SUBSTITUTE(I1850,",","_"),ISNUMBER(SEARCH("/",I1850)),SUBSTITUTE(I1850,"/","_"),ISNUMBER(SEARCH("",I1850)),I1850),I1850)),IF(OR($J$14 = "J",$J$14 = "K"),"",IF(D1850="","",IF(LEN(D1850)&gt;2,_xlfn.IFS(ISNUMBER(SEARCH("_",D1850)),D1850,ISNUMBER(SEARCH(", ",D1850)),SUBSTITUTE(D1850,", ","_"),ISNUMBER(SEARCH("/ ",D1850)),SUBSTITUTE(D1850,"/ ","_"),ISNUMBER(SEARCH(",",D1850)),SUBSTITUTE(D1850,",","_"),ISNUMBER(SEARCH("/",D1850)),SUBSTITUTE(D1850,"/","_"),ISNUMBER(SEARCH("",D1850)),D1850),D1850))))</f>
        <v/>
      </c>
      <c r="L1850" s="1"/>
      <c r="M1850" s="1" t="str">
        <f t="shared" si="141"/>
        <v/>
      </c>
      <c r="N1850" s="94" t="str">
        <f>IF($L1850="None","",IF(ISERROR(VLOOKUP($L1850,Info!$B$4:$B$266,1,FALSE)),"",VLOOKUP($L1850,Info!$B$4:$L$266,5,FALSE)))</f>
        <v/>
      </c>
      <c r="O1850" s="94" t="str">
        <f>IF(K1850="","",IF(AND($J$12&lt;&gt;"ABC",N1850="3"),"BAC",IF(N1850="3","ABC",IF($J$12&lt;&gt;"ABC",IF($J$10="Standard",VLOOKUP(K1850,Info!$BE$4:$BF$481,2,FALSE),VLOOKUP(K1850,Info!$BI$4:$BJ$482,2,FALSE)),IF($J$10="Standard",VLOOKUP(K1850,Info!$AG$4:$AH$2994,2,FALSE),VLOOKUP(K1850,Info!$AK$4:$AL$2997,2,FALSE))))))</f>
        <v/>
      </c>
      <c r="P1850" s="94" t="str">
        <f>IF($L1850="None","",IF(ISERROR(VLOOKUP($L1850,Info!$B$4:$B$266,1,FALSE)),"",VLOOKUP($L1850,Info!$B$4:$L$266,3,FALSE)))</f>
        <v/>
      </c>
      <c r="Q1850" s="96" t="str">
        <f>IF($L1850="None","",IF(ISERROR(VLOOKUP($L1850,Info!$B$4:$B$266,1,FALSE)),"",VLOOKUP($L1850,Info!$B$4:$L$266,4,FALSE)))</f>
        <v/>
      </c>
      <c r="R1850" s="1"/>
      <c r="S1850" s="6" t="str">
        <f t="shared" si="142"/>
        <v/>
      </c>
      <c r="T1850" s="6" t="str">
        <f>IF($L1850="None","",IF(ISERROR(VLOOKUP($L1850,Info!$B$4:$B$266,1,FALSE)),"",VLOOKUP($L1850,Info!$B$4:$L$266,11,FALSE)))</f>
        <v/>
      </c>
      <c r="U1850" s="1"/>
      <c r="V1850" s="1"/>
      <c r="W1850" s="1"/>
      <c r="X1850" s="1" t="str">
        <f>IF($L1850="None","",IF(ISERROR(VLOOKUP($L1850,Info!$B$4:$B$266,1,FALSE)),"",IF(OR(W1850="Metallic Liquid Tight",W1850="Non-Metallic Liquid Tight",W1850="LSZH",W1850="Greenfield"),VLOOKUP($L1850,Info!$B$4:$L$266,7,FALSE),"N/A")))</f>
        <v/>
      </c>
      <c r="Y1850" s="1"/>
      <c r="Z1850" s="96" t="str">
        <f>IF($L1850="None","",IF(ISERROR(VLOOKUP($L1850,Info!$B$4:$B$266,1,FALSE)),"",VLOOKUP($L1850,Info!$B$4:$L$266,9,FALSE)))</f>
        <v/>
      </c>
      <c r="AA1850" s="96" t="str">
        <f>IF($L1850="None","",IF(ISERROR(VLOOKUP($L1850,Info!$B$4:$B$266,1,FALSE)),"",VLOOKUP($L1850,Info!$B$4:$L$266,8,FALSE)))</f>
        <v/>
      </c>
      <c r="AB1850" s="96" t="str">
        <f>IF($L1850="None","",IF(ISERROR(VLOOKUP($L1850,Info!$B$4:$B$266,1,FALSE)),"",VLOOKUP($L1850,Info!$B$4:$L$266,10,FALSE)))</f>
        <v/>
      </c>
      <c r="AC1850" s="1" t="str">
        <f>IF(W1850="SO Cable","Black,White",IF(O1850="","",IF(P1850="","",IF($J$12&lt;&gt;"ABC",IF(P1850&lt;="250",VLOOKUP(O1850,Info!$AZ$4:$BB$22,3,FALSE),VLOOKUP(O1850,Info!$AZ$23:$BB$39,3,FALSE)),IF(P1850&lt;="250",VLOOKUP(O1850,Info!$AO$4:$AQ$22,3,FALSE),VLOOKUP(O1850,Info!$AO$23:$AP$39,3,FALSE))))))</f>
        <v/>
      </c>
      <c r="AD1850" s="1"/>
      <c r="AE1850" s="1" t="str">
        <f>IF($L1850="None","",IF(ISERROR(VLOOKUP($L1850,Info!$B$4:$B$266,1,FALSE)),"",VLOOKUP($L1850,Info!$B$4:$L$266,4,FALSE)))</f>
        <v/>
      </c>
      <c r="AF1850" s="1" t="str">
        <f>IF($L1850="None","",IF(ISERROR(VLOOKUP($L1850,Info!$B$4:$B$266,1,FALSE)),"",VLOOKUP($L1850,Info!$B$4:$L$266,6,FALSE)))</f>
        <v/>
      </c>
      <c r="AG1850" s="1"/>
      <c r="AH1850" s="33" t="str" cm="1">
        <f t="array" ref="AH1850">IF(AND(L1850&lt;&gt;"",O1850&lt;&gt;"",R1850:S1850&lt;&gt;"",W1850:X1850&lt;&gt;"",Z1850:AA1850&lt;&gt;"",AC1850&lt;&gt;""),"Good","Bad")</f>
        <v>Bad</v>
      </c>
      <c r="AL1850" t="str" cm="1">
        <f t="array" ref="AL1850">IF(R1850&gt;0,_xlfn.IFS(COUNTIF($L$20:L1850,"&lt;&gt;")&lt;101,1,COUNTIF($L$20:L1850,"&lt;&gt;")&lt;201,2,COUNTIF($L$20:L1850,"&lt;&gt;")&lt;301,3,COUNTIF($L$20:L1850,"&lt;&gt;")&lt;401,4,COUNTIF($L$20:L1850,"&lt;&gt;")&lt;501,5,COUNTIF($L$20:L1850,"&lt;&gt;")&lt;601,6,COUNTIF($L$20:L1850,"&lt;&gt;")&lt;701,7,COUNTIF($L$20:L1850,"&lt;&gt;")&lt;801,8,COUNTIF($L$20:L1850,"&lt;&gt;")&lt;901,9,COUNTIF($L$20:L1850,"&lt;&gt;")&lt;1001,10,COUNTIF($L$20:L1850,"&lt;&gt;")&lt;1101,11,COUNTIF($L$20:L1850,"&lt;&gt;")&lt;1201,12,COUNTIF($L$20:L1850,"&lt;&gt;")&lt;1301,13,COUNTIF($L$20:L1850,"&lt;&gt;")&lt;1401,14,COUNTIF($L$20:L1850,"&lt;&gt;")&lt;1501,15,COUNTIF($L$20:L1850,"&lt;&gt;")&lt;1601,16,COUNTIF($L$20:L1850,"&lt;&gt;")&lt;1701,17,COUNTIF($L$20:L1850,"&lt;&gt;")&lt;1801,18,COUNTIF($L$20:L1850,"&lt;&gt;")&lt;1901,19,COUNTIF($L$20:L1850,"&lt;&gt;")&lt;2001,20,COUNTIF($L$20:L1850,"&lt;&gt;")&lt;2101,21,COUNTIF($L$20:L1850,"&lt;&gt;")&lt;2201,22,COUNTIF($L$20:L1850,"&lt;&gt;")&lt;2301,23,COUNTIF($L$20:L1850,"&lt;&gt;")&lt;2401,24,COUNTIF($L$20:L1850,"&lt;&gt;")&lt;2501,25,COUNTIF($L$20:L1850,"&lt;&gt;")&lt;2601,26,COUNTIF($L$20:L1850,"&lt;&gt;")&lt;2701,27,COUNTIF($L$20:L1850,"&lt;&gt;")&lt;2801,28,COUNTIF($L$20:L1850,"&lt;&gt;")&lt;2901,29,COUNTIF($L$20:L1850,"&lt;&gt;")&lt;3001,30),"")</f>
        <v/>
      </c>
      <c r="AM1850" t="str">
        <f t="shared" si="140"/>
        <v/>
      </c>
      <c r="AN1850" t="str">
        <f t="shared" si="144"/>
        <v/>
      </c>
      <c r="AP1850" t="str">
        <f t="shared" si="143"/>
        <v/>
      </c>
      <c r="AQ1850" t="str">
        <f>IF(AO1850="","",COUNTIFS(AM1850:$AM$3019,AO1850))</f>
        <v/>
      </c>
    </row>
    <row r="1851" spans="1:43" x14ac:dyDescent="0.25">
      <c r="A1851" s="6" t="str">
        <f>IF(COUNT($A$20:A1850)&lt;&gt;$B$4,IF(A1850="","",A1850+1),"")</f>
        <v/>
      </c>
      <c r="B1851" s="3"/>
      <c r="C1851" s="3"/>
      <c r="D1851" s="122"/>
      <c r="E1851" s="3"/>
      <c r="F1851" s="3"/>
      <c r="G1851" s="3"/>
      <c r="H1851" s="3"/>
      <c r="I1851" s="120"/>
      <c r="J1851" s="3"/>
      <c r="K1851" s="95" t="str" cm="1">
        <f t="array" ref="K1851">IF(OR($J$14 = "A",$J$14 = "B",$J$14 = "C"),IF(I1851="","",IF(LEN(I1851)&gt;2,_xlfn.IFS(ISNUMBER(SEARCH("_",I1851)),I1851,ISNUMBER(SEARCH(", ",I1851)),SUBSTITUTE(I1851,", ","_"),ISNUMBER(SEARCH("/ ",I1851)),SUBSTITUTE(I1851,"/ ","_"),ISNUMBER(SEARCH(",",I1851)),SUBSTITUTE(I1851,",","_"),ISNUMBER(SEARCH("/",I1851)),SUBSTITUTE(I1851,"/","_"),ISNUMBER(SEARCH("",I1851)),I1851),I1851)),IF(OR($J$14 = "J",$J$14 = "K"),"",IF(D1851="","",IF(LEN(D1851)&gt;2,_xlfn.IFS(ISNUMBER(SEARCH("_",D1851)),D1851,ISNUMBER(SEARCH(", ",D1851)),SUBSTITUTE(D1851,", ","_"),ISNUMBER(SEARCH("/ ",D1851)),SUBSTITUTE(D1851,"/ ","_"),ISNUMBER(SEARCH(",",D1851)),SUBSTITUTE(D1851,",","_"),ISNUMBER(SEARCH("/",D1851)),SUBSTITUTE(D1851,"/","_"),ISNUMBER(SEARCH("",D1851)),D1851),D1851))))</f>
        <v/>
      </c>
      <c r="L1851" s="1"/>
      <c r="M1851" s="1" t="str">
        <f t="shared" si="141"/>
        <v/>
      </c>
      <c r="N1851" s="94" t="str">
        <f>IF($L1851="None","",IF(ISERROR(VLOOKUP($L1851,Info!$B$4:$B$266,1,FALSE)),"",VLOOKUP($L1851,Info!$B$4:$L$266,5,FALSE)))</f>
        <v/>
      </c>
      <c r="O1851" s="94" t="str">
        <f>IF(K1851="","",IF(AND($J$12&lt;&gt;"ABC",N1851="3"),"BAC",IF(N1851="3","ABC",IF($J$12&lt;&gt;"ABC",IF($J$10="Standard",VLOOKUP(K1851,Info!$BE$4:$BF$481,2,FALSE),VLOOKUP(K1851,Info!$BI$4:$BJ$482,2,FALSE)),IF($J$10="Standard",VLOOKUP(K1851,Info!$AG$4:$AH$2994,2,FALSE),VLOOKUP(K1851,Info!$AK$4:$AL$2997,2,FALSE))))))</f>
        <v/>
      </c>
      <c r="P1851" s="94" t="str">
        <f>IF($L1851="None","",IF(ISERROR(VLOOKUP($L1851,Info!$B$4:$B$266,1,FALSE)),"",VLOOKUP($L1851,Info!$B$4:$L$266,3,FALSE)))</f>
        <v/>
      </c>
      <c r="Q1851" s="96" t="str">
        <f>IF($L1851="None","",IF(ISERROR(VLOOKUP($L1851,Info!$B$4:$B$266,1,FALSE)),"",VLOOKUP($L1851,Info!$B$4:$L$266,4,FALSE)))</f>
        <v/>
      </c>
      <c r="R1851" s="1"/>
      <c r="S1851" s="6" t="str">
        <f t="shared" si="142"/>
        <v/>
      </c>
      <c r="T1851" s="6" t="str">
        <f>IF($L1851="None","",IF(ISERROR(VLOOKUP($L1851,Info!$B$4:$B$266,1,FALSE)),"",VLOOKUP($L1851,Info!$B$4:$L$266,11,FALSE)))</f>
        <v/>
      </c>
      <c r="U1851" s="1"/>
      <c r="V1851" s="1"/>
      <c r="W1851" s="1"/>
      <c r="X1851" s="1" t="str">
        <f>IF($L1851="None","",IF(ISERROR(VLOOKUP($L1851,Info!$B$4:$B$266,1,FALSE)),"",IF(OR(W1851="Metallic Liquid Tight",W1851="Non-Metallic Liquid Tight",W1851="LSZH",W1851="Greenfield"),VLOOKUP($L1851,Info!$B$4:$L$266,7,FALSE),"N/A")))</f>
        <v/>
      </c>
      <c r="Y1851" s="1"/>
      <c r="Z1851" s="96" t="str">
        <f>IF($L1851="None","",IF(ISERROR(VLOOKUP($L1851,Info!$B$4:$B$266,1,FALSE)),"",VLOOKUP($L1851,Info!$B$4:$L$266,9,FALSE)))</f>
        <v/>
      </c>
      <c r="AA1851" s="96" t="str">
        <f>IF($L1851="None","",IF(ISERROR(VLOOKUP($L1851,Info!$B$4:$B$266,1,FALSE)),"",VLOOKUP($L1851,Info!$B$4:$L$266,8,FALSE)))</f>
        <v/>
      </c>
      <c r="AB1851" s="96" t="str">
        <f>IF($L1851="None","",IF(ISERROR(VLOOKUP($L1851,Info!$B$4:$B$266,1,FALSE)),"",VLOOKUP($L1851,Info!$B$4:$L$266,10,FALSE)))</f>
        <v/>
      </c>
      <c r="AC1851" s="1" t="str">
        <f>IF(W1851="SO Cable","Black,White",IF(O1851="","",IF(P1851="","",IF($J$12&lt;&gt;"ABC",IF(P1851&lt;="250",VLOOKUP(O1851,Info!$AZ$4:$BB$22,3,FALSE),VLOOKUP(O1851,Info!$AZ$23:$BB$39,3,FALSE)),IF(P1851&lt;="250",VLOOKUP(O1851,Info!$AO$4:$AQ$22,3,FALSE),VLOOKUP(O1851,Info!$AO$23:$AP$39,3,FALSE))))))</f>
        <v/>
      </c>
      <c r="AD1851" s="1"/>
      <c r="AE1851" s="1" t="str">
        <f>IF($L1851="None","",IF(ISERROR(VLOOKUP($L1851,Info!$B$4:$B$266,1,FALSE)),"",VLOOKUP($L1851,Info!$B$4:$L$266,4,FALSE)))</f>
        <v/>
      </c>
      <c r="AF1851" s="1" t="str">
        <f>IF($L1851="None","",IF(ISERROR(VLOOKUP($L1851,Info!$B$4:$B$266,1,FALSE)),"",VLOOKUP($L1851,Info!$B$4:$L$266,6,FALSE)))</f>
        <v/>
      </c>
      <c r="AG1851" s="1"/>
      <c r="AH1851" s="33" t="str" cm="1">
        <f t="array" ref="AH1851">IF(AND(L1851&lt;&gt;"",O1851&lt;&gt;"",R1851:S1851&lt;&gt;"",W1851:X1851&lt;&gt;"",Z1851:AA1851&lt;&gt;"",AC1851&lt;&gt;""),"Good","Bad")</f>
        <v>Bad</v>
      </c>
      <c r="AL1851" t="str" cm="1">
        <f t="array" ref="AL1851">IF(R1851&gt;0,_xlfn.IFS(COUNTIF($L$20:L1851,"&lt;&gt;")&lt;101,1,COUNTIF($L$20:L1851,"&lt;&gt;")&lt;201,2,COUNTIF($L$20:L1851,"&lt;&gt;")&lt;301,3,COUNTIF($L$20:L1851,"&lt;&gt;")&lt;401,4,COUNTIF($L$20:L1851,"&lt;&gt;")&lt;501,5,COUNTIF($L$20:L1851,"&lt;&gt;")&lt;601,6,COUNTIF($L$20:L1851,"&lt;&gt;")&lt;701,7,COUNTIF($L$20:L1851,"&lt;&gt;")&lt;801,8,COUNTIF($L$20:L1851,"&lt;&gt;")&lt;901,9,COUNTIF($L$20:L1851,"&lt;&gt;")&lt;1001,10,COUNTIF($L$20:L1851,"&lt;&gt;")&lt;1101,11,COUNTIF($L$20:L1851,"&lt;&gt;")&lt;1201,12,COUNTIF($L$20:L1851,"&lt;&gt;")&lt;1301,13,COUNTIF($L$20:L1851,"&lt;&gt;")&lt;1401,14,COUNTIF($L$20:L1851,"&lt;&gt;")&lt;1501,15,COUNTIF($L$20:L1851,"&lt;&gt;")&lt;1601,16,COUNTIF($L$20:L1851,"&lt;&gt;")&lt;1701,17,COUNTIF($L$20:L1851,"&lt;&gt;")&lt;1801,18,COUNTIF($L$20:L1851,"&lt;&gt;")&lt;1901,19,COUNTIF($L$20:L1851,"&lt;&gt;")&lt;2001,20,COUNTIF($L$20:L1851,"&lt;&gt;")&lt;2101,21,COUNTIF($L$20:L1851,"&lt;&gt;")&lt;2201,22,COUNTIF($L$20:L1851,"&lt;&gt;")&lt;2301,23,COUNTIF($L$20:L1851,"&lt;&gt;")&lt;2401,24,COUNTIF($L$20:L1851,"&lt;&gt;")&lt;2501,25,COUNTIF($L$20:L1851,"&lt;&gt;")&lt;2601,26,COUNTIF($L$20:L1851,"&lt;&gt;")&lt;2701,27,COUNTIF($L$20:L1851,"&lt;&gt;")&lt;2801,28,COUNTIF($L$20:L1851,"&lt;&gt;")&lt;2901,29,COUNTIF($L$20:L1851,"&lt;&gt;")&lt;3001,30),"")</f>
        <v/>
      </c>
      <c r="AM1851" t="str">
        <f t="shared" si="140"/>
        <v/>
      </c>
      <c r="AN1851" t="str">
        <f t="shared" si="144"/>
        <v/>
      </c>
      <c r="AP1851" t="str">
        <f t="shared" si="143"/>
        <v/>
      </c>
      <c r="AQ1851" t="str">
        <f>IF(AO1851="","",COUNTIFS(AM1851:$AM$3019,AO1851))</f>
        <v/>
      </c>
    </row>
    <row r="1852" spans="1:43" x14ac:dyDescent="0.25">
      <c r="A1852" s="6" t="str">
        <f>IF(COUNT($A$20:A1851)&lt;&gt;$B$4,IF(A1851="","",A1851+1),"")</f>
        <v/>
      </c>
      <c r="B1852" s="3"/>
      <c r="C1852" s="3"/>
      <c r="D1852" s="122"/>
      <c r="E1852" s="3"/>
      <c r="F1852" s="3"/>
      <c r="G1852" s="3"/>
      <c r="H1852" s="3"/>
      <c r="I1852" s="120"/>
      <c r="J1852" s="3"/>
      <c r="K1852" s="95" t="str" cm="1">
        <f t="array" ref="K1852">IF(OR($J$14 = "A",$J$14 = "B",$J$14 = "C"),IF(I1852="","",IF(LEN(I1852)&gt;2,_xlfn.IFS(ISNUMBER(SEARCH("_",I1852)),I1852,ISNUMBER(SEARCH(", ",I1852)),SUBSTITUTE(I1852,", ","_"),ISNUMBER(SEARCH("/ ",I1852)),SUBSTITUTE(I1852,"/ ","_"),ISNUMBER(SEARCH(",",I1852)),SUBSTITUTE(I1852,",","_"),ISNUMBER(SEARCH("/",I1852)),SUBSTITUTE(I1852,"/","_"),ISNUMBER(SEARCH("",I1852)),I1852),I1852)),IF(OR($J$14 = "J",$J$14 = "K"),"",IF(D1852="","",IF(LEN(D1852)&gt;2,_xlfn.IFS(ISNUMBER(SEARCH("_",D1852)),D1852,ISNUMBER(SEARCH(", ",D1852)),SUBSTITUTE(D1852,", ","_"),ISNUMBER(SEARCH("/ ",D1852)),SUBSTITUTE(D1852,"/ ","_"),ISNUMBER(SEARCH(",",D1852)),SUBSTITUTE(D1852,",","_"),ISNUMBER(SEARCH("/",D1852)),SUBSTITUTE(D1852,"/","_"),ISNUMBER(SEARCH("",D1852)),D1852),D1852))))</f>
        <v/>
      </c>
      <c r="L1852" s="1"/>
      <c r="M1852" s="1" t="str">
        <f t="shared" si="141"/>
        <v/>
      </c>
      <c r="N1852" s="94" t="str">
        <f>IF($L1852="None","",IF(ISERROR(VLOOKUP($L1852,Info!$B$4:$B$266,1,FALSE)),"",VLOOKUP($L1852,Info!$B$4:$L$266,5,FALSE)))</f>
        <v/>
      </c>
      <c r="O1852" s="94" t="str">
        <f>IF(K1852="","",IF(AND($J$12&lt;&gt;"ABC",N1852="3"),"BAC",IF(N1852="3","ABC",IF($J$12&lt;&gt;"ABC",IF($J$10="Standard",VLOOKUP(K1852,Info!$BE$4:$BF$481,2,FALSE),VLOOKUP(K1852,Info!$BI$4:$BJ$482,2,FALSE)),IF($J$10="Standard",VLOOKUP(K1852,Info!$AG$4:$AH$2994,2,FALSE),VLOOKUP(K1852,Info!$AK$4:$AL$2997,2,FALSE))))))</f>
        <v/>
      </c>
      <c r="P1852" s="94" t="str">
        <f>IF($L1852="None","",IF(ISERROR(VLOOKUP($L1852,Info!$B$4:$B$266,1,FALSE)),"",VLOOKUP($L1852,Info!$B$4:$L$266,3,FALSE)))</f>
        <v/>
      </c>
      <c r="Q1852" s="96" t="str">
        <f>IF($L1852="None","",IF(ISERROR(VLOOKUP($L1852,Info!$B$4:$B$266,1,FALSE)),"",VLOOKUP($L1852,Info!$B$4:$L$266,4,FALSE)))</f>
        <v/>
      </c>
      <c r="R1852" s="1"/>
      <c r="S1852" s="6" t="str">
        <f t="shared" si="142"/>
        <v/>
      </c>
      <c r="T1852" s="6" t="str">
        <f>IF($L1852="None","",IF(ISERROR(VLOOKUP($L1852,Info!$B$4:$B$266,1,FALSE)),"",VLOOKUP($L1852,Info!$B$4:$L$266,11,FALSE)))</f>
        <v/>
      </c>
      <c r="U1852" s="1"/>
      <c r="V1852" s="1"/>
      <c r="W1852" s="1"/>
      <c r="X1852" s="1" t="str">
        <f>IF($L1852="None","",IF(ISERROR(VLOOKUP($L1852,Info!$B$4:$B$266,1,FALSE)),"",IF(OR(W1852="Metallic Liquid Tight",W1852="Non-Metallic Liquid Tight",W1852="LSZH",W1852="Greenfield"),VLOOKUP($L1852,Info!$B$4:$L$266,7,FALSE),"N/A")))</f>
        <v/>
      </c>
      <c r="Y1852" s="1"/>
      <c r="Z1852" s="96" t="str">
        <f>IF($L1852="None","",IF(ISERROR(VLOOKUP($L1852,Info!$B$4:$B$266,1,FALSE)),"",VLOOKUP($L1852,Info!$B$4:$L$266,9,FALSE)))</f>
        <v/>
      </c>
      <c r="AA1852" s="96" t="str">
        <f>IF($L1852="None","",IF(ISERROR(VLOOKUP($L1852,Info!$B$4:$B$266,1,FALSE)),"",VLOOKUP($L1852,Info!$B$4:$L$266,8,FALSE)))</f>
        <v/>
      </c>
      <c r="AB1852" s="96" t="str">
        <f>IF($L1852="None","",IF(ISERROR(VLOOKUP($L1852,Info!$B$4:$B$266,1,FALSE)),"",VLOOKUP($L1852,Info!$B$4:$L$266,10,FALSE)))</f>
        <v/>
      </c>
      <c r="AC1852" s="1" t="str">
        <f>IF(W1852="SO Cable","Black,White",IF(O1852="","",IF(P1852="","",IF($J$12&lt;&gt;"ABC",IF(P1852&lt;="250",VLOOKUP(O1852,Info!$AZ$4:$BB$22,3,FALSE),VLOOKUP(O1852,Info!$AZ$23:$BB$39,3,FALSE)),IF(P1852&lt;="250",VLOOKUP(O1852,Info!$AO$4:$AQ$22,3,FALSE),VLOOKUP(O1852,Info!$AO$23:$AP$39,3,FALSE))))))</f>
        <v/>
      </c>
      <c r="AD1852" s="1"/>
      <c r="AE1852" s="1" t="str">
        <f>IF($L1852="None","",IF(ISERROR(VLOOKUP($L1852,Info!$B$4:$B$266,1,FALSE)),"",VLOOKUP($L1852,Info!$B$4:$L$266,4,FALSE)))</f>
        <v/>
      </c>
      <c r="AF1852" s="1" t="str">
        <f>IF($L1852="None","",IF(ISERROR(VLOOKUP($L1852,Info!$B$4:$B$266,1,FALSE)),"",VLOOKUP($L1852,Info!$B$4:$L$266,6,FALSE)))</f>
        <v/>
      </c>
      <c r="AG1852" s="1"/>
      <c r="AH1852" s="33" t="str" cm="1">
        <f t="array" ref="AH1852">IF(AND(L1852&lt;&gt;"",O1852&lt;&gt;"",R1852:S1852&lt;&gt;"",W1852:X1852&lt;&gt;"",Z1852:AA1852&lt;&gt;"",AC1852&lt;&gt;""),"Good","Bad")</f>
        <v>Bad</v>
      </c>
      <c r="AL1852" t="str" cm="1">
        <f t="array" ref="AL1852">IF(R1852&gt;0,_xlfn.IFS(COUNTIF($L$20:L1852,"&lt;&gt;")&lt;101,1,COUNTIF($L$20:L1852,"&lt;&gt;")&lt;201,2,COUNTIF($L$20:L1852,"&lt;&gt;")&lt;301,3,COUNTIF($L$20:L1852,"&lt;&gt;")&lt;401,4,COUNTIF($L$20:L1852,"&lt;&gt;")&lt;501,5,COUNTIF($L$20:L1852,"&lt;&gt;")&lt;601,6,COUNTIF($L$20:L1852,"&lt;&gt;")&lt;701,7,COUNTIF($L$20:L1852,"&lt;&gt;")&lt;801,8,COUNTIF($L$20:L1852,"&lt;&gt;")&lt;901,9,COUNTIF($L$20:L1852,"&lt;&gt;")&lt;1001,10,COUNTIF($L$20:L1852,"&lt;&gt;")&lt;1101,11,COUNTIF($L$20:L1852,"&lt;&gt;")&lt;1201,12,COUNTIF($L$20:L1852,"&lt;&gt;")&lt;1301,13,COUNTIF($L$20:L1852,"&lt;&gt;")&lt;1401,14,COUNTIF($L$20:L1852,"&lt;&gt;")&lt;1501,15,COUNTIF($L$20:L1852,"&lt;&gt;")&lt;1601,16,COUNTIF($L$20:L1852,"&lt;&gt;")&lt;1701,17,COUNTIF($L$20:L1852,"&lt;&gt;")&lt;1801,18,COUNTIF($L$20:L1852,"&lt;&gt;")&lt;1901,19,COUNTIF($L$20:L1852,"&lt;&gt;")&lt;2001,20,COUNTIF($L$20:L1852,"&lt;&gt;")&lt;2101,21,COUNTIF($L$20:L1852,"&lt;&gt;")&lt;2201,22,COUNTIF($L$20:L1852,"&lt;&gt;")&lt;2301,23,COUNTIF($L$20:L1852,"&lt;&gt;")&lt;2401,24,COUNTIF($L$20:L1852,"&lt;&gt;")&lt;2501,25,COUNTIF($L$20:L1852,"&lt;&gt;")&lt;2601,26,COUNTIF($L$20:L1852,"&lt;&gt;")&lt;2701,27,COUNTIF($L$20:L1852,"&lt;&gt;")&lt;2801,28,COUNTIF($L$20:L1852,"&lt;&gt;")&lt;2901,29,COUNTIF($L$20:L1852,"&lt;&gt;")&lt;3001,30),"")</f>
        <v/>
      </c>
      <c r="AM1852" t="str">
        <f t="shared" si="140"/>
        <v/>
      </c>
      <c r="AN1852" t="str">
        <f t="shared" si="144"/>
        <v/>
      </c>
      <c r="AP1852" t="str">
        <f t="shared" si="143"/>
        <v/>
      </c>
      <c r="AQ1852" t="str">
        <f>IF(AO1852="","",COUNTIFS(AM1852:$AM$3019,AO1852))</f>
        <v/>
      </c>
    </row>
    <row r="1853" spans="1:43" x14ac:dyDescent="0.25">
      <c r="A1853" s="6" t="str">
        <f>IF(COUNT($A$20:A1852)&lt;&gt;$B$4,IF(A1852="","",A1852+1),"")</f>
        <v/>
      </c>
      <c r="B1853" s="3"/>
      <c r="C1853" s="3"/>
      <c r="D1853" s="122"/>
      <c r="E1853" s="3"/>
      <c r="F1853" s="3"/>
      <c r="G1853" s="3"/>
      <c r="H1853" s="3"/>
      <c r="I1853" s="120"/>
      <c r="J1853" s="3"/>
      <c r="K1853" s="95" t="str" cm="1">
        <f t="array" ref="K1853">IF(OR($J$14 = "A",$J$14 = "B",$J$14 = "C"),IF(I1853="","",IF(LEN(I1853)&gt;2,_xlfn.IFS(ISNUMBER(SEARCH("_",I1853)),I1853,ISNUMBER(SEARCH(", ",I1853)),SUBSTITUTE(I1853,", ","_"),ISNUMBER(SEARCH("/ ",I1853)),SUBSTITUTE(I1853,"/ ","_"),ISNUMBER(SEARCH(",",I1853)),SUBSTITUTE(I1853,",","_"),ISNUMBER(SEARCH("/",I1853)),SUBSTITUTE(I1853,"/","_"),ISNUMBER(SEARCH("",I1853)),I1853),I1853)),IF(OR($J$14 = "J",$J$14 = "K"),"",IF(D1853="","",IF(LEN(D1853)&gt;2,_xlfn.IFS(ISNUMBER(SEARCH("_",D1853)),D1853,ISNUMBER(SEARCH(", ",D1853)),SUBSTITUTE(D1853,", ","_"),ISNUMBER(SEARCH("/ ",D1853)),SUBSTITUTE(D1853,"/ ","_"),ISNUMBER(SEARCH(",",D1853)),SUBSTITUTE(D1853,",","_"),ISNUMBER(SEARCH("/",D1853)),SUBSTITUTE(D1853,"/","_"),ISNUMBER(SEARCH("",D1853)),D1853),D1853))))</f>
        <v/>
      </c>
      <c r="L1853" s="1"/>
      <c r="M1853" s="1" t="str">
        <f t="shared" si="141"/>
        <v/>
      </c>
      <c r="N1853" s="94" t="str">
        <f>IF($L1853="None","",IF(ISERROR(VLOOKUP($L1853,Info!$B$4:$B$266,1,FALSE)),"",VLOOKUP($L1853,Info!$B$4:$L$266,5,FALSE)))</f>
        <v/>
      </c>
      <c r="O1853" s="94" t="str">
        <f>IF(K1853="","",IF(AND($J$12&lt;&gt;"ABC",N1853="3"),"BAC",IF(N1853="3","ABC",IF($J$12&lt;&gt;"ABC",IF($J$10="Standard",VLOOKUP(K1853,Info!$BE$4:$BF$481,2,FALSE),VLOOKUP(K1853,Info!$BI$4:$BJ$482,2,FALSE)),IF($J$10="Standard",VLOOKUP(K1853,Info!$AG$4:$AH$2994,2,FALSE),VLOOKUP(K1853,Info!$AK$4:$AL$2997,2,FALSE))))))</f>
        <v/>
      </c>
      <c r="P1853" s="94" t="str">
        <f>IF($L1853="None","",IF(ISERROR(VLOOKUP($L1853,Info!$B$4:$B$266,1,FALSE)),"",VLOOKUP($L1853,Info!$B$4:$L$266,3,FALSE)))</f>
        <v/>
      </c>
      <c r="Q1853" s="96" t="str">
        <f>IF($L1853="None","",IF(ISERROR(VLOOKUP($L1853,Info!$B$4:$B$266,1,FALSE)),"",VLOOKUP($L1853,Info!$B$4:$L$266,4,FALSE)))</f>
        <v/>
      </c>
      <c r="R1853" s="1"/>
      <c r="S1853" s="6" t="str">
        <f t="shared" si="142"/>
        <v/>
      </c>
      <c r="T1853" s="6" t="str">
        <f>IF($L1853="None","",IF(ISERROR(VLOOKUP($L1853,Info!$B$4:$B$266,1,FALSE)),"",VLOOKUP($L1853,Info!$B$4:$L$266,11,FALSE)))</f>
        <v/>
      </c>
      <c r="U1853" s="1"/>
      <c r="V1853" s="1"/>
      <c r="W1853" s="1"/>
      <c r="X1853" s="1" t="str">
        <f>IF($L1853="None","",IF(ISERROR(VLOOKUP($L1853,Info!$B$4:$B$266,1,FALSE)),"",IF(OR(W1853="Metallic Liquid Tight",W1853="Non-Metallic Liquid Tight",W1853="LSZH",W1853="Greenfield"),VLOOKUP($L1853,Info!$B$4:$L$266,7,FALSE),"N/A")))</f>
        <v/>
      </c>
      <c r="Y1853" s="1"/>
      <c r="Z1853" s="96" t="str">
        <f>IF($L1853="None","",IF(ISERROR(VLOOKUP($L1853,Info!$B$4:$B$266,1,FALSE)),"",VLOOKUP($L1853,Info!$B$4:$L$266,9,FALSE)))</f>
        <v/>
      </c>
      <c r="AA1853" s="96" t="str">
        <f>IF($L1853="None","",IF(ISERROR(VLOOKUP($L1853,Info!$B$4:$B$266,1,FALSE)),"",VLOOKUP($L1853,Info!$B$4:$L$266,8,FALSE)))</f>
        <v/>
      </c>
      <c r="AB1853" s="96" t="str">
        <f>IF($L1853="None","",IF(ISERROR(VLOOKUP($L1853,Info!$B$4:$B$266,1,FALSE)),"",VLOOKUP($L1853,Info!$B$4:$L$266,10,FALSE)))</f>
        <v/>
      </c>
      <c r="AC1853" s="1" t="str">
        <f>IF(W1853="SO Cable","Black,White",IF(O1853="","",IF(P1853="","",IF($J$12&lt;&gt;"ABC",IF(P1853&lt;="250",VLOOKUP(O1853,Info!$AZ$4:$BB$22,3,FALSE),VLOOKUP(O1853,Info!$AZ$23:$BB$39,3,FALSE)),IF(P1853&lt;="250",VLOOKUP(O1853,Info!$AO$4:$AQ$22,3,FALSE),VLOOKUP(O1853,Info!$AO$23:$AP$39,3,FALSE))))))</f>
        <v/>
      </c>
      <c r="AD1853" s="1"/>
      <c r="AE1853" s="1" t="str">
        <f>IF($L1853="None","",IF(ISERROR(VLOOKUP($L1853,Info!$B$4:$B$266,1,FALSE)),"",VLOOKUP($L1853,Info!$B$4:$L$266,4,FALSE)))</f>
        <v/>
      </c>
      <c r="AF1853" s="1" t="str">
        <f>IF($L1853="None","",IF(ISERROR(VLOOKUP($L1853,Info!$B$4:$B$266,1,FALSE)),"",VLOOKUP($L1853,Info!$B$4:$L$266,6,FALSE)))</f>
        <v/>
      </c>
      <c r="AG1853" s="1"/>
      <c r="AH1853" s="33" t="str" cm="1">
        <f t="array" ref="AH1853">IF(AND(L1853&lt;&gt;"",O1853&lt;&gt;"",R1853:S1853&lt;&gt;"",W1853:X1853&lt;&gt;"",Z1853:AA1853&lt;&gt;"",AC1853&lt;&gt;""),"Good","Bad")</f>
        <v>Bad</v>
      </c>
      <c r="AL1853" t="str" cm="1">
        <f t="array" ref="AL1853">IF(R1853&gt;0,_xlfn.IFS(COUNTIF($L$20:L1853,"&lt;&gt;")&lt;101,1,COUNTIF($L$20:L1853,"&lt;&gt;")&lt;201,2,COUNTIF($L$20:L1853,"&lt;&gt;")&lt;301,3,COUNTIF($L$20:L1853,"&lt;&gt;")&lt;401,4,COUNTIF($L$20:L1853,"&lt;&gt;")&lt;501,5,COUNTIF($L$20:L1853,"&lt;&gt;")&lt;601,6,COUNTIF($L$20:L1853,"&lt;&gt;")&lt;701,7,COUNTIF($L$20:L1853,"&lt;&gt;")&lt;801,8,COUNTIF($L$20:L1853,"&lt;&gt;")&lt;901,9,COUNTIF($L$20:L1853,"&lt;&gt;")&lt;1001,10,COUNTIF($L$20:L1853,"&lt;&gt;")&lt;1101,11,COUNTIF($L$20:L1853,"&lt;&gt;")&lt;1201,12,COUNTIF($L$20:L1853,"&lt;&gt;")&lt;1301,13,COUNTIF($L$20:L1853,"&lt;&gt;")&lt;1401,14,COUNTIF($L$20:L1853,"&lt;&gt;")&lt;1501,15,COUNTIF($L$20:L1853,"&lt;&gt;")&lt;1601,16,COUNTIF($L$20:L1853,"&lt;&gt;")&lt;1701,17,COUNTIF($L$20:L1853,"&lt;&gt;")&lt;1801,18,COUNTIF($L$20:L1853,"&lt;&gt;")&lt;1901,19,COUNTIF($L$20:L1853,"&lt;&gt;")&lt;2001,20,COUNTIF($L$20:L1853,"&lt;&gt;")&lt;2101,21,COUNTIF($L$20:L1853,"&lt;&gt;")&lt;2201,22,COUNTIF($L$20:L1853,"&lt;&gt;")&lt;2301,23,COUNTIF($L$20:L1853,"&lt;&gt;")&lt;2401,24,COUNTIF($L$20:L1853,"&lt;&gt;")&lt;2501,25,COUNTIF($L$20:L1853,"&lt;&gt;")&lt;2601,26,COUNTIF($L$20:L1853,"&lt;&gt;")&lt;2701,27,COUNTIF($L$20:L1853,"&lt;&gt;")&lt;2801,28,COUNTIF($L$20:L1853,"&lt;&gt;")&lt;2901,29,COUNTIF($L$20:L1853,"&lt;&gt;")&lt;3001,30),"")</f>
        <v/>
      </c>
      <c r="AM1853" t="str">
        <f t="shared" si="140"/>
        <v/>
      </c>
      <c r="AN1853" t="str">
        <f t="shared" si="144"/>
        <v/>
      </c>
      <c r="AP1853" t="str">
        <f t="shared" si="143"/>
        <v/>
      </c>
      <c r="AQ1853" t="str">
        <f>IF(AO1853="","",COUNTIFS(AM1853:$AM$3019,AO1853))</f>
        <v/>
      </c>
    </row>
    <row r="1854" spans="1:43" x14ac:dyDescent="0.25">
      <c r="A1854" s="6" t="str">
        <f>IF(COUNT($A$20:A1853)&lt;&gt;$B$4,IF(A1853="","",A1853+1),"")</f>
        <v/>
      </c>
      <c r="B1854" s="3"/>
      <c r="C1854" s="3"/>
      <c r="D1854" s="122"/>
      <c r="E1854" s="3"/>
      <c r="F1854" s="3"/>
      <c r="G1854" s="3"/>
      <c r="H1854" s="3"/>
      <c r="I1854" s="120"/>
      <c r="J1854" s="3"/>
      <c r="K1854" s="95" t="str" cm="1">
        <f t="array" ref="K1854">IF(OR($J$14 = "A",$J$14 = "B",$J$14 = "C"),IF(I1854="","",IF(LEN(I1854)&gt;2,_xlfn.IFS(ISNUMBER(SEARCH("_",I1854)),I1854,ISNUMBER(SEARCH(", ",I1854)),SUBSTITUTE(I1854,", ","_"),ISNUMBER(SEARCH("/ ",I1854)),SUBSTITUTE(I1854,"/ ","_"),ISNUMBER(SEARCH(",",I1854)),SUBSTITUTE(I1854,",","_"),ISNUMBER(SEARCH("/",I1854)),SUBSTITUTE(I1854,"/","_"),ISNUMBER(SEARCH("",I1854)),I1854),I1854)),IF(OR($J$14 = "J",$J$14 = "K"),"",IF(D1854="","",IF(LEN(D1854)&gt;2,_xlfn.IFS(ISNUMBER(SEARCH("_",D1854)),D1854,ISNUMBER(SEARCH(", ",D1854)),SUBSTITUTE(D1854,", ","_"),ISNUMBER(SEARCH("/ ",D1854)),SUBSTITUTE(D1854,"/ ","_"),ISNUMBER(SEARCH(",",D1854)),SUBSTITUTE(D1854,",","_"),ISNUMBER(SEARCH("/",D1854)),SUBSTITUTE(D1854,"/","_"),ISNUMBER(SEARCH("",D1854)),D1854),D1854))))</f>
        <v/>
      </c>
      <c r="L1854" s="1"/>
      <c r="M1854" s="1" t="str">
        <f t="shared" si="141"/>
        <v/>
      </c>
      <c r="N1854" s="94" t="str">
        <f>IF($L1854="None","",IF(ISERROR(VLOOKUP($L1854,Info!$B$4:$B$266,1,FALSE)),"",VLOOKUP($L1854,Info!$B$4:$L$266,5,FALSE)))</f>
        <v/>
      </c>
      <c r="O1854" s="94" t="str">
        <f>IF(K1854="","",IF(AND($J$12&lt;&gt;"ABC",N1854="3"),"BAC",IF(N1854="3","ABC",IF($J$12&lt;&gt;"ABC",IF($J$10="Standard",VLOOKUP(K1854,Info!$BE$4:$BF$481,2,FALSE),VLOOKUP(K1854,Info!$BI$4:$BJ$482,2,FALSE)),IF($J$10="Standard",VLOOKUP(K1854,Info!$AG$4:$AH$2994,2,FALSE),VLOOKUP(K1854,Info!$AK$4:$AL$2997,2,FALSE))))))</f>
        <v/>
      </c>
      <c r="P1854" s="94" t="str">
        <f>IF($L1854="None","",IF(ISERROR(VLOOKUP($L1854,Info!$B$4:$B$266,1,FALSE)),"",VLOOKUP($L1854,Info!$B$4:$L$266,3,FALSE)))</f>
        <v/>
      </c>
      <c r="Q1854" s="96" t="str">
        <f>IF($L1854="None","",IF(ISERROR(VLOOKUP($L1854,Info!$B$4:$B$266,1,FALSE)),"",VLOOKUP($L1854,Info!$B$4:$L$266,4,FALSE)))</f>
        <v/>
      </c>
      <c r="R1854" s="1"/>
      <c r="S1854" s="6" t="str">
        <f t="shared" si="142"/>
        <v/>
      </c>
      <c r="T1854" s="6" t="str">
        <f>IF($L1854="None","",IF(ISERROR(VLOOKUP($L1854,Info!$B$4:$B$266,1,FALSE)),"",VLOOKUP($L1854,Info!$B$4:$L$266,11,FALSE)))</f>
        <v/>
      </c>
      <c r="U1854" s="1"/>
      <c r="V1854" s="1"/>
      <c r="W1854" s="1"/>
      <c r="X1854" s="1" t="str">
        <f>IF($L1854="None","",IF(ISERROR(VLOOKUP($L1854,Info!$B$4:$B$266,1,FALSE)),"",IF(OR(W1854="Metallic Liquid Tight",W1854="Non-Metallic Liquid Tight",W1854="LSZH",W1854="Greenfield"),VLOOKUP($L1854,Info!$B$4:$L$266,7,FALSE),"N/A")))</f>
        <v/>
      </c>
      <c r="Y1854" s="1"/>
      <c r="Z1854" s="96" t="str">
        <f>IF($L1854="None","",IF(ISERROR(VLOOKUP($L1854,Info!$B$4:$B$266,1,FALSE)),"",VLOOKUP($L1854,Info!$B$4:$L$266,9,FALSE)))</f>
        <v/>
      </c>
      <c r="AA1854" s="96" t="str">
        <f>IF($L1854="None","",IF(ISERROR(VLOOKUP($L1854,Info!$B$4:$B$266,1,FALSE)),"",VLOOKUP($L1854,Info!$B$4:$L$266,8,FALSE)))</f>
        <v/>
      </c>
      <c r="AB1854" s="96" t="str">
        <f>IF($L1854="None","",IF(ISERROR(VLOOKUP($L1854,Info!$B$4:$B$266,1,FALSE)),"",VLOOKUP($L1854,Info!$B$4:$L$266,10,FALSE)))</f>
        <v/>
      </c>
      <c r="AC1854" s="1" t="str">
        <f>IF(W1854="SO Cable","Black,White",IF(O1854="","",IF(P1854="","",IF($J$12&lt;&gt;"ABC",IF(P1854&lt;="250",VLOOKUP(O1854,Info!$AZ$4:$BB$22,3,FALSE),VLOOKUP(O1854,Info!$AZ$23:$BB$39,3,FALSE)),IF(P1854&lt;="250",VLOOKUP(O1854,Info!$AO$4:$AQ$22,3,FALSE),VLOOKUP(O1854,Info!$AO$23:$AP$39,3,FALSE))))))</f>
        <v/>
      </c>
      <c r="AD1854" s="1"/>
      <c r="AE1854" s="1" t="str">
        <f>IF($L1854="None","",IF(ISERROR(VLOOKUP($L1854,Info!$B$4:$B$266,1,FALSE)),"",VLOOKUP($L1854,Info!$B$4:$L$266,4,FALSE)))</f>
        <v/>
      </c>
      <c r="AF1854" s="1" t="str">
        <f>IF($L1854="None","",IF(ISERROR(VLOOKUP($L1854,Info!$B$4:$B$266,1,FALSE)),"",VLOOKUP($L1854,Info!$B$4:$L$266,6,FALSE)))</f>
        <v/>
      </c>
      <c r="AG1854" s="1"/>
      <c r="AH1854" s="33" t="str" cm="1">
        <f t="array" ref="AH1854">IF(AND(L1854&lt;&gt;"",O1854&lt;&gt;"",R1854:S1854&lt;&gt;"",W1854:X1854&lt;&gt;"",Z1854:AA1854&lt;&gt;"",AC1854&lt;&gt;""),"Good","Bad")</f>
        <v>Bad</v>
      </c>
      <c r="AL1854" t="str" cm="1">
        <f t="array" ref="AL1854">IF(R1854&gt;0,_xlfn.IFS(COUNTIF($L$20:L1854,"&lt;&gt;")&lt;101,1,COUNTIF($L$20:L1854,"&lt;&gt;")&lt;201,2,COUNTIF($L$20:L1854,"&lt;&gt;")&lt;301,3,COUNTIF($L$20:L1854,"&lt;&gt;")&lt;401,4,COUNTIF($L$20:L1854,"&lt;&gt;")&lt;501,5,COUNTIF($L$20:L1854,"&lt;&gt;")&lt;601,6,COUNTIF($L$20:L1854,"&lt;&gt;")&lt;701,7,COUNTIF($L$20:L1854,"&lt;&gt;")&lt;801,8,COUNTIF($L$20:L1854,"&lt;&gt;")&lt;901,9,COUNTIF($L$20:L1854,"&lt;&gt;")&lt;1001,10,COUNTIF($L$20:L1854,"&lt;&gt;")&lt;1101,11,COUNTIF($L$20:L1854,"&lt;&gt;")&lt;1201,12,COUNTIF($L$20:L1854,"&lt;&gt;")&lt;1301,13,COUNTIF($L$20:L1854,"&lt;&gt;")&lt;1401,14,COUNTIF($L$20:L1854,"&lt;&gt;")&lt;1501,15,COUNTIF($L$20:L1854,"&lt;&gt;")&lt;1601,16,COUNTIF($L$20:L1854,"&lt;&gt;")&lt;1701,17,COUNTIF($L$20:L1854,"&lt;&gt;")&lt;1801,18,COUNTIF($L$20:L1854,"&lt;&gt;")&lt;1901,19,COUNTIF($L$20:L1854,"&lt;&gt;")&lt;2001,20,COUNTIF($L$20:L1854,"&lt;&gt;")&lt;2101,21,COUNTIF($L$20:L1854,"&lt;&gt;")&lt;2201,22,COUNTIF($L$20:L1854,"&lt;&gt;")&lt;2301,23,COUNTIF($L$20:L1854,"&lt;&gt;")&lt;2401,24,COUNTIF($L$20:L1854,"&lt;&gt;")&lt;2501,25,COUNTIF($L$20:L1854,"&lt;&gt;")&lt;2601,26,COUNTIF($L$20:L1854,"&lt;&gt;")&lt;2701,27,COUNTIF($L$20:L1854,"&lt;&gt;")&lt;2801,28,COUNTIF($L$20:L1854,"&lt;&gt;")&lt;2901,29,COUNTIF($L$20:L1854,"&lt;&gt;")&lt;3001,30),"")</f>
        <v/>
      </c>
      <c r="AM1854" t="str">
        <f t="shared" si="140"/>
        <v/>
      </c>
      <c r="AN1854" t="str">
        <f t="shared" si="144"/>
        <v/>
      </c>
      <c r="AP1854" t="str">
        <f t="shared" si="143"/>
        <v/>
      </c>
      <c r="AQ1854" t="str">
        <f>IF(AO1854="","",COUNTIFS(AM1854:$AM$3019,AO1854))</f>
        <v/>
      </c>
    </row>
    <row r="1855" spans="1:43" x14ac:dyDescent="0.25">
      <c r="A1855" s="6" t="str">
        <f>IF(COUNT($A$20:A1854)&lt;&gt;$B$4,IF(A1854="","",A1854+1),"")</f>
        <v/>
      </c>
      <c r="B1855" s="3"/>
      <c r="C1855" s="3"/>
      <c r="D1855" s="122"/>
      <c r="E1855" s="3"/>
      <c r="F1855" s="3"/>
      <c r="G1855" s="3"/>
      <c r="H1855" s="3"/>
      <c r="I1855" s="120"/>
      <c r="J1855" s="3"/>
      <c r="K1855" s="95" t="str" cm="1">
        <f t="array" ref="K1855">IF(OR($J$14 = "A",$J$14 = "B",$J$14 = "C"),IF(I1855="","",IF(LEN(I1855)&gt;2,_xlfn.IFS(ISNUMBER(SEARCH("_",I1855)),I1855,ISNUMBER(SEARCH(", ",I1855)),SUBSTITUTE(I1855,", ","_"),ISNUMBER(SEARCH("/ ",I1855)),SUBSTITUTE(I1855,"/ ","_"),ISNUMBER(SEARCH(",",I1855)),SUBSTITUTE(I1855,",","_"),ISNUMBER(SEARCH("/",I1855)),SUBSTITUTE(I1855,"/","_"),ISNUMBER(SEARCH("",I1855)),I1855),I1855)),IF(OR($J$14 = "J",$J$14 = "K"),"",IF(D1855="","",IF(LEN(D1855)&gt;2,_xlfn.IFS(ISNUMBER(SEARCH("_",D1855)),D1855,ISNUMBER(SEARCH(", ",D1855)),SUBSTITUTE(D1855,", ","_"),ISNUMBER(SEARCH("/ ",D1855)),SUBSTITUTE(D1855,"/ ","_"),ISNUMBER(SEARCH(",",D1855)),SUBSTITUTE(D1855,",","_"),ISNUMBER(SEARCH("/",D1855)),SUBSTITUTE(D1855,"/","_"),ISNUMBER(SEARCH("",D1855)),D1855),D1855))))</f>
        <v/>
      </c>
      <c r="L1855" s="1"/>
      <c r="M1855" s="1" t="str">
        <f t="shared" si="141"/>
        <v/>
      </c>
      <c r="N1855" s="94" t="str">
        <f>IF($L1855="None","",IF(ISERROR(VLOOKUP($L1855,Info!$B$4:$B$266,1,FALSE)),"",VLOOKUP($L1855,Info!$B$4:$L$266,5,FALSE)))</f>
        <v/>
      </c>
      <c r="O1855" s="94" t="str">
        <f>IF(K1855="","",IF(AND($J$12&lt;&gt;"ABC",N1855="3"),"BAC",IF(N1855="3","ABC",IF($J$12&lt;&gt;"ABC",IF($J$10="Standard",VLOOKUP(K1855,Info!$BE$4:$BF$481,2,FALSE),VLOOKUP(K1855,Info!$BI$4:$BJ$482,2,FALSE)),IF($J$10="Standard",VLOOKUP(K1855,Info!$AG$4:$AH$2994,2,FALSE),VLOOKUP(K1855,Info!$AK$4:$AL$2997,2,FALSE))))))</f>
        <v/>
      </c>
      <c r="P1855" s="94" t="str">
        <f>IF($L1855="None","",IF(ISERROR(VLOOKUP($L1855,Info!$B$4:$B$266,1,FALSE)),"",VLOOKUP($L1855,Info!$B$4:$L$266,3,FALSE)))</f>
        <v/>
      </c>
      <c r="Q1855" s="96" t="str">
        <f>IF($L1855="None","",IF(ISERROR(VLOOKUP($L1855,Info!$B$4:$B$266,1,FALSE)),"",VLOOKUP($L1855,Info!$B$4:$L$266,4,FALSE)))</f>
        <v/>
      </c>
      <c r="R1855" s="1"/>
      <c r="S1855" s="6" t="str">
        <f t="shared" si="142"/>
        <v/>
      </c>
      <c r="T1855" s="6" t="str">
        <f>IF($L1855="None","",IF(ISERROR(VLOOKUP($L1855,Info!$B$4:$B$266,1,FALSE)),"",VLOOKUP($L1855,Info!$B$4:$L$266,11,FALSE)))</f>
        <v/>
      </c>
      <c r="U1855" s="1"/>
      <c r="V1855" s="1"/>
      <c r="W1855" s="1"/>
      <c r="X1855" s="1" t="str">
        <f>IF($L1855="None","",IF(ISERROR(VLOOKUP($L1855,Info!$B$4:$B$266,1,FALSE)),"",IF(OR(W1855="Metallic Liquid Tight",W1855="Non-Metallic Liquid Tight",W1855="LSZH",W1855="Greenfield"),VLOOKUP($L1855,Info!$B$4:$L$266,7,FALSE),"N/A")))</f>
        <v/>
      </c>
      <c r="Y1855" s="1"/>
      <c r="Z1855" s="96" t="str">
        <f>IF($L1855="None","",IF(ISERROR(VLOOKUP($L1855,Info!$B$4:$B$266,1,FALSE)),"",VLOOKUP($L1855,Info!$B$4:$L$266,9,FALSE)))</f>
        <v/>
      </c>
      <c r="AA1855" s="96" t="str">
        <f>IF($L1855="None","",IF(ISERROR(VLOOKUP($L1855,Info!$B$4:$B$266,1,FALSE)),"",VLOOKUP($L1855,Info!$B$4:$L$266,8,FALSE)))</f>
        <v/>
      </c>
      <c r="AB1855" s="96" t="str">
        <f>IF($L1855="None","",IF(ISERROR(VLOOKUP($L1855,Info!$B$4:$B$266,1,FALSE)),"",VLOOKUP($L1855,Info!$B$4:$L$266,10,FALSE)))</f>
        <v/>
      </c>
      <c r="AC1855" s="1" t="str">
        <f>IF(W1855="SO Cable","Black,White",IF(O1855="","",IF(P1855="","",IF($J$12&lt;&gt;"ABC",IF(P1855&lt;="250",VLOOKUP(O1855,Info!$AZ$4:$BB$22,3,FALSE),VLOOKUP(O1855,Info!$AZ$23:$BB$39,3,FALSE)),IF(P1855&lt;="250",VLOOKUP(O1855,Info!$AO$4:$AQ$22,3,FALSE),VLOOKUP(O1855,Info!$AO$23:$AP$39,3,FALSE))))))</f>
        <v/>
      </c>
      <c r="AD1855" s="1"/>
      <c r="AE1855" s="1" t="str">
        <f>IF($L1855="None","",IF(ISERROR(VLOOKUP($L1855,Info!$B$4:$B$266,1,FALSE)),"",VLOOKUP($L1855,Info!$B$4:$L$266,4,FALSE)))</f>
        <v/>
      </c>
      <c r="AF1855" s="1" t="str">
        <f>IF($L1855="None","",IF(ISERROR(VLOOKUP($L1855,Info!$B$4:$B$266,1,FALSE)),"",VLOOKUP($L1855,Info!$B$4:$L$266,6,FALSE)))</f>
        <v/>
      </c>
      <c r="AG1855" s="1"/>
      <c r="AH1855" s="33" t="str" cm="1">
        <f t="array" ref="AH1855">IF(AND(L1855&lt;&gt;"",O1855&lt;&gt;"",R1855:S1855&lt;&gt;"",W1855:X1855&lt;&gt;"",Z1855:AA1855&lt;&gt;"",AC1855&lt;&gt;""),"Good","Bad")</f>
        <v>Bad</v>
      </c>
      <c r="AL1855" t="str" cm="1">
        <f t="array" ref="AL1855">IF(R1855&gt;0,_xlfn.IFS(COUNTIF($L$20:L1855,"&lt;&gt;")&lt;101,1,COUNTIF($L$20:L1855,"&lt;&gt;")&lt;201,2,COUNTIF($L$20:L1855,"&lt;&gt;")&lt;301,3,COUNTIF($L$20:L1855,"&lt;&gt;")&lt;401,4,COUNTIF($L$20:L1855,"&lt;&gt;")&lt;501,5,COUNTIF($L$20:L1855,"&lt;&gt;")&lt;601,6,COUNTIF($L$20:L1855,"&lt;&gt;")&lt;701,7,COUNTIF($L$20:L1855,"&lt;&gt;")&lt;801,8,COUNTIF($L$20:L1855,"&lt;&gt;")&lt;901,9,COUNTIF($L$20:L1855,"&lt;&gt;")&lt;1001,10,COUNTIF($L$20:L1855,"&lt;&gt;")&lt;1101,11,COUNTIF($L$20:L1855,"&lt;&gt;")&lt;1201,12,COUNTIF($L$20:L1855,"&lt;&gt;")&lt;1301,13,COUNTIF($L$20:L1855,"&lt;&gt;")&lt;1401,14,COUNTIF($L$20:L1855,"&lt;&gt;")&lt;1501,15,COUNTIF($L$20:L1855,"&lt;&gt;")&lt;1601,16,COUNTIF($L$20:L1855,"&lt;&gt;")&lt;1701,17,COUNTIF($L$20:L1855,"&lt;&gt;")&lt;1801,18,COUNTIF($L$20:L1855,"&lt;&gt;")&lt;1901,19,COUNTIF($L$20:L1855,"&lt;&gt;")&lt;2001,20,COUNTIF($L$20:L1855,"&lt;&gt;")&lt;2101,21,COUNTIF($L$20:L1855,"&lt;&gt;")&lt;2201,22,COUNTIF($L$20:L1855,"&lt;&gt;")&lt;2301,23,COUNTIF($L$20:L1855,"&lt;&gt;")&lt;2401,24,COUNTIF($L$20:L1855,"&lt;&gt;")&lt;2501,25,COUNTIF($L$20:L1855,"&lt;&gt;")&lt;2601,26,COUNTIF($L$20:L1855,"&lt;&gt;")&lt;2701,27,COUNTIF($L$20:L1855,"&lt;&gt;")&lt;2801,28,COUNTIF($L$20:L1855,"&lt;&gt;")&lt;2901,29,COUNTIF($L$20:L1855,"&lt;&gt;")&lt;3001,30),"")</f>
        <v/>
      </c>
      <c r="AM1855" t="str">
        <f t="shared" si="140"/>
        <v/>
      </c>
      <c r="AN1855" t="str">
        <f t="shared" si="144"/>
        <v/>
      </c>
      <c r="AP1855" t="str">
        <f t="shared" si="143"/>
        <v/>
      </c>
      <c r="AQ1855" t="str">
        <f>IF(AO1855="","",COUNTIFS(AM1855:$AM$3019,AO1855))</f>
        <v/>
      </c>
    </row>
    <row r="1856" spans="1:43" x14ac:dyDescent="0.25">
      <c r="A1856" s="6" t="str">
        <f>IF(COUNT($A$20:A1855)&lt;&gt;$B$4,IF(A1855="","",A1855+1),"")</f>
        <v/>
      </c>
      <c r="B1856" s="3"/>
      <c r="C1856" s="3"/>
      <c r="D1856" s="122"/>
      <c r="E1856" s="3"/>
      <c r="F1856" s="3"/>
      <c r="G1856" s="3"/>
      <c r="H1856" s="3"/>
      <c r="I1856" s="120"/>
      <c r="J1856" s="3"/>
      <c r="K1856" s="95" t="str" cm="1">
        <f t="array" ref="K1856">IF(OR($J$14 = "A",$J$14 = "B",$J$14 = "C"),IF(I1856="","",IF(LEN(I1856)&gt;2,_xlfn.IFS(ISNUMBER(SEARCH("_",I1856)),I1856,ISNUMBER(SEARCH(", ",I1856)),SUBSTITUTE(I1856,", ","_"),ISNUMBER(SEARCH("/ ",I1856)),SUBSTITUTE(I1856,"/ ","_"),ISNUMBER(SEARCH(",",I1856)),SUBSTITUTE(I1856,",","_"),ISNUMBER(SEARCH("/",I1856)),SUBSTITUTE(I1856,"/","_"),ISNUMBER(SEARCH("",I1856)),I1856),I1856)),IF(OR($J$14 = "J",$J$14 = "K"),"",IF(D1856="","",IF(LEN(D1856)&gt;2,_xlfn.IFS(ISNUMBER(SEARCH("_",D1856)),D1856,ISNUMBER(SEARCH(", ",D1856)),SUBSTITUTE(D1856,", ","_"),ISNUMBER(SEARCH("/ ",D1856)),SUBSTITUTE(D1856,"/ ","_"),ISNUMBER(SEARCH(",",D1856)),SUBSTITUTE(D1856,",","_"),ISNUMBER(SEARCH("/",D1856)),SUBSTITUTE(D1856,"/","_"),ISNUMBER(SEARCH("",D1856)),D1856),D1856))))</f>
        <v/>
      </c>
      <c r="L1856" s="1"/>
      <c r="M1856" s="1" t="str">
        <f t="shared" si="141"/>
        <v/>
      </c>
      <c r="N1856" s="94" t="str">
        <f>IF($L1856="None","",IF(ISERROR(VLOOKUP($L1856,Info!$B$4:$B$266,1,FALSE)),"",VLOOKUP($L1856,Info!$B$4:$L$266,5,FALSE)))</f>
        <v/>
      </c>
      <c r="O1856" s="94" t="str">
        <f>IF(K1856="","",IF(AND($J$12&lt;&gt;"ABC",N1856="3"),"BAC",IF(N1856="3","ABC",IF($J$12&lt;&gt;"ABC",IF($J$10="Standard",VLOOKUP(K1856,Info!$BE$4:$BF$481,2,FALSE),VLOOKUP(K1856,Info!$BI$4:$BJ$482,2,FALSE)),IF($J$10="Standard",VLOOKUP(K1856,Info!$AG$4:$AH$2994,2,FALSE),VLOOKUP(K1856,Info!$AK$4:$AL$2997,2,FALSE))))))</f>
        <v/>
      </c>
      <c r="P1856" s="94" t="str">
        <f>IF($L1856="None","",IF(ISERROR(VLOOKUP($L1856,Info!$B$4:$B$266,1,FALSE)),"",VLOOKUP($L1856,Info!$B$4:$L$266,3,FALSE)))</f>
        <v/>
      </c>
      <c r="Q1856" s="96" t="str">
        <f>IF($L1856="None","",IF(ISERROR(VLOOKUP($L1856,Info!$B$4:$B$266,1,FALSE)),"",VLOOKUP($L1856,Info!$B$4:$L$266,4,FALSE)))</f>
        <v/>
      </c>
      <c r="R1856" s="1"/>
      <c r="S1856" s="6" t="str">
        <f t="shared" si="142"/>
        <v/>
      </c>
      <c r="T1856" s="6" t="str">
        <f>IF($L1856="None","",IF(ISERROR(VLOOKUP($L1856,Info!$B$4:$B$266,1,FALSE)),"",VLOOKUP($L1856,Info!$B$4:$L$266,11,FALSE)))</f>
        <v/>
      </c>
      <c r="U1856" s="1"/>
      <c r="V1856" s="1"/>
      <c r="W1856" s="1"/>
      <c r="X1856" s="1" t="str">
        <f>IF($L1856="None","",IF(ISERROR(VLOOKUP($L1856,Info!$B$4:$B$266,1,FALSE)),"",IF(OR(W1856="Metallic Liquid Tight",W1856="Non-Metallic Liquid Tight",W1856="LSZH",W1856="Greenfield"),VLOOKUP($L1856,Info!$B$4:$L$266,7,FALSE),"N/A")))</f>
        <v/>
      </c>
      <c r="Y1856" s="1"/>
      <c r="Z1856" s="96" t="str">
        <f>IF($L1856="None","",IF(ISERROR(VLOOKUP($L1856,Info!$B$4:$B$266,1,FALSE)),"",VLOOKUP($L1856,Info!$B$4:$L$266,9,FALSE)))</f>
        <v/>
      </c>
      <c r="AA1856" s="96" t="str">
        <f>IF($L1856="None","",IF(ISERROR(VLOOKUP($L1856,Info!$B$4:$B$266,1,FALSE)),"",VLOOKUP($L1856,Info!$B$4:$L$266,8,FALSE)))</f>
        <v/>
      </c>
      <c r="AB1856" s="96" t="str">
        <f>IF($L1856="None","",IF(ISERROR(VLOOKUP($L1856,Info!$B$4:$B$266,1,FALSE)),"",VLOOKUP($L1856,Info!$B$4:$L$266,10,FALSE)))</f>
        <v/>
      </c>
      <c r="AC1856" s="1" t="str">
        <f>IF(W1856="SO Cable","Black,White",IF(O1856="","",IF(P1856="","",IF($J$12&lt;&gt;"ABC",IF(P1856&lt;="250",VLOOKUP(O1856,Info!$AZ$4:$BB$22,3,FALSE),VLOOKUP(O1856,Info!$AZ$23:$BB$39,3,FALSE)),IF(P1856&lt;="250",VLOOKUP(O1856,Info!$AO$4:$AQ$22,3,FALSE),VLOOKUP(O1856,Info!$AO$23:$AP$39,3,FALSE))))))</f>
        <v/>
      </c>
      <c r="AD1856" s="1"/>
      <c r="AE1856" s="1" t="str">
        <f>IF($L1856="None","",IF(ISERROR(VLOOKUP($L1856,Info!$B$4:$B$266,1,FALSE)),"",VLOOKUP($L1856,Info!$B$4:$L$266,4,FALSE)))</f>
        <v/>
      </c>
      <c r="AF1856" s="1" t="str">
        <f>IF($L1856="None","",IF(ISERROR(VLOOKUP($L1856,Info!$B$4:$B$266,1,FALSE)),"",VLOOKUP($L1856,Info!$B$4:$L$266,6,FALSE)))</f>
        <v/>
      </c>
      <c r="AG1856" s="1"/>
      <c r="AH1856" s="33" t="str" cm="1">
        <f t="array" ref="AH1856">IF(AND(L1856&lt;&gt;"",O1856&lt;&gt;"",R1856:S1856&lt;&gt;"",W1856:X1856&lt;&gt;"",Z1856:AA1856&lt;&gt;"",AC1856&lt;&gt;""),"Good","Bad")</f>
        <v>Bad</v>
      </c>
      <c r="AL1856" t="str" cm="1">
        <f t="array" ref="AL1856">IF(R1856&gt;0,_xlfn.IFS(COUNTIF($L$20:L1856,"&lt;&gt;")&lt;101,1,COUNTIF($L$20:L1856,"&lt;&gt;")&lt;201,2,COUNTIF($L$20:L1856,"&lt;&gt;")&lt;301,3,COUNTIF($L$20:L1856,"&lt;&gt;")&lt;401,4,COUNTIF($L$20:L1856,"&lt;&gt;")&lt;501,5,COUNTIF($L$20:L1856,"&lt;&gt;")&lt;601,6,COUNTIF($L$20:L1856,"&lt;&gt;")&lt;701,7,COUNTIF($L$20:L1856,"&lt;&gt;")&lt;801,8,COUNTIF($L$20:L1856,"&lt;&gt;")&lt;901,9,COUNTIF($L$20:L1856,"&lt;&gt;")&lt;1001,10,COUNTIF($L$20:L1856,"&lt;&gt;")&lt;1101,11,COUNTIF($L$20:L1856,"&lt;&gt;")&lt;1201,12,COUNTIF($L$20:L1856,"&lt;&gt;")&lt;1301,13,COUNTIF($L$20:L1856,"&lt;&gt;")&lt;1401,14,COUNTIF($L$20:L1856,"&lt;&gt;")&lt;1501,15,COUNTIF($L$20:L1856,"&lt;&gt;")&lt;1601,16,COUNTIF($L$20:L1856,"&lt;&gt;")&lt;1701,17,COUNTIF($L$20:L1856,"&lt;&gt;")&lt;1801,18,COUNTIF($L$20:L1856,"&lt;&gt;")&lt;1901,19,COUNTIF($L$20:L1856,"&lt;&gt;")&lt;2001,20,COUNTIF($L$20:L1856,"&lt;&gt;")&lt;2101,21,COUNTIF($L$20:L1856,"&lt;&gt;")&lt;2201,22,COUNTIF($L$20:L1856,"&lt;&gt;")&lt;2301,23,COUNTIF($L$20:L1856,"&lt;&gt;")&lt;2401,24,COUNTIF($L$20:L1856,"&lt;&gt;")&lt;2501,25,COUNTIF($L$20:L1856,"&lt;&gt;")&lt;2601,26,COUNTIF($L$20:L1856,"&lt;&gt;")&lt;2701,27,COUNTIF($L$20:L1856,"&lt;&gt;")&lt;2801,28,COUNTIF($L$20:L1856,"&lt;&gt;")&lt;2901,29,COUNTIF($L$20:L1856,"&lt;&gt;")&lt;3001,30),"")</f>
        <v/>
      </c>
      <c r="AM1856" t="str">
        <f t="shared" si="140"/>
        <v/>
      </c>
      <c r="AN1856" t="str">
        <f t="shared" si="144"/>
        <v/>
      </c>
      <c r="AP1856" t="str">
        <f t="shared" si="143"/>
        <v/>
      </c>
      <c r="AQ1856" t="str">
        <f>IF(AO1856="","",COUNTIFS(AM1856:$AM$3019,AO1856))</f>
        <v/>
      </c>
    </row>
    <row r="1857" spans="1:43" x14ac:dyDescent="0.25">
      <c r="A1857" s="6" t="str">
        <f>IF(COUNT($A$20:A1856)&lt;&gt;$B$4,IF(A1856="","",A1856+1),"")</f>
        <v/>
      </c>
      <c r="B1857" s="3"/>
      <c r="C1857" s="3"/>
      <c r="D1857" s="122"/>
      <c r="E1857" s="3"/>
      <c r="F1857" s="3"/>
      <c r="G1857" s="3"/>
      <c r="H1857" s="3"/>
      <c r="I1857" s="120"/>
      <c r="J1857" s="3"/>
      <c r="K1857" s="95" t="str" cm="1">
        <f t="array" ref="K1857">IF(OR($J$14 = "A",$J$14 = "B",$J$14 = "C"),IF(I1857="","",IF(LEN(I1857)&gt;2,_xlfn.IFS(ISNUMBER(SEARCH("_",I1857)),I1857,ISNUMBER(SEARCH(", ",I1857)),SUBSTITUTE(I1857,", ","_"),ISNUMBER(SEARCH("/ ",I1857)),SUBSTITUTE(I1857,"/ ","_"),ISNUMBER(SEARCH(",",I1857)),SUBSTITUTE(I1857,",","_"),ISNUMBER(SEARCH("/",I1857)),SUBSTITUTE(I1857,"/","_"),ISNUMBER(SEARCH("",I1857)),I1857),I1857)),IF(OR($J$14 = "J",$J$14 = "K"),"",IF(D1857="","",IF(LEN(D1857)&gt;2,_xlfn.IFS(ISNUMBER(SEARCH("_",D1857)),D1857,ISNUMBER(SEARCH(", ",D1857)),SUBSTITUTE(D1857,", ","_"),ISNUMBER(SEARCH("/ ",D1857)),SUBSTITUTE(D1857,"/ ","_"),ISNUMBER(SEARCH(",",D1857)),SUBSTITUTE(D1857,",","_"),ISNUMBER(SEARCH("/",D1857)),SUBSTITUTE(D1857,"/","_"),ISNUMBER(SEARCH("",D1857)),D1857),D1857))))</f>
        <v/>
      </c>
      <c r="L1857" s="1"/>
      <c r="M1857" s="1" t="str">
        <f t="shared" si="141"/>
        <v/>
      </c>
      <c r="N1857" s="94" t="str">
        <f>IF($L1857="None","",IF(ISERROR(VLOOKUP($L1857,Info!$B$4:$B$266,1,FALSE)),"",VLOOKUP($L1857,Info!$B$4:$L$266,5,FALSE)))</f>
        <v/>
      </c>
      <c r="O1857" s="94" t="str">
        <f>IF(K1857="","",IF(AND($J$12&lt;&gt;"ABC",N1857="3"),"BAC",IF(N1857="3","ABC",IF($J$12&lt;&gt;"ABC",IF($J$10="Standard",VLOOKUP(K1857,Info!$BE$4:$BF$481,2,FALSE),VLOOKUP(K1857,Info!$BI$4:$BJ$482,2,FALSE)),IF($J$10="Standard",VLOOKUP(K1857,Info!$AG$4:$AH$2994,2,FALSE),VLOOKUP(K1857,Info!$AK$4:$AL$2997,2,FALSE))))))</f>
        <v/>
      </c>
      <c r="P1857" s="94" t="str">
        <f>IF($L1857="None","",IF(ISERROR(VLOOKUP($L1857,Info!$B$4:$B$266,1,FALSE)),"",VLOOKUP($L1857,Info!$B$4:$L$266,3,FALSE)))</f>
        <v/>
      </c>
      <c r="Q1857" s="96" t="str">
        <f>IF($L1857="None","",IF(ISERROR(VLOOKUP($L1857,Info!$B$4:$B$266,1,FALSE)),"",VLOOKUP($L1857,Info!$B$4:$L$266,4,FALSE)))</f>
        <v/>
      </c>
      <c r="R1857" s="1"/>
      <c r="S1857" s="6" t="str">
        <f t="shared" si="142"/>
        <v/>
      </c>
      <c r="T1857" s="6" t="str">
        <f>IF($L1857="None","",IF(ISERROR(VLOOKUP($L1857,Info!$B$4:$B$266,1,FALSE)),"",VLOOKUP($L1857,Info!$B$4:$L$266,11,FALSE)))</f>
        <v/>
      </c>
      <c r="U1857" s="1"/>
      <c r="V1857" s="1"/>
      <c r="W1857" s="1"/>
      <c r="X1857" s="1" t="str">
        <f>IF($L1857="None","",IF(ISERROR(VLOOKUP($L1857,Info!$B$4:$B$266,1,FALSE)),"",IF(OR(W1857="Metallic Liquid Tight",W1857="Non-Metallic Liquid Tight",W1857="LSZH",W1857="Greenfield"),VLOOKUP($L1857,Info!$B$4:$L$266,7,FALSE),"N/A")))</f>
        <v/>
      </c>
      <c r="Y1857" s="1"/>
      <c r="Z1857" s="96" t="str">
        <f>IF($L1857="None","",IF(ISERROR(VLOOKUP($L1857,Info!$B$4:$B$266,1,FALSE)),"",VLOOKUP($L1857,Info!$B$4:$L$266,9,FALSE)))</f>
        <v/>
      </c>
      <c r="AA1857" s="96" t="str">
        <f>IF($L1857="None","",IF(ISERROR(VLOOKUP($L1857,Info!$B$4:$B$266,1,FALSE)),"",VLOOKUP($L1857,Info!$B$4:$L$266,8,FALSE)))</f>
        <v/>
      </c>
      <c r="AB1857" s="96" t="str">
        <f>IF($L1857="None","",IF(ISERROR(VLOOKUP($L1857,Info!$B$4:$B$266,1,FALSE)),"",VLOOKUP($L1857,Info!$B$4:$L$266,10,FALSE)))</f>
        <v/>
      </c>
      <c r="AC1857" s="1" t="str">
        <f>IF(W1857="SO Cable","Black,White",IF(O1857="","",IF(P1857="","",IF($J$12&lt;&gt;"ABC",IF(P1857&lt;="250",VLOOKUP(O1857,Info!$AZ$4:$BB$22,3,FALSE),VLOOKUP(O1857,Info!$AZ$23:$BB$39,3,FALSE)),IF(P1857&lt;="250",VLOOKUP(O1857,Info!$AO$4:$AQ$22,3,FALSE),VLOOKUP(O1857,Info!$AO$23:$AP$39,3,FALSE))))))</f>
        <v/>
      </c>
      <c r="AD1857" s="1"/>
      <c r="AE1857" s="1" t="str">
        <f>IF($L1857="None","",IF(ISERROR(VLOOKUP($L1857,Info!$B$4:$B$266,1,FALSE)),"",VLOOKUP($L1857,Info!$B$4:$L$266,4,FALSE)))</f>
        <v/>
      </c>
      <c r="AF1857" s="1" t="str">
        <f>IF($L1857="None","",IF(ISERROR(VLOOKUP($L1857,Info!$B$4:$B$266,1,FALSE)),"",VLOOKUP($L1857,Info!$B$4:$L$266,6,FALSE)))</f>
        <v/>
      </c>
      <c r="AG1857" s="1"/>
      <c r="AH1857" s="33" t="str" cm="1">
        <f t="array" ref="AH1857">IF(AND(L1857&lt;&gt;"",O1857&lt;&gt;"",R1857:S1857&lt;&gt;"",W1857:X1857&lt;&gt;"",Z1857:AA1857&lt;&gt;"",AC1857&lt;&gt;""),"Good","Bad")</f>
        <v>Bad</v>
      </c>
      <c r="AL1857" t="str" cm="1">
        <f t="array" ref="AL1857">IF(R1857&gt;0,_xlfn.IFS(COUNTIF($L$20:L1857,"&lt;&gt;")&lt;101,1,COUNTIF($L$20:L1857,"&lt;&gt;")&lt;201,2,COUNTIF($L$20:L1857,"&lt;&gt;")&lt;301,3,COUNTIF($L$20:L1857,"&lt;&gt;")&lt;401,4,COUNTIF($L$20:L1857,"&lt;&gt;")&lt;501,5,COUNTIF($L$20:L1857,"&lt;&gt;")&lt;601,6,COUNTIF($L$20:L1857,"&lt;&gt;")&lt;701,7,COUNTIF($L$20:L1857,"&lt;&gt;")&lt;801,8,COUNTIF($L$20:L1857,"&lt;&gt;")&lt;901,9,COUNTIF($L$20:L1857,"&lt;&gt;")&lt;1001,10,COUNTIF($L$20:L1857,"&lt;&gt;")&lt;1101,11,COUNTIF($L$20:L1857,"&lt;&gt;")&lt;1201,12,COUNTIF($L$20:L1857,"&lt;&gt;")&lt;1301,13,COUNTIF($L$20:L1857,"&lt;&gt;")&lt;1401,14,COUNTIF($L$20:L1857,"&lt;&gt;")&lt;1501,15,COUNTIF($L$20:L1857,"&lt;&gt;")&lt;1601,16,COUNTIF($L$20:L1857,"&lt;&gt;")&lt;1701,17,COUNTIF($L$20:L1857,"&lt;&gt;")&lt;1801,18,COUNTIF($L$20:L1857,"&lt;&gt;")&lt;1901,19,COUNTIF($L$20:L1857,"&lt;&gt;")&lt;2001,20,COUNTIF($L$20:L1857,"&lt;&gt;")&lt;2101,21,COUNTIF($L$20:L1857,"&lt;&gt;")&lt;2201,22,COUNTIF($L$20:L1857,"&lt;&gt;")&lt;2301,23,COUNTIF($L$20:L1857,"&lt;&gt;")&lt;2401,24,COUNTIF($L$20:L1857,"&lt;&gt;")&lt;2501,25,COUNTIF($L$20:L1857,"&lt;&gt;")&lt;2601,26,COUNTIF($L$20:L1857,"&lt;&gt;")&lt;2701,27,COUNTIF($L$20:L1857,"&lt;&gt;")&lt;2801,28,COUNTIF($L$20:L1857,"&lt;&gt;")&lt;2901,29,COUNTIF($L$20:L1857,"&lt;&gt;")&lt;3001,30),"")</f>
        <v/>
      </c>
      <c r="AM1857" t="str">
        <f t="shared" si="140"/>
        <v/>
      </c>
      <c r="AN1857" t="str">
        <f t="shared" si="144"/>
        <v/>
      </c>
      <c r="AP1857" t="str">
        <f t="shared" si="143"/>
        <v/>
      </c>
      <c r="AQ1857" t="str">
        <f>IF(AO1857="","",COUNTIFS(AM1857:$AM$3019,AO1857))</f>
        <v/>
      </c>
    </row>
    <row r="1858" spans="1:43" x14ac:dyDescent="0.25">
      <c r="A1858" s="6" t="str">
        <f>IF(COUNT($A$20:A1857)&lt;&gt;$B$4,IF(A1857="","",A1857+1),"")</f>
        <v/>
      </c>
      <c r="B1858" s="3"/>
      <c r="C1858" s="3"/>
      <c r="D1858" s="122"/>
      <c r="E1858" s="3"/>
      <c r="F1858" s="3"/>
      <c r="G1858" s="3"/>
      <c r="H1858" s="3"/>
      <c r="I1858" s="120"/>
      <c r="J1858" s="3"/>
      <c r="K1858" s="95" t="str" cm="1">
        <f t="array" ref="K1858">IF(OR($J$14 = "A",$J$14 = "B",$J$14 = "C"),IF(I1858="","",IF(LEN(I1858)&gt;2,_xlfn.IFS(ISNUMBER(SEARCH("_",I1858)),I1858,ISNUMBER(SEARCH(", ",I1858)),SUBSTITUTE(I1858,", ","_"),ISNUMBER(SEARCH("/ ",I1858)),SUBSTITUTE(I1858,"/ ","_"),ISNUMBER(SEARCH(",",I1858)),SUBSTITUTE(I1858,",","_"),ISNUMBER(SEARCH("/",I1858)),SUBSTITUTE(I1858,"/","_"),ISNUMBER(SEARCH("",I1858)),I1858),I1858)),IF(OR($J$14 = "J",$J$14 = "K"),"",IF(D1858="","",IF(LEN(D1858)&gt;2,_xlfn.IFS(ISNUMBER(SEARCH("_",D1858)),D1858,ISNUMBER(SEARCH(", ",D1858)),SUBSTITUTE(D1858,", ","_"),ISNUMBER(SEARCH("/ ",D1858)),SUBSTITUTE(D1858,"/ ","_"),ISNUMBER(SEARCH(",",D1858)),SUBSTITUTE(D1858,",","_"),ISNUMBER(SEARCH("/",D1858)),SUBSTITUTE(D1858,"/","_"),ISNUMBER(SEARCH("",D1858)),D1858),D1858))))</f>
        <v/>
      </c>
      <c r="L1858" s="1"/>
      <c r="M1858" s="1" t="str">
        <f t="shared" si="141"/>
        <v/>
      </c>
      <c r="N1858" s="94" t="str">
        <f>IF($L1858="None","",IF(ISERROR(VLOOKUP($L1858,Info!$B$4:$B$266,1,FALSE)),"",VLOOKUP($L1858,Info!$B$4:$L$266,5,FALSE)))</f>
        <v/>
      </c>
      <c r="O1858" s="94" t="str">
        <f>IF(K1858="","",IF(AND($J$12&lt;&gt;"ABC",N1858="3"),"BAC",IF(N1858="3","ABC",IF($J$12&lt;&gt;"ABC",IF($J$10="Standard",VLOOKUP(K1858,Info!$BE$4:$BF$481,2,FALSE),VLOOKUP(K1858,Info!$BI$4:$BJ$482,2,FALSE)),IF($J$10="Standard",VLOOKUP(K1858,Info!$AG$4:$AH$2994,2,FALSE),VLOOKUP(K1858,Info!$AK$4:$AL$2997,2,FALSE))))))</f>
        <v/>
      </c>
      <c r="P1858" s="94" t="str">
        <f>IF($L1858="None","",IF(ISERROR(VLOOKUP($L1858,Info!$B$4:$B$266,1,FALSE)),"",VLOOKUP($L1858,Info!$B$4:$L$266,3,FALSE)))</f>
        <v/>
      </c>
      <c r="Q1858" s="96" t="str">
        <f>IF($L1858="None","",IF(ISERROR(VLOOKUP($L1858,Info!$B$4:$B$266,1,FALSE)),"",VLOOKUP($L1858,Info!$B$4:$L$266,4,FALSE)))</f>
        <v/>
      </c>
      <c r="R1858" s="1"/>
      <c r="S1858" s="6" t="str">
        <f t="shared" si="142"/>
        <v/>
      </c>
      <c r="T1858" s="6" t="str">
        <f>IF($L1858="None","",IF(ISERROR(VLOOKUP($L1858,Info!$B$4:$B$266,1,FALSE)),"",VLOOKUP($L1858,Info!$B$4:$L$266,11,FALSE)))</f>
        <v/>
      </c>
      <c r="U1858" s="1"/>
      <c r="V1858" s="1"/>
      <c r="W1858" s="1"/>
      <c r="X1858" s="1" t="str">
        <f>IF($L1858="None","",IF(ISERROR(VLOOKUP($L1858,Info!$B$4:$B$266,1,FALSE)),"",IF(OR(W1858="Metallic Liquid Tight",W1858="Non-Metallic Liquid Tight",W1858="LSZH",W1858="Greenfield"),VLOOKUP($L1858,Info!$B$4:$L$266,7,FALSE),"N/A")))</f>
        <v/>
      </c>
      <c r="Y1858" s="1"/>
      <c r="Z1858" s="96" t="str">
        <f>IF($L1858="None","",IF(ISERROR(VLOOKUP($L1858,Info!$B$4:$B$266,1,FALSE)),"",VLOOKUP($L1858,Info!$B$4:$L$266,9,FALSE)))</f>
        <v/>
      </c>
      <c r="AA1858" s="96" t="str">
        <f>IF($L1858="None","",IF(ISERROR(VLOOKUP($L1858,Info!$B$4:$B$266,1,FALSE)),"",VLOOKUP($L1858,Info!$B$4:$L$266,8,FALSE)))</f>
        <v/>
      </c>
      <c r="AB1858" s="96" t="str">
        <f>IF($L1858="None","",IF(ISERROR(VLOOKUP($L1858,Info!$B$4:$B$266,1,FALSE)),"",VLOOKUP($L1858,Info!$B$4:$L$266,10,FALSE)))</f>
        <v/>
      </c>
      <c r="AC1858" s="1" t="str">
        <f>IF(W1858="SO Cable","Black,White",IF(O1858="","",IF(P1858="","",IF($J$12&lt;&gt;"ABC",IF(P1858&lt;="250",VLOOKUP(O1858,Info!$AZ$4:$BB$22,3,FALSE),VLOOKUP(O1858,Info!$AZ$23:$BB$39,3,FALSE)),IF(P1858&lt;="250",VLOOKUP(O1858,Info!$AO$4:$AQ$22,3,FALSE),VLOOKUP(O1858,Info!$AO$23:$AP$39,3,FALSE))))))</f>
        <v/>
      </c>
      <c r="AD1858" s="1"/>
      <c r="AE1858" s="1" t="str">
        <f>IF($L1858="None","",IF(ISERROR(VLOOKUP($L1858,Info!$B$4:$B$266,1,FALSE)),"",VLOOKUP($L1858,Info!$B$4:$L$266,4,FALSE)))</f>
        <v/>
      </c>
      <c r="AF1858" s="1" t="str">
        <f>IF($L1858="None","",IF(ISERROR(VLOOKUP($L1858,Info!$B$4:$B$266,1,FALSE)),"",VLOOKUP($L1858,Info!$B$4:$L$266,6,FALSE)))</f>
        <v/>
      </c>
      <c r="AG1858" s="1"/>
      <c r="AH1858" s="33" t="str" cm="1">
        <f t="array" ref="AH1858">IF(AND(L1858&lt;&gt;"",O1858&lt;&gt;"",R1858:S1858&lt;&gt;"",W1858:X1858&lt;&gt;"",Z1858:AA1858&lt;&gt;"",AC1858&lt;&gt;""),"Good","Bad")</f>
        <v>Bad</v>
      </c>
      <c r="AL1858" t="str" cm="1">
        <f t="array" ref="AL1858">IF(R1858&gt;0,_xlfn.IFS(COUNTIF($L$20:L1858,"&lt;&gt;")&lt;101,1,COUNTIF($L$20:L1858,"&lt;&gt;")&lt;201,2,COUNTIF($L$20:L1858,"&lt;&gt;")&lt;301,3,COUNTIF($L$20:L1858,"&lt;&gt;")&lt;401,4,COUNTIF($L$20:L1858,"&lt;&gt;")&lt;501,5,COUNTIF($L$20:L1858,"&lt;&gt;")&lt;601,6,COUNTIF($L$20:L1858,"&lt;&gt;")&lt;701,7,COUNTIF($L$20:L1858,"&lt;&gt;")&lt;801,8,COUNTIF($L$20:L1858,"&lt;&gt;")&lt;901,9,COUNTIF($L$20:L1858,"&lt;&gt;")&lt;1001,10,COUNTIF($L$20:L1858,"&lt;&gt;")&lt;1101,11,COUNTIF($L$20:L1858,"&lt;&gt;")&lt;1201,12,COUNTIF($L$20:L1858,"&lt;&gt;")&lt;1301,13,COUNTIF($L$20:L1858,"&lt;&gt;")&lt;1401,14,COUNTIF($L$20:L1858,"&lt;&gt;")&lt;1501,15,COUNTIF($L$20:L1858,"&lt;&gt;")&lt;1601,16,COUNTIF($L$20:L1858,"&lt;&gt;")&lt;1701,17,COUNTIF($L$20:L1858,"&lt;&gt;")&lt;1801,18,COUNTIF($L$20:L1858,"&lt;&gt;")&lt;1901,19,COUNTIF($L$20:L1858,"&lt;&gt;")&lt;2001,20,COUNTIF($L$20:L1858,"&lt;&gt;")&lt;2101,21,COUNTIF($L$20:L1858,"&lt;&gt;")&lt;2201,22,COUNTIF($L$20:L1858,"&lt;&gt;")&lt;2301,23,COUNTIF($L$20:L1858,"&lt;&gt;")&lt;2401,24,COUNTIF($L$20:L1858,"&lt;&gt;")&lt;2501,25,COUNTIF($L$20:L1858,"&lt;&gt;")&lt;2601,26,COUNTIF($L$20:L1858,"&lt;&gt;")&lt;2701,27,COUNTIF($L$20:L1858,"&lt;&gt;")&lt;2801,28,COUNTIF($L$20:L1858,"&lt;&gt;")&lt;2901,29,COUNTIF($L$20:L1858,"&lt;&gt;")&lt;3001,30),"")</f>
        <v/>
      </c>
      <c r="AM1858" t="str">
        <f t="shared" si="140"/>
        <v/>
      </c>
      <c r="AN1858" t="str">
        <f t="shared" si="144"/>
        <v/>
      </c>
      <c r="AP1858" t="str">
        <f t="shared" si="143"/>
        <v/>
      </c>
      <c r="AQ1858" t="str">
        <f>IF(AO1858="","",COUNTIFS(AM1858:$AM$3019,AO1858))</f>
        <v/>
      </c>
    </row>
    <row r="1859" spans="1:43" x14ac:dyDescent="0.25">
      <c r="A1859" s="6" t="str">
        <f>IF(COUNT($A$20:A1858)&lt;&gt;$B$4,IF(A1858="","",A1858+1),"")</f>
        <v/>
      </c>
      <c r="B1859" s="3"/>
      <c r="C1859" s="3"/>
      <c r="D1859" s="122"/>
      <c r="E1859" s="3"/>
      <c r="F1859" s="3"/>
      <c r="G1859" s="3"/>
      <c r="H1859" s="3"/>
      <c r="I1859" s="120"/>
      <c r="J1859" s="3"/>
      <c r="K1859" s="95" t="str" cm="1">
        <f t="array" ref="K1859">IF(OR($J$14 = "A",$J$14 = "B",$J$14 = "C"),IF(I1859="","",IF(LEN(I1859)&gt;2,_xlfn.IFS(ISNUMBER(SEARCH("_",I1859)),I1859,ISNUMBER(SEARCH(", ",I1859)),SUBSTITUTE(I1859,", ","_"),ISNUMBER(SEARCH("/ ",I1859)),SUBSTITUTE(I1859,"/ ","_"),ISNUMBER(SEARCH(",",I1859)),SUBSTITUTE(I1859,",","_"),ISNUMBER(SEARCH("/",I1859)),SUBSTITUTE(I1859,"/","_"),ISNUMBER(SEARCH("",I1859)),I1859),I1859)),IF(OR($J$14 = "J",$J$14 = "K"),"",IF(D1859="","",IF(LEN(D1859)&gt;2,_xlfn.IFS(ISNUMBER(SEARCH("_",D1859)),D1859,ISNUMBER(SEARCH(", ",D1859)),SUBSTITUTE(D1859,", ","_"),ISNUMBER(SEARCH("/ ",D1859)),SUBSTITUTE(D1859,"/ ","_"),ISNUMBER(SEARCH(",",D1859)),SUBSTITUTE(D1859,",","_"),ISNUMBER(SEARCH("/",D1859)),SUBSTITUTE(D1859,"/","_"),ISNUMBER(SEARCH("",D1859)),D1859),D1859))))</f>
        <v/>
      </c>
      <c r="L1859" s="1"/>
      <c r="M1859" s="1" t="str">
        <f t="shared" si="141"/>
        <v/>
      </c>
      <c r="N1859" s="94" t="str">
        <f>IF($L1859="None","",IF(ISERROR(VLOOKUP($L1859,Info!$B$4:$B$266,1,FALSE)),"",VLOOKUP($L1859,Info!$B$4:$L$266,5,FALSE)))</f>
        <v/>
      </c>
      <c r="O1859" s="94" t="str">
        <f>IF(K1859="","",IF(AND($J$12&lt;&gt;"ABC",N1859="3"),"BAC",IF(N1859="3","ABC",IF($J$12&lt;&gt;"ABC",IF($J$10="Standard",VLOOKUP(K1859,Info!$BE$4:$BF$481,2,FALSE),VLOOKUP(K1859,Info!$BI$4:$BJ$482,2,FALSE)),IF($J$10="Standard",VLOOKUP(K1859,Info!$AG$4:$AH$2994,2,FALSE),VLOOKUP(K1859,Info!$AK$4:$AL$2997,2,FALSE))))))</f>
        <v/>
      </c>
      <c r="P1859" s="94" t="str">
        <f>IF($L1859="None","",IF(ISERROR(VLOOKUP($L1859,Info!$B$4:$B$266,1,FALSE)),"",VLOOKUP($L1859,Info!$B$4:$L$266,3,FALSE)))</f>
        <v/>
      </c>
      <c r="Q1859" s="96" t="str">
        <f>IF($L1859="None","",IF(ISERROR(VLOOKUP($L1859,Info!$B$4:$B$266,1,FALSE)),"",VLOOKUP($L1859,Info!$B$4:$L$266,4,FALSE)))</f>
        <v/>
      </c>
      <c r="R1859" s="1"/>
      <c r="S1859" s="6" t="str">
        <f t="shared" si="142"/>
        <v/>
      </c>
      <c r="T1859" s="6" t="str">
        <f>IF($L1859="None","",IF(ISERROR(VLOOKUP($L1859,Info!$B$4:$B$266,1,FALSE)),"",VLOOKUP($L1859,Info!$B$4:$L$266,11,FALSE)))</f>
        <v/>
      </c>
      <c r="U1859" s="1"/>
      <c r="V1859" s="1"/>
      <c r="W1859" s="1"/>
      <c r="X1859" s="1" t="str">
        <f>IF($L1859="None","",IF(ISERROR(VLOOKUP($L1859,Info!$B$4:$B$266,1,FALSE)),"",IF(OR(W1859="Metallic Liquid Tight",W1859="Non-Metallic Liquid Tight",W1859="LSZH",W1859="Greenfield"),VLOOKUP($L1859,Info!$B$4:$L$266,7,FALSE),"N/A")))</f>
        <v/>
      </c>
      <c r="Y1859" s="1"/>
      <c r="Z1859" s="96" t="str">
        <f>IF($L1859="None","",IF(ISERROR(VLOOKUP($L1859,Info!$B$4:$B$266,1,FALSE)),"",VLOOKUP($L1859,Info!$B$4:$L$266,9,FALSE)))</f>
        <v/>
      </c>
      <c r="AA1859" s="96" t="str">
        <f>IF($L1859="None","",IF(ISERROR(VLOOKUP($L1859,Info!$B$4:$B$266,1,FALSE)),"",VLOOKUP($L1859,Info!$B$4:$L$266,8,FALSE)))</f>
        <v/>
      </c>
      <c r="AB1859" s="96" t="str">
        <f>IF($L1859="None","",IF(ISERROR(VLOOKUP($L1859,Info!$B$4:$B$266,1,FALSE)),"",VLOOKUP($L1859,Info!$B$4:$L$266,10,FALSE)))</f>
        <v/>
      </c>
      <c r="AC1859" s="1" t="str">
        <f>IF(W1859="SO Cable","Black,White",IF(O1859="","",IF(P1859="","",IF($J$12&lt;&gt;"ABC",IF(P1859&lt;="250",VLOOKUP(O1859,Info!$AZ$4:$BB$22,3,FALSE),VLOOKUP(O1859,Info!$AZ$23:$BB$39,3,FALSE)),IF(P1859&lt;="250",VLOOKUP(O1859,Info!$AO$4:$AQ$22,3,FALSE),VLOOKUP(O1859,Info!$AO$23:$AP$39,3,FALSE))))))</f>
        <v/>
      </c>
      <c r="AD1859" s="1"/>
      <c r="AE1859" s="1" t="str">
        <f>IF($L1859="None","",IF(ISERROR(VLOOKUP($L1859,Info!$B$4:$B$266,1,FALSE)),"",VLOOKUP($L1859,Info!$B$4:$L$266,4,FALSE)))</f>
        <v/>
      </c>
      <c r="AF1859" s="1" t="str">
        <f>IF($L1859="None","",IF(ISERROR(VLOOKUP($L1859,Info!$B$4:$B$266,1,FALSE)),"",VLOOKUP($L1859,Info!$B$4:$L$266,6,FALSE)))</f>
        <v/>
      </c>
      <c r="AG1859" s="1"/>
      <c r="AH1859" s="33" t="str" cm="1">
        <f t="array" ref="AH1859">IF(AND(L1859&lt;&gt;"",O1859&lt;&gt;"",R1859:S1859&lt;&gt;"",W1859:X1859&lt;&gt;"",Z1859:AA1859&lt;&gt;"",AC1859&lt;&gt;""),"Good","Bad")</f>
        <v>Bad</v>
      </c>
      <c r="AL1859" t="str" cm="1">
        <f t="array" ref="AL1859">IF(R1859&gt;0,_xlfn.IFS(COUNTIF($L$20:L1859,"&lt;&gt;")&lt;101,1,COUNTIF($L$20:L1859,"&lt;&gt;")&lt;201,2,COUNTIF($L$20:L1859,"&lt;&gt;")&lt;301,3,COUNTIF($L$20:L1859,"&lt;&gt;")&lt;401,4,COUNTIF($L$20:L1859,"&lt;&gt;")&lt;501,5,COUNTIF($L$20:L1859,"&lt;&gt;")&lt;601,6,COUNTIF($L$20:L1859,"&lt;&gt;")&lt;701,7,COUNTIF($L$20:L1859,"&lt;&gt;")&lt;801,8,COUNTIF($L$20:L1859,"&lt;&gt;")&lt;901,9,COUNTIF($L$20:L1859,"&lt;&gt;")&lt;1001,10,COUNTIF($L$20:L1859,"&lt;&gt;")&lt;1101,11,COUNTIF($L$20:L1859,"&lt;&gt;")&lt;1201,12,COUNTIF($L$20:L1859,"&lt;&gt;")&lt;1301,13,COUNTIF($L$20:L1859,"&lt;&gt;")&lt;1401,14,COUNTIF($L$20:L1859,"&lt;&gt;")&lt;1501,15,COUNTIF($L$20:L1859,"&lt;&gt;")&lt;1601,16,COUNTIF($L$20:L1859,"&lt;&gt;")&lt;1701,17,COUNTIF($L$20:L1859,"&lt;&gt;")&lt;1801,18,COUNTIF($L$20:L1859,"&lt;&gt;")&lt;1901,19,COUNTIF($L$20:L1859,"&lt;&gt;")&lt;2001,20,COUNTIF($L$20:L1859,"&lt;&gt;")&lt;2101,21,COUNTIF($L$20:L1859,"&lt;&gt;")&lt;2201,22,COUNTIF($L$20:L1859,"&lt;&gt;")&lt;2301,23,COUNTIF($L$20:L1859,"&lt;&gt;")&lt;2401,24,COUNTIF($L$20:L1859,"&lt;&gt;")&lt;2501,25,COUNTIF($L$20:L1859,"&lt;&gt;")&lt;2601,26,COUNTIF($L$20:L1859,"&lt;&gt;")&lt;2701,27,COUNTIF($L$20:L1859,"&lt;&gt;")&lt;2801,28,COUNTIF($L$20:L1859,"&lt;&gt;")&lt;2901,29,COUNTIF($L$20:L1859,"&lt;&gt;")&lt;3001,30),"")</f>
        <v/>
      </c>
      <c r="AM1859" t="str">
        <f t="shared" si="140"/>
        <v/>
      </c>
      <c r="AN1859" t="str">
        <f t="shared" si="144"/>
        <v/>
      </c>
      <c r="AP1859" t="str">
        <f t="shared" si="143"/>
        <v/>
      </c>
      <c r="AQ1859" t="str">
        <f>IF(AO1859="","",COUNTIFS(AM1859:$AM$3019,AO1859))</f>
        <v/>
      </c>
    </row>
    <row r="1860" spans="1:43" x14ac:dyDescent="0.25">
      <c r="A1860" s="6" t="str">
        <f>IF(COUNT($A$20:A1859)&lt;&gt;$B$4,IF(A1859="","",A1859+1),"")</f>
        <v/>
      </c>
      <c r="B1860" s="3"/>
      <c r="C1860" s="3"/>
      <c r="D1860" s="122"/>
      <c r="E1860" s="3"/>
      <c r="F1860" s="3"/>
      <c r="G1860" s="3"/>
      <c r="H1860" s="3"/>
      <c r="I1860" s="120"/>
      <c r="J1860" s="3"/>
      <c r="K1860" s="95" t="str" cm="1">
        <f t="array" ref="K1860">IF(OR($J$14 = "A",$J$14 = "B",$J$14 = "C"),IF(I1860="","",IF(LEN(I1860)&gt;2,_xlfn.IFS(ISNUMBER(SEARCH("_",I1860)),I1860,ISNUMBER(SEARCH(", ",I1860)),SUBSTITUTE(I1860,", ","_"),ISNUMBER(SEARCH("/ ",I1860)),SUBSTITUTE(I1860,"/ ","_"),ISNUMBER(SEARCH(",",I1860)),SUBSTITUTE(I1860,",","_"),ISNUMBER(SEARCH("/",I1860)),SUBSTITUTE(I1860,"/","_"),ISNUMBER(SEARCH("",I1860)),I1860),I1860)),IF(OR($J$14 = "J",$J$14 = "K"),"",IF(D1860="","",IF(LEN(D1860)&gt;2,_xlfn.IFS(ISNUMBER(SEARCH("_",D1860)),D1860,ISNUMBER(SEARCH(", ",D1860)),SUBSTITUTE(D1860,", ","_"),ISNUMBER(SEARCH("/ ",D1860)),SUBSTITUTE(D1860,"/ ","_"),ISNUMBER(SEARCH(",",D1860)),SUBSTITUTE(D1860,",","_"),ISNUMBER(SEARCH("/",D1860)),SUBSTITUTE(D1860,"/","_"),ISNUMBER(SEARCH("",D1860)),D1860),D1860))))</f>
        <v/>
      </c>
      <c r="L1860" s="1"/>
      <c r="M1860" s="1" t="str">
        <f t="shared" si="141"/>
        <v/>
      </c>
      <c r="N1860" s="94" t="str">
        <f>IF($L1860="None","",IF(ISERROR(VLOOKUP($L1860,Info!$B$4:$B$266,1,FALSE)),"",VLOOKUP($L1860,Info!$B$4:$L$266,5,FALSE)))</f>
        <v/>
      </c>
      <c r="O1860" s="94" t="str">
        <f>IF(K1860="","",IF(AND($J$12&lt;&gt;"ABC",N1860="3"),"BAC",IF(N1860="3","ABC",IF($J$12&lt;&gt;"ABC",IF($J$10="Standard",VLOOKUP(K1860,Info!$BE$4:$BF$481,2,FALSE),VLOOKUP(K1860,Info!$BI$4:$BJ$482,2,FALSE)),IF($J$10="Standard",VLOOKUP(K1860,Info!$AG$4:$AH$2994,2,FALSE),VLOOKUP(K1860,Info!$AK$4:$AL$2997,2,FALSE))))))</f>
        <v/>
      </c>
      <c r="P1860" s="94" t="str">
        <f>IF($L1860="None","",IF(ISERROR(VLOOKUP($L1860,Info!$B$4:$B$266,1,FALSE)),"",VLOOKUP($L1860,Info!$B$4:$L$266,3,FALSE)))</f>
        <v/>
      </c>
      <c r="Q1860" s="96" t="str">
        <f>IF($L1860="None","",IF(ISERROR(VLOOKUP($L1860,Info!$B$4:$B$266,1,FALSE)),"",VLOOKUP($L1860,Info!$B$4:$L$266,4,FALSE)))</f>
        <v/>
      </c>
      <c r="R1860" s="1"/>
      <c r="S1860" s="6" t="str">
        <f t="shared" si="142"/>
        <v/>
      </c>
      <c r="T1860" s="6" t="str">
        <f>IF($L1860="None","",IF(ISERROR(VLOOKUP($L1860,Info!$B$4:$B$266,1,FALSE)),"",VLOOKUP($L1860,Info!$B$4:$L$266,11,FALSE)))</f>
        <v/>
      </c>
      <c r="U1860" s="1"/>
      <c r="V1860" s="1"/>
      <c r="W1860" s="1"/>
      <c r="X1860" s="1" t="str">
        <f>IF($L1860="None","",IF(ISERROR(VLOOKUP($L1860,Info!$B$4:$B$266,1,FALSE)),"",IF(OR(W1860="Metallic Liquid Tight",W1860="Non-Metallic Liquid Tight",W1860="LSZH",W1860="Greenfield"),VLOOKUP($L1860,Info!$B$4:$L$266,7,FALSE),"N/A")))</f>
        <v/>
      </c>
      <c r="Y1860" s="1"/>
      <c r="Z1860" s="96" t="str">
        <f>IF($L1860="None","",IF(ISERROR(VLOOKUP($L1860,Info!$B$4:$B$266,1,FALSE)),"",VLOOKUP($L1860,Info!$B$4:$L$266,9,FALSE)))</f>
        <v/>
      </c>
      <c r="AA1860" s="96" t="str">
        <f>IF($L1860="None","",IF(ISERROR(VLOOKUP($L1860,Info!$B$4:$B$266,1,FALSE)),"",VLOOKUP($L1860,Info!$B$4:$L$266,8,FALSE)))</f>
        <v/>
      </c>
      <c r="AB1860" s="96" t="str">
        <f>IF($L1860="None","",IF(ISERROR(VLOOKUP($L1860,Info!$B$4:$B$266,1,FALSE)),"",VLOOKUP($L1860,Info!$B$4:$L$266,10,FALSE)))</f>
        <v/>
      </c>
      <c r="AC1860" s="1" t="str">
        <f>IF(W1860="SO Cable","Black,White",IF(O1860="","",IF(P1860="","",IF($J$12&lt;&gt;"ABC",IF(P1860&lt;="250",VLOOKUP(O1860,Info!$AZ$4:$BB$22,3,FALSE),VLOOKUP(O1860,Info!$AZ$23:$BB$39,3,FALSE)),IF(P1860&lt;="250",VLOOKUP(O1860,Info!$AO$4:$AQ$22,3,FALSE),VLOOKUP(O1860,Info!$AO$23:$AP$39,3,FALSE))))))</f>
        <v/>
      </c>
      <c r="AD1860" s="1"/>
      <c r="AE1860" s="1" t="str">
        <f>IF($L1860="None","",IF(ISERROR(VLOOKUP($L1860,Info!$B$4:$B$266,1,FALSE)),"",VLOOKUP($L1860,Info!$B$4:$L$266,4,FALSE)))</f>
        <v/>
      </c>
      <c r="AF1860" s="1" t="str">
        <f>IF($L1860="None","",IF(ISERROR(VLOOKUP($L1860,Info!$B$4:$B$266,1,FALSE)),"",VLOOKUP($L1860,Info!$B$4:$L$266,6,FALSE)))</f>
        <v/>
      </c>
      <c r="AG1860" s="1"/>
      <c r="AH1860" s="33" t="str" cm="1">
        <f t="array" ref="AH1860">IF(AND(L1860&lt;&gt;"",O1860&lt;&gt;"",R1860:S1860&lt;&gt;"",W1860:X1860&lt;&gt;"",Z1860:AA1860&lt;&gt;"",AC1860&lt;&gt;""),"Good","Bad")</f>
        <v>Bad</v>
      </c>
      <c r="AL1860" t="str" cm="1">
        <f t="array" ref="AL1860">IF(R1860&gt;0,_xlfn.IFS(COUNTIF($L$20:L1860,"&lt;&gt;")&lt;101,1,COUNTIF($L$20:L1860,"&lt;&gt;")&lt;201,2,COUNTIF($L$20:L1860,"&lt;&gt;")&lt;301,3,COUNTIF($L$20:L1860,"&lt;&gt;")&lt;401,4,COUNTIF($L$20:L1860,"&lt;&gt;")&lt;501,5,COUNTIF($L$20:L1860,"&lt;&gt;")&lt;601,6,COUNTIF($L$20:L1860,"&lt;&gt;")&lt;701,7,COUNTIF($L$20:L1860,"&lt;&gt;")&lt;801,8,COUNTIF($L$20:L1860,"&lt;&gt;")&lt;901,9,COUNTIF($L$20:L1860,"&lt;&gt;")&lt;1001,10,COUNTIF($L$20:L1860,"&lt;&gt;")&lt;1101,11,COUNTIF($L$20:L1860,"&lt;&gt;")&lt;1201,12,COUNTIF($L$20:L1860,"&lt;&gt;")&lt;1301,13,COUNTIF($L$20:L1860,"&lt;&gt;")&lt;1401,14,COUNTIF($L$20:L1860,"&lt;&gt;")&lt;1501,15,COUNTIF($L$20:L1860,"&lt;&gt;")&lt;1601,16,COUNTIF($L$20:L1860,"&lt;&gt;")&lt;1701,17,COUNTIF($L$20:L1860,"&lt;&gt;")&lt;1801,18,COUNTIF($L$20:L1860,"&lt;&gt;")&lt;1901,19,COUNTIF($L$20:L1860,"&lt;&gt;")&lt;2001,20,COUNTIF($L$20:L1860,"&lt;&gt;")&lt;2101,21,COUNTIF($L$20:L1860,"&lt;&gt;")&lt;2201,22,COUNTIF($L$20:L1860,"&lt;&gt;")&lt;2301,23,COUNTIF($L$20:L1860,"&lt;&gt;")&lt;2401,24,COUNTIF($L$20:L1860,"&lt;&gt;")&lt;2501,25,COUNTIF($L$20:L1860,"&lt;&gt;")&lt;2601,26,COUNTIF($L$20:L1860,"&lt;&gt;")&lt;2701,27,COUNTIF($L$20:L1860,"&lt;&gt;")&lt;2801,28,COUNTIF($L$20:L1860,"&lt;&gt;")&lt;2901,29,COUNTIF($L$20:L1860,"&lt;&gt;")&lt;3001,30),"")</f>
        <v/>
      </c>
      <c r="AM1860" t="str">
        <f t="shared" si="140"/>
        <v/>
      </c>
      <c r="AN1860" t="str">
        <f t="shared" si="144"/>
        <v/>
      </c>
      <c r="AP1860" t="str">
        <f t="shared" si="143"/>
        <v/>
      </c>
      <c r="AQ1860" t="str">
        <f>IF(AO1860="","",COUNTIFS(AM1860:$AM$3019,AO1860))</f>
        <v/>
      </c>
    </row>
    <row r="1861" spans="1:43" x14ac:dyDescent="0.25">
      <c r="A1861" s="6" t="str">
        <f>IF(COUNT($A$20:A1860)&lt;&gt;$B$4,IF(A1860="","",A1860+1),"")</f>
        <v/>
      </c>
      <c r="B1861" s="3"/>
      <c r="C1861" s="3"/>
      <c r="D1861" s="122"/>
      <c r="E1861" s="3"/>
      <c r="F1861" s="3"/>
      <c r="G1861" s="3"/>
      <c r="H1861" s="3"/>
      <c r="I1861" s="120"/>
      <c r="J1861" s="3"/>
      <c r="K1861" s="95" t="str" cm="1">
        <f t="array" ref="K1861">IF(OR($J$14 = "A",$J$14 = "B",$J$14 = "C"),IF(I1861="","",IF(LEN(I1861)&gt;2,_xlfn.IFS(ISNUMBER(SEARCH("_",I1861)),I1861,ISNUMBER(SEARCH(", ",I1861)),SUBSTITUTE(I1861,", ","_"),ISNUMBER(SEARCH("/ ",I1861)),SUBSTITUTE(I1861,"/ ","_"),ISNUMBER(SEARCH(",",I1861)),SUBSTITUTE(I1861,",","_"),ISNUMBER(SEARCH("/",I1861)),SUBSTITUTE(I1861,"/","_"),ISNUMBER(SEARCH("",I1861)),I1861),I1861)),IF(OR($J$14 = "J",$J$14 = "K"),"",IF(D1861="","",IF(LEN(D1861)&gt;2,_xlfn.IFS(ISNUMBER(SEARCH("_",D1861)),D1861,ISNUMBER(SEARCH(", ",D1861)),SUBSTITUTE(D1861,", ","_"),ISNUMBER(SEARCH("/ ",D1861)),SUBSTITUTE(D1861,"/ ","_"),ISNUMBER(SEARCH(",",D1861)),SUBSTITUTE(D1861,",","_"),ISNUMBER(SEARCH("/",D1861)),SUBSTITUTE(D1861,"/","_"),ISNUMBER(SEARCH("",D1861)),D1861),D1861))))</f>
        <v/>
      </c>
      <c r="L1861" s="1"/>
      <c r="M1861" s="1" t="str">
        <f t="shared" si="141"/>
        <v/>
      </c>
      <c r="N1861" s="94" t="str">
        <f>IF($L1861="None","",IF(ISERROR(VLOOKUP($L1861,Info!$B$4:$B$266,1,FALSE)),"",VLOOKUP($L1861,Info!$B$4:$L$266,5,FALSE)))</f>
        <v/>
      </c>
      <c r="O1861" s="94" t="str">
        <f>IF(K1861="","",IF(AND($J$12&lt;&gt;"ABC",N1861="3"),"BAC",IF(N1861="3","ABC",IF($J$12&lt;&gt;"ABC",IF($J$10="Standard",VLOOKUP(K1861,Info!$BE$4:$BF$481,2,FALSE),VLOOKUP(K1861,Info!$BI$4:$BJ$482,2,FALSE)),IF($J$10="Standard",VLOOKUP(K1861,Info!$AG$4:$AH$2994,2,FALSE),VLOOKUP(K1861,Info!$AK$4:$AL$2997,2,FALSE))))))</f>
        <v/>
      </c>
      <c r="P1861" s="94" t="str">
        <f>IF($L1861="None","",IF(ISERROR(VLOOKUP($L1861,Info!$B$4:$B$266,1,FALSE)),"",VLOOKUP($L1861,Info!$B$4:$L$266,3,FALSE)))</f>
        <v/>
      </c>
      <c r="Q1861" s="96" t="str">
        <f>IF($L1861="None","",IF(ISERROR(VLOOKUP($L1861,Info!$B$4:$B$266,1,FALSE)),"",VLOOKUP($L1861,Info!$B$4:$L$266,4,FALSE)))</f>
        <v/>
      </c>
      <c r="R1861" s="1"/>
      <c r="S1861" s="6" t="str">
        <f t="shared" si="142"/>
        <v/>
      </c>
      <c r="T1861" s="6" t="str">
        <f>IF($L1861="None","",IF(ISERROR(VLOOKUP($L1861,Info!$B$4:$B$266,1,FALSE)),"",VLOOKUP($L1861,Info!$B$4:$L$266,11,FALSE)))</f>
        <v/>
      </c>
      <c r="U1861" s="1"/>
      <c r="V1861" s="1"/>
      <c r="W1861" s="1"/>
      <c r="X1861" s="1" t="str">
        <f>IF($L1861="None","",IF(ISERROR(VLOOKUP($L1861,Info!$B$4:$B$266,1,FALSE)),"",IF(OR(W1861="Metallic Liquid Tight",W1861="Non-Metallic Liquid Tight",W1861="LSZH",W1861="Greenfield"),VLOOKUP($L1861,Info!$B$4:$L$266,7,FALSE),"N/A")))</f>
        <v/>
      </c>
      <c r="Y1861" s="1"/>
      <c r="Z1861" s="96" t="str">
        <f>IF($L1861="None","",IF(ISERROR(VLOOKUP($L1861,Info!$B$4:$B$266,1,FALSE)),"",VLOOKUP($L1861,Info!$B$4:$L$266,9,FALSE)))</f>
        <v/>
      </c>
      <c r="AA1861" s="96" t="str">
        <f>IF($L1861="None","",IF(ISERROR(VLOOKUP($L1861,Info!$B$4:$B$266,1,FALSE)),"",VLOOKUP($L1861,Info!$B$4:$L$266,8,FALSE)))</f>
        <v/>
      </c>
      <c r="AB1861" s="96" t="str">
        <f>IF($L1861="None","",IF(ISERROR(VLOOKUP($L1861,Info!$B$4:$B$266,1,FALSE)),"",VLOOKUP($L1861,Info!$B$4:$L$266,10,FALSE)))</f>
        <v/>
      </c>
      <c r="AC1861" s="1" t="str">
        <f>IF(W1861="SO Cable","Black,White",IF(O1861="","",IF(P1861="","",IF($J$12&lt;&gt;"ABC",IF(P1861&lt;="250",VLOOKUP(O1861,Info!$AZ$4:$BB$22,3,FALSE),VLOOKUP(O1861,Info!$AZ$23:$BB$39,3,FALSE)),IF(P1861&lt;="250",VLOOKUP(O1861,Info!$AO$4:$AQ$22,3,FALSE),VLOOKUP(O1861,Info!$AO$23:$AP$39,3,FALSE))))))</f>
        <v/>
      </c>
      <c r="AD1861" s="1"/>
      <c r="AE1861" s="1" t="str">
        <f>IF($L1861="None","",IF(ISERROR(VLOOKUP($L1861,Info!$B$4:$B$266,1,FALSE)),"",VLOOKUP($L1861,Info!$B$4:$L$266,4,FALSE)))</f>
        <v/>
      </c>
      <c r="AF1861" s="1" t="str">
        <f>IF($L1861="None","",IF(ISERROR(VLOOKUP($L1861,Info!$B$4:$B$266,1,FALSE)),"",VLOOKUP($L1861,Info!$B$4:$L$266,6,FALSE)))</f>
        <v/>
      </c>
      <c r="AG1861" s="1"/>
      <c r="AH1861" s="33" t="str" cm="1">
        <f t="array" ref="AH1861">IF(AND(L1861&lt;&gt;"",O1861&lt;&gt;"",R1861:S1861&lt;&gt;"",W1861:X1861&lt;&gt;"",Z1861:AA1861&lt;&gt;"",AC1861&lt;&gt;""),"Good","Bad")</f>
        <v>Bad</v>
      </c>
      <c r="AL1861" t="str" cm="1">
        <f t="array" ref="AL1861">IF(R1861&gt;0,_xlfn.IFS(COUNTIF($L$20:L1861,"&lt;&gt;")&lt;101,1,COUNTIF($L$20:L1861,"&lt;&gt;")&lt;201,2,COUNTIF($L$20:L1861,"&lt;&gt;")&lt;301,3,COUNTIF($L$20:L1861,"&lt;&gt;")&lt;401,4,COUNTIF($L$20:L1861,"&lt;&gt;")&lt;501,5,COUNTIF($L$20:L1861,"&lt;&gt;")&lt;601,6,COUNTIF($L$20:L1861,"&lt;&gt;")&lt;701,7,COUNTIF($L$20:L1861,"&lt;&gt;")&lt;801,8,COUNTIF($L$20:L1861,"&lt;&gt;")&lt;901,9,COUNTIF($L$20:L1861,"&lt;&gt;")&lt;1001,10,COUNTIF($L$20:L1861,"&lt;&gt;")&lt;1101,11,COUNTIF($L$20:L1861,"&lt;&gt;")&lt;1201,12,COUNTIF($L$20:L1861,"&lt;&gt;")&lt;1301,13,COUNTIF($L$20:L1861,"&lt;&gt;")&lt;1401,14,COUNTIF($L$20:L1861,"&lt;&gt;")&lt;1501,15,COUNTIF($L$20:L1861,"&lt;&gt;")&lt;1601,16,COUNTIF($L$20:L1861,"&lt;&gt;")&lt;1701,17,COUNTIF($L$20:L1861,"&lt;&gt;")&lt;1801,18,COUNTIF($L$20:L1861,"&lt;&gt;")&lt;1901,19,COUNTIF($L$20:L1861,"&lt;&gt;")&lt;2001,20,COUNTIF($L$20:L1861,"&lt;&gt;")&lt;2101,21,COUNTIF($L$20:L1861,"&lt;&gt;")&lt;2201,22,COUNTIF($L$20:L1861,"&lt;&gt;")&lt;2301,23,COUNTIF($L$20:L1861,"&lt;&gt;")&lt;2401,24,COUNTIF($L$20:L1861,"&lt;&gt;")&lt;2501,25,COUNTIF($L$20:L1861,"&lt;&gt;")&lt;2601,26,COUNTIF($L$20:L1861,"&lt;&gt;")&lt;2701,27,COUNTIF($L$20:L1861,"&lt;&gt;")&lt;2801,28,COUNTIF($L$20:L1861,"&lt;&gt;")&lt;2901,29,COUNTIF($L$20:L1861,"&lt;&gt;")&lt;3001,30),"")</f>
        <v/>
      </c>
      <c r="AM1861" t="str">
        <f t="shared" si="140"/>
        <v/>
      </c>
      <c r="AN1861" t="str">
        <f t="shared" si="144"/>
        <v/>
      </c>
      <c r="AP1861" t="str">
        <f t="shared" si="143"/>
        <v/>
      </c>
      <c r="AQ1861" t="str">
        <f>IF(AO1861="","",COUNTIFS(AM1861:$AM$3019,AO1861))</f>
        <v/>
      </c>
    </row>
    <row r="1862" spans="1:43" x14ac:dyDescent="0.25">
      <c r="A1862" s="6" t="str">
        <f>IF(COUNT($A$20:A1861)&lt;&gt;$B$4,IF(A1861="","",A1861+1),"")</f>
        <v/>
      </c>
      <c r="B1862" s="3"/>
      <c r="C1862" s="3"/>
      <c r="D1862" s="122"/>
      <c r="E1862" s="3"/>
      <c r="F1862" s="3"/>
      <c r="G1862" s="3"/>
      <c r="H1862" s="3"/>
      <c r="I1862" s="120"/>
      <c r="J1862" s="3"/>
      <c r="K1862" s="95" t="str" cm="1">
        <f t="array" ref="K1862">IF(OR($J$14 = "A",$J$14 = "B",$J$14 = "C"),IF(I1862="","",IF(LEN(I1862)&gt;2,_xlfn.IFS(ISNUMBER(SEARCH("_",I1862)),I1862,ISNUMBER(SEARCH(", ",I1862)),SUBSTITUTE(I1862,", ","_"),ISNUMBER(SEARCH("/ ",I1862)),SUBSTITUTE(I1862,"/ ","_"),ISNUMBER(SEARCH(",",I1862)),SUBSTITUTE(I1862,",","_"),ISNUMBER(SEARCH("/",I1862)),SUBSTITUTE(I1862,"/","_"),ISNUMBER(SEARCH("",I1862)),I1862),I1862)),IF(OR($J$14 = "J",$J$14 = "K"),"",IF(D1862="","",IF(LEN(D1862)&gt;2,_xlfn.IFS(ISNUMBER(SEARCH("_",D1862)),D1862,ISNUMBER(SEARCH(", ",D1862)),SUBSTITUTE(D1862,", ","_"),ISNUMBER(SEARCH("/ ",D1862)),SUBSTITUTE(D1862,"/ ","_"),ISNUMBER(SEARCH(",",D1862)),SUBSTITUTE(D1862,",","_"),ISNUMBER(SEARCH("/",D1862)),SUBSTITUTE(D1862,"/","_"),ISNUMBER(SEARCH("",D1862)),D1862),D1862))))</f>
        <v/>
      </c>
      <c r="L1862" s="1"/>
      <c r="M1862" s="1" t="str">
        <f t="shared" si="141"/>
        <v/>
      </c>
      <c r="N1862" s="94" t="str">
        <f>IF($L1862="None","",IF(ISERROR(VLOOKUP($L1862,Info!$B$4:$B$266,1,FALSE)),"",VLOOKUP($L1862,Info!$B$4:$L$266,5,FALSE)))</f>
        <v/>
      </c>
      <c r="O1862" s="94" t="str">
        <f>IF(K1862="","",IF(AND($J$12&lt;&gt;"ABC",N1862="3"),"BAC",IF(N1862="3","ABC",IF($J$12&lt;&gt;"ABC",IF($J$10="Standard",VLOOKUP(K1862,Info!$BE$4:$BF$481,2,FALSE),VLOOKUP(K1862,Info!$BI$4:$BJ$482,2,FALSE)),IF($J$10="Standard",VLOOKUP(K1862,Info!$AG$4:$AH$2994,2,FALSE),VLOOKUP(K1862,Info!$AK$4:$AL$2997,2,FALSE))))))</f>
        <v/>
      </c>
      <c r="P1862" s="94" t="str">
        <f>IF($L1862="None","",IF(ISERROR(VLOOKUP($L1862,Info!$B$4:$B$266,1,FALSE)),"",VLOOKUP($L1862,Info!$B$4:$L$266,3,FALSE)))</f>
        <v/>
      </c>
      <c r="Q1862" s="96" t="str">
        <f>IF($L1862="None","",IF(ISERROR(VLOOKUP($L1862,Info!$B$4:$B$266,1,FALSE)),"",VLOOKUP($L1862,Info!$B$4:$L$266,4,FALSE)))</f>
        <v/>
      </c>
      <c r="R1862" s="1"/>
      <c r="S1862" s="6" t="str">
        <f t="shared" si="142"/>
        <v/>
      </c>
      <c r="T1862" s="6" t="str">
        <f>IF($L1862="None","",IF(ISERROR(VLOOKUP($L1862,Info!$B$4:$B$266,1,FALSE)),"",VLOOKUP($L1862,Info!$B$4:$L$266,11,FALSE)))</f>
        <v/>
      </c>
      <c r="U1862" s="1"/>
      <c r="V1862" s="1"/>
      <c r="W1862" s="1"/>
      <c r="X1862" s="1" t="str">
        <f>IF($L1862="None","",IF(ISERROR(VLOOKUP($L1862,Info!$B$4:$B$266,1,FALSE)),"",IF(OR(W1862="Metallic Liquid Tight",W1862="Non-Metallic Liquid Tight",W1862="LSZH",W1862="Greenfield"),VLOOKUP($L1862,Info!$B$4:$L$266,7,FALSE),"N/A")))</f>
        <v/>
      </c>
      <c r="Y1862" s="1"/>
      <c r="Z1862" s="96" t="str">
        <f>IF($L1862="None","",IF(ISERROR(VLOOKUP($L1862,Info!$B$4:$B$266,1,FALSE)),"",VLOOKUP($L1862,Info!$B$4:$L$266,9,FALSE)))</f>
        <v/>
      </c>
      <c r="AA1862" s="96" t="str">
        <f>IF($L1862="None","",IF(ISERROR(VLOOKUP($L1862,Info!$B$4:$B$266,1,FALSE)),"",VLOOKUP($L1862,Info!$B$4:$L$266,8,FALSE)))</f>
        <v/>
      </c>
      <c r="AB1862" s="96" t="str">
        <f>IF($L1862="None","",IF(ISERROR(VLOOKUP($L1862,Info!$B$4:$B$266,1,FALSE)),"",VLOOKUP($L1862,Info!$B$4:$L$266,10,FALSE)))</f>
        <v/>
      </c>
      <c r="AC1862" s="1" t="str">
        <f>IF(W1862="SO Cable","Black,White",IF(O1862="","",IF(P1862="","",IF($J$12&lt;&gt;"ABC",IF(P1862&lt;="250",VLOOKUP(O1862,Info!$AZ$4:$BB$22,3,FALSE),VLOOKUP(O1862,Info!$AZ$23:$BB$39,3,FALSE)),IF(P1862&lt;="250",VLOOKUP(O1862,Info!$AO$4:$AQ$22,3,FALSE),VLOOKUP(O1862,Info!$AO$23:$AP$39,3,FALSE))))))</f>
        <v/>
      </c>
      <c r="AD1862" s="1"/>
      <c r="AE1862" s="1" t="str">
        <f>IF($L1862="None","",IF(ISERROR(VLOOKUP($L1862,Info!$B$4:$B$266,1,FALSE)),"",VLOOKUP($L1862,Info!$B$4:$L$266,4,FALSE)))</f>
        <v/>
      </c>
      <c r="AF1862" s="1" t="str">
        <f>IF($L1862="None","",IF(ISERROR(VLOOKUP($L1862,Info!$B$4:$B$266,1,FALSE)),"",VLOOKUP($L1862,Info!$B$4:$L$266,6,FALSE)))</f>
        <v/>
      </c>
      <c r="AG1862" s="1"/>
      <c r="AH1862" s="33" t="str" cm="1">
        <f t="array" ref="AH1862">IF(AND(L1862&lt;&gt;"",O1862&lt;&gt;"",R1862:S1862&lt;&gt;"",W1862:X1862&lt;&gt;"",Z1862:AA1862&lt;&gt;"",AC1862&lt;&gt;""),"Good","Bad")</f>
        <v>Bad</v>
      </c>
      <c r="AL1862" t="str" cm="1">
        <f t="array" ref="AL1862">IF(R1862&gt;0,_xlfn.IFS(COUNTIF($L$20:L1862,"&lt;&gt;")&lt;101,1,COUNTIF($L$20:L1862,"&lt;&gt;")&lt;201,2,COUNTIF($L$20:L1862,"&lt;&gt;")&lt;301,3,COUNTIF($L$20:L1862,"&lt;&gt;")&lt;401,4,COUNTIF($L$20:L1862,"&lt;&gt;")&lt;501,5,COUNTIF($L$20:L1862,"&lt;&gt;")&lt;601,6,COUNTIF($L$20:L1862,"&lt;&gt;")&lt;701,7,COUNTIF($L$20:L1862,"&lt;&gt;")&lt;801,8,COUNTIF($L$20:L1862,"&lt;&gt;")&lt;901,9,COUNTIF($L$20:L1862,"&lt;&gt;")&lt;1001,10,COUNTIF($L$20:L1862,"&lt;&gt;")&lt;1101,11,COUNTIF($L$20:L1862,"&lt;&gt;")&lt;1201,12,COUNTIF($L$20:L1862,"&lt;&gt;")&lt;1301,13,COUNTIF($L$20:L1862,"&lt;&gt;")&lt;1401,14,COUNTIF($L$20:L1862,"&lt;&gt;")&lt;1501,15,COUNTIF($L$20:L1862,"&lt;&gt;")&lt;1601,16,COUNTIF($L$20:L1862,"&lt;&gt;")&lt;1701,17,COUNTIF($L$20:L1862,"&lt;&gt;")&lt;1801,18,COUNTIF($L$20:L1862,"&lt;&gt;")&lt;1901,19,COUNTIF($L$20:L1862,"&lt;&gt;")&lt;2001,20,COUNTIF($L$20:L1862,"&lt;&gt;")&lt;2101,21,COUNTIF($L$20:L1862,"&lt;&gt;")&lt;2201,22,COUNTIF($L$20:L1862,"&lt;&gt;")&lt;2301,23,COUNTIF($L$20:L1862,"&lt;&gt;")&lt;2401,24,COUNTIF($L$20:L1862,"&lt;&gt;")&lt;2501,25,COUNTIF($L$20:L1862,"&lt;&gt;")&lt;2601,26,COUNTIF($L$20:L1862,"&lt;&gt;")&lt;2701,27,COUNTIF($L$20:L1862,"&lt;&gt;")&lt;2801,28,COUNTIF($L$20:L1862,"&lt;&gt;")&lt;2901,29,COUNTIF($L$20:L1862,"&lt;&gt;")&lt;3001,30),"")</f>
        <v/>
      </c>
      <c r="AM1862" t="str">
        <f t="shared" si="140"/>
        <v/>
      </c>
      <c r="AN1862" t="str">
        <f t="shared" si="144"/>
        <v/>
      </c>
      <c r="AP1862" t="str">
        <f t="shared" si="143"/>
        <v/>
      </c>
      <c r="AQ1862" t="str">
        <f>IF(AO1862="","",COUNTIFS(AM1862:$AM$3019,AO1862))</f>
        <v/>
      </c>
    </row>
    <row r="1863" spans="1:43" x14ac:dyDescent="0.25">
      <c r="A1863" s="6" t="str">
        <f>IF(COUNT($A$20:A1862)&lt;&gt;$B$4,IF(A1862="","",A1862+1),"")</f>
        <v/>
      </c>
      <c r="B1863" s="3"/>
      <c r="C1863" s="3"/>
      <c r="D1863" s="122"/>
      <c r="E1863" s="3"/>
      <c r="F1863" s="3"/>
      <c r="G1863" s="3"/>
      <c r="H1863" s="3"/>
      <c r="I1863" s="120"/>
      <c r="J1863" s="3"/>
      <c r="K1863" s="95" t="str" cm="1">
        <f t="array" ref="K1863">IF(OR($J$14 = "A",$J$14 = "B",$J$14 = "C"),IF(I1863="","",IF(LEN(I1863)&gt;2,_xlfn.IFS(ISNUMBER(SEARCH("_",I1863)),I1863,ISNUMBER(SEARCH(", ",I1863)),SUBSTITUTE(I1863,", ","_"),ISNUMBER(SEARCH("/ ",I1863)),SUBSTITUTE(I1863,"/ ","_"),ISNUMBER(SEARCH(",",I1863)),SUBSTITUTE(I1863,",","_"),ISNUMBER(SEARCH("/",I1863)),SUBSTITUTE(I1863,"/","_"),ISNUMBER(SEARCH("",I1863)),I1863),I1863)),IF(OR($J$14 = "J",$J$14 = "K"),"",IF(D1863="","",IF(LEN(D1863)&gt;2,_xlfn.IFS(ISNUMBER(SEARCH("_",D1863)),D1863,ISNUMBER(SEARCH(", ",D1863)),SUBSTITUTE(D1863,", ","_"),ISNUMBER(SEARCH("/ ",D1863)),SUBSTITUTE(D1863,"/ ","_"),ISNUMBER(SEARCH(",",D1863)),SUBSTITUTE(D1863,",","_"),ISNUMBER(SEARCH("/",D1863)),SUBSTITUTE(D1863,"/","_"),ISNUMBER(SEARCH("",D1863)),D1863),D1863))))</f>
        <v/>
      </c>
      <c r="L1863" s="1"/>
      <c r="M1863" s="1" t="str">
        <f t="shared" si="141"/>
        <v/>
      </c>
      <c r="N1863" s="94" t="str">
        <f>IF($L1863="None","",IF(ISERROR(VLOOKUP($L1863,Info!$B$4:$B$266,1,FALSE)),"",VLOOKUP($L1863,Info!$B$4:$L$266,5,FALSE)))</f>
        <v/>
      </c>
      <c r="O1863" s="94" t="str">
        <f>IF(K1863="","",IF(AND($J$12&lt;&gt;"ABC",N1863="3"),"BAC",IF(N1863="3","ABC",IF($J$12&lt;&gt;"ABC",IF($J$10="Standard",VLOOKUP(K1863,Info!$BE$4:$BF$481,2,FALSE),VLOOKUP(K1863,Info!$BI$4:$BJ$482,2,FALSE)),IF($J$10="Standard",VLOOKUP(K1863,Info!$AG$4:$AH$2994,2,FALSE),VLOOKUP(K1863,Info!$AK$4:$AL$2997,2,FALSE))))))</f>
        <v/>
      </c>
      <c r="P1863" s="94" t="str">
        <f>IF($L1863="None","",IF(ISERROR(VLOOKUP($L1863,Info!$B$4:$B$266,1,FALSE)),"",VLOOKUP($L1863,Info!$B$4:$L$266,3,FALSE)))</f>
        <v/>
      </c>
      <c r="Q1863" s="96" t="str">
        <f>IF($L1863="None","",IF(ISERROR(VLOOKUP($L1863,Info!$B$4:$B$266,1,FALSE)),"",VLOOKUP($L1863,Info!$B$4:$L$266,4,FALSE)))</f>
        <v/>
      </c>
      <c r="R1863" s="1"/>
      <c r="S1863" s="6" t="str">
        <f t="shared" si="142"/>
        <v/>
      </c>
      <c r="T1863" s="6" t="str">
        <f>IF($L1863="None","",IF(ISERROR(VLOOKUP($L1863,Info!$B$4:$B$266,1,FALSE)),"",VLOOKUP($L1863,Info!$B$4:$L$266,11,FALSE)))</f>
        <v/>
      </c>
      <c r="U1863" s="1"/>
      <c r="V1863" s="1"/>
      <c r="W1863" s="1"/>
      <c r="X1863" s="1" t="str">
        <f>IF($L1863="None","",IF(ISERROR(VLOOKUP($L1863,Info!$B$4:$B$266,1,FALSE)),"",IF(OR(W1863="Metallic Liquid Tight",W1863="Non-Metallic Liquid Tight",W1863="LSZH",W1863="Greenfield"),VLOOKUP($L1863,Info!$B$4:$L$266,7,FALSE),"N/A")))</f>
        <v/>
      </c>
      <c r="Y1863" s="1"/>
      <c r="Z1863" s="96" t="str">
        <f>IF($L1863="None","",IF(ISERROR(VLOOKUP($L1863,Info!$B$4:$B$266,1,FALSE)),"",VLOOKUP($L1863,Info!$B$4:$L$266,9,FALSE)))</f>
        <v/>
      </c>
      <c r="AA1863" s="96" t="str">
        <f>IF($L1863="None","",IF(ISERROR(VLOOKUP($L1863,Info!$B$4:$B$266,1,FALSE)),"",VLOOKUP($L1863,Info!$B$4:$L$266,8,FALSE)))</f>
        <v/>
      </c>
      <c r="AB1863" s="96" t="str">
        <f>IF($L1863="None","",IF(ISERROR(VLOOKUP($L1863,Info!$B$4:$B$266,1,FALSE)),"",VLOOKUP($L1863,Info!$B$4:$L$266,10,FALSE)))</f>
        <v/>
      </c>
      <c r="AC1863" s="1" t="str">
        <f>IF(W1863="SO Cable","Black,White",IF(O1863="","",IF(P1863="","",IF($J$12&lt;&gt;"ABC",IF(P1863&lt;="250",VLOOKUP(O1863,Info!$AZ$4:$BB$22,3,FALSE),VLOOKUP(O1863,Info!$AZ$23:$BB$39,3,FALSE)),IF(P1863&lt;="250",VLOOKUP(O1863,Info!$AO$4:$AQ$22,3,FALSE),VLOOKUP(O1863,Info!$AO$23:$AP$39,3,FALSE))))))</f>
        <v/>
      </c>
      <c r="AD1863" s="1"/>
      <c r="AE1863" s="1" t="str">
        <f>IF($L1863="None","",IF(ISERROR(VLOOKUP($L1863,Info!$B$4:$B$266,1,FALSE)),"",VLOOKUP($L1863,Info!$B$4:$L$266,4,FALSE)))</f>
        <v/>
      </c>
      <c r="AF1863" s="1" t="str">
        <f>IF($L1863="None","",IF(ISERROR(VLOOKUP($L1863,Info!$B$4:$B$266,1,FALSE)),"",VLOOKUP($L1863,Info!$B$4:$L$266,6,FALSE)))</f>
        <v/>
      </c>
      <c r="AG1863" s="1"/>
      <c r="AH1863" s="33" t="str" cm="1">
        <f t="array" ref="AH1863">IF(AND(L1863&lt;&gt;"",O1863&lt;&gt;"",R1863:S1863&lt;&gt;"",W1863:X1863&lt;&gt;"",Z1863:AA1863&lt;&gt;"",AC1863&lt;&gt;""),"Good","Bad")</f>
        <v>Bad</v>
      </c>
      <c r="AL1863" t="str" cm="1">
        <f t="array" ref="AL1863">IF(R1863&gt;0,_xlfn.IFS(COUNTIF($L$20:L1863,"&lt;&gt;")&lt;101,1,COUNTIF($L$20:L1863,"&lt;&gt;")&lt;201,2,COUNTIF($L$20:L1863,"&lt;&gt;")&lt;301,3,COUNTIF($L$20:L1863,"&lt;&gt;")&lt;401,4,COUNTIF($L$20:L1863,"&lt;&gt;")&lt;501,5,COUNTIF($L$20:L1863,"&lt;&gt;")&lt;601,6,COUNTIF($L$20:L1863,"&lt;&gt;")&lt;701,7,COUNTIF($L$20:L1863,"&lt;&gt;")&lt;801,8,COUNTIF($L$20:L1863,"&lt;&gt;")&lt;901,9,COUNTIF($L$20:L1863,"&lt;&gt;")&lt;1001,10,COUNTIF($L$20:L1863,"&lt;&gt;")&lt;1101,11,COUNTIF($L$20:L1863,"&lt;&gt;")&lt;1201,12,COUNTIF($L$20:L1863,"&lt;&gt;")&lt;1301,13,COUNTIF($L$20:L1863,"&lt;&gt;")&lt;1401,14,COUNTIF($L$20:L1863,"&lt;&gt;")&lt;1501,15,COUNTIF($L$20:L1863,"&lt;&gt;")&lt;1601,16,COUNTIF($L$20:L1863,"&lt;&gt;")&lt;1701,17,COUNTIF($L$20:L1863,"&lt;&gt;")&lt;1801,18,COUNTIF($L$20:L1863,"&lt;&gt;")&lt;1901,19,COUNTIF($L$20:L1863,"&lt;&gt;")&lt;2001,20,COUNTIF($L$20:L1863,"&lt;&gt;")&lt;2101,21,COUNTIF($L$20:L1863,"&lt;&gt;")&lt;2201,22,COUNTIF($L$20:L1863,"&lt;&gt;")&lt;2301,23,COUNTIF($L$20:L1863,"&lt;&gt;")&lt;2401,24,COUNTIF($L$20:L1863,"&lt;&gt;")&lt;2501,25,COUNTIF($L$20:L1863,"&lt;&gt;")&lt;2601,26,COUNTIF($L$20:L1863,"&lt;&gt;")&lt;2701,27,COUNTIF($L$20:L1863,"&lt;&gt;")&lt;2801,28,COUNTIF($L$20:L1863,"&lt;&gt;")&lt;2901,29,COUNTIF($L$20:L1863,"&lt;&gt;")&lt;3001,30),"")</f>
        <v/>
      </c>
      <c r="AM1863" t="str">
        <f t="shared" si="140"/>
        <v/>
      </c>
      <c r="AN1863" t="str">
        <f t="shared" si="144"/>
        <v/>
      </c>
      <c r="AP1863" t="str">
        <f t="shared" si="143"/>
        <v/>
      </c>
      <c r="AQ1863" t="str">
        <f>IF(AO1863="","",COUNTIFS(AM1863:$AM$3019,AO1863))</f>
        <v/>
      </c>
    </row>
    <row r="1864" spans="1:43" x14ac:dyDescent="0.25">
      <c r="A1864" s="6" t="str">
        <f>IF(COUNT($A$20:A1863)&lt;&gt;$B$4,IF(A1863="","",A1863+1),"")</f>
        <v/>
      </c>
      <c r="B1864" s="3"/>
      <c r="C1864" s="3"/>
      <c r="D1864" s="122"/>
      <c r="E1864" s="3"/>
      <c r="F1864" s="3"/>
      <c r="G1864" s="3"/>
      <c r="H1864" s="3"/>
      <c r="I1864" s="120"/>
      <c r="J1864" s="3"/>
      <c r="K1864" s="95" t="str" cm="1">
        <f t="array" ref="K1864">IF(OR($J$14 = "A",$J$14 = "B",$J$14 = "C"),IF(I1864="","",IF(LEN(I1864)&gt;2,_xlfn.IFS(ISNUMBER(SEARCH("_",I1864)),I1864,ISNUMBER(SEARCH(", ",I1864)),SUBSTITUTE(I1864,", ","_"),ISNUMBER(SEARCH("/ ",I1864)),SUBSTITUTE(I1864,"/ ","_"),ISNUMBER(SEARCH(",",I1864)),SUBSTITUTE(I1864,",","_"),ISNUMBER(SEARCH("/",I1864)),SUBSTITUTE(I1864,"/","_"),ISNUMBER(SEARCH("",I1864)),I1864),I1864)),IF(OR($J$14 = "J",$J$14 = "K"),"",IF(D1864="","",IF(LEN(D1864)&gt;2,_xlfn.IFS(ISNUMBER(SEARCH("_",D1864)),D1864,ISNUMBER(SEARCH(", ",D1864)),SUBSTITUTE(D1864,", ","_"),ISNUMBER(SEARCH("/ ",D1864)),SUBSTITUTE(D1864,"/ ","_"),ISNUMBER(SEARCH(",",D1864)),SUBSTITUTE(D1864,",","_"),ISNUMBER(SEARCH("/",D1864)),SUBSTITUTE(D1864,"/","_"),ISNUMBER(SEARCH("",D1864)),D1864),D1864))))</f>
        <v/>
      </c>
      <c r="L1864" s="1"/>
      <c r="M1864" s="1" t="str">
        <f t="shared" si="141"/>
        <v/>
      </c>
      <c r="N1864" s="94" t="str">
        <f>IF($L1864="None","",IF(ISERROR(VLOOKUP($L1864,Info!$B$4:$B$266,1,FALSE)),"",VLOOKUP($L1864,Info!$B$4:$L$266,5,FALSE)))</f>
        <v/>
      </c>
      <c r="O1864" s="94" t="str">
        <f>IF(K1864="","",IF(AND($J$12&lt;&gt;"ABC",N1864="3"),"BAC",IF(N1864="3","ABC",IF($J$12&lt;&gt;"ABC",IF($J$10="Standard",VLOOKUP(K1864,Info!$BE$4:$BF$481,2,FALSE),VLOOKUP(K1864,Info!$BI$4:$BJ$482,2,FALSE)),IF($J$10="Standard",VLOOKUP(K1864,Info!$AG$4:$AH$2994,2,FALSE),VLOOKUP(K1864,Info!$AK$4:$AL$2997,2,FALSE))))))</f>
        <v/>
      </c>
      <c r="P1864" s="94" t="str">
        <f>IF($L1864="None","",IF(ISERROR(VLOOKUP($L1864,Info!$B$4:$B$266,1,FALSE)),"",VLOOKUP($L1864,Info!$B$4:$L$266,3,FALSE)))</f>
        <v/>
      </c>
      <c r="Q1864" s="96" t="str">
        <f>IF($L1864="None","",IF(ISERROR(VLOOKUP($L1864,Info!$B$4:$B$266,1,FALSE)),"",VLOOKUP($L1864,Info!$B$4:$L$266,4,FALSE)))</f>
        <v/>
      </c>
      <c r="R1864" s="1"/>
      <c r="S1864" s="6" t="str">
        <f t="shared" si="142"/>
        <v/>
      </c>
      <c r="T1864" s="6" t="str">
        <f>IF($L1864="None","",IF(ISERROR(VLOOKUP($L1864,Info!$B$4:$B$266,1,FALSE)),"",VLOOKUP($L1864,Info!$B$4:$L$266,11,FALSE)))</f>
        <v/>
      </c>
      <c r="U1864" s="1"/>
      <c r="V1864" s="1"/>
      <c r="W1864" s="1"/>
      <c r="X1864" s="1" t="str">
        <f>IF($L1864="None","",IF(ISERROR(VLOOKUP($L1864,Info!$B$4:$B$266,1,FALSE)),"",IF(OR(W1864="Metallic Liquid Tight",W1864="Non-Metallic Liquid Tight",W1864="LSZH",W1864="Greenfield"),VLOOKUP($L1864,Info!$B$4:$L$266,7,FALSE),"N/A")))</f>
        <v/>
      </c>
      <c r="Y1864" s="1"/>
      <c r="Z1864" s="96" t="str">
        <f>IF($L1864="None","",IF(ISERROR(VLOOKUP($L1864,Info!$B$4:$B$266,1,FALSE)),"",VLOOKUP($L1864,Info!$B$4:$L$266,9,FALSE)))</f>
        <v/>
      </c>
      <c r="AA1864" s="96" t="str">
        <f>IF($L1864="None","",IF(ISERROR(VLOOKUP($L1864,Info!$B$4:$B$266,1,FALSE)),"",VLOOKUP($L1864,Info!$B$4:$L$266,8,FALSE)))</f>
        <v/>
      </c>
      <c r="AB1864" s="96" t="str">
        <f>IF($L1864="None","",IF(ISERROR(VLOOKUP($L1864,Info!$B$4:$B$266,1,FALSE)),"",VLOOKUP($L1864,Info!$B$4:$L$266,10,FALSE)))</f>
        <v/>
      </c>
      <c r="AC1864" s="1" t="str">
        <f>IF(W1864="SO Cable","Black,White",IF(O1864="","",IF(P1864="","",IF($J$12&lt;&gt;"ABC",IF(P1864&lt;="250",VLOOKUP(O1864,Info!$AZ$4:$BB$22,3,FALSE),VLOOKUP(O1864,Info!$AZ$23:$BB$39,3,FALSE)),IF(P1864&lt;="250",VLOOKUP(O1864,Info!$AO$4:$AQ$22,3,FALSE),VLOOKUP(O1864,Info!$AO$23:$AP$39,3,FALSE))))))</f>
        <v/>
      </c>
      <c r="AD1864" s="1"/>
      <c r="AE1864" s="1" t="str">
        <f>IF($L1864="None","",IF(ISERROR(VLOOKUP($L1864,Info!$B$4:$B$266,1,FALSE)),"",VLOOKUP($L1864,Info!$B$4:$L$266,4,FALSE)))</f>
        <v/>
      </c>
      <c r="AF1864" s="1" t="str">
        <f>IF($L1864="None","",IF(ISERROR(VLOOKUP($L1864,Info!$B$4:$B$266,1,FALSE)),"",VLOOKUP($L1864,Info!$B$4:$L$266,6,FALSE)))</f>
        <v/>
      </c>
      <c r="AG1864" s="1"/>
      <c r="AH1864" s="33" t="str" cm="1">
        <f t="array" ref="AH1864">IF(AND(L1864&lt;&gt;"",O1864&lt;&gt;"",R1864:S1864&lt;&gt;"",W1864:X1864&lt;&gt;"",Z1864:AA1864&lt;&gt;"",AC1864&lt;&gt;""),"Good","Bad")</f>
        <v>Bad</v>
      </c>
      <c r="AL1864" t="str" cm="1">
        <f t="array" ref="AL1864">IF(R1864&gt;0,_xlfn.IFS(COUNTIF($L$20:L1864,"&lt;&gt;")&lt;101,1,COUNTIF($L$20:L1864,"&lt;&gt;")&lt;201,2,COUNTIF($L$20:L1864,"&lt;&gt;")&lt;301,3,COUNTIF($L$20:L1864,"&lt;&gt;")&lt;401,4,COUNTIF($L$20:L1864,"&lt;&gt;")&lt;501,5,COUNTIF($L$20:L1864,"&lt;&gt;")&lt;601,6,COUNTIF($L$20:L1864,"&lt;&gt;")&lt;701,7,COUNTIF($L$20:L1864,"&lt;&gt;")&lt;801,8,COUNTIF($L$20:L1864,"&lt;&gt;")&lt;901,9,COUNTIF($L$20:L1864,"&lt;&gt;")&lt;1001,10,COUNTIF($L$20:L1864,"&lt;&gt;")&lt;1101,11,COUNTIF($L$20:L1864,"&lt;&gt;")&lt;1201,12,COUNTIF($L$20:L1864,"&lt;&gt;")&lt;1301,13,COUNTIF($L$20:L1864,"&lt;&gt;")&lt;1401,14,COUNTIF($L$20:L1864,"&lt;&gt;")&lt;1501,15,COUNTIF($L$20:L1864,"&lt;&gt;")&lt;1601,16,COUNTIF($L$20:L1864,"&lt;&gt;")&lt;1701,17,COUNTIF($L$20:L1864,"&lt;&gt;")&lt;1801,18,COUNTIF($L$20:L1864,"&lt;&gt;")&lt;1901,19,COUNTIF($L$20:L1864,"&lt;&gt;")&lt;2001,20,COUNTIF($L$20:L1864,"&lt;&gt;")&lt;2101,21,COUNTIF($L$20:L1864,"&lt;&gt;")&lt;2201,22,COUNTIF($L$20:L1864,"&lt;&gt;")&lt;2301,23,COUNTIF($L$20:L1864,"&lt;&gt;")&lt;2401,24,COUNTIF($L$20:L1864,"&lt;&gt;")&lt;2501,25,COUNTIF($L$20:L1864,"&lt;&gt;")&lt;2601,26,COUNTIF($L$20:L1864,"&lt;&gt;")&lt;2701,27,COUNTIF($L$20:L1864,"&lt;&gt;")&lt;2801,28,COUNTIF($L$20:L1864,"&lt;&gt;")&lt;2901,29,COUNTIF($L$20:L1864,"&lt;&gt;")&lt;3001,30),"")</f>
        <v/>
      </c>
      <c r="AM1864" t="str">
        <f t="shared" si="140"/>
        <v/>
      </c>
      <c r="AN1864" t="str">
        <f t="shared" si="144"/>
        <v/>
      </c>
      <c r="AP1864" t="str">
        <f t="shared" si="143"/>
        <v/>
      </c>
      <c r="AQ1864" t="str">
        <f>IF(AO1864="","",COUNTIFS(AM1864:$AM$3019,AO1864))</f>
        <v/>
      </c>
    </row>
    <row r="1865" spans="1:43" x14ac:dyDescent="0.25">
      <c r="A1865" s="6" t="str">
        <f>IF(COUNT($A$20:A1864)&lt;&gt;$B$4,IF(A1864="","",A1864+1),"")</f>
        <v/>
      </c>
      <c r="B1865" s="3"/>
      <c r="C1865" s="3"/>
      <c r="D1865" s="122"/>
      <c r="E1865" s="3"/>
      <c r="F1865" s="3"/>
      <c r="G1865" s="3"/>
      <c r="H1865" s="3"/>
      <c r="I1865" s="120"/>
      <c r="J1865" s="3"/>
      <c r="K1865" s="95" t="str" cm="1">
        <f t="array" ref="K1865">IF(OR($J$14 = "A",$J$14 = "B",$J$14 = "C"),IF(I1865="","",IF(LEN(I1865)&gt;2,_xlfn.IFS(ISNUMBER(SEARCH("_",I1865)),I1865,ISNUMBER(SEARCH(", ",I1865)),SUBSTITUTE(I1865,", ","_"),ISNUMBER(SEARCH("/ ",I1865)),SUBSTITUTE(I1865,"/ ","_"),ISNUMBER(SEARCH(",",I1865)),SUBSTITUTE(I1865,",","_"),ISNUMBER(SEARCH("/",I1865)),SUBSTITUTE(I1865,"/","_"),ISNUMBER(SEARCH("",I1865)),I1865),I1865)),IF(OR($J$14 = "J",$J$14 = "K"),"",IF(D1865="","",IF(LEN(D1865)&gt;2,_xlfn.IFS(ISNUMBER(SEARCH("_",D1865)),D1865,ISNUMBER(SEARCH(", ",D1865)),SUBSTITUTE(D1865,", ","_"),ISNUMBER(SEARCH("/ ",D1865)),SUBSTITUTE(D1865,"/ ","_"),ISNUMBER(SEARCH(",",D1865)),SUBSTITUTE(D1865,",","_"),ISNUMBER(SEARCH("/",D1865)),SUBSTITUTE(D1865,"/","_"),ISNUMBER(SEARCH("",D1865)),D1865),D1865))))</f>
        <v/>
      </c>
      <c r="L1865" s="1"/>
      <c r="M1865" s="1" t="str">
        <f t="shared" si="141"/>
        <v/>
      </c>
      <c r="N1865" s="94" t="str">
        <f>IF($L1865="None","",IF(ISERROR(VLOOKUP($L1865,Info!$B$4:$B$266,1,FALSE)),"",VLOOKUP($L1865,Info!$B$4:$L$266,5,FALSE)))</f>
        <v/>
      </c>
      <c r="O1865" s="94" t="str">
        <f>IF(K1865="","",IF(AND($J$12&lt;&gt;"ABC",N1865="3"),"BAC",IF(N1865="3","ABC",IF($J$12&lt;&gt;"ABC",IF($J$10="Standard",VLOOKUP(K1865,Info!$BE$4:$BF$481,2,FALSE),VLOOKUP(K1865,Info!$BI$4:$BJ$482,2,FALSE)),IF($J$10="Standard",VLOOKUP(K1865,Info!$AG$4:$AH$2994,2,FALSE),VLOOKUP(K1865,Info!$AK$4:$AL$2997,2,FALSE))))))</f>
        <v/>
      </c>
      <c r="P1865" s="94" t="str">
        <f>IF($L1865="None","",IF(ISERROR(VLOOKUP($L1865,Info!$B$4:$B$266,1,FALSE)),"",VLOOKUP($L1865,Info!$B$4:$L$266,3,FALSE)))</f>
        <v/>
      </c>
      <c r="Q1865" s="96" t="str">
        <f>IF($L1865="None","",IF(ISERROR(VLOOKUP($L1865,Info!$B$4:$B$266,1,FALSE)),"",VLOOKUP($L1865,Info!$B$4:$L$266,4,FALSE)))</f>
        <v/>
      </c>
      <c r="R1865" s="1"/>
      <c r="S1865" s="6" t="str">
        <f t="shared" si="142"/>
        <v/>
      </c>
      <c r="T1865" s="6" t="str">
        <f>IF($L1865="None","",IF(ISERROR(VLOOKUP($L1865,Info!$B$4:$B$266,1,FALSE)),"",VLOOKUP($L1865,Info!$B$4:$L$266,11,FALSE)))</f>
        <v/>
      </c>
      <c r="U1865" s="1"/>
      <c r="V1865" s="1"/>
      <c r="W1865" s="1"/>
      <c r="X1865" s="1" t="str">
        <f>IF($L1865="None","",IF(ISERROR(VLOOKUP($L1865,Info!$B$4:$B$266,1,FALSE)),"",IF(OR(W1865="Metallic Liquid Tight",W1865="Non-Metallic Liquid Tight",W1865="LSZH",W1865="Greenfield"),VLOOKUP($L1865,Info!$B$4:$L$266,7,FALSE),"N/A")))</f>
        <v/>
      </c>
      <c r="Y1865" s="1"/>
      <c r="Z1865" s="96" t="str">
        <f>IF($L1865="None","",IF(ISERROR(VLOOKUP($L1865,Info!$B$4:$B$266,1,FALSE)),"",VLOOKUP($L1865,Info!$B$4:$L$266,9,FALSE)))</f>
        <v/>
      </c>
      <c r="AA1865" s="96" t="str">
        <f>IF($L1865="None","",IF(ISERROR(VLOOKUP($L1865,Info!$B$4:$B$266,1,FALSE)),"",VLOOKUP($L1865,Info!$B$4:$L$266,8,FALSE)))</f>
        <v/>
      </c>
      <c r="AB1865" s="96" t="str">
        <f>IF($L1865="None","",IF(ISERROR(VLOOKUP($L1865,Info!$B$4:$B$266,1,FALSE)),"",VLOOKUP($L1865,Info!$B$4:$L$266,10,FALSE)))</f>
        <v/>
      </c>
      <c r="AC1865" s="1" t="str">
        <f>IF(W1865="SO Cable","Black,White",IF(O1865="","",IF(P1865="","",IF($J$12&lt;&gt;"ABC",IF(P1865&lt;="250",VLOOKUP(O1865,Info!$AZ$4:$BB$22,3,FALSE),VLOOKUP(O1865,Info!$AZ$23:$BB$39,3,FALSE)),IF(P1865&lt;="250",VLOOKUP(O1865,Info!$AO$4:$AQ$22,3,FALSE),VLOOKUP(O1865,Info!$AO$23:$AP$39,3,FALSE))))))</f>
        <v/>
      </c>
      <c r="AD1865" s="1"/>
      <c r="AE1865" s="1" t="str">
        <f>IF($L1865="None","",IF(ISERROR(VLOOKUP($L1865,Info!$B$4:$B$266,1,FALSE)),"",VLOOKUP($L1865,Info!$B$4:$L$266,4,FALSE)))</f>
        <v/>
      </c>
      <c r="AF1865" s="1" t="str">
        <f>IF($L1865="None","",IF(ISERROR(VLOOKUP($L1865,Info!$B$4:$B$266,1,FALSE)),"",VLOOKUP($L1865,Info!$B$4:$L$266,6,FALSE)))</f>
        <v/>
      </c>
      <c r="AG1865" s="1"/>
      <c r="AH1865" s="33" t="str" cm="1">
        <f t="array" ref="AH1865">IF(AND(L1865&lt;&gt;"",O1865&lt;&gt;"",R1865:S1865&lt;&gt;"",W1865:X1865&lt;&gt;"",Z1865:AA1865&lt;&gt;"",AC1865&lt;&gt;""),"Good","Bad")</f>
        <v>Bad</v>
      </c>
      <c r="AL1865" t="str" cm="1">
        <f t="array" ref="AL1865">IF(R1865&gt;0,_xlfn.IFS(COUNTIF($L$20:L1865,"&lt;&gt;")&lt;101,1,COUNTIF($L$20:L1865,"&lt;&gt;")&lt;201,2,COUNTIF($L$20:L1865,"&lt;&gt;")&lt;301,3,COUNTIF($L$20:L1865,"&lt;&gt;")&lt;401,4,COUNTIF($L$20:L1865,"&lt;&gt;")&lt;501,5,COUNTIF($L$20:L1865,"&lt;&gt;")&lt;601,6,COUNTIF($L$20:L1865,"&lt;&gt;")&lt;701,7,COUNTIF($L$20:L1865,"&lt;&gt;")&lt;801,8,COUNTIF($L$20:L1865,"&lt;&gt;")&lt;901,9,COUNTIF($L$20:L1865,"&lt;&gt;")&lt;1001,10,COUNTIF($L$20:L1865,"&lt;&gt;")&lt;1101,11,COUNTIF($L$20:L1865,"&lt;&gt;")&lt;1201,12,COUNTIF($L$20:L1865,"&lt;&gt;")&lt;1301,13,COUNTIF($L$20:L1865,"&lt;&gt;")&lt;1401,14,COUNTIF($L$20:L1865,"&lt;&gt;")&lt;1501,15,COUNTIF($L$20:L1865,"&lt;&gt;")&lt;1601,16,COUNTIF($L$20:L1865,"&lt;&gt;")&lt;1701,17,COUNTIF($L$20:L1865,"&lt;&gt;")&lt;1801,18,COUNTIF($L$20:L1865,"&lt;&gt;")&lt;1901,19,COUNTIF($L$20:L1865,"&lt;&gt;")&lt;2001,20,COUNTIF($L$20:L1865,"&lt;&gt;")&lt;2101,21,COUNTIF($L$20:L1865,"&lt;&gt;")&lt;2201,22,COUNTIF($L$20:L1865,"&lt;&gt;")&lt;2301,23,COUNTIF($L$20:L1865,"&lt;&gt;")&lt;2401,24,COUNTIF($L$20:L1865,"&lt;&gt;")&lt;2501,25,COUNTIF($L$20:L1865,"&lt;&gt;")&lt;2601,26,COUNTIF($L$20:L1865,"&lt;&gt;")&lt;2701,27,COUNTIF($L$20:L1865,"&lt;&gt;")&lt;2801,28,COUNTIF($L$20:L1865,"&lt;&gt;")&lt;2901,29,COUNTIF($L$20:L1865,"&lt;&gt;")&lt;3001,30),"")</f>
        <v/>
      </c>
      <c r="AM1865" t="str">
        <f t="shared" si="140"/>
        <v/>
      </c>
      <c r="AN1865" t="str">
        <f t="shared" si="144"/>
        <v/>
      </c>
      <c r="AP1865" t="str">
        <f t="shared" si="143"/>
        <v/>
      </c>
      <c r="AQ1865" t="str">
        <f>IF(AO1865="","",COUNTIFS(AM1865:$AM$3019,AO1865))</f>
        <v/>
      </c>
    </row>
    <row r="1866" spans="1:43" x14ac:dyDescent="0.25">
      <c r="A1866" s="6" t="str">
        <f>IF(COUNT($A$20:A1865)&lt;&gt;$B$4,IF(A1865="","",A1865+1),"")</f>
        <v/>
      </c>
      <c r="B1866" s="3"/>
      <c r="C1866" s="3"/>
      <c r="D1866" s="122"/>
      <c r="E1866" s="3"/>
      <c r="F1866" s="3"/>
      <c r="G1866" s="3"/>
      <c r="H1866" s="3"/>
      <c r="I1866" s="120"/>
      <c r="J1866" s="3"/>
      <c r="K1866" s="95" t="str" cm="1">
        <f t="array" ref="K1866">IF(OR($J$14 = "A",$J$14 = "B",$J$14 = "C"),IF(I1866="","",IF(LEN(I1866)&gt;2,_xlfn.IFS(ISNUMBER(SEARCH("_",I1866)),I1866,ISNUMBER(SEARCH(", ",I1866)),SUBSTITUTE(I1866,", ","_"),ISNUMBER(SEARCH("/ ",I1866)),SUBSTITUTE(I1866,"/ ","_"),ISNUMBER(SEARCH(",",I1866)),SUBSTITUTE(I1866,",","_"),ISNUMBER(SEARCH("/",I1866)),SUBSTITUTE(I1866,"/","_"),ISNUMBER(SEARCH("",I1866)),I1866),I1866)),IF(OR($J$14 = "J",$J$14 = "K"),"",IF(D1866="","",IF(LEN(D1866)&gt;2,_xlfn.IFS(ISNUMBER(SEARCH("_",D1866)),D1866,ISNUMBER(SEARCH(", ",D1866)),SUBSTITUTE(D1866,", ","_"),ISNUMBER(SEARCH("/ ",D1866)),SUBSTITUTE(D1866,"/ ","_"),ISNUMBER(SEARCH(",",D1866)),SUBSTITUTE(D1866,",","_"),ISNUMBER(SEARCH("/",D1866)),SUBSTITUTE(D1866,"/","_"),ISNUMBER(SEARCH("",D1866)),D1866),D1866))))</f>
        <v/>
      </c>
      <c r="L1866" s="1"/>
      <c r="M1866" s="1" t="str">
        <f t="shared" si="141"/>
        <v/>
      </c>
      <c r="N1866" s="94" t="str">
        <f>IF($L1866="None","",IF(ISERROR(VLOOKUP($L1866,Info!$B$4:$B$266,1,FALSE)),"",VLOOKUP($L1866,Info!$B$4:$L$266,5,FALSE)))</f>
        <v/>
      </c>
      <c r="O1866" s="94" t="str">
        <f>IF(K1866="","",IF(AND($J$12&lt;&gt;"ABC",N1866="3"),"BAC",IF(N1866="3","ABC",IF($J$12&lt;&gt;"ABC",IF($J$10="Standard",VLOOKUP(K1866,Info!$BE$4:$BF$481,2,FALSE),VLOOKUP(K1866,Info!$BI$4:$BJ$482,2,FALSE)),IF($J$10="Standard",VLOOKUP(K1866,Info!$AG$4:$AH$2994,2,FALSE),VLOOKUP(K1866,Info!$AK$4:$AL$2997,2,FALSE))))))</f>
        <v/>
      </c>
      <c r="P1866" s="94" t="str">
        <f>IF($L1866="None","",IF(ISERROR(VLOOKUP($L1866,Info!$B$4:$B$266,1,FALSE)),"",VLOOKUP($L1866,Info!$B$4:$L$266,3,FALSE)))</f>
        <v/>
      </c>
      <c r="Q1866" s="96" t="str">
        <f>IF($L1866="None","",IF(ISERROR(VLOOKUP($L1866,Info!$B$4:$B$266,1,FALSE)),"",VLOOKUP($L1866,Info!$B$4:$L$266,4,FALSE)))</f>
        <v/>
      </c>
      <c r="R1866" s="1"/>
      <c r="S1866" s="6" t="str">
        <f t="shared" si="142"/>
        <v/>
      </c>
      <c r="T1866" s="6" t="str">
        <f>IF($L1866="None","",IF(ISERROR(VLOOKUP($L1866,Info!$B$4:$B$266,1,FALSE)),"",VLOOKUP($L1866,Info!$B$4:$L$266,11,FALSE)))</f>
        <v/>
      </c>
      <c r="U1866" s="1"/>
      <c r="V1866" s="1"/>
      <c r="W1866" s="1"/>
      <c r="X1866" s="1" t="str">
        <f>IF($L1866="None","",IF(ISERROR(VLOOKUP($L1866,Info!$B$4:$B$266,1,FALSE)),"",IF(OR(W1866="Metallic Liquid Tight",W1866="Non-Metallic Liquid Tight",W1866="LSZH",W1866="Greenfield"),VLOOKUP($L1866,Info!$B$4:$L$266,7,FALSE),"N/A")))</f>
        <v/>
      </c>
      <c r="Y1866" s="1"/>
      <c r="Z1866" s="96" t="str">
        <f>IF($L1866="None","",IF(ISERROR(VLOOKUP($L1866,Info!$B$4:$B$266,1,FALSE)),"",VLOOKUP($L1866,Info!$B$4:$L$266,9,FALSE)))</f>
        <v/>
      </c>
      <c r="AA1866" s="96" t="str">
        <f>IF($L1866="None","",IF(ISERROR(VLOOKUP($L1866,Info!$B$4:$B$266,1,FALSE)),"",VLOOKUP($L1866,Info!$B$4:$L$266,8,FALSE)))</f>
        <v/>
      </c>
      <c r="AB1866" s="96" t="str">
        <f>IF($L1866="None","",IF(ISERROR(VLOOKUP($L1866,Info!$B$4:$B$266,1,FALSE)),"",VLOOKUP($L1866,Info!$B$4:$L$266,10,FALSE)))</f>
        <v/>
      </c>
      <c r="AC1866" s="1" t="str">
        <f>IF(W1866="SO Cable","Black,White",IF(O1866="","",IF(P1866="","",IF($J$12&lt;&gt;"ABC",IF(P1866&lt;="250",VLOOKUP(O1866,Info!$AZ$4:$BB$22,3,FALSE),VLOOKUP(O1866,Info!$AZ$23:$BB$39,3,FALSE)),IF(P1866&lt;="250",VLOOKUP(O1866,Info!$AO$4:$AQ$22,3,FALSE),VLOOKUP(O1866,Info!$AO$23:$AP$39,3,FALSE))))))</f>
        <v/>
      </c>
      <c r="AD1866" s="1"/>
      <c r="AE1866" s="1" t="str">
        <f>IF($L1866="None","",IF(ISERROR(VLOOKUP($L1866,Info!$B$4:$B$266,1,FALSE)),"",VLOOKUP($L1866,Info!$B$4:$L$266,4,FALSE)))</f>
        <v/>
      </c>
      <c r="AF1866" s="1" t="str">
        <f>IF($L1866="None","",IF(ISERROR(VLOOKUP($L1866,Info!$B$4:$B$266,1,FALSE)),"",VLOOKUP($L1866,Info!$B$4:$L$266,6,FALSE)))</f>
        <v/>
      </c>
      <c r="AG1866" s="1"/>
      <c r="AH1866" s="33" t="str" cm="1">
        <f t="array" ref="AH1866">IF(AND(L1866&lt;&gt;"",O1866&lt;&gt;"",R1866:S1866&lt;&gt;"",W1866:X1866&lt;&gt;"",Z1866:AA1866&lt;&gt;"",AC1866&lt;&gt;""),"Good","Bad")</f>
        <v>Bad</v>
      </c>
      <c r="AL1866" t="str" cm="1">
        <f t="array" ref="AL1866">IF(R1866&gt;0,_xlfn.IFS(COUNTIF($L$20:L1866,"&lt;&gt;")&lt;101,1,COUNTIF($L$20:L1866,"&lt;&gt;")&lt;201,2,COUNTIF($L$20:L1866,"&lt;&gt;")&lt;301,3,COUNTIF($L$20:L1866,"&lt;&gt;")&lt;401,4,COUNTIF($L$20:L1866,"&lt;&gt;")&lt;501,5,COUNTIF($L$20:L1866,"&lt;&gt;")&lt;601,6,COUNTIF($L$20:L1866,"&lt;&gt;")&lt;701,7,COUNTIF($L$20:L1866,"&lt;&gt;")&lt;801,8,COUNTIF($L$20:L1866,"&lt;&gt;")&lt;901,9,COUNTIF($L$20:L1866,"&lt;&gt;")&lt;1001,10,COUNTIF($L$20:L1866,"&lt;&gt;")&lt;1101,11,COUNTIF($L$20:L1866,"&lt;&gt;")&lt;1201,12,COUNTIF($L$20:L1866,"&lt;&gt;")&lt;1301,13,COUNTIF($L$20:L1866,"&lt;&gt;")&lt;1401,14,COUNTIF($L$20:L1866,"&lt;&gt;")&lt;1501,15,COUNTIF($L$20:L1866,"&lt;&gt;")&lt;1601,16,COUNTIF($L$20:L1866,"&lt;&gt;")&lt;1701,17,COUNTIF($L$20:L1866,"&lt;&gt;")&lt;1801,18,COUNTIF($L$20:L1866,"&lt;&gt;")&lt;1901,19,COUNTIF($L$20:L1866,"&lt;&gt;")&lt;2001,20,COUNTIF($L$20:L1866,"&lt;&gt;")&lt;2101,21,COUNTIF($L$20:L1866,"&lt;&gt;")&lt;2201,22,COUNTIF($L$20:L1866,"&lt;&gt;")&lt;2301,23,COUNTIF($L$20:L1866,"&lt;&gt;")&lt;2401,24,COUNTIF($L$20:L1866,"&lt;&gt;")&lt;2501,25,COUNTIF($L$20:L1866,"&lt;&gt;")&lt;2601,26,COUNTIF($L$20:L1866,"&lt;&gt;")&lt;2701,27,COUNTIF($L$20:L1866,"&lt;&gt;")&lt;2801,28,COUNTIF($L$20:L1866,"&lt;&gt;")&lt;2901,29,COUNTIF($L$20:L1866,"&lt;&gt;")&lt;3001,30),"")</f>
        <v/>
      </c>
      <c r="AM1866" t="str">
        <f t="shared" si="140"/>
        <v/>
      </c>
      <c r="AN1866" t="str">
        <f t="shared" si="144"/>
        <v/>
      </c>
      <c r="AP1866" t="str">
        <f t="shared" si="143"/>
        <v/>
      </c>
      <c r="AQ1866" t="str">
        <f>IF(AO1866="","",COUNTIFS(AM1866:$AM$3019,AO1866))</f>
        <v/>
      </c>
    </row>
    <row r="1867" spans="1:43" x14ac:dyDescent="0.25">
      <c r="A1867" s="6" t="str">
        <f>IF(COUNT($A$20:A1866)&lt;&gt;$B$4,IF(A1866="","",A1866+1),"")</f>
        <v/>
      </c>
      <c r="B1867" s="3"/>
      <c r="C1867" s="3"/>
      <c r="D1867" s="122"/>
      <c r="E1867" s="3"/>
      <c r="F1867" s="3"/>
      <c r="G1867" s="3"/>
      <c r="H1867" s="3"/>
      <c r="I1867" s="120"/>
      <c r="J1867" s="3"/>
      <c r="K1867" s="95" t="str" cm="1">
        <f t="array" ref="K1867">IF(OR($J$14 = "A",$J$14 = "B",$J$14 = "C"),IF(I1867="","",IF(LEN(I1867)&gt;2,_xlfn.IFS(ISNUMBER(SEARCH("_",I1867)),I1867,ISNUMBER(SEARCH(", ",I1867)),SUBSTITUTE(I1867,", ","_"),ISNUMBER(SEARCH("/ ",I1867)),SUBSTITUTE(I1867,"/ ","_"),ISNUMBER(SEARCH(",",I1867)),SUBSTITUTE(I1867,",","_"),ISNUMBER(SEARCH("/",I1867)),SUBSTITUTE(I1867,"/","_"),ISNUMBER(SEARCH("",I1867)),I1867),I1867)),IF(OR($J$14 = "J",$J$14 = "K"),"",IF(D1867="","",IF(LEN(D1867)&gt;2,_xlfn.IFS(ISNUMBER(SEARCH("_",D1867)),D1867,ISNUMBER(SEARCH(", ",D1867)),SUBSTITUTE(D1867,", ","_"),ISNUMBER(SEARCH("/ ",D1867)),SUBSTITUTE(D1867,"/ ","_"),ISNUMBER(SEARCH(",",D1867)),SUBSTITUTE(D1867,",","_"),ISNUMBER(SEARCH("/",D1867)),SUBSTITUTE(D1867,"/","_"),ISNUMBER(SEARCH("",D1867)),D1867),D1867))))</f>
        <v/>
      </c>
      <c r="L1867" s="1"/>
      <c r="M1867" s="1" t="str">
        <f t="shared" si="141"/>
        <v/>
      </c>
      <c r="N1867" s="94" t="str">
        <f>IF($L1867="None","",IF(ISERROR(VLOOKUP($L1867,Info!$B$4:$B$266,1,FALSE)),"",VLOOKUP($L1867,Info!$B$4:$L$266,5,FALSE)))</f>
        <v/>
      </c>
      <c r="O1867" s="94" t="str">
        <f>IF(K1867="","",IF(AND($J$12&lt;&gt;"ABC",N1867="3"),"BAC",IF(N1867="3","ABC",IF($J$12&lt;&gt;"ABC",IF($J$10="Standard",VLOOKUP(K1867,Info!$BE$4:$BF$481,2,FALSE),VLOOKUP(K1867,Info!$BI$4:$BJ$482,2,FALSE)),IF($J$10="Standard",VLOOKUP(K1867,Info!$AG$4:$AH$2994,2,FALSE),VLOOKUP(K1867,Info!$AK$4:$AL$2997,2,FALSE))))))</f>
        <v/>
      </c>
      <c r="P1867" s="94" t="str">
        <f>IF($L1867="None","",IF(ISERROR(VLOOKUP($L1867,Info!$B$4:$B$266,1,FALSE)),"",VLOOKUP($L1867,Info!$B$4:$L$266,3,FALSE)))</f>
        <v/>
      </c>
      <c r="Q1867" s="96" t="str">
        <f>IF($L1867="None","",IF(ISERROR(VLOOKUP($L1867,Info!$B$4:$B$266,1,FALSE)),"",VLOOKUP($L1867,Info!$B$4:$L$266,4,FALSE)))</f>
        <v/>
      </c>
      <c r="R1867" s="1"/>
      <c r="S1867" s="6" t="str">
        <f t="shared" si="142"/>
        <v/>
      </c>
      <c r="T1867" s="6" t="str">
        <f>IF($L1867="None","",IF(ISERROR(VLOOKUP($L1867,Info!$B$4:$B$266,1,FALSE)),"",VLOOKUP($L1867,Info!$B$4:$L$266,11,FALSE)))</f>
        <v/>
      </c>
      <c r="U1867" s="1"/>
      <c r="V1867" s="1"/>
      <c r="W1867" s="1"/>
      <c r="X1867" s="1" t="str">
        <f>IF($L1867="None","",IF(ISERROR(VLOOKUP($L1867,Info!$B$4:$B$266,1,FALSE)),"",IF(OR(W1867="Metallic Liquid Tight",W1867="Non-Metallic Liquid Tight",W1867="LSZH",W1867="Greenfield"),VLOOKUP($L1867,Info!$B$4:$L$266,7,FALSE),"N/A")))</f>
        <v/>
      </c>
      <c r="Y1867" s="1"/>
      <c r="Z1867" s="96" t="str">
        <f>IF($L1867="None","",IF(ISERROR(VLOOKUP($L1867,Info!$B$4:$B$266,1,FALSE)),"",VLOOKUP($L1867,Info!$B$4:$L$266,9,FALSE)))</f>
        <v/>
      </c>
      <c r="AA1867" s="96" t="str">
        <f>IF($L1867="None","",IF(ISERROR(VLOOKUP($L1867,Info!$B$4:$B$266,1,FALSE)),"",VLOOKUP($L1867,Info!$B$4:$L$266,8,FALSE)))</f>
        <v/>
      </c>
      <c r="AB1867" s="96" t="str">
        <f>IF($L1867="None","",IF(ISERROR(VLOOKUP($L1867,Info!$B$4:$B$266,1,FALSE)),"",VLOOKUP($L1867,Info!$B$4:$L$266,10,FALSE)))</f>
        <v/>
      </c>
      <c r="AC1867" s="1" t="str">
        <f>IF(W1867="SO Cable","Black,White",IF(O1867="","",IF(P1867="","",IF($J$12&lt;&gt;"ABC",IF(P1867&lt;="250",VLOOKUP(O1867,Info!$AZ$4:$BB$22,3,FALSE),VLOOKUP(O1867,Info!$AZ$23:$BB$39,3,FALSE)),IF(P1867&lt;="250",VLOOKUP(O1867,Info!$AO$4:$AQ$22,3,FALSE),VLOOKUP(O1867,Info!$AO$23:$AP$39,3,FALSE))))))</f>
        <v/>
      </c>
      <c r="AD1867" s="1"/>
      <c r="AE1867" s="1" t="str">
        <f>IF($L1867="None","",IF(ISERROR(VLOOKUP($L1867,Info!$B$4:$B$266,1,FALSE)),"",VLOOKUP($L1867,Info!$B$4:$L$266,4,FALSE)))</f>
        <v/>
      </c>
      <c r="AF1867" s="1" t="str">
        <f>IF($L1867="None","",IF(ISERROR(VLOOKUP($L1867,Info!$B$4:$B$266,1,FALSE)),"",VLOOKUP($L1867,Info!$B$4:$L$266,6,FALSE)))</f>
        <v/>
      </c>
      <c r="AG1867" s="1"/>
      <c r="AH1867" s="33" t="str" cm="1">
        <f t="array" ref="AH1867">IF(AND(L1867&lt;&gt;"",O1867&lt;&gt;"",R1867:S1867&lt;&gt;"",W1867:X1867&lt;&gt;"",Z1867:AA1867&lt;&gt;"",AC1867&lt;&gt;""),"Good","Bad")</f>
        <v>Bad</v>
      </c>
      <c r="AL1867" t="str" cm="1">
        <f t="array" ref="AL1867">IF(R1867&gt;0,_xlfn.IFS(COUNTIF($L$20:L1867,"&lt;&gt;")&lt;101,1,COUNTIF($L$20:L1867,"&lt;&gt;")&lt;201,2,COUNTIF($L$20:L1867,"&lt;&gt;")&lt;301,3,COUNTIF($L$20:L1867,"&lt;&gt;")&lt;401,4,COUNTIF($L$20:L1867,"&lt;&gt;")&lt;501,5,COUNTIF($L$20:L1867,"&lt;&gt;")&lt;601,6,COUNTIF($L$20:L1867,"&lt;&gt;")&lt;701,7,COUNTIF($L$20:L1867,"&lt;&gt;")&lt;801,8,COUNTIF($L$20:L1867,"&lt;&gt;")&lt;901,9,COUNTIF($L$20:L1867,"&lt;&gt;")&lt;1001,10,COUNTIF($L$20:L1867,"&lt;&gt;")&lt;1101,11,COUNTIF($L$20:L1867,"&lt;&gt;")&lt;1201,12,COUNTIF($L$20:L1867,"&lt;&gt;")&lt;1301,13,COUNTIF($L$20:L1867,"&lt;&gt;")&lt;1401,14,COUNTIF($L$20:L1867,"&lt;&gt;")&lt;1501,15,COUNTIF($L$20:L1867,"&lt;&gt;")&lt;1601,16,COUNTIF($L$20:L1867,"&lt;&gt;")&lt;1701,17,COUNTIF($L$20:L1867,"&lt;&gt;")&lt;1801,18,COUNTIF($L$20:L1867,"&lt;&gt;")&lt;1901,19,COUNTIF($L$20:L1867,"&lt;&gt;")&lt;2001,20,COUNTIF($L$20:L1867,"&lt;&gt;")&lt;2101,21,COUNTIF($L$20:L1867,"&lt;&gt;")&lt;2201,22,COUNTIF($L$20:L1867,"&lt;&gt;")&lt;2301,23,COUNTIF($L$20:L1867,"&lt;&gt;")&lt;2401,24,COUNTIF($L$20:L1867,"&lt;&gt;")&lt;2501,25,COUNTIF($L$20:L1867,"&lt;&gt;")&lt;2601,26,COUNTIF($L$20:L1867,"&lt;&gt;")&lt;2701,27,COUNTIF($L$20:L1867,"&lt;&gt;")&lt;2801,28,COUNTIF($L$20:L1867,"&lt;&gt;")&lt;2901,29,COUNTIF($L$20:L1867,"&lt;&gt;")&lt;3001,30),"")</f>
        <v/>
      </c>
      <c r="AM1867" t="str">
        <f t="shared" si="140"/>
        <v/>
      </c>
      <c r="AN1867" t="str">
        <f t="shared" si="144"/>
        <v/>
      </c>
      <c r="AP1867" t="str">
        <f t="shared" si="143"/>
        <v/>
      </c>
      <c r="AQ1867" t="str">
        <f>IF(AO1867="","",COUNTIFS(AM1867:$AM$3019,AO1867))</f>
        <v/>
      </c>
    </row>
    <row r="1868" spans="1:43" x14ac:dyDescent="0.25">
      <c r="A1868" s="6" t="str">
        <f>IF(COUNT($A$20:A1867)&lt;&gt;$B$4,IF(A1867="","",A1867+1),"")</f>
        <v/>
      </c>
      <c r="B1868" s="3"/>
      <c r="C1868" s="3"/>
      <c r="D1868" s="122"/>
      <c r="E1868" s="3"/>
      <c r="F1868" s="3"/>
      <c r="G1868" s="3"/>
      <c r="H1868" s="3"/>
      <c r="I1868" s="120"/>
      <c r="J1868" s="3"/>
      <c r="K1868" s="95" t="str" cm="1">
        <f t="array" ref="K1868">IF(OR($J$14 = "A",$J$14 = "B",$J$14 = "C"),IF(I1868="","",IF(LEN(I1868)&gt;2,_xlfn.IFS(ISNUMBER(SEARCH("_",I1868)),I1868,ISNUMBER(SEARCH(", ",I1868)),SUBSTITUTE(I1868,", ","_"),ISNUMBER(SEARCH("/ ",I1868)),SUBSTITUTE(I1868,"/ ","_"),ISNUMBER(SEARCH(",",I1868)),SUBSTITUTE(I1868,",","_"),ISNUMBER(SEARCH("/",I1868)),SUBSTITUTE(I1868,"/","_"),ISNUMBER(SEARCH("",I1868)),I1868),I1868)),IF(OR($J$14 = "J",$J$14 = "K"),"",IF(D1868="","",IF(LEN(D1868)&gt;2,_xlfn.IFS(ISNUMBER(SEARCH("_",D1868)),D1868,ISNUMBER(SEARCH(", ",D1868)),SUBSTITUTE(D1868,", ","_"),ISNUMBER(SEARCH("/ ",D1868)),SUBSTITUTE(D1868,"/ ","_"),ISNUMBER(SEARCH(",",D1868)),SUBSTITUTE(D1868,",","_"),ISNUMBER(SEARCH("/",D1868)),SUBSTITUTE(D1868,"/","_"),ISNUMBER(SEARCH("",D1868)),D1868),D1868))))</f>
        <v/>
      </c>
      <c r="L1868" s="1"/>
      <c r="M1868" s="1" t="str">
        <f t="shared" si="141"/>
        <v/>
      </c>
      <c r="N1868" s="94" t="str">
        <f>IF($L1868="None","",IF(ISERROR(VLOOKUP($L1868,Info!$B$4:$B$266,1,FALSE)),"",VLOOKUP($L1868,Info!$B$4:$L$266,5,FALSE)))</f>
        <v/>
      </c>
      <c r="O1868" s="94" t="str">
        <f>IF(K1868="","",IF(AND($J$12&lt;&gt;"ABC",N1868="3"),"BAC",IF(N1868="3","ABC",IF($J$12&lt;&gt;"ABC",IF($J$10="Standard",VLOOKUP(K1868,Info!$BE$4:$BF$481,2,FALSE),VLOOKUP(K1868,Info!$BI$4:$BJ$482,2,FALSE)),IF($J$10="Standard",VLOOKUP(K1868,Info!$AG$4:$AH$2994,2,FALSE),VLOOKUP(K1868,Info!$AK$4:$AL$2997,2,FALSE))))))</f>
        <v/>
      </c>
      <c r="P1868" s="94" t="str">
        <f>IF($L1868="None","",IF(ISERROR(VLOOKUP($L1868,Info!$B$4:$B$266,1,FALSE)),"",VLOOKUP($L1868,Info!$B$4:$L$266,3,FALSE)))</f>
        <v/>
      </c>
      <c r="Q1868" s="96" t="str">
        <f>IF($L1868="None","",IF(ISERROR(VLOOKUP($L1868,Info!$B$4:$B$266,1,FALSE)),"",VLOOKUP($L1868,Info!$B$4:$L$266,4,FALSE)))</f>
        <v/>
      </c>
      <c r="R1868" s="1"/>
      <c r="S1868" s="6" t="str">
        <f t="shared" si="142"/>
        <v/>
      </c>
      <c r="T1868" s="6" t="str">
        <f>IF($L1868="None","",IF(ISERROR(VLOOKUP($L1868,Info!$B$4:$B$266,1,FALSE)),"",VLOOKUP($L1868,Info!$B$4:$L$266,11,FALSE)))</f>
        <v/>
      </c>
      <c r="U1868" s="1"/>
      <c r="V1868" s="1"/>
      <c r="W1868" s="1"/>
      <c r="X1868" s="1" t="str">
        <f>IF($L1868="None","",IF(ISERROR(VLOOKUP($L1868,Info!$B$4:$B$266,1,FALSE)),"",IF(OR(W1868="Metallic Liquid Tight",W1868="Non-Metallic Liquid Tight",W1868="LSZH",W1868="Greenfield"),VLOOKUP($L1868,Info!$B$4:$L$266,7,FALSE),"N/A")))</f>
        <v/>
      </c>
      <c r="Y1868" s="1"/>
      <c r="Z1868" s="96" t="str">
        <f>IF($L1868="None","",IF(ISERROR(VLOOKUP($L1868,Info!$B$4:$B$266,1,FALSE)),"",VLOOKUP($L1868,Info!$B$4:$L$266,9,FALSE)))</f>
        <v/>
      </c>
      <c r="AA1868" s="96" t="str">
        <f>IF($L1868="None","",IF(ISERROR(VLOOKUP($L1868,Info!$B$4:$B$266,1,FALSE)),"",VLOOKUP($L1868,Info!$B$4:$L$266,8,FALSE)))</f>
        <v/>
      </c>
      <c r="AB1868" s="96" t="str">
        <f>IF($L1868="None","",IF(ISERROR(VLOOKUP($L1868,Info!$B$4:$B$266,1,FALSE)),"",VLOOKUP($L1868,Info!$B$4:$L$266,10,FALSE)))</f>
        <v/>
      </c>
      <c r="AC1868" s="1" t="str">
        <f>IF(W1868="SO Cable","Black,White",IF(O1868="","",IF(P1868="","",IF($J$12&lt;&gt;"ABC",IF(P1868&lt;="250",VLOOKUP(O1868,Info!$AZ$4:$BB$22,3,FALSE),VLOOKUP(O1868,Info!$AZ$23:$BB$39,3,FALSE)),IF(P1868&lt;="250",VLOOKUP(O1868,Info!$AO$4:$AQ$22,3,FALSE),VLOOKUP(O1868,Info!$AO$23:$AP$39,3,FALSE))))))</f>
        <v/>
      </c>
      <c r="AD1868" s="1"/>
      <c r="AE1868" s="1" t="str">
        <f>IF($L1868="None","",IF(ISERROR(VLOOKUP($L1868,Info!$B$4:$B$266,1,FALSE)),"",VLOOKUP($L1868,Info!$B$4:$L$266,4,FALSE)))</f>
        <v/>
      </c>
      <c r="AF1868" s="1" t="str">
        <f>IF($L1868="None","",IF(ISERROR(VLOOKUP($L1868,Info!$B$4:$B$266,1,FALSE)),"",VLOOKUP($L1868,Info!$B$4:$L$266,6,FALSE)))</f>
        <v/>
      </c>
      <c r="AG1868" s="1"/>
      <c r="AH1868" s="33" t="str" cm="1">
        <f t="array" ref="AH1868">IF(AND(L1868&lt;&gt;"",O1868&lt;&gt;"",R1868:S1868&lt;&gt;"",W1868:X1868&lt;&gt;"",Z1868:AA1868&lt;&gt;"",AC1868&lt;&gt;""),"Good","Bad")</f>
        <v>Bad</v>
      </c>
      <c r="AL1868" t="str" cm="1">
        <f t="array" ref="AL1868">IF(R1868&gt;0,_xlfn.IFS(COUNTIF($L$20:L1868,"&lt;&gt;")&lt;101,1,COUNTIF($L$20:L1868,"&lt;&gt;")&lt;201,2,COUNTIF($L$20:L1868,"&lt;&gt;")&lt;301,3,COUNTIF($L$20:L1868,"&lt;&gt;")&lt;401,4,COUNTIF($L$20:L1868,"&lt;&gt;")&lt;501,5,COUNTIF($L$20:L1868,"&lt;&gt;")&lt;601,6,COUNTIF($L$20:L1868,"&lt;&gt;")&lt;701,7,COUNTIF($L$20:L1868,"&lt;&gt;")&lt;801,8,COUNTIF($L$20:L1868,"&lt;&gt;")&lt;901,9,COUNTIF($L$20:L1868,"&lt;&gt;")&lt;1001,10,COUNTIF($L$20:L1868,"&lt;&gt;")&lt;1101,11,COUNTIF($L$20:L1868,"&lt;&gt;")&lt;1201,12,COUNTIF($L$20:L1868,"&lt;&gt;")&lt;1301,13,COUNTIF($L$20:L1868,"&lt;&gt;")&lt;1401,14,COUNTIF($L$20:L1868,"&lt;&gt;")&lt;1501,15,COUNTIF($L$20:L1868,"&lt;&gt;")&lt;1601,16,COUNTIF($L$20:L1868,"&lt;&gt;")&lt;1701,17,COUNTIF($L$20:L1868,"&lt;&gt;")&lt;1801,18,COUNTIF($L$20:L1868,"&lt;&gt;")&lt;1901,19,COUNTIF($L$20:L1868,"&lt;&gt;")&lt;2001,20,COUNTIF($L$20:L1868,"&lt;&gt;")&lt;2101,21,COUNTIF($L$20:L1868,"&lt;&gt;")&lt;2201,22,COUNTIF($L$20:L1868,"&lt;&gt;")&lt;2301,23,COUNTIF($L$20:L1868,"&lt;&gt;")&lt;2401,24,COUNTIF($L$20:L1868,"&lt;&gt;")&lt;2501,25,COUNTIF($L$20:L1868,"&lt;&gt;")&lt;2601,26,COUNTIF($L$20:L1868,"&lt;&gt;")&lt;2701,27,COUNTIF($L$20:L1868,"&lt;&gt;")&lt;2801,28,COUNTIF($L$20:L1868,"&lt;&gt;")&lt;2901,29,COUNTIF($L$20:L1868,"&lt;&gt;")&lt;3001,30),"")</f>
        <v/>
      </c>
      <c r="AM1868" t="str">
        <f t="shared" si="140"/>
        <v/>
      </c>
      <c r="AN1868" t="str">
        <f t="shared" si="144"/>
        <v/>
      </c>
      <c r="AP1868" t="str">
        <f t="shared" si="143"/>
        <v/>
      </c>
      <c r="AQ1868" t="str">
        <f>IF(AO1868="","",COUNTIFS(AM1868:$AM$3019,AO1868))</f>
        <v/>
      </c>
    </row>
    <row r="1869" spans="1:43" x14ac:dyDescent="0.25">
      <c r="A1869" s="6" t="str">
        <f>IF(COUNT($A$20:A1868)&lt;&gt;$B$4,IF(A1868="","",A1868+1),"")</f>
        <v/>
      </c>
      <c r="B1869" s="3"/>
      <c r="C1869" s="3"/>
      <c r="D1869" s="122"/>
      <c r="E1869" s="3"/>
      <c r="F1869" s="3"/>
      <c r="G1869" s="3"/>
      <c r="H1869" s="3"/>
      <c r="I1869" s="120"/>
      <c r="J1869" s="3"/>
      <c r="K1869" s="95" t="str" cm="1">
        <f t="array" ref="K1869">IF(OR($J$14 = "A",$J$14 = "B",$J$14 = "C"),IF(I1869="","",IF(LEN(I1869)&gt;2,_xlfn.IFS(ISNUMBER(SEARCH("_",I1869)),I1869,ISNUMBER(SEARCH(", ",I1869)),SUBSTITUTE(I1869,", ","_"),ISNUMBER(SEARCH("/ ",I1869)),SUBSTITUTE(I1869,"/ ","_"),ISNUMBER(SEARCH(",",I1869)),SUBSTITUTE(I1869,",","_"),ISNUMBER(SEARCH("/",I1869)),SUBSTITUTE(I1869,"/","_"),ISNUMBER(SEARCH("",I1869)),I1869),I1869)),IF(OR($J$14 = "J",$J$14 = "K"),"",IF(D1869="","",IF(LEN(D1869)&gt;2,_xlfn.IFS(ISNUMBER(SEARCH("_",D1869)),D1869,ISNUMBER(SEARCH(", ",D1869)),SUBSTITUTE(D1869,", ","_"),ISNUMBER(SEARCH("/ ",D1869)),SUBSTITUTE(D1869,"/ ","_"),ISNUMBER(SEARCH(",",D1869)),SUBSTITUTE(D1869,",","_"),ISNUMBER(SEARCH("/",D1869)),SUBSTITUTE(D1869,"/","_"),ISNUMBER(SEARCH("",D1869)),D1869),D1869))))</f>
        <v/>
      </c>
      <c r="L1869" s="1"/>
      <c r="M1869" s="1" t="str">
        <f t="shared" si="141"/>
        <v/>
      </c>
      <c r="N1869" s="94" t="str">
        <f>IF($L1869="None","",IF(ISERROR(VLOOKUP($L1869,Info!$B$4:$B$266,1,FALSE)),"",VLOOKUP($L1869,Info!$B$4:$L$266,5,FALSE)))</f>
        <v/>
      </c>
      <c r="O1869" s="94" t="str">
        <f>IF(K1869="","",IF(AND($J$12&lt;&gt;"ABC",N1869="3"),"BAC",IF(N1869="3","ABC",IF($J$12&lt;&gt;"ABC",IF($J$10="Standard",VLOOKUP(K1869,Info!$BE$4:$BF$481,2,FALSE),VLOOKUP(K1869,Info!$BI$4:$BJ$482,2,FALSE)),IF($J$10="Standard",VLOOKUP(K1869,Info!$AG$4:$AH$2994,2,FALSE),VLOOKUP(K1869,Info!$AK$4:$AL$2997,2,FALSE))))))</f>
        <v/>
      </c>
      <c r="P1869" s="94" t="str">
        <f>IF($L1869="None","",IF(ISERROR(VLOOKUP($L1869,Info!$B$4:$B$266,1,FALSE)),"",VLOOKUP($L1869,Info!$B$4:$L$266,3,FALSE)))</f>
        <v/>
      </c>
      <c r="Q1869" s="96" t="str">
        <f>IF($L1869="None","",IF(ISERROR(VLOOKUP($L1869,Info!$B$4:$B$266,1,FALSE)),"",VLOOKUP($L1869,Info!$B$4:$L$266,4,FALSE)))</f>
        <v/>
      </c>
      <c r="R1869" s="1"/>
      <c r="S1869" s="6" t="str">
        <f t="shared" si="142"/>
        <v/>
      </c>
      <c r="T1869" s="6" t="str">
        <f>IF($L1869="None","",IF(ISERROR(VLOOKUP($L1869,Info!$B$4:$B$266,1,FALSE)),"",VLOOKUP($L1869,Info!$B$4:$L$266,11,FALSE)))</f>
        <v/>
      </c>
      <c r="U1869" s="1"/>
      <c r="V1869" s="1"/>
      <c r="W1869" s="1"/>
      <c r="X1869" s="1" t="str">
        <f>IF($L1869="None","",IF(ISERROR(VLOOKUP($L1869,Info!$B$4:$B$266,1,FALSE)),"",IF(OR(W1869="Metallic Liquid Tight",W1869="Non-Metallic Liquid Tight",W1869="LSZH",W1869="Greenfield"),VLOOKUP($L1869,Info!$B$4:$L$266,7,FALSE),"N/A")))</f>
        <v/>
      </c>
      <c r="Y1869" s="1"/>
      <c r="Z1869" s="96" t="str">
        <f>IF($L1869="None","",IF(ISERROR(VLOOKUP($L1869,Info!$B$4:$B$266,1,FALSE)),"",VLOOKUP($L1869,Info!$B$4:$L$266,9,FALSE)))</f>
        <v/>
      </c>
      <c r="AA1869" s="96" t="str">
        <f>IF($L1869="None","",IF(ISERROR(VLOOKUP($L1869,Info!$B$4:$B$266,1,FALSE)),"",VLOOKUP($L1869,Info!$B$4:$L$266,8,FALSE)))</f>
        <v/>
      </c>
      <c r="AB1869" s="96" t="str">
        <f>IF($L1869="None","",IF(ISERROR(VLOOKUP($L1869,Info!$B$4:$B$266,1,FALSE)),"",VLOOKUP($L1869,Info!$B$4:$L$266,10,FALSE)))</f>
        <v/>
      </c>
      <c r="AC1869" s="1" t="str">
        <f>IF(W1869="SO Cable","Black,White",IF(O1869="","",IF(P1869="","",IF($J$12&lt;&gt;"ABC",IF(P1869&lt;="250",VLOOKUP(O1869,Info!$AZ$4:$BB$22,3,FALSE),VLOOKUP(O1869,Info!$AZ$23:$BB$39,3,FALSE)),IF(P1869&lt;="250",VLOOKUP(O1869,Info!$AO$4:$AQ$22,3,FALSE),VLOOKUP(O1869,Info!$AO$23:$AP$39,3,FALSE))))))</f>
        <v/>
      </c>
      <c r="AD1869" s="1"/>
      <c r="AE1869" s="1" t="str">
        <f>IF($L1869="None","",IF(ISERROR(VLOOKUP($L1869,Info!$B$4:$B$266,1,FALSE)),"",VLOOKUP($L1869,Info!$B$4:$L$266,4,FALSE)))</f>
        <v/>
      </c>
      <c r="AF1869" s="1" t="str">
        <f>IF($L1869="None","",IF(ISERROR(VLOOKUP($L1869,Info!$B$4:$B$266,1,FALSE)),"",VLOOKUP($L1869,Info!$B$4:$L$266,6,FALSE)))</f>
        <v/>
      </c>
      <c r="AG1869" s="1"/>
      <c r="AH1869" s="33" t="str" cm="1">
        <f t="array" ref="AH1869">IF(AND(L1869&lt;&gt;"",O1869&lt;&gt;"",R1869:S1869&lt;&gt;"",W1869:X1869&lt;&gt;"",Z1869:AA1869&lt;&gt;"",AC1869&lt;&gt;""),"Good","Bad")</f>
        <v>Bad</v>
      </c>
      <c r="AL1869" t="str" cm="1">
        <f t="array" ref="AL1869">IF(R1869&gt;0,_xlfn.IFS(COUNTIF($L$20:L1869,"&lt;&gt;")&lt;101,1,COUNTIF($L$20:L1869,"&lt;&gt;")&lt;201,2,COUNTIF($L$20:L1869,"&lt;&gt;")&lt;301,3,COUNTIF($L$20:L1869,"&lt;&gt;")&lt;401,4,COUNTIF($L$20:L1869,"&lt;&gt;")&lt;501,5,COUNTIF($L$20:L1869,"&lt;&gt;")&lt;601,6,COUNTIF($L$20:L1869,"&lt;&gt;")&lt;701,7,COUNTIF($L$20:L1869,"&lt;&gt;")&lt;801,8,COUNTIF($L$20:L1869,"&lt;&gt;")&lt;901,9,COUNTIF($L$20:L1869,"&lt;&gt;")&lt;1001,10,COUNTIF($L$20:L1869,"&lt;&gt;")&lt;1101,11,COUNTIF($L$20:L1869,"&lt;&gt;")&lt;1201,12,COUNTIF($L$20:L1869,"&lt;&gt;")&lt;1301,13,COUNTIF($L$20:L1869,"&lt;&gt;")&lt;1401,14,COUNTIF($L$20:L1869,"&lt;&gt;")&lt;1501,15,COUNTIF($L$20:L1869,"&lt;&gt;")&lt;1601,16,COUNTIF($L$20:L1869,"&lt;&gt;")&lt;1701,17,COUNTIF($L$20:L1869,"&lt;&gt;")&lt;1801,18,COUNTIF($L$20:L1869,"&lt;&gt;")&lt;1901,19,COUNTIF($L$20:L1869,"&lt;&gt;")&lt;2001,20,COUNTIF($L$20:L1869,"&lt;&gt;")&lt;2101,21,COUNTIF($L$20:L1869,"&lt;&gt;")&lt;2201,22,COUNTIF($L$20:L1869,"&lt;&gt;")&lt;2301,23,COUNTIF($L$20:L1869,"&lt;&gt;")&lt;2401,24,COUNTIF($L$20:L1869,"&lt;&gt;")&lt;2501,25,COUNTIF($L$20:L1869,"&lt;&gt;")&lt;2601,26,COUNTIF($L$20:L1869,"&lt;&gt;")&lt;2701,27,COUNTIF($L$20:L1869,"&lt;&gt;")&lt;2801,28,COUNTIF($L$20:L1869,"&lt;&gt;")&lt;2901,29,COUNTIF($L$20:L1869,"&lt;&gt;")&lt;3001,30),"")</f>
        <v/>
      </c>
      <c r="AM1869" t="str">
        <f t="shared" si="140"/>
        <v/>
      </c>
      <c r="AN1869" t="str">
        <f t="shared" si="144"/>
        <v/>
      </c>
      <c r="AP1869" t="str">
        <f t="shared" si="143"/>
        <v/>
      </c>
      <c r="AQ1869" t="str">
        <f>IF(AO1869="","",COUNTIFS(AM1869:$AM$3019,AO1869))</f>
        <v/>
      </c>
    </row>
    <row r="1870" spans="1:43" x14ac:dyDescent="0.25">
      <c r="A1870" s="6" t="str">
        <f>IF(COUNT($A$20:A1869)&lt;&gt;$B$4,IF(A1869="","",A1869+1),"")</f>
        <v/>
      </c>
      <c r="B1870" s="3"/>
      <c r="C1870" s="3"/>
      <c r="D1870" s="122"/>
      <c r="E1870" s="3"/>
      <c r="F1870" s="3"/>
      <c r="G1870" s="3"/>
      <c r="H1870" s="3"/>
      <c r="I1870" s="120"/>
      <c r="J1870" s="3"/>
      <c r="K1870" s="95" t="str" cm="1">
        <f t="array" ref="K1870">IF(OR($J$14 = "A",$J$14 = "B",$J$14 = "C"),IF(I1870="","",IF(LEN(I1870)&gt;2,_xlfn.IFS(ISNUMBER(SEARCH("_",I1870)),I1870,ISNUMBER(SEARCH(", ",I1870)),SUBSTITUTE(I1870,", ","_"),ISNUMBER(SEARCH("/ ",I1870)),SUBSTITUTE(I1870,"/ ","_"),ISNUMBER(SEARCH(",",I1870)),SUBSTITUTE(I1870,",","_"),ISNUMBER(SEARCH("/",I1870)),SUBSTITUTE(I1870,"/","_"),ISNUMBER(SEARCH("",I1870)),I1870),I1870)),IF(OR($J$14 = "J",$J$14 = "K"),"",IF(D1870="","",IF(LEN(D1870)&gt;2,_xlfn.IFS(ISNUMBER(SEARCH("_",D1870)),D1870,ISNUMBER(SEARCH(", ",D1870)),SUBSTITUTE(D1870,", ","_"),ISNUMBER(SEARCH("/ ",D1870)),SUBSTITUTE(D1870,"/ ","_"),ISNUMBER(SEARCH(",",D1870)),SUBSTITUTE(D1870,",","_"),ISNUMBER(SEARCH("/",D1870)),SUBSTITUTE(D1870,"/","_"),ISNUMBER(SEARCH("",D1870)),D1870),D1870))))</f>
        <v/>
      </c>
      <c r="L1870" s="1"/>
      <c r="M1870" s="1" t="str">
        <f t="shared" si="141"/>
        <v/>
      </c>
      <c r="N1870" s="94" t="str">
        <f>IF($L1870="None","",IF(ISERROR(VLOOKUP($L1870,Info!$B$4:$B$266,1,FALSE)),"",VLOOKUP($L1870,Info!$B$4:$L$266,5,FALSE)))</f>
        <v/>
      </c>
      <c r="O1870" s="94" t="str">
        <f>IF(K1870="","",IF(AND($J$12&lt;&gt;"ABC",N1870="3"),"BAC",IF(N1870="3","ABC",IF($J$12&lt;&gt;"ABC",IF($J$10="Standard",VLOOKUP(K1870,Info!$BE$4:$BF$481,2,FALSE),VLOOKUP(K1870,Info!$BI$4:$BJ$482,2,FALSE)),IF($J$10="Standard",VLOOKUP(K1870,Info!$AG$4:$AH$2994,2,FALSE),VLOOKUP(K1870,Info!$AK$4:$AL$2997,2,FALSE))))))</f>
        <v/>
      </c>
      <c r="P1870" s="94" t="str">
        <f>IF($L1870="None","",IF(ISERROR(VLOOKUP($L1870,Info!$B$4:$B$266,1,FALSE)),"",VLOOKUP($L1870,Info!$B$4:$L$266,3,FALSE)))</f>
        <v/>
      </c>
      <c r="Q1870" s="96" t="str">
        <f>IF($L1870="None","",IF(ISERROR(VLOOKUP($L1870,Info!$B$4:$B$266,1,FALSE)),"",VLOOKUP($L1870,Info!$B$4:$L$266,4,FALSE)))</f>
        <v/>
      </c>
      <c r="R1870" s="1"/>
      <c r="S1870" s="6" t="str">
        <f t="shared" si="142"/>
        <v/>
      </c>
      <c r="T1870" s="6" t="str">
        <f>IF($L1870="None","",IF(ISERROR(VLOOKUP($L1870,Info!$B$4:$B$266,1,FALSE)),"",VLOOKUP($L1870,Info!$B$4:$L$266,11,FALSE)))</f>
        <v/>
      </c>
      <c r="U1870" s="1"/>
      <c r="V1870" s="1"/>
      <c r="W1870" s="1"/>
      <c r="X1870" s="1" t="str">
        <f>IF($L1870="None","",IF(ISERROR(VLOOKUP($L1870,Info!$B$4:$B$266,1,FALSE)),"",IF(OR(W1870="Metallic Liquid Tight",W1870="Non-Metallic Liquid Tight",W1870="LSZH",W1870="Greenfield"),VLOOKUP($L1870,Info!$B$4:$L$266,7,FALSE),"N/A")))</f>
        <v/>
      </c>
      <c r="Y1870" s="1"/>
      <c r="Z1870" s="96" t="str">
        <f>IF($L1870="None","",IF(ISERROR(VLOOKUP($L1870,Info!$B$4:$B$266,1,FALSE)),"",VLOOKUP($L1870,Info!$B$4:$L$266,9,FALSE)))</f>
        <v/>
      </c>
      <c r="AA1870" s="96" t="str">
        <f>IF($L1870="None","",IF(ISERROR(VLOOKUP($L1870,Info!$B$4:$B$266,1,FALSE)),"",VLOOKUP($L1870,Info!$B$4:$L$266,8,FALSE)))</f>
        <v/>
      </c>
      <c r="AB1870" s="96" t="str">
        <f>IF($L1870="None","",IF(ISERROR(VLOOKUP($L1870,Info!$B$4:$B$266,1,FALSE)),"",VLOOKUP($L1870,Info!$B$4:$L$266,10,FALSE)))</f>
        <v/>
      </c>
      <c r="AC1870" s="1" t="str">
        <f>IF(W1870="SO Cable","Black,White",IF(O1870="","",IF(P1870="","",IF($J$12&lt;&gt;"ABC",IF(P1870&lt;="250",VLOOKUP(O1870,Info!$AZ$4:$BB$22,3,FALSE),VLOOKUP(O1870,Info!$AZ$23:$BB$39,3,FALSE)),IF(P1870&lt;="250",VLOOKUP(O1870,Info!$AO$4:$AQ$22,3,FALSE),VLOOKUP(O1870,Info!$AO$23:$AP$39,3,FALSE))))))</f>
        <v/>
      </c>
      <c r="AD1870" s="1"/>
      <c r="AE1870" s="1" t="str">
        <f>IF($L1870="None","",IF(ISERROR(VLOOKUP($L1870,Info!$B$4:$B$266,1,FALSE)),"",VLOOKUP($L1870,Info!$B$4:$L$266,4,FALSE)))</f>
        <v/>
      </c>
      <c r="AF1870" s="1" t="str">
        <f>IF($L1870="None","",IF(ISERROR(VLOOKUP($L1870,Info!$B$4:$B$266,1,FALSE)),"",VLOOKUP($L1870,Info!$B$4:$L$266,6,FALSE)))</f>
        <v/>
      </c>
      <c r="AG1870" s="1"/>
      <c r="AH1870" s="33" t="str" cm="1">
        <f t="array" ref="AH1870">IF(AND(L1870&lt;&gt;"",O1870&lt;&gt;"",R1870:S1870&lt;&gt;"",W1870:X1870&lt;&gt;"",Z1870:AA1870&lt;&gt;"",AC1870&lt;&gt;""),"Good","Bad")</f>
        <v>Bad</v>
      </c>
      <c r="AL1870" t="str" cm="1">
        <f t="array" ref="AL1870">IF(R1870&gt;0,_xlfn.IFS(COUNTIF($L$20:L1870,"&lt;&gt;")&lt;101,1,COUNTIF($L$20:L1870,"&lt;&gt;")&lt;201,2,COUNTIF($L$20:L1870,"&lt;&gt;")&lt;301,3,COUNTIF($L$20:L1870,"&lt;&gt;")&lt;401,4,COUNTIF($L$20:L1870,"&lt;&gt;")&lt;501,5,COUNTIF($L$20:L1870,"&lt;&gt;")&lt;601,6,COUNTIF($L$20:L1870,"&lt;&gt;")&lt;701,7,COUNTIF($L$20:L1870,"&lt;&gt;")&lt;801,8,COUNTIF($L$20:L1870,"&lt;&gt;")&lt;901,9,COUNTIF($L$20:L1870,"&lt;&gt;")&lt;1001,10,COUNTIF($L$20:L1870,"&lt;&gt;")&lt;1101,11,COUNTIF($L$20:L1870,"&lt;&gt;")&lt;1201,12,COUNTIF($L$20:L1870,"&lt;&gt;")&lt;1301,13,COUNTIF($L$20:L1870,"&lt;&gt;")&lt;1401,14,COUNTIF($L$20:L1870,"&lt;&gt;")&lt;1501,15,COUNTIF($L$20:L1870,"&lt;&gt;")&lt;1601,16,COUNTIF($L$20:L1870,"&lt;&gt;")&lt;1701,17,COUNTIF($L$20:L1870,"&lt;&gt;")&lt;1801,18,COUNTIF($L$20:L1870,"&lt;&gt;")&lt;1901,19,COUNTIF($L$20:L1870,"&lt;&gt;")&lt;2001,20,COUNTIF($L$20:L1870,"&lt;&gt;")&lt;2101,21,COUNTIF($L$20:L1870,"&lt;&gt;")&lt;2201,22,COUNTIF($L$20:L1870,"&lt;&gt;")&lt;2301,23,COUNTIF($L$20:L1870,"&lt;&gt;")&lt;2401,24,COUNTIF($L$20:L1870,"&lt;&gt;")&lt;2501,25,COUNTIF($L$20:L1870,"&lt;&gt;")&lt;2601,26,COUNTIF($L$20:L1870,"&lt;&gt;")&lt;2701,27,COUNTIF($L$20:L1870,"&lt;&gt;")&lt;2801,28,COUNTIF($L$20:L1870,"&lt;&gt;")&lt;2901,29,COUNTIF($L$20:L1870,"&lt;&gt;")&lt;3001,30),"")</f>
        <v/>
      </c>
      <c r="AM1870" t="str">
        <f t="shared" si="140"/>
        <v/>
      </c>
      <c r="AN1870" t="str">
        <f t="shared" si="144"/>
        <v/>
      </c>
      <c r="AP1870" t="str">
        <f t="shared" si="143"/>
        <v/>
      </c>
      <c r="AQ1870" t="str">
        <f>IF(AO1870="","",COUNTIFS(AM1870:$AM$3019,AO1870))</f>
        <v/>
      </c>
    </row>
    <row r="1871" spans="1:43" x14ac:dyDescent="0.25">
      <c r="A1871" s="6" t="str">
        <f>IF(COUNT($A$20:A1870)&lt;&gt;$B$4,IF(A1870="","",A1870+1),"")</f>
        <v/>
      </c>
      <c r="B1871" s="3"/>
      <c r="C1871" s="3"/>
      <c r="D1871" s="122"/>
      <c r="E1871" s="3"/>
      <c r="F1871" s="3"/>
      <c r="G1871" s="3"/>
      <c r="H1871" s="3"/>
      <c r="I1871" s="120"/>
      <c r="J1871" s="3"/>
      <c r="K1871" s="95" t="str" cm="1">
        <f t="array" ref="K1871">IF(OR($J$14 = "A",$J$14 = "B",$J$14 = "C"),IF(I1871="","",IF(LEN(I1871)&gt;2,_xlfn.IFS(ISNUMBER(SEARCH("_",I1871)),I1871,ISNUMBER(SEARCH(", ",I1871)),SUBSTITUTE(I1871,", ","_"),ISNUMBER(SEARCH("/ ",I1871)),SUBSTITUTE(I1871,"/ ","_"),ISNUMBER(SEARCH(",",I1871)),SUBSTITUTE(I1871,",","_"),ISNUMBER(SEARCH("/",I1871)),SUBSTITUTE(I1871,"/","_"),ISNUMBER(SEARCH("",I1871)),I1871),I1871)),IF(OR($J$14 = "J",$J$14 = "K"),"",IF(D1871="","",IF(LEN(D1871)&gt;2,_xlfn.IFS(ISNUMBER(SEARCH("_",D1871)),D1871,ISNUMBER(SEARCH(", ",D1871)),SUBSTITUTE(D1871,", ","_"),ISNUMBER(SEARCH("/ ",D1871)),SUBSTITUTE(D1871,"/ ","_"),ISNUMBER(SEARCH(",",D1871)),SUBSTITUTE(D1871,",","_"),ISNUMBER(SEARCH("/",D1871)),SUBSTITUTE(D1871,"/","_"),ISNUMBER(SEARCH("",D1871)),D1871),D1871))))</f>
        <v/>
      </c>
      <c r="L1871" s="1"/>
      <c r="M1871" s="1" t="str">
        <f t="shared" si="141"/>
        <v/>
      </c>
      <c r="N1871" s="94" t="str">
        <f>IF($L1871="None","",IF(ISERROR(VLOOKUP($L1871,Info!$B$4:$B$266,1,FALSE)),"",VLOOKUP($L1871,Info!$B$4:$L$266,5,FALSE)))</f>
        <v/>
      </c>
      <c r="O1871" s="94" t="str">
        <f>IF(K1871="","",IF(AND($J$12&lt;&gt;"ABC",N1871="3"),"BAC",IF(N1871="3","ABC",IF($J$12&lt;&gt;"ABC",IF($J$10="Standard",VLOOKUP(K1871,Info!$BE$4:$BF$481,2,FALSE),VLOOKUP(K1871,Info!$BI$4:$BJ$482,2,FALSE)),IF($J$10="Standard",VLOOKUP(K1871,Info!$AG$4:$AH$2994,2,FALSE),VLOOKUP(K1871,Info!$AK$4:$AL$2997,2,FALSE))))))</f>
        <v/>
      </c>
      <c r="P1871" s="94" t="str">
        <f>IF($L1871="None","",IF(ISERROR(VLOOKUP($L1871,Info!$B$4:$B$266,1,FALSE)),"",VLOOKUP($L1871,Info!$B$4:$L$266,3,FALSE)))</f>
        <v/>
      </c>
      <c r="Q1871" s="96" t="str">
        <f>IF($L1871="None","",IF(ISERROR(VLOOKUP($L1871,Info!$B$4:$B$266,1,FALSE)),"",VLOOKUP($L1871,Info!$B$4:$L$266,4,FALSE)))</f>
        <v/>
      </c>
      <c r="R1871" s="1"/>
      <c r="S1871" s="6" t="str">
        <f t="shared" si="142"/>
        <v/>
      </c>
      <c r="T1871" s="6" t="str">
        <f>IF($L1871="None","",IF(ISERROR(VLOOKUP($L1871,Info!$B$4:$B$266,1,FALSE)),"",VLOOKUP($L1871,Info!$B$4:$L$266,11,FALSE)))</f>
        <v/>
      </c>
      <c r="U1871" s="1"/>
      <c r="V1871" s="1"/>
      <c r="W1871" s="1"/>
      <c r="X1871" s="1" t="str">
        <f>IF($L1871="None","",IF(ISERROR(VLOOKUP($L1871,Info!$B$4:$B$266,1,FALSE)),"",IF(OR(W1871="Metallic Liquid Tight",W1871="Non-Metallic Liquid Tight",W1871="LSZH",W1871="Greenfield"),VLOOKUP($L1871,Info!$B$4:$L$266,7,FALSE),"N/A")))</f>
        <v/>
      </c>
      <c r="Y1871" s="1"/>
      <c r="Z1871" s="96" t="str">
        <f>IF($L1871="None","",IF(ISERROR(VLOOKUP($L1871,Info!$B$4:$B$266,1,FALSE)),"",VLOOKUP($L1871,Info!$B$4:$L$266,9,FALSE)))</f>
        <v/>
      </c>
      <c r="AA1871" s="96" t="str">
        <f>IF($L1871="None","",IF(ISERROR(VLOOKUP($L1871,Info!$B$4:$B$266,1,FALSE)),"",VLOOKUP($L1871,Info!$B$4:$L$266,8,FALSE)))</f>
        <v/>
      </c>
      <c r="AB1871" s="96" t="str">
        <f>IF($L1871="None","",IF(ISERROR(VLOOKUP($L1871,Info!$B$4:$B$266,1,FALSE)),"",VLOOKUP($L1871,Info!$B$4:$L$266,10,FALSE)))</f>
        <v/>
      </c>
      <c r="AC1871" s="1" t="str">
        <f>IF(W1871="SO Cable","Black,White",IF(O1871="","",IF(P1871="","",IF($J$12&lt;&gt;"ABC",IF(P1871&lt;="250",VLOOKUP(O1871,Info!$AZ$4:$BB$22,3,FALSE),VLOOKUP(O1871,Info!$AZ$23:$BB$39,3,FALSE)),IF(P1871&lt;="250",VLOOKUP(O1871,Info!$AO$4:$AQ$22,3,FALSE),VLOOKUP(O1871,Info!$AO$23:$AP$39,3,FALSE))))))</f>
        <v/>
      </c>
      <c r="AD1871" s="1"/>
      <c r="AE1871" s="1" t="str">
        <f>IF($L1871="None","",IF(ISERROR(VLOOKUP($L1871,Info!$B$4:$B$266,1,FALSE)),"",VLOOKUP($L1871,Info!$B$4:$L$266,4,FALSE)))</f>
        <v/>
      </c>
      <c r="AF1871" s="1" t="str">
        <f>IF($L1871="None","",IF(ISERROR(VLOOKUP($L1871,Info!$B$4:$B$266,1,FALSE)),"",VLOOKUP($L1871,Info!$B$4:$L$266,6,FALSE)))</f>
        <v/>
      </c>
      <c r="AG1871" s="1"/>
      <c r="AH1871" s="33" t="str" cm="1">
        <f t="array" ref="AH1871">IF(AND(L1871&lt;&gt;"",O1871&lt;&gt;"",R1871:S1871&lt;&gt;"",W1871:X1871&lt;&gt;"",Z1871:AA1871&lt;&gt;"",AC1871&lt;&gt;""),"Good","Bad")</f>
        <v>Bad</v>
      </c>
      <c r="AL1871" t="str" cm="1">
        <f t="array" ref="AL1871">IF(R1871&gt;0,_xlfn.IFS(COUNTIF($L$20:L1871,"&lt;&gt;")&lt;101,1,COUNTIF($L$20:L1871,"&lt;&gt;")&lt;201,2,COUNTIF($L$20:L1871,"&lt;&gt;")&lt;301,3,COUNTIF($L$20:L1871,"&lt;&gt;")&lt;401,4,COUNTIF($L$20:L1871,"&lt;&gt;")&lt;501,5,COUNTIF($L$20:L1871,"&lt;&gt;")&lt;601,6,COUNTIF($L$20:L1871,"&lt;&gt;")&lt;701,7,COUNTIF($L$20:L1871,"&lt;&gt;")&lt;801,8,COUNTIF($L$20:L1871,"&lt;&gt;")&lt;901,9,COUNTIF($L$20:L1871,"&lt;&gt;")&lt;1001,10,COUNTIF($L$20:L1871,"&lt;&gt;")&lt;1101,11,COUNTIF($L$20:L1871,"&lt;&gt;")&lt;1201,12,COUNTIF($L$20:L1871,"&lt;&gt;")&lt;1301,13,COUNTIF($L$20:L1871,"&lt;&gt;")&lt;1401,14,COUNTIF($L$20:L1871,"&lt;&gt;")&lt;1501,15,COUNTIF($L$20:L1871,"&lt;&gt;")&lt;1601,16,COUNTIF($L$20:L1871,"&lt;&gt;")&lt;1701,17,COUNTIF($L$20:L1871,"&lt;&gt;")&lt;1801,18,COUNTIF($L$20:L1871,"&lt;&gt;")&lt;1901,19,COUNTIF($L$20:L1871,"&lt;&gt;")&lt;2001,20,COUNTIF($L$20:L1871,"&lt;&gt;")&lt;2101,21,COUNTIF($L$20:L1871,"&lt;&gt;")&lt;2201,22,COUNTIF($L$20:L1871,"&lt;&gt;")&lt;2301,23,COUNTIF($L$20:L1871,"&lt;&gt;")&lt;2401,24,COUNTIF($L$20:L1871,"&lt;&gt;")&lt;2501,25,COUNTIF($L$20:L1871,"&lt;&gt;")&lt;2601,26,COUNTIF($L$20:L1871,"&lt;&gt;")&lt;2701,27,COUNTIF($L$20:L1871,"&lt;&gt;")&lt;2801,28,COUNTIF($L$20:L1871,"&lt;&gt;")&lt;2901,29,COUNTIF($L$20:L1871,"&lt;&gt;")&lt;3001,30),"")</f>
        <v/>
      </c>
      <c r="AM1871" t="str">
        <f t="shared" si="140"/>
        <v/>
      </c>
      <c r="AN1871" t="str">
        <f t="shared" si="144"/>
        <v/>
      </c>
      <c r="AP1871" t="str">
        <f t="shared" si="143"/>
        <v/>
      </c>
      <c r="AQ1871" t="str">
        <f>IF(AO1871="","",COUNTIFS(AM1871:$AM$3019,AO1871))</f>
        <v/>
      </c>
    </row>
    <row r="1872" spans="1:43" x14ac:dyDescent="0.25">
      <c r="A1872" s="6" t="str">
        <f>IF(COUNT($A$20:A1871)&lt;&gt;$B$4,IF(A1871="","",A1871+1),"")</f>
        <v/>
      </c>
      <c r="B1872" s="3"/>
      <c r="C1872" s="3"/>
      <c r="D1872" s="122"/>
      <c r="E1872" s="3"/>
      <c r="F1872" s="3"/>
      <c r="G1872" s="3"/>
      <c r="H1872" s="3"/>
      <c r="I1872" s="120"/>
      <c r="J1872" s="3"/>
      <c r="K1872" s="95" t="str" cm="1">
        <f t="array" ref="K1872">IF(OR($J$14 = "A",$J$14 = "B",$J$14 = "C"),IF(I1872="","",IF(LEN(I1872)&gt;2,_xlfn.IFS(ISNUMBER(SEARCH("_",I1872)),I1872,ISNUMBER(SEARCH(", ",I1872)),SUBSTITUTE(I1872,", ","_"),ISNUMBER(SEARCH("/ ",I1872)),SUBSTITUTE(I1872,"/ ","_"),ISNUMBER(SEARCH(",",I1872)),SUBSTITUTE(I1872,",","_"),ISNUMBER(SEARCH("/",I1872)),SUBSTITUTE(I1872,"/","_"),ISNUMBER(SEARCH("",I1872)),I1872),I1872)),IF(OR($J$14 = "J",$J$14 = "K"),"",IF(D1872="","",IF(LEN(D1872)&gt;2,_xlfn.IFS(ISNUMBER(SEARCH("_",D1872)),D1872,ISNUMBER(SEARCH(", ",D1872)),SUBSTITUTE(D1872,", ","_"),ISNUMBER(SEARCH("/ ",D1872)),SUBSTITUTE(D1872,"/ ","_"),ISNUMBER(SEARCH(",",D1872)),SUBSTITUTE(D1872,",","_"),ISNUMBER(SEARCH("/",D1872)),SUBSTITUTE(D1872,"/","_"),ISNUMBER(SEARCH("",D1872)),D1872),D1872))))</f>
        <v/>
      </c>
      <c r="L1872" s="1"/>
      <c r="M1872" s="1" t="str">
        <f t="shared" si="141"/>
        <v/>
      </c>
      <c r="N1872" s="94" t="str">
        <f>IF($L1872="None","",IF(ISERROR(VLOOKUP($L1872,Info!$B$4:$B$266,1,FALSE)),"",VLOOKUP($L1872,Info!$B$4:$L$266,5,FALSE)))</f>
        <v/>
      </c>
      <c r="O1872" s="94" t="str">
        <f>IF(K1872="","",IF(AND($J$12&lt;&gt;"ABC",N1872="3"),"BAC",IF(N1872="3","ABC",IF($J$12&lt;&gt;"ABC",IF($J$10="Standard",VLOOKUP(K1872,Info!$BE$4:$BF$481,2,FALSE),VLOOKUP(K1872,Info!$BI$4:$BJ$482,2,FALSE)),IF($J$10="Standard",VLOOKUP(K1872,Info!$AG$4:$AH$2994,2,FALSE),VLOOKUP(K1872,Info!$AK$4:$AL$2997,2,FALSE))))))</f>
        <v/>
      </c>
      <c r="P1872" s="94" t="str">
        <f>IF($L1872="None","",IF(ISERROR(VLOOKUP($L1872,Info!$B$4:$B$266,1,FALSE)),"",VLOOKUP($L1872,Info!$B$4:$L$266,3,FALSE)))</f>
        <v/>
      </c>
      <c r="Q1872" s="96" t="str">
        <f>IF($L1872="None","",IF(ISERROR(VLOOKUP($L1872,Info!$B$4:$B$266,1,FALSE)),"",VLOOKUP($L1872,Info!$B$4:$L$266,4,FALSE)))</f>
        <v/>
      </c>
      <c r="R1872" s="1"/>
      <c r="S1872" s="6" t="str">
        <f t="shared" si="142"/>
        <v/>
      </c>
      <c r="T1872" s="6" t="str">
        <f>IF($L1872="None","",IF(ISERROR(VLOOKUP($L1872,Info!$B$4:$B$266,1,FALSE)),"",VLOOKUP($L1872,Info!$B$4:$L$266,11,FALSE)))</f>
        <v/>
      </c>
      <c r="U1872" s="1"/>
      <c r="V1872" s="1"/>
      <c r="W1872" s="1"/>
      <c r="X1872" s="1" t="str">
        <f>IF($L1872="None","",IF(ISERROR(VLOOKUP($L1872,Info!$B$4:$B$266,1,FALSE)),"",IF(OR(W1872="Metallic Liquid Tight",W1872="Non-Metallic Liquid Tight",W1872="LSZH",W1872="Greenfield"),VLOOKUP($L1872,Info!$B$4:$L$266,7,FALSE),"N/A")))</f>
        <v/>
      </c>
      <c r="Y1872" s="1"/>
      <c r="Z1872" s="96" t="str">
        <f>IF($L1872="None","",IF(ISERROR(VLOOKUP($L1872,Info!$B$4:$B$266,1,FALSE)),"",VLOOKUP($L1872,Info!$B$4:$L$266,9,FALSE)))</f>
        <v/>
      </c>
      <c r="AA1872" s="96" t="str">
        <f>IF($L1872="None","",IF(ISERROR(VLOOKUP($L1872,Info!$B$4:$B$266,1,FALSE)),"",VLOOKUP($L1872,Info!$B$4:$L$266,8,FALSE)))</f>
        <v/>
      </c>
      <c r="AB1872" s="96" t="str">
        <f>IF($L1872="None","",IF(ISERROR(VLOOKUP($L1872,Info!$B$4:$B$266,1,FALSE)),"",VLOOKUP($L1872,Info!$B$4:$L$266,10,FALSE)))</f>
        <v/>
      </c>
      <c r="AC1872" s="1" t="str">
        <f>IF(W1872="SO Cable","Black,White",IF(O1872="","",IF(P1872="","",IF($J$12&lt;&gt;"ABC",IF(P1872&lt;="250",VLOOKUP(O1872,Info!$AZ$4:$BB$22,3,FALSE),VLOOKUP(O1872,Info!$AZ$23:$BB$39,3,FALSE)),IF(P1872&lt;="250",VLOOKUP(O1872,Info!$AO$4:$AQ$22,3,FALSE),VLOOKUP(O1872,Info!$AO$23:$AP$39,3,FALSE))))))</f>
        <v/>
      </c>
      <c r="AD1872" s="1"/>
      <c r="AE1872" s="1" t="str">
        <f>IF($L1872="None","",IF(ISERROR(VLOOKUP($L1872,Info!$B$4:$B$266,1,FALSE)),"",VLOOKUP($L1872,Info!$B$4:$L$266,4,FALSE)))</f>
        <v/>
      </c>
      <c r="AF1872" s="1" t="str">
        <f>IF($L1872="None","",IF(ISERROR(VLOOKUP($L1872,Info!$B$4:$B$266,1,FALSE)),"",VLOOKUP($L1872,Info!$B$4:$L$266,6,FALSE)))</f>
        <v/>
      </c>
      <c r="AG1872" s="1"/>
      <c r="AH1872" s="33" t="str" cm="1">
        <f t="array" ref="AH1872">IF(AND(L1872&lt;&gt;"",O1872&lt;&gt;"",R1872:S1872&lt;&gt;"",W1872:X1872&lt;&gt;"",Z1872:AA1872&lt;&gt;"",AC1872&lt;&gt;""),"Good","Bad")</f>
        <v>Bad</v>
      </c>
      <c r="AL1872" t="str" cm="1">
        <f t="array" ref="AL1872">IF(R1872&gt;0,_xlfn.IFS(COUNTIF($L$20:L1872,"&lt;&gt;")&lt;101,1,COUNTIF($L$20:L1872,"&lt;&gt;")&lt;201,2,COUNTIF($L$20:L1872,"&lt;&gt;")&lt;301,3,COUNTIF($L$20:L1872,"&lt;&gt;")&lt;401,4,COUNTIF($L$20:L1872,"&lt;&gt;")&lt;501,5,COUNTIF($L$20:L1872,"&lt;&gt;")&lt;601,6,COUNTIF($L$20:L1872,"&lt;&gt;")&lt;701,7,COUNTIF($L$20:L1872,"&lt;&gt;")&lt;801,8,COUNTIF($L$20:L1872,"&lt;&gt;")&lt;901,9,COUNTIF($L$20:L1872,"&lt;&gt;")&lt;1001,10,COUNTIF($L$20:L1872,"&lt;&gt;")&lt;1101,11,COUNTIF($L$20:L1872,"&lt;&gt;")&lt;1201,12,COUNTIF($L$20:L1872,"&lt;&gt;")&lt;1301,13,COUNTIF($L$20:L1872,"&lt;&gt;")&lt;1401,14,COUNTIF($L$20:L1872,"&lt;&gt;")&lt;1501,15,COUNTIF($L$20:L1872,"&lt;&gt;")&lt;1601,16,COUNTIF($L$20:L1872,"&lt;&gt;")&lt;1701,17,COUNTIF($L$20:L1872,"&lt;&gt;")&lt;1801,18,COUNTIF($L$20:L1872,"&lt;&gt;")&lt;1901,19,COUNTIF($L$20:L1872,"&lt;&gt;")&lt;2001,20,COUNTIF($L$20:L1872,"&lt;&gt;")&lt;2101,21,COUNTIF($L$20:L1872,"&lt;&gt;")&lt;2201,22,COUNTIF($L$20:L1872,"&lt;&gt;")&lt;2301,23,COUNTIF($L$20:L1872,"&lt;&gt;")&lt;2401,24,COUNTIF($L$20:L1872,"&lt;&gt;")&lt;2501,25,COUNTIF($L$20:L1872,"&lt;&gt;")&lt;2601,26,COUNTIF($L$20:L1872,"&lt;&gt;")&lt;2701,27,COUNTIF($L$20:L1872,"&lt;&gt;")&lt;2801,28,COUNTIF($L$20:L1872,"&lt;&gt;")&lt;2901,29,COUNTIF($L$20:L1872,"&lt;&gt;")&lt;3001,30),"")</f>
        <v/>
      </c>
      <c r="AM1872" t="str">
        <f t="shared" si="140"/>
        <v/>
      </c>
      <c r="AN1872" t="str">
        <f t="shared" si="144"/>
        <v/>
      </c>
      <c r="AP1872" t="str">
        <f t="shared" si="143"/>
        <v/>
      </c>
      <c r="AQ1872" t="str">
        <f>IF(AO1872="","",COUNTIFS(AM1872:$AM$3019,AO1872))</f>
        <v/>
      </c>
    </row>
    <row r="1873" spans="1:43" x14ac:dyDescent="0.25">
      <c r="A1873" s="6" t="str">
        <f>IF(COUNT($A$20:A1872)&lt;&gt;$B$4,IF(A1872="","",A1872+1),"")</f>
        <v/>
      </c>
      <c r="B1873" s="3"/>
      <c r="C1873" s="3"/>
      <c r="D1873" s="122"/>
      <c r="E1873" s="3"/>
      <c r="F1873" s="3"/>
      <c r="G1873" s="3"/>
      <c r="H1873" s="3"/>
      <c r="I1873" s="120"/>
      <c r="J1873" s="3"/>
      <c r="K1873" s="95" t="str" cm="1">
        <f t="array" ref="K1873">IF(OR($J$14 = "A",$J$14 = "B",$J$14 = "C"),IF(I1873="","",IF(LEN(I1873)&gt;2,_xlfn.IFS(ISNUMBER(SEARCH("_",I1873)),I1873,ISNUMBER(SEARCH(", ",I1873)),SUBSTITUTE(I1873,", ","_"),ISNUMBER(SEARCH("/ ",I1873)),SUBSTITUTE(I1873,"/ ","_"),ISNUMBER(SEARCH(",",I1873)),SUBSTITUTE(I1873,",","_"),ISNUMBER(SEARCH("/",I1873)),SUBSTITUTE(I1873,"/","_"),ISNUMBER(SEARCH("",I1873)),I1873),I1873)),IF(OR($J$14 = "J",$J$14 = "K"),"",IF(D1873="","",IF(LEN(D1873)&gt;2,_xlfn.IFS(ISNUMBER(SEARCH("_",D1873)),D1873,ISNUMBER(SEARCH(", ",D1873)),SUBSTITUTE(D1873,", ","_"),ISNUMBER(SEARCH("/ ",D1873)),SUBSTITUTE(D1873,"/ ","_"),ISNUMBER(SEARCH(",",D1873)),SUBSTITUTE(D1873,",","_"),ISNUMBER(SEARCH("/",D1873)),SUBSTITUTE(D1873,"/","_"),ISNUMBER(SEARCH("",D1873)),D1873),D1873))))</f>
        <v/>
      </c>
      <c r="L1873" s="1"/>
      <c r="M1873" s="1" t="str">
        <f t="shared" si="141"/>
        <v/>
      </c>
      <c r="N1873" s="94" t="str">
        <f>IF($L1873="None","",IF(ISERROR(VLOOKUP($L1873,Info!$B$4:$B$266,1,FALSE)),"",VLOOKUP($L1873,Info!$B$4:$L$266,5,FALSE)))</f>
        <v/>
      </c>
      <c r="O1873" s="94" t="str">
        <f>IF(K1873="","",IF(AND($J$12&lt;&gt;"ABC",N1873="3"),"BAC",IF(N1873="3","ABC",IF($J$12&lt;&gt;"ABC",IF($J$10="Standard",VLOOKUP(K1873,Info!$BE$4:$BF$481,2,FALSE),VLOOKUP(K1873,Info!$BI$4:$BJ$482,2,FALSE)),IF($J$10="Standard",VLOOKUP(K1873,Info!$AG$4:$AH$2994,2,FALSE),VLOOKUP(K1873,Info!$AK$4:$AL$2997,2,FALSE))))))</f>
        <v/>
      </c>
      <c r="P1873" s="94" t="str">
        <f>IF($L1873="None","",IF(ISERROR(VLOOKUP($L1873,Info!$B$4:$B$266,1,FALSE)),"",VLOOKUP($L1873,Info!$B$4:$L$266,3,FALSE)))</f>
        <v/>
      </c>
      <c r="Q1873" s="96" t="str">
        <f>IF($L1873="None","",IF(ISERROR(VLOOKUP($L1873,Info!$B$4:$B$266,1,FALSE)),"",VLOOKUP($L1873,Info!$B$4:$L$266,4,FALSE)))</f>
        <v/>
      </c>
      <c r="R1873" s="1"/>
      <c r="S1873" s="6" t="str">
        <f t="shared" si="142"/>
        <v/>
      </c>
      <c r="T1873" s="6" t="str">
        <f>IF($L1873="None","",IF(ISERROR(VLOOKUP($L1873,Info!$B$4:$B$266,1,FALSE)),"",VLOOKUP($L1873,Info!$B$4:$L$266,11,FALSE)))</f>
        <v/>
      </c>
      <c r="U1873" s="1"/>
      <c r="V1873" s="1"/>
      <c r="W1873" s="1"/>
      <c r="X1873" s="1" t="str">
        <f>IF($L1873="None","",IF(ISERROR(VLOOKUP($L1873,Info!$B$4:$B$266,1,FALSE)),"",IF(OR(W1873="Metallic Liquid Tight",W1873="Non-Metallic Liquid Tight",W1873="LSZH",W1873="Greenfield"),VLOOKUP($L1873,Info!$B$4:$L$266,7,FALSE),"N/A")))</f>
        <v/>
      </c>
      <c r="Y1873" s="1"/>
      <c r="Z1873" s="96" t="str">
        <f>IF($L1873="None","",IF(ISERROR(VLOOKUP($L1873,Info!$B$4:$B$266,1,FALSE)),"",VLOOKUP($L1873,Info!$B$4:$L$266,9,FALSE)))</f>
        <v/>
      </c>
      <c r="AA1873" s="96" t="str">
        <f>IF($L1873="None","",IF(ISERROR(VLOOKUP($L1873,Info!$B$4:$B$266,1,FALSE)),"",VLOOKUP($L1873,Info!$B$4:$L$266,8,FALSE)))</f>
        <v/>
      </c>
      <c r="AB1873" s="96" t="str">
        <f>IF($L1873="None","",IF(ISERROR(VLOOKUP($L1873,Info!$B$4:$B$266,1,FALSE)),"",VLOOKUP($L1873,Info!$B$4:$L$266,10,FALSE)))</f>
        <v/>
      </c>
      <c r="AC1873" s="1" t="str">
        <f>IF(W1873="SO Cable","Black,White",IF(O1873="","",IF(P1873="","",IF($J$12&lt;&gt;"ABC",IF(P1873&lt;="250",VLOOKUP(O1873,Info!$AZ$4:$BB$22,3,FALSE),VLOOKUP(O1873,Info!$AZ$23:$BB$39,3,FALSE)),IF(P1873&lt;="250",VLOOKUP(O1873,Info!$AO$4:$AQ$22,3,FALSE),VLOOKUP(O1873,Info!$AO$23:$AP$39,3,FALSE))))))</f>
        <v/>
      </c>
      <c r="AD1873" s="1"/>
      <c r="AE1873" s="1" t="str">
        <f>IF($L1873="None","",IF(ISERROR(VLOOKUP($L1873,Info!$B$4:$B$266,1,FALSE)),"",VLOOKUP($L1873,Info!$B$4:$L$266,4,FALSE)))</f>
        <v/>
      </c>
      <c r="AF1873" s="1" t="str">
        <f>IF($L1873="None","",IF(ISERROR(VLOOKUP($L1873,Info!$B$4:$B$266,1,FALSE)),"",VLOOKUP($L1873,Info!$B$4:$L$266,6,FALSE)))</f>
        <v/>
      </c>
      <c r="AG1873" s="1"/>
      <c r="AH1873" s="33" t="str" cm="1">
        <f t="array" ref="AH1873">IF(AND(L1873&lt;&gt;"",O1873&lt;&gt;"",R1873:S1873&lt;&gt;"",W1873:X1873&lt;&gt;"",Z1873:AA1873&lt;&gt;"",AC1873&lt;&gt;""),"Good","Bad")</f>
        <v>Bad</v>
      </c>
      <c r="AL1873" t="str" cm="1">
        <f t="array" ref="AL1873">IF(R1873&gt;0,_xlfn.IFS(COUNTIF($L$20:L1873,"&lt;&gt;")&lt;101,1,COUNTIF($L$20:L1873,"&lt;&gt;")&lt;201,2,COUNTIF($L$20:L1873,"&lt;&gt;")&lt;301,3,COUNTIF($L$20:L1873,"&lt;&gt;")&lt;401,4,COUNTIF($L$20:L1873,"&lt;&gt;")&lt;501,5,COUNTIF($L$20:L1873,"&lt;&gt;")&lt;601,6,COUNTIF($L$20:L1873,"&lt;&gt;")&lt;701,7,COUNTIF($L$20:L1873,"&lt;&gt;")&lt;801,8,COUNTIF($L$20:L1873,"&lt;&gt;")&lt;901,9,COUNTIF($L$20:L1873,"&lt;&gt;")&lt;1001,10,COUNTIF($L$20:L1873,"&lt;&gt;")&lt;1101,11,COUNTIF($L$20:L1873,"&lt;&gt;")&lt;1201,12,COUNTIF($L$20:L1873,"&lt;&gt;")&lt;1301,13,COUNTIF($L$20:L1873,"&lt;&gt;")&lt;1401,14,COUNTIF($L$20:L1873,"&lt;&gt;")&lt;1501,15,COUNTIF($L$20:L1873,"&lt;&gt;")&lt;1601,16,COUNTIF($L$20:L1873,"&lt;&gt;")&lt;1701,17,COUNTIF($L$20:L1873,"&lt;&gt;")&lt;1801,18,COUNTIF($L$20:L1873,"&lt;&gt;")&lt;1901,19,COUNTIF($L$20:L1873,"&lt;&gt;")&lt;2001,20,COUNTIF($L$20:L1873,"&lt;&gt;")&lt;2101,21,COUNTIF($L$20:L1873,"&lt;&gt;")&lt;2201,22,COUNTIF($L$20:L1873,"&lt;&gt;")&lt;2301,23,COUNTIF($L$20:L1873,"&lt;&gt;")&lt;2401,24,COUNTIF($L$20:L1873,"&lt;&gt;")&lt;2501,25,COUNTIF($L$20:L1873,"&lt;&gt;")&lt;2601,26,COUNTIF($L$20:L1873,"&lt;&gt;")&lt;2701,27,COUNTIF($L$20:L1873,"&lt;&gt;")&lt;2801,28,COUNTIF($L$20:L1873,"&lt;&gt;")&lt;2901,29,COUNTIF($L$20:L1873,"&lt;&gt;")&lt;3001,30),"")</f>
        <v/>
      </c>
      <c r="AM1873" t="str">
        <f t="shared" si="140"/>
        <v/>
      </c>
      <c r="AN1873" t="str">
        <f t="shared" si="144"/>
        <v/>
      </c>
      <c r="AP1873" t="str">
        <f t="shared" si="143"/>
        <v/>
      </c>
      <c r="AQ1873" t="str">
        <f>IF(AO1873="","",COUNTIFS(AM1873:$AM$3019,AO1873))</f>
        <v/>
      </c>
    </row>
    <row r="1874" spans="1:43" x14ac:dyDescent="0.25">
      <c r="A1874" s="6" t="str">
        <f>IF(COUNT($A$20:A1873)&lt;&gt;$B$4,IF(A1873="","",A1873+1),"")</f>
        <v/>
      </c>
      <c r="B1874" s="3"/>
      <c r="C1874" s="3"/>
      <c r="D1874" s="122"/>
      <c r="E1874" s="3"/>
      <c r="F1874" s="3"/>
      <c r="G1874" s="3"/>
      <c r="H1874" s="3"/>
      <c r="I1874" s="120"/>
      <c r="J1874" s="3"/>
      <c r="K1874" s="95" t="str" cm="1">
        <f t="array" ref="K1874">IF(OR($J$14 = "A",$J$14 = "B",$J$14 = "C"),IF(I1874="","",IF(LEN(I1874)&gt;2,_xlfn.IFS(ISNUMBER(SEARCH("_",I1874)),I1874,ISNUMBER(SEARCH(", ",I1874)),SUBSTITUTE(I1874,", ","_"),ISNUMBER(SEARCH("/ ",I1874)),SUBSTITUTE(I1874,"/ ","_"),ISNUMBER(SEARCH(",",I1874)),SUBSTITUTE(I1874,",","_"),ISNUMBER(SEARCH("/",I1874)),SUBSTITUTE(I1874,"/","_"),ISNUMBER(SEARCH("",I1874)),I1874),I1874)),IF(OR($J$14 = "J",$J$14 = "K"),"",IF(D1874="","",IF(LEN(D1874)&gt;2,_xlfn.IFS(ISNUMBER(SEARCH("_",D1874)),D1874,ISNUMBER(SEARCH(", ",D1874)),SUBSTITUTE(D1874,", ","_"),ISNUMBER(SEARCH("/ ",D1874)),SUBSTITUTE(D1874,"/ ","_"),ISNUMBER(SEARCH(",",D1874)),SUBSTITUTE(D1874,",","_"),ISNUMBER(SEARCH("/",D1874)),SUBSTITUTE(D1874,"/","_"),ISNUMBER(SEARCH("",D1874)),D1874),D1874))))</f>
        <v/>
      </c>
      <c r="L1874" s="1"/>
      <c r="M1874" s="1" t="str">
        <f t="shared" si="141"/>
        <v/>
      </c>
      <c r="N1874" s="94" t="str">
        <f>IF($L1874="None","",IF(ISERROR(VLOOKUP($L1874,Info!$B$4:$B$266,1,FALSE)),"",VLOOKUP($L1874,Info!$B$4:$L$266,5,FALSE)))</f>
        <v/>
      </c>
      <c r="O1874" s="94" t="str">
        <f>IF(K1874="","",IF(AND($J$12&lt;&gt;"ABC",N1874="3"),"BAC",IF(N1874="3","ABC",IF($J$12&lt;&gt;"ABC",IF($J$10="Standard",VLOOKUP(K1874,Info!$BE$4:$BF$481,2,FALSE),VLOOKUP(K1874,Info!$BI$4:$BJ$482,2,FALSE)),IF($J$10="Standard",VLOOKUP(K1874,Info!$AG$4:$AH$2994,2,FALSE),VLOOKUP(K1874,Info!$AK$4:$AL$2997,2,FALSE))))))</f>
        <v/>
      </c>
      <c r="P1874" s="94" t="str">
        <f>IF($L1874="None","",IF(ISERROR(VLOOKUP($L1874,Info!$B$4:$B$266,1,FALSE)),"",VLOOKUP($L1874,Info!$B$4:$L$266,3,FALSE)))</f>
        <v/>
      </c>
      <c r="Q1874" s="96" t="str">
        <f>IF($L1874="None","",IF(ISERROR(VLOOKUP($L1874,Info!$B$4:$B$266,1,FALSE)),"",VLOOKUP($L1874,Info!$B$4:$L$266,4,FALSE)))</f>
        <v/>
      </c>
      <c r="R1874" s="1"/>
      <c r="S1874" s="6" t="str">
        <f t="shared" si="142"/>
        <v/>
      </c>
      <c r="T1874" s="6" t="str">
        <f>IF($L1874="None","",IF(ISERROR(VLOOKUP($L1874,Info!$B$4:$B$266,1,FALSE)),"",VLOOKUP($L1874,Info!$B$4:$L$266,11,FALSE)))</f>
        <v/>
      </c>
      <c r="U1874" s="1"/>
      <c r="V1874" s="1"/>
      <c r="W1874" s="1"/>
      <c r="X1874" s="1" t="str">
        <f>IF($L1874="None","",IF(ISERROR(VLOOKUP($L1874,Info!$B$4:$B$266,1,FALSE)),"",IF(OR(W1874="Metallic Liquid Tight",W1874="Non-Metallic Liquid Tight",W1874="LSZH",W1874="Greenfield"),VLOOKUP($L1874,Info!$B$4:$L$266,7,FALSE),"N/A")))</f>
        <v/>
      </c>
      <c r="Y1874" s="1"/>
      <c r="Z1874" s="96" t="str">
        <f>IF($L1874="None","",IF(ISERROR(VLOOKUP($L1874,Info!$B$4:$B$266,1,FALSE)),"",VLOOKUP($L1874,Info!$B$4:$L$266,9,FALSE)))</f>
        <v/>
      </c>
      <c r="AA1874" s="96" t="str">
        <f>IF($L1874="None","",IF(ISERROR(VLOOKUP($L1874,Info!$B$4:$B$266,1,FALSE)),"",VLOOKUP($L1874,Info!$B$4:$L$266,8,FALSE)))</f>
        <v/>
      </c>
      <c r="AB1874" s="96" t="str">
        <f>IF($L1874="None","",IF(ISERROR(VLOOKUP($L1874,Info!$B$4:$B$266,1,FALSE)),"",VLOOKUP($L1874,Info!$B$4:$L$266,10,FALSE)))</f>
        <v/>
      </c>
      <c r="AC1874" s="1" t="str">
        <f>IF(W1874="SO Cable","Black,White",IF(O1874="","",IF(P1874="","",IF($J$12&lt;&gt;"ABC",IF(P1874&lt;="250",VLOOKUP(O1874,Info!$AZ$4:$BB$22,3,FALSE),VLOOKUP(O1874,Info!$AZ$23:$BB$39,3,FALSE)),IF(P1874&lt;="250",VLOOKUP(O1874,Info!$AO$4:$AQ$22,3,FALSE),VLOOKUP(O1874,Info!$AO$23:$AP$39,3,FALSE))))))</f>
        <v/>
      </c>
      <c r="AD1874" s="1"/>
      <c r="AE1874" s="1" t="str">
        <f>IF($L1874="None","",IF(ISERROR(VLOOKUP($L1874,Info!$B$4:$B$266,1,FALSE)),"",VLOOKUP($L1874,Info!$B$4:$L$266,4,FALSE)))</f>
        <v/>
      </c>
      <c r="AF1874" s="1" t="str">
        <f>IF($L1874="None","",IF(ISERROR(VLOOKUP($L1874,Info!$B$4:$B$266,1,FALSE)),"",VLOOKUP($L1874,Info!$B$4:$L$266,6,FALSE)))</f>
        <v/>
      </c>
      <c r="AG1874" s="1"/>
      <c r="AH1874" s="33" t="str" cm="1">
        <f t="array" ref="AH1874">IF(AND(L1874&lt;&gt;"",O1874&lt;&gt;"",R1874:S1874&lt;&gt;"",W1874:X1874&lt;&gt;"",Z1874:AA1874&lt;&gt;"",AC1874&lt;&gt;""),"Good","Bad")</f>
        <v>Bad</v>
      </c>
      <c r="AL1874" t="str" cm="1">
        <f t="array" ref="AL1874">IF(R1874&gt;0,_xlfn.IFS(COUNTIF($L$20:L1874,"&lt;&gt;")&lt;101,1,COUNTIF($L$20:L1874,"&lt;&gt;")&lt;201,2,COUNTIF($L$20:L1874,"&lt;&gt;")&lt;301,3,COUNTIF($L$20:L1874,"&lt;&gt;")&lt;401,4,COUNTIF($L$20:L1874,"&lt;&gt;")&lt;501,5,COUNTIF($L$20:L1874,"&lt;&gt;")&lt;601,6,COUNTIF($L$20:L1874,"&lt;&gt;")&lt;701,7,COUNTIF($L$20:L1874,"&lt;&gt;")&lt;801,8,COUNTIF($L$20:L1874,"&lt;&gt;")&lt;901,9,COUNTIF($L$20:L1874,"&lt;&gt;")&lt;1001,10,COUNTIF($L$20:L1874,"&lt;&gt;")&lt;1101,11,COUNTIF($L$20:L1874,"&lt;&gt;")&lt;1201,12,COUNTIF($L$20:L1874,"&lt;&gt;")&lt;1301,13,COUNTIF($L$20:L1874,"&lt;&gt;")&lt;1401,14,COUNTIF($L$20:L1874,"&lt;&gt;")&lt;1501,15,COUNTIF($L$20:L1874,"&lt;&gt;")&lt;1601,16,COUNTIF($L$20:L1874,"&lt;&gt;")&lt;1701,17,COUNTIF($L$20:L1874,"&lt;&gt;")&lt;1801,18,COUNTIF($L$20:L1874,"&lt;&gt;")&lt;1901,19,COUNTIF($L$20:L1874,"&lt;&gt;")&lt;2001,20,COUNTIF($L$20:L1874,"&lt;&gt;")&lt;2101,21,COUNTIF($L$20:L1874,"&lt;&gt;")&lt;2201,22,COUNTIF($L$20:L1874,"&lt;&gt;")&lt;2301,23,COUNTIF($L$20:L1874,"&lt;&gt;")&lt;2401,24,COUNTIF($L$20:L1874,"&lt;&gt;")&lt;2501,25,COUNTIF($L$20:L1874,"&lt;&gt;")&lt;2601,26,COUNTIF($L$20:L1874,"&lt;&gt;")&lt;2701,27,COUNTIF($L$20:L1874,"&lt;&gt;")&lt;2801,28,COUNTIF($L$20:L1874,"&lt;&gt;")&lt;2901,29,COUNTIF($L$20:L1874,"&lt;&gt;")&lt;3001,30),"")</f>
        <v/>
      </c>
      <c r="AM1874" t="str">
        <f t="shared" si="140"/>
        <v/>
      </c>
      <c r="AN1874" t="str">
        <f t="shared" si="144"/>
        <v/>
      </c>
      <c r="AP1874" t="str">
        <f t="shared" si="143"/>
        <v/>
      </c>
      <c r="AQ1874" t="str">
        <f>IF(AO1874="","",COUNTIFS(AM1874:$AM$3019,AO1874))</f>
        <v/>
      </c>
    </row>
    <row r="1875" spans="1:43" x14ac:dyDescent="0.25">
      <c r="A1875" s="6" t="str">
        <f>IF(COUNT($A$20:A1874)&lt;&gt;$B$4,IF(A1874="","",A1874+1),"")</f>
        <v/>
      </c>
      <c r="B1875" s="3"/>
      <c r="C1875" s="3"/>
      <c r="D1875" s="122"/>
      <c r="E1875" s="3"/>
      <c r="F1875" s="3"/>
      <c r="G1875" s="3"/>
      <c r="H1875" s="3"/>
      <c r="I1875" s="120"/>
      <c r="J1875" s="3"/>
      <c r="K1875" s="95" t="str" cm="1">
        <f t="array" ref="K1875">IF(OR($J$14 = "A",$J$14 = "B",$J$14 = "C"),IF(I1875="","",IF(LEN(I1875)&gt;2,_xlfn.IFS(ISNUMBER(SEARCH("_",I1875)),I1875,ISNUMBER(SEARCH(", ",I1875)),SUBSTITUTE(I1875,", ","_"),ISNUMBER(SEARCH("/ ",I1875)),SUBSTITUTE(I1875,"/ ","_"),ISNUMBER(SEARCH(",",I1875)),SUBSTITUTE(I1875,",","_"),ISNUMBER(SEARCH("/",I1875)),SUBSTITUTE(I1875,"/","_"),ISNUMBER(SEARCH("",I1875)),I1875),I1875)),IF(OR($J$14 = "J",$J$14 = "K"),"",IF(D1875="","",IF(LEN(D1875)&gt;2,_xlfn.IFS(ISNUMBER(SEARCH("_",D1875)),D1875,ISNUMBER(SEARCH(", ",D1875)),SUBSTITUTE(D1875,", ","_"),ISNUMBER(SEARCH("/ ",D1875)),SUBSTITUTE(D1875,"/ ","_"),ISNUMBER(SEARCH(",",D1875)),SUBSTITUTE(D1875,",","_"),ISNUMBER(SEARCH("/",D1875)),SUBSTITUTE(D1875,"/","_"),ISNUMBER(SEARCH("",D1875)),D1875),D1875))))</f>
        <v/>
      </c>
      <c r="L1875" s="1"/>
      <c r="M1875" s="1" t="str">
        <f t="shared" si="141"/>
        <v/>
      </c>
      <c r="N1875" s="94" t="str">
        <f>IF($L1875="None","",IF(ISERROR(VLOOKUP($L1875,Info!$B$4:$B$266,1,FALSE)),"",VLOOKUP($L1875,Info!$B$4:$L$266,5,FALSE)))</f>
        <v/>
      </c>
      <c r="O1875" s="94" t="str">
        <f>IF(K1875="","",IF(AND($J$12&lt;&gt;"ABC",N1875="3"),"BAC",IF(N1875="3","ABC",IF($J$12&lt;&gt;"ABC",IF($J$10="Standard",VLOOKUP(K1875,Info!$BE$4:$BF$481,2,FALSE),VLOOKUP(K1875,Info!$BI$4:$BJ$482,2,FALSE)),IF($J$10="Standard",VLOOKUP(K1875,Info!$AG$4:$AH$2994,2,FALSE),VLOOKUP(K1875,Info!$AK$4:$AL$2997,2,FALSE))))))</f>
        <v/>
      </c>
      <c r="P1875" s="94" t="str">
        <f>IF($L1875="None","",IF(ISERROR(VLOOKUP($L1875,Info!$B$4:$B$266,1,FALSE)),"",VLOOKUP($L1875,Info!$B$4:$L$266,3,FALSE)))</f>
        <v/>
      </c>
      <c r="Q1875" s="96" t="str">
        <f>IF($L1875="None","",IF(ISERROR(VLOOKUP($L1875,Info!$B$4:$B$266,1,FALSE)),"",VLOOKUP($L1875,Info!$B$4:$L$266,4,FALSE)))</f>
        <v/>
      </c>
      <c r="R1875" s="1"/>
      <c r="S1875" s="6" t="str">
        <f t="shared" si="142"/>
        <v/>
      </c>
      <c r="T1875" s="6" t="str">
        <f>IF($L1875="None","",IF(ISERROR(VLOOKUP($L1875,Info!$B$4:$B$266,1,FALSE)),"",VLOOKUP($L1875,Info!$B$4:$L$266,11,FALSE)))</f>
        <v/>
      </c>
      <c r="U1875" s="1"/>
      <c r="V1875" s="1"/>
      <c r="W1875" s="1"/>
      <c r="X1875" s="1" t="str">
        <f>IF($L1875="None","",IF(ISERROR(VLOOKUP($L1875,Info!$B$4:$B$266,1,FALSE)),"",IF(OR(W1875="Metallic Liquid Tight",W1875="Non-Metallic Liquid Tight",W1875="LSZH",W1875="Greenfield"),VLOOKUP($L1875,Info!$B$4:$L$266,7,FALSE),"N/A")))</f>
        <v/>
      </c>
      <c r="Y1875" s="1"/>
      <c r="Z1875" s="96" t="str">
        <f>IF($L1875="None","",IF(ISERROR(VLOOKUP($L1875,Info!$B$4:$B$266,1,FALSE)),"",VLOOKUP($L1875,Info!$B$4:$L$266,9,FALSE)))</f>
        <v/>
      </c>
      <c r="AA1875" s="96" t="str">
        <f>IF($L1875="None","",IF(ISERROR(VLOOKUP($L1875,Info!$B$4:$B$266,1,FALSE)),"",VLOOKUP($L1875,Info!$B$4:$L$266,8,FALSE)))</f>
        <v/>
      </c>
      <c r="AB1875" s="96" t="str">
        <f>IF($L1875="None","",IF(ISERROR(VLOOKUP($L1875,Info!$B$4:$B$266,1,FALSE)),"",VLOOKUP($L1875,Info!$B$4:$L$266,10,FALSE)))</f>
        <v/>
      </c>
      <c r="AC1875" s="1" t="str">
        <f>IF(W1875="SO Cable","Black,White",IF(O1875="","",IF(P1875="","",IF($J$12&lt;&gt;"ABC",IF(P1875&lt;="250",VLOOKUP(O1875,Info!$AZ$4:$BB$22,3,FALSE),VLOOKUP(O1875,Info!$AZ$23:$BB$39,3,FALSE)),IF(P1875&lt;="250",VLOOKUP(O1875,Info!$AO$4:$AQ$22,3,FALSE),VLOOKUP(O1875,Info!$AO$23:$AP$39,3,FALSE))))))</f>
        <v/>
      </c>
      <c r="AD1875" s="1"/>
      <c r="AE1875" s="1" t="str">
        <f>IF($L1875="None","",IF(ISERROR(VLOOKUP($L1875,Info!$B$4:$B$266,1,FALSE)),"",VLOOKUP($L1875,Info!$B$4:$L$266,4,FALSE)))</f>
        <v/>
      </c>
      <c r="AF1875" s="1" t="str">
        <f>IF($L1875="None","",IF(ISERROR(VLOOKUP($L1875,Info!$B$4:$B$266,1,FALSE)),"",VLOOKUP($L1875,Info!$B$4:$L$266,6,FALSE)))</f>
        <v/>
      </c>
      <c r="AG1875" s="1"/>
      <c r="AH1875" s="33" t="str" cm="1">
        <f t="array" ref="AH1875">IF(AND(L1875&lt;&gt;"",O1875&lt;&gt;"",R1875:S1875&lt;&gt;"",W1875:X1875&lt;&gt;"",Z1875:AA1875&lt;&gt;"",AC1875&lt;&gt;""),"Good","Bad")</f>
        <v>Bad</v>
      </c>
      <c r="AL1875" t="str" cm="1">
        <f t="array" ref="AL1875">IF(R1875&gt;0,_xlfn.IFS(COUNTIF($L$20:L1875,"&lt;&gt;")&lt;101,1,COUNTIF($L$20:L1875,"&lt;&gt;")&lt;201,2,COUNTIF($L$20:L1875,"&lt;&gt;")&lt;301,3,COUNTIF($L$20:L1875,"&lt;&gt;")&lt;401,4,COUNTIF($L$20:L1875,"&lt;&gt;")&lt;501,5,COUNTIF($L$20:L1875,"&lt;&gt;")&lt;601,6,COUNTIF($L$20:L1875,"&lt;&gt;")&lt;701,7,COUNTIF($L$20:L1875,"&lt;&gt;")&lt;801,8,COUNTIF($L$20:L1875,"&lt;&gt;")&lt;901,9,COUNTIF($L$20:L1875,"&lt;&gt;")&lt;1001,10,COUNTIF($L$20:L1875,"&lt;&gt;")&lt;1101,11,COUNTIF($L$20:L1875,"&lt;&gt;")&lt;1201,12,COUNTIF($L$20:L1875,"&lt;&gt;")&lt;1301,13,COUNTIF($L$20:L1875,"&lt;&gt;")&lt;1401,14,COUNTIF($L$20:L1875,"&lt;&gt;")&lt;1501,15,COUNTIF($L$20:L1875,"&lt;&gt;")&lt;1601,16,COUNTIF($L$20:L1875,"&lt;&gt;")&lt;1701,17,COUNTIF($L$20:L1875,"&lt;&gt;")&lt;1801,18,COUNTIF($L$20:L1875,"&lt;&gt;")&lt;1901,19,COUNTIF($L$20:L1875,"&lt;&gt;")&lt;2001,20,COUNTIF($L$20:L1875,"&lt;&gt;")&lt;2101,21,COUNTIF($L$20:L1875,"&lt;&gt;")&lt;2201,22,COUNTIF($L$20:L1875,"&lt;&gt;")&lt;2301,23,COUNTIF($L$20:L1875,"&lt;&gt;")&lt;2401,24,COUNTIF($L$20:L1875,"&lt;&gt;")&lt;2501,25,COUNTIF($L$20:L1875,"&lt;&gt;")&lt;2601,26,COUNTIF($L$20:L1875,"&lt;&gt;")&lt;2701,27,COUNTIF($L$20:L1875,"&lt;&gt;")&lt;2801,28,COUNTIF($L$20:L1875,"&lt;&gt;")&lt;2901,29,COUNTIF($L$20:L1875,"&lt;&gt;")&lt;3001,30),"")</f>
        <v/>
      </c>
      <c r="AM1875" t="str">
        <f t="shared" si="140"/>
        <v/>
      </c>
      <c r="AN1875" t="str">
        <f t="shared" si="144"/>
        <v/>
      </c>
      <c r="AP1875" t="str">
        <f t="shared" si="143"/>
        <v/>
      </c>
      <c r="AQ1875" t="str">
        <f>IF(AO1875="","",COUNTIFS(AM1875:$AM$3019,AO1875))</f>
        <v/>
      </c>
    </row>
    <row r="1876" spans="1:43" x14ac:dyDescent="0.25">
      <c r="A1876" s="6" t="str">
        <f>IF(COUNT($A$20:A1875)&lt;&gt;$B$4,IF(A1875="","",A1875+1),"")</f>
        <v/>
      </c>
      <c r="B1876" s="3"/>
      <c r="C1876" s="3"/>
      <c r="D1876" s="122"/>
      <c r="E1876" s="3"/>
      <c r="F1876" s="3"/>
      <c r="G1876" s="3"/>
      <c r="H1876" s="3"/>
      <c r="I1876" s="120"/>
      <c r="J1876" s="3"/>
      <c r="K1876" s="95" t="str" cm="1">
        <f t="array" ref="K1876">IF(OR($J$14 = "A",$J$14 = "B",$J$14 = "C"),IF(I1876="","",IF(LEN(I1876)&gt;2,_xlfn.IFS(ISNUMBER(SEARCH("_",I1876)),I1876,ISNUMBER(SEARCH(", ",I1876)),SUBSTITUTE(I1876,", ","_"),ISNUMBER(SEARCH("/ ",I1876)),SUBSTITUTE(I1876,"/ ","_"),ISNUMBER(SEARCH(",",I1876)),SUBSTITUTE(I1876,",","_"),ISNUMBER(SEARCH("/",I1876)),SUBSTITUTE(I1876,"/","_"),ISNUMBER(SEARCH("",I1876)),I1876),I1876)),IF(OR($J$14 = "J",$J$14 = "K"),"",IF(D1876="","",IF(LEN(D1876)&gt;2,_xlfn.IFS(ISNUMBER(SEARCH("_",D1876)),D1876,ISNUMBER(SEARCH(", ",D1876)),SUBSTITUTE(D1876,", ","_"),ISNUMBER(SEARCH("/ ",D1876)),SUBSTITUTE(D1876,"/ ","_"),ISNUMBER(SEARCH(",",D1876)),SUBSTITUTE(D1876,",","_"),ISNUMBER(SEARCH("/",D1876)),SUBSTITUTE(D1876,"/","_"),ISNUMBER(SEARCH("",D1876)),D1876),D1876))))</f>
        <v/>
      </c>
      <c r="L1876" s="1"/>
      <c r="M1876" s="1" t="str">
        <f t="shared" si="141"/>
        <v/>
      </c>
      <c r="N1876" s="94" t="str">
        <f>IF($L1876="None","",IF(ISERROR(VLOOKUP($L1876,Info!$B$4:$B$266,1,FALSE)),"",VLOOKUP($L1876,Info!$B$4:$L$266,5,FALSE)))</f>
        <v/>
      </c>
      <c r="O1876" s="94" t="str">
        <f>IF(K1876="","",IF(AND($J$12&lt;&gt;"ABC",N1876="3"),"BAC",IF(N1876="3","ABC",IF($J$12&lt;&gt;"ABC",IF($J$10="Standard",VLOOKUP(K1876,Info!$BE$4:$BF$481,2,FALSE),VLOOKUP(K1876,Info!$BI$4:$BJ$482,2,FALSE)),IF($J$10="Standard",VLOOKUP(K1876,Info!$AG$4:$AH$2994,2,FALSE),VLOOKUP(K1876,Info!$AK$4:$AL$2997,2,FALSE))))))</f>
        <v/>
      </c>
      <c r="P1876" s="94" t="str">
        <f>IF($L1876="None","",IF(ISERROR(VLOOKUP($L1876,Info!$B$4:$B$266,1,FALSE)),"",VLOOKUP($L1876,Info!$B$4:$L$266,3,FALSE)))</f>
        <v/>
      </c>
      <c r="Q1876" s="96" t="str">
        <f>IF($L1876="None","",IF(ISERROR(VLOOKUP($L1876,Info!$B$4:$B$266,1,FALSE)),"",VLOOKUP($L1876,Info!$B$4:$L$266,4,FALSE)))</f>
        <v/>
      </c>
      <c r="R1876" s="1"/>
      <c r="S1876" s="6" t="str">
        <f t="shared" si="142"/>
        <v/>
      </c>
      <c r="T1876" s="6" t="str">
        <f>IF($L1876="None","",IF(ISERROR(VLOOKUP($L1876,Info!$B$4:$B$266,1,FALSE)),"",VLOOKUP($L1876,Info!$B$4:$L$266,11,FALSE)))</f>
        <v/>
      </c>
      <c r="U1876" s="1"/>
      <c r="V1876" s="1"/>
      <c r="W1876" s="1"/>
      <c r="X1876" s="1" t="str">
        <f>IF($L1876="None","",IF(ISERROR(VLOOKUP($L1876,Info!$B$4:$B$266,1,FALSE)),"",IF(OR(W1876="Metallic Liquid Tight",W1876="Non-Metallic Liquid Tight",W1876="LSZH",W1876="Greenfield"),VLOOKUP($L1876,Info!$B$4:$L$266,7,FALSE),"N/A")))</f>
        <v/>
      </c>
      <c r="Y1876" s="1"/>
      <c r="Z1876" s="96" t="str">
        <f>IF($L1876="None","",IF(ISERROR(VLOOKUP($L1876,Info!$B$4:$B$266,1,FALSE)),"",VLOOKUP($L1876,Info!$B$4:$L$266,9,FALSE)))</f>
        <v/>
      </c>
      <c r="AA1876" s="96" t="str">
        <f>IF($L1876="None","",IF(ISERROR(VLOOKUP($L1876,Info!$B$4:$B$266,1,FALSE)),"",VLOOKUP($L1876,Info!$B$4:$L$266,8,FALSE)))</f>
        <v/>
      </c>
      <c r="AB1876" s="96" t="str">
        <f>IF($L1876="None","",IF(ISERROR(VLOOKUP($L1876,Info!$B$4:$B$266,1,FALSE)),"",VLOOKUP($L1876,Info!$B$4:$L$266,10,FALSE)))</f>
        <v/>
      </c>
      <c r="AC1876" s="1" t="str">
        <f>IF(W1876="SO Cable","Black,White",IF(O1876="","",IF(P1876="","",IF($J$12&lt;&gt;"ABC",IF(P1876&lt;="250",VLOOKUP(O1876,Info!$AZ$4:$BB$22,3,FALSE),VLOOKUP(O1876,Info!$AZ$23:$BB$39,3,FALSE)),IF(P1876&lt;="250",VLOOKUP(O1876,Info!$AO$4:$AQ$22,3,FALSE),VLOOKUP(O1876,Info!$AO$23:$AP$39,3,FALSE))))))</f>
        <v/>
      </c>
      <c r="AD1876" s="1"/>
      <c r="AE1876" s="1" t="str">
        <f>IF($L1876="None","",IF(ISERROR(VLOOKUP($L1876,Info!$B$4:$B$266,1,FALSE)),"",VLOOKUP($L1876,Info!$B$4:$L$266,4,FALSE)))</f>
        <v/>
      </c>
      <c r="AF1876" s="1" t="str">
        <f>IF($L1876="None","",IF(ISERROR(VLOOKUP($L1876,Info!$B$4:$B$266,1,FALSE)),"",VLOOKUP($L1876,Info!$B$4:$L$266,6,FALSE)))</f>
        <v/>
      </c>
      <c r="AG1876" s="1"/>
      <c r="AH1876" s="33" t="str" cm="1">
        <f t="array" ref="AH1876">IF(AND(L1876&lt;&gt;"",O1876&lt;&gt;"",R1876:S1876&lt;&gt;"",W1876:X1876&lt;&gt;"",Z1876:AA1876&lt;&gt;"",AC1876&lt;&gt;""),"Good","Bad")</f>
        <v>Bad</v>
      </c>
      <c r="AL1876" t="str" cm="1">
        <f t="array" ref="AL1876">IF(R1876&gt;0,_xlfn.IFS(COUNTIF($L$20:L1876,"&lt;&gt;")&lt;101,1,COUNTIF($L$20:L1876,"&lt;&gt;")&lt;201,2,COUNTIF($L$20:L1876,"&lt;&gt;")&lt;301,3,COUNTIF($L$20:L1876,"&lt;&gt;")&lt;401,4,COUNTIF($L$20:L1876,"&lt;&gt;")&lt;501,5,COUNTIF($L$20:L1876,"&lt;&gt;")&lt;601,6,COUNTIF($L$20:L1876,"&lt;&gt;")&lt;701,7,COUNTIF($L$20:L1876,"&lt;&gt;")&lt;801,8,COUNTIF($L$20:L1876,"&lt;&gt;")&lt;901,9,COUNTIF($L$20:L1876,"&lt;&gt;")&lt;1001,10,COUNTIF($L$20:L1876,"&lt;&gt;")&lt;1101,11,COUNTIF($L$20:L1876,"&lt;&gt;")&lt;1201,12,COUNTIF($L$20:L1876,"&lt;&gt;")&lt;1301,13,COUNTIF($L$20:L1876,"&lt;&gt;")&lt;1401,14,COUNTIF($L$20:L1876,"&lt;&gt;")&lt;1501,15,COUNTIF($L$20:L1876,"&lt;&gt;")&lt;1601,16,COUNTIF($L$20:L1876,"&lt;&gt;")&lt;1701,17,COUNTIF($L$20:L1876,"&lt;&gt;")&lt;1801,18,COUNTIF($L$20:L1876,"&lt;&gt;")&lt;1901,19,COUNTIF($L$20:L1876,"&lt;&gt;")&lt;2001,20,COUNTIF($L$20:L1876,"&lt;&gt;")&lt;2101,21,COUNTIF($L$20:L1876,"&lt;&gt;")&lt;2201,22,COUNTIF($L$20:L1876,"&lt;&gt;")&lt;2301,23,COUNTIF($L$20:L1876,"&lt;&gt;")&lt;2401,24,COUNTIF($L$20:L1876,"&lt;&gt;")&lt;2501,25,COUNTIF($L$20:L1876,"&lt;&gt;")&lt;2601,26,COUNTIF($L$20:L1876,"&lt;&gt;")&lt;2701,27,COUNTIF($L$20:L1876,"&lt;&gt;")&lt;2801,28,COUNTIF($L$20:L1876,"&lt;&gt;")&lt;2901,29,COUNTIF($L$20:L1876,"&lt;&gt;")&lt;3001,30),"")</f>
        <v/>
      </c>
      <c r="AM1876" t="str">
        <f t="shared" ref="AM1876:AM1939" si="145">L1876&amp;Z1876&amp;AA1876&amp;W1876&amp;X1876&amp;Y1876&amp;AL1876</f>
        <v/>
      </c>
      <c r="AN1876" t="str">
        <f t="shared" si="144"/>
        <v/>
      </c>
      <c r="AP1876" t="str">
        <f t="shared" si="143"/>
        <v/>
      </c>
      <c r="AQ1876" t="str">
        <f>IF(AO1876="","",COUNTIFS(AM1876:$AM$3019,AO1876))</f>
        <v/>
      </c>
    </row>
    <row r="1877" spans="1:43" x14ac:dyDescent="0.25">
      <c r="A1877" s="6" t="str">
        <f>IF(COUNT($A$20:A1876)&lt;&gt;$B$4,IF(A1876="","",A1876+1),"")</f>
        <v/>
      </c>
      <c r="B1877" s="3"/>
      <c r="C1877" s="3"/>
      <c r="D1877" s="122"/>
      <c r="E1877" s="3"/>
      <c r="F1877" s="3"/>
      <c r="G1877" s="3"/>
      <c r="H1877" s="3"/>
      <c r="I1877" s="120"/>
      <c r="J1877" s="3"/>
      <c r="K1877" s="95" t="str" cm="1">
        <f t="array" ref="K1877">IF(OR($J$14 = "A",$J$14 = "B",$J$14 = "C"),IF(I1877="","",IF(LEN(I1877)&gt;2,_xlfn.IFS(ISNUMBER(SEARCH("_",I1877)),I1877,ISNUMBER(SEARCH(", ",I1877)),SUBSTITUTE(I1877,", ","_"),ISNUMBER(SEARCH("/ ",I1877)),SUBSTITUTE(I1877,"/ ","_"),ISNUMBER(SEARCH(",",I1877)),SUBSTITUTE(I1877,",","_"),ISNUMBER(SEARCH("/",I1877)),SUBSTITUTE(I1877,"/","_"),ISNUMBER(SEARCH("",I1877)),I1877),I1877)),IF(OR($J$14 = "J",$J$14 = "K"),"",IF(D1877="","",IF(LEN(D1877)&gt;2,_xlfn.IFS(ISNUMBER(SEARCH("_",D1877)),D1877,ISNUMBER(SEARCH(", ",D1877)),SUBSTITUTE(D1877,", ","_"),ISNUMBER(SEARCH("/ ",D1877)),SUBSTITUTE(D1877,"/ ","_"),ISNUMBER(SEARCH(",",D1877)),SUBSTITUTE(D1877,",","_"),ISNUMBER(SEARCH("/",D1877)),SUBSTITUTE(D1877,"/","_"),ISNUMBER(SEARCH("",D1877)),D1877),D1877))))</f>
        <v/>
      </c>
      <c r="L1877" s="1"/>
      <c r="M1877" s="1" t="str">
        <f t="shared" ref="M1877:M1940" si="146">IF(L1877="","","Pigtail")</f>
        <v/>
      </c>
      <c r="N1877" s="94" t="str">
        <f>IF($L1877="None","",IF(ISERROR(VLOOKUP($L1877,Info!$B$4:$B$266,1,FALSE)),"",VLOOKUP($L1877,Info!$B$4:$L$266,5,FALSE)))</f>
        <v/>
      </c>
      <c r="O1877" s="94" t="str">
        <f>IF(K1877="","",IF(AND($J$12&lt;&gt;"ABC",N1877="3"),"BAC",IF(N1877="3","ABC",IF($J$12&lt;&gt;"ABC",IF($J$10="Standard",VLOOKUP(K1877,Info!$BE$4:$BF$481,2,FALSE),VLOOKUP(K1877,Info!$BI$4:$BJ$482,2,FALSE)),IF($J$10="Standard",VLOOKUP(K1877,Info!$AG$4:$AH$2994,2,FALSE),VLOOKUP(K1877,Info!$AK$4:$AL$2997,2,FALSE))))))</f>
        <v/>
      </c>
      <c r="P1877" s="94" t="str">
        <f>IF($L1877="None","",IF(ISERROR(VLOOKUP($L1877,Info!$B$4:$B$266,1,FALSE)),"",VLOOKUP($L1877,Info!$B$4:$L$266,3,FALSE)))</f>
        <v/>
      </c>
      <c r="Q1877" s="96" t="str">
        <f>IF($L1877="None","",IF(ISERROR(VLOOKUP($L1877,Info!$B$4:$B$266,1,FALSE)),"",VLOOKUP($L1877,Info!$B$4:$L$266,4,FALSE)))</f>
        <v/>
      </c>
      <c r="R1877" s="1"/>
      <c r="S1877" s="6" t="str">
        <f t="shared" ref="S1877:S1940" si="147">IF(M1877 = "","",IF(M1877 &lt;&gt; "Pigtail","0",""))</f>
        <v/>
      </c>
      <c r="T1877" s="6" t="str">
        <f>IF($L1877="None","",IF(ISERROR(VLOOKUP($L1877,Info!$B$4:$B$266,1,FALSE)),"",VLOOKUP($L1877,Info!$B$4:$L$266,11,FALSE)))</f>
        <v/>
      </c>
      <c r="U1877" s="1"/>
      <c r="V1877" s="1"/>
      <c r="W1877" s="1"/>
      <c r="X1877" s="1" t="str">
        <f>IF($L1877="None","",IF(ISERROR(VLOOKUP($L1877,Info!$B$4:$B$266,1,FALSE)),"",IF(OR(W1877="Metallic Liquid Tight",W1877="Non-Metallic Liquid Tight",W1877="LSZH",W1877="Greenfield"),VLOOKUP($L1877,Info!$B$4:$L$266,7,FALSE),"N/A")))</f>
        <v/>
      </c>
      <c r="Y1877" s="1"/>
      <c r="Z1877" s="96" t="str">
        <f>IF($L1877="None","",IF(ISERROR(VLOOKUP($L1877,Info!$B$4:$B$266,1,FALSE)),"",VLOOKUP($L1877,Info!$B$4:$L$266,9,FALSE)))</f>
        <v/>
      </c>
      <c r="AA1877" s="96" t="str">
        <f>IF($L1877="None","",IF(ISERROR(VLOOKUP($L1877,Info!$B$4:$B$266,1,FALSE)),"",VLOOKUP($L1877,Info!$B$4:$L$266,8,FALSE)))</f>
        <v/>
      </c>
      <c r="AB1877" s="96" t="str">
        <f>IF($L1877="None","",IF(ISERROR(VLOOKUP($L1877,Info!$B$4:$B$266,1,FALSE)),"",VLOOKUP($L1877,Info!$B$4:$L$266,10,FALSE)))</f>
        <v/>
      </c>
      <c r="AC1877" s="1" t="str">
        <f>IF(W1877="SO Cable","Black,White",IF(O1877="","",IF(P1877="","",IF($J$12&lt;&gt;"ABC",IF(P1877&lt;="250",VLOOKUP(O1877,Info!$AZ$4:$BB$22,3,FALSE),VLOOKUP(O1877,Info!$AZ$23:$BB$39,3,FALSE)),IF(P1877&lt;="250",VLOOKUP(O1877,Info!$AO$4:$AQ$22,3,FALSE),VLOOKUP(O1877,Info!$AO$23:$AP$39,3,FALSE))))))</f>
        <v/>
      </c>
      <c r="AD1877" s="1"/>
      <c r="AE1877" s="1" t="str">
        <f>IF($L1877="None","",IF(ISERROR(VLOOKUP($L1877,Info!$B$4:$B$266,1,FALSE)),"",VLOOKUP($L1877,Info!$B$4:$L$266,4,FALSE)))</f>
        <v/>
      </c>
      <c r="AF1877" s="1" t="str">
        <f>IF($L1877="None","",IF(ISERROR(VLOOKUP($L1877,Info!$B$4:$B$266,1,FALSE)),"",VLOOKUP($L1877,Info!$B$4:$L$266,6,FALSE)))</f>
        <v/>
      </c>
      <c r="AG1877" s="1"/>
      <c r="AH1877" s="33" t="str" cm="1">
        <f t="array" ref="AH1877">IF(AND(L1877&lt;&gt;"",O1877&lt;&gt;"",R1877:S1877&lt;&gt;"",W1877:X1877&lt;&gt;"",Z1877:AA1877&lt;&gt;"",AC1877&lt;&gt;""),"Good","Bad")</f>
        <v>Bad</v>
      </c>
      <c r="AL1877" t="str" cm="1">
        <f t="array" ref="AL1877">IF(R1877&gt;0,_xlfn.IFS(COUNTIF($L$20:L1877,"&lt;&gt;")&lt;101,1,COUNTIF($L$20:L1877,"&lt;&gt;")&lt;201,2,COUNTIF($L$20:L1877,"&lt;&gt;")&lt;301,3,COUNTIF($L$20:L1877,"&lt;&gt;")&lt;401,4,COUNTIF($L$20:L1877,"&lt;&gt;")&lt;501,5,COUNTIF($L$20:L1877,"&lt;&gt;")&lt;601,6,COUNTIF($L$20:L1877,"&lt;&gt;")&lt;701,7,COUNTIF($L$20:L1877,"&lt;&gt;")&lt;801,8,COUNTIF($L$20:L1877,"&lt;&gt;")&lt;901,9,COUNTIF($L$20:L1877,"&lt;&gt;")&lt;1001,10,COUNTIF($L$20:L1877,"&lt;&gt;")&lt;1101,11,COUNTIF($L$20:L1877,"&lt;&gt;")&lt;1201,12,COUNTIF($L$20:L1877,"&lt;&gt;")&lt;1301,13,COUNTIF($L$20:L1877,"&lt;&gt;")&lt;1401,14,COUNTIF($L$20:L1877,"&lt;&gt;")&lt;1501,15,COUNTIF($L$20:L1877,"&lt;&gt;")&lt;1601,16,COUNTIF($L$20:L1877,"&lt;&gt;")&lt;1701,17,COUNTIF($L$20:L1877,"&lt;&gt;")&lt;1801,18,COUNTIF($L$20:L1877,"&lt;&gt;")&lt;1901,19,COUNTIF($L$20:L1877,"&lt;&gt;")&lt;2001,20,COUNTIF($L$20:L1877,"&lt;&gt;")&lt;2101,21,COUNTIF($L$20:L1877,"&lt;&gt;")&lt;2201,22,COUNTIF($L$20:L1877,"&lt;&gt;")&lt;2301,23,COUNTIF($L$20:L1877,"&lt;&gt;")&lt;2401,24,COUNTIF($L$20:L1877,"&lt;&gt;")&lt;2501,25,COUNTIF($L$20:L1877,"&lt;&gt;")&lt;2601,26,COUNTIF($L$20:L1877,"&lt;&gt;")&lt;2701,27,COUNTIF($L$20:L1877,"&lt;&gt;")&lt;2801,28,COUNTIF($L$20:L1877,"&lt;&gt;")&lt;2901,29,COUNTIF($L$20:L1877,"&lt;&gt;")&lt;3001,30),"")</f>
        <v/>
      </c>
      <c r="AM1877" t="str">
        <f t="shared" si="145"/>
        <v/>
      </c>
      <c r="AN1877" t="str">
        <f t="shared" si="144"/>
        <v/>
      </c>
      <c r="AP1877" t="str">
        <f t="shared" ref="AP1877:AP1940" si="148">IF(R1877&gt;0,AP1876+1,"")</f>
        <v/>
      </c>
      <c r="AQ1877" t="str">
        <f>IF(AO1877="","",COUNTIFS(AM1877:$AM$3019,AO1877))</f>
        <v/>
      </c>
    </row>
    <row r="1878" spans="1:43" x14ac:dyDescent="0.25">
      <c r="A1878" s="6" t="str">
        <f>IF(COUNT($A$20:A1877)&lt;&gt;$B$4,IF(A1877="","",A1877+1),"")</f>
        <v/>
      </c>
      <c r="B1878" s="3"/>
      <c r="C1878" s="3"/>
      <c r="D1878" s="122"/>
      <c r="E1878" s="3"/>
      <c r="F1878" s="3"/>
      <c r="G1878" s="3"/>
      <c r="H1878" s="3"/>
      <c r="I1878" s="120"/>
      <c r="J1878" s="3"/>
      <c r="K1878" s="95" t="str" cm="1">
        <f t="array" ref="K1878">IF(OR($J$14 = "A",$J$14 = "B",$J$14 = "C"),IF(I1878="","",IF(LEN(I1878)&gt;2,_xlfn.IFS(ISNUMBER(SEARCH("_",I1878)),I1878,ISNUMBER(SEARCH(", ",I1878)),SUBSTITUTE(I1878,", ","_"),ISNUMBER(SEARCH("/ ",I1878)),SUBSTITUTE(I1878,"/ ","_"),ISNUMBER(SEARCH(",",I1878)),SUBSTITUTE(I1878,",","_"),ISNUMBER(SEARCH("/",I1878)),SUBSTITUTE(I1878,"/","_"),ISNUMBER(SEARCH("",I1878)),I1878),I1878)),IF(OR($J$14 = "J",$J$14 = "K"),"",IF(D1878="","",IF(LEN(D1878)&gt;2,_xlfn.IFS(ISNUMBER(SEARCH("_",D1878)),D1878,ISNUMBER(SEARCH(", ",D1878)),SUBSTITUTE(D1878,", ","_"),ISNUMBER(SEARCH("/ ",D1878)),SUBSTITUTE(D1878,"/ ","_"),ISNUMBER(SEARCH(",",D1878)),SUBSTITUTE(D1878,",","_"),ISNUMBER(SEARCH("/",D1878)),SUBSTITUTE(D1878,"/","_"),ISNUMBER(SEARCH("",D1878)),D1878),D1878))))</f>
        <v/>
      </c>
      <c r="L1878" s="1"/>
      <c r="M1878" s="1" t="str">
        <f t="shared" si="146"/>
        <v/>
      </c>
      <c r="N1878" s="94" t="str">
        <f>IF($L1878="None","",IF(ISERROR(VLOOKUP($L1878,Info!$B$4:$B$266,1,FALSE)),"",VLOOKUP($L1878,Info!$B$4:$L$266,5,FALSE)))</f>
        <v/>
      </c>
      <c r="O1878" s="94" t="str">
        <f>IF(K1878="","",IF(AND($J$12&lt;&gt;"ABC",N1878="3"),"BAC",IF(N1878="3","ABC",IF($J$12&lt;&gt;"ABC",IF($J$10="Standard",VLOOKUP(K1878,Info!$BE$4:$BF$481,2,FALSE),VLOOKUP(K1878,Info!$BI$4:$BJ$482,2,FALSE)),IF($J$10="Standard",VLOOKUP(K1878,Info!$AG$4:$AH$2994,2,FALSE),VLOOKUP(K1878,Info!$AK$4:$AL$2997,2,FALSE))))))</f>
        <v/>
      </c>
      <c r="P1878" s="94" t="str">
        <f>IF($L1878="None","",IF(ISERROR(VLOOKUP($L1878,Info!$B$4:$B$266,1,FALSE)),"",VLOOKUP($L1878,Info!$B$4:$L$266,3,FALSE)))</f>
        <v/>
      </c>
      <c r="Q1878" s="96" t="str">
        <f>IF($L1878="None","",IF(ISERROR(VLOOKUP($L1878,Info!$B$4:$B$266,1,FALSE)),"",VLOOKUP($L1878,Info!$B$4:$L$266,4,FALSE)))</f>
        <v/>
      </c>
      <c r="R1878" s="1"/>
      <c r="S1878" s="6" t="str">
        <f t="shared" si="147"/>
        <v/>
      </c>
      <c r="T1878" s="6" t="str">
        <f>IF($L1878="None","",IF(ISERROR(VLOOKUP($L1878,Info!$B$4:$B$266,1,FALSE)),"",VLOOKUP($L1878,Info!$B$4:$L$266,11,FALSE)))</f>
        <v/>
      </c>
      <c r="U1878" s="1"/>
      <c r="V1878" s="1"/>
      <c r="W1878" s="1"/>
      <c r="X1878" s="1" t="str">
        <f>IF($L1878="None","",IF(ISERROR(VLOOKUP($L1878,Info!$B$4:$B$266,1,FALSE)),"",IF(OR(W1878="Metallic Liquid Tight",W1878="Non-Metallic Liquid Tight",W1878="LSZH",W1878="Greenfield"),VLOOKUP($L1878,Info!$B$4:$L$266,7,FALSE),"N/A")))</f>
        <v/>
      </c>
      <c r="Y1878" s="1"/>
      <c r="Z1878" s="96" t="str">
        <f>IF($L1878="None","",IF(ISERROR(VLOOKUP($L1878,Info!$B$4:$B$266,1,FALSE)),"",VLOOKUP($L1878,Info!$B$4:$L$266,9,FALSE)))</f>
        <v/>
      </c>
      <c r="AA1878" s="96" t="str">
        <f>IF($L1878="None","",IF(ISERROR(VLOOKUP($L1878,Info!$B$4:$B$266,1,FALSE)),"",VLOOKUP($L1878,Info!$B$4:$L$266,8,FALSE)))</f>
        <v/>
      </c>
      <c r="AB1878" s="96" t="str">
        <f>IF($L1878="None","",IF(ISERROR(VLOOKUP($L1878,Info!$B$4:$B$266,1,FALSE)),"",VLOOKUP($L1878,Info!$B$4:$L$266,10,FALSE)))</f>
        <v/>
      </c>
      <c r="AC1878" s="1" t="str">
        <f>IF(W1878="SO Cable","Black,White",IF(O1878="","",IF(P1878="","",IF($J$12&lt;&gt;"ABC",IF(P1878&lt;="250",VLOOKUP(O1878,Info!$AZ$4:$BB$22,3,FALSE),VLOOKUP(O1878,Info!$AZ$23:$BB$39,3,FALSE)),IF(P1878&lt;="250",VLOOKUP(O1878,Info!$AO$4:$AQ$22,3,FALSE),VLOOKUP(O1878,Info!$AO$23:$AP$39,3,FALSE))))))</f>
        <v/>
      </c>
      <c r="AD1878" s="1"/>
      <c r="AE1878" s="1" t="str">
        <f>IF($L1878="None","",IF(ISERROR(VLOOKUP($L1878,Info!$B$4:$B$266,1,FALSE)),"",VLOOKUP($L1878,Info!$B$4:$L$266,4,FALSE)))</f>
        <v/>
      </c>
      <c r="AF1878" s="1" t="str">
        <f>IF($L1878="None","",IF(ISERROR(VLOOKUP($L1878,Info!$B$4:$B$266,1,FALSE)),"",VLOOKUP($L1878,Info!$B$4:$L$266,6,FALSE)))</f>
        <v/>
      </c>
      <c r="AG1878" s="1"/>
      <c r="AH1878" s="33" t="str" cm="1">
        <f t="array" ref="AH1878">IF(AND(L1878&lt;&gt;"",O1878&lt;&gt;"",R1878:S1878&lt;&gt;"",W1878:X1878&lt;&gt;"",Z1878:AA1878&lt;&gt;"",AC1878&lt;&gt;""),"Good","Bad")</f>
        <v>Bad</v>
      </c>
      <c r="AL1878" t="str" cm="1">
        <f t="array" ref="AL1878">IF(R1878&gt;0,_xlfn.IFS(COUNTIF($L$20:L1878,"&lt;&gt;")&lt;101,1,COUNTIF($L$20:L1878,"&lt;&gt;")&lt;201,2,COUNTIF($L$20:L1878,"&lt;&gt;")&lt;301,3,COUNTIF($L$20:L1878,"&lt;&gt;")&lt;401,4,COUNTIF($L$20:L1878,"&lt;&gt;")&lt;501,5,COUNTIF($L$20:L1878,"&lt;&gt;")&lt;601,6,COUNTIF($L$20:L1878,"&lt;&gt;")&lt;701,7,COUNTIF($L$20:L1878,"&lt;&gt;")&lt;801,8,COUNTIF($L$20:L1878,"&lt;&gt;")&lt;901,9,COUNTIF($L$20:L1878,"&lt;&gt;")&lt;1001,10,COUNTIF($L$20:L1878,"&lt;&gt;")&lt;1101,11,COUNTIF($L$20:L1878,"&lt;&gt;")&lt;1201,12,COUNTIF($L$20:L1878,"&lt;&gt;")&lt;1301,13,COUNTIF($L$20:L1878,"&lt;&gt;")&lt;1401,14,COUNTIF($L$20:L1878,"&lt;&gt;")&lt;1501,15,COUNTIF($L$20:L1878,"&lt;&gt;")&lt;1601,16,COUNTIF($L$20:L1878,"&lt;&gt;")&lt;1701,17,COUNTIF($L$20:L1878,"&lt;&gt;")&lt;1801,18,COUNTIF($L$20:L1878,"&lt;&gt;")&lt;1901,19,COUNTIF($L$20:L1878,"&lt;&gt;")&lt;2001,20,COUNTIF($L$20:L1878,"&lt;&gt;")&lt;2101,21,COUNTIF($L$20:L1878,"&lt;&gt;")&lt;2201,22,COUNTIF($L$20:L1878,"&lt;&gt;")&lt;2301,23,COUNTIF($L$20:L1878,"&lt;&gt;")&lt;2401,24,COUNTIF($L$20:L1878,"&lt;&gt;")&lt;2501,25,COUNTIF($L$20:L1878,"&lt;&gt;")&lt;2601,26,COUNTIF($L$20:L1878,"&lt;&gt;")&lt;2701,27,COUNTIF($L$20:L1878,"&lt;&gt;")&lt;2801,28,COUNTIF($L$20:L1878,"&lt;&gt;")&lt;2901,29,COUNTIF($L$20:L1878,"&lt;&gt;")&lt;3001,30),"")</f>
        <v/>
      </c>
      <c r="AM1878" t="str">
        <f t="shared" si="145"/>
        <v/>
      </c>
      <c r="AN1878" t="str">
        <f t="shared" ref="AN1878:AN1941" si="149">IF(R1878&gt;0,_xlfn.XLOOKUP(AM1878,$AO$20:$AO$3019,$AP$20:$AP$3019,0,0,1),"")</f>
        <v/>
      </c>
      <c r="AP1878" t="str">
        <f t="shared" si="148"/>
        <v/>
      </c>
      <c r="AQ1878" t="str">
        <f>IF(AO1878="","",COUNTIFS(AM1878:$AM$3019,AO1878))</f>
        <v/>
      </c>
    </row>
    <row r="1879" spans="1:43" x14ac:dyDescent="0.25">
      <c r="A1879" s="6" t="str">
        <f>IF(COUNT($A$20:A1878)&lt;&gt;$B$4,IF(A1878="","",A1878+1),"")</f>
        <v/>
      </c>
      <c r="B1879" s="3"/>
      <c r="C1879" s="3"/>
      <c r="D1879" s="122"/>
      <c r="E1879" s="3"/>
      <c r="F1879" s="3"/>
      <c r="G1879" s="3"/>
      <c r="H1879" s="3"/>
      <c r="I1879" s="120"/>
      <c r="J1879" s="3"/>
      <c r="K1879" s="95" t="str" cm="1">
        <f t="array" ref="K1879">IF(OR($J$14 = "A",$J$14 = "B",$J$14 = "C"),IF(I1879="","",IF(LEN(I1879)&gt;2,_xlfn.IFS(ISNUMBER(SEARCH("_",I1879)),I1879,ISNUMBER(SEARCH(", ",I1879)),SUBSTITUTE(I1879,", ","_"),ISNUMBER(SEARCH("/ ",I1879)),SUBSTITUTE(I1879,"/ ","_"),ISNUMBER(SEARCH(",",I1879)),SUBSTITUTE(I1879,",","_"),ISNUMBER(SEARCH("/",I1879)),SUBSTITUTE(I1879,"/","_"),ISNUMBER(SEARCH("",I1879)),I1879),I1879)),IF(OR($J$14 = "J",$J$14 = "K"),"",IF(D1879="","",IF(LEN(D1879)&gt;2,_xlfn.IFS(ISNUMBER(SEARCH("_",D1879)),D1879,ISNUMBER(SEARCH(", ",D1879)),SUBSTITUTE(D1879,", ","_"),ISNUMBER(SEARCH("/ ",D1879)),SUBSTITUTE(D1879,"/ ","_"),ISNUMBER(SEARCH(",",D1879)),SUBSTITUTE(D1879,",","_"),ISNUMBER(SEARCH("/",D1879)),SUBSTITUTE(D1879,"/","_"),ISNUMBER(SEARCH("",D1879)),D1879),D1879))))</f>
        <v/>
      </c>
      <c r="L1879" s="1"/>
      <c r="M1879" s="1" t="str">
        <f t="shared" si="146"/>
        <v/>
      </c>
      <c r="N1879" s="94" t="str">
        <f>IF($L1879="None","",IF(ISERROR(VLOOKUP($L1879,Info!$B$4:$B$266,1,FALSE)),"",VLOOKUP($L1879,Info!$B$4:$L$266,5,FALSE)))</f>
        <v/>
      </c>
      <c r="O1879" s="94" t="str">
        <f>IF(K1879="","",IF(AND($J$12&lt;&gt;"ABC",N1879="3"),"BAC",IF(N1879="3","ABC",IF($J$12&lt;&gt;"ABC",IF($J$10="Standard",VLOOKUP(K1879,Info!$BE$4:$BF$481,2,FALSE),VLOOKUP(K1879,Info!$BI$4:$BJ$482,2,FALSE)),IF($J$10="Standard",VLOOKUP(K1879,Info!$AG$4:$AH$2994,2,FALSE),VLOOKUP(K1879,Info!$AK$4:$AL$2997,2,FALSE))))))</f>
        <v/>
      </c>
      <c r="P1879" s="94" t="str">
        <f>IF($L1879="None","",IF(ISERROR(VLOOKUP($L1879,Info!$B$4:$B$266,1,FALSE)),"",VLOOKUP($L1879,Info!$B$4:$L$266,3,FALSE)))</f>
        <v/>
      </c>
      <c r="Q1879" s="96" t="str">
        <f>IF($L1879="None","",IF(ISERROR(VLOOKUP($L1879,Info!$B$4:$B$266,1,FALSE)),"",VLOOKUP($L1879,Info!$B$4:$L$266,4,FALSE)))</f>
        <v/>
      </c>
      <c r="R1879" s="1"/>
      <c r="S1879" s="6" t="str">
        <f t="shared" si="147"/>
        <v/>
      </c>
      <c r="T1879" s="6" t="str">
        <f>IF($L1879="None","",IF(ISERROR(VLOOKUP($L1879,Info!$B$4:$B$266,1,FALSE)),"",VLOOKUP($L1879,Info!$B$4:$L$266,11,FALSE)))</f>
        <v/>
      </c>
      <c r="U1879" s="1"/>
      <c r="V1879" s="1"/>
      <c r="W1879" s="1"/>
      <c r="X1879" s="1" t="str">
        <f>IF($L1879="None","",IF(ISERROR(VLOOKUP($L1879,Info!$B$4:$B$266,1,FALSE)),"",IF(OR(W1879="Metallic Liquid Tight",W1879="Non-Metallic Liquid Tight",W1879="LSZH",W1879="Greenfield"),VLOOKUP($L1879,Info!$B$4:$L$266,7,FALSE),"N/A")))</f>
        <v/>
      </c>
      <c r="Y1879" s="1"/>
      <c r="Z1879" s="96" t="str">
        <f>IF($L1879="None","",IF(ISERROR(VLOOKUP($L1879,Info!$B$4:$B$266,1,FALSE)),"",VLOOKUP($L1879,Info!$B$4:$L$266,9,FALSE)))</f>
        <v/>
      </c>
      <c r="AA1879" s="96" t="str">
        <f>IF($L1879="None","",IF(ISERROR(VLOOKUP($L1879,Info!$B$4:$B$266,1,FALSE)),"",VLOOKUP($L1879,Info!$B$4:$L$266,8,FALSE)))</f>
        <v/>
      </c>
      <c r="AB1879" s="96" t="str">
        <f>IF($L1879="None","",IF(ISERROR(VLOOKUP($L1879,Info!$B$4:$B$266,1,FALSE)),"",VLOOKUP($L1879,Info!$B$4:$L$266,10,FALSE)))</f>
        <v/>
      </c>
      <c r="AC1879" s="1" t="str">
        <f>IF(W1879="SO Cable","Black,White",IF(O1879="","",IF(P1879="","",IF($J$12&lt;&gt;"ABC",IF(P1879&lt;="250",VLOOKUP(O1879,Info!$AZ$4:$BB$22,3,FALSE),VLOOKUP(O1879,Info!$AZ$23:$BB$39,3,FALSE)),IF(P1879&lt;="250",VLOOKUP(O1879,Info!$AO$4:$AQ$22,3,FALSE),VLOOKUP(O1879,Info!$AO$23:$AP$39,3,FALSE))))))</f>
        <v/>
      </c>
      <c r="AD1879" s="1"/>
      <c r="AE1879" s="1" t="str">
        <f>IF($L1879="None","",IF(ISERROR(VLOOKUP($L1879,Info!$B$4:$B$266,1,FALSE)),"",VLOOKUP($L1879,Info!$B$4:$L$266,4,FALSE)))</f>
        <v/>
      </c>
      <c r="AF1879" s="1" t="str">
        <f>IF($L1879="None","",IF(ISERROR(VLOOKUP($L1879,Info!$B$4:$B$266,1,FALSE)),"",VLOOKUP($L1879,Info!$B$4:$L$266,6,FALSE)))</f>
        <v/>
      </c>
      <c r="AG1879" s="1"/>
      <c r="AH1879" s="33" t="str" cm="1">
        <f t="array" ref="AH1879">IF(AND(L1879&lt;&gt;"",O1879&lt;&gt;"",R1879:S1879&lt;&gt;"",W1879:X1879&lt;&gt;"",Z1879:AA1879&lt;&gt;"",AC1879&lt;&gt;""),"Good","Bad")</f>
        <v>Bad</v>
      </c>
      <c r="AL1879" t="str" cm="1">
        <f t="array" ref="AL1879">IF(R1879&gt;0,_xlfn.IFS(COUNTIF($L$20:L1879,"&lt;&gt;")&lt;101,1,COUNTIF($L$20:L1879,"&lt;&gt;")&lt;201,2,COUNTIF($L$20:L1879,"&lt;&gt;")&lt;301,3,COUNTIF($L$20:L1879,"&lt;&gt;")&lt;401,4,COUNTIF($L$20:L1879,"&lt;&gt;")&lt;501,5,COUNTIF($L$20:L1879,"&lt;&gt;")&lt;601,6,COUNTIF($L$20:L1879,"&lt;&gt;")&lt;701,7,COUNTIF($L$20:L1879,"&lt;&gt;")&lt;801,8,COUNTIF($L$20:L1879,"&lt;&gt;")&lt;901,9,COUNTIF($L$20:L1879,"&lt;&gt;")&lt;1001,10,COUNTIF($L$20:L1879,"&lt;&gt;")&lt;1101,11,COUNTIF($L$20:L1879,"&lt;&gt;")&lt;1201,12,COUNTIF($L$20:L1879,"&lt;&gt;")&lt;1301,13,COUNTIF($L$20:L1879,"&lt;&gt;")&lt;1401,14,COUNTIF($L$20:L1879,"&lt;&gt;")&lt;1501,15,COUNTIF($L$20:L1879,"&lt;&gt;")&lt;1601,16,COUNTIF($L$20:L1879,"&lt;&gt;")&lt;1701,17,COUNTIF($L$20:L1879,"&lt;&gt;")&lt;1801,18,COUNTIF($L$20:L1879,"&lt;&gt;")&lt;1901,19,COUNTIF($L$20:L1879,"&lt;&gt;")&lt;2001,20,COUNTIF($L$20:L1879,"&lt;&gt;")&lt;2101,21,COUNTIF($L$20:L1879,"&lt;&gt;")&lt;2201,22,COUNTIF($L$20:L1879,"&lt;&gt;")&lt;2301,23,COUNTIF($L$20:L1879,"&lt;&gt;")&lt;2401,24,COUNTIF($L$20:L1879,"&lt;&gt;")&lt;2501,25,COUNTIF($L$20:L1879,"&lt;&gt;")&lt;2601,26,COUNTIF($L$20:L1879,"&lt;&gt;")&lt;2701,27,COUNTIF($L$20:L1879,"&lt;&gt;")&lt;2801,28,COUNTIF($L$20:L1879,"&lt;&gt;")&lt;2901,29,COUNTIF($L$20:L1879,"&lt;&gt;")&lt;3001,30),"")</f>
        <v/>
      </c>
      <c r="AM1879" t="str">
        <f t="shared" si="145"/>
        <v/>
      </c>
      <c r="AN1879" t="str">
        <f t="shared" si="149"/>
        <v/>
      </c>
      <c r="AP1879" t="str">
        <f t="shared" si="148"/>
        <v/>
      </c>
      <c r="AQ1879" t="str">
        <f>IF(AO1879="","",COUNTIFS(AM1879:$AM$3019,AO1879))</f>
        <v/>
      </c>
    </row>
    <row r="1880" spans="1:43" x14ac:dyDescent="0.25">
      <c r="A1880" s="6" t="str">
        <f>IF(COUNT($A$20:A1879)&lt;&gt;$B$4,IF(A1879="","",A1879+1),"")</f>
        <v/>
      </c>
      <c r="B1880" s="3"/>
      <c r="C1880" s="3"/>
      <c r="D1880" s="122"/>
      <c r="E1880" s="3"/>
      <c r="F1880" s="3"/>
      <c r="G1880" s="3"/>
      <c r="H1880" s="3"/>
      <c r="I1880" s="120"/>
      <c r="J1880" s="3"/>
      <c r="K1880" s="95" t="str" cm="1">
        <f t="array" ref="K1880">IF(OR($J$14 = "A",$J$14 = "B",$J$14 = "C"),IF(I1880="","",IF(LEN(I1880)&gt;2,_xlfn.IFS(ISNUMBER(SEARCH("_",I1880)),I1880,ISNUMBER(SEARCH(", ",I1880)),SUBSTITUTE(I1880,", ","_"),ISNUMBER(SEARCH("/ ",I1880)),SUBSTITUTE(I1880,"/ ","_"),ISNUMBER(SEARCH(",",I1880)),SUBSTITUTE(I1880,",","_"),ISNUMBER(SEARCH("/",I1880)),SUBSTITUTE(I1880,"/","_"),ISNUMBER(SEARCH("",I1880)),I1880),I1880)),IF(OR($J$14 = "J",$J$14 = "K"),"",IF(D1880="","",IF(LEN(D1880)&gt;2,_xlfn.IFS(ISNUMBER(SEARCH("_",D1880)),D1880,ISNUMBER(SEARCH(", ",D1880)),SUBSTITUTE(D1880,", ","_"),ISNUMBER(SEARCH("/ ",D1880)),SUBSTITUTE(D1880,"/ ","_"),ISNUMBER(SEARCH(",",D1880)),SUBSTITUTE(D1880,",","_"),ISNUMBER(SEARCH("/",D1880)),SUBSTITUTE(D1880,"/","_"),ISNUMBER(SEARCH("",D1880)),D1880),D1880))))</f>
        <v/>
      </c>
      <c r="L1880" s="1"/>
      <c r="M1880" s="1" t="str">
        <f t="shared" si="146"/>
        <v/>
      </c>
      <c r="N1880" s="94" t="str">
        <f>IF($L1880="None","",IF(ISERROR(VLOOKUP($L1880,Info!$B$4:$B$266,1,FALSE)),"",VLOOKUP($L1880,Info!$B$4:$L$266,5,FALSE)))</f>
        <v/>
      </c>
      <c r="O1880" s="94" t="str">
        <f>IF(K1880="","",IF(AND($J$12&lt;&gt;"ABC",N1880="3"),"BAC",IF(N1880="3","ABC",IF($J$12&lt;&gt;"ABC",IF($J$10="Standard",VLOOKUP(K1880,Info!$BE$4:$BF$481,2,FALSE),VLOOKUP(K1880,Info!$BI$4:$BJ$482,2,FALSE)),IF($J$10="Standard",VLOOKUP(K1880,Info!$AG$4:$AH$2994,2,FALSE),VLOOKUP(K1880,Info!$AK$4:$AL$2997,2,FALSE))))))</f>
        <v/>
      </c>
      <c r="P1880" s="94" t="str">
        <f>IF($L1880="None","",IF(ISERROR(VLOOKUP($L1880,Info!$B$4:$B$266,1,FALSE)),"",VLOOKUP($L1880,Info!$B$4:$L$266,3,FALSE)))</f>
        <v/>
      </c>
      <c r="Q1880" s="96" t="str">
        <f>IF($L1880="None","",IF(ISERROR(VLOOKUP($L1880,Info!$B$4:$B$266,1,FALSE)),"",VLOOKUP($L1880,Info!$B$4:$L$266,4,FALSE)))</f>
        <v/>
      </c>
      <c r="R1880" s="1"/>
      <c r="S1880" s="6" t="str">
        <f t="shared" si="147"/>
        <v/>
      </c>
      <c r="T1880" s="6" t="str">
        <f>IF($L1880="None","",IF(ISERROR(VLOOKUP($L1880,Info!$B$4:$B$266,1,FALSE)),"",VLOOKUP($L1880,Info!$B$4:$L$266,11,FALSE)))</f>
        <v/>
      </c>
      <c r="U1880" s="1"/>
      <c r="V1880" s="1"/>
      <c r="W1880" s="1"/>
      <c r="X1880" s="1" t="str">
        <f>IF($L1880="None","",IF(ISERROR(VLOOKUP($L1880,Info!$B$4:$B$266,1,FALSE)),"",IF(OR(W1880="Metallic Liquid Tight",W1880="Non-Metallic Liquid Tight",W1880="LSZH",W1880="Greenfield"),VLOOKUP($L1880,Info!$B$4:$L$266,7,FALSE),"N/A")))</f>
        <v/>
      </c>
      <c r="Y1880" s="1"/>
      <c r="Z1880" s="96" t="str">
        <f>IF($L1880="None","",IF(ISERROR(VLOOKUP($L1880,Info!$B$4:$B$266,1,FALSE)),"",VLOOKUP($L1880,Info!$B$4:$L$266,9,FALSE)))</f>
        <v/>
      </c>
      <c r="AA1880" s="96" t="str">
        <f>IF($L1880="None","",IF(ISERROR(VLOOKUP($L1880,Info!$B$4:$B$266,1,FALSE)),"",VLOOKUP($L1880,Info!$B$4:$L$266,8,FALSE)))</f>
        <v/>
      </c>
      <c r="AB1880" s="96" t="str">
        <f>IF($L1880="None","",IF(ISERROR(VLOOKUP($L1880,Info!$B$4:$B$266,1,FALSE)),"",VLOOKUP($L1880,Info!$B$4:$L$266,10,FALSE)))</f>
        <v/>
      </c>
      <c r="AC1880" s="1" t="str">
        <f>IF(W1880="SO Cable","Black,White",IF(O1880="","",IF(P1880="","",IF($J$12&lt;&gt;"ABC",IF(P1880&lt;="250",VLOOKUP(O1880,Info!$AZ$4:$BB$22,3,FALSE),VLOOKUP(O1880,Info!$AZ$23:$BB$39,3,FALSE)),IF(P1880&lt;="250",VLOOKUP(O1880,Info!$AO$4:$AQ$22,3,FALSE),VLOOKUP(O1880,Info!$AO$23:$AP$39,3,FALSE))))))</f>
        <v/>
      </c>
      <c r="AD1880" s="1"/>
      <c r="AE1880" s="1" t="str">
        <f>IF($L1880="None","",IF(ISERROR(VLOOKUP($L1880,Info!$B$4:$B$266,1,FALSE)),"",VLOOKUP($L1880,Info!$B$4:$L$266,4,FALSE)))</f>
        <v/>
      </c>
      <c r="AF1880" s="1" t="str">
        <f>IF($L1880="None","",IF(ISERROR(VLOOKUP($L1880,Info!$B$4:$B$266,1,FALSE)),"",VLOOKUP($L1880,Info!$B$4:$L$266,6,FALSE)))</f>
        <v/>
      </c>
      <c r="AG1880" s="1"/>
      <c r="AH1880" s="33" t="str" cm="1">
        <f t="array" ref="AH1880">IF(AND(L1880&lt;&gt;"",O1880&lt;&gt;"",R1880:S1880&lt;&gt;"",W1880:X1880&lt;&gt;"",Z1880:AA1880&lt;&gt;"",AC1880&lt;&gt;""),"Good","Bad")</f>
        <v>Bad</v>
      </c>
      <c r="AL1880" t="str" cm="1">
        <f t="array" ref="AL1880">IF(R1880&gt;0,_xlfn.IFS(COUNTIF($L$20:L1880,"&lt;&gt;")&lt;101,1,COUNTIF($L$20:L1880,"&lt;&gt;")&lt;201,2,COUNTIF($L$20:L1880,"&lt;&gt;")&lt;301,3,COUNTIF($L$20:L1880,"&lt;&gt;")&lt;401,4,COUNTIF($L$20:L1880,"&lt;&gt;")&lt;501,5,COUNTIF($L$20:L1880,"&lt;&gt;")&lt;601,6,COUNTIF($L$20:L1880,"&lt;&gt;")&lt;701,7,COUNTIF($L$20:L1880,"&lt;&gt;")&lt;801,8,COUNTIF($L$20:L1880,"&lt;&gt;")&lt;901,9,COUNTIF($L$20:L1880,"&lt;&gt;")&lt;1001,10,COUNTIF($L$20:L1880,"&lt;&gt;")&lt;1101,11,COUNTIF($L$20:L1880,"&lt;&gt;")&lt;1201,12,COUNTIF($L$20:L1880,"&lt;&gt;")&lt;1301,13,COUNTIF($L$20:L1880,"&lt;&gt;")&lt;1401,14,COUNTIF($L$20:L1880,"&lt;&gt;")&lt;1501,15,COUNTIF($L$20:L1880,"&lt;&gt;")&lt;1601,16,COUNTIF($L$20:L1880,"&lt;&gt;")&lt;1701,17,COUNTIF($L$20:L1880,"&lt;&gt;")&lt;1801,18,COUNTIF($L$20:L1880,"&lt;&gt;")&lt;1901,19,COUNTIF($L$20:L1880,"&lt;&gt;")&lt;2001,20,COUNTIF($L$20:L1880,"&lt;&gt;")&lt;2101,21,COUNTIF($L$20:L1880,"&lt;&gt;")&lt;2201,22,COUNTIF($L$20:L1880,"&lt;&gt;")&lt;2301,23,COUNTIF($L$20:L1880,"&lt;&gt;")&lt;2401,24,COUNTIF($L$20:L1880,"&lt;&gt;")&lt;2501,25,COUNTIF($L$20:L1880,"&lt;&gt;")&lt;2601,26,COUNTIF($L$20:L1880,"&lt;&gt;")&lt;2701,27,COUNTIF($L$20:L1880,"&lt;&gt;")&lt;2801,28,COUNTIF($L$20:L1880,"&lt;&gt;")&lt;2901,29,COUNTIF($L$20:L1880,"&lt;&gt;")&lt;3001,30),"")</f>
        <v/>
      </c>
      <c r="AM1880" t="str">
        <f t="shared" si="145"/>
        <v/>
      </c>
      <c r="AN1880" t="str">
        <f t="shared" si="149"/>
        <v/>
      </c>
      <c r="AP1880" t="str">
        <f t="shared" si="148"/>
        <v/>
      </c>
      <c r="AQ1880" t="str">
        <f>IF(AO1880="","",COUNTIFS(AM1880:$AM$3019,AO1880))</f>
        <v/>
      </c>
    </row>
    <row r="1881" spans="1:43" x14ac:dyDescent="0.25">
      <c r="A1881" s="6" t="str">
        <f>IF(COUNT($A$20:A1880)&lt;&gt;$B$4,IF(A1880="","",A1880+1),"")</f>
        <v/>
      </c>
      <c r="B1881" s="3"/>
      <c r="C1881" s="3"/>
      <c r="D1881" s="122"/>
      <c r="E1881" s="3"/>
      <c r="F1881" s="3"/>
      <c r="G1881" s="3"/>
      <c r="H1881" s="3"/>
      <c r="I1881" s="120"/>
      <c r="J1881" s="3"/>
      <c r="K1881" s="95" t="str" cm="1">
        <f t="array" ref="K1881">IF(OR($J$14 = "A",$J$14 = "B",$J$14 = "C"),IF(I1881="","",IF(LEN(I1881)&gt;2,_xlfn.IFS(ISNUMBER(SEARCH("_",I1881)),I1881,ISNUMBER(SEARCH(", ",I1881)),SUBSTITUTE(I1881,", ","_"),ISNUMBER(SEARCH("/ ",I1881)),SUBSTITUTE(I1881,"/ ","_"),ISNUMBER(SEARCH(",",I1881)),SUBSTITUTE(I1881,",","_"),ISNUMBER(SEARCH("/",I1881)),SUBSTITUTE(I1881,"/","_"),ISNUMBER(SEARCH("",I1881)),I1881),I1881)),IF(OR($J$14 = "J",$J$14 = "K"),"",IF(D1881="","",IF(LEN(D1881)&gt;2,_xlfn.IFS(ISNUMBER(SEARCH("_",D1881)),D1881,ISNUMBER(SEARCH(", ",D1881)),SUBSTITUTE(D1881,", ","_"),ISNUMBER(SEARCH("/ ",D1881)),SUBSTITUTE(D1881,"/ ","_"),ISNUMBER(SEARCH(",",D1881)),SUBSTITUTE(D1881,",","_"),ISNUMBER(SEARCH("/",D1881)),SUBSTITUTE(D1881,"/","_"),ISNUMBER(SEARCH("",D1881)),D1881),D1881))))</f>
        <v/>
      </c>
      <c r="L1881" s="1"/>
      <c r="M1881" s="1" t="str">
        <f t="shared" si="146"/>
        <v/>
      </c>
      <c r="N1881" s="94" t="str">
        <f>IF($L1881="None","",IF(ISERROR(VLOOKUP($L1881,Info!$B$4:$B$266,1,FALSE)),"",VLOOKUP($L1881,Info!$B$4:$L$266,5,FALSE)))</f>
        <v/>
      </c>
      <c r="O1881" s="94" t="str">
        <f>IF(K1881="","",IF(AND($J$12&lt;&gt;"ABC",N1881="3"),"BAC",IF(N1881="3","ABC",IF($J$12&lt;&gt;"ABC",IF($J$10="Standard",VLOOKUP(K1881,Info!$BE$4:$BF$481,2,FALSE),VLOOKUP(K1881,Info!$BI$4:$BJ$482,2,FALSE)),IF($J$10="Standard",VLOOKUP(K1881,Info!$AG$4:$AH$2994,2,FALSE),VLOOKUP(K1881,Info!$AK$4:$AL$2997,2,FALSE))))))</f>
        <v/>
      </c>
      <c r="P1881" s="94" t="str">
        <f>IF($L1881="None","",IF(ISERROR(VLOOKUP($L1881,Info!$B$4:$B$266,1,FALSE)),"",VLOOKUP($L1881,Info!$B$4:$L$266,3,FALSE)))</f>
        <v/>
      </c>
      <c r="Q1881" s="96" t="str">
        <f>IF($L1881="None","",IF(ISERROR(VLOOKUP($L1881,Info!$B$4:$B$266,1,FALSE)),"",VLOOKUP($L1881,Info!$B$4:$L$266,4,FALSE)))</f>
        <v/>
      </c>
      <c r="R1881" s="1"/>
      <c r="S1881" s="6" t="str">
        <f t="shared" si="147"/>
        <v/>
      </c>
      <c r="T1881" s="6" t="str">
        <f>IF($L1881="None","",IF(ISERROR(VLOOKUP($L1881,Info!$B$4:$B$266,1,FALSE)),"",VLOOKUP($L1881,Info!$B$4:$L$266,11,FALSE)))</f>
        <v/>
      </c>
      <c r="U1881" s="1"/>
      <c r="V1881" s="1"/>
      <c r="W1881" s="1"/>
      <c r="X1881" s="1" t="str">
        <f>IF($L1881="None","",IF(ISERROR(VLOOKUP($L1881,Info!$B$4:$B$266,1,FALSE)),"",IF(OR(W1881="Metallic Liquid Tight",W1881="Non-Metallic Liquid Tight",W1881="LSZH",W1881="Greenfield"),VLOOKUP($L1881,Info!$B$4:$L$266,7,FALSE),"N/A")))</f>
        <v/>
      </c>
      <c r="Y1881" s="1"/>
      <c r="Z1881" s="96" t="str">
        <f>IF($L1881="None","",IF(ISERROR(VLOOKUP($L1881,Info!$B$4:$B$266,1,FALSE)),"",VLOOKUP($L1881,Info!$B$4:$L$266,9,FALSE)))</f>
        <v/>
      </c>
      <c r="AA1881" s="96" t="str">
        <f>IF($L1881="None","",IF(ISERROR(VLOOKUP($L1881,Info!$B$4:$B$266,1,FALSE)),"",VLOOKUP($L1881,Info!$B$4:$L$266,8,FALSE)))</f>
        <v/>
      </c>
      <c r="AB1881" s="96" t="str">
        <f>IF($L1881="None","",IF(ISERROR(VLOOKUP($L1881,Info!$B$4:$B$266,1,FALSE)),"",VLOOKUP($L1881,Info!$B$4:$L$266,10,FALSE)))</f>
        <v/>
      </c>
      <c r="AC1881" s="1" t="str">
        <f>IF(W1881="SO Cable","Black,White",IF(O1881="","",IF(P1881="","",IF($J$12&lt;&gt;"ABC",IF(P1881&lt;="250",VLOOKUP(O1881,Info!$AZ$4:$BB$22,3,FALSE),VLOOKUP(O1881,Info!$AZ$23:$BB$39,3,FALSE)),IF(P1881&lt;="250",VLOOKUP(O1881,Info!$AO$4:$AQ$22,3,FALSE),VLOOKUP(O1881,Info!$AO$23:$AP$39,3,FALSE))))))</f>
        <v/>
      </c>
      <c r="AD1881" s="1"/>
      <c r="AE1881" s="1" t="str">
        <f>IF($L1881="None","",IF(ISERROR(VLOOKUP($L1881,Info!$B$4:$B$266,1,FALSE)),"",VLOOKUP($L1881,Info!$B$4:$L$266,4,FALSE)))</f>
        <v/>
      </c>
      <c r="AF1881" s="1" t="str">
        <f>IF($L1881="None","",IF(ISERROR(VLOOKUP($L1881,Info!$B$4:$B$266,1,FALSE)),"",VLOOKUP($L1881,Info!$B$4:$L$266,6,FALSE)))</f>
        <v/>
      </c>
      <c r="AG1881" s="1"/>
      <c r="AH1881" s="33" t="str" cm="1">
        <f t="array" ref="AH1881">IF(AND(L1881&lt;&gt;"",O1881&lt;&gt;"",R1881:S1881&lt;&gt;"",W1881:X1881&lt;&gt;"",Z1881:AA1881&lt;&gt;"",AC1881&lt;&gt;""),"Good","Bad")</f>
        <v>Bad</v>
      </c>
      <c r="AL1881" t="str" cm="1">
        <f t="array" ref="AL1881">IF(R1881&gt;0,_xlfn.IFS(COUNTIF($L$20:L1881,"&lt;&gt;")&lt;101,1,COUNTIF($L$20:L1881,"&lt;&gt;")&lt;201,2,COUNTIF($L$20:L1881,"&lt;&gt;")&lt;301,3,COUNTIF($L$20:L1881,"&lt;&gt;")&lt;401,4,COUNTIF($L$20:L1881,"&lt;&gt;")&lt;501,5,COUNTIF($L$20:L1881,"&lt;&gt;")&lt;601,6,COUNTIF($L$20:L1881,"&lt;&gt;")&lt;701,7,COUNTIF($L$20:L1881,"&lt;&gt;")&lt;801,8,COUNTIF($L$20:L1881,"&lt;&gt;")&lt;901,9,COUNTIF($L$20:L1881,"&lt;&gt;")&lt;1001,10,COUNTIF($L$20:L1881,"&lt;&gt;")&lt;1101,11,COUNTIF($L$20:L1881,"&lt;&gt;")&lt;1201,12,COUNTIF($L$20:L1881,"&lt;&gt;")&lt;1301,13,COUNTIF($L$20:L1881,"&lt;&gt;")&lt;1401,14,COUNTIF($L$20:L1881,"&lt;&gt;")&lt;1501,15,COUNTIF($L$20:L1881,"&lt;&gt;")&lt;1601,16,COUNTIF($L$20:L1881,"&lt;&gt;")&lt;1701,17,COUNTIF($L$20:L1881,"&lt;&gt;")&lt;1801,18,COUNTIF($L$20:L1881,"&lt;&gt;")&lt;1901,19,COUNTIF($L$20:L1881,"&lt;&gt;")&lt;2001,20,COUNTIF($L$20:L1881,"&lt;&gt;")&lt;2101,21,COUNTIF($L$20:L1881,"&lt;&gt;")&lt;2201,22,COUNTIF($L$20:L1881,"&lt;&gt;")&lt;2301,23,COUNTIF($L$20:L1881,"&lt;&gt;")&lt;2401,24,COUNTIF($L$20:L1881,"&lt;&gt;")&lt;2501,25,COUNTIF($L$20:L1881,"&lt;&gt;")&lt;2601,26,COUNTIF($L$20:L1881,"&lt;&gt;")&lt;2701,27,COUNTIF($L$20:L1881,"&lt;&gt;")&lt;2801,28,COUNTIF($L$20:L1881,"&lt;&gt;")&lt;2901,29,COUNTIF($L$20:L1881,"&lt;&gt;")&lt;3001,30),"")</f>
        <v/>
      </c>
      <c r="AM1881" t="str">
        <f t="shared" si="145"/>
        <v/>
      </c>
      <c r="AN1881" t="str">
        <f t="shared" si="149"/>
        <v/>
      </c>
      <c r="AP1881" t="str">
        <f t="shared" si="148"/>
        <v/>
      </c>
      <c r="AQ1881" t="str">
        <f>IF(AO1881="","",COUNTIFS(AM1881:$AM$3019,AO1881))</f>
        <v/>
      </c>
    </row>
    <row r="1882" spans="1:43" x14ac:dyDescent="0.25">
      <c r="A1882" s="6" t="str">
        <f>IF(COUNT($A$20:A1881)&lt;&gt;$B$4,IF(A1881="","",A1881+1),"")</f>
        <v/>
      </c>
      <c r="B1882" s="3"/>
      <c r="C1882" s="3"/>
      <c r="D1882" s="122"/>
      <c r="E1882" s="3"/>
      <c r="F1882" s="3"/>
      <c r="G1882" s="3"/>
      <c r="H1882" s="3"/>
      <c r="I1882" s="120"/>
      <c r="J1882" s="3"/>
      <c r="K1882" s="95" t="str" cm="1">
        <f t="array" ref="K1882">IF(OR($J$14 = "A",$J$14 = "B",$J$14 = "C"),IF(I1882="","",IF(LEN(I1882)&gt;2,_xlfn.IFS(ISNUMBER(SEARCH("_",I1882)),I1882,ISNUMBER(SEARCH(", ",I1882)),SUBSTITUTE(I1882,", ","_"),ISNUMBER(SEARCH("/ ",I1882)),SUBSTITUTE(I1882,"/ ","_"),ISNUMBER(SEARCH(",",I1882)),SUBSTITUTE(I1882,",","_"),ISNUMBER(SEARCH("/",I1882)),SUBSTITUTE(I1882,"/","_"),ISNUMBER(SEARCH("",I1882)),I1882),I1882)),IF(OR($J$14 = "J",$J$14 = "K"),"",IF(D1882="","",IF(LEN(D1882)&gt;2,_xlfn.IFS(ISNUMBER(SEARCH("_",D1882)),D1882,ISNUMBER(SEARCH(", ",D1882)),SUBSTITUTE(D1882,", ","_"),ISNUMBER(SEARCH("/ ",D1882)),SUBSTITUTE(D1882,"/ ","_"),ISNUMBER(SEARCH(",",D1882)),SUBSTITUTE(D1882,",","_"),ISNUMBER(SEARCH("/",D1882)),SUBSTITUTE(D1882,"/","_"),ISNUMBER(SEARCH("",D1882)),D1882),D1882))))</f>
        <v/>
      </c>
      <c r="L1882" s="1"/>
      <c r="M1882" s="1" t="str">
        <f t="shared" si="146"/>
        <v/>
      </c>
      <c r="N1882" s="94" t="str">
        <f>IF($L1882="None","",IF(ISERROR(VLOOKUP($L1882,Info!$B$4:$B$266,1,FALSE)),"",VLOOKUP($L1882,Info!$B$4:$L$266,5,FALSE)))</f>
        <v/>
      </c>
      <c r="O1882" s="94" t="str">
        <f>IF(K1882="","",IF(AND($J$12&lt;&gt;"ABC",N1882="3"),"BAC",IF(N1882="3","ABC",IF($J$12&lt;&gt;"ABC",IF($J$10="Standard",VLOOKUP(K1882,Info!$BE$4:$BF$481,2,FALSE),VLOOKUP(K1882,Info!$BI$4:$BJ$482,2,FALSE)),IF($J$10="Standard",VLOOKUP(K1882,Info!$AG$4:$AH$2994,2,FALSE),VLOOKUP(K1882,Info!$AK$4:$AL$2997,2,FALSE))))))</f>
        <v/>
      </c>
      <c r="P1882" s="94" t="str">
        <f>IF($L1882="None","",IF(ISERROR(VLOOKUP($L1882,Info!$B$4:$B$266,1,FALSE)),"",VLOOKUP($L1882,Info!$B$4:$L$266,3,FALSE)))</f>
        <v/>
      </c>
      <c r="Q1882" s="96" t="str">
        <f>IF($L1882="None","",IF(ISERROR(VLOOKUP($L1882,Info!$B$4:$B$266,1,FALSE)),"",VLOOKUP($L1882,Info!$B$4:$L$266,4,FALSE)))</f>
        <v/>
      </c>
      <c r="R1882" s="1"/>
      <c r="S1882" s="6" t="str">
        <f t="shared" si="147"/>
        <v/>
      </c>
      <c r="T1882" s="6" t="str">
        <f>IF($L1882="None","",IF(ISERROR(VLOOKUP($L1882,Info!$B$4:$B$266,1,FALSE)),"",VLOOKUP($L1882,Info!$B$4:$L$266,11,FALSE)))</f>
        <v/>
      </c>
      <c r="U1882" s="1"/>
      <c r="V1882" s="1"/>
      <c r="W1882" s="1"/>
      <c r="X1882" s="1" t="str">
        <f>IF($L1882="None","",IF(ISERROR(VLOOKUP($L1882,Info!$B$4:$B$266,1,FALSE)),"",IF(OR(W1882="Metallic Liquid Tight",W1882="Non-Metallic Liquid Tight",W1882="LSZH",W1882="Greenfield"),VLOOKUP($L1882,Info!$B$4:$L$266,7,FALSE),"N/A")))</f>
        <v/>
      </c>
      <c r="Y1882" s="1"/>
      <c r="Z1882" s="96" t="str">
        <f>IF($L1882="None","",IF(ISERROR(VLOOKUP($L1882,Info!$B$4:$B$266,1,FALSE)),"",VLOOKUP($L1882,Info!$B$4:$L$266,9,FALSE)))</f>
        <v/>
      </c>
      <c r="AA1882" s="96" t="str">
        <f>IF($L1882="None","",IF(ISERROR(VLOOKUP($L1882,Info!$B$4:$B$266,1,FALSE)),"",VLOOKUP($L1882,Info!$B$4:$L$266,8,FALSE)))</f>
        <v/>
      </c>
      <c r="AB1882" s="96" t="str">
        <f>IF($L1882="None","",IF(ISERROR(VLOOKUP($L1882,Info!$B$4:$B$266,1,FALSE)),"",VLOOKUP($L1882,Info!$B$4:$L$266,10,FALSE)))</f>
        <v/>
      </c>
      <c r="AC1882" s="1" t="str">
        <f>IF(W1882="SO Cable","Black,White",IF(O1882="","",IF(P1882="","",IF($J$12&lt;&gt;"ABC",IF(P1882&lt;="250",VLOOKUP(O1882,Info!$AZ$4:$BB$22,3,FALSE),VLOOKUP(O1882,Info!$AZ$23:$BB$39,3,FALSE)),IF(P1882&lt;="250",VLOOKUP(O1882,Info!$AO$4:$AQ$22,3,FALSE),VLOOKUP(O1882,Info!$AO$23:$AP$39,3,FALSE))))))</f>
        <v/>
      </c>
      <c r="AD1882" s="1"/>
      <c r="AE1882" s="1" t="str">
        <f>IF($L1882="None","",IF(ISERROR(VLOOKUP($L1882,Info!$B$4:$B$266,1,FALSE)),"",VLOOKUP($L1882,Info!$B$4:$L$266,4,FALSE)))</f>
        <v/>
      </c>
      <c r="AF1882" s="1" t="str">
        <f>IF($L1882="None","",IF(ISERROR(VLOOKUP($L1882,Info!$B$4:$B$266,1,FALSE)),"",VLOOKUP($L1882,Info!$B$4:$L$266,6,FALSE)))</f>
        <v/>
      </c>
      <c r="AG1882" s="1"/>
      <c r="AH1882" s="33" t="str" cm="1">
        <f t="array" ref="AH1882">IF(AND(L1882&lt;&gt;"",O1882&lt;&gt;"",R1882:S1882&lt;&gt;"",W1882:X1882&lt;&gt;"",Z1882:AA1882&lt;&gt;"",AC1882&lt;&gt;""),"Good","Bad")</f>
        <v>Bad</v>
      </c>
      <c r="AL1882" t="str" cm="1">
        <f t="array" ref="AL1882">IF(R1882&gt;0,_xlfn.IFS(COUNTIF($L$20:L1882,"&lt;&gt;")&lt;101,1,COUNTIF($L$20:L1882,"&lt;&gt;")&lt;201,2,COUNTIF($L$20:L1882,"&lt;&gt;")&lt;301,3,COUNTIF($L$20:L1882,"&lt;&gt;")&lt;401,4,COUNTIF($L$20:L1882,"&lt;&gt;")&lt;501,5,COUNTIF($L$20:L1882,"&lt;&gt;")&lt;601,6,COUNTIF($L$20:L1882,"&lt;&gt;")&lt;701,7,COUNTIF($L$20:L1882,"&lt;&gt;")&lt;801,8,COUNTIF($L$20:L1882,"&lt;&gt;")&lt;901,9,COUNTIF($L$20:L1882,"&lt;&gt;")&lt;1001,10,COUNTIF($L$20:L1882,"&lt;&gt;")&lt;1101,11,COUNTIF($L$20:L1882,"&lt;&gt;")&lt;1201,12,COUNTIF($L$20:L1882,"&lt;&gt;")&lt;1301,13,COUNTIF($L$20:L1882,"&lt;&gt;")&lt;1401,14,COUNTIF($L$20:L1882,"&lt;&gt;")&lt;1501,15,COUNTIF($L$20:L1882,"&lt;&gt;")&lt;1601,16,COUNTIF($L$20:L1882,"&lt;&gt;")&lt;1701,17,COUNTIF($L$20:L1882,"&lt;&gt;")&lt;1801,18,COUNTIF($L$20:L1882,"&lt;&gt;")&lt;1901,19,COUNTIF($L$20:L1882,"&lt;&gt;")&lt;2001,20,COUNTIF($L$20:L1882,"&lt;&gt;")&lt;2101,21,COUNTIF($L$20:L1882,"&lt;&gt;")&lt;2201,22,COUNTIF($L$20:L1882,"&lt;&gt;")&lt;2301,23,COUNTIF($L$20:L1882,"&lt;&gt;")&lt;2401,24,COUNTIF($L$20:L1882,"&lt;&gt;")&lt;2501,25,COUNTIF($L$20:L1882,"&lt;&gt;")&lt;2601,26,COUNTIF($L$20:L1882,"&lt;&gt;")&lt;2701,27,COUNTIF($L$20:L1882,"&lt;&gt;")&lt;2801,28,COUNTIF($L$20:L1882,"&lt;&gt;")&lt;2901,29,COUNTIF($L$20:L1882,"&lt;&gt;")&lt;3001,30),"")</f>
        <v/>
      </c>
      <c r="AM1882" t="str">
        <f t="shared" si="145"/>
        <v/>
      </c>
      <c r="AN1882" t="str">
        <f t="shared" si="149"/>
        <v/>
      </c>
      <c r="AP1882" t="str">
        <f t="shared" si="148"/>
        <v/>
      </c>
      <c r="AQ1882" t="str">
        <f>IF(AO1882="","",COUNTIFS(AM1882:$AM$3019,AO1882))</f>
        <v/>
      </c>
    </row>
    <row r="1883" spans="1:43" x14ac:dyDescent="0.25">
      <c r="A1883" s="6" t="str">
        <f>IF(COUNT($A$20:A1882)&lt;&gt;$B$4,IF(A1882="","",A1882+1),"")</f>
        <v/>
      </c>
      <c r="B1883" s="3"/>
      <c r="C1883" s="3"/>
      <c r="D1883" s="122"/>
      <c r="E1883" s="3"/>
      <c r="F1883" s="3"/>
      <c r="G1883" s="3"/>
      <c r="H1883" s="3"/>
      <c r="I1883" s="120"/>
      <c r="J1883" s="3"/>
      <c r="K1883" s="95" t="str" cm="1">
        <f t="array" ref="K1883">IF(OR($J$14 = "A",$J$14 = "B",$J$14 = "C"),IF(I1883="","",IF(LEN(I1883)&gt;2,_xlfn.IFS(ISNUMBER(SEARCH("_",I1883)),I1883,ISNUMBER(SEARCH(", ",I1883)),SUBSTITUTE(I1883,", ","_"),ISNUMBER(SEARCH("/ ",I1883)),SUBSTITUTE(I1883,"/ ","_"),ISNUMBER(SEARCH(",",I1883)),SUBSTITUTE(I1883,",","_"),ISNUMBER(SEARCH("/",I1883)),SUBSTITUTE(I1883,"/","_"),ISNUMBER(SEARCH("",I1883)),I1883),I1883)),IF(OR($J$14 = "J",$J$14 = "K"),"",IF(D1883="","",IF(LEN(D1883)&gt;2,_xlfn.IFS(ISNUMBER(SEARCH("_",D1883)),D1883,ISNUMBER(SEARCH(", ",D1883)),SUBSTITUTE(D1883,", ","_"),ISNUMBER(SEARCH("/ ",D1883)),SUBSTITUTE(D1883,"/ ","_"),ISNUMBER(SEARCH(",",D1883)),SUBSTITUTE(D1883,",","_"),ISNUMBER(SEARCH("/",D1883)),SUBSTITUTE(D1883,"/","_"),ISNUMBER(SEARCH("",D1883)),D1883),D1883))))</f>
        <v/>
      </c>
      <c r="L1883" s="1"/>
      <c r="M1883" s="1" t="str">
        <f t="shared" si="146"/>
        <v/>
      </c>
      <c r="N1883" s="94" t="str">
        <f>IF($L1883="None","",IF(ISERROR(VLOOKUP($L1883,Info!$B$4:$B$266,1,FALSE)),"",VLOOKUP($L1883,Info!$B$4:$L$266,5,FALSE)))</f>
        <v/>
      </c>
      <c r="O1883" s="94" t="str">
        <f>IF(K1883="","",IF(AND($J$12&lt;&gt;"ABC",N1883="3"),"BAC",IF(N1883="3","ABC",IF($J$12&lt;&gt;"ABC",IF($J$10="Standard",VLOOKUP(K1883,Info!$BE$4:$BF$481,2,FALSE),VLOOKUP(K1883,Info!$BI$4:$BJ$482,2,FALSE)),IF($J$10="Standard",VLOOKUP(K1883,Info!$AG$4:$AH$2994,2,FALSE),VLOOKUP(K1883,Info!$AK$4:$AL$2997,2,FALSE))))))</f>
        <v/>
      </c>
      <c r="P1883" s="94" t="str">
        <f>IF($L1883="None","",IF(ISERROR(VLOOKUP($L1883,Info!$B$4:$B$266,1,FALSE)),"",VLOOKUP($L1883,Info!$B$4:$L$266,3,FALSE)))</f>
        <v/>
      </c>
      <c r="Q1883" s="96" t="str">
        <f>IF($L1883="None","",IF(ISERROR(VLOOKUP($L1883,Info!$B$4:$B$266,1,FALSE)),"",VLOOKUP($L1883,Info!$B$4:$L$266,4,FALSE)))</f>
        <v/>
      </c>
      <c r="R1883" s="1"/>
      <c r="S1883" s="6" t="str">
        <f t="shared" si="147"/>
        <v/>
      </c>
      <c r="T1883" s="6" t="str">
        <f>IF($L1883="None","",IF(ISERROR(VLOOKUP($L1883,Info!$B$4:$B$266,1,FALSE)),"",VLOOKUP($L1883,Info!$B$4:$L$266,11,FALSE)))</f>
        <v/>
      </c>
      <c r="U1883" s="1"/>
      <c r="V1883" s="1"/>
      <c r="W1883" s="1"/>
      <c r="X1883" s="1" t="str">
        <f>IF($L1883="None","",IF(ISERROR(VLOOKUP($L1883,Info!$B$4:$B$266,1,FALSE)),"",IF(OR(W1883="Metallic Liquid Tight",W1883="Non-Metallic Liquid Tight",W1883="LSZH",W1883="Greenfield"),VLOOKUP($L1883,Info!$B$4:$L$266,7,FALSE),"N/A")))</f>
        <v/>
      </c>
      <c r="Y1883" s="1"/>
      <c r="Z1883" s="96" t="str">
        <f>IF($L1883="None","",IF(ISERROR(VLOOKUP($L1883,Info!$B$4:$B$266,1,FALSE)),"",VLOOKUP($L1883,Info!$B$4:$L$266,9,FALSE)))</f>
        <v/>
      </c>
      <c r="AA1883" s="96" t="str">
        <f>IF($L1883="None","",IF(ISERROR(VLOOKUP($L1883,Info!$B$4:$B$266,1,FALSE)),"",VLOOKUP($L1883,Info!$B$4:$L$266,8,FALSE)))</f>
        <v/>
      </c>
      <c r="AB1883" s="96" t="str">
        <f>IF($L1883="None","",IF(ISERROR(VLOOKUP($L1883,Info!$B$4:$B$266,1,FALSE)),"",VLOOKUP($L1883,Info!$B$4:$L$266,10,FALSE)))</f>
        <v/>
      </c>
      <c r="AC1883" s="1" t="str">
        <f>IF(W1883="SO Cable","Black,White",IF(O1883="","",IF(P1883="","",IF($J$12&lt;&gt;"ABC",IF(P1883&lt;="250",VLOOKUP(O1883,Info!$AZ$4:$BB$22,3,FALSE),VLOOKUP(O1883,Info!$AZ$23:$BB$39,3,FALSE)),IF(P1883&lt;="250",VLOOKUP(O1883,Info!$AO$4:$AQ$22,3,FALSE),VLOOKUP(O1883,Info!$AO$23:$AP$39,3,FALSE))))))</f>
        <v/>
      </c>
      <c r="AD1883" s="1"/>
      <c r="AE1883" s="1" t="str">
        <f>IF($L1883="None","",IF(ISERROR(VLOOKUP($L1883,Info!$B$4:$B$266,1,FALSE)),"",VLOOKUP($L1883,Info!$B$4:$L$266,4,FALSE)))</f>
        <v/>
      </c>
      <c r="AF1883" s="1" t="str">
        <f>IF($L1883="None","",IF(ISERROR(VLOOKUP($L1883,Info!$B$4:$B$266,1,FALSE)),"",VLOOKUP($L1883,Info!$B$4:$L$266,6,FALSE)))</f>
        <v/>
      </c>
      <c r="AG1883" s="1"/>
      <c r="AH1883" s="33" t="str" cm="1">
        <f t="array" ref="AH1883">IF(AND(L1883&lt;&gt;"",O1883&lt;&gt;"",R1883:S1883&lt;&gt;"",W1883:X1883&lt;&gt;"",Z1883:AA1883&lt;&gt;"",AC1883&lt;&gt;""),"Good","Bad")</f>
        <v>Bad</v>
      </c>
      <c r="AL1883" t="str" cm="1">
        <f t="array" ref="AL1883">IF(R1883&gt;0,_xlfn.IFS(COUNTIF($L$20:L1883,"&lt;&gt;")&lt;101,1,COUNTIF($L$20:L1883,"&lt;&gt;")&lt;201,2,COUNTIF($L$20:L1883,"&lt;&gt;")&lt;301,3,COUNTIF($L$20:L1883,"&lt;&gt;")&lt;401,4,COUNTIF($L$20:L1883,"&lt;&gt;")&lt;501,5,COUNTIF($L$20:L1883,"&lt;&gt;")&lt;601,6,COUNTIF($L$20:L1883,"&lt;&gt;")&lt;701,7,COUNTIF($L$20:L1883,"&lt;&gt;")&lt;801,8,COUNTIF($L$20:L1883,"&lt;&gt;")&lt;901,9,COUNTIF($L$20:L1883,"&lt;&gt;")&lt;1001,10,COUNTIF($L$20:L1883,"&lt;&gt;")&lt;1101,11,COUNTIF($L$20:L1883,"&lt;&gt;")&lt;1201,12,COUNTIF($L$20:L1883,"&lt;&gt;")&lt;1301,13,COUNTIF($L$20:L1883,"&lt;&gt;")&lt;1401,14,COUNTIF($L$20:L1883,"&lt;&gt;")&lt;1501,15,COUNTIF($L$20:L1883,"&lt;&gt;")&lt;1601,16,COUNTIF($L$20:L1883,"&lt;&gt;")&lt;1701,17,COUNTIF($L$20:L1883,"&lt;&gt;")&lt;1801,18,COUNTIF($L$20:L1883,"&lt;&gt;")&lt;1901,19,COUNTIF($L$20:L1883,"&lt;&gt;")&lt;2001,20,COUNTIF($L$20:L1883,"&lt;&gt;")&lt;2101,21,COUNTIF($L$20:L1883,"&lt;&gt;")&lt;2201,22,COUNTIF($L$20:L1883,"&lt;&gt;")&lt;2301,23,COUNTIF($L$20:L1883,"&lt;&gt;")&lt;2401,24,COUNTIF($L$20:L1883,"&lt;&gt;")&lt;2501,25,COUNTIF($L$20:L1883,"&lt;&gt;")&lt;2601,26,COUNTIF($L$20:L1883,"&lt;&gt;")&lt;2701,27,COUNTIF($L$20:L1883,"&lt;&gt;")&lt;2801,28,COUNTIF($L$20:L1883,"&lt;&gt;")&lt;2901,29,COUNTIF($L$20:L1883,"&lt;&gt;")&lt;3001,30),"")</f>
        <v/>
      </c>
      <c r="AM1883" t="str">
        <f t="shared" si="145"/>
        <v/>
      </c>
      <c r="AN1883" t="str">
        <f t="shared" si="149"/>
        <v/>
      </c>
      <c r="AP1883" t="str">
        <f t="shared" si="148"/>
        <v/>
      </c>
      <c r="AQ1883" t="str">
        <f>IF(AO1883="","",COUNTIFS(AM1883:$AM$3019,AO1883))</f>
        <v/>
      </c>
    </row>
    <row r="1884" spans="1:43" x14ac:dyDescent="0.25">
      <c r="A1884" s="6" t="str">
        <f>IF(COUNT($A$20:A1883)&lt;&gt;$B$4,IF(A1883="","",A1883+1),"")</f>
        <v/>
      </c>
      <c r="B1884" s="3"/>
      <c r="C1884" s="3"/>
      <c r="D1884" s="122"/>
      <c r="E1884" s="3"/>
      <c r="F1884" s="3"/>
      <c r="G1884" s="3"/>
      <c r="H1884" s="3"/>
      <c r="I1884" s="120"/>
      <c r="J1884" s="3"/>
      <c r="K1884" s="95" t="str" cm="1">
        <f t="array" ref="K1884">IF(OR($J$14 = "A",$J$14 = "B",$J$14 = "C"),IF(I1884="","",IF(LEN(I1884)&gt;2,_xlfn.IFS(ISNUMBER(SEARCH("_",I1884)),I1884,ISNUMBER(SEARCH(", ",I1884)),SUBSTITUTE(I1884,", ","_"),ISNUMBER(SEARCH("/ ",I1884)),SUBSTITUTE(I1884,"/ ","_"),ISNUMBER(SEARCH(",",I1884)),SUBSTITUTE(I1884,",","_"),ISNUMBER(SEARCH("/",I1884)),SUBSTITUTE(I1884,"/","_"),ISNUMBER(SEARCH("",I1884)),I1884),I1884)),IF(OR($J$14 = "J",$J$14 = "K"),"",IF(D1884="","",IF(LEN(D1884)&gt;2,_xlfn.IFS(ISNUMBER(SEARCH("_",D1884)),D1884,ISNUMBER(SEARCH(", ",D1884)),SUBSTITUTE(D1884,", ","_"),ISNUMBER(SEARCH("/ ",D1884)),SUBSTITUTE(D1884,"/ ","_"),ISNUMBER(SEARCH(",",D1884)),SUBSTITUTE(D1884,",","_"),ISNUMBER(SEARCH("/",D1884)),SUBSTITUTE(D1884,"/","_"),ISNUMBER(SEARCH("",D1884)),D1884),D1884))))</f>
        <v/>
      </c>
      <c r="L1884" s="1"/>
      <c r="M1884" s="1" t="str">
        <f t="shared" si="146"/>
        <v/>
      </c>
      <c r="N1884" s="94" t="str">
        <f>IF($L1884="None","",IF(ISERROR(VLOOKUP($L1884,Info!$B$4:$B$266,1,FALSE)),"",VLOOKUP($L1884,Info!$B$4:$L$266,5,FALSE)))</f>
        <v/>
      </c>
      <c r="O1884" s="94" t="str">
        <f>IF(K1884="","",IF(AND($J$12&lt;&gt;"ABC",N1884="3"),"BAC",IF(N1884="3","ABC",IF($J$12&lt;&gt;"ABC",IF($J$10="Standard",VLOOKUP(K1884,Info!$BE$4:$BF$481,2,FALSE),VLOOKUP(K1884,Info!$BI$4:$BJ$482,2,FALSE)),IF($J$10="Standard",VLOOKUP(K1884,Info!$AG$4:$AH$2994,2,FALSE),VLOOKUP(K1884,Info!$AK$4:$AL$2997,2,FALSE))))))</f>
        <v/>
      </c>
      <c r="P1884" s="94" t="str">
        <f>IF($L1884="None","",IF(ISERROR(VLOOKUP($L1884,Info!$B$4:$B$266,1,FALSE)),"",VLOOKUP($L1884,Info!$B$4:$L$266,3,FALSE)))</f>
        <v/>
      </c>
      <c r="Q1884" s="96" t="str">
        <f>IF($L1884="None","",IF(ISERROR(VLOOKUP($L1884,Info!$B$4:$B$266,1,FALSE)),"",VLOOKUP($L1884,Info!$B$4:$L$266,4,FALSE)))</f>
        <v/>
      </c>
      <c r="R1884" s="1"/>
      <c r="S1884" s="6" t="str">
        <f t="shared" si="147"/>
        <v/>
      </c>
      <c r="T1884" s="6" t="str">
        <f>IF($L1884="None","",IF(ISERROR(VLOOKUP($L1884,Info!$B$4:$B$266,1,FALSE)),"",VLOOKUP($L1884,Info!$B$4:$L$266,11,FALSE)))</f>
        <v/>
      </c>
      <c r="U1884" s="1"/>
      <c r="V1884" s="1"/>
      <c r="W1884" s="1"/>
      <c r="X1884" s="1" t="str">
        <f>IF($L1884="None","",IF(ISERROR(VLOOKUP($L1884,Info!$B$4:$B$266,1,FALSE)),"",IF(OR(W1884="Metallic Liquid Tight",W1884="Non-Metallic Liquid Tight",W1884="LSZH",W1884="Greenfield"),VLOOKUP($L1884,Info!$B$4:$L$266,7,FALSE),"N/A")))</f>
        <v/>
      </c>
      <c r="Y1884" s="1"/>
      <c r="Z1884" s="96" t="str">
        <f>IF($L1884="None","",IF(ISERROR(VLOOKUP($L1884,Info!$B$4:$B$266,1,FALSE)),"",VLOOKUP($L1884,Info!$B$4:$L$266,9,FALSE)))</f>
        <v/>
      </c>
      <c r="AA1884" s="96" t="str">
        <f>IF($L1884="None","",IF(ISERROR(VLOOKUP($L1884,Info!$B$4:$B$266,1,FALSE)),"",VLOOKUP($L1884,Info!$B$4:$L$266,8,FALSE)))</f>
        <v/>
      </c>
      <c r="AB1884" s="96" t="str">
        <f>IF($L1884="None","",IF(ISERROR(VLOOKUP($L1884,Info!$B$4:$B$266,1,FALSE)),"",VLOOKUP($L1884,Info!$B$4:$L$266,10,FALSE)))</f>
        <v/>
      </c>
      <c r="AC1884" s="1" t="str">
        <f>IF(W1884="SO Cable","Black,White",IF(O1884="","",IF(P1884="","",IF($J$12&lt;&gt;"ABC",IF(P1884&lt;="250",VLOOKUP(O1884,Info!$AZ$4:$BB$22,3,FALSE),VLOOKUP(O1884,Info!$AZ$23:$BB$39,3,FALSE)),IF(P1884&lt;="250",VLOOKUP(O1884,Info!$AO$4:$AQ$22,3,FALSE),VLOOKUP(O1884,Info!$AO$23:$AP$39,3,FALSE))))))</f>
        <v/>
      </c>
      <c r="AD1884" s="1"/>
      <c r="AE1884" s="1" t="str">
        <f>IF($L1884="None","",IF(ISERROR(VLOOKUP($L1884,Info!$B$4:$B$266,1,FALSE)),"",VLOOKUP($L1884,Info!$B$4:$L$266,4,FALSE)))</f>
        <v/>
      </c>
      <c r="AF1884" s="1" t="str">
        <f>IF($L1884="None","",IF(ISERROR(VLOOKUP($L1884,Info!$B$4:$B$266,1,FALSE)),"",VLOOKUP($L1884,Info!$B$4:$L$266,6,FALSE)))</f>
        <v/>
      </c>
      <c r="AG1884" s="1"/>
      <c r="AH1884" s="33" t="str" cm="1">
        <f t="array" ref="AH1884">IF(AND(L1884&lt;&gt;"",O1884&lt;&gt;"",R1884:S1884&lt;&gt;"",W1884:X1884&lt;&gt;"",Z1884:AA1884&lt;&gt;"",AC1884&lt;&gt;""),"Good","Bad")</f>
        <v>Bad</v>
      </c>
      <c r="AL1884" t="str" cm="1">
        <f t="array" ref="AL1884">IF(R1884&gt;0,_xlfn.IFS(COUNTIF($L$20:L1884,"&lt;&gt;")&lt;101,1,COUNTIF($L$20:L1884,"&lt;&gt;")&lt;201,2,COUNTIF($L$20:L1884,"&lt;&gt;")&lt;301,3,COUNTIF($L$20:L1884,"&lt;&gt;")&lt;401,4,COUNTIF($L$20:L1884,"&lt;&gt;")&lt;501,5,COUNTIF($L$20:L1884,"&lt;&gt;")&lt;601,6,COUNTIF($L$20:L1884,"&lt;&gt;")&lt;701,7,COUNTIF($L$20:L1884,"&lt;&gt;")&lt;801,8,COUNTIF($L$20:L1884,"&lt;&gt;")&lt;901,9,COUNTIF($L$20:L1884,"&lt;&gt;")&lt;1001,10,COUNTIF($L$20:L1884,"&lt;&gt;")&lt;1101,11,COUNTIF($L$20:L1884,"&lt;&gt;")&lt;1201,12,COUNTIF($L$20:L1884,"&lt;&gt;")&lt;1301,13,COUNTIF($L$20:L1884,"&lt;&gt;")&lt;1401,14,COUNTIF($L$20:L1884,"&lt;&gt;")&lt;1501,15,COUNTIF($L$20:L1884,"&lt;&gt;")&lt;1601,16,COUNTIF($L$20:L1884,"&lt;&gt;")&lt;1701,17,COUNTIF($L$20:L1884,"&lt;&gt;")&lt;1801,18,COUNTIF($L$20:L1884,"&lt;&gt;")&lt;1901,19,COUNTIF($L$20:L1884,"&lt;&gt;")&lt;2001,20,COUNTIF($L$20:L1884,"&lt;&gt;")&lt;2101,21,COUNTIF($L$20:L1884,"&lt;&gt;")&lt;2201,22,COUNTIF($L$20:L1884,"&lt;&gt;")&lt;2301,23,COUNTIF($L$20:L1884,"&lt;&gt;")&lt;2401,24,COUNTIF($L$20:L1884,"&lt;&gt;")&lt;2501,25,COUNTIF($L$20:L1884,"&lt;&gt;")&lt;2601,26,COUNTIF($L$20:L1884,"&lt;&gt;")&lt;2701,27,COUNTIF($L$20:L1884,"&lt;&gt;")&lt;2801,28,COUNTIF($L$20:L1884,"&lt;&gt;")&lt;2901,29,COUNTIF($L$20:L1884,"&lt;&gt;")&lt;3001,30),"")</f>
        <v/>
      </c>
      <c r="AM1884" t="str">
        <f t="shared" si="145"/>
        <v/>
      </c>
      <c r="AN1884" t="str">
        <f t="shared" si="149"/>
        <v/>
      </c>
      <c r="AP1884" t="str">
        <f t="shared" si="148"/>
        <v/>
      </c>
      <c r="AQ1884" t="str">
        <f>IF(AO1884="","",COUNTIFS(AM1884:$AM$3019,AO1884))</f>
        <v/>
      </c>
    </row>
    <row r="1885" spans="1:43" x14ac:dyDescent="0.25">
      <c r="A1885" s="6" t="str">
        <f>IF(COUNT($A$20:A1884)&lt;&gt;$B$4,IF(A1884="","",A1884+1),"")</f>
        <v/>
      </c>
      <c r="B1885" s="3"/>
      <c r="C1885" s="3"/>
      <c r="D1885" s="122"/>
      <c r="E1885" s="3"/>
      <c r="F1885" s="3"/>
      <c r="G1885" s="3"/>
      <c r="H1885" s="3"/>
      <c r="I1885" s="120"/>
      <c r="J1885" s="3"/>
      <c r="K1885" s="95" t="str" cm="1">
        <f t="array" ref="K1885">IF(OR($J$14 = "A",$J$14 = "B",$J$14 = "C"),IF(I1885="","",IF(LEN(I1885)&gt;2,_xlfn.IFS(ISNUMBER(SEARCH("_",I1885)),I1885,ISNUMBER(SEARCH(", ",I1885)),SUBSTITUTE(I1885,", ","_"),ISNUMBER(SEARCH("/ ",I1885)),SUBSTITUTE(I1885,"/ ","_"),ISNUMBER(SEARCH(",",I1885)),SUBSTITUTE(I1885,",","_"),ISNUMBER(SEARCH("/",I1885)),SUBSTITUTE(I1885,"/","_"),ISNUMBER(SEARCH("",I1885)),I1885),I1885)),IF(OR($J$14 = "J",$J$14 = "K"),"",IF(D1885="","",IF(LEN(D1885)&gt;2,_xlfn.IFS(ISNUMBER(SEARCH("_",D1885)),D1885,ISNUMBER(SEARCH(", ",D1885)),SUBSTITUTE(D1885,", ","_"),ISNUMBER(SEARCH("/ ",D1885)),SUBSTITUTE(D1885,"/ ","_"),ISNUMBER(SEARCH(",",D1885)),SUBSTITUTE(D1885,",","_"),ISNUMBER(SEARCH("/",D1885)),SUBSTITUTE(D1885,"/","_"),ISNUMBER(SEARCH("",D1885)),D1885),D1885))))</f>
        <v/>
      </c>
      <c r="L1885" s="1"/>
      <c r="M1885" s="1" t="str">
        <f t="shared" si="146"/>
        <v/>
      </c>
      <c r="N1885" s="94" t="str">
        <f>IF($L1885="None","",IF(ISERROR(VLOOKUP($L1885,Info!$B$4:$B$266,1,FALSE)),"",VLOOKUP($L1885,Info!$B$4:$L$266,5,FALSE)))</f>
        <v/>
      </c>
      <c r="O1885" s="94" t="str">
        <f>IF(K1885="","",IF(AND($J$12&lt;&gt;"ABC",N1885="3"),"BAC",IF(N1885="3","ABC",IF($J$12&lt;&gt;"ABC",IF($J$10="Standard",VLOOKUP(K1885,Info!$BE$4:$BF$481,2,FALSE),VLOOKUP(K1885,Info!$BI$4:$BJ$482,2,FALSE)),IF($J$10="Standard",VLOOKUP(K1885,Info!$AG$4:$AH$2994,2,FALSE),VLOOKUP(K1885,Info!$AK$4:$AL$2997,2,FALSE))))))</f>
        <v/>
      </c>
      <c r="P1885" s="94" t="str">
        <f>IF($L1885="None","",IF(ISERROR(VLOOKUP($L1885,Info!$B$4:$B$266,1,FALSE)),"",VLOOKUP($L1885,Info!$B$4:$L$266,3,FALSE)))</f>
        <v/>
      </c>
      <c r="Q1885" s="96" t="str">
        <f>IF($L1885="None","",IF(ISERROR(VLOOKUP($L1885,Info!$B$4:$B$266,1,FALSE)),"",VLOOKUP($L1885,Info!$B$4:$L$266,4,FALSE)))</f>
        <v/>
      </c>
      <c r="R1885" s="1"/>
      <c r="S1885" s="6" t="str">
        <f t="shared" si="147"/>
        <v/>
      </c>
      <c r="T1885" s="6" t="str">
        <f>IF($L1885="None","",IF(ISERROR(VLOOKUP($L1885,Info!$B$4:$B$266,1,FALSE)),"",VLOOKUP($L1885,Info!$B$4:$L$266,11,FALSE)))</f>
        <v/>
      </c>
      <c r="U1885" s="1"/>
      <c r="V1885" s="1"/>
      <c r="W1885" s="1"/>
      <c r="X1885" s="1" t="str">
        <f>IF($L1885="None","",IF(ISERROR(VLOOKUP($L1885,Info!$B$4:$B$266,1,FALSE)),"",IF(OR(W1885="Metallic Liquid Tight",W1885="Non-Metallic Liquid Tight",W1885="LSZH",W1885="Greenfield"),VLOOKUP($L1885,Info!$B$4:$L$266,7,FALSE),"N/A")))</f>
        <v/>
      </c>
      <c r="Y1885" s="1"/>
      <c r="Z1885" s="96" t="str">
        <f>IF($L1885="None","",IF(ISERROR(VLOOKUP($L1885,Info!$B$4:$B$266,1,FALSE)),"",VLOOKUP($L1885,Info!$B$4:$L$266,9,FALSE)))</f>
        <v/>
      </c>
      <c r="AA1885" s="96" t="str">
        <f>IF($L1885="None","",IF(ISERROR(VLOOKUP($L1885,Info!$B$4:$B$266,1,FALSE)),"",VLOOKUP($L1885,Info!$B$4:$L$266,8,FALSE)))</f>
        <v/>
      </c>
      <c r="AB1885" s="96" t="str">
        <f>IF($L1885="None","",IF(ISERROR(VLOOKUP($L1885,Info!$B$4:$B$266,1,FALSE)),"",VLOOKUP($L1885,Info!$B$4:$L$266,10,FALSE)))</f>
        <v/>
      </c>
      <c r="AC1885" s="1" t="str">
        <f>IF(W1885="SO Cable","Black,White",IF(O1885="","",IF(P1885="","",IF($J$12&lt;&gt;"ABC",IF(P1885&lt;="250",VLOOKUP(O1885,Info!$AZ$4:$BB$22,3,FALSE),VLOOKUP(O1885,Info!$AZ$23:$BB$39,3,FALSE)),IF(P1885&lt;="250",VLOOKUP(O1885,Info!$AO$4:$AQ$22,3,FALSE),VLOOKUP(O1885,Info!$AO$23:$AP$39,3,FALSE))))))</f>
        <v/>
      </c>
      <c r="AD1885" s="1"/>
      <c r="AE1885" s="1" t="str">
        <f>IF($L1885="None","",IF(ISERROR(VLOOKUP($L1885,Info!$B$4:$B$266,1,FALSE)),"",VLOOKUP($L1885,Info!$B$4:$L$266,4,FALSE)))</f>
        <v/>
      </c>
      <c r="AF1885" s="1" t="str">
        <f>IF($L1885="None","",IF(ISERROR(VLOOKUP($L1885,Info!$B$4:$B$266,1,FALSE)),"",VLOOKUP($L1885,Info!$B$4:$L$266,6,FALSE)))</f>
        <v/>
      </c>
      <c r="AG1885" s="1"/>
      <c r="AH1885" s="33" t="str" cm="1">
        <f t="array" ref="AH1885">IF(AND(L1885&lt;&gt;"",O1885&lt;&gt;"",R1885:S1885&lt;&gt;"",W1885:X1885&lt;&gt;"",Z1885:AA1885&lt;&gt;"",AC1885&lt;&gt;""),"Good","Bad")</f>
        <v>Bad</v>
      </c>
      <c r="AL1885" t="str" cm="1">
        <f t="array" ref="AL1885">IF(R1885&gt;0,_xlfn.IFS(COUNTIF($L$20:L1885,"&lt;&gt;")&lt;101,1,COUNTIF($L$20:L1885,"&lt;&gt;")&lt;201,2,COUNTIF($L$20:L1885,"&lt;&gt;")&lt;301,3,COUNTIF($L$20:L1885,"&lt;&gt;")&lt;401,4,COUNTIF($L$20:L1885,"&lt;&gt;")&lt;501,5,COUNTIF($L$20:L1885,"&lt;&gt;")&lt;601,6,COUNTIF($L$20:L1885,"&lt;&gt;")&lt;701,7,COUNTIF($L$20:L1885,"&lt;&gt;")&lt;801,8,COUNTIF($L$20:L1885,"&lt;&gt;")&lt;901,9,COUNTIF($L$20:L1885,"&lt;&gt;")&lt;1001,10,COUNTIF($L$20:L1885,"&lt;&gt;")&lt;1101,11,COUNTIF($L$20:L1885,"&lt;&gt;")&lt;1201,12,COUNTIF($L$20:L1885,"&lt;&gt;")&lt;1301,13,COUNTIF($L$20:L1885,"&lt;&gt;")&lt;1401,14,COUNTIF($L$20:L1885,"&lt;&gt;")&lt;1501,15,COUNTIF($L$20:L1885,"&lt;&gt;")&lt;1601,16,COUNTIF($L$20:L1885,"&lt;&gt;")&lt;1701,17,COUNTIF($L$20:L1885,"&lt;&gt;")&lt;1801,18,COUNTIF($L$20:L1885,"&lt;&gt;")&lt;1901,19,COUNTIF($L$20:L1885,"&lt;&gt;")&lt;2001,20,COUNTIF($L$20:L1885,"&lt;&gt;")&lt;2101,21,COUNTIF($L$20:L1885,"&lt;&gt;")&lt;2201,22,COUNTIF($L$20:L1885,"&lt;&gt;")&lt;2301,23,COUNTIF($L$20:L1885,"&lt;&gt;")&lt;2401,24,COUNTIF($L$20:L1885,"&lt;&gt;")&lt;2501,25,COUNTIF($L$20:L1885,"&lt;&gt;")&lt;2601,26,COUNTIF($L$20:L1885,"&lt;&gt;")&lt;2701,27,COUNTIF($L$20:L1885,"&lt;&gt;")&lt;2801,28,COUNTIF($L$20:L1885,"&lt;&gt;")&lt;2901,29,COUNTIF($L$20:L1885,"&lt;&gt;")&lt;3001,30),"")</f>
        <v/>
      </c>
      <c r="AM1885" t="str">
        <f t="shared" si="145"/>
        <v/>
      </c>
      <c r="AN1885" t="str">
        <f t="shared" si="149"/>
        <v/>
      </c>
      <c r="AP1885" t="str">
        <f t="shared" si="148"/>
        <v/>
      </c>
      <c r="AQ1885" t="str">
        <f>IF(AO1885="","",COUNTIFS(AM1885:$AM$3019,AO1885))</f>
        <v/>
      </c>
    </row>
    <row r="1886" spans="1:43" x14ac:dyDescent="0.25">
      <c r="A1886" s="6" t="str">
        <f>IF(COUNT($A$20:A1885)&lt;&gt;$B$4,IF(A1885="","",A1885+1),"")</f>
        <v/>
      </c>
      <c r="B1886" s="3"/>
      <c r="C1886" s="3"/>
      <c r="D1886" s="122"/>
      <c r="E1886" s="3"/>
      <c r="F1886" s="3"/>
      <c r="G1886" s="3"/>
      <c r="H1886" s="3"/>
      <c r="I1886" s="120"/>
      <c r="J1886" s="3"/>
      <c r="K1886" s="95" t="str" cm="1">
        <f t="array" ref="K1886">IF(OR($J$14 = "A",$J$14 = "B",$J$14 = "C"),IF(I1886="","",IF(LEN(I1886)&gt;2,_xlfn.IFS(ISNUMBER(SEARCH("_",I1886)),I1886,ISNUMBER(SEARCH(", ",I1886)),SUBSTITUTE(I1886,", ","_"),ISNUMBER(SEARCH("/ ",I1886)),SUBSTITUTE(I1886,"/ ","_"),ISNUMBER(SEARCH(",",I1886)),SUBSTITUTE(I1886,",","_"),ISNUMBER(SEARCH("/",I1886)),SUBSTITUTE(I1886,"/","_"),ISNUMBER(SEARCH("",I1886)),I1886),I1886)),IF(OR($J$14 = "J",$J$14 = "K"),"",IF(D1886="","",IF(LEN(D1886)&gt;2,_xlfn.IFS(ISNUMBER(SEARCH("_",D1886)),D1886,ISNUMBER(SEARCH(", ",D1886)),SUBSTITUTE(D1886,", ","_"),ISNUMBER(SEARCH("/ ",D1886)),SUBSTITUTE(D1886,"/ ","_"),ISNUMBER(SEARCH(",",D1886)),SUBSTITUTE(D1886,",","_"),ISNUMBER(SEARCH("/",D1886)),SUBSTITUTE(D1886,"/","_"),ISNUMBER(SEARCH("",D1886)),D1886),D1886))))</f>
        <v/>
      </c>
      <c r="L1886" s="1"/>
      <c r="M1886" s="1" t="str">
        <f t="shared" si="146"/>
        <v/>
      </c>
      <c r="N1886" s="94" t="str">
        <f>IF($L1886="None","",IF(ISERROR(VLOOKUP($L1886,Info!$B$4:$B$266,1,FALSE)),"",VLOOKUP($L1886,Info!$B$4:$L$266,5,FALSE)))</f>
        <v/>
      </c>
      <c r="O1886" s="94" t="str">
        <f>IF(K1886="","",IF(AND($J$12&lt;&gt;"ABC",N1886="3"),"BAC",IF(N1886="3","ABC",IF($J$12&lt;&gt;"ABC",IF($J$10="Standard",VLOOKUP(K1886,Info!$BE$4:$BF$481,2,FALSE),VLOOKUP(K1886,Info!$BI$4:$BJ$482,2,FALSE)),IF($J$10="Standard",VLOOKUP(K1886,Info!$AG$4:$AH$2994,2,FALSE),VLOOKUP(K1886,Info!$AK$4:$AL$2997,2,FALSE))))))</f>
        <v/>
      </c>
      <c r="P1886" s="94" t="str">
        <f>IF($L1886="None","",IF(ISERROR(VLOOKUP($L1886,Info!$B$4:$B$266,1,FALSE)),"",VLOOKUP($L1886,Info!$B$4:$L$266,3,FALSE)))</f>
        <v/>
      </c>
      <c r="Q1886" s="96" t="str">
        <f>IF($L1886="None","",IF(ISERROR(VLOOKUP($L1886,Info!$B$4:$B$266,1,FALSE)),"",VLOOKUP($L1886,Info!$B$4:$L$266,4,FALSE)))</f>
        <v/>
      </c>
      <c r="R1886" s="1"/>
      <c r="S1886" s="6" t="str">
        <f t="shared" si="147"/>
        <v/>
      </c>
      <c r="T1886" s="6" t="str">
        <f>IF($L1886="None","",IF(ISERROR(VLOOKUP($L1886,Info!$B$4:$B$266,1,FALSE)),"",VLOOKUP($L1886,Info!$B$4:$L$266,11,FALSE)))</f>
        <v/>
      </c>
      <c r="U1886" s="1"/>
      <c r="V1886" s="1"/>
      <c r="W1886" s="1"/>
      <c r="X1886" s="1" t="str">
        <f>IF($L1886="None","",IF(ISERROR(VLOOKUP($L1886,Info!$B$4:$B$266,1,FALSE)),"",IF(OR(W1886="Metallic Liquid Tight",W1886="Non-Metallic Liquid Tight",W1886="LSZH",W1886="Greenfield"),VLOOKUP($L1886,Info!$B$4:$L$266,7,FALSE),"N/A")))</f>
        <v/>
      </c>
      <c r="Y1886" s="1"/>
      <c r="Z1886" s="96" t="str">
        <f>IF($L1886="None","",IF(ISERROR(VLOOKUP($L1886,Info!$B$4:$B$266,1,FALSE)),"",VLOOKUP($L1886,Info!$B$4:$L$266,9,FALSE)))</f>
        <v/>
      </c>
      <c r="AA1886" s="96" t="str">
        <f>IF($L1886="None","",IF(ISERROR(VLOOKUP($L1886,Info!$B$4:$B$266,1,FALSE)),"",VLOOKUP($L1886,Info!$B$4:$L$266,8,FALSE)))</f>
        <v/>
      </c>
      <c r="AB1886" s="96" t="str">
        <f>IF($L1886="None","",IF(ISERROR(VLOOKUP($L1886,Info!$B$4:$B$266,1,FALSE)),"",VLOOKUP($L1886,Info!$B$4:$L$266,10,FALSE)))</f>
        <v/>
      </c>
      <c r="AC1886" s="1" t="str">
        <f>IF(W1886="SO Cable","Black,White",IF(O1886="","",IF(P1886="","",IF($J$12&lt;&gt;"ABC",IF(P1886&lt;="250",VLOOKUP(O1886,Info!$AZ$4:$BB$22,3,FALSE),VLOOKUP(O1886,Info!$AZ$23:$BB$39,3,FALSE)),IF(P1886&lt;="250",VLOOKUP(O1886,Info!$AO$4:$AQ$22,3,FALSE),VLOOKUP(O1886,Info!$AO$23:$AP$39,3,FALSE))))))</f>
        <v/>
      </c>
      <c r="AD1886" s="1"/>
      <c r="AE1886" s="1" t="str">
        <f>IF($L1886="None","",IF(ISERROR(VLOOKUP($L1886,Info!$B$4:$B$266,1,FALSE)),"",VLOOKUP($L1886,Info!$B$4:$L$266,4,FALSE)))</f>
        <v/>
      </c>
      <c r="AF1886" s="1" t="str">
        <f>IF($L1886="None","",IF(ISERROR(VLOOKUP($L1886,Info!$B$4:$B$266,1,FALSE)),"",VLOOKUP($L1886,Info!$B$4:$L$266,6,FALSE)))</f>
        <v/>
      </c>
      <c r="AG1886" s="1"/>
      <c r="AH1886" s="33" t="str" cm="1">
        <f t="array" ref="AH1886">IF(AND(L1886&lt;&gt;"",O1886&lt;&gt;"",R1886:S1886&lt;&gt;"",W1886:X1886&lt;&gt;"",Z1886:AA1886&lt;&gt;"",AC1886&lt;&gt;""),"Good","Bad")</f>
        <v>Bad</v>
      </c>
      <c r="AL1886" t="str" cm="1">
        <f t="array" ref="AL1886">IF(R1886&gt;0,_xlfn.IFS(COUNTIF($L$20:L1886,"&lt;&gt;")&lt;101,1,COUNTIF($L$20:L1886,"&lt;&gt;")&lt;201,2,COUNTIF($L$20:L1886,"&lt;&gt;")&lt;301,3,COUNTIF($L$20:L1886,"&lt;&gt;")&lt;401,4,COUNTIF($L$20:L1886,"&lt;&gt;")&lt;501,5,COUNTIF($L$20:L1886,"&lt;&gt;")&lt;601,6,COUNTIF($L$20:L1886,"&lt;&gt;")&lt;701,7,COUNTIF($L$20:L1886,"&lt;&gt;")&lt;801,8,COUNTIF($L$20:L1886,"&lt;&gt;")&lt;901,9,COUNTIF($L$20:L1886,"&lt;&gt;")&lt;1001,10,COUNTIF($L$20:L1886,"&lt;&gt;")&lt;1101,11,COUNTIF($L$20:L1886,"&lt;&gt;")&lt;1201,12,COUNTIF($L$20:L1886,"&lt;&gt;")&lt;1301,13,COUNTIF($L$20:L1886,"&lt;&gt;")&lt;1401,14,COUNTIF($L$20:L1886,"&lt;&gt;")&lt;1501,15,COUNTIF($L$20:L1886,"&lt;&gt;")&lt;1601,16,COUNTIF($L$20:L1886,"&lt;&gt;")&lt;1701,17,COUNTIF($L$20:L1886,"&lt;&gt;")&lt;1801,18,COUNTIF($L$20:L1886,"&lt;&gt;")&lt;1901,19,COUNTIF($L$20:L1886,"&lt;&gt;")&lt;2001,20,COUNTIF($L$20:L1886,"&lt;&gt;")&lt;2101,21,COUNTIF($L$20:L1886,"&lt;&gt;")&lt;2201,22,COUNTIF($L$20:L1886,"&lt;&gt;")&lt;2301,23,COUNTIF($L$20:L1886,"&lt;&gt;")&lt;2401,24,COUNTIF($L$20:L1886,"&lt;&gt;")&lt;2501,25,COUNTIF($L$20:L1886,"&lt;&gt;")&lt;2601,26,COUNTIF($L$20:L1886,"&lt;&gt;")&lt;2701,27,COUNTIF($L$20:L1886,"&lt;&gt;")&lt;2801,28,COUNTIF($L$20:L1886,"&lt;&gt;")&lt;2901,29,COUNTIF($L$20:L1886,"&lt;&gt;")&lt;3001,30),"")</f>
        <v/>
      </c>
      <c r="AM1886" t="str">
        <f t="shared" si="145"/>
        <v/>
      </c>
      <c r="AN1886" t="str">
        <f t="shared" si="149"/>
        <v/>
      </c>
      <c r="AP1886" t="str">
        <f t="shared" si="148"/>
        <v/>
      </c>
      <c r="AQ1886" t="str">
        <f>IF(AO1886="","",COUNTIFS(AM1886:$AM$3019,AO1886))</f>
        <v/>
      </c>
    </row>
    <row r="1887" spans="1:43" x14ac:dyDescent="0.25">
      <c r="A1887" s="6" t="str">
        <f>IF(COUNT($A$20:A1886)&lt;&gt;$B$4,IF(A1886="","",A1886+1),"")</f>
        <v/>
      </c>
      <c r="B1887" s="3"/>
      <c r="C1887" s="3"/>
      <c r="D1887" s="122"/>
      <c r="E1887" s="3"/>
      <c r="F1887" s="3"/>
      <c r="G1887" s="3"/>
      <c r="H1887" s="3"/>
      <c r="I1887" s="120"/>
      <c r="J1887" s="3"/>
      <c r="K1887" s="95" t="str" cm="1">
        <f t="array" ref="K1887">IF(OR($J$14 = "A",$J$14 = "B",$J$14 = "C"),IF(I1887="","",IF(LEN(I1887)&gt;2,_xlfn.IFS(ISNUMBER(SEARCH("_",I1887)),I1887,ISNUMBER(SEARCH(", ",I1887)),SUBSTITUTE(I1887,", ","_"),ISNUMBER(SEARCH("/ ",I1887)),SUBSTITUTE(I1887,"/ ","_"),ISNUMBER(SEARCH(",",I1887)),SUBSTITUTE(I1887,",","_"),ISNUMBER(SEARCH("/",I1887)),SUBSTITUTE(I1887,"/","_"),ISNUMBER(SEARCH("",I1887)),I1887),I1887)),IF(OR($J$14 = "J",$J$14 = "K"),"",IF(D1887="","",IF(LEN(D1887)&gt;2,_xlfn.IFS(ISNUMBER(SEARCH("_",D1887)),D1887,ISNUMBER(SEARCH(", ",D1887)),SUBSTITUTE(D1887,", ","_"),ISNUMBER(SEARCH("/ ",D1887)),SUBSTITUTE(D1887,"/ ","_"),ISNUMBER(SEARCH(",",D1887)),SUBSTITUTE(D1887,",","_"),ISNUMBER(SEARCH("/",D1887)),SUBSTITUTE(D1887,"/","_"),ISNUMBER(SEARCH("",D1887)),D1887),D1887))))</f>
        <v/>
      </c>
      <c r="L1887" s="1"/>
      <c r="M1887" s="1" t="str">
        <f t="shared" si="146"/>
        <v/>
      </c>
      <c r="N1887" s="94" t="str">
        <f>IF($L1887="None","",IF(ISERROR(VLOOKUP($L1887,Info!$B$4:$B$266,1,FALSE)),"",VLOOKUP($L1887,Info!$B$4:$L$266,5,FALSE)))</f>
        <v/>
      </c>
      <c r="O1887" s="94" t="str">
        <f>IF(K1887="","",IF(AND($J$12&lt;&gt;"ABC",N1887="3"),"BAC",IF(N1887="3","ABC",IF($J$12&lt;&gt;"ABC",IF($J$10="Standard",VLOOKUP(K1887,Info!$BE$4:$BF$481,2,FALSE),VLOOKUP(K1887,Info!$BI$4:$BJ$482,2,FALSE)),IF($J$10="Standard",VLOOKUP(K1887,Info!$AG$4:$AH$2994,2,FALSE),VLOOKUP(K1887,Info!$AK$4:$AL$2997,2,FALSE))))))</f>
        <v/>
      </c>
      <c r="P1887" s="94" t="str">
        <f>IF($L1887="None","",IF(ISERROR(VLOOKUP($L1887,Info!$B$4:$B$266,1,FALSE)),"",VLOOKUP($L1887,Info!$B$4:$L$266,3,FALSE)))</f>
        <v/>
      </c>
      <c r="Q1887" s="96" t="str">
        <f>IF($L1887="None","",IF(ISERROR(VLOOKUP($L1887,Info!$B$4:$B$266,1,FALSE)),"",VLOOKUP($L1887,Info!$B$4:$L$266,4,FALSE)))</f>
        <v/>
      </c>
      <c r="R1887" s="1"/>
      <c r="S1887" s="6" t="str">
        <f t="shared" si="147"/>
        <v/>
      </c>
      <c r="T1887" s="6" t="str">
        <f>IF($L1887="None","",IF(ISERROR(VLOOKUP($L1887,Info!$B$4:$B$266,1,FALSE)),"",VLOOKUP($L1887,Info!$B$4:$L$266,11,FALSE)))</f>
        <v/>
      </c>
      <c r="U1887" s="1"/>
      <c r="V1887" s="1"/>
      <c r="W1887" s="1"/>
      <c r="X1887" s="1" t="str">
        <f>IF($L1887="None","",IF(ISERROR(VLOOKUP($L1887,Info!$B$4:$B$266,1,FALSE)),"",IF(OR(W1887="Metallic Liquid Tight",W1887="Non-Metallic Liquid Tight",W1887="LSZH",W1887="Greenfield"),VLOOKUP($L1887,Info!$B$4:$L$266,7,FALSE),"N/A")))</f>
        <v/>
      </c>
      <c r="Y1887" s="1"/>
      <c r="Z1887" s="96" t="str">
        <f>IF($L1887="None","",IF(ISERROR(VLOOKUP($L1887,Info!$B$4:$B$266,1,FALSE)),"",VLOOKUP($L1887,Info!$B$4:$L$266,9,FALSE)))</f>
        <v/>
      </c>
      <c r="AA1887" s="96" t="str">
        <f>IF($L1887="None","",IF(ISERROR(VLOOKUP($L1887,Info!$B$4:$B$266,1,FALSE)),"",VLOOKUP($L1887,Info!$B$4:$L$266,8,FALSE)))</f>
        <v/>
      </c>
      <c r="AB1887" s="96" t="str">
        <f>IF($L1887="None","",IF(ISERROR(VLOOKUP($L1887,Info!$B$4:$B$266,1,FALSE)),"",VLOOKUP($L1887,Info!$B$4:$L$266,10,FALSE)))</f>
        <v/>
      </c>
      <c r="AC1887" s="1" t="str">
        <f>IF(W1887="SO Cable","Black,White",IF(O1887="","",IF(P1887="","",IF($J$12&lt;&gt;"ABC",IF(P1887&lt;="250",VLOOKUP(O1887,Info!$AZ$4:$BB$22,3,FALSE),VLOOKUP(O1887,Info!$AZ$23:$BB$39,3,FALSE)),IF(P1887&lt;="250",VLOOKUP(O1887,Info!$AO$4:$AQ$22,3,FALSE),VLOOKUP(O1887,Info!$AO$23:$AP$39,3,FALSE))))))</f>
        <v/>
      </c>
      <c r="AD1887" s="1"/>
      <c r="AE1887" s="1" t="str">
        <f>IF($L1887="None","",IF(ISERROR(VLOOKUP($L1887,Info!$B$4:$B$266,1,FALSE)),"",VLOOKUP($L1887,Info!$B$4:$L$266,4,FALSE)))</f>
        <v/>
      </c>
      <c r="AF1887" s="1" t="str">
        <f>IF($L1887="None","",IF(ISERROR(VLOOKUP($L1887,Info!$B$4:$B$266,1,FALSE)),"",VLOOKUP($L1887,Info!$B$4:$L$266,6,FALSE)))</f>
        <v/>
      </c>
      <c r="AG1887" s="1"/>
      <c r="AH1887" s="33" t="str" cm="1">
        <f t="array" ref="AH1887">IF(AND(L1887&lt;&gt;"",O1887&lt;&gt;"",R1887:S1887&lt;&gt;"",W1887:X1887&lt;&gt;"",Z1887:AA1887&lt;&gt;"",AC1887&lt;&gt;""),"Good","Bad")</f>
        <v>Bad</v>
      </c>
      <c r="AL1887" t="str" cm="1">
        <f t="array" ref="AL1887">IF(R1887&gt;0,_xlfn.IFS(COUNTIF($L$20:L1887,"&lt;&gt;")&lt;101,1,COUNTIF($L$20:L1887,"&lt;&gt;")&lt;201,2,COUNTIF($L$20:L1887,"&lt;&gt;")&lt;301,3,COUNTIF($L$20:L1887,"&lt;&gt;")&lt;401,4,COUNTIF($L$20:L1887,"&lt;&gt;")&lt;501,5,COUNTIF($L$20:L1887,"&lt;&gt;")&lt;601,6,COUNTIF($L$20:L1887,"&lt;&gt;")&lt;701,7,COUNTIF($L$20:L1887,"&lt;&gt;")&lt;801,8,COUNTIF($L$20:L1887,"&lt;&gt;")&lt;901,9,COUNTIF($L$20:L1887,"&lt;&gt;")&lt;1001,10,COUNTIF($L$20:L1887,"&lt;&gt;")&lt;1101,11,COUNTIF($L$20:L1887,"&lt;&gt;")&lt;1201,12,COUNTIF($L$20:L1887,"&lt;&gt;")&lt;1301,13,COUNTIF($L$20:L1887,"&lt;&gt;")&lt;1401,14,COUNTIF($L$20:L1887,"&lt;&gt;")&lt;1501,15,COUNTIF($L$20:L1887,"&lt;&gt;")&lt;1601,16,COUNTIF($L$20:L1887,"&lt;&gt;")&lt;1701,17,COUNTIF($L$20:L1887,"&lt;&gt;")&lt;1801,18,COUNTIF($L$20:L1887,"&lt;&gt;")&lt;1901,19,COUNTIF($L$20:L1887,"&lt;&gt;")&lt;2001,20,COUNTIF($L$20:L1887,"&lt;&gt;")&lt;2101,21,COUNTIF($L$20:L1887,"&lt;&gt;")&lt;2201,22,COUNTIF($L$20:L1887,"&lt;&gt;")&lt;2301,23,COUNTIF($L$20:L1887,"&lt;&gt;")&lt;2401,24,COUNTIF($L$20:L1887,"&lt;&gt;")&lt;2501,25,COUNTIF($L$20:L1887,"&lt;&gt;")&lt;2601,26,COUNTIF($L$20:L1887,"&lt;&gt;")&lt;2701,27,COUNTIF($L$20:L1887,"&lt;&gt;")&lt;2801,28,COUNTIF($L$20:L1887,"&lt;&gt;")&lt;2901,29,COUNTIF($L$20:L1887,"&lt;&gt;")&lt;3001,30),"")</f>
        <v/>
      </c>
      <c r="AM1887" t="str">
        <f t="shared" si="145"/>
        <v/>
      </c>
      <c r="AN1887" t="str">
        <f t="shared" si="149"/>
        <v/>
      </c>
      <c r="AP1887" t="str">
        <f t="shared" si="148"/>
        <v/>
      </c>
      <c r="AQ1887" t="str">
        <f>IF(AO1887="","",COUNTIFS(AM1887:$AM$3019,AO1887))</f>
        <v/>
      </c>
    </row>
    <row r="1888" spans="1:43" x14ac:dyDescent="0.25">
      <c r="A1888" s="6" t="str">
        <f>IF(COUNT($A$20:A1887)&lt;&gt;$B$4,IF(A1887="","",A1887+1),"")</f>
        <v/>
      </c>
      <c r="B1888" s="3"/>
      <c r="C1888" s="3"/>
      <c r="D1888" s="122"/>
      <c r="E1888" s="3"/>
      <c r="F1888" s="3"/>
      <c r="G1888" s="3"/>
      <c r="H1888" s="3"/>
      <c r="I1888" s="120"/>
      <c r="J1888" s="3"/>
      <c r="K1888" s="95" t="str" cm="1">
        <f t="array" ref="K1888">IF(OR($J$14 = "A",$J$14 = "B",$J$14 = "C"),IF(I1888="","",IF(LEN(I1888)&gt;2,_xlfn.IFS(ISNUMBER(SEARCH("_",I1888)),I1888,ISNUMBER(SEARCH(", ",I1888)),SUBSTITUTE(I1888,", ","_"),ISNUMBER(SEARCH("/ ",I1888)),SUBSTITUTE(I1888,"/ ","_"),ISNUMBER(SEARCH(",",I1888)),SUBSTITUTE(I1888,",","_"),ISNUMBER(SEARCH("/",I1888)),SUBSTITUTE(I1888,"/","_"),ISNUMBER(SEARCH("",I1888)),I1888),I1888)),IF(OR($J$14 = "J",$J$14 = "K"),"",IF(D1888="","",IF(LEN(D1888)&gt;2,_xlfn.IFS(ISNUMBER(SEARCH("_",D1888)),D1888,ISNUMBER(SEARCH(", ",D1888)),SUBSTITUTE(D1888,", ","_"),ISNUMBER(SEARCH("/ ",D1888)),SUBSTITUTE(D1888,"/ ","_"),ISNUMBER(SEARCH(",",D1888)),SUBSTITUTE(D1888,",","_"),ISNUMBER(SEARCH("/",D1888)),SUBSTITUTE(D1888,"/","_"),ISNUMBER(SEARCH("",D1888)),D1888),D1888))))</f>
        <v/>
      </c>
      <c r="L1888" s="1"/>
      <c r="M1888" s="1" t="str">
        <f t="shared" si="146"/>
        <v/>
      </c>
      <c r="N1888" s="94" t="str">
        <f>IF($L1888="None","",IF(ISERROR(VLOOKUP($L1888,Info!$B$4:$B$266,1,FALSE)),"",VLOOKUP($L1888,Info!$B$4:$L$266,5,FALSE)))</f>
        <v/>
      </c>
      <c r="O1888" s="94" t="str">
        <f>IF(K1888="","",IF(AND($J$12&lt;&gt;"ABC",N1888="3"),"BAC",IF(N1888="3","ABC",IF($J$12&lt;&gt;"ABC",IF($J$10="Standard",VLOOKUP(K1888,Info!$BE$4:$BF$481,2,FALSE),VLOOKUP(K1888,Info!$BI$4:$BJ$482,2,FALSE)),IF($J$10="Standard",VLOOKUP(K1888,Info!$AG$4:$AH$2994,2,FALSE),VLOOKUP(K1888,Info!$AK$4:$AL$2997,2,FALSE))))))</f>
        <v/>
      </c>
      <c r="P1888" s="94" t="str">
        <f>IF($L1888="None","",IF(ISERROR(VLOOKUP($L1888,Info!$B$4:$B$266,1,FALSE)),"",VLOOKUP($L1888,Info!$B$4:$L$266,3,FALSE)))</f>
        <v/>
      </c>
      <c r="Q1888" s="96" t="str">
        <f>IF($L1888="None","",IF(ISERROR(VLOOKUP($L1888,Info!$B$4:$B$266,1,FALSE)),"",VLOOKUP($L1888,Info!$B$4:$L$266,4,FALSE)))</f>
        <v/>
      </c>
      <c r="R1888" s="1"/>
      <c r="S1888" s="6" t="str">
        <f t="shared" si="147"/>
        <v/>
      </c>
      <c r="T1888" s="6" t="str">
        <f>IF($L1888="None","",IF(ISERROR(VLOOKUP($L1888,Info!$B$4:$B$266,1,FALSE)),"",VLOOKUP($L1888,Info!$B$4:$L$266,11,FALSE)))</f>
        <v/>
      </c>
      <c r="U1888" s="1"/>
      <c r="V1888" s="1"/>
      <c r="W1888" s="1"/>
      <c r="X1888" s="1" t="str">
        <f>IF($L1888="None","",IF(ISERROR(VLOOKUP($L1888,Info!$B$4:$B$266,1,FALSE)),"",IF(OR(W1888="Metallic Liquid Tight",W1888="Non-Metallic Liquid Tight",W1888="LSZH",W1888="Greenfield"),VLOOKUP($L1888,Info!$B$4:$L$266,7,FALSE),"N/A")))</f>
        <v/>
      </c>
      <c r="Y1888" s="1"/>
      <c r="Z1888" s="96" t="str">
        <f>IF($L1888="None","",IF(ISERROR(VLOOKUP($L1888,Info!$B$4:$B$266,1,FALSE)),"",VLOOKUP($L1888,Info!$B$4:$L$266,9,FALSE)))</f>
        <v/>
      </c>
      <c r="AA1888" s="96" t="str">
        <f>IF($L1888="None","",IF(ISERROR(VLOOKUP($L1888,Info!$B$4:$B$266,1,FALSE)),"",VLOOKUP($L1888,Info!$B$4:$L$266,8,FALSE)))</f>
        <v/>
      </c>
      <c r="AB1888" s="96" t="str">
        <f>IF($L1888="None","",IF(ISERROR(VLOOKUP($L1888,Info!$B$4:$B$266,1,FALSE)),"",VLOOKUP($L1888,Info!$B$4:$L$266,10,FALSE)))</f>
        <v/>
      </c>
      <c r="AC1888" s="1" t="str">
        <f>IF(W1888="SO Cable","Black,White",IF(O1888="","",IF(P1888="","",IF($J$12&lt;&gt;"ABC",IF(P1888&lt;="250",VLOOKUP(O1888,Info!$AZ$4:$BB$22,3,FALSE),VLOOKUP(O1888,Info!$AZ$23:$BB$39,3,FALSE)),IF(P1888&lt;="250",VLOOKUP(O1888,Info!$AO$4:$AQ$22,3,FALSE),VLOOKUP(O1888,Info!$AO$23:$AP$39,3,FALSE))))))</f>
        <v/>
      </c>
      <c r="AD1888" s="1"/>
      <c r="AE1888" s="1" t="str">
        <f>IF($L1888="None","",IF(ISERROR(VLOOKUP($L1888,Info!$B$4:$B$266,1,FALSE)),"",VLOOKUP($L1888,Info!$B$4:$L$266,4,FALSE)))</f>
        <v/>
      </c>
      <c r="AF1888" s="1" t="str">
        <f>IF($L1888="None","",IF(ISERROR(VLOOKUP($L1888,Info!$B$4:$B$266,1,FALSE)),"",VLOOKUP($L1888,Info!$B$4:$L$266,6,FALSE)))</f>
        <v/>
      </c>
      <c r="AG1888" s="1"/>
      <c r="AH1888" s="33" t="str" cm="1">
        <f t="array" ref="AH1888">IF(AND(L1888&lt;&gt;"",O1888&lt;&gt;"",R1888:S1888&lt;&gt;"",W1888:X1888&lt;&gt;"",Z1888:AA1888&lt;&gt;"",AC1888&lt;&gt;""),"Good","Bad")</f>
        <v>Bad</v>
      </c>
      <c r="AL1888" t="str" cm="1">
        <f t="array" ref="AL1888">IF(R1888&gt;0,_xlfn.IFS(COUNTIF($L$20:L1888,"&lt;&gt;")&lt;101,1,COUNTIF($L$20:L1888,"&lt;&gt;")&lt;201,2,COUNTIF($L$20:L1888,"&lt;&gt;")&lt;301,3,COUNTIF($L$20:L1888,"&lt;&gt;")&lt;401,4,COUNTIF($L$20:L1888,"&lt;&gt;")&lt;501,5,COUNTIF($L$20:L1888,"&lt;&gt;")&lt;601,6,COUNTIF($L$20:L1888,"&lt;&gt;")&lt;701,7,COUNTIF($L$20:L1888,"&lt;&gt;")&lt;801,8,COUNTIF($L$20:L1888,"&lt;&gt;")&lt;901,9,COUNTIF($L$20:L1888,"&lt;&gt;")&lt;1001,10,COUNTIF($L$20:L1888,"&lt;&gt;")&lt;1101,11,COUNTIF($L$20:L1888,"&lt;&gt;")&lt;1201,12,COUNTIF($L$20:L1888,"&lt;&gt;")&lt;1301,13,COUNTIF($L$20:L1888,"&lt;&gt;")&lt;1401,14,COUNTIF($L$20:L1888,"&lt;&gt;")&lt;1501,15,COUNTIF($L$20:L1888,"&lt;&gt;")&lt;1601,16,COUNTIF($L$20:L1888,"&lt;&gt;")&lt;1701,17,COUNTIF($L$20:L1888,"&lt;&gt;")&lt;1801,18,COUNTIF($L$20:L1888,"&lt;&gt;")&lt;1901,19,COUNTIF($L$20:L1888,"&lt;&gt;")&lt;2001,20,COUNTIF($L$20:L1888,"&lt;&gt;")&lt;2101,21,COUNTIF($L$20:L1888,"&lt;&gt;")&lt;2201,22,COUNTIF($L$20:L1888,"&lt;&gt;")&lt;2301,23,COUNTIF($L$20:L1888,"&lt;&gt;")&lt;2401,24,COUNTIF($L$20:L1888,"&lt;&gt;")&lt;2501,25,COUNTIF($L$20:L1888,"&lt;&gt;")&lt;2601,26,COUNTIF($L$20:L1888,"&lt;&gt;")&lt;2701,27,COUNTIF($L$20:L1888,"&lt;&gt;")&lt;2801,28,COUNTIF($L$20:L1888,"&lt;&gt;")&lt;2901,29,COUNTIF($L$20:L1888,"&lt;&gt;")&lt;3001,30),"")</f>
        <v/>
      </c>
      <c r="AM1888" t="str">
        <f t="shared" si="145"/>
        <v/>
      </c>
      <c r="AN1888" t="str">
        <f t="shared" si="149"/>
        <v/>
      </c>
      <c r="AP1888" t="str">
        <f t="shared" si="148"/>
        <v/>
      </c>
      <c r="AQ1888" t="str">
        <f>IF(AO1888="","",COUNTIFS(AM1888:$AM$3019,AO1888))</f>
        <v/>
      </c>
    </row>
    <row r="1889" spans="1:43" x14ac:dyDescent="0.25">
      <c r="A1889" s="6" t="str">
        <f>IF(COUNT($A$20:A1888)&lt;&gt;$B$4,IF(A1888="","",A1888+1),"")</f>
        <v/>
      </c>
      <c r="B1889" s="3"/>
      <c r="C1889" s="3"/>
      <c r="D1889" s="122"/>
      <c r="E1889" s="3"/>
      <c r="F1889" s="3"/>
      <c r="G1889" s="3"/>
      <c r="H1889" s="3"/>
      <c r="I1889" s="120"/>
      <c r="J1889" s="3"/>
      <c r="K1889" s="95" t="str" cm="1">
        <f t="array" ref="K1889">IF(OR($J$14 = "A",$J$14 = "B",$J$14 = "C"),IF(I1889="","",IF(LEN(I1889)&gt;2,_xlfn.IFS(ISNUMBER(SEARCH("_",I1889)),I1889,ISNUMBER(SEARCH(", ",I1889)),SUBSTITUTE(I1889,", ","_"),ISNUMBER(SEARCH("/ ",I1889)),SUBSTITUTE(I1889,"/ ","_"),ISNUMBER(SEARCH(",",I1889)),SUBSTITUTE(I1889,",","_"),ISNUMBER(SEARCH("/",I1889)),SUBSTITUTE(I1889,"/","_"),ISNUMBER(SEARCH("",I1889)),I1889),I1889)),IF(OR($J$14 = "J",$J$14 = "K"),"",IF(D1889="","",IF(LEN(D1889)&gt;2,_xlfn.IFS(ISNUMBER(SEARCH("_",D1889)),D1889,ISNUMBER(SEARCH(", ",D1889)),SUBSTITUTE(D1889,", ","_"),ISNUMBER(SEARCH("/ ",D1889)),SUBSTITUTE(D1889,"/ ","_"),ISNUMBER(SEARCH(",",D1889)),SUBSTITUTE(D1889,",","_"),ISNUMBER(SEARCH("/",D1889)),SUBSTITUTE(D1889,"/","_"),ISNUMBER(SEARCH("",D1889)),D1889),D1889))))</f>
        <v/>
      </c>
      <c r="L1889" s="1"/>
      <c r="M1889" s="1" t="str">
        <f t="shared" si="146"/>
        <v/>
      </c>
      <c r="N1889" s="94" t="str">
        <f>IF($L1889="None","",IF(ISERROR(VLOOKUP($L1889,Info!$B$4:$B$266,1,FALSE)),"",VLOOKUP($L1889,Info!$B$4:$L$266,5,FALSE)))</f>
        <v/>
      </c>
      <c r="O1889" s="94" t="str">
        <f>IF(K1889="","",IF(AND($J$12&lt;&gt;"ABC",N1889="3"),"BAC",IF(N1889="3","ABC",IF($J$12&lt;&gt;"ABC",IF($J$10="Standard",VLOOKUP(K1889,Info!$BE$4:$BF$481,2,FALSE),VLOOKUP(K1889,Info!$BI$4:$BJ$482,2,FALSE)),IF($J$10="Standard",VLOOKUP(K1889,Info!$AG$4:$AH$2994,2,FALSE),VLOOKUP(K1889,Info!$AK$4:$AL$2997,2,FALSE))))))</f>
        <v/>
      </c>
      <c r="P1889" s="94" t="str">
        <f>IF($L1889="None","",IF(ISERROR(VLOOKUP($L1889,Info!$B$4:$B$266,1,FALSE)),"",VLOOKUP($L1889,Info!$B$4:$L$266,3,FALSE)))</f>
        <v/>
      </c>
      <c r="Q1889" s="96" t="str">
        <f>IF($L1889="None","",IF(ISERROR(VLOOKUP($L1889,Info!$B$4:$B$266,1,FALSE)),"",VLOOKUP($L1889,Info!$B$4:$L$266,4,FALSE)))</f>
        <v/>
      </c>
      <c r="R1889" s="1"/>
      <c r="S1889" s="6" t="str">
        <f t="shared" si="147"/>
        <v/>
      </c>
      <c r="T1889" s="6" t="str">
        <f>IF($L1889="None","",IF(ISERROR(VLOOKUP($L1889,Info!$B$4:$B$266,1,FALSE)),"",VLOOKUP($L1889,Info!$B$4:$L$266,11,FALSE)))</f>
        <v/>
      </c>
      <c r="U1889" s="1"/>
      <c r="V1889" s="1"/>
      <c r="W1889" s="1"/>
      <c r="X1889" s="1" t="str">
        <f>IF($L1889="None","",IF(ISERROR(VLOOKUP($L1889,Info!$B$4:$B$266,1,FALSE)),"",IF(OR(W1889="Metallic Liquid Tight",W1889="Non-Metallic Liquid Tight",W1889="LSZH",W1889="Greenfield"),VLOOKUP($L1889,Info!$B$4:$L$266,7,FALSE),"N/A")))</f>
        <v/>
      </c>
      <c r="Y1889" s="1"/>
      <c r="Z1889" s="96" t="str">
        <f>IF($L1889="None","",IF(ISERROR(VLOOKUP($L1889,Info!$B$4:$B$266,1,FALSE)),"",VLOOKUP($L1889,Info!$B$4:$L$266,9,FALSE)))</f>
        <v/>
      </c>
      <c r="AA1889" s="96" t="str">
        <f>IF($L1889="None","",IF(ISERROR(VLOOKUP($L1889,Info!$B$4:$B$266,1,FALSE)),"",VLOOKUP($L1889,Info!$B$4:$L$266,8,FALSE)))</f>
        <v/>
      </c>
      <c r="AB1889" s="96" t="str">
        <f>IF($L1889="None","",IF(ISERROR(VLOOKUP($L1889,Info!$B$4:$B$266,1,FALSE)),"",VLOOKUP($L1889,Info!$B$4:$L$266,10,FALSE)))</f>
        <v/>
      </c>
      <c r="AC1889" s="1" t="str">
        <f>IF(W1889="SO Cable","Black,White",IF(O1889="","",IF(P1889="","",IF($J$12&lt;&gt;"ABC",IF(P1889&lt;="250",VLOOKUP(O1889,Info!$AZ$4:$BB$22,3,FALSE),VLOOKUP(O1889,Info!$AZ$23:$BB$39,3,FALSE)),IF(P1889&lt;="250",VLOOKUP(O1889,Info!$AO$4:$AQ$22,3,FALSE),VLOOKUP(O1889,Info!$AO$23:$AP$39,3,FALSE))))))</f>
        <v/>
      </c>
      <c r="AD1889" s="1"/>
      <c r="AE1889" s="1" t="str">
        <f>IF($L1889="None","",IF(ISERROR(VLOOKUP($L1889,Info!$B$4:$B$266,1,FALSE)),"",VLOOKUP($L1889,Info!$B$4:$L$266,4,FALSE)))</f>
        <v/>
      </c>
      <c r="AF1889" s="1" t="str">
        <f>IF($L1889="None","",IF(ISERROR(VLOOKUP($L1889,Info!$B$4:$B$266,1,FALSE)),"",VLOOKUP($L1889,Info!$B$4:$L$266,6,FALSE)))</f>
        <v/>
      </c>
      <c r="AG1889" s="1"/>
      <c r="AH1889" s="33" t="str" cm="1">
        <f t="array" ref="AH1889">IF(AND(L1889&lt;&gt;"",O1889&lt;&gt;"",R1889:S1889&lt;&gt;"",W1889:X1889&lt;&gt;"",Z1889:AA1889&lt;&gt;"",AC1889&lt;&gt;""),"Good","Bad")</f>
        <v>Bad</v>
      </c>
      <c r="AL1889" t="str" cm="1">
        <f t="array" ref="AL1889">IF(R1889&gt;0,_xlfn.IFS(COUNTIF($L$20:L1889,"&lt;&gt;")&lt;101,1,COUNTIF($L$20:L1889,"&lt;&gt;")&lt;201,2,COUNTIF($L$20:L1889,"&lt;&gt;")&lt;301,3,COUNTIF($L$20:L1889,"&lt;&gt;")&lt;401,4,COUNTIF($L$20:L1889,"&lt;&gt;")&lt;501,5,COUNTIF($L$20:L1889,"&lt;&gt;")&lt;601,6,COUNTIF($L$20:L1889,"&lt;&gt;")&lt;701,7,COUNTIF($L$20:L1889,"&lt;&gt;")&lt;801,8,COUNTIF($L$20:L1889,"&lt;&gt;")&lt;901,9,COUNTIF($L$20:L1889,"&lt;&gt;")&lt;1001,10,COUNTIF($L$20:L1889,"&lt;&gt;")&lt;1101,11,COUNTIF($L$20:L1889,"&lt;&gt;")&lt;1201,12,COUNTIF($L$20:L1889,"&lt;&gt;")&lt;1301,13,COUNTIF($L$20:L1889,"&lt;&gt;")&lt;1401,14,COUNTIF($L$20:L1889,"&lt;&gt;")&lt;1501,15,COUNTIF($L$20:L1889,"&lt;&gt;")&lt;1601,16,COUNTIF($L$20:L1889,"&lt;&gt;")&lt;1701,17,COUNTIF($L$20:L1889,"&lt;&gt;")&lt;1801,18,COUNTIF($L$20:L1889,"&lt;&gt;")&lt;1901,19,COUNTIF($L$20:L1889,"&lt;&gt;")&lt;2001,20,COUNTIF($L$20:L1889,"&lt;&gt;")&lt;2101,21,COUNTIF($L$20:L1889,"&lt;&gt;")&lt;2201,22,COUNTIF($L$20:L1889,"&lt;&gt;")&lt;2301,23,COUNTIF($L$20:L1889,"&lt;&gt;")&lt;2401,24,COUNTIF($L$20:L1889,"&lt;&gt;")&lt;2501,25,COUNTIF($L$20:L1889,"&lt;&gt;")&lt;2601,26,COUNTIF($L$20:L1889,"&lt;&gt;")&lt;2701,27,COUNTIF($L$20:L1889,"&lt;&gt;")&lt;2801,28,COUNTIF($L$20:L1889,"&lt;&gt;")&lt;2901,29,COUNTIF($L$20:L1889,"&lt;&gt;")&lt;3001,30),"")</f>
        <v/>
      </c>
      <c r="AM1889" t="str">
        <f t="shared" si="145"/>
        <v/>
      </c>
      <c r="AN1889" t="str">
        <f t="shared" si="149"/>
        <v/>
      </c>
      <c r="AP1889" t="str">
        <f t="shared" si="148"/>
        <v/>
      </c>
      <c r="AQ1889" t="str">
        <f>IF(AO1889="","",COUNTIFS(AM1889:$AM$3019,AO1889))</f>
        <v/>
      </c>
    </row>
    <row r="1890" spans="1:43" x14ac:dyDescent="0.25">
      <c r="A1890" s="6" t="str">
        <f>IF(COUNT($A$20:A1889)&lt;&gt;$B$4,IF(A1889="","",A1889+1),"")</f>
        <v/>
      </c>
      <c r="B1890" s="3"/>
      <c r="C1890" s="3"/>
      <c r="D1890" s="122"/>
      <c r="E1890" s="3"/>
      <c r="F1890" s="3"/>
      <c r="G1890" s="3"/>
      <c r="H1890" s="3"/>
      <c r="I1890" s="120"/>
      <c r="J1890" s="3"/>
      <c r="K1890" s="95" t="str" cm="1">
        <f t="array" ref="K1890">IF(OR($J$14 = "A",$J$14 = "B",$J$14 = "C"),IF(I1890="","",IF(LEN(I1890)&gt;2,_xlfn.IFS(ISNUMBER(SEARCH("_",I1890)),I1890,ISNUMBER(SEARCH(", ",I1890)),SUBSTITUTE(I1890,", ","_"),ISNUMBER(SEARCH("/ ",I1890)),SUBSTITUTE(I1890,"/ ","_"),ISNUMBER(SEARCH(",",I1890)),SUBSTITUTE(I1890,",","_"),ISNUMBER(SEARCH("/",I1890)),SUBSTITUTE(I1890,"/","_"),ISNUMBER(SEARCH("",I1890)),I1890),I1890)),IF(OR($J$14 = "J",$J$14 = "K"),"",IF(D1890="","",IF(LEN(D1890)&gt;2,_xlfn.IFS(ISNUMBER(SEARCH("_",D1890)),D1890,ISNUMBER(SEARCH(", ",D1890)),SUBSTITUTE(D1890,", ","_"),ISNUMBER(SEARCH("/ ",D1890)),SUBSTITUTE(D1890,"/ ","_"),ISNUMBER(SEARCH(",",D1890)),SUBSTITUTE(D1890,",","_"),ISNUMBER(SEARCH("/",D1890)),SUBSTITUTE(D1890,"/","_"),ISNUMBER(SEARCH("",D1890)),D1890),D1890))))</f>
        <v/>
      </c>
      <c r="L1890" s="1"/>
      <c r="M1890" s="1" t="str">
        <f t="shared" si="146"/>
        <v/>
      </c>
      <c r="N1890" s="94" t="str">
        <f>IF($L1890="None","",IF(ISERROR(VLOOKUP($L1890,Info!$B$4:$B$266,1,FALSE)),"",VLOOKUP($L1890,Info!$B$4:$L$266,5,FALSE)))</f>
        <v/>
      </c>
      <c r="O1890" s="94" t="str">
        <f>IF(K1890="","",IF(AND($J$12&lt;&gt;"ABC",N1890="3"),"BAC",IF(N1890="3","ABC",IF($J$12&lt;&gt;"ABC",IF($J$10="Standard",VLOOKUP(K1890,Info!$BE$4:$BF$481,2,FALSE),VLOOKUP(K1890,Info!$BI$4:$BJ$482,2,FALSE)),IF($J$10="Standard",VLOOKUP(K1890,Info!$AG$4:$AH$2994,2,FALSE),VLOOKUP(K1890,Info!$AK$4:$AL$2997,2,FALSE))))))</f>
        <v/>
      </c>
      <c r="P1890" s="94" t="str">
        <f>IF($L1890="None","",IF(ISERROR(VLOOKUP($L1890,Info!$B$4:$B$266,1,FALSE)),"",VLOOKUP($L1890,Info!$B$4:$L$266,3,FALSE)))</f>
        <v/>
      </c>
      <c r="Q1890" s="96" t="str">
        <f>IF($L1890="None","",IF(ISERROR(VLOOKUP($L1890,Info!$B$4:$B$266,1,FALSE)),"",VLOOKUP($L1890,Info!$B$4:$L$266,4,FALSE)))</f>
        <v/>
      </c>
      <c r="R1890" s="1"/>
      <c r="S1890" s="6" t="str">
        <f t="shared" si="147"/>
        <v/>
      </c>
      <c r="T1890" s="6" t="str">
        <f>IF($L1890="None","",IF(ISERROR(VLOOKUP($L1890,Info!$B$4:$B$266,1,FALSE)),"",VLOOKUP($L1890,Info!$B$4:$L$266,11,FALSE)))</f>
        <v/>
      </c>
      <c r="U1890" s="1"/>
      <c r="V1890" s="1"/>
      <c r="W1890" s="1"/>
      <c r="X1890" s="1" t="str">
        <f>IF($L1890="None","",IF(ISERROR(VLOOKUP($L1890,Info!$B$4:$B$266,1,FALSE)),"",IF(OR(W1890="Metallic Liquid Tight",W1890="Non-Metallic Liquid Tight",W1890="LSZH",W1890="Greenfield"),VLOOKUP($L1890,Info!$B$4:$L$266,7,FALSE),"N/A")))</f>
        <v/>
      </c>
      <c r="Y1890" s="1"/>
      <c r="Z1890" s="96" t="str">
        <f>IF($L1890="None","",IF(ISERROR(VLOOKUP($L1890,Info!$B$4:$B$266,1,FALSE)),"",VLOOKUP($L1890,Info!$B$4:$L$266,9,FALSE)))</f>
        <v/>
      </c>
      <c r="AA1890" s="96" t="str">
        <f>IF($L1890="None","",IF(ISERROR(VLOOKUP($L1890,Info!$B$4:$B$266,1,FALSE)),"",VLOOKUP($L1890,Info!$B$4:$L$266,8,FALSE)))</f>
        <v/>
      </c>
      <c r="AB1890" s="96" t="str">
        <f>IF($L1890="None","",IF(ISERROR(VLOOKUP($L1890,Info!$B$4:$B$266,1,FALSE)),"",VLOOKUP($L1890,Info!$B$4:$L$266,10,FALSE)))</f>
        <v/>
      </c>
      <c r="AC1890" s="1" t="str">
        <f>IF(W1890="SO Cable","Black,White",IF(O1890="","",IF(P1890="","",IF($J$12&lt;&gt;"ABC",IF(P1890&lt;="250",VLOOKUP(O1890,Info!$AZ$4:$BB$22,3,FALSE),VLOOKUP(O1890,Info!$AZ$23:$BB$39,3,FALSE)),IF(P1890&lt;="250",VLOOKUP(O1890,Info!$AO$4:$AQ$22,3,FALSE),VLOOKUP(O1890,Info!$AO$23:$AP$39,3,FALSE))))))</f>
        <v/>
      </c>
      <c r="AD1890" s="1"/>
      <c r="AE1890" s="1" t="str">
        <f>IF($L1890="None","",IF(ISERROR(VLOOKUP($L1890,Info!$B$4:$B$266,1,FALSE)),"",VLOOKUP($L1890,Info!$B$4:$L$266,4,FALSE)))</f>
        <v/>
      </c>
      <c r="AF1890" s="1" t="str">
        <f>IF($L1890="None","",IF(ISERROR(VLOOKUP($L1890,Info!$B$4:$B$266,1,FALSE)),"",VLOOKUP($L1890,Info!$B$4:$L$266,6,FALSE)))</f>
        <v/>
      </c>
      <c r="AG1890" s="1"/>
      <c r="AH1890" s="33" t="str" cm="1">
        <f t="array" ref="AH1890">IF(AND(L1890&lt;&gt;"",O1890&lt;&gt;"",R1890:S1890&lt;&gt;"",W1890:X1890&lt;&gt;"",Z1890:AA1890&lt;&gt;"",AC1890&lt;&gt;""),"Good","Bad")</f>
        <v>Bad</v>
      </c>
      <c r="AL1890" t="str" cm="1">
        <f t="array" ref="AL1890">IF(R1890&gt;0,_xlfn.IFS(COUNTIF($L$20:L1890,"&lt;&gt;")&lt;101,1,COUNTIF($L$20:L1890,"&lt;&gt;")&lt;201,2,COUNTIF($L$20:L1890,"&lt;&gt;")&lt;301,3,COUNTIF($L$20:L1890,"&lt;&gt;")&lt;401,4,COUNTIF($L$20:L1890,"&lt;&gt;")&lt;501,5,COUNTIF($L$20:L1890,"&lt;&gt;")&lt;601,6,COUNTIF($L$20:L1890,"&lt;&gt;")&lt;701,7,COUNTIF($L$20:L1890,"&lt;&gt;")&lt;801,8,COUNTIF($L$20:L1890,"&lt;&gt;")&lt;901,9,COUNTIF($L$20:L1890,"&lt;&gt;")&lt;1001,10,COUNTIF($L$20:L1890,"&lt;&gt;")&lt;1101,11,COUNTIF($L$20:L1890,"&lt;&gt;")&lt;1201,12,COUNTIF($L$20:L1890,"&lt;&gt;")&lt;1301,13,COUNTIF($L$20:L1890,"&lt;&gt;")&lt;1401,14,COUNTIF($L$20:L1890,"&lt;&gt;")&lt;1501,15,COUNTIF($L$20:L1890,"&lt;&gt;")&lt;1601,16,COUNTIF($L$20:L1890,"&lt;&gt;")&lt;1701,17,COUNTIF($L$20:L1890,"&lt;&gt;")&lt;1801,18,COUNTIF($L$20:L1890,"&lt;&gt;")&lt;1901,19,COUNTIF($L$20:L1890,"&lt;&gt;")&lt;2001,20,COUNTIF($L$20:L1890,"&lt;&gt;")&lt;2101,21,COUNTIF($L$20:L1890,"&lt;&gt;")&lt;2201,22,COUNTIF($L$20:L1890,"&lt;&gt;")&lt;2301,23,COUNTIF($L$20:L1890,"&lt;&gt;")&lt;2401,24,COUNTIF($L$20:L1890,"&lt;&gt;")&lt;2501,25,COUNTIF($L$20:L1890,"&lt;&gt;")&lt;2601,26,COUNTIF($L$20:L1890,"&lt;&gt;")&lt;2701,27,COUNTIF($L$20:L1890,"&lt;&gt;")&lt;2801,28,COUNTIF($L$20:L1890,"&lt;&gt;")&lt;2901,29,COUNTIF($L$20:L1890,"&lt;&gt;")&lt;3001,30),"")</f>
        <v/>
      </c>
      <c r="AM1890" t="str">
        <f t="shared" si="145"/>
        <v/>
      </c>
      <c r="AN1890" t="str">
        <f t="shared" si="149"/>
        <v/>
      </c>
      <c r="AP1890" t="str">
        <f t="shared" si="148"/>
        <v/>
      </c>
      <c r="AQ1890" t="str">
        <f>IF(AO1890="","",COUNTIFS(AM1890:$AM$3019,AO1890))</f>
        <v/>
      </c>
    </row>
    <row r="1891" spans="1:43" x14ac:dyDescent="0.25">
      <c r="A1891" s="6" t="str">
        <f>IF(COUNT($A$20:A1890)&lt;&gt;$B$4,IF(A1890="","",A1890+1),"")</f>
        <v/>
      </c>
      <c r="B1891" s="3"/>
      <c r="C1891" s="3"/>
      <c r="D1891" s="122"/>
      <c r="E1891" s="3"/>
      <c r="F1891" s="3"/>
      <c r="G1891" s="3"/>
      <c r="H1891" s="3"/>
      <c r="I1891" s="120"/>
      <c r="J1891" s="3"/>
      <c r="K1891" s="95" t="str" cm="1">
        <f t="array" ref="K1891">IF(OR($J$14 = "A",$J$14 = "B",$J$14 = "C"),IF(I1891="","",IF(LEN(I1891)&gt;2,_xlfn.IFS(ISNUMBER(SEARCH("_",I1891)),I1891,ISNUMBER(SEARCH(", ",I1891)),SUBSTITUTE(I1891,", ","_"),ISNUMBER(SEARCH("/ ",I1891)),SUBSTITUTE(I1891,"/ ","_"),ISNUMBER(SEARCH(",",I1891)),SUBSTITUTE(I1891,",","_"),ISNUMBER(SEARCH("/",I1891)),SUBSTITUTE(I1891,"/","_"),ISNUMBER(SEARCH("",I1891)),I1891),I1891)),IF(OR($J$14 = "J",$J$14 = "K"),"",IF(D1891="","",IF(LEN(D1891)&gt;2,_xlfn.IFS(ISNUMBER(SEARCH("_",D1891)),D1891,ISNUMBER(SEARCH(", ",D1891)),SUBSTITUTE(D1891,", ","_"),ISNUMBER(SEARCH("/ ",D1891)),SUBSTITUTE(D1891,"/ ","_"),ISNUMBER(SEARCH(",",D1891)),SUBSTITUTE(D1891,",","_"),ISNUMBER(SEARCH("/",D1891)),SUBSTITUTE(D1891,"/","_"),ISNUMBER(SEARCH("",D1891)),D1891),D1891))))</f>
        <v/>
      </c>
      <c r="L1891" s="1"/>
      <c r="M1891" s="1" t="str">
        <f t="shared" si="146"/>
        <v/>
      </c>
      <c r="N1891" s="94" t="str">
        <f>IF($L1891="None","",IF(ISERROR(VLOOKUP($L1891,Info!$B$4:$B$266,1,FALSE)),"",VLOOKUP($L1891,Info!$B$4:$L$266,5,FALSE)))</f>
        <v/>
      </c>
      <c r="O1891" s="94" t="str">
        <f>IF(K1891="","",IF(AND($J$12&lt;&gt;"ABC",N1891="3"),"BAC",IF(N1891="3","ABC",IF($J$12&lt;&gt;"ABC",IF($J$10="Standard",VLOOKUP(K1891,Info!$BE$4:$BF$481,2,FALSE),VLOOKUP(K1891,Info!$BI$4:$BJ$482,2,FALSE)),IF($J$10="Standard",VLOOKUP(K1891,Info!$AG$4:$AH$2994,2,FALSE),VLOOKUP(K1891,Info!$AK$4:$AL$2997,2,FALSE))))))</f>
        <v/>
      </c>
      <c r="P1891" s="94" t="str">
        <f>IF($L1891="None","",IF(ISERROR(VLOOKUP($L1891,Info!$B$4:$B$266,1,FALSE)),"",VLOOKUP($L1891,Info!$B$4:$L$266,3,FALSE)))</f>
        <v/>
      </c>
      <c r="Q1891" s="96" t="str">
        <f>IF($L1891="None","",IF(ISERROR(VLOOKUP($L1891,Info!$B$4:$B$266,1,FALSE)),"",VLOOKUP($L1891,Info!$B$4:$L$266,4,FALSE)))</f>
        <v/>
      </c>
      <c r="R1891" s="1"/>
      <c r="S1891" s="6" t="str">
        <f t="shared" si="147"/>
        <v/>
      </c>
      <c r="T1891" s="6" t="str">
        <f>IF($L1891="None","",IF(ISERROR(VLOOKUP($L1891,Info!$B$4:$B$266,1,FALSE)),"",VLOOKUP($L1891,Info!$B$4:$L$266,11,FALSE)))</f>
        <v/>
      </c>
      <c r="U1891" s="1"/>
      <c r="V1891" s="1"/>
      <c r="W1891" s="1"/>
      <c r="X1891" s="1" t="str">
        <f>IF($L1891="None","",IF(ISERROR(VLOOKUP($L1891,Info!$B$4:$B$266,1,FALSE)),"",IF(OR(W1891="Metallic Liquid Tight",W1891="Non-Metallic Liquid Tight",W1891="LSZH",W1891="Greenfield"),VLOOKUP($L1891,Info!$B$4:$L$266,7,FALSE),"N/A")))</f>
        <v/>
      </c>
      <c r="Y1891" s="1"/>
      <c r="Z1891" s="96" t="str">
        <f>IF($L1891="None","",IF(ISERROR(VLOOKUP($L1891,Info!$B$4:$B$266,1,FALSE)),"",VLOOKUP($L1891,Info!$B$4:$L$266,9,FALSE)))</f>
        <v/>
      </c>
      <c r="AA1891" s="96" t="str">
        <f>IF($L1891="None","",IF(ISERROR(VLOOKUP($L1891,Info!$B$4:$B$266,1,FALSE)),"",VLOOKUP($L1891,Info!$B$4:$L$266,8,FALSE)))</f>
        <v/>
      </c>
      <c r="AB1891" s="96" t="str">
        <f>IF($L1891="None","",IF(ISERROR(VLOOKUP($L1891,Info!$B$4:$B$266,1,FALSE)),"",VLOOKUP($L1891,Info!$B$4:$L$266,10,FALSE)))</f>
        <v/>
      </c>
      <c r="AC1891" s="1" t="str">
        <f>IF(W1891="SO Cable","Black,White",IF(O1891="","",IF(P1891="","",IF($J$12&lt;&gt;"ABC",IF(P1891&lt;="250",VLOOKUP(O1891,Info!$AZ$4:$BB$22,3,FALSE),VLOOKUP(O1891,Info!$AZ$23:$BB$39,3,FALSE)),IF(P1891&lt;="250",VLOOKUP(O1891,Info!$AO$4:$AQ$22,3,FALSE),VLOOKUP(O1891,Info!$AO$23:$AP$39,3,FALSE))))))</f>
        <v/>
      </c>
      <c r="AD1891" s="1"/>
      <c r="AE1891" s="1" t="str">
        <f>IF($L1891="None","",IF(ISERROR(VLOOKUP($L1891,Info!$B$4:$B$266,1,FALSE)),"",VLOOKUP($L1891,Info!$B$4:$L$266,4,FALSE)))</f>
        <v/>
      </c>
      <c r="AF1891" s="1" t="str">
        <f>IF($L1891="None","",IF(ISERROR(VLOOKUP($L1891,Info!$B$4:$B$266,1,FALSE)),"",VLOOKUP($L1891,Info!$B$4:$L$266,6,FALSE)))</f>
        <v/>
      </c>
      <c r="AG1891" s="1"/>
      <c r="AH1891" s="33" t="str" cm="1">
        <f t="array" ref="AH1891">IF(AND(L1891&lt;&gt;"",O1891&lt;&gt;"",R1891:S1891&lt;&gt;"",W1891:X1891&lt;&gt;"",Z1891:AA1891&lt;&gt;"",AC1891&lt;&gt;""),"Good","Bad")</f>
        <v>Bad</v>
      </c>
      <c r="AL1891" t="str" cm="1">
        <f t="array" ref="AL1891">IF(R1891&gt;0,_xlfn.IFS(COUNTIF($L$20:L1891,"&lt;&gt;")&lt;101,1,COUNTIF($L$20:L1891,"&lt;&gt;")&lt;201,2,COUNTIF($L$20:L1891,"&lt;&gt;")&lt;301,3,COUNTIF($L$20:L1891,"&lt;&gt;")&lt;401,4,COUNTIF($L$20:L1891,"&lt;&gt;")&lt;501,5,COUNTIF($L$20:L1891,"&lt;&gt;")&lt;601,6,COUNTIF($L$20:L1891,"&lt;&gt;")&lt;701,7,COUNTIF($L$20:L1891,"&lt;&gt;")&lt;801,8,COUNTIF($L$20:L1891,"&lt;&gt;")&lt;901,9,COUNTIF($L$20:L1891,"&lt;&gt;")&lt;1001,10,COUNTIF($L$20:L1891,"&lt;&gt;")&lt;1101,11,COUNTIF($L$20:L1891,"&lt;&gt;")&lt;1201,12,COUNTIF($L$20:L1891,"&lt;&gt;")&lt;1301,13,COUNTIF($L$20:L1891,"&lt;&gt;")&lt;1401,14,COUNTIF($L$20:L1891,"&lt;&gt;")&lt;1501,15,COUNTIF($L$20:L1891,"&lt;&gt;")&lt;1601,16,COUNTIF($L$20:L1891,"&lt;&gt;")&lt;1701,17,COUNTIF($L$20:L1891,"&lt;&gt;")&lt;1801,18,COUNTIF($L$20:L1891,"&lt;&gt;")&lt;1901,19,COUNTIF($L$20:L1891,"&lt;&gt;")&lt;2001,20,COUNTIF($L$20:L1891,"&lt;&gt;")&lt;2101,21,COUNTIF($L$20:L1891,"&lt;&gt;")&lt;2201,22,COUNTIF($L$20:L1891,"&lt;&gt;")&lt;2301,23,COUNTIF($L$20:L1891,"&lt;&gt;")&lt;2401,24,COUNTIF($L$20:L1891,"&lt;&gt;")&lt;2501,25,COUNTIF($L$20:L1891,"&lt;&gt;")&lt;2601,26,COUNTIF($L$20:L1891,"&lt;&gt;")&lt;2701,27,COUNTIF($L$20:L1891,"&lt;&gt;")&lt;2801,28,COUNTIF($L$20:L1891,"&lt;&gt;")&lt;2901,29,COUNTIF($L$20:L1891,"&lt;&gt;")&lt;3001,30),"")</f>
        <v/>
      </c>
      <c r="AM1891" t="str">
        <f t="shared" si="145"/>
        <v/>
      </c>
      <c r="AN1891" t="str">
        <f t="shared" si="149"/>
        <v/>
      </c>
      <c r="AP1891" t="str">
        <f t="shared" si="148"/>
        <v/>
      </c>
      <c r="AQ1891" t="str">
        <f>IF(AO1891="","",COUNTIFS(AM1891:$AM$3019,AO1891))</f>
        <v/>
      </c>
    </row>
    <row r="1892" spans="1:43" x14ac:dyDescent="0.25">
      <c r="A1892" s="6" t="str">
        <f>IF(COUNT($A$20:A1891)&lt;&gt;$B$4,IF(A1891="","",A1891+1),"")</f>
        <v/>
      </c>
      <c r="B1892" s="3"/>
      <c r="C1892" s="3"/>
      <c r="D1892" s="122"/>
      <c r="E1892" s="3"/>
      <c r="F1892" s="3"/>
      <c r="G1892" s="3"/>
      <c r="H1892" s="3"/>
      <c r="I1892" s="120"/>
      <c r="J1892" s="3"/>
      <c r="K1892" s="95" t="str" cm="1">
        <f t="array" ref="K1892">IF(OR($J$14 = "A",$J$14 = "B",$J$14 = "C"),IF(I1892="","",IF(LEN(I1892)&gt;2,_xlfn.IFS(ISNUMBER(SEARCH("_",I1892)),I1892,ISNUMBER(SEARCH(", ",I1892)),SUBSTITUTE(I1892,", ","_"),ISNUMBER(SEARCH("/ ",I1892)),SUBSTITUTE(I1892,"/ ","_"),ISNUMBER(SEARCH(",",I1892)),SUBSTITUTE(I1892,",","_"),ISNUMBER(SEARCH("/",I1892)),SUBSTITUTE(I1892,"/","_"),ISNUMBER(SEARCH("",I1892)),I1892),I1892)),IF(OR($J$14 = "J",$J$14 = "K"),"",IF(D1892="","",IF(LEN(D1892)&gt;2,_xlfn.IFS(ISNUMBER(SEARCH("_",D1892)),D1892,ISNUMBER(SEARCH(", ",D1892)),SUBSTITUTE(D1892,", ","_"),ISNUMBER(SEARCH("/ ",D1892)),SUBSTITUTE(D1892,"/ ","_"),ISNUMBER(SEARCH(",",D1892)),SUBSTITUTE(D1892,",","_"),ISNUMBER(SEARCH("/",D1892)),SUBSTITUTE(D1892,"/","_"),ISNUMBER(SEARCH("",D1892)),D1892),D1892))))</f>
        <v/>
      </c>
      <c r="L1892" s="1"/>
      <c r="M1892" s="1" t="str">
        <f t="shared" si="146"/>
        <v/>
      </c>
      <c r="N1892" s="94" t="str">
        <f>IF($L1892="None","",IF(ISERROR(VLOOKUP($L1892,Info!$B$4:$B$266,1,FALSE)),"",VLOOKUP($L1892,Info!$B$4:$L$266,5,FALSE)))</f>
        <v/>
      </c>
      <c r="O1892" s="94" t="str">
        <f>IF(K1892="","",IF(AND($J$12&lt;&gt;"ABC",N1892="3"),"BAC",IF(N1892="3","ABC",IF($J$12&lt;&gt;"ABC",IF($J$10="Standard",VLOOKUP(K1892,Info!$BE$4:$BF$481,2,FALSE),VLOOKUP(K1892,Info!$BI$4:$BJ$482,2,FALSE)),IF($J$10="Standard",VLOOKUP(K1892,Info!$AG$4:$AH$2994,2,FALSE),VLOOKUP(K1892,Info!$AK$4:$AL$2997,2,FALSE))))))</f>
        <v/>
      </c>
      <c r="P1892" s="94" t="str">
        <f>IF($L1892="None","",IF(ISERROR(VLOOKUP($L1892,Info!$B$4:$B$266,1,FALSE)),"",VLOOKUP($L1892,Info!$B$4:$L$266,3,FALSE)))</f>
        <v/>
      </c>
      <c r="Q1892" s="96" t="str">
        <f>IF($L1892="None","",IF(ISERROR(VLOOKUP($L1892,Info!$B$4:$B$266,1,FALSE)),"",VLOOKUP($L1892,Info!$B$4:$L$266,4,FALSE)))</f>
        <v/>
      </c>
      <c r="R1892" s="1"/>
      <c r="S1892" s="6" t="str">
        <f t="shared" si="147"/>
        <v/>
      </c>
      <c r="T1892" s="6" t="str">
        <f>IF($L1892="None","",IF(ISERROR(VLOOKUP($L1892,Info!$B$4:$B$266,1,FALSE)),"",VLOOKUP($L1892,Info!$B$4:$L$266,11,FALSE)))</f>
        <v/>
      </c>
      <c r="U1892" s="1"/>
      <c r="V1892" s="1"/>
      <c r="W1892" s="1"/>
      <c r="X1892" s="1" t="str">
        <f>IF($L1892="None","",IF(ISERROR(VLOOKUP($L1892,Info!$B$4:$B$266,1,FALSE)),"",IF(OR(W1892="Metallic Liquid Tight",W1892="Non-Metallic Liquid Tight",W1892="LSZH",W1892="Greenfield"),VLOOKUP($L1892,Info!$B$4:$L$266,7,FALSE),"N/A")))</f>
        <v/>
      </c>
      <c r="Y1892" s="1"/>
      <c r="Z1892" s="96" t="str">
        <f>IF($L1892="None","",IF(ISERROR(VLOOKUP($L1892,Info!$B$4:$B$266,1,FALSE)),"",VLOOKUP($L1892,Info!$B$4:$L$266,9,FALSE)))</f>
        <v/>
      </c>
      <c r="AA1892" s="96" t="str">
        <f>IF($L1892="None","",IF(ISERROR(VLOOKUP($L1892,Info!$B$4:$B$266,1,FALSE)),"",VLOOKUP($L1892,Info!$B$4:$L$266,8,FALSE)))</f>
        <v/>
      </c>
      <c r="AB1892" s="96" t="str">
        <f>IF($L1892="None","",IF(ISERROR(VLOOKUP($L1892,Info!$B$4:$B$266,1,FALSE)),"",VLOOKUP($L1892,Info!$B$4:$L$266,10,FALSE)))</f>
        <v/>
      </c>
      <c r="AC1892" s="1" t="str">
        <f>IF(W1892="SO Cable","Black,White",IF(O1892="","",IF(P1892="","",IF($J$12&lt;&gt;"ABC",IF(P1892&lt;="250",VLOOKUP(O1892,Info!$AZ$4:$BB$22,3,FALSE),VLOOKUP(O1892,Info!$AZ$23:$BB$39,3,FALSE)),IF(P1892&lt;="250",VLOOKUP(O1892,Info!$AO$4:$AQ$22,3,FALSE),VLOOKUP(O1892,Info!$AO$23:$AP$39,3,FALSE))))))</f>
        <v/>
      </c>
      <c r="AD1892" s="1"/>
      <c r="AE1892" s="1" t="str">
        <f>IF($L1892="None","",IF(ISERROR(VLOOKUP($L1892,Info!$B$4:$B$266,1,FALSE)),"",VLOOKUP($L1892,Info!$B$4:$L$266,4,FALSE)))</f>
        <v/>
      </c>
      <c r="AF1892" s="1" t="str">
        <f>IF($L1892="None","",IF(ISERROR(VLOOKUP($L1892,Info!$B$4:$B$266,1,FALSE)),"",VLOOKUP($L1892,Info!$B$4:$L$266,6,FALSE)))</f>
        <v/>
      </c>
      <c r="AG1892" s="1"/>
      <c r="AH1892" s="33" t="str" cm="1">
        <f t="array" ref="AH1892">IF(AND(L1892&lt;&gt;"",O1892&lt;&gt;"",R1892:S1892&lt;&gt;"",W1892:X1892&lt;&gt;"",Z1892:AA1892&lt;&gt;"",AC1892&lt;&gt;""),"Good","Bad")</f>
        <v>Bad</v>
      </c>
      <c r="AL1892" t="str" cm="1">
        <f t="array" ref="AL1892">IF(R1892&gt;0,_xlfn.IFS(COUNTIF($L$20:L1892,"&lt;&gt;")&lt;101,1,COUNTIF($L$20:L1892,"&lt;&gt;")&lt;201,2,COUNTIF($L$20:L1892,"&lt;&gt;")&lt;301,3,COUNTIF($L$20:L1892,"&lt;&gt;")&lt;401,4,COUNTIF($L$20:L1892,"&lt;&gt;")&lt;501,5,COUNTIF($L$20:L1892,"&lt;&gt;")&lt;601,6,COUNTIF($L$20:L1892,"&lt;&gt;")&lt;701,7,COUNTIF($L$20:L1892,"&lt;&gt;")&lt;801,8,COUNTIF($L$20:L1892,"&lt;&gt;")&lt;901,9,COUNTIF($L$20:L1892,"&lt;&gt;")&lt;1001,10,COUNTIF($L$20:L1892,"&lt;&gt;")&lt;1101,11,COUNTIF($L$20:L1892,"&lt;&gt;")&lt;1201,12,COUNTIF($L$20:L1892,"&lt;&gt;")&lt;1301,13,COUNTIF($L$20:L1892,"&lt;&gt;")&lt;1401,14,COUNTIF($L$20:L1892,"&lt;&gt;")&lt;1501,15,COUNTIF($L$20:L1892,"&lt;&gt;")&lt;1601,16,COUNTIF($L$20:L1892,"&lt;&gt;")&lt;1701,17,COUNTIF($L$20:L1892,"&lt;&gt;")&lt;1801,18,COUNTIF($L$20:L1892,"&lt;&gt;")&lt;1901,19,COUNTIF($L$20:L1892,"&lt;&gt;")&lt;2001,20,COUNTIF($L$20:L1892,"&lt;&gt;")&lt;2101,21,COUNTIF($L$20:L1892,"&lt;&gt;")&lt;2201,22,COUNTIF($L$20:L1892,"&lt;&gt;")&lt;2301,23,COUNTIF($L$20:L1892,"&lt;&gt;")&lt;2401,24,COUNTIF($L$20:L1892,"&lt;&gt;")&lt;2501,25,COUNTIF($L$20:L1892,"&lt;&gt;")&lt;2601,26,COUNTIF($L$20:L1892,"&lt;&gt;")&lt;2701,27,COUNTIF($L$20:L1892,"&lt;&gt;")&lt;2801,28,COUNTIF($L$20:L1892,"&lt;&gt;")&lt;2901,29,COUNTIF($L$20:L1892,"&lt;&gt;")&lt;3001,30),"")</f>
        <v/>
      </c>
      <c r="AM1892" t="str">
        <f t="shared" si="145"/>
        <v/>
      </c>
      <c r="AN1892" t="str">
        <f t="shared" si="149"/>
        <v/>
      </c>
      <c r="AP1892" t="str">
        <f t="shared" si="148"/>
        <v/>
      </c>
      <c r="AQ1892" t="str">
        <f>IF(AO1892="","",COUNTIFS(AM1892:$AM$3019,AO1892))</f>
        <v/>
      </c>
    </row>
    <row r="1893" spans="1:43" x14ac:dyDescent="0.25">
      <c r="A1893" s="6" t="str">
        <f>IF(COUNT($A$20:A1892)&lt;&gt;$B$4,IF(A1892="","",A1892+1),"")</f>
        <v/>
      </c>
      <c r="B1893" s="3"/>
      <c r="C1893" s="3"/>
      <c r="D1893" s="122"/>
      <c r="E1893" s="3"/>
      <c r="F1893" s="3"/>
      <c r="G1893" s="3"/>
      <c r="H1893" s="3"/>
      <c r="I1893" s="120"/>
      <c r="J1893" s="3"/>
      <c r="K1893" s="95" t="str" cm="1">
        <f t="array" ref="K1893">IF(OR($J$14 = "A",$J$14 = "B",$J$14 = "C"),IF(I1893="","",IF(LEN(I1893)&gt;2,_xlfn.IFS(ISNUMBER(SEARCH("_",I1893)),I1893,ISNUMBER(SEARCH(", ",I1893)),SUBSTITUTE(I1893,", ","_"),ISNUMBER(SEARCH("/ ",I1893)),SUBSTITUTE(I1893,"/ ","_"),ISNUMBER(SEARCH(",",I1893)),SUBSTITUTE(I1893,",","_"),ISNUMBER(SEARCH("/",I1893)),SUBSTITUTE(I1893,"/","_"),ISNUMBER(SEARCH("",I1893)),I1893),I1893)),IF(OR($J$14 = "J",$J$14 = "K"),"",IF(D1893="","",IF(LEN(D1893)&gt;2,_xlfn.IFS(ISNUMBER(SEARCH("_",D1893)),D1893,ISNUMBER(SEARCH(", ",D1893)),SUBSTITUTE(D1893,", ","_"),ISNUMBER(SEARCH("/ ",D1893)),SUBSTITUTE(D1893,"/ ","_"),ISNUMBER(SEARCH(",",D1893)),SUBSTITUTE(D1893,",","_"),ISNUMBER(SEARCH("/",D1893)),SUBSTITUTE(D1893,"/","_"),ISNUMBER(SEARCH("",D1893)),D1893),D1893))))</f>
        <v/>
      </c>
      <c r="L1893" s="1"/>
      <c r="M1893" s="1" t="str">
        <f t="shared" si="146"/>
        <v/>
      </c>
      <c r="N1893" s="94" t="str">
        <f>IF($L1893="None","",IF(ISERROR(VLOOKUP($L1893,Info!$B$4:$B$266,1,FALSE)),"",VLOOKUP($L1893,Info!$B$4:$L$266,5,FALSE)))</f>
        <v/>
      </c>
      <c r="O1893" s="94" t="str">
        <f>IF(K1893="","",IF(AND($J$12&lt;&gt;"ABC",N1893="3"),"BAC",IF(N1893="3","ABC",IF($J$12&lt;&gt;"ABC",IF($J$10="Standard",VLOOKUP(K1893,Info!$BE$4:$BF$481,2,FALSE),VLOOKUP(K1893,Info!$BI$4:$BJ$482,2,FALSE)),IF($J$10="Standard",VLOOKUP(K1893,Info!$AG$4:$AH$2994,2,FALSE),VLOOKUP(K1893,Info!$AK$4:$AL$2997,2,FALSE))))))</f>
        <v/>
      </c>
      <c r="P1893" s="94" t="str">
        <f>IF($L1893="None","",IF(ISERROR(VLOOKUP($L1893,Info!$B$4:$B$266,1,FALSE)),"",VLOOKUP($L1893,Info!$B$4:$L$266,3,FALSE)))</f>
        <v/>
      </c>
      <c r="Q1893" s="96" t="str">
        <f>IF($L1893="None","",IF(ISERROR(VLOOKUP($L1893,Info!$B$4:$B$266,1,FALSE)),"",VLOOKUP($L1893,Info!$B$4:$L$266,4,FALSE)))</f>
        <v/>
      </c>
      <c r="R1893" s="1"/>
      <c r="S1893" s="6" t="str">
        <f t="shared" si="147"/>
        <v/>
      </c>
      <c r="T1893" s="6" t="str">
        <f>IF($L1893="None","",IF(ISERROR(VLOOKUP($L1893,Info!$B$4:$B$266,1,FALSE)),"",VLOOKUP($L1893,Info!$B$4:$L$266,11,FALSE)))</f>
        <v/>
      </c>
      <c r="U1893" s="1"/>
      <c r="V1893" s="1"/>
      <c r="W1893" s="1"/>
      <c r="X1893" s="1" t="str">
        <f>IF($L1893="None","",IF(ISERROR(VLOOKUP($L1893,Info!$B$4:$B$266,1,FALSE)),"",IF(OR(W1893="Metallic Liquid Tight",W1893="Non-Metallic Liquid Tight",W1893="LSZH",W1893="Greenfield"),VLOOKUP($L1893,Info!$B$4:$L$266,7,FALSE),"N/A")))</f>
        <v/>
      </c>
      <c r="Y1893" s="1"/>
      <c r="Z1893" s="96" t="str">
        <f>IF($L1893="None","",IF(ISERROR(VLOOKUP($L1893,Info!$B$4:$B$266,1,FALSE)),"",VLOOKUP($L1893,Info!$B$4:$L$266,9,FALSE)))</f>
        <v/>
      </c>
      <c r="AA1893" s="96" t="str">
        <f>IF($L1893="None","",IF(ISERROR(VLOOKUP($L1893,Info!$B$4:$B$266,1,FALSE)),"",VLOOKUP($L1893,Info!$B$4:$L$266,8,FALSE)))</f>
        <v/>
      </c>
      <c r="AB1893" s="96" t="str">
        <f>IF($L1893="None","",IF(ISERROR(VLOOKUP($L1893,Info!$B$4:$B$266,1,FALSE)),"",VLOOKUP($L1893,Info!$B$4:$L$266,10,FALSE)))</f>
        <v/>
      </c>
      <c r="AC1893" s="1" t="str">
        <f>IF(W1893="SO Cable","Black,White",IF(O1893="","",IF(P1893="","",IF($J$12&lt;&gt;"ABC",IF(P1893&lt;="250",VLOOKUP(O1893,Info!$AZ$4:$BB$22,3,FALSE),VLOOKUP(O1893,Info!$AZ$23:$BB$39,3,FALSE)),IF(P1893&lt;="250",VLOOKUP(O1893,Info!$AO$4:$AQ$22,3,FALSE),VLOOKUP(O1893,Info!$AO$23:$AP$39,3,FALSE))))))</f>
        <v/>
      </c>
      <c r="AD1893" s="1"/>
      <c r="AE1893" s="1" t="str">
        <f>IF($L1893="None","",IF(ISERROR(VLOOKUP($L1893,Info!$B$4:$B$266,1,FALSE)),"",VLOOKUP($L1893,Info!$B$4:$L$266,4,FALSE)))</f>
        <v/>
      </c>
      <c r="AF1893" s="1" t="str">
        <f>IF($L1893="None","",IF(ISERROR(VLOOKUP($L1893,Info!$B$4:$B$266,1,FALSE)),"",VLOOKUP($L1893,Info!$B$4:$L$266,6,FALSE)))</f>
        <v/>
      </c>
      <c r="AG1893" s="1"/>
      <c r="AH1893" s="33" t="str" cm="1">
        <f t="array" ref="AH1893">IF(AND(L1893&lt;&gt;"",O1893&lt;&gt;"",R1893:S1893&lt;&gt;"",W1893:X1893&lt;&gt;"",Z1893:AA1893&lt;&gt;"",AC1893&lt;&gt;""),"Good","Bad")</f>
        <v>Bad</v>
      </c>
      <c r="AL1893" t="str" cm="1">
        <f t="array" ref="AL1893">IF(R1893&gt;0,_xlfn.IFS(COUNTIF($L$20:L1893,"&lt;&gt;")&lt;101,1,COUNTIF($L$20:L1893,"&lt;&gt;")&lt;201,2,COUNTIF($L$20:L1893,"&lt;&gt;")&lt;301,3,COUNTIF($L$20:L1893,"&lt;&gt;")&lt;401,4,COUNTIF($L$20:L1893,"&lt;&gt;")&lt;501,5,COUNTIF($L$20:L1893,"&lt;&gt;")&lt;601,6,COUNTIF($L$20:L1893,"&lt;&gt;")&lt;701,7,COUNTIF($L$20:L1893,"&lt;&gt;")&lt;801,8,COUNTIF($L$20:L1893,"&lt;&gt;")&lt;901,9,COUNTIF($L$20:L1893,"&lt;&gt;")&lt;1001,10,COUNTIF($L$20:L1893,"&lt;&gt;")&lt;1101,11,COUNTIF($L$20:L1893,"&lt;&gt;")&lt;1201,12,COUNTIF($L$20:L1893,"&lt;&gt;")&lt;1301,13,COUNTIF($L$20:L1893,"&lt;&gt;")&lt;1401,14,COUNTIF($L$20:L1893,"&lt;&gt;")&lt;1501,15,COUNTIF($L$20:L1893,"&lt;&gt;")&lt;1601,16,COUNTIF($L$20:L1893,"&lt;&gt;")&lt;1701,17,COUNTIF($L$20:L1893,"&lt;&gt;")&lt;1801,18,COUNTIF($L$20:L1893,"&lt;&gt;")&lt;1901,19,COUNTIF($L$20:L1893,"&lt;&gt;")&lt;2001,20,COUNTIF($L$20:L1893,"&lt;&gt;")&lt;2101,21,COUNTIF($L$20:L1893,"&lt;&gt;")&lt;2201,22,COUNTIF($L$20:L1893,"&lt;&gt;")&lt;2301,23,COUNTIF($L$20:L1893,"&lt;&gt;")&lt;2401,24,COUNTIF($L$20:L1893,"&lt;&gt;")&lt;2501,25,COUNTIF($L$20:L1893,"&lt;&gt;")&lt;2601,26,COUNTIF($L$20:L1893,"&lt;&gt;")&lt;2701,27,COUNTIF($L$20:L1893,"&lt;&gt;")&lt;2801,28,COUNTIF($L$20:L1893,"&lt;&gt;")&lt;2901,29,COUNTIF($L$20:L1893,"&lt;&gt;")&lt;3001,30),"")</f>
        <v/>
      </c>
      <c r="AM1893" t="str">
        <f t="shared" si="145"/>
        <v/>
      </c>
      <c r="AN1893" t="str">
        <f t="shared" si="149"/>
        <v/>
      </c>
      <c r="AP1893" t="str">
        <f t="shared" si="148"/>
        <v/>
      </c>
      <c r="AQ1893" t="str">
        <f>IF(AO1893="","",COUNTIFS(AM1893:$AM$3019,AO1893))</f>
        <v/>
      </c>
    </row>
    <row r="1894" spans="1:43" x14ac:dyDescent="0.25">
      <c r="A1894" s="6" t="str">
        <f>IF(COUNT($A$20:A1893)&lt;&gt;$B$4,IF(A1893="","",A1893+1),"")</f>
        <v/>
      </c>
      <c r="B1894" s="3"/>
      <c r="C1894" s="3"/>
      <c r="D1894" s="122"/>
      <c r="E1894" s="3"/>
      <c r="F1894" s="3"/>
      <c r="G1894" s="3"/>
      <c r="H1894" s="3"/>
      <c r="I1894" s="120"/>
      <c r="J1894" s="3"/>
      <c r="K1894" s="95" t="str" cm="1">
        <f t="array" ref="K1894">IF(OR($J$14 = "A",$J$14 = "B",$J$14 = "C"),IF(I1894="","",IF(LEN(I1894)&gt;2,_xlfn.IFS(ISNUMBER(SEARCH("_",I1894)),I1894,ISNUMBER(SEARCH(", ",I1894)),SUBSTITUTE(I1894,", ","_"),ISNUMBER(SEARCH("/ ",I1894)),SUBSTITUTE(I1894,"/ ","_"),ISNUMBER(SEARCH(",",I1894)),SUBSTITUTE(I1894,",","_"),ISNUMBER(SEARCH("/",I1894)),SUBSTITUTE(I1894,"/","_"),ISNUMBER(SEARCH("",I1894)),I1894),I1894)),IF(OR($J$14 = "J",$J$14 = "K"),"",IF(D1894="","",IF(LEN(D1894)&gt;2,_xlfn.IFS(ISNUMBER(SEARCH("_",D1894)),D1894,ISNUMBER(SEARCH(", ",D1894)),SUBSTITUTE(D1894,", ","_"),ISNUMBER(SEARCH("/ ",D1894)),SUBSTITUTE(D1894,"/ ","_"),ISNUMBER(SEARCH(",",D1894)),SUBSTITUTE(D1894,",","_"),ISNUMBER(SEARCH("/",D1894)),SUBSTITUTE(D1894,"/","_"),ISNUMBER(SEARCH("",D1894)),D1894),D1894))))</f>
        <v/>
      </c>
      <c r="L1894" s="1"/>
      <c r="M1894" s="1" t="str">
        <f t="shared" si="146"/>
        <v/>
      </c>
      <c r="N1894" s="94" t="str">
        <f>IF($L1894="None","",IF(ISERROR(VLOOKUP($L1894,Info!$B$4:$B$266,1,FALSE)),"",VLOOKUP($L1894,Info!$B$4:$L$266,5,FALSE)))</f>
        <v/>
      </c>
      <c r="O1894" s="94" t="str">
        <f>IF(K1894="","",IF(AND($J$12&lt;&gt;"ABC",N1894="3"),"BAC",IF(N1894="3","ABC",IF($J$12&lt;&gt;"ABC",IF($J$10="Standard",VLOOKUP(K1894,Info!$BE$4:$BF$481,2,FALSE),VLOOKUP(K1894,Info!$BI$4:$BJ$482,2,FALSE)),IF($J$10="Standard",VLOOKUP(K1894,Info!$AG$4:$AH$2994,2,FALSE),VLOOKUP(K1894,Info!$AK$4:$AL$2997,2,FALSE))))))</f>
        <v/>
      </c>
      <c r="P1894" s="94" t="str">
        <f>IF($L1894="None","",IF(ISERROR(VLOOKUP($L1894,Info!$B$4:$B$266,1,FALSE)),"",VLOOKUP($L1894,Info!$B$4:$L$266,3,FALSE)))</f>
        <v/>
      </c>
      <c r="Q1894" s="96" t="str">
        <f>IF($L1894="None","",IF(ISERROR(VLOOKUP($L1894,Info!$B$4:$B$266,1,FALSE)),"",VLOOKUP($L1894,Info!$B$4:$L$266,4,FALSE)))</f>
        <v/>
      </c>
      <c r="R1894" s="1"/>
      <c r="S1894" s="6" t="str">
        <f t="shared" si="147"/>
        <v/>
      </c>
      <c r="T1894" s="6" t="str">
        <f>IF($L1894="None","",IF(ISERROR(VLOOKUP($L1894,Info!$B$4:$B$266,1,FALSE)),"",VLOOKUP($L1894,Info!$B$4:$L$266,11,FALSE)))</f>
        <v/>
      </c>
      <c r="U1894" s="1"/>
      <c r="V1894" s="1"/>
      <c r="W1894" s="1"/>
      <c r="X1894" s="1" t="str">
        <f>IF($L1894="None","",IF(ISERROR(VLOOKUP($L1894,Info!$B$4:$B$266,1,FALSE)),"",IF(OR(W1894="Metallic Liquid Tight",W1894="Non-Metallic Liquid Tight",W1894="LSZH",W1894="Greenfield"),VLOOKUP($L1894,Info!$B$4:$L$266,7,FALSE),"N/A")))</f>
        <v/>
      </c>
      <c r="Y1894" s="1"/>
      <c r="Z1894" s="96" t="str">
        <f>IF($L1894="None","",IF(ISERROR(VLOOKUP($L1894,Info!$B$4:$B$266,1,FALSE)),"",VLOOKUP($L1894,Info!$B$4:$L$266,9,FALSE)))</f>
        <v/>
      </c>
      <c r="AA1894" s="96" t="str">
        <f>IF($L1894="None","",IF(ISERROR(VLOOKUP($L1894,Info!$B$4:$B$266,1,FALSE)),"",VLOOKUP($L1894,Info!$B$4:$L$266,8,FALSE)))</f>
        <v/>
      </c>
      <c r="AB1894" s="96" t="str">
        <f>IF($L1894="None","",IF(ISERROR(VLOOKUP($L1894,Info!$B$4:$B$266,1,FALSE)),"",VLOOKUP($L1894,Info!$B$4:$L$266,10,FALSE)))</f>
        <v/>
      </c>
      <c r="AC1894" s="1" t="str">
        <f>IF(W1894="SO Cable","Black,White",IF(O1894="","",IF(P1894="","",IF($J$12&lt;&gt;"ABC",IF(P1894&lt;="250",VLOOKUP(O1894,Info!$AZ$4:$BB$22,3,FALSE),VLOOKUP(O1894,Info!$AZ$23:$BB$39,3,FALSE)),IF(P1894&lt;="250",VLOOKUP(O1894,Info!$AO$4:$AQ$22,3,FALSE),VLOOKUP(O1894,Info!$AO$23:$AP$39,3,FALSE))))))</f>
        <v/>
      </c>
      <c r="AD1894" s="1"/>
      <c r="AE1894" s="1" t="str">
        <f>IF($L1894="None","",IF(ISERROR(VLOOKUP($L1894,Info!$B$4:$B$266,1,FALSE)),"",VLOOKUP($L1894,Info!$B$4:$L$266,4,FALSE)))</f>
        <v/>
      </c>
      <c r="AF1894" s="1" t="str">
        <f>IF($L1894="None","",IF(ISERROR(VLOOKUP($L1894,Info!$B$4:$B$266,1,FALSE)),"",VLOOKUP($L1894,Info!$B$4:$L$266,6,FALSE)))</f>
        <v/>
      </c>
      <c r="AG1894" s="1"/>
      <c r="AH1894" s="33" t="str" cm="1">
        <f t="array" ref="AH1894">IF(AND(L1894&lt;&gt;"",O1894&lt;&gt;"",R1894:S1894&lt;&gt;"",W1894:X1894&lt;&gt;"",Z1894:AA1894&lt;&gt;"",AC1894&lt;&gt;""),"Good","Bad")</f>
        <v>Bad</v>
      </c>
      <c r="AL1894" t="str" cm="1">
        <f t="array" ref="AL1894">IF(R1894&gt;0,_xlfn.IFS(COUNTIF($L$20:L1894,"&lt;&gt;")&lt;101,1,COUNTIF($L$20:L1894,"&lt;&gt;")&lt;201,2,COUNTIF($L$20:L1894,"&lt;&gt;")&lt;301,3,COUNTIF($L$20:L1894,"&lt;&gt;")&lt;401,4,COUNTIF($L$20:L1894,"&lt;&gt;")&lt;501,5,COUNTIF($L$20:L1894,"&lt;&gt;")&lt;601,6,COUNTIF($L$20:L1894,"&lt;&gt;")&lt;701,7,COUNTIF($L$20:L1894,"&lt;&gt;")&lt;801,8,COUNTIF($L$20:L1894,"&lt;&gt;")&lt;901,9,COUNTIF($L$20:L1894,"&lt;&gt;")&lt;1001,10,COUNTIF($L$20:L1894,"&lt;&gt;")&lt;1101,11,COUNTIF($L$20:L1894,"&lt;&gt;")&lt;1201,12,COUNTIF($L$20:L1894,"&lt;&gt;")&lt;1301,13,COUNTIF($L$20:L1894,"&lt;&gt;")&lt;1401,14,COUNTIF($L$20:L1894,"&lt;&gt;")&lt;1501,15,COUNTIF($L$20:L1894,"&lt;&gt;")&lt;1601,16,COUNTIF($L$20:L1894,"&lt;&gt;")&lt;1701,17,COUNTIF($L$20:L1894,"&lt;&gt;")&lt;1801,18,COUNTIF($L$20:L1894,"&lt;&gt;")&lt;1901,19,COUNTIF($L$20:L1894,"&lt;&gt;")&lt;2001,20,COUNTIF($L$20:L1894,"&lt;&gt;")&lt;2101,21,COUNTIF($L$20:L1894,"&lt;&gt;")&lt;2201,22,COUNTIF($L$20:L1894,"&lt;&gt;")&lt;2301,23,COUNTIF($L$20:L1894,"&lt;&gt;")&lt;2401,24,COUNTIF($L$20:L1894,"&lt;&gt;")&lt;2501,25,COUNTIF($L$20:L1894,"&lt;&gt;")&lt;2601,26,COUNTIF($L$20:L1894,"&lt;&gt;")&lt;2701,27,COUNTIF($L$20:L1894,"&lt;&gt;")&lt;2801,28,COUNTIF($L$20:L1894,"&lt;&gt;")&lt;2901,29,COUNTIF($L$20:L1894,"&lt;&gt;")&lt;3001,30),"")</f>
        <v/>
      </c>
      <c r="AM1894" t="str">
        <f t="shared" si="145"/>
        <v/>
      </c>
      <c r="AN1894" t="str">
        <f t="shared" si="149"/>
        <v/>
      </c>
      <c r="AP1894" t="str">
        <f t="shared" si="148"/>
        <v/>
      </c>
      <c r="AQ1894" t="str">
        <f>IF(AO1894="","",COUNTIFS(AM1894:$AM$3019,AO1894))</f>
        <v/>
      </c>
    </row>
    <row r="1895" spans="1:43" x14ac:dyDescent="0.25">
      <c r="A1895" s="6" t="str">
        <f>IF(COUNT($A$20:A1894)&lt;&gt;$B$4,IF(A1894="","",A1894+1),"")</f>
        <v/>
      </c>
      <c r="B1895" s="3"/>
      <c r="C1895" s="3"/>
      <c r="D1895" s="122"/>
      <c r="E1895" s="3"/>
      <c r="F1895" s="3"/>
      <c r="G1895" s="3"/>
      <c r="H1895" s="3"/>
      <c r="I1895" s="120"/>
      <c r="J1895" s="3"/>
      <c r="K1895" s="95" t="str" cm="1">
        <f t="array" ref="K1895">IF(OR($J$14 = "A",$J$14 = "B",$J$14 = "C"),IF(I1895="","",IF(LEN(I1895)&gt;2,_xlfn.IFS(ISNUMBER(SEARCH("_",I1895)),I1895,ISNUMBER(SEARCH(", ",I1895)),SUBSTITUTE(I1895,", ","_"),ISNUMBER(SEARCH("/ ",I1895)),SUBSTITUTE(I1895,"/ ","_"),ISNUMBER(SEARCH(",",I1895)),SUBSTITUTE(I1895,",","_"),ISNUMBER(SEARCH("/",I1895)),SUBSTITUTE(I1895,"/","_"),ISNUMBER(SEARCH("",I1895)),I1895),I1895)),IF(OR($J$14 = "J",$J$14 = "K"),"",IF(D1895="","",IF(LEN(D1895)&gt;2,_xlfn.IFS(ISNUMBER(SEARCH("_",D1895)),D1895,ISNUMBER(SEARCH(", ",D1895)),SUBSTITUTE(D1895,", ","_"),ISNUMBER(SEARCH("/ ",D1895)),SUBSTITUTE(D1895,"/ ","_"),ISNUMBER(SEARCH(",",D1895)),SUBSTITUTE(D1895,",","_"),ISNUMBER(SEARCH("/",D1895)),SUBSTITUTE(D1895,"/","_"),ISNUMBER(SEARCH("",D1895)),D1895),D1895))))</f>
        <v/>
      </c>
      <c r="L1895" s="1"/>
      <c r="M1895" s="1" t="str">
        <f t="shared" si="146"/>
        <v/>
      </c>
      <c r="N1895" s="94" t="str">
        <f>IF($L1895="None","",IF(ISERROR(VLOOKUP($L1895,Info!$B$4:$B$266,1,FALSE)),"",VLOOKUP($L1895,Info!$B$4:$L$266,5,FALSE)))</f>
        <v/>
      </c>
      <c r="O1895" s="94" t="str">
        <f>IF(K1895="","",IF(AND($J$12&lt;&gt;"ABC",N1895="3"),"BAC",IF(N1895="3","ABC",IF($J$12&lt;&gt;"ABC",IF($J$10="Standard",VLOOKUP(K1895,Info!$BE$4:$BF$481,2,FALSE),VLOOKUP(K1895,Info!$BI$4:$BJ$482,2,FALSE)),IF($J$10="Standard",VLOOKUP(K1895,Info!$AG$4:$AH$2994,2,FALSE),VLOOKUP(K1895,Info!$AK$4:$AL$2997,2,FALSE))))))</f>
        <v/>
      </c>
      <c r="P1895" s="94" t="str">
        <f>IF($L1895="None","",IF(ISERROR(VLOOKUP($L1895,Info!$B$4:$B$266,1,FALSE)),"",VLOOKUP($L1895,Info!$B$4:$L$266,3,FALSE)))</f>
        <v/>
      </c>
      <c r="Q1895" s="96" t="str">
        <f>IF($L1895="None","",IF(ISERROR(VLOOKUP($L1895,Info!$B$4:$B$266,1,FALSE)),"",VLOOKUP($L1895,Info!$B$4:$L$266,4,FALSE)))</f>
        <v/>
      </c>
      <c r="R1895" s="1"/>
      <c r="S1895" s="6" t="str">
        <f t="shared" si="147"/>
        <v/>
      </c>
      <c r="T1895" s="6" t="str">
        <f>IF($L1895="None","",IF(ISERROR(VLOOKUP($L1895,Info!$B$4:$B$266,1,FALSE)),"",VLOOKUP($L1895,Info!$B$4:$L$266,11,FALSE)))</f>
        <v/>
      </c>
      <c r="U1895" s="1"/>
      <c r="V1895" s="1"/>
      <c r="W1895" s="1"/>
      <c r="X1895" s="1" t="str">
        <f>IF($L1895="None","",IF(ISERROR(VLOOKUP($L1895,Info!$B$4:$B$266,1,FALSE)),"",IF(OR(W1895="Metallic Liquid Tight",W1895="Non-Metallic Liquid Tight",W1895="LSZH",W1895="Greenfield"),VLOOKUP($L1895,Info!$B$4:$L$266,7,FALSE),"N/A")))</f>
        <v/>
      </c>
      <c r="Y1895" s="1"/>
      <c r="Z1895" s="96" t="str">
        <f>IF($L1895="None","",IF(ISERROR(VLOOKUP($L1895,Info!$B$4:$B$266,1,FALSE)),"",VLOOKUP($L1895,Info!$B$4:$L$266,9,FALSE)))</f>
        <v/>
      </c>
      <c r="AA1895" s="96" t="str">
        <f>IF($L1895="None","",IF(ISERROR(VLOOKUP($L1895,Info!$B$4:$B$266,1,FALSE)),"",VLOOKUP($L1895,Info!$B$4:$L$266,8,FALSE)))</f>
        <v/>
      </c>
      <c r="AB1895" s="96" t="str">
        <f>IF($L1895="None","",IF(ISERROR(VLOOKUP($L1895,Info!$B$4:$B$266,1,FALSE)),"",VLOOKUP($L1895,Info!$B$4:$L$266,10,FALSE)))</f>
        <v/>
      </c>
      <c r="AC1895" s="1" t="str">
        <f>IF(W1895="SO Cable","Black,White",IF(O1895="","",IF(P1895="","",IF($J$12&lt;&gt;"ABC",IF(P1895&lt;="250",VLOOKUP(O1895,Info!$AZ$4:$BB$22,3,FALSE),VLOOKUP(O1895,Info!$AZ$23:$BB$39,3,FALSE)),IF(P1895&lt;="250",VLOOKUP(O1895,Info!$AO$4:$AQ$22,3,FALSE),VLOOKUP(O1895,Info!$AO$23:$AP$39,3,FALSE))))))</f>
        <v/>
      </c>
      <c r="AD1895" s="1"/>
      <c r="AE1895" s="1" t="str">
        <f>IF($L1895="None","",IF(ISERROR(VLOOKUP($L1895,Info!$B$4:$B$266,1,FALSE)),"",VLOOKUP($L1895,Info!$B$4:$L$266,4,FALSE)))</f>
        <v/>
      </c>
      <c r="AF1895" s="1" t="str">
        <f>IF($L1895="None","",IF(ISERROR(VLOOKUP($L1895,Info!$B$4:$B$266,1,FALSE)),"",VLOOKUP($L1895,Info!$B$4:$L$266,6,FALSE)))</f>
        <v/>
      </c>
      <c r="AG1895" s="1"/>
      <c r="AH1895" s="33" t="str" cm="1">
        <f t="array" ref="AH1895">IF(AND(L1895&lt;&gt;"",O1895&lt;&gt;"",R1895:S1895&lt;&gt;"",W1895:X1895&lt;&gt;"",Z1895:AA1895&lt;&gt;"",AC1895&lt;&gt;""),"Good","Bad")</f>
        <v>Bad</v>
      </c>
      <c r="AL1895" t="str" cm="1">
        <f t="array" ref="AL1895">IF(R1895&gt;0,_xlfn.IFS(COUNTIF($L$20:L1895,"&lt;&gt;")&lt;101,1,COUNTIF($L$20:L1895,"&lt;&gt;")&lt;201,2,COUNTIF($L$20:L1895,"&lt;&gt;")&lt;301,3,COUNTIF($L$20:L1895,"&lt;&gt;")&lt;401,4,COUNTIF($L$20:L1895,"&lt;&gt;")&lt;501,5,COUNTIF($L$20:L1895,"&lt;&gt;")&lt;601,6,COUNTIF($L$20:L1895,"&lt;&gt;")&lt;701,7,COUNTIF($L$20:L1895,"&lt;&gt;")&lt;801,8,COUNTIF($L$20:L1895,"&lt;&gt;")&lt;901,9,COUNTIF($L$20:L1895,"&lt;&gt;")&lt;1001,10,COUNTIF($L$20:L1895,"&lt;&gt;")&lt;1101,11,COUNTIF($L$20:L1895,"&lt;&gt;")&lt;1201,12,COUNTIF($L$20:L1895,"&lt;&gt;")&lt;1301,13,COUNTIF($L$20:L1895,"&lt;&gt;")&lt;1401,14,COUNTIF($L$20:L1895,"&lt;&gt;")&lt;1501,15,COUNTIF($L$20:L1895,"&lt;&gt;")&lt;1601,16,COUNTIF($L$20:L1895,"&lt;&gt;")&lt;1701,17,COUNTIF($L$20:L1895,"&lt;&gt;")&lt;1801,18,COUNTIF($L$20:L1895,"&lt;&gt;")&lt;1901,19,COUNTIF($L$20:L1895,"&lt;&gt;")&lt;2001,20,COUNTIF($L$20:L1895,"&lt;&gt;")&lt;2101,21,COUNTIF($L$20:L1895,"&lt;&gt;")&lt;2201,22,COUNTIF($L$20:L1895,"&lt;&gt;")&lt;2301,23,COUNTIF($L$20:L1895,"&lt;&gt;")&lt;2401,24,COUNTIF($L$20:L1895,"&lt;&gt;")&lt;2501,25,COUNTIF($L$20:L1895,"&lt;&gt;")&lt;2601,26,COUNTIF($L$20:L1895,"&lt;&gt;")&lt;2701,27,COUNTIF($L$20:L1895,"&lt;&gt;")&lt;2801,28,COUNTIF($L$20:L1895,"&lt;&gt;")&lt;2901,29,COUNTIF($L$20:L1895,"&lt;&gt;")&lt;3001,30),"")</f>
        <v/>
      </c>
      <c r="AM1895" t="str">
        <f t="shared" si="145"/>
        <v/>
      </c>
      <c r="AN1895" t="str">
        <f t="shared" si="149"/>
        <v/>
      </c>
      <c r="AP1895" t="str">
        <f t="shared" si="148"/>
        <v/>
      </c>
      <c r="AQ1895" t="str">
        <f>IF(AO1895="","",COUNTIFS(AM1895:$AM$3019,AO1895))</f>
        <v/>
      </c>
    </row>
    <row r="1896" spans="1:43" x14ac:dyDescent="0.25">
      <c r="A1896" s="6" t="str">
        <f>IF(COUNT($A$20:A1895)&lt;&gt;$B$4,IF(A1895="","",A1895+1),"")</f>
        <v/>
      </c>
      <c r="B1896" s="3"/>
      <c r="C1896" s="3"/>
      <c r="D1896" s="122"/>
      <c r="E1896" s="3"/>
      <c r="F1896" s="3"/>
      <c r="G1896" s="3"/>
      <c r="H1896" s="3"/>
      <c r="I1896" s="120"/>
      <c r="J1896" s="3"/>
      <c r="K1896" s="95" t="str" cm="1">
        <f t="array" ref="K1896">IF(OR($J$14 = "A",$J$14 = "B",$J$14 = "C"),IF(I1896="","",IF(LEN(I1896)&gt;2,_xlfn.IFS(ISNUMBER(SEARCH("_",I1896)),I1896,ISNUMBER(SEARCH(", ",I1896)),SUBSTITUTE(I1896,", ","_"),ISNUMBER(SEARCH("/ ",I1896)),SUBSTITUTE(I1896,"/ ","_"),ISNUMBER(SEARCH(",",I1896)),SUBSTITUTE(I1896,",","_"),ISNUMBER(SEARCH("/",I1896)),SUBSTITUTE(I1896,"/","_"),ISNUMBER(SEARCH("",I1896)),I1896),I1896)),IF(OR($J$14 = "J",$J$14 = "K"),"",IF(D1896="","",IF(LEN(D1896)&gt;2,_xlfn.IFS(ISNUMBER(SEARCH("_",D1896)),D1896,ISNUMBER(SEARCH(", ",D1896)),SUBSTITUTE(D1896,", ","_"),ISNUMBER(SEARCH("/ ",D1896)),SUBSTITUTE(D1896,"/ ","_"),ISNUMBER(SEARCH(",",D1896)),SUBSTITUTE(D1896,",","_"),ISNUMBER(SEARCH("/",D1896)),SUBSTITUTE(D1896,"/","_"),ISNUMBER(SEARCH("",D1896)),D1896),D1896))))</f>
        <v/>
      </c>
      <c r="L1896" s="1"/>
      <c r="M1896" s="1" t="str">
        <f t="shared" si="146"/>
        <v/>
      </c>
      <c r="N1896" s="94" t="str">
        <f>IF($L1896="None","",IF(ISERROR(VLOOKUP($L1896,Info!$B$4:$B$266,1,FALSE)),"",VLOOKUP($L1896,Info!$B$4:$L$266,5,FALSE)))</f>
        <v/>
      </c>
      <c r="O1896" s="94" t="str">
        <f>IF(K1896="","",IF(AND($J$12&lt;&gt;"ABC",N1896="3"),"BAC",IF(N1896="3","ABC",IF($J$12&lt;&gt;"ABC",IF($J$10="Standard",VLOOKUP(K1896,Info!$BE$4:$BF$481,2,FALSE),VLOOKUP(K1896,Info!$BI$4:$BJ$482,2,FALSE)),IF($J$10="Standard",VLOOKUP(K1896,Info!$AG$4:$AH$2994,2,FALSE),VLOOKUP(K1896,Info!$AK$4:$AL$2997,2,FALSE))))))</f>
        <v/>
      </c>
      <c r="P1896" s="94" t="str">
        <f>IF($L1896="None","",IF(ISERROR(VLOOKUP($L1896,Info!$B$4:$B$266,1,FALSE)),"",VLOOKUP($L1896,Info!$B$4:$L$266,3,FALSE)))</f>
        <v/>
      </c>
      <c r="Q1896" s="96" t="str">
        <f>IF($L1896="None","",IF(ISERROR(VLOOKUP($L1896,Info!$B$4:$B$266,1,FALSE)),"",VLOOKUP($L1896,Info!$B$4:$L$266,4,FALSE)))</f>
        <v/>
      </c>
      <c r="R1896" s="1"/>
      <c r="S1896" s="6" t="str">
        <f t="shared" si="147"/>
        <v/>
      </c>
      <c r="T1896" s="6" t="str">
        <f>IF($L1896="None","",IF(ISERROR(VLOOKUP($L1896,Info!$B$4:$B$266,1,FALSE)),"",VLOOKUP($L1896,Info!$B$4:$L$266,11,FALSE)))</f>
        <v/>
      </c>
      <c r="U1896" s="1"/>
      <c r="V1896" s="1"/>
      <c r="W1896" s="1"/>
      <c r="X1896" s="1" t="str">
        <f>IF($L1896="None","",IF(ISERROR(VLOOKUP($L1896,Info!$B$4:$B$266,1,FALSE)),"",IF(OR(W1896="Metallic Liquid Tight",W1896="Non-Metallic Liquid Tight",W1896="LSZH",W1896="Greenfield"),VLOOKUP($L1896,Info!$B$4:$L$266,7,FALSE),"N/A")))</f>
        <v/>
      </c>
      <c r="Y1896" s="1"/>
      <c r="Z1896" s="96" t="str">
        <f>IF($L1896="None","",IF(ISERROR(VLOOKUP($L1896,Info!$B$4:$B$266,1,FALSE)),"",VLOOKUP($L1896,Info!$B$4:$L$266,9,FALSE)))</f>
        <v/>
      </c>
      <c r="AA1896" s="96" t="str">
        <f>IF($L1896="None","",IF(ISERROR(VLOOKUP($L1896,Info!$B$4:$B$266,1,FALSE)),"",VLOOKUP($L1896,Info!$B$4:$L$266,8,FALSE)))</f>
        <v/>
      </c>
      <c r="AB1896" s="96" t="str">
        <f>IF($L1896="None","",IF(ISERROR(VLOOKUP($L1896,Info!$B$4:$B$266,1,FALSE)),"",VLOOKUP($L1896,Info!$B$4:$L$266,10,FALSE)))</f>
        <v/>
      </c>
      <c r="AC1896" s="1" t="str">
        <f>IF(W1896="SO Cable","Black,White",IF(O1896="","",IF(P1896="","",IF($J$12&lt;&gt;"ABC",IF(P1896&lt;="250",VLOOKUP(O1896,Info!$AZ$4:$BB$22,3,FALSE),VLOOKUP(O1896,Info!$AZ$23:$BB$39,3,FALSE)),IF(P1896&lt;="250",VLOOKUP(O1896,Info!$AO$4:$AQ$22,3,FALSE),VLOOKUP(O1896,Info!$AO$23:$AP$39,3,FALSE))))))</f>
        <v/>
      </c>
      <c r="AD1896" s="1"/>
      <c r="AE1896" s="1" t="str">
        <f>IF($L1896="None","",IF(ISERROR(VLOOKUP($L1896,Info!$B$4:$B$266,1,FALSE)),"",VLOOKUP($L1896,Info!$B$4:$L$266,4,FALSE)))</f>
        <v/>
      </c>
      <c r="AF1896" s="1" t="str">
        <f>IF($L1896="None","",IF(ISERROR(VLOOKUP($L1896,Info!$B$4:$B$266,1,FALSE)),"",VLOOKUP($L1896,Info!$B$4:$L$266,6,FALSE)))</f>
        <v/>
      </c>
      <c r="AG1896" s="1"/>
      <c r="AH1896" s="33" t="str" cm="1">
        <f t="array" ref="AH1896">IF(AND(L1896&lt;&gt;"",O1896&lt;&gt;"",R1896:S1896&lt;&gt;"",W1896:X1896&lt;&gt;"",Z1896:AA1896&lt;&gt;"",AC1896&lt;&gt;""),"Good","Bad")</f>
        <v>Bad</v>
      </c>
      <c r="AL1896" t="str" cm="1">
        <f t="array" ref="AL1896">IF(R1896&gt;0,_xlfn.IFS(COUNTIF($L$20:L1896,"&lt;&gt;")&lt;101,1,COUNTIF($L$20:L1896,"&lt;&gt;")&lt;201,2,COUNTIF($L$20:L1896,"&lt;&gt;")&lt;301,3,COUNTIF($L$20:L1896,"&lt;&gt;")&lt;401,4,COUNTIF($L$20:L1896,"&lt;&gt;")&lt;501,5,COUNTIF($L$20:L1896,"&lt;&gt;")&lt;601,6,COUNTIF($L$20:L1896,"&lt;&gt;")&lt;701,7,COUNTIF($L$20:L1896,"&lt;&gt;")&lt;801,8,COUNTIF($L$20:L1896,"&lt;&gt;")&lt;901,9,COUNTIF($L$20:L1896,"&lt;&gt;")&lt;1001,10,COUNTIF($L$20:L1896,"&lt;&gt;")&lt;1101,11,COUNTIF($L$20:L1896,"&lt;&gt;")&lt;1201,12,COUNTIF($L$20:L1896,"&lt;&gt;")&lt;1301,13,COUNTIF($L$20:L1896,"&lt;&gt;")&lt;1401,14,COUNTIF($L$20:L1896,"&lt;&gt;")&lt;1501,15,COUNTIF($L$20:L1896,"&lt;&gt;")&lt;1601,16,COUNTIF($L$20:L1896,"&lt;&gt;")&lt;1701,17,COUNTIF($L$20:L1896,"&lt;&gt;")&lt;1801,18,COUNTIF($L$20:L1896,"&lt;&gt;")&lt;1901,19,COUNTIF($L$20:L1896,"&lt;&gt;")&lt;2001,20,COUNTIF($L$20:L1896,"&lt;&gt;")&lt;2101,21,COUNTIF($L$20:L1896,"&lt;&gt;")&lt;2201,22,COUNTIF($L$20:L1896,"&lt;&gt;")&lt;2301,23,COUNTIF($L$20:L1896,"&lt;&gt;")&lt;2401,24,COUNTIF($L$20:L1896,"&lt;&gt;")&lt;2501,25,COUNTIF($L$20:L1896,"&lt;&gt;")&lt;2601,26,COUNTIF($L$20:L1896,"&lt;&gt;")&lt;2701,27,COUNTIF($L$20:L1896,"&lt;&gt;")&lt;2801,28,COUNTIF($L$20:L1896,"&lt;&gt;")&lt;2901,29,COUNTIF($L$20:L1896,"&lt;&gt;")&lt;3001,30),"")</f>
        <v/>
      </c>
      <c r="AM1896" t="str">
        <f t="shared" si="145"/>
        <v/>
      </c>
      <c r="AN1896" t="str">
        <f t="shared" si="149"/>
        <v/>
      </c>
      <c r="AP1896" t="str">
        <f t="shared" si="148"/>
        <v/>
      </c>
      <c r="AQ1896" t="str">
        <f>IF(AO1896="","",COUNTIFS(AM1896:$AM$3019,AO1896))</f>
        <v/>
      </c>
    </row>
    <row r="1897" spans="1:43" x14ac:dyDescent="0.25">
      <c r="A1897" s="6" t="str">
        <f>IF(COUNT($A$20:A1896)&lt;&gt;$B$4,IF(A1896="","",A1896+1),"")</f>
        <v/>
      </c>
      <c r="B1897" s="3"/>
      <c r="C1897" s="3"/>
      <c r="D1897" s="122"/>
      <c r="E1897" s="3"/>
      <c r="F1897" s="3"/>
      <c r="G1897" s="3"/>
      <c r="H1897" s="3"/>
      <c r="I1897" s="120"/>
      <c r="J1897" s="3"/>
      <c r="K1897" s="95" t="str" cm="1">
        <f t="array" ref="K1897">IF(OR($J$14 = "A",$J$14 = "B",$J$14 = "C"),IF(I1897="","",IF(LEN(I1897)&gt;2,_xlfn.IFS(ISNUMBER(SEARCH("_",I1897)),I1897,ISNUMBER(SEARCH(", ",I1897)),SUBSTITUTE(I1897,", ","_"),ISNUMBER(SEARCH("/ ",I1897)),SUBSTITUTE(I1897,"/ ","_"),ISNUMBER(SEARCH(",",I1897)),SUBSTITUTE(I1897,",","_"),ISNUMBER(SEARCH("/",I1897)),SUBSTITUTE(I1897,"/","_"),ISNUMBER(SEARCH("",I1897)),I1897),I1897)),IF(OR($J$14 = "J",$J$14 = "K"),"",IF(D1897="","",IF(LEN(D1897)&gt;2,_xlfn.IFS(ISNUMBER(SEARCH("_",D1897)),D1897,ISNUMBER(SEARCH(", ",D1897)),SUBSTITUTE(D1897,", ","_"),ISNUMBER(SEARCH("/ ",D1897)),SUBSTITUTE(D1897,"/ ","_"),ISNUMBER(SEARCH(",",D1897)),SUBSTITUTE(D1897,",","_"),ISNUMBER(SEARCH("/",D1897)),SUBSTITUTE(D1897,"/","_"),ISNUMBER(SEARCH("",D1897)),D1897),D1897))))</f>
        <v/>
      </c>
      <c r="L1897" s="1"/>
      <c r="M1897" s="1" t="str">
        <f t="shared" si="146"/>
        <v/>
      </c>
      <c r="N1897" s="94" t="str">
        <f>IF($L1897="None","",IF(ISERROR(VLOOKUP($L1897,Info!$B$4:$B$266,1,FALSE)),"",VLOOKUP($L1897,Info!$B$4:$L$266,5,FALSE)))</f>
        <v/>
      </c>
      <c r="O1897" s="94" t="str">
        <f>IF(K1897="","",IF(AND($J$12&lt;&gt;"ABC",N1897="3"),"BAC",IF(N1897="3","ABC",IF($J$12&lt;&gt;"ABC",IF($J$10="Standard",VLOOKUP(K1897,Info!$BE$4:$BF$481,2,FALSE),VLOOKUP(K1897,Info!$BI$4:$BJ$482,2,FALSE)),IF($J$10="Standard",VLOOKUP(K1897,Info!$AG$4:$AH$2994,2,FALSE),VLOOKUP(K1897,Info!$AK$4:$AL$2997,2,FALSE))))))</f>
        <v/>
      </c>
      <c r="P1897" s="94" t="str">
        <f>IF($L1897="None","",IF(ISERROR(VLOOKUP($L1897,Info!$B$4:$B$266,1,FALSE)),"",VLOOKUP($L1897,Info!$B$4:$L$266,3,FALSE)))</f>
        <v/>
      </c>
      <c r="Q1897" s="96" t="str">
        <f>IF($L1897="None","",IF(ISERROR(VLOOKUP($L1897,Info!$B$4:$B$266,1,FALSE)),"",VLOOKUP($L1897,Info!$B$4:$L$266,4,FALSE)))</f>
        <v/>
      </c>
      <c r="R1897" s="1"/>
      <c r="S1897" s="6" t="str">
        <f t="shared" si="147"/>
        <v/>
      </c>
      <c r="T1897" s="6" t="str">
        <f>IF($L1897="None","",IF(ISERROR(VLOOKUP($L1897,Info!$B$4:$B$266,1,FALSE)),"",VLOOKUP($L1897,Info!$B$4:$L$266,11,FALSE)))</f>
        <v/>
      </c>
      <c r="U1897" s="1"/>
      <c r="V1897" s="1"/>
      <c r="W1897" s="1"/>
      <c r="X1897" s="1" t="str">
        <f>IF($L1897="None","",IF(ISERROR(VLOOKUP($L1897,Info!$B$4:$B$266,1,FALSE)),"",IF(OR(W1897="Metallic Liquid Tight",W1897="Non-Metallic Liquid Tight",W1897="LSZH",W1897="Greenfield"),VLOOKUP($L1897,Info!$B$4:$L$266,7,FALSE),"N/A")))</f>
        <v/>
      </c>
      <c r="Y1897" s="1"/>
      <c r="Z1897" s="96" t="str">
        <f>IF($L1897="None","",IF(ISERROR(VLOOKUP($L1897,Info!$B$4:$B$266,1,FALSE)),"",VLOOKUP($L1897,Info!$B$4:$L$266,9,FALSE)))</f>
        <v/>
      </c>
      <c r="AA1897" s="96" t="str">
        <f>IF($L1897="None","",IF(ISERROR(VLOOKUP($L1897,Info!$B$4:$B$266,1,FALSE)),"",VLOOKUP($L1897,Info!$B$4:$L$266,8,FALSE)))</f>
        <v/>
      </c>
      <c r="AB1897" s="96" t="str">
        <f>IF($L1897="None","",IF(ISERROR(VLOOKUP($L1897,Info!$B$4:$B$266,1,FALSE)),"",VLOOKUP($L1897,Info!$B$4:$L$266,10,FALSE)))</f>
        <v/>
      </c>
      <c r="AC1897" s="1" t="str">
        <f>IF(W1897="SO Cable","Black,White",IF(O1897="","",IF(P1897="","",IF($J$12&lt;&gt;"ABC",IF(P1897&lt;="250",VLOOKUP(O1897,Info!$AZ$4:$BB$22,3,FALSE),VLOOKUP(O1897,Info!$AZ$23:$BB$39,3,FALSE)),IF(P1897&lt;="250",VLOOKUP(O1897,Info!$AO$4:$AQ$22,3,FALSE),VLOOKUP(O1897,Info!$AO$23:$AP$39,3,FALSE))))))</f>
        <v/>
      </c>
      <c r="AD1897" s="1"/>
      <c r="AE1897" s="1" t="str">
        <f>IF($L1897="None","",IF(ISERROR(VLOOKUP($L1897,Info!$B$4:$B$266,1,FALSE)),"",VLOOKUP($L1897,Info!$B$4:$L$266,4,FALSE)))</f>
        <v/>
      </c>
      <c r="AF1897" s="1" t="str">
        <f>IF($L1897="None","",IF(ISERROR(VLOOKUP($L1897,Info!$B$4:$B$266,1,FALSE)),"",VLOOKUP($L1897,Info!$B$4:$L$266,6,FALSE)))</f>
        <v/>
      </c>
      <c r="AG1897" s="1"/>
      <c r="AH1897" s="33" t="str" cm="1">
        <f t="array" ref="AH1897">IF(AND(L1897&lt;&gt;"",O1897&lt;&gt;"",R1897:S1897&lt;&gt;"",W1897:X1897&lt;&gt;"",Z1897:AA1897&lt;&gt;"",AC1897&lt;&gt;""),"Good","Bad")</f>
        <v>Bad</v>
      </c>
      <c r="AL1897" t="str" cm="1">
        <f t="array" ref="AL1897">IF(R1897&gt;0,_xlfn.IFS(COUNTIF($L$20:L1897,"&lt;&gt;")&lt;101,1,COUNTIF($L$20:L1897,"&lt;&gt;")&lt;201,2,COUNTIF($L$20:L1897,"&lt;&gt;")&lt;301,3,COUNTIF($L$20:L1897,"&lt;&gt;")&lt;401,4,COUNTIF($L$20:L1897,"&lt;&gt;")&lt;501,5,COUNTIF($L$20:L1897,"&lt;&gt;")&lt;601,6,COUNTIF($L$20:L1897,"&lt;&gt;")&lt;701,7,COUNTIF($L$20:L1897,"&lt;&gt;")&lt;801,8,COUNTIF($L$20:L1897,"&lt;&gt;")&lt;901,9,COUNTIF($L$20:L1897,"&lt;&gt;")&lt;1001,10,COUNTIF($L$20:L1897,"&lt;&gt;")&lt;1101,11,COUNTIF($L$20:L1897,"&lt;&gt;")&lt;1201,12,COUNTIF($L$20:L1897,"&lt;&gt;")&lt;1301,13,COUNTIF($L$20:L1897,"&lt;&gt;")&lt;1401,14,COUNTIF($L$20:L1897,"&lt;&gt;")&lt;1501,15,COUNTIF($L$20:L1897,"&lt;&gt;")&lt;1601,16,COUNTIF($L$20:L1897,"&lt;&gt;")&lt;1701,17,COUNTIF($L$20:L1897,"&lt;&gt;")&lt;1801,18,COUNTIF($L$20:L1897,"&lt;&gt;")&lt;1901,19,COUNTIF($L$20:L1897,"&lt;&gt;")&lt;2001,20,COUNTIF($L$20:L1897,"&lt;&gt;")&lt;2101,21,COUNTIF($L$20:L1897,"&lt;&gt;")&lt;2201,22,COUNTIF($L$20:L1897,"&lt;&gt;")&lt;2301,23,COUNTIF($L$20:L1897,"&lt;&gt;")&lt;2401,24,COUNTIF($L$20:L1897,"&lt;&gt;")&lt;2501,25,COUNTIF($L$20:L1897,"&lt;&gt;")&lt;2601,26,COUNTIF($L$20:L1897,"&lt;&gt;")&lt;2701,27,COUNTIF($L$20:L1897,"&lt;&gt;")&lt;2801,28,COUNTIF($L$20:L1897,"&lt;&gt;")&lt;2901,29,COUNTIF($L$20:L1897,"&lt;&gt;")&lt;3001,30),"")</f>
        <v/>
      </c>
      <c r="AM1897" t="str">
        <f t="shared" si="145"/>
        <v/>
      </c>
      <c r="AN1897" t="str">
        <f t="shared" si="149"/>
        <v/>
      </c>
      <c r="AP1897" t="str">
        <f t="shared" si="148"/>
        <v/>
      </c>
      <c r="AQ1897" t="str">
        <f>IF(AO1897="","",COUNTIFS(AM1897:$AM$3019,AO1897))</f>
        <v/>
      </c>
    </row>
    <row r="1898" spans="1:43" x14ac:dyDescent="0.25">
      <c r="A1898" s="6" t="str">
        <f>IF(COUNT($A$20:A1897)&lt;&gt;$B$4,IF(A1897="","",A1897+1),"")</f>
        <v/>
      </c>
      <c r="B1898" s="3"/>
      <c r="C1898" s="3"/>
      <c r="D1898" s="122"/>
      <c r="E1898" s="3"/>
      <c r="F1898" s="3"/>
      <c r="G1898" s="3"/>
      <c r="H1898" s="3"/>
      <c r="I1898" s="120"/>
      <c r="J1898" s="3"/>
      <c r="K1898" s="95" t="str" cm="1">
        <f t="array" ref="K1898">IF(OR($J$14 = "A",$J$14 = "B",$J$14 = "C"),IF(I1898="","",IF(LEN(I1898)&gt;2,_xlfn.IFS(ISNUMBER(SEARCH("_",I1898)),I1898,ISNUMBER(SEARCH(", ",I1898)),SUBSTITUTE(I1898,", ","_"),ISNUMBER(SEARCH("/ ",I1898)),SUBSTITUTE(I1898,"/ ","_"),ISNUMBER(SEARCH(",",I1898)),SUBSTITUTE(I1898,",","_"),ISNUMBER(SEARCH("/",I1898)),SUBSTITUTE(I1898,"/","_"),ISNUMBER(SEARCH("",I1898)),I1898),I1898)),IF(OR($J$14 = "J",$J$14 = "K"),"",IF(D1898="","",IF(LEN(D1898)&gt;2,_xlfn.IFS(ISNUMBER(SEARCH("_",D1898)),D1898,ISNUMBER(SEARCH(", ",D1898)),SUBSTITUTE(D1898,", ","_"),ISNUMBER(SEARCH("/ ",D1898)),SUBSTITUTE(D1898,"/ ","_"),ISNUMBER(SEARCH(",",D1898)),SUBSTITUTE(D1898,",","_"),ISNUMBER(SEARCH("/",D1898)),SUBSTITUTE(D1898,"/","_"),ISNUMBER(SEARCH("",D1898)),D1898),D1898))))</f>
        <v/>
      </c>
      <c r="L1898" s="1"/>
      <c r="M1898" s="1" t="str">
        <f t="shared" si="146"/>
        <v/>
      </c>
      <c r="N1898" s="94" t="str">
        <f>IF($L1898="None","",IF(ISERROR(VLOOKUP($L1898,Info!$B$4:$B$266,1,FALSE)),"",VLOOKUP($L1898,Info!$B$4:$L$266,5,FALSE)))</f>
        <v/>
      </c>
      <c r="O1898" s="94" t="str">
        <f>IF(K1898="","",IF(AND($J$12&lt;&gt;"ABC",N1898="3"),"BAC",IF(N1898="3","ABC",IF($J$12&lt;&gt;"ABC",IF($J$10="Standard",VLOOKUP(K1898,Info!$BE$4:$BF$481,2,FALSE),VLOOKUP(K1898,Info!$BI$4:$BJ$482,2,FALSE)),IF($J$10="Standard",VLOOKUP(K1898,Info!$AG$4:$AH$2994,2,FALSE),VLOOKUP(K1898,Info!$AK$4:$AL$2997,2,FALSE))))))</f>
        <v/>
      </c>
      <c r="P1898" s="94" t="str">
        <f>IF($L1898="None","",IF(ISERROR(VLOOKUP($L1898,Info!$B$4:$B$266,1,FALSE)),"",VLOOKUP($L1898,Info!$B$4:$L$266,3,FALSE)))</f>
        <v/>
      </c>
      <c r="Q1898" s="96" t="str">
        <f>IF($L1898="None","",IF(ISERROR(VLOOKUP($L1898,Info!$B$4:$B$266,1,FALSE)),"",VLOOKUP($L1898,Info!$B$4:$L$266,4,FALSE)))</f>
        <v/>
      </c>
      <c r="R1898" s="1"/>
      <c r="S1898" s="6" t="str">
        <f t="shared" si="147"/>
        <v/>
      </c>
      <c r="T1898" s="6" t="str">
        <f>IF($L1898="None","",IF(ISERROR(VLOOKUP($L1898,Info!$B$4:$B$266,1,FALSE)),"",VLOOKUP($L1898,Info!$B$4:$L$266,11,FALSE)))</f>
        <v/>
      </c>
      <c r="U1898" s="1"/>
      <c r="V1898" s="1"/>
      <c r="W1898" s="1"/>
      <c r="X1898" s="1" t="str">
        <f>IF($L1898="None","",IF(ISERROR(VLOOKUP($L1898,Info!$B$4:$B$266,1,FALSE)),"",IF(OR(W1898="Metallic Liquid Tight",W1898="Non-Metallic Liquid Tight",W1898="LSZH",W1898="Greenfield"),VLOOKUP($L1898,Info!$B$4:$L$266,7,FALSE),"N/A")))</f>
        <v/>
      </c>
      <c r="Y1898" s="1"/>
      <c r="Z1898" s="96" t="str">
        <f>IF($L1898="None","",IF(ISERROR(VLOOKUP($L1898,Info!$B$4:$B$266,1,FALSE)),"",VLOOKUP($L1898,Info!$B$4:$L$266,9,FALSE)))</f>
        <v/>
      </c>
      <c r="AA1898" s="96" t="str">
        <f>IF($L1898="None","",IF(ISERROR(VLOOKUP($L1898,Info!$B$4:$B$266,1,FALSE)),"",VLOOKUP($L1898,Info!$B$4:$L$266,8,FALSE)))</f>
        <v/>
      </c>
      <c r="AB1898" s="96" t="str">
        <f>IF($L1898="None","",IF(ISERROR(VLOOKUP($L1898,Info!$B$4:$B$266,1,FALSE)),"",VLOOKUP($L1898,Info!$B$4:$L$266,10,FALSE)))</f>
        <v/>
      </c>
      <c r="AC1898" s="1" t="str">
        <f>IF(W1898="SO Cable","Black,White",IF(O1898="","",IF(P1898="","",IF($J$12&lt;&gt;"ABC",IF(P1898&lt;="250",VLOOKUP(O1898,Info!$AZ$4:$BB$22,3,FALSE),VLOOKUP(O1898,Info!$AZ$23:$BB$39,3,FALSE)),IF(P1898&lt;="250",VLOOKUP(O1898,Info!$AO$4:$AQ$22,3,FALSE),VLOOKUP(O1898,Info!$AO$23:$AP$39,3,FALSE))))))</f>
        <v/>
      </c>
      <c r="AD1898" s="1"/>
      <c r="AE1898" s="1" t="str">
        <f>IF($L1898="None","",IF(ISERROR(VLOOKUP($L1898,Info!$B$4:$B$266,1,FALSE)),"",VLOOKUP($L1898,Info!$B$4:$L$266,4,FALSE)))</f>
        <v/>
      </c>
      <c r="AF1898" s="1" t="str">
        <f>IF($L1898="None","",IF(ISERROR(VLOOKUP($L1898,Info!$B$4:$B$266,1,FALSE)),"",VLOOKUP($L1898,Info!$B$4:$L$266,6,FALSE)))</f>
        <v/>
      </c>
      <c r="AG1898" s="1"/>
      <c r="AH1898" s="33" t="str" cm="1">
        <f t="array" ref="AH1898">IF(AND(L1898&lt;&gt;"",O1898&lt;&gt;"",R1898:S1898&lt;&gt;"",W1898:X1898&lt;&gt;"",Z1898:AA1898&lt;&gt;"",AC1898&lt;&gt;""),"Good","Bad")</f>
        <v>Bad</v>
      </c>
      <c r="AL1898" t="str" cm="1">
        <f t="array" ref="AL1898">IF(R1898&gt;0,_xlfn.IFS(COUNTIF($L$20:L1898,"&lt;&gt;")&lt;101,1,COUNTIF($L$20:L1898,"&lt;&gt;")&lt;201,2,COUNTIF($L$20:L1898,"&lt;&gt;")&lt;301,3,COUNTIF($L$20:L1898,"&lt;&gt;")&lt;401,4,COUNTIF($L$20:L1898,"&lt;&gt;")&lt;501,5,COUNTIF($L$20:L1898,"&lt;&gt;")&lt;601,6,COUNTIF($L$20:L1898,"&lt;&gt;")&lt;701,7,COUNTIF($L$20:L1898,"&lt;&gt;")&lt;801,8,COUNTIF($L$20:L1898,"&lt;&gt;")&lt;901,9,COUNTIF($L$20:L1898,"&lt;&gt;")&lt;1001,10,COUNTIF($L$20:L1898,"&lt;&gt;")&lt;1101,11,COUNTIF($L$20:L1898,"&lt;&gt;")&lt;1201,12,COUNTIF($L$20:L1898,"&lt;&gt;")&lt;1301,13,COUNTIF($L$20:L1898,"&lt;&gt;")&lt;1401,14,COUNTIF($L$20:L1898,"&lt;&gt;")&lt;1501,15,COUNTIF($L$20:L1898,"&lt;&gt;")&lt;1601,16,COUNTIF($L$20:L1898,"&lt;&gt;")&lt;1701,17,COUNTIF($L$20:L1898,"&lt;&gt;")&lt;1801,18,COUNTIF($L$20:L1898,"&lt;&gt;")&lt;1901,19,COUNTIF($L$20:L1898,"&lt;&gt;")&lt;2001,20,COUNTIF($L$20:L1898,"&lt;&gt;")&lt;2101,21,COUNTIF($L$20:L1898,"&lt;&gt;")&lt;2201,22,COUNTIF($L$20:L1898,"&lt;&gt;")&lt;2301,23,COUNTIF($L$20:L1898,"&lt;&gt;")&lt;2401,24,COUNTIF($L$20:L1898,"&lt;&gt;")&lt;2501,25,COUNTIF($L$20:L1898,"&lt;&gt;")&lt;2601,26,COUNTIF($L$20:L1898,"&lt;&gt;")&lt;2701,27,COUNTIF($L$20:L1898,"&lt;&gt;")&lt;2801,28,COUNTIF($L$20:L1898,"&lt;&gt;")&lt;2901,29,COUNTIF($L$20:L1898,"&lt;&gt;")&lt;3001,30),"")</f>
        <v/>
      </c>
      <c r="AM1898" t="str">
        <f t="shared" si="145"/>
        <v/>
      </c>
      <c r="AN1898" t="str">
        <f t="shared" si="149"/>
        <v/>
      </c>
      <c r="AP1898" t="str">
        <f t="shared" si="148"/>
        <v/>
      </c>
      <c r="AQ1898" t="str">
        <f>IF(AO1898="","",COUNTIFS(AM1898:$AM$3019,AO1898))</f>
        <v/>
      </c>
    </row>
    <row r="1899" spans="1:43" x14ac:dyDescent="0.25">
      <c r="A1899" s="6" t="str">
        <f>IF(COUNT($A$20:A1898)&lt;&gt;$B$4,IF(A1898="","",A1898+1),"")</f>
        <v/>
      </c>
      <c r="B1899" s="3"/>
      <c r="C1899" s="3"/>
      <c r="D1899" s="122"/>
      <c r="E1899" s="3"/>
      <c r="F1899" s="3"/>
      <c r="G1899" s="3"/>
      <c r="H1899" s="3"/>
      <c r="I1899" s="120"/>
      <c r="J1899" s="3"/>
      <c r="K1899" s="95" t="str" cm="1">
        <f t="array" ref="K1899">IF(OR($J$14 = "A",$J$14 = "B",$J$14 = "C"),IF(I1899="","",IF(LEN(I1899)&gt;2,_xlfn.IFS(ISNUMBER(SEARCH("_",I1899)),I1899,ISNUMBER(SEARCH(", ",I1899)),SUBSTITUTE(I1899,", ","_"),ISNUMBER(SEARCH("/ ",I1899)),SUBSTITUTE(I1899,"/ ","_"),ISNUMBER(SEARCH(",",I1899)),SUBSTITUTE(I1899,",","_"),ISNUMBER(SEARCH("/",I1899)),SUBSTITUTE(I1899,"/","_"),ISNUMBER(SEARCH("",I1899)),I1899),I1899)),IF(OR($J$14 = "J",$J$14 = "K"),"",IF(D1899="","",IF(LEN(D1899)&gt;2,_xlfn.IFS(ISNUMBER(SEARCH("_",D1899)),D1899,ISNUMBER(SEARCH(", ",D1899)),SUBSTITUTE(D1899,", ","_"),ISNUMBER(SEARCH("/ ",D1899)),SUBSTITUTE(D1899,"/ ","_"),ISNUMBER(SEARCH(",",D1899)),SUBSTITUTE(D1899,",","_"),ISNUMBER(SEARCH("/",D1899)),SUBSTITUTE(D1899,"/","_"),ISNUMBER(SEARCH("",D1899)),D1899),D1899))))</f>
        <v/>
      </c>
      <c r="L1899" s="1"/>
      <c r="M1899" s="1" t="str">
        <f t="shared" si="146"/>
        <v/>
      </c>
      <c r="N1899" s="94" t="str">
        <f>IF($L1899="None","",IF(ISERROR(VLOOKUP($L1899,Info!$B$4:$B$266,1,FALSE)),"",VLOOKUP($L1899,Info!$B$4:$L$266,5,FALSE)))</f>
        <v/>
      </c>
      <c r="O1899" s="94" t="str">
        <f>IF(K1899="","",IF(AND($J$12&lt;&gt;"ABC",N1899="3"),"BAC",IF(N1899="3","ABC",IF($J$12&lt;&gt;"ABC",IF($J$10="Standard",VLOOKUP(K1899,Info!$BE$4:$BF$481,2,FALSE),VLOOKUP(K1899,Info!$BI$4:$BJ$482,2,FALSE)),IF($J$10="Standard",VLOOKUP(K1899,Info!$AG$4:$AH$2994,2,FALSE),VLOOKUP(K1899,Info!$AK$4:$AL$2997,2,FALSE))))))</f>
        <v/>
      </c>
      <c r="P1899" s="94" t="str">
        <f>IF($L1899="None","",IF(ISERROR(VLOOKUP($L1899,Info!$B$4:$B$266,1,FALSE)),"",VLOOKUP($L1899,Info!$B$4:$L$266,3,FALSE)))</f>
        <v/>
      </c>
      <c r="Q1899" s="96" t="str">
        <f>IF($L1899="None","",IF(ISERROR(VLOOKUP($L1899,Info!$B$4:$B$266,1,FALSE)),"",VLOOKUP($L1899,Info!$B$4:$L$266,4,FALSE)))</f>
        <v/>
      </c>
      <c r="R1899" s="1"/>
      <c r="S1899" s="6" t="str">
        <f t="shared" si="147"/>
        <v/>
      </c>
      <c r="T1899" s="6" t="str">
        <f>IF($L1899="None","",IF(ISERROR(VLOOKUP($L1899,Info!$B$4:$B$266,1,FALSE)),"",VLOOKUP($L1899,Info!$B$4:$L$266,11,FALSE)))</f>
        <v/>
      </c>
      <c r="U1899" s="1"/>
      <c r="V1899" s="1"/>
      <c r="W1899" s="1"/>
      <c r="X1899" s="1" t="str">
        <f>IF($L1899="None","",IF(ISERROR(VLOOKUP($L1899,Info!$B$4:$B$266,1,FALSE)),"",IF(OR(W1899="Metallic Liquid Tight",W1899="Non-Metallic Liquid Tight",W1899="LSZH",W1899="Greenfield"),VLOOKUP($L1899,Info!$B$4:$L$266,7,FALSE),"N/A")))</f>
        <v/>
      </c>
      <c r="Y1899" s="1"/>
      <c r="Z1899" s="96" t="str">
        <f>IF($L1899="None","",IF(ISERROR(VLOOKUP($L1899,Info!$B$4:$B$266,1,FALSE)),"",VLOOKUP($L1899,Info!$B$4:$L$266,9,FALSE)))</f>
        <v/>
      </c>
      <c r="AA1899" s="96" t="str">
        <f>IF($L1899="None","",IF(ISERROR(VLOOKUP($L1899,Info!$B$4:$B$266,1,FALSE)),"",VLOOKUP($L1899,Info!$B$4:$L$266,8,FALSE)))</f>
        <v/>
      </c>
      <c r="AB1899" s="96" t="str">
        <f>IF($L1899="None","",IF(ISERROR(VLOOKUP($L1899,Info!$B$4:$B$266,1,FALSE)),"",VLOOKUP($L1899,Info!$B$4:$L$266,10,FALSE)))</f>
        <v/>
      </c>
      <c r="AC1899" s="1" t="str">
        <f>IF(W1899="SO Cable","Black,White",IF(O1899="","",IF(P1899="","",IF($J$12&lt;&gt;"ABC",IF(P1899&lt;="250",VLOOKUP(O1899,Info!$AZ$4:$BB$22,3,FALSE),VLOOKUP(O1899,Info!$AZ$23:$BB$39,3,FALSE)),IF(P1899&lt;="250",VLOOKUP(O1899,Info!$AO$4:$AQ$22,3,FALSE),VLOOKUP(O1899,Info!$AO$23:$AP$39,3,FALSE))))))</f>
        <v/>
      </c>
      <c r="AD1899" s="1"/>
      <c r="AE1899" s="1" t="str">
        <f>IF($L1899="None","",IF(ISERROR(VLOOKUP($L1899,Info!$B$4:$B$266,1,FALSE)),"",VLOOKUP($L1899,Info!$B$4:$L$266,4,FALSE)))</f>
        <v/>
      </c>
      <c r="AF1899" s="1" t="str">
        <f>IF($L1899="None","",IF(ISERROR(VLOOKUP($L1899,Info!$B$4:$B$266,1,FALSE)),"",VLOOKUP($L1899,Info!$B$4:$L$266,6,FALSE)))</f>
        <v/>
      </c>
      <c r="AG1899" s="1"/>
      <c r="AH1899" s="33" t="str" cm="1">
        <f t="array" ref="AH1899">IF(AND(L1899&lt;&gt;"",O1899&lt;&gt;"",R1899:S1899&lt;&gt;"",W1899:X1899&lt;&gt;"",Z1899:AA1899&lt;&gt;"",AC1899&lt;&gt;""),"Good","Bad")</f>
        <v>Bad</v>
      </c>
      <c r="AL1899" t="str" cm="1">
        <f t="array" ref="AL1899">IF(R1899&gt;0,_xlfn.IFS(COUNTIF($L$20:L1899,"&lt;&gt;")&lt;101,1,COUNTIF($L$20:L1899,"&lt;&gt;")&lt;201,2,COUNTIF($L$20:L1899,"&lt;&gt;")&lt;301,3,COUNTIF($L$20:L1899,"&lt;&gt;")&lt;401,4,COUNTIF($L$20:L1899,"&lt;&gt;")&lt;501,5,COUNTIF($L$20:L1899,"&lt;&gt;")&lt;601,6,COUNTIF($L$20:L1899,"&lt;&gt;")&lt;701,7,COUNTIF($L$20:L1899,"&lt;&gt;")&lt;801,8,COUNTIF($L$20:L1899,"&lt;&gt;")&lt;901,9,COUNTIF($L$20:L1899,"&lt;&gt;")&lt;1001,10,COUNTIF($L$20:L1899,"&lt;&gt;")&lt;1101,11,COUNTIF($L$20:L1899,"&lt;&gt;")&lt;1201,12,COUNTIF($L$20:L1899,"&lt;&gt;")&lt;1301,13,COUNTIF($L$20:L1899,"&lt;&gt;")&lt;1401,14,COUNTIF($L$20:L1899,"&lt;&gt;")&lt;1501,15,COUNTIF($L$20:L1899,"&lt;&gt;")&lt;1601,16,COUNTIF($L$20:L1899,"&lt;&gt;")&lt;1701,17,COUNTIF($L$20:L1899,"&lt;&gt;")&lt;1801,18,COUNTIF($L$20:L1899,"&lt;&gt;")&lt;1901,19,COUNTIF($L$20:L1899,"&lt;&gt;")&lt;2001,20,COUNTIF($L$20:L1899,"&lt;&gt;")&lt;2101,21,COUNTIF($L$20:L1899,"&lt;&gt;")&lt;2201,22,COUNTIF($L$20:L1899,"&lt;&gt;")&lt;2301,23,COUNTIF($L$20:L1899,"&lt;&gt;")&lt;2401,24,COUNTIF($L$20:L1899,"&lt;&gt;")&lt;2501,25,COUNTIF($L$20:L1899,"&lt;&gt;")&lt;2601,26,COUNTIF($L$20:L1899,"&lt;&gt;")&lt;2701,27,COUNTIF($L$20:L1899,"&lt;&gt;")&lt;2801,28,COUNTIF($L$20:L1899,"&lt;&gt;")&lt;2901,29,COUNTIF($L$20:L1899,"&lt;&gt;")&lt;3001,30),"")</f>
        <v/>
      </c>
      <c r="AM1899" t="str">
        <f t="shared" si="145"/>
        <v/>
      </c>
      <c r="AN1899" t="str">
        <f t="shared" si="149"/>
        <v/>
      </c>
      <c r="AP1899" t="str">
        <f t="shared" si="148"/>
        <v/>
      </c>
      <c r="AQ1899" t="str">
        <f>IF(AO1899="","",COUNTIFS(AM1899:$AM$3019,AO1899))</f>
        <v/>
      </c>
    </row>
    <row r="1900" spans="1:43" x14ac:dyDescent="0.25">
      <c r="A1900" s="6" t="str">
        <f>IF(COUNT($A$20:A1899)&lt;&gt;$B$4,IF(A1899="","",A1899+1),"")</f>
        <v/>
      </c>
      <c r="B1900" s="3"/>
      <c r="C1900" s="3"/>
      <c r="D1900" s="122"/>
      <c r="E1900" s="3"/>
      <c r="F1900" s="3"/>
      <c r="G1900" s="3"/>
      <c r="H1900" s="3"/>
      <c r="I1900" s="120"/>
      <c r="J1900" s="3"/>
      <c r="K1900" s="95" t="str" cm="1">
        <f t="array" ref="K1900">IF(OR($J$14 = "A",$J$14 = "B",$J$14 = "C"),IF(I1900="","",IF(LEN(I1900)&gt;2,_xlfn.IFS(ISNUMBER(SEARCH("_",I1900)),I1900,ISNUMBER(SEARCH(", ",I1900)),SUBSTITUTE(I1900,", ","_"),ISNUMBER(SEARCH("/ ",I1900)),SUBSTITUTE(I1900,"/ ","_"),ISNUMBER(SEARCH(",",I1900)),SUBSTITUTE(I1900,",","_"),ISNUMBER(SEARCH("/",I1900)),SUBSTITUTE(I1900,"/","_"),ISNUMBER(SEARCH("",I1900)),I1900),I1900)),IF(OR($J$14 = "J",$J$14 = "K"),"",IF(D1900="","",IF(LEN(D1900)&gt;2,_xlfn.IFS(ISNUMBER(SEARCH("_",D1900)),D1900,ISNUMBER(SEARCH(", ",D1900)),SUBSTITUTE(D1900,", ","_"),ISNUMBER(SEARCH("/ ",D1900)),SUBSTITUTE(D1900,"/ ","_"),ISNUMBER(SEARCH(",",D1900)),SUBSTITUTE(D1900,",","_"),ISNUMBER(SEARCH("/",D1900)),SUBSTITUTE(D1900,"/","_"),ISNUMBER(SEARCH("",D1900)),D1900),D1900))))</f>
        <v/>
      </c>
      <c r="L1900" s="1"/>
      <c r="M1900" s="1" t="str">
        <f t="shared" si="146"/>
        <v/>
      </c>
      <c r="N1900" s="94" t="str">
        <f>IF($L1900="None","",IF(ISERROR(VLOOKUP($L1900,Info!$B$4:$B$266,1,FALSE)),"",VLOOKUP($L1900,Info!$B$4:$L$266,5,FALSE)))</f>
        <v/>
      </c>
      <c r="O1900" s="94" t="str">
        <f>IF(K1900="","",IF(AND($J$12&lt;&gt;"ABC",N1900="3"),"BAC",IF(N1900="3","ABC",IF($J$12&lt;&gt;"ABC",IF($J$10="Standard",VLOOKUP(K1900,Info!$BE$4:$BF$481,2,FALSE),VLOOKUP(K1900,Info!$BI$4:$BJ$482,2,FALSE)),IF($J$10="Standard",VLOOKUP(K1900,Info!$AG$4:$AH$2994,2,FALSE),VLOOKUP(K1900,Info!$AK$4:$AL$2997,2,FALSE))))))</f>
        <v/>
      </c>
      <c r="P1900" s="94" t="str">
        <f>IF($L1900="None","",IF(ISERROR(VLOOKUP($L1900,Info!$B$4:$B$266,1,FALSE)),"",VLOOKUP($L1900,Info!$B$4:$L$266,3,FALSE)))</f>
        <v/>
      </c>
      <c r="Q1900" s="96" t="str">
        <f>IF($L1900="None","",IF(ISERROR(VLOOKUP($L1900,Info!$B$4:$B$266,1,FALSE)),"",VLOOKUP($L1900,Info!$B$4:$L$266,4,FALSE)))</f>
        <v/>
      </c>
      <c r="R1900" s="1"/>
      <c r="S1900" s="6" t="str">
        <f t="shared" si="147"/>
        <v/>
      </c>
      <c r="T1900" s="6" t="str">
        <f>IF($L1900="None","",IF(ISERROR(VLOOKUP($L1900,Info!$B$4:$B$266,1,FALSE)),"",VLOOKUP($L1900,Info!$B$4:$L$266,11,FALSE)))</f>
        <v/>
      </c>
      <c r="U1900" s="1"/>
      <c r="V1900" s="1"/>
      <c r="W1900" s="1"/>
      <c r="X1900" s="1" t="str">
        <f>IF($L1900="None","",IF(ISERROR(VLOOKUP($L1900,Info!$B$4:$B$266,1,FALSE)),"",IF(OR(W1900="Metallic Liquid Tight",W1900="Non-Metallic Liquid Tight",W1900="LSZH",W1900="Greenfield"),VLOOKUP($L1900,Info!$B$4:$L$266,7,FALSE),"N/A")))</f>
        <v/>
      </c>
      <c r="Y1900" s="1"/>
      <c r="Z1900" s="96" t="str">
        <f>IF($L1900="None","",IF(ISERROR(VLOOKUP($L1900,Info!$B$4:$B$266,1,FALSE)),"",VLOOKUP($L1900,Info!$B$4:$L$266,9,FALSE)))</f>
        <v/>
      </c>
      <c r="AA1900" s="96" t="str">
        <f>IF($L1900="None","",IF(ISERROR(VLOOKUP($L1900,Info!$B$4:$B$266,1,FALSE)),"",VLOOKUP($L1900,Info!$B$4:$L$266,8,FALSE)))</f>
        <v/>
      </c>
      <c r="AB1900" s="96" t="str">
        <f>IF($L1900="None","",IF(ISERROR(VLOOKUP($L1900,Info!$B$4:$B$266,1,FALSE)),"",VLOOKUP($L1900,Info!$B$4:$L$266,10,FALSE)))</f>
        <v/>
      </c>
      <c r="AC1900" s="1" t="str">
        <f>IF(W1900="SO Cable","Black,White",IF(O1900="","",IF(P1900="","",IF($J$12&lt;&gt;"ABC",IF(P1900&lt;="250",VLOOKUP(O1900,Info!$AZ$4:$BB$22,3,FALSE),VLOOKUP(O1900,Info!$AZ$23:$BB$39,3,FALSE)),IF(P1900&lt;="250",VLOOKUP(O1900,Info!$AO$4:$AQ$22,3,FALSE),VLOOKUP(O1900,Info!$AO$23:$AP$39,3,FALSE))))))</f>
        <v/>
      </c>
      <c r="AD1900" s="1"/>
      <c r="AE1900" s="1" t="str">
        <f>IF($L1900="None","",IF(ISERROR(VLOOKUP($L1900,Info!$B$4:$B$266,1,FALSE)),"",VLOOKUP($L1900,Info!$B$4:$L$266,4,FALSE)))</f>
        <v/>
      </c>
      <c r="AF1900" s="1" t="str">
        <f>IF($L1900="None","",IF(ISERROR(VLOOKUP($L1900,Info!$B$4:$B$266,1,FALSE)),"",VLOOKUP($L1900,Info!$B$4:$L$266,6,FALSE)))</f>
        <v/>
      </c>
      <c r="AG1900" s="1"/>
      <c r="AH1900" s="33" t="str" cm="1">
        <f t="array" ref="AH1900">IF(AND(L1900&lt;&gt;"",O1900&lt;&gt;"",R1900:S1900&lt;&gt;"",W1900:X1900&lt;&gt;"",Z1900:AA1900&lt;&gt;"",AC1900&lt;&gt;""),"Good","Bad")</f>
        <v>Bad</v>
      </c>
      <c r="AL1900" t="str" cm="1">
        <f t="array" ref="AL1900">IF(R1900&gt;0,_xlfn.IFS(COUNTIF($L$20:L1900,"&lt;&gt;")&lt;101,1,COUNTIF($L$20:L1900,"&lt;&gt;")&lt;201,2,COUNTIF($L$20:L1900,"&lt;&gt;")&lt;301,3,COUNTIF($L$20:L1900,"&lt;&gt;")&lt;401,4,COUNTIF($L$20:L1900,"&lt;&gt;")&lt;501,5,COUNTIF($L$20:L1900,"&lt;&gt;")&lt;601,6,COUNTIF($L$20:L1900,"&lt;&gt;")&lt;701,7,COUNTIF($L$20:L1900,"&lt;&gt;")&lt;801,8,COUNTIF($L$20:L1900,"&lt;&gt;")&lt;901,9,COUNTIF($L$20:L1900,"&lt;&gt;")&lt;1001,10,COUNTIF($L$20:L1900,"&lt;&gt;")&lt;1101,11,COUNTIF($L$20:L1900,"&lt;&gt;")&lt;1201,12,COUNTIF($L$20:L1900,"&lt;&gt;")&lt;1301,13,COUNTIF($L$20:L1900,"&lt;&gt;")&lt;1401,14,COUNTIF($L$20:L1900,"&lt;&gt;")&lt;1501,15,COUNTIF($L$20:L1900,"&lt;&gt;")&lt;1601,16,COUNTIF($L$20:L1900,"&lt;&gt;")&lt;1701,17,COUNTIF($L$20:L1900,"&lt;&gt;")&lt;1801,18,COUNTIF($L$20:L1900,"&lt;&gt;")&lt;1901,19,COUNTIF($L$20:L1900,"&lt;&gt;")&lt;2001,20,COUNTIF($L$20:L1900,"&lt;&gt;")&lt;2101,21,COUNTIF($L$20:L1900,"&lt;&gt;")&lt;2201,22,COUNTIF($L$20:L1900,"&lt;&gt;")&lt;2301,23,COUNTIF($L$20:L1900,"&lt;&gt;")&lt;2401,24,COUNTIF($L$20:L1900,"&lt;&gt;")&lt;2501,25,COUNTIF($L$20:L1900,"&lt;&gt;")&lt;2601,26,COUNTIF($L$20:L1900,"&lt;&gt;")&lt;2701,27,COUNTIF($L$20:L1900,"&lt;&gt;")&lt;2801,28,COUNTIF($L$20:L1900,"&lt;&gt;")&lt;2901,29,COUNTIF($L$20:L1900,"&lt;&gt;")&lt;3001,30),"")</f>
        <v/>
      </c>
      <c r="AM1900" t="str">
        <f t="shared" si="145"/>
        <v/>
      </c>
      <c r="AN1900" t="str">
        <f t="shared" si="149"/>
        <v/>
      </c>
      <c r="AP1900" t="str">
        <f t="shared" si="148"/>
        <v/>
      </c>
      <c r="AQ1900" t="str">
        <f>IF(AO1900="","",COUNTIFS(AM1900:$AM$3019,AO1900))</f>
        <v/>
      </c>
    </row>
    <row r="1901" spans="1:43" x14ac:dyDescent="0.25">
      <c r="A1901" s="6" t="str">
        <f>IF(COUNT($A$20:A1900)&lt;&gt;$B$4,IF(A1900="","",A1900+1),"")</f>
        <v/>
      </c>
      <c r="B1901" s="3"/>
      <c r="C1901" s="3"/>
      <c r="D1901" s="122"/>
      <c r="E1901" s="3"/>
      <c r="F1901" s="3"/>
      <c r="G1901" s="3"/>
      <c r="H1901" s="3"/>
      <c r="I1901" s="120"/>
      <c r="J1901" s="3"/>
      <c r="K1901" s="95" t="str" cm="1">
        <f t="array" ref="K1901">IF(OR($J$14 = "A",$J$14 = "B",$J$14 = "C"),IF(I1901="","",IF(LEN(I1901)&gt;2,_xlfn.IFS(ISNUMBER(SEARCH("_",I1901)),I1901,ISNUMBER(SEARCH(", ",I1901)),SUBSTITUTE(I1901,", ","_"),ISNUMBER(SEARCH("/ ",I1901)),SUBSTITUTE(I1901,"/ ","_"),ISNUMBER(SEARCH(",",I1901)),SUBSTITUTE(I1901,",","_"),ISNUMBER(SEARCH("/",I1901)),SUBSTITUTE(I1901,"/","_"),ISNUMBER(SEARCH("",I1901)),I1901),I1901)),IF(OR($J$14 = "J",$J$14 = "K"),"",IF(D1901="","",IF(LEN(D1901)&gt;2,_xlfn.IFS(ISNUMBER(SEARCH("_",D1901)),D1901,ISNUMBER(SEARCH(", ",D1901)),SUBSTITUTE(D1901,", ","_"),ISNUMBER(SEARCH("/ ",D1901)),SUBSTITUTE(D1901,"/ ","_"),ISNUMBER(SEARCH(",",D1901)),SUBSTITUTE(D1901,",","_"),ISNUMBER(SEARCH("/",D1901)),SUBSTITUTE(D1901,"/","_"),ISNUMBER(SEARCH("",D1901)),D1901),D1901))))</f>
        <v/>
      </c>
      <c r="L1901" s="1"/>
      <c r="M1901" s="1" t="str">
        <f t="shared" si="146"/>
        <v/>
      </c>
      <c r="N1901" s="94" t="str">
        <f>IF($L1901="None","",IF(ISERROR(VLOOKUP($L1901,Info!$B$4:$B$266,1,FALSE)),"",VLOOKUP($L1901,Info!$B$4:$L$266,5,FALSE)))</f>
        <v/>
      </c>
      <c r="O1901" s="94" t="str">
        <f>IF(K1901="","",IF(AND($J$12&lt;&gt;"ABC",N1901="3"),"BAC",IF(N1901="3","ABC",IF($J$12&lt;&gt;"ABC",IF($J$10="Standard",VLOOKUP(K1901,Info!$BE$4:$BF$481,2,FALSE),VLOOKUP(K1901,Info!$BI$4:$BJ$482,2,FALSE)),IF($J$10="Standard",VLOOKUP(K1901,Info!$AG$4:$AH$2994,2,FALSE),VLOOKUP(K1901,Info!$AK$4:$AL$2997,2,FALSE))))))</f>
        <v/>
      </c>
      <c r="P1901" s="94" t="str">
        <f>IF($L1901="None","",IF(ISERROR(VLOOKUP($L1901,Info!$B$4:$B$266,1,FALSE)),"",VLOOKUP($L1901,Info!$B$4:$L$266,3,FALSE)))</f>
        <v/>
      </c>
      <c r="Q1901" s="96" t="str">
        <f>IF($L1901="None","",IF(ISERROR(VLOOKUP($L1901,Info!$B$4:$B$266,1,FALSE)),"",VLOOKUP($L1901,Info!$B$4:$L$266,4,FALSE)))</f>
        <v/>
      </c>
      <c r="R1901" s="1"/>
      <c r="S1901" s="6" t="str">
        <f t="shared" si="147"/>
        <v/>
      </c>
      <c r="T1901" s="6" t="str">
        <f>IF($L1901="None","",IF(ISERROR(VLOOKUP($L1901,Info!$B$4:$B$266,1,FALSE)),"",VLOOKUP($L1901,Info!$B$4:$L$266,11,FALSE)))</f>
        <v/>
      </c>
      <c r="U1901" s="1"/>
      <c r="V1901" s="1"/>
      <c r="W1901" s="1"/>
      <c r="X1901" s="1" t="str">
        <f>IF($L1901="None","",IF(ISERROR(VLOOKUP($L1901,Info!$B$4:$B$266,1,FALSE)),"",IF(OR(W1901="Metallic Liquid Tight",W1901="Non-Metallic Liquid Tight",W1901="LSZH",W1901="Greenfield"),VLOOKUP($L1901,Info!$B$4:$L$266,7,FALSE),"N/A")))</f>
        <v/>
      </c>
      <c r="Y1901" s="1"/>
      <c r="Z1901" s="96" t="str">
        <f>IF($L1901="None","",IF(ISERROR(VLOOKUP($L1901,Info!$B$4:$B$266,1,FALSE)),"",VLOOKUP($L1901,Info!$B$4:$L$266,9,FALSE)))</f>
        <v/>
      </c>
      <c r="AA1901" s="96" t="str">
        <f>IF($L1901="None","",IF(ISERROR(VLOOKUP($L1901,Info!$B$4:$B$266,1,FALSE)),"",VLOOKUP($L1901,Info!$B$4:$L$266,8,FALSE)))</f>
        <v/>
      </c>
      <c r="AB1901" s="96" t="str">
        <f>IF($L1901="None","",IF(ISERROR(VLOOKUP($L1901,Info!$B$4:$B$266,1,FALSE)),"",VLOOKUP($L1901,Info!$B$4:$L$266,10,FALSE)))</f>
        <v/>
      </c>
      <c r="AC1901" s="1" t="str">
        <f>IF(W1901="SO Cable","Black,White",IF(O1901="","",IF(P1901="","",IF($J$12&lt;&gt;"ABC",IF(P1901&lt;="250",VLOOKUP(O1901,Info!$AZ$4:$BB$22,3,FALSE),VLOOKUP(O1901,Info!$AZ$23:$BB$39,3,FALSE)),IF(P1901&lt;="250",VLOOKUP(O1901,Info!$AO$4:$AQ$22,3,FALSE),VLOOKUP(O1901,Info!$AO$23:$AP$39,3,FALSE))))))</f>
        <v/>
      </c>
      <c r="AD1901" s="1"/>
      <c r="AE1901" s="1" t="str">
        <f>IF($L1901="None","",IF(ISERROR(VLOOKUP($L1901,Info!$B$4:$B$266,1,FALSE)),"",VLOOKUP($L1901,Info!$B$4:$L$266,4,FALSE)))</f>
        <v/>
      </c>
      <c r="AF1901" s="1" t="str">
        <f>IF($L1901="None","",IF(ISERROR(VLOOKUP($L1901,Info!$B$4:$B$266,1,FALSE)),"",VLOOKUP($L1901,Info!$B$4:$L$266,6,FALSE)))</f>
        <v/>
      </c>
      <c r="AG1901" s="1"/>
      <c r="AH1901" s="33" t="str" cm="1">
        <f t="array" ref="AH1901">IF(AND(L1901&lt;&gt;"",O1901&lt;&gt;"",R1901:S1901&lt;&gt;"",W1901:X1901&lt;&gt;"",Z1901:AA1901&lt;&gt;"",AC1901&lt;&gt;""),"Good","Bad")</f>
        <v>Bad</v>
      </c>
      <c r="AL1901" t="str" cm="1">
        <f t="array" ref="AL1901">IF(R1901&gt;0,_xlfn.IFS(COUNTIF($L$20:L1901,"&lt;&gt;")&lt;101,1,COUNTIF($L$20:L1901,"&lt;&gt;")&lt;201,2,COUNTIF($L$20:L1901,"&lt;&gt;")&lt;301,3,COUNTIF($L$20:L1901,"&lt;&gt;")&lt;401,4,COUNTIF($L$20:L1901,"&lt;&gt;")&lt;501,5,COUNTIF($L$20:L1901,"&lt;&gt;")&lt;601,6,COUNTIF($L$20:L1901,"&lt;&gt;")&lt;701,7,COUNTIF($L$20:L1901,"&lt;&gt;")&lt;801,8,COUNTIF($L$20:L1901,"&lt;&gt;")&lt;901,9,COUNTIF($L$20:L1901,"&lt;&gt;")&lt;1001,10,COUNTIF($L$20:L1901,"&lt;&gt;")&lt;1101,11,COUNTIF($L$20:L1901,"&lt;&gt;")&lt;1201,12,COUNTIF($L$20:L1901,"&lt;&gt;")&lt;1301,13,COUNTIF($L$20:L1901,"&lt;&gt;")&lt;1401,14,COUNTIF($L$20:L1901,"&lt;&gt;")&lt;1501,15,COUNTIF($L$20:L1901,"&lt;&gt;")&lt;1601,16,COUNTIF($L$20:L1901,"&lt;&gt;")&lt;1701,17,COUNTIF($L$20:L1901,"&lt;&gt;")&lt;1801,18,COUNTIF($L$20:L1901,"&lt;&gt;")&lt;1901,19,COUNTIF($L$20:L1901,"&lt;&gt;")&lt;2001,20,COUNTIF($L$20:L1901,"&lt;&gt;")&lt;2101,21,COUNTIF($L$20:L1901,"&lt;&gt;")&lt;2201,22,COUNTIF($L$20:L1901,"&lt;&gt;")&lt;2301,23,COUNTIF($L$20:L1901,"&lt;&gt;")&lt;2401,24,COUNTIF($L$20:L1901,"&lt;&gt;")&lt;2501,25,COUNTIF($L$20:L1901,"&lt;&gt;")&lt;2601,26,COUNTIF($L$20:L1901,"&lt;&gt;")&lt;2701,27,COUNTIF($L$20:L1901,"&lt;&gt;")&lt;2801,28,COUNTIF($L$20:L1901,"&lt;&gt;")&lt;2901,29,COUNTIF($L$20:L1901,"&lt;&gt;")&lt;3001,30),"")</f>
        <v/>
      </c>
      <c r="AM1901" t="str">
        <f t="shared" si="145"/>
        <v/>
      </c>
      <c r="AN1901" t="str">
        <f t="shared" si="149"/>
        <v/>
      </c>
      <c r="AP1901" t="str">
        <f t="shared" si="148"/>
        <v/>
      </c>
      <c r="AQ1901" t="str">
        <f>IF(AO1901="","",COUNTIFS(AM1901:$AM$3019,AO1901))</f>
        <v/>
      </c>
    </row>
    <row r="1902" spans="1:43" x14ac:dyDescent="0.25">
      <c r="A1902" s="6" t="str">
        <f>IF(COUNT($A$20:A1901)&lt;&gt;$B$4,IF(A1901="","",A1901+1),"")</f>
        <v/>
      </c>
      <c r="B1902" s="3"/>
      <c r="C1902" s="3"/>
      <c r="D1902" s="122"/>
      <c r="E1902" s="3"/>
      <c r="F1902" s="3"/>
      <c r="G1902" s="3"/>
      <c r="H1902" s="3"/>
      <c r="I1902" s="120"/>
      <c r="J1902" s="3"/>
      <c r="K1902" s="95" t="str" cm="1">
        <f t="array" ref="K1902">IF(OR($J$14 = "A",$J$14 = "B",$J$14 = "C"),IF(I1902="","",IF(LEN(I1902)&gt;2,_xlfn.IFS(ISNUMBER(SEARCH("_",I1902)),I1902,ISNUMBER(SEARCH(", ",I1902)),SUBSTITUTE(I1902,", ","_"),ISNUMBER(SEARCH("/ ",I1902)),SUBSTITUTE(I1902,"/ ","_"),ISNUMBER(SEARCH(",",I1902)),SUBSTITUTE(I1902,",","_"),ISNUMBER(SEARCH("/",I1902)),SUBSTITUTE(I1902,"/","_"),ISNUMBER(SEARCH("",I1902)),I1902),I1902)),IF(OR($J$14 = "J",$J$14 = "K"),"",IF(D1902="","",IF(LEN(D1902)&gt;2,_xlfn.IFS(ISNUMBER(SEARCH("_",D1902)),D1902,ISNUMBER(SEARCH(", ",D1902)),SUBSTITUTE(D1902,", ","_"),ISNUMBER(SEARCH("/ ",D1902)),SUBSTITUTE(D1902,"/ ","_"),ISNUMBER(SEARCH(",",D1902)),SUBSTITUTE(D1902,",","_"),ISNUMBER(SEARCH("/",D1902)),SUBSTITUTE(D1902,"/","_"),ISNUMBER(SEARCH("",D1902)),D1902),D1902))))</f>
        <v/>
      </c>
      <c r="L1902" s="1"/>
      <c r="M1902" s="1" t="str">
        <f t="shared" si="146"/>
        <v/>
      </c>
      <c r="N1902" s="94" t="str">
        <f>IF($L1902="None","",IF(ISERROR(VLOOKUP($L1902,Info!$B$4:$B$266,1,FALSE)),"",VLOOKUP($L1902,Info!$B$4:$L$266,5,FALSE)))</f>
        <v/>
      </c>
      <c r="O1902" s="94" t="str">
        <f>IF(K1902="","",IF(AND($J$12&lt;&gt;"ABC",N1902="3"),"BAC",IF(N1902="3","ABC",IF($J$12&lt;&gt;"ABC",IF($J$10="Standard",VLOOKUP(K1902,Info!$BE$4:$BF$481,2,FALSE),VLOOKUP(K1902,Info!$BI$4:$BJ$482,2,FALSE)),IF($J$10="Standard",VLOOKUP(K1902,Info!$AG$4:$AH$2994,2,FALSE),VLOOKUP(K1902,Info!$AK$4:$AL$2997,2,FALSE))))))</f>
        <v/>
      </c>
      <c r="P1902" s="94" t="str">
        <f>IF($L1902="None","",IF(ISERROR(VLOOKUP($L1902,Info!$B$4:$B$266,1,FALSE)),"",VLOOKUP($L1902,Info!$B$4:$L$266,3,FALSE)))</f>
        <v/>
      </c>
      <c r="Q1902" s="96" t="str">
        <f>IF($L1902="None","",IF(ISERROR(VLOOKUP($L1902,Info!$B$4:$B$266,1,FALSE)),"",VLOOKUP($L1902,Info!$B$4:$L$266,4,FALSE)))</f>
        <v/>
      </c>
      <c r="R1902" s="1"/>
      <c r="S1902" s="6" t="str">
        <f t="shared" si="147"/>
        <v/>
      </c>
      <c r="T1902" s="6" t="str">
        <f>IF($L1902="None","",IF(ISERROR(VLOOKUP($L1902,Info!$B$4:$B$266,1,FALSE)),"",VLOOKUP($L1902,Info!$B$4:$L$266,11,FALSE)))</f>
        <v/>
      </c>
      <c r="U1902" s="1"/>
      <c r="V1902" s="1"/>
      <c r="W1902" s="1"/>
      <c r="X1902" s="1" t="str">
        <f>IF($L1902="None","",IF(ISERROR(VLOOKUP($L1902,Info!$B$4:$B$266,1,FALSE)),"",IF(OR(W1902="Metallic Liquid Tight",W1902="Non-Metallic Liquid Tight",W1902="LSZH",W1902="Greenfield"),VLOOKUP($L1902,Info!$B$4:$L$266,7,FALSE),"N/A")))</f>
        <v/>
      </c>
      <c r="Y1902" s="1"/>
      <c r="Z1902" s="96" t="str">
        <f>IF($L1902="None","",IF(ISERROR(VLOOKUP($L1902,Info!$B$4:$B$266,1,FALSE)),"",VLOOKUP($L1902,Info!$B$4:$L$266,9,FALSE)))</f>
        <v/>
      </c>
      <c r="AA1902" s="96" t="str">
        <f>IF($L1902="None","",IF(ISERROR(VLOOKUP($L1902,Info!$B$4:$B$266,1,FALSE)),"",VLOOKUP($L1902,Info!$B$4:$L$266,8,FALSE)))</f>
        <v/>
      </c>
      <c r="AB1902" s="96" t="str">
        <f>IF($L1902="None","",IF(ISERROR(VLOOKUP($L1902,Info!$B$4:$B$266,1,FALSE)),"",VLOOKUP($L1902,Info!$B$4:$L$266,10,FALSE)))</f>
        <v/>
      </c>
      <c r="AC1902" s="1" t="str">
        <f>IF(W1902="SO Cable","Black,White",IF(O1902="","",IF(P1902="","",IF($J$12&lt;&gt;"ABC",IF(P1902&lt;="250",VLOOKUP(O1902,Info!$AZ$4:$BB$22,3,FALSE),VLOOKUP(O1902,Info!$AZ$23:$BB$39,3,FALSE)),IF(P1902&lt;="250",VLOOKUP(O1902,Info!$AO$4:$AQ$22,3,FALSE),VLOOKUP(O1902,Info!$AO$23:$AP$39,3,FALSE))))))</f>
        <v/>
      </c>
      <c r="AD1902" s="1"/>
      <c r="AE1902" s="1" t="str">
        <f>IF($L1902="None","",IF(ISERROR(VLOOKUP($L1902,Info!$B$4:$B$266,1,FALSE)),"",VLOOKUP($L1902,Info!$B$4:$L$266,4,FALSE)))</f>
        <v/>
      </c>
      <c r="AF1902" s="1" t="str">
        <f>IF($L1902="None","",IF(ISERROR(VLOOKUP($L1902,Info!$B$4:$B$266,1,FALSE)),"",VLOOKUP($L1902,Info!$B$4:$L$266,6,FALSE)))</f>
        <v/>
      </c>
      <c r="AG1902" s="1"/>
      <c r="AH1902" s="33" t="str" cm="1">
        <f t="array" ref="AH1902">IF(AND(L1902&lt;&gt;"",O1902&lt;&gt;"",R1902:S1902&lt;&gt;"",W1902:X1902&lt;&gt;"",Z1902:AA1902&lt;&gt;"",AC1902&lt;&gt;""),"Good","Bad")</f>
        <v>Bad</v>
      </c>
      <c r="AL1902" t="str" cm="1">
        <f t="array" ref="AL1902">IF(R1902&gt;0,_xlfn.IFS(COUNTIF($L$20:L1902,"&lt;&gt;")&lt;101,1,COUNTIF($L$20:L1902,"&lt;&gt;")&lt;201,2,COUNTIF($L$20:L1902,"&lt;&gt;")&lt;301,3,COUNTIF($L$20:L1902,"&lt;&gt;")&lt;401,4,COUNTIF($L$20:L1902,"&lt;&gt;")&lt;501,5,COUNTIF($L$20:L1902,"&lt;&gt;")&lt;601,6,COUNTIF($L$20:L1902,"&lt;&gt;")&lt;701,7,COUNTIF($L$20:L1902,"&lt;&gt;")&lt;801,8,COUNTIF($L$20:L1902,"&lt;&gt;")&lt;901,9,COUNTIF($L$20:L1902,"&lt;&gt;")&lt;1001,10,COUNTIF($L$20:L1902,"&lt;&gt;")&lt;1101,11,COUNTIF($L$20:L1902,"&lt;&gt;")&lt;1201,12,COUNTIF($L$20:L1902,"&lt;&gt;")&lt;1301,13,COUNTIF($L$20:L1902,"&lt;&gt;")&lt;1401,14,COUNTIF($L$20:L1902,"&lt;&gt;")&lt;1501,15,COUNTIF($L$20:L1902,"&lt;&gt;")&lt;1601,16,COUNTIF($L$20:L1902,"&lt;&gt;")&lt;1701,17,COUNTIF($L$20:L1902,"&lt;&gt;")&lt;1801,18,COUNTIF($L$20:L1902,"&lt;&gt;")&lt;1901,19,COUNTIF($L$20:L1902,"&lt;&gt;")&lt;2001,20,COUNTIF($L$20:L1902,"&lt;&gt;")&lt;2101,21,COUNTIF($L$20:L1902,"&lt;&gt;")&lt;2201,22,COUNTIF($L$20:L1902,"&lt;&gt;")&lt;2301,23,COUNTIF($L$20:L1902,"&lt;&gt;")&lt;2401,24,COUNTIF($L$20:L1902,"&lt;&gt;")&lt;2501,25,COUNTIF($L$20:L1902,"&lt;&gt;")&lt;2601,26,COUNTIF($L$20:L1902,"&lt;&gt;")&lt;2701,27,COUNTIF($L$20:L1902,"&lt;&gt;")&lt;2801,28,COUNTIF($L$20:L1902,"&lt;&gt;")&lt;2901,29,COUNTIF($L$20:L1902,"&lt;&gt;")&lt;3001,30),"")</f>
        <v/>
      </c>
      <c r="AM1902" t="str">
        <f t="shared" si="145"/>
        <v/>
      </c>
      <c r="AN1902" t="str">
        <f t="shared" si="149"/>
        <v/>
      </c>
      <c r="AP1902" t="str">
        <f t="shared" si="148"/>
        <v/>
      </c>
      <c r="AQ1902" t="str">
        <f>IF(AO1902="","",COUNTIFS(AM1902:$AM$3019,AO1902))</f>
        <v/>
      </c>
    </row>
    <row r="1903" spans="1:43" x14ac:dyDescent="0.25">
      <c r="A1903" s="6" t="str">
        <f>IF(COUNT($A$20:A1902)&lt;&gt;$B$4,IF(A1902="","",A1902+1),"")</f>
        <v/>
      </c>
      <c r="B1903" s="3"/>
      <c r="C1903" s="3"/>
      <c r="D1903" s="122"/>
      <c r="E1903" s="3"/>
      <c r="F1903" s="3"/>
      <c r="G1903" s="3"/>
      <c r="H1903" s="3"/>
      <c r="I1903" s="120"/>
      <c r="J1903" s="3"/>
      <c r="K1903" s="95" t="str" cm="1">
        <f t="array" ref="K1903">IF(OR($J$14 = "A",$J$14 = "B",$J$14 = "C"),IF(I1903="","",IF(LEN(I1903)&gt;2,_xlfn.IFS(ISNUMBER(SEARCH("_",I1903)),I1903,ISNUMBER(SEARCH(", ",I1903)),SUBSTITUTE(I1903,", ","_"),ISNUMBER(SEARCH("/ ",I1903)),SUBSTITUTE(I1903,"/ ","_"),ISNUMBER(SEARCH(",",I1903)),SUBSTITUTE(I1903,",","_"),ISNUMBER(SEARCH("/",I1903)),SUBSTITUTE(I1903,"/","_"),ISNUMBER(SEARCH("",I1903)),I1903),I1903)),IF(OR($J$14 = "J",$J$14 = "K"),"",IF(D1903="","",IF(LEN(D1903)&gt;2,_xlfn.IFS(ISNUMBER(SEARCH("_",D1903)),D1903,ISNUMBER(SEARCH(", ",D1903)),SUBSTITUTE(D1903,", ","_"),ISNUMBER(SEARCH("/ ",D1903)),SUBSTITUTE(D1903,"/ ","_"),ISNUMBER(SEARCH(",",D1903)),SUBSTITUTE(D1903,",","_"),ISNUMBER(SEARCH("/",D1903)),SUBSTITUTE(D1903,"/","_"),ISNUMBER(SEARCH("",D1903)),D1903),D1903))))</f>
        <v/>
      </c>
      <c r="L1903" s="1"/>
      <c r="M1903" s="1" t="str">
        <f t="shared" si="146"/>
        <v/>
      </c>
      <c r="N1903" s="94" t="str">
        <f>IF($L1903="None","",IF(ISERROR(VLOOKUP($L1903,Info!$B$4:$B$266,1,FALSE)),"",VLOOKUP($L1903,Info!$B$4:$L$266,5,FALSE)))</f>
        <v/>
      </c>
      <c r="O1903" s="94" t="str">
        <f>IF(K1903="","",IF(AND($J$12&lt;&gt;"ABC",N1903="3"),"BAC",IF(N1903="3","ABC",IF($J$12&lt;&gt;"ABC",IF($J$10="Standard",VLOOKUP(K1903,Info!$BE$4:$BF$481,2,FALSE),VLOOKUP(K1903,Info!$BI$4:$BJ$482,2,FALSE)),IF($J$10="Standard",VLOOKUP(K1903,Info!$AG$4:$AH$2994,2,FALSE),VLOOKUP(K1903,Info!$AK$4:$AL$2997,2,FALSE))))))</f>
        <v/>
      </c>
      <c r="P1903" s="94" t="str">
        <f>IF($L1903="None","",IF(ISERROR(VLOOKUP($L1903,Info!$B$4:$B$266,1,FALSE)),"",VLOOKUP($L1903,Info!$B$4:$L$266,3,FALSE)))</f>
        <v/>
      </c>
      <c r="Q1903" s="96" t="str">
        <f>IF($L1903="None","",IF(ISERROR(VLOOKUP($L1903,Info!$B$4:$B$266,1,FALSE)),"",VLOOKUP($L1903,Info!$B$4:$L$266,4,FALSE)))</f>
        <v/>
      </c>
      <c r="R1903" s="1"/>
      <c r="S1903" s="6" t="str">
        <f t="shared" si="147"/>
        <v/>
      </c>
      <c r="T1903" s="6" t="str">
        <f>IF($L1903="None","",IF(ISERROR(VLOOKUP($L1903,Info!$B$4:$B$266,1,FALSE)),"",VLOOKUP($L1903,Info!$B$4:$L$266,11,FALSE)))</f>
        <v/>
      </c>
      <c r="U1903" s="1"/>
      <c r="V1903" s="1"/>
      <c r="W1903" s="1"/>
      <c r="X1903" s="1" t="str">
        <f>IF($L1903="None","",IF(ISERROR(VLOOKUP($L1903,Info!$B$4:$B$266,1,FALSE)),"",IF(OR(W1903="Metallic Liquid Tight",W1903="Non-Metallic Liquid Tight",W1903="LSZH",W1903="Greenfield"),VLOOKUP($L1903,Info!$B$4:$L$266,7,FALSE),"N/A")))</f>
        <v/>
      </c>
      <c r="Y1903" s="1"/>
      <c r="Z1903" s="96" t="str">
        <f>IF($L1903="None","",IF(ISERROR(VLOOKUP($L1903,Info!$B$4:$B$266,1,FALSE)),"",VLOOKUP($L1903,Info!$B$4:$L$266,9,FALSE)))</f>
        <v/>
      </c>
      <c r="AA1903" s="96" t="str">
        <f>IF($L1903="None","",IF(ISERROR(VLOOKUP($L1903,Info!$B$4:$B$266,1,FALSE)),"",VLOOKUP($L1903,Info!$B$4:$L$266,8,FALSE)))</f>
        <v/>
      </c>
      <c r="AB1903" s="96" t="str">
        <f>IF($L1903="None","",IF(ISERROR(VLOOKUP($L1903,Info!$B$4:$B$266,1,FALSE)),"",VLOOKUP($L1903,Info!$B$4:$L$266,10,FALSE)))</f>
        <v/>
      </c>
      <c r="AC1903" s="1" t="str">
        <f>IF(W1903="SO Cable","Black,White",IF(O1903="","",IF(P1903="","",IF($J$12&lt;&gt;"ABC",IF(P1903&lt;="250",VLOOKUP(O1903,Info!$AZ$4:$BB$22,3,FALSE),VLOOKUP(O1903,Info!$AZ$23:$BB$39,3,FALSE)),IF(P1903&lt;="250",VLOOKUP(O1903,Info!$AO$4:$AQ$22,3,FALSE),VLOOKUP(O1903,Info!$AO$23:$AP$39,3,FALSE))))))</f>
        <v/>
      </c>
      <c r="AD1903" s="1"/>
      <c r="AE1903" s="1" t="str">
        <f>IF($L1903="None","",IF(ISERROR(VLOOKUP($L1903,Info!$B$4:$B$266,1,FALSE)),"",VLOOKUP($L1903,Info!$B$4:$L$266,4,FALSE)))</f>
        <v/>
      </c>
      <c r="AF1903" s="1" t="str">
        <f>IF($L1903="None","",IF(ISERROR(VLOOKUP($L1903,Info!$B$4:$B$266,1,FALSE)),"",VLOOKUP($L1903,Info!$B$4:$L$266,6,FALSE)))</f>
        <v/>
      </c>
      <c r="AG1903" s="1"/>
      <c r="AH1903" s="33" t="str" cm="1">
        <f t="array" ref="AH1903">IF(AND(L1903&lt;&gt;"",O1903&lt;&gt;"",R1903:S1903&lt;&gt;"",W1903:X1903&lt;&gt;"",Z1903:AA1903&lt;&gt;"",AC1903&lt;&gt;""),"Good","Bad")</f>
        <v>Bad</v>
      </c>
      <c r="AL1903" t="str" cm="1">
        <f t="array" ref="AL1903">IF(R1903&gt;0,_xlfn.IFS(COUNTIF($L$20:L1903,"&lt;&gt;")&lt;101,1,COUNTIF($L$20:L1903,"&lt;&gt;")&lt;201,2,COUNTIF($L$20:L1903,"&lt;&gt;")&lt;301,3,COUNTIF($L$20:L1903,"&lt;&gt;")&lt;401,4,COUNTIF($L$20:L1903,"&lt;&gt;")&lt;501,5,COUNTIF($L$20:L1903,"&lt;&gt;")&lt;601,6,COUNTIF($L$20:L1903,"&lt;&gt;")&lt;701,7,COUNTIF($L$20:L1903,"&lt;&gt;")&lt;801,8,COUNTIF($L$20:L1903,"&lt;&gt;")&lt;901,9,COUNTIF($L$20:L1903,"&lt;&gt;")&lt;1001,10,COUNTIF($L$20:L1903,"&lt;&gt;")&lt;1101,11,COUNTIF($L$20:L1903,"&lt;&gt;")&lt;1201,12,COUNTIF($L$20:L1903,"&lt;&gt;")&lt;1301,13,COUNTIF($L$20:L1903,"&lt;&gt;")&lt;1401,14,COUNTIF($L$20:L1903,"&lt;&gt;")&lt;1501,15,COUNTIF($L$20:L1903,"&lt;&gt;")&lt;1601,16,COUNTIF($L$20:L1903,"&lt;&gt;")&lt;1701,17,COUNTIF($L$20:L1903,"&lt;&gt;")&lt;1801,18,COUNTIF($L$20:L1903,"&lt;&gt;")&lt;1901,19,COUNTIF($L$20:L1903,"&lt;&gt;")&lt;2001,20,COUNTIF($L$20:L1903,"&lt;&gt;")&lt;2101,21,COUNTIF($L$20:L1903,"&lt;&gt;")&lt;2201,22,COUNTIF($L$20:L1903,"&lt;&gt;")&lt;2301,23,COUNTIF($L$20:L1903,"&lt;&gt;")&lt;2401,24,COUNTIF($L$20:L1903,"&lt;&gt;")&lt;2501,25,COUNTIF($L$20:L1903,"&lt;&gt;")&lt;2601,26,COUNTIF($L$20:L1903,"&lt;&gt;")&lt;2701,27,COUNTIF($L$20:L1903,"&lt;&gt;")&lt;2801,28,COUNTIF($L$20:L1903,"&lt;&gt;")&lt;2901,29,COUNTIF($L$20:L1903,"&lt;&gt;")&lt;3001,30),"")</f>
        <v/>
      </c>
      <c r="AM1903" t="str">
        <f t="shared" si="145"/>
        <v/>
      </c>
      <c r="AN1903" t="str">
        <f t="shared" si="149"/>
        <v/>
      </c>
      <c r="AP1903" t="str">
        <f t="shared" si="148"/>
        <v/>
      </c>
      <c r="AQ1903" t="str">
        <f>IF(AO1903="","",COUNTIFS(AM1903:$AM$3019,AO1903))</f>
        <v/>
      </c>
    </row>
    <row r="1904" spans="1:43" x14ac:dyDescent="0.25">
      <c r="A1904" s="6" t="str">
        <f>IF(COUNT($A$20:A1903)&lt;&gt;$B$4,IF(A1903="","",A1903+1),"")</f>
        <v/>
      </c>
      <c r="B1904" s="3"/>
      <c r="C1904" s="3"/>
      <c r="D1904" s="122"/>
      <c r="E1904" s="3"/>
      <c r="F1904" s="3"/>
      <c r="G1904" s="3"/>
      <c r="H1904" s="3"/>
      <c r="I1904" s="120"/>
      <c r="J1904" s="3"/>
      <c r="K1904" s="95" t="str" cm="1">
        <f t="array" ref="K1904">IF(OR($J$14 = "A",$J$14 = "B",$J$14 = "C"),IF(I1904="","",IF(LEN(I1904)&gt;2,_xlfn.IFS(ISNUMBER(SEARCH("_",I1904)),I1904,ISNUMBER(SEARCH(", ",I1904)),SUBSTITUTE(I1904,", ","_"),ISNUMBER(SEARCH("/ ",I1904)),SUBSTITUTE(I1904,"/ ","_"),ISNUMBER(SEARCH(",",I1904)),SUBSTITUTE(I1904,",","_"),ISNUMBER(SEARCH("/",I1904)),SUBSTITUTE(I1904,"/","_"),ISNUMBER(SEARCH("",I1904)),I1904),I1904)),IF(OR($J$14 = "J",$J$14 = "K"),"",IF(D1904="","",IF(LEN(D1904)&gt;2,_xlfn.IFS(ISNUMBER(SEARCH("_",D1904)),D1904,ISNUMBER(SEARCH(", ",D1904)),SUBSTITUTE(D1904,", ","_"),ISNUMBER(SEARCH("/ ",D1904)),SUBSTITUTE(D1904,"/ ","_"),ISNUMBER(SEARCH(",",D1904)),SUBSTITUTE(D1904,",","_"),ISNUMBER(SEARCH("/",D1904)),SUBSTITUTE(D1904,"/","_"),ISNUMBER(SEARCH("",D1904)),D1904),D1904))))</f>
        <v/>
      </c>
      <c r="L1904" s="1"/>
      <c r="M1904" s="1" t="str">
        <f t="shared" si="146"/>
        <v/>
      </c>
      <c r="N1904" s="94" t="str">
        <f>IF($L1904="None","",IF(ISERROR(VLOOKUP($L1904,Info!$B$4:$B$266,1,FALSE)),"",VLOOKUP($L1904,Info!$B$4:$L$266,5,FALSE)))</f>
        <v/>
      </c>
      <c r="O1904" s="94" t="str">
        <f>IF(K1904="","",IF(AND($J$12&lt;&gt;"ABC",N1904="3"),"BAC",IF(N1904="3","ABC",IF($J$12&lt;&gt;"ABC",IF($J$10="Standard",VLOOKUP(K1904,Info!$BE$4:$BF$481,2,FALSE),VLOOKUP(K1904,Info!$BI$4:$BJ$482,2,FALSE)),IF($J$10="Standard",VLOOKUP(K1904,Info!$AG$4:$AH$2994,2,FALSE),VLOOKUP(K1904,Info!$AK$4:$AL$2997,2,FALSE))))))</f>
        <v/>
      </c>
      <c r="P1904" s="94" t="str">
        <f>IF($L1904="None","",IF(ISERROR(VLOOKUP($L1904,Info!$B$4:$B$266,1,FALSE)),"",VLOOKUP($L1904,Info!$B$4:$L$266,3,FALSE)))</f>
        <v/>
      </c>
      <c r="Q1904" s="96" t="str">
        <f>IF($L1904="None","",IF(ISERROR(VLOOKUP($L1904,Info!$B$4:$B$266,1,FALSE)),"",VLOOKUP($L1904,Info!$B$4:$L$266,4,FALSE)))</f>
        <v/>
      </c>
      <c r="R1904" s="1"/>
      <c r="S1904" s="6" t="str">
        <f t="shared" si="147"/>
        <v/>
      </c>
      <c r="T1904" s="6" t="str">
        <f>IF($L1904="None","",IF(ISERROR(VLOOKUP($L1904,Info!$B$4:$B$266,1,FALSE)),"",VLOOKUP($L1904,Info!$B$4:$L$266,11,FALSE)))</f>
        <v/>
      </c>
      <c r="U1904" s="1"/>
      <c r="V1904" s="1"/>
      <c r="W1904" s="1"/>
      <c r="X1904" s="1" t="str">
        <f>IF($L1904="None","",IF(ISERROR(VLOOKUP($L1904,Info!$B$4:$B$266,1,FALSE)),"",IF(OR(W1904="Metallic Liquid Tight",W1904="Non-Metallic Liquid Tight",W1904="LSZH",W1904="Greenfield"),VLOOKUP($L1904,Info!$B$4:$L$266,7,FALSE),"N/A")))</f>
        <v/>
      </c>
      <c r="Y1904" s="1"/>
      <c r="Z1904" s="96" t="str">
        <f>IF($L1904="None","",IF(ISERROR(VLOOKUP($L1904,Info!$B$4:$B$266,1,FALSE)),"",VLOOKUP($L1904,Info!$B$4:$L$266,9,FALSE)))</f>
        <v/>
      </c>
      <c r="AA1904" s="96" t="str">
        <f>IF($L1904="None","",IF(ISERROR(VLOOKUP($L1904,Info!$B$4:$B$266,1,FALSE)),"",VLOOKUP($L1904,Info!$B$4:$L$266,8,FALSE)))</f>
        <v/>
      </c>
      <c r="AB1904" s="96" t="str">
        <f>IF($L1904="None","",IF(ISERROR(VLOOKUP($L1904,Info!$B$4:$B$266,1,FALSE)),"",VLOOKUP($L1904,Info!$B$4:$L$266,10,FALSE)))</f>
        <v/>
      </c>
      <c r="AC1904" s="1" t="str">
        <f>IF(W1904="SO Cable","Black,White",IF(O1904="","",IF(P1904="","",IF($J$12&lt;&gt;"ABC",IF(P1904&lt;="250",VLOOKUP(O1904,Info!$AZ$4:$BB$22,3,FALSE),VLOOKUP(O1904,Info!$AZ$23:$BB$39,3,FALSE)),IF(P1904&lt;="250",VLOOKUP(O1904,Info!$AO$4:$AQ$22,3,FALSE),VLOOKUP(O1904,Info!$AO$23:$AP$39,3,FALSE))))))</f>
        <v/>
      </c>
      <c r="AD1904" s="1"/>
      <c r="AE1904" s="1" t="str">
        <f>IF($L1904="None","",IF(ISERROR(VLOOKUP($L1904,Info!$B$4:$B$266,1,FALSE)),"",VLOOKUP($L1904,Info!$B$4:$L$266,4,FALSE)))</f>
        <v/>
      </c>
      <c r="AF1904" s="1" t="str">
        <f>IF($L1904="None","",IF(ISERROR(VLOOKUP($L1904,Info!$B$4:$B$266,1,FALSE)),"",VLOOKUP($L1904,Info!$B$4:$L$266,6,FALSE)))</f>
        <v/>
      </c>
      <c r="AG1904" s="1"/>
      <c r="AH1904" s="33" t="str" cm="1">
        <f t="array" ref="AH1904">IF(AND(L1904&lt;&gt;"",O1904&lt;&gt;"",R1904:S1904&lt;&gt;"",W1904:X1904&lt;&gt;"",Z1904:AA1904&lt;&gt;"",AC1904&lt;&gt;""),"Good","Bad")</f>
        <v>Bad</v>
      </c>
      <c r="AL1904" t="str" cm="1">
        <f t="array" ref="AL1904">IF(R1904&gt;0,_xlfn.IFS(COUNTIF($L$20:L1904,"&lt;&gt;")&lt;101,1,COUNTIF($L$20:L1904,"&lt;&gt;")&lt;201,2,COUNTIF($L$20:L1904,"&lt;&gt;")&lt;301,3,COUNTIF($L$20:L1904,"&lt;&gt;")&lt;401,4,COUNTIF($L$20:L1904,"&lt;&gt;")&lt;501,5,COUNTIF($L$20:L1904,"&lt;&gt;")&lt;601,6,COUNTIF($L$20:L1904,"&lt;&gt;")&lt;701,7,COUNTIF($L$20:L1904,"&lt;&gt;")&lt;801,8,COUNTIF($L$20:L1904,"&lt;&gt;")&lt;901,9,COUNTIF($L$20:L1904,"&lt;&gt;")&lt;1001,10,COUNTIF($L$20:L1904,"&lt;&gt;")&lt;1101,11,COUNTIF($L$20:L1904,"&lt;&gt;")&lt;1201,12,COUNTIF($L$20:L1904,"&lt;&gt;")&lt;1301,13,COUNTIF($L$20:L1904,"&lt;&gt;")&lt;1401,14,COUNTIF($L$20:L1904,"&lt;&gt;")&lt;1501,15,COUNTIF($L$20:L1904,"&lt;&gt;")&lt;1601,16,COUNTIF($L$20:L1904,"&lt;&gt;")&lt;1701,17,COUNTIF($L$20:L1904,"&lt;&gt;")&lt;1801,18,COUNTIF($L$20:L1904,"&lt;&gt;")&lt;1901,19,COUNTIF($L$20:L1904,"&lt;&gt;")&lt;2001,20,COUNTIF($L$20:L1904,"&lt;&gt;")&lt;2101,21,COUNTIF($L$20:L1904,"&lt;&gt;")&lt;2201,22,COUNTIF($L$20:L1904,"&lt;&gt;")&lt;2301,23,COUNTIF($L$20:L1904,"&lt;&gt;")&lt;2401,24,COUNTIF($L$20:L1904,"&lt;&gt;")&lt;2501,25,COUNTIF($L$20:L1904,"&lt;&gt;")&lt;2601,26,COUNTIF($L$20:L1904,"&lt;&gt;")&lt;2701,27,COUNTIF($L$20:L1904,"&lt;&gt;")&lt;2801,28,COUNTIF($L$20:L1904,"&lt;&gt;")&lt;2901,29,COUNTIF($L$20:L1904,"&lt;&gt;")&lt;3001,30),"")</f>
        <v/>
      </c>
      <c r="AM1904" t="str">
        <f t="shared" si="145"/>
        <v/>
      </c>
      <c r="AN1904" t="str">
        <f t="shared" si="149"/>
        <v/>
      </c>
      <c r="AP1904" t="str">
        <f t="shared" si="148"/>
        <v/>
      </c>
      <c r="AQ1904" t="str">
        <f>IF(AO1904="","",COUNTIFS(AM1904:$AM$3019,AO1904))</f>
        <v/>
      </c>
    </row>
    <row r="1905" spans="1:43" x14ac:dyDescent="0.25">
      <c r="A1905" s="6" t="str">
        <f>IF(COUNT($A$20:A1904)&lt;&gt;$B$4,IF(A1904="","",A1904+1),"")</f>
        <v/>
      </c>
      <c r="B1905" s="3"/>
      <c r="C1905" s="3"/>
      <c r="D1905" s="122"/>
      <c r="E1905" s="3"/>
      <c r="F1905" s="3"/>
      <c r="G1905" s="3"/>
      <c r="H1905" s="3"/>
      <c r="I1905" s="120"/>
      <c r="J1905" s="3"/>
      <c r="K1905" s="95" t="str" cm="1">
        <f t="array" ref="K1905">IF(OR($J$14 = "A",$J$14 = "B",$J$14 = "C"),IF(I1905="","",IF(LEN(I1905)&gt;2,_xlfn.IFS(ISNUMBER(SEARCH("_",I1905)),I1905,ISNUMBER(SEARCH(", ",I1905)),SUBSTITUTE(I1905,", ","_"),ISNUMBER(SEARCH("/ ",I1905)),SUBSTITUTE(I1905,"/ ","_"),ISNUMBER(SEARCH(",",I1905)),SUBSTITUTE(I1905,",","_"),ISNUMBER(SEARCH("/",I1905)),SUBSTITUTE(I1905,"/","_"),ISNUMBER(SEARCH("",I1905)),I1905),I1905)),IF(OR($J$14 = "J",$J$14 = "K"),"",IF(D1905="","",IF(LEN(D1905)&gt;2,_xlfn.IFS(ISNUMBER(SEARCH("_",D1905)),D1905,ISNUMBER(SEARCH(", ",D1905)),SUBSTITUTE(D1905,", ","_"),ISNUMBER(SEARCH("/ ",D1905)),SUBSTITUTE(D1905,"/ ","_"),ISNUMBER(SEARCH(",",D1905)),SUBSTITUTE(D1905,",","_"),ISNUMBER(SEARCH("/",D1905)),SUBSTITUTE(D1905,"/","_"),ISNUMBER(SEARCH("",D1905)),D1905),D1905))))</f>
        <v/>
      </c>
      <c r="L1905" s="1"/>
      <c r="M1905" s="1" t="str">
        <f t="shared" si="146"/>
        <v/>
      </c>
      <c r="N1905" s="94" t="str">
        <f>IF($L1905="None","",IF(ISERROR(VLOOKUP($L1905,Info!$B$4:$B$266,1,FALSE)),"",VLOOKUP($L1905,Info!$B$4:$L$266,5,FALSE)))</f>
        <v/>
      </c>
      <c r="O1905" s="94" t="str">
        <f>IF(K1905="","",IF(AND($J$12&lt;&gt;"ABC",N1905="3"),"BAC",IF(N1905="3","ABC",IF($J$12&lt;&gt;"ABC",IF($J$10="Standard",VLOOKUP(K1905,Info!$BE$4:$BF$481,2,FALSE),VLOOKUP(K1905,Info!$BI$4:$BJ$482,2,FALSE)),IF($J$10="Standard",VLOOKUP(K1905,Info!$AG$4:$AH$2994,2,FALSE),VLOOKUP(K1905,Info!$AK$4:$AL$2997,2,FALSE))))))</f>
        <v/>
      </c>
      <c r="P1905" s="94" t="str">
        <f>IF($L1905="None","",IF(ISERROR(VLOOKUP($L1905,Info!$B$4:$B$266,1,FALSE)),"",VLOOKUP($L1905,Info!$B$4:$L$266,3,FALSE)))</f>
        <v/>
      </c>
      <c r="Q1905" s="96" t="str">
        <f>IF($L1905="None","",IF(ISERROR(VLOOKUP($L1905,Info!$B$4:$B$266,1,FALSE)),"",VLOOKUP($L1905,Info!$B$4:$L$266,4,FALSE)))</f>
        <v/>
      </c>
      <c r="R1905" s="1"/>
      <c r="S1905" s="6" t="str">
        <f t="shared" si="147"/>
        <v/>
      </c>
      <c r="T1905" s="6" t="str">
        <f>IF($L1905="None","",IF(ISERROR(VLOOKUP($L1905,Info!$B$4:$B$266,1,FALSE)),"",VLOOKUP($L1905,Info!$B$4:$L$266,11,FALSE)))</f>
        <v/>
      </c>
      <c r="U1905" s="1"/>
      <c r="V1905" s="1"/>
      <c r="W1905" s="1"/>
      <c r="X1905" s="1" t="str">
        <f>IF($L1905="None","",IF(ISERROR(VLOOKUP($L1905,Info!$B$4:$B$266,1,FALSE)),"",IF(OR(W1905="Metallic Liquid Tight",W1905="Non-Metallic Liquid Tight",W1905="LSZH",W1905="Greenfield"),VLOOKUP($L1905,Info!$B$4:$L$266,7,FALSE),"N/A")))</f>
        <v/>
      </c>
      <c r="Y1905" s="1"/>
      <c r="Z1905" s="96" t="str">
        <f>IF($L1905="None","",IF(ISERROR(VLOOKUP($L1905,Info!$B$4:$B$266,1,FALSE)),"",VLOOKUP($L1905,Info!$B$4:$L$266,9,FALSE)))</f>
        <v/>
      </c>
      <c r="AA1905" s="96" t="str">
        <f>IF($L1905="None","",IF(ISERROR(VLOOKUP($L1905,Info!$B$4:$B$266,1,FALSE)),"",VLOOKUP($L1905,Info!$B$4:$L$266,8,FALSE)))</f>
        <v/>
      </c>
      <c r="AB1905" s="96" t="str">
        <f>IF($L1905="None","",IF(ISERROR(VLOOKUP($L1905,Info!$B$4:$B$266,1,FALSE)),"",VLOOKUP($L1905,Info!$B$4:$L$266,10,FALSE)))</f>
        <v/>
      </c>
      <c r="AC1905" s="1" t="str">
        <f>IF(W1905="SO Cable","Black,White",IF(O1905="","",IF(P1905="","",IF($J$12&lt;&gt;"ABC",IF(P1905&lt;="250",VLOOKUP(O1905,Info!$AZ$4:$BB$22,3,FALSE),VLOOKUP(O1905,Info!$AZ$23:$BB$39,3,FALSE)),IF(P1905&lt;="250",VLOOKUP(O1905,Info!$AO$4:$AQ$22,3,FALSE),VLOOKUP(O1905,Info!$AO$23:$AP$39,3,FALSE))))))</f>
        <v/>
      </c>
      <c r="AD1905" s="1"/>
      <c r="AE1905" s="1" t="str">
        <f>IF($L1905="None","",IF(ISERROR(VLOOKUP($L1905,Info!$B$4:$B$266,1,FALSE)),"",VLOOKUP($L1905,Info!$B$4:$L$266,4,FALSE)))</f>
        <v/>
      </c>
      <c r="AF1905" s="1" t="str">
        <f>IF($L1905="None","",IF(ISERROR(VLOOKUP($L1905,Info!$B$4:$B$266,1,FALSE)),"",VLOOKUP($L1905,Info!$B$4:$L$266,6,FALSE)))</f>
        <v/>
      </c>
      <c r="AG1905" s="1"/>
      <c r="AH1905" s="33" t="str" cm="1">
        <f t="array" ref="AH1905">IF(AND(L1905&lt;&gt;"",O1905&lt;&gt;"",R1905:S1905&lt;&gt;"",W1905:X1905&lt;&gt;"",Z1905:AA1905&lt;&gt;"",AC1905&lt;&gt;""),"Good","Bad")</f>
        <v>Bad</v>
      </c>
      <c r="AL1905" t="str" cm="1">
        <f t="array" ref="AL1905">IF(R1905&gt;0,_xlfn.IFS(COUNTIF($L$20:L1905,"&lt;&gt;")&lt;101,1,COUNTIF($L$20:L1905,"&lt;&gt;")&lt;201,2,COUNTIF($L$20:L1905,"&lt;&gt;")&lt;301,3,COUNTIF($L$20:L1905,"&lt;&gt;")&lt;401,4,COUNTIF($L$20:L1905,"&lt;&gt;")&lt;501,5,COUNTIF($L$20:L1905,"&lt;&gt;")&lt;601,6,COUNTIF($L$20:L1905,"&lt;&gt;")&lt;701,7,COUNTIF($L$20:L1905,"&lt;&gt;")&lt;801,8,COUNTIF($L$20:L1905,"&lt;&gt;")&lt;901,9,COUNTIF($L$20:L1905,"&lt;&gt;")&lt;1001,10,COUNTIF($L$20:L1905,"&lt;&gt;")&lt;1101,11,COUNTIF($L$20:L1905,"&lt;&gt;")&lt;1201,12,COUNTIF($L$20:L1905,"&lt;&gt;")&lt;1301,13,COUNTIF($L$20:L1905,"&lt;&gt;")&lt;1401,14,COUNTIF($L$20:L1905,"&lt;&gt;")&lt;1501,15,COUNTIF($L$20:L1905,"&lt;&gt;")&lt;1601,16,COUNTIF($L$20:L1905,"&lt;&gt;")&lt;1701,17,COUNTIF($L$20:L1905,"&lt;&gt;")&lt;1801,18,COUNTIF($L$20:L1905,"&lt;&gt;")&lt;1901,19,COUNTIF($L$20:L1905,"&lt;&gt;")&lt;2001,20,COUNTIF($L$20:L1905,"&lt;&gt;")&lt;2101,21,COUNTIF($L$20:L1905,"&lt;&gt;")&lt;2201,22,COUNTIF($L$20:L1905,"&lt;&gt;")&lt;2301,23,COUNTIF($L$20:L1905,"&lt;&gt;")&lt;2401,24,COUNTIF($L$20:L1905,"&lt;&gt;")&lt;2501,25,COUNTIF($L$20:L1905,"&lt;&gt;")&lt;2601,26,COUNTIF($L$20:L1905,"&lt;&gt;")&lt;2701,27,COUNTIF($L$20:L1905,"&lt;&gt;")&lt;2801,28,COUNTIF($L$20:L1905,"&lt;&gt;")&lt;2901,29,COUNTIF($L$20:L1905,"&lt;&gt;")&lt;3001,30),"")</f>
        <v/>
      </c>
      <c r="AM1905" t="str">
        <f t="shared" si="145"/>
        <v/>
      </c>
      <c r="AN1905" t="str">
        <f t="shared" si="149"/>
        <v/>
      </c>
      <c r="AP1905" t="str">
        <f t="shared" si="148"/>
        <v/>
      </c>
      <c r="AQ1905" t="str">
        <f>IF(AO1905="","",COUNTIFS(AM1905:$AM$3019,AO1905))</f>
        <v/>
      </c>
    </row>
    <row r="1906" spans="1:43" x14ac:dyDescent="0.25">
      <c r="A1906" s="6" t="str">
        <f>IF(COUNT($A$20:A1905)&lt;&gt;$B$4,IF(A1905="","",A1905+1),"")</f>
        <v/>
      </c>
      <c r="B1906" s="3"/>
      <c r="C1906" s="3"/>
      <c r="D1906" s="122"/>
      <c r="E1906" s="3"/>
      <c r="F1906" s="3"/>
      <c r="G1906" s="3"/>
      <c r="H1906" s="3"/>
      <c r="I1906" s="120"/>
      <c r="J1906" s="3"/>
      <c r="K1906" s="95" t="str" cm="1">
        <f t="array" ref="K1906">IF(OR($J$14 = "A",$J$14 = "B",$J$14 = "C"),IF(I1906="","",IF(LEN(I1906)&gt;2,_xlfn.IFS(ISNUMBER(SEARCH("_",I1906)),I1906,ISNUMBER(SEARCH(", ",I1906)),SUBSTITUTE(I1906,", ","_"),ISNUMBER(SEARCH("/ ",I1906)),SUBSTITUTE(I1906,"/ ","_"),ISNUMBER(SEARCH(",",I1906)),SUBSTITUTE(I1906,",","_"),ISNUMBER(SEARCH("/",I1906)),SUBSTITUTE(I1906,"/","_"),ISNUMBER(SEARCH("",I1906)),I1906),I1906)),IF(OR($J$14 = "J",$J$14 = "K"),"",IF(D1906="","",IF(LEN(D1906)&gt;2,_xlfn.IFS(ISNUMBER(SEARCH("_",D1906)),D1906,ISNUMBER(SEARCH(", ",D1906)),SUBSTITUTE(D1906,", ","_"),ISNUMBER(SEARCH("/ ",D1906)),SUBSTITUTE(D1906,"/ ","_"),ISNUMBER(SEARCH(",",D1906)),SUBSTITUTE(D1906,",","_"),ISNUMBER(SEARCH("/",D1906)),SUBSTITUTE(D1906,"/","_"),ISNUMBER(SEARCH("",D1906)),D1906),D1906))))</f>
        <v/>
      </c>
      <c r="L1906" s="1"/>
      <c r="M1906" s="1" t="str">
        <f t="shared" si="146"/>
        <v/>
      </c>
      <c r="N1906" s="94" t="str">
        <f>IF($L1906="None","",IF(ISERROR(VLOOKUP($L1906,Info!$B$4:$B$266,1,FALSE)),"",VLOOKUP($L1906,Info!$B$4:$L$266,5,FALSE)))</f>
        <v/>
      </c>
      <c r="O1906" s="94" t="str">
        <f>IF(K1906="","",IF(AND($J$12&lt;&gt;"ABC",N1906="3"),"BAC",IF(N1906="3","ABC",IF($J$12&lt;&gt;"ABC",IF($J$10="Standard",VLOOKUP(K1906,Info!$BE$4:$BF$481,2,FALSE),VLOOKUP(K1906,Info!$BI$4:$BJ$482,2,FALSE)),IF($J$10="Standard",VLOOKUP(K1906,Info!$AG$4:$AH$2994,2,FALSE),VLOOKUP(K1906,Info!$AK$4:$AL$2997,2,FALSE))))))</f>
        <v/>
      </c>
      <c r="P1906" s="94" t="str">
        <f>IF($L1906="None","",IF(ISERROR(VLOOKUP($L1906,Info!$B$4:$B$266,1,FALSE)),"",VLOOKUP($L1906,Info!$B$4:$L$266,3,FALSE)))</f>
        <v/>
      </c>
      <c r="Q1906" s="96" t="str">
        <f>IF($L1906="None","",IF(ISERROR(VLOOKUP($L1906,Info!$B$4:$B$266,1,FALSE)),"",VLOOKUP($L1906,Info!$B$4:$L$266,4,FALSE)))</f>
        <v/>
      </c>
      <c r="R1906" s="1"/>
      <c r="S1906" s="6" t="str">
        <f t="shared" si="147"/>
        <v/>
      </c>
      <c r="T1906" s="6" t="str">
        <f>IF($L1906="None","",IF(ISERROR(VLOOKUP($L1906,Info!$B$4:$B$266,1,FALSE)),"",VLOOKUP($L1906,Info!$B$4:$L$266,11,FALSE)))</f>
        <v/>
      </c>
      <c r="U1906" s="1"/>
      <c r="V1906" s="1"/>
      <c r="W1906" s="1"/>
      <c r="X1906" s="1" t="str">
        <f>IF($L1906="None","",IF(ISERROR(VLOOKUP($L1906,Info!$B$4:$B$266,1,FALSE)),"",IF(OR(W1906="Metallic Liquid Tight",W1906="Non-Metallic Liquid Tight",W1906="LSZH",W1906="Greenfield"),VLOOKUP($L1906,Info!$B$4:$L$266,7,FALSE),"N/A")))</f>
        <v/>
      </c>
      <c r="Y1906" s="1"/>
      <c r="Z1906" s="96" t="str">
        <f>IF($L1906="None","",IF(ISERROR(VLOOKUP($L1906,Info!$B$4:$B$266,1,FALSE)),"",VLOOKUP($L1906,Info!$B$4:$L$266,9,FALSE)))</f>
        <v/>
      </c>
      <c r="AA1906" s="96" t="str">
        <f>IF($L1906="None","",IF(ISERROR(VLOOKUP($L1906,Info!$B$4:$B$266,1,FALSE)),"",VLOOKUP($L1906,Info!$B$4:$L$266,8,FALSE)))</f>
        <v/>
      </c>
      <c r="AB1906" s="96" t="str">
        <f>IF($L1906="None","",IF(ISERROR(VLOOKUP($L1906,Info!$B$4:$B$266,1,FALSE)),"",VLOOKUP($L1906,Info!$B$4:$L$266,10,FALSE)))</f>
        <v/>
      </c>
      <c r="AC1906" s="1" t="str">
        <f>IF(W1906="SO Cable","Black,White",IF(O1906="","",IF(P1906="","",IF($J$12&lt;&gt;"ABC",IF(P1906&lt;="250",VLOOKUP(O1906,Info!$AZ$4:$BB$22,3,FALSE),VLOOKUP(O1906,Info!$AZ$23:$BB$39,3,FALSE)),IF(P1906&lt;="250",VLOOKUP(O1906,Info!$AO$4:$AQ$22,3,FALSE),VLOOKUP(O1906,Info!$AO$23:$AP$39,3,FALSE))))))</f>
        <v/>
      </c>
      <c r="AD1906" s="1"/>
      <c r="AE1906" s="1" t="str">
        <f>IF($L1906="None","",IF(ISERROR(VLOOKUP($L1906,Info!$B$4:$B$266,1,FALSE)),"",VLOOKUP($L1906,Info!$B$4:$L$266,4,FALSE)))</f>
        <v/>
      </c>
      <c r="AF1906" s="1" t="str">
        <f>IF($L1906="None","",IF(ISERROR(VLOOKUP($L1906,Info!$B$4:$B$266,1,FALSE)),"",VLOOKUP($L1906,Info!$B$4:$L$266,6,FALSE)))</f>
        <v/>
      </c>
      <c r="AG1906" s="1"/>
      <c r="AH1906" s="33" t="str" cm="1">
        <f t="array" ref="AH1906">IF(AND(L1906&lt;&gt;"",O1906&lt;&gt;"",R1906:S1906&lt;&gt;"",W1906:X1906&lt;&gt;"",Z1906:AA1906&lt;&gt;"",AC1906&lt;&gt;""),"Good","Bad")</f>
        <v>Bad</v>
      </c>
      <c r="AL1906" t="str" cm="1">
        <f t="array" ref="AL1906">IF(R1906&gt;0,_xlfn.IFS(COUNTIF($L$20:L1906,"&lt;&gt;")&lt;101,1,COUNTIF($L$20:L1906,"&lt;&gt;")&lt;201,2,COUNTIF($L$20:L1906,"&lt;&gt;")&lt;301,3,COUNTIF($L$20:L1906,"&lt;&gt;")&lt;401,4,COUNTIF($L$20:L1906,"&lt;&gt;")&lt;501,5,COUNTIF($L$20:L1906,"&lt;&gt;")&lt;601,6,COUNTIF($L$20:L1906,"&lt;&gt;")&lt;701,7,COUNTIF($L$20:L1906,"&lt;&gt;")&lt;801,8,COUNTIF($L$20:L1906,"&lt;&gt;")&lt;901,9,COUNTIF($L$20:L1906,"&lt;&gt;")&lt;1001,10,COUNTIF($L$20:L1906,"&lt;&gt;")&lt;1101,11,COUNTIF($L$20:L1906,"&lt;&gt;")&lt;1201,12,COUNTIF($L$20:L1906,"&lt;&gt;")&lt;1301,13,COUNTIF($L$20:L1906,"&lt;&gt;")&lt;1401,14,COUNTIF($L$20:L1906,"&lt;&gt;")&lt;1501,15,COUNTIF($L$20:L1906,"&lt;&gt;")&lt;1601,16,COUNTIF($L$20:L1906,"&lt;&gt;")&lt;1701,17,COUNTIF($L$20:L1906,"&lt;&gt;")&lt;1801,18,COUNTIF($L$20:L1906,"&lt;&gt;")&lt;1901,19,COUNTIF($L$20:L1906,"&lt;&gt;")&lt;2001,20,COUNTIF($L$20:L1906,"&lt;&gt;")&lt;2101,21,COUNTIF($L$20:L1906,"&lt;&gt;")&lt;2201,22,COUNTIF($L$20:L1906,"&lt;&gt;")&lt;2301,23,COUNTIF($L$20:L1906,"&lt;&gt;")&lt;2401,24,COUNTIF($L$20:L1906,"&lt;&gt;")&lt;2501,25,COUNTIF($L$20:L1906,"&lt;&gt;")&lt;2601,26,COUNTIF($L$20:L1906,"&lt;&gt;")&lt;2701,27,COUNTIF($L$20:L1906,"&lt;&gt;")&lt;2801,28,COUNTIF($L$20:L1906,"&lt;&gt;")&lt;2901,29,COUNTIF($L$20:L1906,"&lt;&gt;")&lt;3001,30),"")</f>
        <v/>
      </c>
      <c r="AM1906" t="str">
        <f t="shared" si="145"/>
        <v/>
      </c>
      <c r="AN1906" t="str">
        <f t="shared" si="149"/>
        <v/>
      </c>
      <c r="AP1906" t="str">
        <f t="shared" si="148"/>
        <v/>
      </c>
      <c r="AQ1906" t="str">
        <f>IF(AO1906="","",COUNTIFS(AM1906:$AM$3019,AO1906))</f>
        <v/>
      </c>
    </row>
    <row r="1907" spans="1:43" x14ac:dyDescent="0.25">
      <c r="A1907" s="6" t="str">
        <f>IF(COUNT($A$20:A1906)&lt;&gt;$B$4,IF(A1906="","",A1906+1),"")</f>
        <v/>
      </c>
      <c r="B1907" s="3"/>
      <c r="C1907" s="3"/>
      <c r="D1907" s="122"/>
      <c r="E1907" s="3"/>
      <c r="F1907" s="3"/>
      <c r="G1907" s="3"/>
      <c r="H1907" s="3"/>
      <c r="I1907" s="120"/>
      <c r="J1907" s="3"/>
      <c r="K1907" s="95" t="str" cm="1">
        <f t="array" ref="K1907">IF(OR($J$14 = "A",$J$14 = "B",$J$14 = "C"),IF(I1907="","",IF(LEN(I1907)&gt;2,_xlfn.IFS(ISNUMBER(SEARCH("_",I1907)),I1907,ISNUMBER(SEARCH(", ",I1907)),SUBSTITUTE(I1907,", ","_"),ISNUMBER(SEARCH("/ ",I1907)),SUBSTITUTE(I1907,"/ ","_"),ISNUMBER(SEARCH(",",I1907)),SUBSTITUTE(I1907,",","_"),ISNUMBER(SEARCH("/",I1907)),SUBSTITUTE(I1907,"/","_"),ISNUMBER(SEARCH("",I1907)),I1907),I1907)),IF(OR($J$14 = "J",$J$14 = "K"),"",IF(D1907="","",IF(LEN(D1907)&gt;2,_xlfn.IFS(ISNUMBER(SEARCH("_",D1907)),D1907,ISNUMBER(SEARCH(", ",D1907)),SUBSTITUTE(D1907,", ","_"),ISNUMBER(SEARCH("/ ",D1907)),SUBSTITUTE(D1907,"/ ","_"),ISNUMBER(SEARCH(",",D1907)),SUBSTITUTE(D1907,",","_"),ISNUMBER(SEARCH("/",D1907)),SUBSTITUTE(D1907,"/","_"),ISNUMBER(SEARCH("",D1907)),D1907),D1907))))</f>
        <v/>
      </c>
      <c r="L1907" s="1"/>
      <c r="M1907" s="1" t="str">
        <f t="shared" si="146"/>
        <v/>
      </c>
      <c r="N1907" s="94" t="str">
        <f>IF($L1907="None","",IF(ISERROR(VLOOKUP($L1907,Info!$B$4:$B$266,1,FALSE)),"",VLOOKUP($L1907,Info!$B$4:$L$266,5,FALSE)))</f>
        <v/>
      </c>
      <c r="O1907" s="94" t="str">
        <f>IF(K1907="","",IF(AND($J$12&lt;&gt;"ABC",N1907="3"),"BAC",IF(N1907="3","ABC",IF($J$12&lt;&gt;"ABC",IF($J$10="Standard",VLOOKUP(K1907,Info!$BE$4:$BF$481,2,FALSE),VLOOKUP(K1907,Info!$BI$4:$BJ$482,2,FALSE)),IF($J$10="Standard",VLOOKUP(K1907,Info!$AG$4:$AH$2994,2,FALSE),VLOOKUP(K1907,Info!$AK$4:$AL$2997,2,FALSE))))))</f>
        <v/>
      </c>
      <c r="P1907" s="94" t="str">
        <f>IF($L1907="None","",IF(ISERROR(VLOOKUP($L1907,Info!$B$4:$B$266,1,FALSE)),"",VLOOKUP($L1907,Info!$B$4:$L$266,3,FALSE)))</f>
        <v/>
      </c>
      <c r="Q1907" s="96" t="str">
        <f>IF($L1907="None","",IF(ISERROR(VLOOKUP($L1907,Info!$B$4:$B$266,1,FALSE)),"",VLOOKUP($L1907,Info!$B$4:$L$266,4,FALSE)))</f>
        <v/>
      </c>
      <c r="R1907" s="1"/>
      <c r="S1907" s="6" t="str">
        <f t="shared" si="147"/>
        <v/>
      </c>
      <c r="T1907" s="6" t="str">
        <f>IF($L1907="None","",IF(ISERROR(VLOOKUP($L1907,Info!$B$4:$B$266,1,FALSE)),"",VLOOKUP($L1907,Info!$B$4:$L$266,11,FALSE)))</f>
        <v/>
      </c>
      <c r="U1907" s="1"/>
      <c r="V1907" s="1"/>
      <c r="W1907" s="1"/>
      <c r="X1907" s="1" t="str">
        <f>IF($L1907="None","",IF(ISERROR(VLOOKUP($L1907,Info!$B$4:$B$266,1,FALSE)),"",IF(OR(W1907="Metallic Liquid Tight",W1907="Non-Metallic Liquid Tight",W1907="LSZH",W1907="Greenfield"),VLOOKUP($L1907,Info!$B$4:$L$266,7,FALSE),"N/A")))</f>
        <v/>
      </c>
      <c r="Y1907" s="1"/>
      <c r="Z1907" s="96" t="str">
        <f>IF($L1907="None","",IF(ISERROR(VLOOKUP($L1907,Info!$B$4:$B$266,1,FALSE)),"",VLOOKUP($L1907,Info!$B$4:$L$266,9,FALSE)))</f>
        <v/>
      </c>
      <c r="AA1907" s="96" t="str">
        <f>IF($L1907="None","",IF(ISERROR(VLOOKUP($L1907,Info!$B$4:$B$266,1,FALSE)),"",VLOOKUP($L1907,Info!$B$4:$L$266,8,FALSE)))</f>
        <v/>
      </c>
      <c r="AB1907" s="96" t="str">
        <f>IF($L1907="None","",IF(ISERROR(VLOOKUP($L1907,Info!$B$4:$B$266,1,FALSE)),"",VLOOKUP($L1907,Info!$B$4:$L$266,10,FALSE)))</f>
        <v/>
      </c>
      <c r="AC1907" s="1" t="str">
        <f>IF(W1907="SO Cable","Black,White",IF(O1907="","",IF(P1907="","",IF($J$12&lt;&gt;"ABC",IF(P1907&lt;="250",VLOOKUP(O1907,Info!$AZ$4:$BB$22,3,FALSE),VLOOKUP(O1907,Info!$AZ$23:$BB$39,3,FALSE)),IF(P1907&lt;="250",VLOOKUP(O1907,Info!$AO$4:$AQ$22,3,FALSE),VLOOKUP(O1907,Info!$AO$23:$AP$39,3,FALSE))))))</f>
        <v/>
      </c>
      <c r="AD1907" s="1"/>
      <c r="AE1907" s="1" t="str">
        <f>IF($L1907="None","",IF(ISERROR(VLOOKUP($L1907,Info!$B$4:$B$266,1,FALSE)),"",VLOOKUP($L1907,Info!$B$4:$L$266,4,FALSE)))</f>
        <v/>
      </c>
      <c r="AF1907" s="1" t="str">
        <f>IF($L1907="None","",IF(ISERROR(VLOOKUP($L1907,Info!$B$4:$B$266,1,FALSE)),"",VLOOKUP($L1907,Info!$B$4:$L$266,6,FALSE)))</f>
        <v/>
      </c>
      <c r="AG1907" s="1"/>
      <c r="AH1907" s="33" t="str" cm="1">
        <f t="array" ref="AH1907">IF(AND(L1907&lt;&gt;"",O1907&lt;&gt;"",R1907:S1907&lt;&gt;"",W1907:X1907&lt;&gt;"",Z1907:AA1907&lt;&gt;"",AC1907&lt;&gt;""),"Good","Bad")</f>
        <v>Bad</v>
      </c>
      <c r="AL1907" t="str" cm="1">
        <f t="array" ref="AL1907">IF(R1907&gt;0,_xlfn.IFS(COUNTIF($L$20:L1907,"&lt;&gt;")&lt;101,1,COUNTIF($L$20:L1907,"&lt;&gt;")&lt;201,2,COUNTIF($L$20:L1907,"&lt;&gt;")&lt;301,3,COUNTIF($L$20:L1907,"&lt;&gt;")&lt;401,4,COUNTIF($L$20:L1907,"&lt;&gt;")&lt;501,5,COUNTIF($L$20:L1907,"&lt;&gt;")&lt;601,6,COUNTIF($L$20:L1907,"&lt;&gt;")&lt;701,7,COUNTIF($L$20:L1907,"&lt;&gt;")&lt;801,8,COUNTIF($L$20:L1907,"&lt;&gt;")&lt;901,9,COUNTIF($L$20:L1907,"&lt;&gt;")&lt;1001,10,COUNTIF($L$20:L1907,"&lt;&gt;")&lt;1101,11,COUNTIF($L$20:L1907,"&lt;&gt;")&lt;1201,12,COUNTIF($L$20:L1907,"&lt;&gt;")&lt;1301,13,COUNTIF($L$20:L1907,"&lt;&gt;")&lt;1401,14,COUNTIF($L$20:L1907,"&lt;&gt;")&lt;1501,15,COUNTIF($L$20:L1907,"&lt;&gt;")&lt;1601,16,COUNTIF($L$20:L1907,"&lt;&gt;")&lt;1701,17,COUNTIF($L$20:L1907,"&lt;&gt;")&lt;1801,18,COUNTIF($L$20:L1907,"&lt;&gt;")&lt;1901,19,COUNTIF($L$20:L1907,"&lt;&gt;")&lt;2001,20,COUNTIF($L$20:L1907,"&lt;&gt;")&lt;2101,21,COUNTIF($L$20:L1907,"&lt;&gt;")&lt;2201,22,COUNTIF($L$20:L1907,"&lt;&gt;")&lt;2301,23,COUNTIF($L$20:L1907,"&lt;&gt;")&lt;2401,24,COUNTIF($L$20:L1907,"&lt;&gt;")&lt;2501,25,COUNTIF($L$20:L1907,"&lt;&gt;")&lt;2601,26,COUNTIF($L$20:L1907,"&lt;&gt;")&lt;2701,27,COUNTIF($L$20:L1907,"&lt;&gt;")&lt;2801,28,COUNTIF($L$20:L1907,"&lt;&gt;")&lt;2901,29,COUNTIF($L$20:L1907,"&lt;&gt;")&lt;3001,30),"")</f>
        <v/>
      </c>
      <c r="AM1907" t="str">
        <f t="shared" si="145"/>
        <v/>
      </c>
      <c r="AN1907" t="str">
        <f t="shared" si="149"/>
        <v/>
      </c>
      <c r="AP1907" t="str">
        <f t="shared" si="148"/>
        <v/>
      </c>
      <c r="AQ1907" t="str">
        <f>IF(AO1907="","",COUNTIFS(AM1907:$AM$3019,AO1907))</f>
        <v/>
      </c>
    </row>
    <row r="1908" spans="1:43" x14ac:dyDescent="0.25">
      <c r="A1908" s="6" t="str">
        <f>IF(COUNT($A$20:A1907)&lt;&gt;$B$4,IF(A1907="","",A1907+1),"")</f>
        <v/>
      </c>
      <c r="B1908" s="3"/>
      <c r="C1908" s="3"/>
      <c r="D1908" s="122"/>
      <c r="E1908" s="3"/>
      <c r="F1908" s="3"/>
      <c r="G1908" s="3"/>
      <c r="H1908" s="3"/>
      <c r="I1908" s="120"/>
      <c r="J1908" s="3"/>
      <c r="K1908" s="95" t="str" cm="1">
        <f t="array" ref="K1908">IF(OR($J$14 = "A",$J$14 = "B",$J$14 = "C"),IF(I1908="","",IF(LEN(I1908)&gt;2,_xlfn.IFS(ISNUMBER(SEARCH("_",I1908)),I1908,ISNUMBER(SEARCH(", ",I1908)),SUBSTITUTE(I1908,", ","_"),ISNUMBER(SEARCH("/ ",I1908)),SUBSTITUTE(I1908,"/ ","_"),ISNUMBER(SEARCH(",",I1908)),SUBSTITUTE(I1908,",","_"),ISNUMBER(SEARCH("/",I1908)),SUBSTITUTE(I1908,"/","_"),ISNUMBER(SEARCH("",I1908)),I1908),I1908)),IF(OR($J$14 = "J",$J$14 = "K"),"",IF(D1908="","",IF(LEN(D1908)&gt;2,_xlfn.IFS(ISNUMBER(SEARCH("_",D1908)),D1908,ISNUMBER(SEARCH(", ",D1908)),SUBSTITUTE(D1908,", ","_"),ISNUMBER(SEARCH("/ ",D1908)),SUBSTITUTE(D1908,"/ ","_"),ISNUMBER(SEARCH(",",D1908)),SUBSTITUTE(D1908,",","_"),ISNUMBER(SEARCH("/",D1908)),SUBSTITUTE(D1908,"/","_"),ISNUMBER(SEARCH("",D1908)),D1908),D1908))))</f>
        <v/>
      </c>
      <c r="L1908" s="1"/>
      <c r="M1908" s="1" t="str">
        <f t="shared" si="146"/>
        <v/>
      </c>
      <c r="N1908" s="94" t="str">
        <f>IF($L1908="None","",IF(ISERROR(VLOOKUP($L1908,Info!$B$4:$B$266,1,FALSE)),"",VLOOKUP($L1908,Info!$B$4:$L$266,5,FALSE)))</f>
        <v/>
      </c>
      <c r="O1908" s="94" t="str">
        <f>IF(K1908="","",IF(AND($J$12&lt;&gt;"ABC",N1908="3"),"BAC",IF(N1908="3","ABC",IF($J$12&lt;&gt;"ABC",IF($J$10="Standard",VLOOKUP(K1908,Info!$BE$4:$BF$481,2,FALSE),VLOOKUP(K1908,Info!$BI$4:$BJ$482,2,FALSE)),IF($J$10="Standard",VLOOKUP(K1908,Info!$AG$4:$AH$2994,2,FALSE),VLOOKUP(K1908,Info!$AK$4:$AL$2997,2,FALSE))))))</f>
        <v/>
      </c>
      <c r="P1908" s="94" t="str">
        <f>IF($L1908="None","",IF(ISERROR(VLOOKUP($L1908,Info!$B$4:$B$266,1,FALSE)),"",VLOOKUP($L1908,Info!$B$4:$L$266,3,FALSE)))</f>
        <v/>
      </c>
      <c r="Q1908" s="96" t="str">
        <f>IF($L1908="None","",IF(ISERROR(VLOOKUP($L1908,Info!$B$4:$B$266,1,FALSE)),"",VLOOKUP($L1908,Info!$B$4:$L$266,4,FALSE)))</f>
        <v/>
      </c>
      <c r="R1908" s="1"/>
      <c r="S1908" s="6" t="str">
        <f t="shared" si="147"/>
        <v/>
      </c>
      <c r="T1908" s="6" t="str">
        <f>IF($L1908="None","",IF(ISERROR(VLOOKUP($L1908,Info!$B$4:$B$266,1,FALSE)),"",VLOOKUP($L1908,Info!$B$4:$L$266,11,FALSE)))</f>
        <v/>
      </c>
      <c r="U1908" s="1"/>
      <c r="V1908" s="1"/>
      <c r="W1908" s="1"/>
      <c r="X1908" s="1" t="str">
        <f>IF($L1908="None","",IF(ISERROR(VLOOKUP($L1908,Info!$B$4:$B$266,1,FALSE)),"",IF(OR(W1908="Metallic Liquid Tight",W1908="Non-Metallic Liquid Tight",W1908="LSZH",W1908="Greenfield"),VLOOKUP($L1908,Info!$B$4:$L$266,7,FALSE),"N/A")))</f>
        <v/>
      </c>
      <c r="Y1908" s="1"/>
      <c r="Z1908" s="96" t="str">
        <f>IF($L1908="None","",IF(ISERROR(VLOOKUP($L1908,Info!$B$4:$B$266,1,FALSE)),"",VLOOKUP($L1908,Info!$B$4:$L$266,9,FALSE)))</f>
        <v/>
      </c>
      <c r="AA1908" s="96" t="str">
        <f>IF($L1908="None","",IF(ISERROR(VLOOKUP($L1908,Info!$B$4:$B$266,1,FALSE)),"",VLOOKUP($L1908,Info!$B$4:$L$266,8,FALSE)))</f>
        <v/>
      </c>
      <c r="AB1908" s="96" t="str">
        <f>IF($L1908="None","",IF(ISERROR(VLOOKUP($L1908,Info!$B$4:$B$266,1,FALSE)),"",VLOOKUP($L1908,Info!$B$4:$L$266,10,FALSE)))</f>
        <v/>
      </c>
      <c r="AC1908" s="1" t="str">
        <f>IF(W1908="SO Cable","Black,White",IF(O1908="","",IF(P1908="","",IF($J$12&lt;&gt;"ABC",IF(P1908&lt;="250",VLOOKUP(O1908,Info!$AZ$4:$BB$22,3,FALSE),VLOOKUP(O1908,Info!$AZ$23:$BB$39,3,FALSE)),IF(P1908&lt;="250",VLOOKUP(O1908,Info!$AO$4:$AQ$22,3,FALSE),VLOOKUP(O1908,Info!$AO$23:$AP$39,3,FALSE))))))</f>
        <v/>
      </c>
      <c r="AD1908" s="1"/>
      <c r="AE1908" s="1" t="str">
        <f>IF($L1908="None","",IF(ISERROR(VLOOKUP($L1908,Info!$B$4:$B$266,1,FALSE)),"",VLOOKUP($L1908,Info!$B$4:$L$266,4,FALSE)))</f>
        <v/>
      </c>
      <c r="AF1908" s="1" t="str">
        <f>IF($L1908="None","",IF(ISERROR(VLOOKUP($L1908,Info!$B$4:$B$266,1,FALSE)),"",VLOOKUP($L1908,Info!$B$4:$L$266,6,FALSE)))</f>
        <v/>
      </c>
      <c r="AG1908" s="1"/>
      <c r="AH1908" s="33" t="str" cm="1">
        <f t="array" ref="AH1908">IF(AND(L1908&lt;&gt;"",O1908&lt;&gt;"",R1908:S1908&lt;&gt;"",W1908:X1908&lt;&gt;"",Z1908:AA1908&lt;&gt;"",AC1908&lt;&gt;""),"Good","Bad")</f>
        <v>Bad</v>
      </c>
      <c r="AL1908" t="str" cm="1">
        <f t="array" ref="AL1908">IF(R1908&gt;0,_xlfn.IFS(COUNTIF($L$20:L1908,"&lt;&gt;")&lt;101,1,COUNTIF($L$20:L1908,"&lt;&gt;")&lt;201,2,COUNTIF($L$20:L1908,"&lt;&gt;")&lt;301,3,COUNTIF($L$20:L1908,"&lt;&gt;")&lt;401,4,COUNTIF($L$20:L1908,"&lt;&gt;")&lt;501,5,COUNTIF($L$20:L1908,"&lt;&gt;")&lt;601,6,COUNTIF($L$20:L1908,"&lt;&gt;")&lt;701,7,COUNTIF($L$20:L1908,"&lt;&gt;")&lt;801,8,COUNTIF($L$20:L1908,"&lt;&gt;")&lt;901,9,COUNTIF($L$20:L1908,"&lt;&gt;")&lt;1001,10,COUNTIF($L$20:L1908,"&lt;&gt;")&lt;1101,11,COUNTIF($L$20:L1908,"&lt;&gt;")&lt;1201,12,COUNTIF($L$20:L1908,"&lt;&gt;")&lt;1301,13,COUNTIF($L$20:L1908,"&lt;&gt;")&lt;1401,14,COUNTIF($L$20:L1908,"&lt;&gt;")&lt;1501,15,COUNTIF($L$20:L1908,"&lt;&gt;")&lt;1601,16,COUNTIF($L$20:L1908,"&lt;&gt;")&lt;1701,17,COUNTIF($L$20:L1908,"&lt;&gt;")&lt;1801,18,COUNTIF($L$20:L1908,"&lt;&gt;")&lt;1901,19,COUNTIF($L$20:L1908,"&lt;&gt;")&lt;2001,20,COUNTIF($L$20:L1908,"&lt;&gt;")&lt;2101,21,COUNTIF($L$20:L1908,"&lt;&gt;")&lt;2201,22,COUNTIF($L$20:L1908,"&lt;&gt;")&lt;2301,23,COUNTIF($L$20:L1908,"&lt;&gt;")&lt;2401,24,COUNTIF($L$20:L1908,"&lt;&gt;")&lt;2501,25,COUNTIF($L$20:L1908,"&lt;&gt;")&lt;2601,26,COUNTIF($L$20:L1908,"&lt;&gt;")&lt;2701,27,COUNTIF($L$20:L1908,"&lt;&gt;")&lt;2801,28,COUNTIF($L$20:L1908,"&lt;&gt;")&lt;2901,29,COUNTIF($L$20:L1908,"&lt;&gt;")&lt;3001,30),"")</f>
        <v/>
      </c>
      <c r="AM1908" t="str">
        <f t="shared" si="145"/>
        <v/>
      </c>
      <c r="AN1908" t="str">
        <f t="shared" si="149"/>
        <v/>
      </c>
      <c r="AP1908" t="str">
        <f t="shared" si="148"/>
        <v/>
      </c>
      <c r="AQ1908" t="str">
        <f>IF(AO1908="","",COUNTIFS(AM1908:$AM$3019,AO1908))</f>
        <v/>
      </c>
    </row>
    <row r="1909" spans="1:43" x14ac:dyDescent="0.25">
      <c r="A1909" s="6" t="str">
        <f>IF(COUNT($A$20:A1908)&lt;&gt;$B$4,IF(A1908="","",A1908+1),"")</f>
        <v/>
      </c>
      <c r="B1909" s="3"/>
      <c r="C1909" s="3"/>
      <c r="D1909" s="122"/>
      <c r="E1909" s="3"/>
      <c r="F1909" s="3"/>
      <c r="G1909" s="3"/>
      <c r="H1909" s="3"/>
      <c r="I1909" s="120"/>
      <c r="J1909" s="3"/>
      <c r="K1909" s="95" t="str" cm="1">
        <f t="array" ref="K1909">IF(OR($J$14 = "A",$J$14 = "B",$J$14 = "C"),IF(I1909="","",IF(LEN(I1909)&gt;2,_xlfn.IFS(ISNUMBER(SEARCH("_",I1909)),I1909,ISNUMBER(SEARCH(", ",I1909)),SUBSTITUTE(I1909,", ","_"),ISNUMBER(SEARCH("/ ",I1909)),SUBSTITUTE(I1909,"/ ","_"),ISNUMBER(SEARCH(",",I1909)),SUBSTITUTE(I1909,",","_"),ISNUMBER(SEARCH("/",I1909)),SUBSTITUTE(I1909,"/","_"),ISNUMBER(SEARCH("",I1909)),I1909),I1909)),IF(OR($J$14 = "J",$J$14 = "K"),"",IF(D1909="","",IF(LEN(D1909)&gt;2,_xlfn.IFS(ISNUMBER(SEARCH("_",D1909)),D1909,ISNUMBER(SEARCH(", ",D1909)),SUBSTITUTE(D1909,", ","_"),ISNUMBER(SEARCH("/ ",D1909)),SUBSTITUTE(D1909,"/ ","_"),ISNUMBER(SEARCH(",",D1909)),SUBSTITUTE(D1909,",","_"),ISNUMBER(SEARCH("/",D1909)),SUBSTITUTE(D1909,"/","_"),ISNUMBER(SEARCH("",D1909)),D1909),D1909))))</f>
        <v/>
      </c>
      <c r="L1909" s="1"/>
      <c r="M1909" s="1" t="str">
        <f t="shared" si="146"/>
        <v/>
      </c>
      <c r="N1909" s="94" t="str">
        <f>IF($L1909="None","",IF(ISERROR(VLOOKUP($L1909,Info!$B$4:$B$266,1,FALSE)),"",VLOOKUP($L1909,Info!$B$4:$L$266,5,FALSE)))</f>
        <v/>
      </c>
      <c r="O1909" s="94" t="str">
        <f>IF(K1909="","",IF(AND($J$12&lt;&gt;"ABC",N1909="3"),"BAC",IF(N1909="3","ABC",IF($J$12&lt;&gt;"ABC",IF($J$10="Standard",VLOOKUP(K1909,Info!$BE$4:$BF$481,2,FALSE),VLOOKUP(K1909,Info!$BI$4:$BJ$482,2,FALSE)),IF($J$10="Standard",VLOOKUP(K1909,Info!$AG$4:$AH$2994,2,FALSE),VLOOKUP(K1909,Info!$AK$4:$AL$2997,2,FALSE))))))</f>
        <v/>
      </c>
      <c r="P1909" s="94" t="str">
        <f>IF($L1909="None","",IF(ISERROR(VLOOKUP($L1909,Info!$B$4:$B$266,1,FALSE)),"",VLOOKUP($L1909,Info!$B$4:$L$266,3,FALSE)))</f>
        <v/>
      </c>
      <c r="Q1909" s="96" t="str">
        <f>IF($L1909="None","",IF(ISERROR(VLOOKUP($L1909,Info!$B$4:$B$266,1,FALSE)),"",VLOOKUP($L1909,Info!$B$4:$L$266,4,FALSE)))</f>
        <v/>
      </c>
      <c r="R1909" s="1"/>
      <c r="S1909" s="6" t="str">
        <f t="shared" si="147"/>
        <v/>
      </c>
      <c r="T1909" s="6" t="str">
        <f>IF($L1909="None","",IF(ISERROR(VLOOKUP($L1909,Info!$B$4:$B$266,1,FALSE)),"",VLOOKUP($L1909,Info!$B$4:$L$266,11,FALSE)))</f>
        <v/>
      </c>
      <c r="U1909" s="1"/>
      <c r="V1909" s="1"/>
      <c r="W1909" s="1"/>
      <c r="X1909" s="1" t="str">
        <f>IF($L1909="None","",IF(ISERROR(VLOOKUP($L1909,Info!$B$4:$B$266,1,FALSE)),"",IF(OR(W1909="Metallic Liquid Tight",W1909="Non-Metallic Liquid Tight",W1909="LSZH",W1909="Greenfield"),VLOOKUP($L1909,Info!$B$4:$L$266,7,FALSE),"N/A")))</f>
        <v/>
      </c>
      <c r="Y1909" s="1"/>
      <c r="Z1909" s="96" t="str">
        <f>IF($L1909="None","",IF(ISERROR(VLOOKUP($L1909,Info!$B$4:$B$266,1,FALSE)),"",VLOOKUP($L1909,Info!$B$4:$L$266,9,FALSE)))</f>
        <v/>
      </c>
      <c r="AA1909" s="96" t="str">
        <f>IF($L1909="None","",IF(ISERROR(VLOOKUP($L1909,Info!$B$4:$B$266,1,FALSE)),"",VLOOKUP($L1909,Info!$B$4:$L$266,8,FALSE)))</f>
        <v/>
      </c>
      <c r="AB1909" s="96" t="str">
        <f>IF($L1909="None","",IF(ISERROR(VLOOKUP($L1909,Info!$B$4:$B$266,1,FALSE)),"",VLOOKUP($L1909,Info!$B$4:$L$266,10,FALSE)))</f>
        <v/>
      </c>
      <c r="AC1909" s="1" t="str">
        <f>IF(W1909="SO Cable","Black,White",IF(O1909="","",IF(P1909="","",IF($J$12&lt;&gt;"ABC",IF(P1909&lt;="250",VLOOKUP(O1909,Info!$AZ$4:$BB$22,3,FALSE),VLOOKUP(O1909,Info!$AZ$23:$BB$39,3,FALSE)),IF(P1909&lt;="250",VLOOKUP(O1909,Info!$AO$4:$AQ$22,3,FALSE),VLOOKUP(O1909,Info!$AO$23:$AP$39,3,FALSE))))))</f>
        <v/>
      </c>
      <c r="AD1909" s="1"/>
      <c r="AE1909" s="1" t="str">
        <f>IF($L1909="None","",IF(ISERROR(VLOOKUP($L1909,Info!$B$4:$B$266,1,FALSE)),"",VLOOKUP($L1909,Info!$B$4:$L$266,4,FALSE)))</f>
        <v/>
      </c>
      <c r="AF1909" s="1" t="str">
        <f>IF($L1909="None","",IF(ISERROR(VLOOKUP($L1909,Info!$B$4:$B$266,1,FALSE)),"",VLOOKUP($L1909,Info!$B$4:$L$266,6,FALSE)))</f>
        <v/>
      </c>
      <c r="AG1909" s="1"/>
      <c r="AH1909" s="33" t="str" cm="1">
        <f t="array" ref="AH1909">IF(AND(L1909&lt;&gt;"",O1909&lt;&gt;"",R1909:S1909&lt;&gt;"",W1909:X1909&lt;&gt;"",Z1909:AA1909&lt;&gt;"",AC1909&lt;&gt;""),"Good","Bad")</f>
        <v>Bad</v>
      </c>
      <c r="AL1909" t="str" cm="1">
        <f t="array" ref="AL1909">IF(R1909&gt;0,_xlfn.IFS(COUNTIF($L$20:L1909,"&lt;&gt;")&lt;101,1,COUNTIF($L$20:L1909,"&lt;&gt;")&lt;201,2,COUNTIF($L$20:L1909,"&lt;&gt;")&lt;301,3,COUNTIF($L$20:L1909,"&lt;&gt;")&lt;401,4,COUNTIF($L$20:L1909,"&lt;&gt;")&lt;501,5,COUNTIF($L$20:L1909,"&lt;&gt;")&lt;601,6,COUNTIF($L$20:L1909,"&lt;&gt;")&lt;701,7,COUNTIF($L$20:L1909,"&lt;&gt;")&lt;801,8,COUNTIF($L$20:L1909,"&lt;&gt;")&lt;901,9,COUNTIF($L$20:L1909,"&lt;&gt;")&lt;1001,10,COUNTIF($L$20:L1909,"&lt;&gt;")&lt;1101,11,COUNTIF($L$20:L1909,"&lt;&gt;")&lt;1201,12,COUNTIF($L$20:L1909,"&lt;&gt;")&lt;1301,13,COUNTIF($L$20:L1909,"&lt;&gt;")&lt;1401,14,COUNTIF($L$20:L1909,"&lt;&gt;")&lt;1501,15,COUNTIF($L$20:L1909,"&lt;&gt;")&lt;1601,16,COUNTIF($L$20:L1909,"&lt;&gt;")&lt;1701,17,COUNTIF($L$20:L1909,"&lt;&gt;")&lt;1801,18,COUNTIF($L$20:L1909,"&lt;&gt;")&lt;1901,19,COUNTIF($L$20:L1909,"&lt;&gt;")&lt;2001,20,COUNTIF($L$20:L1909,"&lt;&gt;")&lt;2101,21,COUNTIF($L$20:L1909,"&lt;&gt;")&lt;2201,22,COUNTIF($L$20:L1909,"&lt;&gt;")&lt;2301,23,COUNTIF($L$20:L1909,"&lt;&gt;")&lt;2401,24,COUNTIF($L$20:L1909,"&lt;&gt;")&lt;2501,25,COUNTIF($L$20:L1909,"&lt;&gt;")&lt;2601,26,COUNTIF($L$20:L1909,"&lt;&gt;")&lt;2701,27,COUNTIF($L$20:L1909,"&lt;&gt;")&lt;2801,28,COUNTIF($L$20:L1909,"&lt;&gt;")&lt;2901,29,COUNTIF($L$20:L1909,"&lt;&gt;")&lt;3001,30),"")</f>
        <v/>
      </c>
      <c r="AM1909" t="str">
        <f t="shared" si="145"/>
        <v/>
      </c>
      <c r="AN1909" t="str">
        <f t="shared" si="149"/>
        <v/>
      </c>
      <c r="AP1909" t="str">
        <f t="shared" si="148"/>
        <v/>
      </c>
      <c r="AQ1909" t="str">
        <f>IF(AO1909="","",COUNTIFS(AM1909:$AM$3019,AO1909))</f>
        <v/>
      </c>
    </row>
    <row r="1910" spans="1:43" x14ac:dyDescent="0.25">
      <c r="A1910" s="6" t="str">
        <f>IF(COUNT($A$20:A1909)&lt;&gt;$B$4,IF(A1909="","",A1909+1),"")</f>
        <v/>
      </c>
      <c r="B1910" s="3"/>
      <c r="C1910" s="3"/>
      <c r="D1910" s="122"/>
      <c r="E1910" s="3"/>
      <c r="F1910" s="3"/>
      <c r="G1910" s="3"/>
      <c r="H1910" s="3"/>
      <c r="I1910" s="120"/>
      <c r="J1910" s="3"/>
      <c r="K1910" s="95" t="str" cm="1">
        <f t="array" ref="K1910">IF(OR($J$14 = "A",$J$14 = "B",$J$14 = "C"),IF(I1910="","",IF(LEN(I1910)&gt;2,_xlfn.IFS(ISNUMBER(SEARCH("_",I1910)),I1910,ISNUMBER(SEARCH(", ",I1910)),SUBSTITUTE(I1910,", ","_"),ISNUMBER(SEARCH("/ ",I1910)),SUBSTITUTE(I1910,"/ ","_"),ISNUMBER(SEARCH(",",I1910)),SUBSTITUTE(I1910,",","_"),ISNUMBER(SEARCH("/",I1910)),SUBSTITUTE(I1910,"/","_"),ISNUMBER(SEARCH("",I1910)),I1910),I1910)),IF(OR($J$14 = "J",$J$14 = "K"),"",IF(D1910="","",IF(LEN(D1910)&gt;2,_xlfn.IFS(ISNUMBER(SEARCH("_",D1910)),D1910,ISNUMBER(SEARCH(", ",D1910)),SUBSTITUTE(D1910,", ","_"),ISNUMBER(SEARCH("/ ",D1910)),SUBSTITUTE(D1910,"/ ","_"),ISNUMBER(SEARCH(",",D1910)),SUBSTITUTE(D1910,",","_"),ISNUMBER(SEARCH("/",D1910)),SUBSTITUTE(D1910,"/","_"),ISNUMBER(SEARCH("",D1910)),D1910),D1910))))</f>
        <v/>
      </c>
      <c r="L1910" s="1"/>
      <c r="M1910" s="1" t="str">
        <f t="shared" si="146"/>
        <v/>
      </c>
      <c r="N1910" s="94" t="str">
        <f>IF($L1910="None","",IF(ISERROR(VLOOKUP($L1910,Info!$B$4:$B$266,1,FALSE)),"",VLOOKUP($L1910,Info!$B$4:$L$266,5,FALSE)))</f>
        <v/>
      </c>
      <c r="O1910" s="94" t="str">
        <f>IF(K1910="","",IF(AND($J$12&lt;&gt;"ABC",N1910="3"),"BAC",IF(N1910="3","ABC",IF($J$12&lt;&gt;"ABC",IF($J$10="Standard",VLOOKUP(K1910,Info!$BE$4:$BF$481,2,FALSE),VLOOKUP(K1910,Info!$BI$4:$BJ$482,2,FALSE)),IF($J$10="Standard",VLOOKUP(K1910,Info!$AG$4:$AH$2994,2,FALSE),VLOOKUP(K1910,Info!$AK$4:$AL$2997,2,FALSE))))))</f>
        <v/>
      </c>
      <c r="P1910" s="94" t="str">
        <f>IF($L1910="None","",IF(ISERROR(VLOOKUP($L1910,Info!$B$4:$B$266,1,FALSE)),"",VLOOKUP($L1910,Info!$B$4:$L$266,3,FALSE)))</f>
        <v/>
      </c>
      <c r="Q1910" s="96" t="str">
        <f>IF($L1910="None","",IF(ISERROR(VLOOKUP($L1910,Info!$B$4:$B$266,1,FALSE)),"",VLOOKUP($L1910,Info!$B$4:$L$266,4,FALSE)))</f>
        <v/>
      </c>
      <c r="R1910" s="1"/>
      <c r="S1910" s="6" t="str">
        <f t="shared" si="147"/>
        <v/>
      </c>
      <c r="T1910" s="6" t="str">
        <f>IF($L1910="None","",IF(ISERROR(VLOOKUP($L1910,Info!$B$4:$B$266,1,FALSE)),"",VLOOKUP($L1910,Info!$B$4:$L$266,11,FALSE)))</f>
        <v/>
      </c>
      <c r="U1910" s="1"/>
      <c r="V1910" s="1"/>
      <c r="W1910" s="1"/>
      <c r="X1910" s="1" t="str">
        <f>IF($L1910="None","",IF(ISERROR(VLOOKUP($L1910,Info!$B$4:$B$266,1,FALSE)),"",IF(OR(W1910="Metallic Liquid Tight",W1910="Non-Metallic Liquid Tight",W1910="LSZH",W1910="Greenfield"),VLOOKUP($L1910,Info!$B$4:$L$266,7,FALSE),"N/A")))</f>
        <v/>
      </c>
      <c r="Y1910" s="1"/>
      <c r="Z1910" s="96" t="str">
        <f>IF($L1910="None","",IF(ISERROR(VLOOKUP($L1910,Info!$B$4:$B$266,1,FALSE)),"",VLOOKUP($L1910,Info!$B$4:$L$266,9,FALSE)))</f>
        <v/>
      </c>
      <c r="AA1910" s="96" t="str">
        <f>IF($L1910="None","",IF(ISERROR(VLOOKUP($L1910,Info!$B$4:$B$266,1,FALSE)),"",VLOOKUP($L1910,Info!$B$4:$L$266,8,FALSE)))</f>
        <v/>
      </c>
      <c r="AB1910" s="96" t="str">
        <f>IF($L1910="None","",IF(ISERROR(VLOOKUP($L1910,Info!$B$4:$B$266,1,FALSE)),"",VLOOKUP($L1910,Info!$B$4:$L$266,10,FALSE)))</f>
        <v/>
      </c>
      <c r="AC1910" s="1" t="str">
        <f>IF(W1910="SO Cable","Black,White",IF(O1910="","",IF(P1910="","",IF($J$12&lt;&gt;"ABC",IF(P1910&lt;="250",VLOOKUP(O1910,Info!$AZ$4:$BB$22,3,FALSE),VLOOKUP(O1910,Info!$AZ$23:$BB$39,3,FALSE)),IF(P1910&lt;="250",VLOOKUP(O1910,Info!$AO$4:$AQ$22,3,FALSE),VLOOKUP(O1910,Info!$AO$23:$AP$39,3,FALSE))))))</f>
        <v/>
      </c>
      <c r="AD1910" s="1"/>
      <c r="AE1910" s="1" t="str">
        <f>IF($L1910="None","",IF(ISERROR(VLOOKUP($L1910,Info!$B$4:$B$266,1,FALSE)),"",VLOOKUP($L1910,Info!$B$4:$L$266,4,FALSE)))</f>
        <v/>
      </c>
      <c r="AF1910" s="1" t="str">
        <f>IF($L1910="None","",IF(ISERROR(VLOOKUP($L1910,Info!$B$4:$B$266,1,FALSE)),"",VLOOKUP($L1910,Info!$B$4:$L$266,6,FALSE)))</f>
        <v/>
      </c>
      <c r="AG1910" s="1"/>
      <c r="AH1910" s="33" t="str" cm="1">
        <f t="array" ref="AH1910">IF(AND(L1910&lt;&gt;"",O1910&lt;&gt;"",R1910:S1910&lt;&gt;"",W1910:X1910&lt;&gt;"",Z1910:AA1910&lt;&gt;"",AC1910&lt;&gt;""),"Good","Bad")</f>
        <v>Bad</v>
      </c>
      <c r="AL1910" t="str" cm="1">
        <f t="array" ref="AL1910">IF(R1910&gt;0,_xlfn.IFS(COUNTIF($L$20:L1910,"&lt;&gt;")&lt;101,1,COUNTIF($L$20:L1910,"&lt;&gt;")&lt;201,2,COUNTIF($L$20:L1910,"&lt;&gt;")&lt;301,3,COUNTIF($L$20:L1910,"&lt;&gt;")&lt;401,4,COUNTIF($L$20:L1910,"&lt;&gt;")&lt;501,5,COUNTIF($L$20:L1910,"&lt;&gt;")&lt;601,6,COUNTIF($L$20:L1910,"&lt;&gt;")&lt;701,7,COUNTIF($L$20:L1910,"&lt;&gt;")&lt;801,8,COUNTIF($L$20:L1910,"&lt;&gt;")&lt;901,9,COUNTIF($L$20:L1910,"&lt;&gt;")&lt;1001,10,COUNTIF($L$20:L1910,"&lt;&gt;")&lt;1101,11,COUNTIF($L$20:L1910,"&lt;&gt;")&lt;1201,12,COUNTIF($L$20:L1910,"&lt;&gt;")&lt;1301,13,COUNTIF($L$20:L1910,"&lt;&gt;")&lt;1401,14,COUNTIF($L$20:L1910,"&lt;&gt;")&lt;1501,15,COUNTIF($L$20:L1910,"&lt;&gt;")&lt;1601,16,COUNTIF($L$20:L1910,"&lt;&gt;")&lt;1701,17,COUNTIF($L$20:L1910,"&lt;&gt;")&lt;1801,18,COUNTIF($L$20:L1910,"&lt;&gt;")&lt;1901,19,COUNTIF($L$20:L1910,"&lt;&gt;")&lt;2001,20,COUNTIF($L$20:L1910,"&lt;&gt;")&lt;2101,21,COUNTIF($L$20:L1910,"&lt;&gt;")&lt;2201,22,COUNTIF($L$20:L1910,"&lt;&gt;")&lt;2301,23,COUNTIF($L$20:L1910,"&lt;&gt;")&lt;2401,24,COUNTIF($L$20:L1910,"&lt;&gt;")&lt;2501,25,COUNTIF($L$20:L1910,"&lt;&gt;")&lt;2601,26,COUNTIF($L$20:L1910,"&lt;&gt;")&lt;2701,27,COUNTIF($L$20:L1910,"&lt;&gt;")&lt;2801,28,COUNTIF($L$20:L1910,"&lt;&gt;")&lt;2901,29,COUNTIF($L$20:L1910,"&lt;&gt;")&lt;3001,30),"")</f>
        <v/>
      </c>
      <c r="AM1910" t="str">
        <f t="shared" si="145"/>
        <v/>
      </c>
      <c r="AN1910" t="str">
        <f t="shared" si="149"/>
        <v/>
      </c>
      <c r="AP1910" t="str">
        <f t="shared" si="148"/>
        <v/>
      </c>
      <c r="AQ1910" t="str">
        <f>IF(AO1910="","",COUNTIFS(AM1910:$AM$3019,AO1910))</f>
        <v/>
      </c>
    </row>
    <row r="1911" spans="1:43" x14ac:dyDescent="0.25">
      <c r="A1911" s="6" t="str">
        <f>IF(COUNT($A$20:A1910)&lt;&gt;$B$4,IF(A1910="","",A1910+1),"")</f>
        <v/>
      </c>
      <c r="B1911" s="3"/>
      <c r="C1911" s="3"/>
      <c r="D1911" s="122"/>
      <c r="E1911" s="3"/>
      <c r="F1911" s="3"/>
      <c r="G1911" s="3"/>
      <c r="H1911" s="3"/>
      <c r="I1911" s="120"/>
      <c r="J1911" s="3"/>
      <c r="K1911" s="95" t="str" cm="1">
        <f t="array" ref="K1911">IF(OR($J$14 = "A",$J$14 = "B",$J$14 = "C"),IF(I1911="","",IF(LEN(I1911)&gt;2,_xlfn.IFS(ISNUMBER(SEARCH("_",I1911)),I1911,ISNUMBER(SEARCH(", ",I1911)),SUBSTITUTE(I1911,", ","_"),ISNUMBER(SEARCH("/ ",I1911)),SUBSTITUTE(I1911,"/ ","_"),ISNUMBER(SEARCH(",",I1911)),SUBSTITUTE(I1911,",","_"),ISNUMBER(SEARCH("/",I1911)),SUBSTITUTE(I1911,"/","_"),ISNUMBER(SEARCH("",I1911)),I1911),I1911)),IF(OR($J$14 = "J",$J$14 = "K"),"",IF(D1911="","",IF(LEN(D1911)&gt;2,_xlfn.IFS(ISNUMBER(SEARCH("_",D1911)),D1911,ISNUMBER(SEARCH(", ",D1911)),SUBSTITUTE(D1911,", ","_"),ISNUMBER(SEARCH("/ ",D1911)),SUBSTITUTE(D1911,"/ ","_"),ISNUMBER(SEARCH(",",D1911)),SUBSTITUTE(D1911,",","_"),ISNUMBER(SEARCH("/",D1911)),SUBSTITUTE(D1911,"/","_"),ISNUMBER(SEARCH("",D1911)),D1911),D1911))))</f>
        <v/>
      </c>
      <c r="L1911" s="1"/>
      <c r="M1911" s="1" t="str">
        <f t="shared" si="146"/>
        <v/>
      </c>
      <c r="N1911" s="94" t="str">
        <f>IF($L1911="None","",IF(ISERROR(VLOOKUP($L1911,Info!$B$4:$B$266,1,FALSE)),"",VLOOKUP($L1911,Info!$B$4:$L$266,5,FALSE)))</f>
        <v/>
      </c>
      <c r="O1911" s="94" t="str">
        <f>IF(K1911="","",IF(AND($J$12&lt;&gt;"ABC",N1911="3"),"BAC",IF(N1911="3","ABC",IF($J$12&lt;&gt;"ABC",IF($J$10="Standard",VLOOKUP(K1911,Info!$BE$4:$BF$481,2,FALSE),VLOOKUP(K1911,Info!$BI$4:$BJ$482,2,FALSE)),IF($J$10="Standard",VLOOKUP(K1911,Info!$AG$4:$AH$2994,2,FALSE),VLOOKUP(K1911,Info!$AK$4:$AL$2997,2,FALSE))))))</f>
        <v/>
      </c>
      <c r="P1911" s="94" t="str">
        <f>IF($L1911="None","",IF(ISERROR(VLOOKUP($L1911,Info!$B$4:$B$266,1,FALSE)),"",VLOOKUP($L1911,Info!$B$4:$L$266,3,FALSE)))</f>
        <v/>
      </c>
      <c r="Q1911" s="96" t="str">
        <f>IF($L1911="None","",IF(ISERROR(VLOOKUP($L1911,Info!$B$4:$B$266,1,FALSE)),"",VLOOKUP($L1911,Info!$B$4:$L$266,4,FALSE)))</f>
        <v/>
      </c>
      <c r="R1911" s="1"/>
      <c r="S1911" s="6" t="str">
        <f t="shared" si="147"/>
        <v/>
      </c>
      <c r="T1911" s="6" t="str">
        <f>IF($L1911="None","",IF(ISERROR(VLOOKUP($L1911,Info!$B$4:$B$266,1,FALSE)),"",VLOOKUP($L1911,Info!$B$4:$L$266,11,FALSE)))</f>
        <v/>
      </c>
      <c r="U1911" s="1"/>
      <c r="V1911" s="1"/>
      <c r="W1911" s="1"/>
      <c r="X1911" s="1" t="str">
        <f>IF($L1911="None","",IF(ISERROR(VLOOKUP($L1911,Info!$B$4:$B$266,1,FALSE)),"",IF(OR(W1911="Metallic Liquid Tight",W1911="Non-Metallic Liquid Tight",W1911="LSZH",W1911="Greenfield"),VLOOKUP($L1911,Info!$B$4:$L$266,7,FALSE),"N/A")))</f>
        <v/>
      </c>
      <c r="Y1911" s="1"/>
      <c r="Z1911" s="96" t="str">
        <f>IF($L1911="None","",IF(ISERROR(VLOOKUP($L1911,Info!$B$4:$B$266,1,FALSE)),"",VLOOKUP($L1911,Info!$B$4:$L$266,9,FALSE)))</f>
        <v/>
      </c>
      <c r="AA1911" s="96" t="str">
        <f>IF($L1911="None","",IF(ISERROR(VLOOKUP($L1911,Info!$B$4:$B$266,1,FALSE)),"",VLOOKUP($L1911,Info!$B$4:$L$266,8,FALSE)))</f>
        <v/>
      </c>
      <c r="AB1911" s="96" t="str">
        <f>IF($L1911="None","",IF(ISERROR(VLOOKUP($L1911,Info!$B$4:$B$266,1,FALSE)),"",VLOOKUP($L1911,Info!$B$4:$L$266,10,FALSE)))</f>
        <v/>
      </c>
      <c r="AC1911" s="1" t="str">
        <f>IF(W1911="SO Cable","Black,White",IF(O1911="","",IF(P1911="","",IF($J$12&lt;&gt;"ABC",IF(P1911&lt;="250",VLOOKUP(O1911,Info!$AZ$4:$BB$22,3,FALSE),VLOOKUP(O1911,Info!$AZ$23:$BB$39,3,FALSE)),IF(P1911&lt;="250",VLOOKUP(O1911,Info!$AO$4:$AQ$22,3,FALSE),VLOOKUP(O1911,Info!$AO$23:$AP$39,3,FALSE))))))</f>
        <v/>
      </c>
      <c r="AD1911" s="1"/>
      <c r="AE1911" s="1" t="str">
        <f>IF($L1911="None","",IF(ISERROR(VLOOKUP($L1911,Info!$B$4:$B$266,1,FALSE)),"",VLOOKUP($L1911,Info!$B$4:$L$266,4,FALSE)))</f>
        <v/>
      </c>
      <c r="AF1911" s="1" t="str">
        <f>IF($L1911="None","",IF(ISERROR(VLOOKUP($L1911,Info!$B$4:$B$266,1,FALSE)),"",VLOOKUP($L1911,Info!$B$4:$L$266,6,FALSE)))</f>
        <v/>
      </c>
      <c r="AG1911" s="1"/>
      <c r="AH1911" s="33" t="str" cm="1">
        <f t="array" ref="AH1911">IF(AND(L1911&lt;&gt;"",O1911&lt;&gt;"",R1911:S1911&lt;&gt;"",W1911:X1911&lt;&gt;"",Z1911:AA1911&lt;&gt;"",AC1911&lt;&gt;""),"Good","Bad")</f>
        <v>Bad</v>
      </c>
      <c r="AL1911" t="str" cm="1">
        <f t="array" ref="AL1911">IF(R1911&gt;0,_xlfn.IFS(COUNTIF($L$20:L1911,"&lt;&gt;")&lt;101,1,COUNTIF($L$20:L1911,"&lt;&gt;")&lt;201,2,COUNTIF($L$20:L1911,"&lt;&gt;")&lt;301,3,COUNTIF($L$20:L1911,"&lt;&gt;")&lt;401,4,COUNTIF($L$20:L1911,"&lt;&gt;")&lt;501,5,COUNTIF($L$20:L1911,"&lt;&gt;")&lt;601,6,COUNTIF($L$20:L1911,"&lt;&gt;")&lt;701,7,COUNTIF($L$20:L1911,"&lt;&gt;")&lt;801,8,COUNTIF($L$20:L1911,"&lt;&gt;")&lt;901,9,COUNTIF($L$20:L1911,"&lt;&gt;")&lt;1001,10,COUNTIF($L$20:L1911,"&lt;&gt;")&lt;1101,11,COUNTIF($L$20:L1911,"&lt;&gt;")&lt;1201,12,COUNTIF($L$20:L1911,"&lt;&gt;")&lt;1301,13,COUNTIF($L$20:L1911,"&lt;&gt;")&lt;1401,14,COUNTIF($L$20:L1911,"&lt;&gt;")&lt;1501,15,COUNTIF($L$20:L1911,"&lt;&gt;")&lt;1601,16,COUNTIF($L$20:L1911,"&lt;&gt;")&lt;1701,17,COUNTIF($L$20:L1911,"&lt;&gt;")&lt;1801,18,COUNTIF($L$20:L1911,"&lt;&gt;")&lt;1901,19,COUNTIF($L$20:L1911,"&lt;&gt;")&lt;2001,20,COUNTIF($L$20:L1911,"&lt;&gt;")&lt;2101,21,COUNTIF($L$20:L1911,"&lt;&gt;")&lt;2201,22,COUNTIF($L$20:L1911,"&lt;&gt;")&lt;2301,23,COUNTIF($L$20:L1911,"&lt;&gt;")&lt;2401,24,COUNTIF($L$20:L1911,"&lt;&gt;")&lt;2501,25,COUNTIF($L$20:L1911,"&lt;&gt;")&lt;2601,26,COUNTIF($L$20:L1911,"&lt;&gt;")&lt;2701,27,COUNTIF($L$20:L1911,"&lt;&gt;")&lt;2801,28,COUNTIF($L$20:L1911,"&lt;&gt;")&lt;2901,29,COUNTIF($L$20:L1911,"&lt;&gt;")&lt;3001,30),"")</f>
        <v/>
      </c>
      <c r="AM1911" t="str">
        <f t="shared" si="145"/>
        <v/>
      </c>
      <c r="AN1911" t="str">
        <f t="shared" si="149"/>
        <v/>
      </c>
      <c r="AP1911" t="str">
        <f t="shared" si="148"/>
        <v/>
      </c>
      <c r="AQ1911" t="str">
        <f>IF(AO1911="","",COUNTIFS(AM1911:$AM$3019,AO1911))</f>
        <v/>
      </c>
    </row>
    <row r="1912" spans="1:43" x14ac:dyDescent="0.25">
      <c r="A1912" s="6" t="str">
        <f>IF(COUNT($A$20:A1911)&lt;&gt;$B$4,IF(A1911="","",A1911+1),"")</f>
        <v/>
      </c>
      <c r="B1912" s="3"/>
      <c r="C1912" s="3"/>
      <c r="D1912" s="122"/>
      <c r="E1912" s="3"/>
      <c r="F1912" s="3"/>
      <c r="G1912" s="3"/>
      <c r="H1912" s="3"/>
      <c r="I1912" s="120"/>
      <c r="J1912" s="3"/>
      <c r="K1912" s="95" t="str" cm="1">
        <f t="array" ref="K1912">IF(OR($J$14 = "A",$J$14 = "B",$J$14 = "C"),IF(I1912="","",IF(LEN(I1912)&gt;2,_xlfn.IFS(ISNUMBER(SEARCH("_",I1912)),I1912,ISNUMBER(SEARCH(", ",I1912)),SUBSTITUTE(I1912,", ","_"),ISNUMBER(SEARCH("/ ",I1912)),SUBSTITUTE(I1912,"/ ","_"),ISNUMBER(SEARCH(",",I1912)),SUBSTITUTE(I1912,",","_"),ISNUMBER(SEARCH("/",I1912)),SUBSTITUTE(I1912,"/","_"),ISNUMBER(SEARCH("",I1912)),I1912),I1912)),IF(OR($J$14 = "J",$J$14 = "K"),"",IF(D1912="","",IF(LEN(D1912)&gt;2,_xlfn.IFS(ISNUMBER(SEARCH("_",D1912)),D1912,ISNUMBER(SEARCH(", ",D1912)),SUBSTITUTE(D1912,", ","_"),ISNUMBER(SEARCH("/ ",D1912)),SUBSTITUTE(D1912,"/ ","_"),ISNUMBER(SEARCH(",",D1912)),SUBSTITUTE(D1912,",","_"),ISNUMBER(SEARCH("/",D1912)),SUBSTITUTE(D1912,"/","_"),ISNUMBER(SEARCH("",D1912)),D1912),D1912))))</f>
        <v/>
      </c>
      <c r="L1912" s="1"/>
      <c r="M1912" s="1" t="str">
        <f t="shared" si="146"/>
        <v/>
      </c>
      <c r="N1912" s="94" t="str">
        <f>IF($L1912="None","",IF(ISERROR(VLOOKUP($L1912,Info!$B$4:$B$266,1,FALSE)),"",VLOOKUP($L1912,Info!$B$4:$L$266,5,FALSE)))</f>
        <v/>
      </c>
      <c r="O1912" s="94" t="str">
        <f>IF(K1912="","",IF(AND($J$12&lt;&gt;"ABC",N1912="3"),"BAC",IF(N1912="3","ABC",IF($J$12&lt;&gt;"ABC",IF($J$10="Standard",VLOOKUP(K1912,Info!$BE$4:$BF$481,2,FALSE),VLOOKUP(K1912,Info!$BI$4:$BJ$482,2,FALSE)),IF($J$10="Standard",VLOOKUP(K1912,Info!$AG$4:$AH$2994,2,FALSE),VLOOKUP(K1912,Info!$AK$4:$AL$2997,2,FALSE))))))</f>
        <v/>
      </c>
      <c r="P1912" s="94" t="str">
        <f>IF($L1912="None","",IF(ISERROR(VLOOKUP($L1912,Info!$B$4:$B$266,1,FALSE)),"",VLOOKUP($L1912,Info!$B$4:$L$266,3,FALSE)))</f>
        <v/>
      </c>
      <c r="Q1912" s="96" t="str">
        <f>IF($L1912="None","",IF(ISERROR(VLOOKUP($L1912,Info!$B$4:$B$266,1,FALSE)),"",VLOOKUP($L1912,Info!$B$4:$L$266,4,FALSE)))</f>
        <v/>
      </c>
      <c r="R1912" s="1"/>
      <c r="S1912" s="6" t="str">
        <f t="shared" si="147"/>
        <v/>
      </c>
      <c r="T1912" s="6" t="str">
        <f>IF($L1912="None","",IF(ISERROR(VLOOKUP($L1912,Info!$B$4:$B$266,1,FALSE)),"",VLOOKUP($L1912,Info!$B$4:$L$266,11,FALSE)))</f>
        <v/>
      </c>
      <c r="U1912" s="1"/>
      <c r="V1912" s="1"/>
      <c r="W1912" s="1"/>
      <c r="X1912" s="1" t="str">
        <f>IF($L1912="None","",IF(ISERROR(VLOOKUP($L1912,Info!$B$4:$B$266,1,FALSE)),"",IF(OR(W1912="Metallic Liquid Tight",W1912="Non-Metallic Liquid Tight",W1912="LSZH",W1912="Greenfield"),VLOOKUP($L1912,Info!$B$4:$L$266,7,FALSE),"N/A")))</f>
        <v/>
      </c>
      <c r="Y1912" s="1"/>
      <c r="Z1912" s="96" t="str">
        <f>IF($L1912="None","",IF(ISERROR(VLOOKUP($L1912,Info!$B$4:$B$266,1,FALSE)),"",VLOOKUP($L1912,Info!$B$4:$L$266,9,FALSE)))</f>
        <v/>
      </c>
      <c r="AA1912" s="96" t="str">
        <f>IF($L1912="None","",IF(ISERROR(VLOOKUP($L1912,Info!$B$4:$B$266,1,FALSE)),"",VLOOKUP($L1912,Info!$B$4:$L$266,8,FALSE)))</f>
        <v/>
      </c>
      <c r="AB1912" s="96" t="str">
        <f>IF($L1912="None","",IF(ISERROR(VLOOKUP($L1912,Info!$B$4:$B$266,1,FALSE)),"",VLOOKUP($L1912,Info!$B$4:$L$266,10,FALSE)))</f>
        <v/>
      </c>
      <c r="AC1912" s="1" t="str">
        <f>IF(W1912="SO Cable","Black,White",IF(O1912="","",IF(P1912="","",IF($J$12&lt;&gt;"ABC",IF(P1912&lt;="250",VLOOKUP(O1912,Info!$AZ$4:$BB$22,3,FALSE),VLOOKUP(O1912,Info!$AZ$23:$BB$39,3,FALSE)),IF(P1912&lt;="250",VLOOKUP(O1912,Info!$AO$4:$AQ$22,3,FALSE),VLOOKUP(O1912,Info!$AO$23:$AP$39,3,FALSE))))))</f>
        <v/>
      </c>
      <c r="AD1912" s="1"/>
      <c r="AE1912" s="1" t="str">
        <f>IF($L1912="None","",IF(ISERROR(VLOOKUP($L1912,Info!$B$4:$B$266,1,FALSE)),"",VLOOKUP($L1912,Info!$B$4:$L$266,4,FALSE)))</f>
        <v/>
      </c>
      <c r="AF1912" s="1" t="str">
        <f>IF($L1912="None","",IF(ISERROR(VLOOKUP($L1912,Info!$B$4:$B$266,1,FALSE)),"",VLOOKUP($L1912,Info!$B$4:$L$266,6,FALSE)))</f>
        <v/>
      </c>
      <c r="AG1912" s="1"/>
      <c r="AH1912" s="33" t="str" cm="1">
        <f t="array" ref="AH1912">IF(AND(L1912&lt;&gt;"",O1912&lt;&gt;"",R1912:S1912&lt;&gt;"",W1912:X1912&lt;&gt;"",Z1912:AA1912&lt;&gt;"",AC1912&lt;&gt;""),"Good","Bad")</f>
        <v>Bad</v>
      </c>
      <c r="AL1912" t="str" cm="1">
        <f t="array" ref="AL1912">IF(R1912&gt;0,_xlfn.IFS(COUNTIF($L$20:L1912,"&lt;&gt;")&lt;101,1,COUNTIF($L$20:L1912,"&lt;&gt;")&lt;201,2,COUNTIF($L$20:L1912,"&lt;&gt;")&lt;301,3,COUNTIF($L$20:L1912,"&lt;&gt;")&lt;401,4,COUNTIF($L$20:L1912,"&lt;&gt;")&lt;501,5,COUNTIF($L$20:L1912,"&lt;&gt;")&lt;601,6,COUNTIF($L$20:L1912,"&lt;&gt;")&lt;701,7,COUNTIF($L$20:L1912,"&lt;&gt;")&lt;801,8,COUNTIF($L$20:L1912,"&lt;&gt;")&lt;901,9,COUNTIF($L$20:L1912,"&lt;&gt;")&lt;1001,10,COUNTIF($L$20:L1912,"&lt;&gt;")&lt;1101,11,COUNTIF($L$20:L1912,"&lt;&gt;")&lt;1201,12,COUNTIF($L$20:L1912,"&lt;&gt;")&lt;1301,13,COUNTIF($L$20:L1912,"&lt;&gt;")&lt;1401,14,COUNTIF($L$20:L1912,"&lt;&gt;")&lt;1501,15,COUNTIF($L$20:L1912,"&lt;&gt;")&lt;1601,16,COUNTIF($L$20:L1912,"&lt;&gt;")&lt;1701,17,COUNTIF($L$20:L1912,"&lt;&gt;")&lt;1801,18,COUNTIF($L$20:L1912,"&lt;&gt;")&lt;1901,19,COUNTIF($L$20:L1912,"&lt;&gt;")&lt;2001,20,COUNTIF($L$20:L1912,"&lt;&gt;")&lt;2101,21,COUNTIF($L$20:L1912,"&lt;&gt;")&lt;2201,22,COUNTIF($L$20:L1912,"&lt;&gt;")&lt;2301,23,COUNTIF($L$20:L1912,"&lt;&gt;")&lt;2401,24,COUNTIF($L$20:L1912,"&lt;&gt;")&lt;2501,25,COUNTIF($L$20:L1912,"&lt;&gt;")&lt;2601,26,COUNTIF($L$20:L1912,"&lt;&gt;")&lt;2701,27,COUNTIF($L$20:L1912,"&lt;&gt;")&lt;2801,28,COUNTIF($L$20:L1912,"&lt;&gt;")&lt;2901,29,COUNTIF($L$20:L1912,"&lt;&gt;")&lt;3001,30),"")</f>
        <v/>
      </c>
      <c r="AM1912" t="str">
        <f t="shared" si="145"/>
        <v/>
      </c>
      <c r="AN1912" t="str">
        <f t="shared" si="149"/>
        <v/>
      </c>
      <c r="AP1912" t="str">
        <f t="shared" si="148"/>
        <v/>
      </c>
      <c r="AQ1912" t="str">
        <f>IF(AO1912="","",COUNTIFS(AM1912:$AM$3019,AO1912))</f>
        <v/>
      </c>
    </row>
    <row r="1913" spans="1:43" x14ac:dyDescent="0.25">
      <c r="A1913" s="6" t="str">
        <f>IF(COUNT($A$20:A1912)&lt;&gt;$B$4,IF(A1912="","",A1912+1),"")</f>
        <v/>
      </c>
      <c r="B1913" s="3"/>
      <c r="C1913" s="3"/>
      <c r="D1913" s="122"/>
      <c r="E1913" s="3"/>
      <c r="F1913" s="3"/>
      <c r="G1913" s="3"/>
      <c r="H1913" s="3"/>
      <c r="I1913" s="120"/>
      <c r="J1913" s="3"/>
      <c r="K1913" s="95" t="str" cm="1">
        <f t="array" ref="K1913">IF(OR($J$14 = "A",$J$14 = "B",$J$14 = "C"),IF(I1913="","",IF(LEN(I1913)&gt;2,_xlfn.IFS(ISNUMBER(SEARCH("_",I1913)),I1913,ISNUMBER(SEARCH(", ",I1913)),SUBSTITUTE(I1913,", ","_"),ISNUMBER(SEARCH("/ ",I1913)),SUBSTITUTE(I1913,"/ ","_"),ISNUMBER(SEARCH(",",I1913)),SUBSTITUTE(I1913,",","_"),ISNUMBER(SEARCH("/",I1913)),SUBSTITUTE(I1913,"/","_"),ISNUMBER(SEARCH("",I1913)),I1913),I1913)),IF(OR($J$14 = "J",$J$14 = "K"),"",IF(D1913="","",IF(LEN(D1913)&gt;2,_xlfn.IFS(ISNUMBER(SEARCH("_",D1913)),D1913,ISNUMBER(SEARCH(", ",D1913)),SUBSTITUTE(D1913,", ","_"),ISNUMBER(SEARCH("/ ",D1913)),SUBSTITUTE(D1913,"/ ","_"),ISNUMBER(SEARCH(",",D1913)),SUBSTITUTE(D1913,",","_"),ISNUMBER(SEARCH("/",D1913)),SUBSTITUTE(D1913,"/","_"),ISNUMBER(SEARCH("",D1913)),D1913),D1913))))</f>
        <v/>
      </c>
      <c r="L1913" s="1"/>
      <c r="M1913" s="1" t="str">
        <f t="shared" si="146"/>
        <v/>
      </c>
      <c r="N1913" s="94" t="str">
        <f>IF($L1913="None","",IF(ISERROR(VLOOKUP($L1913,Info!$B$4:$B$266,1,FALSE)),"",VLOOKUP($L1913,Info!$B$4:$L$266,5,FALSE)))</f>
        <v/>
      </c>
      <c r="O1913" s="94" t="str">
        <f>IF(K1913="","",IF(AND($J$12&lt;&gt;"ABC",N1913="3"),"BAC",IF(N1913="3","ABC",IF($J$12&lt;&gt;"ABC",IF($J$10="Standard",VLOOKUP(K1913,Info!$BE$4:$BF$481,2,FALSE),VLOOKUP(K1913,Info!$BI$4:$BJ$482,2,FALSE)),IF($J$10="Standard",VLOOKUP(K1913,Info!$AG$4:$AH$2994,2,FALSE),VLOOKUP(K1913,Info!$AK$4:$AL$2997,2,FALSE))))))</f>
        <v/>
      </c>
      <c r="P1913" s="94" t="str">
        <f>IF($L1913="None","",IF(ISERROR(VLOOKUP($L1913,Info!$B$4:$B$266,1,FALSE)),"",VLOOKUP($L1913,Info!$B$4:$L$266,3,FALSE)))</f>
        <v/>
      </c>
      <c r="Q1913" s="96" t="str">
        <f>IF($L1913="None","",IF(ISERROR(VLOOKUP($L1913,Info!$B$4:$B$266,1,FALSE)),"",VLOOKUP($L1913,Info!$B$4:$L$266,4,FALSE)))</f>
        <v/>
      </c>
      <c r="R1913" s="1"/>
      <c r="S1913" s="6" t="str">
        <f t="shared" si="147"/>
        <v/>
      </c>
      <c r="T1913" s="6" t="str">
        <f>IF($L1913="None","",IF(ISERROR(VLOOKUP($L1913,Info!$B$4:$B$266,1,FALSE)),"",VLOOKUP($L1913,Info!$B$4:$L$266,11,FALSE)))</f>
        <v/>
      </c>
      <c r="U1913" s="1"/>
      <c r="V1913" s="1"/>
      <c r="W1913" s="1"/>
      <c r="X1913" s="1" t="str">
        <f>IF($L1913="None","",IF(ISERROR(VLOOKUP($L1913,Info!$B$4:$B$266,1,FALSE)),"",IF(OR(W1913="Metallic Liquid Tight",W1913="Non-Metallic Liquid Tight",W1913="LSZH",W1913="Greenfield"),VLOOKUP($L1913,Info!$B$4:$L$266,7,FALSE),"N/A")))</f>
        <v/>
      </c>
      <c r="Y1913" s="1"/>
      <c r="Z1913" s="96" t="str">
        <f>IF($L1913="None","",IF(ISERROR(VLOOKUP($L1913,Info!$B$4:$B$266,1,FALSE)),"",VLOOKUP($L1913,Info!$B$4:$L$266,9,FALSE)))</f>
        <v/>
      </c>
      <c r="AA1913" s="96" t="str">
        <f>IF($L1913="None","",IF(ISERROR(VLOOKUP($L1913,Info!$B$4:$B$266,1,FALSE)),"",VLOOKUP($L1913,Info!$B$4:$L$266,8,FALSE)))</f>
        <v/>
      </c>
      <c r="AB1913" s="96" t="str">
        <f>IF($L1913="None","",IF(ISERROR(VLOOKUP($L1913,Info!$B$4:$B$266,1,FALSE)),"",VLOOKUP($L1913,Info!$B$4:$L$266,10,FALSE)))</f>
        <v/>
      </c>
      <c r="AC1913" s="1" t="str">
        <f>IF(W1913="SO Cable","Black,White",IF(O1913="","",IF(P1913="","",IF($J$12&lt;&gt;"ABC",IF(P1913&lt;="250",VLOOKUP(O1913,Info!$AZ$4:$BB$22,3,FALSE),VLOOKUP(O1913,Info!$AZ$23:$BB$39,3,FALSE)),IF(P1913&lt;="250",VLOOKUP(O1913,Info!$AO$4:$AQ$22,3,FALSE),VLOOKUP(O1913,Info!$AO$23:$AP$39,3,FALSE))))))</f>
        <v/>
      </c>
      <c r="AD1913" s="1"/>
      <c r="AE1913" s="1" t="str">
        <f>IF($L1913="None","",IF(ISERROR(VLOOKUP($L1913,Info!$B$4:$B$266,1,FALSE)),"",VLOOKUP($L1913,Info!$B$4:$L$266,4,FALSE)))</f>
        <v/>
      </c>
      <c r="AF1913" s="1" t="str">
        <f>IF($L1913="None","",IF(ISERROR(VLOOKUP($L1913,Info!$B$4:$B$266,1,FALSE)),"",VLOOKUP($L1913,Info!$B$4:$L$266,6,FALSE)))</f>
        <v/>
      </c>
      <c r="AG1913" s="1"/>
      <c r="AH1913" s="33" t="str" cm="1">
        <f t="array" ref="AH1913">IF(AND(L1913&lt;&gt;"",O1913&lt;&gt;"",R1913:S1913&lt;&gt;"",W1913:X1913&lt;&gt;"",Z1913:AA1913&lt;&gt;"",AC1913&lt;&gt;""),"Good","Bad")</f>
        <v>Bad</v>
      </c>
      <c r="AL1913" t="str" cm="1">
        <f t="array" ref="AL1913">IF(R1913&gt;0,_xlfn.IFS(COUNTIF($L$20:L1913,"&lt;&gt;")&lt;101,1,COUNTIF($L$20:L1913,"&lt;&gt;")&lt;201,2,COUNTIF($L$20:L1913,"&lt;&gt;")&lt;301,3,COUNTIF($L$20:L1913,"&lt;&gt;")&lt;401,4,COUNTIF($L$20:L1913,"&lt;&gt;")&lt;501,5,COUNTIF($L$20:L1913,"&lt;&gt;")&lt;601,6,COUNTIF($L$20:L1913,"&lt;&gt;")&lt;701,7,COUNTIF($L$20:L1913,"&lt;&gt;")&lt;801,8,COUNTIF($L$20:L1913,"&lt;&gt;")&lt;901,9,COUNTIF($L$20:L1913,"&lt;&gt;")&lt;1001,10,COUNTIF($L$20:L1913,"&lt;&gt;")&lt;1101,11,COUNTIF($L$20:L1913,"&lt;&gt;")&lt;1201,12,COUNTIF($L$20:L1913,"&lt;&gt;")&lt;1301,13,COUNTIF($L$20:L1913,"&lt;&gt;")&lt;1401,14,COUNTIF($L$20:L1913,"&lt;&gt;")&lt;1501,15,COUNTIF($L$20:L1913,"&lt;&gt;")&lt;1601,16,COUNTIF($L$20:L1913,"&lt;&gt;")&lt;1701,17,COUNTIF($L$20:L1913,"&lt;&gt;")&lt;1801,18,COUNTIF($L$20:L1913,"&lt;&gt;")&lt;1901,19,COUNTIF($L$20:L1913,"&lt;&gt;")&lt;2001,20,COUNTIF($L$20:L1913,"&lt;&gt;")&lt;2101,21,COUNTIF($L$20:L1913,"&lt;&gt;")&lt;2201,22,COUNTIF($L$20:L1913,"&lt;&gt;")&lt;2301,23,COUNTIF($L$20:L1913,"&lt;&gt;")&lt;2401,24,COUNTIF($L$20:L1913,"&lt;&gt;")&lt;2501,25,COUNTIF($L$20:L1913,"&lt;&gt;")&lt;2601,26,COUNTIF($L$20:L1913,"&lt;&gt;")&lt;2701,27,COUNTIF($L$20:L1913,"&lt;&gt;")&lt;2801,28,COUNTIF($L$20:L1913,"&lt;&gt;")&lt;2901,29,COUNTIF($L$20:L1913,"&lt;&gt;")&lt;3001,30),"")</f>
        <v/>
      </c>
      <c r="AM1913" t="str">
        <f t="shared" si="145"/>
        <v/>
      </c>
      <c r="AN1913" t="str">
        <f t="shared" si="149"/>
        <v/>
      </c>
      <c r="AP1913" t="str">
        <f t="shared" si="148"/>
        <v/>
      </c>
      <c r="AQ1913" t="str">
        <f>IF(AO1913="","",COUNTIFS(AM1913:$AM$3019,AO1913))</f>
        <v/>
      </c>
    </row>
    <row r="1914" spans="1:43" x14ac:dyDescent="0.25">
      <c r="A1914" s="6" t="str">
        <f>IF(COUNT($A$20:A1913)&lt;&gt;$B$4,IF(A1913="","",A1913+1),"")</f>
        <v/>
      </c>
      <c r="B1914" s="3"/>
      <c r="C1914" s="3"/>
      <c r="D1914" s="122"/>
      <c r="E1914" s="3"/>
      <c r="F1914" s="3"/>
      <c r="G1914" s="3"/>
      <c r="H1914" s="3"/>
      <c r="I1914" s="120"/>
      <c r="J1914" s="3"/>
      <c r="K1914" s="95" t="str" cm="1">
        <f t="array" ref="K1914">IF(OR($J$14 = "A",$J$14 = "B",$J$14 = "C"),IF(I1914="","",IF(LEN(I1914)&gt;2,_xlfn.IFS(ISNUMBER(SEARCH("_",I1914)),I1914,ISNUMBER(SEARCH(", ",I1914)),SUBSTITUTE(I1914,", ","_"),ISNUMBER(SEARCH("/ ",I1914)),SUBSTITUTE(I1914,"/ ","_"),ISNUMBER(SEARCH(",",I1914)),SUBSTITUTE(I1914,",","_"),ISNUMBER(SEARCH("/",I1914)),SUBSTITUTE(I1914,"/","_"),ISNUMBER(SEARCH("",I1914)),I1914),I1914)),IF(OR($J$14 = "J",$J$14 = "K"),"",IF(D1914="","",IF(LEN(D1914)&gt;2,_xlfn.IFS(ISNUMBER(SEARCH("_",D1914)),D1914,ISNUMBER(SEARCH(", ",D1914)),SUBSTITUTE(D1914,", ","_"),ISNUMBER(SEARCH("/ ",D1914)),SUBSTITUTE(D1914,"/ ","_"),ISNUMBER(SEARCH(",",D1914)),SUBSTITUTE(D1914,",","_"),ISNUMBER(SEARCH("/",D1914)),SUBSTITUTE(D1914,"/","_"),ISNUMBER(SEARCH("",D1914)),D1914),D1914))))</f>
        <v/>
      </c>
      <c r="L1914" s="1"/>
      <c r="M1914" s="1" t="str">
        <f t="shared" si="146"/>
        <v/>
      </c>
      <c r="N1914" s="94" t="str">
        <f>IF($L1914="None","",IF(ISERROR(VLOOKUP($L1914,Info!$B$4:$B$266,1,FALSE)),"",VLOOKUP($L1914,Info!$B$4:$L$266,5,FALSE)))</f>
        <v/>
      </c>
      <c r="O1914" s="94" t="str">
        <f>IF(K1914="","",IF(AND($J$12&lt;&gt;"ABC",N1914="3"),"BAC",IF(N1914="3","ABC",IF($J$12&lt;&gt;"ABC",IF($J$10="Standard",VLOOKUP(K1914,Info!$BE$4:$BF$481,2,FALSE),VLOOKUP(K1914,Info!$BI$4:$BJ$482,2,FALSE)),IF($J$10="Standard",VLOOKUP(K1914,Info!$AG$4:$AH$2994,2,FALSE),VLOOKUP(K1914,Info!$AK$4:$AL$2997,2,FALSE))))))</f>
        <v/>
      </c>
      <c r="P1914" s="94" t="str">
        <f>IF($L1914="None","",IF(ISERROR(VLOOKUP($L1914,Info!$B$4:$B$266,1,FALSE)),"",VLOOKUP($L1914,Info!$B$4:$L$266,3,FALSE)))</f>
        <v/>
      </c>
      <c r="Q1914" s="96" t="str">
        <f>IF($L1914="None","",IF(ISERROR(VLOOKUP($L1914,Info!$B$4:$B$266,1,FALSE)),"",VLOOKUP($L1914,Info!$B$4:$L$266,4,FALSE)))</f>
        <v/>
      </c>
      <c r="R1914" s="1"/>
      <c r="S1914" s="6" t="str">
        <f t="shared" si="147"/>
        <v/>
      </c>
      <c r="T1914" s="6" t="str">
        <f>IF($L1914="None","",IF(ISERROR(VLOOKUP($L1914,Info!$B$4:$B$266,1,FALSE)),"",VLOOKUP($L1914,Info!$B$4:$L$266,11,FALSE)))</f>
        <v/>
      </c>
      <c r="U1914" s="1"/>
      <c r="V1914" s="1"/>
      <c r="W1914" s="1"/>
      <c r="X1914" s="1" t="str">
        <f>IF($L1914="None","",IF(ISERROR(VLOOKUP($L1914,Info!$B$4:$B$266,1,FALSE)),"",IF(OR(W1914="Metallic Liquid Tight",W1914="Non-Metallic Liquid Tight",W1914="LSZH",W1914="Greenfield"),VLOOKUP($L1914,Info!$B$4:$L$266,7,FALSE),"N/A")))</f>
        <v/>
      </c>
      <c r="Y1914" s="1"/>
      <c r="Z1914" s="96" t="str">
        <f>IF($L1914="None","",IF(ISERROR(VLOOKUP($L1914,Info!$B$4:$B$266,1,FALSE)),"",VLOOKUP($L1914,Info!$B$4:$L$266,9,FALSE)))</f>
        <v/>
      </c>
      <c r="AA1914" s="96" t="str">
        <f>IF($L1914="None","",IF(ISERROR(VLOOKUP($L1914,Info!$B$4:$B$266,1,FALSE)),"",VLOOKUP($L1914,Info!$B$4:$L$266,8,FALSE)))</f>
        <v/>
      </c>
      <c r="AB1914" s="96" t="str">
        <f>IF($L1914="None","",IF(ISERROR(VLOOKUP($L1914,Info!$B$4:$B$266,1,FALSE)),"",VLOOKUP($L1914,Info!$B$4:$L$266,10,FALSE)))</f>
        <v/>
      </c>
      <c r="AC1914" s="1" t="str">
        <f>IF(W1914="SO Cable","Black,White",IF(O1914="","",IF(P1914="","",IF($J$12&lt;&gt;"ABC",IF(P1914&lt;="250",VLOOKUP(O1914,Info!$AZ$4:$BB$22,3,FALSE),VLOOKUP(O1914,Info!$AZ$23:$BB$39,3,FALSE)),IF(P1914&lt;="250",VLOOKUP(O1914,Info!$AO$4:$AQ$22,3,FALSE),VLOOKUP(O1914,Info!$AO$23:$AP$39,3,FALSE))))))</f>
        <v/>
      </c>
      <c r="AD1914" s="1"/>
      <c r="AE1914" s="1" t="str">
        <f>IF($L1914="None","",IF(ISERROR(VLOOKUP($L1914,Info!$B$4:$B$266,1,FALSE)),"",VLOOKUP($L1914,Info!$B$4:$L$266,4,FALSE)))</f>
        <v/>
      </c>
      <c r="AF1914" s="1" t="str">
        <f>IF($L1914="None","",IF(ISERROR(VLOOKUP($L1914,Info!$B$4:$B$266,1,FALSE)),"",VLOOKUP($L1914,Info!$B$4:$L$266,6,FALSE)))</f>
        <v/>
      </c>
      <c r="AG1914" s="1"/>
      <c r="AH1914" s="33" t="str" cm="1">
        <f t="array" ref="AH1914">IF(AND(L1914&lt;&gt;"",O1914&lt;&gt;"",R1914:S1914&lt;&gt;"",W1914:X1914&lt;&gt;"",Z1914:AA1914&lt;&gt;"",AC1914&lt;&gt;""),"Good","Bad")</f>
        <v>Bad</v>
      </c>
      <c r="AL1914" t="str" cm="1">
        <f t="array" ref="AL1914">IF(R1914&gt;0,_xlfn.IFS(COUNTIF($L$20:L1914,"&lt;&gt;")&lt;101,1,COUNTIF($L$20:L1914,"&lt;&gt;")&lt;201,2,COUNTIF($L$20:L1914,"&lt;&gt;")&lt;301,3,COUNTIF($L$20:L1914,"&lt;&gt;")&lt;401,4,COUNTIF($L$20:L1914,"&lt;&gt;")&lt;501,5,COUNTIF($L$20:L1914,"&lt;&gt;")&lt;601,6,COUNTIF($L$20:L1914,"&lt;&gt;")&lt;701,7,COUNTIF($L$20:L1914,"&lt;&gt;")&lt;801,8,COUNTIF($L$20:L1914,"&lt;&gt;")&lt;901,9,COUNTIF($L$20:L1914,"&lt;&gt;")&lt;1001,10,COUNTIF($L$20:L1914,"&lt;&gt;")&lt;1101,11,COUNTIF($L$20:L1914,"&lt;&gt;")&lt;1201,12,COUNTIF($L$20:L1914,"&lt;&gt;")&lt;1301,13,COUNTIF($L$20:L1914,"&lt;&gt;")&lt;1401,14,COUNTIF($L$20:L1914,"&lt;&gt;")&lt;1501,15,COUNTIF($L$20:L1914,"&lt;&gt;")&lt;1601,16,COUNTIF($L$20:L1914,"&lt;&gt;")&lt;1701,17,COUNTIF($L$20:L1914,"&lt;&gt;")&lt;1801,18,COUNTIF($L$20:L1914,"&lt;&gt;")&lt;1901,19,COUNTIF($L$20:L1914,"&lt;&gt;")&lt;2001,20,COUNTIF($L$20:L1914,"&lt;&gt;")&lt;2101,21,COUNTIF($L$20:L1914,"&lt;&gt;")&lt;2201,22,COUNTIF($L$20:L1914,"&lt;&gt;")&lt;2301,23,COUNTIF($L$20:L1914,"&lt;&gt;")&lt;2401,24,COUNTIF($L$20:L1914,"&lt;&gt;")&lt;2501,25,COUNTIF($L$20:L1914,"&lt;&gt;")&lt;2601,26,COUNTIF($L$20:L1914,"&lt;&gt;")&lt;2701,27,COUNTIF($L$20:L1914,"&lt;&gt;")&lt;2801,28,COUNTIF($L$20:L1914,"&lt;&gt;")&lt;2901,29,COUNTIF($L$20:L1914,"&lt;&gt;")&lt;3001,30),"")</f>
        <v/>
      </c>
      <c r="AM1914" t="str">
        <f t="shared" si="145"/>
        <v/>
      </c>
      <c r="AN1914" t="str">
        <f t="shared" si="149"/>
        <v/>
      </c>
      <c r="AP1914" t="str">
        <f t="shared" si="148"/>
        <v/>
      </c>
      <c r="AQ1914" t="str">
        <f>IF(AO1914="","",COUNTIFS(AM1914:$AM$3019,AO1914))</f>
        <v/>
      </c>
    </row>
    <row r="1915" spans="1:43" x14ac:dyDescent="0.25">
      <c r="A1915" s="6" t="str">
        <f>IF(COUNT($A$20:A1914)&lt;&gt;$B$4,IF(A1914="","",A1914+1),"")</f>
        <v/>
      </c>
      <c r="B1915" s="3"/>
      <c r="C1915" s="3"/>
      <c r="D1915" s="122"/>
      <c r="E1915" s="3"/>
      <c r="F1915" s="3"/>
      <c r="G1915" s="3"/>
      <c r="H1915" s="3"/>
      <c r="I1915" s="120"/>
      <c r="J1915" s="3"/>
      <c r="K1915" s="95" t="str" cm="1">
        <f t="array" ref="K1915">IF(OR($J$14 = "A",$J$14 = "B",$J$14 = "C"),IF(I1915="","",IF(LEN(I1915)&gt;2,_xlfn.IFS(ISNUMBER(SEARCH("_",I1915)),I1915,ISNUMBER(SEARCH(", ",I1915)),SUBSTITUTE(I1915,", ","_"),ISNUMBER(SEARCH("/ ",I1915)),SUBSTITUTE(I1915,"/ ","_"),ISNUMBER(SEARCH(",",I1915)),SUBSTITUTE(I1915,",","_"),ISNUMBER(SEARCH("/",I1915)),SUBSTITUTE(I1915,"/","_"),ISNUMBER(SEARCH("",I1915)),I1915),I1915)),IF(OR($J$14 = "J",$J$14 = "K"),"",IF(D1915="","",IF(LEN(D1915)&gt;2,_xlfn.IFS(ISNUMBER(SEARCH("_",D1915)),D1915,ISNUMBER(SEARCH(", ",D1915)),SUBSTITUTE(D1915,", ","_"),ISNUMBER(SEARCH("/ ",D1915)),SUBSTITUTE(D1915,"/ ","_"),ISNUMBER(SEARCH(",",D1915)),SUBSTITUTE(D1915,",","_"),ISNUMBER(SEARCH("/",D1915)),SUBSTITUTE(D1915,"/","_"),ISNUMBER(SEARCH("",D1915)),D1915),D1915))))</f>
        <v/>
      </c>
      <c r="L1915" s="1"/>
      <c r="M1915" s="1" t="str">
        <f t="shared" si="146"/>
        <v/>
      </c>
      <c r="N1915" s="94" t="str">
        <f>IF($L1915="None","",IF(ISERROR(VLOOKUP($L1915,Info!$B$4:$B$266,1,FALSE)),"",VLOOKUP($L1915,Info!$B$4:$L$266,5,FALSE)))</f>
        <v/>
      </c>
      <c r="O1915" s="94" t="str">
        <f>IF(K1915="","",IF(AND($J$12&lt;&gt;"ABC",N1915="3"),"BAC",IF(N1915="3","ABC",IF($J$12&lt;&gt;"ABC",IF($J$10="Standard",VLOOKUP(K1915,Info!$BE$4:$BF$481,2,FALSE),VLOOKUP(K1915,Info!$BI$4:$BJ$482,2,FALSE)),IF($J$10="Standard",VLOOKUP(K1915,Info!$AG$4:$AH$2994,2,FALSE),VLOOKUP(K1915,Info!$AK$4:$AL$2997,2,FALSE))))))</f>
        <v/>
      </c>
      <c r="P1915" s="94" t="str">
        <f>IF($L1915="None","",IF(ISERROR(VLOOKUP($L1915,Info!$B$4:$B$266,1,FALSE)),"",VLOOKUP($L1915,Info!$B$4:$L$266,3,FALSE)))</f>
        <v/>
      </c>
      <c r="Q1915" s="96" t="str">
        <f>IF($L1915="None","",IF(ISERROR(VLOOKUP($L1915,Info!$B$4:$B$266,1,FALSE)),"",VLOOKUP($L1915,Info!$B$4:$L$266,4,FALSE)))</f>
        <v/>
      </c>
      <c r="R1915" s="1"/>
      <c r="S1915" s="6" t="str">
        <f t="shared" si="147"/>
        <v/>
      </c>
      <c r="T1915" s="6" t="str">
        <f>IF($L1915="None","",IF(ISERROR(VLOOKUP($L1915,Info!$B$4:$B$266,1,FALSE)),"",VLOOKUP($L1915,Info!$B$4:$L$266,11,FALSE)))</f>
        <v/>
      </c>
      <c r="U1915" s="1"/>
      <c r="V1915" s="1"/>
      <c r="W1915" s="1"/>
      <c r="X1915" s="1" t="str">
        <f>IF($L1915="None","",IF(ISERROR(VLOOKUP($L1915,Info!$B$4:$B$266,1,FALSE)),"",IF(OR(W1915="Metallic Liquid Tight",W1915="Non-Metallic Liquid Tight",W1915="LSZH",W1915="Greenfield"),VLOOKUP($L1915,Info!$B$4:$L$266,7,FALSE),"N/A")))</f>
        <v/>
      </c>
      <c r="Y1915" s="1"/>
      <c r="Z1915" s="96" t="str">
        <f>IF($L1915="None","",IF(ISERROR(VLOOKUP($L1915,Info!$B$4:$B$266,1,FALSE)),"",VLOOKUP($L1915,Info!$B$4:$L$266,9,FALSE)))</f>
        <v/>
      </c>
      <c r="AA1915" s="96" t="str">
        <f>IF($L1915="None","",IF(ISERROR(VLOOKUP($L1915,Info!$B$4:$B$266,1,FALSE)),"",VLOOKUP($L1915,Info!$B$4:$L$266,8,FALSE)))</f>
        <v/>
      </c>
      <c r="AB1915" s="96" t="str">
        <f>IF($L1915="None","",IF(ISERROR(VLOOKUP($L1915,Info!$B$4:$B$266,1,FALSE)),"",VLOOKUP($L1915,Info!$B$4:$L$266,10,FALSE)))</f>
        <v/>
      </c>
      <c r="AC1915" s="1" t="str">
        <f>IF(W1915="SO Cable","Black,White",IF(O1915="","",IF(P1915="","",IF($J$12&lt;&gt;"ABC",IF(P1915&lt;="250",VLOOKUP(O1915,Info!$AZ$4:$BB$22,3,FALSE),VLOOKUP(O1915,Info!$AZ$23:$BB$39,3,FALSE)),IF(P1915&lt;="250",VLOOKUP(O1915,Info!$AO$4:$AQ$22,3,FALSE),VLOOKUP(O1915,Info!$AO$23:$AP$39,3,FALSE))))))</f>
        <v/>
      </c>
      <c r="AD1915" s="1"/>
      <c r="AE1915" s="1" t="str">
        <f>IF($L1915="None","",IF(ISERROR(VLOOKUP($L1915,Info!$B$4:$B$266,1,FALSE)),"",VLOOKUP($L1915,Info!$B$4:$L$266,4,FALSE)))</f>
        <v/>
      </c>
      <c r="AF1915" s="1" t="str">
        <f>IF($L1915="None","",IF(ISERROR(VLOOKUP($L1915,Info!$B$4:$B$266,1,FALSE)),"",VLOOKUP($L1915,Info!$B$4:$L$266,6,FALSE)))</f>
        <v/>
      </c>
      <c r="AG1915" s="1"/>
      <c r="AH1915" s="33" t="str" cm="1">
        <f t="array" ref="AH1915">IF(AND(L1915&lt;&gt;"",O1915&lt;&gt;"",R1915:S1915&lt;&gt;"",W1915:X1915&lt;&gt;"",Z1915:AA1915&lt;&gt;"",AC1915&lt;&gt;""),"Good","Bad")</f>
        <v>Bad</v>
      </c>
      <c r="AL1915" t="str" cm="1">
        <f t="array" ref="AL1915">IF(R1915&gt;0,_xlfn.IFS(COUNTIF($L$20:L1915,"&lt;&gt;")&lt;101,1,COUNTIF($L$20:L1915,"&lt;&gt;")&lt;201,2,COUNTIF($L$20:L1915,"&lt;&gt;")&lt;301,3,COUNTIF($L$20:L1915,"&lt;&gt;")&lt;401,4,COUNTIF($L$20:L1915,"&lt;&gt;")&lt;501,5,COUNTIF($L$20:L1915,"&lt;&gt;")&lt;601,6,COUNTIF($L$20:L1915,"&lt;&gt;")&lt;701,7,COUNTIF($L$20:L1915,"&lt;&gt;")&lt;801,8,COUNTIF($L$20:L1915,"&lt;&gt;")&lt;901,9,COUNTIF($L$20:L1915,"&lt;&gt;")&lt;1001,10,COUNTIF($L$20:L1915,"&lt;&gt;")&lt;1101,11,COUNTIF($L$20:L1915,"&lt;&gt;")&lt;1201,12,COUNTIF($L$20:L1915,"&lt;&gt;")&lt;1301,13,COUNTIF($L$20:L1915,"&lt;&gt;")&lt;1401,14,COUNTIF($L$20:L1915,"&lt;&gt;")&lt;1501,15,COUNTIF($L$20:L1915,"&lt;&gt;")&lt;1601,16,COUNTIF($L$20:L1915,"&lt;&gt;")&lt;1701,17,COUNTIF($L$20:L1915,"&lt;&gt;")&lt;1801,18,COUNTIF($L$20:L1915,"&lt;&gt;")&lt;1901,19,COUNTIF($L$20:L1915,"&lt;&gt;")&lt;2001,20,COUNTIF($L$20:L1915,"&lt;&gt;")&lt;2101,21,COUNTIF($L$20:L1915,"&lt;&gt;")&lt;2201,22,COUNTIF($L$20:L1915,"&lt;&gt;")&lt;2301,23,COUNTIF($L$20:L1915,"&lt;&gt;")&lt;2401,24,COUNTIF($L$20:L1915,"&lt;&gt;")&lt;2501,25,COUNTIF($L$20:L1915,"&lt;&gt;")&lt;2601,26,COUNTIF($L$20:L1915,"&lt;&gt;")&lt;2701,27,COUNTIF($L$20:L1915,"&lt;&gt;")&lt;2801,28,COUNTIF($L$20:L1915,"&lt;&gt;")&lt;2901,29,COUNTIF($L$20:L1915,"&lt;&gt;")&lt;3001,30),"")</f>
        <v/>
      </c>
      <c r="AM1915" t="str">
        <f t="shared" si="145"/>
        <v/>
      </c>
      <c r="AN1915" t="str">
        <f t="shared" si="149"/>
        <v/>
      </c>
      <c r="AP1915" t="str">
        <f t="shared" si="148"/>
        <v/>
      </c>
      <c r="AQ1915" t="str">
        <f>IF(AO1915="","",COUNTIFS(AM1915:$AM$3019,AO1915))</f>
        <v/>
      </c>
    </row>
    <row r="1916" spans="1:43" x14ac:dyDescent="0.25">
      <c r="A1916" s="6" t="str">
        <f>IF(COUNT($A$20:A1915)&lt;&gt;$B$4,IF(A1915="","",A1915+1),"")</f>
        <v/>
      </c>
      <c r="B1916" s="3"/>
      <c r="C1916" s="3"/>
      <c r="D1916" s="122"/>
      <c r="E1916" s="3"/>
      <c r="F1916" s="3"/>
      <c r="G1916" s="3"/>
      <c r="H1916" s="3"/>
      <c r="I1916" s="120"/>
      <c r="J1916" s="3"/>
      <c r="K1916" s="95" t="str" cm="1">
        <f t="array" ref="K1916">IF(OR($J$14 = "A",$J$14 = "B",$J$14 = "C"),IF(I1916="","",IF(LEN(I1916)&gt;2,_xlfn.IFS(ISNUMBER(SEARCH("_",I1916)),I1916,ISNUMBER(SEARCH(", ",I1916)),SUBSTITUTE(I1916,", ","_"),ISNUMBER(SEARCH("/ ",I1916)),SUBSTITUTE(I1916,"/ ","_"),ISNUMBER(SEARCH(",",I1916)),SUBSTITUTE(I1916,",","_"),ISNUMBER(SEARCH("/",I1916)),SUBSTITUTE(I1916,"/","_"),ISNUMBER(SEARCH("",I1916)),I1916),I1916)),IF(OR($J$14 = "J",$J$14 = "K"),"",IF(D1916="","",IF(LEN(D1916)&gt;2,_xlfn.IFS(ISNUMBER(SEARCH("_",D1916)),D1916,ISNUMBER(SEARCH(", ",D1916)),SUBSTITUTE(D1916,", ","_"),ISNUMBER(SEARCH("/ ",D1916)),SUBSTITUTE(D1916,"/ ","_"),ISNUMBER(SEARCH(",",D1916)),SUBSTITUTE(D1916,",","_"),ISNUMBER(SEARCH("/",D1916)),SUBSTITUTE(D1916,"/","_"),ISNUMBER(SEARCH("",D1916)),D1916),D1916))))</f>
        <v/>
      </c>
      <c r="L1916" s="1"/>
      <c r="M1916" s="1" t="str">
        <f t="shared" si="146"/>
        <v/>
      </c>
      <c r="N1916" s="94" t="str">
        <f>IF($L1916="None","",IF(ISERROR(VLOOKUP($L1916,Info!$B$4:$B$266,1,FALSE)),"",VLOOKUP($L1916,Info!$B$4:$L$266,5,FALSE)))</f>
        <v/>
      </c>
      <c r="O1916" s="94" t="str">
        <f>IF(K1916="","",IF(AND($J$12&lt;&gt;"ABC",N1916="3"),"BAC",IF(N1916="3","ABC",IF($J$12&lt;&gt;"ABC",IF($J$10="Standard",VLOOKUP(K1916,Info!$BE$4:$BF$481,2,FALSE),VLOOKUP(K1916,Info!$BI$4:$BJ$482,2,FALSE)),IF($J$10="Standard",VLOOKUP(K1916,Info!$AG$4:$AH$2994,2,FALSE),VLOOKUP(K1916,Info!$AK$4:$AL$2997,2,FALSE))))))</f>
        <v/>
      </c>
      <c r="P1916" s="94" t="str">
        <f>IF($L1916="None","",IF(ISERROR(VLOOKUP($L1916,Info!$B$4:$B$266,1,FALSE)),"",VLOOKUP($L1916,Info!$B$4:$L$266,3,FALSE)))</f>
        <v/>
      </c>
      <c r="Q1916" s="96" t="str">
        <f>IF($L1916="None","",IF(ISERROR(VLOOKUP($L1916,Info!$B$4:$B$266,1,FALSE)),"",VLOOKUP($L1916,Info!$B$4:$L$266,4,FALSE)))</f>
        <v/>
      </c>
      <c r="R1916" s="1"/>
      <c r="S1916" s="6" t="str">
        <f t="shared" si="147"/>
        <v/>
      </c>
      <c r="T1916" s="6" t="str">
        <f>IF($L1916="None","",IF(ISERROR(VLOOKUP($L1916,Info!$B$4:$B$266,1,FALSE)),"",VLOOKUP($L1916,Info!$B$4:$L$266,11,FALSE)))</f>
        <v/>
      </c>
      <c r="U1916" s="1"/>
      <c r="V1916" s="1"/>
      <c r="W1916" s="1"/>
      <c r="X1916" s="1" t="str">
        <f>IF($L1916="None","",IF(ISERROR(VLOOKUP($L1916,Info!$B$4:$B$266,1,FALSE)),"",IF(OR(W1916="Metallic Liquid Tight",W1916="Non-Metallic Liquid Tight",W1916="LSZH",W1916="Greenfield"),VLOOKUP($L1916,Info!$B$4:$L$266,7,FALSE),"N/A")))</f>
        <v/>
      </c>
      <c r="Y1916" s="1"/>
      <c r="Z1916" s="96" t="str">
        <f>IF($L1916="None","",IF(ISERROR(VLOOKUP($L1916,Info!$B$4:$B$266,1,FALSE)),"",VLOOKUP($L1916,Info!$B$4:$L$266,9,FALSE)))</f>
        <v/>
      </c>
      <c r="AA1916" s="96" t="str">
        <f>IF($L1916="None","",IF(ISERROR(VLOOKUP($L1916,Info!$B$4:$B$266,1,FALSE)),"",VLOOKUP($L1916,Info!$B$4:$L$266,8,FALSE)))</f>
        <v/>
      </c>
      <c r="AB1916" s="96" t="str">
        <f>IF($L1916="None","",IF(ISERROR(VLOOKUP($L1916,Info!$B$4:$B$266,1,FALSE)),"",VLOOKUP($L1916,Info!$B$4:$L$266,10,FALSE)))</f>
        <v/>
      </c>
      <c r="AC1916" s="1" t="str">
        <f>IF(W1916="SO Cable","Black,White",IF(O1916="","",IF(P1916="","",IF($J$12&lt;&gt;"ABC",IF(P1916&lt;="250",VLOOKUP(O1916,Info!$AZ$4:$BB$22,3,FALSE),VLOOKUP(O1916,Info!$AZ$23:$BB$39,3,FALSE)),IF(P1916&lt;="250",VLOOKUP(O1916,Info!$AO$4:$AQ$22,3,FALSE),VLOOKUP(O1916,Info!$AO$23:$AP$39,3,FALSE))))))</f>
        <v/>
      </c>
      <c r="AD1916" s="1"/>
      <c r="AE1916" s="1" t="str">
        <f>IF($L1916="None","",IF(ISERROR(VLOOKUP($L1916,Info!$B$4:$B$266,1,FALSE)),"",VLOOKUP($L1916,Info!$B$4:$L$266,4,FALSE)))</f>
        <v/>
      </c>
      <c r="AF1916" s="1" t="str">
        <f>IF($L1916="None","",IF(ISERROR(VLOOKUP($L1916,Info!$B$4:$B$266,1,FALSE)),"",VLOOKUP($L1916,Info!$B$4:$L$266,6,FALSE)))</f>
        <v/>
      </c>
      <c r="AG1916" s="1"/>
      <c r="AH1916" s="33" t="str" cm="1">
        <f t="array" ref="AH1916">IF(AND(L1916&lt;&gt;"",O1916&lt;&gt;"",R1916:S1916&lt;&gt;"",W1916:X1916&lt;&gt;"",Z1916:AA1916&lt;&gt;"",AC1916&lt;&gt;""),"Good","Bad")</f>
        <v>Bad</v>
      </c>
      <c r="AL1916" t="str" cm="1">
        <f t="array" ref="AL1916">IF(R1916&gt;0,_xlfn.IFS(COUNTIF($L$20:L1916,"&lt;&gt;")&lt;101,1,COUNTIF($L$20:L1916,"&lt;&gt;")&lt;201,2,COUNTIF($L$20:L1916,"&lt;&gt;")&lt;301,3,COUNTIF($L$20:L1916,"&lt;&gt;")&lt;401,4,COUNTIF($L$20:L1916,"&lt;&gt;")&lt;501,5,COUNTIF($L$20:L1916,"&lt;&gt;")&lt;601,6,COUNTIF($L$20:L1916,"&lt;&gt;")&lt;701,7,COUNTIF($L$20:L1916,"&lt;&gt;")&lt;801,8,COUNTIF($L$20:L1916,"&lt;&gt;")&lt;901,9,COUNTIF($L$20:L1916,"&lt;&gt;")&lt;1001,10,COUNTIF($L$20:L1916,"&lt;&gt;")&lt;1101,11,COUNTIF($L$20:L1916,"&lt;&gt;")&lt;1201,12,COUNTIF($L$20:L1916,"&lt;&gt;")&lt;1301,13,COUNTIF($L$20:L1916,"&lt;&gt;")&lt;1401,14,COUNTIF($L$20:L1916,"&lt;&gt;")&lt;1501,15,COUNTIF($L$20:L1916,"&lt;&gt;")&lt;1601,16,COUNTIF($L$20:L1916,"&lt;&gt;")&lt;1701,17,COUNTIF($L$20:L1916,"&lt;&gt;")&lt;1801,18,COUNTIF($L$20:L1916,"&lt;&gt;")&lt;1901,19,COUNTIF($L$20:L1916,"&lt;&gt;")&lt;2001,20,COUNTIF($L$20:L1916,"&lt;&gt;")&lt;2101,21,COUNTIF($L$20:L1916,"&lt;&gt;")&lt;2201,22,COUNTIF($L$20:L1916,"&lt;&gt;")&lt;2301,23,COUNTIF($L$20:L1916,"&lt;&gt;")&lt;2401,24,COUNTIF($L$20:L1916,"&lt;&gt;")&lt;2501,25,COUNTIF($L$20:L1916,"&lt;&gt;")&lt;2601,26,COUNTIF($L$20:L1916,"&lt;&gt;")&lt;2701,27,COUNTIF($L$20:L1916,"&lt;&gt;")&lt;2801,28,COUNTIF($L$20:L1916,"&lt;&gt;")&lt;2901,29,COUNTIF($L$20:L1916,"&lt;&gt;")&lt;3001,30),"")</f>
        <v/>
      </c>
      <c r="AM1916" t="str">
        <f t="shared" si="145"/>
        <v/>
      </c>
      <c r="AN1916" t="str">
        <f t="shared" si="149"/>
        <v/>
      </c>
      <c r="AP1916" t="str">
        <f t="shared" si="148"/>
        <v/>
      </c>
      <c r="AQ1916" t="str">
        <f>IF(AO1916="","",COUNTIFS(AM1916:$AM$3019,AO1916))</f>
        <v/>
      </c>
    </row>
    <row r="1917" spans="1:43" x14ac:dyDescent="0.25">
      <c r="A1917" s="6" t="str">
        <f>IF(COUNT($A$20:A1916)&lt;&gt;$B$4,IF(A1916="","",A1916+1),"")</f>
        <v/>
      </c>
      <c r="B1917" s="3"/>
      <c r="C1917" s="3"/>
      <c r="D1917" s="122"/>
      <c r="E1917" s="3"/>
      <c r="F1917" s="3"/>
      <c r="G1917" s="3"/>
      <c r="H1917" s="3"/>
      <c r="I1917" s="120"/>
      <c r="J1917" s="3"/>
      <c r="K1917" s="95" t="str" cm="1">
        <f t="array" ref="K1917">IF(OR($J$14 = "A",$J$14 = "B",$J$14 = "C"),IF(I1917="","",IF(LEN(I1917)&gt;2,_xlfn.IFS(ISNUMBER(SEARCH("_",I1917)),I1917,ISNUMBER(SEARCH(", ",I1917)),SUBSTITUTE(I1917,", ","_"),ISNUMBER(SEARCH("/ ",I1917)),SUBSTITUTE(I1917,"/ ","_"),ISNUMBER(SEARCH(",",I1917)),SUBSTITUTE(I1917,",","_"),ISNUMBER(SEARCH("/",I1917)),SUBSTITUTE(I1917,"/","_"),ISNUMBER(SEARCH("",I1917)),I1917),I1917)),IF(OR($J$14 = "J",$J$14 = "K"),"",IF(D1917="","",IF(LEN(D1917)&gt;2,_xlfn.IFS(ISNUMBER(SEARCH("_",D1917)),D1917,ISNUMBER(SEARCH(", ",D1917)),SUBSTITUTE(D1917,", ","_"),ISNUMBER(SEARCH("/ ",D1917)),SUBSTITUTE(D1917,"/ ","_"),ISNUMBER(SEARCH(",",D1917)),SUBSTITUTE(D1917,",","_"),ISNUMBER(SEARCH("/",D1917)),SUBSTITUTE(D1917,"/","_"),ISNUMBER(SEARCH("",D1917)),D1917),D1917))))</f>
        <v/>
      </c>
      <c r="L1917" s="1"/>
      <c r="M1917" s="1" t="str">
        <f t="shared" si="146"/>
        <v/>
      </c>
      <c r="N1917" s="94" t="str">
        <f>IF($L1917="None","",IF(ISERROR(VLOOKUP($L1917,Info!$B$4:$B$266,1,FALSE)),"",VLOOKUP($L1917,Info!$B$4:$L$266,5,FALSE)))</f>
        <v/>
      </c>
      <c r="O1917" s="94" t="str">
        <f>IF(K1917="","",IF(AND($J$12&lt;&gt;"ABC",N1917="3"),"BAC",IF(N1917="3","ABC",IF($J$12&lt;&gt;"ABC",IF($J$10="Standard",VLOOKUP(K1917,Info!$BE$4:$BF$481,2,FALSE),VLOOKUP(K1917,Info!$BI$4:$BJ$482,2,FALSE)),IF($J$10="Standard",VLOOKUP(K1917,Info!$AG$4:$AH$2994,2,FALSE),VLOOKUP(K1917,Info!$AK$4:$AL$2997,2,FALSE))))))</f>
        <v/>
      </c>
      <c r="P1917" s="94" t="str">
        <f>IF($L1917="None","",IF(ISERROR(VLOOKUP($L1917,Info!$B$4:$B$266,1,FALSE)),"",VLOOKUP($L1917,Info!$B$4:$L$266,3,FALSE)))</f>
        <v/>
      </c>
      <c r="Q1917" s="96" t="str">
        <f>IF($L1917="None","",IF(ISERROR(VLOOKUP($L1917,Info!$B$4:$B$266,1,FALSE)),"",VLOOKUP($L1917,Info!$B$4:$L$266,4,FALSE)))</f>
        <v/>
      </c>
      <c r="R1917" s="1"/>
      <c r="S1917" s="6" t="str">
        <f t="shared" si="147"/>
        <v/>
      </c>
      <c r="T1917" s="6" t="str">
        <f>IF($L1917="None","",IF(ISERROR(VLOOKUP($L1917,Info!$B$4:$B$266,1,FALSE)),"",VLOOKUP($L1917,Info!$B$4:$L$266,11,FALSE)))</f>
        <v/>
      </c>
      <c r="U1917" s="1"/>
      <c r="V1917" s="1"/>
      <c r="W1917" s="1"/>
      <c r="X1917" s="1" t="str">
        <f>IF($L1917="None","",IF(ISERROR(VLOOKUP($L1917,Info!$B$4:$B$266,1,FALSE)),"",IF(OR(W1917="Metallic Liquid Tight",W1917="Non-Metallic Liquid Tight",W1917="LSZH",W1917="Greenfield"),VLOOKUP($L1917,Info!$B$4:$L$266,7,FALSE),"N/A")))</f>
        <v/>
      </c>
      <c r="Y1917" s="1"/>
      <c r="Z1917" s="96" t="str">
        <f>IF($L1917="None","",IF(ISERROR(VLOOKUP($L1917,Info!$B$4:$B$266,1,FALSE)),"",VLOOKUP($L1917,Info!$B$4:$L$266,9,FALSE)))</f>
        <v/>
      </c>
      <c r="AA1917" s="96" t="str">
        <f>IF($L1917="None","",IF(ISERROR(VLOOKUP($L1917,Info!$B$4:$B$266,1,FALSE)),"",VLOOKUP($L1917,Info!$B$4:$L$266,8,FALSE)))</f>
        <v/>
      </c>
      <c r="AB1917" s="96" t="str">
        <f>IF($L1917="None","",IF(ISERROR(VLOOKUP($L1917,Info!$B$4:$B$266,1,FALSE)),"",VLOOKUP($L1917,Info!$B$4:$L$266,10,FALSE)))</f>
        <v/>
      </c>
      <c r="AC1917" s="1" t="str">
        <f>IF(W1917="SO Cable","Black,White",IF(O1917="","",IF(P1917="","",IF($J$12&lt;&gt;"ABC",IF(P1917&lt;="250",VLOOKUP(O1917,Info!$AZ$4:$BB$22,3,FALSE),VLOOKUP(O1917,Info!$AZ$23:$BB$39,3,FALSE)),IF(P1917&lt;="250",VLOOKUP(O1917,Info!$AO$4:$AQ$22,3,FALSE),VLOOKUP(O1917,Info!$AO$23:$AP$39,3,FALSE))))))</f>
        <v/>
      </c>
      <c r="AD1917" s="1"/>
      <c r="AE1917" s="1" t="str">
        <f>IF($L1917="None","",IF(ISERROR(VLOOKUP($L1917,Info!$B$4:$B$266,1,FALSE)),"",VLOOKUP($L1917,Info!$B$4:$L$266,4,FALSE)))</f>
        <v/>
      </c>
      <c r="AF1917" s="1" t="str">
        <f>IF($L1917="None","",IF(ISERROR(VLOOKUP($L1917,Info!$B$4:$B$266,1,FALSE)),"",VLOOKUP($L1917,Info!$B$4:$L$266,6,FALSE)))</f>
        <v/>
      </c>
      <c r="AG1917" s="1"/>
      <c r="AH1917" s="33" t="str" cm="1">
        <f t="array" ref="AH1917">IF(AND(L1917&lt;&gt;"",O1917&lt;&gt;"",R1917:S1917&lt;&gt;"",W1917:X1917&lt;&gt;"",Z1917:AA1917&lt;&gt;"",AC1917&lt;&gt;""),"Good","Bad")</f>
        <v>Bad</v>
      </c>
      <c r="AL1917" t="str" cm="1">
        <f t="array" ref="AL1917">IF(R1917&gt;0,_xlfn.IFS(COUNTIF($L$20:L1917,"&lt;&gt;")&lt;101,1,COUNTIF($L$20:L1917,"&lt;&gt;")&lt;201,2,COUNTIF($L$20:L1917,"&lt;&gt;")&lt;301,3,COUNTIF($L$20:L1917,"&lt;&gt;")&lt;401,4,COUNTIF($L$20:L1917,"&lt;&gt;")&lt;501,5,COUNTIF($L$20:L1917,"&lt;&gt;")&lt;601,6,COUNTIF($L$20:L1917,"&lt;&gt;")&lt;701,7,COUNTIF($L$20:L1917,"&lt;&gt;")&lt;801,8,COUNTIF($L$20:L1917,"&lt;&gt;")&lt;901,9,COUNTIF($L$20:L1917,"&lt;&gt;")&lt;1001,10,COUNTIF($L$20:L1917,"&lt;&gt;")&lt;1101,11,COUNTIF($L$20:L1917,"&lt;&gt;")&lt;1201,12,COUNTIF($L$20:L1917,"&lt;&gt;")&lt;1301,13,COUNTIF($L$20:L1917,"&lt;&gt;")&lt;1401,14,COUNTIF($L$20:L1917,"&lt;&gt;")&lt;1501,15,COUNTIF($L$20:L1917,"&lt;&gt;")&lt;1601,16,COUNTIF($L$20:L1917,"&lt;&gt;")&lt;1701,17,COUNTIF($L$20:L1917,"&lt;&gt;")&lt;1801,18,COUNTIF($L$20:L1917,"&lt;&gt;")&lt;1901,19,COUNTIF($L$20:L1917,"&lt;&gt;")&lt;2001,20,COUNTIF($L$20:L1917,"&lt;&gt;")&lt;2101,21,COUNTIF($L$20:L1917,"&lt;&gt;")&lt;2201,22,COUNTIF($L$20:L1917,"&lt;&gt;")&lt;2301,23,COUNTIF($L$20:L1917,"&lt;&gt;")&lt;2401,24,COUNTIF($L$20:L1917,"&lt;&gt;")&lt;2501,25,COUNTIF($L$20:L1917,"&lt;&gt;")&lt;2601,26,COUNTIF($L$20:L1917,"&lt;&gt;")&lt;2701,27,COUNTIF($L$20:L1917,"&lt;&gt;")&lt;2801,28,COUNTIF($L$20:L1917,"&lt;&gt;")&lt;2901,29,COUNTIF($L$20:L1917,"&lt;&gt;")&lt;3001,30),"")</f>
        <v/>
      </c>
      <c r="AM1917" t="str">
        <f t="shared" si="145"/>
        <v/>
      </c>
      <c r="AN1917" t="str">
        <f t="shared" si="149"/>
        <v/>
      </c>
      <c r="AP1917" t="str">
        <f t="shared" si="148"/>
        <v/>
      </c>
      <c r="AQ1917" t="str">
        <f>IF(AO1917="","",COUNTIFS(AM1917:$AM$3019,AO1917))</f>
        <v/>
      </c>
    </row>
    <row r="1918" spans="1:43" x14ac:dyDescent="0.25">
      <c r="A1918" s="6" t="str">
        <f>IF(COUNT($A$20:A1917)&lt;&gt;$B$4,IF(A1917="","",A1917+1),"")</f>
        <v/>
      </c>
      <c r="B1918" s="3"/>
      <c r="C1918" s="3"/>
      <c r="D1918" s="122"/>
      <c r="E1918" s="3"/>
      <c r="F1918" s="3"/>
      <c r="G1918" s="3"/>
      <c r="H1918" s="3"/>
      <c r="I1918" s="120"/>
      <c r="J1918" s="3"/>
      <c r="K1918" s="95" t="str" cm="1">
        <f t="array" ref="K1918">IF(OR($J$14 = "A",$J$14 = "B",$J$14 = "C"),IF(I1918="","",IF(LEN(I1918)&gt;2,_xlfn.IFS(ISNUMBER(SEARCH("_",I1918)),I1918,ISNUMBER(SEARCH(", ",I1918)),SUBSTITUTE(I1918,", ","_"),ISNUMBER(SEARCH("/ ",I1918)),SUBSTITUTE(I1918,"/ ","_"),ISNUMBER(SEARCH(",",I1918)),SUBSTITUTE(I1918,",","_"),ISNUMBER(SEARCH("/",I1918)),SUBSTITUTE(I1918,"/","_"),ISNUMBER(SEARCH("",I1918)),I1918),I1918)),IF(OR($J$14 = "J",$J$14 = "K"),"",IF(D1918="","",IF(LEN(D1918)&gt;2,_xlfn.IFS(ISNUMBER(SEARCH("_",D1918)),D1918,ISNUMBER(SEARCH(", ",D1918)),SUBSTITUTE(D1918,", ","_"),ISNUMBER(SEARCH("/ ",D1918)),SUBSTITUTE(D1918,"/ ","_"),ISNUMBER(SEARCH(",",D1918)),SUBSTITUTE(D1918,",","_"),ISNUMBER(SEARCH("/",D1918)),SUBSTITUTE(D1918,"/","_"),ISNUMBER(SEARCH("",D1918)),D1918),D1918))))</f>
        <v/>
      </c>
      <c r="L1918" s="1"/>
      <c r="M1918" s="1" t="str">
        <f t="shared" si="146"/>
        <v/>
      </c>
      <c r="N1918" s="94" t="str">
        <f>IF($L1918="None","",IF(ISERROR(VLOOKUP($L1918,Info!$B$4:$B$266,1,FALSE)),"",VLOOKUP($L1918,Info!$B$4:$L$266,5,FALSE)))</f>
        <v/>
      </c>
      <c r="O1918" s="94" t="str">
        <f>IF(K1918="","",IF(AND($J$12&lt;&gt;"ABC",N1918="3"),"BAC",IF(N1918="3","ABC",IF($J$12&lt;&gt;"ABC",IF($J$10="Standard",VLOOKUP(K1918,Info!$BE$4:$BF$481,2,FALSE),VLOOKUP(K1918,Info!$BI$4:$BJ$482,2,FALSE)),IF($J$10="Standard",VLOOKUP(K1918,Info!$AG$4:$AH$2994,2,FALSE),VLOOKUP(K1918,Info!$AK$4:$AL$2997,2,FALSE))))))</f>
        <v/>
      </c>
      <c r="P1918" s="94" t="str">
        <f>IF($L1918="None","",IF(ISERROR(VLOOKUP($L1918,Info!$B$4:$B$266,1,FALSE)),"",VLOOKUP($L1918,Info!$B$4:$L$266,3,FALSE)))</f>
        <v/>
      </c>
      <c r="Q1918" s="96" t="str">
        <f>IF($L1918="None","",IF(ISERROR(VLOOKUP($L1918,Info!$B$4:$B$266,1,FALSE)),"",VLOOKUP($L1918,Info!$B$4:$L$266,4,FALSE)))</f>
        <v/>
      </c>
      <c r="R1918" s="1"/>
      <c r="S1918" s="6" t="str">
        <f t="shared" si="147"/>
        <v/>
      </c>
      <c r="T1918" s="6" t="str">
        <f>IF($L1918="None","",IF(ISERROR(VLOOKUP($L1918,Info!$B$4:$B$266,1,FALSE)),"",VLOOKUP($L1918,Info!$B$4:$L$266,11,FALSE)))</f>
        <v/>
      </c>
      <c r="U1918" s="1"/>
      <c r="V1918" s="1"/>
      <c r="W1918" s="1"/>
      <c r="X1918" s="1" t="str">
        <f>IF($L1918="None","",IF(ISERROR(VLOOKUP($L1918,Info!$B$4:$B$266,1,FALSE)),"",IF(OR(W1918="Metallic Liquid Tight",W1918="Non-Metallic Liquid Tight",W1918="LSZH",W1918="Greenfield"),VLOOKUP($L1918,Info!$B$4:$L$266,7,FALSE),"N/A")))</f>
        <v/>
      </c>
      <c r="Y1918" s="1"/>
      <c r="Z1918" s="96" t="str">
        <f>IF($L1918="None","",IF(ISERROR(VLOOKUP($L1918,Info!$B$4:$B$266,1,FALSE)),"",VLOOKUP($L1918,Info!$B$4:$L$266,9,FALSE)))</f>
        <v/>
      </c>
      <c r="AA1918" s="96" t="str">
        <f>IF($L1918="None","",IF(ISERROR(VLOOKUP($L1918,Info!$B$4:$B$266,1,FALSE)),"",VLOOKUP($L1918,Info!$B$4:$L$266,8,FALSE)))</f>
        <v/>
      </c>
      <c r="AB1918" s="96" t="str">
        <f>IF($L1918="None","",IF(ISERROR(VLOOKUP($L1918,Info!$B$4:$B$266,1,FALSE)),"",VLOOKUP($L1918,Info!$B$4:$L$266,10,FALSE)))</f>
        <v/>
      </c>
      <c r="AC1918" s="1" t="str">
        <f>IF(W1918="SO Cable","Black,White",IF(O1918="","",IF(P1918="","",IF($J$12&lt;&gt;"ABC",IF(P1918&lt;="250",VLOOKUP(O1918,Info!$AZ$4:$BB$22,3,FALSE),VLOOKUP(O1918,Info!$AZ$23:$BB$39,3,FALSE)),IF(P1918&lt;="250",VLOOKUP(O1918,Info!$AO$4:$AQ$22,3,FALSE),VLOOKUP(O1918,Info!$AO$23:$AP$39,3,FALSE))))))</f>
        <v/>
      </c>
      <c r="AD1918" s="1"/>
      <c r="AE1918" s="1" t="str">
        <f>IF($L1918="None","",IF(ISERROR(VLOOKUP($L1918,Info!$B$4:$B$266,1,FALSE)),"",VLOOKUP($L1918,Info!$B$4:$L$266,4,FALSE)))</f>
        <v/>
      </c>
      <c r="AF1918" s="1" t="str">
        <f>IF($L1918="None","",IF(ISERROR(VLOOKUP($L1918,Info!$B$4:$B$266,1,FALSE)),"",VLOOKUP($L1918,Info!$B$4:$L$266,6,FALSE)))</f>
        <v/>
      </c>
      <c r="AG1918" s="1"/>
      <c r="AH1918" s="33" t="str" cm="1">
        <f t="array" ref="AH1918">IF(AND(L1918&lt;&gt;"",O1918&lt;&gt;"",R1918:S1918&lt;&gt;"",W1918:X1918&lt;&gt;"",Z1918:AA1918&lt;&gt;"",AC1918&lt;&gt;""),"Good","Bad")</f>
        <v>Bad</v>
      </c>
      <c r="AL1918" t="str" cm="1">
        <f t="array" ref="AL1918">IF(R1918&gt;0,_xlfn.IFS(COUNTIF($L$20:L1918,"&lt;&gt;")&lt;101,1,COUNTIF($L$20:L1918,"&lt;&gt;")&lt;201,2,COUNTIF($L$20:L1918,"&lt;&gt;")&lt;301,3,COUNTIF($L$20:L1918,"&lt;&gt;")&lt;401,4,COUNTIF($L$20:L1918,"&lt;&gt;")&lt;501,5,COUNTIF($L$20:L1918,"&lt;&gt;")&lt;601,6,COUNTIF($L$20:L1918,"&lt;&gt;")&lt;701,7,COUNTIF($L$20:L1918,"&lt;&gt;")&lt;801,8,COUNTIF($L$20:L1918,"&lt;&gt;")&lt;901,9,COUNTIF($L$20:L1918,"&lt;&gt;")&lt;1001,10,COUNTIF($L$20:L1918,"&lt;&gt;")&lt;1101,11,COUNTIF($L$20:L1918,"&lt;&gt;")&lt;1201,12,COUNTIF($L$20:L1918,"&lt;&gt;")&lt;1301,13,COUNTIF($L$20:L1918,"&lt;&gt;")&lt;1401,14,COUNTIF($L$20:L1918,"&lt;&gt;")&lt;1501,15,COUNTIF($L$20:L1918,"&lt;&gt;")&lt;1601,16,COUNTIF($L$20:L1918,"&lt;&gt;")&lt;1701,17,COUNTIF($L$20:L1918,"&lt;&gt;")&lt;1801,18,COUNTIF($L$20:L1918,"&lt;&gt;")&lt;1901,19,COUNTIF($L$20:L1918,"&lt;&gt;")&lt;2001,20,COUNTIF($L$20:L1918,"&lt;&gt;")&lt;2101,21,COUNTIF($L$20:L1918,"&lt;&gt;")&lt;2201,22,COUNTIF($L$20:L1918,"&lt;&gt;")&lt;2301,23,COUNTIF($L$20:L1918,"&lt;&gt;")&lt;2401,24,COUNTIF($L$20:L1918,"&lt;&gt;")&lt;2501,25,COUNTIF($L$20:L1918,"&lt;&gt;")&lt;2601,26,COUNTIF($L$20:L1918,"&lt;&gt;")&lt;2701,27,COUNTIF($L$20:L1918,"&lt;&gt;")&lt;2801,28,COUNTIF($L$20:L1918,"&lt;&gt;")&lt;2901,29,COUNTIF($L$20:L1918,"&lt;&gt;")&lt;3001,30),"")</f>
        <v/>
      </c>
      <c r="AM1918" t="str">
        <f t="shared" si="145"/>
        <v/>
      </c>
      <c r="AN1918" t="str">
        <f t="shared" si="149"/>
        <v/>
      </c>
      <c r="AP1918" t="str">
        <f t="shared" si="148"/>
        <v/>
      </c>
      <c r="AQ1918" t="str">
        <f>IF(AO1918="","",COUNTIFS(AM1918:$AM$3019,AO1918))</f>
        <v/>
      </c>
    </row>
    <row r="1919" spans="1:43" x14ac:dyDescent="0.25">
      <c r="A1919" s="6" t="str">
        <f>IF(COUNT($A$20:A1918)&lt;&gt;$B$4,IF(A1918="","",A1918+1),"")</f>
        <v/>
      </c>
      <c r="B1919" s="3"/>
      <c r="C1919" s="3"/>
      <c r="D1919" s="122"/>
      <c r="E1919" s="3"/>
      <c r="F1919" s="3"/>
      <c r="G1919" s="3"/>
      <c r="H1919" s="3"/>
      <c r="I1919" s="120"/>
      <c r="J1919" s="3"/>
      <c r="K1919" s="95" t="str" cm="1">
        <f t="array" ref="K1919">IF(OR($J$14 = "A",$J$14 = "B",$J$14 = "C"),IF(I1919="","",IF(LEN(I1919)&gt;2,_xlfn.IFS(ISNUMBER(SEARCH("_",I1919)),I1919,ISNUMBER(SEARCH(", ",I1919)),SUBSTITUTE(I1919,", ","_"),ISNUMBER(SEARCH("/ ",I1919)),SUBSTITUTE(I1919,"/ ","_"),ISNUMBER(SEARCH(",",I1919)),SUBSTITUTE(I1919,",","_"),ISNUMBER(SEARCH("/",I1919)),SUBSTITUTE(I1919,"/","_"),ISNUMBER(SEARCH("",I1919)),I1919),I1919)),IF(OR($J$14 = "J",$J$14 = "K"),"",IF(D1919="","",IF(LEN(D1919)&gt;2,_xlfn.IFS(ISNUMBER(SEARCH("_",D1919)),D1919,ISNUMBER(SEARCH(", ",D1919)),SUBSTITUTE(D1919,", ","_"),ISNUMBER(SEARCH("/ ",D1919)),SUBSTITUTE(D1919,"/ ","_"),ISNUMBER(SEARCH(",",D1919)),SUBSTITUTE(D1919,",","_"),ISNUMBER(SEARCH("/",D1919)),SUBSTITUTE(D1919,"/","_"),ISNUMBER(SEARCH("",D1919)),D1919),D1919))))</f>
        <v/>
      </c>
      <c r="L1919" s="1"/>
      <c r="M1919" s="1" t="str">
        <f t="shared" si="146"/>
        <v/>
      </c>
      <c r="N1919" s="94" t="str">
        <f>IF($L1919="None","",IF(ISERROR(VLOOKUP($L1919,Info!$B$4:$B$266,1,FALSE)),"",VLOOKUP($L1919,Info!$B$4:$L$266,5,FALSE)))</f>
        <v/>
      </c>
      <c r="O1919" s="94" t="str">
        <f>IF(K1919="","",IF(AND($J$12&lt;&gt;"ABC",N1919="3"),"BAC",IF(N1919="3","ABC",IF($J$12&lt;&gt;"ABC",IF($J$10="Standard",VLOOKUP(K1919,Info!$BE$4:$BF$481,2,FALSE),VLOOKUP(K1919,Info!$BI$4:$BJ$482,2,FALSE)),IF($J$10="Standard",VLOOKUP(K1919,Info!$AG$4:$AH$2994,2,FALSE),VLOOKUP(K1919,Info!$AK$4:$AL$2997,2,FALSE))))))</f>
        <v/>
      </c>
      <c r="P1919" s="94" t="str">
        <f>IF($L1919="None","",IF(ISERROR(VLOOKUP($L1919,Info!$B$4:$B$266,1,FALSE)),"",VLOOKUP($L1919,Info!$B$4:$L$266,3,FALSE)))</f>
        <v/>
      </c>
      <c r="Q1919" s="96" t="str">
        <f>IF($L1919="None","",IF(ISERROR(VLOOKUP($L1919,Info!$B$4:$B$266,1,FALSE)),"",VLOOKUP($L1919,Info!$B$4:$L$266,4,FALSE)))</f>
        <v/>
      </c>
      <c r="R1919" s="1"/>
      <c r="S1919" s="6" t="str">
        <f t="shared" si="147"/>
        <v/>
      </c>
      <c r="T1919" s="6" t="str">
        <f>IF($L1919="None","",IF(ISERROR(VLOOKUP($L1919,Info!$B$4:$B$266,1,FALSE)),"",VLOOKUP($L1919,Info!$B$4:$L$266,11,FALSE)))</f>
        <v/>
      </c>
      <c r="U1919" s="1"/>
      <c r="V1919" s="1"/>
      <c r="W1919" s="1"/>
      <c r="X1919" s="1" t="str">
        <f>IF($L1919="None","",IF(ISERROR(VLOOKUP($L1919,Info!$B$4:$B$266,1,FALSE)),"",IF(OR(W1919="Metallic Liquid Tight",W1919="Non-Metallic Liquid Tight",W1919="LSZH",W1919="Greenfield"),VLOOKUP($L1919,Info!$B$4:$L$266,7,FALSE),"N/A")))</f>
        <v/>
      </c>
      <c r="Y1919" s="1"/>
      <c r="Z1919" s="96" t="str">
        <f>IF($L1919="None","",IF(ISERROR(VLOOKUP($L1919,Info!$B$4:$B$266,1,FALSE)),"",VLOOKUP($L1919,Info!$B$4:$L$266,9,FALSE)))</f>
        <v/>
      </c>
      <c r="AA1919" s="96" t="str">
        <f>IF($L1919="None","",IF(ISERROR(VLOOKUP($L1919,Info!$B$4:$B$266,1,FALSE)),"",VLOOKUP($L1919,Info!$B$4:$L$266,8,FALSE)))</f>
        <v/>
      </c>
      <c r="AB1919" s="96" t="str">
        <f>IF($L1919="None","",IF(ISERROR(VLOOKUP($L1919,Info!$B$4:$B$266,1,FALSE)),"",VLOOKUP($L1919,Info!$B$4:$L$266,10,FALSE)))</f>
        <v/>
      </c>
      <c r="AC1919" s="1" t="str">
        <f>IF(W1919="SO Cable","Black,White",IF(O1919="","",IF(P1919="","",IF($J$12&lt;&gt;"ABC",IF(P1919&lt;="250",VLOOKUP(O1919,Info!$AZ$4:$BB$22,3,FALSE),VLOOKUP(O1919,Info!$AZ$23:$BB$39,3,FALSE)),IF(P1919&lt;="250",VLOOKUP(O1919,Info!$AO$4:$AQ$22,3,FALSE),VLOOKUP(O1919,Info!$AO$23:$AP$39,3,FALSE))))))</f>
        <v/>
      </c>
      <c r="AD1919" s="1"/>
      <c r="AE1919" s="1" t="str">
        <f>IF($L1919="None","",IF(ISERROR(VLOOKUP($L1919,Info!$B$4:$B$266,1,FALSE)),"",VLOOKUP($L1919,Info!$B$4:$L$266,4,FALSE)))</f>
        <v/>
      </c>
      <c r="AF1919" s="1" t="str">
        <f>IF($L1919="None","",IF(ISERROR(VLOOKUP($L1919,Info!$B$4:$B$266,1,FALSE)),"",VLOOKUP($L1919,Info!$B$4:$L$266,6,FALSE)))</f>
        <v/>
      </c>
      <c r="AG1919" s="1"/>
      <c r="AH1919" s="33" t="str" cm="1">
        <f t="array" ref="AH1919">IF(AND(L1919&lt;&gt;"",O1919&lt;&gt;"",R1919:S1919&lt;&gt;"",W1919:X1919&lt;&gt;"",Z1919:AA1919&lt;&gt;"",AC1919&lt;&gt;""),"Good","Bad")</f>
        <v>Bad</v>
      </c>
      <c r="AL1919" t="str" cm="1">
        <f t="array" ref="AL1919">IF(R1919&gt;0,_xlfn.IFS(COUNTIF($L$20:L1919,"&lt;&gt;")&lt;101,1,COUNTIF($L$20:L1919,"&lt;&gt;")&lt;201,2,COUNTIF($L$20:L1919,"&lt;&gt;")&lt;301,3,COUNTIF($L$20:L1919,"&lt;&gt;")&lt;401,4,COUNTIF($L$20:L1919,"&lt;&gt;")&lt;501,5,COUNTIF($L$20:L1919,"&lt;&gt;")&lt;601,6,COUNTIF($L$20:L1919,"&lt;&gt;")&lt;701,7,COUNTIF($L$20:L1919,"&lt;&gt;")&lt;801,8,COUNTIF($L$20:L1919,"&lt;&gt;")&lt;901,9,COUNTIF($L$20:L1919,"&lt;&gt;")&lt;1001,10,COUNTIF($L$20:L1919,"&lt;&gt;")&lt;1101,11,COUNTIF($L$20:L1919,"&lt;&gt;")&lt;1201,12,COUNTIF($L$20:L1919,"&lt;&gt;")&lt;1301,13,COUNTIF($L$20:L1919,"&lt;&gt;")&lt;1401,14,COUNTIF($L$20:L1919,"&lt;&gt;")&lt;1501,15,COUNTIF($L$20:L1919,"&lt;&gt;")&lt;1601,16,COUNTIF($L$20:L1919,"&lt;&gt;")&lt;1701,17,COUNTIF($L$20:L1919,"&lt;&gt;")&lt;1801,18,COUNTIF($L$20:L1919,"&lt;&gt;")&lt;1901,19,COUNTIF($L$20:L1919,"&lt;&gt;")&lt;2001,20,COUNTIF($L$20:L1919,"&lt;&gt;")&lt;2101,21,COUNTIF($L$20:L1919,"&lt;&gt;")&lt;2201,22,COUNTIF($L$20:L1919,"&lt;&gt;")&lt;2301,23,COUNTIF($L$20:L1919,"&lt;&gt;")&lt;2401,24,COUNTIF($L$20:L1919,"&lt;&gt;")&lt;2501,25,COUNTIF($L$20:L1919,"&lt;&gt;")&lt;2601,26,COUNTIF($L$20:L1919,"&lt;&gt;")&lt;2701,27,COUNTIF($L$20:L1919,"&lt;&gt;")&lt;2801,28,COUNTIF($L$20:L1919,"&lt;&gt;")&lt;2901,29,COUNTIF($L$20:L1919,"&lt;&gt;")&lt;3001,30),"")</f>
        <v/>
      </c>
      <c r="AM1919" t="str">
        <f t="shared" si="145"/>
        <v/>
      </c>
      <c r="AN1919" t="str">
        <f t="shared" si="149"/>
        <v/>
      </c>
      <c r="AP1919" t="str">
        <f t="shared" si="148"/>
        <v/>
      </c>
      <c r="AQ1919" t="str">
        <f>IF(AO1919="","",COUNTIFS(AM1919:$AM$3019,AO1919))</f>
        <v/>
      </c>
    </row>
    <row r="1920" spans="1:43" x14ac:dyDescent="0.25">
      <c r="A1920" s="6" t="str">
        <f>IF(COUNT($A$20:A1919)&lt;&gt;$B$4,IF(A1919="","",A1919+1),"")</f>
        <v/>
      </c>
      <c r="B1920" s="3"/>
      <c r="C1920" s="3"/>
      <c r="D1920" s="122"/>
      <c r="E1920" s="3"/>
      <c r="F1920" s="3"/>
      <c r="G1920" s="3"/>
      <c r="H1920" s="3"/>
      <c r="I1920" s="120"/>
      <c r="J1920" s="3"/>
      <c r="K1920" s="95" t="str" cm="1">
        <f t="array" ref="K1920">IF(OR($J$14 = "A",$J$14 = "B",$J$14 = "C"),IF(I1920="","",IF(LEN(I1920)&gt;2,_xlfn.IFS(ISNUMBER(SEARCH("_",I1920)),I1920,ISNUMBER(SEARCH(", ",I1920)),SUBSTITUTE(I1920,", ","_"),ISNUMBER(SEARCH("/ ",I1920)),SUBSTITUTE(I1920,"/ ","_"),ISNUMBER(SEARCH(",",I1920)),SUBSTITUTE(I1920,",","_"),ISNUMBER(SEARCH("/",I1920)),SUBSTITUTE(I1920,"/","_"),ISNUMBER(SEARCH("",I1920)),I1920),I1920)),IF(OR($J$14 = "J",$J$14 = "K"),"",IF(D1920="","",IF(LEN(D1920)&gt;2,_xlfn.IFS(ISNUMBER(SEARCH("_",D1920)),D1920,ISNUMBER(SEARCH(", ",D1920)),SUBSTITUTE(D1920,", ","_"),ISNUMBER(SEARCH("/ ",D1920)),SUBSTITUTE(D1920,"/ ","_"),ISNUMBER(SEARCH(",",D1920)),SUBSTITUTE(D1920,",","_"),ISNUMBER(SEARCH("/",D1920)),SUBSTITUTE(D1920,"/","_"),ISNUMBER(SEARCH("",D1920)),D1920),D1920))))</f>
        <v/>
      </c>
      <c r="L1920" s="1"/>
      <c r="M1920" s="1" t="str">
        <f t="shared" si="146"/>
        <v/>
      </c>
      <c r="N1920" s="94" t="str">
        <f>IF($L1920="None","",IF(ISERROR(VLOOKUP($L1920,Info!$B$4:$B$266,1,FALSE)),"",VLOOKUP($L1920,Info!$B$4:$L$266,5,FALSE)))</f>
        <v/>
      </c>
      <c r="O1920" s="94" t="str">
        <f>IF(K1920="","",IF(AND($J$12&lt;&gt;"ABC",N1920="3"),"BAC",IF(N1920="3","ABC",IF($J$12&lt;&gt;"ABC",IF($J$10="Standard",VLOOKUP(K1920,Info!$BE$4:$BF$481,2,FALSE),VLOOKUP(K1920,Info!$BI$4:$BJ$482,2,FALSE)),IF($J$10="Standard",VLOOKUP(K1920,Info!$AG$4:$AH$2994,2,FALSE),VLOOKUP(K1920,Info!$AK$4:$AL$2997,2,FALSE))))))</f>
        <v/>
      </c>
      <c r="P1920" s="94" t="str">
        <f>IF($L1920="None","",IF(ISERROR(VLOOKUP($L1920,Info!$B$4:$B$266,1,FALSE)),"",VLOOKUP($L1920,Info!$B$4:$L$266,3,FALSE)))</f>
        <v/>
      </c>
      <c r="Q1920" s="96" t="str">
        <f>IF($L1920="None","",IF(ISERROR(VLOOKUP($L1920,Info!$B$4:$B$266,1,FALSE)),"",VLOOKUP($L1920,Info!$B$4:$L$266,4,FALSE)))</f>
        <v/>
      </c>
      <c r="R1920" s="1"/>
      <c r="S1920" s="6" t="str">
        <f t="shared" si="147"/>
        <v/>
      </c>
      <c r="T1920" s="6" t="str">
        <f>IF($L1920="None","",IF(ISERROR(VLOOKUP($L1920,Info!$B$4:$B$266,1,FALSE)),"",VLOOKUP($L1920,Info!$B$4:$L$266,11,FALSE)))</f>
        <v/>
      </c>
      <c r="U1920" s="1"/>
      <c r="V1920" s="1"/>
      <c r="W1920" s="1"/>
      <c r="X1920" s="1" t="str">
        <f>IF($L1920="None","",IF(ISERROR(VLOOKUP($L1920,Info!$B$4:$B$266,1,FALSE)),"",IF(OR(W1920="Metallic Liquid Tight",W1920="Non-Metallic Liquid Tight",W1920="LSZH",W1920="Greenfield"),VLOOKUP($L1920,Info!$B$4:$L$266,7,FALSE),"N/A")))</f>
        <v/>
      </c>
      <c r="Y1920" s="1"/>
      <c r="Z1920" s="96" t="str">
        <f>IF($L1920="None","",IF(ISERROR(VLOOKUP($L1920,Info!$B$4:$B$266,1,FALSE)),"",VLOOKUP($L1920,Info!$B$4:$L$266,9,FALSE)))</f>
        <v/>
      </c>
      <c r="AA1920" s="96" t="str">
        <f>IF($L1920="None","",IF(ISERROR(VLOOKUP($L1920,Info!$B$4:$B$266,1,FALSE)),"",VLOOKUP($L1920,Info!$B$4:$L$266,8,FALSE)))</f>
        <v/>
      </c>
      <c r="AB1920" s="96" t="str">
        <f>IF($L1920="None","",IF(ISERROR(VLOOKUP($L1920,Info!$B$4:$B$266,1,FALSE)),"",VLOOKUP($L1920,Info!$B$4:$L$266,10,FALSE)))</f>
        <v/>
      </c>
      <c r="AC1920" s="1" t="str">
        <f>IF(W1920="SO Cable","Black,White",IF(O1920="","",IF(P1920="","",IF($J$12&lt;&gt;"ABC",IF(P1920&lt;="250",VLOOKUP(O1920,Info!$AZ$4:$BB$22,3,FALSE),VLOOKUP(O1920,Info!$AZ$23:$BB$39,3,FALSE)),IF(P1920&lt;="250",VLOOKUP(O1920,Info!$AO$4:$AQ$22,3,FALSE),VLOOKUP(O1920,Info!$AO$23:$AP$39,3,FALSE))))))</f>
        <v/>
      </c>
      <c r="AD1920" s="1"/>
      <c r="AE1920" s="1" t="str">
        <f>IF($L1920="None","",IF(ISERROR(VLOOKUP($L1920,Info!$B$4:$B$266,1,FALSE)),"",VLOOKUP($L1920,Info!$B$4:$L$266,4,FALSE)))</f>
        <v/>
      </c>
      <c r="AF1920" s="1" t="str">
        <f>IF($L1920="None","",IF(ISERROR(VLOOKUP($L1920,Info!$B$4:$B$266,1,FALSE)),"",VLOOKUP($L1920,Info!$B$4:$L$266,6,FALSE)))</f>
        <v/>
      </c>
      <c r="AG1920" s="1"/>
      <c r="AH1920" s="33" t="str" cm="1">
        <f t="array" ref="AH1920">IF(AND(L1920&lt;&gt;"",O1920&lt;&gt;"",R1920:S1920&lt;&gt;"",W1920:X1920&lt;&gt;"",Z1920:AA1920&lt;&gt;"",AC1920&lt;&gt;""),"Good","Bad")</f>
        <v>Bad</v>
      </c>
      <c r="AL1920" t="str" cm="1">
        <f t="array" ref="AL1920">IF(R1920&gt;0,_xlfn.IFS(COUNTIF($L$20:L1920,"&lt;&gt;")&lt;101,1,COUNTIF($L$20:L1920,"&lt;&gt;")&lt;201,2,COUNTIF($L$20:L1920,"&lt;&gt;")&lt;301,3,COUNTIF($L$20:L1920,"&lt;&gt;")&lt;401,4,COUNTIF($L$20:L1920,"&lt;&gt;")&lt;501,5,COUNTIF($L$20:L1920,"&lt;&gt;")&lt;601,6,COUNTIF($L$20:L1920,"&lt;&gt;")&lt;701,7,COUNTIF($L$20:L1920,"&lt;&gt;")&lt;801,8,COUNTIF($L$20:L1920,"&lt;&gt;")&lt;901,9,COUNTIF($L$20:L1920,"&lt;&gt;")&lt;1001,10,COUNTIF($L$20:L1920,"&lt;&gt;")&lt;1101,11,COUNTIF($L$20:L1920,"&lt;&gt;")&lt;1201,12,COUNTIF($L$20:L1920,"&lt;&gt;")&lt;1301,13,COUNTIF($L$20:L1920,"&lt;&gt;")&lt;1401,14,COUNTIF($L$20:L1920,"&lt;&gt;")&lt;1501,15,COUNTIF($L$20:L1920,"&lt;&gt;")&lt;1601,16,COUNTIF($L$20:L1920,"&lt;&gt;")&lt;1701,17,COUNTIF($L$20:L1920,"&lt;&gt;")&lt;1801,18,COUNTIF($L$20:L1920,"&lt;&gt;")&lt;1901,19,COUNTIF($L$20:L1920,"&lt;&gt;")&lt;2001,20,COUNTIF($L$20:L1920,"&lt;&gt;")&lt;2101,21,COUNTIF($L$20:L1920,"&lt;&gt;")&lt;2201,22,COUNTIF($L$20:L1920,"&lt;&gt;")&lt;2301,23,COUNTIF($L$20:L1920,"&lt;&gt;")&lt;2401,24,COUNTIF($L$20:L1920,"&lt;&gt;")&lt;2501,25,COUNTIF($L$20:L1920,"&lt;&gt;")&lt;2601,26,COUNTIF($L$20:L1920,"&lt;&gt;")&lt;2701,27,COUNTIF($L$20:L1920,"&lt;&gt;")&lt;2801,28,COUNTIF($L$20:L1920,"&lt;&gt;")&lt;2901,29,COUNTIF($L$20:L1920,"&lt;&gt;")&lt;3001,30),"")</f>
        <v/>
      </c>
      <c r="AM1920" t="str">
        <f t="shared" si="145"/>
        <v/>
      </c>
      <c r="AN1920" t="str">
        <f t="shared" si="149"/>
        <v/>
      </c>
      <c r="AP1920" t="str">
        <f t="shared" si="148"/>
        <v/>
      </c>
      <c r="AQ1920" t="str">
        <f>IF(AO1920="","",COUNTIFS(AM1920:$AM$3019,AO1920))</f>
        <v/>
      </c>
    </row>
    <row r="1921" spans="1:43" x14ac:dyDescent="0.25">
      <c r="A1921" s="6" t="str">
        <f>IF(COUNT($A$20:A1920)&lt;&gt;$B$4,IF(A1920="","",A1920+1),"")</f>
        <v/>
      </c>
      <c r="B1921" s="3"/>
      <c r="C1921" s="3"/>
      <c r="D1921" s="122"/>
      <c r="E1921" s="3"/>
      <c r="F1921" s="3"/>
      <c r="G1921" s="3"/>
      <c r="H1921" s="3"/>
      <c r="I1921" s="120"/>
      <c r="J1921" s="3"/>
      <c r="K1921" s="95" t="str" cm="1">
        <f t="array" ref="K1921">IF(OR($J$14 = "A",$J$14 = "B",$J$14 = "C"),IF(I1921="","",IF(LEN(I1921)&gt;2,_xlfn.IFS(ISNUMBER(SEARCH("_",I1921)),I1921,ISNUMBER(SEARCH(", ",I1921)),SUBSTITUTE(I1921,", ","_"),ISNUMBER(SEARCH("/ ",I1921)),SUBSTITUTE(I1921,"/ ","_"),ISNUMBER(SEARCH(",",I1921)),SUBSTITUTE(I1921,",","_"),ISNUMBER(SEARCH("/",I1921)),SUBSTITUTE(I1921,"/","_"),ISNUMBER(SEARCH("",I1921)),I1921),I1921)),IF(OR($J$14 = "J",$J$14 = "K"),"",IF(D1921="","",IF(LEN(D1921)&gt;2,_xlfn.IFS(ISNUMBER(SEARCH("_",D1921)),D1921,ISNUMBER(SEARCH(", ",D1921)),SUBSTITUTE(D1921,", ","_"),ISNUMBER(SEARCH("/ ",D1921)),SUBSTITUTE(D1921,"/ ","_"),ISNUMBER(SEARCH(",",D1921)),SUBSTITUTE(D1921,",","_"),ISNUMBER(SEARCH("/",D1921)),SUBSTITUTE(D1921,"/","_"),ISNUMBER(SEARCH("",D1921)),D1921),D1921))))</f>
        <v/>
      </c>
      <c r="L1921" s="1"/>
      <c r="M1921" s="1" t="str">
        <f t="shared" si="146"/>
        <v/>
      </c>
      <c r="N1921" s="94" t="str">
        <f>IF($L1921="None","",IF(ISERROR(VLOOKUP($L1921,Info!$B$4:$B$266,1,FALSE)),"",VLOOKUP($L1921,Info!$B$4:$L$266,5,FALSE)))</f>
        <v/>
      </c>
      <c r="O1921" s="94" t="str">
        <f>IF(K1921="","",IF(AND($J$12&lt;&gt;"ABC",N1921="3"),"BAC",IF(N1921="3","ABC",IF($J$12&lt;&gt;"ABC",IF($J$10="Standard",VLOOKUP(K1921,Info!$BE$4:$BF$481,2,FALSE),VLOOKUP(K1921,Info!$BI$4:$BJ$482,2,FALSE)),IF($J$10="Standard",VLOOKUP(K1921,Info!$AG$4:$AH$2994,2,FALSE),VLOOKUP(K1921,Info!$AK$4:$AL$2997,2,FALSE))))))</f>
        <v/>
      </c>
      <c r="P1921" s="94" t="str">
        <f>IF($L1921="None","",IF(ISERROR(VLOOKUP($L1921,Info!$B$4:$B$266,1,FALSE)),"",VLOOKUP($L1921,Info!$B$4:$L$266,3,FALSE)))</f>
        <v/>
      </c>
      <c r="Q1921" s="96" t="str">
        <f>IF($L1921="None","",IF(ISERROR(VLOOKUP($L1921,Info!$B$4:$B$266,1,FALSE)),"",VLOOKUP($L1921,Info!$B$4:$L$266,4,FALSE)))</f>
        <v/>
      </c>
      <c r="R1921" s="1"/>
      <c r="S1921" s="6" t="str">
        <f t="shared" si="147"/>
        <v/>
      </c>
      <c r="T1921" s="6" t="str">
        <f>IF($L1921="None","",IF(ISERROR(VLOOKUP($L1921,Info!$B$4:$B$266,1,FALSE)),"",VLOOKUP($L1921,Info!$B$4:$L$266,11,FALSE)))</f>
        <v/>
      </c>
      <c r="U1921" s="1"/>
      <c r="V1921" s="1"/>
      <c r="W1921" s="1"/>
      <c r="X1921" s="1" t="str">
        <f>IF($L1921="None","",IF(ISERROR(VLOOKUP($L1921,Info!$B$4:$B$266,1,FALSE)),"",IF(OR(W1921="Metallic Liquid Tight",W1921="Non-Metallic Liquid Tight",W1921="LSZH",W1921="Greenfield"),VLOOKUP($L1921,Info!$B$4:$L$266,7,FALSE),"N/A")))</f>
        <v/>
      </c>
      <c r="Y1921" s="1"/>
      <c r="Z1921" s="96" t="str">
        <f>IF($L1921="None","",IF(ISERROR(VLOOKUP($L1921,Info!$B$4:$B$266,1,FALSE)),"",VLOOKUP($L1921,Info!$B$4:$L$266,9,FALSE)))</f>
        <v/>
      </c>
      <c r="AA1921" s="96" t="str">
        <f>IF($L1921="None","",IF(ISERROR(VLOOKUP($L1921,Info!$B$4:$B$266,1,FALSE)),"",VLOOKUP($L1921,Info!$B$4:$L$266,8,FALSE)))</f>
        <v/>
      </c>
      <c r="AB1921" s="96" t="str">
        <f>IF($L1921="None","",IF(ISERROR(VLOOKUP($L1921,Info!$B$4:$B$266,1,FALSE)),"",VLOOKUP($L1921,Info!$B$4:$L$266,10,FALSE)))</f>
        <v/>
      </c>
      <c r="AC1921" s="1" t="str">
        <f>IF(W1921="SO Cable","Black,White",IF(O1921="","",IF(P1921="","",IF($J$12&lt;&gt;"ABC",IF(P1921&lt;="250",VLOOKUP(O1921,Info!$AZ$4:$BB$22,3,FALSE),VLOOKUP(O1921,Info!$AZ$23:$BB$39,3,FALSE)),IF(P1921&lt;="250",VLOOKUP(O1921,Info!$AO$4:$AQ$22,3,FALSE),VLOOKUP(O1921,Info!$AO$23:$AP$39,3,FALSE))))))</f>
        <v/>
      </c>
      <c r="AD1921" s="1"/>
      <c r="AE1921" s="1" t="str">
        <f>IF($L1921="None","",IF(ISERROR(VLOOKUP($L1921,Info!$B$4:$B$266,1,FALSE)),"",VLOOKUP($L1921,Info!$B$4:$L$266,4,FALSE)))</f>
        <v/>
      </c>
      <c r="AF1921" s="1" t="str">
        <f>IF($L1921="None","",IF(ISERROR(VLOOKUP($L1921,Info!$B$4:$B$266,1,FALSE)),"",VLOOKUP($L1921,Info!$B$4:$L$266,6,FALSE)))</f>
        <v/>
      </c>
      <c r="AG1921" s="1"/>
      <c r="AH1921" s="33" t="str" cm="1">
        <f t="array" ref="AH1921">IF(AND(L1921&lt;&gt;"",O1921&lt;&gt;"",R1921:S1921&lt;&gt;"",W1921:X1921&lt;&gt;"",Z1921:AA1921&lt;&gt;"",AC1921&lt;&gt;""),"Good","Bad")</f>
        <v>Bad</v>
      </c>
      <c r="AL1921" t="str" cm="1">
        <f t="array" ref="AL1921">IF(R1921&gt;0,_xlfn.IFS(COUNTIF($L$20:L1921,"&lt;&gt;")&lt;101,1,COUNTIF($L$20:L1921,"&lt;&gt;")&lt;201,2,COUNTIF($L$20:L1921,"&lt;&gt;")&lt;301,3,COUNTIF($L$20:L1921,"&lt;&gt;")&lt;401,4,COUNTIF($L$20:L1921,"&lt;&gt;")&lt;501,5,COUNTIF($L$20:L1921,"&lt;&gt;")&lt;601,6,COUNTIF($L$20:L1921,"&lt;&gt;")&lt;701,7,COUNTIF($L$20:L1921,"&lt;&gt;")&lt;801,8,COUNTIF($L$20:L1921,"&lt;&gt;")&lt;901,9,COUNTIF($L$20:L1921,"&lt;&gt;")&lt;1001,10,COUNTIF($L$20:L1921,"&lt;&gt;")&lt;1101,11,COUNTIF($L$20:L1921,"&lt;&gt;")&lt;1201,12,COUNTIF($L$20:L1921,"&lt;&gt;")&lt;1301,13,COUNTIF($L$20:L1921,"&lt;&gt;")&lt;1401,14,COUNTIF($L$20:L1921,"&lt;&gt;")&lt;1501,15,COUNTIF($L$20:L1921,"&lt;&gt;")&lt;1601,16,COUNTIF($L$20:L1921,"&lt;&gt;")&lt;1701,17,COUNTIF($L$20:L1921,"&lt;&gt;")&lt;1801,18,COUNTIF($L$20:L1921,"&lt;&gt;")&lt;1901,19,COUNTIF($L$20:L1921,"&lt;&gt;")&lt;2001,20,COUNTIF($L$20:L1921,"&lt;&gt;")&lt;2101,21,COUNTIF($L$20:L1921,"&lt;&gt;")&lt;2201,22,COUNTIF($L$20:L1921,"&lt;&gt;")&lt;2301,23,COUNTIF($L$20:L1921,"&lt;&gt;")&lt;2401,24,COUNTIF($L$20:L1921,"&lt;&gt;")&lt;2501,25,COUNTIF($L$20:L1921,"&lt;&gt;")&lt;2601,26,COUNTIF($L$20:L1921,"&lt;&gt;")&lt;2701,27,COUNTIF($L$20:L1921,"&lt;&gt;")&lt;2801,28,COUNTIF($L$20:L1921,"&lt;&gt;")&lt;2901,29,COUNTIF($L$20:L1921,"&lt;&gt;")&lt;3001,30),"")</f>
        <v/>
      </c>
      <c r="AM1921" t="str">
        <f t="shared" si="145"/>
        <v/>
      </c>
      <c r="AN1921" t="str">
        <f t="shared" si="149"/>
        <v/>
      </c>
      <c r="AP1921" t="str">
        <f t="shared" si="148"/>
        <v/>
      </c>
      <c r="AQ1921" t="str">
        <f>IF(AO1921="","",COUNTIFS(AM1921:$AM$3019,AO1921))</f>
        <v/>
      </c>
    </row>
    <row r="1922" spans="1:43" x14ac:dyDescent="0.25">
      <c r="A1922" s="6" t="str">
        <f>IF(COUNT($A$20:A1921)&lt;&gt;$B$4,IF(A1921="","",A1921+1),"")</f>
        <v/>
      </c>
      <c r="B1922" s="3"/>
      <c r="C1922" s="3"/>
      <c r="D1922" s="122"/>
      <c r="E1922" s="3"/>
      <c r="F1922" s="3"/>
      <c r="G1922" s="3"/>
      <c r="H1922" s="3"/>
      <c r="I1922" s="120"/>
      <c r="J1922" s="3"/>
      <c r="K1922" s="95" t="str" cm="1">
        <f t="array" ref="K1922">IF(OR($J$14 = "A",$J$14 = "B",$J$14 = "C"),IF(I1922="","",IF(LEN(I1922)&gt;2,_xlfn.IFS(ISNUMBER(SEARCH("_",I1922)),I1922,ISNUMBER(SEARCH(", ",I1922)),SUBSTITUTE(I1922,", ","_"),ISNUMBER(SEARCH("/ ",I1922)),SUBSTITUTE(I1922,"/ ","_"),ISNUMBER(SEARCH(",",I1922)),SUBSTITUTE(I1922,",","_"),ISNUMBER(SEARCH("/",I1922)),SUBSTITUTE(I1922,"/","_"),ISNUMBER(SEARCH("",I1922)),I1922),I1922)),IF(OR($J$14 = "J",$J$14 = "K"),"",IF(D1922="","",IF(LEN(D1922)&gt;2,_xlfn.IFS(ISNUMBER(SEARCH("_",D1922)),D1922,ISNUMBER(SEARCH(", ",D1922)),SUBSTITUTE(D1922,", ","_"),ISNUMBER(SEARCH("/ ",D1922)),SUBSTITUTE(D1922,"/ ","_"),ISNUMBER(SEARCH(",",D1922)),SUBSTITUTE(D1922,",","_"),ISNUMBER(SEARCH("/",D1922)),SUBSTITUTE(D1922,"/","_"),ISNUMBER(SEARCH("",D1922)),D1922),D1922))))</f>
        <v/>
      </c>
      <c r="L1922" s="1"/>
      <c r="M1922" s="1" t="str">
        <f t="shared" si="146"/>
        <v/>
      </c>
      <c r="N1922" s="94" t="str">
        <f>IF($L1922="None","",IF(ISERROR(VLOOKUP($L1922,Info!$B$4:$B$266,1,FALSE)),"",VLOOKUP($L1922,Info!$B$4:$L$266,5,FALSE)))</f>
        <v/>
      </c>
      <c r="O1922" s="94" t="str">
        <f>IF(K1922="","",IF(AND($J$12&lt;&gt;"ABC",N1922="3"),"BAC",IF(N1922="3","ABC",IF($J$12&lt;&gt;"ABC",IF($J$10="Standard",VLOOKUP(K1922,Info!$BE$4:$BF$481,2,FALSE),VLOOKUP(K1922,Info!$BI$4:$BJ$482,2,FALSE)),IF($J$10="Standard",VLOOKUP(K1922,Info!$AG$4:$AH$2994,2,FALSE),VLOOKUP(K1922,Info!$AK$4:$AL$2997,2,FALSE))))))</f>
        <v/>
      </c>
      <c r="P1922" s="94" t="str">
        <f>IF($L1922="None","",IF(ISERROR(VLOOKUP($L1922,Info!$B$4:$B$266,1,FALSE)),"",VLOOKUP($L1922,Info!$B$4:$L$266,3,FALSE)))</f>
        <v/>
      </c>
      <c r="Q1922" s="96" t="str">
        <f>IF($L1922="None","",IF(ISERROR(VLOOKUP($L1922,Info!$B$4:$B$266,1,FALSE)),"",VLOOKUP($L1922,Info!$B$4:$L$266,4,FALSE)))</f>
        <v/>
      </c>
      <c r="R1922" s="1"/>
      <c r="S1922" s="6" t="str">
        <f t="shared" si="147"/>
        <v/>
      </c>
      <c r="T1922" s="6" t="str">
        <f>IF($L1922="None","",IF(ISERROR(VLOOKUP($L1922,Info!$B$4:$B$266,1,FALSE)),"",VLOOKUP($L1922,Info!$B$4:$L$266,11,FALSE)))</f>
        <v/>
      </c>
      <c r="U1922" s="1"/>
      <c r="V1922" s="1"/>
      <c r="W1922" s="1"/>
      <c r="X1922" s="1" t="str">
        <f>IF($L1922="None","",IF(ISERROR(VLOOKUP($L1922,Info!$B$4:$B$266,1,FALSE)),"",IF(OR(W1922="Metallic Liquid Tight",W1922="Non-Metallic Liquid Tight",W1922="LSZH",W1922="Greenfield"),VLOOKUP($L1922,Info!$B$4:$L$266,7,FALSE),"N/A")))</f>
        <v/>
      </c>
      <c r="Y1922" s="1"/>
      <c r="Z1922" s="96" t="str">
        <f>IF($L1922="None","",IF(ISERROR(VLOOKUP($L1922,Info!$B$4:$B$266,1,FALSE)),"",VLOOKUP($L1922,Info!$B$4:$L$266,9,FALSE)))</f>
        <v/>
      </c>
      <c r="AA1922" s="96" t="str">
        <f>IF($L1922="None","",IF(ISERROR(VLOOKUP($L1922,Info!$B$4:$B$266,1,FALSE)),"",VLOOKUP($L1922,Info!$B$4:$L$266,8,FALSE)))</f>
        <v/>
      </c>
      <c r="AB1922" s="96" t="str">
        <f>IF($L1922="None","",IF(ISERROR(VLOOKUP($L1922,Info!$B$4:$B$266,1,FALSE)),"",VLOOKUP($L1922,Info!$B$4:$L$266,10,FALSE)))</f>
        <v/>
      </c>
      <c r="AC1922" s="1" t="str">
        <f>IF(W1922="SO Cable","Black,White",IF(O1922="","",IF(P1922="","",IF($J$12&lt;&gt;"ABC",IF(P1922&lt;="250",VLOOKUP(O1922,Info!$AZ$4:$BB$22,3,FALSE),VLOOKUP(O1922,Info!$AZ$23:$BB$39,3,FALSE)),IF(P1922&lt;="250",VLOOKUP(O1922,Info!$AO$4:$AQ$22,3,FALSE),VLOOKUP(O1922,Info!$AO$23:$AP$39,3,FALSE))))))</f>
        <v/>
      </c>
      <c r="AD1922" s="1"/>
      <c r="AE1922" s="1" t="str">
        <f>IF($L1922="None","",IF(ISERROR(VLOOKUP($L1922,Info!$B$4:$B$266,1,FALSE)),"",VLOOKUP($L1922,Info!$B$4:$L$266,4,FALSE)))</f>
        <v/>
      </c>
      <c r="AF1922" s="1" t="str">
        <f>IF($L1922="None","",IF(ISERROR(VLOOKUP($L1922,Info!$B$4:$B$266,1,FALSE)),"",VLOOKUP($L1922,Info!$B$4:$L$266,6,FALSE)))</f>
        <v/>
      </c>
      <c r="AG1922" s="1"/>
      <c r="AH1922" s="33" t="str" cm="1">
        <f t="array" ref="AH1922">IF(AND(L1922&lt;&gt;"",O1922&lt;&gt;"",R1922:S1922&lt;&gt;"",W1922:X1922&lt;&gt;"",Z1922:AA1922&lt;&gt;"",AC1922&lt;&gt;""),"Good","Bad")</f>
        <v>Bad</v>
      </c>
      <c r="AL1922" t="str" cm="1">
        <f t="array" ref="AL1922">IF(R1922&gt;0,_xlfn.IFS(COUNTIF($L$20:L1922,"&lt;&gt;")&lt;101,1,COUNTIF($L$20:L1922,"&lt;&gt;")&lt;201,2,COUNTIF($L$20:L1922,"&lt;&gt;")&lt;301,3,COUNTIF($L$20:L1922,"&lt;&gt;")&lt;401,4,COUNTIF($L$20:L1922,"&lt;&gt;")&lt;501,5,COUNTIF($L$20:L1922,"&lt;&gt;")&lt;601,6,COUNTIF($L$20:L1922,"&lt;&gt;")&lt;701,7,COUNTIF($L$20:L1922,"&lt;&gt;")&lt;801,8,COUNTIF($L$20:L1922,"&lt;&gt;")&lt;901,9,COUNTIF($L$20:L1922,"&lt;&gt;")&lt;1001,10,COUNTIF($L$20:L1922,"&lt;&gt;")&lt;1101,11,COUNTIF($L$20:L1922,"&lt;&gt;")&lt;1201,12,COUNTIF($L$20:L1922,"&lt;&gt;")&lt;1301,13,COUNTIF($L$20:L1922,"&lt;&gt;")&lt;1401,14,COUNTIF($L$20:L1922,"&lt;&gt;")&lt;1501,15,COUNTIF($L$20:L1922,"&lt;&gt;")&lt;1601,16,COUNTIF($L$20:L1922,"&lt;&gt;")&lt;1701,17,COUNTIF($L$20:L1922,"&lt;&gt;")&lt;1801,18,COUNTIF($L$20:L1922,"&lt;&gt;")&lt;1901,19,COUNTIF($L$20:L1922,"&lt;&gt;")&lt;2001,20,COUNTIF($L$20:L1922,"&lt;&gt;")&lt;2101,21,COUNTIF($L$20:L1922,"&lt;&gt;")&lt;2201,22,COUNTIF($L$20:L1922,"&lt;&gt;")&lt;2301,23,COUNTIF($L$20:L1922,"&lt;&gt;")&lt;2401,24,COUNTIF($L$20:L1922,"&lt;&gt;")&lt;2501,25,COUNTIF($L$20:L1922,"&lt;&gt;")&lt;2601,26,COUNTIF($L$20:L1922,"&lt;&gt;")&lt;2701,27,COUNTIF($L$20:L1922,"&lt;&gt;")&lt;2801,28,COUNTIF($L$20:L1922,"&lt;&gt;")&lt;2901,29,COUNTIF($L$20:L1922,"&lt;&gt;")&lt;3001,30),"")</f>
        <v/>
      </c>
      <c r="AM1922" t="str">
        <f t="shared" si="145"/>
        <v/>
      </c>
      <c r="AN1922" t="str">
        <f t="shared" si="149"/>
        <v/>
      </c>
      <c r="AP1922" t="str">
        <f t="shared" si="148"/>
        <v/>
      </c>
      <c r="AQ1922" t="str">
        <f>IF(AO1922="","",COUNTIFS(AM1922:$AM$3019,AO1922))</f>
        <v/>
      </c>
    </row>
    <row r="1923" spans="1:43" x14ac:dyDescent="0.25">
      <c r="A1923" s="6" t="str">
        <f>IF(COUNT($A$20:A1922)&lt;&gt;$B$4,IF(A1922="","",A1922+1),"")</f>
        <v/>
      </c>
      <c r="B1923" s="3"/>
      <c r="C1923" s="3"/>
      <c r="D1923" s="122"/>
      <c r="E1923" s="3"/>
      <c r="F1923" s="3"/>
      <c r="G1923" s="3"/>
      <c r="H1923" s="3"/>
      <c r="I1923" s="120"/>
      <c r="J1923" s="3"/>
      <c r="K1923" s="95" t="str" cm="1">
        <f t="array" ref="K1923">IF(OR($J$14 = "A",$J$14 = "B",$J$14 = "C"),IF(I1923="","",IF(LEN(I1923)&gt;2,_xlfn.IFS(ISNUMBER(SEARCH("_",I1923)),I1923,ISNUMBER(SEARCH(", ",I1923)),SUBSTITUTE(I1923,", ","_"),ISNUMBER(SEARCH("/ ",I1923)),SUBSTITUTE(I1923,"/ ","_"),ISNUMBER(SEARCH(",",I1923)),SUBSTITUTE(I1923,",","_"),ISNUMBER(SEARCH("/",I1923)),SUBSTITUTE(I1923,"/","_"),ISNUMBER(SEARCH("",I1923)),I1923),I1923)),IF(OR($J$14 = "J",$J$14 = "K"),"",IF(D1923="","",IF(LEN(D1923)&gt;2,_xlfn.IFS(ISNUMBER(SEARCH("_",D1923)),D1923,ISNUMBER(SEARCH(", ",D1923)),SUBSTITUTE(D1923,", ","_"),ISNUMBER(SEARCH("/ ",D1923)),SUBSTITUTE(D1923,"/ ","_"),ISNUMBER(SEARCH(",",D1923)),SUBSTITUTE(D1923,",","_"),ISNUMBER(SEARCH("/",D1923)),SUBSTITUTE(D1923,"/","_"),ISNUMBER(SEARCH("",D1923)),D1923),D1923))))</f>
        <v/>
      </c>
      <c r="L1923" s="1"/>
      <c r="M1923" s="1" t="str">
        <f t="shared" si="146"/>
        <v/>
      </c>
      <c r="N1923" s="94" t="str">
        <f>IF($L1923="None","",IF(ISERROR(VLOOKUP($L1923,Info!$B$4:$B$266,1,FALSE)),"",VLOOKUP($L1923,Info!$B$4:$L$266,5,FALSE)))</f>
        <v/>
      </c>
      <c r="O1923" s="94" t="str">
        <f>IF(K1923="","",IF(AND($J$12&lt;&gt;"ABC",N1923="3"),"BAC",IF(N1923="3","ABC",IF($J$12&lt;&gt;"ABC",IF($J$10="Standard",VLOOKUP(K1923,Info!$BE$4:$BF$481,2,FALSE),VLOOKUP(K1923,Info!$BI$4:$BJ$482,2,FALSE)),IF($J$10="Standard",VLOOKUP(K1923,Info!$AG$4:$AH$2994,2,FALSE),VLOOKUP(K1923,Info!$AK$4:$AL$2997,2,FALSE))))))</f>
        <v/>
      </c>
      <c r="P1923" s="94" t="str">
        <f>IF($L1923="None","",IF(ISERROR(VLOOKUP($L1923,Info!$B$4:$B$266,1,FALSE)),"",VLOOKUP($L1923,Info!$B$4:$L$266,3,FALSE)))</f>
        <v/>
      </c>
      <c r="Q1923" s="96" t="str">
        <f>IF($L1923="None","",IF(ISERROR(VLOOKUP($L1923,Info!$B$4:$B$266,1,FALSE)),"",VLOOKUP($L1923,Info!$B$4:$L$266,4,FALSE)))</f>
        <v/>
      </c>
      <c r="R1923" s="1"/>
      <c r="S1923" s="6" t="str">
        <f t="shared" si="147"/>
        <v/>
      </c>
      <c r="T1923" s="6" t="str">
        <f>IF($L1923="None","",IF(ISERROR(VLOOKUP($L1923,Info!$B$4:$B$266,1,FALSE)),"",VLOOKUP($L1923,Info!$B$4:$L$266,11,FALSE)))</f>
        <v/>
      </c>
      <c r="U1923" s="1"/>
      <c r="V1923" s="1"/>
      <c r="W1923" s="1"/>
      <c r="X1923" s="1" t="str">
        <f>IF($L1923="None","",IF(ISERROR(VLOOKUP($L1923,Info!$B$4:$B$266,1,FALSE)),"",IF(OR(W1923="Metallic Liquid Tight",W1923="Non-Metallic Liquid Tight",W1923="LSZH",W1923="Greenfield"),VLOOKUP($L1923,Info!$B$4:$L$266,7,FALSE),"N/A")))</f>
        <v/>
      </c>
      <c r="Y1923" s="1"/>
      <c r="Z1923" s="96" t="str">
        <f>IF($L1923="None","",IF(ISERROR(VLOOKUP($L1923,Info!$B$4:$B$266,1,FALSE)),"",VLOOKUP($L1923,Info!$B$4:$L$266,9,FALSE)))</f>
        <v/>
      </c>
      <c r="AA1923" s="96" t="str">
        <f>IF($L1923="None","",IF(ISERROR(VLOOKUP($L1923,Info!$B$4:$B$266,1,FALSE)),"",VLOOKUP($L1923,Info!$B$4:$L$266,8,FALSE)))</f>
        <v/>
      </c>
      <c r="AB1923" s="96" t="str">
        <f>IF($L1923="None","",IF(ISERROR(VLOOKUP($L1923,Info!$B$4:$B$266,1,FALSE)),"",VLOOKUP($L1923,Info!$B$4:$L$266,10,FALSE)))</f>
        <v/>
      </c>
      <c r="AC1923" s="1" t="str">
        <f>IF(W1923="SO Cable","Black,White",IF(O1923="","",IF(P1923="","",IF($J$12&lt;&gt;"ABC",IF(P1923&lt;="250",VLOOKUP(O1923,Info!$AZ$4:$BB$22,3,FALSE),VLOOKUP(O1923,Info!$AZ$23:$BB$39,3,FALSE)),IF(P1923&lt;="250",VLOOKUP(O1923,Info!$AO$4:$AQ$22,3,FALSE),VLOOKUP(O1923,Info!$AO$23:$AP$39,3,FALSE))))))</f>
        <v/>
      </c>
      <c r="AD1923" s="1"/>
      <c r="AE1923" s="1" t="str">
        <f>IF($L1923="None","",IF(ISERROR(VLOOKUP($L1923,Info!$B$4:$B$266,1,FALSE)),"",VLOOKUP($L1923,Info!$B$4:$L$266,4,FALSE)))</f>
        <v/>
      </c>
      <c r="AF1923" s="1" t="str">
        <f>IF($L1923="None","",IF(ISERROR(VLOOKUP($L1923,Info!$B$4:$B$266,1,FALSE)),"",VLOOKUP($L1923,Info!$B$4:$L$266,6,FALSE)))</f>
        <v/>
      </c>
      <c r="AG1923" s="1"/>
      <c r="AH1923" s="33" t="str" cm="1">
        <f t="array" ref="AH1923">IF(AND(L1923&lt;&gt;"",O1923&lt;&gt;"",R1923:S1923&lt;&gt;"",W1923:X1923&lt;&gt;"",Z1923:AA1923&lt;&gt;"",AC1923&lt;&gt;""),"Good","Bad")</f>
        <v>Bad</v>
      </c>
      <c r="AL1923" t="str" cm="1">
        <f t="array" ref="AL1923">IF(R1923&gt;0,_xlfn.IFS(COUNTIF($L$20:L1923,"&lt;&gt;")&lt;101,1,COUNTIF($L$20:L1923,"&lt;&gt;")&lt;201,2,COUNTIF($L$20:L1923,"&lt;&gt;")&lt;301,3,COUNTIF($L$20:L1923,"&lt;&gt;")&lt;401,4,COUNTIF($L$20:L1923,"&lt;&gt;")&lt;501,5,COUNTIF($L$20:L1923,"&lt;&gt;")&lt;601,6,COUNTIF($L$20:L1923,"&lt;&gt;")&lt;701,7,COUNTIF($L$20:L1923,"&lt;&gt;")&lt;801,8,COUNTIF($L$20:L1923,"&lt;&gt;")&lt;901,9,COUNTIF($L$20:L1923,"&lt;&gt;")&lt;1001,10,COUNTIF($L$20:L1923,"&lt;&gt;")&lt;1101,11,COUNTIF($L$20:L1923,"&lt;&gt;")&lt;1201,12,COUNTIF($L$20:L1923,"&lt;&gt;")&lt;1301,13,COUNTIF($L$20:L1923,"&lt;&gt;")&lt;1401,14,COUNTIF($L$20:L1923,"&lt;&gt;")&lt;1501,15,COUNTIF($L$20:L1923,"&lt;&gt;")&lt;1601,16,COUNTIF($L$20:L1923,"&lt;&gt;")&lt;1701,17,COUNTIF($L$20:L1923,"&lt;&gt;")&lt;1801,18,COUNTIF($L$20:L1923,"&lt;&gt;")&lt;1901,19,COUNTIF($L$20:L1923,"&lt;&gt;")&lt;2001,20,COUNTIF($L$20:L1923,"&lt;&gt;")&lt;2101,21,COUNTIF($L$20:L1923,"&lt;&gt;")&lt;2201,22,COUNTIF($L$20:L1923,"&lt;&gt;")&lt;2301,23,COUNTIF($L$20:L1923,"&lt;&gt;")&lt;2401,24,COUNTIF($L$20:L1923,"&lt;&gt;")&lt;2501,25,COUNTIF($L$20:L1923,"&lt;&gt;")&lt;2601,26,COUNTIF($L$20:L1923,"&lt;&gt;")&lt;2701,27,COUNTIF($L$20:L1923,"&lt;&gt;")&lt;2801,28,COUNTIF($L$20:L1923,"&lt;&gt;")&lt;2901,29,COUNTIF($L$20:L1923,"&lt;&gt;")&lt;3001,30),"")</f>
        <v/>
      </c>
      <c r="AM1923" t="str">
        <f t="shared" si="145"/>
        <v/>
      </c>
      <c r="AN1923" t="str">
        <f t="shared" si="149"/>
        <v/>
      </c>
      <c r="AP1923" t="str">
        <f t="shared" si="148"/>
        <v/>
      </c>
      <c r="AQ1923" t="str">
        <f>IF(AO1923="","",COUNTIFS(AM1923:$AM$3019,AO1923))</f>
        <v/>
      </c>
    </row>
    <row r="1924" spans="1:43" x14ac:dyDescent="0.25">
      <c r="A1924" s="6" t="str">
        <f>IF(COUNT($A$20:A1923)&lt;&gt;$B$4,IF(A1923="","",A1923+1),"")</f>
        <v/>
      </c>
      <c r="B1924" s="3"/>
      <c r="C1924" s="3"/>
      <c r="D1924" s="122"/>
      <c r="E1924" s="3"/>
      <c r="F1924" s="3"/>
      <c r="G1924" s="3"/>
      <c r="H1924" s="3"/>
      <c r="I1924" s="120"/>
      <c r="J1924" s="3"/>
      <c r="K1924" s="95" t="str" cm="1">
        <f t="array" ref="K1924">IF(OR($J$14 = "A",$J$14 = "B",$J$14 = "C"),IF(I1924="","",IF(LEN(I1924)&gt;2,_xlfn.IFS(ISNUMBER(SEARCH("_",I1924)),I1924,ISNUMBER(SEARCH(", ",I1924)),SUBSTITUTE(I1924,", ","_"),ISNUMBER(SEARCH("/ ",I1924)),SUBSTITUTE(I1924,"/ ","_"),ISNUMBER(SEARCH(",",I1924)),SUBSTITUTE(I1924,",","_"),ISNUMBER(SEARCH("/",I1924)),SUBSTITUTE(I1924,"/","_"),ISNUMBER(SEARCH("",I1924)),I1924),I1924)),IF(OR($J$14 = "J",$J$14 = "K"),"",IF(D1924="","",IF(LEN(D1924)&gt;2,_xlfn.IFS(ISNUMBER(SEARCH("_",D1924)),D1924,ISNUMBER(SEARCH(", ",D1924)),SUBSTITUTE(D1924,", ","_"),ISNUMBER(SEARCH("/ ",D1924)),SUBSTITUTE(D1924,"/ ","_"),ISNUMBER(SEARCH(",",D1924)),SUBSTITUTE(D1924,",","_"),ISNUMBER(SEARCH("/",D1924)),SUBSTITUTE(D1924,"/","_"),ISNUMBER(SEARCH("",D1924)),D1924),D1924))))</f>
        <v/>
      </c>
      <c r="L1924" s="1"/>
      <c r="M1924" s="1" t="str">
        <f t="shared" si="146"/>
        <v/>
      </c>
      <c r="N1924" s="94" t="str">
        <f>IF($L1924="None","",IF(ISERROR(VLOOKUP($L1924,Info!$B$4:$B$266,1,FALSE)),"",VLOOKUP($L1924,Info!$B$4:$L$266,5,FALSE)))</f>
        <v/>
      </c>
      <c r="O1924" s="94" t="str">
        <f>IF(K1924="","",IF(AND($J$12&lt;&gt;"ABC",N1924="3"),"BAC",IF(N1924="3","ABC",IF($J$12&lt;&gt;"ABC",IF($J$10="Standard",VLOOKUP(K1924,Info!$BE$4:$BF$481,2,FALSE),VLOOKUP(K1924,Info!$BI$4:$BJ$482,2,FALSE)),IF($J$10="Standard",VLOOKUP(K1924,Info!$AG$4:$AH$2994,2,FALSE),VLOOKUP(K1924,Info!$AK$4:$AL$2997,2,FALSE))))))</f>
        <v/>
      </c>
      <c r="P1924" s="94" t="str">
        <f>IF($L1924="None","",IF(ISERROR(VLOOKUP($L1924,Info!$B$4:$B$266,1,FALSE)),"",VLOOKUP($L1924,Info!$B$4:$L$266,3,FALSE)))</f>
        <v/>
      </c>
      <c r="Q1924" s="96" t="str">
        <f>IF($L1924="None","",IF(ISERROR(VLOOKUP($L1924,Info!$B$4:$B$266,1,FALSE)),"",VLOOKUP($L1924,Info!$B$4:$L$266,4,FALSE)))</f>
        <v/>
      </c>
      <c r="R1924" s="1"/>
      <c r="S1924" s="6" t="str">
        <f t="shared" si="147"/>
        <v/>
      </c>
      <c r="T1924" s="6" t="str">
        <f>IF($L1924="None","",IF(ISERROR(VLOOKUP($L1924,Info!$B$4:$B$266,1,FALSE)),"",VLOOKUP($L1924,Info!$B$4:$L$266,11,FALSE)))</f>
        <v/>
      </c>
      <c r="U1924" s="1"/>
      <c r="V1924" s="1"/>
      <c r="W1924" s="1"/>
      <c r="X1924" s="1" t="str">
        <f>IF($L1924="None","",IF(ISERROR(VLOOKUP($L1924,Info!$B$4:$B$266,1,FALSE)),"",IF(OR(W1924="Metallic Liquid Tight",W1924="Non-Metallic Liquid Tight",W1924="LSZH",W1924="Greenfield"),VLOOKUP($L1924,Info!$B$4:$L$266,7,FALSE),"N/A")))</f>
        <v/>
      </c>
      <c r="Y1924" s="1"/>
      <c r="Z1924" s="96" t="str">
        <f>IF($L1924="None","",IF(ISERROR(VLOOKUP($L1924,Info!$B$4:$B$266,1,FALSE)),"",VLOOKUP($L1924,Info!$B$4:$L$266,9,FALSE)))</f>
        <v/>
      </c>
      <c r="AA1924" s="96" t="str">
        <f>IF($L1924="None","",IF(ISERROR(VLOOKUP($L1924,Info!$B$4:$B$266,1,FALSE)),"",VLOOKUP($L1924,Info!$B$4:$L$266,8,FALSE)))</f>
        <v/>
      </c>
      <c r="AB1924" s="96" t="str">
        <f>IF($L1924="None","",IF(ISERROR(VLOOKUP($L1924,Info!$B$4:$B$266,1,FALSE)),"",VLOOKUP($L1924,Info!$B$4:$L$266,10,FALSE)))</f>
        <v/>
      </c>
      <c r="AC1924" s="1" t="str">
        <f>IF(W1924="SO Cable","Black,White",IF(O1924="","",IF(P1924="","",IF($J$12&lt;&gt;"ABC",IF(P1924&lt;="250",VLOOKUP(O1924,Info!$AZ$4:$BB$22,3,FALSE),VLOOKUP(O1924,Info!$AZ$23:$BB$39,3,FALSE)),IF(P1924&lt;="250",VLOOKUP(O1924,Info!$AO$4:$AQ$22,3,FALSE),VLOOKUP(O1924,Info!$AO$23:$AP$39,3,FALSE))))))</f>
        <v/>
      </c>
      <c r="AD1924" s="1"/>
      <c r="AE1924" s="1" t="str">
        <f>IF($L1924="None","",IF(ISERROR(VLOOKUP($L1924,Info!$B$4:$B$266,1,FALSE)),"",VLOOKUP($L1924,Info!$B$4:$L$266,4,FALSE)))</f>
        <v/>
      </c>
      <c r="AF1924" s="1" t="str">
        <f>IF($L1924="None","",IF(ISERROR(VLOOKUP($L1924,Info!$B$4:$B$266,1,FALSE)),"",VLOOKUP($L1924,Info!$B$4:$L$266,6,FALSE)))</f>
        <v/>
      </c>
      <c r="AG1924" s="1"/>
      <c r="AH1924" s="33" t="str" cm="1">
        <f t="array" ref="AH1924">IF(AND(L1924&lt;&gt;"",O1924&lt;&gt;"",R1924:S1924&lt;&gt;"",W1924:X1924&lt;&gt;"",Z1924:AA1924&lt;&gt;"",AC1924&lt;&gt;""),"Good","Bad")</f>
        <v>Bad</v>
      </c>
      <c r="AL1924" t="str" cm="1">
        <f t="array" ref="AL1924">IF(R1924&gt;0,_xlfn.IFS(COUNTIF($L$20:L1924,"&lt;&gt;")&lt;101,1,COUNTIF($L$20:L1924,"&lt;&gt;")&lt;201,2,COUNTIF($L$20:L1924,"&lt;&gt;")&lt;301,3,COUNTIF($L$20:L1924,"&lt;&gt;")&lt;401,4,COUNTIF($L$20:L1924,"&lt;&gt;")&lt;501,5,COUNTIF($L$20:L1924,"&lt;&gt;")&lt;601,6,COUNTIF($L$20:L1924,"&lt;&gt;")&lt;701,7,COUNTIF($L$20:L1924,"&lt;&gt;")&lt;801,8,COUNTIF($L$20:L1924,"&lt;&gt;")&lt;901,9,COUNTIF($L$20:L1924,"&lt;&gt;")&lt;1001,10,COUNTIF($L$20:L1924,"&lt;&gt;")&lt;1101,11,COUNTIF($L$20:L1924,"&lt;&gt;")&lt;1201,12,COUNTIF($L$20:L1924,"&lt;&gt;")&lt;1301,13,COUNTIF($L$20:L1924,"&lt;&gt;")&lt;1401,14,COUNTIF($L$20:L1924,"&lt;&gt;")&lt;1501,15,COUNTIF($L$20:L1924,"&lt;&gt;")&lt;1601,16,COUNTIF($L$20:L1924,"&lt;&gt;")&lt;1701,17,COUNTIF($L$20:L1924,"&lt;&gt;")&lt;1801,18,COUNTIF($L$20:L1924,"&lt;&gt;")&lt;1901,19,COUNTIF($L$20:L1924,"&lt;&gt;")&lt;2001,20,COUNTIF($L$20:L1924,"&lt;&gt;")&lt;2101,21,COUNTIF($L$20:L1924,"&lt;&gt;")&lt;2201,22,COUNTIF($L$20:L1924,"&lt;&gt;")&lt;2301,23,COUNTIF($L$20:L1924,"&lt;&gt;")&lt;2401,24,COUNTIF($L$20:L1924,"&lt;&gt;")&lt;2501,25,COUNTIF($L$20:L1924,"&lt;&gt;")&lt;2601,26,COUNTIF($L$20:L1924,"&lt;&gt;")&lt;2701,27,COUNTIF($L$20:L1924,"&lt;&gt;")&lt;2801,28,COUNTIF($L$20:L1924,"&lt;&gt;")&lt;2901,29,COUNTIF($L$20:L1924,"&lt;&gt;")&lt;3001,30),"")</f>
        <v/>
      </c>
      <c r="AM1924" t="str">
        <f t="shared" si="145"/>
        <v/>
      </c>
      <c r="AN1924" t="str">
        <f t="shared" si="149"/>
        <v/>
      </c>
      <c r="AP1924" t="str">
        <f t="shared" si="148"/>
        <v/>
      </c>
      <c r="AQ1924" t="str">
        <f>IF(AO1924="","",COUNTIFS(AM1924:$AM$3019,AO1924))</f>
        <v/>
      </c>
    </row>
    <row r="1925" spans="1:43" x14ac:dyDescent="0.25">
      <c r="A1925" s="6" t="str">
        <f>IF(COUNT($A$20:A1924)&lt;&gt;$B$4,IF(A1924="","",A1924+1),"")</f>
        <v/>
      </c>
      <c r="B1925" s="3"/>
      <c r="C1925" s="3"/>
      <c r="D1925" s="122"/>
      <c r="E1925" s="3"/>
      <c r="F1925" s="3"/>
      <c r="G1925" s="3"/>
      <c r="H1925" s="3"/>
      <c r="I1925" s="120"/>
      <c r="J1925" s="3"/>
      <c r="K1925" s="95" t="str" cm="1">
        <f t="array" ref="K1925">IF(OR($J$14 = "A",$J$14 = "B",$J$14 = "C"),IF(I1925="","",IF(LEN(I1925)&gt;2,_xlfn.IFS(ISNUMBER(SEARCH("_",I1925)),I1925,ISNUMBER(SEARCH(", ",I1925)),SUBSTITUTE(I1925,", ","_"),ISNUMBER(SEARCH("/ ",I1925)),SUBSTITUTE(I1925,"/ ","_"),ISNUMBER(SEARCH(",",I1925)),SUBSTITUTE(I1925,",","_"),ISNUMBER(SEARCH("/",I1925)),SUBSTITUTE(I1925,"/","_"),ISNUMBER(SEARCH("",I1925)),I1925),I1925)),IF(OR($J$14 = "J",$J$14 = "K"),"",IF(D1925="","",IF(LEN(D1925)&gt;2,_xlfn.IFS(ISNUMBER(SEARCH("_",D1925)),D1925,ISNUMBER(SEARCH(", ",D1925)),SUBSTITUTE(D1925,", ","_"),ISNUMBER(SEARCH("/ ",D1925)),SUBSTITUTE(D1925,"/ ","_"),ISNUMBER(SEARCH(",",D1925)),SUBSTITUTE(D1925,",","_"),ISNUMBER(SEARCH("/",D1925)),SUBSTITUTE(D1925,"/","_"),ISNUMBER(SEARCH("",D1925)),D1925),D1925))))</f>
        <v/>
      </c>
      <c r="L1925" s="1"/>
      <c r="M1925" s="1" t="str">
        <f t="shared" si="146"/>
        <v/>
      </c>
      <c r="N1925" s="94" t="str">
        <f>IF($L1925="None","",IF(ISERROR(VLOOKUP($L1925,Info!$B$4:$B$266,1,FALSE)),"",VLOOKUP($L1925,Info!$B$4:$L$266,5,FALSE)))</f>
        <v/>
      </c>
      <c r="O1925" s="94" t="str">
        <f>IF(K1925="","",IF(AND($J$12&lt;&gt;"ABC",N1925="3"),"BAC",IF(N1925="3","ABC",IF($J$12&lt;&gt;"ABC",IF($J$10="Standard",VLOOKUP(K1925,Info!$BE$4:$BF$481,2,FALSE),VLOOKUP(K1925,Info!$BI$4:$BJ$482,2,FALSE)),IF($J$10="Standard",VLOOKUP(K1925,Info!$AG$4:$AH$2994,2,FALSE),VLOOKUP(K1925,Info!$AK$4:$AL$2997,2,FALSE))))))</f>
        <v/>
      </c>
      <c r="P1925" s="94" t="str">
        <f>IF($L1925="None","",IF(ISERROR(VLOOKUP($L1925,Info!$B$4:$B$266,1,FALSE)),"",VLOOKUP($L1925,Info!$B$4:$L$266,3,FALSE)))</f>
        <v/>
      </c>
      <c r="Q1925" s="96" t="str">
        <f>IF($L1925="None","",IF(ISERROR(VLOOKUP($L1925,Info!$B$4:$B$266,1,FALSE)),"",VLOOKUP($L1925,Info!$B$4:$L$266,4,FALSE)))</f>
        <v/>
      </c>
      <c r="R1925" s="1"/>
      <c r="S1925" s="6" t="str">
        <f t="shared" si="147"/>
        <v/>
      </c>
      <c r="T1925" s="6" t="str">
        <f>IF($L1925="None","",IF(ISERROR(VLOOKUP($L1925,Info!$B$4:$B$266,1,FALSE)),"",VLOOKUP($L1925,Info!$B$4:$L$266,11,FALSE)))</f>
        <v/>
      </c>
      <c r="U1925" s="1"/>
      <c r="V1925" s="1"/>
      <c r="W1925" s="1"/>
      <c r="X1925" s="1" t="str">
        <f>IF($L1925="None","",IF(ISERROR(VLOOKUP($L1925,Info!$B$4:$B$266,1,FALSE)),"",IF(OR(W1925="Metallic Liquid Tight",W1925="Non-Metallic Liquid Tight",W1925="LSZH",W1925="Greenfield"),VLOOKUP($L1925,Info!$B$4:$L$266,7,FALSE),"N/A")))</f>
        <v/>
      </c>
      <c r="Y1925" s="1"/>
      <c r="Z1925" s="96" t="str">
        <f>IF($L1925="None","",IF(ISERROR(VLOOKUP($L1925,Info!$B$4:$B$266,1,FALSE)),"",VLOOKUP($L1925,Info!$B$4:$L$266,9,FALSE)))</f>
        <v/>
      </c>
      <c r="AA1925" s="96" t="str">
        <f>IF($L1925="None","",IF(ISERROR(VLOOKUP($L1925,Info!$B$4:$B$266,1,FALSE)),"",VLOOKUP($L1925,Info!$B$4:$L$266,8,FALSE)))</f>
        <v/>
      </c>
      <c r="AB1925" s="96" t="str">
        <f>IF($L1925="None","",IF(ISERROR(VLOOKUP($L1925,Info!$B$4:$B$266,1,FALSE)),"",VLOOKUP($L1925,Info!$B$4:$L$266,10,FALSE)))</f>
        <v/>
      </c>
      <c r="AC1925" s="1" t="str">
        <f>IF(W1925="SO Cable","Black,White",IF(O1925="","",IF(P1925="","",IF($J$12&lt;&gt;"ABC",IF(P1925&lt;="250",VLOOKUP(O1925,Info!$AZ$4:$BB$22,3,FALSE),VLOOKUP(O1925,Info!$AZ$23:$BB$39,3,FALSE)),IF(P1925&lt;="250",VLOOKUP(O1925,Info!$AO$4:$AQ$22,3,FALSE),VLOOKUP(O1925,Info!$AO$23:$AP$39,3,FALSE))))))</f>
        <v/>
      </c>
      <c r="AD1925" s="1"/>
      <c r="AE1925" s="1" t="str">
        <f>IF($L1925="None","",IF(ISERROR(VLOOKUP($L1925,Info!$B$4:$B$266,1,FALSE)),"",VLOOKUP($L1925,Info!$B$4:$L$266,4,FALSE)))</f>
        <v/>
      </c>
      <c r="AF1925" s="1" t="str">
        <f>IF($L1925="None","",IF(ISERROR(VLOOKUP($L1925,Info!$B$4:$B$266,1,FALSE)),"",VLOOKUP($L1925,Info!$B$4:$L$266,6,FALSE)))</f>
        <v/>
      </c>
      <c r="AG1925" s="1"/>
      <c r="AH1925" s="33" t="str" cm="1">
        <f t="array" ref="AH1925">IF(AND(L1925&lt;&gt;"",O1925&lt;&gt;"",R1925:S1925&lt;&gt;"",W1925:X1925&lt;&gt;"",Z1925:AA1925&lt;&gt;"",AC1925&lt;&gt;""),"Good","Bad")</f>
        <v>Bad</v>
      </c>
      <c r="AL1925" t="str" cm="1">
        <f t="array" ref="AL1925">IF(R1925&gt;0,_xlfn.IFS(COUNTIF($L$20:L1925,"&lt;&gt;")&lt;101,1,COUNTIF($L$20:L1925,"&lt;&gt;")&lt;201,2,COUNTIF($L$20:L1925,"&lt;&gt;")&lt;301,3,COUNTIF($L$20:L1925,"&lt;&gt;")&lt;401,4,COUNTIF($L$20:L1925,"&lt;&gt;")&lt;501,5,COUNTIF($L$20:L1925,"&lt;&gt;")&lt;601,6,COUNTIF($L$20:L1925,"&lt;&gt;")&lt;701,7,COUNTIF($L$20:L1925,"&lt;&gt;")&lt;801,8,COUNTIF($L$20:L1925,"&lt;&gt;")&lt;901,9,COUNTIF($L$20:L1925,"&lt;&gt;")&lt;1001,10,COUNTIF($L$20:L1925,"&lt;&gt;")&lt;1101,11,COUNTIF($L$20:L1925,"&lt;&gt;")&lt;1201,12,COUNTIF($L$20:L1925,"&lt;&gt;")&lt;1301,13,COUNTIF($L$20:L1925,"&lt;&gt;")&lt;1401,14,COUNTIF($L$20:L1925,"&lt;&gt;")&lt;1501,15,COUNTIF($L$20:L1925,"&lt;&gt;")&lt;1601,16,COUNTIF($L$20:L1925,"&lt;&gt;")&lt;1701,17,COUNTIF($L$20:L1925,"&lt;&gt;")&lt;1801,18,COUNTIF($L$20:L1925,"&lt;&gt;")&lt;1901,19,COUNTIF($L$20:L1925,"&lt;&gt;")&lt;2001,20,COUNTIF($L$20:L1925,"&lt;&gt;")&lt;2101,21,COUNTIF($L$20:L1925,"&lt;&gt;")&lt;2201,22,COUNTIF($L$20:L1925,"&lt;&gt;")&lt;2301,23,COUNTIF($L$20:L1925,"&lt;&gt;")&lt;2401,24,COUNTIF($L$20:L1925,"&lt;&gt;")&lt;2501,25,COUNTIF($L$20:L1925,"&lt;&gt;")&lt;2601,26,COUNTIF($L$20:L1925,"&lt;&gt;")&lt;2701,27,COUNTIF($L$20:L1925,"&lt;&gt;")&lt;2801,28,COUNTIF($L$20:L1925,"&lt;&gt;")&lt;2901,29,COUNTIF($L$20:L1925,"&lt;&gt;")&lt;3001,30),"")</f>
        <v/>
      </c>
      <c r="AM1925" t="str">
        <f t="shared" si="145"/>
        <v/>
      </c>
      <c r="AN1925" t="str">
        <f t="shared" si="149"/>
        <v/>
      </c>
      <c r="AP1925" t="str">
        <f t="shared" si="148"/>
        <v/>
      </c>
      <c r="AQ1925" t="str">
        <f>IF(AO1925="","",COUNTIFS(AM1925:$AM$3019,AO1925))</f>
        <v/>
      </c>
    </row>
    <row r="1926" spans="1:43" x14ac:dyDescent="0.25">
      <c r="A1926" s="6" t="str">
        <f>IF(COUNT($A$20:A1925)&lt;&gt;$B$4,IF(A1925="","",A1925+1),"")</f>
        <v/>
      </c>
      <c r="B1926" s="3"/>
      <c r="C1926" s="3"/>
      <c r="D1926" s="122"/>
      <c r="E1926" s="3"/>
      <c r="F1926" s="3"/>
      <c r="G1926" s="3"/>
      <c r="H1926" s="3"/>
      <c r="I1926" s="120"/>
      <c r="J1926" s="3"/>
      <c r="K1926" s="95" t="str" cm="1">
        <f t="array" ref="K1926">IF(OR($J$14 = "A",$J$14 = "B",$J$14 = "C"),IF(I1926="","",IF(LEN(I1926)&gt;2,_xlfn.IFS(ISNUMBER(SEARCH("_",I1926)),I1926,ISNUMBER(SEARCH(", ",I1926)),SUBSTITUTE(I1926,", ","_"),ISNUMBER(SEARCH("/ ",I1926)),SUBSTITUTE(I1926,"/ ","_"),ISNUMBER(SEARCH(",",I1926)),SUBSTITUTE(I1926,",","_"),ISNUMBER(SEARCH("/",I1926)),SUBSTITUTE(I1926,"/","_"),ISNUMBER(SEARCH("",I1926)),I1926),I1926)),IF(OR($J$14 = "J",$J$14 = "K"),"",IF(D1926="","",IF(LEN(D1926)&gt;2,_xlfn.IFS(ISNUMBER(SEARCH("_",D1926)),D1926,ISNUMBER(SEARCH(", ",D1926)),SUBSTITUTE(D1926,", ","_"),ISNUMBER(SEARCH("/ ",D1926)),SUBSTITUTE(D1926,"/ ","_"),ISNUMBER(SEARCH(",",D1926)),SUBSTITUTE(D1926,",","_"),ISNUMBER(SEARCH("/",D1926)),SUBSTITUTE(D1926,"/","_"),ISNUMBER(SEARCH("",D1926)),D1926),D1926))))</f>
        <v/>
      </c>
      <c r="L1926" s="1"/>
      <c r="M1926" s="1" t="str">
        <f t="shared" si="146"/>
        <v/>
      </c>
      <c r="N1926" s="94" t="str">
        <f>IF($L1926="None","",IF(ISERROR(VLOOKUP($L1926,Info!$B$4:$B$266,1,FALSE)),"",VLOOKUP($L1926,Info!$B$4:$L$266,5,FALSE)))</f>
        <v/>
      </c>
      <c r="O1926" s="94" t="str">
        <f>IF(K1926="","",IF(AND($J$12&lt;&gt;"ABC",N1926="3"),"BAC",IF(N1926="3","ABC",IF($J$12&lt;&gt;"ABC",IF($J$10="Standard",VLOOKUP(K1926,Info!$BE$4:$BF$481,2,FALSE),VLOOKUP(K1926,Info!$BI$4:$BJ$482,2,FALSE)),IF($J$10="Standard",VLOOKUP(K1926,Info!$AG$4:$AH$2994,2,FALSE),VLOOKUP(K1926,Info!$AK$4:$AL$2997,2,FALSE))))))</f>
        <v/>
      </c>
      <c r="P1926" s="94" t="str">
        <f>IF($L1926="None","",IF(ISERROR(VLOOKUP($L1926,Info!$B$4:$B$266,1,FALSE)),"",VLOOKUP($L1926,Info!$B$4:$L$266,3,FALSE)))</f>
        <v/>
      </c>
      <c r="Q1926" s="96" t="str">
        <f>IF($L1926="None","",IF(ISERROR(VLOOKUP($L1926,Info!$B$4:$B$266,1,FALSE)),"",VLOOKUP($L1926,Info!$B$4:$L$266,4,FALSE)))</f>
        <v/>
      </c>
      <c r="R1926" s="1"/>
      <c r="S1926" s="6" t="str">
        <f t="shared" si="147"/>
        <v/>
      </c>
      <c r="T1926" s="6" t="str">
        <f>IF($L1926="None","",IF(ISERROR(VLOOKUP($L1926,Info!$B$4:$B$266,1,FALSE)),"",VLOOKUP($L1926,Info!$B$4:$L$266,11,FALSE)))</f>
        <v/>
      </c>
      <c r="U1926" s="1"/>
      <c r="V1926" s="1"/>
      <c r="W1926" s="1"/>
      <c r="X1926" s="1" t="str">
        <f>IF($L1926="None","",IF(ISERROR(VLOOKUP($L1926,Info!$B$4:$B$266,1,FALSE)),"",IF(OR(W1926="Metallic Liquid Tight",W1926="Non-Metallic Liquid Tight",W1926="LSZH",W1926="Greenfield"),VLOOKUP($L1926,Info!$B$4:$L$266,7,FALSE),"N/A")))</f>
        <v/>
      </c>
      <c r="Y1926" s="1"/>
      <c r="Z1926" s="96" t="str">
        <f>IF($L1926="None","",IF(ISERROR(VLOOKUP($L1926,Info!$B$4:$B$266,1,FALSE)),"",VLOOKUP($L1926,Info!$B$4:$L$266,9,FALSE)))</f>
        <v/>
      </c>
      <c r="AA1926" s="96" t="str">
        <f>IF($L1926="None","",IF(ISERROR(VLOOKUP($L1926,Info!$B$4:$B$266,1,FALSE)),"",VLOOKUP($L1926,Info!$B$4:$L$266,8,FALSE)))</f>
        <v/>
      </c>
      <c r="AB1926" s="96" t="str">
        <f>IF($L1926="None","",IF(ISERROR(VLOOKUP($L1926,Info!$B$4:$B$266,1,FALSE)),"",VLOOKUP($L1926,Info!$B$4:$L$266,10,FALSE)))</f>
        <v/>
      </c>
      <c r="AC1926" s="1" t="str">
        <f>IF(W1926="SO Cable","Black,White",IF(O1926="","",IF(P1926="","",IF($J$12&lt;&gt;"ABC",IF(P1926&lt;="250",VLOOKUP(O1926,Info!$AZ$4:$BB$22,3,FALSE),VLOOKUP(O1926,Info!$AZ$23:$BB$39,3,FALSE)),IF(P1926&lt;="250",VLOOKUP(O1926,Info!$AO$4:$AQ$22,3,FALSE),VLOOKUP(O1926,Info!$AO$23:$AP$39,3,FALSE))))))</f>
        <v/>
      </c>
      <c r="AD1926" s="1"/>
      <c r="AE1926" s="1" t="str">
        <f>IF($L1926="None","",IF(ISERROR(VLOOKUP($L1926,Info!$B$4:$B$266,1,FALSE)),"",VLOOKUP($L1926,Info!$B$4:$L$266,4,FALSE)))</f>
        <v/>
      </c>
      <c r="AF1926" s="1" t="str">
        <f>IF($L1926="None","",IF(ISERROR(VLOOKUP($L1926,Info!$B$4:$B$266,1,FALSE)),"",VLOOKUP($L1926,Info!$B$4:$L$266,6,FALSE)))</f>
        <v/>
      </c>
      <c r="AG1926" s="1"/>
      <c r="AH1926" s="33" t="str" cm="1">
        <f t="array" ref="AH1926">IF(AND(L1926&lt;&gt;"",O1926&lt;&gt;"",R1926:S1926&lt;&gt;"",W1926:X1926&lt;&gt;"",Z1926:AA1926&lt;&gt;"",AC1926&lt;&gt;""),"Good","Bad")</f>
        <v>Bad</v>
      </c>
      <c r="AL1926" t="str" cm="1">
        <f t="array" ref="AL1926">IF(R1926&gt;0,_xlfn.IFS(COUNTIF($L$20:L1926,"&lt;&gt;")&lt;101,1,COUNTIF($L$20:L1926,"&lt;&gt;")&lt;201,2,COUNTIF($L$20:L1926,"&lt;&gt;")&lt;301,3,COUNTIF($L$20:L1926,"&lt;&gt;")&lt;401,4,COUNTIF($L$20:L1926,"&lt;&gt;")&lt;501,5,COUNTIF($L$20:L1926,"&lt;&gt;")&lt;601,6,COUNTIF($L$20:L1926,"&lt;&gt;")&lt;701,7,COUNTIF($L$20:L1926,"&lt;&gt;")&lt;801,8,COUNTIF($L$20:L1926,"&lt;&gt;")&lt;901,9,COUNTIF($L$20:L1926,"&lt;&gt;")&lt;1001,10,COUNTIF($L$20:L1926,"&lt;&gt;")&lt;1101,11,COUNTIF($L$20:L1926,"&lt;&gt;")&lt;1201,12,COUNTIF($L$20:L1926,"&lt;&gt;")&lt;1301,13,COUNTIF($L$20:L1926,"&lt;&gt;")&lt;1401,14,COUNTIF($L$20:L1926,"&lt;&gt;")&lt;1501,15,COUNTIF($L$20:L1926,"&lt;&gt;")&lt;1601,16,COUNTIF($L$20:L1926,"&lt;&gt;")&lt;1701,17,COUNTIF($L$20:L1926,"&lt;&gt;")&lt;1801,18,COUNTIF($L$20:L1926,"&lt;&gt;")&lt;1901,19,COUNTIF($L$20:L1926,"&lt;&gt;")&lt;2001,20,COUNTIF($L$20:L1926,"&lt;&gt;")&lt;2101,21,COUNTIF($L$20:L1926,"&lt;&gt;")&lt;2201,22,COUNTIF($L$20:L1926,"&lt;&gt;")&lt;2301,23,COUNTIF($L$20:L1926,"&lt;&gt;")&lt;2401,24,COUNTIF($L$20:L1926,"&lt;&gt;")&lt;2501,25,COUNTIF($L$20:L1926,"&lt;&gt;")&lt;2601,26,COUNTIF($L$20:L1926,"&lt;&gt;")&lt;2701,27,COUNTIF($L$20:L1926,"&lt;&gt;")&lt;2801,28,COUNTIF($L$20:L1926,"&lt;&gt;")&lt;2901,29,COUNTIF($L$20:L1926,"&lt;&gt;")&lt;3001,30),"")</f>
        <v/>
      </c>
      <c r="AM1926" t="str">
        <f t="shared" si="145"/>
        <v/>
      </c>
      <c r="AN1926" t="str">
        <f t="shared" si="149"/>
        <v/>
      </c>
      <c r="AP1926" t="str">
        <f t="shared" si="148"/>
        <v/>
      </c>
      <c r="AQ1926" t="str">
        <f>IF(AO1926="","",COUNTIFS(AM1926:$AM$3019,AO1926))</f>
        <v/>
      </c>
    </row>
    <row r="1927" spans="1:43" x14ac:dyDescent="0.25">
      <c r="A1927" s="6" t="str">
        <f>IF(COUNT($A$20:A1926)&lt;&gt;$B$4,IF(A1926="","",A1926+1),"")</f>
        <v/>
      </c>
      <c r="B1927" s="3"/>
      <c r="C1927" s="3"/>
      <c r="D1927" s="122"/>
      <c r="E1927" s="3"/>
      <c r="F1927" s="3"/>
      <c r="G1927" s="3"/>
      <c r="H1927" s="3"/>
      <c r="I1927" s="120"/>
      <c r="J1927" s="3"/>
      <c r="K1927" s="95" t="str" cm="1">
        <f t="array" ref="K1927">IF(OR($J$14 = "A",$J$14 = "B",$J$14 = "C"),IF(I1927="","",IF(LEN(I1927)&gt;2,_xlfn.IFS(ISNUMBER(SEARCH("_",I1927)),I1927,ISNUMBER(SEARCH(", ",I1927)),SUBSTITUTE(I1927,", ","_"),ISNUMBER(SEARCH("/ ",I1927)),SUBSTITUTE(I1927,"/ ","_"),ISNUMBER(SEARCH(",",I1927)),SUBSTITUTE(I1927,",","_"),ISNUMBER(SEARCH("/",I1927)),SUBSTITUTE(I1927,"/","_"),ISNUMBER(SEARCH("",I1927)),I1927),I1927)),IF(OR($J$14 = "J",$J$14 = "K"),"",IF(D1927="","",IF(LEN(D1927)&gt;2,_xlfn.IFS(ISNUMBER(SEARCH("_",D1927)),D1927,ISNUMBER(SEARCH(", ",D1927)),SUBSTITUTE(D1927,", ","_"),ISNUMBER(SEARCH("/ ",D1927)),SUBSTITUTE(D1927,"/ ","_"),ISNUMBER(SEARCH(",",D1927)),SUBSTITUTE(D1927,",","_"),ISNUMBER(SEARCH("/",D1927)),SUBSTITUTE(D1927,"/","_"),ISNUMBER(SEARCH("",D1927)),D1927),D1927))))</f>
        <v/>
      </c>
      <c r="L1927" s="1"/>
      <c r="M1927" s="1" t="str">
        <f t="shared" si="146"/>
        <v/>
      </c>
      <c r="N1927" s="94" t="str">
        <f>IF($L1927="None","",IF(ISERROR(VLOOKUP($L1927,Info!$B$4:$B$266,1,FALSE)),"",VLOOKUP($L1927,Info!$B$4:$L$266,5,FALSE)))</f>
        <v/>
      </c>
      <c r="O1927" s="94" t="str">
        <f>IF(K1927="","",IF(AND($J$12&lt;&gt;"ABC",N1927="3"),"BAC",IF(N1927="3","ABC",IF($J$12&lt;&gt;"ABC",IF($J$10="Standard",VLOOKUP(K1927,Info!$BE$4:$BF$481,2,FALSE),VLOOKUP(K1927,Info!$BI$4:$BJ$482,2,FALSE)),IF($J$10="Standard",VLOOKUP(K1927,Info!$AG$4:$AH$2994,2,FALSE),VLOOKUP(K1927,Info!$AK$4:$AL$2997,2,FALSE))))))</f>
        <v/>
      </c>
      <c r="P1927" s="94" t="str">
        <f>IF($L1927="None","",IF(ISERROR(VLOOKUP($L1927,Info!$B$4:$B$266,1,FALSE)),"",VLOOKUP($L1927,Info!$B$4:$L$266,3,FALSE)))</f>
        <v/>
      </c>
      <c r="Q1927" s="96" t="str">
        <f>IF($L1927="None","",IF(ISERROR(VLOOKUP($L1927,Info!$B$4:$B$266,1,FALSE)),"",VLOOKUP($L1927,Info!$B$4:$L$266,4,FALSE)))</f>
        <v/>
      </c>
      <c r="R1927" s="1"/>
      <c r="S1927" s="6" t="str">
        <f t="shared" si="147"/>
        <v/>
      </c>
      <c r="T1927" s="6" t="str">
        <f>IF($L1927="None","",IF(ISERROR(VLOOKUP($L1927,Info!$B$4:$B$266,1,FALSE)),"",VLOOKUP($L1927,Info!$B$4:$L$266,11,FALSE)))</f>
        <v/>
      </c>
      <c r="U1927" s="1"/>
      <c r="V1927" s="1"/>
      <c r="W1927" s="1"/>
      <c r="X1927" s="1" t="str">
        <f>IF($L1927="None","",IF(ISERROR(VLOOKUP($L1927,Info!$B$4:$B$266,1,FALSE)),"",IF(OR(W1927="Metallic Liquid Tight",W1927="Non-Metallic Liquid Tight",W1927="LSZH",W1927="Greenfield"),VLOOKUP($L1927,Info!$B$4:$L$266,7,FALSE),"N/A")))</f>
        <v/>
      </c>
      <c r="Y1927" s="1"/>
      <c r="Z1927" s="96" t="str">
        <f>IF($L1927="None","",IF(ISERROR(VLOOKUP($L1927,Info!$B$4:$B$266,1,FALSE)),"",VLOOKUP($L1927,Info!$B$4:$L$266,9,FALSE)))</f>
        <v/>
      </c>
      <c r="AA1927" s="96" t="str">
        <f>IF($L1927="None","",IF(ISERROR(VLOOKUP($L1927,Info!$B$4:$B$266,1,FALSE)),"",VLOOKUP($L1927,Info!$B$4:$L$266,8,FALSE)))</f>
        <v/>
      </c>
      <c r="AB1927" s="96" t="str">
        <f>IF($L1927="None","",IF(ISERROR(VLOOKUP($L1927,Info!$B$4:$B$266,1,FALSE)),"",VLOOKUP($L1927,Info!$B$4:$L$266,10,FALSE)))</f>
        <v/>
      </c>
      <c r="AC1927" s="1" t="str">
        <f>IF(W1927="SO Cable","Black,White",IF(O1927="","",IF(P1927="","",IF($J$12&lt;&gt;"ABC",IF(P1927&lt;="250",VLOOKUP(O1927,Info!$AZ$4:$BB$22,3,FALSE),VLOOKUP(O1927,Info!$AZ$23:$BB$39,3,FALSE)),IF(P1927&lt;="250",VLOOKUP(O1927,Info!$AO$4:$AQ$22,3,FALSE),VLOOKUP(O1927,Info!$AO$23:$AP$39,3,FALSE))))))</f>
        <v/>
      </c>
      <c r="AD1927" s="1"/>
      <c r="AE1927" s="1" t="str">
        <f>IF($L1927="None","",IF(ISERROR(VLOOKUP($L1927,Info!$B$4:$B$266,1,FALSE)),"",VLOOKUP($L1927,Info!$B$4:$L$266,4,FALSE)))</f>
        <v/>
      </c>
      <c r="AF1927" s="1" t="str">
        <f>IF($L1927="None","",IF(ISERROR(VLOOKUP($L1927,Info!$B$4:$B$266,1,FALSE)),"",VLOOKUP($L1927,Info!$B$4:$L$266,6,FALSE)))</f>
        <v/>
      </c>
      <c r="AG1927" s="1"/>
      <c r="AH1927" s="33" t="str" cm="1">
        <f t="array" ref="AH1927">IF(AND(L1927&lt;&gt;"",O1927&lt;&gt;"",R1927:S1927&lt;&gt;"",W1927:X1927&lt;&gt;"",Z1927:AA1927&lt;&gt;"",AC1927&lt;&gt;""),"Good","Bad")</f>
        <v>Bad</v>
      </c>
      <c r="AL1927" t="str" cm="1">
        <f t="array" ref="AL1927">IF(R1927&gt;0,_xlfn.IFS(COUNTIF($L$20:L1927,"&lt;&gt;")&lt;101,1,COUNTIF($L$20:L1927,"&lt;&gt;")&lt;201,2,COUNTIF($L$20:L1927,"&lt;&gt;")&lt;301,3,COUNTIF($L$20:L1927,"&lt;&gt;")&lt;401,4,COUNTIF($L$20:L1927,"&lt;&gt;")&lt;501,5,COUNTIF($L$20:L1927,"&lt;&gt;")&lt;601,6,COUNTIF($L$20:L1927,"&lt;&gt;")&lt;701,7,COUNTIF($L$20:L1927,"&lt;&gt;")&lt;801,8,COUNTIF($L$20:L1927,"&lt;&gt;")&lt;901,9,COUNTIF($L$20:L1927,"&lt;&gt;")&lt;1001,10,COUNTIF($L$20:L1927,"&lt;&gt;")&lt;1101,11,COUNTIF($L$20:L1927,"&lt;&gt;")&lt;1201,12,COUNTIF($L$20:L1927,"&lt;&gt;")&lt;1301,13,COUNTIF($L$20:L1927,"&lt;&gt;")&lt;1401,14,COUNTIF($L$20:L1927,"&lt;&gt;")&lt;1501,15,COUNTIF($L$20:L1927,"&lt;&gt;")&lt;1601,16,COUNTIF($L$20:L1927,"&lt;&gt;")&lt;1701,17,COUNTIF($L$20:L1927,"&lt;&gt;")&lt;1801,18,COUNTIF($L$20:L1927,"&lt;&gt;")&lt;1901,19,COUNTIF($L$20:L1927,"&lt;&gt;")&lt;2001,20,COUNTIF($L$20:L1927,"&lt;&gt;")&lt;2101,21,COUNTIF($L$20:L1927,"&lt;&gt;")&lt;2201,22,COUNTIF($L$20:L1927,"&lt;&gt;")&lt;2301,23,COUNTIF($L$20:L1927,"&lt;&gt;")&lt;2401,24,COUNTIF($L$20:L1927,"&lt;&gt;")&lt;2501,25,COUNTIF($L$20:L1927,"&lt;&gt;")&lt;2601,26,COUNTIF($L$20:L1927,"&lt;&gt;")&lt;2701,27,COUNTIF($L$20:L1927,"&lt;&gt;")&lt;2801,28,COUNTIF($L$20:L1927,"&lt;&gt;")&lt;2901,29,COUNTIF($L$20:L1927,"&lt;&gt;")&lt;3001,30),"")</f>
        <v/>
      </c>
      <c r="AM1927" t="str">
        <f t="shared" si="145"/>
        <v/>
      </c>
      <c r="AN1927" t="str">
        <f t="shared" si="149"/>
        <v/>
      </c>
      <c r="AP1927" t="str">
        <f t="shared" si="148"/>
        <v/>
      </c>
      <c r="AQ1927" t="str">
        <f>IF(AO1927="","",COUNTIFS(AM1927:$AM$3019,AO1927))</f>
        <v/>
      </c>
    </row>
    <row r="1928" spans="1:43" x14ac:dyDescent="0.25">
      <c r="A1928" s="6" t="str">
        <f>IF(COUNT($A$20:A1927)&lt;&gt;$B$4,IF(A1927="","",A1927+1),"")</f>
        <v/>
      </c>
      <c r="B1928" s="3"/>
      <c r="C1928" s="3"/>
      <c r="D1928" s="122"/>
      <c r="E1928" s="3"/>
      <c r="F1928" s="3"/>
      <c r="G1928" s="3"/>
      <c r="H1928" s="3"/>
      <c r="I1928" s="120"/>
      <c r="J1928" s="3"/>
      <c r="K1928" s="95" t="str" cm="1">
        <f t="array" ref="K1928">IF(OR($J$14 = "A",$J$14 = "B",$J$14 = "C"),IF(I1928="","",IF(LEN(I1928)&gt;2,_xlfn.IFS(ISNUMBER(SEARCH("_",I1928)),I1928,ISNUMBER(SEARCH(", ",I1928)),SUBSTITUTE(I1928,", ","_"),ISNUMBER(SEARCH("/ ",I1928)),SUBSTITUTE(I1928,"/ ","_"),ISNUMBER(SEARCH(",",I1928)),SUBSTITUTE(I1928,",","_"),ISNUMBER(SEARCH("/",I1928)),SUBSTITUTE(I1928,"/","_"),ISNUMBER(SEARCH("",I1928)),I1928),I1928)),IF(OR($J$14 = "J",$J$14 = "K"),"",IF(D1928="","",IF(LEN(D1928)&gt;2,_xlfn.IFS(ISNUMBER(SEARCH("_",D1928)),D1928,ISNUMBER(SEARCH(", ",D1928)),SUBSTITUTE(D1928,", ","_"),ISNUMBER(SEARCH("/ ",D1928)),SUBSTITUTE(D1928,"/ ","_"),ISNUMBER(SEARCH(",",D1928)),SUBSTITUTE(D1928,",","_"),ISNUMBER(SEARCH("/",D1928)),SUBSTITUTE(D1928,"/","_"),ISNUMBER(SEARCH("",D1928)),D1928),D1928))))</f>
        <v/>
      </c>
      <c r="L1928" s="1"/>
      <c r="M1928" s="1" t="str">
        <f t="shared" si="146"/>
        <v/>
      </c>
      <c r="N1928" s="94" t="str">
        <f>IF($L1928="None","",IF(ISERROR(VLOOKUP($L1928,Info!$B$4:$B$266,1,FALSE)),"",VLOOKUP($L1928,Info!$B$4:$L$266,5,FALSE)))</f>
        <v/>
      </c>
      <c r="O1928" s="94" t="str">
        <f>IF(K1928="","",IF(AND($J$12&lt;&gt;"ABC",N1928="3"),"BAC",IF(N1928="3","ABC",IF($J$12&lt;&gt;"ABC",IF($J$10="Standard",VLOOKUP(K1928,Info!$BE$4:$BF$481,2,FALSE),VLOOKUP(K1928,Info!$BI$4:$BJ$482,2,FALSE)),IF($J$10="Standard",VLOOKUP(K1928,Info!$AG$4:$AH$2994,2,FALSE),VLOOKUP(K1928,Info!$AK$4:$AL$2997,2,FALSE))))))</f>
        <v/>
      </c>
      <c r="P1928" s="94" t="str">
        <f>IF($L1928="None","",IF(ISERROR(VLOOKUP($L1928,Info!$B$4:$B$266,1,FALSE)),"",VLOOKUP($L1928,Info!$B$4:$L$266,3,FALSE)))</f>
        <v/>
      </c>
      <c r="Q1928" s="96" t="str">
        <f>IF($L1928="None","",IF(ISERROR(VLOOKUP($L1928,Info!$B$4:$B$266,1,FALSE)),"",VLOOKUP($L1928,Info!$B$4:$L$266,4,FALSE)))</f>
        <v/>
      </c>
      <c r="R1928" s="1"/>
      <c r="S1928" s="6" t="str">
        <f t="shared" si="147"/>
        <v/>
      </c>
      <c r="T1928" s="6" t="str">
        <f>IF($L1928="None","",IF(ISERROR(VLOOKUP($L1928,Info!$B$4:$B$266,1,FALSE)),"",VLOOKUP($L1928,Info!$B$4:$L$266,11,FALSE)))</f>
        <v/>
      </c>
      <c r="U1928" s="1"/>
      <c r="V1928" s="1"/>
      <c r="W1928" s="1"/>
      <c r="X1928" s="1" t="str">
        <f>IF($L1928="None","",IF(ISERROR(VLOOKUP($L1928,Info!$B$4:$B$266,1,FALSE)),"",IF(OR(W1928="Metallic Liquid Tight",W1928="Non-Metallic Liquid Tight",W1928="LSZH",W1928="Greenfield"),VLOOKUP($L1928,Info!$B$4:$L$266,7,FALSE),"N/A")))</f>
        <v/>
      </c>
      <c r="Y1928" s="1"/>
      <c r="Z1928" s="96" t="str">
        <f>IF($L1928="None","",IF(ISERROR(VLOOKUP($L1928,Info!$B$4:$B$266,1,FALSE)),"",VLOOKUP($L1928,Info!$B$4:$L$266,9,FALSE)))</f>
        <v/>
      </c>
      <c r="AA1928" s="96" t="str">
        <f>IF($L1928="None","",IF(ISERROR(VLOOKUP($L1928,Info!$B$4:$B$266,1,FALSE)),"",VLOOKUP($L1928,Info!$B$4:$L$266,8,FALSE)))</f>
        <v/>
      </c>
      <c r="AB1928" s="96" t="str">
        <f>IF($L1928="None","",IF(ISERROR(VLOOKUP($L1928,Info!$B$4:$B$266,1,FALSE)),"",VLOOKUP($L1928,Info!$B$4:$L$266,10,FALSE)))</f>
        <v/>
      </c>
      <c r="AC1928" s="1" t="str">
        <f>IF(W1928="SO Cable","Black,White",IF(O1928="","",IF(P1928="","",IF($J$12&lt;&gt;"ABC",IF(P1928&lt;="250",VLOOKUP(O1928,Info!$AZ$4:$BB$22,3,FALSE),VLOOKUP(O1928,Info!$AZ$23:$BB$39,3,FALSE)),IF(P1928&lt;="250",VLOOKUP(O1928,Info!$AO$4:$AQ$22,3,FALSE),VLOOKUP(O1928,Info!$AO$23:$AP$39,3,FALSE))))))</f>
        <v/>
      </c>
      <c r="AD1928" s="1"/>
      <c r="AE1928" s="1" t="str">
        <f>IF($L1928="None","",IF(ISERROR(VLOOKUP($L1928,Info!$B$4:$B$266,1,FALSE)),"",VLOOKUP($L1928,Info!$B$4:$L$266,4,FALSE)))</f>
        <v/>
      </c>
      <c r="AF1928" s="1" t="str">
        <f>IF($L1928="None","",IF(ISERROR(VLOOKUP($L1928,Info!$B$4:$B$266,1,FALSE)),"",VLOOKUP($L1928,Info!$B$4:$L$266,6,FALSE)))</f>
        <v/>
      </c>
      <c r="AG1928" s="1"/>
      <c r="AH1928" s="33" t="str" cm="1">
        <f t="array" ref="AH1928">IF(AND(L1928&lt;&gt;"",O1928&lt;&gt;"",R1928:S1928&lt;&gt;"",W1928:X1928&lt;&gt;"",Z1928:AA1928&lt;&gt;"",AC1928&lt;&gt;""),"Good","Bad")</f>
        <v>Bad</v>
      </c>
      <c r="AL1928" t="str" cm="1">
        <f t="array" ref="AL1928">IF(R1928&gt;0,_xlfn.IFS(COUNTIF($L$20:L1928,"&lt;&gt;")&lt;101,1,COUNTIF($L$20:L1928,"&lt;&gt;")&lt;201,2,COUNTIF($L$20:L1928,"&lt;&gt;")&lt;301,3,COUNTIF($L$20:L1928,"&lt;&gt;")&lt;401,4,COUNTIF($L$20:L1928,"&lt;&gt;")&lt;501,5,COUNTIF($L$20:L1928,"&lt;&gt;")&lt;601,6,COUNTIF($L$20:L1928,"&lt;&gt;")&lt;701,7,COUNTIF($L$20:L1928,"&lt;&gt;")&lt;801,8,COUNTIF($L$20:L1928,"&lt;&gt;")&lt;901,9,COUNTIF($L$20:L1928,"&lt;&gt;")&lt;1001,10,COUNTIF($L$20:L1928,"&lt;&gt;")&lt;1101,11,COUNTIF($L$20:L1928,"&lt;&gt;")&lt;1201,12,COUNTIF($L$20:L1928,"&lt;&gt;")&lt;1301,13,COUNTIF($L$20:L1928,"&lt;&gt;")&lt;1401,14,COUNTIF($L$20:L1928,"&lt;&gt;")&lt;1501,15,COUNTIF($L$20:L1928,"&lt;&gt;")&lt;1601,16,COUNTIF($L$20:L1928,"&lt;&gt;")&lt;1701,17,COUNTIF($L$20:L1928,"&lt;&gt;")&lt;1801,18,COUNTIF($L$20:L1928,"&lt;&gt;")&lt;1901,19,COUNTIF($L$20:L1928,"&lt;&gt;")&lt;2001,20,COUNTIF($L$20:L1928,"&lt;&gt;")&lt;2101,21,COUNTIF($L$20:L1928,"&lt;&gt;")&lt;2201,22,COUNTIF($L$20:L1928,"&lt;&gt;")&lt;2301,23,COUNTIF($L$20:L1928,"&lt;&gt;")&lt;2401,24,COUNTIF($L$20:L1928,"&lt;&gt;")&lt;2501,25,COUNTIF($L$20:L1928,"&lt;&gt;")&lt;2601,26,COUNTIF($L$20:L1928,"&lt;&gt;")&lt;2701,27,COUNTIF($L$20:L1928,"&lt;&gt;")&lt;2801,28,COUNTIF($L$20:L1928,"&lt;&gt;")&lt;2901,29,COUNTIF($L$20:L1928,"&lt;&gt;")&lt;3001,30),"")</f>
        <v/>
      </c>
      <c r="AM1928" t="str">
        <f t="shared" si="145"/>
        <v/>
      </c>
      <c r="AN1928" t="str">
        <f t="shared" si="149"/>
        <v/>
      </c>
      <c r="AP1928" t="str">
        <f t="shared" si="148"/>
        <v/>
      </c>
      <c r="AQ1928" t="str">
        <f>IF(AO1928="","",COUNTIFS(AM1928:$AM$3019,AO1928))</f>
        <v/>
      </c>
    </row>
    <row r="1929" spans="1:43" x14ac:dyDescent="0.25">
      <c r="A1929" s="6" t="str">
        <f>IF(COUNT($A$20:A1928)&lt;&gt;$B$4,IF(A1928="","",A1928+1),"")</f>
        <v/>
      </c>
      <c r="B1929" s="3"/>
      <c r="C1929" s="3"/>
      <c r="D1929" s="122"/>
      <c r="E1929" s="3"/>
      <c r="F1929" s="3"/>
      <c r="G1929" s="3"/>
      <c r="H1929" s="3"/>
      <c r="I1929" s="120"/>
      <c r="J1929" s="3"/>
      <c r="K1929" s="95" t="str" cm="1">
        <f t="array" ref="K1929">IF(OR($J$14 = "A",$J$14 = "B",$J$14 = "C"),IF(I1929="","",IF(LEN(I1929)&gt;2,_xlfn.IFS(ISNUMBER(SEARCH("_",I1929)),I1929,ISNUMBER(SEARCH(", ",I1929)),SUBSTITUTE(I1929,", ","_"),ISNUMBER(SEARCH("/ ",I1929)),SUBSTITUTE(I1929,"/ ","_"),ISNUMBER(SEARCH(",",I1929)),SUBSTITUTE(I1929,",","_"),ISNUMBER(SEARCH("/",I1929)),SUBSTITUTE(I1929,"/","_"),ISNUMBER(SEARCH("",I1929)),I1929),I1929)),IF(OR($J$14 = "J",$J$14 = "K"),"",IF(D1929="","",IF(LEN(D1929)&gt;2,_xlfn.IFS(ISNUMBER(SEARCH("_",D1929)),D1929,ISNUMBER(SEARCH(", ",D1929)),SUBSTITUTE(D1929,", ","_"),ISNUMBER(SEARCH("/ ",D1929)),SUBSTITUTE(D1929,"/ ","_"),ISNUMBER(SEARCH(",",D1929)),SUBSTITUTE(D1929,",","_"),ISNUMBER(SEARCH("/",D1929)),SUBSTITUTE(D1929,"/","_"),ISNUMBER(SEARCH("",D1929)),D1929),D1929))))</f>
        <v/>
      </c>
      <c r="L1929" s="1"/>
      <c r="M1929" s="1" t="str">
        <f t="shared" si="146"/>
        <v/>
      </c>
      <c r="N1929" s="94" t="str">
        <f>IF($L1929="None","",IF(ISERROR(VLOOKUP($L1929,Info!$B$4:$B$266,1,FALSE)),"",VLOOKUP($L1929,Info!$B$4:$L$266,5,FALSE)))</f>
        <v/>
      </c>
      <c r="O1929" s="94" t="str">
        <f>IF(K1929="","",IF(AND($J$12&lt;&gt;"ABC",N1929="3"),"BAC",IF(N1929="3","ABC",IF($J$12&lt;&gt;"ABC",IF($J$10="Standard",VLOOKUP(K1929,Info!$BE$4:$BF$481,2,FALSE),VLOOKUP(K1929,Info!$BI$4:$BJ$482,2,FALSE)),IF($J$10="Standard",VLOOKUP(K1929,Info!$AG$4:$AH$2994,2,FALSE),VLOOKUP(K1929,Info!$AK$4:$AL$2997,2,FALSE))))))</f>
        <v/>
      </c>
      <c r="P1929" s="94" t="str">
        <f>IF($L1929="None","",IF(ISERROR(VLOOKUP($L1929,Info!$B$4:$B$266,1,FALSE)),"",VLOOKUP($L1929,Info!$B$4:$L$266,3,FALSE)))</f>
        <v/>
      </c>
      <c r="Q1929" s="96" t="str">
        <f>IF($L1929="None","",IF(ISERROR(VLOOKUP($L1929,Info!$B$4:$B$266,1,FALSE)),"",VLOOKUP($L1929,Info!$B$4:$L$266,4,FALSE)))</f>
        <v/>
      </c>
      <c r="R1929" s="1"/>
      <c r="S1929" s="6" t="str">
        <f t="shared" si="147"/>
        <v/>
      </c>
      <c r="T1929" s="6" t="str">
        <f>IF($L1929="None","",IF(ISERROR(VLOOKUP($L1929,Info!$B$4:$B$266,1,FALSE)),"",VLOOKUP($L1929,Info!$B$4:$L$266,11,FALSE)))</f>
        <v/>
      </c>
      <c r="U1929" s="1"/>
      <c r="V1929" s="1"/>
      <c r="W1929" s="1"/>
      <c r="X1929" s="1" t="str">
        <f>IF($L1929="None","",IF(ISERROR(VLOOKUP($L1929,Info!$B$4:$B$266,1,FALSE)),"",IF(OR(W1929="Metallic Liquid Tight",W1929="Non-Metallic Liquid Tight",W1929="LSZH",W1929="Greenfield"),VLOOKUP($L1929,Info!$B$4:$L$266,7,FALSE),"N/A")))</f>
        <v/>
      </c>
      <c r="Y1929" s="1"/>
      <c r="Z1929" s="96" t="str">
        <f>IF($L1929="None","",IF(ISERROR(VLOOKUP($L1929,Info!$B$4:$B$266,1,FALSE)),"",VLOOKUP($L1929,Info!$B$4:$L$266,9,FALSE)))</f>
        <v/>
      </c>
      <c r="AA1929" s="96" t="str">
        <f>IF($L1929="None","",IF(ISERROR(VLOOKUP($L1929,Info!$B$4:$B$266,1,FALSE)),"",VLOOKUP($L1929,Info!$B$4:$L$266,8,FALSE)))</f>
        <v/>
      </c>
      <c r="AB1929" s="96" t="str">
        <f>IF($L1929="None","",IF(ISERROR(VLOOKUP($L1929,Info!$B$4:$B$266,1,FALSE)),"",VLOOKUP($L1929,Info!$B$4:$L$266,10,FALSE)))</f>
        <v/>
      </c>
      <c r="AC1929" s="1" t="str">
        <f>IF(W1929="SO Cable","Black,White",IF(O1929="","",IF(P1929="","",IF($J$12&lt;&gt;"ABC",IF(P1929&lt;="250",VLOOKUP(O1929,Info!$AZ$4:$BB$22,3,FALSE),VLOOKUP(O1929,Info!$AZ$23:$BB$39,3,FALSE)),IF(P1929&lt;="250",VLOOKUP(O1929,Info!$AO$4:$AQ$22,3,FALSE),VLOOKUP(O1929,Info!$AO$23:$AP$39,3,FALSE))))))</f>
        <v/>
      </c>
      <c r="AD1929" s="1"/>
      <c r="AE1929" s="1" t="str">
        <f>IF($L1929="None","",IF(ISERROR(VLOOKUP($L1929,Info!$B$4:$B$266,1,FALSE)),"",VLOOKUP($L1929,Info!$B$4:$L$266,4,FALSE)))</f>
        <v/>
      </c>
      <c r="AF1929" s="1" t="str">
        <f>IF($L1929="None","",IF(ISERROR(VLOOKUP($L1929,Info!$B$4:$B$266,1,FALSE)),"",VLOOKUP($L1929,Info!$B$4:$L$266,6,FALSE)))</f>
        <v/>
      </c>
      <c r="AG1929" s="1"/>
      <c r="AH1929" s="33" t="str" cm="1">
        <f t="array" ref="AH1929">IF(AND(L1929&lt;&gt;"",O1929&lt;&gt;"",R1929:S1929&lt;&gt;"",W1929:X1929&lt;&gt;"",Z1929:AA1929&lt;&gt;"",AC1929&lt;&gt;""),"Good","Bad")</f>
        <v>Bad</v>
      </c>
      <c r="AL1929" t="str" cm="1">
        <f t="array" ref="AL1929">IF(R1929&gt;0,_xlfn.IFS(COUNTIF($L$20:L1929,"&lt;&gt;")&lt;101,1,COUNTIF($L$20:L1929,"&lt;&gt;")&lt;201,2,COUNTIF($L$20:L1929,"&lt;&gt;")&lt;301,3,COUNTIF($L$20:L1929,"&lt;&gt;")&lt;401,4,COUNTIF($L$20:L1929,"&lt;&gt;")&lt;501,5,COUNTIF($L$20:L1929,"&lt;&gt;")&lt;601,6,COUNTIF($L$20:L1929,"&lt;&gt;")&lt;701,7,COUNTIF($L$20:L1929,"&lt;&gt;")&lt;801,8,COUNTIF($L$20:L1929,"&lt;&gt;")&lt;901,9,COUNTIF($L$20:L1929,"&lt;&gt;")&lt;1001,10,COUNTIF($L$20:L1929,"&lt;&gt;")&lt;1101,11,COUNTIF($L$20:L1929,"&lt;&gt;")&lt;1201,12,COUNTIF($L$20:L1929,"&lt;&gt;")&lt;1301,13,COUNTIF($L$20:L1929,"&lt;&gt;")&lt;1401,14,COUNTIF($L$20:L1929,"&lt;&gt;")&lt;1501,15,COUNTIF($L$20:L1929,"&lt;&gt;")&lt;1601,16,COUNTIF($L$20:L1929,"&lt;&gt;")&lt;1701,17,COUNTIF($L$20:L1929,"&lt;&gt;")&lt;1801,18,COUNTIF($L$20:L1929,"&lt;&gt;")&lt;1901,19,COUNTIF($L$20:L1929,"&lt;&gt;")&lt;2001,20,COUNTIF($L$20:L1929,"&lt;&gt;")&lt;2101,21,COUNTIF($L$20:L1929,"&lt;&gt;")&lt;2201,22,COUNTIF($L$20:L1929,"&lt;&gt;")&lt;2301,23,COUNTIF($L$20:L1929,"&lt;&gt;")&lt;2401,24,COUNTIF($L$20:L1929,"&lt;&gt;")&lt;2501,25,COUNTIF($L$20:L1929,"&lt;&gt;")&lt;2601,26,COUNTIF($L$20:L1929,"&lt;&gt;")&lt;2701,27,COUNTIF($L$20:L1929,"&lt;&gt;")&lt;2801,28,COUNTIF($L$20:L1929,"&lt;&gt;")&lt;2901,29,COUNTIF($L$20:L1929,"&lt;&gt;")&lt;3001,30),"")</f>
        <v/>
      </c>
      <c r="AM1929" t="str">
        <f t="shared" si="145"/>
        <v/>
      </c>
      <c r="AN1929" t="str">
        <f t="shared" si="149"/>
        <v/>
      </c>
      <c r="AP1929" t="str">
        <f t="shared" si="148"/>
        <v/>
      </c>
      <c r="AQ1929" t="str">
        <f>IF(AO1929="","",COUNTIFS(AM1929:$AM$3019,AO1929))</f>
        <v/>
      </c>
    </row>
    <row r="1930" spans="1:43" x14ac:dyDescent="0.25">
      <c r="A1930" s="6" t="str">
        <f>IF(COUNT($A$20:A1929)&lt;&gt;$B$4,IF(A1929="","",A1929+1),"")</f>
        <v/>
      </c>
      <c r="B1930" s="3"/>
      <c r="C1930" s="3"/>
      <c r="D1930" s="122"/>
      <c r="E1930" s="3"/>
      <c r="F1930" s="3"/>
      <c r="G1930" s="3"/>
      <c r="H1930" s="3"/>
      <c r="I1930" s="120"/>
      <c r="J1930" s="3"/>
      <c r="K1930" s="95" t="str" cm="1">
        <f t="array" ref="K1930">IF(OR($J$14 = "A",$J$14 = "B",$J$14 = "C"),IF(I1930="","",IF(LEN(I1930)&gt;2,_xlfn.IFS(ISNUMBER(SEARCH("_",I1930)),I1930,ISNUMBER(SEARCH(", ",I1930)),SUBSTITUTE(I1930,", ","_"),ISNUMBER(SEARCH("/ ",I1930)),SUBSTITUTE(I1930,"/ ","_"),ISNUMBER(SEARCH(",",I1930)),SUBSTITUTE(I1930,",","_"),ISNUMBER(SEARCH("/",I1930)),SUBSTITUTE(I1930,"/","_"),ISNUMBER(SEARCH("",I1930)),I1930),I1930)),IF(OR($J$14 = "J",$J$14 = "K"),"",IF(D1930="","",IF(LEN(D1930)&gt;2,_xlfn.IFS(ISNUMBER(SEARCH("_",D1930)),D1930,ISNUMBER(SEARCH(", ",D1930)),SUBSTITUTE(D1930,", ","_"),ISNUMBER(SEARCH("/ ",D1930)),SUBSTITUTE(D1930,"/ ","_"),ISNUMBER(SEARCH(",",D1930)),SUBSTITUTE(D1930,",","_"),ISNUMBER(SEARCH("/",D1930)),SUBSTITUTE(D1930,"/","_"),ISNUMBER(SEARCH("",D1930)),D1930),D1930))))</f>
        <v/>
      </c>
      <c r="L1930" s="1"/>
      <c r="M1930" s="1" t="str">
        <f t="shared" si="146"/>
        <v/>
      </c>
      <c r="N1930" s="94" t="str">
        <f>IF($L1930="None","",IF(ISERROR(VLOOKUP($L1930,Info!$B$4:$B$266,1,FALSE)),"",VLOOKUP($L1930,Info!$B$4:$L$266,5,FALSE)))</f>
        <v/>
      </c>
      <c r="O1930" s="94" t="str">
        <f>IF(K1930="","",IF(AND($J$12&lt;&gt;"ABC",N1930="3"),"BAC",IF(N1930="3","ABC",IF($J$12&lt;&gt;"ABC",IF($J$10="Standard",VLOOKUP(K1930,Info!$BE$4:$BF$481,2,FALSE),VLOOKUP(K1930,Info!$BI$4:$BJ$482,2,FALSE)),IF($J$10="Standard",VLOOKUP(K1930,Info!$AG$4:$AH$2994,2,FALSE),VLOOKUP(K1930,Info!$AK$4:$AL$2997,2,FALSE))))))</f>
        <v/>
      </c>
      <c r="P1930" s="94" t="str">
        <f>IF($L1930="None","",IF(ISERROR(VLOOKUP($L1930,Info!$B$4:$B$266,1,FALSE)),"",VLOOKUP($L1930,Info!$B$4:$L$266,3,FALSE)))</f>
        <v/>
      </c>
      <c r="Q1930" s="96" t="str">
        <f>IF($L1930="None","",IF(ISERROR(VLOOKUP($L1930,Info!$B$4:$B$266,1,FALSE)),"",VLOOKUP($L1930,Info!$B$4:$L$266,4,FALSE)))</f>
        <v/>
      </c>
      <c r="R1930" s="1"/>
      <c r="S1930" s="6" t="str">
        <f t="shared" si="147"/>
        <v/>
      </c>
      <c r="T1930" s="6" t="str">
        <f>IF($L1930="None","",IF(ISERROR(VLOOKUP($L1930,Info!$B$4:$B$266,1,FALSE)),"",VLOOKUP($L1930,Info!$B$4:$L$266,11,FALSE)))</f>
        <v/>
      </c>
      <c r="U1930" s="1"/>
      <c r="V1930" s="1"/>
      <c r="W1930" s="1"/>
      <c r="X1930" s="1" t="str">
        <f>IF($L1930="None","",IF(ISERROR(VLOOKUP($L1930,Info!$B$4:$B$266,1,FALSE)),"",IF(OR(W1930="Metallic Liquid Tight",W1930="Non-Metallic Liquid Tight",W1930="LSZH",W1930="Greenfield"),VLOOKUP($L1930,Info!$B$4:$L$266,7,FALSE),"N/A")))</f>
        <v/>
      </c>
      <c r="Y1930" s="1"/>
      <c r="Z1930" s="96" t="str">
        <f>IF($L1930="None","",IF(ISERROR(VLOOKUP($L1930,Info!$B$4:$B$266,1,FALSE)),"",VLOOKUP($L1930,Info!$B$4:$L$266,9,FALSE)))</f>
        <v/>
      </c>
      <c r="AA1930" s="96" t="str">
        <f>IF($L1930="None","",IF(ISERROR(VLOOKUP($L1930,Info!$B$4:$B$266,1,FALSE)),"",VLOOKUP($L1930,Info!$B$4:$L$266,8,FALSE)))</f>
        <v/>
      </c>
      <c r="AB1930" s="96" t="str">
        <f>IF($L1930="None","",IF(ISERROR(VLOOKUP($L1930,Info!$B$4:$B$266,1,FALSE)),"",VLOOKUP($L1930,Info!$B$4:$L$266,10,FALSE)))</f>
        <v/>
      </c>
      <c r="AC1930" s="1" t="str">
        <f>IF(W1930="SO Cable","Black,White",IF(O1930="","",IF(P1930="","",IF($J$12&lt;&gt;"ABC",IF(P1930&lt;="250",VLOOKUP(O1930,Info!$AZ$4:$BB$22,3,FALSE),VLOOKUP(O1930,Info!$AZ$23:$BB$39,3,FALSE)),IF(P1930&lt;="250",VLOOKUP(O1930,Info!$AO$4:$AQ$22,3,FALSE),VLOOKUP(O1930,Info!$AO$23:$AP$39,3,FALSE))))))</f>
        <v/>
      </c>
      <c r="AD1930" s="1"/>
      <c r="AE1930" s="1" t="str">
        <f>IF($L1930="None","",IF(ISERROR(VLOOKUP($L1930,Info!$B$4:$B$266,1,FALSE)),"",VLOOKUP($L1930,Info!$B$4:$L$266,4,FALSE)))</f>
        <v/>
      </c>
      <c r="AF1930" s="1" t="str">
        <f>IF($L1930="None","",IF(ISERROR(VLOOKUP($L1930,Info!$B$4:$B$266,1,FALSE)),"",VLOOKUP($L1930,Info!$B$4:$L$266,6,FALSE)))</f>
        <v/>
      </c>
      <c r="AG1930" s="1"/>
      <c r="AH1930" s="33" t="str" cm="1">
        <f t="array" ref="AH1930">IF(AND(L1930&lt;&gt;"",O1930&lt;&gt;"",R1930:S1930&lt;&gt;"",W1930:X1930&lt;&gt;"",Z1930:AA1930&lt;&gt;"",AC1930&lt;&gt;""),"Good","Bad")</f>
        <v>Bad</v>
      </c>
      <c r="AL1930" t="str" cm="1">
        <f t="array" ref="AL1930">IF(R1930&gt;0,_xlfn.IFS(COUNTIF($L$20:L1930,"&lt;&gt;")&lt;101,1,COUNTIF($L$20:L1930,"&lt;&gt;")&lt;201,2,COUNTIF($L$20:L1930,"&lt;&gt;")&lt;301,3,COUNTIF($L$20:L1930,"&lt;&gt;")&lt;401,4,COUNTIF($L$20:L1930,"&lt;&gt;")&lt;501,5,COUNTIF($L$20:L1930,"&lt;&gt;")&lt;601,6,COUNTIF($L$20:L1930,"&lt;&gt;")&lt;701,7,COUNTIF($L$20:L1930,"&lt;&gt;")&lt;801,8,COUNTIF($L$20:L1930,"&lt;&gt;")&lt;901,9,COUNTIF($L$20:L1930,"&lt;&gt;")&lt;1001,10,COUNTIF($L$20:L1930,"&lt;&gt;")&lt;1101,11,COUNTIF($L$20:L1930,"&lt;&gt;")&lt;1201,12,COUNTIF($L$20:L1930,"&lt;&gt;")&lt;1301,13,COUNTIF($L$20:L1930,"&lt;&gt;")&lt;1401,14,COUNTIF($L$20:L1930,"&lt;&gt;")&lt;1501,15,COUNTIF($L$20:L1930,"&lt;&gt;")&lt;1601,16,COUNTIF($L$20:L1930,"&lt;&gt;")&lt;1701,17,COUNTIF($L$20:L1930,"&lt;&gt;")&lt;1801,18,COUNTIF($L$20:L1930,"&lt;&gt;")&lt;1901,19,COUNTIF($L$20:L1930,"&lt;&gt;")&lt;2001,20,COUNTIF($L$20:L1930,"&lt;&gt;")&lt;2101,21,COUNTIF($L$20:L1930,"&lt;&gt;")&lt;2201,22,COUNTIF($L$20:L1930,"&lt;&gt;")&lt;2301,23,COUNTIF($L$20:L1930,"&lt;&gt;")&lt;2401,24,COUNTIF($L$20:L1930,"&lt;&gt;")&lt;2501,25,COUNTIF($L$20:L1930,"&lt;&gt;")&lt;2601,26,COUNTIF($L$20:L1930,"&lt;&gt;")&lt;2701,27,COUNTIF($L$20:L1930,"&lt;&gt;")&lt;2801,28,COUNTIF($L$20:L1930,"&lt;&gt;")&lt;2901,29,COUNTIF($L$20:L1930,"&lt;&gt;")&lt;3001,30),"")</f>
        <v/>
      </c>
      <c r="AM1930" t="str">
        <f t="shared" si="145"/>
        <v/>
      </c>
      <c r="AN1930" t="str">
        <f t="shared" si="149"/>
        <v/>
      </c>
      <c r="AP1930" t="str">
        <f t="shared" si="148"/>
        <v/>
      </c>
      <c r="AQ1930" t="str">
        <f>IF(AO1930="","",COUNTIFS(AM1930:$AM$3019,AO1930))</f>
        <v/>
      </c>
    </row>
    <row r="1931" spans="1:43" x14ac:dyDescent="0.25">
      <c r="A1931" s="6" t="str">
        <f>IF(COUNT($A$20:A1930)&lt;&gt;$B$4,IF(A1930="","",A1930+1),"")</f>
        <v/>
      </c>
      <c r="B1931" s="3"/>
      <c r="C1931" s="3"/>
      <c r="D1931" s="122"/>
      <c r="E1931" s="3"/>
      <c r="F1931" s="3"/>
      <c r="G1931" s="3"/>
      <c r="H1931" s="3"/>
      <c r="I1931" s="120"/>
      <c r="J1931" s="3"/>
      <c r="K1931" s="95" t="str" cm="1">
        <f t="array" ref="K1931">IF(OR($J$14 = "A",$J$14 = "B",$J$14 = "C"),IF(I1931="","",IF(LEN(I1931)&gt;2,_xlfn.IFS(ISNUMBER(SEARCH("_",I1931)),I1931,ISNUMBER(SEARCH(", ",I1931)),SUBSTITUTE(I1931,", ","_"),ISNUMBER(SEARCH("/ ",I1931)),SUBSTITUTE(I1931,"/ ","_"),ISNUMBER(SEARCH(",",I1931)),SUBSTITUTE(I1931,",","_"),ISNUMBER(SEARCH("/",I1931)),SUBSTITUTE(I1931,"/","_"),ISNUMBER(SEARCH("",I1931)),I1931),I1931)),IF(OR($J$14 = "J",$J$14 = "K"),"",IF(D1931="","",IF(LEN(D1931)&gt;2,_xlfn.IFS(ISNUMBER(SEARCH("_",D1931)),D1931,ISNUMBER(SEARCH(", ",D1931)),SUBSTITUTE(D1931,", ","_"),ISNUMBER(SEARCH("/ ",D1931)),SUBSTITUTE(D1931,"/ ","_"),ISNUMBER(SEARCH(",",D1931)),SUBSTITUTE(D1931,",","_"),ISNUMBER(SEARCH("/",D1931)),SUBSTITUTE(D1931,"/","_"),ISNUMBER(SEARCH("",D1931)),D1931),D1931))))</f>
        <v/>
      </c>
      <c r="L1931" s="1"/>
      <c r="M1931" s="1" t="str">
        <f t="shared" si="146"/>
        <v/>
      </c>
      <c r="N1931" s="94" t="str">
        <f>IF($L1931="None","",IF(ISERROR(VLOOKUP($L1931,Info!$B$4:$B$266,1,FALSE)),"",VLOOKUP($L1931,Info!$B$4:$L$266,5,FALSE)))</f>
        <v/>
      </c>
      <c r="O1931" s="94" t="str">
        <f>IF(K1931="","",IF(AND($J$12&lt;&gt;"ABC",N1931="3"),"BAC",IF(N1931="3","ABC",IF($J$12&lt;&gt;"ABC",IF($J$10="Standard",VLOOKUP(K1931,Info!$BE$4:$BF$481,2,FALSE),VLOOKUP(K1931,Info!$BI$4:$BJ$482,2,FALSE)),IF($J$10="Standard",VLOOKUP(K1931,Info!$AG$4:$AH$2994,2,FALSE),VLOOKUP(K1931,Info!$AK$4:$AL$2997,2,FALSE))))))</f>
        <v/>
      </c>
      <c r="P1931" s="94" t="str">
        <f>IF($L1931="None","",IF(ISERROR(VLOOKUP($L1931,Info!$B$4:$B$266,1,FALSE)),"",VLOOKUP($L1931,Info!$B$4:$L$266,3,FALSE)))</f>
        <v/>
      </c>
      <c r="Q1931" s="96" t="str">
        <f>IF($L1931="None","",IF(ISERROR(VLOOKUP($L1931,Info!$B$4:$B$266,1,FALSE)),"",VLOOKUP($L1931,Info!$B$4:$L$266,4,FALSE)))</f>
        <v/>
      </c>
      <c r="R1931" s="1"/>
      <c r="S1931" s="6" t="str">
        <f t="shared" si="147"/>
        <v/>
      </c>
      <c r="T1931" s="6" t="str">
        <f>IF($L1931="None","",IF(ISERROR(VLOOKUP($L1931,Info!$B$4:$B$266,1,FALSE)),"",VLOOKUP($L1931,Info!$B$4:$L$266,11,FALSE)))</f>
        <v/>
      </c>
      <c r="U1931" s="1"/>
      <c r="V1931" s="1"/>
      <c r="W1931" s="1"/>
      <c r="X1931" s="1" t="str">
        <f>IF($L1931="None","",IF(ISERROR(VLOOKUP($L1931,Info!$B$4:$B$266,1,FALSE)),"",IF(OR(W1931="Metallic Liquid Tight",W1931="Non-Metallic Liquid Tight",W1931="LSZH",W1931="Greenfield"),VLOOKUP($L1931,Info!$B$4:$L$266,7,FALSE),"N/A")))</f>
        <v/>
      </c>
      <c r="Y1931" s="1"/>
      <c r="Z1931" s="96" t="str">
        <f>IF($L1931="None","",IF(ISERROR(VLOOKUP($L1931,Info!$B$4:$B$266,1,FALSE)),"",VLOOKUP($L1931,Info!$B$4:$L$266,9,FALSE)))</f>
        <v/>
      </c>
      <c r="AA1931" s="96" t="str">
        <f>IF($L1931="None","",IF(ISERROR(VLOOKUP($L1931,Info!$B$4:$B$266,1,FALSE)),"",VLOOKUP($L1931,Info!$B$4:$L$266,8,FALSE)))</f>
        <v/>
      </c>
      <c r="AB1931" s="96" t="str">
        <f>IF($L1931="None","",IF(ISERROR(VLOOKUP($L1931,Info!$B$4:$B$266,1,FALSE)),"",VLOOKUP($L1931,Info!$B$4:$L$266,10,FALSE)))</f>
        <v/>
      </c>
      <c r="AC1931" s="1" t="str">
        <f>IF(W1931="SO Cable","Black,White",IF(O1931="","",IF(P1931="","",IF($J$12&lt;&gt;"ABC",IF(P1931&lt;="250",VLOOKUP(O1931,Info!$AZ$4:$BB$22,3,FALSE),VLOOKUP(O1931,Info!$AZ$23:$BB$39,3,FALSE)),IF(P1931&lt;="250",VLOOKUP(O1931,Info!$AO$4:$AQ$22,3,FALSE),VLOOKUP(O1931,Info!$AO$23:$AP$39,3,FALSE))))))</f>
        <v/>
      </c>
      <c r="AD1931" s="1"/>
      <c r="AE1931" s="1" t="str">
        <f>IF($L1931="None","",IF(ISERROR(VLOOKUP($L1931,Info!$B$4:$B$266,1,FALSE)),"",VLOOKUP($L1931,Info!$B$4:$L$266,4,FALSE)))</f>
        <v/>
      </c>
      <c r="AF1931" s="1" t="str">
        <f>IF($L1931="None","",IF(ISERROR(VLOOKUP($L1931,Info!$B$4:$B$266,1,FALSE)),"",VLOOKUP($L1931,Info!$B$4:$L$266,6,FALSE)))</f>
        <v/>
      </c>
      <c r="AG1931" s="1"/>
      <c r="AH1931" s="33" t="str" cm="1">
        <f t="array" ref="AH1931">IF(AND(L1931&lt;&gt;"",O1931&lt;&gt;"",R1931:S1931&lt;&gt;"",W1931:X1931&lt;&gt;"",Z1931:AA1931&lt;&gt;"",AC1931&lt;&gt;""),"Good","Bad")</f>
        <v>Bad</v>
      </c>
      <c r="AL1931" t="str" cm="1">
        <f t="array" ref="AL1931">IF(R1931&gt;0,_xlfn.IFS(COUNTIF($L$20:L1931,"&lt;&gt;")&lt;101,1,COUNTIF($L$20:L1931,"&lt;&gt;")&lt;201,2,COUNTIF($L$20:L1931,"&lt;&gt;")&lt;301,3,COUNTIF($L$20:L1931,"&lt;&gt;")&lt;401,4,COUNTIF($L$20:L1931,"&lt;&gt;")&lt;501,5,COUNTIF($L$20:L1931,"&lt;&gt;")&lt;601,6,COUNTIF($L$20:L1931,"&lt;&gt;")&lt;701,7,COUNTIF($L$20:L1931,"&lt;&gt;")&lt;801,8,COUNTIF($L$20:L1931,"&lt;&gt;")&lt;901,9,COUNTIF($L$20:L1931,"&lt;&gt;")&lt;1001,10,COUNTIF($L$20:L1931,"&lt;&gt;")&lt;1101,11,COUNTIF($L$20:L1931,"&lt;&gt;")&lt;1201,12,COUNTIF($L$20:L1931,"&lt;&gt;")&lt;1301,13,COUNTIF($L$20:L1931,"&lt;&gt;")&lt;1401,14,COUNTIF($L$20:L1931,"&lt;&gt;")&lt;1501,15,COUNTIF($L$20:L1931,"&lt;&gt;")&lt;1601,16,COUNTIF($L$20:L1931,"&lt;&gt;")&lt;1701,17,COUNTIF($L$20:L1931,"&lt;&gt;")&lt;1801,18,COUNTIF($L$20:L1931,"&lt;&gt;")&lt;1901,19,COUNTIF($L$20:L1931,"&lt;&gt;")&lt;2001,20,COUNTIF($L$20:L1931,"&lt;&gt;")&lt;2101,21,COUNTIF($L$20:L1931,"&lt;&gt;")&lt;2201,22,COUNTIF($L$20:L1931,"&lt;&gt;")&lt;2301,23,COUNTIF($L$20:L1931,"&lt;&gt;")&lt;2401,24,COUNTIF($L$20:L1931,"&lt;&gt;")&lt;2501,25,COUNTIF($L$20:L1931,"&lt;&gt;")&lt;2601,26,COUNTIF($L$20:L1931,"&lt;&gt;")&lt;2701,27,COUNTIF($L$20:L1931,"&lt;&gt;")&lt;2801,28,COUNTIF($L$20:L1931,"&lt;&gt;")&lt;2901,29,COUNTIF($L$20:L1931,"&lt;&gt;")&lt;3001,30),"")</f>
        <v/>
      </c>
      <c r="AM1931" t="str">
        <f t="shared" si="145"/>
        <v/>
      </c>
      <c r="AN1931" t="str">
        <f t="shared" si="149"/>
        <v/>
      </c>
      <c r="AP1931" t="str">
        <f t="shared" si="148"/>
        <v/>
      </c>
      <c r="AQ1931" t="str">
        <f>IF(AO1931="","",COUNTIFS(AM1931:$AM$3019,AO1931))</f>
        <v/>
      </c>
    </row>
    <row r="1932" spans="1:43" x14ac:dyDescent="0.25">
      <c r="A1932" s="6" t="str">
        <f>IF(COUNT($A$20:A1931)&lt;&gt;$B$4,IF(A1931="","",A1931+1),"")</f>
        <v/>
      </c>
      <c r="B1932" s="3"/>
      <c r="C1932" s="3"/>
      <c r="D1932" s="122"/>
      <c r="E1932" s="3"/>
      <c r="F1932" s="3"/>
      <c r="G1932" s="3"/>
      <c r="H1932" s="3"/>
      <c r="I1932" s="120"/>
      <c r="J1932" s="3"/>
      <c r="K1932" s="95" t="str" cm="1">
        <f t="array" ref="K1932">IF(OR($J$14 = "A",$J$14 = "B",$J$14 = "C"),IF(I1932="","",IF(LEN(I1932)&gt;2,_xlfn.IFS(ISNUMBER(SEARCH("_",I1932)),I1932,ISNUMBER(SEARCH(", ",I1932)),SUBSTITUTE(I1932,", ","_"),ISNUMBER(SEARCH("/ ",I1932)),SUBSTITUTE(I1932,"/ ","_"),ISNUMBER(SEARCH(",",I1932)),SUBSTITUTE(I1932,",","_"),ISNUMBER(SEARCH("/",I1932)),SUBSTITUTE(I1932,"/","_"),ISNUMBER(SEARCH("",I1932)),I1932),I1932)),IF(OR($J$14 = "J",$J$14 = "K"),"",IF(D1932="","",IF(LEN(D1932)&gt;2,_xlfn.IFS(ISNUMBER(SEARCH("_",D1932)),D1932,ISNUMBER(SEARCH(", ",D1932)),SUBSTITUTE(D1932,", ","_"),ISNUMBER(SEARCH("/ ",D1932)),SUBSTITUTE(D1932,"/ ","_"),ISNUMBER(SEARCH(",",D1932)),SUBSTITUTE(D1932,",","_"),ISNUMBER(SEARCH("/",D1932)),SUBSTITUTE(D1932,"/","_"),ISNUMBER(SEARCH("",D1932)),D1932),D1932))))</f>
        <v/>
      </c>
      <c r="L1932" s="1"/>
      <c r="M1932" s="1" t="str">
        <f t="shared" si="146"/>
        <v/>
      </c>
      <c r="N1932" s="94" t="str">
        <f>IF($L1932="None","",IF(ISERROR(VLOOKUP($L1932,Info!$B$4:$B$266,1,FALSE)),"",VLOOKUP($L1932,Info!$B$4:$L$266,5,FALSE)))</f>
        <v/>
      </c>
      <c r="O1932" s="94" t="str">
        <f>IF(K1932="","",IF(AND($J$12&lt;&gt;"ABC",N1932="3"),"BAC",IF(N1932="3","ABC",IF($J$12&lt;&gt;"ABC",IF($J$10="Standard",VLOOKUP(K1932,Info!$BE$4:$BF$481,2,FALSE),VLOOKUP(K1932,Info!$BI$4:$BJ$482,2,FALSE)),IF($J$10="Standard",VLOOKUP(K1932,Info!$AG$4:$AH$2994,2,FALSE),VLOOKUP(K1932,Info!$AK$4:$AL$2997,2,FALSE))))))</f>
        <v/>
      </c>
      <c r="P1932" s="94" t="str">
        <f>IF($L1932="None","",IF(ISERROR(VLOOKUP($L1932,Info!$B$4:$B$266,1,FALSE)),"",VLOOKUP($L1932,Info!$B$4:$L$266,3,FALSE)))</f>
        <v/>
      </c>
      <c r="Q1932" s="96" t="str">
        <f>IF($L1932="None","",IF(ISERROR(VLOOKUP($L1932,Info!$B$4:$B$266,1,FALSE)),"",VLOOKUP($L1932,Info!$B$4:$L$266,4,FALSE)))</f>
        <v/>
      </c>
      <c r="R1932" s="1"/>
      <c r="S1932" s="6" t="str">
        <f t="shared" si="147"/>
        <v/>
      </c>
      <c r="T1932" s="6" t="str">
        <f>IF($L1932="None","",IF(ISERROR(VLOOKUP($L1932,Info!$B$4:$B$266,1,FALSE)),"",VLOOKUP($L1932,Info!$B$4:$L$266,11,FALSE)))</f>
        <v/>
      </c>
      <c r="U1932" s="1"/>
      <c r="V1932" s="1"/>
      <c r="W1932" s="1"/>
      <c r="X1932" s="1" t="str">
        <f>IF($L1932="None","",IF(ISERROR(VLOOKUP($L1932,Info!$B$4:$B$266,1,FALSE)),"",IF(OR(W1932="Metallic Liquid Tight",W1932="Non-Metallic Liquid Tight",W1932="LSZH",W1932="Greenfield"),VLOOKUP($L1932,Info!$B$4:$L$266,7,FALSE),"N/A")))</f>
        <v/>
      </c>
      <c r="Y1932" s="1"/>
      <c r="Z1932" s="96" t="str">
        <f>IF($L1932="None","",IF(ISERROR(VLOOKUP($L1932,Info!$B$4:$B$266,1,FALSE)),"",VLOOKUP($L1932,Info!$B$4:$L$266,9,FALSE)))</f>
        <v/>
      </c>
      <c r="AA1932" s="96" t="str">
        <f>IF($L1932="None","",IF(ISERROR(VLOOKUP($L1932,Info!$B$4:$B$266,1,FALSE)),"",VLOOKUP($L1932,Info!$B$4:$L$266,8,FALSE)))</f>
        <v/>
      </c>
      <c r="AB1932" s="96" t="str">
        <f>IF($L1932="None","",IF(ISERROR(VLOOKUP($L1932,Info!$B$4:$B$266,1,FALSE)),"",VLOOKUP($L1932,Info!$B$4:$L$266,10,FALSE)))</f>
        <v/>
      </c>
      <c r="AC1932" s="1" t="str">
        <f>IF(W1932="SO Cable","Black,White",IF(O1932="","",IF(P1932="","",IF($J$12&lt;&gt;"ABC",IF(P1932&lt;="250",VLOOKUP(O1932,Info!$AZ$4:$BB$22,3,FALSE),VLOOKUP(O1932,Info!$AZ$23:$BB$39,3,FALSE)),IF(P1932&lt;="250",VLOOKUP(O1932,Info!$AO$4:$AQ$22,3,FALSE),VLOOKUP(O1932,Info!$AO$23:$AP$39,3,FALSE))))))</f>
        <v/>
      </c>
      <c r="AD1932" s="1"/>
      <c r="AE1932" s="1" t="str">
        <f>IF($L1932="None","",IF(ISERROR(VLOOKUP($L1932,Info!$B$4:$B$266,1,FALSE)),"",VLOOKUP($L1932,Info!$B$4:$L$266,4,FALSE)))</f>
        <v/>
      </c>
      <c r="AF1932" s="1" t="str">
        <f>IF($L1932="None","",IF(ISERROR(VLOOKUP($L1932,Info!$B$4:$B$266,1,FALSE)),"",VLOOKUP($L1932,Info!$B$4:$L$266,6,FALSE)))</f>
        <v/>
      </c>
      <c r="AG1932" s="1"/>
      <c r="AH1932" s="33" t="str" cm="1">
        <f t="array" ref="AH1932">IF(AND(L1932&lt;&gt;"",O1932&lt;&gt;"",R1932:S1932&lt;&gt;"",W1932:X1932&lt;&gt;"",Z1932:AA1932&lt;&gt;"",AC1932&lt;&gt;""),"Good","Bad")</f>
        <v>Bad</v>
      </c>
      <c r="AL1932" t="str" cm="1">
        <f t="array" ref="AL1932">IF(R1932&gt;0,_xlfn.IFS(COUNTIF($L$20:L1932,"&lt;&gt;")&lt;101,1,COUNTIF($L$20:L1932,"&lt;&gt;")&lt;201,2,COUNTIF($L$20:L1932,"&lt;&gt;")&lt;301,3,COUNTIF($L$20:L1932,"&lt;&gt;")&lt;401,4,COUNTIF($L$20:L1932,"&lt;&gt;")&lt;501,5,COUNTIF($L$20:L1932,"&lt;&gt;")&lt;601,6,COUNTIF($L$20:L1932,"&lt;&gt;")&lt;701,7,COUNTIF($L$20:L1932,"&lt;&gt;")&lt;801,8,COUNTIF($L$20:L1932,"&lt;&gt;")&lt;901,9,COUNTIF($L$20:L1932,"&lt;&gt;")&lt;1001,10,COUNTIF($L$20:L1932,"&lt;&gt;")&lt;1101,11,COUNTIF($L$20:L1932,"&lt;&gt;")&lt;1201,12,COUNTIF($L$20:L1932,"&lt;&gt;")&lt;1301,13,COUNTIF($L$20:L1932,"&lt;&gt;")&lt;1401,14,COUNTIF($L$20:L1932,"&lt;&gt;")&lt;1501,15,COUNTIF($L$20:L1932,"&lt;&gt;")&lt;1601,16,COUNTIF($L$20:L1932,"&lt;&gt;")&lt;1701,17,COUNTIF($L$20:L1932,"&lt;&gt;")&lt;1801,18,COUNTIF($L$20:L1932,"&lt;&gt;")&lt;1901,19,COUNTIF($L$20:L1932,"&lt;&gt;")&lt;2001,20,COUNTIF($L$20:L1932,"&lt;&gt;")&lt;2101,21,COUNTIF($L$20:L1932,"&lt;&gt;")&lt;2201,22,COUNTIF($L$20:L1932,"&lt;&gt;")&lt;2301,23,COUNTIF($L$20:L1932,"&lt;&gt;")&lt;2401,24,COUNTIF($L$20:L1932,"&lt;&gt;")&lt;2501,25,COUNTIF($L$20:L1932,"&lt;&gt;")&lt;2601,26,COUNTIF($L$20:L1932,"&lt;&gt;")&lt;2701,27,COUNTIF($L$20:L1932,"&lt;&gt;")&lt;2801,28,COUNTIF($L$20:L1932,"&lt;&gt;")&lt;2901,29,COUNTIF($L$20:L1932,"&lt;&gt;")&lt;3001,30),"")</f>
        <v/>
      </c>
      <c r="AM1932" t="str">
        <f t="shared" si="145"/>
        <v/>
      </c>
      <c r="AN1932" t="str">
        <f t="shared" si="149"/>
        <v/>
      </c>
      <c r="AP1932" t="str">
        <f t="shared" si="148"/>
        <v/>
      </c>
      <c r="AQ1932" t="str">
        <f>IF(AO1932="","",COUNTIFS(AM1932:$AM$3019,AO1932))</f>
        <v/>
      </c>
    </row>
    <row r="1933" spans="1:43" x14ac:dyDescent="0.25">
      <c r="A1933" s="6" t="str">
        <f>IF(COUNT($A$20:A1932)&lt;&gt;$B$4,IF(A1932="","",A1932+1),"")</f>
        <v/>
      </c>
      <c r="B1933" s="3"/>
      <c r="C1933" s="3"/>
      <c r="D1933" s="122"/>
      <c r="E1933" s="3"/>
      <c r="F1933" s="3"/>
      <c r="G1933" s="3"/>
      <c r="H1933" s="3"/>
      <c r="I1933" s="120"/>
      <c r="J1933" s="3"/>
      <c r="K1933" s="95" t="str" cm="1">
        <f t="array" ref="K1933">IF(OR($J$14 = "A",$J$14 = "B",$J$14 = "C"),IF(I1933="","",IF(LEN(I1933)&gt;2,_xlfn.IFS(ISNUMBER(SEARCH("_",I1933)),I1933,ISNUMBER(SEARCH(", ",I1933)),SUBSTITUTE(I1933,", ","_"),ISNUMBER(SEARCH("/ ",I1933)),SUBSTITUTE(I1933,"/ ","_"),ISNUMBER(SEARCH(",",I1933)),SUBSTITUTE(I1933,",","_"),ISNUMBER(SEARCH("/",I1933)),SUBSTITUTE(I1933,"/","_"),ISNUMBER(SEARCH("",I1933)),I1933),I1933)),IF(OR($J$14 = "J",$J$14 = "K"),"",IF(D1933="","",IF(LEN(D1933)&gt;2,_xlfn.IFS(ISNUMBER(SEARCH("_",D1933)),D1933,ISNUMBER(SEARCH(", ",D1933)),SUBSTITUTE(D1933,", ","_"),ISNUMBER(SEARCH("/ ",D1933)),SUBSTITUTE(D1933,"/ ","_"),ISNUMBER(SEARCH(",",D1933)),SUBSTITUTE(D1933,",","_"),ISNUMBER(SEARCH("/",D1933)),SUBSTITUTE(D1933,"/","_"),ISNUMBER(SEARCH("",D1933)),D1933),D1933))))</f>
        <v/>
      </c>
      <c r="L1933" s="1"/>
      <c r="M1933" s="1" t="str">
        <f t="shared" si="146"/>
        <v/>
      </c>
      <c r="N1933" s="94" t="str">
        <f>IF($L1933="None","",IF(ISERROR(VLOOKUP($L1933,Info!$B$4:$B$266,1,FALSE)),"",VLOOKUP($L1933,Info!$B$4:$L$266,5,FALSE)))</f>
        <v/>
      </c>
      <c r="O1933" s="94" t="str">
        <f>IF(K1933="","",IF(AND($J$12&lt;&gt;"ABC",N1933="3"),"BAC",IF(N1933="3","ABC",IF($J$12&lt;&gt;"ABC",IF($J$10="Standard",VLOOKUP(K1933,Info!$BE$4:$BF$481,2,FALSE),VLOOKUP(K1933,Info!$BI$4:$BJ$482,2,FALSE)),IF($J$10="Standard",VLOOKUP(K1933,Info!$AG$4:$AH$2994,2,FALSE),VLOOKUP(K1933,Info!$AK$4:$AL$2997,2,FALSE))))))</f>
        <v/>
      </c>
      <c r="P1933" s="94" t="str">
        <f>IF($L1933="None","",IF(ISERROR(VLOOKUP($L1933,Info!$B$4:$B$266,1,FALSE)),"",VLOOKUP($L1933,Info!$B$4:$L$266,3,FALSE)))</f>
        <v/>
      </c>
      <c r="Q1933" s="96" t="str">
        <f>IF($L1933="None","",IF(ISERROR(VLOOKUP($L1933,Info!$B$4:$B$266,1,FALSE)),"",VLOOKUP($L1933,Info!$B$4:$L$266,4,FALSE)))</f>
        <v/>
      </c>
      <c r="R1933" s="1"/>
      <c r="S1933" s="6" t="str">
        <f t="shared" si="147"/>
        <v/>
      </c>
      <c r="T1933" s="6" t="str">
        <f>IF($L1933="None","",IF(ISERROR(VLOOKUP($L1933,Info!$B$4:$B$266,1,FALSE)),"",VLOOKUP($L1933,Info!$B$4:$L$266,11,FALSE)))</f>
        <v/>
      </c>
      <c r="U1933" s="1"/>
      <c r="V1933" s="1"/>
      <c r="W1933" s="1"/>
      <c r="X1933" s="1" t="str">
        <f>IF($L1933="None","",IF(ISERROR(VLOOKUP($L1933,Info!$B$4:$B$266,1,FALSE)),"",IF(OR(W1933="Metallic Liquid Tight",W1933="Non-Metallic Liquid Tight",W1933="LSZH",W1933="Greenfield"),VLOOKUP($L1933,Info!$B$4:$L$266,7,FALSE),"N/A")))</f>
        <v/>
      </c>
      <c r="Y1933" s="1"/>
      <c r="Z1933" s="96" t="str">
        <f>IF($L1933="None","",IF(ISERROR(VLOOKUP($L1933,Info!$B$4:$B$266,1,FALSE)),"",VLOOKUP($L1933,Info!$B$4:$L$266,9,FALSE)))</f>
        <v/>
      </c>
      <c r="AA1933" s="96" t="str">
        <f>IF($L1933="None","",IF(ISERROR(VLOOKUP($L1933,Info!$B$4:$B$266,1,FALSE)),"",VLOOKUP($L1933,Info!$B$4:$L$266,8,FALSE)))</f>
        <v/>
      </c>
      <c r="AB1933" s="96" t="str">
        <f>IF($L1933="None","",IF(ISERROR(VLOOKUP($L1933,Info!$B$4:$B$266,1,FALSE)),"",VLOOKUP($L1933,Info!$B$4:$L$266,10,FALSE)))</f>
        <v/>
      </c>
      <c r="AC1933" s="1" t="str">
        <f>IF(W1933="SO Cable","Black,White",IF(O1933="","",IF(P1933="","",IF($J$12&lt;&gt;"ABC",IF(P1933&lt;="250",VLOOKUP(O1933,Info!$AZ$4:$BB$22,3,FALSE),VLOOKUP(O1933,Info!$AZ$23:$BB$39,3,FALSE)),IF(P1933&lt;="250",VLOOKUP(O1933,Info!$AO$4:$AQ$22,3,FALSE),VLOOKUP(O1933,Info!$AO$23:$AP$39,3,FALSE))))))</f>
        <v/>
      </c>
      <c r="AD1933" s="1"/>
      <c r="AE1933" s="1" t="str">
        <f>IF($L1933="None","",IF(ISERROR(VLOOKUP($L1933,Info!$B$4:$B$266,1,FALSE)),"",VLOOKUP($L1933,Info!$B$4:$L$266,4,FALSE)))</f>
        <v/>
      </c>
      <c r="AF1933" s="1" t="str">
        <f>IF($L1933="None","",IF(ISERROR(VLOOKUP($L1933,Info!$B$4:$B$266,1,FALSE)),"",VLOOKUP($L1933,Info!$B$4:$L$266,6,FALSE)))</f>
        <v/>
      </c>
      <c r="AG1933" s="1"/>
      <c r="AH1933" s="33" t="str" cm="1">
        <f t="array" ref="AH1933">IF(AND(L1933&lt;&gt;"",O1933&lt;&gt;"",R1933:S1933&lt;&gt;"",W1933:X1933&lt;&gt;"",Z1933:AA1933&lt;&gt;"",AC1933&lt;&gt;""),"Good","Bad")</f>
        <v>Bad</v>
      </c>
      <c r="AL1933" t="str" cm="1">
        <f t="array" ref="AL1933">IF(R1933&gt;0,_xlfn.IFS(COUNTIF($L$20:L1933,"&lt;&gt;")&lt;101,1,COUNTIF($L$20:L1933,"&lt;&gt;")&lt;201,2,COUNTIF($L$20:L1933,"&lt;&gt;")&lt;301,3,COUNTIF($L$20:L1933,"&lt;&gt;")&lt;401,4,COUNTIF($L$20:L1933,"&lt;&gt;")&lt;501,5,COUNTIF($L$20:L1933,"&lt;&gt;")&lt;601,6,COUNTIF($L$20:L1933,"&lt;&gt;")&lt;701,7,COUNTIF($L$20:L1933,"&lt;&gt;")&lt;801,8,COUNTIF($L$20:L1933,"&lt;&gt;")&lt;901,9,COUNTIF($L$20:L1933,"&lt;&gt;")&lt;1001,10,COUNTIF($L$20:L1933,"&lt;&gt;")&lt;1101,11,COUNTIF($L$20:L1933,"&lt;&gt;")&lt;1201,12,COUNTIF($L$20:L1933,"&lt;&gt;")&lt;1301,13,COUNTIF($L$20:L1933,"&lt;&gt;")&lt;1401,14,COUNTIF($L$20:L1933,"&lt;&gt;")&lt;1501,15,COUNTIF($L$20:L1933,"&lt;&gt;")&lt;1601,16,COUNTIF($L$20:L1933,"&lt;&gt;")&lt;1701,17,COUNTIF($L$20:L1933,"&lt;&gt;")&lt;1801,18,COUNTIF($L$20:L1933,"&lt;&gt;")&lt;1901,19,COUNTIF($L$20:L1933,"&lt;&gt;")&lt;2001,20,COUNTIF($L$20:L1933,"&lt;&gt;")&lt;2101,21,COUNTIF($L$20:L1933,"&lt;&gt;")&lt;2201,22,COUNTIF($L$20:L1933,"&lt;&gt;")&lt;2301,23,COUNTIF($L$20:L1933,"&lt;&gt;")&lt;2401,24,COUNTIF($L$20:L1933,"&lt;&gt;")&lt;2501,25,COUNTIF($L$20:L1933,"&lt;&gt;")&lt;2601,26,COUNTIF($L$20:L1933,"&lt;&gt;")&lt;2701,27,COUNTIF($L$20:L1933,"&lt;&gt;")&lt;2801,28,COUNTIF($L$20:L1933,"&lt;&gt;")&lt;2901,29,COUNTIF($L$20:L1933,"&lt;&gt;")&lt;3001,30),"")</f>
        <v/>
      </c>
      <c r="AM1933" t="str">
        <f t="shared" si="145"/>
        <v/>
      </c>
      <c r="AN1933" t="str">
        <f t="shared" si="149"/>
        <v/>
      </c>
      <c r="AP1933" t="str">
        <f t="shared" si="148"/>
        <v/>
      </c>
      <c r="AQ1933" t="str">
        <f>IF(AO1933="","",COUNTIFS(AM1933:$AM$3019,AO1933))</f>
        <v/>
      </c>
    </row>
    <row r="1934" spans="1:43" x14ac:dyDescent="0.25">
      <c r="A1934" s="6" t="str">
        <f>IF(COUNT($A$20:A1933)&lt;&gt;$B$4,IF(A1933="","",A1933+1),"")</f>
        <v/>
      </c>
      <c r="B1934" s="3"/>
      <c r="C1934" s="3"/>
      <c r="D1934" s="122"/>
      <c r="E1934" s="3"/>
      <c r="F1934" s="3"/>
      <c r="G1934" s="3"/>
      <c r="H1934" s="3"/>
      <c r="I1934" s="120"/>
      <c r="J1934" s="3"/>
      <c r="K1934" s="95" t="str" cm="1">
        <f t="array" ref="K1934">IF(OR($J$14 = "A",$J$14 = "B",$J$14 = "C"),IF(I1934="","",IF(LEN(I1934)&gt;2,_xlfn.IFS(ISNUMBER(SEARCH("_",I1934)),I1934,ISNUMBER(SEARCH(", ",I1934)),SUBSTITUTE(I1934,", ","_"),ISNUMBER(SEARCH("/ ",I1934)),SUBSTITUTE(I1934,"/ ","_"),ISNUMBER(SEARCH(",",I1934)),SUBSTITUTE(I1934,",","_"),ISNUMBER(SEARCH("/",I1934)),SUBSTITUTE(I1934,"/","_"),ISNUMBER(SEARCH("",I1934)),I1934),I1934)),IF(OR($J$14 = "J",$J$14 = "K"),"",IF(D1934="","",IF(LEN(D1934)&gt;2,_xlfn.IFS(ISNUMBER(SEARCH("_",D1934)),D1934,ISNUMBER(SEARCH(", ",D1934)),SUBSTITUTE(D1934,", ","_"),ISNUMBER(SEARCH("/ ",D1934)),SUBSTITUTE(D1934,"/ ","_"),ISNUMBER(SEARCH(",",D1934)),SUBSTITUTE(D1934,",","_"),ISNUMBER(SEARCH("/",D1934)),SUBSTITUTE(D1934,"/","_"),ISNUMBER(SEARCH("",D1934)),D1934),D1934))))</f>
        <v/>
      </c>
      <c r="L1934" s="1"/>
      <c r="M1934" s="1" t="str">
        <f t="shared" si="146"/>
        <v/>
      </c>
      <c r="N1934" s="94" t="str">
        <f>IF($L1934="None","",IF(ISERROR(VLOOKUP($L1934,Info!$B$4:$B$266,1,FALSE)),"",VLOOKUP($L1934,Info!$B$4:$L$266,5,FALSE)))</f>
        <v/>
      </c>
      <c r="O1934" s="94" t="str">
        <f>IF(K1934="","",IF(AND($J$12&lt;&gt;"ABC",N1934="3"),"BAC",IF(N1934="3","ABC",IF($J$12&lt;&gt;"ABC",IF($J$10="Standard",VLOOKUP(K1934,Info!$BE$4:$BF$481,2,FALSE),VLOOKUP(K1934,Info!$BI$4:$BJ$482,2,FALSE)),IF($J$10="Standard",VLOOKUP(K1934,Info!$AG$4:$AH$2994,2,FALSE),VLOOKUP(K1934,Info!$AK$4:$AL$2997,2,FALSE))))))</f>
        <v/>
      </c>
      <c r="P1934" s="94" t="str">
        <f>IF($L1934="None","",IF(ISERROR(VLOOKUP($L1934,Info!$B$4:$B$266,1,FALSE)),"",VLOOKUP($L1934,Info!$B$4:$L$266,3,FALSE)))</f>
        <v/>
      </c>
      <c r="Q1934" s="96" t="str">
        <f>IF($L1934="None","",IF(ISERROR(VLOOKUP($L1934,Info!$B$4:$B$266,1,FALSE)),"",VLOOKUP($L1934,Info!$B$4:$L$266,4,FALSE)))</f>
        <v/>
      </c>
      <c r="R1934" s="1"/>
      <c r="S1934" s="6" t="str">
        <f t="shared" si="147"/>
        <v/>
      </c>
      <c r="T1934" s="6" t="str">
        <f>IF($L1934="None","",IF(ISERROR(VLOOKUP($L1934,Info!$B$4:$B$266,1,FALSE)),"",VLOOKUP($L1934,Info!$B$4:$L$266,11,FALSE)))</f>
        <v/>
      </c>
      <c r="U1934" s="1"/>
      <c r="V1934" s="1"/>
      <c r="W1934" s="1"/>
      <c r="X1934" s="1" t="str">
        <f>IF($L1934="None","",IF(ISERROR(VLOOKUP($L1934,Info!$B$4:$B$266,1,FALSE)),"",IF(OR(W1934="Metallic Liquid Tight",W1934="Non-Metallic Liquid Tight",W1934="LSZH",W1934="Greenfield"),VLOOKUP($L1934,Info!$B$4:$L$266,7,FALSE),"N/A")))</f>
        <v/>
      </c>
      <c r="Y1934" s="1"/>
      <c r="Z1934" s="96" t="str">
        <f>IF($L1934="None","",IF(ISERROR(VLOOKUP($L1934,Info!$B$4:$B$266,1,FALSE)),"",VLOOKUP($L1934,Info!$B$4:$L$266,9,FALSE)))</f>
        <v/>
      </c>
      <c r="AA1934" s="96" t="str">
        <f>IF($L1934="None","",IF(ISERROR(VLOOKUP($L1934,Info!$B$4:$B$266,1,FALSE)),"",VLOOKUP($L1934,Info!$B$4:$L$266,8,FALSE)))</f>
        <v/>
      </c>
      <c r="AB1934" s="96" t="str">
        <f>IF($L1934="None","",IF(ISERROR(VLOOKUP($L1934,Info!$B$4:$B$266,1,FALSE)),"",VLOOKUP($L1934,Info!$B$4:$L$266,10,FALSE)))</f>
        <v/>
      </c>
      <c r="AC1934" s="1" t="str">
        <f>IF(W1934="SO Cable","Black,White",IF(O1934="","",IF(P1934="","",IF($J$12&lt;&gt;"ABC",IF(P1934&lt;="250",VLOOKUP(O1934,Info!$AZ$4:$BB$22,3,FALSE),VLOOKUP(O1934,Info!$AZ$23:$BB$39,3,FALSE)),IF(P1934&lt;="250",VLOOKUP(O1934,Info!$AO$4:$AQ$22,3,FALSE),VLOOKUP(O1934,Info!$AO$23:$AP$39,3,FALSE))))))</f>
        <v/>
      </c>
      <c r="AD1934" s="1"/>
      <c r="AE1934" s="1" t="str">
        <f>IF($L1934="None","",IF(ISERROR(VLOOKUP($L1934,Info!$B$4:$B$266,1,FALSE)),"",VLOOKUP($L1934,Info!$B$4:$L$266,4,FALSE)))</f>
        <v/>
      </c>
      <c r="AF1934" s="1" t="str">
        <f>IF($L1934="None","",IF(ISERROR(VLOOKUP($L1934,Info!$B$4:$B$266,1,FALSE)),"",VLOOKUP($L1934,Info!$B$4:$L$266,6,FALSE)))</f>
        <v/>
      </c>
      <c r="AG1934" s="1"/>
      <c r="AH1934" s="33" t="str" cm="1">
        <f t="array" ref="AH1934">IF(AND(L1934&lt;&gt;"",O1934&lt;&gt;"",R1934:S1934&lt;&gt;"",W1934:X1934&lt;&gt;"",Z1934:AA1934&lt;&gt;"",AC1934&lt;&gt;""),"Good","Bad")</f>
        <v>Bad</v>
      </c>
      <c r="AL1934" t="str" cm="1">
        <f t="array" ref="AL1934">IF(R1934&gt;0,_xlfn.IFS(COUNTIF($L$20:L1934,"&lt;&gt;")&lt;101,1,COUNTIF($L$20:L1934,"&lt;&gt;")&lt;201,2,COUNTIF($L$20:L1934,"&lt;&gt;")&lt;301,3,COUNTIF($L$20:L1934,"&lt;&gt;")&lt;401,4,COUNTIF($L$20:L1934,"&lt;&gt;")&lt;501,5,COUNTIF($L$20:L1934,"&lt;&gt;")&lt;601,6,COUNTIF($L$20:L1934,"&lt;&gt;")&lt;701,7,COUNTIF($L$20:L1934,"&lt;&gt;")&lt;801,8,COUNTIF($L$20:L1934,"&lt;&gt;")&lt;901,9,COUNTIF($L$20:L1934,"&lt;&gt;")&lt;1001,10,COUNTIF($L$20:L1934,"&lt;&gt;")&lt;1101,11,COUNTIF($L$20:L1934,"&lt;&gt;")&lt;1201,12,COUNTIF($L$20:L1934,"&lt;&gt;")&lt;1301,13,COUNTIF($L$20:L1934,"&lt;&gt;")&lt;1401,14,COUNTIF($L$20:L1934,"&lt;&gt;")&lt;1501,15,COUNTIF($L$20:L1934,"&lt;&gt;")&lt;1601,16,COUNTIF($L$20:L1934,"&lt;&gt;")&lt;1701,17,COUNTIF($L$20:L1934,"&lt;&gt;")&lt;1801,18,COUNTIF($L$20:L1934,"&lt;&gt;")&lt;1901,19,COUNTIF($L$20:L1934,"&lt;&gt;")&lt;2001,20,COUNTIF($L$20:L1934,"&lt;&gt;")&lt;2101,21,COUNTIF($L$20:L1934,"&lt;&gt;")&lt;2201,22,COUNTIF($L$20:L1934,"&lt;&gt;")&lt;2301,23,COUNTIF($L$20:L1934,"&lt;&gt;")&lt;2401,24,COUNTIF($L$20:L1934,"&lt;&gt;")&lt;2501,25,COUNTIF($L$20:L1934,"&lt;&gt;")&lt;2601,26,COUNTIF($L$20:L1934,"&lt;&gt;")&lt;2701,27,COUNTIF($L$20:L1934,"&lt;&gt;")&lt;2801,28,COUNTIF($L$20:L1934,"&lt;&gt;")&lt;2901,29,COUNTIF($L$20:L1934,"&lt;&gt;")&lt;3001,30),"")</f>
        <v/>
      </c>
      <c r="AM1934" t="str">
        <f t="shared" si="145"/>
        <v/>
      </c>
      <c r="AN1934" t="str">
        <f t="shared" si="149"/>
        <v/>
      </c>
      <c r="AP1934" t="str">
        <f t="shared" si="148"/>
        <v/>
      </c>
      <c r="AQ1934" t="str">
        <f>IF(AO1934="","",COUNTIFS(AM1934:$AM$3019,AO1934))</f>
        <v/>
      </c>
    </row>
    <row r="1935" spans="1:43" x14ac:dyDescent="0.25">
      <c r="A1935" s="6" t="str">
        <f>IF(COUNT($A$20:A1934)&lt;&gt;$B$4,IF(A1934="","",A1934+1),"")</f>
        <v/>
      </c>
      <c r="B1935" s="3"/>
      <c r="C1935" s="3"/>
      <c r="D1935" s="122"/>
      <c r="E1935" s="3"/>
      <c r="F1935" s="3"/>
      <c r="G1935" s="3"/>
      <c r="H1935" s="3"/>
      <c r="I1935" s="120"/>
      <c r="J1935" s="3"/>
      <c r="K1935" s="95" t="str" cm="1">
        <f t="array" ref="K1935">IF(OR($J$14 = "A",$J$14 = "B",$J$14 = "C"),IF(I1935="","",IF(LEN(I1935)&gt;2,_xlfn.IFS(ISNUMBER(SEARCH("_",I1935)),I1935,ISNUMBER(SEARCH(", ",I1935)),SUBSTITUTE(I1935,", ","_"),ISNUMBER(SEARCH("/ ",I1935)),SUBSTITUTE(I1935,"/ ","_"),ISNUMBER(SEARCH(",",I1935)),SUBSTITUTE(I1935,",","_"),ISNUMBER(SEARCH("/",I1935)),SUBSTITUTE(I1935,"/","_"),ISNUMBER(SEARCH("",I1935)),I1935),I1935)),IF(OR($J$14 = "J",$J$14 = "K"),"",IF(D1935="","",IF(LEN(D1935)&gt;2,_xlfn.IFS(ISNUMBER(SEARCH("_",D1935)),D1935,ISNUMBER(SEARCH(", ",D1935)),SUBSTITUTE(D1935,", ","_"),ISNUMBER(SEARCH("/ ",D1935)),SUBSTITUTE(D1935,"/ ","_"),ISNUMBER(SEARCH(",",D1935)),SUBSTITUTE(D1935,",","_"),ISNUMBER(SEARCH("/",D1935)),SUBSTITUTE(D1935,"/","_"),ISNUMBER(SEARCH("",D1935)),D1935),D1935))))</f>
        <v/>
      </c>
      <c r="L1935" s="1"/>
      <c r="M1935" s="1" t="str">
        <f t="shared" si="146"/>
        <v/>
      </c>
      <c r="N1935" s="94" t="str">
        <f>IF($L1935="None","",IF(ISERROR(VLOOKUP($L1935,Info!$B$4:$B$266,1,FALSE)),"",VLOOKUP($L1935,Info!$B$4:$L$266,5,FALSE)))</f>
        <v/>
      </c>
      <c r="O1935" s="94" t="str">
        <f>IF(K1935="","",IF(AND($J$12&lt;&gt;"ABC",N1935="3"),"BAC",IF(N1935="3","ABC",IF($J$12&lt;&gt;"ABC",IF($J$10="Standard",VLOOKUP(K1935,Info!$BE$4:$BF$481,2,FALSE),VLOOKUP(K1935,Info!$BI$4:$BJ$482,2,FALSE)),IF($J$10="Standard",VLOOKUP(K1935,Info!$AG$4:$AH$2994,2,FALSE),VLOOKUP(K1935,Info!$AK$4:$AL$2997,2,FALSE))))))</f>
        <v/>
      </c>
      <c r="P1935" s="94" t="str">
        <f>IF($L1935="None","",IF(ISERROR(VLOOKUP($L1935,Info!$B$4:$B$266,1,FALSE)),"",VLOOKUP($L1935,Info!$B$4:$L$266,3,FALSE)))</f>
        <v/>
      </c>
      <c r="Q1935" s="96" t="str">
        <f>IF($L1935="None","",IF(ISERROR(VLOOKUP($L1935,Info!$B$4:$B$266,1,FALSE)),"",VLOOKUP($L1935,Info!$B$4:$L$266,4,FALSE)))</f>
        <v/>
      </c>
      <c r="R1935" s="1"/>
      <c r="S1935" s="6" t="str">
        <f t="shared" si="147"/>
        <v/>
      </c>
      <c r="T1935" s="6" t="str">
        <f>IF($L1935="None","",IF(ISERROR(VLOOKUP($L1935,Info!$B$4:$B$266,1,FALSE)),"",VLOOKUP($L1935,Info!$B$4:$L$266,11,FALSE)))</f>
        <v/>
      </c>
      <c r="U1935" s="1"/>
      <c r="V1935" s="1"/>
      <c r="W1935" s="1"/>
      <c r="X1935" s="1" t="str">
        <f>IF($L1935="None","",IF(ISERROR(VLOOKUP($L1935,Info!$B$4:$B$266,1,FALSE)),"",IF(OR(W1935="Metallic Liquid Tight",W1935="Non-Metallic Liquid Tight",W1935="LSZH",W1935="Greenfield"),VLOOKUP($L1935,Info!$B$4:$L$266,7,FALSE),"N/A")))</f>
        <v/>
      </c>
      <c r="Y1935" s="1"/>
      <c r="Z1935" s="96" t="str">
        <f>IF($L1935="None","",IF(ISERROR(VLOOKUP($L1935,Info!$B$4:$B$266,1,FALSE)),"",VLOOKUP($L1935,Info!$B$4:$L$266,9,FALSE)))</f>
        <v/>
      </c>
      <c r="AA1935" s="96" t="str">
        <f>IF($L1935="None","",IF(ISERROR(VLOOKUP($L1935,Info!$B$4:$B$266,1,FALSE)),"",VLOOKUP($L1935,Info!$B$4:$L$266,8,FALSE)))</f>
        <v/>
      </c>
      <c r="AB1935" s="96" t="str">
        <f>IF($L1935="None","",IF(ISERROR(VLOOKUP($L1935,Info!$B$4:$B$266,1,FALSE)),"",VLOOKUP($L1935,Info!$B$4:$L$266,10,FALSE)))</f>
        <v/>
      </c>
      <c r="AC1935" s="1" t="str">
        <f>IF(W1935="SO Cable","Black,White",IF(O1935="","",IF(P1935="","",IF($J$12&lt;&gt;"ABC",IF(P1935&lt;="250",VLOOKUP(O1935,Info!$AZ$4:$BB$22,3,FALSE),VLOOKUP(O1935,Info!$AZ$23:$BB$39,3,FALSE)),IF(P1935&lt;="250",VLOOKUP(O1935,Info!$AO$4:$AQ$22,3,FALSE),VLOOKUP(O1935,Info!$AO$23:$AP$39,3,FALSE))))))</f>
        <v/>
      </c>
      <c r="AD1935" s="1"/>
      <c r="AE1935" s="1" t="str">
        <f>IF($L1935="None","",IF(ISERROR(VLOOKUP($L1935,Info!$B$4:$B$266,1,FALSE)),"",VLOOKUP($L1935,Info!$B$4:$L$266,4,FALSE)))</f>
        <v/>
      </c>
      <c r="AF1935" s="1" t="str">
        <f>IF($L1935="None","",IF(ISERROR(VLOOKUP($L1935,Info!$B$4:$B$266,1,FALSE)),"",VLOOKUP($L1935,Info!$B$4:$L$266,6,FALSE)))</f>
        <v/>
      </c>
      <c r="AG1935" s="1"/>
      <c r="AH1935" s="33" t="str" cm="1">
        <f t="array" ref="AH1935">IF(AND(L1935&lt;&gt;"",O1935&lt;&gt;"",R1935:S1935&lt;&gt;"",W1935:X1935&lt;&gt;"",Z1935:AA1935&lt;&gt;"",AC1935&lt;&gt;""),"Good","Bad")</f>
        <v>Bad</v>
      </c>
      <c r="AL1935" t="str" cm="1">
        <f t="array" ref="AL1935">IF(R1935&gt;0,_xlfn.IFS(COUNTIF($L$20:L1935,"&lt;&gt;")&lt;101,1,COUNTIF($L$20:L1935,"&lt;&gt;")&lt;201,2,COUNTIF($L$20:L1935,"&lt;&gt;")&lt;301,3,COUNTIF($L$20:L1935,"&lt;&gt;")&lt;401,4,COUNTIF($L$20:L1935,"&lt;&gt;")&lt;501,5,COUNTIF($L$20:L1935,"&lt;&gt;")&lt;601,6,COUNTIF($L$20:L1935,"&lt;&gt;")&lt;701,7,COUNTIF($L$20:L1935,"&lt;&gt;")&lt;801,8,COUNTIF($L$20:L1935,"&lt;&gt;")&lt;901,9,COUNTIF($L$20:L1935,"&lt;&gt;")&lt;1001,10,COUNTIF($L$20:L1935,"&lt;&gt;")&lt;1101,11,COUNTIF($L$20:L1935,"&lt;&gt;")&lt;1201,12,COUNTIF($L$20:L1935,"&lt;&gt;")&lt;1301,13,COUNTIF($L$20:L1935,"&lt;&gt;")&lt;1401,14,COUNTIF($L$20:L1935,"&lt;&gt;")&lt;1501,15,COUNTIF($L$20:L1935,"&lt;&gt;")&lt;1601,16,COUNTIF($L$20:L1935,"&lt;&gt;")&lt;1701,17,COUNTIF($L$20:L1935,"&lt;&gt;")&lt;1801,18,COUNTIF($L$20:L1935,"&lt;&gt;")&lt;1901,19,COUNTIF($L$20:L1935,"&lt;&gt;")&lt;2001,20,COUNTIF($L$20:L1935,"&lt;&gt;")&lt;2101,21,COUNTIF($L$20:L1935,"&lt;&gt;")&lt;2201,22,COUNTIF($L$20:L1935,"&lt;&gt;")&lt;2301,23,COUNTIF($L$20:L1935,"&lt;&gt;")&lt;2401,24,COUNTIF($L$20:L1935,"&lt;&gt;")&lt;2501,25,COUNTIF($L$20:L1935,"&lt;&gt;")&lt;2601,26,COUNTIF($L$20:L1935,"&lt;&gt;")&lt;2701,27,COUNTIF($L$20:L1935,"&lt;&gt;")&lt;2801,28,COUNTIF($L$20:L1935,"&lt;&gt;")&lt;2901,29,COUNTIF($L$20:L1935,"&lt;&gt;")&lt;3001,30),"")</f>
        <v/>
      </c>
      <c r="AM1935" t="str">
        <f t="shared" si="145"/>
        <v/>
      </c>
      <c r="AN1935" t="str">
        <f t="shared" si="149"/>
        <v/>
      </c>
      <c r="AP1935" t="str">
        <f t="shared" si="148"/>
        <v/>
      </c>
      <c r="AQ1935" t="str">
        <f>IF(AO1935="","",COUNTIFS(AM1935:$AM$3019,AO1935))</f>
        <v/>
      </c>
    </row>
    <row r="1936" spans="1:43" x14ac:dyDescent="0.25">
      <c r="A1936" s="6" t="str">
        <f>IF(COUNT($A$20:A1935)&lt;&gt;$B$4,IF(A1935="","",A1935+1),"")</f>
        <v/>
      </c>
      <c r="B1936" s="3"/>
      <c r="C1936" s="3"/>
      <c r="D1936" s="122"/>
      <c r="E1936" s="3"/>
      <c r="F1936" s="3"/>
      <c r="G1936" s="3"/>
      <c r="H1936" s="3"/>
      <c r="I1936" s="120"/>
      <c r="J1936" s="3"/>
      <c r="K1936" s="95" t="str" cm="1">
        <f t="array" ref="K1936">IF(OR($J$14 = "A",$J$14 = "B",$J$14 = "C"),IF(I1936="","",IF(LEN(I1936)&gt;2,_xlfn.IFS(ISNUMBER(SEARCH("_",I1936)),I1936,ISNUMBER(SEARCH(", ",I1936)),SUBSTITUTE(I1936,", ","_"),ISNUMBER(SEARCH("/ ",I1936)),SUBSTITUTE(I1936,"/ ","_"),ISNUMBER(SEARCH(",",I1936)),SUBSTITUTE(I1936,",","_"),ISNUMBER(SEARCH("/",I1936)),SUBSTITUTE(I1936,"/","_"),ISNUMBER(SEARCH("",I1936)),I1936),I1936)),IF(OR($J$14 = "J",$J$14 = "K"),"",IF(D1936="","",IF(LEN(D1936)&gt;2,_xlfn.IFS(ISNUMBER(SEARCH("_",D1936)),D1936,ISNUMBER(SEARCH(", ",D1936)),SUBSTITUTE(D1936,", ","_"),ISNUMBER(SEARCH("/ ",D1936)),SUBSTITUTE(D1936,"/ ","_"),ISNUMBER(SEARCH(",",D1936)),SUBSTITUTE(D1936,",","_"),ISNUMBER(SEARCH("/",D1936)),SUBSTITUTE(D1936,"/","_"),ISNUMBER(SEARCH("",D1936)),D1936),D1936))))</f>
        <v/>
      </c>
      <c r="L1936" s="1"/>
      <c r="M1936" s="1" t="str">
        <f t="shared" si="146"/>
        <v/>
      </c>
      <c r="N1936" s="94" t="str">
        <f>IF($L1936="None","",IF(ISERROR(VLOOKUP($L1936,Info!$B$4:$B$266,1,FALSE)),"",VLOOKUP($L1936,Info!$B$4:$L$266,5,FALSE)))</f>
        <v/>
      </c>
      <c r="O1936" s="94" t="str">
        <f>IF(K1936="","",IF(AND($J$12&lt;&gt;"ABC",N1936="3"),"BAC",IF(N1936="3","ABC",IF($J$12&lt;&gt;"ABC",IF($J$10="Standard",VLOOKUP(K1936,Info!$BE$4:$BF$481,2,FALSE),VLOOKUP(K1936,Info!$BI$4:$BJ$482,2,FALSE)),IF($J$10="Standard",VLOOKUP(K1936,Info!$AG$4:$AH$2994,2,FALSE),VLOOKUP(K1936,Info!$AK$4:$AL$2997,2,FALSE))))))</f>
        <v/>
      </c>
      <c r="P1936" s="94" t="str">
        <f>IF($L1936="None","",IF(ISERROR(VLOOKUP($L1936,Info!$B$4:$B$266,1,FALSE)),"",VLOOKUP($L1936,Info!$B$4:$L$266,3,FALSE)))</f>
        <v/>
      </c>
      <c r="Q1936" s="96" t="str">
        <f>IF($L1936="None","",IF(ISERROR(VLOOKUP($L1936,Info!$B$4:$B$266,1,FALSE)),"",VLOOKUP($L1936,Info!$B$4:$L$266,4,FALSE)))</f>
        <v/>
      </c>
      <c r="R1936" s="1"/>
      <c r="S1936" s="6" t="str">
        <f t="shared" si="147"/>
        <v/>
      </c>
      <c r="T1936" s="6" t="str">
        <f>IF($L1936="None","",IF(ISERROR(VLOOKUP($L1936,Info!$B$4:$B$266,1,FALSE)),"",VLOOKUP($L1936,Info!$B$4:$L$266,11,FALSE)))</f>
        <v/>
      </c>
      <c r="U1936" s="1"/>
      <c r="V1936" s="1"/>
      <c r="W1936" s="1"/>
      <c r="X1936" s="1" t="str">
        <f>IF($L1936="None","",IF(ISERROR(VLOOKUP($L1936,Info!$B$4:$B$266,1,FALSE)),"",IF(OR(W1936="Metallic Liquid Tight",W1936="Non-Metallic Liquid Tight",W1936="LSZH",W1936="Greenfield"),VLOOKUP($L1936,Info!$B$4:$L$266,7,FALSE),"N/A")))</f>
        <v/>
      </c>
      <c r="Y1936" s="1"/>
      <c r="Z1936" s="96" t="str">
        <f>IF($L1936="None","",IF(ISERROR(VLOOKUP($L1936,Info!$B$4:$B$266,1,FALSE)),"",VLOOKUP($L1936,Info!$B$4:$L$266,9,FALSE)))</f>
        <v/>
      </c>
      <c r="AA1936" s="96" t="str">
        <f>IF($L1936="None","",IF(ISERROR(VLOOKUP($L1936,Info!$B$4:$B$266,1,FALSE)),"",VLOOKUP($L1936,Info!$B$4:$L$266,8,FALSE)))</f>
        <v/>
      </c>
      <c r="AB1936" s="96" t="str">
        <f>IF($L1936="None","",IF(ISERROR(VLOOKUP($L1936,Info!$B$4:$B$266,1,FALSE)),"",VLOOKUP($L1936,Info!$B$4:$L$266,10,FALSE)))</f>
        <v/>
      </c>
      <c r="AC1936" s="1" t="str">
        <f>IF(W1936="SO Cable","Black,White",IF(O1936="","",IF(P1936="","",IF($J$12&lt;&gt;"ABC",IF(P1936&lt;="250",VLOOKUP(O1936,Info!$AZ$4:$BB$22,3,FALSE),VLOOKUP(O1936,Info!$AZ$23:$BB$39,3,FALSE)),IF(P1936&lt;="250",VLOOKUP(O1936,Info!$AO$4:$AQ$22,3,FALSE),VLOOKUP(O1936,Info!$AO$23:$AP$39,3,FALSE))))))</f>
        <v/>
      </c>
      <c r="AD1936" s="1"/>
      <c r="AE1936" s="1" t="str">
        <f>IF($L1936="None","",IF(ISERROR(VLOOKUP($L1936,Info!$B$4:$B$266,1,FALSE)),"",VLOOKUP($L1936,Info!$B$4:$L$266,4,FALSE)))</f>
        <v/>
      </c>
      <c r="AF1936" s="1" t="str">
        <f>IF($L1936="None","",IF(ISERROR(VLOOKUP($L1936,Info!$B$4:$B$266,1,FALSE)),"",VLOOKUP($L1936,Info!$B$4:$L$266,6,FALSE)))</f>
        <v/>
      </c>
      <c r="AG1936" s="1"/>
      <c r="AH1936" s="33" t="str" cm="1">
        <f t="array" ref="AH1936">IF(AND(L1936&lt;&gt;"",O1936&lt;&gt;"",R1936:S1936&lt;&gt;"",W1936:X1936&lt;&gt;"",Z1936:AA1936&lt;&gt;"",AC1936&lt;&gt;""),"Good","Bad")</f>
        <v>Bad</v>
      </c>
      <c r="AL1936" t="str" cm="1">
        <f t="array" ref="AL1936">IF(R1936&gt;0,_xlfn.IFS(COUNTIF($L$20:L1936,"&lt;&gt;")&lt;101,1,COUNTIF($L$20:L1936,"&lt;&gt;")&lt;201,2,COUNTIF($L$20:L1936,"&lt;&gt;")&lt;301,3,COUNTIF($L$20:L1936,"&lt;&gt;")&lt;401,4,COUNTIF($L$20:L1936,"&lt;&gt;")&lt;501,5,COUNTIF($L$20:L1936,"&lt;&gt;")&lt;601,6,COUNTIF($L$20:L1936,"&lt;&gt;")&lt;701,7,COUNTIF($L$20:L1936,"&lt;&gt;")&lt;801,8,COUNTIF($L$20:L1936,"&lt;&gt;")&lt;901,9,COUNTIF($L$20:L1936,"&lt;&gt;")&lt;1001,10,COUNTIF($L$20:L1936,"&lt;&gt;")&lt;1101,11,COUNTIF($L$20:L1936,"&lt;&gt;")&lt;1201,12,COUNTIF($L$20:L1936,"&lt;&gt;")&lt;1301,13,COUNTIF($L$20:L1936,"&lt;&gt;")&lt;1401,14,COUNTIF($L$20:L1936,"&lt;&gt;")&lt;1501,15,COUNTIF($L$20:L1936,"&lt;&gt;")&lt;1601,16,COUNTIF($L$20:L1936,"&lt;&gt;")&lt;1701,17,COUNTIF($L$20:L1936,"&lt;&gt;")&lt;1801,18,COUNTIF($L$20:L1936,"&lt;&gt;")&lt;1901,19,COUNTIF($L$20:L1936,"&lt;&gt;")&lt;2001,20,COUNTIF($L$20:L1936,"&lt;&gt;")&lt;2101,21,COUNTIF($L$20:L1936,"&lt;&gt;")&lt;2201,22,COUNTIF($L$20:L1936,"&lt;&gt;")&lt;2301,23,COUNTIF($L$20:L1936,"&lt;&gt;")&lt;2401,24,COUNTIF($L$20:L1936,"&lt;&gt;")&lt;2501,25,COUNTIF($L$20:L1936,"&lt;&gt;")&lt;2601,26,COUNTIF($L$20:L1936,"&lt;&gt;")&lt;2701,27,COUNTIF($L$20:L1936,"&lt;&gt;")&lt;2801,28,COUNTIF($L$20:L1936,"&lt;&gt;")&lt;2901,29,COUNTIF($L$20:L1936,"&lt;&gt;")&lt;3001,30),"")</f>
        <v/>
      </c>
      <c r="AM1936" t="str">
        <f t="shared" si="145"/>
        <v/>
      </c>
      <c r="AN1936" t="str">
        <f t="shared" si="149"/>
        <v/>
      </c>
      <c r="AP1936" t="str">
        <f t="shared" si="148"/>
        <v/>
      </c>
      <c r="AQ1936" t="str">
        <f>IF(AO1936="","",COUNTIFS(AM1936:$AM$3019,AO1936))</f>
        <v/>
      </c>
    </row>
    <row r="1937" spans="1:43" x14ac:dyDescent="0.25">
      <c r="A1937" s="6" t="str">
        <f>IF(COUNT($A$20:A1936)&lt;&gt;$B$4,IF(A1936="","",A1936+1),"")</f>
        <v/>
      </c>
      <c r="B1937" s="3"/>
      <c r="C1937" s="3"/>
      <c r="D1937" s="122"/>
      <c r="E1937" s="3"/>
      <c r="F1937" s="3"/>
      <c r="G1937" s="3"/>
      <c r="H1937" s="3"/>
      <c r="I1937" s="120"/>
      <c r="J1937" s="3"/>
      <c r="K1937" s="95" t="str" cm="1">
        <f t="array" ref="K1937">IF(OR($J$14 = "A",$J$14 = "B",$J$14 = "C"),IF(I1937="","",IF(LEN(I1937)&gt;2,_xlfn.IFS(ISNUMBER(SEARCH("_",I1937)),I1937,ISNUMBER(SEARCH(", ",I1937)),SUBSTITUTE(I1937,", ","_"),ISNUMBER(SEARCH("/ ",I1937)),SUBSTITUTE(I1937,"/ ","_"),ISNUMBER(SEARCH(",",I1937)),SUBSTITUTE(I1937,",","_"),ISNUMBER(SEARCH("/",I1937)),SUBSTITUTE(I1937,"/","_"),ISNUMBER(SEARCH("",I1937)),I1937),I1937)),IF(OR($J$14 = "J",$J$14 = "K"),"",IF(D1937="","",IF(LEN(D1937)&gt;2,_xlfn.IFS(ISNUMBER(SEARCH("_",D1937)),D1937,ISNUMBER(SEARCH(", ",D1937)),SUBSTITUTE(D1937,", ","_"),ISNUMBER(SEARCH("/ ",D1937)),SUBSTITUTE(D1937,"/ ","_"),ISNUMBER(SEARCH(",",D1937)),SUBSTITUTE(D1937,",","_"),ISNUMBER(SEARCH("/",D1937)),SUBSTITUTE(D1937,"/","_"),ISNUMBER(SEARCH("",D1937)),D1937),D1937))))</f>
        <v/>
      </c>
      <c r="L1937" s="1"/>
      <c r="M1937" s="1" t="str">
        <f t="shared" si="146"/>
        <v/>
      </c>
      <c r="N1937" s="94" t="str">
        <f>IF($L1937="None","",IF(ISERROR(VLOOKUP($L1937,Info!$B$4:$B$266,1,FALSE)),"",VLOOKUP($L1937,Info!$B$4:$L$266,5,FALSE)))</f>
        <v/>
      </c>
      <c r="O1937" s="94" t="str">
        <f>IF(K1937="","",IF(AND($J$12&lt;&gt;"ABC",N1937="3"),"BAC",IF(N1937="3","ABC",IF($J$12&lt;&gt;"ABC",IF($J$10="Standard",VLOOKUP(K1937,Info!$BE$4:$BF$481,2,FALSE),VLOOKUP(K1937,Info!$BI$4:$BJ$482,2,FALSE)),IF($J$10="Standard",VLOOKUP(K1937,Info!$AG$4:$AH$2994,2,FALSE),VLOOKUP(K1937,Info!$AK$4:$AL$2997,2,FALSE))))))</f>
        <v/>
      </c>
      <c r="P1937" s="94" t="str">
        <f>IF($L1937="None","",IF(ISERROR(VLOOKUP($L1937,Info!$B$4:$B$266,1,FALSE)),"",VLOOKUP($L1937,Info!$B$4:$L$266,3,FALSE)))</f>
        <v/>
      </c>
      <c r="Q1937" s="96" t="str">
        <f>IF($L1937="None","",IF(ISERROR(VLOOKUP($L1937,Info!$B$4:$B$266,1,FALSE)),"",VLOOKUP($L1937,Info!$B$4:$L$266,4,FALSE)))</f>
        <v/>
      </c>
      <c r="R1937" s="1"/>
      <c r="S1937" s="6" t="str">
        <f t="shared" si="147"/>
        <v/>
      </c>
      <c r="T1937" s="6" t="str">
        <f>IF($L1937="None","",IF(ISERROR(VLOOKUP($L1937,Info!$B$4:$B$266,1,FALSE)),"",VLOOKUP($L1937,Info!$B$4:$L$266,11,FALSE)))</f>
        <v/>
      </c>
      <c r="U1937" s="1"/>
      <c r="V1937" s="1"/>
      <c r="W1937" s="1"/>
      <c r="X1937" s="1" t="str">
        <f>IF($L1937="None","",IF(ISERROR(VLOOKUP($L1937,Info!$B$4:$B$266,1,FALSE)),"",IF(OR(W1937="Metallic Liquid Tight",W1937="Non-Metallic Liquid Tight",W1937="LSZH",W1937="Greenfield"),VLOOKUP($L1937,Info!$B$4:$L$266,7,FALSE),"N/A")))</f>
        <v/>
      </c>
      <c r="Y1937" s="1"/>
      <c r="Z1937" s="96" t="str">
        <f>IF($L1937="None","",IF(ISERROR(VLOOKUP($L1937,Info!$B$4:$B$266,1,FALSE)),"",VLOOKUP($L1937,Info!$B$4:$L$266,9,FALSE)))</f>
        <v/>
      </c>
      <c r="AA1937" s="96" t="str">
        <f>IF($L1937="None","",IF(ISERROR(VLOOKUP($L1937,Info!$B$4:$B$266,1,FALSE)),"",VLOOKUP($L1937,Info!$B$4:$L$266,8,FALSE)))</f>
        <v/>
      </c>
      <c r="AB1937" s="96" t="str">
        <f>IF($L1937="None","",IF(ISERROR(VLOOKUP($L1937,Info!$B$4:$B$266,1,FALSE)),"",VLOOKUP($L1937,Info!$B$4:$L$266,10,FALSE)))</f>
        <v/>
      </c>
      <c r="AC1937" s="1" t="str">
        <f>IF(W1937="SO Cable","Black,White",IF(O1937="","",IF(P1937="","",IF($J$12&lt;&gt;"ABC",IF(P1937&lt;="250",VLOOKUP(O1937,Info!$AZ$4:$BB$22,3,FALSE),VLOOKUP(O1937,Info!$AZ$23:$BB$39,3,FALSE)),IF(P1937&lt;="250",VLOOKUP(O1937,Info!$AO$4:$AQ$22,3,FALSE),VLOOKUP(O1937,Info!$AO$23:$AP$39,3,FALSE))))))</f>
        <v/>
      </c>
      <c r="AD1937" s="1"/>
      <c r="AE1937" s="1" t="str">
        <f>IF($L1937="None","",IF(ISERROR(VLOOKUP($L1937,Info!$B$4:$B$266,1,FALSE)),"",VLOOKUP($L1937,Info!$B$4:$L$266,4,FALSE)))</f>
        <v/>
      </c>
      <c r="AF1937" s="1" t="str">
        <f>IF($L1937="None","",IF(ISERROR(VLOOKUP($L1937,Info!$B$4:$B$266,1,FALSE)),"",VLOOKUP($L1937,Info!$B$4:$L$266,6,FALSE)))</f>
        <v/>
      </c>
      <c r="AG1937" s="1"/>
      <c r="AH1937" s="33" t="str" cm="1">
        <f t="array" ref="AH1937">IF(AND(L1937&lt;&gt;"",O1937&lt;&gt;"",R1937:S1937&lt;&gt;"",W1937:X1937&lt;&gt;"",Z1937:AA1937&lt;&gt;"",AC1937&lt;&gt;""),"Good","Bad")</f>
        <v>Bad</v>
      </c>
      <c r="AL1937" t="str" cm="1">
        <f t="array" ref="AL1937">IF(R1937&gt;0,_xlfn.IFS(COUNTIF($L$20:L1937,"&lt;&gt;")&lt;101,1,COUNTIF($L$20:L1937,"&lt;&gt;")&lt;201,2,COUNTIF($L$20:L1937,"&lt;&gt;")&lt;301,3,COUNTIF($L$20:L1937,"&lt;&gt;")&lt;401,4,COUNTIF($L$20:L1937,"&lt;&gt;")&lt;501,5,COUNTIF($L$20:L1937,"&lt;&gt;")&lt;601,6,COUNTIF($L$20:L1937,"&lt;&gt;")&lt;701,7,COUNTIF($L$20:L1937,"&lt;&gt;")&lt;801,8,COUNTIF($L$20:L1937,"&lt;&gt;")&lt;901,9,COUNTIF($L$20:L1937,"&lt;&gt;")&lt;1001,10,COUNTIF($L$20:L1937,"&lt;&gt;")&lt;1101,11,COUNTIF($L$20:L1937,"&lt;&gt;")&lt;1201,12,COUNTIF($L$20:L1937,"&lt;&gt;")&lt;1301,13,COUNTIF($L$20:L1937,"&lt;&gt;")&lt;1401,14,COUNTIF($L$20:L1937,"&lt;&gt;")&lt;1501,15,COUNTIF($L$20:L1937,"&lt;&gt;")&lt;1601,16,COUNTIF($L$20:L1937,"&lt;&gt;")&lt;1701,17,COUNTIF($L$20:L1937,"&lt;&gt;")&lt;1801,18,COUNTIF($L$20:L1937,"&lt;&gt;")&lt;1901,19,COUNTIF($L$20:L1937,"&lt;&gt;")&lt;2001,20,COUNTIF($L$20:L1937,"&lt;&gt;")&lt;2101,21,COUNTIF($L$20:L1937,"&lt;&gt;")&lt;2201,22,COUNTIF($L$20:L1937,"&lt;&gt;")&lt;2301,23,COUNTIF($L$20:L1937,"&lt;&gt;")&lt;2401,24,COUNTIF($L$20:L1937,"&lt;&gt;")&lt;2501,25,COUNTIF($L$20:L1937,"&lt;&gt;")&lt;2601,26,COUNTIF($L$20:L1937,"&lt;&gt;")&lt;2701,27,COUNTIF($L$20:L1937,"&lt;&gt;")&lt;2801,28,COUNTIF($L$20:L1937,"&lt;&gt;")&lt;2901,29,COUNTIF($L$20:L1937,"&lt;&gt;")&lt;3001,30),"")</f>
        <v/>
      </c>
      <c r="AM1937" t="str">
        <f t="shared" si="145"/>
        <v/>
      </c>
      <c r="AN1937" t="str">
        <f t="shared" si="149"/>
        <v/>
      </c>
      <c r="AP1937" t="str">
        <f t="shared" si="148"/>
        <v/>
      </c>
      <c r="AQ1937" t="str">
        <f>IF(AO1937="","",COUNTIFS(AM1937:$AM$3019,AO1937))</f>
        <v/>
      </c>
    </row>
    <row r="1938" spans="1:43" x14ac:dyDescent="0.25">
      <c r="A1938" s="6" t="str">
        <f>IF(COUNT($A$20:A1937)&lt;&gt;$B$4,IF(A1937="","",A1937+1),"")</f>
        <v/>
      </c>
      <c r="B1938" s="3"/>
      <c r="C1938" s="3"/>
      <c r="D1938" s="122"/>
      <c r="E1938" s="3"/>
      <c r="F1938" s="3"/>
      <c r="G1938" s="3"/>
      <c r="H1938" s="3"/>
      <c r="I1938" s="120"/>
      <c r="J1938" s="3"/>
      <c r="K1938" s="95" t="str" cm="1">
        <f t="array" ref="K1938">IF(OR($J$14 = "A",$J$14 = "B",$J$14 = "C"),IF(I1938="","",IF(LEN(I1938)&gt;2,_xlfn.IFS(ISNUMBER(SEARCH("_",I1938)),I1938,ISNUMBER(SEARCH(", ",I1938)),SUBSTITUTE(I1938,", ","_"),ISNUMBER(SEARCH("/ ",I1938)),SUBSTITUTE(I1938,"/ ","_"),ISNUMBER(SEARCH(",",I1938)),SUBSTITUTE(I1938,",","_"),ISNUMBER(SEARCH("/",I1938)),SUBSTITUTE(I1938,"/","_"),ISNUMBER(SEARCH("",I1938)),I1938),I1938)),IF(OR($J$14 = "J",$J$14 = "K"),"",IF(D1938="","",IF(LEN(D1938)&gt;2,_xlfn.IFS(ISNUMBER(SEARCH("_",D1938)),D1938,ISNUMBER(SEARCH(", ",D1938)),SUBSTITUTE(D1938,", ","_"),ISNUMBER(SEARCH("/ ",D1938)),SUBSTITUTE(D1938,"/ ","_"),ISNUMBER(SEARCH(",",D1938)),SUBSTITUTE(D1938,",","_"),ISNUMBER(SEARCH("/",D1938)),SUBSTITUTE(D1938,"/","_"),ISNUMBER(SEARCH("",D1938)),D1938),D1938))))</f>
        <v/>
      </c>
      <c r="L1938" s="1"/>
      <c r="M1938" s="1" t="str">
        <f t="shared" si="146"/>
        <v/>
      </c>
      <c r="N1938" s="94" t="str">
        <f>IF($L1938="None","",IF(ISERROR(VLOOKUP($L1938,Info!$B$4:$B$266,1,FALSE)),"",VLOOKUP($L1938,Info!$B$4:$L$266,5,FALSE)))</f>
        <v/>
      </c>
      <c r="O1938" s="94" t="str">
        <f>IF(K1938="","",IF(AND($J$12&lt;&gt;"ABC",N1938="3"),"BAC",IF(N1938="3","ABC",IF($J$12&lt;&gt;"ABC",IF($J$10="Standard",VLOOKUP(K1938,Info!$BE$4:$BF$481,2,FALSE),VLOOKUP(K1938,Info!$BI$4:$BJ$482,2,FALSE)),IF($J$10="Standard",VLOOKUP(K1938,Info!$AG$4:$AH$2994,2,FALSE),VLOOKUP(K1938,Info!$AK$4:$AL$2997,2,FALSE))))))</f>
        <v/>
      </c>
      <c r="P1938" s="94" t="str">
        <f>IF($L1938="None","",IF(ISERROR(VLOOKUP($L1938,Info!$B$4:$B$266,1,FALSE)),"",VLOOKUP($L1938,Info!$B$4:$L$266,3,FALSE)))</f>
        <v/>
      </c>
      <c r="Q1938" s="96" t="str">
        <f>IF($L1938="None","",IF(ISERROR(VLOOKUP($L1938,Info!$B$4:$B$266,1,FALSE)),"",VLOOKUP($L1938,Info!$B$4:$L$266,4,FALSE)))</f>
        <v/>
      </c>
      <c r="R1938" s="1"/>
      <c r="S1938" s="6" t="str">
        <f t="shared" si="147"/>
        <v/>
      </c>
      <c r="T1938" s="6" t="str">
        <f>IF($L1938="None","",IF(ISERROR(VLOOKUP($L1938,Info!$B$4:$B$266,1,FALSE)),"",VLOOKUP($L1938,Info!$B$4:$L$266,11,FALSE)))</f>
        <v/>
      </c>
      <c r="U1938" s="1"/>
      <c r="V1938" s="1"/>
      <c r="W1938" s="1"/>
      <c r="X1938" s="1" t="str">
        <f>IF($L1938="None","",IF(ISERROR(VLOOKUP($L1938,Info!$B$4:$B$266,1,FALSE)),"",IF(OR(W1938="Metallic Liquid Tight",W1938="Non-Metallic Liquid Tight",W1938="LSZH",W1938="Greenfield"),VLOOKUP($L1938,Info!$B$4:$L$266,7,FALSE),"N/A")))</f>
        <v/>
      </c>
      <c r="Y1938" s="1"/>
      <c r="Z1938" s="96" t="str">
        <f>IF($L1938="None","",IF(ISERROR(VLOOKUP($L1938,Info!$B$4:$B$266,1,FALSE)),"",VLOOKUP($L1938,Info!$B$4:$L$266,9,FALSE)))</f>
        <v/>
      </c>
      <c r="AA1938" s="96" t="str">
        <f>IF($L1938="None","",IF(ISERROR(VLOOKUP($L1938,Info!$B$4:$B$266,1,FALSE)),"",VLOOKUP($L1938,Info!$B$4:$L$266,8,FALSE)))</f>
        <v/>
      </c>
      <c r="AB1938" s="96" t="str">
        <f>IF($L1938="None","",IF(ISERROR(VLOOKUP($L1938,Info!$B$4:$B$266,1,FALSE)),"",VLOOKUP($L1938,Info!$B$4:$L$266,10,FALSE)))</f>
        <v/>
      </c>
      <c r="AC1938" s="1" t="str">
        <f>IF(W1938="SO Cable","Black,White",IF(O1938="","",IF(P1938="","",IF($J$12&lt;&gt;"ABC",IF(P1938&lt;="250",VLOOKUP(O1938,Info!$AZ$4:$BB$22,3,FALSE),VLOOKUP(O1938,Info!$AZ$23:$BB$39,3,FALSE)),IF(P1938&lt;="250",VLOOKUP(O1938,Info!$AO$4:$AQ$22,3,FALSE),VLOOKUP(O1938,Info!$AO$23:$AP$39,3,FALSE))))))</f>
        <v/>
      </c>
      <c r="AD1938" s="1"/>
      <c r="AE1938" s="1" t="str">
        <f>IF($L1938="None","",IF(ISERROR(VLOOKUP($L1938,Info!$B$4:$B$266,1,FALSE)),"",VLOOKUP($L1938,Info!$B$4:$L$266,4,FALSE)))</f>
        <v/>
      </c>
      <c r="AF1938" s="1" t="str">
        <f>IF($L1938="None","",IF(ISERROR(VLOOKUP($L1938,Info!$B$4:$B$266,1,FALSE)),"",VLOOKUP($L1938,Info!$B$4:$L$266,6,FALSE)))</f>
        <v/>
      </c>
      <c r="AG1938" s="1"/>
      <c r="AH1938" s="33" t="str" cm="1">
        <f t="array" ref="AH1938">IF(AND(L1938&lt;&gt;"",O1938&lt;&gt;"",R1938:S1938&lt;&gt;"",W1938:X1938&lt;&gt;"",Z1938:AA1938&lt;&gt;"",AC1938&lt;&gt;""),"Good","Bad")</f>
        <v>Bad</v>
      </c>
      <c r="AL1938" t="str" cm="1">
        <f t="array" ref="AL1938">IF(R1938&gt;0,_xlfn.IFS(COUNTIF($L$20:L1938,"&lt;&gt;")&lt;101,1,COUNTIF($L$20:L1938,"&lt;&gt;")&lt;201,2,COUNTIF($L$20:L1938,"&lt;&gt;")&lt;301,3,COUNTIF($L$20:L1938,"&lt;&gt;")&lt;401,4,COUNTIF($L$20:L1938,"&lt;&gt;")&lt;501,5,COUNTIF($L$20:L1938,"&lt;&gt;")&lt;601,6,COUNTIF($L$20:L1938,"&lt;&gt;")&lt;701,7,COUNTIF($L$20:L1938,"&lt;&gt;")&lt;801,8,COUNTIF($L$20:L1938,"&lt;&gt;")&lt;901,9,COUNTIF($L$20:L1938,"&lt;&gt;")&lt;1001,10,COUNTIF($L$20:L1938,"&lt;&gt;")&lt;1101,11,COUNTIF($L$20:L1938,"&lt;&gt;")&lt;1201,12,COUNTIF($L$20:L1938,"&lt;&gt;")&lt;1301,13,COUNTIF($L$20:L1938,"&lt;&gt;")&lt;1401,14,COUNTIF($L$20:L1938,"&lt;&gt;")&lt;1501,15,COUNTIF($L$20:L1938,"&lt;&gt;")&lt;1601,16,COUNTIF($L$20:L1938,"&lt;&gt;")&lt;1701,17,COUNTIF($L$20:L1938,"&lt;&gt;")&lt;1801,18,COUNTIF($L$20:L1938,"&lt;&gt;")&lt;1901,19,COUNTIF($L$20:L1938,"&lt;&gt;")&lt;2001,20,COUNTIF($L$20:L1938,"&lt;&gt;")&lt;2101,21,COUNTIF($L$20:L1938,"&lt;&gt;")&lt;2201,22,COUNTIF($L$20:L1938,"&lt;&gt;")&lt;2301,23,COUNTIF($L$20:L1938,"&lt;&gt;")&lt;2401,24,COUNTIF($L$20:L1938,"&lt;&gt;")&lt;2501,25,COUNTIF($L$20:L1938,"&lt;&gt;")&lt;2601,26,COUNTIF($L$20:L1938,"&lt;&gt;")&lt;2701,27,COUNTIF($L$20:L1938,"&lt;&gt;")&lt;2801,28,COUNTIF($L$20:L1938,"&lt;&gt;")&lt;2901,29,COUNTIF($L$20:L1938,"&lt;&gt;")&lt;3001,30),"")</f>
        <v/>
      </c>
      <c r="AM1938" t="str">
        <f t="shared" si="145"/>
        <v/>
      </c>
      <c r="AN1938" t="str">
        <f t="shared" si="149"/>
        <v/>
      </c>
      <c r="AP1938" t="str">
        <f t="shared" si="148"/>
        <v/>
      </c>
      <c r="AQ1938" t="str">
        <f>IF(AO1938="","",COUNTIFS(AM1938:$AM$3019,AO1938))</f>
        <v/>
      </c>
    </row>
    <row r="1939" spans="1:43" x14ac:dyDescent="0.25">
      <c r="A1939" s="6" t="str">
        <f>IF(COUNT($A$20:A1938)&lt;&gt;$B$4,IF(A1938="","",A1938+1),"")</f>
        <v/>
      </c>
      <c r="B1939" s="3"/>
      <c r="C1939" s="3"/>
      <c r="D1939" s="122"/>
      <c r="E1939" s="3"/>
      <c r="F1939" s="3"/>
      <c r="G1939" s="3"/>
      <c r="H1939" s="3"/>
      <c r="I1939" s="120"/>
      <c r="J1939" s="3"/>
      <c r="K1939" s="95" t="str" cm="1">
        <f t="array" ref="K1939">IF(OR($J$14 = "A",$J$14 = "B",$J$14 = "C"),IF(I1939="","",IF(LEN(I1939)&gt;2,_xlfn.IFS(ISNUMBER(SEARCH("_",I1939)),I1939,ISNUMBER(SEARCH(", ",I1939)),SUBSTITUTE(I1939,", ","_"),ISNUMBER(SEARCH("/ ",I1939)),SUBSTITUTE(I1939,"/ ","_"),ISNUMBER(SEARCH(",",I1939)),SUBSTITUTE(I1939,",","_"),ISNUMBER(SEARCH("/",I1939)),SUBSTITUTE(I1939,"/","_"),ISNUMBER(SEARCH("",I1939)),I1939),I1939)),IF(OR($J$14 = "J",$J$14 = "K"),"",IF(D1939="","",IF(LEN(D1939)&gt;2,_xlfn.IFS(ISNUMBER(SEARCH("_",D1939)),D1939,ISNUMBER(SEARCH(", ",D1939)),SUBSTITUTE(D1939,", ","_"),ISNUMBER(SEARCH("/ ",D1939)),SUBSTITUTE(D1939,"/ ","_"),ISNUMBER(SEARCH(",",D1939)),SUBSTITUTE(D1939,",","_"),ISNUMBER(SEARCH("/",D1939)),SUBSTITUTE(D1939,"/","_"),ISNUMBER(SEARCH("",D1939)),D1939),D1939))))</f>
        <v/>
      </c>
      <c r="L1939" s="1"/>
      <c r="M1939" s="1" t="str">
        <f t="shared" si="146"/>
        <v/>
      </c>
      <c r="N1939" s="94" t="str">
        <f>IF($L1939="None","",IF(ISERROR(VLOOKUP($L1939,Info!$B$4:$B$266,1,FALSE)),"",VLOOKUP($L1939,Info!$B$4:$L$266,5,FALSE)))</f>
        <v/>
      </c>
      <c r="O1939" s="94" t="str">
        <f>IF(K1939="","",IF(AND($J$12&lt;&gt;"ABC",N1939="3"),"BAC",IF(N1939="3","ABC",IF($J$12&lt;&gt;"ABC",IF($J$10="Standard",VLOOKUP(K1939,Info!$BE$4:$BF$481,2,FALSE),VLOOKUP(K1939,Info!$BI$4:$BJ$482,2,FALSE)),IF($J$10="Standard",VLOOKUP(K1939,Info!$AG$4:$AH$2994,2,FALSE),VLOOKUP(K1939,Info!$AK$4:$AL$2997,2,FALSE))))))</f>
        <v/>
      </c>
      <c r="P1939" s="94" t="str">
        <f>IF($L1939="None","",IF(ISERROR(VLOOKUP($L1939,Info!$B$4:$B$266,1,FALSE)),"",VLOOKUP($L1939,Info!$B$4:$L$266,3,FALSE)))</f>
        <v/>
      </c>
      <c r="Q1939" s="96" t="str">
        <f>IF($L1939="None","",IF(ISERROR(VLOOKUP($L1939,Info!$B$4:$B$266,1,FALSE)),"",VLOOKUP($L1939,Info!$B$4:$L$266,4,FALSE)))</f>
        <v/>
      </c>
      <c r="R1939" s="1"/>
      <c r="S1939" s="6" t="str">
        <f t="shared" si="147"/>
        <v/>
      </c>
      <c r="T1939" s="6" t="str">
        <f>IF($L1939="None","",IF(ISERROR(VLOOKUP($L1939,Info!$B$4:$B$266,1,FALSE)),"",VLOOKUP($L1939,Info!$B$4:$L$266,11,FALSE)))</f>
        <v/>
      </c>
      <c r="U1939" s="1"/>
      <c r="V1939" s="1"/>
      <c r="W1939" s="1"/>
      <c r="X1939" s="1" t="str">
        <f>IF($L1939="None","",IF(ISERROR(VLOOKUP($L1939,Info!$B$4:$B$266,1,FALSE)),"",IF(OR(W1939="Metallic Liquid Tight",W1939="Non-Metallic Liquid Tight",W1939="LSZH",W1939="Greenfield"),VLOOKUP($L1939,Info!$B$4:$L$266,7,FALSE),"N/A")))</f>
        <v/>
      </c>
      <c r="Y1939" s="1"/>
      <c r="Z1939" s="96" t="str">
        <f>IF($L1939="None","",IF(ISERROR(VLOOKUP($L1939,Info!$B$4:$B$266,1,FALSE)),"",VLOOKUP($L1939,Info!$B$4:$L$266,9,FALSE)))</f>
        <v/>
      </c>
      <c r="AA1939" s="96" t="str">
        <f>IF($L1939="None","",IF(ISERROR(VLOOKUP($L1939,Info!$B$4:$B$266,1,FALSE)),"",VLOOKUP($L1939,Info!$B$4:$L$266,8,FALSE)))</f>
        <v/>
      </c>
      <c r="AB1939" s="96" t="str">
        <f>IF($L1939="None","",IF(ISERROR(VLOOKUP($L1939,Info!$B$4:$B$266,1,FALSE)),"",VLOOKUP($L1939,Info!$B$4:$L$266,10,FALSE)))</f>
        <v/>
      </c>
      <c r="AC1939" s="1" t="str">
        <f>IF(W1939="SO Cable","Black,White",IF(O1939="","",IF(P1939="","",IF($J$12&lt;&gt;"ABC",IF(P1939&lt;="250",VLOOKUP(O1939,Info!$AZ$4:$BB$22,3,FALSE),VLOOKUP(O1939,Info!$AZ$23:$BB$39,3,FALSE)),IF(P1939&lt;="250",VLOOKUP(O1939,Info!$AO$4:$AQ$22,3,FALSE),VLOOKUP(O1939,Info!$AO$23:$AP$39,3,FALSE))))))</f>
        <v/>
      </c>
      <c r="AD1939" s="1"/>
      <c r="AE1939" s="1" t="str">
        <f>IF($L1939="None","",IF(ISERROR(VLOOKUP($L1939,Info!$B$4:$B$266,1,FALSE)),"",VLOOKUP($L1939,Info!$B$4:$L$266,4,FALSE)))</f>
        <v/>
      </c>
      <c r="AF1939" s="1" t="str">
        <f>IF($L1939="None","",IF(ISERROR(VLOOKUP($L1939,Info!$B$4:$B$266,1,FALSE)),"",VLOOKUP($L1939,Info!$B$4:$L$266,6,FALSE)))</f>
        <v/>
      </c>
      <c r="AG1939" s="1"/>
      <c r="AH1939" s="33" t="str" cm="1">
        <f t="array" ref="AH1939">IF(AND(L1939&lt;&gt;"",O1939&lt;&gt;"",R1939:S1939&lt;&gt;"",W1939:X1939&lt;&gt;"",Z1939:AA1939&lt;&gt;"",AC1939&lt;&gt;""),"Good","Bad")</f>
        <v>Bad</v>
      </c>
      <c r="AL1939" t="str" cm="1">
        <f t="array" ref="AL1939">IF(R1939&gt;0,_xlfn.IFS(COUNTIF($L$20:L1939,"&lt;&gt;")&lt;101,1,COUNTIF($L$20:L1939,"&lt;&gt;")&lt;201,2,COUNTIF($L$20:L1939,"&lt;&gt;")&lt;301,3,COUNTIF($L$20:L1939,"&lt;&gt;")&lt;401,4,COUNTIF($L$20:L1939,"&lt;&gt;")&lt;501,5,COUNTIF($L$20:L1939,"&lt;&gt;")&lt;601,6,COUNTIF($L$20:L1939,"&lt;&gt;")&lt;701,7,COUNTIF($L$20:L1939,"&lt;&gt;")&lt;801,8,COUNTIF($L$20:L1939,"&lt;&gt;")&lt;901,9,COUNTIF($L$20:L1939,"&lt;&gt;")&lt;1001,10,COUNTIF($L$20:L1939,"&lt;&gt;")&lt;1101,11,COUNTIF($L$20:L1939,"&lt;&gt;")&lt;1201,12,COUNTIF($L$20:L1939,"&lt;&gt;")&lt;1301,13,COUNTIF($L$20:L1939,"&lt;&gt;")&lt;1401,14,COUNTIF($L$20:L1939,"&lt;&gt;")&lt;1501,15,COUNTIF($L$20:L1939,"&lt;&gt;")&lt;1601,16,COUNTIF($L$20:L1939,"&lt;&gt;")&lt;1701,17,COUNTIF($L$20:L1939,"&lt;&gt;")&lt;1801,18,COUNTIF($L$20:L1939,"&lt;&gt;")&lt;1901,19,COUNTIF($L$20:L1939,"&lt;&gt;")&lt;2001,20,COUNTIF($L$20:L1939,"&lt;&gt;")&lt;2101,21,COUNTIF($L$20:L1939,"&lt;&gt;")&lt;2201,22,COUNTIF($L$20:L1939,"&lt;&gt;")&lt;2301,23,COUNTIF($L$20:L1939,"&lt;&gt;")&lt;2401,24,COUNTIF($L$20:L1939,"&lt;&gt;")&lt;2501,25,COUNTIF($L$20:L1939,"&lt;&gt;")&lt;2601,26,COUNTIF($L$20:L1939,"&lt;&gt;")&lt;2701,27,COUNTIF($L$20:L1939,"&lt;&gt;")&lt;2801,28,COUNTIF($L$20:L1939,"&lt;&gt;")&lt;2901,29,COUNTIF($L$20:L1939,"&lt;&gt;")&lt;3001,30),"")</f>
        <v/>
      </c>
      <c r="AM1939" t="str">
        <f t="shared" si="145"/>
        <v/>
      </c>
      <c r="AN1939" t="str">
        <f t="shared" si="149"/>
        <v/>
      </c>
      <c r="AP1939" t="str">
        <f t="shared" si="148"/>
        <v/>
      </c>
      <c r="AQ1939" t="str">
        <f>IF(AO1939="","",COUNTIFS(AM1939:$AM$3019,AO1939))</f>
        <v/>
      </c>
    </row>
    <row r="1940" spans="1:43" x14ac:dyDescent="0.25">
      <c r="A1940" s="6" t="str">
        <f>IF(COUNT($A$20:A1939)&lt;&gt;$B$4,IF(A1939="","",A1939+1),"")</f>
        <v/>
      </c>
      <c r="B1940" s="3"/>
      <c r="C1940" s="3"/>
      <c r="D1940" s="122"/>
      <c r="E1940" s="3"/>
      <c r="F1940" s="3"/>
      <c r="G1940" s="3"/>
      <c r="H1940" s="3"/>
      <c r="I1940" s="120"/>
      <c r="J1940" s="3"/>
      <c r="K1940" s="95" t="str" cm="1">
        <f t="array" ref="K1940">IF(OR($J$14 = "A",$J$14 = "B",$J$14 = "C"),IF(I1940="","",IF(LEN(I1940)&gt;2,_xlfn.IFS(ISNUMBER(SEARCH("_",I1940)),I1940,ISNUMBER(SEARCH(", ",I1940)),SUBSTITUTE(I1940,", ","_"),ISNUMBER(SEARCH("/ ",I1940)),SUBSTITUTE(I1940,"/ ","_"),ISNUMBER(SEARCH(",",I1940)),SUBSTITUTE(I1940,",","_"),ISNUMBER(SEARCH("/",I1940)),SUBSTITUTE(I1940,"/","_"),ISNUMBER(SEARCH("",I1940)),I1940),I1940)),IF(OR($J$14 = "J",$J$14 = "K"),"",IF(D1940="","",IF(LEN(D1940)&gt;2,_xlfn.IFS(ISNUMBER(SEARCH("_",D1940)),D1940,ISNUMBER(SEARCH(", ",D1940)),SUBSTITUTE(D1940,", ","_"),ISNUMBER(SEARCH("/ ",D1940)),SUBSTITUTE(D1940,"/ ","_"),ISNUMBER(SEARCH(",",D1940)),SUBSTITUTE(D1940,",","_"),ISNUMBER(SEARCH("/",D1940)),SUBSTITUTE(D1940,"/","_"),ISNUMBER(SEARCH("",D1940)),D1940),D1940))))</f>
        <v/>
      </c>
      <c r="L1940" s="1"/>
      <c r="M1940" s="1" t="str">
        <f t="shared" si="146"/>
        <v/>
      </c>
      <c r="N1940" s="94" t="str">
        <f>IF($L1940="None","",IF(ISERROR(VLOOKUP($L1940,Info!$B$4:$B$266,1,FALSE)),"",VLOOKUP($L1940,Info!$B$4:$L$266,5,FALSE)))</f>
        <v/>
      </c>
      <c r="O1940" s="94" t="str">
        <f>IF(K1940="","",IF(AND($J$12&lt;&gt;"ABC",N1940="3"),"BAC",IF(N1940="3","ABC",IF($J$12&lt;&gt;"ABC",IF($J$10="Standard",VLOOKUP(K1940,Info!$BE$4:$BF$481,2,FALSE),VLOOKUP(K1940,Info!$BI$4:$BJ$482,2,FALSE)),IF($J$10="Standard",VLOOKUP(K1940,Info!$AG$4:$AH$2994,2,FALSE),VLOOKUP(K1940,Info!$AK$4:$AL$2997,2,FALSE))))))</f>
        <v/>
      </c>
      <c r="P1940" s="94" t="str">
        <f>IF($L1940="None","",IF(ISERROR(VLOOKUP($L1940,Info!$B$4:$B$266,1,FALSE)),"",VLOOKUP($L1940,Info!$B$4:$L$266,3,FALSE)))</f>
        <v/>
      </c>
      <c r="Q1940" s="96" t="str">
        <f>IF($L1940="None","",IF(ISERROR(VLOOKUP($L1940,Info!$B$4:$B$266,1,FALSE)),"",VLOOKUP($L1940,Info!$B$4:$L$266,4,FALSE)))</f>
        <v/>
      </c>
      <c r="R1940" s="1"/>
      <c r="S1940" s="6" t="str">
        <f t="shared" si="147"/>
        <v/>
      </c>
      <c r="T1940" s="6" t="str">
        <f>IF($L1940="None","",IF(ISERROR(VLOOKUP($L1940,Info!$B$4:$B$266,1,FALSE)),"",VLOOKUP($L1940,Info!$B$4:$L$266,11,FALSE)))</f>
        <v/>
      </c>
      <c r="U1940" s="1"/>
      <c r="V1940" s="1"/>
      <c r="W1940" s="1"/>
      <c r="X1940" s="1" t="str">
        <f>IF($L1940="None","",IF(ISERROR(VLOOKUP($L1940,Info!$B$4:$B$266,1,FALSE)),"",IF(OR(W1940="Metallic Liquid Tight",W1940="Non-Metallic Liquid Tight",W1940="LSZH",W1940="Greenfield"),VLOOKUP($L1940,Info!$B$4:$L$266,7,FALSE),"N/A")))</f>
        <v/>
      </c>
      <c r="Y1940" s="1"/>
      <c r="Z1940" s="96" t="str">
        <f>IF($L1940="None","",IF(ISERROR(VLOOKUP($L1940,Info!$B$4:$B$266,1,FALSE)),"",VLOOKUP($L1940,Info!$B$4:$L$266,9,FALSE)))</f>
        <v/>
      </c>
      <c r="AA1940" s="96" t="str">
        <f>IF($L1940="None","",IF(ISERROR(VLOOKUP($L1940,Info!$B$4:$B$266,1,FALSE)),"",VLOOKUP($L1940,Info!$B$4:$L$266,8,FALSE)))</f>
        <v/>
      </c>
      <c r="AB1940" s="96" t="str">
        <f>IF($L1940="None","",IF(ISERROR(VLOOKUP($L1940,Info!$B$4:$B$266,1,FALSE)),"",VLOOKUP($L1940,Info!$B$4:$L$266,10,FALSE)))</f>
        <v/>
      </c>
      <c r="AC1940" s="1" t="str">
        <f>IF(W1940="SO Cable","Black,White",IF(O1940="","",IF(P1940="","",IF($J$12&lt;&gt;"ABC",IF(P1940&lt;="250",VLOOKUP(O1940,Info!$AZ$4:$BB$22,3,FALSE),VLOOKUP(O1940,Info!$AZ$23:$BB$39,3,FALSE)),IF(P1940&lt;="250",VLOOKUP(O1940,Info!$AO$4:$AQ$22,3,FALSE),VLOOKUP(O1940,Info!$AO$23:$AP$39,3,FALSE))))))</f>
        <v/>
      </c>
      <c r="AD1940" s="1"/>
      <c r="AE1940" s="1" t="str">
        <f>IF($L1940="None","",IF(ISERROR(VLOOKUP($L1940,Info!$B$4:$B$266,1,FALSE)),"",VLOOKUP($L1940,Info!$B$4:$L$266,4,FALSE)))</f>
        <v/>
      </c>
      <c r="AF1940" s="1" t="str">
        <f>IF($L1940="None","",IF(ISERROR(VLOOKUP($L1940,Info!$B$4:$B$266,1,FALSE)),"",VLOOKUP($L1940,Info!$B$4:$L$266,6,FALSE)))</f>
        <v/>
      </c>
      <c r="AG1940" s="1"/>
      <c r="AH1940" s="33" t="str" cm="1">
        <f t="array" ref="AH1940">IF(AND(L1940&lt;&gt;"",O1940&lt;&gt;"",R1940:S1940&lt;&gt;"",W1940:X1940&lt;&gt;"",Z1940:AA1940&lt;&gt;"",AC1940&lt;&gt;""),"Good","Bad")</f>
        <v>Bad</v>
      </c>
      <c r="AL1940" t="str" cm="1">
        <f t="array" ref="AL1940">IF(R1940&gt;0,_xlfn.IFS(COUNTIF($L$20:L1940,"&lt;&gt;")&lt;101,1,COUNTIF($L$20:L1940,"&lt;&gt;")&lt;201,2,COUNTIF($L$20:L1940,"&lt;&gt;")&lt;301,3,COUNTIF($L$20:L1940,"&lt;&gt;")&lt;401,4,COUNTIF($L$20:L1940,"&lt;&gt;")&lt;501,5,COUNTIF($L$20:L1940,"&lt;&gt;")&lt;601,6,COUNTIF($L$20:L1940,"&lt;&gt;")&lt;701,7,COUNTIF($L$20:L1940,"&lt;&gt;")&lt;801,8,COUNTIF($L$20:L1940,"&lt;&gt;")&lt;901,9,COUNTIF($L$20:L1940,"&lt;&gt;")&lt;1001,10,COUNTIF($L$20:L1940,"&lt;&gt;")&lt;1101,11,COUNTIF($L$20:L1940,"&lt;&gt;")&lt;1201,12,COUNTIF($L$20:L1940,"&lt;&gt;")&lt;1301,13,COUNTIF($L$20:L1940,"&lt;&gt;")&lt;1401,14,COUNTIF($L$20:L1940,"&lt;&gt;")&lt;1501,15,COUNTIF($L$20:L1940,"&lt;&gt;")&lt;1601,16,COUNTIF($L$20:L1940,"&lt;&gt;")&lt;1701,17,COUNTIF($L$20:L1940,"&lt;&gt;")&lt;1801,18,COUNTIF($L$20:L1940,"&lt;&gt;")&lt;1901,19,COUNTIF($L$20:L1940,"&lt;&gt;")&lt;2001,20,COUNTIF($L$20:L1940,"&lt;&gt;")&lt;2101,21,COUNTIF($L$20:L1940,"&lt;&gt;")&lt;2201,22,COUNTIF($L$20:L1940,"&lt;&gt;")&lt;2301,23,COUNTIF($L$20:L1940,"&lt;&gt;")&lt;2401,24,COUNTIF($L$20:L1940,"&lt;&gt;")&lt;2501,25,COUNTIF($L$20:L1940,"&lt;&gt;")&lt;2601,26,COUNTIF($L$20:L1940,"&lt;&gt;")&lt;2701,27,COUNTIF($L$20:L1940,"&lt;&gt;")&lt;2801,28,COUNTIF($L$20:L1940,"&lt;&gt;")&lt;2901,29,COUNTIF($L$20:L1940,"&lt;&gt;")&lt;3001,30),"")</f>
        <v/>
      </c>
      <c r="AM1940" t="str">
        <f t="shared" ref="AM1940:AM2003" si="150">L1940&amp;Z1940&amp;AA1940&amp;W1940&amp;X1940&amp;Y1940&amp;AL1940</f>
        <v/>
      </c>
      <c r="AN1940" t="str">
        <f t="shared" si="149"/>
        <v/>
      </c>
      <c r="AP1940" t="str">
        <f t="shared" si="148"/>
        <v/>
      </c>
      <c r="AQ1940" t="str">
        <f>IF(AO1940="","",COUNTIFS(AM1940:$AM$3019,AO1940))</f>
        <v/>
      </c>
    </row>
    <row r="1941" spans="1:43" x14ac:dyDescent="0.25">
      <c r="A1941" s="6" t="str">
        <f>IF(COUNT($A$20:A1940)&lt;&gt;$B$4,IF(A1940="","",A1940+1),"")</f>
        <v/>
      </c>
      <c r="B1941" s="3"/>
      <c r="C1941" s="3"/>
      <c r="D1941" s="122"/>
      <c r="E1941" s="3"/>
      <c r="F1941" s="3"/>
      <c r="G1941" s="3"/>
      <c r="H1941" s="3"/>
      <c r="I1941" s="120"/>
      <c r="J1941" s="3"/>
      <c r="K1941" s="95" t="str" cm="1">
        <f t="array" ref="K1941">IF(OR($J$14 = "A",$J$14 = "B",$J$14 = "C"),IF(I1941="","",IF(LEN(I1941)&gt;2,_xlfn.IFS(ISNUMBER(SEARCH("_",I1941)),I1941,ISNUMBER(SEARCH(", ",I1941)),SUBSTITUTE(I1941,", ","_"),ISNUMBER(SEARCH("/ ",I1941)),SUBSTITUTE(I1941,"/ ","_"),ISNUMBER(SEARCH(",",I1941)),SUBSTITUTE(I1941,",","_"),ISNUMBER(SEARCH("/",I1941)),SUBSTITUTE(I1941,"/","_"),ISNUMBER(SEARCH("",I1941)),I1941),I1941)),IF(OR($J$14 = "J",$J$14 = "K"),"",IF(D1941="","",IF(LEN(D1941)&gt;2,_xlfn.IFS(ISNUMBER(SEARCH("_",D1941)),D1941,ISNUMBER(SEARCH(", ",D1941)),SUBSTITUTE(D1941,", ","_"),ISNUMBER(SEARCH("/ ",D1941)),SUBSTITUTE(D1941,"/ ","_"),ISNUMBER(SEARCH(",",D1941)),SUBSTITUTE(D1941,",","_"),ISNUMBER(SEARCH("/",D1941)),SUBSTITUTE(D1941,"/","_"),ISNUMBER(SEARCH("",D1941)),D1941),D1941))))</f>
        <v/>
      </c>
      <c r="L1941" s="1"/>
      <c r="M1941" s="1" t="str">
        <f t="shared" ref="M1941:M2004" si="151">IF(L1941="","","Pigtail")</f>
        <v/>
      </c>
      <c r="N1941" s="94" t="str">
        <f>IF($L1941="None","",IF(ISERROR(VLOOKUP($L1941,Info!$B$4:$B$266,1,FALSE)),"",VLOOKUP($L1941,Info!$B$4:$L$266,5,FALSE)))</f>
        <v/>
      </c>
      <c r="O1941" s="94" t="str">
        <f>IF(K1941="","",IF(AND($J$12&lt;&gt;"ABC",N1941="3"),"BAC",IF(N1941="3","ABC",IF($J$12&lt;&gt;"ABC",IF($J$10="Standard",VLOOKUP(K1941,Info!$BE$4:$BF$481,2,FALSE),VLOOKUP(K1941,Info!$BI$4:$BJ$482,2,FALSE)),IF($J$10="Standard",VLOOKUP(K1941,Info!$AG$4:$AH$2994,2,FALSE),VLOOKUP(K1941,Info!$AK$4:$AL$2997,2,FALSE))))))</f>
        <v/>
      </c>
      <c r="P1941" s="94" t="str">
        <f>IF($L1941="None","",IF(ISERROR(VLOOKUP($L1941,Info!$B$4:$B$266,1,FALSE)),"",VLOOKUP($L1941,Info!$B$4:$L$266,3,FALSE)))</f>
        <v/>
      </c>
      <c r="Q1941" s="96" t="str">
        <f>IF($L1941="None","",IF(ISERROR(VLOOKUP($L1941,Info!$B$4:$B$266,1,FALSE)),"",VLOOKUP($L1941,Info!$B$4:$L$266,4,FALSE)))</f>
        <v/>
      </c>
      <c r="R1941" s="1"/>
      <c r="S1941" s="6" t="str">
        <f t="shared" ref="S1941:S2004" si="152">IF(M1941 = "","",IF(M1941 &lt;&gt; "Pigtail","0",""))</f>
        <v/>
      </c>
      <c r="T1941" s="6" t="str">
        <f>IF($L1941="None","",IF(ISERROR(VLOOKUP($L1941,Info!$B$4:$B$266,1,FALSE)),"",VLOOKUP($L1941,Info!$B$4:$L$266,11,FALSE)))</f>
        <v/>
      </c>
      <c r="U1941" s="1"/>
      <c r="V1941" s="1"/>
      <c r="W1941" s="1"/>
      <c r="X1941" s="1" t="str">
        <f>IF($L1941="None","",IF(ISERROR(VLOOKUP($L1941,Info!$B$4:$B$266,1,FALSE)),"",IF(OR(W1941="Metallic Liquid Tight",W1941="Non-Metallic Liquid Tight",W1941="LSZH",W1941="Greenfield"),VLOOKUP($L1941,Info!$B$4:$L$266,7,FALSE),"N/A")))</f>
        <v/>
      </c>
      <c r="Y1941" s="1"/>
      <c r="Z1941" s="96" t="str">
        <f>IF($L1941="None","",IF(ISERROR(VLOOKUP($L1941,Info!$B$4:$B$266,1,FALSE)),"",VLOOKUP($L1941,Info!$B$4:$L$266,9,FALSE)))</f>
        <v/>
      </c>
      <c r="AA1941" s="96" t="str">
        <f>IF($L1941="None","",IF(ISERROR(VLOOKUP($L1941,Info!$B$4:$B$266,1,FALSE)),"",VLOOKUP($L1941,Info!$B$4:$L$266,8,FALSE)))</f>
        <v/>
      </c>
      <c r="AB1941" s="96" t="str">
        <f>IF($L1941="None","",IF(ISERROR(VLOOKUP($L1941,Info!$B$4:$B$266,1,FALSE)),"",VLOOKUP($L1941,Info!$B$4:$L$266,10,FALSE)))</f>
        <v/>
      </c>
      <c r="AC1941" s="1" t="str">
        <f>IF(W1941="SO Cable","Black,White",IF(O1941="","",IF(P1941="","",IF($J$12&lt;&gt;"ABC",IF(P1941&lt;="250",VLOOKUP(O1941,Info!$AZ$4:$BB$22,3,FALSE),VLOOKUP(O1941,Info!$AZ$23:$BB$39,3,FALSE)),IF(P1941&lt;="250",VLOOKUP(O1941,Info!$AO$4:$AQ$22,3,FALSE),VLOOKUP(O1941,Info!$AO$23:$AP$39,3,FALSE))))))</f>
        <v/>
      </c>
      <c r="AD1941" s="1"/>
      <c r="AE1941" s="1" t="str">
        <f>IF($L1941="None","",IF(ISERROR(VLOOKUP($L1941,Info!$B$4:$B$266,1,FALSE)),"",VLOOKUP($L1941,Info!$B$4:$L$266,4,FALSE)))</f>
        <v/>
      </c>
      <c r="AF1941" s="1" t="str">
        <f>IF($L1941="None","",IF(ISERROR(VLOOKUP($L1941,Info!$B$4:$B$266,1,FALSE)),"",VLOOKUP($L1941,Info!$B$4:$L$266,6,FALSE)))</f>
        <v/>
      </c>
      <c r="AG1941" s="1"/>
      <c r="AH1941" s="33" t="str" cm="1">
        <f t="array" ref="AH1941">IF(AND(L1941&lt;&gt;"",O1941&lt;&gt;"",R1941:S1941&lt;&gt;"",W1941:X1941&lt;&gt;"",Z1941:AA1941&lt;&gt;"",AC1941&lt;&gt;""),"Good","Bad")</f>
        <v>Bad</v>
      </c>
      <c r="AL1941" t="str" cm="1">
        <f t="array" ref="AL1941">IF(R1941&gt;0,_xlfn.IFS(COUNTIF($L$20:L1941,"&lt;&gt;")&lt;101,1,COUNTIF($L$20:L1941,"&lt;&gt;")&lt;201,2,COUNTIF($L$20:L1941,"&lt;&gt;")&lt;301,3,COUNTIF($L$20:L1941,"&lt;&gt;")&lt;401,4,COUNTIF($L$20:L1941,"&lt;&gt;")&lt;501,5,COUNTIF($L$20:L1941,"&lt;&gt;")&lt;601,6,COUNTIF($L$20:L1941,"&lt;&gt;")&lt;701,7,COUNTIF($L$20:L1941,"&lt;&gt;")&lt;801,8,COUNTIF($L$20:L1941,"&lt;&gt;")&lt;901,9,COUNTIF($L$20:L1941,"&lt;&gt;")&lt;1001,10,COUNTIF($L$20:L1941,"&lt;&gt;")&lt;1101,11,COUNTIF($L$20:L1941,"&lt;&gt;")&lt;1201,12,COUNTIF($L$20:L1941,"&lt;&gt;")&lt;1301,13,COUNTIF($L$20:L1941,"&lt;&gt;")&lt;1401,14,COUNTIF($L$20:L1941,"&lt;&gt;")&lt;1501,15,COUNTIF($L$20:L1941,"&lt;&gt;")&lt;1601,16,COUNTIF($L$20:L1941,"&lt;&gt;")&lt;1701,17,COUNTIF($L$20:L1941,"&lt;&gt;")&lt;1801,18,COUNTIF($L$20:L1941,"&lt;&gt;")&lt;1901,19,COUNTIF($L$20:L1941,"&lt;&gt;")&lt;2001,20,COUNTIF($L$20:L1941,"&lt;&gt;")&lt;2101,21,COUNTIF($L$20:L1941,"&lt;&gt;")&lt;2201,22,COUNTIF($L$20:L1941,"&lt;&gt;")&lt;2301,23,COUNTIF($L$20:L1941,"&lt;&gt;")&lt;2401,24,COUNTIF($L$20:L1941,"&lt;&gt;")&lt;2501,25,COUNTIF($L$20:L1941,"&lt;&gt;")&lt;2601,26,COUNTIF($L$20:L1941,"&lt;&gt;")&lt;2701,27,COUNTIF($L$20:L1941,"&lt;&gt;")&lt;2801,28,COUNTIF($L$20:L1941,"&lt;&gt;")&lt;2901,29,COUNTIF($L$20:L1941,"&lt;&gt;")&lt;3001,30),"")</f>
        <v/>
      </c>
      <c r="AM1941" t="str">
        <f t="shared" si="150"/>
        <v/>
      </c>
      <c r="AN1941" t="str">
        <f t="shared" si="149"/>
        <v/>
      </c>
      <c r="AP1941" t="str">
        <f t="shared" ref="AP1941:AP2004" si="153">IF(R1941&gt;0,AP1940+1,"")</f>
        <v/>
      </c>
      <c r="AQ1941" t="str">
        <f>IF(AO1941="","",COUNTIFS(AM1941:$AM$3019,AO1941))</f>
        <v/>
      </c>
    </row>
    <row r="1942" spans="1:43" x14ac:dyDescent="0.25">
      <c r="A1942" s="6" t="str">
        <f>IF(COUNT($A$20:A1941)&lt;&gt;$B$4,IF(A1941="","",A1941+1),"")</f>
        <v/>
      </c>
      <c r="B1942" s="3"/>
      <c r="C1942" s="3"/>
      <c r="D1942" s="122"/>
      <c r="E1942" s="3"/>
      <c r="F1942" s="3"/>
      <c r="G1942" s="3"/>
      <c r="H1942" s="3"/>
      <c r="I1942" s="120"/>
      <c r="J1942" s="3"/>
      <c r="K1942" s="95" t="str" cm="1">
        <f t="array" ref="K1942">IF(OR($J$14 = "A",$J$14 = "B",$J$14 = "C"),IF(I1942="","",IF(LEN(I1942)&gt;2,_xlfn.IFS(ISNUMBER(SEARCH("_",I1942)),I1942,ISNUMBER(SEARCH(", ",I1942)),SUBSTITUTE(I1942,", ","_"),ISNUMBER(SEARCH("/ ",I1942)),SUBSTITUTE(I1942,"/ ","_"),ISNUMBER(SEARCH(",",I1942)),SUBSTITUTE(I1942,",","_"),ISNUMBER(SEARCH("/",I1942)),SUBSTITUTE(I1942,"/","_"),ISNUMBER(SEARCH("",I1942)),I1942),I1942)),IF(OR($J$14 = "J",$J$14 = "K"),"",IF(D1942="","",IF(LEN(D1942)&gt;2,_xlfn.IFS(ISNUMBER(SEARCH("_",D1942)),D1942,ISNUMBER(SEARCH(", ",D1942)),SUBSTITUTE(D1942,", ","_"),ISNUMBER(SEARCH("/ ",D1942)),SUBSTITUTE(D1942,"/ ","_"),ISNUMBER(SEARCH(",",D1942)),SUBSTITUTE(D1942,",","_"),ISNUMBER(SEARCH("/",D1942)),SUBSTITUTE(D1942,"/","_"),ISNUMBER(SEARCH("",D1942)),D1942),D1942))))</f>
        <v/>
      </c>
      <c r="L1942" s="1"/>
      <c r="M1942" s="1" t="str">
        <f t="shared" si="151"/>
        <v/>
      </c>
      <c r="N1942" s="94" t="str">
        <f>IF($L1942="None","",IF(ISERROR(VLOOKUP($L1942,Info!$B$4:$B$266,1,FALSE)),"",VLOOKUP($L1942,Info!$B$4:$L$266,5,FALSE)))</f>
        <v/>
      </c>
      <c r="O1942" s="94" t="str">
        <f>IF(K1942="","",IF(AND($J$12&lt;&gt;"ABC",N1942="3"),"BAC",IF(N1942="3","ABC",IF($J$12&lt;&gt;"ABC",IF($J$10="Standard",VLOOKUP(K1942,Info!$BE$4:$BF$481,2,FALSE),VLOOKUP(K1942,Info!$BI$4:$BJ$482,2,FALSE)),IF($J$10="Standard",VLOOKUP(K1942,Info!$AG$4:$AH$2994,2,FALSE),VLOOKUP(K1942,Info!$AK$4:$AL$2997,2,FALSE))))))</f>
        <v/>
      </c>
      <c r="P1942" s="94" t="str">
        <f>IF($L1942="None","",IF(ISERROR(VLOOKUP($L1942,Info!$B$4:$B$266,1,FALSE)),"",VLOOKUP($L1942,Info!$B$4:$L$266,3,FALSE)))</f>
        <v/>
      </c>
      <c r="Q1942" s="96" t="str">
        <f>IF($L1942="None","",IF(ISERROR(VLOOKUP($L1942,Info!$B$4:$B$266,1,FALSE)),"",VLOOKUP($L1942,Info!$B$4:$L$266,4,FALSE)))</f>
        <v/>
      </c>
      <c r="R1942" s="1"/>
      <c r="S1942" s="6" t="str">
        <f t="shared" si="152"/>
        <v/>
      </c>
      <c r="T1942" s="6" t="str">
        <f>IF($L1942="None","",IF(ISERROR(VLOOKUP($L1942,Info!$B$4:$B$266,1,FALSE)),"",VLOOKUP($L1942,Info!$B$4:$L$266,11,FALSE)))</f>
        <v/>
      </c>
      <c r="U1942" s="1"/>
      <c r="V1942" s="1"/>
      <c r="W1942" s="1"/>
      <c r="X1942" s="1" t="str">
        <f>IF($L1942="None","",IF(ISERROR(VLOOKUP($L1942,Info!$B$4:$B$266,1,FALSE)),"",IF(OR(W1942="Metallic Liquid Tight",W1942="Non-Metallic Liquid Tight",W1942="LSZH",W1942="Greenfield"),VLOOKUP($L1942,Info!$B$4:$L$266,7,FALSE),"N/A")))</f>
        <v/>
      </c>
      <c r="Y1942" s="1"/>
      <c r="Z1942" s="96" t="str">
        <f>IF($L1942="None","",IF(ISERROR(VLOOKUP($L1942,Info!$B$4:$B$266,1,FALSE)),"",VLOOKUP($L1942,Info!$B$4:$L$266,9,FALSE)))</f>
        <v/>
      </c>
      <c r="AA1942" s="96" t="str">
        <f>IF($L1942="None","",IF(ISERROR(VLOOKUP($L1942,Info!$B$4:$B$266,1,FALSE)),"",VLOOKUP($L1942,Info!$B$4:$L$266,8,FALSE)))</f>
        <v/>
      </c>
      <c r="AB1942" s="96" t="str">
        <f>IF($L1942="None","",IF(ISERROR(VLOOKUP($L1942,Info!$B$4:$B$266,1,FALSE)),"",VLOOKUP($L1942,Info!$B$4:$L$266,10,FALSE)))</f>
        <v/>
      </c>
      <c r="AC1942" s="1" t="str">
        <f>IF(W1942="SO Cable","Black,White",IF(O1942="","",IF(P1942="","",IF($J$12&lt;&gt;"ABC",IF(P1942&lt;="250",VLOOKUP(O1942,Info!$AZ$4:$BB$22,3,FALSE),VLOOKUP(O1942,Info!$AZ$23:$BB$39,3,FALSE)),IF(P1942&lt;="250",VLOOKUP(O1942,Info!$AO$4:$AQ$22,3,FALSE),VLOOKUP(O1942,Info!$AO$23:$AP$39,3,FALSE))))))</f>
        <v/>
      </c>
      <c r="AD1942" s="1"/>
      <c r="AE1942" s="1" t="str">
        <f>IF($L1942="None","",IF(ISERROR(VLOOKUP($L1942,Info!$B$4:$B$266,1,FALSE)),"",VLOOKUP($L1942,Info!$B$4:$L$266,4,FALSE)))</f>
        <v/>
      </c>
      <c r="AF1942" s="1" t="str">
        <f>IF($L1942="None","",IF(ISERROR(VLOOKUP($L1942,Info!$B$4:$B$266,1,FALSE)),"",VLOOKUP($L1942,Info!$B$4:$L$266,6,FALSE)))</f>
        <v/>
      </c>
      <c r="AG1942" s="1"/>
      <c r="AH1942" s="33" t="str" cm="1">
        <f t="array" ref="AH1942">IF(AND(L1942&lt;&gt;"",O1942&lt;&gt;"",R1942:S1942&lt;&gt;"",W1942:X1942&lt;&gt;"",Z1942:AA1942&lt;&gt;"",AC1942&lt;&gt;""),"Good","Bad")</f>
        <v>Bad</v>
      </c>
      <c r="AL1942" t="str" cm="1">
        <f t="array" ref="AL1942">IF(R1942&gt;0,_xlfn.IFS(COUNTIF($L$20:L1942,"&lt;&gt;")&lt;101,1,COUNTIF($L$20:L1942,"&lt;&gt;")&lt;201,2,COUNTIF($L$20:L1942,"&lt;&gt;")&lt;301,3,COUNTIF($L$20:L1942,"&lt;&gt;")&lt;401,4,COUNTIF($L$20:L1942,"&lt;&gt;")&lt;501,5,COUNTIF($L$20:L1942,"&lt;&gt;")&lt;601,6,COUNTIF($L$20:L1942,"&lt;&gt;")&lt;701,7,COUNTIF($L$20:L1942,"&lt;&gt;")&lt;801,8,COUNTIF($L$20:L1942,"&lt;&gt;")&lt;901,9,COUNTIF($L$20:L1942,"&lt;&gt;")&lt;1001,10,COUNTIF($L$20:L1942,"&lt;&gt;")&lt;1101,11,COUNTIF($L$20:L1942,"&lt;&gt;")&lt;1201,12,COUNTIF($L$20:L1942,"&lt;&gt;")&lt;1301,13,COUNTIF($L$20:L1942,"&lt;&gt;")&lt;1401,14,COUNTIF($L$20:L1942,"&lt;&gt;")&lt;1501,15,COUNTIF($L$20:L1942,"&lt;&gt;")&lt;1601,16,COUNTIF($L$20:L1942,"&lt;&gt;")&lt;1701,17,COUNTIF($L$20:L1942,"&lt;&gt;")&lt;1801,18,COUNTIF($L$20:L1942,"&lt;&gt;")&lt;1901,19,COUNTIF($L$20:L1942,"&lt;&gt;")&lt;2001,20,COUNTIF($L$20:L1942,"&lt;&gt;")&lt;2101,21,COUNTIF($L$20:L1942,"&lt;&gt;")&lt;2201,22,COUNTIF($L$20:L1942,"&lt;&gt;")&lt;2301,23,COUNTIF($L$20:L1942,"&lt;&gt;")&lt;2401,24,COUNTIF($L$20:L1942,"&lt;&gt;")&lt;2501,25,COUNTIF($L$20:L1942,"&lt;&gt;")&lt;2601,26,COUNTIF($L$20:L1942,"&lt;&gt;")&lt;2701,27,COUNTIF($L$20:L1942,"&lt;&gt;")&lt;2801,28,COUNTIF($L$20:L1942,"&lt;&gt;")&lt;2901,29,COUNTIF($L$20:L1942,"&lt;&gt;")&lt;3001,30),"")</f>
        <v/>
      </c>
      <c r="AM1942" t="str">
        <f t="shared" si="150"/>
        <v/>
      </c>
      <c r="AN1942" t="str">
        <f t="shared" ref="AN1942:AN2005" si="154">IF(R1942&gt;0,_xlfn.XLOOKUP(AM1942,$AO$20:$AO$3019,$AP$20:$AP$3019,0,0,1),"")</f>
        <v/>
      </c>
      <c r="AP1942" t="str">
        <f t="shared" si="153"/>
        <v/>
      </c>
      <c r="AQ1942" t="str">
        <f>IF(AO1942="","",COUNTIFS(AM1942:$AM$3019,AO1942))</f>
        <v/>
      </c>
    </row>
    <row r="1943" spans="1:43" x14ac:dyDescent="0.25">
      <c r="A1943" s="6" t="str">
        <f>IF(COUNT($A$20:A1942)&lt;&gt;$B$4,IF(A1942="","",A1942+1),"")</f>
        <v/>
      </c>
      <c r="B1943" s="3"/>
      <c r="C1943" s="3"/>
      <c r="D1943" s="122"/>
      <c r="E1943" s="3"/>
      <c r="F1943" s="3"/>
      <c r="G1943" s="3"/>
      <c r="H1943" s="3"/>
      <c r="I1943" s="120"/>
      <c r="J1943" s="3"/>
      <c r="K1943" s="95" t="str" cm="1">
        <f t="array" ref="K1943">IF(OR($J$14 = "A",$J$14 = "B",$J$14 = "C"),IF(I1943="","",IF(LEN(I1943)&gt;2,_xlfn.IFS(ISNUMBER(SEARCH("_",I1943)),I1943,ISNUMBER(SEARCH(", ",I1943)),SUBSTITUTE(I1943,", ","_"),ISNUMBER(SEARCH("/ ",I1943)),SUBSTITUTE(I1943,"/ ","_"),ISNUMBER(SEARCH(",",I1943)),SUBSTITUTE(I1943,",","_"),ISNUMBER(SEARCH("/",I1943)),SUBSTITUTE(I1943,"/","_"),ISNUMBER(SEARCH("",I1943)),I1943),I1943)),IF(OR($J$14 = "J",$J$14 = "K"),"",IF(D1943="","",IF(LEN(D1943)&gt;2,_xlfn.IFS(ISNUMBER(SEARCH("_",D1943)),D1943,ISNUMBER(SEARCH(", ",D1943)),SUBSTITUTE(D1943,", ","_"),ISNUMBER(SEARCH("/ ",D1943)),SUBSTITUTE(D1943,"/ ","_"),ISNUMBER(SEARCH(",",D1943)),SUBSTITUTE(D1943,",","_"),ISNUMBER(SEARCH("/",D1943)),SUBSTITUTE(D1943,"/","_"),ISNUMBER(SEARCH("",D1943)),D1943),D1943))))</f>
        <v/>
      </c>
      <c r="L1943" s="1"/>
      <c r="M1943" s="1" t="str">
        <f t="shared" si="151"/>
        <v/>
      </c>
      <c r="N1943" s="94" t="str">
        <f>IF($L1943="None","",IF(ISERROR(VLOOKUP($L1943,Info!$B$4:$B$266,1,FALSE)),"",VLOOKUP($L1943,Info!$B$4:$L$266,5,FALSE)))</f>
        <v/>
      </c>
      <c r="O1943" s="94" t="str">
        <f>IF(K1943="","",IF(AND($J$12&lt;&gt;"ABC",N1943="3"),"BAC",IF(N1943="3","ABC",IF($J$12&lt;&gt;"ABC",IF($J$10="Standard",VLOOKUP(K1943,Info!$BE$4:$BF$481,2,FALSE),VLOOKUP(K1943,Info!$BI$4:$BJ$482,2,FALSE)),IF($J$10="Standard",VLOOKUP(K1943,Info!$AG$4:$AH$2994,2,FALSE),VLOOKUP(K1943,Info!$AK$4:$AL$2997,2,FALSE))))))</f>
        <v/>
      </c>
      <c r="P1943" s="94" t="str">
        <f>IF($L1943="None","",IF(ISERROR(VLOOKUP($L1943,Info!$B$4:$B$266,1,FALSE)),"",VLOOKUP($L1943,Info!$B$4:$L$266,3,FALSE)))</f>
        <v/>
      </c>
      <c r="Q1943" s="96" t="str">
        <f>IF($L1943="None","",IF(ISERROR(VLOOKUP($L1943,Info!$B$4:$B$266,1,FALSE)),"",VLOOKUP($L1943,Info!$B$4:$L$266,4,FALSE)))</f>
        <v/>
      </c>
      <c r="R1943" s="1"/>
      <c r="S1943" s="6" t="str">
        <f t="shared" si="152"/>
        <v/>
      </c>
      <c r="T1943" s="6" t="str">
        <f>IF($L1943="None","",IF(ISERROR(VLOOKUP($L1943,Info!$B$4:$B$266,1,FALSE)),"",VLOOKUP($L1943,Info!$B$4:$L$266,11,FALSE)))</f>
        <v/>
      </c>
      <c r="U1943" s="1"/>
      <c r="V1943" s="1"/>
      <c r="W1943" s="1"/>
      <c r="X1943" s="1" t="str">
        <f>IF($L1943="None","",IF(ISERROR(VLOOKUP($L1943,Info!$B$4:$B$266,1,FALSE)),"",IF(OR(W1943="Metallic Liquid Tight",W1943="Non-Metallic Liquid Tight",W1943="LSZH",W1943="Greenfield"),VLOOKUP($L1943,Info!$B$4:$L$266,7,FALSE),"N/A")))</f>
        <v/>
      </c>
      <c r="Y1943" s="1"/>
      <c r="Z1943" s="96" t="str">
        <f>IF($L1943="None","",IF(ISERROR(VLOOKUP($L1943,Info!$B$4:$B$266,1,FALSE)),"",VLOOKUP($L1943,Info!$B$4:$L$266,9,FALSE)))</f>
        <v/>
      </c>
      <c r="AA1943" s="96" t="str">
        <f>IF($L1943="None","",IF(ISERROR(VLOOKUP($L1943,Info!$B$4:$B$266,1,FALSE)),"",VLOOKUP($L1943,Info!$B$4:$L$266,8,FALSE)))</f>
        <v/>
      </c>
      <c r="AB1943" s="96" t="str">
        <f>IF($L1943="None","",IF(ISERROR(VLOOKUP($L1943,Info!$B$4:$B$266,1,FALSE)),"",VLOOKUP($L1943,Info!$B$4:$L$266,10,FALSE)))</f>
        <v/>
      </c>
      <c r="AC1943" s="1" t="str">
        <f>IF(W1943="SO Cable","Black,White",IF(O1943="","",IF(P1943="","",IF($J$12&lt;&gt;"ABC",IF(P1943&lt;="250",VLOOKUP(O1943,Info!$AZ$4:$BB$22,3,FALSE),VLOOKUP(O1943,Info!$AZ$23:$BB$39,3,FALSE)),IF(P1943&lt;="250",VLOOKUP(O1943,Info!$AO$4:$AQ$22,3,FALSE),VLOOKUP(O1943,Info!$AO$23:$AP$39,3,FALSE))))))</f>
        <v/>
      </c>
      <c r="AD1943" s="1"/>
      <c r="AE1943" s="1" t="str">
        <f>IF($L1943="None","",IF(ISERROR(VLOOKUP($L1943,Info!$B$4:$B$266,1,FALSE)),"",VLOOKUP($L1943,Info!$B$4:$L$266,4,FALSE)))</f>
        <v/>
      </c>
      <c r="AF1943" s="1" t="str">
        <f>IF($L1943="None","",IF(ISERROR(VLOOKUP($L1943,Info!$B$4:$B$266,1,FALSE)),"",VLOOKUP($L1943,Info!$B$4:$L$266,6,FALSE)))</f>
        <v/>
      </c>
      <c r="AG1943" s="1"/>
      <c r="AH1943" s="33" t="str" cm="1">
        <f t="array" ref="AH1943">IF(AND(L1943&lt;&gt;"",O1943&lt;&gt;"",R1943:S1943&lt;&gt;"",W1943:X1943&lt;&gt;"",Z1943:AA1943&lt;&gt;"",AC1943&lt;&gt;""),"Good","Bad")</f>
        <v>Bad</v>
      </c>
      <c r="AL1943" t="str" cm="1">
        <f t="array" ref="AL1943">IF(R1943&gt;0,_xlfn.IFS(COUNTIF($L$20:L1943,"&lt;&gt;")&lt;101,1,COUNTIF($L$20:L1943,"&lt;&gt;")&lt;201,2,COUNTIF($L$20:L1943,"&lt;&gt;")&lt;301,3,COUNTIF($L$20:L1943,"&lt;&gt;")&lt;401,4,COUNTIF($L$20:L1943,"&lt;&gt;")&lt;501,5,COUNTIF($L$20:L1943,"&lt;&gt;")&lt;601,6,COUNTIF($L$20:L1943,"&lt;&gt;")&lt;701,7,COUNTIF($L$20:L1943,"&lt;&gt;")&lt;801,8,COUNTIF($L$20:L1943,"&lt;&gt;")&lt;901,9,COUNTIF($L$20:L1943,"&lt;&gt;")&lt;1001,10,COUNTIF($L$20:L1943,"&lt;&gt;")&lt;1101,11,COUNTIF($L$20:L1943,"&lt;&gt;")&lt;1201,12,COUNTIF($L$20:L1943,"&lt;&gt;")&lt;1301,13,COUNTIF($L$20:L1943,"&lt;&gt;")&lt;1401,14,COUNTIF($L$20:L1943,"&lt;&gt;")&lt;1501,15,COUNTIF($L$20:L1943,"&lt;&gt;")&lt;1601,16,COUNTIF($L$20:L1943,"&lt;&gt;")&lt;1701,17,COUNTIF($L$20:L1943,"&lt;&gt;")&lt;1801,18,COUNTIF($L$20:L1943,"&lt;&gt;")&lt;1901,19,COUNTIF($L$20:L1943,"&lt;&gt;")&lt;2001,20,COUNTIF($L$20:L1943,"&lt;&gt;")&lt;2101,21,COUNTIF($L$20:L1943,"&lt;&gt;")&lt;2201,22,COUNTIF($L$20:L1943,"&lt;&gt;")&lt;2301,23,COUNTIF($L$20:L1943,"&lt;&gt;")&lt;2401,24,COUNTIF($L$20:L1943,"&lt;&gt;")&lt;2501,25,COUNTIF($L$20:L1943,"&lt;&gt;")&lt;2601,26,COUNTIF($L$20:L1943,"&lt;&gt;")&lt;2701,27,COUNTIF($L$20:L1943,"&lt;&gt;")&lt;2801,28,COUNTIF($L$20:L1943,"&lt;&gt;")&lt;2901,29,COUNTIF($L$20:L1943,"&lt;&gt;")&lt;3001,30),"")</f>
        <v/>
      </c>
      <c r="AM1943" t="str">
        <f t="shared" si="150"/>
        <v/>
      </c>
      <c r="AN1943" t="str">
        <f t="shared" si="154"/>
        <v/>
      </c>
      <c r="AP1943" t="str">
        <f t="shared" si="153"/>
        <v/>
      </c>
      <c r="AQ1943" t="str">
        <f>IF(AO1943="","",COUNTIFS(AM1943:$AM$3019,AO1943))</f>
        <v/>
      </c>
    </row>
    <row r="1944" spans="1:43" x14ac:dyDescent="0.25">
      <c r="A1944" s="6" t="str">
        <f>IF(COUNT($A$20:A1943)&lt;&gt;$B$4,IF(A1943="","",A1943+1),"")</f>
        <v/>
      </c>
      <c r="B1944" s="3"/>
      <c r="C1944" s="3"/>
      <c r="D1944" s="122"/>
      <c r="E1944" s="3"/>
      <c r="F1944" s="3"/>
      <c r="G1944" s="3"/>
      <c r="H1944" s="3"/>
      <c r="I1944" s="120"/>
      <c r="J1944" s="3"/>
      <c r="K1944" s="95" t="str" cm="1">
        <f t="array" ref="K1944">IF(OR($J$14 = "A",$J$14 = "B",$J$14 = "C"),IF(I1944="","",IF(LEN(I1944)&gt;2,_xlfn.IFS(ISNUMBER(SEARCH("_",I1944)),I1944,ISNUMBER(SEARCH(", ",I1944)),SUBSTITUTE(I1944,", ","_"),ISNUMBER(SEARCH("/ ",I1944)),SUBSTITUTE(I1944,"/ ","_"),ISNUMBER(SEARCH(",",I1944)),SUBSTITUTE(I1944,",","_"),ISNUMBER(SEARCH("/",I1944)),SUBSTITUTE(I1944,"/","_"),ISNUMBER(SEARCH("",I1944)),I1944),I1944)),IF(OR($J$14 = "J",$J$14 = "K"),"",IF(D1944="","",IF(LEN(D1944)&gt;2,_xlfn.IFS(ISNUMBER(SEARCH("_",D1944)),D1944,ISNUMBER(SEARCH(", ",D1944)),SUBSTITUTE(D1944,", ","_"),ISNUMBER(SEARCH("/ ",D1944)),SUBSTITUTE(D1944,"/ ","_"),ISNUMBER(SEARCH(",",D1944)),SUBSTITUTE(D1944,",","_"),ISNUMBER(SEARCH("/",D1944)),SUBSTITUTE(D1944,"/","_"),ISNUMBER(SEARCH("",D1944)),D1944),D1944))))</f>
        <v/>
      </c>
      <c r="L1944" s="1"/>
      <c r="M1944" s="1" t="str">
        <f t="shared" si="151"/>
        <v/>
      </c>
      <c r="N1944" s="94" t="str">
        <f>IF($L1944="None","",IF(ISERROR(VLOOKUP($L1944,Info!$B$4:$B$266,1,FALSE)),"",VLOOKUP($L1944,Info!$B$4:$L$266,5,FALSE)))</f>
        <v/>
      </c>
      <c r="O1944" s="94" t="str">
        <f>IF(K1944="","",IF(AND($J$12&lt;&gt;"ABC",N1944="3"),"BAC",IF(N1944="3","ABC",IF($J$12&lt;&gt;"ABC",IF($J$10="Standard",VLOOKUP(K1944,Info!$BE$4:$BF$481,2,FALSE),VLOOKUP(K1944,Info!$BI$4:$BJ$482,2,FALSE)),IF($J$10="Standard",VLOOKUP(K1944,Info!$AG$4:$AH$2994,2,FALSE),VLOOKUP(K1944,Info!$AK$4:$AL$2997,2,FALSE))))))</f>
        <v/>
      </c>
      <c r="P1944" s="94" t="str">
        <f>IF($L1944="None","",IF(ISERROR(VLOOKUP($L1944,Info!$B$4:$B$266,1,FALSE)),"",VLOOKUP($L1944,Info!$B$4:$L$266,3,FALSE)))</f>
        <v/>
      </c>
      <c r="Q1944" s="96" t="str">
        <f>IF($L1944="None","",IF(ISERROR(VLOOKUP($L1944,Info!$B$4:$B$266,1,FALSE)),"",VLOOKUP($L1944,Info!$B$4:$L$266,4,FALSE)))</f>
        <v/>
      </c>
      <c r="R1944" s="1"/>
      <c r="S1944" s="6" t="str">
        <f t="shared" si="152"/>
        <v/>
      </c>
      <c r="T1944" s="6" t="str">
        <f>IF($L1944="None","",IF(ISERROR(VLOOKUP($L1944,Info!$B$4:$B$266,1,FALSE)),"",VLOOKUP($L1944,Info!$B$4:$L$266,11,FALSE)))</f>
        <v/>
      </c>
      <c r="U1944" s="1"/>
      <c r="V1944" s="1"/>
      <c r="W1944" s="1"/>
      <c r="X1944" s="1" t="str">
        <f>IF($L1944="None","",IF(ISERROR(VLOOKUP($L1944,Info!$B$4:$B$266,1,FALSE)),"",IF(OR(W1944="Metallic Liquid Tight",W1944="Non-Metallic Liquid Tight",W1944="LSZH",W1944="Greenfield"),VLOOKUP($L1944,Info!$B$4:$L$266,7,FALSE),"N/A")))</f>
        <v/>
      </c>
      <c r="Y1944" s="1"/>
      <c r="Z1944" s="96" t="str">
        <f>IF($L1944="None","",IF(ISERROR(VLOOKUP($L1944,Info!$B$4:$B$266,1,FALSE)),"",VLOOKUP($L1944,Info!$B$4:$L$266,9,FALSE)))</f>
        <v/>
      </c>
      <c r="AA1944" s="96" t="str">
        <f>IF($L1944="None","",IF(ISERROR(VLOOKUP($L1944,Info!$B$4:$B$266,1,FALSE)),"",VLOOKUP($L1944,Info!$B$4:$L$266,8,FALSE)))</f>
        <v/>
      </c>
      <c r="AB1944" s="96" t="str">
        <f>IF($L1944="None","",IF(ISERROR(VLOOKUP($L1944,Info!$B$4:$B$266,1,FALSE)),"",VLOOKUP($L1944,Info!$B$4:$L$266,10,FALSE)))</f>
        <v/>
      </c>
      <c r="AC1944" s="1" t="str">
        <f>IF(W1944="SO Cable","Black,White",IF(O1944="","",IF(P1944="","",IF($J$12&lt;&gt;"ABC",IF(P1944&lt;="250",VLOOKUP(O1944,Info!$AZ$4:$BB$22,3,FALSE),VLOOKUP(O1944,Info!$AZ$23:$BB$39,3,FALSE)),IF(P1944&lt;="250",VLOOKUP(O1944,Info!$AO$4:$AQ$22,3,FALSE),VLOOKUP(O1944,Info!$AO$23:$AP$39,3,FALSE))))))</f>
        <v/>
      </c>
      <c r="AD1944" s="1"/>
      <c r="AE1944" s="1" t="str">
        <f>IF($L1944="None","",IF(ISERROR(VLOOKUP($L1944,Info!$B$4:$B$266,1,FALSE)),"",VLOOKUP($L1944,Info!$B$4:$L$266,4,FALSE)))</f>
        <v/>
      </c>
      <c r="AF1944" s="1" t="str">
        <f>IF($L1944="None","",IF(ISERROR(VLOOKUP($L1944,Info!$B$4:$B$266,1,FALSE)),"",VLOOKUP($L1944,Info!$B$4:$L$266,6,FALSE)))</f>
        <v/>
      </c>
      <c r="AG1944" s="1"/>
      <c r="AH1944" s="33" t="str" cm="1">
        <f t="array" ref="AH1944">IF(AND(L1944&lt;&gt;"",O1944&lt;&gt;"",R1944:S1944&lt;&gt;"",W1944:X1944&lt;&gt;"",Z1944:AA1944&lt;&gt;"",AC1944&lt;&gt;""),"Good","Bad")</f>
        <v>Bad</v>
      </c>
      <c r="AL1944" t="str" cm="1">
        <f t="array" ref="AL1944">IF(R1944&gt;0,_xlfn.IFS(COUNTIF($L$20:L1944,"&lt;&gt;")&lt;101,1,COUNTIF($L$20:L1944,"&lt;&gt;")&lt;201,2,COUNTIF($L$20:L1944,"&lt;&gt;")&lt;301,3,COUNTIF($L$20:L1944,"&lt;&gt;")&lt;401,4,COUNTIF($L$20:L1944,"&lt;&gt;")&lt;501,5,COUNTIF($L$20:L1944,"&lt;&gt;")&lt;601,6,COUNTIF($L$20:L1944,"&lt;&gt;")&lt;701,7,COUNTIF($L$20:L1944,"&lt;&gt;")&lt;801,8,COUNTIF($L$20:L1944,"&lt;&gt;")&lt;901,9,COUNTIF($L$20:L1944,"&lt;&gt;")&lt;1001,10,COUNTIF($L$20:L1944,"&lt;&gt;")&lt;1101,11,COUNTIF($L$20:L1944,"&lt;&gt;")&lt;1201,12,COUNTIF($L$20:L1944,"&lt;&gt;")&lt;1301,13,COUNTIF($L$20:L1944,"&lt;&gt;")&lt;1401,14,COUNTIF($L$20:L1944,"&lt;&gt;")&lt;1501,15,COUNTIF($L$20:L1944,"&lt;&gt;")&lt;1601,16,COUNTIF($L$20:L1944,"&lt;&gt;")&lt;1701,17,COUNTIF($L$20:L1944,"&lt;&gt;")&lt;1801,18,COUNTIF($L$20:L1944,"&lt;&gt;")&lt;1901,19,COUNTIF($L$20:L1944,"&lt;&gt;")&lt;2001,20,COUNTIF($L$20:L1944,"&lt;&gt;")&lt;2101,21,COUNTIF($L$20:L1944,"&lt;&gt;")&lt;2201,22,COUNTIF($L$20:L1944,"&lt;&gt;")&lt;2301,23,COUNTIF($L$20:L1944,"&lt;&gt;")&lt;2401,24,COUNTIF($L$20:L1944,"&lt;&gt;")&lt;2501,25,COUNTIF($L$20:L1944,"&lt;&gt;")&lt;2601,26,COUNTIF($L$20:L1944,"&lt;&gt;")&lt;2701,27,COUNTIF($L$20:L1944,"&lt;&gt;")&lt;2801,28,COUNTIF($L$20:L1944,"&lt;&gt;")&lt;2901,29,COUNTIF($L$20:L1944,"&lt;&gt;")&lt;3001,30),"")</f>
        <v/>
      </c>
      <c r="AM1944" t="str">
        <f t="shared" si="150"/>
        <v/>
      </c>
      <c r="AN1944" t="str">
        <f t="shared" si="154"/>
        <v/>
      </c>
      <c r="AP1944" t="str">
        <f t="shared" si="153"/>
        <v/>
      </c>
      <c r="AQ1944" t="str">
        <f>IF(AO1944="","",COUNTIFS(AM1944:$AM$3019,AO1944))</f>
        <v/>
      </c>
    </row>
    <row r="1945" spans="1:43" x14ac:dyDescent="0.25">
      <c r="A1945" s="6" t="str">
        <f>IF(COUNT($A$20:A1944)&lt;&gt;$B$4,IF(A1944="","",A1944+1),"")</f>
        <v/>
      </c>
      <c r="B1945" s="3"/>
      <c r="C1945" s="3"/>
      <c r="D1945" s="122"/>
      <c r="E1945" s="3"/>
      <c r="F1945" s="3"/>
      <c r="G1945" s="3"/>
      <c r="H1945" s="3"/>
      <c r="I1945" s="120"/>
      <c r="J1945" s="3"/>
      <c r="K1945" s="95" t="str" cm="1">
        <f t="array" ref="K1945">IF(OR($J$14 = "A",$J$14 = "B",$J$14 = "C"),IF(I1945="","",IF(LEN(I1945)&gt;2,_xlfn.IFS(ISNUMBER(SEARCH("_",I1945)),I1945,ISNUMBER(SEARCH(", ",I1945)),SUBSTITUTE(I1945,", ","_"),ISNUMBER(SEARCH("/ ",I1945)),SUBSTITUTE(I1945,"/ ","_"),ISNUMBER(SEARCH(",",I1945)),SUBSTITUTE(I1945,",","_"),ISNUMBER(SEARCH("/",I1945)),SUBSTITUTE(I1945,"/","_"),ISNUMBER(SEARCH("",I1945)),I1945),I1945)),IF(OR($J$14 = "J",$J$14 = "K"),"",IF(D1945="","",IF(LEN(D1945)&gt;2,_xlfn.IFS(ISNUMBER(SEARCH("_",D1945)),D1945,ISNUMBER(SEARCH(", ",D1945)),SUBSTITUTE(D1945,", ","_"),ISNUMBER(SEARCH("/ ",D1945)),SUBSTITUTE(D1945,"/ ","_"),ISNUMBER(SEARCH(",",D1945)),SUBSTITUTE(D1945,",","_"),ISNUMBER(SEARCH("/",D1945)),SUBSTITUTE(D1945,"/","_"),ISNUMBER(SEARCH("",D1945)),D1945),D1945))))</f>
        <v/>
      </c>
      <c r="L1945" s="1"/>
      <c r="M1945" s="1" t="str">
        <f t="shared" si="151"/>
        <v/>
      </c>
      <c r="N1945" s="94" t="str">
        <f>IF($L1945="None","",IF(ISERROR(VLOOKUP($L1945,Info!$B$4:$B$266,1,FALSE)),"",VLOOKUP($L1945,Info!$B$4:$L$266,5,FALSE)))</f>
        <v/>
      </c>
      <c r="O1945" s="94" t="str">
        <f>IF(K1945="","",IF(AND($J$12&lt;&gt;"ABC",N1945="3"),"BAC",IF(N1945="3","ABC",IF($J$12&lt;&gt;"ABC",IF($J$10="Standard",VLOOKUP(K1945,Info!$BE$4:$BF$481,2,FALSE),VLOOKUP(K1945,Info!$BI$4:$BJ$482,2,FALSE)),IF($J$10="Standard",VLOOKUP(K1945,Info!$AG$4:$AH$2994,2,FALSE),VLOOKUP(K1945,Info!$AK$4:$AL$2997,2,FALSE))))))</f>
        <v/>
      </c>
      <c r="P1945" s="94" t="str">
        <f>IF($L1945="None","",IF(ISERROR(VLOOKUP($L1945,Info!$B$4:$B$266,1,FALSE)),"",VLOOKUP($L1945,Info!$B$4:$L$266,3,FALSE)))</f>
        <v/>
      </c>
      <c r="Q1945" s="96" t="str">
        <f>IF($L1945="None","",IF(ISERROR(VLOOKUP($L1945,Info!$B$4:$B$266,1,FALSE)),"",VLOOKUP($L1945,Info!$B$4:$L$266,4,FALSE)))</f>
        <v/>
      </c>
      <c r="R1945" s="1"/>
      <c r="S1945" s="6" t="str">
        <f t="shared" si="152"/>
        <v/>
      </c>
      <c r="T1945" s="6" t="str">
        <f>IF($L1945="None","",IF(ISERROR(VLOOKUP($L1945,Info!$B$4:$B$266,1,FALSE)),"",VLOOKUP($L1945,Info!$B$4:$L$266,11,FALSE)))</f>
        <v/>
      </c>
      <c r="U1945" s="1"/>
      <c r="V1945" s="1"/>
      <c r="W1945" s="1"/>
      <c r="X1945" s="1" t="str">
        <f>IF($L1945="None","",IF(ISERROR(VLOOKUP($L1945,Info!$B$4:$B$266,1,FALSE)),"",IF(OR(W1945="Metallic Liquid Tight",W1945="Non-Metallic Liquid Tight",W1945="LSZH",W1945="Greenfield"),VLOOKUP($L1945,Info!$B$4:$L$266,7,FALSE),"N/A")))</f>
        <v/>
      </c>
      <c r="Y1945" s="1"/>
      <c r="Z1945" s="96" t="str">
        <f>IF($L1945="None","",IF(ISERROR(VLOOKUP($L1945,Info!$B$4:$B$266,1,FALSE)),"",VLOOKUP($L1945,Info!$B$4:$L$266,9,FALSE)))</f>
        <v/>
      </c>
      <c r="AA1945" s="96" t="str">
        <f>IF($L1945="None","",IF(ISERROR(VLOOKUP($L1945,Info!$B$4:$B$266,1,FALSE)),"",VLOOKUP($L1945,Info!$B$4:$L$266,8,FALSE)))</f>
        <v/>
      </c>
      <c r="AB1945" s="96" t="str">
        <f>IF($L1945="None","",IF(ISERROR(VLOOKUP($L1945,Info!$B$4:$B$266,1,FALSE)),"",VLOOKUP($L1945,Info!$B$4:$L$266,10,FALSE)))</f>
        <v/>
      </c>
      <c r="AC1945" s="1" t="str">
        <f>IF(W1945="SO Cable","Black,White",IF(O1945="","",IF(P1945="","",IF($J$12&lt;&gt;"ABC",IF(P1945&lt;="250",VLOOKUP(O1945,Info!$AZ$4:$BB$22,3,FALSE),VLOOKUP(O1945,Info!$AZ$23:$BB$39,3,FALSE)),IF(P1945&lt;="250",VLOOKUP(O1945,Info!$AO$4:$AQ$22,3,FALSE),VLOOKUP(O1945,Info!$AO$23:$AP$39,3,FALSE))))))</f>
        <v/>
      </c>
      <c r="AD1945" s="1"/>
      <c r="AE1945" s="1" t="str">
        <f>IF($L1945="None","",IF(ISERROR(VLOOKUP($L1945,Info!$B$4:$B$266,1,FALSE)),"",VLOOKUP($L1945,Info!$B$4:$L$266,4,FALSE)))</f>
        <v/>
      </c>
      <c r="AF1945" s="1" t="str">
        <f>IF($L1945="None","",IF(ISERROR(VLOOKUP($L1945,Info!$B$4:$B$266,1,FALSE)),"",VLOOKUP($L1945,Info!$B$4:$L$266,6,FALSE)))</f>
        <v/>
      </c>
      <c r="AG1945" s="1"/>
      <c r="AH1945" s="33" t="str" cm="1">
        <f t="array" ref="AH1945">IF(AND(L1945&lt;&gt;"",O1945&lt;&gt;"",R1945:S1945&lt;&gt;"",W1945:X1945&lt;&gt;"",Z1945:AA1945&lt;&gt;"",AC1945&lt;&gt;""),"Good","Bad")</f>
        <v>Bad</v>
      </c>
      <c r="AL1945" t="str" cm="1">
        <f t="array" ref="AL1945">IF(R1945&gt;0,_xlfn.IFS(COUNTIF($L$20:L1945,"&lt;&gt;")&lt;101,1,COUNTIF($L$20:L1945,"&lt;&gt;")&lt;201,2,COUNTIF($L$20:L1945,"&lt;&gt;")&lt;301,3,COUNTIF($L$20:L1945,"&lt;&gt;")&lt;401,4,COUNTIF($L$20:L1945,"&lt;&gt;")&lt;501,5,COUNTIF($L$20:L1945,"&lt;&gt;")&lt;601,6,COUNTIF($L$20:L1945,"&lt;&gt;")&lt;701,7,COUNTIF($L$20:L1945,"&lt;&gt;")&lt;801,8,COUNTIF($L$20:L1945,"&lt;&gt;")&lt;901,9,COUNTIF($L$20:L1945,"&lt;&gt;")&lt;1001,10,COUNTIF($L$20:L1945,"&lt;&gt;")&lt;1101,11,COUNTIF($L$20:L1945,"&lt;&gt;")&lt;1201,12,COUNTIF($L$20:L1945,"&lt;&gt;")&lt;1301,13,COUNTIF($L$20:L1945,"&lt;&gt;")&lt;1401,14,COUNTIF($L$20:L1945,"&lt;&gt;")&lt;1501,15,COUNTIF($L$20:L1945,"&lt;&gt;")&lt;1601,16,COUNTIF($L$20:L1945,"&lt;&gt;")&lt;1701,17,COUNTIF($L$20:L1945,"&lt;&gt;")&lt;1801,18,COUNTIF($L$20:L1945,"&lt;&gt;")&lt;1901,19,COUNTIF($L$20:L1945,"&lt;&gt;")&lt;2001,20,COUNTIF($L$20:L1945,"&lt;&gt;")&lt;2101,21,COUNTIF($L$20:L1945,"&lt;&gt;")&lt;2201,22,COUNTIF($L$20:L1945,"&lt;&gt;")&lt;2301,23,COUNTIF($L$20:L1945,"&lt;&gt;")&lt;2401,24,COUNTIF($L$20:L1945,"&lt;&gt;")&lt;2501,25,COUNTIF($L$20:L1945,"&lt;&gt;")&lt;2601,26,COUNTIF($L$20:L1945,"&lt;&gt;")&lt;2701,27,COUNTIF($L$20:L1945,"&lt;&gt;")&lt;2801,28,COUNTIF($L$20:L1945,"&lt;&gt;")&lt;2901,29,COUNTIF($L$20:L1945,"&lt;&gt;")&lt;3001,30),"")</f>
        <v/>
      </c>
      <c r="AM1945" t="str">
        <f t="shared" si="150"/>
        <v/>
      </c>
      <c r="AN1945" t="str">
        <f t="shared" si="154"/>
        <v/>
      </c>
      <c r="AP1945" t="str">
        <f t="shared" si="153"/>
        <v/>
      </c>
      <c r="AQ1945" t="str">
        <f>IF(AO1945="","",COUNTIFS(AM1945:$AM$3019,AO1945))</f>
        <v/>
      </c>
    </row>
    <row r="1946" spans="1:43" x14ac:dyDescent="0.25">
      <c r="A1946" s="6" t="str">
        <f>IF(COUNT($A$20:A1945)&lt;&gt;$B$4,IF(A1945="","",A1945+1),"")</f>
        <v/>
      </c>
      <c r="B1946" s="3"/>
      <c r="C1946" s="3"/>
      <c r="D1946" s="122"/>
      <c r="E1946" s="3"/>
      <c r="F1946" s="3"/>
      <c r="G1946" s="3"/>
      <c r="H1946" s="3"/>
      <c r="I1946" s="120"/>
      <c r="J1946" s="3"/>
      <c r="K1946" s="95" t="str" cm="1">
        <f t="array" ref="K1946">IF(OR($J$14 = "A",$J$14 = "B",$J$14 = "C"),IF(I1946="","",IF(LEN(I1946)&gt;2,_xlfn.IFS(ISNUMBER(SEARCH("_",I1946)),I1946,ISNUMBER(SEARCH(", ",I1946)),SUBSTITUTE(I1946,", ","_"),ISNUMBER(SEARCH("/ ",I1946)),SUBSTITUTE(I1946,"/ ","_"),ISNUMBER(SEARCH(",",I1946)),SUBSTITUTE(I1946,",","_"),ISNUMBER(SEARCH("/",I1946)),SUBSTITUTE(I1946,"/","_"),ISNUMBER(SEARCH("",I1946)),I1946),I1946)),IF(OR($J$14 = "J",$J$14 = "K"),"",IF(D1946="","",IF(LEN(D1946)&gt;2,_xlfn.IFS(ISNUMBER(SEARCH("_",D1946)),D1946,ISNUMBER(SEARCH(", ",D1946)),SUBSTITUTE(D1946,", ","_"),ISNUMBER(SEARCH("/ ",D1946)),SUBSTITUTE(D1946,"/ ","_"),ISNUMBER(SEARCH(",",D1946)),SUBSTITUTE(D1946,",","_"),ISNUMBER(SEARCH("/",D1946)),SUBSTITUTE(D1946,"/","_"),ISNUMBER(SEARCH("",D1946)),D1946),D1946))))</f>
        <v/>
      </c>
      <c r="L1946" s="1"/>
      <c r="M1946" s="1" t="str">
        <f t="shared" si="151"/>
        <v/>
      </c>
      <c r="N1946" s="94" t="str">
        <f>IF($L1946="None","",IF(ISERROR(VLOOKUP($L1946,Info!$B$4:$B$266,1,FALSE)),"",VLOOKUP($L1946,Info!$B$4:$L$266,5,FALSE)))</f>
        <v/>
      </c>
      <c r="O1946" s="94" t="str">
        <f>IF(K1946="","",IF(AND($J$12&lt;&gt;"ABC",N1946="3"),"BAC",IF(N1946="3","ABC",IF($J$12&lt;&gt;"ABC",IF($J$10="Standard",VLOOKUP(K1946,Info!$BE$4:$BF$481,2,FALSE),VLOOKUP(K1946,Info!$BI$4:$BJ$482,2,FALSE)),IF($J$10="Standard",VLOOKUP(K1946,Info!$AG$4:$AH$2994,2,FALSE),VLOOKUP(K1946,Info!$AK$4:$AL$2997,2,FALSE))))))</f>
        <v/>
      </c>
      <c r="P1946" s="94" t="str">
        <f>IF($L1946="None","",IF(ISERROR(VLOOKUP($L1946,Info!$B$4:$B$266,1,FALSE)),"",VLOOKUP($L1946,Info!$B$4:$L$266,3,FALSE)))</f>
        <v/>
      </c>
      <c r="Q1946" s="96" t="str">
        <f>IF($L1946="None","",IF(ISERROR(VLOOKUP($L1946,Info!$B$4:$B$266,1,FALSE)),"",VLOOKUP($L1946,Info!$B$4:$L$266,4,FALSE)))</f>
        <v/>
      </c>
      <c r="R1946" s="1"/>
      <c r="S1946" s="6" t="str">
        <f t="shared" si="152"/>
        <v/>
      </c>
      <c r="T1946" s="6" t="str">
        <f>IF($L1946="None","",IF(ISERROR(VLOOKUP($L1946,Info!$B$4:$B$266,1,FALSE)),"",VLOOKUP($L1946,Info!$B$4:$L$266,11,FALSE)))</f>
        <v/>
      </c>
      <c r="U1946" s="1"/>
      <c r="V1946" s="1"/>
      <c r="W1946" s="1"/>
      <c r="X1946" s="1" t="str">
        <f>IF($L1946="None","",IF(ISERROR(VLOOKUP($L1946,Info!$B$4:$B$266,1,FALSE)),"",IF(OR(W1946="Metallic Liquid Tight",W1946="Non-Metallic Liquid Tight",W1946="LSZH",W1946="Greenfield"),VLOOKUP($L1946,Info!$B$4:$L$266,7,FALSE),"N/A")))</f>
        <v/>
      </c>
      <c r="Y1946" s="1"/>
      <c r="Z1946" s="96" t="str">
        <f>IF($L1946="None","",IF(ISERROR(VLOOKUP($L1946,Info!$B$4:$B$266,1,FALSE)),"",VLOOKUP($L1946,Info!$B$4:$L$266,9,FALSE)))</f>
        <v/>
      </c>
      <c r="AA1946" s="96" t="str">
        <f>IF($L1946="None","",IF(ISERROR(VLOOKUP($L1946,Info!$B$4:$B$266,1,FALSE)),"",VLOOKUP($L1946,Info!$B$4:$L$266,8,FALSE)))</f>
        <v/>
      </c>
      <c r="AB1946" s="96" t="str">
        <f>IF($L1946="None","",IF(ISERROR(VLOOKUP($L1946,Info!$B$4:$B$266,1,FALSE)),"",VLOOKUP($L1946,Info!$B$4:$L$266,10,FALSE)))</f>
        <v/>
      </c>
      <c r="AC1946" s="1" t="str">
        <f>IF(W1946="SO Cable","Black,White",IF(O1946="","",IF(P1946="","",IF($J$12&lt;&gt;"ABC",IF(P1946&lt;="250",VLOOKUP(O1946,Info!$AZ$4:$BB$22,3,FALSE),VLOOKUP(O1946,Info!$AZ$23:$BB$39,3,FALSE)),IF(P1946&lt;="250",VLOOKUP(O1946,Info!$AO$4:$AQ$22,3,FALSE),VLOOKUP(O1946,Info!$AO$23:$AP$39,3,FALSE))))))</f>
        <v/>
      </c>
      <c r="AD1946" s="1"/>
      <c r="AE1946" s="1" t="str">
        <f>IF($L1946="None","",IF(ISERROR(VLOOKUP($L1946,Info!$B$4:$B$266,1,FALSE)),"",VLOOKUP($L1946,Info!$B$4:$L$266,4,FALSE)))</f>
        <v/>
      </c>
      <c r="AF1946" s="1" t="str">
        <f>IF($L1946="None","",IF(ISERROR(VLOOKUP($L1946,Info!$B$4:$B$266,1,FALSE)),"",VLOOKUP($L1946,Info!$B$4:$L$266,6,FALSE)))</f>
        <v/>
      </c>
      <c r="AG1946" s="1"/>
      <c r="AH1946" s="33" t="str" cm="1">
        <f t="array" ref="AH1946">IF(AND(L1946&lt;&gt;"",O1946&lt;&gt;"",R1946:S1946&lt;&gt;"",W1946:X1946&lt;&gt;"",Z1946:AA1946&lt;&gt;"",AC1946&lt;&gt;""),"Good","Bad")</f>
        <v>Bad</v>
      </c>
      <c r="AL1946" t="str" cm="1">
        <f t="array" ref="AL1946">IF(R1946&gt;0,_xlfn.IFS(COUNTIF($L$20:L1946,"&lt;&gt;")&lt;101,1,COUNTIF($L$20:L1946,"&lt;&gt;")&lt;201,2,COUNTIF($L$20:L1946,"&lt;&gt;")&lt;301,3,COUNTIF($L$20:L1946,"&lt;&gt;")&lt;401,4,COUNTIF($L$20:L1946,"&lt;&gt;")&lt;501,5,COUNTIF($L$20:L1946,"&lt;&gt;")&lt;601,6,COUNTIF($L$20:L1946,"&lt;&gt;")&lt;701,7,COUNTIF($L$20:L1946,"&lt;&gt;")&lt;801,8,COUNTIF($L$20:L1946,"&lt;&gt;")&lt;901,9,COUNTIF($L$20:L1946,"&lt;&gt;")&lt;1001,10,COUNTIF($L$20:L1946,"&lt;&gt;")&lt;1101,11,COUNTIF($L$20:L1946,"&lt;&gt;")&lt;1201,12,COUNTIF($L$20:L1946,"&lt;&gt;")&lt;1301,13,COUNTIF($L$20:L1946,"&lt;&gt;")&lt;1401,14,COUNTIF($L$20:L1946,"&lt;&gt;")&lt;1501,15,COUNTIF($L$20:L1946,"&lt;&gt;")&lt;1601,16,COUNTIF($L$20:L1946,"&lt;&gt;")&lt;1701,17,COUNTIF($L$20:L1946,"&lt;&gt;")&lt;1801,18,COUNTIF($L$20:L1946,"&lt;&gt;")&lt;1901,19,COUNTIF($L$20:L1946,"&lt;&gt;")&lt;2001,20,COUNTIF($L$20:L1946,"&lt;&gt;")&lt;2101,21,COUNTIF($L$20:L1946,"&lt;&gt;")&lt;2201,22,COUNTIF($L$20:L1946,"&lt;&gt;")&lt;2301,23,COUNTIF($L$20:L1946,"&lt;&gt;")&lt;2401,24,COUNTIF($L$20:L1946,"&lt;&gt;")&lt;2501,25,COUNTIF($L$20:L1946,"&lt;&gt;")&lt;2601,26,COUNTIF($L$20:L1946,"&lt;&gt;")&lt;2701,27,COUNTIF($L$20:L1946,"&lt;&gt;")&lt;2801,28,COUNTIF($L$20:L1946,"&lt;&gt;")&lt;2901,29,COUNTIF($L$20:L1946,"&lt;&gt;")&lt;3001,30),"")</f>
        <v/>
      </c>
      <c r="AM1946" t="str">
        <f t="shared" si="150"/>
        <v/>
      </c>
      <c r="AN1946" t="str">
        <f t="shared" si="154"/>
        <v/>
      </c>
      <c r="AP1946" t="str">
        <f t="shared" si="153"/>
        <v/>
      </c>
      <c r="AQ1946" t="str">
        <f>IF(AO1946="","",COUNTIFS(AM1946:$AM$3019,AO1946))</f>
        <v/>
      </c>
    </row>
    <row r="1947" spans="1:43" x14ac:dyDescent="0.25">
      <c r="A1947" s="6" t="str">
        <f>IF(COUNT($A$20:A1946)&lt;&gt;$B$4,IF(A1946="","",A1946+1),"")</f>
        <v/>
      </c>
      <c r="B1947" s="3"/>
      <c r="C1947" s="3"/>
      <c r="D1947" s="122"/>
      <c r="E1947" s="3"/>
      <c r="F1947" s="3"/>
      <c r="G1947" s="3"/>
      <c r="H1947" s="3"/>
      <c r="I1947" s="120"/>
      <c r="J1947" s="3"/>
      <c r="K1947" s="95" t="str" cm="1">
        <f t="array" ref="K1947">IF(OR($J$14 = "A",$J$14 = "B",$J$14 = "C"),IF(I1947="","",IF(LEN(I1947)&gt;2,_xlfn.IFS(ISNUMBER(SEARCH("_",I1947)),I1947,ISNUMBER(SEARCH(", ",I1947)),SUBSTITUTE(I1947,", ","_"),ISNUMBER(SEARCH("/ ",I1947)),SUBSTITUTE(I1947,"/ ","_"),ISNUMBER(SEARCH(",",I1947)),SUBSTITUTE(I1947,",","_"),ISNUMBER(SEARCH("/",I1947)),SUBSTITUTE(I1947,"/","_"),ISNUMBER(SEARCH("",I1947)),I1947),I1947)),IF(OR($J$14 = "J",$J$14 = "K"),"",IF(D1947="","",IF(LEN(D1947)&gt;2,_xlfn.IFS(ISNUMBER(SEARCH("_",D1947)),D1947,ISNUMBER(SEARCH(", ",D1947)),SUBSTITUTE(D1947,", ","_"),ISNUMBER(SEARCH("/ ",D1947)),SUBSTITUTE(D1947,"/ ","_"),ISNUMBER(SEARCH(",",D1947)),SUBSTITUTE(D1947,",","_"),ISNUMBER(SEARCH("/",D1947)),SUBSTITUTE(D1947,"/","_"),ISNUMBER(SEARCH("",D1947)),D1947),D1947))))</f>
        <v/>
      </c>
      <c r="L1947" s="1"/>
      <c r="M1947" s="1" t="str">
        <f t="shared" si="151"/>
        <v/>
      </c>
      <c r="N1947" s="94" t="str">
        <f>IF($L1947="None","",IF(ISERROR(VLOOKUP($L1947,Info!$B$4:$B$266,1,FALSE)),"",VLOOKUP($L1947,Info!$B$4:$L$266,5,FALSE)))</f>
        <v/>
      </c>
      <c r="O1947" s="94" t="str">
        <f>IF(K1947="","",IF(AND($J$12&lt;&gt;"ABC",N1947="3"),"BAC",IF(N1947="3","ABC",IF($J$12&lt;&gt;"ABC",IF($J$10="Standard",VLOOKUP(K1947,Info!$BE$4:$BF$481,2,FALSE),VLOOKUP(K1947,Info!$BI$4:$BJ$482,2,FALSE)),IF($J$10="Standard",VLOOKUP(K1947,Info!$AG$4:$AH$2994,2,FALSE),VLOOKUP(K1947,Info!$AK$4:$AL$2997,2,FALSE))))))</f>
        <v/>
      </c>
      <c r="P1947" s="94" t="str">
        <f>IF($L1947="None","",IF(ISERROR(VLOOKUP($L1947,Info!$B$4:$B$266,1,FALSE)),"",VLOOKUP($L1947,Info!$B$4:$L$266,3,FALSE)))</f>
        <v/>
      </c>
      <c r="Q1947" s="96" t="str">
        <f>IF($L1947="None","",IF(ISERROR(VLOOKUP($L1947,Info!$B$4:$B$266,1,FALSE)),"",VLOOKUP($L1947,Info!$B$4:$L$266,4,FALSE)))</f>
        <v/>
      </c>
      <c r="R1947" s="1"/>
      <c r="S1947" s="6" t="str">
        <f t="shared" si="152"/>
        <v/>
      </c>
      <c r="T1947" s="6" t="str">
        <f>IF($L1947="None","",IF(ISERROR(VLOOKUP($L1947,Info!$B$4:$B$266,1,FALSE)),"",VLOOKUP($L1947,Info!$B$4:$L$266,11,FALSE)))</f>
        <v/>
      </c>
      <c r="U1947" s="1"/>
      <c r="V1947" s="1"/>
      <c r="W1947" s="1"/>
      <c r="X1947" s="1" t="str">
        <f>IF($L1947="None","",IF(ISERROR(VLOOKUP($L1947,Info!$B$4:$B$266,1,FALSE)),"",IF(OR(W1947="Metallic Liquid Tight",W1947="Non-Metallic Liquid Tight",W1947="LSZH",W1947="Greenfield"),VLOOKUP($L1947,Info!$B$4:$L$266,7,FALSE),"N/A")))</f>
        <v/>
      </c>
      <c r="Y1947" s="1"/>
      <c r="Z1947" s="96" t="str">
        <f>IF($L1947="None","",IF(ISERROR(VLOOKUP($L1947,Info!$B$4:$B$266,1,FALSE)),"",VLOOKUP($L1947,Info!$B$4:$L$266,9,FALSE)))</f>
        <v/>
      </c>
      <c r="AA1947" s="96" t="str">
        <f>IF($L1947="None","",IF(ISERROR(VLOOKUP($L1947,Info!$B$4:$B$266,1,FALSE)),"",VLOOKUP($L1947,Info!$B$4:$L$266,8,FALSE)))</f>
        <v/>
      </c>
      <c r="AB1947" s="96" t="str">
        <f>IF($L1947="None","",IF(ISERROR(VLOOKUP($L1947,Info!$B$4:$B$266,1,FALSE)),"",VLOOKUP($L1947,Info!$B$4:$L$266,10,FALSE)))</f>
        <v/>
      </c>
      <c r="AC1947" s="1" t="str">
        <f>IF(W1947="SO Cable","Black,White",IF(O1947="","",IF(P1947="","",IF($J$12&lt;&gt;"ABC",IF(P1947&lt;="250",VLOOKUP(O1947,Info!$AZ$4:$BB$22,3,FALSE),VLOOKUP(O1947,Info!$AZ$23:$BB$39,3,FALSE)),IF(P1947&lt;="250",VLOOKUP(O1947,Info!$AO$4:$AQ$22,3,FALSE),VLOOKUP(O1947,Info!$AO$23:$AP$39,3,FALSE))))))</f>
        <v/>
      </c>
      <c r="AD1947" s="1"/>
      <c r="AE1947" s="1" t="str">
        <f>IF($L1947="None","",IF(ISERROR(VLOOKUP($L1947,Info!$B$4:$B$266,1,FALSE)),"",VLOOKUP($L1947,Info!$B$4:$L$266,4,FALSE)))</f>
        <v/>
      </c>
      <c r="AF1947" s="1" t="str">
        <f>IF($L1947="None","",IF(ISERROR(VLOOKUP($L1947,Info!$B$4:$B$266,1,FALSE)),"",VLOOKUP($L1947,Info!$B$4:$L$266,6,FALSE)))</f>
        <v/>
      </c>
      <c r="AG1947" s="1"/>
      <c r="AH1947" s="33" t="str" cm="1">
        <f t="array" ref="AH1947">IF(AND(L1947&lt;&gt;"",O1947&lt;&gt;"",R1947:S1947&lt;&gt;"",W1947:X1947&lt;&gt;"",Z1947:AA1947&lt;&gt;"",AC1947&lt;&gt;""),"Good","Bad")</f>
        <v>Bad</v>
      </c>
      <c r="AL1947" t="str" cm="1">
        <f t="array" ref="AL1947">IF(R1947&gt;0,_xlfn.IFS(COUNTIF($L$20:L1947,"&lt;&gt;")&lt;101,1,COUNTIF($L$20:L1947,"&lt;&gt;")&lt;201,2,COUNTIF($L$20:L1947,"&lt;&gt;")&lt;301,3,COUNTIF($L$20:L1947,"&lt;&gt;")&lt;401,4,COUNTIF($L$20:L1947,"&lt;&gt;")&lt;501,5,COUNTIF($L$20:L1947,"&lt;&gt;")&lt;601,6,COUNTIF($L$20:L1947,"&lt;&gt;")&lt;701,7,COUNTIF($L$20:L1947,"&lt;&gt;")&lt;801,8,COUNTIF($L$20:L1947,"&lt;&gt;")&lt;901,9,COUNTIF($L$20:L1947,"&lt;&gt;")&lt;1001,10,COUNTIF($L$20:L1947,"&lt;&gt;")&lt;1101,11,COUNTIF($L$20:L1947,"&lt;&gt;")&lt;1201,12,COUNTIF($L$20:L1947,"&lt;&gt;")&lt;1301,13,COUNTIF($L$20:L1947,"&lt;&gt;")&lt;1401,14,COUNTIF($L$20:L1947,"&lt;&gt;")&lt;1501,15,COUNTIF($L$20:L1947,"&lt;&gt;")&lt;1601,16,COUNTIF($L$20:L1947,"&lt;&gt;")&lt;1701,17,COUNTIF($L$20:L1947,"&lt;&gt;")&lt;1801,18,COUNTIF($L$20:L1947,"&lt;&gt;")&lt;1901,19,COUNTIF($L$20:L1947,"&lt;&gt;")&lt;2001,20,COUNTIF($L$20:L1947,"&lt;&gt;")&lt;2101,21,COUNTIF($L$20:L1947,"&lt;&gt;")&lt;2201,22,COUNTIF($L$20:L1947,"&lt;&gt;")&lt;2301,23,COUNTIF($L$20:L1947,"&lt;&gt;")&lt;2401,24,COUNTIF($L$20:L1947,"&lt;&gt;")&lt;2501,25,COUNTIF($L$20:L1947,"&lt;&gt;")&lt;2601,26,COUNTIF($L$20:L1947,"&lt;&gt;")&lt;2701,27,COUNTIF($L$20:L1947,"&lt;&gt;")&lt;2801,28,COUNTIF($L$20:L1947,"&lt;&gt;")&lt;2901,29,COUNTIF($L$20:L1947,"&lt;&gt;")&lt;3001,30),"")</f>
        <v/>
      </c>
      <c r="AM1947" t="str">
        <f t="shared" si="150"/>
        <v/>
      </c>
      <c r="AN1947" t="str">
        <f t="shared" si="154"/>
        <v/>
      </c>
      <c r="AP1947" t="str">
        <f t="shared" si="153"/>
        <v/>
      </c>
      <c r="AQ1947" t="str">
        <f>IF(AO1947="","",COUNTIFS(AM1947:$AM$3019,AO1947))</f>
        <v/>
      </c>
    </row>
    <row r="1948" spans="1:43" x14ac:dyDescent="0.25">
      <c r="A1948" s="6" t="str">
        <f>IF(COUNT($A$20:A1947)&lt;&gt;$B$4,IF(A1947="","",A1947+1),"")</f>
        <v/>
      </c>
      <c r="B1948" s="3"/>
      <c r="C1948" s="3"/>
      <c r="D1948" s="122"/>
      <c r="E1948" s="3"/>
      <c r="F1948" s="3"/>
      <c r="G1948" s="3"/>
      <c r="H1948" s="3"/>
      <c r="I1948" s="120"/>
      <c r="J1948" s="3"/>
      <c r="K1948" s="95" t="str" cm="1">
        <f t="array" ref="K1948">IF(OR($J$14 = "A",$J$14 = "B",$J$14 = "C"),IF(I1948="","",IF(LEN(I1948)&gt;2,_xlfn.IFS(ISNUMBER(SEARCH("_",I1948)),I1948,ISNUMBER(SEARCH(", ",I1948)),SUBSTITUTE(I1948,", ","_"),ISNUMBER(SEARCH("/ ",I1948)),SUBSTITUTE(I1948,"/ ","_"),ISNUMBER(SEARCH(",",I1948)),SUBSTITUTE(I1948,",","_"),ISNUMBER(SEARCH("/",I1948)),SUBSTITUTE(I1948,"/","_"),ISNUMBER(SEARCH("",I1948)),I1948),I1948)),IF(OR($J$14 = "J",$J$14 = "K"),"",IF(D1948="","",IF(LEN(D1948)&gt;2,_xlfn.IFS(ISNUMBER(SEARCH("_",D1948)),D1948,ISNUMBER(SEARCH(", ",D1948)),SUBSTITUTE(D1948,", ","_"),ISNUMBER(SEARCH("/ ",D1948)),SUBSTITUTE(D1948,"/ ","_"),ISNUMBER(SEARCH(",",D1948)),SUBSTITUTE(D1948,",","_"),ISNUMBER(SEARCH("/",D1948)),SUBSTITUTE(D1948,"/","_"),ISNUMBER(SEARCH("",D1948)),D1948),D1948))))</f>
        <v/>
      </c>
      <c r="L1948" s="1"/>
      <c r="M1948" s="1" t="str">
        <f t="shared" si="151"/>
        <v/>
      </c>
      <c r="N1948" s="94" t="str">
        <f>IF($L1948="None","",IF(ISERROR(VLOOKUP($L1948,Info!$B$4:$B$266,1,FALSE)),"",VLOOKUP($L1948,Info!$B$4:$L$266,5,FALSE)))</f>
        <v/>
      </c>
      <c r="O1948" s="94" t="str">
        <f>IF(K1948="","",IF(AND($J$12&lt;&gt;"ABC",N1948="3"),"BAC",IF(N1948="3","ABC",IF($J$12&lt;&gt;"ABC",IF($J$10="Standard",VLOOKUP(K1948,Info!$BE$4:$BF$481,2,FALSE),VLOOKUP(K1948,Info!$BI$4:$BJ$482,2,FALSE)),IF($J$10="Standard",VLOOKUP(K1948,Info!$AG$4:$AH$2994,2,FALSE),VLOOKUP(K1948,Info!$AK$4:$AL$2997,2,FALSE))))))</f>
        <v/>
      </c>
      <c r="P1948" s="94" t="str">
        <f>IF($L1948="None","",IF(ISERROR(VLOOKUP($L1948,Info!$B$4:$B$266,1,FALSE)),"",VLOOKUP($L1948,Info!$B$4:$L$266,3,FALSE)))</f>
        <v/>
      </c>
      <c r="Q1948" s="96" t="str">
        <f>IF($L1948="None","",IF(ISERROR(VLOOKUP($L1948,Info!$B$4:$B$266,1,FALSE)),"",VLOOKUP($L1948,Info!$B$4:$L$266,4,FALSE)))</f>
        <v/>
      </c>
      <c r="R1948" s="1"/>
      <c r="S1948" s="6" t="str">
        <f t="shared" si="152"/>
        <v/>
      </c>
      <c r="T1948" s="6" t="str">
        <f>IF($L1948="None","",IF(ISERROR(VLOOKUP($L1948,Info!$B$4:$B$266,1,FALSE)),"",VLOOKUP($L1948,Info!$B$4:$L$266,11,FALSE)))</f>
        <v/>
      </c>
      <c r="U1948" s="1"/>
      <c r="V1948" s="1"/>
      <c r="W1948" s="1"/>
      <c r="X1948" s="1" t="str">
        <f>IF($L1948="None","",IF(ISERROR(VLOOKUP($L1948,Info!$B$4:$B$266,1,FALSE)),"",IF(OR(W1948="Metallic Liquid Tight",W1948="Non-Metallic Liquid Tight",W1948="LSZH",W1948="Greenfield"),VLOOKUP($L1948,Info!$B$4:$L$266,7,FALSE),"N/A")))</f>
        <v/>
      </c>
      <c r="Y1948" s="1"/>
      <c r="Z1948" s="96" t="str">
        <f>IF($L1948="None","",IF(ISERROR(VLOOKUP($L1948,Info!$B$4:$B$266,1,FALSE)),"",VLOOKUP($L1948,Info!$B$4:$L$266,9,FALSE)))</f>
        <v/>
      </c>
      <c r="AA1948" s="96" t="str">
        <f>IF($L1948="None","",IF(ISERROR(VLOOKUP($L1948,Info!$B$4:$B$266,1,FALSE)),"",VLOOKUP($L1948,Info!$B$4:$L$266,8,FALSE)))</f>
        <v/>
      </c>
      <c r="AB1948" s="96" t="str">
        <f>IF($L1948="None","",IF(ISERROR(VLOOKUP($L1948,Info!$B$4:$B$266,1,FALSE)),"",VLOOKUP($L1948,Info!$B$4:$L$266,10,FALSE)))</f>
        <v/>
      </c>
      <c r="AC1948" s="1" t="str">
        <f>IF(W1948="SO Cable","Black,White",IF(O1948="","",IF(P1948="","",IF($J$12&lt;&gt;"ABC",IF(P1948&lt;="250",VLOOKUP(O1948,Info!$AZ$4:$BB$22,3,FALSE),VLOOKUP(O1948,Info!$AZ$23:$BB$39,3,FALSE)),IF(P1948&lt;="250",VLOOKUP(O1948,Info!$AO$4:$AQ$22,3,FALSE),VLOOKUP(O1948,Info!$AO$23:$AP$39,3,FALSE))))))</f>
        <v/>
      </c>
      <c r="AD1948" s="1"/>
      <c r="AE1948" s="1" t="str">
        <f>IF($L1948="None","",IF(ISERROR(VLOOKUP($L1948,Info!$B$4:$B$266,1,FALSE)),"",VLOOKUP($L1948,Info!$B$4:$L$266,4,FALSE)))</f>
        <v/>
      </c>
      <c r="AF1948" s="1" t="str">
        <f>IF($L1948="None","",IF(ISERROR(VLOOKUP($L1948,Info!$B$4:$B$266,1,FALSE)),"",VLOOKUP($L1948,Info!$B$4:$L$266,6,FALSE)))</f>
        <v/>
      </c>
      <c r="AG1948" s="1"/>
      <c r="AH1948" s="33" t="str" cm="1">
        <f t="array" ref="AH1948">IF(AND(L1948&lt;&gt;"",O1948&lt;&gt;"",R1948:S1948&lt;&gt;"",W1948:X1948&lt;&gt;"",Z1948:AA1948&lt;&gt;"",AC1948&lt;&gt;""),"Good","Bad")</f>
        <v>Bad</v>
      </c>
      <c r="AL1948" t="str" cm="1">
        <f t="array" ref="AL1948">IF(R1948&gt;0,_xlfn.IFS(COUNTIF($L$20:L1948,"&lt;&gt;")&lt;101,1,COUNTIF($L$20:L1948,"&lt;&gt;")&lt;201,2,COUNTIF($L$20:L1948,"&lt;&gt;")&lt;301,3,COUNTIF($L$20:L1948,"&lt;&gt;")&lt;401,4,COUNTIF($L$20:L1948,"&lt;&gt;")&lt;501,5,COUNTIF($L$20:L1948,"&lt;&gt;")&lt;601,6,COUNTIF($L$20:L1948,"&lt;&gt;")&lt;701,7,COUNTIF($L$20:L1948,"&lt;&gt;")&lt;801,8,COUNTIF($L$20:L1948,"&lt;&gt;")&lt;901,9,COUNTIF($L$20:L1948,"&lt;&gt;")&lt;1001,10,COUNTIF($L$20:L1948,"&lt;&gt;")&lt;1101,11,COUNTIF($L$20:L1948,"&lt;&gt;")&lt;1201,12,COUNTIF($L$20:L1948,"&lt;&gt;")&lt;1301,13,COUNTIF($L$20:L1948,"&lt;&gt;")&lt;1401,14,COUNTIF($L$20:L1948,"&lt;&gt;")&lt;1501,15,COUNTIF($L$20:L1948,"&lt;&gt;")&lt;1601,16,COUNTIF($L$20:L1948,"&lt;&gt;")&lt;1701,17,COUNTIF($L$20:L1948,"&lt;&gt;")&lt;1801,18,COUNTIF($L$20:L1948,"&lt;&gt;")&lt;1901,19,COUNTIF($L$20:L1948,"&lt;&gt;")&lt;2001,20,COUNTIF($L$20:L1948,"&lt;&gt;")&lt;2101,21,COUNTIF($L$20:L1948,"&lt;&gt;")&lt;2201,22,COUNTIF($L$20:L1948,"&lt;&gt;")&lt;2301,23,COUNTIF($L$20:L1948,"&lt;&gt;")&lt;2401,24,COUNTIF($L$20:L1948,"&lt;&gt;")&lt;2501,25,COUNTIF($L$20:L1948,"&lt;&gt;")&lt;2601,26,COUNTIF($L$20:L1948,"&lt;&gt;")&lt;2701,27,COUNTIF($L$20:L1948,"&lt;&gt;")&lt;2801,28,COUNTIF($L$20:L1948,"&lt;&gt;")&lt;2901,29,COUNTIF($L$20:L1948,"&lt;&gt;")&lt;3001,30),"")</f>
        <v/>
      </c>
      <c r="AM1948" t="str">
        <f t="shared" si="150"/>
        <v/>
      </c>
      <c r="AN1948" t="str">
        <f t="shared" si="154"/>
        <v/>
      </c>
      <c r="AP1948" t="str">
        <f t="shared" si="153"/>
        <v/>
      </c>
      <c r="AQ1948" t="str">
        <f>IF(AO1948="","",COUNTIFS(AM1948:$AM$3019,AO1948))</f>
        <v/>
      </c>
    </row>
    <row r="1949" spans="1:43" x14ac:dyDescent="0.25">
      <c r="A1949" s="6" t="str">
        <f>IF(COUNT($A$20:A1948)&lt;&gt;$B$4,IF(A1948="","",A1948+1),"")</f>
        <v/>
      </c>
      <c r="B1949" s="3"/>
      <c r="C1949" s="3"/>
      <c r="D1949" s="122"/>
      <c r="E1949" s="3"/>
      <c r="F1949" s="3"/>
      <c r="G1949" s="3"/>
      <c r="H1949" s="3"/>
      <c r="I1949" s="120"/>
      <c r="J1949" s="3"/>
      <c r="K1949" s="95" t="str" cm="1">
        <f t="array" ref="K1949">IF(OR($J$14 = "A",$J$14 = "B",$J$14 = "C"),IF(I1949="","",IF(LEN(I1949)&gt;2,_xlfn.IFS(ISNUMBER(SEARCH("_",I1949)),I1949,ISNUMBER(SEARCH(", ",I1949)),SUBSTITUTE(I1949,", ","_"),ISNUMBER(SEARCH("/ ",I1949)),SUBSTITUTE(I1949,"/ ","_"),ISNUMBER(SEARCH(",",I1949)),SUBSTITUTE(I1949,",","_"),ISNUMBER(SEARCH("/",I1949)),SUBSTITUTE(I1949,"/","_"),ISNUMBER(SEARCH("",I1949)),I1949),I1949)),IF(OR($J$14 = "J",$J$14 = "K"),"",IF(D1949="","",IF(LEN(D1949)&gt;2,_xlfn.IFS(ISNUMBER(SEARCH("_",D1949)),D1949,ISNUMBER(SEARCH(", ",D1949)),SUBSTITUTE(D1949,", ","_"),ISNUMBER(SEARCH("/ ",D1949)),SUBSTITUTE(D1949,"/ ","_"),ISNUMBER(SEARCH(",",D1949)),SUBSTITUTE(D1949,",","_"),ISNUMBER(SEARCH("/",D1949)),SUBSTITUTE(D1949,"/","_"),ISNUMBER(SEARCH("",D1949)),D1949),D1949))))</f>
        <v/>
      </c>
      <c r="L1949" s="1"/>
      <c r="M1949" s="1" t="str">
        <f t="shared" si="151"/>
        <v/>
      </c>
      <c r="N1949" s="94" t="str">
        <f>IF($L1949="None","",IF(ISERROR(VLOOKUP($L1949,Info!$B$4:$B$266,1,FALSE)),"",VLOOKUP($L1949,Info!$B$4:$L$266,5,FALSE)))</f>
        <v/>
      </c>
      <c r="O1949" s="94" t="str">
        <f>IF(K1949="","",IF(AND($J$12&lt;&gt;"ABC",N1949="3"),"BAC",IF(N1949="3","ABC",IF($J$12&lt;&gt;"ABC",IF($J$10="Standard",VLOOKUP(K1949,Info!$BE$4:$BF$481,2,FALSE),VLOOKUP(K1949,Info!$BI$4:$BJ$482,2,FALSE)),IF($J$10="Standard",VLOOKUP(K1949,Info!$AG$4:$AH$2994,2,FALSE),VLOOKUP(K1949,Info!$AK$4:$AL$2997,2,FALSE))))))</f>
        <v/>
      </c>
      <c r="P1949" s="94" t="str">
        <f>IF($L1949="None","",IF(ISERROR(VLOOKUP($L1949,Info!$B$4:$B$266,1,FALSE)),"",VLOOKUP($L1949,Info!$B$4:$L$266,3,FALSE)))</f>
        <v/>
      </c>
      <c r="Q1949" s="96" t="str">
        <f>IF($L1949="None","",IF(ISERROR(VLOOKUP($L1949,Info!$B$4:$B$266,1,FALSE)),"",VLOOKUP($L1949,Info!$B$4:$L$266,4,FALSE)))</f>
        <v/>
      </c>
      <c r="R1949" s="1"/>
      <c r="S1949" s="6" t="str">
        <f t="shared" si="152"/>
        <v/>
      </c>
      <c r="T1949" s="6" t="str">
        <f>IF($L1949="None","",IF(ISERROR(VLOOKUP($L1949,Info!$B$4:$B$266,1,FALSE)),"",VLOOKUP($L1949,Info!$B$4:$L$266,11,FALSE)))</f>
        <v/>
      </c>
      <c r="U1949" s="1"/>
      <c r="V1949" s="1"/>
      <c r="W1949" s="1"/>
      <c r="X1949" s="1" t="str">
        <f>IF($L1949="None","",IF(ISERROR(VLOOKUP($L1949,Info!$B$4:$B$266,1,FALSE)),"",IF(OR(W1949="Metallic Liquid Tight",W1949="Non-Metallic Liquid Tight",W1949="LSZH",W1949="Greenfield"),VLOOKUP($L1949,Info!$B$4:$L$266,7,FALSE),"N/A")))</f>
        <v/>
      </c>
      <c r="Y1949" s="1"/>
      <c r="Z1949" s="96" t="str">
        <f>IF($L1949="None","",IF(ISERROR(VLOOKUP($L1949,Info!$B$4:$B$266,1,FALSE)),"",VLOOKUP($L1949,Info!$B$4:$L$266,9,FALSE)))</f>
        <v/>
      </c>
      <c r="AA1949" s="96" t="str">
        <f>IF($L1949="None","",IF(ISERROR(VLOOKUP($L1949,Info!$B$4:$B$266,1,FALSE)),"",VLOOKUP($L1949,Info!$B$4:$L$266,8,FALSE)))</f>
        <v/>
      </c>
      <c r="AB1949" s="96" t="str">
        <f>IF($L1949="None","",IF(ISERROR(VLOOKUP($L1949,Info!$B$4:$B$266,1,FALSE)),"",VLOOKUP($L1949,Info!$B$4:$L$266,10,FALSE)))</f>
        <v/>
      </c>
      <c r="AC1949" s="1" t="str">
        <f>IF(W1949="SO Cable","Black,White",IF(O1949="","",IF(P1949="","",IF($J$12&lt;&gt;"ABC",IF(P1949&lt;="250",VLOOKUP(O1949,Info!$AZ$4:$BB$22,3,FALSE),VLOOKUP(O1949,Info!$AZ$23:$BB$39,3,FALSE)),IF(P1949&lt;="250",VLOOKUP(O1949,Info!$AO$4:$AQ$22,3,FALSE),VLOOKUP(O1949,Info!$AO$23:$AP$39,3,FALSE))))))</f>
        <v/>
      </c>
      <c r="AD1949" s="1"/>
      <c r="AE1949" s="1" t="str">
        <f>IF($L1949="None","",IF(ISERROR(VLOOKUP($L1949,Info!$B$4:$B$266,1,FALSE)),"",VLOOKUP($L1949,Info!$B$4:$L$266,4,FALSE)))</f>
        <v/>
      </c>
      <c r="AF1949" s="1" t="str">
        <f>IF($L1949="None","",IF(ISERROR(VLOOKUP($L1949,Info!$B$4:$B$266,1,FALSE)),"",VLOOKUP($L1949,Info!$B$4:$L$266,6,FALSE)))</f>
        <v/>
      </c>
      <c r="AG1949" s="1"/>
      <c r="AH1949" s="33" t="str" cm="1">
        <f t="array" ref="AH1949">IF(AND(L1949&lt;&gt;"",O1949&lt;&gt;"",R1949:S1949&lt;&gt;"",W1949:X1949&lt;&gt;"",Z1949:AA1949&lt;&gt;"",AC1949&lt;&gt;""),"Good","Bad")</f>
        <v>Bad</v>
      </c>
      <c r="AL1949" t="str" cm="1">
        <f t="array" ref="AL1949">IF(R1949&gt;0,_xlfn.IFS(COUNTIF($L$20:L1949,"&lt;&gt;")&lt;101,1,COUNTIF($L$20:L1949,"&lt;&gt;")&lt;201,2,COUNTIF($L$20:L1949,"&lt;&gt;")&lt;301,3,COUNTIF($L$20:L1949,"&lt;&gt;")&lt;401,4,COUNTIF($L$20:L1949,"&lt;&gt;")&lt;501,5,COUNTIF($L$20:L1949,"&lt;&gt;")&lt;601,6,COUNTIF($L$20:L1949,"&lt;&gt;")&lt;701,7,COUNTIF($L$20:L1949,"&lt;&gt;")&lt;801,8,COUNTIF($L$20:L1949,"&lt;&gt;")&lt;901,9,COUNTIF($L$20:L1949,"&lt;&gt;")&lt;1001,10,COUNTIF($L$20:L1949,"&lt;&gt;")&lt;1101,11,COUNTIF($L$20:L1949,"&lt;&gt;")&lt;1201,12,COUNTIF($L$20:L1949,"&lt;&gt;")&lt;1301,13,COUNTIF($L$20:L1949,"&lt;&gt;")&lt;1401,14,COUNTIF($L$20:L1949,"&lt;&gt;")&lt;1501,15,COUNTIF($L$20:L1949,"&lt;&gt;")&lt;1601,16,COUNTIF($L$20:L1949,"&lt;&gt;")&lt;1701,17,COUNTIF($L$20:L1949,"&lt;&gt;")&lt;1801,18,COUNTIF($L$20:L1949,"&lt;&gt;")&lt;1901,19,COUNTIF($L$20:L1949,"&lt;&gt;")&lt;2001,20,COUNTIF($L$20:L1949,"&lt;&gt;")&lt;2101,21,COUNTIF($L$20:L1949,"&lt;&gt;")&lt;2201,22,COUNTIF($L$20:L1949,"&lt;&gt;")&lt;2301,23,COUNTIF($L$20:L1949,"&lt;&gt;")&lt;2401,24,COUNTIF($L$20:L1949,"&lt;&gt;")&lt;2501,25,COUNTIF($L$20:L1949,"&lt;&gt;")&lt;2601,26,COUNTIF($L$20:L1949,"&lt;&gt;")&lt;2701,27,COUNTIF($L$20:L1949,"&lt;&gt;")&lt;2801,28,COUNTIF($L$20:L1949,"&lt;&gt;")&lt;2901,29,COUNTIF($L$20:L1949,"&lt;&gt;")&lt;3001,30),"")</f>
        <v/>
      </c>
      <c r="AM1949" t="str">
        <f t="shared" si="150"/>
        <v/>
      </c>
      <c r="AN1949" t="str">
        <f t="shared" si="154"/>
        <v/>
      </c>
      <c r="AP1949" t="str">
        <f t="shared" si="153"/>
        <v/>
      </c>
      <c r="AQ1949" t="str">
        <f>IF(AO1949="","",COUNTIFS(AM1949:$AM$3019,AO1949))</f>
        <v/>
      </c>
    </row>
    <row r="1950" spans="1:43" x14ac:dyDescent="0.25">
      <c r="A1950" s="6" t="str">
        <f>IF(COUNT($A$20:A1949)&lt;&gt;$B$4,IF(A1949="","",A1949+1),"")</f>
        <v/>
      </c>
      <c r="B1950" s="3"/>
      <c r="C1950" s="3"/>
      <c r="D1950" s="122"/>
      <c r="E1950" s="3"/>
      <c r="F1950" s="3"/>
      <c r="G1950" s="3"/>
      <c r="H1950" s="3"/>
      <c r="I1950" s="120"/>
      <c r="J1950" s="3"/>
      <c r="K1950" s="95" t="str" cm="1">
        <f t="array" ref="K1950">IF(OR($J$14 = "A",$J$14 = "B",$J$14 = "C"),IF(I1950="","",IF(LEN(I1950)&gt;2,_xlfn.IFS(ISNUMBER(SEARCH("_",I1950)),I1950,ISNUMBER(SEARCH(", ",I1950)),SUBSTITUTE(I1950,", ","_"),ISNUMBER(SEARCH("/ ",I1950)),SUBSTITUTE(I1950,"/ ","_"),ISNUMBER(SEARCH(",",I1950)),SUBSTITUTE(I1950,",","_"),ISNUMBER(SEARCH("/",I1950)),SUBSTITUTE(I1950,"/","_"),ISNUMBER(SEARCH("",I1950)),I1950),I1950)),IF(OR($J$14 = "J",$J$14 = "K"),"",IF(D1950="","",IF(LEN(D1950)&gt;2,_xlfn.IFS(ISNUMBER(SEARCH("_",D1950)),D1950,ISNUMBER(SEARCH(", ",D1950)),SUBSTITUTE(D1950,", ","_"),ISNUMBER(SEARCH("/ ",D1950)),SUBSTITUTE(D1950,"/ ","_"),ISNUMBER(SEARCH(",",D1950)),SUBSTITUTE(D1950,",","_"),ISNUMBER(SEARCH("/",D1950)),SUBSTITUTE(D1950,"/","_"),ISNUMBER(SEARCH("",D1950)),D1950),D1950))))</f>
        <v/>
      </c>
      <c r="L1950" s="1"/>
      <c r="M1950" s="1" t="str">
        <f t="shared" si="151"/>
        <v/>
      </c>
      <c r="N1950" s="94" t="str">
        <f>IF($L1950="None","",IF(ISERROR(VLOOKUP($L1950,Info!$B$4:$B$266,1,FALSE)),"",VLOOKUP($L1950,Info!$B$4:$L$266,5,FALSE)))</f>
        <v/>
      </c>
      <c r="O1950" s="94" t="str">
        <f>IF(K1950="","",IF(AND($J$12&lt;&gt;"ABC",N1950="3"),"BAC",IF(N1950="3","ABC",IF($J$12&lt;&gt;"ABC",IF($J$10="Standard",VLOOKUP(K1950,Info!$BE$4:$BF$481,2,FALSE),VLOOKUP(K1950,Info!$BI$4:$BJ$482,2,FALSE)),IF($J$10="Standard",VLOOKUP(K1950,Info!$AG$4:$AH$2994,2,FALSE),VLOOKUP(K1950,Info!$AK$4:$AL$2997,2,FALSE))))))</f>
        <v/>
      </c>
      <c r="P1950" s="94" t="str">
        <f>IF($L1950="None","",IF(ISERROR(VLOOKUP($L1950,Info!$B$4:$B$266,1,FALSE)),"",VLOOKUP($L1950,Info!$B$4:$L$266,3,FALSE)))</f>
        <v/>
      </c>
      <c r="Q1950" s="96" t="str">
        <f>IF($L1950="None","",IF(ISERROR(VLOOKUP($L1950,Info!$B$4:$B$266,1,FALSE)),"",VLOOKUP($L1950,Info!$B$4:$L$266,4,FALSE)))</f>
        <v/>
      </c>
      <c r="R1950" s="1"/>
      <c r="S1950" s="6" t="str">
        <f t="shared" si="152"/>
        <v/>
      </c>
      <c r="T1950" s="6" t="str">
        <f>IF($L1950="None","",IF(ISERROR(VLOOKUP($L1950,Info!$B$4:$B$266,1,FALSE)),"",VLOOKUP($L1950,Info!$B$4:$L$266,11,FALSE)))</f>
        <v/>
      </c>
      <c r="U1950" s="1"/>
      <c r="V1950" s="1"/>
      <c r="W1950" s="1"/>
      <c r="X1950" s="1" t="str">
        <f>IF($L1950="None","",IF(ISERROR(VLOOKUP($L1950,Info!$B$4:$B$266,1,FALSE)),"",IF(OR(W1950="Metallic Liquid Tight",W1950="Non-Metallic Liquid Tight",W1950="LSZH",W1950="Greenfield"),VLOOKUP($L1950,Info!$B$4:$L$266,7,FALSE),"N/A")))</f>
        <v/>
      </c>
      <c r="Y1950" s="1"/>
      <c r="Z1950" s="96" t="str">
        <f>IF($L1950="None","",IF(ISERROR(VLOOKUP($L1950,Info!$B$4:$B$266,1,FALSE)),"",VLOOKUP($L1950,Info!$B$4:$L$266,9,FALSE)))</f>
        <v/>
      </c>
      <c r="AA1950" s="96" t="str">
        <f>IF($L1950="None","",IF(ISERROR(VLOOKUP($L1950,Info!$B$4:$B$266,1,FALSE)),"",VLOOKUP($L1950,Info!$B$4:$L$266,8,FALSE)))</f>
        <v/>
      </c>
      <c r="AB1950" s="96" t="str">
        <f>IF($L1950="None","",IF(ISERROR(VLOOKUP($L1950,Info!$B$4:$B$266,1,FALSE)),"",VLOOKUP($L1950,Info!$B$4:$L$266,10,FALSE)))</f>
        <v/>
      </c>
      <c r="AC1950" s="1" t="str">
        <f>IF(W1950="SO Cable","Black,White",IF(O1950="","",IF(P1950="","",IF($J$12&lt;&gt;"ABC",IF(P1950&lt;="250",VLOOKUP(O1950,Info!$AZ$4:$BB$22,3,FALSE),VLOOKUP(O1950,Info!$AZ$23:$BB$39,3,FALSE)),IF(P1950&lt;="250",VLOOKUP(O1950,Info!$AO$4:$AQ$22,3,FALSE),VLOOKUP(O1950,Info!$AO$23:$AP$39,3,FALSE))))))</f>
        <v/>
      </c>
      <c r="AD1950" s="1"/>
      <c r="AE1950" s="1" t="str">
        <f>IF($L1950="None","",IF(ISERROR(VLOOKUP($L1950,Info!$B$4:$B$266,1,FALSE)),"",VLOOKUP($L1950,Info!$B$4:$L$266,4,FALSE)))</f>
        <v/>
      </c>
      <c r="AF1950" s="1" t="str">
        <f>IF($L1950="None","",IF(ISERROR(VLOOKUP($L1950,Info!$B$4:$B$266,1,FALSE)),"",VLOOKUP($L1950,Info!$B$4:$L$266,6,FALSE)))</f>
        <v/>
      </c>
      <c r="AG1950" s="1"/>
      <c r="AH1950" s="33" t="str" cm="1">
        <f t="array" ref="AH1950">IF(AND(L1950&lt;&gt;"",O1950&lt;&gt;"",R1950:S1950&lt;&gt;"",W1950:X1950&lt;&gt;"",Z1950:AA1950&lt;&gt;"",AC1950&lt;&gt;""),"Good","Bad")</f>
        <v>Bad</v>
      </c>
      <c r="AL1950" t="str" cm="1">
        <f t="array" ref="AL1950">IF(R1950&gt;0,_xlfn.IFS(COUNTIF($L$20:L1950,"&lt;&gt;")&lt;101,1,COUNTIF($L$20:L1950,"&lt;&gt;")&lt;201,2,COUNTIF($L$20:L1950,"&lt;&gt;")&lt;301,3,COUNTIF($L$20:L1950,"&lt;&gt;")&lt;401,4,COUNTIF($L$20:L1950,"&lt;&gt;")&lt;501,5,COUNTIF($L$20:L1950,"&lt;&gt;")&lt;601,6,COUNTIF($L$20:L1950,"&lt;&gt;")&lt;701,7,COUNTIF($L$20:L1950,"&lt;&gt;")&lt;801,8,COUNTIF($L$20:L1950,"&lt;&gt;")&lt;901,9,COUNTIF($L$20:L1950,"&lt;&gt;")&lt;1001,10,COUNTIF($L$20:L1950,"&lt;&gt;")&lt;1101,11,COUNTIF($L$20:L1950,"&lt;&gt;")&lt;1201,12,COUNTIF($L$20:L1950,"&lt;&gt;")&lt;1301,13,COUNTIF($L$20:L1950,"&lt;&gt;")&lt;1401,14,COUNTIF($L$20:L1950,"&lt;&gt;")&lt;1501,15,COUNTIF($L$20:L1950,"&lt;&gt;")&lt;1601,16,COUNTIF($L$20:L1950,"&lt;&gt;")&lt;1701,17,COUNTIF($L$20:L1950,"&lt;&gt;")&lt;1801,18,COUNTIF($L$20:L1950,"&lt;&gt;")&lt;1901,19,COUNTIF($L$20:L1950,"&lt;&gt;")&lt;2001,20,COUNTIF($L$20:L1950,"&lt;&gt;")&lt;2101,21,COUNTIF($L$20:L1950,"&lt;&gt;")&lt;2201,22,COUNTIF($L$20:L1950,"&lt;&gt;")&lt;2301,23,COUNTIF($L$20:L1950,"&lt;&gt;")&lt;2401,24,COUNTIF($L$20:L1950,"&lt;&gt;")&lt;2501,25,COUNTIF($L$20:L1950,"&lt;&gt;")&lt;2601,26,COUNTIF($L$20:L1950,"&lt;&gt;")&lt;2701,27,COUNTIF($L$20:L1950,"&lt;&gt;")&lt;2801,28,COUNTIF($L$20:L1950,"&lt;&gt;")&lt;2901,29,COUNTIF($L$20:L1950,"&lt;&gt;")&lt;3001,30),"")</f>
        <v/>
      </c>
      <c r="AM1950" t="str">
        <f t="shared" si="150"/>
        <v/>
      </c>
      <c r="AN1950" t="str">
        <f t="shared" si="154"/>
        <v/>
      </c>
      <c r="AP1950" t="str">
        <f t="shared" si="153"/>
        <v/>
      </c>
      <c r="AQ1950" t="str">
        <f>IF(AO1950="","",COUNTIFS(AM1950:$AM$3019,AO1950))</f>
        <v/>
      </c>
    </row>
    <row r="1951" spans="1:43" x14ac:dyDescent="0.25">
      <c r="A1951" s="6" t="str">
        <f>IF(COUNT($A$20:A1950)&lt;&gt;$B$4,IF(A1950="","",A1950+1),"")</f>
        <v/>
      </c>
      <c r="B1951" s="3"/>
      <c r="C1951" s="3"/>
      <c r="D1951" s="122"/>
      <c r="E1951" s="3"/>
      <c r="F1951" s="3"/>
      <c r="G1951" s="3"/>
      <c r="H1951" s="3"/>
      <c r="I1951" s="120"/>
      <c r="J1951" s="3"/>
      <c r="K1951" s="95" t="str" cm="1">
        <f t="array" ref="K1951">IF(OR($J$14 = "A",$J$14 = "B",$J$14 = "C"),IF(I1951="","",IF(LEN(I1951)&gt;2,_xlfn.IFS(ISNUMBER(SEARCH("_",I1951)),I1951,ISNUMBER(SEARCH(", ",I1951)),SUBSTITUTE(I1951,", ","_"),ISNUMBER(SEARCH("/ ",I1951)),SUBSTITUTE(I1951,"/ ","_"),ISNUMBER(SEARCH(",",I1951)),SUBSTITUTE(I1951,",","_"),ISNUMBER(SEARCH("/",I1951)),SUBSTITUTE(I1951,"/","_"),ISNUMBER(SEARCH("",I1951)),I1951),I1951)),IF(OR($J$14 = "J",$J$14 = "K"),"",IF(D1951="","",IF(LEN(D1951)&gt;2,_xlfn.IFS(ISNUMBER(SEARCH("_",D1951)),D1951,ISNUMBER(SEARCH(", ",D1951)),SUBSTITUTE(D1951,", ","_"),ISNUMBER(SEARCH("/ ",D1951)),SUBSTITUTE(D1951,"/ ","_"),ISNUMBER(SEARCH(",",D1951)),SUBSTITUTE(D1951,",","_"),ISNUMBER(SEARCH("/",D1951)),SUBSTITUTE(D1951,"/","_"),ISNUMBER(SEARCH("",D1951)),D1951),D1951))))</f>
        <v/>
      </c>
      <c r="L1951" s="1"/>
      <c r="M1951" s="1" t="str">
        <f t="shared" si="151"/>
        <v/>
      </c>
      <c r="N1951" s="94" t="str">
        <f>IF($L1951="None","",IF(ISERROR(VLOOKUP($L1951,Info!$B$4:$B$266,1,FALSE)),"",VLOOKUP($L1951,Info!$B$4:$L$266,5,FALSE)))</f>
        <v/>
      </c>
      <c r="O1951" s="94" t="str">
        <f>IF(K1951="","",IF(AND($J$12&lt;&gt;"ABC",N1951="3"),"BAC",IF(N1951="3","ABC",IF($J$12&lt;&gt;"ABC",IF($J$10="Standard",VLOOKUP(K1951,Info!$BE$4:$BF$481,2,FALSE),VLOOKUP(K1951,Info!$BI$4:$BJ$482,2,FALSE)),IF($J$10="Standard",VLOOKUP(K1951,Info!$AG$4:$AH$2994,2,FALSE),VLOOKUP(K1951,Info!$AK$4:$AL$2997,2,FALSE))))))</f>
        <v/>
      </c>
      <c r="P1951" s="94" t="str">
        <f>IF($L1951="None","",IF(ISERROR(VLOOKUP($L1951,Info!$B$4:$B$266,1,FALSE)),"",VLOOKUP($L1951,Info!$B$4:$L$266,3,FALSE)))</f>
        <v/>
      </c>
      <c r="Q1951" s="96" t="str">
        <f>IF($L1951="None","",IF(ISERROR(VLOOKUP($L1951,Info!$B$4:$B$266,1,FALSE)),"",VLOOKUP($L1951,Info!$B$4:$L$266,4,FALSE)))</f>
        <v/>
      </c>
      <c r="R1951" s="1"/>
      <c r="S1951" s="6" t="str">
        <f t="shared" si="152"/>
        <v/>
      </c>
      <c r="T1951" s="6" t="str">
        <f>IF($L1951="None","",IF(ISERROR(VLOOKUP($L1951,Info!$B$4:$B$266,1,FALSE)),"",VLOOKUP($L1951,Info!$B$4:$L$266,11,FALSE)))</f>
        <v/>
      </c>
      <c r="U1951" s="1"/>
      <c r="V1951" s="1"/>
      <c r="W1951" s="1"/>
      <c r="X1951" s="1" t="str">
        <f>IF($L1951="None","",IF(ISERROR(VLOOKUP($L1951,Info!$B$4:$B$266,1,FALSE)),"",IF(OR(W1951="Metallic Liquid Tight",W1951="Non-Metallic Liquid Tight",W1951="LSZH",W1951="Greenfield"),VLOOKUP($L1951,Info!$B$4:$L$266,7,FALSE),"N/A")))</f>
        <v/>
      </c>
      <c r="Y1951" s="1"/>
      <c r="Z1951" s="96" t="str">
        <f>IF($L1951="None","",IF(ISERROR(VLOOKUP($L1951,Info!$B$4:$B$266,1,FALSE)),"",VLOOKUP($L1951,Info!$B$4:$L$266,9,FALSE)))</f>
        <v/>
      </c>
      <c r="AA1951" s="96" t="str">
        <f>IF($L1951="None","",IF(ISERROR(VLOOKUP($L1951,Info!$B$4:$B$266,1,FALSE)),"",VLOOKUP($L1951,Info!$B$4:$L$266,8,FALSE)))</f>
        <v/>
      </c>
      <c r="AB1951" s="96" t="str">
        <f>IF($L1951="None","",IF(ISERROR(VLOOKUP($L1951,Info!$B$4:$B$266,1,FALSE)),"",VLOOKUP($L1951,Info!$B$4:$L$266,10,FALSE)))</f>
        <v/>
      </c>
      <c r="AC1951" s="1" t="str">
        <f>IF(W1951="SO Cable","Black,White",IF(O1951="","",IF(P1951="","",IF($J$12&lt;&gt;"ABC",IF(P1951&lt;="250",VLOOKUP(O1951,Info!$AZ$4:$BB$22,3,FALSE),VLOOKUP(O1951,Info!$AZ$23:$BB$39,3,FALSE)),IF(P1951&lt;="250",VLOOKUP(O1951,Info!$AO$4:$AQ$22,3,FALSE),VLOOKUP(O1951,Info!$AO$23:$AP$39,3,FALSE))))))</f>
        <v/>
      </c>
      <c r="AD1951" s="1"/>
      <c r="AE1951" s="1" t="str">
        <f>IF($L1951="None","",IF(ISERROR(VLOOKUP($L1951,Info!$B$4:$B$266,1,FALSE)),"",VLOOKUP($L1951,Info!$B$4:$L$266,4,FALSE)))</f>
        <v/>
      </c>
      <c r="AF1951" s="1" t="str">
        <f>IF($L1951="None","",IF(ISERROR(VLOOKUP($L1951,Info!$B$4:$B$266,1,FALSE)),"",VLOOKUP($L1951,Info!$B$4:$L$266,6,FALSE)))</f>
        <v/>
      </c>
      <c r="AG1951" s="1"/>
      <c r="AH1951" s="33" t="str" cm="1">
        <f t="array" ref="AH1951">IF(AND(L1951&lt;&gt;"",O1951&lt;&gt;"",R1951:S1951&lt;&gt;"",W1951:X1951&lt;&gt;"",Z1951:AA1951&lt;&gt;"",AC1951&lt;&gt;""),"Good","Bad")</f>
        <v>Bad</v>
      </c>
      <c r="AL1951" t="str" cm="1">
        <f t="array" ref="AL1951">IF(R1951&gt;0,_xlfn.IFS(COUNTIF($L$20:L1951,"&lt;&gt;")&lt;101,1,COUNTIF($L$20:L1951,"&lt;&gt;")&lt;201,2,COUNTIF($L$20:L1951,"&lt;&gt;")&lt;301,3,COUNTIF($L$20:L1951,"&lt;&gt;")&lt;401,4,COUNTIF($L$20:L1951,"&lt;&gt;")&lt;501,5,COUNTIF($L$20:L1951,"&lt;&gt;")&lt;601,6,COUNTIF($L$20:L1951,"&lt;&gt;")&lt;701,7,COUNTIF($L$20:L1951,"&lt;&gt;")&lt;801,8,COUNTIF($L$20:L1951,"&lt;&gt;")&lt;901,9,COUNTIF($L$20:L1951,"&lt;&gt;")&lt;1001,10,COUNTIF($L$20:L1951,"&lt;&gt;")&lt;1101,11,COUNTIF($L$20:L1951,"&lt;&gt;")&lt;1201,12,COUNTIF($L$20:L1951,"&lt;&gt;")&lt;1301,13,COUNTIF($L$20:L1951,"&lt;&gt;")&lt;1401,14,COUNTIF($L$20:L1951,"&lt;&gt;")&lt;1501,15,COUNTIF($L$20:L1951,"&lt;&gt;")&lt;1601,16,COUNTIF($L$20:L1951,"&lt;&gt;")&lt;1701,17,COUNTIF($L$20:L1951,"&lt;&gt;")&lt;1801,18,COUNTIF($L$20:L1951,"&lt;&gt;")&lt;1901,19,COUNTIF($L$20:L1951,"&lt;&gt;")&lt;2001,20,COUNTIF($L$20:L1951,"&lt;&gt;")&lt;2101,21,COUNTIF($L$20:L1951,"&lt;&gt;")&lt;2201,22,COUNTIF($L$20:L1951,"&lt;&gt;")&lt;2301,23,COUNTIF($L$20:L1951,"&lt;&gt;")&lt;2401,24,COUNTIF($L$20:L1951,"&lt;&gt;")&lt;2501,25,COUNTIF($L$20:L1951,"&lt;&gt;")&lt;2601,26,COUNTIF($L$20:L1951,"&lt;&gt;")&lt;2701,27,COUNTIF($L$20:L1951,"&lt;&gt;")&lt;2801,28,COUNTIF($L$20:L1951,"&lt;&gt;")&lt;2901,29,COUNTIF($L$20:L1951,"&lt;&gt;")&lt;3001,30),"")</f>
        <v/>
      </c>
      <c r="AM1951" t="str">
        <f t="shared" si="150"/>
        <v/>
      </c>
      <c r="AN1951" t="str">
        <f t="shared" si="154"/>
        <v/>
      </c>
      <c r="AP1951" t="str">
        <f t="shared" si="153"/>
        <v/>
      </c>
      <c r="AQ1951" t="str">
        <f>IF(AO1951="","",COUNTIFS(AM1951:$AM$3019,AO1951))</f>
        <v/>
      </c>
    </row>
    <row r="1952" spans="1:43" x14ac:dyDescent="0.25">
      <c r="A1952" s="6" t="str">
        <f>IF(COUNT($A$20:A1951)&lt;&gt;$B$4,IF(A1951="","",A1951+1),"")</f>
        <v/>
      </c>
      <c r="B1952" s="3"/>
      <c r="C1952" s="3"/>
      <c r="D1952" s="122"/>
      <c r="E1952" s="3"/>
      <c r="F1952" s="3"/>
      <c r="G1952" s="3"/>
      <c r="H1952" s="3"/>
      <c r="I1952" s="120"/>
      <c r="J1952" s="3"/>
      <c r="K1952" s="95" t="str" cm="1">
        <f t="array" ref="K1952">IF(OR($J$14 = "A",$J$14 = "B",$J$14 = "C"),IF(I1952="","",IF(LEN(I1952)&gt;2,_xlfn.IFS(ISNUMBER(SEARCH("_",I1952)),I1952,ISNUMBER(SEARCH(", ",I1952)),SUBSTITUTE(I1952,", ","_"),ISNUMBER(SEARCH("/ ",I1952)),SUBSTITUTE(I1952,"/ ","_"),ISNUMBER(SEARCH(",",I1952)),SUBSTITUTE(I1952,",","_"),ISNUMBER(SEARCH("/",I1952)),SUBSTITUTE(I1952,"/","_"),ISNUMBER(SEARCH("",I1952)),I1952),I1952)),IF(OR($J$14 = "J",$J$14 = "K"),"",IF(D1952="","",IF(LEN(D1952)&gt;2,_xlfn.IFS(ISNUMBER(SEARCH("_",D1952)),D1952,ISNUMBER(SEARCH(", ",D1952)),SUBSTITUTE(D1952,", ","_"),ISNUMBER(SEARCH("/ ",D1952)),SUBSTITUTE(D1952,"/ ","_"),ISNUMBER(SEARCH(",",D1952)),SUBSTITUTE(D1952,",","_"),ISNUMBER(SEARCH("/",D1952)),SUBSTITUTE(D1952,"/","_"),ISNUMBER(SEARCH("",D1952)),D1952),D1952))))</f>
        <v/>
      </c>
      <c r="L1952" s="1"/>
      <c r="M1952" s="1" t="str">
        <f t="shared" si="151"/>
        <v/>
      </c>
      <c r="N1952" s="94" t="str">
        <f>IF($L1952="None","",IF(ISERROR(VLOOKUP($L1952,Info!$B$4:$B$266,1,FALSE)),"",VLOOKUP($L1952,Info!$B$4:$L$266,5,FALSE)))</f>
        <v/>
      </c>
      <c r="O1952" s="94" t="str">
        <f>IF(K1952="","",IF(AND($J$12&lt;&gt;"ABC",N1952="3"),"BAC",IF(N1952="3","ABC",IF($J$12&lt;&gt;"ABC",IF($J$10="Standard",VLOOKUP(K1952,Info!$BE$4:$BF$481,2,FALSE),VLOOKUP(K1952,Info!$BI$4:$BJ$482,2,FALSE)),IF($J$10="Standard",VLOOKUP(K1952,Info!$AG$4:$AH$2994,2,FALSE),VLOOKUP(K1952,Info!$AK$4:$AL$2997,2,FALSE))))))</f>
        <v/>
      </c>
      <c r="P1952" s="94" t="str">
        <f>IF($L1952="None","",IF(ISERROR(VLOOKUP($L1952,Info!$B$4:$B$266,1,FALSE)),"",VLOOKUP($L1952,Info!$B$4:$L$266,3,FALSE)))</f>
        <v/>
      </c>
      <c r="Q1952" s="96" t="str">
        <f>IF($L1952="None","",IF(ISERROR(VLOOKUP($L1952,Info!$B$4:$B$266,1,FALSE)),"",VLOOKUP($L1952,Info!$B$4:$L$266,4,FALSE)))</f>
        <v/>
      </c>
      <c r="R1952" s="1"/>
      <c r="S1952" s="6" t="str">
        <f t="shared" si="152"/>
        <v/>
      </c>
      <c r="T1952" s="6" t="str">
        <f>IF($L1952="None","",IF(ISERROR(VLOOKUP($L1952,Info!$B$4:$B$266,1,FALSE)),"",VLOOKUP($L1952,Info!$B$4:$L$266,11,FALSE)))</f>
        <v/>
      </c>
      <c r="U1952" s="1"/>
      <c r="V1952" s="1"/>
      <c r="W1952" s="1"/>
      <c r="X1952" s="1" t="str">
        <f>IF($L1952="None","",IF(ISERROR(VLOOKUP($L1952,Info!$B$4:$B$266,1,FALSE)),"",IF(OR(W1952="Metallic Liquid Tight",W1952="Non-Metallic Liquid Tight",W1952="LSZH",W1952="Greenfield"),VLOOKUP($L1952,Info!$B$4:$L$266,7,FALSE),"N/A")))</f>
        <v/>
      </c>
      <c r="Y1952" s="1"/>
      <c r="Z1952" s="96" t="str">
        <f>IF($L1952="None","",IF(ISERROR(VLOOKUP($L1952,Info!$B$4:$B$266,1,FALSE)),"",VLOOKUP($L1952,Info!$B$4:$L$266,9,FALSE)))</f>
        <v/>
      </c>
      <c r="AA1952" s="96" t="str">
        <f>IF($L1952="None","",IF(ISERROR(VLOOKUP($L1952,Info!$B$4:$B$266,1,FALSE)),"",VLOOKUP($L1952,Info!$B$4:$L$266,8,FALSE)))</f>
        <v/>
      </c>
      <c r="AB1952" s="96" t="str">
        <f>IF($L1952="None","",IF(ISERROR(VLOOKUP($L1952,Info!$B$4:$B$266,1,FALSE)),"",VLOOKUP($L1952,Info!$B$4:$L$266,10,FALSE)))</f>
        <v/>
      </c>
      <c r="AC1952" s="1" t="str">
        <f>IF(W1952="SO Cable","Black,White",IF(O1952="","",IF(P1952="","",IF($J$12&lt;&gt;"ABC",IF(P1952&lt;="250",VLOOKUP(O1952,Info!$AZ$4:$BB$22,3,FALSE),VLOOKUP(O1952,Info!$AZ$23:$BB$39,3,FALSE)),IF(P1952&lt;="250",VLOOKUP(O1952,Info!$AO$4:$AQ$22,3,FALSE),VLOOKUP(O1952,Info!$AO$23:$AP$39,3,FALSE))))))</f>
        <v/>
      </c>
      <c r="AD1952" s="1"/>
      <c r="AE1952" s="1" t="str">
        <f>IF($L1952="None","",IF(ISERROR(VLOOKUP($L1952,Info!$B$4:$B$266,1,FALSE)),"",VLOOKUP($L1952,Info!$B$4:$L$266,4,FALSE)))</f>
        <v/>
      </c>
      <c r="AF1952" s="1" t="str">
        <f>IF($L1952="None","",IF(ISERROR(VLOOKUP($L1952,Info!$B$4:$B$266,1,FALSE)),"",VLOOKUP($L1952,Info!$B$4:$L$266,6,FALSE)))</f>
        <v/>
      </c>
      <c r="AG1952" s="1"/>
      <c r="AH1952" s="33" t="str" cm="1">
        <f t="array" ref="AH1952">IF(AND(L1952&lt;&gt;"",O1952&lt;&gt;"",R1952:S1952&lt;&gt;"",W1952:X1952&lt;&gt;"",Z1952:AA1952&lt;&gt;"",AC1952&lt;&gt;""),"Good","Bad")</f>
        <v>Bad</v>
      </c>
      <c r="AL1952" t="str" cm="1">
        <f t="array" ref="AL1952">IF(R1952&gt;0,_xlfn.IFS(COUNTIF($L$20:L1952,"&lt;&gt;")&lt;101,1,COUNTIF($L$20:L1952,"&lt;&gt;")&lt;201,2,COUNTIF($L$20:L1952,"&lt;&gt;")&lt;301,3,COUNTIF($L$20:L1952,"&lt;&gt;")&lt;401,4,COUNTIF($L$20:L1952,"&lt;&gt;")&lt;501,5,COUNTIF($L$20:L1952,"&lt;&gt;")&lt;601,6,COUNTIF($L$20:L1952,"&lt;&gt;")&lt;701,7,COUNTIF($L$20:L1952,"&lt;&gt;")&lt;801,8,COUNTIF($L$20:L1952,"&lt;&gt;")&lt;901,9,COUNTIF($L$20:L1952,"&lt;&gt;")&lt;1001,10,COUNTIF($L$20:L1952,"&lt;&gt;")&lt;1101,11,COUNTIF($L$20:L1952,"&lt;&gt;")&lt;1201,12,COUNTIF($L$20:L1952,"&lt;&gt;")&lt;1301,13,COUNTIF($L$20:L1952,"&lt;&gt;")&lt;1401,14,COUNTIF($L$20:L1952,"&lt;&gt;")&lt;1501,15,COUNTIF($L$20:L1952,"&lt;&gt;")&lt;1601,16,COUNTIF($L$20:L1952,"&lt;&gt;")&lt;1701,17,COUNTIF($L$20:L1952,"&lt;&gt;")&lt;1801,18,COUNTIF($L$20:L1952,"&lt;&gt;")&lt;1901,19,COUNTIF($L$20:L1952,"&lt;&gt;")&lt;2001,20,COUNTIF($L$20:L1952,"&lt;&gt;")&lt;2101,21,COUNTIF($L$20:L1952,"&lt;&gt;")&lt;2201,22,COUNTIF($L$20:L1952,"&lt;&gt;")&lt;2301,23,COUNTIF($L$20:L1952,"&lt;&gt;")&lt;2401,24,COUNTIF($L$20:L1952,"&lt;&gt;")&lt;2501,25,COUNTIF($L$20:L1952,"&lt;&gt;")&lt;2601,26,COUNTIF($L$20:L1952,"&lt;&gt;")&lt;2701,27,COUNTIF($L$20:L1952,"&lt;&gt;")&lt;2801,28,COUNTIF($L$20:L1952,"&lt;&gt;")&lt;2901,29,COUNTIF($L$20:L1952,"&lt;&gt;")&lt;3001,30),"")</f>
        <v/>
      </c>
      <c r="AM1952" t="str">
        <f t="shared" si="150"/>
        <v/>
      </c>
      <c r="AN1952" t="str">
        <f t="shared" si="154"/>
        <v/>
      </c>
      <c r="AP1952" t="str">
        <f t="shared" si="153"/>
        <v/>
      </c>
      <c r="AQ1952" t="str">
        <f>IF(AO1952="","",COUNTIFS(AM1952:$AM$3019,AO1952))</f>
        <v/>
      </c>
    </row>
    <row r="1953" spans="1:43" x14ac:dyDescent="0.25">
      <c r="A1953" s="6" t="str">
        <f>IF(COUNT($A$20:A1952)&lt;&gt;$B$4,IF(A1952="","",A1952+1),"")</f>
        <v/>
      </c>
      <c r="B1953" s="3"/>
      <c r="C1953" s="3"/>
      <c r="D1953" s="122"/>
      <c r="E1953" s="3"/>
      <c r="F1953" s="3"/>
      <c r="G1953" s="3"/>
      <c r="H1953" s="3"/>
      <c r="I1953" s="120"/>
      <c r="J1953" s="3"/>
      <c r="K1953" s="95" t="str" cm="1">
        <f t="array" ref="K1953">IF(OR($J$14 = "A",$J$14 = "B",$J$14 = "C"),IF(I1953="","",IF(LEN(I1953)&gt;2,_xlfn.IFS(ISNUMBER(SEARCH("_",I1953)),I1953,ISNUMBER(SEARCH(", ",I1953)),SUBSTITUTE(I1953,", ","_"),ISNUMBER(SEARCH("/ ",I1953)),SUBSTITUTE(I1953,"/ ","_"),ISNUMBER(SEARCH(",",I1953)),SUBSTITUTE(I1953,",","_"),ISNUMBER(SEARCH("/",I1953)),SUBSTITUTE(I1953,"/","_"),ISNUMBER(SEARCH("",I1953)),I1953),I1953)),IF(OR($J$14 = "J",$J$14 = "K"),"",IF(D1953="","",IF(LEN(D1953)&gt;2,_xlfn.IFS(ISNUMBER(SEARCH("_",D1953)),D1953,ISNUMBER(SEARCH(", ",D1953)),SUBSTITUTE(D1953,", ","_"),ISNUMBER(SEARCH("/ ",D1953)),SUBSTITUTE(D1953,"/ ","_"),ISNUMBER(SEARCH(",",D1953)),SUBSTITUTE(D1953,",","_"),ISNUMBER(SEARCH("/",D1953)),SUBSTITUTE(D1953,"/","_"),ISNUMBER(SEARCH("",D1953)),D1953),D1953))))</f>
        <v/>
      </c>
      <c r="L1953" s="1"/>
      <c r="M1953" s="1" t="str">
        <f t="shared" si="151"/>
        <v/>
      </c>
      <c r="N1953" s="94" t="str">
        <f>IF($L1953="None","",IF(ISERROR(VLOOKUP($L1953,Info!$B$4:$B$266,1,FALSE)),"",VLOOKUP($L1953,Info!$B$4:$L$266,5,FALSE)))</f>
        <v/>
      </c>
      <c r="O1953" s="94" t="str">
        <f>IF(K1953="","",IF(AND($J$12&lt;&gt;"ABC",N1953="3"),"BAC",IF(N1953="3","ABC",IF($J$12&lt;&gt;"ABC",IF($J$10="Standard",VLOOKUP(K1953,Info!$BE$4:$BF$481,2,FALSE),VLOOKUP(K1953,Info!$BI$4:$BJ$482,2,FALSE)),IF($J$10="Standard",VLOOKUP(K1953,Info!$AG$4:$AH$2994,2,FALSE),VLOOKUP(K1953,Info!$AK$4:$AL$2997,2,FALSE))))))</f>
        <v/>
      </c>
      <c r="P1953" s="94" t="str">
        <f>IF($L1953="None","",IF(ISERROR(VLOOKUP($L1953,Info!$B$4:$B$266,1,FALSE)),"",VLOOKUP($L1953,Info!$B$4:$L$266,3,FALSE)))</f>
        <v/>
      </c>
      <c r="Q1953" s="96" t="str">
        <f>IF($L1953="None","",IF(ISERROR(VLOOKUP($L1953,Info!$B$4:$B$266,1,FALSE)),"",VLOOKUP($L1953,Info!$B$4:$L$266,4,FALSE)))</f>
        <v/>
      </c>
      <c r="R1953" s="1"/>
      <c r="S1953" s="6" t="str">
        <f t="shared" si="152"/>
        <v/>
      </c>
      <c r="T1953" s="6" t="str">
        <f>IF($L1953="None","",IF(ISERROR(VLOOKUP($L1953,Info!$B$4:$B$266,1,FALSE)),"",VLOOKUP($L1953,Info!$B$4:$L$266,11,FALSE)))</f>
        <v/>
      </c>
      <c r="U1953" s="1"/>
      <c r="V1953" s="1"/>
      <c r="W1953" s="1"/>
      <c r="X1953" s="1" t="str">
        <f>IF($L1953="None","",IF(ISERROR(VLOOKUP($L1953,Info!$B$4:$B$266,1,FALSE)),"",IF(OR(W1953="Metallic Liquid Tight",W1953="Non-Metallic Liquid Tight",W1953="LSZH",W1953="Greenfield"),VLOOKUP($L1953,Info!$B$4:$L$266,7,FALSE),"N/A")))</f>
        <v/>
      </c>
      <c r="Y1953" s="1"/>
      <c r="Z1953" s="96" t="str">
        <f>IF($L1953="None","",IF(ISERROR(VLOOKUP($L1953,Info!$B$4:$B$266,1,FALSE)),"",VLOOKUP($L1953,Info!$B$4:$L$266,9,FALSE)))</f>
        <v/>
      </c>
      <c r="AA1953" s="96" t="str">
        <f>IF($L1953="None","",IF(ISERROR(VLOOKUP($L1953,Info!$B$4:$B$266,1,FALSE)),"",VLOOKUP($L1953,Info!$B$4:$L$266,8,FALSE)))</f>
        <v/>
      </c>
      <c r="AB1953" s="96" t="str">
        <f>IF($L1953="None","",IF(ISERROR(VLOOKUP($L1953,Info!$B$4:$B$266,1,FALSE)),"",VLOOKUP($L1953,Info!$B$4:$L$266,10,FALSE)))</f>
        <v/>
      </c>
      <c r="AC1953" s="1" t="str">
        <f>IF(W1953="SO Cable","Black,White",IF(O1953="","",IF(P1953="","",IF($J$12&lt;&gt;"ABC",IF(P1953&lt;="250",VLOOKUP(O1953,Info!$AZ$4:$BB$22,3,FALSE),VLOOKUP(O1953,Info!$AZ$23:$BB$39,3,FALSE)),IF(P1953&lt;="250",VLOOKUP(O1953,Info!$AO$4:$AQ$22,3,FALSE),VLOOKUP(O1953,Info!$AO$23:$AP$39,3,FALSE))))))</f>
        <v/>
      </c>
      <c r="AD1953" s="1"/>
      <c r="AE1953" s="1" t="str">
        <f>IF($L1953="None","",IF(ISERROR(VLOOKUP($L1953,Info!$B$4:$B$266,1,FALSE)),"",VLOOKUP($L1953,Info!$B$4:$L$266,4,FALSE)))</f>
        <v/>
      </c>
      <c r="AF1953" s="1" t="str">
        <f>IF($L1953="None","",IF(ISERROR(VLOOKUP($L1953,Info!$B$4:$B$266,1,FALSE)),"",VLOOKUP($L1953,Info!$B$4:$L$266,6,FALSE)))</f>
        <v/>
      </c>
      <c r="AG1953" s="1"/>
      <c r="AH1953" s="33" t="str" cm="1">
        <f t="array" ref="AH1953">IF(AND(L1953&lt;&gt;"",O1953&lt;&gt;"",R1953:S1953&lt;&gt;"",W1953:X1953&lt;&gt;"",Z1953:AA1953&lt;&gt;"",AC1953&lt;&gt;""),"Good","Bad")</f>
        <v>Bad</v>
      </c>
      <c r="AL1953" t="str" cm="1">
        <f t="array" ref="AL1953">IF(R1953&gt;0,_xlfn.IFS(COUNTIF($L$20:L1953,"&lt;&gt;")&lt;101,1,COUNTIF($L$20:L1953,"&lt;&gt;")&lt;201,2,COUNTIF($L$20:L1953,"&lt;&gt;")&lt;301,3,COUNTIF($L$20:L1953,"&lt;&gt;")&lt;401,4,COUNTIF($L$20:L1953,"&lt;&gt;")&lt;501,5,COUNTIF($L$20:L1953,"&lt;&gt;")&lt;601,6,COUNTIF($L$20:L1953,"&lt;&gt;")&lt;701,7,COUNTIF($L$20:L1953,"&lt;&gt;")&lt;801,8,COUNTIF($L$20:L1953,"&lt;&gt;")&lt;901,9,COUNTIF($L$20:L1953,"&lt;&gt;")&lt;1001,10,COUNTIF($L$20:L1953,"&lt;&gt;")&lt;1101,11,COUNTIF($L$20:L1953,"&lt;&gt;")&lt;1201,12,COUNTIF($L$20:L1953,"&lt;&gt;")&lt;1301,13,COUNTIF($L$20:L1953,"&lt;&gt;")&lt;1401,14,COUNTIF($L$20:L1953,"&lt;&gt;")&lt;1501,15,COUNTIF($L$20:L1953,"&lt;&gt;")&lt;1601,16,COUNTIF($L$20:L1953,"&lt;&gt;")&lt;1701,17,COUNTIF($L$20:L1953,"&lt;&gt;")&lt;1801,18,COUNTIF($L$20:L1953,"&lt;&gt;")&lt;1901,19,COUNTIF($L$20:L1953,"&lt;&gt;")&lt;2001,20,COUNTIF($L$20:L1953,"&lt;&gt;")&lt;2101,21,COUNTIF($L$20:L1953,"&lt;&gt;")&lt;2201,22,COUNTIF($L$20:L1953,"&lt;&gt;")&lt;2301,23,COUNTIF($L$20:L1953,"&lt;&gt;")&lt;2401,24,COUNTIF($L$20:L1953,"&lt;&gt;")&lt;2501,25,COUNTIF($L$20:L1953,"&lt;&gt;")&lt;2601,26,COUNTIF($L$20:L1953,"&lt;&gt;")&lt;2701,27,COUNTIF($L$20:L1953,"&lt;&gt;")&lt;2801,28,COUNTIF($L$20:L1953,"&lt;&gt;")&lt;2901,29,COUNTIF($L$20:L1953,"&lt;&gt;")&lt;3001,30),"")</f>
        <v/>
      </c>
      <c r="AM1953" t="str">
        <f t="shared" si="150"/>
        <v/>
      </c>
      <c r="AN1953" t="str">
        <f t="shared" si="154"/>
        <v/>
      </c>
      <c r="AP1953" t="str">
        <f t="shared" si="153"/>
        <v/>
      </c>
      <c r="AQ1953" t="str">
        <f>IF(AO1953="","",COUNTIFS(AM1953:$AM$3019,AO1953))</f>
        <v/>
      </c>
    </row>
    <row r="1954" spans="1:43" x14ac:dyDescent="0.25">
      <c r="A1954" s="6" t="str">
        <f>IF(COUNT($A$20:A1953)&lt;&gt;$B$4,IF(A1953="","",A1953+1),"")</f>
        <v/>
      </c>
      <c r="B1954" s="3"/>
      <c r="C1954" s="3"/>
      <c r="D1954" s="122"/>
      <c r="E1954" s="3"/>
      <c r="F1954" s="3"/>
      <c r="G1954" s="3"/>
      <c r="H1954" s="3"/>
      <c r="I1954" s="120"/>
      <c r="J1954" s="3"/>
      <c r="K1954" s="95" t="str" cm="1">
        <f t="array" ref="K1954">IF(OR($J$14 = "A",$J$14 = "B",$J$14 = "C"),IF(I1954="","",IF(LEN(I1954)&gt;2,_xlfn.IFS(ISNUMBER(SEARCH("_",I1954)),I1954,ISNUMBER(SEARCH(", ",I1954)),SUBSTITUTE(I1954,", ","_"),ISNUMBER(SEARCH("/ ",I1954)),SUBSTITUTE(I1954,"/ ","_"),ISNUMBER(SEARCH(",",I1954)),SUBSTITUTE(I1954,",","_"),ISNUMBER(SEARCH("/",I1954)),SUBSTITUTE(I1954,"/","_"),ISNUMBER(SEARCH("",I1954)),I1954),I1954)),IF(OR($J$14 = "J",$J$14 = "K"),"",IF(D1954="","",IF(LEN(D1954)&gt;2,_xlfn.IFS(ISNUMBER(SEARCH("_",D1954)),D1954,ISNUMBER(SEARCH(", ",D1954)),SUBSTITUTE(D1954,", ","_"),ISNUMBER(SEARCH("/ ",D1954)),SUBSTITUTE(D1954,"/ ","_"),ISNUMBER(SEARCH(",",D1954)),SUBSTITUTE(D1954,",","_"),ISNUMBER(SEARCH("/",D1954)),SUBSTITUTE(D1954,"/","_"),ISNUMBER(SEARCH("",D1954)),D1954),D1954))))</f>
        <v/>
      </c>
      <c r="L1954" s="1"/>
      <c r="M1954" s="1" t="str">
        <f t="shared" si="151"/>
        <v/>
      </c>
      <c r="N1954" s="94" t="str">
        <f>IF($L1954="None","",IF(ISERROR(VLOOKUP($L1954,Info!$B$4:$B$266,1,FALSE)),"",VLOOKUP($L1954,Info!$B$4:$L$266,5,FALSE)))</f>
        <v/>
      </c>
      <c r="O1954" s="94" t="str">
        <f>IF(K1954="","",IF(AND($J$12&lt;&gt;"ABC",N1954="3"),"BAC",IF(N1954="3","ABC",IF($J$12&lt;&gt;"ABC",IF($J$10="Standard",VLOOKUP(K1954,Info!$BE$4:$BF$481,2,FALSE),VLOOKUP(K1954,Info!$BI$4:$BJ$482,2,FALSE)),IF($J$10="Standard",VLOOKUP(K1954,Info!$AG$4:$AH$2994,2,FALSE),VLOOKUP(K1954,Info!$AK$4:$AL$2997,2,FALSE))))))</f>
        <v/>
      </c>
      <c r="P1954" s="94" t="str">
        <f>IF($L1954="None","",IF(ISERROR(VLOOKUP($L1954,Info!$B$4:$B$266,1,FALSE)),"",VLOOKUP($L1954,Info!$B$4:$L$266,3,FALSE)))</f>
        <v/>
      </c>
      <c r="Q1954" s="96" t="str">
        <f>IF($L1954="None","",IF(ISERROR(VLOOKUP($L1954,Info!$B$4:$B$266,1,FALSE)),"",VLOOKUP($L1954,Info!$B$4:$L$266,4,FALSE)))</f>
        <v/>
      </c>
      <c r="R1954" s="1"/>
      <c r="S1954" s="6" t="str">
        <f t="shared" si="152"/>
        <v/>
      </c>
      <c r="T1954" s="6" t="str">
        <f>IF($L1954="None","",IF(ISERROR(VLOOKUP($L1954,Info!$B$4:$B$266,1,FALSE)),"",VLOOKUP($L1954,Info!$B$4:$L$266,11,FALSE)))</f>
        <v/>
      </c>
      <c r="U1954" s="1"/>
      <c r="V1954" s="1"/>
      <c r="W1954" s="1"/>
      <c r="X1954" s="1" t="str">
        <f>IF($L1954="None","",IF(ISERROR(VLOOKUP($L1954,Info!$B$4:$B$266,1,FALSE)),"",IF(OR(W1954="Metallic Liquid Tight",W1954="Non-Metallic Liquid Tight",W1954="LSZH",W1954="Greenfield"),VLOOKUP($L1954,Info!$B$4:$L$266,7,FALSE),"N/A")))</f>
        <v/>
      </c>
      <c r="Y1954" s="1"/>
      <c r="Z1954" s="96" t="str">
        <f>IF($L1954="None","",IF(ISERROR(VLOOKUP($L1954,Info!$B$4:$B$266,1,FALSE)),"",VLOOKUP($L1954,Info!$B$4:$L$266,9,FALSE)))</f>
        <v/>
      </c>
      <c r="AA1954" s="96" t="str">
        <f>IF($L1954="None","",IF(ISERROR(VLOOKUP($L1954,Info!$B$4:$B$266,1,FALSE)),"",VLOOKUP($L1954,Info!$B$4:$L$266,8,FALSE)))</f>
        <v/>
      </c>
      <c r="AB1954" s="96" t="str">
        <f>IF($L1954="None","",IF(ISERROR(VLOOKUP($L1954,Info!$B$4:$B$266,1,FALSE)),"",VLOOKUP($L1954,Info!$B$4:$L$266,10,FALSE)))</f>
        <v/>
      </c>
      <c r="AC1954" s="1" t="str">
        <f>IF(W1954="SO Cable","Black,White",IF(O1954="","",IF(P1954="","",IF($J$12&lt;&gt;"ABC",IF(P1954&lt;="250",VLOOKUP(O1954,Info!$AZ$4:$BB$22,3,FALSE),VLOOKUP(O1954,Info!$AZ$23:$BB$39,3,FALSE)),IF(P1954&lt;="250",VLOOKUP(O1954,Info!$AO$4:$AQ$22,3,FALSE),VLOOKUP(O1954,Info!$AO$23:$AP$39,3,FALSE))))))</f>
        <v/>
      </c>
      <c r="AD1954" s="1"/>
      <c r="AE1954" s="1" t="str">
        <f>IF($L1954="None","",IF(ISERROR(VLOOKUP($L1954,Info!$B$4:$B$266,1,FALSE)),"",VLOOKUP($L1954,Info!$B$4:$L$266,4,FALSE)))</f>
        <v/>
      </c>
      <c r="AF1954" s="1" t="str">
        <f>IF($L1954="None","",IF(ISERROR(VLOOKUP($L1954,Info!$B$4:$B$266,1,FALSE)),"",VLOOKUP($L1954,Info!$B$4:$L$266,6,FALSE)))</f>
        <v/>
      </c>
      <c r="AG1954" s="1"/>
      <c r="AH1954" s="33" t="str" cm="1">
        <f t="array" ref="AH1954">IF(AND(L1954&lt;&gt;"",O1954&lt;&gt;"",R1954:S1954&lt;&gt;"",W1954:X1954&lt;&gt;"",Z1954:AA1954&lt;&gt;"",AC1954&lt;&gt;""),"Good","Bad")</f>
        <v>Bad</v>
      </c>
      <c r="AL1954" t="str" cm="1">
        <f t="array" ref="AL1954">IF(R1954&gt;0,_xlfn.IFS(COUNTIF($L$20:L1954,"&lt;&gt;")&lt;101,1,COUNTIF($L$20:L1954,"&lt;&gt;")&lt;201,2,COUNTIF($L$20:L1954,"&lt;&gt;")&lt;301,3,COUNTIF($L$20:L1954,"&lt;&gt;")&lt;401,4,COUNTIF($L$20:L1954,"&lt;&gt;")&lt;501,5,COUNTIF($L$20:L1954,"&lt;&gt;")&lt;601,6,COUNTIF($L$20:L1954,"&lt;&gt;")&lt;701,7,COUNTIF($L$20:L1954,"&lt;&gt;")&lt;801,8,COUNTIF($L$20:L1954,"&lt;&gt;")&lt;901,9,COUNTIF($L$20:L1954,"&lt;&gt;")&lt;1001,10,COUNTIF($L$20:L1954,"&lt;&gt;")&lt;1101,11,COUNTIF($L$20:L1954,"&lt;&gt;")&lt;1201,12,COUNTIF($L$20:L1954,"&lt;&gt;")&lt;1301,13,COUNTIF($L$20:L1954,"&lt;&gt;")&lt;1401,14,COUNTIF($L$20:L1954,"&lt;&gt;")&lt;1501,15,COUNTIF($L$20:L1954,"&lt;&gt;")&lt;1601,16,COUNTIF($L$20:L1954,"&lt;&gt;")&lt;1701,17,COUNTIF($L$20:L1954,"&lt;&gt;")&lt;1801,18,COUNTIF($L$20:L1954,"&lt;&gt;")&lt;1901,19,COUNTIF($L$20:L1954,"&lt;&gt;")&lt;2001,20,COUNTIF($L$20:L1954,"&lt;&gt;")&lt;2101,21,COUNTIF($L$20:L1954,"&lt;&gt;")&lt;2201,22,COUNTIF($L$20:L1954,"&lt;&gt;")&lt;2301,23,COUNTIF($L$20:L1954,"&lt;&gt;")&lt;2401,24,COUNTIF($L$20:L1954,"&lt;&gt;")&lt;2501,25,COUNTIF($L$20:L1954,"&lt;&gt;")&lt;2601,26,COUNTIF($L$20:L1954,"&lt;&gt;")&lt;2701,27,COUNTIF($L$20:L1954,"&lt;&gt;")&lt;2801,28,COUNTIF($L$20:L1954,"&lt;&gt;")&lt;2901,29,COUNTIF($L$20:L1954,"&lt;&gt;")&lt;3001,30),"")</f>
        <v/>
      </c>
      <c r="AM1954" t="str">
        <f t="shared" si="150"/>
        <v/>
      </c>
      <c r="AN1954" t="str">
        <f t="shared" si="154"/>
        <v/>
      </c>
      <c r="AP1954" t="str">
        <f t="shared" si="153"/>
        <v/>
      </c>
      <c r="AQ1954" t="str">
        <f>IF(AO1954="","",COUNTIFS(AM1954:$AM$3019,AO1954))</f>
        <v/>
      </c>
    </row>
    <row r="1955" spans="1:43" x14ac:dyDescent="0.25">
      <c r="A1955" s="6" t="str">
        <f>IF(COUNT($A$20:A1954)&lt;&gt;$B$4,IF(A1954="","",A1954+1),"")</f>
        <v/>
      </c>
      <c r="B1955" s="3"/>
      <c r="C1955" s="3"/>
      <c r="D1955" s="122"/>
      <c r="E1955" s="3"/>
      <c r="F1955" s="3"/>
      <c r="G1955" s="3"/>
      <c r="H1955" s="3"/>
      <c r="I1955" s="120"/>
      <c r="J1955" s="3"/>
      <c r="K1955" s="95" t="str" cm="1">
        <f t="array" ref="K1955">IF(OR($J$14 = "A",$J$14 = "B",$J$14 = "C"),IF(I1955="","",IF(LEN(I1955)&gt;2,_xlfn.IFS(ISNUMBER(SEARCH("_",I1955)),I1955,ISNUMBER(SEARCH(", ",I1955)),SUBSTITUTE(I1955,", ","_"),ISNUMBER(SEARCH("/ ",I1955)),SUBSTITUTE(I1955,"/ ","_"),ISNUMBER(SEARCH(",",I1955)),SUBSTITUTE(I1955,",","_"),ISNUMBER(SEARCH("/",I1955)),SUBSTITUTE(I1955,"/","_"),ISNUMBER(SEARCH("",I1955)),I1955),I1955)),IF(OR($J$14 = "J",$J$14 = "K"),"",IF(D1955="","",IF(LEN(D1955)&gt;2,_xlfn.IFS(ISNUMBER(SEARCH("_",D1955)),D1955,ISNUMBER(SEARCH(", ",D1955)),SUBSTITUTE(D1955,", ","_"),ISNUMBER(SEARCH("/ ",D1955)),SUBSTITUTE(D1955,"/ ","_"),ISNUMBER(SEARCH(",",D1955)),SUBSTITUTE(D1955,",","_"),ISNUMBER(SEARCH("/",D1955)),SUBSTITUTE(D1955,"/","_"),ISNUMBER(SEARCH("",D1955)),D1955),D1955))))</f>
        <v/>
      </c>
      <c r="L1955" s="1"/>
      <c r="M1955" s="1" t="str">
        <f t="shared" si="151"/>
        <v/>
      </c>
      <c r="N1955" s="94" t="str">
        <f>IF($L1955="None","",IF(ISERROR(VLOOKUP($L1955,Info!$B$4:$B$266,1,FALSE)),"",VLOOKUP($L1955,Info!$B$4:$L$266,5,FALSE)))</f>
        <v/>
      </c>
      <c r="O1955" s="94" t="str">
        <f>IF(K1955="","",IF(AND($J$12&lt;&gt;"ABC",N1955="3"),"BAC",IF(N1955="3","ABC",IF($J$12&lt;&gt;"ABC",IF($J$10="Standard",VLOOKUP(K1955,Info!$BE$4:$BF$481,2,FALSE),VLOOKUP(K1955,Info!$BI$4:$BJ$482,2,FALSE)),IF($J$10="Standard",VLOOKUP(K1955,Info!$AG$4:$AH$2994,2,FALSE),VLOOKUP(K1955,Info!$AK$4:$AL$2997,2,FALSE))))))</f>
        <v/>
      </c>
      <c r="P1955" s="94" t="str">
        <f>IF($L1955="None","",IF(ISERROR(VLOOKUP($L1955,Info!$B$4:$B$266,1,FALSE)),"",VLOOKUP($L1955,Info!$B$4:$L$266,3,FALSE)))</f>
        <v/>
      </c>
      <c r="Q1955" s="96" t="str">
        <f>IF($L1955="None","",IF(ISERROR(VLOOKUP($L1955,Info!$B$4:$B$266,1,FALSE)),"",VLOOKUP($L1955,Info!$B$4:$L$266,4,FALSE)))</f>
        <v/>
      </c>
      <c r="R1955" s="1"/>
      <c r="S1955" s="6" t="str">
        <f t="shared" si="152"/>
        <v/>
      </c>
      <c r="T1955" s="6" t="str">
        <f>IF($L1955="None","",IF(ISERROR(VLOOKUP($L1955,Info!$B$4:$B$266,1,FALSE)),"",VLOOKUP($L1955,Info!$B$4:$L$266,11,FALSE)))</f>
        <v/>
      </c>
      <c r="U1955" s="1"/>
      <c r="V1955" s="1"/>
      <c r="W1955" s="1"/>
      <c r="X1955" s="1" t="str">
        <f>IF($L1955="None","",IF(ISERROR(VLOOKUP($L1955,Info!$B$4:$B$266,1,FALSE)),"",IF(OR(W1955="Metallic Liquid Tight",W1955="Non-Metallic Liquid Tight",W1955="LSZH",W1955="Greenfield"),VLOOKUP($L1955,Info!$B$4:$L$266,7,FALSE),"N/A")))</f>
        <v/>
      </c>
      <c r="Y1955" s="1"/>
      <c r="Z1955" s="96" t="str">
        <f>IF($L1955="None","",IF(ISERROR(VLOOKUP($L1955,Info!$B$4:$B$266,1,FALSE)),"",VLOOKUP($L1955,Info!$B$4:$L$266,9,FALSE)))</f>
        <v/>
      </c>
      <c r="AA1955" s="96" t="str">
        <f>IF($L1955="None","",IF(ISERROR(VLOOKUP($L1955,Info!$B$4:$B$266,1,FALSE)),"",VLOOKUP($L1955,Info!$B$4:$L$266,8,FALSE)))</f>
        <v/>
      </c>
      <c r="AB1955" s="96" t="str">
        <f>IF($L1955="None","",IF(ISERROR(VLOOKUP($L1955,Info!$B$4:$B$266,1,FALSE)),"",VLOOKUP($L1955,Info!$B$4:$L$266,10,FALSE)))</f>
        <v/>
      </c>
      <c r="AC1955" s="1" t="str">
        <f>IF(W1955="SO Cable","Black,White",IF(O1955="","",IF(P1955="","",IF($J$12&lt;&gt;"ABC",IF(P1955&lt;="250",VLOOKUP(O1955,Info!$AZ$4:$BB$22,3,FALSE),VLOOKUP(O1955,Info!$AZ$23:$BB$39,3,FALSE)),IF(P1955&lt;="250",VLOOKUP(O1955,Info!$AO$4:$AQ$22,3,FALSE),VLOOKUP(O1955,Info!$AO$23:$AP$39,3,FALSE))))))</f>
        <v/>
      </c>
      <c r="AD1955" s="1"/>
      <c r="AE1955" s="1" t="str">
        <f>IF($L1955="None","",IF(ISERROR(VLOOKUP($L1955,Info!$B$4:$B$266,1,FALSE)),"",VLOOKUP($L1955,Info!$B$4:$L$266,4,FALSE)))</f>
        <v/>
      </c>
      <c r="AF1955" s="1" t="str">
        <f>IF($L1955="None","",IF(ISERROR(VLOOKUP($L1955,Info!$B$4:$B$266,1,FALSE)),"",VLOOKUP($L1955,Info!$B$4:$L$266,6,FALSE)))</f>
        <v/>
      </c>
      <c r="AG1955" s="1"/>
      <c r="AH1955" s="33" t="str" cm="1">
        <f t="array" ref="AH1955">IF(AND(L1955&lt;&gt;"",O1955&lt;&gt;"",R1955:S1955&lt;&gt;"",W1955:X1955&lt;&gt;"",Z1955:AA1955&lt;&gt;"",AC1955&lt;&gt;""),"Good","Bad")</f>
        <v>Bad</v>
      </c>
      <c r="AL1955" t="str" cm="1">
        <f t="array" ref="AL1955">IF(R1955&gt;0,_xlfn.IFS(COUNTIF($L$20:L1955,"&lt;&gt;")&lt;101,1,COUNTIF($L$20:L1955,"&lt;&gt;")&lt;201,2,COUNTIF($L$20:L1955,"&lt;&gt;")&lt;301,3,COUNTIF($L$20:L1955,"&lt;&gt;")&lt;401,4,COUNTIF($L$20:L1955,"&lt;&gt;")&lt;501,5,COUNTIF($L$20:L1955,"&lt;&gt;")&lt;601,6,COUNTIF($L$20:L1955,"&lt;&gt;")&lt;701,7,COUNTIF($L$20:L1955,"&lt;&gt;")&lt;801,8,COUNTIF($L$20:L1955,"&lt;&gt;")&lt;901,9,COUNTIF($L$20:L1955,"&lt;&gt;")&lt;1001,10,COUNTIF($L$20:L1955,"&lt;&gt;")&lt;1101,11,COUNTIF($L$20:L1955,"&lt;&gt;")&lt;1201,12,COUNTIF($L$20:L1955,"&lt;&gt;")&lt;1301,13,COUNTIF($L$20:L1955,"&lt;&gt;")&lt;1401,14,COUNTIF($L$20:L1955,"&lt;&gt;")&lt;1501,15,COUNTIF($L$20:L1955,"&lt;&gt;")&lt;1601,16,COUNTIF($L$20:L1955,"&lt;&gt;")&lt;1701,17,COUNTIF($L$20:L1955,"&lt;&gt;")&lt;1801,18,COUNTIF($L$20:L1955,"&lt;&gt;")&lt;1901,19,COUNTIF($L$20:L1955,"&lt;&gt;")&lt;2001,20,COUNTIF($L$20:L1955,"&lt;&gt;")&lt;2101,21,COUNTIF($L$20:L1955,"&lt;&gt;")&lt;2201,22,COUNTIF($L$20:L1955,"&lt;&gt;")&lt;2301,23,COUNTIF($L$20:L1955,"&lt;&gt;")&lt;2401,24,COUNTIF($L$20:L1955,"&lt;&gt;")&lt;2501,25,COUNTIF($L$20:L1955,"&lt;&gt;")&lt;2601,26,COUNTIF($L$20:L1955,"&lt;&gt;")&lt;2701,27,COUNTIF($L$20:L1955,"&lt;&gt;")&lt;2801,28,COUNTIF($L$20:L1955,"&lt;&gt;")&lt;2901,29,COUNTIF($L$20:L1955,"&lt;&gt;")&lt;3001,30),"")</f>
        <v/>
      </c>
      <c r="AM1955" t="str">
        <f t="shared" si="150"/>
        <v/>
      </c>
      <c r="AN1955" t="str">
        <f t="shared" si="154"/>
        <v/>
      </c>
      <c r="AP1955" t="str">
        <f t="shared" si="153"/>
        <v/>
      </c>
      <c r="AQ1955" t="str">
        <f>IF(AO1955="","",COUNTIFS(AM1955:$AM$3019,AO1955))</f>
        <v/>
      </c>
    </row>
    <row r="1956" spans="1:43" x14ac:dyDescent="0.25">
      <c r="A1956" s="6" t="str">
        <f>IF(COUNT($A$20:A1955)&lt;&gt;$B$4,IF(A1955="","",A1955+1),"")</f>
        <v/>
      </c>
      <c r="B1956" s="3"/>
      <c r="C1956" s="3"/>
      <c r="D1956" s="122"/>
      <c r="E1956" s="3"/>
      <c r="F1956" s="3"/>
      <c r="G1956" s="3"/>
      <c r="H1956" s="3"/>
      <c r="I1956" s="120"/>
      <c r="J1956" s="3"/>
      <c r="K1956" s="95" t="str" cm="1">
        <f t="array" ref="K1956">IF(OR($J$14 = "A",$J$14 = "B",$J$14 = "C"),IF(I1956="","",IF(LEN(I1956)&gt;2,_xlfn.IFS(ISNUMBER(SEARCH("_",I1956)),I1956,ISNUMBER(SEARCH(", ",I1956)),SUBSTITUTE(I1956,", ","_"),ISNUMBER(SEARCH("/ ",I1956)),SUBSTITUTE(I1956,"/ ","_"),ISNUMBER(SEARCH(",",I1956)),SUBSTITUTE(I1956,",","_"),ISNUMBER(SEARCH("/",I1956)),SUBSTITUTE(I1956,"/","_"),ISNUMBER(SEARCH("",I1956)),I1956),I1956)),IF(OR($J$14 = "J",$J$14 = "K"),"",IF(D1956="","",IF(LEN(D1956)&gt;2,_xlfn.IFS(ISNUMBER(SEARCH("_",D1956)),D1956,ISNUMBER(SEARCH(", ",D1956)),SUBSTITUTE(D1956,", ","_"),ISNUMBER(SEARCH("/ ",D1956)),SUBSTITUTE(D1956,"/ ","_"),ISNUMBER(SEARCH(",",D1956)),SUBSTITUTE(D1956,",","_"),ISNUMBER(SEARCH("/",D1956)),SUBSTITUTE(D1956,"/","_"),ISNUMBER(SEARCH("",D1956)),D1956),D1956))))</f>
        <v/>
      </c>
      <c r="L1956" s="1"/>
      <c r="M1956" s="1" t="str">
        <f t="shared" si="151"/>
        <v/>
      </c>
      <c r="N1956" s="94" t="str">
        <f>IF($L1956="None","",IF(ISERROR(VLOOKUP($L1956,Info!$B$4:$B$266,1,FALSE)),"",VLOOKUP($L1956,Info!$B$4:$L$266,5,FALSE)))</f>
        <v/>
      </c>
      <c r="O1956" s="94" t="str">
        <f>IF(K1956="","",IF(AND($J$12&lt;&gt;"ABC",N1956="3"),"BAC",IF(N1956="3","ABC",IF($J$12&lt;&gt;"ABC",IF($J$10="Standard",VLOOKUP(K1956,Info!$BE$4:$BF$481,2,FALSE),VLOOKUP(K1956,Info!$BI$4:$BJ$482,2,FALSE)),IF($J$10="Standard",VLOOKUP(K1956,Info!$AG$4:$AH$2994,2,FALSE),VLOOKUP(K1956,Info!$AK$4:$AL$2997,2,FALSE))))))</f>
        <v/>
      </c>
      <c r="P1956" s="94" t="str">
        <f>IF($L1956="None","",IF(ISERROR(VLOOKUP($L1956,Info!$B$4:$B$266,1,FALSE)),"",VLOOKUP($L1956,Info!$B$4:$L$266,3,FALSE)))</f>
        <v/>
      </c>
      <c r="Q1956" s="96" t="str">
        <f>IF($L1956="None","",IF(ISERROR(VLOOKUP($L1956,Info!$B$4:$B$266,1,FALSE)),"",VLOOKUP($L1956,Info!$B$4:$L$266,4,FALSE)))</f>
        <v/>
      </c>
      <c r="R1956" s="1"/>
      <c r="S1956" s="6" t="str">
        <f t="shared" si="152"/>
        <v/>
      </c>
      <c r="T1956" s="6" t="str">
        <f>IF($L1956="None","",IF(ISERROR(VLOOKUP($L1956,Info!$B$4:$B$266,1,FALSE)),"",VLOOKUP($L1956,Info!$B$4:$L$266,11,FALSE)))</f>
        <v/>
      </c>
      <c r="U1956" s="1"/>
      <c r="V1956" s="1"/>
      <c r="W1956" s="1"/>
      <c r="X1956" s="1" t="str">
        <f>IF($L1956="None","",IF(ISERROR(VLOOKUP($L1956,Info!$B$4:$B$266,1,FALSE)),"",IF(OR(W1956="Metallic Liquid Tight",W1956="Non-Metallic Liquid Tight",W1956="LSZH",W1956="Greenfield"),VLOOKUP($L1956,Info!$B$4:$L$266,7,FALSE),"N/A")))</f>
        <v/>
      </c>
      <c r="Y1956" s="1"/>
      <c r="Z1956" s="96" t="str">
        <f>IF($L1956="None","",IF(ISERROR(VLOOKUP($L1956,Info!$B$4:$B$266,1,FALSE)),"",VLOOKUP($L1956,Info!$B$4:$L$266,9,FALSE)))</f>
        <v/>
      </c>
      <c r="AA1956" s="96" t="str">
        <f>IF($L1956="None","",IF(ISERROR(VLOOKUP($L1956,Info!$B$4:$B$266,1,FALSE)),"",VLOOKUP($L1956,Info!$B$4:$L$266,8,FALSE)))</f>
        <v/>
      </c>
      <c r="AB1956" s="96" t="str">
        <f>IF($L1956="None","",IF(ISERROR(VLOOKUP($L1956,Info!$B$4:$B$266,1,FALSE)),"",VLOOKUP($L1956,Info!$B$4:$L$266,10,FALSE)))</f>
        <v/>
      </c>
      <c r="AC1956" s="1" t="str">
        <f>IF(W1956="SO Cable","Black,White",IF(O1956="","",IF(P1956="","",IF($J$12&lt;&gt;"ABC",IF(P1956&lt;="250",VLOOKUP(O1956,Info!$AZ$4:$BB$22,3,FALSE),VLOOKUP(O1956,Info!$AZ$23:$BB$39,3,FALSE)),IF(P1956&lt;="250",VLOOKUP(O1956,Info!$AO$4:$AQ$22,3,FALSE),VLOOKUP(O1956,Info!$AO$23:$AP$39,3,FALSE))))))</f>
        <v/>
      </c>
      <c r="AD1956" s="1"/>
      <c r="AE1956" s="1" t="str">
        <f>IF($L1956="None","",IF(ISERROR(VLOOKUP($L1956,Info!$B$4:$B$266,1,FALSE)),"",VLOOKUP($L1956,Info!$B$4:$L$266,4,FALSE)))</f>
        <v/>
      </c>
      <c r="AF1956" s="1" t="str">
        <f>IF($L1956="None","",IF(ISERROR(VLOOKUP($L1956,Info!$B$4:$B$266,1,FALSE)),"",VLOOKUP($L1956,Info!$B$4:$L$266,6,FALSE)))</f>
        <v/>
      </c>
      <c r="AG1956" s="1"/>
      <c r="AH1956" s="33" t="str" cm="1">
        <f t="array" ref="AH1956">IF(AND(L1956&lt;&gt;"",O1956&lt;&gt;"",R1956:S1956&lt;&gt;"",W1956:X1956&lt;&gt;"",Z1956:AA1956&lt;&gt;"",AC1956&lt;&gt;""),"Good","Bad")</f>
        <v>Bad</v>
      </c>
      <c r="AL1956" t="str" cm="1">
        <f t="array" ref="AL1956">IF(R1956&gt;0,_xlfn.IFS(COUNTIF($L$20:L1956,"&lt;&gt;")&lt;101,1,COUNTIF($L$20:L1956,"&lt;&gt;")&lt;201,2,COUNTIF($L$20:L1956,"&lt;&gt;")&lt;301,3,COUNTIF($L$20:L1956,"&lt;&gt;")&lt;401,4,COUNTIF($L$20:L1956,"&lt;&gt;")&lt;501,5,COUNTIF($L$20:L1956,"&lt;&gt;")&lt;601,6,COUNTIF($L$20:L1956,"&lt;&gt;")&lt;701,7,COUNTIF($L$20:L1956,"&lt;&gt;")&lt;801,8,COUNTIF($L$20:L1956,"&lt;&gt;")&lt;901,9,COUNTIF($L$20:L1956,"&lt;&gt;")&lt;1001,10,COUNTIF($L$20:L1956,"&lt;&gt;")&lt;1101,11,COUNTIF($L$20:L1956,"&lt;&gt;")&lt;1201,12,COUNTIF($L$20:L1956,"&lt;&gt;")&lt;1301,13,COUNTIF($L$20:L1956,"&lt;&gt;")&lt;1401,14,COUNTIF($L$20:L1956,"&lt;&gt;")&lt;1501,15,COUNTIF($L$20:L1956,"&lt;&gt;")&lt;1601,16,COUNTIF($L$20:L1956,"&lt;&gt;")&lt;1701,17,COUNTIF($L$20:L1956,"&lt;&gt;")&lt;1801,18,COUNTIF($L$20:L1956,"&lt;&gt;")&lt;1901,19,COUNTIF($L$20:L1956,"&lt;&gt;")&lt;2001,20,COUNTIF($L$20:L1956,"&lt;&gt;")&lt;2101,21,COUNTIF($L$20:L1956,"&lt;&gt;")&lt;2201,22,COUNTIF($L$20:L1956,"&lt;&gt;")&lt;2301,23,COUNTIF($L$20:L1956,"&lt;&gt;")&lt;2401,24,COUNTIF($L$20:L1956,"&lt;&gt;")&lt;2501,25,COUNTIF($L$20:L1956,"&lt;&gt;")&lt;2601,26,COUNTIF($L$20:L1956,"&lt;&gt;")&lt;2701,27,COUNTIF($L$20:L1956,"&lt;&gt;")&lt;2801,28,COUNTIF($L$20:L1956,"&lt;&gt;")&lt;2901,29,COUNTIF($L$20:L1956,"&lt;&gt;")&lt;3001,30),"")</f>
        <v/>
      </c>
      <c r="AM1956" t="str">
        <f t="shared" si="150"/>
        <v/>
      </c>
      <c r="AN1956" t="str">
        <f t="shared" si="154"/>
        <v/>
      </c>
      <c r="AP1956" t="str">
        <f t="shared" si="153"/>
        <v/>
      </c>
      <c r="AQ1956" t="str">
        <f>IF(AO1956="","",COUNTIFS(AM1956:$AM$3019,AO1956))</f>
        <v/>
      </c>
    </row>
    <row r="1957" spans="1:43" x14ac:dyDescent="0.25">
      <c r="A1957" s="6" t="str">
        <f>IF(COUNT($A$20:A1956)&lt;&gt;$B$4,IF(A1956="","",A1956+1),"")</f>
        <v/>
      </c>
      <c r="B1957" s="3"/>
      <c r="C1957" s="3"/>
      <c r="D1957" s="122"/>
      <c r="E1957" s="3"/>
      <c r="F1957" s="3"/>
      <c r="G1957" s="3"/>
      <c r="H1957" s="3"/>
      <c r="I1957" s="120"/>
      <c r="J1957" s="3"/>
      <c r="K1957" s="95" t="str" cm="1">
        <f t="array" ref="K1957">IF(OR($J$14 = "A",$J$14 = "B",$J$14 = "C"),IF(I1957="","",IF(LEN(I1957)&gt;2,_xlfn.IFS(ISNUMBER(SEARCH("_",I1957)),I1957,ISNUMBER(SEARCH(", ",I1957)),SUBSTITUTE(I1957,", ","_"),ISNUMBER(SEARCH("/ ",I1957)),SUBSTITUTE(I1957,"/ ","_"),ISNUMBER(SEARCH(",",I1957)),SUBSTITUTE(I1957,",","_"),ISNUMBER(SEARCH("/",I1957)),SUBSTITUTE(I1957,"/","_"),ISNUMBER(SEARCH("",I1957)),I1957),I1957)),IF(OR($J$14 = "J",$J$14 = "K"),"",IF(D1957="","",IF(LEN(D1957)&gt;2,_xlfn.IFS(ISNUMBER(SEARCH("_",D1957)),D1957,ISNUMBER(SEARCH(", ",D1957)),SUBSTITUTE(D1957,", ","_"),ISNUMBER(SEARCH("/ ",D1957)),SUBSTITUTE(D1957,"/ ","_"),ISNUMBER(SEARCH(",",D1957)),SUBSTITUTE(D1957,",","_"),ISNUMBER(SEARCH("/",D1957)),SUBSTITUTE(D1957,"/","_"),ISNUMBER(SEARCH("",D1957)),D1957),D1957))))</f>
        <v/>
      </c>
      <c r="L1957" s="1"/>
      <c r="M1957" s="1" t="str">
        <f t="shared" si="151"/>
        <v/>
      </c>
      <c r="N1957" s="94" t="str">
        <f>IF($L1957="None","",IF(ISERROR(VLOOKUP($L1957,Info!$B$4:$B$266,1,FALSE)),"",VLOOKUP($L1957,Info!$B$4:$L$266,5,FALSE)))</f>
        <v/>
      </c>
      <c r="O1957" s="94" t="str">
        <f>IF(K1957="","",IF(AND($J$12&lt;&gt;"ABC",N1957="3"),"BAC",IF(N1957="3","ABC",IF($J$12&lt;&gt;"ABC",IF($J$10="Standard",VLOOKUP(K1957,Info!$BE$4:$BF$481,2,FALSE),VLOOKUP(K1957,Info!$BI$4:$BJ$482,2,FALSE)),IF($J$10="Standard",VLOOKUP(K1957,Info!$AG$4:$AH$2994,2,FALSE),VLOOKUP(K1957,Info!$AK$4:$AL$2997,2,FALSE))))))</f>
        <v/>
      </c>
      <c r="P1957" s="94" t="str">
        <f>IF($L1957="None","",IF(ISERROR(VLOOKUP($L1957,Info!$B$4:$B$266,1,FALSE)),"",VLOOKUP($L1957,Info!$B$4:$L$266,3,FALSE)))</f>
        <v/>
      </c>
      <c r="Q1957" s="96" t="str">
        <f>IF($L1957="None","",IF(ISERROR(VLOOKUP($L1957,Info!$B$4:$B$266,1,FALSE)),"",VLOOKUP($L1957,Info!$B$4:$L$266,4,FALSE)))</f>
        <v/>
      </c>
      <c r="R1957" s="1"/>
      <c r="S1957" s="6" t="str">
        <f t="shared" si="152"/>
        <v/>
      </c>
      <c r="T1957" s="6" t="str">
        <f>IF($L1957="None","",IF(ISERROR(VLOOKUP($L1957,Info!$B$4:$B$266,1,FALSE)),"",VLOOKUP($L1957,Info!$B$4:$L$266,11,FALSE)))</f>
        <v/>
      </c>
      <c r="U1957" s="1"/>
      <c r="V1957" s="1"/>
      <c r="W1957" s="1"/>
      <c r="X1957" s="1" t="str">
        <f>IF($L1957="None","",IF(ISERROR(VLOOKUP($L1957,Info!$B$4:$B$266,1,FALSE)),"",IF(OR(W1957="Metallic Liquid Tight",W1957="Non-Metallic Liquid Tight",W1957="LSZH",W1957="Greenfield"),VLOOKUP($L1957,Info!$B$4:$L$266,7,FALSE),"N/A")))</f>
        <v/>
      </c>
      <c r="Y1957" s="1"/>
      <c r="Z1957" s="96" t="str">
        <f>IF($L1957="None","",IF(ISERROR(VLOOKUP($L1957,Info!$B$4:$B$266,1,FALSE)),"",VLOOKUP($L1957,Info!$B$4:$L$266,9,FALSE)))</f>
        <v/>
      </c>
      <c r="AA1957" s="96" t="str">
        <f>IF($L1957="None","",IF(ISERROR(VLOOKUP($L1957,Info!$B$4:$B$266,1,FALSE)),"",VLOOKUP($L1957,Info!$B$4:$L$266,8,FALSE)))</f>
        <v/>
      </c>
      <c r="AB1957" s="96" t="str">
        <f>IF($L1957="None","",IF(ISERROR(VLOOKUP($L1957,Info!$B$4:$B$266,1,FALSE)),"",VLOOKUP($L1957,Info!$B$4:$L$266,10,FALSE)))</f>
        <v/>
      </c>
      <c r="AC1957" s="1" t="str">
        <f>IF(W1957="SO Cable","Black,White",IF(O1957="","",IF(P1957="","",IF($J$12&lt;&gt;"ABC",IF(P1957&lt;="250",VLOOKUP(O1957,Info!$AZ$4:$BB$22,3,FALSE),VLOOKUP(O1957,Info!$AZ$23:$BB$39,3,FALSE)),IF(P1957&lt;="250",VLOOKUP(O1957,Info!$AO$4:$AQ$22,3,FALSE),VLOOKUP(O1957,Info!$AO$23:$AP$39,3,FALSE))))))</f>
        <v/>
      </c>
      <c r="AD1957" s="1"/>
      <c r="AE1957" s="1" t="str">
        <f>IF($L1957="None","",IF(ISERROR(VLOOKUP($L1957,Info!$B$4:$B$266,1,FALSE)),"",VLOOKUP($L1957,Info!$B$4:$L$266,4,FALSE)))</f>
        <v/>
      </c>
      <c r="AF1957" s="1" t="str">
        <f>IF($L1957="None","",IF(ISERROR(VLOOKUP($L1957,Info!$B$4:$B$266,1,FALSE)),"",VLOOKUP($L1957,Info!$B$4:$L$266,6,FALSE)))</f>
        <v/>
      </c>
      <c r="AG1957" s="1"/>
      <c r="AH1957" s="33" t="str" cm="1">
        <f t="array" ref="AH1957">IF(AND(L1957&lt;&gt;"",O1957&lt;&gt;"",R1957:S1957&lt;&gt;"",W1957:X1957&lt;&gt;"",Z1957:AA1957&lt;&gt;"",AC1957&lt;&gt;""),"Good","Bad")</f>
        <v>Bad</v>
      </c>
      <c r="AL1957" t="str" cm="1">
        <f t="array" ref="AL1957">IF(R1957&gt;0,_xlfn.IFS(COUNTIF($L$20:L1957,"&lt;&gt;")&lt;101,1,COUNTIF($L$20:L1957,"&lt;&gt;")&lt;201,2,COUNTIF($L$20:L1957,"&lt;&gt;")&lt;301,3,COUNTIF($L$20:L1957,"&lt;&gt;")&lt;401,4,COUNTIF($L$20:L1957,"&lt;&gt;")&lt;501,5,COUNTIF($L$20:L1957,"&lt;&gt;")&lt;601,6,COUNTIF($L$20:L1957,"&lt;&gt;")&lt;701,7,COUNTIF($L$20:L1957,"&lt;&gt;")&lt;801,8,COUNTIF($L$20:L1957,"&lt;&gt;")&lt;901,9,COUNTIF($L$20:L1957,"&lt;&gt;")&lt;1001,10,COUNTIF($L$20:L1957,"&lt;&gt;")&lt;1101,11,COUNTIF($L$20:L1957,"&lt;&gt;")&lt;1201,12,COUNTIF($L$20:L1957,"&lt;&gt;")&lt;1301,13,COUNTIF($L$20:L1957,"&lt;&gt;")&lt;1401,14,COUNTIF($L$20:L1957,"&lt;&gt;")&lt;1501,15,COUNTIF($L$20:L1957,"&lt;&gt;")&lt;1601,16,COUNTIF($L$20:L1957,"&lt;&gt;")&lt;1701,17,COUNTIF($L$20:L1957,"&lt;&gt;")&lt;1801,18,COUNTIF($L$20:L1957,"&lt;&gt;")&lt;1901,19,COUNTIF($L$20:L1957,"&lt;&gt;")&lt;2001,20,COUNTIF($L$20:L1957,"&lt;&gt;")&lt;2101,21,COUNTIF($L$20:L1957,"&lt;&gt;")&lt;2201,22,COUNTIF($L$20:L1957,"&lt;&gt;")&lt;2301,23,COUNTIF($L$20:L1957,"&lt;&gt;")&lt;2401,24,COUNTIF($L$20:L1957,"&lt;&gt;")&lt;2501,25,COUNTIF($L$20:L1957,"&lt;&gt;")&lt;2601,26,COUNTIF($L$20:L1957,"&lt;&gt;")&lt;2701,27,COUNTIF($L$20:L1957,"&lt;&gt;")&lt;2801,28,COUNTIF($L$20:L1957,"&lt;&gt;")&lt;2901,29,COUNTIF($L$20:L1957,"&lt;&gt;")&lt;3001,30),"")</f>
        <v/>
      </c>
      <c r="AM1957" t="str">
        <f t="shared" si="150"/>
        <v/>
      </c>
      <c r="AN1957" t="str">
        <f t="shared" si="154"/>
        <v/>
      </c>
      <c r="AP1957" t="str">
        <f t="shared" si="153"/>
        <v/>
      </c>
      <c r="AQ1957" t="str">
        <f>IF(AO1957="","",COUNTIFS(AM1957:$AM$3019,AO1957))</f>
        <v/>
      </c>
    </row>
    <row r="1958" spans="1:43" x14ac:dyDescent="0.25">
      <c r="A1958" s="6" t="str">
        <f>IF(COUNT($A$20:A1957)&lt;&gt;$B$4,IF(A1957="","",A1957+1),"")</f>
        <v/>
      </c>
      <c r="B1958" s="3"/>
      <c r="C1958" s="3"/>
      <c r="D1958" s="122"/>
      <c r="E1958" s="3"/>
      <c r="F1958" s="3"/>
      <c r="G1958" s="3"/>
      <c r="H1958" s="3"/>
      <c r="I1958" s="120"/>
      <c r="J1958" s="3"/>
      <c r="K1958" s="95" t="str" cm="1">
        <f t="array" ref="K1958">IF(OR($J$14 = "A",$J$14 = "B",$J$14 = "C"),IF(I1958="","",IF(LEN(I1958)&gt;2,_xlfn.IFS(ISNUMBER(SEARCH("_",I1958)),I1958,ISNUMBER(SEARCH(", ",I1958)),SUBSTITUTE(I1958,", ","_"),ISNUMBER(SEARCH("/ ",I1958)),SUBSTITUTE(I1958,"/ ","_"),ISNUMBER(SEARCH(",",I1958)),SUBSTITUTE(I1958,",","_"),ISNUMBER(SEARCH("/",I1958)),SUBSTITUTE(I1958,"/","_"),ISNUMBER(SEARCH("",I1958)),I1958),I1958)),IF(OR($J$14 = "J",$J$14 = "K"),"",IF(D1958="","",IF(LEN(D1958)&gt;2,_xlfn.IFS(ISNUMBER(SEARCH("_",D1958)),D1958,ISNUMBER(SEARCH(", ",D1958)),SUBSTITUTE(D1958,", ","_"),ISNUMBER(SEARCH("/ ",D1958)),SUBSTITUTE(D1958,"/ ","_"),ISNUMBER(SEARCH(",",D1958)),SUBSTITUTE(D1958,",","_"),ISNUMBER(SEARCH("/",D1958)),SUBSTITUTE(D1958,"/","_"),ISNUMBER(SEARCH("",D1958)),D1958),D1958))))</f>
        <v/>
      </c>
      <c r="L1958" s="1"/>
      <c r="M1958" s="1" t="str">
        <f t="shared" si="151"/>
        <v/>
      </c>
      <c r="N1958" s="94" t="str">
        <f>IF($L1958="None","",IF(ISERROR(VLOOKUP($L1958,Info!$B$4:$B$266,1,FALSE)),"",VLOOKUP($L1958,Info!$B$4:$L$266,5,FALSE)))</f>
        <v/>
      </c>
      <c r="O1958" s="94" t="str">
        <f>IF(K1958="","",IF(AND($J$12&lt;&gt;"ABC",N1958="3"),"BAC",IF(N1958="3","ABC",IF($J$12&lt;&gt;"ABC",IF($J$10="Standard",VLOOKUP(K1958,Info!$BE$4:$BF$481,2,FALSE),VLOOKUP(K1958,Info!$BI$4:$BJ$482,2,FALSE)),IF($J$10="Standard",VLOOKUP(K1958,Info!$AG$4:$AH$2994,2,FALSE),VLOOKUP(K1958,Info!$AK$4:$AL$2997,2,FALSE))))))</f>
        <v/>
      </c>
      <c r="P1958" s="94" t="str">
        <f>IF($L1958="None","",IF(ISERROR(VLOOKUP($L1958,Info!$B$4:$B$266,1,FALSE)),"",VLOOKUP($L1958,Info!$B$4:$L$266,3,FALSE)))</f>
        <v/>
      </c>
      <c r="Q1958" s="96" t="str">
        <f>IF($L1958="None","",IF(ISERROR(VLOOKUP($L1958,Info!$B$4:$B$266,1,FALSE)),"",VLOOKUP($L1958,Info!$B$4:$L$266,4,FALSE)))</f>
        <v/>
      </c>
      <c r="R1958" s="1"/>
      <c r="S1958" s="6" t="str">
        <f t="shared" si="152"/>
        <v/>
      </c>
      <c r="T1958" s="6" t="str">
        <f>IF($L1958="None","",IF(ISERROR(VLOOKUP($L1958,Info!$B$4:$B$266,1,FALSE)),"",VLOOKUP($L1958,Info!$B$4:$L$266,11,FALSE)))</f>
        <v/>
      </c>
      <c r="U1958" s="1"/>
      <c r="V1958" s="1"/>
      <c r="W1958" s="1"/>
      <c r="X1958" s="1" t="str">
        <f>IF($L1958="None","",IF(ISERROR(VLOOKUP($L1958,Info!$B$4:$B$266,1,FALSE)),"",IF(OR(W1958="Metallic Liquid Tight",W1958="Non-Metallic Liquid Tight",W1958="LSZH",W1958="Greenfield"),VLOOKUP($L1958,Info!$B$4:$L$266,7,FALSE),"N/A")))</f>
        <v/>
      </c>
      <c r="Y1958" s="1"/>
      <c r="Z1958" s="96" t="str">
        <f>IF($L1958="None","",IF(ISERROR(VLOOKUP($L1958,Info!$B$4:$B$266,1,FALSE)),"",VLOOKUP($L1958,Info!$B$4:$L$266,9,FALSE)))</f>
        <v/>
      </c>
      <c r="AA1958" s="96" t="str">
        <f>IF($L1958="None","",IF(ISERROR(VLOOKUP($L1958,Info!$B$4:$B$266,1,FALSE)),"",VLOOKUP($L1958,Info!$B$4:$L$266,8,FALSE)))</f>
        <v/>
      </c>
      <c r="AB1958" s="96" t="str">
        <f>IF($L1958="None","",IF(ISERROR(VLOOKUP($L1958,Info!$B$4:$B$266,1,FALSE)),"",VLOOKUP($L1958,Info!$B$4:$L$266,10,FALSE)))</f>
        <v/>
      </c>
      <c r="AC1958" s="1" t="str">
        <f>IF(W1958="SO Cable","Black,White",IF(O1958="","",IF(P1958="","",IF($J$12&lt;&gt;"ABC",IF(P1958&lt;="250",VLOOKUP(O1958,Info!$AZ$4:$BB$22,3,FALSE),VLOOKUP(O1958,Info!$AZ$23:$BB$39,3,FALSE)),IF(P1958&lt;="250",VLOOKUP(O1958,Info!$AO$4:$AQ$22,3,FALSE),VLOOKUP(O1958,Info!$AO$23:$AP$39,3,FALSE))))))</f>
        <v/>
      </c>
      <c r="AD1958" s="1"/>
      <c r="AE1958" s="1" t="str">
        <f>IF($L1958="None","",IF(ISERROR(VLOOKUP($L1958,Info!$B$4:$B$266,1,FALSE)),"",VLOOKUP($L1958,Info!$B$4:$L$266,4,FALSE)))</f>
        <v/>
      </c>
      <c r="AF1958" s="1" t="str">
        <f>IF($L1958="None","",IF(ISERROR(VLOOKUP($L1958,Info!$B$4:$B$266,1,FALSE)),"",VLOOKUP($L1958,Info!$B$4:$L$266,6,FALSE)))</f>
        <v/>
      </c>
      <c r="AG1958" s="1"/>
      <c r="AH1958" s="33" t="str" cm="1">
        <f t="array" ref="AH1958">IF(AND(L1958&lt;&gt;"",O1958&lt;&gt;"",R1958:S1958&lt;&gt;"",W1958:X1958&lt;&gt;"",Z1958:AA1958&lt;&gt;"",AC1958&lt;&gt;""),"Good","Bad")</f>
        <v>Bad</v>
      </c>
      <c r="AL1958" t="str" cm="1">
        <f t="array" ref="AL1958">IF(R1958&gt;0,_xlfn.IFS(COUNTIF($L$20:L1958,"&lt;&gt;")&lt;101,1,COUNTIF($L$20:L1958,"&lt;&gt;")&lt;201,2,COUNTIF($L$20:L1958,"&lt;&gt;")&lt;301,3,COUNTIF($L$20:L1958,"&lt;&gt;")&lt;401,4,COUNTIF($L$20:L1958,"&lt;&gt;")&lt;501,5,COUNTIF($L$20:L1958,"&lt;&gt;")&lt;601,6,COUNTIF($L$20:L1958,"&lt;&gt;")&lt;701,7,COUNTIF($L$20:L1958,"&lt;&gt;")&lt;801,8,COUNTIF($L$20:L1958,"&lt;&gt;")&lt;901,9,COUNTIF($L$20:L1958,"&lt;&gt;")&lt;1001,10,COUNTIF($L$20:L1958,"&lt;&gt;")&lt;1101,11,COUNTIF($L$20:L1958,"&lt;&gt;")&lt;1201,12,COUNTIF($L$20:L1958,"&lt;&gt;")&lt;1301,13,COUNTIF($L$20:L1958,"&lt;&gt;")&lt;1401,14,COUNTIF($L$20:L1958,"&lt;&gt;")&lt;1501,15,COUNTIF($L$20:L1958,"&lt;&gt;")&lt;1601,16,COUNTIF($L$20:L1958,"&lt;&gt;")&lt;1701,17,COUNTIF($L$20:L1958,"&lt;&gt;")&lt;1801,18,COUNTIF($L$20:L1958,"&lt;&gt;")&lt;1901,19,COUNTIF($L$20:L1958,"&lt;&gt;")&lt;2001,20,COUNTIF($L$20:L1958,"&lt;&gt;")&lt;2101,21,COUNTIF($L$20:L1958,"&lt;&gt;")&lt;2201,22,COUNTIF($L$20:L1958,"&lt;&gt;")&lt;2301,23,COUNTIF($L$20:L1958,"&lt;&gt;")&lt;2401,24,COUNTIF($L$20:L1958,"&lt;&gt;")&lt;2501,25,COUNTIF($L$20:L1958,"&lt;&gt;")&lt;2601,26,COUNTIF($L$20:L1958,"&lt;&gt;")&lt;2701,27,COUNTIF($L$20:L1958,"&lt;&gt;")&lt;2801,28,COUNTIF($L$20:L1958,"&lt;&gt;")&lt;2901,29,COUNTIF($L$20:L1958,"&lt;&gt;")&lt;3001,30),"")</f>
        <v/>
      </c>
      <c r="AM1958" t="str">
        <f t="shared" si="150"/>
        <v/>
      </c>
      <c r="AN1958" t="str">
        <f t="shared" si="154"/>
        <v/>
      </c>
      <c r="AP1958" t="str">
        <f t="shared" si="153"/>
        <v/>
      </c>
      <c r="AQ1958" t="str">
        <f>IF(AO1958="","",COUNTIFS(AM1958:$AM$3019,AO1958))</f>
        <v/>
      </c>
    </row>
    <row r="1959" spans="1:43" x14ac:dyDescent="0.25">
      <c r="A1959" s="6" t="str">
        <f>IF(COUNT($A$20:A1958)&lt;&gt;$B$4,IF(A1958="","",A1958+1),"")</f>
        <v/>
      </c>
      <c r="B1959" s="3"/>
      <c r="C1959" s="3"/>
      <c r="D1959" s="122"/>
      <c r="E1959" s="3"/>
      <c r="F1959" s="3"/>
      <c r="G1959" s="3"/>
      <c r="H1959" s="3"/>
      <c r="I1959" s="120"/>
      <c r="J1959" s="3"/>
      <c r="K1959" s="95" t="str" cm="1">
        <f t="array" ref="K1959">IF(OR($J$14 = "A",$J$14 = "B",$J$14 = "C"),IF(I1959="","",IF(LEN(I1959)&gt;2,_xlfn.IFS(ISNUMBER(SEARCH("_",I1959)),I1959,ISNUMBER(SEARCH(", ",I1959)),SUBSTITUTE(I1959,", ","_"),ISNUMBER(SEARCH("/ ",I1959)),SUBSTITUTE(I1959,"/ ","_"),ISNUMBER(SEARCH(",",I1959)),SUBSTITUTE(I1959,",","_"),ISNUMBER(SEARCH("/",I1959)),SUBSTITUTE(I1959,"/","_"),ISNUMBER(SEARCH("",I1959)),I1959),I1959)),IF(OR($J$14 = "J",$J$14 = "K"),"",IF(D1959="","",IF(LEN(D1959)&gt;2,_xlfn.IFS(ISNUMBER(SEARCH("_",D1959)),D1959,ISNUMBER(SEARCH(", ",D1959)),SUBSTITUTE(D1959,", ","_"),ISNUMBER(SEARCH("/ ",D1959)),SUBSTITUTE(D1959,"/ ","_"),ISNUMBER(SEARCH(",",D1959)),SUBSTITUTE(D1959,",","_"),ISNUMBER(SEARCH("/",D1959)),SUBSTITUTE(D1959,"/","_"),ISNUMBER(SEARCH("",D1959)),D1959),D1959))))</f>
        <v/>
      </c>
      <c r="L1959" s="1"/>
      <c r="M1959" s="1" t="str">
        <f t="shared" si="151"/>
        <v/>
      </c>
      <c r="N1959" s="94" t="str">
        <f>IF($L1959="None","",IF(ISERROR(VLOOKUP($L1959,Info!$B$4:$B$266,1,FALSE)),"",VLOOKUP($L1959,Info!$B$4:$L$266,5,FALSE)))</f>
        <v/>
      </c>
      <c r="O1959" s="94" t="str">
        <f>IF(K1959="","",IF(AND($J$12&lt;&gt;"ABC",N1959="3"),"BAC",IF(N1959="3","ABC",IF($J$12&lt;&gt;"ABC",IF($J$10="Standard",VLOOKUP(K1959,Info!$BE$4:$BF$481,2,FALSE),VLOOKUP(K1959,Info!$BI$4:$BJ$482,2,FALSE)),IF($J$10="Standard",VLOOKUP(K1959,Info!$AG$4:$AH$2994,2,FALSE),VLOOKUP(K1959,Info!$AK$4:$AL$2997,2,FALSE))))))</f>
        <v/>
      </c>
      <c r="P1959" s="94" t="str">
        <f>IF($L1959="None","",IF(ISERROR(VLOOKUP($L1959,Info!$B$4:$B$266,1,FALSE)),"",VLOOKUP($L1959,Info!$B$4:$L$266,3,FALSE)))</f>
        <v/>
      </c>
      <c r="Q1959" s="96" t="str">
        <f>IF($L1959="None","",IF(ISERROR(VLOOKUP($L1959,Info!$B$4:$B$266,1,FALSE)),"",VLOOKUP($L1959,Info!$B$4:$L$266,4,FALSE)))</f>
        <v/>
      </c>
      <c r="R1959" s="1"/>
      <c r="S1959" s="6" t="str">
        <f t="shared" si="152"/>
        <v/>
      </c>
      <c r="T1959" s="6" t="str">
        <f>IF($L1959="None","",IF(ISERROR(VLOOKUP($L1959,Info!$B$4:$B$266,1,FALSE)),"",VLOOKUP($L1959,Info!$B$4:$L$266,11,FALSE)))</f>
        <v/>
      </c>
      <c r="U1959" s="1"/>
      <c r="V1959" s="1"/>
      <c r="W1959" s="1"/>
      <c r="X1959" s="1" t="str">
        <f>IF($L1959="None","",IF(ISERROR(VLOOKUP($L1959,Info!$B$4:$B$266,1,FALSE)),"",IF(OR(W1959="Metallic Liquid Tight",W1959="Non-Metallic Liquid Tight",W1959="LSZH",W1959="Greenfield"),VLOOKUP($L1959,Info!$B$4:$L$266,7,FALSE),"N/A")))</f>
        <v/>
      </c>
      <c r="Y1959" s="1"/>
      <c r="Z1959" s="96" t="str">
        <f>IF($L1959="None","",IF(ISERROR(VLOOKUP($L1959,Info!$B$4:$B$266,1,FALSE)),"",VLOOKUP($L1959,Info!$B$4:$L$266,9,FALSE)))</f>
        <v/>
      </c>
      <c r="AA1959" s="96" t="str">
        <f>IF($L1959="None","",IF(ISERROR(VLOOKUP($L1959,Info!$B$4:$B$266,1,FALSE)),"",VLOOKUP($L1959,Info!$B$4:$L$266,8,FALSE)))</f>
        <v/>
      </c>
      <c r="AB1959" s="96" t="str">
        <f>IF($L1959="None","",IF(ISERROR(VLOOKUP($L1959,Info!$B$4:$B$266,1,FALSE)),"",VLOOKUP($L1959,Info!$B$4:$L$266,10,FALSE)))</f>
        <v/>
      </c>
      <c r="AC1959" s="1" t="str">
        <f>IF(W1959="SO Cable","Black,White",IF(O1959="","",IF(P1959="","",IF($J$12&lt;&gt;"ABC",IF(P1959&lt;="250",VLOOKUP(O1959,Info!$AZ$4:$BB$22,3,FALSE),VLOOKUP(O1959,Info!$AZ$23:$BB$39,3,FALSE)),IF(P1959&lt;="250",VLOOKUP(O1959,Info!$AO$4:$AQ$22,3,FALSE),VLOOKUP(O1959,Info!$AO$23:$AP$39,3,FALSE))))))</f>
        <v/>
      </c>
      <c r="AD1959" s="1"/>
      <c r="AE1959" s="1" t="str">
        <f>IF($L1959="None","",IF(ISERROR(VLOOKUP($L1959,Info!$B$4:$B$266,1,FALSE)),"",VLOOKUP($L1959,Info!$B$4:$L$266,4,FALSE)))</f>
        <v/>
      </c>
      <c r="AF1959" s="1" t="str">
        <f>IF($L1959="None","",IF(ISERROR(VLOOKUP($L1959,Info!$B$4:$B$266,1,FALSE)),"",VLOOKUP($L1959,Info!$B$4:$L$266,6,FALSE)))</f>
        <v/>
      </c>
      <c r="AG1959" s="1"/>
      <c r="AH1959" s="33" t="str" cm="1">
        <f t="array" ref="AH1959">IF(AND(L1959&lt;&gt;"",O1959&lt;&gt;"",R1959:S1959&lt;&gt;"",W1959:X1959&lt;&gt;"",Z1959:AA1959&lt;&gt;"",AC1959&lt;&gt;""),"Good","Bad")</f>
        <v>Bad</v>
      </c>
      <c r="AL1959" t="str" cm="1">
        <f t="array" ref="AL1959">IF(R1959&gt;0,_xlfn.IFS(COUNTIF($L$20:L1959,"&lt;&gt;")&lt;101,1,COUNTIF($L$20:L1959,"&lt;&gt;")&lt;201,2,COUNTIF($L$20:L1959,"&lt;&gt;")&lt;301,3,COUNTIF($L$20:L1959,"&lt;&gt;")&lt;401,4,COUNTIF($L$20:L1959,"&lt;&gt;")&lt;501,5,COUNTIF($L$20:L1959,"&lt;&gt;")&lt;601,6,COUNTIF($L$20:L1959,"&lt;&gt;")&lt;701,7,COUNTIF($L$20:L1959,"&lt;&gt;")&lt;801,8,COUNTIF($L$20:L1959,"&lt;&gt;")&lt;901,9,COUNTIF($L$20:L1959,"&lt;&gt;")&lt;1001,10,COUNTIF($L$20:L1959,"&lt;&gt;")&lt;1101,11,COUNTIF($L$20:L1959,"&lt;&gt;")&lt;1201,12,COUNTIF($L$20:L1959,"&lt;&gt;")&lt;1301,13,COUNTIF($L$20:L1959,"&lt;&gt;")&lt;1401,14,COUNTIF($L$20:L1959,"&lt;&gt;")&lt;1501,15,COUNTIF($L$20:L1959,"&lt;&gt;")&lt;1601,16,COUNTIF($L$20:L1959,"&lt;&gt;")&lt;1701,17,COUNTIF($L$20:L1959,"&lt;&gt;")&lt;1801,18,COUNTIF($L$20:L1959,"&lt;&gt;")&lt;1901,19,COUNTIF($L$20:L1959,"&lt;&gt;")&lt;2001,20,COUNTIF($L$20:L1959,"&lt;&gt;")&lt;2101,21,COUNTIF($L$20:L1959,"&lt;&gt;")&lt;2201,22,COUNTIF($L$20:L1959,"&lt;&gt;")&lt;2301,23,COUNTIF($L$20:L1959,"&lt;&gt;")&lt;2401,24,COUNTIF($L$20:L1959,"&lt;&gt;")&lt;2501,25,COUNTIF($L$20:L1959,"&lt;&gt;")&lt;2601,26,COUNTIF($L$20:L1959,"&lt;&gt;")&lt;2701,27,COUNTIF($L$20:L1959,"&lt;&gt;")&lt;2801,28,COUNTIF($L$20:L1959,"&lt;&gt;")&lt;2901,29,COUNTIF($L$20:L1959,"&lt;&gt;")&lt;3001,30),"")</f>
        <v/>
      </c>
      <c r="AM1959" t="str">
        <f t="shared" si="150"/>
        <v/>
      </c>
      <c r="AN1959" t="str">
        <f t="shared" si="154"/>
        <v/>
      </c>
      <c r="AP1959" t="str">
        <f t="shared" si="153"/>
        <v/>
      </c>
      <c r="AQ1959" t="str">
        <f>IF(AO1959="","",COUNTIFS(AM1959:$AM$3019,AO1959))</f>
        <v/>
      </c>
    </row>
    <row r="1960" spans="1:43" x14ac:dyDescent="0.25">
      <c r="A1960" s="6" t="str">
        <f>IF(COUNT($A$20:A1959)&lt;&gt;$B$4,IF(A1959="","",A1959+1),"")</f>
        <v/>
      </c>
      <c r="B1960" s="3"/>
      <c r="C1960" s="3"/>
      <c r="D1960" s="122"/>
      <c r="E1960" s="3"/>
      <c r="F1960" s="3"/>
      <c r="G1960" s="3"/>
      <c r="H1960" s="3"/>
      <c r="I1960" s="120"/>
      <c r="J1960" s="3"/>
      <c r="K1960" s="95" t="str" cm="1">
        <f t="array" ref="K1960">IF(OR($J$14 = "A",$J$14 = "B",$J$14 = "C"),IF(I1960="","",IF(LEN(I1960)&gt;2,_xlfn.IFS(ISNUMBER(SEARCH("_",I1960)),I1960,ISNUMBER(SEARCH(", ",I1960)),SUBSTITUTE(I1960,", ","_"),ISNUMBER(SEARCH("/ ",I1960)),SUBSTITUTE(I1960,"/ ","_"),ISNUMBER(SEARCH(",",I1960)),SUBSTITUTE(I1960,",","_"),ISNUMBER(SEARCH("/",I1960)),SUBSTITUTE(I1960,"/","_"),ISNUMBER(SEARCH("",I1960)),I1960),I1960)),IF(OR($J$14 = "J",$J$14 = "K"),"",IF(D1960="","",IF(LEN(D1960)&gt;2,_xlfn.IFS(ISNUMBER(SEARCH("_",D1960)),D1960,ISNUMBER(SEARCH(", ",D1960)),SUBSTITUTE(D1960,", ","_"),ISNUMBER(SEARCH("/ ",D1960)),SUBSTITUTE(D1960,"/ ","_"),ISNUMBER(SEARCH(",",D1960)),SUBSTITUTE(D1960,",","_"),ISNUMBER(SEARCH("/",D1960)),SUBSTITUTE(D1960,"/","_"),ISNUMBER(SEARCH("",D1960)),D1960),D1960))))</f>
        <v/>
      </c>
      <c r="L1960" s="1"/>
      <c r="M1960" s="1" t="str">
        <f t="shared" si="151"/>
        <v/>
      </c>
      <c r="N1960" s="94" t="str">
        <f>IF($L1960="None","",IF(ISERROR(VLOOKUP($L1960,Info!$B$4:$B$266,1,FALSE)),"",VLOOKUP($L1960,Info!$B$4:$L$266,5,FALSE)))</f>
        <v/>
      </c>
      <c r="O1960" s="94" t="str">
        <f>IF(K1960="","",IF(AND($J$12&lt;&gt;"ABC",N1960="3"),"BAC",IF(N1960="3","ABC",IF($J$12&lt;&gt;"ABC",IF($J$10="Standard",VLOOKUP(K1960,Info!$BE$4:$BF$481,2,FALSE),VLOOKUP(K1960,Info!$BI$4:$BJ$482,2,FALSE)),IF($J$10="Standard",VLOOKUP(K1960,Info!$AG$4:$AH$2994,2,FALSE),VLOOKUP(K1960,Info!$AK$4:$AL$2997,2,FALSE))))))</f>
        <v/>
      </c>
      <c r="P1960" s="94" t="str">
        <f>IF($L1960="None","",IF(ISERROR(VLOOKUP($L1960,Info!$B$4:$B$266,1,FALSE)),"",VLOOKUP($L1960,Info!$B$4:$L$266,3,FALSE)))</f>
        <v/>
      </c>
      <c r="Q1960" s="96" t="str">
        <f>IF($L1960="None","",IF(ISERROR(VLOOKUP($L1960,Info!$B$4:$B$266,1,FALSE)),"",VLOOKUP($L1960,Info!$B$4:$L$266,4,FALSE)))</f>
        <v/>
      </c>
      <c r="R1960" s="1"/>
      <c r="S1960" s="6" t="str">
        <f t="shared" si="152"/>
        <v/>
      </c>
      <c r="T1960" s="6" t="str">
        <f>IF($L1960="None","",IF(ISERROR(VLOOKUP($L1960,Info!$B$4:$B$266,1,FALSE)),"",VLOOKUP($L1960,Info!$B$4:$L$266,11,FALSE)))</f>
        <v/>
      </c>
      <c r="U1960" s="1"/>
      <c r="V1960" s="1"/>
      <c r="W1960" s="1"/>
      <c r="X1960" s="1" t="str">
        <f>IF($L1960="None","",IF(ISERROR(VLOOKUP($L1960,Info!$B$4:$B$266,1,FALSE)),"",IF(OR(W1960="Metallic Liquid Tight",W1960="Non-Metallic Liquid Tight",W1960="LSZH",W1960="Greenfield"),VLOOKUP($L1960,Info!$B$4:$L$266,7,FALSE),"N/A")))</f>
        <v/>
      </c>
      <c r="Y1960" s="1"/>
      <c r="Z1960" s="96" t="str">
        <f>IF($L1960="None","",IF(ISERROR(VLOOKUP($L1960,Info!$B$4:$B$266,1,FALSE)),"",VLOOKUP($L1960,Info!$B$4:$L$266,9,FALSE)))</f>
        <v/>
      </c>
      <c r="AA1960" s="96" t="str">
        <f>IF($L1960="None","",IF(ISERROR(VLOOKUP($L1960,Info!$B$4:$B$266,1,FALSE)),"",VLOOKUP($L1960,Info!$B$4:$L$266,8,FALSE)))</f>
        <v/>
      </c>
      <c r="AB1960" s="96" t="str">
        <f>IF($L1960="None","",IF(ISERROR(VLOOKUP($L1960,Info!$B$4:$B$266,1,FALSE)),"",VLOOKUP($L1960,Info!$B$4:$L$266,10,FALSE)))</f>
        <v/>
      </c>
      <c r="AC1960" s="1" t="str">
        <f>IF(W1960="SO Cable","Black,White",IF(O1960="","",IF(P1960="","",IF($J$12&lt;&gt;"ABC",IF(P1960&lt;="250",VLOOKUP(O1960,Info!$AZ$4:$BB$22,3,FALSE),VLOOKUP(O1960,Info!$AZ$23:$BB$39,3,FALSE)),IF(P1960&lt;="250",VLOOKUP(O1960,Info!$AO$4:$AQ$22,3,FALSE),VLOOKUP(O1960,Info!$AO$23:$AP$39,3,FALSE))))))</f>
        <v/>
      </c>
      <c r="AD1960" s="1"/>
      <c r="AE1960" s="1" t="str">
        <f>IF($L1960="None","",IF(ISERROR(VLOOKUP($L1960,Info!$B$4:$B$266,1,FALSE)),"",VLOOKUP($L1960,Info!$B$4:$L$266,4,FALSE)))</f>
        <v/>
      </c>
      <c r="AF1960" s="1" t="str">
        <f>IF($L1960="None","",IF(ISERROR(VLOOKUP($L1960,Info!$B$4:$B$266,1,FALSE)),"",VLOOKUP($L1960,Info!$B$4:$L$266,6,FALSE)))</f>
        <v/>
      </c>
      <c r="AG1960" s="1"/>
      <c r="AH1960" s="33" t="str" cm="1">
        <f t="array" ref="AH1960">IF(AND(L1960&lt;&gt;"",O1960&lt;&gt;"",R1960:S1960&lt;&gt;"",W1960:X1960&lt;&gt;"",Z1960:AA1960&lt;&gt;"",AC1960&lt;&gt;""),"Good","Bad")</f>
        <v>Bad</v>
      </c>
      <c r="AL1960" t="str" cm="1">
        <f t="array" ref="AL1960">IF(R1960&gt;0,_xlfn.IFS(COUNTIF($L$20:L1960,"&lt;&gt;")&lt;101,1,COUNTIF($L$20:L1960,"&lt;&gt;")&lt;201,2,COUNTIF($L$20:L1960,"&lt;&gt;")&lt;301,3,COUNTIF($L$20:L1960,"&lt;&gt;")&lt;401,4,COUNTIF($L$20:L1960,"&lt;&gt;")&lt;501,5,COUNTIF($L$20:L1960,"&lt;&gt;")&lt;601,6,COUNTIF($L$20:L1960,"&lt;&gt;")&lt;701,7,COUNTIF($L$20:L1960,"&lt;&gt;")&lt;801,8,COUNTIF($L$20:L1960,"&lt;&gt;")&lt;901,9,COUNTIF($L$20:L1960,"&lt;&gt;")&lt;1001,10,COUNTIF($L$20:L1960,"&lt;&gt;")&lt;1101,11,COUNTIF($L$20:L1960,"&lt;&gt;")&lt;1201,12,COUNTIF($L$20:L1960,"&lt;&gt;")&lt;1301,13,COUNTIF($L$20:L1960,"&lt;&gt;")&lt;1401,14,COUNTIF($L$20:L1960,"&lt;&gt;")&lt;1501,15,COUNTIF($L$20:L1960,"&lt;&gt;")&lt;1601,16,COUNTIF($L$20:L1960,"&lt;&gt;")&lt;1701,17,COUNTIF($L$20:L1960,"&lt;&gt;")&lt;1801,18,COUNTIF($L$20:L1960,"&lt;&gt;")&lt;1901,19,COUNTIF($L$20:L1960,"&lt;&gt;")&lt;2001,20,COUNTIF($L$20:L1960,"&lt;&gt;")&lt;2101,21,COUNTIF($L$20:L1960,"&lt;&gt;")&lt;2201,22,COUNTIF($L$20:L1960,"&lt;&gt;")&lt;2301,23,COUNTIF($L$20:L1960,"&lt;&gt;")&lt;2401,24,COUNTIF($L$20:L1960,"&lt;&gt;")&lt;2501,25,COUNTIF($L$20:L1960,"&lt;&gt;")&lt;2601,26,COUNTIF($L$20:L1960,"&lt;&gt;")&lt;2701,27,COUNTIF($L$20:L1960,"&lt;&gt;")&lt;2801,28,COUNTIF($L$20:L1960,"&lt;&gt;")&lt;2901,29,COUNTIF($L$20:L1960,"&lt;&gt;")&lt;3001,30),"")</f>
        <v/>
      </c>
      <c r="AM1960" t="str">
        <f t="shared" si="150"/>
        <v/>
      </c>
      <c r="AN1960" t="str">
        <f t="shared" si="154"/>
        <v/>
      </c>
      <c r="AP1960" t="str">
        <f t="shared" si="153"/>
        <v/>
      </c>
      <c r="AQ1960" t="str">
        <f>IF(AO1960="","",COUNTIFS(AM1960:$AM$3019,AO1960))</f>
        <v/>
      </c>
    </row>
    <row r="1961" spans="1:43" x14ac:dyDescent="0.25">
      <c r="A1961" s="6" t="str">
        <f>IF(COUNT($A$20:A1960)&lt;&gt;$B$4,IF(A1960="","",A1960+1),"")</f>
        <v/>
      </c>
      <c r="B1961" s="3"/>
      <c r="C1961" s="3"/>
      <c r="D1961" s="122"/>
      <c r="E1961" s="3"/>
      <c r="F1961" s="3"/>
      <c r="G1961" s="3"/>
      <c r="H1961" s="3"/>
      <c r="I1961" s="120"/>
      <c r="J1961" s="3"/>
      <c r="K1961" s="95" t="str" cm="1">
        <f t="array" ref="K1961">IF(OR($J$14 = "A",$J$14 = "B",$J$14 = "C"),IF(I1961="","",IF(LEN(I1961)&gt;2,_xlfn.IFS(ISNUMBER(SEARCH("_",I1961)),I1961,ISNUMBER(SEARCH(", ",I1961)),SUBSTITUTE(I1961,", ","_"),ISNUMBER(SEARCH("/ ",I1961)),SUBSTITUTE(I1961,"/ ","_"),ISNUMBER(SEARCH(",",I1961)),SUBSTITUTE(I1961,",","_"),ISNUMBER(SEARCH("/",I1961)),SUBSTITUTE(I1961,"/","_"),ISNUMBER(SEARCH("",I1961)),I1961),I1961)),IF(OR($J$14 = "J",$J$14 = "K"),"",IF(D1961="","",IF(LEN(D1961)&gt;2,_xlfn.IFS(ISNUMBER(SEARCH("_",D1961)),D1961,ISNUMBER(SEARCH(", ",D1961)),SUBSTITUTE(D1961,", ","_"),ISNUMBER(SEARCH("/ ",D1961)),SUBSTITUTE(D1961,"/ ","_"),ISNUMBER(SEARCH(",",D1961)),SUBSTITUTE(D1961,",","_"),ISNUMBER(SEARCH("/",D1961)),SUBSTITUTE(D1961,"/","_"),ISNUMBER(SEARCH("",D1961)),D1961),D1961))))</f>
        <v/>
      </c>
      <c r="L1961" s="1"/>
      <c r="M1961" s="1" t="str">
        <f t="shared" si="151"/>
        <v/>
      </c>
      <c r="N1961" s="94" t="str">
        <f>IF($L1961="None","",IF(ISERROR(VLOOKUP($L1961,Info!$B$4:$B$266,1,FALSE)),"",VLOOKUP($L1961,Info!$B$4:$L$266,5,FALSE)))</f>
        <v/>
      </c>
      <c r="O1961" s="94" t="str">
        <f>IF(K1961="","",IF(AND($J$12&lt;&gt;"ABC",N1961="3"),"BAC",IF(N1961="3","ABC",IF($J$12&lt;&gt;"ABC",IF($J$10="Standard",VLOOKUP(K1961,Info!$BE$4:$BF$481,2,FALSE),VLOOKUP(K1961,Info!$BI$4:$BJ$482,2,FALSE)),IF($J$10="Standard",VLOOKUP(K1961,Info!$AG$4:$AH$2994,2,FALSE),VLOOKUP(K1961,Info!$AK$4:$AL$2997,2,FALSE))))))</f>
        <v/>
      </c>
      <c r="P1961" s="94" t="str">
        <f>IF($L1961="None","",IF(ISERROR(VLOOKUP($L1961,Info!$B$4:$B$266,1,FALSE)),"",VLOOKUP($L1961,Info!$B$4:$L$266,3,FALSE)))</f>
        <v/>
      </c>
      <c r="Q1961" s="96" t="str">
        <f>IF($L1961="None","",IF(ISERROR(VLOOKUP($L1961,Info!$B$4:$B$266,1,FALSE)),"",VLOOKUP($L1961,Info!$B$4:$L$266,4,FALSE)))</f>
        <v/>
      </c>
      <c r="R1961" s="1"/>
      <c r="S1961" s="6" t="str">
        <f t="shared" si="152"/>
        <v/>
      </c>
      <c r="T1961" s="6" t="str">
        <f>IF($L1961="None","",IF(ISERROR(VLOOKUP($L1961,Info!$B$4:$B$266,1,FALSE)),"",VLOOKUP($L1961,Info!$B$4:$L$266,11,FALSE)))</f>
        <v/>
      </c>
      <c r="U1961" s="1"/>
      <c r="V1961" s="1"/>
      <c r="W1961" s="1"/>
      <c r="X1961" s="1" t="str">
        <f>IF($L1961="None","",IF(ISERROR(VLOOKUP($L1961,Info!$B$4:$B$266,1,FALSE)),"",IF(OR(W1961="Metallic Liquid Tight",W1961="Non-Metallic Liquid Tight",W1961="LSZH",W1961="Greenfield"),VLOOKUP($L1961,Info!$B$4:$L$266,7,FALSE),"N/A")))</f>
        <v/>
      </c>
      <c r="Y1961" s="1"/>
      <c r="Z1961" s="96" t="str">
        <f>IF($L1961="None","",IF(ISERROR(VLOOKUP($L1961,Info!$B$4:$B$266,1,FALSE)),"",VLOOKUP($L1961,Info!$B$4:$L$266,9,FALSE)))</f>
        <v/>
      </c>
      <c r="AA1961" s="96" t="str">
        <f>IF($L1961="None","",IF(ISERROR(VLOOKUP($L1961,Info!$B$4:$B$266,1,FALSE)),"",VLOOKUP($L1961,Info!$B$4:$L$266,8,FALSE)))</f>
        <v/>
      </c>
      <c r="AB1961" s="96" t="str">
        <f>IF($L1961="None","",IF(ISERROR(VLOOKUP($L1961,Info!$B$4:$B$266,1,FALSE)),"",VLOOKUP($L1961,Info!$B$4:$L$266,10,FALSE)))</f>
        <v/>
      </c>
      <c r="AC1961" s="1" t="str">
        <f>IF(W1961="SO Cable","Black,White",IF(O1961="","",IF(P1961="","",IF($J$12&lt;&gt;"ABC",IF(P1961&lt;="250",VLOOKUP(O1961,Info!$AZ$4:$BB$22,3,FALSE),VLOOKUP(O1961,Info!$AZ$23:$BB$39,3,FALSE)),IF(P1961&lt;="250",VLOOKUP(O1961,Info!$AO$4:$AQ$22,3,FALSE),VLOOKUP(O1961,Info!$AO$23:$AP$39,3,FALSE))))))</f>
        <v/>
      </c>
      <c r="AD1961" s="1"/>
      <c r="AE1961" s="1" t="str">
        <f>IF($L1961="None","",IF(ISERROR(VLOOKUP($L1961,Info!$B$4:$B$266,1,FALSE)),"",VLOOKUP($L1961,Info!$B$4:$L$266,4,FALSE)))</f>
        <v/>
      </c>
      <c r="AF1961" s="1" t="str">
        <f>IF($L1961="None","",IF(ISERROR(VLOOKUP($L1961,Info!$B$4:$B$266,1,FALSE)),"",VLOOKUP($L1961,Info!$B$4:$L$266,6,FALSE)))</f>
        <v/>
      </c>
      <c r="AG1961" s="1"/>
      <c r="AH1961" s="33" t="str" cm="1">
        <f t="array" ref="AH1961">IF(AND(L1961&lt;&gt;"",O1961&lt;&gt;"",R1961:S1961&lt;&gt;"",W1961:X1961&lt;&gt;"",Z1961:AA1961&lt;&gt;"",AC1961&lt;&gt;""),"Good","Bad")</f>
        <v>Bad</v>
      </c>
      <c r="AL1961" t="str" cm="1">
        <f t="array" ref="AL1961">IF(R1961&gt;0,_xlfn.IFS(COUNTIF($L$20:L1961,"&lt;&gt;")&lt;101,1,COUNTIF($L$20:L1961,"&lt;&gt;")&lt;201,2,COUNTIF($L$20:L1961,"&lt;&gt;")&lt;301,3,COUNTIF($L$20:L1961,"&lt;&gt;")&lt;401,4,COUNTIF($L$20:L1961,"&lt;&gt;")&lt;501,5,COUNTIF($L$20:L1961,"&lt;&gt;")&lt;601,6,COUNTIF($L$20:L1961,"&lt;&gt;")&lt;701,7,COUNTIF($L$20:L1961,"&lt;&gt;")&lt;801,8,COUNTIF($L$20:L1961,"&lt;&gt;")&lt;901,9,COUNTIF($L$20:L1961,"&lt;&gt;")&lt;1001,10,COUNTIF($L$20:L1961,"&lt;&gt;")&lt;1101,11,COUNTIF($L$20:L1961,"&lt;&gt;")&lt;1201,12,COUNTIF($L$20:L1961,"&lt;&gt;")&lt;1301,13,COUNTIF($L$20:L1961,"&lt;&gt;")&lt;1401,14,COUNTIF($L$20:L1961,"&lt;&gt;")&lt;1501,15,COUNTIF($L$20:L1961,"&lt;&gt;")&lt;1601,16,COUNTIF($L$20:L1961,"&lt;&gt;")&lt;1701,17,COUNTIF($L$20:L1961,"&lt;&gt;")&lt;1801,18,COUNTIF($L$20:L1961,"&lt;&gt;")&lt;1901,19,COUNTIF($L$20:L1961,"&lt;&gt;")&lt;2001,20,COUNTIF($L$20:L1961,"&lt;&gt;")&lt;2101,21,COUNTIF($L$20:L1961,"&lt;&gt;")&lt;2201,22,COUNTIF($L$20:L1961,"&lt;&gt;")&lt;2301,23,COUNTIF($L$20:L1961,"&lt;&gt;")&lt;2401,24,COUNTIF($L$20:L1961,"&lt;&gt;")&lt;2501,25,COUNTIF($L$20:L1961,"&lt;&gt;")&lt;2601,26,COUNTIF($L$20:L1961,"&lt;&gt;")&lt;2701,27,COUNTIF($L$20:L1961,"&lt;&gt;")&lt;2801,28,COUNTIF($L$20:L1961,"&lt;&gt;")&lt;2901,29,COUNTIF($L$20:L1961,"&lt;&gt;")&lt;3001,30),"")</f>
        <v/>
      </c>
      <c r="AM1961" t="str">
        <f t="shared" si="150"/>
        <v/>
      </c>
      <c r="AN1961" t="str">
        <f t="shared" si="154"/>
        <v/>
      </c>
      <c r="AP1961" t="str">
        <f t="shared" si="153"/>
        <v/>
      </c>
      <c r="AQ1961" t="str">
        <f>IF(AO1961="","",COUNTIFS(AM1961:$AM$3019,AO1961))</f>
        <v/>
      </c>
    </row>
    <row r="1962" spans="1:43" x14ac:dyDescent="0.25">
      <c r="A1962" s="6" t="str">
        <f>IF(COUNT($A$20:A1961)&lt;&gt;$B$4,IF(A1961="","",A1961+1),"")</f>
        <v/>
      </c>
      <c r="B1962" s="3"/>
      <c r="C1962" s="3"/>
      <c r="D1962" s="122"/>
      <c r="E1962" s="3"/>
      <c r="F1962" s="3"/>
      <c r="G1962" s="3"/>
      <c r="H1962" s="3"/>
      <c r="I1962" s="120"/>
      <c r="J1962" s="3"/>
      <c r="K1962" s="95" t="str" cm="1">
        <f t="array" ref="K1962">IF(OR($J$14 = "A",$J$14 = "B",$J$14 = "C"),IF(I1962="","",IF(LEN(I1962)&gt;2,_xlfn.IFS(ISNUMBER(SEARCH("_",I1962)),I1962,ISNUMBER(SEARCH(", ",I1962)),SUBSTITUTE(I1962,", ","_"),ISNUMBER(SEARCH("/ ",I1962)),SUBSTITUTE(I1962,"/ ","_"),ISNUMBER(SEARCH(",",I1962)),SUBSTITUTE(I1962,",","_"),ISNUMBER(SEARCH("/",I1962)),SUBSTITUTE(I1962,"/","_"),ISNUMBER(SEARCH("",I1962)),I1962),I1962)),IF(OR($J$14 = "J",$J$14 = "K"),"",IF(D1962="","",IF(LEN(D1962)&gt;2,_xlfn.IFS(ISNUMBER(SEARCH("_",D1962)),D1962,ISNUMBER(SEARCH(", ",D1962)),SUBSTITUTE(D1962,", ","_"),ISNUMBER(SEARCH("/ ",D1962)),SUBSTITUTE(D1962,"/ ","_"),ISNUMBER(SEARCH(",",D1962)),SUBSTITUTE(D1962,",","_"),ISNUMBER(SEARCH("/",D1962)),SUBSTITUTE(D1962,"/","_"),ISNUMBER(SEARCH("",D1962)),D1962),D1962))))</f>
        <v/>
      </c>
      <c r="L1962" s="1"/>
      <c r="M1962" s="1" t="str">
        <f t="shared" si="151"/>
        <v/>
      </c>
      <c r="N1962" s="94" t="str">
        <f>IF($L1962="None","",IF(ISERROR(VLOOKUP($L1962,Info!$B$4:$B$266,1,FALSE)),"",VLOOKUP($L1962,Info!$B$4:$L$266,5,FALSE)))</f>
        <v/>
      </c>
      <c r="O1962" s="94" t="str">
        <f>IF(K1962="","",IF(AND($J$12&lt;&gt;"ABC",N1962="3"),"BAC",IF(N1962="3","ABC",IF($J$12&lt;&gt;"ABC",IF($J$10="Standard",VLOOKUP(K1962,Info!$BE$4:$BF$481,2,FALSE),VLOOKUP(K1962,Info!$BI$4:$BJ$482,2,FALSE)),IF($J$10="Standard",VLOOKUP(K1962,Info!$AG$4:$AH$2994,2,FALSE),VLOOKUP(K1962,Info!$AK$4:$AL$2997,2,FALSE))))))</f>
        <v/>
      </c>
      <c r="P1962" s="94" t="str">
        <f>IF($L1962="None","",IF(ISERROR(VLOOKUP($L1962,Info!$B$4:$B$266,1,FALSE)),"",VLOOKUP($L1962,Info!$B$4:$L$266,3,FALSE)))</f>
        <v/>
      </c>
      <c r="Q1962" s="96" t="str">
        <f>IF($L1962="None","",IF(ISERROR(VLOOKUP($L1962,Info!$B$4:$B$266,1,FALSE)),"",VLOOKUP($L1962,Info!$B$4:$L$266,4,FALSE)))</f>
        <v/>
      </c>
      <c r="R1962" s="1"/>
      <c r="S1962" s="6" t="str">
        <f t="shared" si="152"/>
        <v/>
      </c>
      <c r="T1962" s="6" t="str">
        <f>IF($L1962="None","",IF(ISERROR(VLOOKUP($L1962,Info!$B$4:$B$266,1,FALSE)),"",VLOOKUP($L1962,Info!$B$4:$L$266,11,FALSE)))</f>
        <v/>
      </c>
      <c r="U1962" s="1"/>
      <c r="V1962" s="1"/>
      <c r="W1962" s="1"/>
      <c r="X1962" s="1" t="str">
        <f>IF($L1962="None","",IF(ISERROR(VLOOKUP($L1962,Info!$B$4:$B$266,1,FALSE)),"",IF(OR(W1962="Metallic Liquid Tight",W1962="Non-Metallic Liquid Tight",W1962="LSZH",W1962="Greenfield"),VLOOKUP($L1962,Info!$B$4:$L$266,7,FALSE),"N/A")))</f>
        <v/>
      </c>
      <c r="Y1962" s="1"/>
      <c r="Z1962" s="96" t="str">
        <f>IF($L1962="None","",IF(ISERROR(VLOOKUP($L1962,Info!$B$4:$B$266,1,FALSE)),"",VLOOKUP($L1962,Info!$B$4:$L$266,9,FALSE)))</f>
        <v/>
      </c>
      <c r="AA1962" s="96" t="str">
        <f>IF($L1962="None","",IF(ISERROR(VLOOKUP($L1962,Info!$B$4:$B$266,1,FALSE)),"",VLOOKUP($L1962,Info!$B$4:$L$266,8,FALSE)))</f>
        <v/>
      </c>
      <c r="AB1962" s="96" t="str">
        <f>IF($L1962="None","",IF(ISERROR(VLOOKUP($L1962,Info!$B$4:$B$266,1,FALSE)),"",VLOOKUP($L1962,Info!$B$4:$L$266,10,FALSE)))</f>
        <v/>
      </c>
      <c r="AC1962" s="1" t="str">
        <f>IF(W1962="SO Cable","Black,White",IF(O1962="","",IF(P1962="","",IF($J$12&lt;&gt;"ABC",IF(P1962&lt;="250",VLOOKUP(O1962,Info!$AZ$4:$BB$22,3,FALSE),VLOOKUP(O1962,Info!$AZ$23:$BB$39,3,FALSE)),IF(P1962&lt;="250",VLOOKUP(O1962,Info!$AO$4:$AQ$22,3,FALSE),VLOOKUP(O1962,Info!$AO$23:$AP$39,3,FALSE))))))</f>
        <v/>
      </c>
      <c r="AD1962" s="1"/>
      <c r="AE1962" s="1" t="str">
        <f>IF($L1962="None","",IF(ISERROR(VLOOKUP($L1962,Info!$B$4:$B$266,1,FALSE)),"",VLOOKUP($L1962,Info!$B$4:$L$266,4,FALSE)))</f>
        <v/>
      </c>
      <c r="AF1962" s="1" t="str">
        <f>IF($L1962="None","",IF(ISERROR(VLOOKUP($L1962,Info!$B$4:$B$266,1,FALSE)),"",VLOOKUP($L1962,Info!$B$4:$L$266,6,FALSE)))</f>
        <v/>
      </c>
      <c r="AG1962" s="1"/>
      <c r="AH1962" s="33" t="str" cm="1">
        <f t="array" ref="AH1962">IF(AND(L1962&lt;&gt;"",O1962&lt;&gt;"",R1962:S1962&lt;&gt;"",W1962:X1962&lt;&gt;"",Z1962:AA1962&lt;&gt;"",AC1962&lt;&gt;""),"Good","Bad")</f>
        <v>Bad</v>
      </c>
      <c r="AL1962" t="str" cm="1">
        <f t="array" ref="AL1962">IF(R1962&gt;0,_xlfn.IFS(COUNTIF($L$20:L1962,"&lt;&gt;")&lt;101,1,COUNTIF($L$20:L1962,"&lt;&gt;")&lt;201,2,COUNTIF($L$20:L1962,"&lt;&gt;")&lt;301,3,COUNTIF($L$20:L1962,"&lt;&gt;")&lt;401,4,COUNTIF($L$20:L1962,"&lt;&gt;")&lt;501,5,COUNTIF($L$20:L1962,"&lt;&gt;")&lt;601,6,COUNTIF($L$20:L1962,"&lt;&gt;")&lt;701,7,COUNTIF($L$20:L1962,"&lt;&gt;")&lt;801,8,COUNTIF($L$20:L1962,"&lt;&gt;")&lt;901,9,COUNTIF($L$20:L1962,"&lt;&gt;")&lt;1001,10,COUNTIF($L$20:L1962,"&lt;&gt;")&lt;1101,11,COUNTIF($L$20:L1962,"&lt;&gt;")&lt;1201,12,COUNTIF($L$20:L1962,"&lt;&gt;")&lt;1301,13,COUNTIF($L$20:L1962,"&lt;&gt;")&lt;1401,14,COUNTIF($L$20:L1962,"&lt;&gt;")&lt;1501,15,COUNTIF($L$20:L1962,"&lt;&gt;")&lt;1601,16,COUNTIF($L$20:L1962,"&lt;&gt;")&lt;1701,17,COUNTIF($L$20:L1962,"&lt;&gt;")&lt;1801,18,COUNTIF($L$20:L1962,"&lt;&gt;")&lt;1901,19,COUNTIF($L$20:L1962,"&lt;&gt;")&lt;2001,20,COUNTIF($L$20:L1962,"&lt;&gt;")&lt;2101,21,COUNTIF($L$20:L1962,"&lt;&gt;")&lt;2201,22,COUNTIF($L$20:L1962,"&lt;&gt;")&lt;2301,23,COUNTIF($L$20:L1962,"&lt;&gt;")&lt;2401,24,COUNTIF($L$20:L1962,"&lt;&gt;")&lt;2501,25,COUNTIF($L$20:L1962,"&lt;&gt;")&lt;2601,26,COUNTIF($L$20:L1962,"&lt;&gt;")&lt;2701,27,COUNTIF($L$20:L1962,"&lt;&gt;")&lt;2801,28,COUNTIF($L$20:L1962,"&lt;&gt;")&lt;2901,29,COUNTIF($L$20:L1962,"&lt;&gt;")&lt;3001,30),"")</f>
        <v/>
      </c>
      <c r="AM1962" t="str">
        <f t="shared" si="150"/>
        <v/>
      </c>
      <c r="AN1962" t="str">
        <f t="shared" si="154"/>
        <v/>
      </c>
      <c r="AP1962" t="str">
        <f t="shared" si="153"/>
        <v/>
      </c>
      <c r="AQ1962" t="str">
        <f>IF(AO1962="","",COUNTIFS(AM1962:$AM$3019,AO1962))</f>
        <v/>
      </c>
    </row>
    <row r="1963" spans="1:43" x14ac:dyDescent="0.25">
      <c r="A1963" s="6" t="str">
        <f>IF(COUNT($A$20:A1962)&lt;&gt;$B$4,IF(A1962="","",A1962+1),"")</f>
        <v/>
      </c>
      <c r="B1963" s="3"/>
      <c r="C1963" s="3"/>
      <c r="D1963" s="122"/>
      <c r="E1963" s="3"/>
      <c r="F1963" s="3"/>
      <c r="G1963" s="3"/>
      <c r="H1963" s="3"/>
      <c r="I1963" s="120"/>
      <c r="J1963" s="3"/>
      <c r="K1963" s="95" t="str" cm="1">
        <f t="array" ref="K1963">IF(OR($J$14 = "A",$J$14 = "B",$J$14 = "C"),IF(I1963="","",IF(LEN(I1963)&gt;2,_xlfn.IFS(ISNUMBER(SEARCH("_",I1963)),I1963,ISNUMBER(SEARCH(", ",I1963)),SUBSTITUTE(I1963,", ","_"),ISNUMBER(SEARCH("/ ",I1963)),SUBSTITUTE(I1963,"/ ","_"),ISNUMBER(SEARCH(",",I1963)),SUBSTITUTE(I1963,",","_"),ISNUMBER(SEARCH("/",I1963)),SUBSTITUTE(I1963,"/","_"),ISNUMBER(SEARCH("",I1963)),I1963),I1963)),IF(OR($J$14 = "J",$J$14 = "K"),"",IF(D1963="","",IF(LEN(D1963)&gt;2,_xlfn.IFS(ISNUMBER(SEARCH("_",D1963)),D1963,ISNUMBER(SEARCH(", ",D1963)),SUBSTITUTE(D1963,", ","_"),ISNUMBER(SEARCH("/ ",D1963)),SUBSTITUTE(D1963,"/ ","_"),ISNUMBER(SEARCH(",",D1963)),SUBSTITUTE(D1963,",","_"),ISNUMBER(SEARCH("/",D1963)),SUBSTITUTE(D1963,"/","_"),ISNUMBER(SEARCH("",D1963)),D1963),D1963))))</f>
        <v/>
      </c>
      <c r="L1963" s="1"/>
      <c r="M1963" s="1" t="str">
        <f t="shared" si="151"/>
        <v/>
      </c>
      <c r="N1963" s="94" t="str">
        <f>IF($L1963="None","",IF(ISERROR(VLOOKUP($L1963,Info!$B$4:$B$266,1,FALSE)),"",VLOOKUP($L1963,Info!$B$4:$L$266,5,FALSE)))</f>
        <v/>
      </c>
      <c r="O1963" s="94" t="str">
        <f>IF(K1963="","",IF(AND($J$12&lt;&gt;"ABC",N1963="3"),"BAC",IF(N1963="3","ABC",IF($J$12&lt;&gt;"ABC",IF($J$10="Standard",VLOOKUP(K1963,Info!$BE$4:$BF$481,2,FALSE),VLOOKUP(K1963,Info!$BI$4:$BJ$482,2,FALSE)),IF($J$10="Standard",VLOOKUP(K1963,Info!$AG$4:$AH$2994,2,FALSE),VLOOKUP(K1963,Info!$AK$4:$AL$2997,2,FALSE))))))</f>
        <v/>
      </c>
      <c r="P1963" s="94" t="str">
        <f>IF($L1963="None","",IF(ISERROR(VLOOKUP($L1963,Info!$B$4:$B$266,1,FALSE)),"",VLOOKUP($L1963,Info!$B$4:$L$266,3,FALSE)))</f>
        <v/>
      </c>
      <c r="Q1963" s="96" t="str">
        <f>IF($L1963="None","",IF(ISERROR(VLOOKUP($L1963,Info!$B$4:$B$266,1,FALSE)),"",VLOOKUP($L1963,Info!$B$4:$L$266,4,FALSE)))</f>
        <v/>
      </c>
      <c r="R1963" s="1"/>
      <c r="S1963" s="6" t="str">
        <f t="shared" si="152"/>
        <v/>
      </c>
      <c r="T1963" s="6" t="str">
        <f>IF($L1963="None","",IF(ISERROR(VLOOKUP($L1963,Info!$B$4:$B$266,1,FALSE)),"",VLOOKUP($L1963,Info!$B$4:$L$266,11,FALSE)))</f>
        <v/>
      </c>
      <c r="U1963" s="1"/>
      <c r="V1963" s="1"/>
      <c r="W1963" s="1"/>
      <c r="X1963" s="1" t="str">
        <f>IF($L1963="None","",IF(ISERROR(VLOOKUP($L1963,Info!$B$4:$B$266,1,FALSE)),"",IF(OR(W1963="Metallic Liquid Tight",W1963="Non-Metallic Liquid Tight",W1963="LSZH",W1963="Greenfield"),VLOOKUP($L1963,Info!$B$4:$L$266,7,FALSE),"N/A")))</f>
        <v/>
      </c>
      <c r="Y1963" s="1"/>
      <c r="Z1963" s="96" t="str">
        <f>IF($L1963="None","",IF(ISERROR(VLOOKUP($L1963,Info!$B$4:$B$266,1,FALSE)),"",VLOOKUP($L1963,Info!$B$4:$L$266,9,FALSE)))</f>
        <v/>
      </c>
      <c r="AA1963" s="96" t="str">
        <f>IF($L1963="None","",IF(ISERROR(VLOOKUP($L1963,Info!$B$4:$B$266,1,FALSE)),"",VLOOKUP($L1963,Info!$B$4:$L$266,8,FALSE)))</f>
        <v/>
      </c>
      <c r="AB1963" s="96" t="str">
        <f>IF($L1963="None","",IF(ISERROR(VLOOKUP($L1963,Info!$B$4:$B$266,1,FALSE)),"",VLOOKUP($L1963,Info!$B$4:$L$266,10,FALSE)))</f>
        <v/>
      </c>
      <c r="AC1963" s="1" t="str">
        <f>IF(W1963="SO Cable","Black,White",IF(O1963="","",IF(P1963="","",IF($J$12&lt;&gt;"ABC",IF(P1963&lt;="250",VLOOKUP(O1963,Info!$AZ$4:$BB$22,3,FALSE),VLOOKUP(O1963,Info!$AZ$23:$BB$39,3,FALSE)),IF(P1963&lt;="250",VLOOKUP(O1963,Info!$AO$4:$AQ$22,3,FALSE),VLOOKUP(O1963,Info!$AO$23:$AP$39,3,FALSE))))))</f>
        <v/>
      </c>
      <c r="AD1963" s="1"/>
      <c r="AE1963" s="1" t="str">
        <f>IF($L1963="None","",IF(ISERROR(VLOOKUP($L1963,Info!$B$4:$B$266,1,FALSE)),"",VLOOKUP($L1963,Info!$B$4:$L$266,4,FALSE)))</f>
        <v/>
      </c>
      <c r="AF1963" s="1" t="str">
        <f>IF($L1963="None","",IF(ISERROR(VLOOKUP($L1963,Info!$B$4:$B$266,1,FALSE)),"",VLOOKUP($L1963,Info!$B$4:$L$266,6,FALSE)))</f>
        <v/>
      </c>
      <c r="AG1963" s="1"/>
      <c r="AH1963" s="33" t="str" cm="1">
        <f t="array" ref="AH1963">IF(AND(L1963&lt;&gt;"",O1963&lt;&gt;"",R1963:S1963&lt;&gt;"",W1963:X1963&lt;&gt;"",Z1963:AA1963&lt;&gt;"",AC1963&lt;&gt;""),"Good","Bad")</f>
        <v>Bad</v>
      </c>
      <c r="AL1963" t="str" cm="1">
        <f t="array" ref="AL1963">IF(R1963&gt;0,_xlfn.IFS(COUNTIF($L$20:L1963,"&lt;&gt;")&lt;101,1,COUNTIF($L$20:L1963,"&lt;&gt;")&lt;201,2,COUNTIF($L$20:L1963,"&lt;&gt;")&lt;301,3,COUNTIF($L$20:L1963,"&lt;&gt;")&lt;401,4,COUNTIF($L$20:L1963,"&lt;&gt;")&lt;501,5,COUNTIF($L$20:L1963,"&lt;&gt;")&lt;601,6,COUNTIF($L$20:L1963,"&lt;&gt;")&lt;701,7,COUNTIF($L$20:L1963,"&lt;&gt;")&lt;801,8,COUNTIF($L$20:L1963,"&lt;&gt;")&lt;901,9,COUNTIF($L$20:L1963,"&lt;&gt;")&lt;1001,10,COUNTIF($L$20:L1963,"&lt;&gt;")&lt;1101,11,COUNTIF($L$20:L1963,"&lt;&gt;")&lt;1201,12,COUNTIF($L$20:L1963,"&lt;&gt;")&lt;1301,13,COUNTIF($L$20:L1963,"&lt;&gt;")&lt;1401,14,COUNTIF($L$20:L1963,"&lt;&gt;")&lt;1501,15,COUNTIF($L$20:L1963,"&lt;&gt;")&lt;1601,16,COUNTIF($L$20:L1963,"&lt;&gt;")&lt;1701,17,COUNTIF($L$20:L1963,"&lt;&gt;")&lt;1801,18,COUNTIF($L$20:L1963,"&lt;&gt;")&lt;1901,19,COUNTIF($L$20:L1963,"&lt;&gt;")&lt;2001,20,COUNTIF($L$20:L1963,"&lt;&gt;")&lt;2101,21,COUNTIF($L$20:L1963,"&lt;&gt;")&lt;2201,22,COUNTIF($L$20:L1963,"&lt;&gt;")&lt;2301,23,COUNTIF($L$20:L1963,"&lt;&gt;")&lt;2401,24,COUNTIF($L$20:L1963,"&lt;&gt;")&lt;2501,25,COUNTIF($L$20:L1963,"&lt;&gt;")&lt;2601,26,COUNTIF($L$20:L1963,"&lt;&gt;")&lt;2701,27,COUNTIF($L$20:L1963,"&lt;&gt;")&lt;2801,28,COUNTIF($L$20:L1963,"&lt;&gt;")&lt;2901,29,COUNTIF($L$20:L1963,"&lt;&gt;")&lt;3001,30),"")</f>
        <v/>
      </c>
      <c r="AM1963" t="str">
        <f t="shared" si="150"/>
        <v/>
      </c>
      <c r="AN1963" t="str">
        <f t="shared" si="154"/>
        <v/>
      </c>
      <c r="AP1963" t="str">
        <f t="shared" si="153"/>
        <v/>
      </c>
      <c r="AQ1963" t="str">
        <f>IF(AO1963="","",COUNTIFS(AM1963:$AM$3019,AO1963))</f>
        <v/>
      </c>
    </row>
    <row r="1964" spans="1:43" x14ac:dyDescent="0.25">
      <c r="A1964" s="6" t="str">
        <f>IF(COUNT($A$20:A1963)&lt;&gt;$B$4,IF(A1963="","",A1963+1),"")</f>
        <v/>
      </c>
      <c r="B1964" s="3"/>
      <c r="C1964" s="3"/>
      <c r="D1964" s="122"/>
      <c r="E1964" s="3"/>
      <c r="F1964" s="3"/>
      <c r="G1964" s="3"/>
      <c r="H1964" s="3"/>
      <c r="I1964" s="120"/>
      <c r="J1964" s="3"/>
      <c r="K1964" s="95" t="str" cm="1">
        <f t="array" ref="K1964">IF(OR($J$14 = "A",$J$14 = "B",$J$14 = "C"),IF(I1964="","",IF(LEN(I1964)&gt;2,_xlfn.IFS(ISNUMBER(SEARCH("_",I1964)),I1964,ISNUMBER(SEARCH(", ",I1964)),SUBSTITUTE(I1964,", ","_"),ISNUMBER(SEARCH("/ ",I1964)),SUBSTITUTE(I1964,"/ ","_"),ISNUMBER(SEARCH(",",I1964)),SUBSTITUTE(I1964,",","_"),ISNUMBER(SEARCH("/",I1964)),SUBSTITUTE(I1964,"/","_"),ISNUMBER(SEARCH("",I1964)),I1964),I1964)),IF(OR($J$14 = "J",$J$14 = "K"),"",IF(D1964="","",IF(LEN(D1964)&gt;2,_xlfn.IFS(ISNUMBER(SEARCH("_",D1964)),D1964,ISNUMBER(SEARCH(", ",D1964)),SUBSTITUTE(D1964,", ","_"),ISNUMBER(SEARCH("/ ",D1964)),SUBSTITUTE(D1964,"/ ","_"),ISNUMBER(SEARCH(",",D1964)),SUBSTITUTE(D1964,",","_"),ISNUMBER(SEARCH("/",D1964)),SUBSTITUTE(D1964,"/","_"),ISNUMBER(SEARCH("",D1964)),D1964),D1964))))</f>
        <v/>
      </c>
      <c r="L1964" s="1"/>
      <c r="M1964" s="1" t="str">
        <f t="shared" si="151"/>
        <v/>
      </c>
      <c r="N1964" s="94" t="str">
        <f>IF($L1964="None","",IF(ISERROR(VLOOKUP($L1964,Info!$B$4:$B$266,1,FALSE)),"",VLOOKUP($L1964,Info!$B$4:$L$266,5,FALSE)))</f>
        <v/>
      </c>
      <c r="O1964" s="94" t="str">
        <f>IF(K1964="","",IF(AND($J$12&lt;&gt;"ABC",N1964="3"),"BAC",IF(N1964="3","ABC",IF($J$12&lt;&gt;"ABC",IF($J$10="Standard",VLOOKUP(K1964,Info!$BE$4:$BF$481,2,FALSE),VLOOKUP(K1964,Info!$BI$4:$BJ$482,2,FALSE)),IF($J$10="Standard",VLOOKUP(K1964,Info!$AG$4:$AH$2994,2,FALSE),VLOOKUP(K1964,Info!$AK$4:$AL$2997,2,FALSE))))))</f>
        <v/>
      </c>
      <c r="P1964" s="94" t="str">
        <f>IF($L1964="None","",IF(ISERROR(VLOOKUP($L1964,Info!$B$4:$B$266,1,FALSE)),"",VLOOKUP($L1964,Info!$B$4:$L$266,3,FALSE)))</f>
        <v/>
      </c>
      <c r="Q1964" s="96" t="str">
        <f>IF($L1964="None","",IF(ISERROR(VLOOKUP($L1964,Info!$B$4:$B$266,1,FALSE)),"",VLOOKUP($L1964,Info!$B$4:$L$266,4,FALSE)))</f>
        <v/>
      </c>
      <c r="R1964" s="1"/>
      <c r="S1964" s="6" t="str">
        <f t="shared" si="152"/>
        <v/>
      </c>
      <c r="T1964" s="6" t="str">
        <f>IF($L1964="None","",IF(ISERROR(VLOOKUP($L1964,Info!$B$4:$B$266,1,FALSE)),"",VLOOKUP($L1964,Info!$B$4:$L$266,11,FALSE)))</f>
        <v/>
      </c>
      <c r="U1964" s="1"/>
      <c r="V1964" s="1"/>
      <c r="W1964" s="1"/>
      <c r="X1964" s="1" t="str">
        <f>IF($L1964="None","",IF(ISERROR(VLOOKUP($L1964,Info!$B$4:$B$266,1,FALSE)),"",IF(OR(W1964="Metallic Liquid Tight",W1964="Non-Metallic Liquid Tight",W1964="LSZH",W1964="Greenfield"),VLOOKUP($L1964,Info!$B$4:$L$266,7,FALSE),"N/A")))</f>
        <v/>
      </c>
      <c r="Y1964" s="1"/>
      <c r="Z1964" s="96" t="str">
        <f>IF($L1964="None","",IF(ISERROR(VLOOKUP($L1964,Info!$B$4:$B$266,1,FALSE)),"",VLOOKUP($L1964,Info!$B$4:$L$266,9,FALSE)))</f>
        <v/>
      </c>
      <c r="AA1964" s="96" t="str">
        <f>IF($L1964="None","",IF(ISERROR(VLOOKUP($L1964,Info!$B$4:$B$266,1,FALSE)),"",VLOOKUP($L1964,Info!$B$4:$L$266,8,FALSE)))</f>
        <v/>
      </c>
      <c r="AB1964" s="96" t="str">
        <f>IF($L1964="None","",IF(ISERROR(VLOOKUP($L1964,Info!$B$4:$B$266,1,FALSE)),"",VLOOKUP($L1964,Info!$B$4:$L$266,10,FALSE)))</f>
        <v/>
      </c>
      <c r="AC1964" s="1" t="str">
        <f>IF(W1964="SO Cable","Black,White",IF(O1964="","",IF(P1964="","",IF($J$12&lt;&gt;"ABC",IF(P1964&lt;="250",VLOOKUP(O1964,Info!$AZ$4:$BB$22,3,FALSE),VLOOKUP(O1964,Info!$AZ$23:$BB$39,3,FALSE)),IF(P1964&lt;="250",VLOOKUP(O1964,Info!$AO$4:$AQ$22,3,FALSE),VLOOKUP(O1964,Info!$AO$23:$AP$39,3,FALSE))))))</f>
        <v/>
      </c>
      <c r="AD1964" s="1"/>
      <c r="AE1964" s="1" t="str">
        <f>IF($L1964="None","",IF(ISERROR(VLOOKUP($L1964,Info!$B$4:$B$266,1,FALSE)),"",VLOOKUP($L1964,Info!$B$4:$L$266,4,FALSE)))</f>
        <v/>
      </c>
      <c r="AF1964" s="1" t="str">
        <f>IF($L1964="None","",IF(ISERROR(VLOOKUP($L1964,Info!$B$4:$B$266,1,FALSE)),"",VLOOKUP($L1964,Info!$B$4:$L$266,6,FALSE)))</f>
        <v/>
      </c>
      <c r="AG1964" s="1"/>
      <c r="AH1964" s="33" t="str" cm="1">
        <f t="array" ref="AH1964">IF(AND(L1964&lt;&gt;"",O1964&lt;&gt;"",R1964:S1964&lt;&gt;"",W1964:X1964&lt;&gt;"",Z1964:AA1964&lt;&gt;"",AC1964&lt;&gt;""),"Good","Bad")</f>
        <v>Bad</v>
      </c>
      <c r="AL1964" t="str" cm="1">
        <f t="array" ref="AL1964">IF(R1964&gt;0,_xlfn.IFS(COUNTIF($L$20:L1964,"&lt;&gt;")&lt;101,1,COUNTIF($L$20:L1964,"&lt;&gt;")&lt;201,2,COUNTIF($L$20:L1964,"&lt;&gt;")&lt;301,3,COUNTIF($L$20:L1964,"&lt;&gt;")&lt;401,4,COUNTIF($L$20:L1964,"&lt;&gt;")&lt;501,5,COUNTIF($L$20:L1964,"&lt;&gt;")&lt;601,6,COUNTIF($L$20:L1964,"&lt;&gt;")&lt;701,7,COUNTIF($L$20:L1964,"&lt;&gt;")&lt;801,8,COUNTIF($L$20:L1964,"&lt;&gt;")&lt;901,9,COUNTIF($L$20:L1964,"&lt;&gt;")&lt;1001,10,COUNTIF($L$20:L1964,"&lt;&gt;")&lt;1101,11,COUNTIF($L$20:L1964,"&lt;&gt;")&lt;1201,12,COUNTIF($L$20:L1964,"&lt;&gt;")&lt;1301,13,COUNTIF($L$20:L1964,"&lt;&gt;")&lt;1401,14,COUNTIF($L$20:L1964,"&lt;&gt;")&lt;1501,15,COUNTIF($L$20:L1964,"&lt;&gt;")&lt;1601,16,COUNTIF($L$20:L1964,"&lt;&gt;")&lt;1701,17,COUNTIF($L$20:L1964,"&lt;&gt;")&lt;1801,18,COUNTIF($L$20:L1964,"&lt;&gt;")&lt;1901,19,COUNTIF($L$20:L1964,"&lt;&gt;")&lt;2001,20,COUNTIF($L$20:L1964,"&lt;&gt;")&lt;2101,21,COUNTIF($L$20:L1964,"&lt;&gt;")&lt;2201,22,COUNTIF($L$20:L1964,"&lt;&gt;")&lt;2301,23,COUNTIF($L$20:L1964,"&lt;&gt;")&lt;2401,24,COUNTIF($L$20:L1964,"&lt;&gt;")&lt;2501,25,COUNTIF($L$20:L1964,"&lt;&gt;")&lt;2601,26,COUNTIF($L$20:L1964,"&lt;&gt;")&lt;2701,27,COUNTIF($L$20:L1964,"&lt;&gt;")&lt;2801,28,COUNTIF($L$20:L1964,"&lt;&gt;")&lt;2901,29,COUNTIF($L$20:L1964,"&lt;&gt;")&lt;3001,30),"")</f>
        <v/>
      </c>
      <c r="AM1964" t="str">
        <f t="shared" si="150"/>
        <v/>
      </c>
      <c r="AN1964" t="str">
        <f t="shared" si="154"/>
        <v/>
      </c>
      <c r="AP1964" t="str">
        <f t="shared" si="153"/>
        <v/>
      </c>
      <c r="AQ1964" t="str">
        <f>IF(AO1964="","",COUNTIFS(AM1964:$AM$3019,AO1964))</f>
        <v/>
      </c>
    </row>
    <row r="1965" spans="1:43" x14ac:dyDescent="0.25">
      <c r="A1965" s="6" t="str">
        <f>IF(COUNT($A$20:A1964)&lt;&gt;$B$4,IF(A1964="","",A1964+1),"")</f>
        <v/>
      </c>
      <c r="B1965" s="3"/>
      <c r="C1965" s="3"/>
      <c r="D1965" s="122"/>
      <c r="E1965" s="3"/>
      <c r="F1965" s="3"/>
      <c r="G1965" s="3"/>
      <c r="H1965" s="3"/>
      <c r="I1965" s="120"/>
      <c r="J1965" s="3"/>
      <c r="K1965" s="95" t="str" cm="1">
        <f t="array" ref="K1965">IF(OR($J$14 = "A",$J$14 = "B",$J$14 = "C"),IF(I1965="","",IF(LEN(I1965)&gt;2,_xlfn.IFS(ISNUMBER(SEARCH("_",I1965)),I1965,ISNUMBER(SEARCH(", ",I1965)),SUBSTITUTE(I1965,", ","_"),ISNUMBER(SEARCH("/ ",I1965)),SUBSTITUTE(I1965,"/ ","_"),ISNUMBER(SEARCH(",",I1965)),SUBSTITUTE(I1965,",","_"),ISNUMBER(SEARCH("/",I1965)),SUBSTITUTE(I1965,"/","_"),ISNUMBER(SEARCH("",I1965)),I1965),I1965)),IF(OR($J$14 = "J",$J$14 = "K"),"",IF(D1965="","",IF(LEN(D1965)&gt;2,_xlfn.IFS(ISNUMBER(SEARCH("_",D1965)),D1965,ISNUMBER(SEARCH(", ",D1965)),SUBSTITUTE(D1965,", ","_"),ISNUMBER(SEARCH("/ ",D1965)),SUBSTITUTE(D1965,"/ ","_"),ISNUMBER(SEARCH(",",D1965)),SUBSTITUTE(D1965,",","_"),ISNUMBER(SEARCH("/",D1965)),SUBSTITUTE(D1965,"/","_"),ISNUMBER(SEARCH("",D1965)),D1965),D1965))))</f>
        <v/>
      </c>
      <c r="L1965" s="1"/>
      <c r="M1965" s="1" t="str">
        <f t="shared" si="151"/>
        <v/>
      </c>
      <c r="N1965" s="94" t="str">
        <f>IF($L1965="None","",IF(ISERROR(VLOOKUP($L1965,Info!$B$4:$B$266,1,FALSE)),"",VLOOKUP($L1965,Info!$B$4:$L$266,5,FALSE)))</f>
        <v/>
      </c>
      <c r="O1965" s="94" t="str">
        <f>IF(K1965="","",IF(AND($J$12&lt;&gt;"ABC",N1965="3"),"BAC",IF(N1965="3","ABC",IF($J$12&lt;&gt;"ABC",IF($J$10="Standard",VLOOKUP(K1965,Info!$BE$4:$BF$481,2,FALSE),VLOOKUP(K1965,Info!$BI$4:$BJ$482,2,FALSE)),IF($J$10="Standard",VLOOKUP(K1965,Info!$AG$4:$AH$2994,2,FALSE),VLOOKUP(K1965,Info!$AK$4:$AL$2997,2,FALSE))))))</f>
        <v/>
      </c>
      <c r="P1965" s="94" t="str">
        <f>IF($L1965="None","",IF(ISERROR(VLOOKUP($L1965,Info!$B$4:$B$266,1,FALSE)),"",VLOOKUP($L1965,Info!$B$4:$L$266,3,FALSE)))</f>
        <v/>
      </c>
      <c r="Q1965" s="96" t="str">
        <f>IF($L1965="None","",IF(ISERROR(VLOOKUP($L1965,Info!$B$4:$B$266,1,FALSE)),"",VLOOKUP($L1965,Info!$B$4:$L$266,4,FALSE)))</f>
        <v/>
      </c>
      <c r="R1965" s="1"/>
      <c r="S1965" s="6" t="str">
        <f t="shared" si="152"/>
        <v/>
      </c>
      <c r="T1965" s="6" t="str">
        <f>IF($L1965="None","",IF(ISERROR(VLOOKUP($L1965,Info!$B$4:$B$266,1,FALSE)),"",VLOOKUP($L1965,Info!$B$4:$L$266,11,FALSE)))</f>
        <v/>
      </c>
      <c r="U1965" s="1"/>
      <c r="V1965" s="1"/>
      <c r="W1965" s="1"/>
      <c r="X1965" s="1" t="str">
        <f>IF($L1965="None","",IF(ISERROR(VLOOKUP($L1965,Info!$B$4:$B$266,1,FALSE)),"",IF(OR(W1965="Metallic Liquid Tight",W1965="Non-Metallic Liquid Tight",W1965="LSZH",W1965="Greenfield"),VLOOKUP($L1965,Info!$B$4:$L$266,7,FALSE),"N/A")))</f>
        <v/>
      </c>
      <c r="Y1965" s="1"/>
      <c r="Z1965" s="96" t="str">
        <f>IF($L1965="None","",IF(ISERROR(VLOOKUP($L1965,Info!$B$4:$B$266,1,FALSE)),"",VLOOKUP($L1965,Info!$B$4:$L$266,9,FALSE)))</f>
        <v/>
      </c>
      <c r="AA1965" s="96" t="str">
        <f>IF($L1965="None","",IF(ISERROR(VLOOKUP($L1965,Info!$B$4:$B$266,1,FALSE)),"",VLOOKUP($L1965,Info!$B$4:$L$266,8,FALSE)))</f>
        <v/>
      </c>
      <c r="AB1965" s="96" t="str">
        <f>IF($L1965="None","",IF(ISERROR(VLOOKUP($L1965,Info!$B$4:$B$266,1,FALSE)),"",VLOOKUP($L1965,Info!$B$4:$L$266,10,FALSE)))</f>
        <v/>
      </c>
      <c r="AC1965" s="1" t="str">
        <f>IF(W1965="SO Cable","Black,White",IF(O1965="","",IF(P1965="","",IF($J$12&lt;&gt;"ABC",IF(P1965&lt;="250",VLOOKUP(O1965,Info!$AZ$4:$BB$22,3,FALSE),VLOOKUP(O1965,Info!$AZ$23:$BB$39,3,FALSE)),IF(P1965&lt;="250",VLOOKUP(O1965,Info!$AO$4:$AQ$22,3,FALSE),VLOOKUP(O1965,Info!$AO$23:$AP$39,3,FALSE))))))</f>
        <v/>
      </c>
      <c r="AD1965" s="1"/>
      <c r="AE1965" s="1" t="str">
        <f>IF($L1965="None","",IF(ISERROR(VLOOKUP($L1965,Info!$B$4:$B$266,1,FALSE)),"",VLOOKUP($L1965,Info!$B$4:$L$266,4,FALSE)))</f>
        <v/>
      </c>
      <c r="AF1965" s="1" t="str">
        <f>IF($L1965="None","",IF(ISERROR(VLOOKUP($L1965,Info!$B$4:$B$266,1,FALSE)),"",VLOOKUP($L1965,Info!$B$4:$L$266,6,FALSE)))</f>
        <v/>
      </c>
      <c r="AG1965" s="1"/>
      <c r="AH1965" s="33" t="str" cm="1">
        <f t="array" ref="AH1965">IF(AND(L1965&lt;&gt;"",O1965&lt;&gt;"",R1965:S1965&lt;&gt;"",W1965:X1965&lt;&gt;"",Z1965:AA1965&lt;&gt;"",AC1965&lt;&gt;""),"Good","Bad")</f>
        <v>Bad</v>
      </c>
      <c r="AL1965" t="str" cm="1">
        <f t="array" ref="AL1965">IF(R1965&gt;0,_xlfn.IFS(COUNTIF($L$20:L1965,"&lt;&gt;")&lt;101,1,COUNTIF($L$20:L1965,"&lt;&gt;")&lt;201,2,COUNTIF($L$20:L1965,"&lt;&gt;")&lt;301,3,COUNTIF($L$20:L1965,"&lt;&gt;")&lt;401,4,COUNTIF($L$20:L1965,"&lt;&gt;")&lt;501,5,COUNTIF($L$20:L1965,"&lt;&gt;")&lt;601,6,COUNTIF($L$20:L1965,"&lt;&gt;")&lt;701,7,COUNTIF($L$20:L1965,"&lt;&gt;")&lt;801,8,COUNTIF($L$20:L1965,"&lt;&gt;")&lt;901,9,COUNTIF($L$20:L1965,"&lt;&gt;")&lt;1001,10,COUNTIF($L$20:L1965,"&lt;&gt;")&lt;1101,11,COUNTIF($L$20:L1965,"&lt;&gt;")&lt;1201,12,COUNTIF($L$20:L1965,"&lt;&gt;")&lt;1301,13,COUNTIF($L$20:L1965,"&lt;&gt;")&lt;1401,14,COUNTIF($L$20:L1965,"&lt;&gt;")&lt;1501,15,COUNTIF($L$20:L1965,"&lt;&gt;")&lt;1601,16,COUNTIF($L$20:L1965,"&lt;&gt;")&lt;1701,17,COUNTIF($L$20:L1965,"&lt;&gt;")&lt;1801,18,COUNTIF($L$20:L1965,"&lt;&gt;")&lt;1901,19,COUNTIF($L$20:L1965,"&lt;&gt;")&lt;2001,20,COUNTIF($L$20:L1965,"&lt;&gt;")&lt;2101,21,COUNTIF($L$20:L1965,"&lt;&gt;")&lt;2201,22,COUNTIF($L$20:L1965,"&lt;&gt;")&lt;2301,23,COUNTIF($L$20:L1965,"&lt;&gt;")&lt;2401,24,COUNTIF($L$20:L1965,"&lt;&gt;")&lt;2501,25,COUNTIF($L$20:L1965,"&lt;&gt;")&lt;2601,26,COUNTIF($L$20:L1965,"&lt;&gt;")&lt;2701,27,COUNTIF($L$20:L1965,"&lt;&gt;")&lt;2801,28,COUNTIF($L$20:L1965,"&lt;&gt;")&lt;2901,29,COUNTIF($L$20:L1965,"&lt;&gt;")&lt;3001,30),"")</f>
        <v/>
      </c>
      <c r="AM1965" t="str">
        <f t="shared" si="150"/>
        <v/>
      </c>
      <c r="AN1965" t="str">
        <f t="shared" si="154"/>
        <v/>
      </c>
      <c r="AP1965" t="str">
        <f t="shared" si="153"/>
        <v/>
      </c>
      <c r="AQ1965" t="str">
        <f>IF(AO1965="","",COUNTIFS(AM1965:$AM$3019,AO1965))</f>
        <v/>
      </c>
    </row>
    <row r="1966" spans="1:43" x14ac:dyDescent="0.25">
      <c r="A1966" s="6" t="str">
        <f>IF(COUNT($A$20:A1965)&lt;&gt;$B$4,IF(A1965="","",A1965+1),"")</f>
        <v/>
      </c>
      <c r="B1966" s="3"/>
      <c r="C1966" s="3"/>
      <c r="D1966" s="122"/>
      <c r="E1966" s="3"/>
      <c r="F1966" s="3"/>
      <c r="G1966" s="3"/>
      <c r="H1966" s="3"/>
      <c r="I1966" s="120"/>
      <c r="J1966" s="3"/>
      <c r="K1966" s="95" t="str" cm="1">
        <f t="array" ref="K1966">IF(OR($J$14 = "A",$J$14 = "B",$J$14 = "C"),IF(I1966="","",IF(LEN(I1966)&gt;2,_xlfn.IFS(ISNUMBER(SEARCH("_",I1966)),I1966,ISNUMBER(SEARCH(", ",I1966)),SUBSTITUTE(I1966,", ","_"),ISNUMBER(SEARCH("/ ",I1966)),SUBSTITUTE(I1966,"/ ","_"),ISNUMBER(SEARCH(",",I1966)),SUBSTITUTE(I1966,",","_"),ISNUMBER(SEARCH("/",I1966)),SUBSTITUTE(I1966,"/","_"),ISNUMBER(SEARCH("",I1966)),I1966),I1966)),IF(OR($J$14 = "J",$J$14 = "K"),"",IF(D1966="","",IF(LEN(D1966)&gt;2,_xlfn.IFS(ISNUMBER(SEARCH("_",D1966)),D1966,ISNUMBER(SEARCH(", ",D1966)),SUBSTITUTE(D1966,", ","_"),ISNUMBER(SEARCH("/ ",D1966)),SUBSTITUTE(D1966,"/ ","_"),ISNUMBER(SEARCH(",",D1966)),SUBSTITUTE(D1966,",","_"),ISNUMBER(SEARCH("/",D1966)),SUBSTITUTE(D1966,"/","_"),ISNUMBER(SEARCH("",D1966)),D1966),D1966))))</f>
        <v/>
      </c>
      <c r="L1966" s="1"/>
      <c r="M1966" s="1" t="str">
        <f t="shared" si="151"/>
        <v/>
      </c>
      <c r="N1966" s="94" t="str">
        <f>IF($L1966="None","",IF(ISERROR(VLOOKUP($L1966,Info!$B$4:$B$266,1,FALSE)),"",VLOOKUP($L1966,Info!$B$4:$L$266,5,FALSE)))</f>
        <v/>
      </c>
      <c r="O1966" s="94" t="str">
        <f>IF(K1966="","",IF(AND($J$12&lt;&gt;"ABC",N1966="3"),"BAC",IF(N1966="3","ABC",IF($J$12&lt;&gt;"ABC",IF($J$10="Standard",VLOOKUP(K1966,Info!$BE$4:$BF$481,2,FALSE),VLOOKUP(K1966,Info!$BI$4:$BJ$482,2,FALSE)),IF($J$10="Standard",VLOOKUP(K1966,Info!$AG$4:$AH$2994,2,FALSE),VLOOKUP(K1966,Info!$AK$4:$AL$2997,2,FALSE))))))</f>
        <v/>
      </c>
      <c r="P1966" s="94" t="str">
        <f>IF($L1966="None","",IF(ISERROR(VLOOKUP($L1966,Info!$B$4:$B$266,1,FALSE)),"",VLOOKUP($L1966,Info!$B$4:$L$266,3,FALSE)))</f>
        <v/>
      </c>
      <c r="Q1966" s="96" t="str">
        <f>IF($L1966="None","",IF(ISERROR(VLOOKUP($L1966,Info!$B$4:$B$266,1,FALSE)),"",VLOOKUP($L1966,Info!$B$4:$L$266,4,FALSE)))</f>
        <v/>
      </c>
      <c r="R1966" s="1"/>
      <c r="S1966" s="6" t="str">
        <f t="shared" si="152"/>
        <v/>
      </c>
      <c r="T1966" s="6" t="str">
        <f>IF($L1966="None","",IF(ISERROR(VLOOKUP($L1966,Info!$B$4:$B$266,1,FALSE)),"",VLOOKUP($L1966,Info!$B$4:$L$266,11,FALSE)))</f>
        <v/>
      </c>
      <c r="U1966" s="1"/>
      <c r="V1966" s="1"/>
      <c r="W1966" s="1"/>
      <c r="X1966" s="1" t="str">
        <f>IF($L1966="None","",IF(ISERROR(VLOOKUP($L1966,Info!$B$4:$B$266,1,FALSE)),"",IF(OR(W1966="Metallic Liquid Tight",W1966="Non-Metallic Liquid Tight",W1966="LSZH",W1966="Greenfield"),VLOOKUP($L1966,Info!$B$4:$L$266,7,FALSE),"N/A")))</f>
        <v/>
      </c>
      <c r="Y1966" s="1"/>
      <c r="Z1966" s="96" t="str">
        <f>IF($L1966="None","",IF(ISERROR(VLOOKUP($L1966,Info!$B$4:$B$266,1,FALSE)),"",VLOOKUP($L1966,Info!$B$4:$L$266,9,FALSE)))</f>
        <v/>
      </c>
      <c r="AA1966" s="96" t="str">
        <f>IF($L1966="None","",IF(ISERROR(VLOOKUP($L1966,Info!$B$4:$B$266,1,FALSE)),"",VLOOKUP($L1966,Info!$B$4:$L$266,8,FALSE)))</f>
        <v/>
      </c>
      <c r="AB1966" s="96" t="str">
        <f>IF($L1966="None","",IF(ISERROR(VLOOKUP($L1966,Info!$B$4:$B$266,1,FALSE)),"",VLOOKUP($L1966,Info!$B$4:$L$266,10,FALSE)))</f>
        <v/>
      </c>
      <c r="AC1966" s="1" t="str">
        <f>IF(W1966="SO Cable","Black,White",IF(O1966="","",IF(P1966="","",IF($J$12&lt;&gt;"ABC",IF(P1966&lt;="250",VLOOKUP(O1966,Info!$AZ$4:$BB$22,3,FALSE),VLOOKUP(O1966,Info!$AZ$23:$BB$39,3,FALSE)),IF(P1966&lt;="250",VLOOKUP(O1966,Info!$AO$4:$AQ$22,3,FALSE),VLOOKUP(O1966,Info!$AO$23:$AP$39,3,FALSE))))))</f>
        <v/>
      </c>
      <c r="AD1966" s="1"/>
      <c r="AE1966" s="1" t="str">
        <f>IF($L1966="None","",IF(ISERROR(VLOOKUP($L1966,Info!$B$4:$B$266,1,FALSE)),"",VLOOKUP($L1966,Info!$B$4:$L$266,4,FALSE)))</f>
        <v/>
      </c>
      <c r="AF1966" s="1" t="str">
        <f>IF($L1966="None","",IF(ISERROR(VLOOKUP($L1966,Info!$B$4:$B$266,1,FALSE)),"",VLOOKUP($L1966,Info!$B$4:$L$266,6,FALSE)))</f>
        <v/>
      </c>
      <c r="AG1966" s="1"/>
      <c r="AH1966" s="33" t="str" cm="1">
        <f t="array" ref="AH1966">IF(AND(L1966&lt;&gt;"",O1966&lt;&gt;"",R1966:S1966&lt;&gt;"",W1966:X1966&lt;&gt;"",Z1966:AA1966&lt;&gt;"",AC1966&lt;&gt;""),"Good","Bad")</f>
        <v>Bad</v>
      </c>
      <c r="AL1966" t="str" cm="1">
        <f t="array" ref="AL1966">IF(R1966&gt;0,_xlfn.IFS(COUNTIF($L$20:L1966,"&lt;&gt;")&lt;101,1,COUNTIF($L$20:L1966,"&lt;&gt;")&lt;201,2,COUNTIF($L$20:L1966,"&lt;&gt;")&lt;301,3,COUNTIF($L$20:L1966,"&lt;&gt;")&lt;401,4,COUNTIF($L$20:L1966,"&lt;&gt;")&lt;501,5,COUNTIF($L$20:L1966,"&lt;&gt;")&lt;601,6,COUNTIF($L$20:L1966,"&lt;&gt;")&lt;701,7,COUNTIF($L$20:L1966,"&lt;&gt;")&lt;801,8,COUNTIF($L$20:L1966,"&lt;&gt;")&lt;901,9,COUNTIF($L$20:L1966,"&lt;&gt;")&lt;1001,10,COUNTIF($L$20:L1966,"&lt;&gt;")&lt;1101,11,COUNTIF($L$20:L1966,"&lt;&gt;")&lt;1201,12,COUNTIF($L$20:L1966,"&lt;&gt;")&lt;1301,13,COUNTIF($L$20:L1966,"&lt;&gt;")&lt;1401,14,COUNTIF($L$20:L1966,"&lt;&gt;")&lt;1501,15,COUNTIF($L$20:L1966,"&lt;&gt;")&lt;1601,16,COUNTIF($L$20:L1966,"&lt;&gt;")&lt;1701,17,COUNTIF($L$20:L1966,"&lt;&gt;")&lt;1801,18,COUNTIF($L$20:L1966,"&lt;&gt;")&lt;1901,19,COUNTIF($L$20:L1966,"&lt;&gt;")&lt;2001,20,COUNTIF($L$20:L1966,"&lt;&gt;")&lt;2101,21,COUNTIF($L$20:L1966,"&lt;&gt;")&lt;2201,22,COUNTIF($L$20:L1966,"&lt;&gt;")&lt;2301,23,COUNTIF($L$20:L1966,"&lt;&gt;")&lt;2401,24,COUNTIF($L$20:L1966,"&lt;&gt;")&lt;2501,25,COUNTIF($L$20:L1966,"&lt;&gt;")&lt;2601,26,COUNTIF($L$20:L1966,"&lt;&gt;")&lt;2701,27,COUNTIF($L$20:L1966,"&lt;&gt;")&lt;2801,28,COUNTIF($L$20:L1966,"&lt;&gt;")&lt;2901,29,COUNTIF($L$20:L1966,"&lt;&gt;")&lt;3001,30),"")</f>
        <v/>
      </c>
      <c r="AM1966" t="str">
        <f t="shared" si="150"/>
        <v/>
      </c>
      <c r="AN1966" t="str">
        <f t="shared" si="154"/>
        <v/>
      </c>
      <c r="AP1966" t="str">
        <f t="shared" si="153"/>
        <v/>
      </c>
      <c r="AQ1966" t="str">
        <f>IF(AO1966="","",COUNTIFS(AM1966:$AM$3019,AO1966))</f>
        <v/>
      </c>
    </row>
    <row r="1967" spans="1:43" x14ac:dyDescent="0.25">
      <c r="A1967" s="6" t="str">
        <f>IF(COUNT($A$20:A1966)&lt;&gt;$B$4,IF(A1966="","",A1966+1),"")</f>
        <v/>
      </c>
      <c r="B1967" s="3"/>
      <c r="C1967" s="3"/>
      <c r="D1967" s="122"/>
      <c r="E1967" s="3"/>
      <c r="F1967" s="3"/>
      <c r="G1967" s="3"/>
      <c r="H1967" s="3"/>
      <c r="I1967" s="120"/>
      <c r="J1967" s="3"/>
      <c r="K1967" s="95" t="str" cm="1">
        <f t="array" ref="K1967">IF(OR($J$14 = "A",$J$14 = "B",$J$14 = "C"),IF(I1967="","",IF(LEN(I1967)&gt;2,_xlfn.IFS(ISNUMBER(SEARCH("_",I1967)),I1967,ISNUMBER(SEARCH(", ",I1967)),SUBSTITUTE(I1967,", ","_"),ISNUMBER(SEARCH("/ ",I1967)),SUBSTITUTE(I1967,"/ ","_"),ISNUMBER(SEARCH(",",I1967)),SUBSTITUTE(I1967,",","_"),ISNUMBER(SEARCH("/",I1967)),SUBSTITUTE(I1967,"/","_"),ISNUMBER(SEARCH("",I1967)),I1967),I1967)),IF(OR($J$14 = "J",$J$14 = "K"),"",IF(D1967="","",IF(LEN(D1967)&gt;2,_xlfn.IFS(ISNUMBER(SEARCH("_",D1967)),D1967,ISNUMBER(SEARCH(", ",D1967)),SUBSTITUTE(D1967,", ","_"),ISNUMBER(SEARCH("/ ",D1967)),SUBSTITUTE(D1967,"/ ","_"),ISNUMBER(SEARCH(",",D1967)),SUBSTITUTE(D1967,",","_"),ISNUMBER(SEARCH("/",D1967)),SUBSTITUTE(D1967,"/","_"),ISNUMBER(SEARCH("",D1967)),D1967),D1967))))</f>
        <v/>
      </c>
      <c r="L1967" s="1"/>
      <c r="M1967" s="1" t="str">
        <f t="shared" si="151"/>
        <v/>
      </c>
      <c r="N1967" s="94" t="str">
        <f>IF($L1967="None","",IF(ISERROR(VLOOKUP($L1967,Info!$B$4:$B$266,1,FALSE)),"",VLOOKUP($L1967,Info!$B$4:$L$266,5,FALSE)))</f>
        <v/>
      </c>
      <c r="O1967" s="94" t="str">
        <f>IF(K1967="","",IF(AND($J$12&lt;&gt;"ABC",N1967="3"),"BAC",IF(N1967="3","ABC",IF($J$12&lt;&gt;"ABC",IF($J$10="Standard",VLOOKUP(K1967,Info!$BE$4:$BF$481,2,FALSE),VLOOKUP(K1967,Info!$BI$4:$BJ$482,2,FALSE)),IF($J$10="Standard",VLOOKUP(K1967,Info!$AG$4:$AH$2994,2,FALSE),VLOOKUP(K1967,Info!$AK$4:$AL$2997,2,FALSE))))))</f>
        <v/>
      </c>
      <c r="P1967" s="94" t="str">
        <f>IF($L1967="None","",IF(ISERROR(VLOOKUP($L1967,Info!$B$4:$B$266,1,FALSE)),"",VLOOKUP($L1967,Info!$B$4:$L$266,3,FALSE)))</f>
        <v/>
      </c>
      <c r="Q1967" s="96" t="str">
        <f>IF($L1967="None","",IF(ISERROR(VLOOKUP($L1967,Info!$B$4:$B$266,1,FALSE)),"",VLOOKUP($L1967,Info!$B$4:$L$266,4,FALSE)))</f>
        <v/>
      </c>
      <c r="R1967" s="1"/>
      <c r="S1967" s="6" t="str">
        <f t="shared" si="152"/>
        <v/>
      </c>
      <c r="T1967" s="6" t="str">
        <f>IF($L1967="None","",IF(ISERROR(VLOOKUP($L1967,Info!$B$4:$B$266,1,FALSE)),"",VLOOKUP($L1967,Info!$B$4:$L$266,11,FALSE)))</f>
        <v/>
      </c>
      <c r="U1967" s="1"/>
      <c r="V1967" s="1"/>
      <c r="W1967" s="1"/>
      <c r="X1967" s="1" t="str">
        <f>IF($L1967="None","",IF(ISERROR(VLOOKUP($L1967,Info!$B$4:$B$266,1,FALSE)),"",IF(OR(W1967="Metallic Liquid Tight",W1967="Non-Metallic Liquid Tight",W1967="LSZH",W1967="Greenfield"),VLOOKUP($L1967,Info!$B$4:$L$266,7,FALSE),"N/A")))</f>
        <v/>
      </c>
      <c r="Y1967" s="1"/>
      <c r="Z1967" s="96" t="str">
        <f>IF($L1967="None","",IF(ISERROR(VLOOKUP($L1967,Info!$B$4:$B$266,1,FALSE)),"",VLOOKUP($L1967,Info!$B$4:$L$266,9,FALSE)))</f>
        <v/>
      </c>
      <c r="AA1967" s="96" t="str">
        <f>IF($L1967="None","",IF(ISERROR(VLOOKUP($L1967,Info!$B$4:$B$266,1,FALSE)),"",VLOOKUP($L1967,Info!$B$4:$L$266,8,FALSE)))</f>
        <v/>
      </c>
      <c r="AB1967" s="96" t="str">
        <f>IF($L1967="None","",IF(ISERROR(VLOOKUP($L1967,Info!$B$4:$B$266,1,FALSE)),"",VLOOKUP($L1967,Info!$B$4:$L$266,10,FALSE)))</f>
        <v/>
      </c>
      <c r="AC1967" s="1" t="str">
        <f>IF(W1967="SO Cable","Black,White",IF(O1967="","",IF(P1967="","",IF($J$12&lt;&gt;"ABC",IF(P1967&lt;="250",VLOOKUP(O1967,Info!$AZ$4:$BB$22,3,FALSE),VLOOKUP(O1967,Info!$AZ$23:$BB$39,3,FALSE)),IF(P1967&lt;="250",VLOOKUP(O1967,Info!$AO$4:$AQ$22,3,FALSE),VLOOKUP(O1967,Info!$AO$23:$AP$39,3,FALSE))))))</f>
        <v/>
      </c>
      <c r="AD1967" s="1"/>
      <c r="AE1967" s="1" t="str">
        <f>IF($L1967="None","",IF(ISERROR(VLOOKUP($L1967,Info!$B$4:$B$266,1,FALSE)),"",VLOOKUP($L1967,Info!$B$4:$L$266,4,FALSE)))</f>
        <v/>
      </c>
      <c r="AF1967" s="1" t="str">
        <f>IF($L1967="None","",IF(ISERROR(VLOOKUP($L1967,Info!$B$4:$B$266,1,FALSE)),"",VLOOKUP($L1967,Info!$B$4:$L$266,6,FALSE)))</f>
        <v/>
      </c>
      <c r="AG1967" s="1"/>
      <c r="AH1967" s="33" t="str" cm="1">
        <f t="array" ref="AH1967">IF(AND(L1967&lt;&gt;"",O1967&lt;&gt;"",R1967:S1967&lt;&gt;"",W1967:X1967&lt;&gt;"",Z1967:AA1967&lt;&gt;"",AC1967&lt;&gt;""),"Good","Bad")</f>
        <v>Bad</v>
      </c>
      <c r="AL1967" t="str" cm="1">
        <f t="array" ref="AL1967">IF(R1967&gt;0,_xlfn.IFS(COUNTIF($L$20:L1967,"&lt;&gt;")&lt;101,1,COUNTIF($L$20:L1967,"&lt;&gt;")&lt;201,2,COUNTIF($L$20:L1967,"&lt;&gt;")&lt;301,3,COUNTIF($L$20:L1967,"&lt;&gt;")&lt;401,4,COUNTIF($L$20:L1967,"&lt;&gt;")&lt;501,5,COUNTIF($L$20:L1967,"&lt;&gt;")&lt;601,6,COUNTIF($L$20:L1967,"&lt;&gt;")&lt;701,7,COUNTIF($L$20:L1967,"&lt;&gt;")&lt;801,8,COUNTIF($L$20:L1967,"&lt;&gt;")&lt;901,9,COUNTIF($L$20:L1967,"&lt;&gt;")&lt;1001,10,COUNTIF($L$20:L1967,"&lt;&gt;")&lt;1101,11,COUNTIF($L$20:L1967,"&lt;&gt;")&lt;1201,12,COUNTIF($L$20:L1967,"&lt;&gt;")&lt;1301,13,COUNTIF($L$20:L1967,"&lt;&gt;")&lt;1401,14,COUNTIF($L$20:L1967,"&lt;&gt;")&lt;1501,15,COUNTIF($L$20:L1967,"&lt;&gt;")&lt;1601,16,COUNTIF($L$20:L1967,"&lt;&gt;")&lt;1701,17,COUNTIF($L$20:L1967,"&lt;&gt;")&lt;1801,18,COUNTIF($L$20:L1967,"&lt;&gt;")&lt;1901,19,COUNTIF($L$20:L1967,"&lt;&gt;")&lt;2001,20,COUNTIF($L$20:L1967,"&lt;&gt;")&lt;2101,21,COUNTIF($L$20:L1967,"&lt;&gt;")&lt;2201,22,COUNTIF($L$20:L1967,"&lt;&gt;")&lt;2301,23,COUNTIF($L$20:L1967,"&lt;&gt;")&lt;2401,24,COUNTIF($L$20:L1967,"&lt;&gt;")&lt;2501,25,COUNTIF($L$20:L1967,"&lt;&gt;")&lt;2601,26,COUNTIF($L$20:L1967,"&lt;&gt;")&lt;2701,27,COUNTIF($L$20:L1967,"&lt;&gt;")&lt;2801,28,COUNTIF($L$20:L1967,"&lt;&gt;")&lt;2901,29,COUNTIF($L$20:L1967,"&lt;&gt;")&lt;3001,30),"")</f>
        <v/>
      </c>
      <c r="AM1967" t="str">
        <f t="shared" si="150"/>
        <v/>
      </c>
      <c r="AN1967" t="str">
        <f t="shared" si="154"/>
        <v/>
      </c>
      <c r="AP1967" t="str">
        <f t="shared" si="153"/>
        <v/>
      </c>
      <c r="AQ1967" t="str">
        <f>IF(AO1967="","",COUNTIFS(AM1967:$AM$3019,AO1967))</f>
        <v/>
      </c>
    </row>
    <row r="1968" spans="1:43" x14ac:dyDescent="0.25">
      <c r="A1968" s="6" t="str">
        <f>IF(COUNT($A$20:A1967)&lt;&gt;$B$4,IF(A1967="","",A1967+1),"")</f>
        <v/>
      </c>
      <c r="B1968" s="3"/>
      <c r="C1968" s="3"/>
      <c r="D1968" s="122"/>
      <c r="E1968" s="3"/>
      <c r="F1968" s="3"/>
      <c r="G1968" s="3"/>
      <c r="H1968" s="3"/>
      <c r="I1968" s="120"/>
      <c r="J1968" s="3"/>
      <c r="K1968" s="95" t="str" cm="1">
        <f t="array" ref="K1968">IF(OR($J$14 = "A",$J$14 = "B",$J$14 = "C"),IF(I1968="","",IF(LEN(I1968)&gt;2,_xlfn.IFS(ISNUMBER(SEARCH("_",I1968)),I1968,ISNUMBER(SEARCH(", ",I1968)),SUBSTITUTE(I1968,", ","_"),ISNUMBER(SEARCH("/ ",I1968)),SUBSTITUTE(I1968,"/ ","_"),ISNUMBER(SEARCH(",",I1968)),SUBSTITUTE(I1968,",","_"),ISNUMBER(SEARCH("/",I1968)),SUBSTITUTE(I1968,"/","_"),ISNUMBER(SEARCH("",I1968)),I1968),I1968)),IF(OR($J$14 = "J",$J$14 = "K"),"",IF(D1968="","",IF(LEN(D1968)&gt;2,_xlfn.IFS(ISNUMBER(SEARCH("_",D1968)),D1968,ISNUMBER(SEARCH(", ",D1968)),SUBSTITUTE(D1968,", ","_"),ISNUMBER(SEARCH("/ ",D1968)),SUBSTITUTE(D1968,"/ ","_"),ISNUMBER(SEARCH(",",D1968)),SUBSTITUTE(D1968,",","_"),ISNUMBER(SEARCH("/",D1968)),SUBSTITUTE(D1968,"/","_"),ISNUMBER(SEARCH("",D1968)),D1968),D1968))))</f>
        <v/>
      </c>
      <c r="L1968" s="1"/>
      <c r="M1968" s="1" t="str">
        <f t="shared" si="151"/>
        <v/>
      </c>
      <c r="N1968" s="94" t="str">
        <f>IF($L1968="None","",IF(ISERROR(VLOOKUP($L1968,Info!$B$4:$B$266,1,FALSE)),"",VLOOKUP($L1968,Info!$B$4:$L$266,5,FALSE)))</f>
        <v/>
      </c>
      <c r="O1968" s="94" t="str">
        <f>IF(K1968="","",IF(AND($J$12&lt;&gt;"ABC",N1968="3"),"BAC",IF(N1968="3","ABC",IF($J$12&lt;&gt;"ABC",IF($J$10="Standard",VLOOKUP(K1968,Info!$BE$4:$BF$481,2,FALSE),VLOOKUP(K1968,Info!$BI$4:$BJ$482,2,FALSE)),IF($J$10="Standard",VLOOKUP(K1968,Info!$AG$4:$AH$2994,2,FALSE),VLOOKUP(K1968,Info!$AK$4:$AL$2997,2,FALSE))))))</f>
        <v/>
      </c>
      <c r="P1968" s="94" t="str">
        <f>IF($L1968="None","",IF(ISERROR(VLOOKUP($L1968,Info!$B$4:$B$266,1,FALSE)),"",VLOOKUP($L1968,Info!$B$4:$L$266,3,FALSE)))</f>
        <v/>
      </c>
      <c r="Q1968" s="96" t="str">
        <f>IF($L1968="None","",IF(ISERROR(VLOOKUP($L1968,Info!$B$4:$B$266,1,FALSE)),"",VLOOKUP($L1968,Info!$B$4:$L$266,4,FALSE)))</f>
        <v/>
      </c>
      <c r="R1968" s="1"/>
      <c r="S1968" s="6" t="str">
        <f t="shared" si="152"/>
        <v/>
      </c>
      <c r="T1968" s="6" t="str">
        <f>IF($L1968="None","",IF(ISERROR(VLOOKUP($L1968,Info!$B$4:$B$266,1,FALSE)),"",VLOOKUP($L1968,Info!$B$4:$L$266,11,FALSE)))</f>
        <v/>
      </c>
      <c r="U1968" s="1"/>
      <c r="V1968" s="1"/>
      <c r="W1968" s="1"/>
      <c r="X1968" s="1" t="str">
        <f>IF($L1968="None","",IF(ISERROR(VLOOKUP($L1968,Info!$B$4:$B$266,1,FALSE)),"",IF(OR(W1968="Metallic Liquid Tight",W1968="Non-Metallic Liquid Tight",W1968="LSZH",W1968="Greenfield"),VLOOKUP($L1968,Info!$B$4:$L$266,7,FALSE),"N/A")))</f>
        <v/>
      </c>
      <c r="Y1968" s="1"/>
      <c r="Z1968" s="96" t="str">
        <f>IF($L1968="None","",IF(ISERROR(VLOOKUP($L1968,Info!$B$4:$B$266,1,FALSE)),"",VLOOKUP($L1968,Info!$B$4:$L$266,9,FALSE)))</f>
        <v/>
      </c>
      <c r="AA1968" s="96" t="str">
        <f>IF($L1968="None","",IF(ISERROR(VLOOKUP($L1968,Info!$B$4:$B$266,1,FALSE)),"",VLOOKUP($L1968,Info!$B$4:$L$266,8,FALSE)))</f>
        <v/>
      </c>
      <c r="AB1968" s="96" t="str">
        <f>IF($L1968="None","",IF(ISERROR(VLOOKUP($L1968,Info!$B$4:$B$266,1,FALSE)),"",VLOOKUP($L1968,Info!$B$4:$L$266,10,FALSE)))</f>
        <v/>
      </c>
      <c r="AC1968" s="1" t="str">
        <f>IF(W1968="SO Cable","Black,White",IF(O1968="","",IF(P1968="","",IF($J$12&lt;&gt;"ABC",IF(P1968&lt;="250",VLOOKUP(O1968,Info!$AZ$4:$BB$22,3,FALSE),VLOOKUP(O1968,Info!$AZ$23:$BB$39,3,FALSE)),IF(P1968&lt;="250",VLOOKUP(O1968,Info!$AO$4:$AQ$22,3,FALSE),VLOOKUP(O1968,Info!$AO$23:$AP$39,3,FALSE))))))</f>
        <v/>
      </c>
      <c r="AD1968" s="1"/>
      <c r="AE1968" s="1" t="str">
        <f>IF($L1968="None","",IF(ISERROR(VLOOKUP($L1968,Info!$B$4:$B$266,1,FALSE)),"",VLOOKUP($L1968,Info!$B$4:$L$266,4,FALSE)))</f>
        <v/>
      </c>
      <c r="AF1968" s="1" t="str">
        <f>IF($L1968="None","",IF(ISERROR(VLOOKUP($L1968,Info!$B$4:$B$266,1,FALSE)),"",VLOOKUP($L1968,Info!$B$4:$L$266,6,FALSE)))</f>
        <v/>
      </c>
      <c r="AG1968" s="1"/>
      <c r="AH1968" s="33" t="str" cm="1">
        <f t="array" ref="AH1968">IF(AND(L1968&lt;&gt;"",O1968&lt;&gt;"",R1968:S1968&lt;&gt;"",W1968:X1968&lt;&gt;"",Z1968:AA1968&lt;&gt;"",AC1968&lt;&gt;""),"Good","Bad")</f>
        <v>Bad</v>
      </c>
      <c r="AL1968" t="str" cm="1">
        <f t="array" ref="AL1968">IF(R1968&gt;0,_xlfn.IFS(COUNTIF($L$20:L1968,"&lt;&gt;")&lt;101,1,COUNTIF($L$20:L1968,"&lt;&gt;")&lt;201,2,COUNTIF($L$20:L1968,"&lt;&gt;")&lt;301,3,COUNTIF($L$20:L1968,"&lt;&gt;")&lt;401,4,COUNTIF($L$20:L1968,"&lt;&gt;")&lt;501,5,COUNTIF($L$20:L1968,"&lt;&gt;")&lt;601,6,COUNTIF($L$20:L1968,"&lt;&gt;")&lt;701,7,COUNTIF($L$20:L1968,"&lt;&gt;")&lt;801,8,COUNTIF($L$20:L1968,"&lt;&gt;")&lt;901,9,COUNTIF($L$20:L1968,"&lt;&gt;")&lt;1001,10,COUNTIF($L$20:L1968,"&lt;&gt;")&lt;1101,11,COUNTIF($L$20:L1968,"&lt;&gt;")&lt;1201,12,COUNTIF($L$20:L1968,"&lt;&gt;")&lt;1301,13,COUNTIF($L$20:L1968,"&lt;&gt;")&lt;1401,14,COUNTIF($L$20:L1968,"&lt;&gt;")&lt;1501,15,COUNTIF($L$20:L1968,"&lt;&gt;")&lt;1601,16,COUNTIF($L$20:L1968,"&lt;&gt;")&lt;1701,17,COUNTIF($L$20:L1968,"&lt;&gt;")&lt;1801,18,COUNTIF($L$20:L1968,"&lt;&gt;")&lt;1901,19,COUNTIF($L$20:L1968,"&lt;&gt;")&lt;2001,20,COUNTIF($L$20:L1968,"&lt;&gt;")&lt;2101,21,COUNTIF($L$20:L1968,"&lt;&gt;")&lt;2201,22,COUNTIF($L$20:L1968,"&lt;&gt;")&lt;2301,23,COUNTIF($L$20:L1968,"&lt;&gt;")&lt;2401,24,COUNTIF($L$20:L1968,"&lt;&gt;")&lt;2501,25,COUNTIF($L$20:L1968,"&lt;&gt;")&lt;2601,26,COUNTIF($L$20:L1968,"&lt;&gt;")&lt;2701,27,COUNTIF($L$20:L1968,"&lt;&gt;")&lt;2801,28,COUNTIF($L$20:L1968,"&lt;&gt;")&lt;2901,29,COUNTIF($L$20:L1968,"&lt;&gt;")&lt;3001,30),"")</f>
        <v/>
      </c>
      <c r="AM1968" t="str">
        <f t="shared" si="150"/>
        <v/>
      </c>
      <c r="AN1968" t="str">
        <f t="shared" si="154"/>
        <v/>
      </c>
      <c r="AP1968" t="str">
        <f t="shared" si="153"/>
        <v/>
      </c>
      <c r="AQ1968" t="str">
        <f>IF(AO1968="","",COUNTIFS(AM1968:$AM$3019,AO1968))</f>
        <v/>
      </c>
    </row>
    <row r="1969" spans="1:43" x14ac:dyDescent="0.25">
      <c r="A1969" s="6" t="str">
        <f>IF(COUNT($A$20:A1968)&lt;&gt;$B$4,IF(A1968="","",A1968+1),"")</f>
        <v/>
      </c>
      <c r="B1969" s="3"/>
      <c r="C1969" s="3"/>
      <c r="D1969" s="122"/>
      <c r="E1969" s="3"/>
      <c r="F1969" s="3"/>
      <c r="G1969" s="3"/>
      <c r="H1969" s="3"/>
      <c r="I1969" s="120"/>
      <c r="J1969" s="3"/>
      <c r="K1969" s="95" t="str" cm="1">
        <f t="array" ref="K1969">IF(OR($J$14 = "A",$J$14 = "B",$J$14 = "C"),IF(I1969="","",IF(LEN(I1969)&gt;2,_xlfn.IFS(ISNUMBER(SEARCH("_",I1969)),I1969,ISNUMBER(SEARCH(", ",I1969)),SUBSTITUTE(I1969,", ","_"),ISNUMBER(SEARCH("/ ",I1969)),SUBSTITUTE(I1969,"/ ","_"),ISNUMBER(SEARCH(",",I1969)),SUBSTITUTE(I1969,",","_"),ISNUMBER(SEARCH("/",I1969)),SUBSTITUTE(I1969,"/","_"),ISNUMBER(SEARCH("",I1969)),I1969),I1969)),IF(OR($J$14 = "J",$J$14 = "K"),"",IF(D1969="","",IF(LEN(D1969)&gt;2,_xlfn.IFS(ISNUMBER(SEARCH("_",D1969)),D1969,ISNUMBER(SEARCH(", ",D1969)),SUBSTITUTE(D1969,", ","_"),ISNUMBER(SEARCH("/ ",D1969)),SUBSTITUTE(D1969,"/ ","_"),ISNUMBER(SEARCH(",",D1969)),SUBSTITUTE(D1969,",","_"),ISNUMBER(SEARCH("/",D1969)),SUBSTITUTE(D1969,"/","_"),ISNUMBER(SEARCH("",D1969)),D1969),D1969))))</f>
        <v/>
      </c>
      <c r="L1969" s="1"/>
      <c r="M1969" s="1" t="str">
        <f t="shared" si="151"/>
        <v/>
      </c>
      <c r="N1969" s="94" t="str">
        <f>IF($L1969="None","",IF(ISERROR(VLOOKUP($L1969,Info!$B$4:$B$266,1,FALSE)),"",VLOOKUP($L1969,Info!$B$4:$L$266,5,FALSE)))</f>
        <v/>
      </c>
      <c r="O1969" s="94" t="str">
        <f>IF(K1969="","",IF(AND($J$12&lt;&gt;"ABC",N1969="3"),"BAC",IF(N1969="3","ABC",IF($J$12&lt;&gt;"ABC",IF($J$10="Standard",VLOOKUP(K1969,Info!$BE$4:$BF$481,2,FALSE),VLOOKUP(K1969,Info!$BI$4:$BJ$482,2,FALSE)),IF($J$10="Standard",VLOOKUP(K1969,Info!$AG$4:$AH$2994,2,FALSE),VLOOKUP(K1969,Info!$AK$4:$AL$2997,2,FALSE))))))</f>
        <v/>
      </c>
      <c r="P1969" s="94" t="str">
        <f>IF($L1969="None","",IF(ISERROR(VLOOKUP($L1969,Info!$B$4:$B$266,1,FALSE)),"",VLOOKUP($L1969,Info!$B$4:$L$266,3,FALSE)))</f>
        <v/>
      </c>
      <c r="Q1969" s="96" t="str">
        <f>IF($L1969="None","",IF(ISERROR(VLOOKUP($L1969,Info!$B$4:$B$266,1,FALSE)),"",VLOOKUP($L1969,Info!$B$4:$L$266,4,FALSE)))</f>
        <v/>
      </c>
      <c r="R1969" s="1"/>
      <c r="S1969" s="6" t="str">
        <f t="shared" si="152"/>
        <v/>
      </c>
      <c r="T1969" s="6" t="str">
        <f>IF($L1969="None","",IF(ISERROR(VLOOKUP($L1969,Info!$B$4:$B$266,1,FALSE)),"",VLOOKUP($L1969,Info!$B$4:$L$266,11,FALSE)))</f>
        <v/>
      </c>
      <c r="U1969" s="1"/>
      <c r="V1969" s="1"/>
      <c r="W1969" s="1"/>
      <c r="X1969" s="1" t="str">
        <f>IF($L1969="None","",IF(ISERROR(VLOOKUP($L1969,Info!$B$4:$B$266,1,FALSE)),"",IF(OR(W1969="Metallic Liquid Tight",W1969="Non-Metallic Liquid Tight",W1969="LSZH",W1969="Greenfield"),VLOOKUP($L1969,Info!$B$4:$L$266,7,FALSE),"N/A")))</f>
        <v/>
      </c>
      <c r="Y1969" s="1"/>
      <c r="Z1969" s="96" t="str">
        <f>IF($L1969="None","",IF(ISERROR(VLOOKUP($L1969,Info!$B$4:$B$266,1,FALSE)),"",VLOOKUP($L1969,Info!$B$4:$L$266,9,FALSE)))</f>
        <v/>
      </c>
      <c r="AA1969" s="96" t="str">
        <f>IF($L1969="None","",IF(ISERROR(VLOOKUP($L1969,Info!$B$4:$B$266,1,FALSE)),"",VLOOKUP($L1969,Info!$B$4:$L$266,8,FALSE)))</f>
        <v/>
      </c>
      <c r="AB1969" s="96" t="str">
        <f>IF($L1969="None","",IF(ISERROR(VLOOKUP($L1969,Info!$B$4:$B$266,1,FALSE)),"",VLOOKUP($L1969,Info!$B$4:$L$266,10,FALSE)))</f>
        <v/>
      </c>
      <c r="AC1969" s="1" t="str">
        <f>IF(W1969="SO Cable","Black,White",IF(O1969="","",IF(P1969="","",IF($J$12&lt;&gt;"ABC",IF(P1969&lt;="250",VLOOKUP(O1969,Info!$AZ$4:$BB$22,3,FALSE),VLOOKUP(O1969,Info!$AZ$23:$BB$39,3,FALSE)),IF(P1969&lt;="250",VLOOKUP(O1969,Info!$AO$4:$AQ$22,3,FALSE),VLOOKUP(O1969,Info!$AO$23:$AP$39,3,FALSE))))))</f>
        <v/>
      </c>
      <c r="AD1969" s="1"/>
      <c r="AE1969" s="1" t="str">
        <f>IF($L1969="None","",IF(ISERROR(VLOOKUP($L1969,Info!$B$4:$B$266,1,FALSE)),"",VLOOKUP($L1969,Info!$B$4:$L$266,4,FALSE)))</f>
        <v/>
      </c>
      <c r="AF1969" s="1" t="str">
        <f>IF($L1969="None","",IF(ISERROR(VLOOKUP($L1969,Info!$B$4:$B$266,1,FALSE)),"",VLOOKUP($L1969,Info!$B$4:$L$266,6,FALSE)))</f>
        <v/>
      </c>
      <c r="AG1969" s="1"/>
      <c r="AH1969" s="33" t="str" cm="1">
        <f t="array" ref="AH1969">IF(AND(L1969&lt;&gt;"",O1969&lt;&gt;"",R1969:S1969&lt;&gt;"",W1969:X1969&lt;&gt;"",Z1969:AA1969&lt;&gt;"",AC1969&lt;&gt;""),"Good","Bad")</f>
        <v>Bad</v>
      </c>
      <c r="AL1969" t="str" cm="1">
        <f t="array" ref="AL1969">IF(R1969&gt;0,_xlfn.IFS(COUNTIF($L$20:L1969,"&lt;&gt;")&lt;101,1,COUNTIF($L$20:L1969,"&lt;&gt;")&lt;201,2,COUNTIF($L$20:L1969,"&lt;&gt;")&lt;301,3,COUNTIF($L$20:L1969,"&lt;&gt;")&lt;401,4,COUNTIF($L$20:L1969,"&lt;&gt;")&lt;501,5,COUNTIF($L$20:L1969,"&lt;&gt;")&lt;601,6,COUNTIF($L$20:L1969,"&lt;&gt;")&lt;701,7,COUNTIF($L$20:L1969,"&lt;&gt;")&lt;801,8,COUNTIF($L$20:L1969,"&lt;&gt;")&lt;901,9,COUNTIF($L$20:L1969,"&lt;&gt;")&lt;1001,10,COUNTIF($L$20:L1969,"&lt;&gt;")&lt;1101,11,COUNTIF($L$20:L1969,"&lt;&gt;")&lt;1201,12,COUNTIF($L$20:L1969,"&lt;&gt;")&lt;1301,13,COUNTIF($L$20:L1969,"&lt;&gt;")&lt;1401,14,COUNTIF($L$20:L1969,"&lt;&gt;")&lt;1501,15,COUNTIF($L$20:L1969,"&lt;&gt;")&lt;1601,16,COUNTIF($L$20:L1969,"&lt;&gt;")&lt;1701,17,COUNTIF($L$20:L1969,"&lt;&gt;")&lt;1801,18,COUNTIF($L$20:L1969,"&lt;&gt;")&lt;1901,19,COUNTIF($L$20:L1969,"&lt;&gt;")&lt;2001,20,COUNTIF($L$20:L1969,"&lt;&gt;")&lt;2101,21,COUNTIF($L$20:L1969,"&lt;&gt;")&lt;2201,22,COUNTIF($L$20:L1969,"&lt;&gt;")&lt;2301,23,COUNTIF($L$20:L1969,"&lt;&gt;")&lt;2401,24,COUNTIF($L$20:L1969,"&lt;&gt;")&lt;2501,25,COUNTIF($L$20:L1969,"&lt;&gt;")&lt;2601,26,COUNTIF($L$20:L1969,"&lt;&gt;")&lt;2701,27,COUNTIF($L$20:L1969,"&lt;&gt;")&lt;2801,28,COUNTIF($L$20:L1969,"&lt;&gt;")&lt;2901,29,COUNTIF($L$20:L1969,"&lt;&gt;")&lt;3001,30),"")</f>
        <v/>
      </c>
      <c r="AM1969" t="str">
        <f t="shared" si="150"/>
        <v/>
      </c>
      <c r="AN1969" t="str">
        <f t="shared" si="154"/>
        <v/>
      </c>
      <c r="AP1969" t="str">
        <f t="shared" si="153"/>
        <v/>
      </c>
      <c r="AQ1969" t="str">
        <f>IF(AO1969="","",COUNTIFS(AM1969:$AM$3019,AO1969))</f>
        <v/>
      </c>
    </row>
    <row r="1970" spans="1:43" x14ac:dyDescent="0.25">
      <c r="A1970" s="6" t="str">
        <f>IF(COUNT($A$20:A1969)&lt;&gt;$B$4,IF(A1969="","",A1969+1),"")</f>
        <v/>
      </c>
      <c r="B1970" s="3"/>
      <c r="C1970" s="3"/>
      <c r="D1970" s="122"/>
      <c r="E1970" s="3"/>
      <c r="F1970" s="3"/>
      <c r="G1970" s="3"/>
      <c r="H1970" s="3"/>
      <c r="I1970" s="120"/>
      <c r="J1970" s="3"/>
      <c r="K1970" s="95" t="str" cm="1">
        <f t="array" ref="K1970">IF(OR($J$14 = "A",$J$14 = "B",$J$14 = "C"),IF(I1970="","",IF(LEN(I1970)&gt;2,_xlfn.IFS(ISNUMBER(SEARCH("_",I1970)),I1970,ISNUMBER(SEARCH(", ",I1970)),SUBSTITUTE(I1970,", ","_"),ISNUMBER(SEARCH("/ ",I1970)),SUBSTITUTE(I1970,"/ ","_"),ISNUMBER(SEARCH(",",I1970)),SUBSTITUTE(I1970,",","_"),ISNUMBER(SEARCH("/",I1970)),SUBSTITUTE(I1970,"/","_"),ISNUMBER(SEARCH("",I1970)),I1970),I1970)),IF(OR($J$14 = "J",$J$14 = "K"),"",IF(D1970="","",IF(LEN(D1970)&gt;2,_xlfn.IFS(ISNUMBER(SEARCH("_",D1970)),D1970,ISNUMBER(SEARCH(", ",D1970)),SUBSTITUTE(D1970,", ","_"),ISNUMBER(SEARCH("/ ",D1970)),SUBSTITUTE(D1970,"/ ","_"),ISNUMBER(SEARCH(",",D1970)),SUBSTITUTE(D1970,",","_"),ISNUMBER(SEARCH("/",D1970)),SUBSTITUTE(D1970,"/","_"),ISNUMBER(SEARCH("",D1970)),D1970),D1970))))</f>
        <v/>
      </c>
      <c r="L1970" s="1"/>
      <c r="M1970" s="1" t="str">
        <f t="shared" si="151"/>
        <v/>
      </c>
      <c r="N1970" s="94" t="str">
        <f>IF($L1970="None","",IF(ISERROR(VLOOKUP($L1970,Info!$B$4:$B$266,1,FALSE)),"",VLOOKUP($L1970,Info!$B$4:$L$266,5,FALSE)))</f>
        <v/>
      </c>
      <c r="O1970" s="94" t="str">
        <f>IF(K1970="","",IF(AND($J$12&lt;&gt;"ABC",N1970="3"),"BAC",IF(N1970="3","ABC",IF($J$12&lt;&gt;"ABC",IF($J$10="Standard",VLOOKUP(K1970,Info!$BE$4:$BF$481,2,FALSE),VLOOKUP(K1970,Info!$BI$4:$BJ$482,2,FALSE)),IF($J$10="Standard",VLOOKUP(K1970,Info!$AG$4:$AH$2994,2,FALSE),VLOOKUP(K1970,Info!$AK$4:$AL$2997,2,FALSE))))))</f>
        <v/>
      </c>
      <c r="P1970" s="94" t="str">
        <f>IF($L1970="None","",IF(ISERROR(VLOOKUP($L1970,Info!$B$4:$B$266,1,FALSE)),"",VLOOKUP($L1970,Info!$B$4:$L$266,3,FALSE)))</f>
        <v/>
      </c>
      <c r="Q1970" s="96" t="str">
        <f>IF($L1970="None","",IF(ISERROR(VLOOKUP($L1970,Info!$B$4:$B$266,1,FALSE)),"",VLOOKUP($L1970,Info!$B$4:$L$266,4,FALSE)))</f>
        <v/>
      </c>
      <c r="R1970" s="1"/>
      <c r="S1970" s="6" t="str">
        <f t="shared" si="152"/>
        <v/>
      </c>
      <c r="T1970" s="6" t="str">
        <f>IF($L1970="None","",IF(ISERROR(VLOOKUP($L1970,Info!$B$4:$B$266,1,FALSE)),"",VLOOKUP($L1970,Info!$B$4:$L$266,11,FALSE)))</f>
        <v/>
      </c>
      <c r="U1970" s="1"/>
      <c r="V1970" s="1"/>
      <c r="W1970" s="1"/>
      <c r="X1970" s="1" t="str">
        <f>IF($L1970="None","",IF(ISERROR(VLOOKUP($L1970,Info!$B$4:$B$266,1,FALSE)),"",IF(OR(W1970="Metallic Liquid Tight",W1970="Non-Metallic Liquid Tight",W1970="LSZH",W1970="Greenfield"),VLOOKUP($L1970,Info!$B$4:$L$266,7,FALSE),"N/A")))</f>
        <v/>
      </c>
      <c r="Y1970" s="1"/>
      <c r="Z1970" s="96" t="str">
        <f>IF($L1970="None","",IF(ISERROR(VLOOKUP($L1970,Info!$B$4:$B$266,1,FALSE)),"",VLOOKUP($L1970,Info!$B$4:$L$266,9,FALSE)))</f>
        <v/>
      </c>
      <c r="AA1970" s="96" t="str">
        <f>IF($L1970="None","",IF(ISERROR(VLOOKUP($L1970,Info!$B$4:$B$266,1,FALSE)),"",VLOOKUP($L1970,Info!$B$4:$L$266,8,FALSE)))</f>
        <v/>
      </c>
      <c r="AB1970" s="96" t="str">
        <f>IF($L1970="None","",IF(ISERROR(VLOOKUP($L1970,Info!$B$4:$B$266,1,FALSE)),"",VLOOKUP($L1970,Info!$B$4:$L$266,10,FALSE)))</f>
        <v/>
      </c>
      <c r="AC1970" s="1" t="str">
        <f>IF(W1970="SO Cable","Black,White",IF(O1970="","",IF(P1970="","",IF($J$12&lt;&gt;"ABC",IF(P1970&lt;="250",VLOOKUP(O1970,Info!$AZ$4:$BB$22,3,FALSE),VLOOKUP(O1970,Info!$AZ$23:$BB$39,3,FALSE)),IF(P1970&lt;="250",VLOOKUP(O1970,Info!$AO$4:$AQ$22,3,FALSE),VLOOKUP(O1970,Info!$AO$23:$AP$39,3,FALSE))))))</f>
        <v/>
      </c>
      <c r="AD1970" s="1"/>
      <c r="AE1970" s="1" t="str">
        <f>IF($L1970="None","",IF(ISERROR(VLOOKUP($L1970,Info!$B$4:$B$266,1,FALSE)),"",VLOOKUP($L1970,Info!$B$4:$L$266,4,FALSE)))</f>
        <v/>
      </c>
      <c r="AF1970" s="1" t="str">
        <f>IF($L1970="None","",IF(ISERROR(VLOOKUP($L1970,Info!$B$4:$B$266,1,FALSE)),"",VLOOKUP($L1970,Info!$B$4:$L$266,6,FALSE)))</f>
        <v/>
      </c>
      <c r="AG1970" s="1"/>
      <c r="AH1970" s="33" t="str" cm="1">
        <f t="array" ref="AH1970">IF(AND(L1970&lt;&gt;"",O1970&lt;&gt;"",R1970:S1970&lt;&gt;"",W1970:X1970&lt;&gt;"",Z1970:AA1970&lt;&gt;"",AC1970&lt;&gt;""),"Good","Bad")</f>
        <v>Bad</v>
      </c>
      <c r="AL1970" t="str" cm="1">
        <f t="array" ref="AL1970">IF(R1970&gt;0,_xlfn.IFS(COUNTIF($L$20:L1970,"&lt;&gt;")&lt;101,1,COUNTIF($L$20:L1970,"&lt;&gt;")&lt;201,2,COUNTIF($L$20:L1970,"&lt;&gt;")&lt;301,3,COUNTIF($L$20:L1970,"&lt;&gt;")&lt;401,4,COUNTIF($L$20:L1970,"&lt;&gt;")&lt;501,5,COUNTIF($L$20:L1970,"&lt;&gt;")&lt;601,6,COUNTIF($L$20:L1970,"&lt;&gt;")&lt;701,7,COUNTIF($L$20:L1970,"&lt;&gt;")&lt;801,8,COUNTIF($L$20:L1970,"&lt;&gt;")&lt;901,9,COUNTIF($L$20:L1970,"&lt;&gt;")&lt;1001,10,COUNTIF($L$20:L1970,"&lt;&gt;")&lt;1101,11,COUNTIF($L$20:L1970,"&lt;&gt;")&lt;1201,12,COUNTIF($L$20:L1970,"&lt;&gt;")&lt;1301,13,COUNTIF($L$20:L1970,"&lt;&gt;")&lt;1401,14,COUNTIF($L$20:L1970,"&lt;&gt;")&lt;1501,15,COUNTIF($L$20:L1970,"&lt;&gt;")&lt;1601,16,COUNTIF($L$20:L1970,"&lt;&gt;")&lt;1701,17,COUNTIF($L$20:L1970,"&lt;&gt;")&lt;1801,18,COUNTIF($L$20:L1970,"&lt;&gt;")&lt;1901,19,COUNTIF($L$20:L1970,"&lt;&gt;")&lt;2001,20,COUNTIF($L$20:L1970,"&lt;&gt;")&lt;2101,21,COUNTIF($L$20:L1970,"&lt;&gt;")&lt;2201,22,COUNTIF($L$20:L1970,"&lt;&gt;")&lt;2301,23,COUNTIF($L$20:L1970,"&lt;&gt;")&lt;2401,24,COUNTIF($L$20:L1970,"&lt;&gt;")&lt;2501,25,COUNTIF($L$20:L1970,"&lt;&gt;")&lt;2601,26,COUNTIF($L$20:L1970,"&lt;&gt;")&lt;2701,27,COUNTIF($L$20:L1970,"&lt;&gt;")&lt;2801,28,COUNTIF($L$20:L1970,"&lt;&gt;")&lt;2901,29,COUNTIF($L$20:L1970,"&lt;&gt;")&lt;3001,30),"")</f>
        <v/>
      </c>
      <c r="AM1970" t="str">
        <f t="shared" si="150"/>
        <v/>
      </c>
      <c r="AN1970" t="str">
        <f t="shared" si="154"/>
        <v/>
      </c>
      <c r="AP1970" t="str">
        <f t="shared" si="153"/>
        <v/>
      </c>
      <c r="AQ1970" t="str">
        <f>IF(AO1970="","",COUNTIFS(AM1970:$AM$3019,AO1970))</f>
        <v/>
      </c>
    </row>
    <row r="1971" spans="1:43" x14ac:dyDescent="0.25">
      <c r="A1971" s="6" t="str">
        <f>IF(COUNT($A$20:A1970)&lt;&gt;$B$4,IF(A1970="","",A1970+1),"")</f>
        <v/>
      </c>
      <c r="B1971" s="3"/>
      <c r="C1971" s="3"/>
      <c r="D1971" s="122"/>
      <c r="E1971" s="3"/>
      <c r="F1971" s="3"/>
      <c r="G1971" s="3"/>
      <c r="H1971" s="3"/>
      <c r="I1971" s="120"/>
      <c r="J1971" s="3"/>
      <c r="K1971" s="95" t="str" cm="1">
        <f t="array" ref="K1971">IF(OR($J$14 = "A",$J$14 = "B",$J$14 = "C"),IF(I1971="","",IF(LEN(I1971)&gt;2,_xlfn.IFS(ISNUMBER(SEARCH("_",I1971)),I1971,ISNUMBER(SEARCH(", ",I1971)),SUBSTITUTE(I1971,", ","_"),ISNUMBER(SEARCH("/ ",I1971)),SUBSTITUTE(I1971,"/ ","_"),ISNUMBER(SEARCH(",",I1971)),SUBSTITUTE(I1971,",","_"),ISNUMBER(SEARCH("/",I1971)),SUBSTITUTE(I1971,"/","_"),ISNUMBER(SEARCH("",I1971)),I1971),I1971)),IF(OR($J$14 = "J",$J$14 = "K"),"",IF(D1971="","",IF(LEN(D1971)&gt;2,_xlfn.IFS(ISNUMBER(SEARCH("_",D1971)),D1971,ISNUMBER(SEARCH(", ",D1971)),SUBSTITUTE(D1971,", ","_"),ISNUMBER(SEARCH("/ ",D1971)),SUBSTITUTE(D1971,"/ ","_"),ISNUMBER(SEARCH(",",D1971)),SUBSTITUTE(D1971,",","_"),ISNUMBER(SEARCH("/",D1971)),SUBSTITUTE(D1971,"/","_"),ISNUMBER(SEARCH("",D1971)),D1971),D1971))))</f>
        <v/>
      </c>
      <c r="L1971" s="1"/>
      <c r="M1971" s="1" t="str">
        <f t="shared" si="151"/>
        <v/>
      </c>
      <c r="N1971" s="94" t="str">
        <f>IF($L1971="None","",IF(ISERROR(VLOOKUP($L1971,Info!$B$4:$B$266,1,FALSE)),"",VLOOKUP($L1971,Info!$B$4:$L$266,5,FALSE)))</f>
        <v/>
      </c>
      <c r="O1971" s="94" t="str">
        <f>IF(K1971="","",IF(AND($J$12&lt;&gt;"ABC",N1971="3"),"BAC",IF(N1971="3","ABC",IF($J$12&lt;&gt;"ABC",IF($J$10="Standard",VLOOKUP(K1971,Info!$BE$4:$BF$481,2,FALSE),VLOOKUP(K1971,Info!$BI$4:$BJ$482,2,FALSE)),IF($J$10="Standard",VLOOKUP(K1971,Info!$AG$4:$AH$2994,2,FALSE),VLOOKUP(K1971,Info!$AK$4:$AL$2997,2,FALSE))))))</f>
        <v/>
      </c>
      <c r="P1971" s="94" t="str">
        <f>IF($L1971="None","",IF(ISERROR(VLOOKUP($L1971,Info!$B$4:$B$266,1,FALSE)),"",VLOOKUP($L1971,Info!$B$4:$L$266,3,FALSE)))</f>
        <v/>
      </c>
      <c r="Q1971" s="96" t="str">
        <f>IF($L1971="None","",IF(ISERROR(VLOOKUP($L1971,Info!$B$4:$B$266,1,FALSE)),"",VLOOKUP($L1971,Info!$B$4:$L$266,4,FALSE)))</f>
        <v/>
      </c>
      <c r="R1971" s="1"/>
      <c r="S1971" s="6" t="str">
        <f t="shared" si="152"/>
        <v/>
      </c>
      <c r="T1971" s="6" t="str">
        <f>IF($L1971="None","",IF(ISERROR(VLOOKUP($L1971,Info!$B$4:$B$266,1,FALSE)),"",VLOOKUP($L1971,Info!$B$4:$L$266,11,FALSE)))</f>
        <v/>
      </c>
      <c r="U1971" s="1"/>
      <c r="V1971" s="1"/>
      <c r="W1971" s="1"/>
      <c r="X1971" s="1" t="str">
        <f>IF($L1971="None","",IF(ISERROR(VLOOKUP($L1971,Info!$B$4:$B$266,1,FALSE)),"",IF(OR(W1971="Metallic Liquid Tight",W1971="Non-Metallic Liquid Tight",W1971="LSZH",W1971="Greenfield"),VLOOKUP($L1971,Info!$B$4:$L$266,7,FALSE),"N/A")))</f>
        <v/>
      </c>
      <c r="Y1971" s="1"/>
      <c r="Z1971" s="96" t="str">
        <f>IF($L1971="None","",IF(ISERROR(VLOOKUP($L1971,Info!$B$4:$B$266,1,FALSE)),"",VLOOKUP($L1971,Info!$B$4:$L$266,9,FALSE)))</f>
        <v/>
      </c>
      <c r="AA1971" s="96" t="str">
        <f>IF($L1971="None","",IF(ISERROR(VLOOKUP($L1971,Info!$B$4:$B$266,1,FALSE)),"",VLOOKUP($L1971,Info!$B$4:$L$266,8,FALSE)))</f>
        <v/>
      </c>
      <c r="AB1971" s="96" t="str">
        <f>IF($L1971="None","",IF(ISERROR(VLOOKUP($L1971,Info!$B$4:$B$266,1,FALSE)),"",VLOOKUP($L1971,Info!$B$4:$L$266,10,FALSE)))</f>
        <v/>
      </c>
      <c r="AC1971" s="1" t="str">
        <f>IF(W1971="SO Cable","Black,White",IF(O1971="","",IF(P1971="","",IF($J$12&lt;&gt;"ABC",IF(P1971&lt;="250",VLOOKUP(O1971,Info!$AZ$4:$BB$22,3,FALSE),VLOOKUP(O1971,Info!$AZ$23:$BB$39,3,FALSE)),IF(P1971&lt;="250",VLOOKUP(O1971,Info!$AO$4:$AQ$22,3,FALSE),VLOOKUP(O1971,Info!$AO$23:$AP$39,3,FALSE))))))</f>
        <v/>
      </c>
      <c r="AD1971" s="1"/>
      <c r="AE1971" s="1" t="str">
        <f>IF($L1971="None","",IF(ISERROR(VLOOKUP($L1971,Info!$B$4:$B$266,1,FALSE)),"",VLOOKUP($L1971,Info!$B$4:$L$266,4,FALSE)))</f>
        <v/>
      </c>
      <c r="AF1971" s="1" t="str">
        <f>IF($L1971="None","",IF(ISERROR(VLOOKUP($L1971,Info!$B$4:$B$266,1,FALSE)),"",VLOOKUP($L1971,Info!$B$4:$L$266,6,FALSE)))</f>
        <v/>
      </c>
      <c r="AG1971" s="1"/>
      <c r="AH1971" s="33" t="str" cm="1">
        <f t="array" ref="AH1971">IF(AND(L1971&lt;&gt;"",O1971&lt;&gt;"",R1971:S1971&lt;&gt;"",W1971:X1971&lt;&gt;"",Z1971:AA1971&lt;&gt;"",AC1971&lt;&gt;""),"Good","Bad")</f>
        <v>Bad</v>
      </c>
      <c r="AL1971" t="str" cm="1">
        <f t="array" ref="AL1971">IF(R1971&gt;0,_xlfn.IFS(COUNTIF($L$20:L1971,"&lt;&gt;")&lt;101,1,COUNTIF($L$20:L1971,"&lt;&gt;")&lt;201,2,COUNTIF($L$20:L1971,"&lt;&gt;")&lt;301,3,COUNTIF($L$20:L1971,"&lt;&gt;")&lt;401,4,COUNTIF($L$20:L1971,"&lt;&gt;")&lt;501,5,COUNTIF($L$20:L1971,"&lt;&gt;")&lt;601,6,COUNTIF($L$20:L1971,"&lt;&gt;")&lt;701,7,COUNTIF($L$20:L1971,"&lt;&gt;")&lt;801,8,COUNTIF($L$20:L1971,"&lt;&gt;")&lt;901,9,COUNTIF($L$20:L1971,"&lt;&gt;")&lt;1001,10,COUNTIF($L$20:L1971,"&lt;&gt;")&lt;1101,11,COUNTIF($L$20:L1971,"&lt;&gt;")&lt;1201,12,COUNTIF($L$20:L1971,"&lt;&gt;")&lt;1301,13,COUNTIF($L$20:L1971,"&lt;&gt;")&lt;1401,14,COUNTIF($L$20:L1971,"&lt;&gt;")&lt;1501,15,COUNTIF($L$20:L1971,"&lt;&gt;")&lt;1601,16,COUNTIF($L$20:L1971,"&lt;&gt;")&lt;1701,17,COUNTIF($L$20:L1971,"&lt;&gt;")&lt;1801,18,COUNTIF($L$20:L1971,"&lt;&gt;")&lt;1901,19,COUNTIF($L$20:L1971,"&lt;&gt;")&lt;2001,20,COUNTIF($L$20:L1971,"&lt;&gt;")&lt;2101,21,COUNTIF($L$20:L1971,"&lt;&gt;")&lt;2201,22,COUNTIF($L$20:L1971,"&lt;&gt;")&lt;2301,23,COUNTIF($L$20:L1971,"&lt;&gt;")&lt;2401,24,COUNTIF($L$20:L1971,"&lt;&gt;")&lt;2501,25,COUNTIF($L$20:L1971,"&lt;&gt;")&lt;2601,26,COUNTIF($L$20:L1971,"&lt;&gt;")&lt;2701,27,COUNTIF($L$20:L1971,"&lt;&gt;")&lt;2801,28,COUNTIF($L$20:L1971,"&lt;&gt;")&lt;2901,29,COUNTIF($L$20:L1971,"&lt;&gt;")&lt;3001,30),"")</f>
        <v/>
      </c>
      <c r="AM1971" t="str">
        <f t="shared" si="150"/>
        <v/>
      </c>
      <c r="AN1971" t="str">
        <f t="shared" si="154"/>
        <v/>
      </c>
      <c r="AP1971" t="str">
        <f t="shared" si="153"/>
        <v/>
      </c>
      <c r="AQ1971" t="str">
        <f>IF(AO1971="","",COUNTIFS(AM1971:$AM$3019,AO1971))</f>
        <v/>
      </c>
    </row>
    <row r="1972" spans="1:43" x14ac:dyDescent="0.25">
      <c r="A1972" s="6" t="str">
        <f>IF(COUNT($A$20:A1971)&lt;&gt;$B$4,IF(A1971="","",A1971+1),"")</f>
        <v/>
      </c>
      <c r="B1972" s="3"/>
      <c r="C1972" s="3"/>
      <c r="D1972" s="122"/>
      <c r="E1972" s="3"/>
      <c r="F1972" s="3"/>
      <c r="G1972" s="3"/>
      <c r="H1972" s="3"/>
      <c r="I1972" s="120"/>
      <c r="J1972" s="3"/>
      <c r="K1972" s="95" t="str" cm="1">
        <f t="array" ref="K1972">IF(OR($J$14 = "A",$J$14 = "B",$J$14 = "C"),IF(I1972="","",IF(LEN(I1972)&gt;2,_xlfn.IFS(ISNUMBER(SEARCH("_",I1972)),I1972,ISNUMBER(SEARCH(", ",I1972)),SUBSTITUTE(I1972,", ","_"),ISNUMBER(SEARCH("/ ",I1972)),SUBSTITUTE(I1972,"/ ","_"),ISNUMBER(SEARCH(",",I1972)),SUBSTITUTE(I1972,",","_"),ISNUMBER(SEARCH("/",I1972)),SUBSTITUTE(I1972,"/","_"),ISNUMBER(SEARCH("",I1972)),I1972),I1972)),IF(OR($J$14 = "J",$J$14 = "K"),"",IF(D1972="","",IF(LEN(D1972)&gt;2,_xlfn.IFS(ISNUMBER(SEARCH("_",D1972)),D1972,ISNUMBER(SEARCH(", ",D1972)),SUBSTITUTE(D1972,", ","_"),ISNUMBER(SEARCH("/ ",D1972)),SUBSTITUTE(D1972,"/ ","_"),ISNUMBER(SEARCH(",",D1972)),SUBSTITUTE(D1972,",","_"),ISNUMBER(SEARCH("/",D1972)),SUBSTITUTE(D1972,"/","_"),ISNUMBER(SEARCH("",D1972)),D1972),D1972))))</f>
        <v/>
      </c>
      <c r="L1972" s="1"/>
      <c r="M1972" s="1" t="str">
        <f t="shared" si="151"/>
        <v/>
      </c>
      <c r="N1972" s="94" t="str">
        <f>IF($L1972="None","",IF(ISERROR(VLOOKUP($L1972,Info!$B$4:$B$266,1,FALSE)),"",VLOOKUP($L1972,Info!$B$4:$L$266,5,FALSE)))</f>
        <v/>
      </c>
      <c r="O1972" s="94" t="str">
        <f>IF(K1972="","",IF(AND($J$12&lt;&gt;"ABC",N1972="3"),"BAC",IF(N1972="3","ABC",IF($J$12&lt;&gt;"ABC",IF($J$10="Standard",VLOOKUP(K1972,Info!$BE$4:$BF$481,2,FALSE),VLOOKUP(K1972,Info!$BI$4:$BJ$482,2,FALSE)),IF($J$10="Standard",VLOOKUP(K1972,Info!$AG$4:$AH$2994,2,FALSE),VLOOKUP(K1972,Info!$AK$4:$AL$2997,2,FALSE))))))</f>
        <v/>
      </c>
      <c r="P1972" s="94" t="str">
        <f>IF($L1972="None","",IF(ISERROR(VLOOKUP($L1972,Info!$B$4:$B$266,1,FALSE)),"",VLOOKUP($L1972,Info!$B$4:$L$266,3,FALSE)))</f>
        <v/>
      </c>
      <c r="Q1972" s="96" t="str">
        <f>IF($L1972="None","",IF(ISERROR(VLOOKUP($L1972,Info!$B$4:$B$266,1,FALSE)),"",VLOOKUP($L1972,Info!$B$4:$L$266,4,FALSE)))</f>
        <v/>
      </c>
      <c r="R1972" s="1"/>
      <c r="S1972" s="6" t="str">
        <f t="shared" si="152"/>
        <v/>
      </c>
      <c r="T1972" s="6" t="str">
        <f>IF($L1972="None","",IF(ISERROR(VLOOKUP($L1972,Info!$B$4:$B$266,1,FALSE)),"",VLOOKUP($L1972,Info!$B$4:$L$266,11,FALSE)))</f>
        <v/>
      </c>
      <c r="U1972" s="1"/>
      <c r="V1972" s="1"/>
      <c r="W1972" s="1"/>
      <c r="X1972" s="1" t="str">
        <f>IF($L1972="None","",IF(ISERROR(VLOOKUP($L1972,Info!$B$4:$B$266,1,FALSE)),"",IF(OR(W1972="Metallic Liquid Tight",W1972="Non-Metallic Liquid Tight",W1972="LSZH",W1972="Greenfield"),VLOOKUP($L1972,Info!$B$4:$L$266,7,FALSE),"N/A")))</f>
        <v/>
      </c>
      <c r="Y1972" s="1"/>
      <c r="Z1972" s="96" t="str">
        <f>IF($L1972="None","",IF(ISERROR(VLOOKUP($L1972,Info!$B$4:$B$266,1,FALSE)),"",VLOOKUP($L1972,Info!$B$4:$L$266,9,FALSE)))</f>
        <v/>
      </c>
      <c r="AA1972" s="96" t="str">
        <f>IF($L1972="None","",IF(ISERROR(VLOOKUP($L1972,Info!$B$4:$B$266,1,FALSE)),"",VLOOKUP($L1972,Info!$B$4:$L$266,8,FALSE)))</f>
        <v/>
      </c>
      <c r="AB1972" s="96" t="str">
        <f>IF($L1972="None","",IF(ISERROR(VLOOKUP($L1972,Info!$B$4:$B$266,1,FALSE)),"",VLOOKUP($L1972,Info!$B$4:$L$266,10,FALSE)))</f>
        <v/>
      </c>
      <c r="AC1972" s="1" t="str">
        <f>IF(W1972="SO Cable","Black,White",IF(O1972="","",IF(P1972="","",IF($J$12&lt;&gt;"ABC",IF(P1972&lt;="250",VLOOKUP(O1972,Info!$AZ$4:$BB$22,3,FALSE),VLOOKUP(O1972,Info!$AZ$23:$BB$39,3,FALSE)),IF(P1972&lt;="250",VLOOKUP(O1972,Info!$AO$4:$AQ$22,3,FALSE),VLOOKUP(O1972,Info!$AO$23:$AP$39,3,FALSE))))))</f>
        <v/>
      </c>
      <c r="AD1972" s="1"/>
      <c r="AE1972" s="1" t="str">
        <f>IF($L1972="None","",IF(ISERROR(VLOOKUP($L1972,Info!$B$4:$B$266,1,FALSE)),"",VLOOKUP($L1972,Info!$B$4:$L$266,4,FALSE)))</f>
        <v/>
      </c>
      <c r="AF1972" s="1" t="str">
        <f>IF($L1972="None","",IF(ISERROR(VLOOKUP($L1972,Info!$B$4:$B$266,1,FALSE)),"",VLOOKUP($L1972,Info!$B$4:$L$266,6,FALSE)))</f>
        <v/>
      </c>
      <c r="AG1972" s="1"/>
      <c r="AH1972" s="33" t="str" cm="1">
        <f t="array" ref="AH1972">IF(AND(L1972&lt;&gt;"",O1972&lt;&gt;"",R1972:S1972&lt;&gt;"",W1972:X1972&lt;&gt;"",Z1972:AA1972&lt;&gt;"",AC1972&lt;&gt;""),"Good","Bad")</f>
        <v>Bad</v>
      </c>
      <c r="AL1972" t="str" cm="1">
        <f t="array" ref="AL1972">IF(R1972&gt;0,_xlfn.IFS(COUNTIF($L$20:L1972,"&lt;&gt;")&lt;101,1,COUNTIF($L$20:L1972,"&lt;&gt;")&lt;201,2,COUNTIF($L$20:L1972,"&lt;&gt;")&lt;301,3,COUNTIF($L$20:L1972,"&lt;&gt;")&lt;401,4,COUNTIF($L$20:L1972,"&lt;&gt;")&lt;501,5,COUNTIF($L$20:L1972,"&lt;&gt;")&lt;601,6,COUNTIF($L$20:L1972,"&lt;&gt;")&lt;701,7,COUNTIF($L$20:L1972,"&lt;&gt;")&lt;801,8,COUNTIF($L$20:L1972,"&lt;&gt;")&lt;901,9,COUNTIF($L$20:L1972,"&lt;&gt;")&lt;1001,10,COUNTIF($L$20:L1972,"&lt;&gt;")&lt;1101,11,COUNTIF($L$20:L1972,"&lt;&gt;")&lt;1201,12,COUNTIF($L$20:L1972,"&lt;&gt;")&lt;1301,13,COUNTIF($L$20:L1972,"&lt;&gt;")&lt;1401,14,COUNTIF($L$20:L1972,"&lt;&gt;")&lt;1501,15,COUNTIF($L$20:L1972,"&lt;&gt;")&lt;1601,16,COUNTIF($L$20:L1972,"&lt;&gt;")&lt;1701,17,COUNTIF($L$20:L1972,"&lt;&gt;")&lt;1801,18,COUNTIF($L$20:L1972,"&lt;&gt;")&lt;1901,19,COUNTIF($L$20:L1972,"&lt;&gt;")&lt;2001,20,COUNTIF($L$20:L1972,"&lt;&gt;")&lt;2101,21,COUNTIF($L$20:L1972,"&lt;&gt;")&lt;2201,22,COUNTIF($L$20:L1972,"&lt;&gt;")&lt;2301,23,COUNTIF($L$20:L1972,"&lt;&gt;")&lt;2401,24,COUNTIF($L$20:L1972,"&lt;&gt;")&lt;2501,25,COUNTIF($L$20:L1972,"&lt;&gt;")&lt;2601,26,COUNTIF($L$20:L1972,"&lt;&gt;")&lt;2701,27,COUNTIF($L$20:L1972,"&lt;&gt;")&lt;2801,28,COUNTIF($L$20:L1972,"&lt;&gt;")&lt;2901,29,COUNTIF($L$20:L1972,"&lt;&gt;")&lt;3001,30),"")</f>
        <v/>
      </c>
      <c r="AM1972" t="str">
        <f t="shared" si="150"/>
        <v/>
      </c>
      <c r="AN1972" t="str">
        <f t="shared" si="154"/>
        <v/>
      </c>
      <c r="AP1972" t="str">
        <f t="shared" si="153"/>
        <v/>
      </c>
      <c r="AQ1972" t="str">
        <f>IF(AO1972="","",COUNTIFS(AM1972:$AM$3019,AO1972))</f>
        <v/>
      </c>
    </row>
    <row r="1973" spans="1:43" x14ac:dyDescent="0.25">
      <c r="A1973" s="6" t="str">
        <f>IF(COUNT($A$20:A1972)&lt;&gt;$B$4,IF(A1972="","",A1972+1),"")</f>
        <v/>
      </c>
      <c r="B1973" s="3"/>
      <c r="C1973" s="3"/>
      <c r="D1973" s="122"/>
      <c r="E1973" s="3"/>
      <c r="F1973" s="3"/>
      <c r="G1973" s="3"/>
      <c r="H1973" s="3"/>
      <c r="I1973" s="120"/>
      <c r="J1973" s="3"/>
      <c r="K1973" s="95" t="str" cm="1">
        <f t="array" ref="K1973">IF(OR($J$14 = "A",$J$14 = "B",$J$14 = "C"),IF(I1973="","",IF(LEN(I1973)&gt;2,_xlfn.IFS(ISNUMBER(SEARCH("_",I1973)),I1973,ISNUMBER(SEARCH(", ",I1973)),SUBSTITUTE(I1973,", ","_"),ISNUMBER(SEARCH("/ ",I1973)),SUBSTITUTE(I1973,"/ ","_"),ISNUMBER(SEARCH(",",I1973)),SUBSTITUTE(I1973,",","_"),ISNUMBER(SEARCH("/",I1973)),SUBSTITUTE(I1973,"/","_"),ISNUMBER(SEARCH("",I1973)),I1973),I1973)),IF(OR($J$14 = "J",$J$14 = "K"),"",IF(D1973="","",IF(LEN(D1973)&gt;2,_xlfn.IFS(ISNUMBER(SEARCH("_",D1973)),D1973,ISNUMBER(SEARCH(", ",D1973)),SUBSTITUTE(D1973,", ","_"),ISNUMBER(SEARCH("/ ",D1973)),SUBSTITUTE(D1973,"/ ","_"),ISNUMBER(SEARCH(",",D1973)),SUBSTITUTE(D1973,",","_"),ISNUMBER(SEARCH("/",D1973)),SUBSTITUTE(D1973,"/","_"),ISNUMBER(SEARCH("",D1973)),D1973),D1973))))</f>
        <v/>
      </c>
      <c r="L1973" s="1"/>
      <c r="M1973" s="1" t="str">
        <f t="shared" si="151"/>
        <v/>
      </c>
      <c r="N1973" s="94" t="str">
        <f>IF($L1973="None","",IF(ISERROR(VLOOKUP($L1973,Info!$B$4:$B$266,1,FALSE)),"",VLOOKUP($L1973,Info!$B$4:$L$266,5,FALSE)))</f>
        <v/>
      </c>
      <c r="O1973" s="94" t="str">
        <f>IF(K1973="","",IF(AND($J$12&lt;&gt;"ABC",N1973="3"),"BAC",IF(N1973="3","ABC",IF($J$12&lt;&gt;"ABC",IF($J$10="Standard",VLOOKUP(K1973,Info!$BE$4:$BF$481,2,FALSE),VLOOKUP(K1973,Info!$BI$4:$BJ$482,2,FALSE)),IF($J$10="Standard",VLOOKUP(K1973,Info!$AG$4:$AH$2994,2,FALSE),VLOOKUP(K1973,Info!$AK$4:$AL$2997,2,FALSE))))))</f>
        <v/>
      </c>
      <c r="P1973" s="94" t="str">
        <f>IF($L1973="None","",IF(ISERROR(VLOOKUP($L1973,Info!$B$4:$B$266,1,FALSE)),"",VLOOKUP($L1973,Info!$B$4:$L$266,3,FALSE)))</f>
        <v/>
      </c>
      <c r="Q1973" s="96" t="str">
        <f>IF($L1973="None","",IF(ISERROR(VLOOKUP($L1973,Info!$B$4:$B$266,1,FALSE)),"",VLOOKUP($L1973,Info!$B$4:$L$266,4,FALSE)))</f>
        <v/>
      </c>
      <c r="R1973" s="1"/>
      <c r="S1973" s="6" t="str">
        <f t="shared" si="152"/>
        <v/>
      </c>
      <c r="T1973" s="6" t="str">
        <f>IF($L1973="None","",IF(ISERROR(VLOOKUP($L1973,Info!$B$4:$B$266,1,FALSE)),"",VLOOKUP($L1973,Info!$B$4:$L$266,11,FALSE)))</f>
        <v/>
      </c>
      <c r="U1973" s="1"/>
      <c r="V1973" s="1"/>
      <c r="W1973" s="1"/>
      <c r="X1973" s="1" t="str">
        <f>IF($L1973="None","",IF(ISERROR(VLOOKUP($L1973,Info!$B$4:$B$266,1,FALSE)),"",IF(OR(W1973="Metallic Liquid Tight",W1973="Non-Metallic Liquid Tight",W1973="LSZH",W1973="Greenfield"),VLOOKUP($L1973,Info!$B$4:$L$266,7,FALSE),"N/A")))</f>
        <v/>
      </c>
      <c r="Y1973" s="1"/>
      <c r="Z1973" s="96" t="str">
        <f>IF($L1973="None","",IF(ISERROR(VLOOKUP($L1973,Info!$B$4:$B$266,1,FALSE)),"",VLOOKUP($L1973,Info!$B$4:$L$266,9,FALSE)))</f>
        <v/>
      </c>
      <c r="AA1973" s="96" t="str">
        <f>IF($L1973="None","",IF(ISERROR(VLOOKUP($L1973,Info!$B$4:$B$266,1,FALSE)),"",VLOOKUP($L1973,Info!$B$4:$L$266,8,FALSE)))</f>
        <v/>
      </c>
      <c r="AB1973" s="96" t="str">
        <f>IF($L1973="None","",IF(ISERROR(VLOOKUP($L1973,Info!$B$4:$B$266,1,FALSE)),"",VLOOKUP($L1973,Info!$B$4:$L$266,10,FALSE)))</f>
        <v/>
      </c>
      <c r="AC1973" s="1" t="str">
        <f>IF(W1973="SO Cable","Black,White",IF(O1973="","",IF(P1973="","",IF($J$12&lt;&gt;"ABC",IF(P1973&lt;="250",VLOOKUP(O1973,Info!$AZ$4:$BB$22,3,FALSE),VLOOKUP(O1973,Info!$AZ$23:$BB$39,3,FALSE)),IF(P1973&lt;="250",VLOOKUP(O1973,Info!$AO$4:$AQ$22,3,FALSE),VLOOKUP(O1973,Info!$AO$23:$AP$39,3,FALSE))))))</f>
        <v/>
      </c>
      <c r="AD1973" s="1"/>
      <c r="AE1973" s="1" t="str">
        <f>IF($L1973="None","",IF(ISERROR(VLOOKUP($L1973,Info!$B$4:$B$266,1,FALSE)),"",VLOOKUP($L1973,Info!$B$4:$L$266,4,FALSE)))</f>
        <v/>
      </c>
      <c r="AF1973" s="1" t="str">
        <f>IF($L1973="None","",IF(ISERROR(VLOOKUP($L1973,Info!$B$4:$B$266,1,FALSE)),"",VLOOKUP($L1973,Info!$B$4:$L$266,6,FALSE)))</f>
        <v/>
      </c>
      <c r="AG1973" s="1"/>
      <c r="AH1973" s="33" t="str" cm="1">
        <f t="array" ref="AH1973">IF(AND(L1973&lt;&gt;"",O1973&lt;&gt;"",R1973:S1973&lt;&gt;"",W1973:X1973&lt;&gt;"",Z1973:AA1973&lt;&gt;"",AC1973&lt;&gt;""),"Good","Bad")</f>
        <v>Bad</v>
      </c>
      <c r="AL1973" t="str" cm="1">
        <f t="array" ref="AL1973">IF(R1973&gt;0,_xlfn.IFS(COUNTIF($L$20:L1973,"&lt;&gt;")&lt;101,1,COUNTIF($L$20:L1973,"&lt;&gt;")&lt;201,2,COUNTIF($L$20:L1973,"&lt;&gt;")&lt;301,3,COUNTIF($L$20:L1973,"&lt;&gt;")&lt;401,4,COUNTIF($L$20:L1973,"&lt;&gt;")&lt;501,5,COUNTIF($L$20:L1973,"&lt;&gt;")&lt;601,6,COUNTIF($L$20:L1973,"&lt;&gt;")&lt;701,7,COUNTIF($L$20:L1973,"&lt;&gt;")&lt;801,8,COUNTIF($L$20:L1973,"&lt;&gt;")&lt;901,9,COUNTIF($L$20:L1973,"&lt;&gt;")&lt;1001,10,COUNTIF($L$20:L1973,"&lt;&gt;")&lt;1101,11,COUNTIF($L$20:L1973,"&lt;&gt;")&lt;1201,12,COUNTIF($L$20:L1973,"&lt;&gt;")&lt;1301,13,COUNTIF($L$20:L1973,"&lt;&gt;")&lt;1401,14,COUNTIF($L$20:L1973,"&lt;&gt;")&lt;1501,15,COUNTIF($L$20:L1973,"&lt;&gt;")&lt;1601,16,COUNTIF($L$20:L1973,"&lt;&gt;")&lt;1701,17,COUNTIF($L$20:L1973,"&lt;&gt;")&lt;1801,18,COUNTIF($L$20:L1973,"&lt;&gt;")&lt;1901,19,COUNTIF($L$20:L1973,"&lt;&gt;")&lt;2001,20,COUNTIF($L$20:L1973,"&lt;&gt;")&lt;2101,21,COUNTIF($L$20:L1973,"&lt;&gt;")&lt;2201,22,COUNTIF($L$20:L1973,"&lt;&gt;")&lt;2301,23,COUNTIF($L$20:L1973,"&lt;&gt;")&lt;2401,24,COUNTIF($L$20:L1973,"&lt;&gt;")&lt;2501,25,COUNTIF($L$20:L1973,"&lt;&gt;")&lt;2601,26,COUNTIF($L$20:L1973,"&lt;&gt;")&lt;2701,27,COUNTIF($L$20:L1973,"&lt;&gt;")&lt;2801,28,COUNTIF($L$20:L1973,"&lt;&gt;")&lt;2901,29,COUNTIF($L$20:L1973,"&lt;&gt;")&lt;3001,30),"")</f>
        <v/>
      </c>
      <c r="AM1973" t="str">
        <f t="shared" si="150"/>
        <v/>
      </c>
      <c r="AN1973" t="str">
        <f t="shared" si="154"/>
        <v/>
      </c>
      <c r="AP1973" t="str">
        <f t="shared" si="153"/>
        <v/>
      </c>
      <c r="AQ1973" t="str">
        <f>IF(AO1973="","",COUNTIFS(AM1973:$AM$3019,AO1973))</f>
        <v/>
      </c>
    </row>
    <row r="1974" spans="1:43" x14ac:dyDescent="0.25">
      <c r="A1974" s="6" t="str">
        <f>IF(COUNT($A$20:A1973)&lt;&gt;$B$4,IF(A1973="","",A1973+1),"")</f>
        <v/>
      </c>
      <c r="B1974" s="3"/>
      <c r="C1974" s="3"/>
      <c r="D1974" s="122"/>
      <c r="E1974" s="3"/>
      <c r="F1974" s="3"/>
      <c r="G1974" s="3"/>
      <c r="H1974" s="3"/>
      <c r="I1974" s="120"/>
      <c r="J1974" s="3"/>
      <c r="K1974" s="95" t="str" cm="1">
        <f t="array" ref="K1974">IF(OR($J$14 = "A",$J$14 = "B",$J$14 = "C"),IF(I1974="","",IF(LEN(I1974)&gt;2,_xlfn.IFS(ISNUMBER(SEARCH("_",I1974)),I1974,ISNUMBER(SEARCH(", ",I1974)),SUBSTITUTE(I1974,", ","_"),ISNUMBER(SEARCH("/ ",I1974)),SUBSTITUTE(I1974,"/ ","_"),ISNUMBER(SEARCH(",",I1974)),SUBSTITUTE(I1974,",","_"),ISNUMBER(SEARCH("/",I1974)),SUBSTITUTE(I1974,"/","_"),ISNUMBER(SEARCH("",I1974)),I1974),I1974)),IF(OR($J$14 = "J",$J$14 = "K"),"",IF(D1974="","",IF(LEN(D1974)&gt;2,_xlfn.IFS(ISNUMBER(SEARCH("_",D1974)),D1974,ISNUMBER(SEARCH(", ",D1974)),SUBSTITUTE(D1974,", ","_"),ISNUMBER(SEARCH("/ ",D1974)),SUBSTITUTE(D1974,"/ ","_"),ISNUMBER(SEARCH(",",D1974)),SUBSTITUTE(D1974,",","_"),ISNUMBER(SEARCH("/",D1974)),SUBSTITUTE(D1974,"/","_"),ISNUMBER(SEARCH("",D1974)),D1974),D1974))))</f>
        <v/>
      </c>
      <c r="L1974" s="1"/>
      <c r="M1974" s="1" t="str">
        <f t="shared" si="151"/>
        <v/>
      </c>
      <c r="N1974" s="94" t="str">
        <f>IF($L1974="None","",IF(ISERROR(VLOOKUP($L1974,Info!$B$4:$B$266,1,FALSE)),"",VLOOKUP($L1974,Info!$B$4:$L$266,5,FALSE)))</f>
        <v/>
      </c>
      <c r="O1974" s="94" t="str">
        <f>IF(K1974="","",IF(AND($J$12&lt;&gt;"ABC",N1974="3"),"BAC",IF(N1974="3","ABC",IF($J$12&lt;&gt;"ABC",IF($J$10="Standard",VLOOKUP(K1974,Info!$BE$4:$BF$481,2,FALSE),VLOOKUP(K1974,Info!$BI$4:$BJ$482,2,FALSE)),IF($J$10="Standard",VLOOKUP(K1974,Info!$AG$4:$AH$2994,2,FALSE),VLOOKUP(K1974,Info!$AK$4:$AL$2997,2,FALSE))))))</f>
        <v/>
      </c>
      <c r="P1974" s="94" t="str">
        <f>IF($L1974="None","",IF(ISERROR(VLOOKUP($L1974,Info!$B$4:$B$266,1,FALSE)),"",VLOOKUP($L1974,Info!$B$4:$L$266,3,FALSE)))</f>
        <v/>
      </c>
      <c r="Q1974" s="96" t="str">
        <f>IF($L1974="None","",IF(ISERROR(VLOOKUP($L1974,Info!$B$4:$B$266,1,FALSE)),"",VLOOKUP($L1974,Info!$B$4:$L$266,4,FALSE)))</f>
        <v/>
      </c>
      <c r="R1974" s="1"/>
      <c r="S1974" s="6" t="str">
        <f t="shared" si="152"/>
        <v/>
      </c>
      <c r="T1974" s="6" t="str">
        <f>IF($L1974="None","",IF(ISERROR(VLOOKUP($L1974,Info!$B$4:$B$266,1,FALSE)),"",VLOOKUP($L1974,Info!$B$4:$L$266,11,FALSE)))</f>
        <v/>
      </c>
      <c r="U1974" s="1"/>
      <c r="V1974" s="1"/>
      <c r="W1974" s="1"/>
      <c r="X1974" s="1" t="str">
        <f>IF($L1974="None","",IF(ISERROR(VLOOKUP($L1974,Info!$B$4:$B$266,1,FALSE)),"",IF(OR(W1974="Metallic Liquid Tight",W1974="Non-Metallic Liquid Tight",W1974="LSZH",W1974="Greenfield"),VLOOKUP($L1974,Info!$B$4:$L$266,7,FALSE),"N/A")))</f>
        <v/>
      </c>
      <c r="Y1974" s="1"/>
      <c r="Z1974" s="96" t="str">
        <f>IF($L1974="None","",IF(ISERROR(VLOOKUP($L1974,Info!$B$4:$B$266,1,FALSE)),"",VLOOKUP($L1974,Info!$B$4:$L$266,9,FALSE)))</f>
        <v/>
      </c>
      <c r="AA1974" s="96" t="str">
        <f>IF($L1974="None","",IF(ISERROR(VLOOKUP($L1974,Info!$B$4:$B$266,1,FALSE)),"",VLOOKUP($L1974,Info!$B$4:$L$266,8,FALSE)))</f>
        <v/>
      </c>
      <c r="AB1974" s="96" t="str">
        <f>IF($L1974="None","",IF(ISERROR(VLOOKUP($L1974,Info!$B$4:$B$266,1,FALSE)),"",VLOOKUP($L1974,Info!$B$4:$L$266,10,FALSE)))</f>
        <v/>
      </c>
      <c r="AC1974" s="1" t="str">
        <f>IF(W1974="SO Cable","Black,White",IF(O1974="","",IF(P1974="","",IF($J$12&lt;&gt;"ABC",IF(P1974&lt;="250",VLOOKUP(O1974,Info!$AZ$4:$BB$22,3,FALSE),VLOOKUP(O1974,Info!$AZ$23:$BB$39,3,FALSE)),IF(P1974&lt;="250",VLOOKUP(O1974,Info!$AO$4:$AQ$22,3,FALSE),VLOOKUP(O1974,Info!$AO$23:$AP$39,3,FALSE))))))</f>
        <v/>
      </c>
      <c r="AD1974" s="1"/>
      <c r="AE1974" s="1" t="str">
        <f>IF($L1974="None","",IF(ISERROR(VLOOKUP($L1974,Info!$B$4:$B$266,1,FALSE)),"",VLOOKUP($L1974,Info!$B$4:$L$266,4,FALSE)))</f>
        <v/>
      </c>
      <c r="AF1974" s="1" t="str">
        <f>IF($L1974="None","",IF(ISERROR(VLOOKUP($L1974,Info!$B$4:$B$266,1,FALSE)),"",VLOOKUP($L1974,Info!$B$4:$L$266,6,FALSE)))</f>
        <v/>
      </c>
      <c r="AG1974" s="1"/>
      <c r="AH1974" s="33" t="str" cm="1">
        <f t="array" ref="AH1974">IF(AND(L1974&lt;&gt;"",O1974&lt;&gt;"",R1974:S1974&lt;&gt;"",W1974:X1974&lt;&gt;"",Z1974:AA1974&lt;&gt;"",AC1974&lt;&gt;""),"Good","Bad")</f>
        <v>Bad</v>
      </c>
      <c r="AL1974" t="str" cm="1">
        <f t="array" ref="AL1974">IF(R1974&gt;0,_xlfn.IFS(COUNTIF($L$20:L1974,"&lt;&gt;")&lt;101,1,COUNTIF($L$20:L1974,"&lt;&gt;")&lt;201,2,COUNTIF($L$20:L1974,"&lt;&gt;")&lt;301,3,COUNTIF($L$20:L1974,"&lt;&gt;")&lt;401,4,COUNTIF($L$20:L1974,"&lt;&gt;")&lt;501,5,COUNTIF($L$20:L1974,"&lt;&gt;")&lt;601,6,COUNTIF($L$20:L1974,"&lt;&gt;")&lt;701,7,COUNTIF($L$20:L1974,"&lt;&gt;")&lt;801,8,COUNTIF($L$20:L1974,"&lt;&gt;")&lt;901,9,COUNTIF($L$20:L1974,"&lt;&gt;")&lt;1001,10,COUNTIF($L$20:L1974,"&lt;&gt;")&lt;1101,11,COUNTIF($L$20:L1974,"&lt;&gt;")&lt;1201,12,COUNTIF($L$20:L1974,"&lt;&gt;")&lt;1301,13,COUNTIF($L$20:L1974,"&lt;&gt;")&lt;1401,14,COUNTIF($L$20:L1974,"&lt;&gt;")&lt;1501,15,COUNTIF($L$20:L1974,"&lt;&gt;")&lt;1601,16,COUNTIF($L$20:L1974,"&lt;&gt;")&lt;1701,17,COUNTIF($L$20:L1974,"&lt;&gt;")&lt;1801,18,COUNTIF($L$20:L1974,"&lt;&gt;")&lt;1901,19,COUNTIF($L$20:L1974,"&lt;&gt;")&lt;2001,20,COUNTIF($L$20:L1974,"&lt;&gt;")&lt;2101,21,COUNTIF($L$20:L1974,"&lt;&gt;")&lt;2201,22,COUNTIF($L$20:L1974,"&lt;&gt;")&lt;2301,23,COUNTIF($L$20:L1974,"&lt;&gt;")&lt;2401,24,COUNTIF($L$20:L1974,"&lt;&gt;")&lt;2501,25,COUNTIF($L$20:L1974,"&lt;&gt;")&lt;2601,26,COUNTIF($L$20:L1974,"&lt;&gt;")&lt;2701,27,COUNTIF($L$20:L1974,"&lt;&gt;")&lt;2801,28,COUNTIF($L$20:L1974,"&lt;&gt;")&lt;2901,29,COUNTIF($L$20:L1974,"&lt;&gt;")&lt;3001,30),"")</f>
        <v/>
      </c>
      <c r="AM1974" t="str">
        <f t="shared" si="150"/>
        <v/>
      </c>
      <c r="AN1974" t="str">
        <f t="shared" si="154"/>
        <v/>
      </c>
      <c r="AP1974" t="str">
        <f t="shared" si="153"/>
        <v/>
      </c>
      <c r="AQ1974" t="str">
        <f>IF(AO1974="","",COUNTIFS(AM1974:$AM$3019,AO1974))</f>
        <v/>
      </c>
    </row>
    <row r="1975" spans="1:43" x14ac:dyDescent="0.25">
      <c r="A1975" s="6" t="str">
        <f>IF(COUNT($A$20:A1974)&lt;&gt;$B$4,IF(A1974="","",A1974+1),"")</f>
        <v/>
      </c>
      <c r="B1975" s="3"/>
      <c r="C1975" s="3"/>
      <c r="D1975" s="122"/>
      <c r="E1975" s="3"/>
      <c r="F1975" s="3"/>
      <c r="G1975" s="3"/>
      <c r="H1975" s="3"/>
      <c r="I1975" s="120"/>
      <c r="J1975" s="3"/>
      <c r="K1975" s="95" t="str" cm="1">
        <f t="array" ref="K1975">IF(OR($J$14 = "A",$J$14 = "B",$J$14 = "C"),IF(I1975="","",IF(LEN(I1975)&gt;2,_xlfn.IFS(ISNUMBER(SEARCH("_",I1975)),I1975,ISNUMBER(SEARCH(", ",I1975)),SUBSTITUTE(I1975,", ","_"),ISNUMBER(SEARCH("/ ",I1975)),SUBSTITUTE(I1975,"/ ","_"),ISNUMBER(SEARCH(",",I1975)),SUBSTITUTE(I1975,",","_"),ISNUMBER(SEARCH("/",I1975)),SUBSTITUTE(I1975,"/","_"),ISNUMBER(SEARCH("",I1975)),I1975),I1975)),IF(OR($J$14 = "J",$J$14 = "K"),"",IF(D1975="","",IF(LEN(D1975)&gt;2,_xlfn.IFS(ISNUMBER(SEARCH("_",D1975)),D1975,ISNUMBER(SEARCH(", ",D1975)),SUBSTITUTE(D1975,", ","_"),ISNUMBER(SEARCH("/ ",D1975)),SUBSTITUTE(D1975,"/ ","_"),ISNUMBER(SEARCH(",",D1975)),SUBSTITUTE(D1975,",","_"),ISNUMBER(SEARCH("/",D1975)),SUBSTITUTE(D1975,"/","_"),ISNUMBER(SEARCH("",D1975)),D1975),D1975))))</f>
        <v/>
      </c>
      <c r="L1975" s="1"/>
      <c r="M1975" s="1" t="str">
        <f t="shared" si="151"/>
        <v/>
      </c>
      <c r="N1975" s="94" t="str">
        <f>IF($L1975="None","",IF(ISERROR(VLOOKUP($L1975,Info!$B$4:$B$266,1,FALSE)),"",VLOOKUP($L1975,Info!$B$4:$L$266,5,FALSE)))</f>
        <v/>
      </c>
      <c r="O1975" s="94" t="str">
        <f>IF(K1975="","",IF(AND($J$12&lt;&gt;"ABC",N1975="3"),"BAC",IF(N1975="3","ABC",IF($J$12&lt;&gt;"ABC",IF($J$10="Standard",VLOOKUP(K1975,Info!$BE$4:$BF$481,2,FALSE),VLOOKUP(K1975,Info!$BI$4:$BJ$482,2,FALSE)),IF($J$10="Standard",VLOOKUP(K1975,Info!$AG$4:$AH$2994,2,FALSE),VLOOKUP(K1975,Info!$AK$4:$AL$2997,2,FALSE))))))</f>
        <v/>
      </c>
      <c r="P1975" s="94" t="str">
        <f>IF($L1975="None","",IF(ISERROR(VLOOKUP($L1975,Info!$B$4:$B$266,1,FALSE)),"",VLOOKUP($L1975,Info!$B$4:$L$266,3,FALSE)))</f>
        <v/>
      </c>
      <c r="Q1975" s="96" t="str">
        <f>IF($L1975="None","",IF(ISERROR(VLOOKUP($L1975,Info!$B$4:$B$266,1,FALSE)),"",VLOOKUP($L1975,Info!$B$4:$L$266,4,FALSE)))</f>
        <v/>
      </c>
      <c r="R1975" s="1"/>
      <c r="S1975" s="6" t="str">
        <f t="shared" si="152"/>
        <v/>
      </c>
      <c r="T1975" s="6" t="str">
        <f>IF($L1975="None","",IF(ISERROR(VLOOKUP($L1975,Info!$B$4:$B$266,1,FALSE)),"",VLOOKUP($L1975,Info!$B$4:$L$266,11,FALSE)))</f>
        <v/>
      </c>
      <c r="U1975" s="1"/>
      <c r="V1975" s="1"/>
      <c r="W1975" s="1"/>
      <c r="X1975" s="1" t="str">
        <f>IF($L1975="None","",IF(ISERROR(VLOOKUP($L1975,Info!$B$4:$B$266,1,FALSE)),"",IF(OR(W1975="Metallic Liquid Tight",W1975="Non-Metallic Liquid Tight",W1975="LSZH",W1975="Greenfield"),VLOOKUP($L1975,Info!$B$4:$L$266,7,FALSE),"N/A")))</f>
        <v/>
      </c>
      <c r="Y1975" s="1"/>
      <c r="Z1975" s="96" t="str">
        <f>IF($L1975="None","",IF(ISERROR(VLOOKUP($L1975,Info!$B$4:$B$266,1,FALSE)),"",VLOOKUP($L1975,Info!$B$4:$L$266,9,FALSE)))</f>
        <v/>
      </c>
      <c r="AA1975" s="96" t="str">
        <f>IF($L1975="None","",IF(ISERROR(VLOOKUP($L1975,Info!$B$4:$B$266,1,FALSE)),"",VLOOKUP($L1975,Info!$B$4:$L$266,8,FALSE)))</f>
        <v/>
      </c>
      <c r="AB1975" s="96" t="str">
        <f>IF($L1975="None","",IF(ISERROR(VLOOKUP($L1975,Info!$B$4:$B$266,1,FALSE)),"",VLOOKUP($L1975,Info!$B$4:$L$266,10,FALSE)))</f>
        <v/>
      </c>
      <c r="AC1975" s="1" t="str">
        <f>IF(W1975="SO Cable","Black,White",IF(O1975="","",IF(P1975="","",IF($J$12&lt;&gt;"ABC",IF(P1975&lt;="250",VLOOKUP(O1975,Info!$AZ$4:$BB$22,3,FALSE),VLOOKUP(O1975,Info!$AZ$23:$BB$39,3,FALSE)),IF(P1975&lt;="250",VLOOKUP(O1975,Info!$AO$4:$AQ$22,3,FALSE),VLOOKUP(O1975,Info!$AO$23:$AP$39,3,FALSE))))))</f>
        <v/>
      </c>
      <c r="AD1975" s="1"/>
      <c r="AE1975" s="1" t="str">
        <f>IF($L1975="None","",IF(ISERROR(VLOOKUP($L1975,Info!$B$4:$B$266,1,FALSE)),"",VLOOKUP($L1975,Info!$B$4:$L$266,4,FALSE)))</f>
        <v/>
      </c>
      <c r="AF1975" s="1" t="str">
        <f>IF($L1975="None","",IF(ISERROR(VLOOKUP($L1975,Info!$B$4:$B$266,1,FALSE)),"",VLOOKUP($L1975,Info!$B$4:$L$266,6,FALSE)))</f>
        <v/>
      </c>
      <c r="AG1975" s="1"/>
      <c r="AH1975" s="33" t="str" cm="1">
        <f t="array" ref="AH1975">IF(AND(L1975&lt;&gt;"",O1975&lt;&gt;"",R1975:S1975&lt;&gt;"",W1975:X1975&lt;&gt;"",Z1975:AA1975&lt;&gt;"",AC1975&lt;&gt;""),"Good","Bad")</f>
        <v>Bad</v>
      </c>
      <c r="AL1975" t="str" cm="1">
        <f t="array" ref="AL1975">IF(R1975&gt;0,_xlfn.IFS(COUNTIF($L$20:L1975,"&lt;&gt;")&lt;101,1,COUNTIF($L$20:L1975,"&lt;&gt;")&lt;201,2,COUNTIF($L$20:L1975,"&lt;&gt;")&lt;301,3,COUNTIF($L$20:L1975,"&lt;&gt;")&lt;401,4,COUNTIF($L$20:L1975,"&lt;&gt;")&lt;501,5,COUNTIF($L$20:L1975,"&lt;&gt;")&lt;601,6,COUNTIF($L$20:L1975,"&lt;&gt;")&lt;701,7,COUNTIF($L$20:L1975,"&lt;&gt;")&lt;801,8,COUNTIF($L$20:L1975,"&lt;&gt;")&lt;901,9,COUNTIF($L$20:L1975,"&lt;&gt;")&lt;1001,10,COUNTIF($L$20:L1975,"&lt;&gt;")&lt;1101,11,COUNTIF($L$20:L1975,"&lt;&gt;")&lt;1201,12,COUNTIF($L$20:L1975,"&lt;&gt;")&lt;1301,13,COUNTIF($L$20:L1975,"&lt;&gt;")&lt;1401,14,COUNTIF($L$20:L1975,"&lt;&gt;")&lt;1501,15,COUNTIF($L$20:L1975,"&lt;&gt;")&lt;1601,16,COUNTIF($L$20:L1975,"&lt;&gt;")&lt;1701,17,COUNTIF($L$20:L1975,"&lt;&gt;")&lt;1801,18,COUNTIF($L$20:L1975,"&lt;&gt;")&lt;1901,19,COUNTIF($L$20:L1975,"&lt;&gt;")&lt;2001,20,COUNTIF($L$20:L1975,"&lt;&gt;")&lt;2101,21,COUNTIF($L$20:L1975,"&lt;&gt;")&lt;2201,22,COUNTIF($L$20:L1975,"&lt;&gt;")&lt;2301,23,COUNTIF($L$20:L1975,"&lt;&gt;")&lt;2401,24,COUNTIF($L$20:L1975,"&lt;&gt;")&lt;2501,25,COUNTIF($L$20:L1975,"&lt;&gt;")&lt;2601,26,COUNTIF($L$20:L1975,"&lt;&gt;")&lt;2701,27,COUNTIF($L$20:L1975,"&lt;&gt;")&lt;2801,28,COUNTIF($L$20:L1975,"&lt;&gt;")&lt;2901,29,COUNTIF($L$20:L1975,"&lt;&gt;")&lt;3001,30),"")</f>
        <v/>
      </c>
      <c r="AM1975" t="str">
        <f t="shared" si="150"/>
        <v/>
      </c>
      <c r="AN1975" t="str">
        <f t="shared" si="154"/>
        <v/>
      </c>
      <c r="AP1975" t="str">
        <f t="shared" si="153"/>
        <v/>
      </c>
      <c r="AQ1975" t="str">
        <f>IF(AO1975="","",COUNTIFS(AM1975:$AM$3019,AO1975))</f>
        <v/>
      </c>
    </row>
    <row r="1976" spans="1:43" x14ac:dyDescent="0.25">
      <c r="A1976" s="6" t="str">
        <f>IF(COUNT($A$20:A1975)&lt;&gt;$B$4,IF(A1975="","",A1975+1),"")</f>
        <v/>
      </c>
      <c r="B1976" s="3"/>
      <c r="C1976" s="3"/>
      <c r="D1976" s="122"/>
      <c r="E1976" s="3"/>
      <c r="F1976" s="3"/>
      <c r="G1976" s="3"/>
      <c r="H1976" s="3"/>
      <c r="I1976" s="120"/>
      <c r="J1976" s="3"/>
      <c r="K1976" s="95" t="str" cm="1">
        <f t="array" ref="K1976">IF(OR($J$14 = "A",$J$14 = "B",$J$14 = "C"),IF(I1976="","",IF(LEN(I1976)&gt;2,_xlfn.IFS(ISNUMBER(SEARCH("_",I1976)),I1976,ISNUMBER(SEARCH(", ",I1976)),SUBSTITUTE(I1976,", ","_"),ISNUMBER(SEARCH("/ ",I1976)),SUBSTITUTE(I1976,"/ ","_"),ISNUMBER(SEARCH(",",I1976)),SUBSTITUTE(I1976,",","_"),ISNUMBER(SEARCH("/",I1976)),SUBSTITUTE(I1976,"/","_"),ISNUMBER(SEARCH("",I1976)),I1976),I1976)),IF(OR($J$14 = "J",$J$14 = "K"),"",IF(D1976="","",IF(LEN(D1976)&gt;2,_xlfn.IFS(ISNUMBER(SEARCH("_",D1976)),D1976,ISNUMBER(SEARCH(", ",D1976)),SUBSTITUTE(D1976,", ","_"),ISNUMBER(SEARCH("/ ",D1976)),SUBSTITUTE(D1976,"/ ","_"),ISNUMBER(SEARCH(",",D1976)),SUBSTITUTE(D1976,",","_"),ISNUMBER(SEARCH("/",D1976)),SUBSTITUTE(D1976,"/","_"),ISNUMBER(SEARCH("",D1976)),D1976),D1976))))</f>
        <v/>
      </c>
      <c r="L1976" s="1"/>
      <c r="M1976" s="1" t="str">
        <f t="shared" si="151"/>
        <v/>
      </c>
      <c r="N1976" s="94" t="str">
        <f>IF($L1976="None","",IF(ISERROR(VLOOKUP($L1976,Info!$B$4:$B$266,1,FALSE)),"",VLOOKUP($L1976,Info!$B$4:$L$266,5,FALSE)))</f>
        <v/>
      </c>
      <c r="O1976" s="94" t="str">
        <f>IF(K1976="","",IF(AND($J$12&lt;&gt;"ABC",N1976="3"),"BAC",IF(N1976="3","ABC",IF($J$12&lt;&gt;"ABC",IF($J$10="Standard",VLOOKUP(K1976,Info!$BE$4:$BF$481,2,FALSE),VLOOKUP(K1976,Info!$BI$4:$BJ$482,2,FALSE)),IF($J$10="Standard",VLOOKUP(K1976,Info!$AG$4:$AH$2994,2,FALSE),VLOOKUP(K1976,Info!$AK$4:$AL$2997,2,FALSE))))))</f>
        <v/>
      </c>
      <c r="P1976" s="94" t="str">
        <f>IF($L1976="None","",IF(ISERROR(VLOOKUP($L1976,Info!$B$4:$B$266,1,FALSE)),"",VLOOKUP($L1976,Info!$B$4:$L$266,3,FALSE)))</f>
        <v/>
      </c>
      <c r="Q1976" s="96" t="str">
        <f>IF($L1976="None","",IF(ISERROR(VLOOKUP($L1976,Info!$B$4:$B$266,1,FALSE)),"",VLOOKUP($L1976,Info!$B$4:$L$266,4,FALSE)))</f>
        <v/>
      </c>
      <c r="R1976" s="1"/>
      <c r="S1976" s="6" t="str">
        <f t="shared" si="152"/>
        <v/>
      </c>
      <c r="T1976" s="6" t="str">
        <f>IF($L1976="None","",IF(ISERROR(VLOOKUP($L1976,Info!$B$4:$B$266,1,FALSE)),"",VLOOKUP($L1976,Info!$B$4:$L$266,11,FALSE)))</f>
        <v/>
      </c>
      <c r="U1976" s="1"/>
      <c r="V1976" s="1"/>
      <c r="W1976" s="1"/>
      <c r="X1976" s="1" t="str">
        <f>IF($L1976="None","",IF(ISERROR(VLOOKUP($L1976,Info!$B$4:$B$266,1,FALSE)),"",IF(OR(W1976="Metallic Liquid Tight",W1976="Non-Metallic Liquid Tight",W1976="LSZH",W1976="Greenfield"),VLOOKUP($L1976,Info!$B$4:$L$266,7,FALSE),"N/A")))</f>
        <v/>
      </c>
      <c r="Y1976" s="1"/>
      <c r="Z1976" s="96" t="str">
        <f>IF($L1976="None","",IF(ISERROR(VLOOKUP($L1976,Info!$B$4:$B$266,1,FALSE)),"",VLOOKUP($L1976,Info!$B$4:$L$266,9,FALSE)))</f>
        <v/>
      </c>
      <c r="AA1976" s="96" t="str">
        <f>IF($L1976="None","",IF(ISERROR(VLOOKUP($L1976,Info!$B$4:$B$266,1,FALSE)),"",VLOOKUP($L1976,Info!$B$4:$L$266,8,FALSE)))</f>
        <v/>
      </c>
      <c r="AB1976" s="96" t="str">
        <f>IF($L1976="None","",IF(ISERROR(VLOOKUP($L1976,Info!$B$4:$B$266,1,FALSE)),"",VLOOKUP($L1976,Info!$B$4:$L$266,10,FALSE)))</f>
        <v/>
      </c>
      <c r="AC1976" s="1" t="str">
        <f>IF(W1976="SO Cable","Black,White",IF(O1976="","",IF(P1976="","",IF($J$12&lt;&gt;"ABC",IF(P1976&lt;="250",VLOOKUP(O1976,Info!$AZ$4:$BB$22,3,FALSE),VLOOKUP(O1976,Info!$AZ$23:$BB$39,3,FALSE)),IF(P1976&lt;="250",VLOOKUP(O1976,Info!$AO$4:$AQ$22,3,FALSE),VLOOKUP(O1976,Info!$AO$23:$AP$39,3,FALSE))))))</f>
        <v/>
      </c>
      <c r="AD1976" s="1"/>
      <c r="AE1976" s="1" t="str">
        <f>IF($L1976="None","",IF(ISERROR(VLOOKUP($L1976,Info!$B$4:$B$266,1,FALSE)),"",VLOOKUP($L1976,Info!$B$4:$L$266,4,FALSE)))</f>
        <v/>
      </c>
      <c r="AF1976" s="1" t="str">
        <f>IF($L1976="None","",IF(ISERROR(VLOOKUP($L1976,Info!$B$4:$B$266,1,FALSE)),"",VLOOKUP($L1976,Info!$B$4:$L$266,6,FALSE)))</f>
        <v/>
      </c>
      <c r="AG1976" s="1"/>
      <c r="AH1976" s="33" t="str" cm="1">
        <f t="array" ref="AH1976">IF(AND(L1976&lt;&gt;"",O1976&lt;&gt;"",R1976:S1976&lt;&gt;"",W1976:X1976&lt;&gt;"",Z1976:AA1976&lt;&gt;"",AC1976&lt;&gt;""),"Good","Bad")</f>
        <v>Bad</v>
      </c>
      <c r="AL1976" t="str" cm="1">
        <f t="array" ref="AL1976">IF(R1976&gt;0,_xlfn.IFS(COUNTIF($L$20:L1976,"&lt;&gt;")&lt;101,1,COUNTIF($L$20:L1976,"&lt;&gt;")&lt;201,2,COUNTIF($L$20:L1976,"&lt;&gt;")&lt;301,3,COUNTIF($L$20:L1976,"&lt;&gt;")&lt;401,4,COUNTIF($L$20:L1976,"&lt;&gt;")&lt;501,5,COUNTIF($L$20:L1976,"&lt;&gt;")&lt;601,6,COUNTIF($L$20:L1976,"&lt;&gt;")&lt;701,7,COUNTIF($L$20:L1976,"&lt;&gt;")&lt;801,8,COUNTIF($L$20:L1976,"&lt;&gt;")&lt;901,9,COUNTIF($L$20:L1976,"&lt;&gt;")&lt;1001,10,COUNTIF($L$20:L1976,"&lt;&gt;")&lt;1101,11,COUNTIF($L$20:L1976,"&lt;&gt;")&lt;1201,12,COUNTIF($L$20:L1976,"&lt;&gt;")&lt;1301,13,COUNTIF($L$20:L1976,"&lt;&gt;")&lt;1401,14,COUNTIF($L$20:L1976,"&lt;&gt;")&lt;1501,15,COUNTIF($L$20:L1976,"&lt;&gt;")&lt;1601,16,COUNTIF($L$20:L1976,"&lt;&gt;")&lt;1701,17,COUNTIF($L$20:L1976,"&lt;&gt;")&lt;1801,18,COUNTIF($L$20:L1976,"&lt;&gt;")&lt;1901,19,COUNTIF($L$20:L1976,"&lt;&gt;")&lt;2001,20,COUNTIF($L$20:L1976,"&lt;&gt;")&lt;2101,21,COUNTIF($L$20:L1976,"&lt;&gt;")&lt;2201,22,COUNTIF($L$20:L1976,"&lt;&gt;")&lt;2301,23,COUNTIF($L$20:L1976,"&lt;&gt;")&lt;2401,24,COUNTIF($L$20:L1976,"&lt;&gt;")&lt;2501,25,COUNTIF($L$20:L1976,"&lt;&gt;")&lt;2601,26,COUNTIF($L$20:L1976,"&lt;&gt;")&lt;2701,27,COUNTIF($L$20:L1976,"&lt;&gt;")&lt;2801,28,COUNTIF($L$20:L1976,"&lt;&gt;")&lt;2901,29,COUNTIF($L$20:L1976,"&lt;&gt;")&lt;3001,30),"")</f>
        <v/>
      </c>
      <c r="AM1976" t="str">
        <f t="shared" si="150"/>
        <v/>
      </c>
      <c r="AN1976" t="str">
        <f t="shared" si="154"/>
        <v/>
      </c>
      <c r="AP1976" t="str">
        <f t="shared" si="153"/>
        <v/>
      </c>
      <c r="AQ1976" t="str">
        <f>IF(AO1976="","",COUNTIFS(AM1976:$AM$3019,AO1976))</f>
        <v/>
      </c>
    </row>
    <row r="1977" spans="1:43" x14ac:dyDescent="0.25">
      <c r="A1977" s="6" t="str">
        <f>IF(COUNT($A$20:A1976)&lt;&gt;$B$4,IF(A1976="","",A1976+1),"")</f>
        <v/>
      </c>
      <c r="B1977" s="3"/>
      <c r="C1977" s="3"/>
      <c r="D1977" s="122"/>
      <c r="E1977" s="3"/>
      <c r="F1977" s="3"/>
      <c r="G1977" s="3"/>
      <c r="H1977" s="3"/>
      <c r="I1977" s="120"/>
      <c r="J1977" s="3"/>
      <c r="K1977" s="95" t="str" cm="1">
        <f t="array" ref="K1977">IF(OR($J$14 = "A",$J$14 = "B",$J$14 = "C"),IF(I1977="","",IF(LEN(I1977)&gt;2,_xlfn.IFS(ISNUMBER(SEARCH("_",I1977)),I1977,ISNUMBER(SEARCH(", ",I1977)),SUBSTITUTE(I1977,", ","_"),ISNUMBER(SEARCH("/ ",I1977)),SUBSTITUTE(I1977,"/ ","_"),ISNUMBER(SEARCH(",",I1977)),SUBSTITUTE(I1977,",","_"),ISNUMBER(SEARCH("/",I1977)),SUBSTITUTE(I1977,"/","_"),ISNUMBER(SEARCH("",I1977)),I1977),I1977)),IF(OR($J$14 = "J",$J$14 = "K"),"",IF(D1977="","",IF(LEN(D1977)&gt;2,_xlfn.IFS(ISNUMBER(SEARCH("_",D1977)),D1977,ISNUMBER(SEARCH(", ",D1977)),SUBSTITUTE(D1977,", ","_"),ISNUMBER(SEARCH("/ ",D1977)),SUBSTITUTE(D1977,"/ ","_"),ISNUMBER(SEARCH(",",D1977)),SUBSTITUTE(D1977,",","_"),ISNUMBER(SEARCH("/",D1977)),SUBSTITUTE(D1977,"/","_"),ISNUMBER(SEARCH("",D1977)),D1977),D1977))))</f>
        <v/>
      </c>
      <c r="L1977" s="1"/>
      <c r="M1977" s="1" t="str">
        <f t="shared" si="151"/>
        <v/>
      </c>
      <c r="N1977" s="94" t="str">
        <f>IF($L1977="None","",IF(ISERROR(VLOOKUP($L1977,Info!$B$4:$B$266,1,FALSE)),"",VLOOKUP($L1977,Info!$B$4:$L$266,5,FALSE)))</f>
        <v/>
      </c>
      <c r="O1977" s="94" t="str">
        <f>IF(K1977="","",IF(AND($J$12&lt;&gt;"ABC",N1977="3"),"BAC",IF(N1977="3","ABC",IF($J$12&lt;&gt;"ABC",IF($J$10="Standard",VLOOKUP(K1977,Info!$BE$4:$BF$481,2,FALSE),VLOOKUP(K1977,Info!$BI$4:$BJ$482,2,FALSE)),IF($J$10="Standard",VLOOKUP(K1977,Info!$AG$4:$AH$2994,2,FALSE),VLOOKUP(K1977,Info!$AK$4:$AL$2997,2,FALSE))))))</f>
        <v/>
      </c>
      <c r="P1977" s="94" t="str">
        <f>IF($L1977="None","",IF(ISERROR(VLOOKUP($L1977,Info!$B$4:$B$266,1,FALSE)),"",VLOOKUP($L1977,Info!$B$4:$L$266,3,FALSE)))</f>
        <v/>
      </c>
      <c r="Q1977" s="96" t="str">
        <f>IF($L1977="None","",IF(ISERROR(VLOOKUP($L1977,Info!$B$4:$B$266,1,FALSE)),"",VLOOKUP($L1977,Info!$B$4:$L$266,4,FALSE)))</f>
        <v/>
      </c>
      <c r="R1977" s="1"/>
      <c r="S1977" s="6" t="str">
        <f t="shared" si="152"/>
        <v/>
      </c>
      <c r="T1977" s="6" t="str">
        <f>IF($L1977="None","",IF(ISERROR(VLOOKUP($L1977,Info!$B$4:$B$266,1,FALSE)),"",VLOOKUP($L1977,Info!$B$4:$L$266,11,FALSE)))</f>
        <v/>
      </c>
      <c r="U1977" s="1"/>
      <c r="V1977" s="1"/>
      <c r="W1977" s="1"/>
      <c r="X1977" s="1" t="str">
        <f>IF($L1977="None","",IF(ISERROR(VLOOKUP($L1977,Info!$B$4:$B$266,1,FALSE)),"",IF(OR(W1977="Metallic Liquid Tight",W1977="Non-Metallic Liquid Tight",W1977="LSZH",W1977="Greenfield"),VLOOKUP($L1977,Info!$B$4:$L$266,7,FALSE),"N/A")))</f>
        <v/>
      </c>
      <c r="Y1977" s="1"/>
      <c r="Z1977" s="96" t="str">
        <f>IF($L1977="None","",IF(ISERROR(VLOOKUP($L1977,Info!$B$4:$B$266,1,FALSE)),"",VLOOKUP($L1977,Info!$B$4:$L$266,9,FALSE)))</f>
        <v/>
      </c>
      <c r="AA1977" s="96" t="str">
        <f>IF($L1977="None","",IF(ISERROR(VLOOKUP($L1977,Info!$B$4:$B$266,1,FALSE)),"",VLOOKUP($L1977,Info!$B$4:$L$266,8,FALSE)))</f>
        <v/>
      </c>
      <c r="AB1977" s="96" t="str">
        <f>IF($L1977="None","",IF(ISERROR(VLOOKUP($L1977,Info!$B$4:$B$266,1,FALSE)),"",VLOOKUP($L1977,Info!$B$4:$L$266,10,FALSE)))</f>
        <v/>
      </c>
      <c r="AC1977" s="1" t="str">
        <f>IF(W1977="SO Cable","Black,White",IF(O1977="","",IF(P1977="","",IF($J$12&lt;&gt;"ABC",IF(P1977&lt;="250",VLOOKUP(O1977,Info!$AZ$4:$BB$22,3,FALSE),VLOOKUP(O1977,Info!$AZ$23:$BB$39,3,FALSE)),IF(P1977&lt;="250",VLOOKUP(O1977,Info!$AO$4:$AQ$22,3,FALSE),VLOOKUP(O1977,Info!$AO$23:$AP$39,3,FALSE))))))</f>
        <v/>
      </c>
      <c r="AD1977" s="1"/>
      <c r="AE1977" s="1" t="str">
        <f>IF($L1977="None","",IF(ISERROR(VLOOKUP($L1977,Info!$B$4:$B$266,1,FALSE)),"",VLOOKUP($L1977,Info!$B$4:$L$266,4,FALSE)))</f>
        <v/>
      </c>
      <c r="AF1977" s="1" t="str">
        <f>IF($L1977="None","",IF(ISERROR(VLOOKUP($L1977,Info!$B$4:$B$266,1,FALSE)),"",VLOOKUP($L1977,Info!$B$4:$L$266,6,FALSE)))</f>
        <v/>
      </c>
      <c r="AG1977" s="1"/>
      <c r="AH1977" s="33" t="str" cm="1">
        <f t="array" ref="AH1977">IF(AND(L1977&lt;&gt;"",O1977&lt;&gt;"",R1977:S1977&lt;&gt;"",W1977:X1977&lt;&gt;"",Z1977:AA1977&lt;&gt;"",AC1977&lt;&gt;""),"Good","Bad")</f>
        <v>Bad</v>
      </c>
      <c r="AL1977" t="str" cm="1">
        <f t="array" ref="AL1977">IF(R1977&gt;0,_xlfn.IFS(COUNTIF($L$20:L1977,"&lt;&gt;")&lt;101,1,COUNTIF($L$20:L1977,"&lt;&gt;")&lt;201,2,COUNTIF($L$20:L1977,"&lt;&gt;")&lt;301,3,COUNTIF($L$20:L1977,"&lt;&gt;")&lt;401,4,COUNTIF($L$20:L1977,"&lt;&gt;")&lt;501,5,COUNTIF($L$20:L1977,"&lt;&gt;")&lt;601,6,COUNTIF($L$20:L1977,"&lt;&gt;")&lt;701,7,COUNTIF($L$20:L1977,"&lt;&gt;")&lt;801,8,COUNTIF($L$20:L1977,"&lt;&gt;")&lt;901,9,COUNTIF($L$20:L1977,"&lt;&gt;")&lt;1001,10,COUNTIF($L$20:L1977,"&lt;&gt;")&lt;1101,11,COUNTIF($L$20:L1977,"&lt;&gt;")&lt;1201,12,COUNTIF($L$20:L1977,"&lt;&gt;")&lt;1301,13,COUNTIF($L$20:L1977,"&lt;&gt;")&lt;1401,14,COUNTIF($L$20:L1977,"&lt;&gt;")&lt;1501,15,COUNTIF($L$20:L1977,"&lt;&gt;")&lt;1601,16,COUNTIF($L$20:L1977,"&lt;&gt;")&lt;1701,17,COUNTIF($L$20:L1977,"&lt;&gt;")&lt;1801,18,COUNTIF($L$20:L1977,"&lt;&gt;")&lt;1901,19,COUNTIF($L$20:L1977,"&lt;&gt;")&lt;2001,20,COUNTIF($L$20:L1977,"&lt;&gt;")&lt;2101,21,COUNTIF($L$20:L1977,"&lt;&gt;")&lt;2201,22,COUNTIF($L$20:L1977,"&lt;&gt;")&lt;2301,23,COUNTIF($L$20:L1977,"&lt;&gt;")&lt;2401,24,COUNTIF($L$20:L1977,"&lt;&gt;")&lt;2501,25,COUNTIF($L$20:L1977,"&lt;&gt;")&lt;2601,26,COUNTIF($L$20:L1977,"&lt;&gt;")&lt;2701,27,COUNTIF($L$20:L1977,"&lt;&gt;")&lt;2801,28,COUNTIF($L$20:L1977,"&lt;&gt;")&lt;2901,29,COUNTIF($L$20:L1977,"&lt;&gt;")&lt;3001,30),"")</f>
        <v/>
      </c>
      <c r="AM1977" t="str">
        <f t="shared" si="150"/>
        <v/>
      </c>
      <c r="AN1977" t="str">
        <f t="shared" si="154"/>
        <v/>
      </c>
      <c r="AP1977" t="str">
        <f t="shared" si="153"/>
        <v/>
      </c>
      <c r="AQ1977" t="str">
        <f>IF(AO1977="","",COUNTIFS(AM1977:$AM$3019,AO1977))</f>
        <v/>
      </c>
    </row>
    <row r="1978" spans="1:43" x14ac:dyDescent="0.25">
      <c r="A1978" s="6" t="str">
        <f>IF(COUNT($A$20:A1977)&lt;&gt;$B$4,IF(A1977="","",A1977+1),"")</f>
        <v/>
      </c>
      <c r="B1978" s="3"/>
      <c r="C1978" s="3"/>
      <c r="D1978" s="122"/>
      <c r="E1978" s="3"/>
      <c r="F1978" s="3"/>
      <c r="G1978" s="3"/>
      <c r="H1978" s="3"/>
      <c r="I1978" s="120"/>
      <c r="J1978" s="3"/>
      <c r="K1978" s="95" t="str" cm="1">
        <f t="array" ref="K1978">IF(OR($J$14 = "A",$J$14 = "B",$J$14 = "C"),IF(I1978="","",IF(LEN(I1978)&gt;2,_xlfn.IFS(ISNUMBER(SEARCH("_",I1978)),I1978,ISNUMBER(SEARCH(", ",I1978)),SUBSTITUTE(I1978,", ","_"),ISNUMBER(SEARCH("/ ",I1978)),SUBSTITUTE(I1978,"/ ","_"),ISNUMBER(SEARCH(",",I1978)),SUBSTITUTE(I1978,",","_"),ISNUMBER(SEARCH("/",I1978)),SUBSTITUTE(I1978,"/","_"),ISNUMBER(SEARCH("",I1978)),I1978),I1978)),IF(OR($J$14 = "J",$J$14 = "K"),"",IF(D1978="","",IF(LEN(D1978)&gt;2,_xlfn.IFS(ISNUMBER(SEARCH("_",D1978)),D1978,ISNUMBER(SEARCH(", ",D1978)),SUBSTITUTE(D1978,", ","_"),ISNUMBER(SEARCH("/ ",D1978)),SUBSTITUTE(D1978,"/ ","_"),ISNUMBER(SEARCH(",",D1978)),SUBSTITUTE(D1978,",","_"),ISNUMBER(SEARCH("/",D1978)),SUBSTITUTE(D1978,"/","_"),ISNUMBER(SEARCH("",D1978)),D1978),D1978))))</f>
        <v/>
      </c>
      <c r="L1978" s="1"/>
      <c r="M1978" s="1" t="str">
        <f t="shared" si="151"/>
        <v/>
      </c>
      <c r="N1978" s="94" t="str">
        <f>IF($L1978="None","",IF(ISERROR(VLOOKUP($L1978,Info!$B$4:$B$266,1,FALSE)),"",VLOOKUP($L1978,Info!$B$4:$L$266,5,FALSE)))</f>
        <v/>
      </c>
      <c r="O1978" s="94" t="str">
        <f>IF(K1978="","",IF(AND($J$12&lt;&gt;"ABC",N1978="3"),"BAC",IF(N1978="3","ABC",IF($J$12&lt;&gt;"ABC",IF($J$10="Standard",VLOOKUP(K1978,Info!$BE$4:$BF$481,2,FALSE),VLOOKUP(K1978,Info!$BI$4:$BJ$482,2,FALSE)),IF($J$10="Standard",VLOOKUP(K1978,Info!$AG$4:$AH$2994,2,FALSE),VLOOKUP(K1978,Info!$AK$4:$AL$2997,2,FALSE))))))</f>
        <v/>
      </c>
      <c r="P1978" s="94" t="str">
        <f>IF($L1978="None","",IF(ISERROR(VLOOKUP($L1978,Info!$B$4:$B$266,1,FALSE)),"",VLOOKUP($L1978,Info!$B$4:$L$266,3,FALSE)))</f>
        <v/>
      </c>
      <c r="Q1978" s="96" t="str">
        <f>IF($L1978="None","",IF(ISERROR(VLOOKUP($L1978,Info!$B$4:$B$266,1,FALSE)),"",VLOOKUP($L1978,Info!$B$4:$L$266,4,FALSE)))</f>
        <v/>
      </c>
      <c r="R1978" s="1"/>
      <c r="S1978" s="6" t="str">
        <f t="shared" si="152"/>
        <v/>
      </c>
      <c r="T1978" s="6" t="str">
        <f>IF($L1978="None","",IF(ISERROR(VLOOKUP($L1978,Info!$B$4:$B$266,1,FALSE)),"",VLOOKUP($L1978,Info!$B$4:$L$266,11,FALSE)))</f>
        <v/>
      </c>
      <c r="U1978" s="1"/>
      <c r="V1978" s="1"/>
      <c r="W1978" s="1"/>
      <c r="X1978" s="1" t="str">
        <f>IF($L1978="None","",IF(ISERROR(VLOOKUP($L1978,Info!$B$4:$B$266,1,FALSE)),"",IF(OR(W1978="Metallic Liquid Tight",W1978="Non-Metallic Liquid Tight",W1978="LSZH",W1978="Greenfield"),VLOOKUP($L1978,Info!$B$4:$L$266,7,FALSE),"N/A")))</f>
        <v/>
      </c>
      <c r="Y1978" s="1"/>
      <c r="Z1978" s="96" t="str">
        <f>IF($L1978="None","",IF(ISERROR(VLOOKUP($L1978,Info!$B$4:$B$266,1,FALSE)),"",VLOOKUP($L1978,Info!$B$4:$L$266,9,FALSE)))</f>
        <v/>
      </c>
      <c r="AA1978" s="96" t="str">
        <f>IF($L1978="None","",IF(ISERROR(VLOOKUP($L1978,Info!$B$4:$B$266,1,FALSE)),"",VLOOKUP($L1978,Info!$B$4:$L$266,8,FALSE)))</f>
        <v/>
      </c>
      <c r="AB1978" s="96" t="str">
        <f>IF($L1978="None","",IF(ISERROR(VLOOKUP($L1978,Info!$B$4:$B$266,1,FALSE)),"",VLOOKUP($L1978,Info!$B$4:$L$266,10,FALSE)))</f>
        <v/>
      </c>
      <c r="AC1978" s="1" t="str">
        <f>IF(W1978="SO Cable","Black,White",IF(O1978="","",IF(P1978="","",IF($J$12&lt;&gt;"ABC",IF(P1978&lt;="250",VLOOKUP(O1978,Info!$AZ$4:$BB$22,3,FALSE),VLOOKUP(O1978,Info!$AZ$23:$BB$39,3,FALSE)),IF(P1978&lt;="250",VLOOKUP(O1978,Info!$AO$4:$AQ$22,3,FALSE),VLOOKUP(O1978,Info!$AO$23:$AP$39,3,FALSE))))))</f>
        <v/>
      </c>
      <c r="AD1978" s="1"/>
      <c r="AE1978" s="1" t="str">
        <f>IF($L1978="None","",IF(ISERROR(VLOOKUP($L1978,Info!$B$4:$B$266,1,FALSE)),"",VLOOKUP($L1978,Info!$B$4:$L$266,4,FALSE)))</f>
        <v/>
      </c>
      <c r="AF1978" s="1" t="str">
        <f>IF($L1978="None","",IF(ISERROR(VLOOKUP($L1978,Info!$B$4:$B$266,1,FALSE)),"",VLOOKUP($L1978,Info!$B$4:$L$266,6,FALSE)))</f>
        <v/>
      </c>
      <c r="AG1978" s="1"/>
      <c r="AH1978" s="33" t="str" cm="1">
        <f t="array" ref="AH1978">IF(AND(L1978&lt;&gt;"",O1978&lt;&gt;"",R1978:S1978&lt;&gt;"",W1978:X1978&lt;&gt;"",Z1978:AA1978&lt;&gt;"",AC1978&lt;&gt;""),"Good","Bad")</f>
        <v>Bad</v>
      </c>
      <c r="AL1978" t="str" cm="1">
        <f t="array" ref="AL1978">IF(R1978&gt;0,_xlfn.IFS(COUNTIF($L$20:L1978,"&lt;&gt;")&lt;101,1,COUNTIF($L$20:L1978,"&lt;&gt;")&lt;201,2,COUNTIF($L$20:L1978,"&lt;&gt;")&lt;301,3,COUNTIF($L$20:L1978,"&lt;&gt;")&lt;401,4,COUNTIF($L$20:L1978,"&lt;&gt;")&lt;501,5,COUNTIF($L$20:L1978,"&lt;&gt;")&lt;601,6,COUNTIF($L$20:L1978,"&lt;&gt;")&lt;701,7,COUNTIF($L$20:L1978,"&lt;&gt;")&lt;801,8,COUNTIF($L$20:L1978,"&lt;&gt;")&lt;901,9,COUNTIF($L$20:L1978,"&lt;&gt;")&lt;1001,10,COUNTIF($L$20:L1978,"&lt;&gt;")&lt;1101,11,COUNTIF($L$20:L1978,"&lt;&gt;")&lt;1201,12,COUNTIF($L$20:L1978,"&lt;&gt;")&lt;1301,13,COUNTIF($L$20:L1978,"&lt;&gt;")&lt;1401,14,COUNTIF($L$20:L1978,"&lt;&gt;")&lt;1501,15,COUNTIF($L$20:L1978,"&lt;&gt;")&lt;1601,16,COUNTIF($L$20:L1978,"&lt;&gt;")&lt;1701,17,COUNTIF($L$20:L1978,"&lt;&gt;")&lt;1801,18,COUNTIF($L$20:L1978,"&lt;&gt;")&lt;1901,19,COUNTIF($L$20:L1978,"&lt;&gt;")&lt;2001,20,COUNTIF($L$20:L1978,"&lt;&gt;")&lt;2101,21,COUNTIF($L$20:L1978,"&lt;&gt;")&lt;2201,22,COUNTIF($L$20:L1978,"&lt;&gt;")&lt;2301,23,COUNTIF($L$20:L1978,"&lt;&gt;")&lt;2401,24,COUNTIF($L$20:L1978,"&lt;&gt;")&lt;2501,25,COUNTIF($L$20:L1978,"&lt;&gt;")&lt;2601,26,COUNTIF($L$20:L1978,"&lt;&gt;")&lt;2701,27,COUNTIF($L$20:L1978,"&lt;&gt;")&lt;2801,28,COUNTIF($L$20:L1978,"&lt;&gt;")&lt;2901,29,COUNTIF($L$20:L1978,"&lt;&gt;")&lt;3001,30),"")</f>
        <v/>
      </c>
      <c r="AM1978" t="str">
        <f t="shared" si="150"/>
        <v/>
      </c>
      <c r="AN1978" t="str">
        <f t="shared" si="154"/>
        <v/>
      </c>
      <c r="AP1978" t="str">
        <f t="shared" si="153"/>
        <v/>
      </c>
      <c r="AQ1978" t="str">
        <f>IF(AO1978="","",COUNTIFS(AM1978:$AM$3019,AO1978))</f>
        <v/>
      </c>
    </row>
    <row r="1979" spans="1:43" x14ac:dyDescent="0.25">
      <c r="A1979" s="6" t="str">
        <f>IF(COUNT($A$20:A1978)&lt;&gt;$B$4,IF(A1978="","",A1978+1),"")</f>
        <v/>
      </c>
      <c r="B1979" s="3"/>
      <c r="C1979" s="3"/>
      <c r="D1979" s="122"/>
      <c r="E1979" s="3"/>
      <c r="F1979" s="3"/>
      <c r="G1979" s="3"/>
      <c r="H1979" s="3"/>
      <c r="I1979" s="120"/>
      <c r="J1979" s="3"/>
      <c r="K1979" s="95" t="str" cm="1">
        <f t="array" ref="K1979">IF(OR($J$14 = "A",$J$14 = "B",$J$14 = "C"),IF(I1979="","",IF(LEN(I1979)&gt;2,_xlfn.IFS(ISNUMBER(SEARCH("_",I1979)),I1979,ISNUMBER(SEARCH(", ",I1979)),SUBSTITUTE(I1979,", ","_"),ISNUMBER(SEARCH("/ ",I1979)),SUBSTITUTE(I1979,"/ ","_"),ISNUMBER(SEARCH(",",I1979)),SUBSTITUTE(I1979,",","_"),ISNUMBER(SEARCH("/",I1979)),SUBSTITUTE(I1979,"/","_"),ISNUMBER(SEARCH("",I1979)),I1979),I1979)),IF(OR($J$14 = "J",$J$14 = "K"),"",IF(D1979="","",IF(LEN(D1979)&gt;2,_xlfn.IFS(ISNUMBER(SEARCH("_",D1979)),D1979,ISNUMBER(SEARCH(", ",D1979)),SUBSTITUTE(D1979,", ","_"),ISNUMBER(SEARCH("/ ",D1979)),SUBSTITUTE(D1979,"/ ","_"),ISNUMBER(SEARCH(",",D1979)),SUBSTITUTE(D1979,",","_"),ISNUMBER(SEARCH("/",D1979)),SUBSTITUTE(D1979,"/","_"),ISNUMBER(SEARCH("",D1979)),D1979),D1979))))</f>
        <v/>
      </c>
      <c r="L1979" s="1"/>
      <c r="M1979" s="1" t="str">
        <f t="shared" si="151"/>
        <v/>
      </c>
      <c r="N1979" s="94" t="str">
        <f>IF($L1979="None","",IF(ISERROR(VLOOKUP($L1979,Info!$B$4:$B$266,1,FALSE)),"",VLOOKUP($L1979,Info!$B$4:$L$266,5,FALSE)))</f>
        <v/>
      </c>
      <c r="O1979" s="94" t="str">
        <f>IF(K1979="","",IF(AND($J$12&lt;&gt;"ABC",N1979="3"),"BAC",IF(N1979="3","ABC",IF($J$12&lt;&gt;"ABC",IF($J$10="Standard",VLOOKUP(K1979,Info!$BE$4:$BF$481,2,FALSE),VLOOKUP(K1979,Info!$BI$4:$BJ$482,2,FALSE)),IF($J$10="Standard",VLOOKUP(K1979,Info!$AG$4:$AH$2994,2,FALSE),VLOOKUP(K1979,Info!$AK$4:$AL$2997,2,FALSE))))))</f>
        <v/>
      </c>
      <c r="P1979" s="94" t="str">
        <f>IF($L1979="None","",IF(ISERROR(VLOOKUP($L1979,Info!$B$4:$B$266,1,FALSE)),"",VLOOKUP($L1979,Info!$B$4:$L$266,3,FALSE)))</f>
        <v/>
      </c>
      <c r="Q1979" s="96" t="str">
        <f>IF($L1979="None","",IF(ISERROR(VLOOKUP($L1979,Info!$B$4:$B$266,1,FALSE)),"",VLOOKUP($L1979,Info!$B$4:$L$266,4,FALSE)))</f>
        <v/>
      </c>
      <c r="R1979" s="1"/>
      <c r="S1979" s="6" t="str">
        <f t="shared" si="152"/>
        <v/>
      </c>
      <c r="T1979" s="6" t="str">
        <f>IF($L1979="None","",IF(ISERROR(VLOOKUP($L1979,Info!$B$4:$B$266,1,FALSE)),"",VLOOKUP($L1979,Info!$B$4:$L$266,11,FALSE)))</f>
        <v/>
      </c>
      <c r="U1979" s="1"/>
      <c r="V1979" s="1"/>
      <c r="W1979" s="1"/>
      <c r="X1979" s="1" t="str">
        <f>IF($L1979="None","",IF(ISERROR(VLOOKUP($L1979,Info!$B$4:$B$266,1,FALSE)),"",IF(OR(W1979="Metallic Liquid Tight",W1979="Non-Metallic Liquid Tight",W1979="LSZH",W1979="Greenfield"),VLOOKUP($L1979,Info!$B$4:$L$266,7,FALSE),"N/A")))</f>
        <v/>
      </c>
      <c r="Y1979" s="1"/>
      <c r="Z1979" s="96" t="str">
        <f>IF($L1979="None","",IF(ISERROR(VLOOKUP($L1979,Info!$B$4:$B$266,1,FALSE)),"",VLOOKUP($L1979,Info!$B$4:$L$266,9,FALSE)))</f>
        <v/>
      </c>
      <c r="AA1979" s="96" t="str">
        <f>IF($L1979="None","",IF(ISERROR(VLOOKUP($L1979,Info!$B$4:$B$266,1,FALSE)),"",VLOOKUP($L1979,Info!$B$4:$L$266,8,FALSE)))</f>
        <v/>
      </c>
      <c r="AB1979" s="96" t="str">
        <f>IF($L1979="None","",IF(ISERROR(VLOOKUP($L1979,Info!$B$4:$B$266,1,FALSE)),"",VLOOKUP($L1979,Info!$B$4:$L$266,10,FALSE)))</f>
        <v/>
      </c>
      <c r="AC1979" s="1" t="str">
        <f>IF(W1979="SO Cable","Black,White",IF(O1979="","",IF(P1979="","",IF($J$12&lt;&gt;"ABC",IF(P1979&lt;="250",VLOOKUP(O1979,Info!$AZ$4:$BB$22,3,FALSE),VLOOKUP(O1979,Info!$AZ$23:$BB$39,3,FALSE)),IF(P1979&lt;="250",VLOOKUP(O1979,Info!$AO$4:$AQ$22,3,FALSE),VLOOKUP(O1979,Info!$AO$23:$AP$39,3,FALSE))))))</f>
        <v/>
      </c>
      <c r="AD1979" s="1"/>
      <c r="AE1979" s="1" t="str">
        <f>IF($L1979="None","",IF(ISERROR(VLOOKUP($L1979,Info!$B$4:$B$266,1,FALSE)),"",VLOOKUP($L1979,Info!$B$4:$L$266,4,FALSE)))</f>
        <v/>
      </c>
      <c r="AF1979" s="1" t="str">
        <f>IF($L1979="None","",IF(ISERROR(VLOOKUP($L1979,Info!$B$4:$B$266,1,FALSE)),"",VLOOKUP($L1979,Info!$B$4:$L$266,6,FALSE)))</f>
        <v/>
      </c>
      <c r="AG1979" s="1"/>
      <c r="AH1979" s="33" t="str" cm="1">
        <f t="array" ref="AH1979">IF(AND(L1979&lt;&gt;"",O1979&lt;&gt;"",R1979:S1979&lt;&gt;"",W1979:X1979&lt;&gt;"",Z1979:AA1979&lt;&gt;"",AC1979&lt;&gt;""),"Good","Bad")</f>
        <v>Bad</v>
      </c>
      <c r="AL1979" t="str" cm="1">
        <f t="array" ref="AL1979">IF(R1979&gt;0,_xlfn.IFS(COUNTIF($L$20:L1979,"&lt;&gt;")&lt;101,1,COUNTIF($L$20:L1979,"&lt;&gt;")&lt;201,2,COUNTIF($L$20:L1979,"&lt;&gt;")&lt;301,3,COUNTIF($L$20:L1979,"&lt;&gt;")&lt;401,4,COUNTIF($L$20:L1979,"&lt;&gt;")&lt;501,5,COUNTIF($L$20:L1979,"&lt;&gt;")&lt;601,6,COUNTIF($L$20:L1979,"&lt;&gt;")&lt;701,7,COUNTIF($L$20:L1979,"&lt;&gt;")&lt;801,8,COUNTIF($L$20:L1979,"&lt;&gt;")&lt;901,9,COUNTIF($L$20:L1979,"&lt;&gt;")&lt;1001,10,COUNTIF($L$20:L1979,"&lt;&gt;")&lt;1101,11,COUNTIF($L$20:L1979,"&lt;&gt;")&lt;1201,12,COUNTIF($L$20:L1979,"&lt;&gt;")&lt;1301,13,COUNTIF($L$20:L1979,"&lt;&gt;")&lt;1401,14,COUNTIF($L$20:L1979,"&lt;&gt;")&lt;1501,15,COUNTIF($L$20:L1979,"&lt;&gt;")&lt;1601,16,COUNTIF($L$20:L1979,"&lt;&gt;")&lt;1701,17,COUNTIF($L$20:L1979,"&lt;&gt;")&lt;1801,18,COUNTIF($L$20:L1979,"&lt;&gt;")&lt;1901,19,COUNTIF($L$20:L1979,"&lt;&gt;")&lt;2001,20,COUNTIF($L$20:L1979,"&lt;&gt;")&lt;2101,21,COUNTIF($L$20:L1979,"&lt;&gt;")&lt;2201,22,COUNTIF($L$20:L1979,"&lt;&gt;")&lt;2301,23,COUNTIF($L$20:L1979,"&lt;&gt;")&lt;2401,24,COUNTIF($L$20:L1979,"&lt;&gt;")&lt;2501,25,COUNTIF($L$20:L1979,"&lt;&gt;")&lt;2601,26,COUNTIF($L$20:L1979,"&lt;&gt;")&lt;2701,27,COUNTIF($L$20:L1979,"&lt;&gt;")&lt;2801,28,COUNTIF($L$20:L1979,"&lt;&gt;")&lt;2901,29,COUNTIF($L$20:L1979,"&lt;&gt;")&lt;3001,30),"")</f>
        <v/>
      </c>
      <c r="AM1979" t="str">
        <f t="shared" si="150"/>
        <v/>
      </c>
      <c r="AN1979" t="str">
        <f t="shared" si="154"/>
        <v/>
      </c>
      <c r="AP1979" t="str">
        <f t="shared" si="153"/>
        <v/>
      </c>
      <c r="AQ1979" t="str">
        <f>IF(AO1979="","",COUNTIFS(AM1979:$AM$3019,AO1979))</f>
        <v/>
      </c>
    </row>
    <row r="1980" spans="1:43" x14ac:dyDescent="0.25">
      <c r="A1980" s="6" t="str">
        <f>IF(COUNT($A$20:A1979)&lt;&gt;$B$4,IF(A1979="","",A1979+1),"")</f>
        <v/>
      </c>
      <c r="B1980" s="3"/>
      <c r="C1980" s="3"/>
      <c r="D1980" s="122"/>
      <c r="E1980" s="3"/>
      <c r="F1980" s="3"/>
      <c r="G1980" s="3"/>
      <c r="H1980" s="3"/>
      <c r="I1980" s="120"/>
      <c r="J1980" s="3"/>
      <c r="K1980" s="95" t="str" cm="1">
        <f t="array" ref="K1980">IF(OR($J$14 = "A",$J$14 = "B",$J$14 = "C"),IF(I1980="","",IF(LEN(I1980)&gt;2,_xlfn.IFS(ISNUMBER(SEARCH("_",I1980)),I1980,ISNUMBER(SEARCH(", ",I1980)),SUBSTITUTE(I1980,", ","_"),ISNUMBER(SEARCH("/ ",I1980)),SUBSTITUTE(I1980,"/ ","_"),ISNUMBER(SEARCH(",",I1980)),SUBSTITUTE(I1980,",","_"),ISNUMBER(SEARCH("/",I1980)),SUBSTITUTE(I1980,"/","_"),ISNUMBER(SEARCH("",I1980)),I1980),I1980)),IF(OR($J$14 = "J",$J$14 = "K"),"",IF(D1980="","",IF(LEN(D1980)&gt;2,_xlfn.IFS(ISNUMBER(SEARCH("_",D1980)),D1980,ISNUMBER(SEARCH(", ",D1980)),SUBSTITUTE(D1980,", ","_"),ISNUMBER(SEARCH("/ ",D1980)),SUBSTITUTE(D1980,"/ ","_"),ISNUMBER(SEARCH(",",D1980)),SUBSTITUTE(D1980,",","_"),ISNUMBER(SEARCH("/",D1980)),SUBSTITUTE(D1980,"/","_"),ISNUMBER(SEARCH("",D1980)),D1980),D1980))))</f>
        <v/>
      </c>
      <c r="L1980" s="1"/>
      <c r="M1980" s="1" t="str">
        <f t="shared" si="151"/>
        <v/>
      </c>
      <c r="N1980" s="94" t="str">
        <f>IF($L1980="None","",IF(ISERROR(VLOOKUP($L1980,Info!$B$4:$B$266,1,FALSE)),"",VLOOKUP($L1980,Info!$B$4:$L$266,5,FALSE)))</f>
        <v/>
      </c>
      <c r="O1980" s="94" t="str">
        <f>IF(K1980="","",IF(AND($J$12&lt;&gt;"ABC",N1980="3"),"BAC",IF(N1980="3","ABC",IF($J$12&lt;&gt;"ABC",IF($J$10="Standard",VLOOKUP(K1980,Info!$BE$4:$BF$481,2,FALSE),VLOOKUP(K1980,Info!$BI$4:$BJ$482,2,FALSE)),IF($J$10="Standard",VLOOKUP(K1980,Info!$AG$4:$AH$2994,2,FALSE),VLOOKUP(K1980,Info!$AK$4:$AL$2997,2,FALSE))))))</f>
        <v/>
      </c>
      <c r="P1980" s="94" t="str">
        <f>IF($L1980="None","",IF(ISERROR(VLOOKUP($L1980,Info!$B$4:$B$266,1,FALSE)),"",VLOOKUP($L1980,Info!$B$4:$L$266,3,FALSE)))</f>
        <v/>
      </c>
      <c r="Q1980" s="96" t="str">
        <f>IF($L1980="None","",IF(ISERROR(VLOOKUP($L1980,Info!$B$4:$B$266,1,FALSE)),"",VLOOKUP($L1980,Info!$B$4:$L$266,4,FALSE)))</f>
        <v/>
      </c>
      <c r="R1980" s="1"/>
      <c r="S1980" s="6" t="str">
        <f t="shared" si="152"/>
        <v/>
      </c>
      <c r="T1980" s="6" t="str">
        <f>IF($L1980="None","",IF(ISERROR(VLOOKUP($L1980,Info!$B$4:$B$266,1,FALSE)),"",VLOOKUP($L1980,Info!$B$4:$L$266,11,FALSE)))</f>
        <v/>
      </c>
      <c r="U1980" s="1"/>
      <c r="V1980" s="1"/>
      <c r="W1980" s="1"/>
      <c r="X1980" s="1" t="str">
        <f>IF($L1980="None","",IF(ISERROR(VLOOKUP($L1980,Info!$B$4:$B$266,1,FALSE)),"",IF(OR(W1980="Metallic Liquid Tight",W1980="Non-Metallic Liquid Tight",W1980="LSZH",W1980="Greenfield"),VLOOKUP($L1980,Info!$B$4:$L$266,7,FALSE),"N/A")))</f>
        <v/>
      </c>
      <c r="Y1980" s="1"/>
      <c r="Z1980" s="96" t="str">
        <f>IF($L1980="None","",IF(ISERROR(VLOOKUP($L1980,Info!$B$4:$B$266,1,FALSE)),"",VLOOKUP($L1980,Info!$B$4:$L$266,9,FALSE)))</f>
        <v/>
      </c>
      <c r="AA1980" s="96" t="str">
        <f>IF($L1980="None","",IF(ISERROR(VLOOKUP($L1980,Info!$B$4:$B$266,1,FALSE)),"",VLOOKUP($L1980,Info!$B$4:$L$266,8,FALSE)))</f>
        <v/>
      </c>
      <c r="AB1980" s="96" t="str">
        <f>IF($L1980="None","",IF(ISERROR(VLOOKUP($L1980,Info!$B$4:$B$266,1,FALSE)),"",VLOOKUP($L1980,Info!$B$4:$L$266,10,FALSE)))</f>
        <v/>
      </c>
      <c r="AC1980" s="1" t="str">
        <f>IF(W1980="SO Cable","Black,White",IF(O1980="","",IF(P1980="","",IF($J$12&lt;&gt;"ABC",IF(P1980&lt;="250",VLOOKUP(O1980,Info!$AZ$4:$BB$22,3,FALSE),VLOOKUP(O1980,Info!$AZ$23:$BB$39,3,FALSE)),IF(P1980&lt;="250",VLOOKUP(O1980,Info!$AO$4:$AQ$22,3,FALSE),VLOOKUP(O1980,Info!$AO$23:$AP$39,3,FALSE))))))</f>
        <v/>
      </c>
      <c r="AD1980" s="1"/>
      <c r="AE1980" s="1" t="str">
        <f>IF($L1980="None","",IF(ISERROR(VLOOKUP($L1980,Info!$B$4:$B$266,1,FALSE)),"",VLOOKUP($L1980,Info!$B$4:$L$266,4,FALSE)))</f>
        <v/>
      </c>
      <c r="AF1980" s="1" t="str">
        <f>IF($L1980="None","",IF(ISERROR(VLOOKUP($L1980,Info!$B$4:$B$266,1,FALSE)),"",VLOOKUP($L1980,Info!$B$4:$L$266,6,FALSE)))</f>
        <v/>
      </c>
      <c r="AG1980" s="1"/>
      <c r="AH1980" s="33" t="str" cm="1">
        <f t="array" ref="AH1980">IF(AND(L1980&lt;&gt;"",O1980&lt;&gt;"",R1980:S1980&lt;&gt;"",W1980:X1980&lt;&gt;"",Z1980:AA1980&lt;&gt;"",AC1980&lt;&gt;""),"Good","Bad")</f>
        <v>Bad</v>
      </c>
      <c r="AL1980" t="str" cm="1">
        <f t="array" ref="AL1980">IF(R1980&gt;0,_xlfn.IFS(COUNTIF($L$20:L1980,"&lt;&gt;")&lt;101,1,COUNTIF($L$20:L1980,"&lt;&gt;")&lt;201,2,COUNTIF($L$20:L1980,"&lt;&gt;")&lt;301,3,COUNTIF($L$20:L1980,"&lt;&gt;")&lt;401,4,COUNTIF($L$20:L1980,"&lt;&gt;")&lt;501,5,COUNTIF($L$20:L1980,"&lt;&gt;")&lt;601,6,COUNTIF($L$20:L1980,"&lt;&gt;")&lt;701,7,COUNTIF($L$20:L1980,"&lt;&gt;")&lt;801,8,COUNTIF($L$20:L1980,"&lt;&gt;")&lt;901,9,COUNTIF($L$20:L1980,"&lt;&gt;")&lt;1001,10,COUNTIF($L$20:L1980,"&lt;&gt;")&lt;1101,11,COUNTIF($L$20:L1980,"&lt;&gt;")&lt;1201,12,COUNTIF($L$20:L1980,"&lt;&gt;")&lt;1301,13,COUNTIF($L$20:L1980,"&lt;&gt;")&lt;1401,14,COUNTIF($L$20:L1980,"&lt;&gt;")&lt;1501,15,COUNTIF($L$20:L1980,"&lt;&gt;")&lt;1601,16,COUNTIF($L$20:L1980,"&lt;&gt;")&lt;1701,17,COUNTIF($L$20:L1980,"&lt;&gt;")&lt;1801,18,COUNTIF($L$20:L1980,"&lt;&gt;")&lt;1901,19,COUNTIF($L$20:L1980,"&lt;&gt;")&lt;2001,20,COUNTIF($L$20:L1980,"&lt;&gt;")&lt;2101,21,COUNTIF($L$20:L1980,"&lt;&gt;")&lt;2201,22,COUNTIF($L$20:L1980,"&lt;&gt;")&lt;2301,23,COUNTIF($L$20:L1980,"&lt;&gt;")&lt;2401,24,COUNTIF($L$20:L1980,"&lt;&gt;")&lt;2501,25,COUNTIF($L$20:L1980,"&lt;&gt;")&lt;2601,26,COUNTIF($L$20:L1980,"&lt;&gt;")&lt;2701,27,COUNTIF($L$20:L1980,"&lt;&gt;")&lt;2801,28,COUNTIF($L$20:L1980,"&lt;&gt;")&lt;2901,29,COUNTIF($L$20:L1980,"&lt;&gt;")&lt;3001,30),"")</f>
        <v/>
      </c>
      <c r="AM1980" t="str">
        <f t="shared" si="150"/>
        <v/>
      </c>
      <c r="AN1980" t="str">
        <f t="shared" si="154"/>
        <v/>
      </c>
      <c r="AP1980" t="str">
        <f t="shared" si="153"/>
        <v/>
      </c>
      <c r="AQ1980" t="str">
        <f>IF(AO1980="","",COUNTIFS(AM1980:$AM$3019,AO1980))</f>
        <v/>
      </c>
    </row>
    <row r="1981" spans="1:43" x14ac:dyDescent="0.25">
      <c r="A1981" s="6" t="str">
        <f>IF(COUNT($A$20:A1980)&lt;&gt;$B$4,IF(A1980="","",A1980+1),"")</f>
        <v/>
      </c>
      <c r="B1981" s="3"/>
      <c r="C1981" s="3"/>
      <c r="D1981" s="122"/>
      <c r="E1981" s="3"/>
      <c r="F1981" s="3"/>
      <c r="G1981" s="3"/>
      <c r="H1981" s="3"/>
      <c r="I1981" s="120"/>
      <c r="J1981" s="3"/>
      <c r="K1981" s="95" t="str" cm="1">
        <f t="array" ref="K1981">IF(OR($J$14 = "A",$J$14 = "B",$J$14 = "C"),IF(I1981="","",IF(LEN(I1981)&gt;2,_xlfn.IFS(ISNUMBER(SEARCH("_",I1981)),I1981,ISNUMBER(SEARCH(", ",I1981)),SUBSTITUTE(I1981,", ","_"),ISNUMBER(SEARCH("/ ",I1981)),SUBSTITUTE(I1981,"/ ","_"),ISNUMBER(SEARCH(",",I1981)),SUBSTITUTE(I1981,",","_"),ISNUMBER(SEARCH("/",I1981)),SUBSTITUTE(I1981,"/","_"),ISNUMBER(SEARCH("",I1981)),I1981),I1981)),IF(OR($J$14 = "J",$J$14 = "K"),"",IF(D1981="","",IF(LEN(D1981)&gt;2,_xlfn.IFS(ISNUMBER(SEARCH("_",D1981)),D1981,ISNUMBER(SEARCH(", ",D1981)),SUBSTITUTE(D1981,", ","_"),ISNUMBER(SEARCH("/ ",D1981)),SUBSTITUTE(D1981,"/ ","_"),ISNUMBER(SEARCH(",",D1981)),SUBSTITUTE(D1981,",","_"),ISNUMBER(SEARCH("/",D1981)),SUBSTITUTE(D1981,"/","_"),ISNUMBER(SEARCH("",D1981)),D1981),D1981))))</f>
        <v/>
      </c>
      <c r="L1981" s="1"/>
      <c r="M1981" s="1" t="str">
        <f t="shared" si="151"/>
        <v/>
      </c>
      <c r="N1981" s="94" t="str">
        <f>IF($L1981="None","",IF(ISERROR(VLOOKUP($L1981,Info!$B$4:$B$266,1,FALSE)),"",VLOOKUP($L1981,Info!$B$4:$L$266,5,FALSE)))</f>
        <v/>
      </c>
      <c r="O1981" s="94" t="str">
        <f>IF(K1981="","",IF(AND($J$12&lt;&gt;"ABC",N1981="3"),"BAC",IF(N1981="3","ABC",IF($J$12&lt;&gt;"ABC",IF($J$10="Standard",VLOOKUP(K1981,Info!$BE$4:$BF$481,2,FALSE),VLOOKUP(K1981,Info!$BI$4:$BJ$482,2,FALSE)),IF($J$10="Standard",VLOOKUP(K1981,Info!$AG$4:$AH$2994,2,FALSE),VLOOKUP(K1981,Info!$AK$4:$AL$2997,2,FALSE))))))</f>
        <v/>
      </c>
      <c r="P1981" s="94" t="str">
        <f>IF($L1981="None","",IF(ISERROR(VLOOKUP($L1981,Info!$B$4:$B$266,1,FALSE)),"",VLOOKUP($L1981,Info!$B$4:$L$266,3,FALSE)))</f>
        <v/>
      </c>
      <c r="Q1981" s="96" t="str">
        <f>IF($L1981="None","",IF(ISERROR(VLOOKUP($L1981,Info!$B$4:$B$266,1,FALSE)),"",VLOOKUP($L1981,Info!$B$4:$L$266,4,FALSE)))</f>
        <v/>
      </c>
      <c r="R1981" s="1"/>
      <c r="S1981" s="6" t="str">
        <f t="shared" si="152"/>
        <v/>
      </c>
      <c r="T1981" s="6" t="str">
        <f>IF($L1981="None","",IF(ISERROR(VLOOKUP($L1981,Info!$B$4:$B$266,1,FALSE)),"",VLOOKUP($L1981,Info!$B$4:$L$266,11,FALSE)))</f>
        <v/>
      </c>
      <c r="U1981" s="1"/>
      <c r="V1981" s="1"/>
      <c r="W1981" s="1"/>
      <c r="X1981" s="1" t="str">
        <f>IF($L1981="None","",IF(ISERROR(VLOOKUP($L1981,Info!$B$4:$B$266,1,FALSE)),"",IF(OR(W1981="Metallic Liquid Tight",W1981="Non-Metallic Liquid Tight",W1981="LSZH",W1981="Greenfield"),VLOOKUP($L1981,Info!$B$4:$L$266,7,FALSE),"N/A")))</f>
        <v/>
      </c>
      <c r="Y1981" s="1"/>
      <c r="Z1981" s="96" t="str">
        <f>IF($L1981="None","",IF(ISERROR(VLOOKUP($L1981,Info!$B$4:$B$266,1,FALSE)),"",VLOOKUP($L1981,Info!$B$4:$L$266,9,FALSE)))</f>
        <v/>
      </c>
      <c r="AA1981" s="96" t="str">
        <f>IF($L1981="None","",IF(ISERROR(VLOOKUP($L1981,Info!$B$4:$B$266,1,FALSE)),"",VLOOKUP($L1981,Info!$B$4:$L$266,8,FALSE)))</f>
        <v/>
      </c>
      <c r="AB1981" s="96" t="str">
        <f>IF($L1981="None","",IF(ISERROR(VLOOKUP($L1981,Info!$B$4:$B$266,1,FALSE)),"",VLOOKUP($L1981,Info!$B$4:$L$266,10,FALSE)))</f>
        <v/>
      </c>
      <c r="AC1981" s="1" t="str">
        <f>IF(W1981="SO Cable","Black,White",IF(O1981="","",IF(P1981="","",IF($J$12&lt;&gt;"ABC",IF(P1981&lt;="250",VLOOKUP(O1981,Info!$AZ$4:$BB$22,3,FALSE),VLOOKUP(O1981,Info!$AZ$23:$BB$39,3,FALSE)),IF(P1981&lt;="250",VLOOKUP(O1981,Info!$AO$4:$AQ$22,3,FALSE),VLOOKUP(O1981,Info!$AO$23:$AP$39,3,FALSE))))))</f>
        <v/>
      </c>
      <c r="AD1981" s="1"/>
      <c r="AE1981" s="1" t="str">
        <f>IF($L1981="None","",IF(ISERROR(VLOOKUP($L1981,Info!$B$4:$B$266,1,FALSE)),"",VLOOKUP($L1981,Info!$B$4:$L$266,4,FALSE)))</f>
        <v/>
      </c>
      <c r="AF1981" s="1" t="str">
        <f>IF($L1981="None","",IF(ISERROR(VLOOKUP($L1981,Info!$B$4:$B$266,1,FALSE)),"",VLOOKUP($L1981,Info!$B$4:$L$266,6,FALSE)))</f>
        <v/>
      </c>
      <c r="AG1981" s="1"/>
      <c r="AH1981" s="33" t="str" cm="1">
        <f t="array" ref="AH1981">IF(AND(L1981&lt;&gt;"",O1981&lt;&gt;"",R1981:S1981&lt;&gt;"",W1981:X1981&lt;&gt;"",Z1981:AA1981&lt;&gt;"",AC1981&lt;&gt;""),"Good","Bad")</f>
        <v>Bad</v>
      </c>
      <c r="AL1981" t="str" cm="1">
        <f t="array" ref="AL1981">IF(R1981&gt;0,_xlfn.IFS(COUNTIF($L$20:L1981,"&lt;&gt;")&lt;101,1,COUNTIF($L$20:L1981,"&lt;&gt;")&lt;201,2,COUNTIF($L$20:L1981,"&lt;&gt;")&lt;301,3,COUNTIF($L$20:L1981,"&lt;&gt;")&lt;401,4,COUNTIF($L$20:L1981,"&lt;&gt;")&lt;501,5,COUNTIF($L$20:L1981,"&lt;&gt;")&lt;601,6,COUNTIF($L$20:L1981,"&lt;&gt;")&lt;701,7,COUNTIF($L$20:L1981,"&lt;&gt;")&lt;801,8,COUNTIF($L$20:L1981,"&lt;&gt;")&lt;901,9,COUNTIF($L$20:L1981,"&lt;&gt;")&lt;1001,10,COUNTIF($L$20:L1981,"&lt;&gt;")&lt;1101,11,COUNTIF($L$20:L1981,"&lt;&gt;")&lt;1201,12,COUNTIF($L$20:L1981,"&lt;&gt;")&lt;1301,13,COUNTIF($L$20:L1981,"&lt;&gt;")&lt;1401,14,COUNTIF($L$20:L1981,"&lt;&gt;")&lt;1501,15,COUNTIF($L$20:L1981,"&lt;&gt;")&lt;1601,16,COUNTIF($L$20:L1981,"&lt;&gt;")&lt;1701,17,COUNTIF($L$20:L1981,"&lt;&gt;")&lt;1801,18,COUNTIF($L$20:L1981,"&lt;&gt;")&lt;1901,19,COUNTIF($L$20:L1981,"&lt;&gt;")&lt;2001,20,COUNTIF($L$20:L1981,"&lt;&gt;")&lt;2101,21,COUNTIF($L$20:L1981,"&lt;&gt;")&lt;2201,22,COUNTIF($L$20:L1981,"&lt;&gt;")&lt;2301,23,COUNTIF($L$20:L1981,"&lt;&gt;")&lt;2401,24,COUNTIF($L$20:L1981,"&lt;&gt;")&lt;2501,25,COUNTIF($L$20:L1981,"&lt;&gt;")&lt;2601,26,COUNTIF($L$20:L1981,"&lt;&gt;")&lt;2701,27,COUNTIF($L$20:L1981,"&lt;&gt;")&lt;2801,28,COUNTIF($L$20:L1981,"&lt;&gt;")&lt;2901,29,COUNTIF($L$20:L1981,"&lt;&gt;")&lt;3001,30),"")</f>
        <v/>
      </c>
      <c r="AM1981" t="str">
        <f t="shared" si="150"/>
        <v/>
      </c>
      <c r="AN1981" t="str">
        <f t="shared" si="154"/>
        <v/>
      </c>
      <c r="AP1981" t="str">
        <f t="shared" si="153"/>
        <v/>
      </c>
      <c r="AQ1981" t="str">
        <f>IF(AO1981="","",COUNTIFS(AM1981:$AM$3019,AO1981))</f>
        <v/>
      </c>
    </row>
    <row r="1982" spans="1:43" x14ac:dyDescent="0.25">
      <c r="A1982" s="6" t="str">
        <f>IF(COUNT($A$20:A1981)&lt;&gt;$B$4,IF(A1981="","",A1981+1),"")</f>
        <v/>
      </c>
      <c r="B1982" s="3"/>
      <c r="C1982" s="3"/>
      <c r="D1982" s="122"/>
      <c r="E1982" s="3"/>
      <c r="F1982" s="3"/>
      <c r="G1982" s="3"/>
      <c r="H1982" s="3"/>
      <c r="I1982" s="120"/>
      <c r="J1982" s="3"/>
      <c r="K1982" s="95" t="str" cm="1">
        <f t="array" ref="K1982">IF(OR($J$14 = "A",$J$14 = "B",$J$14 = "C"),IF(I1982="","",IF(LEN(I1982)&gt;2,_xlfn.IFS(ISNUMBER(SEARCH("_",I1982)),I1982,ISNUMBER(SEARCH(", ",I1982)),SUBSTITUTE(I1982,", ","_"),ISNUMBER(SEARCH("/ ",I1982)),SUBSTITUTE(I1982,"/ ","_"),ISNUMBER(SEARCH(",",I1982)),SUBSTITUTE(I1982,",","_"),ISNUMBER(SEARCH("/",I1982)),SUBSTITUTE(I1982,"/","_"),ISNUMBER(SEARCH("",I1982)),I1982),I1982)),IF(OR($J$14 = "J",$J$14 = "K"),"",IF(D1982="","",IF(LEN(D1982)&gt;2,_xlfn.IFS(ISNUMBER(SEARCH("_",D1982)),D1982,ISNUMBER(SEARCH(", ",D1982)),SUBSTITUTE(D1982,", ","_"),ISNUMBER(SEARCH("/ ",D1982)),SUBSTITUTE(D1982,"/ ","_"),ISNUMBER(SEARCH(",",D1982)),SUBSTITUTE(D1982,",","_"),ISNUMBER(SEARCH("/",D1982)),SUBSTITUTE(D1982,"/","_"),ISNUMBER(SEARCH("",D1982)),D1982),D1982))))</f>
        <v/>
      </c>
      <c r="L1982" s="1"/>
      <c r="M1982" s="1" t="str">
        <f t="shared" si="151"/>
        <v/>
      </c>
      <c r="N1982" s="94" t="str">
        <f>IF($L1982="None","",IF(ISERROR(VLOOKUP($L1982,Info!$B$4:$B$266,1,FALSE)),"",VLOOKUP($L1982,Info!$B$4:$L$266,5,FALSE)))</f>
        <v/>
      </c>
      <c r="O1982" s="94" t="str">
        <f>IF(K1982="","",IF(AND($J$12&lt;&gt;"ABC",N1982="3"),"BAC",IF(N1982="3","ABC",IF($J$12&lt;&gt;"ABC",IF($J$10="Standard",VLOOKUP(K1982,Info!$BE$4:$BF$481,2,FALSE),VLOOKUP(K1982,Info!$BI$4:$BJ$482,2,FALSE)),IF($J$10="Standard",VLOOKUP(K1982,Info!$AG$4:$AH$2994,2,FALSE),VLOOKUP(K1982,Info!$AK$4:$AL$2997,2,FALSE))))))</f>
        <v/>
      </c>
      <c r="P1982" s="94" t="str">
        <f>IF($L1982="None","",IF(ISERROR(VLOOKUP($L1982,Info!$B$4:$B$266,1,FALSE)),"",VLOOKUP($L1982,Info!$B$4:$L$266,3,FALSE)))</f>
        <v/>
      </c>
      <c r="Q1982" s="96" t="str">
        <f>IF($L1982="None","",IF(ISERROR(VLOOKUP($L1982,Info!$B$4:$B$266,1,FALSE)),"",VLOOKUP($L1982,Info!$B$4:$L$266,4,FALSE)))</f>
        <v/>
      </c>
      <c r="R1982" s="1"/>
      <c r="S1982" s="6" t="str">
        <f t="shared" si="152"/>
        <v/>
      </c>
      <c r="T1982" s="6" t="str">
        <f>IF($L1982="None","",IF(ISERROR(VLOOKUP($L1982,Info!$B$4:$B$266,1,FALSE)),"",VLOOKUP($L1982,Info!$B$4:$L$266,11,FALSE)))</f>
        <v/>
      </c>
      <c r="U1982" s="1"/>
      <c r="V1982" s="1"/>
      <c r="W1982" s="1"/>
      <c r="X1982" s="1" t="str">
        <f>IF($L1982="None","",IF(ISERROR(VLOOKUP($L1982,Info!$B$4:$B$266,1,FALSE)),"",IF(OR(W1982="Metallic Liquid Tight",W1982="Non-Metallic Liquid Tight",W1982="LSZH",W1982="Greenfield"),VLOOKUP($L1982,Info!$B$4:$L$266,7,FALSE),"N/A")))</f>
        <v/>
      </c>
      <c r="Y1982" s="1"/>
      <c r="Z1982" s="96" t="str">
        <f>IF($L1982="None","",IF(ISERROR(VLOOKUP($L1982,Info!$B$4:$B$266,1,FALSE)),"",VLOOKUP($L1982,Info!$B$4:$L$266,9,FALSE)))</f>
        <v/>
      </c>
      <c r="AA1982" s="96" t="str">
        <f>IF($L1982="None","",IF(ISERROR(VLOOKUP($L1982,Info!$B$4:$B$266,1,FALSE)),"",VLOOKUP($L1982,Info!$B$4:$L$266,8,FALSE)))</f>
        <v/>
      </c>
      <c r="AB1982" s="96" t="str">
        <f>IF($L1982="None","",IF(ISERROR(VLOOKUP($L1982,Info!$B$4:$B$266,1,FALSE)),"",VLOOKUP($L1982,Info!$B$4:$L$266,10,FALSE)))</f>
        <v/>
      </c>
      <c r="AC1982" s="1" t="str">
        <f>IF(W1982="SO Cable","Black,White",IF(O1982="","",IF(P1982="","",IF($J$12&lt;&gt;"ABC",IF(P1982&lt;="250",VLOOKUP(O1982,Info!$AZ$4:$BB$22,3,FALSE),VLOOKUP(O1982,Info!$AZ$23:$BB$39,3,FALSE)),IF(P1982&lt;="250",VLOOKUP(O1982,Info!$AO$4:$AQ$22,3,FALSE),VLOOKUP(O1982,Info!$AO$23:$AP$39,3,FALSE))))))</f>
        <v/>
      </c>
      <c r="AD1982" s="1"/>
      <c r="AE1982" s="1" t="str">
        <f>IF($L1982="None","",IF(ISERROR(VLOOKUP($L1982,Info!$B$4:$B$266,1,FALSE)),"",VLOOKUP($L1982,Info!$B$4:$L$266,4,FALSE)))</f>
        <v/>
      </c>
      <c r="AF1982" s="1" t="str">
        <f>IF($L1982="None","",IF(ISERROR(VLOOKUP($L1982,Info!$B$4:$B$266,1,FALSE)),"",VLOOKUP($L1982,Info!$B$4:$L$266,6,FALSE)))</f>
        <v/>
      </c>
      <c r="AG1982" s="1"/>
      <c r="AH1982" s="33" t="str" cm="1">
        <f t="array" ref="AH1982">IF(AND(L1982&lt;&gt;"",O1982&lt;&gt;"",R1982:S1982&lt;&gt;"",W1982:X1982&lt;&gt;"",Z1982:AA1982&lt;&gt;"",AC1982&lt;&gt;""),"Good","Bad")</f>
        <v>Bad</v>
      </c>
      <c r="AL1982" t="str" cm="1">
        <f t="array" ref="AL1982">IF(R1982&gt;0,_xlfn.IFS(COUNTIF($L$20:L1982,"&lt;&gt;")&lt;101,1,COUNTIF($L$20:L1982,"&lt;&gt;")&lt;201,2,COUNTIF($L$20:L1982,"&lt;&gt;")&lt;301,3,COUNTIF($L$20:L1982,"&lt;&gt;")&lt;401,4,COUNTIF($L$20:L1982,"&lt;&gt;")&lt;501,5,COUNTIF($L$20:L1982,"&lt;&gt;")&lt;601,6,COUNTIF($L$20:L1982,"&lt;&gt;")&lt;701,7,COUNTIF($L$20:L1982,"&lt;&gt;")&lt;801,8,COUNTIF($L$20:L1982,"&lt;&gt;")&lt;901,9,COUNTIF($L$20:L1982,"&lt;&gt;")&lt;1001,10,COUNTIF($L$20:L1982,"&lt;&gt;")&lt;1101,11,COUNTIF($L$20:L1982,"&lt;&gt;")&lt;1201,12,COUNTIF($L$20:L1982,"&lt;&gt;")&lt;1301,13,COUNTIF($L$20:L1982,"&lt;&gt;")&lt;1401,14,COUNTIF($L$20:L1982,"&lt;&gt;")&lt;1501,15,COUNTIF($L$20:L1982,"&lt;&gt;")&lt;1601,16,COUNTIF($L$20:L1982,"&lt;&gt;")&lt;1701,17,COUNTIF($L$20:L1982,"&lt;&gt;")&lt;1801,18,COUNTIF($L$20:L1982,"&lt;&gt;")&lt;1901,19,COUNTIF($L$20:L1982,"&lt;&gt;")&lt;2001,20,COUNTIF($L$20:L1982,"&lt;&gt;")&lt;2101,21,COUNTIF($L$20:L1982,"&lt;&gt;")&lt;2201,22,COUNTIF($L$20:L1982,"&lt;&gt;")&lt;2301,23,COUNTIF($L$20:L1982,"&lt;&gt;")&lt;2401,24,COUNTIF($L$20:L1982,"&lt;&gt;")&lt;2501,25,COUNTIF($L$20:L1982,"&lt;&gt;")&lt;2601,26,COUNTIF($L$20:L1982,"&lt;&gt;")&lt;2701,27,COUNTIF($L$20:L1982,"&lt;&gt;")&lt;2801,28,COUNTIF($L$20:L1982,"&lt;&gt;")&lt;2901,29,COUNTIF($L$20:L1982,"&lt;&gt;")&lt;3001,30),"")</f>
        <v/>
      </c>
      <c r="AM1982" t="str">
        <f t="shared" si="150"/>
        <v/>
      </c>
      <c r="AN1982" t="str">
        <f t="shared" si="154"/>
        <v/>
      </c>
      <c r="AP1982" t="str">
        <f t="shared" si="153"/>
        <v/>
      </c>
      <c r="AQ1982" t="str">
        <f>IF(AO1982="","",COUNTIFS(AM1982:$AM$3019,AO1982))</f>
        <v/>
      </c>
    </row>
    <row r="1983" spans="1:43" x14ac:dyDescent="0.25">
      <c r="A1983" s="6" t="str">
        <f>IF(COUNT($A$20:A1982)&lt;&gt;$B$4,IF(A1982="","",A1982+1),"")</f>
        <v/>
      </c>
      <c r="B1983" s="3"/>
      <c r="C1983" s="3"/>
      <c r="D1983" s="122"/>
      <c r="E1983" s="3"/>
      <c r="F1983" s="3"/>
      <c r="G1983" s="3"/>
      <c r="H1983" s="3"/>
      <c r="I1983" s="120"/>
      <c r="J1983" s="3"/>
      <c r="K1983" s="95" t="str" cm="1">
        <f t="array" ref="K1983">IF(OR($J$14 = "A",$J$14 = "B",$J$14 = "C"),IF(I1983="","",IF(LEN(I1983)&gt;2,_xlfn.IFS(ISNUMBER(SEARCH("_",I1983)),I1983,ISNUMBER(SEARCH(", ",I1983)),SUBSTITUTE(I1983,", ","_"),ISNUMBER(SEARCH("/ ",I1983)),SUBSTITUTE(I1983,"/ ","_"),ISNUMBER(SEARCH(",",I1983)),SUBSTITUTE(I1983,",","_"),ISNUMBER(SEARCH("/",I1983)),SUBSTITUTE(I1983,"/","_"),ISNUMBER(SEARCH("",I1983)),I1983),I1983)),IF(OR($J$14 = "J",$J$14 = "K"),"",IF(D1983="","",IF(LEN(D1983)&gt;2,_xlfn.IFS(ISNUMBER(SEARCH("_",D1983)),D1983,ISNUMBER(SEARCH(", ",D1983)),SUBSTITUTE(D1983,", ","_"),ISNUMBER(SEARCH("/ ",D1983)),SUBSTITUTE(D1983,"/ ","_"),ISNUMBER(SEARCH(",",D1983)),SUBSTITUTE(D1983,",","_"),ISNUMBER(SEARCH("/",D1983)),SUBSTITUTE(D1983,"/","_"),ISNUMBER(SEARCH("",D1983)),D1983),D1983))))</f>
        <v/>
      </c>
      <c r="L1983" s="1"/>
      <c r="M1983" s="1" t="str">
        <f t="shared" si="151"/>
        <v/>
      </c>
      <c r="N1983" s="94" t="str">
        <f>IF($L1983="None","",IF(ISERROR(VLOOKUP($L1983,Info!$B$4:$B$266,1,FALSE)),"",VLOOKUP($L1983,Info!$B$4:$L$266,5,FALSE)))</f>
        <v/>
      </c>
      <c r="O1983" s="94" t="str">
        <f>IF(K1983="","",IF(AND($J$12&lt;&gt;"ABC",N1983="3"),"BAC",IF(N1983="3","ABC",IF($J$12&lt;&gt;"ABC",IF($J$10="Standard",VLOOKUP(K1983,Info!$BE$4:$BF$481,2,FALSE),VLOOKUP(K1983,Info!$BI$4:$BJ$482,2,FALSE)),IF($J$10="Standard",VLOOKUP(K1983,Info!$AG$4:$AH$2994,2,FALSE),VLOOKUP(K1983,Info!$AK$4:$AL$2997,2,FALSE))))))</f>
        <v/>
      </c>
      <c r="P1983" s="94" t="str">
        <f>IF($L1983="None","",IF(ISERROR(VLOOKUP($L1983,Info!$B$4:$B$266,1,FALSE)),"",VLOOKUP($L1983,Info!$B$4:$L$266,3,FALSE)))</f>
        <v/>
      </c>
      <c r="Q1983" s="96" t="str">
        <f>IF($L1983="None","",IF(ISERROR(VLOOKUP($L1983,Info!$B$4:$B$266,1,FALSE)),"",VLOOKUP($L1983,Info!$B$4:$L$266,4,FALSE)))</f>
        <v/>
      </c>
      <c r="R1983" s="1"/>
      <c r="S1983" s="6" t="str">
        <f t="shared" si="152"/>
        <v/>
      </c>
      <c r="T1983" s="6" t="str">
        <f>IF($L1983="None","",IF(ISERROR(VLOOKUP($L1983,Info!$B$4:$B$266,1,FALSE)),"",VLOOKUP($L1983,Info!$B$4:$L$266,11,FALSE)))</f>
        <v/>
      </c>
      <c r="U1983" s="1"/>
      <c r="V1983" s="1"/>
      <c r="W1983" s="1"/>
      <c r="X1983" s="1" t="str">
        <f>IF($L1983="None","",IF(ISERROR(VLOOKUP($L1983,Info!$B$4:$B$266,1,FALSE)),"",IF(OR(W1983="Metallic Liquid Tight",W1983="Non-Metallic Liquid Tight",W1983="LSZH",W1983="Greenfield"),VLOOKUP($L1983,Info!$B$4:$L$266,7,FALSE),"N/A")))</f>
        <v/>
      </c>
      <c r="Y1983" s="1"/>
      <c r="Z1983" s="96" t="str">
        <f>IF($L1983="None","",IF(ISERROR(VLOOKUP($L1983,Info!$B$4:$B$266,1,FALSE)),"",VLOOKUP($L1983,Info!$B$4:$L$266,9,FALSE)))</f>
        <v/>
      </c>
      <c r="AA1983" s="96" t="str">
        <f>IF($L1983="None","",IF(ISERROR(VLOOKUP($L1983,Info!$B$4:$B$266,1,FALSE)),"",VLOOKUP($L1983,Info!$B$4:$L$266,8,FALSE)))</f>
        <v/>
      </c>
      <c r="AB1983" s="96" t="str">
        <f>IF($L1983="None","",IF(ISERROR(VLOOKUP($L1983,Info!$B$4:$B$266,1,FALSE)),"",VLOOKUP($L1983,Info!$B$4:$L$266,10,FALSE)))</f>
        <v/>
      </c>
      <c r="AC1983" s="1" t="str">
        <f>IF(W1983="SO Cable","Black,White",IF(O1983="","",IF(P1983="","",IF($J$12&lt;&gt;"ABC",IF(P1983&lt;="250",VLOOKUP(O1983,Info!$AZ$4:$BB$22,3,FALSE),VLOOKUP(O1983,Info!$AZ$23:$BB$39,3,FALSE)),IF(P1983&lt;="250",VLOOKUP(O1983,Info!$AO$4:$AQ$22,3,FALSE),VLOOKUP(O1983,Info!$AO$23:$AP$39,3,FALSE))))))</f>
        <v/>
      </c>
      <c r="AD1983" s="1"/>
      <c r="AE1983" s="1" t="str">
        <f>IF($L1983="None","",IF(ISERROR(VLOOKUP($L1983,Info!$B$4:$B$266,1,FALSE)),"",VLOOKUP($L1983,Info!$B$4:$L$266,4,FALSE)))</f>
        <v/>
      </c>
      <c r="AF1983" s="1" t="str">
        <f>IF($L1983="None","",IF(ISERROR(VLOOKUP($L1983,Info!$B$4:$B$266,1,FALSE)),"",VLOOKUP($L1983,Info!$B$4:$L$266,6,FALSE)))</f>
        <v/>
      </c>
      <c r="AG1983" s="1"/>
      <c r="AH1983" s="33" t="str" cm="1">
        <f t="array" ref="AH1983">IF(AND(L1983&lt;&gt;"",O1983&lt;&gt;"",R1983:S1983&lt;&gt;"",W1983:X1983&lt;&gt;"",Z1983:AA1983&lt;&gt;"",AC1983&lt;&gt;""),"Good","Bad")</f>
        <v>Bad</v>
      </c>
      <c r="AL1983" t="str" cm="1">
        <f t="array" ref="AL1983">IF(R1983&gt;0,_xlfn.IFS(COUNTIF($L$20:L1983,"&lt;&gt;")&lt;101,1,COUNTIF($L$20:L1983,"&lt;&gt;")&lt;201,2,COUNTIF($L$20:L1983,"&lt;&gt;")&lt;301,3,COUNTIF($L$20:L1983,"&lt;&gt;")&lt;401,4,COUNTIF($L$20:L1983,"&lt;&gt;")&lt;501,5,COUNTIF($L$20:L1983,"&lt;&gt;")&lt;601,6,COUNTIF($L$20:L1983,"&lt;&gt;")&lt;701,7,COUNTIF($L$20:L1983,"&lt;&gt;")&lt;801,8,COUNTIF($L$20:L1983,"&lt;&gt;")&lt;901,9,COUNTIF($L$20:L1983,"&lt;&gt;")&lt;1001,10,COUNTIF($L$20:L1983,"&lt;&gt;")&lt;1101,11,COUNTIF($L$20:L1983,"&lt;&gt;")&lt;1201,12,COUNTIF($L$20:L1983,"&lt;&gt;")&lt;1301,13,COUNTIF($L$20:L1983,"&lt;&gt;")&lt;1401,14,COUNTIF($L$20:L1983,"&lt;&gt;")&lt;1501,15,COUNTIF($L$20:L1983,"&lt;&gt;")&lt;1601,16,COUNTIF($L$20:L1983,"&lt;&gt;")&lt;1701,17,COUNTIF($L$20:L1983,"&lt;&gt;")&lt;1801,18,COUNTIF($L$20:L1983,"&lt;&gt;")&lt;1901,19,COUNTIF($L$20:L1983,"&lt;&gt;")&lt;2001,20,COUNTIF($L$20:L1983,"&lt;&gt;")&lt;2101,21,COUNTIF($L$20:L1983,"&lt;&gt;")&lt;2201,22,COUNTIF($L$20:L1983,"&lt;&gt;")&lt;2301,23,COUNTIF($L$20:L1983,"&lt;&gt;")&lt;2401,24,COUNTIF($L$20:L1983,"&lt;&gt;")&lt;2501,25,COUNTIF($L$20:L1983,"&lt;&gt;")&lt;2601,26,COUNTIF($L$20:L1983,"&lt;&gt;")&lt;2701,27,COUNTIF($L$20:L1983,"&lt;&gt;")&lt;2801,28,COUNTIF($L$20:L1983,"&lt;&gt;")&lt;2901,29,COUNTIF($L$20:L1983,"&lt;&gt;")&lt;3001,30),"")</f>
        <v/>
      </c>
      <c r="AM1983" t="str">
        <f t="shared" si="150"/>
        <v/>
      </c>
      <c r="AN1983" t="str">
        <f t="shared" si="154"/>
        <v/>
      </c>
      <c r="AP1983" t="str">
        <f t="shared" si="153"/>
        <v/>
      </c>
      <c r="AQ1983" t="str">
        <f>IF(AO1983="","",COUNTIFS(AM1983:$AM$3019,AO1983))</f>
        <v/>
      </c>
    </row>
    <row r="1984" spans="1:43" x14ac:dyDescent="0.25">
      <c r="A1984" s="6" t="str">
        <f>IF(COUNT($A$20:A1983)&lt;&gt;$B$4,IF(A1983="","",A1983+1),"")</f>
        <v/>
      </c>
      <c r="B1984" s="3"/>
      <c r="C1984" s="3"/>
      <c r="D1984" s="122"/>
      <c r="E1984" s="3"/>
      <c r="F1984" s="3"/>
      <c r="G1984" s="3"/>
      <c r="H1984" s="3"/>
      <c r="I1984" s="120"/>
      <c r="J1984" s="3"/>
      <c r="K1984" s="95" t="str" cm="1">
        <f t="array" ref="K1984">IF(OR($J$14 = "A",$J$14 = "B",$J$14 = "C"),IF(I1984="","",IF(LEN(I1984)&gt;2,_xlfn.IFS(ISNUMBER(SEARCH("_",I1984)),I1984,ISNUMBER(SEARCH(", ",I1984)),SUBSTITUTE(I1984,", ","_"),ISNUMBER(SEARCH("/ ",I1984)),SUBSTITUTE(I1984,"/ ","_"),ISNUMBER(SEARCH(",",I1984)),SUBSTITUTE(I1984,",","_"),ISNUMBER(SEARCH("/",I1984)),SUBSTITUTE(I1984,"/","_"),ISNUMBER(SEARCH("",I1984)),I1984),I1984)),IF(OR($J$14 = "J",$J$14 = "K"),"",IF(D1984="","",IF(LEN(D1984)&gt;2,_xlfn.IFS(ISNUMBER(SEARCH("_",D1984)),D1984,ISNUMBER(SEARCH(", ",D1984)),SUBSTITUTE(D1984,", ","_"),ISNUMBER(SEARCH("/ ",D1984)),SUBSTITUTE(D1984,"/ ","_"),ISNUMBER(SEARCH(",",D1984)),SUBSTITUTE(D1984,",","_"),ISNUMBER(SEARCH("/",D1984)),SUBSTITUTE(D1984,"/","_"),ISNUMBER(SEARCH("",D1984)),D1984),D1984))))</f>
        <v/>
      </c>
      <c r="L1984" s="1"/>
      <c r="M1984" s="1" t="str">
        <f t="shared" si="151"/>
        <v/>
      </c>
      <c r="N1984" s="94" t="str">
        <f>IF($L1984="None","",IF(ISERROR(VLOOKUP($L1984,Info!$B$4:$B$266,1,FALSE)),"",VLOOKUP($L1984,Info!$B$4:$L$266,5,FALSE)))</f>
        <v/>
      </c>
      <c r="O1984" s="94" t="str">
        <f>IF(K1984="","",IF(AND($J$12&lt;&gt;"ABC",N1984="3"),"BAC",IF(N1984="3","ABC",IF($J$12&lt;&gt;"ABC",IF($J$10="Standard",VLOOKUP(K1984,Info!$BE$4:$BF$481,2,FALSE),VLOOKUP(K1984,Info!$BI$4:$BJ$482,2,FALSE)),IF($J$10="Standard",VLOOKUP(K1984,Info!$AG$4:$AH$2994,2,FALSE),VLOOKUP(K1984,Info!$AK$4:$AL$2997,2,FALSE))))))</f>
        <v/>
      </c>
      <c r="P1984" s="94" t="str">
        <f>IF($L1984="None","",IF(ISERROR(VLOOKUP($L1984,Info!$B$4:$B$266,1,FALSE)),"",VLOOKUP($L1984,Info!$B$4:$L$266,3,FALSE)))</f>
        <v/>
      </c>
      <c r="Q1984" s="96" t="str">
        <f>IF($L1984="None","",IF(ISERROR(VLOOKUP($L1984,Info!$B$4:$B$266,1,FALSE)),"",VLOOKUP($L1984,Info!$B$4:$L$266,4,FALSE)))</f>
        <v/>
      </c>
      <c r="R1984" s="1"/>
      <c r="S1984" s="6" t="str">
        <f t="shared" si="152"/>
        <v/>
      </c>
      <c r="T1984" s="6" t="str">
        <f>IF($L1984="None","",IF(ISERROR(VLOOKUP($L1984,Info!$B$4:$B$266,1,FALSE)),"",VLOOKUP($L1984,Info!$B$4:$L$266,11,FALSE)))</f>
        <v/>
      </c>
      <c r="U1984" s="1"/>
      <c r="V1984" s="1"/>
      <c r="W1984" s="1"/>
      <c r="X1984" s="1" t="str">
        <f>IF($L1984="None","",IF(ISERROR(VLOOKUP($L1984,Info!$B$4:$B$266,1,FALSE)),"",IF(OR(W1984="Metallic Liquid Tight",W1984="Non-Metallic Liquid Tight",W1984="LSZH",W1984="Greenfield"),VLOOKUP($L1984,Info!$B$4:$L$266,7,FALSE),"N/A")))</f>
        <v/>
      </c>
      <c r="Y1984" s="1"/>
      <c r="Z1984" s="96" t="str">
        <f>IF($L1984="None","",IF(ISERROR(VLOOKUP($L1984,Info!$B$4:$B$266,1,FALSE)),"",VLOOKUP($L1984,Info!$B$4:$L$266,9,FALSE)))</f>
        <v/>
      </c>
      <c r="AA1984" s="96" t="str">
        <f>IF($L1984="None","",IF(ISERROR(VLOOKUP($L1984,Info!$B$4:$B$266,1,FALSE)),"",VLOOKUP($L1984,Info!$B$4:$L$266,8,FALSE)))</f>
        <v/>
      </c>
      <c r="AB1984" s="96" t="str">
        <f>IF($L1984="None","",IF(ISERROR(VLOOKUP($L1984,Info!$B$4:$B$266,1,FALSE)),"",VLOOKUP($L1984,Info!$B$4:$L$266,10,FALSE)))</f>
        <v/>
      </c>
      <c r="AC1984" s="1" t="str">
        <f>IF(W1984="SO Cable","Black,White",IF(O1984="","",IF(P1984="","",IF($J$12&lt;&gt;"ABC",IF(P1984&lt;="250",VLOOKUP(O1984,Info!$AZ$4:$BB$22,3,FALSE),VLOOKUP(O1984,Info!$AZ$23:$BB$39,3,FALSE)),IF(P1984&lt;="250",VLOOKUP(O1984,Info!$AO$4:$AQ$22,3,FALSE),VLOOKUP(O1984,Info!$AO$23:$AP$39,3,FALSE))))))</f>
        <v/>
      </c>
      <c r="AD1984" s="1"/>
      <c r="AE1984" s="1" t="str">
        <f>IF($L1984="None","",IF(ISERROR(VLOOKUP($L1984,Info!$B$4:$B$266,1,FALSE)),"",VLOOKUP($L1984,Info!$B$4:$L$266,4,FALSE)))</f>
        <v/>
      </c>
      <c r="AF1984" s="1" t="str">
        <f>IF($L1984="None","",IF(ISERROR(VLOOKUP($L1984,Info!$B$4:$B$266,1,FALSE)),"",VLOOKUP($L1984,Info!$B$4:$L$266,6,FALSE)))</f>
        <v/>
      </c>
      <c r="AG1984" s="1"/>
      <c r="AH1984" s="33" t="str" cm="1">
        <f t="array" ref="AH1984">IF(AND(L1984&lt;&gt;"",O1984&lt;&gt;"",R1984:S1984&lt;&gt;"",W1984:X1984&lt;&gt;"",Z1984:AA1984&lt;&gt;"",AC1984&lt;&gt;""),"Good","Bad")</f>
        <v>Bad</v>
      </c>
      <c r="AL1984" t="str" cm="1">
        <f t="array" ref="AL1984">IF(R1984&gt;0,_xlfn.IFS(COUNTIF($L$20:L1984,"&lt;&gt;")&lt;101,1,COUNTIF($L$20:L1984,"&lt;&gt;")&lt;201,2,COUNTIF($L$20:L1984,"&lt;&gt;")&lt;301,3,COUNTIF($L$20:L1984,"&lt;&gt;")&lt;401,4,COUNTIF($L$20:L1984,"&lt;&gt;")&lt;501,5,COUNTIF($L$20:L1984,"&lt;&gt;")&lt;601,6,COUNTIF($L$20:L1984,"&lt;&gt;")&lt;701,7,COUNTIF($L$20:L1984,"&lt;&gt;")&lt;801,8,COUNTIF($L$20:L1984,"&lt;&gt;")&lt;901,9,COUNTIF($L$20:L1984,"&lt;&gt;")&lt;1001,10,COUNTIF($L$20:L1984,"&lt;&gt;")&lt;1101,11,COUNTIF($L$20:L1984,"&lt;&gt;")&lt;1201,12,COUNTIF($L$20:L1984,"&lt;&gt;")&lt;1301,13,COUNTIF($L$20:L1984,"&lt;&gt;")&lt;1401,14,COUNTIF($L$20:L1984,"&lt;&gt;")&lt;1501,15,COUNTIF($L$20:L1984,"&lt;&gt;")&lt;1601,16,COUNTIF($L$20:L1984,"&lt;&gt;")&lt;1701,17,COUNTIF($L$20:L1984,"&lt;&gt;")&lt;1801,18,COUNTIF($L$20:L1984,"&lt;&gt;")&lt;1901,19,COUNTIF($L$20:L1984,"&lt;&gt;")&lt;2001,20,COUNTIF($L$20:L1984,"&lt;&gt;")&lt;2101,21,COUNTIF($L$20:L1984,"&lt;&gt;")&lt;2201,22,COUNTIF($L$20:L1984,"&lt;&gt;")&lt;2301,23,COUNTIF($L$20:L1984,"&lt;&gt;")&lt;2401,24,COUNTIF($L$20:L1984,"&lt;&gt;")&lt;2501,25,COUNTIF($L$20:L1984,"&lt;&gt;")&lt;2601,26,COUNTIF($L$20:L1984,"&lt;&gt;")&lt;2701,27,COUNTIF($L$20:L1984,"&lt;&gt;")&lt;2801,28,COUNTIF($L$20:L1984,"&lt;&gt;")&lt;2901,29,COUNTIF($L$20:L1984,"&lt;&gt;")&lt;3001,30),"")</f>
        <v/>
      </c>
      <c r="AM1984" t="str">
        <f t="shared" si="150"/>
        <v/>
      </c>
      <c r="AN1984" t="str">
        <f t="shared" si="154"/>
        <v/>
      </c>
      <c r="AP1984" t="str">
        <f t="shared" si="153"/>
        <v/>
      </c>
      <c r="AQ1984" t="str">
        <f>IF(AO1984="","",COUNTIFS(AM1984:$AM$3019,AO1984))</f>
        <v/>
      </c>
    </row>
    <row r="1985" spans="1:43" x14ac:dyDescent="0.25">
      <c r="A1985" s="6" t="str">
        <f>IF(COUNT($A$20:A1984)&lt;&gt;$B$4,IF(A1984="","",A1984+1),"")</f>
        <v/>
      </c>
      <c r="B1985" s="3"/>
      <c r="C1985" s="3"/>
      <c r="D1985" s="122"/>
      <c r="E1985" s="3"/>
      <c r="F1985" s="3"/>
      <c r="G1985" s="3"/>
      <c r="H1985" s="3"/>
      <c r="I1985" s="120"/>
      <c r="J1985" s="3"/>
      <c r="K1985" s="95" t="str" cm="1">
        <f t="array" ref="K1985">IF(OR($J$14 = "A",$J$14 = "B",$J$14 = "C"),IF(I1985="","",IF(LEN(I1985)&gt;2,_xlfn.IFS(ISNUMBER(SEARCH("_",I1985)),I1985,ISNUMBER(SEARCH(", ",I1985)),SUBSTITUTE(I1985,", ","_"),ISNUMBER(SEARCH("/ ",I1985)),SUBSTITUTE(I1985,"/ ","_"),ISNUMBER(SEARCH(",",I1985)),SUBSTITUTE(I1985,",","_"),ISNUMBER(SEARCH("/",I1985)),SUBSTITUTE(I1985,"/","_"),ISNUMBER(SEARCH("",I1985)),I1985),I1985)),IF(OR($J$14 = "J",$J$14 = "K"),"",IF(D1985="","",IF(LEN(D1985)&gt;2,_xlfn.IFS(ISNUMBER(SEARCH("_",D1985)),D1985,ISNUMBER(SEARCH(", ",D1985)),SUBSTITUTE(D1985,", ","_"),ISNUMBER(SEARCH("/ ",D1985)),SUBSTITUTE(D1985,"/ ","_"),ISNUMBER(SEARCH(",",D1985)),SUBSTITUTE(D1985,",","_"),ISNUMBER(SEARCH("/",D1985)),SUBSTITUTE(D1985,"/","_"),ISNUMBER(SEARCH("",D1985)),D1985),D1985))))</f>
        <v/>
      </c>
      <c r="L1985" s="1"/>
      <c r="M1985" s="1" t="str">
        <f t="shared" si="151"/>
        <v/>
      </c>
      <c r="N1985" s="94" t="str">
        <f>IF($L1985="None","",IF(ISERROR(VLOOKUP($L1985,Info!$B$4:$B$266,1,FALSE)),"",VLOOKUP($L1985,Info!$B$4:$L$266,5,FALSE)))</f>
        <v/>
      </c>
      <c r="O1985" s="94" t="str">
        <f>IF(K1985="","",IF(AND($J$12&lt;&gt;"ABC",N1985="3"),"BAC",IF(N1985="3","ABC",IF($J$12&lt;&gt;"ABC",IF($J$10="Standard",VLOOKUP(K1985,Info!$BE$4:$BF$481,2,FALSE),VLOOKUP(K1985,Info!$BI$4:$BJ$482,2,FALSE)),IF($J$10="Standard",VLOOKUP(K1985,Info!$AG$4:$AH$2994,2,FALSE),VLOOKUP(K1985,Info!$AK$4:$AL$2997,2,FALSE))))))</f>
        <v/>
      </c>
      <c r="P1985" s="94" t="str">
        <f>IF($L1985="None","",IF(ISERROR(VLOOKUP($L1985,Info!$B$4:$B$266,1,FALSE)),"",VLOOKUP($L1985,Info!$B$4:$L$266,3,FALSE)))</f>
        <v/>
      </c>
      <c r="Q1985" s="96" t="str">
        <f>IF($L1985="None","",IF(ISERROR(VLOOKUP($L1985,Info!$B$4:$B$266,1,FALSE)),"",VLOOKUP($L1985,Info!$B$4:$L$266,4,FALSE)))</f>
        <v/>
      </c>
      <c r="R1985" s="1"/>
      <c r="S1985" s="6" t="str">
        <f t="shared" si="152"/>
        <v/>
      </c>
      <c r="T1985" s="6" t="str">
        <f>IF($L1985="None","",IF(ISERROR(VLOOKUP($L1985,Info!$B$4:$B$266,1,FALSE)),"",VLOOKUP($L1985,Info!$B$4:$L$266,11,FALSE)))</f>
        <v/>
      </c>
      <c r="U1985" s="1"/>
      <c r="V1985" s="1"/>
      <c r="W1985" s="1"/>
      <c r="X1985" s="1" t="str">
        <f>IF($L1985="None","",IF(ISERROR(VLOOKUP($L1985,Info!$B$4:$B$266,1,FALSE)),"",IF(OR(W1985="Metallic Liquid Tight",W1985="Non-Metallic Liquid Tight",W1985="LSZH",W1985="Greenfield"),VLOOKUP($L1985,Info!$B$4:$L$266,7,FALSE),"N/A")))</f>
        <v/>
      </c>
      <c r="Y1985" s="1"/>
      <c r="Z1985" s="96" t="str">
        <f>IF($L1985="None","",IF(ISERROR(VLOOKUP($L1985,Info!$B$4:$B$266,1,FALSE)),"",VLOOKUP($L1985,Info!$B$4:$L$266,9,FALSE)))</f>
        <v/>
      </c>
      <c r="AA1985" s="96" t="str">
        <f>IF($L1985="None","",IF(ISERROR(VLOOKUP($L1985,Info!$B$4:$B$266,1,FALSE)),"",VLOOKUP($L1985,Info!$B$4:$L$266,8,FALSE)))</f>
        <v/>
      </c>
      <c r="AB1985" s="96" t="str">
        <f>IF($L1985="None","",IF(ISERROR(VLOOKUP($L1985,Info!$B$4:$B$266,1,FALSE)),"",VLOOKUP($L1985,Info!$B$4:$L$266,10,FALSE)))</f>
        <v/>
      </c>
      <c r="AC1985" s="1" t="str">
        <f>IF(W1985="SO Cable","Black,White",IF(O1985="","",IF(P1985="","",IF($J$12&lt;&gt;"ABC",IF(P1985&lt;="250",VLOOKUP(O1985,Info!$AZ$4:$BB$22,3,FALSE),VLOOKUP(O1985,Info!$AZ$23:$BB$39,3,FALSE)),IF(P1985&lt;="250",VLOOKUP(O1985,Info!$AO$4:$AQ$22,3,FALSE),VLOOKUP(O1985,Info!$AO$23:$AP$39,3,FALSE))))))</f>
        <v/>
      </c>
      <c r="AD1985" s="1"/>
      <c r="AE1985" s="1" t="str">
        <f>IF($L1985="None","",IF(ISERROR(VLOOKUP($L1985,Info!$B$4:$B$266,1,FALSE)),"",VLOOKUP($L1985,Info!$B$4:$L$266,4,FALSE)))</f>
        <v/>
      </c>
      <c r="AF1985" s="1" t="str">
        <f>IF($L1985="None","",IF(ISERROR(VLOOKUP($L1985,Info!$B$4:$B$266,1,FALSE)),"",VLOOKUP($L1985,Info!$B$4:$L$266,6,FALSE)))</f>
        <v/>
      </c>
      <c r="AG1985" s="1"/>
      <c r="AH1985" s="33" t="str" cm="1">
        <f t="array" ref="AH1985">IF(AND(L1985&lt;&gt;"",O1985&lt;&gt;"",R1985:S1985&lt;&gt;"",W1985:X1985&lt;&gt;"",Z1985:AA1985&lt;&gt;"",AC1985&lt;&gt;""),"Good","Bad")</f>
        <v>Bad</v>
      </c>
      <c r="AL1985" t="str" cm="1">
        <f t="array" ref="AL1985">IF(R1985&gt;0,_xlfn.IFS(COUNTIF($L$20:L1985,"&lt;&gt;")&lt;101,1,COUNTIF($L$20:L1985,"&lt;&gt;")&lt;201,2,COUNTIF($L$20:L1985,"&lt;&gt;")&lt;301,3,COUNTIF($L$20:L1985,"&lt;&gt;")&lt;401,4,COUNTIF($L$20:L1985,"&lt;&gt;")&lt;501,5,COUNTIF($L$20:L1985,"&lt;&gt;")&lt;601,6,COUNTIF($L$20:L1985,"&lt;&gt;")&lt;701,7,COUNTIF($L$20:L1985,"&lt;&gt;")&lt;801,8,COUNTIF($L$20:L1985,"&lt;&gt;")&lt;901,9,COUNTIF($L$20:L1985,"&lt;&gt;")&lt;1001,10,COUNTIF($L$20:L1985,"&lt;&gt;")&lt;1101,11,COUNTIF($L$20:L1985,"&lt;&gt;")&lt;1201,12,COUNTIF($L$20:L1985,"&lt;&gt;")&lt;1301,13,COUNTIF($L$20:L1985,"&lt;&gt;")&lt;1401,14,COUNTIF($L$20:L1985,"&lt;&gt;")&lt;1501,15,COUNTIF($L$20:L1985,"&lt;&gt;")&lt;1601,16,COUNTIF($L$20:L1985,"&lt;&gt;")&lt;1701,17,COUNTIF($L$20:L1985,"&lt;&gt;")&lt;1801,18,COUNTIF($L$20:L1985,"&lt;&gt;")&lt;1901,19,COUNTIF($L$20:L1985,"&lt;&gt;")&lt;2001,20,COUNTIF($L$20:L1985,"&lt;&gt;")&lt;2101,21,COUNTIF($L$20:L1985,"&lt;&gt;")&lt;2201,22,COUNTIF($L$20:L1985,"&lt;&gt;")&lt;2301,23,COUNTIF($L$20:L1985,"&lt;&gt;")&lt;2401,24,COUNTIF($L$20:L1985,"&lt;&gt;")&lt;2501,25,COUNTIF($L$20:L1985,"&lt;&gt;")&lt;2601,26,COUNTIF($L$20:L1985,"&lt;&gt;")&lt;2701,27,COUNTIF($L$20:L1985,"&lt;&gt;")&lt;2801,28,COUNTIF($L$20:L1985,"&lt;&gt;")&lt;2901,29,COUNTIF($L$20:L1985,"&lt;&gt;")&lt;3001,30),"")</f>
        <v/>
      </c>
      <c r="AM1985" t="str">
        <f t="shared" si="150"/>
        <v/>
      </c>
      <c r="AN1985" t="str">
        <f t="shared" si="154"/>
        <v/>
      </c>
      <c r="AP1985" t="str">
        <f t="shared" si="153"/>
        <v/>
      </c>
      <c r="AQ1985" t="str">
        <f>IF(AO1985="","",COUNTIFS(AM1985:$AM$3019,AO1985))</f>
        <v/>
      </c>
    </row>
    <row r="1986" spans="1:43" x14ac:dyDescent="0.25">
      <c r="A1986" s="6" t="str">
        <f>IF(COUNT($A$20:A1985)&lt;&gt;$B$4,IF(A1985="","",A1985+1),"")</f>
        <v/>
      </c>
      <c r="B1986" s="3"/>
      <c r="C1986" s="3"/>
      <c r="D1986" s="122"/>
      <c r="E1986" s="3"/>
      <c r="F1986" s="3"/>
      <c r="G1986" s="3"/>
      <c r="H1986" s="3"/>
      <c r="I1986" s="120"/>
      <c r="J1986" s="3"/>
      <c r="K1986" s="95" t="str" cm="1">
        <f t="array" ref="K1986">IF(OR($J$14 = "A",$J$14 = "B",$J$14 = "C"),IF(I1986="","",IF(LEN(I1986)&gt;2,_xlfn.IFS(ISNUMBER(SEARCH("_",I1986)),I1986,ISNUMBER(SEARCH(", ",I1986)),SUBSTITUTE(I1986,", ","_"),ISNUMBER(SEARCH("/ ",I1986)),SUBSTITUTE(I1986,"/ ","_"),ISNUMBER(SEARCH(",",I1986)),SUBSTITUTE(I1986,",","_"),ISNUMBER(SEARCH("/",I1986)),SUBSTITUTE(I1986,"/","_"),ISNUMBER(SEARCH("",I1986)),I1986),I1986)),IF(OR($J$14 = "J",$J$14 = "K"),"",IF(D1986="","",IF(LEN(D1986)&gt;2,_xlfn.IFS(ISNUMBER(SEARCH("_",D1986)),D1986,ISNUMBER(SEARCH(", ",D1986)),SUBSTITUTE(D1986,", ","_"),ISNUMBER(SEARCH("/ ",D1986)),SUBSTITUTE(D1986,"/ ","_"),ISNUMBER(SEARCH(",",D1986)),SUBSTITUTE(D1986,",","_"),ISNUMBER(SEARCH("/",D1986)),SUBSTITUTE(D1986,"/","_"),ISNUMBER(SEARCH("",D1986)),D1986),D1986))))</f>
        <v/>
      </c>
      <c r="L1986" s="1"/>
      <c r="M1986" s="1" t="str">
        <f t="shared" si="151"/>
        <v/>
      </c>
      <c r="N1986" s="94" t="str">
        <f>IF($L1986="None","",IF(ISERROR(VLOOKUP($L1986,Info!$B$4:$B$266,1,FALSE)),"",VLOOKUP($L1986,Info!$B$4:$L$266,5,FALSE)))</f>
        <v/>
      </c>
      <c r="O1986" s="94" t="str">
        <f>IF(K1986="","",IF(AND($J$12&lt;&gt;"ABC",N1986="3"),"BAC",IF(N1986="3","ABC",IF($J$12&lt;&gt;"ABC",IF($J$10="Standard",VLOOKUP(K1986,Info!$BE$4:$BF$481,2,FALSE),VLOOKUP(K1986,Info!$BI$4:$BJ$482,2,FALSE)),IF($J$10="Standard",VLOOKUP(K1986,Info!$AG$4:$AH$2994,2,FALSE),VLOOKUP(K1986,Info!$AK$4:$AL$2997,2,FALSE))))))</f>
        <v/>
      </c>
      <c r="P1986" s="94" t="str">
        <f>IF($L1986="None","",IF(ISERROR(VLOOKUP($L1986,Info!$B$4:$B$266,1,FALSE)),"",VLOOKUP($L1986,Info!$B$4:$L$266,3,FALSE)))</f>
        <v/>
      </c>
      <c r="Q1986" s="96" t="str">
        <f>IF($L1986="None","",IF(ISERROR(VLOOKUP($L1986,Info!$B$4:$B$266,1,FALSE)),"",VLOOKUP($L1986,Info!$B$4:$L$266,4,FALSE)))</f>
        <v/>
      </c>
      <c r="R1986" s="1"/>
      <c r="S1986" s="6" t="str">
        <f t="shared" si="152"/>
        <v/>
      </c>
      <c r="T1986" s="6" t="str">
        <f>IF($L1986="None","",IF(ISERROR(VLOOKUP($L1986,Info!$B$4:$B$266,1,FALSE)),"",VLOOKUP($L1986,Info!$B$4:$L$266,11,FALSE)))</f>
        <v/>
      </c>
      <c r="U1986" s="1"/>
      <c r="V1986" s="1"/>
      <c r="W1986" s="1"/>
      <c r="X1986" s="1" t="str">
        <f>IF($L1986="None","",IF(ISERROR(VLOOKUP($L1986,Info!$B$4:$B$266,1,FALSE)),"",IF(OR(W1986="Metallic Liquid Tight",W1986="Non-Metallic Liquid Tight",W1986="LSZH",W1986="Greenfield"),VLOOKUP($L1986,Info!$B$4:$L$266,7,FALSE),"N/A")))</f>
        <v/>
      </c>
      <c r="Y1986" s="1"/>
      <c r="Z1986" s="96" t="str">
        <f>IF($L1986="None","",IF(ISERROR(VLOOKUP($L1986,Info!$B$4:$B$266,1,FALSE)),"",VLOOKUP($L1986,Info!$B$4:$L$266,9,FALSE)))</f>
        <v/>
      </c>
      <c r="AA1986" s="96" t="str">
        <f>IF($L1986="None","",IF(ISERROR(VLOOKUP($L1986,Info!$B$4:$B$266,1,FALSE)),"",VLOOKUP($L1986,Info!$B$4:$L$266,8,FALSE)))</f>
        <v/>
      </c>
      <c r="AB1986" s="96" t="str">
        <f>IF($L1986="None","",IF(ISERROR(VLOOKUP($L1986,Info!$B$4:$B$266,1,FALSE)),"",VLOOKUP($L1986,Info!$B$4:$L$266,10,FALSE)))</f>
        <v/>
      </c>
      <c r="AC1986" s="1" t="str">
        <f>IF(W1986="SO Cable","Black,White",IF(O1986="","",IF(P1986="","",IF($J$12&lt;&gt;"ABC",IF(P1986&lt;="250",VLOOKUP(O1986,Info!$AZ$4:$BB$22,3,FALSE),VLOOKUP(O1986,Info!$AZ$23:$BB$39,3,FALSE)),IF(P1986&lt;="250",VLOOKUP(O1986,Info!$AO$4:$AQ$22,3,FALSE),VLOOKUP(O1986,Info!$AO$23:$AP$39,3,FALSE))))))</f>
        <v/>
      </c>
      <c r="AD1986" s="1"/>
      <c r="AE1986" s="1" t="str">
        <f>IF($L1986="None","",IF(ISERROR(VLOOKUP($L1986,Info!$B$4:$B$266,1,FALSE)),"",VLOOKUP($L1986,Info!$B$4:$L$266,4,FALSE)))</f>
        <v/>
      </c>
      <c r="AF1986" s="1" t="str">
        <f>IF($L1986="None","",IF(ISERROR(VLOOKUP($L1986,Info!$B$4:$B$266,1,FALSE)),"",VLOOKUP($L1986,Info!$B$4:$L$266,6,FALSE)))</f>
        <v/>
      </c>
      <c r="AG1986" s="1"/>
      <c r="AH1986" s="33" t="str" cm="1">
        <f t="array" ref="AH1986">IF(AND(L1986&lt;&gt;"",O1986&lt;&gt;"",R1986:S1986&lt;&gt;"",W1986:X1986&lt;&gt;"",Z1986:AA1986&lt;&gt;"",AC1986&lt;&gt;""),"Good","Bad")</f>
        <v>Bad</v>
      </c>
      <c r="AL1986" t="str" cm="1">
        <f t="array" ref="AL1986">IF(R1986&gt;0,_xlfn.IFS(COUNTIF($L$20:L1986,"&lt;&gt;")&lt;101,1,COUNTIF($L$20:L1986,"&lt;&gt;")&lt;201,2,COUNTIF($L$20:L1986,"&lt;&gt;")&lt;301,3,COUNTIF($L$20:L1986,"&lt;&gt;")&lt;401,4,COUNTIF($L$20:L1986,"&lt;&gt;")&lt;501,5,COUNTIF($L$20:L1986,"&lt;&gt;")&lt;601,6,COUNTIF($L$20:L1986,"&lt;&gt;")&lt;701,7,COUNTIF($L$20:L1986,"&lt;&gt;")&lt;801,8,COUNTIF($L$20:L1986,"&lt;&gt;")&lt;901,9,COUNTIF($L$20:L1986,"&lt;&gt;")&lt;1001,10,COUNTIF($L$20:L1986,"&lt;&gt;")&lt;1101,11,COUNTIF($L$20:L1986,"&lt;&gt;")&lt;1201,12,COUNTIF($L$20:L1986,"&lt;&gt;")&lt;1301,13,COUNTIF($L$20:L1986,"&lt;&gt;")&lt;1401,14,COUNTIF($L$20:L1986,"&lt;&gt;")&lt;1501,15,COUNTIF($L$20:L1986,"&lt;&gt;")&lt;1601,16,COUNTIF($L$20:L1986,"&lt;&gt;")&lt;1701,17,COUNTIF($L$20:L1986,"&lt;&gt;")&lt;1801,18,COUNTIF($L$20:L1986,"&lt;&gt;")&lt;1901,19,COUNTIF($L$20:L1986,"&lt;&gt;")&lt;2001,20,COUNTIF($L$20:L1986,"&lt;&gt;")&lt;2101,21,COUNTIF($L$20:L1986,"&lt;&gt;")&lt;2201,22,COUNTIF($L$20:L1986,"&lt;&gt;")&lt;2301,23,COUNTIF($L$20:L1986,"&lt;&gt;")&lt;2401,24,COUNTIF($L$20:L1986,"&lt;&gt;")&lt;2501,25,COUNTIF($L$20:L1986,"&lt;&gt;")&lt;2601,26,COUNTIF($L$20:L1986,"&lt;&gt;")&lt;2701,27,COUNTIF($L$20:L1986,"&lt;&gt;")&lt;2801,28,COUNTIF($L$20:L1986,"&lt;&gt;")&lt;2901,29,COUNTIF($L$20:L1986,"&lt;&gt;")&lt;3001,30),"")</f>
        <v/>
      </c>
      <c r="AM1986" t="str">
        <f t="shared" si="150"/>
        <v/>
      </c>
      <c r="AN1986" t="str">
        <f t="shared" si="154"/>
        <v/>
      </c>
      <c r="AP1986" t="str">
        <f t="shared" si="153"/>
        <v/>
      </c>
      <c r="AQ1986" t="str">
        <f>IF(AO1986="","",COUNTIFS(AM1986:$AM$3019,AO1986))</f>
        <v/>
      </c>
    </row>
    <row r="1987" spans="1:43" x14ac:dyDescent="0.25">
      <c r="A1987" s="6" t="str">
        <f>IF(COUNT($A$20:A1986)&lt;&gt;$B$4,IF(A1986="","",A1986+1),"")</f>
        <v/>
      </c>
      <c r="B1987" s="3"/>
      <c r="C1987" s="3"/>
      <c r="D1987" s="122"/>
      <c r="E1987" s="3"/>
      <c r="F1987" s="3"/>
      <c r="G1987" s="3"/>
      <c r="H1987" s="3"/>
      <c r="I1987" s="120"/>
      <c r="J1987" s="3"/>
      <c r="K1987" s="95" t="str" cm="1">
        <f t="array" ref="K1987">IF(OR($J$14 = "A",$J$14 = "B",$J$14 = "C"),IF(I1987="","",IF(LEN(I1987)&gt;2,_xlfn.IFS(ISNUMBER(SEARCH("_",I1987)),I1987,ISNUMBER(SEARCH(", ",I1987)),SUBSTITUTE(I1987,", ","_"),ISNUMBER(SEARCH("/ ",I1987)),SUBSTITUTE(I1987,"/ ","_"),ISNUMBER(SEARCH(",",I1987)),SUBSTITUTE(I1987,",","_"),ISNUMBER(SEARCH("/",I1987)),SUBSTITUTE(I1987,"/","_"),ISNUMBER(SEARCH("",I1987)),I1987),I1987)),IF(OR($J$14 = "J",$J$14 = "K"),"",IF(D1987="","",IF(LEN(D1987)&gt;2,_xlfn.IFS(ISNUMBER(SEARCH("_",D1987)),D1987,ISNUMBER(SEARCH(", ",D1987)),SUBSTITUTE(D1987,", ","_"),ISNUMBER(SEARCH("/ ",D1987)),SUBSTITUTE(D1987,"/ ","_"),ISNUMBER(SEARCH(",",D1987)),SUBSTITUTE(D1987,",","_"),ISNUMBER(SEARCH("/",D1987)),SUBSTITUTE(D1987,"/","_"),ISNUMBER(SEARCH("",D1987)),D1987),D1987))))</f>
        <v/>
      </c>
      <c r="L1987" s="1"/>
      <c r="M1987" s="1" t="str">
        <f t="shared" si="151"/>
        <v/>
      </c>
      <c r="N1987" s="94" t="str">
        <f>IF($L1987="None","",IF(ISERROR(VLOOKUP($L1987,Info!$B$4:$B$266,1,FALSE)),"",VLOOKUP($L1987,Info!$B$4:$L$266,5,FALSE)))</f>
        <v/>
      </c>
      <c r="O1987" s="94" t="str">
        <f>IF(K1987="","",IF(AND($J$12&lt;&gt;"ABC",N1987="3"),"BAC",IF(N1987="3","ABC",IF($J$12&lt;&gt;"ABC",IF($J$10="Standard",VLOOKUP(K1987,Info!$BE$4:$BF$481,2,FALSE),VLOOKUP(K1987,Info!$BI$4:$BJ$482,2,FALSE)),IF($J$10="Standard",VLOOKUP(K1987,Info!$AG$4:$AH$2994,2,FALSE),VLOOKUP(K1987,Info!$AK$4:$AL$2997,2,FALSE))))))</f>
        <v/>
      </c>
      <c r="P1987" s="94" t="str">
        <f>IF($L1987="None","",IF(ISERROR(VLOOKUP($L1987,Info!$B$4:$B$266,1,FALSE)),"",VLOOKUP($L1987,Info!$B$4:$L$266,3,FALSE)))</f>
        <v/>
      </c>
      <c r="Q1987" s="96" t="str">
        <f>IF($L1987="None","",IF(ISERROR(VLOOKUP($L1987,Info!$B$4:$B$266,1,FALSE)),"",VLOOKUP($L1987,Info!$B$4:$L$266,4,FALSE)))</f>
        <v/>
      </c>
      <c r="R1987" s="1"/>
      <c r="S1987" s="6" t="str">
        <f t="shared" si="152"/>
        <v/>
      </c>
      <c r="T1987" s="6" t="str">
        <f>IF($L1987="None","",IF(ISERROR(VLOOKUP($L1987,Info!$B$4:$B$266,1,FALSE)),"",VLOOKUP($L1987,Info!$B$4:$L$266,11,FALSE)))</f>
        <v/>
      </c>
      <c r="U1987" s="1"/>
      <c r="V1987" s="1"/>
      <c r="W1987" s="1"/>
      <c r="X1987" s="1" t="str">
        <f>IF($L1987="None","",IF(ISERROR(VLOOKUP($L1987,Info!$B$4:$B$266,1,FALSE)),"",IF(OR(W1987="Metallic Liquid Tight",W1987="Non-Metallic Liquid Tight",W1987="LSZH",W1987="Greenfield"),VLOOKUP($L1987,Info!$B$4:$L$266,7,FALSE),"N/A")))</f>
        <v/>
      </c>
      <c r="Y1987" s="1"/>
      <c r="Z1987" s="96" t="str">
        <f>IF($L1987="None","",IF(ISERROR(VLOOKUP($L1987,Info!$B$4:$B$266,1,FALSE)),"",VLOOKUP($L1987,Info!$B$4:$L$266,9,FALSE)))</f>
        <v/>
      </c>
      <c r="AA1987" s="96" t="str">
        <f>IF($L1987="None","",IF(ISERROR(VLOOKUP($L1987,Info!$B$4:$B$266,1,FALSE)),"",VLOOKUP($L1987,Info!$B$4:$L$266,8,FALSE)))</f>
        <v/>
      </c>
      <c r="AB1987" s="96" t="str">
        <f>IF($L1987="None","",IF(ISERROR(VLOOKUP($L1987,Info!$B$4:$B$266,1,FALSE)),"",VLOOKUP($L1987,Info!$B$4:$L$266,10,FALSE)))</f>
        <v/>
      </c>
      <c r="AC1987" s="1" t="str">
        <f>IF(W1987="SO Cable","Black,White",IF(O1987="","",IF(P1987="","",IF($J$12&lt;&gt;"ABC",IF(P1987&lt;="250",VLOOKUP(O1987,Info!$AZ$4:$BB$22,3,FALSE),VLOOKUP(O1987,Info!$AZ$23:$BB$39,3,FALSE)),IF(P1987&lt;="250",VLOOKUP(O1987,Info!$AO$4:$AQ$22,3,FALSE),VLOOKUP(O1987,Info!$AO$23:$AP$39,3,FALSE))))))</f>
        <v/>
      </c>
      <c r="AD1987" s="1"/>
      <c r="AE1987" s="1" t="str">
        <f>IF($L1987="None","",IF(ISERROR(VLOOKUP($L1987,Info!$B$4:$B$266,1,FALSE)),"",VLOOKUP($L1987,Info!$B$4:$L$266,4,FALSE)))</f>
        <v/>
      </c>
      <c r="AF1987" s="1" t="str">
        <f>IF($L1987="None","",IF(ISERROR(VLOOKUP($L1987,Info!$B$4:$B$266,1,FALSE)),"",VLOOKUP($L1987,Info!$B$4:$L$266,6,FALSE)))</f>
        <v/>
      </c>
      <c r="AG1987" s="1"/>
      <c r="AH1987" s="33" t="str" cm="1">
        <f t="array" ref="AH1987">IF(AND(L1987&lt;&gt;"",O1987&lt;&gt;"",R1987:S1987&lt;&gt;"",W1987:X1987&lt;&gt;"",Z1987:AA1987&lt;&gt;"",AC1987&lt;&gt;""),"Good","Bad")</f>
        <v>Bad</v>
      </c>
      <c r="AL1987" t="str" cm="1">
        <f t="array" ref="AL1987">IF(R1987&gt;0,_xlfn.IFS(COUNTIF($L$20:L1987,"&lt;&gt;")&lt;101,1,COUNTIF($L$20:L1987,"&lt;&gt;")&lt;201,2,COUNTIF($L$20:L1987,"&lt;&gt;")&lt;301,3,COUNTIF($L$20:L1987,"&lt;&gt;")&lt;401,4,COUNTIF($L$20:L1987,"&lt;&gt;")&lt;501,5,COUNTIF($L$20:L1987,"&lt;&gt;")&lt;601,6,COUNTIF($L$20:L1987,"&lt;&gt;")&lt;701,7,COUNTIF($L$20:L1987,"&lt;&gt;")&lt;801,8,COUNTIF($L$20:L1987,"&lt;&gt;")&lt;901,9,COUNTIF($L$20:L1987,"&lt;&gt;")&lt;1001,10,COUNTIF($L$20:L1987,"&lt;&gt;")&lt;1101,11,COUNTIF($L$20:L1987,"&lt;&gt;")&lt;1201,12,COUNTIF($L$20:L1987,"&lt;&gt;")&lt;1301,13,COUNTIF($L$20:L1987,"&lt;&gt;")&lt;1401,14,COUNTIF($L$20:L1987,"&lt;&gt;")&lt;1501,15,COUNTIF($L$20:L1987,"&lt;&gt;")&lt;1601,16,COUNTIF($L$20:L1987,"&lt;&gt;")&lt;1701,17,COUNTIF($L$20:L1987,"&lt;&gt;")&lt;1801,18,COUNTIF($L$20:L1987,"&lt;&gt;")&lt;1901,19,COUNTIF($L$20:L1987,"&lt;&gt;")&lt;2001,20,COUNTIF($L$20:L1987,"&lt;&gt;")&lt;2101,21,COUNTIF($L$20:L1987,"&lt;&gt;")&lt;2201,22,COUNTIF($L$20:L1987,"&lt;&gt;")&lt;2301,23,COUNTIF($L$20:L1987,"&lt;&gt;")&lt;2401,24,COUNTIF($L$20:L1987,"&lt;&gt;")&lt;2501,25,COUNTIF($L$20:L1987,"&lt;&gt;")&lt;2601,26,COUNTIF($L$20:L1987,"&lt;&gt;")&lt;2701,27,COUNTIF($L$20:L1987,"&lt;&gt;")&lt;2801,28,COUNTIF($L$20:L1987,"&lt;&gt;")&lt;2901,29,COUNTIF($L$20:L1987,"&lt;&gt;")&lt;3001,30),"")</f>
        <v/>
      </c>
      <c r="AM1987" t="str">
        <f t="shared" si="150"/>
        <v/>
      </c>
      <c r="AN1987" t="str">
        <f t="shared" si="154"/>
        <v/>
      </c>
      <c r="AP1987" t="str">
        <f t="shared" si="153"/>
        <v/>
      </c>
      <c r="AQ1987" t="str">
        <f>IF(AO1987="","",COUNTIFS(AM1987:$AM$3019,AO1987))</f>
        <v/>
      </c>
    </row>
    <row r="1988" spans="1:43" x14ac:dyDescent="0.25">
      <c r="A1988" s="6" t="str">
        <f>IF(COUNT($A$20:A1987)&lt;&gt;$B$4,IF(A1987="","",A1987+1),"")</f>
        <v/>
      </c>
      <c r="B1988" s="3"/>
      <c r="C1988" s="3"/>
      <c r="D1988" s="122"/>
      <c r="E1988" s="3"/>
      <c r="F1988" s="3"/>
      <c r="G1988" s="3"/>
      <c r="H1988" s="3"/>
      <c r="I1988" s="120"/>
      <c r="J1988" s="3"/>
      <c r="K1988" s="95" t="str" cm="1">
        <f t="array" ref="K1988">IF(OR($J$14 = "A",$J$14 = "B",$J$14 = "C"),IF(I1988="","",IF(LEN(I1988)&gt;2,_xlfn.IFS(ISNUMBER(SEARCH("_",I1988)),I1988,ISNUMBER(SEARCH(", ",I1988)),SUBSTITUTE(I1988,", ","_"),ISNUMBER(SEARCH("/ ",I1988)),SUBSTITUTE(I1988,"/ ","_"),ISNUMBER(SEARCH(",",I1988)),SUBSTITUTE(I1988,",","_"),ISNUMBER(SEARCH("/",I1988)),SUBSTITUTE(I1988,"/","_"),ISNUMBER(SEARCH("",I1988)),I1988),I1988)),IF(OR($J$14 = "J",$J$14 = "K"),"",IF(D1988="","",IF(LEN(D1988)&gt;2,_xlfn.IFS(ISNUMBER(SEARCH("_",D1988)),D1988,ISNUMBER(SEARCH(", ",D1988)),SUBSTITUTE(D1988,", ","_"),ISNUMBER(SEARCH("/ ",D1988)),SUBSTITUTE(D1988,"/ ","_"),ISNUMBER(SEARCH(",",D1988)),SUBSTITUTE(D1988,",","_"),ISNUMBER(SEARCH("/",D1988)),SUBSTITUTE(D1988,"/","_"),ISNUMBER(SEARCH("",D1988)),D1988),D1988))))</f>
        <v/>
      </c>
      <c r="L1988" s="1"/>
      <c r="M1988" s="1" t="str">
        <f t="shared" si="151"/>
        <v/>
      </c>
      <c r="N1988" s="94" t="str">
        <f>IF($L1988="None","",IF(ISERROR(VLOOKUP($L1988,Info!$B$4:$B$266,1,FALSE)),"",VLOOKUP($L1988,Info!$B$4:$L$266,5,FALSE)))</f>
        <v/>
      </c>
      <c r="O1988" s="94" t="str">
        <f>IF(K1988="","",IF(AND($J$12&lt;&gt;"ABC",N1988="3"),"BAC",IF(N1988="3","ABC",IF($J$12&lt;&gt;"ABC",IF($J$10="Standard",VLOOKUP(K1988,Info!$BE$4:$BF$481,2,FALSE),VLOOKUP(K1988,Info!$BI$4:$BJ$482,2,FALSE)),IF($J$10="Standard",VLOOKUP(K1988,Info!$AG$4:$AH$2994,2,FALSE),VLOOKUP(K1988,Info!$AK$4:$AL$2997,2,FALSE))))))</f>
        <v/>
      </c>
      <c r="P1988" s="94" t="str">
        <f>IF($L1988="None","",IF(ISERROR(VLOOKUP($L1988,Info!$B$4:$B$266,1,FALSE)),"",VLOOKUP($L1988,Info!$B$4:$L$266,3,FALSE)))</f>
        <v/>
      </c>
      <c r="Q1988" s="96" t="str">
        <f>IF($L1988="None","",IF(ISERROR(VLOOKUP($L1988,Info!$B$4:$B$266,1,FALSE)),"",VLOOKUP($L1988,Info!$B$4:$L$266,4,FALSE)))</f>
        <v/>
      </c>
      <c r="R1988" s="1"/>
      <c r="S1988" s="6" t="str">
        <f t="shared" si="152"/>
        <v/>
      </c>
      <c r="T1988" s="6" t="str">
        <f>IF($L1988="None","",IF(ISERROR(VLOOKUP($L1988,Info!$B$4:$B$266,1,FALSE)),"",VLOOKUP($L1988,Info!$B$4:$L$266,11,FALSE)))</f>
        <v/>
      </c>
      <c r="U1988" s="1"/>
      <c r="V1988" s="1"/>
      <c r="W1988" s="1"/>
      <c r="X1988" s="1" t="str">
        <f>IF($L1988="None","",IF(ISERROR(VLOOKUP($L1988,Info!$B$4:$B$266,1,FALSE)),"",IF(OR(W1988="Metallic Liquid Tight",W1988="Non-Metallic Liquid Tight",W1988="LSZH",W1988="Greenfield"),VLOOKUP($L1988,Info!$B$4:$L$266,7,FALSE),"N/A")))</f>
        <v/>
      </c>
      <c r="Y1988" s="1"/>
      <c r="Z1988" s="96" t="str">
        <f>IF($L1988="None","",IF(ISERROR(VLOOKUP($L1988,Info!$B$4:$B$266,1,FALSE)),"",VLOOKUP($L1988,Info!$B$4:$L$266,9,FALSE)))</f>
        <v/>
      </c>
      <c r="AA1988" s="96" t="str">
        <f>IF($L1988="None","",IF(ISERROR(VLOOKUP($L1988,Info!$B$4:$B$266,1,FALSE)),"",VLOOKUP($L1988,Info!$B$4:$L$266,8,FALSE)))</f>
        <v/>
      </c>
      <c r="AB1988" s="96" t="str">
        <f>IF($L1988="None","",IF(ISERROR(VLOOKUP($L1988,Info!$B$4:$B$266,1,FALSE)),"",VLOOKUP($L1988,Info!$B$4:$L$266,10,FALSE)))</f>
        <v/>
      </c>
      <c r="AC1988" s="1" t="str">
        <f>IF(W1988="SO Cable","Black,White",IF(O1988="","",IF(P1988="","",IF($J$12&lt;&gt;"ABC",IF(P1988&lt;="250",VLOOKUP(O1988,Info!$AZ$4:$BB$22,3,FALSE),VLOOKUP(O1988,Info!$AZ$23:$BB$39,3,FALSE)),IF(P1988&lt;="250",VLOOKUP(O1988,Info!$AO$4:$AQ$22,3,FALSE),VLOOKUP(O1988,Info!$AO$23:$AP$39,3,FALSE))))))</f>
        <v/>
      </c>
      <c r="AD1988" s="1"/>
      <c r="AE1988" s="1" t="str">
        <f>IF($L1988="None","",IF(ISERROR(VLOOKUP($L1988,Info!$B$4:$B$266,1,FALSE)),"",VLOOKUP($L1988,Info!$B$4:$L$266,4,FALSE)))</f>
        <v/>
      </c>
      <c r="AF1988" s="1" t="str">
        <f>IF($L1988="None","",IF(ISERROR(VLOOKUP($L1988,Info!$B$4:$B$266,1,FALSE)),"",VLOOKUP($L1988,Info!$B$4:$L$266,6,FALSE)))</f>
        <v/>
      </c>
      <c r="AG1988" s="1"/>
      <c r="AH1988" s="33" t="str" cm="1">
        <f t="array" ref="AH1988">IF(AND(L1988&lt;&gt;"",O1988&lt;&gt;"",R1988:S1988&lt;&gt;"",W1988:X1988&lt;&gt;"",Z1988:AA1988&lt;&gt;"",AC1988&lt;&gt;""),"Good","Bad")</f>
        <v>Bad</v>
      </c>
      <c r="AL1988" t="str" cm="1">
        <f t="array" ref="AL1988">IF(R1988&gt;0,_xlfn.IFS(COUNTIF($L$20:L1988,"&lt;&gt;")&lt;101,1,COUNTIF($L$20:L1988,"&lt;&gt;")&lt;201,2,COUNTIF($L$20:L1988,"&lt;&gt;")&lt;301,3,COUNTIF($L$20:L1988,"&lt;&gt;")&lt;401,4,COUNTIF($L$20:L1988,"&lt;&gt;")&lt;501,5,COUNTIF($L$20:L1988,"&lt;&gt;")&lt;601,6,COUNTIF($L$20:L1988,"&lt;&gt;")&lt;701,7,COUNTIF($L$20:L1988,"&lt;&gt;")&lt;801,8,COUNTIF($L$20:L1988,"&lt;&gt;")&lt;901,9,COUNTIF($L$20:L1988,"&lt;&gt;")&lt;1001,10,COUNTIF($L$20:L1988,"&lt;&gt;")&lt;1101,11,COUNTIF($L$20:L1988,"&lt;&gt;")&lt;1201,12,COUNTIF($L$20:L1988,"&lt;&gt;")&lt;1301,13,COUNTIF($L$20:L1988,"&lt;&gt;")&lt;1401,14,COUNTIF($L$20:L1988,"&lt;&gt;")&lt;1501,15,COUNTIF($L$20:L1988,"&lt;&gt;")&lt;1601,16,COUNTIF($L$20:L1988,"&lt;&gt;")&lt;1701,17,COUNTIF($L$20:L1988,"&lt;&gt;")&lt;1801,18,COUNTIF($L$20:L1988,"&lt;&gt;")&lt;1901,19,COUNTIF($L$20:L1988,"&lt;&gt;")&lt;2001,20,COUNTIF($L$20:L1988,"&lt;&gt;")&lt;2101,21,COUNTIF($L$20:L1988,"&lt;&gt;")&lt;2201,22,COUNTIF($L$20:L1988,"&lt;&gt;")&lt;2301,23,COUNTIF($L$20:L1988,"&lt;&gt;")&lt;2401,24,COUNTIF($L$20:L1988,"&lt;&gt;")&lt;2501,25,COUNTIF($L$20:L1988,"&lt;&gt;")&lt;2601,26,COUNTIF($L$20:L1988,"&lt;&gt;")&lt;2701,27,COUNTIF($L$20:L1988,"&lt;&gt;")&lt;2801,28,COUNTIF($L$20:L1988,"&lt;&gt;")&lt;2901,29,COUNTIF($L$20:L1988,"&lt;&gt;")&lt;3001,30),"")</f>
        <v/>
      </c>
      <c r="AM1988" t="str">
        <f t="shared" si="150"/>
        <v/>
      </c>
      <c r="AN1988" t="str">
        <f t="shared" si="154"/>
        <v/>
      </c>
      <c r="AP1988" t="str">
        <f t="shared" si="153"/>
        <v/>
      </c>
      <c r="AQ1988" t="str">
        <f>IF(AO1988="","",COUNTIFS(AM1988:$AM$3019,AO1988))</f>
        <v/>
      </c>
    </row>
    <row r="1989" spans="1:43" x14ac:dyDescent="0.25">
      <c r="A1989" s="6" t="str">
        <f>IF(COUNT($A$20:A1988)&lt;&gt;$B$4,IF(A1988="","",A1988+1),"")</f>
        <v/>
      </c>
      <c r="B1989" s="3"/>
      <c r="C1989" s="3"/>
      <c r="D1989" s="122"/>
      <c r="E1989" s="3"/>
      <c r="F1989" s="3"/>
      <c r="G1989" s="3"/>
      <c r="H1989" s="3"/>
      <c r="I1989" s="120"/>
      <c r="J1989" s="3"/>
      <c r="K1989" s="95" t="str" cm="1">
        <f t="array" ref="K1989">IF(OR($J$14 = "A",$J$14 = "B",$J$14 = "C"),IF(I1989="","",IF(LEN(I1989)&gt;2,_xlfn.IFS(ISNUMBER(SEARCH("_",I1989)),I1989,ISNUMBER(SEARCH(", ",I1989)),SUBSTITUTE(I1989,", ","_"),ISNUMBER(SEARCH("/ ",I1989)),SUBSTITUTE(I1989,"/ ","_"),ISNUMBER(SEARCH(",",I1989)),SUBSTITUTE(I1989,",","_"),ISNUMBER(SEARCH("/",I1989)),SUBSTITUTE(I1989,"/","_"),ISNUMBER(SEARCH("",I1989)),I1989),I1989)),IF(OR($J$14 = "J",$J$14 = "K"),"",IF(D1989="","",IF(LEN(D1989)&gt;2,_xlfn.IFS(ISNUMBER(SEARCH("_",D1989)),D1989,ISNUMBER(SEARCH(", ",D1989)),SUBSTITUTE(D1989,", ","_"),ISNUMBER(SEARCH("/ ",D1989)),SUBSTITUTE(D1989,"/ ","_"),ISNUMBER(SEARCH(",",D1989)),SUBSTITUTE(D1989,",","_"),ISNUMBER(SEARCH("/",D1989)),SUBSTITUTE(D1989,"/","_"),ISNUMBER(SEARCH("",D1989)),D1989),D1989))))</f>
        <v/>
      </c>
      <c r="L1989" s="1"/>
      <c r="M1989" s="1" t="str">
        <f t="shared" si="151"/>
        <v/>
      </c>
      <c r="N1989" s="94" t="str">
        <f>IF($L1989="None","",IF(ISERROR(VLOOKUP($L1989,Info!$B$4:$B$266,1,FALSE)),"",VLOOKUP($L1989,Info!$B$4:$L$266,5,FALSE)))</f>
        <v/>
      </c>
      <c r="O1989" s="94" t="str">
        <f>IF(K1989="","",IF(AND($J$12&lt;&gt;"ABC",N1989="3"),"BAC",IF(N1989="3","ABC",IF($J$12&lt;&gt;"ABC",IF($J$10="Standard",VLOOKUP(K1989,Info!$BE$4:$BF$481,2,FALSE),VLOOKUP(K1989,Info!$BI$4:$BJ$482,2,FALSE)),IF($J$10="Standard",VLOOKUP(K1989,Info!$AG$4:$AH$2994,2,FALSE),VLOOKUP(K1989,Info!$AK$4:$AL$2997,2,FALSE))))))</f>
        <v/>
      </c>
      <c r="P1989" s="94" t="str">
        <f>IF($L1989="None","",IF(ISERROR(VLOOKUP($L1989,Info!$B$4:$B$266,1,FALSE)),"",VLOOKUP($L1989,Info!$B$4:$L$266,3,FALSE)))</f>
        <v/>
      </c>
      <c r="Q1989" s="96" t="str">
        <f>IF($L1989="None","",IF(ISERROR(VLOOKUP($L1989,Info!$B$4:$B$266,1,FALSE)),"",VLOOKUP($L1989,Info!$B$4:$L$266,4,FALSE)))</f>
        <v/>
      </c>
      <c r="R1989" s="1"/>
      <c r="S1989" s="6" t="str">
        <f t="shared" si="152"/>
        <v/>
      </c>
      <c r="T1989" s="6" t="str">
        <f>IF($L1989="None","",IF(ISERROR(VLOOKUP($L1989,Info!$B$4:$B$266,1,FALSE)),"",VLOOKUP($L1989,Info!$B$4:$L$266,11,FALSE)))</f>
        <v/>
      </c>
      <c r="U1989" s="1"/>
      <c r="V1989" s="1"/>
      <c r="W1989" s="1"/>
      <c r="X1989" s="1" t="str">
        <f>IF($L1989="None","",IF(ISERROR(VLOOKUP($L1989,Info!$B$4:$B$266,1,FALSE)),"",IF(OR(W1989="Metallic Liquid Tight",W1989="Non-Metallic Liquid Tight",W1989="LSZH",W1989="Greenfield"),VLOOKUP($L1989,Info!$B$4:$L$266,7,FALSE),"N/A")))</f>
        <v/>
      </c>
      <c r="Y1989" s="1"/>
      <c r="Z1989" s="96" t="str">
        <f>IF($L1989="None","",IF(ISERROR(VLOOKUP($L1989,Info!$B$4:$B$266,1,FALSE)),"",VLOOKUP($L1989,Info!$B$4:$L$266,9,FALSE)))</f>
        <v/>
      </c>
      <c r="AA1989" s="96" t="str">
        <f>IF($L1989="None","",IF(ISERROR(VLOOKUP($L1989,Info!$B$4:$B$266,1,FALSE)),"",VLOOKUP($L1989,Info!$B$4:$L$266,8,FALSE)))</f>
        <v/>
      </c>
      <c r="AB1989" s="96" t="str">
        <f>IF($L1989="None","",IF(ISERROR(VLOOKUP($L1989,Info!$B$4:$B$266,1,FALSE)),"",VLOOKUP($L1989,Info!$B$4:$L$266,10,FALSE)))</f>
        <v/>
      </c>
      <c r="AC1989" s="1" t="str">
        <f>IF(W1989="SO Cable","Black,White",IF(O1989="","",IF(P1989="","",IF($J$12&lt;&gt;"ABC",IF(P1989&lt;="250",VLOOKUP(O1989,Info!$AZ$4:$BB$22,3,FALSE),VLOOKUP(O1989,Info!$AZ$23:$BB$39,3,FALSE)),IF(P1989&lt;="250",VLOOKUP(O1989,Info!$AO$4:$AQ$22,3,FALSE),VLOOKUP(O1989,Info!$AO$23:$AP$39,3,FALSE))))))</f>
        <v/>
      </c>
      <c r="AD1989" s="1"/>
      <c r="AE1989" s="1" t="str">
        <f>IF($L1989="None","",IF(ISERROR(VLOOKUP($L1989,Info!$B$4:$B$266,1,FALSE)),"",VLOOKUP($L1989,Info!$B$4:$L$266,4,FALSE)))</f>
        <v/>
      </c>
      <c r="AF1989" s="1" t="str">
        <f>IF($L1989="None","",IF(ISERROR(VLOOKUP($L1989,Info!$B$4:$B$266,1,FALSE)),"",VLOOKUP($L1989,Info!$B$4:$L$266,6,FALSE)))</f>
        <v/>
      </c>
      <c r="AG1989" s="1"/>
      <c r="AH1989" s="33" t="str" cm="1">
        <f t="array" ref="AH1989">IF(AND(L1989&lt;&gt;"",O1989&lt;&gt;"",R1989:S1989&lt;&gt;"",W1989:X1989&lt;&gt;"",Z1989:AA1989&lt;&gt;"",AC1989&lt;&gt;""),"Good","Bad")</f>
        <v>Bad</v>
      </c>
      <c r="AL1989" t="str" cm="1">
        <f t="array" ref="AL1989">IF(R1989&gt;0,_xlfn.IFS(COUNTIF($L$20:L1989,"&lt;&gt;")&lt;101,1,COUNTIF($L$20:L1989,"&lt;&gt;")&lt;201,2,COUNTIF($L$20:L1989,"&lt;&gt;")&lt;301,3,COUNTIF($L$20:L1989,"&lt;&gt;")&lt;401,4,COUNTIF($L$20:L1989,"&lt;&gt;")&lt;501,5,COUNTIF($L$20:L1989,"&lt;&gt;")&lt;601,6,COUNTIF($L$20:L1989,"&lt;&gt;")&lt;701,7,COUNTIF($L$20:L1989,"&lt;&gt;")&lt;801,8,COUNTIF($L$20:L1989,"&lt;&gt;")&lt;901,9,COUNTIF($L$20:L1989,"&lt;&gt;")&lt;1001,10,COUNTIF($L$20:L1989,"&lt;&gt;")&lt;1101,11,COUNTIF($L$20:L1989,"&lt;&gt;")&lt;1201,12,COUNTIF($L$20:L1989,"&lt;&gt;")&lt;1301,13,COUNTIF($L$20:L1989,"&lt;&gt;")&lt;1401,14,COUNTIF($L$20:L1989,"&lt;&gt;")&lt;1501,15,COUNTIF($L$20:L1989,"&lt;&gt;")&lt;1601,16,COUNTIF($L$20:L1989,"&lt;&gt;")&lt;1701,17,COUNTIF($L$20:L1989,"&lt;&gt;")&lt;1801,18,COUNTIF($L$20:L1989,"&lt;&gt;")&lt;1901,19,COUNTIF($L$20:L1989,"&lt;&gt;")&lt;2001,20,COUNTIF($L$20:L1989,"&lt;&gt;")&lt;2101,21,COUNTIF($L$20:L1989,"&lt;&gt;")&lt;2201,22,COUNTIF($L$20:L1989,"&lt;&gt;")&lt;2301,23,COUNTIF($L$20:L1989,"&lt;&gt;")&lt;2401,24,COUNTIF($L$20:L1989,"&lt;&gt;")&lt;2501,25,COUNTIF($L$20:L1989,"&lt;&gt;")&lt;2601,26,COUNTIF($L$20:L1989,"&lt;&gt;")&lt;2701,27,COUNTIF($L$20:L1989,"&lt;&gt;")&lt;2801,28,COUNTIF($L$20:L1989,"&lt;&gt;")&lt;2901,29,COUNTIF($L$20:L1989,"&lt;&gt;")&lt;3001,30),"")</f>
        <v/>
      </c>
      <c r="AM1989" t="str">
        <f t="shared" si="150"/>
        <v/>
      </c>
      <c r="AN1989" t="str">
        <f t="shared" si="154"/>
        <v/>
      </c>
      <c r="AP1989" t="str">
        <f t="shared" si="153"/>
        <v/>
      </c>
      <c r="AQ1989" t="str">
        <f>IF(AO1989="","",COUNTIFS(AM1989:$AM$3019,AO1989))</f>
        <v/>
      </c>
    </row>
    <row r="1990" spans="1:43" x14ac:dyDescent="0.25">
      <c r="A1990" s="6" t="str">
        <f>IF(COUNT($A$20:A1989)&lt;&gt;$B$4,IF(A1989="","",A1989+1),"")</f>
        <v/>
      </c>
      <c r="B1990" s="3"/>
      <c r="C1990" s="3"/>
      <c r="D1990" s="122"/>
      <c r="E1990" s="3"/>
      <c r="F1990" s="3"/>
      <c r="G1990" s="3"/>
      <c r="H1990" s="3"/>
      <c r="I1990" s="120"/>
      <c r="J1990" s="3"/>
      <c r="K1990" s="95" t="str" cm="1">
        <f t="array" ref="K1990">IF(OR($J$14 = "A",$J$14 = "B",$J$14 = "C"),IF(I1990="","",IF(LEN(I1990)&gt;2,_xlfn.IFS(ISNUMBER(SEARCH("_",I1990)),I1990,ISNUMBER(SEARCH(", ",I1990)),SUBSTITUTE(I1990,", ","_"),ISNUMBER(SEARCH("/ ",I1990)),SUBSTITUTE(I1990,"/ ","_"),ISNUMBER(SEARCH(",",I1990)),SUBSTITUTE(I1990,",","_"),ISNUMBER(SEARCH("/",I1990)),SUBSTITUTE(I1990,"/","_"),ISNUMBER(SEARCH("",I1990)),I1990),I1990)),IF(OR($J$14 = "J",$J$14 = "K"),"",IF(D1990="","",IF(LEN(D1990)&gt;2,_xlfn.IFS(ISNUMBER(SEARCH("_",D1990)),D1990,ISNUMBER(SEARCH(", ",D1990)),SUBSTITUTE(D1990,", ","_"),ISNUMBER(SEARCH("/ ",D1990)),SUBSTITUTE(D1990,"/ ","_"),ISNUMBER(SEARCH(",",D1990)),SUBSTITUTE(D1990,",","_"),ISNUMBER(SEARCH("/",D1990)),SUBSTITUTE(D1990,"/","_"),ISNUMBER(SEARCH("",D1990)),D1990),D1990))))</f>
        <v/>
      </c>
      <c r="L1990" s="1"/>
      <c r="M1990" s="1" t="str">
        <f t="shared" si="151"/>
        <v/>
      </c>
      <c r="N1990" s="94" t="str">
        <f>IF($L1990="None","",IF(ISERROR(VLOOKUP($L1990,Info!$B$4:$B$266,1,FALSE)),"",VLOOKUP($L1990,Info!$B$4:$L$266,5,FALSE)))</f>
        <v/>
      </c>
      <c r="O1990" s="94" t="str">
        <f>IF(K1990="","",IF(AND($J$12&lt;&gt;"ABC",N1990="3"),"BAC",IF(N1990="3","ABC",IF($J$12&lt;&gt;"ABC",IF($J$10="Standard",VLOOKUP(K1990,Info!$BE$4:$BF$481,2,FALSE),VLOOKUP(K1990,Info!$BI$4:$BJ$482,2,FALSE)),IF($J$10="Standard",VLOOKUP(K1990,Info!$AG$4:$AH$2994,2,FALSE),VLOOKUP(K1990,Info!$AK$4:$AL$2997,2,FALSE))))))</f>
        <v/>
      </c>
      <c r="P1990" s="94" t="str">
        <f>IF($L1990="None","",IF(ISERROR(VLOOKUP($L1990,Info!$B$4:$B$266,1,FALSE)),"",VLOOKUP($L1990,Info!$B$4:$L$266,3,FALSE)))</f>
        <v/>
      </c>
      <c r="Q1990" s="96" t="str">
        <f>IF($L1990="None","",IF(ISERROR(VLOOKUP($L1990,Info!$B$4:$B$266,1,FALSE)),"",VLOOKUP($L1990,Info!$B$4:$L$266,4,FALSE)))</f>
        <v/>
      </c>
      <c r="R1990" s="1"/>
      <c r="S1990" s="6" t="str">
        <f t="shared" si="152"/>
        <v/>
      </c>
      <c r="T1990" s="6" t="str">
        <f>IF($L1990="None","",IF(ISERROR(VLOOKUP($L1990,Info!$B$4:$B$266,1,FALSE)),"",VLOOKUP($L1990,Info!$B$4:$L$266,11,FALSE)))</f>
        <v/>
      </c>
      <c r="U1990" s="1"/>
      <c r="V1990" s="1"/>
      <c r="W1990" s="1"/>
      <c r="X1990" s="1" t="str">
        <f>IF($L1990="None","",IF(ISERROR(VLOOKUP($L1990,Info!$B$4:$B$266,1,FALSE)),"",IF(OR(W1990="Metallic Liquid Tight",W1990="Non-Metallic Liquid Tight",W1990="LSZH",W1990="Greenfield"),VLOOKUP($L1990,Info!$B$4:$L$266,7,FALSE),"N/A")))</f>
        <v/>
      </c>
      <c r="Y1990" s="1"/>
      <c r="Z1990" s="96" t="str">
        <f>IF($L1990="None","",IF(ISERROR(VLOOKUP($L1990,Info!$B$4:$B$266,1,FALSE)),"",VLOOKUP($L1990,Info!$B$4:$L$266,9,FALSE)))</f>
        <v/>
      </c>
      <c r="AA1990" s="96" t="str">
        <f>IF($L1990="None","",IF(ISERROR(VLOOKUP($L1990,Info!$B$4:$B$266,1,FALSE)),"",VLOOKUP($L1990,Info!$B$4:$L$266,8,FALSE)))</f>
        <v/>
      </c>
      <c r="AB1990" s="96" t="str">
        <f>IF($L1990="None","",IF(ISERROR(VLOOKUP($L1990,Info!$B$4:$B$266,1,FALSE)),"",VLOOKUP($L1990,Info!$B$4:$L$266,10,FALSE)))</f>
        <v/>
      </c>
      <c r="AC1990" s="1" t="str">
        <f>IF(W1990="SO Cable","Black,White",IF(O1990="","",IF(P1990="","",IF($J$12&lt;&gt;"ABC",IF(P1990&lt;="250",VLOOKUP(O1990,Info!$AZ$4:$BB$22,3,FALSE),VLOOKUP(O1990,Info!$AZ$23:$BB$39,3,FALSE)),IF(P1990&lt;="250",VLOOKUP(O1990,Info!$AO$4:$AQ$22,3,FALSE),VLOOKUP(O1990,Info!$AO$23:$AP$39,3,FALSE))))))</f>
        <v/>
      </c>
      <c r="AD1990" s="1"/>
      <c r="AE1990" s="1" t="str">
        <f>IF($L1990="None","",IF(ISERROR(VLOOKUP($L1990,Info!$B$4:$B$266,1,FALSE)),"",VLOOKUP($L1990,Info!$B$4:$L$266,4,FALSE)))</f>
        <v/>
      </c>
      <c r="AF1990" s="1" t="str">
        <f>IF($L1990="None","",IF(ISERROR(VLOOKUP($L1990,Info!$B$4:$B$266,1,FALSE)),"",VLOOKUP($L1990,Info!$B$4:$L$266,6,FALSE)))</f>
        <v/>
      </c>
      <c r="AG1990" s="1"/>
      <c r="AH1990" s="33" t="str" cm="1">
        <f t="array" ref="AH1990">IF(AND(L1990&lt;&gt;"",O1990&lt;&gt;"",R1990:S1990&lt;&gt;"",W1990:X1990&lt;&gt;"",Z1990:AA1990&lt;&gt;"",AC1990&lt;&gt;""),"Good","Bad")</f>
        <v>Bad</v>
      </c>
      <c r="AL1990" t="str" cm="1">
        <f t="array" ref="AL1990">IF(R1990&gt;0,_xlfn.IFS(COUNTIF($L$20:L1990,"&lt;&gt;")&lt;101,1,COUNTIF($L$20:L1990,"&lt;&gt;")&lt;201,2,COUNTIF($L$20:L1990,"&lt;&gt;")&lt;301,3,COUNTIF($L$20:L1990,"&lt;&gt;")&lt;401,4,COUNTIF($L$20:L1990,"&lt;&gt;")&lt;501,5,COUNTIF($L$20:L1990,"&lt;&gt;")&lt;601,6,COUNTIF($L$20:L1990,"&lt;&gt;")&lt;701,7,COUNTIF($L$20:L1990,"&lt;&gt;")&lt;801,8,COUNTIF($L$20:L1990,"&lt;&gt;")&lt;901,9,COUNTIF($L$20:L1990,"&lt;&gt;")&lt;1001,10,COUNTIF($L$20:L1990,"&lt;&gt;")&lt;1101,11,COUNTIF($L$20:L1990,"&lt;&gt;")&lt;1201,12,COUNTIF($L$20:L1990,"&lt;&gt;")&lt;1301,13,COUNTIF($L$20:L1990,"&lt;&gt;")&lt;1401,14,COUNTIF($L$20:L1990,"&lt;&gt;")&lt;1501,15,COUNTIF($L$20:L1990,"&lt;&gt;")&lt;1601,16,COUNTIF($L$20:L1990,"&lt;&gt;")&lt;1701,17,COUNTIF($L$20:L1990,"&lt;&gt;")&lt;1801,18,COUNTIF($L$20:L1990,"&lt;&gt;")&lt;1901,19,COUNTIF($L$20:L1990,"&lt;&gt;")&lt;2001,20,COUNTIF($L$20:L1990,"&lt;&gt;")&lt;2101,21,COUNTIF($L$20:L1990,"&lt;&gt;")&lt;2201,22,COUNTIF($L$20:L1990,"&lt;&gt;")&lt;2301,23,COUNTIF($L$20:L1990,"&lt;&gt;")&lt;2401,24,COUNTIF($L$20:L1990,"&lt;&gt;")&lt;2501,25,COUNTIF($L$20:L1990,"&lt;&gt;")&lt;2601,26,COUNTIF($L$20:L1990,"&lt;&gt;")&lt;2701,27,COUNTIF($L$20:L1990,"&lt;&gt;")&lt;2801,28,COUNTIF($L$20:L1990,"&lt;&gt;")&lt;2901,29,COUNTIF($L$20:L1990,"&lt;&gt;")&lt;3001,30),"")</f>
        <v/>
      </c>
      <c r="AM1990" t="str">
        <f t="shared" si="150"/>
        <v/>
      </c>
      <c r="AN1990" t="str">
        <f t="shared" si="154"/>
        <v/>
      </c>
      <c r="AP1990" t="str">
        <f t="shared" si="153"/>
        <v/>
      </c>
      <c r="AQ1990" t="str">
        <f>IF(AO1990="","",COUNTIFS(AM1990:$AM$3019,AO1990))</f>
        <v/>
      </c>
    </row>
    <row r="1991" spans="1:43" x14ac:dyDescent="0.25">
      <c r="A1991" s="6" t="str">
        <f>IF(COUNT($A$20:A1990)&lt;&gt;$B$4,IF(A1990="","",A1990+1),"")</f>
        <v/>
      </c>
      <c r="B1991" s="3"/>
      <c r="C1991" s="3"/>
      <c r="D1991" s="122"/>
      <c r="E1991" s="3"/>
      <c r="F1991" s="3"/>
      <c r="G1991" s="3"/>
      <c r="H1991" s="3"/>
      <c r="I1991" s="120"/>
      <c r="J1991" s="3"/>
      <c r="K1991" s="95" t="str" cm="1">
        <f t="array" ref="K1991">IF(OR($J$14 = "A",$J$14 = "B",$J$14 = "C"),IF(I1991="","",IF(LEN(I1991)&gt;2,_xlfn.IFS(ISNUMBER(SEARCH("_",I1991)),I1991,ISNUMBER(SEARCH(", ",I1991)),SUBSTITUTE(I1991,", ","_"),ISNUMBER(SEARCH("/ ",I1991)),SUBSTITUTE(I1991,"/ ","_"),ISNUMBER(SEARCH(",",I1991)),SUBSTITUTE(I1991,",","_"),ISNUMBER(SEARCH("/",I1991)),SUBSTITUTE(I1991,"/","_"),ISNUMBER(SEARCH("",I1991)),I1991),I1991)),IF(OR($J$14 = "J",$J$14 = "K"),"",IF(D1991="","",IF(LEN(D1991)&gt;2,_xlfn.IFS(ISNUMBER(SEARCH("_",D1991)),D1991,ISNUMBER(SEARCH(", ",D1991)),SUBSTITUTE(D1991,", ","_"),ISNUMBER(SEARCH("/ ",D1991)),SUBSTITUTE(D1991,"/ ","_"),ISNUMBER(SEARCH(",",D1991)),SUBSTITUTE(D1991,",","_"),ISNUMBER(SEARCH("/",D1991)),SUBSTITUTE(D1991,"/","_"),ISNUMBER(SEARCH("",D1991)),D1991),D1991))))</f>
        <v/>
      </c>
      <c r="L1991" s="1"/>
      <c r="M1991" s="1" t="str">
        <f t="shared" si="151"/>
        <v/>
      </c>
      <c r="N1991" s="94" t="str">
        <f>IF($L1991="None","",IF(ISERROR(VLOOKUP($L1991,Info!$B$4:$B$266,1,FALSE)),"",VLOOKUP($L1991,Info!$B$4:$L$266,5,FALSE)))</f>
        <v/>
      </c>
      <c r="O1991" s="94" t="str">
        <f>IF(K1991="","",IF(AND($J$12&lt;&gt;"ABC",N1991="3"),"BAC",IF(N1991="3","ABC",IF($J$12&lt;&gt;"ABC",IF($J$10="Standard",VLOOKUP(K1991,Info!$BE$4:$BF$481,2,FALSE),VLOOKUP(K1991,Info!$BI$4:$BJ$482,2,FALSE)),IF($J$10="Standard",VLOOKUP(K1991,Info!$AG$4:$AH$2994,2,FALSE),VLOOKUP(K1991,Info!$AK$4:$AL$2997,2,FALSE))))))</f>
        <v/>
      </c>
      <c r="P1991" s="94" t="str">
        <f>IF($L1991="None","",IF(ISERROR(VLOOKUP($L1991,Info!$B$4:$B$266,1,FALSE)),"",VLOOKUP($L1991,Info!$B$4:$L$266,3,FALSE)))</f>
        <v/>
      </c>
      <c r="Q1991" s="96" t="str">
        <f>IF($L1991="None","",IF(ISERROR(VLOOKUP($L1991,Info!$B$4:$B$266,1,FALSE)),"",VLOOKUP($L1991,Info!$B$4:$L$266,4,FALSE)))</f>
        <v/>
      </c>
      <c r="R1991" s="1"/>
      <c r="S1991" s="6" t="str">
        <f t="shared" si="152"/>
        <v/>
      </c>
      <c r="T1991" s="6" t="str">
        <f>IF($L1991="None","",IF(ISERROR(VLOOKUP($L1991,Info!$B$4:$B$266,1,FALSE)),"",VLOOKUP($L1991,Info!$B$4:$L$266,11,FALSE)))</f>
        <v/>
      </c>
      <c r="U1991" s="1"/>
      <c r="V1991" s="1"/>
      <c r="W1991" s="1"/>
      <c r="X1991" s="1" t="str">
        <f>IF($L1991="None","",IF(ISERROR(VLOOKUP($L1991,Info!$B$4:$B$266,1,FALSE)),"",IF(OR(W1991="Metallic Liquid Tight",W1991="Non-Metallic Liquid Tight",W1991="LSZH",W1991="Greenfield"),VLOOKUP($L1991,Info!$B$4:$L$266,7,FALSE),"N/A")))</f>
        <v/>
      </c>
      <c r="Y1991" s="1"/>
      <c r="Z1991" s="96" t="str">
        <f>IF($L1991="None","",IF(ISERROR(VLOOKUP($L1991,Info!$B$4:$B$266,1,FALSE)),"",VLOOKUP($L1991,Info!$B$4:$L$266,9,FALSE)))</f>
        <v/>
      </c>
      <c r="AA1991" s="96" t="str">
        <f>IF($L1991="None","",IF(ISERROR(VLOOKUP($L1991,Info!$B$4:$B$266,1,FALSE)),"",VLOOKUP($L1991,Info!$B$4:$L$266,8,FALSE)))</f>
        <v/>
      </c>
      <c r="AB1991" s="96" t="str">
        <f>IF($L1991="None","",IF(ISERROR(VLOOKUP($L1991,Info!$B$4:$B$266,1,FALSE)),"",VLOOKUP($L1991,Info!$B$4:$L$266,10,FALSE)))</f>
        <v/>
      </c>
      <c r="AC1991" s="1" t="str">
        <f>IF(W1991="SO Cable","Black,White",IF(O1991="","",IF(P1991="","",IF($J$12&lt;&gt;"ABC",IF(P1991&lt;="250",VLOOKUP(O1991,Info!$AZ$4:$BB$22,3,FALSE),VLOOKUP(O1991,Info!$AZ$23:$BB$39,3,FALSE)),IF(P1991&lt;="250",VLOOKUP(O1991,Info!$AO$4:$AQ$22,3,FALSE),VLOOKUP(O1991,Info!$AO$23:$AP$39,3,FALSE))))))</f>
        <v/>
      </c>
      <c r="AD1991" s="1"/>
      <c r="AE1991" s="1" t="str">
        <f>IF($L1991="None","",IF(ISERROR(VLOOKUP($L1991,Info!$B$4:$B$266,1,FALSE)),"",VLOOKUP($L1991,Info!$B$4:$L$266,4,FALSE)))</f>
        <v/>
      </c>
      <c r="AF1991" s="1" t="str">
        <f>IF($L1991="None","",IF(ISERROR(VLOOKUP($L1991,Info!$B$4:$B$266,1,FALSE)),"",VLOOKUP($L1991,Info!$B$4:$L$266,6,FALSE)))</f>
        <v/>
      </c>
      <c r="AG1991" s="1"/>
      <c r="AH1991" s="33" t="str" cm="1">
        <f t="array" ref="AH1991">IF(AND(L1991&lt;&gt;"",O1991&lt;&gt;"",R1991:S1991&lt;&gt;"",W1991:X1991&lt;&gt;"",Z1991:AA1991&lt;&gt;"",AC1991&lt;&gt;""),"Good","Bad")</f>
        <v>Bad</v>
      </c>
      <c r="AL1991" t="str" cm="1">
        <f t="array" ref="AL1991">IF(R1991&gt;0,_xlfn.IFS(COUNTIF($L$20:L1991,"&lt;&gt;")&lt;101,1,COUNTIF($L$20:L1991,"&lt;&gt;")&lt;201,2,COUNTIF($L$20:L1991,"&lt;&gt;")&lt;301,3,COUNTIF($L$20:L1991,"&lt;&gt;")&lt;401,4,COUNTIF($L$20:L1991,"&lt;&gt;")&lt;501,5,COUNTIF($L$20:L1991,"&lt;&gt;")&lt;601,6,COUNTIF($L$20:L1991,"&lt;&gt;")&lt;701,7,COUNTIF($L$20:L1991,"&lt;&gt;")&lt;801,8,COUNTIF($L$20:L1991,"&lt;&gt;")&lt;901,9,COUNTIF($L$20:L1991,"&lt;&gt;")&lt;1001,10,COUNTIF($L$20:L1991,"&lt;&gt;")&lt;1101,11,COUNTIF($L$20:L1991,"&lt;&gt;")&lt;1201,12,COUNTIF($L$20:L1991,"&lt;&gt;")&lt;1301,13,COUNTIF($L$20:L1991,"&lt;&gt;")&lt;1401,14,COUNTIF($L$20:L1991,"&lt;&gt;")&lt;1501,15,COUNTIF($L$20:L1991,"&lt;&gt;")&lt;1601,16,COUNTIF($L$20:L1991,"&lt;&gt;")&lt;1701,17,COUNTIF($L$20:L1991,"&lt;&gt;")&lt;1801,18,COUNTIF($L$20:L1991,"&lt;&gt;")&lt;1901,19,COUNTIF($L$20:L1991,"&lt;&gt;")&lt;2001,20,COUNTIF($L$20:L1991,"&lt;&gt;")&lt;2101,21,COUNTIF($L$20:L1991,"&lt;&gt;")&lt;2201,22,COUNTIF($L$20:L1991,"&lt;&gt;")&lt;2301,23,COUNTIF($L$20:L1991,"&lt;&gt;")&lt;2401,24,COUNTIF($L$20:L1991,"&lt;&gt;")&lt;2501,25,COUNTIF($L$20:L1991,"&lt;&gt;")&lt;2601,26,COUNTIF($L$20:L1991,"&lt;&gt;")&lt;2701,27,COUNTIF($L$20:L1991,"&lt;&gt;")&lt;2801,28,COUNTIF($L$20:L1991,"&lt;&gt;")&lt;2901,29,COUNTIF($L$20:L1991,"&lt;&gt;")&lt;3001,30),"")</f>
        <v/>
      </c>
      <c r="AM1991" t="str">
        <f t="shared" si="150"/>
        <v/>
      </c>
      <c r="AN1991" t="str">
        <f t="shared" si="154"/>
        <v/>
      </c>
      <c r="AP1991" t="str">
        <f t="shared" si="153"/>
        <v/>
      </c>
      <c r="AQ1991" t="str">
        <f>IF(AO1991="","",COUNTIFS(AM1991:$AM$3019,AO1991))</f>
        <v/>
      </c>
    </row>
    <row r="1992" spans="1:43" x14ac:dyDescent="0.25">
      <c r="A1992" s="6" t="str">
        <f>IF(COUNT($A$20:A1991)&lt;&gt;$B$4,IF(A1991="","",A1991+1),"")</f>
        <v/>
      </c>
      <c r="B1992" s="3"/>
      <c r="C1992" s="3"/>
      <c r="D1992" s="122"/>
      <c r="E1992" s="3"/>
      <c r="F1992" s="3"/>
      <c r="G1992" s="3"/>
      <c r="H1992" s="3"/>
      <c r="I1992" s="120"/>
      <c r="J1992" s="3"/>
      <c r="K1992" s="95" t="str" cm="1">
        <f t="array" ref="K1992">IF(OR($J$14 = "A",$J$14 = "B",$J$14 = "C"),IF(I1992="","",IF(LEN(I1992)&gt;2,_xlfn.IFS(ISNUMBER(SEARCH("_",I1992)),I1992,ISNUMBER(SEARCH(", ",I1992)),SUBSTITUTE(I1992,", ","_"),ISNUMBER(SEARCH("/ ",I1992)),SUBSTITUTE(I1992,"/ ","_"),ISNUMBER(SEARCH(",",I1992)),SUBSTITUTE(I1992,",","_"),ISNUMBER(SEARCH("/",I1992)),SUBSTITUTE(I1992,"/","_"),ISNUMBER(SEARCH("",I1992)),I1992),I1992)),IF(OR($J$14 = "J",$J$14 = "K"),"",IF(D1992="","",IF(LEN(D1992)&gt;2,_xlfn.IFS(ISNUMBER(SEARCH("_",D1992)),D1992,ISNUMBER(SEARCH(", ",D1992)),SUBSTITUTE(D1992,", ","_"),ISNUMBER(SEARCH("/ ",D1992)),SUBSTITUTE(D1992,"/ ","_"),ISNUMBER(SEARCH(",",D1992)),SUBSTITUTE(D1992,",","_"),ISNUMBER(SEARCH("/",D1992)),SUBSTITUTE(D1992,"/","_"),ISNUMBER(SEARCH("",D1992)),D1992),D1992))))</f>
        <v/>
      </c>
      <c r="L1992" s="1"/>
      <c r="M1992" s="1" t="str">
        <f t="shared" si="151"/>
        <v/>
      </c>
      <c r="N1992" s="94" t="str">
        <f>IF($L1992="None","",IF(ISERROR(VLOOKUP($L1992,Info!$B$4:$B$266,1,FALSE)),"",VLOOKUP($L1992,Info!$B$4:$L$266,5,FALSE)))</f>
        <v/>
      </c>
      <c r="O1992" s="94" t="str">
        <f>IF(K1992="","",IF(AND($J$12&lt;&gt;"ABC",N1992="3"),"BAC",IF(N1992="3","ABC",IF($J$12&lt;&gt;"ABC",IF($J$10="Standard",VLOOKUP(K1992,Info!$BE$4:$BF$481,2,FALSE),VLOOKUP(K1992,Info!$BI$4:$BJ$482,2,FALSE)),IF($J$10="Standard",VLOOKUP(K1992,Info!$AG$4:$AH$2994,2,FALSE),VLOOKUP(K1992,Info!$AK$4:$AL$2997,2,FALSE))))))</f>
        <v/>
      </c>
      <c r="P1992" s="94" t="str">
        <f>IF($L1992="None","",IF(ISERROR(VLOOKUP($L1992,Info!$B$4:$B$266,1,FALSE)),"",VLOOKUP($L1992,Info!$B$4:$L$266,3,FALSE)))</f>
        <v/>
      </c>
      <c r="Q1992" s="96" t="str">
        <f>IF($L1992="None","",IF(ISERROR(VLOOKUP($L1992,Info!$B$4:$B$266,1,FALSE)),"",VLOOKUP($L1992,Info!$B$4:$L$266,4,FALSE)))</f>
        <v/>
      </c>
      <c r="R1992" s="1"/>
      <c r="S1992" s="6" t="str">
        <f t="shared" si="152"/>
        <v/>
      </c>
      <c r="T1992" s="6" t="str">
        <f>IF($L1992="None","",IF(ISERROR(VLOOKUP($L1992,Info!$B$4:$B$266,1,FALSE)),"",VLOOKUP($L1992,Info!$B$4:$L$266,11,FALSE)))</f>
        <v/>
      </c>
      <c r="U1992" s="1"/>
      <c r="V1992" s="1"/>
      <c r="W1992" s="1"/>
      <c r="X1992" s="1" t="str">
        <f>IF($L1992="None","",IF(ISERROR(VLOOKUP($L1992,Info!$B$4:$B$266,1,FALSE)),"",IF(OR(W1992="Metallic Liquid Tight",W1992="Non-Metallic Liquid Tight",W1992="LSZH",W1992="Greenfield"),VLOOKUP($L1992,Info!$B$4:$L$266,7,FALSE),"N/A")))</f>
        <v/>
      </c>
      <c r="Y1992" s="1"/>
      <c r="Z1992" s="96" t="str">
        <f>IF($L1992="None","",IF(ISERROR(VLOOKUP($L1992,Info!$B$4:$B$266,1,FALSE)),"",VLOOKUP($L1992,Info!$B$4:$L$266,9,FALSE)))</f>
        <v/>
      </c>
      <c r="AA1992" s="96" t="str">
        <f>IF($L1992="None","",IF(ISERROR(VLOOKUP($L1992,Info!$B$4:$B$266,1,FALSE)),"",VLOOKUP($L1992,Info!$B$4:$L$266,8,FALSE)))</f>
        <v/>
      </c>
      <c r="AB1992" s="96" t="str">
        <f>IF($L1992="None","",IF(ISERROR(VLOOKUP($L1992,Info!$B$4:$B$266,1,FALSE)),"",VLOOKUP($L1992,Info!$B$4:$L$266,10,FALSE)))</f>
        <v/>
      </c>
      <c r="AC1992" s="1" t="str">
        <f>IF(W1992="SO Cable","Black,White",IF(O1992="","",IF(P1992="","",IF($J$12&lt;&gt;"ABC",IF(P1992&lt;="250",VLOOKUP(O1992,Info!$AZ$4:$BB$22,3,FALSE),VLOOKUP(O1992,Info!$AZ$23:$BB$39,3,FALSE)),IF(P1992&lt;="250",VLOOKUP(O1992,Info!$AO$4:$AQ$22,3,FALSE),VLOOKUP(O1992,Info!$AO$23:$AP$39,3,FALSE))))))</f>
        <v/>
      </c>
      <c r="AD1992" s="1"/>
      <c r="AE1992" s="1" t="str">
        <f>IF($L1992="None","",IF(ISERROR(VLOOKUP($L1992,Info!$B$4:$B$266,1,FALSE)),"",VLOOKUP($L1992,Info!$B$4:$L$266,4,FALSE)))</f>
        <v/>
      </c>
      <c r="AF1992" s="1" t="str">
        <f>IF($L1992="None","",IF(ISERROR(VLOOKUP($L1992,Info!$B$4:$B$266,1,FALSE)),"",VLOOKUP($L1992,Info!$B$4:$L$266,6,FALSE)))</f>
        <v/>
      </c>
      <c r="AG1992" s="1"/>
      <c r="AH1992" s="33" t="str" cm="1">
        <f t="array" ref="AH1992">IF(AND(L1992&lt;&gt;"",O1992&lt;&gt;"",R1992:S1992&lt;&gt;"",W1992:X1992&lt;&gt;"",Z1992:AA1992&lt;&gt;"",AC1992&lt;&gt;""),"Good","Bad")</f>
        <v>Bad</v>
      </c>
      <c r="AL1992" t="str" cm="1">
        <f t="array" ref="AL1992">IF(R1992&gt;0,_xlfn.IFS(COUNTIF($L$20:L1992,"&lt;&gt;")&lt;101,1,COUNTIF($L$20:L1992,"&lt;&gt;")&lt;201,2,COUNTIF($L$20:L1992,"&lt;&gt;")&lt;301,3,COUNTIF($L$20:L1992,"&lt;&gt;")&lt;401,4,COUNTIF($L$20:L1992,"&lt;&gt;")&lt;501,5,COUNTIF($L$20:L1992,"&lt;&gt;")&lt;601,6,COUNTIF($L$20:L1992,"&lt;&gt;")&lt;701,7,COUNTIF($L$20:L1992,"&lt;&gt;")&lt;801,8,COUNTIF($L$20:L1992,"&lt;&gt;")&lt;901,9,COUNTIF($L$20:L1992,"&lt;&gt;")&lt;1001,10,COUNTIF($L$20:L1992,"&lt;&gt;")&lt;1101,11,COUNTIF($L$20:L1992,"&lt;&gt;")&lt;1201,12,COUNTIF($L$20:L1992,"&lt;&gt;")&lt;1301,13,COUNTIF($L$20:L1992,"&lt;&gt;")&lt;1401,14,COUNTIF($L$20:L1992,"&lt;&gt;")&lt;1501,15,COUNTIF($L$20:L1992,"&lt;&gt;")&lt;1601,16,COUNTIF($L$20:L1992,"&lt;&gt;")&lt;1701,17,COUNTIF($L$20:L1992,"&lt;&gt;")&lt;1801,18,COUNTIF($L$20:L1992,"&lt;&gt;")&lt;1901,19,COUNTIF($L$20:L1992,"&lt;&gt;")&lt;2001,20,COUNTIF($L$20:L1992,"&lt;&gt;")&lt;2101,21,COUNTIF($L$20:L1992,"&lt;&gt;")&lt;2201,22,COUNTIF($L$20:L1992,"&lt;&gt;")&lt;2301,23,COUNTIF($L$20:L1992,"&lt;&gt;")&lt;2401,24,COUNTIF($L$20:L1992,"&lt;&gt;")&lt;2501,25,COUNTIF($L$20:L1992,"&lt;&gt;")&lt;2601,26,COUNTIF($L$20:L1992,"&lt;&gt;")&lt;2701,27,COUNTIF($L$20:L1992,"&lt;&gt;")&lt;2801,28,COUNTIF($L$20:L1992,"&lt;&gt;")&lt;2901,29,COUNTIF($L$20:L1992,"&lt;&gt;")&lt;3001,30),"")</f>
        <v/>
      </c>
      <c r="AM1992" t="str">
        <f t="shared" si="150"/>
        <v/>
      </c>
      <c r="AN1992" t="str">
        <f t="shared" si="154"/>
        <v/>
      </c>
      <c r="AP1992" t="str">
        <f t="shared" si="153"/>
        <v/>
      </c>
      <c r="AQ1992" t="str">
        <f>IF(AO1992="","",COUNTIFS(AM1992:$AM$3019,AO1992))</f>
        <v/>
      </c>
    </row>
    <row r="1993" spans="1:43" x14ac:dyDescent="0.25">
      <c r="A1993" s="6" t="str">
        <f>IF(COUNT($A$20:A1992)&lt;&gt;$B$4,IF(A1992="","",A1992+1),"")</f>
        <v/>
      </c>
      <c r="B1993" s="3"/>
      <c r="C1993" s="3"/>
      <c r="D1993" s="122"/>
      <c r="E1993" s="3"/>
      <c r="F1993" s="3"/>
      <c r="G1993" s="3"/>
      <c r="H1993" s="3"/>
      <c r="I1993" s="120"/>
      <c r="J1993" s="3"/>
      <c r="K1993" s="95" t="str" cm="1">
        <f t="array" ref="K1993">IF(OR($J$14 = "A",$J$14 = "B",$J$14 = "C"),IF(I1993="","",IF(LEN(I1993)&gt;2,_xlfn.IFS(ISNUMBER(SEARCH("_",I1993)),I1993,ISNUMBER(SEARCH(", ",I1993)),SUBSTITUTE(I1993,", ","_"),ISNUMBER(SEARCH("/ ",I1993)),SUBSTITUTE(I1993,"/ ","_"),ISNUMBER(SEARCH(",",I1993)),SUBSTITUTE(I1993,",","_"),ISNUMBER(SEARCH("/",I1993)),SUBSTITUTE(I1993,"/","_"),ISNUMBER(SEARCH("",I1993)),I1993),I1993)),IF(OR($J$14 = "J",$J$14 = "K"),"",IF(D1993="","",IF(LEN(D1993)&gt;2,_xlfn.IFS(ISNUMBER(SEARCH("_",D1993)),D1993,ISNUMBER(SEARCH(", ",D1993)),SUBSTITUTE(D1993,", ","_"),ISNUMBER(SEARCH("/ ",D1993)),SUBSTITUTE(D1993,"/ ","_"),ISNUMBER(SEARCH(",",D1993)),SUBSTITUTE(D1993,",","_"),ISNUMBER(SEARCH("/",D1993)),SUBSTITUTE(D1993,"/","_"),ISNUMBER(SEARCH("",D1993)),D1993),D1993))))</f>
        <v/>
      </c>
      <c r="L1993" s="1"/>
      <c r="M1993" s="1" t="str">
        <f t="shared" si="151"/>
        <v/>
      </c>
      <c r="N1993" s="94" t="str">
        <f>IF($L1993="None","",IF(ISERROR(VLOOKUP($L1993,Info!$B$4:$B$266,1,FALSE)),"",VLOOKUP($L1993,Info!$B$4:$L$266,5,FALSE)))</f>
        <v/>
      </c>
      <c r="O1993" s="94" t="str">
        <f>IF(K1993="","",IF(AND($J$12&lt;&gt;"ABC",N1993="3"),"BAC",IF(N1993="3","ABC",IF($J$12&lt;&gt;"ABC",IF($J$10="Standard",VLOOKUP(K1993,Info!$BE$4:$BF$481,2,FALSE),VLOOKUP(K1993,Info!$BI$4:$BJ$482,2,FALSE)),IF($J$10="Standard",VLOOKUP(K1993,Info!$AG$4:$AH$2994,2,FALSE),VLOOKUP(K1993,Info!$AK$4:$AL$2997,2,FALSE))))))</f>
        <v/>
      </c>
      <c r="P1993" s="94" t="str">
        <f>IF($L1993="None","",IF(ISERROR(VLOOKUP($L1993,Info!$B$4:$B$266,1,FALSE)),"",VLOOKUP($L1993,Info!$B$4:$L$266,3,FALSE)))</f>
        <v/>
      </c>
      <c r="Q1993" s="96" t="str">
        <f>IF($L1993="None","",IF(ISERROR(VLOOKUP($L1993,Info!$B$4:$B$266,1,FALSE)),"",VLOOKUP($L1993,Info!$B$4:$L$266,4,FALSE)))</f>
        <v/>
      </c>
      <c r="R1993" s="1"/>
      <c r="S1993" s="6" t="str">
        <f t="shared" si="152"/>
        <v/>
      </c>
      <c r="T1993" s="6" t="str">
        <f>IF($L1993="None","",IF(ISERROR(VLOOKUP($L1993,Info!$B$4:$B$266,1,FALSE)),"",VLOOKUP($L1993,Info!$B$4:$L$266,11,FALSE)))</f>
        <v/>
      </c>
      <c r="U1993" s="1"/>
      <c r="V1993" s="1"/>
      <c r="W1993" s="1"/>
      <c r="X1993" s="1" t="str">
        <f>IF($L1993="None","",IF(ISERROR(VLOOKUP($L1993,Info!$B$4:$B$266,1,FALSE)),"",IF(OR(W1993="Metallic Liquid Tight",W1993="Non-Metallic Liquid Tight",W1993="LSZH",W1993="Greenfield"),VLOOKUP($L1993,Info!$B$4:$L$266,7,FALSE),"N/A")))</f>
        <v/>
      </c>
      <c r="Y1993" s="1"/>
      <c r="Z1993" s="96" t="str">
        <f>IF($L1993="None","",IF(ISERROR(VLOOKUP($L1993,Info!$B$4:$B$266,1,FALSE)),"",VLOOKUP($L1993,Info!$B$4:$L$266,9,FALSE)))</f>
        <v/>
      </c>
      <c r="AA1993" s="96" t="str">
        <f>IF($L1993="None","",IF(ISERROR(VLOOKUP($L1993,Info!$B$4:$B$266,1,FALSE)),"",VLOOKUP($L1993,Info!$B$4:$L$266,8,FALSE)))</f>
        <v/>
      </c>
      <c r="AB1993" s="96" t="str">
        <f>IF($L1993="None","",IF(ISERROR(VLOOKUP($L1993,Info!$B$4:$B$266,1,FALSE)),"",VLOOKUP($L1993,Info!$B$4:$L$266,10,FALSE)))</f>
        <v/>
      </c>
      <c r="AC1993" s="1" t="str">
        <f>IF(W1993="SO Cable","Black,White",IF(O1993="","",IF(P1993="","",IF($J$12&lt;&gt;"ABC",IF(P1993&lt;="250",VLOOKUP(O1993,Info!$AZ$4:$BB$22,3,FALSE),VLOOKUP(O1993,Info!$AZ$23:$BB$39,3,FALSE)),IF(P1993&lt;="250",VLOOKUP(O1993,Info!$AO$4:$AQ$22,3,FALSE),VLOOKUP(O1993,Info!$AO$23:$AP$39,3,FALSE))))))</f>
        <v/>
      </c>
      <c r="AD1993" s="1"/>
      <c r="AE1993" s="1" t="str">
        <f>IF($L1993="None","",IF(ISERROR(VLOOKUP($L1993,Info!$B$4:$B$266,1,FALSE)),"",VLOOKUP($L1993,Info!$B$4:$L$266,4,FALSE)))</f>
        <v/>
      </c>
      <c r="AF1993" s="1" t="str">
        <f>IF($L1993="None","",IF(ISERROR(VLOOKUP($L1993,Info!$B$4:$B$266,1,FALSE)),"",VLOOKUP($L1993,Info!$B$4:$L$266,6,FALSE)))</f>
        <v/>
      </c>
      <c r="AG1993" s="1"/>
      <c r="AH1993" s="33" t="str" cm="1">
        <f t="array" ref="AH1993">IF(AND(L1993&lt;&gt;"",O1993&lt;&gt;"",R1993:S1993&lt;&gt;"",W1993:X1993&lt;&gt;"",Z1993:AA1993&lt;&gt;"",AC1993&lt;&gt;""),"Good","Bad")</f>
        <v>Bad</v>
      </c>
      <c r="AL1993" t="str" cm="1">
        <f t="array" ref="AL1993">IF(R1993&gt;0,_xlfn.IFS(COUNTIF($L$20:L1993,"&lt;&gt;")&lt;101,1,COUNTIF($L$20:L1993,"&lt;&gt;")&lt;201,2,COUNTIF($L$20:L1993,"&lt;&gt;")&lt;301,3,COUNTIF($L$20:L1993,"&lt;&gt;")&lt;401,4,COUNTIF($L$20:L1993,"&lt;&gt;")&lt;501,5,COUNTIF($L$20:L1993,"&lt;&gt;")&lt;601,6,COUNTIF($L$20:L1993,"&lt;&gt;")&lt;701,7,COUNTIF($L$20:L1993,"&lt;&gt;")&lt;801,8,COUNTIF($L$20:L1993,"&lt;&gt;")&lt;901,9,COUNTIF($L$20:L1993,"&lt;&gt;")&lt;1001,10,COUNTIF($L$20:L1993,"&lt;&gt;")&lt;1101,11,COUNTIF($L$20:L1993,"&lt;&gt;")&lt;1201,12,COUNTIF($L$20:L1993,"&lt;&gt;")&lt;1301,13,COUNTIF($L$20:L1993,"&lt;&gt;")&lt;1401,14,COUNTIF($L$20:L1993,"&lt;&gt;")&lt;1501,15,COUNTIF($L$20:L1993,"&lt;&gt;")&lt;1601,16,COUNTIF($L$20:L1993,"&lt;&gt;")&lt;1701,17,COUNTIF($L$20:L1993,"&lt;&gt;")&lt;1801,18,COUNTIF($L$20:L1993,"&lt;&gt;")&lt;1901,19,COUNTIF($L$20:L1993,"&lt;&gt;")&lt;2001,20,COUNTIF($L$20:L1993,"&lt;&gt;")&lt;2101,21,COUNTIF($L$20:L1993,"&lt;&gt;")&lt;2201,22,COUNTIF($L$20:L1993,"&lt;&gt;")&lt;2301,23,COUNTIF($L$20:L1993,"&lt;&gt;")&lt;2401,24,COUNTIF($L$20:L1993,"&lt;&gt;")&lt;2501,25,COUNTIF($L$20:L1993,"&lt;&gt;")&lt;2601,26,COUNTIF($L$20:L1993,"&lt;&gt;")&lt;2701,27,COUNTIF($L$20:L1993,"&lt;&gt;")&lt;2801,28,COUNTIF($L$20:L1993,"&lt;&gt;")&lt;2901,29,COUNTIF($L$20:L1993,"&lt;&gt;")&lt;3001,30),"")</f>
        <v/>
      </c>
      <c r="AM1993" t="str">
        <f t="shared" si="150"/>
        <v/>
      </c>
      <c r="AN1993" t="str">
        <f t="shared" si="154"/>
        <v/>
      </c>
      <c r="AP1993" t="str">
        <f t="shared" si="153"/>
        <v/>
      </c>
      <c r="AQ1993" t="str">
        <f>IF(AO1993="","",COUNTIFS(AM1993:$AM$3019,AO1993))</f>
        <v/>
      </c>
    </row>
    <row r="1994" spans="1:43" x14ac:dyDescent="0.25">
      <c r="A1994" s="6" t="str">
        <f>IF(COUNT($A$20:A1993)&lt;&gt;$B$4,IF(A1993="","",A1993+1),"")</f>
        <v/>
      </c>
      <c r="B1994" s="3"/>
      <c r="C1994" s="3"/>
      <c r="D1994" s="122"/>
      <c r="E1994" s="3"/>
      <c r="F1994" s="3"/>
      <c r="G1994" s="3"/>
      <c r="H1994" s="3"/>
      <c r="I1994" s="120"/>
      <c r="J1994" s="3"/>
      <c r="K1994" s="95" t="str" cm="1">
        <f t="array" ref="K1994">IF(OR($J$14 = "A",$J$14 = "B",$J$14 = "C"),IF(I1994="","",IF(LEN(I1994)&gt;2,_xlfn.IFS(ISNUMBER(SEARCH("_",I1994)),I1994,ISNUMBER(SEARCH(", ",I1994)),SUBSTITUTE(I1994,", ","_"),ISNUMBER(SEARCH("/ ",I1994)),SUBSTITUTE(I1994,"/ ","_"),ISNUMBER(SEARCH(",",I1994)),SUBSTITUTE(I1994,",","_"),ISNUMBER(SEARCH("/",I1994)),SUBSTITUTE(I1994,"/","_"),ISNUMBER(SEARCH("",I1994)),I1994),I1994)),IF(OR($J$14 = "J",$J$14 = "K"),"",IF(D1994="","",IF(LEN(D1994)&gt;2,_xlfn.IFS(ISNUMBER(SEARCH("_",D1994)),D1994,ISNUMBER(SEARCH(", ",D1994)),SUBSTITUTE(D1994,", ","_"),ISNUMBER(SEARCH("/ ",D1994)),SUBSTITUTE(D1994,"/ ","_"),ISNUMBER(SEARCH(",",D1994)),SUBSTITUTE(D1994,",","_"),ISNUMBER(SEARCH("/",D1994)),SUBSTITUTE(D1994,"/","_"),ISNUMBER(SEARCH("",D1994)),D1994),D1994))))</f>
        <v/>
      </c>
      <c r="L1994" s="1"/>
      <c r="M1994" s="1" t="str">
        <f t="shared" si="151"/>
        <v/>
      </c>
      <c r="N1994" s="94" t="str">
        <f>IF($L1994="None","",IF(ISERROR(VLOOKUP($L1994,Info!$B$4:$B$266,1,FALSE)),"",VLOOKUP($L1994,Info!$B$4:$L$266,5,FALSE)))</f>
        <v/>
      </c>
      <c r="O1994" s="94" t="str">
        <f>IF(K1994="","",IF(AND($J$12&lt;&gt;"ABC",N1994="3"),"BAC",IF(N1994="3","ABC",IF($J$12&lt;&gt;"ABC",IF($J$10="Standard",VLOOKUP(K1994,Info!$BE$4:$BF$481,2,FALSE),VLOOKUP(K1994,Info!$BI$4:$BJ$482,2,FALSE)),IF($J$10="Standard",VLOOKUP(K1994,Info!$AG$4:$AH$2994,2,FALSE),VLOOKUP(K1994,Info!$AK$4:$AL$2997,2,FALSE))))))</f>
        <v/>
      </c>
      <c r="P1994" s="94" t="str">
        <f>IF($L1994="None","",IF(ISERROR(VLOOKUP($L1994,Info!$B$4:$B$266,1,FALSE)),"",VLOOKUP($L1994,Info!$B$4:$L$266,3,FALSE)))</f>
        <v/>
      </c>
      <c r="Q1994" s="96" t="str">
        <f>IF($L1994="None","",IF(ISERROR(VLOOKUP($L1994,Info!$B$4:$B$266,1,FALSE)),"",VLOOKUP($L1994,Info!$B$4:$L$266,4,FALSE)))</f>
        <v/>
      </c>
      <c r="R1994" s="1"/>
      <c r="S1994" s="6" t="str">
        <f t="shared" si="152"/>
        <v/>
      </c>
      <c r="T1994" s="6" t="str">
        <f>IF($L1994="None","",IF(ISERROR(VLOOKUP($L1994,Info!$B$4:$B$266,1,FALSE)),"",VLOOKUP($L1994,Info!$B$4:$L$266,11,FALSE)))</f>
        <v/>
      </c>
      <c r="U1994" s="1"/>
      <c r="V1994" s="1"/>
      <c r="W1994" s="1"/>
      <c r="X1994" s="1" t="str">
        <f>IF($L1994="None","",IF(ISERROR(VLOOKUP($L1994,Info!$B$4:$B$266,1,FALSE)),"",IF(OR(W1994="Metallic Liquid Tight",W1994="Non-Metallic Liquid Tight",W1994="LSZH",W1994="Greenfield"),VLOOKUP($L1994,Info!$B$4:$L$266,7,FALSE),"N/A")))</f>
        <v/>
      </c>
      <c r="Y1994" s="1"/>
      <c r="Z1994" s="96" t="str">
        <f>IF($L1994="None","",IF(ISERROR(VLOOKUP($L1994,Info!$B$4:$B$266,1,FALSE)),"",VLOOKUP($L1994,Info!$B$4:$L$266,9,FALSE)))</f>
        <v/>
      </c>
      <c r="AA1994" s="96" t="str">
        <f>IF($L1994="None","",IF(ISERROR(VLOOKUP($L1994,Info!$B$4:$B$266,1,FALSE)),"",VLOOKUP($L1994,Info!$B$4:$L$266,8,FALSE)))</f>
        <v/>
      </c>
      <c r="AB1994" s="96" t="str">
        <f>IF($L1994="None","",IF(ISERROR(VLOOKUP($L1994,Info!$B$4:$B$266,1,FALSE)),"",VLOOKUP($L1994,Info!$B$4:$L$266,10,FALSE)))</f>
        <v/>
      </c>
      <c r="AC1994" s="1" t="str">
        <f>IF(W1994="SO Cable","Black,White",IF(O1994="","",IF(P1994="","",IF($J$12&lt;&gt;"ABC",IF(P1994&lt;="250",VLOOKUP(O1994,Info!$AZ$4:$BB$22,3,FALSE),VLOOKUP(O1994,Info!$AZ$23:$BB$39,3,FALSE)),IF(P1994&lt;="250",VLOOKUP(O1994,Info!$AO$4:$AQ$22,3,FALSE),VLOOKUP(O1994,Info!$AO$23:$AP$39,3,FALSE))))))</f>
        <v/>
      </c>
      <c r="AD1994" s="1"/>
      <c r="AE1994" s="1" t="str">
        <f>IF($L1994="None","",IF(ISERROR(VLOOKUP($L1994,Info!$B$4:$B$266,1,FALSE)),"",VLOOKUP($L1994,Info!$B$4:$L$266,4,FALSE)))</f>
        <v/>
      </c>
      <c r="AF1994" s="1" t="str">
        <f>IF($L1994="None","",IF(ISERROR(VLOOKUP($L1994,Info!$B$4:$B$266,1,FALSE)),"",VLOOKUP($L1994,Info!$B$4:$L$266,6,FALSE)))</f>
        <v/>
      </c>
      <c r="AG1994" s="1"/>
      <c r="AH1994" s="33" t="str" cm="1">
        <f t="array" ref="AH1994">IF(AND(L1994&lt;&gt;"",O1994&lt;&gt;"",R1994:S1994&lt;&gt;"",W1994:X1994&lt;&gt;"",Z1994:AA1994&lt;&gt;"",AC1994&lt;&gt;""),"Good","Bad")</f>
        <v>Bad</v>
      </c>
      <c r="AL1994" t="str" cm="1">
        <f t="array" ref="AL1994">IF(R1994&gt;0,_xlfn.IFS(COUNTIF($L$20:L1994,"&lt;&gt;")&lt;101,1,COUNTIF($L$20:L1994,"&lt;&gt;")&lt;201,2,COUNTIF($L$20:L1994,"&lt;&gt;")&lt;301,3,COUNTIF($L$20:L1994,"&lt;&gt;")&lt;401,4,COUNTIF($L$20:L1994,"&lt;&gt;")&lt;501,5,COUNTIF($L$20:L1994,"&lt;&gt;")&lt;601,6,COUNTIF($L$20:L1994,"&lt;&gt;")&lt;701,7,COUNTIF($L$20:L1994,"&lt;&gt;")&lt;801,8,COUNTIF($L$20:L1994,"&lt;&gt;")&lt;901,9,COUNTIF($L$20:L1994,"&lt;&gt;")&lt;1001,10,COUNTIF($L$20:L1994,"&lt;&gt;")&lt;1101,11,COUNTIF($L$20:L1994,"&lt;&gt;")&lt;1201,12,COUNTIF($L$20:L1994,"&lt;&gt;")&lt;1301,13,COUNTIF($L$20:L1994,"&lt;&gt;")&lt;1401,14,COUNTIF($L$20:L1994,"&lt;&gt;")&lt;1501,15,COUNTIF($L$20:L1994,"&lt;&gt;")&lt;1601,16,COUNTIF($L$20:L1994,"&lt;&gt;")&lt;1701,17,COUNTIF($L$20:L1994,"&lt;&gt;")&lt;1801,18,COUNTIF($L$20:L1994,"&lt;&gt;")&lt;1901,19,COUNTIF($L$20:L1994,"&lt;&gt;")&lt;2001,20,COUNTIF($L$20:L1994,"&lt;&gt;")&lt;2101,21,COUNTIF($L$20:L1994,"&lt;&gt;")&lt;2201,22,COUNTIF($L$20:L1994,"&lt;&gt;")&lt;2301,23,COUNTIF($L$20:L1994,"&lt;&gt;")&lt;2401,24,COUNTIF($L$20:L1994,"&lt;&gt;")&lt;2501,25,COUNTIF($L$20:L1994,"&lt;&gt;")&lt;2601,26,COUNTIF($L$20:L1994,"&lt;&gt;")&lt;2701,27,COUNTIF($L$20:L1994,"&lt;&gt;")&lt;2801,28,COUNTIF($L$20:L1994,"&lt;&gt;")&lt;2901,29,COUNTIF($L$20:L1994,"&lt;&gt;")&lt;3001,30),"")</f>
        <v/>
      </c>
      <c r="AM1994" t="str">
        <f t="shared" si="150"/>
        <v/>
      </c>
      <c r="AN1994" t="str">
        <f t="shared" si="154"/>
        <v/>
      </c>
      <c r="AP1994" t="str">
        <f t="shared" si="153"/>
        <v/>
      </c>
      <c r="AQ1994" t="str">
        <f>IF(AO1994="","",COUNTIFS(AM1994:$AM$3019,AO1994))</f>
        <v/>
      </c>
    </row>
    <row r="1995" spans="1:43" x14ac:dyDescent="0.25">
      <c r="A1995" s="6" t="str">
        <f>IF(COUNT($A$20:A1994)&lt;&gt;$B$4,IF(A1994="","",A1994+1),"")</f>
        <v/>
      </c>
      <c r="B1995" s="3"/>
      <c r="C1995" s="3"/>
      <c r="D1995" s="122"/>
      <c r="E1995" s="3"/>
      <c r="F1995" s="3"/>
      <c r="G1995" s="3"/>
      <c r="H1995" s="3"/>
      <c r="I1995" s="120"/>
      <c r="J1995" s="3"/>
      <c r="K1995" s="95" t="str" cm="1">
        <f t="array" ref="K1995">IF(OR($J$14 = "A",$J$14 = "B",$J$14 = "C"),IF(I1995="","",IF(LEN(I1995)&gt;2,_xlfn.IFS(ISNUMBER(SEARCH("_",I1995)),I1995,ISNUMBER(SEARCH(", ",I1995)),SUBSTITUTE(I1995,", ","_"),ISNUMBER(SEARCH("/ ",I1995)),SUBSTITUTE(I1995,"/ ","_"),ISNUMBER(SEARCH(",",I1995)),SUBSTITUTE(I1995,",","_"),ISNUMBER(SEARCH("/",I1995)),SUBSTITUTE(I1995,"/","_"),ISNUMBER(SEARCH("",I1995)),I1995),I1995)),IF(OR($J$14 = "J",$J$14 = "K"),"",IF(D1995="","",IF(LEN(D1995)&gt;2,_xlfn.IFS(ISNUMBER(SEARCH("_",D1995)),D1995,ISNUMBER(SEARCH(", ",D1995)),SUBSTITUTE(D1995,", ","_"),ISNUMBER(SEARCH("/ ",D1995)),SUBSTITUTE(D1995,"/ ","_"),ISNUMBER(SEARCH(",",D1995)),SUBSTITUTE(D1995,",","_"),ISNUMBER(SEARCH("/",D1995)),SUBSTITUTE(D1995,"/","_"),ISNUMBER(SEARCH("",D1995)),D1995),D1995))))</f>
        <v/>
      </c>
      <c r="L1995" s="1"/>
      <c r="M1995" s="1" t="str">
        <f t="shared" si="151"/>
        <v/>
      </c>
      <c r="N1995" s="94" t="str">
        <f>IF($L1995="None","",IF(ISERROR(VLOOKUP($L1995,Info!$B$4:$B$266,1,FALSE)),"",VLOOKUP($L1995,Info!$B$4:$L$266,5,FALSE)))</f>
        <v/>
      </c>
      <c r="O1995" s="94" t="str">
        <f>IF(K1995="","",IF(AND($J$12&lt;&gt;"ABC",N1995="3"),"BAC",IF(N1995="3","ABC",IF($J$12&lt;&gt;"ABC",IF($J$10="Standard",VLOOKUP(K1995,Info!$BE$4:$BF$481,2,FALSE),VLOOKUP(K1995,Info!$BI$4:$BJ$482,2,FALSE)),IF($J$10="Standard",VLOOKUP(K1995,Info!$AG$4:$AH$2994,2,FALSE),VLOOKUP(K1995,Info!$AK$4:$AL$2997,2,FALSE))))))</f>
        <v/>
      </c>
      <c r="P1995" s="94" t="str">
        <f>IF($L1995="None","",IF(ISERROR(VLOOKUP($L1995,Info!$B$4:$B$266,1,FALSE)),"",VLOOKUP($L1995,Info!$B$4:$L$266,3,FALSE)))</f>
        <v/>
      </c>
      <c r="Q1995" s="96" t="str">
        <f>IF($L1995="None","",IF(ISERROR(VLOOKUP($L1995,Info!$B$4:$B$266,1,FALSE)),"",VLOOKUP($L1995,Info!$B$4:$L$266,4,FALSE)))</f>
        <v/>
      </c>
      <c r="R1995" s="1"/>
      <c r="S1995" s="6" t="str">
        <f t="shared" si="152"/>
        <v/>
      </c>
      <c r="T1995" s="6" t="str">
        <f>IF($L1995="None","",IF(ISERROR(VLOOKUP($L1995,Info!$B$4:$B$266,1,FALSE)),"",VLOOKUP($L1995,Info!$B$4:$L$266,11,FALSE)))</f>
        <v/>
      </c>
      <c r="U1995" s="1"/>
      <c r="V1995" s="1"/>
      <c r="W1995" s="1"/>
      <c r="X1995" s="1" t="str">
        <f>IF($L1995="None","",IF(ISERROR(VLOOKUP($L1995,Info!$B$4:$B$266,1,FALSE)),"",IF(OR(W1995="Metallic Liquid Tight",W1995="Non-Metallic Liquid Tight",W1995="LSZH",W1995="Greenfield"),VLOOKUP($L1995,Info!$B$4:$L$266,7,FALSE),"N/A")))</f>
        <v/>
      </c>
      <c r="Y1995" s="1"/>
      <c r="Z1995" s="96" t="str">
        <f>IF($L1995="None","",IF(ISERROR(VLOOKUP($L1995,Info!$B$4:$B$266,1,FALSE)),"",VLOOKUP($L1995,Info!$B$4:$L$266,9,FALSE)))</f>
        <v/>
      </c>
      <c r="AA1995" s="96" t="str">
        <f>IF($L1995="None","",IF(ISERROR(VLOOKUP($L1995,Info!$B$4:$B$266,1,FALSE)),"",VLOOKUP($L1995,Info!$B$4:$L$266,8,FALSE)))</f>
        <v/>
      </c>
      <c r="AB1995" s="96" t="str">
        <f>IF($L1995="None","",IF(ISERROR(VLOOKUP($L1995,Info!$B$4:$B$266,1,FALSE)),"",VLOOKUP($L1995,Info!$B$4:$L$266,10,FALSE)))</f>
        <v/>
      </c>
      <c r="AC1995" s="1" t="str">
        <f>IF(W1995="SO Cable","Black,White",IF(O1995="","",IF(P1995="","",IF($J$12&lt;&gt;"ABC",IF(P1995&lt;="250",VLOOKUP(O1995,Info!$AZ$4:$BB$22,3,FALSE),VLOOKUP(O1995,Info!$AZ$23:$BB$39,3,FALSE)),IF(P1995&lt;="250",VLOOKUP(O1995,Info!$AO$4:$AQ$22,3,FALSE),VLOOKUP(O1995,Info!$AO$23:$AP$39,3,FALSE))))))</f>
        <v/>
      </c>
      <c r="AD1995" s="1"/>
      <c r="AE1995" s="1" t="str">
        <f>IF($L1995="None","",IF(ISERROR(VLOOKUP($L1995,Info!$B$4:$B$266,1,FALSE)),"",VLOOKUP($L1995,Info!$B$4:$L$266,4,FALSE)))</f>
        <v/>
      </c>
      <c r="AF1995" s="1" t="str">
        <f>IF($L1995="None","",IF(ISERROR(VLOOKUP($L1995,Info!$B$4:$B$266,1,FALSE)),"",VLOOKUP($L1995,Info!$B$4:$L$266,6,FALSE)))</f>
        <v/>
      </c>
      <c r="AG1995" s="1"/>
      <c r="AH1995" s="33" t="str" cm="1">
        <f t="array" ref="AH1995">IF(AND(L1995&lt;&gt;"",O1995&lt;&gt;"",R1995:S1995&lt;&gt;"",W1995:X1995&lt;&gt;"",Z1995:AA1995&lt;&gt;"",AC1995&lt;&gt;""),"Good","Bad")</f>
        <v>Bad</v>
      </c>
      <c r="AL1995" t="str" cm="1">
        <f t="array" ref="AL1995">IF(R1995&gt;0,_xlfn.IFS(COUNTIF($L$20:L1995,"&lt;&gt;")&lt;101,1,COUNTIF($L$20:L1995,"&lt;&gt;")&lt;201,2,COUNTIF($L$20:L1995,"&lt;&gt;")&lt;301,3,COUNTIF($L$20:L1995,"&lt;&gt;")&lt;401,4,COUNTIF($L$20:L1995,"&lt;&gt;")&lt;501,5,COUNTIF($L$20:L1995,"&lt;&gt;")&lt;601,6,COUNTIF($L$20:L1995,"&lt;&gt;")&lt;701,7,COUNTIF($L$20:L1995,"&lt;&gt;")&lt;801,8,COUNTIF($L$20:L1995,"&lt;&gt;")&lt;901,9,COUNTIF($L$20:L1995,"&lt;&gt;")&lt;1001,10,COUNTIF($L$20:L1995,"&lt;&gt;")&lt;1101,11,COUNTIF($L$20:L1995,"&lt;&gt;")&lt;1201,12,COUNTIF($L$20:L1995,"&lt;&gt;")&lt;1301,13,COUNTIF($L$20:L1995,"&lt;&gt;")&lt;1401,14,COUNTIF($L$20:L1995,"&lt;&gt;")&lt;1501,15,COUNTIF($L$20:L1995,"&lt;&gt;")&lt;1601,16,COUNTIF($L$20:L1995,"&lt;&gt;")&lt;1701,17,COUNTIF($L$20:L1995,"&lt;&gt;")&lt;1801,18,COUNTIF($L$20:L1995,"&lt;&gt;")&lt;1901,19,COUNTIF($L$20:L1995,"&lt;&gt;")&lt;2001,20,COUNTIF($L$20:L1995,"&lt;&gt;")&lt;2101,21,COUNTIF($L$20:L1995,"&lt;&gt;")&lt;2201,22,COUNTIF($L$20:L1995,"&lt;&gt;")&lt;2301,23,COUNTIF($L$20:L1995,"&lt;&gt;")&lt;2401,24,COUNTIF($L$20:L1995,"&lt;&gt;")&lt;2501,25,COUNTIF($L$20:L1995,"&lt;&gt;")&lt;2601,26,COUNTIF($L$20:L1995,"&lt;&gt;")&lt;2701,27,COUNTIF($L$20:L1995,"&lt;&gt;")&lt;2801,28,COUNTIF($L$20:L1995,"&lt;&gt;")&lt;2901,29,COUNTIF($L$20:L1995,"&lt;&gt;")&lt;3001,30),"")</f>
        <v/>
      </c>
      <c r="AM1995" t="str">
        <f t="shared" si="150"/>
        <v/>
      </c>
      <c r="AN1995" t="str">
        <f t="shared" si="154"/>
        <v/>
      </c>
      <c r="AP1995" t="str">
        <f t="shared" si="153"/>
        <v/>
      </c>
      <c r="AQ1995" t="str">
        <f>IF(AO1995="","",COUNTIFS(AM1995:$AM$3019,AO1995))</f>
        <v/>
      </c>
    </row>
    <row r="1996" spans="1:43" x14ac:dyDescent="0.25">
      <c r="A1996" s="6" t="str">
        <f>IF(COUNT($A$20:A1995)&lt;&gt;$B$4,IF(A1995="","",A1995+1),"")</f>
        <v/>
      </c>
      <c r="B1996" s="3"/>
      <c r="C1996" s="3"/>
      <c r="D1996" s="122"/>
      <c r="E1996" s="3"/>
      <c r="F1996" s="3"/>
      <c r="G1996" s="3"/>
      <c r="H1996" s="3"/>
      <c r="I1996" s="120"/>
      <c r="J1996" s="3"/>
      <c r="K1996" s="95" t="str" cm="1">
        <f t="array" ref="K1996">IF(OR($J$14 = "A",$J$14 = "B",$J$14 = "C"),IF(I1996="","",IF(LEN(I1996)&gt;2,_xlfn.IFS(ISNUMBER(SEARCH("_",I1996)),I1996,ISNUMBER(SEARCH(", ",I1996)),SUBSTITUTE(I1996,", ","_"),ISNUMBER(SEARCH("/ ",I1996)),SUBSTITUTE(I1996,"/ ","_"),ISNUMBER(SEARCH(",",I1996)),SUBSTITUTE(I1996,",","_"),ISNUMBER(SEARCH("/",I1996)),SUBSTITUTE(I1996,"/","_"),ISNUMBER(SEARCH("",I1996)),I1996),I1996)),IF(OR($J$14 = "J",$J$14 = "K"),"",IF(D1996="","",IF(LEN(D1996)&gt;2,_xlfn.IFS(ISNUMBER(SEARCH("_",D1996)),D1996,ISNUMBER(SEARCH(", ",D1996)),SUBSTITUTE(D1996,", ","_"),ISNUMBER(SEARCH("/ ",D1996)),SUBSTITUTE(D1996,"/ ","_"),ISNUMBER(SEARCH(",",D1996)),SUBSTITUTE(D1996,",","_"),ISNUMBER(SEARCH("/",D1996)),SUBSTITUTE(D1996,"/","_"),ISNUMBER(SEARCH("",D1996)),D1996),D1996))))</f>
        <v/>
      </c>
      <c r="L1996" s="1"/>
      <c r="M1996" s="1" t="str">
        <f t="shared" si="151"/>
        <v/>
      </c>
      <c r="N1996" s="94" t="str">
        <f>IF($L1996="None","",IF(ISERROR(VLOOKUP($L1996,Info!$B$4:$B$266,1,FALSE)),"",VLOOKUP($L1996,Info!$B$4:$L$266,5,FALSE)))</f>
        <v/>
      </c>
      <c r="O1996" s="94" t="str">
        <f>IF(K1996="","",IF(AND($J$12&lt;&gt;"ABC",N1996="3"),"BAC",IF(N1996="3","ABC",IF($J$12&lt;&gt;"ABC",IF($J$10="Standard",VLOOKUP(K1996,Info!$BE$4:$BF$481,2,FALSE),VLOOKUP(K1996,Info!$BI$4:$BJ$482,2,FALSE)),IF($J$10="Standard",VLOOKUP(K1996,Info!$AG$4:$AH$2994,2,FALSE),VLOOKUP(K1996,Info!$AK$4:$AL$2997,2,FALSE))))))</f>
        <v/>
      </c>
      <c r="P1996" s="94" t="str">
        <f>IF($L1996="None","",IF(ISERROR(VLOOKUP($L1996,Info!$B$4:$B$266,1,FALSE)),"",VLOOKUP($L1996,Info!$B$4:$L$266,3,FALSE)))</f>
        <v/>
      </c>
      <c r="Q1996" s="96" t="str">
        <f>IF($L1996="None","",IF(ISERROR(VLOOKUP($L1996,Info!$B$4:$B$266,1,FALSE)),"",VLOOKUP($L1996,Info!$B$4:$L$266,4,FALSE)))</f>
        <v/>
      </c>
      <c r="R1996" s="1"/>
      <c r="S1996" s="6" t="str">
        <f t="shared" si="152"/>
        <v/>
      </c>
      <c r="T1996" s="6" t="str">
        <f>IF($L1996="None","",IF(ISERROR(VLOOKUP($L1996,Info!$B$4:$B$266,1,FALSE)),"",VLOOKUP($L1996,Info!$B$4:$L$266,11,FALSE)))</f>
        <v/>
      </c>
      <c r="U1996" s="1"/>
      <c r="V1996" s="1"/>
      <c r="W1996" s="1"/>
      <c r="X1996" s="1" t="str">
        <f>IF($L1996="None","",IF(ISERROR(VLOOKUP($L1996,Info!$B$4:$B$266,1,FALSE)),"",IF(OR(W1996="Metallic Liquid Tight",W1996="Non-Metallic Liquid Tight",W1996="LSZH",W1996="Greenfield"),VLOOKUP($L1996,Info!$B$4:$L$266,7,FALSE),"N/A")))</f>
        <v/>
      </c>
      <c r="Y1996" s="1"/>
      <c r="Z1996" s="96" t="str">
        <f>IF($L1996="None","",IF(ISERROR(VLOOKUP($L1996,Info!$B$4:$B$266,1,FALSE)),"",VLOOKUP($L1996,Info!$B$4:$L$266,9,FALSE)))</f>
        <v/>
      </c>
      <c r="AA1996" s="96" t="str">
        <f>IF($L1996="None","",IF(ISERROR(VLOOKUP($L1996,Info!$B$4:$B$266,1,FALSE)),"",VLOOKUP($L1996,Info!$B$4:$L$266,8,FALSE)))</f>
        <v/>
      </c>
      <c r="AB1996" s="96" t="str">
        <f>IF($L1996="None","",IF(ISERROR(VLOOKUP($L1996,Info!$B$4:$B$266,1,FALSE)),"",VLOOKUP($L1996,Info!$B$4:$L$266,10,FALSE)))</f>
        <v/>
      </c>
      <c r="AC1996" s="1" t="str">
        <f>IF(W1996="SO Cable","Black,White",IF(O1996="","",IF(P1996="","",IF($J$12&lt;&gt;"ABC",IF(P1996&lt;="250",VLOOKUP(O1996,Info!$AZ$4:$BB$22,3,FALSE),VLOOKUP(O1996,Info!$AZ$23:$BB$39,3,FALSE)),IF(P1996&lt;="250",VLOOKUP(O1996,Info!$AO$4:$AQ$22,3,FALSE),VLOOKUP(O1996,Info!$AO$23:$AP$39,3,FALSE))))))</f>
        <v/>
      </c>
      <c r="AD1996" s="1"/>
      <c r="AE1996" s="1" t="str">
        <f>IF($L1996="None","",IF(ISERROR(VLOOKUP($L1996,Info!$B$4:$B$266,1,FALSE)),"",VLOOKUP($L1996,Info!$B$4:$L$266,4,FALSE)))</f>
        <v/>
      </c>
      <c r="AF1996" s="1" t="str">
        <f>IF($L1996="None","",IF(ISERROR(VLOOKUP($L1996,Info!$B$4:$B$266,1,FALSE)),"",VLOOKUP($L1996,Info!$B$4:$L$266,6,FALSE)))</f>
        <v/>
      </c>
      <c r="AG1996" s="1"/>
      <c r="AH1996" s="33" t="str" cm="1">
        <f t="array" ref="AH1996">IF(AND(L1996&lt;&gt;"",O1996&lt;&gt;"",R1996:S1996&lt;&gt;"",W1996:X1996&lt;&gt;"",Z1996:AA1996&lt;&gt;"",AC1996&lt;&gt;""),"Good","Bad")</f>
        <v>Bad</v>
      </c>
      <c r="AL1996" t="str" cm="1">
        <f t="array" ref="AL1996">IF(R1996&gt;0,_xlfn.IFS(COUNTIF($L$20:L1996,"&lt;&gt;")&lt;101,1,COUNTIF($L$20:L1996,"&lt;&gt;")&lt;201,2,COUNTIF($L$20:L1996,"&lt;&gt;")&lt;301,3,COUNTIF($L$20:L1996,"&lt;&gt;")&lt;401,4,COUNTIF($L$20:L1996,"&lt;&gt;")&lt;501,5,COUNTIF($L$20:L1996,"&lt;&gt;")&lt;601,6,COUNTIF($L$20:L1996,"&lt;&gt;")&lt;701,7,COUNTIF($L$20:L1996,"&lt;&gt;")&lt;801,8,COUNTIF($L$20:L1996,"&lt;&gt;")&lt;901,9,COUNTIF($L$20:L1996,"&lt;&gt;")&lt;1001,10,COUNTIF($L$20:L1996,"&lt;&gt;")&lt;1101,11,COUNTIF($L$20:L1996,"&lt;&gt;")&lt;1201,12,COUNTIF($L$20:L1996,"&lt;&gt;")&lt;1301,13,COUNTIF($L$20:L1996,"&lt;&gt;")&lt;1401,14,COUNTIF($L$20:L1996,"&lt;&gt;")&lt;1501,15,COUNTIF($L$20:L1996,"&lt;&gt;")&lt;1601,16,COUNTIF($L$20:L1996,"&lt;&gt;")&lt;1701,17,COUNTIF($L$20:L1996,"&lt;&gt;")&lt;1801,18,COUNTIF($L$20:L1996,"&lt;&gt;")&lt;1901,19,COUNTIF($L$20:L1996,"&lt;&gt;")&lt;2001,20,COUNTIF($L$20:L1996,"&lt;&gt;")&lt;2101,21,COUNTIF($L$20:L1996,"&lt;&gt;")&lt;2201,22,COUNTIF($L$20:L1996,"&lt;&gt;")&lt;2301,23,COUNTIF($L$20:L1996,"&lt;&gt;")&lt;2401,24,COUNTIF($L$20:L1996,"&lt;&gt;")&lt;2501,25,COUNTIF($L$20:L1996,"&lt;&gt;")&lt;2601,26,COUNTIF($L$20:L1996,"&lt;&gt;")&lt;2701,27,COUNTIF($L$20:L1996,"&lt;&gt;")&lt;2801,28,COUNTIF($L$20:L1996,"&lt;&gt;")&lt;2901,29,COUNTIF($L$20:L1996,"&lt;&gt;")&lt;3001,30),"")</f>
        <v/>
      </c>
      <c r="AM1996" t="str">
        <f t="shared" si="150"/>
        <v/>
      </c>
      <c r="AN1996" t="str">
        <f t="shared" si="154"/>
        <v/>
      </c>
      <c r="AP1996" t="str">
        <f t="shared" si="153"/>
        <v/>
      </c>
      <c r="AQ1996" t="str">
        <f>IF(AO1996="","",COUNTIFS(AM1996:$AM$3019,AO1996))</f>
        <v/>
      </c>
    </row>
    <row r="1997" spans="1:43" x14ac:dyDescent="0.25">
      <c r="A1997" s="6" t="str">
        <f>IF(COUNT($A$20:A1996)&lt;&gt;$B$4,IF(A1996="","",A1996+1),"")</f>
        <v/>
      </c>
      <c r="B1997" s="3"/>
      <c r="C1997" s="3"/>
      <c r="D1997" s="122"/>
      <c r="E1997" s="3"/>
      <c r="F1997" s="3"/>
      <c r="G1997" s="3"/>
      <c r="H1997" s="3"/>
      <c r="I1997" s="120"/>
      <c r="J1997" s="3"/>
      <c r="K1997" s="95" t="str" cm="1">
        <f t="array" ref="K1997">IF(OR($J$14 = "A",$J$14 = "B",$J$14 = "C"),IF(I1997="","",IF(LEN(I1997)&gt;2,_xlfn.IFS(ISNUMBER(SEARCH("_",I1997)),I1997,ISNUMBER(SEARCH(", ",I1997)),SUBSTITUTE(I1997,", ","_"),ISNUMBER(SEARCH("/ ",I1997)),SUBSTITUTE(I1997,"/ ","_"),ISNUMBER(SEARCH(",",I1997)),SUBSTITUTE(I1997,",","_"),ISNUMBER(SEARCH("/",I1997)),SUBSTITUTE(I1997,"/","_"),ISNUMBER(SEARCH("",I1997)),I1997),I1997)),IF(OR($J$14 = "J",$J$14 = "K"),"",IF(D1997="","",IF(LEN(D1997)&gt;2,_xlfn.IFS(ISNUMBER(SEARCH("_",D1997)),D1997,ISNUMBER(SEARCH(", ",D1997)),SUBSTITUTE(D1997,", ","_"),ISNUMBER(SEARCH("/ ",D1997)),SUBSTITUTE(D1997,"/ ","_"),ISNUMBER(SEARCH(",",D1997)),SUBSTITUTE(D1997,",","_"),ISNUMBER(SEARCH("/",D1997)),SUBSTITUTE(D1997,"/","_"),ISNUMBER(SEARCH("",D1997)),D1997),D1997))))</f>
        <v/>
      </c>
      <c r="L1997" s="1"/>
      <c r="M1997" s="1" t="str">
        <f t="shared" si="151"/>
        <v/>
      </c>
      <c r="N1997" s="94" t="str">
        <f>IF($L1997="None","",IF(ISERROR(VLOOKUP($L1997,Info!$B$4:$B$266,1,FALSE)),"",VLOOKUP($L1997,Info!$B$4:$L$266,5,FALSE)))</f>
        <v/>
      </c>
      <c r="O1997" s="94" t="str">
        <f>IF(K1997="","",IF(AND($J$12&lt;&gt;"ABC",N1997="3"),"BAC",IF(N1997="3","ABC",IF($J$12&lt;&gt;"ABC",IF($J$10="Standard",VLOOKUP(K1997,Info!$BE$4:$BF$481,2,FALSE),VLOOKUP(K1997,Info!$BI$4:$BJ$482,2,FALSE)),IF($J$10="Standard",VLOOKUP(K1997,Info!$AG$4:$AH$2994,2,FALSE),VLOOKUP(K1997,Info!$AK$4:$AL$2997,2,FALSE))))))</f>
        <v/>
      </c>
      <c r="P1997" s="94" t="str">
        <f>IF($L1997="None","",IF(ISERROR(VLOOKUP($L1997,Info!$B$4:$B$266,1,FALSE)),"",VLOOKUP($L1997,Info!$B$4:$L$266,3,FALSE)))</f>
        <v/>
      </c>
      <c r="Q1997" s="96" t="str">
        <f>IF($L1997="None","",IF(ISERROR(VLOOKUP($L1997,Info!$B$4:$B$266,1,FALSE)),"",VLOOKUP($L1997,Info!$B$4:$L$266,4,FALSE)))</f>
        <v/>
      </c>
      <c r="R1997" s="1"/>
      <c r="S1997" s="6" t="str">
        <f t="shared" si="152"/>
        <v/>
      </c>
      <c r="T1997" s="6" t="str">
        <f>IF($L1997="None","",IF(ISERROR(VLOOKUP($L1997,Info!$B$4:$B$266,1,FALSE)),"",VLOOKUP($L1997,Info!$B$4:$L$266,11,FALSE)))</f>
        <v/>
      </c>
      <c r="U1997" s="1"/>
      <c r="V1997" s="1"/>
      <c r="W1997" s="1"/>
      <c r="X1997" s="1" t="str">
        <f>IF($L1997="None","",IF(ISERROR(VLOOKUP($L1997,Info!$B$4:$B$266,1,FALSE)),"",IF(OR(W1997="Metallic Liquid Tight",W1997="Non-Metallic Liquid Tight",W1997="LSZH",W1997="Greenfield"),VLOOKUP($L1997,Info!$B$4:$L$266,7,FALSE),"N/A")))</f>
        <v/>
      </c>
      <c r="Y1997" s="1"/>
      <c r="Z1997" s="96" t="str">
        <f>IF($L1997="None","",IF(ISERROR(VLOOKUP($L1997,Info!$B$4:$B$266,1,FALSE)),"",VLOOKUP($L1997,Info!$B$4:$L$266,9,FALSE)))</f>
        <v/>
      </c>
      <c r="AA1997" s="96" t="str">
        <f>IF($L1997="None","",IF(ISERROR(VLOOKUP($L1997,Info!$B$4:$B$266,1,FALSE)),"",VLOOKUP($L1997,Info!$B$4:$L$266,8,FALSE)))</f>
        <v/>
      </c>
      <c r="AB1997" s="96" t="str">
        <f>IF($L1997="None","",IF(ISERROR(VLOOKUP($L1997,Info!$B$4:$B$266,1,FALSE)),"",VLOOKUP($L1997,Info!$B$4:$L$266,10,FALSE)))</f>
        <v/>
      </c>
      <c r="AC1997" s="1" t="str">
        <f>IF(W1997="SO Cable","Black,White",IF(O1997="","",IF(P1997="","",IF($J$12&lt;&gt;"ABC",IF(P1997&lt;="250",VLOOKUP(O1997,Info!$AZ$4:$BB$22,3,FALSE),VLOOKUP(O1997,Info!$AZ$23:$BB$39,3,FALSE)),IF(P1997&lt;="250",VLOOKUP(O1997,Info!$AO$4:$AQ$22,3,FALSE),VLOOKUP(O1997,Info!$AO$23:$AP$39,3,FALSE))))))</f>
        <v/>
      </c>
      <c r="AD1997" s="1"/>
      <c r="AE1997" s="1" t="str">
        <f>IF($L1997="None","",IF(ISERROR(VLOOKUP($L1997,Info!$B$4:$B$266,1,FALSE)),"",VLOOKUP($L1997,Info!$B$4:$L$266,4,FALSE)))</f>
        <v/>
      </c>
      <c r="AF1997" s="1" t="str">
        <f>IF($L1997="None","",IF(ISERROR(VLOOKUP($L1997,Info!$B$4:$B$266,1,FALSE)),"",VLOOKUP($L1997,Info!$B$4:$L$266,6,FALSE)))</f>
        <v/>
      </c>
      <c r="AG1997" s="1"/>
      <c r="AH1997" s="33" t="str" cm="1">
        <f t="array" ref="AH1997">IF(AND(L1997&lt;&gt;"",O1997&lt;&gt;"",R1997:S1997&lt;&gt;"",W1997:X1997&lt;&gt;"",Z1997:AA1997&lt;&gt;"",AC1997&lt;&gt;""),"Good","Bad")</f>
        <v>Bad</v>
      </c>
      <c r="AL1997" t="str" cm="1">
        <f t="array" ref="AL1997">IF(R1997&gt;0,_xlfn.IFS(COUNTIF($L$20:L1997,"&lt;&gt;")&lt;101,1,COUNTIF($L$20:L1997,"&lt;&gt;")&lt;201,2,COUNTIF($L$20:L1997,"&lt;&gt;")&lt;301,3,COUNTIF($L$20:L1997,"&lt;&gt;")&lt;401,4,COUNTIF($L$20:L1997,"&lt;&gt;")&lt;501,5,COUNTIF($L$20:L1997,"&lt;&gt;")&lt;601,6,COUNTIF($L$20:L1997,"&lt;&gt;")&lt;701,7,COUNTIF($L$20:L1997,"&lt;&gt;")&lt;801,8,COUNTIF($L$20:L1997,"&lt;&gt;")&lt;901,9,COUNTIF($L$20:L1997,"&lt;&gt;")&lt;1001,10,COUNTIF($L$20:L1997,"&lt;&gt;")&lt;1101,11,COUNTIF($L$20:L1997,"&lt;&gt;")&lt;1201,12,COUNTIF($L$20:L1997,"&lt;&gt;")&lt;1301,13,COUNTIF($L$20:L1997,"&lt;&gt;")&lt;1401,14,COUNTIF($L$20:L1997,"&lt;&gt;")&lt;1501,15,COUNTIF($L$20:L1997,"&lt;&gt;")&lt;1601,16,COUNTIF($L$20:L1997,"&lt;&gt;")&lt;1701,17,COUNTIF($L$20:L1997,"&lt;&gt;")&lt;1801,18,COUNTIF($L$20:L1997,"&lt;&gt;")&lt;1901,19,COUNTIF($L$20:L1997,"&lt;&gt;")&lt;2001,20,COUNTIF($L$20:L1997,"&lt;&gt;")&lt;2101,21,COUNTIF($L$20:L1997,"&lt;&gt;")&lt;2201,22,COUNTIF($L$20:L1997,"&lt;&gt;")&lt;2301,23,COUNTIF($L$20:L1997,"&lt;&gt;")&lt;2401,24,COUNTIF($L$20:L1997,"&lt;&gt;")&lt;2501,25,COUNTIF($L$20:L1997,"&lt;&gt;")&lt;2601,26,COUNTIF($L$20:L1997,"&lt;&gt;")&lt;2701,27,COUNTIF($L$20:L1997,"&lt;&gt;")&lt;2801,28,COUNTIF($L$20:L1997,"&lt;&gt;")&lt;2901,29,COUNTIF($L$20:L1997,"&lt;&gt;")&lt;3001,30),"")</f>
        <v/>
      </c>
      <c r="AM1997" t="str">
        <f t="shared" si="150"/>
        <v/>
      </c>
      <c r="AN1997" t="str">
        <f t="shared" si="154"/>
        <v/>
      </c>
      <c r="AP1997" t="str">
        <f t="shared" si="153"/>
        <v/>
      </c>
      <c r="AQ1997" t="str">
        <f>IF(AO1997="","",COUNTIFS(AM1997:$AM$3019,AO1997))</f>
        <v/>
      </c>
    </row>
    <row r="1998" spans="1:43" x14ac:dyDescent="0.25">
      <c r="A1998" s="6" t="str">
        <f>IF(COUNT($A$20:A1997)&lt;&gt;$B$4,IF(A1997="","",A1997+1),"")</f>
        <v/>
      </c>
      <c r="B1998" s="3"/>
      <c r="C1998" s="3"/>
      <c r="D1998" s="122"/>
      <c r="E1998" s="3"/>
      <c r="F1998" s="3"/>
      <c r="G1998" s="3"/>
      <c r="H1998" s="3"/>
      <c r="I1998" s="120"/>
      <c r="J1998" s="3"/>
      <c r="K1998" s="95" t="str" cm="1">
        <f t="array" ref="K1998">IF(OR($J$14 = "A",$J$14 = "B",$J$14 = "C"),IF(I1998="","",IF(LEN(I1998)&gt;2,_xlfn.IFS(ISNUMBER(SEARCH("_",I1998)),I1998,ISNUMBER(SEARCH(", ",I1998)),SUBSTITUTE(I1998,", ","_"),ISNUMBER(SEARCH("/ ",I1998)),SUBSTITUTE(I1998,"/ ","_"),ISNUMBER(SEARCH(",",I1998)),SUBSTITUTE(I1998,",","_"),ISNUMBER(SEARCH("/",I1998)),SUBSTITUTE(I1998,"/","_"),ISNUMBER(SEARCH("",I1998)),I1998),I1998)),IF(OR($J$14 = "J",$J$14 = "K"),"",IF(D1998="","",IF(LEN(D1998)&gt;2,_xlfn.IFS(ISNUMBER(SEARCH("_",D1998)),D1998,ISNUMBER(SEARCH(", ",D1998)),SUBSTITUTE(D1998,", ","_"),ISNUMBER(SEARCH("/ ",D1998)),SUBSTITUTE(D1998,"/ ","_"),ISNUMBER(SEARCH(",",D1998)),SUBSTITUTE(D1998,",","_"),ISNUMBER(SEARCH("/",D1998)),SUBSTITUTE(D1998,"/","_"),ISNUMBER(SEARCH("",D1998)),D1998),D1998))))</f>
        <v/>
      </c>
      <c r="L1998" s="1"/>
      <c r="M1998" s="1" t="str">
        <f t="shared" si="151"/>
        <v/>
      </c>
      <c r="N1998" s="94" t="str">
        <f>IF($L1998="None","",IF(ISERROR(VLOOKUP($L1998,Info!$B$4:$B$266,1,FALSE)),"",VLOOKUP($L1998,Info!$B$4:$L$266,5,FALSE)))</f>
        <v/>
      </c>
      <c r="O1998" s="94" t="str">
        <f>IF(K1998="","",IF(AND($J$12&lt;&gt;"ABC",N1998="3"),"BAC",IF(N1998="3","ABC",IF($J$12&lt;&gt;"ABC",IF($J$10="Standard",VLOOKUP(K1998,Info!$BE$4:$BF$481,2,FALSE),VLOOKUP(K1998,Info!$BI$4:$BJ$482,2,FALSE)),IF($J$10="Standard",VLOOKUP(K1998,Info!$AG$4:$AH$2994,2,FALSE),VLOOKUP(K1998,Info!$AK$4:$AL$2997,2,FALSE))))))</f>
        <v/>
      </c>
      <c r="P1998" s="94" t="str">
        <f>IF($L1998="None","",IF(ISERROR(VLOOKUP($L1998,Info!$B$4:$B$266,1,FALSE)),"",VLOOKUP($L1998,Info!$B$4:$L$266,3,FALSE)))</f>
        <v/>
      </c>
      <c r="Q1998" s="96" t="str">
        <f>IF($L1998="None","",IF(ISERROR(VLOOKUP($L1998,Info!$B$4:$B$266,1,FALSE)),"",VLOOKUP($L1998,Info!$B$4:$L$266,4,FALSE)))</f>
        <v/>
      </c>
      <c r="R1998" s="1"/>
      <c r="S1998" s="6" t="str">
        <f t="shared" si="152"/>
        <v/>
      </c>
      <c r="T1998" s="6" t="str">
        <f>IF($L1998="None","",IF(ISERROR(VLOOKUP($L1998,Info!$B$4:$B$266,1,FALSE)),"",VLOOKUP($L1998,Info!$B$4:$L$266,11,FALSE)))</f>
        <v/>
      </c>
      <c r="U1998" s="1"/>
      <c r="V1998" s="1"/>
      <c r="W1998" s="1"/>
      <c r="X1998" s="1" t="str">
        <f>IF($L1998="None","",IF(ISERROR(VLOOKUP($L1998,Info!$B$4:$B$266,1,FALSE)),"",IF(OR(W1998="Metallic Liquid Tight",W1998="Non-Metallic Liquid Tight",W1998="LSZH",W1998="Greenfield"),VLOOKUP($L1998,Info!$B$4:$L$266,7,FALSE),"N/A")))</f>
        <v/>
      </c>
      <c r="Y1998" s="1"/>
      <c r="Z1998" s="96" t="str">
        <f>IF($L1998="None","",IF(ISERROR(VLOOKUP($L1998,Info!$B$4:$B$266,1,FALSE)),"",VLOOKUP($L1998,Info!$B$4:$L$266,9,FALSE)))</f>
        <v/>
      </c>
      <c r="AA1998" s="96" t="str">
        <f>IF($L1998="None","",IF(ISERROR(VLOOKUP($L1998,Info!$B$4:$B$266,1,FALSE)),"",VLOOKUP($L1998,Info!$B$4:$L$266,8,FALSE)))</f>
        <v/>
      </c>
      <c r="AB1998" s="96" t="str">
        <f>IF($L1998="None","",IF(ISERROR(VLOOKUP($L1998,Info!$B$4:$B$266,1,FALSE)),"",VLOOKUP($L1998,Info!$B$4:$L$266,10,FALSE)))</f>
        <v/>
      </c>
      <c r="AC1998" s="1" t="str">
        <f>IF(W1998="SO Cable","Black,White",IF(O1998="","",IF(P1998="","",IF($J$12&lt;&gt;"ABC",IF(P1998&lt;="250",VLOOKUP(O1998,Info!$AZ$4:$BB$22,3,FALSE),VLOOKUP(O1998,Info!$AZ$23:$BB$39,3,FALSE)),IF(P1998&lt;="250",VLOOKUP(O1998,Info!$AO$4:$AQ$22,3,FALSE),VLOOKUP(O1998,Info!$AO$23:$AP$39,3,FALSE))))))</f>
        <v/>
      </c>
      <c r="AD1998" s="1"/>
      <c r="AE1998" s="1" t="str">
        <f>IF($L1998="None","",IF(ISERROR(VLOOKUP($L1998,Info!$B$4:$B$266,1,FALSE)),"",VLOOKUP($L1998,Info!$B$4:$L$266,4,FALSE)))</f>
        <v/>
      </c>
      <c r="AF1998" s="1" t="str">
        <f>IF($L1998="None","",IF(ISERROR(VLOOKUP($L1998,Info!$B$4:$B$266,1,FALSE)),"",VLOOKUP($L1998,Info!$B$4:$L$266,6,FALSE)))</f>
        <v/>
      </c>
      <c r="AG1998" s="1"/>
      <c r="AH1998" s="33" t="str" cm="1">
        <f t="array" ref="AH1998">IF(AND(L1998&lt;&gt;"",O1998&lt;&gt;"",R1998:S1998&lt;&gt;"",W1998:X1998&lt;&gt;"",Z1998:AA1998&lt;&gt;"",AC1998&lt;&gt;""),"Good","Bad")</f>
        <v>Bad</v>
      </c>
      <c r="AL1998" t="str" cm="1">
        <f t="array" ref="AL1998">IF(R1998&gt;0,_xlfn.IFS(COUNTIF($L$20:L1998,"&lt;&gt;")&lt;101,1,COUNTIF($L$20:L1998,"&lt;&gt;")&lt;201,2,COUNTIF($L$20:L1998,"&lt;&gt;")&lt;301,3,COUNTIF($L$20:L1998,"&lt;&gt;")&lt;401,4,COUNTIF($L$20:L1998,"&lt;&gt;")&lt;501,5,COUNTIF($L$20:L1998,"&lt;&gt;")&lt;601,6,COUNTIF($L$20:L1998,"&lt;&gt;")&lt;701,7,COUNTIF($L$20:L1998,"&lt;&gt;")&lt;801,8,COUNTIF($L$20:L1998,"&lt;&gt;")&lt;901,9,COUNTIF($L$20:L1998,"&lt;&gt;")&lt;1001,10,COUNTIF($L$20:L1998,"&lt;&gt;")&lt;1101,11,COUNTIF($L$20:L1998,"&lt;&gt;")&lt;1201,12,COUNTIF($L$20:L1998,"&lt;&gt;")&lt;1301,13,COUNTIF($L$20:L1998,"&lt;&gt;")&lt;1401,14,COUNTIF($L$20:L1998,"&lt;&gt;")&lt;1501,15,COUNTIF($L$20:L1998,"&lt;&gt;")&lt;1601,16,COUNTIF($L$20:L1998,"&lt;&gt;")&lt;1701,17,COUNTIF($L$20:L1998,"&lt;&gt;")&lt;1801,18,COUNTIF($L$20:L1998,"&lt;&gt;")&lt;1901,19,COUNTIF($L$20:L1998,"&lt;&gt;")&lt;2001,20,COUNTIF($L$20:L1998,"&lt;&gt;")&lt;2101,21,COUNTIF($L$20:L1998,"&lt;&gt;")&lt;2201,22,COUNTIF($L$20:L1998,"&lt;&gt;")&lt;2301,23,COUNTIF($L$20:L1998,"&lt;&gt;")&lt;2401,24,COUNTIF($L$20:L1998,"&lt;&gt;")&lt;2501,25,COUNTIF($L$20:L1998,"&lt;&gt;")&lt;2601,26,COUNTIF($L$20:L1998,"&lt;&gt;")&lt;2701,27,COUNTIF($L$20:L1998,"&lt;&gt;")&lt;2801,28,COUNTIF($L$20:L1998,"&lt;&gt;")&lt;2901,29,COUNTIF($L$20:L1998,"&lt;&gt;")&lt;3001,30),"")</f>
        <v/>
      </c>
      <c r="AM1998" t="str">
        <f t="shared" si="150"/>
        <v/>
      </c>
      <c r="AN1998" t="str">
        <f t="shared" si="154"/>
        <v/>
      </c>
      <c r="AP1998" t="str">
        <f t="shared" si="153"/>
        <v/>
      </c>
      <c r="AQ1998" t="str">
        <f>IF(AO1998="","",COUNTIFS(AM1998:$AM$3019,AO1998))</f>
        <v/>
      </c>
    </row>
    <row r="1999" spans="1:43" x14ac:dyDescent="0.25">
      <c r="A1999" s="6" t="str">
        <f>IF(COUNT($A$20:A1998)&lt;&gt;$B$4,IF(A1998="","",A1998+1),"")</f>
        <v/>
      </c>
      <c r="B1999" s="3"/>
      <c r="C1999" s="3"/>
      <c r="D1999" s="122"/>
      <c r="E1999" s="3"/>
      <c r="F1999" s="3"/>
      <c r="G1999" s="3"/>
      <c r="H1999" s="3"/>
      <c r="I1999" s="120"/>
      <c r="J1999" s="3"/>
      <c r="K1999" s="95" t="str" cm="1">
        <f t="array" ref="K1999">IF(OR($J$14 = "A",$J$14 = "B",$J$14 = "C"),IF(I1999="","",IF(LEN(I1999)&gt;2,_xlfn.IFS(ISNUMBER(SEARCH("_",I1999)),I1999,ISNUMBER(SEARCH(", ",I1999)),SUBSTITUTE(I1999,", ","_"),ISNUMBER(SEARCH("/ ",I1999)),SUBSTITUTE(I1999,"/ ","_"),ISNUMBER(SEARCH(",",I1999)),SUBSTITUTE(I1999,",","_"),ISNUMBER(SEARCH("/",I1999)),SUBSTITUTE(I1999,"/","_"),ISNUMBER(SEARCH("",I1999)),I1999),I1999)),IF(OR($J$14 = "J",$J$14 = "K"),"",IF(D1999="","",IF(LEN(D1999)&gt;2,_xlfn.IFS(ISNUMBER(SEARCH("_",D1999)),D1999,ISNUMBER(SEARCH(", ",D1999)),SUBSTITUTE(D1999,", ","_"),ISNUMBER(SEARCH("/ ",D1999)),SUBSTITUTE(D1999,"/ ","_"),ISNUMBER(SEARCH(",",D1999)),SUBSTITUTE(D1999,",","_"),ISNUMBER(SEARCH("/",D1999)),SUBSTITUTE(D1999,"/","_"),ISNUMBER(SEARCH("",D1999)),D1999),D1999))))</f>
        <v/>
      </c>
      <c r="L1999" s="1"/>
      <c r="M1999" s="1" t="str">
        <f t="shared" si="151"/>
        <v/>
      </c>
      <c r="N1999" s="94" t="str">
        <f>IF($L1999="None","",IF(ISERROR(VLOOKUP($L1999,Info!$B$4:$B$266,1,FALSE)),"",VLOOKUP($L1999,Info!$B$4:$L$266,5,FALSE)))</f>
        <v/>
      </c>
      <c r="O1999" s="94" t="str">
        <f>IF(K1999="","",IF(AND($J$12&lt;&gt;"ABC",N1999="3"),"BAC",IF(N1999="3","ABC",IF($J$12&lt;&gt;"ABC",IF($J$10="Standard",VLOOKUP(K1999,Info!$BE$4:$BF$481,2,FALSE),VLOOKUP(K1999,Info!$BI$4:$BJ$482,2,FALSE)),IF($J$10="Standard",VLOOKUP(K1999,Info!$AG$4:$AH$2994,2,FALSE),VLOOKUP(K1999,Info!$AK$4:$AL$2997,2,FALSE))))))</f>
        <v/>
      </c>
      <c r="P1999" s="94" t="str">
        <f>IF($L1999="None","",IF(ISERROR(VLOOKUP($L1999,Info!$B$4:$B$266,1,FALSE)),"",VLOOKUP($L1999,Info!$B$4:$L$266,3,FALSE)))</f>
        <v/>
      </c>
      <c r="Q1999" s="96" t="str">
        <f>IF($L1999="None","",IF(ISERROR(VLOOKUP($L1999,Info!$B$4:$B$266,1,FALSE)),"",VLOOKUP($L1999,Info!$B$4:$L$266,4,FALSE)))</f>
        <v/>
      </c>
      <c r="R1999" s="1"/>
      <c r="S1999" s="6" t="str">
        <f t="shared" si="152"/>
        <v/>
      </c>
      <c r="T1999" s="6" t="str">
        <f>IF($L1999="None","",IF(ISERROR(VLOOKUP($L1999,Info!$B$4:$B$266,1,FALSE)),"",VLOOKUP($L1999,Info!$B$4:$L$266,11,FALSE)))</f>
        <v/>
      </c>
      <c r="U1999" s="1"/>
      <c r="V1999" s="1"/>
      <c r="W1999" s="1"/>
      <c r="X1999" s="1" t="str">
        <f>IF($L1999="None","",IF(ISERROR(VLOOKUP($L1999,Info!$B$4:$B$266,1,FALSE)),"",IF(OR(W1999="Metallic Liquid Tight",W1999="Non-Metallic Liquid Tight",W1999="LSZH",W1999="Greenfield"),VLOOKUP($L1999,Info!$B$4:$L$266,7,FALSE),"N/A")))</f>
        <v/>
      </c>
      <c r="Y1999" s="1"/>
      <c r="Z1999" s="96" t="str">
        <f>IF($L1999="None","",IF(ISERROR(VLOOKUP($L1999,Info!$B$4:$B$266,1,FALSE)),"",VLOOKUP($L1999,Info!$B$4:$L$266,9,FALSE)))</f>
        <v/>
      </c>
      <c r="AA1999" s="96" t="str">
        <f>IF($L1999="None","",IF(ISERROR(VLOOKUP($L1999,Info!$B$4:$B$266,1,FALSE)),"",VLOOKUP($L1999,Info!$B$4:$L$266,8,FALSE)))</f>
        <v/>
      </c>
      <c r="AB1999" s="96" t="str">
        <f>IF($L1999="None","",IF(ISERROR(VLOOKUP($L1999,Info!$B$4:$B$266,1,FALSE)),"",VLOOKUP($L1999,Info!$B$4:$L$266,10,FALSE)))</f>
        <v/>
      </c>
      <c r="AC1999" s="1" t="str">
        <f>IF(W1999="SO Cable","Black,White",IF(O1999="","",IF(P1999="","",IF($J$12&lt;&gt;"ABC",IF(P1999&lt;="250",VLOOKUP(O1999,Info!$AZ$4:$BB$22,3,FALSE),VLOOKUP(O1999,Info!$AZ$23:$BB$39,3,FALSE)),IF(P1999&lt;="250",VLOOKUP(O1999,Info!$AO$4:$AQ$22,3,FALSE),VLOOKUP(O1999,Info!$AO$23:$AP$39,3,FALSE))))))</f>
        <v/>
      </c>
      <c r="AD1999" s="1"/>
      <c r="AE1999" s="1" t="str">
        <f>IF($L1999="None","",IF(ISERROR(VLOOKUP($L1999,Info!$B$4:$B$266,1,FALSE)),"",VLOOKUP($L1999,Info!$B$4:$L$266,4,FALSE)))</f>
        <v/>
      </c>
      <c r="AF1999" s="1" t="str">
        <f>IF($L1999="None","",IF(ISERROR(VLOOKUP($L1999,Info!$B$4:$B$266,1,FALSE)),"",VLOOKUP($L1999,Info!$B$4:$L$266,6,FALSE)))</f>
        <v/>
      </c>
      <c r="AG1999" s="1"/>
      <c r="AH1999" s="33" t="str" cm="1">
        <f t="array" ref="AH1999">IF(AND(L1999&lt;&gt;"",O1999&lt;&gt;"",R1999:S1999&lt;&gt;"",W1999:X1999&lt;&gt;"",Z1999:AA1999&lt;&gt;"",AC1999&lt;&gt;""),"Good","Bad")</f>
        <v>Bad</v>
      </c>
      <c r="AL1999" t="str" cm="1">
        <f t="array" ref="AL1999">IF(R1999&gt;0,_xlfn.IFS(COUNTIF($L$20:L1999,"&lt;&gt;")&lt;101,1,COUNTIF($L$20:L1999,"&lt;&gt;")&lt;201,2,COUNTIF($L$20:L1999,"&lt;&gt;")&lt;301,3,COUNTIF($L$20:L1999,"&lt;&gt;")&lt;401,4,COUNTIF($L$20:L1999,"&lt;&gt;")&lt;501,5,COUNTIF($L$20:L1999,"&lt;&gt;")&lt;601,6,COUNTIF($L$20:L1999,"&lt;&gt;")&lt;701,7,COUNTIF($L$20:L1999,"&lt;&gt;")&lt;801,8,COUNTIF($L$20:L1999,"&lt;&gt;")&lt;901,9,COUNTIF($L$20:L1999,"&lt;&gt;")&lt;1001,10,COUNTIF($L$20:L1999,"&lt;&gt;")&lt;1101,11,COUNTIF($L$20:L1999,"&lt;&gt;")&lt;1201,12,COUNTIF($L$20:L1999,"&lt;&gt;")&lt;1301,13,COUNTIF($L$20:L1999,"&lt;&gt;")&lt;1401,14,COUNTIF($L$20:L1999,"&lt;&gt;")&lt;1501,15,COUNTIF($L$20:L1999,"&lt;&gt;")&lt;1601,16,COUNTIF($L$20:L1999,"&lt;&gt;")&lt;1701,17,COUNTIF($L$20:L1999,"&lt;&gt;")&lt;1801,18,COUNTIF($L$20:L1999,"&lt;&gt;")&lt;1901,19,COUNTIF($L$20:L1999,"&lt;&gt;")&lt;2001,20,COUNTIF($L$20:L1999,"&lt;&gt;")&lt;2101,21,COUNTIF($L$20:L1999,"&lt;&gt;")&lt;2201,22,COUNTIF($L$20:L1999,"&lt;&gt;")&lt;2301,23,COUNTIF($L$20:L1999,"&lt;&gt;")&lt;2401,24,COUNTIF($L$20:L1999,"&lt;&gt;")&lt;2501,25,COUNTIF($L$20:L1999,"&lt;&gt;")&lt;2601,26,COUNTIF($L$20:L1999,"&lt;&gt;")&lt;2701,27,COUNTIF($L$20:L1999,"&lt;&gt;")&lt;2801,28,COUNTIF($L$20:L1999,"&lt;&gt;")&lt;2901,29,COUNTIF($L$20:L1999,"&lt;&gt;")&lt;3001,30),"")</f>
        <v/>
      </c>
      <c r="AM1999" t="str">
        <f t="shared" si="150"/>
        <v/>
      </c>
      <c r="AN1999" t="str">
        <f t="shared" si="154"/>
        <v/>
      </c>
      <c r="AP1999" t="str">
        <f t="shared" si="153"/>
        <v/>
      </c>
      <c r="AQ1999" t="str">
        <f>IF(AO1999="","",COUNTIFS(AM1999:$AM$3019,AO1999))</f>
        <v/>
      </c>
    </row>
    <row r="2000" spans="1:43" x14ac:dyDescent="0.25">
      <c r="A2000" s="6" t="str">
        <f>IF(COUNT($A$20:A1999)&lt;&gt;$B$4,IF(A1999="","",A1999+1),"")</f>
        <v/>
      </c>
      <c r="B2000" s="3"/>
      <c r="C2000" s="3"/>
      <c r="D2000" s="122"/>
      <c r="E2000" s="3"/>
      <c r="F2000" s="3"/>
      <c r="G2000" s="3"/>
      <c r="H2000" s="3"/>
      <c r="I2000" s="120"/>
      <c r="J2000" s="3"/>
      <c r="K2000" s="95" t="str" cm="1">
        <f t="array" ref="K2000">IF(OR($J$14 = "A",$J$14 = "B",$J$14 = "C"),IF(I2000="","",IF(LEN(I2000)&gt;2,_xlfn.IFS(ISNUMBER(SEARCH("_",I2000)),I2000,ISNUMBER(SEARCH(", ",I2000)),SUBSTITUTE(I2000,", ","_"),ISNUMBER(SEARCH("/ ",I2000)),SUBSTITUTE(I2000,"/ ","_"),ISNUMBER(SEARCH(",",I2000)),SUBSTITUTE(I2000,",","_"),ISNUMBER(SEARCH("/",I2000)),SUBSTITUTE(I2000,"/","_"),ISNUMBER(SEARCH("",I2000)),I2000),I2000)),IF(OR($J$14 = "J",$J$14 = "K"),"",IF(D2000="","",IF(LEN(D2000)&gt;2,_xlfn.IFS(ISNUMBER(SEARCH("_",D2000)),D2000,ISNUMBER(SEARCH(", ",D2000)),SUBSTITUTE(D2000,", ","_"),ISNUMBER(SEARCH("/ ",D2000)),SUBSTITUTE(D2000,"/ ","_"),ISNUMBER(SEARCH(",",D2000)),SUBSTITUTE(D2000,",","_"),ISNUMBER(SEARCH("/",D2000)),SUBSTITUTE(D2000,"/","_"),ISNUMBER(SEARCH("",D2000)),D2000),D2000))))</f>
        <v/>
      </c>
      <c r="L2000" s="1"/>
      <c r="M2000" s="1" t="str">
        <f t="shared" si="151"/>
        <v/>
      </c>
      <c r="N2000" s="94" t="str">
        <f>IF($L2000="None","",IF(ISERROR(VLOOKUP($L2000,Info!$B$4:$B$266,1,FALSE)),"",VLOOKUP($L2000,Info!$B$4:$L$266,5,FALSE)))</f>
        <v/>
      </c>
      <c r="O2000" s="94" t="str">
        <f>IF(K2000="","",IF(AND($J$12&lt;&gt;"ABC",N2000="3"),"BAC",IF(N2000="3","ABC",IF($J$12&lt;&gt;"ABC",IF($J$10="Standard",VLOOKUP(K2000,Info!$BE$4:$BF$481,2,FALSE),VLOOKUP(K2000,Info!$BI$4:$BJ$482,2,FALSE)),IF($J$10="Standard",VLOOKUP(K2000,Info!$AG$4:$AH$2994,2,FALSE),VLOOKUP(K2000,Info!$AK$4:$AL$2997,2,FALSE))))))</f>
        <v/>
      </c>
      <c r="P2000" s="94" t="str">
        <f>IF($L2000="None","",IF(ISERROR(VLOOKUP($L2000,Info!$B$4:$B$266,1,FALSE)),"",VLOOKUP($L2000,Info!$B$4:$L$266,3,FALSE)))</f>
        <v/>
      </c>
      <c r="Q2000" s="96" t="str">
        <f>IF($L2000="None","",IF(ISERROR(VLOOKUP($L2000,Info!$B$4:$B$266,1,FALSE)),"",VLOOKUP($L2000,Info!$B$4:$L$266,4,FALSE)))</f>
        <v/>
      </c>
      <c r="R2000" s="1"/>
      <c r="S2000" s="6" t="str">
        <f t="shared" si="152"/>
        <v/>
      </c>
      <c r="T2000" s="6" t="str">
        <f>IF($L2000="None","",IF(ISERROR(VLOOKUP($L2000,Info!$B$4:$B$266,1,FALSE)),"",VLOOKUP($L2000,Info!$B$4:$L$266,11,FALSE)))</f>
        <v/>
      </c>
      <c r="U2000" s="1"/>
      <c r="V2000" s="1"/>
      <c r="W2000" s="1"/>
      <c r="X2000" s="1" t="str">
        <f>IF($L2000="None","",IF(ISERROR(VLOOKUP($L2000,Info!$B$4:$B$266,1,FALSE)),"",IF(OR(W2000="Metallic Liquid Tight",W2000="Non-Metallic Liquid Tight",W2000="LSZH",W2000="Greenfield"),VLOOKUP($L2000,Info!$B$4:$L$266,7,FALSE),"N/A")))</f>
        <v/>
      </c>
      <c r="Y2000" s="1"/>
      <c r="Z2000" s="96" t="str">
        <f>IF($L2000="None","",IF(ISERROR(VLOOKUP($L2000,Info!$B$4:$B$266,1,FALSE)),"",VLOOKUP($L2000,Info!$B$4:$L$266,9,FALSE)))</f>
        <v/>
      </c>
      <c r="AA2000" s="96" t="str">
        <f>IF($L2000="None","",IF(ISERROR(VLOOKUP($L2000,Info!$B$4:$B$266,1,FALSE)),"",VLOOKUP($L2000,Info!$B$4:$L$266,8,FALSE)))</f>
        <v/>
      </c>
      <c r="AB2000" s="96" t="str">
        <f>IF($L2000="None","",IF(ISERROR(VLOOKUP($L2000,Info!$B$4:$B$266,1,FALSE)),"",VLOOKUP($L2000,Info!$B$4:$L$266,10,FALSE)))</f>
        <v/>
      </c>
      <c r="AC2000" s="1" t="str">
        <f>IF(W2000="SO Cable","Black,White",IF(O2000="","",IF(P2000="","",IF($J$12&lt;&gt;"ABC",IF(P2000&lt;="250",VLOOKUP(O2000,Info!$AZ$4:$BB$22,3,FALSE),VLOOKUP(O2000,Info!$AZ$23:$BB$39,3,FALSE)),IF(P2000&lt;="250",VLOOKUP(O2000,Info!$AO$4:$AQ$22,3,FALSE),VLOOKUP(O2000,Info!$AO$23:$AP$39,3,FALSE))))))</f>
        <v/>
      </c>
      <c r="AD2000" s="1"/>
      <c r="AE2000" s="1" t="str">
        <f>IF($L2000="None","",IF(ISERROR(VLOOKUP($L2000,Info!$B$4:$B$266,1,FALSE)),"",VLOOKUP($L2000,Info!$B$4:$L$266,4,FALSE)))</f>
        <v/>
      </c>
      <c r="AF2000" s="1" t="str">
        <f>IF($L2000="None","",IF(ISERROR(VLOOKUP($L2000,Info!$B$4:$B$266,1,FALSE)),"",VLOOKUP($L2000,Info!$B$4:$L$266,6,FALSE)))</f>
        <v/>
      </c>
      <c r="AG2000" s="1"/>
      <c r="AH2000" s="33" t="str" cm="1">
        <f t="array" ref="AH2000">IF(AND(L2000&lt;&gt;"",O2000&lt;&gt;"",R2000:S2000&lt;&gt;"",W2000:X2000&lt;&gt;"",Z2000:AA2000&lt;&gt;"",AC2000&lt;&gt;""),"Good","Bad")</f>
        <v>Bad</v>
      </c>
      <c r="AL2000" t="str" cm="1">
        <f t="array" ref="AL2000">IF(R2000&gt;0,_xlfn.IFS(COUNTIF($L$20:L2000,"&lt;&gt;")&lt;101,1,COUNTIF($L$20:L2000,"&lt;&gt;")&lt;201,2,COUNTIF($L$20:L2000,"&lt;&gt;")&lt;301,3,COUNTIF($L$20:L2000,"&lt;&gt;")&lt;401,4,COUNTIF($L$20:L2000,"&lt;&gt;")&lt;501,5,COUNTIF($L$20:L2000,"&lt;&gt;")&lt;601,6,COUNTIF($L$20:L2000,"&lt;&gt;")&lt;701,7,COUNTIF($L$20:L2000,"&lt;&gt;")&lt;801,8,COUNTIF($L$20:L2000,"&lt;&gt;")&lt;901,9,COUNTIF($L$20:L2000,"&lt;&gt;")&lt;1001,10,COUNTIF($L$20:L2000,"&lt;&gt;")&lt;1101,11,COUNTIF($L$20:L2000,"&lt;&gt;")&lt;1201,12,COUNTIF($L$20:L2000,"&lt;&gt;")&lt;1301,13,COUNTIF($L$20:L2000,"&lt;&gt;")&lt;1401,14,COUNTIF($L$20:L2000,"&lt;&gt;")&lt;1501,15,COUNTIF($L$20:L2000,"&lt;&gt;")&lt;1601,16,COUNTIF($L$20:L2000,"&lt;&gt;")&lt;1701,17,COUNTIF($L$20:L2000,"&lt;&gt;")&lt;1801,18,COUNTIF($L$20:L2000,"&lt;&gt;")&lt;1901,19,COUNTIF($L$20:L2000,"&lt;&gt;")&lt;2001,20,COUNTIF($L$20:L2000,"&lt;&gt;")&lt;2101,21,COUNTIF($L$20:L2000,"&lt;&gt;")&lt;2201,22,COUNTIF($L$20:L2000,"&lt;&gt;")&lt;2301,23,COUNTIF($L$20:L2000,"&lt;&gt;")&lt;2401,24,COUNTIF($L$20:L2000,"&lt;&gt;")&lt;2501,25,COUNTIF($L$20:L2000,"&lt;&gt;")&lt;2601,26,COUNTIF($L$20:L2000,"&lt;&gt;")&lt;2701,27,COUNTIF($L$20:L2000,"&lt;&gt;")&lt;2801,28,COUNTIF($L$20:L2000,"&lt;&gt;")&lt;2901,29,COUNTIF($L$20:L2000,"&lt;&gt;")&lt;3001,30),"")</f>
        <v/>
      </c>
      <c r="AM2000" t="str">
        <f t="shared" si="150"/>
        <v/>
      </c>
      <c r="AN2000" t="str">
        <f t="shared" si="154"/>
        <v/>
      </c>
      <c r="AP2000" t="str">
        <f t="shared" si="153"/>
        <v/>
      </c>
      <c r="AQ2000" t="str">
        <f>IF(AO2000="","",COUNTIFS(AM2000:$AM$3019,AO2000))</f>
        <v/>
      </c>
    </row>
    <row r="2001" spans="1:43" x14ac:dyDescent="0.25">
      <c r="A2001" s="6" t="str">
        <f>IF(COUNT($A$20:A2000)&lt;&gt;$B$4,IF(A2000="","",A2000+1),"")</f>
        <v/>
      </c>
      <c r="B2001" s="3"/>
      <c r="C2001" s="3"/>
      <c r="D2001" s="122"/>
      <c r="E2001" s="3"/>
      <c r="F2001" s="3"/>
      <c r="G2001" s="3"/>
      <c r="H2001" s="3"/>
      <c r="I2001" s="120"/>
      <c r="J2001" s="3"/>
      <c r="K2001" s="95" t="str" cm="1">
        <f t="array" ref="K2001">IF(OR($J$14 = "A",$J$14 = "B",$J$14 = "C"),IF(I2001="","",IF(LEN(I2001)&gt;2,_xlfn.IFS(ISNUMBER(SEARCH("_",I2001)),I2001,ISNUMBER(SEARCH(", ",I2001)),SUBSTITUTE(I2001,", ","_"),ISNUMBER(SEARCH("/ ",I2001)),SUBSTITUTE(I2001,"/ ","_"),ISNUMBER(SEARCH(",",I2001)),SUBSTITUTE(I2001,",","_"),ISNUMBER(SEARCH("/",I2001)),SUBSTITUTE(I2001,"/","_"),ISNUMBER(SEARCH("",I2001)),I2001),I2001)),IF(OR($J$14 = "J",$J$14 = "K"),"",IF(D2001="","",IF(LEN(D2001)&gt;2,_xlfn.IFS(ISNUMBER(SEARCH("_",D2001)),D2001,ISNUMBER(SEARCH(", ",D2001)),SUBSTITUTE(D2001,", ","_"),ISNUMBER(SEARCH("/ ",D2001)),SUBSTITUTE(D2001,"/ ","_"),ISNUMBER(SEARCH(",",D2001)),SUBSTITUTE(D2001,",","_"),ISNUMBER(SEARCH("/",D2001)),SUBSTITUTE(D2001,"/","_"),ISNUMBER(SEARCH("",D2001)),D2001),D2001))))</f>
        <v/>
      </c>
      <c r="L2001" s="1"/>
      <c r="M2001" s="1" t="str">
        <f t="shared" si="151"/>
        <v/>
      </c>
      <c r="N2001" s="94" t="str">
        <f>IF($L2001="None","",IF(ISERROR(VLOOKUP($L2001,Info!$B$4:$B$266,1,FALSE)),"",VLOOKUP($L2001,Info!$B$4:$L$266,5,FALSE)))</f>
        <v/>
      </c>
      <c r="O2001" s="94" t="str">
        <f>IF(K2001="","",IF(AND($J$12&lt;&gt;"ABC",N2001="3"),"BAC",IF(N2001="3","ABC",IF($J$12&lt;&gt;"ABC",IF($J$10="Standard",VLOOKUP(K2001,Info!$BE$4:$BF$481,2,FALSE),VLOOKUP(K2001,Info!$BI$4:$BJ$482,2,FALSE)),IF($J$10="Standard",VLOOKUP(K2001,Info!$AG$4:$AH$2994,2,FALSE),VLOOKUP(K2001,Info!$AK$4:$AL$2997,2,FALSE))))))</f>
        <v/>
      </c>
      <c r="P2001" s="94" t="str">
        <f>IF($L2001="None","",IF(ISERROR(VLOOKUP($L2001,Info!$B$4:$B$266,1,FALSE)),"",VLOOKUP($L2001,Info!$B$4:$L$266,3,FALSE)))</f>
        <v/>
      </c>
      <c r="Q2001" s="96" t="str">
        <f>IF($L2001="None","",IF(ISERROR(VLOOKUP($L2001,Info!$B$4:$B$266,1,FALSE)),"",VLOOKUP($L2001,Info!$B$4:$L$266,4,FALSE)))</f>
        <v/>
      </c>
      <c r="R2001" s="1"/>
      <c r="S2001" s="6" t="str">
        <f t="shared" si="152"/>
        <v/>
      </c>
      <c r="T2001" s="6" t="str">
        <f>IF($L2001="None","",IF(ISERROR(VLOOKUP($L2001,Info!$B$4:$B$266,1,FALSE)),"",VLOOKUP($L2001,Info!$B$4:$L$266,11,FALSE)))</f>
        <v/>
      </c>
      <c r="U2001" s="1"/>
      <c r="V2001" s="1"/>
      <c r="W2001" s="1"/>
      <c r="X2001" s="1" t="str">
        <f>IF($L2001="None","",IF(ISERROR(VLOOKUP($L2001,Info!$B$4:$B$266,1,FALSE)),"",IF(OR(W2001="Metallic Liquid Tight",W2001="Non-Metallic Liquid Tight",W2001="LSZH",W2001="Greenfield"),VLOOKUP($L2001,Info!$B$4:$L$266,7,FALSE),"N/A")))</f>
        <v/>
      </c>
      <c r="Y2001" s="1"/>
      <c r="Z2001" s="96" t="str">
        <f>IF($L2001="None","",IF(ISERROR(VLOOKUP($L2001,Info!$B$4:$B$266,1,FALSE)),"",VLOOKUP($L2001,Info!$B$4:$L$266,9,FALSE)))</f>
        <v/>
      </c>
      <c r="AA2001" s="96" t="str">
        <f>IF($L2001="None","",IF(ISERROR(VLOOKUP($L2001,Info!$B$4:$B$266,1,FALSE)),"",VLOOKUP($L2001,Info!$B$4:$L$266,8,FALSE)))</f>
        <v/>
      </c>
      <c r="AB2001" s="96" t="str">
        <f>IF($L2001="None","",IF(ISERROR(VLOOKUP($L2001,Info!$B$4:$B$266,1,FALSE)),"",VLOOKUP($L2001,Info!$B$4:$L$266,10,FALSE)))</f>
        <v/>
      </c>
      <c r="AC2001" s="1" t="str">
        <f>IF(W2001="SO Cable","Black,White",IF(O2001="","",IF(P2001="","",IF($J$12&lt;&gt;"ABC",IF(P2001&lt;="250",VLOOKUP(O2001,Info!$AZ$4:$BB$22,3,FALSE),VLOOKUP(O2001,Info!$AZ$23:$BB$39,3,FALSE)),IF(P2001&lt;="250",VLOOKUP(O2001,Info!$AO$4:$AQ$22,3,FALSE),VLOOKUP(O2001,Info!$AO$23:$AP$39,3,FALSE))))))</f>
        <v/>
      </c>
      <c r="AD2001" s="1"/>
      <c r="AE2001" s="1" t="str">
        <f>IF($L2001="None","",IF(ISERROR(VLOOKUP($L2001,Info!$B$4:$B$266,1,FALSE)),"",VLOOKUP($L2001,Info!$B$4:$L$266,4,FALSE)))</f>
        <v/>
      </c>
      <c r="AF2001" s="1" t="str">
        <f>IF($L2001="None","",IF(ISERROR(VLOOKUP($L2001,Info!$B$4:$B$266,1,FALSE)),"",VLOOKUP($L2001,Info!$B$4:$L$266,6,FALSE)))</f>
        <v/>
      </c>
      <c r="AG2001" s="1"/>
      <c r="AH2001" s="33" t="str" cm="1">
        <f t="array" ref="AH2001">IF(AND(L2001&lt;&gt;"",O2001&lt;&gt;"",R2001:S2001&lt;&gt;"",W2001:X2001&lt;&gt;"",Z2001:AA2001&lt;&gt;"",AC2001&lt;&gt;""),"Good","Bad")</f>
        <v>Bad</v>
      </c>
      <c r="AL2001" t="str" cm="1">
        <f t="array" ref="AL2001">IF(R2001&gt;0,_xlfn.IFS(COUNTIF($L$20:L2001,"&lt;&gt;")&lt;101,1,COUNTIF($L$20:L2001,"&lt;&gt;")&lt;201,2,COUNTIF($L$20:L2001,"&lt;&gt;")&lt;301,3,COUNTIF($L$20:L2001,"&lt;&gt;")&lt;401,4,COUNTIF($L$20:L2001,"&lt;&gt;")&lt;501,5,COUNTIF($L$20:L2001,"&lt;&gt;")&lt;601,6,COUNTIF($L$20:L2001,"&lt;&gt;")&lt;701,7,COUNTIF($L$20:L2001,"&lt;&gt;")&lt;801,8,COUNTIF($L$20:L2001,"&lt;&gt;")&lt;901,9,COUNTIF($L$20:L2001,"&lt;&gt;")&lt;1001,10,COUNTIF($L$20:L2001,"&lt;&gt;")&lt;1101,11,COUNTIF($L$20:L2001,"&lt;&gt;")&lt;1201,12,COUNTIF($L$20:L2001,"&lt;&gt;")&lt;1301,13,COUNTIF($L$20:L2001,"&lt;&gt;")&lt;1401,14,COUNTIF($L$20:L2001,"&lt;&gt;")&lt;1501,15,COUNTIF($L$20:L2001,"&lt;&gt;")&lt;1601,16,COUNTIF($L$20:L2001,"&lt;&gt;")&lt;1701,17,COUNTIF($L$20:L2001,"&lt;&gt;")&lt;1801,18,COUNTIF($L$20:L2001,"&lt;&gt;")&lt;1901,19,COUNTIF($L$20:L2001,"&lt;&gt;")&lt;2001,20,COUNTIF($L$20:L2001,"&lt;&gt;")&lt;2101,21,COUNTIF($L$20:L2001,"&lt;&gt;")&lt;2201,22,COUNTIF($L$20:L2001,"&lt;&gt;")&lt;2301,23,COUNTIF($L$20:L2001,"&lt;&gt;")&lt;2401,24,COUNTIF($L$20:L2001,"&lt;&gt;")&lt;2501,25,COUNTIF($L$20:L2001,"&lt;&gt;")&lt;2601,26,COUNTIF($L$20:L2001,"&lt;&gt;")&lt;2701,27,COUNTIF($L$20:L2001,"&lt;&gt;")&lt;2801,28,COUNTIF($L$20:L2001,"&lt;&gt;")&lt;2901,29,COUNTIF($L$20:L2001,"&lt;&gt;")&lt;3001,30),"")</f>
        <v/>
      </c>
      <c r="AM2001" t="str">
        <f t="shared" si="150"/>
        <v/>
      </c>
      <c r="AN2001" t="str">
        <f t="shared" si="154"/>
        <v/>
      </c>
      <c r="AP2001" t="str">
        <f t="shared" si="153"/>
        <v/>
      </c>
      <c r="AQ2001" t="str">
        <f>IF(AO2001="","",COUNTIFS(AM2001:$AM$3019,AO2001))</f>
        <v/>
      </c>
    </row>
    <row r="2002" spans="1:43" x14ac:dyDescent="0.25">
      <c r="A2002" s="6" t="str">
        <f>IF(COUNT($A$20:A2001)&lt;&gt;$B$4,IF(A2001="","",A2001+1),"")</f>
        <v/>
      </c>
      <c r="B2002" s="3"/>
      <c r="C2002" s="3"/>
      <c r="D2002" s="122"/>
      <c r="E2002" s="3"/>
      <c r="F2002" s="3"/>
      <c r="G2002" s="3"/>
      <c r="H2002" s="3"/>
      <c r="I2002" s="120"/>
      <c r="J2002" s="3"/>
      <c r="K2002" s="95" t="str" cm="1">
        <f t="array" ref="K2002">IF(OR($J$14 = "A",$J$14 = "B",$J$14 = "C"),IF(I2002="","",IF(LEN(I2002)&gt;2,_xlfn.IFS(ISNUMBER(SEARCH("_",I2002)),I2002,ISNUMBER(SEARCH(", ",I2002)),SUBSTITUTE(I2002,", ","_"),ISNUMBER(SEARCH("/ ",I2002)),SUBSTITUTE(I2002,"/ ","_"),ISNUMBER(SEARCH(",",I2002)),SUBSTITUTE(I2002,",","_"),ISNUMBER(SEARCH("/",I2002)),SUBSTITUTE(I2002,"/","_"),ISNUMBER(SEARCH("",I2002)),I2002),I2002)),IF(OR($J$14 = "J",$J$14 = "K"),"",IF(D2002="","",IF(LEN(D2002)&gt;2,_xlfn.IFS(ISNUMBER(SEARCH("_",D2002)),D2002,ISNUMBER(SEARCH(", ",D2002)),SUBSTITUTE(D2002,", ","_"),ISNUMBER(SEARCH("/ ",D2002)),SUBSTITUTE(D2002,"/ ","_"),ISNUMBER(SEARCH(",",D2002)),SUBSTITUTE(D2002,",","_"),ISNUMBER(SEARCH("/",D2002)),SUBSTITUTE(D2002,"/","_"),ISNUMBER(SEARCH("",D2002)),D2002),D2002))))</f>
        <v/>
      </c>
      <c r="L2002" s="1"/>
      <c r="M2002" s="1" t="str">
        <f t="shared" si="151"/>
        <v/>
      </c>
      <c r="N2002" s="94" t="str">
        <f>IF($L2002="None","",IF(ISERROR(VLOOKUP($L2002,Info!$B$4:$B$266,1,FALSE)),"",VLOOKUP($L2002,Info!$B$4:$L$266,5,FALSE)))</f>
        <v/>
      </c>
      <c r="O2002" s="94" t="str">
        <f>IF(K2002="","",IF(AND($J$12&lt;&gt;"ABC",N2002="3"),"BAC",IF(N2002="3","ABC",IF($J$12&lt;&gt;"ABC",IF($J$10="Standard",VLOOKUP(K2002,Info!$BE$4:$BF$481,2,FALSE),VLOOKUP(K2002,Info!$BI$4:$BJ$482,2,FALSE)),IF($J$10="Standard",VLOOKUP(K2002,Info!$AG$4:$AH$2994,2,FALSE),VLOOKUP(K2002,Info!$AK$4:$AL$2997,2,FALSE))))))</f>
        <v/>
      </c>
      <c r="P2002" s="94" t="str">
        <f>IF($L2002="None","",IF(ISERROR(VLOOKUP($L2002,Info!$B$4:$B$266,1,FALSE)),"",VLOOKUP($L2002,Info!$B$4:$L$266,3,FALSE)))</f>
        <v/>
      </c>
      <c r="Q2002" s="96" t="str">
        <f>IF($L2002="None","",IF(ISERROR(VLOOKUP($L2002,Info!$B$4:$B$266,1,FALSE)),"",VLOOKUP($L2002,Info!$B$4:$L$266,4,FALSE)))</f>
        <v/>
      </c>
      <c r="R2002" s="1"/>
      <c r="S2002" s="6" t="str">
        <f t="shared" si="152"/>
        <v/>
      </c>
      <c r="T2002" s="6" t="str">
        <f>IF($L2002="None","",IF(ISERROR(VLOOKUP($L2002,Info!$B$4:$B$266,1,FALSE)),"",VLOOKUP($L2002,Info!$B$4:$L$266,11,FALSE)))</f>
        <v/>
      </c>
      <c r="U2002" s="1"/>
      <c r="V2002" s="1"/>
      <c r="W2002" s="1"/>
      <c r="X2002" s="1" t="str">
        <f>IF($L2002="None","",IF(ISERROR(VLOOKUP($L2002,Info!$B$4:$B$266,1,FALSE)),"",IF(OR(W2002="Metallic Liquid Tight",W2002="Non-Metallic Liquid Tight",W2002="LSZH",W2002="Greenfield"),VLOOKUP($L2002,Info!$B$4:$L$266,7,FALSE),"N/A")))</f>
        <v/>
      </c>
      <c r="Y2002" s="1"/>
      <c r="Z2002" s="96" t="str">
        <f>IF($L2002="None","",IF(ISERROR(VLOOKUP($L2002,Info!$B$4:$B$266,1,FALSE)),"",VLOOKUP($L2002,Info!$B$4:$L$266,9,FALSE)))</f>
        <v/>
      </c>
      <c r="AA2002" s="96" t="str">
        <f>IF($L2002="None","",IF(ISERROR(VLOOKUP($L2002,Info!$B$4:$B$266,1,FALSE)),"",VLOOKUP($L2002,Info!$B$4:$L$266,8,FALSE)))</f>
        <v/>
      </c>
      <c r="AB2002" s="96" t="str">
        <f>IF($L2002="None","",IF(ISERROR(VLOOKUP($L2002,Info!$B$4:$B$266,1,FALSE)),"",VLOOKUP($L2002,Info!$B$4:$L$266,10,FALSE)))</f>
        <v/>
      </c>
      <c r="AC2002" s="1" t="str">
        <f>IF(W2002="SO Cable","Black,White",IF(O2002="","",IF(P2002="","",IF($J$12&lt;&gt;"ABC",IF(P2002&lt;="250",VLOOKUP(O2002,Info!$AZ$4:$BB$22,3,FALSE),VLOOKUP(O2002,Info!$AZ$23:$BB$39,3,FALSE)),IF(P2002&lt;="250",VLOOKUP(O2002,Info!$AO$4:$AQ$22,3,FALSE),VLOOKUP(O2002,Info!$AO$23:$AP$39,3,FALSE))))))</f>
        <v/>
      </c>
      <c r="AD2002" s="1"/>
      <c r="AE2002" s="1" t="str">
        <f>IF($L2002="None","",IF(ISERROR(VLOOKUP($L2002,Info!$B$4:$B$266,1,FALSE)),"",VLOOKUP($L2002,Info!$B$4:$L$266,4,FALSE)))</f>
        <v/>
      </c>
      <c r="AF2002" s="1" t="str">
        <f>IF($L2002="None","",IF(ISERROR(VLOOKUP($L2002,Info!$B$4:$B$266,1,FALSE)),"",VLOOKUP($L2002,Info!$B$4:$L$266,6,FALSE)))</f>
        <v/>
      </c>
      <c r="AG2002" s="1"/>
      <c r="AH2002" s="33" t="str" cm="1">
        <f t="array" ref="AH2002">IF(AND(L2002&lt;&gt;"",O2002&lt;&gt;"",R2002:S2002&lt;&gt;"",W2002:X2002&lt;&gt;"",Z2002:AA2002&lt;&gt;"",AC2002&lt;&gt;""),"Good","Bad")</f>
        <v>Bad</v>
      </c>
      <c r="AL2002" t="str" cm="1">
        <f t="array" ref="AL2002">IF(R2002&gt;0,_xlfn.IFS(COUNTIF($L$20:L2002,"&lt;&gt;")&lt;101,1,COUNTIF($L$20:L2002,"&lt;&gt;")&lt;201,2,COUNTIF($L$20:L2002,"&lt;&gt;")&lt;301,3,COUNTIF($L$20:L2002,"&lt;&gt;")&lt;401,4,COUNTIF($L$20:L2002,"&lt;&gt;")&lt;501,5,COUNTIF($L$20:L2002,"&lt;&gt;")&lt;601,6,COUNTIF($L$20:L2002,"&lt;&gt;")&lt;701,7,COUNTIF($L$20:L2002,"&lt;&gt;")&lt;801,8,COUNTIF($L$20:L2002,"&lt;&gt;")&lt;901,9,COUNTIF($L$20:L2002,"&lt;&gt;")&lt;1001,10,COUNTIF($L$20:L2002,"&lt;&gt;")&lt;1101,11,COUNTIF($L$20:L2002,"&lt;&gt;")&lt;1201,12,COUNTIF($L$20:L2002,"&lt;&gt;")&lt;1301,13,COUNTIF($L$20:L2002,"&lt;&gt;")&lt;1401,14,COUNTIF($L$20:L2002,"&lt;&gt;")&lt;1501,15,COUNTIF($L$20:L2002,"&lt;&gt;")&lt;1601,16,COUNTIF($L$20:L2002,"&lt;&gt;")&lt;1701,17,COUNTIF($L$20:L2002,"&lt;&gt;")&lt;1801,18,COUNTIF($L$20:L2002,"&lt;&gt;")&lt;1901,19,COUNTIF($L$20:L2002,"&lt;&gt;")&lt;2001,20,COUNTIF($L$20:L2002,"&lt;&gt;")&lt;2101,21,COUNTIF($L$20:L2002,"&lt;&gt;")&lt;2201,22,COUNTIF($L$20:L2002,"&lt;&gt;")&lt;2301,23,COUNTIF($L$20:L2002,"&lt;&gt;")&lt;2401,24,COUNTIF($L$20:L2002,"&lt;&gt;")&lt;2501,25,COUNTIF($L$20:L2002,"&lt;&gt;")&lt;2601,26,COUNTIF($L$20:L2002,"&lt;&gt;")&lt;2701,27,COUNTIF($L$20:L2002,"&lt;&gt;")&lt;2801,28,COUNTIF($L$20:L2002,"&lt;&gt;")&lt;2901,29,COUNTIF($L$20:L2002,"&lt;&gt;")&lt;3001,30),"")</f>
        <v/>
      </c>
      <c r="AM2002" t="str">
        <f t="shared" si="150"/>
        <v/>
      </c>
      <c r="AN2002" t="str">
        <f t="shared" si="154"/>
        <v/>
      </c>
      <c r="AP2002" t="str">
        <f t="shared" si="153"/>
        <v/>
      </c>
      <c r="AQ2002" t="str">
        <f>IF(AO2002="","",COUNTIFS(AM2002:$AM$3019,AO2002))</f>
        <v/>
      </c>
    </row>
    <row r="2003" spans="1:43" x14ac:dyDescent="0.25">
      <c r="A2003" s="6" t="str">
        <f>IF(COUNT($A$20:A2002)&lt;&gt;$B$4,IF(A2002="","",A2002+1),"")</f>
        <v/>
      </c>
      <c r="B2003" s="3"/>
      <c r="C2003" s="3"/>
      <c r="D2003" s="122"/>
      <c r="E2003" s="3"/>
      <c r="F2003" s="3"/>
      <c r="G2003" s="3"/>
      <c r="H2003" s="3"/>
      <c r="I2003" s="120"/>
      <c r="J2003" s="3"/>
      <c r="K2003" s="95" t="str" cm="1">
        <f t="array" ref="K2003">IF(OR($J$14 = "A",$J$14 = "B",$J$14 = "C"),IF(I2003="","",IF(LEN(I2003)&gt;2,_xlfn.IFS(ISNUMBER(SEARCH("_",I2003)),I2003,ISNUMBER(SEARCH(", ",I2003)),SUBSTITUTE(I2003,", ","_"),ISNUMBER(SEARCH("/ ",I2003)),SUBSTITUTE(I2003,"/ ","_"),ISNUMBER(SEARCH(",",I2003)),SUBSTITUTE(I2003,",","_"),ISNUMBER(SEARCH("/",I2003)),SUBSTITUTE(I2003,"/","_"),ISNUMBER(SEARCH("",I2003)),I2003),I2003)),IF(OR($J$14 = "J",$J$14 = "K"),"",IF(D2003="","",IF(LEN(D2003)&gt;2,_xlfn.IFS(ISNUMBER(SEARCH("_",D2003)),D2003,ISNUMBER(SEARCH(", ",D2003)),SUBSTITUTE(D2003,", ","_"),ISNUMBER(SEARCH("/ ",D2003)),SUBSTITUTE(D2003,"/ ","_"),ISNUMBER(SEARCH(",",D2003)),SUBSTITUTE(D2003,",","_"),ISNUMBER(SEARCH("/",D2003)),SUBSTITUTE(D2003,"/","_"),ISNUMBER(SEARCH("",D2003)),D2003),D2003))))</f>
        <v/>
      </c>
      <c r="L2003" s="1"/>
      <c r="M2003" s="1" t="str">
        <f t="shared" si="151"/>
        <v/>
      </c>
      <c r="N2003" s="94" t="str">
        <f>IF($L2003="None","",IF(ISERROR(VLOOKUP($L2003,Info!$B$4:$B$266,1,FALSE)),"",VLOOKUP($L2003,Info!$B$4:$L$266,5,FALSE)))</f>
        <v/>
      </c>
      <c r="O2003" s="94" t="str">
        <f>IF(K2003="","",IF(AND($J$12&lt;&gt;"ABC",N2003="3"),"BAC",IF(N2003="3","ABC",IF($J$12&lt;&gt;"ABC",IF($J$10="Standard",VLOOKUP(K2003,Info!$BE$4:$BF$481,2,FALSE),VLOOKUP(K2003,Info!$BI$4:$BJ$482,2,FALSE)),IF($J$10="Standard",VLOOKUP(K2003,Info!$AG$4:$AH$2994,2,FALSE),VLOOKUP(K2003,Info!$AK$4:$AL$2997,2,FALSE))))))</f>
        <v/>
      </c>
      <c r="P2003" s="94" t="str">
        <f>IF($L2003="None","",IF(ISERROR(VLOOKUP($L2003,Info!$B$4:$B$266,1,FALSE)),"",VLOOKUP($L2003,Info!$B$4:$L$266,3,FALSE)))</f>
        <v/>
      </c>
      <c r="Q2003" s="96" t="str">
        <f>IF($L2003="None","",IF(ISERROR(VLOOKUP($L2003,Info!$B$4:$B$266,1,FALSE)),"",VLOOKUP($L2003,Info!$B$4:$L$266,4,FALSE)))</f>
        <v/>
      </c>
      <c r="R2003" s="1"/>
      <c r="S2003" s="6" t="str">
        <f t="shared" si="152"/>
        <v/>
      </c>
      <c r="T2003" s="6" t="str">
        <f>IF($L2003="None","",IF(ISERROR(VLOOKUP($L2003,Info!$B$4:$B$266,1,FALSE)),"",VLOOKUP($L2003,Info!$B$4:$L$266,11,FALSE)))</f>
        <v/>
      </c>
      <c r="U2003" s="1"/>
      <c r="V2003" s="1"/>
      <c r="W2003" s="1"/>
      <c r="X2003" s="1" t="str">
        <f>IF($L2003="None","",IF(ISERROR(VLOOKUP($L2003,Info!$B$4:$B$266,1,FALSE)),"",IF(OR(W2003="Metallic Liquid Tight",W2003="Non-Metallic Liquid Tight",W2003="LSZH",W2003="Greenfield"),VLOOKUP($L2003,Info!$B$4:$L$266,7,FALSE),"N/A")))</f>
        <v/>
      </c>
      <c r="Y2003" s="1"/>
      <c r="Z2003" s="96" t="str">
        <f>IF($L2003="None","",IF(ISERROR(VLOOKUP($L2003,Info!$B$4:$B$266,1,FALSE)),"",VLOOKUP($L2003,Info!$B$4:$L$266,9,FALSE)))</f>
        <v/>
      </c>
      <c r="AA2003" s="96" t="str">
        <f>IF($L2003="None","",IF(ISERROR(VLOOKUP($L2003,Info!$B$4:$B$266,1,FALSE)),"",VLOOKUP($L2003,Info!$B$4:$L$266,8,FALSE)))</f>
        <v/>
      </c>
      <c r="AB2003" s="96" t="str">
        <f>IF($L2003="None","",IF(ISERROR(VLOOKUP($L2003,Info!$B$4:$B$266,1,FALSE)),"",VLOOKUP($L2003,Info!$B$4:$L$266,10,FALSE)))</f>
        <v/>
      </c>
      <c r="AC2003" s="1" t="str">
        <f>IF(W2003="SO Cable","Black,White",IF(O2003="","",IF(P2003="","",IF($J$12&lt;&gt;"ABC",IF(P2003&lt;="250",VLOOKUP(O2003,Info!$AZ$4:$BB$22,3,FALSE),VLOOKUP(O2003,Info!$AZ$23:$BB$39,3,FALSE)),IF(P2003&lt;="250",VLOOKUP(O2003,Info!$AO$4:$AQ$22,3,FALSE),VLOOKUP(O2003,Info!$AO$23:$AP$39,3,FALSE))))))</f>
        <v/>
      </c>
      <c r="AD2003" s="1"/>
      <c r="AE2003" s="1" t="str">
        <f>IF($L2003="None","",IF(ISERROR(VLOOKUP($L2003,Info!$B$4:$B$266,1,FALSE)),"",VLOOKUP($L2003,Info!$B$4:$L$266,4,FALSE)))</f>
        <v/>
      </c>
      <c r="AF2003" s="1" t="str">
        <f>IF($L2003="None","",IF(ISERROR(VLOOKUP($L2003,Info!$B$4:$B$266,1,FALSE)),"",VLOOKUP($L2003,Info!$B$4:$L$266,6,FALSE)))</f>
        <v/>
      </c>
      <c r="AG2003" s="1"/>
      <c r="AH2003" s="33" t="str" cm="1">
        <f t="array" ref="AH2003">IF(AND(L2003&lt;&gt;"",O2003&lt;&gt;"",R2003:S2003&lt;&gt;"",W2003:X2003&lt;&gt;"",Z2003:AA2003&lt;&gt;"",AC2003&lt;&gt;""),"Good","Bad")</f>
        <v>Bad</v>
      </c>
      <c r="AL2003" t="str" cm="1">
        <f t="array" ref="AL2003">IF(R2003&gt;0,_xlfn.IFS(COUNTIF($L$20:L2003,"&lt;&gt;")&lt;101,1,COUNTIF($L$20:L2003,"&lt;&gt;")&lt;201,2,COUNTIF($L$20:L2003,"&lt;&gt;")&lt;301,3,COUNTIF($L$20:L2003,"&lt;&gt;")&lt;401,4,COUNTIF($L$20:L2003,"&lt;&gt;")&lt;501,5,COUNTIF($L$20:L2003,"&lt;&gt;")&lt;601,6,COUNTIF($L$20:L2003,"&lt;&gt;")&lt;701,7,COUNTIF($L$20:L2003,"&lt;&gt;")&lt;801,8,COUNTIF($L$20:L2003,"&lt;&gt;")&lt;901,9,COUNTIF($L$20:L2003,"&lt;&gt;")&lt;1001,10,COUNTIF($L$20:L2003,"&lt;&gt;")&lt;1101,11,COUNTIF($L$20:L2003,"&lt;&gt;")&lt;1201,12,COUNTIF($L$20:L2003,"&lt;&gt;")&lt;1301,13,COUNTIF($L$20:L2003,"&lt;&gt;")&lt;1401,14,COUNTIF($L$20:L2003,"&lt;&gt;")&lt;1501,15,COUNTIF($L$20:L2003,"&lt;&gt;")&lt;1601,16,COUNTIF($L$20:L2003,"&lt;&gt;")&lt;1701,17,COUNTIF($L$20:L2003,"&lt;&gt;")&lt;1801,18,COUNTIF($L$20:L2003,"&lt;&gt;")&lt;1901,19,COUNTIF($L$20:L2003,"&lt;&gt;")&lt;2001,20,COUNTIF($L$20:L2003,"&lt;&gt;")&lt;2101,21,COUNTIF($L$20:L2003,"&lt;&gt;")&lt;2201,22,COUNTIF($L$20:L2003,"&lt;&gt;")&lt;2301,23,COUNTIF($L$20:L2003,"&lt;&gt;")&lt;2401,24,COUNTIF($L$20:L2003,"&lt;&gt;")&lt;2501,25,COUNTIF($L$20:L2003,"&lt;&gt;")&lt;2601,26,COUNTIF($L$20:L2003,"&lt;&gt;")&lt;2701,27,COUNTIF($L$20:L2003,"&lt;&gt;")&lt;2801,28,COUNTIF($L$20:L2003,"&lt;&gt;")&lt;2901,29,COUNTIF($L$20:L2003,"&lt;&gt;")&lt;3001,30),"")</f>
        <v/>
      </c>
      <c r="AM2003" t="str">
        <f t="shared" si="150"/>
        <v/>
      </c>
      <c r="AN2003" t="str">
        <f t="shared" si="154"/>
        <v/>
      </c>
      <c r="AP2003" t="str">
        <f t="shared" si="153"/>
        <v/>
      </c>
      <c r="AQ2003" t="str">
        <f>IF(AO2003="","",COUNTIFS(AM2003:$AM$3019,AO2003))</f>
        <v/>
      </c>
    </row>
    <row r="2004" spans="1:43" x14ac:dyDescent="0.25">
      <c r="A2004" s="6" t="str">
        <f>IF(COUNT($A$20:A2003)&lt;&gt;$B$4,IF(A2003="","",A2003+1),"")</f>
        <v/>
      </c>
      <c r="B2004" s="3"/>
      <c r="C2004" s="3"/>
      <c r="D2004" s="122"/>
      <c r="E2004" s="3"/>
      <c r="F2004" s="3"/>
      <c r="G2004" s="3"/>
      <c r="H2004" s="3"/>
      <c r="I2004" s="120"/>
      <c r="J2004" s="3"/>
      <c r="K2004" s="95" t="str" cm="1">
        <f t="array" ref="K2004">IF(OR($J$14 = "A",$J$14 = "B",$J$14 = "C"),IF(I2004="","",IF(LEN(I2004)&gt;2,_xlfn.IFS(ISNUMBER(SEARCH("_",I2004)),I2004,ISNUMBER(SEARCH(", ",I2004)),SUBSTITUTE(I2004,", ","_"),ISNUMBER(SEARCH("/ ",I2004)),SUBSTITUTE(I2004,"/ ","_"),ISNUMBER(SEARCH(",",I2004)),SUBSTITUTE(I2004,",","_"),ISNUMBER(SEARCH("/",I2004)),SUBSTITUTE(I2004,"/","_"),ISNUMBER(SEARCH("",I2004)),I2004),I2004)),IF(OR($J$14 = "J",$J$14 = "K"),"",IF(D2004="","",IF(LEN(D2004)&gt;2,_xlfn.IFS(ISNUMBER(SEARCH("_",D2004)),D2004,ISNUMBER(SEARCH(", ",D2004)),SUBSTITUTE(D2004,", ","_"),ISNUMBER(SEARCH("/ ",D2004)),SUBSTITUTE(D2004,"/ ","_"),ISNUMBER(SEARCH(",",D2004)),SUBSTITUTE(D2004,",","_"),ISNUMBER(SEARCH("/",D2004)),SUBSTITUTE(D2004,"/","_"),ISNUMBER(SEARCH("",D2004)),D2004),D2004))))</f>
        <v/>
      </c>
      <c r="L2004" s="1"/>
      <c r="M2004" s="1" t="str">
        <f t="shared" si="151"/>
        <v/>
      </c>
      <c r="N2004" s="94" t="str">
        <f>IF($L2004="None","",IF(ISERROR(VLOOKUP($L2004,Info!$B$4:$B$266,1,FALSE)),"",VLOOKUP($L2004,Info!$B$4:$L$266,5,FALSE)))</f>
        <v/>
      </c>
      <c r="O2004" s="94" t="str">
        <f>IF(K2004="","",IF(AND($J$12&lt;&gt;"ABC",N2004="3"),"BAC",IF(N2004="3","ABC",IF($J$12&lt;&gt;"ABC",IF($J$10="Standard",VLOOKUP(K2004,Info!$BE$4:$BF$481,2,FALSE),VLOOKUP(K2004,Info!$BI$4:$BJ$482,2,FALSE)),IF($J$10="Standard",VLOOKUP(K2004,Info!$AG$4:$AH$2994,2,FALSE),VLOOKUP(K2004,Info!$AK$4:$AL$2997,2,FALSE))))))</f>
        <v/>
      </c>
      <c r="P2004" s="94" t="str">
        <f>IF($L2004="None","",IF(ISERROR(VLOOKUP($L2004,Info!$B$4:$B$266,1,FALSE)),"",VLOOKUP($L2004,Info!$B$4:$L$266,3,FALSE)))</f>
        <v/>
      </c>
      <c r="Q2004" s="96" t="str">
        <f>IF($L2004="None","",IF(ISERROR(VLOOKUP($L2004,Info!$B$4:$B$266,1,FALSE)),"",VLOOKUP($L2004,Info!$B$4:$L$266,4,FALSE)))</f>
        <v/>
      </c>
      <c r="R2004" s="1"/>
      <c r="S2004" s="6" t="str">
        <f t="shared" si="152"/>
        <v/>
      </c>
      <c r="T2004" s="6" t="str">
        <f>IF($L2004="None","",IF(ISERROR(VLOOKUP($L2004,Info!$B$4:$B$266,1,FALSE)),"",VLOOKUP($L2004,Info!$B$4:$L$266,11,FALSE)))</f>
        <v/>
      </c>
      <c r="U2004" s="1"/>
      <c r="V2004" s="1"/>
      <c r="W2004" s="1"/>
      <c r="X2004" s="1" t="str">
        <f>IF($L2004="None","",IF(ISERROR(VLOOKUP($L2004,Info!$B$4:$B$266,1,FALSE)),"",IF(OR(W2004="Metallic Liquid Tight",W2004="Non-Metallic Liquid Tight",W2004="LSZH",W2004="Greenfield"),VLOOKUP($L2004,Info!$B$4:$L$266,7,FALSE),"N/A")))</f>
        <v/>
      </c>
      <c r="Y2004" s="1"/>
      <c r="Z2004" s="96" t="str">
        <f>IF($L2004="None","",IF(ISERROR(VLOOKUP($L2004,Info!$B$4:$B$266,1,FALSE)),"",VLOOKUP($L2004,Info!$B$4:$L$266,9,FALSE)))</f>
        <v/>
      </c>
      <c r="AA2004" s="96" t="str">
        <f>IF($L2004="None","",IF(ISERROR(VLOOKUP($L2004,Info!$B$4:$B$266,1,FALSE)),"",VLOOKUP($L2004,Info!$B$4:$L$266,8,FALSE)))</f>
        <v/>
      </c>
      <c r="AB2004" s="96" t="str">
        <f>IF($L2004="None","",IF(ISERROR(VLOOKUP($L2004,Info!$B$4:$B$266,1,FALSE)),"",VLOOKUP($L2004,Info!$B$4:$L$266,10,FALSE)))</f>
        <v/>
      </c>
      <c r="AC2004" s="1" t="str">
        <f>IF(W2004="SO Cable","Black,White",IF(O2004="","",IF(P2004="","",IF($J$12&lt;&gt;"ABC",IF(P2004&lt;="250",VLOOKUP(O2004,Info!$AZ$4:$BB$22,3,FALSE),VLOOKUP(O2004,Info!$AZ$23:$BB$39,3,FALSE)),IF(P2004&lt;="250",VLOOKUP(O2004,Info!$AO$4:$AQ$22,3,FALSE),VLOOKUP(O2004,Info!$AO$23:$AP$39,3,FALSE))))))</f>
        <v/>
      </c>
      <c r="AD2004" s="1"/>
      <c r="AE2004" s="1" t="str">
        <f>IF($L2004="None","",IF(ISERROR(VLOOKUP($L2004,Info!$B$4:$B$266,1,FALSE)),"",VLOOKUP($L2004,Info!$B$4:$L$266,4,FALSE)))</f>
        <v/>
      </c>
      <c r="AF2004" s="1" t="str">
        <f>IF($L2004="None","",IF(ISERROR(VLOOKUP($L2004,Info!$B$4:$B$266,1,FALSE)),"",VLOOKUP($L2004,Info!$B$4:$L$266,6,FALSE)))</f>
        <v/>
      </c>
      <c r="AG2004" s="1"/>
      <c r="AH2004" s="33" t="str" cm="1">
        <f t="array" ref="AH2004">IF(AND(L2004&lt;&gt;"",O2004&lt;&gt;"",R2004:S2004&lt;&gt;"",W2004:X2004&lt;&gt;"",Z2004:AA2004&lt;&gt;"",AC2004&lt;&gt;""),"Good","Bad")</f>
        <v>Bad</v>
      </c>
      <c r="AL2004" t="str" cm="1">
        <f t="array" ref="AL2004">IF(R2004&gt;0,_xlfn.IFS(COUNTIF($L$20:L2004,"&lt;&gt;")&lt;101,1,COUNTIF($L$20:L2004,"&lt;&gt;")&lt;201,2,COUNTIF($L$20:L2004,"&lt;&gt;")&lt;301,3,COUNTIF($L$20:L2004,"&lt;&gt;")&lt;401,4,COUNTIF($L$20:L2004,"&lt;&gt;")&lt;501,5,COUNTIF($L$20:L2004,"&lt;&gt;")&lt;601,6,COUNTIF($L$20:L2004,"&lt;&gt;")&lt;701,7,COUNTIF($L$20:L2004,"&lt;&gt;")&lt;801,8,COUNTIF($L$20:L2004,"&lt;&gt;")&lt;901,9,COUNTIF($L$20:L2004,"&lt;&gt;")&lt;1001,10,COUNTIF($L$20:L2004,"&lt;&gt;")&lt;1101,11,COUNTIF($L$20:L2004,"&lt;&gt;")&lt;1201,12,COUNTIF($L$20:L2004,"&lt;&gt;")&lt;1301,13,COUNTIF($L$20:L2004,"&lt;&gt;")&lt;1401,14,COUNTIF($L$20:L2004,"&lt;&gt;")&lt;1501,15,COUNTIF($L$20:L2004,"&lt;&gt;")&lt;1601,16,COUNTIF($L$20:L2004,"&lt;&gt;")&lt;1701,17,COUNTIF($L$20:L2004,"&lt;&gt;")&lt;1801,18,COUNTIF($L$20:L2004,"&lt;&gt;")&lt;1901,19,COUNTIF($L$20:L2004,"&lt;&gt;")&lt;2001,20,COUNTIF($L$20:L2004,"&lt;&gt;")&lt;2101,21,COUNTIF($L$20:L2004,"&lt;&gt;")&lt;2201,22,COUNTIF($L$20:L2004,"&lt;&gt;")&lt;2301,23,COUNTIF($L$20:L2004,"&lt;&gt;")&lt;2401,24,COUNTIF($L$20:L2004,"&lt;&gt;")&lt;2501,25,COUNTIF($L$20:L2004,"&lt;&gt;")&lt;2601,26,COUNTIF($L$20:L2004,"&lt;&gt;")&lt;2701,27,COUNTIF($L$20:L2004,"&lt;&gt;")&lt;2801,28,COUNTIF($L$20:L2004,"&lt;&gt;")&lt;2901,29,COUNTIF($L$20:L2004,"&lt;&gt;")&lt;3001,30),"")</f>
        <v/>
      </c>
      <c r="AM2004" t="str">
        <f t="shared" ref="AM2004:AM2067" si="155">L2004&amp;Z2004&amp;AA2004&amp;W2004&amp;X2004&amp;Y2004&amp;AL2004</f>
        <v/>
      </c>
      <c r="AN2004" t="str">
        <f t="shared" si="154"/>
        <v/>
      </c>
      <c r="AP2004" t="str">
        <f t="shared" si="153"/>
        <v/>
      </c>
      <c r="AQ2004" t="str">
        <f>IF(AO2004="","",COUNTIFS(AM2004:$AM$3019,AO2004))</f>
        <v/>
      </c>
    </row>
    <row r="2005" spans="1:43" x14ac:dyDescent="0.25">
      <c r="A2005" s="6" t="str">
        <f>IF(COUNT($A$20:A2004)&lt;&gt;$B$4,IF(A2004="","",A2004+1),"")</f>
        <v/>
      </c>
      <c r="B2005" s="3"/>
      <c r="C2005" s="3"/>
      <c r="D2005" s="122"/>
      <c r="E2005" s="3"/>
      <c r="F2005" s="3"/>
      <c r="G2005" s="3"/>
      <c r="H2005" s="3"/>
      <c r="I2005" s="120"/>
      <c r="J2005" s="3"/>
      <c r="K2005" s="95" t="str" cm="1">
        <f t="array" ref="K2005">IF(OR($J$14 = "A",$J$14 = "B",$J$14 = "C"),IF(I2005="","",IF(LEN(I2005)&gt;2,_xlfn.IFS(ISNUMBER(SEARCH("_",I2005)),I2005,ISNUMBER(SEARCH(", ",I2005)),SUBSTITUTE(I2005,", ","_"),ISNUMBER(SEARCH("/ ",I2005)),SUBSTITUTE(I2005,"/ ","_"),ISNUMBER(SEARCH(",",I2005)),SUBSTITUTE(I2005,",","_"),ISNUMBER(SEARCH("/",I2005)),SUBSTITUTE(I2005,"/","_"),ISNUMBER(SEARCH("",I2005)),I2005),I2005)),IF(OR($J$14 = "J",$J$14 = "K"),"",IF(D2005="","",IF(LEN(D2005)&gt;2,_xlfn.IFS(ISNUMBER(SEARCH("_",D2005)),D2005,ISNUMBER(SEARCH(", ",D2005)),SUBSTITUTE(D2005,", ","_"),ISNUMBER(SEARCH("/ ",D2005)),SUBSTITUTE(D2005,"/ ","_"),ISNUMBER(SEARCH(",",D2005)),SUBSTITUTE(D2005,",","_"),ISNUMBER(SEARCH("/",D2005)),SUBSTITUTE(D2005,"/","_"),ISNUMBER(SEARCH("",D2005)),D2005),D2005))))</f>
        <v/>
      </c>
      <c r="L2005" s="1"/>
      <c r="M2005" s="1" t="str">
        <f t="shared" ref="M2005:M2068" si="156">IF(L2005="","","Pigtail")</f>
        <v/>
      </c>
      <c r="N2005" s="94" t="str">
        <f>IF($L2005="None","",IF(ISERROR(VLOOKUP($L2005,Info!$B$4:$B$266,1,FALSE)),"",VLOOKUP($L2005,Info!$B$4:$L$266,5,FALSE)))</f>
        <v/>
      </c>
      <c r="O2005" s="94" t="str">
        <f>IF(K2005="","",IF(AND($J$12&lt;&gt;"ABC",N2005="3"),"BAC",IF(N2005="3","ABC",IF($J$12&lt;&gt;"ABC",IF($J$10="Standard",VLOOKUP(K2005,Info!$BE$4:$BF$481,2,FALSE),VLOOKUP(K2005,Info!$BI$4:$BJ$482,2,FALSE)),IF($J$10="Standard",VLOOKUP(K2005,Info!$AG$4:$AH$2994,2,FALSE),VLOOKUP(K2005,Info!$AK$4:$AL$2997,2,FALSE))))))</f>
        <v/>
      </c>
      <c r="P2005" s="94" t="str">
        <f>IF($L2005="None","",IF(ISERROR(VLOOKUP($L2005,Info!$B$4:$B$266,1,FALSE)),"",VLOOKUP($L2005,Info!$B$4:$L$266,3,FALSE)))</f>
        <v/>
      </c>
      <c r="Q2005" s="96" t="str">
        <f>IF($L2005="None","",IF(ISERROR(VLOOKUP($L2005,Info!$B$4:$B$266,1,FALSE)),"",VLOOKUP($L2005,Info!$B$4:$L$266,4,FALSE)))</f>
        <v/>
      </c>
      <c r="R2005" s="1"/>
      <c r="S2005" s="6" t="str">
        <f t="shared" ref="S2005:S2068" si="157">IF(M2005 = "","",IF(M2005 &lt;&gt; "Pigtail","0",""))</f>
        <v/>
      </c>
      <c r="T2005" s="6" t="str">
        <f>IF($L2005="None","",IF(ISERROR(VLOOKUP($L2005,Info!$B$4:$B$266,1,FALSE)),"",VLOOKUP($L2005,Info!$B$4:$L$266,11,FALSE)))</f>
        <v/>
      </c>
      <c r="U2005" s="1"/>
      <c r="V2005" s="1"/>
      <c r="W2005" s="1"/>
      <c r="X2005" s="1" t="str">
        <f>IF($L2005="None","",IF(ISERROR(VLOOKUP($L2005,Info!$B$4:$B$266,1,FALSE)),"",IF(OR(W2005="Metallic Liquid Tight",W2005="Non-Metallic Liquid Tight",W2005="LSZH",W2005="Greenfield"),VLOOKUP($L2005,Info!$B$4:$L$266,7,FALSE),"N/A")))</f>
        <v/>
      </c>
      <c r="Y2005" s="1"/>
      <c r="Z2005" s="96" t="str">
        <f>IF($L2005="None","",IF(ISERROR(VLOOKUP($L2005,Info!$B$4:$B$266,1,FALSE)),"",VLOOKUP($L2005,Info!$B$4:$L$266,9,FALSE)))</f>
        <v/>
      </c>
      <c r="AA2005" s="96" t="str">
        <f>IF($L2005="None","",IF(ISERROR(VLOOKUP($L2005,Info!$B$4:$B$266,1,FALSE)),"",VLOOKUP($L2005,Info!$B$4:$L$266,8,FALSE)))</f>
        <v/>
      </c>
      <c r="AB2005" s="96" t="str">
        <f>IF($L2005="None","",IF(ISERROR(VLOOKUP($L2005,Info!$B$4:$B$266,1,FALSE)),"",VLOOKUP($L2005,Info!$B$4:$L$266,10,FALSE)))</f>
        <v/>
      </c>
      <c r="AC2005" s="1" t="str">
        <f>IF(W2005="SO Cable","Black,White",IF(O2005="","",IF(P2005="","",IF($J$12&lt;&gt;"ABC",IF(P2005&lt;="250",VLOOKUP(O2005,Info!$AZ$4:$BB$22,3,FALSE),VLOOKUP(O2005,Info!$AZ$23:$BB$39,3,FALSE)),IF(P2005&lt;="250",VLOOKUP(O2005,Info!$AO$4:$AQ$22,3,FALSE),VLOOKUP(O2005,Info!$AO$23:$AP$39,3,FALSE))))))</f>
        <v/>
      </c>
      <c r="AD2005" s="1"/>
      <c r="AE2005" s="1" t="str">
        <f>IF($L2005="None","",IF(ISERROR(VLOOKUP($L2005,Info!$B$4:$B$266,1,FALSE)),"",VLOOKUP($L2005,Info!$B$4:$L$266,4,FALSE)))</f>
        <v/>
      </c>
      <c r="AF2005" s="1" t="str">
        <f>IF($L2005="None","",IF(ISERROR(VLOOKUP($L2005,Info!$B$4:$B$266,1,FALSE)),"",VLOOKUP($L2005,Info!$B$4:$L$266,6,FALSE)))</f>
        <v/>
      </c>
      <c r="AG2005" s="1"/>
      <c r="AH2005" s="33" t="str" cm="1">
        <f t="array" ref="AH2005">IF(AND(L2005&lt;&gt;"",O2005&lt;&gt;"",R2005:S2005&lt;&gt;"",W2005:X2005&lt;&gt;"",Z2005:AA2005&lt;&gt;"",AC2005&lt;&gt;""),"Good","Bad")</f>
        <v>Bad</v>
      </c>
      <c r="AL2005" t="str" cm="1">
        <f t="array" ref="AL2005">IF(R2005&gt;0,_xlfn.IFS(COUNTIF($L$20:L2005,"&lt;&gt;")&lt;101,1,COUNTIF($L$20:L2005,"&lt;&gt;")&lt;201,2,COUNTIF($L$20:L2005,"&lt;&gt;")&lt;301,3,COUNTIF($L$20:L2005,"&lt;&gt;")&lt;401,4,COUNTIF($L$20:L2005,"&lt;&gt;")&lt;501,5,COUNTIF($L$20:L2005,"&lt;&gt;")&lt;601,6,COUNTIF($L$20:L2005,"&lt;&gt;")&lt;701,7,COUNTIF($L$20:L2005,"&lt;&gt;")&lt;801,8,COUNTIF($L$20:L2005,"&lt;&gt;")&lt;901,9,COUNTIF($L$20:L2005,"&lt;&gt;")&lt;1001,10,COUNTIF($L$20:L2005,"&lt;&gt;")&lt;1101,11,COUNTIF($L$20:L2005,"&lt;&gt;")&lt;1201,12,COUNTIF($L$20:L2005,"&lt;&gt;")&lt;1301,13,COUNTIF($L$20:L2005,"&lt;&gt;")&lt;1401,14,COUNTIF($L$20:L2005,"&lt;&gt;")&lt;1501,15,COUNTIF($L$20:L2005,"&lt;&gt;")&lt;1601,16,COUNTIF($L$20:L2005,"&lt;&gt;")&lt;1701,17,COUNTIF($L$20:L2005,"&lt;&gt;")&lt;1801,18,COUNTIF($L$20:L2005,"&lt;&gt;")&lt;1901,19,COUNTIF($L$20:L2005,"&lt;&gt;")&lt;2001,20,COUNTIF($L$20:L2005,"&lt;&gt;")&lt;2101,21,COUNTIF($L$20:L2005,"&lt;&gt;")&lt;2201,22,COUNTIF($L$20:L2005,"&lt;&gt;")&lt;2301,23,COUNTIF($L$20:L2005,"&lt;&gt;")&lt;2401,24,COUNTIF($L$20:L2005,"&lt;&gt;")&lt;2501,25,COUNTIF($L$20:L2005,"&lt;&gt;")&lt;2601,26,COUNTIF($L$20:L2005,"&lt;&gt;")&lt;2701,27,COUNTIF($L$20:L2005,"&lt;&gt;")&lt;2801,28,COUNTIF($L$20:L2005,"&lt;&gt;")&lt;2901,29,COUNTIF($L$20:L2005,"&lt;&gt;")&lt;3001,30),"")</f>
        <v/>
      </c>
      <c r="AM2005" t="str">
        <f t="shared" si="155"/>
        <v/>
      </c>
      <c r="AN2005" t="str">
        <f t="shared" si="154"/>
        <v/>
      </c>
      <c r="AP2005" t="str">
        <f t="shared" ref="AP2005:AP2068" si="158">IF(R2005&gt;0,AP2004+1,"")</f>
        <v/>
      </c>
      <c r="AQ2005" t="str">
        <f>IF(AO2005="","",COUNTIFS(AM2005:$AM$3019,AO2005))</f>
        <v/>
      </c>
    </row>
    <row r="2006" spans="1:43" x14ac:dyDescent="0.25">
      <c r="A2006" s="6" t="str">
        <f>IF(COUNT($A$20:A2005)&lt;&gt;$B$4,IF(A2005="","",A2005+1),"")</f>
        <v/>
      </c>
      <c r="B2006" s="3"/>
      <c r="C2006" s="3"/>
      <c r="D2006" s="122"/>
      <c r="E2006" s="3"/>
      <c r="F2006" s="3"/>
      <c r="G2006" s="3"/>
      <c r="H2006" s="3"/>
      <c r="I2006" s="120"/>
      <c r="J2006" s="3"/>
      <c r="K2006" s="95" t="str" cm="1">
        <f t="array" ref="K2006">IF(OR($J$14 = "A",$J$14 = "B",$J$14 = "C"),IF(I2006="","",IF(LEN(I2006)&gt;2,_xlfn.IFS(ISNUMBER(SEARCH("_",I2006)),I2006,ISNUMBER(SEARCH(", ",I2006)),SUBSTITUTE(I2006,", ","_"),ISNUMBER(SEARCH("/ ",I2006)),SUBSTITUTE(I2006,"/ ","_"),ISNUMBER(SEARCH(",",I2006)),SUBSTITUTE(I2006,",","_"),ISNUMBER(SEARCH("/",I2006)),SUBSTITUTE(I2006,"/","_"),ISNUMBER(SEARCH("",I2006)),I2006),I2006)),IF(OR($J$14 = "J",$J$14 = "K"),"",IF(D2006="","",IF(LEN(D2006)&gt;2,_xlfn.IFS(ISNUMBER(SEARCH("_",D2006)),D2006,ISNUMBER(SEARCH(", ",D2006)),SUBSTITUTE(D2006,", ","_"),ISNUMBER(SEARCH("/ ",D2006)),SUBSTITUTE(D2006,"/ ","_"),ISNUMBER(SEARCH(",",D2006)),SUBSTITUTE(D2006,",","_"),ISNUMBER(SEARCH("/",D2006)),SUBSTITUTE(D2006,"/","_"),ISNUMBER(SEARCH("",D2006)),D2006),D2006))))</f>
        <v/>
      </c>
      <c r="L2006" s="1"/>
      <c r="M2006" s="1" t="str">
        <f t="shared" si="156"/>
        <v/>
      </c>
      <c r="N2006" s="94" t="str">
        <f>IF($L2006="None","",IF(ISERROR(VLOOKUP($L2006,Info!$B$4:$B$266,1,FALSE)),"",VLOOKUP($L2006,Info!$B$4:$L$266,5,FALSE)))</f>
        <v/>
      </c>
      <c r="O2006" s="94" t="str">
        <f>IF(K2006="","",IF(AND($J$12&lt;&gt;"ABC",N2006="3"),"BAC",IF(N2006="3","ABC",IF($J$12&lt;&gt;"ABC",IF($J$10="Standard",VLOOKUP(K2006,Info!$BE$4:$BF$481,2,FALSE),VLOOKUP(K2006,Info!$BI$4:$BJ$482,2,FALSE)),IF($J$10="Standard",VLOOKUP(K2006,Info!$AG$4:$AH$2994,2,FALSE),VLOOKUP(K2006,Info!$AK$4:$AL$2997,2,FALSE))))))</f>
        <v/>
      </c>
      <c r="P2006" s="94" t="str">
        <f>IF($L2006="None","",IF(ISERROR(VLOOKUP($L2006,Info!$B$4:$B$266,1,FALSE)),"",VLOOKUP($L2006,Info!$B$4:$L$266,3,FALSE)))</f>
        <v/>
      </c>
      <c r="Q2006" s="96" t="str">
        <f>IF($L2006="None","",IF(ISERROR(VLOOKUP($L2006,Info!$B$4:$B$266,1,FALSE)),"",VLOOKUP($L2006,Info!$B$4:$L$266,4,FALSE)))</f>
        <v/>
      </c>
      <c r="R2006" s="1"/>
      <c r="S2006" s="6" t="str">
        <f t="shared" si="157"/>
        <v/>
      </c>
      <c r="T2006" s="6" t="str">
        <f>IF($L2006="None","",IF(ISERROR(VLOOKUP($L2006,Info!$B$4:$B$266,1,FALSE)),"",VLOOKUP($L2006,Info!$B$4:$L$266,11,FALSE)))</f>
        <v/>
      </c>
      <c r="U2006" s="1"/>
      <c r="V2006" s="1"/>
      <c r="W2006" s="1"/>
      <c r="X2006" s="1" t="str">
        <f>IF($L2006="None","",IF(ISERROR(VLOOKUP($L2006,Info!$B$4:$B$266,1,FALSE)),"",IF(OR(W2006="Metallic Liquid Tight",W2006="Non-Metallic Liquid Tight",W2006="LSZH",W2006="Greenfield"),VLOOKUP($L2006,Info!$B$4:$L$266,7,FALSE),"N/A")))</f>
        <v/>
      </c>
      <c r="Y2006" s="1"/>
      <c r="Z2006" s="96" t="str">
        <f>IF($L2006="None","",IF(ISERROR(VLOOKUP($L2006,Info!$B$4:$B$266,1,FALSE)),"",VLOOKUP($L2006,Info!$B$4:$L$266,9,FALSE)))</f>
        <v/>
      </c>
      <c r="AA2006" s="96" t="str">
        <f>IF($L2006="None","",IF(ISERROR(VLOOKUP($L2006,Info!$B$4:$B$266,1,FALSE)),"",VLOOKUP($L2006,Info!$B$4:$L$266,8,FALSE)))</f>
        <v/>
      </c>
      <c r="AB2006" s="96" t="str">
        <f>IF($L2006="None","",IF(ISERROR(VLOOKUP($L2006,Info!$B$4:$B$266,1,FALSE)),"",VLOOKUP($L2006,Info!$B$4:$L$266,10,FALSE)))</f>
        <v/>
      </c>
      <c r="AC2006" s="1" t="str">
        <f>IF(W2006="SO Cable","Black,White",IF(O2006="","",IF(P2006="","",IF($J$12&lt;&gt;"ABC",IF(P2006&lt;="250",VLOOKUP(O2006,Info!$AZ$4:$BB$22,3,FALSE),VLOOKUP(O2006,Info!$AZ$23:$BB$39,3,FALSE)),IF(P2006&lt;="250",VLOOKUP(O2006,Info!$AO$4:$AQ$22,3,FALSE),VLOOKUP(O2006,Info!$AO$23:$AP$39,3,FALSE))))))</f>
        <v/>
      </c>
      <c r="AD2006" s="1"/>
      <c r="AE2006" s="1" t="str">
        <f>IF($L2006="None","",IF(ISERROR(VLOOKUP($L2006,Info!$B$4:$B$266,1,FALSE)),"",VLOOKUP($L2006,Info!$B$4:$L$266,4,FALSE)))</f>
        <v/>
      </c>
      <c r="AF2006" s="1" t="str">
        <f>IF($L2006="None","",IF(ISERROR(VLOOKUP($L2006,Info!$B$4:$B$266,1,FALSE)),"",VLOOKUP($L2006,Info!$B$4:$L$266,6,FALSE)))</f>
        <v/>
      </c>
      <c r="AG2006" s="1"/>
      <c r="AH2006" s="33" t="str" cm="1">
        <f t="array" ref="AH2006">IF(AND(L2006&lt;&gt;"",O2006&lt;&gt;"",R2006:S2006&lt;&gt;"",W2006:X2006&lt;&gt;"",Z2006:AA2006&lt;&gt;"",AC2006&lt;&gt;""),"Good","Bad")</f>
        <v>Bad</v>
      </c>
      <c r="AL2006" t="str" cm="1">
        <f t="array" ref="AL2006">IF(R2006&gt;0,_xlfn.IFS(COUNTIF($L$20:L2006,"&lt;&gt;")&lt;101,1,COUNTIF($L$20:L2006,"&lt;&gt;")&lt;201,2,COUNTIF($L$20:L2006,"&lt;&gt;")&lt;301,3,COUNTIF($L$20:L2006,"&lt;&gt;")&lt;401,4,COUNTIF($L$20:L2006,"&lt;&gt;")&lt;501,5,COUNTIF($L$20:L2006,"&lt;&gt;")&lt;601,6,COUNTIF($L$20:L2006,"&lt;&gt;")&lt;701,7,COUNTIF($L$20:L2006,"&lt;&gt;")&lt;801,8,COUNTIF($L$20:L2006,"&lt;&gt;")&lt;901,9,COUNTIF($L$20:L2006,"&lt;&gt;")&lt;1001,10,COUNTIF($L$20:L2006,"&lt;&gt;")&lt;1101,11,COUNTIF($L$20:L2006,"&lt;&gt;")&lt;1201,12,COUNTIF($L$20:L2006,"&lt;&gt;")&lt;1301,13,COUNTIF($L$20:L2006,"&lt;&gt;")&lt;1401,14,COUNTIF($L$20:L2006,"&lt;&gt;")&lt;1501,15,COUNTIF($L$20:L2006,"&lt;&gt;")&lt;1601,16,COUNTIF($L$20:L2006,"&lt;&gt;")&lt;1701,17,COUNTIF($L$20:L2006,"&lt;&gt;")&lt;1801,18,COUNTIF($L$20:L2006,"&lt;&gt;")&lt;1901,19,COUNTIF($L$20:L2006,"&lt;&gt;")&lt;2001,20,COUNTIF($L$20:L2006,"&lt;&gt;")&lt;2101,21,COUNTIF($L$20:L2006,"&lt;&gt;")&lt;2201,22,COUNTIF($L$20:L2006,"&lt;&gt;")&lt;2301,23,COUNTIF($L$20:L2006,"&lt;&gt;")&lt;2401,24,COUNTIF($L$20:L2006,"&lt;&gt;")&lt;2501,25,COUNTIF($L$20:L2006,"&lt;&gt;")&lt;2601,26,COUNTIF($L$20:L2006,"&lt;&gt;")&lt;2701,27,COUNTIF($L$20:L2006,"&lt;&gt;")&lt;2801,28,COUNTIF($L$20:L2006,"&lt;&gt;")&lt;2901,29,COUNTIF($L$20:L2006,"&lt;&gt;")&lt;3001,30),"")</f>
        <v/>
      </c>
      <c r="AM2006" t="str">
        <f t="shared" si="155"/>
        <v/>
      </c>
      <c r="AN2006" t="str">
        <f t="shared" ref="AN2006:AN2069" si="159">IF(R2006&gt;0,_xlfn.XLOOKUP(AM2006,$AO$20:$AO$3019,$AP$20:$AP$3019,0,0,1),"")</f>
        <v/>
      </c>
      <c r="AP2006" t="str">
        <f t="shared" si="158"/>
        <v/>
      </c>
      <c r="AQ2006" t="str">
        <f>IF(AO2006="","",COUNTIFS(AM2006:$AM$3019,AO2006))</f>
        <v/>
      </c>
    </row>
    <row r="2007" spans="1:43" x14ac:dyDescent="0.25">
      <c r="A2007" s="6" t="str">
        <f>IF(COUNT($A$20:A2006)&lt;&gt;$B$4,IF(A2006="","",A2006+1),"")</f>
        <v/>
      </c>
      <c r="B2007" s="3"/>
      <c r="C2007" s="3"/>
      <c r="D2007" s="122"/>
      <c r="E2007" s="3"/>
      <c r="F2007" s="3"/>
      <c r="G2007" s="3"/>
      <c r="H2007" s="3"/>
      <c r="I2007" s="120"/>
      <c r="J2007" s="3"/>
      <c r="K2007" s="95" t="str" cm="1">
        <f t="array" ref="K2007">IF(OR($J$14 = "A",$J$14 = "B",$J$14 = "C"),IF(I2007="","",IF(LEN(I2007)&gt;2,_xlfn.IFS(ISNUMBER(SEARCH("_",I2007)),I2007,ISNUMBER(SEARCH(", ",I2007)),SUBSTITUTE(I2007,", ","_"),ISNUMBER(SEARCH("/ ",I2007)),SUBSTITUTE(I2007,"/ ","_"),ISNUMBER(SEARCH(",",I2007)),SUBSTITUTE(I2007,",","_"),ISNUMBER(SEARCH("/",I2007)),SUBSTITUTE(I2007,"/","_"),ISNUMBER(SEARCH("",I2007)),I2007),I2007)),IF(OR($J$14 = "J",$J$14 = "K"),"",IF(D2007="","",IF(LEN(D2007)&gt;2,_xlfn.IFS(ISNUMBER(SEARCH("_",D2007)),D2007,ISNUMBER(SEARCH(", ",D2007)),SUBSTITUTE(D2007,", ","_"),ISNUMBER(SEARCH("/ ",D2007)),SUBSTITUTE(D2007,"/ ","_"),ISNUMBER(SEARCH(",",D2007)),SUBSTITUTE(D2007,",","_"),ISNUMBER(SEARCH("/",D2007)),SUBSTITUTE(D2007,"/","_"),ISNUMBER(SEARCH("",D2007)),D2007),D2007))))</f>
        <v/>
      </c>
      <c r="L2007" s="1"/>
      <c r="M2007" s="1" t="str">
        <f t="shared" si="156"/>
        <v/>
      </c>
      <c r="N2007" s="94" t="str">
        <f>IF($L2007="None","",IF(ISERROR(VLOOKUP($L2007,Info!$B$4:$B$266,1,FALSE)),"",VLOOKUP($L2007,Info!$B$4:$L$266,5,FALSE)))</f>
        <v/>
      </c>
      <c r="O2007" s="94" t="str">
        <f>IF(K2007="","",IF(AND($J$12&lt;&gt;"ABC",N2007="3"),"BAC",IF(N2007="3","ABC",IF($J$12&lt;&gt;"ABC",IF($J$10="Standard",VLOOKUP(K2007,Info!$BE$4:$BF$481,2,FALSE),VLOOKUP(K2007,Info!$BI$4:$BJ$482,2,FALSE)),IF($J$10="Standard",VLOOKUP(K2007,Info!$AG$4:$AH$2994,2,FALSE),VLOOKUP(K2007,Info!$AK$4:$AL$2997,2,FALSE))))))</f>
        <v/>
      </c>
      <c r="P2007" s="94" t="str">
        <f>IF($L2007="None","",IF(ISERROR(VLOOKUP($L2007,Info!$B$4:$B$266,1,FALSE)),"",VLOOKUP($L2007,Info!$B$4:$L$266,3,FALSE)))</f>
        <v/>
      </c>
      <c r="Q2007" s="96" t="str">
        <f>IF($L2007="None","",IF(ISERROR(VLOOKUP($L2007,Info!$B$4:$B$266,1,FALSE)),"",VLOOKUP($L2007,Info!$B$4:$L$266,4,FALSE)))</f>
        <v/>
      </c>
      <c r="R2007" s="1"/>
      <c r="S2007" s="6" t="str">
        <f t="shared" si="157"/>
        <v/>
      </c>
      <c r="T2007" s="6" t="str">
        <f>IF($L2007="None","",IF(ISERROR(VLOOKUP($L2007,Info!$B$4:$B$266,1,FALSE)),"",VLOOKUP($L2007,Info!$B$4:$L$266,11,FALSE)))</f>
        <v/>
      </c>
      <c r="U2007" s="1"/>
      <c r="V2007" s="1"/>
      <c r="W2007" s="1"/>
      <c r="X2007" s="1" t="str">
        <f>IF($L2007="None","",IF(ISERROR(VLOOKUP($L2007,Info!$B$4:$B$266,1,FALSE)),"",IF(OR(W2007="Metallic Liquid Tight",W2007="Non-Metallic Liquid Tight",W2007="LSZH",W2007="Greenfield"),VLOOKUP($L2007,Info!$B$4:$L$266,7,FALSE),"N/A")))</f>
        <v/>
      </c>
      <c r="Y2007" s="1"/>
      <c r="Z2007" s="96" t="str">
        <f>IF($L2007="None","",IF(ISERROR(VLOOKUP($L2007,Info!$B$4:$B$266,1,FALSE)),"",VLOOKUP($L2007,Info!$B$4:$L$266,9,FALSE)))</f>
        <v/>
      </c>
      <c r="AA2007" s="96" t="str">
        <f>IF($L2007="None","",IF(ISERROR(VLOOKUP($L2007,Info!$B$4:$B$266,1,FALSE)),"",VLOOKUP($L2007,Info!$B$4:$L$266,8,FALSE)))</f>
        <v/>
      </c>
      <c r="AB2007" s="96" t="str">
        <f>IF($L2007="None","",IF(ISERROR(VLOOKUP($L2007,Info!$B$4:$B$266,1,FALSE)),"",VLOOKUP($L2007,Info!$B$4:$L$266,10,FALSE)))</f>
        <v/>
      </c>
      <c r="AC2007" s="1" t="str">
        <f>IF(W2007="SO Cable","Black,White",IF(O2007="","",IF(P2007="","",IF($J$12&lt;&gt;"ABC",IF(P2007&lt;="250",VLOOKUP(O2007,Info!$AZ$4:$BB$22,3,FALSE),VLOOKUP(O2007,Info!$AZ$23:$BB$39,3,FALSE)),IF(P2007&lt;="250",VLOOKUP(O2007,Info!$AO$4:$AQ$22,3,FALSE),VLOOKUP(O2007,Info!$AO$23:$AP$39,3,FALSE))))))</f>
        <v/>
      </c>
      <c r="AD2007" s="1"/>
      <c r="AE2007" s="1" t="str">
        <f>IF($L2007="None","",IF(ISERROR(VLOOKUP($L2007,Info!$B$4:$B$266,1,FALSE)),"",VLOOKUP($L2007,Info!$B$4:$L$266,4,FALSE)))</f>
        <v/>
      </c>
      <c r="AF2007" s="1" t="str">
        <f>IF($L2007="None","",IF(ISERROR(VLOOKUP($L2007,Info!$B$4:$B$266,1,FALSE)),"",VLOOKUP($L2007,Info!$B$4:$L$266,6,FALSE)))</f>
        <v/>
      </c>
      <c r="AG2007" s="1"/>
      <c r="AH2007" s="33" t="str" cm="1">
        <f t="array" ref="AH2007">IF(AND(L2007&lt;&gt;"",O2007&lt;&gt;"",R2007:S2007&lt;&gt;"",W2007:X2007&lt;&gt;"",Z2007:AA2007&lt;&gt;"",AC2007&lt;&gt;""),"Good","Bad")</f>
        <v>Bad</v>
      </c>
      <c r="AL2007" t="str" cm="1">
        <f t="array" ref="AL2007">IF(R2007&gt;0,_xlfn.IFS(COUNTIF($L$20:L2007,"&lt;&gt;")&lt;101,1,COUNTIF($L$20:L2007,"&lt;&gt;")&lt;201,2,COUNTIF($L$20:L2007,"&lt;&gt;")&lt;301,3,COUNTIF($L$20:L2007,"&lt;&gt;")&lt;401,4,COUNTIF($L$20:L2007,"&lt;&gt;")&lt;501,5,COUNTIF($L$20:L2007,"&lt;&gt;")&lt;601,6,COUNTIF($L$20:L2007,"&lt;&gt;")&lt;701,7,COUNTIF($L$20:L2007,"&lt;&gt;")&lt;801,8,COUNTIF($L$20:L2007,"&lt;&gt;")&lt;901,9,COUNTIF($L$20:L2007,"&lt;&gt;")&lt;1001,10,COUNTIF($L$20:L2007,"&lt;&gt;")&lt;1101,11,COUNTIF($L$20:L2007,"&lt;&gt;")&lt;1201,12,COUNTIF($L$20:L2007,"&lt;&gt;")&lt;1301,13,COUNTIF($L$20:L2007,"&lt;&gt;")&lt;1401,14,COUNTIF($L$20:L2007,"&lt;&gt;")&lt;1501,15,COUNTIF($L$20:L2007,"&lt;&gt;")&lt;1601,16,COUNTIF($L$20:L2007,"&lt;&gt;")&lt;1701,17,COUNTIF($L$20:L2007,"&lt;&gt;")&lt;1801,18,COUNTIF($L$20:L2007,"&lt;&gt;")&lt;1901,19,COUNTIF($L$20:L2007,"&lt;&gt;")&lt;2001,20,COUNTIF($L$20:L2007,"&lt;&gt;")&lt;2101,21,COUNTIF($L$20:L2007,"&lt;&gt;")&lt;2201,22,COUNTIF($L$20:L2007,"&lt;&gt;")&lt;2301,23,COUNTIF($L$20:L2007,"&lt;&gt;")&lt;2401,24,COUNTIF($L$20:L2007,"&lt;&gt;")&lt;2501,25,COUNTIF($L$20:L2007,"&lt;&gt;")&lt;2601,26,COUNTIF($L$20:L2007,"&lt;&gt;")&lt;2701,27,COUNTIF($L$20:L2007,"&lt;&gt;")&lt;2801,28,COUNTIF($L$20:L2007,"&lt;&gt;")&lt;2901,29,COUNTIF($L$20:L2007,"&lt;&gt;")&lt;3001,30),"")</f>
        <v/>
      </c>
      <c r="AM2007" t="str">
        <f t="shared" si="155"/>
        <v/>
      </c>
      <c r="AN2007" t="str">
        <f t="shared" si="159"/>
        <v/>
      </c>
      <c r="AP2007" t="str">
        <f t="shared" si="158"/>
        <v/>
      </c>
      <c r="AQ2007" t="str">
        <f>IF(AO2007="","",COUNTIFS(AM2007:$AM$3019,AO2007))</f>
        <v/>
      </c>
    </row>
    <row r="2008" spans="1:43" x14ac:dyDescent="0.25">
      <c r="A2008" s="6" t="str">
        <f>IF(COUNT($A$20:A2007)&lt;&gt;$B$4,IF(A2007="","",A2007+1),"")</f>
        <v/>
      </c>
      <c r="B2008" s="3"/>
      <c r="C2008" s="3"/>
      <c r="D2008" s="122"/>
      <c r="E2008" s="3"/>
      <c r="F2008" s="3"/>
      <c r="G2008" s="3"/>
      <c r="H2008" s="3"/>
      <c r="I2008" s="120"/>
      <c r="J2008" s="3"/>
      <c r="K2008" s="95" t="str" cm="1">
        <f t="array" ref="K2008">IF(OR($J$14 = "A",$J$14 = "B",$J$14 = "C"),IF(I2008="","",IF(LEN(I2008)&gt;2,_xlfn.IFS(ISNUMBER(SEARCH("_",I2008)),I2008,ISNUMBER(SEARCH(", ",I2008)),SUBSTITUTE(I2008,", ","_"),ISNUMBER(SEARCH("/ ",I2008)),SUBSTITUTE(I2008,"/ ","_"),ISNUMBER(SEARCH(",",I2008)),SUBSTITUTE(I2008,",","_"),ISNUMBER(SEARCH("/",I2008)),SUBSTITUTE(I2008,"/","_"),ISNUMBER(SEARCH("",I2008)),I2008),I2008)),IF(OR($J$14 = "J",$J$14 = "K"),"",IF(D2008="","",IF(LEN(D2008)&gt;2,_xlfn.IFS(ISNUMBER(SEARCH("_",D2008)),D2008,ISNUMBER(SEARCH(", ",D2008)),SUBSTITUTE(D2008,", ","_"),ISNUMBER(SEARCH("/ ",D2008)),SUBSTITUTE(D2008,"/ ","_"),ISNUMBER(SEARCH(",",D2008)),SUBSTITUTE(D2008,",","_"),ISNUMBER(SEARCH("/",D2008)),SUBSTITUTE(D2008,"/","_"),ISNUMBER(SEARCH("",D2008)),D2008),D2008))))</f>
        <v/>
      </c>
      <c r="L2008" s="1"/>
      <c r="M2008" s="1" t="str">
        <f t="shared" si="156"/>
        <v/>
      </c>
      <c r="N2008" s="94" t="str">
        <f>IF($L2008="None","",IF(ISERROR(VLOOKUP($L2008,Info!$B$4:$B$266,1,FALSE)),"",VLOOKUP($L2008,Info!$B$4:$L$266,5,FALSE)))</f>
        <v/>
      </c>
      <c r="O2008" s="94" t="str">
        <f>IF(K2008="","",IF(AND($J$12&lt;&gt;"ABC",N2008="3"),"BAC",IF(N2008="3","ABC",IF($J$12&lt;&gt;"ABC",IF($J$10="Standard",VLOOKUP(K2008,Info!$BE$4:$BF$481,2,FALSE),VLOOKUP(K2008,Info!$BI$4:$BJ$482,2,FALSE)),IF($J$10="Standard",VLOOKUP(K2008,Info!$AG$4:$AH$2994,2,FALSE),VLOOKUP(K2008,Info!$AK$4:$AL$2997,2,FALSE))))))</f>
        <v/>
      </c>
      <c r="P2008" s="94" t="str">
        <f>IF($L2008="None","",IF(ISERROR(VLOOKUP($L2008,Info!$B$4:$B$266,1,FALSE)),"",VLOOKUP($L2008,Info!$B$4:$L$266,3,FALSE)))</f>
        <v/>
      </c>
      <c r="Q2008" s="96" t="str">
        <f>IF($L2008="None","",IF(ISERROR(VLOOKUP($L2008,Info!$B$4:$B$266,1,FALSE)),"",VLOOKUP($L2008,Info!$B$4:$L$266,4,FALSE)))</f>
        <v/>
      </c>
      <c r="R2008" s="1"/>
      <c r="S2008" s="6" t="str">
        <f t="shared" si="157"/>
        <v/>
      </c>
      <c r="T2008" s="6" t="str">
        <f>IF($L2008="None","",IF(ISERROR(VLOOKUP($L2008,Info!$B$4:$B$266,1,FALSE)),"",VLOOKUP($L2008,Info!$B$4:$L$266,11,FALSE)))</f>
        <v/>
      </c>
      <c r="U2008" s="1"/>
      <c r="V2008" s="1"/>
      <c r="W2008" s="1"/>
      <c r="X2008" s="1" t="str">
        <f>IF($L2008="None","",IF(ISERROR(VLOOKUP($L2008,Info!$B$4:$B$266,1,FALSE)),"",IF(OR(W2008="Metallic Liquid Tight",W2008="Non-Metallic Liquid Tight",W2008="LSZH",W2008="Greenfield"),VLOOKUP($L2008,Info!$B$4:$L$266,7,FALSE),"N/A")))</f>
        <v/>
      </c>
      <c r="Y2008" s="1"/>
      <c r="Z2008" s="96" t="str">
        <f>IF($L2008="None","",IF(ISERROR(VLOOKUP($L2008,Info!$B$4:$B$266,1,FALSE)),"",VLOOKUP($L2008,Info!$B$4:$L$266,9,FALSE)))</f>
        <v/>
      </c>
      <c r="AA2008" s="96" t="str">
        <f>IF($L2008="None","",IF(ISERROR(VLOOKUP($L2008,Info!$B$4:$B$266,1,FALSE)),"",VLOOKUP($L2008,Info!$B$4:$L$266,8,FALSE)))</f>
        <v/>
      </c>
      <c r="AB2008" s="96" t="str">
        <f>IF($L2008="None","",IF(ISERROR(VLOOKUP($L2008,Info!$B$4:$B$266,1,FALSE)),"",VLOOKUP($L2008,Info!$B$4:$L$266,10,FALSE)))</f>
        <v/>
      </c>
      <c r="AC2008" s="1" t="str">
        <f>IF(W2008="SO Cable","Black,White",IF(O2008="","",IF(P2008="","",IF($J$12&lt;&gt;"ABC",IF(P2008&lt;="250",VLOOKUP(O2008,Info!$AZ$4:$BB$22,3,FALSE),VLOOKUP(O2008,Info!$AZ$23:$BB$39,3,FALSE)),IF(P2008&lt;="250",VLOOKUP(O2008,Info!$AO$4:$AQ$22,3,FALSE),VLOOKUP(O2008,Info!$AO$23:$AP$39,3,FALSE))))))</f>
        <v/>
      </c>
      <c r="AD2008" s="1"/>
      <c r="AE2008" s="1" t="str">
        <f>IF($L2008="None","",IF(ISERROR(VLOOKUP($L2008,Info!$B$4:$B$266,1,FALSE)),"",VLOOKUP($L2008,Info!$B$4:$L$266,4,FALSE)))</f>
        <v/>
      </c>
      <c r="AF2008" s="1" t="str">
        <f>IF($L2008="None","",IF(ISERROR(VLOOKUP($L2008,Info!$B$4:$B$266,1,FALSE)),"",VLOOKUP($L2008,Info!$B$4:$L$266,6,FALSE)))</f>
        <v/>
      </c>
      <c r="AG2008" s="1"/>
      <c r="AH2008" s="33" t="str" cm="1">
        <f t="array" ref="AH2008">IF(AND(L2008&lt;&gt;"",O2008&lt;&gt;"",R2008:S2008&lt;&gt;"",W2008:X2008&lt;&gt;"",Z2008:AA2008&lt;&gt;"",AC2008&lt;&gt;""),"Good","Bad")</f>
        <v>Bad</v>
      </c>
      <c r="AL2008" t="str" cm="1">
        <f t="array" ref="AL2008">IF(R2008&gt;0,_xlfn.IFS(COUNTIF($L$20:L2008,"&lt;&gt;")&lt;101,1,COUNTIF($L$20:L2008,"&lt;&gt;")&lt;201,2,COUNTIF($L$20:L2008,"&lt;&gt;")&lt;301,3,COUNTIF($L$20:L2008,"&lt;&gt;")&lt;401,4,COUNTIF($L$20:L2008,"&lt;&gt;")&lt;501,5,COUNTIF($L$20:L2008,"&lt;&gt;")&lt;601,6,COUNTIF($L$20:L2008,"&lt;&gt;")&lt;701,7,COUNTIF($L$20:L2008,"&lt;&gt;")&lt;801,8,COUNTIF($L$20:L2008,"&lt;&gt;")&lt;901,9,COUNTIF($L$20:L2008,"&lt;&gt;")&lt;1001,10,COUNTIF($L$20:L2008,"&lt;&gt;")&lt;1101,11,COUNTIF($L$20:L2008,"&lt;&gt;")&lt;1201,12,COUNTIF($L$20:L2008,"&lt;&gt;")&lt;1301,13,COUNTIF($L$20:L2008,"&lt;&gt;")&lt;1401,14,COUNTIF($L$20:L2008,"&lt;&gt;")&lt;1501,15,COUNTIF($L$20:L2008,"&lt;&gt;")&lt;1601,16,COUNTIF($L$20:L2008,"&lt;&gt;")&lt;1701,17,COUNTIF($L$20:L2008,"&lt;&gt;")&lt;1801,18,COUNTIF($L$20:L2008,"&lt;&gt;")&lt;1901,19,COUNTIF($L$20:L2008,"&lt;&gt;")&lt;2001,20,COUNTIF($L$20:L2008,"&lt;&gt;")&lt;2101,21,COUNTIF($L$20:L2008,"&lt;&gt;")&lt;2201,22,COUNTIF($L$20:L2008,"&lt;&gt;")&lt;2301,23,COUNTIF($L$20:L2008,"&lt;&gt;")&lt;2401,24,COUNTIF($L$20:L2008,"&lt;&gt;")&lt;2501,25,COUNTIF($L$20:L2008,"&lt;&gt;")&lt;2601,26,COUNTIF($L$20:L2008,"&lt;&gt;")&lt;2701,27,COUNTIF($L$20:L2008,"&lt;&gt;")&lt;2801,28,COUNTIF($L$20:L2008,"&lt;&gt;")&lt;2901,29,COUNTIF($L$20:L2008,"&lt;&gt;")&lt;3001,30),"")</f>
        <v/>
      </c>
      <c r="AM2008" t="str">
        <f t="shared" si="155"/>
        <v/>
      </c>
      <c r="AN2008" t="str">
        <f t="shared" si="159"/>
        <v/>
      </c>
      <c r="AP2008" t="str">
        <f t="shared" si="158"/>
        <v/>
      </c>
      <c r="AQ2008" t="str">
        <f>IF(AO2008="","",COUNTIFS(AM2008:$AM$3019,AO2008))</f>
        <v/>
      </c>
    </row>
    <row r="2009" spans="1:43" x14ac:dyDescent="0.25">
      <c r="A2009" s="6" t="str">
        <f>IF(COUNT($A$20:A2008)&lt;&gt;$B$4,IF(A2008="","",A2008+1),"")</f>
        <v/>
      </c>
      <c r="B2009" s="3"/>
      <c r="C2009" s="3"/>
      <c r="D2009" s="122"/>
      <c r="E2009" s="3"/>
      <c r="F2009" s="3"/>
      <c r="G2009" s="3"/>
      <c r="H2009" s="3"/>
      <c r="I2009" s="120"/>
      <c r="J2009" s="3"/>
      <c r="K2009" s="95" t="str" cm="1">
        <f t="array" ref="K2009">IF(OR($J$14 = "A",$J$14 = "B",$J$14 = "C"),IF(I2009="","",IF(LEN(I2009)&gt;2,_xlfn.IFS(ISNUMBER(SEARCH("_",I2009)),I2009,ISNUMBER(SEARCH(", ",I2009)),SUBSTITUTE(I2009,", ","_"),ISNUMBER(SEARCH("/ ",I2009)),SUBSTITUTE(I2009,"/ ","_"),ISNUMBER(SEARCH(",",I2009)),SUBSTITUTE(I2009,",","_"),ISNUMBER(SEARCH("/",I2009)),SUBSTITUTE(I2009,"/","_"),ISNUMBER(SEARCH("",I2009)),I2009),I2009)),IF(OR($J$14 = "J",$J$14 = "K"),"",IF(D2009="","",IF(LEN(D2009)&gt;2,_xlfn.IFS(ISNUMBER(SEARCH("_",D2009)),D2009,ISNUMBER(SEARCH(", ",D2009)),SUBSTITUTE(D2009,", ","_"),ISNUMBER(SEARCH("/ ",D2009)),SUBSTITUTE(D2009,"/ ","_"),ISNUMBER(SEARCH(",",D2009)),SUBSTITUTE(D2009,",","_"),ISNUMBER(SEARCH("/",D2009)),SUBSTITUTE(D2009,"/","_"),ISNUMBER(SEARCH("",D2009)),D2009),D2009))))</f>
        <v/>
      </c>
      <c r="L2009" s="1"/>
      <c r="M2009" s="1" t="str">
        <f t="shared" si="156"/>
        <v/>
      </c>
      <c r="N2009" s="94" t="str">
        <f>IF($L2009="None","",IF(ISERROR(VLOOKUP($L2009,Info!$B$4:$B$266,1,FALSE)),"",VLOOKUP($L2009,Info!$B$4:$L$266,5,FALSE)))</f>
        <v/>
      </c>
      <c r="O2009" s="94" t="str">
        <f>IF(K2009="","",IF(AND($J$12&lt;&gt;"ABC",N2009="3"),"BAC",IF(N2009="3","ABC",IF($J$12&lt;&gt;"ABC",IF($J$10="Standard",VLOOKUP(K2009,Info!$BE$4:$BF$481,2,FALSE),VLOOKUP(K2009,Info!$BI$4:$BJ$482,2,FALSE)),IF($J$10="Standard",VLOOKUP(K2009,Info!$AG$4:$AH$2994,2,FALSE),VLOOKUP(K2009,Info!$AK$4:$AL$2997,2,FALSE))))))</f>
        <v/>
      </c>
      <c r="P2009" s="94" t="str">
        <f>IF($L2009="None","",IF(ISERROR(VLOOKUP($L2009,Info!$B$4:$B$266,1,FALSE)),"",VLOOKUP($L2009,Info!$B$4:$L$266,3,FALSE)))</f>
        <v/>
      </c>
      <c r="Q2009" s="96" t="str">
        <f>IF($L2009="None","",IF(ISERROR(VLOOKUP($L2009,Info!$B$4:$B$266,1,FALSE)),"",VLOOKUP($L2009,Info!$B$4:$L$266,4,FALSE)))</f>
        <v/>
      </c>
      <c r="R2009" s="1"/>
      <c r="S2009" s="6" t="str">
        <f t="shared" si="157"/>
        <v/>
      </c>
      <c r="T2009" s="6" t="str">
        <f>IF($L2009="None","",IF(ISERROR(VLOOKUP($L2009,Info!$B$4:$B$266,1,FALSE)),"",VLOOKUP($L2009,Info!$B$4:$L$266,11,FALSE)))</f>
        <v/>
      </c>
      <c r="U2009" s="1"/>
      <c r="V2009" s="1"/>
      <c r="W2009" s="1"/>
      <c r="X2009" s="1" t="str">
        <f>IF($L2009="None","",IF(ISERROR(VLOOKUP($L2009,Info!$B$4:$B$266,1,FALSE)),"",IF(OR(W2009="Metallic Liquid Tight",W2009="Non-Metallic Liquid Tight",W2009="LSZH",W2009="Greenfield"),VLOOKUP($L2009,Info!$B$4:$L$266,7,FALSE),"N/A")))</f>
        <v/>
      </c>
      <c r="Y2009" s="1"/>
      <c r="Z2009" s="96" t="str">
        <f>IF($L2009="None","",IF(ISERROR(VLOOKUP($L2009,Info!$B$4:$B$266,1,FALSE)),"",VLOOKUP($L2009,Info!$B$4:$L$266,9,FALSE)))</f>
        <v/>
      </c>
      <c r="AA2009" s="96" t="str">
        <f>IF($L2009="None","",IF(ISERROR(VLOOKUP($L2009,Info!$B$4:$B$266,1,FALSE)),"",VLOOKUP($L2009,Info!$B$4:$L$266,8,FALSE)))</f>
        <v/>
      </c>
      <c r="AB2009" s="96" t="str">
        <f>IF($L2009="None","",IF(ISERROR(VLOOKUP($L2009,Info!$B$4:$B$266,1,FALSE)),"",VLOOKUP($L2009,Info!$B$4:$L$266,10,FALSE)))</f>
        <v/>
      </c>
      <c r="AC2009" s="1" t="str">
        <f>IF(W2009="SO Cable","Black,White",IF(O2009="","",IF(P2009="","",IF($J$12&lt;&gt;"ABC",IF(P2009&lt;="250",VLOOKUP(O2009,Info!$AZ$4:$BB$22,3,FALSE),VLOOKUP(O2009,Info!$AZ$23:$BB$39,3,FALSE)),IF(P2009&lt;="250",VLOOKUP(O2009,Info!$AO$4:$AQ$22,3,FALSE),VLOOKUP(O2009,Info!$AO$23:$AP$39,3,FALSE))))))</f>
        <v/>
      </c>
      <c r="AD2009" s="1"/>
      <c r="AE2009" s="1" t="str">
        <f>IF($L2009="None","",IF(ISERROR(VLOOKUP($L2009,Info!$B$4:$B$266,1,FALSE)),"",VLOOKUP($L2009,Info!$B$4:$L$266,4,FALSE)))</f>
        <v/>
      </c>
      <c r="AF2009" s="1" t="str">
        <f>IF($L2009="None","",IF(ISERROR(VLOOKUP($L2009,Info!$B$4:$B$266,1,FALSE)),"",VLOOKUP($L2009,Info!$B$4:$L$266,6,FALSE)))</f>
        <v/>
      </c>
      <c r="AG2009" s="1"/>
      <c r="AH2009" s="33" t="str" cm="1">
        <f t="array" ref="AH2009">IF(AND(L2009&lt;&gt;"",O2009&lt;&gt;"",R2009:S2009&lt;&gt;"",W2009:X2009&lt;&gt;"",Z2009:AA2009&lt;&gt;"",AC2009&lt;&gt;""),"Good","Bad")</f>
        <v>Bad</v>
      </c>
      <c r="AL2009" t="str" cm="1">
        <f t="array" ref="AL2009">IF(R2009&gt;0,_xlfn.IFS(COUNTIF($L$20:L2009,"&lt;&gt;")&lt;101,1,COUNTIF($L$20:L2009,"&lt;&gt;")&lt;201,2,COUNTIF($L$20:L2009,"&lt;&gt;")&lt;301,3,COUNTIF($L$20:L2009,"&lt;&gt;")&lt;401,4,COUNTIF($L$20:L2009,"&lt;&gt;")&lt;501,5,COUNTIF($L$20:L2009,"&lt;&gt;")&lt;601,6,COUNTIF($L$20:L2009,"&lt;&gt;")&lt;701,7,COUNTIF($L$20:L2009,"&lt;&gt;")&lt;801,8,COUNTIF($L$20:L2009,"&lt;&gt;")&lt;901,9,COUNTIF($L$20:L2009,"&lt;&gt;")&lt;1001,10,COUNTIF($L$20:L2009,"&lt;&gt;")&lt;1101,11,COUNTIF($L$20:L2009,"&lt;&gt;")&lt;1201,12,COUNTIF($L$20:L2009,"&lt;&gt;")&lt;1301,13,COUNTIF($L$20:L2009,"&lt;&gt;")&lt;1401,14,COUNTIF($L$20:L2009,"&lt;&gt;")&lt;1501,15,COUNTIF($L$20:L2009,"&lt;&gt;")&lt;1601,16,COUNTIF($L$20:L2009,"&lt;&gt;")&lt;1701,17,COUNTIF($L$20:L2009,"&lt;&gt;")&lt;1801,18,COUNTIF($L$20:L2009,"&lt;&gt;")&lt;1901,19,COUNTIF($L$20:L2009,"&lt;&gt;")&lt;2001,20,COUNTIF($L$20:L2009,"&lt;&gt;")&lt;2101,21,COUNTIF($L$20:L2009,"&lt;&gt;")&lt;2201,22,COUNTIF($L$20:L2009,"&lt;&gt;")&lt;2301,23,COUNTIF($L$20:L2009,"&lt;&gt;")&lt;2401,24,COUNTIF($L$20:L2009,"&lt;&gt;")&lt;2501,25,COUNTIF($L$20:L2009,"&lt;&gt;")&lt;2601,26,COUNTIF($L$20:L2009,"&lt;&gt;")&lt;2701,27,COUNTIF($L$20:L2009,"&lt;&gt;")&lt;2801,28,COUNTIF($L$20:L2009,"&lt;&gt;")&lt;2901,29,COUNTIF($L$20:L2009,"&lt;&gt;")&lt;3001,30),"")</f>
        <v/>
      </c>
      <c r="AM2009" t="str">
        <f t="shared" si="155"/>
        <v/>
      </c>
      <c r="AN2009" t="str">
        <f t="shared" si="159"/>
        <v/>
      </c>
      <c r="AP2009" t="str">
        <f t="shared" si="158"/>
        <v/>
      </c>
      <c r="AQ2009" t="str">
        <f>IF(AO2009="","",COUNTIFS(AM2009:$AM$3019,AO2009))</f>
        <v/>
      </c>
    </row>
    <row r="2010" spans="1:43" x14ac:dyDescent="0.25">
      <c r="A2010" s="6" t="str">
        <f>IF(COUNT($A$20:A2009)&lt;&gt;$B$4,IF(A2009="","",A2009+1),"")</f>
        <v/>
      </c>
      <c r="B2010" s="3"/>
      <c r="C2010" s="3"/>
      <c r="D2010" s="122"/>
      <c r="E2010" s="3"/>
      <c r="F2010" s="3"/>
      <c r="G2010" s="3"/>
      <c r="H2010" s="3"/>
      <c r="I2010" s="120"/>
      <c r="J2010" s="3"/>
      <c r="K2010" s="95" t="str" cm="1">
        <f t="array" ref="K2010">IF(OR($J$14 = "A",$J$14 = "B",$J$14 = "C"),IF(I2010="","",IF(LEN(I2010)&gt;2,_xlfn.IFS(ISNUMBER(SEARCH("_",I2010)),I2010,ISNUMBER(SEARCH(", ",I2010)),SUBSTITUTE(I2010,", ","_"),ISNUMBER(SEARCH("/ ",I2010)),SUBSTITUTE(I2010,"/ ","_"),ISNUMBER(SEARCH(",",I2010)),SUBSTITUTE(I2010,",","_"),ISNUMBER(SEARCH("/",I2010)),SUBSTITUTE(I2010,"/","_"),ISNUMBER(SEARCH("",I2010)),I2010),I2010)),IF(OR($J$14 = "J",$J$14 = "K"),"",IF(D2010="","",IF(LEN(D2010)&gt;2,_xlfn.IFS(ISNUMBER(SEARCH("_",D2010)),D2010,ISNUMBER(SEARCH(", ",D2010)),SUBSTITUTE(D2010,", ","_"),ISNUMBER(SEARCH("/ ",D2010)),SUBSTITUTE(D2010,"/ ","_"),ISNUMBER(SEARCH(",",D2010)),SUBSTITUTE(D2010,",","_"),ISNUMBER(SEARCH("/",D2010)),SUBSTITUTE(D2010,"/","_"),ISNUMBER(SEARCH("",D2010)),D2010),D2010))))</f>
        <v/>
      </c>
      <c r="L2010" s="1"/>
      <c r="M2010" s="1" t="str">
        <f t="shared" si="156"/>
        <v/>
      </c>
      <c r="N2010" s="94" t="str">
        <f>IF($L2010="None","",IF(ISERROR(VLOOKUP($L2010,Info!$B$4:$B$266,1,FALSE)),"",VLOOKUP($L2010,Info!$B$4:$L$266,5,FALSE)))</f>
        <v/>
      </c>
      <c r="O2010" s="94" t="str">
        <f>IF(K2010="","",IF(AND($J$12&lt;&gt;"ABC",N2010="3"),"BAC",IF(N2010="3","ABC",IF($J$12&lt;&gt;"ABC",IF($J$10="Standard",VLOOKUP(K2010,Info!$BE$4:$BF$481,2,FALSE),VLOOKUP(K2010,Info!$BI$4:$BJ$482,2,FALSE)),IF($J$10="Standard",VLOOKUP(K2010,Info!$AG$4:$AH$2994,2,FALSE),VLOOKUP(K2010,Info!$AK$4:$AL$2997,2,FALSE))))))</f>
        <v/>
      </c>
      <c r="P2010" s="94" t="str">
        <f>IF($L2010="None","",IF(ISERROR(VLOOKUP($L2010,Info!$B$4:$B$266,1,FALSE)),"",VLOOKUP($L2010,Info!$B$4:$L$266,3,FALSE)))</f>
        <v/>
      </c>
      <c r="Q2010" s="96" t="str">
        <f>IF($L2010="None","",IF(ISERROR(VLOOKUP($L2010,Info!$B$4:$B$266,1,FALSE)),"",VLOOKUP($L2010,Info!$B$4:$L$266,4,FALSE)))</f>
        <v/>
      </c>
      <c r="R2010" s="1"/>
      <c r="S2010" s="6" t="str">
        <f t="shared" si="157"/>
        <v/>
      </c>
      <c r="T2010" s="6" t="str">
        <f>IF($L2010="None","",IF(ISERROR(VLOOKUP($L2010,Info!$B$4:$B$266,1,FALSE)),"",VLOOKUP($L2010,Info!$B$4:$L$266,11,FALSE)))</f>
        <v/>
      </c>
      <c r="U2010" s="1"/>
      <c r="V2010" s="1"/>
      <c r="W2010" s="1"/>
      <c r="X2010" s="1" t="str">
        <f>IF($L2010="None","",IF(ISERROR(VLOOKUP($L2010,Info!$B$4:$B$266,1,FALSE)),"",IF(OR(W2010="Metallic Liquid Tight",W2010="Non-Metallic Liquid Tight",W2010="LSZH",W2010="Greenfield"),VLOOKUP($L2010,Info!$B$4:$L$266,7,FALSE),"N/A")))</f>
        <v/>
      </c>
      <c r="Y2010" s="1"/>
      <c r="Z2010" s="96" t="str">
        <f>IF($L2010="None","",IF(ISERROR(VLOOKUP($L2010,Info!$B$4:$B$266,1,FALSE)),"",VLOOKUP($L2010,Info!$B$4:$L$266,9,FALSE)))</f>
        <v/>
      </c>
      <c r="AA2010" s="96" t="str">
        <f>IF($L2010="None","",IF(ISERROR(VLOOKUP($L2010,Info!$B$4:$B$266,1,FALSE)),"",VLOOKUP($L2010,Info!$B$4:$L$266,8,FALSE)))</f>
        <v/>
      </c>
      <c r="AB2010" s="96" t="str">
        <f>IF($L2010="None","",IF(ISERROR(VLOOKUP($L2010,Info!$B$4:$B$266,1,FALSE)),"",VLOOKUP($L2010,Info!$B$4:$L$266,10,FALSE)))</f>
        <v/>
      </c>
      <c r="AC2010" s="1" t="str">
        <f>IF(W2010="SO Cable","Black,White",IF(O2010="","",IF(P2010="","",IF($J$12&lt;&gt;"ABC",IF(P2010&lt;="250",VLOOKUP(O2010,Info!$AZ$4:$BB$22,3,FALSE),VLOOKUP(O2010,Info!$AZ$23:$BB$39,3,FALSE)),IF(P2010&lt;="250",VLOOKUP(O2010,Info!$AO$4:$AQ$22,3,FALSE),VLOOKUP(O2010,Info!$AO$23:$AP$39,3,FALSE))))))</f>
        <v/>
      </c>
      <c r="AD2010" s="1"/>
      <c r="AE2010" s="1" t="str">
        <f>IF($L2010="None","",IF(ISERROR(VLOOKUP($L2010,Info!$B$4:$B$266,1,FALSE)),"",VLOOKUP($L2010,Info!$B$4:$L$266,4,FALSE)))</f>
        <v/>
      </c>
      <c r="AF2010" s="1" t="str">
        <f>IF($L2010="None","",IF(ISERROR(VLOOKUP($L2010,Info!$B$4:$B$266,1,FALSE)),"",VLOOKUP($L2010,Info!$B$4:$L$266,6,FALSE)))</f>
        <v/>
      </c>
      <c r="AG2010" s="1"/>
      <c r="AH2010" s="33" t="str" cm="1">
        <f t="array" ref="AH2010">IF(AND(L2010&lt;&gt;"",O2010&lt;&gt;"",R2010:S2010&lt;&gt;"",W2010:X2010&lt;&gt;"",Z2010:AA2010&lt;&gt;"",AC2010&lt;&gt;""),"Good","Bad")</f>
        <v>Bad</v>
      </c>
      <c r="AL2010" t="str" cm="1">
        <f t="array" ref="AL2010">IF(R2010&gt;0,_xlfn.IFS(COUNTIF($L$20:L2010,"&lt;&gt;")&lt;101,1,COUNTIF($L$20:L2010,"&lt;&gt;")&lt;201,2,COUNTIF($L$20:L2010,"&lt;&gt;")&lt;301,3,COUNTIF($L$20:L2010,"&lt;&gt;")&lt;401,4,COUNTIF($L$20:L2010,"&lt;&gt;")&lt;501,5,COUNTIF($L$20:L2010,"&lt;&gt;")&lt;601,6,COUNTIF($L$20:L2010,"&lt;&gt;")&lt;701,7,COUNTIF($L$20:L2010,"&lt;&gt;")&lt;801,8,COUNTIF($L$20:L2010,"&lt;&gt;")&lt;901,9,COUNTIF($L$20:L2010,"&lt;&gt;")&lt;1001,10,COUNTIF($L$20:L2010,"&lt;&gt;")&lt;1101,11,COUNTIF($L$20:L2010,"&lt;&gt;")&lt;1201,12,COUNTIF($L$20:L2010,"&lt;&gt;")&lt;1301,13,COUNTIF($L$20:L2010,"&lt;&gt;")&lt;1401,14,COUNTIF($L$20:L2010,"&lt;&gt;")&lt;1501,15,COUNTIF($L$20:L2010,"&lt;&gt;")&lt;1601,16,COUNTIF($L$20:L2010,"&lt;&gt;")&lt;1701,17,COUNTIF($L$20:L2010,"&lt;&gt;")&lt;1801,18,COUNTIF($L$20:L2010,"&lt;&gt;")&lt;1901,19,COUNTIF($L$20:L2010,"&lt;&gt;")&lt;2001,20,COUNTIF($L$20:L2010,"&lt;&gt;")&lt;2101,21,COUNTIF($L$20:L2010,"&lt;&gt;")&lt;2201,22,COUNTIF($L$20:L2010,"&lt;&gt;")&lt;2301,23,COUNTIF($L$20:L2010,"&lt;&gt;")&lt;2401,24,COUNTIF($L$20:L2010,"&lt;&gt;")&lt;2501,25,COUNTIF($L$20:L2010,"&lt;&gt;")&lt;2601,26,COUNTIF($L$20:L2010,"&lt;&gt;")&lt;2701,27,COUNTIF($L$20:L2010,"&lt;&gt;")&lt;2801,28,COUNTIF($L$20:L2010,"&lt;&gt;")&lt;2901,29,COUNTIF($L$20:L2010,"&lt;&gt;")&lt;3001,30),"")</f>
        <v/>
      </c>
      <c r="AM2010" t="str">
        <f t="shared" si="155"/>
        <v/>
      </c>
      <c r="AN2010" t="str">
        <f t="shared" si="159"/>
        <v/>
      </c>
      <c r="AP2010" t="str">
        <f t="shared" si="158"/>
        <v/>
      </c>
      <c r="AQ2010" t="str">
        <f>IF(AO2010="","",COUNTIFS(AM2010:$AM$3019,AO2010))</f>
        <v/>
      </c>
    </row>
    <row r="2011" spans="1:43" x14ac:dyDescent="0.25">
      <c r="A2011" s="6" t="str">
        <f>IF(COUNT($A$20:A2010)&lt;&gt;$B$4,IF(A2010="","",A2010+1),"")</f>
        <v/>
      </c>
      <c r="B2011" s="3"/>
      <c r="C2011" s="3"/>
      <c r="D2011" s="122"/>
      <c r="E2011" s="3"/>
      <c r="F2011" s="3"/>
      <c r="G2011" s="3"/>
      <c r="H2011" s="3"/>
      <c r="I2011" s="120"/>
      <c r="J2011" s="3"/>
      <c r="K2011" s="95" t="str" cm="1">
        <f t="array" ref="K2011">IF(OR($J$14 = "A",$J$14 = "B",$J$14 = "C"),IF(I2011="","",IF(LEN(I2011)&gt;2,_xlfn.IFS(ISNUMBER(SEARCH("_",I2011)),I2011,ISNUMBER(SEARCH(", ",I2011)),SUBSTITUTE(I2011,", ","_"),ISNUMBER(SEARCH("/ ",I2011)),SUBSTITUTE(I2011,"/ ","_"),ISNUMBER(SEARCH(",",I2011)),SUBSTITUTE(I2011,",","_"),ISNUMBER(SEARCH("/",I2011)),SUBSTITUTE(I2011,"/","_"),ISNUMBER(SEARCH("",I2011)),I2011),I2011)),IF(OR($J$14 = "J",$J$14 = "K"),"",IF(D2011="","",IF(LEN(D2011)&gt;2,_xlfn.IFS(ISNUMBER(SEARCH("_",D2011)),D2011,ISNUMBER(SEARCH(", ",D2011)),SUBSTITUTE(D2011,", ","_"),ISNUMBER(SEARCH("/ ",D2011)),SUBSTITUTE(D2011,"/ ","_"),ISNUMBER(SEARCH(",",D2011)),SUBSTITUTE(D2011,",","_"),ISNUMBER(SEARCH("/",D2011)),SUBSTITUTE(D2011,"/","_"),ISNUMBER(SEARCH("",D2011)),D2011),D2011))))</f>
        <v/>
      </c>
      <c r="L2011" s="1"/>
      <c r="M2011" s="1" t="str">
        <f t="shared" si="156"/>
        <v/>
      </c>
      <c r="N2011" s="94" t="str">
        <f>IF($L2011="None","",IF(ISERROR(VLOOKUP($L2011,Info!$B$4:$B$266,1,FALSE)),"",VLOOKUP($L2011,Info!$B$4:$L$266,5,FALSE)))</f>
        <v/>
      </c>
      <c r="O2011" s="94" t="str">
        <f>IF(K2011="","",IF(AND($J$12&lt;&gt;"ABC",N2011="3"),"BAC",IF(N2011="3","ABC",IF($J$12&lt;&gt;"ABC",IF($J$10="Standard",VLOOKUP(K2011,Info!$BE$4:$BF$481,2,FALSE),VLOOKUP(K2011,Info!$BI$4:$BJ$482,2,FALSE)),IF($J$10="Standard",VLOOKUP(K2011,Info!$AG$4:$AH$2994,2,FALSE),VLOOKUP(K2011,Info!$AK$4:$AL$2997,2,FALSE))))))</f>
        <v/>
      </c>
      <c r="P2011" s="94" t="str">
        <f>IF($L2011="None","",IF(ISERROR(VLOOKUP($L2011,Info!$B$4:$B$266,1,FALSE)),"",VLOOKUP($L2011,Info!$B$4:$L$266,3,FALSE)))</f>
        <v/>
      </c>
      <c r="Q2011" s="96" t="str">
        <f>IF($L2011="None","",IF(ISERROR(VLOOKUP($L2011,Info!$B$4:$B$266,1,FALSE)),"",VLOOKUP($L2011,Info!$B$4:$L$266,4,FALSE)))</f>
        <v/>
      </c>
      <c r="R2011" s="1"/>
      <c r="S2011" s="6" t="str">
        <f t="shared" si="157"/>
        <v/>
      </c>
      <c r="T2011" s="6" t="str">
        <f>IF($L2011="None","",IF(ISERROR(VLOOKUP($L2011,Info!$B$4:$B$266,1,FALSE)),"",VLOOKUP($L2011,Info!$B$4:$L$266,11,FALSE)))</f>
        <v/>
      </c>
      <c r="U2011" s="1"/>
      <c r="V2011" s="1"/>
      <c r="W2011" s="1"/>
      <c r="X2011" s="1" t="str">
        <f>IF($L2011="None","",IF(ISERROR(VLOOKUP($L2011,Info!$B$4:$B$266,1,FALSE)),"",IF(OR(W2011="Metallic Liquid Tight",W2011="Non-Metallic Liquid Tight",W2011="LSZH",W2011="Greenfield"),VLOOKUP($L2011,Info!$B$4:$L$266,7,FALSE),"N/A")))</f>
        <v/>
      </c>
      <c r="Y2011" s="1"/>
      <c r="Z2011" s="96" t="str">
        <f>IF($L2011="None","",IF(ISERROR(VLOOKUP($L2011,Info!$B$4:$B$266,1,FALSE)),"",VLOOKUP($L2011,Info!$B$4:$L$266,9,FALSE)))</f>
        <v/>
      </c>
      <c r="AA2011" s="96" t="str">
        <f>IF($L2011="None","",IF(ISERROR(VLOOKUP($L2011,Info!$B$4:$B$266,1,FALSE)),"",VLOOKUP($L2011,Info!$B$4:$L$266,8,FALSE)))</f>
        <v/>
      </c>
      <c r="AB2011" s="96" t="str">
        <f>IF($L2011="None","",IF(ISERROR(VLOOKUP($L2011,Info!$B$4:$B$266,1,FALSE)),"",VLOOKUP($L2011,Info!$B$4:$L$266,10,FALSE)))</f>
        <v/>
      </c>
      <c r="AC2011" s="1" t="str">
        <f>IF(W2011="SO Cable","Black,White",IF(O2011="","",IF(P2011="","",IF($J$12&lt;&gt;"ABC",IF(P2011&lt;="250",VLOOKUP(O2011,Info!$AZ$4:$BB$22,3,FALSE),VLOOKUP(O2011,Info!$AZ$23:$BB$39,3,FALSE)),IF(P2011&lt;="250",VLOOKUP(O2011,Info!$AO$4:$AQ$22,3,FALSE),VLOOKUP(O2011,Info!$AO$23:$AP$39,3,FALSE))))))</f>
        <v/>
      </c>
      <c r="AD2011" s="1"/>
      <c r="AE2011" s="1" t="str">
        <f>IF($L2011="None","",IF(ISERROR(VLOOKUP($L2011,Info!$B$4:$B$266,1,FALSE)),"",VLOOKUP($L2011,Info!$B$4:$L$266,4,FALSE)))</f>
        <v/>
      </c>
      <c r="AF2011" s="1" t="str">
        <f>IF($L2011="None","",IF(ISERROR(VLOOKUP($L2011,Info!$B$4:$B$266,1,FALSE)),"",VLOOKUP($L2011,Info!$B$4:$L$266,6,FALSE)))</f>
        <v/>
      </c>
      <c r="AG2011" s="1"/>
      <c r="AH2011" s="33" t="str" cm="1">
        <f t="array" ref="AH2011">IF(AND(L2011&lt;&gt;"",O2011&lt;&gt;"",R2011:S2011&lt;&gt;"",W2011:X2011&lt;&gt;"",Z2011:AA2011&lt;&gt;"",AC2011&lt;&gt;""),"Good","Bad")</f>
        <v>Bad</v>
      </c>
      <c r="AL2011" t="str" cm="1">
        <f t="array" ref="AL2011">IF(R2011&gt;0,_xlfn.IFS(COUNTIF($L$20:L2011,"&lt;&gt;")&lt;101,1,COUNTIF($L$20:L2011,"&lt;&gt;")&lt;201,2,COUNTIF($L$20:L2011,"&lt;&gt;")&lt;301,3,COUNTIF($L$20:L2011,"&lt;&gt;")&lt;401,4,COUNTIF($L$20:L2011,"&lt;&gt;")&lt;501,5,COUNTIF($L$20:L2011,"&lt;&gt;")&lt;601,6,COUNTIF($L$20:L2011,"&lt;&gt;")&lt;701,7,COUNTIF($L$20:L2011,"&lt;&gt;")&lt;801,8,COUNTIF($L$20:L2011,"&lt;&gt;")&lt;901,9,COUNTIF($L$20:L2011,"&lt;&gt;")&lt;1001,10,COUNTIF($L$20:L2011,"&lt;&gt;")&lt;1101,11,COUNTIF($L$20:L2011,"&lt;&gt;")&lt;1201,12,COUNTIF($L$20:L2011,"&lt;&gt;")&lt;1301,13,COUNTIF($L$20:L2011,"&lt;&gt;")&lt;1401,14,COUNTIF($L$20:L2011,"&lt;&gt;")&lt;1501,15,COUNTIF($L$20:L2011,"&lt;&gt;")&lt;1601,16,COUNTIF($L$20:L2011,"&lt;&gt;")&lt;1701,17,COUNTIF($L$20:L2011,"&lt;&gt;")&lt;1801,18,COUNTIF($L$20:L2011,"&lt;&gt;")&lt;1901,19,COUNTIF($L$20:L2011,"&lt;&gt;")&lt;2001,20,COUNTIF($L$20:L2011,"&lt;&gt;")&lt;2101,21,COUNTIF($L$20:L2011,"&lt;&gt;")&lt;2201,22,COUNTIF($L$20:L2011,"&lt;&gt;")&lt;2301,23,COUNTIF($L$20:L2011,"&lt;&gt;")&lt;2401,24,COUNTIF($L$20:L2011,"&lt;&gt;")&lt;2501,25,COUNTIF($L$20:L2011,"&lt;&gt;")&lt;2601,26,COUNTIF($L$20:L2011,"&lt;&gt;")&lt;2701,27,COUNTIF($L$20:L2011,"&lt;&gt;")&lt;2801,28,COUNTIF($L$20:L2011,"&lt;&gt;")&lt;2901,29,COUNTIF($L$20:L2011,"&lt;&gt;")&lt;3001,30),"")</f>
        <v/>
      </c>
      <c r="AM2011" t="str">
        <f t="shared" si="155"/>
        <v/>
      </c>
      <c r="AN2011" t="str">
        <f t="shared" si="159"/>
        <v/>
      </c>
      <c r="AP2011" t="str">
        <f t="shared" si="158"/>
        <v/>
      </c>
      <c r="AQ2011" t="str">
        <f>IF(AO2011="","",COUNTIFS(AM2011:$AM$3019,AO2011))</f>
        <v/>
      </c>
    </row>
    <row r="2012" spans="1:43" x14ac:dyDescent="0.25">
      <c r="A2012" s="6" t="str">
        <f>IF(COUNT($A$20:A2011)&lt;&gt;$B$4,IF(A2011="","",A2011+1),"")</f>
        <v/>
      </c>
      <c r="B2012" s="3"/>
      <c r="C2012" s="3"/>
      <c r="D2012" s="122"/>
      <c r="E2012" s="3"/>
      <c r="F2012" s="3"/>
      <c r="G2012" s="3"/>
      <c r="H2012" s="3"/>
      <c r="I2012" s="120"/>
      <c r="J2012" s="3"/>
      <c r="K2012" s="95" t="str" cm="1">
        <f t="array" ref="K2012">IF(OR($J$14 = "A",$J$14 = "B",$J$14 = "C"),IF(I2012="","",IF(LEN(I2012)&gt;2,_xlfn.IFS(ISNUMBER(SEARCH("_",I2012)),I2012,ISNUMBER(SEARCH(", ",I2012)),SUBSTITUTE(I2012,", ","_"),ISNUMBER(SEARCH("/ ",I2012)),SUBSTITUTE(I2012,"/ ","_"),ISNUMBER(SEARCH(",",I2012)),SUBSTITUTE(I2012,",","_"),ISNUMBER(SEARCH("/",I2012)),SUBSTITUTE(I2012,"/","_"),ISNUMBER(SEARCH("",I2012)),I2012),I2012)),IF(OR($J$14 = "J",$J$14 = "K"),"",IF(D2012="","",IF(LEN(D2012)&gt;2,_xlfn.IFS(ISNUMBER(SEARCH("_",D2012)),D2012,ISNUMBER(SEARCH(", ",D2012)),SUBSTITUTE(D2012,", ","_"),ISNUMBER(SEARCH("/ ",D2012)),SUBSTITUTE(D2012,"/ ","_"),ISNUMBER(SEARCH(",",D2012)),SUBSTITUTE(D2012,",","_"),ISNUMBER(SEARCH("/",D2012)),SUBSTITUTE(D2012,"/","_"),ISNUMBER(SEARCH("",D2012)),D2012),D2012))))</f>
        <v/>
      </c>
      <c r="L2012" s="1"/>
      <c r="M2012" s="1" t="str">
        <f t="shared" si="156"/>
        <v/>
      </c>
      <c r="N2012" s="94" t="str">
        <f>IF($L2012="None","",IF(ISERROR(VLOOKUP($L2012,Info!$B$4:$B$266,1,FALSE)),"",VLOOKUP($L2012,Info!$B$4:$L$266,5,FALSE)))</f>
        <v/>
      </c>
      <c r="O2012" s="94" t="str">
        <f>IF(K2012="","",IF(AND($J$12&lt;&gt;"ABC",N2012="3"),"BAC",IF(N2012="3","ABC",IF($J$12&lt;&gt;"ABC",IF($J$10="Standard",VLOOKUP(K2012,Info!$BE$4:$BF$481,2,FALSE),VLOOKUP(K2012,Info!$BI$4:$BJ$482,2,FALSE)),IF($J$10="Standard",VLOOKUP(K2012,Info!$AG$4:$AH$2994,2,FALSE),VLOOKUP(K2012,Info!$AK$4:$AL$2997,2,FALSE))))))</f>
        <v/>
      </c>
      <c r="P2012" s="94" t="str">
        <f>IF($L2012="None","",IF(ISERROR(VLOOKUP($L2012,Info!$B$4:$B$266,1,FALSE)),"",VLOOKUP($L2012,Info!$B$4:$L$266,3,FALSE)))</f>
        <v/>
      </c>
      <c r="Q2012" s="96" t="str">
        <f>IF($L2012="None","",IF(ISERROR(VLOOKUP($L2012,Info!$B$4:$B$266,1,FALSE)),"",VLOOKUP($L2012,Info!$B$4:$L$266,4,FALSE)))</f>
        <v/>
      </c>
      <c r="R2012" s="1"/>
      <c r="S2012" s="6" t="str">
        <f t="shared" si="157"/>
        <v/>
      </c>
      <c r="T2012" s="6" t="str">
        <f>IF($L2012="None","",IF(ISERROR(VLOOKUP($L2012,Info!$B$4:$B$266,1,FALSE)),"",VLOOKUP($L2012,Info!$B$4:$L$266,11,FALSE)))</f>
        <v/>
      </c>
      <c r="U2012" s="1"/>
      <c r="V2012" s="1"/>
      <c r="W2012" s="1"/>
      <c r="X2012" s="1" t="str">
        <f>IF($L2012="None","",IF(ISERROR(VLOOKUP($L2012,Info!$B$4:$B$266,1,FALSE)),"",IF(OR(W2012="Metallic Liquid Tight",W2012="Non-Metallic Liquid Tight",W2012="LSZH",W2012="Greenfield"),VLOOKUP($L2012,Info!$B$4:$L$266,7,FALSE),"N/A")))</f>
        <v/>
      </c>
      <c r="Y2012" s="1"/>
      <c r="Z2012" s="96" t="str">
        <f>IF($L2012="None","",IF(ISERROR(VLOOKUP($L2012,Info!$B$4:$B$266,1,FALSE)),"",VLOOKUP($L2012,Info!$B$4:$L$266,9,FALSE)))</f>
        <v/>
      </c>
      <c r="AA2012" s="96" t="str">
        <f>IF($L2012="None","",IF(ISERROR(VLOOKUP($L2012,Info!$B$4:$B$266,1,FALSE)),"",VLOOKUP($L2012,Info!$B$4:$L$266,8,FALSE)))</f>
        <v/>
      </c>
      <c r="AB2012" s="96" t="str">
        <f>IF($L2012="None","",IF(ISERROR(VLOOKUP($L2012,Info!$B$4:$B$266,1,FALSE)),"",VLOOKUP($L2012,Info!$B$4:$L$266,10,FALSE)))</f>
        <v/>
      </c>
      <c r="AC2012" s="1" t="str">
        <f>IF(W2012="SO Cable","Black,White",IF(O2012="","",IF(P2012="","",IF($J$12&lt;&gt;"ABC",IF(P2012&lt;="250",VLOOKUP(O2012,Info!$AZ$4:$BB$22,3,FALSE),VLOOKUP(O2012,Info!$AZ$23:$BB$39,3,FALSE)),IF(P2012&lt;="250",VLOOKUP(O2012,Info!$AO$4:$AQ$22,3,FALSE),VLOOKUP(O2012,Info!$AO$23:$AP$39,3,FALSE))))))</f>
        <v/>
      </c>
      <c r="AD2012" s="1"/>
      <c r="AE2012" s="1" t="str">
        <f>IF($L2012="None","",IF(ISERROR(VLOOKUP($L2012,Info!$B$4:$B$266,1,FALSE)),"",VLOOKUP($L2012,Info!$B$4:$L$266,4,FALSE)))</f>
        <v/>
      </c>
      <c r="AF2012" s="1" t="str">
        <f>IF($L2012="None","",IF(ISERROR(VLOOKUP($L2012,Info!$B$4:$B$266,1,FALSE)),"",VLOOKUP($L2012,Info!$B$4:$L$266,6,FALSE)))</f>
        <v/>
      </c>
      <c r="AG2012" s="1"/>
      <c r="AH2012" s="33" t="str" cm="1">
        <f t="array" ref="AH2012">IF(AND(L2012&lt;&gt;"",O2012&lt;&gt;"",R2012:S2012&lt;&gt;"",W2012:X2012&lt;&gt;"",Z2012:AA2012&lt;&gt;"",AC2012&lt;&gt;""),"Good","Bad")</f>
        <v>Bad</v>
      </c>
      <c r="AL2012" t="str" cm="1">
        <f t="array" ref="AL2012">IF(R2012&gt;0,_xlfn.IFS(COUNTIF($L$20:L2012,"&lt;&gt;")&lt;101,1,COUNTIF($L$20:L2012,"&lt;&gt;")&lt;201,2,COUNTIF($L$20:L2012,"&lt;&gt;")&lt;301,3,COUNTIF($L$20:L2012,"&lt;&gt;")&lt;401,4,COUNTIF($L$20:L2012,"&lt;&gt;")&lt;501,5,COUNTIF($L$20:L2012,"&lt;&gt;")&lt;601,6,COUNTIF($L$20:L2012,"&lt;&gt;")&lt;701,7,COUNTIF($L$20:L2012,"&lt;&gt;")&lt;801,8,COUNTIF($L$20:L2012,"&lt;&gt;")&lt;901,9,COUNTIF($L$20:L2012,"&lt;&gt;")&lt;1001,10,COUNTIF($L$20:L2012,"&lt;&gt;")&lt;1101,11,COUNTIF($L$20:L2012,"&lt;&gt;")&lt;1201,12,COUNTIF($L$20:L2012,"&lt;&gt;")&lt;1301,13,COUNTIF($L$20:L2012,"&lt;&gt;")&lt;1401,14,COUNTIF($L$20:L2012,"&lt;&gt;")&lt;1501,15,COUNTIF($L$20:L2012,"&lt;&gt;")&lt;1601,16,COUNTIF($L$20:L2012,"&lt;&gt;")&lt;1701,17,COUNTIF($L$20:L2012,"&lt;&gt;")&lt;1801,18,COUNTIF($L$20:L2012,"&lt;&gt;")&lt;1901,19,COUNTIF($L$20:L2012,"&lt;&gt;")&lt;2001,20,COUNTIF($L$20:L2012,"&lt;&gt;")&lt;2101,21,COUNTIF($L$20:L2012,"&lt;&gt;")&lt;2201,22,COUNTIF($L$20:L2012,"&lt;&gt;")&lt;2301,23,COUNTIF($L$20:L2012,"&lt;&gt;")&lt;2401,24,COUNTIF($L$20:L2012,"&lt;&gt;")&lt;2501,25,COUNTIF($L$20:L2012,"&lt;&gt;")&lt;2601,26,COUNTIF($L$20:L2012,"&lt;&gt;")&lt;2701,27,COUNTIF($L$20:L2012,"&lt;&gt;")&lt;2801,28,COUNTIF($L$20:L2012,"&lt;&gt;")&lt;2901,29,COUNTIF($L$20:L2012,"&lt;&gt;")&lt;3001,30),"")</f>
        <v/>
      </c>
      <c r="AM2012" t="str">
        <f t="shared" si="155"/>
        <v/>
      </c>
      <c r="AN2012" t="str">
        <f t="shared" si="159"/>
        <v/>
      </c>
      <c r="AP2012" t="str">
        <f t="shared" si="158"/>
        <v/>
      </c>
      <c r="AQ2012" t="str">
        <f>IF(AO2012="","",COUNTIFS(AM2012:$AM$3019,AO2012))</f>
        <v/>
      </c>
    </row>
    <row r="2013" spans="1:43" x14ac:dyDescent="0.25">
      <c r="A2013" s="6" t="str">
        <f>IF(COUNT($A$20:A2012)&lt;&gt;$B$4,IF(A2012="","",A2012+1),"")</f>
        <v/>
      </c>
      <c r="B2013" s="3"/>
      <c r="C2013" s="3"/>
      <c r="D2013" s="122"/>
      <c r="E2013" s="3"/>
      <c r="F2013" s="3"/>
      <c r="G2013" s="3"/>
      <c r="H2013" s="3"/>
      <c r="I2013" s="120"/>
      <c r="J2013" s="3"/>
      <c r="K2013" s="95" t="str" cm="1">
        <f t="array" ref="K2013">IF(OR($J$14 = "A",$J$14 = "B",$J$14 = "C"),IF(I2013="","",IF(LEN(I2013)&gt;2,_xlfn.IFS(ISNUMBER(SEARCH("_",I2013)),I2013,ISNUMBER(SEARCH(", ",I2013)),SUBSTITUTE(I2013,", ","_"),ISNUMBER(SEARCH("/ ",I2013)),SUBSTITUTE(I2013,"/ ","_"),ISNUMBER(SEARCH(",",I2013)),SUBSTITUTE(I2013,",","_"),ISNUMBER(SEARCH("/",I2013)),SUBSTITUTE(I2013,"/","_"),ISNUMBER(SEARCH("",I2013)),I2013),I2013)),IF(OR($J$14 = "J",$J$14 = "K"),"",IF(D2013="","",IF(LEN(D2013)&gt;2,_xlfn.IFS(ISNUMBER(SEARCH("_",D2013)),D2013,ISNUMBER(SEARCH(", ",D2013)),SUBSTITUTE(D2013,", ","_"),ISNUMBER(SEARCH("/ ",D2013)),SUBSTITUTE(D2013,"/ ","_"),ISNUMBER(SEARCH(",",D2013)),SUBSTITUTE(D2013,",","_"),ISNUMBER(SEARCH("/",D2013)),SUBSTITUTE(D2013,"/","_"),ISNUMBER(SEARCH("",D2013)),D2013),D2013))))</f>
        <v/>
      </c>
      <c r="L2013" s="1"/>
      <c r="M2013" s="1" t="str">
        <f t="shared" si="156"/>
        <v/>
      </c>
      <c r="N2013" s="94" t="str">
        <f>IF($L2013="None","",IF(ISERROR(VLOOKUP($L2013,Info!$B$4:$B$266,1,FALSE)),"",VLOOKUP($L2013,Info!$B$4:$L$266,5,FALSE)))</f>
        <v/>
      </c>
      <c r="O2013" s="94" t="str">
        <f>IF(K2013="","",IF(AND($J$12&lt;&gt;"ABC",N2013="3"),"BAC",IF(N2013="3","ABC",IF($J$12&lt;&gt;"ABC",IF($J$10="Standard",VLOOKUP(K2013,Info!$BE$4:$BF$481,2,FALSE),VLOOKUP(K2013,Info!$BI$4:$BJ$482,2,FALSE)),IF($J$10="Standard",VLOOKUP(K2013,Info!$AG$4:$AH$2994,2,FALSE),VLOOKUP(K2013,Info!$AK$4:$AL$2997,2,FALSE))))))</f>
        <v/>
      </c>
      <c r="P2013" s="94" t="str">
        <f>IF($L2013="None","",IF(ISERROR(VLOOKUP($L2013,Info!$B$4:$B$266,1,FALSE)),"",VLOOKUP($L2013,Info!$B$4:$L$266,3,FALSE)))</f>
        <v/>
      </c>
      <c r="Q2013" s="96" t="str">
        <f>IF($L2013="None","",IF(ISERROR(VLOOKUP($L2013,Info!$B$4:$B$266,1,FALSE)),"",VLOOKUP($L2013,Info!$B$4:$L$266,4,FALSE)))</f>
        <v/>
      </c>
      <c r="R2013" s="1"/>
      <c r="S2013" s="6" t="str">
        <f t="shared" si="157"/>
        <v/>
      </c>
      <c r="T2013" s="6" t="str">
        <f>IF($L2013="None","",IF(ISERROR(VLOOKUP($L2013,Info!$B$4:$B$266,1,FALSE)),"",VLOOKUP($L2013,Info!$B$4:$L$266,11,FALSE)))</f>
        <v/>
      </c>
      <c r="U2013" s="1"/>
      <c r="V2013" s="1"/>
      <c r="W2013" s="1"/>
      <c r="X2013" s="1" t="str">
        <f>IF($L2013="None","",IF(ISERROR(VLOOKUP($L2013,Info!$B$4:$B$266,1,FALSE)),"",IF(OR(W2013="Metallic Liquid Tight",W2013="Non-Metallic Liquid Tight",W2013="LSZH",W2013="Greenfield"),VLOOKUP($L2013,Info!$B$4:$L$266,7,FALSE),"N/A")))</f>
        <v/>
      </c>
      <c r="Y2013" s="1"/>
      <c r="Z2013" s="96" t="str">
        <f>IF($L2013="None","",IF(ISERROR(VLOOKUP($L2013,Info!$B$4:$B$266,1,FALSE)),"",VLOOKUP($L2013,Info!$B$4:$L$266,9,FALSE)))</f>
        <v/>
      </c>
      <c r="AA2013" s="96" t="str">
        <f>IF($L2013="None","",IF(ISERROR(VLOOKUP($L2013,Info!$B$4:$B$266,1,FALSE)),"",VLOOKUP($L2013,Info!$B$4:$L$266,8,FALSE)))</f>
        <v/>
      </c>
      <c r="AB2013" s="96" t="str">
        <f>IF($L2013="None","",IF(ISERROR(VLOOKUP($L2013,Info!$B$4:$B$266,1,FALSE)),"",VLOOKUP($L2013,Info!$B$4:$L$266,10,FALSE)))</f>
        <v/>
      </c>
      <c r="AC2013" s="1" t="str">
        <f>IF(W2013="SO Cable","Black,White",IF(O2013="","",IF(P2013="","",IF($J$12&lt;&gt;"ABC",IF(P2013&lt;="250",VLOOKUP(O2013,Info!$AZ$4:$BB$22,3,FALSE),VLOOKUP(O2013,Info!$AZ$23:$BB$39,3,FALSE)),IF(P2013&lt;="250",VLOOKUP(O2013,Info!$AO$4:$AQ$22,3,FALSE),VLOOKUP(O2013,Info!$AO$23:$AP$39,3,FALSE))))))</f>
        <v/>
      </c>
      <c r="AD2013" s="1"/>
      <c r="AE2013" s="1" t="str">
        <f>IF($L2013="None","",IF(ISERROR(VLOOKUP($L2013,Info!$B$4:$B$266,1,FALSE)),"",VLOOKUP($L2013,Info!$B$4:$L$266,4,FALSE)))</f>
        <v/>
      </c>
      <c r="AF2013" s="1" t="str">
        <f>IF($L2013="None","",IF(ISERROR(VLOOKUP($L2013,Info!$B$4:$B$266,1,FALSE)),"",VLOOKUP($L2013,Info!$B$4:$L$266,6,FALSE)))</f>
        <v/>
      </c>
      <c r="AG2013" s="1"/>
      <c r="AH2013" s="33" t="str" cm="1">
        <f t="array" ref="AH2013">IF(AND(L2013&lt;&gt;"",O2013&lt;&gt;"",R2013:S2013&lt;&gt;"",W2013:X2013&lt;&gt;"",Z2013:AA2013&lt;&gt;"",AC2013&lt;&gt;""),"Good","Bad")</f>
        <v>Bad</v>
      </c>
      <c r="AL2013" t="str" cm="1">
        <f t="array" ref="AL2013">IF(R2013&gt;0,_xlfn.IFS(COUNTIF($L$20:L2013,"&lt;&gt;")&lt;101,1,COUNTIF($L$20:L2013,"&lt;&gt;")&lt;201,2,COUNTIF($L$20:L2013,"&lt;&gt;")&lt;301,3,COUNTIF($L$20:L2013,"&lt;&gt;")&lt;401,4,COUNTIF($L$20:L2013,"&lt;&gt;")&lt;501,5,COUNTIF($L$20:L2013,"&lt;&gt;")&lt;601,6,COUNTIF($L$20:L2013,"&lt;&gt;")&lt;701,7,COUNTIF($L$20:L2013,"&lt;&gt;")&lt;801,8,COUNTIF($L$20:L2013,"&lt;&gt;")&lt;901,9,COUNTIF($L$20:L2013,"&lt;&gt;")&lt;1001,10,COUNTIF($L$20:L2013,"&lt;&gt;")&lt;1101,11,COUNTIF($L$20:L2013,"&lt;&gt;")&lt;1201,12,COUNTIF($L$20:L2013,"&lt;&gt;")&lt;1301,13,COUNTIF($L$20:L2013,"&lt;&gt;")&lt;1401,14,COUNTIF($L$20:L2013,"&lt;&gt;")&lt;1501,15,COUNTIF($L$20:L2013,"&lt;&gt;")&lt;1601,16,COUNTIF($L$20:L2013,"&lt;&gt;")&lt;1701,17,COUNTIF($L$20:L2013,"&lt;&gt;")&lt;1801,18,COUNTIF($L$20:L2013,"&lt;&gt;")&lt;1901,19,COUNTIF($L$20:L2013,"&lt;&gt;")&lt;2001,20,COUNTIF($L$20:L2013,"&lt;&gt;")&lt;2101,21,COUNTIF($L$20:L2013,"&lt;&gt;")&lt;2201,22,COUNTIF($L$20:L2013,"&lt;&gt;")&lt;2301,23,COUNTIF($L$20:L2013,"&lt;&gt;")&lt;2401,24,COUNTIF($L$20:L2013,"&lt;&gt;")&lt;2501,25,COUNTIF($L$20:L2013,"&lt;&gt;")&lt;2601,26,COUNTIF($L$20:L2013,"&lt;&gt;")&lt;2701,27,COUNTIF($L$20:L2013,"&lt;&gt;")&lt;2801,28,COUNTIF($L$20:L2013,"&lt;&gt;")&lt;2901,29,COUNTIF($L$20:L2013,"&lt;&gt;")&lt;3001,30),"")</f>
        <v/>
      </c>
      <c r="AM2013" t="str">
        <f t="shared" si="155"/>
        <v/>
      </c>
      <c r="AN2013" t="str">
        <f t="shared" si="159"/>
        <v/>
      </c>
      <c r="AP2013" t="str">
        <f t="shared" si="158"/>
        <v/>
      </c>
      <c r="AQ2013" t="str">
        <f>IF(AO2013="","",COUNTIFS(AM2013:$AM$3019,AO2013))</f>
        <v/>
      </c>
    </row>
    <row r="2014" spans="1:43" x14ac:dyDescent="0.25">
      <c r="A2014" s="6" t="str">
        <f>IF(COUNT($A$20:A2013)&lt;&gt;$B$4,IF(A2013="","",A2013+1),"")</f>
        <v/>
      </c>
      <c r="B2014" s="3"/>
      <c r="C2014" s="3"/>
      <c r="D2014" s="122"/>
      <c r="E2014" s="3"/>
      <c r="F2014" s="3"/>
      <c r="G2014" s="3"/>
      <c r="H2014" s="3"/>
      <c r="I2014" s="120"/>
      <c r="J2014" s="3"/>
      <c r="K2014" s="95" t="str" cm="1">
        <f t="array" ref="K2014">IF(OR($J$14 = "A",$J$14 = "B",$J$14 = "C"),IF(I2014="","",IF(LEN(I2014)&gt;2,_xlfn.IFS(ISNUMBER(SEARCH("_",I2014)),I2014,ISNUMBER(SEARCH(", ",I2014)),SUBSTITUTE(I2014,", ","_"),ISNUMBER(SEARCH("/ ",I2014)),SUBSTITUTE(I2014,"/ ","_"),ISNUMBER(SEARCH(",",I2014)),SUBSTITUTE(I2014,",","_"),ISNUMBER(SEARCH("/",I2014)),SUBSTITUTE(I2014,"/","_"),ISNUMBER(SEARCH("",I2014)),I2014),I2014)),IF(OR($J$14 = "J",$J$14 = "K"),"",IF(D2014="","",IF(LEN(D2014)&gt;2,_xlfn.IFS(ISNUMBER(SEARCH("_",D2014)),D2014,ISNUMBER(SEARCH(", ",D2014)),SUBSTITUTE(D2014,", ","_"),ISNUMBER(SEARCH("/ ",D2014)),SUBSTITUTE(D2014,"/ ","_"),ISNUMBER(SEARCH(",",D2014)),SUBSTITUTE(D2014,",","_"),ISNUMBER(SEARCH("/",D2014)),SUBSTITUTE(D2014,"/","_"),ISNUMBER(SEARCH("",D2014)),D2014),D2014))))</f>
        <v/>
      </c>
      <c r="L2014" s="1"/>
      <c r="M2014" s="1" t="str">
        <f t="shared" si="156"/>
        <v/>
      </c>
      <c r="N2014" s="94" t="str">
        <f>IF($L2014="None","",IF(ISERROR(VLOOKUP($L2014,Info!$B$4:$B$266,1,FALSE)),"",VLOOKUP($L2014,Info!$B$4:$L$266,5,FALSE)))</f>
        <v/>
      </c>
      <c r="O2014" s="94" t="str">
        <f>IF(K2014="","",IF(AND($J$12&lt;&gt;"ABC",N2014="3"),"BAC",IF(N2014="3","ABC",IF($J$12&lt;&gt;"ABC",IF($J$10="Standard",VLOOKUP(K2014,Info!$BE$4:$BF$481,2,FALSE),VLOOKUP(K2014,Info!$BI$4:$BJ$482,2,FALSE)),IF($J$10="Standard",VLOOKUP(K2014,Info!$AG$4:$AH$2994,2,FALSE),VLOOKUP(K2014,Info!$AK$4:$AL$2997,2,FALSE))))))</f>
        <v/>
      </c>
      <c r="P2014" s="94" t="str">
        <f>IF($L2014="None","",IF(ISERROR(VLOOKUP($L2014,Info!$B$4:$B$266,1,FALSE)),"",VLOOKUP($L2014,Info!$B$4:$L$266,3,FALSE)))</f>
        <v/>
      </c>
      <c r="Q2014" s="96" t="str">
        <f>IF($L2014="None","",IF(ISERROR(VLOOKUP($L2014,Info!$B$4:$B$266,1,FALSE)),"",VLOOKUP($L2014,Info!$B$4:$L$266,4,FALSE)))</f>
        <v/>
      </c>
      <c r="R2014" s="1"/>
      <c r="S2014" s="6" t="str">
        <f t="shared" si="157"/>
        <v/>
      </c>
      <c r="T2014" s="6" t="str">
        <f>IF($L2014="None","",IF(ISERROR(VLOOKUP($L2014,Info!$B$4:$B$266,1,FALSE)),"",VLOOKUP($L2014,Info!$B$4:$L$266,11,FALSE)))</f>
        <v/>
      </c>
      <c r="U2014" s="1"/>
      <c r="V2014" s="1"/>
      <c r="W2014" s="1"/>
      <c r="X2014" s="1" t="str">
        <f>IF($L2014="None","",IF(ISERROR(VLOOKUP($L2014,Info!$B$4:$B$266,1,FALSE)),"",IF(OR(W2014="Metallic Liquid Tight",W2014="Non-Metallic Liquid Tight",W2014="LSZH",W2014="Greenfield"),VLOOKUP($L2014,Info!$B$4:$L$266,7,FALSE),"N/A")))</f>
        <v/>
      </c>
      <c r="Y2014" s="1"/>
      <c r="Z2014" s="96" t="str">
        <f>IF($L2014="None","",IF(ISERROR(VLOOKUP($L2014,Info!$B$4:$B$266,1,FALSE)),"",VLOOKUP($L2014,Info!$B$4:$L$266,9,FALSE)))</f>
        <v/>
      </c>
      <c r="AA2014" s="96" t="str">
        <f>IF($L2014="None","",IF(ISERROR(VLOOKUP($L2014,Info!$B$4:$B$266,1,FALSE)),"",VLOOKUP($L2014,Info!$B$4:$L$266,8,FALSE)))</f>
        <v/>
      </c>
      <c r="AB2014" s="96" t="str">
        <f>IF($L2014="None","",IF(ISERROR(VLOOKUP($L2014,Info!$B$4:$B$266,1,FALSE)),"",VLOOKUP($L2014,Info!$B$4:$L$266,10,FALSE)))</f>
        <v/>
      </c>
      <c r="AC2014" s="1" t="str">
        <f>IF(W2014="SO Cable","Black,White",IF(O2014="","",IF(P2014="","",IF($J$12&lt;&gt;"ABC",IF(P2014&lt;="250",VLOOKUP(O2014,Info!$AZ$4:$BB$22,3,FALSE),VLOOKUP(O2014,Info!$AZ$23:$BB$39,3,FALSE)),IF(P2014&lt;="250",VLOOKUP(O2014,Info!$AO$4:$AQ$22,3,FALSE),VLOOKUP(O2014,Info!$AO$23:$AP$39,3,FALSE))))))</f>
        <v/>
      </c>
      <c r="AD2014" s="1"/>
      <c r="AE2014" s="1" t="str">
        <f>IF($L2014="None","",IF(ISERROR(VLOOKUP($L2014,Info!$B$4:$B$266,1,FALSE)),"",VLOOKUP($L2014,Info!$B$4:$L$266,4,FALSE)))</f>
        <v/>
      </c>
      <c r="AF2014" s="1" t="str">
        <f>IF($L2014="None","",IF(ISERROR(VLOOKUP($L2014,Info!$B$4:$B$266,1,FALSE)),"",VLOOKUP($L2014,Info!$B$4:$L$266,6,FALSE)))</f>
        <v/>
      </c>
      <c r="AG2014" s="1"/>
      <c r="AH2014" s="33" t="str" cm="1">
        <f t="array" ref="AH2014">IF(AND(L2014&lt;&gt;"",O2014&lt;&gt;"",R2014:S2014&lt;&gt;"",W2014:X2014&lt;&gt;"",Z2014:AA2014&lt;&gt;"",AC2014&lt;&gt;""),"Good","Bad")</f>
        <v>Bad</v>
      </c>
      <c r="AL2014" t="str" cm="1">
        <f t="array" ref="AL2014">IF(R2014&gt;0,_xlfn.IFS(COUNTIF($L$20:L2014,"&lt;&gt;")&lt;101,1,COUNTIF($L$20:L2014,"&lt;&gt;")&lt;201,2,COUNTIF($L$20:L2014,"&lt;&gt;")&lt;301,3,COUNTIF($L$20:L2014,"&lt;&gt;")&lt;401,4,COUNTIF($L$20:L2014,"&lt;&gt;")&lt;501,5,COUNTIF($L$20:L2014,"&lt;&gt;")&lt;601,6,COUNTIF($L$20:L2014,"&lt;&gt;")&lt;701,7,COUNTIF($L$20:L2014,"&lt;&gt;")&lt;801,8,COUNTIF($L$20:L2014,"&lt;&gt;")&lt;901,9,COUNTIF($L$20:L2014,"&lt;&gt;")&lt;1001,10,COUNTIF($L$20:L2014,"&lt;&gt;")&lt;1101,11,COUNTIF($L$20:L2014,"&lt;&gt;")&lt;1201,12,COUNTIF($L$20:L2014,"&lt;&gt;")&lt;1301,13,COUNTIF($L$20:L2014,"&lt;&gt;")&lt;1401,14,COUNTIF($L$20:L2014,"&lt;&gt;")&lt;1501,15,COUNTIF($L$20:L2014,"&lt;&gt;")&lt;1601,16,COUNTIF($L$20:L2014,"&lt;&gt;")&lt;1701,17,COUNTIF($L$20:L2014,"&lt;&gt;")&lt;1801,18,COUNTIF($L$20:L2014,"&lt;&gt;")&lt;1901,19,COUNTIF($L$20:L2014,"&lt;&gt;")&lt;2001,20,COUNTIF($L$20:L2014,"&lt;&gt;")&lt;2101,21,COUNTIF($L$20:L2014,"&lt;&gt;")&lt;2201,22,COUNTIF($L$20:L2014,"&lt;&gt;")&lt;2301,23,COUNTIF($L$20:L2014,"&lt;&gt;")&lt;2401,24,COUNTIF($L$20:L2014,"&lt;&gt;")&lt;2501,25,COUNTIF($L$20:L2014,"&lt;&gt;")&lt;2601,26,COUNTIF($L$20:L2014,"&lt;&gt;")&lt;2701,27,COUNTIF($L$20:L2014,"&lt;&gt;")&lt;2801,28,COUNTIF($L$20:L2014,"&lt;&gt;")&lt;2901,29,COUNTIF($L$20:L2014,"&lt;&gt;")&lt;3001,30),"")</f>
        <v/>
      </c>
      <c r="AM2014" t="str">
        <f t="shared" si="155"/>
        <v/>
      </c>
      <c r="AN2014" t="str">
        <f t="shared" si="159"/>
        <v/>
      </c>
      <c r="AP2014" t="str">
        <f t="shared" si="158"/>
        <v/>
      </c>
      <c r="AQ2014" t="str">
        <f>IF(AO2014="","",COUNTIFS(AM2014:$AM$3019,AO2014))</f>
        <v/>
      </c>
    </row>
    <row r="2015" spans="1:43" x14ac:dyDescent="0.25">
      <c r="A2015" s="6" t="str">
        <f>IF(COUNT($A$20:A2014)&lt;&gt;$B$4,IF(A2014="","",A2014+1),"")</f>
        <v/>
      </c>
      <c r="B2015" s="3"/>
      <c r="C2015" s="3"/>
      <c r="D2015" s="122"/>
      <c r="E2015" s="3"/>
      <c r="F2015" s="3"/>
      <c r="G2015" s="3"/>
      <c r="H2015" s="3"/>
      <c r="I2015" s="120"/>
      <c r="J2015" s="3"/>
      <c r="K2015" s="95" t="str" cm="1">
        <f t="array" ref="K2015">IF(OR($J$14 = "A",$J$14 = "B",$J$14 = "C"),IF(I2015="","",IF(LEN(I2015)&gt;2,_xlfn.IFS(ISNUMBER(SEARCH("_",I2015)),I2015,ISNUMBER(SEARCH(", ",I2015)),SUBSTITUTE(I2015,", ","_"),ISNUMBER(SEARCH("/ ",I2015)),SUBSTITUTE(I2015,"/ ","_"),ISNUMBER(SEARCH(",",I2015)),SUBSTITUTE(I2015,",","_"),ISNUMBER(SEARCH("/",I2015)),SUBSTITUTE(I2015,"/","_"),ISNUMBER(SEARCH("",I2015)),I2015),I2015)),IF(OR($J$14 = "J",$J$14 = "K"),"",IF(D2015="","",IF(LEN(D2015)&gt;2,_xlfn.IFS(ISNUMBER(SEARCH("_",D2015)),D2015,ISNUMBER(SEARCH(", ",D2015)),SUBSTITUTE(D2015,", ","_"),ISNUMBER(SEARCH("/ ",D2015)),SUBSTITUTE(D2015,"/ ","_"),ISNUMBER(SEARCH(",",D2015)),SUBSTITUTE(D2015,",","_"),ISNUMBER(SEARCH("/",D2015)),SUBSTITUTE(D2015,"/","_"),ISNUMBER(SEARCH("",D2015)),D2015),D2015))))</f>
        <v/>
      </c>
      <c r="L2015" s="1"/>
      <c r="M2015" s="1" t="str">
        <f t="shared" si="156"/>
        <v/>
      </c>
      <c r="N2015" s="94" t="str">
        <f>IF($L2015="None","",IF(ISERROR(VLOOKUP($L2015,Info!$B$4:$B$266,1,FALSE)),"",VLOOKUP($L2015,Info!$B$4:$L$266,5,FALSE)))</f>
        <v/>
      </c>
      <c r="O2015" s="94" t="str">
        <f>IF(K2015="","",IF(AND($J$12&lt;&gt;"ABC",N2015="3"),"BAC",IF(N2015="3","ABC",IF($J$12&lt;&gt;"ABC",IF($J$10="Standard",VLOOKUP(K2015,Info!$BE$4:$BF$481,2,FALSE),VLOOKUP(K2015,Info!$BI$4:$BJ$482,2,FALSE)),IF($J$10="Standard",VLOOKUP(K2015,Info!$AG$4:$AH$2994,2,FALSE),VLOOKUP(K2015,Info!$AK$4:$AL$2997,2,FALSE))))))</f>
        <v/>
      </c>
      <c r="P2015" s="94" t="str">
        <f>IF($L2015="None","",IF(ISERROR(VLOOKUP($L2015,Info!$B$4:$B$266,1,FALSE)),"",VLOOKUP($L2015,Info!$B$4:$L$266,3,FALSE)))</f>
        <v/>
      </c>
      <c r="Q2015" s="96" t="str">
        <f>IF($L2015="None","",IF(ISERROR(VLOOKUP($L2015,Info!$B$4:$B$266,1,FALSE)),"",VLOOKUP($L2015,Info!$B$4:$L$266,4,FALSE)))</f>
        <v/>
      </c>
      <c r="R2015" s="1"/>
      <c r="S2015" s="6" t="str">
        <f t="shared" si="157"/>
        <v/>
      </c>
      <c r="T2015" s="6" t="str">
        <f>IF($L2015="None","",IF(ISERROR(VLOOKUP($L2015,Info!$B$4:$B$266,1,FALSE)),"",VLOOKUP($L2015,Info!$B$4:$L$266,11,FALSE)))</f>
        <v/>
      </c>
      <c r="U2015" s="1"/>
      <c r="V2015" s="1"/>
      <c r="W2015" s="1"/>
      <c r="X2015" s="1" t="str">
        <f>IF($L2015="None","",IF(ISERROR(VLOOKUP($L2015,Info!$B$4:$B$266,1,FALSE)),"",IF(OR(W2015="Metallic Liquid Tight",W2015="Non-Metallic Liquid Tight",W2015="LSZH",W2015="Greenfield"),VLOOKUP($L2015,Info!$B$4:$L$266,7,FALSE),"N/A")))</f>
        <v/>
      </c>
      <c r="Y2015" s="1"/>
      <c r="Z2015" s="96" t="str">
        <f>IF($L2015="None","",IF(ISERROR(VLOOKUP($L2015,Info!$B$4:$B$266,1,FALSE)),"",VLOOKUP($L2015,Info!$B$4:$L$266,9,FALSE)))</f>
        <v/>
      </c>
      <c r="AA2015" s="96" t="str">
        <f>IF($L2015="None","",IF(ISERROR(VLOOKUP($L2015,Info!$B$4:$B$266,1,FALSE)),"",VLOOKUP($L2015,Info!$B$4:$L$266,8,FALSE)))</f>
        <v/>
      </c>
      <c r="AB2015" s="96" t="str">
        <f>IF($L2015="None","",IF(ISERROR(VLOOKUP($L2015,Info!$B$4:$B$266,1,FALSE)),"",VLOOKUP($L2015,Info!$B$4:$L$266,10,FALSE)))</f>
        <v/>
      </c>
      <c r="AC2015" s="1" t="str">
        <f>IF(W2015="SO Cable","Black,White",IF(O2015="","",IF(P2015="","",IF($J$12&lt;&gt;"ABC",IF(P2015&lt;="250",VLOOKUP(O2015,Info!$AZ$4:$BB$22,3,FALSE),VLOOKUP(O2015,Info!$AZ$23:$BB$39,3,FALSE)),IF(P2015&lt;="250",VLOOKUP(O2015,Info!$AO$4:$AQ$22,3,FALSE),VLOOKUP(O2015,Info!$AO$23:$AP$39,3,FALSE))))))</f>
        <v/>
      </c>
      <c r="AD2015" s="1"/>
      <c r="AE2015" s="1" t="str">
        <f>IF($L2015="None","",IF(ISERROR(VLOOKUP($L2015,Info!$B$4:$B$266,1,FALSE)),"",VLOOKUP($L2015,Info!$B$4:$L$266,4,FALSE)))</f>
        <v/>
      </c>
      <c r="AF2015" s="1" t="str">
        <f>IF($L2015="None","",IF(ISERROR(VLOOKUP($L2015,Info!$B$4:$B$266,1,FALSE)),"",VLOOKUP($L2015,Info!$B$4:$L$266,6,FALSE)))</f>
        <v/>
      </c>
      <c r="AG2015" s="1"/>
      <c r="AH2015" s="33" t="str" cm="1">
        <f t="array" ref="AH2015">IF(AND(L2015&lt;&gt;"",O2015&lt;&gt;"",R2015:S2015&lt;&gt;"",W2015:X2015&lt;&gt;"",Z2015:AA2015&lt;&gt;"",AC2015&lt;&gt;""),"Good","Bad")</f>
        <v>Bad</v>
      </c>
      <c r="AL2015" t="str" cm="1">
        <f t="array" ref="AL2015">IF(R2015&gt;0,_xlfn.IFS(COUNTIF($L$20:L2015,"&lt;&gt;")&lt;101,1,COUNTIF($L$20:L2015,"&lt;&gt;")&lt;201,2,COUNTIF($L$20:L2015,"&lt;&gt;")&lt;301,3,COUNTIF($L$20:L2015,"&lt;&gt;")&lt;401,4,COUNTIF($L$20:L2015,"&lt;&gt;")&lt;501,5,COUNTIF($L$20:L2015,"&lt;&gt;")&lt;601,6,COUNTIF($L$20:L2015,"&lt;&gt;")&lt;701,7,COUNTIF($L$20:L2015,"&lt;&gt;")&lt;801,8,COUNTIF($L$20:L2015,"&lt;&gt;")&lt;901,9,COUNTIF($L$20:L2015,"&lt;&gt;")&lt;1001,10,COUNTIF($L$20:L2015,"&lt;&gt;")&lt;1101,11,COUNTIF($L$20:L2015,"&lt;&gt;")&lt;1201,12,COUNTIF($L$20:L2015,"&lt;&gt;")&lt;1301,13,COUNTIF($L$20:L2015,"&lt;&gt;")&lt;1401,14,COUNTIF($L$20:L2015,"&lt;&gt;")&lt;1501,15,COUNTIF($L$20:L2015,"&lt;&gt;")&lt;1601,16,COUNTIF($L$20:L2015,"&lt;&gt;")&lt;1701,17,COUNTIF($L$20:L2015,"&lt;&gt;")&lt;1801,18,COUNTIF($L$20:L2015,"&lt;&gt;")&lt;1901,19,COUNTIF($L$20:L2015,"&lt;&gt;")&lt;2001,20,COUNTIF($L$20:L2015,"&lt;&gt;")&lt;2101,21,COUNTIF($L$20:L2015,"&lt;&gt;")&lt;2201,22,COUNTIF($L$20:L2015,"&lt;&gt;")&lt;2301,23,COUNTIF($L$20:L2015,"&lt;&gt;")&lt;2401,24,COUNTIF($L$20:L2015,"&lt;&gt;")&lt;2501,25,COUNTIF($L$20:L2015,"&lt;&gt;")&lt;2601,26,COUNTIF($L$20:L2015,"&lt;&gt;")&lt;2701,27,COUNTIF($L$20:L2015,"&lt;&gt;")&lt;2801,28,COUNTIF($L$20:L2015,"&lt;&gt;")&lt;2901,29,COUNTIF($L$20:L2015,"&lt;&gt;")&lt;3001,30),"")</f>
        <v/>
      </c>
      <c r="AM2015" t="str">
        <f t="shared" si="155"/>
        <v/>
      </c>
      <c r="AN2015" t="str">
        <f t="shared" si="159"/>
        <v/>
      </c>
      <c r="AP2015" t="str">
        <f t="shared" si="158"/>
        <v/>
      </c>
      <c r="AQ2015" t="str">
        <f>IF(AO2015="","",COUNTIFS(AM2015:$AM$3019,AO2015))</f>
        <v/>
      </c>
    </row>
    <row r="2016" spans="1:43" x14ac:dyDescent="0.25">
      <c r="A2016" s="6" t="str">
        <f>IF(COUNT($A$20:A2015)&lt;&gt;$B$4,IF(A2015="","",A2015+1),"")</f>
        <v/>
      </c>
      <c r="B2016" s="3"/>
      <c r="C2016" s="3"/>
      <c r="D2016" s="122"/>
      <c r="E2016" s="3"/>
      <c r="F2016" s="3"/>
      <c r="G2016" s="3"/>
      <c r="H2016" s="3"/>
      <c r="I2016" s="120"/>
      <c r="J2016" s="3"/>
      <c r="K2016" s="95" t="str" cm="1">
        <f t="array" ref="K2016">IF(OR($J$14 = "A",$J$14 = "B",$J$14 = "C"),IF(I2016="","",IF(LEN(I2016)&gt;2,_xlfn.IFS(ISNUMBER(SEARCH("_",I2016)),I2016,ISNUMBER(SEARCH(", ",I2016)),SUBSTITUTE(I2016,", ","_"),ISNUMBER(SEARCH("/ ",I2016)),SUBSTITUTE(I2016,"/ ","_"),ISNUMBER(SEARCH(",",I2016)),SUBSTITUTE(I2016,",","_"),ISNUMBER(SEARCH("/",I2016)),SUBSTITUTE(I2016,"/","_"),ISNUMBER(SEARCH("",I2016)),I2016),I2016)),IF(OR($J$14 = "J",$J$14 = "K"),"",IF(D2016="","",IF(LEN(D2016)&gt;2,_xlfn.IFS(ISNUMBER(SEARCH("_",D2016)),D2016,ISNUMBER(SEARCH(", ",D2016)),SUBSTITUTE(D2016,", ","_"),ISNUMBER(SEARCH("/ ",D2016)),SUBSTITUTE(D2016,"/ ","_"),ISNUMBER(SEARCH(",",D2016)),SUBSTITUTE(D2016,",","_"),ISNUMBER(SEARCH("/",D2016)),SUBSTITUTE(D2016,"/","_"),ISNUMBER(SEARCH("",D2016)),D2016),D2016))))</f>
        <v/>
      </c>
      <c r="L2016" s="1"/>
      <c r="M2016" s="1" t="str">
        <f t="shared" si="156"/>
        <v/>
      </c>
      <c r="N2016" s="94" t="str">
        <f>IF($L2016="None","",IF(ISERROR(VLOOKUP($L2016,Info!$B$4:$B$266,1,FALSE)),"",VLOOKUP($L2016,Info!$B$4:$L$266,5,FALSE)))</f>
        <v/>
      </c>
      <c r="O2016" s="94" t="str">
        <f>IF(K2016="","",IF(AND($J$12&lt;&gt;"ABC",N2016="3"),"BAC",IF(N2016="3","ABC",IF($J$12&lt;&gt;"ABC",IF($J$10="Standard",VLOOKUP(K2016,Info!$BE$4:$BF$481,2,FALSE),VLOOKUP(K2016,Info!$BI$4:$BJ$482,2,FALSE)),IF($J$10="Standard",VLOOKUP(K2016,Info!$AG$4:$AH$2994,2,FALSE),VLOOKUP(K2016,Info!$AK$4:$AL$2997,2,FALSE))))))</f>
        <v/>
      </c>
      <c r="P2016" s="94" t="str">
        <f>IF($L2016="None","",IF(ISERROR(VLOOKUP($L2016,Info!$B$4:$B$266,1,FALSE)),"",VLOOKUP($L2016,Info!$B$4:$L$266,3,FALSE)))</f>
        <v/>
      </c>
      <c r="Q2016" s="96" t="str">
        <f>IF($L2016="None","",IF(ISERROR(VLOOKUP($L2016,Info!$B$4:$B$266,1,FALSE)),"",VLOOKUP($L2016,Info!$B$4:$L$266,4,FALSE)))</f>
        <v/>
      </c>
      <c r="R2016" s="1"/>
      <c r="S2016" s="6" t="str">
        <f t="shared" si="157"/>
        <v/>
      </c>
      <c r="T2016" s="6" t="str">
        <f>IF($L2016="None","",IF(ISERROR(VLOOKUP($L2016,Info!$B$4:$B$266,1,FALSE)),"",VLOOKUP($L2016,Info!$B$4:$L$266,11,FALSE)))</f>
        <v/>
      </c>
      <c r="U2016" s="1"/>
      <c r="V2016" s="1"/>
      <c r="W2016" s="1"/>
      <c r="X2016" s="1" t="str">
        <f>IF($L2016="None","",IF(ISERROR(VLOOKUP($L2016,Info!$B$4:$B$266,1,FALSE)),"",IF(OR(W2016="Metallic Liquid Tight",W2016="Non-Metallic Liquid Tight",W2016="LSZH",W2016="Greenfield"),VLOOKUP($L2016,Info!$B$4:$L$266,7,FALSE),"N/A")))</f>
        <v/>
      </c>
      <c r="Y2016" s="1"/>
      <c r="Z2016" s="96" t="str">
        <f>IF($L2016="None","",IF(ISERROR(VLOOKUP($L2016,Info!$B$4:$B$266,1,FALSE)),"",VLOOKUP($L2016,Info!$B$4:$L$266,9,FALSE)))</f>
        <v/>
      </c>
      <c r="AA2016" s="96" t="str">
        <f>IF($L2016="None","",IF(ISERROR(VLOOKUP($L2016,Info!$B$4:$B$266,1,FALSE)),"",VLOOKUP($L2016,Info!$B$4:$L$266,8,FALSE)))</f>
        <v/>
      </c>
      <c r="AB2016" s="96" t="str">
        <f>IF($L2016="None","",IF(ISERROR(VLOOKUP($L2016,Info!$B$4:$B$266,1,FALSE)),"",VLOOKUP($L2016,Info!$B$4:$L$266,10,FALSE)))</f>
        <v/>
      </c>
      <c r="AC2016" s="1" t="str">
        <f>IF(W2016="SO Cable","Black,White",IF(O2016="","",IF(P2016="","",IF($J$12&lt;&gt;"ABC",IF(P2016&lt;="250",VLOOKUP(O2016,Info!$AZ$4:$BB$22,3,FALSE),VLOOKUP(O2016,Info!$AZ$23:$BB$39,3,FALSE)),IF(P2016&lt;="250",VLOOKUP(O2016,Info!$AO$4:$AQ$22,3,FALSE),VLOOKUP(O2016,Info!$AO$23:$AP$39,3,FALSE))))))</f>
        <v/>
      </c>
      <c r="AD2016" s="1"/>
      <c r="AE2016" s="1" t="str">
        <f>IF($L2016="None","",IF(ISERROR(VLOOKUP($L2016,Info!$B$4:$B$266,1,FALSE)),"",VLOOKUP($L2016,Info!$B$4:$L$266,4,FALSE)))</f>
        <v/>
      </c>
      <c r="AF2016" s="1" t="str">
        <f>IF($L2016="None","",IF(ISERROR(VLOOKUP($L2016,Info!$B$4:$B$266,1,FALSE)),"",VLOOKUP($L2016,Info!$B$4:$L$266,6,FALSE)))</f>
        <v/>
      </c>
      <c r="AG2016" s="1"/>
      <c r="AH2016" s="33" t="str" cm="1">
        <f t="array" ref="AH2016">IF(AND(L2016&lt;&gt;"",O2016&lt;&gt;"",R2016:S2016&lt;&gt;"",W2016:X2016&lt;&gt;"",Z2016:AA2016&lt;&gt;"",AC2016&lt;&gt;""),"Good","Bad")</f>
        <v>Bad</v>
      </c>
      <c r="AL2016" t="str" cm="1">
        <f t="array" ref="AL2016">IF(R2016&gt;0,_xlfn.IFS(COUNTIF($L$20:L2016,"&lt;&gt;")&lt;101,1,COUNTIF($L$20:L2016,"&lt;&gt;")&lt;201,2,COUNTIF($L$20:L2016,"&lt;&gt;")&lt;301,3,COUNTIF($L$20:L2016,"&lt;&gt;")&lt;401,4,COUNTIF($L$20:L2016,"&lt;&gt;")&lt;501,5,COUNTIF($L$20:L2016,"&lt;&gt;")&lt;601,6,COUNTIF($L$20:L2016,"&lt;&gt;")&lt;701,7,COUNTIF($L$20:L2016,"&lt;&gt;")&lt;801,8,COUNTIF($L$20:L2016,"&lt;&gt;")&lt;901,9,COUNTIF($L$20:L2016,"&lt;&gt;")&lt;1001,10,COUNTIF($L$20:L2016,"&lt;&gt;")&lt;1101,11,COUNTIF($L$20:L2016,"&lt;&gt;")&lt;1201,12,COUNTIF($L$20:L2016,"&lt;&gt;")&lt;1301,13,COUNTIF($L$20:L2016,"&lt;&gt;")&lt;1401,14,COUNTIF($L$20:L2016,"&lt;&gt;")&lt;1501,15,COUNTIF($L$20:L2016,"&lt;&gt;")&lt;1601,16,COUNTIF($L$20:L2016,"&lt;&gt;")&lt;1701,17,COUNTIF($L$20:L2016,"&lt;&gt;")&lt;1801,18,COUNTIF($L$20:L2016,"&lt;&gt;")&lt;1901,19,COUNTIF($L$20:L2016,"&lt;&gt;")&lt;2001,20,COUNTIF($L$20:L2016,"&lt;&gt;")&lt;2101,21,COUNTIF($L$20:L2016,"&lt;&gt;")&lt;2201,22,COUNTIF($L$20:L2016,"&lt;&gt;")&lt;2301,23,COUNTIF($L$20:L2016,"&lt;&gt;")&lt;2401,24,COUNTIF($L$20:L2016,"&lt;&gt;")&lt;2501,25,COUNTIF($L$20:L2016,"&lt;&gt;")&lt;2601,26,COUNTIF($L$20:L2016,"&lt;&gt;")&lt;2701,27,COUNTIF($L$20:L2016,"&lt;&gt;")&lt;2801,28,COUNTIF($L$20:L2016,"&lt;&gt;")&lt;2901,29,COUNTIF($L$20:L2016,"&lt;&gt;")&lt;3001,30),"")</f>
        <v/>
      </c>
      <c r="AM2016" t="str">
        <f t="shared" si="155"/>
        <v/>
      </c>
      <c r="AN2016" t="str">
        <f t="shared" si="159"/>
        <v/>
      </c>
      <c r="AP2016" t="str">
        <f t="shared" si="158"/>
        <v/>
      </c>
      <c r="AQ2016" t="str">
        <f>IF(AO2016="","",COUNTIFS(AM2016:$AM$3019,AO2016))</f>
        <v/>
      </c>
    </row>
    <row r="2017" spans="1:43" x14ac:dyDescent="0.25">
      <c r="A2017" s="6" t="str">
        <f>IF(COUNT($A$20:A2016)&lt;&gt;$B$4,IF(A2016="","",A2016+1),"")</f>
        <v/>
      </c>
      <c r="B2017" s="3"/>
      <c r="C2017" s="3"/>
      <c r="D2017" s="122"/>
      <c r="E2017" s="3"/>
      <c r="F2017" s="3"/>
      <c r="G2017" s="3"/>
      <c r="H2017" s="3"/>
      <c r="I2017" s="120"/>
      <c r="J2017" s="3"/>
      <c r="K2017" s="95" t="str" cm="1">
        <f t="array" ref="K2017">IF(OR($J$14 = "A",$J$14 = "B",$J$14 = "C"),IF(I2017="","",IF(LEN(I2017)&gt;2,_xlfn.IFS(ISNUMBER(SEARCH("_",I2017)),I2017,ISNUMBER(SEARCH(", ",I2017)),SUBSTITUTE(I2017,", ","_"),ISNUMBER(SEARCH("/ ",I2017)),SUBSTITUTE(I2017,"/ ","_"),ISNUMBER(SEARCH(",",I2017)),SUBSTITUTE(I2017,",","_"),ISNUMBER(SEARCH("/",I2017)),SUBSTITUTE(I2017,"/","_"),ISNUMBER(SEARCH("",I2017)),I2017),I2017)),IF(OR($J$14 = "J",$J$14 = "K"),"",IF(D2017="","",IF(LEN(D2017)&gt;2,_xlfn.IFS(ISNUMBER(SEARCH("_",D2017)),D2017,ISNUMBER(SEARCH(", ",D2017)),SUBSTITUTE(D2017,", ","_"),ISNUMBER(SEARCH("/ ",D2017)),SUBSTITUTE(D2017,"/ ","_"),ISNUMBER(SEARCH(",",D2017)),SUBSTITUTE(D2017,",","_"),ISNUMBER(SEARCH("/",D2017)),SUBSTITUTE(D2017,"/","_"),ISNUMBER(SEARCH("",D2017)),D2017),D2017))))</f>
        <v/>
      </c>
      <c r="L2017" s="1"/>
      <c r="M2017" s="1" t="str">
        <f t="shared" si="156"/>
        <v/>
      </c>
      <c r="N2017" s="94" t="str">
        <f>IF($L2017="None","",IF(ISERROR(VLOOKUP($L2017,Info!$B$4:$B$266,1,FALSE)),"",VLOOKUP($L2017,Info!$B$4:$L$266,5,FALSE)))</f>
        <v/>
      </c>
      <c r="O2017" s="94" t="str">
        <f>IF(K2017="","",IF(AND($J$12&lt;&gt;"ABC",N2017="3"),"BAC",IF(N2017="3","ABC",IF($J$12&lt;&gt;"ABC",IF($J$10="Standard",VLOOKUP(K2017,Info!$BE$4:$BF$481,2,FALSE),VLOOKUP(K2017,Info!$BI$4:$BJ$482,2,FALSE)),IF($J$10="Standard",VLOOKUP(K2017,Info!$AG$4:$AH$2994,2,FALSE),VLOOKUP(K2017,Info!$AK$4:$AL$2997,2,FALSE))))))</f>
        <v/>
      </c>
      <c r="P2017" s="94" t="str">
        <f>IF($L2017="None","",IF(ISERROR(VLOOKUP($L2017,Info!$B$4:$B$266,1,FALSE)),"",VLOOKUP($L2017,Info!$B$4:$L$266,3,FALSE)))</f>
        <v/>
      </c>
      <c r="Q2017" s="96" t="str">
        <f>IF($L2017="None","",IF(ISERROR(VLOOKUP($L2017,Info!$B$4:$B$266,1,FALSE)),"",VLOOKUP($L2017,Info!$B$4:$L$266,4,FALSE)))</f>
        <v/>
      </c>
      <c r="R2017" s="1"/>
      <c r="S2017" s="6" t="str">
        <f t="shared" si="157"/>
        <v/>
      </c>
      <c r="T2017" s="6" t="str">
        <f>IF($L2017="None","",IF(ISERROR(VLOOKUP($L2017,Info!$B$4:$B$266,1,FALSE)),"",VLOOKUP($L2017,Info!$B$4:$L$266,11,FALSE)))</f>
        <v/>
      </c>
      <c r="U2017" s="1"/>
      <c r="V2017" s="1"/>
      <c r="W2017" s="1"/>
      <c r="X2017" s="1" t="str">
        <f>IF($L2017="None","",IF(ISERROR(VLOOKUP($L2017,Info!$B$4:$B$266,1,FALSE)),"",IF(OR(W2017="Metallic Liquid Tight",W2017="Non-Metallic Liquid Tight",W2017="LSZH",W2017="Greenfield"),VLOOKUP($L2017,Info!$B$4:$L$266,7,FALSE),"N/A")))</f>
        <v/>
      </c>
      <c r="Y2017" s="1"/>
      <c r="Z2017" s="96" t="str">
        <f>IF($L2017="None","",IF(ISERROR(VLOOKUP($L2017,Info!$B$4:$B$266,1,FALSE)),"",VLOOKUP($L2017,Info!$B$4:$L$266,9,FALSE)))</f>
        <v/>
      </c>
      <c r="AA2017" s="96" t="str">
        <f>IF($L2017="None","",IF(ISERROR(VLOOKUP($L2017,Info!$B$4:$B$266,1,FALSE)),"",VLOOKUP($L2017,Info!$B$4:$L$266,8,FALSE)))</f>
        <v/>
      </c>
      <c r="AB2017" s="96" t="str">
        <f>IF($L2017="None","",IF(ISERROR(VLOOKUP($L2017,Info!$B$4:$B$266,1,FALSE)),"",VLOOKUP($L2017,Info!$B$4:$L$266,10,FALSE)))</f>
        <v/>
      </c>
      <c r="AC2017" s="1" t="str">
        <f>IF(W2017="SO Cable","Black,White",IF(O2017="","",IF(P2017="","",IF($J$12&lt;&gt;"ABC",IF(P2017&lt;="250",VLOOKUP(O2017,Info!$AZ$4:$BB$22,3,FALSE),VLOOKUP(O2017,Info!$AZ$23:$BB$39,3,FALSE)),IF(P2017&lt;="250",VLOOKUP(O2017,Info!$AO$4:$AQ$22,3,FALSE),VLOOKUP(O2017,Info!$AO$23:$AP$39,3,FALSE))))))</f>
        <v/>
      </c>
      <c r="AD2017" s="1"/>
      <c r="AE2017" s="1" t="str">
        <f>IF($L2017="None","",IF(ISERROR(VLOOKUP($L2017,Info!$B$4:$B$266,1,FALSE)),"",VLOOKUP($L2017,Info!$B$4:$L$266,4,FALSE)))</f>
        <v/>
      </c>
      <c r="AF2017" s="1" t="str">
        <f>IF($L2017="None","",IF(ISERROR(VLOOKUP($L2017,Info!$B$4:$B$266,1,FALSE)),"",VLOOKUP($L2017,Info!$B$4:$L$266,6,FALSE)))</f>
        <v/>
      </c>
      <c r="AG2017" s="1"/>
      <c r="AH2017" s="33" t="str" cm="1">
        <f t="array" ref="AH2017">IF(AND(L2017&lt;&gt;"",O2017&lt;&gt;"",R2017:S2017&lt;&gt;"",W2017:X2017&lt;&gt;"",Z2017:AA2017&lt;&gt;"",AC2017&lt;&gt;""),"Good","Bad")</f>
        <v>Bad</v>
      </c>
      <c r="AL2017" t="str" cm="1">
        <f t="array" ref="AL2017">IF(R2017&gt;0,_xlfn.IFS(COUNTIF($L$20:L2017,"&lt;&gt;")&lt;101,1,COUNTIF($L$20:L2017,"&lt;&gt;")&lt;201,2,COUNTIF($L$20:L2017,"&lt;&gt;")&lt;301,3,COUNTIF($L$20:L2017,"&lt;&gt;")&lt;401,4,COUNTIF($L$20:L2017,"&lt;&gt;")&lt;501,5,COUNTIF($L$20:L2017,"&lt;&gt;")&lt;601,6,COUNTIF($L$20:L2017,"&lt;&gt;")&lt;701,7,COUNTIF($L$20:L2017,"&lt;&gt;")&lt;801,8,COUNTIF($L$20:L2017,"&lt;&gt;")&lt;901,9,COUNTIF($L$20:L2017,"&lt;&gt;")&lt;1001,10,COUNTIF($L$20:L2017,"&lt;&gt;")&lt;1101,11,COUNTIF($L$20:L2017,"&lt;&gt;")&lt;1201,12,COUNTIF($L$20:L2017,"&lt;&gt;")&lt;1301,13,COUNTIF($L$20:L2017,"&lt;&gt;")&lt;1401,14,COUNTIF($L$20:L2017,"&lt;&gt;")&lt;1501,15,COUNTIF($L$20:L2017,"&lt;&gt;")&lt;1601,16,COUNTIF($L$20:L2017,"&lt;&gt;")&lt;1701,17,COUNTIF($L$20:L2017,"&lt;&gt;")&lt;1801,18,COUNTIF($L$20:L2017,"&lt;&gt;")&lt;1901,19,COUNTIF($L$20:L2017,"&lt;&gt;")&lt;2001,20,COUNTIF($L$20:L2017,"&lt;&gt;")&lt;2101,21,COUNTIF($L$20:L2017,"&lt;&gt;")&lt;2201,22,COUNTIF($L$20:L2017,"&lt;&gt;")&lt;2301,23,COUNTIF($L$20:L2017,"&lt;&gt;")&lt;2401,24,COUNTIF($L$20:L2017,"&lt;&gt;")&lt;2501,25,COUNTIF($L$20:L2017,"&lt;&gt;")&lt;2601,26,COUNTIF($L$20:L2017,"&lt;&gt;")&lt;2701,27,COUNTIF($L$20:L2017,"&lt;&gt;")&lt;2801,28,COUNTIF($L$20:L2017,"&lt;&gt;")&lt;2901,29,COUNTIF($L$20:L2017,"&lt;&gt;")&lt;3001,30),"")</f>
        <v/>
      </c>
      <c r="AM2017" t="str">
        <f t="shared" si="155"/>
        <v/>
      </c>
      <c r="AN2017" t="str">
        <f t="shared" si="159"/>
        <v/>
      </c>
      <c r="AP2017" t="str">
        <f t="shared" si="158"/>
        <v/>
      </c>
      <c r="AQ2017" t="str">
        <f>IF(AO2017="","",COUNTIFS(AM2017:$AM$3019,AO2017))</f>
        <v/>
      </c>
    </row>
    <row r="2018" spans="1:43" x14ac:dyDescent="0.25">
      <c r="A2018" s="6" t="str">
        <f>IF(COUNT($A$20:A2017)&lt;&gt;$B$4,IF(A2017="","",A2017+1),"")</f>
        <v/>
      </c>
      <c r="B2018" s="3"/>
      <c r="C2018" s="3"/>
      <c r="D2018" s="122"/>
      <c r="E2018" s="3"/>
      <c r="F2018" s="3"/>
      <c r="G2018" s="3"/>
      <c r="H2018" s="3"/>
      <c r="I2018" s="120"/>
      <c r="J2018" s="3"/>
      <c r="K2018" s="95" t="str" cm="1">
        <f t="array" ref="K2018">IF(OR($J$14 = "A",$J$14 = "B",$J$14 = "C"),IF(I2018="","",IF(LEN(I2018)&gt;2,_xlfn.IFS(ISNUMBER(SEARCH("_",I2018)),I2018,ISNUMBER(SEARCH(", ",I2018)),SUBSTITUTE(I2018,", ","_"),ISNUMBER(SEARCH("/ ",I2018)),SUBSTITUTE(I2018,"/ ","_"),ISNUMBER(SEARCH(",",I2018)),SUBSTITUTE(I2018,",","_"),ISNUMBER(SEARCH("/",I2018)),SUBSTITUTE(I2018,"/","_"),ISNUMBER(SEARCH("",I2018)),I2018),I2018)),IF(OR($J$14 = "J",$J$14 = "K"),"",IF(D2018="","",IF(LEN(D2018)&gt;2,_xlfn.IFS(ISNUMBER(SEARCH("_",D2018)),D2018,ISNUMBER(SEARCH(", ",D2018)),SUBSTITUTE(D2018,", ","_"),ISNUMBER(SEARCH("/ ",D2018)),SUBSTITUTE(D2018,"/ ","_"),ISNUMBER(SEARCH(",",D2018)),SUBSTITUTE(D2018,",","_"),ISNUMBER(SEARCH("/",D2018)),SUBSTITUTE(D2018,"/","_"),ISNUMBER(SEARCH("",D2018)),D2018),D2018))))</f>
        <v/>
      </c>
      <c r="L2018" s="1"/>
      <c r="M2018" s="1" t="str">
        <f t="shared" si="156"/>
        <v/>
      </c>
      <c r="N2018" s="94" t="str">
        <f>IF($L2018="None","",IF(ISERROR(VLOOKUP($L2018,Info!$B$4:$B$266,1,FALSE)),"",VLOOKUP($L2018,Info!$B$4:$L$266,5,FALSE)))</f>
        <v/>
      </c>
      <c r="O2018" s="94" t="str">
        <f>IF(K2018="","",IF(AND($J$12&lt;&gt;"ABC",N2018="3"),"BAC",IF(N2018="3","ABC",IF($J$12&lt;&gt;"ABC",IF($J$10="Standard",VLOOKUP(K2018,Info!$BE$4:$BF$481,2,FALSE),VLOOKUP(K2018,Info!$BI$4:$BJ$482,2,FALSE)),IF($J$10="Standard",VLOOKUP(K2018,Info!$AG$4:$AH$2994,2,FALSE),VLOOKUP(K2018,Info!$AK$4:$AL$2997,2,FALSE))))))</f>
        <v/>
      </c>
      <c r="P2018" s="94" t="str">
        <f>IF($L2018="None","",IF(ISERROR(VLOOKUP($L2018,Info!$B$4:$B$266,1,FALSE)),"",VLOOKUP($L2018,Info!$B$4:$L$266,3,FALSE)))</f>
        <v/>
      </c>
      <c r="Q2018" s="96" t="str">
        <f>IF($L2018="None","",IF(ISERROR(VLOOKUP($L2018,Info!$B$4:$B$266,1,FALSE)),"",VLOOKUP($L2018,Info!$B$4:$L$266,4,FALSE)))</f>
        <v/>
      </c>
      <c r="R2018" s="1"/>
      <c r="S2018" s="6" t="str">
        <f t="shared" si="157"/>
        <v/>
      </c>
      <c r="T2018" s="6" t="str">
        <f>IF($L2018="None","",IF(ISERROR(VLOOKUP($L2018,Info!$B$4:$B$266,1,FALSE)),"",VLOOKUP($L2018,Info!$B$4:$L$266,11,FALSE)))</f>
        <v/>
      </c>
      <c r="U2018" s="1"/>
      <c r="V2018" s="1"/>
      <c r="W2018" s="1"/>
      <c r="X2018" s="1" t="str">
        <f>IF($L2018="None","",IF(ISERROR(VLOOKUP($L2018,Info!$B$4:$B$266,1,FALSE)),"",IF(OR(W2018="Metallic Liquid Tight",W2018="Non-Metallic Liquid Tight",W2018="LSZH",W2018="Greenfield"),VLOOKUP($L2018,Info!$B$4:$L$266,7,FALSE),"N/A")))</f>
        <v/>
      </c>
      <c r="Y2018" s="1"/>
      <c r="Z2018" s="96" t="str">
        <f>IF($L2018="None","",IF(ISERROR(VLOOKUP($L2018,Info!$B$4:$B$266,1,FALSE)),"",VLOOKUP($L2018,Info!$B$4:$L$266,9,FALSE)))</f>
        <v/>
      </c>
      <c r="AA2018" s="96" t="str">
        <f>IF($L2018="None","",IF(ISERROR(VLOOKUP($L2018,Info!$B$4:$B$266,1,FALSE)),"",VLOOKUP($L2018,Info!$B$4:$L$266,8,FALSE)))</f>
        <v/>
      </c>
      <c r="AB2018" s="96" t="str">
        <f>IF($L2018="None","",IF(ISERROR(VLOOKUP($L2018,Info!$B$4:$B$266,1,FALSE)),"",VLOOKUP($L2018,Info!$B$4:$L$266,10,FALSE)))</f>
        <v/>
      </c>
      <c r="AC2018" s="1" t="str">
        <f>IF(W2018="SO Cable","Black,White",IF(O2018="","",IF(P2018="","",IF($J$12&lt;&gt;"ABC",IF(P2018&lt;="250",VLOOKUP(O2018,Info!$AZ$4:$BB$22,3,FALSE),VLOOKUP(O2018,Info!$AZ$23:$BB$39,3,FALSE)),IF(P2018&lt;="250",VLOOKUP(O2018,Info!$AO$4:$AQ$22,3,FALSE),VLOOKUP(O2018,Info!$AO$23:$AP$39,3,FALSE))))))</f>
        <v/>
      </c>
      <c r="AD2018" s="1"/>
      <c r="AE2018" s="1" t="str">
        <f>IF($L2018="None","",IF(ISERROR(VLOOKUP($L2018,Info!$B$4:$B$266,1,FALSE)),"",VLOOKUP($L2018,Info!$B$4:$L$266,4,FALSE)))</f>
        <v/>
      </c>
      <c r="AF2018" s="1" t="str">
        <f>IF($L2018="None","",IF(ISERROR(VLOOKUP($L2018,Info!$B$4:$B$266,1,FALSE)),"",VLOOKUP($L2018,Info!$B$4:$L$266,6,FALSE)))</f>
        <v/>
      </c>
      <c r="AG2018" s="1"/>
      <c r="AH2018" s="33" t="str" cm="1">
        <f t="array" ref="AH2018">IF(AND(L2018&lt;&gt;"",O2018&lt;&gt;"",R2018:S2018&lt;&gt;"",W2018:X2018&lt;&gt;"",Z2018:AA2018&lt;&gt;"",AC2018&lt;&gt;""),"Good","Bad")</f>
        <v>Bad</v>
      </c>
      <c r="AL2018" t="str" cm="1">
        <f t="array" ref="AL2018">IF(R2018&gt;0,_xlfn.IFS(COUNTIF($L$20:L2018,"&lt;&gt;")&lt;101,1,COUNTIF($L$20:L2018,"&lt;&gt;")&lt;201,2,COUNTIF($L$20:L2018,"&lt;&gt;")&lt;301,3,COUNTIF($L$20:L2018,"&lt;&gt;")&lt;401,4,COUNTIF($L$20:L2018,"&lt;&gt;")&lt;501,5,COUNTIF($L$20:L2018,"&lt;&gt;")&lt;601,6,COUNTIF($L$20:L2018,"&lt;&gt;")&lt;701,7,COUNTIF($L$20:L2018,"&lt;&gt;")&lt;801,8,COUNTIF($L$20:L2018,"&lt;&gt;")&lt;901,9,COUNTIF($L$20:L2018,"&lt;&gt;")&lt;1001,10,COUNTIF($L$20:L2018,"&lt;&gt;")&lt;1101,11,COUNTIF($L$20:L2018,"&lt;&gt;")&lt;1201,12,COUNTIF($L$20:L2018,"&lt;&gt;")&lt;1301,13,COUNTIF($L$20:L2018,"&lt;&gt;")&lt;1401,14,COUNTIF($L$20:L2018,"&lt;&gt;")&lt;1501,15,COUNTIF($L$20:L2018,"&lt;&gt;")&lt;1601,16,COUNTIF($L$20:L2018,"&lt;&gt;")&lt;1701,17,COUNTIF($L$20:L2018,"&lt;&gt;")&lt;1801,18,COUNTIF($L$20:L2018,"&lt;&gt;")&lt;1901,19,COUNTIF($L$20:L2018,"&lt;&gt;")&lt;2001,20,COUNTIF($L$20:L2018,"&lt;&gt;")&lt;2101,21,COUNTIF($L$20:L2018,"&lt;&gt;")&lt;2201,22,COUNTIF($L$20:L2018,"&lt;&gt;")&lt;2301,23,COUNTIF($L$20:L2018,"&lt;&gt;")&lt;2401,24,COUNTIF($L$20:L2018,"&lt;&gt;")&lt;2501,25,COUNTIF($L$20:L2018,"&lt;&gt;")&lt;2601,26,COUNTIF($L$20:L2018,"&lt;&gt;")&lt;2701,27,COUNTIF($L$20:L2018,"&lt;&gt;")&lt;2801,28,COUNTIF($L$20:L2018,"&lt;&gt;")&lt;2901,29,COUNTIF($L$20:L2018,"&lt;&gt;")&lt;3001,30),"")</f>
        <v/>
      </c>
      <c r="AM2018" t="str">
        <f t="shared" si="155"/>
        <v/>
      </c>
      <c r="AN2018" t="str">
        <f t="shared" si="159"/>
        <v/>
      </c>
      <c r="AP2018" t="str">
        <f t="shared" si="158"/>
        <v/>
      </c>
      <c r="AQ2018" t="str">
        <f>IF(AO2018="","",COUNTIFS(AM2018:$AM$3019,AO2018))</f>
        <v/>
      </c>
    </row>
    <row r="2019" spans="1:43" x14ac:dyDescent="0.25">
      <c r="A2019" s="6" t="str">
        <f>IF(COUNT($A$20:A2018)&lt;&gt;$B$4,IF(A2018="","",A2018+1),"")</f>
        <v/>
      </c>
      <c r="B2019" s="3"/>
      <c r="C2019" s="3"/>
      <c r="D2019" s="122"/>
      <c r="E2019" s="3"/>
      <c r="F2019" s="3"/>
      <c r="G2019" s="3"/>
      <c r="H2019" s="3"/>
      <c r="I2019" s="120"/>
      <c r="J2019" s="3"/>
      <c r="K2019" s="95" t="str" cm="1">
        <f t="array" ref="K2019">IF(OR($J$14 = "A",$J$14 = "B",$J$14 = "C"),IF(I2019="","",IF(LEN(I2019)&gt;2,_xlfn.IFS(ISNUMBER(SEARCH("_",I2019)),I2019,ISNUMBER(SEARCH(", ",I2019)),SUBSTITUTE(I2019,", ","_"),ISNUMBER(SEARCH("/ ",I2019)),SUBSTITUTE(I2019,"/ ","_"),ISNUMBER(SEARCH(",",I2019)),SUBSTITUTE(I2019,",","_"),ISNUMBER(SEARCH("/",I2019)),SUBSTITUTE(I2019,"/","_"),ISNUMBER(SEARCH("",I2019)),I2019),I2019)),IF(OR($J$14 = "J",$J$14 = "K"),"",IF(D2019="","",IF(LEN(D2019)&gt;2,_xlfn.IFS(ISNUMBER(SEARCH("_",D2019)),D2019,ISNUMBER(SEARCH(", ",D2019)),SUBSTITUTE(D2019,", ","_"),ISNUMBER(SEARCH("/ ",D2019)),SUBSTITUTE(D2019,"/ ","_"),ISNUMBER(SEARCH(",",D2019)),SUBSTITUTE(D2019,",","_"),ISNUMBER(SEARCH("/",D2019)),SUBSTITUTE(D2019,"/","_"),ISNUMBER(SEARCH("",D2019)),D2019),D2019))))</f>
        <v/>
      </c>
      <c r="L2019" s="1"/>
      <c r="M2019" s="1" t="str">
        <f t="shared" si="156"/>
        <v/>
      </c>
      <c r="N2019" s="94" t="str">
        <f>IF($L2019="None","",IF(ISERROR(VLOOKUP($L2019,Info!$B$4:$B$266,1,FALSE)),"",VLOOKUP($L2019,Info!$B$4:$L$266,5,FALSE)))</f>
        <v/>
      </c>
      <c r="O2019" s="94" t="str">
        <f>IF(K2019="","",IF(AND($J$12&lt;&gt;"ABC",N2019="3"),"BAC",IF(N2019="3","ABC",IF($J$12&lt;&gt;"ABC",IF($J$10="Standard",VLOOKUP(K2019,Info!$BE$4:$BF$481,2,FALSE),VLOOKUP(K2019,Info!$BI$4:$BJ$482,2,FALSE)),IF($J$10="Standard",VLOOKUP(K2019,Info!$AG$4:$AH$2994,2,FALSE),VLOOKUP(K2019,Info!$AK$4:$AL$2997,2,FALSE))))))</f>
        <v/>
      </c>
      <c r="P2019" s="94" t="str">
        <f>IF($L2019="None","",IF(ISERROR(VLOOKUP($L2019,Info!$B$4:$B$266,1,FALSE)),"",VLOOKUP($L2019,Info!$B$4:$L$266,3,FALSE)))</f>
        <v/>
      </c>
      <c r="Q2019" s="96" t="str">
        <f>IF($L2019="None","",IF(ISERROR(VLOOKUP($L2019,Info!$B$4:$B$266,1,FALSE)),"",VLOOKUP($L2019,Info!$B$4:$L$266,4,FALSE)))</f>
        <v/>
      </c>
      <c r="R2019" s="1"/>
      <c r="S2019" s="6" t="str">
        <f t="shared" si="157"/>
        <v/>
      </c>
      <c r="T2019" s="6" t="str">
        <f>IF($L2019="None","",IF(ISERROR(VLOOKUP($L2019,Info!$B$4:$B$266,1,FALSE)),"",VLOOKUP($L2019,Info!$B$4:$L$266,11,FALSE)))</f>
        <v/>
      </c>
      <c r="U2019" s="1"/>
      <c r="V2019" s="1"/>
      <c r="W2019" s="1"/>
      <c r="X2019" s="1" t="str">
        <f>IF($L2019="None","",IF(ISERROR(VLOOKUP($L2019,Info!$B$4:$B$266,1,FALSE)),"",IF(OR(W2019="Metallic Liquid Tight",W2019="Non-Metallic Liquid Tight",W2019="LSZH",W2019="Greenfield"),VLOOKUP($L2019,Info!$B$4:$L$266,7,FALSE),"N/A")))</f>
        <v/>
      </c>
      <c r="Y2019" s="1"/>
      <c r="Z2019" s="96" t="str">
        <f>IF($L2019="None","",IF(ISERROR(VLOOKUP($L2019,Info!$B$4:$B$266,1,FALSE)),"",VLOOKUP($L2019,Info!$B$4:$L$266,9,FALSE)))</f>
        <v/>
      </c>
      <c r="AA2019" s="96" t="str">
        <f>IF($L2019="None","",IF(ISERROR(VLOOKUP($L2019,Info!$B$4:$B$266,1,FALSE)),"",VLOOKUP($L2019,Info!$B$4:$L$266,8,FALSE)))</f>
        <v/>
      </c>
      <c r="AB2019" s="96" t="str">
        <f>IF($L2019="None","",IF(ISERROR(VLOOKUP($L2019,Info!$B$4:$B$266,1,FALSE)),"",VLOOKUP($L2019,Info!$B$4:$L$266,10,FALSE)))</f>
        <v/>
      </c>
      <c r="AC2019" s="1" t="str">
        <f>IF(W2019="SO Cable","Black,White",IF(O2019="","",IF(P2019="","",IF($J$12&lt;&gt;"ABC",IF(P2019&lt;="250",VLOOKUP(O2019,Info!$AZ$4:$BB$22,3,FALSE),VLOOKUP(O2019,Info!$AZ$23:$BB$39,3,FALSE)),IF(P2019&lt;="250",VLOOKUP(O2019,Info!$AO$4:$AQ$22,3,FALSE),VLOOKUP(O2019,Info!$AO$23:$AP$39,3,FALSE))))))</f>
        <v/>
      </c>
      <c r="AD2019" s="1"/>
      <c r="AE2019" s="1" t="str">
        <f>IF($L2019="None","",IF(ISERROR(VLOOKUP($L2019,Info!$B$4:$B$266,1,FALSE)),"",VLOOKUP($L2019,Info!$B$4:$L$266,4,FALSE)))</f>
        <v/>
      </c>
      <c r="AF2019" s="1" t="str">
        <f>IF($L2019="None","",IF(ISERROR(VLOOKUP($L2019,Info!$B$4:$B$266,1,FALSE)),"",VLOOKUP($L2019,Info!$B$4:$L$266,6,FALSE)))</f>
        <v/>
      </c>
      <c r="AG2019" s="1"/>
      <c r="AH2019" s="33" t="str" cm="1">
        <f t="array" ref="AH2019">IF(AND(L2019&lt;&gt;"",O2019&lt;&gt;"",R2019:S2019&lt;&gt;"",W2019:X2019&lt;&gt;"",Z2019:AA2019&lt;&gt;"",AC2019&lt;&gt;""),"Good","Bad")</f>
        <v>Bad</v>
      </c>
      <c r="AL2019" t="str" cm="1">
        <f t="array" ref="AL2019">IF(R2019&gt;0,_xlfn.IFS(COUNTIF($L$20:L2019,"&lt;&gt;")&lt;101,1,COUNTIF($L$20:L2019,"&lt;&gt;")&lt;201,2,COUNTIF($L$20:L2019,"&lt;&gt;")&lt;301,3,COUNTIF($L$20:L2019,"&lt;&gt;")&lt;401,4,COUNTIF($L$20:L2019,"&lt;&gt;")&lt;501,5,COUNTIF($L$20:L2019,"&lt;&gt;")&lt;601,6,COUNTIF($L$20:L2019,"&lt;&gt;")&lt;701,7,COUNTIF($L$20:L2019,"&lt;&gt;")&lt;801,8,COUNTIF($L$20:L2019,"&lt;&gt;")&lt;901,9,COUNTIF($L$20:L2019,"&lt;&gt;")&lt;1001,10,COUNTIF($L$20:L2019,"&lt;&gt;")&lt;1101,11,COUNTIF($L$20:L2019,"&lt;&gt;")&lt;1201,12,COUNTIF($L$20:L2019,"&lt;&gt;")&lt;1301,13,COUNTIF($L$20:L2019,"&lt;&gt;")&lt;1401,14,COUNTIF($L$20:L2019,"&lt;&gt;")&lt;1501,15,COUNTIF($L$20:L2019,"&lt;&gt;")&lt;1601,16,COUNTIF($L$20:L2019,"&lt;&gt;")&lt;1701,17,COUNTIF($L$20:L2019,"&lt;&gt;")&lt;1801,18,COUNTIF($L$20:L2019,"&lt;&gt;")&lt;1901,19,COUNTIF($L$20:L2019,"&lt;&gt;")&lt;2001,20,COUNTIF($L$20:L2019,"&lt;&gt;")&lt;2101,21,COUNTIF($L$20:L2019,"&lt;&gt;")&lt;2201,22,COUNTIF($L$20:L2019,"&lt;&gt;")&lt;2301,23,COUNTIF($L$20:L2019,"&lt;&gt;")&lt;2401,24,COUNTIF($L$20:L2019,"&lt;&gt;")&lt;2501,25,COUNTIF($L$20:L2019,"&lt;&gt;")&lt;2601,26,COUNTIF($L$20:L2019,"&lt;&gt;")&lt;2701,27,COUNTIF($L$20:L2019,"&lt;&gt;")&lt;2801,28,COUNTIF($L$20:L2019,"&lt;&gt;")&lt;2901,29,COUNTIF($L$20:L2019,"&lt;&gt;")&lt;3001,30),"")</f>
        <v/>
      </c>
      <c r="AM2019" t="str">
        <f t="shared" si="155"/>
        <v/>
      </c>
      <c r="AN2019" t="str">
        <f t="shared" si="159"/>
        <v/>
      </c>
      <c r="AP2019" t="str">
        <f t="shared" si="158"/>
        <v/>
      </c>
      <c r="AQ2019" t="str">
        <f>IF(AO2019="","",COUNTIFS(AM2019:$AM$3019,AO2019))</f>
        <v/>
      </c>
    </row>
    <row r="2020" spans="1:43" x14ac:dyDescent="0.25">
      <c r="A2020" s="6" t="str">
        <f>IF(COUNT($A$20:A2019)&lt;&gt;$B$4,IF(A2019="","",A2019+1),"")</f>
        <v/>
      </c>
      <c r="B2020" s="3"/>
      <c r="C2020" s="3"/>
      <c r="D2020" s="122"/>
      <c r="E2020" s="3"/>
      <c r="F2020" s="3"/>
      <c r="G2020" s="3"/>
      <c r="H2020" s="3"/>
      <c r="I2020" s="120"/>
      <c r="J2020" s="3"/>
      <c r="K2020" s="95" t="str" cm="1">
        <f t="array" ref="K2020">IF(OR($J$14 = "A",$J$14 = "B",$J$14 = "C"),IF(I2020="","",IF(LEN(I2020)&gt;2,_xlfn.IFS(ISNUMBER(SEARCH("_",I2020)),I2020,ISNUMBER(SEARCH(", ",I2020)),SUBSTITUTE(I2020,", ","_"),ISNUMBER(SEARCH("/ ",I2020)),SUBSTITUTE(I2020,"/ ","_"),ISNUMBER(SEARCH(",",I2020)),SUBSTITUTE(I2020,",","_"),ISNUMBER(SEARCH("/",I2020)),SUBSTITUTE(I2020,"/","_"),ISNUMBER(SEARCH("",I2020)),I2020),I2020)),IF(OR($J$14 = "J",$J$14 = "K"),"",IF(D2020="","",IF(LEN(D2020)&gt;2,_xlfn.IFS(ISNUMBER(SEARCH("_",D2020)),D2020,ISNUMBER(SEARCH(", ",D2020)),SUBSTITUTE(D2020,", ","_"),ISNUMBER(SEARCH("/ ",D2020)),SUBSTITUTE(D2020,"/ ","_"),ISNUMBER(SEARCH(",",D2020)),SUBSTITUTE(D2020,",","_"),ISNUMBER(SEARCH("/",D2020)),SUBSTITUTE(D2020,"/","_"),ISNUMBER(SEARCH("",D2020)),D2020),D2020))))</f>
        <v/>
      </c>
      <c r="L2020" s="1"/>
      <c r="M2020" s="1" t="str">
        <f t="shared" si="156"/>
        <v/>
      </c>
      <c r="N2020" s="94" t="str">
        <f>IF($L2020="None","",IF(ISERROR(VLOOKUP($L2020,Info!$B$4:$B$266,1,FALSE)),"",VLOOKUP($L2020,Info!$B$4:$L$266,5,FALSE)))</f>
        <v/>
      </c>
      <c r="O2020" s="94" t="str">
        <f>IF(K2020="","",IF(AND($J$12&lt;&gt;"ABC",N2020="3"),"BAC",IF(N2020="3","ABC",IF($J$12&lt;&gt;"ABC",IF($J$10="Standard",VLOOKUP(K2020,Info!$BE$4:$BF$481,2,FALSE),VLOOKUP(K2020,Info!$BI$4:$BJ$482,2,FALSE)),IF($J$10="Standard",VLOOKUP(K2020,Info!$AG$4:$AH$2994,2,FALSE),VLOOKUP(K2020,Info!$AK$4:$AL$2997,2,FALSE))))))</f>
        <v/>
      </c>
      <c r="P2020" s="94" t="str">
        <f>IF($L2020="None","",IF(ISERROR(VLOOKUP($L2020,Info!$B$4:$B$266,1,FALSE)),"",VLOOKUP($L2020,Info!$B$4:$L$266,3,FALSE)))</f>
        <v/>
      </c>
      <c r="Q2020" s="96" t="str">
        <f>IF($L2020="None","",IF(ISERROR(VLOOKUP($L2020,Info!$B$4:$B$266,1,FALSE)),"",VLOOKUP($L2020,Info!$B$4:$L$266,4,FALSE)))</f>
        <v/>
      </c>
      <c r="R2020" s="1"/>
      <c r="S2020" s="6" t="str">
        <f t="shared" si="157"/>
        <v/>
      </c>
      <c r="T2020" s="6" t="str">
        <f>IF($L2020="None","",IF(ISERROR(VLOOKUP($L2020,Info!$B$4:$B$266,1,FALSE)),"",VLOOKUP($L2020,Info!$B$4:$L$266,11,FALSE)))</f>
        <v/>
      </c>
      <c r="U2020" s="1"/>
      <c r="V2020" s="1"/>
      <c r="W2020" s="1"/>
      <c r="X2020" s="1" t="str">
        <f>IF($L2020="None","",IF(ISERROR(VLOOKUP($L2020,Info!$B$4:$B$266,1,FALSE)),"",IF(OR(W2020="Metallic Liquid Tight",W2020="Non-Metallic Liquid Tight",W2020="LSZH",W2020="Greenfield"),VLOOKUP($L2020,Info!$B$4:$L$266,7,FALSE),"N/A")))</f>
        <v/>
      </c>
      <c r="Y2020" s="1"/>
      <c r="Z2020" s="96" t="str">
        <f>IF($L2020="None","",IF(ISERROR(VLOOKUP($L2020,Info!$B$4:$B$266,1,FALSE)),"",VLOOKUP($L2020,Info!$B$4:$L$266,9,FALSE)))</f>
        <v/>
      </c>
      <c r="AA2020" s="96" t="str">
        <f>IF($L2020="None","",IF(ISERROR(VLOOKUP($L2020,Info!$B$4:$B$266,1,FALSE)),"",VLOOKUP($L2020,Info!$B$4:$L$266,8,FALSE)))</f>
        <v/>
      </c>
      <c r="AB2020" s="96" t="str">
        <f>IF($L2020="None","",IF(ISERROR(VLOOKUP($L2020,Info!$B$4:$B$266,1,FALSE)),"",VLOOKUP($L2020,Info!$B$4:$L$266,10,FALSE)))</f>
        <v/>
      </c>
      <c r="AC2020" s="1" t="str">
        <f>IF(W2020="SO Cable","Black,White",IF(O2020="","",IF(P2020="","",IF($J$12&lt;&gt;"ABC",IF(P2020&lt;="250",VLOOKUP(O2020,Info!$AZ$4:$BB$22,3,FALSE),VLOOKUP(O2020,Info!$AZ$23:$BB$39,3,FALSE)),IF(P2020&lt;="250",VLOOKUP(O2020,Info!$AO$4:$AQ$22,3,FALSE),VLOOKUP(O2020,Info!$AO$23:$AP$39,3,FALSE))))))</f>
        <v/>
      </c>
      <c r="AD2020" s="1"/>
      <c r="AE2020" s="1" t="str">
        <f>IF($L2020="None","",IF(ISERROR(VLOOKUP($L2020,Info!$B$4:$B$266,1,FALSE)),"",VLOOKUP($L2020,Info!$B$4:$L$266,4,FALSE)))</f>
        <v/>
      </c>
      <c r="AF2020" s="1" t="str">
        <f>IF($L2020="None","",IF(ISERROR(VLOOKUP($L2020,Info!$B$4:$B$266,1,FALSE)),"",VLOOKUP($L2020,Info!$B$4:$L$266,6,FALSE)))</f>
        <v/>
      </c>
      <c r="AG2020" s="1"/>
      <c r="AH2020" s="33" t="str" cm="1">
        <f t="array" ref="AH2020">IF(AND(L2020&lt;&gt;"",O2020&lt;&gt;"",R2020:S2020&lt;&gt;"",W2020:X2020&lt;&gt;"",Z2020:AA2020&lt;&gt;"",AC2020&lt;&gt;""),"Good","Bad")</f>
        <v>Bad</v>
      </c>
      <c r="AL2020" t="str" cm="1">
        <f t="array" ref="AL2020">IF(R2020&gt;0,_xlfn.IFS(COUNTIF($L$20:L2020,"&lt;&gt;")&lt;101,1,COUNTIF($L$20:L2020,"&lt;&gt;")&lt;201,2,COUNTIF($L$20:L2020,"&lt;&gt;")&lt;301,3,COUNTIF($L$20:L2020,"&lt;&gt;")&lt;401,4,COUNTIF($L$20:L2020,"&lt;&gt;")&lt;501,5,COUNTIF($L$20:L2020,"&lt;&gt;")&lt;601,6,COUNTIF($L$20:L2020,"&lt;&gt;")&lt;701,7,COUNTIF($L$20:L2020,"&lt;&gt;")&lt;801,8,COUNTIF($L$20:L2020,"&lt;&gt;")&lt;901,9,COUNTIF($L$20:L2020,"&lt;&gt;")&lt;1001,10,COUNTIF($L$20:L2020,"&lt;&gt;")&lt;1101,11,COUNTIF($L$20:L2020,"&lt;&gt;")&lt;1201,12,COUNTIF($L$20:L2020,"&lt;&gt;")&lt;1301,13,COUNTIF($L$20:L2020,"&lt;&gt;")&lt;1401,14,COUNTIF($L$20:L2020,"&lt;&gt;")&lt;1501,15,COUNTIF($L$20:L2020,"&lt;&gt;")&lt;1601,16,COUNTIF($L$20:L2020,"&lt;&gt;")&lt;1701,17,COUNTIF($L$20:L2020,"&lt;&gt;")&lt;1801,18,COUNTIF($L$20:L2020,"&lt;&gt;")&lt;1901,19,COUNTIF($L$20:L2020,"&lt;&gt;")&lt;2001,20,COUNTIF($L$20:L2020,"&lt;&gt;")&lt;2101,21,COUNTIF($L$20:L2020,"&lt;&gt;")&lt;2201,22,COUNTIF($L$20:L2020,"&lt;&gt;")&lt;2301,23,COUNTIF($L$20:L2020,"&lt;&gt;")&lt;2401,24,COUNTIF($L$20:L2020,"&lt;&gt;")&lt;2501,25,COUNTIF($L$20:L2020,"&lt;&gt;")&lt;2601,26,COUNTIF($L$20:L2020,"&lt;&gt;")&lt;2701,27,COUNTIF($L$20:L2020,"&lt;&gt;")&lt;2801,28,COUNTIF($L$20:L2020,"&lt;&gt;")&lt;2901,29,COUNTIF($L$20:L2020,"&lt;&gt;")&lt;3001,30),"")</f>
        <v/>
      </c>
      <c r="AM2020" t="str">
        <f t="shared" si="155"/>
        <v/>
      </c>
      <c r="AN2020" t="str">
        <f t="shared" si="159"/>
        <v/>
      </c>
      <c r="AP2020" t="str">
        <f t="shared" si="158"/>
        <v/>
      </c>
      <c r="AQ2020" t="str">
        <f>IF(AO2020="","",COUNTIFS(AM2020:$AM$3019,AO2020))</f>
        <v/>
      </c>
    </row>
    <row r="2021" spans="1:43" x14ac:dyDescent="0.25">
      <c r="A2021" s="6" t="str">
        <f>IF(COUNT($A$20:A2020)&lt;&gt;$B$4,IF(A2020="","",A2020+1),"")</f>
        <v/>
      </c>
      <c r="B2021" s="3"/>
      <c r="C2021" s="3"/>
      <c r="D2021" s="122"/>
      <c r="E2021" s="3"/>
      <c r="F2021" s="3"/>
      <c r="G2021" s="3"/>
      <c r="H2021" s="3"/>
      <c r="I2021" s="120"/>
      <c r="J2021" s="3"/>
      <c r="K2021" s="95" t="str" cm="1">
        <f t="array" ref="K2021">IF(OR($J$14 = "A",$J$14 = "B",$J$14 = "C"),IF(I2021="","",IF(LEN(I2021)&gt;2,_xlfn.IFS(ISNUMBER(SEARCH("_",I2021)),I2021,ISNUMBER(SEARCH(", ",I2021)),SUBSTITUTE(I2021,", ","_"),ISNUMBER(SEARCH("/ ",I2021)),SUBSTITUTE(I2021,"/ ","_"),ISNUMBER(SEARCH(",",I2021)),SUBSTITUTE(I2021,",","_"),ISNUMBER(SEARCH("/",I2021)),SUBSTITUTE(I2021,"/","_"),ISNUMBER(SEARCH("",I2021)),I2021),I2021)),IF(OR($J$14 = "J",$J$14 = "K"),"",IF(D2021="","",IF(LEN(D2021)&gt;2,_xlfn.IFS(ISNUMBER(SEARCH("_",D2021)),D2021,ISNUMBER(SEARCH(", ",D2021)),SUBSTITUTE(D2021,", ","_"),ISNUMBER(SEARCH("/ ",D2021)),SUBSTITUTE(D2021,"/ ","_"),ISNUMBER(SEARCH(",",D2021)),SUBSTITUTE(D2021,",","_"),ISNUMBER(SEARCH("/",D2021)),SUBSTITUTE(D2021,"/","_"),ISNUMBER(SEARCH("",D2021)),D2021),D2021))))</f>
        <v/>
      </c>
      <c r="L2021" s="1"/>
      <c r="M2021" s="1" t="str">
        <f t="shared" si="156"/>
        <v/>
      </c>
      <c r="N2021" s="94" t="str">
        <f>IF($L2021="None","",IF(ISERROR(VLOOKUP($L2021,Info!$B$4:$B$266,1,FALSE)),"",VLOOKUP($L2021,Info!$B$4:$L$266,5,FALSE)))</f>
        <v/>
      </c>
      <c r="O2021" s="94" t="str">
        <f>IF(K2021="","",IF(AND($J$12&lt;&gt;"ABC",N2021="3"),"BAC",IF(N2021="3","ABC",IF($J$12&lt;&gt;"ABC",IF($J$10="Standard",VLOOKUP(K2021,Info!$BE$4:$BF$481,2,FALSE),VLOOKUP(K2021,Info!$BI$4:$BJ$482,2,FALSE)),IF($J$10="Standard",VLOOKUP(K2021,Info!$AG$4:$AH$2994,2,FALSE),VLOOKUP(K2021,Info!$AK$4:$AL$2997,2,FALSE))))))</f>
        <v/>
      </c>
      <c r="P2021" s="94" t="str">
        <f>IF($L2021="None","",IF(ISERROR(VLOOKUP($L2021,Info!$B$4:$B$266,1,FALSE)),"",VLOOKUP($L2021,Info!$B$4:$L$266,3,FALSE)))</f>
        <v/>
      </c>
      <c r="Q2021" s="96" t="str">
        <f>IF($L2021="None","",IF(ISERROR(VLOOKUP($L2021,Info!$B$4:$B$266,1,FALSE)),"",VLOOKUP($L2021,Info!$B$4:$L$266,4,FALSE)))</f>
        <v/>
      </c>
      <c r="R2021" s="1"/>
      <c r="S2021" s="6" t="str">
        <f t="shared" si="157"/>
        <v/>
      </c>
      <c r="T2021" s="6" t="str">
        <f>IF($L2021="None","",IF(ISERROR(VLOOKUP($L2021,Info!$B$4:$B$266,1,FALSE)),"",VLOOKUP($L2021,Info!$B$4:$L$266,11,FALSE)))</f>
        <v/>
      </c>
      <c r="U2021" s="1"/>
      <c r="V2021" s="1"/>
      <c r="W2021" s="1"/>
      <c r="X2021" s="1" t="str">
        <f>IF($L2021="None","",IF(ISERROR(VLOOKUP($L2021,Info!$B$4:$B$266,1,FALSE)),"",IF(OR(W2021="Metallic Liquid Tight",W2021="Non-Metallic Liquid Tight",W2021="LSZH",W2021="Greenfield"),VLOOKUP($L2021,Info!$B$4:$L$266,7,FALSE),"N/A")))</f>
        <v/>
      </c>
      <c r="Y2021" s="1"/>
      <c r="Z2021" s="96" t="str">
        <f>IF($L2021="None","",IF(ISERROR(VLOOKUP($L2021,Info!$B$4:$B$266,1,FALSE)),"",VLOOKUP($L2021,Info!$B$4:$L$266,9,FALSE)))</f>
        <v/>
      </c>
      <c r="AA2021" s="96" t="str">
        <f>IF($L2021="None","",IF(ISERROR(VLOOKUP($L2021,Info!$B$4:$B$266,1,FALSE)),"",VLOOKUP($L2021,Info!$B$4:$L$266,8,FALSE)))</f>
        <v/>
      </c>
      <c r="AB2021" s="96" t="str">
        <f>IF($L2021="None","",IF(ISERROR(VLOOKUP($L2021,Info!$B$4:$B$266,1,FALSE)),"",VLOOKUP($L2021,Info!$B$4:$L$266,10,FALSE)))</f>
        <v/>
      </c>
      <c r="AC2021" s="1" t="str">
        <f>IF(W2021="SO Cable","Black,White",IF(O2021="","",IF(P2021="","",IF($J$12&lt;&gt;"ABC",IF(P2021&lt;="250",VLOOKUP(O2021,Info!$AZ$4:$BB$22,3,FALSE),VLOOKUP(O2021,Info!$AZ$23:$BB$39,3,FALSE)),IF(P2021&lt;="250",VLOOKUP(O2021,Info!$AO$4:$AQ$22,3,FALSE),VLOOKUP(O2021,Info!$AO$23:$AP$39,3,FALSE))))))</f>
        <v/>
      </c>
      <c r="AD2021" s="1"/>
      <c r="AE2021" s="1" t="str">
        <f>IF($L2021="None","",IF(ISERROR(VLOOKUP($L2021,Info!$B$4:$B$266,1,FALSE)),"",VLOOKUP($L2021,Info!$B$4:$L$266,4,FALSE)))</f>
        <v/>
      </c>
      <c r="AF2021" s="1" t="str">
        <f>IF($L2021="None","",IF(ISERROR(VLOOKUP($L2021,Info!$B$4:$B$266,1,FALSE)),"",VLOOKUP($L2021,Info!$B$4:$L$266,6,FALSE)))</f>
        <v/>
      </c>
      <c r="AG2021" s="1"/>
      <c r="AH2021" s="33" t="str" cm="1">
        <f t="array" ref="AH2021">IF(AND(L2021&lt;&gt;"",O2021&lt;&gt;"",R2021:S2021&lt;&gt;"",W2021:X2021&lt;&gt;"",Z2021:AA2021&lt;&gt;"",AC2021&lt;&gt;""),"Good","Bad")</f>
        <v>Bad</v>
      </c>
      <c r="AL2021" t="str" cm="1">
        <f t="array" ref="AL2021">IF(R2021&gt;0,_xlfn.IFS(COUNTIF($L$20:L2021,"&lt;&gt;")&lt;101,1,COUNTIF($L$20:L2021,"&lt;&gt;")&lt;201,2,COUNTIF($L$20:L2021,"&lt;&gt;")&lt;301,3,COUNTIF($L$20:L2021,"&lt;&gt;")&lt;401,4,COUNTIF($L$20:L2021,"&lt;&gt;")&lt;501,5,COUNTIF($L$20:L2021,"&lt;&gt;")&lt;601,6,COUNTIF($L$20:L2021,"&lt;&gt;")&lt;701,7,COUNTIF($L$20:L2021,"&lt;&gt;")&lt;801,8,COUNTIF($L$20:L2021,"&lt;&gt;")&lt;901,9,COUNTIF($L$20:L2021,"&lt;&gt;")&lt;1001,10,COUNTIF($L$20:L2021,"&lt;&gt;")&lt;1101,11,COUNTIF($L$20:L2021,"&lt;&gt;")&lt;1201,12,COUNTIF($L$20:L2021,"&lt;&gt;")&lt;1301,13,COUNTIF($L$20:L2021,"&lt;&gt;")&lt;1401,14,COUNTIF($L$20:L2021,"&lt;&gt;")&lt;1501,15,COUNTIF($L$20:L2021,"&lt;&gt;")&lt;1601,16,COUNTIF($L$20:L2021,"&lt;&gt;")&lt;1701,17,COUNTIF($L$20:L2021,"&lt;&gt;")&lt;1801,18,COUNTIF($L$20:L2021,"&lt;&gt;")&lt;1901,19,COUNTIF($L$20:L2021,"&lt;&gt;")&lt;2001,20,COUNTIF($L$20:L2021,"&lt;&gt;")&lt;2101,21,COUNTIF($L$20:L2021,"&lt;&gt;")&lt;2201,22,COUNTIF($L$20:L2021,"&lt;&gt;")&lt;2301,23,COUNTIF($L$20:L2021,"&lt;&gt;")&lt;2401,24,COUNTIF($L$20:L2021,"&lt;&gt;")&lt;2501,25,COUNTIF($L$20:L2021,"&lt;&gt;")&lt;2601,26,COUNTIF($L$20:L2021,"&lt;&gt;")&lt;2701,27,COUNTIF($L$20:L2021,"&lt;&gt;")&lt;2801,28,COUNTIF($L$20:L2021,"&lt;&gt;")&lt;2901,29,COUNTIF($L$20:L2021,"&lt;&gt;")&lt;3001,30),"")</f>
        <v/>
      </c>
      <c r="AM2021" t="str">
        <f t="shared" si="155"/>
        <v/>
      </c>
      <c r="AN2021" t="str">
        <f t="shared" si="159"/>
        <v/>
      </c>
      <c r="AP2021" t="str">
        <f t="shared" si="158"/>
        <v/>
      </c>
      <c r="AQ2021" t="str">
        <f>IF(AO2021="","",COUNTIFS(AM2021:$AM$3019,AO2021))</f>
        <v/>
      </c>
    </row>
    <row r="2022" spans="1:43" x14ac:dyDescent="0.25">
      <c r="A2022" s="6" t="str">
        <f>IF(COUNT($A$20:A2021)&lt;&gt;$B$4,IF(A2021="","",A2021+1),"")</f>
        <v/>
      </c>
      <c r="B2022" s="3"/>
      <c r="C2022" s="3"/>
      <c r="D2022" s="122"/>
      <c r="E2022" s="3"/>
      <c r="F2022" s="3"/>
      <c r="G2022" s="3"/>
      <c r="H2022" s="3"/>
      <c r="I2022" s="120"/>
      <c r="J2022" s="3"/>
      <c r="K2022" s="95" t="str" cm="1">
        <f t="array" ref="K2022">IF(OR($J$14 = "A",$J$14 = "B",$J$14 = "C"),IF(I2022="","",IF(LEN(I2022)&gt;2,_xlfn.IFS(ISNUMBER(SEARCH("_",I2022)),I2022,ISNUMBER(SEARCH(", ",I2022)),SUBSTITUTE(I2022,", ","_"),ISNUMBER(SEARCH("/ ",I2022)),SUBSTITUTE(I2022,"/ ","_"),ISNUMBER(SEARCH(",",I2022)),SUBSTITUTE(I2022,",","_"),ISNUMBER(SEARCH("/",I2022)),SUBSTITUTE(I2022,"/","_"),ISNUMBER(SEARCH("",I2022)),I2022),I2022)),IF(OR($J$14 = "J",$J$14 = "K"),"",IF(D2022="","",IF(LEN(D2022)&gt;2,_xlfn.IFS(ISNUMBER(SEARCH("_",D2022)),D2022,ISNUMBER(SEARCH(", ",D2022)),SUBSTITUTE(D2022,", ","_"),ISNUMBER(SEARCH("/ ",D2022)),SUBSTITUTE(D2022,"/ ","_"),ISNUMBER(SEARCH(",",D2022)),SUBSTITUTE(D2022,",","_"),ISNUMBER(SEARCH("/",D2022)),SUBSTITUTE(D2022,"/","_"),ISNUMBER(SEARCH("",D2022)),D2022),D2022))))</f>
        <v/>
      </c>
      <c r="L2022" s="1"/>
      <c r="M2022" s="1" t="str">
        <f t="shared" si="156"/>
        <v/>
      </c>
      <c r="N2022" s="94" t="str">
        <f>IF($L2022="None","",IF(ISERROR(VLOOKUP($L2022,Info!$B$4:$B$266,1,FALSE)),"",VLOOKUP($L2022,Info!$B$4:$L$266,5,FALSE)))</f>
        <v/>
      </c>
      <c r="O2022" s="94" t="str">
        <f>IF(K2022="","",IF(AND($J$12&lt;&gt;"ABC",N2022="3"),"BAC",IF(N2022="3","ABC",IF($J$12&lt;&gt;"ABC",IF($J$10="Standard",VLOOKUP(K2022,Info!$BE$4:$BF$481,2,FALSE),VLOOKUP(K2022,Info!$BI$4:$BJ$482,2,FALSE)),IF($J$10="Standard",VLOOKUP(K2022,Info!$AG$4:$AH$2994,2,FALSE),VLOOKUP(K2022,Info!$AK$4:$AL$2997,2,FALSE))))))</f>
        <v/>
      </c>
      <c r="P2022" s="94" t="str">
        <f>IF($L2022="None","",IF(ISERROR(VLOOKUP($L2022,Info!$B$4:$B$266,1,FALSE)),"",VLOOKUP($L2022,Info!$B$4:$L$266,3,FALSE)))</f>
        <v/>
      </c>
      <c r="Q2022" s="96" t="str">
        <f>IF($L2022="None","",IF(ISERROR(VLOOKUP($L2022,Info!$B$4:$B$266,1,FALSE)),"",VLOOKUP($L2022,Info!$B$4:$L$266,4,FALSE)))</f>
        <v/>
      </c>
      <c r="R2022" s="1"/>
      <c r="S2022" s="6" t="str">
        <f t="shared" si="157"/>
        <v/>
      </c>
      <c r="T2022" s="6" t="str">
        <f>IF($L2022="None","",IF(ISERROR(VLOOKUP($L2022,Info!$B$4:$B$266,1,FALSE)),"",VLOOKUP($L2022,Info!$B$4:$L$266,11,FALSE)))</f>
        <v/>
      </c>
      <c r="U2022" s="1"/>
      <c r="V2022" s="1"/>
      <c r="W2022" s="1"/>
      <c r="X2022" s="1" t="str">
        <f>IF($L2022="None","",IF(ISERROR(VLOOKUP($L2022,Info!$B$4:$B$266,1,FALSE)),"",IF(OR(W2022="Metallic Liquid Tight",W2022="Non-Metallic Liquid Tight",W2022="LSZH",W2022="Greenfield"),VLOOKUP($L2022,Info!$B$4:$L$266,7,FALSE),"N/A")))</f>
        <v/>
      </c>
      <c r="Y2022" s="1"/>
      <c r="Z2022" s="96" t="str">
        <f>IF($L2022="None","",IF(ISERROR(VLOOKUP($L2022,Info!$B$4:$B$266,1,FALSE)),"",VLOOKUP($L2022,Info!$B$4:$L$266,9,FALSE)))</f>
        <v/>
      </c>
      <c r="AA2022" s="96" t="str">
        <f>IF($L2022="None","",IF(ISERROR(VLOOKUP($L2022,Info!$B$4:$B$266,1,FALSE)),"",VLOOKUP($L2022,Info!$B$4:$L$266,8,FALSE)))</f>
        <v/>
      </c>
      <c r="AB2022" s="96" t="str">
        <f>IF($L2022="None","",IF(ISERROR(VLOOKUP($L2022,Info!$B$4:$B$266,1,FALSE)),"",VLOOKUP($L2022,Info!$B$4:$L$266,10,FALSE)))</f>
        <v/>
      </c>
      <c r="AC2022" s="1" t="str">
        <f>IF(W2022="SO Cable","Black,White",IF(O2022="","",IF(P2022="","",IF($J$12&lt;&gt;"ABC",IF(P2022&lt;="250",VLOOKUP(O2022,Info!$AZ$4:$BB$22,3,FALSE),VLOOKUP(O2022,Info!$AZ$23:$BB$39,3,FALSE)),IF(P2022&lt;="250",VLOOKUP(O2022,Info!$AO$4:$AQ$22,3,FALSE),VLOOKUP(O2022,Info!$AO$23:$AP$39,3,FALSE))))))</f>
        <v/>
      </c>
      <c r="AD2022" s="1"/>
      <c r="AE2022" s="1" t="str">
        <f>IF($L2022="None","",IF(ISERROR(VLOOKUP($L2022,Info!$B$4:$B$266,1,FALSE)),"",VLOOKUP($L2022,Info!$B$4:$L$266,4,FALSE)))</f>
        <v/>
      </c>
      <c r="AF2022" s="1" t="str">
        <f>IF($L2022="None","",IF(ISERROR(VLOOKUP($L2022,Info!$B$4:$B$266,1,FALSE)),"",VLOOKUP($L2022,Info!$B$4:$L$266,6,FALSE)))</f>
        <v/>
      </c>
      <c r="AG2022" s="1"/>
      <c r="AH2022" s="33" t="str" cm="1">
        <f t="array" ref="AH2022">IF(AND(L2022&lt;&gt;"",O2022&lt;&gt;"",R2022:S2022&lt;&gt;"",W2022:X2022&lt;&gt;"",Z2022:AA2022&lt;&gt;"",AC2022&lt;&gt;""),"Good","Bad")</f>
        <v>Bad</v>
      </c>
      <c r="AL2022" t="str" cm="1">
        <f t="array" ref="AL2022">IF(R2022&gt;0,_xlfn.IFS(COUNTIF($L$20:L2022,"&lt;&gt;")&lt;101,1,COUNTIF($L$20:L2022,"&lt;&gt;")&lt;201,2,COUNTIF($L$20:L2022,"&lt;&gt;")&lt;301,3,COUNTIF($L$20:L2022,"&lt;&gt;")&lt;401,4,COUNTIF($L$20:L2022,"&lt;&gt;")&lt;501,5,COUNTIF($L$20:L2022,"&lt;&gt;")&lt;601,6,COUNTIF($L$20:L2022,"&lt;&gt;")&lt;701,7,COUNTIF($L$20:L2022,"&lt;&gt;")&lt;801,8,COUNTIF($L$20:L2022,"&lt;&gt;")&lt;901,9,COUNTIF($L$20:L2022,"&lt;&gt;")&lt;1001,10,COUNTIF($L$20:L2022,"&lt;&gt;")&lt;1101,11,COUNTIF($L$20:L2022,"&lt;&gt;")&lt;1201,12,COUNTIF($L$20:L2022,"&lt;&gt;")&lt;1301,13,COUNTIF($L$20:L2022,"&lt;&gt;")&lt;1401,14,COUNTIF($L$20:L2022,"&lt;&gt;")&lt;1501,15,COUNTIF($L$20:L2022,"&lt;&gt;")&lt;1601,16,COUNTIF($L$20:L2022,"&lt;&gt;")&lt;1701,17,COUNTIF($L$20:L2022,"&lt;&gt;")&lt;1801,18,COUNTIF($L$20:L2022,"&lt;&gt;")&lt;1901,19,COUNTIF($L$20:L2022,"&lt;&gt;")&lt;2001,20,COUNTIF($L$20:L2022,"&lt;&gt;")&lt;2101,21,COUNTIF($L$20:L2022,"&lt;&gt;")&lt;2201,22,COUNTIF($L$20:L2022,"&lt;&gt;")&lt;2301,23,COUNTIF($L$20:L2022,"&lt;&gt;")&lt;2401,24,COUNTIF($L$20:L2022,"&lt;&gt;")&lt;2501,25,COUNTIF($L$20:L2022,"&lt;&gt;")&lt;2601,26,COUNTIF($L$20:L2022,"&lt;&gt;")&lt;2701,27,COUNTIF($L$20:L2022,"&lt;&gt;")&lt;2801,28,COUNTIF($L$20:L2022,"&lt;&gt;")&lt;2901,29,COUNTIF($L$20:L2022,"&lt;&gt;")&lt;3001,30),"")</f>
        <v/>
      </c>
      <c r="AM2022" t="str">
        <f t="shared" si="155"/>
        <v/>
      </c>
      <c r="AN2022" t="str">
        <f t="shared" si="159"/>
        <v/>
      </c>
      <c r="AP2022" t="str">
        <f t="shared" si="158"/>
        <v/>
      </c>
      <c r="AQ2022" t="str">
        <f>IF(AO2022="","",COUNTIFS(AM2022:$AM$3019,AO2022))</f>
        <v/>
      </c>
    </row>
    <row r="2023" spans="1:43" x14ac:dyDescent="0.25">
      <c r="A2023" s="6" t="str">
        <f>IF(COUNT($A$20:A2022)&lt;&gt;$B$4,IF(A2022="","",A2022+1),"")</f>
        <v/>
      </c>
      <c r="B2023" s="3"/>
      <c r="C2023" s="3"/>
      <c r="D2023" s="122"/>
      <c r="E2023" s="3"/>
      <c r="F2023" s="3"/>
      <c r="G2023" s="3"/>
      <c r="H2023" s="3"/>
      <c r="I2023" s="120"/>
      <c r="J2023" s="3"/>
      <c r="K2023" s="95" t="str" cm="1">
        <f t="array" ref="K2023">IF(OR($J$14 = "A",$J$14 = "B",$J$14 = "C"),IF(I2023="","",IF(LEN(I2023)&gt;2,_xlfn.IFS(ISNUMBER(SEARCH("_",I2023)),I2023,ISNUMBER(SEARCH(", ",I2023)),SUBSTITUTE(I2023,", ","_"),ISNUMBER(SEARCH("/ ",I2023)),SUBSTITUTE(I2023,"/ ","_"),ISNUMBER(SEARCH(",",I2023)),SUBSTITUTE(I2023,",","_"),ISNUMBER(SEARCH("/",I2023)),SUBSTITUTE(I2023,"/","_"),ISNUMBER(SEARCH("",I2023)),I2023),I2023)),IF(OR($J$14 = "J",$J$14 = "K"),"",IF(D2023="","",IF(LEN(D2023)&gt;2,_xlfn.IFS(ISNUMBER(SEARCH("_",D2023)),D2023,ISNUMBER(SEARCH(", ",D2023)),SUBSTITUTE(D2023,", ","_"),ISNUMBER(SEARCH("/ ",D2023)),SUBSTITUTE(D2023,"/ ","_"),ISNUMBER(SEARCH(",",D2023)),SUBSTITUTE(D2023,",","_"),ISNUMBER(SEARCH("/",D2023)),SUBSTITUTE(D2023,"/","_"),ISNUMBER(SEARCH("",D2023)),D2023),D2023))))</f>
        <v/>
      </c>
      <c r="L2023" s="1"/>
      <c r="M2023" s="1" t="str">
        <f t="shared" si="156"/>
        <v/>
      </c>
      <c r="N2023" s="94" t="str">
        <f>IF($L2023="None","",IF(ISERROR(VLOOKUP($L2023,Info!$B$4:$B$266,1,FALSE)),"",VLOOKUP($L2023,Info!$B$4:$L$266,5,FALSE)))</f>
        <v/>
      </c>
      <c r="O2023" s="94" t="str">
        <f>IF(K2023="","",IF(AND($J$12&lt;&gt;"ABC",N2023="3"),"BAC",IF(N2023="3","ABC",IF($J$12&lt;&gt;"ABC",IF($J$10="Standard",VLOOKUP(K2023,Info!$BE$4:$BF$481,2,FALSE),VLOOKUP(K2023,Info!$BI$4:$BJ$482,2,FALSE)),IF($J$10="Standard",VLOOKUP(K2023,Info!$AG$4:$AH$2994,2,FALSE),VLOOKUP(K2023,Info!$AK$4:$AL$2997,2,FALSE))))))</f>
        <v/>
      </c>
      <c r="P2023" s="94" t="str">
        <f>IF($L2023="None","",IF(ISERROR(VLOOKUP($L2023,Info!$B$4:$B$266,1,FALSE)),"",VLOOKUP($L2023,Info!$B$4:$L$266,3,FALSE)))</f>
        <v/>
      </c>
      <c r="Q2023" s="96" t="str">
        <f>IF($L2023="None","",IF(ISERROR(VLOOKUP($L2023,Info!$B$4:$B$266,1,FALSE)),"",VLOOKUP($L2023,Info!$B$4:$L$266,4,FALSE)))</f>
        <v/>
      </c>
      <c r="R2023" s="1"/>
      <c r="S2023" s="6" t="str">
        <f t="shared" si="157"/>
        <v/>
      </c>
      <c r="T2023" s="6" t="str">
        <f>IF($L2023="None","",IF(ISERROR(VLOOKUP($L2023,Info!$B$4:$B$266,1,FALSE)),"",VLOOKUP($L2023,Info!$B$4:$L$266,11,FALSE)))</f>
        <v/>
      </c>
      <c r="U2023" s="1"/>
      <c r="V2023" s="1"/>
      <c r="W2023" s="1"/>
      <c r="X2023" s="1" t="str">
        <f>IF($L2023="None","",IF(ISERROR(VLOOKUP($L2023,Info!$B$4:$B$266,1,FALSE)),"",IF(OR(W2023="Metallic Liquid Tight",W2023="Non-Metallic Liquid Tight",W2023="LSZH",W2023="Greenfield"),VLOOKUP($L2023,Info!$B$4:$L$266,7,FALSE),"N/A")))</f>
        <v/>
      </c>
      <c r="Y2023" s="1"/>
      <c r="Z2023" s="96" t="str">
        <f>IF($L2023="None","",IF(ISERROR(VLOOKUP($L2023,Info!$B$4:$B$266,1,FALSE)),"",VLOOKUP($L2023,Info!$B$4:$L$266,9,FALSE)))</f>
        <v/>
      </c>
      <c r="AA2023" s="96" t="str">
        <f>IF($L2023="None","",IF(ISERROR(VLOOKUP($L2023,Info!$B$4:$B$266,1,FALSE)),"",VLOOKUP($L2023,Info!$B$4:$L$266,8,FALSE)))</f>
        <v/>
      </c>
      <c r="AB2023" s="96" t="str">
        <f>IF($L2023="None","",IF(ISERROR(VLOOKUP($L2023,Info!$B$4:$B$266,1,FALSE)),"",VLOOKUP($L2023,Info!$B$4:$L$266,10,FALSE)))</f>
        <v/>
      </c>
      <c r="AC2023" s="1" t="str">
        <f>IF(W2023="SO Cable","Black,White",IF(O2023="","",IF(P2023="","",IF($J$12&lt;&gt;"ABC",IF(P2023&lt;="250",VLOOKUP(O2023,Info!$AZ$4:$BB$22,3,FALSE),VLOOKUP(O2023,Info!$AZ$23:$BB$39,3,FALSE)),IF(P2023&lt;="250",VLOOKUP(O2023,Info!$AO$4:$AQ$22,3,FALSE),VLOOKUP(O2023,Info!$AO$23:$AP$39,3,FALSE))))))</f>
        <v/>
      </c>
      <c r="AD2023" s="1"/>
      <c r="AE2023" s="1" t="str">
        <f>IF($L2023="None","",IF(ISERROR(VLOOKUP($L2023,Info!$B$4:$B$266,1,FALSE)),"",VLOOKUP($L2023,Info!$B$4:$L$266,4,FALSE)))</f>
        <v/>
      </c>
      <c r="AF2023" s="1" t="str">
        <f>IF($L2023="None","",IF(ISERROR(VLOOKUP($L2023,Info!$B$4:$B$266,1,FALSE)),"",VLOOKUP($L2023,Info!$B$4:$L$266,6,FALSE)))</f>
        <v/>
      </c>
      <c r="AG2023" s="1"/>
      <c r="AH2023" s="33" t="str" cm="1">
        <f t="array" ref="AH2023">IF(AND(L2023&lt;&gt;"",O2023&lt;&gt;"",R2023:S2023&lt;&gt;"",W2023:X2023&lt;&gt;"",Z2023:AA2023&lt;&gt;"",AC2023&lt;&gt;""),"Good","Bad")</f>
        <v>Bad</v>
      </c>
      <c r="AL2023" t="str" cm="1">
        <f t="array" ref="AL2023">IF(R2023&gt;0,_xlfn.IFS(COUNTIF($L$20:L2023,"&lt;&gt;")&lt;101,1,COUNTIF($L$20:L2023,"&lt;&gt;")&lt;201,2,COUNTIF($L$20:L2023,"&lt;&gt;")&lt;301,3,COUNTIF($L$20:L2023,"&lt;&gt;")&lt;401,4,COUNTIF($L$20:L2023,"&lt;&gt;")&lt;501,5,COUNTIF($L$20:L2023,"&lt;&gt;")&lt;601,6,COUNTIF($L$20:L2023,"&lt;&gt;")&lt;701,7,COUNTIF($L$20:L2023,"&lt;&gt;")&lt;801,8,COUNTIF($L$20:L2023,"&lt;&gt;")&lt;901,9,COUNTIF($L$20:L2023,"&lt;&gt;")&lt;1001,10,COUNTIF($L$20:L2023,"&lt;&gt;")&lt;1101,11,COUNTIF($L$20:L2023,"&lt;&gt;")&lt;1201,12,COUNTIF($L$20:L2023,"&lt;&gt;")&lt;1301,13,COUNTIF($L$20:L2023,"&lt;&gt;")&lt;1401,14,COUNTIF($L$20:L2023,"&lt;&gt;")&lt;1501,15,COUNTIF($L$20:L2023,"&lt;&gt;")&lt;1601,16,COUNTIF($L$20:L2023,"&lt;&gt;")&lt;1701,17,COUNTIF($L$20:L2023,"&lt;&gt;")&lt;1801,18,COUNTIF($L$20:L2023,"&lt;&gt;")&lt;1901,19,COUNTIF($L$20:L2023,"&lt;&gt;")&lt;2001,20,COUNTIF($L$20:L2023,"&lt;&gt;")&lt;2101,21,COUNTIF($L$20:L2023,"&lt;&gt;")&lt;2201,22,COUNTIF($L$20:L2023,"&lt;&gt;")&lt;2301,23,COUNTIF($L$20:L2023,"&lt;&gt;")&lt;2401,24,COUNTIF($L$20:L2023,"&lt;&gt;")&lt;2501,25,COUNTIF($L$20:L2023,"&lt;&gt;")&lt;2601,26,COUNTIF($L$20:L2023,"&lt;&gt;")&lt;2701,27,COUNTIF($L$20:L2023,"&lt;&gt;")&lt;2801,28,COUNTIF($L$20:L2023,"&lt;&gt;")&lt;2901,29,COUNTIF($L$20:L2023,"&lt;&gt;")&lt;3001,30),"")</f>
        <v/>
      </c>
      <c r="AM2023" t="str">
        <f t="shared" si="155"/>
        <v/>
      </c>
      <c r="AN2023" t="str">
        <f t="shared" si="159"/>
        <v/>
      </c>
      <c r="AP2023" t="str">
        <f t="shared" si="158"/>
        <v/>
      </c>
      <c r="AQ2023" t="str">
        <f>IF(AO2023="","",COUNTIFS(AM2023:$AM$3019,AO2023))</f>
        <v/>
      </c>
    </row>
    <row r="2024" spans="1:43" x14ac:dyDescent="0.25">
      <c r="A2024" s="6" t="str">
        <f>IF(COUNT($A$20:A2023)&lt;&gt;$B$4,IF(A2023="","",A2023+1),"")</f>
        <v/>
      </c>
      <c r="B2024" s="3"/>
      <c r="C2024" s="3"/>
      <c r="D2024" s="122"/>
      <c r="E2024" s="3"/>
      <c r="F2024" s="3"/>
      <c r="G2024" s="3"/>
      <c r="H2024" s="3"/>
      <c r="I2024" s="120"/>
      <c r="J2024" s="3"/>
      <c r="K2024" s="95" t="str" cm="1">
        <f t="array" ref="K2024">IF(OR($J$14 = "A",$J$14 = "B",$J$14 = "C"),IF(I2024="","",IF(LEN(I2024)&gt;2,_xlfn.IFS(ISNUMBER(SEARCH("_",I2024)),I2024,ISNUMBER(SEARCH(", ",I2024)),SUBSTITUTE(I2024,", ","_"),ISNUMBER(SEARCH("/ ",I2024)),SUBSTITUTE(I2024,"/ ","_"),ISNUMBER(SEARCH(",",I2024)),SUBSTITUTE(I2024,",","_"),ISNUMBER(SEARCH("/",I2024)),SUBSTITUTE(I2024,"/","_"),ISNUMBER(SEARCH("",I2024)),I2024),I2024)),IF(OR($J$14 = "J",$J$14 = "K"),"",IF(D2024="","",IF(LEN(D2024)&gt;2,_xlfn.IFS(ISNUMBER(SEARCH("_",D2024)),D2024,ISNUMBER(SEARCH(", ",D2024)),SUBSTITUTE(D2024,", ","_"),ISNUMBER(SEARCH("/ ",D2024)),SUBSTITUTE(D2024,"/ ","_"),ISNUMBER(SEARCH(",",D2024)),SUBSTITUTE(D2024,",","_"),ISNUMBER(SEARCH("/",D2024)),SUBSTITUTE(D2024,"/","_"),ISNUMBER(SEARCH("",D2024)),D2024),D2024))))</f>
        <v/>
      </c>
      <c r="L2024" s="1"/>
      <c r="M2024" s="1" t="str">
        <f t="shared" si="156"/>
        <v/>
      </c>
      <c r="N2024" s="94" t="str">
        <f>IF($L2024="None","",IF(ISERROR(VLOOKUP($L2024,Info!$B$4:$B$266,1,FALSE)),"",VLOOKUP($L2024,Info!$B$4:$L$266,5,FALSE)))</f>
        <v/>
      </c>
      <c r="O2024" s="94" t="str">
        <f>IF(K2024="","",IF(AND($J$12&lt;&gt;"ABC",N2024="3"),"BAC",IF(N2024="3","ABC",IF($J$12&lt;&gt;"ABC",IF($J$10="Standard",VLOOKUP(K2024,Info!$BE$4:$BF$481,2,FALSE),VLOOKUP(K2024,Info!$BI$4:$BJ$482,2,FALSE)),IF($J$10="Standard",VLOOKUP(K2024,Info!$AG$4:$AH$2994,2,FALSE),VLOOKUP(K2024,Info!$AK$4:$AL$2997,2,FALSE))))))</f>
        <v/>
      </c>
      <c r="P2024" s="94" t="str">
        <f>IF($L2024="None","",IF(ISERROR(VLOOKUP($L2024,Info!$B$4:$B$266,1,FALSE)),"",VLOOKUP($L2024,Info!$B$4:$L$266,3,FALSE)))</f>
        <v/>
      </c>
      <c r="Q2024" s="96" t="str">
        <f>IF($L2024="None","",IF(ISERROR(VLOOKUP($L2024,Info!$B$4:$B$266,1,FALSE)),"",VLOOKUP($L2024,Info!$B$4:$L$266,4,FALSE)))</f>
        <v/>
      </c>
      <c r="R2024" s="1"/>
      <c r="S2024" s="6" t="str">
        <f t="shared" si="157"/>
        <v/>
      </c>
      <c r="T2024" s="6" t="str">
        <f>IF($L2024="None","",IF(ISERROR(VLOOKUP($L2024,Info!$B$4:$B$266,1,FALSE)),"",VLOOKUP($L2024,Info!$B$4:$L$266,11,FALSE)))</f>
        <v/>
      </c>
      <c r="U2024" s="1"/>
      <c r="V2024" s="1"/>
      <c r="W2024" s="1"/>
      <c r="X2024" s="1" t="str">
        <f>IF($L2024="None","",IF(ISERROR(VLOOKUP($L2024,Info!$B$4:$B$266,1,FALSE)),"",IF(OR(W2024="Metallic Liquid Tight",W2024="Non-Metallic Liquid Tight",W2024="LSZH",W2024="Greenfield"),VLOOKUP($L2024,Info!$B$4:$L$266,7,FALSE),"N/A")))</f>
        <v/>
      </c>
      <c r="Y2024" s="1"/>
      <c r="Z2024" s="96" t="str">
        <f>IF($L2024="None","",IF(ISERROR(VLOOKUP($L2024,Info!$B$4:$B$266,1,FALSE)),"",VLOOKUP($L2024,Info!$B$4:$L$266,9,FALSE)))</f>
        <v/>
      </c>
      <c r="AA2024" s="96" t="str">
        <f>IF($L2024="None","",IF(ISERROR(VLOOKUP($L2024,Info!$B$4:$B$266,1,FALSE)),"",VLOOKUP($L2024,Info!$B$4:$L$266,8,FALSE)))</f>
        <v/>
      </c>
      <c r="AB2024" s="96" t="str">
        <f>IF($L2024="None","",IF(ISERROR(VLOOKUP($L2024,Info!$B$4:$B$266,1,FALSE)),"",VLOOKUP($L2024,Info!$B$4:$L$266,10,FALSE)))</f>
        <v/>
      </c>
      <c r="AC2024" s="1" t="str">
        <f>IF(W2024="SO Cable","Black,White",IF(O2024="","",IF(P2024="","",IF($J$12&lt;&gt;"ABC",IF(P2024&lt;="250",VLOOKUP(O2024,Info!$AZ$4:$BB$22,3,FALSE),VLOOKUP(O2024,Info!$AZ$23:$BB$39,3,FALSE)),IF(P2024&lt;="250",VLOOKUP(O2024,Info!$AO$4:$AQ$22,3,FALSE),VLOOKUP(O2024,Info!$AO$23:$AP$39,3,FALSE))))))</f>
        <v/>
      </c>
      <c r="AD2024" s="1"/>
      <c r="AE2024" s="1" t="str">
        <f>IF($L2024="None","",IF(ISERROR(VLOOKUP($L2024,Info!$B$4:$B$266,1,FALSE)),"",VLOOKUP($L2024,Info!$B$4:$L$266,4,FALSE)))</f>
        <v/>
      </c>
      <c r="AF2024" s="1" t="str">
        <f>IF($L2024="None","",IF(ISERROR(VLOOKUP($L2024,Info!$B$4:$B$266,1,FALSE)),"",VLOOKUP($L2024,Info!$B$4:$L$266,6,FALSE)))</f>
        <v/>
      </c>
      <c r="AG2024" s="1"/>
      <c r="AH2024" s="33" t="str" cm="1">
        <f t="array" ref="AH2024">IF(AND(L2024&lt;&gt;"",O2024&lt;&gt;"",R2024:S2024&lt;&gt;"",W2024:X2024&lt;&gt;"",Z2024:AA2024&lt;&gt;"",AC2024&lt;&gt;""),"Good","Bad")</f>
        <v>Bad</v>
      </c>
      <c r="AL2024" t="str" cm="1">
        <f t="array" ref="AL2024">IF(R2024&gt;0,_xlfn.IFS(COUNTIF($L$20:L2024,"&lt;&gt;")&lt;101,1,COUNTIF($L$20:L2024,"&lt;&gt;")&lt;201,2,COUNTIF($L$20:L2024,"&lt;&gt;")&lt;301,3,COUNTIF($L$20:L2024,"&lt;&gt;")&lt;401,4,COUNTIF($L$20:L2024,"&lt;&gt;")&lt;501,5,COUNTIF($L$20:L2024,"&lt;&gt;")&lt;601,6,COUNTIF($L$20:L2024,"&lt;&gt;")&lt;701,7,COUNTIF($L$20:L2024,"&lt;&gt;")&lt;801,8,COUNTIF($L$20:L2024,"&lt;&gt;")&lt;901,9,COUNTIF($L$20:L2024,"&lt;&gt;")&lt;1001,10,COUNTIF($L$20:L2024,"&lt;&gt;")&lt;1101,11,COUNTIF($L$20:L2024,"&lt;&gt;")&lt;1201,12,COUNTIF($L$20:L2024,"&lt;&gt;")&lt;1301,13,COUNTIF($L$20:L2024,"&lt;&gt;")&lt;1401,14,COUNTIF($L$20:L2024,"&lt;&gt;")&lt;1501,15,COUNTIF($L$20:L2024,"&lt;&gt;")&lt;1601,16,COUNTIF($L$20:L2024,"&lt;&gt;")&lt;1701,17,COUNTIF($L$20:L2024,"&lt;&gt;")&lt;1801,18,COUNTIF($L$20:L2024,"&lt;&gt;")&lt;1901,19,COUNTIF($L$20:L2024,"&lt;&gt;")&lt;2001,20,COUNTIF($L$20:L2024,"&lt;&gt;")&lt;2101,21,COUNTIF($L$20:L2024,"&lt;&gt;")&lt;2201,22,COUNTIF($L$20:L2024,"&lt;&gt;")&lt;2301,23,COUNTIF($L$20:L2024,"&lt;&gt;")&lt;2401,24,COUNTIF($L$20:L2024,"&lt;&gt;")&lt;2501,25,COUNTIF($L$20:L2024,"&lt;&gt;")&lt;2601,26,COUNTIF($L$20:L2024,"&lt;&gt;")&lt;2701,27,COUNTIF($L$20:L2024,"&lt;&gt;")&lt;2801,28,COUNTIF($L$20:L2024,"&lt;&gt;")&lt;2901,29,COUNTIF($L$20:L2024,"&lt;&gt;")&lt;3001,30),"")</f>
        <v/>
      </c>
      <c r="AM2024" t="str">
        <f t="shared" si="155"/>
        <v/>
      </c>
      <c r="AN2024" t="str">
        <f t="shared" si="159"/>
        <v/>
      </c>
      <c r="AP2024" t="str">
        <f t="shared" si="158"/>
        <v/>
      </c>
      <c r="AQ2024" t="str">
        <f>IF(AO2024="","",COUNTIFS(AM2024:$AM$3019,AO2024))</f>
        <v/>
      </c>
    </row>
    <row r="2025" spans="1:43" x14ac:dyDescent="0.25">
      <c r="A2025" s="6" t="str">
        <f>IF(COUNT($A$20:A2024)&lt;&gt;$B$4,IF(A2024="","",A2024+1),"")</f>
        <v/>
      </c>
      <c r="B2025" s="3"/>
      <c r="C2025" s="3"/>
      <c r="D2025" s="122"/>
      <c r="E2025" s="3"/>
      <c r="F2025" s="3"/>
      <c r="G2025" s="3"/>
      <c r="H2025" s="3"/>
      <c r="I2025" s="120"/>
      <c r="J2025" s="3"/>
      <c r="K2025" s="95" t="str" cm="1">
        <f t="array" ref="K2025">IF(OR($J$14 = "A",$J$14 = "B",$J$14 = "C"),IF(I2025="","",IF(LEN(I2025)&gt;2,_xlfn.IFS(ISNUMBER(SEARCH("_",I2025)),I2025,ISNUMBER(SEARCH(", ",I2025)),SUBSTITUTE(I2025,", ","_"),ISNUMBER(SEARCH("/ ",I2025)),SUBSTITUTE(I2025,"/ ","_"),ISNUMBER(SEARCH(",",I2025)),SUBSTITUTE(I2025,",","_"),ISNUMBER(SEARCH("/",I2025)),SUBSTITUTE(I2025,"/","_"),ISNUMBER(SEARCH("",I2025)),I2025),I2025)),IF(OR($J$14 = "J",$J$14 = "K"),"",IF(D2025="","",IF(LEN(D2025)&gt;2,_xlfn.IFS(ISNUMBER(SEARCH("_",D2025)),D2025,ISNUMBER(SEARCH(", ",D2025)),SUBSTITUTE(D2025,", ","_"),ISNUMBER(SEARCH("/ ",D2025)),SUBSTITUTE(D2025,"/ ","_"),ISNUMBER(SEARCH(",",D2025)),SUBSTITUTE(D2025,",","_"),ISNUMBER(SEARCH("/",D2025)),SUBSTITUTE(D2025,"/","_"),ISNUMBER(SEARCH("",D2025)),D2025),D2025))))</f>
        <v/>
      </c>
      <c r="L2025" s="1"/>
      <c r="M2025" s="1" t="str">
        <f t="shared" si="156"/>
        <v/>
      </c>
      <c r="N2025" s="94" t="str">
        <f>IF($L2025="None","",IF(ISERROR(VLOOKUP($L2025,Info!$B$4:$B$266,1,FALSE)),"",VLOOKUP($L2025,Info!$B$4:$L$266,5,FALSE)))</f>
        <v/>
      </c>
      <c r="O2025" s="94" t="str">
        <f>IF(K2025="","",IF(AND($J$12&lt;&gt;"ABC",N2025="3"),"BAC",IF(N2025="3","ABC",IF($J$12&lt;&gt;"ABC",IF($J$10="Standard",VLOOKUP(K2025,Info!$BE$4:$BF$481,2,FALSE),VLOOKUP(K2025,Info!$BI$4:$BJ$482,2,FALSE)),IF($J$10="Standard",VLOOKUP(K2025,Info!$AG$4:$AH$2994,2,FALSE),VLOOKUP(K2025,Info!$AK$4:$AL$2997,2,FALSE))))))</f>
        <v/>
      </c>
      <c r="P2025" s="94" t="str">
        <f>IF($L2025="None","",IF(ISERROR(VLOOKUP($L2025,Info!$B$4:$B$266,1,FALSE)),"",VLOOKUP($L2025,Info!$B$4:$L$266,3,FALSE)))</f>
        <v/>
      </c>
      <c r="Q2025" s="96" t="str">
        <f>IF($L2025="None","",IF(ISERROR(VLOOKUP($L2025,Info!$B$4:$B$266,1,FALSE)),"",VLOOKUP($L2025,Info!$B$4:$L$266,4,FALSE)))</f>
        <v/>
      </c>
      <c r="R2025" s="1"/>
      <c r="S2025" s="6" t="str">
        <f t="shared" si="157"/>
        <v/>
      </c>
      <c r="T2025" s="6" t="str">
        <f>IF($L2025="None","",IF(ISERROR(VLOOKUP($L2025,Info!$B$4:$B$266,1,FALSE)),"",VLOOKUP($L2025,Info!$B$4:$L$266,11,FALSE)))</f>
        <v/>
      </c>
      <c r="U2025" s="1"/>
      <c r="V2025" s="1"/>
      <c r="W2025" s="1"/>
      <c r="X2025" s="1" t="str">
        <f>IF($L2025="None","",IF(ISERROR(VLOOKUP($L2025,Info!$B$4:$B$266,1,FALSE)),"",IF(OR(W2025="Metallic Liquid Tight",W2025="Non-Metallic Liquid Tight",W2025="LSZH",W2025="Greenfield"),VLOOKUP($L2025,Info!$B$4:$L$266,7,FALSE),"N/A")))</f>
        <v/>
      </c>
      <c r="Y2025" s="1"/>
      <c r="Z2025" s="96" t="str">
        <f>IF($L2025="None","",IF(ISERROR(VLOOKUP($L2025,Info!$B$4:$B$266,1,FALSE)),"",VLOOKUP($L2025,Info!$B$4:$L$266,9,FALSE)))</f>
        <v/>
      </c>
      <c r="AA2025" s="96" t="str">
        <f>IF($L2025="None","",IF(ISERROR(VLOOKUP($L2025,Info!$B$4:$B$266,1,FALSE)),"",VLOOKUP($L2025,Info!$B$4:$L$266,8,FALSE)))</f>
        <v/>
      </c>
      <c r="AB2025" s="96" t="str">
        <f>IF($L2025="None","",IF(ISERROR(VLOOKUP($L2025,Info!$B$4:$B$266,1,FALSE)),"",VLOOKUP($L2025,Info!$B$4:$L$266,10,FALSE)))</f>
        <v/>
      </c>
      <c r="AC2025" s="1" t="str">
        <f>IF(W2025="SO Cable","Black,White",IF(O2025="","",IF(P2025="","",IF($J$12&lt;&gt;"ABC",IF(P2025&lt;="250",VLOOKUP(O2025,Info!$AZ$4:$BB$22,3,FALSE),VLOOKUP(O2025,Info!$AZ$23:$BB$39,3,FALSE)),IF(P2025&lt;="250",VLOOKUP(O2025,Info!$AO$4:$AQ$22,3,FALSE),VLOOKUP(O2025,Info!$AO$23:$AP$39,3,FALSE))))))</f>
        <v/>
      </c>
      <c r="AD2025" s="1"/>
      <c r="AE2025" s="1" t="str">
        <f>IF($L2025="None","",IF(ISERROR(VLOOKUP($L2025,Info!$B$4:$B$266,1,FALSE)),"",VLOOKUP($L2025,Info!$B$4:$L$266,4,FALSE)))</f>
        <v/>
      </c>
      <c r="AF2025" s="1" t="str">
        <f>IF($L2025="None","",IF(ISERROR(VLOOKUP($L2025,Info!$B$4:$B$266,1,FALSE)),"",VLOOKUP($L2025,Info!$B$4:$L$266,6,FALSE)))</f>
        <v/>
      </c>
      <c r="AG2025" s="1"/>
      <c r="AH2025" s="33" t="str" cm="1">
        <f t="array" ref="AH2025">IF(AND(L2025&lt;&gt;"",O2025&lt;&gt;"",R2025:S2025&lt;&gt;"",W2025:X2025&lt;&gt;"",Z2025:AA2025&lt;&gt;"",AC2025&lt;&gt;""),"Good","Bad")</f>
        <v>Bad</v>
      </c>
      <c r="AL2025" t="str" cm="1">
        <f t="array" ref="AL2025">IF(R2025&gt;0,_xlfn.IFS(COUNTIF($L$20:L2025,"&lt;&gt;")&lt;101,1,COUNTIF($L$20:L2025,"&lt;&gt;")&lt;201,2,COUNTIF($L$20:L2025,"&lt;&gt;")&lt;301,3,COUNTIF($L$20:L2025,"&lt;&gt;")&lt;401,4,COUNTIF($L$20:L2025,"&lt;&gt;")&lt;501,5,COUNTIF($L$20:L2025,"&lt;&gt;")&lt;601,6,COUNTIF($L$20:L2025,"&lt;&gt;")&lt;701,7,COUNTIF($L$20:L2025,"&lt;&gt;")&lt;801,8,COUNTIF($L$20:L2025,"&lt;&gt;")&lt;901,9,COUNTIF($L$20:L2025,"&lt;&gt;")&lt;1001,10,COUNTIF($L$20:L2025,"&lt;&gt;")&lt;1101,11,COUNTIF($L$20:L2025,"&lt;&gt;")&lt;1201,12,COUNTIF($L$20:L2025,"&lt;&gt;")&lt;1301,13,COUNTIF($L$20:L2025,"&lt;&gt;")&lt;1401,14,COUNTIF($L$20:L2025,"&lt;&gt;")&lt;1501,15,COUNTIF($L$20:L2025,"&lt;&gt;")&lt;1601,16,COUNTIF($L$20:L2025,"&lt;&gt;")&lt;1701,17,COUNTIF($L$20:L2025,"&lt;&gt;")&lt;1801,18,COUNTIF($L$20:L2025,"&lt;&gt;")&lt;1901,19,COUNTIF($L$20:L2025,"&lt;&gt;")&lt;2001,20,COUNTIF($L$20:L2025,"&lt;&gt;")&lt;2101,21,COUNTIF($L$20:L2025,"&lt;&gt;")&lt;2201,22,COUNTIF($L$20:L2025,"&lt;&gt;")&lt;2301,23,COUNTIF($L$20:L2025,"&lt;&gt;")&lt;2401,24,COUNTIF($L$20:L2025,"&lt;&gt;")&lt;2501,25,COUNTIF($L$20:L2025,"&lt;&gt;")&lt;2601,26,COUNTIF($L$20:L2025,"&lt;&gt;")&lt;2701,27,COUNTIF($L$20:L2025,"&lt;&gt;")&lt;2801,28,COUNTIF($L$20:L2025,"&lt;&gt;")&lt;2901,29,COUNTIF($L$20:L2025,"&lt;&gt;")&lt;3001,30),"")</f>
        <v/>
      </c>
      <c r="AM2025" t="str">
        <f t="shared" si="155"/>
        <v/>
      </c>
      <c r="AN2025" t="str">
        <f t="shared" si="159"/>
        <v/>
      </c>
      <c r="AP2025" t="str">
        <f t="shared" si="158"/>
        <v/>
      </c>
      <c r="AQ2025" t="str">
        <f>IF(AO2025="","",COUNTIFS(AM2025:$AM$3019,AO2025))</f>
        <v/>
      </c>
    </row>
    <row r="2026" spans="1:43" x14ac:dyDescent="0.25">
      <c r="A2026" s="6" t="str">
        <f>IF(COUNT($A$20:A2025)&lt;&gt;$B$4,IF(A2025="","",A2025+1),"")</f>
        <v/>
      </c>
      <c r="B2026" s="3"/>
      <c r="C2026" s="3"/>
      <c r="D2026" s="122"/>
      <c r="E2026" s="3"/>
      <c r="F2026" s="3"/>
      <c r="G2026" s="3"/>
      <c r="H2026" s="3"/>
      <c r="I2026" s="120"/>
      <c r="J2026" s="3"/>
      <c r="K2026" s="95" t="str" cm="1">
        <f t="array" ref="K2026">IF(OR($J$14 = "A",$J$14 = "B",$J$14 = "C"),IF(I2026="","",IF(LEN(I2026)&gt;2,_xlfn.IFS(ISNUMBER(SEARCH("_",I2026)),I2026,ISNUMBER(SEARCH(", ",I2026)),SUBSTITUTE(I2026,", ","_"),ISNUMBER(SEARCH("/ ",I2026)),SUBSTITUTE(I2026,"/ ","_"),ISNUMBER(SEARCH(",",I2026)),SUBSTITUTE(I2026,",","_"),ISNUMBER(SEARCH("/",I2026)),SUBSTITUTE(I2026,"/","_"),ISNUMBER(SEARCH("",I2026)),I2026),I2026)),IF(OR($J$14 = "J",$J$14 = "K"),"",IF(D2026="","",IF(LEN(D2026)&gt;2,_xlfn.IFS(ISNUMBER(SEARCH("_",D2026)),D2026,ISNUMBER(SEARCH(", ",D2026)),SUBSTITUTE(D2026,", ","_"),ISNUMBER(SEARCH("/ ",D2026)),SUBSTITUTE(D2026,"/ ","_"),ISNUMBER(SEARCH(",",D2026)),SUBSTITUTE(D2026,",","_"),ISNUMBER(SEARCH("/",D2026)),SUBSTITUTE(D2026,"/","_"),ISNUMBER(SEARCH("",D2026)),D2026),D2026))))</f>
        <v/>
      </c>
      <c r="L2026" s="1"/>
      <c r="M2026" s="1" t="str">
        <f t="shared" si="156"/>
        <v/>
      </c>
      <c r="N2026" s="94" t="str">
        <f>IF($L2026="None","",IF(ISERROR(VLOOKUP($L2026,Info!$B$4:$B$266,1,FALSE)),"",VLOOKUP($L2026,Info!$B$4:$L$266,5,FALSE)))</f>
        <v/>
      </c>
      <c r="O2026" s="94" t="str">
        <f>IF(K2026="","",IF(AND($J$12&lt;&gt;"ABC",N2026="3"),"BAC",IF(N2026="3","ABC",IF($J$12&lt;&gt;"ABC",IF($J$10="Standard",VLOOKUP(K2026,Info!$BE$4:$BF$481,2,FALSE),VLOOKUP(K2026,Info!$BI$4:$BJ$482,2,FALSE)),IF($J$10="Standard",VLOOKUP(K2026,Info!$AG$4:$AH$2994,2,FALSE),VLOOKUP(K2026,Info!$AK$4:$AL$2997,2,FALSE))))))</f>
        <v/>
      </c>
      <c r="P2026" s="94" t="str">
        <f>IF($L2026="None","",IF(ISERROR(VLOOKUP($L2026,Info!$B$4:$B$266,1,FALSE)),"",VLOOKUP($L2026,Info!$B$4:$L$266,3,FALSE)))</f>
        <v/>
      </c>
      <c r="Q2026" s="96" t="str">
        <f>IF($L2026="None","",IF(ISERROR(VLOOKUP($L2026,Info!$B$4:$B$266,1,FALSE)),"",VLOOKUP($L2026,Info!$B$4:$L$266,4,FALSE)))</f>
        <v/>
      </c>
      <c r="R2026" s="1"/>
      <c r="S2026" s="6" t="str">
        <f t="shared" si="157"/>
        <v/>
      </c>
      <c r="T2026" s="6" t="str">
        <f>IF($L2026="None","",IF(ISERROR(VLOOKUP($L2026,Info!$B$4:$B$266,1,FALSE)),"",VLOOKUP($L2026,Info!$B$4:$L$266,11,FALSE)))</f>
        <v/>
      </c>
      <c r="U2026" s="1"/>
      <c r="V2026" s="1"/>
      <c r="W2026" s="1"/>
      <c r="X2026" s="1" t="str">
        <f>IF($L2026="None","",IF(ISERROR(VLOOKUP($L2026,Info!$B$4:$B$266,1,FALSE)),"",IF(OR(W2026="Metallic Liquid Tight",W2026="Non-Metallic Liquid Tight",W2026="LSZH",W2026="Greenfield"),VLOOKUP($L2026,Info!$B$4:$L$266,7,FALSE),"N/A")))</f>
        <v/>
      </c>
      <c r="Y2026" s="1"/>
      <c r="Z2026" s="96" t="str">
        <f>IF($L2026="None","",IF(ISERROR(VLOOKUP($L2026,Info!$B$4:$B$266,1,FALSE)),"",VLOOKUP($L2026,Info!$B$4:$L$266,9,FALSE)))</f>
        <v/>
      </c>
      <c r="AA2026" s="96" t="str">
        <f>IF($L2026="None","",IF(ISERROR(VLOOKUP($L2026,Info!$B$4:$B$266,1,FALSE)),"",VLOOKUP($L2026,Info!$B$4:$L$266,8,FALSE)))</f>
        <v/>
      </c>
      <c r="AB2026" s="96" t="str">
        <f>IF($L2026="None","",IF(ISERROR(VLOOKUP($L2026,Info!$B$4:$B$266,1,FALSE)),"",VLOOKUP($L2026,Info!$B$4:$L$266,10,FALSE)))</f>
        <v/>
      </c>
      <c r="AC2026" s="1" t="str">
        <f>IF(W2026="SO Cable","Black,White",IF(O2026="","",IF(P2026="","",IF($J$12&lt;&gt;"ABC",IF(P2026&lt;="250",VLOOKUP(O2026,Info!$AZ$4:$BB$22,3,FALSE),VLOOKUP(O2026,Info!$AZ$23:$BB$39,3,FALSE)),IF(P2026&lt;="250",VLOOKUP(O2026,Info!$AO$4:$AQ$22,3,FALSE),VLOOKUP(O2026,Info!$AO$23:$AP$39,3,FALSE))))))</f>
        <v/>
      </c>
      <c r="AD2026" s="1"/>
      <c r="AE2026" s="1" t="str">
        <f>IF($L2026="None","",IF(ISERROR(VLOOKUP($L2026,Info!$B$4:$B$266,1,FALSE)),"",VLOOKUP($L2026,Info!$B$4:$L$266,4,FALSE)))</f>
        <v/>
      </c>
      <c r="AF2026" s="1" t="str">
        <f>IF($L2026="None","",IF(ISERROR(VLOOKUP($L2026,Info!$B$4:$B$266,1,FALSE)),"",VLOOKUP($L2026,Info!$B$4:$L$266,6,FALSE)))</f>
        <v/>
      </c>
      <c r="AG2026" s="1"/>
      <c r="AH2026" s="33" t="str" cm="1">
        <f t="array" ref="AH2026">IF(AND(L2026&lt;&gt;"",O2026&lt;&gt;"",R2026:S2026&lt;&gt;"",W2026:X2026&lt;&gt;"",Z2026:AA2026&lt;&gt;"",AC2026&lt;&gt;""),"Good","Bad")</f>
        <v>Bad</v>
      </c>
      <c r="AL2026" t="str" cm="1">
        <f t="array" ref="AL2026">IF(R2026&gt;0,_xlfn.IFS(COUNTIF($L$20:L2026,"&lt;&gt;")&lt;101,1,COUNTIF($L$20:L2026,"&lt;&gt;")&lt;201,2,COUNTIF($L$20:L2026,"&lt;&gt;")&lt;301,3,COUNTIF($L$20:L2026,"&lt;&gt;")&lt;401,4,COUNTIF($L$20:L2026,"&lt;&gt;")&lt;501,5,COUNTIF($L$20:L2026,"&lt;&gt;")&lt;601,6,COUNTIF($L$20:L2026,"&lt;&gt;")&lt;701,7,COUNTIF($L$20:L2026,"&lt;&gt;")&lt;801,8,COUNTIF($L$20:L2026,"&lt;&gt;")&lt;901,9,COUNTIF($L$20:L2026,"&lt;&gt;")&lt;1001,10,COUNTIF($L$20:L2026,"&lt;&gt;")&lt;1101,11,COUNTIF($L$20:L2026,"&lt;&gt;")&lt;1201,12,COUNTIF($L$20:L2026,"&lt;&gt;")&lt;1301,13,COUNTIF($L$20:L2026,"&lt;&gt;")&lt;1401,14,COUNTIF($L$20:L2026,"&lt;&gt;")&lt;1501,15,COUNTIF($L$20:L2026,"&lt;&gt;")&lt;1601,16,COUNTIF($L$20:L2026,"&lt;&gt;")&lt;1701,17,COUNTIF($L$20:L2026,"&lt;&gt;")&lt;1801,18,COUNTIF($L$20:L2026,"&lt;&gt;")&lt;1901,19,COUNTIF($L$20:L2026,"&lt;&gt;")&lt;2001,20,COUNTIF($L$20:L2026,"&lt;&gt;")&lt;2101,21,COUNTIF($L$20:L2026,"&lt;&gt;")&lt;2201,22,COUNTIF($L$20:L2026,"&lt;&gt;")&lt;2301,23,COUNTIF($L$20:L2026,"&lt;&gt;")&lt;2401,24,COUNTIF($L$20:L2026,"&lt;&gt;")&lt;2501,25,COUNTIF($L$20:L2026,"&lt;&gt;")&lt;2601,26,COUNTIF($L$20:L2026,"&lt;&gt;")&lt;2701,27,COUNTIF($L$20:L2026,"&lt;&gt;")&lt;2801,28,COUNTIF($L$20:L2026,"&lt;&gt;")&lt;2901,29,COUNTIF($L$20:L2026,"&lt;&gt;")&lt;3001,30),"")</f>
        <v/>
      </c>
      <c r="AM2026" t="str">
        <f t="shared" si="155"/>
        <v/>
      </c>
      <c r="AN2026" t="str">
        <f t="shared" si="159"/>
        <v/>
      </c>
      <c r="AP2026" t="str">
        <f t="shared" si="158"/>
        <v/>
      </c>
      <c r="AQ2026" t="str">
        <f>IF(AO2026="","",COUNTIFS(AM2026:$AM$3019,AO2026))</f>
        <v/>
      </c>
    </row>
    <row r="2027" spans="1:43" x14ac:dyDescent="0.25">
      <c r="A2027" s="6" t="str">
        <f>IF(COUNT($A$20:A2026)&lt;&gt;$B$4,IF(A2026="","",A2026+1),"")</f>
        <v/>
      </c>
      <c r="B2027" s="3"/>
      <c r="C2027" s="3"/>
      <c r="D2027" s="122"/>
      <c r="E2027" s="3"/>
      <c r="F2027" s="3"/>
      <c r="G2027" s="3"/>
      <c r="H2027" s="3"/>
      <c r="I2027" s="120"/>
      <c r="J2027" s="3"/>
      <c r="K2027" s="95" t="str" cm="1">
        <f t="array" ref="K2027">IF(OR($J$14 = "A",$J$14 = "B",$J$14 = "C"),IF(I2027="","",IF(LEN(I2027)&gt;2,_xlfn.IFS(ISNUMBER(SEARCH("_",I2027)),I2027,ISNUMBER(SEARCH(", ",I2027)),SUBSTITUTE(I2027,", ","_"),ISNUMBER(SEARCH("/ ",I2027)),SUBSTITUTE(I2027,"/ ","_"),ISNUMBER(SEARCH(",",I2027)),SUBSTITUTE(I2027,",","_"),ISNUMBER(SEARCH("/",I2027)),SUBSTITUTE(I2027,"/","_"),ISNUMBER(SEARCH("",I2027)),I2027),I2027)),IF(OR($J$14 = "J",$J$14 = "K"),"",IF(D2027="","",IF(LEN(D2027)&gt;2,_xlfn.IFS(ISNUMBER(SEARCH("_",D2027)),D2027,ISNUMBER(SEARCH(", ",D2027)),SUBSTITUTE(D2027,", ","_"),ISNUMBER(SEARCH("/ ",D2027)),SUBSTITUTE(D2027,"/ ","_"),ISNUMBER(SEARCH(",",D2027)),SUBSTITUTE(D2027,",","_"),ISNUMBER(SEARCH("/",D2027)),SUBSTITUTE(D2027,"/","_"),ISNUMBER(SEARCH("",D2027)),D2027),D2027))))</f>
        <v/>
      </c>
      <c r="L2027" s="1"/>
      <c r="M2027" s="1" t="str">
        <f t="shared" si="156"/>
        <v/>
      </c>
      <c r="N2027" s="94" t="str">
        <f>IF($L2027="None","",IF(ISERROR(VLOOKUP($L2027,Info!$B$4:$B$266,1,FALSE)),"",VLOOKUP($L2027,Info!$B$4:$L$266,5,FALSE)))</f>
        <v/>
      </c>
      <c r="O2027" s="94" t="str">
        <f>IF(K2027="","",IF(AND($J$12&lt;&gt;"ABC",N2027="3"),"BAC",IF(N2027="3","ABC",IF($J$12&lt;&gt;"ABC",IF($J$10="Standard",VLOOKUP(K2027,Info!$BE$4:$BF$481,2,FALSE),VLOOKUP(K2027,Info!$BI$4:$BJ$482,2,FALSE)),IF($J$10="Standard",VLOOKUP(K2027,Info!$AG$4:$AH$2994,2,FALSE),VLOOKUP(K2027,Info!$AK$4:$AL$2997,2,FALSE))))))</f>
        <v/>
      </c>
      <c r="P2027" s="94" t="str">
        <f>IF($L2027="None","",IF(ISERROR(VLOOKUP($L2027,Info!$B$4:$B$266,1,FALSE)),"",VLOOKUP($L2027,Info!$B$4:$L$266,3,FALSE)))</f>
        <v/>
      </c>
      <c r="Q2027" s="96" t="str">
        <f>IF($L2027="None","",IF(ISERROR(VLOOKUP($L2027,Info!$B$4:$B$266,1,FALSE)),"",VLOOKUP($L2027,Info!$B$4:$L$266,4,FALSE)))</f>
        <v/>
      </c>
      <c r="R2027" s="1"/>
      <c r="S2027" s="6" t="str">
        <f t="shared" si="157"/>
        <v/>
      </c>
      <c r="T2027" s="6" t="str">
        <f>IF($L2027="None","",IF(ISERROR(VLOOKUP($L2027,Info!$B$4:$B$266,1,FALSE)),"",VLOOKUP($L2027,Info!$B$4:$L$266,11,FALSE)))</f>
        <v/>
      </c>
      <c r="U2027" s="1"/>
      <c r="V2027" s="1"/>
      <c r="W2027" s="1"/>
      <c r="X2027" s="1" t="str">
        <f>IF($L2027="None","",IF(ISERROR(VLOOKUP($L2027,Info!$B$4:$B$266,1,FALSE)),"",IF(OR(W2027="Metallic Liquid Tight",W2027="Non-Metallic Liquid Tight",W2027="LSZH",W2027="Greenfield"),VLOOKUP($L2027,Info!$B$4:$L$266,7,FALSE),"N/A")))</f>
        <v/>
      </c>
      <c r="Y2027" s="1"/>
      <c r="Z2027" s="96" t="str">
        <f>IF($L2027="None","",IF(ISERROR(VLOOKUP($L2027,Info!$B$4:$B$266,1,FALSE)),"",VLOOKUP($L2027,Info!$B$4:$L$266,9,FALSE)))</f>
        <v/>
      </c>
      <c r="AA2027" s="96" t="str">
        <f>IF($L2027="None","",IF(ISERROR(VLOOKUP($L2027,Info!$B$4:$B$266,1,FALSE)),"",VLOOKUP($L2027,Info!$B$4:$L$266,8,FALSE)))</f>
        <v/>
      </c>
      <c r="AB2027" s="96" t="str">
        <f>IF($L2027="None","",IF(ISERROR(VLOOKUP($L2027,Info!$B$4:$B$266,1,FALSE)),"",VLOOKUP($L2027,Info!$B$4:$L$266,10,FALSE)))</f>
        <v/>
      </c>
      <c r="AC2027" s="1" t="str">
        <f>IF(W2027="SO Cable","Black,White",IF(O2027="","",IF(P2027="","",IF($J$12&lt;&gt;"ABC",IF(P2027&lt;="250",VLOOKUP(O2027,Info!$AZ$4:$BB$22,3,FALSE),VLOOKUP(O2027,Info!$AZ$23:$BB$39,3,FALSE)),IF(P2027&lt;="250",VLOOKUP(O2027,Info!$AO$4:$AQ$22,3,FALSE),VLOOKUP(O2027,Info!$AO$23:$AP$39,3,FALSE))))))</f>
        <v/>
      </c>
      <c r="AD2027" s="1"/>
      <c r="AE2027" s="1" t="str">
        <f>IF($L2027="None","",IF(ISERROR(VLOOKUP($L2027,Info!$B$4:$B$266,1,FALSE)),"",VLOOKUP($L2027,Info!$B$4:$L$266,4,FALSE)))</f>
        <v/>
      </c>
      <c r="AF2027" s="1" t="str">
        <f>IF($L2027="None","",IF(ISERROR(VLOOKUP($L2027,Info!$B$4:$B$266,1,FALSE)),"",VLOOKUP($L2027,Info!$B$4:$L$266,6,FALSE)))</f>
        <v/>
      </c>
      <c r="AG2027" s="1"/>
      <c r="AH2027" s="33" t="str" cm="1">
        <f t="array" ref="AH2027">IF(AND(L2027&lt;&gt;"",O2027&lt;&gt;"",R2027:S2027&lt;&gt;"",W2027:X2027&lt;&gt;"",Z2027:AA2027&lt;&gt;"",AC2027&lt;&gt;""),"Good","Bad")</f>
        <v>Bad</v>
      </c>
      <c r="AL2027" t="str" cm="1">
        <f t="array" ref="AL2027">IF(R2027&gt;0,_xlfn.IFS(COUNTIF($L$20:L2027,"&lt;&gt;")&lt;101,1,COUNTIF($L$20:L2027,"&lt;&gt;")&lt;201,2,COUNTIF($L$20:L2027,"&lt;&gt;")&lt;301,3,COUNTIF($L$20:L2027,"&lt;&gt;")&lt;401,4,COUNTIF($L$20:L2027,"&lt;&gt;")&lt;501,5,COUNTIF($L$20:L2027,"&lt;&gt;")&lt;601,6,COUNTIF($L$20:L2027,"&lt;&gt;")&lt;701,7,COUNTIF($L$20:L2027,"&lt;&gt;")&lt;801,8,COUNTIF($L$20:L2027,"&lt;&gt;")&lt;901,9,COUNTIF($L$20:L2027,"&lt;&gt;")&lt;1001,10,COUNTIF($L$20:L2027,"&lt;&gt;")&lt;1101,11,COUNTIF($L$20:L2027,"&lt;&gt;")&lt;1201,12,COUNTIF($L$20:L2027,"&lt;&gt;")&lt;1301,13,COUNTIF($L$20:L2027,"&lt;&gt;")&lt;1401,14,COUNTIF($L$20:L2027,"&lt;&gt;")&lt;1501,15,COUNTIF($L$20:L2027,"&lt;&gt;")&lt;1601,16,COUNTIF($L$20:L2027,"&lt;&gt;")&lt;1701,17,COUNTIF($L$20:L2027,"&lt;&gt;")&lt;1801,18,COUNTIF($L$20:L2027,"&lt;&gt;")&lt;1901,19,COUNTIF($L$20:L2027,"&lt;&gt;")&lt;2001,20,COUNTIF($L$20:L2027,"&lt;&gt;")&lt;2101,21,COUNTIF($L$20:L2027,"&lt;&gt;")&lt;2201,22,COUNTIF($L$20:L2027,"&lt;&gt;")&lt;2301,23,COUNTIF($L$20:L2027,"&lt;&gt;")&lt;2401,24,COUNTIF($L$20:L2027,"&lt;&gt;")&lt;2501,25,COUNTIF($L$20:L2027,"&lt;&gt;")&lt;2601,26,COUNTIF($L$20:L2027,"&lt;&gt;")&lt;2701,27,COUNTIF($L$20:L2027,"&lt;&gt;")&lt;2801,28,COUNTIF($L$20:L2027,"&lt;&gt;")&lt;2901,29,COUNTIF($L$20:L2027,"&lt;&gt;")&lt;3001,30),"")</f>
        <v/>
      </c>
      <c r="AM2027" t="str">
        <f t="shared" si="155"/>
        <v/>
      </c>
      <c r="AN2027" t="str">
        <f t="shared" si="159"/>
        <v/>
      </c>
      <c r="AP2027" t="str">
        <f t="shared" si="158"/>
        <v/>
      </c>
      <c r="AQ2027" t="str">
        <f>IF(AO2027="","",COUNTIFS(AM2027:$AM$3019,AO2027))</f>
        <v/>
      </c>
    </row>
    <row r="2028" spans="1:43" x14ac:dyDescent="0.25">
      <c r="A2028" s="6" t="str">
        <f>IF(COUNT($A$20:A2027)&lt;&gt;$B$4,IF(A2027="","",A2027+1),"")</f>
        <v/>
      </c>
      <c r="B2028" s="3"/>
      <c r="C2028" s="3"/>
      <c r="D2028" s="122"/>
      <c r="E2028" s="3"/>
      <c r="F2028" s="3"/>
      <c r="G2028" s="3"/>
      <c r="H2028" s="3"/>
      <c r="I2028" s="120"/>
      <c r="J2028" s="3"/>
      <c r="K2028" s="95" t="str" cm="1">
        <f t="array" ref="K2028">IF(OR($J$14 = "A",$J$14 = "B",$J$14 = "C"),IF(I2028="","",IF(LEN(I2028)&gt;2,_xlfn.IFS(ISNUMBER(SEARCH("_",I2028)),I2028,ISNUMBER(SEARCH(", ",I2028)),SUBSTITUTE(I2028,", ","_"),ISNUMBER(SEARCH("/ ",I2028)),SUBSTITUTE(I2028,"/ ","_"),ISNUMBER(SEARCH(",",I2028)),SUBSTITUTE(I2028,",","_"),ISNUMBER(SEARCH("/",I2028)),SUBSTITUTE(I2028,"/","_"),ISNUMBER(SEARCH("",I2028)),I2028),I2028)),IF(OR($J$14 = "J",$J$14 = "K"),"",IF(D2028="","",IF(LEN(D2028)&gt;2,_xlfn.IFS(ISNUMBER(SEARCH("_",D2028)),D2028,ISNUMBER(SEARCH(", ",D2028)),SUBSTITUTE(D2028,", ","_"),ISNUMBER(SEARCH("/ ",D2028)),SUBSTITUTE(D2028,"/ ","_"),ISNUMBER(SEARCH(",",D2028)),SUBSTITUTE(D2028,",","_"),ISNUMBER(SEARCH("/",D2028)),SUBSTITUTE(D2028,"/","_"),ISNUMBER(SEARCH("",D2028)),D2028),D2028))))</f>
        <v/>
      </c>
      <c r="L2028" s="1"/>
      <c r="M2028" s="1" t="str">
        <f t="shared" si="156"/>
        <v/>
      </c>
      <c r="N2028" s="94" t="str">
        <f>IF($L2028="None","",IF(ISERROR(VLOOKUP($L2028,Info!$B$4:$B$266,1,FALSE)),"",VLOOKUP($L2028,Info!$B$4:$L$266,5,FALSE)))</f>
        <v/>
      </c>
      <c r="O2028" s="94" t="str">
        <f>IF(K2028="","",IF(AND($J$12&lt;&gt;"ABC",N2028="3"),"BAC",IF(N2028="3","ABC",IF($J$12&lt;&gt;"ABC",IF($J$10="Standard",VLOOKUP(K2028,Info!$BE$4:$BF$481,2,FALSE),VLOOKUP(K2028,Info!$BI$4:$BJ$482,2,FALSE)),IF($J$10="Standard",VLOOKUP(K2028,Info!$AG$4:$AH$2994,2,FALSE),VLOOKUP(K2028,Info!$AK$4:$AL$2997,2,FALSE))))))</f>
        <v/>
      </c>
      <c r="P2028" s="94" t="str">
        <f>IF($L2028="None","",IF(ISERROR(VLOOKUP($L2028,Info!$B$4:$B$266,1,FALSE)),"",VLOOKUP($L2028,Info!$B$4:$L$266,3,FALSE)))</f>
        <v/>
      </c>
      <c r="Q2028" s="96" t="str">
        <f>IF($L2028="None","",IF(ISERROR(VLOOKUP($L2028,Info!$B$4:$B$266,1,FALSE)),"",VLOOKUP($L2028,Info!$B$4:$L$266,4,FALSE)))</f>
        <v/>
      </c>
      <c r="R2028" s="1"/>
      <c r="S2028" s="6" t="str">
        <f t="shared" si="157"/>
        <v/>
      </c>
      <c r="T2028" s="6" t="str">
        <f>IF($L2028="None","",IF(ISERROR(VLOOKUP($L2028,Info!$B$4:$B$266,1,FALSE)),"",VLOOKUP($L2028,Info!$B$4:$L$266,11,FALSE)))</f>
        <v/>
      </c>
      <c r="U2028" s="1"/>
      <c r="V2028" s="1"/>
      <c r="W2028" s="1"/>
      <c r="X2028" s="1" t="str">
        <f>IF($L2028="None","",IF(ISERROR(VLOOKUP($L2028,Info!$B$4:$B$266,1,FALSE)),"",IF(OR(W2028="Metallic Liquid Tight",W2028="Non-Metallic Liquid Tight",W2028="LSZH",W2028="Greenfield"),VLOOKUP($L2028,Info!$B$4:$L$266,7,FALSE),"N/A")))</f>
        <v/>
      </c>
      <c r="Y2028" s="1"/>
      <c r="Z2028" s="96" t="str">
        <f>IF($L2028="None","",IF(ISERROR(VLOOKUP($L2028,Info!$B$4:$B$266,1,FALSE)),"",VLOOKUP($L2028,Info!$B$4:$L$266,9,FALSE)))</f>
        <v/>
      </c>
      <c r="AA2028" s="96" t="str">
        <f>IF($L2028="None","",IF(ISERROR(VLOOKUP($L2028,Info!$B$4:$B$266,1,FALSE)),"",VLOOKUP($L2028,Info!$B$4:$L$266,8,FALSE)))</f>
        <v/>
      </c>
      <c r="AB2028" s="96" t="str">
        <f>IF($L2028="None","",IF(ISERROR(VLOOKUP($L2028,Info!$B$4:$B$266,1,FALSE)),"",VLOOKUP($L2028,Info!$B$4:$L$266,10,FALSE)))</f>
        <v/>
      </c>
      <c r="AC2028" s="1" t="str">
        <f>IF(W2028="SO Cable","Black,White",IF(O2028="","",IF(P2028="","",IF($J$12&lt;&gt;"ABC",IF(P2028&lt;="250",VLOOKUP(O2028,Info!$AZ$4:$BB$22,3,FALSE),VLOOKUP(O2028,Info!$AZ$23:$BB$39,3,FALSE)),IF(P2028&lt;="250",VLOOKUP(O2028,Info!$AO$4:$AQ$22,3,FALSE),VLOOKUP(O2028,Info!$AO$23:$AP$39,3,FALSE))))))</f>
        <v/>
      </c>
      <c r="AD2028" s="1"/>
      <c r="AE2028" s="1" t="str">
        <f>IF($L2028="None","",IF(ISERROR(VLOOKUP($L2028,Info!$B$4:$B$266,1,FALSE)),"",VLOOKUP($L2028,Info!$B$4:$L$266,4,FALSE)))</f>
        <v/>
      </c>
      <c r="AF2028" s="1" t="str">
        <f>IF($L2028="None","",IF(ISERROR(VLOOKUP($L2028,Info!$B$4:$B$266,1,FALSE)),"",VLOOKUP($L2028,Info!$B$4:$L$266,6,FALSE)))</f>
        <v/>
      </c>
      <c r="AG2028" s="1"/>
      <c r="AH2028" s="33" t="str" cm="1">
        <f t="array" ref="AH2028">IF(AND(L2028&lt;&gt;"",O2028&lt;&gt;"",R2028:S2028&lt;&gt;"",W2028:X2028&lt;&gt;"",Z2028:AA2028&lt;&gt;"",AC2028&lt;&gt;""),"Good","Bad")</f>
        <v>Bad</v>
      </c>
      <c r="AL2028" t="str" cm="1">
        <f t="array" ref="AL2028">IF(R2028&gt;0,_xlfn.IFS(COUNTIF($L$20:L2028,"&lt;&gt;")&lt;101,1,COUNTIF($L$20:L2028,"&lt;&gt;")&lt;201,2,COUNTIF($L$20:L2028,"&lt;&gt;")&lt;301,3,COUNTIF($L$20:L2028,"&lt;&gt;")&lt;401,4,COUNTIF($L$20:L2028,"&lt;&gt;")&lt;501,5,COUNTIF($L$20:L2028,"&lt;&gt;")&lt;601,6,COUNTIF($L$20:L2028,"&lt;&gt;")&lt;701,7,COUNTIF($L$20:L2028,"&lt;&gt;")&lt;801,8,COUNTIF($L$20:L2028,"&lt;&gt;")&lt;901,9,COUNTIF($L$20:L2028,"&lt;&gt;")&lt;1001,10,COUNTIF($L$20:L2028,"&lt;&gt;")&lt;1101,11,COUNTIF($L$20:L2028,"&lt;&gt;")&lt;1201,12,COUNTIF($L$20:L2028,"&lt;&gt;")&lt;1301,13,COUNTIF($L$20:L2028,"&lt;&gt;")&lt;1401,14,COUNTIF($L$20:L2028,"&lt;&gt;")&lt;1501,15,COUNTIF($L$20:L2028,"&lt;&gt;")&lt;1601,16,COUNTIF($L$20:L2028,"&lt;&gt;")&lt;1701,17,COUNTIF($L$20:L2028,"&lt;&gt;")&lt;1801,18,COUNTIF($L$20:L2028,"&lt;&gt;")&lt;1901,19,COUNTIF($L$20:L2028,"&lt;&gt;")&lt;2001,20,COUNTIF($L$20:L2028,"&lt;&gt;")&lt;2101,21,COUNTIF($L$20:L2028,"&lt;&gt;")&lt;2201,22,COUNTIF($L$20:L2028,"&lt;&gt;")&lt;2301,23,COUNTIF($L$20:L2028,"&lt;&gt;")&lt;2401,24,COUNTIF($L$20:L2028,"&lt;&gt;")&lt;2501,25,COUNTIF($L$20:L2028,"&lt;&gt;")&lt;2601,26,COUNTIF($L$20:L2028,"&lt;&gt;")&lt;2701,27,COUNTIF($L$20:L2028,"&lt;&gt;")&lt;2801,28,COUNTIF($L$20:L2028,"&lt;&gt;")&lt;2901,29,COUNTIF($L$20:L2028,"&lt;&gt;")&lt;3001,30),"")</f>
        <v/>
      </c>
      <c r="AM2028" t="str">
        <f t="shared" si="155"/>
        <v/>
      </c>
      <c r="AN2028" t="str">
        <f t="shared" si="159"/>
        <v/>
      </c>
      <c r="AP2028" t="str">
        <f t="shared" si="158"/>
        <v/>
      </c>
      <c r="AQ2028" t="str">
        <f>IF(AO2028="","",COUNTIFS(AM2028:$AM$3019,AO2028))</f>
        <v/>
      </c>
    </row>
    <row r="2029" spans="1:43" x14ac:dyDescent="0.25">
      <c r="A2029" s="6" t="str">
        <f>IF(COUNT($A$20:A2028)&lt;&gt;$B$4,IF(A2028="","",A2028+1),"")</f>
        <v/>
      </c>
      <c r="B2029" s="3"/>
      <c r="C2029" s="3"/>
      <c r="D2029" s="122"/>
      <c r="E2029" s="3"/>
      <c r="F2029" s="3"/>
      <c r="G2029" s="3"/>
      <c r="H2029" s="3"/>
      <c r="I2029" s="120"/>
      <c r="J2029" s="3"/>
      <c r="K2029" s="95" t="str" cm="1">
        <f t="array" ref="K2029">IF(OR($J$14 = "A",$J$14 = "B",$J$14 = "C"),IF(I2029="","",IF(LEN(I2029)&gt;2,_xlfn.IFS(ISNUMBER(SEARCH("_",I2029)),I2029,ISNUMBER(SEARCH(", ",I2029)),SUBSTITUTE(I2029,", ","_"),ISNUMBER(SEARCH("/ ",I2029)),SUBSTITUTE(I2029,"/ ","_"),ISNUMBER(SEARCH(",",I2029)),SUBSTITUTE(I2029,",","_"),ISNUMBER(SEARCH("/",I2029)),SUBSTITUTE(I2029,"/","_"),ISNUMBER(SEARCH("",I2029)),I2029),I2029)),IF(OR($J$14 = "J",$J$14 = "K"),"",IF(D2029="","",IF(LEN(D2029)&gt;2,_xlfn.IFS(ISNUMBER(SEARCH("_",D2029)),D2029,ISNUMBER(SEARCH(", ",D2029)),SUBSTITUTE(D2029,", ","_"),ISNUMBER(SEARCH("/ ",D2029)),SUBSTITUTE(D2029,"/ ","_"),ISNUMBER(SEARCH(",",D2029)),SUBSTITUTE(D2029,",","_"),ISNUMBER(SEARCH("/",D2029)),SUBSTITUTE(D2029,"/","_"),ISNUMBER(SEARCH("",D2029)),D2029),D2029))))</f>
        <v/>
      </c>
      <c r="L2029" s="1"/>
      <c r="M2029" s="1" t="str">
        <f t="shared" si="156"/>
        <v/>
      </c>
      <c r="N2029" s="94" t="str">
        <f>IF($L2029="None","",IF(ISERROR(VLOOKUP($L2029,Info!$B$4:$B$266,1,FALSE)),"",VLOOKUP($L2029,Info!$B$4:$L$266,5,FALSE)))</f>
        <v/>
      </c>
      <c r="O2029" s="94" t="str">
        <f>IF(K2029="","",IF(AND($J$12&lt;&gt;"ABC",N2029="3"),"BAC",IF(N2029="3","ABC",IF($J$12&lt;&gt;"ABC",IF($J$10="Standard",VLOOKUP(K2029,Info!$BE$4:$BF$481,2,FALSE),VLOOKUP(K2029,Info!$BI$4:$BJ$482,2,FALSE)),IF($J$10="Standard",VLOOKUP(K2029,Info!$AG$4:$AH$2994,2,FALSE),VLOOKUP(K2029,Info!$AK$4:$AL$2997,2,FALSE))))))</f>
        <v/>
      </c>
      <c r="P2029" s="94" t="str">
        <f>IF($L2029="None","",IF(ISERROR(VLOOKUP($L2029,Info!$B$4:$B$266,1,FALSE)),"",VLOOKUP($L2029,Info!$B$4:$L$266,3,FALSE)))</f>
        <v/>
      </c>
      <c r="Q2029" s="96" t="str">
        <f>IF($L2029="None","",IF(ISERROR(VLOOKUP($L2029,Info!$B$4:$B$266,1,FALSE)),"",VLOOKUP($L2029,Info!$B$4:$L$266,4,FALSE)))</f>
        <v/>
      </c>
      <c r="R2029" s="1"/>
      <c r="S2029" s="6" t="str">
        <f t="shared" si="157"/>
        <v/>
      </c>
      <c r="T2029" s="6" t="str">
        <f>IF($L2029="None","",IF(ISERROR(VLOOKUP($L2029,Info!$B$4:$B$266,1,FALSE)),"",VLOOKUP($L2029,Info!$B$4:$L$266,11,FALSE)))</f>
        <v/>
      </c>
      <c r="U2029" s="1"/>
      <c r="V2029" s="1"/>
      <c r="W2029" s="1"/>
      <c r="X2029" s="1" t="str">
        <f>IF($L2029="None","",IF(ISERROR(VLOOKUP($L2029,Info!$B$4:$B$266,1,FALSE)),"",IF(OR(W2029="Metallic Liquid Tight",W2029="Non-Metallic Liquid Tight",W2029="LSZH",W2029="Greenfield"),VLOOKUP($L2029,Info!$B$4:$L$266,7,FALSE),"N/A")))</f>
        <v/>
      </c>
      <c r="Y2029" s="1"/>
      <c r="Z2029" s="96" t="str">
        <f>IF($L2029="None","",IF(ISERROR(VLOOKUP($L2029,Info!$B$4:$B$266,1,FALSE)),"",VLOOKUP($L2029,Info!$B$4:$L$266,9,FALSE)))</f>
        <v/>
      </c>
      <c r="AA2029" s="96" t="str">
        <f>IF($L2029="None","",IF(ISERROR(VLOOKUP($L2029,Info!$B$4:$B$266,1,FALSE)),"",VLOOKUP($L2029,Info!$B$4:$L$266,8,FALSE)))</f>
        <v/>
      </c>
      <c r="AB2029" s="96" t="str">
        <f>IF($L2029="None","",IF(ISERROR(VLOOKUP($L2029,Info!$B$4:$B$266,1,FALSE)),"",VLOOKUP($L2029,Info!$B$4:$L$266,10,FALSE)))</f>
        <v/>
      </c>
      <c r="AC2029" s="1" t="str">
        <f>IF(W2029="SO Cable","Black,White",IF(O2029="","",IF(P2029="","",IF($J$12&lt;&gt;"ABC",IF(P2029&lt;="250",VLOOKUP(O2029,Info!$AZ$4:$BB$22,3,FALSE),VLOOKUP(O2029,Info!$AZ$23:$BB$39,3,FALSE)),IF(P2029&lt;="250",VLOOKUP(O2029,Info!$AO$4:$AQ$22,3,FALSE),VLOOKUP(O2029,Info!$AO$23:$AP$39,3,FALSE))))))</f>
        <v/>
      </c>
      <c r="AD2029" s="1"/>
      <c r="AE2029" s="1" t="str">
        <f>IF($L2029="None","",IF(ISERROR(VLOOKUP($L2029,Info!$B$4:$B$266,1,FALSE)),"",VLOOKUP($L2029,Info!$B$4:$L$266,4,FALSE)))</f>
        <v/>
      </c>
      <c r="AF2029" s="1" t="str">
        <f>IF($L2029="None","",IF(ISERROR(VLOOKUP($L2029,Info!$B$4:$B$266,1,FALSE)),"",VLOOKUP($L2029,Info!$B$4:$L$266,6,FALSE)))</f>
        <v/>
      </c>
      <c r="AG2029" s="1"/>
      <c r="AH2029" s="33" t="str" cm="1">
        <f t="array" ref="AH2029">IF(AND(L2029&lt;&gt;"",O2029&lt;&gt;"",R2029:S2029&lt;&gt;"",W2029:X2029&lt;&gt;"",Z2029:AA2029&lt;&gt;"",AC2029&lt;&gt;""),"Good","Bad")</f>
        <v>Bad</v>
      </c>
      <c r="AL2029" t="str" cm="1">
        <f t="array" ref="AL2029">IF(R2029&gt;0,_xlfn.IFS(COUNTIF($L$20:L2029,"&lt;&gt;")&lt;101,1,COUNTIF($L$20:L2029,"&lt;&gt;")&lt;201,2,COUNTIF($L$20:L2029,"&lt;&gt;")&lt;301,3,COUNTIF($L$20:L2029,"&lt;&gt;")&lt;401,4,COUNTIF($L$20:L2029,"&lt;&gt;")&lt;501,5,COUNTIF($L$20:L2029,"&lt;&gt;")&lt;601,6,COUNTIF($L$20:L2029,"&lt;&gt;")&lt;701,7,COUNTIF($L$20:L2029,"&lt;&gt;")&lt;801,8,COUNTIF($L$20:L2029,"&lt;&gt;")&lt;901,9,COUNTIF($L$20:L2029,"&lt;&gt;")&lt;1001,10,COUNTIF($L$20:L2029,"&lt;&gt;")&lt;1101,11,COUNTIF($L$20:L2029,"&lt;&gt;")&lt;1201,12,COUNTIF($L$20:L2029,"&lt;&gt;")&lt;1301,13,COUNTIF($L$20:L2029,"&lt;&gt;")&lt;1401,14,COUNTIF($L$20:L2029,"&lt;&gt;")&lt;1501,15,COUNTIF($L$20:L2029,"&lt;&gt;")&lt;1601,16,COUNTIF($L$20:L2029,"&lt;&gt;")&lt;1701,17,COUNTIF($L$20:L2029,"&lt;&gt;")&lt;1801,18,COUNTIF($L$20:L2029,"&lt;&gt;")&lt;1901,19,COUNTIF($L$20:L2029,"&lt;&gt;")&lt;2001,20,COUNTIF($L$20:L2029,"&lt;&gt;")&lt;2101,21,COUNTIF($L$20:L2029,"&lt;&gt;")&lt;2201,22,COUNTIF($L$20:L2029,"&lt;&gt;")&lt;2301,23,COUNTIF($L$20:L2029,"&lt;&gt;")&lt;2401,24,COUNTIF($L$20:L2029,"&lt;&gt;")&lt;2501,25,COUNTIF($L$20:L2029,"&lt;&gt;")&lt;2601,26,COUNTIF($L$20:L2029,"&lt;&gt;")&lt;2701,27,COUNTIF($L$20:L2029,"&lt;&gt;")&lt;2801,28,COUNTIF($L$20:L2029,"&lt;&gt;")&lt;2901,29,COUNTIF($L$20:L2029,"&lt;&gt;")&lt;3001,30),"")</f>
        <v/>
      </c>
      <c r="AM2029" t="str">
        <f t="shared" si="155"/>
        <v/>
      </c>
      <c r="AN2029" t="str">
        <f t="shared" si="159"/>
        <v/>
      </c>
      <c r="AP2029" t="str">
        <f t="shared" si="158"/>
        <v/>
      </c>
      <c r="AQ2029" t="str">
        <f>IF(AO2029="","",COUNTIFS(AM2029:$AM$3019,AO2029))</f>
        <v/>
      </c>
    </row>
    <row r="2030" spans="1:43" x14ac:dyDescent="0.25">
      <c r="A2030" s="6" t="str">
        <f>IF(COUNT($A$20:A2029)&lt;&gt;$B$4,IF(A2029="","",A2029+1),"")</f>
        <v/>
      </c>
      <c r="B2030" s="3"/>
      <c r="C2030" s="3"/>
      <c r="D2030" s="122"/>
      <c r="E2030" s="3"/>
      <c r="F2030" s="3"/>
      <c r="G2030" s="3"/>
      <c r="H2030" s="3"/>
      <c r="I2030" s="120"/>
      <c r="J2030" s="3"/>
      <c r="K2030" s="95" t="str" cm="1">
        <f t="array" ref="K2030">IF(OR($J$14 = "A",$J$14 = "B",$J$14 = "C"),IF(I2030="","",IF(LEN(I2030)&gt;2,_xlfn.IFS(ISNUMBER(SEARCH("_",I2030)),I2030,ISNUMBER(SEARCH(", ",I2030)),SUBSTITUTE(I2030,", ","_"),ISNUMBER(SEARCH("/ ",I2030)),SUBSTITUTE(I2030,"/ ","_"),ISNUMBER(SEARCH(",",I2030)),SUBSTITUTE(I2030,",","_"),ISNUMBER(SEARCH("/",I2030)),SUBSTITUTE(I2030,"/","_"),ISNUMBER(SEARCH("",I2030)),I2030),I2030)),IF(OR($J$14 = "J",$J$14 = "K"),"",IF(D2030="","",IF(LEN(D2030)&gt;2,_xlfn.IFS(ISNUMBER(SEARCH("_",D2030)),D2030,ISNUMBER(SEARCH(", ",D2030)),SUBSTITUTE(D2030,", ","_"),ISNUMBER(SEARCH("/ ",D2030)),SUBSTITUTE(D2030,"/ ","_"),ISNUMBER(SEARCH(",",D2030)),SUBSTITUTE(D2030,",","_"),ISNUMBER(SEARCH("/",D2030)),SUBSTITUTE(D2030,"/","_"),ISNUMBER(SEARCH("",D2030)),D2030),D2030))))</f>
        <v/>
      </c>
      <c r="L2030" s="1"/>
      <c r="M2030" s="1" t="str">
        <f t="shared" si="156"/>
        <v/>
      </c>
      <c r="N2030" s="94" t="str">
        <f>IF($L2030="None","",IF(ISERROR(VLOOKUP($L2030,Info!$B$4:$B$266,1,FALSE)),"",VLOOKUP($L2030,Info!$B$4:$L$266,5,FALSE)))</f>
        <v/>
      </c>
      <c r="O2030" s="94" t="str">
        <f>IF(K2030="","",IF(AND($J$12&lt;&gt;"ABC",N2030="3"),"BAC",IF(N2030="3","ABC",IF($J$12&lt;&gt;"ABC",IF($J$10="Standard",VLOOKUP(K2030,Info!$BE$4:$BF$481,2,FALSE),VLOOKUP(K2030,Info!$BI$4:$BJ$482,2,FALSE)),IF($J$10="Standard",VLOOKUP(K2030,Info!$AG$4:$AH$2994,2,FALSE),VLOOKUP(K2030,Info!$AK$4:$AL$2997,2,FALSE))))))</f>
        <v/>
      </c>
      <c r="P2030" s="94" t="str">
        <f>IF($L2030="None","",IF(ISERROR(VLOOKUP($L2030,Info!$B$4:$B$266,1,FALSE)),"",VLOOKUP($L2030,Info!$B$4:$L$266,3,FALSE)))</f>
        <v/>
      </c>
      <c r="Q2030" s="96" t="str">
        <f>IF($L2030="None","",IF(ISERROR(VLOOKUP($L2030,Info!$B$4:$B$266,1,FALSE)),"",VLOOKUP($L2030,Info!$B$4:$L$266,4,FALSE)))</f>
        <v/>
      </c>
      <c r="R2030" s="1"/>
      <c r="S2030" s="6" t="str">
        <f t="shared" si="157"/>
        <v/>
      </c>
      <c r="T2030" s="6" t="str">
        <f>IF($L2030="None","",IF(ISERROR(VLOOKUP($L2030,Info!$B$4:$B$266,1,FALSE)),"",VLOOKUP($L2030,Info!$B$4:$L$266,11,FALSE)))</f>
        <v/>
      </c>
      <c r="U2030" s="1"/>
      <c r="V2030" s="1"/>
      <c r="W2030" s="1"/>
      <c r="X2030" s="1" t="str">
        <f>IF($L2030="None","",IF(ISERROR(VLOOKUP($L2030,Info!$B$4:$B$266,1,FALSE)),"",IF(OR(W2030="Metallic Liquid Tight",W2030="Non-Metallic Liquid Tight",W2030="LSZH",W2030="Greenfield"),VLOOKUP($L2030,Info!$B$4:$L$266,7,FALSE),"N/A")))</f>
        <v/>
      </c>
      <c r="Y2030" s="1"/>
      <c r="Z2030" s="96" t="str">
        <f>IF($L2030="None","",IF(ISERROR(VLOOKUP($L2030,Info!$B$4:$B$266,1,FALSE)),"",VLOOKUP($L2030,Info!$B$4:$L$266,9,FALSE)))</f>
        <v/>
      </c>
      <c r="AA2030" s="96" t="str">
        <f>IF($L2030="None","",IF(ISERROR(VLOOKUP($L2030,Info!$B$4:$B$266,1,FALSE)),"",VLOOKUP($L2030,Info!$B$4:$L$266,8,FALSE)))</f>
        <v/>
      </c>
      <c r="AB2030" s="96" t="str">
        <f>IF($L2030="None","",IF(ISERROR(VLOOKUP($L2030,Info!$B$4:$B$266,1,FALSE)),"",VLOOKUP($L2030,Info!$B$4:$L$266,10,FALSE)))</f>
        <v/>
      </c>
      <c r="AC2030" s="1" t="str">
        <f>IF(W2030="SO Cable","Black,White",IF(O2030="","",IF(P2030="","",IF($J$12&lt;&gt;"ABC",IF(P2030&lt;="250",VLOOKUP(O2030,Info!$AZ$4:$BB$22,3,FALSE),VLOOKUP(O2030,Info!$AZ$23:$BB$39,3,FALSE)),IF(P2030&lt;="250",VLOOKUP(O2030,Info!$AO$4:$AQ$22,3,FALSE),VLOOKUP(O2030,Info!$AO$23:$AP$39,3,FALSE))))))</f>
        <v/>
      </c>
      <c r="AD2030" s="1"/>
      <c r="AE2030" s="1" t="str">
        <f>IF($L2030="None","",IF(ISERROR(VLOOKUP($L2030,Info!$B$4:$B$266,1,FALSE)),"",VLOOKUP($L2030,Info!$B$4:$L$266,4,FALSE)))</f>
        <v/>
      </c>
      <c r="AF2030" s="1" t="str">
        <f>IF($L2030="None","",IF(ISERROR(VLOOKUP($L2030,Info!$B$4:$B$266,1,FALSE)),"",VLOOKUP($L2030,Info!$B$4:$L$266,6,FALSE)))</f>
        <v/>
      </c>
      <c r="AG2030" s="1"/>
      <c r="AH2030" s="33" t="str" cm="1">
        <f t="array" ref="AH2030">IF(AND(L2030&lt;&gt;"",O2030&lt;&gt;"",R2030:S2030&lt;&gt;"",W2030:X2030&lt;&gt;"",Z2030:AA2030&lt;&gt;"",AC2030&lt;&gt;""),"Good","Bad")</f>
        <v>Bad</v>
      </c>
      <c r="AL2030" t="str" cm="1">
        <f t="array" ref="AL2030">IF(R2030&gt;0,_xlfn.IFS(COUNTIF($L$20:L2030,"&lt;&gt;")&lt;101,1,COUNTIF($L$20:L2030,"&lt;&gt;")&lt;201,2,COUNTIF($L$20:L2030,"&lt;&gt;")&lt;301,3,COUNTIF($L$20:L2030,"&lt;&gt;")&lt;401,4,COUNTIF($L$20:L2030,"&lt;&gt;")&lt;501,5,COUNTIF($L$20:L2030,"&lt;&gt;")&lt;601,6,COUNTIF($L$20:L2030,"&lt;&gt;")&lt;701,7,COUNTIF($L$20:L2030,"&lt;&gt;")&lt;801,8,COUNTIF($L$20:L2030,"&lt;&gt;")&lt;901,9,COUNTIF($L$20:L2030,"&lt;&gt;")&lt;1001,10,COUNTIF($L$20:L2030,"&lt;&gt;")&lt;1101,11,COUNTIF($L$20:L2030,"&lt;&gt;")&lt;1201,12,COUNTIF($L$20:L2030,"&lt;&gt;")&lt;1301,13,COUNTIF($L$20:L2030,"&lt;&gt;")&lt;1401,14,COUNTIF($L$20:L2030,"&lt;&gt;")&lt;1501,15,COUNTIF($L$20:L2030,"&lt;&gt;")&lt;1601,16,COUNTIF($L$20:L2030,"&lt;&gt;")&lt;1701,17,COUNTIF($L$20:L2030,"&lt;&gt;")&lt;1801,18,COUNTIF($L$20:L2030,"&lt;&gt;")&lt;1901,19,COUNTIF($L$20:L2030,"&lt;&gt;")&lt;2001,20,COUNTIF($L$20:L2030,"&lt;&gt;")&lt;2101,21,COUNTIF($L$20:L2030,"&lt;&gt;")&lt;2201,22,COUNTIF($L$20:L2030,"&lt;&gt;")&lt;2301,23,COUNTIF($L$20:L2030,"&lt;&gt;")&lt;2401,24,COUNTIF($L$20:L2030,"&lt;&gt;")&lt;2501,25,COUNTIF($L$20:L2030,"&lt;&gt;")&lt;2601,26,COUNTIF($L$20:L2030,"&lt;&gt;")&lt;2701,27,COUNTIF($L$20:L2030,"&lt;&gt;")&lt;2801,28,COUNTIF($L$20:L2030,"&lt;&gt;")&lt;2901,29,COUNTIF($L$20:L2030,"&lt;&gt;")&lt;3001,30),"")</f>
        <v/>
      </c>
      <c r="AM2030" t="str">
        <f t="shared" si="155"/>
        <v/>
      </c>
      <c r="AN2030" t="str">
        <f t="shared" si="159"/>
        <v/>
      </c>
      <c r="AP2030" t="str">
        <f t="shared" si="158"/>
        <v/>
      </c>
      <c r="AQ2030" t="str">
        <f>IF(AO2030="","",COUNTIFS(AM2030:$AM$3019,AO2030))</f>
        <v/>
      </c>
    </row>
    <row r="2031" spans="1:43" x14ac:dyDescent="0.25">
      <c r="A2031" s="6" t="str">
        <f>IF(COUNT($A$20:A2030)&lt;&gt;$B$4,IF(A2030="","",A2030+1),"")</f>
        <v/>
      </c>
      <c r="B2031" s="3"/>
      <c r="C2031" s="3"/>
      <c r="D2031" s="122"/>
      <c r="E2031" s="3"/>
      <c r="F2031" s="3"/>
      <c r="G2031" s="3"/>
      <c r="H2031" s="3"/>
      <c r="I2031" s="120"/>
      <c r="J2031" s="3"/>
      <c r="K2031" s="95" t="str" cm="1">
        <f t="array" ref="K2031">IF(OR($J$14 = "A",$J$14 = "B",$J$14 = "C"),IF(I2031="","",IF(LEN(I2031)&gt;2,_xlfn.IFS(ISNUMBER(SEARCH("_",I2031)),I2031,ISNUMBER(SEARCH(", ",I2031)),SUBSTITUTE(I2031,", ","_"),ISNUMBER(SEARCH("/ ",I2031)),SUBSTITUTE(I2031,"/ ","_"),ISNUMBER(SEARCH(",",I2031)),SUBSTITUTE(I2031,",","_"),ISNUMBER(SEARCH("/",I2031)),SUBSTITUTE(I2031,"/","_"),ISNUMBER(SEARCH("",I2031)),I2031),I2031)),IF(OR($J$14 = "J",$J$14 = "K"),"",IF(D2031="","",IF(LEN(D2031)&gt;2,_xlfn.IFS(ISNUMBER(SEARCH("_",D2031)),D2031,ISNUMBER(SEARCH(", ",D2031)),SUBSTITUTE(D2031,", ","_"),ISNUMBER(SEARCH("/ ",D2031)),SUBSTITUTE(D2031,"/ ","_"),ISNUMBER(SEARCH(",",D2031)),SUBSTITUTE(D2031,",","_"),ISNUMBER(SEARCH("/",D2031)),SUBSTITUTE(D2031,"/","_"),ISNUMBER(SEARCH("",D2031)),D2031),D2031))))</f>
        <v/>
      </c>
      <c r="L2031" s="1"/>
      <c r="M2031" s="1" t="str">
        <f t="shared" si="156"/>
        <v/>
      </c>
      <c r="N2031" s="94" t="str">
        <f>IF($L2031="None","",IF(ISERROR(VLOOKUP($L2031,Info!$B$4:$B$266,1,FALSE)),"",VLOOKUP($L2031,Info!$B$4:$L$266,5,FALSE)))</f>
        <v/>
      </c>
      <c r="O2031" s="94" t="str">
        <f>IF(K2031="","",IF(AND($J$12&lt;&gt;"ABC",N2031="3"),"BAC",IF(N2031="3","ABC",IF($J$12&lt;&gt;"ABC",IF($J$10="Standard",VLOOKUP(K2031,Info!$BE$4:$BF$481,2,FALSE),VLOOKUP(K2031,Info!$BI$4:$BJ$482,2,FALSE)),IF($J$10="Standard",VLOOKUP(K2031,Info!$AG$4:$AH$2994,2,FALSE),VLOOKUP(K2031,Info!$AK$4:$AL$2997,2,FALSE))))))</f>
        <v/>
      </c>
      <c r="P2031" s="94" t="str">
        <f>IF($L2031="None","",IF(ISERROR(VLOOKUP($L2031,Info!$B$4:$B$266,1,FALSE)),"",VLOOKUP($L2031,Info!$B$4:$L$266,3,FALSE)))</f>
        <v/>
      </c>
      <c r="Q2031" s="96" t="str">
        <f>IF($L2031="None","",IF(ISERROR(VLOOKUP($L2031,Info!$B$4:$B$266,1,FALSE)),"",VLOOKUP($L2031,Info!$B$4:$L$266,4,FALSE)))</f>
        <v/>
      </c>
      <c r="R2031" s="1"/>
      <c r="S2031" s="6" t="str">
        <f t="shared" si="157"/>
        <v/>
      </c>
      <c r="T2031" s="6" t="str">
        <f>IF($L2031="None","",IF(ISERROR(VLOOKUP($L2031,Info!$B$4:$B$266,1,FALSE)),"",VLOOKUP($L2031,Info!$B$4:$L$266,11,FALSE)))</f>
        <v/>
      </c>
      <c r="U2031" s="1"/>
      <c r="V2031" s="1"/>
      <c r="W2031" s="1"/>
      <c r="X2031" s="1" t="str">
        <f>IF($L2031="None","",IF(ISERROR(VLOOKUP($L2031,Info!$B$4:$B$266,1,FALSE)),"",IF(OR(W2031="Metallic Liquid Tight",W2031="Non-Metallic Liquid Tight",W2031="LSZH",W2031="Greenfield"),VLOOKUP($L2031,Info!$B$4:$L$266,7,FALSE),"N/A")))</f>
        <v/>
      </c>
      <c r="Y2031" s="1"/>
      <c r="Z2031" s="96" t="str">
        <f>IF($L2031="None","",IF(ISERROR(VLOOKUP($L2031,Info!$B$4:$B$266,1,FALSE)),"",VLOOKUP($L2031,Info!$B$4:$L$266,9,FALSE)))</f>
        <v/>
      </c>
      <c r="AA2031" s="96" t="str">
        <f>IF($L2031="None","",IF(ISERROR(VLOOKUP($L2031,Info!$B$4:$B$266,1,FALSE)),"",VLOOKUP($L2031,Info!$B$4:$L$266,8,FALSE)))</f>
        <v/>
      </c>
      <c r="AB2031" s="96" t="str">
        <f>IF($L2031="None","",IF(ISERROR(VLOOKUP($L2031,Info!$B$4:$B$266,1,FALSE)),"",VLOOKUP($L2031,Info!$B$4:$L$266,10,FALSE)))</f>
        <v/>
      </c>
      <c r="AC2031" s="1" t="str">
        <f>IF(W2031="SO Cable","Black,White",IF(O2031="","",IF(P2031="","",IF($J$12&lt;&gt;"ABC",IF(P2031&lt;="250",VLOOKUP(O2031,Info!$AZ$4:$BB$22,3,FALSE),VLOOKUP(O2031,Info!$AZ$23:$BB$39,3,FALSE)),IF(P2031&lt;="250",VLOOKUP(O2031,Info!$AO$4:$AQ$22,3,FALSE),VLOOKUP(O2031,Info!$AO$23:$AP$39,3,FALSE))))))</f>
        <v/>
      </c>
      <c r="AD2031" s="1"/>
      <c r="AE2031" s="1" t="str">
        <f>IF($L2031="None","",IF(ISERROR(VLOOKUP($L2031,Info!$B$4:$B$266,1,FALSE)),"",VLOOKUP($L2031,Info!$B$4:$L$266,4,FALSE)))</f>
        <v/>
      </c>
      <c r="AF2031" s="1" t="str">
        <f>IF($L2031="None","",IF(ISERROR(VLOOKUP($L2031,Info!$B$4:$B$266,1,FALSE)),"",VLOOKUP($L2031,Info!$B$4:$L$266,6,FALSE)))</f>
        <v/>
      </c>
      <c r="AG2031" s="1"/>
      <c r="AH2031" s="33" t="str" cm="1">
        <f t="array" ref="AH2031">IF(AND(L2031&lt;&gt;"",O2031&lt;&gt;"",R2031:S2031&lt;&gt;"",W2031:X2031&lt;&gt;"",Z2031:AA2031&lt;&gt;"",AC2031&lt;&gt;""),"Good","Bad")</f>
        <v>Bad</v>
      </c>
      <c r="AL2031" t="str" cm="1">
        <f t="array" ref="AL2031">IF(R2031&gt;0,_xlfn.IFS(COUNTIF($L$20:L2031,"&lt;&gt;")&lt;101,1,COUNTIF($L$20:L2031,"&lt;&gt;")&lt;201,2,COUNTIF($L$20:L2031,"&lt;&gt;")&lt;301,3,COUNTIF($L$20:L2031,"&lt;&gt;")&lt;401,4,COUNTIF($L$20:L2031,"&lt;&gt;")&lt;501,5,COUNTIF($L$20:L2031,"&lt;&gt;")&lt;601,6,COUNTIF($L$20:L2031,"&lt;&gt;")&lt;701,7,COUNTIF($L$20:L2031,"&lt;&gt;")&lt;801,8,COUNTIF($L$20:L2031,"&lt;&gt;")&lt;901,9,COUNTIF($L$20:L2031,"&lt;&gt;")&lt;1001,10,COUNTIF($L$20:L2031,"&lt;&gt;")&lt;1101,11,COUNTIF($L$20:L2031,"&lt;&gt;")&lt;1201,12,COUNTIF($L$20:L2031,"&lt;&gt;")&lt;1301,13,COUNTIF($L$20:L2031,"&lt;&gt;")&lt;1401,14,COUNTIF($L$20:L2031,"&lt;&gt;")&lt;1501,15,COUNTIF($L$20:L2031,"&lt;&gt;")&lt;1601,16,COUNTIF($L$20:L2031,"&lt;&gt;")&lt;1701,17,COUNTIF($L$20:L2031,"&lt;&gt;")&lt;1801,18,COUNTIF($L$20:L2031,"&lt;&gt;")&lt;1901,19,COUNTIF($L$20:L2031,"&lt;&gt;")&lt;2001,20,COUNTIF($L$20:L2031,"&lt;&gt;")&lt;2101,21,COUNTIF($L$20:L2031,"&lt;&gt;")&lt;2201,22,COUNTIF($L$20:L2031,"&lt;&gt;")&lt;2301,23,COUNTIF($L$20:L2031,"&lt;&gt;")&lt;2401,24,COUNTIF($L$20:L2031,"&lt;&gt;")&lt;2501,25,COUNTIF($L$20:L2031,"&lt;&gt;")&lt;2601,26,COUNTIF($L$20:L2031,"&lt;&gt;")&lt;2701,27,COUNTIF($L$20:L2031,"&lt;&gt;")&lt;2801,28,COUNTIF($L$20:L2031,"&lt;&gt;")&lt;2901,29,COUNTIF($L$20:L2031,"&lt;&gt;")&lt;3001,30),"")</f>
        <v/>
      </c>
      <c r="AM2031" t="str">
        <f t="shared" si="155"/>
        <v/>
      </c>
      <c r="AN2031" t="str">
        <f t="shared" si="159"/>
        <v/>
      </c>
      <c r="AP2031" t="str">
        <f t="shared" si="158"/>
        <v/>
      </c>
      <c r="AQ2031" t="str">
        <f>IF(AO2031="","",COUNTIFS(AM2031:$AM$3019,AO2031))</f>
        <v/>
      </c>
    </row>
    <row r="2032" spans="1:43" x14ac:dyDescent="0.25">
      <c r="A2032" s="6" t="str">
        <f>IF(COUNT($A$20:A2031)&lt;&gt;$B$4,IF(A2031="","",A2031+1),"")</f>
        <v/>
      </c>
      <c r="B2032" s="3"/>
      <c r="C2032" s="3"/>
      <c r="D2032" s="122"/>
      <c r="E2032" s="3"/>
      <c r="F2032" s="3"/>
      <c r="G2032" s="3"/>
      <c r="H2032" s="3"/>
      <c r="I2032" s="120"/>
      <c r="J2032" s="3"/>
      <c r="K2032" s="95" t="str" cm="1">
        <f t="array" ref="K2032">IF(OR($J$14 = "A",$J$14 = "B",$J$14 = "C"),IF(I2032="","",IF(LEN(I2032)&gt;2,_xlfn.IFS(ISNUMBER(SEARCH("_",I2032)),I2032,ISNUMBER(SEARCH(", ",I2032)),SUBSTITUTE(I2032,", ","_"),ISNUMBER(SEARCH("/ ",I2032)),SUBSTITUTE(I2032,"/ ","_"),ISNUMBER(SEARCH(",",I2032)),SUBSTITUTE(I2032,",","_"),ISNUMBER(SEARCH("/",I2032)),SUBSTITUTE(I2032,"/","_"),ISNUMBER(SEARCH("",I2032)),I2032),I2032)),IF(OR($J$14 = "J",$J$14 = "K"),"",IF(D2032="","",IF(LEN(D2032)&gt;2,_xlfn.IFS(ISNUMBER(SEARCH("_",D2032)),D2032,ISNUMBER(SEARCH(", ",D2032)),SUBSTITUTE(D2032,", ","_"),ISNUMBER(SEARCH("/ ",D2032)),SUBSTITUTE(D2032,"/ ","_"),ISNUMBER(SEARCH(",",D2032)),SUBSTITUTE(D2032,",","_"),ISNUMBER(SEARCH("/",D2032)),SUBSTITUTE(D2032,"/","_"),ISNUMBER(SEARCH("",D2032)),D2032),D2032))))</f>
        <v/>
      </c>
      <c r="L2032" s="1"/>
      <c r="M2032" s="1" t="str">
        <f t="shared" si="156"/>
        <v/>
      </c>
      <c r="N2032" s="94" t="str">
        <f>IF($L2032="None","",IF(ISERROR(VLOOKUP($L2032,Info!$B$4:$B$266,1,FALSE)),"",VLOOKUP($L2032,Info!$B$4:$L$266,5,FALSE)))</f>
        <v/>
      </c>
      <c r="O2032" s="94" t="str">
        <f>IF(K2032="","",IF(AND($J$12&lt;&gt;"ABC",N2032="3"),"BAC",IF(N2032="3","ABC",IF($J$12&lt;&gt;"ABC",IF($J$10="Standard",VLOOKUP(K2032,Info!$BE$4:$BF$481,2,FALSE),VLOOKUP(K2032,Info!$BI$4:$BJ$482,2,FALSE)),IF($J$10="Standard",VLOOKUP(K2032,Info!$AG$4:$AH$2994,2,FALSE),VLOOKUP(K2032,Info!$AK$4:$AL$2997,2,FALSE))))))</f>
        <v/>
      </c>
      <c r="P2032" s="94" t="str">
        <f>IF($L2032="None","",IF(ISERROR(VLOOKUP($L2032,Info!$B$4:$B$266,1,FALSE)),"",VLOOKUP($L2032,Info!$B$4:$L$266,3,FALSE)))</f>
        <v/>
      </c>
      <c r="Q2032" s="96" t="str">
        <f>IF($L2032="None","",IF(ISERROR(VLOOKUP($L2032,Info!$B$4:$B$266,1,FALSE)),"",VLOOKUP($L2032,Info!$B$4:$L$266,4,FALSE)))</f>
        <v/>
      </c>
      <c r="R2032" s="1"/>
      <c r="S2032" s="6" t="str">
        <f t="shared" si="157"/>
        <v/>
      </c>
      <c r="T2032" s="6" t="str">
        <f>IF($L2032="None","",IF(ISERROR(VLOOKUP($L2032,Info!$B$4:$B$266,1,FALSE)),"",VLOOKUP($L2032,Info!$B$4:$L$266,11,FALSE)))</f>
        <v/>
      </c>
      <c r="U2032" s="1"/>
      <c r="V2032" s="1"/>
      <c r="W2032" s="1"/>
      <c r="X2032" s="1" t="str">
        <f>IF($L2032="None","",IF(ISERROR(VLOOKUP($L2032,Info!$B$4:$B$266,1,FALSE)),"",IF(OR(W2032="Metallic Liquid Tight",W2032="Non-Metallic Liquid Tight",W2032="LSZH",W2032="Greenfield"),VLOOKUP($L2032,Info!$B$4:$L$266,7,FALSE),"N/A")))</f>
        <v/>
      </c>
      <c r="Y2032" s="1"/>
      <c r="Z2032" s="96" t="str">
        <f>IF($L2032="None","",IF(ISERROR(VLOOKUP($L2032,Info!$B$4:$B$266,1,FALSE)),"",VLOOKUP($L2032,Info!$B$4:$L$266,9,FALSE)))</f>
        <v/>
      </c>
      <c r="AA2032" s="96" t="str">
        <f>IF($L2032="None","",IF(ISERROR(VLOOKUP($L2032,Info!$B$4:$B$266,1,FALSE)),"",VLOOKUP($L2032,Info!$B$4:$L$266,8,FALSE)))</f>
        <v/>
      </c>
      <c r="AB2032" s="96" t="str">
        <f>IF($L2032="None","",IF(ISERROR(VLOOKUP($L2032,Info!$B$4:$B$266,1,FALSE)),"",VLOOKUP($L2032,Info!$B$4:$L$266,10,FALSE)))</f>
        <v/>
      </c>
      <c r="AC2032" s="1" t="str">
        <f>IF(W2032="SO Cable","Black,White",IF(O2032="","",IF(P2032="","",IF($J$12&lt;&gt;"ABC",IF(P2032&lt;="250",VLOOKUP(O2032,Info!$AZ$4:$BB$22,3,FALSE),VLOOKUP(O2032,Info!$AZ$23:$BB$39,3,FALSE)),IF(P2032&lt;="250",VLOOKUP(O2032,Info!$AO$4:$AQ$22,3,FALSE),VLOOKUP(O2032,Info!$AO$23:$AP$39,3,FALSE))))))</f>
        <v/>
      </c>
      <c r="AD2032" s="1"/>
      <c r="AE2032" s="1" t="str">
        <f>IF($L2032="None","",IF(ISERROR(VLOOKUP($L2032,Info!$B$4:$B$266,1,FALSE)),"",VLOOKUP($L2032,Info!$B$4:$L$266,4,FALSE)))</f>
        <v/>
      </c>
      <c r="AF2032" s="1" t="str">
        <f>IF($L2032="None","",IF(ISERROR(VLOOKUP($L2032,Info!$B$4:$B$266,1,FALSE)),"",VLOOKUP($L2032,Info!$B$4:$L$266,6,FALSE)))</f>
        <v/>
      </c>
      <c r="AG2032" s="1"/>
      <c r="AH2032" s="33" t="str" cm="1">
        <f t="array" ref="AH2032">IF(AND(L2032&lt;&gt;"",O2032&lt;&gt;"",R2032:S2032&lt;&gt;"",W2032:X2032&lt;&gt;"",Z2032:AA2032&lt;&gt;"",AC2032&lt;&gt;""),"Good","Bad")</f>
        <v>Bad</v>
      </c>
      <c r="AL2032" t="str" cm="1">
        <f t="array" ref="AL2032">IF(R2032&gt;0,_xlfn.IFS(COUNTIF($L$20:L2032,"&lt;&gt;")&lt;101,1,COUNTIF($L$20:L2032,"&lt;&gt;")&lt;201,2,COUNTIF($L$20:L2032,"&lt;&gt;")&lt;301,3,COUNTIF($L$20:L2032,"&lt;&gt;")&lt;401,4,COUNTIF($L$20:L2032,"&lt;&gt;")&lt;501,5,COUNTIF($L$20:L2032,"&lt;&gt;")&lt;601,6,COUNTIF($L$20:L2032,"&lt;&gt;")&lt;701,7,COUNTIF($L$20:L2032,"&lt;&gt;")&lt;801,8,COUNTIF($L$20:L2032,"&lt;&gt;")&lt;901,9,COUNTIF($L$20:L2032,"&lt;&gt;")&lt;1001,10,COUNTIF($L$20:L2032,"&lt;&gt;")&lt;1101,11,COUNTIF($L$20:L2032,"&lt;&gt;")&lt;1201,12,COUNTIF($L$20:L2032,"&lt;&gt;")&lt;1301,13,COUNTIF($L$20:L2032,"&lt;&gt;")&lt;1401,14,COUNTIF($L$20:L2032,"&lt;&gt;")&lt;1501,15,COUNTIF($L$20:L2032,"&lt;&gt;")&lt;1601,16,COUNTIF($L$20:L2032,"&lt;&gt;")&lt;1701,17,COUNTIF($L$20:L2032,"&lt;&gt;")&lt;1801,18,COUNTIF($L$20:L2032,"&lt;&gt;")&lt;1901,19,COUNTIF($L$20:L2032,"&lt;&gt;")&lt;2001,20,COUNTIF($L$20:L2032,"&lt;&gt;")&lt;2101,21,COUNTIF($L$20:L2032,"&lt;&gt;")&lt;2201,22,COUNTIF($L$20:L2032,"&lt;&gt;")&lt;2301,23,COUNTIF($L$20:L2032,"&lt;&gt;")&lt;2401,24,COUNTIF($L$20:L2032,"&lt;&gt;")&lt;2501,25,COUNTIF($L$20:L2032,"&lt;&gt;")&lt;2601,26,COUNTIF($L$20:L2032,"&lt;&gt;")&lt;2701,27,COUNTIF($L$20:L2032,"&lt;&gt;")&lt;2801,28,COUNTIF($L$20:L2032,"&lt;&gt;")&lt;2901,29,COUNTIF($L$20:L2032,"&lt;&gt;")&lt;3001,30),"")</f>
        <v/>
      </c>
      <c r="AM2032" t="str">
        <f t="shared" si="155"/>
        <v/>
      </c>
      <c r="AN2032" t="str">
        <f t="shared" si="159"/>
        <v/>
      </c>
      <c r="AP2032" t="str">
        <f t="shared" si="158"/>
        <v/>
      </c>
      <c r="AQ2032" t="str">
        <f>IF(AO2032="","",COUNTIFS(AM2032:$AM$3019,AO2032))</f>
        <v/>
      </c>
    </row>
    <row r="2033" spans="1:43" x14ac:dyDescent="0.25">
      <c r="A2033" s="6" t="str">
        <f>IF(COUNT($A$20:A2032)&lt;&gt;$B$4,IF(A2032="","",A2032+1),"")</f>
        <v/>
      </c>
      <c r="B2033" s="3"/>
      <c r="C2033" s="3"/>
      <c r="D2033" s="122"/>
      <c r="E2033" s="3"/>
      <c r="F2033" s="3"/>
      <c r="G2033" s="3"/>
      <c r="H2033" s="3"/>
      <c r="I2033" s="120"/>
      <c r="J2033" s="3"/>
      <c r="K2033" s="95" t="str" cm="1">
        <f t="array" ref="K2033">IF(OR($J$14 = "A",$J$14 = "B",$J$14 = "C"),IF(I2033="","",IF(LEN(I2033)&gt;2,_xlfn.IFS(ISNUMBER(SEARCH("_",I2033)),I2033,ISNUMBER(SEARCH(", ",I2033)),SUBSTITUTE(I2033,", ","_"),ISNUMBER(SEARCH("/ ",I2033)),SUBSTITUTE(I2033,"/ ","_"),ISNUMBER(SEARCH(",",I2033)),SUBSTITUTE(I2033,",","_"),ISNUMBER(SEARCH("/",I2033)),SUBSTITUTE(I2033,"/","_"),ISNUMBER(SEARCH("",I2033)),I2033),I2033)),IF(OR($J$14 = "J",$J$14 = "K"),"",IF(D2033="","",IF(LEN(D2033)&gt;2,_xlfn.IFS(ISNUMBER(SEARCH("_",D2033)),D2033,ISNUMBER(SEARCH(", ",D2033)),SUBSTITUTE(D2033,", ","_"),ISNUMBER(SEARCH("/ ",D2033)),SUBSTITUTE(D2033,"/ ","_"),ISNUMBER(SEARCH(",",D2033)),SUBSTITUTE(D2033,",","_"),ISNUMBER(SEARCH("/",D2033)),SUBSTITUTE(D2033,"/","_"),ISNUMBER(SEARCH("",D2033)),D2033),D2033))))</f>
        <v/>
      </c>
      <c r="L2033" s="1"/>
      <c r="M2033" s="1" t="str">
        <f t="shared" si="156"/>
        <v/>
      </c>
      <c r="N2033" s="94" t="str">
        <f>IF($L2033="None","",IF(ISERROR(VLOOKUP($L2033,Info!$B$4:$B$266,1,FALSE)),"",VLOOKUP($L2033,Info!$B$4:$L$266,5,FALSE)))</f>
        <v/>
      </c>
      <c r="O2033" s="94" t="str">
        <f>IF(K2033="","",IF(AND($J$12&lt;&gt;"ABC",N2033="3"),"BAC",IF(N2033="3","ABC",IF($J$12&lt;&gt;"ABC",IF($J$10="Standard",VLOOKUP(K2033,Info!$BE$4:$BF$481,2,FALSE),VLOOKUP(K2033,Info!$BI$4:$BJ$482,2,FALSE)),IF($J$10="Standard",VLOOKUP(K2033,Info!$AG$4:$AH$2994,2,FALSE),VLOOKUP(K2033,Info!$AK$4:$AL$2997,2,FALSE))))))</f>
        <v/>
      </c>
      <c r="P2033" s="94" t="str">
        <f>IF($L2033="None","",IF(ISERROR(VLOOKUP($L2033,Info!$B$4:$B$266,1,FALSE)),"",VLOOKUP($L2033,Info!$B$4:$L$266,3,FALSE)))</f>
        <v/>
      </c>
      <c r="Q2033" s="96" t="str">
        <f>IF($L2033="None","",IF(ISERROR(VLOOKUP($L2033,Info!$B$4:$B$266,1,FALSE)),"",VLOOKUP($L2033,Info!$B$4:$L$266,4,FALSE)))</f>
        <v/>
      </c>
      <c r="R2033" s="1"/>
      <c r="S2033" s="6" t="str">
        <f t="shared" si="157"/>
        <v/>
      </c>
      <c r="T2033" s="6" t="str">
        <f>IF($L2033="None","",IF(ISERROR(VLOOKUP($L2033,Info!$B$4:$B$266,1,FALSE)),"",VLOOKUP($L2033,Info!$B$4:$L$266,11,FALSE)))</f>
        <v/>
      </c>
      <c r="U2033" s="1"/>
      <c r="V2033" s="1"/>
      <c r="W2033" s="1"/>
      <c r="X2033" s="1" t="str">
        <f>IF($L2033="None","",IF(ISERROR(VLOOKUP($L2033,Info!$B$4:$B$266,1,FALSE)),"",IF(OR(W2033="Metallic Liquid Tight",W2033="Non-Metallic Liquid Tight",W2033="LSZH",W2033="Greenfield"),VLOOKUP($L2033,Info!$B$4:$L$266,7,FALSE),"N/A")))</f>
        <v/>
      </c>
      <c r="Y2033" s="1"/>
      <c r="Z2033" s="96" t="str">
        <f>IF($L2033="None","",IF(ISERROR(VLOOKUP($L2033,Info!$B$4:$B$266,1,FALSE)),"",VLOOKUP($L2033,Info!$B$4:$L$266,9,FALSE)))</f>
        <v/>
      </c>
      <c r="AA2033" s="96" t="str">
        <f>IF($L2033="None","",IF(ISERROR(VLOOKUP($L2033,Info!$B$4:$B$266,1,FALSE)),"",VLOOKUP($L2033,Info!$B$4:$L$266,8,FALSE)))</f>
        <v/>
      </c>
      <c r="AB2033" s="96" t="str">
        <f>IF($L2033="None","",IF(ISERROR(VLOOKUP($L2033,Info!$B$4:$B$266,1,FALSE)),"",VLOOKUP($L2033,Info!$B$4:$L$266,10,FALSE)))</f>
        <v/>
      </c>
      <c r="AC2033" s="1" t="str">
        <f>IF(W2033="SO Cable","Black,White",IF(O2033="","",IF(P2033="","",IF($J$12&lt;&gt;"ABC",IF(P2033&lt;="250",VLOOKUP(O2033,Info!$AZ$4:$BB$22,3,FALSE),VLOOKUP(O2033,Info!$AZ$23:$BB$39,3,FALSE)),IF(P2033&lt;="250",VLOOKUP(O2033,Info!$AO$4:$AQ$22,3,FALSE),VLOOKUP(O2033,Info!$AO$23:$AP$39,3,FALSE))))))</f>
        <v/>
      </c>
      <c r="AD2033" s="1"/>
      <c r="AE2033" s="1" t="str">
        <f>IF($L2033="None","",IF(ISERROR(VLOOKUP($L2033,Info!$B$4:$B$266,1,FALSE)),"",VLOOKUP($L2033,Info!$B$4:$L$266,4,FALSE)))</f>
        <v/>
      </c>
      <c r="AF2033" s="1" t="str">
        <f>IF($L2033="None","",IF(ISERROR(VLOOKUP($L2033,Info!$B$4:$B$266,1,FALSE)),"",VLOOKUP($L2033,Info!$B$4:$L$266,6,FALSE)))</f>
        <v/>
      </c>
      <c r="AG2033" s="1"/>
      <c r="AH2033" s="33" t="str" cm="1">
        <f t="array" ref="AH2033">IF(AND(L2033&lt;&gt;"",O2033&lt;&gt;"",R2033:S2033&lt;&gt;"",W2033:X2033&lt;&gt;"",Z2033:AA2033&lt;&gt;"",AC2033&lt;&gt;""),"Good","Bad")</f>
        <v>Bad</v>
      </c>
      <c r="AL2033" t="str" cm="1">
        <f t="array" ref="AL2033">IF(R2033&gt;0,_xlfn.IFS(COUNTIF($L$20:L2033,"&lt;&gt;")&lt;101,1,COUNTIF($L$20:L2033,"&lt;&gt;")&lt;201,2,COUNTIF($L$20:L2033,"&lt;&gt;")&lt;301,3,COUNTIF($L$20:L2033,"&lt;&gt;")&lt;401,4,COUNTIF($L$20:L2033,"&lt;&gt;")&lt;501,5,COUNTIF($L$20:L2033,"&lt;&gt;")&lt;601,6,COUNTIF($L$20:L2033,"&lt;&gt;")&lt;701,7,COUNTIF($L$20:L2033,"&lt;&gt;")&lt;801,8,COUNTIF($L$20:L2033,"&lt;&gt;")&lt;901,9,COUNTIF($L$20:L2033,"&lt;&gt;")&lt;1001,10,COUNTIF($L$20:L2033,"&lt;&gt;")&lt;1101,11,COUNTIF($L$20:L2033,"&lt;&gt;")&lt;1201,12,COUNTIF($L$20:L2033,"&lt;&gt;")&lt;1301,13,COUNTIF($L$20:L2033,"&lt;&gt;")&lt;1401,14,COUNTIF($L$20:L2033,"&lt;&gt;")&lt;1501,15,COUNTIF($L$20:L2033,"&lt;&gt;")&lt;1601,16,COUNTIF($L$20:L2033,"&lt;&gt;")&lt;1701,17,COUNTIF($L$20:L2033,"&lt;&gt;")&lt;1801,18,COUNTIF($L$20:L2033,"&lt;&gt;")&lt;1901,19,COUNTIF($L$20:L2033,"&lt;&gt;")&lt;2001,20,COUNTIF($L$20:L2033,"&lt;&gt;")&lt;2101,21,COUNTIF($L$20:L2033,"&lt;&gt;")&lt;2201,22,COUNTIF($L$20:L2033,"&lt;&gt;")&lt;2301,23,COUNTIF($L$20:L2033,"&lt;&gt;")&lt;2401,24,COUNTIF($L$20:L2033,"&lt;&gt;")&lt;2501,25,COUNTIF($L$20:L2033,"&lt;&gt;")&lt;2601,26,COUNTIF($L$20:L2033,"&lt;&gt;")&lt;2701,27,COUNTIF($L$20:L2033,"&lt;&gt;")&lt;2801,28,COUNTIF($L$20:L2033,"&lt;&gt;")&lt;2901,29,COUNTIF($L$20:L2033,"&lt;&gt;")&lt;3001,30),"")</f>
        <v/>
      </c>
      <c r="AM2033" t="str">
        <f t="shared" si="155"/>
        <v/>
      </c>
      <c r="AN2033" t="str">
        <f t="shared" si="159"/>
        <v/>
      </c>
      <c r="AP2033" t="str">
        <f t="shared" si="158"/>
        <v/>
      </c>
      <c r="AQ2033" t="str">
        <f>IF(AO2033="","",COUNTIFS(AM2033:$AM$3019,AO2033))</f>
        <v/>
      </c>
    </row>
    <row r="2034" spans="1:43" x14ac:dyDescent="0.25">
      <c r="A2034" s="6" t="str">
        <f>IF(COUNT($A$20:A2033)&lt;&gt;$B$4,IF(A2033="","",A2033+1),"")</f>
        <v/>
      </c>
      <c r="B2034" s="3"/>
      <c r="C2034" s="3"/>
      <c r="D2034" s="122"/>
      <c r="E2034" s="3"/>
      <c r="F2034" s="3"/>
      <c r="G2034" s="3"/>
      <c r="H2034" s="3"/>
      <c r="I2034" s="120"/>
      <c r="J2034" s="3"/>
      <c r="K2034" s="95" t="str" cm="1">
        <f t="array" ref="K2034">IF(OR($J$14 = "A",$J$14 = "B",$J$14 = "C"),IF(I2034="","",IF(LEN(I2034)&gt;2,_xlfn.IFS(ISNUMBER(SEARCH("_",I2034)),I2034,ISNUMBER(SEARCH(", ",I2034)),SUBSTITUTE(I2034,", ","_"),ISNUMBER(SEARCH("/ ",I2034)),SUBSTITUTE(I2034,"/ ","_"),ISNUMBER(SEARCH(",",I2034)),SUBSTITUTE(I2034,",","_"),ISNUMBER(SEARCH("/",I2034)),SUBSTITUTE(I2034,"/","_"),ISNUMBER(SEARCH("",I2034)),I2034),I2034)),IF(OR($J$14 = "J",$J$14 = "K"),"",IF(D2034="","",IF(LEN(D2034)&gt;2,_xlfn.IFS(ISNUMBER(SEARCH("_",D2034)),D2034,ISNUMBER(SEARCH(", ",D2034)),SUBSTITUTE(D2034,", ","_"),ISNUMBER(SEARCH("/ ",D2034)),SUBSTITUTE(D2034,"/ ","_"),ISNUMBER(SEARCH(",",D2034)),SUBSTITUTE(D2034,",","_"),ISNUMBER(SEARCH("/",D2034)),SUBSTITUTE(D2034,"/","_"),ISNUMBER(SEARCH("",D2034)),D2034),D2034))))</f>
        <v/>
      </c>
      <c r="L2034" s="1"/>
      <c r="M2034" s="1" t="str">
        <f t="shared" si="156"/>
        <v/>
      </c>
      <c r="N2034" s="94" t="str">
        <f>IF($L2034="None","",IF(ISERROR(VLOOKUP($L2034,Info!$B$4:$B$266,1,FALSE)),"",VLOOKUP($L2034,Info!$B$4:$L$266,5,FALSE)))</f>
        <v/>
      </c>
      <c r="O2034" s="94" t="str">
        <f>IF(K2034="","",IF(AND($J$12&lt;&gt;"ABC",N2034="3"),"BAC",IF(N2034="3","ABC",IF($J$12&lt;&gt;"ABC",IF($J$10="Standard",VLOOKUP(K2034,Info!$BE$4:$BF$481,2,FALSE),VLOOKUP(K2034,Info!$BI$4:$BJ$482,2,FALSE)),IF($J$10="Standard",VLOOKUP(K2034,Info!$AG$4:$AH$2994,2,FALSE),VLOOKUP(K2034,Info!$AK$4:$AL$2997,2,FALSE))))))</f>
        <v/>
      </c>
      <c r="P2034" s="94" t="str">
        <f>IF($L2034="None","",IF(ISERROR(VLOOKUP($L2034,Info!$B$4:$B$266,1,FALSE)),"",VLOOKUP($L2034,Info!$B$4:$L$266,3,FALSE)))</f>
        <v/>
      </c>
      <c r="Q2034" s="96" t="str">
        <f>IF($L2034="None","",IF(ISERROR(VLOOKUP($L2034,Info!$B$4:$B$266,1,FALSE)),"",VLOOKUP($L2034,Info!$B$4:$L$266,4,FALSE)))</f>
        <v/>
      </c>
      <c r="R2034" s="1"/>
      <c r="S2034" s="6" t="str">
        <f t="shared" si="157"/>
        <v/>
      </c>
      <c r="T2034" s="6" t="str">
        <f>IF($L2034="None","",IF(ISERROR(VLOOKUP($L2034,Info!$B$4:$B$266,1,FALSE)),"",VLOOKUP($L2034,Info!$B$4:$L$266,11,FALSE)))</f>
        <v/>
      </c>
      <c r="U2034" s="1"/>
      <c r="V2034" s="1"/>
      <c r="W2034" s="1"/>
      <c r="X2034" s="1" t="str">
        <f>IF($L2034="None","",IF(ISERROR(VLOOKUP($L2034,Info!$B$4:$B$266,1,FALSE)),"",IF(OR(W2034="Metallic Liquid Tight",W2034="Non-Metallic Liquid Tight",W2034="LSZH",W2034="Greenfield"),VLOOKUP($L2034,Info!$B$4:$L$266,7,FALSE),"N/A")))</f>
        <v/>
      </c>
      <c r="Y2034" s="1"/>
      <c r="Z2034" s="96" t="str">
        <f>IF($L2034="None","",IF(ISERROR(VLOOKUP($L2034,Info!$B$4:$B$266,1,FALSE)),"",VLOOKUP($L2034,Info!$B$4:$L$266,9,FALSE)))</f>
        <v/>
      </c>
      <c r="AA2034" s="96" t="str">
        <f>IF($L2034="None","",IF(ISERROR(VLOOKUP($L2034,Info!$B$4:$B$266,1,FALSE)),"",VLOOKUP($L2034,Info!$B$4:$L$266,8,FALSE)))</f>
        <v/>
      </c>
      <c r="AB2034" s="96" t="str">
        <f>IF($L2034="None","",IF(ISERROR(VLOOKUP($L2034,Info!$B$4:$B$266,1,FALSE)),"",VLOOKUP($L2034,Info!$B$4:$L$266,10,FALSE)))</f>
        <v/>
      </c>
      <c r="AC2034" s="1" t="str">
        <f>IF(W2034="SO Cable","Black,White",IF(O2034="","",IF(P2034="","",IF($J$12&lt;&gt;"ABC",IF(P2034&lt;="250",VLOOKUP(O2034,Info!$AZ$4:$BB$22,3,FALSE),VLOOKUP(O2034,Info!$AZ$23:$BB$39,3,FALSE)),IF(P2034&lt;="250",VLOOKUP(O2034,Info!$AO$4:$AQ$22,3,FALSE),VLOOKUP(O2034,Info!$AO$23:$AP$39,3,FALSE))))))</f>
        <v/>
      </c>
      <c r="AD2034" s="1"/>
      <c r="AE2034" s="1" t="str">
        <f>IF($L2034="None","",IF(ISERROR(VLOOKUP($L2034,Info!$B$4:$B$266,1,FALSE)),"",VLOOKUP($L2034,Info!$B$4:$L$266,4,FALSE)))</f>
        <v/>
      </c>
      <c r="AF2034" s="1" t="str">
        <f>IF($L2034="None","",IF(ISERROR(VLOOKUP($L2034,Info!$B$4:$B$266,1,FALSE)),"",VLOOKUP($L2034,Info!$B$4:$L$266,6,FALSE)))</f>
        <v/>
      </c>
      <c r="AG2034" s="1"/>
      <c r="AH2034" s="33" t="str" cm="1">
        <f t="array" ref="AH2034">IF(AND(L2034&lt;&gt;"",O2034&lt;&gt;"",R2034:S2034&lt;&gt;"",W2034:X2034&lt;&gt;"",Z2034:AA2034&lt;&gt;"",AC2034&lt;&gt;""),"Good","Bad")</f>
        <v>Bad</v>
      </c>
      <c r="AL2034" t="str" cm="1">
        <f t="array" ref="AL2034">IF(R2034&gt;0,_xlfn.IFS(COUNTIF($L$20:L2034,"&lt;&gt;")&lt;101,1,COUNTIF($L$20:L2034,"&lt;&gt;")&lt;201,2,COUNTIF($L$20:L2034,"&lt;&gt;")&lt;301,3,COUNTIF($L$20:L2034,"&lt;&gt;")&lt;401,4,COUNTIF($L$20:L2034,"&lt;&gt;")&lt;501,5,COUNTIF($L$20:L2034,"&lt;&gt;")&lt;601,6,COUNTIF($L$20:L2034,"&lt;&gt;")&lt;701,7,COUNTIF($L$20:L2034,"&lt;&gt;")&lt;801,8,COUNTIF($L$20:L2034,"&lt;&gt;")&lt;901,9,COUNTIF($L$20:L2034,"&lt;&gt;")&lt;1001,10,COUNTIF($L$20:L2034,"&lt;&gt;")&lt;1101,11,COUNTIF($L$20:L2034,"&lt;&gt;")&lt;1201,12,COUNTIF($L$20:L2034,"&lt;&gt;")&lt;1301,13,COUNTIF($L$20:L2034,"&lt;&gt;")&lt;1401,14,COUNTIF($L$20:L2034,"&lt;&gt;")&lt;1501,15,COUNTIF($L$20:L2034,"&lt;&gt;")&lt;1601,16,COUNTIF($L$20:L2034,"&lt;&gt;")&lt;1701,17,COUNTIF($L$20:L2034,"&lt;&gt;")&lt;1801,18,COUNTIF($L$20:L2034,"&lt;&gt;")&lt;1901,19,COUNTIF($L$20:L2034,"&lt;&gt;")&lt;2001,20,COUNTIF($L$20:L2034,"&lt;&gt;")&lt;2101,21,COUNTIF($L$20:L2034,"&lt;&gt;")&lt;2201,22,COUNTIF($L$20:L2034,"&lt;&gt;")&lt;2301,23,COUNTIF($L$20:L2034,"&lt;&gt;")&lt;2401,24,COUNTIF($L$20:L2034,"&lt;&gt;")&lt;2501,25,COUNTIF($L$20:L2034,"&lt;&gt;")&lt;2601,26,COUNTIF($L$20:L2034,"&lt;&gt;")&lt;2701,27,COUNTIF($L$20:L2034,"&lt;&gt;")&lt;2801,28,COUNTIF($L$20:L2034,"&lt;&gt;")&lt;2901,29,COUNTIF($L$20:L2034,"&lt;&gt;")&lt;3001,30),"")</f>
        <v/>
      </c>
      <c r="AM2034" t="str">
        <f t="shared" si="155"/>
        <v/>
      </c>
      <c r="AN2034" t="str">
        <f t="shared" si="159"/>
        <v/>
      </c>
      <c r="AP2034" t="str">
        <f t="shared" si="158"/>
        <v/>
      </c>
      <c r="AQ2034" t="str">
        <f>IF(AO2034="","",COUNTIFS(AM2034:$AM$3019,AO2034))</f>
        <v/>
      </c>
    </row>
    <row r="2035" spans="1:43" x14ac:dyDescent="0.25">
      <c r="A2035" s="6" t="str">
        <f>IF(COUNT($A$20:A2034)&lt;&gt;$B$4,IF(A2034="","",A2034+1),"")</f>
        <v/>
      </c>
      <c r="B2035" s="3"/>
      <c r="C2035" s="3"/>
      <c r="D2035" s="122"/>
      <c r="E2035" s="3"/>
      <c r="F2035" s="3"/>
      <c r="G2035" s="3"/>
      <c r="H2035" s="3"/>
      <c r="I2035" s="120"/>
      <c r="J2035" s="3"/>
      <c r="K2035" s="95" t="str" cm="1">
        <f t="array" ref="K2035">IF(OR($J$14 = "A",$J$14 = "B",$J$14 = "C"),IF(I2035="","",IF(LEN(I2035)&gt;2,_xlfn.IFS(ISNUMBER(SEARCH("_",I2035)),I2035,ISNUMBER(SEARCH(", ",I2035)),SUBSTITUTE(I2035,", ","_"),ISNUMBER(SEARCH("/ ",I2035)),SUBSTITUTE(I2035,"/ ","_"),ISNUMBER(SEARCH(",",I2035)),SUBSTITUTE(I2035,",","_"),ISNUMBER(SEARCH("/",I2035)),SUBSTITUTE(I2035,"/","_"),ISNUMBER(SEARCH("",I2035)),I2035),I2035)),IF(OR($J$14 = "J",$J$14 = "K"),"",IF(D2035="","",IF(LEN(D2035)&gt;2,_xlfn.IFS(ISNUMBER(SEARCH("_",D2035)),D2035,ISNUMBER(SEARCH(", ",D2035)),SUBSTITUTE(D2035,", ","_"),ISNUMBER(SEARCH("/ ",D2035)),SUBSTITUTE(D2035,"/ ","_"),ISNUMBER(SEARCH(",",D2035)),SUBSTITUTE(D2035,",","_"),ISNUMBER(SEARCH("/",D2035)),SUBSTITUTE(D2035,"/","_"),ISNUMBER(SEARCH("",D2035)),D2035),D2035))))</f>
        <v/>
      </c>
      <c r="L2035" s="1"/>
      <c r="M2035" s="1" t="str">
        <f t="shared" si="156"/>
        <v/>
      </c>
      <c r="N2035" s="94" t="str">
        <f>IF($L2035="None","",IF(ISERROR(VLOOKUP($L2035,Info!$B$4:$B$266,1,FALSE)),"",VLOOKUP($L2035,Info!$B$4:$L$266,5,FALSE)))</f>
        <v/>
      </c>
      <c r="O2035" s="94" t="str">
        <f>IF(K2035="","",IF(AND($J$12&lt;&gt;"ABC",N2035="3"),"BAC",IF(N2035="3","ABC",IF($J$12&lt;&gt;"ABC",IF($J$10="Standard",VLOOKUP(K2035,Info!$BE$4:$BF$481,2,FALSE),VLOOKUP(K2035,Info!$BI$4:$BJ$482,2,FALSE)),IF($J$10="Standard",VLOOKUP(K2035,Info!$AG$4:$AH$2994,2,FALSE),VLOOKUP(K2035,Info!$AK$4:$AL$2997,2,FALSE))))))</f>
        <v/>
      </c>
      <c r="P2035" s="94" t="str">
        <f>IF($L2035="None","",IF(ISERROR(VLOOKUP($L2035,Info!$B$4:$B$266,1,FALSE)),"",VLOOKUP($L2035,Info!$B$4:$L$266,3,FALSE)))</f>
        <v/>
      </c>
      <c r="Q2035" s="96" t="str">
        <f>IF($L2035="None","",IF(ISERROR(VLOOKUP($L2035,Info!$B$4:$B$266,1,FALSE)),"",VLOOKUP($L2035,Info!$B$4:$L$266,4,FALSE)))</f>
        <v/>
      </c>
      <c r="R2035" s="1"/>
      <c r="S2035" s="6" t="str">
        <f t="shared" si="157"/>
        <v/>
      </c>
      <c r="T2035" s="6" t="str">
        <f>IF($L2035="None","",IF(ISERROR(VLOOKUP($L2035,Info!$B$4:$B$266,1,FALSE)),"",VLOOKUP($L2035,Info!$B$4:$L$266,11,FALSE)))</f>
        <v/>
      </c>
      <c r="U2035" s="1"/>
      <c r="V2035" s="1"/>
      <c r="W2035" s="1"/>
      <c r="X2035" s="1" t="str">
        <f>IF($L2035="None","",IF(ISERROR(VLOOKUP($L2035,Info!$B$4:$B$266,1,FALSE)),"",IF(OR(W2035="Metallic Liquid Tight",W2035="Non-Metallic Liquid Tight",W2035="LSZH",W2035="Greenfield"),VLOOKUP($L2035,Info!$B$4:$L$266,7,FALSE),"N/A")))</f>
        <v/>
      </c>
      <c r="Y2035" s="1"/>
      <c r="Z2035" s="96" t="str">
        <f>IF($L2035="None","",IF(ISERROR(VLOOKUP($L2035,Info!$B$4:$B$266,1,FALSE)),"",VLOOKUP($L2035,Info!$B$4:$L$266,9,FALSE)))</f>
        <v/>
      </c>
      <c r="AA2035" s="96" t="str">
        <f>IF($L2035="None","",IF(ISERROR(VLOOKUP($L2035,Info!$B$4:$B$266,1,FALSE)),"",VLOOKUP($L2035,Info!$B$4:$L$266,8,FALSE)))</f>
        <v/>
      </c>
      <c r="AB2035" s="96" t="str">
        <f>IF($L2035="None","",IF(ISERROR(VLOOKUP($L2035,Info!$B$4:$B$266,1,FALSE)),"",VLOOKUP($L2035,Info!$B$4:$L$266,10,FALSE)))</f>
        <v/>
      </c>
      <c r="AC2035" s="1" t="str">
        <f>IF(W2035="SO Cable","Black,White",IF(O2035="","",IF(P2035="","",IF($J$12&lt;&gt;"ABC",IF(P2035&lt;="250",VLOOKUP(O2035,Info!$AZ$4:$BB$22,3,FALSE),VLOOKUP(O2035,Info!$AZ$23:$BB$39,3,FALSE)),IF(P2035&lt;="250",VLOOKUP(O2035,Info!$AO$4:$AQ$22,3,FALSE),VLOOKUP(O2035,Info!$AO$23:$AP$39,3,FALSE))))))</f>
        <v/>
      </c>
      <c r="AD2035" s="1"/>
      <c r="AE2035" s="1" t="str">
        <f>IF($L2035="None","",IF(ISERROR(VLOOKUP($L2035,Info!$B$4:$B$266,1,FALSE)),"",VLOOKUP($L2035,Info!$B$4:$L$266,4,FALSE)))</f>
        <v/>
      </c>
      <c r="AF2035" s="1" t="str">
        <f>IF($L2035="None","",IF(ISERROR(VLOOKUP($L2035,Info!$B$4:$B$266,1,FALSE)),"",VLOOKUP($L2035,Info!$B$4:$L$266,6,FALSE)))</f>
        <v/>
      </c>
      <c r="AG2035" s="1"/>
      <c r="AH2035" s="33" t="str" cm="1">
        <f t="array" ref="AH2035">IF(AND(L2035&lt;&gt;"",O2035&lt;&gt;"",R2035:S2035&lt;&gt;"",W2035:X2035&lt;&gt;"",Z2035:AA2035&lt;&gt;"",AC2035&lt;&gt;""),"Good","Bad")</f>
        <v>Bad</v>
      </c>
      <c r="AL2035" t="str" cm="1">
        <f t="array" ref="AL2035">IF(R2035&gt;0,_xlfn.IFS(COUNTIF($L$20:L2035,"&lt;&gt;")&lt;101,1,COUNTIF($L$20:L2035,"&lt;&gt;")&lt;201,2,COUNTIF($L$20:L2035,"&lt;&gt;")&lt;301,3,COUNTIF($L$20:L2035,"&lt;&gt;")&lt;401,4,COUNTIF($L$20:L2035,"&lt;&gt;")&lt;501,5,COUNTIF($L$20:L2035,"&lt;&gt;")&lt;601,6,COUNTIF($L$20:L2035,"&lt;&gt;")&lt;701,7,COUNTIF($L$20:L2035,"&lt;&gt;")&lt;801,8,COUNTIF($L$20:L2035,"&lt;&gt;")&lt;901,9,COUNTIF($L$20:L2035,"&lt;&gt;")&lt;1001,10,COUNTIF($L$20:L2035,"&lt;&gt;")&lt;1101,11,COUNTIF($L$20:L2035,"&lt;&gt;")&lt;1201,12,COUNTIF($L$20:L2035,"&lt;&gt;")&lt;1301,13,COUNTIF($L$20:L2035,"&lt;&gt;")&lt;1401,14,COUNTIF($L$20:L2035,"&lt;&gt;")&lt;1501,15,COUNTIF($L$20:L2035,"&lt;&gt;")&lt;1601,16,COUNTIF($L$20:L2035,"&lt;&gt;")&lt;1701,17,COUNTIF($L$20:L2035,"&lt;&gt;")&lt;1801,18,COUNTIF($L$20:L2035,"&lt;&gt;")&lt;1901,19,COUNTIF($L$20:L2035,"&lt;&gt;")&lt;2001,20,COUNTIF($L$20:L2035,"&lt;&gt;")&lt;2101,21,COUNTIF($L$20:L2035,"&lt;&gt;")&lt;2201,22,COUNTIF($L$20:L2035,"&lt;&gt;")&lt;2301,23,COUNTIF($L$20:L2035,"&lt;&gt;")&lt;2401,24,COUNTIF($L$20:L2035,"&lt;&gt;")&lt;2501,25,COUNTIF($L$20:L2035,"&lt;&gt;")&lt;2601,26,COUNTIF($L$20:L2035,"&lt;&gt;")&lt;2701,27,COUNTIF($L$20:L2035,"&lt;&gt;")&lt;2801,28,COUNTIF($L$20:L2035,"&lt;&gt;")&lt;2901,29,COUNTIF($L$20:L2035,"&lt;&gt;")&lt;3001,30),"")</f>
        <v/>
      </c>
      <c r="AM2035" t="str">
        <f t="shared" si="155"/>
        <v/>
      </c>
      <c r="AN2035" t="str">
        <f t="shared" si="159"/>
        <v/>
      </c>
      <c r="AP2035" t="str">
        <f t="shared" si="158"/>
        <v/>
      </c>
      <c r="AQ2035" t="str">
        <f>IF(AO2035="","",COUNTIFS(AM2035:$AM$3019,AO2035))</f>
        <v/>
      </c>
    </row>
    <row r="2036" spans="1:43" x14ac:dyDescent="0.25">
      <c r="A2036" s="6" t="str">
        <f>IF(COUNT($A$20:A2035)&lt;&gt;$B$4,IF(A2035="","",A2035+1),"")</f>
        <v/>
      </c>
      <c r="B2036" s="3"/>
      <c r="C2036" s="3"/>
      <c r="D2036" s="122"/>
      <c r="E2036" s="3"/>
      <c r="F2036" s="3"/>
      <c r="G2036" s="3"/>
      <c r="H2036" s="3"/>
      <c r="I2036" s="120"/>
      <c r="J2036" s="3"/>
      <c r="K2036" s="95" t="str" cm="1">
        <f t="array" ref="K2036">IF(OR($J$14 = "A",$J$14 = "B",$J$14 = "C"),IF(I2036="","",IF(LEN(I2036)&gt;2,_xlfn.IFS(ISNUMBER(SEARCH("_",I2036)),I2036,ISNUMBER(SEARCH(", ",I2036)),SUBSTITUTE(I2036,", ","_"),ISNUMBER(SEARCH("/ ",I2036)),SUBSTITUTE(I2036,"/ ","_"),ISNUMBER(SEARCH(",",I2036)),SUBSTITUTE(I2036,",","_"),ISNUMBER(SEARCH("/",I2036)),SUBSTITUTE(I2036,"/","_"),ISNUMBER(SEARCH("",I2036)),I2036),I2036)),IF(OR($J$14 = "J",$J$14 = "K"),"",IF(D2036="","",IF(LEN(D2036)&gt;2,_xlfn.IFS(ISNUMBER(SEARCH("_",D2036)),D2036,ISNUMBER(SEARCH(", ",D2036)),SUBSTITUTE(D2036,", ","_"),ISNUMBER(SEARCH("/ ",D2036)),SUBSTITUTE(D2036,"/ ","_"),ISNUMBER(SEARCH(",",D2036)),SUBSTITUTE(D2036,",","_"),ISNUMBER(SEARCH("/",D2036)),SUBSTITUTE(D2036,"/","_"),ISNUMBER(SEARCH("",D2036)),D2036),D2036))))</f>
        <v/>
      </c>
      <c r="L2036" s="1"/>
      <c r="M2036" s="1" t="str">
        <f t="shared" si="156"/>
        <v/>
      </c>
      <c r="N2036" s="94" t="str">
        <f>IF($L2036="None","",IF(ISERROR(VLOOKUP($L2036,Info!$B$4:$B$266,1,FALSE)),"",VLOOKUP($L2036,Info!$B$4:$L$266,5,FALSE)))</f>
        <v/>
      </c>
      <c r="O2036" s="94" t="str">
        <f>IF(K2036="","",IF(AND($J$12&lt;&gt;"ABC",N2036="3"),"BAC",IF(N2036="3","ABC",IF($J$12&lt;&gt;"ABC",IF($J$10="Standard",VLOOKUP(K2036,Info!$BE$4:$BF$481,2,FALSE),VLOOKUP(K2036,Info!$BI$4:$BJ$482,2,FALSE)),IF($J$10="Standard",VLOOKUP(K2036,Info!$AG$4:$AH$2994,2,FALSE),VLOOKUP(K2036,Info!$AK$4:$AL$2997,2,FALSE))))))</f>
        <v/>
      </c>
      <c r="P2036" s="94" t="str">
        <f>IF($L2036="None","",IF(ISERROR(VLOOKUP($L2036,Info!$B$4:$B$266,1,FALSE)),"",VLOOKUP($L2036,Info!$B$4:$L$266,3,FALSE)))</f>
        <v/>
      </c>
      <c r="Q2036" s="96" t="str">
        <f>IF($L2036="None","",IF(ISERROR(VLOOKUP($L2036,Info!$B$4:$B$266,1,FALSE)),"",VLOOKUP($L2036,Info!$B$4:$L$266,4,FALSE)))</f>
        <v/>
      </c>
      <c r="R2036" s="1"/>
      <c r="S2036" s="6" t="str">
        <f t="shared" si="157"/>
        <v/>
      </c>
      <c r="T2036" s="6" t="str">
        <f>IF($L2036="None","",IF(ISERROR(VLOOKUP($L2036,Info!$B$4:$B$266,1,FALSE)),"",VLOOKUP($L2036,Info!$B$4:$L$266,11,FALSE)))</f>
        <v/>
      </c>
      <c r="U2036" s="1"/>
      <c r="V2036" s="1"/>
      <c r="W2036" s="1"/>
      <c r="X2036" s="1" t="str">
        <f>IF($L2036="None","",IF(ISERROR(VLOOKUP($L2036,Info!$B$4:$B$266,1,FALSE)),"",IF(OR(W2036="Metallic Liquid Tight",W2036="Non-Metallic Liquid Tight",W2036="LSZH",W2036="Greenfield"),VLOOKUP($L2036,Info!$B$4:$L$266,7,FALSE),"N/A")))</f>
        <v/>
      </c>
      <c r="Y2036" s="1"/>
      <c r="Z2036" s="96" t="str">
        <f>IF($L2036="None","",IF(ISERROR(VLOOKUP($L2036,Info!$B$4:$B$266,1,FALSE)),"",VLOOKUP($L2036,Info!$B$4:$L$266,9,FALSE)))</f>
        <v/>
      </c>
      <c r="AA2036" s="96" t="str">
        <f>IF($L2036="None","",IF(ISERROR(VLOOKUP($L2036,Info!$B$4:$B$266,1,FALSE)),"",VLOOKUP($L2036,Info!$B$4:$L$266,8,FALSE)))</f>
        <v/>
      </c>
      <c r="AB2036" s="96" t="str">
        <f>IF($L2036="None","",IF(ISERROR(VLOOKUP($L2036,Info!$B$4:$B$266,1,FALSE)),"",VLOOKUP($L2036,Info!$B$4:$L$266,10,FALSE)))</f>
        <v/>
      </c>
      <c r="AC2036" s="1" t="str">
        <f>IF(W2036="SO Cable","Black,White",IF(O2036="","",IF(P2036="","",IF($J$12&lt;&gt;"ABC",IF(P2036&lt;="250",VLOOKUP(O2036,Info!$AZ$4:$BB$22,3,FALSE),VLOOKUP(O2036,Info!$AZ$23:$BB$39,3,FALSE)),IF(P2036&lt;="250",VLOOKUP(O2036,Info!$AO$4:$AQ$22,3,FALSE),VLOOKUP(O2036,Info!$AO$23:$AP$39,3,FALSE))))))</f>
        <v/>
      </c>
      <c r="AD2036" s="1"/>
      <c r="AE2036" s="1" t="str">
        <f>IF($L2036="None","",IF(ISERROR(VLOOKUP($L2036,Info!$B$4:$B$266,1,FALSE)),"",VLOOKUP($L2036,Info!$B$4:$L$266,4,FALSE)))</f>
        <v/>
      </c>
      <c r="AF2036" s="1" t="str">
        <f>IF($L2036="None","",IF(ISERROR(VLOOKUP($L2036,Info!$B$4:$B$266,1,FALSE)),"",VLOOKUP($L2036,Info!$B$4:$L$266,6,FALSE)))</f>
        <v/>
      </c>
      <c r="AG2036" s="1"/>
      <c r="AH2036" s="33" t="str" cm="1">
        <f t="array" ref="AH2036">IF(AND(L2036&lt;&gt;"",O2036&lt;&gt;"",R2036:S2036&lt;&gt;"",W2036:X2036&lt;&gt;"",Z2036:AA2036&lt;&gt;"",AC2036&lt;&gt;""),"Good","Bad")</f>
        <v>Bad</v>
      </c>
      <c r="AL2036" t="str" cm="1">
        <f t="array" ref="AL2036">IF(R2036&gt;0,_xlfn.IFS(COUNTIF($L$20:L2036,"&lt;&gt;")&lt;101,1,COUNTIF($L$20:L2036,"&lt;&gt;")&lt;201,2,COUNTIF($L$20:L2036,"&lt;&gt;")&lt;301,3,COUNTIF($L$20:L2036,"&lt;&gt;")&lt;401,4,COUNTIF($L$20:L2036,"&lt;&gt;")&lt;501,5,COUNTIF($L$20:L2036,"&lt;&gt;")&lt;601,6,COUNTIF($L$20:L2036,"&lt;&gt;")&lt;701,7,COUNTIF($L$20:L2036,"&lt;&gt;")&lt;801,8,COUNTIF($L$20:L2036,"&lt;&gt;")&lt;901,9,COUNTIF($L$20:L2036,"&lt;&gt;")&lt;1001,10,COUNTIF($L$20:L2036,"&lt;&gt;")&lt;1101,11,COUNTIF($L$20:L2036,"&lt;&gt;")&lt;1201,12,COUNTIF($L$20:L2036,"&lt;&gt;")&lt;1301,13,COUNTIF($L$20:L2036,"&lt;&gt;")&lt;1401,14,COUNTIF($L$20:L2036,"&lt;&gt;")&lt;1501,15,COUNTIF($L$20:L2036,"&lt;&gt;")&lt;1601,16,COUNTIF($L$20:L2036,"&lt;&gt;")&lt;1701,17,COUNTIF($L$20:L2036,"&lt;&gt;")&lt;1801,18,COUNTIF($L$20:L2036,"&lt;&gt;")&lt;1901,19,COUNTIF($L$20:L2036,"&lt;&gt;")&lt;2001,20,COUNTIF($L$20:L2036,"&lt;&gt;")&lt;2101,21,COUNTIF($L$20:L2036,"&lt;&gt;")&lt;2201,22,COUNTIF($L$20:L2036,"&lt;&gt;")&lt;2301,23,COUNTIF($L$20:L2036,"&lt;&gt;")&lt;2401,24,COUNTIF($L$20:L2036,"&lt;&gt;")&lt;2501,25,COUNTIF($L$20:L2036,"&lt;&gt;")&lt;2601,26,COUNTIF($L$20:L2036,"&lt;&gt;")&lt;2701,27,COUNTIF($L$20:L2036,"&lt;&gt;")&lt;2801,28,COUNTIF($L$20:L2036,"&lt;&gt;")&lt;2901,29,COUNTIF($L$20:L2036,"&lt;&gt;")&lt;3001,30),"")</f>
        <v/>
      </c>
      <c r="AM2036" t="str">
        <f t="shared" si="155"/>
        <v/>
      </c>
      <c r="AN2036" t="str">
        <f t="shared" si="159"/>
        <v/>
      </c>
      <c r="AP2036" t="str">
        <f t="shared" si="158"/>
        <v/>
      </c>
      <c r="AQ2036" t="str">
        <f>IF(AO2036="","",COUNTIFS(AM2036:$AM$3019,AO2036))</f>
        <v/>
      </c>
    </row>
    <row r="2037" spans="1:43" x14ac:dyDescent="0.25">
      <c r="A2037" s="6" t="str">
        <f>IF(COUNT($A$20:A2036)&lt;&gt;$B$4,IF(A2036="","",A2036+1),"")</f>
        <v/>
      </c>
      <c r="B2037" s="3"/>
      <c r="C2037" s="3"/>
      <c r="D2037" s="122"/>
      <c r="E2037" s="3"/>
      <c r="F2037" s="3"/>
      <c r="G2037" s="3"/>
      <c r="H2037" s="3"/>
      <c r="I2037" s="120"/>
      <c r="J2037" s="3"/>
      <c r="K2037" s="95" t="str" cm="1">
        <f t="array" ref="K2037">IF(OR($J$14 = "A",$J$14 = "B",$J$14 = "C"),IF(I2037="","",IF(LEN(I2037)&gt;2,_xlfn.IFS(ISNUMBER(SEARCH("_",I2037)),I2037,ISNUMBER(SEARCH(", ",I2037)),SUBSTITUTE(I2037,", ","_"),ISNUMBER(SEARCH("/ ",I2037)),SUBSTITUTE(I2037,"/ ","_"),ISNUMBER(SEARCH(",",I2037)),SUBSTITUTE(I2037,",","_"),ISNUMBER(SEARCH("/",I2037)),SUBSTITUTE(I2037,"/","_"),ISNUMBER(SEARCH("",I2037)),I2037),I2037)),IF(OR($J$14 = "J",$J$14 = "K"),"",IF(D2037="","",IF(LEN(D2037)&gt;2,_xlfn.IFS(ISNUMBER(SEARCH("_",D2037)),D2037,ISNUMBER(SEARCH(", ",D2037)),SUBSTITUTE(D2037,", ","_"),ISNUMBER(SEARCH("/ ",D2037)),SUBSTITUTE(D2037,"/ ","_"),ISNUMBER(SEARCH(",",D2037)),SUBSTITUTE(D2037,",","_"),ISNUMBER(SEARCH("/",D2037)),SUBSTITUTE(D2037,"/","_"),ISNUMBER(SEARCH("",D2037)),D2037),D2037))))</f>
        <v/>
      </c>
      <c r="L2037" s="1"/>
      <c r="M2037" s="1" t="str">
        <f t="shared" si="156"/>
        <v/>
      </c>
      <c r="N2037" s="94" t="str">
        <f>IF($L2037="None","",IF(ISERROR(VLOOKUP($L2037,Info!$B$4:$B$266,1,FALSE)),"",VLOOKUP($L2037,Info!$B$4:$L$266,5,FALSE)))</f>
        <v/>
      </c>
      <c r="O2037" s="94" t="str">
        <f>IF(K2037="","",IF(AND($J$12&lt;&gt;"ABC",N2037="3"),"BAC",IF(N2037="3","ABC",IF($J$12&lt;&gt;"ABC",IF($J$10="Standard",VLOOKUP(K2037,Info!$BE$4:$BF$481,2,FALSE),VLOOKUP(K2037,Info!$BI$4:$BJ$482,2,FALSE)),IF($J$10="Standard",VLOOKUP(K2037,Info!$AG$4:$AH$2994,2,FALSE),VLOOKUP(K2037,Info!$AK$4:$AL$2997,2,FALSE))))))</f>
        <v/>
      </c>
      <c r="P2037" s="94" t="str">
        <f>IF($L2037="None","",IF(ISERROR(VLOOKUP($L2037,Info!$B$4:$B$266,1,FALSE)),"",VLOOKUP($L2037,Info!$B$4:$L$266,3,FALSE)))</f>
        <v/>
      </c>
      <c r="Q2037" s="96" t="str">
        <f>IF($L2037="None","",IF(ISERROR(VLOOKUP($L2037,Info!$B$4:$B$266,1,FALSE)),"",VLOOKUP($L2037,Info!$B$4:$L$266,4,FALSE)))</f>
        <v/>
      </c>
      <c r="R2037" s="1"/>
      <c r="S2037" s="6" t="str">
        <f t="shared" si="157"/>
        <v/>
      </c>
      <c r="T2037" s="6" t="str">
        <f>IF($L2037="None","",IF(ISERROR(VLOOKUP($L2037,Info!$B$4:$B$266,1,FALSE)),"",VLOOKUP($L2037,Info!$B$4:$L$266,11,FALSE)))</f>
        <v/>
      </c>
      <c r="U2037" s="1"/>
      <c r="V2037" s="1"/>
      <c r="W2037" s="1"/>
      <c r="X2037" s="1" t="str">
        <f>IF($L2037="None","",IF(ISERROR(VLOOKUP($L2037,Info!$B$4:$B$266,1,FALSE)),"",IF(OR(W2037="Metallic Liquid Tight",W2037="Non-Metallic Liquid Tight",W2037="LSZH",W2037="Greenfield"),VLOOKUP($L2037,Info!$B$4:$L$266,7,FALSE),"N/A")))</f>
        <v/>
      </c>
      <c r="Y2037" s="1"/>
      <c r="Z2037" s="96" t="str">
        <f>IF($L2037="None","",IF(ISERROR(VLOOKUP($L2037,Info!$B$4:$B$266,1,FALSE)),"",VLOOKUP($L2037,Info!$B$4:$L$266,9,FALSE)))</f>
        <v/>
      </c>
      <c r="AA2037" s="96" t="str">
        <f>IF($L2037="None","",IF(ISERROR(VLOOKUP($L2037,Info!$B$4:$B$266,1,FALSE)),"",VLOOKUP($L2037,Info!$B$4:$L$266,8,FALSE)))</f>
        <v/>
      </c>
      <c r="AB2037" s="96" t="str">
        <f>IF($L2037="None","",IF(ISERROR(VLOOKUP($L2037,Info!$B$4:$B$266,1,FALSE)),"",VLOOKUP($L2037,Info!$B$4:$L$266,10,FALSE)))</f>
        <v/>
      </c>
      <c r="AC2037" s="1" t="str">
        <f>IF(W2037="SO Cable","Black,White",IF(O2037="","",IF(P2037="","",IF($J$12&lt;&gt;"ABC",IF(P2037&lt;="250",VLOOKUP(O2037,Info!$AZ$4:$BB$22,3,FALSE),VLOOKUP(O2037,Info!$AZ$23:$BB$39,3,FALSE)),IF(P2037&lt;="250",VLOOKUP(O2037,Info!$AO$4:$AQ$22,3,FALSE),VLOOKUP(O2037,Info!$AO$23:$AP$39,3,FALSE))))))</f>
        <v/>
      </c>
      <c r="AD2037" s="1"/>
      <c r="AE2037" s="1" t="str">
        <f>IF($L2037="None","",IF(ISERROR(VLOOKUP($L2037,Info!$B$4:$B$266,1,FALSE)),"",VLOOKUP($L2037,Info!$B$4:$L$266,4,FALSE)))</f>
        <v/>
      </c>
      <c r="AF2037" s="1" t="str">
        <f>IF($L2037="None","",IF(ISERROR(VLOOKUP($L2037,Info!$B$4:$B$266,1,FALSE)),"",VLOOKUP($L2037,Info!$B$4:$L$266,6,FALSE)))</f>
        <v/>
      </c>
      <c r="AG2037" s="1"/>
      <c r="AH2037" s="33" t="str" cm="1">
        <f t="array" ref="AH2037">IF(AND(L2037&lt;&gt;"",O2037&lt;&gt;"",R2037:S2037&lt;&gt;"",W2037:X2037&lt;&gt;"",Z2037:AA2037&lt;&gt;"",AC2037&lt;&gt;""),"Good","Bad")</f>
        <v>Bad</v>
      </c>
      <c r="AL2037" t="str" cm="1">
        <f t="array" ref="AL2037">IF(R2037&gt;0,_xlfn.IFS(COUNTIF($L$20:L2037,"&lt;&gt;")&lt;101,1,COUNTIF($L$20:L2037,"&lt;&gt;")&lt;201,2,COUNTIF($L$20:L2037,"&lt;&gt;")&lt;301,3,COUNTIF($L$20:L2037,"&lt;&gt;")&lt;401,4,COUNTIF($L$20:L2037,"&lt;&gt;")&lt;501,5,COUNTIF($L$20:L2037,"&lt;&gt;")&lt;601,6,COUNTIF($L$20:L2037,"&lt;&gt;")&lt;701,7,COUNTIF($L$20:L2037,"&lt;&gt;")&lt;801,8,COUNTIF($L$20:L2037,"&lt;&gt;")&lt;901,9,COUNTIF($L$20:L2037,"&lt;&gt;")&lt;1001,10,COUNTIF($L$20:L2037,"&lt;&gt;")&lt;1101,11,COUNTIF($L$20:L2037,"&lt;&gt;")&lt;1201,12,COUNTIF($L$20:L2037,"&lt;&gt;")&lt;1301,13,COUNTIF($L$20:L2037,"&lt;&gt;")&lt;1401,14,COUNTIF($L$20:L2037,"&lt;&gt;")&lt;1501,15,COUNTIF($L$20:L2037,"&lt;&gt;")&lt;1601,16,COUNTIF($L$20:L2037,"&lt;&gt;")&lt;1701,17,COUNTIF($L$20:L2037,"&lt;&gt;")&lt;1801,18,COUNTIF($L$20:L2037,"&lt;&gt;")&lt;1901,19,COUNTIF($L$20:L2037,"&lt;&gt;")&lt;2001,20,COUNTIF($L$20:L2037,"&lt;&gt;")&lt;2101,21,COUNTIF($L$20:L2037,"&lt;&gt;")&lt;2201,22,COUNTIF($L$20:L2037,"&lt;&gt;")&lt;2301,23,COUNTIF($L$20:L2037,"&lt;&gt;")&lt;2401,24,COUNTIF($L$20:L2037,"&lt;&gt;")&lt;2501,25,COUNTIF($L$20:L2037,"&lt;&gt;")&lt;2601,26,COUNTIF($L$20:L2037,"&lt;&gt;")&lt;2701,27,COUNTIF($L$20:L2037,"&lt;&gt;")&lt;2801,28,COUNTIF($L$20:L2037,"&lt;&gt;")&lt;2901,29,COUNTIF($L$20:L2037,"&lt;&gt;")&lt;3001,30),"")</f>
        <v/>
      </c>
      <c r="AM2037" t="str">
        <f t="shared" si="155"/>
        <v/>
      </c>
      <c r="AN2037" t="str">
        <f t="shared" si="159"/>
        <v/>
      </c>
      <c r="AP2037" t="str">
        <f t="shared" si="158"/>
        <v/>
      </c>
      <c r="AQ2037" t="str">
        <f>IF(AO2037="","",COUNTIFS(AM2037:$AM$3019,AO2037))</f>
        <v/>
      </c>
    </row>
    <row r="2038" spans="1:43" x14ac:dyDescent="0.25">
      <c r="A2038" s="6" t="str">
        <f>IF(COUNT($A$20:A2037)&lt;&gt;$B$4,IF(A2037="","",A2037+1),"")</f>
        <v/>
      </c>
      <c r="B2038" s="3"/>
      <c r="C2038" s="3"/>
      <c r="D2038" s="122"/>
      <c r="E2038" s="3"/>
      <c r="F2038" s="3"/>
      <c r="G2038" s="3"/>
      <c r="H2038" s="3"/>
      <c r="I2038" s="120"/>
      <c r="J2038" s="3"/>
      <c r="K2038" s="95" t="str" cm="1">
        <f t="array" ref="K2038">IF(OR($J$14 = "A",$J$14 = "B",$J$14 = "C"),IF(I2038="","",IF(LEN(I2038)&gt;2,_xlfn.IFS(ISNUMBER(SEARCH("_",I2038)),I2038,ISNUMBER(SEARCH(", ",I2038)),SUBSTITUTE(I2038,", ","_"),ISNUMBER(SEARCH("/ ",I2038)),SUBSTITUTE(I2038,"/ ","_"),ISNUMBER(SEARCH(",",I2038)),SUBSTITUTE(I2038,",","_"),ISNUMBER(SEARCH("/",I2038)),SUBSTITUTE(I2038,"/","_"),ISNUMBER(SEARCH("",I2038)),I2038),I2038)),IF(OR($J$14 = "J",$J$14 = "K"),"",IF(D2038="","",IF(LEN(D2038)&gt;2,_xlfn.IFS(ISNUMBER(SEARCH("_",D2038)),D2038,ISNUMBER(SEARCH(", ",D2038)),SUBSTITUTE(D2038,", ","_"),ISNUMBER(SEARCH("/ ",D2038)),SUBSTITUTE(D2038,"/ ","_"),ISNUMBER(SEARCH(",",D2038)),SUBSTITUTE(D2038,",","_"),ISNUMBER(SEARCH("/",D2038)),SUBSTITUTE(D2038,"/","_"),ISNUMBER(SEARCH("",D2038)),D2038),D2038))))</f>
        <v/>
      </c>
      <c r="L2038" s="1"/>
      <c r="M2038" s="1" t="str">
        <f t="shared" si="156"/>
        <v/>
      </c>
      <c r="N2038" s="94" t="str">
        <f>IF($L2038="None","",IF(ISERROR(VLOOKUP($L2038,Info!$B$4:$B$266,1,FALSE)),"",VLOOKUP($L2038,Info!$B$4:$L$266,5,FALSE)))</f>
        <v/>
      </c>
      <c r="O2038" s="94" t="str">
        <f>IF(K2038="","",IF(AND($J$12&lt;&gt;"ABC",N2038="3"),"BAC",IF(N2038="3","ABC",IF($J$12&lt;&gt;"ABC",IF($J$10="Standard",VLOOKUP(K2038,Info!$BE$4:$BF$481,2,FALSE),VLOOKUP(K2038,Info!$BI$4:$BJ$482,2,FALSE)),IF($J$10="Standard",VLOOKUP(K2038,Info!$AG$4:$AH$2994,2,FALSE),VLOOKUP(K2038,Info!$AK$4:$AL$2997,2,FALSE))))))</f>
        <v/>
      </c>
      <c r="P2038" s="94" t="str">
        <f>IF($L2038="None","",IF(ISERROR(VLOOKUP($L2038,Info!$B$4:$B$266,1,FALSE)),"",VLOOKUP($L2038,Info!$B$4:$L$266,3,FALSE)))</f>
        <v/>
      </c>
      <c r="Q2038" s="96" t="str">
        <f>IF($L2038="None","",IF(ISERROR(VLOOKUP($L2038,Info!$B$4:$B$266,1,FALSE)),"",VLOOKUP($L2038,Info!$B$4:$L$266,4,FALSE)))</f>
        <v/>
      </c>
      <c r="R2038" s="1"/>
      <c r="S2038" s="6" t="str">
        <f t="shared" si="157"/>
        <v/>
      </c>
      <c r="T2038" s="6" t="str">
        <f>IF($L2038="None","",IF(ISERROR(VLOOKUP($L2038,Info!$B$4:$B$266,1,FALSE)),"",VLOOKUP($L2038,Info!$B$4:$L$266,11,FALSE)))</f>
        <v/>
      </c>
      <c r="U2038" s="1"/>
      <c r="V2038" s="1"/>
      <c r="W2038" s="1"/>
      <c r="X2038" s="1" t="str">
        <f>IF($L2038="None","",IF(ISERROR(VLOOKUP($L2038,Info!$B$4:$B$266,1,FALSE)),"",IF(OR(W2038="Metallic Liquid Tight",W2038="Non-Metallic Liquid Tight",W2038="LSZH",W2038="Greenfield"),VLOOKUP($L2038,Info!$B$4:$L$266,7,FALSE),"N/A")))</f>
        <v/>
      </c>
      <c r="Y2038" s="1"/>
      <c r="Z2038" s="96" t="str">
        <f>IF($L2038="None","",IF(ISERROR(VLOOKUP($L2038,Info!$B$4:$B$266,1,FALSE)),"",VLOOKUP($L2038,Info!$B$4:$L$266,9,FALSE)))</f>
        <v/>
      </c>
      <c r="AA2038" s="96" t="str">
        <f>IF($L2038="None","",IF(ISERROR(VLOOKUP($L2038,Info!$B$4:$B$266,1,FALSE)),"",VLOOKUP($L2038,Info!$B$4:$L$266,8,FALSE)))</f>
        <v/>
      </c>
      <c r="AB2038" s="96" t="str">
        <f>IF($L2038="None","",IF(ISERROR(VLOOKUP($L2038,Info!$B$4:$B$266,1,FALSE)),"",VLOOKUP($L2038,Info!$B$4:$L$266,10,FALSE)))</f>
        <v/>
      </c>
      <c r="AC2038" s="1" t="str">
        <f>IF(W2038="SO Cable","Black,White",IF(O2038="","",IF(P2038="","",IF($J$12&lt;&gt;"ABC",IF(P2038&lt;="250",VLOOKUP(O2038,Info!$AZ$4:$BB$22,3,FALSE),VLOOKUP(O2038,Info!$AZ$23:$BB$39,3,FALSE)),IF(P2038&lt;="250",VLOOKUP(O2038,Info!$AO$4:$AQ$22,3,FALSE),VLOOKUP(O2038,Info!$AO$23:$AP$39,3,FALSE))))))</f>
        <v/>
      </c>
      <c r="AD2038" s="1"/>
      <c r="AE2038" s="1" t="str">
        <f>IF($L2038="None","",IF(ISERROR(VLOOKUP($L2038,Info!$B$4:$B$266,1,FALSE)),"",VLOOKUP($L2038,Info!$B$4:$L$266,4,FALSE)))</f>
        <v/>
      </c>
      <c r="AF2038" s="1" t="str">
        <f>IF($L2038="None","",IF(ISERROR(VLOOKUP($L2038,Info!$B$4:$B$266,1,FALSE)),"",VLOOKUP($L2038,Info!$B$4:$L$266,6,FALSE)))</f>
        <v/>
      </c>
      <c r="AG2038" s="1"/>
      <c r="AH2038" s="33" t="str" cm="1">
        <f t="array" ref="AH2038">IF(AND(L2038&lt;&gt;"",O2038&lt;&gt;"",R2038:S2038&lt;&gt;"",W2038:X2038&lt;&gt;"",Z2038:AA2038&lt;&gt;"",AC2038&lt;&gt;""),"Good","Bad")</f>
        <v>Bad</v>
      </c>
      <c r="AL2038" t="str" cm="1">
        <f t="array" ref="AL2038">IF(R2038&gt;0,_xlfn.IFS(COUNTIF($L$20:L2038,"&lt;&gt;")&lt;101,1,COUNTIF($L$20:L2038,"&lt;&gt;")&lt;201,2,COUNTIF($L$20:L2038,"&lt;&gt;")&lt;301,3,COUNTIF($L$20:L2038,"&lt;&gt;")&lt;401,4,COUNTIF($L$20:L2038,"&lt;&gt;")&lt;501,5,COUNTIF($L$20:L2038,"&lt;&gt;")&lt;601,6,COUNTIF($L$20:L2038,"&lt;&gt;")&lt;701,7,COUNTIF($L$20:L2038,"&lt;&gt;")&lt;801,8,COUNTIF($L$20:L2038,"&lt;&gt;")&lt;901,9,COUNTIF($L$20:L2038,"&lt;&gt;")&lt;1001,10,COUNTIF($L$20:L2038,"&lt;&gt;")&lt;1101,11,COUNTIF($L$20:L2038,"&lt;&gt;")&lt;1201,12,COUNTIF($L$20:L2038,"&lt;&gt;")&lt;1301,13,COUNTIF($L$20:L2038,"&lt;&gt;")&lt;1401,14,COUNTIF($L$20:L2038,"&lt;&gt;")&lt;1501,15,COUNTIF($L$20:L2038,"&lt;&gt;")&lt;1601,16,COUNTIF($L$20:L2038,"&lt;&gt;")&lt;1701,17,COUNTIF($L$20:L2038,"&lt;&gt;")&lt;1801,18,COUNTIF($L$20:L2038,"&lt;&gt;")&lt;1901,19,COUNTIF($L$20:L2038,"&lt;&gt;")&lt;2001,20,COUNTIF($L$20:L2038,"&lt;&gt;")&lt;2101,21,COUNTIF($L$20:L2038,"&lt;&gt;")&lt;2201,22,COUNTIF($L$20:L2038,"&lt;&gt;")&lt;2301,23,COUNTIF($L$20:L2038,"&lt;&gt;")&lt;2401,24,COUNTIF($L$20:L2038,"&lt;&gt;")&lt;2501,25,COUNTIF($L$20:L2038,"&lt;&gt;")&lt;2601,26,COUNTIF($L$20:L2038,"&lt;&gt;")&lt;2701,27,COUNTIF($L$20:L2038,"&lt;&gt;")&lt;2801,28,COUNTIF($L$20:L2038,"&lt;&gt;")&lt;2901,29,COUNTIF($L$20:L2038,"&lt;&gt;")&lt;3001,30),"")</f>
        <v/>
      </c>
      <c r="AM2038" t="str">
        <f t="shared" si="155"/>
        <v/>
      </c>
      <c r="AN2038" t="str">
        <f t="shared" si="159"/>
        <v/>
      </c>
      <c r="AP2038" t="str">
        <f t="shared" si="158"/>
        <v/>
      </c>
      <c r="AQ2038" t="str">
        <f>IF(AO2038="","",COUNTIFS(AM2038:$AM$3019,AO2038))</f>
        <v/>
      </c>
    </row>
    <row r="2039" spans="1:43" x14ac:dyDescent="0.25">
      <c r="A2039" s="6" t="str">
        <f>IF(COUNT($A$20:A2038)&lt;&gt;$B$4,IF(A2038="","",A2038+1),"")</f>
        <v/>
      </c>
      <c r="B2039" s="3"/>
      <c r="C2039" s="3"/>
      <c r="D2039" s="122"/>
      <c r="E2039" s="3"/>
      <c r="F2039" s="3"/>
      <c r="G2039" s="3"/>
      <c r="H2039" s="3"/>
      <c r="I2039" s="120"/>
      <c r="J2039" s="3"/>
      <c r="K2039" s="95" t="str" cm="1">
        <f t="array" ref="K2039">IF(OR($J$14 = "A",$J$14 = "B",$J$14 = "C"),IF(I2039="","",IF(LEN(I2039)&gt;2,_xlfn.IFS(ISNUMBER(SEARCH("_",I2039)),I2039,ISNUMBER(SEARCH(", ",I2039)),SUBSTITUTE(I2039,", ","_"),ISNUMBER(SEARCH("/ ",I2039)),SUBSTITUTE(I2039,"/ ","_"),ISNUMBER(SEARCH(",",I2039)),SUBSTITUTE(I2039,",","_"),ISNUMBER(SEARCH("/",I2039)),SUBSTITUTE(I2039,"/","_"),ISNUMBER(SEARCH("",I2039)),I2039),I2039)),IF(OR($J$14 = "J",$J$14 = "K"),"",IF(D2039="","",IF(LEN(D2039)&gt;2,_xlfn.IFS(ISNUMBER(SEARCH("_",D2039)),D2039,ISNUMBER(SEARCH(", ",D2039)),SUBSTITUTE(D2039,", ","_"),ISNUMBER(SEARCH("/ ",D2039)),SUBSTITUTE(D2039,"/ ","_"),ISNUMBER(SEARCH(",",D2039)),SUBSTITUTE(D2039,",","_"),ISNUMBER(SEARCH("/",D2039)),SUBSTITUTE(D2039,"/","_"),ISNUMBER(SEARCH("",D2039)),D2039),D2039))))</f>
        <v/>
      </c>
      <c r="L2039" s="1"/>
      <c r="M2039" s="1" t="str">
        <f t="shared" si="156"/>
        <v/>
      </c>
      <c r="N2039" s="94" t="str">
        <f>IF($L2039="None","",IF(ISERROR(VLOOKUP($L2039,Info!$B$4:$B$266,1,FALSE)),"",VLOOKUP($L2039,Info!$B$4:$L$266,5,FALSE)))</f>
        <v/>
      </c>
      <c r="O2039" s="94" t="str">
        <f>IF(K2039="","",IF(AND($J$12&lt;&gt;"ABC",N2039="3"),"BAC",IF(N2039="3","ABC",IF($J$12&lt;&gt;"ABC",IF($J$10="Standard",VLOOKUP(K2039,Info!$BE$4:$BF$481,2,FALSE),VLOOKUP(K2039,Info!$BI$4:$BJ$482,2,FALSE)),IF($J$10="Standard",VLOOKUP(K2039,Info!$AG$4:$AH$2994,2,FALSE),VLOOKUP(K2039,Info!$AK$4:$AL$2997,2,FALSE))))))</f>
        <v/>
      </c>
      <c r="P2039" s="94" t="str">
        <f>IF($L2039="None","",IF(ISERROR(VLOOKUP($L2039,Info!$B$4:$B$266,1,FALSE)),"",VLOOKUP($L2039,Info!$B$4:$L$266,3,FALSE)))</f>
        <v/>
      </c>
      <c r="Q2039" s="96" t="str">
        <f>IF($L2039="None","",IF(ISERROR(VLOOKUP($L2039,Info!$B$4:$B$266,1,FALSE)),"",VLOOKUP($L2039,Info!$B$4:$L$266,4,FALSE)))</f>
        <v/>
      </c>
      <c r="R2039" s="1"/>
      <c r="S2039" s="6" t="str">
        <f t="shared" si="157"/>
        <v/>
      </c>
      <c r="T2039" s="6" t="str">
        <f>IF($L2039="None","",IF(ISERROR(VLOOKUP($L2039,Info!$B$4:$B$266,1,FALSE)),"",VLOOKUP($L2039,Info!$B$4:$L$266,11,FALSE)))</f>
        <v/>
      </c>
      <c r="U2039" s="1"/>
      <c r="V2039" s="1"/>
      <c r="W2039" s="1"/>
      <c r="X2039" s="1" t="str">
        <f>IF($L2039="None","",IF(ISERROR(VLOOKUP($L2039,Info!$B$4:$B$266,1,FALSE)),"",IF(OR(W2039="Metallic Liquid Tight",W2039="Non-Metallic Liquid Tight",W2039="LSZH",W2039="Greenfield"),VLOOKUP($L2039,Info!$B$4:$L$266,7,FALSE),"N/A")))</f>
        <v/>
      </c>
      <c r="Y2039" s="1"/>
      <c r="Z2039" s="96" t="str">
        <f>IF($L2039="None","",IF(ISERROR(VLOOKUP($L2039,Info!$B$4:$B$266,1,FALSE)),"",VLOOKUP($L2039,Info!$B$4:$L$266,9,FALSE)))</f>
        <v/>
      </c>
      <c r="AA2039" s="96" t="str">
        <f>IF($L2039="None","",IF(ISERROR(VLOOKUP($L2039,Info!$B$4:$B$266,1,FALSE)),"",VLOOKUP($L2039,Info!$B$4:$L$266,8,FALSE)))</f>
        <v/>
      </c>
      <c r="AB2039" s="96" t="str">
        <f>IF($L2039="None","",IF(ISERROR(VLOOKUP($L2039,Info!$B$4:$B$266,1,FALSE)),"",VLOOKUP($L2039,Info!$B$4:$L$266,10,FALSE)))</f>
        <v/>
      </c>
      <c r="AC2039" s="1" t="str">
        <f>IF(W2039="SO Cable","Black,White",IF(O2039="","",IF(P2039="","",IF($J$12&lt;&gt;"ABC",IF(P2039&lt;="250",VLOOKUP(O2039,Info!$AZ$4:$BB$22,3,FALSE),VLOOKUP(O2039,Info!$AZ$23:$BB$39,3,FALSE)),IF(P2039&lt;="250",VLOOKUP(O2039,Info!$AO$4:$AQ$22,3,FALSE),VLOOKUP(O2039,Info!$AO$23:$AP$39,3,FALSE))))))</f>
        <v/>
      </c>
      <c r="AD2039" s="1"/>
      <c r="AE2039" s="1" t="str">
        <f>IF($L2039="None","",IF(ISERROR(VLOOKUP($L2039,Info!$B$4:$B$266,1,FALSE)),"",VLOOKUP($L2039,Info!$B$4:$L$266,4,FALSE)))</f>
        <v/>
      </c>
      <c r="AF2039" s="1" t="str">
        <f>IF($L2039="None","",IF(ISERROR(VLOOKUP($L2039,Info!$B$4:$B$266,1,FALSE)),"",VLOOKUP($L2039,Info!$B$4:$L$266,6,FALSE)))</f>
        <v/>
      </c>
      <c r="AG2039" s="1"/>
      <c r="AH2039" s="33" t="str" cm="1">
        <f t="array" ref="AH2039">IF(AND(L2039&lt;&gt;"",O2039&lt;&gt;"",R2039:S2039&lt;&gt;"",W2039:X2039&lt;&gt;"",Z2039:AA2039&lt;&gt;"",AC2039&lt;&gt;""),"Good","Bad")</f>
        <v>Bad</v>
      </c>
      <c r="AL2039" t="str" cm="1">
        <f t="array" ref="AL2039">IF(R2039&gt;0,_xlfn.IFS(COUNTIF($L$20:L2039,"&lt;&gt;")&lt;101,1,COUNTIF($L$20:L2039,"&lt;&gt;")&lt;201,2,COUNTIF($L$20:L2039,"&lt;&gt;")&lt;301,3,COUNTIF($L$20:L2039,"&lt;&gt;")&lt;401,4,COUNTIF($L$20:L2039,"&lt;&gt;")&lt;501,5,COUNTIF($L$20:L2039,"&lt;&gt;")&lt;601,6,COUNTIF($L$20:L2039,"&lt;&gt;")&lt;701,7,COUNTIF($L$20:L2039,"&lt;&gt;")&lt;801,8,COUNTIF($L$20:L2039,"&lt;&gt;")&lt;901,9,COUNTIF($L$20:L2039,"&lt;&gt;")&lt;1001,10,COUNTIF($L$20:L2039,"&lt;&gt;")&lt;1101,11,COUNTIF($L$20:L2039,"&lt;&gt;")&lt;1201,12,COUNTIF($L$20:L2039,"&lt;&gt;")&lt;1301,13,COUNTIF($L$20:L2039,"&lt;&gt;")&lt;1401,14,COUNTIF($L$20:L2039,"&lt;&gt;")&lt;1501,15,COUNTIF($L$20:L2039,"&lt;&gt;")&lt;1601,16,COUNTIF($L$20:L2039,"&lt;&gt;")&lt;1701,17,COUNTIF($L$20:L2039,"&lt;&gt;")&lt;1801,18,COUNTIF($L$20:L2039,"&lt;&gt;")&lt;1901,19,COUNTIF($L$20:L2039,"&lt;&gt;")&lt;2001,20,COUNTIF($L$20:L2039,"&lt;&gt;")&lt;2101,21,COUNTIF($L$20:L2039,"&lt;&gt;")&lt;2201,22,COUNTIF($L$20:L2039,"&lt;&gt;")&lt;2301,23,COUNTIF($L$20:L2039,"&lt;&gt;")&lt;2401,24,COUNTIF($L$20:L2039,"&lt;&gt;")&lt;2501,25,COUNTIF($L$20:L2039,"&lt;&gt;")&lt;2601,26,COUNTIF($L$20:L2039,"&lt;&gt;")&lt;2701,27,COUNTIF($L$20:L2039,"&lt;&gt;")&lt;2801,28,COUNTIF($L$20:L2039,"&lt;&gt;")&lt;2901,29,COUNTIF($L$20:L2039,"&lt;&gt;")&lt;3001,30),"")</f>
        <v/>
      </c>
      <c r="AM2039" t="str">
        <f t="shared" si="155"/>
        <v/>
      </c>
      <c r="AN2039" t="str">
        <f t="shared" si="159"/>
        <v/>
      </c>
      <c r="AP2039" t="str">
        <f t="shared" si="158"/>
        <v/>
      </c>
      <c r="AQ2039" t="str">
        <f>IF(AO2039="","",COUNTIFS(AM2039:$AM$3019,AO2039))</f>
        <v/>
      </c>
    </row>
    <row r="2040" spans="1:43" x14ac:dyDescent="0.25">
      <c r="A2040" s="6" t="str">
        <f>IF(COUNT($A$20:A2039)&lt;&gt;$B$4,IF(A2039="","",A2039+1),"")</f>
        <v/>
      </c>
      <c r="B2040" s="3"/>
      <c r="C2040" s="3"/>
      <c r="D2040" s="122"/>
      <c r="E2040" s="3"/>
      <c r="F2040" s="3"/>
      <c r="G2040" s="3"/>
      <c r="H2040" s="3"/>
      <c r="I2040" s="120"/>
      <c r="J2040" s="3"/>
      <c r="K2040" s="95" t="str" cm="1">
        <f t="array" ref="K2040">IF(OR($J$14 = "A",$J$14 = "B",$J$14 = "C"),IF(I2040="","",IF(LEN(I2040)&gt;2,_xlfn.IFS(ISNUMBER(SEARCH("_",I2040)),I2040,ISNUMBER(SEARCH(", ",I2040)),SUBSTITUTE(I2040,", ","_"),ISNUMBER(SEARCH("/ ",I2040)),SUBSTITUTE(I2040,"/ ","_"),ISNUMBER(SEARCH(",",I2040)),SUBSTITUTE(I2040,",","_"),ISNUMBER(SEARCH("/",I2040)),SUBSTITUTE(I2040,"/","_"),ISNUMBER(SEARCH("",I2040)),I2040),I2040)),IF(OR($J$14 = "J",$J$14 = "K"),"",IF(D2040="","",IF(LEN(D2040)&gt;2,_xlfn.IFS(ISNUMBER(SEARCH("_",D2040)),D2040,ISNUMBER(SEARCH(", ",D2040)),SUBSTITUTE(D2040,", ","_"),ISNUMBER(SEARCH("/ ",D2040)),SUBSTITUTE(D2040,"/ ","_"),ISNUMBER(SEARCH(",",D2040)),SUBSTITUTE(D2040,",","_"),ISNUMBER(SEARCH("/",D2040)),SUBSTITUTE(D2040,"/","_"),ISNUMBER(SEARCH("",D2040)),D2040),D2040))))</f>
        <v/>
      </c>
      <c r="L2040" s="1"/>
      <c r="M2040" s="1" t="str">
        <f t="shared" si="156"/>
        <v/>
      </c>
      <c r="N2040" s="94" t="str">
        <f>IF($L2040="None","",IF(ISERROR(VLOOKUP($L2040,Info!$B$4:$B$266,1,FALSE)),"",VLOOKUP($L2040,Info!$B$4:$L$266,5,FALSE)))</f>
        <v/>
      </c>
      <c r="O2040" s="94" t="str">
        <f>IF(K2040="","",IF(AND($J$12&lt;&gt;"ABC",N2040="3"),"BAC",IF(N2040="3","ABC",IF($J$12&lt;&gt;"ABC",IF($J$10="Standard",VLOOKUP(K2040,Info!$BE$4:$BF$481,2,FALSE),VLOOKUP(K2040,Info!$BI$4:$BJ$482,2,FALSE)),IF($J$10="Standard",VLOOKUP(K2040,Info!$AG$4:$AH$2994,2,FALSE),VLOOKUP(K2040,Info!$AK$4:$AL$2997,2,FALSE))))))</f>
        <v/>
      </c>
      <c r="P2040" s="94" t="str">
        <f>IF($L2040="None","",IF(ISERROR(VLOOKUP($L2040,Info!$B$4:$B$266,1,FALSE)),"",VLOOKUP($L2040,Info!$B$4:$L$266,3,FALSE)))</f>
        <v/>
      </c>
      <c r="Q2040" s="96" t="str">
        <f>IF($L2040="None","",IF(ISERROR(VLOOKUP($L2040,Info!$B$4:$B$266,1,FALSE)),"",VLOOKUP($L2040,Info!$B$4:$L$266,4,FALSE)))</f>
        <v/>
      </c>
      <c r="R2040" s="1"/>
      <c r="S2040" s="6" t="str">
        <f t="shared" si="157"/>
        <v/>
      </c>
      <c r="T2040" s="6" t="str">
        <f>IF($L2040="None","",IF(ISERROR(VLOOKUP($L2040,Info!$B$4:$B$266,1,FALSE)),"",VLOOKUP($L2040,Info!$B$4:$L$266,11,FALSE)))</f>
        <v/>
      </c>
      <c r="U2040" s="1"/>
      <c r="V2040" s="1"/>
      <c r="W2040" s="1"/>
      <c r="X2040" s="1" t="str">
        <f>IF($L2040="None","",IF(ISERROR(VLOOKUP($L2040,Info!$B$4:$B$266,1,FALSE)),"",IF(OR(W2040="Metallic Liquid Tight",W2040="Non-Metallic Liquid Tight",W2040="LSZH",W2040="Greenfield"),VLOOKUP($L2040,Info!$B$4:$L$266,7,FALSE),"N/A")))</f>
        <v/>
      </c>
      <c r="Y2040" s="1"/>
      <c r="Z2040" s="96" t="str">
        <f>IF($L2040="None","",IF(ISERROR(VLOOKUP($L2040,Info!$B$4:$B$266,1,FALSE)),"",VLOOKUP($L2040,Info!$B$4:$L$266,9,FALSE)))</f>
        <v/>
      </c>
      <c r="AA2040" s="96" t="str">
        <f>IF($L2040="None","",IF(ISERROR(VLOOKUP($L2040,Info!$B$4:$B$266,1,FALSE)),"",VLOOKUP($L2040,Info!$B$4:$L$266,8,FALSE)))</f>
        <v/>
      </c>
      <c r="AB2040" s="96" t="str">
        <f>IF($L2040="None","",IF(ISERROR(VLOOKUP($L2040,Info!$B$4:$B$266,1,FALSE)),"",VLOOKUP($L2040,Info!$B$4:$L$266,10,FALSE)))</f>
        <v/>
      </c>
      <c r="AC2040" s="1" t="str">
        <f>IF(W2040="SO Cable","Black,White",IF(O2040="","",IF(P2040="","",IF($J$12&lt;&gt;"ABC",IF(P2040&lt;="250",VLOOKUP(O2040,Info!$AZ$4:$BB$22,3,FALSE),VLOOKUP(O2040,Info!$AZ$23:$BB$39,3,FALSE)),IF(P2040&lt;="250",VLOOKUP(O2040,Info!$AO$4:$AQ$22,3,FALSE),VLOOKUP(O2040,Info!$AO$23:$AP$39,3,FALSE))))))</f>
        <v/>
      </c>
      <c r="AD2040" s="1"/>
      <c r="AE2040" s="1" t="str">
        <f>IF($L2040="None","",IF(ISERROR(VLOOKUP($L2040,Info!$B$4:$B$266,1,FALSE)),"",VLOOKUP($L2040,Info!$B$4:$L$266,4,FALSE)))</f>
        <v/>
      </c>
      <c r="AF2040" s="1" t="str">
        <f>IF($L2040="None","",IF(ISERROR(VLOOKUP($L2040,Info!$B$4:$B$266,1,FALSE)),"",VLOOKUP($L2040,Info!$B$4:$L$266,6,FALSE)))</f>
        <v/>
      </c>
      <c r="AG2040" s="1"/>
      <c r="AH2040" s="33" t="str" cm="1">
        <f t="array" ref="AH2040">IF(AND(L2040&lt;&gt;"",O2040&lt;&gt;"",R2040:S2040&lt;&gt;"",W2040:X2040&lt;&gt;"",Z2040:AA2040&lt;&gt;"",AC2040&lt;&gt;""),"Good","Bad")</f>
        <v>Bad</v>
      </c>
      <c r="AL2040" t="str" cm="1">
        <f t="array" ref="AL2040">IF(R2040&gt;0,_xlfn.IFS(COUNTIF($L$20:L2040,"&lt;&gt;")&lt;101,1,COUNTIF($L$20:L2040,"&lt;&gt;")&lt;201,2,COUNTIF($L$20:L2040,"&lt;&gt;")&lt;301,3,COUNTIF($L$20:L2040,"&lt;&gt;")&lt;401,4,COUNTIF($L$20:L2040,"&lt;&gt;")&lt;501,5,COUNTIF($L$20:L2040,"&lt;&gt;")&lt;601,6,COUNTIF($L$20:L2040,"&lt;&gt;")&lt;701,7,COUNTIF($L$20:L2040,"&lt;&gt;")&lt;801,8,COUNTIF($L$20:L2040,"&lt;&gt;")&lt;901,9,COUNTIF($L$20:L2040,"&lt;&gt;")&lt;1001,10,COUNTIF($L$20:L2040,"&lt;&gt;")&lt;1101,11,COUNTIF($L$20:L2040,"&lt;&gt;")&lt;1201,12,COUNTIF($L$20:L2040,"&lt;&gt;")&lt;1301,13,COUNTIF($L$20:L2040,"&lt;&gt;")&lt;1401,14,COUNTIF($L$20:L2040,"&lt;&gt;")&lt;1501,15,COUNTIF($L$20:L2040,"&lt;&gt;")&lt;1601,16,COUNTIF($L$20:L2040,"&lt;&gt;")&lt;1701,17,COUNTIF($L$20:L2040,"&lt;&gt;")&lt;1801,18,COUNTIF($L$20:L2040,"&lt;&gt;")&lt;1901,19,COUNTIF($L$20:L2040,"&lt;&gt;")&lt;2001,20,COUNTIF($L$20:L2040,"&lt;&gt;")&lt;2101,21,COUNTIF($L$20:L2040,"&lt;&gt;")&lt;2201,22,COUNTIF($L$20:L2040,"&lt;&gt;")&lt;2301,23,COUNTIF($L$20:L2040,"&lt;&gt;")&lt;2401,24,COUNTIF($L$20:L2040,"&lt;&gt;")&lt;2501,25,COUNTIF($L$20:L2040,"&lt;&gt;")&lt;2601,26,COUNTIF($L$20:L2040,"&lt;&gt;")&lt;2701,27,COUNTIF($L$20:L2040,"&lt;&gt;")&lt;2801,28,COUNTIF($L$20:L2040,"&lt;&gt;")&lt;2901,29,COUNTIF($L$20:L2040,"&lt;&gt;")&lt;3001,30),"")</f>
        <v/>
      </c>
      <c r="AM2040" t="str">
        <f t="shared" si="155"/>
        <v/>
      </c>
      <c r="AN2040" t="str">
        <f t="shared" si="159"/>
        <v/>
      </c>
      <c r="AP2040" t="str">
        <f t="shared" si="158"/>
        <v/>
      </c>
      <c r="AQ2040" t="str">
        <f>IF(AO2040="","",COUNTIFS(AM2040:$AM$3019,AO2040))</f>
        <v/>
      </c>
    </row>
    <row r="2041" spans="1:43" x14ac:dyDescent="0.25">
      <c r="A2041" s="6" t="str">
        <f>IF(COUNT($A$20:A2040)&lt;&gt;$B$4,IF(A2040="","",A2040+1),"")</f>
        <v/>
      </c>
      <c r="B2041" s="3"/>
      <c r="C2041" s="3"/>
      <c r="D2041" s="122"/>
      <c r="E2041" s="3"/>
      <c r="F2041" s="3"/>
      <c r="G2041" s="3"/>
      <c r="H2041" s="3"/>
      <c r="I2041" s="120"/>
      <c r="J2041" s="3"/>
      <c r="K2041" s="95" t="str" cm="1">
        <f t="array" ref="K2041">IF(OR($J$14 = "A",$J$14 = "B",$J$14 = "C"),IF(I2041="","",IF(LEN(I2041)&gt;2,_xlfn.IFS(ISNUMBER(SEARCH("_",I2041)),I2041,ISNUMBER(SEARCH(", ",I2041)),SUBSTITUTE(I2041,", ","_"),ISNUMBER(SEARCH("/ ",I2041)),SUBSTITUTE(I2041,"/ ","_"),ISNUMBER(SEARCH(",",I2041)),SUBSTITUTE(I2041,",","_"),ISNUMBER(SEARCH("/",I2041)),SUBSTITUTE(I2041,"/","_"),ISNUMBER(SEARCH("",I2041)),I2041),I2041)),IF(OR($J$14 = "J",$J$14 = "K"),"",IF(D2041="","",IF(LEN(D2041)&gt;2,_xlfn.IFS(ISNUMBER(SEARCH("_",D2041)),D2041,ISNUMBER(SEARCH(", ",D2041)),SUBSTITUTE(D2041,", ","_"),ISNUMBER(SEARCH("/ ",D2041)),SUBSTITUTE(D2041,"/ ","_"),ISNUMBER(SEARCH(",",D2041)),SUBSTITUTE(D2041,",","_"),ISNUMBER(SEARCH("/",D2041)),SUBSTITUTE(D2041,"/","_"),ISNUMBER(SEARCH("",D2041)),D2041),D2041))))</f>
        <v/>
      </c>
      <c r="L2041" s="1"/>
      <c r="M2041" s="1" t="str">
        <f t="shared" si="156"/>
        <v/>
      </c>
      <c r="N2041" s="94" t="str">
        <f>IF($L2041="None","",IF(ISERROR(VLOOKUP($L2041,Info!$B$4:$B$266,1,FALSE)),"",VLOOKUP($L2041,Info!$B$4:$L$266,5,FALSE)))</f>
        <v/>
      </c>
      <c r="O2041" s="94" t="str">
        <f>IF(K2041="","",IF(AND($J$12&lt;&gt;"ABC",N2041="3"),"BAC",IF(N2041="3","ABC",IF($J$12&lt;&gt;"ABC",IF($J$10="Standard",VLOOKUP(K2041,Info!$BE$4:$BF$481,2,FALSE),VLOOKUP(K2041,Info!$BI$4:$BJ$482,2,FALSE)),IF($J$10="Standard",VLOOKUP(K2041,Info!$AG$4:$AH$2994,2,FALSE),VLOOKUP(K2041,Info!$AK$4:$AL$2997,2,FALSE))))))</f>
        <v/>
      </c>
      <c r="P2041" s="94" t="str">
        <f>IF($L2041="None","",IF(ISERROR(VLOOKUP($L2041,Info!$B$4:$B$266,1,FALSE)),"",VLOOKUP($L2041,Info!$B$4:$L$266,3,FALSE)))</f>
        <v/>
      </c>
      <c r="Q2041" s="96" t="str">
        <f>IF($L2041="None","",IF(ISERROR(VLOOKUP($L2041,Info!$B$4:$B$266,1,FALSE)),"",VLOOKUP($L2041,Info!$B$4:$L$266,4,FALSE)))</f>
        <v/>
      </c>
      <c r="R2041" s="1"/>
      <c r="S2041" s="6" t="str">
        <f t="shared" si="157"/>
        <v/>
      </c>
      <c r="T2041" s="6" t="str">
        <f>IF($L2041="None","",IF(ISERROR(VLOOKUP($L2041,Info!$B$4:$B$266,1,FALSE)),"",VLOOKUP($L2041,Info!$B$4:$L$266,11,FALSE)))</f>
        <v/>
      </c>
      <c r="U2041" s="1"/>
      <c r="V2041" s="1"/>
      <c r="W2041" s="1"/>
      <c r="X2041" s="1" t="str">
        <f>IF($L2041="None","",IF(ISERROR(VLOOKUP($L2041,Info!$B$4:$B$266,1,FALSE)),"",IF(OR(W2041="Metallic Liquid Tight",W2041="Non-Metallic Liquid Tight",W2041="LSZH",W2041="Greenfield"),VLOOKUP($L2041,Info!$B$4:$L$266,7,FALSE),"N/A")))</f>
        <v/>
      </c>
      <c r="Y2041" s="1"/>
      <c r="Z2041" s="96" t="str">
        <f>IF($L2041="None","",IF(ISERROR(VLOOKUP($L2041,Info!$B$4:$B$266,1,FALSE)),"",VLOOKUP($L2041,Info!$B$4:$L$266,9,FALSE)))</f>
        <v/>
      </c>
      <c r="AA2041" s="96" t="str">
        <f>IF($L2041="None","",IF(ISERROR(VLOOKUP($L2041,Info!$B$4:$B$266,1,FALSE)),"",VLOOKUP($L2041,Info!$B$4:$L$266,8,FALSE)))</f>
        <v/>
      </c>
      <c r="AB2041" s="96" t="str">
        <f>IF($L2041="None","",IF(ISERROR(VLOOKUP($L2041,Info!$B$4:$B$266,1,FALSE)),"",VLOOKUP($L2041,Info!$B$4:$L$266,10,FALSE)))</f>
        <v/>
      </c>
      <c r="AC2041" s="1" t="str">
        <f>IF(W2041="SO Cable","Black,White",IF(O2041="","",IF(P2041="","",IF($J$12&lt;&gt;"ABC",IF(P2041&lt;="250",VLOOKUP(O2041,Info!$AZ$4:$BB$22,3,FALSE),VLOOKUP(O2041,Info!$AZ$23:$BB$39,3,FALSE)),IF(P2041&lt;="250",VLOOKUP(O2041,Info!$AO$4:$AQ$22,3,FALSE),VLOOKUP(O2041,Info!$AO$23:$AP$39,3,FALSE))))))</f>
        <v/>
      </c>
      <c r="AD2041" s="1"/>
      <c r="AE2041" s="1" t="str">
        <f>IF($L2041="None","",IF(ISERROR(VLOOKUP($L2041,Info!$B$4:$B$266,1,FALSE)),"",VLOOKUP($L2041,Info!$B$4:$L$266,4,FALSE)))</f>
        <v/>
      </c>
      <c r="AF2041" s="1" t="str">
        <f>IF($L2041="None","",IF(ISERROR(VLOOKUP($L2041,Info!$B$4:$B$266,1,FALSE)),"",VLOOKUP($L2041,Info!$B$4:$L$266,6,FALSE)))</f>
        <v/>
      </c>
      <c r="AG2041" s="1"/>
      <c r="AH2041" s="33" t="str" cm="1">
        <f t="array" ref="AH2041">IF(AND(L2041&lt;&gt;"",O2041&lt;&gt;"",R2041:S2041&lt;&gt;"",W2041:X2041&lt;&gt;"",Z2041:AA2041&lt;&gt;"",AC2041&lt;&gt;""),"Good","Bad")</f>
        <v>Bad</v>
      </c>
      <c r="AL2041" t="str" cm="1">
        <f t="array" ref="AL2041">IF(R2041&gt;0,_xlfn.IFS(COUNTIF($L$20:L2041,"&lt;&gt;")&lt;101,1,COUNTIF($L$20:L2041,"&lt;&gt;")&lt;201,2,COUNTIF($L$20:L2041,"&lt;&gt;")&lt;301,3,COUNTIF($L$20:L2041,"&lt;&gt;")&lt;401,4,COUNTIF($L$20:L2041,"&lt;&gt;")&lt;501,5,COUNTIF($L$20:L2041,"&lt;&gt;")&lt;601,6,COUNTIF($L$20:L2041,"&lt;&gt;")&lt;701,7,COUNTIF($L$20:L2041,"&lt;&gt;")&lt;801,8,COUNTIF($L$20:L2041,"&lt;&gt;")&lt;901,9,COUNTIF($L$20:L2041,"&lt;&gt;")&lt;1001,10,COUNTIF($L$20:L2041,"&lt;&gt;")&lt;1101,11,COUNTIF($L$20:L2041,"&lt;&gt;")&lt;1201,12,COUNTIF($L$20:L2041,"&lt;&gt;")&lt;1301,13,COUNTIF($L$20:L2041,"&lt;&gt;")&lt;1401,14,COUNTIF($L$20:L2041,"&lt;&gt;")&lt;1501,15,COUNTIF($L$20:L2041,"&lt;&gt;")&lt;1601,16,COUNTIF($L$20:L2041,"&lt;&gt;")&lt;1701,17,COUNTIF($L$20:L2041,"&lt;&gt;")&lt;1801,18,COUNTIF($L$20:L2041,"&lt;&gt;")&lt;1901,19,COUNTIF($L$20:L2041,"&lt;&gt;")&lt;2001,20,COUNTIF($L$20:L2041,"&lt;&gt;")&lt;2101,21,COUNTIF($L$20:L2041,"&lt;&gt;")&lt;2201,22,COUNTIF($L$20:L2041,"&lt;&gt;")&lt;2301,23,COUNTIF($L$20:L2041,"&lt;&gt;")&lt;2401,24,COUNTIF($L$20:L2041,"&lt;&gt;")&lt;2501,25,COUNTIF($L$20:L2041,"&lt;&gt;")&lt;2601,26,COUNTIF($L$20:L2041,"&lt;&gt;")&lt;2701,27,COUNTIF($L$20:L2041,"&lt;&gt;")&lt;2801,28,COUNTIF($L$20:L2041,"&lt;&gt;")&lt;2901,29,COUNTIF($L$20:L2041,"&lt;&gt;")&lt;3001,30),"")</f>
        <v/>
      </c>
      <c r="AM2041" t="str">
        <f t="shared" si="155"/>
        <v/>
      </c>
      <c r="AN2041" t="str">
        <f t="shared" si="159"/>
        <v/>
      </c>
      <c r="AP2041" t="str">
        <f t="shared" si="158"/>
        <v/>
      </c>
      <c r="AQ2041" t="str">
        <f>IF(AO2041="","",COUNTIFS(AM2041:$AM$3019,AO2041))</f>
        <v/>
      </c>
    </row>
    <row r="2042" spans="1:43" x14ac:dyDescent="0.25">
      <c r="A2042" s="6" t="str">
        <f>IF(COUNT($A$20:A2041)&lt;&gt;$B$4,IF(A2041="","",A2041+1),"")</f>
        <v/>
      </c>
      <c r="B2042" s="3"/>
      <c r="C2042" s="3"/>
      <c r="D2042" s="122"/>
      <c r="E2042" s="3"/>
      <c r="F2042" s="3"/>
      <c r="G2042" s="3"/>
      <c r="H2042" s="3"/>
      <c r="I2042" s="120"/>
      <c r="J2042" s="3"/>
      <c r="K2042" s="95" t="str" cm="1">
        <f t="array" ref="K2042">IF(OR($J$14 = "A",$J$14 = "B",$J$14 = "C"),IF(I2042="","",IF(LEN(I2042)&gt;2,_xlfn.IFS(ISNUMBER(SEARCH("_",I2042)),I2042,ISNUMBER(SEARCH(", ",I2042)),SUBSTITUTE(I2042,", ","_"),ISNUMBER(SEARCH("/ ",I2042)),SUBSTITUTE(I2042,"/ ","_"),ISNUMBER(SEARCH(",",I2042)),SUBSTITUTE(I2042,",","_"),ISNUMBER(SEARCH("/",I2042)),SUBSTITUTE(I2042,"/","_"),ISNUMBER(SEARCH("",I2042)),I2042),I2042)),IF(OR($J$14 = "J",$J$14 = "K"),"",IF(D2042="","",IF(LEN(D2042)&gt;2,_xlfn.IFS(ISNUMBER(SEARCH("_",D2042)),D2042,ISNUMBER(SEARCH(", ",D2042)),SUBSTITUTE(D2042,", ","_"),ISNUMBER(SEARCH("/ ",D2042)),SUBSTITUTE(D2042,"/ ","_"),ISNUMBER(SEARCH(",",D2042)),SUBSTITUTE(D2042,",","_"),ISNUMBER(SEARCH("/",D2042)),SUBSTITUTE(D2042,"/","_"),ISNUMBER(SEARCH("",D2042)),D2042),D2042))))</f>
        <v/>
      </c>
      <c r="L2042" s="1"/>
      <c r="M2042" s="1" t="str">
        <f t="shared" si="156"/>
        <v/>
      </c>
      <c r="N2042" s="94" t="str">
        <f>IF($L2042="None","",IF(ISERROR(VLOOKUP($L2042,Info!$B$4:$B$266,1,FALSE)),"",VLOOKUP($L2042,Info!$B$4:$L$266,5,FALSE)))</f>
        <v/>
      </c>
      <c r="O2042" s="94" t="str">
        <f>IF(K2042="","",IF(AND($J$12&lt;&gt;"ABC",N2042="3"),"BAC",IF(N2042="3","ABC",IF($J$12&lt;&gt;"ABC",IF($J$10="Standard",VLOOKUP(K2042,Info!$BE$4:$BF$481,2,FALSE),VLOOKUP(K2042,Info!$BI$4:$BJ$482,2,FALSE)),IF($J$10="Standard",VLOOKUP(K2042,Info!$AG$4:$AH$2994,2,FALSE),VLOOKUP(K2042,Info!$AK$4:$AL$2997,2,FALSE))))))</f>
        <v/>
      </c>
      <c r="P2042" s="94" t="str">
        <f>IF($L2042="None","",IF(ISERROR(VLOOKUP($L2042,Info!$B$4:$B$266,1,FALSE)),"",VLOOKUP($L2042,Info!$B$4:$L$266,3,FALSE)))</f>
        <v/>
      </c>
      <c r="Q2042" s="96" t="str">
        <f>IF($L2042="None","",IF(ISERROR(VLOOKUP($L2042,Info!$B$4:$B$266,1,FALSE)),"",VLOOKUP($L2042,Info!$B$4:$L$266,4,FALSE)))</f>
        <v/>
      </c>
      <c r="R2042" s="1"/>
      <c r="S2042" s="6" t="str">
        <f t="shared" si="157"/>
        <v/>
      </c>
      <c r="T2042" s="6" t="str">
        <f>IF($L2042="None","",IF(ISERROR(VLOOKUP($L2042,Info!$B$4:$B$266,1,FALSE)),"",VLOOKUP($L2042,Info!$B$4:$L$266,11,FALSE)))</f>
        <v/>
      </c>
      <c r="U2042" s="1"/>
      <c r="V2042" s="1"/>
      <c r="W2042" s="1"/>
      <c r="X2042" s="1" t="str">
        <f>IF($L2042="None","",IF(ISERROR(VLOOKUP($L2042,Info!$B$4:$B$266,1,FALSE)),"",IF(OR(W2042="Metallic Liquid Tight",W2042="Non-Metallic Liquid Tight",W2042="LSZH",W2042="Greenfield"),VLOOKUP($L2042,Info!$B$4:$L$266,7,FALSE),"N/A")))</f>
        <v/>
      </c>
      <c r="Y2042" s="1"/>
      <c r="Z2042" s="96" t="str">
        <f>IF($L2042="None","",IF(ISERROR(VLOOKUP($L2042,Info!$B$4:$B$266,1,FALSE)),"",VLOOKUP($L2042,Info!$B$4:$L$266,9,FALSE)))</f>
        <v/>
      </c>
      <c r="AA2042" s="96" t="str">
        <f>IF($L2042="None","",IF(ISERROR(VLOOKUP($L2042,Info!$B$4:$B$266,1,FALSE)),"",VLOOKUP($L2042,Info!$B$4:$L$266,8,FALSE)))</f>
        <v/>
      </c>
      <c r="AB2042" s="96" t="str">
        <f>IF($L2042="None","",IF(ISERROR(VLOOKUP($L2042,Info!$B$4:$B$266,1,FALSE)),"",VLOOKUP($L2042,Info!$B$4:$L$266,10,FALSE)))</f>
        <v/>
      </c>
      <c r="AC2042" s="1" t="str">
        <f>IF(W2042="SO Cable","Black,White",IF(O2042="","",IF(P2042="","",IF($J$12&lt;&gt;"ABC",IF(P2042&lt;="250",VLOOKUP(O2042,Info!$AZ$4:$BB$22,3,FALSE),VLOOKUP(O2042,Info!$AZ$23:$BB$39,3,FALSE)),IF(P2042&lt;="250",VLOOKUP(O2042,Info!$AO$4:$AQ$22,3,FALSE),VLOOKUP(O2042,Info!$AO$23:$AP$39,3,FALSE))))))</f>
        <v/>
      </c>
      <c r="AD2042" s="1"/>
      <c r="AE2042" s="1" t="str">
        <f>IF($L2042="None","",IF(ISERROR(VLOOKUP($L2042,Info!$B$4:$B$266,1,FALSE)),"",VLOOKUP($L2042,Info!$B$4:$L$266,4,FALSE)))</f>
        <v/>
      </c>
      <c r="AF2042" s="1" t="str">
        <f>IF($L2042="None","",IF(ISERROR(VLOOKUP($L2042,Info!$B$4:$B$266,1,FALSE)),"",VLOOKUP($L2042,Info!$B$4:$L$266,6,FALSE)))</f>
        <v/>
      </c>
      <c r="AG2042" s="1"/>
      <c r="AH2042" s="33" t="str" cm="1">
        <f t="array" ref="AH2042">IF(AND(L2042&lt;&gt;"",O2042&lt;&gt;"",R2042:S2042&lt;&gt;"",W2042:X2042&lt;&gt;"",Z2042:AA2042&lt;&gt;"",AC2042&lt;&gt;""),"Good","Bad")</f>
        <v>Bad</v>
      </c>
      <c r="AL2042" t="str" cm="1">
        <f t="array" ref="AL2042">IF(R2042&gt;0,_xlfn.IFS(COUNTIF($L$20:L2042,"&lt;&gt;")&lt;101,1,COUNTIF($L$20:L2042,"&lt;&gt;")&lt;201,2,COUNTIF($L$20:L2042,"&lt;&gt;")&lt;301,3,COUNTIF($L$20:L2042,"&lt;&gt;")&lt;401,4,COUNTIF($L$20:L2042,"&lt;&gt;")&lt;501,5,COUNTIF($L$20:L2042,"&lt;&gt;")&lt;601,6,COUNTIF($L$20:L2042,"&lt;&gt;")&lt;701,7,COUNTIF($L$20:L2042,"&lt;&gt;")&lt;801,8,COUNTIF($L$20:L2042,"&lt;&gt;")&lt;901,9,COUNTIF($L$20:L2042,"&lt;&gt;")&lt;1001,10,COUNTIF($L$20:L2042,"&lt;&gt;")&lt;1101,11,COUNTIF($L$20:L2042,"&lt;&gt;")&lt;1201,12,COUNTIF($L$20:L2042,"&lt;&gt;")&lt;1301,13,COUNTIF($L$20:L2042,"&lt;&gt;")&lt;1401,14,COUNTIF($L$20:L2042,"&lt;&gt;")&lt;1501,15,COUNTIF($L$20:L2042,"&lt;&gt;")&lt;1601,16,COUNTIF($L$20:L2042,"&lt;&gt;")&lt;1701,17,COUNTIF($L$20:L2042,"&lt;&gt;")&lt;1801,18,COUNTIF($L$20:L2042,"&lt;&gt;")&lt;1901,19,COUNTIF($L$20:L2042,"&lt;&gt;")&lt;2001,20,COUNTIF($L$20:L2042,"&lt;&gt;")&lt;2101,21,COUNTIF($L$20:L2042,"&lt;&gt;")&lt;2201,22,COUNTIF($L$20:L2042,"&lt;&gt;")&lt;2301,23,COUNTIF($L$20:L2042,"&lt;&gt;")&lt;2401,24,COUNTIF($L$20:L2042,"&lt;&gt;")&lt;2501,25,COUNTIF($L$20:L2042,"&lt;&gt;")&lt;2601,26,COUNTIF($L$20:L2042,"&lt;&gt;")&lt;2701,27,COUNTIF($L$20:L2042,"&lt;&gt;")&lt;2801,28,COUNTIF($L$20:L2042,"&lt;&gt;")&lt;2901,29,COUNTIF($L$20:L2042,"&lt;&gt;")&lt;3001,30),"")</f>
        <v/>
      </c>
      <c r="AM2042" t="str">
        <f t="shared" si="155"/>
        <v/>
      </c>
      <c r="AN2042" t="str">
        <f t="shared" si="159"/>
        <v/>
      </c>
      <c r="AP2042" t="str">
        <f t="shared" si="158"/>
        <v/>
      </c>
      <c r="AQ2042" t="str">
        <f>IF(AO2042="","",COUNTIFS(AM2042:$AM$3019,AO2042))</f>
        <v/>
      </c>
    </row>
    <row r="2043" spans="1:43" x14ac:dyDescent="0.25">
      <c r="A2043" s="6" t="str">
        <f>IF(COUNT($A$20:A2042)&lt;&gt;$B$4,IF(A2042="","",A2042+1),"")</f>
        <v/>
      </c>
      <c r="B2043" s="3"/>
      <c r="C2043" s="3"/>
      <c r="D2043" s="122"/>
      <c r="E2043" s="3"/>
      <c r="F2043" s="3"/>
      <c r="G2043" s="3"/>
      <c r="H2043" s="3"/>
      <c r="I2043" s="120"/>
      <c r="J2043" s="3"/>
      <c r="K2043" s="95" t="str" cm="1">
        <f t="array" ref="K2043">IF(OR($J$14 = "A",$J$14 = "B",$J$14 = "C"),IF(I2043="","",IF(LEN(I2043)&gt;2,_xlfn.IFS(ISNUMBER(SEARCH("_",I2043)),I2043,ISNUMBER(SEARCH(", ",I2043)),SUBSTITUTE(I2043,", ","_"),ISNUMBER(SEARCH("/ ",I2043)),SUBSTITUTE(I2043,"/ ","_"),ISNUMBER(SEARCH(",",I2043)),SUBSTITUTE(I2043,",","_"),ISNUMBER(SEARCH("/",I2043)),SUBSTITUTE(I2043,"/","_"),ISNUMBER(SEARCH("",I2043)),I2043),I2043)),IF(OR($J$14 = "J",$J$14 = "K"),"",IF(D2043="","",IF(LEN(D2043)&gt;2,_xlfn.IFS(ISNUMBER(SEARCH("_",D2043)),D2043,ISNUMBER(SEARCH(", ",D2043)),SUBSTITUTE(D2043,", ","_"),ISNUMBER(SEARCH("/ ",D2043)),SUBSTITUTE(D2043,"/ ","_"),ISNUMBER(SEARCH(",",D2043)),SUBSTITUTE(D2043,",","_"),ISNUMBER(SEARCH("/",D2043)),SUBSTITUTE(D2043,"/","_"),ISNUMBER(SEARCH("",D2043)),D2043),D2043))))</f>
        <v/>
      </c>
      <c r="L2043" s="1"/>
      <c r="M2043" s="1" t="str">
        <f t="shared" si="156"/>
        <v/>
      </c>
      <c r="N2043" s="94" t="str">
        <f>IF($L2043="None","",IF(ISERROR(VLOOKUP($L2043,Info!$B$4:$B$266,1,FALSE)),"",VLOOKUP($L2043,Info!$B$4:$L$266,5,FALSE)))</f>
        <v/>
      </c>
      <c r="O2043" s="94" t="str">
        <f>IF(K2043="","",IF(AND($J$12&lt;&gt;"ABC",N2043="3"),"BAC",IF(N2043="3","ABC",IF($J$12&lt;&gt;"ABC",IF($J$10="Standard",VLOOKUP(K2043,Info!$BE$4:$BF$481,2,FALSE),VLOOKUP(K2043,Info!$BI$4:$BJ$482,2,FALSE)),IF($J$10="Standard",VLOOKUP(K2043,Info!$AG$4:$AH$2994,2,FALSE),VLOOKUP(K2043,Info!$AK$4:$AL$2997,2,FALSE))))))</f>
        <v/>
      </c>
      <c r="P2043" s="94" t="str">
        <f>IF($L2043="None","",IF(ISERROR(VLOOKUP($L2043,Info!$B$4:$B$266,1,FALSE)),"",VLOOKUP($L2043,Info!$B$4:$L$266,3,FALSE)))</f>
        <v/>
      </c>
      <c r="Q2043" s="96" t="str">
        <f>IF($L2043="None","",IF(ISERROR(VLOOKUP($L2043,Info!$B$4:$B$266,1,FALSE)),"",VLOOKUP($L2043,Info!$B$4:$L$266,4,FALSE)))</f>
        <v/>
      </c>
      <c r="R2043" s="1"/>
      <c r="S2043" s="6" t="str">
        <f t="shared" si="157"/>
        <v/>
      </c>
      <c r="T2043" s="6" t="str">
        <f>IF($L2043="None","",IF(ISERROR(VLOOKUP($L2043,Info!$B$4:$B$266,1,FALSE)),"",VLOOKUP($L2043,Info!$B$4:$L$266,11,FALSE)))</f>
        <v/>
      </c>
      <c r="U2043" s="1"/>
      <c r="V2043" s="1"/>
      <c r="W2043" s="1"/>
      <c r="X2043" s="1" t="str">
        <f>IF($L2043="None","",IF(ISERROR(VLOOKUP($L2043,Info!$B$4:$B$266,1,FALSE)),"",IF(OR(W2043="Metallic Liquid Tight",W2043="Non-Metallic Liquid Tight",W2043="LSZH",W2043="Greenfield"),VLOOKUP($L2043,Info!$B$4:$L$266,7,FALSE),"N/A")))</f>
        <v/>
      </c>
      <c r="Y2043" s="1"/>
      <c r="Z2043" s="96" t="str">
        <f>IF($L2043="None","",IF(ISERROR(VLOOKUP($L2043,Info!$B$4:$B$266,1,FALSE)),"",VLOOKUP($L2043,Info!$B$4:$L$266,9,FALSE)))</f>
        <v/>
      </c>
      <c r="AA2043" s="96" t="str">
        <f>IF($L2043="None","",IF(ISERROR(VLOOKUP($L2043,Info!$B$4:$B$266,1,FALSE)),"",VLOOKUP($L2043,Info!$B$4:$L$266,8,FALSE)))</f>
        <v/>
      </c>
      <c r="AB2043" s="96" t="str">
        <f>IF($L2043="None","",IF(ISERROR(VLOOKUP($L2043,Info!$B$4:$B$266,1,FALSE)),"",VLOOKUP($L2043,Info!$B$4:$L$266,10,FALSE)))</f>
        <v/>
      </c>
      <c r="AC2043" s="1" t="str">
        <f>IF(W2043="SO Cable","Black,White",IF(O2043="","",IF(P2043="","",IF($J$12&lt;&gt;"ABC",IF(P2043&lt;="250",VLOOKUP(O2043,Info!$AZ$4:$BB$22,3,FALSE),VLOOKUP(O2043,Info!$AZ$23:$BB$39,3,FALSE)),IF(P2043&lt;="250",VLOOKUP(O2043,Info!$AO$4:$AQ$22,3,FALSE),VLOOKUP(O2043,Info!$AO$23:$AP$39,3,FALSE))))))</f>
        <v/>
      </c>
      <c r="AD2043" s="1"/>
      <c r="AE2043" s="1" t="str">
        <f>IF($L2043="None","",IF(ISERROR(VLOOKUP($L2043,Info!$B$4:$B$266,1,FALSE)),"",VLOOKUP($L2043,Info!$B$4:$L$266,4,FALSE)))</f>
        <v/>
      </c>
      <c r="AF2043" s="1" t="str">
        <f>IF($L2043="None","",IF(ISERROR(VLOOKUP($L2043,Info!$B$4:$B$266,1,FALSE)),"",VLOOKUP($L2043,Info!$B$4:$L$266,6,FALSE)))</f>
        <v/>
      </c>
      <c r="AG2043" s="1"/>
      <c r="AH2043" s="33" t="str" cm="1">
        <f t="array" ref="AH2043">IF(AND(L2043&lt;&gt;"",O2043&lt;&gt;"",R2043:S2043&lt;&gt;"",W2043:X2043&lt;&gt;"",Z2043:AA2043&lt;&gt;"",AC2043&lt;&gt;""),"Good","Bad")</f>
        <v>Bad</v>
      </c>
      <c r="AL2043" t="str" cm="1">
        <f t="array" ref="AL2043">IF(R2043&gt;0,_xlfn.IFS(COUNTIF($L$20:L2043,"&lt;&gt;")&lt;101,1,COUNTIF($L$20:L2043,"&lt;&gt;")&lt;201,2,COUNTIF($L$20:L2043,"&lt;&gt;")&lt;301,3,COUNTIF($L$20:L2043,"&lt;&gt;")&lt;401,4,COUNTIF($L$20:L2043,"&lt;&gt;")&lt;501,5,COUNTIF($L$20:L2043,"&lt;&gt;")&lt;601,6,COUNTIF($L$20:L2043,"&lt;&gt;")&lt;701,7,COUNTIF($L$20:L2043,"&lt;&gt;")&lt;801,8,COUNTIF($L$20:L2043,"&lt;&gt;")&lt;901,9,COUNTIF($L$20:L2043,"&lt;&gt;")&lt;1001,10,COUNTIF($L$20:L2043,"&lt;&gt;")&lt;1101,11,COUNTIF($L$20:L2043,"&lt;&gt;")&lt;1201,12,COUNTIF($L$20:L2043,"&lt;&gt;")&lt;1301,13,COUNTIF($L$20:L2043,"&lt;&gt;")&lt;1401,14,COUNTIF($L$20:L2043,"&lt;&gt;")&lt;1501,15,COUNTIF($L$20:L2043,"&lt;&gt;")&lt;1601,16,COUNTIF($L$20:L2043,"&lt;&gt;")&lt;1701,17,COUNTIF($L$20:L2043,"&lt;&gt;")&lt;1801,18,COUNTIF($L$20:L2043,"&lt;&gt;")&lt;1901,19,COUNTIF($L$20:L2043,"&lt;&gt;")&lt;2001,20,COUNTIF($L$20:L2043,"&lt;&gt;")&lt;2101,21,COUNTIF($L$20:L2043,"&lt;&gt;")&lt;2201,22,COUNTIF($L$20:L2043,"&lt;&gt;")&lt;2301,23,COUNTIF($L$20:L2043,"&lt;&gt;")&lt;2401,24,COUNTIF($L$20:L2043,"&lt;&gt;")&lt;2501,25,COUNTIF($L$20:L2043,"&lt;&gt;")&lt;2601,26,COUNTIF($L$20:L2043,"&lt;&gt;")&lt;2701,27,COUNTIF($L$20:L2043,"&lt;&gt;")&lt;2801,28,COUNTIF($L$20:L2043,"&lt;&gt;")&lt;2901,29,COUNTIF($L$20:L2043,"&lt;&gt;")&lt;3001,30),"")</f>
        <v/>
      </c>
      <c r="AM2043" t="str">
        <f t="shared" si="155"/>
        <v/>
      </c>
      <c r="AN2043" t="str">
        <f t="shared" si="159"/>
        <v/>
      </c>
      <c r="AP2043" t="str">
        <f t="shared" si="158"/>
        <v/>
      </c>
      <c r="AQ2043" t="str">
        <f>IF(AO2043="","",COUNTIFS(AM2043:$AM$3019,AO2043))</f>
        <v/>
      </c>
    </row>
    <row r="2044" spans="1:43" x14ac:dyDescent="0.25">
      <c r="A2044" s="6" t="str">
        <f>IF(COUNT($A$20:A2043)&lt;&gt;$B$4,IF(A2043="","",A2043+1),"")</f>
        <v/>
      </c>
      <c r="B2044" s="3"/>
      <c r="C2044" s="3"/>
      <c r="D2044" s="122"/>
      <c r="E2044" s="3"/>
      <c r="F2044" s="3"/>
      <c r="G2044" s="3"/>
      <c r="H2044" s="3"/>
      <c r="I2044" s="120"/>
      <c r="J2044" s="3"/>
      <c r="K2044" s="95" t="str" cm="1">
        <f t="array" ref="K2044">IF(OR($J$14 = "A",$J$14 = "B",$J$14 = "C"),IF(I2044="","",IF(LEN(I2044)&gt;2,_xlfn.IFS(ISNUMBER(SEARCH("_",I2044)),I2044,ISNUMBER(SEARCH(", ",I2044)),SUBSTITUTE(I2044,", ","_"),ISNUMBER(SEARCH("/ ",I2044)),SUBSTITUTE(I2044,"/ ","_"),ISNUMBER(SEARCH(",",I2044)),SUBSTITUTE(I2044,",","_"),ISNUMBER(SEARCH("/",I2044)),SUBSTITUTE(I2044,"/","_"),ISNUMBER(SEARCH("",I2044)),I2044),I2044)),IF(OR($J$14 = "J",$J$14 = "K"),"",IF(D2044="","",IF(LEN(D2044)&gt;2,_xlfn.IFS(ISNUMBER(SEARCH("_",D2044)),D2044,ISNUMBER(SEARCH(", ",D2044)),SUBSTITUTE(D2044,", ","_"),ISNUMBER(SEARCH("/ ",D2044)),SUBSTITUTE(D2044,"/ ","_"),ISNUMBER(SEARCH(",",D2044)),SUBSTITUTE(D2044,",","_"),ISNUMBER(SEARCH("/",D2044)),SUBSTITUTE(D2044,"/","_"),ISNUMBER(SEARCH("",D2044)),D2044),D2044))))</f>
        <v/>
      </c>
      <c r="L2044" s="1"/>
      <c r="M2044" s="1" t="str">
        <f t="shared" si="156"/>
        <v/>
      </c>
      <c r="N2044" s="94" t="str">
        <f>IF($L2044="None","",IF(ISERROR(VLOOKUP($L2044,Info!$B$4:$B$266,1,FALSE)),"",VLOOKUP($L2044,Info!$B$4:$L$266,5,FALSE)))</f>
        <v/>
      </c>
      <c r="O2044" s="94" t="str">
        <f>IF(K2044="","",IF(AND($J$12&lt;&gt;"ABC",N2044="3"),"BAC",IF(N2044="3","ABC",IF($J$12&lt;&gt;"ABC",IF($J$10="Standard",VLOOKUP(K2044,Info!$BE$4:$BF$481,2,FALSE),VLOOKUP(K2044,Info!$BI$4:$BJ$482,2,FALSE)),IF($J$10="Standard",VLOOKUP(K2044,Info!$AG$4:$AH$2994,2,FALSE),VLOOKUP(K2044,Info!$AK$4:$AL$2997,2,FALSE))))))</f>
        <v/>
      </c>
      <c r="P2044" s="94" t="str">
        <f>IF($L2044="None","",IF(ISERROR(VLOOKUP($L2044,Info!$B$4:$B$266,1,FALSE)),"",VLOOKUP($L2044,Info!$B$4:$L$266,3,FALSE)))</f>
        <v/>
      </c>
      <c r="Q2044" s="96" t="str">
        <f>IF($L2044="None","",IF(ISERROR(VLOOKUP($L2044,Info!$B$4:$B$266,1,FALSE)),"",VLOOKUP($L2044,Info!$B$4:$L$266,4,FALSE)))</f>
        <v/>
      </c>
      <c r="R2044" s="1"/>
      <c r="S2044" s="6" t="str">
        <f t="shared" si="157"/>
        <v/>
      </c>
      <c r="T2044" s="6" t="str">
        <f>IF($L2044="None","",IF(ISERROR(VLOOKUP($L2044,Info!$B$4:$B$266,1,FALSE)),"",VLOOKUP($L2044,Info!$B$4:$L$266,11,FALSE)))</f>
        <v/>
      </c>
      <c r="U2044" s="1"/>
      <c r="V2044" s="1"/>
      <c r="W2044" s="1"/>
      <c r="X2044" s="1" t="str">
        <f>IF($L2044="None","",IF(ISERROR(VLOOKUP($L2044,Info!$B$4:$B$266,1,FALSE)),"",IF(OR(W2044="Metallic Liquid Tight",W2044="Non-Metallic Liquid Tight",W2044="LSZH",W2044="Greenfield"),VLOOKUP($L2044,Info!$B$4:$L$266,7,FALSE),"N/A")))</f>
        <v/>
      </c>
      <c r="Y2044" s="1"/>
      <c r="Z2044" s="96" t="str">
        <f>IF($L2044="None","",IF(ISERROR(VLOOKUP($L2044,Info!$B$4:$B$266,1,FALSE)),"",VLOOKUP($L2044,Info!$B$4:$L$266,9,FALSE)))</f>
        <v/>
      </c>
      <c r="AA2044" s="96" t="str">
        <f>IF($L2044="None","",IF(ISERROR(VLOOKUP($L2044,Info!$B$4:$B$266,1,FALSE)),"",VLOOKUP($L2044,Info!$B$4:$L$266,8,FALSE)))</f>
        <v/>
      </c>
      <c r="AB2044" s="96" t="str">
        <f>IF($L2044="None","",IF(ISERROR(VLOOKUP($L2044,Info!$B$4:$B$266,1,FALSE)),"",VLOOKUP($L2044,Info!$B$4:$L$266,10,FALSE)))</f>
        <v/>
      </c>
      <c r="AC2044" s="1" t="str">
        <f>IF(W2044="SO Cable","Black,White",IF(O2044="","",IF(P2044="","",IF($J$12&lt;&gt;"ABC",IF(P2044&lt;="250",VLOOKUP(O2044,Info!$AZ$4:$BB$22,3,FALSE),VLOOKUP(O2044,Info!$AZ$23:$BB$39,3,FALSE)),IF(P2044&lt;="250",VLOOKUP(O2044,Info!$AO$4:$AQ$22,3,FALSE),VLOOKUP(O2044,Info!$AO$23:$AP$39,3,FALSE))))))</f>
        <v/>
      </c>
      <c r="AD2044" s="1"/>
      <c r="AE2044" s="1" t="str">
        <f>IF($L2044="None","",IF(ISERROR(VLOOKUP($L2044,Info!$B$4:$B$266,1,FALSE)),"",VLOOKUP($L2044,Info!$B$4:$L$266,4,FALSE)))</f>
        <v/>
      </c>
      <c r="AF2044" s="1" t="str">
        <f>IF($L2044="None","",IF(ISERROR(VLOOKUP($L2044,Info!$B$4:$B$266,1,FALSE)),"",VLOOKUP($L2044,Info!$B$4:$L$266,6,FALSE)))</f>
        <v/>
      </c>
      <c r="AG2044" s="1"/>
      <c r="AH2044" s="33" t="str" cm="1">
        <f t="array" ref="AH2044">IF(AND(L2044&lt;&gt;"",O2044&lt;&gt;"",R2044:S2044&lt;&gt;"",W2044:X2044&lt;&gt;"",Z2044:AA2044&lt;&gt;"",AC2044&lt;&gt;""),"Good","Bad")</f>
        <v>Bad</v>
      </c>
      <c r="AL2044" t="str" cm="1">
        <f t="array" ref="AL2044">IF(R2044&gt;0,_xlfn.IFS(COUNTIF($L$20:L2044,"&lt;&gt;")&lt;101,1,COUNTIF($L$20:L2044,"&lt;&gt;")&lt;201,2,COUNTIF($L$20:L2044,"&lt;&gt;")&lt;301,3,COUNTIF($L$20:L2044,"&lt;&gt;")&lt;401,4,COUNTIF($L$20:L2044,"&lt;&gt;")&lt;501,5,COUNTIF($L$20:L2044,"&lt;&gt;")&lt;601,6,COUNTIF($L$20:L2044,"&lt;&gt;")&lt;701,7,COUNTIF($L$20:L2044,"&lt;&gt;")&lt;801,8,COUNTIF($L$20:L2044,"&lt;&gt;")&lt;901,9,COUNTIF($L$20:L2044,"&lt;&gt;")&lt;1001,10,COUNTIF($L$20:L2044,"&lt;&gt;")&lt;1101,11,COUNTIF($L$20:L2044,"&lt;&gt;")&lt;1201,12,COUNTIF($L$20:L2044,"&lt;&gt;")&lt;1301,13,COUNTIF($L$20:L2044,"&lt;&gt;")&lt;1401,14,COUNTIF($L$20:L2044,"&lt;&gt;")&lt;1501,15,COUNTIF($L$20:L2044,"&lt;&gt;")&lt;1601,16,COUNTIF($L$20:L2044,"&lt;&gt;")&lt;1701,17,COUNTIF($L$20:L2044,"&lt;&gt;")&lt;1801,18,COUNTIF($L$20:L2044,"&lt;&gt;")&lt;1901,19,COUNTIF($L$20:L2044,"&lt;&gt;")&lt;2001,20,COUNTIF($L$20:L2044,"&lt;&gt;")&lt;2101,21,COUNTIF($L$20:L2044,"&lt;&gt;")&lt;2201,22,COUNTIF($L$20:L2044,"&lt;&gt;")&lt;2301,23,COUNTIF($L$20:L2044,"&lt;&gt;")&lt;2401,24,COUNTIF($L$20:L2044,"&lt;&gt;")&lt;2501,25,COUNTIF($L$20:L2044,"&lt;&gt;")&lt;2601,26,COUNTIF($L$20:L2044,"&lt;&gt;")&lt;2701,27,COUNTIF($L$20:L2044,"&lt;&gt;")&lt;2801,28,COUNTIF($L$20:L2044,"&lt;&gt;")&lt;2901,29,COUNTIF($L$20:L2044,"&lt;&gt;")&lt;3001,30),"")</f>
        <v/>
      </c>
      <c r="AM2044" t="str">
        <f t="shared" si="155"/>
        <v/>
      </c>
      <c r="AN2044" t="str">
        <f t="shared" si="159"/>
        <v/>
      </c>
      <c r="AP2044" t="str">
        <f t="shared" si="158"/>
        <v/>
      </c>
      <c r="AQ2044" t="str">
        <f>IF(AO2044="","",COUNTIFS(AM2044:$AM$3019,AO2044))</f>
        <v/>
      </c>
    </row>
    <row r="2045" spans="1:43" x14ac:dyDescent="0.25">
      <c r="A2045" s="6" t="str">
        <f>IF(COUNT($A$20:A2044)&lt;&gt;$B$4,IF(A2044="","",A2044+1),"")</f>
        <v/>
      </c>
      <c r="B2045" s="3"/>
      <c r="C2045" s="3"/>
      <c r="D2045" s="122"/>
      <c r="E2045" s="3"/>
      <c r="F2045" s="3"/>
      <c r="G2045" s="3"/>
      <c r="H2045" s="3"/>
      <c r="I2045" s="120"/>
      <c r="J2045" s="3"/>
      <c r="K2045" s="95" t="str" cm="1">
        <f t="array" ref="K2045">IF(OR($J$14 = "A",$J$14 = "B",$J$14 = "C"),IF(I2045="","",IF(LEN(I2045)&gt;2,_xlfn.IFS(ISNUMBER(SEARCH("_",I2045)),I2045,ISNUMBER(SEARCH(", ",I2045)),SUBSTITUTE(I2045,", ","_"),ISNUMBER(SEARCH("/ ",I2045)),SUBSTITUTE(I2045,"/ ","_"),ISNUMBER(SEARCH(",",I2045)),SUBSTITUTE(I2045,",","_"),ISNUMBER(SEARCH("/",I2045)),SUBSTITUTE(I2045,"/","_"),ISNUMBER(SEARCH("",I2045)),I2045),I2045)),IF(OR($J$14 = "J",$J$14 = "K"),"",IF(D2045="","",IF(LEN(D2045)&gt;2,_xlfn.IFS(ISNUMBER(SEARCH("_",D2045)),D2045,ISNUMBER(SEARCH(", ",D2045)),SUBSTITUTE(D2045,", ","_"),ISNUMBER(SEARCH("/ ",D2045)),SUBSTITUTE(D2045,"/ ","_"),ISNUMBER(SEARCH(",",D2045)),SUBSTITUTE(D2045,",","_"),ISNUMBER(SEARCH("/",D2045)),SUBSTITUTE(D2045,"/","_"),ISNUMBER(SEARCH("",D2045)),D2045),D2045))))</f>
        <v/>
      </c>
      <c r="L2045" s="1"/>
      <c r="M2045" s="1" t="str">
        <f t="shared" si="156"/>
        <v/>
      </c>
      <c r="N2045" s="94" t="str">
        <f>IF($L2045="None","",IF(ISERROR(VLOOKUP($L2045,Info!$B$4:$B$266,1,FALSE)),"",VLOOKUP($L2045,Info!$B$4:$L$266,5,FALSE)))</f>
        <v/>
      </c>
      <c r="O2045" s="94" t="str">
        <f>IF(K2045="","",IF(AND($J$12&lt;&gt;"ABC",N2045="3"),"BAC",IF(N2045="3","ABC",IF($J$12&lt;&gt;"ABC",IF($J$10="Standard",VLOOKUP(K2045,Info!$BE$4:$BF$481,2,FALSE),VLOOKUP(K2045,Info!$BI$4:$BJ$482,2,FALSE)),IF($J$10="Standard",VLOOKUP(K2045,Info!$AG$4:$AH$2994,2,FALSE),VLOOKUP(K2045,Info!$AK$4:$AL$2997,2,FALSE))))))</f>
        <v/>
      </c>
      <c r="P2045" s="94" t="str">
        <f>IF($L2045="None","",IF(ISERROR(VLOOKUP($L2045,Info!$B$4:$B$266,1,FALSE)),"",VLOOKUP($L2045,Info!$B$4:$L$266,3,FALSE)))</f>
        <v/>
      </c>
      <c r="Q2045" s="96" t="str">
        <f>IF($L2045="None","",IF(ISERROR(VLOOKUP($L2045,Info!$B$4:$B$266,1,FALSE)),"",VLOOKUP($L2045,Info!$B$4:$L$266,4,FALSE)))</f>
        <v/>
      </c>
      <c r="R2045" s="1"/>
      <c r="S2045" s="6" t="str">
        <f t="shared" si="157"/>
        <v/>
      </c>
      <c r="T2045" s="6" t="str">
        <f>IF($L2045="None","",IF(ISERROR(VLOOKUP($L2045,Info!$B$4:$B$266,1,FALSE)),"",VLOOKUP($L2045,Info!$B$4:$L$266,11,FALSE)))</f>
        <v/>
      </c>
      <c r="U2045" s="1"/>
      <c r="V2045" s="1"/>
      <c r="W2045" s="1"/>
      <c r="X2045" s="1" t="str">
        <f>IF($L2045="None","",IF(ISERROR(VLOOKUP($L2045,Info!$B$4:$B$266,1,FALSE)),"",IF(OR(W2045="Metallic Liquid Tight",W2045="Non-Metallic Liquid Tight",W2045="LSZH",W2045="Greenfield"),VLOOKUP($L2045,Info!$B$4:$L$266,7,FALSE),"N/A")))</f>
        <v/>
      </c>
      <c r="Y2045" s="1"/>
      <c r="Z2045" s="96" t="str">
        <f>IF($L2045="None","",IF(ISERROR(VLOOKUP($L2045,Info!$B$4:$B$266,1,FALSE)),"",VLOOKUP($L2045,Info!$B$4:$L$266,9,FALSE)))</f>
        <v/>
      </c>
      <c r="AA2045" s="96" t="str">
        <f>IF($L2045="None","",IF(ISERROR(VLOOKUP($L2045,Info!$B$4:$B$266,1,FALSE)),"",VLOOKUP($L2045,Info!$B$4:$L$266,8,FALSE)))</f>
        <v/>
      </c>
      <c r="AB2045" s="96" t="str">
        <f>IF($L2045="None","",IF(ISERROR(VLOOKUP($L2045,Info!$B$4:$B$266,1,FALSE)),"",VLOOKUP($L2045,Info!$B$4:$L$266,10,FALSE)))</f>
        <v/>
      </c>
      <c r="AC2045" s="1" t="str">
        <f>IF(W2045="SO Cable","Black,White",IF(O2045="","",IF(P2045="","",IF($J$12&lt;&gt;"ABC",IF(P2045&lt;="250",VLOOKUP(O2045,Info!$AZ$4:$BB$22,3,FALSE),VLOOKUP(O2045,Info!$AZ$23:$BB$39,3,FALSE)),IF(P2045&lt;="250",VLOOKUP(O2045,Info!$AO$4:$AQ$22,3,FALSE),VLOOKUP(O2045,Info!$AO$23:$AP$39,3,FALSE))))))</f>
        <v/>
      </c>
      <c r="AD2045" s="1"/>
      <c r="AE2045" s="1" t="str">
        <f>IF($L2045="None","",IF(ISERROR(VLOOKUP($L2045,Info!$B$4:$B$266,1,FALSE)),"",VLOOKUP($L2045,Info!$B$4:$L$266,4,FALSE)))</f>
        <v/>
      </c>
      <c r="AF2045" s="1" t="str">
        <f>IF($L2045="None","",IF(ISERROR(VLOOKUP($L2045,Info!$B$4:$B$266,1,FALSE)),"",VLOOKUP($L2045,Info!$B$4:$L$266,6,FALSE)))</f>
        <v/>
      </c>
      <c r="AG2045" s="1"/>
      <c r="AH2045" s="33" t="str" cm="1">
        <f t="array" ref="AH2045">IF(AND(L2045&lt;&gt;"",O2045&lt;&gt;"",R2045:S2045&lt;&gt;"",W2045:X2045&lt;&gt;"",Z2045:AA2045&lt;&gt;"",AC2045&lt;&gt;""),"Good","Bad")</f>
        <v>Bad</v>
      </c>
      <c r="AL2045" t="str" cm="1">
        <f t="array" ref="AL2045">IF(R2045&gt;0,_xlfn.IFS(COUNTIF($L$20:L2045,"&lt;&gt;")&lt;101,1,COUNTIF($L$20:L2045,"&lt;&gt;")&lt;201,2,COUNTIF($L$20:L2045,"&lt;&gt;")&lt;301,3,COUNTIF($L$20:L2045,"&lt;&gt;")&lt;401,4,COUNTIF($L$20:L2045,"&lt;&gt;")&lt;501,5,COUNTIF($L$20:L2045,"&lt;&gt;")&lt;601,6,COUNTIF($L$20:L2045,"&lt;&gt;")&lt;701,7,COUNTIF($L$20:L2045,"&lt;&gt;")&lt;801,8,COUNTIF($L$20:L2045,"&lt;&gt;")&lt;901,9,COUNTIF($L$20:L2045,"&lt;&gt;")&lt;1001,10,COUNTIF($L$20:L2045,"&lt;&gt;")&lt;1101,11,COUNTIF($L$20:L2045,"&lt;&gt;")&lt;1201,12,COUNTIF($L$20:L2045,"&lt;&gt;")&lt;1301,13,COUNTIF($L$20:L2045,"&lt;&gt;")&lt;1401,14,COUNTIF($L$20:L2045,"&lt;&gt;")&lt;1501,15,COUNTIF($L$20:L2045,"&lt;&gt;")&lt;1601,16,COUNTIF($L$20:L2045,"&lt;&gt;")&lt;1701,17,COUNTIF($L$20:L2045,"&lt;&gt;")&lt;1801,18,COUNTIF($L$20:L2045,"&lt;&gt;")&lt;1901,19,COUNTIF($L$20:L2045,"&lt;&gt;")&lt;2001,20,COUNTIF($L$20:L2045,"&lt;&gt;")&lt;2101,21,COUNTIF($L$20:L2045,"&lt;&gt;")&lt;2201,22,COUNTIF($L$20:L2045,"&lt;&gt;")&lt;2301,23,COUNTIF($L$20:L2045,"&lt;&gt;")&lt;2401,24,COUNTIF($L$20:L2045,"&lt;&gt;")&lt;2501,25,COUNTIF($L$20:L2045,"&lt;&gt;")&lt;2601,26,COUNTIF($L$20:L2045,"&lt;&gt;")&lt;2701,27,COUNTIF($L$20:L2045,"&lt;&gt;")&lt;2801,28,COUNTIF($L$20:L2045,"&lt;&gt;")&lt;2901,29,COUNTIF($L$20:L2045,"&lt;&gt;")&lt;3001,30),"")</f>
        <v/>
      </c>
      <c r="AM2045" t="str">
        <f t="shared" si="155"/>
        <v/>
      </c>
      <c r="AN2045" t="str">
        <f t="shared" si="159"/>
        <v/>
      </c>
      <c r="AP2045" t="str">
        <f t="shared" si="158"/>
        <v/>
      </c>
      <c r="AQ2045" t="str">
        <f>IF(AO2045="","",COUNTIFS(AM2045:$AM$3019,AO2045))</f>
        <v/>
      </c>
    </row>
    <row r="2046" spans="1:43" x14ac:dyDescent="0.25">
      <c r="A2046" s="6" t="str">
        <f>IF(COUNT($A$20:A2045)&lt;&gt;$B$4,IF(A2045="","",A2045+1),"")</f>
        <v/>
      </c>
      <c r="B2046" s="3"/>
      <c r="C2046" s="3"/>
      <c r="D2046" s="122"/>
      <c r="E2046" s="3"/>
      <c r="F2046" s="3"/>
      <c r="G2046" s="3"/>
      <c r="H2046" s="3"/>
      <c r="I2046" s="120"/>
      <c r="J2046" s="3"/>
      <c r="K2046" s="95" t="str" cm="1">
        <f t="array" ref="K2046">IF(OR($J$14 = "A",$J$14 = "B",$J$14 = "C"),IF(I2046="","",IF(LEN(I2046)&gt;2,_xlfn.IFS(ISNUMBER(SEARCH("_",I2046)),I2046,ISNUMBER(SEARCH(", ",I2046)),SUBSTITUTE(I2046,", ","_"),ISNUMBER(SEARCH("/ ",I2046)),SUBSTITUTE(I2046,"/ ","_"),ISNUMBER(SEARCH(",",I2046)),SUBSTITUTE(I2046,",","_"),ISNUMBER(SEARCH("/",I2046)),SUBSTITUTE(I2046,"/","_"),ISNUMBER(SEARCH("",I2046)),I2046),I2046)),IF(OR($J$14 = "J",$J$14 = "K"),"",IF(D2046="","",IF(LEN(D2046)&gt;2,_xlfn.IFS(ISNUMBER(SEARCH("_",D2046)),D2046,ISNUMBER(SEARCH(", ",D2046)),SUBSTITUTE(D2046,", ","_"),ISNUMBER(SEARCH("/ ",D2046)),SUBSTITUTE(D2046,"/ ","_"),ISNUMBER(SEARCH(",",D2046)),SUBSTITUTE(D2046,",","_"),ISNUMBER(SEARCH("/",D2046)),SUBSTITUTE(D2046,"/","_"),ISNUMBER(SEARCH("",D2046)),D2046),D2046))))</f>
        <v/>
      </c>
      <c r="L2046" s="1"/>
      <c r="M2046" s="1" t="str">
        <f t="shared" si="156"/>
        <v/>
      </c>
      <c r="N2046" s="94" t="str">
        <f>IF($L2046="None","",IF(ISERROR(VLOOKUP($L2046,Info!$B$4:$B$266,1,FALSE)),"",VLOOKUP($L2046,Info!$B$4:$L$266,5,FALSE)))</f>
        <v/>
      </c>
      <c r="O2046" s="94" t="str">
        <f>IF(K2046="","",IF(AND($J$12&lt;&gt;"ABC",N2046="3"),"BAC",IF(N2046="3","ABC",IF($J$12&lt;&gt;"ABC",IF($J$10="Standard",VLOOKUP(K2046,Info!$BE$4:$BF$481,2,FALSE),VLOOKUP(K2046,Info!$BI$4:$BJ$482,2,FALSE)),IF($J$10="Standard",VLOOKUP(K2046,Info!$AG$4:$AH$2994,2,FALSE),VLOOKUP(K2046,Info!$AK$4:$AL$2997,2,FALSE))))))</f>
        <v/>
      </c>
      <c r="P2046" s="94" t="str">
        <f>IF($L2046="None","",IF(ISERROR(VLOOKUP($L2046,Info!$B$4:$B$266,1,FALSE)),"",VLOOKUP($L2046,Info!$B$4:$L$266,3,FALSE)))</f>
        <v/>
      </c>
      <c r="Q2046" s="96" t="str">
        <f>IF($L2046="None","",IF(ISERROR(VLOOKUP($L2046,Info!$B$4:$B$266,1,FALSE)),"",VLOOKUP($L2046,Info!$B$4:$L$266,4,FALSE)))</f>
        <v/>
      </c>
      <c r="R2046" s="1"/>
      <c r="S2046" s="6" t="str">
        <f t="shared" si="157"/>
        <v/>
      </c>
      <c r="T2046" s="6" t="str">
        <f>IF($L2046="None","",IF(ISERROR(VLOOKUP($L2046,Info!$B$4:$B$266,1,FALSE)),"",VLOOKUP($L2046,Info!$B$4:$L$266,11,FALSE)))</f>
        <v/>
      </c>
      <c r="U2046" s="1"/>
      <c r="V2046" s="1"/>
      <c r="W2046" s="1"/>
      <c r="X2046" s="1" t="str">
        <f>IF($L2046="None","",IF(ISERROR(VLOOKUP($L2046,Info!$B$4:$B$266,1,FALSE)),"",IF(OR(W2046="Metallic Liquid Tight",W2046="Non-Metallic Liquid Tight",W2046="LSZH",W2046="Greenfield"),VLOOKUP($L2046,Info!$B$4:$L$266,7,FALSE),"N/A")))</f>
        <v/>
      </c>
      <c r="Y2046" s="1"/>
      <c r="Z2046" s="96" t="str">
        <f>IF($L2046="None","",IF(ISERROR(VLOOKUP($L2046,Info!$B$4:$B$266,1,FALSE)),"",VLOOKUP($L2046,Info!$B$4:$L$266,9,FALSE)))</f>
        <v/>
      </c>
      <c r="AA2046" s="96" t="str">
        <f>IF($L2046="None","",IF(ISERROR(VLOOKUP($L2046,Info!$B$4:$B$266,1,FALSE)),"",VLOOKUP($L2046,Info!$B$4:$L$266,8,FALSE)))</f>
        <v/>
      </c>
      <c r="AB2046" s="96" t="str">
        <f>IF($L2046="None","",IF(ISERROR(VLOOKUP($L2046,Info!$B$4:$B$266,1,FALSE)),"",VLOOKUP($L2046,Info!$B$4:$L$266,10,FALSE)))</f>
        <v/>
      </c>
      <c r="AC2046" s="1" t="str">
        <f>IF(W2046="SO Cable","Black,White",IF(O2046="","",IF(P2046="","",IF($J$12&lt;&gt;"ABC",IF(P2046&lt;="250",VLOOKUP(O2046,Info!$AZ$4:$BB$22,3,FALSE),VLOOKUP(O2046,Info!$AZ$23:$BB$39,3,FALSE)),IF(P2046&lt;="250",VLOOKUP(O2046,Info!$AO$4:$AQ$22,3,FALSE),VLOOKUP(O2046,Info!$AO$23:$AP$39,3,FALSE))))))</f>
        <v/>
      </c>
      <c r="AD2046" s="1"/>
      <c r="AE2046" s="1" t="str">
        <f>IF($L2046="None","",IF(ISERROR(VLOOKUP($L2046,Info!$B$4:$B$266,1,FALSE)),"",VLOOKUP($L2046,Info!$B$4:$L$266,4,FALSE)))</f>
        <v/>
      </c>
      <c r="AF2046" s="1" t="str">
        <f>IF($L2046="None","",IF(ISERROR(VLOOKUP($L2046,Info!$B$4:$B$266,1,FALSE)),"",VLOOKUP($L2046,Info!$B$4:$L$266,6,FALSE)))</f>
        <v/>
      </c>
      <c r="AG2046" s="1"/>
      <c r="AH2046" s="33" t="str" cm="1">
        <f t="array" ref="AH2046">IF(AND(L2046&lt;&gt;"",O2046&lt;&gt;"",R2046:S2046&lt;&gt;"",W2046:X2046&lt;&gt;"",Z2046:AA2046&lt;&gt;"",AC2046&lt;&gt;""),"Good","Bad")</f>
        <v>Bad</v>
      </c>
      <c r="AL2046" t="str" cm="1">
        <f t="array" ref="AL2046">IF(R2046&gt;0,_xlfn.IFS(COUNTIF($L$20:L2046,"&lt;&gt;")&lt;101,1,COUNTIF($L$20:L2046,"&lt;&gt;")&lt;201,2,COUNTIF($L$20:L2046,"&lt;&gt;")&lt;301,3,COUNTIF($L$20:L2046,"&lt;&gt;")&lt;401,4,COUNTIF($L$20:L2046,"&lt;&gt;")&lt;501,5,COUNTIF($L$20:L2046,"&lt;&gt;")&lt;601,6,COUNTIF($L$20:L2046,"&lt;&gt;")&lt;701,7,COUNTIF($L$20:L2046,"&lt;&gt;")&lt;801,8,COUNTIF($L$20:L2046,"&lt;&gt;")&lt;901,9,COUNTIF($L$20:L2046,"&lt;&gt;")&lt;1001,10,COUNTIF($L$20:L2046,"&lt;&gt;")&lt;1101,11,COUNTIF($L$20:L2046,"&lt;&gt;")&lt;1201,12,COUNTIF($L$20:L2046,"&lt;&gt;")&lt;1301,13,COUNTIF($L$20:L2046,"&lt;&gt;")&lt;1401,14,COUNTIF($L$20:L2046,"&lt;&gt;")&lt;1501,15,COUNTIF($L$20:L2046,"&lt;&gt;")&lt;1601,16,COUNTIF($L$20:L2046,"&lt;&gt;")&lt;1701,17,COUNTIF($L$20:L2046,"&lt;&gt;")&lt;1801,18,COUNTIF($L$20:L2046,"&lt;&gt;")&lt;1901,19,COUNTIF($L$20:L2046,"&lt;&gt;")&lt;2001,20,COUNTIF($L$20:L2046,"&lt;&gt;")&lt;2101,21,COUNTIF($L$20:L2046,"&lt;&gt;")&lt;2201,22,COUNTIF($L$20:L2046,"&lt;&gt;")&lt;2301,23,COUNTIF($L$20:L2046,"&lt;&gt;")&lt;2401,24,COUNTIF($L$20:L2046,"&lt;&gt;")&lt;2501,25,COUNTIF($L$20:L2046,"&lt;&gt;")&lt;2601,26,COUNTIF($L$20:L2046,"&lt;&gt;")&lt;2701,27,COUNTIF($L$20:L2046,"&lt;&gt;")&lt;2801,28,COUNTIF($L$20:L2046,"&lt;&gt;")&lt;2901,29,COUNTIF($L$20:L2046,"&lt;&gt;")&lt;3001,30),"")</f>
        <v/>
      </c>
      <c r="AM2046" t="str">
        <f t="shared" si="155"/>
        <v/>
      </c>
      <c r="AN2046" t="str">
        <f t="shared" si="159"/>
        <v/>
      </c>
      <c r="AP2046" t="str">
        <f t="shared" si="158"/>
        <v/>
      </c>
      <c r="AQ2046" t="str">
        <f>IF(AO2046="","",COUNTIFS(AM2046:$AM$3019,AO2046))</f>
        <v/>
      </c>
    </row>
    <row r="2047" spans="1:43" x14ac:dyDescent="0.25">
      <c r="A2047" s="6" t="str">
        <f>IF(COUNT($A$20:A2046)&lt;&gt;$B$4,IF(A2046="","",A2046+1),"")</f>
        <v/>
      </c>
      <c r="B2047" s="3"/>
      <c r="C2047" s="3"/>
      <c r="D2047" s="122"/>
      <c r="E2047" s="3"/>
      <c r="F2047" s="3"/>
      <c r="G2047" s="3"/>
      <c r="H2047" s="3"/>
      <c r="I2047" s="120"/>
      <c r="J2047" s="3"/>
      <c r="K2047" s="95" t="str" cm="1">
        <f t="array" ref="K2047">IF(OR($J$14 = "A",$J$14 = "B",$J$14 = "C"),IF(I2047="","",IF(LEN(I2047)&gt;2,_xlfn.IFS(ISNUMBER(SEARCH("_",I2047)),I2047,ISNUMBER(SEARCH(", ",I2047)),SUBSTITUTE(I2047,", ","_"),ISNUMBER(SEARCH("/ ",I2047)),SUBSTITUTE(I2047,"/ ","_"),ISNUMBER(SEARCH(",",I2047)),SUBSTITUTE(I2047,",","_"),ISNUMBER(SEARCH("/",I2047)),SUBSTITUTE(I2047,"/","_"),ISNUMBER(SEARCH("",I2047)),I2047),I2047)),IF(OR($J$14 = "J",$J$14 = "K"),"",IF(D2047="","",IF(LEN(D2047)&gt;2,_xlfn.IFS(ISNUMBER(SEARCH("_",D2047)),D2047,ISNUMBER(SEARCH(", ",D2047)),SUBSTITUTE(D2047,", ","_"),ISNUMBER(SEARCH("/ ",D2047)),SUBSTITUTE(D2047,"/ ","_"),ISNUMBER(SEARCH(",",D2047)),SUBSTITUTE(D2047,",","_"),ISNUMBER(SEARCH("/",D2047)),SUBSTITUTE(D2047,"/","_"),ISNUMBER(SEARCH("",D2047)),D2047),D2047))))</f>
        <v/>
      </c>
      <c r="L2047" s="1"/>
      <c r="M2047" s="1" t="str">
        <f t="shared" si="156"/>
        <v/>
      </c>
      <c r="N2047" s="94" t="str">
        <f>IF($L2047="None","",IF(ISERROR(VLOOKUP($L2047,Info!$B$4:$B$266,1,FALSE)),"",VLOOKUP($L2047,Info!$B$4:$L$266,5,FALSE)))</f>
        <v/>
      </c>
      <c r="O2047" s="94" t="str">
        <f>IF(K2047="","",IF(AND($J$12&lt;&gt;"ABC",N2047="3"),"BAC",IF(N2047="3","ABC",IF($J$12&lt;&gt;"ABC",IF($J$10="Standard",VLOOKUP(K2047,Info!$BE$4:$BF$481,2,FALSE),VLOOKUP(K2047,Info!$BI$4:$BJ$482,2,FALSE)),IF($J$10="Standard",VLOOKUP(K2047,Info!$AG$4:$AH$2994,2,FALSE),VLOOKUP(K2047,Info!$AK$4:$AL$2997,2,FALSE))))))</f>
        <v/>
      </c>
      <c r="P2047" s="94" t="str">
        <f>IF($L2047="None","",IF(ISERROR(VLOOKUP($L2047,Info!$B$4:$B$266,1,FALSE)),"",VLOOKUP($L2047,Info!$B$4:$L$266,3,FALSE)))</f>
        <v/>
      </c>
      <c r="Q2047" s="96" t="str">
        <f>IF($L2047="None","",IF(ISERROR(VLOOKUP($L2047,Info!$B$4:$B$266,1,FALSE)),"",VLOOKUP($L2047,Info!$B$4:$L$266,4,FALSE)))</f>
        <v/>
      </c>
      <c r="R2047" s="1"/>
      <c r="S2047" s="6" t="str">
        <f t="shared" si="157"/>
        <v/>
      </c>
      <c r="T2047" s="6" t="str">
        <f>IF($L2047="None","",IF(ISERROR(VLOOKUP($L2047,Info!$B$4:$B$266,1,FALSE)),"",VLOOKUP($L2047,Info!$B$4:$L$266,11,FALSE)))</f>
        <v/>
      </c>
      <c r="U2047" s="1"/>
      <c r="V2047" s="1"/>
      <c r="W2047" s="1"/>
      <c r="X2047" s="1" t="str">
        <f>IF($L2047="None","",IF(ISERROR(VLOOKUP($L2047,Info!$B$4:$B$266,1,FALSE)),"",IF(OR(W2047="Metallic Liquid Tight",W2047="Non-Metallic Liquid Tight",W2047="LSZH",W2047="Greenfield"),VLOOKUP($L2047,Info!$B$4:$L$266,7,FALSE),"N/A")))</f>
        <v/>
      </c>
      <c r="Y2047" s="1"/>
      <c r="Z2047" s="96" t="str">
        <f>IF($L2047="None","",IF(ISERROR(VLOOKUP($L2047,Info!$B$4:$B$266,1,FALSE)),"",VLOOKUP($L2047,Info!$B$4:$L$266,9,FALSE)))</f>
        <v/>
      </c>
      <c r="AA2047" s="96" t="str">
        <f>IF($L2047="None","",IF(ISERROR(VLOOKUP($L2047,Info!$B$4:$B$266,1,FALSE)),"",VLOOKUP($L2047,Info!$B$4:$L$266,8,FALSE)))</f>
        <v/>
      </c>
      <c r="AB2047" s="96" t="str">
        <f>IF($L2047="None","",IF(ISERROR(VLOOKUP($L2047,Info!$B$4:$B$266,1,FALSE)),"",VLOOKUP($L2047,Info!$B$4:$L$266,10,FALSE)))</f>
        <v/>
      </c>
      <c r="AC2047" s="1" t="str">
        <f>IF(W2047="SO Cable","Black,White",IF(O2047="","",IF(P2047="","",IF($J$12&lt;&gt;"ABC",IF(P2047&lt;="250",VLOOKUP(O2047,Info!$AZ$4:$BB$22,3,FALSE),VLOOKUP(O2047,Info!$AZ$23:$BB$39,3,FALSE)),IF(P2047&lt;="250",VLOOKUP(O2047,Info!$AO$4:$AQ$22,3,FALSE),VLOOKUP(O2047,Info!$AO$23:$AP$39,3,FALSE))))))</f>
        <v/>
      </c>
      <c r="AD2047" s="1"/>
      <c r="AE2047" s="1" t="str">
        <f>IF($L2047="None","",IF(ISERROR(VLOOKUP($L2047,Info!$B$4:$B$266,1,FALSE)),"",VLOOKUP($L2047,Info!$B$4:$L$266,4,FALSE)))</f>
        <v/>
      </c>
      <c r="AF2047" s="1" t="str">
        <f>IF($L2047="None","",IF(ISERROR(VLOOKUP($L2047,Info!$B$4:$B$266,1,FALSE)),"",VLOOKUP($L2047,Info!$B$4:$L$266,6,FALSE)))</f>
        <v/>
      </c>
      <c r="AG2047" s="1"/>
      <c r="AH2047" s="33" t="str" cm="1">
        <f t="array" ref="AH2047">IF(AND(L2047&lt;&gt;"",O2047&lt;&gt;"",R2047:S2047&lt;&gt;"",W2047:X2047&lt;&gt;"",Z2047:AA2047&lt;&gt;"",AC2047&lt;&gt;""),"Good","Bad")</f>
        <v>Bad</v>
      </c>
      <c r="AL2047" t="str" cm="1">
        <f t="array" ref="AL2047">IF(R2047&gt;0,_xlfn.IFS(COUNTIF($L$20:L2047,"&lt;&gt;")&lt;101,1,COUNTIF($L$20:L2047,"&lt;&gt;")&lt;201,2,COUNTIF($L$20:L2047,"&lt;&gt;")&lt;301,3,COUNTIF($L$20:L2047,"&lt;&gt;")&lt;401,4,COUNTIF($L$20:L2047,"&lt;&gt;")&lt;501,5,COUNTIF($L$20:L2047,"&lt;&gt;")&lt;601,6,COUNTIF($L$20:L2047,"&lt;&gt;")&lt;701,7,COUNTIF($L$20:L2047,"&lt;&gt;")&lt;801,8,COUNTIF($L$20:L2047,"&lt;&gt;")&lt;901,9,COUNTIF($L$20:L2047,"&lt;&gt;")&lt;1001,10,COUNTIF($L$20:L2047,"&lt;&gt;")&lt;1101,11,COUNTIF($L$20:L2047,"&lt;&gt;")&lt;1201,12,COUNTIF($L$20:L2047,"&lt;&gt;")&lt;1301,13,COUNTIF($L$20:L2047,"&lt;&gt;")&lt;1401,14,COUNTIF($L$20:L2047,"&lt;&gt;")&lt;1501,15,COUNTIF($L$20:L2047,"&lt;&gt;")&lt;1601,16,COUNTIF($L$20:L2047,"&lt;&gt;")&lt;1701,17,COUNTIF($L$20:L2047,"&lt;&gt;")&lt;1801,18,COUNTIF($L$20:L2047,"&lt;&gt;")&lt;1901,19,COUNTIF($L$20:L2047,"&lt;&gt;")&lt;2001,20,COUNTIF($L$20:L2047,"&lt;&gt;")&lt;2101,21,COUNTIF($L$20:L2047,"&lt;&gt;")&lt;2201,22,COUNTIF($L$20:L2047,"&lt;&gt;")&lt;2301,23,COUNTIF($L$20:L2047,"&lt;&gt;")&lt;2401,24,COUNTIF($L$20:L2047,"&lt;&gt;")&lt;2501,25,COUNTIF($L$20:L2047,"&lt;&gt;")&lt;2601,26,COUNTIF($L$20:L2047,"&lt;&gt;")&lt;2701,27,COUNTIF($L$20:L2047,"&lt;&gt;")&lt;2801,28,COUNTIF($L$20:L2047,"&lt;&gt;")&lt;2901,29,COUNTIF($L$20:L2047,"&lt;&gt;")&lt;3001,30),"")</f>
        <v/>
      </c>
      <c r="AM2047" t="str">
        <f t="shared" si="155"/>
        <v/>
      </c>
      <c r="AN2047" t="str">
        <f t="shared" si="159"/>
        <v/>
      </c>
      <c r="AP2047" t="str">
        <f t="shared" si="158"/>
        <v/>
      </c>
      <c r="AQ2047" t="str">
        <f>IF(AO2047="","",COUNTIFS(AM2047:$AM$3019,AO2047))</f>
        <v/>
      </c>
    </row>
    <row r="2048" spans="1:43" x14ac:dyDescent="0.25">
      <c r="A2048" s="6" t="str">
        <f>IF(COUNT($A$20:A2047)&lt;&gt;$B$4,IF(A2047="","",A2047+1),"")</f>
        <v/>
      </c>
      <c r="B2048" s="3"/>
      <c r="C2048" s="3"/>
      <c r="D2048" s="122"/>
      <c r="E2048" s="3"/>
      <c r="F2048" s="3"/>
      <c r="G2048" s="3"/>
      <c r="H2048" s="3"/>
      <c r="I2048" s="120"/>
      <c r="J2048" s="3"/>
      <c r="K2048" s="95" t="str" cm="1">
        <f t="array" ref="K2048">IF(OR($J$14 = "A",$J$14 = "B",$J$14 = "C"),IF(I2048="","",IF(LEN(I2048)&gt;2,_xlfn.IFS(ISNUMBER(SEARCH("_",I2048)),I2048,ISNUMBER(SEARCH(", ",I2048)),SUBSTITUTE(I2048,", ","_"),ISNUMBER(SEARCH("/ ",I2048)),SUBSTITUTE(I2048,"/ ","_"),ISNUMBER(SEARCH(",",I2048)),SUBSTITUTE(I2048,",","_"),ISNUMBER(SEARCH("/",I2048)),SUBSTITUTE(I2048,"/","_"),ISNUMBER(SEARCH("",I2048)),I2048),I2048)),IF(OR($J$14 = "J",$J$14 = "K"),"",IF(D2048="","",IF(LEN(D2048)&gt;2,_xlfn.IFS(ISNUMBER(SEARCH("_",D2048)),D2048,ISNUMBER(SEARCH(", ",D2048)),SUBSTITUTE(D2048,", ","_"),ISNUMBER(SEARCH("/ ",D2048)),SUBSTITUTE(D2048,"/ ","_"),ISNUMBER(SEARCH(",",D2048)),SUBSTITUTE(D2048,",","_"),ISNUMBER(SEARCH("/",D2048)),SUBSTITUTE(D2048,"/","_"),ISNUMBER(SEARCH("",D2048)),D2048),D2048))))</f>
        <v/>
      </c>
      <c r="L2048" s="1"/>
      <c r="M2048" s="1" t="str">
        <f t="shared" si="156"/>
        <v/>
      </c>
      <c r="N2048" s="94" t="str">
        <f>IF($L2048="None","",IF(ISERROR(VLOOKUP($L2048,Info!$B$4:$B$266,1,FALSE)),"",VLOOKUP($L2048,Info!$B$4:$L$266,5,FALSE)))</f>
        <v/>
      </c>
      <c r="O2048" s="94" t="str">
        <f>IF(K2048="","",IF(AND($J$12&lt;&gt;"ABC",N2048="3"),"BAC",IF(N2048="3","ABC",IF($J$12&lt;&gt;"ABC",IF($J$10="Standard",VLOOKUP(K2048,Info!$BE$4:$BF$481,2,FALSE),VLOOKUP(K2048,Info!$BI$4:$BJ$482,2,FALSE)),IF($J$10="Standard",VLOOKUP(K2048,Info!$AG$4:$AH$2994,2,FALSE),VLOOKUP(K2048,Info!$AK$4:$AL$2997,2,FALSE))))))</f>
        <v/>
      </c>
      <c r="P2048" s="94" t="str">
        <f>IF($L2048="None","",IF(ISERROR(VLOOKUP($L2048,Info!$B$4:$B$266,1,FALSE)),"",VLOOKUP($L2048,Info!$B$4:$L$266,3,FALSE)))</f>
        <v/>
      </c>
      <c r="Q2048" s="96" t="str">
        <f>IF($L2048="None","",IF(ISERROR(VLOOKUP($L2048,Info!$B$4:$B$266,1,FALSE)),"",VLOOKUP($L2048,Info!$B$4:$L$266,4,FALSE)))</f>
        <v/>
      </c>
      <c r="R2048" s="1"/>
      <c r="S2048" s="6" t="str">
        <f t="shared" si="157"/>
        <v/>
      </c>
      <c r="T2048" s="6" t="str">
        <f>IF($L2048="None","",IF(ISERROR(VLOOKUP($L2048,Info!$B$4:$B$266,1,FALSE)),"",VLOOKUP($L2048,Info!$B$4:$L$266,11,FALSE)))</f>
        <v/>
      </c>
      <c r="U2048" s="1"/>
      <c r="V2048" s="1"/>
      <c r="W2048" s="1"/>
      <c r="X2048" s="1" t="str">
        <f>IF($L2048="None","",IF(ISERROR(VLOOKUP($L2048,Info!$B$4:$B$266,1,FALSE)),"",IF(OR(W2048="Metallic Liquid Tight",W2048="Non-Metallic Liquid Tight",W2048="LSZH",W2048="Greenfield"),VLOOKUP($L2048,Info!$B$4:$L$266,7,FALSE),"N/A")))</f>
        <v/>
      </c>
      <c r="Y2048" s="1"/>
      <c r="Z2048" s="96" t="str">
        <f>IF($L2048="None","",IF(ISERROR(VLOOKUP($L2048,Info!$B$4:$B$266,1,FALSE)),"",VLOOKUP($L2048,Info!$B$4:$L$266,9,FALSE)))</f>
        <v/>
      </c>
      <c r="AA2048" s="96" t="str">
        <f>IF($L2048="None","",IF(ISERROR(VLOOKUP($L2048,Info!$B$4:$B$266,1,FALSE)),"",VLOOKUP($L2048,Info!$B$4:$L$266,8,FALSE)))</f>
        <v/>
      </c>
      <c r="AB2048" s="96" t="str">
        <f>IF($L2048="None","",IF(ISERROR(VLOOKUP($L2048,Info!$B$4:$B$266,1,FALSE)),"",VLOOKUP($L2048,Info!$B$4:$L$266,10,FALSE)))</f>
        <v/>
      </c>
      <c r="AC2048" s="1" t="str">
        <f>IF(W2048="SO Cable","Black,White",IF(O2048="","",IF(P2048="","",IF($J$12&lt;&gt;"ABC",IF(P2048&lt;="250",VLOOKUP(O2048,Info!$AZ$4:$BB$22,3,FALSE),VLOOKUP(O2048,Info!$AZ$23:$BB$39,3,FALSE)),IF(P2048&lt;="250",VLOOKUP(O2048,Info!$AO$4:$AQ$22,3,FALSE),VLOOKUP(O2048,Info!$AO$23:$AP$39,3,FALSE))))))</f>
        <v/>
      </c>
      <c r="AD2048" s="1"/>
      <c r="AE2048" s="1" t="str">
        <f>IF($L2048="None","",IF(ISERROR(VLOOKUP($L2048,Info!$B$4:$B$266,1,FALSE)),"",VLOOKUP($L2048,Info!$B$4:$L$266,4,FALSE)))</f>
        <v/>
      </c>
      <c r="AF2048" s="1" t="str">
        <f>IF($L2048="None","",IF(ISERROR(VLOOKUP($L2048,Info!$B$4:$B$266,1,FALSE)),"",VLOOKUP($L2048,Info!$B$4:$L$266,6,FALSE)))</f>
        <v/>
      </c>
      <c r="AG2048" s="1"/>
      <c r="AH2048" s="33" t="str" cm="1">
        <f t="array" ref="AH2048">IF(AND(L2048&lt;&gt;"",O2048&lt;&gt;"",R2048:S2048&lt;&gt;"",W2048:X2048&lt;&gt;"",Z2048:AA2048&lt;&gt;"",AC2048&lt;&gt;""),"Good","Bad")</f>
        <v>Bad</v>
      </c>
      <c r="AL2048" t="str" cm="1">
        <f t="array" ref="AL2048">IF(R2048&gt;0,_xlfn.IFS(COUNTIF($L$20:L2048,"&lt;&gt;")&lt;101,1,COUNTIF($L$20:L2048,"&lt;&gt;")&lt;201,2,COUNTIF($L$20:L2048,"&lt;&gt;")&lt;301,3,COUNTIF($L$20:L2048,"&lt;&gt;")&lt;401,4,COUNTIF($L$20:L2048,"&lt;&gt;")&lt;501,5,COUNTIF($L$20:L2048,"&lt;&gt;")&lt;601,6,COUNTIF($L$20:L2048,"&lt;&gt;")&lt;701,7,COUNTIF($L$20:L2048,"&lt;&gt;")&lt;801,8,COUNTIF($L$20:L2048,"&lt;&gt;")&lt;901,9,COUNTIF($L$20:L2048,"&lt;&gt;")&lt;1001,10,COUNTIF($L$20:L2048,"&lt;&gt;")&lt;1101,11,COUNTIF($L$20:L2048,"&lt;&gt;")&lt;1201,12,COUNTIF($L$20:L2048,"&lt;&gt;")&lt;1301,13,COUNTIF($L$20:L2048,"&lt;&gt;")&lt;1401,14,COUNTIF($L$20:L2048,"&lt;&gt;")&lt;1501,15,COUNTIF($L$20:L2048,"&lt;&gt;")&lt;1601,16,COUNTIF($L$20:L2048,"&lt;&gt;")&lt;1701,17,COUNTIF($L$20:L2048,"&lt;&gt;")&lt;1801,18,COUNTIF($L$20:L2048,"&lt;&gt;")&lt;1901,19,COUNTIF($L$20:L2048,"&lt;&gt;")&lt;2001,20,COUNTIF($L$20:L2048,"&lt;&gt;")&lt;2101,21,COUNTIF($L$20:L2048,"&lt;&gt;")&lt;2201,22,COUNTIF($L$20:L2048,"&lt;&gt;")&lt;2301,23,COUNTIF($L$20:L2048,"&lt;&gt;")&lt;2401,24,COUNTIF($L$20:L2048,"&lt;&gt;")&lt;2501,25,COUNTIF($L$20:L2048,"&lt;&gt;")&lt;2601,26,COUNTIF($L$20:L2048,"&lt;&gt;")&lt;2701,27,COUNTIF($L$20:L2048,"&lt;&gt;")&lt;2801,28,COUNTIF($L$20:L2048,"&lt;&gt;")&lt;2901,29,COUNTIF($L$20:L2048,"&lt;&gt;")&lt;3001,30),"")</f>
        <v/>
      </c>
      <c r="AM2048" t="str">
        <f t="shared" si="155"/>
        <v/>
      </c>
      <c r="AN2048" t="str">
        <f t="shared" si="159"/>
        <v/>
      </c>
      <c r="AP2048" t="str">
        <f t="shared" si="158"/>
        <v/>
      </c>
      <c r="AQ2048" t="str">
        <f>IF(AO2048="","",COUNTIFS(AM2048:$AM$3019,AO2048))</f>
        <v/>
      </c>
    </row>
    <row r="2049" spans="1:43" x14ac:dyDescent="0.25">
      <c r="A2049" s="6" t="str">
        <f>IF(COUNT($A$20:A2048)&lt;&gt;$B$4,IF(A2048="","",A2048+1),"")</f>
        <v/>
      </c>
      <c r="B2049" s="3"/>
      <c r="C2049" s="3"/>
      <c r="D2049" s="122"/>
      <c r="E2049" s="3"/>
      <c r="F2049" s="3"/>
      <c r="G2049" s="3"/>
      <c r="H2049" s="3"/>
      <c r="I2049" s="120"/>
      <c r="J2049" s="3"/>
      <c r="K2049" s="95" t="str" cm="1">
        <f t="array" ref="K2049">IF(OR($J$14 = "A",$J$14 = "B",$J$14 = "C"),IF(I2049="","",IF(LEN(I2049)&gt;2,_xlfn.IFS(ISNUMBER(SEARCH("_",I2049)),I2049,ISNUMBER(SEARCH(", ",I2049)),SUBSTITUTE(I2049,", ","_"),ISNUMBER(SEARCH("/ ",I2049)),SUBSTITUTE(I2049,"/ ","_"),ISNUMBER(SEARCH(",",I2049)),SUBSTITUTE(I2049,",","_"),ISNUMBER(SEARCH("/",I2049)),SUBSTITUTE(I2049,"/","_"),ISNUMBER(SEARCH("",I2049)),I2049),I2049)),IF(OR($J$14 = "J",$J$14 = "K"),"",IF(D2049="","",IF(LEN(D2049)&gt;2,_xlfn.IFS(ISNUMBER(SEARCH("_",D2049)),D2049,ISNUMBER(SEARCH(", ",D2049)),SUBSTITUTE(D2049,", ","_"),ISNUMBER(SEARCH("/ ",D2049)),SUBSTITUTE(D2049,"/ ","_"),ISNUMBER(SEARCH(",",D2049)),SUBSTITUTE(D2049,",","_"),ISNUMBER(SEARCH("/",D2049)),SUBSTITUTE(D2049,"/","_"),ISNUMBER(SEARCH("",D2049)),D2049),D2049))))</f>
        <v/>
      </c>
      <c r="L2049" s="1"/>
      <c r="M2049" s="1" t="str">
        <f t="shared" si="156"/>
        <v/>
      </c>
      <c r="N2049" s="94" t="str">
        <f>IF($L2049="None","",IF(ISERROR(VLOOKUP($L2049,Info!$B$4:$B$266,1,FALSE)),"",VLOOKUP($L2049,Info!$B$4:$L$266,5,FALSE)))</f>
        <v/>
      </c>
      <c r="O2049" s="94" t="str">
        <f>IF(K2049="","",IF(AND($J$12&lt;&gt;"ABC",N2049="3"),"BAC",IF(N2049="3","ABC",IF($J$12&lt;&gt;"ABC",IF($J$10="Standard",VLOOKUP(K2049,Info!$BE$4:$BF$481,2,FALSE),VLOOKUP(K2049,Info!$BI$4:$BJ$482,2,FALSE)),IF($J$10="Standard",VLOOKUP(K2049,Info!$AG$4:$AH$2994,2,FALSE),VLOOKUP(K2049,Info!$AK$4:$AL$2997,2,FALSE))))))</f>
        <v/>
      </c>
      <c r="P2049" s="94" t="str">
        <f>IF($L2049="None","",IF(ISERROR(VLOOKUP($L2049,Info!$B$4:$B$266,1,FALSE)),"",VLOOKUP($L2049,Info!$B$4:$L$266,3,FALSE)))</f>
        <v/>
      </c>
      <c r="Q2049" s="96" t="str">
        <f>IF($L2049="None","",IF(ISERROR(VLOOKUP($L2049,Info!$B$4:$B$266,1,FALSE)),"",VLOOKUP($L2049,Info!$B$4:$L$266,4,FALSE)))</f>
        <v/>
      </c>
      <c r="R2049" s="1"/>
      <c r="S2049" s="6" t="str">
        <f t="shared" si="157"/>
        <v/>
      </c>
      <c r="T2049" s="6" t="str">
        <f>IF($L2049="None","",IF(ISERROR(VLOOKUP($L2049,Info!$B$4:$B$266,1,FALSE)),"",VLOOKUP($L2049,Info!$B$4:$L$266,11,FALSE)))</f>
        <v/>
      </c>
      <c r="U2049" s="1"/>
      <c r="V2049" s="1"/>
      <c r="W2049" s="1"/>
      <c r="X2049" s="1" t="str">
        <f>IF($L2049="None","",IF(ISERROR(VLOOKUP($L2049,Info!$B$4:$B$266,1,FALSE)),"",IF(OR(W2049="Metallic Liquid Tight",W2049="Non-Metallic Liquid Tight",W2049="LSZH",W2049="Greenfield"),VLOOKUP($L2049,Info!$B$4:$L$266,7,FALSE),"N/A")))</f>
        <v/>
      </c>
      <c r="Y2049" s="1"/>
      <c r="Z2049" s="96" t="str">
        <f>IF($L2049="None","",IF(ISERROR(VLOOKUP($L2049,Info!$B$4:$B$266,1,FALSE)),"",VLOOKUP($L2049,Info!$B$4:$L$266,9,FALSE)))</f>
        <v/>
      </c>
      <c r="AA2049" s="96" t="str">
        <f>IF($L2049="None","",IF(ISERROR(VLOOKUP($L2049,Info!$B$4:$B$266,1,FALSE)),"",VLOOKUP($L2049,Info!$B$4:$L$266,8,FALSE)))</f>
        <v/>
      </c>
      <c r="AB2049" s="96" t="str">
        <f>IF($L2049="None","",IF(ISERROR(VLOOKUP($L2049,Info!$B$4:$B$266,1,FALSE)),"",VLOOKUP($L2049,Info!$B$4:$L$266,10,FALSE)))</f>
        <v/>
      </c>
      <c r="AC2049" s="1" t="str">
        <f>IF(W2049="SO Cable","Black,White",IF(O2049="","",IF(P2049="","",IF($J$12&lt;&gt;"ABC",IF(P2049&lt;="250",VLOOKUP(O2049,Info!$AZ$4:$BB$22,3,FALSE),VLOOKUP(O2049,Info!$AZ$23:$BB$39,3,FALSE)),IF(P2049&lt;="250",VLOOKUP(O2049,Info!$AO$4:$AQ$22,3,FALSE),VLOOKUP(O2049,Info!$AO$23:$AP$39,3,FALSE))))))</f>
        <v/>
      </c>
      <c r="AD2049" s="1"/>
      <c r="AE2049" s="1" t="str">
        <f>IF($L2049="None","",IF(ISERROR(VLOOKUP($L2049,Info!$B$4:$B$266,1,FALSE)),"",VLOOKUP($L2049,Info!$B$4:$L$266,4,FALSE)))</f>
        <v/>
      </c>
      <c r="AF2049" s="1" t="str">
        <f>IF($L2049="None","",IF(ISERROR(VLOOKUP($L2049,Info!$B$4:$B$266,1,FALSE)),"",VLOOKUP($L2049,Info!$B$4:$L$266,6,FALSE)))</f>
        <v/>
      </c>
      <c r="AG2049" s="1"/>
      <c r="AH2049" s="33" t="str" cm="1">
        <f t="array" ref="AH2049">IF(AND(L2049&lt;&gt;"",O2049&lt;&gt;"",R2049:S2049&lt;&gt;"",W2049:X2049&lt;&gt;"",Z2049:AA2049&lt;&gt;"",AC2049&lt;&gt;""),"Good","Bad")</f>
        <v>Bad</v>
      </c>
      <c r="AL2049" t="str" cm="1">
        <f t="array" ref="AL2049">IF(R2049&gt;0,_xlfn.IFS(COUNTIF($L$20:L2049,"&lt;&gt;")&lt;101,1,COUNTIF($L$20:L2049,"&lt;&gt;")&lt;201,2,COUNTIF($L$20:L2049,"&lt;&gt;")&lt;301,3,COUNTIF($L$20:L2049,"&lt;&gt;")&lt;401,4,COUNTIF($L$20:L2049,"&lt;&gt;")&lt;501,5,COUNTIF($L$20:L2049,"&lt;&gt;")&lt;601,6,COUNTIF($L$20:L2049,"&lt;&gt;")&lt;701,7,COUNTIF($L$20:L2049,"&lt;&gt;")&lt;801,8,COUNTIF($L$20:L2049,"&lt;&gt;")&lt;901,9,COUNTIF($L$20:L2049,"&lt;&gt;")&lt;1001,10,COUNTIF($L$20:L2049,"&lt;&gt;")&lt;1101,11,COUNTIF($L$20:L2049,"&lt;&gt;")&lt;1201,12,COUNTIF($L$20:L2049,"&lt;&gt;")&lt;1301,13,COUNTIF($L$20:L2049,"&lt;&gt;")&lt;1401,14,COUNTIF($L$20:L2049,"&lt;&gt;")&lt;1501,15,COUNTIF($L$20:L2049,"&lt;&gt;")&lt;1601,16,COUNTIF($L$20:L2049,"&lt;&gt;")&lt;1701,17,COUNTIF($L$20:L2049,"&lt;&gt;")&lt;1801,18,COUNTIF($L$20:L2049,"&lt;&gt;")&lt;1901,19,COUNTIF($L$20:L2049,"&lt;&gt;")&lt;2001,20,COUNTIF($L$20:L2049,"&lt;&gt;")&lt;2101,21,COUNTIF($L$20:L2049,"&lt;&gt;")&lt;2201,22,COUNTIF($L$20:L2049,"&lt;&gt;")&lt;2301,23,COUNTIF($L$20:L2049,"&lt;&gt;")&lt;2401,24,COUNTIF($L$20:L2049,"&lt;&gt;")&lt;2501,25,COUNTIF($L$20:L2049,"&lt;&gt;")&lt;2601,26,COUNTIF($L$20:L2049,"&lt;&gt;")&lt;2701,27,COUNTIF($L$20:L2049,"&lt;&gt;")&lt;2801,28,COUNTIF($L$20:L2049,"&lt;&gt;")&lt;2901,29,COUNTIF($L$20:L2049,"&lt;&gt;")&lt;3001,30),"")</f>
        <v/>
      </c>
      <c r="AM2049" t="str">
        <f t="shared" si="155"/>
        <v/>
      </c>
      <c r="AN2049" t="str">
        <f t="shared" si="159"/>
        <v/>
      </c>
      <c r="AP2049" t="str">
        <f t="shared" si="158"/>
        <v/>
      </c>
      <c r="AQ2049" t="str">
        <f>IF(AO2049="","",COUNTIFS(AM2049:$AM$3019,AO2049))</f>
        <v/>
      </c>
    </row>
    <row r="2050" spans="1:43" x14ac:dyDescent="0.25">
      <c r="A2050" s="6" t="str">
        <f>IF(COUNT($A$20:A2049)&lt;&gt;$B$4,IF(A2049="","",A2049+1),"")</f>
        <v/>
      </c>
      <c r="B2050" s="3"/>
      <c r="C2050" s="3"/>
      <c r="D2050" s="122"/>
      <c r="E2050" s="3"/>
      <c r="F2050" s="3"/>
      <c r="G2050" s="3"/>
      <c r="H2050" s="3"/>
      <c r="I2050" s="120"/>
      <c r="J2050" s="3"/>
      <c r="K2050" s="95" t="str" cm="1">
        <f t="array" ref="K2050">IF(OR($J$14 = "A",$J$14 = "B",$J$14 = "C"),IF(I2050="","",IF(LEN(I2050)&gt;2,_xlfn.IFS(ISNUMBER(SEARCH("_",I2050)),I2050,ISNUMBER(SEARCH(", ",I2050)),SUBSTITUTE(I2050,", ","_"),ISNUMBER(SEARCH("/ ",I2050)),SUBSTITUTE(I2050,"/ ","_"),ISNUMBER(SEARCH(",",I2050)),SUBSTITUTE(I2050,",","_"),ISNUMBER(SEARCH("/",I2050)),SUBSTITUTE(I2050,"/","_"),ISNUMBER(SEARCH("",I2050)),I2050),I2050)),IF(OR($J$14 = "J",$J$14 = "K"),"",IF(D2050="","",IF(LEN(D2050)&gt;2,_xlfn.IFS(ISNUMBER(SEARCH("_",D2050)),D2050,ISNUMBER(SEARCH(", ",D2050)),SUBSTITUTE(D2050,", ","_"),ISNUMBER(SEARCH("/ ",D2050)),SUBSTITUTE(D2050,"/ ","_"),ISNUMBER(SEARCH(",",D2050)),SUBSTITUTE(D2050,",","_"),ISNUMBER(SEARCH("/",D2050)),SUBSTITUTE(D2050,"/","_"),ISNUMBER(SEARCH("",D2050)),D2050),D2050))))</f>
        <v/>
      </c>
      <c r="L2050" s="1"/>
      <c r="M2050" s="1" t="str">
        <f t="shared" si="156"/>
        <v/>
      </c>
      <c r="N2050" s="94" t="str">
        <f>IF($L2050="None","",IF(ISERROR(VLOOKUP($L2050,Info!$B$4:$B$266,1,FALSE)),"",VLOOKUP($L2050,Info!$B$4:$L$266,5,FALSE)))</f>
        <v/>
      </c>
      <c r="O2050" s="94" t="str">
        <f>IF(K2050="","",IF(AND($J$12&lt;&gt;"ABC",N2050="3"),"BAC",IF(N2050="3","ABC",IF($J$12&lt;&gt;"ABC",IF($J$10="Standard",VLOOKUP(K2050,Info!$BE$4:$BF$481,2,FALSE),VLOOKUP(K2050,Info!$BI$4:$BJ$482,2,FALSE)),IF($J$10="Standard",VLOOKUP(K2050,Info!$AG$4:$AH$2994,2,FALSE),VLOOKUP(K2050,Info!$AK$4:$AL$2997,2,FALSE))))))</f>
        <v/>
      </c>
      <c r="P2050" s="94" t="str">
        <f>IF($L2050="None","",IF(ISERROR(VLOOKUP($L2050,Info!$B$4:$B$266,1,FALSE)),"",VLOOKUP($L2050,Info!$B$4:$L$266,3,FALSE)))</f>
        <v/>
      </c>
      <c r="Q2050" s="96" t="str">
        <f>IF($L2050="None","",IF(ISERROR(VLOOKUP($L2050,Info!$B$4:$B$266,1,FALSE)),"",VLOOKUP($L2050,Info!$B$4:$L$266,4,FALSE)))</f>
        <v/>
      </c>
      <c r="R2050" s="1"/>
      <c r="S2050" s="6" t="str">
        <f t="shared" si="157"/>
        <v/>
      </c>
      <c r="T2050" s="6" t="str">
        <f>IF($L2050="None","",IF(ISERROR(VLOOKUP($L2050,Info!$B$4:$B$266,1,FALSE)),"",VLOOKUP($L2050,Info!$B$4:$L$266,11,FALSE)))</f>
        <v/>
      </c>
      <c r="U2050" s="1"/>
      <c r="V2050" s="1"/>
      <c r="W2050" s="1"/>
      <c r="X2050" s="1" t="str">
        <f>IF($L2050="None","",IF(ISERROR(VLOOKUP($L2050,Info!$B$4:$B$266,1,FALSE)),"",IF(OR(W2050="Metallic Liquid Tight",W2050="Non-Metallic Liquid Tight",W2050="LSZH",W2050="Greenfield"),VLOOKUP($L2050,Info!$B$4:$L$266,7,FALSE),"N/A")))</f>
        <v/>
      </c>
      <c r="Y2050" s="1"/>
      <c r="Z2050" s="96" t="str">
        <f>IF($L2050="None","",IF(ISERROR(VLOOKUP($L2050,Info!$B$4:$B$266,1,FALSE)),"",VLOOKUP($L2050,Info!$B$4:$L$266,9,FALSE)))</f>
        <v/>
      </c>
      <c r="AA2050" s="96" t="str">
        <f>IF($L2050="None","",IF(ISERROR(VLOOKUP($L2050,Info!$B$4:$B$266,1,FALSE)),"",VLOOKUP($L2050,Info!$B$4:$L$266,8,FALSE)))</f>
        <v/>
      </c>
      <c r="AB2050" s="96" t="str">
        <f>IF($L2050="None","",IF(ISERROR(VLOOKUP($L2050,Info!$B$4:$B$266,1,FALSE)),"",VLOOKUP($L2050,Info!$B$4:$L$266,10,FALSE)))</f>
        <v/>
      </c>
      <c r="AC2050" s="1" t="str">
        <f>IF(W2050="SO Cable","Black,White",IF(O2050="","",IF(P2050="","",IF($J$12&lt;&gt;"ABC",IF(P2050&lt;="250",VLOOKUP(O2050,Info!$AZ$4:$BB$22,3,FALSE),VLOOKUP(O2050,Info!$AZ$23:$BB$39,3,FALSE)),IF(P2050&lt;="250",VLOOKUP(O2050,Info!$AO$4:$AQ$22,3,FALSE),VLOOKUP(O2050,Info!$AO$23:$AP$39,3,FALSE))))))</f>
        <v/>
      </c>
      <c r="AD2050" s="1"/>
      <c r="AE2050" s="1" t="str">
        <f>IF($L2050="None","",IF(ISERROR(VLOOKUP($L2050,Info!$B$4:$B$266,1,FALSE)),"",VLOOKUP($L2050,Info!$B$4:$L$266,4,FALSE)))</f>
        <v/>
      </c>
      <c r="AF2050" s="1" t="str">
        <f>IF($L2050="None","",IF(ISERROR(VLOOKUP($L2050,Info!$B$4:$B$266,1,FALSE)),"",VLOOKUP($L2050,Info!$B$4:$L$266,6,FALSE)))</f>
        <v/>
      </c>
      <c r="AG2050" s="1"/>
      <c r="AH2050" s="33" t="str" cm="1">
        <f t="array" ref="AH2050">IF(AND(L2050&lt;&gt;"",O2050&lt;&gt;"",R2050:S2050&lt;&gt;"",W2050:X2050&lt;&gt;"",Z2050:AA2050&lt;&gt;"",AC2050&lt;&gt;""),"Good","Bad")</f>
        <v>Bad</v>
      </c>
      <c r="AL2050" t="str" cm="1">
        <f t="array" ref="AL2050">IF(R2050&gt;0,_xlfn.IFS(COUNTIF($L$20:L2050,"&lt;&gt;")&lt;101,1,COUNTIF($L$20:L2050,"&lt;&gt;")&lt;201,2,COUNTIF($L$20:L2050,"&lt;&gt;")&lt;301,3,COUNTIF($L$20:L2050,"&lt;&gt;")&lt;401,4,COUNTIF($L$20:L2050,"&lt;&gt;")&lt;501,5,COUNTIF($L$20:L2050,"&lt;&gt;")&lt;601,6,COUNTIF($L$20:L2050,"&lt;&gt;")&lt;701,7,COUNTIF($L$20:L2050,"&lt;&gt;")&lt;801,8,COUNTIF($L$20:L2050,"&lt;&gt;")&lt;901,9,COUNTIF($L$20:L2050,"&lt;&gt;")&lt;1001,10,COUNTIF($L$20:L2050,"&lt;&gt;")&lt;1101,11,COUNTIF($L$20:L2050,"&lt;&gt;")&lt;1201,12,COUNTIF($L$20:L2050,"&lt;&gt;")&lt;1301,13,COUNTIF($L$20:L2050,"&lt;&gt;")&lt;1401,14,COUNTIF($L$20:L2050,"&lt;&gt;")&lt;1501,15,COUNTIF($L$20:L2050,"&lt;&gt;")&lt;1601,16,COUNTIF($L$20:L2050,"&lt;&gt;")&lt;1701,17,COUNTIF($L$20:L2050,"&lt;&gt;")&lt;1801,18,COUNTIF($L$20:L2050,"&lt;&gt;")&lt;1901,19,COUNTIF($L$20:L2050,"&lt;&gt;")&lt;2001,20,COUNTIF($L$20:L2050,"&lt;&gt;")&lt;2101,21,COUNTIF($L$20:L2050,"&lt;&gt;")&lt;2201,22,COUNTIF($L$20:L2050,"&lt;&gt;")&lt;2301,23,COUNTIF($L$20:L2050,"&lt;&gt;")&lt;2401,24,COUNTIF($L$20:L2050,"&lt;&gt;")&lt;2501,25,COUNTIF($L$20:L2050,"&lt;&gt;")&lt;2601,26,COUNTIF($L$20:L2050,"&lt;&gt;")&lt;2701,27,COUNTIF($L$20:L2050,"&lt;&gt;")&lt;2801,28,COUNTIF($L$20:L2050,"&lt;&gt;")&lt;2901,29,COUNTIF($L$20:L2050,"&lt;&gt;")&lt;3001,30),"")</f>
        <v/>
      </c>
      <c r="AM2050" t="str">
        <f t="shared" si="155"/>
        <v/>
      </c>
      <c r="AN2050" t="str">
        <f t="shared" si="159"/>
        <v/>
      </c>
      <c r="AP2050" t="str">
        <f t="shared" si="158"/>
        <v/>
      </c>
      <c r="AQ2050" t="str">
        <f>IF(AO2050="","",COUNTIFS(AM2050:$AM$3019,AO2050))</f>
        <v/>
      </c>
    </row>
    <row r="2051" spans="1:43" x14ac:dyDescent="0.25">
      <c r="A2051" s="6" t="str">
        <f>IF(COUNT($A$20:A2050)&lt;&gt;$B$4,IF(A2050="","",A2050+1),"")</f>
        <v/>
      </c>
      <c r="B2051" s="3"/>
      <c r="C2051" s="3"/>
      <c r="D2051" s="122"/>
      <c r="E2051" s="3"/>
      <c r="F2051" s="3"/>
      <c r="G2051" s="3"/>
      <c r="H2051" s="3"/>
      <c r="I2051" s="120"/>
      <c r="J2051" s="3"/>
      <c r="K2051" s="95" t="str" cm="1">
        <f t="array" ref="K2051">IF(OR($J$14 = "A",$J$14 = "B",$J$14 = "C"),IF(I2051="","",IF(LEN(I2051)&gt;2,_xlfn.IFS(ISNUMBER(SEARCH("_",I2051)),I2051,ISNUMBER(SEARCH(", ",I2051)),SUBSTITUTE(I2051,", ","_"),ISNUMBER(SEARCH("/ ",I2051)),SUBSTITUTE(I2051,"/ ","_"),ISNUMBER(SEARCH(",",I2051)),SUBSTITUTE(I2051,",","_"),ISNUMBER(SEARCH("/",I2051)),SUBSTITUTE(I2051,"/","_"),ISNUMBER(SEARCH("",I2051)),I2051),I2051)),IF(OR($J$14 = "J",$J$14 = "K"),"",IF(D2051="","",IF(LEN(D2051)&gt;2,_xlfn.IFS(ISNUMBER(SEARCH("_",D2051)),D2051,ISNUMBER(SEARCH(", ",D2051)),SUBSTITUTE(D2051,", ","_"),ISNUMBER(SEARCH("/ ",D2051)),SUBSTITUTE(D2051,"/ ","_"),ISNUMBER(SEARCH(",",D2051)),SUBSTITUTE(D2051,",","_"),ISNUMBER(SEARCH("/",D2051)),SUBSTITUTE(D2051,"/","_"),ISNUMBER(SEARCH("",D2051)),D2051),D2051))))</f>
        <v/>
      </c>
      <c r="L2051" s="1"/>
      <c r="M2051" s="1" t="str">
        <f t="shared" si="156"/>
        <v/>
      </c>
      <c r="N2051" s="94" t="str">
        <f>IF($L2051="None","",IF(ISERROR(VLOOKUP($L2051,Info!$B$4:$B$266,1,FALSE)),"",VLOOKUP($L2051,Info!$B$4:$L$266,5,FALSE)))</f>
        <v/>
      </c>
      <c r="O2051" s="94" t="str">
        <f>IF(K2051="","",IF(AND($J$12&lt;&gt;"ABC",N2051="3"),"BAC",IF(N2051="3","ABC",IF($J$12&lt;&gt;"ABC",IF($J$10="Standard",VLOOKUP(K2051,Info!$BE$4:$BF$481,2,FALSE),VLOOKUP(K2051,Info!$BI$4:$BJ$482,2,FALSE)),IF($J$10="Standard",VLOOKUP(K2051,Info!$AG$4:$AH$2994,2,FALSE),VLOOKUP(K2051,Info!$AK$4:$AL$2997,2,FALSE))))))</f>
        <v/>
      </c>
      <c r="P2051" s="94" t="str">
        <f>IF($L2051="None","",IF(ISERROR(VLOOKUP($L2051,Info!$B$4:$B$266,1,FALSE)),"",VLOOKUP($L2051,Info!$B$4:$L$266,3,FALSE)))</f>
        <v/>
      </c>
      <c r="Q2051" s="96" t="str">
        <f>IF($L2051="None","",IF(ISERROR(VLOOKUP($L2051,Info!$B$4:$B$266,1,FALSE)),"",VLOOKUP($L2051,Info!$B$4:$L$266,4,FALSE)))</f>
        <v/>
      </c>
      <c r="R2051" s="1"/>
      <c r="S2051" s="6" t="str">
        <f t="shared" si="157"/>
        <v/>
      </c>
      <c r="T2051" s="6" t="str">
        <f>IF($L2051="None","",IF(ISERROR(VLOOKUP($L2051,Info!$B$4:$B$266,1,FALSE)),"",VLOOKUP($L2051,Info!$B$4:$L$266,11,FALSE)))</f>
        <v/>
      </c>
      <c r="U2051" s="1"/>
      <c r="V2051" s="1"/>
      <c r="W2051" s="1"/>
      <c r="X2051" s="1" t="str">
        <f>IF($L2051="None","",IF(ISERROR(VLOOKUP($L2051,Info!$B$4:$B$266,1,FALSE)),"",IF(OR(W2051="Metallic Liquid Tight",W2051="Non-Metallic Liquid Tight",W2051="LSZH",W2051="Greenfield"),VLOOKUP($L2051,Info!$B$4:$L$266,7,FALSE),"N/A")))</f>
        <v/>
      </c>
      <c r="Y2051" s="1"/>
      <c r="Z2051" s="96" t="str">
        <f>IF($L2051="None","",IF(ISERROR(VLOOKUP($L2051,Info!$B$4:$B$266,1,FALSE)),"",VLOOKUP($L2051,Info!$B$4:$L$266,9,FALSE)))</f>
        <v/>
      </c>
      <c r="AA2051" s="96" t="str">
        <f>IF($L2051="None","",IF(ISERROR(VLOOKUP($L2051,Info!$B$4:$B$266,1,FALSE)),"",VLOOKUP($L2051,Info!$B$4:$L$266,8,FALSE)))</f>
        <v/>
      </c>
      <c r="AB2051" s="96" t="str">
        <f>IF($L2051="None","",IF(ISERROR(VLOOKUP($L2051,Info!$B$4:$B$266,1,FALSE)),"",VLOOKUP($L2051,Info!$B$4:$L$266,10,FALSE)))</f>
        <v/>
      </c>
      <c r="AC2051" s="1" t="str">
        <f>IF(W2051="SO Cable","Black,White",IF(O2051="","",IF(P2051="","",IF($J$12&lt;&gt;"ABC",IF(P2051&lt;="250",VLOOKUP(O2051,Info!$AZ$4:$BB$22,3,FALSE),VLOOKUP(O2051,Info!$AZ$23:$BB$39,3,FALSE)),IF(P2051&lt;="250",VLOOKUP(O2051,Info!$AO$4:$AQ$22,3,FALSE),VLOOKUP(O2051,Info!$AO$23:$AP$39,3,FALSE))))))</f>
        <v/>
      </c>
      <c r="AD2051" s="1"/>
      <c r="AE2051" s="1" t="str">
        <f>IF($L2051="None","",IF(ISERROR(VLOOKUP($L2051,Info!$B$4:$B$266,1,FALSE)),"",VLOOKUP($L2051,Info!$B$4:$L$266,4,FALSE)))</f>
        <v/>
      </c>
      <c r="AF2051" s="1" t="str">
        <f>IF($L2051="None","",IF(ISERROR(VLOOKUP($L2051,Info!$B$4:$B$266,1,FALSE)),"",VLOOKUP($L2051,Info!$B$4:$L$266,6,FALSE)))</f>
        <v/>
      </c>
      <c r="AG2051" s="1"/>
      <c r="AH2051" s="33" t="str" cm="1">
        <f t="array" ref="AH2051">IF(AND(L2051&lt;&gt;"",O2051&lt;&gt;"",R2051:S2051&lt;&gt;"",W2051:X2051&lt;&gt;"",Z2051:AA2051&lt;&gt;"",AC2051&lt;&gt;""),"Good","Bad")</f>
        <v>Bad</v>
      </c>
      <c r="AL2051" t="str" cm="1">
        <f t="array" ref="AL2051">IF(R2051&gt;0,_xlfn.IFS(COUNTIF($L$20:L2051,"&lt;&gt;")&lt;101,1,COUNTIF($L$20:L2051,"&lt;&gt;")&lt;201,2,COUNTIF($L$20:L2051,"&lt;&gt;")&lt;301,3,COUNTIF($L$20:L2051,"&lt;&gt;")&lt;401,4,COUNTIF($L$20:L2051,"&lt;&gt;")&lt;501,5,COUNTIF($L$20:L2051,"&lt;&gt;")&lt;601,6,COUNTIF($L$20:L2051,"&lt;&gt;")&lt;701,7,COUNTIF($L$20:L2051,"&lt;&gt;")&lt;801,8,COUNTIF($L$20:L2051,"&lt;&gt;")&lt;901,9,COUNTIF($L$20:L2051,"&lt;&gt;")&lt;1001,10,COUNTIF($L$20:L2051,"&lt;&gt;")&lt;1101,11,COUNTIF($L$20:L2051,"&lt;&gt;")&lt;1201,12,COUNTIF($L$20:L2051,"&lt;&gt;")&lt;1301,13,COUNTIF($L$20:L2051,"&lt;&gt;")&lt;1401,14,COUNTIF($L$20:L2051,"&lt;&gt;")&lt;1501,15,COUNTIF($L$20:L2051,"&lt;&gt;")&lt;1601,16,COUNTIF($L$20:L2051,"&lt;&gt;")&lt;1701,17,COUNTIF($L$20:L2051,"&lt;&gt;")&lt;1801,18,COUNTIF($L$20:L2051,"&lt;&gt;")&lt;1901,19,COUNTIF($L$20:L2051,"&lt;&gt;")&lt;2001,20,COUNTIF($L$20:L2051,"&lt;&gt;")&lt;2101,21,COUNTIF($L$20:L2051,"&lt;&gt;")&lt;2201,22,COUNTIF($L$20:L2051,"&lt;&gt;")&lt;2301,23,COUNTIF($L$20:L2051,"&lt;&gt;")&lt;2401,24,COUNTIF($L$20:L2051,"&lt;&gt;")&lt;2501,25,COUNTIF($L$20:L2051,"&lt;&gt;")&lt;2601,26,COUNTIF($L$20:L2051,"&lt;&gt;")&lt;2701,27,COUNTIF($L$20:L2051,"&lt;&gt;")&lt;2801,28,COUNTIF($L$20:L2051,"&lt;&gt;")&lt;2901,29,COUNTIF($L$20:L2051,"&lt;&gt;")&lt;3001,30),"")</f>
        <v/>
      </c>
      <c r="AM2051" t="str">
        <f t="shared" si="155"/>
        <v/>
      </c>
      <c r="AN2051" t="str">
        <f t="shared" si="159"/>
        <v/>
      </c>
      <c r="AP2051" t="str">
        <f t="shared" si="158"/>
        <v/>
      </c>
      <c r="AQ2051" t="str">
        <f>IF(AO2051="","",COUNTIFS(AM2051:$AM$3019,AO2051))</f>
        <v/>
      </c>
    </row>
    <row r="2052" spans="1:43" x14ac:dyDescent="0.25">
      <c r="A2052" s="6" t="str">
        <f>IF(COUNT($A$20:A2051)&lt;&gt;$B$4,IF(A2051="","",A2051+1),"")</f>
        <v/>
      </c>
      <c r="B2052" s="3"/>
      <c r="C2052" s="3"/>
      <c r="D2052" s="122"/>
      <c r="E2052" s="3"/>
      <c r="F2052" s="3"/>
      <c r="G2052" s="3"/>
      <c r="H2052" s="3"/>
      <c r="I2052" s="120"/>
      <c r="J2052" s="3"/>
      <c r="K2052" s="95" t="str" cm="1">
        <f t="array" ref="K2052">IF(OR($J$14 = "A",$J$14 = "B",$J$14 = "C"),IF(I2052="","",IF(LEN(I2052)&gt;2,_xlfn.IFS(ISNUMBER(SEARCH("_",I2052)),I2052,ISNUMBER(SEARCH(", ",I2052)),SUBSTITUTE(I2052,", ","_"),ISNUMBER(SEARCH("/ ",I2052)),SUBSTITUTE(I2052,"/ ","_"),ISNUMBER(SEARCH(",",I2052)),SUBSTITUTE(I2052,",","_"),ISNUMBER(SEARCH("/",I2052)),SUBSTITUTE(I2052,"/","_"),ISNUMBER(SEARCH("",I2052)),I2052),I2052)),IF(OR($J$14 = "J",$J$14 = "K"),"",IF(D2052="","",IF(LEN(D2052)&gt;2,_xlfn.IFS(ISNUMBER(SEARCH("_",D2052)),D2052,ISNUMBER(SEARCH(", ",D2052)),SUBSTITUTE(D2052,", ","_"),ISNUMBER(SEARCH("/ ",D2052)),SUBSTITUTE(D2052,"/ ","_"),ISNUMBER(SEARCH(",",D2052)),SUBSTITUTE(D2052,",","_"),ISNUMBER(SEARCH("/",D2052)),SUBSTITUTE(D2052,"/","_"),ISNUMBER(SEARCH("",D2052)),D2052),D2052))))</f>
        <v/>
      </c>
      <c r="L2052" s="1"/>
      <c r="M2052" s="1" t="str">
        <f t="shared" si="156"/>
        <v/>
      </c>
      <c r="N2052" s="94" t="str">
        <f>IF($L2052="None","",IF(ISERROR(VLOOKUP($L2052,Info!$B$4:$B$266,1,FALSE)),"",VLOOKUP($L2052,Info!$B$4:$L$266,5,FALSE)))</f>
        <v/>
      </c>
      <c r="O2052" s="94" t="str">
        <f>IF(K2052="","",IF(AND($J$12&lt;&gt;"ABC",N2052="3"),"BAC",IF(N2052="3","ABC",IF($J$12&lt;&gt;"ABC",IF($J$10="Standard",VLOOKUP(K2052,Info!$BE$4:$BF$481,2,FALSE),VLOOKUP(K2052,Info!$BI$4:$BJ$482,2,FALSE)),IF($J$10="Standard",VLOOKUP(K2052,Info!$AG$4:$AH$2994,2,FALSE),VLOOKUP(K2052,Info!$AK$4:$AL$2997,2,FALSE))))))</f>
        <v/>
      </c>
      <c r="P2052" s="94" t="str">
        <f>IF($L2052="None","",IF(ISERROR(VLOOKUP($L2052,Info!$B$4:$B$266,1,FALSE)),"",VLOOKUP($L2052,Info!$B$4:$L$266,3,FALSE)))</f>
        <v/>
      </c>
      <c r="Q2052" s="96" t="str">
        <f>IF($L2052="None","",IF(ISERROR(VLOOKUP($L2052,Info!$B$4:$B$266,1,FALSE)),"",VLOOKUP($L2052,Info!$B$4:$L$266,4,FALSE)))</f>
        <v/>
      </c>
      <c r="R2052" s="1"/>
      <c r="S2052" s="6" t="str">
        <f t="shared" si="157"/>
        <v/>
      </c>
      <c r="T2052" s="6" t="str">
        <f>IF($L2052="None","",IF(ISERROR(VLOOKUP($L2052,Info!$B$4:$B$266,1,FALSE)),"",VLOOKUP($L2052,Info!$B$4:$L$266,11,FALSE)))</f>
        <v/>
      </c>
      <c r="U2052" s="1"/>
      <c r="V2052" s="1"/>
      <c r="W2052" s="1"/>
      <c r="X2052" s="1" t="str">
        <f>IF($L2052="None","",IF(ISERROR(VLOOKUP($L2052,Info!$B$4:$B$266,1,FALSE)),"",IF(OR(W2052="Metallic Liquid Tight",W2052="Non-Metallic Liquid Tight",W2052="LSZH",W2052="Greenfield"),VLOOKUP($L2052,Info!$B$4:$L$266,7,FALSE),"N/A")))</f>
        <v/>
      </c>
      <c r="Y2052" s="1"/>
      <c r="Z2052" s="96" t="str">
        <f>IF($L2052="None","",IF(ISERROR(VLOOKUP($L2052,Info!$B$4:$B$266,1,FALSE)),"",VLOOKUP($L2052,Info!$B$4:$L$266,9,FALSE)))</f>
        <v/>
      </c>
      <c r="AA2052" s="96" t="str">
        <f>IF($L2052="None","",IF(ISERROR(VLOOKUP($L2052,Info!$B$4:$B$266,1,FALSE)),"",VLOOKUP($L2052,Info!$B$4:$L$266,8,FALSE)))</f>
        <v/>
      </c>
      <c r="AB2052" s="96" t="str">
        <f>IF($L2052="None","",IF(ISERROR(VLOOKUP($L2052,Info!$B$4:$B$266,1,FALSE)),"",VLOOKUP($L2052,Info!$B$4:$L$266,10,FALSE)))</f>
        <v/>
      </c>
      <c r="AC2052" s="1" t="str">
        <f>IF(W2052="SO Cable","Black,White",IF(O2052="","",IF(P2052="","",IF($J$12&lt;&gt;"ABC",IF(P2052&lt;="250",VLOOKUP(O2052,Info!$AZ$4:$BB$22,3,FALSE),VLOOKUP(O2052,Info!$AZ$23:$BB$39,3,FALSE)),IF(P2052&lt;="250",VLOOKUP(O2052,Info!$AO$4:$AQ$22,3,FALSE),VLOOKUP(O2052,Info!$AO$23:$AP$39,3,FALSE))))))</f>
        <v/>
      </c>
      <c r="AD2052" s="1"/>
      <c r="AE2052" s="1" t="str">
        <f>IF($L2052="None","",IF(ISERROR(VLOOKUP($L2052,Info!$B$4:$B$266,1,FALSE)),"",VLOOKUP($L2052,Info!$B$4:$L$266,4,FALSE)))</f>
        <v/>
      </c>
      <c r="AF2052" s="1" t="str">
        <f>IF($L2052="None","",IF(ISERROR(VLOOKUP($L2052,Info!$B$4:$B$266,1,FALSE)),"",VLOOKUP($L2052,Info!$B$4:$L$266,6,FALSE)))</f>
        <v/>
      </c>
      <c r="AG2052" s="1"/>
      <c r="AH2052" s="33" t="str" cm="1">
        <f t="array" ref="AH2052">IF(AND(L2052&lt;&gt;"",O2052&lt;&gt;"",R2052:S2052&lt;&gt;"",W2052:X2052&lt;&gt;"",Z2052:AA2052&lt;&gt;"",AC2052&lt;&gt;""),"Good","Bad")</f>
        <v>Bad</v>
      </c>
      <c r="AL2052" t="str" cm="1">
        <f t="array" ref="AL2052">IF(R2052&gt;0,_xlfn.IFS(COUNTIF($L$20:L2052,"&lt;&gt;")&lt;101,1,COUNTIF($L$20:L2052,"&lt;&gt;")&lt;201,2,COUNTIF($L$20:L2052,"&lt;&gt;")&lt;301,3,COUNTIF($L$20:L2052,"&lt;&gt;")&lt;401,4,COUNTIF($L$20:L2052,"&lt;&gt;")&lt;501,5,COUNTIF($L$20:L2052,"&lt;&gt;")&lt;601,6,COUNTIF($L$20:L2052,"&lt;&gt;")&lt;701,7,COUNTIF($L$20:L2052,"&lt;&gt;")&lt;801,8,COUNTIF($L$20:L2052,"&lt;&gt;")&lt;901,9,COUNTIF($L$20:L2052,"&lt;&gt;")&lt;1001,10,COUNTIF($L$20:L2052,"&lt;&gt;")&lt;1101,11,COUNTIF($L$20:L2052,"&lt;&gt;")&lt;1201,12,COUNTIF($L$20:L2052,"&lt;&gt;")&lt;1301,13,COUNTIF($L$20:L2052,"&lt;&gt;")&lt;1401,14,COUNTIF($L$20:L2052,"&lt;&gt;")&lt;1501,15,COUNTIF($L$20:L2052,"&lt;&gt;")&lt;1601,16,COUNTIF($L$20:L2052,"&lt;&gt;")&lt;1701,17,COUNTIF($L$20:L2052,"&lt;&gt;")&lt;1801,18,COUNTIF($L$20:L2052,"&lt;&gt;")&lt;1901,19,COUNTIF($L$20:L2052,"&lt;&gt;")&lt;2001,20,COUNTIF($L$20:L2052,"&lt;&gt;")&lt;2101,21,COUNTIF($L$20:L2052,"&lt;&gt;")&lt;2201,22,COUNTIF($L$20:L2052,"&lt;&gt;")&lt;2301,23,COUNTIF($L$20:L2052,"&lt;&gt;")&lt;2401,24,COUNTIF($L$20:L2052,"&lt;&gt;")&lt;2501,25,COUNTIF($L$20:L2052,"&lt;&gt;")&lt;2601,26,COUNTIF($L$20:L2052,"&lt;&gt;")&lt;2701,27,COUNTIF($L$20:L2052,"&lt;&gt;")&lt;2801,28,COUNTIF($L$20:L2052,"&lt;&gt;")&lt;2901,29,COUNTIF($L$20:L2052,"&lt;&gt;")&lt;3001,30),"")</f>
        <v/>
      </c>
      <c r="AM2052" t="str">
        <f t="shared" si="155"/>
        <v/>
      </c>
      <c r="AN2052" t="str">
        <f t="shared" si="159"/>
        <v/>
      </c>
      <c r="AP2052" t="str">
        <f t="shared" si="158"/>
        <v/>
      </c>
      <c r="AQ2052" t="str">
        <f>IF(AO2052="","",COUNTIFS(AM2052:$AM$3019,AO2052))</f>
        <v/>
      </c>
    </row>
    <row r="2053" spans="1:43" x14ac:dyDescent="0.25">
      <c r="A2053" s="6" t="str">
        <f>IF(COUNT($A$20:A2052)&lt;&gt;$B$4,IF(A2052="","",A2052+1),"")</f>
        <v/>
      </c>
      <c r="B2053" s="3"/>
      <c r="C2053" s="3"/>
      <c r="D2053" s="122"/>
      <c r="E2053" s="3"/>
      <c r="F2053" s="3"/>
      <c r="G2053" s="3"/>
      <c r="H2053" s="3"/>
      <c r="I2053" s="120"/>
      <c r="J2053" s="3"/>
      <c r="K2053" s="95" t="str" cm="1">
        <f t="array" ref="K2053">IF(OR($J$14 = "A",$J$14 = "B",$J$14 = "C"),IF(I2053="","",IF(LEN(I2053)&gt;2,_xlfn.IFS(ISNUMBER(SEARCH("_",I2053)),I2053,ISNUMBER(SEARCH(", ",I2053)),SUBSTITUTE(I2053,", ","_"),ISNUMBER(SEARCH("/ ",I2053)),SUBSTITUTE(I2053,"/ ","_"),ISNUMBER(SEARCH(",",I2053)),SUBSTITUTE(I2053,",","_"),ISNUMBER(SEARCH("/",I2053)),SUBSTITUTE(I2053,"/","_"),ISNUMBER(SEARCH("",I2053)),I2053),I2053)),IF(OR($J$14 = "J",$J$14 = "K"),"",IF(D2053="","",IF(LEN(D2053)&gt;2,_xlfn.IFS(ISNUMBER(SEARCH("_",D2053)),D2053,ISNUMBER(SEARCH(", ",D2053)),SUBSTITUTE(D2053,", ","_"),ISNUMBER(SEARCH("/ ",D2053)),SUBSTITUTE(D2053,"/ ","_"),ISNUMBER(SEARCH(",",D2053)),SUBSTITUTE(D2053,",","_"),ISNUMBER(SEARCH("/",D2053)),SUBSTITUTE(D2053,"/","_"),ISNUMBER(SEARCH("",D2053)),D2053),D2053))))</f>
        <v/>
      </c>
      <c r="L2053" s="1"/>
      <c r="M2053" s="1" t="str">
        <f t="shared" si="156"/>
        <v/>
      </c>
      <c r="N2053" s="94" t="str">
        <f>IF($L2053="None","",IF(ISERROR(VLOOKUP($L2053,Info!$B$4:$B$266,1,FALSE)),"",VLOOKUP($L2053,Info!$B$4:$L$266,5,FALSE)))</f>
        <v/>
      </c>
      <c r="O2053" s="94" t="str">
        <f>IF(K2053="","",IF(AND($J$12&lt;&gt;"ABC",N2053="3"),"BAC",IF(N2053="3","ABC",IF($J$12&lt;&gt;"ABC",IF($J$10="Standard",VLOOKUP(K2053,Info!$BE$4:$BF$481,2,FALSE),VLOOKUP(K2053,Info!$BI$4:$BJ$482,2,FALSE)),IF($J$10="Standard",VLOOKUP(K2053,Info!$AG$4:$AH$2994,2,FALSE),VLOOKUP(K2053,Info!$AK$4:$AL$2997,2,FALSE))))))</f>
        <v/>
      </c>
      <c r="P2053" s="94" t="str">
        <f>IF($L2053="None","",IF(ISERROR(VLOOKUP($L2053,Info!$B$4:$B$266,1,FALSE)),"",VLOOKUP($L2053,Info!$B$4:$L$266,3,FALSE)))</f>
        <v/>
      </c>
      <c r="Q2053" s="96" t="str">
        <f>IF($L2053="None","",IF(ISERROR(VLOOKUP($L2053,Info!$B$4:$B$266,1,FALSE)),"",VLOOKUP($L2053,Info!$B$4:$L$266,4,FALSE)))</f>
        <v/>
      </c>
      <c r="R2053" s="1"/>
      <c r="S2053" s="6" t="str">
        <f t="shared" si="157"/>
        <v/>
      </c>
      <c r="T2053" s="6" t="str">
        <f>IF($L2053="None","",IF(ISERROR(VLOOKUP($L2053,Info!$B$4:$B$266,1,FALSE)),"",VLOOKUP($L2053,Info!$B$4:$L$266,11,FALSE)))</f>
        <v/>
      </c>
      <c r="U2053" s="1"/>
      <c r="V2053" s="1"/>
      <c r="W2053" s="1"/>
      <c r="X2053" s="1" t="str">
        <f>IF($L2053="None","",IF(ISERROR(VLOOKUP($L2053,Info!$B$4:$B$266,1,FALSE)),"",IF(OR(W2053="Metallic Liquid Tight",W2053="Non-Metallic Liquid Tight",W2053="LSZH",W2053="Greenfield"),VLOOKUP($L2053,Info!$B$4:$L$266,7,FALSE),"N/A")))</f>
        <v/>
      </c>
      <c r="Y2053" s="1"/>
      <c r="Z2053" s="96" t="str">
        <f>IF($L2053="None","",IF(ISERROR(VLOOKUP($L2053,Info!$B$4:$B$266,1,FALSE)),"",VLOOKUP($L2053,Info!$B$4:$L$266,9,FALSE)))</f>
        <v/>
      </c>
      <c r="AA2053" s="96" t="str">
        <f>IF($L2053="None","",IF(ISERROR(VLOOKUP($L2053,Info!$B$4:$B$266,1,FALSE)),"",VLOOKUP($L2053,Info!$B$4:$L$266,8,FALSE)))</f>
        <v/>
      </c>
      <c r="AB2053" s="96" t="str">
        <f>IF($L2053="None","",IF(ISERROR(VLOOKUP($L2053,Info!$B$4:$B$266,1,FALSE)),"",VLOOKUP($L2053,Info!$B$4:$L$266,10,FALSE)))</f>
        <v/>
      </c>
      <c r="AC2053" s="1" t="str">
        <f>IF(W2053="SO Cable","Black,White",IF(O2053="","",IF(P2053="","",IF($J$12&lt;&gt;"ABC",IF(P2053&lt;="250",VLOOKUP(O2053,Info!$AZ$4:$BB$22,3,FALSE),VLOOKUP(O2053,Info!$AZ$23:$BB$39,3,FALSE)),IF(P2053&lt;="250",VLOOKUP(O2053,Info!$AO$4:$AQ$22,3,FALSE),VLOOKUP(O2053,Info!$AO$23:$AP$39,3,FALSE))))))</f>
        <v/>
      </c>
      <c r="AD2053" s="1"/>
      <c r="AE2053" s="1" t="str">
        <f>IF($L2053="None","",IF(ISERROR(VLOOKUP($L2053,Info!$B$4:$B$266,1,FALSE)),"",VLOOKUP($L2053,Info!$B$4:$L$266,4,FALSE)))</f>
        <v/>
      </c>
      <c r="AF2053" s="1" t="str">
        <f>IF($L2053="None","",IF(ISERROR(VLOOKUP($L2053,Info!$B$4:$B$266,1,FALSE)),"",VLOOKUP($L2053,Info!$B$4:$L$266,6,FALSE)))</f>
        <v/>
      </c>
      <c r="AG2053" s="1"/>
      <c r="AH2053" s="33" t="str" cm="1">
        <f t="array" ref="AH2053">IF(AND(L2053&lt;&gt;"",O2053&lt;&gt;"",R2053:S2053&lt;&gt;"",W2053:X2053&lt;&gt;"",Z2053:AA2053&lt;&gt;"",AC2053&lt;&gt;""),"Good","Bad")</f>
        <v>Bad</v>
      </c>
      <c r="AL2053" t="str" cm="1">
        <f t="array" ref="AL2053">IF(R2053&gt;0,_xlfn.IFS(COUNTIF($L$20:L2053,"&lt;&gt;")&lt;101,1,COUNTIF($L$20:L2053,"&lt;&gt;")&lt;201,2,COUNTIF($L$20:L2053,"&lt;&gt;")&lt;301,3,COUNTIF($L$20:L2053,"&lt;&gt;")&lt;401,4,COUNTIF($L$20:L2053,"&lt;&gt;")&lt;501,5,COUNTIF($L$20:L2053,"&lt;&gt;")&lt;601,6,COUNTIF($L$20:L2053,"&lt;&gt;")&lt;701,7,COUNTIF($L$20:L2053,"&lt;&gt;")&lt;801,8,COUNTIF($L$20:L2053,"&lt;&gt;")&lt;901,9,COUNTIF($L$20:L2053,"&lt;&gt;")&lt;1001,10,COUNTIF($L$20:L2053,"&lt;&gt;")&lt;1101,11,COUNTIF($L$20:L2053,"&lt;&gt;")&lt;1201,12,COUNTIF($L$20:L2053,"&lt;&gt;")&lt;1301,13,COUNTIF($L$20:L2053,"&lt;&gt;")&lt;1401,14,COUNTIF($L$20:L2053,"&lt;&gt;")&lt;1501,15,COUNTIF($L$20:L2053,"&lt;&gt;")&lt;1601,16,COUNTIF($L$20:L2053,"&lt;&gt;")&lt;1701,17,COUNTIF($L$20:L2053,"&lt;&gt;")&lt;1801,18,COUNTIF($L$20:L2053,"&lt;&gt;")&lt;1901,19,COUNTIF($L$20:L2053,"&lt;&gt;")&lt;2001,20,COUNTIF($L$20:L2053,"&lt;&gt;")&lt;2101,21,COUNTIF($L$20:L2053,"&lt;&gt;")&lt;2201,22,COUNTIF($L$20:L2053,"&lt;&gt;")&lt;2301,23,COUNTIF($L$20:L2053,"&lt;&gt;")&lt;2401,24,COUNTIF($L$20:L2053,"&lt;&gt;")&lt;2501,25,COUNTIF($L$20:L2053,"&lt;&gt;")&lt;2601,26,COUNTIF($L$20:L2053,"&lt;&gt;")&lt;2701,27,COUNTIF($L$20:L2053,"&lt;&gt;")&lt;2801,28,COUNTIF($L$20:L2053,"&lt;&gt;")&lt;2901,29,COUNTIF($L$20:L2053,"&lt;&gt;")&lt;3001,30),"")</f>
        <v/>
      </c>
      <c r="AM2053" t="str">
        <f t="shared" si="155"/>
        <v/>
      </c>
      <c r="AN2053" t="str">
        <f t="shared" si="159"/>
        <v/>
      </c>
      <c r="AP2053" t="str">
        <f t="shared" si="158"/>
        <v/>
      </c>
      <c r="AQ2053" t="str">
        <f>IF(AO2053="","",COUNTIFS(AM2053:$AM$3019,AO2053))</f>
        <v/>
      </c>
    </row>
    <row r="2054" spans="1:43" x14ac:dyDescent="0.25">
      <c r="A2054" s="6" t="str">
        <f>IF(COUNT($A$20:A2053)&lt;&gt;$B$4,IF(A2053="","",A2053+1),"")</f>
        <v/>
      </c>
      <c r="B2054" s="3"/>
      <c r="C2054" s="3"/>
      <c r="D2054" s="122"/>
      <c r="E2054" s="3"/>
      <c r="F2054" s="3"/>
      <c r="G2054" s="3"/>
      <c r="H2054" s="3"/>
      <c r="I2054" s="120"/>
      <c r="J2054" s="3"/>
      <c r="K2054" s="95" t="str" cm="1">
        <f t="array" ref="K2054">IF(OR($J$14 = "A",$J$14 = "B",$J$14 = "C"),IF(I2054="","",IF(LEN(I2054)&gt;2,_xlfn.IFS(ISNUMBER(SEARCH("_",I2054)),I2054,ISNUMBER(SEARCH(", ",I2054)),SUBSTITUTE(I2054,", ","_"),ISNUMBER(SEARCH("/ ",I2054)),SUBSTITUTE(I2054,"/ ","_"),ISNUMBER(SEARCH(",",I2054)),SUBSTITUTE(I2054,",","_"),ISNUMBER(SEARCH("/",I2054)),SUBSTITUTE(I2054,"/","_"),ISNUMBER(SEARCH("",I2054)),I2054),I2054)),IF(OR($J$14 = "J",$J$14 = "K"),"",IF(D2054="","",IF(LEN(D2054)&gt;2,_xlfn.IFS(ISNUMBER(SEARCH("_",D2054)),D2054,ISNUMBER(SEARCH(", ",D2054)),SUBSTITUTE(D2054,", ","_"),ISNUMBER(SEARCH("/ ",D2054)),SUBSTITUTE(D2054,"/ ","_"),ISNUMBER(SEARCH(",",D2054)),SUBSTITUTE(D2054,",","_"),ISNUMBER(SEARCH("/",D2054)),SUBSTITUTE(D2054,"/","_"),ISNUMBER(SEARCH("",D2054)),D2054),D2054))))</f>
        <v/>
      </c>
      <c r="L2054" s="1"/>
      <c r="M2054" s="1" t="str">
        <f t="shared" si="156"/>
        <v/>
      </c>
      <c r="N2054" s="94" t="str">
        <f>IF($L2054="None","",IF(ISERROR(VLOOKUP($L2054,Info!$B$4:$B$266,1,FALSE)),"",VLOOKUP($L2054,Info!$B$4:$L$266,5,FALSE)))</f>
        <v/>
      </c>
      <c r="O2054" s="94" t="str">
        <f>IF(K2054="","",IF(AND($J$12&lt;&gt;"ABC",N2054="3"),"BAC",IF(N2054="3","ABC",IF($J$12&lt;&gt;"ABC",IF($J$10="Standard",VLOOKUP(K2054,Info!$BE$4:$BF$481,2,FALSE),VLOOKUP(K2054,Info!$BI$4:$BJ$482,2,FALSE)),IF($J$10="Standard",VLOOKUP(K2054,Info!$AG$4:$AH$2994,2,FALSE),VLOOKUP(K2054,Info!$AK$4:$AL$2997,2,FALSE))))))</f>
        <v/>
      </c>
      <c r="P2054" s="94" t="str">
        <f>IF($L2054="None","",IF(ISERROR(VLOOKUP($L2054,Info!$B$4:$B$266,1,FALSE)),"",VLOOKUP($L2054,Info!$B$4:$L$266,3,FALSE)))</f>
        <v/>
      </c>
      <c r="Q2054" s="96" t="str">
        <f>IF($L2054="None","",IF(ISERROR(VLOOKUP($L2054,Info!$B$4:$B$266,1,FALSE)),"",VLOOKUP($L2054,Info!$B$4:$L$266,4,FALSE)))</f>
        <v/>
      </c>
      <c r="R2054" s="1"/>
      <c r="S2054" s="6" t="str">
        <f t="shared" si="157"/>
        <v/>
      </c>
      <c r="T2054" s="6" t="str">
        <f>IF($L2054="None","",IF(ISERROR(VLOOKUP($L2054,Info!$B$4:$B$266,1,FALSE)),"",VLOOKUP($L2054,Info!$B$4:$L$266,11,FALSE)))</f>
        <v/>
      </c>
      <c r="U2054" s="1"/>
      <c r="V2054" s="1"/>
      <c r="W2054" s="1"/>
      <c r="X2054" s="1" t="str">
        <f>IF($L2054="None","",IF(ISERROR(VLOOKUP($L2054,Info!$B$4:$B$266,1,FALSE)),"",IF(OR(W2054="Metallic Liquid Tight",W2054="Non-Metallic Liquid Tight",W2054="LSZH",W2054="Greenfield"),VLOOKUP($L2054,Info!$B$4:$L$266,7,FALSE),"N/A")))</f>
        <v/>
      </c>
      <c r="Y2054" s="1"/>
      <c r="Z2054" s="96" t="str">
        <f>IF($L2054="None","",IF(ISERROR(VLOOKUP($L2054,Info!$B$4:$B$266,1,FALSE)),"",VLOOKUP($L2054,Info!$B$4:$L$266,9,FALSE)))</f>
        <v/>
      </c>
      <c r="AA2054" s="96" t="str">
        <f>IF($L2054="None","",IF(ISERROR(VLOOKUP($L2054,Info!$B$4:$B$266,1,FALSE)),"",VLOOKUP($L2054,Info!$B$4:$L$266,8,FALSE)))</f>
        <v/>
      </c>
      <c r="AB2054" s="96" t="str">
        <f>IF($L2054="None","",IF(ISERROR(VLOOKUP($L2054,Info!$B$4:$B$266,1,FALSE)),"",VLOOKUP($L2054,Info!$B$4:$L$266,10,FALSE)))</f>
        <v/>
      </c>
      <c r="AC2054" s="1" t="str">
        <f>IF(W2054="SO Cable","Black,White",IF(O2054="","",IF(P2054="","",IF($J$12&lt;&gt;"ABC",IF(P2054&lt;="250",VLOOKUP(O2054,Info!$AZ$4:$BB$22,3,FALSE),VLOOKUP(O2054,Info!$AZ$23:$BB$39,3,FALSE)),IF(P2054&lt;="250",VLOOKUP(O2054,Info!$AO$4:$AQ$22,3,FALSE),VLOOKUP(O2054,Info!$AO$23:$AP$39,3,FALSE))))))</f>
        <v/>
      </c>
      <c r="AD2054" s="1"/>
      <c r="AE2054" s="1" t="str">
        <f>IF($L2054="None","",IF(ISERROR(VLOOKUP($L2054,Info!$B$4:$B$266,1,FALSE)),"",VLOOKUP($L2054,Info!$B$4:$L$266,4,FALSE)))</f>
        <v/>
      </c>
      <c r="AF2054" s="1" t="str">
        <f>IF($L2054="None","",IF(ISERROR(VLOOKUP($L2054,Info!$B$4:$B$266,1,FALSE)),"",VLOOKUP($L2054,Info!$B$4:$L$266,6,FALSE)))</f>
        <v/>
      </c>
      <c r="AG2054" s="1"/>
      <c r="AH2054" s="33" t="str" cm="1">
        <f t="array" ref="AH2054">IF(AND(L2054&lt;&gt;"",O2054&lt;&gt;"",R2054:S2054&lt;&gt;"",W2054:X2054&lt;&gt;"",Z2054:AA2054&lt;&gt;"",AC2054&lt;&gt;""),"Good","Bad")</f>
        <v>Bad</v>
      </c>
      <c r="AL2054" t="str" cm="1">
        <f t="array" ref="AL2054">IF(R2054&gt;0,_xlfn.IFS(COUNTIF($L$20:L2054,"&lt;&gt;")&lt;101,1,COUNTIF($L$20:L2054,"&lt;&gt;")&lt;201,2,COUNTIF($L$20:L2054,"&lt;&gt;")&lt;301,3,COUNTIF($L$20:L2054,"&lt;&gt;")&lt;401,4,COUNTIF($L$20:L2054,"&lt;&gt;")&lt;501,5,COUNTIF($L$20:L2054,"&lt;&gt;")&lt;601,6,COUNTIF($L$20:L2054,"&lt;&gt;")&lt;701,7,COUNTIF($L$20:L2054,"&lt;&gt;")&lt;801,8,COUNTIF($L$20:L2054,"&lt;&gt;")&lt;901,9,COUNTIF($L$20:L2054,"&lt;&gt;")&lt;1001,10,COUNTIF($L$20:L2054,"&lt;&gt;")&lt;1101,11,COUNTIF($L$20:L2054,"&lt;&gt;")&lt;1201,12,COUNTIF($L$20:L2054,"&lt;&gt;")&lt;1301,13,COUNTIF($L$20:L2054,"&lt;&gt;")&lt;1401,14,COUNTIF($L$20:L2054,"&lt;&gt;")&lt;1501,15,COUNTIF($L$20:L2054,"&lt;&gt;")&lt;1601,16,COUNTIF($L$20:L2054,"&lt;&gt;")&lt;1701,17,COUNTIF($L$20:L2054,"&lt;&gt;")&lt;1801,18,COUNTIF($L$20:L2054,"&lt;&gt;")&lt;1901,19,COUNTIF($L$20:L2054,"&lt;&gt;")&lt;2001,20,COUNTIF($L$20:L2054,"&lt;&gt;")&lt;2101,21,COUNTIF($L$20:L2054,"&lt;&gt;")&lt;2201,22,COUNTIF($L$20:L2054,"&lt;&gt;")&lt;2301,23,COUNTIF($L$20:L2054,"&lt;&gt;")&lt;2401,24,COUNTIF($L$20:L2054,"&lt;&gt;")&lt;2501,25,COUNTIF($L$20:L2054,"&lt;&gt;")&lt;2601,26,COUNTIF($L$20:L2054,"&lt;&gt;")&lt;2701,27,COUNTIF($L$20:L2054,"&lt;&gt;")&lt;2801,28,COUNTIF($L$20:L2054,"&lt;&gt;")&lt;2901,29,COUNTIF($L$20:L2054,"&lt;&gt;")&lt;3001,30),"")</f>
        <v/>
      </c>
      <c r="AM2054" t="str">
        <f t="shared" si="155"/>
        <v/>
      </c>
      <c r="AN2054" t="str">
        <f t="shared" si="159"/>
        <v/>
      </c>
      <c r="AP2054" t="str">
        <f t="shared" si="158"/>
        <v/>
      </c>
      <c r="AQ2054" t="str">
        <f>IF(AO2054="","",COUNTIFS(AM2054:$AM$3019,AO2054))</f>
        <v/>
      </c>
    </row>
    <row r="2055" spans="1:43" x14ac:dyDescent="0.25">
      <c r="A2055" s="6" t="str">
        <f>IF(COUNT($A$20:A2054)&lt;&gt;$B$4,IF(A2054="","",A2054+1),"")</f>
        <v/>
      </c>
      <c r="B2055" s="3"/>
      <c r="C2055" s="3"/>
      <c r="D2055" s="122"/>
      <c r="E2055" s="3"/>
      <c r="F2055" s="3"/>
      <c r="G2055" s="3"/>
      <c r="H2055" s="3"/>
      <c r="I2055" s="120"/>
      <c r="J2055" s="3"/>
      <c r="K2055" s="95" t="str" cm="1">
        <f t="array" ref="K2055">IF(OR($J$14 = "A",$J$14 = "B",$J$14 = "C"),IF(I2055="","",IF(LEN(I2055)&gt;2,_xlfn.IFS(ISNUMBER(SEARCH("_",I2055)),I2055,ISNUMBER(SEARCH(", ",I2055)),SUBSTITUTE(I2055,", ","_"),ISNUMBER(SEARCH("/ ",I2055)),SUBSTITUTE(I2055,"/ ","_"),ISNUMBER(SEARCH(",",I2055)),SUBSTITUTE(I2055,",","_"),ISNUMBER(SEARCH("/",I2055)),SUBSTITUTE(I2055,"/","_"),ISNUMBER(SEARCH("",I2055)),I2055),I2055)),IF(OR($J$14 = "J",$J$14 = "K"),"",IF(D2055="","",IF(LEN(D2055)&gt;2,_xlfn.IFS(ISNUMBER(SEARCH("_",D2055)),D2055,ISNUMBER(SEARCH(", ",D2055)),SUBSTITUTE(D2055,", ","_"),ISNUMBER(SEARCH("/ ",D2055)),SUBSTITUTE(D2055,"/ ","_"),ISNUMBER(SEARCH(",",D2055)),SUBSTITUTE(D2055,",","_"),ISNUMBER(SEARCH("/",D2055)),SUBSTITUTE(D2055,"/","_"),ISNUMBER(SEARCH("",D2055)),D2055),D2055))))</f>
        <v/>
      </c>
      <c r="L2055" s="1"/>
      <c r="M2055" s="1" t="str">
        <f t="shared" si="156"/>
        <v/>
      </c>
      <c r="N2055" s="94" t="str">
        <f>IF($L2055="None","",IF(ISERROR(VLOOKUP($L2055,Info!$B$4:$B$266,1,FALSE)),"",VLOOKUP($L2055,Info!$B$4:$L$266,5,FALSE)))</f>
        <v/>
      </c>
      <c r="O2055" s="94" t="str">
        <f>IF(K2055="","",IF(AND($J$12&lt;&gt;"ABC",N2055="3"),"BAC",IF(N2055="3","ABC",IF($J$12&lt;&gt;"ABC",IF($J$10="Standard",VLOOKUP(K2055,Info!$BE$4:$BF$481,2,FALSE),VLOOKUP(K2055,Info!$BI$4:$BJ$482,2,FALSE)),IF($J$10="Standard",VLOOKUP(K2055,Info!$AG$4:$AH$2994,2,FALSE),VLOOKUP(K2055,Info!$AK$4:$AL$2997,2,FALSE))))))</f>
        <v/>
      </c>
      <c r="P2055" s="94" t="str">
        <f>IF($L2055="None","",IF(ISERROR(VLOOKUP($L2055,Info!$B$4:$B$266,1,FALSE)),"",VLOOKUP($L2055,Info!$B$4:$L$266,3,FALSE)))</f>
        <v/>
      </c>
      <c r="Q2055" s="96" t="str">
        <f>IF($L2055="None","",IF(ISERROR(VLOOKUP($L2055,Info!$B$4:$B$266,1,FALSE)),"",VLOOKUP($L2055,Info!$B$4:$L$266,4,FALSE)))</f>
        <v/>
      </c>
      <c r="R2055" s="1"/>
      <c r="S2055" s="6" t="str">
        <f t="shared" si="157"/>
        <v/>
      </c>
      <c r="T2055" s="6" t="str">
        <f>IF($L2055="None","",IF(ISERROR(VLOOKUP($L2055,Info!$B$4:$B$266,1,FALSE)),"",VLOOKUP($L2055,Info!$B$4:$L$266,11,FALSE)))</f>
        <v/>
      </c>
      <c r="U2055" s="1"/>
      <c r="V2055" s="1"/>
      <c r="W2055" s="1"/>
      <c r="X2055" s="1" t="str">
        <f>IF($L2055="None","",IF(ISERROR(VLOOKUP($L2055,Info!$B$4:$B$266,1,FALSE)),"",IF(OR(W2055="Metallic Liquid Tight",W2055="Non-Metallic Liquid Tight",W2055="LSZH",W2055="Greenfield"),VLOOKUP($L2055,Info!$B$4:$L$266,7,FALSE),"N/A")))</f>
        <v/>
      </c>
      <c r="Y2055" s="1"/>
      <c r="Z2055" s="96" t="str">
        <f>IF($L2055="None","",IF(ISERROR(VLOOKUP($L2055,Info!$B$4:$B$266,1,FALSE)),"",VLOOKUP($L2055,Info!$B$4:$L$266,9,FALSE)))</f>
        <v/>
      </c>
      <c r="AA2055" s="96" t="str">
        <f>IF($L2055="None","",IF(ISERROR(VLOOKUP($L2055,Info!$B$4:$B$266,1,FALSE)),"",VLOOKUP($L2055,Info!$B$4:$L$266,8,FALSE)))</f>
        <v/>
      </c>
      <c r="AB2055" s="96" t="str">
        <f>IF($L2055="None","",IF(ISERROR(VLOOKUP($L2055,Info!$B$4:$B$266,1,FALSE)),"",VLOOKUP($L2055,Info!$B$4:$L$266,10,FALSE)))</f>
        <v/>
      </c>
      <c r="AC2055" s="1" t="str">
        <f>IF(W2055="SO Cable","Black,White",IF(O2055="","",IF(P2055="","",IF($J$12&lt;&gt;"ABC",IF(P2055&lt;="250",VLOOKUP(O2055,Info!$AZ$4:$BB$22,3,FALSE),VLOOKUP(O2055,Info!$AZ$23:$BB$39,3,FALSE)),IF(P2055&lt;="250",VLOOKUP(O2055,Info!$AO$4:$AQ$22,3,FALSE),VLOOKUP(O2055,Info!$AO$23:$AP$39,3,FALSE))))))</f>
        <v/>
      </c>
      <c r="AD2055" s="1"/>
      <c r="AE2055" s="1" t="str">
        <f>IF($L2055="None","",IF(ISERROR(VLOOKUP($L2055,Info!$B$4:$B$266,1,FALSE)),"",VLOOKUP($L2055,Info!$B$4:$L$266,4,FALSE)))</f>
        <v/>
      </c>
      <c r="AF2055" s="1" t="str">
        <f>IF($L2055="None","",IF(ISERROR(VLOOKUP($L2055,Info!$B$4:$B$266,1,FALSE)),"",VLOOKUP($L2055,Info!$B$4:$L$266,6,FALSE)))</f>
        <v/>
      </c>
      <c r="AG2055" s="1"/>
      <c r="AH2055" s="33" t="str" cm="1">
        <f t="array" ref="AH2055">IF(AND(L2055&lt;&gt;"",O2055&lt;&gt;"",R2055:S2055&lt;&gt;"",W2055:X2055&lt;&gt;"",Z2055:AA2055&lt;&gt;"",AC2055&lt;&gt;""),"Good","Bad")</f>
        <v>Bad</v>
      </c>
      <c r="AL2055" t="str" cm="1">
        <f t="array" ref="AL2055">IF(R2055&gt;0,_xlfn.IFS(COUNTIF($L$20:L2055,"&lt;&gt;")&lt;101,1,COUNTIF($L$20:L2055,"&lt;&gt;")&lt;201,2,COUNTIF($L$20:L2055,"&lt;&gt;")&lt;301,3,COUNTIF($L$20:L2055,"&lt;&gt;")&lt;401,4,COUNTIF($L$20:L2055,"&lt;&gt;")&lt;501,5,COUNTIF($L$20:L2055,"&lt;&gt;")&lt;601,6,COUNTIF($L$20:L2055,"&lt;&gt;")&lt;701,7,COUNTIF($L$20:L2055,"&lt;&gt;")&lt;801,8,COUNTIF($L$20:L2055,"&lt;&gt;")&lt;901,9,COUNTIF($L$20:L2055,"&lt;&gt;")&lt;1001,10,COUNTIF($L$20:L2055,"&lt;&gt;")&lt;1101,11,COUNTIF($L$20:L2055,"&lt;&gt;")&lt;1201,12,COUNTIF($L$20:L2055,"&lt;&gt;")&lt;1301,13,COUNTIF($L$20:L2055,"&lt;&gt;")&lt;1401,14,COUNTIF($L$20:L2055,"&lt;&gt;")&lt;1501,15,COUNTIF($L$20:L2055,"&lt;&gt;")&lt;1601,16,COUNTIF($L$20:L2055,"&lt;&gt;")&lt;1701,17,COUNTIF($L$20:L2055,"&lt;&gt;")&lt;1801,18,COUNTIF($L$20:L2055,"&lt;&gt;")&lt;1901,19,COUNTIF($L$20:L2055,"&lt;&gt;")&lt;2001,20,COUNTIF($L$20:L2055,"&lt;&gt;")&lt;2101,21,COUNTIF($L$20:L2055,"&lt;&gt;")&lt;2201,22,COUNTIF($L$20:L2055,"&lt;&gt;")&lt;2301,23,COUNTIF($L$20:L2055,"&lt;&gt;")&lt;2401,24,COUNTIF($L$20:L2055,"&lt;&gt;")&lt;2501,25,COUNTIF($L$20:L2055,"&lt;&gt;")&lt;2601,26,COUNTIF($L$20:L2055,"&lt;&gt;")&lt;2701,27,COUNTIF($L$20:L2055,"&lt;&gt;")&lt;2801,28,COUNTIF($L$20:L2055,"&lt;&gt;")&lt;2901,29,COUNTIF($L$20:L2055,"&lt;&gt;")&lt;3001,30),"")</f>
        <v/>
      </c>
      <c r="AM2055" t="str">
        <f t="shared" si="155"/>
        <v/>
      </c>
      <c r="AN2055" t="str">
        <f t="shared" si="159"/>
        <v/>
      </c>
      <c r="AP2055" t="str">
        <f t="shared" si="158"/>
        <v/>
      </c>
      <c r="AQ2055" t="str">
        <f>IF(AO2055="","",COUNTIFS(AM2055:$AM$3019,AO2055))</f>
        <v/>
      </c>
    </row>
    <row r="2056" spans="1:43" x14ac:dyDescent="0.25">
      <c r="A2056" s="6" t="str">
        <f>IF(COUNT($A$20:A2055)&lt;&gt;$B$4,IF(A2055="","",A2055+1),"")</f>
        <v/>
      </c>
      <c r="B2056" s="3"/>
      <c r="C2056" s="3"/>
      <c r="D2056" s="122"/>
      <c r="E2056" s="3"/>
      <c r="F2056" s="3"/>
      <c r="G2056" s="3"/>
      <c r="H2056" s="3"/>
      <c r="I2056" s="120"/>
      <c r="J2056" s="3"/>
      <c r="K2056" s="95" t="str" cm="1">
        <f t="array" ref="K2056">IF(OR($J$14 = "A",$J$14 = "B",$J$14 = "C"),IF(I2056="","",IF(LEN(I2056)&gt;2,_xlfn.IFS(ISNUMBER(SEARCH("_",I2056)),I2056,ISNUMBER(SEARCH(", ",I2056)),SUBSTITUTE(I2056,", ","_"),ISNUMBER(SEARCH("/ ",I2056)),SUBSTITUTE(I2056,"/ ","_"),ISNUMBER(SEARCH(",",I2056)),SUBSTITUTE(I2056,",","_"),ISNUMBER(SEARCH("/",I2056)),SUBSTITUTE(I2056,"/","_"),ISNUMBER(SEARCH("",I2056)),I2056),I2056)),IF(OR($J$14 = "J",$J$14 = "K"),"",IF(D2056="","",IF(LEN(D2056)&gt;2,_xlfn.IFS(ISNUMBER(SEARCH("_",D2056)),D2056,ISNUMBER(SEARCH(", ",D2056)),SUBSTITUTE(D2056,", ","_"),ISNUMBER(SEARCH("/ ",D2056)),SUBSTITUTE(D2056,"/ ","_"),ISNUMBER(SEARCH(",",D2056)),SUBSTITUTE(D2056,",","_"),ISNUMBER(SEARCH("/",D2056)),SUBSTITUTE(D2056,"/","_"),ISNUMBER(SEARCH("",D2056)),D2056),D2056))))</f>
        <v/>
      </c>
      <c r="L2056" s="1"/>
      <c r="M2056" s="1" t="str">
        <f t="shared" si="156"/>
        <v/>
      </c>
      <c r="N2056" s="94" t="str">
        <f>IF($L2056="None","",IF(ISERROR(VLOOKUP($L2056,Info!$B$4:$B$266,1,FALSE)),"",VLOOKUP($L2056,Info!$B$4:$L$266,5,FALSE)))</f>
        <v/>
      </c>
      <c r="O2056" s="94" t="str">
        <f>IF(K2056="","",IF(AND($J$12&lt;&gt;"ABC",N2056="3"),"BAC",IF(N2056="3","ABC",IF($J$12&lt;&gt;"ABC",IF($J$10="Standard",VLOOKUP(K2056,Info!$BE$4:$BF$481,2,FALSE),VLOOKUP(K2056,Info!$BI$4:$BJ$482,2,FALSE)),IF($J$10="Standard",VLOOKUP(K2056,Info!$AG$4:$AH$2994,2,FALSE),VLOOKUP(K2056,Info!$AK$4:$AL$2997,2,FALSE))))))</f>
        <v/>
      </c>
      <c r="P2056" s="94" t="str">
        <f>IF($L2056="None","",IF(ISERROR(VLOOKUP($L2056,Info!$B$4:$B$266,1,FALSE)),"",VLOOKUP($L2056,Info!$B$4:$L$266,3,FALSE)))</f>
        <v/>
      </c>
      <c r="Q2056" s="96" t="str">
        <f>IF($L2056="None","",IF(ISERROR(VLOOKUP($L2056,Info!$B$4:$B$266,1,FALSE)),"",VLOOKUP($L2056,Info!$B$4:$L$266,4,FALSE)))</f>
        <v/>
      </c>
      <c r="R2056" s="1"/>
      <c r="S2056" s="6" t="str">
        <f t="shared" si="157"/>
        <v/>
      </c>
      <c r="T2056" s="6" t="str">
        <f>IF($L2056="None","",IF(ISERROR(VLOOKUP($L2056,Info!$B$4:$B$266,1,FALSE)),"",VLOOKUP($L2056,Info!$B$4:$L$266,11,FALSE)))</f>
        <v/>
      </c>
      <c r="U2056" s="1"/>
      <c r="V2056" s="1"/>
      <c r="W2056" s="1"/>
      <c r="X2056" s="1" t="str">
        <f>IF($L2056="None","",IF(ISERROR(VLOOKUP($L2056,Info!$B$4:$B$266,1,FALSE)),"",IF(OR(W2056="Metallic Liquid Tight",W2056="Non-Metallic Liquid Tight",W2056="LSZH",W2056="Greenfield"),VLOOKUP($L2056,Info!$B$4:$L$266,7,FALSE),"N/A")))</f>
        <v/>
      </c>
      <c r="Y2056" s="1"/>
      <c r="Z2056" s="96" t="str">
        <f>IF($L2056="None","",IF(ISERROR(VLOOKUP($L2056,Info!$B$4:$B$266,1,FALSE)),"",VLOOKUP($L2056,Info!$B$4:$L$266,9,FALSE)))</f>
        <v/>
      </c>
      <c r="AA2056" s="96" t="str">
        <f>IF($L2056="None","",IF(ISERROR(VLOOKUP($L2056,Info!$B$4:$B$266,1,FALSE)),"",VLOOKUP($L2056,Info!$B$4:$L$266,8,FALSE)))</f>
        <v/>
      </c>
      <c r="AB2056" s="96" t="str">
        <f>IF($L2056="None","",IF(ISERROR(VLOOKUP($L2056,Info!$B$4:$B$266,1,FALSE)),"",VLOOKUP($L2056,Info!$B$4:$L$266,10,FALSE)))</f>
        <v/>
      </c>
      <c r="AC2056" s="1" t="str">
        <f>IF(W2056="SO Cable","Black,White",IF(O2056="","",IF(P2056="","",IF($J$12&lt;&gt;"ABC",IF(P2056&lt;="250",VLOOKUP(O2056,Info!$AZ$4:$BB$22,3,FALSE),VLOOKUP(O2056,Info!$AZ$23:$BB$39,3,FALSE)),IF(P2056&lt;="250",VLOOKUP(O2056,Info!$AO$4:$AQ$22,3,FALSE),VLOOKUP(O2056,Info!$AO$23:$AP$39,3,FALSE))))))</f>
        <v/>
      </c>
      <c r="AD2056" s="1"/>
      <c r="AE2056" s="1" t="str">
        <f>IF($L2056="None","",IF(ISERROR(VLOOKUP($L2056,Info!$B$4:$B$266,1,FALSE)),"",VLOOKUP($L2056,Info!$B$4:$L$266,4,FALSE)))</f>
        <v/>
      </c>
      <c r="AF2056" s="1" t="str">
        <f>IF($L2056="None","",IF(ISERROR(VLOOKUP($L2056,Info!$B$4:$B$266,1,FALSE)),"",VLOOKUP($L2056,Info!$B$4:$L$266,6,FALSE)))</f>
        <v/>
      </c>
      <c r="AG2056" s="1"/>
      <c r="AH2056" s="33" t="str" cm="1">
        <f t="array" ref="AH2056">IF(AND(L2056&lt;&gt;"",O2056&lt;&gt;"",R2056:S2056&lt;&gt;"",W2056:X2056&lt;&gt;"",Z2056:AA2056&lt;&gt;"",AC2056&lt;&gt;""),"Good","Bad")</f>
        <v>Bad</v>
      </c>
      <c r="AL2056" t="str" cm="1">
        <f t="array" ref="AL2056">IF(R2056&gt;0,_xlfn.IFS(COUNTIF($L$20:L2056,"&lt;&gt;")&lt;101,1,COUNTIF($L$20:L2056,"&lt;&gt;")&lt;201,2,COUNTIF($L$20:L2056,"&lt;&gt;")&lt;301,3,COUNTIF($L$20:L2056,"&lt;&gt;")&lt;401,4,COUNTIF($L$20:L2056,"&lt;&gt;")&lt;501,5,COUNTIF($L$20:L2056,"&lt;&gt;")&lt;601,6,COUNTIF($L$20:L2056,"&lt;&gt;")&lt;701,7,COUNTIF($L$20:L2056,"&lt;&gt;")&lt;801,8,COUNTIF($L$20:L2056,"&lt;&gt;")&lt;901,9,COUNTIF($L$20:L2056,"&lt;&gt;")&lt;1001,10,COUNTIF($L$20:L2056,"&lt;&gt;")&lt;1101,11,COUNTIF($L$20:L2056,"&lt;&gt;")&lt;1201,12,COUNTIF($L$20:L2056,"&lt;&gt;")&lt;1301,13,COUNTIF($L$20:L2056,"&lt;&gt;")&lt;1401,14,COUNTIF($L$20:L2056,"&lt;&gt;")&lt;1501,15,COUNTIF($L$20:L2056,"&lt;&gt;")&lt;1601,16,COUNTIF($L$20:L2056,"&lt;&gt;")&lt;1701,17,COUNTIF($L$20:L2056,"&lt;&gt;")&lt;1801,18,COUNTIF($L$20:L2056,"&lt;&gt;")&lt;1901,19,COUNTIF($L$20:L2056,"&lt;&gt;")&lt;2001,20,COUNTIF($L$20:L2056,"&lt;&gt;")&lt;2101,21,COUNTIF($L$20:L2056,"&lt;&gt;")&lt;2201,22,COUNTIF($L$20:L2056,"&lt;&gt;")&lt;2301,23,COUNTIF($L$20:L2056,"&lt;&gt;")&lt;2401,24,COUNTIF($L$20:L2056,"&lt;&gt;")&lt;2501,25,COUNTIF($L$20:L2056,"&lt;&gt;")&lt;2601,26,COUNTIF($L$20:L2056,"&lt;&gt;")&lt;2701,27,COUNTIF($L$20:L2056,"&lt;&gt;")&lt;2801,28,COUNTIF($L$20:L2056,"&lt;&gt;")&lt;2901,29,COUNTIF($L$20:L2056,"&lt;&gt;")&lt;3001,30),"")</f>
        <v/>
      </c>
      <c r="AM2056" t="str">
        <f t="shared" si="155"/>
        <v/>
      </c>
      <c r="AN2056" t="str">
        <f t="shared" si="159"/>
        <v/>
      </c>
      <c r="AP2056" t="str">
        <f t="shared" si="158"/>
        <v/>
      </c>
      <c r="AQ2056" t="str">
        <f>IF(AO2056="","",COUNTIFS(AM2056:$AM$3019,AO2056))</f>
        <v/>
      </c>
    </row>
    <row r="2057" spans="1:43" x14ac:dyDescent="0.25">
      <c r="A2057" s="6" t="str">
        <f>IF(COUNT($A$20:A2056)&lt;&gt;$B$4,IF(A2056="","",A2056+1),"")</f>
        <v/>
      </c>
      <c r="B2057" s="3"/>
      <c r="C2057" s="3"/>
      <c r="D2057" s="122"/>
      <c r="E2057" s="3"/>
      <c r="F2057" s="3"/>
      <c r="G2057" s="3"/>
      <c r="H2057" s="3"/>
      <c r="I2057" s="120"/>
      <c r="J2057" s="3"/>
      <c r="K2057" s="95" t="str" cm="1">
        <f t="array" ref="K2057">IF(OR($J$14 = "A",$J$14 = "B",$J$14 = "C"),IF(I2057="","",IF(LEN(I2057)&gt;2,_xlfn.IFS(ISNUMBER(SEARCH("_",I2057)),I2057,ISNUMBER(SEARCH(", ",I2057)),SUBSTITUTE(I2057,", ","_"),ISNUMBER(SEARCH("/ ",I2057)),SUBSTITUTE(I2057,"/ ","_"),ISNUMBER(SEARCH(",",I2057)),SUBSTITUTE(I2057,",","_"),ISNUMBER(SEARCH("/",I2057)),SUBSTITUTE(I2057,"/","_"),ISNUMBER(SEARCH("",I2057)),I2057),I2057)),IF(OR($J$14 = "J",$J$14 = "K"),"",IF(D2057="","",IF(LEN(D2057)&gt;2,_xlfn.IFS(ISNUMBER(SEARCH("_",D2057)),D2057,ISNUMBER(SEARCH(", ",D2057)),SUBSTITUTE(D2057,", ","_"),ISNUMBER(SEARCH("/ ",D2057)),SUBSTITUTE(D2057,"/ ","_"),ISNUMBER(SEARCH(",",D2057)),SUBSTITUTE(D2057,",","_"),ISNUMBER(SEARCH("/",D2057)),SUBSTITUTE(D2057,"/","_"),ISNUMBER(SEARCH("",D2057)),D2057),D2057))))</f>
        <v/>
      </c>
      <c r="L2057" s="1"/>
      <c r="M2057" s="1" t="str">
        <f t="shared" si="156"/>
        <v/>
      </c>
      <c r="N2057" s="94" t="str">
        <f>IF($L2057="None","",IF(ISERROR(VLOOKUP($L2057,Info!$B$4:$B$266,1,FALSE)),"",VLOOKUP($L2057,Info!$B$4:$L$266,5,FALSE)))</f>
        <v/>
      </c>
      <c r="O2057" s="94" t="str">
        <f>IF(K2057="","",IF(AND($J$12&lt;&gt;"ABC",N2057="3"),"BAC",IF(N2057="3","ABC",IF($J$12&lt;&gt;"ABC",IF($J$10="Standard",VLOOKUP(K2057,Info!$BE$4:$BF$481,2,FALSE),VLOOKUP(K2057,Info!$BI$4:$BJ$482,2,FALSE)),IF($J$10="Standard",VLOOKUP(K2057,Info!$AG$4:$AH$2994,2,FALSE),VLOOKUP(K2057,Info!$AK$4:$AL$2997,2,FALSE))))))</f>
        <v/>
      </c>
      <c r="P2057" s="94" t="str">
        <f>IF($L2057="None","",IF(ISERROR(VLOOKUP($L2057,Info!$B$4:$B$266,1,FALSE)),"",VLOOKUP($L2057,Info!$B$4:$L$266,3,FALSE)))</f>
        <v/>
      </c>
      <c r="Q2057" s="96" t="str">
        <f>IF($L2057="None","",IF(ISERROR(VLOOKUP($L2057,Info!$B$4:$B$266,1,FALSE)),"",VLOOKUP($L2057,Info!$B$4:$L$266,4,FALSE)))</f>
        <v/>
      </c>
      <c r="R2057" s="1"/>
      <c r="S2057" s="6" t="str">
        <f t="shared" si="157"/>
        <v/>
      </c>
      <c r="T2057" s="6" t="str">
        <f>IF($L2057="None","",IF(ISERROR(VLOOKUP($L2057,Info!$B$4:$B$266,1,FALSE)),"",VLOOKUP($L2057,Info!$B$4:$L$266,11,FALSE)))</f>
        <v/>
      </c>
      <c r="U2057" s="1"/>
      <c r="V2057" s="1"/>
      <c r="W2057" s="1"/>
      <c r="X2057" s="1" t="str">
        <f>IF($L2057="None","",IF(ISERROR(VLOOKUP($L2057,Info!$B$4:$B$266,1,FALSE)),"",IF(OR(W2057="Metallic Liquid Tight",W2057="Non-Metallic Liquid Tight",W2057="LSZH",W2057="Greenfield"),VLOOKUP($L2057,Info!$B$4:$L$266,7,FALSE),"N/A")))</f>
        <v/>
      </c>
      <c r="Y2057" s="1"/>
      <c r="Z2057" s="96" t="str">
        <f>IF($L2057="None","",IF(ISERROR(VLOOKUP($L2057,Info!$B$4:$B$266,1,FALSE)),"",VLOOKUP($L2057,Info!$B$4:$L$266,9,FALSE)))</f>
        <v/>
      </c>
      <c r="AA2057" s="96" t="str">
        <f>IF($L2057="None","",IF(ISERROR(VLOOKUP($L2057,Info!$B$4:$B$266,1,FALSE)),"",VLOOKUP($L2057,Info!$B$4:$L$266,8,FALSE)))</f>
        <v/>
      </c>
      <c r="AB2057" s="96" t="str">
        <f>IF($L2057="None","",IF(ISERROR(VLOOKUP($L2057,Info!$B$4:$B$266,1,FALSE)),"",VLOOKUP($L2057,Info!$B$4:$L$266,10,FALSE)))</f>
        <v/>
      </c>
      <c r="AC2057" s="1" t="str">
        <f>IF(W2057="SO Cable","Black,White",IF(O2057="","",IF(P2057="","",IF($J$12&lt;&gt;"ABC",IF(P2057&lt;="250",VLOOKUP(O2057,Info!$AZ$4:$BB$22,3,FALSE),VLOOKUP(O2057,Info!$AZ$23:$BB$39,3,FALSE)),IF(P2057&lt;="250",VLOOKUP(O2057,Info!$AO$4:$AQ$22,3,FALSE),VLOOKUP(O2057,Info!$AO$23:$AP$39,3,FALSE))))))</f>
        <v/>
      </c>
      <c r="AD2057" s="1"/>
      <c r="AE2057" s="1" t="str">
        <f>IF($L2057="None","",IF(ISERROR(VLOOKUP($L2057,Info!$B$4:$B$266,1,FALSE)),"",VLOOKUP($L2057,Info!$B$4:$L$266,4,FALSE)))</f>
        <v/>
      </c>
      <c r="AF2057" s="1" t="str">
        <f>IF($L2057="None","",IF(ISERROR(VLOOKUP($L2057,Info!$B$4:$B$266,1,FALSE)),"",VLOOKUP($L2057,Info!$B$4:$L$266,6,FALSE)))</f>
        <v/>
      </c>
      <c r="AG2057" s="1"/>
      <c r="AH2057" s="33" t="str" cm="1">
        <f t="array" ref="AH2057">IF(AND(L2057&lt;&gt;"",O2057&lt;&gt;"",R2057:S2057&lt;&gt;"",W2057:X2057&lt;&gt;"",Z2057:AA2057&lt;&gt;"",AC2057&lt;&gt;""),"Good","Bad")</f>
        <v>Bad</v>
      </c>
      <c r="AL2057" t="str" cm="1">
        <f t="array" ref="AL2057">IF(R2057&gt;0,_xlfn.IFS(COUNTIF($L$20:L2057,"&lt;&gt;")&lt;101,1,COUNTIF($L$20:L2057,"&lt;&gt;")&lt;201,2,COUNTIF($L$20:L2057,"&lt;&gt;")&lt;301,3,COUNTIF($L$20:L2057,"&lt;&gt;")&lt;401,4,COUNTIF($L$20:L2057,"&lt;&gt;")&lt;501,5,COUNTIF($L$20:L2057,"&lt;&gt;")&lt;601,6,COUNTIF($L$20:L2057,"&lt;&gt;")&lt;701,7,COUNTIF($L$20:L2057,"&lt;&gt;")&lt;801,8,COUNTIF($L$20:L2057,"&lt;&gt;")&lt;901,9,COUNTIF($L$20:L2057,"&lt;&gt;")&lt;1001,10,COUNTIF($L$20:L2057,"&lt;&gt;")&lt;1101,11,COUNTIF($L$20:L2057,"&lt;&gt;")&lt;1201,12,COUNTIF($L$20:L2057,"&lt;&gt;")&lt;1301,13,COUNTIF($L$20:L2057,"&lt;&gt;")&lt;1401,14,COUNTIF($L$20:L2057,"&lt;&gt;")&lt;1501,15,COUNTIF($L$20:L2057,"&lt;&gt;")&lt;1601,16,COUNTIF($L$20:L2057,"&lt;&gt;")&lt;1701,17,COUNTIF($L$20:L2057,"&lt;&gt;")&lt;1801,18,COUNTIF($L$20:L2057,"&lt;&gt;")&lt;1901,19,COUNTIF($L$20:L2057,"&lt;&gt;")&lt;2001,20,COUNTIF($L$20:L2057,"&lt;&gt;")&lt;2101,21,COUNTIF($L$20:L2057,"&lt;&gt;")&lt;2201,22,COUNTIF($L$20:L2057,"&lt;&gt;")&lt;2301,23,COUNTIF($L$20:L2057,"&lt;&gt;")&lt;2401,24,COUNTIF($L$20:L2057,"&lt;&gt;")&lt;2501,25,COUNTIF($L$20:L2057,"&lt;&gt;")&lt;2601,26,COUNTIF($L$20:L2057,"&lt;&gt;")&lt;2701,27,COUNTIF($L$20:L2057,"&lt;&gt;")&lt;2801,28,COUNTIF($L$20:L2057,"&lt;&gt;")&lt;2901,29,COUNTIF($L$20:L2057,"&lt;&gt;")&lt;3001,30),"")</f>
        <v/>
      </c>
      <c r="AM2057" t="str">
        <f t="shared" si="155"/>
        <v/>
      </c>
      <c r="AN2057" t="str">
        <f t="shared" si="159"/>
        <v/>
      </c>
      <c r="AP2057" t="str">
        <f t="shared" si="158"/>
        <v/>
      </c>
      <c r="AQ2057" t="str">
        <f>IF(AO2057="","",COUNTIFS(AM2057:$AM$3019,AO2057))</f>
        <v/>
      </c>
    </row>
    <row r="2058" spans="1:43" x14ac:dyDescent="0.25">
      <c r="A2058" s="6" t="str">
        <f>IF(COUNT($A$20:A2057)&lt;&gt;$B$4,IF(A2057="","",A2057+1),"")</f>
        <v/>
      </c>
      <c r="B2058" s="3"/>
      <c r="C2058" s="3"/>
      <c r="D2058" s="122"/>
      <c r="E2058" s="3"/>
      <c r="F2058" s="3"/>
      <c r="G2058" s="3"/>
      <c r="H2058" s="3"/>
      <c r="I2058" s="120"/>
      <c r="J2058" s="3"/>
      <c r="K2058" s="95" t="str" cm="1">
        <f t="array" ref="K2058">IF(OR($J$14 = "A",$J$14 = "B",$J$14 = "C"),IF(I2058="","",IF(LEN(I2058)&gt;2,_xlfn.IFS(ISNUMBER(SEARCH("_",I2058)),I2058,ISNUMBER(SEARCH(", ",I2058)),SUBSTITUTE(I2058,", ","_"),ISNUMBER(SEARCH("/ ",I2058)),SUBSTITUTE(I2058,"/ ","_"),ISNUMBER(SEARCH(",",I2058)),SUBSTITUTE(I2058,",","_"),ISNUMBER(SEARCH("/",I2058)),SUBSTITUTE(I2058,"/","_"),ISNUMBER(SEARCH("",I2058)),I2058),I2058)),IF(OR($J$14 = "J",$J$14 = "K"),"",IF(D2058="","",IF(LEN(D2058)&gt;2,_xlfn.IFS(ISNUMBER(SEARCH("_",D2058)),D2058,ISNUMBER(SEARCH(", ",D2058)),SUBSTITUTE(D2058,", ","_"),ISNUMBER(SEARCH("/ ",D2058)),SUBSTITUTE(D2058,"/ ","_"),ISNUMBER(SEARCH(",",D2058)),SUBSTITUTE(D2058,",","_"),ISNUMBER(SEARCH("/",D2058)),SUBSTITUTE(D2058,"/","_"),ISNUMBER(SEARCH("",D2058)),D2058),D2058))))</f>
        <v/>
      </c>
      <c r="L2058" s="1"/>
      <c r="M2058" s="1" t="str">
        <f t="shared" si="156"/>
        <v/>
      </c>
      <c r="N2058" s="94" t="str">
        <f>IF($L2058="None","",IF(ISERROR(VLOOKUP($L2058,Info!$B$4:$B$266,1,FALSE)),"",VLOOKUP($L2058,Info!$B$4:$L$266,5,FALSE)))</f>
        <v/>
      </c>
      <c r="O2058" s="94" t="str">
        <f>IF(K2058="","",IF(AND($J$12&lt;&gt;"ABC",N2058="3"),"BAC",IF(N2058="3","ABC",IF($J$12&lt;&gt;"ABC",IF($J$10="Standard",VLOOKUP(K2058,Info!$BE$4:$BF$481,2,FALSE),VLOOKUP(K2058,Info!$BI$4:$BJ$482,2,FALSE)),IF($J$10="Standard",VLOOKUP(K2058,Info!$AG$4:$AH$2994,2,FALSE),VLOOKUP(K2058,Info!$AK$4:$AL$2997,2,FALSE))))))</f>
        <v/>
      </c>
      <c r="P2058" s="94" t="str">
        <f>IF($L2058="None","",IF(ISERROR(VLOOKUP($L2058,Info!$B$4:$B$266,1,FALSE)),"",VLOOKUP($L2058,Info!$B$4:$L$266,3,FALSE)))</f>
        <v/>
      </c>
      <c r="Q2058" s="96" t="str">
        <f>IF($L2058="None","",IF(ISERROR(VLOOKUP($L2058,Info!$B$4:$B$266,1,FALSE)),"",VLOOKUP($L2058,Info!$B$4:$L$266,4,FALSE)))</f>
        <v/>
      </c>
      <c r="R2058" s="1"/>
      <c r="S2058" s="6" t="str">
        <f t="shared" si="157"/>
        <v/>
      </c>
      <c r="T2058" s="6" t="str">
        <f>IF($L2058="None","",IF(ISERROR(VLOOKUP($L2058,Info!$B$4:$B$266,1,FALSE)),"",VLOOKUP($L2058,Info!$B$4:$L$266,11,FALSE)))</f>
        <v/>
      </c>
      <c r="U2058" s="1"/>
      <c r="V2058" s="1"/>
      <c r="W2058" s="1"/>
      <c r="X2058" s="1" t="str">
        <f>IF($L2058="None","",IF(ISERROR(VLOOKUP($L2058,Info!$B$4:$B$266,1,FALSE)),"",IF(OR(W2058="Metallic Liquid Tight",W2058="Non-Metallic Liquid Tight",W2058="LSZH",W2058="Greenfield"),VLOOKUP($L2058,Info!$B$4:$L$266,7,FALSE),"N/A")))</f>
        <v/>
      </c>
      <c r="Y2058" s="1"/>
      <c r="Z2058" s="96" t="str">
        <f>IF($L2058="None","",IF(ISERROR(VLOOKUP($L2058,Info!$B$4:$B$266,1,FALSE)),"",VLOOKUP($L2058,Info!$B$4:$L$266,9,FALSE)))</f>
        <v/>
      </c>
      <c r="AA2058" s="96" t="str">
        <f>IF($L2058="None","",IF(ISERROR(VLOOKUP($L2058,Info!$B$4:$B$266,1,FALSE)),"",VLOOKUP($L2058,Info!$B$4:$L$266,8,FALSE)))</f>
        <v/>
      </c>
      <c r="AB2058" s="96" t="str">
        <f>IF($L2058="None","",IF(ISERROR(VLOOKUP($L2058,Info!$B$4:$B$266,1,FALSE)),"",VLOOKUP($L2058,Info!$B$4:$L$266,10,FALSE)))</f>
        <v/>
      </c>
      <c r="AC2058" s="1" t="str">
        <f>IF(W2058="SO Cable","Black,White",IF(O2058="","",IF(P2058="","",IF($J$12&lt;&gt;"ABC",IF(P2058&lt;="250",VLOOKUP(O2058,Info!$AZ$4:$BB$22,3,FALSE),VLOOKUP(O2058,Info!$AZ$23:$BB$39,3,FALSE)),IF(P2058&lt;="250",VLOOKUP(O2058,Info!$AO$4:$AQ$22,3,FALSE),VLOOKUP(O2058,Info!$AO$23:$AP$39,3,FALSE))))))</f>
        <v/>
      </c>
      <c r="AD2058" s="1"/>
      <c r="AE2058" s="1" t="str">
        <f>IF($L2058="None","",IF(ISERROR(VLOOKUP($L2058,Info!$B$4:$B$266,1,FALSE)),"",VLOOKUP($L2058,Info!$B$4:$L$266,4,FALSE)))</f>
        <v/>
      </c>
      <c r="AF2058" s="1" t="str">
        <f>IF($L2058="None","",IF(ISERROR(VLOOKUP($L2058,Info!$B$4:$B$266,1,FALSE)),"",VLOOKUP($L2058,Info!$B$4:$L$266,6,FALSE)))</f>
        <v/>
      </c>
      <c r="AG2058" s="1"/>
      <c r="AH2058" s="33" t="str" cm="1">
        <f t="array" ref="AH2058">IF(AND(L2058&lt;&gt;"",O2058&lt;&gt;"",R2058:S2058&lt;&gt;"",W2058:X2058&lt;&gt;"",Z2058:AA2058&lt;&gt;"",AC2058&lt;&gt;""),"Good","Bad")</f>
        <v>Bad</v>
      </c>
      <c r="AL2058" t="str" cm="1">
        <f t="array" ref="AL2058">IF(R2058&gt;0,_xlfn.IFS(COUNTIF($L$20:L2058,"&lt;&gt;")&lt;101,1,COUNTIF($L$20:L2058,"&lt;&gt;")&lt;201,2,COUNTIF($L$20:L2058,"&lt;&gt;")&lt;301,3,COUNTIF($L$20:L2058,"&lt;&gt;")&lt;401,4,COUNTIF($L$20:L2058,"&lt;&gt;")&lt;501,5,COUNTIF($L$20:L2058,"&lt;&gt;")&lt;601,6,COUNTIF($L$20:L2058,"&lt;&gt;")&lt;701,7,COUNTIF($L$20:L2058,"&lt;&gt;")&lt;801,8,COUNTIF($L$20:L2058,"&lt;&gt;")&lt;901,9,COUNTIF($L$20:L2058,"&lt;&gt;")&lt;1001,10,COUNTIF($L$20:L2058,"&lt;&gt;")&lt;1101,11,COUNTIF($L$20:L2058,"&lt;&gt;")&lt;1201,12,COUNTIF($L$20:L2058,"&lt;&gt;")&lt;1301,13,COUNTIF($L$20:L2058,"&lt;&gt;")&lt;1401,14,COUNTIF($L$20:L2058,"&lt;&gt;")&lt;1501,15,COUNTIF($L$20:L2058,"&lt;&gt;")&lt;1601,16,COUNTIF($L$20:L2058,"&lt;&gt;")&lt;1701,17,COUNTIF($L$20:L2058,"&lt;&gt;")&lt;1801,18,COUNTIF($L$20:L2058,"&lt;&gt;")&lt;1901,19,COUNTIF($L$20:L2058,"&lt;&gt;")&lt;2001,20,COUNTIF($L$20:L2058,"&lt;&gt;")&lt;2101,21,COUNTIF($L$20:L2058,"&lt;&gt;")&lt;2201,22,COUNTIF($L$20:L2058,"&lt;&gt;")&lt;2301,23,COUNTIF($L$20:L2058,"&lt;&gt;")&lt;2401,24,COUNTIF($L$20:L2058,"&lt;&gt;")&lt;2501,25,COUNTIF($L$20:L2058,"&lt;&gt;")&lt;2601,26,COUNTIF($L$20:L2058,"&lt;&gt;")&lt;2701,27,COUNTIF($L$20:L2058,"&lt;&gt;")&lt;2801,28,COUNTIF($L$20:L2058,"&lt;&gt;")&lt;2901,29,COUNTIF($L$20:L2058,"&lt;&gt;")&lt;3001,30),"")</f>
        <v/>
      </c>
      <c r="AM2058" t="str">
        <f t="shared" si="155"/>
        <v/>
      </c>
      <c r="AN2058" t="str">
        <f t="shared" si="159"/>
        <v/>
      </c>
      <c r="AP2058" t="str">
        <f t="shared" si="158"/>
        <v/>
      </c>
      <c r="AQ2058" t="str">
        <f>IF(AO2058="","",COUNTIFS(AM2058:$AM$3019,AO2058))</f>
        <v/>
      </c>
    </row>
    <row r="2059" spans="1:43" x14ac:dyDescent="0.25">
      <c r="A2059" s="6" t="str">
        <f>IF(COUNT($A$20:A2058)&lt;&gt;$B$4,IF(A2058="","",A2058+1),"")</f>
        <v/>
      </c>
      <c r="B2059" s="3"/>
      <c r="C2059" s="3"/>
      <c r="D2059" s="122"/>
      <c r="E2059" s="3"/>
      <c r="F2059" s="3"/>
      <c r="G2059" s="3"/>
      <c r="H2059" s="3"/>
      <c r="I2059" s="120"/>
      <c r="J2059" s="3"/>
      <c r="K2059" s="95" t="str" cm="1">
        <f t="array" ref="K2059">IF(OR($J$14 = "A",$J$14 = "B",$J$14 = "C"),IF(I2059="","",IF(LEN(I2059)&gt;2,_xlfn.IFS(ISNUMBER(SEARCH("_",I2059)),I2059,ISNUMBER(SEARCH(", ",I2059)),SUBSTITUTE(I2059,", ","_"),ISNUMBER(SEARCH("/ ",I2059)),SUBSTITUTE(I2059,"/ ","_"),ISNUMBER(SEARCH(",",I2059)),SUBSTITUTE(I2059,",","_"),ISNUMBER(SEARCH("/",I2059)),SUBSTITUTE(I2059,"/","_"),ISNUMBER(SEARCH("",I2059)),I2059),I2059)),IF(OR($J$14 = "J",$J$14 = "K"),"",IF(D2059="","",IF(LEN(D2059)&gt;2,_xlfn.IFS(ISNUMBER(SEARCH("_",D2059)),D2059,ISNUMBER(SEARCH(", ",D2059)),SUBSTITUTE(D2059,", ","_"),ISNUMBER(SEARCH("/ ",D2059)),SUBSTITUTE(D2059,"/ ","_"),ISNUMBER(SEARCH(",",D2059)),SUBSTITUTE(D2059,",","_"),ISNUMBER(SEARCH("/",D2059)),SUBSTITUTE(D2059,"/","_"),ISNUMBER(SEARCH("",D2059)),D2059),D2059))))</f>
        <v/>
      </c>
      <c r="L2059" s="1"/>
      <c r="M2059" s="1" t="str">
        <f t="shared" si="156"/>
        <v/>
      </c>
      <c r="N2059" s="94" t="str">
        <f>IF($L2059="None","",IF(ISERROR(VLOOKUP($L2059,Info!$B$4:$B$266,1,FALSE)),"",VLOOKUP($L2059,Info!$B$4:$L$266,5,FALSE)))</f>
        <v/>
      </c>
      <c r="O2059" s="94" t="str">
        <f>IF(K2059="","",IF(AND($J$12&lt;&gt;"ABC",N2059="3"),"BAC",IF(N2059="3","ABC",IF($J$12&lt;&gt;"ABC",IF($J$10="Standard",VLOOKUP(K2059,Info!$BE$4:$BF$481,2,FALSE),VLOOKUP(K2059,Info!$BI$4:$BJ$482,2,FALSE)),IF($J$10="Standard",VLOOKUP(K2059,Info!$AG$4:$AH$2994,2,FALSE),VLOOKUP(K2059,Info!$AK$4:$AL$2997,2,FALSE))))))</f>
        <v/>
      </c>
      <c r="P2059" s="94" t="str">
        <f>IF($L2059="None","",IF(ISERROR(VLOOKUP($L2059,Info!$B$4:$B$266,1,FALSE)),"",VLOOKUP($L2059,Info!$B$4:$L$266,3,FALSE)))</f>
        <v/>
      </c>
      <c r="Q2059" s="96" t="str">
        <f>IF($L2059="None","",IF(ISERROR(VLOOKUP($L2059,Info!$B$4:$B$266,1,FALSE)),"",VLOOKUP($L2059,Info!$B$4:$L$266,4,FALSE)))</f>
        <v/>
      </c>
      <c r="R2059" s="1"/>
      <c r="S2059" s="6" t="str">
        <f t="shared" si="157"/>
        <v/>
      </c>
      <c r="T2059" s="6" t="str">
        <f>IF($L2059="None","",IF(ISERROR(VLOOKUP($L2059,Info!$B$4:$B$266,1,FALSE)),"",VLOOKUP($L2059,Info!$B$4:$L$266,11,FALSE)))</f>
        <v/>
      </c>
      <c r="U2059" s="1"/>
      <c r="V2059" s="1"/>
      <c r="W2059" s="1"/>
      <c r="X2059" s="1" t="str">
        <f>IF($L2059="None","",IF(ISERROR(VLOOKUP($L2059,Info!$B$4:$B$266,1,FALSE)),"",IF(OR(W2059="Metallic Liquid Tight",W2059="Non-Metallic Liquid Tight",W2059="LSZH",W2059="Greenfield"),VLOOKUP($L2059,Info!$B$4:$L$266,7,FALSE),"N/A")))</f>
        <v/>
      </c>
      <c r="Y2059" s="1"/>
      <c r="Z2059" s="96" t="str">
        <f>IF($L2059="None","",IF(ISERROR(VLOOKUP($L2059,Info!$B$4:$B$266,1,FALSE)),"",VLOOKUP($L2059,Info!$B$4:$L$266,9,FALSE)))</f>
        <v/>
      </c>
      <c r="AA2059" s="96" t="str">
        <f>IF($L2059="None","",IF(ISERROR(VLOOKUP($L2059,Info!$B$4:$B$266,1,FALSE)),"",VLOOKUP($L2059,Info!$B$4:$L$266,8,FALSE)))</f>
        <v/>
      </c>
      <c r="AB2059" s="96" t="str">
        <f>IF($L2059="None","",IF(ISERROR(VLOOKUP($L2059,Info!$B$4:$B$266,1,FALSE)),"",VLOOKUP($L2059,Info!$B$4:$L$266,10,FALSE)))</f>
        <v/>
      </c>
      <c r="AC2059" s="1" t="str">
        <f>IF(W2059="SO Cable","Black,White",IF(O2059="","",IF(P2059="","",IF($J$12&lt;&gt;"ABC",IF(P2059&lt;="250",VLOOKUP(O2059,Info!$AZ$4:$BB$22,3,FALSE),VLOOKUP(O2059,Info!$AZ$23:$BB$39,3,FALSE)),IF(P2059&lt;="250",VLOOKUP(O2059,Info!$AO$4:$AQ$22,3,FALSE),VLOOKUP(O2059,Info!$AO$23:$AP$39,3,FALSE))))))</f>
        <v/>
      </c>
      <c r="AD2059" s="1"/>
      <c r="AE2059" s="1" t="str">
        <f>IF($L2059="None","",IF(ISERROR(VLOOKUP($L2059,Info!$B$4:$B$266,1,FALSE)),"",VLOOKUP($L2059,Info!$B$4:$L$266,4,FALSE)))</f>
        <v/>
      </c>
      <c r="AF2059" s="1" t="str">
        <f>IF($L2059="None","",IF(ISERROR(VLOOKUP($L2059,Info!$B$4:$B$266,1,FALSE)),"",VLOOKUP($L2059,Info!$B$4:$L$266,6,FALSE)))</f>
        <v/>
      </c>
      <c r="AG2059" s="1"/>
      <c r="AH2059" s="33" t="str" cm="1">
        <f t="array" ref="AH2059">IF(AND(L2059&lt;&gt;"",O2059&lt;&gt;"",R2059:S2059&lt;&gt;"",W2059:X2059&lt;&gt;"",Z2059:AA2059&lt;&gt;"",AC2059&lt;&gt;""),"Good","Bad")</f>
        <v>Bad</v>
      </c>
      <c r="AL2059" t="str" cm="1">
        <f t="array" ref="AL2059">IF(R2059&gt;0,_xlfn.IFS(COUNTIF($L$20:L2059,"&lt;&gt;")&lt;101,1,COUNTIF($L$20:L2059,"&lt;&gt;")&lt;201,2,COUNTIF($L$20:L2059,"&lt;&gt;")&lt;301,3,COUNTIF($L$20:L2059,"&lt;&gt;")&lt;401,4,COUNTIF($L$20:L2059,"&lt;&gt;")&lt;501,5,COUNTIF($L$20:L2059,"&lt;&gt;")&lt;601,6,COUNTIF($L$20:L2059,"&lt;&gt;")&lt;701,7,COUNTIF($L$20:L2059,"&lt;&gt;")&lt;801,8,COUNTIF($L$20:L2059,"&lt;&gt;")&lt;901,9,COUNTIF($L$20:L2059,"&lt;&gt;")&lt;1001,10,COUNTIF($L$20:L2059,"&lt;&gt;")&lt;1101,11,COUNTIF($L$20:L2059,"&lt;&gt;")&lt;1201,12,COUNTIF($L$20:L2059,"&lt;&gt;")&lt;1301,13,COUNTIF($L$20:L2059,"&lt;&gt;")&lt;1401,14,COUNTIF($L$20:L2059,"&lt;&gt;")&lt;1501,15,COUNTIF($L$20:L2059,"&lt;&gt;")&lt;1601,16,COUNTIF($L$20:L2059,"&lt;&gt;")&lt;1701,17,COUNTIF($L$20:L2059,"&lt;&gt;")&lt;1801,18,COUNTIF($L$20:L2059,"&lt;&gt;")&lt;1901,19,COUNTIF($L$20:L2059,"&lt;&gt;")&lt;2001,20,COUNTIF($L$20:L2059,"&lt;&gt;")&lt;2101,21,COUNTIF($L$20:L2059,"&lt;&gt;")&lt;2201,22,COUNTIF($L$20:L2059,"&lt;&gt;")&lt;2301,23,COUNTIF($L$20:L2059,"&lt;&gt;")&lt;2401,24,COUNTIF($L$20:L2059,"&lt;&gt;")&lt;2501,25,COUNTIF($L$20:L2059,"&lt;&gt;")&lt;2601,26,COUNTIF($L$20:L2059,"&lt;&gt;")&lt;2701,27,COUNTIF($L$20:L2059,"&lt;&gt;")&lt;2801,28,COUNTIF($L$20:L2059,"&lt;&gt;")&lt;2901,29,COUNTIF($L$20:L2059,"&lt;&gt;")&lt;3001,30),"")</f>
        <v/>
      </c>
      <c r="AM2059" t="str">
        <f t="shared" si="155"/>
        <v/>
      </c>
      <c r="AN2059" t="str">
        <f t="shared" si="159"/>
        <v/>
      </c>
      <c r="AP2059" t="str">
        <f t="shared" si="158"/>
        <v/>
      </c>
      <c r="AQ2059" t="str">
        <f>IF(AO2059="","",COUNTIFS(AM2059:$AM$3019,AO2059))</f>
        <v/>
      </c>
    </row>
    <row r="2060" spans="1:43" x14ac:dyDescent="0.25">
      <c r="A2060" s="6" t="str">
        <f>IF(COUNT($A$20:A2059)&lt;&gt;$B$4,IF(A2059="","",A2059+1),"")</f>
        <v/>
      </c>
      <c r="B2060" s="3"/>
      <c r="C2060" s="3"/>
      <c r="D2060" s="122"/>
      <c r="E2060" s="3"/>
      <c r="F2060" s="3"/>
      <c r="G2060" s="3"/>
      <c r="H2060" s="3"/>
      <c r="I2060" s="120"/>
      <c r="J2060" s="3"/>
      <c r="K2060" s="95" t="str" cm="1">
        <f t="array" ref="K2060">IF(OR($J$14 = "A",$J$14 = "B",$J$14 = "C"),IF(I2060="","",IF(LEN(I2060)&gt;2,_xlfn.IFS(ISNUMBER(SEARCH("_",I2060)),I2060,ISNUMBER(SEARCH(", ",I2060)),SUBSTITUTE(I2060,", ","_"),ISNUMBER(SEARCH("/ ",I2060)),SUBSTITUTE(I2060,"/ ","_"),ISNUMBER(SEARCH(",",I2060)),SUBSTITUTE(I2060,",","_"),ISNUMBER(SEARCH("/",I2060)),SUBSTITUTE(I2060,"/","_"),ISNUMBER(SEARCH("",I2060)),I2060),I2060)),IF(OR($J$14 = "J",$J$14 = "K"),"",IF(D2060="","",IF(LEN(D2060)&gt;2,_xlfn.IFS(ISNUMBER(SEARCH("_",D2060)),D2060,ISNUMBER(SEARCH(", ",D2060)),SUBSTITUTE(D2060,", ","_"),ISNUMBER(SEARCH("/ ",D2060)),SUBSTITUTE(D2060,"/ ","_"),ISNUMBER(SEARCH(",",D2060)),SUBSTITUTE(D2060,",","_"),ISNUMBER(SEARCH("/",D2060)),SUBSTITUTE(D2060,"/","_"),ISNUMBER(SEARCH("",D2060)),D2060),D2060))))</f>
        <v/>
      </c>
      <c r="L2060" s="1"/>
      <c r="M2060" s="1" t="str">
        <f t="shared" si="156"/>
        <v/>
      </c>
      <c r="N2060" s="94" t="str">
        <f>IF($L2060="None","",IF(ISERROR(VLOOKUP($L2060,Info!$B$4:$B$266,1,FALSE)),"",VLOOKUP($L2060,Info!$B$4:$L$266,5,FALSE)))</f>
        <v/>
      </c>
      <c r="O2060" s="94" t="str">
        <f>IF(K2060="","",IF(AND($J$12&lt;&gt;"ABC",N2060="3"),"BAC",IF(N2060="3","ABC",IF($J$12&lt;&gt;"ABC",IF($J$10="Standard",VLOOKUP(K2060,Info!$BE$4:$BF$481,2,FALSE),VLOOKUP(K2060,Info!$BI$4:$BJ$482,2,FALSE)),IF($J$10="Standard",VLOOKUP(K2060,Info!$AG$4:$AH$2994,2,FALSE),VLOOKUP(K2060,Info!$AK$4:$AL$2997,2,FALSE))))))</f>
        <v/>
      </c>
      <c r="P2060" s="94" t="str">
        <f>IF($L2060="None","",IF(ISERROR(VLOOKUP($L2060,Info!$B$4:$B$266,1,FALSE)),"",VLOOKUP($L2060,Info!$B$4:$L$266,3,FALSE)))</f>
        <v/>
      </c>
      <c r="Q2060" s="96" t="str">
        <f>IF($L2060="None","",IF(ISERROR(VLOOKUP($L2060,Info!$B$4:$B$266,1,FALSE)),"",VLOOKUP($L2060,Info!$B$4:$L$266,4,FALSE)))</f>
        <v/>
      </c>
      <c r="R2060" s="1"/>
      <c r="S2060" s="6" t="str">
        <f t="shared" si="157"/>
        <v/>
      </c>
      <c r="T2060" s="6" t="str">
        <f>IF($L2060="None","",IF(ISERROR(VLOOKUP($L2060,Info!$B$4:$B$266,1,FALSE)),"",VLOOKUP($L2060,Info!$B$4:$L$266,11,FALSE)))</f>
        <v/>
      </c>
      <c r="U2060" s="1"/>
      <c r="V2060" s="1"/>
      <c r="W2060" s="1"/>
      <c r="X2060" s="1" t="str">
        <f>IF($L2060="None","",IF(ISERROR(VLOOKUP($L2060,Info!$B$4:$B$266,1,FALSE)),"",IF(OR(W2060="Metallic Liquid Tight",W2060="Non-Metallic Liquid Tight",W2060="LSZH",W2060="Greenfield"),VLOOKUP($L2060,Info!$B$4:$L$266,7,FALSE),"N/A")))</f>
        <v/>
      </c>
      <c r="Y2060" s="1"/>
      <c r="Z2060" s="96" t="str">
        <f>IF($L2060="None","",IF(ISERROR(VLOOKUP($L2060,Info!$B$4:$B$266,1,FALSE)),"",VLOOKUP($L2060,Info!$B$4:$L$266,9,FALSE)))</f>
        <v/>
      </c>
      <c r="AA2060" s="96" t="str">
        <f>IF($L2060="None","",IF(ISERROR(VLOOKUP($L2060,Info!$B$4:$B$266,1,FALSE)),"",VLOOKUP($L2060,Info!$B$4:$L$266,8,FALSE)))</f>
        <v/>
      </c>
      <c r="AB2060" s="96" t="str">
        <f>IF($L2060="None","",IF(ISERROR(VLOOKUP($L2060,Info!$B$4:$B$266,1,FALSE)),"",VLOOKUP($L2060,Info!$B$4:$L$266,10,FALSE)))</f>
        <v/>
      </c>
      <c r="AC2060" s="1" t="str">
        <f>IF(W2060="SO Cable","Black,White",IF(O2060="","",IF(P2060="","",IF($J$12&lt;&gt;"ABC",IF(P2060&lt;="250",VLOOKUP(O2060,Info!$AZ$4:$BB$22,3,FALSE),VLOOKUP(O2060,Info!$AZ$23:$BB$39,3,FALSE)),IF(P2060&lt;="250",VLOOKUP(O2060,Info!$AO$4:$AQ$22,3,FALSE),VLOOKUP(O2060,Info!$AO$23:$AP$39,3,FALSE))))))</f>
        <v/>
      </c>
      <c r="AD2060" s="1"/>
      <c r="AE2060" s="1" t="str">
        <f>IF($L2060="None","",IF(ISERROR(VLOOKUP($L2060,Info!$B$4:$B$266,1,FALSE)),"",VLOOKUP($L2060,Info!$B$4:$L$266,4,FALSE)))</f>
        <v/>
      </c>
      <c r="AF2060" s="1" t="str">
        <f>IF($L2060="None","",IF(ISERROR(VLOOKUP($L2060,Info!$B$4:$B$266,1,FALSE)),"",VLOOKUP($L2060,Info!$B$4:$L$266,6,FALSE)))</f>
        <v/>
      </c>
      <c r="AG2060" s="1"/>
      <c r="AH2060" s="33" t="str" cm="1">
        <f t="array" ref="AH2060">IF(AND(L2060&lt;&gt;"",O2060&lt;&gt;"",R2060:S2060&lt;&gt;"",W2060:X2060&lt;&gt;"",Z2060:AA2060&lt;&gt;"",AC2060&lt;&gt;""),"Good","Bad")</f>
        <v>Bad</v>
      </c>
      <c r="AL2060" t="str" cm="1">
        <f t="array" ref="AL2060">IF(R2060&gt;0,_xlfn.IFS(COUNTIF($L$20:L2060,"&lt;&gt;")&lt;101,1,COUNTIF($L$20:L2060,"&lt;&gt;")&lt;201,2,COUNTIF($L$20:L2060,"&lt;&gt;")&lt;301,3,COUNTIF($L$20:L2060,"&lt;&gt;")&lt;401,4,COUNTIF($L$20:L2060,"&lt;&gt;")&lt;501,5,COUNTIF($L$20:L2060,"&lt;&gt;")&lt;601,6,COUNTIF($L$20:L2060,"&lt;&gt;")&lt;701,7,COUNTIF($L$20:L2060,"&lt;&gt;")&lt;801,8,COUNTIF($L$20:L2060,"&lt;&gt;")&lt;901,9,COUNTIF($L$20:L2060,"&lt;&gt;")&lt;1001,10,COUNTIF($L$20:L2060,"&lt;&gt;")&lt;1101,11,COUNTIF($L$20:L2060,"&lt;&gt;")&lt;1201,12,COUNTIF($L$20:L2060,"&lt;&gt;")&lt;1301,13,COUNTIF($L$20:L2060,"&lt;&gt;")&lt;1401,14,COUNTIF($L$20:L2060,"&lt;&gt;")&lt;1501,15,COUNTIF($L$20:L2060,"&lt;&gt;")&lt;1601,16,COUNTIF($L$20:L2060,"&lt;&gt;")&lt;1701,17,COUNTIF($L$20:L2060,"&lt;&gt;")&lt;1801,18,COUNTIF($L$20:L2060,"&lt;&gt;")&lt;1901,19,COUNTIF($L$20:L2060,"&lt;&gt;")&lt;2001,20,COUNTIF($L$20:L2060,"&lt;&gt;")&lt;2101,21,COUNTIF($L$20:L2060,"&lt;&gt;")&lt;2201,22,COUNTIF($L$20:L2060,"&lt;&gt;")&lt;2301,23,COUNTIF($L$20:L2060,"&lt;&gt;")&lt;2401,24,COUNTIF($L$20:L2060,"&lt;&gt;")&lt;2501,25,COUNTIF($L$20:L2060,"&lt;&gt;")&lt;2601,26,COUNTIF($L$20:L2060,"&lt;&gt;")&lt;2701,27,COUNTIF($L$20:L2060,"&lt;&gt;")&lt;2801,28,COUNTIF($L$20:L2060,"&lt;&gt;")&lt;2901,29,COUNTIF($L$20:L2060,"&lt;&gt;")&lt;3001,30),"")</f>
        <v/>
      </c>
      <c r="AM2060" t="str">
        <f t="shared" si="155"/>
        <v/>
      </c>
      <c r="AN2060" t="str">
        <f t="shared" si="159"/>
        <v/>
      </c>
      <c r="AP2060" t="str">
        <f t="shared" si="158"/>
        <v/>
      </c>
      <c r="AQ2060" t="str">
        <f>IF(AO2060="","",COUNTIFS(AM2060:$AM$3019,AO2060))</f>
        <v/>
      </c>
    </row>
    <row r="2061" spans="1:43" x14ac:dyDescent="0.25">
      <c r="A2061" s="6" t="str">
        <f>IF(COUNT($A$20:A2060)&lt;&gt;$B$4,IF(A2060="","",A2060+1),"")</f>
        <v/>
      </c>
      <c r="B2061" s="3"/>
      <c r="C2061" s="3"/>
      <c r="D2061" s="122"/>
      <c r="E2061" s="3"/>
      <c r="F2061" s="3"/>
      <c r="G2061" s="3"/>
      <c r="H2061" s="3"/>
      <c r="I2061" s="120"/>
      <c r="J2061" s="3"/>
      <c r="K2061" s="95" t="str" cm="1">
        <f t="array" ref="K2061">IF(OR($J$14 = "A",$J$14 = "B",$J$14 = "C"),IF(I2061="","",IF(LEN(I2061)&gt;2,_xlfn.IFS(ISNUMBER(SEARCH("_",I2061)),I2061,ISNUMBER(SEARCH(", ",I2061)),SUBSTITUTE(I2061,", ","_"),ISNUMBER(SEARCH("/ ",I2061)),SUBSTITUTE(I2061,"/ ","_"),ISNUMBER(SEARCH(",",I2061)),SUBSTITUTE(I2061,",","_"),ISNUMBER(SEARCH("/",I2061)),SUBSTITUTE(I2061,"/","_"),ISNUMBER(SEARCH("",I2061)),I2061),I2061)),IF(OR($J$14 = "J",$J$14 = "K"),"",IF(D2061="","",IF(LEN(D2061)&gt;2,_xlfn.IFS(ISNUMBER(SEARCH("_",D2061)),D2061,ISNUMBER(SEARCH(", ",D2061)),SUBSTITUTE(D2061,", ","_"),ISNUMBER(SEARCH("/ ",D2061)),SUBSTITUTE(D2061,"/ ","_"),ISNUMBER(SEARCH(",",D2061)),SUBSTITUTE(D2061,",","_"),ISNUMBER(SEARCH("/",D2061)),SUBSTITUTE(D2061,"/","_"),ISNUMBER(SEARCH("",D2061)),D2061),D2061))))</f>
        <v/>
      </c>
      <c r="L2061" s="1"/>
      <c r="M2061" s="1" t="str">
        <f t="shared" si="156"/>
        <v/>
      </c>
      <c r="N2061" s="94" t="str">
        <f>IF($L2061="None","",IF(ISERROR(VLOOKUP($L2061,Info!$B$4:$B$266,1,FALSE)),"",VLOOKUP($L2061,Info!$B$4:$L$266,5,FALSE)))</f>
        <v/>
      </c>
      <c r="O2061" s="94" t="str">
        <f>IF(K2061="","",IF(AND($J$12&lt;&gt;"ABC",N2061="3"),"BAC",IF(N2061="3","ABC",IF($J$12&lt;&gt;"ABC",IF($J$10="Standard",VLOOKUP(K2061,Info!$BE$4:$BF$481,2,FALSE),VLOOKUP(K2061,Info!$BI$4:$BJ$482,2,FALSE)),IF($J$10="Standard",VLOOKUP(K2061,Info!$AG$4:$AH$2994,2,FALSE),VLOOKUP(K2061,Info!$AK$4:$AL$2997,2,FALSE))))))</f>
        <v/>
      </c>
      <c r="P2061" s="94" t="str">
        <f>IF($L2061="None","",IF(ISERROR(VLOOKUP($L2061,Info!$B$4:$B$266,1,FALSE)),"",VLOOKUP($L2061,Info!$B$4:$L$266,3,FALSE)))</f>
        <v/>
      </c>
      <c r="Q2061" s="96" t="str">
        <f>IF($L2061="None","",IF(ISERROR(VLOOKUP($L2061,Info!$B$4:$B$266,1,FALSE)),"",VLOOKUP($L2061,Info!$B$4:$L$266,4,FALSE)))</f>
        <v/>
      </c>
      <c r="R2061" s="1"/>
      <c r="S2061" s="6" t="str">
        <f t="shared" si="157"/>
        <v/>
      </c>
      <c r="T2061" s="6" t="str">
        <f>IF($L2061="None","",IF(ISERROR(VLOOKUP($L2061,Info!$B$4:$B$266,1,FALSE)),"",VLOOKUP($L2061,Info!$B$4:$L$266,11,FALSE)))</f>
        <v/>
      </c>
      <c r="U2061" s="1"/>
      <c r="V2061" s="1"/>
      <c r="W2061" s="1"/>
      <c r="X2061" s="1" t="str">
        <f>IF($L2061="None","",IF(ISERROR(VLOOKUP($L2061,Info!$B$4:$B$266,1,FALSE)),"",IF(OR(W2061="Metallic Liquid Tight",W2061="Non-Metallic Liquid Tight",W2061="LSZH",W2061="Greenfield"),VLOOKUP($L2061,Info!$B$4:$L$266,7,FALSE),"N/A")))</f>
        <v/>
      </c>
      <c r="Y2061" s="1"/>
      <c r="Z2061" s="96" t="str">
        <f>IF($L2061="None","",IF(ISERROR(VLOOKUP($L2061,Info!$B$4:$B$266,1,FALSE)),"",VLOOKUP($L2061,Info!$B$4:$L$266,9,FALSE)))</f>
        <v/>
      </c>
      <c r="AA2061" s="96" t="str">
        <f>IF($L2061="None","",IF(ISERROR(VLOOKUP($L2061,Info!$B$4:$B$266,1,FALSE)),"",VLOOKUP($L2061,Info!$B$4:$L$266,8,FALSE)))</f>
        <v/>
      </c>
      <c r="AB2061" s="96" t="str">
        <f>IF($L2061="None","",IF(ISERROR(VLOOKUP($L2061,Info!$B$4:$B$266,1,FALSE)),"",VLOOKUP($L2061,Info!$B$4:$L$266,10,FALSE)))</f>
        <v/>
      </c>
      <c r="AC2061" s="1" t="str">
        <f>IF(W2061="SO Cable","Black,White",IF(O2061="","",IF(P2061="","",IF($J$12&lt;&gt;"ABC",IF(P2061&lt;="250",VLOOKUP(O2061,Info!$AZ$4:$BB$22,3,FALSE),VLOOKUP(O2061,Info!$AZ$23:$BB$39,3,FALSE)),IF(P2061&lt;="250",VLOOKUP(O2061,Info!$AO$4:$AQ$22,3,FALSE),VLOOKUP(O2061,Info!$AO$23:$AP$39,3,FALSE))))))</f>
        <v/>
      </c>
      <c r="AD2061" s="1"/>
      <c r="AE2061" s="1" t="str">
        <f>IF($L2061="None","",IF(ISERROR(VLOOKUP($L2061,Info!$B$4:$B$266,1,FALSE)),"",VLOOKUP($L2061,Info!$B$4:$L$266,4,FALSE)))</f>
        <v/>
      </c>
      <c r="AF2061" s="1" t="str">
        <f>IF($L2061="None","",IF(ISERROR(VLOOKUP($L2061,Info!$B$4:$B$266,1,FALSE)),"",VLOOKUP($L2061,Info!$B$4:$L$266,6,FALSE)))</f>
        <v/>
      </c>
      <c r="AG2061" s="1"/>
      <c r="AH2061" s="33" t="str" cm="1">
        <f t="array" ref="AH2061">IF(AND(L2061&lt;&gt;"",O2061&lt;&gt;"",R2061:S2061&lt;&gt;"",W2061:X2061&lt;&gt;"",Z2061:AA2061&lt;&gt;"",AC2061&lt;&gt;""),"Good","Bad")</f>
        <v>Bad</v>
      </c>
      <c r="AL2061" t="str" cm="1">
        <f t="array" ref="AL2061">IF(R2061&gt;0,_xlfn.IFS(COUNTIF($L$20:L2061,"&lt;&gt;")&lt;101,1,COUNTIF($L$20:L2061,"&lt;&gt;")&lt;201,2,COUNTIF($L$20:L2061,"&lt;&gt;")&lt;301,3,COUNTIF($L$20:L2061,"&lt;&gt;")&lt;401,4,COUNTIF($L$20:L2061,"&lt;&gt;")&lt;501,5,COUNTIF($L$20:L2061,"&lt;&gt;")&lt;601,6,COUNTIF($L$20:L2061,"&lt;&gt;")&lt;701,7,COUNTIF($L$20:L2061,"&lt;&gt;")&lt;801,8,COUNTIF($L$20:L2061,"&lt;&gt;")&lt;901,9,COUNTIF($L$20:L2061,"&lt;&gt;")&lt;1001,10,COUNTIF($L$20:L2061,"&lt;&gt;")&lt;1101,11,COUNTIF($L$20:L2061,"&lt;&gt;")&lt;1201,12,COUNTIF($L$20:L2061,"&lt;&gt;")&lt;1301,13,COUNTIF($L$20:L2061,"&lt;&gt;")&lt;1401,14,COUNTIF($L$20:L2061,"&lt;&gt;")&lt;1501,15,COUNTIF($L$20:L2061,"&lt;&gt;")&lt;1601,16,COUNTIF($L$20:L2061,"&lt;&gt;")&lt;1701,17,COUNTIF($L$20:L2061,"&lt;&gt;")&lt;1801,18,COUNTIF($L$20:L2061,"&lt;&gt;")&lt;1901,19,COUNTIF($L$20:L2061,"&lt;&gt;")&lt;2001,20,COUNTIF($L$20:L2061,"&lt;&gt;")&lt;2101,21,COUNTIF($L$20:L2061,"&lt;&gt;")&lt;2201,22,COUNTIF($L$20:L2061,"&lt;&gt;")&lt;2301,23,COUNTIF($L$20:L2061,"&lt;&gt;")&lt;2401,24,COUNTIF($L$20:L2061,"&lt;&gt;")&lt;2501,25,COUNTIF($L$20:L2061,"&lt;&gt;")&lt;2601,26,COUNTIF($L$20:L2061,"&lt;&gt;")&lt;2701,27,COUNTIF($L$20:L2061,"&lt;&gt;")&lt;2801,28,COUNTIF($L$20:L2061,"&lt;&gt;")&lt;2901,29,COUNTIF($L$20:L2061,"&lt;&gt;")&lt;3001,30),"")</f>
        <v/>
      </c>
      <c r="AM2061" t="str">
        <f t="shared" si="155"/>
        <v/>
      </c>
      <c r="AN2061" t="str">
        <f t="shared" si="159"/>
        <v/>
      </c>
      <c r="AP2061" t="str">
        <f t="shared" si="158"/>
        <v/>
      </c>
      <c r="AQ2061" t="str">
        <f>IF(AO2061="","",COUNTIFS(AM2061:$AM$3019,AO2061))</f>
        <v/>
      </c>
    </row>
    <row r="2062" spans="1:43" x14ac:dyDescent="0.25">
      <c r="A2062" s="6" t="str">
        <f>IF(COUNT($A$20:A2061)&lt;&gt;$B$4,IF(A2061="","",A2061+1),"")</f>
        <v/>
      </c>
      <c r="B2062" s="3"/>
      <c r="C2062" s="3"/>
      <c r="D2062" s="122"/>
      <c r="E2062" s="3"/>
      <c r="F2062" s="3"/>
      <c r="G2062" s="3"/>
      <c r="H2062" s="3"/>
      <c r="I2062" s="120"/>
      <c r="J2062" s="3"/>
      <c r="K2062" s="95" t="str" cm="1">
        <f t="array" ref="K2062">IF(OR($J$14 = "A",$J$14 = "B",$J$14 = "C"),IF(I2062="","",IF(LEN(I2062)&gt;2,_xlfn.IFS(ISNUMBER(SEARCH("_",I2062)),I2062,ISNUMBER(SEARCH(", ",I2062)),SUBSTITUTE(I2062,", ","_"),ISNUMBER(SEARCH("/ ",I2062)),SUBSTITUTE(I2062,"/ ","_"),ISNUMBER(SEARCH(",",I2062)),SUBSTITUTE(I2062,",","_"),ISNUMBER(SEARCH("/",I2062)),SUBSTITUTE(I2062,"/","_"),ISNUMBER(SEARCH("",I2062)),I2062),I2062)),IF(OR($J$14 = "J",$J$14 = "K"),"",IF(D2062="","",IF(LEN(D2062)&gt;2,_xlfn.IFS(ISNUMBER(SEARCH("_",D2062)),D2062,ISNUMBER(SEARCH(", ",D2062)),SUBSTITUTE(D2062,", ","_"),ISNUMBER(SEARCH("/ ",D2062)),SUBSTITUTE(D2062,"/ ","_"),ISNUMBER(SEARCH(",",D2062)),SUBSTITUTE(D2062,",","_"),ISNUMBER(SEARCH("/",D2062)),SUBSTITUTE(D2062,"/","_"),ISNUMBER(SEARCH("",D2062)),D2062),D2062))))</f>
        <v/>
      </c>
      <c r="L2062" s="1"/>
      <c r="M2062" s="1" t="str">
        <f t="shared" si="156"/>
        <v/>
      </c>
      <c r="N2062" s="94" t="str">
        <f>IF($L2062="None","",IF(ISERROR(VLOOKUP($L2062,Info!$B$4:$B$266,1,FALSE)),"",VLOOKUP($L2062,Info!$B$4:$L$266,5,FALSE)))</f>
        <v/>
      </c>
      <c r="O2062" s="94" t="str">
        <f>IF(K2062="","",IF(AND($J$12&lt;&gt;"ABC",N2062="3"),"BAC",IF(N2062="3","ABC",IF($J$12&lt;&gt;"ABC",IF($J$10="Standard",VLOOKUP(K2062,Info!$BE$4:$BF$481,2,FALSE),VLOOKUP(K2062,Info!$BI$4:$BJ$482,2,FALSE)),IF($J$10="Standard",VLOOKUP(K2062,Info!$AG$4:$AH$2994,2,FALSE),VLOOKUP(K2062,Info!$AK$4:$AL$2997,2,FALSE))))))</f>
        <v/>
      </c>
      <c r="P2062" s="94" t="str">
        <f>IF($L2062="None","",IF(ISERROR(VLOOKUP($L2062,Info!$B$4:$B$266,1,FALSE)),"",VLOOKUP($L2062,Info!$B$4:$L$266,3,FALSE)))</f>
        <v/>
      </c>
      <c r="Q2062" s="96" t="str">
        <f>IF($L2062="None","",IF(ISERROR(VLOOKUP($L2062,Info!$B$4:$B$266,1,FALSE)),"",VLOOKUP($L2062,Info!$B$4:$L$266,4,FALSE)))</f>
        <v/>
      </c>
      <c r="R2062" s="1"/>
      <c r="S2062" s="6" t="str">
        <f t="shared" si="157"/>
        <v/>
      </c>
      <c r="T2062" s="6" t="str">
        <f>IF($L2062="None","",IF(ISERROR(VLOOKUP($L2062,Info!$B$4:$B$266,1,FALSE)),"",VLOOKUP($L2062,Info!$B$4:$L$266,11,FALSE)))</f>
        <v/>
      </c>
      <c r="U2062" s="1"/>
      <c r="V2062" s="1"/>
      <c r="W2062" s="1"/>
      <c r="X2062" s="1" t="str">
        <f>IF($L2062="None","",IF(ISERROR(VLOOKUP($L2062,Info!$B$4:$B$266,1,FALSE)),"",IF(OR(W2062="Metallic Liquid Tight",W2062="Non-Metallic Liquid Tight",W2062="LSZH",W2062="Greenfield"),VLOOKUP($L2062,Info!$B$4:$L$266,7,FALSE),"N/A")))</f>
        <v/>
      </c>
      <c r="Y2062" s="1"/>
      <c r="Z2062" s="96" t="str">
        <f>IF($L2062="None","",IF(ISERROR(VLOOKUP($L2062,Info!$B$4:$B$266,1,FALSE)),"",VLOOKUP($L2062,Info!$B$4:$L$266,9,FALSE)))</f>
        <v/>
      </c>
      <c r="AA2062" s="96" t="str">
        <f>IF($L2062="None","",IF(ISERROR(VLOOKUP($L2062,Info!$B$4:$B$266,1,FALSE)),"",VLOOKUP($L2062,Info!$B$4:$L$266,8,FALSE)))</f>
        <v/>
      </c>
      <c r="AB2062" s="96" t="str">
        <f>IF($L2062="None","",IF(ISERROR(VLOOKUP($L2062,Info!$B$4:$B$266,1,FALSE)),"",VLOOKUP($L2062,Info!$B$4:$L$266,10,FALSE)))</f>
        <v/>
      </c>
      <c r="AC2062" s="1" t="str">
        <f>IF(W2062="SO Cable","Black,White",IF(O2062="","",IF(P2062="","",IF($J$12&lt;&gt;"ABC",IF(P2062&lt;="250",VLOOKUP(O2062,Info!$AZ$4:$BB$22,3,FALSE),VLOOKUP(O2062,Info!$AZ$23:$BB$39,3,FALSE)),IF(P2062&lt;="250",VLOOKUP(O2062,Info!$AO$4:$AQ$22,3,FALSE),VLOOKUP(O2062,Info!$AO$23:$AP$39,3,FALSE))))))</f>
        <v/>
      </c>
      <c r="AD2062" s="1"/>
      <c r="AE2062" s="1" t="str">
        <f>IF($L2062="None","",IF(ISERROR(VLOOKUP($L2062,Info!$B$4:$B$266,1,FALSE)),"",VLOOKUP($L2062,Info!$B$4:$L$266,4,FALSE)))</f>
        <v/>
      </c>
      <c r="AF2062" s="1" t="str">
        <f>IF($L2062="None","",IF(ISERROR(VLOOKUP($L2062,Info!$B$4:$B$266,1,FALSE)),"",VLOOKUP($L2062,Info!$B$4:$L$266,6,FALSE)))</f>
        <v/>
      </c>
      <c r="AG2062" s="1"/>
      <c r="AH2062" s="33" t="str" cm="1">
        <f t="array" ref="AH2062">IF(AND(L2062&lt;&gt;"",O2062&lt;&gt;"",R2062:S2062&lt;&gt;"",W2062:X2062&lt;&gt;"",Z2062:AA2062&lt;&gt;"",AC2062&lt;&gt;""),"Good","Bad")</f>
        <v>Bad</v>
      </c>
      <c r="AL2062" t="str" cm="1">
        <f t="array" ref="AL2062">IF(R2062&gt;0,_xlfn.IFS(COUNTIF($L$20:L2062,"&lt;&gt;")&lt;101,1,COUNTIF($L$20:L2062,"&lt;&gt;")&lt;201,2,COUNTIF($L$20:L2062,"&lt;&gt;")&lt;301,3,COUNTIF($L$20:L2062,"&lt;&gt;")&lt;401,4,COUNTIF($L$20:L2062,"&lt;&gt;")&lt;501,5,COUNTIF($L$20:L2062,"&lt;&gt;")&lt;601,6,COUNTIF($L$20:L2062,"&lt;&gt;")&lt;701,7,COUNTIF($L$20:L2062,"&lt;&gt;")&lt;801,8,COUNTIF($L$20:L2062,"&lt;&gt;")&lt;901,9,COUNTIF($L$20:L2062,"&lt;&gt;")&lt;1001,10,COUNTIF($L$20:L2062,"&lt;&gt;")&lt;1101,11,COUNTIF($L$20:L2062,"&lt;&gt;")&lt;1201,12,COUNTIF($L$20:L2062,"&lt;&gt;")&lt;1301,13,COUNTIF($L$20:L2062,"&lt;&gt;")&lt;1401,14,COUNTIF($L$20:L2062,"&lt;&gt;")&lt;1501,15,COUNTIF($L$20:L2062,"&lt;&gt;")&lt;1601,16,COUNTIF($L$20:L2062,"&lt;&gt;")&lt;1701,17,COUNTIF($L$20:L2062,"&lt;&gt;")&lt;1801,18,COUNTIF($L$20:L2062,"&lt;&gt;")&lt;1901,19,COUNTIF($L$20:L2062,"&lt;&gt;")&lt;2001,20,COUNTIF($L$20:L2062,"&lt;&gt;")&lt;2101,21,COUNTIF($L$20:L2062,"&lt;&gt;")&lt;2201,22,COUNTIF($L$20:L2062,"&lt;&gt;")&lt;2301,23,COUNTIF($L$20:L2062,"&lt;&gt;")&lt;2401,24,COUNTIF($L$20:L2062,"&lt;&gt;")&lt;2501,25,COUNTIF($L$20:L2062,"&lt;&gt;")&lt;2601,26,COUNTIF($L$20:L2062,"&lt;&gt;")&lt;2701,27,COUNTIF($L$20:L2062,"&lt;&gt;")&lt;2801,28,COUNTIF($L$20:L2062,"&lt;&gt;")&lt;2901,29,COUNTIF($L$20:L2062,"&lt;&gt;")&lt;3001,30),"")</f>
        <v/>
      </c>
      <c r="AM2062" t="str">
        <f t="shared" si="155"/>
        <v/>
      </c>
      <c r="AN2062" t="str">
        <f t="shared" si="159"/>
        <v/>
      </c>
      <c r="AP2062" t="str">
        <f t="shared" si="158"/>
        <v/>
      </c>
      <c r="AQ2062" t="str">
        <f>IF(AO2062="","",COUNTIFS(AM2062:$AM$3019,AO2062))</f>
        <v/>
      </c>
    </row>
    <row r="2063" spans="1:43" x14ac:dyDescent="0.25">
      <c r="A2063" s="6" t="str">
        <f>IF(COUNT($A$20:A2062)&lt;&gt;$B$4,IF(A2062="","",A2062+1),"")</f>
        <v/>
      </c>
      <c r="B2063" s="3"/>
      <c r="C2063" s="3"/>
      <c r="D2063" s="122"/>
      <c r="E2063" s="3"/>
      <c r="F2063" s="3"/>
      <c r="G2063" s="3"/>
      <c r="H2063" s="3"/>
      <c r="I2063" s="120"/>
      <c r="J2063" s="3"/>
      <c r="K2063" s="95" t="str" cm="1">
        <f t="array" ref="K2063">IF(OR($J$14 = "A",$J$14 = "B",$J$14 = "C"),IF(I2063="","",IF(LEN(I2063)&gt;2,_xlfn.IFS(ISNUMBER(SEARCH("_",I2063)),I2063,ISNUMBER(SEARCH(", ",I2063)),SUBSTITUTE(I2063,", ","_"),ISNUMBER(SEARCH("/ ",I2063)),SUBSTITUTE(I2063,"/ ","_"),ISNUMBER(SEARCH(",",I2063)),SUBSTITUTE(I2063,",","_"),ISNUMBER(SEARCH("/",I2063)),SUBSTITUTE(I2063,"/","_"),ISNUMBER(SEARCH("",I2063)),I2063),I2063)),IF(OR($J$14 = "J",$J$14 = "K"),"",IF(D2063="","",IF(LEN(D2063)&gt;2,_xlfn.IFS(ISNUMBER(SEARCH("_",D2063)),D2063,ISNUMBER(SEARCH(", ",D2063)),SUBSTITUTE(D2063,", ","_"),ISNUMBER(SEARCH("/ ",D2063)),SUBSTITUTE(D2063,"/ ","_"),ISNUMBER(SEARCH(",",D2063)),SUBSTITUTE(D2063,",","_"),ISNUMBER(SEARCH("/",D2063)),SUBSTITUTE(D2063,"/","_"),ISNUMBER(SEARCH("",D2063)),D2063),D2063))))</f>
        <v/>
      </c>
      <c r="L2063" s="1"/>
      <c r="M2063" s="1" t="str">
        <f t="shared" si="156"/>
        <v/>
      </c>
      <c r="N2063" s="94" t="str">
        <f>IF($L2063="None","",IF(ISERROR(VLOOKUP($L2063,Info!$B$4:$B$266,1,FALSE)),"",VLOOKUP($L2063,Info!$B$4:$L$266,5,FALSE)))</f>
        <v/>
      </c>
      <c r="O2063" s="94" t="str">
        <f>IF(K2063="","",IF(AND($J$12&lt;&gt;"ABC",N2063="3"),"BAC",IF(N2063="3","ABC",IF($J$12&lt;&gt;"ABC",IF($J$10="Standard",VLOOKUP(K2063,Info!$BE$4:$BF$481,2,FALSE),VLOOKUP(K2063,Info!$BI$4:$BJ$482,2,FALSE)),IF($J$10="Standard",VLOOKUP(K2063,Info!$AG$4:$AH$2994,2,FALSE),VLOOKUP(K2063,Info!$AK$4:$AL$2997,2,FALSE))))))</f>
        <v/>
      </c>
      <c r="P2063" s="94" t="str">
        <f>IF($L2063="None","",IF(ISERROR(VLOOKUP($L2063,Info!$B$4:$B$266,1,FALSE)),"",VLOOKUP($L2063,Info!$B$4:$L$266,3,FALSE)))</f>
        <v/>
      </c>
      <c r="Q2063" s="96" t="str">
        <f>IF($L2063="None","",IF(ISERROR(VLOOKUP($L2063,Info!$B$4:$B$266,1,FALSE)),"",VLOOKUP($L2063,Info!$B$4:$L$266,4,FALSE)))</f>
        <v/>
      </c>
      <c r="R2063" s="1"/>
      <c r="S2063" s="6" t="str">
        <f t="shared" si="157"/>
        <v/>
      </c>
      <c r="T2063" s="6" t="str">
        <f>IF($L2063="None","",IF(ISERROR(VLOOKUP($L2063,Info!$B$4:$B$266,1,FALSE)),"",VLOOKUP($L2063,Info!$B$4:$L$266,11,FALSE)))</f>
        <v/>
      </c>
      <c r="U2063" s="1"/>
      <c r="V2063" s="1"/>
      <c r="W2063" s="1"/>
      <c r="X2063" s="1" t="str">
        <f>IF($L2063="None","",IF(ISERROR(VLOOKUP($L2063,Info!$B$4:$B$266,1,FALSE)),"",IF(OR(W2063="Metallic Liquid Tight",W2063="Non-Metallic Liquid Tight",W2063="LSZH",W2063="Greenfield"),VLOOKUP($L2063,Info!$B$4:$L$266,7,FALSE),"N/A")))</f>
        <v/>
      </c>
      <c r="Y2063" s="1"/>
      <c r="Z2063" s="96" t="str">
        <f>IF($L2063="None","",IF(ISERROR(VLOOKUP($L2063,Info!$B$4:$B$266,1,FALSE)),"",VLOOKUP($L2063,Info!$B$4:$L$266,9,FALSE)))</f>
        <v/>
      </c>
      <c r="AA2063" s="96" t="str">
        <f>IF($L2063="None","",IF(ISERROR(VLOOKUP($L2063,Info!$B$4:$B$266,1,FALSE)),"",VLOOKUP($L2063,Info!$B$4:$L$266,8,FALSE)))</f>
        <v/>
      </c>
      <c r="AB2063" s="96" t="str">
        <f>IF($L2063="None","",IF(ISERROR(VLOOKUP($L2063,Info!$B$4:$B$266,1,FALSE)),"",VLOOKUP($L2063,Info!$B$4:$L$266,10,FALSE)))</f>
        <v/>
      </c>
      <c r="AC2063" s="1" t="str">
        <f>IF(W2063="SO Cable","Black,White",IF(O2063="","",IF(P2063="","",IF($J$12&lt;&gt;"ABC",IF(P2063&lt;="250",VLOOKUP(O2063,Info!$AZ$4:$BB$22,3,FALSE),VLOOKUP(O2063,Info!$AZ$23:$BB$39,3,FALSE)),IF(P2063&lt;="250",VLOOKUP(O2063,Info!$AO$4:$AQ$22,3,FALSE),VLOOKUP(O2063,Info!$AO$23:$AP$39,3,FALSE))))))</f>
        <v/>
      </c>
      <c r="AD2063" s="1"/>
      <c r="AE2063" s="1" t="str">
        <f>IF($L2063="None","",IF(ISERROR(VLOOKUP($L2063,Info!$B$4:$B$266,1,FALSE)),"",VLOOKUP($L2063,Info!$B$4:$L$266,4,FALSE)))</f>
        <v/>
      </c>
      <c r="AF2063" s="1" t="str">
        <f>IF($L2063="None","",IF(ISERROR(VLOOKUP($L2063,Info!$B$4:$B$266,1,FALSE)),"",VLOOKUP($L2063,Info!$B$4:$L$266,6,FALSE)))</f>
        <v/>
      </c>
      <c r="AG2063" s="1"/>
      <c r="AH2063" s="33" t="str" cm="1">
        <f t="array" ref="AH2063">IF(AND(L2063&lt;&gt;"",O2063&lt;&gt;"",R2063:S2063&lt;&gt;"",W2063:X2063&lt;&gt;"",Z2063:AA2063&lt;&gt;"",AC2063&lt;&gt;""),"Good","Bad")</f>
        <v>Bad</v>
      </c>
      <c r="AL2063" t="str" cm="1">
        <f t="array" ref="AL2063">IF(R2063&gt;0,_xlfn.IFS(COUNTIF($L$20:L2063,"&lt;&gt;")&lt;101,1,COUNTIF($L$20:L2063,"&lt;&gt;")&lt;201,2,COUNTIF($L$20:L2063,"&lt;&gt;")&lt;301,3,COUNTIF($L$20:L2063,"&lt;&gt;")&lt;401,4,COUNTIF($L$20:L2063,"&lt;&gt;")&lt;501,5,COUNTIF($L$20:L2063,"&lt;&gt;")&lt;601,6,COUNTIF($L$20:L2063,"&lt;&gt;")&lt;701,7,COUNTIF($L$20:L2063,"&lt;&gt;")&lt;801,8,COUNTIF($L$20:L2063,"&lt;&gt;")&lt;901,9,COUNTIF($L$20:L2063,"&lt;&gt;")&lt;1001,10,COUNTIF($L$20:L2063,"&lt;&gt;")&lt;1101,11,COUNTIF($L$20:L2063,"&lt;&gt;")&lt;1201,12,COUNTIF($L$20:L2063,"&lt;&gt;")&lt;1301,13,COUNTIF($L$20:L2063,"&lt;&gt;")&lt;1401,14,COUNTIF($L$20:L2063,"&lt;&gt;")&lt;1501,15,COUNTIF($L$20:L2063,"&lt;&gt;")&lt;1601,16,COUNTIF($L$20:L2063,"&lt;&gt;")&lt;1701,17,COUNTIF($L$20:L2063,"&lt;&gt;")&lt;1801,18,COUNTIF($L$20:L2063,"&lt;&gt;")&lt;1901,19,COUNTIF($L$20:L2063,"&lt;&gt;")&lt;2001,20,COUNTIF($L$20:L2063,"&lt;&gt;")&lt;2101,21,COUNTIF($L$20:L2063,"&lt;&gt;")&lt;2201,22,COUNTIF($L$20:L2063,"&lt;&gt;")&lt;2301,23,COUNTIF($L$20:L2063,"&lt;&gt;")&lt;2401,24,COUNTIF($L$20:L2063,"&lt;&gt;")&lt;2501,25,COUNTIF($L$20:L2063,"&lt;&gt;")&lt;2601,26,COUNTIF($L$20:L2063,"&lt;&gt;")&lt;2701,27,COUNTIF($L$20:L2063,"&lt;&gt;")&lt;2801,28,COUNTIF($L$20:L2063,"&lt;&gt;")&lt;2901,29,COUNTIF($L$20:L2063,"&lt;&gt;")&lt;3001,30),"")</f>
        <v/>
      </c>
      <c r="AM2063" t="str">
        <f t="shared" si="155"/>
        <v/>
      </c>
      <c r="AN2063" t="str">
        <f t="shared" si="159"/>
        <v/>
      </c>
      <c r="AP2063" t="str">
        <f t="shared" si="158"/>
        <v/>
      </c>
      <c r="AQ2063" t="str">
        <f>IF(AO2063="","",COUNTIFS(AM2063:$AM$3019,AO2063))</f>
        <v/>
      </c>
    </row>
    <row r="2064" spans="1:43" x14ac:dyDescent="0.25">
      <c r="A2064" s="6" t="str">
        <f>IF(COUNT($A$20:A2063)&lt;&gt;$B$4,IF(A2063="","",A2063+1),"")</f>
        <v/>
      </c>
      <c r="B2064" s="3"/>
      <c r="C2064" s="3"/>
      <c r="D2064" s="122"/>
      <c r="E2064" s="3"/>
      <c r="F2064" s="3"/>
      <c r="G2064" s="3"/>
      <c r="H2064" s="3"/>
      <c r="I2064" s="120"/>
      <c r="J2064" s="3"/>
      <c r="K2064" s="95" t="str" cm="1">
        <f t="array" ref="K2064">IF(OR($J$14 = "A",$J$14 = "B",$J$14 = "C"),IF(I2064="","",IF(LEN(I2064)&gt;2,_xlfn.IFS(ISNUMBER(SEARCH("_",I2064)),I2064,ISNUMBER(SEARCH(", ",I2064)),SUBSTITUTE(I2064,", ","_"),ISNUMBER(SEARCH("/ ",I2064)),SUBSTITUTE(I2064,"/ ","_"),ISNUMBER(SEARCH(",",I2064)),SUBSTITUTE(I2064,",","_"),ISNUMBER(SEARCH("/",I2064)),SUBSTITUTE(I2064,"/","_"),ISNUMBER(SEARCH("",I2064)),I2064),I2064)),IF(OR($J$14 = "J",$J$14 = "K"),"",IF(D2064="","",IF(LEN(D2064)&gt;2,_xlfn.IFS(ISNUMBER(SEARCH("_",D2064)),D2064,ISNUMBER(SEARCH(", ",D2064)),SUBSTITUTE(D2064,", ","_"),ISNUMBER(SEARCH("/ ",D2064)),SUBSTITUTE(D2064,"/ ","_"),ISNUMBER(SEARCH(",",D2064)),SUBSTITUTE(D2064,",","_"),ISNUMBER(SEARCH("/",D2064)),SUBSTITUTE(D2064,"/","_"),ISNUMBER(SEARCH("",D2064)),D2064),D2064))))</f>
        <v/>
      </c>
      <c r="L2064" s="1"/>
      <c r="M2064" s="1" t="str">
        <f t="shared" si="156"/>
        <v/>
      </c>
      <c r="N2064" s="94" t="str">
        <f>IF($L2064="None","",IF(ISERROR(VLOOKUP($L2064,Info!$B$4:$B$266,1,FALSE)),"",VLOOKUP($L2064,Info!$B$4:$L$266,5,FALSE)))</f>
        <v/>
      </c>
      <c r="O2064" s="94" t="str">
        <f>IF(K2064="","",IF(AND($J$12&lt;&gt;"ABC",N2064="3"),"BAC",IF(N2064="3","ABC",IF($J$12&lt;&gt;"ABC",IF($J$10="Standard",VLOOKUP(K2064,Info!$BE$4:$BF$481,2,FALSE),VLOOKUP(K2064,Info!$BI$4:$BJ$482,2,FALSE)),IF($J$10="Standard",VLOOKUP(K2064,Info!$AG$4:$AH$2994,2,FALSE),VLOOKUP(K2064,Info!$AK$4:$AL$2997,2,FALSE))))))</f>
        <v/>
      </c>
      <c r="P2064" s="94" t="str">
        <f>IF($L2064="None","",IF(ISERROR(VLOOKUP($L2064,Info!$B$4:$B$266,1,FALSE)),"",VLOOKUP($L2064,Info!$B$4:$L$266,3,FALSE)))</f>
        <v/>
      </c>
      <c r="Q2064" s="96" t="str">
        <f>IF($L2064="None","",IF(ISERROR(VLOOKUP($L2064,Info!$B$4:$B$266,1,FALSE)),"",VLOOKUP($L2064,Info!$B$4:$L$266,4,FALSE)))</f>
        <v/>
      </c>
      <c r="R2064" s="1"/>
      <c r="S2064" s="6" t="str">
        <f t="shared" si="157"/>
        <v/>
      </c>
      <c r="T2064" s="6" t="str">
        <f>IF($L2064="None","",IF(ISERROR(VLOOKUP($L2064,Info!$B$4:$B$266,1,FALSE)),"",VLOOKUP($L2064,Info!$B$4:$L$266,11,FALSE)))</f>
        <v/>
      </c>
      <c r="U2064" s="1"/>
      <c r="V2064" s="1"/>
      <c r="W2064" s="1"/>
      <c r="X2064" s="1" t="str">
        <f>IF($L2064="None","",IF(ISERROR(VLOOKUP($L2064,Info!$B$4:$B$266,1,FALSE)),"",IF(OR(W2064="Metallic Liquid Tight",W2064="Non-Metallic Liquid Tight",W2064="LSZH",W2064="Greenfield"),VLOOKUP($L2064,Info!$B$4:$L$266,7,FALSE),"N/A")))</f>
        <v/>
      </c>
      <c r="Y2064" s="1"/>
      <c r="Z2064" s="96" t="str">
        <f>IF($L2064="None","",IF(ISERROR(VLOOKUP($L2064,Info!$B$4:$B$266,1,FALSE)),"",VLOOKUP($L2064,Info!$B$4:$L$266,9,FALSE)))</f>
        <v/>
      </c>
      <c r="AA2064" s="96" t="str">
        <f>IF($L2064="None","",IF(ISERROR(VLOOKUP($L2064,Info!$B$4:$B$266,1,FALSE)),"",VLOOKUP($L2064,Info!$B$4:$L$266,8,FALSE)))</f>
        <v/>
      </c>
      <c r="AB2064" s="96" t="str">
        <f>IF($L2064="None","",IF(ISERROR(VLOOKUP($L2064,Info!$B$4:$B$266,1,FALSE)),"",VLOOKUP($L2064,Info!$B$4:$L$266,10,FALSE)))</f>
        <v/>
      </c>
      <c r="AC2064" s="1" t="str">
        <f>IF(W2064="SO Cable","Black,White",IF(O2064="","",IF(P2064="","",IF($J$12&lt;&gt;"ABC",IF(P2064&lt;="250",VLOOKUP(O2064,Info!$AZ$4:$BB$22,3,FALSE),VLOOKUP(O2064,Info!$AZ$23:$BB$39,3,FALSE)),IF(P2064&lt;="250",VLOOKUP(O2064,Info!$AO$4:$AQ$22,3,FALSE),VLOOKUP(O2064,Info!$AO$23:$AP$39,3,FALSE))))))</f>
        <v/>
      </c>
      <c r="AD2064" s="1"/>
      <c r="AE2064" s="1" t="str">
        <f>IF($L2064="None","",IF(ISERROR(VLOOKUP($L2064,Info!$B$4:$B$266,1,FALSE)),"",VLOOKUP($L2064,Info!$B$4:$L$266,4,FALSE)))</f>
        <v/>
      </c>
      <c r="AF2064" s="1" t="str">
        <f>IF($L2064="None","",IF(ISERROR(VLOOKUP($L2064,Info!$B$4:$B$266,1,FALSE)),"",VLOOKUP($L2064,Info!$B$4:$L$266,6,FALSE)))</f>
        <v/>
      </c>
      <c r="AG2064" s="1"/>
      <c r="AH2064" s="33" t="str" cm="1">
        <f t="array" ref="AH2064">IF(AND(L2064&lt;&gt;"",O2064&lt;&gt;"",R2064:S2064&lt;&gt;"",W2064:X2064&lt;&gt;"",Z2064:AA2064&lt;&gt;"",AC2064&lt;&gt;""),"Good","Bad")</f>
        <v>Bad</v>
      </c>
      <c r="AL2064" t="str" cm="1">
        <f t="array" ref="AL2064">IF(R2064&gt;0,_xlfn.IFS(COUNTIF($L$20:L2064,"&lt;&gt;")&lt;101,1,COUNTIF($L$20:L2064,"&lt;&gt;")&lt;201,2,COUNTIF($L$20:L2064,"&lt;&gt;")&lt;301,3,COUNTIF($L$20:L2064,"&lt;&gt;")&lt;401,4,COUNTIF($L$20:L2064,"&lt;&gt;")&lt;501,5,COUNTIF($L$20:L2064,"&lt;&gt;")&lt;601,6,COUNTIF($L$20:L2064,"&lt;&gt;")&lt;701,7,COUNTIF($L$20:L2064,"&lt;&gt;")&lt;801,8,COUNTIF($L$20:L2064,"&lt;&gt;")&lt;901,9,COUNTIF($L$20:L2064,"&lt;&gt;")&lt;1001,10,COUNTIF($L$20:L2064,"&lt;&gt;")&lt;1101,11,COUNTIF($L$20:L2064,"&lt;&gt;")&lt;1201,12,COUNTIF($L$20:L2064,"&lt;&gt;")&lt;1301,13,COUNTIF($L$20:L2064,"&lt;&gt;")&lt;1401,14,COUNTIF($L$20:L2064,"&lt;&gt;")&lt;1501,15,COUNTIF($L$20:L2064,"&lt;&gt;")&lt;1601,16,COUNTIF($L$20:L2064,"&lt;&gt;")&lt;1701,17,COUNTIF($L$20:L2064,"&lt;&gt;")&lt;1801,18,COUNTIF($L$20:L2064,"&lt;&gt;")&lt;1901,19,COUNTIF($L$20:L2064,"&lt;&gt;")&lt;2001,20,COUNTIF($L$20:L2064,"&lt;&gt;")&lt;2101,21,COUNTIF($L$20:L2064,"&lt;&gt;")&lt;2201,22,COUNTIF($L$20:L2064,"&lt;&gt;")&lt;2301,23,COUNTIF($L$20:L2064,"&lt;&gt;")&lt;2401,24,COUNTIF($L$20:L2064,"&lt;&gt;")&lt;2501,25,COUNTIF($L$20:L2064,"&lt;&gt;")&lt;2601,26,COUNTIF($L$20:L2064,"&lt;&gt;")&lt;2701,27,COUNTIF($L$20:L2064,"&lt;&gt;")&lt;2801,28,COUNTIF($L$20:L2064,"&lt;&gt;")&lt;2901,29,COUNTIF($L$20:L2064,"&lt;&gt;")&lt;3001,30),"")</f>
        <v/>
      </c>
      <c r="AM2064" t="str">
        <f t="shared" si="155"/>
        <v/>
      </c>
      <c r="AN2064" t="str">
        <f t="shared" si="159"/>
        <v/>
      </c>
      <c r="AP2064" t="str">
        <f t="shared" si="158"/>
        <v/>
      </c>
      <c r="AQ2064" t="str">
        <f>IF(AO2064="","",COUNTIFS(AM2064:$AM$3019,AO2064))</f>
        <v/>
      </c>
    </row>
    <row r="2065" spans="1:43" x14ac:dyDescent="0.25">
      <c r="A2065" s="6" t="str">
        <f>IF(COUNT($A$20:A2064)&lt;&gt;$B$4,IF(A2064="","",A2064+1),"")</f>
        <v/>
      </c>
      <c r="B2065" s="3"/>
      <c r="C2065" s="3"/>
      <c r="D2065" s="122"/>
      <c r="E2065" s="3"/>
      <c r="F2065" s="3"/>
      <c r="G2065" s="3"/>
      <c r="H2065" s="3"/>
      <c r="I2065" s="120"/>
      <c r="J2065" s="3"/>
      <c r="K2065" s="95" t="str" cm="1">
        <f t="array" ref="K2065">IF(OR($J$14 = "A",$J$14 = "B",$J$14 = "C"),IF(I2065="","",IF(LEN(I2065)&gt;2,_xlfn.IFS(ISNUMBER(SEARCH("_",I2065)),I2065,ISNUMBER(SEARCH(", ",I2065)),SUBSTITUTE(I2065,", ","_"),ISNUMBER(SEARCH("/ ",I2065)),SUBSTITUTE(I2065,"/ ","_"),ISNUMBER(SEARCH(",",I2065)),SUBSTITUTE(I2065,",","_"),ISNUMBER(SEARCH("/",I2065)),SUBSTITUTE(I2065,"/","_"),ISNUMBER(SEARCH("",I2065)),I2065),I2065)),IF(OR($J$14 = "J",$J$14 = "K"),"",IF(D2065="","",IF(LEN(D2065)&gt;2,_xlfn.IFS(ISNUMBER(SEARCH("_",D2065)),D2065,ISNUMBER(SEARCH(", ",D2065)),SUBSTITUTE(D2065,", ","_"),ISNUMBER(SEARCH("/ ",D2065)),SUBSTITUTE(D2065,"/ ","_"),ISNUMBER(SEARCH(",",D2065)),SUBSTITUTE(D2065,",","_"),ISNUMBER(SEARCH("/",D2065)),SUBSTITUTE(D2065,"/","_"),ISNUMBER(SEARCH("",D2065)),D2065),D2065))))</f>
        <v/>
      </c>
      <c r="L2065" s="1"/>
      <c r="M2065" s="1" t="str">
        <f t="shared" si="156"/>
        <v/>
      </c>
      <c r="N2065" s="94" t="str">
        <f>IF($L2065="None","",IF(ISERROR(VLOOKUP($L2065,Info!$B$4:$B$266,1,FALSE)),"",VLOOKUP($L2065,Info!$B$4:$L$266,5,FALSE)))</f>
        <v/>
      </c>
      <c r="O2065" s="94" t="str">
        <f>IF(K2065="","",IF(AND($J$12&lt;&gt;"ABC",N2065="3"),"BAC",IF(N2065="3","ABC",IF($J$12&lt;&gt;"ABC",IF($J$10="Standard",VLOOKUP(K2065,Info!$BE$4:$BF$481,2,FALSE),VLOOKUP(K2065,Info!$BI$4:$BJ$482,2,FALSE)),IF($J$10="Standard",VLOOKUP(K2065,Info!$AG$4:$AH$2994,2,FALSE),VLOOKUP(K2065,Info!$AK$4:$AL$2997,2,FALSE))))))</f>
        <v/>
      </c>
      <c r="P2065" s="94" t="str">
        <f>IF($L2065="None","",IF(ISERROR(VLOOKUP($L2065,Info!$B$4:$B$266,1,FALSE)),"",VLOOKUP($L2065,Info!$B$4:$L$266,3,FALSE)))</f>
        <v/>
      </c>
      <c r="Q2065" s="96" t="str">
        <f>IF($L2065="None","",IF(ISERROR(VLOOKUP($L2065,Info!$B$4:$B$266,1,FALSE)),"",VLOOKUP($L2065,Info!$B$4:$L$266,4,FALSE)))</f>
        <v/>
      </c>
      <c r="R2065" s="1"/>
      <c r="S2065" s="6" t="str">
        <f t="shared" si="157"/>
        <v/>
      </c>
      <c r="T2065" s="6" t="str">
        <f>IF($L2065="None","",IF(ISERROR(VLOOKUP($L2065,Info!$B$4:$B$266,1,FALSE)),"",VLOOKUP($L2065,Info!$B$4:$L$266,11,FALSE)))</f>
        <v/>
      </c>
      <c r="U2065" s="1"/>
      <c r="V2065" s="1"/>
      <c r="W2065" s="1"/>
      <c r="X2065" s="1" t="str">
        <f>IF($L2065="None","",IF(ISERROR(VLOOKUP($L2065,Info!$B$4:$B$266,1,FALSE)),"",IF(OR(W2065="Metallic Liquid Tight",W2065="Non-Metallic Liquid Tight",W2065="LSZH",W2065="Greenfield"),VLOOKUP($L2065,Info!$B$4:$L$266,7,FALSE),"N/A")))</f>
        <v/>
      </c>
      <c r="Y2065" s="1"/>
      <c r="Z2065" s="96" t="str">
        <f>IF($L2065="None","",IF(ISERROR(VLOOKUP($L2065,Info!$B$4:$B$266,1,FALSE)),"",VLOOKUP($L2065,Info!$B$4:$L$266,9,FALSE)))</f>
        <v/>
      </c>
      <c r="AA2065" s="96" t="str">
        <f>IF($L2065="None","",IF(ISERROR(VLOOKUP($L2065,Info!$B$4:$B$266,1,FALSE)),"",VLOOKUP($L2065,Info!$B$4:$L$266,8,FALSE)))</f>
        <v/>
      </c>
      <c r="AB2065" s="96" t="str">
        <f>IF($L2065="None","",IF(ISERROR(VLOOKUP($L2065,Info!$B$4:$B$266,1,FALSE)),"",VLOOKUP($L2065,Info!$B$4:$L$266,10,FALSE)))</f>
        <v/>
      </c>
      <c r="AC2065" s="1" t="str">
        <f>IF(W2065="SO Cable","Black,White",IF(O2065="","",IF(P2065="","",IF($J$12&lt;&gt;"ABC",IF(P2065&lt;="250",VLOOKUP(O2065,Info!$AZ$4:$BB$22,3,FALSE),VLOOKUP(O2065,Info!$AZ$23:$BB$39,3,FALSE)),IF(P2065&lt;="250",VLOOKUP(O2065,Info!$AO$4:$AQ$22,3,FALSE),VLOOKUP(O2065,Info!$AO$23:$AP$39,3,FALSE))))))</f>
        <v/>
      </c>
      <c r="AD2065" s="1"/>
      <c r="AE2065" s="1" t="str">
        <f>IF($L2065="None","",IF(ISERROR(VLOOKUP($L2065,Info!$B$4:$B$266,1,FALSE)),"",VLOOKUP($L2065,Info!$B$4:$L$266,4,FALSE)))</f>
        <v/>
      </c>
      <c r="AF2065" s="1" t="str">
        <f>IF($L2065="None","",IF(ISERROR(VLOOKUP($L2065,Info!$B$4:$B$266,1,FALSE)),"",VLOOKUP($L2065,Info!$B$4:$L$266,6,FALSE)))</f>
        <v/>
      </c>
      <c r="AG2065" s="1"/>
      <c r="AH2065" s="33" t="str" cm="1">
        <f t="array" ref="AH2065">IF(AND(L2065&lt;&gt;"",O2065&lt;&gt;"",R2065:S2065&lt;&gt;"",W2065:X2065&lt;&gt;"",Z2065:AA2065&lt;&gt;"",AC2065&lt;&gt;""),"Good","Bad")</f>
        <v>Bad</v>
      </c>
      <c r="AL2065" t="str" cm="1">
        <f t="array" ref="AL2065">IF(R2065&gt;0,_xlfn.IFS(COUNTIF($L$20:L2065,"&lt;&gt;")&lt;101,1,COUNTIF($L$20:L2065,"&lt;&gt;")&lt;201,2,COUNTIF($L$20:L2065,"&lt;&gt;")&lt;301,3,COUNTIF($L$20:L2065,"&lt;&gt;")&lt;401,4,COUNTIF($L$20:L2065,"&lt;&gt;")&lt;501,5,COUNTIF($L$20:L2065,"&lt;&gt;")&lt;601,6,COUNTIF($L$20:L2065,"&lt;&gt;")&lt;701,7,COUNTIF($L$20:L2065,"&lt;&gt;")&lt;801,8,COUNTIF($L$20:L2065,"&lt;&gt;")&lt;901,9,COUNTIF($L$20:L2065,"&lt;&gt;")&lt;1001,10,COUNTIF($L$20:L2065,"&lt;&gt;")&lt;1101,11,COUNTIF($L$20:L2065,"&lt;&gt;")&lt;1201,12,COUNTIF($L$20:L2065,"&lt;&gt;")&lt;1301,13,COUNTIF($L$20:L2065,"&lt;&gt;")&lt;1401,14,COUNTIF($L$20:L2065,"&lt;&gt;")&lt;1501,15,COUNTIF($L$20:L2065,"&lt;&gt;")&lt;1601,16,COUNTIF($L$20:L2065,"&lt;&gt;")&lt;1701,17,COUNTIF($L$20:L2065,"&lt;&gt;")&lt;1801,18,COUNTIF($L$20:L2065,"&lt;&gt;")&lt;1901,19,COUNTIF($L$20:L2065,"&lt;&gt;")&lt;2001,20,COUNTIF($L$20:L2065,"&lt;&gt;")&lt;2101,21,COUNTIF($L$20:L2065,"&lt;&gt;")&lt;2201,22,COUNTIF($L$20:L2065,"&lt;&gt;")&lt;2301,23,COUNTIF($L$20:L2065,"&lt;&gt;")&lt;2401,24,COUNTIF($L$20:L2065,"&lt;&gt;")&lt;2501,25,COUNTIF($L$20:L2065,"&lt;&gt;")&lt;2601,26,COUNTIF($L$20:L2065,"&lt;&gt;")&lt;2701,27,COUNTIF($L$20:L2065,"&lt;&gt;")&lt;2801,28,COUNTIF($L$20:L2065,"&lt;&gt;")&lt;2901,29,COUNTIF($L$20:L2065,"&lt;&gt;")&lt;3001,30),"")</f>
        <v/>
      </c>
      <c r="AM2065" t="str">
        <f t="shared" si="155"/>
        <v/>
      </c>
      <c r="AN2065" t="str">
        <f t="shared" si="159"/>
        <v/>
      </c>
      <c r="AP2065" t="str">
        <f t="shared" si="158"/>
        <v/>
      </c>
      <c r="AQ2065" t="str">
        <f>IF(AO2065="","",COUNTIFS(AM2065:$AM$3019,AO2065))</f>
        <v/>
      </c>
    </row>
    <row r="2066" spans="1:43" x14ac:dyDescent="0.25">
      <c r="A2066" s="6" t="str">
        <f>IF(COUNT($A$20:A2065)&lt;&gt;$B$4,IF(A2065="","",A2065+1),"")</f>
        <v/>
      </c>
      <c r="B2066" s="3"/>
      <c r="C2066" s="3"/>
      <c r="D2066" s="122"/>
      <c r="E2066" s="3"/>
      <c r="F2066" s="3"/>
      <c r="G2066" s="3"/>
      <c r="H2066" s="3"/>
      <c r="I2066" s="120"/>
      <c r="J2066" s="3"/>
      <c r="K2066" s="95" t="str" cm="1">
        <f t="array" ref="K2066">IF(OR($J$14 = "A",$J$14 = "B",$J$14 = "C"),IF(I2066="","",IF(LEN(I2066)&gt;2,_xlfn.IFS(ISNUMBER(SEARCH("_",I2066)),I2066,ISNUMBER(SEARCH(", ",I2066)),SUBSTITUTE(I2066,", ","_"),ISNUMBER(SEARCH("/ ",I2066)),SUBSTITUTE(I2066,"/ ","_"),ISNUMBER(SEARCH(",",I2066)),SUBSTITUTE(I2066,",","_"),ISNUMBER(SEARCH("/",I2066)),SUBSTITUTE(I2066,"/","_"),ISNUMBER(SEARCH("",I2066)),I2066),I2066)),IF(OR($J$14 = "J",$J$14 = "K"),"",IF(D2066="","",IF(LEN(D2066)&gt;2,_xlfn.IFS(ISNUMBER(SEARCH("_",D2066)),D2066,ISNUMBER(SEARCH(", ",D2066)),SUBSTITUTE(D2066,", ","_"),ISNUMBER(SEARCH("/ ",D2066)),SUBSTITUTE(D2066,"/ ","_"),ISNUMBER(SEARCH(",",D2066)),SUBSTITUTE(D2066,",","_"),ISNUMBER(SEARCH("/",D2066)),SUBSTITUTE(D2066,"/","_"),ISNUMBER(SEARCH("",D2066)),D2066),D2066))))</f>
        <v/>
      </c>
      <c r="L2066" s="1"/>
      <c r="M2066" s="1" t="str">
        <f t="shared" si="156"/>
        <v/>
      </c>
      <c r="N2066" s="94" t="str">
        <f>IF($L2066="None","",IF(ISERROR(VLOOKUP($L2066,Info!$B$4:$B$266,1,FALSE)),"",VLOOKUP($L2066,Info!$B$4:$L$266,5,FALSE)))</f>
        <v/>
      </c>
      <c r="O2066" s="94" t="str">
        <f>IF(K2066="","",IF(AND($J$12&lt;&gt;"ABC",N2066="3"),"BAC",IF(N2066="3","ABC",IF($J$12&lt;&gt;"ABC",IF($J$10="Standard",VLOOKUP(K2066,Info!$BE$4:$BF$481,2,FALSE),VLOOKUP(K2066,Info!$BI$4:$BJ$482,2,FALSE)),IF($J$10="Standard",VLOOKUP(K2066,Info!$AG$4:$AH$2994,2,FALSE),VLOOKUP(K2066,Info!$AK$4:$AL$2997,2,FALSE))))))</f>
        <v/>
      </c>
      <c r="P2066" s="94" t="str">
        <f>IF($L2066="None","",IF(ISERROR(VLOOKUP($L2066,Info!$B$4:$B$266,1,FALSE)),"",VLOOKUP($L2066,Info!$B$4:$L$266,3,FALSE)))</f>
        <v/>
      </c>
      <c r="Q2066" s="96" t="str">
        <f>IF($L2066="None","",IF(ISERROR(VLOOKUP($L2066,Info!$B$4:$B$266,1,FALSE)),"",VLOOKUP($L2066,Info!$B$4:$L$266,4,FALSE)))</f>
        <v/>
      </c>
      <c r="R2066" s="1"/>
      <c r="S2066" s="6" t="str">
        <f t="shared" si="157"/>
        <v/>
      </c>
      <c r="T2066" s="6" t="str">
        <f>IF($L2066="None","",IF(ISERROR(VLOOKUP($L2066,Info!$B$4:$B$266,1,FALSE)),"",VLOOKUP($L2066,Info!$B$4:$L$266,11,FALSE)))</f>
        <v/>
      </c>
      <c r="U2066" s="1"/>
      <c r="V2066" s="1"/>
      <c r="W2066" s="1"/>
      <c r="X2066" s="1" t="str">
        <f>IF($L2066="None","",IF(ISERROR(VLOOKUP($L2066,Info!$B$4:$B$266,1,FALSE)),"",IF(OR(W2066="Metallic Liquid Tight",W2066="Non-Metallic Liquid Tight",W2066="LSZH",W2066="Greenfield"),VLOOKUP($L2066,Info!$B$4:$L$266,7,FALSE),"N/A")))</f>
        <v/>
      </c>
      <c r="Y2066" s="1"/>
      <c r="Z2066" s="96" t="str">
        <f>IF($L2066="None","",IF(ISERROR(VLOOKUP($L2066,Info!$B$4:$B$266,1,FALSE)),"",VLOOKUP($L2066,Info!$B$4:$L$266,9,FALSE)))</f>
        <v/>
      </c>
      <c r="AA2066" s="96" t="str">
        <f>IF($L2066="None","",IF(ISERROR(VLOOKUP($L2066,Info!$B$4:$B$266,1,FALSE)),"",VLOOKUP($L2066,Info!$B$4:$L$266,8,FALSE)))</f>
        <v/>
      </c>
      <c r="AB2066" s="96" t="str">
        <f>IF($L2066="None","",IF(ISERROR(VLOOKUP($L2066,Info!$B$4:$B$266,1,FALSE)),"",VLOOKUP($L2066,Info!$B$4:$L$266,10,FALSE)))</f>
        <v/>
      </c>
      <c r="AC2066" s="1" t="str">
        <f>IF(W2066="SO Cable","Black,White",IF(O2066="","",IF(P2066="","",IF($J$12&lt;&gt;"ABC",IF(P2066&lt;="250",VLOOKUP(O2066,Info!$AZ$4:$BB$22,3,FALSE),VLOOKUP(O2066,Info!$AZ$23:$BB$39,3,FALSE)),IF(P2066&lt;="250",VLOOKUP(O2066,Info!$AO$4:$AQ$22,3,FALSE),VLOOKUP(O2066,Info!$AO$23:$AP$39,3,FALSE))))))</f>
        <v/>
      </c>
      <c r="AD2066" s="1"/>
      <c r="AE2066" s="1" t="str">
        <f>IF($L2066="None","",IF(ISERROR(VLOOKUP($L2066,Info!$B$4:$B$266,1,FALSE)),"",VLOOKUP($L2066,Info!$B$4:$L$266,4,FALSE)))</f>
        <v/>
      </c>
      <c r="AF2066" s="1" t="str">
        <f>IF($L2066="None","",IF(ISERROR(VLOOKUP($L2066,Info!$B$4:$B$266,1,FALSE)),"",VLOOKUP($L2066,Info!$B$4:$L$266,6,FALSE)))</f>
        <v/>
      </c>
      <c r="AG2066" s="1"/>
      <c r="AH2066" s="33" t="str" cm="1">
        <f t="array" ref="AH2066">IF(AND(L2066&lt;&gt;"",O2066&lt;&gt;"",R2066:S2066&lt;&gt;"",W2066:X2066&lt;&gt;"",Z2066:AA2066&lt;&gt;"",AC2066&lt;&gt;""),"Good","Bad")</f>
        <v>Bad</v>
      </c>
      <c r="AL2066" t="str" cm="1">
        <f t="array" ref="AL2066">IF(R2066&gt;0,_xlfn.IFS(COUNTIF($L$20:L2066,"&lt;&gt;")&lt;101,1,COUNTIF($L$20:L2066,"&lt;&gt;")&lt;201,2,COUNTIF($L$20:L2066,"&lt;&gt;")&lt;301,3,COUNTIF($L$20:L2066,"&lt;&gt;")&lt;401,4,COUNTIF($L$20:L2066,"&lt;&gt;")&lt;501,5,COUNTIF($L$20:L2066,"&lt;&gt;")&lt;601,6,COUNTIF($L$20:L2066,"&lt;&gt;")&lt;701,7,COUNTIF($L$20:L2066,"&lt;&gt;")&lt;801,8,COUNTIF($L$20:L2066,"&lt;&gt;")&lt;901,9,COUNTIF($L$20:L2066,"&lt;&gt;")&lt;1001,10,COUNTIF($L$20:L2066,"&lt;&gt;")&lt;1101,11,COUNTIF($L$20:L2066,"&lt;&gt;")&lt;1201,12,COUNTIF($L$20:L2066,"&lt;&gt;")&lt;1301,13,COUNTIF($L$20:L2066,"&lt;&gt;")&lt;1401,14,COUNTIF($L$20:L2066,"&lt;&gt;")&lt;1501,15,COUNTIF($L$20:L2066,"&lt;&gt;")&lt;1601,16,COUNTIF($L$20:L2066,"&lt;&gt;")&lt;1701,17,COUNTIF($L$20:L2066,"&lt;&gt;")&lt;1801,18,COUNTIF($L$20:L2066,"&lt;&gt;")&lt;1901,19,COUNTIF($L$20:L2066,"&lt;&gt;")&lt;2001,20,COUNTIF($L$20:L2066,"&lt;&gt;")&lt;2101,21,COUNTIF($L$20:L2066,"&lt;&gt;")&lt;2201,22,COUNTIF($L$20:L2066,"&lt;&gt;")&lt;2301,23,COUNTIF($L$20:L2066,"&lt;&gt;")&lt;2401,24,COUNTIF($L$20:L2066,"&lt;&gt;")&lt;2501,25,COUNTIF($L$20:L2066,"&lt;&gt;")&lt;2601,26,COUNTIF($L$20:L2066,"&lt;&gt;")&lt;2701,27,COUNTIF($L$20:L2066,"&lt;&gt;")&lt;2801,28,COUNTIF($L$20:L2066,"&lt;&gt;")&lt;2901,29,COUNTIF($L$20:L2066,"&lt;&gt;")&lt;3001,30),"")</f>
        <v/>
      </c>
      <c r="AM2066" t="str">
        <f t="shared" si="155"/>
        <v/>
      </c>
      <c r="AN2066" t="str">
        <f t="shared" si="159"/>
        <v/>
      </c>
      <c r="AP2066" t="str">
        <f t="shared" si="158"/>
        <v/>
      </c>
      <c r="AQ2066" t="str">
        <f>IF(AO2066="","",COUNTIFS(AM2066:$AM$3019,AO2066))</f>
        <v/>
      </c>
    </row>
    <row r="2067" spans="1:43" x14ac:dyDescent="0.25">
      <c r="A2067" s="6" t="str">
        <f>IF(COUNT($A$20:A2066)&lt;&gt;$B$4,IF(A2066="","",A2066+1),"")</f>
        <v/>
      </c>
      <c r="B2067" s="3"/>
      <c r="C2067" s="3"/>
      <c r="D2067" s="122"/>
      <c r="E2067" s="3"/>
      <c r="F2067" s="3"/>
      <c r="G2067" s="3"/>
      <c r="H2067" s="3"/>
      <c r="I2067" s="120"/>
      <c r="J2067" s="3"/>
      <c r="K2067" s="95" t="str" cm="1">
        <f t="array" ref="K2067">IF(OR($J$14 = "A",$J$14 = "B",$J$14 = "C"),IF(I2067="","",IF(LEN(I2067)&gt;2,_xlfn.IFS(ISNUMBER(SEARCH("_",I2067)),I2067,ISNUMBER(SEARCH(", ",I2067)),SUBSTITUTE(I2067,", ","_"),ISNUMBER(SEARCH("/ ",I2067)),SUBSTITUTE(I2067,"/ ","_"),ISNUMBER(SEARCH(",",I2067)),SUBSTITUTE(I2067,",","_"),ISNUMBER(SEARCH("/",I2067)),SUBSTITUTE(I2067,"/","_"),ISNUMBER(SEARCH("",I2067)),I2067),I2067)),IF(OR($J$14 = "J",$J$14 = "K"),"",IF(D2067="","",IF(LEN(D2067)&gt;2,_xlfn.IFS(ISNUMBER(SEARCH("_",D2067)),D2067,ISNUMBER(SEARCH(", ",D2067)),SUBSTITUTE(D2067,", ","_"),ISNUMBER(SEARCH("/ ",D2067)),SUBSTITUTE(D2067,"/ ","_"),ISNUMBER(SEARCH(",",D2067)),SUBSTITUTE(D2067,",","_"),ISNUMBER(SEARCH("/",D2067)),SUBSTITUTE(D2067,"/","_"),ISNUMBER(SEARCH("",D2067)),D2067),D2067))))</f>
        <v/>
      </c>
      <c r="L2067" s="1"/>
      <c r="M2067" s="1" t="str">
        <f t="shared" si="156"/>
        <v/>
      </c>
      <c r="N2067" s="94" t="str">
        <f>IF($L2067="None","",IF(ISERROR(VLOOKUP($L2067,Info!$B$4:$B$266,1,FALSE)),"",VLOOKUP($L2067,Info!$B$4:$L$266,5,FALSE)))</f>
        <v/>
      </c>
      <c r="O2067" s="94" t="str">
        <f>IF(K2067="","",IF(AND($J$12&lt;&gt;"ABC",N2067="3"),"BAC",IF(N2067="3","ABC",IF($J$12&lt;&gt;"ABC",IF($J$10="Standard",VLOOKUP(K2067,Info!$BE$4:$BF$481,2,FALSE),VLOOKUP(K2067,Info!$BI$4:$BJ$482,2,FALSE)),IF($J$10="Standard",VLOOKUP(K2067,Info!$AG$4:$AH$2994,2,FALSE),VLOOKUP(K2067,Info!$AK$4:$AL$2997,2,FALSE))))))</f>
        <v/>
      </c>
      <c r="P2067" s="94" t="str">
        <f>IF($L2067="None","",IF(ISERROR(VLOOKUP($L2067,Info!$B$4:$B$266,1,FALSE)),"",VLOOKUP($L2067,Info!$B$4:$L$266,3,FALSE)))</f>
        <v/>
      </c>
      <c r="Q2067" s="96" t="str">
        <f>IF($L2067="None","",IF(ISERROR(VLOOKUP($L2067,Info!$B$4:$B$266,1,FALSE)),"",VLOOKUP($L2067,Info!$B$4:$L$266,4,FALSE)))</f>
        <v/>
      </c>
      <c r="R2067" s="1"/>
      <c r="S2067" s="6" t="str">
        <f t="shared" si="157"/>
        <v/>
      </c>
      <c r="T2067" s="6" t="str">
        <f>IF($L2067="None","",IF(ISERROR(VLOOKUP($L2067,Info!$B$4:$B$266,1,FALSE)),"",VLOOKUP($L2067,Info!$B$4:$L$266,11,FALSE)))</f>
        <v/>
      </c>
      <c r="U2067" s="1"/>
      <c r="V2067" s="1"/>
      <c r="W2067" s="1"/>
      <c r="X2067" s="1" t="str">
        <f>IF($L2067="None","",IF(ISERROR(VLOOKUP($L2067,Info!$B$4:$B$266,1,FALSE)),"",IF(OR(W2067="Metallic Liquid Tight",W2067="Non-Metallic Liquid Tight",W2067="LSZH",W2067="Greenfield"),VLOOKUP($L2067,Info!$B$4:$L$266,7,FALSE),"N/A")))</f>
        <v/>
      </c>
      <c r="Y2067" s="1"/>
      <c r="Z2067" s="96" t="str">
        <f>IF($L2067="None","",IF(ISERROR(VLOOKUP($L2067,Info!$B$4:$B$266,1,FALSE)),"",VLOOKUP($L2067,Info!$B$4:$L$266,9,FALSE)))</f>
        <v/>
      </c>
      <c r="AA2067" s="96" t="str">
        <f>IF($L2067="None","",IF(ISERROR(VLOOKUP($L2067,Info!$B$4:$B$266,1,FALSE)),"",VLOOKUP($L2067,Info!$B$4:$L$266,8,FALSE)))</f>
        <v/>
      </c>
      <c r="AB2067" s="96" t="str">
        <f>IF($L2067="None","",IF(ISERROR(VLOOKUP($L2067,Info!$B$4:$B$266,1,FALSE)),"",VLOOKUP($L2067,Info!$B$4:$L$266,10,FALSE)))</f>
        <v/>
      </c>
      <c r="AC2067" s="1" t="str">
        <f>IF(W2067="SO Cable","Black,White",IF(O2067="","",IF(P2067="","",IF($J$12&lt;&gt;"ABC",IF(P2067&lt;="250",VLOOKUP(O2067,Info!$AZ$4:$BB$22,3,FALSE),VLOOKUP(O2067,Info!$AZ$23:$BB$39,3,FALSE)),IF(P2067&lt;="250",VLOOKUP(O2067,Info!$AO$4:$AQ$22,3,FALSE),VLOOKUP(O2067,Info!$AO$23:$AP$39,3,FALSE))))))</f>
        <v/>
      </c>
      <c r="AD2067" s="1"/>
      <c r="AE2067" s="1" t="str">
        <f>IF($L2067="None","",IF(ISERROR(VLOOKUP($L2067,Info!$B$4:$B$266,1,FALSE)),"",VLOOKUP($L2067,Info!$B$4:$L$266,4,FALSE)))</f>
        <v/>
      </c>
      <c r="AF2067" s="1" t="str">
        <f>IF($L2067="None","",IF(ISERROR(VLOOKUP($L2067,Info!$B$4:$B$266,1,FALSE)),"",VLOOKUP($L2067,Info!$B$4:$L$266,6,FALSE)))</f>
        <v/>
      </c>
      <c r="AG2067" s="1"/>
      <c r="AH2067" s="33" t="str" cm="1">
        <f t="array" ref="AH2067">IF(AND(L2067&lt;&gt;"",O2067&lt;&gt;"",R2067:S2067&lt;&gt;"",W2067:X2067&lt;&gt;"",Z2067:AA2067&lt;&gt;"",AC2067&lt;&gt;""),"Good","Bad")</f>
        <v>Bad</v>
      </c>
      <c r="AL2067" t="str" cm="1">
        <f t="array" ref="AL2067">IF(R2067&gt;0,_xlfn.IFS(COUNTIF($L$20:L2067,"&lt;&gt;")&lt;101,1,COUNTIF($L$20:L2067,"&lt;&gt;")&lt;201,2,COUNTIF($L$20:L2067,"&lt;&gt;")&lt;301,3,COUNTIF($L$20:L2067,"&lt;&gt;")&lt;401,4,COUNTIF($L$20:L2067,"&lt;&gt;")&lt;501,5,COUNTIF($L$20:L2067,"&lt;&gt;")&lt;601,6,COUNTIF($L$20:L2067,"&lt;&gt;")&lt;701,7,COUNTIF($L$20:L2067,"&lt;&gt;")&lt;801,8,COUNTIF($L$20:L2067,"&lt;&gt;")&lt;901,9,COUNTIF($L$20:L2067,"&lt;&gt;")&lt;1001,10,COUNTIF($L$20:L2067,"&lt;&gt;")&lt;1101,11,COUNTIF($L$20:L2067,"&lt;&gt;")&lt;1201,12,COUNTIF($L$20:L2067,"&lt;&gt;")&lt;1301,13,COUNTIF($L$20:L2067,"&lt;&gt;")&lt;1401,14,COUNTIF($L$20:L2067,"&lt;&gt;")&lt;1501,15,COUNTIF($L$20:L2067,"&lt;&gt;")&lt;1601,16,COUNTIF($L$20:L2067,"&lt;&gt;")&lt;1701,17,COUNTIF($L$20:L2067,"&lt;&gt;")&lt;1801,18,COUNTIF($L$20:L2067,"&lt;&gt;")&lt;1901,19,COUNTIF($L$20:L2067,"&lt;&gt;")&lt;2001,20,COUNTIF($L$20:L2067,"&lt;&gt;")&lt;2101,21,COUNTIF($L$20:L2067,"&lt;&gt;")&lt;2201,22,COUNTIF($L$20:L2067,"&lt;&gt;")&lt;2301,23,COUNTIF($L$20:L2067,"&lt;&gt;")&lt;2401,24,COUNTIF($L$20:L2067,"&lt;&gt;")&lt;2501,25,COUNTIF($L$20:L2067,"&lt;&gt;")&lt;2601,26,COUNTIF($L$20:L2067,"&lt;&gt;")&lt;2701,27,COUNTIF($L$20:L2067,"&lt;&gt;")&lt;2801,28,COUNTIF($L$20:L2067,"&lt;&gt;")&lt;2901,29,COUNTIF($L$20:L2067,"&lt;&gt;")&lt;3001,30),"")</f>
        <v/>
      </c>
      <c r="AM2067" t="str">
        <f t="shared" si="155"/>
        <v/>
      </c>
      <c r="AN2067" t="str">
        <f t="shared" si="159"/>
        <v/>
      </c>
      <c r="AP2067" t="str">
        <f t="shared" si="158"/>
        <v/>
      </c>
      <c r="AQ2067" t="str">
        <f>IF(AO2067="","",COUNTIFS(AM2067:$AM$3019,AO2067))</f>
        <v/>
      </c>
    </row>
    <row r="2068" spans="1:43" x14ac:dyDescent="0.25">
      <c r="A2068" s="6" t="str">
        <f>IF(COUNT($A$20:A2067)&lt;&gt;$B$4,IF(A2067="","",A2067+1),"")</f>
        <v/>
      </c>
      <c r="B2068" s="3"/>
      <c r="C2068" s="3"/>
      <c r="D2068" s="122"/>
      <c r="E2068" s="3"/>
      <c r="F2068" s="3"/>
      <c r="G2068" s="3"/>
      <c r="H2068" s="3"/>
      <c r="I2068" s="120"/>
      <c r="J2068" s="3"/>
      <c r="K2068" s="95" t="str" cm="1">
        <f t="array" ref="K2068">IF(OR($J$14 = "A",$J$14 = "B",$J$14 = "C"),IF(I2068="","",IF(LEN(I2068)&gt;2,_xlfn.IFS(ISNUMBER(SEARCH("_",I2068)),I2068,ISNUMBER(SEARCH(", ",I2068)),SUBSTITUTE(I2068,", ","_"),ISNUMBER(SEARCH("/ ",I2068)),SUBSTITUTE(I2068,"/ ","_"),ISNUMBER(SEARCH(",",I2068)),SUBSTITUTE(I2068,",","_"),ISNUMBER(SEARCH("/",I2068)),SUBSTITUTE(I2068,"/","_"),ISNUMBER(SEARCH("",I2068)),I2068),I2068)),IF(OR($J$14 = "J",$J$14 = "K"),"",IF(D2068="","",IF(LEN(D2068)&gt;2,_xlfn.IFS(ISNUMBER(SEARCH("_",D2068)),D2068,ISNUMBER(SEARCH(", ",D2068)),SUBSTITUTE(D2068,", ","_"),ISNUMBER(SEARCH("/ ",D2068)),SUBSTITUTE(D2068,"/ ","_"),ISNUMBER(SEARCH(",",D2068)),SUBSTITUTE(D2068,",","_"),ISNUMBER(SEARCH("/",D2068)),SUBSTITUTE(D2068,"/","_"),ISNUMBER(SEARCH("",D2068)),D2068),D2068))))</f>
        <v/>
      </c>
      <c r="L2068" s="1"/>
      <c r="M2068" s="1" t="str">
        <f t="shared" si="156"/>
        <v/>
      </c>
      <c r="N2068" s="94" t="str">
        <f>IF($L2068="None","",IF(ISERROR(VLOOKUP($L2068,Info!$B$4:$B$266,1,FALSE)),"",VLOOKUP($L2068,Info!$B$4:$L$266,5,FALSE)))</f>
        <v/>
      </c>
      <c r="O2068" s="94" t="str">
        <f>IF(K2068="","",IF(AND($J$12&lt;&gt;"ABC",N2068="3"),"BAC",IF(N2068="3","ABC",IF($J$12&lt;&gt;"ABC",IF($J$10="Standard",VLOOKUP(K2068,Info!$BE$4:$BF$481,2,FALSE),VLOOKUP(K2068,Info!$BI$4:$BJ$482,2,FALSE)),IF($J$10="Standard",VLOOKUP(K2068,Info!$AG$4:$AH$2994,2,FALSE),VLOOKUP(K2068,Info!$AK$4:$AL$2997,2,FALSE))))))</f>
        <v/>
      </c>
      <c r="P2068" s="94" t="str">
        <f>IF($L2068="None","",IF(ISERROR(VLOOKUP($L2068,Info!$B$4:$B$266,1,FALSE)),"",VLOOKUP($L2068,Info!$B$4:$L$266,3,FALSE)))</f>
        <v/>
      </c>
      <c r="Q2068" s="96" t="str">
        <f>IF($L2068="None","",IF(ISERROR(VLOOKUP($L2068,Info!$B$4:$B$266,1,FALSE)),"",VLOOKUP($L2068,Info!$B$4:$L$266,4,FALSE)))</f>
        <v/>
      </c>
      <c r="R2068" s="1"/>
      <c r="S2068" s="6" t="str">
        <f t="shared" si="157"/>
        <v/>
      </c>
      <c r="T2068" s="6" t="str">
        <f>IF($L2068="None","",IF(ISERROR(VLOOKUP($L2068,Info!$B$4:$B$266,1,FALSE)),"",VLOOKUP($L2068,Info!$B$4:$L$266,11,FALSE)))</f>
        <v/>
      </c>
      <c r="U2068" s="1"/>
      <c r="V2068" s="1"/>
      <c r="W2068" s="1"/>
      <c r="X2068" s="1" t="str">
        <f>IF($L2068="None","",IF(ISERROR(VLOOKUP($L2068,Info!$B$4:$B$266,1,FALSE)),"",IF(OR(W2068="Metallic Liquid Tight",W2068="Non-Metallic Liquid Tight",W2068="LSZH",W2068="Greenfield"),VLOOKUP($L2068,Info!$B$4:$L$266,7,FALSE),"N/A")))</f>
        <v/>
      </c>
      <c r="Y2068" s="1"/>
      <c r="Z2068" s="96" t="str">
        <f>IF($L2068="None","",IF(ISERROR(VLOOKUP($L2068,Info!$B$4:$B$266,1,FALSE)),"",VLOOKUP($L2068,Info!$B$4:$L$266,9,FALSE)))</f>
        <v/>
      </c>
      <c r="AA2068" s="96" t="str">
        <f>IF($L2068="None","",IF(ISERROR(VLOOKUP($L2068,Info!$B$4:$B$266,1,FALSE)),"",VLOOKUP($L2068,Info!$B$4:$L$266,8,FALSE)))</f>
        <v/>
      </c>
      <c r="AB2068" s="96" t="str">
        <f>IF($L2068="None","",IF(ISERROR(VLOOKUP($L2068,Info!$B$4:$B$266,1,FALSE)),"",VLOOKUP($L2068,Info!$B$4:$L$266,10,FALSE)))</f>
        <v/>
      </c>
      <c r="AC2068" s="1" t="str">
        <f>IF(W2068="SO Cable","Black,White",IF(O2068="","",IF(P2068="","",IF($J$12&lt;&gt;"ABC",IF(P2068&lt;="250",VLOOKUP(O2068,Info!$AZ$4:$BB$22,3,FALSE),VLOOKUP(O2068,Info!$AZ$23:$BB$39,3,FALSE)),IF(P2068&lt;="250",VLOOKUP(O2068,Info!$AO$4:$AQ$22,3,FALSE),VLOOKUP(O2068,Info!$AO$23:$AP$39,3,FALSE))))))</f>
        <v/>
      </c>
      <c r="AD2068" s="1"/>
      <c r="AE2068" s="1" t="str">
        <f>IF($L2068="None","",IF(ISERROR(VLOOKUP($L2068,Info!$B$4:$B$266,1,FALSE)),"",VLOOKUP($L2068,Info!$B$4:$L$266,4,FALSE)))</f>
        <v/>
      </c>
      <c r="AF2068" s="1" t="str">
        <f>IF($L2068="None","",IF(ISERROR(VLOOKUP($L2068,Info!$B$4:$B$266,1,FALSE)),"",VLOOKUP($L2068,Info!$B$4:$L$266,6,FALSE)))</f>
        <v/>
      </c>
      <c r="AG2068" s="1"/>
      <c r="AH2068" s="33" t="str" cm="1">
        <f t="array" ref="AH2068">IF(AND(L2068&lt;&gt;"",O2068&lt;&gt;"",R2068:S2068&lt;&gt;"",W2068:X2068&lt;&gt;"",Z2068:AA2068&lt;&gt;"",AC2068&lt;&gt;""),"Good","Bad")</f>
        <v>Bad</v>
      </c>
      <c r="AL2068" t="str" cm="1">
        <f t="array" ref="AL2068">IF(R2068&gt;0,_xlfn.IFS(COUNTIF($L$20:L2068,"&lt;&gt;")&lt;101,1,COUNTIF($L$20:L2068,"&lt;&gt;")&lt;201,2,COUNTIF($L$20:L2068,"&lt;&gt;")&lt;301,3,COUNTIF($L$20:L2068,"&lt;&gt;")&lt;401,4,COUNTIF($L$20:L2068,"&lt;&gt;")&lt;501,5,COUNTIF($L$20:L2068,"&lt;&gt;")&lt;601,6,COUNTIF($L$20:L2068,"&lt;&gt;")&lt;701,7,COUNTIF($L$20:L2068,"&lt;&gt;")&lt;801,8,COUNTIF($L$20:L2068,"&lt;&gt;")&lt;901,9,COUNTIF($L$20:L2068,"&lt;&gt;")&lt;1001,10,COUNTIF($L$20:L2068,"&lt;&gt;")&lt;1101,11,COUNTIF($L$20:L2068,"&lt;&gt;")&lt;1201,12,COUNTIF($L$20:L2068,"&lt;&gt;")&lt;1301,13,COUNTIF($L$20:L2068,"&lt;&gt;")&lt;1401,14,COUNTIF($L$20:L2068,"&lt;&gt;")&lt;1501,15,COUNTIF($L$20:L2068,"&lt;&gt;")&lt;1601,16,COUNTIF($L$20:L2068,"&lt;&gt;")&lt;1701,17,COUNTIF($L$20:L2068,"&lt;&gt;")&lt;1801,18,COUNTIF($L$20:L2068,"&lt;&gt;")&lt;1901,19,COUNTIF($L$20:L2068,"&lt;&gt;")&lt;2001,20,COUNTIF($L$20:L2068,"&lt;&gt;")&lt;2101,21,COUNTIF($L$20:L2068,"&lt;&gt;")&lt;2201,22,COUNTIF($L$20:L2068,"&lt;&gt;")&lt;2301,23,COUNTIF($L$20:L2068,"&lt;&gt;")&lt;2401,24,COUNTIF($L$20:L2068,"&lt;&gt;")&lt;2501,25,COUNTIF($L$20:L2068,"&lt;&gt;")&lt;2601,26,COUNTIF($L$20:L2068,"&lt;&gt;")&lt;2701,27,COUNTIF($L$20:L2068,"&lt;&gt;")&lt;2801,28,COUNTIF($L$20:L2068,"&lt;&gt;")&lt;2901,29,COUNTIF($L$20:L2068,"&lt;&gt;")&lt;3001,30),"")</f>
        <v/>
      </c>
      <c r="AM2068" t="str">
        <f t="shared" ref="AM2068:AM2131" si="160">L2068&amp;Z2068&amp;AA2068&amp;W2068&amp;X2068&amp;Y2068&amp;AL2068</f>
        <v/>
      </c>
      <c r="AN2068" t="str">
        <f t="shared" si="159"/>
        <v/>
      </c>
      <c r="AP2068" t="str">
        <f t="shared" si="158"/>
        <v/>
      </c>
      <c r="AQ2068" t="str">
        <f>IF(AO2068="","",COUNTIFS(AM2068:$AM$3019,AO2068))</f>
        <v/>
      </c>
    </row>
    <row r="2069" spans="1:43" x14ac:dyDescent="0.25">
      <c r="A2069" s="6" t="str">
        <f>IF(COUNT($A$20:A2068)&lt;&gt;$B$4,IF(A2068="","",A2068+1),"")</f>
        <v/>
      </c>
      <c r="B2069" s="3"/>
      <c r="C2069" s="3"/>
      <c r="D2069" s="122"/>
      <c r="E2069" s="3"/>
      <c r="F2069" s="3"/>
      <c r="G2069" s="3"/>
      <c r="H2069" s="3"/>
      <c r="I2069" s="120"/>
      <c r="J2069" s="3"/>
      <c r="K2069" s="95" t="str" cm="1">
        <f t="array" ref="K2069">IF(OR($J$14 = "A",$J$14 = "B",$J$14 = "C"),IF(I2069="","",IF(LEN(I2069)&gt;2,_xlfn.IFS(ISNUMBER(SEARCH("_",I2069)),I2069,ISNUMBER(SEARCH(", ",I2069)),SUBSTITUTE(I2069,", ","_"),ISNUMBER(SEARCH("/ ",I2069)),SUBSTITUTE(I2069,"/ ","_"),ISNUMBER(SEARCH(",",I2069)),SUBSTITUTE(I2069,",","_"),ISNUMBER(SEARCH("/",I2069)),SUBSTITUTE(I2069,"/","_"),ISNUMBER(SEARCH("",I2069)),I2069),I2069)),IF(OR($J$14 = "J",$J$14 = "K"),"",IF(D2069="","",IF(LEN(D2069)&gt;2,_xlfn.IFS(ISNUMBER(SEARCH("_",D2069)),D2069,ISNUMBER(SEARCH(", ",D2069)),SUBSTITUTE(D2069,", ","_"),ISNUMBER(SEARCH("/ ",D2069)),SUBSTITUTE(D2069,"/ ","_"),ISNUMBER(SEARCH(",",D2069)),SUBSTITUTE(D2069,",","_"),ISNUMBER(SEARCH("/",D2069)),SUBSTITUTE(D2069,"/","_"),ISNUMBER(SEARCH("",D2069)),D2069),D2069))))</f>
        <v/>
      </c>
      <c r="L2069" s="1"/>
      <c r="M2069" s="1" t="str">
        <f t="shared" ref="M2069:M2132" si="161">IF(L2069="","","Pigtail")</f>
        <v/>
      </c>
      <c r="N2069" s="94" t="str">
        <f>IF($L2069="None","",IF(ISERROR(VLOOKUP($L2069,Info!$B$4:$B$266,1,FALSE)),"",VLOOKUP($L2069,Info!$B$4:$L$266,5,FALSE)))</f>
        <v/>
      </c>
      <c r="O2069" s="94" t="str">
        <f>IF(K2069="","",IF(AND($J$12&lt;&gt;"ABC",N2069="3"),"BAC",IF(N2069="3","ABC",IF($J$12&lt;&gt;"ABC",IF($J$10="Standard",VLOOKUP(K2069,Info!$BE$4:$BF$481,2,FALSE),VLOOKUP(K2069,Info!$BI$4:$BJ$482,2,FALSE)),IF($J$10="Standard",VLOOKUP(K2069,Info!$AG$4:$AH$2994,2,FALSE),VLOOKUP(K2069,Info!$AK$4:$AL$2997,2,FALSE))))))</f>
        <v/>
      </c>
      <c r="P2069" s="94" t="str">
        <f>IF($L2069="None","",IF(ISERROR(VLOOKUP($L2069,Info!$B$4:$B$266,1,FALSE)),"",VLOOKUP($L2069,Info!$B$4:$L$266,3,FALSE)))</f>
        <v/>
      </c>
      <c r="Q2069" s="96" t="str">
        <f>IF($L2069="None","",IF(ISERROR(VLOOKUP($L2069,Info!$B$4:$B$266,1,FALSE)),"",VLOOKUP($L2069,Info!$B$4:$L$266,4,FALSE)))</f>
        <v/>
      </c>
      <c r="R2069" s="1"/>
      <c r="S2069" s="6" t="str">
        <f t="shared" ref="S2069:S2132" si="162">IF(M2069 = "","",IF(M2069 &lt;&gt; "Pigtail","0",""))</f>
        <v/>
      </c>
      <c r="T2069" s="6" t="str">
        <f>IF($L2069="None","",IF(ISERROR(VLOOKUP($L2069,Info!$B$4:$B$266,1,FALSE)),"",VLOOKUP($L2069,Info!$B$4:$L$266,11,FALSE)))</f>
        <v/>
      </c>
      <c r="U2069" s="1"/>
      <c r="V2069" s="1"/>
      <c r="W2069" s="1"/>
      <c r="X2069" s="1" t="str">
        <f>IF($L2069="None","",IF(ISERROR(VLOOKUP($L2069,Info!$B$4:$B$266,1,FALSE)),"",IF(OR(W2069="Metallic Liquid Tight",W2069="Non-Metallic Liquid Tight",W2069="LSZH",W2069="Greenfield"),VLOOKUP($L2069,Info!$B$4:$L$266,7,FALSE),"N/A")))</f>
        <v/>
      </c>
      <c r="Y2069" s="1"/>
      <c r="Z2069" s="96" t="str">
        <f>IF($L2069="None","",IF(ISERROR(VLOOKUP($L2069,Info!$B$4:$B$266,1,FALSE)),"",VLOOKUP($L2069,Info!$B$4:$L$266,9,FALSE)))</f>
        <v/>
      </c>
      <c r="AA2069" s="96" t="str">
        <f>IF($L2069="None","",IF(ISERROR(VLOOKUP($L2069,Info!$B$4:$B$266,1,FALSE)),"",VLOOKUP($L2069,Info!$B$4:$L$266,8,FALSE)))</f>
        <v/>
      </c>
      <c r="AB2069" s="96" t="str">
        <f>IF($L2069="None","",IF(ISERROR(VLOOKUP($L2069,Info!$B$4:$B$266,1,FALSE)),"",VLOOKUP($L2069,Info!$B$4:$L$266,10,FALSE)))</f>
        <v/>
      </c>
      <c r="AC2069" s="1" t="str">
        <f>IF(W2069="SO Cable","Black,White",IF(O2069="","",IF(P2069="","",IF($J$12&lt;&gt;"ABC",IF(P2069&lt;="250",VLOOKUP(O2069,Info!$AZ$4:$BB$22,3,FALSE),VLOOKUP(O2069,Info!$AZ$23:$BB$39,3,FALSE)),IF(P2069&lt;="250",VLOOKUP(O2069,Info!$AO$4:$AQ$22,3,FALSE),VLOOKUP(O2069,Info!$AO$23:$AP$39,3,FALSE))))))</f>
        <v/>
      </c>
      <c r="AD2069" s="1"/>
      <c r="AE2069" s="1" t="str">
        <f>IF($L2069="None","",IF(ISERROR(VLOOKUP($L2069,Info!$B$4:$B$266,1,FALSE)),"",VLOOKUP($L2069,Info!$B$4:$L$266,4,FALSE)))</f>
        <v/>
      </c>
      <c r="AF2069" s="1" t="str">
        <f>IF($L2069="None","",IF(ISERROR(VLOOKUP($L2069,Info!$B$4:$B$266,1,FALSE)),"",VLOOKUP($L2069,Info!$B$4:$L$266,6,FALSE)))</f>
        <v/>
      </c>
      <c r="AG2069" s="1"/>
      <c r="AH2069" s="33" t="str" cm="1">
        <f t="array" ref="AH2069">IF(AND(L2069&lt;&gt;"",O2069&lt;&gt;"",R2069:S2069&lt;&gt;"",W2069:X2069&lt;&gt;"",Z2069:AA2069&lt;&gt;"",AC2069&lt;&gt;""),"Good","Bad")</f>
        <v>Bad</v>
      </c>
      <c r="AL2069" t="str" cm="1">
        <f t="array" ref="AL2069">IF(R2069&gt;0,_xlfn.IFS(COUNTIF($L$20:L2069,"&lt;&gt;")&lt;101,1,COUNTIF($L$20:L2069,"&lt;&gt;")&lt;201,2,COUNTIF($L$20:L2069,"&lt;&gt;")&lt;301,3,COUNTIF($L$20:L2069,"&lt;&gt;")&lt;401,4,COUNTIF($L$20:L2069,"&lt;&gt;")&lt;501,5,COUNTIF($L$20:L2069,"&lt;&gt;")&lt;601,6,COUNTIF($L$20:L2069,"&lt;&gt;")&lt;701,7,COUNTIF($L$20:L2069,"&lt;&gt;")&lt;801,8,COUNTIF($L$20:L2069,"&lt;&gt;")&lt;901,9,COUNTIF($L$20:L2069,"&lt;&gt;")&lt;1001,10,COUNTIF($L$20:L2069,"&lt;&gt;")&lt;1101,11,COUNTIF($L$20:L2069,"&lt;&gt;")&lt;1201,12,COUNTIF($L$20:L2069,"&lt;&gt;")&lt;1301,13,COUNTIF($L$20:L2069,"&lt;&gt;")&lt;1401,14,COUNTIF($L$20:L2069,"&lt;&gt;")&lt;1501,15,COUNTIF($L$20:L2069,"&lt;&gt;")&lt;1601,16,COUNTIF($L$20:L2069,"&lt;&gt;")&lt;1701,17,COUNTIF($L$20:L2069,"&lt;&gt;")&lt;1801,18,COUNTIF($L$20:L2069,"&lt;&gt;")&lt;1901,19,COUNTIF($L$20:L2069,"&lt;&gt;")&lt;2001,20,COUNTIF($L$20:L2069,"&lt;&gt;")&lt;2101,21,COUNTIF($L$20:L2069,"&lt;&gt;")&lt;2201,22,COUNTIF($L$20:L2069,"&lt;&gt;")&lt;2301,23,COUNTIF($L$20:L2069,"&lt;&gt;")&lt;2401,24,COUNTIF($L$20:L2069,"&lt;&gt;")&lt;2501,25,COUNTIF($L$20:L2069,"&lt;&gt;")&lt;2601,26,COUNTIF($L$20:L2069,"&lt;&gt;")&lt;2701,27,COUNTIF($L$20:L2069,"&lt;&gt;")&lt;2801,28,COUNTIF($L$20:L2069,"&lt;&gt;")&lt;2901,29,COUNTIF($L$20:L2069,"&lt;&gt;")&lt;3001,30),"")</f>
        <v/>
      </c>
      <c r="AM2069" t="str">
        <f t="shared" si="160"/>
        <v/>
      </c>
      <c r="AN2069" t="str">
        <f t="shared" si="159"/>
        <v/>
      </c>
      <c r="AP2069" t="str">
        <f t="shared" ref="AP2069:AP2132" si="163">IF(R2069&gt;0,AP2068+1,"")</f>
        <v/>
      </c>
      <c r="AQ2069" t="str">
        <f>IF(AO2069="","",COUNTIFS(AM2069:$AM$3019,AO2069))</f>
        <v/>
      </c>
    </row>
    <row r="2070" spans="1:43" x14ac:dyDescent="0.25">
      <c r="A2070" s="6" t="str">
        <f>IF(COUNT($A$20:A2069)&lt;&gt;$B$4,IF(A2069="","",A2069+1),"")</f>
        <v/>
      </c>
      <c r="B2070" s="3"/>
      <c r="C2070" s="3"/>
      <c r="D2070" s="122"/>
      <c r="E2070" s="3"/>
      <c r="F2070" s="3"/>
      <c r="G2070" s="3"/>
      <c r="H2070" s="3"/>
      <c r="I2070" s="120"/>
      <c r="J2070" s="3"/>
      <c r="K2070" s="95" t="str" cm="1">
        <f t="array" ref="K2070">IF(OR($J$14 = "A",$J$14 = "B",$J$14 = "C"),IF(I2070="","",IF(LEN(I2070)&gt;2,_xlfn.IFS(ISNUMBER(SEARCH("_",I2070)),I2070,ISNUMBER(SEARCH(", ",I2070)),SUBSTITUTE(I2070,", ","_"),ISNUMBER(SEARCH("/ ",I2070)),SUBSTITUTE(I2070,"/ ","_"),ISNUMBER(SEARCH(",",I2070)),SUBSTITUTE(I2070,",","_"),ISNUMBER(SEARCH("/",I2070)),SUBSTITUTE(I2070,"/","_"),ISNUMBER(SEARCH("",I2070)),I2070),I2070)),IF(OR($J$14 = "J",$J$14 = "K"),"",IF(D2070="","",IF(LEN(D2070)&gt;2,_xlfn.IFS(ISNUMBER(SEARCH("_",D2070)),D2070,ISNUMBER(SEARCH(", ",D2070)),SUBSTITUTE(D2070,", ","_"),ISNUMBER(SEARCH("/ ",D2070)),SUBSTITUTE(D2070,"/ ","_"),ISNUMBER(SEARCH(",",D2070)),SUBSTITUTE(D2070,",","_"),ISNUMBER(SEARCH("/",D2070)),SUBSTITUTE(D2070,"/","_"),ISNUMBER(SEARCH("",D2070)),D2070),D2070))))</f>
        <v/>
      </c>
      <c r="L2070" s="1"/>
      <c r="M2070" s="1" t="str">
        <f t="shared" si="161"/>
        <v/>
      </c>
      <c r="N2070" s="94" t="str">
        <f>IF($L2070="None","",IF(ISERROR(VLOOKUP($L2070,Info!$B$4:$B$266,1,FALSE)),"",VLOOKUP($L2070,Info!$B$4:$L$266,5,FALSE)))</f>
        <v/>
      </c>
      <c r="O2070" s="94" t="str">
        <f>IF(K2070="","",IF(AND($J$12&lt;&gt;"ABC",N2070="3"),"BAC",IF(N2070="3","ABC",IF($J$12&lt;&gt;"ABC",IF($J$10="Standard",VLOOKUP(K2070,Info!$BE$4:$BF$481,2,FALSE),VLOOKUP(K2070,Info!$BI$4:$BJ$482,2,FALSE)),IF($J$10="Standard",VLOOKUP(K2070,Info!$AG$4:$AH$2994,2,FALSE),VLOOKUP(K2070,Info!$AK$4:$AL$2997,2,FALSE))))))</f>
        <v/>
      </c>
      <c r="P2070" s="94" t="str">
        <f>IF($L2070="None","",IF(ISERROR(VLOOKUP($L2070,Info!$B$4:$B$266,1,FALSE)),"",VLOOKUP($L2070,Info!$B$4:$L$266,3,FALSE)))</f>
        <v/>
      </c>
      <c r="Q2070" s="96" t="str">
        <f>IF($L2070="None","",IF(ISERROR(VLOOKUP($L2070,Info!$B$4:$B$266,1,FALSE)),"",VLOOKUP($L2070,Info!$B$4:$L$266,4,FALSE)))</f>
        <v/>
      </c>
      <c r="R2070" s="1"/>
      <c r="S2070" s="6" t="str">
        <f t="shared" si="162"/>
        <v/>
      </c>
      <c r="T2070" s="6" t="str">
        <f>IF($L2070="None","",IF(ISERROR(VLOOKUP($L2070,Info!$B$4:$B$266,1,FALSE)),"",VLOOKUP($L2070,Info!$B$4:$L$266,11,FALSE)))</f>
        <v/>
      </c>
      <c r="U2070" s="1"/>
      <c r="V2070" s="1"/>
      <c r="W2070" s="1"/>
      <c r="X2070" s="1" t="str">
        <f>IF($L2070="None","",IF(ISERROR(VLOOKUP($L2070,Info!$B$4:$B$266,1,FALSE)),"",IF(OR(W2070="Metallic Liquid Tight",W2070="Non-Metallic Liquid Tight",W2070="LSZH",W2070="Greenfield"),VLOOKUP($L2070,Info!$B$4:$L$266,7,FALSE),"N/A")))</f>
        <v/>
      </c>
      <c r="Y2070" s="1"/>
      <c r="Z2070" s="96" t="str">
        <f>IF($L2070="None","",IF(ISERROR(VLOOKUP($L2070,Info!$B$4:$B$266,1,FALSE)),"",VLOOKUP($L2070,Info!$B$4:$L$266,9,FALSE)))</f>
        <v/>
      </c>
      <c r="AA2070" s="96" t="str">
        <f>IF($L2070="None","",IF(ISERROR(VLOOKUP($L2070,Info!$B$4:$B$266,1,FALSE)),"",VLOOKUP($L2070,Info!$B$4:$L$266,8,FALSE)))</f>
        <v/>
      </c>
      <c r="AB2070" s="96" t="str">
        <f>IF($L2070="None","",IF(ISERROR(VLOOKUP($L2070,Info!$B$4:$B$266,1,FALSE)),"",VLOOKUP($L2070,Info!$B$4:$L$266,10,FALSE)))</f>
        <v/>
      </c>
      <c r="AC2070" s="1" t="str">
        <f>IF(W2070="SO Cable","Black,White",IF(O2070="","",IF(P2070="","",IF($J$12&lt;&gt;"ABC",IF(P2070&lt;="250",VLOOKUP(O2070,Info!$AZ$4:$BB$22,3,FALSE),VLOOKUP(O2070,Info!$AZ$23:$BB$39,3,FALSE)),IF(P2070&lt;="250",VLOOKUP(O2070,Info!$AO$4:$AQ$22,3,FALSE),VLOOKUP(O2070,Info!$AO$23:$AP$39,3,FALSE))))))</f>
        <v/>
      </c>
      <c r="AD2070" s="1"/>
      <c r="AE2070" s="1" t="str">
        <f>IF($L2070="None","",IF(ISERROR(VLOOKUP($L2070,Info!$B$4:$B$266,1,FALSE)),"",VLOOKUP($L2070,Info!$B$4:$L$266,4,FALSE)))</f>
        <v/>
      </c>
      <c r="AF2070" s="1" t="str">
        <f>IF($L2070="None","",IF(ISERROR(VLOOKUP($L2070,Info!$B$4:$B$266,1,FALSE)),"",VLOOKUP($L2070,Info!$B$4:$L$266,6,FALSE)))</f>
        <v/>
      </c>
      <c r="AG2070" s="1"/>
      <c r="AH2070" s="33" t="str" cm="1">
        <f t="array" ref="AH2070">IF(AND(L2070&lt;&gt;"",O2070&lt;&gt;"",R2070:S2070&lt;&gt;"",W2070:X2070&lt;&gt;"",Z2070:AA2070&lt;&gt;"",AC2070&lt;&gt;""),"Good","Bad")</f>
        <v>Bad</v>
      </c>
      <c r="AL2070" t="str" cm="1">
        <f t="array" ref="AL2070">IF(R2070&gt;0,_xlfn.IFS(COUNTIF($L$20:L2070,"&lt;&gt;")&lt;101,1,COUNTIF($L$20:L2070,"&lt;&gt;")&lt;201,2,COUNTIF($L$20:L2070,"&lt;&gt;")&lt;301,3,COUNTIF($L$20:L2070,"&lt;&gt;")&lt;401,4,COUNTIF($L$20:L2070,"&lt;&gt;")&lt;501,5,COUNTIF($L$20:L2070,"&lt;&gt;")&lt;601,6,COUNTIF($L$20:L2070,"&lt;&gt;")&lt;701,7,COUNTIF($L$20:L2070,"&lt;&gt;")&lt;801,8,COUNTIF($L$20:L2070,"&lt;&gt;")&lt;901,9,COUNTIF($L$20:L2070,"&lt;&gt;")&lt;1001,10,COUNTIF($L$20:L2070,"&lt;&gt;")&lt;1101,11,COUNTIF($L$20:L2070,"&lt;&gt;")&lt;1201,12,COUNTIF($L$20:L2070,"&lt;&gt;")&lt;1301,13,COUNTIF($L$20:L2070,"&lt;&gt;")&lt;1401,14,COUNTIF($L$20:L2070,"&lt;&gt;")&lt;1501,15,COUNTIF($L$20:L2070,"&lt;&gt;")&lt;1601,16,COUNTIF($L$20:L2070,"&lt;&gt;")&lt;1701,17,COUNTIF($L$20:L2070,"&lt;&gt;")&lt;1801,18,COUNTIF($L$20:L2070,"&lt;&gt;")&lt;1901,19,COUNTIF($L$20:L2070,"&lt;&gt;")&lt;2001,20,COUNTIF($L$20:L2070,"&lt;&gt;")&lt;2101,21,COUNTIF($L$20:L2070,"&lt;&gt;")&lt;2201,22,COUNTIF($L$20:L2070,"&lt;&gt;")&lt;2301,23,COUNTIF($L$20:L2070,"&lt;&gt;")&lt;2401,24,COUNTIF($L$20:L2070,"&lt;&gt;")&lt;2501,25,COUNTIF($L$20:L2070,"&lt;&gt;")&lt;2601,26,COUNTIF($L$20:L2070,"&lt;&gt;")&lt;2701,27,COUNTIF($L$20:L2070,"&lt;&gt;")&lt;2801,28,COUNTIF($L$20:L2070,"&lt;&gt;")&lt;2901,29,COUNTIF($L$20:L2070,"&lt;&gt;")&lt;3001,30),"")</f>
        <v/>
      </c>
      <c r="AM2070" t="str">
        <f t="shared" si="160"/>
        <v/>
      </c>
      <c r="AN2070" t="str">
        <f t="shared" ref="AN2070:AN2133" si="164">IF(R2070&gt;0,_xlfn.XLOOKUP(AM2070,$AO$20:$AO$3019,$AP$20:$AP$3019,0,0,1),"")</f>
        <v/>
      </c>
      <c r="AP2070" t="str">
        <f t="shared" si="163"/>
        <v/>
      </c>
      <c r="AQ2070" t="str">
        <f>IF(AO2070="","",COUNTIFS(AM2070:$AM$3019,AO2070))</f>
        <v/>
      </c>
    </row>
    <row r="2071" spans="1:43" x14ac:dyDescent="0.25">
      <c r="A2071" s="6" t="str">
        <f>IF(COUNT($A$20:A2070)&lt;&gt;$B$4,IF(A2070="","",A2070+1),"")</f>
        <v/>
      </c>
      <c r="B2071" s="3"/>
      <c r="C2071" s="3"/>
      <c r="D2071" s="122"/>
      <c r="E2071" s="3"/>
      <c r="F2071" s="3"/>
      <c r="G2071" s="3"/>
      <c r="H2071" s="3"/>
      <c r="I2071" s="120"/>
      <c r="J2071" s="3"/>
      <c r="K2071" s="95" t="str" cm="1">
        <f t="array" ref="K2071">IF(OR($J$14 = "A",$J$14 = "B",$J$14 = "C"),IF(I2071="","",IF(LEN(I2071)&gt;2,_xlfn.IFS(ISNUMBER(SEARCH("_",I2071)),I2071,ISNUMBER(SEARCH(", ",I2071)),SUBSTITUTE(I2071,", ","_"),ISNUMBER(SEARCH("/ ",I2071)),SUBSTITUTE(I2071,"/ ","_"),ISNUMBER(SEARCH(",",I2071)),SUBSTITUTE(I2071,",","_"),ISNUMBER(SEARCH("/",I2071)),SUBSTITUTE(I2071,"/","_"),ISNUMBER(SEARCH("",I2071)),I2071),I2071)),IF(OR($J$14 = "J",$J$14 = "K"),"",IF(D2071="","",IF(LEN(D2071)&gt;2,_xlfn.IFS(ISNUMBER(SEARCH("_",D2071)),D2071,ISNUMBER(SEARCH(", ",D2071)),SUBSTITUTE(D2071,", ","_"),ISNUMBER(SEARCH("/ ",D2071)),SUBSTITUTE(D2071,"/ ","_"),ISNUMBER(SEARCH(",",D2071)),SUBSTITUTE(D2071,",","_"),ISNUMBER(SEARCH("/",D2071)),SUBSTITUTE(D2071,"/","_"),ISNUMBER(SEARCH("",D2071)),D2071),D2071))))</f>
        <v/>
      </c>
      <c r="L2071" s="1"/>
      <c r="M2071" s="1" t="str">
        <f t="shared" si="161"/>
        <v/>
      </c>
      <c r="N2071" s="94" t="str">
        <f>IF($L2071="None","",IF(ISERROR(VLOOKUP($L2071,Info!$B$4:$B$266,1,FALSE)),"",VLOOKUP($L2071,Info!$B$4:$L$266,5,FALSE)))</f>
        <v/>
      </c>
      <c r="O2071" s="94" t="str">
        <f>IF(K2071="","",IF(AND($J$12&lt;&gt;"ABC",N2071="3"),"BAC",IF(N2071="3","ABC",IF($J$12&lt;&gt;"ABC",IF($J$10="Standard",VLOOKUP(K2071,Info!$BE$4:$BF$481,2,FALSE),VLOOKUP(K2071,Info!$BI$4:$BJ$482,2,FALSE)),IF($J$10="Standard",VLOOKUP(K2071,Info!$AG$4:$AH$2994,2,FALSE),VLOOKUP(K2071,Info!$AK$4:$AL$2997,2,FALSE))))))</f>
        <v/>
      </c>
      <c r="P2071" s="94" t="str">
        <f>IF($L2071="None","",IF(ISERROR(VLOOKUP($L2071,Info!$B$4:$B$266,1,FALSE)),"",VLOOKUP($L2071,Info!$B$4:$L$266,3,FALSE)))</f>
        <v/>
      </c>
      <c r="Q2071" s="96" t="str">
        <f>IF($L2071="None","",IF(ISERROR(VLOOKUP($L2071,Info!$B$4:$B$266,1,FALSE)),"",VLOOKUP($L2071,Info!$B$4:$L$266,4,FALSE)))</f>
        <v/>
      </c>
      <c r="R2071" s="1"/>
      <c r="S2071" s="6" t="str">
        <f t="shared" si="162"/>
        <v/>
      </c>
      <c r="T2071" s="6" t="str">
        <f>IF($L2071="None","",IF(ISERROR(VLOOKUP($L2071,Info!$B$4:$B$266,1,FALSE)),"",VLOOKUP($L2071,Info!$B$4:$L$266,11,FALSE)))</f>
        <v/>
      </c>
      <c r="U2071" s="1"/>
      <c r="V2071" s="1"/>
      <c r="W2071" s="1"/>
      <c r="X2071" s="1" t="str">
        <f>IF($L2071="None","",IF(ISERROR(VLOOKUP($L2071,Info!$B$4:$B$266,1,FALSE)),"",IF(OR(W2071="Metallic Liquid Tight",W2071="Non-Metallic Liquid Tight",W2071="LSZH",W2071="Greenfield"),VLOOKUP($L2071,Info!$B$4:$L$266,7,FALSE),"N/A")))</f>
        <v/>
      </c>
      <c r="Y2071" s="1"/>
      <c r="Z2071" s="96" t="str">
        <f>IF($L2071="None","",IF(ISERROR(VLOOKUP($L2071,Info!$B$4:$B$266,1,FALSE)),"",VLOOKUP($L2071,Info!$B$4:$L$266,9,FALSE)))</f>
        <v/>
      </c>
      <c r="AA2071" s="96" t="str">
        <f>IF($L2071="None","",IF(ISERROR(VLOOKUP($L2071,Info!$B$4:$B$266,1,FALSE)),"",VLOOKUP($L2071,Info!$B$4:$L$266,8,FALSE)))</f>
        <v/>
      </c>
      <c r="AB2071" s="96" t="str">
        <f>IF($L2071="None","",IF(ISERROR(VLOOKUP($L2071,Info!$B$4:$B$266,1,FALSE)),"",VLOOKUP($L2071,Info!$B$4:$L$266,10,FALSE)))</f>
        <v/>
      </c>
      <c r="AC2071" s="1" t="str">
        <f>IF(W2071="SO Cable","Black,White",IF(O2071="","",IF(P2071="","",IF($J$12&lt;&gt;"ABC",IF(P2071&lt;="250",VLOOKUP(O2071,Info!$AZ$4:$BB$22,3,FALSE),VLOOKUP(O2071,Info!$AZ$23:$BB$39,3,FALSE)),IF(P2071&lt;="250",VLOOKUP(O2071,Info!$AO$4:$AQ$22,3,FALSE),VLOOKUP(O2071,Info!$AO$23:$AP$39,3,FALSE))))))</f>
        <v/>
      </c>
      <c r="AD2071" s="1"/>
      <c r="AE2071" s="1" t="str">
        <f>IF($L2071="None","",IF(ISERROR(VLOOKUP($L2071,Info!$B$4:$B$266,1,FALSE)),"",VLOOKUP($L2071,Info!$B$4:$L$266,4,FALSE)))</f>
        <v/>
      </c>
      <c r="AF2071" s="1" t="str">
        <f>IF($L2071="None","",IF(ISERROR(VLOOKUP($L2071,Info!$B$4:$B$266,1,FALSE)),"",VLOOKUP($L2071,Info!$B$4:$L$266,6,FALSE)))</f>
        <v/>
      </c>
      <c r="AG2071" s="1"/>
      <c r="AH2071" s="33" t="str" cm="1">
        <f t="array" ref="AH2071">IF(AND(L2071&lt;&gt;"",O2071&lt;&gt;"",R2071:S2071&lt;&gt;"",W2071:X2071&lt;&gt;"",Z2071:AA2071&lt;&gt;"",AC2071&lt;&gt;""),"Good","Bad")</f>
        <v>Bad</v>
      </c>
      <c r="AL2071" t="str" cm="1">
        <f t="array" ref="AL2071">IF(R2071&gt;0,_xlfn.IFS(COUNTIF($L$20:L2071,"&lt;&gt;")&lt;101,1,COUNTIF($L$20:L2071,"&lt;&gt;")&lt;201,2,COUNTIF($L$20:L2071,"&lt;&gt;")&lt;301,3,COUNTIF($L$20:L2071,"&lt;&gt;")&lt;401,4,COUNTIF($L$20:L2071,"&lt;&gt;")&lt;501,5,COUNTIF($L$20:L2071,"&lt;&gt;")&lt;601,6,COUNTIF($L$20:L2071,"&lt;&gt;")&lt;701,7,COUNTIF($L$20:L2071,"&lt;&gt;")&lt;801,8,COUNTIF($L$20:L2071,"&lt;&gt;")&lt;901,9,COUNTIF($L$20:L2071,"&lt;&gt;")&lt;1001,10,COUNTIF($L$20:L2071,"&lt;&gt;")&lt;1101,11,COUNTIF($L$20:L2071,"&lt;&gt;")&lt;1201,12,COUNTIF($L$20:L2071,"&lt;&gt;")&lt;1301,13,COUNTIF($L$20:L2071,"&lt;&gt;")&lt;1401,14,COUNTIF($L$20:L2071,"&lt;&gt;")&lt;1501,15,COUNTIF($L$20:L2071,"&lt;&gt;")&lt;1601,16,COUNTIF($L$20:L2071,"&lt;&gt;")&lt;1701,17,COUNTIF($L$20:L2071,"&lt;&gt;")&lt;1801,18,COUNTIF($L$20:L2071,"&lt;&gt;")&lt;1901,19,COUNTIF($L$20:L2071,"&lt;&gt;")&lt;2001,20,COUNTIF($L$20:L2071,"&lt;&gt;")&lt;2101,21,COUNTIF($L$20:L2071,"&lt;&gt;")&lt;2201,22,COUNTIF($L$20:L2071,"&lt;&gt;")&lt;2301,23,COUNTIF($L$20:L2071,"&lt;&gt;")&lt;2401,24,COUNTIF($L$20:L2071,"&lt;&gt;")&lt;2501,25,COUNTIF($L$20:L2071,"&lt;&gt;")&lt;2601,26,COUNTIF($L$20:L2071,"&lt;&gt;")&lt;2701,27,COUNTIF($L$20:L2071,"&lt;&gt;")&lt;2801,28,COUNTIF($L$20:L2071,"&lt;&gt;")&lt;2901,29,COUNTIF($L$20:L2071,"&lt;&gt;")&lt;3001,30),"")</f>
        <v/>
      </c>
      <c r="AM2071" t="str">
        <f t="shared" si="160"/>
        <v/>
      </c>
      <c r="AN2071" t="str">
        <f t="shared" si="164"/>
        <v/>
      </c>
      <c r="AP2071" t="str">
        <f t="shared" si="163"/>
        <v/>
      </c>
      <c r="AQ2071" t="str">
        <f>IF(AO2071="","",COUNTIFS(AM2071:$AM$3019,AO2071))</f>
        <v/>
      </c>
    </row>
    <row r="2072" spans="1:43" x14ac:dyDescent="0.25">
      <c r="A2072" s="6" t="str">
        <f>IF(COUNT($A$20:A2071)&lt;&gt;$B$4,IF(A2071="","",A2071+1),"")</f>
        <v/>
      </c>
      <c r="B2072" s="3"/>
      <c r="C2072" s="3"/>
      <c r="D2072" s="122"/>
      <c r="E2072" s="3"/>
      <c r="F2072" s="3"/>
      <c r="G2072" s="3"/>
      <c r="H2072" s="3"/>
      <c r="I2072" s="120"/>
      <c r="J2072" s="3"/>
      <c r="K2072" s="95" t="str" cm="1">
        <f t="array" ref="K2072">IF(OR($J$14 = "A",$J$14 = "B",$J$14 = "C"),IF(I2072="","",IF(LEN(I2072)&gt;2,_xlfn.IFS(ISNUMBER(SEARCH("_",I2072)),I2072,ISNUMBER(SEARCH(", ",I2072)),SUBSTITUTE(I2072,", ","_"),ISNUMBER(SEARCH("/ ",I2072)),SUBSTITUTE(I2072,"/ ","_"),ISNUMBER(SEARCH(",",I2072)),SUBSTITUTE(I2072,",","_"),ISNUMBER(SEARCH("/",I2072)),SUBSTITUTE(I2072,"/","_"),ISNUMBER(SEARCH("",I2072)),I2072),I2072)),IF(OR($J$14 = "J",$J$14 = "K"),"",IF(D2072="","",IF(LEN(D2072)&gt;2,_xlfn.IFS(ISNUMBER(SEARCH("_",D2072)),D2072,ISNUMBER(SEARCH(", ",D2072)),SUBSTITUTE(D2072,", ","_"),ISNUMBER(SEARCH("/ ",D2072)),SUBSTITUTE(D2072,"/ ","_"),ISNUMBER(SEARCH(",",D2072)),SUBSTITUTE(D2072,",","_"),ISNUMBER(SEARCH("/",D2072)),SUBSTITUTE(D2072,"/","_"),ISNUMBER(SEARCH("",D2072)),D2072),D2072))))</f>
        <v/>
      </c>
      <c r="L2072" s="1"/>
      <c r="M2072" s="1" t="str">
        <f t="shared" si="161"/>
        <v/>
      </c>
      <c r="N2072" s="94" t="str">
        <f>IF($L2072="None","",IF(ISERROR(VLOOKUP($L2072,Info!$B$4:$B$266,1,FALSE)),"",VLOOKUP($L2072,Info!$B$4:$L$266,5,FALSE)))</f>
        <v/>
      </c>
      <c r="O2072" s="94" t="str">
        <f>IF(K2072="","",IF(AND($J$12&lt;&gt;"ABC",N2072="3"),"BAC",IF(N2072="3","ABC",IF($J$12&lt;&gt;"ABC",IF($J$10="Standard",VLOOKUP(K2072,Info!$BE$4:$BF$481,2,FALSE),VLOOKUP(K2072,Info!$BI$4:$BJ$482,2,FALSE)),IF($J$10="Standard",VLOOKUP(K2072,Info!$AG$4:$AH$2994,2,FALSE),VLOOKUP(K2072,Info!$AK$4:$AL$2997,2,FALSE))))))</f>
        <v/>
      </c>
      <c r="P2072" s="94" t="str">
        <f>IF($L2072="None","",IF(ISERROR(VLOOKUP($L2072,Info!$B$4:$B$266,1,FALSE)),"",VLOOKUP($L2072,Info!$B$4:$L$266,3,FALSE)))</f>
        <v/>
      </c>
      <c r="Q2072" s="96" t="str">
        <f>IF($L2072="None","",IF(ISERROR(VLOOKUP($L2072,Info!$B$4:$B$266,1,FALSE)),"",VLOOKUP($L2072,Info!$B$4:$L$266,4,FALSE)))</f>
        <v/>
      </c>
      <c r="R2072" s="1"/>
      <c r="S2072" s="6" t="str">
        <f t="shared" si="162"/>
        <v/>
      </c>
      <c r="T2072" s="6" t="str">
        <f>IF($L2072="None","",IF(ISERROR(VLOOKUP($L2072,Info!$B$4:$B$266,1,FALSE)),"",VLOOKUP($L2072,Info!$B$4:$L$266,11,FALSE)))</f>
        <v/>
      </c>
      <c r="U2072" s="1"/>
      <c r="V2072" s="1"/>
      <c r="W2072" s="1"/>
      <c r="X2072" s="1" t="str">
        <f>IF($L2072="None","",IF(ISERROR(VLOOKUP($L2072,Info!$B$4:$B$266,1,FALSE)),"",IF(OR(W2072="Metallic Liquid Tight",W2072="Non-Metallic Liquid Tight",W2072="LSZH",W2072="Greenfield"),VLOOKUP($L2072,Info!$B$4:$L$266,7,FALSE),"N/A")))</f>
        <v/>
      </c>
      <c r="Y2072" s="1"/>
      <c r="Z2072" s="96" t="str">
        <f>IF($L2072="None","",IF(ISERROR(VLOOKUP($L2072,Info!$B$4:$B$266,1,FALSE)),"",VLOOKUP($L2072,Info!$B$4:$L$266,9,FALSE)))</f>
        <v/>
      </c>
      <c r="AA2072" s="96" t="str">
        <f>IF($L2072="None","",IF(ISERROR(VLOOKUP($L2072,Info!$B$4:$B$266,1,FALSE)),"",VLOOKUP($L2072,Info!$B$4:$L$266,8,FALSE)))</f>
        <v/>
      </c>
      <c r="AB2072" s="96" t="str">
        <f>IF($L2072="None","",IF(ISERROR(VLOOKUP($L2072,Info!$B$4:$B$266,1,FALSE)),"",VLOOKUP($L2072,Info!$B$4:$L$266,10,FALSE)))</f>
        <v/>
      </c>
      <c r="AC2072" s="1" t="str">
        <f>IF(W2072="SO Cable","Black,White",IF(O2072="","",IF(P2072="","",IF($J$12&lt;&gt;"ABC",IF(P2072&lt;="250",VLOOKUP(O2072,Info!$AZ$4:$BB$22,3,FALSE),VLOOKUP(O2072,Info!$AZ$23:$BB$39,3,FALSE)),IF(P2072&lt;="250",VLOOKUP(O2072,Info!$AO$4:$AQ$22,3,FALSE),VLOOKUP(O2072,Info!$AO$23:$AP$39,3,FALSE))))))</f>
        <v/>
      </c>
      <c r="AD2072" s="1"/>
      <c r="AE2072" s="1" t="str">
        <f>IF($L2072="None","",IF(ISERROR(VLOOKUP($L2072,Info!$B$4:$B$266,1,FALSE)),"",VLOOKUP($L2072,Info!$B$4:$L$266,4,FALSE)))</f>
        <v/>
      </c>
      <c r="AF2072" s="1" t="str">
        <f>IF($L2072="None","",IF(ISERROR(VLOOKUP($L2072,Info!$B$4:$B$266,1,FALSE)),"",VLOOKUP($L2072,Info!$B$4:$L$266,6,FALSE)))</f>
        <v/>
      </c>
      <c r="AG2072" s="1"/>
      <c r="AH2072" s="33" t="str" cm="1">
        <f t="array" ref="AH2072">IF(AND(L2072&lt;&gt;"",O2072&lt;&gt;"",R2072:S2072&lt;&gt;"",W2072:X2072&lt;&gt;"",Z2072:AA2072&lt;&gt;"",AC2072&lt;&gt;""),"Good","Bad")</f>
        <v>Bad</v>
      </c>
      <c r="AL2072" t="str" cm="1">
        <f t="array" ref="AL2072">IF(R2072&gt;0,_xlfn.IFS(COUNTIF($L$20:L2072,"&lt;&gt;")&lt;101,1,COUNTIF($L$20:L2072,"&lt;&gt;")&lt;201,2,COUNTIF($L$20:L2072,"&lt;&gt;")&lt;301,3,COUNTIF($L$20:L2072,"&lt;&gt;")&lt;401,4,COUNTIF($L$20:L2072,"&lt;&gt;")&lt;501,5,COUNTIF($L$20:L2072,"&lt;&gt;")&lt;601,6,COUNTIF($L$20:L2072,"&lt;&gt;")&lt;701,7,COUNTIF($L$20:L2072,"&lt;&gt;")&lt;801,8,COUNTIF($L$20:L2072,"&lt;&gt;")&lt;901,9,COUNTIF($L$20:L2072,"&lt;&gt;")&lt;1001,10,COUNTIF($L$20:L2072,"&lt;&gt;")&lt;1101,11,COUNTIF($L$20:L2072,"&lt;&gt;")&lt;1201,12,COUNTIF($L$20:L2072,"&lt;&gt;")&lt;1301,13,COUNTIF($L$20:L2072,"&lt;&gt;")&lt;1401,14,COUNTIF($L$20:L2072,"&lt;&gt;")&lt;1501,15,COUNTIF($L$20:L2072,"&lt;&gt;")&lt;1601,16,COUNTIF($L$20:L2072,"&lt;&gt;")&lt;1701,17,COUNTIF($L$20:L2072,"&lt;&gt;")&lt;1801,18,COUNTIF($L$20:L2072,"&lt;&gt;")&lt;1901,19,COUNTIF($L$20:L2072,"&lt;&gt;")&lt;2001,20,COUNTIF($L$20:L2072,"&lt;&gt;")&lt;2101,21,COUNTIF($L$20:L2072,"&lt;&gt;")&lt;2201,22,COUNTIF($L$20:L2072,"&lt;&gt;")&lt;2301,23,COUNTIF($L$20:L2072,"&lt;&gt;")&lt;2401,24,COUNTIF($L$20:L2072,"&lt;&gt;")&lt;2501,25,COUNTIF($L$20:L2072,"&lt;&gt;")&lt;2601,26,COUNTIF($L$20:L2072,"&lt;&gt;")&lt;2701,27,COUNTIF($L$20:L2072,"&lt;&gt;")&lt;2801,28,COUNTIF($L$20:L2072,"&lt;&gt;")&lt;2901,29,COUNTIF($L$20:L2072,"&lt;&gt;")&lt;3001,30),"")</f>
        <v/>
      </c>
      <c r="AM2072" t="str">
        <f t="shared" si="160"/>
        <v/>
      </c>
      <c r="AN2072" t="str">
        <f t="shared" si="164"/>
        <v/>
      </c>
      <c r="AP2072" t="str">
        <f t="shared" si="163"/>
        <v/>
      </c>
      <c r="AQ2072" t="str">
        <f>IF(AO2072="","",COUNTIFS(AM2072:$AM$3019,AO2072))</f>
        <v/>
      </c>
    </row>
    <row r="2073" spans="1:43" x14ac:dyDescent="0.25">
      <c r="A2073" s="6" t="str">
        <f>IF(COUNT($A$20:A2072)&lt;&gt;$B$4,IF(A2072="","",A2072+1),"")</f>
        <v/>
      </c>
      <c r="B2073" s="3"/>
      <c r="C2073" s="3"/>
      <c r="D2073" s="122"/>
      <c r="E2073" s="3"/>
      <c r="F2073" s="3"/>
      <c r="G2073" s="3"/>
      <c r="H2073" s="3"/>
      <c r="I2073" s="120"/>
      <c r="J2073" s="3"/>
      <c r="K2073" s="95" t="str" cm="1">
        <f t="array" ref="K2073">IF(OR($J$14 = "A",$J$14 = "B",$J$14 = "C"),IF(I2073="","",IF(LEN(I2073)&gt;2,_xlfn.IFS(ISNUMBER(SEARCH("_",I2073)),I2073,ISNUMBER(SEARCH(", ",I2073)),SUBSTITUTE(I2073,", ","_"),ISNUMBER(SEARCH("/ ",I2073)),SUBSTITUTE(I2073,"/ ","_"),ISNUMBER(SEARCH(",",I2073)),SUBSTITUTE(I2073,",","_"),ISNUMBER(SEARCH("/",I2073)),SUBSTITUTE(I2073,"/","_"),ISNUMBER(SEARCH("",I2073)),I2073),I2073)),IF(OR($J$14 = "J",$J$14 = "K"),"",IF(D2073="","",IF(LEN(D2073)&gt;2,_xlfn.IFS(ISNUMBER(SEARCH("_",D2073)),D2073,ISNUMBER(SEARCH(", ",D2073)),SUBSTITUTE(D2073,", ","_"),ISNUMBER(SEARCH("/ ",D2073)),SUBSTITUTE(D2073,"/ ","_"),ISNUMBER(SEARCH(",",D2073)),SUBSTITUTE(D2073,",","_"),ISNUMBER(SEARCH("/",D2073)),SUBSTITUTE(D2073,"/","_"),ISNUMBER(SEARCH("",D2073)),D2073),D2073))))</f>
        <v/>
      </c>
      <c r="L2073" s="1"/>
      <c r="M2073" s="1" t="str">
        <f t="shared" si="161"/>
        <v/>
      </c>
      <c r="N2073" s="94" t="str">
        <f>IF($L2073="None","",IF(ISERROR(VLOOKUP($L2073,Info!$B$4:$B$266,1,FALSE)),"",VLOOKUP($L2073,Info!$B$4:$L$266,5,FALSE)))</f>
        <v/>
      </c>
      <c r="O2073" s="94" t="str">
        <f>IF(K2073="","",IF(AND($J$12&lt;&gt;"ABC",N2073="3"),"BAC",IF(N2073="3","ABC",IF($J$12&lt;&gt;"ABC",IF($J$10="Standard",VLOOKUP(K2073,Info!$BE$4:$BF$481,2,FALSE),VLOOKUP(K2073,Info!$BI$4:$BJ$482,2,FALSE)),IF($J$10="Standard",VLOOKUP(K2073,Info!$AG$4:$AH$2994,2,FALSE),VLOOKUP(K2073,Info!$AK$4:$AL$2997,2,FALSE))))))</f>
        <v/>
      </c>
      <c r="P2073" s="94" t="str">
        <f>IF($L2073="None","",IF(ISERROR(VLOOKUP($L2073,Info!$B$4:$B$266,1,FALSE)),"",VLOOKUP($L2073,Info!$B$4:$L$266,3,FALSE)))</f>
        <v/>
      </c>
      <c r="Q2073" s="96" t="str">
        <f>IF($L2073="None","",IF(ISERROR(VLOOKUP($L2073,Info!$B$4:$B$266,1,FALSE)),"",VLOOKUP($L2073,Info!$B$4:$L$266,4,FALSE)))</f>
        <v/>
      </c>
      <c r="R2073" s="1"/>
      <c r="S2073" s="6" t="str">
        <f t="shared" si="162"/>
        <v/>
      </c>
      <c r="T2073" s="6" t="str">
        <f>IF($L2073="None","",IF(ISERROR(VLOOKUP($L2073,Info!$B$4:$B$266,1,FALSE)),"",VLOOKUP($L2073,Info!$B$4:$L$266,11,FALSE)))</f>
        <v/>
      </c>
      <c r="U2073" s="1"/>
      <c r="V2073" s="1"/>
      <c r="W2073" s="1"/>
      <c r="X2073" s="1" t="str">
        <f>IF($L2073="None","",IF(ISERROR(VLOOKUP($L2073,Info!$B$4:$B$266,1,FALSE)),"",IF(OR(W2073="Metallic Liquid Tight",W2073="Non-Metallic Liquid Tight",W2073="LSZH",W2073="Greenfield"),VLOOKUP($L2073,Info!$B$4:$L$266,7,FALSE),"N/A")))</f>
        <v/>
      </c>
      <c r="Y2073" s="1"/>
      <c r="Z2073" s="96" t="str">
        <f>IF($L2073="None","",IF(ISERROR(VLOOKUP($L2073,Info!$B$4:$B$266,1,FALSE)),"",VLOOKUP($L2073,Info!$B$4:$L$266,9,FALSE)))</f>
        <v/>
      </c>
      <c r="AA2073" s="96" t="str">
        <f>IF($L2073="None","",IF(ISERROR(VLOOKUP($L2073,Info!$B$4:$B$266,1,FALSE)),"",VLOOKUP($L2073,Info!$B$4:$L$266,8,FALSE)))</f>
        <v/>
      </c>
      <c r="AB2073" s="96" t="str">
        <f>IF($L2073="None","",IF(ISERROR(VLOOKUP($L2073,Info!$B$4:$B$266,1,FALSE)),"",VLOOKUP($L2073,Info!$B$4:$L$266,10,FALSE)))</f>
        <v/>
      </c>
      <c r="AC2073" s="1" t="str">
        <f>IF(W2073="SO Cable","Black,White",IF(O2073="","",IF(P2073="","",IF($J$12&lt;&gt;"ABC",IF(P2073&lt;="250",VLOOKUP(O2073,Info!$AZ$4:$BB$22,3,FALSE),VLOOKUP(O2073,Info!$AZ$23:$BB$39,3,FALSE)),IF(P2073&lt;="250",VLOOKUP(O2073,Info!$AO$4:$AQ$22,3,FALSE),VLOOKUP(O2073,Info!$AO$23:$AP$39,3,FALSE))))))</f>
        <v/>
      </c>
      <c r="AD2073" s="1"/>
      <c r="AE2073" s="1" t="str">
        <f>IF($L2073="None","",IF(ISERROR(VLOOKUP($L2073,Info!$B$4:$B$266,1,FALSE)),"",VLOOKUP($L2073,Info!$B$4:$L$266,4,FALSE)))</f>
        <v/>
      </c>
      <c r="AF2073" s="1" t="str">
        <f>IF($L2073="None","",IF(ISERROR(VLOOKUP($L2073,Info!$B$4:$B$266,1,FALSE)),"",VLOOKUP($L2073,Info!$B$4:$L$266,6,FALSE)))</f>
        <v/>
      </c>
      <c r="AG2073" s="1"/>
      <c r="AH2073" s="33" t="str" cm="1">
        <f t="array" ref="AH2073">IF(AND(L2073&lt;&gt;"",O2073&lt;&gt;"",R2073:S2073&lt;&gt;"",W2073:X2073&lt;&gt;"",Z2073:AA2073&lt;&gt;"",AC2073&lt;&gt;""),"Good","Bad")</f>
        <v>Bad</v>
      </c>
      <c r="AL2073" t="str" cm="1">
        <f t="array" ref="AL2073">IF(R2073&gt;0,_xlfn.IFS(COUNTIF($L$20:L2073,"&lt;&gt;")&lt;101,1,COUNTIF($L$20:L2073,"&lt;&gt;")&lt;201,2,COUNTIF($L$20:L2073,"&lt;&gt;")&lt;301,3,COUNTIF($L$20:L2073,"&lt;&gt;")&lt;401,4,COUNTIF($L$20:L2073,"&lt;&gt;")&lt;501,5,COUNTIF($L$20:L2073,"&lt;&gt;")&lt;601,6,COUNTIF($L$20:L2073,"&lt;&gt;")&lt;701,7,COUNTIF($L$20:L2073,"&lt;&gt;")&lt;801,8,COUNTIF($L$20:L2073,"&lt;&gt;")&lt;901,9,COUNTIF($L$20:L2073,"&lt;&gt;")&lt;1001,10,COUNTIF($L$20:L2073,"&lt;&gt;")&lt;1101,11,COUNTIF($L$20:L2073,"&lt;&gt;")&lt;1201,12,COUNTIF($L$20:L2073,"&lt;&gt;")&lt;1301,13,COUNTIF($L$20:L2073,"&lt;&gt;")&lt;1401,14,COUNTIF($L$20:L2073,"&lt;&gt;")&lt;1501,15,COUNTIF($L$20:L2073,"&lt;&gt;")&lt;1601,16,COUNTIF($L$20:L2073,"&lt;&gt;")&lt;1701,17,COUNTIF($L$20:L2073,"&lt;&gt;")&lt;1801,18,COUNTIF($L$20:L2073,"&lt;&gt;")&lt;1901,19,COUNTIF($L$20:L2073,"&lt;&gt;")&lt;2001,20,COUNTIF($L$20:L2073,"&lt;&gt;")&lt;2101,21,COUNTIF($L$20:L2073,"&lt;&gt;")&lt;2201,22,COUNTIF($L$20:L2073,"&lt;&gt;")&lt;2301,23,COUNTIF($L$20:L2073,"&lt;&gt;")&lt;2401,24,COUNTIF($L$20:L2073,"&lt;&gt;")&lt;2501,25,COUNTIF($L$20:L2073,"&lt;&gt;")&lt;2601,26,COUNTIF($L$20:L2073,"&lt;&gt;")&lt;2701,27,COUNTIF($L$20:L2073,"&lt;&gt;")&lt;2801,28,COUNTIF($L$20:L2073,"&lt;&gt;")&lt;2901,29,COUNTIF($L$20:L2073,"&lt;&gt;")&lt;3001,30),"")</f>
        <v/>
      </c>
      <c r="AM2073" t="str">
        <f t="shared" si="160"/>
        <v/>
      </c>
      <c r="AN2073" t="str">
        <f t="shared" si="164"/>
        <v/>
      </c>
      <c r="AP2073" t="str">
        <f t="shared" si="163"/>
        <v/>
      </c>
      <c r="AQ2073" t="str">
        <f>IF(AO2073="","",COUNTIFS(AM2073:$AM$3019,AO2073))</f>
        <v/>
      </c>
    </row>
    <row r="2074" spans="1:43" x14ac:dyDescent="0.25">
      <c r="A2074" s="6" t="str">
        <f>IF(COUNT($A$20:A2073)&lt;&gt;$B$4,IF(A2073="","",A2073+1),"")</f>
        <v/>
      </c>
      <c r="B2074" s="3"/>
      <c r="C2074" s="3"/>
      <c r="D2074" s="122"/>
      <c r="E2074" s="3"/>
      <c r="F2074" s="3"/>
      <c r="G2074" s="3"/>
      <c r="H2074" s="3"/>
      <c r="I2074" s="120"/>
      <c r="J2074" s="3"/>
      <c r="K2074" s="95" t="str" cm="1">
        <f t="array" ref="K2074">IF(OR($J$14 = "A",$J$14 = "B",$J$14 = "C"),IF(I2074="","",IF(LEN(I2074)&gt;2,_xlfn.IFS(ISNUMBER(SEARCH("_",I2074)),I2074,ISNUMBER(SEARCH(", ",I2074)),SUBSTITUTE(I2074,", ","_"),ISNUMBER(SEARCH("/ ",I2074)),SUBSTITUTE(I2074,"/ ","_"),ISNUMBER(SEARCH(",",I2074)),SUBSTITUTE(I2074,",","_"),ISNUMBER(SEARCH("/",I2074)),SUBSTITUTE(I2074,"/","_"),ISNUMBER(SEARCH("",I2074)),I2074),I2074)),IF(OR($J$14 = "J",$J$14 = "K"),"",IF(D2074="","",IF(LEN(D2074)&gt;2,_xlfn.IFS(ISNUMBER(SEARCH("_",D2074)),D2074,ISNUMBER(SEARCH(", ",D2074)),SUBSTITUTE(D2074,", ","_"),ISNUMBER(SEARCH("/ ",D2074)),SUBSTITUTE(D2074,"/ ","_"),ISNUMBER(SEARCH(",",D2074)),SUBSTITUTE(D2074,",","_"),ISNUMBER(SEARCH("/",D2074)),SUBSTITUTE(D2074,"/","_"),ISNUMBER(SEARCH("",D2074)),D2074),D2074))))</f>
        <v/>
      </c>
      <c r="L2074" s="1"/>
      <c r="M2074" s="1" t="str">
        <f t="shared" si="161"/>
        <v/>
      </c>
      <c r="N2074" s="94" t="str">
        <f>IF($L2074="None","",IF(ISERROR(VLOOKUP($L2074,Info!$B$4:$B$266,1,FALSE)),"",VLOOKUP($L2074,Info!$B$4:$L$266,5,FALSE)))</f>
        <v/>
      </c>
      <c r="O2074" s="94" t="str">
        <f>IF(K2074="","",IF(AND($J$12&lt;&gt;"ABC",N2074="3"),"BAC",IF(N2074="3","ABC",IF($J$12&lt;&gt;"ABC",IF($J$10="Standard",VLOOKUP(K2074,Info!$BE$4:$BF$481,2,FALSE),VLOOKUP(K2074,Info!$BI$4:$BJ$482,2,FALSE)),IF($J$10="Standard",VLOOKUP(K2074,Info!$AG$4:$AH$2994,2,FALSE),VLOOKUP(K2074,Info!$AK$4:$AL$2997,2,FALSE))))))</f>
        <v/>
      </c>
      <c r="P2074" s="94" t="str">
        <f>IF($L2074="None","",IF(ISERROR(VLOOKUP($L2074,Info!$B$4:$B$266,1,FALSE)),"",VLOOKUP($L2074,Info!$B$4:$L$266,3,FALSE)))</f>
        <v/>
      </c>
      <c r="Q2074" s="96" t="str">
        <f>IF($L2074="None","",IF(ISERROR(VLOOKUP($L2074,Info!$B$4:$B$266,1,FALSE)),"",VLOOKUP($L2074,Info!$B$4:$L$266,4,FALSE)))</f>
        <v/>
      </c>
      <c r="R2074" s="1"/>
      <c r="S2074" s="6" t="str">
        <f t="shared" si="162"/>
        <v/>
      </c>
      <c r="T2074" s="6" t="str">
        <f>IF($L2074="None","",IF(ISERROR(VLOOKUP($L2074,Info!$B$4:$B$266,1,FALSE)),"",VLOOKUP($L2074,Info!$B$4:$L$266,11,FALSE)))</f>
        <v/>
      </c>
      <c r="U2074" s="1"/>
      <c r="V2074" s="1"/>
      <c r="W2074" s="1"/>
      <c r="X2074" s="1" t="str">
        <f>IF($L2074="None","",IF(ISERROR(VLOOKUP($L2074,Info!$B$4:$B$266,1,FALSE)),"",IF(OR(W2074="Metallic Liquid Tight",W2074="Non-Metallic Liquid Tight",W2074="LSZH",W2074="Greenfield"),VLOOKUP($L2074,Info!$B$4:$L$266,7,FALSE),"N/A")))</f>
        <v/>
      </c>
      <c r="Y2074" s="1"/>
      <c r="Z2074" s="96" t="str">
        <f>IF($L2074="None","",IF(ISERROR(VLOOKUP($L2074,Info!$B$4:$B$266,1,FALSE)),"",VLOOKUP($L2074,Info!$B$4:$L$266,9,FALSE)))</f>
        <v/>
      </c>
      <c r="AA2074" s="96" t="str">
        <f>IF($L2074="None","",IF(ISERROR(VLOOKUP($L2074,Info!$B$4:$B$266,1,FALSE)),"",VLOOKUP($L2074,Info!$B$4:$L$266,8,FALSE)))</f>
        <v/>
      </c>
      <c r="AB2074" s="96" t="str">
        <f>IF($L2074="None","",IF(ISERROR(VLOOKUP($L2074,Info!$B$4:$B$266,1,FALSE)),"",VLOOKUP($L2074,Info!$B$4:$L$266,10,FALSE)))</f>
        <v/>
      </c>
      <c r="AC2074" s="1" t="str">
        <f>IF(W2074="SO Cable","Black,White",IF(O2074="","",IF(P2074="","",IF($J$12&lt;&gt;"ABC",IF(P2074&lt;="250",VLOOKUP(O2074,Info!$AZ$4:$BB$22,3,FALSE),VLOOKUP(O2074,Info!$AZ$23:$BB$39,3,FALSE)),IF(P2074&lt;="250",VLOOKUP(O2074,Info!$AO$4:$AQ$22,3,FALSE),VLOOKUP(O2074,Info!$AO$23:$AP$39,3,FALSE))))))</f>
        <v/>
      </c>
      <c r="AD2074" s="1"/>
      <c r="AE2074" s="1" t="str">
        <f>IF($L2074="None","",IF(ISERROR(VLOOKUP($L2074,Info!$B$4:$B$266,1,FALSE)),"",VLOOKUP($L2074,Info!$B$4:$L$266,4,FALSE)))</f>
        <v/>
      </c>
      <c r="AF2074" s="1" t="str">
        <f>IF($L2074="None","",IF(ISERROR(VLOOKUP($L2074,Info!$B$4:$B$266,1,FALSE)),"",VLOOKUP($L2074,Info!$B$4:$L$266,6,FALSE)))</f>
        <v/>
      </c>
      <c r="AG2074" s="1"/>
      <c r="AH2074" s="33" t="str" cm="1">
        <f t="array" ref="AH2074">IF(AND(L2074&lt;&gt;"",O2074&lt;&gt;"",R2074:S2074&lt;&gt;"",W2074:X2074&lt;&gt;"",Z2074:AA2074&lt;&gt;"",AC2074&lt;&gt;""),"Good","Bad")</f>
        <v>Bad</v>
      </c>
      <c r="AL2074" t="str" cm="1">
        <f t="array" ref="AL2074">IF(R2074&gt;0,_xlfn.IFS(COUNTIF($L$20:L2074,"&lt;&gt;")&lt;101,1,COUNTIF($L$20:L2074,"&lt;&gt;")&lt;201,2,COUNTIF($L$20:L2074,"&lt;&gt;")&lt;301,3,COUNTIF($L$20:L2074,"&lt;&gt;")&lt;401,4,COUNTIF($L$20:L2074,"&lt;&gt;")&lt;501,5,COUNTIF($L$20:L2074,"&lt;&gt;")&lt;601,6,COUNTIF($L$20:L2074,"&lt;&gt;")&lt;701,7,COUNTIF($L$20:L2074,"&lt;&gt;")&lt;801,8,COUNTIF($L$20:L2074,"&lt;&gt;")&lt;901,9,COUNTIF($L$20:L2074,"&lt;&gt;")&lt;1001,10,COUNTIF($L$20:L2074,"&lt;&gt;")&lt;1101,11,COUNTIF($L$20:L2074,"&lt;&gt;")&lt;1201,12,COUNTIF($L$20:L2074,"&lt;&gt;")&lt;1301,13,COUNTIF($L$20:L2074,"&lt;&gt;")&lt;1401,14,COUNTIF($L$20:L2074,"&lt;&gt;")&lt;1501,15,COUNTIF($L$20:L2074,"&lt;&gt;")&lt;1601,16,COUNTIF($L$20:L2074,"&lt;&gt;")&lt;1701,17,COUNTIF($L$20:L2074,"&lt;&gt;")&lt;1801,18,COUNTIF($L$20:L2074,"&lt;&gt;")&lt;1901,19,COUNTIF($L$20:L2074,"&lt;&gt;")&lt;2001,20,COUNTIF($L$20:L2074,"&lt;&gt;")&lt;2101,21,COUNTIF($L$20:L2074,"&lt;&gt;")&lt;2201,22,COUNTIF($L$20:L2074,"&lt;&gt;")&lt;2301,23,COUNTIF($L$20:L2074,"&lt;&gt;")&lt;2401,24,COUNTIF($L$20:L2074,"&lt;&gt;")&lt;2501,25,COUNTIF($L$20:L2074,"&lt;&gt;")&lt;2601,26,COUNTIF($L$20:L2074,"&lt;&gt;")&lt;2701,27,COUNTIF($L$20:L2074,"&lt;&gt;")&lt;2801,28,COUNTIF($L$20:L2074,"&lt;&gt;")&lt;2901,29,COUNTIF($L$20:L2074,"&lt;&gt;")&lt;3001,30),"")</f>
        <v/>
      </c>
      <c r="AM2074" t="str">
        <f t="shared" si="160"/>
        <v/>
      </c>
      <c r="AN2074" t="str">
        <f t="shared" si="164"/>
        <v/>
      </c>
      <c r="AP2074" t="str">
        <f t="shared" si="163"/>
        <v/>
      </c>
      <c r="AQ2074" t="str">
        <f>IF(AO2074="","",COUNTIFS(AM2074:$AM$3019,AO2074))</f>
        <v/>
      </c>
    </row>
    <row r="2075" spans="1:43" x14ac:dyDescent="0.25">
      <c r="A2075" s="6" t="str">
        <f>IF(COUNT($A$20:A2074)&lt;&gt;$B$4,IF(A2074="","",A2074+1),"")</f>
        <v/>
      </c>
      <c r="B2075" s="3"/>
      <c r="C2075" s="3"/>
      <c r="D2075" s="122"/>
      <c r="E2075" s="3"/>
      <c r="F2075" s="3"/>
      <c r="G2075" s="3"/>
      <c r="H2075" s="3"/>
      <c r="I2075" s="120"/>
      <c r="J2075" s="3"/>
      <c r="K2075" s="95" t="str" cm="1">
        <f t="array" ref="K2075">IF(OR($J$14 = "A",$J$14 = "B",$J$14 = "C"),IF(I2075="","",IF(LEN(I2075)&gt;2,_xlfn.IFS(ISNUMBER(SEARCH("_",I2075)),I2075,ISNUMBER(SEARCH(", ",I2075)),SUBSTITUTE(I2075,", ","_"),ISNUMBER(SEARCH("/ ",I2075)),SUBSTITUTE(I2075,"/ ","_"),ISNUMBER(SEARCH(",",I2075)),SUBSTITUTE(I2075,",","_"),ISNUMBER(SEARCH("/",I2075)),SUBSTITUTE(I2075,"/","_"),ISNUMBER(SEARCH("",I2075)),I2075),I2075)),IF(OR($J$14 = "J",$J$14 = "K"),"",IF(D2075="","",IF(LEN(D2075)&gt;2,_xlfn.IFS(ISNUMBER(SEARCH("_",D2075)),D2075,ISNUMBER(SEARCH(", ",D2075)),SUBSTITUTE(D2075,", ","_"),ISNUMBER(SEARCH("/ ",D2075)),SUBSTITUTE(D2075,"/ ","_"),ISNUMBER(SEARCH(",",D2075)),SUBSTITUTE(D2075,",","_"),ISNUMBER(SEARCH("/",D2075)),SUBSTITUTE(D2075,"/","_"),ISNUMBER(SEARCH("",D2075)),D2075),D2075))))</f>
        <v/>
      </c>
      <c r="L2075" s="1"/>
      <c r="M2075" s="1" t="str">
        <f t="shared" si="161"/>
        <v/>
      </c>
      <c r="N2075" s="94" t="str">
        <f>IF($L2075="None","",IF(ISERROR(VLOOKUP($L2075,Info!$B$4:$B$266,1,FALSE)),"",VLOOKUP($L2075,Info!$B$4:$L$266,5,FALSE)))</f>
        <v/>
      </c>
      <c r="O2075" s="94" t="str">
        <f>IF(K2075="","",IF(AND($J$12&lt;&gt;"ABC",N2075="3"),"BAC",IF(N2075="3","ABC",IF($J$12&lt;&gt;"ABC",IF($J$10="Standard",VLOOKUP(K2075,Info!$BE$4:$BF$481,2,FALSE),VLOOKUP(K2075,Info!$BI$4:$BJ$482,2,FALSE)),IF($J$10="Standard",VLOOKUP(K2075,Info!$AG$4:$AH$2994,2,FALSE),VLOOKUP(K2075,Info!$AK$4:$AL$2997,2,FALSE))))))</f>
        <v/>
      </c>
      <c r="P2075" s="94" t="str">
        <f>IF($L2075="None","",IF(ISERROR(VLOOKUP($L2075,Info!$B$4:$B$266,1,FALSE)),"",VLOOKUP($L2075,Info!$B$4:$L$266,3,FALSE)))</f>
        <v/>
      </c>
      <c r="Q2075" s="96" t="str">
        <f>IF($L2075="None","",IF(ISERROR(VLOOKUP($L2075,Info!$B$4:$B$266,1,FALSE)),"",VLOOKUP($L2075,Info!$B$4:$L$266,4,FALSE)))</f>
        <v/>
      </c>
      <c r="R2075" s="1"/>
      <c r="S2075" s="6" t="str">
        <f t="shared" si="162"/>
        <v/>
      </c>
      <c r="T2075" s="6" t="str">
        <f>IF($L2075="None","",IF(ISERROR(VLOOKUP($L2075,Info!$B$4:$B$266,1,FALSE)),"",VLOOKUP($L2075,Info!$B$4:$L$266,11,FALSE)))</f>
        <v/>
      </c>
      <c r="U2075" s="1"/>
      <c r="V2075" s="1"/>
      <c r="W2075" s="1"/>
      <c r="X2075" s="1" t="str">
        <f>IF($L2075="None","",IF(ISERROR(VLOOKUP($L2075,Info!$B$4:$B$266,1,FALSE)),"",IF(OR(W2075="Metallic Liquid Tight",W2075="Non-Metallic Liquid Tight",W2075="LSZH",W2075="Greenfield"),VLOOKUP($L2075,Info!$B$4:$L$266,7,FALSE),"N/A")))</f>
        <v/>
      </c>
      <c r="Y2075" s="1"/>
      <c r="Z2075" s="96" t="str">
        <f>IF($L2075="None","",IF(ISERROR(VLOOKUP($L2075,Info!$B$4:$B$266,1,FALSE)),"",VLOOKUP($L2075,Info!$B$4:$L$266,9,FALSE)))</f>
        <v/>
      </c>
      <c r="AA2075" s="96" t="str">
        <f>IF($L2075="None","",IF(ISERROR(VLOOKUP($L2075,Info!$B$4:$B$266,1,FALSE)),"",VLOOKUP($L2075,Info!$B$4:$L$266,8,FALSE)))</f>
        <v/>
      </c>
      <c r="AB2075" s="96" t="str">
        <f>IF($L2075="None","",IF(ISERROR(VLOOKUP($L2075,Info!$B$4:$B$266,1,FALSE)),"",VLOOKUP($L2075,Info!$B$4:$L$266,10,FALSE)))</f>
        <v/>
      </c>
      <c r="AC2075" s="1" t="str">
        <f>IF(W2075="SO Cable","Black,White",IF(O2075="","",IF(P2075="","",IF($J$12&lt;&gt;"ABC",IF(P2075&lt;="250",VLOOKUP(O2075,Info!$AZ$4:$BB$22,3,FALSE),VLOOKUP(O2075,Info!$AZ$23:$BB$39,3,FALSE)),IF(P2075&lt;="250",VLOOKUP(O2075,Info!$AO$4:$AQ$22,3,FALSE),VLOOKUP(O2075,Info!$AO$23:$AP$39,3,FALSE))))))</f>
        <v/>
      </c>
      <c r="AD2075" s="1"/>
      <c r="AE2075" s="1" t="str">
        <f>IF($L2075="None","",IF(ISERROR(VLOOKUP($L2075,Info!$B$4:$B$266,1,FALSE)),"",VLOOKUP($L2075,Info!$B$4:$L$266,4,FALSE)))</f>
        <v/>
      </c>
      <c r="AF2075" s="1" t="str">
        <f>IF($L2075="None","",IF(ISERROR(VLOOKUP($L2075,Info!$B$4:$B$266,1,FALSE)),"",VLOOKUP($L2075,Info!$B$4:$L$266,6,FALSE)))</f>
        <v/>
      </c>
      <c r="AG2075" s="1"/>
      <c r="AH2075" s="33" t="str" cm="1">
        <f t="array" ref="AH2075">IF(AND(L2075&lt;&gt;"",O2075&lt;&gt;"",R2075:S2075&lt;&gt;"",W2075:X2075&lt;&gt;"",Z2075:AA2075&lt;&gt;"",AC2075&lt;&gt;""),"Good","Bad")</f>
        <v>Bad</v>
      </c>
      <c r="AL2075" t="str" cm="1">
        <f t="array" ref="AL2075">IF(R2075&gt;0,_xlfn.IFS(COUNTIF($L$20:L2075,"&lt;&gt;")&lt;101,1,COUNTIF($L$20:L2075,"&lt;&gt;")&lt;201,2,COUNTIF($L$20:L2075,"&lt;&gt;")&lt;301,3,COUNTIF($L$20:L2075,"&lt;&gt;")&lt;401,4,COUNTIF($L$20:L2075,"&lt;&gt;")&lt;501,5,COUNTIF($L$20:L2075,"&lt;&gt;")&lt;601,6,COUNTIF($L$20:L2075,"&lt;&gt;")&lt;701,7,COUNTIF($L$20:L2075,"&lt;&gt;")&lt;801,8,COUNTIF($L$20:L2075,"&lt;&gt;")&lt;901,9,COUNTIF($L$20:L2075,"&lt;&gt;")&lt;1001,10,COUNTIF($L$20:L2075,"&lt;&gt;")&lt;1101,11,COUNTIF($L$20:L2075,"&lt;&gt;")&lt;1201,12,COUNTIF($L$20:L2075,"&lt;&gt;")&lt;1301,13,COUNTIF($L$20:L2075,"&lt;&gt;")&lt;1401,14,COUNTIF($L$20:L2075,"&lt;&gt;")&lt;1501,15,COUNTIF($L$20:L2075,"&lt;&gt;")&lt;1601,16,COUNTIF($L$20:L2075,"&lt;&gt;")&lt;1701,17,COUNTIF($L$20:L2075,"&lt;&gt;")&lt;1801,18,COUNTIF($L$20:L2075,"&lt;&gt;")&lt;1901,19,COUNTIF($L$20:L2075,"&lt;&gt;")&lt;2001,20,COUNTIF($L$20:L2075,"&lt;&gt;")&lt;2101,21,COUNTIF($L$20:L2075,"&lt;&gt;")&lt;2201,22,COUNTIF($L$20:L2075,"&lt;&gt;")&lt;2301,23,COUNTIF($L$20:L2075,"&lt;&gt;")&lt;2401,24,COUNTIF($L$20:L2075,"&lt;&gt;")&lt;2501,25,COUNTIF($L$20:L2075,"&lt;&gt;")&lt;2601,26,COUNTIF($L$20:L2075,"&lt;&gt;")&lt;2701,27,COUNTIF($L$20:L2075,"&lt;&gt;")&lt;2801,28,COUNTIF($L$20:L2075,"&lt;&gt;")&lt;2901,29,COUNTIF($L$20:L2075,"&lt;&gt;")&lt;3001,30),"")</f>
        <v/>
      </c>
      <c r="AM2075" t="str">
        <f t="shared" si="160"/>
        <v/>
      </c>
      <c r="AN2075" t="str">
        <f t="shared" si="164"/>
        <v/>
      </c>
      <c r="AP2075" t="str">
        <f t="shared" si="163"/>
        <v/>
      </c>
      <c r="AQ2075" t="str">
        <f>IF(AO2075="","",COUNTIFS(AM2075:$AM$3019,AO2075))</f>
        <v/>
      </c>
    </row>
    <row r="2076" spans="1:43" x14ac:dyDescent="0.25">
      <c r="A2076" s="6" t="str">
        <f>IF(COUNT($A$20:A2075)&lt;&gt;$B$4,IF(A2075="","",A2075+1),"")</f>
        <v/>
      </c>
      <c r="B2076" s="3"/>
      <c r="C2076" s="3"/>
      <c r="D2076" s="122"/>
      <c r="E2076" s="3"/>
      <c r="F2076" s="3"/>
      <c r="G2076" s="3"/>
      <c r="H2076" s="3"/>
      <c r="I2076" s="120"/>
      <c r="J2076" s="3"/>
      <c r="K2076" s="95" t="str" cm="1">
        <f t="array" ref="K2076">IF(OR($J$14 = "A",$J$14 = "B",$J$14 = "C"),IF(I2076="","",IF(LEN(I2076)&gt;2,_xlfn.IFS(ISNUMBER(SEARCH("_",I2076)),I2076,ISNUMBER(SEARCH(", ",I2076)),SUBSTITUTE(I2076,", ","_"),ISNUMBER(SEARCH("/ ",I2076)),SUBSTITUTE(I2076,"/ ","_"),ISNUMBER(SEARCH(",",I2076)),SUBSTITUTE(I2076,",","_"),ISNUMBER(SEARCH("/",I2076)),SUBSTITUTE(I2076,"/","_"),ISNUMBER(SEARCH("",I2076)),I2076),I2076)),IF(OR($J$14 = "J",$J$14 = "K"),"",IF(D2076="","",IF(LEN(D2076)&gt;2,_xlfn.IFS(ISNUMBER(SEARCH("_",D2076)),D2076,ISNUMBER(SEARCH(", ",D2076)),SUBSTITUTE(D2076,", ","_"),ISNUMBER(SEARCH("/ ",D2076)),SUBSTITUTE(D2076,"/ ","_"),ISNUMBER(SEARCH(",",D2076)),SUBSTITUTE(D2076,",","_"),ISNUMBER(SEARCH("/",D2076)),SUBSTITUTE(D2076,"/","_"),ISNUMBER(SEARCH("",D2076)),D2076),D2076))))</f>
        <v/>
      </c>
      <c r="L2076" s="1"/>
      <c r="M2076" s="1" t="str">
        <f t="shared" si="161"/>
        <v/>
      </c>
      <c r="N2076" s="94" t="str">
        <f>IF($L2076="None","",IF(ISERROR(VLOOKUP($L2076,Info!$B$4:$B$266,1,FALSE)),"",VLOOKUP($L2076,Info!$B$4:$L$266,5,FALSE)))</f>
        <v/>
      </c>
      <c r="O2076" s="94" t="str">
        <f>IF(K2076="","",IF(AND($J$12&lt;&gt;"ABC",N2076="3"),"BAC",IF(N2076="3","ABC",IF($J$12&lt;&gt;"ABC",IF($J$10="Standard",VLOOKUP(K2076,Info!$BE$4:$BF$481,2,FALSE),VLOOKUP(K2076,Info!$BI$4:$BJ$482,2,FALSE)),IF($J$10="Standard",VLOOKUP(K2076,Info!$AG$4:$AH$2994,2,FALSE),VLOOKUP(K2076,Info!$AK$4:$AL$2997,2,FALSE))))))</f>
        <v/>
      </c>
      <c r="P2076" s="94" t="str">
        <f>IF($L2076="None","",IF(ISERROR(VLOOKUP($L2076,Info!$B$4:$B$266,1,FALSE)),"",VLOOKUP($L2076,Info!$B$4:$L$266,3,FALSE)))</f>
        <v/>
      </c>
      <c r="Q2076" s="96" t="str">
        <f>IF($L2076="None","",IF(ISERROR(VLOOKUP($L2076,Info!$B$4:$B$266,1,FALSE)),"",VLOOKUP($L2076,Info!$B$4:$L$266,4,FALSE)))</f>
        <v/>
      </c>
      <c r="R2076" s="1"/>
      <c r="S2076" s="6" t="str">
        <f t="shared" si="162"/>
        <v/>
      </c>
      <c r="T2076" s="6" t="str">
        <f>IF($L2076="None","",IF(ISERROR(VLOOKUP($L2076,Info!$B$4:$B$266,1,FALSE)),"",VLOOKUP($L2076,Info!$B$4:$L$266,11,FALSE)))</f>
        <v/>
      </c>
      <c r="U2076" s="1"/>
      <c r="V2076" s="1"/>
      <c r="W2076" s="1"/>
      <c r="X2076" s="1" t="str">
        <f>IF($L2076="None","",IF(ISERROR(VLOOKUP($L2076,Info!$B$4:$B$266,1,FALSE)),"",IF(OR(W2076="Metallic Liquid Tight",W2076="Non-Metallic Liquid Tight",W2076="LSZH",W2076="Greenfield"),VLOOKUP($L2076,Info!$B$4:$L$266,7,FALSE),"N/A")))</f>
        <v/>
      </c>
      <c r="Y2076" s="1"/>
      <c r="Z2076" s="96" t="str">
        <f>IF($L2076="None","",IF(ISERROR(VLOOKUP($L2076,Info!$B$4:$B$266,1,FALSE)),"",VLOOKUP($L2076,Info!$B$4:$L$266,9,FALSE)))</f>
        <v/>
      </c>
      <c r="AA2076" s="96" t="str">
        <f>IF($L2076="None","",IF(ISERROR(VLOOKUP($L2076,Info!$B$4:$B$266,1,FALSE)),"",VLOOKUP($L2076,Info!$B$4:$L$266,8,FALSE)))</f>
        <v/>
      </c>
      <c r="AB2076" s="96" t="str">
        <f>IF($L2076="None","",IF(ISERROR(VLOOKUP($L2076,Info!$B$4:$B$266,1,FALSE)),"",VLOOKUP($L2076,Info!$B$4:$L$266,10,FALSE)))</f>
        <v/>
      </c>
      <c r="AC2076" s="1" t="str">
        <f>IF(W2076="SO Cable","Black,White",IF(O2076="","",IF(P2076="","",IF($J$12&lt;&gt;"ABC",IF(P2076&lt;="250",VLOOKUP(O2076,Info!$AZ$4:$BB$22,3,FALSE),VLOOKUP(O2076,Info!$AZ$23:$BB$39,3,FALSE)),IF(P2076&lt;="250",VLOOKUP(O2076,Info!$AO$4:$AQ$22,3,FALSE),VLOOKUP(O2076,Info!$AO$23:$AP$39,3,FALSE))))))</f>
        <v/>
      </c>
      <c r="AD2076" s="1"/>
      <c r="AE2076" s="1" t="str">
        <f>IF($L2076="None","",IF(ISERROR(VLOOKUP($L2076,Info!$B$4:$B$266,1,FALSE)),"",VLOOKUP($L2076,Info!$B$4:$L$266,4,FALSE)))</f>
        <v/>
      </c>
      <c r="AF2076" s="1" t="str">
        <f>IF($L2076="None","",IF(ISERROR(VLOOKUP($L2076,Info!$B$4:$B$266,1,FALSE)),"",VLOOKUP($L2076,Info!$B$4:$L$266,6,FALSE)))</f>
        <v/>
      </c>
      <c r="AG2076" s="1"/>
      <c r="AH2076" s="33" t="str" cm="1">
        <f t="array" ref="AH2076">IF(AND(L2076&lt;&gt;"",O2076&lt;&gt;"",R2076:S2076&lt;&gt;"",W2076:X2076&lt;&gt;"",Z2076:AA2076&lt;&gt;"",AC2076&lt;&gt;""),"Good","Bad")</f>
        <v>Bad</v>
      </c>
      <c r="AL2076" t="str" cm="1">
        <f t="array" ref="AL2076">IF(R2076&gt;0,_xlfn.IFS(COUNTIF($L$20:L2076,"&lt;&gt;")&lt;101,1,COUNTIF($L$20:L2076,"&lt;&gt;")&lt;201,2,COUNTIF($L$20:L2076,"&lt;&gt;")&lt;301,3,COUNTIF($L$20:L2076,"&lt;&gt;")&lt;401,4,COUNTIF($L$20:L2076,"&lt;&gt;")&lt;501,5,COUNTIF($L$20:L2076,"&lt;&gt;")&lt;601,6,COUNTIF($L$20:L2076,"&lt;&gt;")&lt;701,7,COUNTIF($L$20:L2076,"&lt;&gt;")&lt;801,8,COUNTIF($L$20:L2076,"&lt;&gt;")&lt;901,9,COUNTIF($L$20:L2076,"&lt;&gt;")&lt;1001,10,COUNTIF($L$20:L2076,"&lt;&gt;")&lt;1101,11,COUNTIF($L$20:L2076,"&lt;&gt;")&lt;1201,12,COUNTIF($L$20:L2076,"&lt;&gt;")&lt;1301,13,COUNTIF($L$20:L2076,"&lt;&gt;")&lt;1401,14,COUNTIF($L$20:L2076,"&lt;&gt;")&lt;1501,15,COUNTIF($L$20:L2076,"&lt;&gt;")&lt;1601,16,COUNTIF($L$20:L2076,"&lt;&gt;")&lt;1701,17,COUNTIF($L$20:L2076,"&lt;&gt;")&lt;1801,18,COUNTIF($L$20:L2076,"&lt;&gt;")&lt;1901,19,COUNTIF($L$20:L2076,"&lt;&gt;")&lt;2001,20,COUNTIF($L$20:L2076,"&lt;&gt;")&lt;2101,21,COUNTIF($L$20:L2076,"&lt;&gt;")&lt;2201,22,COUNTIF($L$20:L2076,"&lt;&gt;")&lt;2301,23,COUNTIF($L$20:L2076,"&lt;&gt;")&lt;2401,24,COUNTIF($L$20:L2076,"&lt;&gt;")&lt;2501,25,COUNTIF($L$20:L2076,"&lt;&gt;")&lt;2601,26,COUNTIF($L$20:L2076,"&lt;&gt;")&lt;2701,27,COUNTIF($L$20:L2076,"&lt;&gt;")&lt;2801,28,COUNTIF($L$20:L2076,"&lt;&gt;")&lt;2901,29,COUNTIF($L$20:L2076,"&lt;&gt;")&lt;3001,30),"")</f>
        <v/>
      </c>
      <c r="AM2076" t="str">
        <f t="shared" si="160"/>
        <v/>
      </c>
      <c r="AN2076" t="str">
        <f t="shared" si="164"/>
        <v/>
      </c>
      <c r="AP2076" t="str">
        <f t="shared" si="163"/>
        <v/>
      </c>
      <c r="AQ2076" t="str">
        <f>IF(AO2076="","",COUNTIFS(AM2076:$AM$3019,AO2076))</f>
        <v/>
      </c>
    </row>
    <row r="2077" spans="1:43" x14ac:dyDescent="0.25">
      <c r="A2077" s="6" t="str">
        <f>IF(COUNT($A$20:A2076)&lt;&gt;$B$4,IF(A2076="","",A2076+1),"")</f>
        <v/>
      </c>
      <c r="B2077" s="3"/>
      <c r="C2077" s="3"/>
      <c r="D2077" s="122"/>
      <c r="E2077" s="3"/>
      <c r="F2077" s="3"/>
      <c r="G2077" s="3"/>
      <c r="H2077" s="3"/>
      <c r="I2077" s="120"/>
      <c r="J2077" s="3"/>
      <c r="K2077" s="95" t="str" cm="1">
        <f t="array" ref="K2077">IF(OR($J$14 = "A",$J$14 = "B",$J$14 = "C"),IF(I2077="","",IF(LEN(I2077)&gt;2,_xlfn.IFS(ISNUMBER(SEARCH("_",I2077)),I2077,ISNUMBER(SEARCH(", ",I2077)),SUBSTITUTE(I2077,", ","_"),ISNUMBER(SEARCH("/ ",I2077)),SUBSTITUTE(I2077,"/ ","_"),ISNUMBER(SEARCH(",",I2077)),SUBSTITUTE(I2077,",","_"),ISNUMBER(SEARCH("/",I2077)),SUBSTITUTE(I2077,"/","_"),ISNUMBER(SEARCH("",I2077)),I2077),I2077)),IF(OR($J$14 = "J",$J$14 = "K"),"",IF(D2077="","",IF(LEN(D2077)&gt;2,_xlfn.IFS(ISNUMBER(SEARCH("_",D2077)),D2077,ISNUMBER(SEARCH(", ",D2077)),SUBSTITUTE(D2077,", ","_"),ISNUMBER(SEARCH("/ ",D2077)),SUBSTITUTE(D2077,"/ ","_"),ISNUMBER(SEARCH(",",D2077)),SUBSTITUTE(D2077,",","_"),ISNUMBER(SEARCH("/",D2077)),SUBSTITUTE(D2077,"/","_"),ISNUMBER(SEARCH("",D2077)),D2077),D2077))))</f>
        <v/>
      </c>
      <c r="L2077" s="1"/>
      <c r="M2077" s="1" t="str">
        <f t="shared" si="161"/>
        <v/>
      </c>
      <c r="N2077" s="94" t="str">
        <f>IF($L2077="None","",IF(ISERROR(VLOOKUP($L2077,Info!$B$4:$B$266,1,FALSE)),"",VLOOKUP($L2077,Info!$B$4:$L$266,5,FALSE)))</f>
        <v/>
      </c>
      <c r="O2077" s="94" t="str">
        <f>IF(K2077="","",IF(AND($J$12&lt;&gt;"ABC",N2077="3"),"BAC",IF(N2077="3","ABC",IF($J$12&lt;&gt;"ABC",IF($J$10="Standard",VLOOKUP(K2077,Info!$BE$4:$BF$481,2,FALSE),VLOOKUP(K2077,Info!$BI$4:$BJ$482,2,FALSE)),IF($J$10="Standard",VLOOKUP(K2077,Info!$AG$4:$AH$2994,2,FALSE),VLOOKUP(K2077,Info!$AK$4:$AL$2997,2,FALSE))))))</f>
        <v/>
      </c>
      <c r="P2077" s="94" t="str">
        <f>IF($L2077="None","",IF(ISERROR(VLOOKUP($L2077,Info!$B$4:$B$266,1,FALSE)),"",VLOOKUP($L2077,Info!$B$4:$L$266,3,FALSE)))</f>
        <v/>
      </c>
      <c r="Q2077" s="96" t="str">
        <f>IF($L2077="None","",IF(ISERROR(VLOOKUP($L2077,Info!$B$4:$B$266,1,FALSE)),"",VLOOKUP($L2077,Info!$B$4:$L$266,4,FALSE)))</f>
        <v/>
      </c>
      <c r="R2077" s="1"/>
      <c r="S2077" s="6" t="str">
        <f t="shared" si="162"/>
        <v/>
      </c>
      <c r="T2077" s="6" t="str">
        <f>IF($L2077="None","",IF(ISERROR(VLOOKUP($L2077,Info!$B$4:$B$266,1,FALSE)),"",VLOOKUP($L2077,Info!$B$4:$L$266,11,FALSE)))</f>
        <v/>
      </c>
      <c r="U2077" s="1"/>
      <c r="V2077" s="1"/>
      <c r="W2077" s="1"/>
      <c r="X2077" s="1" t="str">
        <f>IF($L2077="None","",IF(ISERROR(VLOOKUP($L2077,Info!$B$4:$B$266,1,FALSE)),"",IF(OR(W2077="Metallic Liquid Tight",W2077="Non-Metallic Liquid Tight",W2077="LSZH",W2077="Greenfield"),VLOOKUP($L2077,Info!$B$4:$L$266,7,FALSE),"N/A")))</f>
        <v/>
      </c>
      <c r="Y2077" s="1"/>
      <c r="Z2077" s="96" t="str">
        <f>IF($L2077="None","",IF(ISERROR(VLOOKUP($L2077,Info!$B$4:$B$266,1,FALSE)),"",VLOOKUP($L2077,Info!$B$4:$L$266,9,FALSE)))</f>
        <v/>
      </c>
      <c r="AA2077" s="96" t="str">
        <f>IF($L2077="None","",IF(ISERROR(VLOOKUP($L2077,Info!$B$4:$B$266,1,FALSE)),"",VLOOKUP($L2077,Info!$B$4:$L$266,8,FALSE)))</f>
        <v/>
      </c>
      <c r="AB2077" s="96" t="str">
        <f>IF($L2077="None","",IF(ISERROR(VLOOKUP($L2077,Info!$B$4:$B$266,1,FALSE)),"",VLOOKUP($L2077,Info!$B$4:$L$266,10,FALSE)))</f>
        <v/>
      </c>
      <c r="AC2077" s="1" t="str">
        <f>IF(W2077="SO Cable","Black,White",IF(O2077="","",IF(P2077="","",IF($J$12&lt;&gt;"ABC",IF(P2077&lt;="250",VLOOKUP(O2077,Info!$AZ$4:$BB$22,3,FALSE),VLOOKUP(O2077,Info!$AZ$23:$BB$39,3,FALSE)),IF(P2077&lt;="250",VLOOKUP(O2077,Info!$AO$4:$AQ$22,3,FALSE),VLOOKUP(O2077,Info!$AO$23:$AP$39,3,FALSE))))))</f>
        <v/>
      </c>
      <c r="AD2077" s="1"/>
      <c r="AE2077" s="1" t="str">
        <f>IF($L2077="None","",IF(ISERROR(VLOOKUP($L2077,Info!$B$4:$B$266,1,FALSE)),"",VLOOKUP($L2077,Info!$B$4:$L$266,4,FALSE)))</f>
        <v/>
      </c>
      <c r="AF2077" s="1" t="str">
        <f>IF($L2077="None","",IF(ISERROR(VLOOKUP($L2077,Info!$B$4:$B$266,1,FALSE)),"",VLOOKUP($L2077,Info!$B$4:$L$266,6,FALSE)))</f>
        <v/>
      </c>
      <c r="AG2077" s="1"/>
      <c r="AH2077" s="33" t="str" cm="1">
        <f t="array" ref="AH2077">IF(AND(L2077&lt;&gt;"",O2077&lt;&gt;"",R2077:S2077&lt;&gt;"",W2077:X2077&lt;&gt;"",Z2077:AA2077&lt;&gt;"",AC2077&lt;&gt;""),"Good","Bad")</f>
        <v>Bad</v>
      </c>
      <c r="AL2077" t="str" cm="1">
        <f t="array" ref="AL2077">IF(R2077&gt;0,_xlfn.IFS(COUNTIF($L$20:L2077,"&lt;&gt;")&lt;101,1,COUNTIF($L$20:L2077,"&lt;&gt;")&lt;201,2,COUNTIF($L$20:L2077,"&lt;&gt;")&lt;301,3,COUNTIF($L$20:L2077,"&lt;&gt;")&lt;401,4,COUNTIF($L$20:L2077,"&lt;&gt;")&lt;501,5,COUNTIF($L$20:L2077,"&lt;&gt;")&lt;601,6,COUNTIF($L$20:L2077,"&lt;&gt;")&lt;701,7,COUNTIF($L$20:L2077,"&lt;&gt;")&lt;801,8,COUNTIF($L$20:L2077,"&lt;&gt;")&lt;901,9,COUNTIF($L$20:L2077,"&lt;&gt;")&lt;1001,10,COUNTIF($L$20:L2077,"&lt;&gt;")&lt;1101,11,COUNTIF($L$20:L2077,"&lt;&gt;")&lt;1201,12,COUNTIF($L$20:L2077,"&lt;&gt;")&lt;1301,13,COUNTIF($L$20:L2077,"&lt;&gt;")&lt;1401,14,COUNTIF($L$20:L2077,"&lt;&gt;")&lt;1501,15,COUNTIF($L$20:L2077,"&lt;&gt;")&lt;1601,16,COUNTIF($L$20:L2077,"&lt;&gt;")&lt;1701,17,COUNTIF($L$20:L2077,"&lt;&gt;")&lt;1801,18,COUNTIF($L$20:L2077,"&lt;&gt;")&lt;1901,19,COUNTIF($L$20:L2077,"&lt;&gt;")&lt;2001,20,COUNTIF($L$20:L2077,"&lt;&gt;")&lt;2101,21,COUNTIF($L$20:L2077,"&lt;&gt;")&lt;2201,22,COUNTIF($L$20:L2077,"&lt;&gt;")&lt;2301,23,COUNTIF($L$20:L2077,"&lt;&gt;")&lt;2401,24,COUNTIF($L$20:L2077,"&lt;&gt;")&lt;2501,25,COUNTIF($L$20:L2077,"&lt;&gt;")&lt;2601,26,COUNTIF($L$20:L2077,"&lt;&gt;")&lt;2701,27,COUNTIF($L$20:L2077,"&lt;&gt;")&lt;2801,28,COUNTIF($L$20:L2077,"&lt;&gt;")&lt;2901,29,COUNTIF($L$20:L2077,"&lt;&gt;")&lt;3001,30),"")</f>
        <v/>
      </c>
      <c r="AM2077" t="str">
        <f t="shared" si="160"/>
        <v/>
      </c>
      <c r="AN2077" t="str">
        <f t="shared" si="164"/>
        <v/>
      </c>
      <c r="AP2077" t="str">
        <f t="shared" si="163"/>
        <v/>
      </c>
      <c r="AQ2077" t="str">
        <f>IF(AO2077="","",COUNTIFS(AM2077:$AM$3019,AO2077))</f>
        <v/>
      </c>
    </row>
    <row r="2078" spans="1:43" x14ac:dyDescent="0.25">
      <c r="A2078" s="6" t="str">
        <f>IF(COUNT($A$20:A2077)&lt;&gt;$B$4,IF(A2077="","",A2077+1),"")</f>
        <v/>
      </c>
      <c r="B2078" s="3"/>
      <c r="C2078" s="3"/>
      <c r="D2078" s="122"/>
      <c r="E2078" s="3"/>
      <c r="F2078" s="3"/>
      <c r="G2078" s="3"/>
      <c r="H2078" s="3"/>
      <c r="I2078" s="120"/>
      <c r="J2078" s="3"/>
      <c r="K2078" s="95" t="str" cm="1">
        <f t="array" ref="K2078">IF(OR($J$14 = "A",$J$14 = "B",$J$14 = "C"),IF(I2078="","",IF(LEN(I2078)&gt;2,_xlfn.IFS(ISNUMBER(SEARCH("_",I2078)),I2078,ISNUMBER(SEARCH(", ",I2078)),SUBSTITUTE(I2078,", ","_"),ISNUMBER(SEARCH("/ ",I2078)),SUBSTITUTE(I2078,"/ ","_"),ISNUMBER(SEARCH(",",I2078)),SUBSTITUTE(I2078,",","_"),ISNUMBER(SEARCH("/",I2078)),SUBSTITUTE(I2078,"/","_"),ISNUMBER(SEARCH("",I2078)),I2078),I2078)),IF(OR($J$14 = "J",$J$14 = "K"),"",IF(D2078="","",IF(LEN(D2078)&gt;2,_xlfn.IFS(ISNUMBER(SEARCH("_",D2078)),D2078,ISNUMBER(SEARCH(", ",D2078)),SUBSTITUTE(D2078,", ","_"),ISNUMBER(SEARCH("/ ",D2078)),SUBSTITUTE(D2078,"/ ","_"),ISNUMBER(SEARCH(",",D2078)),SUBSTITUTE(D2078,",","_"),ISNUMBER(SEARCH("/",D2078)),SUBSTITUTE(D2078,"/","_"),ISNUMBER(SEARCH("",D2078)),D2078),D2078))))</f>
        <v/>
      </c>
      <c r="L2078" s="1"/>
      <c r="M2078" s="1" t="str">
        <f t="shared" si="161"/>
        <v/>
      </c>
      <c r="N2078" s="94" t="str">
        <f>IF($L2078="None","",IF(ISERROR(VLOOKUP($L2078,Info!$B$4:$B$266,1,FALSE)),"",VLOOKUP($L2078,Info!$B$4:$L$266,5,FALSE)))</f>
        <v/>
      </c>
      <c r="O2078" s="94" t="str">
        <f>IF(K2078="","",IF(AND($J$12&lt;&gt;"ABC",N2078="3"),"BAC",IF(N2078="3","ABC",IF($J$12&lt;&gt;"ABC",IF($J$10="Standard",VLOOKUP(K2078,Info!$BE$4:$BF$481,2,FALSE),VLOOKUP(K2078,Info!$BI$4:$BJ$482,2,FALSE)),IF($J$10="Standard",VLOOKUP(K2078,Info!$AG$4:$AH$2994,2,FALSE),VLOOKUP(K2078,Info!$AK$4:$AL$2997,2,FALSE))))))</f>
        <v/>
      </c>
      <c r="P2078" s="94" t="str">
        <f>IF($L2078="None","",IF(ISERROR(VLOOKUP($L2078,Info!$B$4:$B$266,1,FALSE)),"",VLOOKUP($L2078,Info!$B$4:$L$266,3,FALSE)))</f>
        <v/>
      </c>
      <c r="Q2078" s="96" t="str">
        <f>IF($L2078="None","",IF(ISERROR(VLOOKUP($L2078,Info!$B$4:$B$266,1,FALSE)),"",VLOOKUP($L2078,Info!$B$4:$L$266,4,FALSE)))</f>
        <v/>
      </c>
      <c r="R2078" s="1"/>
      <c r="S2078" s="6" t="str">
        <f t="shared" si="162"/>
        <v/>
      </c>
      <c r="T2078" s="6" t="str">
        <f>IF($L2078="None","",IF(ISERROR(VLOOKUP($L2078,Info!$B$4:$B$266,1,FALSE)),"",VLOOKUP($L2078,Info!$B$4:$L$266,11,FALSE)))</f>
        <v/>
      </c>
      <c r="U2078" s="1"/>
      <c r="V2078" s="1"/>
      <c r="W2078" s="1"/>
      <c r="X2078" s="1" t="str">
        <f>IF($L2078="None","",IF(ISERROR(VLOOKUP($L2078,Info!$B$4:$B$266,1,FALSE)),"",IF(OR(W2078="Metallic Liquid Tight",W2078="Non-Metallic Liquid Tight",W2078="LSZH",W2078="Greenfield"),VLOOKUP($L2078,Info!$B$4:$L$266,7,FALSE),"N/A")))</f>
        <v/>
      </c>
      <c r="Y2078" s="1"/>
      <c r="Z2078" s="96" t="str">
        <f>IF($L2078="None","",IF(ISERROR(VLOOKUP($L2078,Info!$B$4:$B$266,1,FALSE)),"",VLOOKUP($L2078,Info!$B$4:$L$266,9,FALSE)))</f>
        <v/>
      </c>
      <c r="AA2078" s="96" t="str">
        <f>IF($L2078="None","",IF(ISERROR(VLOOKUP($L2078,Info!$B$4:$B$266,1,FALSE)),"",VLOOKUP($L2078,Info!$B$4:$L$266,8,FALSE)))</f>
        <v/>
      </c>
      <c r="AB2078" s="96" t="str">
        <f>IF($L2078="None","",IF(ISERROR(VLOOKUP($L2078,Info!$B$4:$B$266,1,FALSE)),"",VLOOKUP($L2078,Info!$B$4:$L$266,10,FALSE)))</f>
        <v/>
      </c>
      <c r="AC2078" s="1" t="str">
        <f>IF(W2078="SO Cable","Black,White",IF(O2078="","",IF(P2078="","",IF($J$12&lt;&gt;"ABC",IF(P2078&lt;="250",VLOOKUP(O2078,Info!$AZ$4:$BB$22,3,FALSE),VLOOKUP(O2078,Info!$AZ$23:$BB$39,3,FALSE)),IF(P2078&lt;="250",VLOOKUP(O2078,Info!$AO$4:$AQ$22,3,FALSE),VLOOKUP(O2078,Info!$AO$23:$AP$39,3,FALSE))))))</f>
        <v/>
      </c>
      <c r="AD2078" s="1"/>
      <c r="AE2078" s="1" t="str">
        <f>IF($L2078="None","",IF(ISERROR(VLOOKUP($L2078,Info!$B$4:$B$266,1,FALSE)),"",VLOOKUP($L2078,Info!$B$4:$L$266,4,FALSE)))</f>
        <v/>
      </c>
      <c r="AF2078" s="1" t="str">
        <f>IF($L2078="None","",IF(ISERROR(VLOOKUP($L2078,Info!$B$4:$B$266,1,FALSE)),"",VLOOKUP($L2078,Info!$B$4:$L$266,6,FALSE)))</f>
        <v/>
      </c>
      <c r="AG2078" s="1"/>
      <c r="AH2078" s="33" t="str" cm="1">
        <f t="array" ref="AH2078">IF(AND(L2078&lt;&gt;"",O2078&lt;&gt;"",R2078:S2078&lt;&gt;"",W2078:X2078&lt;&gt;"",Z2078:AA2078&lt;&gt;"",AC2078&lt;&gt;""),"Good","Bad")</f>
        <v>Bad</v>
      </c>
      <c r="AL2078" t="str" cm="1">
        <f t="array" ref="AL2078">IF(R2078&gt;0,_xlfn.IFS(COUNTIF($L$20:L2078,"&lt;&gt;")&lt;101,1,COUNTIF($L$20:L2078,"&lt;&gt;")&lt;201,2,COUNTIF($L$20:L2078,"&lt;&gt;")&lt;301,3,COUNTIF($L$20:L2078,"&lt;&gt;")&lt;401,4,COUNTIF($L$20:L2078,"&lt;&gt;")&lt;501,5,COUNTIF($L$20:L2078,"&lt;&gt;")&lt;601,6,COUNTIF($L$20:L2078,"&lt;&gt;")&lt;701,7,COUNTIF($L$20:L2078,"&lt;&gt;")&lt;801,8,COUNTIF($L$20:L2078,"&lt;&gt;")&lt;901,9,COUNTIF($L$20:L2078,"&lt;&gt;")&lt;1001,10,COUNTIF($L$20:L2078,"&lt;&gt;")&lt;1101,11,COUNTIF($L$20:L2078,"&lt;&gt;")&lt;1201,12,COUNTIF($L$20:L2078,"&lt;&gt;")&lt;1301,13,COUNTIF($L$20:L2078,"&lt;&gt;")&lt;1401,14,COUNTIF($L$20:L2078,"&lt;&gt;")&lt;1501,15,COUNTIF($L$20:L2078,"&lt;&gt;")&lt;1601,16,COUNTIF($L$20:L2078,"&lt;&gt;")&lt;1701,17,COUNTIF($L$20:L2078,"&lt;&gt;")&lt;1801,18,COUNTIF($L$20:L2078,"&lt;&gt;")&lt;1901,19,COUNTIF($L$20:L2078,"&lt;&gt;")&lt;2001,20,COUNTIF($L$20:L2078,"&lt;&gt;")&lt;2101,21,COUNTIF($L$20:L2078,"&lt;&gt;")&lt;2201,22,COUNTIF($L$20:L2078,"&lt;&gt;")&lt;2301,23,COUNTIF($L$20:L2078,"&lt;&gt;")&lt;2401,24,COUNTIF($L$20:L2078,"&lt;&gt;")&lt;2501,25,COUNTIF($L$20:L2078,"&lt;&gt;")&lt;2601,26,COUNTIF($L$20:L2078,"&lt;&gt;")&lt;2701,27,COUNTIF($L$20:L2078,"&lt;&gt;")&lt;2801,28,COUNTIF($L$20:L2078,"&lt;&gt;")&lt;2901,29,COUNTIF($L$20:L2078,"&lt;&gt;")&lt;3001,30),"")</f>
        <v/>
      </c>
      <c r="AM2078" t="str">
        <f t="shared" si="160"/>
        <v/>
      </c>
      <c r="AN2078" t="str">
        <f t="shared" si="164"/>
        <v/>
      </c>
      <c r="AP2078" t="str">
        <f t="shared" si="163"/>
        <v/>
      </c>
      <c r="AQ2078" t="str">
        <f>IF(AO2078="","",COUNTIFS(AM2078:$AM$3019,AO2078))</f>
        <v/>
      </c>
    </row>
    <row r="2079" spans="1:43" x14ac:dyDescent="0.25">
      <c r="A2079" s="6" t="str">
        <f>IF(COUNT($A$20:A2078)&lt;&gt;$B$4,IF(A2078="","",A2078+1),"")</f>
        <v/>
      </c>
      <c r="B2079" s="3"/>
      <c r="C2079" s="3"/>
      <c r="D2079" s="122"/>
      <c r="E2079" s="3"/>
      <c r="F2079" s="3"/>
      <c r="G2079" s="3"/>
      <c r="H2079" s="3"/>
      <c r="I2079" s="120"/>
      <c r="J2079" s="3"/>
      <c r="K2079" s="95" t="str" cm="1">
        <f t="array" ref="K2079">IF(OR($J$14 = "A",$J$14 = "B",$J$14 = "C"),IF(I2079="","",IF(LEN(I2079)&gt;2,_xlfn.IFS(ISNUMBER(SEARCH("_",I2079)),I2079,ISNUMBER(SEARCH(", ",I2079)),SUBSTITUTE(I2079,", ","_"),ISNUMBER(SEARCH("/ ",I2079)),SUBSTITUTE(I2079,"/ ","_"),ISNUMBER(SEARCH(",",I2079)),SUBSTITUTE(I2079,",","_"),ISNUMBER(SEARCH("/",I2079)),SUBSTITUTE(I2079,"/","_"),ISNUMBER(SEARCH("",I2079)),I2079),I2079)),IF(OR($J$14 = "J",$J$14 = "K"),"",IF(D2079="","",IF(LEN(D2079)&gt;2,_xlfn.IFS(ISNUMBER(SEARCH("_",D2079)),D2079,ISNUMBER(SEARCH(", ",D2079)),SUBSTITUTE(D2079,", ","_"),ISNUMBER(SEARCH("/ ",D2079)),SUBSTITUTE(D2079,"/ ","_"),ISNUMBER(SEARCH(",",D2079)),SUBSTITUTE(D2079,",","_"),ISNUMBER(SEARCH("/",D2079)),SUBSTITUTE(D2079,"/","_"),ISNUMBER(SEARCH("",D2079)),D2079),D2079))))</f>
        <v/>
      </c>
      <c r="L2079" s="1"/>
      <c r="M2079" s="1" t="str">
        <f t="shared" si="161"/>
        <v/>
      </c>
      <c r="N2079" s="94" t="str">
        <f>IF($L2079="None","",IF(ISERROR(VLOOKUP($L2079,Info!$B$4:$B$266,1,FALSE)),"",VLOOKUP($L2079,Info!$B$4:$L$266,5,FALSE)))</f>
        <v/>
      </c>
      <c r="O2079" s="94" t="str">
        <f>IF(K2079="","",IF(AND($J$12&lt;&gt;"ABC",N2079="3"),"BAC",IF(N2079="3","ABC",IF($J$12&lt;&gt;"ABC",IF($J$10="Standard",VLOOKUP(K2079,Info!$BE$4:$BF$481,2,FALSE),VLOOKUP(K2079,Info!$BI$4:$BJ$482,2,FALSE)),IF($J$10="Standard",VLOOKUP(K2079,Info!$AG$4:$AH$2994,2,FALSE),VLOOKUP(K2079,Info!$AK$4:$AL$2997,2,FALSE))))))</f>
        <v/>
      </c>
      <c r="P2079" s="94" t="str">
        <f>IF($L2079="None","",IF(ISERROR(VLOOKUP($L2079,Info!$B$4:$B$266,1,FALSE)),"",VLOOKUP($L2079,Info!$B$4:$L$266,3,FALSE)))</f>
        <v/>
      </c>
      <c r="Q2079" s="96" t="str">
        <f>IF($L2079="None","",IF(ISERROR(VLOOKUP($L2079,Info!$B$4:$B$266,1,FALSE)),"",VLOOKUP($L2079,Info!$B$4:$L$266,4,FALSE)))</f>
        <v/>
      </c>
      <c r="R2079" s="1"/>
      <c r="S2079" s="6" t="str">
        <f t="shared" si="162"/>
        <v/>
      </c>
      <c r="T2079" s="6" t="str">
        <f>IF($L2079="None","",IF(ISERROR(VLOOKUP($L2079,Info!$B$4:$B$266,1,FALSE)),"",VLOOKUP($L2079,Info!$B$4:$L$266,11,FALSE)))</f>
        <v/>
      </c>
      <c r="U2079" s="1"/>
      <c r="V2079" s="1"/>
      <c r="W2079" s="1"/>
      <c r="X2079" s="1" t="str">
        <f>IF($L2079="None","",IF(ISERROR(VLOOKUP($L2079,Info!$B$4:$B$266,1,FALSE)),"",IF(OR(W2079="Metallic Liquid Tight",W2079="Non-Metallic Liquid Tight",W2079="LSZH",W2079="Greenfield"),VLOOKUP($L2079,Info!$B$4:$L$266,7,FALSE),"N/A")))</f>
        <v/>
      </c>
      <c r="Y2079" s="1"/>
      <c r="Z2079" s="96" t="str">
        <f>IF($L2079="None","",IF(ISERROR(VLOOKUP($L2079,Info!$B$4:$B$266,1,FALSE)),"",VLOOKUP($L2079,Info!$B$4:$L$266,9,FALSE)))</f>
        <v/>
      </c>
      <c r="AA2079" s="96" t="str">
        <f>IF($L2079="None","",IF(ISERROR(VLOOKUP($L2079,Info!$B$4:$B$266,1,FALSE)),"",VLOOKUP($L2079,Info!$B$4:$L$266,8,FALSE)))</f>
        <v/>
      </c>
      <c r="AB2079" s="96" t="str">
        <f>IF($L2079="None","",IF(ISERROR(VLOOKUP($L2079,Info!$B$4:$B$266,1,FALSE)),"",VLOOKUP($L2079,Info!$B$4:$L$266,10,FALSE)))</f>
        <v/>
      </c>
      <c r="AC2079" s="1" t="str">
        <f>IF(W2079="SO Cable","Black,White",IF(O2079="","",IF(P2079="","",IF($J$12&lt;&gt;"ABC",IF(P2079&lt;="250",VLOOKUP(O2079,Info!$AZ$4:$BB$22,3,FALSE),VLOOKUP(O2079,Info!$AZ$23:$BB$39,3,FALSE)),IF(P2079&lt;="250",VLOOKUP(O2079,Info!$AO$4:$AQ$22,3,FALSE),VLOOKUP(O2079,Info!$AO$23:$AP$39,3,FALSE))))))</f>
        <v/>
      </c>
      <c r="AD2079" s="1"/>
      <c r="AE2079" s="1" t="str">
        <f>IF($L2079="None","",IF(ISERROR(VLOOKUP($L2079,Info!$B$4:$B$266,1,FALSE)),"",VLOOKUP($L2079,Info!$B$4:$L$266,4,FALSE)))</f>
        <v/>
      </c>
      <c r="AF2079" s="1" t="str">
        <f>IF($L2079="None","",IF(ISERROR(VLOOKUP($L2079,Info!$B$4:$B$266,1,FALSE)),"",VLOOKUP($L2079,Info!$B$4:$L$266,6,FALSE)))</f>
        <v/>
      </c>
      <c r="AG2079" s="1"/>
      <c r="AH2079" s="33" t="str" cm="1">
        <f t="array" ref="AH2079">IF(AND(L2079&lt;&gt;"",O2079&lt;&gt;"",R2079:S2079&lt;&gt;"",W2079:X2079&lt;&gt;"",Z2079:AA2079&lt;&gt;"",AC2079&lt;&gt;""),"Good","Bad")</f>
        <v>Bad</v>
      </c>
      <c r="AL2079" t="str" cm="1">
        <f t="array" ref="AL2079">IF(R2079&gt;0,_xlfn.IFS(COUNTIF($L$20:L2079,"&lt;&gt;")&lt;101,1,COUNTIF($L$20:L2079,"&lt;&gt;")&lt;201,2,COUNTIF($L$20:L2079,"&lt;&gt;")&lt;301,3,COUNTIF($L$20:L2079,"&lt;&gt;")&lt;401,4,COUNTIF($L$20:L2079,"&lt;&gt;")&lt;501,5,COUNTIF($L$20:L2079,"&lt;&gt;")&lt;601,6,COUNTIF($L$20:L2079,"&lt;&gt;")&lt;701,7,COUNTIF($L$20:L2079,"&lt;&gt;")&lt;801,8,COUNTIF($L$20:L2079,"&lt;&gt;")&lt;901,9,COUNTIF($L$20:L2079,"&lt;&gt;")&lt;1001,10,COUNTIF($L$20:L2079,"&lt;&gt;")&lt;1101,11,COUNTIF($L$20:L2079,"&lt;&gt;")&lt;1201,12,COUNTIF($L$20:L2079,"&lt;&gt;")&lt;1301,13,COUNTIF($L$20:L2079,"&lt;&gt;")&lt;1401,14,COUNTIF($L$20:L2079,"&lt;&gt;")&lt;1501,15,COUNTIF($L$20:L2079,"&lt;&gt;")&lt;1601,16,COUNTIF($L$20:L2079,"&lt;&gt;")&lt;1701,17,COUNTIF($L$20:L2079,"&lt;&gt;")&lt;1801,18,COUNTIF($L$20:L2079,"&lt;&gt;")&lt;1901,19,COUNTIF($L$20:L2079,"&lt;&gt;")&lt;2001,20,COUNTIF($L$20:L2079,"&lt;&gt;")&lt;2101,21,COUNTIF($L$20:L2079,"&lt;&gt;")&lt;2201,22,COUNTIF($L$20:L2079,"&lt;&gt;")&lt;2301,23,COUNTIF($L$20:L2079,"&lt;&gt;")&lt;2401,24,COUNTIF($L$20:L2079,"&lt;&gt;")&lt;2501,25,COUNTIF($L$20:L2079,"&lt;&gt;")&lt;2601,26,COUNTIF($L$20:L2079,"&lt;&gt;")&lt;2701,27,COUNTIF($L$20:L2079,"&lt;&gt;")&lt;2801,28,COUNTIF($L$20:L2079,"&lt;&gt;")&lt;2901,29,COUNTIF($L$20:L2079,"&lt;&gt;")&lt;3001,30),"")</f>
        <v/>
      </c>
      <c r="AM2079" t="str">
        <f t="shared" si="160"/>
        <v/>
      </c>
      <c r="AN2079" t="str">
        <f t="shared" si="164"/>
        <v/>
      </c>
      <c r="AP2079" t="str">
        <f t="shared" si="163"/>
        <v/>
      </c>
      <c r="AQ2079" t="str">
        <f>IF(AO2079="","",COUNTIFS(AM2079:$AM$3019,AO2079))</f>
        <v/>
      </c>
    </row>
    <row r="2080" spans="1:43" x14ac:dyDescent="0.25">
      <c r="A2080" s="6" t="str">
        <f>IF(COUNT($A$20:A2079)&lt;&gt;$B$4,IF(A2079="","",A2079+1),"")</f>
        <v/>
      </c>
      <c r="B2080" s="3"/>
      <c r="C2080" s="3"/>
      <c r="D2080" s="122"/>
      <c r="E2080" s="3"/>
      <c r="F2080" s="3"/>
      <c r="G2080" s="3"/>
      <c r="H2080" s="3"/>
      <c r="I2080" s="120"/>
      <c r="J2080" s="3"/>
      <c r="K2080" s="95" t="str" cm="1">
        <f t="array" ref="K2080">IF(OR($J$14 = "A",$J$14 = "B",$J$14 = "C"),IF(I2080="","",IF(LEN(I2080)&gt;2,_xlfn.IFS(ISNUMBER(SEARCH("_",I2080)),I2080,ISNUMBER(SEARCH(", ",I2080)),SUBSTITUTE(I2080,", ","_"),ISNUMBER(SEARCH("/ ",I2080)),SUBSTITUTE(I2080,"/ ","_"),ISNUMBER(SEARCH(",",I2080)),SUBSTITUTE(I2080,",","_"),ISNUMBER(SEARCH("/",I2080)),SUBSTITUTE(I2080,"/","_"),ISNUMBER(SEARCH("",I2080)),I2080),I2080)),IF(OR($J$14 = "J",$J$14 = "K"),"",IF(D2080="","",IF(LEN(D2080)&gt;2,_xlfn.IFS(ISNUMBER(SEARCH("_",D2080)),D2080,ISNUMBER(SEARCH(", ",D2080)),SUBSTITUTE(D2080,", ","_"),ISNUMBER(SEARCH("/ ",D2080)),SUBSTITUTE(D2080,"/ ","_"),ISNUMBER(SEARCH(",",D2080)),SUBSTITUTE(D2080,",","_"),ISNUMBER(SEARCH("/",D2080)),SUBSTITUTE(D2080,"/","_"),ISNUMBER(SEARCH("",D2080)),D2080),D2080))))</f>
        <v/>
      </c>
      <c r="L2080" s="1"/>
      <c r="M2080" s="1" t="str">
        <f t="shared" si="161"/>
        <v/>
      </c>
      <c r="N2080" s="94" t="str">
        <f>IF($L2080="None","",IF(ISERROR(VLOOKUP($L2080,Info!$B$4:$B$266,1,FALSE)),"",VLOOKUP($L2080,Info!$B$4:$L$266,5,FALSE)))</f>
        <v/>
      </c>
      <c r="O2080" s="94" t="str">
        <f>IF(K2080="","",IF(AND($J$12&lt;&gt;"ABC",N2080="3"),"BAC",IF(N2080="3","ABC",IF($J$12&lt;&gt;"ABC",IF($J$10="Standard",VLOOKUP(K2080,Info!$BE$4:$BF$481,2,FALSE),VLOOKUP(K2080,Info!$BI$4:$BJ$482,2,FALSE)),IF($J$10="Standard",VLOOKUP(K2080,Info!$AG$4:$AH$2994,2,FALSE),VLOOKUP(K2080,Info!$AK$4:$AL$2997,2,FALSE))))))</f>
        <v/>
      </c>
      <c r="P2080" s="94" t="str">
        <f>IF($L2080="None","",IF(ISERROR(VLOOKUP($L2080,Info!$B$4:$B$266,1,FALSE)),"",VLOOKUP($L2080,Info!$B$4:$L$266,3,FALSE)))</f>
        <v/>
      </c>
      <c r="Q2080" s="96" t="str">
        <f>IF($L2080="None","",IF(ISERROR(VLOOKUP($L2080,Info!$B$4:$B$266,1,FALSE)),"",VLOOKUP($L2080,Info!$B$4:$L$266,4,FALSE)))</f>
        <v/>
      </c>
      <c r="R2080" s="1"/>
      <c r="S2080" s="6" t="str">
        <f t="shared" si="162"/>
        <v/>
      </c>
      <c r="T2080" s="6" t="str">
        <f>IF($L2080="None","",IF(ISERROR(VLOOKUP($L2080,Info!$B$4:$B$266,1,FALSE)),"",VLOOKUP($L2080,Info!$B$4:$L$266,11,FALSE)))</f>
        <v/>
      </c>
      <c r="U2080" s="1"/>
      <c r="V2080" s="1"/>
      <c r="W2080" s="1"/>
      <c r="X2080" s="1" t="str">
        <f>IF($L2080="None","",IF(ISERROR(VLOOKUP($L2080,Info!$B$4:$B$266,1,FALSE)),"",IF(OR(W2080="Metallic Liquid Tight",W2080="Non-Metallic Liquid Tight",W2080="LSZH",W2080="Greenfield"),VLOOKUP($L2080,Info!$B$4:$L$266,7,FALSE),"N/A")))</f>
        <v/>
      </c>
      <c r="Y2080" s="1"/>
      <c r="Z2080" s="96" t="str">
        <f>IF($L2080="None","",IF(ISERROR(VLOOKUP($L2080,Info!$B$4:$B$266,1,FALSE)),"",VLOOKUP($L2080,Info!$B$4:$L$266,9,FALSE)))</f>
        <v/>
      </c>
      <c r="AA2080" s="96" t="str">
        <f>IF($L2080="None","",IF(ISERROR(VLOOKUP($L2080,Info!$B$4:$B$266,1,FALSE)),"",VLOOKUP($L2080,Info!$B$4:$L$266,8,FALSE)))</f>
        <v/>
      </c>
      <c r="AB2080" s="96" t="str">
        <f>IF($L2080="None","",IF(ISERROR(VLOOKUP($L2080,Info!$B$4:$B$266,1,FALSE)),"",VLOOKUP($L2080,Info!$B$4:$L$266,10,FALSE)))</f>
        <v/>
      </c>
      <c r="AC2080" s="1" t="str">
        <f>IF(W2080="SO Cable","Black,White",IF(O2080="","",IF(P2080="","",IF($J$12&lt;&gt;"ABC",IF(P2080&lt;="250",VLOOKUP(O2080,Info!$AZ$4:$BB$22,3,FALSE),VLOOKUP(O2080,Info!$AZ$23:$BB$39,3,FALSE)),IF(P2080&lt;="250",VLOOKUP(O2080,Info!$AO$4:$AQ$22,3,FALSE),VLOOKUP(O2080,Info!$AO$23:$AP$39,3,FALSE))))))</f>
        <v/>
      </c>
      <c r="AD2080" s="1"/>
      <c r="AE2080" s="1" t="str">
        <f>IF($L2080="None","",IF(ISERROR(VLOOKUP($L2080,Info!$B$4:$B$266,1,FALSE)),"",VLOOKUP($L2080,Info!$B$4:$L$266,4,FALSE)))</f>
        <v/>
      </c>
      <c r="AF2080" s="1" t="str">
        <f>IF($L2080="None","",IF(ISERROR(VLOOKUP($L2080,Info!$B$4:$B$266,1,FALSE)),"",VLOOKUP($L2080,Info!$B$4:$L$266,6,FALSE)))</f>
        <v/>
      </c>
      <c r="AG2080" s="1"/>
      <c r="AH2080" s="33" t="str" cm="1">
        <f t="array" ref="AH2080">IF(AND(L2080&lt;&gt;"",O2080&lt;&gt;"",R2080:S2080&lt;&gt;"",W2080:X2080&lt;&gt;"",Z2080:AA2080&lt;&gt;"",AC2080&lt;&gt;""),"Good","Bad")</f>
        <v>Bad</v>
      </c>
      <c r="AL2080" t="str" cm="1">
        <f t="array" ref="AL2080">IF(R2080&gt;0,_xlfn.IFS(COUNTIF($L$20:L2080,"&lt;&gt;")&lt;101,1,COUNTIF($L$20:L2080,"&lt;&gt;")&lt;201,2,COUNTIF($L$20:L2080,"&lt;&gt;")&lt;301,3,COUNTIF($L$20:L2080,"&lt;&gt;")&lt;401,4,COUNTIF($L$20:L2080,"&lt;&gt;")&lt;501,5,COUNTIF($L$20:L2080,"&lt;&gt;")&lt;601,6,COUNTIF($L$20:L2080,"&lt;&gt;")&lt;701,7,COUNTIF($L$20:L2080,"&lt;&gt;")&lt;801,8,COUNTIF($L$20:L2080,"&lt;&gt;")&lt;901,9,COUNTIF($L$20:L2080,"&lt;&gt;")&lt;1001,10,COUNTIF($L$20:L2080,"&lt;&gt;")&lt;1101,11,COUNTIF($L$20:L2080,"&lt;&gt;")&lt;1201,12,COUNTIF($L$20:L2080,"&lt;&gt;")&lt;1301,13,COUNTIF($L$20:L2080,"&lt;&gt;")&lt;1401,14,COUNTIF($L$20:L2080,"&lt;&gt;")&lt;1501,15,COUNTIF($L$20:L2080,"&lt;&gt;")&lt;1601,16,COUNTIF($L$20:L2080,"&lt;&gt;")&lt;1701,17,COUNTIF($L$20:L2080,"&lt;&gt;")&lt;1801,18,COUNTIF($L$20:L2080,"&lt;&gt;")&lt;1901,19,COUNTIF($L$20:L2080,"&lt;&gt;")&lt;2001,20,COUNTIF($L$20:L2080,"&lt;&gt;")&lt;2101,21,COUNTIF($L$20:L2080,"&lt;&gt;")&lt;2201,22,COUNTIF($L$20:L2080,"&lt;&gt;")&lt;2301,23,COUNTIF($L$20:L2080,"&lt;&gt;")&lt;2401,24,COUNTIF($L$20:L2080,"&lt;&gt;")&lt;2501,25,COUNTIF($L$20:L2080,"&lt;&gt;")&lt;2601,26,COUNTIF($L$20:L2080,"&lt;&gt;")&lt;2701,27,COUNTIF($L$20:L2080,"&lt;&gt;")&lt;2801,28,COUNTIF($L$20:L2080,"&lt;&gt;")&lt;2901,29,COUNTIF($L$20:L2080,"&lt;&gt;")&lt;3001,30),"")</f>
        <v/>
      </c>
      <c r="AM2080" t="str">
        <f t="shared" si="160"/>
        <v/>
      </c>
      <c r="AN2080" t="str">
        <f t="shared" si="164"/>
        <v/>
      </c>
      <c r="AP2080" t="str">
        <f t="shared" si="163"/>
        <v/>
      </c>
      <c r="AQ2080" t="str">
        <f>IF(AO2080="","",COUNTIFS(AM2080:$AM$3019,AO2080))</f>
        <v/>
      </c>
    </row>
    <row r="2081" spans="1:43" x14ac:dyDescent="0.25">
      <c r="A2081" s="6" t="str">
        <f>IF(COUNT($A$20:A2080)&lt;&gt;$B$4,IF(A2080="","",A2080+1),"")</f>
        <v/>
      </c>
      <c r="B2081" s="3"/>
      <c r="C2081" s="3"/>
      <c r="D2081" s="122"/>
      <c r="E2081" s="3"/>
      <c r="F2081" s="3"/>
      <c r="G2081" s="3"/>
      <c r="H2081" s="3"/>
      <c r="I2081" s="120"/>
      <c r="J2081" s="3"/>
      <c r="K2081" s="95" t="str" cm="1">
        <f t="array" ref="K2081">IF(OR($J$14 = "A",$J$14 = "B",$J$14 = "C"),IF(I2081="","",IF(LEN(I2081)&gt;2,_xlfn.IFS(ISNUMBER(SEARCH("_",I2081)),I2081,ISNUMBER(SEARCH(", ",I2081)),SUBSTITUTE(I2081,", ","_"),ISNUMBER(SEARCH("/ ",I2081)),SUBSTITUTE(I2081,"/ ","_"),ISNUMBER(SEARCH(",",I2081)),SUBSTITUTE(I2081,",","_"),ISNUMBER(SEARCH("/",I2081)),SUBSTITUTE(I2081,"/","_"),ISNUMBER(SEARCH("",I2081)),I2081),I2081)),IF(OR($J$14 = "J",$J$14 = "K"),"",IF(D2081="","",IF(LEN(D2081)&gt;2,_xlfn.IFS(ISNUMBER(SEARCH("_",D2081)),D2081,ISNUMBER(SEARCH(", ",D2081)),SUBSTITUTE(D2081,", ","_"),ISNUMBER(SEARCH("/ ",D2081)),SUBSTITUTE(D2081,"/ ","_"),ISNUMBER(SEARCH(",",D2081)),SUBSTITUTE(D2081,",","_"),ISNUMBER(SEARCH("/",D2081)),SUBSTITUTE(D2081,"/","_"),ISNUMBER(SEARCH("",D2081)),D2081),D2081))))</f>
        <v/>
      </c>
      <c r="L2081" s="1"/>
      <c r="M2081" s="1" t="str">
        <f t="shared" si="161"/>
        <v/>
      </c>
      <c r="N2081" s="94" t="str">
        <f>IF($L2081="None","",IF(ISERROR(VLOOKUP($L2081,Info!$B$4:$B$266,1,FALSE)),"",VLOOKUP($L2081,Info!$B$4:$L$266,5,FALSE)))</f>
        <v/>
      </c>
      <c r="O2081" s="94" t="str">
        <f>IF(K2081="","",IF(AND($J$12&lt;&gt;"ABC",N2081="3"),"BAC",IF(N2081="3","ABC",IF($J$12&lt;&gt;"ABC",IF($J$10="Standard",VLOOKUP(K2081,Info!$BE$4:$BF$481,2,FALSE),VLOOKUP(K2081,Info!$BI$4:$BJ$482,2,FALSE)),IF($J$10="Standard",VLOOKUP(K2081,Info!$AG$4:$AH$2994,2,FALSE),VLOOKUP(K2081,Info!$AK$4:$AL$2997,2,FALSE))))))</f>
        <v/>
      </c>
      <c r="P2081" s="94" t="str">
        <f>IF($L2081="None","",IF(ISERROR(VLOOKUP($L2081,Info!$B$4:$B$266,1,FALSE)),"",VLOOKUP($L2081,Info!$B$4:$L$266,3,FALSE)))</f>
        <v/>
      </c>
      <c r="Q2081" s="96" t="str">
        <f>IF($L2081="None","",IF(ISERROR(VLOOKUP($L2081,Info!$B$4:$B$266,1,FALSE)),"",VLOOKUP($L2081,Info!$B$4:$L$266,4,FALSE)))</f>
        <v/>
      </c>
      <c r="R2081" s="1"/>
      <c r="S2081" s="6" t="str">
        <f t="shared" si="162"/>
        <v/>
      </c>
      <c r="T2081" s="6" t="str">
        <f>IF($L2081="None","",IF(ISERROR(VLOOKUP($L2081,Info!$B$4:$B$266,1,FALSE)),"",VLOOKUP($L2081,Info!$B$4:$L$266,11,FALSE)))</f>
        <v/>
      </c>
      <c r="U2081" s="1"/>
      <c r="V2081" s="1"/>
      <c r="W2081" s="1"/>
      <c r="X2081" s="1" t="str">
        <f>IF($L2081="None","",IF(ISERROR(VLOOKUP($L2081,Info!$B$4:$B$266,1,FALSE)),"",IF(OR(W2081="Metallic Liquid Tight",W2081="Non-Metallic Liquid Tight",W2081="LSZH",W2081="Greenfield"),VLOOKUP($L2081,Info!$B$4:$L$266,7,FALSE),"N/A")))</f>
        <v/>
      </c>
      <c r="Y2081" s="1"/>
      <c r="Z2081" s="96" t="str">
        <f>IF($L2081="None","",IF(ISERROR(VLOOKUP($L2081,Info!$B$4:$B$266,1,FALSE)),"",VLOOKUP($L2081,Info!$B$4:$L$266,9,FALSE)))</f>
        <v/>
      </c>
      <c r="AA2081" s="96" t="str">
        <f>IF($L2081="None","",IF(ISERROR(VLOOKUP($L2081,Info!$B$4:$B$266,1,FALSE)),"",VLOOKUP($L2081,Info!$B$4:$L$266,8,FALSE)))</f>
        <v/>
      </c>
      <c r="AB2081" s="96" t="str">
        <f>IF($L2081="None","",IF(ISERROR(VLOOKUP($L2081,Info!$B$4:$B$266,1,FALSE)),"",VLOOKUP($L2081,Info!$B$4:$L$266,10,FALSE)))</f>
        <v/>
      </c>
      <c r="AC2081" s="1" t="str">
        <f>IF(W2081="SO Cable","Black,White",IF(O2081="","",IF(P2081="","",IF($J$12&lt;&gt;"ABC",IF(P2081&lt;="250",VLOOKUP(O2081,Info!$AZ$4:$BB$22,3,FALSE),VLOOKUP(O2081,Info!$AZ$23:$BB$39,3,FALSE)),IF(P2081&lt;="250",VLOOKUP(O2081,Info!$AO$4:$AQ$22,3,FALSE),VLOOKUP(O2081,Info!$AO$23:$AP$39,3,FALSE))))))</f>
        <v/>
      </c>
      <c r="AD2081" s="1"/>
      <c r="AE2081" s="1" t="str">
        <f>IF($L2081="None","",IF(ISERROR(VLOOKUP($L2081,Info!$B$4:$B$266,1,FALSE)),"",VLOOKUP($L2081,Info!$B$4:$L$266,4,FALSE)))</f>
        <v/>
      </c>
      <c r="AF2081" s="1" t="str">
        <f>IF($L2081="None","",IF(ISERROR(VLOOKUP($L2081,Info!$B$4:$B$266,1,FALSE)),"",VLOOKUP($L2081,Info!$B$4:$L$266,6,FALSE)))</f>
        <v/>
      </c>
      <c r="AG2081" s="1"/>
      <c r="AH2081" s="33" t="str" cm="1">
        <f t="array" ref="AH2081">IF(AND(L2081&lt;&gt;"",O2081&lt;&gt;"",R2081:S2081&lt;&gt;"",W2081:X2081&lt;&gt;"",Z2081:AA2081&lt;&gt;"",AC2081&lt;&gt;""),"Good","Bad")</f>
        <v>Bad</v>
      </c>
      <c r="AL2081" t="str" cm="1">
        <f t="array" ref="AL2081">IF(R2081&gt;0,_xlfn.IFS(COUNTIF($L$20:L2081,"&lt;&gt;")&lt;101,1,COUNTIF($L$20:L2081,"&lt;&gt;")&lt;201,2,COUNTIF($L$20:L2081,"&lt;&gt;")&lt;301,3,COUNTIF($L$20:L2081,"&lt;&gt;")&lt;401,4,COUNTIF($L$20:L2081,"&lt;&gt;")&lt;501,5,COUNTIF($L$20:L2081,"&lt;&gt;")&lt;601,6,COUNTIF($L$20:L2081,"&lt;&gt;")&lt;701,7,COUNTIF($L$20:L2081,"&lt;&gt;")&lt;801,8,COUNTIF($L$20:L2081,"&lt;&gt;")&lt;901,9,COUNTIF($L$20:L2081,"&lt;&gt;")&lt;1001,10,COUNTIF($L$20:L2081,"&lt;&gt;")&lt;1101,11,COUNTIF($L$20:L2081,"&lt;&gt;")&lt;1201,12,COUNTIF($L$20:L2081,"&lt;&gt;")&lt;1301,13,COUNTIF($L$20:L2081,"&lt;&gt;")&lt;1401,14,COUNTIF($L$20:L2081,"&lt;&gt;")&lt;1501,15,COUNTIF($L$20:L2081,"&lt;&gt;")&lt;1601,16,COUNTIF($L$20:L2081,"&lt;&gt;")&lt;1701,17,COUNTIF($L$20:L2081,"&lt;&gt;")&lt;1801,18,COUNTIF($L$20:L2081,"&lt;&gt;")&lt;1901,19,COUNTIF($L$20:L2081,"&lt;&gt;")&lt;2001,20,COUNTIF($L$20:L2081,"&lt;&gt;")&lt;2101,21,COUNTIF($L$20:L2081,"&lt;&gt;")&lt;2201,22,COUNTIF($L$20:L2081,"&lt;&gt;")&lt;2301,23,COUNTIF($L$20:L2081,"&lt;&gt;")&lt;2401,24,COUNTIF($L$20:L2081,"&lt;&gt;")&lt;2501,25,COUNTIF($L$20:L2081,"&lt;&gt;")&lt;2601,26,COUNTIF($L$20:L2081,"&lt;&gt;")&lt;2701,27,COUNTIF($L$20:L2081,"&lt;&gt;")&lt;2801,28,COUNTIF($L$20:L2081,"&lt;&gt;")&lt;2901,29,COUNTIF($L$20:L2081,"&lt;&gt;")&lt;3001,30),"")</f>
        <v/>
      </c>
      <c r="AM2081" t="str">
        <f t="shared" si="160"/>
        <v/>
      </c>
      <c r="AN2081" t="str">
        <f t="shared" si="164"/>
        <v/>
      </c>
      <c r="AP2081" t="str">
        <f t="shared" si="163"/>
        <v/>
      </c>
      <c r="AQ2081" t="str">
        <f>IF(AO2081="","",COUNTIFS(AM2081:$AM$3019,AO2081))</f>
        <v/>
      </c>
    </row>
    <row r="2082" spans="1:43" x14ac:dyDescent="0.25">
      <c r="A2082" s="6" t="str">
        <f>IF(COUNT($A$20:A2081)&lt;&gt;$B$4,IF(A2081="","",A2081+1),"")</f>
        <v/>
      </c>
      <c r="B2082" s="3"/>
      <c r="C2082" s="3"/>
      <c r="D2082" s="122"/>
      <c r="E2082" s="3"/>
      <c r="F2082" s="3"/>
      <c r="G2082" s="3"/>
      <c r="H2082" s="3"/>
      <c r="I2082" s="120"/>
      <c r="J2082" s="3"/>
      <c r="K2082" s="95" t="str" cm="1">
        <f t="array" ref="K2082">IF(OR($J$14 = "A",$J$14 = "B",$J$14 = "C"),IF(I2082="","",IF(LEN(I2082)&gt;2,_xlfn.IFS(ISNUMBER(SEARCH("_",I2082)),I2082,ISNUMBER(SEARCH(", ",I2082)),SUBSTITUTE(I2082,", ","_"),ISNUMBER(SEARCH("/ ",I2082)),SUBSTITUTE(I2082,"/ ","_"),ISNUMBER(SEARCH(",",I2082)),SUBSTITUTE(I2082,",","_"),ISNUMBER(SEARCH("/",I2082)),SUBSTITUTE(I2082,"/","_"),ISNUMBER(SEARCH("",I2082)),I2082),I2082)),IF(OR($J$14 = "J",$J$14 = "K"),"",IF(D2082="","",IF(LEN(D2082)&gt;2,_xlfn.IFS(ISNUMBER(SEARCH("_",D2082)),D2082,ISNUMBER(SEARCH(", ",D2082)),SUBSTITUTE(D2082,", ","_"),ISNUMBER(SEARCH("/ ",D2082)),SUBSTITUTE(D2082,"/ ","_"),ISNUMBER(SEARCH(",",D2082)),SUBSTITUTE(D2082,",","_"),ISNUMBER(SEARCH("/",D2082)),SUBSTITUTE(D2082,"/","_"),ISNUMBER(SEARCH("",D2082)),D2082),D2082))))</f>
        <v/>
      </c>
      <c r="L2082" s="1"/>
      <c r="M2082" s="1" t="str">
        <f t="shared" si="161"/>
        <v/>
      </c>
      <c r="N2082" s="94" t="str">
        <f>IF($L2082="None","",IF(ISERROR(VLOOKUP($L2082,Info!$B$4:$B$266,1,FALSE)),"",VLOOKUP($L2082,Info!$B$4:$L$266,5,FALSE)))</f>
        <v/>
      </c>
      <c r="O2082" s="94" t="str">
        <f>IF(K2082="","",IF(AND($J$12&lt;&gt;"ABC",N2082="3"),"BAC",IF(N2082="3","ABC",IF($J$12&lt;&gt;"ABC",IF($J$10="Standard",VLOOKUP(K2082,Info!$BE$4:$BF$481,2,FALSE),VLOOKUP(K2082,Info!$BI$4:$BJ$482,2,FALSE)),IF($J$10="Standard",VLOOKUP(K2082,Info!$AG$4:$AH$2994,2,FALSE),VLOOKUP(K2082,Info!$AK$4:$AL$2997,2,FALSE))))))</f>
        <v/>
      </c>
      <c r="P2082" s="94" t="str">
        <f>IF($L2082="None","",IF(ISERROR(VLOOKUP($L2082,Info!$B$4:$B$266,1,FALSE)),"",VLOOKUP($L2082,Info!$B$4:$L$266,3,FALSE)))</f>
        <v/>
      </c>
      <c r="Q2082" s="96" t="str">
        <f>IF($L2082="None","",IF(ISERROR(VLOOKUP($L2082,Info!$B$4:$B$266,1,FALSE)),"",VLOOKUP($L2082,Info!$B$4:$L$266,4,FALSE)))</f>
        <v/>
      </c>
      <c r="R2082" s="1"/>
      <c r="S2082" s="6" t="str">
        <f t="shared" si="162"/>
        <v/>
      </c>
      <c r="T2082" s="6" t="str">
        <f>IF($L2082="None","",IF(ISERROR(VLOOKUP($L2082,Info!$B$4:$B$266,1,FALSE)),"",VLOOKUP($L2082,Info!$B$4:$L$266,11,FALSE)))</f>
        <v/>
      </c>
      <c r="U2082" s="1"/>
      <c r="V2082" s="1"/>
      <c r="W2082" s="1"/>
      <c r="X2082" s="1" t="str">
        <f>IF($L2082="None","",IF(ISERROR(VLOOKUP($L2082,Info!$B$4:$B$266,1,FALSE)),"",IF(OR(W2082="Metallic Liquid Tight",W2082="Non-Metallic Liquid Tight",W2082="LSZH",W2082="Greenfield"),VLOOKUP($L2082,Info!$B$4:$L$266,7,FALSE),"N/A")))</f>
        <v/>
      </c>
      <c r="Y2082" s="1"/>
      <c r="Z2082" s="96" t="str">
        <f>IF($L2082="None","",IF(ISERROR(VLOOKUP($L2082,Info!$B$4:$B$266,1,FALSE)),"",VLOOKUP($L2082,Info!$B$4:$L$266,9,FALSE)))</f>
        <v/>
      </c>
      <c r="AA2082" s="96" t="str">
        <f>IF($L2082="None","",IF(ISERROR(VLOOKUP($L2082,Info!$B$4:$B$266,1,FALSE)),"",VLOOKUP($L2082,Info!$B$4:$L$266,8,FALSE)))</f>
        <v/>
      </c>
      <c r="AB2082" s="96" t="str">
        <f>IF($L2082="None","",IF(ISERROR(VLOOKUP($L2082,Info!$B$4:$B$266,1,FALSE)),"",VLOOKUP($L2082,Info!$B$4:$L$266,10,FALSE)))</f>
        <v/>
      </c>
      <c r="AC2082" s="1" t="str">
        <f>IF(W2082="SO Cable","Black,White",IF(O2082="","",IF(P2082="","",IF($J$12&lt;&gt;"ABC",IF(P2082&lt;="250",VLOOKUP(O2082,Info!$AZ$4:$BB$22,3,FALSE),VLOOKUP(O2082,Info!$AZ$23:$BB$39,3,FALSE)),IF(P2082&lt;="250",VLOOKUP(O2082,Info!$AO$4:$AQ$22,3,FALSE),VLOOKUP(O2082,Info!$AO$23:$AP$39,3,FALSE))))))</f>
        <v/>
      </c>
      <c r="AD2082" s="1"/>
      <c r="AE2082" s="1" t="str">
        <f>IF($L2082="None","",IF(ISERROR(VLOOKUP($L2082,Info!$B$4:$B$266,1,FALSE)),"",VLOOKUP($L2082,Info!$B$4:$L$266,4,FALSE)))</f>
        <v/>
      </c>
      <c r="AF2082" s="1" t="str">
        <f>IF($L2082="None","",IF(ISERROR(VLOOKUP($L2082,Info!$B$4:$B$266,1,FALSE)),"",VLOOKUP($L2082,Info!$B$4:$L$266,6,FALSE)))</f>
        <v/>
      </c>
      <c r="AG2082" s="1"/>
      <c r="AH2082" s="33" t="str" cm="1">
        <f t="array" ref="AH2082">IF(AND(L2082&lt;&gt;"",O2082&lt;&gt;"",R2082:S2082&lt;&gt;"",W2082:X2082&lt;&gt;"",Z2082:AA2082&lt;&gt;"",AC2082&lt;&gt;""),"Good","Bad")</f>
        <v>Bad</v>
      </c>
      <c r="AL2082" t="str" cm="1">
        <f t="array" ref="AL2082">IF(R2082&gt;0,_xlfn.IFS(COUNTIF($L$20:L2082,"&lt;&gt;")&lt;101,1,COUNTIF($L$20:L2082,"&lt;&gt;")&lt;201,2,COUNTIF($L$20:L2082,"&lt;&gt;")&lt;301,3,COUNTIF($L$20:L2082,"&lt;&gt;")&lt;401,4,COUNTIF($L$20:L2082,"&lt;&gt;")&lt;501,5,COUNTIF($L$20:L2082,"&lt;&gt;")&lt;601,6,COUNTIF($L$20:L2082,"&lt;&gt;")&lt;701,7,COUNTIF($L$20:L2082,"&lt;&gt;")&lt;801,8,COUNTIF($L$20:L2082,"&lt;&gt;")&lt;901,9,COUNTIF($L$20:L2082,"&lt;&gt;")&lt;1001,10,COUNTIF($L$20:L2082,"&lt;&gt;")&lt;1101,11,COUNTIF($L$20:L2082,"&lt;&gt;")&lt;1201,12,COUNTIF($L$20:L2082,"&lt;&gt;")&lt;1301,13,COUNTIF($L$20:L2082,"&lt;&gt;")&lt;1401,14,COUNTIF($L$20:L2082,"&lt;&gt;")&lt;1501,15,COUNTIF($L$20:L2082,"&lt;&gt;")&lt;1601,16,COUNTIF($L$20:L2082,"&lt;&gt;")&lt;1701,17,COUNTIF($L$20:L2082,"&lt;&gt;")&lt;1801,18,COUNTIF($L$20:L2082,"&lt;&gt;")&lt;1901,19,COUNTIF($L$20:L2082,"&lt;&gt;")&lt;2001,20,COUNTIF($L$20:L2082,"&lt;&gt;")&lt;2101,21,COUNTIF($L$20:L2082,"&lt;&gt;")&lt;2201,22,COUNTIF($L$20:L2082,"&lt;&gt;")&lt;2301,23,COUNTIF($L$20:L2082,"&lt;&gt;")&lt;2401,24,COUNTIF($L$20:L2082,"&lt;&gt;")&lt;2501,25,COUNTIF($L$20:L2082,"&lt;&gt;")&lt;2601,26,COUNTIF($L$20:L2082,"&lt;&gt;")&lt;2701,27,COUNTIF($L$20:L2082,"&lt;&gt;")&lt;2801,28,COUNTIF($L$20:L2082,"&lt;&gt;")&lt;2901,29,COUNTIF($L$20:L2082,"&lt;&gt;")&lt;3001,30),"")</f>
        <v/>
      </c>
      <c r="AM2082" t="str">
        <f t="shared" si="160"/>
        <v/>
      </c>
      <c r="AN2082" t="str">
        <f t="shared" si="164"/>
        <v/>
      </c>
      <c r="AP2082" t="str">
        <f t="shared" si="163"/>
        <v/>
      </c>
      <c r="AQ2082" t="str">
        <f>IF(AO2082="","",COUNTIFS(AM2082:$AM$3019,AO2082))</f>
        <v/>
      </c>
    </row>
    <row r="2083" spans="1:43" x14ac:dyDescent="0.25">
      <c r="A2083" s="6" t="str">
        <f>IF(COUNT($A$20:A2082)&lt;&gt;$B$4,IF(A2082="","",A2082+1),"")</f>
        <v/>
      </c>
      <c r="B2083" s="3"/>
      <c r="C2083" s="3"/>
      <c r="D2083" s="122"/>
      <c r="E2083" s="3"/>
      <c r="F2083" s="3"/>
      <c r="G2083" s="3"/>
      <c r="H2083" s="3"/>
      <c r="I2083" s="120"/>
      <c r="J2083" s="3"/>
      <c r="K2083" s="95" t="str" cm="1">
        <f t="array" ref="K2083">IF(OR($J$14 = "A",$J$14 = "B",$J$14 = "C"),IF(I2083="","",IF(LEN(I2083)&gt;2,_xlfn.IFS(ISNUMBER(SEARCH("_",I2083)),I2083,ISNUMBER(SEARCH(", ",I2083)),SUBSTITUTE(I2083,", ","_"),ISNUMBER(SEARCH("/ ",I2083)),SUBSTITUTE(I2083,"/ ","_"),ISNUMBER(SEARCH(",",I2083)),SUBSTITUTE(I2083,",","_"),ISNUMBER(SEARCH("/",I2083)),SUBSTITUTE(I2083,"/","_"),ISNUMBER(SEARCH("",I2083)),I2083),I2083)),IF(OR($J$14 = "J",$J$14 = "K"),"",IF(D2083="","",IF(LEN(D2083)&gt;2,_xlfn.IFS(ISNUMBER(SEARCH("_",D2083)),D2083,ISNUMBER(SEARCH(", ",D2083)),SUBSTITUTE(D2083,", ","_"),ISNUMBER(SEARCH("/ ",D2083)),SUBSTITUTE(D2083,"/ ","_"),ISNUMBER(SEARCH(",",D2083)),SUBSTITUTE(D2083,",","_"),ISNUMBER(SEARCH("/",D2083)),SUBSTITUTE(D2083,"/","_"),ISNUMBER(SEARCH("",D2083)),D2083),D2083))))</f>
        <v/>
      </c>
      <c r="L2083" s="1"/>
      <c r="M2083" s="1" t="str">
        <f t="shared" si="161"/>
        <v/>
      </c>
      <c r="N2083" s="94" t="str">
        <f>IF($L2083="None","",IF(ISERROR(VLOOKUP($L2083,Info!$B$4:$B$266,1,FALSE)),"",VLOOKUP($L2083,Info!$B$4:$L$266,5,FALSE)))</f>
        <v/>
      </c>
      <c r="O2083" s="94" t="str">
        <f>IF(K2083="","",IF(AND($J$12&lt;&gt;"ABC",N2083="3"),"BAC",IF(N2083="3","ABC",IF($J$12&lt;&gt;"ABC",IF($J$10="Standard",VLOOKUP(K2083,Info!$BE$4:$BF$481,2,FALSE),VLOOKUP(K2083,Info!$BI$4:$BJ$482,2,FALSE)),IF($J$10="Standard",VLOOKUP(K2083,Info!$AG$4:$AH$2994,2,FALSE),VLOOKUP(K2083,Info!$AK$4:$AL$2997,2,FALSE))))))</f>
        <v/>
      </c>
      <c r="P2083" s="94" t="str">
        <f>IF($L2083="None","",IF(ISERROR(VLOOKUP($L2083,Info!$B$4:$B$266,1,FALSE)),"",VLOOKUP($L2083,Info!$B$4:$L$266,3,FALSE)))</f>
        <v/>
      </c>
      <c r="Q2083" s="96" t="str">
        <f>IF($L2083="None","",IF(ISERROR(VLOOKUP($L2083,Info!$B$4:$B$266,1,FALSE)),"",VLOOKUP($L2083,Info!$B$4:$L$266,4,FALSE)))</f>
        <v/>
      </c>
      <c r="R2083" s="1"/>
      <c r="S2083" s="6" t="str">
        <f t="shared" si="162"/>
        <v/>
      </c>
      <c r="T2083" s="6" t="str">
        <f>IF($L2083="None","",IF(ISERROR(VLOOKUP($L2083,Info!$B$4:$B$266,1,FALSE)),"",VLOOKUP($L2083,Info!$B$4:$L$266,11,FALSE)))</f>
        <v/>
      </c>
      <c r="U2083" s="1"/>
      <c r="V2083" s="1"/>
      <c r="W2083" s="1"/>
      <c r="X2083" s="1" t="str">
        <f>IF($L2083="None","",IF(ISERROR(VLOOKUP($L2083,Info!$B$4:$B$266,1,FALSE)),"",IF(OR(W2083="Metallic Liquid Tight",W2083="Non-Metallic Liquid Tight",W2083="LSZH",W2083="Greenfield"),VLOOKUP($L2083,Info!$B$4:$L$266,7,FALSE),"N/A")))</f>
        <v/>
      </c>
      <c r="Y2083" s="1"/>
      <c r="Z2083" s="96" t="str">
        <f>IF($L2083="None","",IF(ISERROR(VLOOKUP($L2083,Info!$B$4:$B$266,1,FALSE)),"",VLOOKUP($L2083,Info!$B$4:$L$266,9,FALSE)))</f>
        <v/>
      </c>
      <c r="AA2083" s="96" t="str">
        <f>IF($L2083="None","",IF(ISERROR(VLOOKUP($L2083,Info!$B$4:$B$266,1,FALSE)),"",VLOOKUP($L2083,Info!$B$4:$L$266,8,FALSE)))</f>
        <v/>
      </c>
      <c r="AB2083" s="96" t="str">
        <f>IF($L2083="None","",IF(ISERROR(VLOOKUP($L2083,Info!$B$4:$B$266,1,FALSE)),"",VLOOKUP($L2083,Info!$B$4:$L$266,10,FALSE)))</f>
        <v/>
      </c>
      <c r="AC2083" s="1" t="str">
        <f>IF(W2083="SO Cable","Black,White",IF(O2083="","",IF(P2083="","",IF($J$12&lt;&gt;"ABC",IF(P2083&lt;="250",VLOOKUP(O2083,Info!$AZ$4:$BB$22,3,FALSE),VLOOKUP(O2083,Info!$AZ$23:$BB$39,3,FALSE)),IF(P2083&lt;="250",VLOOKUP(O2083,Info!$AO$4:$AQ$22,3,FALSE),VLOOKUP(O2083,Info!$AO$23:$AP$39,3,FALSE))))))</f>
        <v/>
      </c>
      <c r="AD2083" s="1"/>
      <c r="AE2083" s="1" t="str">
        <f>IF($L2083="None","",IF(ISERROR(VLOOKUP($L2083,Info!$B$4:$B$266,1,FALSE)),"",VLOOKUP($L2083,Info!$B$4:$L$266,4,FALSE)))</f>
        <v/>
      </c>
      <c r="AF2083" s="1" t="str">
        <f>IF($L2083="None","",IF(ISERROR(VLOOKUP($L2083,Info!$B$4:$B$266,1,FALSE)),"",VLOOKUP($L2083,Info!$B$4:$L$266,6,FALSE)))</f>
        <v/>
      </c>
      <c r="AG2083" s="1"/>
      <c r="AH2083" s="33" t="str" cm="1">
        <f t="array" ref="AH2083">IF(AND(L2083&lt;&gt;"",O2083&lt;&gt;"",R2083:S2083&lt;&gt;"",W2083:X2083&lt;&gt;"",Z2083:AA2083&lt;&gt;"",AC2083&lt;&gt;""),"Good","Bad")</f>
        <v>Bad</v>
      </c>
      <c r="AL2083" t="str" cm="1">
        <f t="array" ref="AL2083">IF(R2083&gt;0,_xlfn.IFS(COUNTIF($L$20:L2083,"&lt;&gt;")&lt;101,1,COUNTIF($L$20:L2083,"&lt;&gt;")&lt;201,2,COUNTIF($L$20:L2083,"&lt;&gt;")&lt;301,3,COUNTIF($L$20:L2083,"&lt;&gt;")&lt;401,4,COUNTIF($L$20:L2083,"&lt;&gt;")&lt;501,5,COUNTIF($L$20:L2083,"&lt;&gt;")&lt;601,6,COUNTIF($L$20:L2083,"&lt;&gt;")&lt;701,7,COUNTIF($L$20:L2083,"&lt;&gt;")&lt;801,8,COUNTIF($L$20:L2083,"&lt;&gt;")&lt;901,9,COUNTIF($L$20:L2083,"&lt;&gt;")&lt;1001,10,COUNTIF($L$20:L2083,"&lt;&gt;")&lt;1101,11,COUNTIF($L$20:L2083,"&lt;&gt;")&lt;1201,12,COUNTIF($L$20:L2083,"&lt;&gt;")&lt;1301,13,COUNTIF($L$20:L2083,"&lt;&gt;")&lt;1401,14,COUNTIF($L$20:L2083,"&lt;&gt;")&lt;1501,15,COUNTIF($L$20:L2083,"&lt;&gt;")&lt;1601,16,COUNTIF($L$20:L2083,"&lt;&gt;")&lt;1701,17,COUNTIF($L$20:L2083,"&lt;&gt;")&lt;1801,18,COUNTIF($L$20:L2083,"&lt;&gt;")&lt;1901,19,COUNTIF($L$20:L2083,"&lt;&gt;")&lt;2001,20,COUNTIF($L$20:L2083,"&lt;&gt;")&lt;2101,21,COUNTIF($L$20:L2083,"&lt;&gt;")&lt;2201,22,COUNTIF($L$20:L2083,"&lt;&gt;")&lt;2301,23,COUNTIF($L$20:L2083,"&lt;&gt;")&lt;2401,24,COUNTIF($L$20:L2083,"&lt;&gt;")&lt;2501,25,COUNTIF($L$20:L2083,"&lt;&gt;")&lt;2601,26,COUNTIF($L$20:L2083,"&lt;&gt;")&lt;2701,27,COUNTIF($L$20:L2083,"&lt;&gt;")&lt;2801,28,COUNTIF($L$20:L2083,"&lt;&gt;")&lt;2901,29,COUNTIF($L$20:L2083,"&lt;&gt;")&lt;3001,30),"")</f>
        <v/>
      </c>
      <c r="AM2083" t="str">
        <f t="shared" si="160"/>
        <v/>
      </c>
      <c r="AN2083" t="str">
        <f t="shared" si="164"/>
        <v/>
      </c>
      <c r="AP2083" t="str">
        <f t="shared" si="163"/>
        <v/>
      </c>
      <c r="AQ2083" t="str">
        <f>IF(AO2083="","",COUNTIFS(AM2083:$AM$3019,AO2083))</f>
        <v/>
      </c>
    </row>
    <row r="2084" spans="1:43" x14ac:dyDescent="0.25">
      <c r="A2084" s="6" t="str">
        <f>IF(COUNT($A$20:A2083)&lt;&gt;$B$4,IF(A2083="","",A2083+1),"")</f>
        <v/>
      </c>
      <c r="B2084" s="3"/>
      <c r="C2084" s="3"/>
      <c r="D2084" s="122"/>
      <c r="E2084" s="3"/>
      <c r="F2084" s="3"/>
      <c r="G2084" s="3"/>
      <c r="H2084" s="3"/>
      <c r="I2084" s="120"/>
      <c r="J2084" s="3"/>
      <c r="K2084" s="95" t="str" cm="1">
        <f t="array" ref="K2084">IF(OR($J$14 = "A",$J$14 = "B",$J$14 = "C"),IF(I2084="","",IF(LEN(I2084)&gt;2,_xlfn.IFS(ISNUMBER(SEARCH("_",I2084)),I2084,ISNUMBER(SEARCH(", ",I2084)),SUBSTITUTE(I2084,", ","_"),ISNUMBER(SEARCH("/ ",I2084)),SUBSTITUTE(I2084,"/ ","_"),ISNUMBER(SEARCH(",",I2084)),SUBSTITUTE(I2084,",","_"),ISNUMBER(SEARCH("/",I2084)),SUBSTITUTE(I2084,"/","_"),ISNUMBER(SEARCH("",I2084)),I2084),I2084)),IF(OR($J$14 = "J",$J$14 = "K"),"",IF(D2084="","",IF(LEN(D2084)&gt;2,_xlfn.IFS(ISNUMBER(SEARCH("_",D2084)),D2084,ISNUMBER(SEARCH(", ",D2084)),SUBSTITUTE(D2084,", ","_"),ISNUMBER(SEARCH("/ ",D2084)),SUBSTITUTE(D2084,"/ ","_"),ISNUMBER(SEARCH(",",D2084)),SUBSTITUTE(D2084,",","_"),ISNUMBER(SEARCH("/",D2084)),SUBSTITUTE(D2084,"/","_"),ISNUMBER(SEARCH("",D2084)),D2084),D2084))))</f>
        <v/>
      </c>
      <c r="L2084" s="1"/>
      <c r="M2084" s="1" t="str">
        <f t="shared" si="161"/>
        <v/>
      </c>
      <c r="N2084" s="94" t="str">
        <f>IF($L2084="None","",IF(ISERROR(VLOOKUP($L2084,Info!$B$4:$B$266,1,FALSE)),"",VLOOKUP($L2084,Info!$B$4:$L$266,5,FALSE)))</f>
        <v/>
      </c>
      <c r="O2084" s="94" t="str">
        <f>IF(K2084="","",IF(AND($J$12&lt;&gt;"ABC",N2084="3"),"BAC",IF(N2084="3","ABC",IF($J$12&lt;&gt;"ABC",IF($J$10="Standard",VLOOKUP(K2084,Info!$BE$4:$BF$481,2,FALSE),VLOOKUP(K2084,Info!$BI$4:$BJ$482,2,FALSE)),IF($J$10="Standard",VLOOKUP(K2084,Info!$AG$4:$AH$2994,2,FALSE),VLOOKUP(K2084,Info!$AK$4:$AL$2997,2,FALSE))))))</f>
        <v/>
      </c>
      <c r="P2084" s="94" t="str">
        <f>IF($L2084="None","",IF(ISERROR(VLOOKUP($L2084,Info!$B$4:$B$266,1,FALSE)),"",VLOOKUP($L2084,Info!$B$4:$L$266,3,FALSE)))</f>
        <v/>
      </c>
      <c r="Q2084" s="96" t="str">
        <f>IF($L2084="None","",IF(ISERROR(VLOOKUP($L2084,Info!$B$4:$B$266,1,FALSE)),"",VLOOKUP($L2084,Info!$B$4:$L$266,4,FALSE)))</f>
        <v/>
      </c>
      <c r="R2084" s="1"/>
      <c r="S2084" s="6" t="str">
        <f t="shared" si="162"/>
        <v/>
      </c>
      <c r="T2084" s="6" t="str">
        <f>IF($L2084="None","",IF(ISERROR(VLOOKUP($L2084,Info!$B$4:$B$266,1,FALSE)),"",VLOOKUP($L2084,Info!$B$4:$L$266,11,FALSE)))</f>
        <v/>
      </c>
      <c r="U2084" s="1"/>
      <c r="V2084" s="1"/>
      <c r="W2084" s="1"/>
      <c r="X2084" s="1" t="str">
        <f>IF($L2084="None","",IF(ISERROR(VLOOKUP($L2084,Info!$B$4:$B$266,1,FALSE)),"",IF(OR(W2084="Metallic Liquid Tight",W2084="Non-Metallic Liquid Tight",W2084="LSZH",W2084="Greenfield"),VLOOKUP($L2084,Info!$B$4:$L$266,7,FALSE),"N/A")))</f>
        <v/>
      </c>
      <c r="Y2084" s="1"/>
      <c r="Z2084" s="96" t="str">
        <f>IF($L2084="None","",IF(ISERROR(VLOOKUP($L2084,Info!$B$4:$B$266,1,FALSE)),"",VLOOKUP($L2084,Info!$B$4:$L$266,9,FALSE)))</f>
        <v/>
      </c>
      <c r="AA2084" s="96" t="str">
        <f>IF($L2084="None","",IF(ISERROR(VLOOKUP($L2084,Info!$B$4:$B$266,1,FALSE)),"",VLOOKUP($L2084,Info!$B$4:$L$266,8,FALSE)))</f>
        <v/>
      </c>
      <c r="AB2084" s="96" t="str">
        <f>IF($L2084="None","",IF(ISERROR(VLOOKUP($L2084,Info!$B$4:$B$266,1,FALSE)),"",VLOOKUP($L2084,Info!$B$4:$L$266,10,FALSE)))</f>
        <v/>
      </c>
      <c r="AC2084" s="1" t="str">
        <f>IF(W2084="SO Cable","Black,White",IF(O2084="","",IF(P2084="","",IF($J$12&lt;&gt;"ABC",IF(P2084&lt;="250",VLOOKUP(O2084,Info!$AZ$4:$BB$22,3,FALSE),VLOOKUP(O2084,Info!$AZ$23:$BB$39,3,FALSE)),IF(P2084&lt;="250",VLOOKUP(O2084,Info!$AO$4:$AQ$22,3,FALSE),VLOOKUP(O2084,Info!$AO$23:$AP$39,3,FALSE))))))</f>
        <v/>
      </c>
      <c r="AD2084" s="1"/>
      <c r="AE2084" s="1" t="str">
        <f>IF($L2084="None","",IF(ISERROR(VLOOKUP($L2084,Info!$B$4:$B$266,1,FALSE)),"",VLOOKUP($L2084,Info!$B$4:$L$266,4,FALSE)))</f>
        <v/>
      </c>
      <c r="AF2084" s="1" t="str">
        <f>IF($L2084="None","",IF(ISERROR(VLOOKUP($L2084,Info!$B$4:$B$266,1,FALSE)),"",VLOOKUP($L2084,Info!$B$4:$L$266,6,FALSE)))</f>
        <v/>
      </c>
      <c r="AG2084" s="1"/>
      <c r="AH2084" s="33" t="str" cm="1">
        <f t="array" ref="AH2084">IF(AND(L2084&lt;&gt;"",O2084&lt;&gt;"",R2084:S2084&lt;&gt;"",W2084:X2084&lt;&gt;"",Z2084:AA2084&lt;&gt;"",AC2084&lt;&gt;""),"Good","Bad")</f>
        <v>Bad</v>
      </c>
      <c r="AL2084" t="str" cm="1">
        <f t="array" ref="AL2084">IF(R2084&gt;0,_xlfn.IFS(COUNTIF($L$20:L2084,"&lt;&gt;")&lt;101,1,COUNTIF($L$20:L2084,"&lt;&gt;")&lt;201,2,COUNTIF($L$20:L2084,"&lt;&gt;")&lt;301,3,COUNTIF($L$20:L2084,"&lt;&gt;")&lt;401,4,COUNTIF($L$20:L2084,"&lt;&gt;")&lt;501,5,COUNTIF($L$20:L2084,"&lt;&gt;")&lt;601,6,COUNTIF($L$20:L2084,"&lt;&gt;")&lt;701,7,COUNTIF($L$20:L2084,"&lt;&gt;")&lt;801,8,COUNTIF($L$20:L2084,"&lt;&gt;")&lt;901,9,COUNTIF($L$20:L2084,"&lt;&gt;")&lt;1001,10,COUNTIF($L$20:L2084,"&lt;&gt;")&lt;1101,11,COUNTIF($L$20:L2084,"&lt;&gt;")&lt;1201,12,COUNTIF($L$20:L2084,"&lt;&gt;")&lt;1301,13,COUNTIF($L$20:L2084,"&lt;&gt;")&lt;1401,14,COUNTIF($L$20:L2084,"&lt;&gt;")&lt;1501,15,COUNTIF($L$20:L2084,"&lt;&gt;")&lt;1601,16,COUNTIF($L$20:L2084,"&lt;&gt;")&lt;1701,17,COUNTIF($L$20:L2084,"&lt;&gt;")&lt;1801,18,COUNTIF($L$20:L2084,"&lt;&gt;")&lt;1901,19,COUNTIF($L$20:L2084,"&lt;&gt;")&lt;2001,20,COUNTIF($L$20:L2084,"&lt;&gt;")&lt;2101,21,COUNTIF($L$20:L2084,"&lt;&gt;")&lt;2201,22,COUNTIF($L$20:L2084,"&lt;&gt;")&lt;2301,23,COUNTIF($L$20:L2084,"&lt;&gt;")&lt;2401,24,COUNTIF($L$20:L2084,"&lt;&gt;")&lt;2501,25,COUNTIF($L$20:L2084,"&lt;&gt;")&lt;2601,26,COUNTIF($L$20:L2084,"&lt;&gt;")&lt;2701,27,COUNTIF($L$20:L2084,"&lt;&gt;")&lt;2801,28,COUNTIF($L$20:L2084,"&lt;&gt;")&lt;2901,29,COUNTIF($L$20:L2084,"&lt;&gt;")&lt;3001,30),"")</f>
        <v/>
      </c>
      <c r="AM2084" t="str">
        <f t="shared" si="160"/>
        <v/>
      </c>
      <c r="AN2084" t="str">
        <f t="shared" si="164"/>
        <v/>
      </c>
      <c r="AP2084" t="str">
        <f t="shared" si="163"/>
        <v/>
      </c>
      <c r="AQ2084" t="str">
        <f>IF(AO2084="","",COUNTIFS(AM2084:$AM$3019,AO2084))</f>
        <v/>
      </c>
    </row>
    <row r="2085" spans="1:43" x14ac:dyDescent="0.25">
      <c r="A2085" s="6" t="str">
        <f>IF(COUNT($A$20:A2084)&lt;&gt;$B$4,IF(A2084="","",A2084+1),"")</f>
        <v/>
      </c>
      <c r="B2085" s="3"/>
      <c r="C2085" s="3"/>
      <c r="D2085" s="122"/>
      <c r="E2085" s="3"/>
      <c r="F2085" s="3"/>
      <c r="G2085" s="3"/>
      <c r="H2085" s="3"/>
      <c r="I2085" s="120"/>
      <c r="J2085" s="3"/>
      <c r="K2085" s="95" t="str" cm="1">
        <f t="array" ref="K2085">IF(OR($J$14 = "A",$J$14 = "B",$J$14 = "C"),IF(I2085="","",IF(LEN(I2085)&gt;2,_xlfn.IFS(ISNUMBER(SEARCH("_",I2085)),I2085,ISNUMBER(SEARCH(", ",I2085)),SUBSTITUTE(I2085,", ","_"),ISNUMBER(SEARCH("/ ",I2085)),SUBSTITUTE(I2085,"/ ","_"),ISNUMBER(SEARCH(",",I2085)),SUBSTITUTE(I2085,",","_"),ISNUMBER(SEARCH("/",I2085)),SUBSTITUTE(I2085,"/","_"),ISNUMBER(SEARCH("",I2085)),I2085),I2085)),IF(OR($J$14 = "J",$J$14 = "K"),"",IF(D2085="","",IF(LEN(D2085)&gt;2,_xlfn.IFS(ISNUMBER(SEARCH("_",D2085)),D2085,ISNUMBER(SEARCH(", ",D2085)),SUBSTITUTE(D2085,", ","_"),ISNUMBER(SEARCH("/ ",D2085)),SUBSTITUTE(D2085,"/ ","_"),ISNUMBER(SEARCH(",",D2085)),SUBSTITUTE(D2085,",","_"),ISNUMBER(SEARCH("/",D2085)),SUBSTITUTE(D2085,"/","_"),ISNUMBER(SEARCH("",D2085)),D2085),D2085))))</f>
        <v/>
      </c>
      <c r="L2085" s="1"/>
      <c r="M2085" s="1" t="str">
        <f t="shared" si="161"/>
        <v/>
      </c>
      <c r="N2085" s="94" t="str">
        <f>IF($L2085="None","",IF(ISERROR(VLOOKUP($L2085,Info!$B$4:$B$266,1,FALSE)),"",VLOOKUP($L2085,Info!$B$4:$L$266,5,FALSE)))</f>
        <v/>
      </c>
      <c r="O2085" s="94" t="str">
        <f>IF(K2085="","",IF(AND($J$12&lt;&gt;"ABC",N2085="3"),"BAC",IF(N2085="3","ABC",IF($J$12&lt;&gt;"ABC",IF($J$10="Standard",VLOOKUP(K2085,Info!$BE$4:$BF$481,2,FALSE),VLOOKUP(K2085,Info!$BI$4:$BJ$482,2,FALSE)),IF($J$10="Standard",VLOOKUP(K2085,Info!$AG$4:$AH$2994,2,FALSE),VLOOKUP(K2085,Info!$AK$4:$AL$2997,2,FALSE))))))</f>
        <v/>
      </c>
      <c r="P2085" s="94" t="str">
        <f>IF($L2085="None","",IF(ISERROR(VLOOKUP($L2085,Info!$B$4:$B$266,1,FALSE)),"",VLOOKUP($L2085,Info!$B$4:$L$266,3,FALSE)))</f>
        <v/>
      </c>
      <c r="Q2085" s="96" t="str">
        <f>IF($L2085="None","",IF(ISERROR(VLOOKUP($L2085,Info!$B$4:$B$266,1,FALSE)),"",VLOOKUP($L2085,Info!$B$4:$L$266,4,FALSE)))</f>
        <v/>
      </c>
      <c r="R2085" s="1"/>
      <c r="S2085" s="6" t="str">
        <f t="shared" si="162"/>
        <v/>
      </c>
      <c r="T2085" s="6" t="str">
        <f>IF($L2085="None","",IF(ISERROR(VLOOKUP($L2085,Info!$B$4:$B$266,1,FALSE)),"",VLOOKUP($L2085,Info!$B$4:$L$266,11,FALSE)))</f>
        <v/>
      </c>
      <c r="U2085" s="1"/>
      <c r="V2085" s="1"/>
      <c r="W2085" s="1"/>
      <c r="X2085" s="1" t="str">
        <f>IF($L2085="None","",IF(ISERROR(VLOOKUP($L2085,Info!$B$4:$B$266,1,FALSE)),"",IF(OR(W2085="Metallic Liquid Tight",W2085="Non-Metallic Liquid Tight",W2085="LSZH",W2085="Greenfield"),VLOOKUP($L2085,Info!$B$4:$L$266,7,FALSE),"N/A")))</f>
        <v/>
      </c>
      <c r="Y2085" s="1"/>
      <c r="Z2085" s="96" t="str">
        <f>IF($L2085="None","",IF(ISERROR(VLOOKUP($L2085,Info!$B$4:$B$266,1,FALSE)),"",VLOOKUP($L2085,Info!$B$4:$L$266,9,FALSE)))</f>
        <v/>
      </c>
      <c r="AA2085" s="96" t="str">
        <f>IF($L2085="None","",IF(ISERROR(VLOOKUP($L2085,Info!$B$4:$B$266,1,FALSE)),"",VLOOKUP($L2085,Info!$B$4:$L$266,8,FALSE)))</f>
        <v/>
      </c>
      <c r="AB2085" s="96" t="str">
        <f>IF($L2085="None","",IF(ISERROR(VLOOKUP($L2085,Info!$B$4:$B$266,1,FALSE)),"",VLOOKUP($L2085,Info!$B$4:$L$266,10,FALSE)))</f>
        <v/>
      </c>
      <c r="AC2085" s="1" t="str">
        <f>IF(W2085="SO Cable","Black,White",IF(O2085="","",IF(P2085="","",IF($J$12&lt;&gt;"ABC",IF(P2085&lt;="250",VLOOKUP(O2085,Info!$AZ$4:$BB$22,3,FALSE),VLOOKUP(O2085,Info!$AZ$23:$BB$39,3,FALSE)),IF(P2085&lt;="250",VLOOKUP(O2085,Info!$AO$4:$AQ$22,3,FALSE),VLOOKUP(O2085,Info!$AO$23:$AP$39,3,FALSE))))))</f>
        <v/>
      </c>
      <c r="AD2085" s="1"/>
      <c r="AE2085" s="1" t="str">
        <f>IF($L2085="None","",IF(ISERROR(VLOOKUP($L2085,Info!$B$4:$B$266,1,FALSE)),"",VLOOKUP($L2085,Info!$B$4:$L$266,4,FALSE)))</f>
        <v/>
      </c>
      <c r="AF2085" s="1" t="str">
        <f>IF($L2085="None","",IF(ISERROR(VLOOKUP($L2085,Info!$B$4:$B$266,1,FALSE)),"",VLOOKUP($L2085,Info!$B$4:$L$266,6,FALSE)))</f>
        <v/>
      </c>
      <c r="AG2085" s="1"/>
      <c r="AH2085" s="33" t="str" cm="1">
        <f t="array" ref="AH2085">IF(AND(L2085&lt;&gt;"",O2085&lt;&gt;"",R2085:S2085&lt;&gt;"",W2085:X2085&lt;&gt;"",Z2085:AA2085&lt;&gt;"",AC2085&lt;&gt;""),"Good","Bad")</f>
        <v>Bad</v>
      </c>
      <c r="AL2085" t="str" cm="1">
        <f t="array" ref="AL2085">IF(R2085&gt;0,_xlfn.IFS(COUNTIF($L$20:L2085,"&lt;&gt;")&lt;101,1,COUNTIF($L$20:L2085,"&lt;&gt;")&lt;201,2,COUNTIF($L$20:L2085,"&lt;&gt;")&lt;301,3,COUNTIF($L$20:L2085,"&lt;&gt;")&lt;401,4,COUNTIF($L$20:L2085,"&lt;&gt;")&lt;501,5,COUNTIF($L$20:L2085,"&lt;&gt;")&lt;601,6,COUNTIF($L$20:L2085,"&lt;&gt;")&lt;701,7,COUNTIF($L$20:L2085,"&lt;&gt;")&lt;801,8,COUNTIF($L$20:L2085,"&lt;&gt;")&lt;901,9,COUNTIF($L$20:L2085,"&lt;&gt;")&lt;1001,10,COUNTIF($L$20:L2085,"&lt;&gt;")&lt;1101,11,COUNTIF($L$20:L2085,"&lt;&gt;")&lt;1201,12,COUNTIF($L$20:L2085,"&lt;&gt;")&lt;1301,13,COUNTIF($L$20:L2085,"&lt;&gt;")&lt;1401,14,COUNTIF($L$20:L2085,"&lt;&gt;")&lt;1501,15,COUNTIF($L$20:L2085,"&lt;&gt;")&lt;1601,16,COUNTIF($L$20:L2085,"&lt;&gt;")&lt;1701,17,COUNTIF($L$20:L2085,"&lt;&gt;")&lt;1801,18,COUNTIF($L$20:L2085,"&lt;&gt;")&lt;1901,19,COUNTIF($L$20:L2085,"&lt;&gt;")&lt;2001,20,COUNTIF($L$20:L2085,"&lt;&gt;")&lt;2101,21,COUNTIF($L$20:L2085,"&lt;&gt;")&lt;2201,22,COUNTIF($L$20:L2085,"&lt;&gt;")&lt;2301,23,COUNTIF($L$20:L2085,"&lt;&gt;")&lt;2401,24,COUNTIF($L$20:L2085,"&lt;&gt;")&lt;2501,25,COUNTIF($L$20:L2085,"&lt;&gt;")&lt;2601,26,COUNTIF($L$20:L2085,"&lt;&gt;")&lt;2701,27,COUNTIF($L$20:L2085,"&lt;&gt;")&lt;2801,28,COUNTIF($L$20:L2085,"&lt;&gt;")&lt;2901,29,COUNTIF($L$20:L2085,"&lt;&gt;")&lt;3001,30),"")</f>
        <v/>
      </c>
      <c r="AM2085" t="str">
        <f t="shared" si="160"/>
        <v/>
      </c>
      <c r="AN2085" t="str">
        <f t="shared" si="164"/>
        <v/>
      </c>
      <c r="AP2085" t="str">
        <f t="shared" si="163"/>
        <v/>
      </c>
      <c r="AQ2085" t="str">
        <f>IF(AO2085="","",COUNTIFS(AM2085:$AM$3019,AO2085))</f>
        <v/>
      </c>
    </row>
    <row r="2086" spans="1:43" x14ac:dyDescent="0.25">
      <c r="A2086" s="6" t="str">
        <f>IF(COUNT($A$20:A2085)&lt;&gt;$B$4,IF(A2085="","",A2085+1),"")</f>
        <v/>
      </c>
      <c r="B2086" s="3"/>
      <c r="C2086" s="3"/>
      <c r="D2086" s="122"/>
      <c r="E2086" s="3"/>
      <c r="F2086" s="3"/>
      <c r="G2086" s="3"/>
      <c r="H2086" s="3"/>
      <c r="I2086" s="120"/>
      <c r="J2086" s="3"/>
      <c r="K2086" s="95" t="str" cm="1">
        <f t="array" ref="K2086">IF(OR($J$14 = "A",$J$14 = "B",$J$14 = "C"),IF(I2086="","",IF(LEN(I2086)&gt;2,_xlfn.IFS(ISNUMBER(SEARCH("_",I2086)),I2086,ISNUMBER(SEARCH(", ",I2086)),SUBSTITUTE(I2086,", ","_"),ISNUMBER(SEARCH("/ ",I2086)),SUBSTITUTE(I2086,"/ ","_"),ISNUMBER(SEARCH(",",I2086)),SUBSTITUTE(I2086,",","_"),ISNUMBER(SEARCH("/",I2086)),SUBSTITUTE(I2086,"/","_"),ISNUMBER(SEARCH("",I2086)),I2086),I2086)),IF(OR($J$14 = "J",$J$14 = "K"),"",IF(D2086="","",IF(LEN(D2086)&gt;2,_xlfn.IFS(ISNUMBER(SEARCH("_",D2086)),D2086,ISNUMBER(SEARCH(", ",D2086)),SUBSTITUTE(D2086,", ","_"),ISNUMBER(SEARCH("/ ",D2086)),SUBSTITUTE(D2086,"/ ","_"),ISNUMBER(SEARCH(",",D2086)),SUBSTITUTE(D2086,",","_"),ISNUMBER(SEARCH("/",D2086)),SUBSTITUTE(D2086,"/","_"),ISNUMBER(SEARCH("",D2086)),D2086),D2086))))</f>
        <v/>
      </c>
      <c r="L2086" s="1"/>
      <c r="M2086" s="1" t="str">
        <f t="shared" si="161"/>
        <v/>
      </c>
      <c r="N2086" s="94" t="str">
        <f>IF($L2086="None","",IF(ISERROR(VLOOKUP($L2086,Info!$B$4:$B$266,1,FALSE)),"",VLOOKUP($L2086,Info!$B$4:$L$266,5,FALSE)))</f>
        <v/>
      </c>
      <c r="O2086" s="94" t="str">
        <f>IF(K2086="","",IF(AND($J$12&lt;&gt;"ABC",N2086="3"),"BAC",IF(N2086="3","ABC",IF($J$12&lt;&gt;"ABC",IF($J$10="Standard",VLOOKUP(K2086,Info!$BE$4:$BF$481,2,FALSE),VLOOKUP(K2086,Info!$BI$4:$BJ$482,2,FALSE)),IF($J$10="Standard",VLOOKUP(K2086,Info!$AG$4:$AH$2994,2,FALSE),VLOOKUP(K2086,Info!$AK$4:$AL$2997,2,FALSE))))))</f>
        <v/>
      </c>
      <c r="P2086" s="94" t="str">
        <f>IF($L2086="None","",IF(ISERROR(VLOOKUP($L2086,Info!$B$4:$B$266,1,FALSE)),"",VLOOKUP($L2086,Info!$B$4:$L$266,3,FALSE)))</f>
        <v/>
      </c>
      <c r="Q2086" s="96" t="str">
        <f>IF($L2086="None","",IF(ISERROR(VLOOKUP($L2086,Info!$B$4:$B$266,1,FALSE)),"",VLOOKUP($L2086,Info!$B$4:$L$266,4,FALSE)))</f>
        <v/>
      </c>
      <c r="R2086" s="1"/>
      <c r="S2086" s="6" t="str">
        <f t="shared" si="162"/>
        <v/>
      </c>
      <c r="T2086" s="6" t="str">
        <f>IF($L2086="None","",IF(ISERROR(VLOOKUP($L2086,Info!$B$4:$B$266,1,FALSE)),"",VLOOKUP($L2086,Info!$B$4:$L$266,11,FALSE)))</f>
        <v/>
      </c>
      <c r="U2086" s="1"/>
      <c r="V2086" s="1"/>
      <c r="W2086" s="1"/>
      <c r="X2086" s="1" t="str">
        <f>IF($L2086="None","",IF(ISERROR(VLOOKUP($L2086,Info!$B$4:$B$266,1,FALSE)),"",IF(OR(W2086="Metallic Liquid Tight",W2086="Non-Metallic Liquid Tight",W2086="LSZH",W2086="Greenfield"),VLOOKUP($L2086,Info!$B$4:$L$266,7,FALSE),"N/A")))</f>
        <v/>
      </c>
      <c r="Y2086" s="1"/>
      <c r="Z2086" s="96" t="str">
        <f>IF($L2086="None","",IF(ISERROR(VLOOKUP($L2086,Info!$B$4:$B$266,1,FALSE)),"",VLOOKUP($L2086,Info!$B$4:$L$266,9,FALSE)))</f>
        <v/>
      </c>
      <c r="AA2086" s="96" t="str">
        <f>IF($L2086="None","",IF(ISERROR(VLOOKUP($L2086,Info!$B$4:$B$266,1,FALSE)),"",VLOOKUP($L2086,Info!$B$4:$L$266,8,FALSE)))</f>
        <v/>
      </c>
      <c r="AB2086" s="96" t="str">
        <f>IF($L2086="None","",IF(ISERROR(VLOOKUP($L2086,Info!$B$4:$B$266,1,FALSE)),"",VLOOKUP($L2086,Info!$B$4:$L$266,10,FALSE)))</f>
        <v/>
      </c>
      <c r="AC2086" s="1" t="str">
        <f>IF(W2086="SO Cable","Black,White",IF(O2086="","",IF(P2086="","",IF($J$12&lt;&gt;"ABC",IF(P2086&lt;="250",VLOOKUP(O2086,Info!$AZ$4:$BB$22,3,FALSE),VLOOKUP(O2086,Info!$AZ$23:$BB$39,3,FALSE)),IF(P2086&lt;="250",VLOOKUP(O2086,Info!$AO$4:$AQ$22,3,FALSE),VLOOKUP(O2086,Info!$AO$23:$AP$39,3,FALSE))))))</f>
        <v/>
      </c>
      <c r="AD2086" s="1"/>
      <c r="AE2086" s="1" t="str">
        <f>IF($L2086="None","",IF(ISERROR(VLOOKUP($L2086,Info!$B$4:$B$266,1,FALSE)),"",VLOOKUP($L2086,Info!$B$4:$L$266,4,FALSE)))</f>
        <v/>
      </c>
      <c r="AF2086" s="1" t="str">
        <f>IF($L2086="None","",IF(ISERROR(VLOOKUP($L2086,Info!$B$4:$B$266,1,FALSE)),"",VLOOKUP($L2086,Info!$B$4:$L$266,6,FALSE)))</f>
        <v/>
      </c>
      <c r="AG2086" s="1"/>
      <c r="AH2086" s="33" t="str" cm="1">
        <f t="array" ref="AH2086">IF(AND(L2086&lt;&gt;"",O2086&lt;&gt;"",R2086:S2086&lt;&gt;"",W2086:X2086&lt;&gt;"",Z2086:AA2086&lt;&gt;"",AC2086&lt;&gt;""),"Good","Bad")</f>
        <v>Bad</v>
      </c>
      <c r="AL2086" t="str" cm="1">
        <f t="array" ref="AL2086">IF(R2086&gt;0,_xlfn.IFS(COUNTIF($L$20:L2086,"&lt;&gt;")&lt;101,1,COUNTIF($L$20:L2086,"&lt;&gt;")&lt;201,2,COUNTIF($L$20:L2086,"&lt;&gt;")&lt;301,3,COUNTIF($L$20:L2086,"&lt;&gt;")&lt;401,4,COUNTIF($L$20:L2086,"&lt;&gt;")&lt;501,5,COUNTIF($L$20:L2086,"&lt;&gt;")&lt;601,6,COUNTIF($L$20:L2086,"&lt;&gt;")&lt;701,7,COUNTIF($L$20:L2086,"&lt;&gt;")&lt;801,8,COUNTIF($L$20:L2086,"&lt;&gt;")&lt;901,9,COUNTIF($L$20:L2086,"&lt;&gt;")&lt;1001,10,COUNTIF($L$20:L2086,"&lt;&gt;")&lt;1101,11,COUNTIF($L$20:L2086,"&lt;&gt;")&lt;1201,12,COUNTIF($L$20:L2086,"&lt;&gt;")&lt;1301,13,COUNTIF($L$20:L2086,"&lt;&gt;")&lt;1401,14,COUNTIF($L$20:L2086,"&lt;&gt;")&lt;1501,15,COUNTIF($L$20:L2086,"&lt;&gt;")&lt;1601,16,COUNTIF($L$20:L2086,"&lt;&gt;")&lt;1701,17,COUNTIF($L$20:L2086,"&lt;&gt;")&lt;1801,18,COUNTIF($L$20:L2086,"&lt;&gt;")&lt;1901,19,COUNTIF($L$20:L2086,"&lt;&gt;")&lt;2001,20,COUNTIF($L$20:L2086,"&lt;&gt;")&lt;2101,21,COUNTIF($L$20:L2086,"&lt;&gt;")&lt;2201,22,COUNTIF($L$20:L2086,"&lt;&gt;")&lt;2301,23,COUNTIF($L$20:L2086,"&lt;&gt;")&lt;2401,24,COUNTIF($L$20:L2086,"&lt;&gt;")&lt;2501,25,COUNTIF($L$20:L2086,"&lt;&gt;")&lt;2601,26,COUNTIF($L$20:L2086,"&lt;&gt;")&lt;2701,27,COUNTIF($L$20:L2086,"&lt;&gt;")&lt;2801,28,COUNTIF($L$20:L2086,"&lt;&gt;")&lt;2901,29,COUNTIF($L$20:L2086,"&lt;&gt;")&lt;3001,30),"")</f>
        <v/>
      </c>
      <c r="AM2086" t="str">
        <f t="shared" si="160"/>
        <v/>
      </c>
      <c r="AN2086" t="str">
        <f t="shared" si="164"/>
        <v/>
      </c>
      <c r="AP2086" t="str">
        <f t="shared" si="163"/>
        <v/>
      </c>
      <c r="AQ2086" t="str">
        <f>IF(AO2086="","",COUNTIFS(AM2086:$AM$3019,AO2086))</f>
        <v/>
      </c>
    </row>
    <row r="2087" spans="1:43" x14ac:dyDescent="0.25">
      <c r="A2087" s="6" t="str">
        <f>IF(COUNT($A$20:A2086)&lt;&gt;$B$4,IF(A2086="","",A2086+1),"")</f>
        <v/>
      </c>
      <c r="B2087" s="3"/>
      <c r="C2087" s="3"/>
      <c r="D2087" s="122"/>
      <c r="E2087" s="3"/>
      <c r="F2087" s="3"/>
      <c r="G2087" s="3"/>
      <c r="H2087" s="3"/>
      <c r="I2087" s="120"/>
      <c r="J2087" s="3"/>
      <c r="K2087" s="95" t="str" cm="1">
        <f t="array" ref="K2087">IF(OR($J$14 = "A",$J$14 = "B",$J$14 = "C"),IF(I2087="","",IF(LEN(I2087)&gt;2,_xlfn.IFS(ISNUMBER(SEARCH("_",I2087)),I2087,ISNUMBER(SEARCH(", ",I2087)),SUBSTITUTE(I2087,", ","_"),ISNUMBER(SEARCH("/ ",I2087)),SUBSTITUTE(I2087,"/ ","_"),ISNUMBER(SEARCH(",",I2087)),SUBSTITUTE(I2087,",","_"),ISNUMBER(SEARCH("/",I2087)),SUBSTITUTE(I2087,"/","_"),ISNUMBER(SEARCH("",I2087)),I2087),I2087)),IF(OR($J$14 = "J",$J$14 = "K"),"",IF(D2087="","",IF(LEN(D2087)&gt;2,_xlfn.IFS(ISNUMBER(SEARCH("_",D2087)),D2087,ISNUMBER(SEARCH(", ",D2087)),SUBSTITUTE(D2087,", ","_"),ISNUMBER(SEARCH("/ ",D2087)),SUBSTITUTE(D2087,"/ ","_"),ISNUMBER(SEARCH(",",D2087)),SUBSTITUTE(D2087,",","_"),ISNUMBER(SEARCH("/",D2087)),SUBSTITUTE(D2087,"/","_"),ISNUMBER(SEARCH("",D2087)),D2087),D2087))))</f>
        <v/>
      </c>
      <c r="L2087" s="1"/>
      <c r="M2087" s="1" t="str">
        <f t="shared" si="161"/>
        <v/>
      </c>
      <c r="N2087" s="94" t="str">
        <f>IF($L2087="None","",IF(ISERROR(VLOOKUP($L2087,Info!$B$4:$B$266,1,FALSE)),"",VLOOKUP($L2087,Info!$B$4:$L$266,5,FALSE)))</f>
        <v/>
      </c>
      <c r="O2087" s="94" t="str">
        <f>IF(K2087="","",IF(AND($J$12&lt;&gt;"ABC",N2087="3"),"BAC",IF(N2087="3","ABC",IF($J$12&lt;&gt;"ABC",IF($J$10="Standard",VLOOKUP(K2087,Info!$BE$4:$BF$481,2,FALSE),VLOOKUP(K2087,Info!$BI$4:$BJ$482,2,FALSE)),IF($J$10="Standard",VLOOKUP(K2087,Info!$AG$4:$AH$2994,2,FALSE),VLOOKUP(K2087,Info!$AK$4:$AL$2997,2,FALSE))))))</f>
        <v/>
      </c>
      <c r="P2087" s="94" t="str">
        <f>IF($L2087="None","",IF(ISERROR(VLOOKUP($L2087,Info!$B$4:$B$266,1,FALSE)),"",VLOOKUP($L2087,Info!$B$4:$L$266,3,FALSE)))</f>
        <v/>
      </c>
      <c r="Q2087" s="96" t="str">
        <f>IF($L2087="None","",IF(ISERROR(VLOOKUP($L2087,Info!$B$4:$B$266,1,FALSE)),"",VLOOKUP($L2087,Info!$B$4:$L$266,4,FALSE)))</f>
        <v/>
      </c>
      <c r="R2087" s="1"/>
      <c r="S2087" s="6" t="str">
        <f t="shared" si="162"/>
        <v/>
      </c>
      <c r="T2087" s="6" t="str">
        <f>IF($L2087="None","",IF(ISERROR(VLOOKUP($L2087,Info!$B$4:$B$266,1,FALSE)),"",VLOOKUP($L2087,Info!$B$4:$L$266,11,FALSE)))</f>
        <v/>
      </c>
      <c r="U2087" s="1"/>
      <c r="V2087" s="1"/>
      <c r="W2087" s="1"/>
      <c r="X2087" s="1" t="str">
        <f>IF($L2087="None","",IF(ISERROR(VLOOKUP($L2087,Info!$B$4:$B$266,1,FALSE)),"",IF(OR(W2087="Metallic Liquid Tight",W2087="Non-Metallic Liquid Tight",W2087="LSZH",W2087="Greenfield"),VLOOKUP($L2087,Info!$B$4:$L$266,7,FALSE),"N/A")))</f>
        <v/>
      </c>
      <c r="Y2087" s="1"/>
      <c r="Z2087" s="96" t="str">
        <f>IF($L2087="None","",IF(ISERROR(VLOOKUP($L2087,Info!$B$4:$B$266,1,FALSE)),"",VLOOKUP($L2087,Info!$B$4:$L$266,9,FALSE)))</f>
        <v/>
      </c>
      <c r="AA2087" s="96" t="str">
        <f>IF($L2087="None","",IF(ISERROR(VLOOKUP($L2087,Info!$B$4:$B$266,1,FALSE)),"",VLOOKUP($L2087,Info!$B$4:$L$266,8,FALSE)))</f>
        <v/>
      </c>
      <c r="AB2087" s="96" t="str">
        <f>IF($L2087="None","",IF(ISERROR(VLOOKUP($L2087,Info!$B$4:$B$266,1,FALSE)),"",VLOOKUP($L2087,Info!$B$4:$L$266,10,FALSE)))</f>
        <v/>
      </c>
      <c r="AC2087" s="1" t="str">
        <f>IF(W2087="SO Cable","Black,White",IF(O2087="","",IF(P2087="","",IF($J$12&lt;&gt;"ABC",IF(P2087&lt;="250",VLOOKUP(O2087,Info!$AZ$4:$BB$22,3,FALSE),VLOOKUP(O2087,Info!$AZ$23:$BB$39,3,FALSE)),IF(P2087&lt;="250",VLOOKUP(O2087,Info!$AO$4:$AQ$22,3,FALSE),VLOOKUP(O2087,Info!$AO$23:$AP$39,3,FALSE))))))</f>
        <v/>
      </c>
      <c r="AD2087" s="1"/>
      <c r="AE2087" s="1" t="str">
        <f>IF($L2087="None","",IF(ISERROR(VLOOKUP($L2087,Info!$B$4:$B$266,1,FALSE)),"",VLOOKUP($L2087,Info!$B$4:$L$266,4,FALSE)))</f>
        <v/>
      </c>
      <c r="AF2087" s="1" t="str">
        <f>IF($L2087="None","",IF(ISERROR(VLOOKUP($L2087,Info!$B$4:$B$266,1,FALSE)),"",VLOOKUP($L2087,Info!$B$4:$L$266,6,FALSE)))</f>
        <v/>
      </c>
      <c r="AG2087" s="1"/>
      <c r="AH2087" s="33" t="str" cm="1">
        <f t="array" ref="AH2087">IF(AND(L2087&lt;&gt;"",O2087&lt;&gt;"",R2087:S2087&lt;&gt;"",W2087:X2087&lt;&gt;"",Z2087:AA2087&lt;&gt;"",AC2087&lt;&gt;""),"Good","Bad")</f>
        <v>Bad</v>
      </c>
      <c r="AL2087" t="str" cm="1">
        <f t="array" ref="AL2087">IF(R2087&gt;0,_xlfn.IFS(COUNTIF($L$20:L2087,"&lt;&gt;")&lt;101,1,COUNTIF($L$20:L2087,"&lt;&gt;")&lt;201,2,COUNTIF($L$20:L2087,"&lt;&gt;")&lt;301,3,COUNTIF($L$20:L2087,"&lt;&gt;")&lt;401,4,COUNTIF($L$20:L2087,"&lt;&gt;")&lt;501,5,COUNTIF($L$20:L2087,"&lt;&gt;")&lt;601,6,COUNTIF($L$20:L2087,"&lt;&gt;")&lt;701,7,COUNTIF($L$20:L2087,"&lt;&gt;")&lt;801,8,COUNTIF($L$20:L2087,"&lt;&gt;")&lt;901,9,COUNTIF($L$20:L2087,"&lt;&gt;")&lt;1001,10,COUNTIF($L$20:L2087,"&lt;&gt;")&lt;1101,11,COUNTIF($L$20:L2087,"&lt;&gt;")&lt;1201,12,COUNTIF($L$20:L2087,"&lt;&gt;")&lt;1301,13,COUNTIF($L$20:L2087,"&lt;&gt;")&lt;1401,14,COUNTIF($L$20:L2087,"&lt;&gt;")&lt;1501,15,COUNTIF($L$20:L2087,"&lt;&gt;")&lt;1601,16,COUNTIF($L$20:L2087,"&lt;&gt;")&lt;1701,17,COUNTIF($L$20:L2087,"&lt;&gt;")&lt;1801,18,COUNTIF($L$20:L2087,"&lt;&gt;")&lt;1901,19,COUNTIF($L$20:L2087,"&lt;&gt;")&lt;2001,20,COUNTIF($L$20:L2087,"&lt;&gt;")&lt;2101,21,COUNTIF($L$20:L2087,"&lt;&gt;")&lt;2201,22,COUNTIF($L$20:L2087,"&lt;&gt;")&lt;2301,23,COUNTIF($L$20:L2087,"&lt;&gt;")&lt;2401,24,COUNTIF($L$20:L2087,"&lt;&gt;")&lt;2501,25,COUNTIF($L$20:L2087,"&lt;&gt;")&lt;2601,26,COUNTIF($L$20:L2087,"&lt;&gt;")&lt;2701,27,COUNTIF($L$20:L2087,"&lt;&gt;")&lt;2801,28,COUNTIF($L$20:L2087,"&lt;&gt;")&lt;2901,29,COUNTIF($L$20:L2087,"&lt;&gt;")&lt;3001,30),"")</f>
        <v/>
      </c>
      <c r="AM2087" t="str">
        <f t="shared" si="160"/>
        <v/>
      </c>
      <c r="AN2087" t="str">
        <f t="shared" si="164"/>
        <v/>
      </c>
      <c r="AP2087" t="str">
        <f t="shared" si="163"/>
        <v/>
      </c>
      <c r="AQ2087" t="str">
        <f>IF(AO2087="","",COUNTIFS(AM2087:$AM$3019,AO2087))</f>
        <v/>
      </c>
    </row>
    <row r="2088" spans="1:43" x14ac:dyDescent="0.25">
      <c r="A2088" s="6" t="str">
        <f>IF(COUNT($A$20:A2087)&lt;&gt;$B$4,IF(A2087="","",A2087+1),"")</f>
        <v/>
      </c>
      <c r="B2088" s="3"/>
      <c r="C2088" s="3"/>
      <c r="D2088" s="122"/>
      <c r="E2088" s="3"/>
      <c r="F2088" s="3"/>
      <c r="G2088" s="3"/>
      <c r="H2088" s="3"/>
      <c r="I2088" s="120"/>
      <c r="J2088" s="3"/>
      <c r="K2088" s="95" t="str" cm="1">
        <f t="array" ref="K2088">IF(OR($J$14 = "A",$J$14 = "B",$J$14 = "C"),IF(I2088="","",IF(LEN(I2088)&gt;2,_xlfn.IFS(ISNUMBER(SEARCH("_",I2088)),I2088,ISNUMBER(SEARCH(", ",I2088)),SUBSTITUTE(I2088,", ","_"),ISNUMBER(SEARCH("/ ",I2088)),SUBSTITUTE(I2088,"/ ","_"),ISNUMBER(SEARCH(",",I2088)),SUBSTITUTE(I2088,",","_"),ISNUMBER(SEARCH("/",I2088)),SUBSTITUTE(I2088,"/","_"),ISNUMBER(SEARCH("",I2088)),I2088),I2088)),IF(OR($J$14 = "J",$J$14 = "K"),"",IF(D2088="","",IF(LEN(D2088)&gt;2,_xlfn.IFS(ISNUMBER(SEARCH("_",D2088)),D2088,ISNUMBER(SEARCH(", ",D2088)),SUBSTITUTE(D2088,", ","_"),ISNUMBER(SEARCH("/ ",D2088)),SUBSTITUTE(D2088,"/ ","_"),ISNUMBER(SEARCH(",",D2088)),SUBSTITUTE(D2088,",","_"),ISNUMBER(SEARCH("/",D2088)),SUBSTITUTE(D2088,"/","_"),ISNUMBER(SEARCH("",D2088)),D2088),D2088))))</f>
        <v/>
      </c>
      <c r="L2088" s="1"/>
      <c r="M2088" s="1" t="str">
        <f t="shared" si="161"/>
        <v/>
      </c>
      <c r="N2088" s="94" t="str">
        <f>IF($L2088="None","",IF(ISERROR(VLOOKUP($L2088,Info!$B$4:$B$266,1,FALSE)),"",VLOOKUP($L2088,Info!$B$4:$L$266,5,FALSE)))</f>
        <v/>
      </c>
      <c r="O2088" s="94" t="str">
        <f>IF(K2088="","",IF(AND($J$12&lt;&gt;"ABC",N2088="3"),"BAC",IF(N2088="3","ABC",IF($J$12&lt;&gt;"ABC",IF($J$10="Standard",VLOOKUP(K2088,Info!$BE$4:$BF$481,2,FALSE),VLOOKUP(K2088,Info!$BI$4:$BJ$482,2,FALSE)),IF($J$10="Standard",VLOOKUP(K2088,Info!$AG$4:$AH$2994,2,FALSE),VLOOKUP(K2088,Info!$AK$4:$AL$2997,2,FALSE))))))</f>
        <v/>
      </c>
      <c r="P2088" s="94" t="str">
        <f>IF($L2088="None","",IF(ISERROR(VLOOKUP($L2088,Info!$B$4:$B$266,1,FALSE)),"",VLOOKUP($L2088,Info!$B$4:$L$266,3,FALSE)))</f>
        <v/>
      </c>
      <c r="Q2088" s="96" t="str">
        <f>IF($L2088="None","",IF(ISERROR(VLOOKUP($L2088,Info!$B$4:$B$266,1,FALSE)),"",VLOOKUP($L2088,Info!$B$4:$L$266,4,FALSE)))</f>
        <v/>
      </c>
      <c r="R2088" s="1"/>
      <c r="S2088" s="6" t="str">
        <f t="shared" si="162"/>
        <v/>
      </c>
      <c r="T2088" s="6" t="str">
        <f>IF($L2088="None","",IF(ISERROR(VLOOKUP($L2088,Info!$B$4:$B$266,1,FALSE)),"",VLOOKUP($L2088,Info!$B$4:$L$266,11,FALSE)))</f>
        <v/>
      </c>
      <c r="U2088" s="1"/>
      <c r="V2088" s="1"/>
      <c r="W2088" s="1"/>
      <c r="X2088" s="1" t="str">
        <f>IF($L2088="None","",IF(ISERROR(VLOOKUP($L2088,Info!$B$4:$B$266,1,FALSE)),"",IF(OR(W2088="Metallic Liquid Tight",W2088="Non-Metallic Liquid Tight",W2088="LSZH",W2088="Greenfield"),VLOOKUP($L2088,Info!$B$4:$L$266,7,FALSE),"N/A")))</f>
        <v/>
      </c>
      <c r="Y2088" s="1"/>
      <c r="Z2088" s="96" t="str">
        <f>IF($L2088="None","",IF(ISERROR(VLOOKUP($L2088,Info!$B$4:$B$266,1,FALSE)),"",VLOOKUP($L2088,Info!$B$4:$L$266,9,FALSE)))</f>
        <v/>
      </c>
      <c r="AA2088" s="96" t="str">
        <f>IF($L2088="None","",IF(ISERROR(VLOOKUP($L2088,Info!$B$4:$B$266,1,FALSE)),"",VLOOKUP($L2088,Info!$B$4:$L$266,8,FALSE)))</f>
        <v/>
      </c>
      <c r="AB2088" s="96" t="str">
        <f>IF($L2088="None","",IF(ISERROR(VLOOKUP($L2088,Info!$B$4:$B$266,1,FALSE)),"",VLOOKUP($L2088,Info!$B$4:$L$266,10,FALSE)))</f>
        <v/>
      </c>
      <c r="AC2088" s="1" t="str">
        <f>IF(W2088="SO Cable","Black,White",IF(O2088="","",IF(P2088="","",IF($J$12&lt;&gt;"ABC",IF(P2088&lt;="250",VLOOKUP(O2088,Info!$AZ$4:$BB$22,3,FALSE),VLOOKUP(O2088,Info!$AZ$23:$BB$39,3,FALSE)),IF(P2088&lt;="250",VLOOKUP(O2088,Info!$AO$4:$AQ$22,3,FALSE),VLOOKUP(O2088,Info!$AO$23:$AP$39,3,FALSE))))))</f>
        <v/>
      </c>
      <c r="AD2088" s="1"/>
      <c r="AE2088" s="1" t="str">
        <f>IF($L2088="None","",IF(ISERROR(VLOOKUP($L2088,Info!$B$4:$B$266,1,FALSE)),"",VLOOKUP($L2088,Info!$B$4:$L$266,4,FALSE)))</f>
        <v/>
      </c>
      <c r="AF2088" s="1" t="str">
        <f>IF($L2088="None","",IF(ISERROR(VLOOKUP($L2088,Info!$B$4:$B$266,1,FALSE)),"",VLOOKUP($L2088,Info!$B$4:$L$266,6,FALSE)))</f>
        <v/>
      </c>
      <c r="AG2088" s="1"/>
      <c r="AH2088" s="33" t="str" cm="1">
        <f t="array" ref="AH2088">IF(AND(L2088&lt;&gt;"",O2088&lt;&gt;"",R2088:S2088&lt;&gt;"",W2088:X2088&lt;&gt;"",Z2088:AA2088&lt;&gt;"",AC2088&lt;&gt;""),"Good","Bad")</f>
        <v>Bad</v>
      </c>
      <c r="AL2088" t="str" cm="1">
        <f t="array" ref="AL2088">IF(R2088&gt;0,_xlfn.IFS(COUNTIF($L$20:L2088,"&lt;&gt;")&lt;101,1,COUNTIF($L$20:L2088,"&lt;&gt;")&lt;201,2,COUNTIF($L$20:L2088,"&lt;&gt;")&lt;301,3,COUNTIF($L$20:L2088,"&lt;&gt;")&lt;401,4,COUNTIF($L$20:L2088,"&lt;&gt;")&lt;501,5,COUNTIF($L$20:L2088,"&lt;&gt;")&lt;601,6,COUNTIF($L$20:L2088,"&lt;&gt;")&lt;701,7,COUNTIF($L$20:L2088,"&lt;&gt;")&lt;801,8,COUNTIF($L$20:L2088,"&lt;&gt;")&lt;901,9,COUNTIF($L$20:L2088,"&lt;&gt;")&lt;1001,10,COUNTIF($L$20:L2088,"&lt;&gt;")&lt;1101,11,COUNTIF($L$20:L2088,"&lt;&gt;")&lt;1201,12,COUNTIF($L$20:L2088,"&lt;&gt;")&lt;1301,13,COUNTIF($L$20:L2088,"&lt;&gt;")&lt;1401,14,COUNTIF($L$20:L2088,"&lt;&gt;")&lt;1501,15,COUNTIF($L$20:L2088,"&lt;&gt;")&lt;1601,16,COUNTIF($L$20:L2088,"&lt;&gt;")&lt;1701,17,COUNTIF($L$20:L2088,"&lt;&gt;")&lt;1801,18,COUNTIF($L$20:L2088,"&lt;&gt;")&lt;1901,19,COUNTIF($L$20:L2088,"&lt;&gt;")&lt;2001,20,COUNTIF($L$20:L2088,"&lt;&gt;")&lt;2101,21,COUNTIF($L$20:L2088,"&lt;&gt;")&lt;2201,22,COUNTIF($L$20:L2088,"&lt;&gt;")&lt;2301,23,COUNTIF($L$20:L2088,"&lt;&gt;")&lt;2401,24,COUNTIF($L$20:L2088,"&lt;&gt;")&lt;2501,25,COUNTIF($L$20:L2088,"&lt;&gt;")&lt;2601,26,COUNTIF($L$20:L2088,"&lt;&gt;")&lt;2701,27,COUNTIF($L$20:L2088,"&lt;&gt;")&lt;2801,28,COUNTIF($L$20:L2088,"&lt;&gt;")&lt;2901,29,COUNTIF($L$20:L2088,"&lt;&gt;")&lt;3001,30),"")</f>
        <v/>
      </c>
      <c r="AM2088" t="str">
        <f t="shared" si="160"/>
        <v/>
      </c>
      <c r="AN2088" t="str">
        <f t="shared" si="164"/>
        <v/>
      </c>
      <c r="AP2088" t="str">
        <f t="shared" si="163"/>
        <v/>
      </c>
      <c r="AQ2088" t="str">
        <f>IF(AO2088="","",COUNTIFS(AM2088:$AM$3019,AO2088))</f>
        <v/>
      </c>
    </row>
    <row r="2089" spans="1:43" x14ac:dyDescent="0.25">
      <c r="A2089" s="6" t="str">
        <f>IF(COUNT($A$20:A2088)&lt;&gt;$B$4,IF(A2088="","",A2088+1),"")</f>
        <v/>
      </c>
      <c r="B2089" s="3"/>
      <c r="C2089" s="3"/>
      <c r="D2089" s="122"/>
      <c r="E2089" s="3"/>
      <c r="F2089" s="3"/>
      <c r="G2089" s="3"/>
      <c r="H2089" s="3"/>
      <c r="I2089" s="120"/>
      <c r="J2089" s="3"/>
      <c r="K2089" s="95" t="str" cm="1">
        <f t="array" ref="K2089">IF(OR($J$14 = "A",$J$14 = "B",$J$14 = "C"),IF(I2089="","",IF(LEN(I2089)&gt;2,_xlfn.IFS(ISNUMBER(SEARCH("_",I2089)),I2089,ISNUMBER(SEARCH(", ",I2089)),SUBSTITUTE(I2089,", ","_"),ISNUMBER(SEARCH("/ ",I2089)),SUBSTITUTE(I2089,"/ ","_"),ISNUMBER(SEARCH(",",I2089)),SUBSTITUTE(I2089,",","_"),ISNUMBER(SEARCH("/",I2089)),SUBSTITUTE(I2089,"/","_"),ISNUMBER(SEARCH("",I2089)),I2089),I2089)),IF(OR($J$14 = "J",$J$14 = "K"),"",IF(D2089="","",IF(LEN(D2089)&gt;2,_xlfn.IFS(ISNUMBER(SEARCH("_",D2089)),D2089,ISNUMBER(SEARCH(", ",D2089)),SUBSTITUTE(D2089,", ","_"),ISNUMBER(SEARCH("/ ",D2089)),SUBSTITUTE(D2089,"/ ","_"),ISNUMBER(SEARCH(",",D2089)),SUBSTITUTE(D2089,",","_"),ISNUMBER(SEARCH("/",D2089)),SUBSTITUTE(D2089,"/","_"),ISNUMBER(SEARCH("",D2089)),D2089),D2089))))</f>
        <v/>
      </c>
      <c r="L2089" s="1"/>
      <c r="M2089" s="1" t="str">
        <f t="shared" si="161"/>
        <v/>
      </c>
      <c r="N2089" s="94" t="str">
        <f>IF($L2089="None","",IF(ISERROR(VLOOKUP($L2089,Info!$B$4:$B$266,1,FALSE)),"",VLOOKUP($L2089,Info!$B$4:$L$266,5,FALSE)))</f>
        <v/>
      </c>
      <c r="O2089" s="94" t="str">
        <f>IF(K2089="","",IF(AND($J$12&lt;&gt;"ABC",N2089="3"),"BAC",IF(N2089="3","ABC",IF($J$12&lt;&gt;"ABC",IF($J$10="Standard",VLOOKUP(K2089,Info!$BE$4:$BF$481,2,FALSE),VLOOKUP(K2089,Info!$BI$4:$BJ$482,2,FALSE)),IF($J$10="Standard",VLOOKUP(K2089,Info!$AG$4:$AH$2994,2,FALSE),VLOOKUP(K2089,Info!$AK$4:$AL$2997,2,FALSE))))))</f>
        <v/>
      </c>
      <c r="P2089" s="94" t="str">
        <f>IF($L2089="None","",IF(ISERROR(VLOOKUP($L2089,Info!$B$4:$B$266,1,FALSE)),"",VLOOKUP($L2089,Info!$B$4:$L$266,3,FALSE)))</f>
        <v/>
      </c>
      <c r="Q2089" s="96" t="str">
        <f>IF($L2089="None","",IF(ISERROR(VLOOKUP($L2089,Info!$B$4:$B$266,1,FALSE)),"",VLOOKUP($L2089,Info!$B$4:$L$266,4,FALSE)))</f>
        <v/>
      </c>
      <c r="R2089" s="1"/>
      <c r="S2089" s="6" t="str">
        <f t="shared" si="162"/>
        <v/>
      </c>
      <c r="T2089" s="6" t="str">
        <f>IF($L2089="None","",IF(ISERROR(VLOOKUP($L2089,Info!$B$4:$B$266,1,FALSE)),"",VLOOKUP($L2089,Info!$B$4:$L$266,11,FALSE)))</f>
        <v/>
      </c>
      <c r="U2089" s="1"/>
      <c r="V2089" s="1"/>
      <c r="W2089" s="1"/>
      <c r="X2089" s="1" t="str">
        <f>IF($L2089="None","",IF(ISERROR(VLOOKUP($L2089,Info!$B$4:$B$266,1,FALSE)),"",IF(OR(W2089="Metallic Liquid Tight",W2089="Non-Metallic Liquid Tight",W2089="LSZH",W2089="Greenfield"),VLOOKUP($L2089,Info!$B$4:$L$266,7,FALSE),"N/A")))</f>
        <v/>
      </c>
      <c r="Y2089" s="1"/>
      <c r="Z2089" s="96" t="str">
        <f>IF($L2089="None","",IF(ISERROR(VLOOKUP($L2089,Info!$B$4:$B$266,1,FALSE)),"",VLOOKUP($L2089,Info!$B$4:$L$266,9,FALSE)))</f>
        <v/>
      </c>
      <c r="AA2089" s="96" t="str">
        <f>IF($L2089="None","",IF(ISERROR(VLOOKUP($L2089,Info!$B$4:$B$266,1,FALSE)),"",VLOOKUP($L2089,Info!$B$4:$L$266,8,FALSE)))</f>
        <v/>
      </c>
      <c r="AB2089" s="96" t="str">
        <f>IF($L2089="None","",IF(ISERROR(VLOOKUP($L2089,Info!$B$4:$B$266,1,FALSE)),"",VLOOKUP($L2089,Info!$B$4:$L$266,10,FALSE)))</f>
        <v/>
      </c>
      <c r="AC2089" s="1" t="str">
        <f>IF(W2089="SO Cable","Black,White",IF(O2089="","",IF(P2089="","",IF($J$12&lt;&gt;"ABC",IF(P2089&lt;="250",VLOOKUP(O2089,Info!$AZ$4:$BB$22,3,FALSE),VLOOKUP(O2089,Info!$AZ$23:$BB$39,3,FALSE)),IF(P2089&lt;="250",VLOOKUP(O2089,Info!$AO$4:$AQ$22,3,FALSE),VLOOKUP(O2089,Info!$AO$23:$AP$39,3,FALSE))))))</f>
        <v/>
      </c>
      <c r="AD2089" s="1"/>
      <c r="AE2089" s="1" t="str">
        <f>IF($L2089="None","",IF(ISERROR(VLOOKUP($L2089,Info!$B$4:$B$266,1,FALSE)),"",VLOOKUP($L2089,Info!$B$4:$L$266,4,FALSE)))</f>
        <v/>
      </c>
      <c r="AF2089" s="1" t="str">
        <f>IF($L2089="None","",IF(ISERROR(VLOOKUP($L2089,Info!$B$4:$B$266,1,FALSE)),"",VLOOKUP($L2089,Info!$B$4:$L$266,6,FALSE)))</f>
        <v/>
      </c>
      <c r="AG2089" s="1"/>
      <c r="AH2089" s="33" t="str" cm="1">
        <f t="array" ref="AH2089">IF(AND(L2089&lt;&gt;"",O2089&lt;&gt;"",R2089:S2089&lt;&gt;"",W2089:X2089&lt;&gt;"",Z2089:AA2089&lt;&gt;"",AC2089&lt;&gt;""),"Good","Bad")</f>
        <v>Bad</v>
      </c>
      <c r="AL2089" t="str" cm="1">
        <f t="array" ref="AL2089">IF(R2089&gt;0,_xlfn.IFS(COUNTIF($L$20:L2089,"&lt;&gt;")&lt;101,1,COUNTIF($L$20:L2089,"&lt;&gt;")&lt;201,2,COUNTIF($L$20:L2089,"&lt;&gt;")&lt;301,3,COUNTIF($L$20:L2089,"&lt;&gt;")&lt;401,4,COUNTIF($L$20:L2089,"&lt;&gt;")&lt;501,5,COUNTIF($L$20:L2089,"&lt;&gt;")&lt;601,6,COUNTIF($L$20:L2089,"&lt;&gt;")&lt;701,7,COUNTIF($L$20:L2089,"&lt;&gt;")&lt;801,8,COUNTIF($L$20:L2089,"&lt;&gt;")&lt;901,9,COUNTIF($L$20:L2089,"&lt;&gt;")&lt;1001,10,COUNTIF($L$20:L2089,"&lt;&gt;")&lt;1101,11,COUNTIF($L$20:L2089,"&lt;&gt;")&lt;1201,12,COUNTIF($L$20:L2089,"&lt;&gt;")&lt;1301,13,COUNTIF($L$20:L2089,"&lt;&gt;")&lt;1401,14,COUNTIF($L$20:L2089,"&lt;&gt;")&lt;1501,15,COUNTIF($L$20:L2089,"&lt;&gt;")&lt;1601,16,COUNTIF($L$20:L2089,"&lt;&gt;")&lt;1701,17,COUNTIF($L$20:L2089,"&lt;&gt;")&lt;1801,18,COUNTIF($L$20:L2089,"&lt;&gt;")&lt;1901,19,COUNTIF($L$20:L2089,"&lt;&gt;")&lt;2001,20,COUNTIF($L$20:L2089,"&lt;&gt;")&lt;2101,21,COUNTIF($L$20:L2089,"&lt;&gt;")&lt;2201,22,COUNTIF($L$20:L2089,"&lt;&gt;")&lt;2301,23,COUNTIF($L$20:L2089,"&lt;&gt;")&lt;2401,24,COUNTIF($L$20:L2089,"&lt;&gt;")&lt;2501,25,COUNTIF($L$20:L2089,"&lt;&gt;")&lt;2601,26,COUNTIF($L$20:L2089,"&lt;&gt;")&lt;2701,27,COUNTIF($L$20:L2089,"&lt;&gt;")&lt;2801,28,COUNTIF($L$20:L2089,"&lt;&gt;")&lt;2901,29,COUNTIF($L$20:L2089,"&lt;&gt;")&lt;3001,30),"")</f>
        <v/>
      </c>
      <c r="AM2089" t="str">
        <f t="shared" si="160"/>
        <v/>
      </c>
      <c r="AN2089" t="str">
        <f t="shared" si="164"/>
        <v/>
      </c>
      <c r="AP2089" t="str">
        <f t="shared" si="163"/>
        <v/>
      </c>
      <c r="AQ2089" t="str">
        <f>IF(AO2089="","",COUNTIFS(AM2089:$AM$3019,AO2089))</f>
        <v/>
      </c>
    </row>
    <row r="2090" spans="1:43" x14ac:dyDescent="0.25">
      <c r="A2090" s="6" t="str">
        <f>IF(COUNT($A$20:A2089)&lt;&gt;$B$4,IF(A2089="","",A2089+1),"")</f>
        <v/>
      </c>
      <c r="B2090" s="3"/>
      <c r="C2090" s="3"/>
      <c r="D2090" s="122"/>
      <c r="E2090" s="3"/>
      <c r="F2090" s="3"/>
      <c r="G2090" s="3"/>
      <c r="H2090" s="3"/>
      <c r="I2090" s="120"/>
      <c r="J2090" s="3"/>
      <c r="K2090" s="95" t="str" cm="1">
        <f t="array" ref="K2090">IF(OR($J$14 = "A",$J$14 = "B",$J$14 = "C"),IF(I2090="","",IF(LEN(I2090)&gt;2,_xlfn.IFS(ISNUMBER(SEARCH("_",I2090)),I2090,ISNUMBER(SEARCH(", ",I2090)),SUBSTITUTE(I2090,", ","_"),ISNUMBER(SEARCH("/ ",I2090)),SUBSTITUTE(I2090,"/ ","_"),ISNUMBER(SEARCH(",",I2090)),SUBSTITUTE(I2090,",","_"),ISNUMBER(SEARCH("/",I2090)),SUBSTITUTE(I2090,"/","_"),ISNUMBER(SEARCH("",I2090)),I2090),I2090)),IF(OR($J$14 = "J",$J$14 = "K"),"",IF(D2090="","",IF(LEN(D2090)&gt;2,_xlfn.IFS(ISNUMBER(SEARCH("_",D2090)),D2090,ISNUMBER(SEARCH(", ",D2090)),SUBSTITUTE(D2090,", ","_"),ISNUMBER(SEARCH("/ ",D2090)),SUBSTITUTE(D2090,"/ ","_"),ISNUMBER(SEARCH(",",D2090)),SUBSTITUTE(D2090,",","_"),ISNUMBER(SEARCH("/",D2090)),SUBSTITUTE(D2090,"/","_"),ISNUMBER(SEARCH("",D2090)),D2090),D2090))))</f>
        <v/>
      </c>
      <c r="L2090" s="1"/>
      <c r="M2090" s="1" t="str">
        <f t="shared" si="161"/>
        <v/>
      </c>
      <c r="N2090" s="94" t="str">
        <f>IF($L2090="None","",IF(ISERROR(VLOOKUP($L2090,Info!$B$4:$B$266,1,FALSE)),"",VLOOKUP($L2090,Info!$B$4:$L$266,5,FALSE)))</f>
        <v/>
      </c>
      <c r="O2090" s="94" t="str">
        <f>IF(K2090="","",IF(AND($J$12&lt;&gt;"ABC",N2090="3"),"BAC",IF(N2090="3","ABC",IF($J$12&lt;&gt;"ABC",IF($J$10="Standard",VLOOKUP(K2090,Info!$BE$4:$BF$481,2,FALSE),VLOOKUP(K2090,Info!$BI$4:$BJ$482,2,FALSE)),IF($J$10="Standard",VLOOKUP(K2090,Info!$AG$4:$AH$2994,2,FALSE),VLOOKUP(K2090,Info!$AK$4:$AL$2997,2,FALSE))))))</f>
        <v/>
      </c>
      <c r="P2090" s="94" t="str">
        <f>IF($L2090="None","",IF(ISERROR(VLOOKUP($L2090,Info!$B$4:$B$266,1,FALSE)),"",VLOOKUP($L2090,Info!$B$4:$L$266,3,FALSE)))</f>
        <v/>
      </c>
      <c r="Q2090" s="96" t="str">
        <f>IF($L2090="None","",IF(ISERROR(VLOOKUP($L2090,Info!$B$4:$B$266,1,FALSE)),"",VLOOKUP($L2090,Info!$B$4:$L$266,4,FALSE)))</f>
        <v/>
      </c>
      <c r="R2090" s="1"/>
      <c r="S2090" s="6" t="str">
        <f t="shared" si="162"/>
        <v/>
      </c>
      <c r="T2090" s="6" t="str">
        <f>IF($L2090="None","",IF(ISERROR(VLOOKUP($L2090,Info!$B$4:$B$266,1,FALSE)),"",VLOOKUP($L2090,Info!$B$4:$L$266,11,FALSE)))</f>
        <v/>
      </c>
      <c r="U2090" s="1"/>
      <c r="V2090" s="1"/>
      <c r="W2090" s="1"/>
      <c r="X2090" s="1" t="str">
        <f>IF($L2090="None","",IF(ISERROR(VLOOKUP($L2090,Info!$B$4:$B$266,1,FALSE)),"",IF(OR(W2090="Metallic Liquid Tight",W2090="Non-Metallic Liquid Tight",W2090="LSZH",W2090="Greenfield"),VLOOKUP($L2090,Info!$B$4:$L$266,7,FALSE),"N/A")))</f>
        <v/>
      </c>
      <c r="Y2090" s="1"/>
      <c r="Z2090" s="96" t="str">
        <f>IF($L2090="None","",IF(ISERROR(VLOOKUP($L2090,Info!$B$4:$B$266,1,FALSE)),"",VLOOKUP($L2090,Info!$B$4:$L$266,9,FALSE)))</f>
        <v/>
      </c>
      <c r="AA2090" s="96" t="str">
        <f>IF($L2090="None","",IF(ISERROR(VLOOKUP($L2090,Info!$B$4:$B$266,1,FALSE)),"",VLOOKUP($L2090,Info!$B$4:$L$266,8,FALSE)))</f>
        <v/>
      </c>
      <c r="AB2090" s="96" t="str">
        <f>IF($L2090="None","",IF(ISERROR(VLOOKUP($L2090,Info!$B$4:$B$266,1,FALSE)),"",VLOOKUP($L2090,Info!$B$4:$L$266,10,FALSE)))</f>
        <v/>
      </c>
      <c r="AC2090" s="1" t="str">
        <f>IF(W2090="SO Cable","Black,White",IF(O2090="","",IF(P2090="","",IF($J$12&lt;&gt;"ABC",IF(P2090&lt;="250",VLOOKUP(O2090,Info!$AZ$4:$BB$22,3,FALSE),VLOOKUP(O2090,Info!$AZ$23:$BB$39,3,FALSE)),IF(P2090&lt;="250",VLOOKUP(O2090,Info!$AO$4:$AQ$22,3,FALSE),VLOOKUP(O2090,Info!$AO$23:$AP$39,3,FALSE))))))</f>
        <v/>
      </c>
      <c r="AD2090" s="1"/>
      <c r="AE2090" s="1" t="str">
        <f>IF($L2090="None","",IF(ISERROR(VLOOKUP($L2090,Info!$B$4:$B$266,1,FALSE)),"",VLOOKUP($L2090,Info!$B$4:$L$266,4,FALSE)))</f>
        <v/>
      </c>
      <c r="AF2090" s="1" t="str">
        <f>IF($L2090="None","",IF(ISERROR(VLOOKUP($L2090,Info!$B$4:$B$266,1,FALSE)),"",VLOOKUP($L2090,Info!$B$4:$L$266,6,FALSE)))</f>
        <v/>
      </c>
      <c r="AG2090" s="1"/>
      <c r="AH2090" s="33" t="str" cm="1">
        <f t="array" ref="AH2090">IF(AND(L2090&lt;&gt;"",O2090&lt;&gt;"",R2090:S2090&lt;&gt;"",W2090:X2090&lt;&gt;"",Z2090:AA2090&lt;&gt;"",AC2090&lt;&gt;""),"Good","Bad")</f>
        <v>Bad</v>
      </c>
      <c r="AL2090" t="str" cm="1">
        <f t="array" ref="AL2090">IF(R2090&gt;0,_xlfn.IFS(COUNTIF($L$20:L2090,"&lt;&gt;")&lt;101,1,COUNTIF($L$20:L2090,"&lt;&gt;")&lt;201,2,COUNTIF($L$20:L2090,"&lt;&gt;")&lt;301,3,COUNTIF($L$20:L2090,"&lt;&gt;")&lt;401,4,COUNTIF($L$20:L2090,"&lt;&gt;")&lt;501,5,COUNTIF($L$20:L2090,"&lt;&gt;")&lt;601,6,COUNTIF($L$20:L2090,"&lt;&gt;")&lt;701,7,COUNTIF($L$20:L2090,"&lt;&gt;")&lt;801,8,COUNTIF($L$20:L2090,"&lt;&gt;")&lt;901,9,COUNTIF($L$20:L2090,"&lt;&gt;")&lt;1001,10,COUNTIF($L$20:L2090,"&lt;&gt;")&lt;1101,11,COUNTIF($L$20:L2090,"&lt;&gt;")&lt;1201,12,COUNTIF($L$20:L2090,"&lt;&gt;")&lt;1301,13,COUNTIF($L$20:L2090,"&lt;&gt;")&lt;1401,14,COUNTIF($L$20:L2090,"&lt;&gt;")&lt;1501,15,COUNTIF($L$20:L2090,"&lt;&gt;")&lt;1601,16,COUNTIF($L$20:L2090,"&lt;&gt;")&lt;1701,17,COUNTIF($L$20:L2090,"&lt;&gt;")&lt;1801,18,COUNTIF($L$20:L2090,"&lt;&gt;")&lt;1901,19,COUNTIF($L$20:L2090,"&lt;&gt;")&lt;2001,20,COUNTIF($L$20:L2090,"&lt;&gt;")&lt;2101,21,COUNTIF($L$20:L2090,"&lt;&gt;")&lt;2201,22,COUNTIF($L$20:L2090,"&lt;&gt;")&lt;2301,23,COUNTIF($L$20:L2090,"&lt;&gt;")&lt;2401,24,COUNTIF($L$20:L2090,"&lt;&gt;")&lt;2501,25,COUNTIF($L$20:L2090,"&lt;&gt;")&lt;2601,26,COUNTIF($L$20:L2090,"&lt;&gt;")&lt;2701,27,COUNTIF($L$20:L2090,"&lt;&gt;")&lt;2801,28,COUNTIF($L$20:L2090,"&lt;&gt;")&lt;2901,29,COUNTIF($L$20:L2090,"&lt;&gt;")&lt;3001,30),"")</f>
        <v/>
      </c>
      <c r="AM2090" t="str">
        <f t="shared" si="160"/>
        <v/>
      </c>
      <c r="AN2090" t="str">
        <f t="shared" si="164"/>
        <v/>
      </c>
      <c r="AP2090" t="str">
        <f t="shared" si="163"/>
        <v/>
      </c>
      <c r="AQ2090" t="str">
        <f>IF(AO2090="","",COUNTIFS(AM2090:$AM$3019,AO2090))</f>
        <v/>
      </c>
    </row>
    <row r="2091" spans="1:43" x14ac:dyDescent="0.25">
      <c r="A2091" s="6" t="str">
        <f>IF(COUNT($A$20:A2090)&lt;&gt;$B$4,IF(A2090="","",A2090+1),"")</f>
        <v/>
      </c>
      <c r="B2091" s="3"/>
      <c r="C2091" s="3"/>
      <c r="D2091" s="122"/>
      <c r="E2091" s="3"/>
      <c r="F2091" s="3"/>
      <c r="G2091" s="3"/>
      <c r="H2091" s="3"/>
      <c r="I2091" s="120"/>
      <c r="J2091" s="3"/>
      <c r="K2091" s="95" t="str" cm="1">
        <f t="array" ref="K2091">IF(OR($J$14 = "A",$J$14 = "B",$J$14 = "C"),IF(I2091="","",IF(LEN(I2091)&gt;2,_xlfn.IFS(ISNUMBER(SEARCH("_",I2091)),I2091,ISNUMBER(SEARCH(", ",I2091)),SUBSTITUTE(I2091,", ","_"),ISNUMBER(SEARCH("/ ",I2091)),SUBSTITUTE(I2091,"/ ","_"),ISNUMBER(SEARCH(",",I2091)),SUBSTITUTE(I2091,",","_"),ISNUMBER(SEARCH("/",I2091)),SUBSTITUTE(I2091,"/","_"),ISNUMBER(SEARCH("",I2091)),I2091),I2091)),IF(OR($J$14 = "J",$J$14 = "K"),"",IF(D2091="","",IF(LEN(D2091)&gt;2,_xlfn.IFS(ISNUMBER(SEARCH("_",D2091)),D2091,ISNUMBER(SEARCH(", ",D2091)),SUBSTITUTE(D2091,", ","_"),ISNUMBER(SEARCH("/ ",D2091)),SUBSTITUTE(D2091,"/ ","_"),ISNUMBER(SEARCH(",",D2091)),SUBSTITUTE(D2091,",","_"),ISNUMBER(SEARCH("/",D2091)),SUBSTITUTE(D2091,"/","_"),ISNUMBER(SEARCH("",D2091)),D2091),D2091))))</f>
        <v/>
      </c>
      <c r="L2091" s="1"/>
      <c r="M2091" s="1" t="str">
        <f t="shared" si="161"/>
        <v/>
      </c>
      <c r="N2091" s="94" t="str">
        <f>IF($L2091="None","",IF(ISERROR(VLOOKUP($L2091,Info!$B$4:$B$266,1,FALSE)),"",VLOOKUP($L2091,Info!$B$4:$L$266,5,FALSE)))</f>
        <v/>
      </c>
      <c r="O2091" s="94" t="str">
        <f>IF(K2091="","",IF(AND($J$12&lt;&gt;"ABC",N2091="3"),"BAC",IF(N2091="3","ABC",IF($J$12&lt;&gt;"ABC",IF($J$10="Standard",VLOOKUP(K2091,Info!$BE$4:$BF$481,2,FALSE),VLOOKUP(K2091,Info!$BI$4:$BJ$482,2,FALSE)),IF($J$10="Standard",VLOOKUP(K2091,Info!$AG$4:$AH$2994,2,FALSE),VLOOKUP(K2091,Info!$AK$4:$AL$2997,2,FALSE))))))</f>
        <v/>
      </c>
      <c r="P2091" s="94" t="str">
        <f>IF($L2091="None","",IF(ISERROR(VLOOKUP($L2091,Info!$B$4:$B$266,1,FALSE)),"",VLOOKUP($L2091,Info!$B$4:$L$266,3,FALSE)))</f>
        <v/>
      </c>
      <c r="Q2091" s="96" t="str">
        <f>IF($L2091="None","",IF(ISERROR(VLOOKUP($L2091,Info!$B$4:$B$266,1,FALSE)),"",VLOOKUP($L2091,Info!$B$4:$L$266,4,FALSE)))</f>
        <v/>
      </c>
      <c r="R2091" s="1"/>
      <c r="S2091" s="6" t="str">
        <f t="shared" si="162"/>
        <v/>
      </c>
      <c r="T2091" s="6" t="str">
        <f>IF($L2091="None","",IF(ISERROR(VLOOKUP($L2091,Info!$B$4:$B$266,1,FALSE)),"",VLOOKUP($L2091,Info!$B$4:$L$266,11,FALSE)))</f>
        <v/>
      </c>
      <c r="U2091" s="1"/>
      <c r="V2091" s="1"/>
      <c r="W2091" s="1"/>
      <c r="X2091" s="1" t="str">
        <f>IF($L2091="None","",IF(ISERROR(VLOOKUP($L2091,Info!$B$4:$B$266,1,FALSE)),"",IF(OR(W2091="Metallic Liquid Tight",W2091="Non-Metallic Liquid Tight",W2091="LSZH",W2091="Greenfield"),VLOOKUP($L2091,Info!$B$4:$L$266,7,FALSE),"N/A")))</f>
        <v/>
      </c>
      <c r="Y2091" s="1"/>
      <c r="Z2091" s="96" t="str">
        <f>IF($L2091="None","",IF(ISERROR(VLOOKUP($L2091,Info!$B$4:$B$266,1,FALSE)),"",VLOOKUP($L2091,Info!$B$4:$L$266,9,FALSE)))</f>
        <v/>
      </c>
      <c r="AA2091" s="96" t="str">
        <f>IF($L2091="None","",IF(ISERROR(VLOOKUP($L2091,Info!$B$4:$B$266,1,FALSE)),"",VLOOKUP($L2091,Info!$B$4:$L$266,8,FALSE)))</f>
        <v/>
      </c>
      <c r="AB2091" s="96" t="str">
        <f>IF($L2091="None","",IF(ISERROR(VLOOKUP($L2091,Info!$B$4:$B$266,1,FALSE)),"",VLOOKUP($L2091,Info!$B$4:$L$266,10,FALSE)))</f>
        <v/>
      </c>
      <c r="AC2091" s="1" t="str">
        <f>IF(W2091="SO Cable","Black,White",IF(O2091="","",IF(P2091="","",IF($J$12&lt;&gt;"ABC",IF(P2091&lt;="250",VLOOKUP(O2091,Info!$AZ$4:$BB$22,3,FALSE),VLOOKUP(O2091,Info!$AZ$23:$BB$39,3,FALSE)),IF(P2091&lt;="250",VLOOKUP(O2091,Info!$AO$4:$AQ$22,3,FALSE),VLOOKUP(O2091,Info!$AO$23:$AP$39,3,FALSE))))))</f>
        <v/>
      </c>
      <c r="AD2091" s="1"/>
      <c r="AE2091" s="1" t="str">
        <f>IF($L2091="None","",IF(ISERROR(VLOOKUP($L2091,Info!$B$4:$B$266,1,FALSE)),"",VLOOKUP($L2091,Info!$B$4:$L$266,4,FALSE)))</f>
        <v/>
      </c>
      <c r="AF2091" s="1" t="str">
        <f>IF($L2091="None","",IF(ISERROR(VLOOKUP($L2091,Info!$B$4:$B$266,1,FALSE)),"",VLOOKUP($L2091,Info!$B$4:$L$266,6,FALSE)))</f>
        <v/>
      </c>
      <c r="AG2091" s="1"/>
      <c r="AH2091" s="33" t="str" cm="1">
        <f t="array" ref="AH2091">IF(AND(L2091&lt;&gt;"",O2091&lt;&gt;"",R2091:S2091&lt;&gt;"",W2091:X2091&lt;&gt;"",Z2091:AA2091&lt;&gt;"",AC2091&lt;&gt;""),"Good","Bad")</f>
        <v>Bad</v>
      </c>
      <c r="AL2091" t="str" cm="1">
        <f t="array" ref="AL2091">IF(R2091&gt;0,_xlfn.IFS(COUNTIF($L$20:L2091,"&lt;&gt;")&lt;101,1,COUNTIF($L$20:L2091,"&lt;&gt;")&lt;201,2,COUNTIF($L$20:L2091,"&lt;&gt;")&lt;301,3,COUNTIF($L$20:L2091,"&lt;&gt;")&lt;401,4,COUNTIF($L$20:L2091,"&lt;&gt;")&lt;501,5,COUNTIF($L$20:L2091,"&lt;&gt;")&lt;601,6,COUNTIF($L$20:L2091,"&lt;&gt;")&lt;701,7,COUNTIF($L$20:L2091,"&lt;&gt;")&lt;801,8,COUNTIF($L$20:L2091,"&lt;&gt;")&lt;901,9,COUNTIF($L$20:L2091,"&lt;&gt;")&lt;1001,10,COUNTIF($L$20:L2091,"&lt;&gt;")&lt;1101,11,COUNTIF($L$20:L2091,"&lt;&gt;")&lt;1201,12,COUNTIF($L$20:L2091,"&lt;&gt;")&lt;1301,13,COUNTIF($L$20:L2091,"&lt;&gt;")&lt;1401,14,COUNTIF($L$20:L2091,"&lt;&gt;")&lt;1501,15,COUNTIF($L$20:L2091,"&lt;&gt;")&lt;1601,16,COUNTIF($L$20:L2091,"&lt;&gt;")&lt;1701,17,COUNTIF($L$20:L2091,"&lt;&gt;")&lt;1801,18,COUNTIF($L$20:L2091,"&lt;&gt;")&lt;1901,19,COUNTIF($L$20:L2091,"&lt;&gt;")&lt;2001,20,COUNTIF($L$20:L2091,"&lt;&gt;")&lt;2101,21,COUNTIF($L$20:L2091,"&lt;&gt;")&lt;2201,22,COUNTIF($L$20:L2091,"&lt;&gt;")&lt;2301,23,COUNTIF($L$20:L2091,"&lt;&gt;")&lt;2401,24,COUNTIF($L$20:L2091,"&lt;&gt;")&lt;2501,25,COUNTIF($L$20:L2091,"&lt;&gt;")&lt;2601,26,COUNTIF($L$20:L2091,"&lt;&gt;")&lt;2701,27,COUNTIF($L$20:L2091,"&lt;&gt;")&lt;2801,28,COUNTIF($L$20:L2091,"&lt;&gt;")&lt;2901,29,COUNTIF($L$20:L2091,"&lt;&gt;")&lt;3001,30),"")</f>
        <v/>
      </c>
      <c r="AM2091" t="str">
        <f t="shared" si="160"/>
        <v/>
      </c>
      <c r="AN2091" t="str">
        <f t="shared" si="164"/>
        <v/>
      </c>
      <c r="AP2091" t="str">
        <f t="shared" si="163"/>
        <v/>
      </c>
      <c r="AQ2091" t="str">
        <f>IF(AO2091="","",COUNTIFS(AM2091:$AM$3019,AO2091))</f>
        <v/>
      </c>
    </row>
    <row r="2092" spans="1:43" x14ac:dyDescent="0.25">
      <c r="A2092" s="6" t="str">
        <f>IF(COUNT($A$20:A2091)&lt;&gt;$B$4,IF(A2091="","",A2091+1),"")</f>
        <v/>
      </c>
      <c r="B2092" s="3"/>
      <c r="C2092" s="3"/>
      <c r="D2092" s="122"/>
      <c r="E2092" s="3"/>
      <c r="F2092" s="3"/>
      <c r="G2092" s="3"/>
      <c r="H2092" s="3"/>
      <c r="I2092" s="120"/>
      <c r="J2092" s="3"/>
      <c r="K2092" s="95" t="str" cm="1">
        <f t="array" ref="K2092">IF(OR($J$14 = "A",$J$14 = "B",$J$14 = "C"),IF(I2092="","",IF(LEN(I2092)&gt;2,_xlfn.IFS(ISNUMBER(SEARCH("_",I2092)),I2092,ISNUMBER(SEARCH(", ",I2092)),SUBSTITUTE(I2092,", ","_"),ISNUMBER(SEARCH("/ ",I2092)),SUBSTITUTE(I2092,"/ ","_"),ISNUMBER(SEARCH(",",I2092)),SUBSTITUTE(I2092,",","_"),ISNUMBER(SEARCH("/",I2092)),SUBSTITUTE(I2092,"/","_"),ISNUMBER(SEARCH("",I2092)),I2092),I2092)),IF(OR($J$14 = "J",$J$14 = "K"),"",IF(D2092="","",IF(LEN(D2092)&gt;2,_xlfn.IFS(ISNUMBER(SEARCH("_",D2092)),D2092,ISNUMBER(SEARCH(", ",D2092)),SUBSTITUTE(D2092,", ","_"),ISNUMBER(SEARCH("/ ",D2092)),SUBSTITUTE(D2092,"/ ","_"),ISNUMBER(SEARCH(",",D2092)),SUBSTITUTE(D2092,",","_"),ISNUMBER(SEARCH("/",D2092)),SUBSTITUTE(D2092,"/","_"),ISNUMBER(SEARCH("",D2092)),D2092),D2092))))</f>
        <v/>
      </c>
      <c r="L2092" s="1"/>
      <c r="M2092" s="1" t="str">
        <f t="shared" si="161"/>
        <v/>
      </c>
      <c r="N2092" s="94" t="str">
        <f>IF($L2092="None","",IF(ISERROR(VLOOKUP($L2092,Info!$B$4:$B$266,1,FALSE)),"",VLOOKUP($L2092,Info!$B$4:$L$266,5,FALSE)))</f>
        <v/>
      </c>
      <c r="O2092" s="94" t="str">
        <f>IF(K2092="","",IF(AND($J$12&lt;&gt;"ABC",N2092="3"),"BAC",IF(N2092="3","ABC",IF($J$12&lt;&gt;"ABC",IF($J$10="Standard",VLOOKUP(K2092,Info!$BE$4:$BF$481,2,FALSE),VLOOKUP(K2092,Info!$BI$4:$BJ$482,2,FALSE)),IF($J$10="Standard",VLOOKUP(K2092,Info!$AG$4:$AH$2994,2,FALSE),VLOOKUP(K2092,Info!$AK$4:$AL$2997,2,FALSE))))))</f>
        <v/>
      </c>
      <c r="P2092" s="94" t="str">
        <f>IF($L2092="None","",IF(ISERROR(VLOOKUP($L2092,Info!$B$4:$B$266,1,FALSE)),"",VLOOKUP($L2092,Info!$B$4:$L$266,3,FALSE)))</f>
        <v/>
      </c>
      <c r="Q2092" s="96" t="str">
        <f>IF($L2092="None","",IF(ISERROR(VLOOKUP($L2092,Info!$B$4:$B$266,1,FALSE)),"",VLOOKUP($L2092,Info!$B$4:$L$266,4,FALSE)))</f>
        <v/>
      </c>
      <c r="R2092" s="1"/>
      <c r="S2092" s="6" t="str">
        <f t="shared" si="162"/>
        <v/>
      </c>
      <c r="T2092" s="6" t="str">
        <f>IF($L2092="None","",IF(ISERROR(VLOOKUP($L2092,Info!$B$4:$B$266,1,FALSE)),"",VLOOKUP($L2092,Info!$B$4:$L$266,11,FALSE)))</f>
        <v/>
      </c>
      <c r="U2092" s="1"/>
      <c r="V2092" s="1"/>
      <c r="W2092" s="1"/>
      <c r="X2092" s="1" t="str">
        <f>IF($L2092="None","",IF(ISERROR(VLOOKUP($L2092,Info!$B$4:$B$266,1,FALSE)),"",IF(OR(W2092="Metallic Liquid Tight",W2092="Non-Metallic Liquid Tight",W2092="LSZH",W2092="Greenfield"),VLOOKUP($L2092,Info!$B$4:$L$266,7,FALSE),"N/A")))</f>
        <v/>
      </c>
      <c r="Y2092" s="1"/>
      <c r="Z2092" s="96" t="str">
        <f>IF($L2092="None","",IF(ISERROR(VLOOKUP($L2092,Info!$B$4:$B$266,1,FALSE)),"",VLOOKUP($L2092,Info!$B$4:$L$266,9,FALSE)))</f>
        <v/>
      </c>
      <c r="AA2092" s="96" t="str">
        <f>IF($L2092="None","",IF(ISERROR(VLOOKUP($L2092,Info!$B$4:$B$266,1,FALSE)),"",VLOOKUP($L2092,Info!$B$4:$L$266,8,FALSE)))</f>
        <v/>
      </c>
      <c r="AB2092" s="96" t="str">
        <f>IF($L2092="None","",IF(ISERROR(VLOOKUP($L2092,Info!$B$4:$B$266,1,FALSE)),"",VLOOKUP($L2092,Info!$B$4:$L$266,10,FALSE)))</f>
        <v/>
      </c>
      <c r="AC2092" s="1" t="str">
        <f>IF(W2092="SO Cable","Black,White",IF(O2092="","",IF(P2092="","",IF($J$12&lt;&gt;"ABC",IF(P2092&lt;="250",VLOOKUP(O2092,Info!$AZ$4:$BB$22,3,FALSE),VLOOKUP(O2092,Info!$AZ$23:$BB$39,3,FALSE)),IF(P2092&lt;="250",VLOOKUP(O2092,Info!$AO$4:$AQ$22,3,FALSE),VLOOKUP(O2092,Info!$AO$23:$AP$39,3,FALSE))))))</f>
        <v/>
      </c>
      <c r="AD2092" s="1"/>
      <c r="AE2092" s="1" t="str">
        <f>IF($L2092="None","",IF(ISERROR(VLOOKUP($L2092,Info!$B$4:$B$266,1,FALSE)),"",VLOOKUP($L2092,Info!$B$4:$L$266,4,FALSE)))</f>
        <v/>
      </c>
      <c r="AF2092" s="1" t="str">
        <f>IF($L2092="None","",IF(ISERROR(VLOOKUP($L2092,Info!$B$4:$B$266,1,FALSE)),"",VLOOKUP($L2092,Info!$B$4:$L$266,6,FALSE)))</f>
        <v/>
      </c>
      <c r="AG2092" s="1"/>
      <c r="AH2092" s="33" t="str" cm="1">
        <f t="array" ref="AH2092">IF(AND(L2092&lt;&gt;"",O2092&lt;&gt;"",R2092:S2092&lt;&gt;"",W2092:X2092&lt;&gt;"",Z2092:AA2092&lt;&gt;"",AC2092&lt;&gt;""),"Good","Bad")</f>
        <v>Bad</v>
      </c>
      <c r="AL2092" t="str" cm="1">
        <f t="array" ref="AL2092">IF(R2092&gt;0,_xlfn.IFS(COUNTIF($L$20:L2092,"&lt;&gt;")&lt;101,1,COUNTIF($L$20:L2092,"&lt;&gt;")&lt;201,2,COUNTIF($L$20:L2092,"&lt;&gt;")&lt;301,3,COUNTIF($L$20:L2092,"&lt;&gt;")&lt;401,4,COUNTIF($L$20:L2092,"&lt;&gt;")&lt;501,5,COUNTIF($L$20:L2092,"&lt;&gt;")&lt;601,6,COUNTIF($L$20:L2092,"&lt;&gt;")&lt;701,7,COUNTIF($L$20:L2092,"&lt;&gt;")&lt;801,8,COUNTIF($L$20:L2092,"&lt;&gt;")&lt;901,9,COUNTIF($L$20:L2092,"&lt;&gt;")&lt;1001,10,COUNTIF($L$20:L2092,"&lt;&gt;")&lt;1101,11,COUNTIF($L$20:L2092,"&lt;&gt;")&lt;1201,12,COUNTIF($L$20:L2092,"&lt;&gt;")&lt;1301,13,COUNTIF($L$20:L2092,"&lt;&gt;")&lt;1401,14,COUNTIF($L$20:L2092,"&lt;&gt;")&lt;1501,15,COUNTIF($L$20:L2092,"&lt;&gt;")&lt;1601,16,COUNTIF($L$20:L2092,"&lt;&gt;")&lt;1701,17,COUNTIF($L$20:L2092,"&lt;&gt;")&lt;1801,18,COUNTIF($L$20:L2092,"&lt;&gt;")&lt;1901,19,COUNTIF($L$20:L2092,"&lt;&gt;")&lt;2001,20,COUNTIF($L$20:L2092,"&lt;&gt;")&lt;2101,21,COUNTIF($L$20:L2092,"&lt;&gt;")&lt;2201,22,COUNTIF($L$20:L2092,"&lt;&gt;")&lt;2301,23,COUNTIF($L$20:L2092,"&lt;&gt;")&lt;2401,24,COUNTIF($L$20:L2092,"&lt;&gt;")&lt;2501,25,COUNTIF($L$20:L2092,"&lt;&gt;")&lt;2601,26,COUNTIF($L$20:L2092,"&lt;&gt;")&lt;2701,27,COUNTIF($L$20:L2092,"&lt;&gt;")&lt;2801,28,COUNTIF($L$20:L2092,"&lt;&gt;")&lt;2901,29,COUNTIF($L$20:L2092,"&lt;&gt;")&lt;3001,30),"")</f>
        <v/>
      </c>
      <c r="AM2092" t="str">
        <f t="shared" si="160"/>
        <v/>
      </c>
      <c r="AN2092" t="str">
        <f t="shared" si="164"/>
        <v/>
      </c>
      <c r="AP2092" t="str">
        <f t="shared" si="163"/>
        <v/>
      </c>
      <c r="AQ2092" t="str">
        <f>IF(AO2092="","",COUNTIFS(AM2092:$AM$3019,AO2092))</f>
        <v/>
      </c>
    </row>
    <row r="2093" spans="1:43" x14ac:dyDescent="0.25">
      <c r="A2093" s="6" t="str">
        <f>IF(COUNT($A$20:A2092)&lt;&gt;$B$4,IF(A2092="","",A2092+1),"")</f>
        <v/>
      </c>
      <c r="B2093" s="3"/>
      <c r="C2093" s="3"/>
      <c r="D2093" s="122"/>
      <c r="E2093" s="3"/>
      <c r="F2093" s="3"/>
      <c r="G2093" s="3"/>
      <c r="H2093" s="3"/>
      <c r="I2093" s="120"/>
      <c r="J2093" s="3"/>
      <c r="K2093" s="95" t="str" cm="1">
        <f t="array" ref="K2093">IF(OR($J$14 = "A",$J$14 = "B",$J$14 = "C"),IF(I2093="","",IF(LEN(I2093)&gt;2,_xlfn.IFS(ISNUMBER(SEARCH("_",I2093)),I2093,ISNUMBER(SEARCH(", ",I2093)),SUBSTITUTE(I2093,", ","_"),ISNUMBER(SEARCH("/ ",I2093)),SUBSTITUTE(I2093,"/ ","_"),ISNUMBER(SEARCH(",",I2093)),SUBSTITUTE(I2093,",","_"),ISNUMBER(SEARCH("/",I2093)),SUBSTITUTE(I2093,"/","_"),ISNUMBER(SEARCH("",I2093)),I2093),I2093)),IF(OR($J$14 = "J",$J$14 = "K"),"",IF(D2093="","",IF(LEN(D2093)&gt;2,_xlfn.IFS(ISNUMBER(SEARCH("_",D2093)),D2093,ISNUMBER(SEARCH(", ",D2093)),SUBSTITUTE(D2093,", ","_"),ISNUMBER(SEARCH("/ ",D2093)),SUBSTITUTE(D2093,"/ ","_"),ISNUMBER(SEARCH(",",D2093)),SUBSTITUTE(D2093,",","_"),ISNUMBER(SEARCH("/",D2093)),SUBSTITUTE(D2093,"/","_"),ISNUMBER(SEARCH("",D2093)),D2093),D2093))))</f>
        <v/>
      </c>
      <c r="L2093" s="1"/>
      <c r="M2093" s="1" t="str">
        <f t="shared" si="161"/>
        <v/>
      </c>
      <c r="N2093" s="94" t="str">
        <f>IF($L2093="None","",IF(ISERROR(VLOOKUP($L2093,Info!$B$4:$B$266,1,FALSE)),"",VLOOKUP($L2093,Info!$B$4:$L$266,5,FALSE)))</f>
        <v/>
      </c>
      <c r="O2093" s="94" t="str">
        <f>IF(K2093="","",IF(AND($J$12&lt;&gt;"ABC",N2093="3"),"BAC",IF(N2093="3","ABC",IF($J$12&lt;&gt;"ABC",IF($J$10="Standard",VLOOKUP(K2093,Info!$BE$4:$BF$481,2,FALSE),VLOOKUP(K2093,Info!$BI$4:$BJ$482,2,FALSE)),IF($J$10="Standard",VLOOKUP(K2093,Info!$AG$4:$AH$2994,2,FALSE),VLOOKUP(K2093,Info!$AK$4:$AL$2997,2,FALSE))))))</f>
        <v/>
      </c>
      <c r="P2093" s="94" t="str">
        <f>IF($L2093="None","",IF(ISERROR(VLOOKUP($L2093,Info!$B$4:$B$266,1,FALSE)),"",VLOOKUP($L2093,Info!$B$4:$L$266,3,FALSE)))</f>
        <v/>
      </c>
      <c r="Q2093" s="96" t="str">
        <f>IF($L2093="None","",IF(ISERROR(VLOOKUP($L2093,Info!$B$4:$B$266,1,FALSE)),"",VLOOKUP($L2093,Info!$B$4:$L$266,4,FALSE)))</f>
        <v/>
      </c>
      <c r="R2093" s="1"/>
      <c r="S2093" s="6" t="str">
        <f t="shared" si="162"/>
        <v/>
      </c>
      <c r="T2093" s="6" t="str">
        <f>IF($L2093="None","",IF(ISERROR(VLOOKUP($L2093,Info!$B$4:$B$266,1,FALSE)),"",VLOOKUP($L2093,Info!$B$4:$L$266,11,FALSE)))</f>
        <v/>
      </c>
      <c r="U2093" s="1"/>
      <c r="V2093" s="1"/>
      <c r="W2093" s="1"/>
      <c r="X2093" s="1" t="str">
        <f>IF($L2093="None","",IF(ISERROR(VLOOKUP($L2093,Info!$B$4:$B$266,1,FALSE)),"",IF(OR(W2093="Metallic Liquid Tight",W2093="Non-Metallic Liquid Tight",W2093="LSZH",W2093="Greenfield"),VLOOKUP($L2093,Info!$B$4:$L$266,7,FALSE),"N/A")))</f>
        <v/>
      </c>
      <c r="Y2093" s="1"/>
      <c r="Z2093" s="96" t="str">
        <f>IF($L2093="None","",IF(ISERROR(VLOOKUP($L2093,Info!$B$4:$B$266,1,FALSE)),"",VLOOKUP($L2093,Info!$B$4:$L$266,9,FALSE)))</f>
        <v/>
      </c>
      <c r="AA2093" s="96" t="str">
        <f>IF($L2093="None","",IF(ISERROR(VLOOKUP($L2093,Info!$B$4:$B$266,1,FALSE)),"",VLOOKUP($L2093,Info!$B$4:$L$266,8,FALSE)))</f>
        <v/>
      </c>
      <c r="AB2093" s="96" t="str">
        <f>IF($L2093="None","",IF(ISERROR(VLOOKUP($L2093,Info!$B$4:$B$266,1,FALSE)),"",VLOOKUP($L2093,Info!$B$4:$L$266,10,FALSE)))</f>
        <v/>
      </c>
      <c r="AC2093" s="1" t="str">
        <f>IF(W2093="SO Cable","Black,White",IF(O2093="","",IF(P2093="","",IF($J$12&lt;&gt;"ABC",IF(P2093&lt;="250",VLOOKUP(O2093,Info!$AZ$4:$BB$22,3,FALSE),VLOOKUP(O2093,Info!$AZ$23:$BB$39,3,FALSE)),IF(P2093&lt;="250",VLOOKUP(O2093,Info!$AO$4:$AQ$22,3,FALSE),VLOOKUP(O2093,Info!$AO$23:$AP$39,3,FALSE))))))</f>
        <v/>
      </c>
      <c r="AD2093" s="1"/>
      <c r="AE2093" s="1" t="str">
        <f>IF($L2093="None","",IF(ISERROR(VLOOKUP($L2093,Info!$B$4:$B$266,1,FALSE)),"",VLOOKUP($L2093,Info!$B$4:$L$266,4,FALSE)))</f>
        <v/>
      </c>
      <c r="AF2093" s="1" t="str">
        <f>IF($L2093="None","",IF(ISERROR(VLOOKUP($L2093,Info!$B$4:$B$266,1,FALSE)),"",VLOOKUP($L2093,Info!$B$4:$L$266,6,FALSE)))</f>
        <v/>
      </c>
      <c r="AG2093" s="1"/>
      <c r="AH2093" s="33" t="str" cm="1">
        <f t="array" ref="AH2093">IF(AND(L2093&lt;&gt;"",O2093&lt;&gt;"",R2093:S2093&lt;&gt;"",W2093:X2093&lt;&gt;"",Z2093:AA2093&lt;&gt;"",AC2093&lt;&gt;""),"Good","Bad")</f>
        <v>Bad</v>
      </c>
      <c r="AL2093" t="str" cm="1">
        <f t="array" ref="AL2093">IF(R2093&gt;0,_xlfn.IFS(COUNTIF($L$20:L2093,"&lt;&gt;")&lt;101,1,COUNTIF($L$20:L2093,"&lt;&gt;")&lt;201,2,COUNTIF($L$20:L2093,"&lt;&gt;")&lt;301,3,COUNTIF($L$20:L2093,"&lt;&gt;")&lt;401,4,COUNTIF($L$20:L2093,"&lt;&gt;")&lt;501,5,COUNTIF($L$20:L2093,"&lt;&gt;")&lt;601,6,COUNTIF($L$20:L2093,"&lt;&gt;")&lt;701,7,COUNTIF($L$20:L2093,"&lt;&gt;")&lt;801,8,COUNTIF($L$20:L2093,"&lt;&gt;")&lt;901,9,COUNTIF($L$20:L2093,"&lt;&gt;")&lt;1001,10,COUNTIF($L$20:L2093,"&lt;&gt;")&lt;1101,11,COUNTIF($L$20:L2093,"&lt;&gt;")&lt;1201,12,COUNTIF($L$20:L2093,"&lt;&gt;")&lt;1301,13,COUNTIF($L$20:L2093,"&lt;&gt;")&lt;1401,14,COUNTIF($L$20:L2093,"&lt;&gt;")&lt;1501,15,COUNTIF($L$20:L2093,"&lt;&gt;")&lt;1601,16,COUNTIF($L$20:L2093,"&lt;&gt;")&lt;1701,17,COUNTIF($L$20:L2093,"&lt;&gt;")&lt;1801,18,COUNTIF($L$20:L2093,"&lt;&gt;")&lt;1901,19,COUNTIF($L$20:L2093,"&lt;&gt;")&lt;2001,20,COUNTIF($L$20:L2093,"&lt;&gt;")&lt;2101,21,COUNTIF($L$20:L2093,"&lt;&gt;")&lt;2201,22,COUNTIF($L$20:L2093,"&lt;&gt;")&lt;2301,23,COUNTIF($L$20:L2093,"&lt;&gt;")&lt;2401,24,COUNTIF($L$20:L2093,"&lt;&gt;")&lt;2501,25,COUNTIF($L$20:L2093,"&lt;&gt;")&lt;2601,26,COUNTIF($L$20:L2093,"&lt;&gt;")&lt;2701,27,COUNTIF($L$20:L2093,"&lt;&gt;")&lt;2801,28,COUNTIF($L$20:L2093,"&lt;&gt;")&lt;2901,29,COUNTIF($L$20:L2093,"&lt;&gt;")&lt;3001,30),"")</f>
        <v/>
      </c>
      <c r="AM2093" t="str">
        <f t="shared" si="160"/>
        <v/>
      </c>
      <c r="AN2093" t="str">
        <f t="shared" si="164"/>
        <v/>
      </c>
      <c r="AP2093" t="str">
        <f t="shared" si="163"/>
        <v/>
      </c>
      <c r="AQ2093" t="str">
        <f>IF(AO2093="","",COUNTIFS(AM2093:$AM$3019,AO2093))</f>
        <v/>
      </c>
    </row>
    <row r="2094" spans="1:43" x14ac:dyDescent="0.25">
      <c r="A2094" s="6" t="str">
        <f>IF(COUNT($A$20:A2093)&lt;&gt;$B$4,IF(A2093="","",A2093+1),"")</f>
        <v/>
      </c>
      <c r="B2094" s="3"/>
      <c r="C2094" s="3"/>
      <c r="D2094" s="122"/>
      <c r="E2094" s="3"/>
      <c r="F2094" s="3"/>
      <c r="G2094" s="3"/>
      <c r="H2094" s="3"/>
      <c r="I2094" s="120"/>
      <c r="J2094" s="3"/>
      <c r="K2094" s="95" t="str" cm="1">
        <f t="array" ref="K2094">IF(OR($J$14 = "A",$J$14 = "B",$J$14 = "C"),IF(I2094="","",IF(LEN(I2094)&gt;2,_xlfn.IFS(ISNUMBER(SEARCH("_",I2094)),I2094,ISNUMBER(SEARCH(", ",I2094)),SUBSTITUTE(I2094,", ","_"),ISNUMBER(SEARCH("/ ",I2094)),SUBSTITUTE(I2094,"/ ","_"),ISNUMBER(SEARCH(",",I2094)),SUBSTITUTE(I2094,",","_"),ISNUMBER(SEARCH("/",I2094)),SUBSTITUTE(I2094,"/","_"),ISNUMBER(SEARCH("",I2094)),I2094),I2094)),IF(OR($J$14 = "J",$J$14 = "K"),"",IF(D2094="","",IF(LEN(D2094)&gt;2,_xlfn.IFS(ISNUMBER(SEARCH("_",D2094)),D2094,ISNUMBER(SEARCH(", ",D2094)),SUBSTITUTE(D2094,", ","_"),ISNUMBER(SEARCH("/ ",D2094)),SUBSTITUTE(D2094,"/ ","_"),ISNUMBER(SEARCH(",",D2094)),SUBSTITUTE(D2094,",","_"),ISNUMBER(SEARCH("/",D2094)),SUBSTITUTE(D2094,"/","_"),ISNUMBER(SEARCH("",D2094)),D2094),D2094))))</f>
        <v/>
      </c>
      <c r="L2094" s="1"/>
      <c r="M2094" s="1" t="str">
        <f t="shared" si="161"/>
        <v/>
      </c>
      <c r="N2094" s="94" t="str">
        <f>IF($L2094="None","",IF(ISERROR(VLOOKUP($L2094,Info!$B$4:$B$266,1,FALSE)),"",VLOOKUP($L2094,Info!$B$4:$L$266,5,FALSE)))</f>
        <v/>
      </c>
      <c r="O2094" s="94" t="str">
        <f>IF(K2094="","",IF(AND($J$12&lt;&gt;"ABC",N2094="3"),"BAC",IF(N2094="3","ABC",IF($J$12&lt;&gt;"ABC",IF($J$10="Standard",VLOOKUP(K2094,Info!$BE$4:$BF$481,2,FALSE),VLOOKUP(K2094,Info!$BI$4:$BJ$482,2,FALSE)),IF($J$10="Standard",VLOOKUP(K2094,Info!$AG$4:$AH$2994,2,FALSE),VLOOKUP(K2094,Info!$AK$4:$AL$2997,2,FALSE))))))</f>
        <v/>
      </c>
      <c r="P2094" s="94" t="str">
        <f>IF($L2094="None","",IF(ISERROR(VLOOKUP($L2094,Info!$B$4:$B$266,1,FALSE)),"",VLOOKUP($L2094,Info!$B$4:$L$266,3,FALSE)))</f>
        <v/>
      </c>
      <c r="Q2094" s="96" t="str">
        <f>IF($L2094="None","",IF(ISERROR(VLOOKUP($L2094,Info!$B$4:$B$266,1,FALSE)),"",VLOOKUP($L2094,Info!$B$4:$L$266,4,FALSE)))</f>
        <v/>
      </c>
      <c r="R2094" s="1"/>
      <c r="S2094" s="6" t="str">
        <f t="shared" si="162"/>
        <v/>
      </c>
      <c r="T2094" s="6" t="str">
        <f>IF($L2094="None","",IF(ISERROR(VLOOKUP($L2094,Info!$B$4:$B$266,1,FALSE)),"",VLOOKUP($L2094,Info!$B$4:$L$266,11,FALSE)))</f>
        <v/>
      </c>
      <c r="U2094" s="1"/>
      <c r="V2094" s="1"/>
      <c r="W2094" s="1"/>
      <c r="X2094" s="1" t="str">
        <f>IF($L2094="None","",IF(ISERROR(VLOOKUP($L2094,Info!$B$4:$B$266,1,FALSE)),"",IF(OR(W2094="Metallic Liquid Tight",W2094="Non-Metallic Liquid Tight",W2094="LSZH",W2094="Greenfield"),VLOOKUP($L2094,Info!$B$4:$L$266,7,FALSE),"N/A")))</f>
        <v/>
      </c>
      <c r="Y2094" s="1"/>
      <c r="Z2094" s="96" t="str">
        <f>IF($L2094="None","",IF(ISERROR(VLOOKUP($L2094,Info!$B$4:$B$266,1,FALSE)),"",VLOOKUP($L2094,Info!$B$4:$L$266,9,FALSE)))</f>
        <v/>
      </c>
      <c r="AA2094" s="96" t="str">
        <f>IF($L2094="None","",IF(ISERROR(VLOOKUP($L2094,Info!$B$4:$B$266,1,FALSE)),"",VLOOKUP($L2094,Info!$B$4:$L$266,8,FALSE)))</f>
        <v/>
      </c>
      <c r="AB2094" s="96" t="str">
        <f>IF($L2094="None","",IF(ISERROR(VLOOKUP($L2094,Info!$B$4:$B$266,1,FALSE)),"",VLOOKUP($L2094,Info!$B$4:$L$266,10,FALSE)))</f>
        <v/>
      </c>
      <c r="AC2094" s="1" t="str">
        <f>IF(W2094="SO Cable","Black,White",IF(O2094="","",IF(P2094="","",IF($J$12&lt;&gt;"ABC",IF(P2094&lt;="250",VLOOKUP(O2094,Info!$AZ$4:$BB$22,3,FALSE),VLOOKUP(O2094,Info!$AZ$23:$BB$39,3,FALSE)),IF(P2094&lt;="250",VLOOKUP(O2094,Info!$AO$4:$AQ$22,3,FALSE),VLOOKUP(O2094,Info!$AO$23:$AP$39,3,FALSE))))))</f>
        <v/>
      </c>
      <c r="AD2094" s="1"/>
      <c r="AE2094" s="1" t="str">
        <f>IF($L2094="None","",IF(ISERROR(VLOOKUP($L2094,Info!$B$4:$B$266,1,FALSE)),"",VLOOKUP($L2094,Info!$B$4:$L$266,4,FALSE)))</f>
        <v/>
      </c>
      <c r="AF2094" s="1" t="str">
        <f>IF($L2094="None","",IF(ISERROR(VLOOKUP($L2094,Info!$B$4:$B$266,1,FALSE)),"",VLOOKUP($L2094,Info!$B$4:$L$266,6,FALSE)))</f>
        <v/>
      </c>
      <c r="AG2094" s="1"/>
      <c r="AH2094" s="33" t="str" cm="1">
        <f t="array" ref="AH2094">IF(AND(L2094&lt;&gt;"",O2094&lt;&gt;"",R2094:S2094&lt;&gt;"",W2094:X2094&lt;&gt;"",Z2094:AA2094&lt;&gt;"",AC2094&lt;&gt;""),"Good","Bad")</f>
        <v>Bad</v>
      </c>
      <c r="AL2094" t="str" cm="1">
        <f t="array" ref="AL2094">IF(R2094&gt;0,_xlfn.IFS(COUNTIF($L$20:L2094,"&lt;&gt;")&lt;101,1,COUNTIF($L$20:L2094,"&lt;&gt;")&lt;201,2,COUNTIF($L$20:L2094,"&lt;&gt;")&lt;301,3,COUNTIF($L$20:L2094,"&lt;&gt;")&lt;401,4,COUNTIF($L$20:L2094,"&lt;&gt;")&lt;501,5,COUNTIF($L$20:L2094,"&lt;&gt;")&lt;601,6,COUNTIF($L$20:L2094,"&lt;&gt;")&lt;701,7,COUNTIF($L$20:L2094,"&lt;&gt;")&lt;801,8,COUNTIF($L$20:L2094,"&lt;&gt;")&lt;901,9,COUNTIF($L$20:L2094,"&lt;&gt;")&lt;1001,10,COUNTIF($L$20:L2094,"&lt;&gt;")&lt;1101,11,COUNTIF($L$20:L2094,"&lt;&gt;")&lt;1201,12,COUNTIF($L$20:L2094,"&lt;&gt;")&lt;1301,13,COUNTIF($L$20:L2094,"&lt;&gt;")&lt;1401,14,COUNTIF($L$20:L2094,"&lt;&gt;")&lt;1501,15,COUNTIF($L$20:L2094,"&lt;&gt;")&lt;1601,16,COUNTIF($L$20:L2094,"&lt;&gt;")&lt;1701,17,COUNTIF($L$20:L2094,"&lt;&gt;")&lt;1801,18,COUNTIF($L$20:L2094,"&lt;&gt;")&lt;1901,19,COUNTIF($L$20:L2094,"&lt;&gt;")&lt;2001,20,COUNTIF($L$20:L2094,"&lt;&gt;")&lt;2101,21,COUNTIF($L$20:L2094,"&lt;&gt;")&lt;2201,22,COUNTIF($L$20:L2094,"&lt;&gt;")&lt;2301,23,COUNTIF($L$20:L2094,"&lt;&gt;")&lt;2401,24,COUNTIF($L$20:L2094,"&lt;&gt;")&lt;2501,25,COUNTIF($L$20:L2094,"&lt;&gt;")&lt;2601,26,COUNTIF($L$20:L2094,"&lt;&gt;")&lt;2701,27,COUNTIF($L$20:L2094,"&lt;&gt;")&lt;2801,28,COUNTIF($L$20:L2094,"&lt;&gt;")&lt;2901,29,COUNTIF($L$20:L2094,"&lt;&gt;")&lt;3001,30),"")</f>
        <v/>
      </c>
      <c r="AM2094" t="str">
        <f t="shared" si="160"/>
        <v/>
      </c>
      <c r="AN2094" t="str">
        <f t="shared" si="164"/>
        <v/>
      </c>
      <c r="AP2094" t="str">
        <f t="shared" si="163"/>
        <v/>
      </c>
      <c r="AQ2094" t="str">
        <f>IF(AO2094="","",COUNTIFS(AM2094:$AM$3019,AO2094))</f>
        <v/>
      </c>
    </row>
    <row r="2095" spans="1:43" x14ac:dyDescent="0.25">
      <c r="A2095" s="6" t="str">
        <f>IF(COUNT($A$20:A2094)&lt;&gt;$B$4,IF(A2094="","",A2094+1),"")</f>
        <v/>
      </c>
      <c r="B2095" s="3"/>
      <c r="C2095" s="3"/>
      <c r="D2095" s="122"/>
      <c r="E2095" s="3"/>
      <c r="F2095" s="3"/>
      <c r="G2095" s="3"/>
      <c r="H2095" s="3"/>
      <c r="I2095" s="120"/>
      <c r="J2095" s="3"/>
      <c r="K2095" s="95" t="str" cm="1">
        <f t="array" ref="K2095">IF(OR($J$14 = "A",$J$14 = "B",$J$14 = "C"),IF(I2095="","",IF(LEN(I2095)&gt;2,_xlfn.IFS(ISNUMBER(SEARCH("_",I2095)),I2095,ISNUMBER(SEARCH(", ",I2095)),SUBSTITUTE(I2095,", ","_"),ISNUMBER(SEARCH("/ ",I2095)),SUBSTITUTE(I2095,"/ ","_"),ISNUMBER(SEARCH(",",I2095)),SUBSTITUTE(I2095,",","_"),ISNUMBER(SEARCH("/",I2095)),SUBSTITUTE(I2095,"/","_"),ISNUMBER(SEARCH("",I2095)),I2095),I2095)),IF(OR($J$14 = "J",$J$14 = "K"),"",IF(D2095="","",IF(LEN(D2095)&gt;2,_xlfn.IFS(ISNUMBER(SEARCH("_",D2095)),D2095,ISNUMBER(SEARCH(", ",D2095)),SUBSTITUTE(D2095,", ","_"),ISNUMBER(SEARCH("/ ",D2095)),SUBSTITUTE(D2095,"/ ","_"),ISNUMBER(SEARCH(",",D2095)),SUBSTITUTE(D2095,",","_"),ISNUMBER(SEARCH("/",D2095)),SUBSTITUTE(D2095,"/","_"),ISNUMBER(SEARCH("",D2095)),D2095),D2095))))</f>
        <v/>
      </c>
      <c r="L2095" s="1"/>
      <c r="M2095" s="1" t="str">
        <f t="shared" si="161"/>
        <v/>
      </c>
      <c r="N2095" s="94" t="str">
        <f>IF($L2095="None","",IF(ISERROR(VLOOKUP($L2095,Info!$B$4:$B$266,1,FALSE)),"",VLOOKUP($L2095,Info!$B$4:$L$266,5,FALSE)))</f>
        <v/>
      </c>
      <c r="O2095" s="94" t="str">
        <f>IF(K2095="","",IF(AND($J$12&lt;&gt;"ABC",N2095="3"),"BAC",IF(N2095="3","ABC",IF($J$12&lt;&gt;"ABC",IF($J$10="Standard",VLOOKUP(K2095,Info!$BE$4:$BF$481,2,FALSE),VLOOKUP(K2095,Info!$BI$4:$BJ$482,2,FALSE)),IF($J$10="Standard",VLOOKUP(K2095,Info!$AG$4:$AH$2994,2,FALSE),VLOOKUP(K2095,Info!$AK$4:$AL$2997,2,FALSE))))))</f>
        <v/>
      </c>
      <c r="P2095" s="94" t="str">
        <f>IF($L2095="None","",IF(ISERROR(VLOOKUP($L2095,Info!$B$4:$B$266,1,FALSE)),"",VLOOKUP($L2095,Info!$B$4:$L$266,3,FALSE)))</f>
        <v/>
      </c>
      <c r="Q2095" s="96" t="str">
        <f>IF($L2095="None","",IF(ISERROR(VLOOKUP($L2095,Info!$B$4:$B$266,1,FALSE)),"",VLOOKUP($L2095,Info!$B$4:$L$266,4,FALSE)))</f>
        <v/>
      </c>
      <c r="R2095" s="1"/>
      <c r="S2095" s="6" t="str">
        <f t="shared" si="162"/>
        <v/>
      </c>
      <c r="T2095" s="6" t="str">
        <f>IF($L2095="None","",IF(ISERROR(VLOOKUP($L2095,Info!$B$4:$B$266,1,FALSE)),"",VLOOKUP($L2095,Info!$B$4:$L$266,11,FALSE)))</f>
        <v/>
      </c>
      <c r="U2095" s="1"/>
      <c r="V2095" s="1"/>
      <c r="W2095" s="1"/>
      <c r="X2095" s="1" t="str">
        <f>IF($L2095="None","",IF(ISERROR(VLOOKUP($L2095,Info!$B$4:$B$266,1,FALSE)),"",IF(OR(W2095="Metallic Liquid Tight",W2095="Non-Metallic Liquid Tight",W2095="LSZH",W2095="Greenfield"),VLOOKUP($L2095,Info!$B$4:$L$266,7,FALSE),"N/A")))</f>
        <v/>
      </c>
      <c r="Y2095" s="1"/>
      <c r="Z2095" s="96" t="str">
        <f>IF($L2095="None","",IF(ISERROR(VLOOKUP($L2095,Info!$B$4:$B$266,1,FALSE)),"",VLOOKUP($L2095,Info!$B$4:$L$266,9,FALSE)))</f>
        <v/>
      </c>
      <c r="AA2095" s="96" t="str">
        <f>IF($L2095="None","",IF(ISERROR(VLOOKUP($L2095,Info!$B$4:$B$266,1,FALSE)),"",VLOOKUP($L2095,Info!$B$4:$L$266,8,FALSE)))</f>
        <v/>
      </c>
      <c r="AB2095" s="96" t="str">
        <f>IF($L2095="None","",IF(ISERROR(VLOOKUP($L2095,Info!$B$4:$B$266,1,FALSE)),"",VLOOKUP($L2095,Info!$B$4:$L$266,10,FALSE)))</f>
        <v/>
      </c>
      <c r="AC2095" s="1" t="str">
        <f>IF(W2095="SO Cable","Black,White",IF(O2095="","",IF(P2095="","",IF($J$12&lt;&gt;"ABC",IF(P2095&lt;="250",VLOOKUP(O2095,Info!$AZ$4:$BB$22,3,FALSE),VLOOKUP(O2095,Info!$AZ$23:$BB$39,3,FALSE)),IF(P2095&lt;="250",VLOOKUP(O2095,Info!$AO$4:$AQ$22,3,FALSE),VLOOKUP(O2095,Info!$AO$23:$AP$39,3,FALSE))))))</f>
        <v/>
      </c>
      <c r="AD2095" s="1"/>
      <c r="AE2095" s="1" t="str">
        <f>IF($L2095="None","",IF(ISERROR(VLOOKUP($L2095,Info!$B$4:$B$266,1,FALSE)),"",VLOOKUP($L2095,Info!$B$4:$L$266,4,FALSE)))</f>
        <v/>
      </c>
      <c r="AF2095" s="1" t="str">
        <f>IF($L2095="None","",IF(ISERROR(VLOOKUP($L2095,Info!$B$4:$B$266,1,FALSE)),"",VLOOKUP($L2095,Info!$B$4:$L$266,6,FALSE)))</f>
        <v/>
      </c>
      <c r="AG2095" s="1"/>
      <c r="AH2095" s="33" t="str" cm="1">
        <f t="array" ref="AH2095">IF(AND(L2095&lt;&gt;"",O2095&lt;&gt;"",R2095:S2095&lt;&gt;"",W2095:X2095&lt;&gt;"",Z2095:AA2095&lt;&gt;"",AC2095&lt;&gt;""),"Good","Bad")</f>
        <v>Bad</v>
      </c>
      <c r="AL2095" t="str" cm="1">
        <f t="array" ref="AL2095">IF(R2095&gt;0,_xlfn.IFS(COUNTIF($L$20:L2095,"&lt;&gt;")&lt;101,1,COUNTIF($L$20:L2095,"&lt;&gt;")&lt;201,2,COUNTIF($L$20:L2095,"&lt;&gt;")&lt;301,3,COUNTIF($L$20:L2095,"&lt;&gt;")&lt;401,4,COUNTIF($L$20:L2095,"&lt;&gt;")&lt;501,5,COUNTIF($L$20:L2095,"&lt;&gt;")&lt;601,6,COUNTIF($L$20:L2095,"&lt;&gt;")&lt;701,7,COUNTIF($L$20:L2095,"&lt;&gt;")&lt;801,8,COUNTIF($L$20:L2095,"&lt;&gt;")&lt;901,9,COUNTIF($L$20:L2095,"&lt;&gt;")&lt;1001,10,COUNTIF($L$20:L2095,"&lt;&gt;")&lt;1101,11,COUNTIF($L$20:L2095,"&lt;&gt;")&lt;1201,12,COUNTIF($L$20:L2095,"&lt;&gt;")&lt;1301,13,COUNTIF($L$20:L2095,"&lt;&gt;")&lt;1401,14,COUNTIF($L$20:L2095,"&lt;&gt;")&lt;1501,15,COUNTIF($L$20:L2095,"&lt;&gt;")&lt;1601,16,COUNTIF($L$20:L2095,"&lt;&gt;")&lt;1701,17,COUNTIF($L$20:L2095,"&lt;&gt;")&lt;1801,18,COUNTIF($L$20:L2095,"&lt;&gt;")&lt;1901,19,COUNTIF($L$20:L2095,"&lt;&gt;")&lt;2001,20,COUNTIF($L$20:L2095,"&lt;&gt;")&lt;2101,21,COUNTIF($L$20:L2095,"&lt;&gt;")&lt;2201,22,COUNTIF($L$20:L2095,"&lt;&gt;")&lt;2301,23,COUNTIF($L$20:L2095,"&lt;&gt;")&lt;2401,24,COUNTIF($L$20:L2095,"&lt;&gt;")&lt;2501,25,COUNTIF($L$20:L2095,"&lt;&gt;")&lt;2601,26,COUNTIF($L$20:L2095,"&lt;&gt;")&lt;2701,27,COUNTIF($L$20:L2095,"&lt;&gt;")&lt;2801,28,COUNTIF($L$20:L2095,"&lt;&gt;")&lt;2901,29,COUNTIF($L$20:L2095,"&lt;&gt;")&lt;3001,30),"")</f>
        <v/>
      </c>
      <c r="AM2095" t="str">
        <f t="shared" si="160"/>
        <v/>
      </c>
      <c r="AN2095" t="str">
        <f t="shared" si="164"/>
        <v/>
      </c>
      <c r="AP2095" t="str">
        <f t="shared" si="163"/>
        <v/>
      </c>
      <c r="AQ2095" t="str">
        <f>IF(AO2095="","",COUNTIFS(AM2095:$AM$3019,AO2095))</f>
        <v/>
      </c>
    </row>
    <row r="2096" spans="1:43" x14ac:dyDescent="0.25">
      <c r="A2096" s="6" t="str">
        <f>IF(COUNT($A$20:A2095)&lt;&gt;$B$4,IF(A2095="","",A2095+1),"")</f>
        <v/>
      </c>
      <c r="B2096" s="3"/>
      <c r="C2096" s="3"/>
      <c r="D2096" s="122"/>
      <c r="E2096" s="3"/>
      <c r="F2096" s="3"/>
      <c r="G2096" s="3"/>
      <c r="H2096" s="3"/>
      <c r="I2096" s="120"/>
      <c r="J2096" s="3"/>
      <c r="K2096" s="95" t="str" cm="1">
        <f t="array" ref="K2096">IF(OR($J$14 = "A",$J$14 = "B",$J$14 = "C"),IF(I2096="","",IF(LEN(I2096)&gt;2,_xlfn.IFS(ISNUMBER(SEARCH("_",I2096)),I2096,ISNUMBER(SEARCH(", ",I2096)),SUBSTITUTE(I2096,", ","_"),ISNUMBER(SEARCH("/ ",I2096)),SUBSTITUTE(I2096,"/ ","_"),ISNUMBER(SEARCH(",",I2096)),SUBSTITUTE(I2096,",","_"),ISNUMBER(SEARCH("/",I2096)),SUBSTITUTE(I2096,"/","_"),ISNUMBER(SEARCH("",I2096)),I2096),I2096)),IF(OR($J$14 = "J",$J$14 = "K"),"",IF(D2096="","",IF(LEN(D2096)&gt;2,_xlfn.IFS(ISNUMBER(SEARCH("_",D2096)),D2096,ISNUMBER(SEARCH(", ",D2096)),SUBSTITUTE(D2096,", ","_"),ISNUMBER(SEARCH("/ ",D2096)),SUBSTITUTE(D2096,"/ ","_"),ISNUMBER(SEARCH(",",D2096)),SUBSTITUTE(D2096,",","_"),ISNUMBER(SEARCH("/",D2096)),SUBSTITUTE(D2096,"/","_"),ISNUMBER(SEARCH("",D2096)),D2096),D2096))))</f>
        <v/>
      </c>
      <c r="L2096" s="1"/>
      <c r="M2096" s="1" t="str">
        <f t="shared" si="161"/>
        <v/>
      </c>
      <c r="N2096" s="94" t="str">
        <f>IF($L2096="None","",IF(ISERROR(VLOOKUP($L2096,Info!$B$4:$B$266,1,FALSE)),"",VLOOKUP($L2096,Info!$B$4:$L$266,5,FALSE)))</f>
        <v/>
      </c>
      <c r="O2096" s="94" t="str">
        <f>IF(K2096="","",IF(AND($J$12&lt;&gt;"ABC",N2096="3"),"BAC",IF(N2096="3","ABC",IF($J$12&lt;&gt;"ABC",IF($J$10="Standard",VLOOKUP(K2096,Info!$BE$4:$BF$481,2,FALSE),VLOOKUP(K2096,Info!$BI$4:$BJ$482,2,FALSE)),IF($J$10="Standard",VLOOKUP(K2096,Info!$AG$4:$AH$2994,2,FALSE),VLOOKUP(K2096,Info!$AK$4:$AL$2997,2,FALSE))))))</f>
        <v/>
      </c>
      <c r="P2096" s="94" t="str">
        <f>IF($L2096="None","",IF(ISERROR(VLOOKUP($L2096,Info!$B$4:$B$266,1,FALSE)),"",VLOOKUP($L2096,Info!$B$4:$L$266,3,FALSE)))</f>
        <v/>
      </c>
      <c r="Q2096" s="96" t="str">
        <f>IF($L2096="None","",IF(ISERROR(VLOOKUP($L2096,Info!$B$4:$B$266,1,FALSE)),"",VLOOKUP($L2096,Info!$B$4:$L$266,4,FALSE)))</f>
        <v/>
      </c>
      <c r="R2096" s="1"/>
      <c r="S2096" s="6" t="str">
        <f t="shared" si="162"/>
        <v/>
      </c>
      <c r="T2096" s="6" t="str">
        <f>IF($L2096="None","",IF(ISERROR(VLOOKUP($L2096,Info!$B$4:$B$266,1,FALSE)),"",VLOOKUP($L2096,Info!$B$4:$L$266,11,FALSE)))</f>
        <v/>
      </c>
      <c r="U2096" s="1"/>
      <c r="V2096" s="1"/>
      <c r="W2096" s="1"/>
      <c r="X2096" s="1" t="str">
        <f>IF($L2096="None","",IF(ISERROR(VLOOKUP($L2096,Info!$B$4:$B$266,1,FALSE)),"",IF(OR(W2096="Metallic Liquid Tight",W2096="Non-Metallic Liquid Tight",W2096="LSZH",W2096="Greenfield"),VLOOKUP($L2096,Info!$B$4:$L$266,7,FALSE),"N/A")))</f>
        <v/>
      </c>
      <c r="Y2096" s="1"/>
      <c r="Z2096" s="96" t="str">
        <f>IF($L2096="None","",IF(ISERROR(VLOOKUP($L2096,Info!$B$4:$B$266,1,FALSE)),"",VLOOKUP($L2096,Info!$B$4:$L$266,9,FALSE)))</f>
        <v/>
      </c>
      <c r="AA2096" s="96" t="str">
        <f>IF($L2096="None","",IF(ISERROR(VLOOKUP($L2096,Info!$B$4:$B$266,1,FALSE)),"",VLOOKUP($L2096,Info!$B$4:$L$266,8,FALSE)))</f>
        <v/>
      </c>
      <c r="AB2096" s="96" t="str">
        <f>IF($L2096="None","",IF(ISERROR(VLOOKUP($L2096,Info!$B$4:$B$266,1,FALSE)),"",VLOOKUP($L2096,Info!$B$4:$L$266,10,FALSE)))</f>
        <v/>
      </c>
      <c r="AC2096" s="1" t="str">
        <f>IF(W2096="SO Cable","Black,White",IF(O2096="","",IF(P2096="","",IF($J$12&lt;&gt;"ABC",IF(P2096&lt;="250",VLOOKUP(O2096,Info!$AZ$4:$BB$22,3,FALSE),VLOOKUP(O2096,Info!$AZ$23:$BB$39,3,FALSE)),IF(P2096&lt;="250",VLOOKUP(O2096,Info!$AO$4:$AQ$22,3,FALSE),VLOOKUP(O2096,Info!$AO$23:$AP$39,3,FALSE))))))</f>
        <v/>
      </c>
      <c r="AD2096" s="1"/>
      <c r="AE2096" s="1" t="str">
        <f>IF($L2096="None","",IF(ISERROR(VLOOKUP($L2096,Info!$B$4:$B$266,1,FALSE)),"",VLOOKUP($L2096,Info!$B$4:$L$266,4,FALSE)))</f>
        <v/>
      </c>
      <c r="AF2096" s="1" t="str">
        <f>IF($L2096="None","",IF(ISERROR(VLOOKUP($L2096,Info!$B$4:$B$266,1,FALSE)),"",VLOOKUP($L2096,Info!$B$4:$L$266,6,FALSE)))</f>
        <v/>
      </c>
      <c r="AG2096" s="1"/>
      <c r="AH2096" s="33" t="str" cm="1">
        <f t="array" ref="AH2096">IF(AND(L2096&lt;&gt;"",O2096&lt;&gt;"",R2096:S2096&lt;&gt;"",W2096:X2096&lt;&gt;"",Z2096:AA2096&lt;&gt;"",AC2096&lt;&gt;""),"Good","Bad")</f>
        <v>Bad</v>
      </c>
      <c r="AL2096" t="str" cm="1">
        <f t="array" ref="AL2096">IF(R2096&gt;0,_xlfn.IFS(COUNTIF($L$20:L2096,"&lt;&gt;")&lt;101,1,COUNTIF($L$20:L2096,"&lt;&gt;")&lt;201,2,COUNTIF($L$20:L2096,"&lt;&gt;")&lt;301,3,COUNTIF($L$20:L2096,"&lt;&gt;")&lt;401,4,COUNTIF($L$20:L2096,"&lt;&gt;")&lt;501,5,COUNTIF($L$20:L2096,"&lt;&gt;")&lt;601,6,COUNTIF($L$20:L2096,"&lt;&gt;")&lt;701,7,COUNTIF($L$20:L2096,"&lt;&gt;")&lt;801,8,COUNTIF($L$20:L2096,"&lt;&gt;")&lt;901,9,COUNTIF($L$20:L2096,"&lt;&gt;")&lt;1001,10,COUNTIF($L$20:L2096,"&lt;&gt;")&lt;1101,11,COUNTIF($L$20:L2096,"&lt;&gt;")&lt;1201,12,COUNTIF($L$20:L2096,"&lt;&gt;")&lt;1301,13,COUNTIF($L$20:L2096,"&lt;&gt;")&lt;1401,14,COUNTIF($L$20:L2096,"&lt;&gt;")&lt;1501,15,COUNTIF($L$20:L2096,"&lt;&gt;")&lt;1601,16,COUNTIF($L$20:L2096,"&lt;&gt;")&lt;1701,17,COUNTIF($L$20:L2096,"&lt;&gt;")&lt;1801,18,COUNTIF($L$20:L2096,"&lt;&gt;")&lt;1901,19,COUNTIF($L$20:L2096,"&lt;&gt;")&lt;2001,20,COUNTIF($L$20:L2096,"&lt;&gt;")&lt;2101,21,COUNTIF($L$20:L2096,"&lt;&gt;")&lt;2201,22,COUNTIF($L$20:L2096,"&lt;&gt;")&lt;2301,23,COUNTIF($L$20:L2096,"&lt;&gt;")&lt;2401,24,COUNTIF($L$20:L2096,"&lt;&gt;")&lt;2501,25,COUNTIF($L$20:L2096,"&lt;&gt;")&lt;2601,26,COUNTIF($L$20:L2096,"&lt;&gt;")&lt;2701,27,COUNTIF($L$20:L2096,"&lt;&gt;")&lt;2801,28,COUNTIF($L$20:L2096,"&lt;&gt;")&lt;2901,29,COUNTIF($L$20:L2096,"&lt;&gt;")&lt;3001,30),"")</f>
        <v/>
      </c>
      <c r="AM2096" t="str">
        <f t="shared" si="160"/>
        <v/>
      </c>
      <c r="AN2096" t="str">
        <f t="shared" si="164"/>
        <v/>
      </c>
      <c r="AP2096" t="str">
        <f t="shared" si="163"/>
        <v/>
      </c>
      <c r="AQ2096" t="str">
        <f>IF(AO2096="","",COUNTIFS(AM2096:$AM$3019,AO2096))</f>
        <v/>
      </c>
    </row>
    <row r="2097" spans="1:43" x14ac:dyDescent="0.25">
      <c r="A2097" s="6" t="str">
        <f>IF(COUNT($A$20:A2096)&lt;&gt;$B$4,IF(A2096="","",A2096+1),"")</f>
        <v/>
      </c>
      <c r="B2097" s="3"/>
      <c r="C2097" s="3"/>
      <c r="D2097" s="122"/>
      <c r="E2097" s="3"/>
      <c r="F2097" s="3"/>
      <c r="G2097" s="3"/>
      <c r="H2097" s="3"/>
      <c r="I2097" s="120"/>
      <c r="J2097" s="3"/>
      <c r="K2097" s="95" t="str" cm="1">
        <f t="array" ref="K2097">IF(OR($J$14 = "A",$J$14 = "B",$J$14 = "C"),IF(I2097="","",IF(LEN(I2097)&gt;2,_xlfn.IFS(ISNUMBER(SEARCH("_",I2097)),I2097,ISNUMBER(SEARCH(", ",I2097)),SUBSTITUTE(I2097,", ","_"),ISNUMBER(SEARCH("/ ",I2097)),SUBSTITUTE(I2097,"/ ","_"),ISNUMBER(SEARCH(",",I2097)),SUBSTITUTE(I2097,",","_"),ISNUMBER(SEARCH("/",I2097)),SUBSTITUTE(I2097,"/","_"),ISNUMBER(SEARCH("",I2097)),I2097),I2097)),IF(OR($J$14 = "J",$J$14 = "K"),"",IF(D2097="","",IF(LEN(D2097)&gt;2,_xlfn.IFS(ISNUMBER(SEARCH("_",D2097)),D2097,ISNUMBER(SEARCH(", ",D2097)),SUBSTITUTE(D2097,", ","_"),ISNUMBER(SEARCH("/ ",D2097)),SUBSTITUTE(D2097,"/ ","_"),ISNUMBER(SEARCH(",",D2097)),SUBSTITUTE(D2097,",","_"),ISNUMBER(SEARCH("/",D2097)),SUBSTITUTE(D2097,"/","_"),ISNUMBER(SEARCH("",D2097)),D2097),D2097))))</f>
        <v/>
      </c>
      <c r="L2097" s="1"/>
      <c r="M2097" s="1" t="str">
        <f t="shared" si="161"/>
        <v/>
      </c>
      <c r="N2097" s="94" t="str">
        <f>IF($L2097="None","",IF(ISERROR(VLOOKUP($L2097,Info!$B$4:$B$266,1,FALSE)),"",VLOOKUP($L2097,Info!$B$4:$L$266,5,FALSE)))</f>
        <v/>
      </c>
      <c r="O2097" s="94" t="str">
        <f>IF(K2097="","",IF(AND($J$12&lt;&gt;"ABC",N2097="3"),"BAC",IF(N2097="3","ABC",IF($J$12&lt;&gt;"ABC",IF($J$10="Standard",VLOOKUP(K2097,Info!$BE$4:$BF$481,2,FALSE),VLOOKUP(K2097,Info!$BI$4:$BJ$482,2,FALSE)),IF($J$10="Standard",VLOOKUP(K2097,Info!$AG$4:$AH$2994,2,FALSE),VLOOKUP(K2097,Info!$AK$4:$AL$2997,2,FALSE))))))</f>
        <v/>
      </c>
      <c r="P2097" s="94" t="str">
        <f>IF($L2097="None","",IF(ISERROR(VLOOKUP($L2097,Info!$B$4:$B$266,1,FALSE)),"",VLOOKUP($L2097,Info!$B$4:$L$266,3,FALSE)))</f>
        <v/>
      </c>
      <c r="Q2097" s="96" t="str">
        <f>IF($L2097="None","",IF(ISERROR(VLOOKUP($L2097,Info!$B$4:$B$266,1,FALSE)),"",VLOOKUP($L2097,Info!$B$4:$L$266,4,FALSE)))</f>
        <v/>
      </c>
      <c r="R2097" s="1"/>
      <c r="S2097" s="6" t="str">
        <f t="shared" si="162"/>
        <v/>
      </c>
      <c r="T2097" s="6" t="str">
        <f>IF($L2097="None","",IF(ISERROR(VLOOKUP($L2097,Info!$B$4:$B$266,1,FALSE)),"",VLOOKUP($L2097,Info!$B$4:$L$266,11,FALSE)))</f>
        <v/>
      </c>
      <c r="U2097" s="1"/>
      <c r="V2097" s="1"/>
      <c r="W2097" s="1"/>
      <c r="X2097" s="1" t="str">
        <f>IF($L2097="None","",IF(ISERROR(VLOOKUP($L2097,Info!$B$4:$B$266,1,FALSE)),"",IF(OR(W2097="Metallic Liquid Tight",W2097="Non-Metallic Liquid Tight",W2097="LSZH",W2097="Greenfield"),VLOOKUP($L2097,Info!$B$4:$L$266,7,FALSE),"N/A")))</f>
        <v/>
      </c>
      <c r="Y2097" s="1"/>
      <c r="Z2097" s="96" t="str">
        <f>IF($L2097="None","",IF(ISERROR(VLOOKUP($L2097,Info!$B$4:$B$266,1,FALSE)),"",VLOOKUP($L2097,Info!$B$4:$L$266,9,FALSE)))</f>
        <v/>
      </c>
      <c r="AA2097" s="96" t="str">
        <f>IF($L2097="None","",IF(ISERROR(VLOOKUP($L2097,Info!$B$4:$B$266,1,FALSE)),"",VLOOKUP($L2097,Info!$B$4:$L$266,8,FALSE)))</f>
        <v/>
      </c>
      <c r="AB2097" s="96" t="str">
        <f>IF($L2097="None","",IF(ISERROR(VLOOKUP($L2097,Info!$B$4:$B$266,1,FALSE)),"",VLOOKUP($L2097,Info!$B$4:$L$266,10,FALSE)))</f>
        <v/>
      </c>
      <c r="AC2097" s="1" t="str">
        <f>IF(W2097="SO Cable","Black,White",IF(O2097="","",IF(P2097="","",IF($J$12&lt;&gt;"ABC",IF(P2097&lt;="250",VLOOKUP(O2097,Info!$AZ$4:$BB$22,3,FALSE),VLOOKUP(O2097,Info!$AZ$23:$BB$39,3,FALSE)),IF(P2097&lt;="250",VLOOKUP(O2097,Info!$AO$4:$AQ$22,3,FALSE),VLOOKUP(O2097,Info!$AO$23:$AP$39,3,FALSE))))))</f>
        <v/>
      </c>
      <c r="AD2097" s="1"/>
      <c r="AE2097" s="1" t="str">
        <f>IF($L2097="None","",IF(ISERROR(VLOOKUP($L2097,Info!$B$4:$B$266,1,FALSE)),"",VLOOKUP($L2097,Info!$B$4:$L$266,4,FALSE)))</f>
        <v/>
      </c>
      <c r="AF2097" s="1" t="str">
        <f>IF($L2097="None","",IF(ISERROR(VLOOKUP($L2097,Info!$B$4:$B$266,1,FALSE)),"",VLOOKUP($L2097,Info!$B$4:$L$266,6,FALSE)))</f>
        <v/>
      </c>
      <c r="AG2097" s="1"/>
      <c r="AH2097" s="33" t="str" cm="1">
        <f t="array" ref="AH2097">IF(AND(L2097&lt;&gt;"",O2097&lt;&gt;"",R2097:S2097&lt;&gt;"",W2097:X2097&lt;&gt;"",Z2097:AA2097&lt;&gt;"",AC2097&lt;&gt;""),"Good","Bad")</f>
        <v>Bad</v>
      </c>
      <c r="AL2097" t="str" cm="1">
        <f t="array" ref="AL2097">IF(R2097&gt;0,_xlfn.IFS(COUNTIF($L$20:L2097,"&lt;&gt;")&lt;101,1,COUNTIF($L$20:L2097,"&lt;&gt;")&lt;201,2,COUNTIF($L$20:L2097,"&lt;&gt;")&lt;301,3,COUNTIF($L$20:L2097,"&lt;&gt;")&lt;401,4,COUNTIF($L$20:L2097,"&lt;&gt;")&lt;501,5,COUNTIF($L$20:L2097,"&lt;&gt;")&lt;601,6,COUNTIF($L$20:L2097,"&lt;&gt;")&lt;701,7,COUNTIF($L$20:L2097,"&lt;&gt;")&lt;801,8,COUNTIF($L$20:L2097,"&lt;&gt;")&lt;901,9,COUNTIF($L$20:L2097,"&lt;&gt;")&lt;1001,10,COUNTIF($L$20:L2097,"&lt;&gt;")&lt;1101,11,COUNTIF($L$20:L2097,"&lt;&gt;")&lt;1201,12,COUNTIF($L$20:L2097,"&lt;&gt;")&lt;1301,13,COUNTIF($L$20:L2097,"&lt;&gt;")&lt;1401,14,COUNTIF($L$20:L2097,"&lt;&gt;")&lt;1501,15,COUNTIF($L$20:L2097,"&lt;&gt;")&lt;1601,16,COUNTIF($L$20:L2097,"&lt;&gt;")&lt;1701,17,COUNTIF($L$20:L2097,"&lt;&gt;")&lt;1801,18,COUNTIF($L$20:L2097,"&lt;&gt;")&lt;1901,19,COUNTIF($L$20:L2097,"&lt;&gt;")&lt;2001,20,COUNTIF($L$20:L2097,"&lt;&gt;")&lt;2101,21,COUNTIF($L$20:L2097,"&lt;&gt;")&lt;2201,22,COUNTIF($L$20:L2097,"&lt;&gt;")&lt;2301,23,COUNTIF($L$20:L2097,"&lt;&gt;")&lt;2401,24,COUNTIF($L$20:L2097,"&lt;&gt;")&lt;2501,25,COUNTIF($L$20:L2097,"&lt;&gt;")&lt;2601,26,COUNTIF($L$20:L2097,"&lt;&gt;")&lt;2701,27,COUNTIF($L$20:L2097,"&lt;&gt;")&lt;2801,28,COUNTIF($L$20:L2097,"&lt;&gt;")&lt;2901,29,COUNTIF($L$20:L2097,"&lt;&gt;")&lt;3001,30),"")</f>
        <v/>
      </c>
      <c r="AM2097" t="str">
        <f t="shared" si="160"/>
        <v/>
      </c>
      <c r="AN2097" t="str">
        <f t="shared" si="164"/>
        <v/>
      </c>
      <c r="AP2097" t="str">
        <f t="shared" si="163"/>
        <v/>
      </c>
      <c r="AQ2097" t="str">
        <f>IF(AO2097="","",COUNTIFS(AM2097:$AM$3019,AO2097))</f>
        <v/>
      </c>
    </row>
    <row r="2098" spans="1:43" x14ac:dyDescent="0.25">
      <c r="A2098" s="6" t="str">
        <f>IF(COUNT($A$20:A2097)&lt;&gt;$B$4,IF(A2097="","",A2097+1),"")</f>
        <v/>
      </c>
      <c r="B2098" s="3"/>
      <c r="C2098" s="3"/>
      <c r="D2098" s="122"/>
      <c r="E2098" s="3"/>
      <c r="F2098" s="3"/>
      <c r="G2098" s="3"/>
      <c r="H2098" s="3"/>
      <c r="I2098" s="120"/>
      <c r="J2098" s="3"/>
      <c r="K2098" s="95" t="str" cm="1">
        <f t="array" ref="K2098">IF(OR($J$14 = "A",$J$14 = "B",$J$14 = "C"),IF(I2098="","",IF(LEN(I2098)&gt;2,_xlfn.IFS(ISNUMBER(SEARCH("_",I2098)),I2098,ISNUMBER(SEARCH(", ",I2098)),SUBSTITUTE(I2098,", ","_"),ISNUMBER(SEARCH("/ ",I2098)),SUBSTITUTE(I2098,"/ ","_"),ISNUMBER(SEARCH(",",I2098)),SUBSTITUTE(I2098,",","_"),ISNUMBER(SEARCH("/",I2098)),SUBSTITUTE(I2098,"/","_"),ISNUMBER(SEARCH("",I2098)),I2098),I2098)),IF(OR($J$14 = "J",$J$14 = "K"),"",IF(D2098="","",IF(LEN(D2098)&gt;2,_xlfn.IFS(ISNUMBER(SEARCH("_",D2098)),D2098,ISNUMBER(SEARCH(", ",D2098)),SUBSTITUTE(D2098,", ","_"),ISNUMBER(SEARCH("/ ",D2098)),SUBSTITUTE(D2098,"/ ","_"),ISNUMBER(SEARCH(",",D2098)),SUBSTITUTE(D2098,",","_"),ISNUMBER(SEARCH("/",D2098)),SUBSTITUTE(D2098,"/","_"),ISNUMBER(SEARCH("",D2098)),D2098),D2098))))</f>
        <v/>
      </c>
      <c r="L2098" s="1"/>
      <c r="M2098" s="1" t="str">
        <f t="shared" si="161"/>
        <v/>
      </c>
      <c r="N2098" s="94" t="str">
        <f>IF($L2098="None","",IF(ISERROR(VLOOKUP($L2098,Info!$B$4:$B$266,1,FALSE)),"",VLOOKUP($L2098,Info!$B$4:$L$266,5,FALSE)))</f>
        <v/>
      </c>
      <c r="O2098" s="94" t="str">
        <f>IF(K2098="","",IF(AND($J$12&lt;&gt;"ABC",N2098="3"),"BAC",IF(N2098="3","ABC",IF($J$12&lt;&gt;"ABC",IF($J$10="Standard",VLOOKUP(K2098,Info!$BE$4:$BF$481,2,FALSE),VLOOKUP(K2098,Info!$BI$4:$BJ$482,2,FALSE)),IF($J$10="Standard",VLOOKUP(K2098,Info!$AG$4:$AH$2994,2,FALSE),VLOOKUP(K2098,Info!$AK$4:$AL$2997,2,FALSE))))))</f>
        <v/>
      </c>
      <c r="P2098" s="94" t="str">
        <f>IF($L2098="None","",IF(ISERROR(VLOOKUP($L2098,Info!$B$4:$B$266,1,FALSE)),"",VLOOKUP($L2098,Info!$B$4:$L$266,3,FALSE)))</f>
        <v/>
      </c>
      <c r="Q2098" s="96" t="str">
        <f>IF($L2098="None","",IF(ISERROR(VLOOKUP($L2098,Info!$B$4:$B$266,1,FALSE)),"",VLOOKUP($L2098,Info!$B$4:$L$266,4,FALSE)))</f>
        <v/>
      </c>
      <c r="R2098" s="1"/>
      <c r="S2098" s="6" t="str">
        <f t="shared" si="162"/>
        <v/>
      </c>
      <c r="T2098" s="6" t="str">
        <f>IF($L2098="None","",IF(ISERROR(VLOOKUP($L2098,Info!$B$4:$B$266,1,FALSE)),"",VLOOKUP($L2098,Info!$B$4:$L$266,11,FALSE)))</f>
        <v/>
      </c>
      <c r="U2098" s="1"/>
      <c r="V2098" s="1"/>
      <c r="W2098" s="1"/>
      <c r="X2098" s="1" t="str">
        <f>IF($L2098="None","",IF(ISERROR(VLOOKUP($L2098,Info!$B$4:$B$266,1,FALSE)),"",IF(OR(W2098="Metallic Liquid Tight",W2098="Non-Metallic Liquid Tight",W2098="LSZH",W2098="Greenfield"),VLOOKUP($L2098,Info!$B$4:$L$266,7,FALSE),"N/A")))</f>
        <v/>
      </c>
      <c r="Y2098" s="1"/>
      <c r="Z2098" s="96" t="str">
        <f>IF($L2098="None","",IF(ISERROR(VLOOKUP($L2098,Info!$B$4:$B$266,1,FALSE)),"",VLOOKUP($L2098,Info!$B$4:$L$266,9,FALSE)))</f>
        <v/>
      </c>
      <c r="AA2098" s="96" t="str">
        <f>IF($L2098="None","",IF(ISERROR(VLOOKUP($L2098,Info!$B$4:$B$266,1,FALSE)),"",VLOOKUP($L2098,Info!$B$4:$L$266,8,FALSE)))</f>
        <v/>
      </c>
      <c r="AB2098" s="96" t="str">
        <f>IF($L2098="None","",IF(ISERROR(VLOOKUP($L2098,Info!$B$4:$B$266,1,FALSE)),"",VLOOKUP($L2098,Info!$B$4:$L$266,10,FALSE)))</f>
        <v/>
      </c>
      <c r="AC2098" s="1" t="str">
        <f>IF(W2098="SO Cable","Black,White",IF(O2098="","",IF(P2098="","",IF($J$12&lt;&gt;"ABC",IF(P2098&lt;="250",VLOOKUP(O2098,Info!$AZ$4:$BB$22,3,FALSE),VLOOKUP(O2098,Info!$AZ$23:$BB$39,3,FALSE)),IF(P2098&lt;="250",VLOOKUP(O2098,Info!$AO$4:$AQ$22,3,FALSE),VLOOKUP(O2098,Info!$AO$23:$AP$39,3,FALSE))))))</f>
        <v/>
      </c>
      <c r="AD2098" s="1"/>
      <c r="AE2098" s="1" t="str">
        <f>IF($L2098="None","",IF(ISERROR(VLOOKUP($L2098,Info!$B$4:$B$266,1,FALSE)),"",VLOOKUP($L2098,Info!$B$4:$L$266,4,FALSE)))</f>
        <v/>
      </c>
      <c r="AF2098" s="1" t="str">
        <f>IF($L2098="None","",IF(ISERROR(VLOOKUP($L2098,Info!$B$4:$B$266,1,FALSE)),"",VLOOKUP($L2098,Info!$B$4:$L$266,6,FALSE)))</f>
        <v/>
      </c>
      <c r="AG2098" s="1"/>
      <c r="AH2098" s="33" t="str" cm="1">
        <f t="array" ref="AH2098">IF(AND(L2098&lt;&gt;"",O2098&lt;&gt;"",R2098:S2098&lt;&gt;"",W2098:X2098&lt;&gt;"",Z2098:AA2098&lt;&gt;"",AC2098&lt;&gt;""),"Good","Bad")</f>
        <v>Bad</v>
      </c>
      <c r="AL2098" t="str" cm="1">
        <f t="array" ref="AL2098">IF(R2098&gt;0,_xlfn.IFS(COUNTIF($L$20:L2098,"&lt;&gt;")&lt;101,1,COUNTIF($L$20:L2098,"&lt;&gt;")&lt;201,2,COUNTIF($L$20:L2098,"&lt;&gt;")&lt;301,3,COUNTIF($L$20:L2098,"&lt;&gt;")&lt;401,4,COUNTIF($L$20:L2098,"&lt;&gt;")&lt;501,5,COUNTIF($L$20:L2098,"&lt;&gt;")&lt;601,6,COUNTIF($L$20:L2098,"&lt;&gt;")&lt;701,7,COUNTIF($L$20:L2098,"&lt;&gt;")&lt;801,8,COUNTIF($L$20:L2098,"&lt;&gt;")&lt;901,9,COUNTIF($L$20:L2098,"&lt;&gt;")&lt;1001,10,COUNTIF($L$20:L2098,"&lt;&gt;")&lt;1101,11,COUNTIF($L$20:L2098,"&lt;&gt;")&lt;1201,12,COUNTIF($L$20:L2098,"&lt;&gt;")&lt;1301,13,COUNTIF($L$20:L2098,"&lt;&gt;")&lt;1401,14,COUNTIF($L$20:L2098,"&lt;&gt;")&lt;1501,15,COUNTIF($L$20:L2098,"&lt;&gt;")&lt;1601,16,COUNTIF($L$20:L2098,"&lt;&gt;")&lt;1701,17,COUNTIF($L$20:L2098,"&lt;&gt;")&lt;1801,18,COUNTIF($L$20:L2098,"&lt;&gt;")&lt;1901,19,COUNTIF($L$20:L2098,"&lt;&gt;")&lt;2001,20,COUNTIF($L$20:L2098,"&lt;&gt;")&lt;2101,21,COUNTIF($L$20:L2098,"&lt;&gt;")&lt;2201,22,COUNTIF($L$20:L2098,"&lt;&gt;")&lt;2301,23,COUNTIF($L$20:L2098,"&lt;&gt;")&lt;2401,24,COUNTIF($L$20:L2098,"&lt;&gt;")&lt;2501,25,COUNTIF($L$20:L2098,"&lt;&gt;")&lt;2601,26,COUNTIF($L$20:L2098,"&lt;&gt;")&lt;2701,27,COUNTIF($L$20:L2098,"&lt;&gt;")&lt;2801,28,COUNTIF($L$20:L2098,"&lt;&gt;")&lt;2901,29,COUNTIF($L$20:L2098,"&lt;&gt;")&lt;3001,30),"")</f>
        <v/>
      </c>
      <c r="AM2098" t="str">
        <f t="shared" si="160"/>
        <v/>
      </c>
      <c r="AN2098" t="str">
        <f t="shared" si="164"/>
        <v/>
      </c>
      <c r="AP2098" t="str">
        <f t="shared" si="163"/>
        <v/>
      </c>
      <c r="AQ2098" t="str">
        <f>IF(AO2098="","",COUNTIFS(AM2098:$AM$3019,AO2098))</f>
        <v/>
      </c>
    </row>
    <row r="2099" spans="1:43" x14ac:dyDescent="0.25">
      <c r="A2099" s="6" t="str">
        <f>IF(COUNT($A$20:A2098)&lt;&gt;$B$4,IF(A2098="","",A2098+1),"")</f>
        <v/>
      </c>
      <c r="B2099" s="3"/>
      <c r="C2099" s="3"/>
      <c r="D2099" s="122"/>
      <c r="E2099" s="3"/>
      <c r="F2099" s="3"/>
      <c r="G2099" s="3"/>
      <c r="H2099" s="3"/>
      <c r="I2099" s="120"/>
      <c r="J2099" s="3"/>
      <c r="K2099" s="95" t="str" cm="1">
        <f t="array" ref="K2099">IF(OR($J$14 = "A",$J$14 = "B",$J$14 = "C"),IF(I2099="","",IF(LEN(I2099)&gt;2,_xlfn.IFS(ISNUMBER(SEARCH("_",I2099)),I2099,ISNUMBER(SEARCH(", ",I2099)),SUBSTITUTE(I2099,", ","_"),ISNUMBER(SEARCH("/ ",I2099)),SUBSTITUTE(I2099,"/ ","_"),ISNUMBER(SEARCH(",",I2099)),SUBSTITUTE(I2099,",","_"),ISNUMBER(SEARCH("/",I2099)),SUBSTITUTE(I2099,"/","_"),ISNUMBER(SEARCH("",I2099)),I2099),I2099)),IF(OR($J$14 = "J",$J$14 = "K"),"",IF(D2099="","",IF(LEN(D2099)&gt;2,_xlfn.IFS(ISNUMBER(SEARCH("_",D2099)),D2099,ISNUMBER(SEARCH(", ",D2099)),SUBSTITUTE(D2099,", ","_"),ISNUMBER(SEARCH("/ ",D2099)),SUBSTITUTE(D2099,"/ ","_"),ISNUMBER(SEARCH(",",D2099)),SUBSTITUTE(D2099,",","_"),ISNUMBER(SEARCH("/",D2099)),SUBSTITUTE(D2099,"/","_"),ISNUMBER(SEARCH("",D2099)),D2099),D2099))))</f>
        <v/>
      </c>
      <c r="L2099" s="1"/>
      <c r="M2099" s="1" t="str">
        <f t="shared" si="161"/>
        <v/>
      </c>
      <c r="N2099" s="94" t="str">
        <f>IF($L2099="None","",IF(ISERROR(VLOOKUP($L2099,Info!$B$4:$B$266,1,FALSE)),"",VLOOKUP($L2099,Info!$B$4:$L$266,5,FALSE)))</f>
        <v/>
      </c>
      <c r="O2099" s="94" t="str">
        <f>IF(K2099="","",IF(AND($J$12&lt;&gt;"ABC",N2099="3"),"BAC",IF(N2099="3","ABC",IF($J$12&lt;&gt;"ABC",IF($J$10="Standard",VLOOKUP(K2099,Info!$BE$4:$BF$481,2,FALSE),VLOOKUP(K2099,Info!$BI$4:$BJ$482,2,FALSE)),IF($J$10="Standard",VLOOKUP(K2099,Info!$AG$4:$AH$2994,2,FALSE),VLOOKUP(K2099,Info!$AK$4:$AL$2997,2,FALSE))))))</f>
        <v/>
      </c>
      <c r="P2099" s="94" t="str">
        <f>IF($L2099="None","",IF(ISERROR(VLOOKUP($L2099,Info!$B$4:$B$266,1,FALSE)),"",VLOOKUP($L2099,Info!$B$4:$L$266,3,FALSE)))</f>
        <v/>
      </c>
      <c r="Q2099" s="96" t="str">
        <f>IF($L2099="None","",IF(ISERROR(VLOOKUP($L2099,Info!$B$4:$B$266,1,FALSE)),"",VLOOKUP($L2099,Info!$B$4:$L$266,4,FALSE)))</f>
        <v/>
      </c>
      <c r="R2099" s="1"/>
      <c r="S2099" s="6" t="str">
        <f t="shared" si="162"/>
        <v/>
      </c>
      <c r="T2099" s="6" t="str">
        <f>IF($L2099="None","",IF(ISERROR(VLOOKUP($L2099,Info!$B$4:$B$266,1,FALSE)),"",VLOOKUP($L2099,Info!$B$4:$L$266,11,FALSE)))</f>
        <v/>
      </c>
      <c r="U2099" s="1"/>
      <c r="V2099" s="1"/>
      <c r="W2099" s="1"/>
      <c r="X2099" s="1" t="str">
        <f>IF($L2099="None","",IF(ISERROR(VLOOKUP($L2099,Info!$B$4:$B$266,1,FALSE)),"",IF(OR(W2099="Metallic Liquid Tight",W2099="Non-Metallic Liquid Tight",W2099="LSZH",W2099="Greenfield"),VLOOKUP($L2099,Info!$B$4:$L$266,7,FALSE),"N/A")))</f>
        <v/>
      </c>
      <c r="Y2099" s="1"/>
      <c r="Z2099" s="96" t="str">
        <f>IF($L2099="None","",IF(ISERROR(VLOOKUP($L2099,Info!$B$4:$B$266,1,FALSE)),"",VLOOKUP($L2099,Info!$B$4:$L$266,9,FALSE)))</f>
        <v/>
      </c>
      <c r="AA2099" s="96" t="str">
        <f>IF($L2099="None","",IF(ISERROR(VLOOKUP($L2099,Info!$B$4:$B$266,1,FALSE)),"",VLOOKUP($L2099,Info!$B$4:$L$266,8,FALSE)))</f>
        <v/>
      </c>
      <c r="AB2099" s="96" t="str">
        <f>IF($L2099="None","",IF(ISERROR(VLOOKUP($L2099,Info!$B$4:$B$266,1,FALSE)),"",VLOOKUP($L2099,Info!$B$4:$L$266,10,FALSE)))</f>
        <v/>
      </c>
      <c r="AC2099" s="1" t="str">
        <f>IF(W2099="SO Cable","Black,White",IF(O2099="","",IF(P2099="","",IF($J$12&lt;&gt;"ABC",IF(P2099&lt;="250",VLOOKUP(O2099,Info!$AZ$4:$BB$22,3,FALSE),VLOOKUP(O2099,Info!$AZ$23:$BB$39,3,FALSE)),IF(P2099&lt;="250",VLOOKUP(O2099,Info!$AO$4:$AQ$22,3,FALSE),VLOOKUP(O2099,Info!$AO$23:$AP$39,3,FALSE))))))</f>
        <v/>
      </c>
      <c r="AD2099" s="1"/>
      <c r="AE2099" s="1" t="str">
        <f>IF($L2099="None","",IF(ISERROR(VLOOKUP($L2099,Info!$B$4:$B$266,1,FALSE)),"",VLOOKUP($L2099,Info!$B$4:$L$266,4,FALSE)))</f>
        <v/>
      </c>
      <c r="AF2099" s="1" t="str">
        <f>IF($L2099="None","",IF(ISERROR(VLOOKUP($L2099,Info!$B$4:$B$266,1,FALSE)),"",VLOOKUP($L2099,Info!$B$4:$L$266,6,FALSE)))</f>
        <v/>
      </c>
      <c r="AG2099" s="1"/>
      <c r="AH2099" s="33" t="str" cm="1">
        <f t="array" ref="AH2099">IF(AND(L2099&lt;&gt;"",O2099&lt;&gt;"",R2099:S2099&lt;&gt;"",W2099:X2099&lt;&gt;"",Z2099:AA2099&lt;&gt;"",AC2099&lt;&gt;""),"Good","Bad")</f>
        <v>Bad</v>
      </c>
      <c r="AL2099" t="str" cm="1">
        <f t="array" ref="AL2099">IF(R2099&gt;0,_xlfn.IFS(COUNTIF($L$20:L2099,"&lt;&gt;")&lt;101,1,COUNTIF($L$20:L2099,"&lt;&gt;")&lt;201,2,COUNTIF($L$20:L2099,"&lt;&gt;")&lt;301,3,COUNTIF($L$20:L2099,"&lt;&gt;")&lt;401,4,COUNTIF($L$20:L2099,"&lt;&gt;")&lt;501,5,COUNTIF($L$20:L2099,"&lt;&gt;")&lt;601,6,COUNTIF($L$20:L2099,"&lt;&gt;")&lt;701,7,COUNTIF($L$20:L2099,"&lt;&gt;")&lt;801,8,COUNTIF($L$20:L2099,"&lt;&gt;")&lt;901,9,COUNTIF($L$20:L2099,"&lt;&gt;")&lt;1001,10,COUNTIF($L$20:L2099,"&lt;&gt;")&lt;1101,11,COUNTIF($L$20:L2099,"&lt;&gt;")&lt;1201,12,COUNTIF($L$20:L2099,"&lt;&gt;")&lt;1301,13,COUNTIF($L$20:L2099,"&lt;&gt;")&lt;1401,14,COUNTIF($L$20:L2099,"&lt;&gt;")&lt;1501,15,COUNTIF($L$20:L2099,"&lt;&gt;")&lt;1601,16,COUNTIF($L$20:L2099,"&lt;&gt;")&lt;1701,17,COUNTIF($L$20:L2099,"&lt;&gt;")&lt;1801,18,COUNTIF($L$20:L2099,"&lt;&gt;")&lt;1901,19,COUNTIF($L$20:L2099,"&lt;&gt;")&lt;2001,20,COUNTIF($L$20:L2099,"&lt;&gt;")&lt;2101,21,COUNTIF($L$20:L2099,"&lt;&gt;")&lt;2201,22,COUNTIF($L$20:L2099,"&lt;&gt;")&lt;2301,23,COUNTIF($L$20:L2099,"&lt;&gt;")&lt;2401,24,COUNTIF($L$20:L2099,"&lt;&gt;")&lt;2501,25,COUNTIF($L$20:L2099,"&lt;&gt;")&lt;2601,26,COUNTIF($L$20:L2099,"&lt;&gt;")&lt;2701,27,COUNTIF($L$20:L2099,"&lt;&gt;")&lt;2801,28,COUNTIF($L$20:L2099,"&lt;&gt;")&lt;2901,29,COUNTIF($L$20:L2099,"&lt;&gt;")&lt;3001,30),"")</f>
        <v/>
      </c>
      <c r="AM2099" t="str">
        <f t="shared" si="160"/>
        <v/>
      </c>
      <c r="AN2099" t="str">
        <f t="shared" si="164"/>
        <v/>
      </c>
      <c r="AP2099" t="str">
        <f t="shared" si="163"/>
        <v/>
      </c>
      <c r="AQ2099" t="str">
        <f>IF(AO2099="","",COUNTIFS(AM2099:$AM$3019,AO2099))</f>
        <v/>
      </c>
    </row>
    <row r="2100" spans="1:43" x14ac:dyDescent="0.25">
      <c r="A2100" s="6" t="str">
        <f>IF(COUNT($A$20:A2099)&lt;&gt;$B$4,IF(A2099="","",A2099+1),"")</f>
        <v/>
      </c>
      <c r="B2100" s="3"/>
      <c r="C2100" s="3"/>
      <c r="D2100" s="122"/>
      <c r="E2100" s="3"/>
      <c r="F2100" s="3"/>
      <c r="G2100" s="3"/>
      <c r="H2100" s="3"/>
      <c r="I2100" s="120"/>
      <c r="J2100" s="3"/>
      <c r="K2100" s="95" t="str" cm="1">
        <f t="array" ref="K2100">IF(OR($J$14 = "A",$J$14 = "B",$J$14 = "C"),IF(I2100="","",IF(LEN(I2100)&gt;2,_xlfn.IFS(ISNUMBER(SEARCH("_",I2100)),I2100,ISNUMBER(SEARCH(", ",I2100)),SUBSTITUTE(I2100,", ","_"),ISNUMBER(SEARCH("/ ",I2100)),SUBSTITUTE(I2100,"/ ","_"),ISNUMBER(SEARCH(",",I2100)),SUBSTITUTE(I2100,",","_"),ISNUMBER(SEARCH("/",I2100)),SUBSTITUTE(I2100,"/","_"),ISNUMBER(SEARCH("",I2100)),I2100),I2100)),IF(OR($J$14 = "J",$J$14 = "K"),"",IF(D2100="","",IF(LEN(D2100)&gt;2,_xlfn.IFS(ISNUMBER(SEARCH("_",D2100)),D2100,ISNUMBER(SEARCH(", ",D2100)),SUBSTITUTE(D2100,", ","_"),ISNUMBER(SEARCH("/ ",D2100)),SUBSTITUTE(D2100,"/ ","_"),ISNUMBER(SEARCH(",",D2100)),SUBSTITUTE(D2100,",","_"),ISNUMBER(SEARCH("/",D2100)),SUBSTITUTE(D2100,"/","_"),ISNUMBER(SEARCH("",D2100)),D2100),D2100))))</f>
        <v/>
      </c>
      <c r="L2100" s="1"/>
      <c r="M2100" s="1" t="str">
        <f t="shared" si="161"/>
        <v/>
      </c>
      <c r="N2100" s="94" t="str">
        <f>IF($L2100="None","",IF(ISERROR(VLOOKUP($L2100,Info!$B$4:$B$266,1,FALSE)),"",VLOOKUP($L2100,Info!$B$4:$L$266,5,FALSE)))</f>
        <v/>
      </c>
      <c r="O2100" s="94" t="str">
        <f>IF(K2100="","",IF(AND($J$12&lt;&gt;"ABC",N2100="3"),"BAC",IF(N2100="3","ABC",IF($J$12&lt;&gt;"ABC",IF($J$10="Standard",VLOOKUP(K2100,Info!$BE$4:$BF$481,2,FALSE),VLOOKUP(K2100,Info!$BI$4:$BJ$482,2,FALSE)),IF($J$10="Standard",VLOOKUP(K2100,Info!$AG$4:$AH$2994,2,FALSE),VLOOKUP(K2100,Info!$AK$4:$AL$2997,2,FALSE))))))</f>
        <v/>
      </c>
      <c r="P2100" s="94" t="str">
        <f>IF($L2100="None","",IF(ISERROR(VLOOKUP($L2100,Info!$B$4:$B$266,1,FALSE)),"",VLOOKUP($L2100,Info!$B$4:$L$266,3,FALSE)))</f>
        <v/>
      </c>
      <c r="Q2100" s="96" t="str">
        <f>IF($L2100="None","",IF(ISERROR(VLOOKUP($L2100,Info!$B$4:$B$266,1,FALSE)),"",VLOOKUP($L2100,Info!$B$4:$L$266,4,FALSE)))</f>
        <v/>
      </c>
      <c r="R2100" s="1"/>
      <c r="S2100" s="6" t="str">
        <f t="shared" si="162"/>
        <v/>
      </c>
      <c r="T2100" s="6" t="str">
        <f>IF($L2100="None","",IF(ISERROR(VLOOKUP($L2100,Info!$B$4:$B$266,1,FALSE)),"",VLOOKUP($L2100,Info!$B$4:$L$266,11,FALSE)))</f>
        <v/>
      </c>
      <c r="U2100" s="1"/>
      <c r="V2100" s="1"/>
      <c r="W2100" s="1"/>
      <c r="X2100" s="1" t="str">
        <f>IF($L2100="None","",IF(ISERROR(VLOOKUP($L2100,Info!$B$4:$B$266,1,FALSE)),"",IF(OR(W2100="Metallic Liquid Tight",W2100="Non-Metallic Liquid Tight",W2100="LSZH",W2100="Greenfield"),VLOOKUP($L2100,Info!$B$4:$L$266,7,FALSE),"N/A")))</f>
        <v/>
      </c>
      <c r="Y2100" s="1"/>
      <c r="Z2100" s="96" t="str">
        <f>IF($L2100="None","",IF(ISERROR(VLOOKUP($L2100,Info!$B$4:$B$266,1,FALSE)),"",VLOOKUP($L2100,Info!$B$4:$L$266,9,FALSE)))</f>
        <v/>
      </c>
      <c r="AA2100" s="96" t="str">
        <f>IF($L2100="None","",IF(ISERROR(VLOOKUP($L2100,Info!$B$4:$B$266,1,FALSE)),"",VLOOKUP($L2100,Info!$B$4:$L$266,8,FALSE)))</f>
        <v/>
      </c>
      <c r="AB2100" s="96" t="str">
        <f>IF($L2100="None","",IF(ISERROR(VLOOKUP($L2100,Info!$B$4:$B$266,1,FALSE)),"",VLOOKUP($L2100,Info!$B$4:$L$266,10,FALSE)))</f>
        <v/>
      </c>
      <c r="AC2100" s="1" t="str">
        <f>IF(W2100="SO Cable","Black,White",IF(O2100="","",IF(P2100="","",IF($J$12&lt;&gt;"ABC",IF(P2100&lt;="250",VLOOKUP(O2100,Info!$AZ$4:$BB$22,3,FALSE),VLOOKUP(O2100,Info!$AZ$23:$BB$39,3,FALSE)),IF(P2100&lt;="250",VLOOKUP(O2100,Info!$AO$4:$AQ$22,3,FALSE),VLOOKUP(O2100,Info!$AO$23:$AP$39,3,FALSE))))))</f>
        <v/>
      </c>
      <c r="AD2100" s="1"/>
      <c r="AE2100" s="1" t="str">
        <f>IF($L2100="None","",IF(ISERROR(VLOOKUP($L2100,Info!$B$4:$B$266,1,FALSE)),"",VLOOKUP($L2100,Info!$B$4:$L$266,4,FALSE)))</f>
        <v/>
      </c>
      <c r="AF2100" s="1" t="str">
        <f>IF($L2100="None","",IF(ISERROR(VLOOKUP($L2100,Info!$B$4:$B$266,1,FALSE)),"",VLOOKUP($L2100,Info!$B$4:$L$266,6,FALSE)))</f>
        <v/>
      </c>
      <c r="AG2100" s="1"/>
      <c r="AH2100" s="33" t="str" cm="1">
        <f t="array" ref="AH2100">IF(AND(L2100&lt;&gt;"",O2100&lt;&gt;"",R2100:S2100&lt;&gt;"",W2100:X2100&lt;&gt;"",Z2100:AA2100&lt;&gt;"",AC2100&lt;&gt;""),"Good","Bad")</f>
        <v>Bad</v>
      </c>
      <c r="AL2100" t="str" cm="1">
        <f t="array" ref="AL2100">IF(R2100&gt;0,_xlfn.IFS(COUNTIF($L$20:L2100,"&lt;&gt;")&lt;101,1,COUNTIF($L$20:L2100,"&lt;&gt;")&lt;201,2,COUNTIF($L$20:L2100,"&lt;&gt;")&lt;301,3,COUNTIF($L$20:L2100,"&lt;&gt;")&lt;401,4,COUNTIF($L$20:L2100,"&lt;&gt;")&lt;501,5,COUNTIF($L$20:L2100,"&lt;&gt;")&lt;601,6,COUNTIF($L$20:L2100,"&lt;&gt;")&lt;701,7,COUNTIF($L$20:L2100,"&lt;&gt;")&lt;801,8,COUNTIF($L$20:L2100,"&lt;&gt;")&lt;901,9,COUNTIF($L$20:L2100,"&lt;&gt;")&lt;1001,10,COUNTIF($L$20:L2100,"&lt;&gt;")&lt;1101,11,COUNTIF($L$20:L2100,"&lt;&gt;")&lt;1201,12,COUNTIF($L$20:L2100,"&lt;&gt;")&lt;1301,13,COUNTIF($L$20:L2100,"&lt;&gt;")&lt;1401,14,COUNTIF($L$20:L2100,"&lt;&gt;")&lt;1501,15,COUNTIF($L$20:L2100,"&lt;&gt;")&lt;1601,16,COUNTIF($L$20:L2100,"&lt;&gt;")&lt;1701,17,COUNTIF($L$20:L2100,"&lt;&gt;")&lt;1801,18,COUNTIF($L$20:L2100,"&lt;&gt;")&lt;1901,19,COUNTIF($L$20:L2100,"&lt;&gt;")&lt;2001,20,COUNTIF($L$20:L2100,"&lt;&gt;")&lt;2101,21,COUNTIF($L$20:L2100,"&lt;&gt;")&lt;2201,22,COUNTIF($L$20:L2100,"&lt;&gt;")&lt;2301,23,COUNTIF($L$20:L2100,"&lt;&gt;")&lt;2401,24,COUNTIF($L$20:L2100,"&lt;&gt;")&lt;2501,25,COUNTIF($L$20:L2100,"&lt;&gt;")&lt;2601,26,COUNTIF($L$20:L2100,"&lt;&gt;")&lt;2701,27,COUNTIF($L$20:L2100,"&lt;&gt;")&lt;2801,28,COUNTIF($L$20:L2100,"&lt;&gt;")&lt;2901,29,COUNTIF($L$20:L2100,"&lt;&gt;")&lt;3001,30),"")</f>
        <v/>
      </c>
      <c r="AM2100" t="str">
        <f t="shared" si="160"/>
        <v/>
      </c>
      <c r="AN2100" t="str">
        <f t="shared" si="164"/>
        <v/>
      </c>
      <c r="AP2100" t="str">
        <f t="shared" si="163"/>
        <v/>
      </c>
      <c r="AQ2100" t="str">
        <f>IF(AO2100="","",COUNTIFS(AM2100:$AM$3019,AO2100))</f>
        <v/>
      </c>
    </row>
    <row r="2101" spans="1:43" x14ac:dyDescent="0.25">
      <c r="A2101" s="6" t="str">
        <f>IF(COUNT($A$20:A2100)&lt;&gt;$B$4,IF(A2100="","",A2100+1),"")</f>
        <v/>
      </c>
      <c r="B2101" s="3"/>
      <c r="C2101" s="3"/>
      <c r="D2101" s="122"/>
      <c r="E2101" s="3"/>
      <c r="F2101" s="3"/>
      <c r="G2101" s="3"/>
      <c r="H2101" s="3"/>
      <c r="I2101" s="120"/>
      <c r="J2101" s="3"/>
      <c r="K2101" s="95" t="str" cm="1">
        <f t="array" ref="K2101">IF(OR($J$14 = "A",$J$14 = "B",$J$14 = "C"),IF(I2101="","",IF(LEN(I2101)&gt;2,_xlfn.IFS(ISNUMBER(SEARCH("_",I2101)),I2101,ISNUMBER(SEARCH(", ",I2101)),SUBSTITUTE(I2101,", ","_"),ISNUMBER(SEARCH("/ ",I2101)),SUBSTITUTE(I2101,"/ ","_"),ISNUMBER(SEARCH(",",I2101)),SUBSTITUTE(I2101,",","_"),ISNUMBER(SEARCH("/",I2101)),SUBSTITUTE(I2101,"/","_"),ISNUMBER(SEARCH("",I2101)),I2101),I2101)),IF(OR($J$14 = "J",$J$14 = "K"),"",IF(D2101="","",IF(LEN(D2101)&gt;2,_xlfn.IFS(ISNUMBER(SEARCH("_",D2101)),D2101,ISNUMBER(SEARCH(", ",D2101)),SUBSTITUTE(D2101,", ","_"),ISNUMBER(SEARCH("/ ",D2101)),SUBSTITUTE(D2101,"/ ","_"),ISNUMBER(SEARCH(",",D2101)),SUBSTITUTE(D2101,",","_"),ISNUMBER(SEARCH("/",D2101)),SUBSTITUTE(D2101,"/","_"),ISNUMBER(SEARCH("",D2101)),D2101),D2101))))</f>
        <v/>
      </c>
      <c r="L2101" s="1"/>
      <c r="M2101" s="1" t="str">
        <f t="shared" si="161"/>
        <v/>
      </c>
      <c r="N2101" s="94" t="str">
        <f>IF($L2101="None","",IF(ISERROR(VLOOKUP($L2101,Info!$B$4:$B$266,1,FALSE)),"",VLOOKUP($L2101,Info!$B$4:$L$266,5,FALSE)))</f>
        <v/>
      </c>
      <c r="O2101" s="94" t="str">
        <f>IF(K2101="","",IF(AND($J$12&lt;&gt;"ABC",N2101="3"),"BAC",IF(N2101="3","ABC",IF($J$12&lt;&gt;"ABC",IF($J$10="Standard",VLOOKUP(K2101,Info!$BE$4:$BF$481,2,FALSE),VLOOKUP(K2101,Info!$BI$4:$BJ$482,2,FALSE)),IF($J$10="Standard",VLOOKUP(K2101,Info!$AG$4:$AH$2994,2,FALSE),VLOOKUP(K2101,Info!$AK$4:$AL$2997,2,FALSE))))))</f>
        <v/>
      </c>
      <c r="P2101" s="94" t="str">
        <f>IF($L2101="None","",IF(ISERROR(VLOOKUP($L2101,Info!$B$4:$B$266,1,FALSE)),"",VLOOKUP($L2101,Info!$B$4:$L$266,3,FALSE)))</f>
        <v/>
      </c>
      <c r="Q2101" s="96" t="str">
        <f>IF($L2101="None","",IF(ISERROR(VLOOKUP($L2101,Info!$B$4:$B$266,1,FALSE)),"",VLOOKUP($L2101,Info!$B$4:$L$266,4,FALSE)))</f>
        <v/>
      </c>
      <c r="R2101" s="1"/>
      <c r="S2101" s="6" t="str">
        <f t="shared" si="162"/>
        <v/>
      </c>
      <c r="T2101" s="6" t="str">
        <f>IF($L2101="None","",IF(ISERROR(VLOOKUP($L2101,Info!$B$4:$B$266,1,FALSE)),"",VLOOKUP($L2101,Info!$B$4:$L$266,11,FALSE)))</f>
        <v/>
      </c>
      <c r="U2101" s="1"/>
      <c r="V2101" s="1"/>
      <c r="W2101" s="1"/>
      <c r="X2101" s="1" t="str">
        <f>IF($L2101="None","",IF(ISERROR(VLOOKUP($L2101,Info!$B$4:$B$266,1,FALSE)),"",IF(OR(W2101="Metallic Liquid Tight",W2101="Non-Metallic Liquid Tight",W2101="LSZH",W2101="Greenfield"),VLOOKUP($L2101,Info!$B$4:$L$266,7,FALSE),"N/A")))</f>
        <v/>
      </c>
      <c r="Y2101" s="1"/>
      <c r="Z2101" s="96" t="str">
        <f>IF($L2101="None","",IF(ISERROR(VLOOKUP($L2101,Info!$B$4:$B$266,1,FALSE)),"",VLOOKUP($L2101,Info!$B$4:$L$266,9,FALSE)))</f>
        <v/>
      </c>
      <c r="AA2101" s="96" t="str">
        <f>IF($L2101="None","",IF(ISERROR(VLOOKUP($L2101,Info!$B$4:$B$266,1,FALSE)),"",VLOOKUP($L2101,Info!$B$4:$L$266,8,FALSE)))</f>
        <v/>
      </c>
      <c r="AB2101" s="96" t="str">
        <f>IF($L2101="None","",IF(ISERROR(VLOOKUP($L2101,Info!$B$4:$B$266,1,FALSE)),"",VLOOKUP($L2101,Info!$B$4:$L$266,10,FALSE)))</f>
        <v/>
      </c>
      <c r="AC2101" s="1" t="str">
        <f>IF(W2101="SO Cable","Black,White",IF(O2101="","",IF(P2101="","",IF($J$12&lt;&gt;"ABC",IF(P2101&lt;="250",VLOOKUP(O2101,Info!$AZ$4:$BB$22,3,FALSE),VLOOKUP(O2101,Info!$AZ$23:$BB$39,3,FALSE)),IF(P2101&lt;="250",VLOOKUP(O2101,Info!$AO$4:$AQ$22,3,FALSE),VLOOKUP(O2101,Info!$AO$23:$AP$39,3,FALSE))))))</f>
        <v/>
      </c>
      <c r="AD2101" s="1"/>
      <c r="AE2101" s="1" t="str">
        <f>IF($L2101="None","",IF(ISERROR(VLOOKUP($L2101,Info!$B$4:$B$266,1,FALSE)),"",VLOOKUP($L2101,Info!$B$4:$L$266,4,FALSE)))</f>
        <v/>
      </c>
      <c r="AF2101" s="1" t="str">
        <f>IF($L2101="None","",IF(ISERROR(VLOOKUP($L2101,Info!$B$4:$B$266,1,FALSE)),"",VLOOKUP($L2101,Info!$B$4:$L$266,6,FALSE)))</f>
        <v/>
      </c>
      <c r="AG2101" s="1"/>
      <c r="AH2101" s="33" t="str" cm="1">
        <f t="array" ref="AH2101">IF(AND(L2101&lt;&gt;"",O2101&lt;&gt;"",R2101:S2101&lt;&gt;"",W2101:X2101&lt;&gt;"",Z2101:AA2101&lt;&gt;"",AC2101&lt;&gt;""),"Good","Bad")</f>
        <v>Bad</v>
      </c>
      <c r="AL2101" t="str" cm="1">
        <f t="array" ref="AL2101">IF(R2101&gt;0,_xlfn.IFS(COUNTIF($L$20:L2101,"&lt;&gt;")&lt;101,1,COUNTIF($L$20:L2101,"&lt;&gt;")&lt;201,2,COUNTIF($L$20:L2101,"&lt;&gt;")&lt;301,3,COUNTIF($L$20:L2101,"&lt;&gt;")&lt;401,4,COUNTIF($L$20:L2101,"&lt;&gt;")&lt;501,5,COUNTIF($L$20:L2101,"&lt;&gt;")&lt;601,6,COUNTIF($L$20:L2101,"&lt;&gt;")&lt;701,7,COUNTIF($L$20:L2101,"&lt;&gt;")&lt;801,8,COUNTIF($L$20:L2101,"&lt;&gt;")&lt;901,9,COUNTIF($L$20:L2101,"&lt;&gt;")&lt;1001,10,COUNTIF($L$20:L2101,"&lt;&gt;")&lt;1101,11,COUNTIF($L$20:L2101,"&lt;&gt;")&lt;1201,12,COUNTIF($L$20:L2101,"&lt;&gt;")&lt;1301,13,COUNTIF($L$20:L2101,"&lt;&gt;")&lt;1401,14,COUNTIF($L$20:L2101,"&lt;&gt;")&lt;1501,15,COUNTIF($L$20:L2101,"&lt;&gt;")&lt;1601,16,COUNTIF($L$20:L2101,"&lt;&gt;")&lt;1701,17,COUNTIF($L$20:L2101,"&lt;&gt;")&lt;1801,18,COUNTIF($L$20:L2101,"&lt;&gt;")&lt;1901,19,COUNTIF($L$20:L2101,"&lt;&gt;")&lt;2001,20,COUNTIF($L$20:L2101,"&lt;&gt;")&lt;2101,21,COUNTIF($L$20:L2101,"&lt;&gt;")&lt;2201,22,COUNTIF($L$20:L2101,"&lt;&gt;")&lt;2301,23,COUNTIF($L$20:L2101,"&lt;&gt;")&lt;2401,24,COUNTIF($L$20:L2101,"&lt;&gt;")&lt;2501,25,COUNTIF($L$20:L2101,"&lt;&gt;")&lt;2601,26,COUNTIF($L$20:L2101,"&lt;&gt;")&lt;2701,27,COUNTIF($L$20:L2101,"&lt;&gt;")&lt;2801,28,COUNTIF($L$20:L2101,"&lt;&gt;")&lt;2901,29,COUNTIF($L$20:L2101,"&lt;&gt;")&lt;3001,30),"")</f>
        <v/>
      </c>
      <c r="AM2101" t="str">
        <f t="shared" si="160"/>
        <v/>
      </c>
      <c r="AN2101" t="str">
        <f t="shared" si="164"/>
        <v/>
      </c>
      <c r="AP2101" t="str">
        <f t="shared" si="163"/>
        <v/>
      </c>
      <c r="AQ2101" t="str">
        <f>IF(AO2101="","",COUNTIFS(AM2101:$AM$3019,AO2101))</f>
        <v/>
      </c>
    </row>
    <row r="2102" spans="1:43" x14ac:dyDescent="0.25">
      <c r="A2102" s="6" t="str">
        <f>IF(COUNT($A$20:A2101)&lt;&gt;$B$4,IF(A2101="","",A2101+1),"")</f>
        <v/>
      </c>
      <c r="B2102" s="3"/>
      <c r="C2102" s="3"/>
      <c r="D2102" s="122"/>
      <c r="E2102" s="3"/>
      <c r="F2102" s="3"/>
      <c r="G2102" s="3"/>
      <c r="H2102" s="3"/>
      <c r="I2102" s="120"/>
      <c r="J2102" s="3"/>
      <c r="K2102" s="95" t="str" cm="1">
        <f t="array" ref="K2102">IF(OR($J$14 = "A",$J$14 = "B",$J$14 = "C"),IF(I2102="","",IF(LEN(I2102)&gt;2,_xlfn.IFS(ISNUMBER(SEARCH("_",I2102)),I2102,ISNUMBER(SEARCH(", ",I2102)),SUBSTITUTE(I2102,", ","_"),ISNUMBER(SEARCH("/ ",I2102)),SUBSTITUTE(I2102,"/ ","_"),ISNUMBER(SEARCH(",",I2102)),SUBSTITUTE(I2102,",","_"),ISNUMBER(SEARCH("/",I2102)),SUBSTITUTE(I2102,"/","_"),ISNUMBER(SEARCH("",I2102)),I2102),I2102)),IF(OR($J$14 = "J",$J$14 = "K"),"",IF(D2102="","",IF(LEN(D2102)&gt;2,_xlfn.IFS(ISNUMBER(SEARCH("_",D2102)),D2102,ISNUMBER(SEARCH(", ",D2102)),SUBSTITUTE(D2102,", ","_"),ISNUMBER(SEARCH("/ ",D2102)),SUBSTITUTE(D2102,"/ ","_"),ISNUMBER(SEARCH(",",D2102)),SUBSTITUTE(D2102,",","_"),ISNUMBER(SEARCH("/",D2102)),SUBSTITUTE(D2102,"/","_"),ISNUMBER(SEARCH("",D2102)),D2102),D2102))))</f>
        <v/>
      </c>
      <c r="L2102" s="1"/>
      <c r="M2102" s="1" t="str">
        <f t="shared" si="161"/>
        <v/>
      </c>
      <c r="N2102" s="94" t="str">
        <f>IF($L2102="None","",IF(ISERROR(VLOOKUP($L2102,Info!$B$4:$B$266,1,FALSE)),"",VLOOKUP($L2102,Info!$B$4:$L$266,5,FALSE)))</f>
        <v/>
      </c>
      <c r="O2102" s="94" t="str">
        <f>IF(K2102="","",IF(AND($J$12&lt;&gt;"ABC",N2102="3"),"BAC",IF(N2102="3","ABC",IF($J$12&lt;&gt;"ABC",IF($J$10="Standard",VLOOKUP(K2102,Info!$BE$4:$BF$481,2,FALSE),VLOOKUP(K2102,Info!$BI$4:$BJ$482,2,FALSE)),IF($J$10="Standard",VLOOKUP(K2102,Info!$AG$4:$AH$2994,2,FALSE),VLOOKUP(K2102,Info!$AK$4:$AL$2997,2,FALSE))))))</f>
        <v/>
      </c>
      <c r="P2102" s="94" t="str">
        <f>IF($L2102="None","",IF(ISERROR(VLOOKUP($L2102,Info!$B$4:$B$266,1,FALSE)),"",VLOOKUP($L2102,Info!$B$4:$L$266,3,FALSE)))</f>
        <v/>
      </c>
      <c r="Q2102" s="96" t="str">
        <f>IF($L2102="None","",IF(ISERROR(VLOOKUP($L2102,Info!$B$4:$B$266,1,FALSE)),"",VLOOKUP($L2102,Info!$B$4:$L$266,4,FALSE)))</f>
        <v/>
      </c>
      <c r="R2102" s="1"/>
      <c r="S2102" s="6" t="str">
        <f t="shared" si="162"/>
        <v/>
      </c>
      <c r="T2102" s="6" t="str">
        <f>IF($L2102="None","",IF(ISERROR(VLOOKUP($L2102,Info!$B$4:$B$266,1,FALSE)),"",VLOOKUP($L2102,Info!$B$4:$L$266,11,FALSE)))</f>
        <v/>
      </c>
      <c r="U2102" s="1"/>
      <c r="V2102" s="1"/>
      <c r="W2102" s="1"/>
      <c r="X2102" s="1" t="str">
        <f>IF($L2102="None","",IF(ISERROR(VLOOKUP($L2102,Info!$B$4:$B$266,1,FALSE)),"",IF(OR(W2102="Metallic Liquid Tight",W2102="Non-Metallic Liquid Tight",W2102="LSZH",W2102="Greenfield"),VLOOKUP($L2102,Info!$B$4:$L$266,7,FALSE),"N/A")))</f>
        <v/>
      </c>
      <c r="Y2102" s="1"/>
      <c r="Z2102" s="96" t="str">
        <f>IF($L2102="None","",IF(ISERROR(VLOOKUP($L2102,Info!$B$4:$B$266,1,FALSE)),"",VLOOKUP($L2102,Info!$B$4:$L$266,9,FALSE)))</f>
        <v/>
      </c>
      <c r="AA2102" s="96" t="str">
        <f>IF($L2102="None","",IF(ISERROR(VLOOKUP($L2102,Info!$B$4:$B$266,1,FALSE)),"",VLOOKUP($L2102,Info!$B$4:$L$266,8,FALSE)))</f>
        <v/>
      </c>
      <c r="AB2102" s="96" t="str">
        <f>IF($L2102="None","",IF(ISERROR(VLOOKUP($L2102,Info!$B$4:$B$266,1,FALSE)),"",VLOOKUP($L2102,Info!$B$4:$L$266,10,FALSE)))</f>
        <v/>
      </c>
      <c r="AC2102" s="1" t="str">
        <f>IF(W2102="SO Cable","Black,White",IF(O2102="","",IF(P2102="","",IF($J$12&lt;&gt;"ABC",IF(P2102&lt;="250",VLOOKUP(O2102,Info!$AZ$4:$BB$22,3,FALSE),VLOOKUP(O2102,Info!$AZ$23:$BB$39,3,FALSE)),IF(P2102&lt;="250",VLOOKUP(O2102,Info!$AO$4:$AQ$22,3,FALSE),VLOOKUP(O2102,Info!$AO$23:$AP$39,3,FALSE))))))</f>
        <v/>
      </c>
      <c r="AD2102" s="1"/>
      <c r="AE2102" s="1" t="str">
        <f>IF($L2102="None","",IF(ISERROR(VLOOKUP($L2102,Info!$B$4:$B$266,1,FALSE)),"",VLOOKUP($L2102,Info!$B$4:$L$266,4,FALSE)))</f>
        <v/>
      </c>
      <c r="AF2102" s="1" t="str">
        <f>IF($L2102="None","",IF(ISERROR(VLOOKUP($L2102,Info!$B$4:$B$266,1,FALSE)),"",VLOOKUP($L2102,Info!$B$4:$L$266,6,FALSE)))</f>
        <v/>
      </c>
      <c r="AG2102" s="1"/>
      <c r="AH2102" s="33" t="str" cm="1">
        <f t="array" ref="AH2102">IF(AND(L2102&lt;&gt;"",O2102&lt;&gt;"",R2102:S2102&lt;&gt;"",W2102:X2102&lt;&gt;"",Z2102:AA2102&lt;&gt;"",AC2102&lt;&gt;""),"Good","Bad")</f>
        <v>Bad</v>
      </c>
      <c r="AL2102" t="str" cm="1">
        <f t="array" ref="AL2102">IF(R2102&gt;0,_xlfn.IFS(COUNTIF($L$20:L2102,"&lt;&gt;")&lt;101,1,COUNTIF($L$20:L2102,"&lt;&gt;")&lt;201,2,COUNTIF($L$20:L2102,"&lt;&gt;")&lt;301,3,COUNTIF($L$20:L2102,"&lt;&gt;")&lt;401,4,COUNTIF($L$20:L2102,"&lt;&gt;")&lt;501,5,COUNTIF($L$20:L2102,"&lt;&gt;")&lt;601,6,COUNTIF($L$20:L2102,"&lt;&gt;")&lt;701,7,COUNTIF($L$20:L2102,"&lt;&gt;")&lt;801,8,COUNTIF($L$20:L2102,"&lt;&gt;")&lt;901,9,COUNTIF($L$20:L2102,"&lt;&gt;")&lt;1001,10,COUNTIF($L$20:L2102,"&lt;&gt;")&lt;1101,11,COUNTIF($L$20:L2102,"&lt;&gt;")&lt;1201,12,COUNTIF($L$20:L2102,"&lt;&gt;")&lt;1301,13,COUNTIF($L$20:L2102,"&lt;&gt;")&lt;1401,14,COUNTIF($L$20:L2102,"&lt;&gt;")&lt;1501,15,COUNTIF($L$20:L2102,"&lt;&gt;")&lt;1601,16,COUNTIF($L$20:L2102,"&lt;&gt;")&lt;1701,17,COUNTIF($L$20:L2102,"&lt;&gt;")&lt;1801,18,COUNTIF($L$20:L2102,"&lt;&gt;")&lt;1901,19,COUNTIF($L$20:L2102,"&lt;&gt;")&lt;2001,20,COUNTIF($L$20:L2102,"&lt;&gt;")&lt;2101,21,COUNTIF($L$20:L2102,"&lt;&gt;")&lt;2201,22,COUNTIF($L$20:L2102,"&lt;&gt;")&lt;2301,23,COUNTIF($L$20:L2102,"&lt;&gt;")&lt;2401,24,COUNTIF($L$20:L2102,"&lt;&gt;")&lt;2501,25,COUNTIF($L$20:L2102,"&lt;&gt;")&lt;2601,26,COUNTIF($L$20:L2102,"&lt;&gt;")&lt;2701,27,COUNTIF($L$20:L2102,"&lt;&gt;")&lt;2801,28,COUNTIF($L$20:L2102,"&lt;&gt;")&lt;2901,29,COUNTIF($L$20:L2102,"&lt;&gt;")&lt;3001,30),"")</f>
        <v/>
      </c>
      <c r="AM2102" t="str">
        <f t="shared" si="160"/>
        <v/>
      </c>
      <c r="AN2102" t="str">
        <f t="shared" si="164"/>
        <v/>
      </c>
      <c r="AP2102" t="str">
        <f t="shared" si="163"/>
        <v/>
      </c>
      <c r="AQ2102" t="str">
        <f>IF(AO2102="","",COUNTIFS(AM2102:$AM$3019,AO2102))</f>
        <v/>
      </c>
    </row>
    <row r="2103" spans="1:43" x14ac:dyDescent="0.25">
      <c r="A2103" s="6" t="str">
        <f>IF(COUNT($A$20:A2102)&lt;&gt;$B$4,IF(A2102="","",A2102+1),"")</f>
        <v/>
      </c>
      <c r="B2103" s="3"/>
      <c r="C2103" s="3"/>
      <c r="D2103" s="122"/>
      <c r="E2103" s="3"/>
      <c r="F2103" s="3"/>
      <c r="G2103" s="3"/>
      <c r="H2103" s="3"/>
      <c r="I2103" s="120"/>
      <c r="J2103" s="3"/>
      <c r="K2103" s="95" t="str" cm="1">
        <f t="array" ref="K2103">IF(OR($J$14 = "A",$J$14 = "B",$J$14 = "C"),IF(I2103="","",IF(LEN(I2103)&gt;2,_xlfn.IFS(ISNUMBER(SEARCH("_",I2103)),I2103,ISNUMBER(SEARCH(", ",I2103)),SUBSTITUTE(I2103,", ","_"),ISNUMBER(SEARCH("/ ",I2103)),SUBSTITUTE(I2103,"/ ","_"),ISNUMBER(SEARCH(",",I2103)),SUBSTITUTE(I2103,",","_"),ISNUMBER(SEARCH("/",I2103)),SUBSTITUTE(I2103,"/","_"),ISNUMBER(SEARCH("",I2103)),I2103),I2103)),IF(OR($J$14 = "J",$J$14 = "K"),"",IF(D2103="","",IF(LEN(D2103)&gt;2,_xlfn.IFS(ISNUMBER(SEARCH("_",D2103)),D2103,ISNUMBER(SEARCH(", ",D2103)),SUBSTITUTE(D2103,", ","_"),ISNUMBER(SEARCH("/ ",D2103)),SUBSTITUTE(D2103,"/ ","_"),ISNUMBER(SEARCH(",",D2103)),SUBSTITUTE(D2103,",","_"),ISNUMBER(SEARCH("/",D2103)),SUBSTITUTE(D2103,"/","_"),ISNUMBER(SEARCH("",D2103)),D2103),D2103))))</f>
        <v/>
      </c>
      <c r="L2103" s="1"/>
      <c r="M2103" s="1" t="str">
        <f t="shared" si="161"/>
        <v/>
      </c>
      <c r="N2103" s="94" t="str">
        <f>IF($L2103="None","",IF(ISERROR(VLOOKUP($L2103,Info!$B$4:$B$266,1,FALSE)),"",VLOOKUP($L2103,Info!$B$4:$L$266,5,FALSE)))</f>
        <v/>
      </c>
      <c r="O2103" s="94" t="str">
        <f>IF(K2103="","",IF(AND($J$12&lt;&gt;"ABC",N2103="3"),"BAC",IF(N2103="3","ABC",IF($J$12&lt;&gt;"ABC",IF($J$10="Standard",VLOOKUP(K2103,Info!$BE$4:$BF$481,2,FALSE),VLOOKUP(K2103,Info!$BI$4:$BJ$482,2,FALSE)),IF($J$10="Standard",VLOOKUP(K2103,Info!$AG$4:$AH$2994,2,FALSE),VLOOKUP(K2103,Info!$AK$4:$AL$2997,2,FALSE))))))</f>
        <v/>
      </c>
      <c r="P2103" s="94" t="str">
        <f>IF($L2103="None","",IF(ISERROR(VLOOKUP($L2103,Info!$B$4:$B$266,1,FALSE)),"",VLOOKUP($L2103,Info!$B$4:$L$266,3,FALSE)))</f>
        <v/>
      </c>
      <c r="Q2103" s="96" t="str">
        <f>IF($L2103="None","",IF(ISERROR(VLOOKUP($L2103,Info!$B$4:$B$266,1,FALSE)),"",VLOOKUP($L2103,Info!$B$4:$L$266,4,FALSE)))</f>
        <v/>
      </c>
      <c r="R2103" s="1"/>
      <c r="S2103" s="6" t="str">
        <f t="shared" si="162"/>
        <v/>
      </c>
      <c r="T2103" s="6" t="str">
        <f>IF($L2103="None","",IF(ISERROR(VLOOKUP($L2103,Info!$B$4:$B$266,1,FALSE)),"",VLOOKUP($L2103,Info!$B$4:$L$266,11,FALSE)))</f>
        <v/>
      </c>
      <c r="U2103" s="1"/>
      <c r="V2103" s="1"/>
      <c r="W2103" s="1"/>
      <c r="X2103" s="1" t="str">
        <f>IF($L2103="None","",IF(ISERROR(VLOOKUP($L2103,Info!$B$4:$B$266,1,FALSE)),"",IF(OR(W2103="Metallic Liquid Tight",W2103="Non-Metallic Liquid Tight",W2103="LSZH",W2103="Greenfield"),VLOOKUP($L2103,Info!$B$4:$L$266,7,FALSE),"N/A")))</f>
        <v/>
      </c>
      <c r="Y2103" s="1"/>
      <c r="Z2103" s="96" t="str">
        <f>IF($L2103="None","",IF(ISERROR(VLOOKUP($L2103,Info!$B$4:$B$266,1,FALSE)),"",VLOOKUP($L2103,Info!$B$4:$L$266,9,FALSE)))</f>
        <v/>
      </c>
      <c r="AA2103" s="96" t="str">
        <f>IF($L2103="None","",IF(ISERROR(VLOOKUP($L2103,Info!$B$4:$B$266,1,FALSE)),"",VLOOKUP($L2103,Info!$B$4:$L$266,8,FALSE)))</f>
        <v/>
      </c>
      <c r="AB2103" s="96" t="str">
        <f>IF($L2103="None","",IF(ISERROR(VLOOKUP($L2103,Info!$B$4:$B$266,1,FALSE)),"",VLOOKUP($L2103,Info!$B$4:$L$266,10,FALSE)))</f>
        <v/>
      </c>
      <c r="AC2103" s="1" t="str">
        <f>IF(W2103="SO Cable","Black,White",IF(O2103="","",IF(P2103="","",IF($J$12&lt;&gt;"ABC",IF(P2103&lt;="250",VLOOKUP(O2103,Info!$AZ$4:$BB$22,3,FALSE),VLOOKUP(O2103,Info!$AZ$23:$BB$39,3,FALSE)),IF(P2103&lt;="250",VLOOKUP(O2103,Info!$AO$4:$AQ$22,3,FALSE),VLOOKUP(O2103,Info!$AO$23:$AP$39,3,FALSE))))))</f>
        <v/>
      </c>
      <c r="AD2103" s="1"/>
      <c r="AE2103" s="1" t="str">
        <f>IF($L2103="None","",IF(ISERROR(VLOOKUP($L2103,Info!$B$4:$B$266,1,FALSE)),"",VLOOKUP($L2103,Info!$B$4:$L$266,4,FALSE)))</f>
        <v/>
      </c>
      <c r="AF2103" s="1" t="str">
        <f>IF($L2103="None","",IF(ISERROR(VLOOKUP($L2103,Info!$B$4:$B$266,1,FALSE)),"",VLOOKUP($L2103,Info!$B$4:$L$266,6,FALSE)))</f>
        <v/>
      </c>
      <c r="AG2103" s="1"/>
      <c r="AH2103" s="33" t="str" cm="1">
        <f t="array" ref="AH2103">IF(AND(L2103&lt;&gt;"",O2103&lt;&gt;"",R2103:S2103&lt;&gt;"",W2103:X2103&lt;&gt;"",Z2103:AA2103&lt;&gt;"",AC2103&lt;&gt;""),"Good","Bad")</f>
        <v>Bad</v>
      </c>
      <c r="AL2103" t="str" cm="1">
        <f t="array" ref="AL2103">IF(R2103&gt;0,_xlfn.IFS(COUNTIF($L$20:L2103,"&lt;&gt;")&lt;101,1,COUNTIF($L$20:L2103,"&lt;&gt;")&lt;201,2,COUNTIF($L$20:L2103,"&lt;&gt;")&lt;301,3,COUNTIF($L$20:L2103,"&lt;&gt;")&lt;401,4,COUNTIF($L$20:L2103,"&lt;&gt;")&lt;501,5,COUNTIF($L$20:L2103,"&lt;&gt;")&lt;601,6,COUNTIF($L$20:L2103,"&lt;&gt;")&lt;701,7,COUNTIF($L$20:L2103,"&lt;&gt;")&lt;801,8,COUNTIF($L$20:L2103,"&lt;&gt;")&lt;901,9,COUNTIF($L$20:L2103,"&lt;&gt;")&lt;1001,10,COUNTIF($L$20:L2103,"&lt;&gt;")&lt;1101,11,COUNTIF($L$20:L2103,"&lt;&gt;")&lt;1201,12,COUNTIF($L$20:L2103,"&lt;&gt;")&lt;1301,13,COUNTIF($L$20:L2103,"&lt;&gt;")&lt;1401,14,COUNTIF($L$20:L2103,"&lt;&gt;")&lt;1501,15,COUNTIF($L$20:L2103,"&lt;&gt;")&lt;1601,16,COUNTIF($L$20:L2103,"&lt;&gt;")&lt;1701,17,COUNTIF($L$20:L2103,"&lt;&gt;")&lt;1801,18,COUNTIF($L$20:L2103,"&lt;&gt;")&lt;1901,19,COUNTIF($L$20:L2103,"&lt;&gt;")&lt;2001,20,COUNTIF($L$20:L2103,"&lt;&gt;")&lt;2101,21,COUNTIF($L$20:L2103,"&lt;&gt;")&lt;2201,22,COUNTIF($L$20:L2103,"&lt;&gt;")&lt;2301,23,COUNTIF($L$20:L2103,"&lt;&gt;")&lt;2401,24,COUNTIF($L$20:L2103,"&lt;&gt;")&lt;2501,25,COUNTIF($L$20:L2103,"&lt;&gt;")&lt;2601,26,COUNTIF($L$20:L2103,"&lt;&gt;")&lt;2701,27,COUNTIF($L$20:L2103,"&lt;&gt;")&lt;2801,28,COUNTIF($L$20:L2103,"&lt;&gt;")&lt;2901,29,COUNTIF($L$20:L2103,"&lt;&gt;")&lt;3001,30),"")</f>
        <v/>
      </c>
      <c r="AM2103" t="str">
        <f t="shared" si="160"/>
        <v/>
      </c>
      <c r="AN2103" t="str">
        <f t="shared" si="164"/>
        <v/>
      </c>
      <c r="AP2103" t="str">
        <f t="shared" si="163"/>
        <v/>
      </c>
      <c r="AQ2103" t="str">
        <f>IF(AO2103="","",COUNTIFS(AM2103:$AM$3019,AO2103))</f>
        <v/>
      </c>
    </row>
    <row r="2104" spans="1:43" x14ac:dyDescent="0.25">
      <c r="A2104" s="6" t="str">
        <f>IF(COUNT($A$20:A2103)&lt;&gt;$B$4,IF(A2103="","",A2103+1),"")</f>
        <v/>
      </c>
      <c r="B2104" s="3"/>
      <c r="C2104" s="3"/>
      <c r="D2104" s="122"/>
      <c r="E2104" s="3"/>
      <c r="F2104" s="3"/>
      <c r="G2104" s="3"/>
      <c r="H2104" s="3"/>
      <c r="I2104" s="120"/>
      <c r="J2104" s="3"/>
      <c r="K2104" s="95" t="str" cm="1">
        <f t="array" ref="K2104">IF(OR($J$14 = "A",$J$14 = "B",$J$14 = "C"),IF(I2104="","",IF(LEN(I2104)&gt;2,_xlfn.IFS(ISNUMBER(SEARCH("_",I2104)),I2104,ISNUMBER(SEARCH(", ",I2104)),SUBSTITUTE(I2104,", ","_"),ISNUMBER(SEARCH("/ ",I2104)),SUBSTITUTE(I2104,"/ ","_"),ISNUMBER(SEARCH(",",I2104)),SUBSTITUTE(I2104,",","_"),ISNUMBER(SEARCH("/",I2104)),SUBSTITUTE(I2104,"/","_"),ISNUMBER(SEARCH("",I2104)),I2104),I2104)),IF(OR($J$14 = "J",$J$14 = "K"),"",IF(D2104="","",IF(LEN(D2104)&gt;2,_xlfn.IFS(ISNUMBER(SEARCH("_",D2104)),D2104,ISNUMBER(SEARCH(", ",D2104)),SUBSTITUTE(D2104,", ","_"),ISNUMBER(SEARCH("/ ",D2104)),SUBSTITUTE(D2104,"/ ","_"),ISNUMBER(SEARCH(",",D2104)),SUBSTITUTE(D2104,",","_"),ISNUMBER(SEARCH("/",D2104)),SUBSTITUTE(D2104,"/","_"),ISNUMBER(SEARCH("",D2104)),D2104),D2104))))</f>
        <v/>
      </c>
      <c r="L2104" s="1"/>
      <c r="M2104" s="1" t="str">
        <f t="shared" si="161"/>
        <v/>
      </c>
      <c r="N2104" s="94" t="str">
        <f>IF($L2104="None","",IF(ISERROR(VLOOKUP($L2104,Info!$B$4:$B$266,1,FALSE)),"",VLOOKUP($L2104,Info!$B$4:$L$266,5,FALSE)))</f>
        <v/>
      </c>
      <c r="O2104" s="94" t="str">
        <f>IF(K2104="","",IF(AND($J$12&lt;&gt;"ABC",N2104="3"),"BAC",IF(N2104="3","ABC",IF($J$12&lt;&gt;"ABC",IF($J$10="Standard",VLOOKUP(K2104,Info!$BE$4:$BF$481,2,FALSE),VLOOKUP(K2104,Info!$BI$4:$BJ$482,2,FALSE)),IF($J$10="Standard",VLOOKUP(K2104,Info!$AG$4:$AH$2994,2,FALSE),VLOOKUP(K2104,Info!$AK$4:$AL$2997,2,FALSE))))))</f>
        <v/>
      </c>
      <c r="P2104" s="94" t="str">
        <f>IF($L2104="None","",IF(ISERROR(VLOOKUP($L2104,Info!$B$4:$B$266,1,FALSE)),"",VLOOKUP($L2104,Info!$B$4:$L$266,3,FALSE)))</f>
        <v/>
      </c>
      <c r="Q2104" s="96" t="str">
        <f>IF($L2104="None","",IF(ISERROR(VLOOKUP($L2104,Info!$B$4:$B$266,1,FALSE)),"",VLOOKUP($L2104,Info!$B$4:$L$266,4,FALSE)))</f>
        <v/>
      </c>
      <c r="R2104" s="1"/>
      <c r="S2104" s="6" t="str">
        <f t="shared" si="162"/>
        <v/>
      </c>
      <c r="T2104" s="6" t="str">
        <f>IF($L2104="None","",IF(ISERROR(VLOOKUP($L2104,Info!$B$4:$B$266,1,FALSE)),"",VLOOKUP($L2104,Info!$B$4:$L$266,11,FALSE)))</f>
        <v/>
      </c>
      <c r="U2104" s="1"/>
      <c r="V2104" s="1"/>
      <c r="W2104" s="1"/>
      <c r="X2104" s="1" t="str">
        <f>IF($L2104="None","",IF(ISERROR(VLOOKUP($L2104,Info!$B$4:$B$266,1,FALSE)),"",IF(OR(W2104="Metallic Liquid Tight",W2104="Non-Metallic Liquid Tight",W2104="LSZH",W2104="Greenfield"),VLOOKUP($L2104,Info!$B$4:$L$266,7,FALSE),"N/A")))</f>
        <v/>
      </c>
      <c r="Y2104" s="1"/>
      <c r="Z2104" s="96" t="str">
        <f>IF($L2104="None","",IF(ISERROR(VLOOKUP($L2104,Info!$B$4:$B$266,1,FALSE)),"",VLOOKUP($L2104,Info!$B$4:$L$266,9,FALSE)))</f>
        <v/>
      </c>
      <c r="AA2104" s="96" t="str">
        <f>IF($L2104="None","",IF(ISERROR(VLOOKUP($L2104,Info!$B$4:$B$266,1,FALSE)),"",VLOOKUP($L2104,Info!$B$4:$L$266,8,FALSE)))</f>
        <v/>
      </c>
      <c r="AB2104" s="96" t="str">
        <f>IF($L2104="None","",IF(ISERROR(VLOOKUP($L2104,Info!$B$4:$B$266,1,FALSE)),"",VLOOKUP($L2104,Info!$B$4:$L$266,10,FALSE)))</f>
        <v/>
      </c>
      <c r="AC2104" s="1" t="str">
        <f>IF(W2104="SO Cable","Black,White",IF(O2104="","",IF(P2104="","",IF($J$12&lt;&gt;"ABC",IF(P2104&lt;="250",VLOOKUP(O2104,Info!$AZ$4:$BB$22,3,FALSE),VLOOKUP(O2104,Info!$AZ$23:$BB$39,3,FALSE)),IF(P2104&lt;="250",VLOOKUP(O2104,Info!$AO$4:$AQ$22,3,FALSE),VLOOKUP(O2104,Info!$AO$23:$AP$39,3,FALSE))))))</f>
        <v/>
      </c>
      <c r="AD2104" s="1"/>
      <c r="AE2104" s="1" t="str">
        <f>IF($L2104="None","",IF(ISERROR(VLOOKUP($L2104,Info!$B$4:$B$266,1,FALSE)),"",VLOOKUP($L2104,Info!$B$4:$L$266,4,FALSE)))</f>
        <v/>
      </c>
      <c r="AF2104" s="1" t="str">
        <f>IF($L2104="None","",IF(ISERROR(VLOOKUP($L2104,Info!$B$4:$B$266,1,FALSE)),"",VLOOKUP($L2104,Info!$B$4:$L$266,6,FALSE)))</f>
        <v/>
      </c>
      <c r="AG2104" s="1"/>
      <c r="AH2104" s="33" t="str" cm="1">
        <f t="array" ref="AH2104">IF(AND(L2104&lt;&gt;"",O2104&lt;&gt;"",R2104:S2104&lt;&gt;"",W2104:X2104&lt;&gt;"",Z2104:AA2104&lt;&gt;"",AC2104&lt;&gt;""),"Good","Bad")</f>
        <v>Bad</v>
      </c>
      <c r="AL2104" t="str" cm="1">
        <f t="array" ref="AL2104">IF(R2104&gt;0,_xlfn.IFS(COUNTIF($L$20:L2104,"&lt;&gt;")&lt;101,1,COUNTIF($L$20:L2104,"&lt;&gt;")&lt;201,2,COUNTIF($L$20:L2104,"&lt;&gt;")&lt;301,3,COUNTIF($L$20:L2104,"&lt;&gt;")&lt;401,4,COUNTIF($L$20:L2104,"&lt;&gt;")&lt;501,5,COUNTIF($L$20:L2104,"&lt;&gt;")&lt;601,6,COUNTIF($L$20:L2104,"&lt;&gt;")&lt;701,7,COUNTIF($L$20:L2104,"&lt;&gt;")&lt;801,8,COUNTIF($L$20:L2104,"&lt;&gt;")&lt;901,9,COUNTIF($L$20:L2104,"&lt;&gt;")&lt;1001,10,COUNTIF($L$20:L2104,"&lt;&gt;")&lt;1101,11,COUNTIF($L$20:L2104,"&lt;&gt;")&lt;1201,12,COUNTIF($L$20:L2104,"&lt;&gt;")&lt;1301,13,COUNTIF($L$20:L2104,"&lt;&gt;")&lt;1401,14,COUNTIF($L$20:L2104,"&lt;&gt;")&lt;1501,15,COUNTIF($L$20:L2104,"&lt;&gt;")&lt;1601,16,COUNTIF($L$20:L2104,"&lt;&gt;")&lt;1701,17,COUNTIF($L$20:L2104,"&lt;&gt;")&lt;1801,18,COUNTIF($L$20:L2104,"&lt;&gt;")&lt;1901,19,COUNTIF($L$20:L2104,"&lt;&gt;")&lt;2001,20,COUNTIF($L$20:L2104,"&lt;&gt;")&lt;2101,21,COUNTIF($L$20:L2104,"&lt;&gt;")&lt;2201,22,COUNTIF($L$20:L2104,"&lt;&gt;")&lt;2301,23,COUNTIF($L$20:L2104,"&lt;&gt;")&lt;2401,24,COUNTIF($L$20:L2104,"&lt;&gt;")&lt;2501,25,COUNTIF($L$20:L2104,"&lt;&gt;")&lt;2601,26,COUNTIF($L$20:L2104,"&lt;&gt;")&lt;2701,27,COUNTIF($L$20:L2104,"&lt;&gt;")&lt;2801,28,COUNTIF($L$20:L2104,"&lt;&gt;")&lt;2901,29,COUNTIF($L$20:L2104,"&lt;&gt;")&lt;3001,30),"")</f>
        <v/>
      </c>
      <c r="AM2104" t="str">
        <f t="shared" si="160"/>
        <v/>
      </c>
      <c r="AN2104" t="str">
        <f t="shared" si="164"/>
        <v/>
      </c>
      <c r="AP2104" t="str">
        <f t="shared" si="163"/>
        <v/>
      </c>
      <c r="AQ2104" t="str">
        <f>IF(AO2104="","",COUNTIFS(AM2104:$AM$3019,AO2104))</f>
        <v/>
      </c>
    </row>
    <row r="2105" spans="1:43" x14ac:dyDescent="0.25">
      <c r="A2105" s="6" t="str">
        <f>IF(COUNT($A$20:A2104)&lt;&gt;$B$4,IF(A2104="","",A2104+1),"")</f>
        <v/>
      </c>
      <c r="B2105" s="3"/>
      <c r="C2105" s="3"/>
      <c r="D2105" s="122"/>
      <c r="E2105" s="3"/>
      <c r="F2105" s="3"/>
      <c r="G2105" s="3"/>
      <c r="H2105" s="3"/>
      <c r="I2105" s="120"/>
      <c r="J2105" s="3"/>
      <c r="K2105" s="95" t="str" cm="1">
        <f t="array" ref="K2105">IF(OR($J$14 = "A",$J$14 = "B",$J$14 = "C"),IF(I2105="","",IF(LEN(I2105)&gt;2,_xlfn.IFS(ISNUMBER(SEARCH("_",I2105)),I2105,ISNUMBER(SEARCH(", ",I2105)),SUBSTITUTE(I2105,", ","_"),ISNUMBER(SEARCH("/ ",I2105)),SUBSTITUTE(I2105,"/ ","_"),ISNUMBER(SEARCH(",",I2105)),SUBSTITUTE(I2105,",","_"),ISNUMBER(SEARCH("/",I2105)),SUBSTITUTE(I2105,"/","_"),ISNUMBER(SEARCH("",I2105)),I2105),I2105)),IF(OR($J$14 = "J",$J$14 = "K"),"",IF(D2105="","",IF(LEN(D2105)&gt;2,_xlfn.IFS(ISNUMBER(SEARCH("_",D2105)),D2105,ISNUMBER(SEARCH(", ",D2105)),SUBSTITUTE(D2105,", ","_"),ISNUMBER(SEARCH("/ ",D2105)),SUBSTITUTE(D2105,"/ ","_"),ISNUMBER(SEARCH(",",D2105)),SUBSTITUTE(D2105,",","_"),ISNUMBER(SEARCH("/",D2105)),SUBSTITUTE(D2105,"/","_"),ISNUMBER(SEARCH("",D2105)),D2105),D2105))))</f>
        <v/>
      </c>
      <c r="L2105" s="1"/>
      <c r="M2105" s="1" t="str">
        <f t="shared" si="161"/>
        <v/>
      </c>
      <c r="N2105" s="94" t="str">
        <f>IF($L2105="None","",IF(ISERROR(VLOOKUP($L2105,Info!$B$4:$B$266,1,FALSE)),"",VLOOKUP($L2105,Info!$B$4:$L$266,5,FALSE)))</f>
        <v/>
      </c>
      <c r="O2105" s="94" t="str">
        <f>IF(K2105="","",IF(AND($J$12&lt;&gt;"ABC",N2105="3"),"BAC",IF(N2105="3","ABC",IF($J$12&lt;&gt;"ABC",IF($J$10="Standard",VLOOKUP(K2105,Info!$BE$4:$BF$481,2,FALSE),VLOOKUP(K2105,Info!$BI$4:$BJ$482,2,FALSE)),IF($J$10="Standard",VLOOKUP(K2105,Info!$AG$4:$AH$2994,2,FALSE),VLOOKUP(K2105,Info!$AK$4:$AL$2997,2,FALSE))))))</f>
        <v/>
      </c>
      <c r="P2105" s="94" t="str">
        <f>IF($L2105="None","",IF(ISERROR(VLOOKUP($L2105,Info!$B$4:$B$266,1,FALSE)),"",VLOOKUP($L2105,Info!$B$4:$L$266,3,FALSE)))</f>
        <v/>
      </c>
      <c r="Q2105" s="96" t="str">
        <f>IF($L2105="None","",IF(ISERROR(VLOOKUP($L2105,Info!$B$4:$B$266,1,FALSE)),"",VLOOKUP($L2105,Info!$B$4:$L$266,4,FALSE)))</f>
        <v/>
      </c>
      <c r="R2105" s="1"/>
      <c r="S2105" s="6" t="str">
        <f t="shared" si="162"/>
        <v/>
      </c>
      <c r="T2105" s="6" t="str">
        <f>IF($L2105="None","",IF(ISERROR(VLOOKUP($L2105,Info!$B$4:$B$266,1,FALSE)),"",VLOOKUP($L2105,Info!$B$4:$L$266,11,FALSE)))</f>
        <v/>
      </c>
      <c r="U2105" s="1"/>
      <c r="V2105" s="1"/>
      <c r="W2105" s="1"/>
      <c r="X2105" s="1" t="str">
        <f>IF($L2105="None","",IF(ISERROR(VLOOKUP($L2105,Info!$B$4:$B$266,1,FALSE)),"",IF(OR(W2105="Metallic Liquid Tight",W2105="Non-Metallic Liquid Tight",W2105="LSZH",W2105="Greenfield"),VLOOKUP($L2105,Info!$B$4:$L$266,7,FALSE),"N/A")))</f>
        <v/>
      </c>
      <c r="Y2105" s="1"/>
      <c r="Z2105" s="96" t="str">
        <f>IF($L2105="None","",IF(ISERROR(VLOOKUP($L2105,Info!$B$4:$B$266,1,FALSE)),"",VLOOKUP($L2105,Info!$B$4:$L$266,9,FALSE)))</f>
        <v/>
      </c>
      <c r="AA2105" s="96" t="str">
        <f>IF($L2105="None","",IF(ISERROR(VLOOKUP($L2105,Info!$B$4:$B$266,1,FALSE)),"",VLOOKUP($L2105,Info!$B$4:$L$266,8,FALSE)))</f>
        <v/>
      </c>
      <c r="AB2105" s="96" t="str">
        <f>IF($L2105="None","",IF(ISERROR(VLOOKUP($L2105,Info!$B$4:$B$266,1,FALSE)),"",VLOOKUP($L2105,Info!$B$4:$L$266,10,FALSE)))</f>
        <v/>
      </c>
      <c r="AC2105" s="1" t="str">
        <f>IF(W2105="SO Cable","Black,White",IF(O2105="","",IF(P2105="","",IF($J$12&lt;&gt;"ABC",IF(P2105&lt;="250",VLOOKUP(O2105,Info!$AZ$4:$BB$22,3,FALSE),VLOOKUP(O2105,Info!$AZ$23:$BB$39,3,FALSE)),IF(P2105&lt;="250",VLOOKUP(O2105,Info!$AO$4:$AQ$22,3,FALSE),VLOOKUP(O2105,Info!$AO$23:$AP$39,3,FALSE))))))</f>
        <v/>
      </c>
      <c r="AD2105" s="1"/>
      <c r="AE2105" s="1" t="str">
        <f>IF($L2105="None","",IF(ISERROR(VLOOKUP($L2105,Info!$B$4:$B$266,1,FALSE)),"",VLOOKUP($L2105,Info!$B$4:$L$266,4,FALSE)))</f>
        <v/>
      </c>
      <c r="AF2105" s="1" t="str">
        <f>IF($L2105="None","",IF(ISERROR(VLOOKUP($L2105,Info!$B$4:$B$266,1,FALSE)),"",VLOOKUP($L2105,Info!$B$4:$L$266,6,FALSE)))</f>
        <v/>
      </c>
      <c r="AG2105" s="1"/>
      <c r="AH2105" s="33" t="str" cm="1">
        <f t="array" ref="AH2105">IF(AND(L2105&lt;&gt;"",O2105&lt;&gt;"",R2105:S2105&lt;&gt;"",W2105:X2105&lt;&gt;"",Z2105:AA2105&lt;&gt;"",AC2105&lt;&gt;""),"Good","Bad")</f>
        <v>Bad</v>
      </c>
      <c r="AL2105" t="str" cm="1">
        <f t="array" ref="AL2105">IF(R2105&gt;0,_xlfn.IFS(COUNTIF($L$20:L2105,"&lt;&gt;")&lt;101,1,COUNTIF($L$20:L2105,"&lt;&gt;")&lt;201,2,COUNTIF($L$20:L2105,"&lt;&gt;")&lt;301,3,COUNTIF($L$20:L2105,"&lt;&gt;")&lt;401,4,COUNTIF($L$20:L2105,"&lt;&gt;")&lt;501,5,COUNTIF($L$20:L2105,"&lt;&gt;")&lt;601,6,COUNTIF($L$20:L2105,"&lt;&gt;")&lt;701,7,COUNTIF($L$20:L2105,"&lt;&gt;")&lt;801,8,COUNTIF($L$20:L2105,"&lt;&gt;")&lt;901,9,COUNTIF($L$20:L2105,"&lt;&gt;")&lt;1001,10,COUNTIF($L$20:L2105,"&lt;&gt;")&lt;1101,11,COUNTIF($L$20:L2105,"&lt;&gt;")&lt;1201,12,COUNTIF($L$20:L2105,"&lt;&gt;")&lt;1301,13,COUNTIF($L$20:L2105,"&lt;&gt;")&lt;1401,14,COUNTIF($L$20:L2105,"&lt;&gt;")&lt;1501,15,COUNTIF($L$20:L2105,"&lt;&gt;")&lt;1601,16,COUNTIF($L$20:L2105,"&lt;&gt;")&lt;1701,17,COUNTIF($L$20:L2105,"&lt;&gt;")&lt;1801,18,COUNTIF($L$20:L2105,"&lt;&gt;")&lt;1901,19,COUNTIF($L$20:L2105,"&lt;&gt;")&lt;2001,20,COUNTIF($L$20:L2105,"&lt;&gt;")&lt;2101,21,COUNTIF($L$20:L2105,"&lt;&gt;")&lt;2201,22,COUNTIF($L$20:L2105,"&lt;&gt;")&lt;2301,23,COUNTIF($L$20:L2105,"&lt;&gt;")&lt;2401,24,COUNTIF($L$20:L2105,"&lt;&gt;")&lt;2501,25,COUNTIF($L$20:L2105,"&lt;&gt;")&lt;2601,26,COUNTIF($L$20:L2105,"&lt;&gt;")&lt;2701,27,COUNTIF($L$20:L2105,"&lt;&gt;")&lt;2801,28,COUNTIF($L$20:L2105,"&lt;&gt;")&lt;2901,29,COUNTIF($L$20:L2105,"&lt;&gt;")&lt;3001,30),"")</f>
        <v/>
      </c>
      <c r="AM2105" t="str">
        <f t="shared" si="160"/>
        <v/>
      </c>
      <c r="AN2105" t="str">
        <f t="shared" si="164"/>
        <v/>
      </c>
      <c r="AP2105" t="str">
        <f t="shared" si="163"/>
        <v/>
      </c>
      <c r="AQ2105" t="str">
        <f>IF(AO2105="","",COUNTIFS(AM2105:$AM$3019,AO2105))</f>
        <v/>
      </c>
    </row>
    <row r="2106" spans="1:43" x14ac:dyDescent="0.25">
      <c r="A2106" s="6" t="str">
        <f>IF(COUNT($A$20:A2105)&lt;&gt;$B$4,IF(A2105="","",A2105+1),"")</f>
        <v/>
      </c>
      <c r="B2106" s="3"/>
      <c r="C2106" s="3"/>
      <c r="D2106" s="122"/>
      <c r="E2106" s="3"/>
      <c r="F2106" s="3"/>
      <c r="G2106" s="3"/>
      <c r="H2106" s="3"/>
      <c r="I2106" s="120"/>
      <c r="J2106" s="3"/>
      <c r="K2106" s="95" t="str" cm="1">
        <f t="array" ref="K2106">IF(OR($J$14 = "A",$J$14 = "B",$J$14 = "C"),IF(I2106="","",IF(LEN(I2106)&gt;2,_xlfn.IFS(ISNUMBER(SEARCH("_",I2106)),I2106,ISNUMBER(SEARCH(", ",I2106)),SUBSTITUTE(I2106,", ","_"),ISNUMBER(SEARCH("/ ",I2106)),SUBSTITUTE(I2106,"/ ","_"),ISNUMBER(SEARCH(",",I2106)),SUBSTITUTE(I2106,",","_"),ISNUMBER(SEARCH("/",I2106)),SUBSTITUTE(I2106,"/","_"),ISNUMBER(SEARCH("",I2106)),I2106),I2106)),IF(OR($J$14 = "J",$J$14 = "K"),"",IF(D2106="","",IF(LEN(D2106)&gt;2,_xlfn.IFS(ISNUMBER(SEARCH("_",D2106)),D2106,ISNUMBER(SEARCH(", ",D2106)),SUBSTITUTE(D2106,", ","_"),ISNUMBER(SEARCH("/ ",D2106)),SUBSTITUTE(D2106,"/ ","_"),ISNUMBER(SEARCH(",",D2106)),SUBSTITUTE(D2106,",","_"),ISNUMBER(SEARCH("/",D2106)),SUBSTITUTE(D2106,"/","_"),ISNUMBER(SEARCH("",D2106)),D2106),D2106))))</f>
        <v/>
      </c>
      <c r="L2106" s="1"/>
      <c r="M2106" s="1" t="str">
        <f t="shared" si="161"/>
        <v/>
      </c>
      <c r="N2106" s="94" t="str">
        <f>IF($L2106="None","",IF(ISERROR(VLOOKUP($L2106,Info!$B$4:$B$266,1,FALSE)),"",VLOOKUP($L2106,Info!$B$4:$L$266,5,FALSE)))</f>
        <v/>
      </c>
      <c r="O2106" s="94" t="str">
        <f>IF(K2106="","",IF(AND($J$12&lt;&gt;"ABC",N2106="3"),"BAC",IF(N2106="3","ABC",IF($J$12&lt;&gt;"ABC",IF($J$10="Standard",VLOOKUP(K2106,Info!$BE$4:$BF$481,2,FALSE),VLOOKUP(K2106,Info!$BI$4:$BJ$482,2,FALSE)),IF($J$10="Standard",VLOOKUP(K2106,Info!$AG$4:$AH$2994,2,FALSE),VLOOKUP(K2106,Info!$AK$4:$AL$2997,2,FALSE))))))</f>
        <v/>
      </c>
      <c r="P2106" s="94" t="str">
        <f>IF($L2106="None","",IF(ISERROR(VLOOKUP($L2106,Info!$B$4:$B$266,1,FALSE)),"",VLOOKUP($L2106,Info!$B$4:$L$266,3,FALSE)))</f>
        <v/>
      </c>
      <c r="Q2106" s="96" t="str">
        <f>IF($L2106="None","",IF(ISERROR(VLOOKUP($L2106,Info!$B$4:$B$266,1,FALSE)),"",VLOOKUP($L2106,Info!$B$4:$L$266,4,FALSE)))</f>
        <v/>
      </c>
      <c r="R2106" s="1"/>
      <c r="S2106" s="6" t="str">
        <f t="shared" si="162"/>
        <v/>
      </c>
      <c r="T2106" s="6" t="str">
        <f>IF($L2106="None","",IF(ISERROR(VLOOKUP($L2106,Info!$B$4:$B$266,1,FALSE)),"",VLOOKUP($L2106,Info!$B$4:$L$266,11,FALSE)))</f>
        <v/>
      </c>
      <c r="U2106" s="1"/>
      <c r="V2106" s="1"/>
      <c r="W2106" s="1"/>
      <c r="X2106" s="1" t="str">
        <f>IF($L2106="None","",IF(ISERROR(VLOOKUP($L2106,Info!$B$4:$B$266,1,FALSE)),"",IF(OR(W2106="Metallic Liquid Tight",W2106="Non-Metallic Liquid Tight",W2106="LSZH",W2106="Greenfield"),VLOOKUP($L2106,Info!$B$4:$L$266,7,FALSE),"N/A")))</f>
        <v/>
      </c>
      <c r="Y2106" s="1"/>
      <c r="Z2106" s="96" t="str">
        <f>IF($L2106="None","",IF(ISERROR(VLOOKUP($L2106,Info!$B$4:$B$266,1,FALSE)),"",VLOOKUP($L2106,Info!$B$4:$L$266,9,FALSE)))</f>
        <v/>
      </c>
      <c r="AA2106" s="96" t="str">
        <f>IF($L2106="None","",IF(ISERROR(VLOOKUP($L2106,Info!$B$4:$B$266,1,FALSE)),"",VLOOKUP($L2106,Info!$B$4:$L$266,8,FALSE)))</f>
        <v/>
      </c>
      <c r="AB2106" s="96" t="str">
        <f>IF($L2106="None","",IF(ISERROR(VLOOKUP($L2106,Info!$B$4:$B$266,1,FALSE)),"",VLOOKUP($L2106,Info!$B$4:$L$266,10,FALSE)))</f>
        <v/>
      </c>
      <c r="AC2106" s="1" t="str">
        <f>IF(W2106="SO Cable","Black,White",IF(O2106="","",IF(P2106="","",IF($J$12&lt;&gt;"ABC",IF(P2106&lt;="250",VLOOKUP(O2106,Info!$AZ$4:$BB$22,3,FALSE),VLOOKUP(O2106,Info!$AZ$23:$BB$39,3,FALSE)),IF(P2106&lt;="250",VLOOKUP(O2106,Info!$AO$4:$AQ$22,3,FALSE),VLOOKUP(O2106,Info!$AO$23:$AP$39,3,FALSE))))))</f>
        <v/>
      </c>
      <c r="AD2106" s="1"/>
      <c r="AE2106" s="1" t="str">
        <f>IF($L2106="None","",IF(ISERROR(VLOOKUP($L2106,Info!$B$4:$B$266,1,FALSE)),"",VLOOKUP($L2106,Info!$B$4:$L$266,4,FALSE)))</f>
        <v/>
      </c>
      <c r="AF2106" s="1" t="str">
        <f>IF($L2106="None","",IF(ISERROR(VLOOKUP($L2106,Info!$B$4:$B$266,1,FALSE)),"",VLOOKUP($L2106,Info!$B$4:$L$266,6,FALSE)))</f>
        <v/>
      </c>
      <c r="AG2106" s="1"/>
      <c r="AH2106" s="33" t="str" cm="1">
        <f t="array" ref="AH2106">IF(AND(L2106&lt;&gt;"",O2106&lt;&gt;"",R2106:S2106&lt;&gt;"",W2106:X2106&lt;&gt;"",Z2106:AA2106&lt;&gt;"",AC2106&lt;&gt;""),"Good","Bad")</f>
        <v>Bad</v>
      </c>
      <c r="AL2106" t="str" cm="1">
        <f t="array" ref="AL2106">IF(R2106&gt;0,_xlfn.IFS(COUNTIF($L$20:L2106,"&lt;&gt;")&lt;101,1,COUNTIF($L$20:L2106,"&lt;&gt;")&lt;201,2,COUNTIF($L$20:L2106,"&lt;&gt;")&lt;301,3,COUNTIF($L$20:L2106,"&lt;&gt;")&lt;401,4,COUNTIF($L$20:L2106,"&lt;&gt;")&lt;501,5,COUNTIF($L$20:L2106,"&lt;&gt;")&lt;601,6,COUNTIF($L$20:L2106,"&lt;&gt;")&lt;701,7,COUNTIF($L$20:L2106,"&lt;&gt;")&lt;801,8,COUNTIF($L$20:L2106,"&lt;&gt;")&lt;901,9,COUNTIF($L$20:L2106,"&lt;&gt;")&lt;1001,10,COUNTIF($L$20:L2106,"&lt;&gt;")&lt;1101,11,COUNTIF($L$20:L2106,"&lt;&gt;")&lt;1201,12,COUNTIF($L$20:L2106,"&lt;&gt;")&lt;1301,13,COUNTIF($L$20:L2106,"&lt;&gt;")&lt;1401,14,COUNTIF($L$20:L2106,"&lt;&gt;")&lt;1501,15,COUNTIF($L$20:L2106,"&lt;&gt;")&lt;1601,16,COUNTIF($L$20:L2106,"&lt;&gt;")&lt;1701,17,COUNTIF($L$20:L2106,"&lt;&gt;")&lt;1801,18,COUNTIF($L$20:L2106,"&lt;&gt;")&lt;1901,19,COUNTIF($L$20:L2106,"&lt;&gt;")&lt;2001,20,COUNTIF($L$20:L2106,"&lt;&gt;")&lt;2101,21,COUNTIF($L$20:L2106,"&lt;&gt;")&lt;2201,22,COUNTIF($L$20:L2106,"&lt;&gt;")&lt;2301,23,COUNTIF($L$20:L2106,"&lt;&gt;")&lt;2401,24,COUNTIF($L$20:L2106,"&lt;&gt;")&lt;2501,25,COUNTIF($L$20:L2106,"&lt;&gt;")&lt;2601,26,COUNTIF($L$20:L2106,"&lt;&gt;")&lt;2701,27,COUNTIF($L$20:L2106,"&lt;&gt;")&lt;2801,28,COUNTIF($L$20:L2106,"&lt;&gt;")&lt;2901,29,COUNTIF($L$20:L2106,"&lt;&gt;")&lt;3001,30),"")</f>
        <v/>
      </c>
      <c r="AM2106" t="str">
        <f t="shared" si="160"/>
        <v/>
      </c>
      <c r="AN2106" t="str">
        <f t="shared" si="164"/>
        <v/>
      </c>
      <c r="AP2106" t="str">
        <f t="shared" si="163"/>
        <v/>
      </c>
      <c r="AQ2106" t="str">
        <f>IF(AO2106="","",COUNTIFS(AM2106:$AM$3019,AO2106))</f>
        <v/>
      </c>
    </row>
    <row r="2107" spans="1:43" x14ac:dyDescent="0.25">
      <c r="A2107" s="6" t="str">
        <f>IF(COUNT($A$20:A2106)&lt;&gt;$B$4,IF(A2106="","",A2106+1),"")</f>
        <v/>
      </c>
      <c r="B2107" s="3"/>
      <c r="C2107" s="3"/>
      <c r="D2107" s="122"/>
      <c r="E2107" s="3"/>
      <c r="F2107" s="3"/>
      <c r="G2107" s="3"/>
      <c r="H2107" s="3"/>
      <c r="I2107" s="120"/>
      <c r="J2107" s="3"/>
      <c r="K2107" s="95" t="str" cm="1">
        <f t="array" ref="K2107">IF(OR($J$14 = "A",$J$14 = "B",$J$14 = "C"),IF(I2107="","",IF(LEN(I2107)&gt;2,_xlfn.IFS(ISNUMBER(SEARCH("_",I2107)),I2107,ISNUMBER(SEARCH(", ",I2107)),SUBSTITUTE(I2107,", ","_"),ISNUMBER(SEARCH("/ ",I2107)),SUBSTITUTE(I2107,"/ ","_"),ISNUMBER(SEARCH(",",I2107)),SUBSTITUTE(I2107,",","_"),ISNUMBER(SEARCH("/",I2107)),SUBSTITUTE(I2107,"/","_"),ISNUMBER(SEARCH("",I2107)),I2107),I2107)),IF(OR($J$14 = "J",$J$14 = "K"),"",IF(D2107="","",IF(LEN(D2107)&gt;2,_xlfn.IFS(ISNUMBER(SEARCH("_",D2107)),D2107,ISNUMBER(SEARCH(", ",D2107)),SUBSTITUTE(D2107,", ","_"),ISNUMBER(SEARCH("/ ",D2107)),SUBSTITUTE(D2107,"/ ","_"),ISNUMBER(SEARCH(",",D2107)),SUBSTITUTE(D2107,",","_"),ISNUMBER(SEARCH("/",D2107)),SUBSTITUTE(D2107,"/","_"),ISNUMBER(SEARCH("",D2107)),D2107),D2107))))</f>
        <v/>
      </c>
      <c r="L2107" s="1"/>
      <c r="M2107" s="1" t="str">
        <f t="shared" si="161"/>
        <v/>
      </c>
      <c r="N2107" s="94" t="str">
        <f>IF($L2107="None","",IF(ISERROR(VLOOKUP($L2107,Info!$B$4:$B$266,1,FALSE)),"",VLOOKUP($L2107,Info!$B$4:$L$266,5,FALSE)))</f>
        <v/>
      </c>
      <c r="O2107" s="94" t="str">
        <f>IF(K2107="","",IF(AND($J$12&lt;&gt;"ABC",N2107="3"),"BAC",IF(N2107="3","ABC",IF($J$12&lt;&gt;"ABC",IF($J$10="Standard",VLOOKUP(K2107,Info!$BE$4:$BF$481,2,FALSE),VLOOKUP(K2107,Info!$BI$4:$BJ$482,2,FALSE)),IF($J$10="Standard",VLOOKUP(K2107,Info!$AG$4:$AH$2994,2,FALSE),VLOOKUP(K2107,Info!$AK$4:$AL$2997,2,FALSE))))))</f>
        <v/>
      </c>
      <c r="P2107" s="94" t="str">
        <f>IF($L2107="None","",IF(ISERROR(VLOOKUP($L2107,Info!$B$4:$B$266,1,FALSE)),"",VLOOKUP($L2107,Info!$B$4:$L$266,3,FALSE)))</f>
        <v/>
      </c>
      <c r="Q2107" s="96" t="str">
        <f>IF($L2107="None","",IF(ISERROR(VLOOKUP($L2107,Info!$B$4:$B$266,1,FALSE)),"",VLOOKUP($L2107,Info!$B$4:$L$266,4,FALSE)))</f>
        <v/>
      </c>
      <c r="R2107" s="1"/>
      <c r="S2107" s="6" t="str">
        <f t="shared" si="162"/>
        <v/>
      </c>
      <c r="T2107" s="6" t="str">
        <f>IF($L2107="None","",IF(ISERROR(VLOOKUP($L2107,Info!$B$4:$B$266,1,FALSE)),"",VLOOKUP($L2107,Info!$B$4:$L$266,11,FALSE)))</f>
        <v/>
      </c>
      <c r="U2107" s="1"/>
      <c r="V2107" s="1"/>
      <c r="W2107" s="1"/>
      <c r="X2107" s="1" t="str">
        <f>IF($L2107="None","",IF(ISERROR(VLOOKUP($L2107,Info!$B$4:$B$266,1,FALSE)),"",IF(OR(W2107="Metallic Liquid Tight",W2107="Non-Metallic Liquid Tight",W2107="LSZH",W2107="Greenfield"),VLOOKUP($L2107,Info!$B$4:$L$266,7,FALSE),"N/A")))</f>
        <v/>
      </c>
      <c r="Y2107" s="1"/>
      <c r="Z2107" s="96" t="str">
        <f>IF($L2107="None","",IF(ISERROR(VLOOKUP($L2107,Info!$B$4:$B$266,1,FALSE)),"",VLOOKUP($L2107,Info!$B$4:$L$266,9,FALSE)))</f>
        <v/>
      </c>
      <c r="AA2107" s="96" t="str">
        <f>IF($L2107="None","",IF(ISERROR(VLOOKUP($L2107,Info!$B$4:$B$266,1,FALSE)),"",VLOOKUP($L2107,Info!$B$4:$L$266,8,FALSE)))</f>
        <v/>
      </c>
      <c r="AB2107" s="96" t="str">
        <f>IF($L2107="None","",IF(ISERROR(VLOOKUP($L2107,Info!$B$4:$B$266,1,FALSE)),"",VLOOKUP($L2107,Info!$B$4:$L$266,10,FALSE)))</f>
        <v/>
      </c>
      <c r="AC2107" s="1" t="str">
        <f>IF(W2107="SO Cable","Black,White",IF(O2107="","",IF(P2107="","",IF($J$12&lt;&gt;"ABC",IF(P2107&lt;="250",VLOOKUP(O2107,Info!$AZ$4:$BB$22,3,FALSE),VLOOKUP(O2107,Info!$AZ$23:$BB$39,3,FALSE)),IF(P2107&lt;="250",VLOOKUP(O2107,Info!$AO$4:$AQ$22,3,FALSE),VLOOKUP(O2107,Info!$AO$23:$AP$39,3,FALSE))))))</f>
        <v/>
      </c>
      <c r="AD2107" s="1"/>
      <c r="AE2107" s="1" t="str">
        <f>IF($L2107="None","",IF(ISERROR(VLOOKUP($L2107,Info!$B$4:$B$266,1,FALSE)),"",VLOOKUP($L2107,Info!$B$4:$L$266,4,FALSE)))</f>
        <v/>
      </c>
      <c r="AF2107" s="1" t="str">
        <f>IF($L2107="None","",IF(ISERROR(VLOOKUP($L2107,Info!$B$4:$B$266,1,FALSE)),"",VLOOKUP($L2107,Info!$B$4:$L$266,6,FALSE)))</f>
        <v/>
      </c>
      <c r="AG2107" s="1"/>
      <c r="AH2107" s="33" t="str" cm="1">
        <f t="array" ref="AH2107">IF(AND(L2107&lt;&gt;"",O2107&lt;&gt;"",R2107:S2107&lt;&gt;"",W2107:X2107&lt;&gt;"",Z2107:AA2107&lt;&gt;"",AC2107&lt;&gt;""),"Good","Bad")</f>
        <v>Bad</v>
      </c>
      <c r="AL2107" t="str" cm="1">
        <f t="array" ref="AL2107">IF(R2107&gt;0,_xlfn.IFS(COUNTIF($L$20:L2107,"&lt;&gt;")&lt;101,1,COUNTIF($L$20:L2107,"&lt;&gt;")&lt;201,2,COUNTIF($L$20:L2107,"&lt;&gt;")&lt;301,3,COUNTIF($L$20:L2107,"&lt;&gt;")&lt;401,4,COUNTIF($L$20:L2107,"&lt;&gt;")&lt;501,5,COUNTIF($L$20:L2107,"&lt;&gt;")&lt;601,6,COUNTIF($L$20:L2107,"&lt;&gt;")&lt;701,7,COUNTIF($L$20:L2107,"&lt;&gt;")&lt;801,8,COUNTIF($L$20:L2107,"&lt;&gt;")&lt;901,9,COUNTIF($L$20:L2107,"&lt;&gt;")&lt;1001,10,COUNTIF($L$20:L2107,"&lt;&gt;")&lt;1101,11,COUNTIF($L$20:L2107,"&lt;&gt;")&lt;1201,12,COUNTIF($L$20:L2107,"&lt;&gt;")&lt;1301,13,COUNTIF($L$20:L2107,"&lt;&gt;")&lt;1401,14,COUNTIF($L$20:L2107,"&lt;&gt;")&lt;1501,15,COUNTIF($L$20:L2107,"&lt;&gt;")&lt;1601,16,COUNTIF($L$20:L2107,"&lt;&gt;")&lt;1701,17,COUNTIF($L$20:L2107,"&lt;&gt;")&lt;1801,18,COUNTIF($L$20:L2107,"&lt;&gt;")&lt;1901,19,COUNTIF($L$20:L2107,"&lt;&gt;")&lt;2001,20,COUNTIF($L$20:L2107,"&lt;&gt;")&lt;2101,21,COUNTIF($L$20:L2107,"&lt;&gt;")&lt;2201,22,COUNTIF($L$20:L2107,"&lt;&gt;")&lt;2301,23,COUNTIF($L$20:L2107,"&lt;&gt;")&lt;2401,24,COUNTIF($L$20:L2107,"&lt;&gt;")&lt;2501,25,COUNTIF($L$20:L2107,"&lt;&gt;")&lt;2601,26,COUNTIF($L$20:L2107,"&lt;&gt;")&lt;2701,27,COUNTIF($L$20:L2107,"&lt;&gt;")&lt;2801,28,COUNTIF($L$20:L2107,"&lt;&gt;")&lt;2901,29,COUNTIF($L$20:L2107,"&lt;&gt;")&lt;3001,30),"")</f>
        <v/>
      </c>
      <c r="AM2107" t="str">
        <f t="shared" si="160"/>
        <v/>
      </c>
      <c r="AN2107" t="str">
        <f t="shared" si="164"/>
        <v/>
      </c>
      <c r="AP2107" t="str">
        <f t="shared" si="163"/>
        <v/>
      </c>
      <c r="AQ2107" t="str">
        <f>IF(AO2107="","",COUNTIFS(AM2107:$AM$3019,AO2107))</f>
        <v/>
      </c>
    </row>
    <row r="2108" spans="1:43" x14ac:dyDescent="0.25">
      <c r="A2108" s="6" t="str">
        <f>IF(COUNT($A$20:A2107)&lt;&gt;$B$4,IF(A2107="","",A2107+1),"")</f>
        <v/>
      </c>
      <c r="B2108" s="3"/>
      <c r="C2108" s="3"/>
      <c r="D2108" s="122"/>
      <c r="E2108" s="3"/>
      <c r="F2108" s="3"/>
      <c r="G2108" s="3"/>
      <c r="H2108" s="3"/>
      <c r="I2108" s="120"/>
      <c r="J2108" s="3"/>
      <c r="K2108" s="95" t="str" cm="1">
        <f t="array" ref="K2108">IF(OR($J$14 = "A",$J$14 = "B",$J$14 = "C"),IF(I2108="","",IF(LEN(I2108)&gt;2,_xlfn.IFS(ISNUMBER(SEARCH("_",I2108)),I2108,ISNUMBER(SEARCH(", ",I2108)),SUBSTITUTE(I2108,", ","_"),ISNUMBER(SEARCH("/ ",I2108)),SUBSTITUTE(I2108,"/ ","_"),ISNUMBER(SEARCH(",",I2108)),SUBSTITUTE(I2108,",","_"),ISNUMBER(SEARCH("/",I2108)),SUBSTITUTE(I2108,"/","_"),ISNUMBER(SEARCH("",I2108)),I2108),I2108)),IF(OR($J$14 = "J",$J$14 = "K"),"",IF(D2108="","",IF(LEN(D2108)&gt;2,_xlfn.IFS(ISNUMBER(SEARCH("_",D2108)),D2108,ISNUMBER(SEARCH(", ",D2108)),SUBSTITUTE(D2108,", ","_"),ISNUMBER(SEARCH("/ ",D2108)),SUBSTITUTE(D2108,"/ ","_"),ISNUMBER(SEARCH(",",D2108)),SUBSTITUTE(D2108,",","_"),ISNUMBER(SEARCH("/",D2108)),SUBSTITUTE(D2108,"/","_"),ISNUMBER(SEARCH("",D2108)),D2108),D2108))))</f>
        <v/>
      </c>
      <c r="L2108" s="1"/>
      <c r="M2108" s="1" t="str">
        <f t="shared" si="161"/>
        <v/>
      </c>
      <c r="N2108" s="94" t="str">
        <f>IF($L2108="None","",IF(ISERROR(VLOOKUP($L2108,Info!$B$4:$B$266,1,FALSE)),"",VLOOKUP($L2108,Info!$B$4:$L$266,5,FALSE)))</f>
        <v/>
      </c>
      <c r="O2108" s="94" t="str">
        <f>IF(K2108="","",IF(AND($J$12&lt;&gt;"ABC",N2108="3"),"BAC",IF(N2108="3","ABC",IF($J$12&lt;&gt;"ABC",IF($J$10="Standard",VLOOKUP(K2108,Info!$BE$4:$BF$481,2,FALSE),VLOOKUP(K2108,Info!$BI$4:$BJ$482,2,FALSE)),IF($J$10="Standard",VLOOKUP(K2108,Info!$AG$4:$AH$2994,2,FALSE),VLOOKUP(K2108,Info!$AK$4:$AL$2997,2,FALSE))))))</f>
        <v/>
      </c>
      <c r="P2108" s="94" t="str">
        <f>IF($L2108="None","",IF(ISERROR(VLOOKUP($L2108,Info!$B$4:$B$266,1,FALSE)),"",VLOOKUP($L2108,Info!$B$4:$L$266,3,FALSE)))</f>
        <v/>
      </c>
      <c r="Q2108" s="96" t="str">
        <f>IF($L2108="None","",IF(ISERROR(VLOOKUP($L2108,Info!$B$4:$B$266,1,FALSE)),"",VLOOKUP($L2108,Info!$B$4:$L$266,4,FALSE)))</f>
        <v/>
      </c>
      <c r="R2108" s="1"/>
      <c r="S2108" s="6" t="str">
        <f t="shared" si="162"/>
        <v/>
      </c>
      <c r="T2108" s="6" t="str">
        <f>IF($L2108="None","",IF(ISERROR(VLOOKUP($L2108,Info!$B$4:$B$266,1,FALSE)),"",VLOOKUP($L2108,Info!$B$4:$L$266,11,FALSE)))</f>
        <v/>
      </c>
      <c r="U2108" s="1"/>
      <c r="V2108" s="1"/>
      <c r="W2108" s="1"/>
      <c r="X2108" s="1" t="str">
        <f>IF($L2108="None","",IF(ISERROR(VLOOKUP($L2108,Info!$B$4:$B$266,1,FALSE)),"",IF(OR(W2108="Metallic Liquid Tight",W2108="Non-Metallic Liquid Tight",W2108="LSZH",W2108="Greenfield"),VLOOKUP($L2108,Info!$B$4:$L$266,7,FALSE),"N/A")))</f>
        <v/>
      </c>
      <c r="Y2108" s="1"/>
      <c r="Z2108" s="96" t="str">
        <f>IF($L2108="None","",IF(ISERROR(VLOOKUP($L2108,Info!$B$4:$B$266,1,FALSE)),"",VLOOKUP($L2108,Info!$B$4:$L$266,9,FALSE)))</f>
        <v/>
      </c>
      <c r="AA2108" s="96" t="str">
        <f>IF($L2108="None","",IF(ISERROR(VLOOKUP($L2108,Info!$B$4:$B$266,1,FALSE)),"",VLOOKUP($L2108,Info!$B$4:$L$266,8,FALSE)))</f>
        <v/>
      </c>
      <c r="AB2108" s="96" t="str">
        <f>IF($L2108="None","",IF(ISERROR(VLOOKUP($L2108,Info!$B$4:$B$266,1,FALSE)),"",VLOOKUP($L2108,Info!$B$4:$L$266,10,FALSE)))</f>
        <v/>
      </c>
      <c r="AC2108" s="1" t="str">
        <f>IF(W2108="SO Cable","Black,White",IF(O2108="","",IF(P2108="","",IF($J$12&lt;&gt;"ABC",IF(P2108&lt;="250",VLOOKUP(O2108,Info!$AZ$4:$BB$22,3,FALSE),VLOOKUP(O2108,Info!$AZ$23:$BB$39,3,FALSE)),IF(P2108&lt;="250",VLOOKUP(O2108,Info!$AO$4:$AQ$22,3,FALSE),VLOOKUP(O2108,Info!$AO$23:$AP$39,3,FALSE))))))</f>
        <v/>
      </c>
      <c r="AD2108" s="1"/>
      <c r="AE2108" s="1" t="str">
        <f>IF($L2108="None","",IF(ISERROR(VLOOKUP($L2108,Info!$B$4:$B$266,1,FALSE)),"",VLOOKUP($L2108,Info!$B$4:$L$266,4,FALSE)))</f>
        <v/>
      </c>
      <c r="AF2108" s="1" t="str">
        <f>IF($L2108="None","",IF(ISERROR(VLOOKUP($L2108,Info!$B$4:$B$266,1,FALSE)),"",VLOOKUP($L2108,Info!$B$4:$L$266,6,FALSE)))</f>
        <v/>
      </c>
      <c r="AG2108" s="1"/>
      <c r="AH2108" s="33" t="str" cm="1">
        <f t="array" ref="AH2108">IF(AND(L2108&lt;&gt;"",O2108&lt;&gt;"",R2108:S2108&lt;&gt;"",W2108:X2108&lt;&gt;"",Z2108:AA2108&lt;&gt;"",AC2108&lt;&gt;""),"Good","Bad")</f>
        <v>Bad</v>
      </c>
      <c r="AL2108" t="str" cm="1">
        <f t="array" ref="AL2108">IF(R2108&gt;0,_xlfn.IFS(COUNTIF($L$20:L2108,"&lt;&gt;")&lt;101,1,COUNTIF($L$20:L2108,"&lt;&gt;")&lt;201,2,COUNTIF($L$20:L2108,"&lt;&gt;")&lt;301,3,COUNTIF($L$20:L2108,"&lt;&gt;")&lt;401,4,COUNTIF($L$20:L2108,"&lt;&gt;")&lt;501,5,COUNTIF($L$20:L2108,"&lt;&gt;")&lt;601,6,COUNTIF($L$20:L2108,"&lt;&gt;")&lt;701,7,COUNTIF($L$20:L2108,"&lt;&gt;")&lt;801,8,COUNTIF($L$20:L2108,"&lt;&gt;")&lt;901,9,COUNTIF($L$20:L2108,"&lt;&gt;")&lt;1001,10,COUNTIF($L$20:L2108,"&lt;&gt;")&lt;1101,11,COUNTIF($L$20:L2108,"&lt;&gt;")&lt;1201,12,COUNTIF($L$20:L2108,"&lt;&gt;")&lt;1301,13,COUNTIF($L$20:L2108,"&lt;&gt;")&lt;1401,14,COUNTIF($L$20:L2108,"&lt;&gt;")&lt;1501,15,COUNTIF($L$20:L2108,"&lt;&gt;")&lt;1601,16,COUNTIF($L$20:L2108,"&lt;&gt;")&lt;1701,17,COUNTIF($L$20:L2108,"&lt;&gt;")&lt;1801,18,COUNTIF($L$20:L2108,"&lt;&gt;")&lt;1901,19,COUNTIF($L$20:L2108,"&lt;&gt;")&lt;2001,20,COUNTIF($L$20:L2108,"&lt;&gt;")&lt;2101,21,COUNTIF($L$20:L2108,"&lt;&gt;")&lt;2201,22,COUNTIF($L$20:L2108,"&lt;&gt;")&lt;2301,23,COUNTIF($L$20:L2108,"&lt;&gt;")&lt;2401,24,COUNTIF($L$20:L2108,"&lt;&gt;")&lt;2501,25,COUNTIF($L$20:L2108,"&lt;&gt;")&lt;2601,26,COUNTIF($L$20:L2108,"&lt;&gt;")&lt;2701,27,COUNTIF($L$20:L2108,"&lt;&gt;")&lt;2801,28,COUNTIF($L$20:L2108,"&lt;&gt;")&lt;2901,29,COUNTIF($L$20:L2108,"&lt;&gt;")&lt;3001,30),"")</f>
        <v/>
      </c>
      <c r="AM2108" t="str">
        <f t="shared" si="160"/>
        <v/>
      </c>
      <c r="AN2108" t="str">
        <f t="shared" si="164"/>
        <v/>
      </c>
      <c r="AP2108" t="str">
        <f t="shared" si="163"/>
        <v/>
      </c>
      <c r="AQ2108" t="str">
        <f>IF(AO2108="","",COUNTIFS(AM2108:$AM$3019,AO2108))</f>
        <v/>
      </c>
    </row>
    <row r="2109" spans="1:43" x14ac:dyDescent="0.25">
      <c r="A2109" s="6" t="str">
        <f>IF(COUNT($A$20:A2108)&lt;&gt;$B$4,IF(A2108="","",A2108+1),"")</f>
        <v/>
      </c>
      <c r="B2109" s="3"/>
      <c r="C2109" s="3"/>
      <c r="D2109" s="122"/>
      <c r="E2109" s="3"/>
      <c r="F2109" s="3"/>
      <c r="G2109" s="3"/>
      <c r="H2109" s="3"/>
      <c r="I2109" s="120"/>
      <c r="J2109" s="3"/>
      <c r="K2109" s="95" t="str" cm="1">
        <f t="array" ref="K2109">IF(OR($J$14 = "A",$J$14 = "B",$J$14 = "C"),IF(I2109="","",IF(LEN(I2109)&gt;2,_xlfn.IFS(ISNUMBER(SEARCH("_",I2109)),I2109,ISNUMBER(SEARCH(", ",I2109)),SUBSTITUTE(I2109,", ","_"),ISNUMBER(SEARCH("/ ",I2109)),SUBSTITUTE(I2109,"/ ","_"),ISNUMBER(SEARCH(",",I2109)),SUBSTITUTE(I2109,",","_"),ISNUMBER(SEARCH("/",I2109)),SUBSTITUTE(I2109,"/","_"),ISNUMBER(SEARCH("",I2109)),I2109),I2109)),IF(OR($J$14 = "J",$J$14 = "K"),"",IF(D2109="","",IF(LEN(D2109)&gt;2,_xlfn.IFS(ISNUMBER(SEARCH("_",D2109)),D2109,ISNUMBER(SEARCH(", ",D2109)),SUBSTITUTE(D2109,", ","_"),ISNUMBER(SEARCH("/ ",D2109)),SUBSTITUTE(D2109,"/ ","_"),ISNUMBER(SEARCH(",",D2109)),SUBSTITUTE(D2109,",","_"),ISNUMBER(SEARCH("/",D2109)),SUBSTITUTE(D2109,"/","_"),ISNUMBER(SEARCH("",D2109)),D2109),D2109))))</f>
        <v/>
      </c>
      <c r="L2109" s="1"/>
      <c r="M2109" s="1" t="str">
        <f t="shared" si="161"/>
        <v/>
      </c>
      <c r="N2109" s="94" t="str">
        <f>IF($L2109="None","",IF(ISERROR(VLOOKUP($L2109,Info!$B$4:$B$266,1,FALSE)),"",VLOOKUP($L2109,Info!$B$4:$L$266,5,FALSE)))</f>
        <v/>
      </c>
      <c r="O2109" s="94" t="str">
        <f>IF(K2109="","",IF(AND($J$12&lt;&gt;"ABC",N2109="3"),"BAC",IF(N2109="3","ABC",IF($J$12&lt;&gt;"ABC",IF($J$10="Standard",VLOOKUP(K2109,Info!$BE$4:$BF$481,2,FALSE),VLOOKUP(K2109,Info!$BI$4:$BJ$482,2,FALSE)),IF($J$10="Standard",VLOOKUP(K2109,Info!$AG$4:$AH$2994,2,FALSE),VLOOKUP(K2109,Info!$AK$4:$AL$2997,2,FALSE))))))</f>
        <v/>
      </c>
      <c r="P2109" s="94" t="str">
        <f>IF($L2109="None","",IF(ISERROR(VLOOKUP($L2109,Info!$B$4:$B$266,1,FALSE)),"",VLOOKUP($L2109,Info!$B$4:$L$266,3,FALSE)))</f>
        <v/>
      </c>
      <c r="Q2109" s="96" t="str">
        <f>IF($L2109="None","",IF(ISERROR(VLOOKUP($L2109,Info!$B$4:$B$266,1,FALSE)),"",VLOOKUP($L2109,Info!$B$4:$L$266,4,FALSE)))</f>
        <v/>
      </c>
      <c r="R2109" s="1"/>
      <c r="S2109" s="6" t="str">
        <f t="shared" si="162"/>
        <v/>
      </c>
      <c r="T2109" s="6" t="str">
        <f>IF($L2109="None","",IF(ISERROR(VLOOKUP($L2109,Info!$B$4:$B$266,1,FALSE)),"",VLOOKUP($L2109,Info!$B$4:$L$266,11,FALSE)))</f>
        <v/>
      </c>
      <c r="U2109" s="1"/>
      <c r="V2109" s="1"/>
      <c r="W2109" s="1"/>
      <c r="X2109" s="1" t="str">
        <f>IF($L2109="None","",IF(ISERROR(VLOOKUP($L2109,Info!$B$4:$B$266,1,FALSE)),"",IF(OR(W2109="Metallic Liquid Tight",W2109="Non-Metallic Liquid Tight",W2109="LSZH",W2109="Greenfield"),VLOOKUP($L2109,Info!$B$4:$L$266,7,FALSE),"N/A")))</f>
        <v/>
      </c>
      <c r="Y2109" s="1"/>
      <c r="Z2109" s="96" t="str">
        <f>IF($L2109="None","",IF(ISERROR(VLOOKUP($L2109,Info!$B$4:$B$266,1,FALSE)),"",VLOOKUP($L2109,Info!$B$4:$L$266,9,FALSE)))</f>
        <v/>
      </c>
      <c r="AA2109" s="96" t="str">
        <f>IF($L2109="None","",IF(ISERROR(VLOOKUP($L2109,Info!$B$4:$B$266,1,FALSE)),"",VLOOKUP($L2109,Info!$B$4:$L$266,8,FALSE)))</f>
        <v/>
      </c>
      <c r="AB2109" s="96" t="str">
        <f>IF($L2109="None","",IF(ISERROR(VLOOKUP($L2109,Info!$B$4:$B$266,1,FALSE)),"",VLOOKUP($L2109,Info!$B$4:$L$266,10,FALSE)))</f>
        <v/>
      </c>
      <c r="AC2109" s="1" t="str">
        <f>IF(W2109="SO Cable","Black,White",IF(O2109="","",IF(P2109="","",IF($J$12&lt;&gt;"ABC",IF(P2109&lt;="250",VLOOKUP(O2109,Info!$AZ$4:$BB$22,3,FALSE),VLOOKUP(O2109,Info!$AZ$23:$BB$39,3,FALSE)),IF(P2109&lt;="250",VLOOKUP(O2109,Info!$AO$4:$AQ$22,3,FALSE),VLOOKUP(O2109,Info!$AO$23:$AP$39,3,FALSE))))))</f>
        <v/>
      </c>
      <c r="AD2109" s="1"/>
      <c r="AE2109" s="1" t="str">
        <f>IF($L2109="None","",IF(ISERROR(VLOOKUP($L2109,Info!$B$4:$B$266,1,FALSE)),"",VLOOKUP($L2109,Info!$B$4:$L$266,4,FALSE)))</f>
        <v/>
      </c>
      <c r="AF2109" s="1" t="str">
        <f>IF($L2109="None","",IF(ISERROR(VLOOKUP($L2109,Info!$B$4:$B$266,1,FALSE)),"",VLOOKUP($L2109,Info!$B$4:$L$266,6,FALSE)))</f>
        <v/>
      </c>
      <c r="AG2109" s="1"/>
      <c r="AH2109" s="33" t="str" cm="1">
        <f t="array" ref="AH2109">IF(AND(L2109&lt;&gt;"",O2109&lt;&gt;"",R2109:S2109&lt;&gt;"",W2109:X2109&lt;&gt;"",Z2109:AA2109&lt;&gt;"",AC2109&lt;&gt;""),"Good","Bad")</f>
        <v>Bad</v>
      </c>
      <c r="AL2109" t="str" cm="1">
        <f t="array" ref="AL2109">IF(R2109&gt;0,_xlfn.IFS(COUNTIF($L$20:L2109,"&lt;&gt;")&lt;101,1,COUNTIF($L$20:L2109,"&lt;&gt;")&lt;201,2,COUNTIF($L$20:L2109,"&lt;&gt;")&lt;301,3,COUNTIF($L$20:L2109,"&lt;&gt;")&lt;401,4,COUNTIF($L$20:L2109,"&lt;&gt;")&lt;501,5,COUNTIF($L$20:L2109,"&lt;&gt;")&lt;601,6,COUNTIF($L$20:L2109,"&lt;&gt;")&lt;701,7,COUNTIF($L$20:L2109,"&lt;&gt;")&lt;801,8,COUNTIF($L$20:L2109,"&lt;&gt;")&lt;901,9,COUNTIF($L$20:L2109,"&lt;&gt;")&lt;1001,10,COUNTIF($L$20:L2109,"&lt;&gt;")&lt;1101,11,COUNTIF($L$20:L2109,"&lt;&gt;")&lt;1201,12,COUNTIF($L$20:L2109,"&lt;&gt;")&lt;1301,13,COUNTIF($L$20:L2109,"&lt;&gt;")&lt;1401,14,COUNTIF($L$20:L2109,"&lt;&gt;")&lt;1501,15,COUNTIF($L$20:L2109,"&lt;&gt;")&lt;1601,16,COUNTIF($L$20:L2109,"&lt;&gt;")&lt;1701,17,COUNTIF($L$20:L2109,"&lt;&gt;")&lt;1801,18,COUNTIF($L$20:L2109,"&lt;&gt;")&lt;1901,19,COUNTIF($L$20:L2109,"&lt;&gt;")&lt;2001,20,COUNTIF($L$20:L2109,"&lt;&gt;")&lt;2101,21,COUNTIF($L$20:L2109,"&lt;&gt;")&lt;2201,22,COUNTIF($L$20:L2109,"&lt;&gt;")&lt;2301,23,COUNTIF($L$20:L2109,"&lt;&gt;")&lt;2401,24,COUNTIF($L$20:L2109,"&lt;&gt;")&lt;2501,25,COUNTIF($L$20:L2109,"&lt;&gt;")&lt;2601,26,COUNTIF($L$20:L2109,"&lt;&gt;")&lt;2701,27,COUNTIF($L$20:L2109,"&lt;&gt;")&lt;2801,28,COUNTIF($L$20:L2109,"&lt;&gt;")&lt;2901,29,COUNTIF($L$20:L2109,"&lt;&gt;")&lt;3001,30),"")</f>
        <v/>
      </c>
      <c r="AM2109" t="str">
        <f t="shared" si="160"/>
        <v/>
      </c>
      <c r="AN2109" t="str">
        <f t="shared" si="164"/>
        <v/>
      </c>
      <c r="AP2109" t="str">
        <f t="shared" si="163"/>
        <v/>
      </c>
      <c r="AQ2109" t="str">
        <f>IF(AO2109="","",COUNTIFS(AM2109:$AM$3019,AO2109))</f>
        <v/>
      </c>
    </row>
    <row r="2110" spans="1:43" x14ac:dyDescent="0.25">
      <c r="A2110" s="6" t="str">
        <f>IF(COUNT($A$20:A2109)&lt;&gt;$B$4,IF(A2109="","",A2109+1),"")</f>
        <v/>
      </c>
      <c r="B2110" s="3"/>
      <c r="C2110" s="3"/>
      <c r="D2110" s="122"/>
      <c r="E2110" s="3"/>
      <c r="F2110" s="3"/>
      <c r="G2110" s="3"/>
      <c r="H2110" s="3"/>
      <c r="I2110" s="120"/>
      <c r="J2110" s="3"/>
      <c r="K2110" s="95" t="str" cm="1">
        <f t="array" ref="K2110">IF(OR($J$14 = "A",$J$14 = "B",$J$14 = "C"),IF(I2110="","",IF(LEN(I2110)&gt;2,_xlfn.IFS(ISNUMBER(SEARCH("_",I2110)),I2110,ISNUMBER(SEARCH(", ",I2110)),SUBSTITUTE(I2110,", ","_"),ISNUMBER(SEARCH("/ ",I2110)),SUBSTITUTE(I2110,"/ ","_"),ISNUMBER(SEARCH(",",I2110)),SUBSTITUTE(I2110,",","_"),ISNUMBER(SEARCH("/",I2110)),SUBSTITUTE(I2110,"/","_"),ISNUMBER(SEARCH("",I2110)),I2110),I2110)),IF(OR($J$14 = "J",$J$14 = "K"),"",IF(D2110="","",IF(LEN(D2110)&gt;2,_xlfn.IFS(ISNUMBER(SEARCH("_",D2110)),D2110,ISNUMBER(SEARCH(", ",D2110)),SUBSTITUTE(D2110,", ","_"),ISNUMBER(SEARCH("/ ",D2110)),SUBSTITUTE(D2110,"/ ","_"),ISNUMBER(SEARCH(",",D2110)),SUBSTITUTE(D2110,",","_"),ISNUMBER(SEARCH("/",D2110)),SUBSTITUTE(D2110,"/","_"),ISNUMBER(SEARCH("",D2110)),D2110),D2110))))</f>
        <v/>
      </c>
      <c r="L2110" s="1"/>
      <c r="M2110" s="1" t="str">
        <f t="shared" si="161"/>
        <v/>
      </c>
      <c r="N2110" s="94" t="str">
        <f>IF($L2110="None","",IF(ISERROR(VLOOKUP($L2110,Info!$B$4:$B$266,1,FALSE)),"",VLOOKUP($L2110,Info!$B$4:$L$266,5,FALSE)))</f>
        <v/>
      </c>
      <c r="O2110" s="94" t="str">
        <f>IF(K2110="","",IF(AND($J$12&lt;&gt;"ABC",N2110="3"),"BAC",IF(N2110="3","ABC",IF($J$12&lt;&gt;"ABC",IF($J$10="Standard",VLOOKUP(K2110,Info!$BE$4:$BF$481,2,FALSE),VLOOKUP(K2110,Info!$BI$4:$BJ$482,2,FALSE)),IF($J$10="Standard",VLOOKUP(K2110,Info!$AG$4:$AH$2994,2,FALSE),VLOOKUP(K2110,Info!$AK$4:$AL$2997,2,FALSE))))))</f>
        <v/>
      </c>
      <c r="P2110" s="94" t="str">
        <f>IF($L2110="None","",IF(ISERROR(VLOOKUP($L2110,Info!$B$4:$B$266,1,FALSE)),"",VLOOKUP($L2110,Info!$B$4:$L$266,3,FALSE)))</f>
        <v/>
      </c>
      <c r="Q2110" s="96" t="str">
        <f>IF($L2110="None","",IF(ISERROR(VLOOKUP($L2110,Info!$B$4:$B$266,1,FALSE)),"",VLOOKUP($L2110,Info!$B$4:$L$266,4,FALSE)))</f>
        <v/>
      </c>
      <c r="R2110" s="1"/>
      <c r="S2110" s="6" t="str">
        <f t="shared" si="162"/>
        <v/>
      </c>
      <c r="T2110" s="6" t="str">
        <f>IF($L2110="None","",IF(ISERROR(VLOOKUP($L2110,Info!$B$4:$B$266,1,FALSE)),"",VLOOKUP($L2110,Info!$B$4:$L$266,11,FALSE)))</f>
        <v/>
      </c>
      <c r="U2110" s="1"/>
      <c r="V2110" s="1"/>
      <c r="W2110" s="1"/>
      <c r="X2110" s="1" t="str">
        <f>IF($L2110="None","",IF(ISERROR(VLOOKUP($L2110,Info!$B$4:$B$266,1,FALSE)),"",IF(OR(W2110="Metallic Liquid Tight",W2110="Non-Metallic Liquid Tight",W2110="LSZH",W2110="Greenfield"),VLOOKUP($L2110,Info!$B$4:$L$266,7,FALSE),"N/A")))</f>
        <v/>
      </c>
      <c r="Y2110" s="1"/>
      <c r="Z2110" s="96" t="str">
        <f>IF($L2110="None","",IF(ISERROR(VLOOKUP($L2110,Info!$B$4:$B$266,1,FALSE)),"",VLOOKUP($L2110,Info!$B$4:$L$266,9,FALSE)))</f>
        <v/>
      </c>
      <c r="AA2110" s="96" t="str">
        <f>IF($L2110="None","",IF(ISERROR(VLOOKUP($L2110,Info!$B$4:$B$266,1,FALSE)),"",VLOOKUP($L2110,Info!$B$4:$L$266,8,FALSE)))</f>
        <v/>
      </c>
      <c r="AB2110" s="96" t="str">
        <f>IF($L2110="None","",IF(ISERROR(VLOOKUP($L2110,Info!$B$4:$B$266,1,FALSE)),"",VLOOKUP($L2110,Info!$B$4:$L$266,10,FALSE)))</f>
        <v/>
      </c>
      <c r="AC2110" s="1" t="str">
        <f>IF(W2110="SO Cable","Black,White",IF(O2110="","",IF(P2110="","",IF($J$12&lt;&gt;"ABC",IF(P2110&lt;="250",VLOOKUP(O2110,Info!$AZ$4:$BB$22,3,FALSE),VLOOKUP(O2110,Info!$AZ$23:$BB$39,3,FALSE)),IF(P2110&lt;="250",VLOOKUP(O2110,Info!$AO$4:$AQ$22,3,FALSE),VLOOKUP(O2110,Info!$AO$23:$AP$39,3,FALSE))))))</f>
        <v/>
      </c>
      <c r="AD2110" s="1"/>
      <c r="AE2110" s="1" t="str">
        <f>IF($L2110="None","",IF(ISERROR(VLOOKUP($L2110,Info!$B$4:$B$266,1,FALSE)),"",VLOOKUP($L2110,Info!$B$4:$L$266,4,FALSE)))</f>
        <v/>
      </c>
      <c r="AF2110" s="1" t="str">
        <f>IF($L2110="None","",IF(ISERROR(VLOOKUP($L2110,Info!$B$4:$B$266,1,FALSE)),"",VLOOKUP($L2110,Info!$B$4:$L$266,6,FALSE)))</f>
        <v/>
      </c>
      <c r="AG2110" s="1"/>
      <c r="AH2110" s="33" t="str" cm="1">
        <f t="array" ref="AH2110">IF(AND(L2110&lt;&gt;"",O2110&lt;&gt;"",R2110:S2110&lt;&gt;"",W2110:X2110&lt;&gt;"",Z2110:AA2110&lt;&gt;"",AC2110&lt;&gt;""),"Good","Bad")</f>
        <v>Bad</v>
      </c>
      <c r="AL2110" t="str" cm="1">
        <f t="array" ref="AL2110">IF(R2110&gt;0,_xlfn.IFS(COUNTIF($L$20:L2110,"&lt;&gt;")&lt;101,1,COUNTIF($L$20:L2110,"&lt;&gt;")&lt;201,2,COUNTIF($L$20:L2110,"&lt;&gt;")&lt;301,3,COUNTIF($L$20:L2110,"&lt;&gt;")&lt;401,4,COUNTIF($L$20:L2110,"&lt;&gt;")&lt;501,5,COUNTIF($L$20:L2110,"&lt;&gt;")&lt;601,6,COUNTIF($L$20:L2110,"&lt;&gt;")&lt;701,7,COUNTIF($L$20:L2110,"&lt;&gt;")&lt;801,8,COUNTIF($L$20:L2110,"&lt;&gt;")&lt;901,9,COUNTIF($L$20:L2110,"&lt;&gt;")&lt;1001,10,COUNTIF($L$20:L2110,"&lt;&gt;")&lt;1101,11,COUNTIF($L$20:L2110,"&lt;&gt;")&lt;1201,12,COUNTIF($L$20:L2110,"&lt;&gt;")&lt;1301,13,COUNTIF($L$20:L2110,"&lt;&gt;")&lt;1401,14,COUNTIF($L$20:L2110,"&lt;&gt;")&lt;1501,15,COUNTIF($L$20:L2110,"&lt;&gt;")&lt;1601,16,COUNTIF($L$20:L2110,"&lt;&gt;")&lt;1701,17,COUNTIF($L$20:L2110,"&lt;&gt;")&lt;1801,18,COUNTIF($L$20:L2110,"&lt;&gt;")&lt;1901,19,COUNTIF($L$20:L2110,"&lt;&gt;")&lt;2001,20,COUNTIF($L$20:L2110,"&lt;&gt;")&lt;2101,21,COUNTIF($L$20:L2110,"&lt;&gt;")&lt;2201,22,COUNTIF($L$20:L2110,"&lt;&gt;")&lt;2301,23,COUNTIF($L$20:L2110,"&lt;&gt;")&lt;2401,24,COUNTIF($L$20:L2110,"&lt;&gt;")&lt;2501,25,COUNTIF($L$20:L2110,"&lt;&gt;")&lt;2601,26,COUNTIF($L$20:L2110,"&lt;&gt;")&lt;2701,27,COUNTIF($L$20:L2110,"&lt;&gt;")&lt;2801,28,COUNTIF($L$20:L2110,"&lt;&gt;")&lt;2901,29,COUNTIF($L$20:L2110,"&lt;&gt;")&lt;3001,30),"")</f>
        <v/>
      </c>
      <c r="AM2110" t="str">
        <f t="shared" si="160"/>
        <v/>
      </c>
      <c r="AN2110" t="str">
        <f t="shared" si="164"/>
        <v/>
      </c>
      <c r="AP2110" t="str">
        <f t="shared" si="163"/>
        <v/>
      </c>
      <c r="AQ2110" t="str">
        <f>IF(AO2110="","",COUNTIFS(AM2110:$AM$3019,AO2110))</f>
        <v/>
      </c>
    </row>
    <row r="2111" spans="1:43" x14ac:dyDescent="0.25">
      <c r="A2111" s="6" t="str">
        <f>IF(COUNT($A$20:A2110)&lt;&gt;$B$4,IF(A2110="","",A2110+1),"")</f>
        <v/>
      </c>
      <c r="B2111" s="3"/>
      <c r="C2111" s="3"/>
      <c r="D2111" s="122"/>
      <c r="E2111" s="3"/>
      <c r="F2111" s="3"/>
      <c r="G2111" s="3"/>
      <c r="H2111" s="3"/>
      <c r="I2111" s="120"/>
      <c r="J2111" s="3"/>
      <c r="K2111" s="95" t="str" cm="1">
        <f t="array" ref="K2111">IF(OR($J$14 = "A",$J$14 = "B",$J$14 = "C"),IF(I2111="","",IF(LEN(I2111)&gt;2,_xlfn.IFS(ISNUMBER(SEARCH("_",I2111)),I2111,ISNUMBER(SEARCH(", ",I2111)),SUBSTITUTE(I2111,", ","_"),ISNUMBER(SEARCH("/ ",I2111)),SUBSTITUTE(I2111,"/ ","_"),ISNUMBER(SEARCH(",",I2111)),SUBSTITUTE(I2111,",","_"),ISNUMBER(SEARCH("/",I2111)),SUBSTITUTE(I2111,"/","_"),ISNUMBER(SEARCH("",I2111)),I2111),I2111)),IF(OR($J$14 = "J",$J$14 = "K"),"",IF(D2111="","",IF(LEN(D2111)&gt;2,_xlfn.IFS(ISNUMBER(SEARCH("_",D2111)),D2111,ISNUMBER(SEARCH(", ",D2111)),SUBSTITUTE(D2111,", ","_"),ISNUMBER(SEARCH("/ ",D2111)),SUBSTITUTE(D2111,"/ ","_"),ISNUMBER(SEARCH(",",D2111)),SUBSTITUTE(D2111,",","_"),ISNUMBER(SEARCH("/",D2111)),SUBSTITUTE(D2111,"/","_"),ISNUMBER(SEARCH("",D2111)),D2111),D2111))))</f>
        <v/>
      </c>
      <c r="L2111" s="1"/>
      <c r="M2111" s="1" t="str">
        <f t="shared" si="161"/>
        <v/>
      </c>
      <c r="N2111" s="94" t="str">
        <f>IF($L2111="None","",IF(ISERROR(VLOOKUP($L2111,Info!$B$4:$B$266,1,FALSE)),"",VLOOKUP($L2111,Info!$B$4:$L$266,5,FALSE)))</f>
        <v/>
      </c>
      <c r="O2111" s="94" t="str">
        <f>IF(K2111="","",IF(AND($J$12&lt;&gt;"ABC",N2111="3"),"BAC",IF(N2111="3","ABC",IF($J$12&lt;&gt;"ABC",IF($J$10="Standard",VLOOKUP(K2111,Info!$BE$4:$BF$481,2,FALSE),VLOOKUP(K2111,Info!$BI$4:$BJ$482,2,FALSE)),IF($J$10="Standard",VLOOKUP(K2111,Info!$AG$4:$AH$2994,2,FALSE),VLOOKUP(K2111,Info!$AK$4:$AL$2997,2,FALSE))))))</f>
        <v/>
      </c>
      <c r="P2111" s="94" t="str">
        <f>IF($L2111="None","",IF(ISERROR(VLOOKUP($L2111,Info!$B$4:$B$266,1,FALSE)),"",VLOOKUP($L2111,Info!$B$4:$L$266,3,FALSE)))</f>
        <v/>
      </c>
      <c r="Q2111" s="96" t="str">
        <f>IF($L2111="None","",IF(ISERROR(VLOOKUP($L2111,Info!$B$4:$B$266,1,FALSE)),"",VLOOKUP($L2111,Info!$B$4:$L$266,4,FALSE)))</f>
        <v/>
      </c>
      <c r="R2111" s="1"/>
      <c r="S2111" s="6" t="str">
        <f t="shared" si="162"/>
        <v/>
      </c>
      <c r="T2111" s="6" t="str">
        <f>IF($L2111="None","",IF(ISERROR(VLOOKUP($L2111,Info!$B$4:$B$266,1,FALSE)),"",VLOOKUP($L2111,Info!$B$4:$L$266,11,FALSE)))</f>
        <v/>
      </c>
      <c r="U2111" s="1"/>
      <c r="V2111" s="1"/>
      <c r="W2111" s="1"/>
      <c r="X2111" s="1" t="str">
        <f>IF($L2111="None","",IF(ISERROR(VLOOKUP($L2111,Info!$B$4:$B$266,1,FALSE)),"",IF(OR(W2111="Metallic Liquid Tight",W2111="Non-Metallic Liquid Tight",W2111="LSZH",W2111="Greenfield"),VLOOKUP($L2111,Info!$B$4:$L$266,7,FALSE),"N/A")))</f>
        <v/>
      </c>
      <c r="Y2111" s="1"/>
      <c r="Z2111" s="96" t="str">
        <f>IF($L2111="None","",IF(ISERROR(VLOOKUP($L2111,Info!$B$4:$B$266,1,FALSE)),"",VLOOKUP($L2111,Info!$B$4:$L$266,9,FALSE)))</f>
        <v/>
      </c>
      <c r="AA2111" s="96" t="str">
        <f>IF($L2111="None","",IF(ISERROR(VLOOKUP($L2111,Info!$B$4:$B$266,1,FALSE)),"",VLOOKUP($L2111,Info!$B$4:$L$266,8,FALSE)))</f>
        <v/>
      </c>
      <c r="AB2111" s="96" t="str">
        <f>IF($L2111="None","",IF(ISERROR(VLOOKUP($L2111,Info!$B$4:$B$266,1,FALSE)),"",VLOOKUP($L2111,Info!$B$4:$L$266,10,FALSE)))</f>
        <v/>
      </c>
      <c r="AC2111" s="1" t="str">
        <f>IF(W2111="SO Cable","Black,White",IF(O2111="","",IF(P2111="","",IF($J$12&lt;&gt;"ABC",IF(P2111&lt;="250",VLOOKUP(O2111,Info!$AZ$4:$BB$22,3,FALSE),VLOOKUP(O2111,Info!$AZ$23:$BB$39,3,FALSE)),IF(P2111&lt;="250",VLOOKUP(O2111,Info!$AO$4:$AQ$22,3,FALSE),VLOOKUP(O2111,Info!$AO$23:$AP$39,3,FALSE))))))</f>
        <v/>
      </c>
      <c r="AD2111" s="1"/>
      <c r="AE2111" s="1" t="str">
        <f>IF($L2111="None","",IF(ISERROR(VLOOKUP($L2111,Info!$B$4:$B$266,1,FALSE)),"",VLOOKUP($L2111,Info!$B$4:$L$266,4,FALSE)))</f>
        <v/>
      </c>
      <c r="AF2111" s="1" t="str">
        <f>IF($L2111="None","",IF(ISERROR(VLOOKUP($L2111,Info!$B$4:$B$266,1,FALSE)),"",VLOOKUP($L2111,Info!$B$4:$L$266,6,FALSE)))</f>
        <v/>
      </c>
      <c r="AG2111" s="1"/>
      <c r="AH2111" s="33" t="str" cm="1">
        <f t="array" ref="AH2111">IF(AND(L2111&lt;&gt;"",O2111&lt;&gt;"",R2111:S2111&lt;&gt;"",W2111:X2111&lt;&gt;"",Z2111:AA2111&lt;&gt;"",AC2111&lt;&gt;""),"Good","Bad")</f>
        <v>Bad</v>
      </c>
      <c r="AL2111" t="str" cm="1">
        <f t="array" ref="AL2111">IF(R2111&gt;0,_xlfn.IFS(COUNTIF($L$20:L2111,"&lt;&gt;")&lt;101,1,COUNTIF($L$20:L2111,"&lt;&gt;")&lt;201,2,COUNTIF($L$20:L2111,"&lt;&gt;")&lt;301,3,COUNTIF($L$20:L2111,"&lt;&gt;")&lt;401,4,COUNTIF($L$20:L2111,"&lt;&gt;")&lt;501,5,COUNTIF($L$20:L2111,"&lt;&gt;")&lt;601,6,COUNTIF($L$20:L2111,"&lt;&gt;")&lt;701,7,COUNTIF($L$20:L2111,"&lt;&gt;")&lt;801,8,COUNTIF($L$20:L2111,"&lt;&gt;")&lt;901,9,COUNTIF($L$20:L2111,"&lt;&gt;")&lt;1001,10,COUNTIF($L$20:L2111,"&lt;&gt;")&lt;1101,11,COUNTIF($L$20:L2111,"&lt;&gt;")&lt;1201,12,COUNTIF($L$20:L2111,"&lt;&gt;")&lt;1301,13,COUNTIF($L$20:L2111,"&lt;&gt;")&lt;1401,14,COUNTIF($L$20:L2111,"&lt;&gt;")&lt;1501,15,COUNTIF($L$20:L2111,"&lt;&gt;")&lt;1601,16,COUNTIF($L$20:L2111,"&lt;&gt;")&lt;1701,17,COUNTIF($L$20:L2111,"&lt;&gt;")&lt;1801,18,COUNTIF($L$20:L2111,"&lt;&gt;")&lt;1901,19,COUNTIF($L$20:L2111,"&lt;&gt;")&lt;2001,20,COUNTIF($L$20:L2111,"&lt;&gt;")&lt;2101,21,COUNTIF($L$20:L2111,"&lt;&gt;")&lt;2201,22,COUNTIF($L$20:L2111,"&lt;&gt;")&lt;2301,23,COUNTIF($L$20:L2111,"&lt;&gt;")&lt;2401,24,COUNTIF($L$20:L2111,"&lt;&gt;")&lt;2501,25,COUNTIF($L$20:L2111,"&lt;&gt;")&lt;2601,26,COUNTIF($L$20:L2111,"&lt;&gt;")&lt;2701,27,COUNTIF($L$20:L2111,"&lt;&gt;")&lt;2801,28,COUNTIF($L$20:L2111,"&lt;&gt;")&lt;2901,29,COUNTIF($L$20:L2111,"&lt;&gt;")&lt;3001,30),"")</f>
        <v/>
      </c>
      <c r="AM2111" t="str">
        <f t="shared" si="160"/>
        <v/>
      </c>
      <c r="AN2111" t="str">
        <f t="shared" si="164"/>
        <v/>
      </c>
      <c r="AP2111" t="str">
        <f t="shared" si="163"/>
        <v/>
      </c>
      <c r="AQ2111" t="str">
        <f>IF(AO2111="","",COUNTIFS(AM2111:$AM$3019,AO2111))</f>
        <v/>
      </c>
    </row>
    <row r="2112" spans="1:43" x14ac:dyDescent="0.25">
      <c r="A2112" s="6" t="str">
        <f>IF(COUNT($A$20:A2111)&lt;&gt;$B$4,IF(A2111="","",A2111+1),"")</f>
        <v/>
      </c>
      <c r="B2112" s="3"/>
      <c r="C2112" s="3"/>
      <c r="D2112" s="122"/>
      <c r="E2112" s="3"/>
      <c r="F2112" s="3"/>
      <c r="G2112" s="3"/>
      <c r="H2112" s="3"/>
      <c r="I2112" s="120"/>
      <c r="J2112" s="3"/>
      <c r="K2112" s="95" t="str" cm="1">
        <f t="array" ref="K2112">IF(OR($J$14 = "A",$J$14 = "B",$J$14 = "C"),IF(I2112="","",IF(LEN(I2112)&gt;2,_xlfn.IFS(ISNUMBER(SEARCH("_",I2112)),I2112,ISNUMBER(SEARCH(", ",I2112)),SUBSTITUTE(I2112,", ","_"),ISNUMBER(SEARCH("/ ",I2112)),SUBSTITUTE(I2112,"/ ","_"),ISNUMBER(SEARCH(",",I2112)),SUBSTITUTE(I2112,",","_"),ISNUMBER(SEARCH("/",I2112)),SUBSTITUTE(I2112,"/","_"),ISNUMBER(SEARCH("",I2112)),I2112),I2112)),IF(OR($J$14 = "J",$J$14 = "K"),"",IF(D2112="","",IF(LEN(D2112)&gt;2,_xlfn.IFS(ISNUMBER(SEARCH("_",D2112)),D2112,ISNUMBER(SEARCH(", ",D2112)),SUBSTITUTE(D2112,", ","_"),ISNUMBER(SEARCH("/ ",D2112)),SUBSTITUTE(D2112,"/ ","_"),ISNUMBER(SEARCH(",",D2112)),SUBSTITUTE(D2112,",","_"),ISNUMBER(SEARCH("/",D2112)),SUBSTITUTE(D2112,"/","_"),ISNUMBER(SEARCH("",D2112)),D2112),D2112))))</f>
        <v/>
      </c>
      <c r="L2112" s="1"/>
      <c r="M2112" s="1" t="str">
        <f t="shared" si="161"/>
        <v/>
      </c>
      <c r="N2112" s="94" t="str">
        <f>IF($L2112="None","",IF(ISERROR(VLOOKUP($L2112,Info!$B$4:$B$266,1,FALSE)),"",VLOOKUP($L2112,Info!$B$4:$L$266,5,FALSE)))</f>
        <v/>
      </c>
      <c r="O2112" s="94" t="str">
        <f>IF(K2112="","",IF(AND($J$12&lt;&gt;"ABC",N2112="3"),"BAC",IF(N2112="3","ABC",IF($J$12&lt;&gt;"ABC",IF($J$10="Standard",VLOOKUP(K2112,Info!$BE$4:$BF$481,2,FALSE),VLOOKUP(K2112,Info!$BI$4:$BJ$482,2,FALSE)),IF($J$10="Standard",VLOOKUP(K2112,Info!$AG$4:$AH$2994,2,FALSE),VLOOKUP(K2112,Info!$AK$4:$AL$2997,2,FALSE))))))</f>
        <v/>
      </c>
      <c r="P2112" s="94" t="str">
        <f>IF($L2112="None","",IF(ISERROR(VLOOKUP($L2112,Info!$B$4:$B$266,1,FALSE)),"",VLOOKUP($L2112,Info!$B$4:$L$266,3,FALSE)))</f>
        <v/>
      </c>
      <c r="Q2112" s="96" t="str">
        <f>IF($L2112="None","",IF(ISERROR(VLOOKUP($L2112,Info!$B$4:$B$266,1,FALSE)),"",VLOOKUP($L2112,Info!$B$4:$L$266,4,FALSE)))</f>
        <v/>
      </c>
      <c r="R2112" s="1"/>
      <c r="S2112" s="6" t="str">
        <f t="shared" si="162"/>
        <v/>
      </c>
      <c r="T2112" s="6" t="str">
        <f>IF($L2112="None","",IF(ISERROR(VLOOKUP($L2112,Info!$B$4:$B$266,1,FALSE)),"",VLOOKUP($L2112,Info!$B$4:$L$266,11,FALSE)))</f>
        <v/>
      </c>
      <c r="U2112" s="1"/>
      <c r="V2112" s="1"/>
      <c r="W2112" s="1"/>
      <c r="X2112" s="1" t="str">
        <f>IF($L2112="None","",IF(ISERROR(VLOOKUP($L2112,Info!$B$4:$B$266,1,FALSE)),"",IF(OR(W2112="Metallic Liquid Tight",W2112="Non-Metallic Liquid Tight",W2112="LSZH",W2112="Greenfield"),VLOOKUP($L2112,Info!$B$4:$L$266,7,FALSE),"N/A")))</f>
        <v/>
      </c>
      <c r="Y2112" s="1"/>
      <c r="Z2112" s="96" t="str">
        <f>IF($L2112="None","",IF(ISERROR(VLOOKUP($L2112,Info!$B$4:$B$266,1,FALSE)),"",VLOOKUP($L2112,Info!$B$4:$L$266,9,FALSE)))</f>
        <v/>
      </c>
      <c r="AA2112" s="96" t="str">
        <f>IF($L2112="None","",IF(ISERROR(VLOOKUP($L2112,Info!$B$4:$B$266,1,FALSE)),"",VLOOKUP($L2112,Info!$B$4:$L$266,8,FALSE)))</f>
        <v/>
      </c>
      <c r="AB2112" s="96" t="str">
        <f>IF($L2112="None","",IF(ISERROR(VLOOKUP($L2112,Info!$B$4:$B$266,1,FALSE)),"",VLOOKUP($L2112,Info!$B$4:$L$266,10,FALSE)))</f>
        <v/>
      </c>
      <c r="AC2112" s="1" t="str">
        <f>IF(W2112="SO Cable","Black,White",IF(O2112="","",IF(P2112="","",IF($J$12&lt;&gt;"ABC",IF(P2112&lt;="250",VLOOKUP(O2112,Info!$AZ$4:$BB$22,3,FALSE),VLOOKUP(O2112,Info!$AZ$23:$BB$39,3,FALSE)),IF(P2112&lt;="250",VLOOKUP(O2112,Info!$AO$4:$AQ$22,3,FALSE),VLOOKUP(O2112,Info!$AO$23:$AP$39,3,FALSE))))))</f>
        <v/>
      </c>
      <c r="AD2112" s="1"/>
      <c r="AE2112" s="1" t="str">
        <f>IF($L2112="None","",IF(ISERROR(VLOOKUP($L2112,Info!$B$4:$B$266,1,FALSE)),"",VLOOKUP($L2112,Info!$B$4:$L$266,4,FALSE)))</f>
        <v/>
      </c>
      <c r="AF2112" s="1" t="str">
        <f>IF($L2112="None","",IF(ISERROR(VLOOKUP($L2112,Info!$B$4:$B$266,1,FALSE)),"",VLOOKUP($L2112,Info!$B$4:$L$266,6,FALSE)))</f>
        <v/>
      </c>
      <c r="AG2112" s="1"/>
      <c r="AH2112" s="33" t="str" cm="1">
        <f t="array" ref="AH2112">IF(AND(L2112&lt;&gt;"",O2112&lt;&gt;"",R2112:S2112&lt;&gt;"",W2112:X2112&lt;&gt;"",Z2112:AA2112&lt;&gt;"",AC2112&lt;&gt;""),"Good","Bad")</f>
        <v>Bad</v>
      </c>
      <c r="AL2112" t="str" cm="1">
        <f t="array" ref="AL2112">IF(R2112&gt;0,_xlfn.IFS(COUNTIF($L$20:L2112,"&lt;&gt;")&lt;101,1,COUNTIF($L$20:L2112,"&lt;&gt;")&lt;201,2,COUNTIF($L$20:L2112,"&lt;&gt;")&lt;301,3,COUNTIF($L$20:L2112,"&lt;&gt;")&lt;401,4,COUNTIF($L$20:L2112,"&lt;&gt;")&lt;501,5,COUNTIF($L$20:L2112,"&lt;&gt;")&lt;601,6,COUNTIF($L$20:L2112,"&lt;&gt;")&lt;701,7,COUNTIF($L$20:L2112,"&lt;&gt;")&lt;801,8,COUNTIF($L$20:L2112,"&lt;&gt;")&lt;901,9,COUNTIF($L$20:L2112,"&lt;&gt;")&lt;1001,10,COUNTIF($L$20:L2112,"&lt;&gt;")&lt;1101,11,COUNTIF($L$20:L2112,"&lt;&gt;")&lt;1201,12,COUNTIF($L$20:L2112,"&lt;&gt;")&lt;1301,13,COUNTIF($L$20:L2112,"&lt;&gt;")&lt;1401,14,COUNTIF($L$20:L2112,"&lt;&gt;")&lt;1501,15,COUNTIF($L$20:L2112,"&lt;&gt;")&lt;1601,16,COUNTIF($L$20:L2112,"&lt;&gt;")&lt;1701,17,COUNTIF($L$20:L2112,"&lt;&gt;")&lt;1801,18,COUNTIF($L$20:L2112,"&lt;&gt;")&lt;1901,19,COUNTIF($L$20:L2112,"&lt;&gt;")&lt;2001,20,COUNTIF($L$20:L2112,"&lt;&gt;")&lt;2101,21,COUNTIF($L$20:L2112,"&lt;&gt;")&lt;2201,22,COUNTIF($L$20:L2112,"&lt;&gt;")&lt;2301,23,COUNTIF($L$20:L2112,"&lt;&gt;")&lt;2401,24,COUNTIF($L$20:L2112,"&lt;&gt;")&lt;2501,25,COUNTIF($L$20:L2112,"&lt;&gt;")&lt;2601,26,COUNTIF($L$20:L2112,"&lt;&gt;")&lt;2701,27,COUNTIF($L$20:L2112,"&lt;&gt;")&lt;2801,28,COUNTIF($L$20:L2112,"&lt;&gt;")&lt;2901,29,COUNTIF($L$20:L2112,"&lt;&gt;")&lt;3001,30),"")</f>
        <v/>
      </c>
      <c r="AM2112" t="str">
        <f t="shared" si="160"/>
        <v/>
      </c>
      <c r="AN2112" t="str">
        <f t="shared" si="164"/>
        <v/>
      </c>
      <c r="AP2112" t="str">
        <f t="shared" si="163"/>
        <v/>
      </c>
      <c r="AQ2112" t="str">
        <f>IF(AO2112="","",COUNTIFS(AM2112:$AM$3019,AO2112))</f>
        <v/>
      </c>
    </row>
    <row r="2113" spans="1:43" x14ac:dyDescent="0.25">
      <c r="A2113" s="6" t="str">
        <f>IF(COUNT($A$20:A2112)&lt;&gt;$B$4,IF(A2112="","",A2112+1),"")</f>
        <v/>
      </c>
      <c r="B2113" s="3"/>
      <c r="C2113" s="3"/>
      <c r="D2113" s="122"/>
      <c r="E2113" s="3"/>
      <c r="F2113" s="3"/>
      <c r="G2113" s="3"/>
      <c r="H2113" s="3"/>
      <c r="I2113" s="120"/>
      <c r="J2113" s="3"/>
      <c r="K2113" s="95" t="str" cm="1">
        <f t="array" ref="K2113">IF(OR($J$14 = "A",$J$14 = "B",$J$14 = "C"),IF(I2113="","",IF(LEN(I2113)&gt;2,_xlfn.IFS(ISNUMBER(SEARCH("_",I2113)),I2113,ISNUMBER(SEARCH(", ",I2113)),SUBSTITUTE(I2113,", ","_"),ISNUMBER(SEARCH("/ ",I2113)),SUBSTITUTE(I2113,"/ ","_"),ISNUMBER(SEARCH(",",I2113)),SUBSTITUTE(I2113,",","_"),ISNUMBER(SEARCH("/",I2113)),SUBSTITUTE(I2113,"/","_"),ISNUMBER(SEARCH("",I2113)),I2113),I2113)),IF(OR($J$14 = "J",$J$14 = "K"),"",IF(D2113="","",IF(LEN(D2113)&gt;2,_xlfn.IFS(ISNUMBER(SEARCH("_",D2113)),D2113,ISNUMBER(SEARCH(", ",D2113)),SUBSTITUTE(D2113,", ","_"),ISNUMBER(SEARCH("/ ",D2113)),SUBSTITUTE(D2113,"/ ","_"),ISNUMBER(SEARCH(",",D2113)),SUBSTITUTE(D2113,",","_"),ISNUMBER(SEARCH("/",D2113)),SUBSTITUTE(D2113,"/","_"),ISNUMBER(SEARCH("",D2113)),D2113),D2113))))</f>
        <v/>
      </c>
      <c r="L2113" s="1"/>
      <c r="M2113" s="1" t="str">
        <f t="shared" si="161"/>
        <v/>
      </c>
      <c r="N2113" s="94" t="str">
        <f>IF($L2113="None","",IF(ISERROR(VLOOKUP($L2113,Info!$B$4:$B$266,1,FALSE)),"",VLOOKUP($L2113,Info!$B$4:$L$266,5,FALSE)))</f>
        <v/>
      </c>
      <c r="O2113" s="94" t="str">
        <f>IF(K2113="","",IF(AND($J$12&lt;&gt;"ABC",N2113="3"),"BAC",IF(N2113="3","ABC",IF($J$12&lt;&gt;"ABC",IF($J$10="Standard",VLOOKUP(K2113,Info!$BE$4:$BF$481,2,FALSE),VLOOKUP(K2113,Info!$BI$4:$BJ$482,2,FALSE)),IF($J$10="Standard",VLOOKUP(K2113,Info!$AG$4:$AH$2994,2,FALSE),VLOOKUP(K2113,Info!$AK$4:$AL$2997,2,FALSE))))))</f>
        <v/>
      </c>
      <c r="P2113" s="94" t="str">
        <f>IF($L2113="None","",IF(ISERROR(VLOOKUP($L2113,Info!$B$4:$B$266,1,FALSE)),"",VLOOKUP($L2113,Info!$B$4:$L$266,3,FALSE)))</f>
        <v/>
      </c>
      <c r="Q2113" s="96" t="str">
        <f>IF($L2113="None","",IF(ISERROR(VLOOKUP($L2113,Info!$B$4:$B$266,1,FALSE)),"",VLOOKUP($L2113,Info!$B$4:$L$266,4,FALSE)))</f>
        <v/>
      </c>
      <c r="R2113" s="1"/>
      <c r="S2113" s="6" t="str">
        <f t="shared" si="162"/>
        <v/>
      </c>
      <c r="T2113" s="6" t="str">
        <f>IF($L2113="None","",IF(ISERROR(VLOOKUP($L2113,Info!$B$4:$B$266,1,FALSE)),"",VLOOKUP($L2113,Info!$B$4:$L$266,11,FALSE)))</f>
        <v/>
      </c>
      <c r="U2113" s="1"/>
      <c r="V2113" s="1"/>
      <c r="W2113" s="1"/>
      <c r="X2113" s="1" t="str">
        <f>IF($L2113="None","",IF(ISERROR(VLOOKUP($L2113,Info!$B$4:$B$266,1,FALSE)),"",IF(OR(W2113="Metallic Liquid Tight",W2113="Non-Metallic Liquid Tight",W2113="LSZH",W2113="Greenfield"),VLOOKUP($L2113,Info!$B$4:$L$266,7,FALSE),"N/A")))</f>
        <v/>
      </c>
      <c r="Y2113" s="1"/>
      <c r="Z2113" s="96" t="str">
        <f>IF($L2113="None","",IF(ISERROR(VLOOKUP($L2113,Info!$B$4:$B$266,1,FALSE)),"",VLOOKUP($L2113,Info!$B$4:$L$266,9,FALSE)))</f>
        <v/>
      </c>
      <c r="AA2113" s="96" t="str">
        <f>IF($L2113="None","",IF(ISERROR(VLOOKUP($L2113,Info!$B$4:$B$266,1,FALSE)),"",VLOOKUP($L2113,Info!$B$4:$L$266,8,FALSE)))</f>
        <v/>
      </c>
      <c r="AB2113" s="96" t="str">
        <f>IF($L2113="None","",IF(ISERROR(VLOOKUP($L2113,Info!$B$4:$B$266,1,FALSE)),"",VLOOKUP($L2113,Info!$B$4:$L$266,10,FALSE)))</f>
        <v/>
      </c>
      <c r="AC2113" s="1" t="str">
        <f>IF(W2113="SO Cable","Black,White",IF(O2113="","",IF(P2113="","",IF($J$12&lt;&gt;"ABC",IF(P2113&lt;="250",VLOOKUP(O2113,Info!$AZ$4:$BB$22,3,FALSE),VLOOKUP(O2113,Info!$AZ$23:$BB$39,3,FALSE)),IF(P2113&lt;="250",VLOOKUP(O2113,Info!$AO$4:$AQ$22,3,FALSE),VLOOKUP(O2113,Info!$AO$23:$AP$39,3,FALSE))))))</f>
        <v/>
      </c>
      <c r="AD2113" s="1"/>
      <c r="AE2113" s="1" t="str">
        <f>IF($L2113="None","",IF(ISERROR(VLOOKUP($L2113,Info!$B$4:$B$266,1,FALSE)),"",VLOOKUP($L2113,Info!$B$4:$L$266,4,FALSE)))</f>
        <v/>
      </c>
      <c r="AF2113" s="1" t="str">
        <f>IF($L2113="None","",IF(ISERROR(VLOOKUP($L2113,Info!$B$4:$B$266,1,FALSE)),"",VLOOKUP($L2113,Info!$B$4:$L$266,6,FALSE)))</f>
        <v/>
      </c>
      <c r="AG2113" s="1"/>
      <c r="AH2113" s="33" t="str" cm="1">
        <f t="array" ref="AH2113">IF(AND(L2113&lt;&gt;"",O2113&lt;&gt;"",R2113:S2113&lt;&gt;"",W2113:X2113&lt;&gt;"",Z2113:AA2113&lt;&gt;"",AC2113&lt;&gt;""),"Good","Bad")</f>
        <v>Bad</v>
      </c>
      <c r="AL2113" t="str" cm="1">
        <f t="array" ref="AL2113">IF(R2113&gt;0,_xlfn.IFS(COUNTIF($L$20:L2113,"&lt;&gt;")&lt;101,1,COUNTIF($L$20:L2113,"&lt;&gt;")&lt;201,2,COUNTIF($L$20:L2113,"&lt;&gt;")&lt;301,3,COUNTIF($L$20:L2113,"&lt;&gt;")&lt;401,4,COUNTIF($L$20:L2113,"&lt;&gt;")&lt;501,5,COUNTIF($L$20:L2113,"&lt;&gt;")&lt;601,6,COUNTIF($L$20:L2113,"&lt;&gt;")&lt;701,7,COUNTIF($L$20:L2113,"&lt;&gt;")&lt;801,8,COUNTIF($L$20:L2113,"&lt;&gt;")&lt;901,9,COUNTIF($L$20:L2113,"&lt;&gt;")&lt;1001,10,COUNTIF($L$20:L2113,"&lt;&gt;")&lt;1101,11,COUNTIF($L$20:L2113,"&lt;&gt;")&lt;1201,12,COUNTIF($L$20:L2113,"&lt;&gt;")&lt;1301,13,COUNTIF($L$20:L2113,"&lt;&gt;")&lt;1401,14,COUNTIF($L$20:L2113,"&lt;&gt;")&lt;1501,15,COUNTIF($L$20:L2113,"&lt;&gt;")&lt;1601,16,COUNTIF($L$20:L2113,"&lt;&gt;")&lt;1701,17,COUNTIF($L$20:L2113,"&lt;&gt;")&lt;1801,18,COUNTIF($L$20:L2113,"&lt;&gt;")&lt;1901,19,COUNTIF($L$20:L2113,"&lt;&gt;")&lt;2001,20,COUNTIF($L$20:L2113,"&lt;&gt;")&lt;2101,21,COUNTIF($L$20:L2113,"&lt;&gt;")&lt;2201,22,COUNTIF($L$20:L2113,"&lt;&gt;")&lt;2301,23,COUNTIF($L$20:L2113,"&lt;&gt;")&lt;2401,24,COUNTIF($L$20:L2113,"&lt;&gt;")&lt;2501,25,COUNTIF($L$20:L2113,"&lt;&gt;")&lt;2601,26,COUNTIF($L$20:L2113,"&lt;&gt;")&lt;2701,27,COUNTIF($L$20:L2113,"&lt;&gt;")&lt;2801,28,COUNTIF($L$20:L2113,"&lt;&gt;")&lt;2901,29,COUNTIF($L$20:L2113,"&lt;&gt;")&lt;3001,30),"")</f>
        <v/>
      </c>
      <c r="AM2113" t="str">
        <f t="shared" si="160"/>
        <v/>
      </c>
      <c r="AN2113" t="str">
        <f t="shared" si="164"/>
        <v/>
      </c>
      <c r="AP2113" t="str">
        <f t="shared" si="163"/>
        <v/>
      </c>
      <c r="AQ2113" t="str">
        <f>IF(AO2113="","",COUNTIFS(AM2113:$AM$3019,AO2113))</f>
        <v/>
      </c>
    </row>
    <row r="2114" spans="1:43" x14ac:dyDescent="0.25">
      <c r="A2114" s="6" t="str">
        <f>IF(COUNT($A$20:A2113)&lt;&gt;$B$4,IF(A2113="","",A2113+1),"")</f>
        <v/>
      </c>
      <c r="B2114" s="3"/>
      <c r="C2114" s="3"/>
      <c r="D2114" s="122"/>
      <c r="E2114" s="3"/>
      <c r="F2114" s="3"/>
      <c r="G2114" s="3"/>
      <c r="H2114" s="3"/>
      <c r="I2114" s="120"/>
      <c r="J2114" s="3"/>
      <c r="K2114" s="95" t="str" cm="1">
        <f t="array" ref="K2114">IF(OR($J$14 = "A",$J$14 = "B",$J$14 = "C"),IF(I2114="","",IF(LEN(I2114)&gt;2,_xlfn.IFS(ISNUMBER(SEARCH("_",I2114)),I2114,ISNUMBER(SEARCH(", ",I2114)),SUBSTITUTE(I2114,", ","_"),ISNUMBER(SEARCH("/ ",I2114)),SUBSTITUTE(I2114,"/ ","_"),ISNUMBER(SEARCH(",",I2114)),SUBSTITUTE(I2114,",","_"),ISNUMBER(SEARCH("/",I2114)),SUBSTITUTE(I2114,"/","_"),ISNUMBER(SEARCH("",I2114)),I2114),I2114)),IF(OR($J$14 = "J",$J$14 = "K"),"",IF(D2114="","",IF(LEN(D2114)&gt;2,_xlfn.IFS(ISNUMBER(SEARCH("_",D2114)),D2114,ISNUMBER(SEARCH(", ",D2114)),SUBSTITUTE(D2114,", ","_"),ISNUMBER(SEARCH("/ ",D2114)),SUBSTITUTE(D2114,"/ ","_"),ISNUMBER(SEARCH(",",D2114)),SUBSTITUTE(D2114,",","_"),ISNUMBER(SEARCH("/",D2114)),SUBSTITUTE(D2114,"/","_"),ISNUMBER(SEARCH("",D2114)),D2114),D2114))))</f>
        <v/>
      </c>
      <c r="L2114" s="1"/>
      <c r="M2114" s="1" t="str">
        <f t="shared" si="161"/>
        <v/>
      </c>
      <c r="N2114" s="94" t="str">
        <f>IF($L2114="None","",IF(ISERROR(VLOOKUP($L2114,Info!$B$4:$B$266,1,FALSE)),"",VLOOKUP($L2114,Info!$B$4:$L$266,5,FALSE)))</f>
        <v/>
      </c>
      <c r="O2114" s="94" t="str">
        <f>IF(K2114="","",IF(AND($J$12&lt;&gt;"ABC",N2114="3"),"BAC",IF(N2114="3","ABC",IF($J$12&lt;&gt;"ABC",IF($J$10="Standard",VLOOKUP(K2114,Info!$BE$4:$BF$481,2,FALSE),VLOOKUP(K2114,Info!$BI$4:$BJ$482,2,FALSE)),IF($J$10="Standard",VLOOKUP(K2114,Info!$AG$4:$AH$2994,2,FALSE),VLOOKUP(K2114,Info!$AK$4:$AL$2997,2,FALSE))))))</f>
        <v/>
      </c>
      <c r="P2114" s="94" t="str">
        <f>IF($L2114="None","",IF(ISERROR(VLOOKUP($L2114,Info!$B$4:$B$266,1,FALSE)),"",VLOOKUP($L2114,Info!$B$4:$L$266,3,FALSE)))</f>
        <v/>
      </c>
      <c r="Q2114" s="96" t="str">
        <f>IF($L2114="None","",IF(ISERROR(VLOOKUP($L2114,Info!$B$4:$B$266,1,FALSE)),"",VLOOKUP($L2114,Info!$B$4:$L$266,4,FALSE)))</f>
        <v/>
      </c>
      <c r="R2114" s="1"/>
      <c r="S2114" s="6" t="str">
        <f t="shared" si="162"/>
        <v/>
      </c>
      <c r="T2114" s="6" t="str">
        <f>IF($L2114="None","",IF(ISERROR(VLOOKUP($L2114,Info!$B$4:$B$266,1,FALSE)),"",VLOOKUP($L2114,Info!$B$4:$L$266,11,FALSE)))</f>
        <v/>
      </c>
      <c r="U2114" s="1"/>
      <c r="V2114" s="1"/>
      <c r="W2114" s="1"/>
      <c r="X2114" s="1" t="str">
        <f>IF($L2114="None","",IF(ISERROR(VLOOKUP($L2114,Info!$B$4:$B$266,1,FALSE)),"",IF(OR(W2114="Metallic Liquid Tight",W2114="Non-Metallic Liquid Tight",W2114="LSZH",W2114="Greenfield"),VLOOKUP($L2114,Info!$B$4:$L$266,7,FALSE),"N/A")))</f>
        <v/>
      </c>
      <c r="Y2114" s="1"/>
      <c r="Z2114" s="96" t="str">
        <f>IF($L2114="None","",IF(ISERROR(VLOOKUP($L2114,Info!$B$4:$B$266,1,FALSE)),"",VLOOKUP($L2114,Info!$B$4:$L$266,9,FALSE)))</f>
        <v/>
      </c>
      <c r="AA2114" s="96" t="str">
        <f>IF($L2114="None","",IF(ISERROR(VLOOKUP($L2114,Info!$B$4:$B$266,1,FALSE)),"",VLOOKUP($L2114,Info!$B$4:$L$266,8,FALSE)))</f>
        <v/>
      </c>
      <c r="AB2114" s="96" t="str">
        <f>IF($L2114="None","",IF(ISERROR(VLOOKUP($L2114,Info!$B$4:$B$266,1,FALSE)),"",VLOOKUP($L2114,Info!$B$4:$L$266,10,FALSE)))</f>
        <v/>
      </c>
      <c r="AC2114" s="1" t="str">
        <f>IF(W2114="SO Cable","Black,White",IF(O2114="","",IF(P2114="","",IF($J$12&lt;&gt;"ABC",IF(P2114&lt;="250",VLOOKUP(O2114,Info!$AZ$4:$BB$22,3,FALSE),VLOOKUP(O2114,Info!$AZ$23:$BB$39,3,FALSE)),IF(P2114&lt;="250",VLOOKUP(O2114,Info!$AO$4:$AQ$22,3,FALSE),VLOOKUP(O2114,Info!$AO$23:$AP$39,3,FALSE))))))</f>
        <v/>
      </c>
      <c r="AD2114" s="1"/>
      <c r="AE2114" s="1" t="str">
        <f>IF($L2114="None","",IF(ISERROR(VLOOKUP($L2114,Info!$B$4:$B$266,1,FALSE)),"",VLOOKUP($L2114,Info!$B$4:$L$266,4,FALSE)))</f>
        <v/>
      </c>
      <c r="AF2114" s="1" t="str">
        <f>IF($L2114="None","",IF(ISERROR(VLOOKUP($L2114,Info!$B$4:$B$266,1,FALSE)),"",VLOOKUP($L2114,Info!$B$4:$L$266,6,FALSE)))</f>
        <v/>
      </c>
      <c r="AG2114" s="1"/>
      <c r="AH2114" s="33" t="str" cm="1">
        <f t="array" ref="AH2114">IF(AND(L2114&lt;&gt;"",O2114&lt;&gt;"",R2114:S2114&lt;&gt;"",W2114:X2114&lt;&gt;"",Z2114:AA2114&lt;&gt;"",AC2114&lt;&gt;""),"Good","Bad")</f>
        <v>Bad</v>
      </c>
      <c r="AL2114" t="str" cm="1">
        <f t="array" ref="AL2114">IF(R2114&gt;0,_xlfn.IFS(COUNTIF($L$20:L2114,"&lt;&gt;")&lt;101,1,COUNTIF($L$20:L2114,"&lt;&gt;")&lt;201,2,COUNTIF($L$20:L2114,"&lt;&gt;")&lt;301,3,COUNTIF($L$20:L2114,"&lt;&gt;")&lt;401,4,COUNTIF($L$20:L2114,"&lt;&gt;")&lt;501,5,COUNTIF($L$20:L2114,"&lt;&gt;")&lt;601,6,COUNTIF($L$20:L2114,"&lt;&gt;")&lt;701,7,COUNTIF($L$20:L2114,"&lt;&gt;")&lt;801,8,COUNTIF($L$20:L2114,"&lt;&gt;")&lt;901,9,COUNTIF($L$20:L2114,"&lt;&gt;")&lt;1001,10,COUNTIF($L$20:L2114,"&lt;&gt;")&lt;1101,11,COUNTIF($L$20:L2114,"&lt;&gt;")&lt;1201,12,COUNTIF($L$20:L2114,"&lt;&gt;")&lt;1301,13,COUNTIF($L$20:L2114,"&lt;&gt;")&lt;1401,14,COUNTIF($L$20:L2114,"&lt;&gt;")&lt;1501,15,COUNTIF($L$20:L2114,"&lt;&gt;")&lt;1601,16,COUNTIF($L$20:L2114,"&lt;&gt;")&lt;1701,17,COUNTIF($L$20:L2114,"&lt;&gt;")&lt;1801,18,COUNTIF($L$20:L2114,"&lt;&gt;")&lt;1901,19,COUNTIF($L$20:L2114,"&lt;&gt;")&lt;2001,20,COUNTIF($L$20:L2114,"&lt;&gt;")&lt;2101,21,COUNTIF($L$20:L2114,"&lt;&gt;")&lt;2201,22,COUNTIF($L$20:L2114,"&lt;&gt;")&lt;2301,23,COUNTIF($L$20:L2114,"&lt;&gt;")&lt;2401,24,COUNTIF($L$20:L2114,"&lt;&gt;")&lt;2501,25,COUNTIF($L$20:L2114,"&lt;&gt;")&lt;2601,26,COUNTIF($L$20:L2114,"&lt;&gt;")&lt;2701,27,COUNTIF($L$20:L2114,"&lt;&gt;")&lt;2801,28,COUNTIF($L$20:L2114,"&lt;&gt;")&lt;2901,29,COUNTIF($L$20:L2114,"&lt;&gt;")&lt;3001,30),"")</f>
        <v/>
      </c>
      <c r="AM2114" t="str">
        <f t="shared" si="160"/>
        <v/>
      </c>
      <c r="AN2114" t="str">
        <f t="shared" si="164"/>
        <v/>
      </c>
      <c r="AP2114" t="str">
        <f t="shared" si="163"/>
        <v/>
      </c>
      <c r="AQ2114" t="str">
        <f>IF(AO2114="","",COUNTIFS(AM2114:$AM$3019,AO2114))</f>
        <v/>
      </c>
    </row>
    <row r="2115" spans="1:43" x14ac:dyDescent="0.25">
      <c r="A2115" s="6" t="str">
        <f>IF(COUNT($A$20:A2114)&lt;&gt;$B$4,IF(A2114="","",A2114+1),"")</f>
        <v/>
      </c>
      <c r="B2115" s="3"/>
      <c r="C2115" s="3"/>
      <c r="D2115" s="122"/>
      <c r="E2115" s="3"/>
      <c r="F2115" s="3"/>
      <c r="G2115" s="3"/>
      <c r="H2115" s="3"/>
      <c r="I2115" s="120"/>
      <c r="J2115" s="3"/>
      <c r="K2115" s="95" t="str" cm="1">
        <f t="array" ref="K2115">IF(OR($J$14 = "A",$J$14 = "B",$J$14 = "C"),IF(I2115="","",IF(LEN(I2115)&gt;2,_xlfn.IFS(ISNUMBER(SEARCH("_",I2115)),I2115,ISNUMBER(SEARCH(", ",I2115)),SUBSTITUTE(I2115,", ","_"),ISNUMBER(SEARCH("/ ",I2115)),SUBSTITUTE(I2115,"/ ","_"),ISNUMBER(SEARCH(",",I2115)),SUBSTITUTE(I2115,",","_"),ISNUMBER(SEARCH("/",I2115)),SUBSTITUTE(I2115,"/","_"),ISNUMBER(SEARCH("",I2115)),I2115),I2115)),IF(OR($J$14 = "J",$J$14 = "K"),"",IF(D2115="","",IF(LEN(D2115)&gt;2,_xlfn.IFS(ISNUMBER(SEARCH("_",D2115)),D2115,ISNUMBER(SEARCH(", ",D2115)),SUBSTITUTE(D2115,", ","_"),ISNUMBER(SEARCH("/ ",D2115)),SUBSTITUTE(D2115,"/ ","_"),ISNUMBER(SEARCH(",",D2115)),SUBSTITUTE(D2115,",","_"),ISNUMBER(SEARCH("/",D2115)),SUBSTITUTE(D2115,"/","_"),ISNUMBER(SEARCH("",D2115)),D2115),D2115))))</f>
        <v/>
      </c>
      <c r="L2115" s="1"/>
      <c r="M2115" s="1" t="str">
        <f t="shared" si="161"/>
        <v/>
      </c>
      <c r="N2115" s="94" t="str">
        <f>IF($L2115="None","",IF(ISERROR(VLOOKUP($L2115,Info!$B$4:$B$266,1,FALSE)),"",VLOOKUP($L2115,Info!$B$4:$L$266,5,FALSE)))</f>
        <v/>
      </c>
      <c r="O2115" s="94" t="str">
        <f>IF(K2115="","",IF(AND($J$12&lt;&gt;"ABC",N2115="3"),"BAC",IF(N2115="3","ABC",IF($J$12&lt;&gt;"ABC",IF($J$10="Standard",VLOOKUP(K2115,Info!$BE$4:$BF$481,2,FALSE),VLOOKUP(K2115,Info!$BI$4:$BJ$482,2,FALSE)),IF($J$10="Standard",VLOOKUP(K2115,Info!$AG$4:$AH$2994,2,FALSE),VLOOKUP(K2115,Info!$AK$4:$AL$2997,2,FALSE))))))</f>
        <v/>
      </c>
      <c r="P2115" s="94" t="str">
        <f>IF($L2115="None","",IF(ISERROR(VLOOKUP($L2115,Info!$B$4:$B$266,1,FALSE)),"",VLOOKUP($L2115,Info!$B$4:$L$266,3,FALSE)))</f>
        <v/>
      </c>
      <c r="Q2115" s="96" t="str">
        <f>IF($L2115="None","",IF(ISERROR(VLOOKUP($L2115,Info!$B$4:$B$266,1,FALSE)),"",VLOOKUP($L2115,Info!$B$4:$L$266,4,FALSE)))</f>
        <v/>
      </c>
      <c r="R2115" s="1"/>
      <c r="S2115" s="6" t="str">
        <f t="shared" si="162"/>
        <v/>
      </c>
      <c r="T2115" s="6" t="str">
        <f>IF($L2115="None","",IF(ISERROR(VLOOKUP($L2115,Info!$B$4:$B$266,1,FALSE)),"",VLOOKUP($L2115,Info!$B$4:$L$266,11,FALSE)))</f>
        <v/>
      </c>
      <c r="U2115" s="1"/>
      <c r="V2115" s="1"/>
      <c r="W2115" s="1"/>
      <c r="X2115" s="1" t="str">
        <f>IF($L2115="None","",IF(ISERROR(VLOOKUP($L2115,Info!$B$4:$B$266,1,FALSE)),"",IF(OR(W2115="Metallic Liquid Tight",W2115="Non-Metallic Liquid Tight",W2115="LSZH",W2115="Greenfield"),VLOOKUP($L2115,Info!$B$4:$L$266,7,FALSE),"N/A")))</f>
        <v/>
      </c>
      <c r="Y2115" s="1"/>
      <c r="Z2115" s="96" t="str">
        <f>IF($L2115="None","",IF(ISERROR(VLOOKUP($L2115,Info!$B$4:$B$266,1,FALSE)),"",VLOOKUP($L2115,Info!$B$4:$L$266,9,FALSE)))</f>
        <v/>
      </c>
      <c r="AA2115" s="96" t="str">
        <f>IF($L2115="None","",IF(ISERROR(VLOOKUP($L2115,Info!$B$4:$B$266,1,FALSE)),"",VLOOKUP($L2115,Info!$B$4:$L$266,8,FALSE)))</f>
        <v/>
      </c>
      <c r="AB2115" s="96" t="str">
        <f>IF($L2115="None","",IF(ISERROR(VLOOKUP($L2115,Info!$B$4:$B$266,1,FALSE)),"",VLOOKUP($L2115,Info!$B$4:$L$266,10,FALSE)))</f>
        <v/>
      </c>
      <c r="AC2115" s="1" t="str">
        <f>IF(W2115="SO Cable","Black,White",IF(O2115="","",IF(P2115="","",IF($J$12&lt;&gt;"ABC",IF(P2115&lt;="250",VLOOKUP(O2115,Info!$AZ$4:$BB$22,3,FALSE),VLOOKUP(O2115,Info!$AZ$23:$BB$39,3,FALSE)),IF(P2115&lt;="250",VLOOKUP(O2115,Info!$AO$4:$AQ$22,3,FALSE),VLOOKUP(O2115,Info!$AO$23:$AP$39,3,FALSE))))))</f>
        <v/>
      </c>
      <c r="AD2115" s="1"/>
      <c r="AE2115" s="1" t="str">
        <f>IF($L2115="None","",IF(ISERROR(VLOOKUP($L2115,Info!$B$4:$B$266,1,FALSE)),"",VLOOKUP($L2115,Info!$B$4:$L$266,4,FALSE)))</f>
        <v/>
      </c>
      <c r="AF2115" s="1" t="str">
        <f>IF($L2115="None","",IF(ISERROR(VLOOKUP($L2115,Info!$B$4:$B$266,1,FALSE)),"",VLOOKUP($L2115,Info!$B$4:$L$266,6,FALSE)))</f>
        <v/>
      </c>
      <c r="AG2115" s="1"/>
      <c r="AH2115" s="33" t="str" cm="1">
        <f t="array" ref="AH2115">IF(AND(L2115&lt;&gt;"",O2115&lt;&gt;"",R2115:S2115&lt;&gt;"",W2115:X2115&lt;&gt;"",Z2115:AA2115&lt;&gt;"",AC2115&lt;&gt;""),"Good","Bad")</f>
        <v>Bad</v>
      </c>
      <c r="AL2115" t="str" cm="1">
        <f t="array" ref="AL2115">IF(R2115&gt;0,_xlfn.IFS(COUNTIF($L$20:L2115,"&lt;&gt;")&lt;101,1,COUNTIF($L$20:L2115,"&lt;&gt;")&lt;201,2,COUNTIF($L$20:L2115,"&lt;&gt;")&lt;301,3,COUNTIF($L$20:L2115,"&lt;&gt;")&lt;401,4,COUNTIF($L$20:L2115,"&lt;&gt;")&lt;501,5,COUNTIF($L$20:L2115,"&lt;&gt;")&lt;601,6,COUNTIF($L$20:L2115,"&lt;&gt;")&lt;701,7,COUNTIF($L$20:L2115,"&lt;&gt;")&lt;801,8,COUNTIF($L$20:L2115,"&lt;&gt;")&lt;901,9,COUNTIF($L$20:L2115,"&lt;&gt;")&lt;1001,10,COUNTIF($L$20:L2115,"&lt;&gt;")&lt;1101,11,COUNTIF($L$20:L2115,"&lt;&gt;")&lt;1201,12,COUNTIF($L$20:L2115,"&lt;&gt;")&lt;1301,13,COUNTIF($L$20:L2115,"&lt;&gt;")&lt;1401,14,COUNTIF($L$20:L2115,"&lt;&gt;")&lt;1501,15,COUNTIF($L$20:L2115,"&lt;&gt;")&lt;1601,16,COUNTIF($L$20:L2115,"&lt;&gt;")&lt;1701,17,COUNTIF($L$20:L2115,"&lt;&gt;")&lt;1801,18,COUNTIF($L$20:L2115,"&lt;&gt;")&lt;1901,19,COUNTIF($L$20:L2115,"&lt;&gt;")&lt;2001,20,COUNTIF($L$20:L2115,"&lt;&gt;")&lt;2101,21,COUNTIF($L$20:L2115,"&lt;&gt;")&lt;2201,22,COUNTIF($L$20:L2115,"&lt;&gt;")&lt;2301,23,COUNTIF($L$20:L2115,"&lt;&gt;")&lt;2401,24,COUNTIF($L$20:L2115,"&lt;&gt;")&lt;2501,25,COUNTIF($L$20:L2115,"&lt;&gt;")&lt;2601,26,COUNTIF($L$20:L2115,"&lt;&gt;")&lt;2701,27,COUNTIF($L$20:L2115,"&lt;&gt;")&lt;2801,28,COUNTIF($L$20:L2115,"&lt;&gt;")&lt;2901,29,COUNTIF($L$20:L2115,"&lt;&gt;")&lt;3001,30),"")</f>
        <v/>
      </c>
      <c r="AM2115" t="str">
        <f t="shared" si="160"/>
        <v/>
      </c>
      <c r="AN2115" t="str">
        <f t="shared" si="164"/>
        <v/>
      </c>
      <c r="AP2115" t="str">
        <f t="shared" si="163"/>
        <v/>
      </c>
      <c r="AQ2115" t="str">
        <f>IF(AO2115="","",COUNTIFS(AM2115:$AM$3019,AO2115))</f>
        <v/>
      </c>
    </row>
    <row r="2116" spans="1:43" x14ac:dyDescent="0.25">
      <c r="A2116" s="6" t="str">
        <f>IF(COUNT($A$20:A2115)&lt;&gt;$B$4,IF(A2115="","",A2115+1),"")</f>
        <v/>
      </c>
      <c r="B2116" s="3"/>
      <c r="C2116" s="3"/>
      <c r="D2116" s="122"/>
      <c r="E2116" s="3"/>
      <c r="F2116" s="3"/>
      <c r="G2116" s="3"/>
      <c r="H2116" s="3"/>
      <c r="I2116" s="120"/>
      <c r="J2116" s="3"/>
      <c r="K2116" s="95" t="str" cm="1">
        <f t="array" ref="K2116">IF(OR($J$14 = "A",$J$14 = "B",$J$14 = "C"),IF(I2116="","",IF(LEN(I2116)&gt;2,_xlfn.IFS(ISNUMBER(SEARCH("_",I2116)),I2116,ISNUMBER(SEARCH(", ",I2116)),SUBSTITUTE(I2116,", ","_"),ISNUMBER(SEARCH("/ ",I2116)),SUBSTITUTE(I2116,"/ ","_"),ISNUMBER(SEARCH(",",I2116)),SUBSTITUTE(I2116,",","_"),ISNUMBER(SEARCH("/",I2116)),SUBSTITUTE(I2116,"/","_"),ISNUMBER(SEARCH("",I2116)),I2116),I2116)),IF(OR($J$14 = "J",$J$14 = "K"),"",IF(D2116="","",IF(LEN(D2116)&gt;2,_xlfn.IFS(ISNUMBER(SEARCH("_",D2116)),D2116,ISNUMBER(SEARCH(", ",D2116)),SUBSTITUTE(D2116,", ","_"),ISNUMBER(SEARCH("/ ",D2116)),SUBSTITUTE(D2116,"/ ","_"),ISNUMBER(SEARCH(",",D2116)),SUBSTITUTE(D2116,",","_"),ISNUMBER(SEARCH("/",D2116)),SUBSTITUTE(D2116,"/","_"),ISNUMBER(SEARCH("",D2116)),D2116),D2116))))</f>
        <v/>
      </c>
      <c r="L2116" s="1"/>
      <c r="M2116" s="1" t="str">
        <f t="shared" si="161"/>
        <v/>
      </c>
      <c r="N2116" s="94" t="str">
        <f>IF($L2116="None","",IF(ISERROR(VLOOKUP($L2116,Info!$B$4:$B$266,1,FALSE)),"",VLOOKUP($L2116,Info!$B$4:$L$266,5,FALSE)))</f>
        <v/>
      </c>
      <c r="O2116" s="94" t="str">
        <f>IF(K2116="","",IF(AND($J$12&lt;&gt;"ABC",N2116="3"),"BAC",IF(N2116="3","ABC",IF($J$12&lt;&gt;"ABC",IF($J$10="Standard",VLOOKUP(K2116,Info!$BE$4:$BF$481,2,FALSE),VLOOKUP(K2116,Info!$BI$4:$BJ$482,2,FALSE)),IF($J$10="Standard",VLOOKUP(K2116,Info!$AG$4:$AH$2994,2,FALSE),VLOOKUP(K2116,Info!$AK$4:$AL$2997,2,FALSE))))))</f>
        <v/>
      </c>
      <c r="P2116" s="94" t="str">
        <f>IF($L2116="None","",IF(ISERROR(VLOOKUP($L2116,Info!$B$4:$B$266,1,FALSE)),"",VLOOKUP($L2116,Info!$B$4:$L$266,3,FALSE)))</f>
        <v/>
      </c>
      <c r="Q2116" s="96" t="str">
        <f>IF($L2116="None","",IF(ISERROR(VLOOKUP($L2116,Info!$B$4:$B$266,1,FALSE)),"",VLOOKUP($L2116,Info!$B$4:$L$266,4,FALSE)))</f>
        <v/>
      </c>
      <c r="R2116" s="1"/>
      <c r="S2116" s="6" t="str">
        <f t="shared" si="162"/>
        <v/>
      </c>
      <c r="T2116" s="6" t="str">
        <f>IF($L2116="None","",IF(ISERROR(VLOOKUP($L2116,Info!$B$4:$B$266,1,FALSE)),"",VLOOKUP($L2116,Info!$B$4:$L$266,11,FALSE)))</f>
        <v/>
      </c>
      <c r="U2116" s="1"/>
      <c r="V2116" s="1"/>
      <c r="W2116" s="1"/>
      <c r="X2116" s="1" t="str">
        <f>IF($L2116="None","",IF(ISERROR(VLOOKUP($L2116,Info!$B$4:$B$266,1,FALSE)),"",IF(OR(W2116="Metallic Liquid Tight",W2116="Non-Metallic Liquid Tight",W2116="LSZH",W2116="Greenfield"),VLOOKUP($L2116,Info!$B$4:$L$266,7,FALSE),"N/A")))</f>
        <v/>
      </c>
      <c r="Y2116" s="1"/>
      <c r="Z2116" s="96" t="str">
        <f>IF($L2116="None","",IF(ISERROR(VLOOKUP($L2116,Info!$B$4:$B$266,1,FALSE)),"",VLOOKUP($L2116,Info!$B$4:$L$266,9,FALSE)))</f>
        <v/>
      </c>
      <c r="AA2116" s="96" t="str">
        <f>IF($L2116="None","",IF(ISERROR(VLOOKUP($L2116,Info!$B$4:$B$266,1,FALSE)),"",VLOOKUP($L2116,Info!$B$4:$L$266,8,FALSE)))</f>
        <v/>
      </c>
      <c r="AB2116" s="96" t="str">
        <f>IF($L2116="None","",IF(ISERROR(VLOOKUP($L2116,Info!$B$4:$B$266,1,FALSE)),"",VLOOKUP($L2116,Info!$B$4:$L$266,10,FALSE)))</f>
        <v/>
      </c>
      <c r="AC2116" s="1" t="str">
        <f>IF(W2116="SO Cable","Black,White",IF(O2116="","",IF(P2116="","",IF($J$12&lt;&gt;"ABC",IF(P2116&lt;="250",VLOOKUP(O2116,Info!$AZ$4:$BB$22,3,FALSE),VLOOKUP(O2116,Info!$AZ$23:$BB$39,3,FALSE)),IF(P2116&lt;="250",VLOOKUP(O2116,Info!$AO$4:$AQ$22,3,FALSE),VLOOKUP(O2116,Info!$AO$23:$AP$39,3,FALSE))))))</f>
        <v/>
      </c>
      <c r="AD2116" s="1"/>
      <c r="AE2116" s="1" t="str">
        <f>IF($L2116="None","",IF(ISERROR(VLOOKUP($L2116,Info!$B$4:$B$266,1,FALSE)),"",VLOOKUP($L2116,Info!$B$4:$L$266,4,FALSE)))</f>
        <v/>
      </c>
      <c r="AF2116" s="1" t="str">
        <f>IF($L2116="None","",IF(ISERROR(VLOOKUP($L2116,Info!$B$4:$B$266,1,FALSE)),"",VLOOKUP($L2116,Info!$B$4:$L$266,6,FALSE)))</f>
        <v/>
      </c>
      <c r="AG2116" s="1"/>
      <c r="AH2116" s="33" t="str" cm="1">
        <f t="array" ref="AH2116">IF(AND(L2116&lt;&gt;"",O2116&lt;&gt;"",R2116:S2116&lt;&gt;"",W2116:X2116&lt;&gt;"",Z2116:AA2116&lt;&gt;"",AC2116&lt;&gt;""),"Good","Bad")</f>
        <v>Bad</v>
      </c>
      <c r="AL2116" t="str" cm="1">
        <f t="array" ref="AL2116">IF(R2116&gt;0,_xlfn.IFS(COUNTIF($L$20:L2116,"&lt;&gt;")&lt;101,1,COUNTIF($L$20:L2116,"&lt;&gt;")&lt;201,2,COUNTIF($L$20:L2116,"&lt;&gt;")&lt;301,3,COUNTIF($L$20:L2116,"&lt;&gt;")&lt;401,4,COUNTIF($L$20:L2116,"&lt;&gt;")&lt;501,5,COUNTIF($L$20:L2116,"&lt;&gt;")&lt;601,6,COUNTIF($L$20:L2116,"&lt;&gt;")&lt;701,7,COUNTIF($L$20:L2116,"&lt;&gt;")&lt;801,8,COUNTIF($L$20:L2116,"&lt;&gt;")&lt;901,9,COUNTIF($L$20:L2116,"&lt;&gt;")&lt;1001,10,COUNTIF($L$20:L2116,"&lt;&gt;")&lt;1101,11,COUNTIF($L$20:L2116,"&lt;&gt;")&lt;1201,12,COUNTIF($L$20:L2116,"&lt;&gt;")&lt;1301,13,COUNTIF($L$20:L2116,"&lt;&gt;")&lt;1401,14,COUNTIF($L$20:L2116,"&lt;&gt;")&lt;1501,15,COUNTIF($L$20:L2116,"&lt;&gt;")&lt;1601,16,COUNTIF($L$20:L2116,"&lt;&gt;")&lt;1701,17,COUNTIF($L$20:L2116,"&lt;&gt;")&lt;1801,18,COUNTIF($L$20:L2116,"&lt;&gt;")&lt;1901,19,COUNTIF($L$20:L2116,"&lt;&gt;")&lt;2001,20,COUNTIF($L$20:L2116,"&lt;&gt;")&lt;2101,21,COUNTIF($L$20:L2116,"&lt;&gt;")&lt;2201,22,COUNTIF($L$20:L2116,"&lt;&gt;")&lt;2301,23,COUNTIF($L$20:L2116,"&lt;&gt;")&lt;2401,24,COUNTIF($L$20:L2116,"&lt;&gt;")&lt;2501,25,COUNTIF($L$20:L2116,"&lt;&gt;")&lt;2601,26,COUNTIF($L$20:L2116,"&lt;&gt;")&lt;2701,27,COUNTIF($L$20:L2116,"&lt;&gt;")&lt;2801,28,COUNTIF($L$20:L2116,"&lt;&gt;")&lt;2901,29,COUNTIF($L$20:L2116,"&lt;&gt;")&lt;3001,30),"")</f>
        <v/>
      </c>
      <c r="AM2116" t="str">
        <f t="shared" si="160"/>
        <v/>
      </c>
      <c r="AN2116" t="str">
        <f t="shared" si="164"/>
        <v/>
      </c>
      <c r="AP2116" t="str">
        <f t="shared" si="163"/>
        <v/>
      </c>
      <c r="AQ2116" t="str">
        <f>IF(AO2116="","",COUNTIFS(AM2116:$AM$3019,AO2116))</f>
        <v/>
      </c>
    </row>
    <row r="2117" spans="1:43" x14ac:dyDescent="0.25">
      <c r="A2117" s="6" t="str">
        <f>IF(COUNT($A$20:A2116)&lt;&gt;$B$4,IF(A2116="","",A2116+1),"")</f>
        <v/>
      </c>
      <c r="B2117" s="3"/>
      <c r="C2117" s="3"/>
      <c r="D2117" s="122"/>
      <c r="E2117" s="3"/>
      <c r="F2117" s="3"/>
      <c r="G2117" s="3"/>
      <c r="H2117" s="3"/>
      <c r="I2117" s="120"/>
      <c r="J2117" s="3"/>
      <c r="K2117" s="95" t="str" cm="1">
        <f t="array" ref="K2117">IF(OR($J$14 = "A",$J$14 = "B",$J$14 = "C"),IF(I2117="","",IF(LEN(I2117)&gt;2,_xlfn.IFS(ISNUMBER(SEARCH("_",I2117)),I2117,ISNUMBER(SEARCH(", ",I2117)),SUBSTITUTE(I2117,", ","_"),ISNUMBER(SEARCH("/ ",I2117)),SUBSTITUTE(I2117,"/ ","_"),ISNUMBER(SEARCH(",",I2117)),SUBSTITUTE(I2117,",","_"),ISNUMBER(SEARCH("/",I2117)),SUBSTITUTE(I2117,"/","_"),ISNUMBER(SEARCH("",I2117)),I2117),I2117)),IF(OR($J$14 = "J",$J$14 = "K"),"",IF(D2117="","",IF(LEN(D2117)&gt;2,_xlfn.IFS(ISNUMBER(SEARCH("_",D2117)),D2117,ISNUMBER(SEARCH(", ",D2117)),SUBSTITUTE(D2117,", ","_"),ISNUMBER(SEARCH("/ ",D2117)),SUBSTITUTE(D2117,"/ ","_"),ISNUMBER(SEARCH(",",D2117)),SUBSTITUTE(D2117,",","_"),ISNUMBER(SEARCH("/",D2117)),SUBSTITUTE(D2117,"/","_"),ISNUMBER(SEARCH("",D2117)),D2117),D2117))))</f>
        <v/>
      </c>
      <c r="L2117" s="1"/>
      <c r="M2117" s="1" t="str">
        <f t="shared" si="161"/>
        <v/>
      </c>
      <c r="N2117" s="94" t="str">
        <f>IF($L2117="None","",IF(ISERROR(VLOOKUP($L2117,Info!$B$4:$B$266,1,FALSE)),"",VLOOKUP($L2117,Info!$B$4:$L$266,5,FALSE)))</f>
        <v/>
      </c>
      <c r="O2117" s="94" t="str">
        <f>IF(K2117="","",IF(AND($J$12&lt;&gt;"ABC",N2117="3"),"BAC",IF(N2117="3","ABC",IF($J$12&lt;&gt;"ABC",IF($J$10="Standard",VLOOKUP(K2117,Info!$BE$4:$BF$481,2,FALSE),VLOOKUP(K2117,Info!$BI$4:$BJ$482,2,FALSE)),IF($J$10="Standard",VLOOKUP(K2117,Info!$AG$4:$AH$2994,2,FALSE),VLOOKUP(K2117,Info!$AK$4:$AL$2997,2,FALSE))))))</f>
        <v/>
      </c>
      <c r="P2117" s="94" t="str">
        <f>IF($L2117="None","",IF(ISERROR(VLOOKUP($L2117,Info!$B$4:$B$266,1,FALSE)),"",VLOOKUP($L2117,Info!$B$4:$L$266,3,FALSE)))</f>
        <v/>
      </c>
      <c r="Q2117" s="96" t="str">
        <f>IF($L2117="None","",IF(ISERROR(VLOOKUP($L2117,Info!$B$4:$B$266,1,FALSE)),"",VLOOKUP($L2117,Info!$B$4:$L$266,4,FALSE)))</f>
        <v/>
      </c>
      <c r="R2117" s="1"/>
      <c r="S2117" s="6" t="str">
        <f t="shared" si="162"/>
        <v/>
      </c>
      <c r="T2117" s="6" t="str">
        <f>IF($L2117="None","",IF(ISERROR(VLOOKUP($L2117,Info!$B$4:$B$266,1,FALSE)),"",VLOOKUP($L2117,Info!$B$4:$L$266,11,FALSE)))</f>
        <v/>
      </c>
      <c r="U2117" s="1"/>
      <c r="V2117" s="1"/>
      <c r="W2117" s="1"/>
      <c r="X2117" s="1" t="str">
        <f>IF($L2117="None","",IF(ISERROR(VLOOKUP($L2117,Info!$B$4:$B$266,1,FALSE)),"",IF(OR(W2117="Metallic Liquid Tight",W2117="Non-Metallic Liquid Tight",W2117="LSZH",W2117="Greenfield"),VLOOKUP($L2117,Info!$B$4:$L$266,7,FALSE),"N/A")))</f>
        <v/>
      </c>
      <c r="Y2117" s="1"/>
      <c r="Z2117" s="96" t="str">
        <f>IF($L2117="None","",IF(ISERROR(VLOOKUP($L2117,Info!$B$4:$B$266,1,FALSE)),"",VLOOKUP($L2117,Info!$B$4:$L$266,9,FALSE)))</f>
        <v/>
      </c>
      <c r="AA2117" s="96" t="str">
        <f>IF($L2117="None","",IF(ISERROR(VLOOKUP($L2117,Info!$B$4:$B$266,1,FALSE)),"",VLOOKUP($L2117,Info!$B$4:$L$266,8,FALSE)))</f>
        <v/>
      </c>
      <c r="AB2117" s="96" t="str">
        <f>IF($L2117="None","",IF(ISERROR(VLOOKUP($L2117,Info!$B$4:$B$266,1,FALSE)),"",VLOOKUP($L2117,Info!$B$4:$L$266,10,FALSE)))</f>
        <v/>
      </c>
      <c r="AC2117" s="1" t="str">
        <f>IF(W2117="SO Cable","Black,White",IF(O2117="","",IF(P2117="","",IF($J$12&lt;&gt;"ABC",IF(P2117&lt;="250",VLOOKUP(O2117,Info!$AZ$4:$BB$22,3,FALSE),VLOOKUP(O2117,Info!$AZ$23:$BB$39,3,FALSE)),IF(P2117&lt;="250",VLOOKUP(O2117,Info!$AO$4:$AQ$22,3,FALSE),VLOOKUP(O2117,Info!$AO$23:$AP$39,3,FALSE))))))</f>
        <v/>
      </c>
      <c r="AD2117" s="1"/>
      <c r="AE2117" s="1" t="str">
        <f>IF($L2117="None","",IF(ISERROR(VLOOKUP($L2117,Info!$B$4:$B$266,1,FALSE)),"",VLOOKUP($L2117,Info!$B$4:$L$266,4,FALSE)))</f>
        <v/>
      </c>
      <c r="AF2117" s="1" t="str">
        <f>IF($L2117="None","",IF(ISERROR(VLOOKUP($L2117,Info!$B$4:$B$266,1,FALSE)),"",VLOOKUP($L2117,Info!$B$4:$L$266,6,FALSE)))</f>
        <v/>
      </c>
      <c r="AG2117" s="1"/>
      <c r="AH2117" s="33" t="str" cm="1">
        <f t="array" ref="AH2117">IF(AND(L2117&lt;&gt;"",O2117&lt;&gt;"",R2117:S2117&lt;&gt;"",W2117:X2117&lt;&gt;"",Z2117:AA2117&lt;&gt;"",AC2117&lt;&gt;""),"Good","Bad")</f>
        <v>Bad</v>
      </c>
      <c r="AL2117" t="str" cm="1">
        <f t="array" ref="AL2117">IF(R2117&gt;0,_xlfn.IFS(COUNTIF($L$20:L2117,"&lt;&gt;")&lt;101,1,COUNTIF($L$20:L2117,"&lt;&gt;")&lt;201,2,COUNTIF($L$20:L2117,"&lt;&gt;")&lt;301,3,COUNTIF($L$20:L2117,"&lt;&gt;")&lt;401,4,COUNTIF($L$20:L2117,"&lt;&gt;")&lt;501,5,COUNTIF($L$20:L2117,"&lt;&gt;")&lt;601,6,COUNTIF($L$20:L2117,"&lt;&gt;")&lt;701,7,COUNTIF($L$20:L2117,"&lt;&gt;")&lt;801,8,COUNTIF($L$20:L2117,"&lt;&gt;")&lt;901,9,COUNTIF($L$20:L2117,"&lt;&gt;")&lt;1001,10,COUNTIF($L$20:L2117,"&lt;&gt;")&lt;1101,11,COUNTIF($L$20:L2117,"&lt;&gt;")&lt;1201,12,COUNTIF($L$20:L2117,"&lt;&gt;")&lt;1301,13,COUNTIF($L$20:L2117,"&lt;&gt;")&lt;1401,14,COUNTIF($L$20:L2117,"&lt;&gt;")&lt;1501,15,COUNTIF($L$20:L2117,"&lt;&gt;")&lt;1601,16,COUNTIF($L$20:L2117,"&lt;&gt;")&lt;1701,17,COUNTIF($L$20:L2117,"&lt;&gt;")&lt;1801,18,COUNTIF($L$20:L2117,"&lt;&gt;")&lt;1901,19,COUNTIF($L$20:L2117,"&lt;&gt;")&lt;2001,20,COUNTIF($L$20:L2117,"&lt;&gt;")&lt;2101,21,COUNTIF($L$20:L2117,"&lt;&gt;")&lt;2201,22,COUNTIF($L$20:L2117,"&lt;&gt;")&lt;2301,23,COUNTIF($L$20:L2117,"&lt;&gt;")&lt;2401,24,COUNTIF($L$20:L2117,"&lt;&gt;")&lt;2501,25,COUNTIF($L$20:L2117,"&lt;&gt;")&lt;2601,26,COUNTIF($L$20:L2117,"&lt;&gt;")&lt;2701,27,COUNTIF($L$20:L2117,"&lt;&gt;")&lt;2801,28,COUNTIF($L$20:L2117,"&lt;&gt;")&lt;2901,29,COUNTIF($L$20:L2117,"&lt;&gt;")&lt;3001,30),"")</f>
        <v/>
      </c>
      <c r="AM2117" t="str">
        <f t="shared" si="160"/>
        <v/>
      </c>
      <c r="AN2117" t="str">
        <f t="shared" si="164"/>
        <v/>
      </c>
      <c r="AP2117" t="str">
        <f t="shared" si="163"/>
        <v/>
      </c>
      <c r="AQ2117" t="str">
        <f>IF(AO2117="","",COUNTIFS(AM2117:$AM$3019,AO2117))</f>
        <v/>
      </c>
    </row>
    <row r="2118" spans="1:43" x14ac:dyDescent="0.25">
      <c r="A2118" s="6" t="str">
        <f>IF(COUNT($A$20:A2117)&lt;&gt;$B$4,IF(A2117="","",A2117+1),"")</f>
        <v/>
      </c>
      <c r="B2118" s="3"/>
      <c r="C2118" s="3"/>
      <c r="D2118" s="122"/>
      <c r="E2118" s="3"/>
      <c r="F2118" s="3"/>
      <c r="G2118" s="3"/>
      <c r="H2118" s="3"/>
      <c r="I2118" s="120"/>
      <c r="J2118" s="3"/>
      <c r="K2118" s="95" t="str" cm="1">
        <f t="array" ref="K2118">IF(OR($J$14 = "A",$J$14 = "B",$J$14 = "C"),IF(I2118="","",IF(LEN(I2118)&gt;2,_xlfn.IFS(ISNUMBER(SEARCH("_",I2118)),I2118,ISNUMBER(SEARCH(", ",I2118)),SUBSTITUTE(I2118,", ","_"),ISNUMBER(SEARCH("/ ",I2118)),SUBSTITUTE(I2118,"/ ","_"),ISNUMBER(SEARCH(",",I2118)),SUBSTITUTE(I2118,",","_"),ISNUMBER(SEARCH("/",I2118)),SUBSTITUTE(I2118,"/","_"),ISNUMBER(SEARCH("",I2118)),I2118),I2118)),IF(OR($J$14 = "J",$J$14 = "K"),"",IF(D2118="","",IF(LEN(D2118)&gt;2,_xlfn.IFS(ISNUMBER(SEARCH("_",D2118)),D2118,ISNUMBER(SEARCH(", ",D2118)),SUBSTITUTE(D2118,", ","_"),ISNUMBER(SEARCH("/ ",D2118)),SUBSTITUTE(D2118,"/ ","_"),ISNUMBER(SEARCH(",",D2118)),SUBSTITUTE(D2118,",","_"),ISNUMBER(SEARCH("/",D2118)),SUBSTITUTE(D2118,"/","_"),ISNUMBER(SEARCH("",D2118)),D2118),D2118))))</f>
        <v/>
      </c>
      <c r="L2118" s="1"/>
      <c r="M2118" s="1" t="str">
        <f t="shared" si="161"/>
        <v/>
      </c>
      <c r="N2118" s="94" t="str">
        <f>IF($L2118="None","",IF(ISERROR(VLOOKUP($L2118,Info!$B$4:$B$266,1,FALSE)),"",VLOOKUP($L2118,Info!$B$4:$L$266,5,FALSE)))</f>
        <v/>
      </c>
      <c r="O2118" s="94" t="str">
        <f>IF(K2118="","",IF(AND($J$12&lt;&gt;"ABC",N2118="3"),"BAC",IF(N2118="3","ABC",IF($J$12&lt;&gt;"ABC",IF($J$10="Standard",VLOOKUP(K2118,Info!$BE$4:$BF$481,2,FALSE),VLOOKUP(K2118,Info!$BI$4:$BJ$482,2,FALSE)),IF($J$10="Standard",VLOOKUP(K2118,Info!$AG$4:$AH$2994,2,FALSE),VLOOKUP(K2118,Info!$AK$4:$AL$2997,2,FALSE))))))</f>
        <v/>
      </c>
      <c r="P2118" s="94" t="str">
        <f>IF($L2118="None","",IF(ISERROR(VLOOKUP($L2118,Info!$B$4:$B$266,1,FALSE)),"",VLOOKUP($L2118,Info!$B$4:$L$266,3,FALSE)))</f>
        <v/>
      </c>
      <c r="Q2118" s="96" t="str">
        <f>IF($L2118="None","",IF(ISERROR(VLOOKUP($L2118,Info!$B$4:$B$266,1,FALSE)),"",VLOOKUP($L2118,Info!$B$4:$L$266,4,FALSE)))</f>
        <v/>
      </c>
      <c r="R2118" s="1"/>
      <c r="S2118" s="6" t="str">
        <f t="shared" si="162"/>
        <v/>
      </c>
      <c r="T2118" s="6" t="str">
        <f>IF($L2118="None","",IF(ISERROR(VLOOKUP($L2118,Info!$B$4:$B$266,1,FALSE)),"",VLOOKUP($L2118,Info!$B$4:$L$266,11,FALSE)))</f>
        <v/>
      </c>
      <c r="U2118" s="1"/>
      <c r="V2118" s="1"/>
      <c r="W2118" s="1"/>
      <c r="X2118" s="1" t="str">
        <f>IF($L2118="None","",IF(ISERROR(VLOOKUP($L2118,Info!$B$4:$B$266,1,FALSE)),"",IF(OR(W2118="Metallic Liquid Tight",W2118="Non-Metallic Liquid Tight",W2118="LSZH",W2118="Greenfield"),VLOOKUP($L2118,Info!$B$4:$L$266,7,FALSE),"N/A")))</f>
        <v/>
      </c>
      <c r="Y2118" s="1"/>
      <c r="Z2118" s="96" t="str">
        <f>IF($L2118="None","",IF(ISERROR(VLOOKUP($L2118,Info!$B$4:$B$266,1,FALSE)),"",VLOOKUP($L2118,Info!$B$4:$L$266,9,FALSE)))</f>
        <v/>
      </c>
      <c r="AA2118" s="96" t="str">
        <f>IF($L2118="None","",IF(ISERROR(VLOOKUP($L2118,Info!$B$4:$B$266,1,FALSE)),"",VLOOKUP($L2118,Info!$B$4:$L$266,8,FALSE)))</f>
        <v/>
      </c>
      <c r="AB2118" s="96" t="str">
        <f>IF($L2118="None","",IF(ISERROR(VLOOKUP($L2118,Info!$B$4:$B$266,1,FALSE)),"",VLOOKUP($L2118,Info!$B$4:$L$266,10,FALSE)))</f>
        <v/>
      </c>
      <c r="AC2118" s="1" t="str">
        <f>IF(W2118="SO Cable","Black,White",IF(O2118="","",IF(P2118="","",IF($J$12&lt;&gt;"ABC",IF(P2118&lt;="250",VLOOKUP(O2118,Info!$AZ$4:$BB$22,3,FALSE),VLOOKUP(O2118,Info!$AZ$23:$BB$39,3,FALSE)),IF(P2118&lt;="250",VLOOKUP(O2118,Info!$AO$4:$AQ$22,3,FALSE),VLOOKUP(O2118,Info!$AO$23:$AP$39,3,FALSE))))))</f>
        <v/>
      </c>
      <c r="AD2118" s="1"/>
      <c r="AE2118" s="1" t="str">
        <f>IF($L2118="None","",IF(ISERROR(VLOOKUP($L2118,Info!$B$4:$B$266,1,FALSE)),"",VLOOKUP($L2118,Info!$B$4:$L$266,4,FALSE)))</f>
        <v/>
      </c>
      <c r="AF2118" s="1" t="str">
        <f>IF($L2118="None","",IF(ISERROR(VLOOKUP($L2118,Info!$B$4:$B$266,1,FALSE)),"",VLOOKUP($L2118,Info!$B$4:$L$266,6,FALSE)))</f>
        <v/>
      </c>
      <c r="AG2118" s="1"/>
      <c r="AH2118" s="33" t="str" cm="1">
        <f t="array" ref="AH2118">IF(AND(L2118&lt;&gt;"",O2118&lt;&gt;"",R2118:S2118&lt;&gt;"",W2118:X2118&lt;&gt;"",Z2118:AA2118&lt;&gt;"",AC2118&lt;&gt;""),"Good","Bad")</f>
        <v>Bad</v>
      </c>
      <c r="AL2118" t="str" cm="1">
        <f t="array" ref="AL2118">IF(R2118&gt;0,_xlfn.IFS(COUNTIF($L$20:L2118,"&lt;&gt;")&lt;101,1,COUNTIF($L$20:L2118,"&lt;&gt;")&lt;201,2,COUNTIF($L$20:L2118,"&lt;&gt;")&lt;301,3,COUNTIF($L$20:L2118,"&lt;&gt;")&lt;401,4,COUNTIF($L$20:L2118,"&lt;&gt;")&lt;501,5,COUNTIF($L$20:L2118,"&lt;&gt;")&lt;601,6,COUNTIF($L$20:L2118,"&lt;&gt;")&lt;701,7,COUNTIF($L$20:L2118,"&lt;&gt;")&lt;801,8,COUNTIF($L$20:L2118,"&lt;&gt;")&lt;901,9,COUNTIF($L$20:L2118,"&lt;&gt;")&lt;1001,10,COUNTIF($L$20:L2118,"&lt;&gt;")&lt;1101,11,COUNTIF($L$20:L2118,"&lt;&gt;")&lt;1201,12,COUNTIF($L$20:L2118,"&lt;&gt;")&lt;1301,13,COUNTIF($L$20:L2118,"&lt;&gt;")&lt;1401,14,COUNTIF($L$20:L2118,"&lt;&gt;")&lt;1501,15,COUNTIF($L$20:L2118,"&lt;&gt;")&lt;1601,16,COUNTIF($L$20:L2118,"&lt;&gt;")&lt;1701,17,COUNTIF($L$20:L2118,"&lt;&gt;")&lt;1801,18,COUNTIF($L$20:L2118,"&lt;&gt;")&lt;1901,19,COUNTIF($L$20:L2118,"&lt;&gt;")&lt;2001,20,COUNTIF($L$20:L2118,"&lt;&gt;")&lt;2101,21,COUNTIF($L$20:L2118,"&lt;&gt;")&lt;2201,22,COUNTIF($L$20:L2118,"&lt;&gt;")&lt;2301,23,COUNTIF($L$20:L2118,"&lt;&gt;")&lt;2401,24,COUNTIF($L$20:L2118,"&lt;&gt;")&lt;2501,25,COUNTIF($L$20:L2118,"&lt;&gt;")&lt;2601,26,COUNTIF($L$20:L2118,"&lt;&gt;")&lt;2701,27,COUNTIF($L$20:L2118,"&lt;&gt;")&lt;2801,28,COUNTIF($L$20:L2118,"&lt;&gt;")&lt;2901,29,COUNTIF($L$20:L2118,"&lt;&gt;")&lt;3001,30),"")</f>
        <v/>
      </c>
      <c r="AM2118" t="str">
        <f t="shared" si="160"/>
        <v/>
      </c>
      <c r="AN2118" t="str">
        <f t="shared" si="164"/>
        <v/>
      </c>
      <c r="AP2118" t="str">
        <f t="shared" si="163"/>
        <v/>
      </c>
      <c r="AQ2118" t="str">
        <f>IF(AO2118="","",COUNTIFS(AM2118:$AM$3019,AO2118))</f>
        <v/>
      </c>
    </row>
    <row r="2119" spans="1:43" x14ac:dyDescent="0.25">
      <c r="A2119" s="6" t="str">
        <f>IF(COUNT($A$20:A2118)&lt;&gt;$B$4,IF(A2118="","",A2118+1),"")</f>
        <v/>
      </c>
      <c r="B2119" s="3"/>
      <c r="C2119" s="3"/>
      <c r="D2119" s="122"/>
      <c r="E2119" s="3"/>
      <c r="F2119" s="3"/>
      <c r="G2119" s="3"/>
      <c r="H2119" s="3"/>
      <c r="I2119" s="120"/>
      <c r="J2119" s="3"/>
      <c r="K2119" s="95" t="str" cm="1">
        <f t="array" ref="K2119">IF(OR($J$14 = "A",$J$14 = "B",$J$14 = "C"),IF(I2119="","",IF(LEN(I2119)&gt;2,_xlfn.IFS(ISNUMBER(SEARCH("_",I2119)),I2119,ISNUMBER(SEARCH(", ",I2119)),SUBSTITUTE(I2119,", ","_"),ISNUMBER(SEARCH("/ ",I2119)),SUBSTITUTE(I2119,"/ ","_"),ISNUMBER(SEARCH(",",I2119)),SUBSTITUTE(I2119,",","_"),ISNUMBER(SEARCH("/",I2119)),SUBSTITUTE(I2119,"/","_"),ISNUMBER(SEARCH("",I2119)),I2119),I2119)),IF(OR($J$14 = "J",$J$14 = "K"),"",IF(D2119="","",IF(LEN(D2119)&gt;2,_xlfn.IFS(ISNUMBER(SEARCH("_",D2119)),D2119,ISNUMBER(SEARCH(", ",D2119)),SUBSTITUTE(D2119,", ","_"),ISNUMBER(SEARCH("/ ",D2119)),SUBSTITUTE(D2119,"/ ","_"),ISNUMBER(SEARCH(",",D2119)),SUBSTITUTE(D2119,",","_"),ISNUMBER(SEARCH("/",D2119)),SUBSTITUTE(D2119,"/","_"),ISNUMBER(SEARCH("",D2119)),D2119),D2119))))</f>
        <v/>
      </c>
      <c r="L2119" s="1"/>
      <c r="M2119" s="1" t="str">
        <f t="shared" si="161"/>
        <v/>
      </c>
      <c r="N2119" s="94" t="str">
        <f>IF($L2119="None","",IF(ISERROR(VLOOKUP($L2119,Info!$B$4:$B$266,1,FALSE)),"",VLOOKUP($L2119,Info!$B$4:$L$266,5,FALSE)))</f>
        <v/>
      </c>
      <c r="O2119" s="94" t="str">
        <f>IF(K2119="","",IF(AND($J$12&lt;&gt;"ABC",N2119="3"),"BAC",IF(N2119="3","ABC",IF($J$12&lt;&gt;"ABC",IF($J$10="Standard",VLOOKUP(K2119,Info!$BE$4:$BF$481,2,FALSE),VLOOKUP(K2119,Info!$BI$4:$BJ$482,2,FALSE)),IF($J$10="Standard",VLOOKUP(K2119,Info!$AG$4:$AH$2994,2,FALSE),VLOOKUP(K2119,Info!$AK$4:$AL$2997,2,FALSE))))))</f>
        <v/>
      </c>
      <c r="P2119" s="94" t="str">
        <f>IF($L2119="None","",IF(ISERROR(VLOOKUP($L2119,Info!$B$4:$B$266,1,FALSE)),"",VLOOKUP($L2119,Info!$B$4:$L$266,3,FALSE)))</f>
        <v/>
      </c>
      <c r="Q2119" s="96" t="str">
        <f>IF($L2119="None","",IF(ISERROR(VLOOKUP($L2119,Info!$B$4:$B$266,1,FALSE)),"",VLOOKUP($L2119,Info!$B$4:$L$266,4,FALSE)))</f>
        <v/>
      </c>
      <c r="R2119" s="1"/>
      <c r="S2119" s="6" t="str">
        <f t="shared" si="162"/>
        <v/>
      </c>
      <c r="T2119" s="6" t="str">
        <f>IF($L2119="None","",IF(ISERROR(VLOOKUP($L2119,Info!$B$4:$B$266,1,FALSE)),"",VLOOKUP($L2119,Info!$B$4:$L$266,11,FALSE)))</f>
        <v/>
      </c>
      <c r="U2119" s="1"/>
      <c r="V2119" s="1"/>
      <c r="W2119" s="1"/>
      <c r="X2119" s="1" t="str">
        <f>IF($L2119="None","",IF(ISERROR(VLOOKUP($L2119,Info!$B$4:$B$266,1,FALSE)),"",IF(OR(W2119="Metallic Liquid Tight",W2119="Non-Metallic Liquid Tight",W2119="LSZH",W2119="Greenfield"),VLOOKUP($L2119,Info!$B$4:$L$266,7,FALSE),"N/A")))</f>
        <v/>
      </c>
      <c r="Y2119" s="1"/>
      <c r="Z2119" s="96" t="str">
        <f>IF($L2119="None","",IF(ISERROR(VLOOKUP($L2119,Info!$B$4:$B$266,1,FALSE)),"",VLOOKUP($L2119,Info!$B$4:$L$266,9,FALSE)))</f>
        <v/>
      </c>
      <c r="AA2119" s="96" t="str">
        <f>IF($L2119="None","",IF(ISERROR(VLOOKUP($L2119,Info!$B$4:$B$266,1,FALSE)),"",VLOOKUP($L2119,Info!$B$4:$L$266,8,FALSE)))</f>
        <v/>
      </c>
      <c r="AB2119" s="96" t="str">
        <f>IF($L2119="None","",IF(ISERROR(VLOOKUP($L2119,Info!$B$4:$B$266,1,FALSE)),"",VLOOKUP($L2119,Info!$B$4:$L$266,10,FALSE)))</f>
        <v/>
      </c>
      <c r="AC2119" s="1" t="str">
        <f>IF(W2119="SO Cable","Black,White",IF(O2119="","",IF(P2119="","",IF($J$12&lt;&gt;"ABC",IF(P2119&lt;="250",VLOOKUP(O2119,Info!$AZ$4:$BB$22,3,FALSE),VLOOKUP(O2119,Info!$AZ$23:$BB$39,3,FALSE)),IF(P2119&lt;="250",VLOOKUP(O2119,Info!$AO$4:$AQ$22,3,FALSE),VLOOKUP(O2119,Info!$AO$23:$AP$39,3,FALSE))))))</f>
        <v/>
      </c>
      <c r="AD2119" s="1"/>
      <c r="AE2119" s="1" t="str">
        <f>IF($L2119="None","",IF(ISERROR(VLOOKUP($L2119,Info!$B$4:$B$266,1,FALSE)),"",VLOOKUP($L2119,Info!$B$4:$L$266,4,FALSE)))</f>
        <v/>
      </c>
      <c r="AF2119" s="1" t="str">
        <f>IF($L2119="None","",IF(ISERROR(VLOOKUP($L2119,Info!$B$4:$B$266,1,FALSE)),"",VLOOKUP($L2119,Info!$B$4:$L$266,6,FALSE)))</f>
        <v/>
      </c>
      <c r="AG2119" s="1"/>
      <c r="AH2119" s="33" t="str" cm="1">
        <f t="array" ref="AH2119">IF(AND(L2119&lt;&gt;"",O2119&lt;&gt;"",R2119:S2119&lt;&gt;"",W2119:X2119&lt;&gt;"",Z2119:AA2119&lt;&gt;"",AC2119&lt;&gt;""),"Good","Bad")</f>
        <v>Bad</v>
      </c>
      <c r="AL2119" t="str" cm="1">
        <f t="array" ref="AL2119">IF(R2119&gt;0,_xlfn.IFS(COUNTIF($L$20:L2119,"&lt;&gt;")&lt;101,1,COUNTIF($L$20:L2119,"&lt;&gt;")&lt;201,2,COUNTIF($L$20:L2119,"&lt;&gt;")&lt;301,3,COUNTIF($L$20:L2119,"&lt;&gt;")&lt;401,4,COUNTIF($L$20:L2119,"&lt;&gt;")&lt;501,5,COUNTIF($L$20:L2119,"&lt;&gt;")&lt;601,6,COUNTIF($L$20:L2119,"&lt;&gt;")&lt;701,7,COUNTIF($L$20:L2119,"&lt;&gt;")&lt;801,8,COUNTIF($L$20:L2119,"&lt;&gt;")&lt;901,9,COUNTIF($L$20:L2119,"&lt;&gt;")&lt;1001,10,COUNTIF($L$20:L2119,"&lt;&gt;")&lt;1101,11,COUNTIF($L$20:L2119,"&lt;&gt;")&lt;1201,12,COUNTIF($L$20:L2119,"&lt;&gt;")&lt;1301,13,COUNTIF($L$20:L2119,"&lt;&gt;")&lt;1401,14,COUNTIF($L$20:L2119,"&lt;&gt;")&lt;1501,15,COUNTIF($L$20:L2119,"&lt;&gt;")&lt;1601,16,COUNTIF($L$20:L2119,"&lt;&gt;")&lt;1701,17,COUNTIF($L$20:L2119,"&lt;&gt;")&lt;1801,18,COUNTIF($L$20:L2119,"&lt;&gt;")&lt;1901,19,COUNTIF($L$20:L2119,"&lt;&gt;")&lt;2001,20,COUNTIF($L$20:L2119,"&lt;&gt;")&lt;2101,21,COUNTIF($L$20:L2119,"&lt;&gt;")&lt;2201,22,COUNTIF($L$20:L2119,"&lt;&gt;")&lt;2301,23,COUNTIF($L$20:L2119,"&lt;&gt;")&lt;2401,24,COUNTIF($L$20:L2119,"&lt;&gt;")&lt;2501,25,COUNTIF($L$20:L2119,"&lt;&gt;")&lt;2601,26,COUNTIF($L$20:L2119,"&lt;&gt;")&lt;2701,27,COUNTIF($L$20:L2119,"&lt;&gt;")&lt;2801,28,COUNTIF($L$20:L2119,"&lt;&gt;")&lt;2901,29,COUNTIF($L$20:L2119,"&lt;&gt;")&lt;3001,30),"")</f>
        <v/>
      </c>
      <c r="AM2119" t="str">
        <f t="shared" si="160"/>
        <v/>
      </c>
      <c r="AN2119" t="str">
        <f t="shared" si="164"/>
        <v/>
      </c>
      <c r="AP2119" t="str">
        <f t="shared" si="163"/>
        <v/>
      </c>
      <c r="AQ2119" t="str">
        <f>IF(AO2119="","",COUNTIFS(AM2119:$AM$3019,AO2119))</f>
        <v/>
      </c>
    </row>
    <row r="2120" spans="1:43" x14ac:dyDescent="0.25">
      <c r="A2120" s="6" t="str">
        <f>IF(COUNT($A$20:A2119)&lt;&gt;$B$4,IF(A2119="","",A2119+1),"")</f>
        <v/>
      </c>
      <c r="B2120" s="3"/>
      <c r="C2120" s="3"/>
      <c r="D2120" s="122"/>
      <c r="E2120" s="3"/>
      <c r="F2120" s="3"/>
      <c r="G2120" s="3"/>
      <c r="H2120" s="3"/>
      <c r="I2120" s="120"/>
      <c r="J2120" s="3"/>
      <c r="K2120" s="95" t="str" cm="1">
        <f t="array" ref="K2120">IF(OR($J$14 = "A",$J$14 = "B",$J$14 = "C"),IF(I2120="","",IF(LEN(I2120)&gt;2,_xlfn.IFS(ISNUMBER(SEARCH("_",I2120)),I2120,ISNUMBER(SEARCH(", ",I2120)),SUBSTITUTE(I2120,", ","_"),ISNUMBER(SEARCH("/ ",I2120)),SUBSTITUTE(I2120,"/ ","_"),ISNUMBER(SEARCH(",",I2120)),SUBSTITUTE(I2120,",","_"),ISNUMBER(SEARCH("/",I2120)),SUBSTITUTE(I2120,"/","_"),ISNUMBER(SEARCH("",I2120)),I2120),I2120)),IF(OR($J$14 = "J",$J$14 = "K"),"",IF(D2120="","",IF(LEN(D2120)&gt;2,_xlfn.IFS(ISNUMBER(SEARCH("_",D2120)),D2120,ISNUMBER(SEARCH(", ",D2120)),SUBSTITUTE(D2120,", ","_"),ISNUMBER(SEARCH("/ ",D2120)),SUBSTITUTE(D2120,"/ ","_"),ISNUMBER(SEARCH(",",D2120)),SUBSTITUTE(D2120,",","_"),ISNUMBER(SEARCH("/",D2120)),SUBSTITUTE(D2120,"/","_"),ISNUMBER(SEARCH("",D2120)),D2120),D2120))))</f>
        <v/>
      </c>
      <c r="L2120" s="1"/>
      <c r="M2120" s="1" t="str">
        <f t="shared" si="161"/>
        <v/>
      </c>
      <c r="N2120" s="94" t="str">
        <f>IF($L2120="None","",IF(ISERROR(VLOOKUP($L2120,Info!$B$4:$B$266,1,FALSE)),"",VLOOKUP($L2120,Info!$B$4:$L$266,5,FALSE)))</f>
        <v/>
      </c>
      <c r="O2120" s="94" t="str">
        <f>IF(K2120="","",IF(AND($J$12&lt;&gt;"ABC",N2120="3"),"BAC",IF(N2120="3","ABC",IF($J$12&lt;&gt;"ABC",IF($J$10="Standard",VLOOKUP(K2120,Info!$BE$4:$BF$481,2,FALSE),VLOOKUP(K2120,Info!$BI$4:$BJ$482,2,FALSE)),IF($J$10="Standard",VLOOKUP(K2120,Info!$AG$4:$AH$2994,2,FALSE),VLOOKUP(K2120,Info!$AK$4:$AL$2997,2,FALSE))))))</f>
        <v/>
      </c>
      <c r="P2120" s="94" t="str">
        <f>IF($L2120="None","",IF(ISERROR(VLOOKUP($L2120,Info!$B$4:$B$266,1,FALSE)),"",VLOOKUP($L2120,Info!$B$4:$L$266,3,FALSE)))</f>
        <v/>
      </c>
      <c r="Q2120" s="96" t="str">
        <f>IF($L2120="None","",IF(ISERROR(VLOOKUP($L2120,Info!$B$4:$B$266,1,FALSE)),"",VLOOKUP($L2120,Info!$B$4:$L$266,4,FALSE)))</f>
        <v/>
      </c>
      <c r="R2120" s="1"/>
      <c r="S2120" s="6" t="str">
        <f t="shared" si="162"/>
        <v/>
      </c>
      <c r="T2120" s="6" t="str">
        <f>IF($L2120="None","",IF(ISERROR(VLOOKUP($L2120,Info!$B$4:$B$266,1,FALSE)),"",VLOOKUP($L2120,Info!$B$4:$L$266,11,FALSE)))</f>
        <v/>
      </c>
      <c r="U2120" s="1"/>
      <c r="V2120" s="1"/>
      <c r="W2120" s="1"/>
      <c r="X2120" s="1" t="str">
        <f>IF($L2120="None","",IF(ISERROR(VLOOKUP($L2120,Info!$B$4:$B$266,1,FALSE)),"",IF(OR(W2120="Metallic Liquid Tight",W2120="Non-Metallic Liquid Tight",W2120="LSZH",W2120="Greenfield"),VLOOKUP($L2120,Info!$B$4:$L$266,7,FALSE),"N/A")))</f>
        <v/>
      </c>
      <c r="Y2120" s="1"/>
      <c r="Z2120" s="96" t="str">
        <f>IF($L2120="None","",IF(ISERROR(VLOOKUP($L2120,Info!$B$4:$B$266,1,FALSE)),"",VLOOKUP($L2120,Info!$B$4:$L$266,9,FALSE)))</f>
        <v/>
      </c>
      <c r="AA2120" s="96" t="str">
        <f>IF($L2120="None","",IF(ISERROR(VLOOKUP($L2120,Info!$B$4:$B$266,1,FALSE)),"",VLOOKUP($L2120,Info!$B$4:$L$266,8,FALSE)))</f>
        <v/>
      </c>
      <c r="AB2120" s="96" t="str">
        <f>IF($L2120="None","",IF(ISERROR(VLOOKUP($L2120,Info!$B$4:$B$266,1,FALSE)),"",VLOOKUP($L2120,Info!$B$4:$L$266,10,FALSE)))</f>
        <v/>
      </c>
      <c r="AC2120" s="1" t="str">
        <f>IF(W2120="SO Cable","Black,White",IF(O2120="","",IF(P2120="","",IF($J$12&lt;&gt;"ABC",IF(P2120&lt;="250",VLOOKUP(O2120,Info!$AZ$4:$BB$22,3,FALSE),VLOOKUP(O2120,Info!$AZ$23:$BB$39,3,FALSE)),IF(P2120&lt;="250",VLOOKUP(O2120,Info!$AO$4:$AQ$22,3,FALSE),VLOOKUP(O2120,Info!$AO$23:$AP$39,3,FALSE))))))</f>
        <v/>
      </c>
      <c r="AD2120" s="1"/>
      <c r="AE2120" s="1" t="str">
        <f>IF($L2120="None","",IF(ISERROR(VLOOKUP($L2120,Info!$B$4:$B$266,1,FALSE)),"",VLOOKUP($L2120,Info!$B$4:$L$266,4,FALSE)))</f>
        <v/>
      </c>
      <c r="AF2120" s="1" t="str">
        <f>IF($L2120="None","",IF(ISERROR(VLOOKUP($L2120,Info!$B$4:$B$266,1,FALSE)),"",VLOOKUP($L2120,Info!$B$4:$L$266,6,FALSE)))</f>
        <v/>
      </c>
      <c r="AG2120" s="1"/>
      <c r="AH2120" s="33" t="str" cm="1">
        <f t="array" ref="AH2120">IF(AND(L2120&lt;&gt;"",O2120&lt;&gt;"",R2120:S2120&lt;&gt;"",W2120:X2120&lt;&gt;"",Z2120:AA2120&lt;&gt;"",AC2120&lt;&gt;""),"Good","Bad")</f>
        <v>Bad</v>
      </c>
      <c r="AL2120" t="str" cm="1">
        <f t="array" ref="AL2120">IF(R2120&gt;0,_xlfn.IFS(COUNTIF($L$20:L2120,"&lt;&gt;")&lt;101,1,COUNTIF($L$20:L2120,"&lt;&gt;")&lt;201,2,COUNTIF($L$20:L2120,"&lt;&gt;")&lt;301,3,COUNTIF($L$20:L2120,"&lt;&gt;")&lt;401,4,COUNTIF($L$20:L2120,"&lt;&gt;")&lt;501,5,COUNTIF($L$20:L2120,"&lt;&gt;")&lt;601,6,COUNTIF($L$20:L2120,"&lt;&gt;")&lt;701,7,COUNTIF($L$20:L2120,"&lt;&gt;")&lt;801,8,COUNTIF($L$20:L2120,"&lt;&gt;")&lt;901,9,COUNTIF($L$20:L2120,"&lt;&gt;")&lt;1001,10,COUNTIF($L$20:L2120,"&lt;&gt;")&lt;1101,11,COUNTIF($L$20:L2120,"&lt;&gt;")&lt;1201,12,COUNTIF($L$20:L2120,"&lt;&gt;")&lt;1301,13,COUNTIF($L$20:L2120,"&lt;&gt;")&lt;1401,14,COUNTIF($L$20:L2120,"&lt;&gt;")&lt;1501,15,COUNTIF($L$20:L2120,"&lt;&gt;")&lt;1601,16,COUNTIF($L$20:L2120,"&lt;&gt;")&lt;1701,17,COUNTIF($L$20:L2120,"&lt;&gt;")&lt;1801,18,COUNTIF($L$20:L2120,"&lt;&gt;")&lt;1901,19,COUNTIF($L$20:L2120,"&lt;&gt;")&lt;2001,20,COUNTIF($L$20:L2120,"&lt;&gt;")&lt;2101,21,COUNTIF($L$20:L2120,"&lt;&gt;")&lt;2201,22,COUNTIF($L$20:L2120,"&lt;&gt;")&lt;2301,23,COUNTIF($L$20:L2120,"&lt;&gt;")&lt;2401,24,COUNTIF($L$20:L2120,"&lt;&gt;")&lt;2501,25,COUNTIF($L$20:L2120,"&lt;&gt;")&lt;2601,26,COUNTIF($L$20:L2120,"&lt;&gt;")&lt;2701,27,COUNTIF($L$20:L2120,"&lt;&gt;")&lt;2801,28,COUNTIF($L$20:L2120,"&lt;&gt;")&lt;2901,29,COUNTIF($L$20:L2120,"&lt;&gt;")&lt;3001,30),"")</f>
        <v/>
      </c>
      <c r="AM2120" t="str">
        <f t="shared" si="160"/>
        <v/>
      </c>
      <c r="AN2120" t="str">
        <f t="shared" si="164"/>
        <v/>
      </c>
      <c r="AP2120" t="str">
        <f t="shared" si="163"/>
        <v/>
      </c>
      <c r="AQ2120" t="str">
        <f>IF(AO2120="","",COUNTIFS(AM2120:$AM$3019,AO2120))</f>
        <v/>
      </c>
    </row>
    <row r="2121" spans="1:43" x14ac:dyDescent="0.25">
      <c r="A2121" s="6" t="str">
        <f>IF(COUNT($A$20:A2120)&lt;&gt;$B$4,IF(A2120="","",A2120+1),"")</f>
        <v/>
      </c>
      <c r="B2121" s="3"/>
      <c r="C2121" s="3"/>
      <c r="D2121" s="122"/>
      <c r="E2121" s="3"/>
      <c r="F2121" s="3"/>
      <c r="G2121" s="3"/>
      <c r="H2121" s="3"/>
      <c r="I2121" s="120"/>
      <c r="J2121" s="3"/>
      <c r="K2121" s="95" t="str" cm="1">
        <f t="array" ref="K2121">IF(OR($J$14 = "A",$J$14 = "B",$J$14 = "C"),IF(I2121="","",IF(LEN(I2121)&gt;2,_xlfn.IFS(ISNUMBER(SEARCH("_",I2121)),I2121,ISNUMBER(SEARCH(", ",I2121)),SUBSTITUTE(I2121,", ","_"),ISNUMBER(SEARCH("/ ",I2121)),SUBSTITUTE(I2121,"/ ","_"),ISNUMBER(SEARCH(",",I2121)),SUBSTITUTE(I2121,",","_"),ISNUMBER(SEARCH("/",I2121)),SUBSTITUTE(I2121,"/","_"),ISNUMBER(SEARCH("",I2121)),I2121),I2121)),IF(OR($J$14 = "J",$J$14 = "K"),"",IF(D2121="","",IF(LEN(D2121)&gt;2,_xlfn.IFS(ISNUMBER(SEARCH("_",D2121)),D2121,ISNUMBER(SEARCH(", ",D2121)),SUBSTITUTE(D2121,", ","_"),ISNUMBER(SEARCH("/ ",D2121)),SUBSTITUTE(D2121,"/ ","_"),ISNUMBER(SEARCH(",",D2121)),SUBSTITUTE(D2121,",","_"),ISNUMBER(SEARCH("/",D2121)),SUBSTITUTE(D2121,"/","_"),ISNUMBER(SEARCH("",D2121)),D2121),D2121))))</f>
        <v/>
      </c>
      <c r="L2121" s="1"/>
      <c r="M2121" s="1" t="str">
        <f t="shared" si="161"/>
        <v/>
      </c>
      <c r="N2121" s="94" t="str">
        <f>IF($L2121="None","",IF(ISERROR(VLOOKUP($L2121,Info!$B$4:$B$266,1,FALSE)),"",VLOOKUP($L2121,Info!$B$4:$L$266,5,FALSE)))</f>
        <v/>
      </c>
      <c r="O2121" s="94" t="str">
        <f>IF(K2121="","",IF(AND($J$12&lt;&gt;"ABC",N2121="3"),"BAC",IF(N2121="3","ABC",IF($J$12&lt;&gt;"ABC",IF($J$10="Standard",VLOOKUP(K2121,Info!$BE$4:$BF$481,2,FALSE),VLOOKUP(K2121,Info!$BI$4:$BJ$482,2,FALSE)),IF($J$10="Standard",VLOOKUP(K2121,Info!$AG$4:$AH$2994,2,FALSE),VLOOKUP(K2121,Info!$AK$4:$AL$2997,2,FALSE))))))</f>
        <v/>
      </c>
      <c r="P2121" s="94" t="str">
        <f>IF($L2121="None","",IF(ISERROR(VLOOKUP($L2121,Info!$B$4:$B$266,1,FALSE)),"",VLOOKUP($L2121,Info!$B$4:$L$266,3,FALSE)))</f>
        <v/>
      </c>
      <c r="Q2121" s="96" t="str">
        <f>IF($L2121="None","",IF(ISERROR(VLOOKUP($L2121,Info!$B$4:$B$266,1,FALSE)),"",VLOOKUP($L2121,Info!$B$4:$L$266,4,FALSE)))</f>
        <v/>
      </c>
      <c r="R2121" s="1"/>
      <c r="S2121" s="6" t="str">
        <f t="shared" si="162"/>
        <v/>
      </c>
      <c r="T2121" s="6" t="str">
        <f>IF($L2121="None","",IF(ISERROR(VLOOKUP($L2121,Info!$B$4:$B$266,1,FALSE)),"",VLOOKUP($L2121,Info!$B$4:$L$266,11,FALSE)))</f>
        <v/>
      </c>
      <c r="U2121" s="1"/>
      <c r="V2121" s="1"/>
      <c r="W2121" s="1"/>
      <c r="X2121" s="1" t="str">
        <f>IF($L2121="None","",IF(ISERROR(VLOOKUP($L2121,Info!$B$4:$B$266,1,FALSE)),"",IF(OR(W2121="Metallic Liquid Tight",W2121="Non-Metallic Liquid Tight",W2121="LSZH",W2121="Greenfield"),VLOOKUP($L2121,Info!$B$4:$L$266,7,FALSE),"N/A")))</f>
        <v/>
      </c>
      <c r="Y2121" s="1"/>
      <c r="Z2121" s="96" t="str">
        <f>IF($L2121="None","",IF(ISERROR(VLOOKUP($L2121,Info!$B$4:$B$266,1,FALSE)),"",VLOOKUP($L2121,Info!$B$4:$L$266,9,FALSE)))</f>
        <v/>
      </c>
      <c r="AA2121" s="96" t="str">
        <f>IF($L2121="None","",IF(ISERROR(VLOOKUP($L2121,Info!$B$4:$B$266,1,FALSE)),"",VLOOKUP($L2121,Info!$B$4:$L$266,8,FALSE)))</f>
        <v/>
      </c>
      <c r="AB2121" s="96" t="str">
        <f>IF($L2121="None","",IF(ISERROR(VLOOKUP($L2121,Info!$B$4:$B$266,1,FALSE)),"",VLOOKUP($L2121,Info!$B$4:$L$266,10,FALSE)))</f>
        <v/>
      </c>
      <c r="AC2121" s="1" t="str">
        <f>IF(W2121="SO Cable","Black,White",IF(O2121="","",IF(P2121="","",IF($J$12&lt;&gt;"ABC",IF(P2121&lt;="250",VLOOKUP(O2121,Info!$AZ$4:$BB$22,3,FALSE),VLOOKUP(O2121,Info!$AZ$23:$BB$39,3,FALSE)),IF(P2121&lt;="250",VLOOKUP(O2121,Info!$AO$4:$AQ$22,3,FALSE),VLOOKUP(O2121,Info!$AO$23:$AP$39,3,FALSE))))))</f>
        <v/>
      </c>
      <c r="AD2121" s="1"/>
      <c r="AE2121" s="1" t="str">
        <f>IF($L2121="None","",IF(ISERROR(VLOOKUP($L2121,Info!$B$4:$B$266,1,FALSE)),"",VLOOKUP($L2121,Info!$B$4:$L$266,4,FALSE)))</f>
        <v/>
      </c>
      <c r="AF2121" s="1" t="str">
        <f>IF($L2121="None","",IF(ISERROR(VLOOKUP($L2121,Info!$B$4:$B$266,1,FALSE)),"",VLOOKUP($L2121,Info!$B$4:$L$266,6,FALSE)))</f>
        <v/>
      </c>
      <c r="AG2121" s="1"/>
      <c r="AH2121" s="33" t="str" cm="1">
        <f t="array" ref="AH2121">IF(AND(L2121&lt;&gt;"",O2121&lt;&gt;"",R2121:S2121&lt;&gt;"",W2121:X2121&lt;&gt;"",Z2121:AA2121&lt;&gt;"",AC2121&lt;&gt;""),"Good","Bad")</f>
        <v>Bad</v>
      </c>
      <c r="AL2121" t="str" cm="1">
        <f t="array" ref="AL2121">IF(R2121&gt;0,_xlfn.IFS(COUNTIF($L$20:L2121,"&lt;&gt;")&lt;101,1,COUNTIF($L$20:L2121,"&lt;&gt;")&lt;201,2,COUNTIF($L$20:L2121,"&lt;&gt;")&lt;301,3,COUNTIF($L$20:L2121,"&lt;&gt;")&lt;401,4,COUNTIF($L$20:L2121,"&lt;&gt;")&lt;501,5,COUNTIF($L$20:L2121,"&lt;&gt;")&lt;601,6,COUNTIF($L$20:L2121,"&lt;&gt;")&lt;701,7,COUNTIF($L$20:L2121,"&lt;&gt;")&lt;801,8,COUNTIF($L$20:L2121,"&lt;&gt;")&lt;901,9,COUNTIF($L$20:L2121,"&lt;&gt;")&lt;1001,10,COUNTIF($L$20:L2121,"&lt;&gt;")&lt;1101,11,COUNTIF($L$20:L2121,"&lt;&gt;")&lt;1201,12,COUNTIF($L$20:L2121,"&lt;&gt;")&lt;1301,13,COUNTIF($L$20:L2121,"&lt;&gt;")&lt;1401,14,COUNTIF($L$20:L2121,"&lt;&gt;")&lt;1501,15,COUNTIF($L$20:L2121,"&lt;&gt;")&lt;1601,16,COUNTIF($L$20:L2121,"&lt;&gt;")&lt;1701,17,COUNTIF($L$20:L2121,"&lt;&gt;")&lt;1801,18,COUNTIF($L$20:L2121,"&lt;&gt;")&lt;1901,19,COUNTIF($L$20:L2121,"&lt;&gt;")&lt;2001,20,COUNTIF($L$20:L2121,"&lt;&gt;")&lt;2101,21,COUNTIF($L$20:L2121,"&lt;&gt;")&lt;2201,22,COUNTIF($L$20:L2121,"&lt;&gt;")&lt;2301,23,COUNTIF($L$20:L2121,"&lt;&gt;")&lt;2401,24,COUNTIF($L$20:L2121,"&lt;&gt;")&lt;2501,25,COUNTIF($L$20:L2121,"&lt;&gt;")&lt;2601,26,COUNTIF($L$20:L2121,"&lt;&gt;")&lt;2701,27,COUNTIF($L$20:L2121,"&lt;&gt;")&lt;2801,28,COUNTIF($L$20:L2121,"&lt;&gt;")&lt;2901,29,COUNTIF($L$20:L2121,"&lt;&gt;")&lt;3001,30),"")</f>
        <v/>
      </c>
      <c r="AM2121" t="str">
        <f t="shared" si="160"/>
        <v/>
      </c>
      <c r="AN2121" t="str">
        <f t="shared" si="164"/>
        <v/>
      </c>
      <c r="AP2121" t="str">
        <f t="shared" si="163"/>
        <v/>
      </c>
      <c r="AQ2121" t="str">
        <f>IF(AO2121="","",COUNTIFS(AM2121:$AM$3019,AO2121))</f>
        <v/>
      </c>
    </row>
    <row r="2122" spans="1:43" x14ac:dyDescent="0.25">
      <c r="A2122" s="6" t="str">
        <f>IF(COUNT($A$20:A2121)&lt;&gt;$B$4,IF(A2121="","",A2121+1),"")</f>
        <v/>
      </c>
      <c r="B2122" s="3"/>
      <c r="C2122" s="3"/>
      <c r="D2122" s="122"/>
      <c r="E2122" s="3"/>
      <c r="F2122" s="3"/>
      <c r="G2122" s="3"/>
      <c r="H2122" s="3"/>
      <c r="I2122" s="120"/>
      <c r="J2122" s="3"/>
      <c r="K2122" s="95" t="str" cm="1">
        <f t="array" ref="K2122">IF(OR($J$14 = "A",$J$14 = "B",$J$14 = "C"),IF(I2122="","",IF(LEN(I2122)&gt;2,_xlfn.IFS(ISNUMBER(SEARCH("_",I2122)),I2122,ISNUMBER(SEARCH(", ",I2122)),SUBSTITUTE(I2122,", ","_"),ISNUMBER(SEARCH("/ ",I2122)),SUBSTITUTE(I2122,"/ ","_"),ISNUMBER(SEARCH(",",I2122)),SUBSTITUTE(I2122,",","_"),ISNUMBER(SEARCH("/",I2122)),SUBSTITUTE(I2122,"/","_"),ISNUMBER(SEARCH("",I2122)),I2122),I2122)),IF(OR($J$14 = "J",$J$14 = "K"),"",IF(D2122="","",IF(LEN(D2122)&gt;2,_xlfn.IFS(ISNUMBER(SEARCH("_",D2122)),D2122,ISNUMBER(SEARCH(", ",D2122)),SUBSTITUTE(D2122,", ","_"),ISNUMBER(SEARCH("/ ",D2122)),SUBSTITUTE(D2122,"/ ","_"),ISNUMBER(SEARCH(",",D2122)),SUBSTITUTE(D2122,",","_"),ISNUMBER(SEARCH("/",D2122)),SUBSTITUTE(D2122,"/","_"),ISNUMBER(SEARCH("",D2122)),D2122),D2122))))</f>
        <v/>
      </c>
      <c r="L2122" s="1"/>
      <c r="M2122" s="1" t="str">
        <f t="shared" si="161"/>
        <v/>
      </c>
      <c r="N2122" s="94" t="str">
        <f>IF($L2122="None","",IF(ISERROR(VLOOKUP($L2122,Info!$B$4:$B$266,1,FALSE)),"",VLOOKUP($L2122,Info!$B$4:$L$266,5,FALSE)))</f>
        <v/>
      </c>
      <c r="O2122" s="94" t="str">
        <f>IF(K2122="","",IF(AND($J$12&lt;&gt;"ABC",N2122="3"),"BAC",IF(N2122="3","ABC",IF($J$12&lt;&gt;"ABC",IF($J$10="Standard",VLOOKUP(K2122,Info!$BE$4:$BF$481,2,FALSE),VLOOKUP(K2122,Info!$BI$4:$BJ$482,2,FALSE)),IF($J$10="Standard",VLOOKUP(K2122,Info!$AG$4:$AH$2994,2,FALSE),VLOOKUP(K2122,Info!$AK$4:$AL$2997,2,FALSE))))))</f>
        <v/>
      </c>
      <c r="P2122" s="94" t="str">
        <f>IF($L2122="None","",IF(ISERROR(VLOOKUP($L2122,Info!$B$4:$B$266,1,FALSE)),"",VLOOKUP($L2122,Info!$B$4:$L$266,3,FALSE)))</f>
        <v/>
      </c>
      <c r="Q2122" s="96" t="str">
        <f>IF($L2122="None","",IF(ISERROR(VLOOKUP($L2122,Info!$B$4:$B$266,1,FALSE)),"",VLOOKUP($L2122,Info!$B$4:$L$266,4,FALSE)))</f>
        <v/>
      </c>
      <c r="R2122" s="1"/>
      <c r="S2122" s="6" t="str">
        <f t="shared" si="162"/>
        <v/>
      </c>
      <c r="T2122" s="6" t="str">
        <f>IF($L2122="None","",IF(ISERROR(VLOOKUP($L2122,Info!$B$4:$B$266,1,FALSE)),"",VLOOKUP($L2122,Info!$B$4:$L$266,11,FALSE)))</f>
        <v/>
      </c>
      <c r="U2122" s="1"/>
      <c r="V2122" s="1"/>
      <c r="W2122" s="1"/>
      <c r="X2122" s="1" t="str">
        <f>IF($L2122="None","",IF(ISERROR(VLOOKUP($L2122,Info!$B$4:$B$266,1,FALSE)),"",IF(OR(W2122="Metallic Liquid Tight",W2122="Non-Metallic Liquid Tight",W2122="LSZH",W2122="Greenfield"),VLOOKUP($L2122,Info!$B$4:$L$266,7,FALSE),"N/A")))</f>
        <v/>
      </c>
      <c r="Y2122" s="1"/>
      <c r="Z2122" s="96" t="str">
        <f>IF($L2122="None","",IF(ISERROR(VLOOKUP($L2122,Info!$B$4:$B$266,1,FALSE)),"",VLOOKUP($L2122,Info!$B$4:$L$266,9,FALSE)))</f>
        <v/>
      </c>
      <c r="AA2122" s="96" t="str">
        <f>IF($L2122="None","",IF(ISERROR(VLOOKUP($L2122,Info!$B$4:$B$266,1,FALSE)),"",VLOOKUP($L2122,Info!$B$4:$L$266,8,FALSE)))</f>
        <v/>
      </c>
      <c r="AB2122" s="96" t="str">
        <f>IF($L2122="None","",IF(ISERROR(VLOOKUP($L2122,Info!$B$4:$B$266,1,FALSE)),"",VLOOKUP($L2122,Info!$B$4:$L$266,10,FALSE)))</f>
        <v/>
      </c>
      <c r="AC2122" s="1" t="str">
        <f>IF(W2122="SO Cable","Black,White",IF(O2122="","",IF(P2122="","",IF($J$12&lt;&gt;"ABC",IF(P2122&lt;="250",VLOOKUP(O2122,Info!$AZ$4:$BB$22,3,FALSE),VLOOKUP(O2122,Info!$AZ$23:$BB$39,3,FALSE)),IF(P2122&lt;="250",VLOOKUP(O2122,Info!$AO$4:$AQ$22,3,FALSE),VLOOKUP(O2122,Info!$AO$23:$AP$39,3,FALSE))))))</f>
        <v/>
      </c>
      <c r="AD2122" s="1"/>
      <c r="AE2122" s="1" t="str">
        <f>IF($L2122="None","",IF(ISERROR(VLOOKUP($L2122,Info!$B$4:$B$266,1,FALSE)),"",VLOOKUP($L2122,Info!$B$4:$L$266,4,FALSE)))</f>
        <v/>
      </c>
      <c r="AF2122" s="1" t="str">
        <f>IF($L2122="None","",IF(ISERROR(VLOOKUP($L2122,Info!$B$4:$B$266,1,FALSE)),"",VLOOKUP($L2122,Info!$B$4:$L$266,6,FALSE)))</f>
        <v/>
      </c>
      <c r="AG2122" s="1"/>
      <c r="AH2122" s="33" t="str" cm="1">
        <f t="array" ref="AH2122">IF(AND(L2122&lt;&gt;"",O2122&lt;&gt;"",R2122:S2122&lt;&gt;"",W2122:X2122&lt;&gt;"",Z2122:AA2122&lt;&gt;"",AC2122&lt;&gt;""),"Good","Bad")</f>
        <v>Bad</v>
      </c>
      <c r="AL2122" t="str" cm="1">
        <f t="array" ref="AL2122">IF(R2122&gt;0,_xlfn.IFS(COUNTIF($L$20:L2122,"&lt;&gt;")&lt;101,1,COUNTIF($L$20:L2122,"&lt;&gt;")&lt;201,2,COUNTIF($L$20:L2122,"&lt;&gt;")&lt;301,3,COUNTIF($L$20:L2122,"&lt;&gt;")&lt;401,4,COUNTIF($L$20:L2122,"&lt;&gt;")&lt;501,5,COUNTIF($L$20:L2122,"&lt;&gt;")&lt;601,6,COUNTIF($L$20:L2122,"&lt;&gt;")&lt;701,7,COUNTIF($L$20:L2122,"&lt;&gt;")&lt;801,8,COUNTIF($L$20:L2122,"&lt;&gt;")&lt;901,9,COUNTIF($L$20:L2122,"&lt;&gt;")&lt;1001,10,COUNTIF($L$20:L2122,"&lt;&gt;")&lt;1101,11,COUNTIF($L$20:L2122,"&lt;&gt;")&lt;1201,12,COUNTIF($L$20:L2122,"&lt;&gt;")&lt;1301,13,COUNTIF($L$20:L2122,"&lt;&gt;")&lt;1401,14,COUNTIF($L$20:L2122,"&lt;&gt;")&lt;1501,15,COUNTIF($L$20:L2122,"&lt;&gt;")&lt;1601,16,COUNTIF($L$20:L2122,"&lt;&gt;")&lt;1701,17,COUNTIF($L$20:L2122,"&lt;&gt;")&lt;1801,18,COUNTIF($L$20:L2122,"&lt;&gt;")&lt;1901,19,COUNTIF($L$20:L2122,"&lt;&gt;")&lt;2001,20,COUNTIF($L$20:L2122,"&lt;&gt;")&lt;2101,21,COUNTIF($L$20:L2122,"&lt;&gt;")&lt;2201,22,COUNTIF($L$20:L2122,"&lt;&gt;")&lt;2301,23,COUNTIF($L$20:L2122,"&lt;&gt;")&lt;2401,24,COUNTIF($L$20:L2122,"&lt;&gt;")&lt;2501,25,COUNTIF($L$20:L2122,"&lt;&gt;")&lt;2601,26,COUNTIF($L$20:L2122,"&lt;&gt;")&lt;2701,27,COUNTIF($L$20:L2122,"&lt;&gt;")&lt;2801,28,COUNTIF($L$20:L2122,"&lt;&gt;")&lt;2901,29,COUNTIF($L$20:L2122,"&lt;&gt;")&lt;3001,30),"")</f>
        <v/>
      </c>
      <c r="AM2122" t="str">
        <f t="shared" si="160"/>
        <v/>
      </c>
      <c r="AN2122" t="str">
        <f t="shared" si="164"/>
        <v/>
      </c>
      <c r="AP2122" t="str">
        <f t="shared" si="163"/>
        <v/>
      </c>
      <c r="AQ2122" t="str">
        <f>IF(AO2122="","",COUNTIFS(AM2122:$AM$3019,AO2122))</f>
        <v/>
      </c>
    </row>
    <row r="2123" spans="1:43" x14ac:dyDescent="0.25">
      <c r="A2123" s="6" t="str">
        <f>IF(COUNT($A$20:A2122)&lt;&gt;$B$4,IF(A2122="","",A2122+1),"")</f>
        <v/>
      </c>
      <c r="B2123" s="3"/>
      <c r="C2123" s="3"/>
      <c r="D2123" s="122"/>
      <c r="E2123" s="3"/>
      <c r="F2123" s="3"/>
      <c r="G2123" s="3"/>
      <c r="H2123" s="3"/>
      <c r="I2123" s="120"/>
      <c r="J2123" s="3"/>
      <c r="K2123" s="95" t="str" cm="1">
        <f t="array" ref="K2123">IF(OR($J$14 = "A",$J$14 = "B",$J$14 = "C"),IF(I2123="","",IF(LEN(I2123)&gt;2,_xlfn.IFS(ISNUMBER(SEARCH("_",I2123)),I2123,ISNUMBER(SEARCH(", ",I2123)),SUBSTITUTE(I2123,", ","_"),ISNUMBER(SEARCH("/ ",I2123)),SUBSTITUTE(I2123,"/ ","_"),ISNUMBER(SEARCH(",",I2123)),SUBSTITUTE(I2123,",","_"),ISNUMBER(SEARCH("/",I2123)),SUBSTITUTE(I2123,"/","_"),ISNUMBER(SEARCH("",I2123)),I2123),I2123)),IF(OR($J$14 = "J",$J$14 = "K"),"",IF(D2123="","",IF(LEN(D2123)&gt;2,_xlfn.IFS(ISNUMBER(SEARCH("_",D2123)),D2123,ISNUMBER(SEARCH(", ",D2123)),SUBSTITUTE(D2123,", ","_"),ISNUMBER(SEARCH("/ ",D2123)),SUBSTITUTE(D2123,"/ ","_"),ISNUMBER(SEARCH(",",D2123)),SUBSTITUTE(D2123,",","_"),ISNUMBER(SEARCH("/",D2123)),SUBSTITUTE(D2123,"/","_"),ISNUMBER(SEARCH("",D2123)),D2123),D2123))))</f>
        <v/>
      </c>
      <c r="L2123" s="1"/>
      <c r="M2123" s="1" t="str">
        <f t="shared" si="161"/>
        <v/>
      </c>
      <c r="N2123" s="94" t="str">
        <f>IF($L2123="None","",IF(ISERROR(VLOOKUP($L2123,Info!$B$4:$B$266,1,FALSE)),"",VLOOKUP($L2123,Info!$B$4:$L$266,5,FALSE)))</f>
        <v/>
      </c>
      <c r="O2123" s="94" t="str">
        <f>IF(K2123="","",IF(AND($J$12&lt;&gt;"ABC",N2123="3"),"BAC",IF(N2123="3","ABC",IF($J$12&lt;&gt;"ABC",IF($J$10="Standard",VLOOKUP(K2123,Info!$BE$4:$BF$481,2,FALSE),VLOOKUP(K2123,Info!$BI$4:$BJ$482,2,FALSE)),IF($J$10="Standard",VLOOKUP(K2123,Info!$AG$4:$AH$2994,2,FALSE),VLOOKUP(K2123,Info!$AK$4:$AL$2997,2,FALSE))))))</f>
        <v/>
      </c>
      <c r="P2123" s="94" t="str">
        <f>IF($L2123="None","",IF(ISERROR(VLOOKUP($L2123,Info!$B$4:$B$266,1,FALSE)),"",VLOOKUP($L2123,Info!$B$4:$L$266,3,FALSE)))</f>
        <v/>
      </c>
      <c r="Q2123" s="96" t="str">
        <f>IF($L2123="None","",IF(ISERROR(VLOOKUP($L2123,Info!$B$4:$B$266,1,FALSE)),"",VLOOKUP($L2123,Info!$B$4:$L$266,4,FALSE)))</f>
        <v/>
      </c>
      <c r="R2123" s="1"/>
      <c r="S2123" s="6" t="str">
        <f t="shared" si="162"/>
        <v/>
      </c>
      <c r="T2123" s="6" t="str">
        <f>IF($L2123="None","",IF(ISERROR(VLOOKUP($L2123,Info!$B$4:$B$266,1,FALSE)),"",VLOOKUP($L2123,Info!$B$4:$L$266,11,FALSE)))</f>
        <v/>
      </c>
      <c r="U2123" s="1"/>
      <c r="V2123" s="1"/>
      <c r="W2123" s="1"/>
      <c r="X2123" s="1" t="str">
        <f>IF($L2123="None","",IF(ISERROR(VLOOKUP($L2123,Info!$B$4:$B$266,1,FALSE)),"",IF(OR(W2123="Metallic Liquid Tight",W2123="Non-Metallic Liquid Tight",W2123="LSZH",W2123="Greenfield"),VLOOKUP($L2123,Info!$B$4:$L$266,7,FALSE),"N/A")))</f>
        <v/>
      </c>
      <c r="Y2123" s="1"/>
      <c r="Z2123" s="96" t="str">
        <f>IF($L2123="None","",IF(ISERROR(VLOOKUP($L2123,Info!$B$4:$B$266,1,FALSE)),"",VLOOKUP($L2123,Info!$B$4:$L$266,9,FALSE)))</f>
        <v/>
      </c>
      <c r="AA2123" s="96" t="str">
        <f>IF($L2123="None","",IF(ISERROR(VLOOKUP($L2123,Info!$B$4:$B$266,1,FALSE)),"",VLOOKUP($L2123,Info!$B$4:$L$266,8,FALSE)))</f>
        <v/>
      </c>
      <c r="AB2123" s="96" t="str">
        <f>IF($L2123="None","",IF(ISERROR(VLOOKUP($L2123,Info!$B$4:$B$266,1,FALSE)),"",VLOOKUP($L2123,Info!$B$4:$L$266,10,FALSE)))</f>
        <v/>
      </c>
      <c r="AC2123" s="1" t="str">
        <f>IF(W2123="SO Cable","Black,White",IF(O2123="","",IF(P2123="","",IF($J$12&lt;&gt;"ABC",IF(P2123&lt;="250",VLOOKUP(O2123,Info!$AZ$4:$BB$22,3,FALSE),VLOOKUP(O2123,Info!$AZ$23:$BB$39,3,FALSE)),IF(P2123&lt;="250",VLOOKUP(O2123,Info!$AO$4:$AQ$22,3,FALSE),VLOOKUP(O2123,Info!$AO$23:$AP$39,3,FALSE))))))</f>
        <v/>
      </c>
      <c r="AD2123" s="1"/>
      <c r="AE2123" s="1" t="str">
        <f>IF($L2123="None","",IF(ISERROR(VLOOKUP($L2123,Info!$B$4:$B$266,1,FALSE)),"",VLOOKUP($L2123,Info!$B$4:$L$266,4,FALSE)))</f>
        <v/>
      </c>
      <c r="AF2123" s="1" t="str">
        <f>IF($L2123="None","",IF(ISERROR(VLOOKUP($L2123,Info!$B$4:$B$266,1,FALSE)),"",VLOOKUP($L2123,Info!$B$4:$L$266,6,FALSE)))</f>
        <v/>
      </c>
      <c r="AG2123" s="1"/>
      <c r="AH2123" s="33" t="str" cm="1">
        <f t="array" ref="AH2123">IF(AND(L2123&lt;&gt;"",O2123&lt;&gt;"",R2123:S2123&lt;&gt;"",W2123:X2123&lt;&gt;"",Z2123:AA2123&lt;&gt;"",AC2123&lt;&gt;""),"Good","Bad")</f>
        <v>Bad</v>
      </c>
      <c r="AL2123" t="str" cm="1">
        <f t="array" ref="AL2123">IF(R2123&gt;0,_xlfn.IFS(COUNTIF($L$20:L2123,"&lt;&gt;")&lt;101,1,COUNTIF($L$20:L2123,"&lt;&gt;")&lt;201,2,COUNTIF($L$20:L2123,"&lt;&gt;")&lt;301,3,COUNTIF($L$20:L2123,"&lt;&gt;")&lt;401,4,COUNTIF($L$20:L2123,"&lt;&gt;")&lt;501,5,COUNTIF($L$20:L2123,"&lt;&gt;")&lt;601,6,COUNTIF($L$20:L2123,"&lt;&gt;")&lt;701,7,COUNTIF($L$20:L2123,"&lt;&gt;")&lt;801,8,COUNTIF($L$20:L2123,"&lt;&gt;")&lt;901,9,COUNTIF($L$20:L2123,"&lt;&gt;")&lt;1001,10,COUNTIF($L$20:L2123,"&lt;&gt;")&lt;1101,11,COUNTIF($L$20:L2123,"&lt;&gt;")&lt;1201,12,COUNTIF($L$20:L2123,"&lt;&gt;")&lt;1301,13,COUNTIF($L$20:L2123,"&lt;&gt;")&lt;1401,14,COUNTIF($L$20:L2123,"&lt;&gt;")&lt;1501,15,COUNTIF($L$20:L2123,"&lt;&gt;")&lt;1601,16,COUNTIF($L$20:L2123,"&lt;&gt;")&lt;1701,17,COUNTIF($L$20:L2123,"&lt;&gt;")&lt;1801,18,COUNTIF($L$20:L2123,"&lt;&gt;")&lt;1901,19,COUNTIF($L$20:L2123,"&lt;&gt;")&lt;2001,20,COUNTIF($L$20:L2123,"&lt;&gt;")&lt;2101,21,COUNTIF($L$20:L2123,"&lt;&gt;")&lt;2201,22,COUNTIF($L$20:L2123,"&lt;&gt;")&lt;2301,23,COUNTIF($L$20:L2123,"&lt;&gt;")&lt;2401,24,COUNTIF($L$20:L2123,"&lt;&gt;")&lt;2501,25,COUNTIF($L$20:L2123,"&lt;&gt;")&lt;2601,26,COUNTIF($L$20:L2123,"&lt;&gt;")&lt;2701,27,COUNTIF($L$20:L2123,"&lt;&gt;")&lt;2801,28,COUNTIF($L$20:L2123,"&lt;&gt;")&lt;2901,29,COUNTIF($L$20:L2123,"&lt;&gt;")&lt;3001,30),"")</f>
        <v/>
      </c>
      <c r="AM2123" t="str">
        <f t="shared" si="160"/>
        <v/>
      </c>
      <c r="AN2123" t="str">
        <f t="shared" si="164"/>
        <v/>
      </c>
      <c r="AP2123" t="str">
        <f t="shared" si="163"/>
        <v/>
      </c>
      <c r="AQ2123" t="str">
        <f>IF(AO2123="","",COUNTIFS(AM2123:$AM$3019,AO2123))</f>
        <v/>
      </c>
    </row>
    <row r="2124" spans="1:43" x14ac:dyDescent="0.25">
      <c r="A2124" s="6" t="str">
        <f>IF(COUNT($A$20:A2123)&lt;&gt;$B$4,IF(A2123="","",A2123+1),"")</f>
        <v/>
      </c>
      <c r="B2124" s="3"/>
      <c r="C2124" s="3"/>
      <c r="D2124" s="122"/>
      <c r="E2124" s="3"/>
      <c r="F2124" s="3"/>
      <c r="G2124" s="3"/>
      <c r="H2124" s="3"/>
      <c r="I2124" s="120"/>
      <c r="J2124" s="3"/>
      <c r="K2124" s="95" t="str" cm="1">
        <f t="array" ref="K2124">IF(OR($J$14 = "A",$J$14 = "B",$J$14 = "C"),IF(I2124="","",IF(LEN(I2124)&gt;2,_xlfn.IFS(ISNUMBER(SEARCH("_",I2124)),I2124,ISNUMBER(SEARCH(", ",I2124)),SUBSTITUTE(I2124,", ","_"),ISNUMBER(SEARCH("/ ",I2124)),SUBSTITUTE(I2124,"/ ","_"),ISNUMBER(SEARCH(",",I2124)),SUBSTITUTE(I2124,",","_"),ISNUMBER(SEARCH("/",I2124)),SUBSTITUTE(I2124,"/","_"),ISNUMBER(SEARCH("",I2124)),I2124),I2124)),IF(OR($J$14 = "J",$J$14 = "K"),"",IF(D2124="","",IF(LEN(D2124)&gt;2,_xlfn.IFS(ISNUMBER(SEARCH("_",D2124)),D2124,ISNUMBER(SEARCH(", ",D2124)),SUBSTITUTE(D2124,", ","_"),ISNUMBER(SEARCH("/ ",D2124)),SUBSTITUTE(D2124,"/ ","_"),ISNUMBER(SEARCH(",",D2124)),SUBSTITUTE(D2124,",","_"),ISNUMBER(SEARCH("/",D2124)),SUBSTITUTE(D2124,"/","_"),ISNUMBER(SEARCH("",D2124)),D2124),D2124))))</f>
        <v/>
      </c>
      <c r="L2124" s="1"/>
      <c r="M2124" s="1" t="str">
        <f t="shared" si="161"/>
        <v/>
      </c>
      <c r="N2124" s="94" t="str">
        <f>IF($L2124="None","",IF(ISERROR(VLOOKUP($L2124,Info!$B$4:$B$266,1,FALSE)),"",VLOOKUP($L2124,Info!$B$4:$L$266,5,FALSE)))</f>
        <v/>
      </c>
      <c r="O2124" s="94" t="str">
        <f>IF(K2124="","",IF(AND($J$12&lt;&gt;"ABC",N2124="3"),"BAC",IF(N2124="3","ABC",IF($J$12&lt;&gt;"ABC",IF($J$10="Standard",VLOOKUP(K2124,Info!$BE$4:$BF$481,2,FALSE),VLOOKUP(K2124,Info!$BI$4:$BJ$482,2,FALSE)),IF($J$10="Standard",VLOOKUP(K2124,Info!$AG$4:$AH$2994,2,FALSE),VLOOKUP(K2124,Info!$AK$4:$AL$2997,2,FALSE))))))</f>
        <v/>
      </c>
      <c r="P2124" s="94" t="str">
        <f>IF($L2124="None","",IF(ISERROR(VLOOKUP($L2124,Info!$B$4:$B$266,1,FALSE)),"",VLOOKUP($L2124,Info!$B$4:$L$266,3,FALSE)))</f>
        <v/>
      </c>
      <c r="Q2124" s="96" t="str">
        <f>IF($L2124="None","",IF(ISERROR(VLOOKUP($L2124,Info!$B$4:$B$266,1,FALSE)),"",VLOOKUP($L2124,Info!$B$4:$L$266,4,FALSE)))</f>
        <v/>
      </c>
      <c r="R2124" s="1"/>
      <c r="S2124" s="6" t="str">
        <f t="shared" si="162"/>
        <v/>
      </c>
      <c r="T2124" s="6" t="str">
        <f>IF($L2124="None","",IF(ISERROR(VLOOKUP($L2124,Info!$B$4:$B$266,1,FALSE)),"",VLOOKUP($L2124,Info!$B$4:$L$266,11,FALSE)))</f>
        <v/>
      </c>
      <c r="U2124" s="1"/>
      <c r="V2124" s="1"/>
      <c r="W2124" s="1"/>
      <c r="X2124" s="1" t="str">
        <f>IF($L2124="None","",IF(ISERROR(VLOOKUP($L2124,Info!$B$4:$B$266,1,FALSE)),"",IF(OR(W2124="Metallic Liquid Tight",W2124="Non-Metallic Liquid Tight",W2124="LSZH",W2124="Greenfield"),VLOOKUP($L2124,Info!$B$4:$L$266,7,FALSE),"N/A")))</f>
        <v/>
      </c>
      <c r="Y2124" s="1"/>
      <c r="Z2124" s="96" t="str">
        <f>IF($L2124="None","",IF(ISERROR(VLOOKUP($L2124,Info!$B$4:$B$266,1,FALSE)),"",VLOOKUP($L2124,Info!$B$4:$L$266,9,FALSE)))</f>
        <v/>
      </c>
      <c r="AA2124" s="96" t="str">
        <f>IF($L2124="None","",IF(ISERROR(VLOOKUP($L2124,Info!$B$4:$B$266,1,FALSE)),"",VLOOKUP($L2124,Info!$B$4:$L$266,8,FALSE)))</f>
        <v/>
      </c>
      <c r="AB2124" s="96" t="str">
        <f>IF($L2124="None","",IF(ISERROR(VLOOKUP($L2124,Info!$B$4:$B$266,1,FALSE)),"",VLOOKUP($L2124,Info!$B$4:$L$266,10,FALSE)))</f>
        <v/>
      </c>
      <c r="AC2124" s="1" t="str">
        <f>IF(W2124="SO Cable","Black,White",IF(O2124="","",IF(P2124="","",IF($J$12&lt;&gt;"ABC",IF(P2124&lt;="250",VLOOKUP(O2124,Info!$AZ$4:$BB$22,3,FALSE),VLOOKUP(O2124,Info!$AZ$23:$BB$39,3,FALSE)),IF(P2124&lt;="250",VLOOKUP(O2124,Info!$AO$4:$AQ$22,3,FALSE),VLOOKUP(O2124,Info!$AO$23:$AP$39,3,FALSE))))))</f>
        <v/>
      </c>
      <c r="AD2124" s="1"/>
      <c r="AE2124" s="1" t="str">
        <f>IF($L2124="None","",IF(ISERROR(VLOOKUP($L2124,Info!$B$4:$B$266,1,FALSE)),"",VLOOKUP($L2124,Info!$B$4:$L$266,4,FALSE)))</f>
        <v/>
      </c>
      <c r="AF2124" s="1" t="str">
        <f>IF($L2124="None","",IF(ISERROR(VLOOKUP($L2124,Info!$B$4:$B$266,1,FALSE)),"",VLOOKUP($L2124,Info!$B$4:$L$266,6,FALSE)))</f>
        <v/>
      </c>
      <c r="AG2124" s="1"/>
      <c r="AH2124" s="33" t="str" cm="1">
        <f t="array" ref="AH2124">IF(AND(L2124&lt;&gt;"",O2124&lt;&gt;"",R2124:S2124&lt;&gt;"",W2124:X2124&lt;&gt;"",Z2124:AA2124&lt;&gt;"",AC2124&lt;&gt;""),"Good","Bad")</f>
        <v>Bad</v>
      </c>
      <c r="AL2124" t="str" cm="1">
        <f t="array" ref="AL2124">IF(R2124&gt;0,_xlfn.IFS(COUNTIF($L$20:L2124,"&lt;&gt;")&lt;101,1,COUNTIF($L$20:L2124,"&lt;&gt;")&lt;201,2,COUNTIF($L$20:L2124,"&lt;&gt;")&lt;301,3,COUNTIF($L$20:L2124,"&lt;&gt;")&lt;401,4,COUNTIF($L$20:L2124,"&lt;&gt;")&lt;501,5,COUNTIF($L$20:L2124,"&lt;&gt;")&lt;601,6,COUNTIF($L$20:L2124,"&lt;&gt;")&lt;701,7,COUNTIF($L$20:L2124,"&lt;&gt;")&lt;801,8,COUNTIF($L$20:L2124,"&lt;&gt;")&lt;901,9,COUNTIF($L$20:L2124,"&lt;&gt;")&lt;1001,10,COUNTIF($L$20:L2124,"&lt;&gt;")&lt;1101,11,COUNTIF($L$20:L2124,"&lt;&gt;")&lt;1201,12,COUNTIF($L$20:L2124,"&lt;&gt;")&lt;1301,13,COUNTIF($L$20:L2124,"&lt;&gt;")&lt;1401,14,COUNTIF($L$20:L2124,"&lt;&gt;")&lt;1501,15,COUNTIF($L$20:L2124,"&lt;&gt;")&lt;1601,16,COUNTIF($L$20:L2124,"&lt;&gt;")&lt;1701,17,COUNTIF($L$20:L2124,"&lt;&gt;")&lt;1801,18,COUNTIF($L$20:L2124,"&lt;&gt;")&lt;1901,19,COUNTIF($L$20:L2124,"&lt;&gt;")&lt;2001,20,COUNTIF($L$20:L2124,"&lt;&gt;")&lt;2101,21,COUNTIF($L$20:L2124,"&lt;&gt;")&lt;2201,22,COUNTIF($L$20:L2124,"&lt;&gt;")&lt;2301,23,COUNTIF($L$20:L2124,"&lt;&gt;")&lt;2401,24,COUNTIF($L$20:L2124,"&lt;&gt;")&lt;2501,25,COUNTIF($L$20:L2124,"&lt;&gt;")&lt;2601,26,COUNTIF($L$20:L2124,"&lt;&gt;")&lt;2701,27,COUNTIF($L$20:L2124,"&lt;&gt;")&lt;2801,28,COUNTIF($L$20:L2124,"&lt;&gt;")&lt;2901,29,COUNTIF($L$20:L2124,"&lt;&gt;")&lt;3001,30),"")</f>
        <v/>
      </c>
      <c r="AM2124" t="str">
        <f t="shared" si="160"/>
        <v/>
      </c>
      <c r="AN2124" t="str">
        <f t="shared" si="164"/>
        <v/>
      </c>
      <c r="AP2124" t="str">
        <f t="shared" si="163"/>
        <v/>
      </c>
      <c r="AQ2124" t="str">
        <f>IF(AO2124="","",COUNTIFS(AM2124:$AM$3019,AO2124))</f>
        <v/>
      </c>
    </row>
    <row r="2125" spans="1:43" x14ac:dyDescent="0.25">
      <c r="A2125" s="6" t="str">
        <f>IF(COUNT($A$20:A2124)&lt;&gt;$B$4,IF(A2124="","",A2124+1),"")</f>
        <v/>
      </c>
      <c r="B2125" s="3"/>
      <c r="C2125" s="3"/>
      <c r="D2125" s="122"/>
      <c r="E2125" s="3"/>
      <c r="F2125" s="3"/>
      <c r="G2125" s="3"/>
      <c r="H2125" s="3"/>
      <c r="I2125" s="120"/>
      <c r="J2125" s="3"/>
      <c r="K2125" s="95" t="str" cm="1">
        <f t="array" ref="K2125">IF(OR($J$14 = "A",$J$14 = "B",$J$14 = "C"),IF(I2125="","",IF(LEN(I2125)&gt;2,_xlfn.IFS(ISNUMBER(SEARCH("_",I2125)),I2125,ISNUMBER(SEARCH(", ",I2125)),SUBSTITUTE(I2125,", ","_"),ISNUMBER(SEARCH("/ ",I2125)),SUBSTITUTE(I2125,"/ ","_"),ISNUMBER(SEARCH(",",I2125)),SUBSTITUTE(I2125,",","_"),ISNUMBER(SEARCH("/",I2125)),SUBSTITUTE(I2125,"/","_"),ISNUMBER(SEARCH("",I2125)),I2125),I2125)),IF(OR($J$14 = "J",$J$14 = "K"),"",IF(D2125="","",IF(LEN(D2125)&gt;2,_xlfn.IFS(ISNUMBER(SEARCH("_",D2125)),D2125,ISNUMBER(SEARCH(", ",D2125)),SUBSTITUTE(D2125,", ","_"),ISNUMBER(SEARCH("/ ",D2125)),SUBSTITUTE(D2125,"/ ","_"),ISNUMBER(SEARCH(",",D2125)),SUBSTITUTE(D2125,",","_"),ISNUMBER(SEARCH("/",D2125)),SUBSTITUTE(D2125,"/","_"),ISNUMBER(SEARCH("",D2125)),D2125),D2125))))</f>
        <v/>
      </c>
      <c r="L2125" s="1"/>
      <c r="M2125" s="1" t="str">
        <f t="shared" si="161"/>
        <v/>
      </c>
      <c r="N2125" s="94" t="str">
        <f>IF($L2125="None","",IF(ISERROR(VLOOKUP($L2125,Info!$B$4:$B$266,1,FALSE)),"",VLOOKUP($L2125,Info!$B$4:$L$266,5,FALSE)))</f>
        <v/>
      </c>
      <c r="O2125" s="94" t="str">
        <f>IF(K2125="","",IF(AND($J$12&lt;&gt;"ABC",N2125="3"),"BAC",IF(N2125="3","ABC",IF($J$12&lt;&gt;"ABC",IF($J$10="Standard",VLOOKUP(K2125,Info!$BE$4:$BF$481,2,FALSE),VLOOKUP(K2125,Info!$BI$4:$BJ$482,2,FALSE)),IF($J$10="Standard",VLOOKUP(K2125,Info!$AG$4:$AH$2994,2,FALSE),VLOOKUP(K2125,Info!$AK$4:$AL$2997,2,FALSE))))))</f>
        <v/>
      </c>
      <c r="P2125" s="94" t="str">
        <f>IF($L2125="None","",IF(ISERROR(VLOOKUP($L2125,Info!$B$4:$B$266,1,FALSE)),"",VLOOKUP($L2125,Info!$B$4:$L$266,3,FALSE)))</f>
        <v/>
      </c>
      <c r="Q2125" s="96" t="str">
        <f>IF($L2125="None","",IF(ISERROR(VLOOKUP($L2125,Info!$B$4:$B$266,1,FALSE)),"",VLOOKUP($L2125,Info!$B$4:$L$266,4,FALSE)))</f>
        <v/>
      </c>
      <c r="R2125" s="1"/>
      <c r="S2125" s="6" t="str">
        <f t="shared" si="162"/>
        <v/>
      </c>
      <c r="T2125" s="6" t="str">
        <f>IF($L2125="None","",IF(ISERROR(VLOOKUP($L2125,Info!$B$4:$B$266,1,FALSE)),"",VLOOKUP($L2125,Info!$B$4:$L$266,11,FALSE)))</f>
        <v/>
      </c>
      <c r="U2125" s="1"/>
      <c r="V2125" s="1"/>
      <c r="W2125" s="1"/>
      <c r="X2125" s="1" t="str">
        <f>IF($L2125="None","",IF(ISERROR(VLOOKUP($L2125,Info!$B$4:$B$266,1,FALSE)),"",IF(OR(W2125="Metallic Liquid Tight",W2125="Non-Metallic Liquid Tight",W2125="LSZH",W2125="Greenfield"),VLOOKUP($L2125,Info!$B$4:$L$266,7,FALSE),"N/A")))</f>
        <v/>
      </c>
      <c r="Y2125" s="1"/>
      <c r="Z2125" s="96" t="str">
        <f>IF($L2125="None","",IF(ISERROR(VLOOKUP($L2125,Info!$B$4:$B$266,1,FALSE)),"",VLOOKUP($L2125,Info!$B$4:$L$266,9,FALSE)))</f>
        <v/>
      </c>
      <c r="AA2125" s="96" t="str">
        <f>IF($L2125="None","",IF(ISERROR(VLOOKUP($L2125,Info!$B$4:$B$266,1,FALSE)),"",VLOOKUP($L2125,Info!$B$4:$L$266,8,FALSE)))</f>
        <v/>
      </c>
      <c r="AB2125" s="96" t="str">
        <f>IF($L2125="None","",IF(ISERROR(VLOOKUP($L2125,Info!$B$4:$B$266,1,FALSE)),"",VLOOKUP($L2125,Info!$B$4:$L$266,10,FALSE)))</f>
        <v/>
      </c>
      <c r="AC2125" s="1" t="str">
        <f>IF(W2125="SO Cable","Black,White",IF(O2125="","",IF(P2125="","",IF($J$12&lt;&gt;"ABC",IF(P2125&lt;="250",VLOOKUP(O2125,Info!$AZ$4:$BB$22,3,FALSE),VLOOKUP(O2125,Info!$AZ$23:$BB$39,3,FALSE)),IF(P2125&lt;="250",VLOOKUP(O2125,Info!$AO$4:$AQ$22,3,FALSE),VLOOKUP(O2125,Info!$AO$23:$AP$39,3,FALSE))))))</f>
        <v/>
      </c>
      <c r="AD2125" s="1"/>
      <c r="AE2125" s="1" t="str">
        <f>IF($L2125="None","",IF(ISERROR(VLOOKUP($L2125,Info!$B$4:$B$266,1,FALSE)),"",VLOOKUP($L2125,Info!$B$4:$L$266,4,FALSE)))</f>
        <v/>
      </c>
      <c r="AF2125" s="1" t="str">
        <f>IF($L2125="None","",IF(ISERROR(VLOOKUP($L2125,Info!$B$4:$B$266,1,FALSE)),"",VLOOKUP($L2125,Info!$B$4:$L$266,6,FALSE)))</f>
        <v/>
      </c>
      <c r="AG2125" s="1"/>
      <c r="AH2125" s="33" t="str" cm="1">
        <f t="array" ref="AH2125">IF(AND(L2125&lt;&gt;"",O2125&lt;&gt;"",R2125:S2125&lt;&gt;"",W2125:X2125&lt;&gt;"",Z2125:AA2125&lt;&gt;"",AC2125&lt;&gt;""),"Good","Bad")</f>
        <v>Bad</v>
      </c>
      <c r="AL2125" t="str" cm="1">
        <f t="array" ref="AL2125">IF(R2125&gt;0,_xlfn.IFS(COUNTIF($L$20:L2125,"&lt;&gt;")&lt;101,1,COUNTIF($L$20:L2125,"&lt;&gt;")&lt;201,2,COUNTIF($L$20:L2125,"&lt;&gt;")&lt;301,3,COUNTIF($L$20:L2125,"&lt;&gt;")&lt;401,4,COUNTIF($L$20:L2125,"&lt;&gt;")&lt;501,5,COUNTIF($L$20:L2125,"&lt;&gt;")&lt;601,6,COUNTIF($L$20:L2125,"&lt;&gt;")&lt;701,7,COUNTIF($L$20:L2125,"&lt;&gt;")&lt;801,8,COUNTIF($L$20:L2125,"&lt;&gt;")&lt;901,9,COUNTIF($L$20:L2125,"&lt;&gt;")&lt;1001,10,COUNTIF($L$20:L2125,"&lt;&gt;")&lt;1101,11,COUNTIF($L$20:L2125,"&lt;&gt;")&lt;1201,12,COUNTIF($L$20:L2125,"&lt;&gt;")&lt;1301,13,COUNTIF($L$20:L2125,"&lt;&gt;")&lt;1401,14,COUNTIF($L$20:L2125,"&lt;&gt;")&lt;1501,15,COUNTIF($L$20:L2125,"&lt;&gt;")&lt;1601,16,COUNTIF($L$20:L2125,"&lt;&gt;")&lt;1701,17,COUNTIF($L$20:L2125,"&lt;&gt;")&lt;1801,18,COUNTIF($L$20:L2125,"&lt;&gt;")&lt;1901,19,COUNTIF($L$20:L2125,"&lt;&gt;")&lt;2001,20,COUNTIF($L$20:L2125,"&lt;&gt;")&lt;2101,21,COUNTIF($L$20:L2125,"&lt;&gt;")&lt;2201,22,COUNTIF($L$20:L2125,"&lt;&gt;")&lt;2301,23,COUNTIF($L$20:L2125,"&lt;&gt;")&lt;2401,24,COUNTIF($L$20:L2125,"&lt;&gt;")&lt;2501,25,COUNTIF($L$20:L2125,"&lt;&gt;")&lt;2601,26,COUNTIF($L$20:L2125,"&lt;&gt;")&lt;2701,27,COUNTIF($L$20:L2125,"&lt;&gt;")&lt;2801,28,COUNTIF($L$20:L2125,"&lt;&gt;")&lt;2901,29,COUNTIF($L$20:L2125,"&lt;&gt;")&lt;3001,30),"")</f>
        <v/>
      </c>
      <c r="AM2125" t="str">
        <f t="shared" si="160"/>
        <v/>
      </c>
      <c r="AN2125" t="str">
        <f t="shared" si="164"/>
        <v/>
      </c>
      <c r="AP2125" t="str">
        <f t="shared" si="163"/>
        <v/>
      </c>
      <c r="AQ2125" t="str">
        <f>IF(AO2125="","",COUNTIFS(AM2125:$AM$3019,AO2125))</f>
        <v/>
      </c>
    </row>
    <row r="2126" spans="1:43" x14ac:dyDescent="0.25">
      <c r="A2126" s="6" t="str">
        <f>IF(COUNT($A$20:A2125)&lt;&gt;$B$4,IF(A2125="","",A2125+1),"")</f>
        <v/>
      </c>
      <c r="B2126" s="3"/>
      <c r="C2126" s="3"/>
      <c r="D2126" s="122"/>
      <c r="E2126" s="3"/>
      <c r="F2126" s="3"/>
      <c r="G2126" s="3"/>
      <c r="H2126" s="3"/>
      <c r="I2126" s="120"/>
      <c r="J2126" s="3"/>
      <c r="K2126" s="95" t="str" cm="1">
        <f t="array" ref="K2126">IF(OR($J$14 = "A",$J$14 = "B",$J$14 = "C"),IF(I2126="","",IF(LEN(I2126)&gt;2,_xlfn.IFS(ISNUMBER(SEARCH("_",I2126)),I2126,ISNUMBER(SEARCH(", ",I2126)),SUBSTITUTE(I2126,", ","_"),ISNUMBER(SEARCH("/ ",I2126)),SUBSTITUTE(I2126,"/ ","_"),ISNUMBER(SEARCH(",",I2126)),SUBSTITUTE(I2126,",","_"),ISNUMBER(SEARCH("/",I2126)),SUBSTITUTE(I2126,"/","_"),ISNUMBER(SEARCH("",I2126)),I2126),I2126)),IF(OR($J$14 = "J",$J$14 = "K"),"",IF(D2126="","",IF(LEN(D2126)&gt;2,_xlfn.IFS(ISNUMBER(SEARCH("_",D2126)),D2126,ISNUMBER(SEARCH(", ",D2126)),SUBSTITUTE(D2126,", ","_"),ISNUMBER(SEARCH("/ ",D2126)),SUBSTITUTE(D2126,"/ ","_"),ISNUMBER(SEARCH(",",D2126)),SUBSTITUTE(D2126,",","_"),ISNUMBER(SEARCH("/",D2126)),SUBSTITUTE(D2126,"/","_"),ISNUMBER(SEARCH("",D2126)),D2126),D2126))))</f>
        <v/>
      </c>
      <c r="L2126" s="1"/>
      <c r="M2126" s="1" t="str">
        <f t="shared" si="161"/>
        <v/>
      </c>
      <c r="N2126" s="94" t="str">
        <f>IF($L2126="None","",IF(ISERROR(VLOOKUP($L2126,Info!$B$4:$B$266,1,FALSE)),"",VLOOKUP($L2126,Info!$B$4:$L$266,5,FALSE)))</f>
        <v/>
      </c>
      <c r="O2126" s="94" t="str">
        <f>IF(K2126="","",IF(AND($J$12&lt;&gt;"ABC",N2126="3"),"BAC",IF(N2126="3","ABC",IF($J$12&lt;&gt;"ABC",IF($J$10="Standard",VLOOKUP(K2126,Info!$BE$4:$BF$481,2,FALSE),VLOOKUP(K2126,Info!$BI$4:$BJ$482,2,FALSE)),IF($J$10="Standard",VLOOKUP(K2126,Info!$AG$4:$AH$2994,2,FALSE),VLOOKUP(K2126,Info!$AK$4:$AL$2997,2,FALSE))))))</f>
        <v/>
      </c>
      <c r="P2126" s="94" t="str">
        <f>IF($L2126="None","",IF(ISERROR(VLOOKUP($L2126,Info!$B$4:$B$266,1,FALSE)),"",VLOOKUP($L2126,Info!$B$4:$L$266,3,FALSE)))</f>
        <v/>
      </c>
      <c r="Q2126" s="96" t="str">
        <f>IF($L2126="None","",IF(ISERROR(VLOOKUP($L2126,Info!$B$4:$B$266,1,FALSE)),"",VLOOKUP($L2126,Info!$B$4:$L$266,4,FALSE)))</f>
        <v/>
      </c>
      <c r="R2126" s="1"/>
      <c r="S2126" s="6" t="str">
        <f t="shared" si="162"/>
        <v/>
      </c>
      <c r="T2126" s="6" t="str">
        <f>IF($L2126="None","",IF(ISERROR(VLOOKUP($L2126,Info!$B$4:$B$266,1,FALSE)),"",VLOOKUP($L2126,Info!$B$4:$L$266,11,FALSE)))</f>
        <v/>
      </c>
      <c r="U2126" s="1"/>
      <c r="V2126" s="1"/>
      <c r="W2126" s="1"/>
      <c r="X2126" s="1" t="str">
        <f>IF($L2126="None","",IF(ISERROR(VLOOKUP($L2126,Info!$B$4:$B$266,1,FALSE)),"",IF(OR(W2126="Metallic Liquid Tight",W2126="Non-Metallic Liquid Tight",W2126="LSZH",W2126="Greenfield"),VLOOKUP($L2126,Info!$B$4:$L$266,7,FALSE),"N/A")))</f>
        <v/>
      </c>
      <c r="Y2126" s="1"/>
      <c r="Z2126" s="96" t="str">
        <f>IF($L2126="None","",IF(ISERROR(VLOOKUP($L2126,Info!$B$4:$B$266,1,FALSE)),"",VLOOKUP($L2126,Info!$B$4:$L$266,9,FALSE)))</f>
        <v/>
      </c>
      <c r="AA2126" s="96" t="str">
        <f>IF($L2126="None","",IF(ISERROR(VLOOKUP($L2126,Info!$B$4:$B$266,1,FALSE)),"",VLOOKUP($L2126,Info!$B$4:$L$266,8,FALSE)))</f>
        <v/>
      </c>
      <c r="AB2126" s="96" t="str">
        <f>IF($L2126="None","",IF(ISERROR(VLOOKUP($L2126,Info!$B$4:$B$266,1,FALSE)),"",VLOOKUP($L2126,Info!$B$4:$L$266,10,FALSE)))</f>
        <v/>
      </c>
      <c r="AC2126" s="1" t="str">
        <f>IF(W2126="SO Cable","Black,White",IF(O2126="","",IF(P2126="","",IF($J$12&lt;&gt;"ABC",IF(P2126&lt;="250",VLOOKUP(O2126,Info!$AZ$4:$BB$22,3,FALSE),VLOOKUP(O2126,Info!$AZ$23:$BB$39,3,FALSE)),IF(P2126&lt;="250",VLOOKUP(O2126,Info!$AO$4:$AQ$22,3,FALSE),VLOOKUP(O2126,Info!$AO$23:$AP$39,3,FALSE))))))</f>
        <v/>
      </c>
      <c r="AD2126" s="1"/>
      <c r="AE2126" s="1" t="str">
        <f>IF($L2126="None","",IF(ISERROR(VLOOKUP($L2126,Info!$B$4:$B$266,1,FALSE)),"",VLOOKUP($L2126,Info!$B$4:$L$266,4,FALSE)))</f>
        <v/>
      </c>
      <c r="AF2126" s="1" t="str">
        <f>IF($L2126="None","",IF(ISERROR(VLOOKUP($L2126,Info!$B$4:$B$266,1,FALSE)),"",VLOOKUP($L2126,Info!$B$4:$L$266,6,FALSE)))</f>
        <v/>
      </c>
      <c r="AG2126" s="1"/>
      <c r="AH2126" s="33" t="str" cm="1">
        <f t="array" ref="AH2126">IF(AND(L2126&lt;&gt;"",O2126&lt;&gt;"",R2126:S2126&lt;&gt;"",W2126:X2126&lt;&gt;"",Z2126:AA2126&lt;&gt;"",AC2126&lt;&gt;""),"Good","Bad")</f>
        <v>Bad</v>
      </c>
      <c r="AL2126" t="str" cm="1">
        <f t="array" ref="AL2126">IF(R2126&gt;0,_xlfn.IFS(COUNTIF($L$20:L2126,"&lt;&gt;")&lt;101,1,COUNTIF($L$20:L2126,"&lt;&gt;")&lt;201,2,COUNTIF($L$20:L2126,"&lt;&gt;")&lt;301,3,COUNTIF($L$20:L2126,"&lt;&gt;")&lt;401,4,COUNTIF($L$20:L2126,"&lt;&gt;")&lt;501,5,COUNTIF($L$20:L2126,"&lt;&gt;")&lt;601,6,COUNTIF($L$20:L2126,"&lt;&gt;")&lt;701,7,COUNTIF($L$20:L2126,"&lt;&gt;")&lt;801,8,COUNTIF($L$20:L2126,"&lt;&gt;")&lt;901,9,COUNTIF($L$20:L2126,"&lt;&gt;")&lt;1001,10,COUNTIF($L$20:L2126,"&lt;&gt;")&lt;1101,11,COUNTIF($L$20:L2126,"&lt;&gt;")&lt;1201,12,COUNTIF($L$20:L2126,"&lt;&gt;")&lt;1301,13,COUNTIF($L$20:L2126,"&lt;&gt;")&lt;1401,14,COUNTIF($L$20:L2126,"&lt;&gt;")&lt;1501,15,COUNTIF($L$20:L2126,"&lt;&gt;")&lt;1601,16,COUNTIF($L$20:L2126,"&lt;&gt;")&lt;1701,17,COUNTIF($L$20:L2126,"&lt;&gt;")&lt;1801,18,COUNTIF($L$20:L2126,"&lt;&gt;")&lt;1901,19,COUNTIF($L$20:L2126,"&lt;&gt;")&lt;2001,20,COUNTIF($L$20:L2126,"&lt;&gt;")&lt;2101,21,COUNTIF($L$20:L2126,"&lt;&gt;")&lt;2201,22,COUNTIF($L$20:L2126,"&lt;&gt;")&lt;2301,23,COUNTIF($L$20:L2126,"&lt;&gt;")&lt;2401,24,COUNTIF($L$20:L2126,"&lt;&gt;")&lt;2501,25,COUNTIF($L$20:L2126,"&lt;&gt;")&lt;2601,26,COUNTIF($L$20:L2126,"&lt;&gt;")&lt;2701,27,COUNTIF($L$20:L2126,"&lt;&gt;")&lt;2801,28,COUNTIF($L$20:L2126,"&lt;&gt;")&lt;2901,29,COUNTIF($L$20:L2126,"&lt;&gt;")&lt;3001,30),"")</f>
        <v/>
      </c>
      <c r="AM2126" t="str">
        <f t="shared" si="160"/>
        <v/>
      </c>
      <c r="AN2126" t="str">
        <f t="shared" si="164"/>
        <v/>
      </c>
      <c r="AP2126" t="str">
        <f t="shared" si="163"/>
        <v/>
      </c>
      <c r="AQ2126" t="str">
        <f>IF(AO2126="","",COUNTIFS(AM2126:$AM$3019,AO2126))</f>
        <v/>
      </c>
    </row>
    <row r="2127" spans="1:43" x14ac:dyDescent="0.25">
      <c r="A2127" s="6" t="str">
        <f>IF(COUNT($A$20:A2126)&lt;&gt;$B$4,IF(A2126="","",A2126+1),"")</f>
        <v/>
      </c>
      <c r="B2127" s="3"/>
      <c r="C2127" s="3"/>
      <c r="D2127" s="122"/>
      <c r="E2127" s="3"/>
      <c r="F2127" s="3"/>
      <c r="G2127" s="3"/>
      <c r="H2127" s="3"/>
      <c r="I2127" s="120"/>
      <c r="J2127" s="3"/>
      <c r="K2127" s="95" t="str" cm="1">
        <f t="array" ref="K2127">IF(OR($J$14 = "A",$J$14 = "B",$J$14 = "C"),IF(I2127="","",IF(LEN(I2127)&gt;2,_xlfn.IFS(ISNUMBER(SEARCH("_",I2127)),I2127,ISNUMBER(SEARCH(", ",I2127)),SUBSTITUTE(I2127,", ","_"),ISNUMBER(SEARCH("/ ",I2127)),SUBSTITUTE(I2127,"/ ","_"),ISNUMBER(SEARCH(",",I2127)),SUBSTITUTE(I2127,",","_"),ISNUMBER(SEARCH("/",I2127)),SUBSTITUTE(I2127,"/","_"),ISNUMBER(SEARCH("",I2127)),I2127),I2127)),IF(OR($J$14 = "J",$J$14 = "K"),"",IF(D2127="","",IF(LEN(D2127)&gt;2,_xlfn.IFS(ISNUMBER(SEARCH("_",D2127)),D2127,ISNUMBER(SEARCH(", ",D2127)),SUBSTITUTE(D2127,", ","_"),ISNUMBER(SEARCH("/ ",D2127)),SUBSTITUTE(D2127,"/ ","_"),ISNUMBER(SEARCH(",",D2127)),SUBSTITUTE(D2127,",","_"),ISNUMBER(SEARCH("/",D2127)),SUBSTITUTE(D2127,"/","_"),ISNUMBER(SEARCH("",D2127)),D2127),D2127))))</f>
        <v/>
      </c>
      <c r="L2127" s="1"/>
      <c r="M2127" s="1" t="str">
        <f t="shared" si="161"/>
        <v/>
      </c>
      <c r="N2127" s="94" t="str">
        <f>IF($L2127="None","",IF(ISERROR(VLOOKUP($L2127,Info!$B$4:$B$266,1,FALSE)),"",VLOOKUP($L2127,Info!$B$4:$L$266,5,FALSE)))</f>
        <v/>
      </c>
      <c r="O2127" s="94" t="str">
        <f>IF(K2127="","",IF(AND($J$12&lt;&gt;"ABC",N2127="3"),"BAC",IF(N2127="3","ABC",IF($J$12&lt;&gt;"ABC",IF($J$10="Standard",VLOOKUP(K2127,Info!$BE$4:$BF$481,2,FALSE),VLOOKUP(K2127,Info!$BI$4:$BJ$482,2,FALSE)),IF($J$10="Standard",VLOOKUP(K2127,Info!$AG$4:$AH$2994,2,FALSE),VLOOKUP(K2127,Info!$AK$4:$AL$2997,2,FALSE))))))</f>
        <v/>
      </c>
      <c r="P2127" s="94" t="str">
        <f>IF($L2127="None","",IF(ISERROR(VLOOKUP($L2127,Info!$B$4:$B$266,1,FALSE)),"",VLOOKUP($L2127,Info!$B$4:$L$266,3,FALSE)))</f>
        <v/>
      </c>
      <c r="Q2127" s="96" t="str">
        <f>IF($L2127="None","",IF(ISERROR(VLOOKUP($L2127,Info!$B$4:$B$266,1,FALSE)),"",VLOOKUP($L2127,Info!$B$4:$L$266,4,FALSE)))</f>
        <v/>
      </c>
      <c r="R2127" s="1"/>
      <c r="S2127" s="6" t="str">
        <f t="shared" si="162"/>
        <v/>
      </c>
      <c r="T2127" s="6" t="str">
        <f>IF($L2127="None","",IF(ISERROR(VLOOKUP($L2127,Info!$B$4:$B$266,1,FALSE)),"",VLOOKUP($L2127,Info!$B$4:$L$266,11,FALSE)))</f>
        <v/>
      </c>
      <c r="U2127" s="1"/>
      <c r="V2127" s="1"/>
      <c r="W2127" s="1"/>
      <c r="X2127" s="1" t="str">
        <f>IF($L2127="None","",IF(ISERROR(VLOOKUP($L2127,Info!$B$4:$B$266,1,FALSE)),"",IF(OR(W2127="Metallic Liquid Tight",W2127="Non-Metallic Liquid Tight",W2127="LSZH",W2127="Greenfield"),VLOOKUP($L2127,Info!$B$4:$L$266,7,FALSE),"N/A")))</f>
        <v/>
      </c>
      <c r="Y2127" s="1"/>
      <c r="Z2127" s="96" t="str">
        <f>IF($L2127="None","",IF(ISERROR(VLOOKUP($L2127,Info!$B$4:$B$266,1,FALSE)),"",VLOOKUP($L2127,Info!$B$4:$L$266,9,FALSE)))</f>
        <v/>
      </c>
      <c r="AA2127" s="96" t="str">
        <f>IF($L2127="None","",IF(ISERROR(VLOOKUP($L2127,Info!$B$4:$B$266,1,FALSE)),"",VLOOKUP($L2127,Info!$B$4:$L$266,8,FALSE)))</f>
        <v/>
      </c>
      <c r="AB2127" s="96" t="str">
        <f>IF($L2127="None","",IF(ISERROR(VLOOKUP($L2127,Info!$B$4:$B$266,1,FALSE)),"",VLOOKUP($L2127,Info!$B$4:$L$266,10,FALSE)))</f>
        <v/>
      </c>
      <c r="AC2127" s="1" t="str">
        <f>IF(W2127="SO Cable","Black,White",IF(O2127="","",IF(P2127="","",IF($J$12&lt;&gt;"ABC",IF(P2127&lt;="250",VLOOKUP(O2127,Info!$AZ$4:$BB$22,3,FALSE),VLOOKUP(O2127,Info!$AZ$23:$BB$39,3,FALSE)),IF(P2127&lt;="250",VLOOKUP(O2127,Info!$AO$4:$AQ$22,3,FALSE),VLOOKUP(O2127,Info!$AO$23:$AP$39,3,FALSE))))))</f>
        <v/>
      </c>
      <c r="AD2127" s="1"/>
      <c r="AE2127" s="1" t="str">
        <f>IF($L2127="None","",IF(ISERROR(VLOOKUP($L2127,Info!$B$4:$B$266,1,FALSE)),"",VLOOKUP($L2127,Info!$B$4:$L$266,4,FALSE)))</f>
        <v/>
      </c>
      <c r="AF2127" s="1" t="str">
        <f>IF($L2127="None","",IF(ISERROR(VLOOKUP($L2127,Info!$B$4:$B$266,1,FALSE)),"",VLOOKUP($L2127,Info!$B$4:$L$266,6,FALSE)))</f>
        <v/>
      </c>
      <c r="AG2127" s="1"/>
      <c r="AH2127" s="33" t="str" cm="1">
        <f t="array" ref="AH2127">IF(AND(L2127&lt;&gt;"",O2127&lt;&gt;"",R2127:S2127&lt;&gt;"",W2127:X2127&lt;&gt;"",Z2127:AA2127&lt;&gt;"",AC2127&lt;&gt;""),"Good","Bad")</f>
        <v>Bad</v>
      </c>
      <c r="AL2127" t="str" cm="1">
        <f t="array" ref="AL2127">IF(R2127&gt;0,_xlfn.IFS(COUNTIF($L$20:L2127,"&lt;&gt;")&lt;101,1,COUNTIF($L$20:L2127,"&lt;&gt;")&lt;201,2,COUNTIF($L$20:L2127,"&lt;&gt;")&lt;301,3,COUNTIF($L$20:L2127,"&lt;&gt;")&lt;401,4,COUNTIF($L$20:L2127,"&lt;&gt;")&lt;501,5,COUNTIF($L$20:L2127,"&lt;&gt;")&lt;601,6,COUNTIF($L$20:L2127,"&lt;&gt;")&lt;701,7,COUNTIF($L$20:L2127,"&lt;&gt;")&lt;801,8,COUNTIF($L$20:L2127,"&lt;&gt;")&lt;901,9,COUNTIF($L$20:L2127,"&lt;&gt;")&lt;1001,10,COUNTIF($L$20:L2127,"&lt;&gt;")&lt;1101,11,COUNTIF($L$20:L2127,"&lt;&gt;")&lt;1201,12,COUNTIF($L$20:L2127,"&lt;&gt;")&lt;1301,13,COUNTIF($L$20:L2127,"&lt;&gt;")&lt;1401,14,COUNTIF($L$20:L2127,"&lt;&gt;")&lt;1501,15,COUNTIF($L$20:L2127,"&lt;&gt;")&lt;1601,16,COUNTIF($L$20:L2127,"&lt;&gt;")&lt;1701,17,COUNTIF($L$20:L2127,"&lt;&gt;")&lt;1801,18,COUNTIF($L$20:L2127,"&lt;&gt;")&lt;1901,19,COUNTIF($L$20:L2127,"&lt;&gt;")&lt;2001,20,COUNTIF($L$20:L2127,"&lt;&gt;")&lt;2101,21,COUNTIF($L$20:L2127,"&lt;&gt;")&lt;2201,22,COUNTIF($L$20:L2127,"&lt;&gt;")&lt;2301,23,COUNTIF($L$20:L2127,"&lt;&gt;")&lt;2401,24,COUNTIF($L$20:L2127,"&lt;&gt;")&lt;2501,25,COUNTIF($L$20:L2127,"&lt;&gt;")&lt;2601,26,COUNTIF($L$20:L2127,"&lt;&gt;")&lt;2701,27,COUNTIF($L$20:L2127,"&lt;&gt;")&lt;2801,28,COUNTIF($L$20:L2127,"&lt;&gt;")&lt;2901,29,COUNTIF($L$20:L2127,"&lt;&gt;")&lt;3001,30),"")</f>
        <v/>
      </c>
      <c r="AM2127" t="str">
        <f t="shared" si="160"/>
        <v/>
      </c>
      <c r="AN2127" t="str">
        <f t="shared" si="164"/>
        <v/>
      </c>
      <c r="AP2127" t="str">
        <f t="shared" si="163"/>
        <v/>
      </c>
      <c r="AQ2127" t="str">
        <f>IF(AO2127="","",COUNTIFS(AM2127:$AM$3019,AO2127))</f>
        <v/>
      </c>
    </row>
    <row r="2128" spans="1:43" x14ac:dyDescent="0.25">
      <c r="A2128" s="6" t="str">
        <f>IF(COUNT($A$20:A2127)&lt;&gt;$B$4,IF(A2127="","",A2127+1),"")</f>
        <v/>
      </c>
      <c r="B2128" s="3"/>
      <c r="C2128" s="3"/>
      <c r="D2128" s="122"/>
      <c r="E2128" s="3"/>
      <c r="F2128" s="3"/>
      <c r="G2128" s="3"/>
      <c r="H2128" s="3"/>
      <c r="I2128" s="120"/>
      <c r="J2128" s="3"/>
      <c r="K2128" s="95" t="str" cm="1">
        <f t="array" ref="K2128">IF(OR($J$14 = "A",$J$14 = "B",$J$14 = "C"),IF(I2128="","",IF(LEN(I2128)&gt;2,_xlfn.IFS(ISNUMBER(SEARCH("_",I2128)),I2128,ISNUMBER(SEARCH(", ",I2128)),SUBSTITUTE(I2128,", ","_"),ISNUMBER(SEARCH("/ ",I2128)),SUBSTITUTE(I2128,"/ ","_"),ISNUMBER(SEARCH(",",I2128)),SUBSTITUTE(I2128,",","_"),ISNUMBER(SEARCH("/",I2128)),SUBSTITUTE(I2128,"/","_"),ISNUMBER(SEARCH("",I2128)),I2128),I2128)),IF(OR($J$14 = "J",$J$14 = "K"),"",IF(D2128="","",IF(LEN(D2128)&gt;2,_xlfn.IFS(ISNUMBER(SEARCH("_",D2128)),D2128,ISNUMBER(SEARCH(", ",D2128)),SUBSTITUTE(D2128,", ","_"),ISNUMBER(SEARCH("/ ",D2128)),SUBSTITUTE(D2128,"/ ","_"),ISNUMBER(SEARCH(",",D2128)),SUBSTITUTE(D2128,",","_"),ISNUMBER(SEARCH("/",D2128)),SUBSTITUTE(D2128,"/","_"),ISNUMBER(SEARCH("",D2128)),D2128),D2128))))</f>
        <v/>
      </c>
      <c r="L2128" s="1"/>
      <c r="M2128" s="1" t="str">
        <f t="shared" si="161"/>
        <v/>
      </c>
      <c r="N2128" s="94" t="str">
        <f>IF($L2128="None","",IF(ISERROR(VLOOKUP($L2128,Info!$B$4:$B$266,1,FALSE)),"",VLOOKUP($L2128,Info!$B$4:$L$266,5,FALSE)))</f>
        <v/>
      </c>
      <c r="O2128" s="94" t="str">
        <f>IF(K2128="","",IF(AND($J$12&lt;&gt;"ABC",N2128="3"),"BAC",IF(N2128="3","ABC",IF($J$12&lt;&gt;"ABC",IF($J$10="Standard",VLOOKUP(K2128,Info!$BE$4:$BF$481,2,FALSE),VLOOKUP(K2128,Info!$BI$4:$BJ$482,2,FALSE)),IF($J$10="Standard",VLOOKUP(K2128,Info!$AG$4:$AH$2994,2,FALSE),VLOOKUP(K2128,Info!$AK$4:$AL$2997,2,FALSE))))))</f>
        <v/>
      </c>
      <c r="P2128" s="94" t="str">
        <f>IF($L2128="None","",IF(ISERROR(VLOOKUP($L2128,Info!$B$4:$B$266,1,FALSE)),"",VLOOKUP($L2128,Info!$B$4:$L$266,3,FALSE)))</f>
        <v/>
      </c>
      <c r="Q2128" s="96" t="str">
        <f>IF($L2128="None","",IF(ISERROR(VLOOKUP($L2128,Info!$B$4:$B$266,1,FALSE)),"",VLOOKUP($L2128,Info!$B$4:$L$266,4,FALSE)))</f>
        <v/>
      </c>
      <c r="R2128" s="1"/>
      <c r="S2128" s="6" t="str">
        <f t="shared" si="162"/>
        <v/>
      </c>
      <c r="T2128" s="6" t="str">
        <f>IF($L2128="None","",IF(ISERROR(VLOOKUP($L2128,Info!$B$4:$B$266,1,FALSE)),"",VLOOKUP($L2128,Info!$B$4:$L$266,11,FALSE)))</f>
        <v/>
      </c>
      <c r="U2128" s="1"/>
      <c r="V2128" s="1"/>
      <c r="W2128" s="1"/>
      <c r="X2128" s="1" t="str">
        <f>IF($L2128="None","",IF(ISERROR(VLOOKUP($L2128,Info!$B$4:$B$266,1,FALSE)),"",IF(OR(W2128="Metallic Liquid Tight",W2128="Non-Metallic Liquid Tight",W2128="LSZH",W2128="Greenfield"),VLOOKUP($L2128,Info!$B$4:$L$266,7,FALSE),"N/A")))</f>
        <v/>
      </c>
      <c r="Y2128" s="1"/>
      <c r="Z2128" s="96" t="str">
        <f>IF($L2128="None","",IF(ISERROR(VLOOKUP($L2128,Info!$B$4:$B$266,1,FALSE)),"",VLOOKUP($L2128,Info!$B$4:$L$266,9,FALSE)))</f>
        <v/>
      </c>
      <c r="AA2128" s="96" t="str">
        <f>IF($L2128="None","",IF(ISERROR(VLOOKUP($L2128,Info!$B$4:$B$266,1,FALSE)),"",VLOOKUP($L2128,Info!$B$4:$L$266,8,FALSE)))</f>
        <v/>
      </c>
      <c r="AB2128" s="96" t="str">
        <f>IF($L2128="None","",IF(ISERROR(VLOOKUP($L2128,Info!$B$4:$B$266,1,FALSE)),"",VLOOKUP($L2128,Info!$B$4:$L$266,10,FALSE)))</f>
        <v/>
      </c>
      <c r="AC2128" s="1" t="str">
        <f>IF(W2128="SO Cable","Black,White",IF(O2128="","",IF(P2128="","",IF($J$12&lt;&gt;"ABC",IF(P2128&lt;="250",VLOOKUP(O2128,Info!$AZ$4:$BB$22,3,FALSE),VLOOKUP(O2128,Info!$AZ$23:$BB$39,3,FALSE)),IF(P2128&lt;="250",VLOOKUP(O2128,Info!$AO$4:$AQ$22,3,FALSE),VLOOKUP(O2128,Info!$AO$23:$AP$39,3,FALSE))))))</f>
        <v/>
      </c>
      <c r="AD2128" s="1"/>
      <c r="AE2128" s="1" t="str">
        <f>IF($L2128="None","",IF(ISERROR(VLOOKUP($L2128,Info!$B$4:$B$266,1,FALSE)),"",VLOOKUP($L2128,Info!$B$4:$L$266,4,FALSE)))</f>
        <v/>
      </c>
      <c r="AF2128" s="1" t="str">
        <f>IF($L2128="None","",IF(ISERROR(VLOOKUP($L2128,Info!$B$4:$B$266,1,FALSE)),"",VLOOKUP($L2128,Info!$B$4:$L$266,6,FALSE)))</f>
        <v/>
      </c>
      <c r="AG2128" s="1"/>
      <c r="AH2128" s="33" t="str" cm="1">
        <f t="array" ref="AH2128">IF(AND(L2128&lt;&gt;"",O2128&lt;&gt;"",R2128:S2128&lt;&gt;"",W2128:X2128&lt;&gt;"",Z2128:AA2128&lt;&gt;"",AC2128&lt;&gt;""),"Good","Bad")</f>
        <v>Bad</v>
      </c>
      <c r="AL2128" t="str" cm="1">
        <f t="array" ref="AL2128">IF(R2128&gt;0,_xlfn.IFS(COUNTIF($L$20:L2128,"&lt;&gt;")&lt;101,1,COUNTIF($L$20:L2128,"&lt;&gt;")&lt;201,2,COUNTIF($L$20:L2128,"&lt;&gt;")&lt;301,3,COUNTIF($L$20:L2128,"&lt;&gt;")&lt;401,4,COUNTIF($L$20:L2128,"&lt;&gt;")&lt;501,5,COUNTIF($L$20:L2128,"&lt;&gt;")&lt;601,6,COUNTIF($L$20:L2128,"&lt;&gt;")&lt;701,7,COUNTIF($L$20:L2128,"&lt;&gt;")&lt;801,8,COUNTIF($L$20:L2128,"&lt;&gt;")&lt;901,9,COUNTIF($L$20:L2128,"&lt;&gt;")&lt;1001,10,COUNTIF($L$20:L2128,"&lt;&gt;")&lt;1101,11,COUNTIF($L$20:L2128,"&lt;&gt;")&lt;1201,12,COUNTIF($L$20:L2128,"&lt;&gt;")&lt;1301,13,COUNTIF($L$20:L2128,"&lt;&gt;")&lt;1401,14,COUNTIF($L$20:L2128,"&lt;&gt;")&lt;1501,15,COUNTIF($L$20:L2128,"&lt;&gt;")&lt;1601,16,COUNTIF($L$20:L2128,"&lt;&gt;")&lt;1701,17,COUNTIF($L$20:L2128,"&lt;&gt;")&lt;1801,18,COUNTIF($L$20:L2128,"&lt;&gt;")&lt;1901,19,COUNTIF($L$20:L2128,"&lt;&gt;")&lt;2001,20,COUNTIF($L$20:L2128,"&lt;&gt;")&lt;2101,21,COUNTIF($L$20:L2128,"&lt;&gt;")&lt;2201,22,COUNTIF($L$20:L2128,"&lt;&gt;")&lt;2301,23,COUNTIF($L$20:L2128,"&lt;&gt;")&lt;2401,24,COUNTIF($L$20:L2128,"&lt;&gt;")&lt;2501,25,COUNTIF($L$20:L2128,"&lt;&gt;")&lt;2601,26,COUNTIF($L$20:L2128,"&lt;&gt;")&lt;2701,27,COUNTIF($L$20:L2128,"&lt;&gt;")&lt;2801,28,COUNTIF($L$20:L2128,"&lt;&gt;")&lt;2901,29,COUNTIF($L$20:L2128,"&lt;&gt;")&lt;3001,30),"")</f>
        <v/>
      </c>
      <c r="AM2128" t="str">
        <f t="shared" si="160"/>
        <v/>
      </c>
      <c r="AN2128" t="str">
        <f t="shared" si="164"/>
        <v/>
      </c>
      <c r="AP2128" t="str">
        <f t="shared" si="163"/>
        <v/>
      </c>
      <c r="AQ2128" t="str">
        <f>IF(AO2128="","",COUNTIFS(AM2128:$AM$3019,AO2128))</f>
        <v/>
      </c>
    </row>
    <row r="2129" spans="1:43" x14ac:dyDescent="0.25">
      <c r="A2129" s="6" t="str">
        <f>IF(COUNT($A$20:A2128)&lt;&gt;$B$4,IF(A2128="","",A2128+1),"")</f>
        <v/>
      </c>
      <c r="B2129" s="3"/>
      <c r="C2129" s="3"/>
      <c r="D2129" s="122"/>
      <c r="E2129" s="3"/>
      <c r="F2129" s="3"/>
      <c r="G2129" s="3"/>
      <c r="H2129" s="3"/>
      <c r="I2129" s="120"/>
      <c r="J2129" s="3"/>
      <c r="K2129" s="95" t="str" cm="1">
        <f t="array" ref="K2129">IF(OR($J$14 = "A",$J$14 = "B",$J$14 = "C"),IF(I2129="","",IF(LEN(I2129)&gt;2,_xlfn.IFS(ISNUMBER(SEARCH("_",I2129)),I2129,ISNUMBER(SEARCH(", ",I2129)),SUBSTITUTE(I2129,", ","_"),ISNUMBER(SEARCH("/ ",I2129)),SUBSTITUTE(I2129,"/ ","_"),ISNUMBER(SEARCH(",",I2129)),SUBSTITUTE(I2129,",","_"),ISNUMBER(SEARCH("/",I2129)),SUBSTITUTE(I2129,"/","_"),ISNUMBER(SEARCH("",I2129)),I2129),I2129)),IF(OR($J$14 = "J",$J$14 = "K"),"",IF(D2129="","",IF(LEN(D2129)&gt;2,_xlfn.IFS(ISNUMBER(SEARCH("_",D2129)),D2129,ISNUMBER(SEARCH(", ",D2129)),SUBSTITUTE(D2129,", ","_"),ISNUMBER(SEARCH("/ ",D2129)),SUBSTITUTE(D2129,"/ ","_"),ISNUMBER(SEARCH(",",D2129)),SUBSTITUTE(D2129,",","_"),ISNUMBER(SEARCH("/",D2129)),SUBSTITUTE(D2129,"/","_"),ISNUMBER(SEARCH("",D2129)),D2129),D2129))))</f>
        <v/>
      </c>
      <c r="L2129" s="1"/>
      <c r="M2129" s="1" t="str">
        <f t="shared" si="161"/>
        <v/>
      </c>
      <c r="N2129" s="94" t="str">
        <f>IF($L2129="None","",IF(ISERROR(VLOOKUP($L2129,Info!$B$4:$B$266,1,FALSE)),"",VLOOKUP($L2129,Info!$B$4:$L$266,5,FALSE)))</f>
        <v/>
      </c>
      <c r="O2129" s="94" t="str">
        <f>IF(K2129="","",IF(AND($J$12&lt;&gt;"ABC",N2129="3"),"BAC",IF(N2129="3","ABC",IF($J$12&lt;&gt;"ABC",IF($J$10="Standard",VLOOKUP(K2129,Info!$BE$4:$BF$481,2,FALSE),VLOOKUP(K2129,Info!$BI$4:$BJ$482,2,FALSE)),IF($J$10="Standard",VLOOKUP(K2129,Info!$AG$4:$AH$2994,2,FALSE),VLOOKUP(K2129,Info!$AK$4:$AL$2997,2,FALSE))))))</f>
        <v/>
      </c>
      <c r="P2129" s="94" t="str">
        <f>IF($L2129="None","",IF(ISERROR(VLOOKUP($L2129,Info!$B$4:$B$266,1,FALSE)),"",VLOOKUP($L2129,Info!$B$4:$L$266,3,FALSE)))</f>
        <v/>
      </c>
      <c r="Q2129" s="96" t="str">
        <f>IF($L2129="None","",IF(ISERROR(VLOOKUP($L2129,Info!$B$4:$B$266,1,FALSE)),"",VLOOKUP($L2129,Info!$B$4:$L$266,4,FALSE)))</f>
        <v/>
      </c>
      <c r="R2129" s="1"/>
      <c r="S2129" s="6" t="str">
        <f t="shared" si="162"/>
        <v/>
      </c>
      <c r="T2129" s="6" t="str">
        <f>IF($L2129="None","",IF(ISERROR(VLOOKUP($L2129,Info!$B$4:$B$266,1,FALSE)),"",VLOOKUP($L2129,Info!$B$4:$L$266,11,FALSE)))</f>
        <v/>
      </c>
      <c r="U2129" s="1"/>
      <c r="V2129" s="1"/>
      <c r="W2129" s="1"/>
      <c r="X2129" s="1" t="str">
        <f>IF($L2129="None","",IF(ISERROR(VLOOKUP($L2129,Info!$B$4:$B$266,1,FALSE)),"",IF(OR(W2129="Metallic Liquid Tight",W2129="Non-Metallic Liquid Tight",W2129="LSZH",W2129="Greenfield"),VLOOKUP($L2129,Info!$B$4:$L$266,7,FALSE),"N/A")))</f>
        <v/>
      </c>
      <c r="Y2129" s="1"/>
      <c r="Z2129" s="96" t="str">
        <f>IF($L2129="None","",IF(ISERROR(VLOOKUP($L2129,Info!$B$4:$B$266,1,FALSE)),"",VLOOKUP($L2129,Info!$B$4:$L$266,9,FALSE)))</f>
        <v/>
      </c>
      <c r="AA2129" s="96" t="str">
        <f>IF($L2129="None","",IF(ISERROR(VLOOKUP($L2129,Info!$B$4:$B$266,1,FALSE)),"",VLOOKUP($L2129,Info!$B$4:$L$266,8,FALSE)))</f>
        <v/>
      </c>
      <c r="AB2129" s="96" t="str">
        <f>IF($L2129="None","",IF(ISERROR(VLOOKUP($L2129,Info!$B$4:$B$266,1,FALSE)),"",VLOOKUP($L2129,Info!$B$4:$L$266,10,FALSE)))</f>
        <v/>
      </c>
      <c r="AC2129" s="1" t="str">
        <f>IF(W2129="SO Cable","Black,White",IF(O2129="","",IF(P2129="","",IF($J$12&lt;&gt;"ABC",IF(P2129&lt;="250",VLOOKUP(O2129,Info!$AZ$4:$BB$22,3,FALSE),VLOOKUP(O2129,Info!$AZ$23:$BB$39,3,FALSE)),IF(P2129&lt;="250",VLOOKUP(O2129,Info!$AO$4:$AQ$22,3,FALSE),VLOOKUP(O2129,Info!$AO$23:$AP$39,3,FALSE))))))</f>
        <v/>
      </c>
      <c r="AD2129" s="1"/>
      <c r="AE2129" s="1" t="str">
        <f>IF($L2129="None","",IF(ISERROR(VLOOKUP($L2129,Info!$B$4:$B$266,1,FALSE)),"",VLOOKUP($L2129,Info!$B$4:$L$266,4,FALSE)))</f>
        <v/>
      </c>
      <c r="AF2129" s="1" t="str">
        <f>IF($L2129="None","",IF(ISERROR(VLOOKUP($L2129,Info!$B$4:$B$266,1,FALSE)),"",VLOOKUP($L2129,Info!$B$4:$L$266,6,FALSE)))</f>
        <v/>
      </c>
      <c r="AG2129" s="1"/>
      <c r="AH2129" s="33" t="str" cm="1">
        <f t="array" ref="AH2129">IF(AND(L2129&lt;&gt;"",O2129&lt;&gt;"",R2129:S2129&lt;&gt;"",W2129:X2129&lt;&gt;"",Z2129:AA2129&lt;&gt;"",AC2129&lt;&gt;""),"Good","Bad")</f>
        <v>Bad</v>
      </c>
      <c r="AL2129" t="str" cm="1">
        <f t="array" ref="AL2129">IF(R2129&gt;0,_xlfn.IFS(COUNTIF($L$20:L2129,"&lt;&gt;")&lt;101,1,COUNTIF($L$20:L2129,"&lt;&gt;")&lt;201,2,COUNTIF($L$20:L2129,"&lt;&gt;")&lt;301,3,COUNTIF($L$20:L2129,"&lt;&gt;")&lt;401,4,COUNTIF($L$20:L2129,"&lt;&gt;")&lt;501,5,COUNTIF($L$20:L2129,"&lt;&gt;")&lt;601,6,COUNTIF($L$20:L2129,"&lt;&gt;")&lt;701,7,COUNTIF($L$20:L2129,"&lt;&gt;")&lt;801,8,COUNTIF($L$20:L2129,"&lt;&gt;")&lt;901,9,COUNTIF($L$20:L2129,"&lt;&gt;")&lt;1001,10,COUNTIF($L$20:L2129,"&lt;&gt;")&lt;1101,11,COUNTIF($L$20:L2129,"&lt;&gt;")&lt;1201,12,COUNTIF($L$20:L2129,"&lt;&gt;")&lt;1301,13,COUNTIF($L$20:L2129,"&lt;&gt;")&lt;1401,14,COUNTIF($L$20:L2129,"&lt;&gt;")&lt;1501,15,COUNTIF($L$20:L2129,"&lt;&gt;")&lt;1601,16,COUNTIF($L$20:L2129,"&lt;&gt;")&lt;1701,17,COUNTIF($L$20:L2129,"&lt;&gt;")&lt;1801,18,COUNTIF($L$20:L2129,"&lt;&gt;")&lt;1901,19,COUNTIF($L$20:L2129,"&lt;&gt;")&lt;2001,20,COUNTIF($L$20:L2129,"&lt;&gt;")&lt;2101,21,COUNTIF($L$20:L2129,"&lt;&gt;")&lt;2201,22,COUNTIF($L$20:L2129,"&lt;&gt;")&lt;2301,23,COUNTIF($L$20:L2129,"&lt;&gt;")&lt;2401,24,COUNTIF($L$20:L2129,"&lt;&gt;")&lt;2501,25,COUNTIF($L$20:L2129,"&lt;&gt;")&lt;2601,26,COUNTIF($L$20:L2129,"&lt;&gt;")&lt;2701,27,COUNTIF($L$20:L2129,"&lt;&gt;")&lt;2801,28,COUNTIF($L$20:L2129,"&lt;&gt;")&lt;2901,29,COUNTIF($L$20:L2129,"&lt;&gt;")&lt;3001,30),"")</f>
        <v/>
      </c>
      <c r="AM2129" t="str">
        <f t="shared" si="160"/>
        <v/>
      </c>
      <c r="AN2129" t="str">
        <f t="shared" si="164"/>
        <v/>
      </c>
      <c r="AP2129" t="str">
        <f t="shared" si="163"/>
        <v/>
      </c>
      <c r="AQ2129" t="str">
        <f>IF(AO2129="","",COUNTIFS(AM2129:$AM$3019,AO2129))</f>
        <v/>
      </c>
    </row>
    <row r="2130" spans="1:43" x14ac:dyDescent="0.25">
      <c r="A2130" s="6" t="str">
        <f>IF(COUNT($A$20:A2129)&lt;&gt;$B$4,IF(A2129="","",A2129+1),"")</f>
        <v/>
      </c>
      <c r="B2130" s="3"/>
      <c r="C2130" s="3"/>
      <c r="D2130" s="122"/>
      <c r="E2130" s="3"/>
      <c r="F2130" s="3"/>
      <c r="G2130" s="3"/>
      <c r="H2130" s="3"/>
      <c r="I2130" s="120"/>
      <c r="J2130" s="3"/>
      <c r="K2130" s="95" t="str" cm="1">
        <f t="array" ref="K2130">IF(OR($J$14 = "A",$J$14 = "B",$J$14 = "C"),IF(I2130="","",IF(LEN(I2130)&gt;2,_xlfn.IFS(ISNUMBER(SEARCH("_",I2130)),I2130,ISNUMBER(SEARCH(", ",I2130)),SUBSTITUTE(I2130,", ","_"),ISNUMBER(SEARCH("/ ",I2130)),SUBSTITUTE(I2130,"/ ","_"),ISNUMBER(SEARCH(",",I2130)),SUBSTITUTE(I2130,",","_"),ISNUMBER(SEARCH("/",I2130)),SUBSTITUTE(I2130,"/","_"),ISNUMBER(SEARCH("",I2130)),I2130),I2130)),IF(OR($J$14 = "J",$J$14 = "K"),"",IF(D2130="","",IF(LEN(D2130)&gt;2,_xlfn.IFS(ISNUMBER(SEARCH("_",D2130)),D2130,ISNUMBER(SEARCH(", ",D2130)),SUBSTITUTE(D2130,", ","_"),ISNUMBER(SEARCH("/ ",D2130)),SUBSTITUTE(D2130,"/ ","_"),ISNUMBER(SEARCH(",",D2130)),SUBSTITUTE(D2130,",","_"),ISNUMBER(SEARCH("/",D2130)),SUBSTITUTE(D2130,"/","_"),ISNUMBER(SEARCH("",D2130)),D2130),D2130))))</f>
        <v/>
      </c>
      <c r="L2130" s="1"/>
      <c r="M2130" s="1" t="str">
        <f t="shared" si="161"/>
        <v/>
      </c>
      <c r="N2130" s="94" t="str">
        <f>IF($L2130="None","",IF(ISERROR(VLOOKUP($L2130,Info!$B$4:$B$266,1,FALSE)),"",VLOOKUP($L2130,Info!$B$4:$L$266,5,FALSE)))</f>
        <v/>
      </c>
      <c r="O2130" s="94" t="str">
        <f>IF(K2130="","",IF(AND($J$12&lt;&gt;"ABC",N2130="3"),"BAC",IF(N2130="3","ABC",IF($J$12&lt;&gt;"ABC",IF($J$10="Standard",VLOOKUP(K2130,Info!$BE$4:$BF$481,2,FALSE),VLOOKUP(K2130,Info!$BI$4:$BJ$482,2,FALSE)),IF($J$10="Standard",VLOOKUP(K2130,Info!$AG$4:$AH$2994,2,FALSE),VLOOKUP(K2130,Info!$AK$4:$AL$2997,2,FALSE))))))</f>
        <v/>
      </c>
      <c r="P2130" s="94" t="str">
        <f>IF($L2130="None","",IF(ISERROR(VLOOKUP($L2130,Info!$B$4:$B$266,1,FALSE)),"",VLOOKUP($L2130,Info!$B$4:$L$266,3,FALSE)))</f>
        <v/>
      </c>
      <c r="Q2130" s="96" t="str">
        <f>IF($L2130="None","",IF(ISERROR(VLOOKUP($L2130,Info!$B$4:$B$266,1,FALSE)),"",VLOOKUP($L2130,Info!$B$4:$L$266,4,FALSE)))</f>
        <v/>
      </c>
      <c r="R2130" s="1"/>
      <c r="S2130" s="6" t="str">
        <f t="shared" si="162"/>
        <v/>
      </c>
      <c r="T2130" s="6" t="str">
        <f>IF($L2130="None","",IF(ISERROR(VLOOKUP($L2130,Info!$B$4:$B$266,1,FALSE)),"",VLOOKUP($L2130,Info!$B$4:$L$266,11,FALSE)))</f>
        <v/>
      </c>
      <c r="U2130" s="1"/>
      <c r="V2130" s="1"/>
      <c r="W2130" s="1"/>
      <c r="X2130" s="1" t="str">
        <f>IF($L2130="None","",IF(ISERROR(VLOOKUP($L2130,Info!$B$4:$B$266,1,FALSE)),"",IF(OR(W2130="Metallic Liquid Tight",W2130="Non-Metallic Liquid Tight",W2130="LSZH",W2130="Greenfield"),VLOOKUP($L2130,Info!$B$4:$L$266,7,FALSE),"N/A")))</f>
        <v/>
      </c>
      <c r="Y2130" s="1"/>
      <c r="Z2130" s="96" t="str">
        <f>IF($L2130="None","",IF(ISERROR(VLOOKUP($L2130,Info!$B$4:$B$266,1,FALSE)),"",VLOOKUP($L2130,Info!$B$4:$L$266,9,FALSE)))</f>
        <v/>
      </c>
      <c r="AA2130" s="96" t="str">
        <f>IF($L2130="None","",IF(ISERROR(VLOOKUP($L2130,Info!$B$4:$B$266,1,FALSE)),"",VLOOKUP($L2130,Info!$B$4:$L$266,8,FALSE)))</f>
        <v/>
      </c>
      <c r="AB2130" s="96" t="str">
        <f>IF($L2130="None","",IF(ISERROR(VLOOKUP($L2130,Info!$B$4:$B$266,1,FALSE)),"",VLOOKUP($L2130,Info!$B$4:$L$266,10,FALSE)))</f>
        <v/>
      </c>
      <c r="AC2130" s="1" t="str">
        <f>IF(W2130="SO Cable","Black,White",IF(O2130="","",IF(P2130="","",IF($J$12&lt;&gt;"ABC",IF(P2130&lt;="250",VLOOKUP(O2130,Info!$AZ$4:$BB$22,3,FALSE),VLOOKUP(O2130,Info!$AZ$23:$BB$39,3,FALSE)),IF(P2130&lt;="250",VLOOKUP(O2130,Info!$AO$4:$AQ$22,3,FALSE),VLOOKUP(O2130,Info!$AO$23:$AP$39,3,FALSE))))))</f>
        <v/>
      </c>
      <c r="AD2130" s="1"/>
      <c r="AE2130" s="1" t="str">
        <f>IF($L2130="None","",IF(ISERROR(VLOOKUP($L2130,Info!$B$4:$B$266,1,FALSE)),"",VLOOKUP($L2130,Info!$B$4:$L$266,4,FALSE)))</f>
        <v/>
      </c>
      <c r="AF2130" s="1" t="str">
        <f>IF($L2130="None","",IF(ISERROR(VLOOKUP($L2130,Info!$B$4:$B$266,1,FALSE)),"",VLOOKUP($L2130,Info!$B$4:$L$266,6,FALSE)))</f>
        <v/>
      </c>
      <c r="AG2130" s="1"/>
      <c r="AH2130" s="33" t="str" cm="1">
        <f t="array" ref="AH2130">IF(AND(L2130&lt;&gt;"",O2130&lt;&gt;"",R2130:S2130&lt;&gt;"",W2130:X2130&lt;&gt;"",Z2130:AA2130&lt;&gt;"",AC2130&lt;&gt;""),"Good","Bad")</f>
        <v>Bad</v>
      </c>
      <c r="AL2130" t="str" cm="1">
        <f t="array" ref="AL2130">IF(R2130&gt;0,_xlfn.IFS(COUNTIF($L$20:L2130,"&lt;&gt;")&lt;101,1,COUNTIF($L$20:L2130,"&lt;&gt;")&lt;201,2,COUNTIF($L$20:L2130,"&lt;&gt;")&lt;301,3,COUNTIF($L$20:L2130,"&lt;&gt;")&lt;401,4,COUNTIF($L$20:L2130,"&lt;&gt;")&lt;501,5,COUNTIF($L$20:L2130,"&lt;&gt;")&lt;601,6,COUNTIF($L$20:L2130,"&lt;&gt;")&lt;701,7,COUNTIF($L$20:L2130,"&lt;&gt;")&lt;801,8,COUNTIF($L$20:L2130,"&lt;&gt;")&lt;901,9,COUNTIF($L$20:L2130,"&lt;&gt;")&lt;1001,10,COUNTIF($L$20:L2130,"&lt;&gt;")&lt;1101,11,COUNTIF($L$20:L2130,"&lt;&gt;")&lt;1201,12,COUNTIF($L$20:L2130,"&lt;&gt;")&lt;1301,13,COUNTIF($L$20:L2130,"&lt;&gt;")&lt;1401,14,COUNTIF($L$20:L2130,"&lt;&gt;")&lt;1501,15,COUNTIF($L$20:L2130,"&lt;&gt;")&lt;1601,16,COUNTIF($L$20:L2130,"&lt;&gt;")&lt;1701,17,COUNTIF($L$20:L2130,"&lt;&gt;")&lt;1801,18,COUNTIF($L$20:L2130,"&lt;&gt;")&lt;1901,19,COUNTIF($L$20:L2130,"&lt;&gt;")&lt;2001,20,COUNTIF($L$20:L2130,"&lt;&gt;")&lt;2101,21,COUNTIF($L$20:L2130,"&lt;&gt;")&lt;2201,22,COUNTIF($L$20:L2130,"&lt;&gt;")&lt;2301,23,COUNTIF($L$20:L2130,"&lt;&gt;")&lt;2401,24,COUNTIF($L$20:L2130,"&lt;&gt;")&lt;2501,25,COUNTIF($L$20:L2130,"&lt;&gt;")&lt;2601,26,COUNTIF($L$20:L2130,"&lt;&gt;")&lt;2701,27,COUNTIF($L$20:L2130,"&lt;&gt;")&lt;2801,28,COUNTIF($L$20:L2130,"&lt;&gt;")&lt;2901,29,COUNTIF($L$20:L2130,"&lt;&gt;")&lt;3001,30),"")</f>
        <v/>
      </c>
      <c r="AM2130" t="str">
        <f t="shared" si="160"/>
        <v/>
      </c>
      <c r="AN2130" t="str">
        <f t="shared" si="164"/>
        <v/>
      </c>
      <c r="AP2130" t="str">
        <f t="shared" si="163"/>
        <v/>
      </c>
      <c r="AQ2130" t="str">
        <f>IF(AO2130="","",COUNTIFS(AM2130:$AM$3019,AO2130))</f>
        <v/>
      </c>
    </row>
    <row r="2131" spans="1:43" x14ac:dyDescent="0.25">
      <c r="A2131" s="6" t="str">
        <f>IF(COUNT($A$20:A2130)&lt;&gt;$B$4,IF(A2130="","",A2130+1),"")</f>
        <v/>
      </c>
      <c r="B2131" s="3"/>
      <c r="C2131" s="3"/>
      <c r="D2131" s="122"/>
      <c r="E2131" s="3"/>
      <c r="F2131" s="3"/>
      <c r="G2131" s="3"/>
      <c r="H2131" s="3"/>
      <c r="I2131" s="120"/>
      <c r="J2131" s="3"/>
      <c r="K2131" s="95" t="str" cm="1">
        <f t="array" ref="K2131">IF(OR($J$14 = "A",$J$14 = "B",$J$14 = "C"),IF(I2131="","",IF(LEN(I2131)&gt;2,_xlfn.IFS(ISNUMBER(SEARCH("_",I2131)),I2131,ISNUMBER(SEARCH(", ",I2131)),SUBSTITUTE(I2131,", ","_"),ISNUMBER(SEARCH("/ ",I2131)),SUBSTITUTE(I2131,"/ ","_"),ISNUMBER(SEARCH(",",I2131)),SUBSTITUTE(I2131,",","_"),ISNUMBER(SEARCH("/",I2131)),SUBSTITUTE(I2131,"/","_"),ISNUMBER(SEARCH("",I2131)),I2131),I2131)),IF(OR($J$14 = "J",$J$14 = "K"),"",IF(D2131="","",IF(LEN(D2131)&gt;2,_xlfn.IFS(ISNUMBER(SEARCH("_",D2131)),D2131,ISNUMBER(SEARCH(", ",D2131)),SUBSTITUTE(D2131,", ","_"),ISNUMBER(SEARCH("/ ",D2131)),SUBSTITUTE(D2131,"/ ","_"),ISNUMBER(SEARCH(",",D2131)),SUBSTITUTE(D2131,",","_"),ISNUMBER(SEARCH("/",D2131)),SUBSTITUTE(D2131,"/","_"),ISNUMBER(SEARCH("",D2131)),D2131),D2131))))</f>
        <v/>
      </c>
      <c r="L2131" s="1"/>
      <c r="M2131" s="1" t="str">
        <f t="shared" si="161"/>
        <v/>
      </c>
      <c r="N2131" s="94" t="str">
        <f>IF($L2131="None","",IF(ISERROR(VLOOKUP($L2131,Info!$B$4:$B$266,1,FALSE)),"",VLOOKUP($L2131,Info!$B$4:$L$266,5,FALSE)))</f>
        <v/>
      </c>
      <c r="O2131" s="94" t="str">
        <f>IF(K2131="","",IF(AND($J$12&lt;&gt;"ABC",N2131="3"),"BAC",IF(N2131="3","ABC",IF($J$12&lt;&gt;"ABC",IF($J$10="Standard",VLOOKUP(K2131,Info!$BE$4:$BF$481,2,FALSE),VLOOKUP(K2131,Info!$BI$4:$BJ$482,2,FALSE)),IF($J$10="Standard",VLOOKUP(K2131,Info!$AG$4:$AH$2994,2,FALSE),VLOOKUP(K2131,Info!$AK$4:$AL$2997,2,FALSE))))))</f>
        <v/>
      </c>
      <c r="P2131" s="94" t="str">
        <f>IF($L2131="None","",IF(ISERROR(VLOOKUP($L2131,Info!$B$4:$B$266,1,FALSE)),"",VLOOKUP($L2131,Info!$B$4:$L$266,3,FALSE)))</f>
        <v/>
      </c>
      <c r="Q2131" s="96" t="str">
        <f>IF($L2131="None","",IF(ISERROR(VLOOKUP($L2131,Info!$B$4:$B$266,1,FALSE)),"",VLOOKUP($L2131,Info!$B$4:$L$266,4,FALSE)))</f>
        <v/>
      </c>
      <c r="R2131" s="1"/>
      <c r="S2131" s="6" t="str">
        <f t="shared" si="162"/>
        <v/>
      </c>
      <c r="T2131" s="6" t="str">
        <f>IF($L2131="None","",IF(ISERROR(VLOOKUP($L2131,Info!$B$4:$B$266,1,FALSE)),"",VLOOKUP($L2131,Info!$B$4:$L$266,11,FALSE)))</f>
        <v/>
      </c>
      <c r="U2131" s="1"/>
      <c r="V2131" s="1"/>
      <c r="W2131" s="1"/>
      <c r="X2131" s="1" t="str">
        <f>IF($L2131="None","",IF(ISERROR(VLOOKUP($L2131,Info!$B$4:$B$266,1,FALSE)),"",IF(OR(W2131="Metallic Liquid Tight",W2131="Non-Metallic Liquid Tight",W2131="LSZH",W2131="Greenfield"),VLOOKUP($L2131,Info!$B$4:$L$266,7,FALSE),"N/A")))</f>
        <v/>
      </c>
      <c r="Y2131" s="1"/>
      <c r="Z2131" s="96" t="str">
        <f>IF($L2131="None","",IF(ISERROR(VLOOKUP($L2131,Info!$B$4:$B$266,1,FALSE)),"",VLOOKUP($L2131,Info!$B$4:$L$266,9,FALSE)))</f>
        <v/>
      </c>
      <c r="AA2131" s="96" t="str">
        <f>IF($L2131="None","",IF(ISERROR(VLOOKUP($L2131,Info!$B$4:$B$266,1,FALSE)),"",VLOOKUP($L2131,Info!$B$4:$L$266,8,FALSE)))</f>
        <v/>
      </c>
      <c r="AB2131" s="96" t="str">
        <f>IF($L2131="None","",IF(ISERROR(VLOOKUP($L2131,Info!$B$4:$B$266,1,FALSE)),"",VLOOKUP($L2131,Info!$B$4:$L$266,10,FALSE)))</f>
        <v/>
      </c>
      <c r="AC2131" s="1" t="str">
        <f>IF(W2131="SO Cable","Black,White",IF(O2131="","",IF(P2131="","",IF($J$12&lt;&gt;"ABC",IF(P2131&lt;="250",VLOOKUP(O2131,Info!$AZ$4:$BB$22,3,FALSE),VLOOKUP(O2131,Info!$AZ$23:$BB$39,3,FALSE)),IF(P2131&lt;="250",VLOOKUP(O2131,Info!$AO$4:$AQ$22,3,FALSE),VLOOKUP(O2131,Info!$AO$23:$AP$39,3,FALSE))))))</f>
        <v/>
      </c>
      <c r="AD2131" s="1"/>
      <c r="AE2131" s="1" t="str">
        <f>IF($L2131="None","",IF(ISERROR(VLOOKUP($L2131,Info!$B$4:$B$266,1,FALSE)),"",VLOOKUP($L2131,Info!$B$4:$L$266,4,FALSE)))</f>
        <v/>
      </c>
      <c r="AF2131" s="1" t="str">
        <f>IF($L2131="None","",IF(ISERROR(VLOOKUP($L2131,Info!$B$4:$B$266,1,FALSE)),"",VLOOKUP($L2131,Info!$B$4:$L$266,6,FALSE)))</f>
        <v/>
      </c>
      <c r="AG2131" s="1"/>
      <c r="AH2131" s="33" t="str" cm="1">
        <f t="array" ref="AH2131">IF(AND(L2131&lt;&gt;"",O2131&lt;&gt;"",R2131:S2131&lt;&gt;"",W2131:X2131&lt;&gt;"",Z2131:AA2131&lt;&gt;"",AC2131&lt;&gt;""),"Good","Bad")</f>
        <v>Bad</v>
      </c>
      <c r="AL2131" t="str" cm="1">
        <f t="array" ref="AL2131">IF(R2131&gt;0,_xlfn.IFS(COUNTIF($L$20:L2131,"&lt;&gt;")&lt;101,1,COUNTIF($L$20:L2131,"&lt;&gt;")&lt;201,2,COUNTIF($L$20:L2131,"&lt;&gt;")&lt;301,3,COUNTIF($L$20:L2131,"&lt;&gt;")&lt;401,4,COUNTIF($L$20:L2131,"&lt;&gt;")&lt;501,5,COUNTIF($L$20:L2131,"&lt;&gt;")&lt;601,6,COUNTIF($L$20:L2131,"&lt;&gt;")&lt;701,7,COUNTIF($L$20:L2131,"&lt;&gt;")&lt;801,8,COUNTIF($L$20:L2131,"&lt;&gt;")&lt;901,9,COUNTIF($L$20:L2131,"&lt;&gt;")&lt;1001,10,COUNTIF($L$20:L2131,"&lt;&gt;")&lt;1101,11,COUNTIF($L$20:L2131,"&lt;&gt;")&lt;1201,12,COUNTIF($L$20:L2131,"&lt;&gt;")&lt;1301,13,COUNTIF($L$20:L2131,"&lt;&gt;")&lt;1401,14,COUNTIF($L$20:L2131,"&lt;&gt;")&lt;1501,15,COUNTIF($L$20:L2131,"&lt;&gt;")&lt;1601,16,COUNTIF($L$20:L2131,"&lt;&gt;")&lt;1701,17,COUNTIF($L$20:L2131,"&lt;&gt;")&lt;1801,18,COUNTIF($L$20:L2131,"&lt;&gt;")&lt;1901,19,COUNTIF($L$20:L2131,"&lt;&gt;")&lt;2001,20,COUNTIF($L$20:L2131,"&lt;&gt;")&lt;2101,21,COUNTIF($L$20:L2131,"&lt;&gt;")&lt;2201,22,COUNTIF($L$20:L2131,"&lt;&gt;")&lt;2301,23,COUNTIF($L$20:L2131,"&lt;&gt;")&lt;2401,24,COUNTIF($L$20:L2131,"&lt;&gt;")&lt;2501,25,COUNTIF($L$20:L2131,"&lt;&gt;")&lt;2601,26,COUNTIF($L$20:L2131,"&lt;&gt;")&lt;2701,27,COUNTIF($L$20:L2131,"&lt;&gt;")&lt;2801,28,COUNTIF($L$20:L2131,"&lt;&gt;")&lt;2901,29,COUNTIF($L$20:L2131,"&lt;&gt;")&lt;3001,30),"")</f>
        <v/>
      </c>
      <c r="AM2131" t="str">
        <f t="shared" si="160"/>
        <v/>
      </c>
      <c r="AN2131" t="str">
        <f t="shared" si="164"/>
        <v/>
      </c>
      <c r="AP2131" t="str">
        <f t="shared" si="163"/>
        <v/>
      </c>
      <c r="AQ2131" t="str">
        <f>IF(AO2131="","",COUNTIFS(AM2131:$AM$3019,AO2131))</f>
        <v/>
      </c>
    </row>
    <row r="2132" spans="1:43" x14ac:dyDescent="0.25">
      <c r="A2132" s="6" t="str">
        <f>IF(COUNT($A$20:A2131)&lt;&gt;$B$4,IF(A2131="","",A2131+1),"")</f>
        <v/>
      </c>
      <c r="B2132" s="3"/>
      <c r="C2132" s="3"/>
      <c r="D2132" s="122"/>
      <c r="E2132" s="3"/>
      <c r="F2132" s="3"/>
      <c r="G2132" s="3"/>
      <c r="H2132" s="3"/>
      <c r="I2132" s="120"/>
      <c r="J2132" s="3"/>
      <c r="K2132" s="95" t="str" cm="1">
        <f t="array" ref="K2132">IF(OR($J$14 = "A",$J$14 = "B",$J$14 = "C"),IF(I2132="","",IF(LEN(I2132)&gt;2,_xlfn.IFS(ISNUMBER(SEARCH("_",I2132)),I2132,ISNUMBER(SEARCH(", ",I2132)),SUBSTITUTE(I2132,", ","_"),ISNUMBER(SEARCH("/ ",I2132)),SUBSTITUTE(I2132,"/ ","_"),ISNUMBER(SEARCH(",",I2132)),SUBSTITUTE(I2132,",","_"),ISNUMBER(SEARCH("/",I2132)),SUBSTITUTE(I2132,"/","_"),ISNUMBER(SEARCH("",I2132)),I2132),I2132)),IF(OR($J$14 = "J",$J$14 = "K"),"",IF(D2132="","",IF(LEN(D2132)&gt;2,_xlfn.IFS(ISNUMBER(SEARCH("_",D2132)),D2132,ISNUMBER(SEARCH(", ",D2132)),SUBSTITUTE(D2132,", ","_"),ISNUMBER(SEARCH("/ ",D2132)),SUBSTITUTE(D2132,"/ ","_"),ISNUMBER(SEARCH(",",D2132)),SUBSTITUTE(D2132,",","_"),ISNUMBER(SEARCH("/",D2132)),SUBSTITUTE(D2132,"/","_"),ISNUMBER(SEARCH("",D2132)),D2132),D2132))))</f>
        <v/>
      </c>
      <c r="L2132" s="1"/>
      <c r="M2132" s="1" t="str">
        <f t="shared" si="161"/>
        <v/>
      </c>
      <c r="N2132" s="94" t="str">
        <f>IF($L2132="None","",IF(ISERROR(VLOOKUP($L2132,Info!$B$4:$B$266,1,FALSE)),"",VLOOKUP($L2132,Info!$B$4:$L$266,5,FALSE)))</f>
        <v/>
      </c>
      <c r="O2132" s="94" t="str">
        <f>IF(K2132="","",IF(AND($J$12&lt;&gt;"ABC",N2132="3"),"BAC",IF(N2132="3","ABC",IF($J$12&lt;&gt;"ABC",IF($J$10="Standard",VLOOKUP(K2132,Info!$BE$4:$BF$481,2,FALSE),VLOOKUP(K2132,Info!$BI$4:$BJ$482,2,FALSE)),IF($J$10="Standard",VLOOKUP(K2132,Info!$AG$4:$AH$2994,2,FALSE),VLOOKUP(K2132,Info!$AK$4:$AL$2997,2,FALSE))))))</f>
        <v/>
      </c>
      <c r="P2132" s="94" t="str">
        <f>IF($L2132="None","",IF(ISERROR(VLOOKUP($L2132,Info!$B$4:$B$266,1,FALSE)),"",VLOOKUP($L2132,Info!$B$4:$L$266,3,FALSE)))</f>
        <v/>
      </c>
      <c r="Q2132" s="96" t="str">
        <f>IF($L2132="None","",IF(ISERROR(VLOOKUP($L2132,Info!$B$4:$B$266,1,FALSE)),"",VLOOKUP($L2132,Info!$B$4:$L$266,4,FALSE)))</f>
        <v/>
      </c>
      <c r="R2132" s="1"/>
      <c r="S2132" s="6" t="str">
        <f t="shared" si="162"/>
        <v/>
      </c>
      <c r="T2132" s="6" t="str">
        <f>IF($L2132="None","",IF(ISERROR(VLOOKUP($L2132,Info!$B$4:$B$266,1,FALSE)),"",VLOOKUP($L2132,Info!$B$4:$L$266,11,FALSE)))</f>
        <v/>
      </c>
      <c r="U2132" s="1"/>
      <c r="V2132" s="1"/>
      <c r="W2132" s="1"/>
      <c r="X2132" s="1" t="str">
        <f>IF($L2132="None","",IF(ISERROR(VLOOKUP($L2132,Info!$B$4:$B$266,1,FALSE)),"",IF(OR(W2132="Metallic Liquid Tight",W2132="Non-Metallic Liquid Tight",W2132="LSZH",W2132="Greenfield"),VLOOKUP($L2132,Info!$B$4:$L$266,7,FALSE),"N/A")))</f>
        <v/>
      </c>
      <c r="Y2132" s="1"/>
      <c r="Z2132" s="96" t="str">
        <f>IF($L2132="None","",IF(ISERROR(VLOOKUP($L2132,Info!$B$4:$B$266,1,FALSE)),"",VLOOKUP($L2132,Info!$B$4:$L$266,9,FALSE)))</f>
        <v/>
      </c>
      <c r="AA2132" s="96" t="str">
        <f>IF($L2132="None","",IF(ISERROR(VLOOKUP($L2132,Info!$B$4:$B$266,1,FALSE)),"",VLOOKUP($L2132,Info!$B$4:$L$266,8,FALSE)))</f>
        <v/>
      </c>
      <c r="AB2132" s="96" t="str">
        <f>IF($L2132="None","",IF(ISERROR(VLOOKUP($L2132,Info!$B$4:$B$266,1,FALSE)),"",VLOOKUP($L2132,Info!$B$4:$L$266,10,FALSE)))</f>
        <v/>
      </c>
      <c r="AC2132" s="1" t="str">
        <f>IF(W2132="SO Cable","Black,White",IF(O2132="","",IF(P2132="","",IF($J$12&lt;&gt;"ABC",IF(P2132&lt;="250",VLOOKUP(O2132,Info!$AZ$4:$BB$22,3,FALSE),VLOOKUP(O2132,Info!$AZ$23:$BB$39,3,FALSE)),IF(P2132&lt;="250",VLOOKUP(O2132,Info!$AO$4:$AQ$22,3,FALSE),VLOOKUP(O2132,Info!$AO$23:$AP$39,3,FALSE))))))</f>
        <v/>
      </c>
      <c r="AD2132" s="1"/>
      <c r="AE2132" s="1" t="str">
        <f>IF($L2132="None","",IF(ISERROR(VLOOKUP($L2132,Info!$B$4:$B$266,1,FALSE)),"",VLOOKUP($L2132,Info!$B$4:$L$266,4,FALSE)))</f>
        <v/>
      </c>
      <c r="AF2132" s="1" t="str">
        <f>IF($L2132="None","",IF(ISERROR(VLOOKUP($L2132,Info!$B$4:$B$266,1,FALSE)),"",VLOOKUP($L2132,Info!$B$4:$L$266,6,FALSE)))</f>
        <v/>
      </c>
      <c r="AG2132" s="1"/>
      <c r="AH2132" s="33" t="str" cm="1">
        <f t="array" ref="AH2132">IF(AND(L2132&lt;&gt;"",O2132&lt;&gt;"",R2132:S2132&lt;&gt;"",W2132:X2132&lt;&gt;"",Z2132:AA2132&lt;&gt;"",AC2132&lt;&gt;""),"Good","Bad")</f>
        <v>Bad</v>
      </c>
      <c r="AL2132" t="str" cm="1">
        <f t="array" ref="AL2132">IF(R2132&gt;0,_xlfn.IFS(COUNTIF($L$20:L2132,"&lt;&gt;")&lt;101,1,COUNTIF($L$20:L2132,"&lt;&gt;")&lt;201,2,COUNTIF($L$20:L2132,"&lt;&gt;")&lt;301,3,COUNTIF($L$20:L2132,"&lt;&gt;")&lt;401,4,COUNTIF($L$20:L2132,"&lt;&gt;")&lt;501,5,COUNTIF($L$20:L2132,"&lt;&gt;")&lt;601,6,COUNTIF($L$20:L2132,"&lt;&gt;")&lt;701,7,COUNTIF($L$20:L2132,"&lt;&gt;")&lt;801,8,COUNTIF($L$20:L2132,"&lt;&gt;")&lt;901,9,COUNTIF($L$20:L2132,"&lt;&gt;")&lt;1001,10,COUNTIF($L$20:L2132,"&lt;&gt;")&lt;1101,11,COUNTIF($L$20:L2132,"&lt;&gt;")&lt;1201,12,COUNTIF($L$20:L2132,"&lt;&gt;")&lt;1301,13,COUNTIF($L$20:L2132,"&lt;&gt;")&lt;1401,14,COUNTIF($L$20:L2132,"&lt;&gt;")&lt;1501,15,COUNTIF($L$20:L2132,"&lt;&gt;")&lt;1601,16,COUNTIF($L$20:L2132,"&lt;&gt;")&lt;1701,17,COUNTIF($L$20:L2132,"&lt;&gt;")&lt;1801,18,COUNTIF($L$20:L2132,"&lt;&gt;")&lt;1901,19,COUNTIF($L$20:L2132,"&lt;&gt;")&lt;2001,20,COUNTIF($L$20:L2132,"&lt;&gt;")&lt;2101,21,COUNTIF($L$20:L2132,"&lt;&gt;")&lt;2201,22,COUNTIF($L$20:L2132,"&lt;&gt;")&lt;2301,23,COUNTIF($L$20:L2132,"&lt;&gt;")&lt;2401,24,COUNTIF($L$20:L2132,"&lt;&gt;")&lt;2501,25,COUNTIF($L$20:L2132,"&lt;&gt;")&lt;2601,26,COUNTIF($L$20:L2132,"&lt;&gt;")&lt;2701,27,COUNTIF($L$20:L2132,"&lt;&gt;")&lt;2801,28,COUNTIF($L$20:L2132,"&lt;&gt;")&lt;2901,29,COUNTIF($L$20:L2132,"&lt;&gt;")&lt;3001,30),"")</f>
        <v/>
      </c>
      <c r="AM2132" t="str">
        <f t="shared" ref="AM2132:AM2195" si="165">L2132&amp;Z2132&amp;AA2132&amp;W2132&amp;X2132&amp;Y2132&amp;AL2132</f>
        <v/>
      </c>
      <c r="AN2132" t="str">
        <f t="shared" si="164"/>
        <v/>
      </c>
      <c r="AP2132" t="str">
        <f t="shared" si="163"/>
        <v/>
      </c>
      <c r="AQ2132" t="str">
        <f>IF(AO2132="","",COUNTIFS(AM2132:$AM$3019,AO2132))</f>
        <v/>
      </c>
    </row>
    <row r="2133" spans="1:43" x14ac:dyDescent="0.25">
      <c r="A2133" s="6" t="str">
        <f>IF(COUNT($A$20:A2132)&lt;&gt;$B$4,IF(A2132="","",A2132+1),"")</f>
        <v/>
      </c>
      <c r="B2133" s="3"/>
      <c r="C2133" s="3"/>
      <c r="D2133" s="122"/>
      <c r="E2133" s="3"/>
      <c r="F2133" s="3"/>
      <c r="G2133" s="3"/>
      <c r="H2133" s="3"/>
      <c r="I2133" s="120"/>
      <c r="J2133" s="3"/>
      <c r="K2133" s="95" t="str" cm="1">
        <f t="array" ref="K2133">IF(OR($J$14 = "A",$J$14 = "B",$J$14 = "C"),IF(I2133="","",IF(LEN(I2133)&gt;2,_xlfn.IFS(ISNUMBER(SEARCH("_",I2133)),I2133,ISNUMBER(SEARCH(", ",I2133)),SUBSTITUTE(I2133,", ","_"),ISNUMBER(SEARCH("/ ",I2133)),SUBSTITUTE(I2133,"/ ","_"),ISNUMBER(SEARCH(",",I2133)),SUBSTITUTE(I2133,",","_"),ISNUMBER(SEARCH("/",I2133)),SUBSTITUTE(I2133,"/","_"),ISNUMBER(SEARCH("",I2133)),I2133),I2133)),IF(OR($J$14 = "J",$J$14 = "K"),"",IF(D2133="","",IF(LEN(D2133)&gt;2,_xlfn.IFS(ISNUMBER(SEARCH("_",D2133)),D2133,ISNUMBER(SEARCH(", ",D2133)),SUBSTITUTE(D2133,", ","_"),ISNUMBER(SEARCH("/ ",D2133)),SUBSTITUTE(D2133,"/ ","_"),ISNUMBER(SEARCH(",",D2133)),SUBSTITUTE(D2133,",","_"),ISNUMBER(SEARCH("/",D2133)),SUBSTITUTE(D2133,"/","_"),ISNUMBER(SEARCH("",D2133)),D2133),D2133))))</f>
        <v/>
      </c>
      <c r="L2133" s="1"/>
      <c r="M2133" s="1" t="str">
        <f t="shared" ref="M2133:M2196" si="166">IF(L2133="","","Pigtail")</f>
        <v/>
      </c>
      <c r="N2133" s="94" t="str">
        <f>IF($L2133="None","",IF(ISERROR(VLOOKUP($L2133,Info!$B$4:$B$266,1,FALSE)),"",VLOOKUP($L2133,Info!$B$4:$L$266,5,FALSE)))</f>
        <v/>
      </c>
      <c r="O2133" s="94" t="str">
        <f>IF(K2133="","",IF(AND($J$12&lt;&gt;"ABC",N2133="3"),"BAC",IF(N2133="3","ABC",IF($J$12&lt;&gt;"ABC",IF($J$10="Standard",VLOOKUP(K2133,Info!$BE$4:$BF$481,2,FALSE),VLOOKUP(K2133,Info!$BI$4:$BJ$482,2,FALSE)),IF($J$10="Standard",VLOOKUP(K2133,Info!$AG$4:$AH$2994,2,FALSE),VLOOKUP(K2133,Info!$AK$4:$AL$2997,2,FALSE))))))</f>
        <v/>
      </c>
      <c r="P2133" s="94" t="str">
        <f>IF($L2133="None","",IF(ISERROR(VLOOKUP($L2133,Info!$B$4:$B$266,1,FALSE)),"",VLOOKUP($L2133,Info!$B$4:$L$266,3,FALSE)))</f>
        <v/>
      </c>
      <c r="Q2133" s="96" t="str">
        <f>IF($L2133="None","",IF(ISERROR(VLOOKUP($L2133,Info!$B$4:$B$266,1,FALSE)),"",VLOOKUP($L2133,Info!$B$4:$L$266,4,FALSE)))</f>
        <v/>
      </c>
      <c r="R2133" s="1"/>
      <c r="S2133" s="6" t="str">
        <f t="shared" ref="S2133:S2196" si="167">IF(M2133 = "","",IF(M2133 &lt;&gt; "Pigtail","0",""))</f>
        <v/>
      </c>
      <c r="T2133" s="6" t="str">
        <f>IF($L2133="None","",IF(ISERROR(VLOOKUP($L2133,Info!$B$4:$B$266,1,FALSE)),"",VLOOKUP($L2133,Info!$B$4:$L$266,11,FALSE)))</f>
        <v/>
      </c>
      <c r="U2133" s="1"/>
      <c r="V2133" s="1"/>
      <c r="W2133" s="1"/>
      <c r="X2133" s="1" t="str">
        <f>IF($L2133="None","",IF(ISERROR(VLOOKUP($L2133,Info!$B$4:$B$266,1,FALSE)),"",IF(OR(W2133="Metallic Liquid Tight",W2133="Non-Metallic Liquid Tight",W2133="LSZH",W2133="Greenfield"),VLOOKUP($L2133,Info!$B$4:$L$266,7,FALSE),"N/A")))</f>
        <v/>
      </c>
      <c r="Y2133" s="1"/>
      <c r="Z2133" s="96" t="str">
        <f>IF($L2133="None","",IF(ISERROR(VLOOKUP($L2133,Info!$B$4:$B$266,1,FALSE)),"",VLOOKUP($L2133,Info!$B$4:$L$266,9,FALSE)))</f>
        <v/>
      </c>
      <c r="AA2133" s="96" t="str">
        <f>IF($L2133="None","",IF(ISERROR(VLOOKUP($L2133,Info!$B$4:$B$266,1,FALSE)),"",VLOOKUP($L2133,Info!$B$4:$L$266,8,FALSE)))</f>
        <v/>
      </c>
      <c r="AB2133" s="96" t="str">
        <f>IF($L2133="None","",IF(ISERROR(VLOOKUP($L2133,Info!$B$4:$B$266,1,FALSE)),"",VLOOKUP($L2133,Info!$B$4:$L$266,10,FALSE)))</f>
        <v/>
      </c>
      <c r="AC2133" s="1" t="str">
        <f>IF(W2133="SO Cable","Black,White",IF(O2133="","",IF(P2133="","",IF($J$12&lt;&gt;"ABC",IF(P2133&lt;="250",VLOOKUP(O2133,Info!$AZ$4:$BB$22,3,FALSE),VLOOKUP(O2133,Info!$AZ$23:$BB$39,3,FALSE)),IF(P2133&lt;="250",VLOOKUP(O2133,Info!$AO$4:$AQ$22,3,FALSE),VLOOKUP(O2133,Info!$AO$23:$AP$39,3,FALSE))))))</f>
        <v/>
      </c>
      <c r="AD2133" s="1"/>
      <c r="AE2133" s="1" t="str">
        <f>IF($L2133="None","",IF(ISERROR(VLOOKUP($L2133,Info!$B$4:$B$266,1,FALSE)),"",VLOOKUP($L2133,Info!$B$4:$L$266,4,FALSE)))</f>
        <v/>
      </c>
      <c r="AF2133" s="1" t="str">
        <f>IF($L2133="None","",IF(ISERROR(VLOOKUP($L2133,Info!$B$4:$B$266,1,FALSE)),"",VLOOKUP($L2133,Info!$B$4:$L$266,6,FALSE)))</f>
        <v/>
      </c>
      <c r="AG2133" s="1"/>
      <c r="AH2133" s="33" t="str" cm="1">
        <f t="array" ref="AH2133">IF(AND(L2133&lt;&gt;"",O2133&lt;&gt;"",R2133:S2133&lt;&gt;"",W2133:X2133&lt;&gt;"",Z2133:AA2133&lt;&gt;"",AC2133&lt;&gt;""),"Good","Bad")</f>
        <v>Bad</v>
      </c>
      <c r="AL2133" t="str" cm="1">
        <f t="array" ref="AL2133">IF(R2133&gt;0,_xlfn.IFS(COUNTIF($L$20:L2133,"&lt;&gt;")&lt;101,1,COUNTIF($L$20:L2133,"&lt;&gt;")&lt;201,2,COUNTIF($L$20:L2133,"&lt;&gt;")&lt;301,3,COUNTIF($L$20:L2133,"&lt;&gt;")&lt;401,4,COUNTIF($L$20:L2133,"&lt;&gt;")&lt;501,5,COUNTIF($L$20:L2133,"&lt;&gt;")&lt;601,6,COUNTIF($L$20:L2133,"&lt;&gt;")&lt;701,7,COUNTIF($L$20:L2133,"&lt;&gt;")&lt;801,8,COUNTIF($L$20:L2133,"&lt;&gt;")&lt;901,9,COUNTIF($L$20:L2133,"&lt;&gt;")&lt;1001,10,COUNTIF($L$20:L2133,"&lt;&gt;")&lt;1101,11,COUNTIF($L$20:L2133,"&lt;&gt;")&lt;1201,12,COUNTIF($L$20:L2133,"&lt;&gt;")&lt;1301,13,COUNTIF($L$20:L2133,"&lt;&gt;")&lt;1401,14,COUNTIF($L$20:L2133,"&lt;&gt;")&lt;1501,15,COUNTIF($L$20:L2133,"&lt;&gt;")&lt;1601,16,COUNTIF($L$20:L2133,"&lt;&gt;")&lt;1701,17,COUNTIF($L$20:L2133,"&lt;&gt;")&lt;1801,18,COUNTIF($L$20:L2133,"&lt;&gt;")&lt;1901,19,COUNTIF($L$20:L2133,"&lt;&gt;")&lt;2001,20,COUNTIF($L$20:L2133,"&lt;&gt;")&lt;2101,21,COUNTIF($L$20:L2133,"&lt;&gt;")&lt;2201,22,COUNTIF($L$20:L2133,"&lt;&gt;")&lt;2301,23,COUNTIF($L$20:L2133,"&lt;&gt;")&lt;2401,24,COUNTIF($L$20:L2133,"&lt;&gt;")&lt;2501,25,COUNTIF($L$20:L2133,"&lt;&gt;")&lt;2601,26,COUNTIF($L$20:L2133,"&lt;&gt;")&lt;2701,27,COUNTIF($L$20:L2133,"&lt;&gt;")&lt;2801,28,COUNTIF($L$20:L2133,"&lt;&gt;")&lt;2901,29,COUNTIF($L$20:L2133,"&lt;&gt;")&lt;3001,30),"")</f>
        <v/>
      </c>
      <c r="AM2133" t="str">
        <f t="shared" si="165"/>
        <v/>
      </c>
      <c r="AN2133" t="str">
        <f t="shared" si="164"/>
        <v/>
      </c>
      <c r="AP2133" t="str">
        <f t="shared" ref="AP2133:AP2196" si="168">IF(R2133&gt;0,AP2132+1,"")</f>
        <v/>
      </c>
      <c r="AQ2133" t="str">
        <f>IF(AO2133="","",COUNTIFS(AM2133:$AM$3019,AO2133))</f>
        <v/>
      </c>
    </row>
    <row r="2134" spans="1:43" x14ac:dyDescent="0.25">
      <c r="A2134" s="6" t="str">
        <f>IF(COUNT($A$20:A2133)&lt;&gt;$B$4,IF(A2133="","",A2133+1),"")</f>
        <v/>
      </c>
      <c r="B2134" s="3"/>
      <c r="C2134" s="3"/>
      <c r="D2134" s="122"/>
      <c r="E2134" s="3"/>
      <c r="F2134" s="3"/>
      <c r="G2134" s="3"/>
      <c r="H2134" s="3"/>
      <c r="I2134" s="120"/>
      <c r="J2134" s="3"/>
      <c r="K2134" s="95" t="str" cm="1">
        <f t="array" ref="K2134">IF(OR($J$14 = "A",$J$14 = "B",$J$14 = "C"),IF(I2134="","",IF(LEN(I2134)&gt;2,_xlfn.IFS(ISNUMBER(SEARCH("_",I2134)),I2134,ISNUMBER(SEARCH(", ",I2134)),SUBSTITUTE(I2134,", ","_"),ISNUMBER(SEARCH("/ ",I2134)),SUBSTITUTE(I2134,"/ ","_"),ISNUMBER(SEARCH(",",I2134)),SUBSTITUTE(I2134,",","_"),ISNUMBER(SEARCH("/",I2134)),SUBSTITUTE(I2134,"/","_"),ISNUMBER(SEARCH("",I2134)),I2134),I2134)),IF(OR($J$14 = "J",$J$14 = "K"),"",IF(D2134="","",IF(LEN(D2134)&gt;2,_xlfn.IFS(ISNUMBER(SEARCH("_",D2134)),D2134,ISNUMBER(SEARCH(", ",D2134)),SUBSTITUTE(D2134,", ","_"),ISNUMBER(SEARCH("/ ",D2134)),SUBSTITUTE(D2134,"/ ","_"),ISNUMBER(SEARCH(",",D2134)),SUBSTITUTE(D2134,",","_"),ISNUMBER(SEARCH("/",D2134)),SUBSTITUTE(D2134,"/","_"),ISNUMBER(SEARCH("",D2134)),D2134),D2134))))</f>
        <v/>
      </c>
      <c r="L2134" s="1"/>
      <c r="M2134" s="1" t="str">
        <f t="shared" si="166"/>
        <v/>
      </c>
      <c r="N2134" s="94" t="str">
        <f>IF($L2134="None","",IF(ISERROR(VLOOKUP($L2134,Info!$B$4:$B$266,1,FALSE)),"",VLOOKUP($L2134,Info!$B$4:$L$266,5,FALSE)))</f>
        <v/>
      </c>
      <c r="O2134" s="94" t="str">
        <f>IF(K2134="","",IF(AND($J$12&lt;&gt;"ABC",N2134="3"),"BAC",IF(N2134="3","ABC",IF($J$12&lt;&gt;"ABC",IF($J$10="Standard",VLOOKUP(K2134,Info!$BE$4:$BF$481,2,FALSE),VLOOKUP(K2134,Info!$BI$4:$BJ$482,2,FALSE)),IF($J$10="Standard",VLOOKUP(K2134,Info!$AG$4:$AH$2994,2,FALSE),VLOOKUP(K2134,Info!$AK$4:$AL$2997,2,FALSE))))))</f>
        <v/>
      </c>
      <c r="P2134" s="94" t="str">
        <f>IF($L2134="None","",IF(ISERROR(VLOOKUP($L2134,Info!$B$4:$B$266,1,FALSE)),"",VLOOKUP($L2134,Info!$B$4:$L$266,3,FALSE)))</f>
        <v/>
      </c>
      <c r="Q2134" s="96" t="str">
        <f>IF($L2134="None","",IF(ISERROR(VLOOKUP($L2134,Info!$B$4:$B$266,1,FALSE)),"",VLOOKUP($L2134,Info!$B$4:$L$266,4,FALSE)))</f>
        <v/>
      </c>
      <c r="R2134" s="1"/>
      <c r="S2134" s="6" t="str">
        <f t="shared" si="167"/>
        <v/>
      </c>
      <c r="T2134" s="6" t="str">
        <f>IF($L2134="None","",IF(ISERROR(VLOOKUP($L2134,Info!$B$4:$B$266,1,FALSE)),"",VLOOKUP($L2134,Info!$B$4:$L$266,11,FALSE)))</f>
        <v/>
      </c>
      <c r="U2134" s="1"/>
      <c r="V2134" s="1"/>
      <c r="W2134" s="1"/>
      <c r="X2134" s="1" t="str">
        <f>IF($L2134="None","",IF(ISERROR(VLOOKUP($L2134,Info!$B$4:$B$266,1,FALSE)),"",IF(OR(W2134="Metallic Liquid Tight",W2134="Non-Metallic Liquid Tight",W2134="LSZH",W2134="Greenfield"),VLOOKUP($L2134,Info!$B$4:$L$266,7,FALSE),"N/A")))</f>
        <v/>
      </c>
      <c r="Y2134" s="1"/>
      <c r="Z2134" s="96" t="str">
        <f>IF($L2134="None","",IF(ISERROR(VLOOKUP($L2134,Info!$B$4:$B$266,1,FALSE)),"",VLOOKUP($L2134,Info!$B$4:$L$266,9,FALSE)))</f>
        <v/>
      </c>
      <c r="AA2134" s="96" t="str">
        <f>IF($L2134="None","",IF(ISERROR(VLOOKUP($L2134,Info!$B$4:$B$266,1,FALSE)),"",VLOOKUP($L2134,Info!$B$4:$L$266,8,FALSE)))</f>
        <v/>
      </c>
      <c r="AB2134" s="96" t="str">
        <f>IF($L2134="None","",IF(ISERROR(VLOOKUP($L2134,Info!$B$4:$B$266,1,FALSE)),"",VLOOKUP($L2134,Info!$B$4:$L$266,10,FALSE)))</f>
        <v/>
      </c>
      <c r="AC2134" s="1" t="str">
        <f>IF(W2134="SO Cable","Black,White",IF(O2134="","",IF(P2134="","",IF($J$12&lt;&gt;"ABC",IF(P2134&lt;="250",VLOOKUP(O2134,Info!$AZ$4:$BB$22,3,FALSE),VLOOKUP(O2134,Info!$AZ$23:$BB$39,3,FALSE)),IF(P2134&lt;="250",VLOOKUP(O2134,Info!$AO$4:$AQ$22,3,FALSE),VLOOKUP(O2134,Info!$AO$23:$AP$39,3,FALSE))))))</f>
        <v/>
      </c>
      <c r="AD2134" s="1"/>
      <c r="AE2134" s="1" t="str">
        <f>IF($L2134="None","",IF(ISERROR(VLOOKUP($L2134,Info!$B$4:$B$266,1,FALSE)),"",VLOOKUP($L2134,Info!$B$4:$L$266,4,FALSE)))</f>
        <v/>
      </c>
      <c r="AF2134" s="1" t="str">
        <f>IF($L2134="None","",IF(ISERROR(VLOOKUP($L2134,Info!$B$4:$B$266,1,FALSE)),"",VLOOKUP($L2134,Info!$B$4:$L$266,6,FALSE)))</f>
        <v/>
      </c>
      <c r="AG2134" s="1"/>
      <c r="AH2134" s="33" t="str" cm="1">
        <f t="array" ref="AH2134">IF(AND(L2134&lt;&gt;"",O2134&lt;&gt;"",R2134:S2134&lt;&gt;"",W2134:X2134&lt;&gt;"",Z2134:AA2134&lt;&gt;"",AC2134&lt;&gt;""),"Good","Bad")</f>
        <v>Bad</v>
      </c>
      <c r="AL2134" t="str" cm="1">
        <f t="array" ref="AL2134">IF(R2134&gt;0,_xlfn.IFS(COUNTIF($L$20:L2134,"&lt;&gt;")&lt;101,1,COUNTIF($L$20:L2134,"&lt;&gt;")&lt;201,2,COUNTIF($L$20:L2134,"&lt;&gt;")&lt;301,3,COUNTIF($L$20:L2134,"&lt;&gt;")&lt;401,4,COUNTIF($L$20:L2134,"&lt;&gt;")&lt;501,5,COUNTIF($L$20:L2134,"&lt;&gt;")&lt;601,6,COUNTIF($L$20:L2134,"&lt;&gt;")&lt;701,7,COUNTIF($L$20:L2134,"&lt;&gt;")&lt;801,8,COUNTIF($L$20:L2134,"&lt;&gt;")&lt;901,9,COUNTIF($L$20:L2134,"&lt;&gt;")&lt;1001,10,COUNTIF($L$20:L2134,"&lt;&gt;")&lt;1101,11,COUNTIF($L$20:L2134,"&lt;&gt;")&lt;1201,12,COUNTIF($L$20:L2134,"&lt;&gt;")&lt;1301,13,COUNTIF($L$20:L2134,"&lt;&gt;")&lt;1401,14,COUNTIF($L$20:L2134,"&lt;&gt;")&lt;1501,15,COUNTIF($L$20:L2134,"&lt;&gt;")&lt;1601,16,COUNTIF($L$20:L2134,"&lt;&gt;")&lt;1701,17,COUNTIF($L$20:L2134,"&lt;&gt;")&lt;1801,18,COUNTIF($L$20:L2134,"&lt;&gt;")&lt;1901,19,COUNTIF($L$20:L2134,"&lt;&gt;")&lt;2001,20,COUNTIF($L$20:L2134,"&lt;&gt;")&lt;2101,21,COUNTIF($L$20:L2134,"&lt;&gt;")&lt;2201,22,COUNTIF($L$20:L2134,"&lt;&gt;")&lt;2301,23,COUNTIF($L$20:L2134,"&lt;&gt;")&lt;2401,24,COUNTIF($L$20:L2134,"&lt;&gt;")&lt;2501,25,COUNTIF($L$20:L2134,"&lt;&gt;")&lt;2601,26,COUNTIF($L$20:L2134,"&lt;&gt;")&lt;2701,27,COUNTIF($L$20:L2134,"&lt;&gt;")&lt;2801,28,COUNTIF($L$20:L2134,"&lt;&gt;")&lt;2901,29,COUNTIF($L$20:L2134,"&lt;&gt;")&lt;3001,30),"")</f>
        <v/>
      </c>
      <c r="AM2134" t="str">
        <f t="shared" si="165"/>
        <v/>
      </c>
      <c r="AN2134" t="str">
        <f t="shared" ref="AN2134:AN2197" si="169">IF(R2134&gt;0,_xlfn.XLOOKUP(AM2134,$AO$20:$AO$3019,$AP$20:$AP$3019,0,0,1),"")</f>
        <v/>
      </c>
      <c r="AP2134" t="str">
        <f t="shared" si="168"/>
        <v/>
      </c>
      <c r="AQ2134" t="str">
        <f>IF(AO2134="","",COUNTIFS(AM2134:$AM$3019,AO2134))</f>
        <v/>
      </c>
    </row>
    <row r="2135" spans="1:43" x14ac:dyDescent="0.25">
      <c r="A2135" s="6" t="str">
        <f>IF(COUNT($A$20:A2134)&lt;&gt;$B$4,IF(A2134="","",A2134+1),"")</f>
        <v/>
      </c>
      <c r="B2135" s="3"/>
      <c r="C2135" s="3"/>
      <c r="D2135" s="122"/>
      <c r="E2135" s="3"/>
      <c r="F2135" s="3"/>
      <c r="G2135" s="3"/>
      <c r="H2135" s="3"/>
      <c r="I2135" s="120"/>
      <c r="J2135" s="3"/>
      <c r="K2135" s="95" t="str" cm="1">
        <f t="array" ref="K2135">IF(OR($J$14 = "A",$J$14 = "B",$J$14 = "C"),IF(I2135="","",IF(LEN(I2135)&gt;2,_xlfn.IFS(ISNUMBER(SEARCH("_",I2135)),I2135,ISNUMBER(SEARCH(", ",I2135)),SUBSTITUTE(I2135,", ","_"),ISNUMBER(SEARCH("/ ",I2135)),SUBSTITUTE(I2135,"/ ","_"),ISNUMBER(SEARCH(",",I2135)),SUBSTITUTE(I2135,",","_"),ISNUMBER(SEARCH("/",I2135)),SUBSTITUTE(I2135,"/","_"),ISNUMBER(SEARCH("",I2135)),I2135),I2135)),IF(OR($J$14 = "J",$J$14 = "K"),"",IF(D2135="","",IF(LEN(D2135)&gt;2,_xlfn.IFS(ISNUMBER(SEARCH("_",D2135)),D2135,ISNUMBER(SEARCH(", ",D2135)),SUBSTITUTE(D2135,", ","_"),ISNUMBER(SEARCH("/ ",D2135)),SUBSTITUTE(D2135,"/ ","_"),ISNUMBER(SEARCH(",",D2135)),SUBSTITUTE(D2135,",","_"),ISNUMBER(SEARCH("/",D2135)),SUBSTITUTE(D2135,"/","_"),ISNUMBER(SEARCH("",D2135)),D2135),D2135))))</f>
        <v/>
      </c>
      <c r="L2135" s="1"/>
      <c r="M2135" s="1" t="str">
        <f t="shared" si="166"/>
        <v/>
      </c>
      <c r="N2135" s="94" t="str">
        <f>IF($L2135="None","",IF(ISERROR(VLOOKUP($L2135,Info!$B$4:$B$266,1,FALSE)),"",VLOOKUP($L2135,Info!$B$4:$L$266,5,FALSE)))</f>
        <v/>
      </c>
      <c r="O2135" s="94" t="str">
        <f>IF(K2135="","",IF(AND($J$12&lt;&gt;"ABC",N2135="3"),"BAC",IF(N2135="3","ABC",IF($J$12&lt;&gt;"ABC",IF($J$10="Standard",VLOOKUP(K2135,Info!$BE$4:$BF$481,2,FALSE),VLOOKUP(K2135,Info!$BI$4:$BJ$482,2,FALSE)),IF($J$10="Standard",VLOOKUP(K2135,Info!$AG$4:$AH$2994,2,FALSE),VLOOKUP(K2135,Info!$AK$4:$AL$2997,2,FALSE))))))</f>
        <v/>
      </c>
      <c r="P2135" s="94" t="str">
        <f>IF($L2135="None","",IF(ISERROR(VLOOKUP($L2135,Info!$B$4:$B$266,1,FALSE)),"",VLOOKUP($L2135,Info!$B$4:$L$266,3,FALSE)))</f>
        <v/>
      </c>
      <c r="Q2135" s="96" t="str">
        <f>IF($L2135="None","",IF(ISERROR(VLOOKUP($L2135,Info!$B$4:$B$266,1,FALSE)),"",VLOOKUP($L2135,Info!$B$4:$L$266,4,FALSE)))</f>
        <v/>
      </c>
      <c r="R2135" s="1"/>
      <c r="S2135" s="6" t="str">
        <f t="shared" si="167"/>
        <v/>
      </c>
      <c r="T2135" s="6" t="str">
        <f>IF($L2135="None","",IF(ISERROR(VLOOKUP($L2135,Info!$B$4:$B$266,1,FALSE)),"",VLOOKUP($L2135,Info!$B$4:$L$266,11,FALSE)))</f>
        <v/>
      </c>
      <c r="U2135" s="1"/>
      <c r="V2135" s="1"/>
      <c r="W2135" s="1"/>
      <c r="X2135" s="1" t="str">
        <f>IF($L2135="None","",IF(ISERROR(VLOOKUP($L2135,Info!$B$4:$B$266,1,FALSE)),"",IF(OR(W2135="Metallic Liquid Tight",W2135="Non-Metallic Liquid Tight",W2135="LSZH",W2135="Greenfield"),VLOOKUP($L2135,Info!$B$4:$L$266,7,FALSE),"N/A")))</f>
        <v/>
      </c>
      <c r="Y2135" s="1"/>
      <c r="Z2135" s="96" t="str">
        <f>IF($L2135="None","",IF(ISERROR(VLOOKUP($L2135,Info!$B$4:$B$266,1,FALSE)),"",VLOOKUP($L2135,Info!$B$4:$L$266,9,FALSE)))</f>
        <v/>
      </c>
      <c r="AA2135" s="96" t="str">
        <f>IF($L2135="None","",IF(ISERROR(VLOOKUP($L2135,Info!$B$4:$B$266,1,FALSE)),"",VLOOKUP($L2135,Info!$B$4:$L$266,8,FALSE)))</f>
        <v/>
      </c>
      <c r="AB2135" s="96" t="str">
        <f>IF($L2135="None","",IF(ISERROR(VLOOKUP($L2135,Info!$B$4:$B$266,1,FALSE)),"",VLOOKUP($L2135,Info!$B$4:$L$266,10,FALSE)))</f>
        <v/>
      </c>
      <c r="AC2135" s="1" t="str">
        <f>IF(W2135="SO Cable","Black,White",IF(O2135="","",IF(P2135="","",IF($J$12&lt;&gt;"ABC",IF(P2135&lt;="250",VLOOKUP(O2135,Info!$AZ$4:$BB$22,3,FALSE),VLOOKUP(O2135,Info!$AZ$23:$BB$39,3,FALSE)),IF(P2135&lt;="250",VLOOKUP(O2135,Info!$AO$4:$AQ$22,3,FALSE),VLOOKUP(O2135,Info!$AO$23:$AP$39,3,FALSE))))))</f>
        <v/>
      </c>
      <c r="AD2135" s="1"/>
      <c r="AE2135" s="1" t="str">
        <f>IF($L2135="None","",IF(ISERROR(VLOOKUP($L2135,Info!$B$4:$B$266,1,FALSE)),"",VLOOKUP($L2135,Info!$B$4:$L$266,4,FALSE)))</f>
        <v/>
      </c>
      <c r="AF2135" s="1" t="str">
        <f>IF($L2135="None","",IF(ISERROR(VLOOKUP($L2135,Info!$B$4:$B$266,1,FALSE)),"",VLOOKUP($L2135,Info!$B$4:$L$266,6,FALSE)))</f>
        <v/>
      </c>
      <c r="AG2135" s="1"/>
      <c r="AH2135" s="33" t="str" cm="1">
        <f t="array" ref="AH2135">IF(AND(L2135&lt;&gt;"",O2135&lt;&gt;"",R2135:S2135&lt;&gt;"",W2135:X2135&lt;&gt;"",Z2135:AA2135&lt;&gt;"",AC2135&lt;&gt;""),"Good","Bad")</f>
        <v>Bad</v>
      </c>
      <c r="AL2135" t="str" cm="1">
        <f t="array" ref="AL2135">IF(R2135&gt;0,_xlfn.IFS(COUNTIF($L$20:L2135,"&lt;&gt;")&lt;101,1,COUNTIF($L$20:L2135,"&lt;&gt;")&lt;201,2,COUNTIF($L$20:L2135,"&lt;&gt;")&lt;301,3,COUNTIF($L$20:L2135,"&lt;&gt;")&lt;401,4,COUNTIF($L$20:L2135,"&lt;&gt;")&lt;501,5,COUNTIF($L$20:L2135,"&lt;&gt;")&lt;601,6,COUNTIF($L$20:L2135,"&lt;&gt;")&lt;701,7,COUNTIF($L$20:L2135,"&lt;&gt;")&lt;801,8,COUNTIF($L$20:L2135,"&lt;&gt;")&lt;901,9,COUNTIF($L$20:L2135,"&lt;&gt;")&lt;1001,10,COUNTIF($L$20:L2135,"&lt;&gt;")&lt;1101,11,COUNTIF($L$20:L2135,"&lt;&gt;")&lt;1201,12,COUNTIF($L$20:L2135,"&lt;&gt;")&lt;1301,13,COUNTIF($L$20:L2135,"&lt;&gt;")&lt;1401,14,COUNTIF($L$20:L2135,"&lt;&gt;")&lt;1501,15,COUNTIF($L$20:L2135,"&lt;&gt;")&lt;1601,16,COUNTIF($L$20:L2135,"&lt;&gt;")&lt;1701,17,COUNTIF($L$20:L2135,"&lt;&gt;")&lt;1801,18,COUNTIF($L$20:L2135,"&lt;&gt;")&lt;1901,19,COUNTIF($L$20:L2135,"&lt;&gt;")&lt;2001,20,COUNTIF($L$20:L2135,"&lt;&gt;")&lt;2101,21,COUNTIF($L$20:L2135,"&lt;&gt;")&lt;2201,22,COUNTIF($L$20:L2135,"&lt;&gt;")&lt;2301,23,COUNTIF($L$20:L2135,"&lt;&gt;")&lt;2401,24,COUNTIF($L$20:L2135,"&lt;&gt;")&lt;2501,25,COUNTIF($L$20:L2135,"&lt;&gt;")&lt;2601,26,COUNTIF($L$20:L2135,"&lt;&gt;")&lt;2701,27,COUNTIF($L$20:L2135,"&lt;&gt;")&lt;2801,28,COUNTIF($L$20:L2135,"&lt;&gt;")&lt;2901,29,COUNTIF($L$20:L2135,"&lt;&gt;")&lt;3001,30),"")</f>
        <v/>
      </c>
      <c r="AM2135" t="str">
        <f t="shared" si="165"/>
        <v/>
      </c>
      <c r="AN2135" t="str">
        <f t="shared" si="169"/>
        <v/>
      </c>
      <c r="AP2135" t="str">
        <f t="shared" si="168"/>
        <v/>
      </c>
      <c r="AQ2135" t="str">
        <f>IF(AO2135="","",COUNTIFS(AM2135:$AM$3019,AO2135))</f>
        <v/>
      </c>
    </row>
    <row r="2136" spans="1:43" x14ac:dyDescent="0.25">
      <c r="A2136" s="6" t="str">
        <f>IF(COUNT($A$20:A2135)&lt;&gt;$B$4,IF(A2135="","",A2135+1),"")</f>
        <v/>
      </c>
      <c r="B2136" s="3"/>
      <c r="C2136" s="3"/>
      <c r="D2136" s="122"/>
      <c r="E2136" s="3"/>
      <c r="F2136" s="3"/>
      <c r="G2136" s="3"/>
      <c r="H2136" s="3"/>
      <c r="I2136" s="120"/>
      <c r="J2136" s="3"/>
      <c r="K2136" s="95" t="str" cm="1">
        <f t="array" ref="K2136">IF(OR($J$14 = "A",$J$14 = "B",$J$14 = "C"),IF(I2136="","",IF(LEN(I2136)&gt;2,_xlfn.IFS(ISNUMBER(SEARCH("_",I2136)),I2136,ISNUMBER(SEARCH(", ",I2136)),SUBSTITUTE(I2136,", ","_"),ISNUMBER(SEARCH("/ ",I2136)),SUBSTITUTE(I2136,"/ ","_"),ISNUMBER(SEARCH(",",I2136)),SUBSTITUTE(I2136,",","_"),ISNUMBER(SEARCH("/",I2136)),SUBSTITUTE(I2136,"/","_"),ISNUMBER(SEARCH("",I2136)),I2136),I2136)),IF(OR($J$14 = "J",$J$14 = "K"),"",IF(D2136="","",IF(LEN(D2136)&gt;2,_xlfn.IFS(ISNUMBER(SEARCH("_",D2136)),D2136,ISNUMBER(SEARCH(", ",D2136)),SUBSTITUTE(D2136,", ","_"),ISNUMBER(SEARCH("/ ",D2136)),SUBSTITUTE(D2136,"/ ","_"),ISNUMBER(SEARCH(",",D2136)),SUBSTITUTE(D2136,",","_"),ISNUMBER(SEARCH("/",D2136)),SUBSTITUTE(D2136,"/","_"),ISNUMBER(SEARCH("",D2136)),D2136),D2136))))</f>
        <v/>
      </c>
      <c r="L2136" s="1"/>
      <c r="M2136" s="1" t="str">
        <f t="shared" si="166"/>
        <v/>
      </c>
      <c r="N2136" s="94" t="str">
        <f>IF($L2136="None","",IF(ISERROR(VLOOKUP($L2136,Info!$B$4:$B$266,1,FALSE)),"",VLOOKUP($L2136,Info!$B$4:$L$266,5,FALSE)))</f>
        <v/>
      </c>
      <c r="O2136" s="94" t="str">
        <f>IF(K2136="","",IF(AND($J$12&lt;&gt;"ABC",N2136="3"),"BAC",IF(N2136="3","ABC",IF($J$12&lt;&gt;"ABC",IF($J$10="Standard",VLOOKUP(K2136,Info!$BE$4:$BF$481,2,FALSE),VLOOKUP(K2136,Info!$BI$4:$BJ$482,2,FALSE)),IF($J$10="Standard",VLOOKUP(K2136,Info!$AG$4:$AH$2994,2,FALSE),VLOOKUP(K2136,Info!$AK$4:$AL$2997,2,FALSE))))))</f>
        <v/>
      </c>
      <c r="P2136" s="94" t="str">
        <f>IF($L2136="None","",IF(ISERROR(VLOOKUP($L2136,Info!$B$4:$B$266,1,FALSE)),"",VLOOKUP($L2136,Info!$B$4:$L$266,3,FALSE)))</f>
        <v/>
      </c>
      <c r="Q2136" s="96" t="str">
        <f>IF($L2136="None","",IF(ISERROR(VLOOKUP($L2136,Info!$B$4:$B$266,1,FALSE)),"",VLOOKUP($L2136,Info!$B$4:$L$266,4,FALSE)))</f>
        <v/>
      </c>
      <c r="R2136" s="1"/>
      <c r="S2136" s="6" t="str">
        <f t="shared" si="167"/>
        <v/>
      </c>
      <c r="T2136" s="6" t="str">
        <f>IF($L2136="None","",IF(ISERROR(VLOOKUP($L2136,Info!$B$4:$B$266,1,FALSE)),"",VLOOKUP($L2136,Info!$B$4:$L$266,11,FALSE)))</f>
        <v/>
      </c>
      <c r="U2136" s="1"/>
      <c r="V2136" s="1"/>
      <c r="W2136" s="1"/>
      <c r="X2136" s="1" t="str">
        <f>IF($L2136="None","",IF(ISERROR(VLOOKUP($L2136,Info!$B$4:$B$266,1,FALSE)),"",IF(OR(W2136="Metallic Liquid Tight",W2136="Non-Metallic Liquid Tight",W2136="LSZH",W2136="Greenfield"),VLOOKUP($L2136,Info!$B$4:$L$266,7,FALSE),"N/A")))</f>
        <v/>
      </c>
      <c r="Y2136" s="1"/>
      <c r="Z2136" s="96" t="str">
        <f>IF($L2136="None","",IF(ISERROR(VLOOKUP($L2136,Info!$B$4:$B$266,1,FALSE)),"",VLOOKUP($L2136,Info!$B$4:$L$266,9,FALSE)))</f>
        <v/>
      </c>
      <c r="AA2136" s="96" t="str">
        <f>IF($L2136="None","",IF(ISERROR(VLOOKUP($L2136,Info!$B$4:$B$266,1,FALSE)),"",VLOOKUP($L2136,Info!$B$4:$L$266,8,FALSE)))</f>
        <v/>
      </c>
      <c r="AB2136" s="96" t="str">
        <f>IF($L2136="None","",IF(ISERROR(VLOOKUP($L2136,Info!$B$4:$B$266,1,FALSE)),"",VLOOKUP($L2136,Info!$B$4:$L$266,10,FALSE)))</f>
        <v/>
      </c>
      <c r="AC2136" s="1" t="str">
        <f>IF(W2136="SO Cable","Black,White",IF(O2136="","",IF(P2136="","",IF($J$12&lt;&gt;"ABC",IF(P2136&lt;="250",VLOOKUP(O2136,Info!$AZ$4:$BB$22,3,FALSE),VLOOKUP(O2136,Info!$AZ$23:$BB$39,3,FALSE)),IF(P2136&lt;="250",VLOOKUP(O2136,Info!$AO$4:$AQ$22,3,FALSE),VLOOKUP(O2136,Info!$AO$23:$AP$39,3,FALSE))))))</f>
        <v/>
      </c>
      <c r="AD2136" s="1"/>
      <c r="AE2136" s="1" t="str">
        <f>IF($L2136="None","",IF(ISERROR(VLOOKUP($L2136,Info!$B$4:$B$266,1,FALSE)),"",VLOOKUP($L2136,Info!$B$4:$L$266,4,FALSE)))</f>
        <v/>
      </c>
      <c r="AF2136" s="1" t="str">
        <f>IF($L2136="None","",IF(ISERROR(VLOOKUP($L2136,Info!$B$4:$B$266,1,FALSE)),"",VLOOKUP($L2136,Info!$B$4:$L$266,6,FALSE)))</f>
        <v/>
      </c>
      <c r="AG2136" s="1"/>
      <c r="AH2136" s="33" t="str" cm="1">
        <f t="array" ref="AH2136">IF(AND(L2136&lt;&gt;"",O2136&lt;&gt;"",R2136:S2136&lt;&gt;"",W2136:X2136&lt;&gt;"",Z2136:AA2136&lt;&gt;"",AC2136&lt;&gt;""),"Good","Bad")</f>
        <v>Bad</v>
      </c>
      <c r="AL2136" t="str" cm="1">
        <f t="array" ref="AL2136">IF(R2136&gt;0,_xlfn.IFS(COUNTIF($L$20:L2136,"&lt;&gt;")&lt;101,1,COUNTIF($L$20:L2136,"&lt;&gt;")&lt;201,2,COUNTIF($L$20:L2136,"&lt;&gt;")&lt;301,3,COUNTIF($L$20:L2136,"&lt;&gt;")&lt;401,4,COUNTIF($L$20:L2136,"&lt;&gt;")&lt;501,5,COUNTIF($L$20:L2136,"&lt;&gt;")&lt;601,6,COUNTIF($L$20:L2136,"&lt;&gt;")&lt;701,7,COUNTIF($L$20:L2136,"&lt;&gt;")&lt;801,8,COUNTIF($L$20:L2136,"&lt;&gt;")&lt;901,9,COUNTIF($L$20:L2136,"&lt;&gt;")&lt;1001,10,COUNTIF($L$20:L2136,"&lt;&gt;")&lt;1101,11,COUNTIF($L$20:L2136,"&lt;&gt;")&lt;1201,12,COUNTIF($L$20:L2136,"&lt;&gt;")&lt;1301,13,COUNTIF($L$20:L2136,"&lt;&gt;")&lt;1401,14,COUNTIF($L$20:L2136,"&lt;&gt;")&lt;1501,15,COUNTIF($L$20:L2136,"&lt;&gt;")&lt;1601,16,COUNTIF($L$20:L2136,"&lt;&gt;")&lt;1701,17,COUNTIF($L$20:L2136,"&lt;&gt;")&lt;1801,18,COUNTIF($L$20:L2136,"&lt;&gt;")&lt;1901,19,COUNTIF($L$20:L2136,"&lt;&gt;")&lt;2001,20,COUNTIF($L$20:L2136,"&lt;&gt;")&lt;2101,21,COUNTIF($L$20:L2136,"&lt;&gt;")&lt;2201,22,COUNTIF($L$20:L2136,"&lt;&gt;")&lt;2301,23,COUNTIF($L$20:L2136,"&lt;&gt;")&lt;2401,24,COUNTIF($L$20:L2136,"&lt;&gt;")&lt;2501,25,COUNTIF($L$20:L2136,"&lt;&gt;")&lt;2601,26,COUNTIF($L$20:L2136,"&lt;&gt;")&lt;2701,27,COUNTIF($L$20:L2136,"&lt;&gt;")&lt;2801,28,COUNTIF($L$20:L2136,"&lt;&gt;")&lt;2901,29,COUNTIF($L$20:L2136,"&lt;&gt;")&lt;3001,30),"")</f>
        <v/>
      </c>
      <c r="AM2136" t="str">
        <f t="shared" si="165"/>
        <v/>
      </c>
      <c r="AN2136" t="str">
        <f t="shared" si="169"/>
        <v/>
      </c>
      <c r="AP2136" t="str">
        <f t="shared" si="168"/>
        <v/>
      </c>
      <c r="AQ2136" t="str">
        <f>IF(AO2136="","",COUNTIFS(AM2136:$AM$3019,AO2136))</f>
        <v/>
      </c>
    </row>
    <row r="2137" spans="1:43" x14ac:dyDescent="0.25">
      <c r="A2137" s="6" t="str">
        <f>IF(COUNT($A$20:A2136)&lt;&gt;$B$4,IF(A2136="","",A2136+1),"")</f>
        <v/>
      </c>
      <c r="B2137" s="3"/>
      <c r="C2137" s="3"/>
      <c r="D2137" s="122"/>
      <c r="E2137" s="3"/>
      <c r="F2137" s="3"/>
      <c r="G2137" s="3"/>
      <c r="H2137" s="3"/>
      <c r="I2137" s="120"/>
      <c r="J2137" s="3"/>
      <c r="K2137" s="95" t="str" cm="1">
        <f t="array" ref="K2137">IF(OR($J$14 = "A",$J$14 = "B",$J$14 = "C"),IF(I2137="","",IF(LEN(I2137)&gt;2,_xlfn.IFS(ISNUMBER(SEARCH("_",I2137)),I2137,ISNUMBER(SEARCH(", ",I2137)),SUBSTITUTE(I2137,", ","_"),ISNUMBER(SEARCH("/ ",I2137)),SUBSTITUTE(I2137,"/ ","_"),ISNUMBER(SEARCH(",",I2137)),SUBSTITUTE(I2137,",","_"),ISNUMBER(SEARCH("/",I2137)),SUBSTITUTE(I2137,"/","_"),ISNUMBER(SEARCH("",I2137)),I2137),I2137)),IF(OR($J$14 = "J",$J$14 = "K"),"",IF(D2137="","",IF(LEN(D2137)&gt;2,_xlfn.IFS(ISNUMBER(SEARCH("_",D2137)),D2137,ISNUMBER(SEARCH(", ",D2137)),SUBSTITUTE(D2137,", ","_"),ISNUMBER(SEARCH("/ ",D2137)),SUBSTITUTE(D2137,"/ ","_"),ISNUMBER(SEARCH(",",D2137)),SUBSTITUTE(D2137,",","_"),ISNUMBER(SEARCH("/",D2137)),SUBSTITUTE(D2137,"/","_"),ISNUMBER(SEARCH("",D2137)),D2137),D2137))))</f>
        <v/>
      </c>
      <c r="L2137" s="1"/>
      <c r="M2137" s="1" t="str">
        <f t="shared" si="166"/>
        <v/>
      </c>
      <c r="N2137" s="94" t="str">
        <f>IF($L2137="None","",IF(ISERROR(VLOOKUP($L2137,Info!$B$4:$B$266,1,FALSE)),"",VLOOKUP($L2137,Info!$B$4:$L$266,5,FALSE)))</f>
        <v/>
      </c>
      <c r="O2137" s="94" t="str">
        <f>IF(K2137="","",IF(AND($J$12&lt;&gt;"ABC",N2137="3"),"BAC",IF(N2137="3","ABC",IF($J$12&lt;&gt;"ABC",IF($J$10="Standard",VLOOKUP(K2137,Info!$BE$4:$BF$481,2,FALSE),VLOOKUP(K2137,Info!$BI$4:$BJ$482,2,FALSE)),IF($J$10="Standard",VLOOKUP(K2137,Info!$AG$4:$AH$2994,2,FALSE),VLOOKUP(K2137,Info!$AK$4:$AL$2997,2,FALSE))))))</f>
        <v/>
      </c>
      <c r="P2137" s="94" t="str">
        <f>IF($L2137="None","",IF(ISERROR(VLOOKUP($L2137,Info!$B$4:$B$266,1,FALSE)),"",VLOOKUP($L2137,Info!$B$4:$L$266,3,FALSE)))</f>
        <v/>
      </c>
      <c r="Q2137" s="96" t="str">
        <f>IF($L2137="None","",IF(ISERROR(VLOOKUP($L2137,Info!$B$4:$B$266,1,FALSE)),"",VLOOKUP($L2137,Info!$B$4:$L$266,4,FALSE)))</f>
        <v/>
      </c>
      <c r="R2137" s="1"/>
      <c r="S2137" s="6" t="str">
        <f t="shared" si="167"/>
        <v/>
      </c>
      <c r="T2137" s="6" t="str">
        <f>IF($L2137="None","",IF(ISERROR(VLOOKUP($L2137,Info!$B$4:$B$266,1,FALSE)),"",VLOOKUP($L2137,Info!$B$4:$L$266,11,FALSE)))</f>
        <v/>
      </c>
      <c r="U2137" s="1"/>
      <c r="V2137" s="1"/>
      <c r="W2137" s="1"/>
      <c r="X2137" s="1" t="str">
        <f>IF($L2137="None","",IF(ISERROR(VLOOKUP($L2137,Info!$B$4:$B$266,1,FALSE)),"",IF(OR(W2137="Metallic Liquid Tight",W2137="Non-Metallic Liquid Tight",W2137="LSZH",W2137="Greenfield"),VLOOKUP($L2137,Info!$B$4:$L$266,7,FALSE),"N/A")))</f>
        <v/>
      </c>
      <c r="Y2137" s="1"/>
      <c r="Z2137" s="96" t="str">
        <f>IF($L2137="None","",IF(ISERROR(VLOOKUP($L2137,Info!$B$4:$B$266,1,FALSE)),"",VLOOKUP($L2137,Info!$B$4:$L$266,9,FALSE)))</f>
        <v/>
      </c>
      <c r="AA2137" s="96" t="str">
        <f>IF($L2137="None","",IF(ISERROR(VLOOKUP($L2137,Info!$B$4:$B$266,1,FALSE)),"",VLOOKUP($L2137,Info!$B$4:$L$266,8,FALSE)))</f>
        <v/>
      </c>
      <c r="AB2137" s="96" t="str">
        <f>IF($L2137="None","",IF(ISERROR(VLOOKUP($L2137,Info!$B$4:$B$266,1,FALSE)),"",VLOOKUP($L2137,Info!$B$4:$L$266,10,FALSE)))</f>
        <v/>
      </c>
      <c r="AC2137" s="1" t="str">
        <f>IF(W2137="SO Cable","Black,White",IF(O2137="","",IF(P2137="","",IF($J$12&lt;&gt;"ABC",IF(P2137&lt;="250",VLOOKUP(O2137,Info!$AZ$4:$BB$22,3,FALSE),VLOOKUP(O2137,Info!$AZ$23:$BB$39,3,FALSE)),IF(P2137&lt;="250",VLOOKUP(O2137,Info!$AO$4:$AQ$22,3,FALSE),VLOOKUP(O2137,Info!$AO$23:$AP$39,3,FALSE))))))</f>
        <v/>
      </c>
      <c r="AD2137" s="1"/>
      <c r="AE2137" s="1" t="str">
        <f>IF($L2137="None","",IF(ISERROR(VLOOKUP($L2137,Info!$B$4:$B$266,1,FALSE)),"",VLOOKUP($L2137,Info!$B$4:$L$266,4,FALSE)))</f>
        <v/>
      </c>
      <c r="AF2137" s="1" t="str">
        <f>IF($L2137="None","",IF(ISERROR(VLOOKUP($L2137,Info!$B$4:$B$266,1,FALSE)),"",VLOOKUP($L2137,Info!$B$4:$L$266,6,FALSE)))</f>
        <v/>
      </c>
      <c r="AG2137" s="1"/>
      <c r="AH2137" s="33" t="str" cm="1">
        <f t="array" ref="AH2137">IF(AND(L2137&lt;&gt;"",O2137&lt;&gt;"",R2137:S2137&lt;&gt;"",W2137:X2137&lt;&gt;"",Z2137:AA2137&lt;&gt;"",AC2137&lt;&gt;""),"Good","Bad")</f>
        <v>Bad</v>
      </c>
      <c r="AL2137" t="str" cm="1">
        <f t="array" ref="AL2137">IF(R2137&gt;0,_xlfn.IFS(COUNTIF($L$20:L2137,"&lt;&gt;")&lt;101,1,COUNTIF($L$20:L2137,"&lt;&gt;")&lt;201,2,COUNTIF($L$20:L2137,"&lt;&gt;")&lt;301,3,COUNTIF($L$20:L2137,"&lt;&gt;")&lt;401,4,COUNTIF($L$20:L2137,"&lt;&gt;")&lt;501,5,COUNTIF($L$20:L2137,"&lt;&gt;")&lt;601,6,COUNTIF($L$20:L2137,"&lt;&gt;")&lt;701,7,COUNTIF($L$20:L2137,"&lt;&gt;")&lt;801,8,COUNTIF($L$20:L2137,"&lt;&gt;")&lt;901,9,COUNTIF($L$20:L2137,"&lt;&gt;")&lt;1001,10,COUNTIF($L$20:L2137,"&lt;&gt;")&lt;1101,11,COUNTIF($L$20:L2137,"&lt;&gt;")&lt;1201,12,COUNTIF($L$20:L2137,"&lt;&gt;")&lt;1301,13,COUNTIF($L$20:L2137,"&lt;&gt;")&lt;1401,14,COUNTIF($L$20:L2137,"&lt;&gt;")&lt;1501,15,COUNTIF($L$20:L2137,"&lt;&gt;")&lt;1601,16,COUNTIF($L$20:L2137,"&lt;&gt;")&lt;1701,17,COUNTIF($L$20:L2137,"&lt;&gt;")&lt;1801,18,COUNTIF($L$20:L2137,"&lt;&gt;")&lt;1901,19,COUNTIF($L$20:L2137,"&lt;&gt;")&lt;2001,20,COUNTIF($L$20:L2137,"&lt;&gt;")&lt;2101,21,COUNTIF($L$20:L2137,"&lt;&gt;")&lt;2201,22,COUNTIF($L$20:L2137,"&lt;&gt;")&lt;2301,23,COUNTIF($L$20:L2137,"&lt;&gt;")&lt;2401,24,COUNTIF($L$20:L2137,"&lt;&gt;")&lt;2501,25,COUNTIF($L$20:L2137,"&lt;&gt;")&lt;2601,26,COUNTIF($L$20:L2137,"&lt;&gt;")&lt;2701,27,COUNTIF($L$20:L2137,"&lt;&gt;")&lt;2801,28,COUNTIF($L$20:L2137,"&lt;&gt;")&lt;2901,29,COUNTIF($L$20:L2137,"&lt;&gt;")&lt;3001,30),"")</f>
        <v/>
      </c>
      <c r="AM2137" t="str">
        <f t="shared" si="165"/>
        <v/>
      </c>
      <c r="AN2137" t="str">
        <f t="shared" si="169"/>
        <v/>
      </c>
      <c r="AP2137" t="str">
        <f t="shared" si="168"/>
        <v/>
      </c>
      <c r="AQ2137" t="str">
        <f>IF(AO2137="","",COUNTIFS(AM2137:$AM$3019,AO2137))</f>
        <v/>
      </c>
    </row>
    <row r="2138" spans="1:43" x14ac:dyDescent="0.25">
      <c r="A2138" s="6" t="str">
        <f>IF(COUNT($A$20:A2137)&lt;&gt;$B$4,IF(A2137="","",A2137+1),"")</f>
        <v/>
      </c>
      <c r="B2138" s="3"/>
      <c r="C2138" s="3"/>
      <c r="D2138" s="122"/>
      <c r="E2138" s="3"/>
      <c r="F2138" s="3"/>
      <c r="G2138" s="3"/>
      <c r="H2138" s="3"/>
      <c r="I2138" s="120"/>
      <c r="J2138" s="3"/>
      <c r="K2138" s="95" t="str" cm="1">
        <f t="array" ref="K2138">IF(OR($J$14 = "A",$J$14 = "B",$J$14 = "C"),IF(I2138="","",IF(LEN(I2138)&gt;2,_xlfn.IFS(ISNUMBER(SEARCH("_",I2138)),I2138,ISNUMBER(SEARCH(", ",I2138)),SUBSTITUTE(I2138,", ","_"),ISNUMBER(SEARCH("/ ",I2138)),SUBSTITUTE(I2138,"/ ","_"),ISNUMBER(SEARCH(",",I2138)),SUBSTITUTE(I2138,",","_"),ISNUMBER(SEARCH("/",I2138)),SUBSTITUTE(I2138,"/","_"),ISNUMBER(SEARCH("",I2138)),I2138),I2138)),IF(OR($J$14 = "J",$J$14 = "K"),"",IF(D2138="","",IF(LEN(D2138)&gt;2,_xlfn.IFS(ISNUMBER(SEARCH("_",D2138)),D2138,ISNUMBER(SEARCH(", ",D2138)),SUBSTITUTE(D2138,", ","_"),ISNUMBER(SEARCH("/ ",D2138)),SUBSTITUTE(D2138,"/ ","_"),ISNUMBER(SEARCH(",",D2138)),SUBSTITUTE(D2138,",","_"),ISNUMBER(SEARCH("/",D2138)),SUBSTITUTE(D2138,"/","_"),ISNUMBER(SEARCH("",D2138)),D2138),D2138))))</f>
        <v/>
      </c>
      <c r="L2138" s="1"/>
      <c r="M2138" s="1" t="str">
        <f t="shared" si="166"/>
        <v/>
      </c>
      <c r="N2138" s="94" t="str">
        <f>IF($L2138="None","",IF(ISERROR(VLOOKUP($L2138,Info!$B$4:$B$266,1,FALSE)),"",VLOOKUP($L2138,Info!$B$4:$L$266,5,FALSE)))</f>
        <v/>
      </c>
      <c r="O2138" s="94" t="str">
        <f>IF(K2138="","",IF(AND($J$12&lt;&gt;"ABC",N2138="3"),"BAC",IF(N2138="3","ABC",IF($J$12&lt;&gt;"ABC",IF($J$10="Standard",VLOOKUP(K2138,Info!$BE$4:$BF$481,2,FALSE),VLOOKUP(K2138,Info!$BI$4:$BJ$482,2,FALSE)),IF($J$10="Standard",VLOOKUP(K2138,Info!$AG$4:$AH$2994,2,FALSE),VLOOKUP(K2138,Info!$AK$4:$AL$2997,2,FALSE))))))</f>
        <v/>
      </c>
      <c r="P2138" s="94" t="str">
        <f>IF($L2138="None","",IF(ISERROR(VLOOKUP($L2138,Info!$B$4:$B$266,1,FALSE)),"",VLOOKUP($L2138,Info!$B$4:$L$266,3,FALSE)))</f>
        <v/>
      </c>
      <c r="Q2138" s="96" t="str">
        <f>IF($L2138="None","",IF(ISERROR(VLOOKUP($L2138,Info!$B$4:$B$266,1,FALSE)),"",VLOOKUP($L2138,Info!$B$4:$L$266,4,FALSE)))</f>
        <v/>
      </c>
      <c r="R2138" s="1"/>
      <c r="S2138" s="6" t="str">
        <f t="shared" si="167"/>
        <v/>
      </c>
      <c r="T2138" s="6" t="str">
        <f>IF($L2138="None","",IF(ISERROR(VLOOKUP($L2138,Info!$B$4:$B$266,1,FALSE)),"",VLOOKUP($L2138,Info!$B$4:$L$266,11,FALSE)))</f>
        <v/>
      </c>
      <c r="U2138" s="1"/>
      <c r="V2138" s="1"/>
      <c r="W2138" s="1"/>
      <c r="X2138" s="1" t="str">
        <f>IF($L2138="None","",IF(ISERROR(VLOOKUP($L2138,Info!$B$4:$B$266,1,FALSE)),"",IF(OR(W2138="Metallic Liquid Tight",W2138="Non-Metallic Liquid Tight",W2138="LSZH",W2138="Greenfield"),VLOOKUP($L2138,Info!$B$4:$L$266,7,FALSE),"N/A")))</f>
        <v/>
      </c>
      <c r="Y2138" s="1"/>
      <c r="Z2138" s="96" t="str">
        <f>IF($L2138="None","",IF(ISERROR(VLOOKUP($L2138,Info!$B$4:$B$266,1,FALSE)),"",VLOOKUP($L2138,Info!$B$4:$L$266,9,FALSE)))</f>
        <v/>
      </c>
      <c r="AA2138" s="96" t="str">
        <f>IF($L2138="None","",IF(ISERROR(VLOOKUP($L2138,Info!$B$4:$B$266,1,FALSE)),"",VLOOKUP($L2138,Info!$B$4:$L$266,8,FALSE)))</f>
        <v/>
      </c>
      <c r="AB2138" s="96" t="str">
        <f>IF($L2138="None","",IF(ISERROR(VLOOKUP($L2138,Info!$B$4:$B$266,1,FALSE)),"",VLOOKUP($L2138,Info!$B$4:$L$266,10,FALSE)))</f>
        <v/>
      </c>
      <c r="AC2138" s="1" t="str">
        <f>IF(W2138="SO Cable","Black,White",IF(O2138="","",IF(P2138="","",IF($J$12&lt;&gt;"ABC",IF(P2138&lt;="250",VLOOKUP(O2138,Info!$AZ$4:$BB$22,3,FALSE),VLOOKUP(O2138,Info!$AZ$23:$BB$39,3,FALSE)),IF(P2138&lt;="250",VLOOKUP(O2138,Info!$AO$4:$AQ$22,3,FALSE),VLOOKUP(O2138,Info!$AO$23:$AP$39,3,FALSE))))))</f>
        <v/>
      </c>
      <c r="AD2138" s="1"/>
      <c r="AE2138" s="1" t="str">
        <f>IF($L2138="None","",IF(ISERROR(VLOOKUP($L2138,Info!$B$4:$B$266,1,FALSE)),"",VLOOKUP($L2138,Info!$B$4:$L$266,4,FALSE)))</f>
        <v/>
      </c>
      <c r="AF2138" s="1" t="str">
        <f>IF($L2138="None","",IF(ISERROR(VLOOKUP($L2138,Info!$B$4:$B$266,1,FALSE)),"",VLOOKUP($L2138,Info!$B$4:$L$266,6,FALSE)))</f>
        <v/>
      </c>
      <c r="AG2138" s="1"/>
      <c r="AH2138" s="33" t="str" cm="1">
        <f t="array" ref="AH2138">IF(AND(L2138&lt;&gt;"",O2138&lt;&gt;"",R2138:S2138&lt;&gt;"",W2138:X2138&lt;&gt;"",Z2138:AA2138&lt;&gt;"",AC2138&lt;&gt;""),"Good","Bad")</f>
        <v>Bad</v>
      </c>
      <c r="AL2138" t="str" cm="1">
        <f t="array" ref="AL2138">IF(R2138&gt;0,_xlfn.IFS(COUNTIF($L$20:L2138,"&lt;&gt;")&lt;101,1,COUNTIF($L$20:L2138,"&lt;&gt;")&lt;201,2,COUNTIF($L$20:L2138,"&lt;&gt;")&lt;301,3,COUNTIF($L$20:L2138,"&lt;&gt;")&lt;401,4,COUNTIF($L$20:L2138,"&lt;&gt;")&lt;501,5,COUNTIF($L$20:L2138,"&lt;&gt;")&lt;601,6,COUNTIF($L$20:L2138,"&lt;&gt;")&lt;701,7,COUNTIF($L$20:L2138,"&lt;&gt;")&lt;801,8,COUNTIF($L$20:L2138,"&lt;&gt;")&lt;901,9,COUNTIF($L$20:L2138,"&lt;&gt;")&lt;1001,10,COUNTIF($L$20:L2138,"&lt;&gt;")&lt;1101,11,COUNTIF($L$20:L2138,"&lt;&gt;")&lt;1201,12,COUNTIF($L$20:L2138,"&lt;&gt;")&lt;1301,13,COUNTIF($L$20:L2138,"&lt;&gt;")&lt;1401,14,COUNTIF($L$20:L2138,"&lt;&gt;")&lt;1501,15,COUNTIF($L$20:L2138,"&lt;&gt;")&lt;1601,16,COUNTIF($L$20:L2138,"&lt;&gt;")&lt;1701,17,COUNTIF($L$20:L2138,"&lt;&gt;")&lt;1801,18,COUNTIF($L$20:L2138,"&lt;&gt;")&lt;1901,19,COUNTIF($L$20:L2138,"&lt;&gt;")&lt;2001,20,COUNTIF($L$20:L2138,"&lt;&gt;")&lt;2101,21,COUNTIF($L$20:L2138,"&lt;&gt;")&lt;2201,22,COUNTIF($L$20:L2138,"&lt;&gt;")&lt;2301,23,COUNTIF($L$20:L2138,"&lt;&gt;")&lt;2401,24,COUNTIF($L$20:L2138,"&lt;&gt;")&lt;2501,25,COUNTIF($L$20:L2138,"&lt;&gt;")&lt;2601,26,COUNTIF($L$20:L2138,"&lt;&gt;")&lt;2701,27,COUNTIF($L$20:L2138,"&lt;&gt;")&lt;2801,28,COUNTIF($L$20:L2138,"&lt;&gt;")&lt;2901,29,COUNTIF($L$20:L2138,"&lt;&gt;")&lt;3001,30),"")</f>
        <v/>
      </c>
      <c r="AM2138" t="str">
        <f t="shared" si="165"/>
        <v/>
      </c>
      <c r="AN2138" t="str">
        <f t="shared" si="169"/>
        <v/>
      </c>
      <c r="AP2138" t="str">
        <f t="shared" si="168"/>
        <v/>
      </c>
      <c r="AQ2138" t="str">
        <f>IF(AO2138="","",COUNTIFS(AM2138:$AM$3019,AO2138))</f>
        <v/>
      </c>
    </row>
    <row r="2139" spans="1:43" x14ac:dyDescent="0.25">
      <c r="A2139" s="6" t="str">
        <f>IF(COUNT($A$20:A2138)&lt;&gt;$B$4,IF(A2138="","",A2138+1),"")</f>
        <v/>
      </c>
      <c r="B2139" s="3"/>
      <c r="C2139" s="3"/>
      <c r="D2139" s="122"/>
      <c r="E2139" s="3"/>
      <c r="F2139" s="3"/>
      <c r="G2139" s="3"/>
      <c r="H2139" s="3"/>
      <c r="I2139" s="120"/>
      <c r="J2139" s="3"/>
      <c r="K2139" s="95" t="str" cm="1">
        <f t="array" ref="K2139">IF(OR($J$14 = "A",$J$14 = "B",$J$14 = "C"),IF(I2139="","",IF(LEN(I2139)&gt;2,_xlfn.IFS(ISNUMBER(SEARCH("_",I2139)),I2139,ISNUMBER(SEARCH(", ",I2139)),SUBSTITUTE(I2139,", ","_"),ISNUMBER(SEARCH("/ ",I2139)),SUBSTITUTE(I2139,"/ ","_"),ISNUMBER(SEARCH(",",I2139)),SUBSTITUTE(I2139,",","_"),ISNUMBER(SEARCH("/",I2139)),SUBSTITUTE(I2139,"/","_"),ISNUMBER(SEARCH("",I2139)),I2139),I2139)),IF(OR($J$14 = "J",$J$14 = "K"),"",IF(D2139="","",IF(LEN(D2139)&gt;2,_xlfn.IFS(ISNUMBER(SEARCH("_",D2139)),D2139,ISNUMBER(SEARCH(", ",D2139)),SUBSTITUTE(D2139,", ","_"),ISNUMBER(SEARCH("/ ",D2139)),SUBSTITUTE(D2139,"/ ","_"),ISNUMBER(SEARCH(",",D2139)),SUBSTITUTE(D2139,",","_"),ISNUMBER(SEARCH("/",D2139)),SUBSTITUTE(D2139,"/","_"),ISNUMBER(SEARCH("",D2139)),D2139),D2139))))</f>
        <v/>
      </c>
      <c r="L2139" s="1"/>
      <c r="M2139" s="1" t="str">
        <f t="shared" si="166"/>
        <v/>
      </c>
      <c r="N2139" s="94" t="str">
        <f>IF($L2139="None","",IF(ISERROR(VLOOKUP($L2139,Info!$B$4:$B$266,1,FALSE)),"",VLOOKUP($L2139,Info!$B$4:$L$266,5,FALSE)))</f>
        <v/>
      </c>
      <c r="O2139" s="94" t="str">
        <f>IF(K2139="","",IF(AND($J$12&lt;&gt;"ABC",N2139="3"),"BAC",IF(N2139="3","ABC",IF($J$12&lt;&gt;"ABC",IF($J$10="Standard",VLOOKUP(K2139,Info!$BE$4:$BF$481,2,FALSE),VLOOKUP(K2139,Info!$BI$4:$BJ$482,2,FALSE)),IF($J$10="Standard",VLOOKUP(K2139,Info!$AG$4:$AH$2994,2,FALSE),VLOOKUP(K2139,Info!$AK$4:$AL$2997,2,FALSE))))))</f>
        <v/>
      </c>
      <c r="P2139" s="94" t="str">
        <f>IF($L2139="None","",IF(ISERROR(VLOOKUP($L2139,Info!$B$4:$B$266,1,FALSE)),"",VLOOKUP($L2139,Info!$B$4:$L$266,3,FALSE)))</f>
        <v/>
      </c>
      <c r="Q2139" s="96" t="str">
        <f>IF($L2139="None","",IF(ISERROR(VLOOKUP($L2139,Info!$B$4:$B$266,1,FALSE)),"",VLOOKUP($L2139,Info!$B$4:$L$266,4,FALSE)))</f>
        <v/>
      </c>
      <c r="R2139" s="1"/>
      <c r="S2139" s="6" t="str">
        <f t="shared" si="167"/>
        <v/>
      </c>
      <c r="T2139" s="6" t="str">
        <f>IF($L2139="None","",IF(ISERROR(VLOOKUP($L2139,Info!$B$4:$B$266,1,FALSE)),"",VLOOKUP($L2139,Info!$B$4:$L$266,11,FALSE)))</f>
        <v/>
      </c>
      <c r="U2139" s="1"/>
      <c r="V2139" s="1"/>
      <c r="W2139" s="1"/>
      <c r="X2139" s="1" t="str">
        <f>IF($L2139="None","",IF(ISERROR(VLOOKUP($L2139,Info!$B$4:$B$266,1,FALSE)),"",IF(OR(W2139="Metallic Liquid Tight",W2139="Non-Metallic Liquid Tight",W2139="LSZH",W2139="Greenfield"),VLOOKUP($L2139,Info!$B$4:$L$266,7,FALSE),"N/A")))</f>
        <v/>
      </c>
      <c r="Y2139" s="1"/>
      <c r="Z2139" s="96" t="str">
        <f>IF($L2139="None","",IF(ISERROR(VLOOKUP($L2139,Info!$B$4:$B$266,1,FALSE)),"",VLOOKUP($L2139,Info!$B$4:$L$266,9,FALSE)))</f>
        <v/>
      </c>
      <c r="AA2139" s="96" t="str">
        <f>IF($L2139="None","",IF(ISERROR(VLOOKUP($L2139,Info!$B$4:$B$266,1,FALSE)),"",VLOOKUP($L2139,Info!$B$4:$L$266,8,FALSE)))</f>
        <v/>
      </c>
      <c r="AB2139" s="96" t="str">
        <f>IF($L2139="None","",IF(ISERROR(VLOOKUP($L2139,Info!$B$4:$B$266,1,FALSE)),"",VLOOKUP($L2139,Info!$B$4:$L$266,10,FALSE)))</f>
        <v/>
      </c>
      <c r="AC2139" s="1" t="str">
        <f>IF(W2139="SO Cable","Black,White",IF(O2139="","",IF(P2139="","",IF($J$12&lt;&gt;"ABC",IF(P2139&lt;="250",VLOOKUP(O2139,Info!$AZ$4:$BB$22,3,FALSE),VLOOKUP(O2139,Info!$AZ$23:$BB$39,3,FALSE)),IF(P2139&lt;="250",VLOOKUP(O2139,Info!$AO$4:$AQ$22,3,FALSE),VLOOKUP(O2139,Info!$AO$23:$AP$39,3,FALSE))))))</f>
        <v/>
      </c>
      <c r="AD2139" s="1"/>
      <c r="AE2139" s="1" t="str">
        <f>IF($L2139="None","",IF(ISERROR(VLOOKUP($L2139,Info!$B$4:$B$266,1,FALSE)),"",VLOOKUP($L2139,Info!$B$4:$L$266,4,FALSE)))</f>
        <v/>
      </c>
      <c r="AF2139" s="1" t="str">
        <f>IF($L2139="None","",IF(ISERROR(VLOOKUP($L2139,Info!$B$4:$B$266,1,FALSE)),"",VLOOKUP($L2139,Info!$B$4:$L$266,6,FALSE)))</f>
        <v/>
      </c>
      <c r="AG2139" s="1"/>
      <c r="AH2139" s="33" t="str" cm="1">
        <f t="array" ref="AH2139">IF(AND(L2139&lt;&gt;"",O2139&lt;&gt;"",R2139:S2139&lt;&gt;"",W2139:X2139&lt;&gt;"",Z2139:AA2139&lt;&gt;"",AC2139&lt;&gt;""),"Good","Bad")</f>
        <v>Bad</v>
      </c>
      <c r="AL2139" t="str" cm="1">
        <f t="array" ref="AL2139">IF(R2139&gt;0,_xlfn.IFS(COUNTIF($L$20:L2139,"&lt;&gt;")&lt;101,1,COUNTIF($L$20:L2139,"&lt;&gt;")&lt;201,2,COUNTIF($L$20:L2139,"&lt;&gt;")&lt;301,3,COUNTIF($L$20:L2139,"&lt;&gt;")&lt;401,4,COUNTIF($L$20:L2139,"&lt;&gt;")&lt;501,5,COUNTIF($L$20:L2139,"&lt;&gt;")&lt;601,6,COUNTIF($L$20:L2139,"&lt;&gt;")&lt;701,7,COUNTIF($L$20:L2139,"&lt;&gt;")&lt;801,8,COUNTIF($L$20:L2139,"&lt;&gt;")&lt;901,9,COUNTIF($L$20:L2139,"&lt;&gt;")&lt;1001,10,COUNTIF($L$20:L2139,"&lt;&gt;")&lt;1101,11,COUNTIF($L$20:L2139,"&lt;&gt;")&lt;1201,12,COUNTIF($L$20:L2139,"&lt;&gt;")&lt;1301,13,COUNTIF($L$20:L2139,"&lt;&gt;")&lt;1401,14,COUNTIF($L$20:L2139,"&lt;&gt;")&lt;1501,15,COUNTIF($L$20:L2139,"&lt;&gt;")&lt;1601,16,COUNTIF($L$20:L2139,"&lt;&gt;")&lt;1701,17,COUNTIF($L$20:L2139,"&lt;&gt;")&lt;1801,18,COUNTIF($L$20:L2139,"&lt;&gt;")&lt;1901,19,COUNTIF($L$20:L2139,"&lt;&gt;")&lt;2001,20,COUNTIF($L$20:L2139,"&lt;&gt;")&lt;2101,21,COUNTIF($L$20:L2139,"&lt;&gt;")&lt;2201,22,COUNTIF($L$20:L2139,"&lt;&gt;")&lt;2301,23,COUNTIF($L$20:L2139,"&lt;&gt;")&lt;2401,24,COUNTIF($L$20:L2139,"&lt;&gt;")&lt;2501,25,COUNTIF($L$20:L2139,"&lt;&gt;")&lt;2601,26,COUNTIF($L$20:L2139,"&lt;&gt;")&lt;2701,27,COUNTIF($L$20:L2139,"&lt;&gt;")&lt;2801,28,COUNTIF($L$20:L2139,"&lt;&gt;")&lt;2901,29,COUNTIF($L$20:L2139,"&lt;&gt;")&lt;3001,30),"")</f>
        <v/>
      </c>
      <c r="AM2139" t="str">
        <f t="shared" si="165"/>
        <v/>
      </c>
      <c r="AN2139" t="str">
        <f t="shared" si="169"/>
        <v/>
      </c>
      <c r="AP2139" t="str">
        <f t="shared" si="168"/>
        <v/>
      </c>
      <c r="AQ2139" t="str">
        <f>IF(AO2139="","",COUNTIFS(AM2139:$AM$3019,AO2139))</f>
        <v/>
      </c>
    </row>
    <row r="2140" spans="1:43" x14ac:dyDescent="0.25">
      <c r="A2140" s="6" t="str">
        <f>IF(COUNT($A$20:A2139)&lt;&gt;$B$4,IF(A2139="","",A2139+1),"")</f>
        <v/>
      </c>
      <c r="B2140" s="3"/>
      <c r="C2140" s="3"/>
      <c r="D2140" s="122"/>
      <c r="E2140" s="3"/>
      <c r="F2140" s="3"/>
      <c r="G2140" s="3"/>
      <c r="H2140" s="3"/>
      <c r="I2140" s="120"/>
      <c r="J2140" s="3"/>
      <c r="K2140" s="95" t="str" cm="1">
        <f t="array" ref="K2140">IF(OR($J$14 = "A",$J$14 = "B",$J$14 = "C"),IF(I2140="","",IF(LEN(I2140)&gt;2,_xlfn.IFS(ISNUMBER(SEARCH("_",I2140)),I2140,ISNUMBER(SEARCH(", ",I2140)),SUBSTITUTE(I2140,", ","_"),ISNUMBER(SEARCH("/ ",I2140)),SUBSTITUTE(I2140,"/ ","_"),ISNUMBER(SEARCH(",",I2140)),SUBSTITUTE(I2140,",","_"),ISNUMBER(SEARCH("/",I2140)),SUBSTITUTE(I2140,"/","_"),ISNUMBER(SEARCH("",I2140)),I2140),I2140)),IF(OR($J$14 = "J",$J$14 = "K"),"",IF(D2140="","",IF(LEN(D2140)&gt;2,_xlfn.IFS(ISNUMBER(SEARCH("_",D2140)),D2140,ISNUMBER(SEARCH(", ",D2140)),SUBSTITUTE(D2140,", ","_"),ISNUMBER(SEARCH("/ ",D2140)),SUBSTITUTE(D2140,"/ ","_"),ISNUMBER(SEARCH(",",D2140)),SUBSTITUTE(D2140,",","_"),ISNUMBER(SEARCH("/",D2140)),SUBSTITUTE(D2140,"/","_"),ISNUMBER(SEARCH("",D2140)),D2140),D2140))))</f>
        <v/>
      </c>
      <c r="L2140" s="1"/>
      <c r="M2140" s="1" t="str">
        <f t="shared" si="166"/>
        <v/>
      </c>
      <c r="N2140" s="94" t="str">
        <f>IF($L2140="None","",IF(ISERROR(VLOOKUP($L2140,Info!$B$4:$B$266,1,FALSE)),"",VLOOKUP($L2140,Info!$B$4:$L$266,5,FALSE)))</f>
        <v/>
      </c>
      <c r="O2140" s="94" t="str">
        <f>IF(K2140="","",IF(AND($J$12&lt;&gt;"ABC",N2140="3"),"BAC",IF(N2140="3","ABC",IF($J$12&lt;&gt;"ABC",IF($J$10="Standard",VLOOKUP(K2140,Info!$BE$4:$BF$481,2,FALSE),VLOOKUP(K2140,Info!$BI$4:$BJ$482,2,FALSE)),IF($J$10="Standard",VLOOKUP(K2140,Info!$AG$4:$AH$2994,2,FALSE),VLOOKUP(K2140,Info!$AK$4:$AL$2997,2,FALSE))))))</f>
        <v/>
      </c>
      <c r="P2140" s="94" t="str">
        <f>IF($L2140="None","",IF(ISERROR(VLOOKUP($L2140,Info!$B$4:$B$266,1,FALSE)),"",VLOOKUP($L2140,Info!$B$4:$L$266,3,FALSE)))</f>
        <v/>
      </c>
      <c r="Q2140" s="96" t="str">
        <f>IF($L2140="None","",IF(ISERROR(VLOOKUP($L2140,Info!$B$4:$B$266,1,FALSE)),"",VLOOKUP($L2140,Info!$B$4:$L$266,4,FALSE)))</f>
        <v/>
      </c>
      <c r="R2140" s="1"/>
      <c r="S2140" s="6" t="str">
        <f t="shared" si="167"/>
        <v/>
      </c>
      <c r="T2140" s="6" t="str">
        <f>IF($L2140="None","",IF(ISERROR(VLOOKUP($L2140,Info!$B$4:$B$266,1,FALSE)),"",VLOOKUP($L2140,Info!$B$4:$L$266,11,FALSE)))</f>
        <v/>
      </c>
      <c r="U2140" s="1"/>
      <c r="V2140" s="1"/>
      <c r="W2140" s="1"/>
      <c r="X2140" s="1" t="str">
        <f>IF($L2140="None","",IF(ISERROR(VLOOKUP($L2140,Info!$B$4:$B$266,1,FALSE)),"",IF(OR(W2140="Metallic Liquid Tight",W2140="Non-Metallic Liquid Tight",W2140="LSZH",W2140="Greenfield"),VLOOKUP($L2140,Info!$B$4:$L$266,7,FALSE),"N/A")))</f>
        <v/>
      </c>
      <c r="Y2140" s="1"/>
      <c r="Z2140" s="96" t="str">
        <f>IF($L2140="None","",IF(ISERROR(VLOOKUP($L2140,Info!$B$4:$B$266,1,FALSE)),"",VLOOKUP($L2140,Info!$B$4:$L$266,9,FALSE)))</f>
        <v/>
      </c>
      <c r="AA2140" s="96" t="str">
        <f>IF($L2140="None","",IF(ISERROR(VLOOKUP($L2140,Info!$B$4:$B$266,1,FALSE)),"",VLOOKUP($L2140,Info!$B$4:$L$266,8,FALSE)))</f>
        <v/>
      </c>
      <c r="AB2140" s="96" t="str">
        <f>IF($L2140="None","",IF(ISERROR(VLOOKUP($L2140,Info!$B$4:$B$266,1,FALSE)),"",VLOOKUP($L2140,Info!$B$4:$L$266,10,FALSE)))</f>
        <v/>
      </c>
      <c r="AC2140" s="1" t="str">
        <f>IF(W2140="SO Cable","Black,White",IF(O2140="","",IF(P2140="","",IF($J$12&lt;&gt;"ABC",IF(P2140&lt;="250",VLOOKUP(O2140,Info!$AZ$4:$BB$22,3,FALSE),VLOOKUP(O2140,Info!$AZ$23:$BB$39,3,FALSE)),IF(P2140&lt;="250",VLOOKUP(O2140,Info!$AO$4:$AQ$22,3,FALSE),VLOOKUP(O2140,Info!$AO$23:$AP$39,3,FALSE))))))</f>
        <v/>
      </c>
      <c r="AD2140" s="1"/>
      <c r="AE2140" s="1" t="str">
        <f>IF($L2140="None","",IF(ISERROR(VLOOKUP($L2140,Info!$B$4:$B$266,1,FALSE)),"",VLOOKUP($L2140,Info!$B$4:$L$266,4,FALSE)))</f>
        <v/>
      </c>
      <c r="AF2140" s="1" t="str">
        <f>IF($L2140="None","",IF(ISERROR(VLOOKUP($L2140,Info!$B$4:$B$266,1,FALSE)),"",VLOOKUP($L2140,Info!$B$4:$L$266,6,FALSE)))</f>
        <v/>
      </c>
      <c r="AG2140" s="1"/>
      <c r="AH2140" s="33" t="str" cm="1">
        <f t="array" ref="AH2140">IF(AND(L2140&lt;&gt;"",O2140&lt;&gt;"",R2140:S2140&lt;&gt;"",W2140:X2140&lt;&gt;"",Z2140:AA2140&lt;&gt;"",AC2140&lt;&gt;""),"Good","Bad")</f>
        <v>Bad</v>
      </c>
      <c r="AL2140" t="str" cm="1">
        <f t="array" ref="AL2140">IF(R2140&gt;0,_xlfn.IFS(COUNTIF($L$20:L2140,"&lt;&gt;")&lt;101,1,COUNTIF($L$20:L2140,"&lt;&gt;")&lt;201,2,COUNTIF($L$20:L2140,"&lt;&gt;")&lt;301,3,COUNTIF($L$20:L2140,"&lt;&gt;")&lt;401,4,COUNTIF($L$20:L2140,"&lt;&gt;")&lt;501,5,COUNTIF($L$20:L2140,"&lt;&gt;")&lt;601,6,COUNTIF($L$20:L2140,"&lt;&gt;")&lt;701,7,COUNTIF($L$20:L2140,"&lt;&gt;")&lt;801,8,COUNTIF($L$20:L2140,"&lt;&gt;")&lt;901,9,COUNTIF($L$20:L2140,"&lt;&gt;")&lt;1001,10,COUNTIF($L$20:L2140,"&lt;&gt;")&lt;1101,11,COUNTIF($L$20:L2140,"&lt;&gt;")&lt;1201,12,COUNTIF($L$20:L2140,"&lt;&gt;")&lt;1301,13,COUNTIF($L$20:L2140,"&lt;&gt;")&lt;1401,14,COUNTIF($L$20:L2140,"&lt;&gt;")&lt;1501,15,COUNTIF($L$20:L2140,"&lt;&gt;")&lt;1601,16,COUNTIF($L$20:L2140,"&lt;&gt;")&lt;1701,17,COUNTIF($L$20:L2140,"&lt;&gt;")&lt;1801,18,COUNTIF($L$20:L2140,"&lt;&gt;")&lt;1901,19,COUNTIF($L$20:L2140,"&lt;&gt;")&lt;2001,20,COUNTIF($L$20:L2140,"&lt;&gt;")&lt;2101,21,COUNTIF($L$20:L2140,"&lt;&gt;")&lt;2201,22,COUNTIF($L$20:L2140,"&lt;&gt;")&lt;2301,23,COUNTIF($L$20:L2140,"&lt;&gt;")&lt;2401,24,COUNTIF($L$20:L2140,"&lt;&gt;")&lt;2501,25,COUNTIF($L$20:L2140,"&lt;&gt;")&lt;2601,26,COUNTIF($L$20:L2140,"&lt;&gt;")&lt;2701,27,COUNTIF($L$20:L2140,"&lt;&gt;")&lt;2801,28,COUNTIF($L$20:L2140,"&lt;&gt;")&lt;2901,29,COUNTIF($L$20:L2140,"&lt;&gt;")&lt;3001,30),"")</f>
        <v/>
      </c>
      <c r="AM2140" t="str">
        <f t="shared" si="165"/>
        <v/>
      </c>
      <c r="AN2140" t="str">
        <f t="shared" si="169"/>
        <v/>
      </c>
      <c r="AP2140" t="str">
        <f t="shared" si="168"/>
        <v/>
      </c>
      <c r="AQ2140" t="str">
        <f>IF(AO2140="","",COUNTIFS(AM2140:$AM$3019,AO2140))</f>
        <v/>
      </c>
    </row>
    <row r="2141" spans="1:43" x14ac:dyDescent="0.25">
      <c r="A2141" s="6" t="str">
        <f>IF(COUNT($A$20:A2140)&lt;&gt;$B$4,IF(A2140="","",A2140+1),"")</f>
        <v/>
      </c>
      <c r="B2141" s="3"/>
      <c r="C2141" s="3"/>
      <c r="D2141" s="122"/>
      <c r="E2141" s="3"/>
      <c r="F2141" s="3"/>
      <c r="G2141" s="3"/>
      <c r="H2141" s="3"/>
      <c r="I2141" s="120"/>
      <c r="J2141" s="3"/>
      <c r="K2141" s="95" t="str" cm="1">
        <f t="array" ref="K2141">IF(OR($J$14 = "A",$J$14 = "B",$J$14 = "C"),IF(I2141="","",IF(LEN(I2141)&gt;2,_xlfn.IFS(ISNUMBER(SEARCH("_",I2141)),I2141,ISNUMBER(SEARCH(", ",I2141)),SUBSTITUTE(I2141,", ","_"),ISNUMBER(SEARCH("/ ",I2141)),SUBSTITUTE(I2141,"/ ","_"),ISNUMBER(SEARCH(",",I2141)),SUBSTITUTE(I2141,",","_"),ISNUMBER(SEARCH("/",I2141)),SUBSTITUTE(I2141,"/","_"),ISNUMBER(SEARCH("",I2141)),I2141),I2141)),IF(OR($J$14 = "J",$J$14 = "K"),"",IF(D2141="","",IF(LEN(D2141)&gt;2,_xlfn.IFS(ISNUMBER(SEARCH("_",D2141)),D2141,ISNUMBER(SEARCH(", ",D2141)),SUBSTITUTE(D2141,", ","_"),ISNUMBER(SEARCH("/ ",D2141)),SUBSTITUTE(D2141,"/ ","_"),ISNUMBER(SEARCH(",",D2141)),SUBSTITUTE(D2141,",","_"),ISNUMBER(SEARCH("/",D2141)),SUBSTITUTE(D2141,"/","_"),ISNUMBER(SEARCH("",D2141)),D2141),D2141))))</f>
        <v/>
      </c>
      <c r="L2141" s="1"/>
      <c r="M2141" s="1" t="str">
        <f t="shared" si="166"/>
        <v/>
      </c>
      <c r="N2141" s="94" t="str">
        <f>IF($L2141="None","",IF(ISERROR(VLOOKUP($L2141,Info!$B$4:$B$266,1,FALSE)),"",VLOOKUP($L2141,Info!$B$4:$L$266,5,FALSE)))</f>
        <v/>
      </c>
      <c r="O2141" s="94" t="str">
        <f>IF(K2141="","",IF(AND($J$12&lt;&gt;"ABC",N2141="3"),"BAC",IF(N2141="3","ABC",IF($J$12&lt;&gt;"ABC",IF($J$10="Standard",VLOOKUP(K2141,Info!$BE$4:$BF$481,2,FALSE),VLOOKUP(K2141,Info!$BI$4:$BJ$482,2,FALSE)),IF($J$10="Standard",VLOOKUP(K2141,Info!$AG$4:$AH$2994,2,FALSE),VLOOKUP(K2141,Info!$AK$4:$AL$2997,2,FALSE))))))</f>
        <v/>
      </c>
      <c r="P2141" s="94" t="str">
        <f>IF($L2141="None","",IF(ISERROR(VLOOKUP($L2141,Info!$B$4:$B$266,1,FALSE)),"",VLOOKUP($L2141,Info!$B$4:$L$266,3,FALSE)))</f>
        <v/>
      </c>
      <c r="Q2141" s="96" t="str">
        <f>IF($L2141="None","",IF(ISERROR(VLOOKUP($L2141,Info!$B$4:$B$266,1,FALSE)),"",VLOOKUP($L2141,Info!$B$4:$L$266,4,FALSE)))</f>
        <v/>
      </c>
      <c r="R2141" s="1"/>
      <c r="S2141" s="6" t="str">
        <f t="shared" si="167"/>
        <v/>
      </c>
      <c r="T2141" s="6" t="str">
        <f>IF($L2141="None","",IF(ISERROR(VLOOKUP($L2141,Info!$B$4:$B$266,1,FALSE)),"",VLOOKUP($L2141,Info!$B$4:$L$266,11,FALSE)))</f>
        <v/>
      </c>
      <c r="U2141" s="1"/>
      <c r="V2141" s="1"/>
      <c r="W2141" s="1"/>
      <c r="X2141" s="1" t="str">
        <f>IF($L2141="None","",IF(ISERROR(VLOOKUP($L2141,Info!$B$4:$B$266,1,FALSE)),"",IF(OR(W2141="Metallic Liquid Tight",W2141="Non-Metallic Liquid Tight",W2141="LSZH",W2141="Greenfield"),VLOOKUP($L2141,Info!$B$4:$L$266,7,FALSE),"N/A")))</f>
        <v/>
      </c>
      <c r="Y2141" s="1"/>
      <c r="Z2141" s="96" t="str">
        <f>IF($L2141="None","",IF(ISERROR(VLOOKUP($L2141,Info!$B$4:$B$266,1,FALSE)),"",VLOOKUP($L2141,Info!$B$4:$L$266,9,FALSE)))</f>
        <v/>
      </c>
      <c r="AA2141" s="96" t="str">
        <f>IF($L2141="None","",IF(ISERROR(VLOOKUP($L2141,Info!$B$4:$B$266,1,FALSE)),"",VLOOKUP($L2141,Info!$B$4:$L$266,8,FALSE)))</f>
        <v/>
      </c>
      <c r="AB2141" s="96" t="str">
        <f>IF($L2141="None","",IF(ISERROR(VLOOKUP($L2141,Info!$B$4:$B$266,1,FALSE)),"",VLOOKUP($L2141,Info!$B$4:$L$266,10,FALSE)))</f>
        <v/>
      </c>
      <c r="AC2141" s="1" t="str">
        <f>IF(W2141="SO Cable","Black,White",IF(O2141="","",IF(P2141="","",IF($J$12&lt;&gt;"ABC",IF(P2141&lt;="250",VLOOKUP(O2141,Info!$AZ$4:$BB$22,3,FALSE),VLOOKUP(O2141,Info!$AZ$23:$BB$39,3,FALSE)),IF(P2141&lt;="250",VLOOKUP(O2141,Info!$AO$4:$AQ$22,3,FALSE),VLOOKUP(O2141,Info!$AO$23:$AP$39,3,FALSE))))))</f>
        <v/>
      </c>
      <c r="AD2141" s="1"/>
      <c r="AE2141" s="1" t="str">
        <f>IF($L2141="None","",IF(ISERROR(VLOOKUP($L2141,Info!$B$4:$B$266,1,FALSE)),"",VLOOKUP($L2141,Info!$B$4:$L$266,4,FALSE)))</f>
        <v/>
      </c>
      <c r="AF2141" s="1" t="str">
        <f>IF($L2141="None","",IF(ISERROR(VLOOKUP($L2141,Info!$B$4:$B$266,1,FALSE)),"",VLOOKUP($L2141,Info!$B$4:$L$266,6,FALSE)))</f>
        <v/>
      </c>
      <c r="AG2141" s="1"/>
      <c r="AH2141" s="33" t="str" cm="1">
        <f t="array" ref="AH2141">IF(AND(L2141&lt;&gt;"",O2141&lt;&gt;"",R2141:S2141&lt;&gt;"",W2141:X2141&lt;&gt;"",Z2141:AA2141&lt;&gt;"",AC2141&lt;&gt;""),"Good","Bad")</f>
        <v>Bad</v>
      </c>
      <c r="AL2141" t="str" cm="1">
        <f t="array" ref="AL2141">IF(R2141&gt;0,_xlfn.IFS(COUNTIF($L$20:L2141,"&lt;&gt;")&lt;101,1,COUNTIF($L$20:L2141,"&lt;&gt;")&lt;201,2,COUNTIF($L$20:L2141,"&lt;&gt;")&lt;301,3,COUNTIF($L$20:L2141,"&lt;&gt;")&lt;401,4,COUNTIF($L$20:L2141,"&lt;&gt;")&lt;501,5,COUNTIF($L$20:L2141,"&lt;&gt;")&lt;601,6,COUNTIF($L$20:L2141,"&lt;&gt;")&lt;701,7,COUNTIF($L$20:L2141,"&lt;&gt;")&lt;801,8,COUNTIF($L$20:L2141,"&lt;&gt;")&lt;901,9,COUNTIF($L$20:L2141,"&lt;&gt;")&lt;1001,10,COUNTIF($L$20:L2141,"&lt;&gt;")&lt;1101,11,COUNTIF($L$20:L2141,"&lt;&gt;")&lt;1201,12,COUNTIF($L$20:L2141,"&lt;&gt;")&lt;1301,13,COUNTIF($L$20:L2141,"&lt;&gt;")&lt;1401,14,COUNTIF($L$20:L2141,"&lt;&gt;")&lt;1501,15,COUNTIF($L$20:L2141,"&lt;&gt;")&lt;1601,16,COUNTIF($L$20:L2141,"&lt;&gt;")&lt;1701,17,COUNTIF($L$20:L2141,"&lt;&gt;")&lt;1801,18,COUNTIF($L$20:L2141,"&lt;&gt;")&lt;1901,19,COUNTIF($L$20:L2141,"&lt;&gt;")&lt;2001,20,COUNTIF($L$20:L2141,"&lt;&gt;")&lt;2101,21,COUNTIF($L$20:L2141,"&lt;&gt;")&lt;2201,22,COUNTIF($L$20:L2141,"&lt;&gt;")&lt;2301,23,COUNTIF($L$20:L2141,"&lt;&gt;")&lt;2401,24,COUNTIF($L$20:L2141,"&lt;&gt;")&lt;2501,25,COUNTIF($L$20:L2141,"&lt;&gt;")&lt;2601,26,COUNTIF($L$20:L2141,"&lt;&gt;")&lt;2701,27,COUNTIF($L$20:L2141,"&lt;&gt;")&lt;2801,28,COUNTIF($L$20:L2141,"&lt;&gt;")&lt;2901,29,COUNTIF($L$20:L2141,"&lt;&gt;")&lt;3001,30),"")</f>
        <v/>
      </c>
      <c r="AM2141" t="str">
        <f t="shared" si="165"/>
        <v/>
      </c>
      <c r="AN2141" t="str">
        <f t="shared" si="169"/>
        <v/>
      </c>
      <c r="AP2141" t="str">
        <f t="shared" si="168"/>
        <v/>
      </c>
      <c r="AQ2141" t="str">
        <f>IF(AO2141="","",COUNTIFS(AM2141:$AM$3019,AO2141))</f>
        <v/>
      </c>
    </row>
    <row r="2142" spans="1:43" x14ac:dyDescent="0.25">
      <c r="A2142" s="6" t="str">
        <f>IF(COUNT($A$20:A2141)&lt;&gt;$B$4,IF(A2141="","",A2141+1),"")</f>
        <v/>
      </c>
      <c r="B2142" s="3"/>
      <c r="C2142" s="3"/>
      <c r="D2142" s="122"/>
      <c r="E2142" s="3"/>
      <c r="F2142" s="3"/>
      <c r="G2142" s="3"/>
      <c r="H2142" s="3"/>
      <c r="I2142" s="120"/>
      <c r="J2142" s="3"/>
      <c r="K2142" s="95" t="str" cm="1">
        <f t="array" ref="K2142">IF(OR($J$14 = "A",$J$14 = "B",$J$14 = "C"),IF(I2142="","",IF(LEN(I2142)&gt;2,_xlfn.IFS(ISNUMBER(SEARCH("_",I2142)),I2142,ISNUMBER(SEARCH(", ",I2142)),SUBSTITUTE(I2142,", ","_"),ISNUMBER(SEARCH("/ ",I2142)),SUBSTITUTE(I2142,"/ ","_"),ISNUMBER(SEARCH(",",I2142)),SUBSTITUTE(I2142,",","_"),ISNUMBER(SEARCH("/",I2142)),SUBSTITUTE(I2142,"/","_"),ISNUMBER(SEARCH("",I2142)),I2142),I2142)),IF(OR($J$14 = "J",$J$14 = "K"),"",IF(D2142="","",IF(LEN(D2142)&gt;2,_xlfn.IFS(ISNUMBER(SEARCH("_",D2142)),D2142,ISNUMBER(SEARCH(", ",D2142)),SUBSTITUTE(D2142,", ","_"),ISNUMBER(SEARCH("/ ",D2142)),SUBSTITUTE(D2142,"/ ","_"),ISNUMBER(SEARCH(",",D2142)),SUBSTITUTE(D2142,",","_"),ISNUMBER(SEARCH("/",D2142)),SUBSTITUTE(D2142,"/","_"),ISNUMBER(SEARCH("",D2142)),D2142),D2142))))</f>
        <v/>
      </c>
      <c r="L2142" s="1"/>
      <c r="M2142" s="1" t="str">
        <f t="shared" si="166"/>
        <v/>
      </c>
      <c r="N2142" s="94" t="str">
        <f>IF($L2142="None","",IF(ISERROR(VLOOKUP($L2142,Info!$B$4:$B$266,1,FALSE)),"",VLOOKUP($L2142,Info!$B$4:$L$266,5,FALSE)))</f>
        <v/>
      </c>
      <c r="O2142" s="94" t="str">
        <f>IF(K2142="","",IF(AND($J$12&lt;&gt;"ABC",N2142="3"),"BAC",IF(N2142="3","ABC",IF($J$12&lt;&gt;"ABC",IF($J$10="Standard",VLOOKUP(K2142,Info!$BE$4:$BF$481,2,FALSE),VLOOKUP(K2142,Info!$BI$4:$BJ$482,2,FALSE)),IF($J$10="Standard",VLOOKUP(K2142,Info!$AG$4:$AH$2994,2,FALSE),VLOOKUP(K2142,Info!$AK$4:$AL$2997,2,FALSE))))))</f>
        <v/>
      </c>
      <c r="P2142" s="94" t="str">
        <f>IF($L2142="None","",IF(ISERROR(VLOOKUP($L2142,Info!$B$4:$B$266,1,FALSE)),"",VLOOKUP($L2142,Info!$B$4:$L$266,3,FALSE)))</f>
        <v/>
      </c>
      <c r="Q2142" s="96" t="str">
        <f>IF($L2142="None","",IF(ISERROR(VLOOKUP($L2142,Info!$B$4:$B$266,1,FALSE)),"",VLOOKUP($L2142,Info!$B$4:$L$266,4,FALSE)))</f>
        <v/>
      </c>
      <c r="R2142" s="1"/>
      <c r="S2142" s="6" t="str">
        <f t="shared" si="167"/>
        <v/>
      </c>
      <c r="T2142" s="6" t="str">
        <f>IF($L2142="None","",IF(ISERROR(VLOOKUP($L2142,Info!$B$4:$B$266,1,FALSE)),"",VLOOKUP($L2142,Info!$B$4:$L$266,11,FALSE)))</f>
        <v/>
      </c>
      <c r="U2142" s="1"/>
      <c r="V2142" s="1"/>
      <c r="W2142" s="1"/>
      <c r="X2142" s="1" t="str">
        <f>IF($L2142="None","",IF(ISERROR(VLOOKUP($L2142,Info!$B$4:$B$266,1,FALSE)),"",IF(OR(W2142="Metallic Liquid Tight",W2142="Non-Metallic Liquid Tight",W2142="LSZH",W2142="Greenfield"),VLOOKUP($L2142,Info!$B$4:$L$266,7,FALSE),"N/A")))</f>
        <v/>
      </c>
      <c r="Y2142" s="1"/>
      <c r="Z2142" s="96" t="str">
        <f>IF($L2142="None","",IF(ISERROR(VLOOKUP($L2142,Info!$B$4:$B$266,1,FALSE)),"",VLOOKUP($L2142,Info!$B$4:$L$266,9,FALSE)))</f>
        <v/>
      </c>
      <c r="AA2142" s="96" t="str">
        <f>IF($L2142="None","",IF(ISERROR(VLOOKUP($L2142,Info!$B$4:$B$266,1,FALSE)),"",VLOOKUP($L2142,Info!$B$4:$L$266,8,FALSE)))</f>
        <v/>
      </c>
      <c r="AB2142" s="96" t="str">
        <f>IF($L2142="None","",IF(ISERROR(VLOOKUP($L2142,Info!$B$4:$B$266,1,FALSE)),"",VLOOKUP($L2142,Info!$B$4:$L$266,10,FALSE)))</f>
        <v/>
      </c>
      <c r="AC2142" s="1" t="str">
        <f>IF(W2142="SO Cable","Black,White",IF(O2142="","",IF(P2142="","",IF($J$12&lt;&gt;"ABC",IF(P2142&lt;="250",VLOOKUP(O2142,Info!$AZ$4:$BB$22,3,FALSE),VLOOKUP(O2142,Info!$AZ$23:$BB$39,3,FALSE)),IF(P2142&lt;="250",VLOOKUP(O2142,Info!$AO$4:$AQ$22,3,FALSE),VLOOKUP(O2142,Info!$AO$23:$AP$39,3,FALSE))))))</f>
        <v/>
      </c>
      <c r="AD2142" s="1"/>
      <c r="AE2142" s="1" t="str">
        <f>IF($L2142="None","",IF(ISERROR(VLOOKUP($L2142,Info!$B$4:$B$266,1,FALSE)),"",VLOOKUP($L2142,Info!$B$4:$L$266,4,FALSE)))</f>
        <v/>
      </c>
      <c r="AF2142" s="1" t="str">
        <f>IF($L2142="None","",IF(ISERROR(VLOOKUP($L2142,Info!$B$4:$B$266,1,FALSE)),"",VLOOKUP($L2142,Info!$B$4:$L$266,6,FALSE)))</f>
        <v/>
      </c>
      <c r="AG2142" s="1"/>
      <c r="AH2142" s="33" t="str" cm="1">
        <f t="array" ref="AH2142">IF(AND(L2142&lt;&gt;"",O2142&lt;&gt;"",R2142:S2142&lt;&gt;"",W2142:X2142&lt;&gt;"",Z2142:AA2142&lt;&gt;"",AC2142&lt;&gt;""),"Good","Bad")</f>
        <v>Bad</v>
      </c>
      <c r="AL2142" t="str" cm="1">
        <f t="array" ref="AL2142">IF(R2142&gt;0,_xlfn.IFS(COUNTIF($L$20:L2142,"&lt;&gt;")&lt;101,1,COUNTIF($L$20:L2142,"&lt;&gt;")&lt;201,2,COUNTIF($L$20:L2142,"&lt;&gt;")&lt;301,3,COUNTIF($L$20:L2142,"&lt;&gt;")&lt;401,4,COUNTIF($L$20:L2142,"&lt;&gt;")&lt;501,5,COUNTIF($L$20:L2142,"&lt;&gt;")&lt;601,6,COUNTIF($L$20:L2142,"&lt;&gt;")&lt;701,7,COUNTIF($L$20:L2142,"&lt;&gt;")&lt;801,8,COUNTIF($L$20:L2142,"&lt;&gt;")&lt;901,9,COUNTIF($L$20:L2142,"&lt;&gt;")&lt;1001,10,COUNTIF($L$20:L2142,"&lt;&gt;")&lt;1101,11,COUNTIF($L$20:L2142,"&lt;&gt;")&lt;1201,12,COUNTIF($L$20:L2142,"&lt;&gt;")&lt;1301,13,COUNTIF($L$20:L2142,"&lt;&gt;")&lt;1401,14,COUNTIF($L$20:L2142,"&lt;&gt;")&lt;1501,15,COUNTIF($L$20:L2142,"&lt;&gt;")&lt;1601,16,COUNTIF($L$20:L2142,"&lt;&gt;")&lt;1701,17,COUNTIF($L$20:L2142,"&lt;&gt;")&lt;1801,18,COUNTIF($L$20:L2142,"&lt;&gt;")&lt;1901,19,COUNTIF($L$20:L2142,"&lt;&gt;")&lt;2001,20,COUNTIF($L$20:L2142,"&lt;&gt;")&lt;2101,21,COUNTIF($L$20:L2142,"&lt;&gt;")&lt;2201,22,COUNTIF($L$20:L2142,"&lt;&gt;")&lt;2301,23,COUNTIF($L$20:L2142,"&lt;&gt;")&lt;2401,24,COUNTIF($L$20:L2142,"&lt;&gt;")&lt;2501,25,COUNTIF($L$20:L2142,"&lt;&gt;")&lt;2601,26,COUNTIF($L$20:L2142,"&lt;&gt;")&lt;2701,27,COUNTIF($L$20:L2142,"&lt;&gt;")&lt;2801,28,COUNTIF($L$20:L2142,"&lt;&gt;")&lt;2901,29,COUNTIF($L$20:L2142,"&lt;&gt;")&lt;3001,30),"")</f>
        <v/>
      </c>
      <c r="AM2142" t="str">
        <f t="shared" si="165"/>
        <v/>
      </c>
      <c r="AN2142" t="str">
        <f t="shared" si="169"/>
        <v/>
      </c>
      <c r="AP2142" t="str">
        <f t="shared" si="168"/>
        <v/>
      </c>
      <c r="AQ2142" t="str">
        <f>IF(AO2142="","",COUNTIFS(AM2142:$AM$3019,AO2142))</f>
        <v/>
      </c>
    </row>
    <row r="2143" spans="1:43" x14ac:dyDescent="0.25">
      <c r="A2143" s="6" t="str">
        <f>IF(COUNT($A$20:A2142)&lt;&gt;$B$4,IF(A2142="","",A2142+1),"")</f>
        <v/>
      </c>
      <c r="B2143" s="3"/>
      <c r="C2143" s="3"/>
      <c r="D2143" s="122"/>
      <c r="E2143" s="3"/>
      <c r="F2143" s="3"/>
      <c r="G2143" s="3"/>
      <c r="H2143" s="3"/>
      <c r="I2143" s="120"/>
      <c r="J2143" s="3"/>
      <c r="K2143" s="95" t="str" cm="1">
        <f t="array" ref="K2143">IF(OR($J$14 = "A",$J$14 = "B",$J$14 = "C"),IF(I2143="","",IF(LEN(I2143)&gt;2,_xlfn.IFS(ISNUMBER(SEARCH("_",I2143)),I2143,ISNUMBER(SEARCH(", ",I2143)),SUBSTITUTE(I2143,", ","_"),ISNUMBER(SEARCH("/ ",I2143)),SUBSTITUTE(I2143,"/ ","_"),ISNUMBER(SEARCH(",",I2143)),SUBSTITUTE(I2143,",","_"),ISNUMBER(SEARCH("/",I2143)),SUBSTITUTE(I2143,"/","_"),ISNUMBER(SEARCH("",I2143)),I2143),I2143)),IF(OR($J$14 = "J",$J$14 = "K"),"",IF(D2143="","",IF(LEN(D2143)&gt;2,_xlfn.IFS(ISNUMBER(SEARCH("_",D2143)),D2143,ISNUMBER(SEARCH(", ",D2143)),SUBSTITUTE(D2143,", ","_"),ISNUMBER(SEARCH("/ ",D2143)),SUBSTITUTE(D2143,"/ ","_"),ISNUMBER(SEARCH(",",D2143)),SUBSTITUTE(D2143,",","_"),ISNUMBER(SEARCH("/",D2143)),SUBSTITUTE(D2143,"/","_"),ISNUMBER(SEARCH("",D2143)),D2143),D2143))))</f>
        <v/>
      </c>
      <c r="L2143" s="1"/>
      <c r="M2143" s="1" t="str">
        <f t="shared" si="166"/>
        <v/>
      </c>
      <c r="N2143" s="94" t="str">
        <f>IF($L2143="None","",IF(ISERROR(VLOOKUP($L2143,Info!$B$4:$B$266,1,FALSE)),"",VLOOKUP($L2143,Info!$B$4:$L$266,5,FALSE)))</f>
        <v/>
      </c>
      <c r="O2143" s="94" t="str">
        <f>IF(K2143="","",IF(AND($J$12&lt;&gt;"ABC",N2143="3"),"BAC",IF(N2143="3","ABC",IF($J$12&lt;&gt;"ABC",IF($J$10="Standard",VLOOKUP(K2143,Info!$BE$4:$BF$481,2,FALSE),VLOOKUP(K2143,Info!$BI$4:$BJ$482,2,FALSE)),IF($J$10="Standard",VLOOKUP(K2143,Info!$AG$4:$AH$2994,2,FALSE),VLOOKUP(K2143,Info!$AK$4:$AL$2997,2,FALSE))))))</f>
        <v/>
      </c>
      <c r="P2143" s="94" t="str">
        <f>IF($L2143="None","",IF(ISERROR(VLOOKUP($L2143,Info!$B$4:$B$266,1,FALSE)),"",VLOOKUP($L2143,Info!$B$4:$L$266,3,FALSE)))</f>
        <v/>
      </c>
      <c r="Q2143" s="96" t="str">
        <f>IF($L2143="None","",IF(ISERROR(VLOOKUP($L2143,Info!$B$4:$B$266,1,FALSE)),"",VLOOKUP($L2143,Info!$B$4:$L$266,4,FALSE)))</f>
        <v/>
      </c>
      <c r="R2143" s="1"/>
      <c r="S2143" s="6" t="str">
        <f t="shared" si="167"/>
        <v/>
      </c>
      <c r="T2143" s="6" t="str">
        <f>IF($L2143="None","",IF(ISERROR(VLOOKUP($L2143,Info!$B$4:$B$266,1,FALSE)),"",VLOOKUP($L2143,Info!$B$4:$L$266,11,FALSE)))</f>
        <v/>
      </c>
      <c r="U2143" s="1"/>
      <c r="V2143" s="1"/>
      <c r="W2143" s="1"/>
      <c r="X2143" s="1" t="str">
        <f>IF($L2143="None","",IF(ISERROR(VLOOKUP($L2143,Info!$B$4:$B$266,1,FALSE)),"",IF(OR(W2143="Metallic Liquid Tight",W2143="Non-Metallic Liquid Tight",W2143="LSZH",W2143="Greenfield"),VLOOKUP($L2143,Info!$B$4:$L$266,7,FALSE),"N/A")))</f>
        <v/>
      </c>
      <c r="Y2143" s="1"/>
      <c r="Z2143" s="96" t="str">
        <f>IF($L2143="None","",IF(ISERROR(VLOOKUP($L2143,Info!$B$4:$B$266,1,FALSE)),"",VLOOKUP($L2143,Info!$B$4:$L$266,9,FALSE)))</f>
        <v/>
      </c>
      <c r="AA2143" s="96" t="str">
        <f>IF($L2143="None","",IF(ISERROR(VLOOKUP($L2143,Info!$B$4:$B$266,1,FALSE)),"",VLOOKUP($L2143,Info!$B$4:$L$266,8,FALSE)))</f>
        <v/>
      </c>
      <c r="AB2143" s="96" t="str">
        <f>IF($L2143="None","",IF(ISERROR(VLOOKUP($L2143,Info!$B$4:$B$266,1,FALSE)),"",VLOOKUP($L2143,Info!$B$4:$L$266,10,FALSE)))</f>
        <v/>
      </c>
      <c r="AC2143" s="1" t="str">
        <f>IF(W2143="SO Cable","Black,White",IF(O2143="","",IF(P2143="","",IF($J$12&lt;&gt;"ABC",IF(P2143&lt;="250",VLOOKUP(O2143,Info!$AZ$4:$BB$22,3,FALSE),VLOOKUP(O2143,Info!$AZ$23:$BB$39,3,FALSE)),IF(P2143&lt;="250",VLOOKUP(O2143,Info!$AO$4:$AQ$22,3,FALSE),VLOOKUP(O2143,Info!$AO$23:$AP$39,3,FALSE))))))</f>
        <v/>
      </c>
      <c r="AD2143" s="1"/>
      <c r="AE2143" s="1" t="str">
        <f>IF($L2143="None","",IF(ISERROR(VLOOKUP($L2143,Info!$B$4:$B$266,1,FALSE)),"",VLOOKUP($L2143,Info!$B$4:$L$266,4,FALSE)))</f>
        <v/>
      </c>
      <c r="AF2143" s="1" t="str">
        <f>IF($L2143="None","",IF(ISERROR(VLOOKUP($L2143,Info!$B$4:$B$266,1,FALSE)),"",VLOOKUP($L2143,Info!$B$4:$L$266,6,FALSE)))</f>
        <v/>
      </c>
      <c r="AG2143" s="1"/>
      <c r="AH2143" s="33" t="str" cm="1">
        <f t="array" ref="AH2143">IF(AND(L2143&lt;&gt;"",O2143&lt;&gt;"",R2143:S2143&lt;&gt;"",W2143:X2143&lt;&gt;"",Z2143:AA2143&lt;&gt;"",AC2143&lt;&gt;""),"Good","Bad")</f>
        <v>Bad</v>
      </c>
      <c r="AL2143" t="str" cm="1">
        <f t="array" ref="AL2143">IF(R2143&gt;0,_xlfn.IFS(COUNTIF($L$20:L2143,"&lt;&gt;")&lt;101,1,COUNTIF($L$20:L2143,"&lt;&gt;")&lt;201,2,COUNTIF($L$20:L2143,"&lt;&gt;")&lt;301,3,COUNTIF($L$20:L2143,"&lt;&gt;")&lt;401,4,COUNTIF($L$20:L2143,"&lt;&gt;")&lt;501,5,COUNTIF($L$20:L2143,"&lt;&gt;")&lt;601,6,COUNTIF($L$20:L2143,"&lt;&gt;")&lt;701,7,COUNTIF($L$20:L2143,"&lt;&gt;")&lt;801,8,COUNTIF($L$20:L2143,"&lt;&gt;")&lt;901,9,COUNTIF($L$20:L2143,"&lt;&gt;")&lt;1001,10,COUNTIF($L$20:L2143,"&lt;&gt;")&lt;1101,11,COUNTIF($L$20:L2143,"&lt;&gt;")&lt;1201,12,COUNTIF($L$20:L2143,"&lt;&gt;")&lt;1301,13,COUNTIF($L$20:L2143,"&lt;&gt;")&lt;1401,14,COUNTIF($L$20:L2143,"&lt;&gt;")&lt;1501,15,COUNTIF($L$20:L2143,"&lt;&gt;")&lt;1601,16,COUNTIF($L$20:L2143,"&lt;&gt;")&lt;1701,17,COUNTIF($L$20:L2143,"&lt;&gt;")&lt;1801,18,COUNTIF($L$20:L2143,"&lt;&gt;")&lt;1901,19,COUNTIF($L$20:L2143,"&lt;&gt;")&lt;2001,20,COUNTIF($L$20:L2143,"&lt;&gt;")&lt;2101,21,COUNTIF($L$20:L2143,"&lt;&gt;")&lt;2201,22,COUNTIF($L$20:L2143,"&lt;&gt;")&lt;2301,23,COUNTIF($L$20:L2143,"&lt;&gt;")&lt;2401,24,COUNTIF($L$20:L2143,"&lt;&gt;")&lt;2501,25,COUNTIF($L$20:L2143,"&lt;&gt;")&lt;2601,26,COUNTIF($L$20:L2143,"&lt;&gt;")&lt;2701,27,COUNTIF($L$20:L2143,"&lt;&gt;")&lt;2801,28,COUNTIF($L$20:L2143,"&lt;&gt;")&lt;2901,29,COUNTIF($L$20:L2143,"&lt;&gt;")&lt;3001,30),"")</f>
        <v/>
      </c>
      <c r="AM2143" t="str">
        <f t="shared" si="165"/>
        <v/>
      </c>
      <c r="AN2143" t="str">
        <f t="shared" si="169"/>
        <v/>
      </c>
      <c r="AP2143" t="str">
        <f t="shared" si="168"/>
        <v/>
      </c>
      <c r="AQ2143" t="str">
        <f>IF(AO2143="","",COUNTIFS(AM2143:$AM$3019,AO2143))</f>
        <v/>
      </c>
    </row>
    <row r="2144" spans="1:43" x14ac:dyDescent="0.25">
      <c r="A2144" s="6" t="str">
        <f>IF(COUNT($A$20:A2143)&lt;&gt;$B$4,IF(A2143="","",A2143+1),"")</f>
        <v/>
      </c>
      <c r="B2144" s="3"/>
      <c r="C2144" s="3"/>
      <c r="D2144" s="122"/>
      <c r="E2144" s="3"/>
      <c r="F2144" s="3"/>
      <c r="G2144" s="3"/>
      <c r="H2144" s="3"/>
      <c r="I2144" s="120"/>
      <c r="J2144" s="3"/>
      <c r="K2144" s="95" t="str" cm="1">
        <f t="array" ref="K2144">IF(OR($J$14 = "A",$J$14 = "B",$J$14 = "C"),IF(I2144="","",IF(LEN(I2144)&gt;2,_xlfn.IFS(ISNUMBER(SEARCH("_",I2144)),I2144,ISNUMBER(SEARCH(", ",I2144)),SUBSTITUTE(I2144,", ","_"),ISNUMBER(SEARCH("/ ",I2144)),SUBSTITUTE(I2144,"/ ","_"),ISNUMBER(SEARCH(",",I2144)),SUBSTITUTE(I2144,",","_"),ISNUMBER(SEARCH("/",I2144)),SUBSTITUTE(I2144,"/","_"),ISNUMBER(SEARCH("",I2144)),I2144),I2144)),IF(OR($J$14 = "J",$J$14 = "K"),"",IF(D2144="","",IF(LEN(D2144)&gt;2,_xlfn.IFS(ISNUMBER(SEARCH("_",D2144)),D2144,ISNUMBER(SEARCH(", ",D2144)),SUBSTITUTE(D2144,", ","_"),ISNUMBER(SEARCH("/ ",D2144)),SUBSTITUTE(D2144,"/ ","_"),ISNUMBER(SEARCH(",",D2144)),SUBSTITUTE(D2144,",","_"),ISNUMBER(SEARCH("/",D2144)),SUBSTITUTE(D2144,"/","_"),ISNUMBER(SEARCH("",D2144)),D2144),D2144))))</f>
        <v/>
      </c>
      <c r="L2144" s="1"/>
      <c r="M2144" s="1" t="str">
        <f t="shared" si="166"/>
        <v/>
      </c>
      <c r="N2144" s="94" t="str">
        <f>IF($L2144="None","",IF(ISERROR(VLOOKUP($L2144,Info!$B$4:$B$266,1,FALSE)),"",VLOOKUP($L2144,Info!$B$4:$L$266,5,FALSE)))</f>
        <v/>
      </c>
      <c r="O2144" s="94" t="str">
        <f>IF(K2144="","",IF(AND($J$12&lt;&gt;"ABC",N2144="3"),"BAC",IF(N2144="3","ABC",IF($J$12&lt;&gt;"ABC",IF($J$10="Standard",VLOOKUP(K2144,Info!$BE$4:$BF$481,2,FALSE),VLOOKUP(K2144,Info!$BI$4:$BJ$482,2,FALSE)),IF($J$10="Standard",VLOOKUP(K2144,Info!$AG$4:$AH$2994,2,FALSE),VLOOKUP(K2144,Info!$AK$4:$AL$2997,2,FALSE))))))</f>
        <v/>
      </c>
      <c r="P2144" s="94" t="str">
        <f>IF($L2144="None","",IF(ISERROR(VLOOKUP($L2144,Info!$B$4:$B$266,1,FALSE)),"",VLOOKUP($L2144,Info!$B$4:$L$266,3,FALSE)))</f>
        <v/>
      </c>
      <c r="Q2144" s="96" t="str">
        <f>IF($L2144="None","",IF(ISERROR(VLOOKUP($L2144,Info!$B$4:$B$266,1,FALSE)),"",VLOOKUP($L2144,Info!$B$4:$L$266,4,FALSE)))</f>
        <v/>
      </c>
      <c r="R2144" s="1"/>
      <c r="S2144" s="6" t="str">
        <f t="shared" si="167"/>
        <v/>
      </c>
      <c r="T2144" s="6" t="str">
        <f>IF($L2144="None","",IF(ISERROR(VLOOKUP($L2144,Info!$B$4:$B$266,1,FALSE)),"",VLOOKUP($L2144,Info!$B$4:$L$266,11,FALSE)))</f>
        <v/>
      </c>
      <c r="U2144" s="1"/>
      <c r="V2144" s="1"/>
      <c r="W2144" s="1"/>
      <c r="X2144" s="1" t="str">
        <f>IF($L2144="None","",IF(ISERROR(VLOOKUP($L2144,Info!$B$4:$B$266,1,FALSE)),"",IF(OR(W2144="Metallic Liquid Tight",W2144="Non-Metallic Liquid Tight",W2144="LSZH",W2144="Greenfield"),VLOOKUP($L2144,Info!$B$4:$L$266,7,FALSE),"N/A")))</f>
        <v/>
      </c>
      <c r="Y2144" s="1"/>
      <c r="Z2144" s="96" t="str">
        <f>IF($L2144="None","",IF(ISERROR(VLOOKUP($L2144,Info!$B$4:$B$266,1,FALSE)),"",VLOOKUP($L2144,Info!$B$4:$L$266,9,FALSE)))</f>
        <v/>
      </c>
      <c r="AA2144" s="96" t="str">
        <f>IF($L2144="None","",IF(ISERROR(VLOOKUP($L2144,Info!$B$4:$B$266,1,FALSE)),"",VLOOKUP($L2144,Info!$B$4:$L$266,8,FALSE)))</f>
        <v/>
      </c>
      <c r="AB2144" s="96" t="str">
        <f>IF($L2144="None","",IF(ISERROR(VLOOKUP($L2144,Info!$B$4:$B$266,1,FALSE)),"",VLOOKUP($L2144,Info!$B$4:$L$266,10,FALSE)))</f>
        <v/>
      </c>
      <c r="AC2144" s="1" t="str">
        <f>IF(W2144="SO Cable","Black,White",IF(O2144="","",IF(P2144="","",IF($J$12&lt;&gt;"ABC",IF(P2144&lt;="250",VLOOKUP(O2144,Info!$AZ$4:$BB$22,3,FALSE),VLOOKUP(O2144,Info!$AZ$23:$BB$39,3,FALSE)),IF(P2144&lt;="250",VLOOKUP(O2144,Info!$AO$4:$AQ$22,3,FALSE),VLOOKUP(O2144,Info!$AO$23:$AP$39,3,FALSE))))))</f>
        <v/>
      </c>
      <c r="AD2144" s="1"/>
      <c r="AE2144" s="1" t="str">
        <f>IF($L2144="None","",IF(ISERROR(VLOOKUP($L2144,Info!$B$4:$B$266,1,FALSE)),"",VLOOKUP($L2144,Info!$B$4:$L$266,4,FALSE)))</f>
        <v/>
      </c>
      <c r="AF2144" s="1" t="str">
        <f>IF($L2144="None","",IF(ISERROR(VLOOKUP($L2144,Info!$B$4:$B$266,1,FALSE)),"",VLOOKUP($L2144,Info!$B$4:$L$266,6,FALSE)))</f>
        <v/>
      </c>
      <c r="AG2144" s="1"/>
      <c r="AH2144" s="33" t="str" cm="1">
        <f t="array" ref="AH2144">IF(AND(L2144&lt;&gt;"",O2144&lt;&gt;"",R2144:S2144&lt;&gt;"",W2144:X2144&lt;&gt;"",Z2144:AA2144&lt;&gt;"",AC2144&lt;&gt;""),"Good","Bad")</f>
        <v>Bad</v>
      </c>
      <c r="AL2144" t="str" cm="1">
        <f t="array" ref="AL2144">IF(R2144&gt;0,_xlfn.IFS(COUNTIF($L$20:L2144,"&lt;&gt;")&lt;101,1,COUNTIF($L$20:L2144,"&lt;&gt;")&lt;201,2,COUNTIF($L$20:L2144,"&lt;&gt;")&lt;301,3,COUNTIF($L$20:L2144,"&lt;&gt;")&lt;401,4,COUNTIF($L$20:L2144,"&lt;&gt;")&lt;501,5,COUNTIF($L$20:L2144,"&lt;&gt;")&lt;601,6,COUNTIF($L$20:L2144,"&lt;&gt;")&lt;701,7,COUNTIF($L$20:L2144,"&lt;&gt;")&lt;801,8,COUNTIF($L$20:L2144,"&lt;&gt;")&lt;901,9,COUNTIF($L$20:L2144,"&lt;&gt;")&lt;1001,10,COUNTIF($L$20:L2144,"&lt;&gt;")&lt;1101,11,COUNTIF($L$20:L2144,"&lt;&gt;")&lt;1201,12,COUNTIF($L$20:L2144,"&lt;&gt;")&lt;1301,13,COUNTIF($L$20:L2144,"&lt;&gt;")&lt;1401,14,COUNTIF($L$20:L2144,"&lt;&gt;")&lt;1501,15,COUNTIF($L$20:L2144,"&lt;&gt;")&lt;1601,16,COUNTIF($L$20:L2144,"&lt;&gt;")&lt;1701,17,COUNTIF($L$20:L2144,"&lt;&gt;")&lt;1801,18,COUNTIF($L$20:L2144,"&lt;&gt;")&lt;1901,19,COUNTIF($L$20:L2144,"&lt;&gt;")&lt;2001,20,COUNTIF($L$20:L2144,"&lt;&gt;")&lt;2101,21,COUNTIF($L$20:L2144,"&lt;&gt;")&lt;2201,22,COUNTIF($L$20:L2144,"&lt;&gt;")&lt;2301,23,COUNTIF($L$20:L2144,"&lt;&gt;")&lt;2401,24,COUNTIF($L$20:L2144,"&lt;&gt;")&lt;2501,25,COUNTIF($L$20:L2144,"&lt;&gt;")&lt;2601,26,COUNTIF($L$20:L2144,"&lt;&gt;")&lt;2701,27,COUNTIF($L$20:L2144,"&lt;&gt;")&lt;2801,28,COUNTIF($L$20:L2144,"&lt;&gt;")&lt;2901,29,COUNTIF($L$20:L2144,"&lt;&gt;")&lt;3001,30),"")</f>
        <v/>
      </c>
      <c r="AM2144" t="str">
        <f t="shared" si="165"/>
        <v/>
      </c>
      <c r="AN2144" t="str">
        <f t="shared" si="169"/>
        <v/>
      </c>
      <c r="AP2144" t="str">
        <f t="shared" si="168"/>
        <v/>
      </c>
      <c r="AQ2144" t="str">
        <f>IF(AO2144="","",COUNTIFS(AM2144:$AM$3019,AO2144))</f>
        <v/>
      </c>
    </row>
    <row r="2145" spans="1:43" x14ac:dyDescent="0.25">
      <c r="A2145" s="6" t="str">
        <f>IF(COUNT($A$20:A2144)&lt;&gt;$B$4,IF(A2144="","",A2144+1),"")</f>
        <v/>
      </c>
      <c r="B2145" s="3"/>
      <c r="C2145" s="3"/>
      <c r="D2145" s="122"/>
      <c r="E2145" s="3"/>
      <c r="F2145" s="3"/>
      <c r="G2145" s="3"/>
      <c r="H2145" s="3"/>
      <c r="I2145" s="120"/>
      <c r="J2145" s="3"/>
      <c r="K2145" s="95" t="str" cm="1">
        <f t="array" ref="K2145">IF(OR($J$14 = "A",$J$14 = "B",$J$14 = "C"),IF(I2145="","",IF(LEN(I2145)&gt;2,_xlfn.IFS(ISNUMBER(SEARCH("_",I2145)),I2145,ISNUMBER(SEARCH(", ",I2145)),SUBSTITUTE(I2145,", ","_"),ISNUMBER(SEARCH("/ ",I2145)),SUBSTITUTE(I2145,"/ ","_"),ISNUMBER(SEARCH(",",I2145)),SUBSTITUTE(I2145,",","_"),ISNUMBER(SEARCH("/",I2145)),SUBSTITUTE(I2145,"/","_"),ISNUMBER(SEARCH("",I2145)),I2145),I2145)),IF(OR($J$14 = "J",$J$14 = "K"),"",IF(D2145="","",IF(LEN(D2145)&gt;2,_xlfn.IFS(ISNUMBER(SEARCH("_",D2145)),D2145,ISNUMBER(SEARCH(", ",D2145)),SUBSTITUTE(D2145,", ","_"),ISNUMBER(SEARCH("/ ",D2145)),SUBSTITUTE(D2145,"/ ","_"),ISNUMBER(SEARCH(",",D2145)),SUBSTITUTE(D2145,",","_"),ISNUMBER(SEARCH("/",D2145)),SUBSTITUTE(D2145,"/","_"),ISNUMBER(SEARCH("",D2145)),D2145),D2145))))</f>
        <v/>
      </c>
      <c r="L2145" s="1"/>
      <c r="M2145" s="1" t="str">
        <f t="shared" si="166"/>
        <v/>
      </c>
      <c r="N2145" s="94" t="str">
        <f>IF($L2145="None","",IF(ISERROR(VLOOKUP($L2145,Info!$B$4:$B$266,1,FALSE)),"",VLOOKUP($L2145,Info!$B$4:$L$266,5,FALSE)))</f>
        <v/>
      </c>
      <c r="O2145" s="94" t="str">
        <f>IF(K2145="","",IF(AND($J$12&lt;&gt;"ABC",N2145="3"),"BAC",IF(N2145="3","ABC",IF($J$12&lt;&gt;"ABC",IF($J$10="Standard",VLOOKUP(K2145,Info!$BE$4:$BF$481,2,FALSE),VLOOKUP(K2145,Info!$BI$4:$BJ$482,2,FALSE)),IF($J$10="Standard",VLOOKUP(K2145,Info!$AG$4:$AH$2994,2,FALSE),VLOOKUP(K2145,Info!$AK$4:$AL$2997,2,FALSE))))))</f>
        <v/>
      </c>
      <c r="P2145" s="94" t="str">
        <f>IF($L2145="None","",IF(ISERROR(VLOOKUP($L2145,Info!$B$4:$B$266,1,FALSE)),"",VLOOKUP($L2145,Info!$B$4:$L$266,3,FALSE)))</f>
        <v/>
      </c>
      <c r="Q2145" s="96" t="str">
        <f>IF($L2145="None","",IF(ISERROR(VLOOKUP($L2145,Info!$B$4:$B$266,1,FALSE)),"",VLOOKUP($L2145,Info!$B$4:$L$266,4,FALSE)))</f>
        <v/>
      </c>
      <c r="R2145" s="1"/>
      <c r="S2145" s="6" t="str">
        <f t="shared" si="167"/>
        <v/>
      </c>
      <c r="T2145" s="6" t="str">
        <f>IF($L2145="None","",IF(ISERROR(VLOOKUP($L2145,Info!$B$4:$B$266,1,FALSE)),"",VLOOKUP($L2145,Info!$B$4:$L$266,11,FALSE)))</f>
        <v/>
      </c>
      <c r="U2145" s="1"/>
      <c r="V2145" s="1"/>
      <c r="W2145" s="1"/>
      <c r="X2145" s="1" t="str">
        <f>IF($L2145="None","",IF(ISERROR(VLOOKUP($L2145,Info!$B$4:$B$266,1,FALSE)),"",IF(OR(W2145="Metallic Liquid Tight",W2145="Non-Metallic Liquid Tight",W2145="LSZH",W2145="Greenfield"),VLOOKUP($L2145,Info!$B$4:$L$266,7,FALSE),"N/A")))</f>
        <v/>
      </c>
      <c r="Y2145" s="1"/>
      <c r="Z2145" s="96" t="str">
        <f>IF($L2145="None","",IF(ISERROR(VLOOKUP($L2145,Info!$B$4:$B$266,1,FALSE)),"",VLOOKUP($L2145,Info!$B$4:$L$266,9,FALSE)))</f>
        <v/>
      </c>
      <c r="AA2145" s="96" t="str">
        <f>IF($L2145="None","",IF(ISERROR(VLOOKUP($L2145,Info!$B$4:$B$266,1,FALSE)),"",VLOOKUP($L2145,Info!$B$4:$L$266,8,FALSE)))</f>
        <v/>
      </c>
      <c r="AB2145" s="96" t="str">
        <f>IF($L2145="None","",IF(ISERROR(VLOOKUP($L2145,Info!$B$4:$B$266,1,FALSE)),"",VLOOKUP($L2145,Info!$B$4:$L$266,10,FALSE)))</f>
        <v/>
      </c>
      <c r="AC2145" s="1" t="str">
        <f>IF(W2145="SO Cable","Black,White",IF(O2145="","",IF(P2145="","",IF($J$12&lt;&gt;"ABC",IF(P2145&lt;="250",VLOOKUP(O2145,Info!$AZ$4:$BB$22,3,FALSE),VLOOKUP(O2145,Info!$AZ$23:$BB$39,3,FALSE)),IF(P2145&lt;="250",VLOOKUP(O2145,Info!$AO$4:$AQ$22,3,FALSE),VLOOKUP(O2145,Info!$AO$23:$AP$39,3,FALSE))))))</f>
        <v/>
      </c>
      <c r="AD2145" s="1"/>
      <c r="AE2145" s="1" t="str">
        <f>IF($L2145="None","",IF(ISERROR(VLOOKUP($L2145,Info!$B$4:$B$266,1,FALSE)),"",VLOOKUP($L2145,Info!$B$4:$L$266,4,FALSE)))</f>
        <v/>
      </c>
      <c r="AF2145" s="1" t="str">
        <f>IF($L2145="None","",IF(ISERROR(VLOOKUP($L2145,Info!$B$4:$B$266,1,FALSE)),"",VLOOKUP($L2145,Info!$B$4:$L$266,6,FALSE)))</f>
        <v/>
      </c>
      <c r="AG2145" s="1"/>
      <c r="AH2145" s="33" t="str" cm="1">
        <f t="array" ref="AH2145">IF(AND(L2145&lt;&gt;"",O2145&lt;&gt;"",R2145:S2145&lt;&gt;"",W2145:X2145&lt;&gt;"",Z2145:AA2145&lt;&gt;"",AC2145&lt;&gt;""),"Good","Bad")</f>
        <v>Bad</v>
      </c>
      <c r="AL2145" t="str" cm="1">
        <f t="array" ref="AL2145">IF(R2145&gt;0,_xlfn.IFS(COUNTIF($L$20:L2145,"&lt;&gt;")&lt;101,1,COUNTIF($L$20:L2145,"&lt;&gt;")&lt;201,2,COUNTIF($L$20:L2145,"&lt;&gt;")&lt;301,3,COUNTIF($L$20:L2145,"&lt;&gt;")&lt;401,4,COUNTIF($L$20:L2145,"&lt;&gt;")&lt;501,5,COUNTIF($L$20:L2145,"&lt;&gt;")&lt;601,6,COUNTIF($L$20:L2145,"&lt;&gt;")&lt;701,7,COUNTIF($L$20:L2145,"&lt;&gt;")&lt;801,8,COUNTIF($L$20:L2145,"&lt;&gt;")&lt;901,9,COUNTIF($L$20:L2145,"&lt;&gt;")&lt;1001,10,COUNTIF($L$20:L2145,"&lt;&gt;")&lt;1101,11,COUNTIF($L$20:L2145,"&lt;&gt;")&lt;1201,12,COUNTIF($L$20:L2145,"&lt;&gt;")&lt;1301,13,COUNTIF($L$20:L2145,"&lt;&gt;")&lt;1401,14,COUNTIF($L$20:L2145,"&lt;&gt;")&lt;1501,15,COUNTIF($L$20:L2145,"&lt;&gt;")&lt;1601,16,COUNTIF($L$20:L2145,"&lt;&gt;")&lt;1701,17,COUNTIF($L$20:L2145,"&lt;&gt;")&lt;1801,18,COUNTIF($L$20:L2145,"&lt;&gt;")&lt;1901,19,COUNTIF($L$20:L2145,"&lt;&gt;")&lt;2001,20,COUNTIF($L$20:L2145,"&lt;&gt;")&lt;2101,21,COUNTIF($L$20:L2145,"&lt;&gt;")&lt;2201,22,COUNTIF($L$20:L2145,"&lt;&gt;")&lt;2301,23,COUNTIF($L$20:L2145,"&lt;&gt;")&lt;2401,24,COUNTIF($L$20:L2145,"&lt;&gt;")&lt;2501,25,COUNTIF($L$20:L2145,"&lt;&gt;")&lt;2601,26,COUNTIF($L$20:L2145,"&lt;&gt;")&lt;2701,27,COUNTIF($L$20:L2145,"&lt;&gt;")&lt;2801,28,COUNTIF($L$20:L2145,"&lt;&gt;")&lt;2901,29,COUNTIF($L$20:L2145,"&lt;&gt;")&lt;3001,30),"")</f>
        <v/>
      </c>
      <c r="AM2145" t="str">
        <f t="shared" si="165"/>
        <v/>
      </c>
      <c r="AN2145" t="str">
        <f t="shared" si="169"/>
        <v/>
      </c>
      <c r="AP2145" t="str">
        <f t="shared" si="168"/>
        <v/>
      </c>
      <c r="AQ2145" t="str">
        <f>IF(AO2145="","",COUNTIFS(AM2145:$AM$3019,AO2145))</f>
        <v/>
      </c>
    </row>
    <row r="2146" spans="1:43" x14ac:dyDescent="0.25">
      <c r="A2146" s="6" t="str">
        <f>IF(COUNT($A$20:A2145)&lt;&gt;$B$4,IF(A2145="","",A2145+1),"")</f>
        <v/>
      </c>
      <c r="B2146" s="3"/>
      <c r="C2146" s="3"/>
      <c r="D2146" s="122"/>
      <c r="E2146" s="3"/>
      <c r="F2146" s="3"/>
      <c r="G2146" s="3"/>
      <c r="H2146" s="3"/>
      <c r="I2146" s="120"/>
      <c r="J2146" s="3"/>
      <c r="K2146" s="95" t="str" cm="1">
        <f t="array" ref="K2146">IF(OR($J$14 = "A",$J$14 = "B",$J$14 = "C"),IF(I2146="","",IF(LEN(I2146)&gt;2,_xlfn.IFS(ISNUMBER(SEARCH("_",I2146)),I2146,ISNUMBER(SEARCH(", ",I2146)),SUBSTITUTE(I2146,", ","_"),ISNUMBER(SEARCH("/ ",I2146)),SUBSTITUTE(I2146,"/ ","_"),ISNUMBER(SEARCH(",",I2146)),SUBSTITUTE(I2146,",","_"),ISNUMBER(SEARCH("/",I2146)),SUBSTITUTE(I2146,"/","_"),ISNUMBER(SEARCH("",I2146)),I2146),I2146)),IF(OR($J$14 = "J",$J$14 = "K"),"",IF(D2146="","",IF(LEN(D2146)&gt;2,_xlfn.IFS(ISNUMBER(SEARCH("_",D2146)),D2146,ISNUMBER(SEARCH(", ",D2146)),SUBSTITUTE(D2146,", ","_"),ISNUMBER(SEARCH("/ ",D2146)),SUBSTITUTE(D2146,"/ ","_"),ISNUMBER(SEARCH(",",D2146)),SUBSTITUTE(D2146,",","_"),ISNUMBER(SEARCH("/",D2146)),SUBSTITUTE(D2146,"/","_"),ISNUMBER(SEARCH("",D2146)),D2146),D2146))))</f>
        <v/>
      </c>
      <c r="L2146" s="1"/>
      <c r="M2146" s="1" t="str">
        <f t="shared" si="166"/>
        <v/>
      </c>
      <c r="N2146" s="94" t="str">
        <f>IF($L2146="None","",IF(ISERROR(VLOOKUP($L2146,Info!$B$4:$B$266,1,FALSE)),"",VLOOKUP($L2146,Info!$B$4:$L$266,5,FALSE)))</f>
        <v/>
      </c>
      <c r="O2146" s="94" t="str">
        <f>IF(K2146="","",IF(AND($J$12&lt;&gt;"ABC",N2146="3"),"BAC",IF(N2146="3","ABC",IF($J$12&lt;&gt;"ABC",IF($J$10="Standard",VLOOKUP(K2146,Info!$BE$4:$BF$481,2,FALSE),VLOOKUP(K2146,Info!$BI$4:$BJ$482,2,FALSE)),IF($J$10="Standard",VLOOKUP(K2146,Info!$AG$4:$AH$2994,2,FALSE),VLOOKUP(K2146,Info!$AK$4:$AL$2997,2,FALSE))))))</f>
        <v/>
      </c>
      <c r="P2146" s="94" t="str">
        <f>IF($L2146="None","",IF(ISERROR(VLOOKUP($L2146,Info!$B$4:$B$266,1,FALSE)),"",VLOOKUP($L2146,Info!$B$4:$L$266,3,FALSE)))</f>
        <v/>
      </c>
      <c r="Q2146" s="96" t="str">
        <f>IF($L2146="None","",IF(ISERROR(VLOOKUP($L2146,Info!$B$4:$B$266,1,FALSE)),"",VLOOKUP($L2146,Info!$B$4:$L$266,4,FALSE)))</f>
        <v/>
      </c>
      <c r="R2146" s="1"/>
      <c r="S2146" s="6" t="str">
        <f t="shared" si="167"/>
        <v/>
      </c>
      <c r="T2146" s="6" t="str">
        <f>IF($L2146="None","",IF(ISERROR(VLOOKUP($L2146,Info!$B$4:$B$266,1,FALSE)),"",VLOOKUP($L2146,Info!$B$4:$L$266,11,FALSE)))</f>
        <v/>
      </c>
      <c r="U2146" s="1"/>
      <c r="V2146" s="1"/>
      <c r="W2146" s="1"/>
      <c r="X2146" s="1" t="str">
        <f>IF($L2146="None","",IF(ISERROR(VLOOKUP($L2146,Info!$B$4:$B$266,1,FALSE)),"",IF(OR(W2146="Metallic Liquid Tight",W2146="Non-Metallic Liquid Tight",W2146="LSZH",W2146="Greenfield"),VLOOKUP($L2146,Info!$B$4:$L$266,7,FALSE),"N/A")))</f>
        <v/>
      </c>
      <c r="Y2146" s="1"/>
      <c r="Z2146" s="96" t="str">
        <f>IF($L2146="None","",IF(ISERROR(VLOOKUP($L2146,Info!$B$4:$B$266,1,FALSE)),"",VLOOKUP($L2146,Info!$B$4:$L$266,9,FALSE)))</f>
        <v/>
      </c>
      <c r="AA2146" s="96" t="str">
        <f>IF($L2146="None","",IF(ISERROR(VLOOKUP($L2146,Info!$B$4:$B$266,1,FALSE)),"",VLOOKUP($L2146,Info!$B$4:$L$266,8,FALSE)))</f>
        <v/>
      </c>
      <c r="AB2146" s="96" t="str">
        <f>IF($L2146="None","",IF(ISERROR(VLOOKUP($L2146,Info!$B$4:$B$266,1,FALSE)),"",VLOOKUP($L2146,Info!$B$4:$L$266,10,FALSE)))</f>
        <v/>
      </c>
      <c r="AC2146" s="1" t="str">
        <f>IF(W2146="SO Cable","Black,White",IF(O2146="","",IF(P2146="","",IF($J$12&lt;&gt;"ABC",IF(P2146&lt;="250",VLOOKUP(O2146,Info!$AZ$4:$BB$22,3,FALSE),VLOOKUP(O2146,Info!$AZ$23:$BB$39,3,FALSE)),IF(P2146&lt;="250",VLOOKUP(O2146,Info!$AO$4:$AQ$22,3,FALSE),VLOOKUP(O2146,Info!$AO$23:$AP$39,3,FALSE))))))</f>
        <v/>
      </c>
      <c r="AD2146" s="1"/>
      <c r="AE2146" s="1" t="str">
        <f>IF($L2146="None","",IF(ISERROR(VLOOKUP($L2146,Info!$B$4:$B$266,1,FALSE)),"",VLOOKUP($L2146,Info!$B$4:$L$266,4,FALSE)))</f>
        <v/>
      </c>
      <c r="AF2146" s="1" t="str">
        <f>IF($L2146="None","",IF(ISERROR(VLOOKUP($L2146,Info!$B$4:$B$266,1,FALSE)),"",VLOOKUP($L2146,Info!$B$4:$L$266,6,FALSE)))</f>
        <v/>
      </c>
      <c r="AG2146" s="1"/>
      <c r="AH2146" s="33" t="str" cm="1">
        <f t="array" ref="AH2146">IF(AND(L2146&lt;&gt;"",O2146&lt;&gt;"",R2146:S2146&lt;&gt;"",W2146:X2146&lt;&gt;"",Z2146:AA2146&lt;&gt;"",AC2146&lt;&gt;""),"Good","Bad")</f>
        <v>Bad</v>
      </c>
      <c r="AL2146" t="str" cm="1">
        <f t="array" ref="AL2146">IF(R2146&gt;0,_xlfn.IFS(COUNTIF($L$20:L2146,"&lt;&gt;")&lt;101,1,COUNTIF($L$20:L2146,"&lt;&gt;")&lt;201,2,COUNTIF($L$20:L2146,"&lt;&gt;")&lt;301,3,COUNTIF($L$20:L2146,"&lt;&gt;")&lt;401,4,COUNTIF($L$20:L2146,"&lt;&gt;")&lt;501,5,COUNTIF($L$20:L2146,"&lt;&gt;")&lt;601,6,COUNTIF($L$20:L2146,"&lt;&gt;")&lt;701,7,COUNTIF($L$20:L2146,"&lt;&gt;")&lt;801,8,COUNTIF($L$20:L2146,"&lt;&gt;")&lt;901,9,COUNTIF($L$20:L2146,"&lt;&gt;")&lt;1001,10,COUNTIF($L$20:L2146,"&lt;&gt;")&lt;1101,11,COUNTIF($L$20:L2146,"&lt;&gt;")&lt;1201,12,COUNTIF($L$20:L2146,"&lt;&gt;")&lt;1301,13,COUNTIF($L$20:L2146,"&lt;&gt;")&lt;1401,14,COUNTIF($L$20:L2146,"&lt;&gt;")&lt;1501,15,COUNTIF($L$20:L2146,"&lt;&gt;")&lt;1601,16,COUNTIF($L$20:L2146,"&lt;&gt;")&lt;1701,17,COUNTIF($L$20:L2146,"&lt;&gt;")&lt;1801,18,COUNTIF($L$20:L2146,"&lt;&gt;")&lt;1901,19,COUNTIF($L$20:L2146,"&lt;&gt;")&lt;2001,20,COUNTIF($L$20:L2146,"&lt;&gt;")&lt;2101,21,COUNTIF($L$20:L2146,"&lt;&gt;")&lt;2201,22,COUNTIF($L$20:L2146,"&lt;&gt;")&lt;2301,23,COUNTIF($L$20:L2146,"&lt;&gt;")&lt;2401,24,COUNTIF($L$20:L2146,"&lt;&gt;")&lt;2501,25,COUNTIF($L$20:L2146,"&lt;&gt;")&lt;2601,26,COUNTIF($L$20:L2146,"&lt;&gt;")&lt;2701,27,COUNTIF($L$20:L2146,"&lt;&gt;")&lt;2801,28,COUNTIF($L$20:L2146,"&lt;&gt;")&lt;2901,29,COUNTIF($L$20:L2146,"&lt;&gt;")&lt;3001,30),"")</f>
        <v/>
      </c>
      <c r="AM2146" t="str">
        <f t="shared" si="165"/>
        <v/>
      </c>
      <c r="AN2146" t="str">
        <f t="shared" si="169"/>
        <v/>
      </c>
      <c r="AP2146" t="str">
        <f t="shared" si="168"/>
        <v/>
      </c>
      <c r="AQ2146" t="str">
        <f>IF(AO2146="","",COUNTIFS(AM2146:$AM$3019,AO2146))</f>
        <v/>
      </c>
    </row>
    <row r="2147" spans="1:43" x14ac:dyDescent="0.25">
      <c r="A2147" s="6" t="str">
        <f>IF(COUNT($A$20:A2146)&lt;&gt;$B$4,IF(A2146="","",A2146+1),"")</f>
        <v/>
      </c>
      <c r="B2147" s="3"/>
      <c r="C2147" s="3"/>
      <c r="D2147" s="122"/>
      <c r="E2147" s="3"/>
      <c r="F2147" s="3"/>
      <c r="G2147" s="3"/>
      <c r="H2147" s="3"/>
      <c r="I2147" s="120"/>
      <c r="J2147" s="3"/>
      <c r="K2147" s="95" t="str" cm="1">
        <f t="array" ref="K2147">IF(OR($J$14 = "A",$J$14 = "B",$J$14 = "C"),IF(I2147="","",IF(LEN(I2147)&gt;2,_xlfn.IFS(ISNUMBER(SEARCH("_",I2147)),I2147,ISNUMBER(SEARCH(", ",I2147)),SUBSTITUTE(I2147,", ","_"),ISNUMBER(SEARCH("/ ",I2147)),SUBSTITUTE(I2147,"/ ","_"),ISNUMBER(SEARCH(",",I2147)),SUBSTITUTE(I2147,",","_"),ISNUMBER(SEARCH("/",I2147)),SUBSTITUTE(I2147,"/","_"),ISNUMBER(SEARCH("",I2147)),I2147),I2147)),IF(OR($J$14 = "J",$J$14 = "K"),"",IF(D2147="","",IF(LEN(D2147)&gt;2,_xlfn.IFS(ISNUMBER(SEARCH("_",D2147)),D2147,ISNUMBER(SEARCH(", ",D2147)),SUBSTITUTE(D2147,", ","_"),ISNUMBER(SEARCH("/ ",D2147)),SUBSTITUTE(D2147,"/ ","_"),ISNUMBER(SEARCH(",",D2147)),SUBSTITUTE(D2147,",","_"),ISNUMBER(SEARCH("/",D2147)),SUBSTITUTE(D2147,"/","_"),ISNUMBER(SEARCH("",D2147)),D2147),D2147))))</f>
        <v/>
      </c>
      <c r="L2147" s="1"/>
      <c r="M2147" s="1" t="str">
        <f t="shared" si="166"/>
        <v/>
      </c>
      <c r="N2147" s="94" t="str">
        <f>IF($L2147="None","",IF(ISERROR(VLOOKUP($L2147,Info!$B$4:$B$266,1,FALSE)),"",VLOOKUP($L2147,Info!$B$4:$L$266,5,FALSE)))</f>
        <v/>
      </c>
      <c r="O2147" s="94" t="str">
        <f>IF(K2147="","",IF(AND($J$12&lt;&gt;"ABC",N2147="3"),"BAC",IF(N2147="3","ABC",IF($J$12&lt;&gt;"ABC",IF($J$10="Standard",VLOOKUP(K2147,Info!$BE$4:$BF$481,2,FALSE),VLOOKUP(K2147,Info!$BI$4:$BJ$482,2,FALSE)),IF($J$10="Standard",VLOOKUP(K2147,Info!$AG$4:$AH$2994,2,FALSE),VLOOKUP(K2147,Info!$AK$4:$AL$2997,2,FALSE))))))</f>
        <v/>
      </c>
      <c r="P2147" s="94" t="str">
        <f>IF($L2147="None","",IF(ISERROR(VLOOKUP($L2147,Info!$B$4:$B$266,1,FALSE)),"",VLOOKUP($L2147,Info!$B$4:$L$266,3,FALSE)))</f>
        <v/>
      </c>
      <c r="Q2147" s="96" t="str">
        <f>IF($L2147="None","",IF(ISERROR(VLOOKUP($L2147,Info!$B$4:$B$266,1,FALSE)),"",VLOOKUP($L2147,Info!$B$4:$L$266,4,FALSE)))</f>
        <v/>
      </c>
      <c r="R2147" s="1"/>
      <c r="S2147" s="6" t="str">
        <f t="shared" si="167"/>
        <v/>
      </c>
      <c r="T2147" s="6" t="str">
        <f>IF($L2147="None","",IF(ISERROR(VLOOKUP($L2147,Info!$B$4:$B$266,1,FALSE)),"",VLOOKUP($L2147,Info!$B$4:$L$266,11,FALSE)))</f>
        <v/>
      </c>
      <c r="U2147" s="1"/>
      <c r="V2147" s="1"/>
      <c r="W2147" s="1"/>
      <c r="X2147" s="1" t="str">
        <f>IF($L2147="None","",IF(ISERROR(VLOOKUP($L2147,Info!$B$4:$B$266,1,FALSE)),"",IF(OR(W2147="Metallic Liquid Tight",W2147="Non-Metallic Liquid Tight",W2147="LSZH",W2147="Greenfield"),VLOOKUP($L2147,Info!$B$4:$L$266,7,FALSE),"N/A")))</f>
        <v/>
      </c>
      <c r="Y2147" s="1"/>
      <c r="Z2147" s="96" t="str">
        <f>IF($L2147="None","",IF(ISERROR(VLOOKUP($L2147,Info!$B$4:$B$266,1,FALSE)),"",VLOOKUP($L2147,Info!$B$4:$L$266,9,FALSE)))</f>
        <v/>
      </c>
      <c r="AA2147" s="96" t="str">
        <f>IF($L2147="None","",IF(ISERROR(VLOOKUP($L2147,Info!$B$4:$B$266,1,FALSE)),"",VLOOKUP($L2147,Info!$B$4:$L$266,8,FALSE)))</f>
        <v/>
      </c>
      <c r="AB2147" s="96" t="str">
        <f>IF($L2147="None","",IF(ISERROR(VLOOKUP($L2147,Info!$B$4:$B$266,1,FALSE)),"",VLOOKUP($L2147,Info!$B$4:$L$266,10,FALSE)))</f>
        <v/>
      </c>
      <c r="AC2147" s="1" t="str">
        <f>IF(W2147="SO Cable","Black,White",IF(O2147="","",IF(P2147="","",IF($J$12&lt;&gt;"ABC",IF(P2147&lt;="250",VLOOKUP(O2147,Info!$AZ$4:$BB$22,3,FALSE),VLOOKUP(O2147,Info!$AZ$23:$BB$39,3,FALSE)),IF(P2147&lt;="250",VLOOKUP(O2147,Info!$AO$4:$AQ$22,3,FALSE),VLOOKUP(O2147,Info!$AO$23:$AP$39,3,FALSE))))))</f>
        <v/>
      </c>
      <c r="AD2147" s="1"/>
      <c r="AE2147" s="1" t="str">
        <f>IF($L2147="None","",IF(ISERROR(VLOOKUP($L2147,Info!$B$4:$B$266,1,FALSE)),"",VLOOKUP($L2147,Info!$B$4:$L$266,4,FALSE)))</f>
        <v/>
      </c>
      <c r="AF2147" s="1" t="str">
        <f>IF($L2147="None","",IF(ISERROR(VLOOKUP($L2147,Info!$B$4:$B$266,1,FALSE)),"",VLOOKUP($L2147,Info!$B$4:$L$266,6,FALSE)))</f>
        <v/>
      </c>
      <c r="AG2147" s="1"/>
      <c r="AH2147" s="33" t="str" cm="1">
        <f t="array" ref="AH2147">IF(AND(L2147&lt;&gt;"",O2147&lt;&gt;"",R2147:S2147&lt;&gt;"",W2147:X2147&lt;&gt;"",Z2147:AA2147&lt;&gt;"",AC2147&lt;&gt;""),"Good","Bad")</f>
        <v>Bad</v>
      </c>
      <c r="AL2147" t="str" cm="1">
        <f t="array" ref="AL2147">IF(R2147&gt;0,_xlfn.IFS(COUNTIF($L$20:L2147,"&lt;&gt;")&lt;101,1,COUNTIF($L$20:L2147,"&lt;&gt;")&lt;201,2,COUNTIF($L$20:L2147,"&lt;&gt;")&lt;301,3,COUNTIF($L$20:L2147,"&lt;&gt;")&lt;401,4,COUNTIF($L$20:L2147,"&lt;&gt;")&lt;501,5,COUNTIF($L$20:L2147,"&lt;&gt;")&lt;601,6,COUNTIF($L$20:L2147,"&lt;&gt;")&lt;701,7,COUNTIF($L$20:L2147,"&lt;&gt;")&lt;801,8,COUNTIF($L$20:L2147,"&lt;&gt;")&lt;901,9,COUNTIF($L$20:L2147,"&lt;&gt;")&lt;1001,10,COUNTIF($L$20:L2147,"&lt;&gt;")&lt;1101,11,COUNTIF($L$20:L2147,"&lt;&gt;")&lt;1201,12,COUNTIF($L$20:L2147,"&lt;&gt;")&lt;1301,13,COUNTIF($L$20:L2147,"&lt;&gt;")&lt;1401,14,COUNTIF($L$20:L2147,"&lt;&gt;")&lt;1501,15,COUNTIF($L$20:L2147,"&lt;&gt;")&lt;1601,16,COUNTIF($L$20:L2147,"&lt;&gt;")&lt;1701,17,COUNTIF($L$20:L2147,"&lt;&gt;")&lt;1801,18,COUNTIF($L$20:L2147,"&lt;&gt;")&lt;1901,19,COUNTIF($L$20:L2147,"&lt;&gt;")&lt;2001,20,COUNTIF($L$20:L2147,"&lt;&gt;")&lt;2101,21,COUNTIF($L$20:L2147,"&lt;&gt;")&lt;2201,22,COUNTIF($L$20:L2147,"&lt;&gt;")&lt;2301,23,COUNTIF($L$20:L2147,"&lt;&gt;")&lt;2401,24,COUNTIF($L$20:L2147,"&lt;&gt;")&lt;2501,25,COUNTIF($L$20:L2147,"&lt;&gt;")&lt;2601,26,COUNTIF($L$20:L2147,"&lt;&gt;")&lt;2701,27,COUNTIF($L$20:L2147,"&lt;&gt;")&lt;2801,28,COUNTIF($L$20:L2147,"&lt;&gt;")&lt;2901,29,COUNTIF($L$20:L2147,"&lt;&gt;")&lt;3001,30),"")</f>
        <v/>
      </c>
      <c r="AM2147" t="str">
        <f t="shared" si="165"/>
        <v/>
      </c>
      <c r="AN2147" t="str">
        <f t="shared" si="169"/>
        <v/>
      </c>
      <c r="AP2147" t="str">
        <f t="shared" si="168"/>
        <v/>
      </c>
      <c r="AQ2147" t="str">
        <f>IF(AO2147="","",COUNTIFS(AM2147:$AM$3019,AO2147))</f>
        <v/>
      </c>
    </row>
    <row r="2148" spans="1:43" x14ac:dyDescent="0.25">
      <c r="A2148" s="6" t="str">
        <f>IF(COUNT($A$20:A2147)&lt;&gt;$B$4,IF(A2147="","",A2147+1),"")</f>
        <v/>
      </c>
      <c r="B2148" s="3"/>
      <c r="C2148" s="3"/>
      <c r="D2148" s="122"/>
      <c r="E2148" s="3"/>
      <c r="F2148" s="3"/>
      <c r="G2148" s="3"/>
      <c r="H2148" s="3"/>
      <c r="I2148" s="120"/>
      <c r="J2148" s="3"/>
      <c r="K2148" s="95" t="str" cm="1">
        <f t="array" ref="K2148">IF(OR($J$14 = "A",$J$14 = "B",$J$14 = "C"),IF(I2148="","",IF(LEN(I2148)&gt;2,_xlfn.IFS(ISNUMBER(SEARCH("_",I2148)),I2148,ISNUMBER(SEARCH(", ",I2148)),SUBSTITUTE(I2148,", ","_"),ISNUMBER(SEARCH("/ ",I2148)),SUBSTITUTE(I2148,"/ ","_"),ISNUMBER(SEARCH(",",I2148)),SUBSTITUTE(I2148,",","_"),ISNUMBER(SEARCH("/",I2148)),SUBSTITUTE(I2148,"/","_"),ISNUMBER(SEARCH("",I2148)),I2148),I2148)),IF(OR($J$14 = "J",$J$14 = "K"),"",IF(D2148="","",IF(LEN(D2148)&gt;2,_xlfn.IFS(ISNUMBER(SEARCH("_",D2148)),D2148,ISNUMBER(SEARCH(", ",D2148)),SUBSTITUTE(D2148,", ","_"),ISNUMBER(SEARCH("/ ",D2148)),SUBSTITUTE(D2148,"/ ","_"),ISNUMBER(SEARCH(",",D2148)),SUBSTITUTE(D2148,",","_"),ISNUMBER(SEARCH("/",D2148)),SUBSTITUTE(D2148,"/","_"),ISNUMBER(SEARCH("",D2148)),D2148),D2148))))</f>
        <v/>
      </c>
      <c r="L2148" s="1"/>
      <c r="M2148" s="1" t="str">
        <f t="shared" si="166"/>
        <v/>
      </c>
      <c r="N2148" s="94" t="str">
        <f>IF($L2148="None","",IF(ISERROR(VLOOKUP($L2148,Info!$B$4:$B$266,1,FALSE)),"",VLOOKUP($L2148,Info!$B$4:$L$266,5,FALSE)))</f>
        <v/>
      </c>
      <c r="O2148" s="94" t="str">
        <f>IF(K2148="","",IF(AND($J$12&lt;&gt;"ABC",N2148="3"),"BAC",IF(N2148="3","ABC",IF($J$12&lt;&gt;"ABC",IF($J$10="Standard",VLOOKUP(K2148,Info!$BE$4:$BF$481,2,FALSE),VLOOKUP(K2148,Info!$BI$4:$BJ$482,2,FALSE)),IF($J$10="Standard",VLOOKUP(K2148,Info!$AG$4:$AH$2994,2,FALSE),VLOOKUP(K2148,Info!$AK$4:$AL$2997,2,FALSE))))))</f>
        <v/>
      </c>
      <c r="P2148" s="94" t="str">
        <f>IF($L2148="None","",IF(ISERROR(VLOOKUP($L2148,Info!$B$4:$B$266,1,FALSE)),"",VLOOKUP($L2148,Info!$B$4:$L$266,3,FALSE)))</f>
        <v/>
      </c>
      <c r="Q2148" s="96" t="str">
        <f>IF($L2148="None","",IF(ISERROR(VLOOKUP($L2148,Info!$B$4:$B$266,1,FALSE)),"",VLOOKUP($L2148,Info!$B$4:$L$266,4,FALSE)))</f>
        <v/>
      </c>
      <c r="R2148" s="1"/>
      <c r="S2148" s="6" t="str">
        <f t="shared" si="167"/>
        <v/>
      </c>
      <c r="T2148" s="6" t="str">
        <f>IF($L2148="None","",IF(ISERROR(VLOOKUP($L2148,Info!$B$4:$B$266,1,FALSE)),"",VLOOKUP($L2148,Info!$B$4:$L$266,11,FALSE)))</f>
        <v/>
      </c>
      <c r="U2148" s="1"/>
      <c r="V2148" s="1"/>
      <c r="W2148" s="1"/>
      <c r="X2148" s="1" t="str">
        <f>IF($L2148="None","",IF(ISERROR(VLOOKUP($L2148,Info!$B$4:$B$266,1,FALSE)),"",IF(OR(W2148="Metallic Liquid Tight",W2148="Non-Metallic Liquid Tight",W2148="LSZH",W2148="Greenfield"),VLOOKUP($L2148,Info!$B$4:$L$266,7,FALSE),"N/A")))</f>
        <v/>
      </c>
      <c r="Y2148" s="1"/>
      <c r="Z2148" s="96" t="str">
        <f>IF($L2148="None","",IF(ISERROR(VLOOKUP($L2148,Info!$B$4:$B$266,1,FALSE)),"",VLOOKUP($L2148,Info!$B$4:$L$266,9,FALSE)))</f>
        <v/>
      </c>
      <c r="AA2148" s="96" t="str">
        <f>IF($L2148="None","",IF(ISERROR(VLOOKUP($L2148,Info!$B$4:$B$266,1,FALSE)),"",VLOOKUP($L2148,Info!$B$4:$L$266,8,FALSE)))</f>
        <v/>
      </c>
      <c r="AB2148" s="96" t="str">
        <f>IF($L2148="None","",IF(ISERROR(VLOOKUP($L2148,Info!$B$4:$B$266,1,FALSE)),"",VLOOKUP($L2148,Info!$B$4:$L$266,10,FALSE)))</f>
        <v/>
      </c>
      <c r="AC2148" s="1" t="str">
        <f>IF(W2148="SO Cable","Black,White",IF(O2148="","",IF(P2148="","",IF($J$12&lt;&gt;"ABC",IF(P2148&lt;="250",VLOOKUP(O2148,Info!$AZ$4:$BB$22,3,FALSE),VLOOKUP(O2148,Info!$AZ$23:$BB$39,3,FALSE)),IF(P2148&lt;="250",VLOOKUP(O2148,Info!$AO$4:$AQ$22,3,FALSE),VLOOKUP(O2148,Info!$AO$23:$AP$39,3,FALSE))))))</f>
        <v/>
      </c>
      <c r="AD2148" s="1"/>
      <c r="AE2148" s="1" t="str">
        <f>IF($L2148="None","",IF(ISERROR(VLOOKUP($L2148,Info!$B$4:$B$266,1,FALSE)),"",VLOOKUP($L2148,Info!$B$4:$L$266,4,FALSE)))</f>
        <v/>
      </c>
      <c r="AF2148" s="1" t="str">
        <f>IF($L2148="None","",IF(ISERROR(VLOOKUP($L2148,Info!$B$4:$B$266,1,FALSE)),"",VLOOKUP($L2148,Info!$B$4:$L$266,6,FALSE)))</f>
        <v/>
      </c>
      <c r="AG2148" s="1"/>
      <c r="AH2148" s="33" t="str" cm="1">
        <f t="array" ref="AH2148">IF(AND(L2148&lt;&gt;"",O2148&lt;&gt;"",R2148:S2148&lt;&gt;"",W2148:X2148&lt;&gt;"",Z2148:AA2148&lt;&gt;"",AC2148&lt;&gt;""),"Good","Bad")</f>
        <v>Bad</v>
      </c>
      <c r="AL2148" t="str" cm="1">
        <f t="array" ref="AL2148">IF(R2148&gt;0,_xlfn.IFS(COUNTIF($L$20:L2148,"&lt;&gt;")&lt;101,1,COUNTIF($L$20:L2148,"&lt;&gt;")&lt;201,2,COUNTIF($L$20:L2148,"&lt;&gt;")&lt;301,3,COUNTIF($L$20:L2148,"&lt;&gt;")&lt;401,4,COUNTIF($L$20:L2148,"&lt;&gt;")&lt;501,5,COUNTIF($L$20:L2148,"&lt;&gt;")&lt;601,6,COUNTIF($L$20:L2148,"&lt;&gt;")&lt;701,7,COUNTIF($L$20:L2148,"&lt;&gt;")&lt;801,8,COUNTIF($L$20:L2148,"&lt;&gt;")&lt;901,9,COUNTIF($L$20:L2148,"&lt;&gt;")&lt;1001,10,COUNTIF($L$20:L2148,"&lt;&gt;")&lt;1101,11,COUNTIF($L$20:L2148,"&lt;&gt;")&lt;1201,12,COUNTIF($L$20:L2148,"&lt;&gt;")&lt;1301,13,COUNTIF($L$20:L2148,"&lt;&gt;")&lt;1401,14,COUNTIF($L$20:L2148,"&lt;&gt;")&lt;1501,15,COUNTIF($L$20:L2148,"&lt;&gt;")&lt;1601,16,COUNTIF($L$20:L2148,"&lt;&gt;")&lt;1701,17,COUNTIF($L$20:L2148,"&lt;&gt;")&lt;1801,18,COUNTIF($L$20:L2148,"&lt;&gt;")&lt;1901,19,COUNTIF($L$20:L2148,"&lt;&gt;")&lt;2001,20,COUNTIF($L$20:L2148,"&lt;&gt;")&lt;2101,21,COUNTIF($L$20:L2148,"&lt;&gt;")&lt;2201,22,COUNTIF($L$20:L2148,"&lt;&gt;")&lt;2301,23,COUNTIF($L$20:L2148,"&lt;&gt;")&lt;2401,24,COUNTIF($L$20:L2148,"&lt;&gt;")&lt;2501,25,COUNTIF($L$20:L2148,"&lt;&gt;")&lt;2601,26,COUNTIF($L$20:L2148,"&lt;&gt;")&lt;2701,27,COUNTIF($L$20:L2148,"&lt;&gt;")&lt;2801,28,COUNTIF($L$20:L2148,"&lt;&gt;")&lt;2901,29,COUNTIF($L$20:L2148,"&lt;&gt;")&lt;3001,30),"")</f>
        <v/>
      </c>
      <c r="AM2148" t="str">
        <f t="shared" si="165"/>
        <v/>
      </c>
      <c r="AN2148" t="str">
        <f t="shared" si="169"/>
        <v/>
      </c>
      <c r="AP2148" t="str">
        <f t="shared" si="168"/>
        <v/>
      </c>
      <c r="AQ2148" t="str">
        <f>IF(AO2148="","",COUNTIFS(AM2148:$AM$3019,AO2148))</f>
        <v/>
      </c>
    </row>
    <row r="2149" spans="1:43" x14ac:dyDescent="0.25">
      <c r="A2149" s="6" t="str">
        <f>IF(COUNT($A$20:A2148)&lt;&gt;$B$4,IF(A2148="","",A2148+1),"")</f>
        <v/>
      </c>
      <c r="B2149" s="3"/>
      <c r="C2149" s="3"/>
      <c r="D2149" s="122"/>
      <c r="E2149" s="3"/>
      <c r="F2149" s="3"/>
      <c r="G2149" s="3"/>
      <c r="H2149" s="3"/>
      <c r="I2149" s="120"/>
      <c r="J2149" s="3"/>
      <c r="K2149" s="95" t="str" cm="1">
        <f t="array" ref="K2149">IF(OR($J$14 = "A",$J$14 = "B",$J$14 = "C"),IF(I2149="","",IF(LEN(I2149)&gt;2,_xlfn.IFS(ISNUMBER(SEARCH("_",I2149)),I2149,ISNUMBER(SEARCH(", ",I2149)),SUBSTITUTE(I2149,", ","_"),ISNUMBER(SEARCH("/ ",I2149)),SUBSTITUTE(I2149,"/ ","_"),ISNUMBER(SEARCH(",",I2149)),SUBSTITUTE(I2149,",","_"),ISNUMBER(SEARCH("/",I2149)),SUBSTITUTE(I2149,"/","_"),ISNUMBER(SEARCH("",I2149)),I2149),I2149)),IF(OR($J$14 = "J",$J$14 = "K"),"",IF(D2149="","",IF(LEN(D2149)&gt;2,_xlfn.IFS(ISNUMBER(SEARCH("_",D2149)),D2149,ISNUMBER(SEARCH(", ",D2149)),SUBSTITUTE(D2149,", ","_"),ISNUMBER(SEARCH("/ ",D2149)),SUBSTITUTE(D2149,"/ ","_"),ISNUMBER(SEARCH(",",D2149)),SUBSTITUTE(D2149,",","_"),ISNUMBER(SEARCH("/",D2149)),SUBSTITUTE(D2149,"/","_"),ISNUMBER(SEARCH("",D2149)),D2149),D2149))))</f>
        <v/>
      </c>
      <c r="L2149" s="1"/>
      <c r="M2149" s="1" t="str">
        <f t="shared" si="166"/>
        <v/>
      </c>
      <c r="N2149" s="94" t="str">
        <f>IF($L2149="None","",IF(ISERROR(VLOOKUP($L2149,Info!$B$4:$B$266,1,FALSE)),"",VLOOKUP($L2149,Info!$B$4:$L$266,5,FALSE)))</f>
        <v/>
      </c>
      <c r="O2149" s="94" t="str">
        <f>IF(K2149="","",IF(AND($J$12&lt;&gt;"ABC",N2149="3"),"BAC",IF(N2149="3","ABC",IF($J$12&lt;&gt;"ABC",IF($J$10="Standard",VLOOKUP(K2149,Info!$BE$4:$BF$481,2,FALSE),VLOOKUP(K2149,Info!$BI$4:$BJ$482,2,FALSE)),IF($J$10="Standard",VLOOKUP(K2149,Info!$AG$4:$AH$2994,2,FALSE),VLOOKUP(K2149,Info!$AK$4:$AL$2997,2,FALSE))))))</f>
        <v/>
      </c>
      <c r="P2149" s="94" t="str">
        <f>IF($L2149="None","",IF(ISERROR(VLOOKUP($L2149,Info!$B$4:$B$266,1,FALSE)),"",VLOOKUP($L2149,Info!$B$4:$L$266,3,FALSE)))</f>
        <v/>
      </c>
      <c r="Q2149" s="96" t="str">
        <f>IF($L2149="None","",IF(ISERROR(VLOOKUP($L2149,Info!$B$4:$B$266,1,FALSE)),"",VLOOKUP($L2149,Info!$B$4:$L$266,4,FALSE)))</f>
        <v/>
      </c>
      <c r="R2149" s="1"/>
      <c r="S2149" s="6" t="str">
        <f t="shared" si="167"/>
        <v/>
      </c>
      <c r="T2149" s="6" t="str">
        <f>IF($L2149="None","",IF(ISERROR(VLOOKUP($L2149,Info!$B$4:$B$266,1,FALSE)),"",VLOOKUP($L2149,Info!$B$4:$L$266,11,FALSE)))</f>
        <v/>
      </c>
      <c r="U2149" s="1"/>
      <c r="V2149" s="1"/>
      <c r="W2149" s="1"/>
      <c r="X2149" s="1" t="str">
        <f>IF($L2149="None","",IF(ISERROR(VLOOKUP($L2149,Info!$B$4:$B$266,1,FALSE)),"",IF(OR(W2149="Metallic Liquid Tight",W2149="Non-Metallic Liquid Tight",W2149="LSZH",W2149="Greenfield"),VLOOKUP($L2149,Info!$B$4:$L$266,7,FALSE),"N/A")))</f>
        <v/>
      </c>
      <c r="Y2149" s="1"/>
      <c r="Z2149" s="96" t="str">
        <f>IF($L2149="None","",IF(ISERROR(VLOOKUP($L2149,Info!$B$4:$B$266,1,FALSE)),"",VLOOKUP($L2149,Info!$B$4:$L$266,9,FALSE)))</f>
        <v/>
      </c>
      <c r="AA2149" s="96" t="str">
        <f>IF($L2149="None","",IF(ISERROR(VLOOKUP($L2149,Info!$B$4:$B$266,1,FALSE)),"",VLOOKUP($L2149,Info!$B$4:$L$266,8,FALSE)))</f>
        <v/>
      </c>
      <c r="AB2149" s="96" t="str">
        <f>IF($L2149="None","",IF(ISERROR(VLOOKUP($L2149,Info!$B$4:$B$266,1,FALSE)),"",VLOOKUP($L2149,Info!$B$4:$L$266,10,FALSE)))</f>
        <v/>
      </c>
      <c r="AC2149" s="1" t="str">
        <f>IF(W2149="SO Cable","Black,White",IF(O2149="","",IF(P2149="","",IF($J$12&lt;&gt;"ABC",IF(P2149&lt;="250",VLOOKUP(O2149,Info!$AZ$4:$BB$22,3,FALSE),VLOOKUP(O2149,Info!$AZ$23:$BB$39,3,FALSE)),IF(P2149&lt;="250",VLOOKUP(O2149,Info!$AO$4:$AQ$22,3,FALSE),VLOOKUP(O2149,Info!$AO$23:$AP$39,3,FALSE))))))</f>
        <v/>
      </c>
      <c r="AD2149" s="1"/>
      <c r="AE2149" s="1" t="str">
        <f>IF($L2149="None","",IF(ISERROR(VLOOKUP($L2149,Info!$B$4:$B$266,1,FALSE)),"",VLOOKUP($L2149,Info!$B$4:$L$266,4,FALSE)))</f>
        <v/>
      </c>
      <c r="AF2149" s="1" t="str">
        <f>IF($L2149="None","",IF(ISERROR(VLOOKUP($L2149,Info!$B$4:$B$266,1,FALSE)),"",VLOOKUP($L2149,Info!$B$4:$L$266,6,FALSE)))</f>
        <v/>
      </c>
      <c r="AG2149" s="1"/>
      <c r="AH2149" s="33" t="str" cm="1">
        <f t="array" ref="AH2149">IF(AND(L2149&lt;&gt;"",O2149&lt;&gt;"",R2149:S2149&lt;&gt;"",W2149:X2149&lt;&gt;"",Z2149:AA2149&lt;&gt;"",AC2149&lt;&gt;""),"Good","Bad")</f>
        <v>Bad</v>
      </c>
      <c r="AL2149" t="str" cm="1">
        <f t="array" ref="AL2149">IF(R2149&gt;0,_xlfn.IFS(COUNTIF($L$20:L2149,"&lt;&gt;")&lt;101,1,COUNTIF($L$20:L2149,"&lt;&gt;")&lt;201,2,COUNTIF($L$20:L2149,"&lt;&gt;")&lt;301,3,COUNTIF($L$20:L2149,"&lt;&gt;")&lt;401,4,COUNTIF($L$20:L2149,"&lt;&gt;")&lt;501,5,COUNTIF($L$20:L2149,"&lt;&gt;")&lt;601,6,COUNTIF($L$20:L2149,"&lt;&gt;")&lt;701,7,COUNTIF($L$20:L2149,"&lt;&gt;")&lt;801,8,COUNTIF($L$20:L2149,"&lt;&gt;")&lt;901,9,COUNTIF($L$20:L2149,"&lt;&gt;")&lt;1001,10,COUNTIF($L$20:L2149,"&lt;&gt;")&lt;1101,11,COUNTIF($L$20:L2149,"&lt;&gt;")&lt;1201,12,COUNTIF($L$20:L2149,"&lt;&gt;")&lt;1301,13,COUNTIF($L$20:L2149,"&lt;&gt;")&lt;1401,14,COUNTIF($L$20:L2149,"&lt;&gt;")&lt;1501,15,COUNTIF($L$20:L2149,"&lt;&gt;")&lt;1601,16,COUNTIF($L$20:L2149,"&lt;&gt;")&lt;1701,17,COUNTIF($L$20:L2149,"&lt;&gt;")&lt;1801,18,COUNTIF($L$20:L2149,"&lt;&gt;")&lt;1901,19,COUNTIF($L$20:L2149,"&lt;&gt;")&lt;2001,20,COUNTIF($L$20:L2149,"&lt;&gt;")&lt;2101,21,COUNTIF($L$20:L2149,"&lt;&gt;")&lt;2201,22,COUNTIF($L$20:L2149,"&lt;&gt;")&lt;2301,23,COUNTIF($L$20:L2149,"&lt;&gt;")&lt;2401,24,COUNTIF($L$20:L2149,"&lt;&gt;")&lt;2501,25,COUNTIF($L$20:L2149,"&lt;&gt;")&lt;2601,26,COUNTIF($L$20:L2149,"&lt;&gt;")&lt;2701,27,COUNTIF($L$20:L2149,"&lt;&gt;")&lt;2801,28,COUNTIF($L$20:L2149,"&lt;&gt;")&lt;2901,29,COUNTIF($L$20:L2149,"&lt;&gt;")&lt;3001,30),"")</f>
        <v/>
      </c>
      <c r="AM2149" t="str">
        <f t="shared" si="165"/>
        <v/>
      </c>
      <c r="AN2149" t="str">
        <f t="shared" si="169"/>
        <v/>
      </c>
      <c r="AP2149" t="str">
        <f t="shared" si="168"/>
        <v/>
      </c>
      <c r="AQ2149" t="str">
        <f>IF(AO2149="","",COUNTIFS(AM2149:$AM$3019,AO2149))</f>
        <v/>
      </c>
    </row>
    <row r="2150" spans="1:43" x14ac:dyDescent="0.25">
      <c r="A2150" s="6" t="str">
        <f>IF(COUNT($A$20:A2149)&lt;&gt;$B$4,IF(A2149="","",A2149+1),"")</f>
        <v/>
      </c>
      <c r="B2150" s="3"/>
      <c r="C2150" s="3"/>
      <c r="D2150" s="122"/>
      <c r="E2150" s="3"/>
      <c r="F2150" s="3"/>
      <c r="G2150" s="3"/>
      <c r="H2150" s="3"/>
      <c r="I2150" s="120"/>
      <c r="J2150" s="3"/>
      <c r="K2150" s="95" t="str" cm="1">
        <f t="array" ref="K2150">IF(OR($J$14 = "A",$J$14 = "B",$J$14 = "C"),IF(I2150="","",IF(LEN(I2150)&gt;2,_xlfn.IFS(ISNUMBER(SEARCH("_",I2150)),I2150,ISNUMBER(SEARCH(", ",I2150)),SUBSTITUTE(I2150,", ","_"),ISNUMBER(SEARCH("/ ",I2150)),SUBSTITUTE(I2150,"/ ","_"),ISNUMBER(SEARCH(",",I2150)),SUBSTITUTE(I2150,",","_"),ISNUMBER(SEARCH("/",I2150)),SUBSTITUTE(I2150,"/","_"),ISNUMBER(SEARCH("",I2150)),I2150),I2150)),IF(OR($J$14 = "J",$J$14 = "K"),"",IF(D2150="","",IF(LEN(D2150)&gt;2,_xlfn.IFS(ISNUMBER(SEARCH("_",D2150)),D2150,ISNUMBER(SEARCH(", ",D2150)),SUBSTITUTE(D2150,", ","_"),ISNUMBER(SEARCH("/ ",D2150)),SUBSTITUTE(D2150,"/ ","_"),ISNUMBER(SEARCH(",",D2150)),SUBSTITUTE(D2150,",","_"),ISNUMBER(SEARCH("/",D2150)),SUBSTITUTE(D2150,"/","_"),ISNUMBER(SEARCH("",D2150)),D2150),D2150))))</f>
        <v/>
      </c>
      <c r="L2150" s="1"/>
      <c r="M2150" s="1" t="str">
        <f t="shared" si="166"/>
        <v/>
      </c>
      <c r="N2150" s="94" t="str">
        <f>IF($L2150="None","",IF(ISERROR(VLOOKUP($L2150,Info!$B$4:$B$266,1,FALSE)),"",VLOOKUP($L2150,Info!$B$4:$L$266,5,FALSE)))</f>
        <v/>
      </c>
      <c r="O2150" s="94" t="str">
        <f>IF(K2150="","",IF(AND($J$12&lt;&gt;"ABC",N2150="3"),"BAC",IF(N2150="3","ABC",IF($J$12&lt;&gt;"ABC",IF($J$10="Standard",VLOOKUP(K2150,Info!$BE$4:$BF$481,2,FALSE),VLOOKUP(K2150,Info!$BI$4:$BJ$482,2,FALSE)),IF($J$10="Standard",VLOOKUP(K2150,Info!$AG$4:$AH$2994,2,FALSE),VLOOKUP(K2150,Info!$AK$4:$AL$2997,2,FALSE))))))</f>
        <v/>
      </c>
      <c r="P2150" s="94" t="str">
        <f>IF($L2150="None","",IF(ISERROR(VLOOKUP($L2150,Info!$B$4:$B$266,1,FALSE)),"",VLOOKUP($L2150,Info!$B$4:$L$266,3,FALSE)))</f>
        <v/>
      </c>
      <c r="Q2150" s="96" t="str">
        <f>IF($L2150="None","",IF(ISERROR(VLOOKUP($L2150,Info!$B$4:$B$266,1,FALSE)),"",VLOOKUP($L2150,Info!$B$4:$L$266,4,FALSE)))</f>
        <v/>
      </c>
      <c r="R2150" s="1"/>
      <c r="S2150" s="6" t="str">
        <f t="shared" si="167"/>
        <v/>
      </c>
      <c r="T2150" s="6" t="str">
        <f>IF($L2150="None","",IF(ISERROR(VLOOKUP($L2150,Info!$B$4:$B$266,1,FALSE)),"",VLOOKUP($L2150,Info!$B$4:$L$266,11,FALSE)))</f>
        <v/>
      </c>
      <c r="U2150" s="1"/>
      <c r="V2150" s="1"/>
      <c r="W2150" s="1"/>
      <c r="X2150" s="1" t="str">
        <f>IF($L2150="None","",IF(ISERROR(VLOOKUP($L2150,Info!$B$4:$B$266,1,FALSE)),"",IF(OR(W2150="Metallic Liquid Tight",W2150="Non-Metallic Liquid Tight",W2150="LSZH",W2150="Greenfield"),VLOOKUP($L2150,Info!$B$4:$L$266,7,FALSE),"N/A")))</f>
        <v/>
      </c>
      <c r="Y2150" s="1"/>
      <c r="Z2150" s="96" t="str">
        <f>IF($L2150="None","",IF(ISERROR(VLOOKUP($L2150,Info!$B$4:$B$266,1,FALSE)),"",VLOOKUP($L2150,Info!$B$4:$L$266,9,FALSE)))</f>
        <v/>
      </c>
      <c r="AA2150" s="96" t="str">
        <f>IF($L2150="None","",IF(ISERROR(VLOOKUP($L2150,Info!$B$4:$B$266,1,FALSE)),"",VLOOKUP($L2150,Info!$B$4:$L$266,8,FALSE)))</f>
        <v/>
      </c>
      <c r="AB2150" s="96" t="str">
        <f>IF($L2150="None","",IF(ISERROR(VLOOKUP($L2150,Info!$B$4:$B$266,1,FALSE)),"",VLOOKUP($L2150,Info!$B$4:$L$266,10,FALSE)))</f>
        <v/>
      </c>
      <c r="AC2150" s="1" t="str">
        <f>IF(W2150="SO Cable","Black,White",IF(O2150="","",IF(P2150="","",IF($J$12&lt;&gt;"ABC",IF(P2150&lt;="250",VLOOKUP(O2150,Info!$AZ$4:$BB$22,3,FALSE),VLOOKUP(O2150,Info!$AZ$23:$BB$39,3,FALSE)),IF(P2150&lt;="250",VLOOKUP(O2150,Info!$AO$4:$AQ$22,3,FALSE),VLOOKUP(O2150,Info!$AO$23:$AP$39,3,FALSE))))))</f>
        <v/>
      </c>
      <c r="AD2150" s="1"/>
      <c r="AE2150" s="1" t="str">
        <f>IF($L2150="None","",IF(ISERROR(VLOOKUP($L2150,Info!$B$4:$B$266,1,FALSE)),"",VLOOKUP($L2150,Info!$B$4:$L$266,4,FALSE)))</f>
        <v/>
      </c>
      <c r="AF2150" s="1" t="str">
        <f>IF($L2150="None","",IF(ISERROR(VLOOKUP($L2150,Info!$B$4:$B$266,1,FALSE)),"",VLOOKUP($L2150,Info!$B$4:$L$266,6,FALSE)))</f>
        <v/>
      </c>
      <c r="AG2150" s="1"/>
      <c r="AH2150" s="33" t="str" cm="1">
        <f t="array" ref="AH2150">IF(AND(L2150&lt;&gt;"",O2150&lt;&gt;"",R2150:S2150&lt;&gt;"",W2150:X2150&lt;&gt;"",Z2150:AA2150&lt;&gt;"",AC2150&lt;&gt;""),"Good","Bad")</f>
        <v>Bad</v>
      </c>
      <c r="AL2150" t="str" cm="1">
        <f t="array" ref="AL2150">IF(R2150&gt;0,_xlfn.IFS(COUNTIF($L$20:L2150,"&lt;&gt;")&lt;101,1,COUNTIF($L$20:L2150,"&lt;&gt;")&lt;201,2,COUNTIF($L$20:L2150,"&lt;&gt;")&lt;301,3,COUNTIF($L$20:L2150,"&lt;&gt;")&lt;401,4,COUNTIF($L$20:L2150,"&lt;&gt;")&lt;501,5,COUNTIF($L$20:L2150,"&lt;&gt;")&lt;601,6,COUNTIF($L$20:L2150,"&lt;&gt;")&lt;701,7,COUNTIF($L$20:L2150,"&lt;&gt;")&lt;801,8,COUNTIF($L$20:L2150,"&lt;&gt;")&lt;901,9,COUNTIF($L$20:L2150,"&lt;&gt;")&lt;1001,10,COUNTIF($L$20:L2150,"&lt;&gt;")&lt;1101,11,COUNTIF($L$20:L2150,"&lt;&gt;")&lt;1201,12,COUNTIF($L$20:L2150,"&lt;&gt;")&lt;1301,13,COUNTIF($L$20:L2150,"&lt;&gt;")&lt;1401,14,COUNTIF($L$20:L2150,"&lt;&gt;")&lt;1501,15,COUNTIF($L$20:L2150,"&lt;&gt;")&lt;1601,16,COUNTIF($L$20:L2150,"&lt;&gt;")&lt;1701,17,COUNTIF($L$20:L2150,"&lt;&gt;")&lt;1801,18,COUNTIF($L$20:L2150,"&lt;&gt;")&lt;1901,19,COUNTIF($L$20:L2150,"&lt;&gt;")&lt;2001,20,COUNTIF($L$20:L2150,"&lt;&gt;")&lt;2101,21,COUNTIF($L$20:L2150,"&lt;&gt;")&lt;2201,22,COUNTIF($L$20:L2150,"&lt;&gt;")&lt;2301,23,COUNTIF($L$20:L2150,"&lt;&gt;")&lt;2401,24,COUNTIF($L$20:L2150,"&lt;&gt;")&lt;2501,25,COUNTIF($L$20:L2150,"&lt;&gt;")&lt;2601,26,COUNTIF($L$20:L2150,"&lt;&gt;")&lt;2701,27,COUNTIF($L$20:L2150,"&lt;&gt;")&lt;2801,28,COUNTIF($L$20:L2150,"&lt;&gt;")&lt;2901,29,COUNTIF($L$20:L2150,"&lt;&gt;")&lt;3001,30),"")</f>
        <v/>
      </c>
      <c r="AM2150" t="str">
        <f t="shared" si="165"/>
        <v/>
      </c>
      <c r="AN2150" t="str">
        <f t="shared" si="169"/>
        <v/>
      </c>
      <c r="AP2150" t="str">
        <f t="shared" si="168"/>
        <v/>
      </c>
      <c r="AQ2150" t="str">
        <f>IF(AO2150="","",COUNTIFS(AM2150:$AM$3019,AO2150))</f>
        <v/>
      </c>
    </row>
    <row r="2151" spans="1:43" x14ac:dyDescent="0.25">
      <c r="A2151" s="6" t="str">
        <f>IF(COUNT($A$20:A2150)&lt;&gt;$B$4,IF(A2150="","",A2150+1),"")</f>
        <v/>
      </c>
      <c r="B2151" s="3"/>
      <c r="C2151" s="3"/>
      <c r="D2151" s="122"/>
      <c r="E2151" s="3"/>
      <c r="F2151" s="3"/>
      <c r="G2151" s="3"/>
      <c r="H2151" s="3"/>
      <c r="I2151" s="120"/>
      <c r="J2151" s="3"/>
      <c r="K2151" s="95" t="str" cm="1">
        <f t="array" ref="K2151">IF(OR($J$14 = "A",$J$14 = "B",$J$14 = "C"),IF(I2151="","",IF(LEN(I2151)&gt;2,_xlfn.IFS(ISNUMBER(SEARCH("_",I2151)),I2151,ISNUMBER(SEARCH(", ",I2151)),SUBSTITUTE(I2151,", ","_"),ISNUMBER(SEARCH("/ ",I2151)),SUBSTITUTE(I2151,"/ ","_"),ISNUMBER(SEARCH(",",I2151)),SUBSTITUTE(I2151,",","_"),ISNUMBER(SEARCH("/",I2151)),SUBSTITUTE(I2151,"/","_"),ISNUMBER(SEARCH("",I2151)),I2151),I2151)),IF(OR($J$14 = "J",$J$14 = "K"),"",IF(D2151="","",IF(LEN(D2151)&gt;2,_xlfn.IFS(ISNUMBER(SEARCH("_",D2151)),D2151,ISNUMBER(SEARCH(", ",D2151)),SUBSTITUTE(D2151,", ","_"),ISNUMBER(SEARCH("/ ",D2151)),SUBSTITUTE(D2151,"/ ","_"),ISNUMBER(SEARCH(",",D2151)),SUBSTITUTE(D2151,",","_"),ISNUMBER(SEARCH("/",D2151)),SUBSTITUTE(D2151,"/","_"),ISNUMBER(SEARCH("",D2151)),D2151),D2151))))</f>
        <v/>
      </c>
      <c r="L2151" s="1"/>
      <c r="M2151" s="1" t="str">
        <f t="shared" si="166"/>
        <v/>
      </c>
      <c r="N2151" s="94" t="str">
        <f>IF($L2151="None","",IF(ISERROR(VLOOKUP($L2151,Info!$B$4:$B$266,1,FALSE)),"",VLOOKUP($L2151,Info!$B$4:$L$266,5,FALSE)))</f>
        <v/>
      </c>
      <c r="O2151" s="94" t="str">
        <f>IF(K2151="","",IF(AND($J$12&lt;&gt;"ABC",N2151="3"),"BAC",IF(N2151="3","ABC",IF($J$12&lt;&gt;"ABC",IF($J$10="Standard",VLOOKUP(K2151,Info!$BE$4:$BF$481,2,FALSE),VLOOKUP(K2151,Info!$BI$4:$BJ$482,2,FALSE)),IF($J$10="Standard",VLOOKUP(K2151,Info!$AG$4:$AH$2994,2,FALSE),VLOOKUP(K2151,Info!$AK$4:$AL$2997,2,FALSE))))))</f>
        <v/>
      </c>
      <c r="P2151" s="94" t="str">
        <f>IF($L2151="None","",IF(ISERROR(VLOOKUP($L2151,Info!$B$4:$B$266,1,FALSE)),"",VLOOKUP($L2151,Info!$B$4:$L$266,3,FALSE)))</f>
        <v/>
      </c>
      <c r="Q2151" s="96" t="str">
        <f>IF($L2151="None","",IF(ISERROR(VLOOKUP($L2151,Info!$B$4:$B$266,1,FALSE)),"",VLOOKUP($L2151,Info!$B$4:$L$266,4,FALSE)))</f>
        <v/>
      </c>
      <c r="R2151" s="1"/>
      <c r="S2151" s="6" t="str">
        <f t="shared" si="167"/>
        <v/>
      </c>
      <c r="T2151" s="6" t="str">
        <f>IF($L2151="None","",IF(ISERROR(VLOOKUP($L2151,Info!$B$4:$B$266,1,FALSE)),"",VLOOKUP($L2151,Info!$B$4:$L$266,11,FALSE)))</f>
        <v/>
      </c>
      <c r="U2151" s="1"/>
      <c r="V2151" s="1"/>
      <c r="W2151" s="1"/>
      <c r="X2151" s="1" t="str">
        <f>IF($L2151="None","",IF(ISERROR(VLOOKUP($L2151,Info!$B$4:$B$266,1,FALSE)),"",IF(OR(W2151="Metallic Liquid Tight",W2151="Non-Metallic Liquid Tight",W2151="LSZH",W2151="Greenfield"),VLOOKUP($L2151,Info!$B$4:$L$266,7,FALSE),"N/A")))</f>
        <v/>
      </c>
      <c r="Y2151" s="1"/>
      <c r="Z2151" s="96" t="str">
        <f>IF($L2151="None","",IF(ISERROR(VLOOKUP($L2151,Info!$B$4:$B$266,1,FALSE)),"",VLOOKUP($L2151,Info!$B$4:$L$266,9,FALSE)))</f>
        <v/>
      </c>
      <c r="AA2151" s="96" t="str">
        <f>IF($L2151="None","",IF(ISERROR(VLOOKUP($L2151,Info!$B$4:$B$266,1,FALSE)),"",VLOOKUP($L2151,Info!$B$4:$L$266,8,FALSE)))</f>
        <v/>
      </c>
      <c r="AB2151" s="96" t="str">
        <f>IF($L2151="None","",IF(ISERROR(VLOOKUP($L2151,Info!$B$4:$B$266,1,FALSE)),"",VLOOKUP($L2151,Info!$B$4:$L$266,10,FALSE)))</f>
        <v/>
      </c>
      <c r="AC2151" s="1" t="str">
        <f>IF(W2151="SO Cable","Black,White",IF(O2151="","",IF(P2151="","",IF($J$12&lt;&gt;"ABC",IF(P2151&lt;="250",VLOOKUP(O2151,Info!$AZ$4:$BB$22,3,FALSE),VLOOKUP(O2151,Info!$AZ$23:$BB$39,3,FALSE)),IF(P2151&lt;="250",VLOOKUP(O2151,Info!$AO$4:$AQ$22,3,FALSE),VLOOKUP(O2151,Info!$AO$23:$AP$39,3,FALSE))))))</f>
        <v/>
      </c>
      <c r="AD2151" s="1"/>
      <c r="AE2151" s="1" t="str">
        <f>IF($L2151="None","",IF(ISERROR(VLOOKUP($L2151,Info!$B$4:$B$266,1,FALSE)),"",VLOOKUP($L2151,Info!$B$4:$L$266,4,FALSE)))</f>
        <v/>
      </c>
      <c r="AF2151" s="1" t="str">
        <f>IF($L2151="None","",IF(ISERROR(VLOOKUP($L2151,Info!$B$4:$B$266,1,FALSE)),"",VLOOKUP($L2151,Info!$B$4:$L$266,6,FALSE)))</f>
        <v/>
      </c>
      <c r="AG2151" s="1"/>
      <c r="AH2151" s="33" t="str" cm="1">
        <f t="array" ref="AH2151">IF(AND(L2151&lt;&gt;"",O2151&lt;&gt;"",R2151:S2151&lt;&gt;"",W2151:X2151&lt;&gt;"",Z2151:AA2151&lt;&gt;"",AC2151&lt;&gt;""),"Good","Bad")</f>
        <v>Bad</v>
      </c>
      <c r="AL2151" t="str" cm="1">
        <f t="array" ref="AL2151">IF(R2151&gt;0,_xlfn.IFS(COUNTIF($L$20:L2151,"&lt;&gt;")&lt;101,1,COUNTIF($L$20:L2151,"&lt;&gt;")&lt;201,2,COUNTIF($L$20:L2151,"&lt;&gt;")&lt;301,3,COUNTIF($L$20:L2151,"&lt;&gt;")&lt;401,4,COUNTIF($L$20:L2151,"&lt;&gt;")&lt;501,5,COUNTIF($L$20:L2151,"&lt;&gt;")&lt;601,6,COUNTIF($L$20:L2151,"&lt;&gt;")&lt;701,7,COUNTIF($L$20:L2151,"&lt;&gt;")&lt;801,8,COUNTIF($L$20:L2151,"&lt;&gt;")&lt;901,9,COUNTIF($L$20:L2151,"&lt;&gt;")&lt;1001,10,COUNTIF($L$20:L2151,"&lt;&gt;")&lt;1101,11,COUNTIF($L$20:L2151,"&lt;&gt;")&lt;1201,12,COUNTIF($L$20:L2151,"&lt;&gt;")&lt;1301,13,COUNTIF($L$20:L2151,"&lt;&gt;")&lt;1401,14,COUNTIF($L$20:L2151,"&lt;&gt;")&lt;1501,15,COUNTIF($L$20:L2151,"&lt;&gt;")&lt;1601,16,COUNTIF($L$20:L2151,"&lt;&gt;")&lt;1701,17,COUNTIF($L$20:L2151,"&lt;&gt;")&lt;1801,18,COUNTIF($L$20:L2151,"&lt;&gt;")&lt;1901,19,COUNTIF($L$20:L2151,"&lt;&gt;")&lt;2001,20,COUNTIF($L$20:L2151,"&lt;&gt;")&lt;2101,21,COUNTIF($L$20:L2151,"&lt;&gt;")&lt;2201,22,COUNTIF($L$20:L2151,"&lt;&gt;")&lt;2301,23,COUNTIF($L$20:L2151,"&lt;&gt;")&lt;2401,24,COUNTIF($L$20:L2151,"&lt;&gt;")&lt;2501,25,COUNTIF($L$20:L2151,"&lt;&gt;")&lt;2601,26,COUNTIF($L$20:L2151,"&lt;&gt;")&lt;2701,27,COUNTIF($L$20:L2151,"&lt;&gt;")&lt;2801,28,COUNTIF($L$20:L2151,"&lt;&gt;")&lt;2901,29,COUNTIF($L$20:L2151,"&lt;&gt;")&lt;3001,30),"")</f>
        <v/>
      </c>
      <c r="AM2151" t="str">
        <f t="shared" si="165"/>
        <v/>
      </c>
      <c r="AN2151" t="str">
        <f t="shared" si="169"/>
        <v/>
      </c>
      <c r="AP2151" t="str">
        <f t="shared" si="168"/>
        <v/>
      </c>
      <c r="AQ2151" t="str">
        <f>IF(AO2151="","",COUNTIFS(AM2151:$AM$3019,AO2151))</f>
        <v/>
      </c>
    </row>
    <row r="2152" spans="1:43" x14ac:dyDescent="0.25">
      <c r="A2152" s="6" t="str">
        <f>IF(COUNT($A$20:A2151)&lt;&gt;$B$4,IF(A2151="","",A2151+1),"")</f>
        <v/>
      </c>
      <c r="B2152" s="3"/>
      <c r="C2152" s="3"/>
      <c r="D2152" s="122"/>
      <c r="E2152" s="3"/>
      <c r="F2152" s="3"/>
      <c r="G2152" s="3"/>
      <c r="H2152" s="3"/>
      <c r="I2152" s="120"/>
      <c r="J2152" s="3"/>
      <c r="K2152" s="95" t="str" cm="1">
        <f t="array" ref="K2152">IF(OR($J$14 = "A",$J$14 = "B",$J$14 = "C"),IF(I2152="","",IF(LEN(I2152)&gt;2,_xlfn.IFS(ISNUMBER(SEARCH("_",I2152)),I2152,ISNUMBER(SEARCH(", ",I2152)),SUBSTITUTE(I2152,", ","_"),ISNUMBER(SEARCH("/ ",I2152)),SUBSTITUTE(I2152,"/ ","_"),ISNUMBER(SEARCH(",",I2152)),SUBSTITUTE(I2152,",","_"),ISNUMBER(SEARCH("/",I2152)),SUBSTITUTE(I2152,"/","_"),ISNUMBER(SEARCH("",I2152)),I2152),I2152)),IF(OR($J$14 = "J",$J$14 = "K"),"",IF(D2152="","",IF(LEN(D2152)&gt;2,_xlfn.IFS(ISNUMBER(SEARCH("_",D2152)),D2152,ISNUMBER(SEARCH(", ",D2152)),SUBSTITUTE(D2152,", ","_"),ISNUMBER(SEARCH("/ ",D2152)),SUBSTITUTE(D2152,"/ ","_"),ISNUMBER(SEARCH(",",D2152)),SUBSTITUTE(D2152,",","_"),ISNUMBER(SEARCH("/",D2152)),SUBSTITUTE(D2152,"/","_"),ISNUMBER(SEARCH("",D2152)),D2152),D2152))))</f>
        <v/>
      </c>
      <c r="L2152" s="1"/>
      <c r="M2152" s="1" t="str">
        <f t="shared" si="166"/>
        <v/>
      </c>
      <c r="N2152" s="94" t="str">
        <f>IF($L2152="None","",IF(ISERROR(VLOOKUP($L2152,Info!$B$4:$B$266,1,FALSE)),"",VLOOKUP($L2152,Info!$B$4:$L$266,5,FALSE)))</f>
        <v/>
      </c>
      <c r="O2152" s="94" t="str">
        <f>IF(K2152="","",IF(AND($J$12&lt;&gt;"ABC",N2152="3"),"BAC",IF(N2152="3","ABC",IF($J$12&lt;&gt;"ABC",IF($J$10="Standard",VLOOKUP(K2152,Info!$BE$4:$BF$481,2,FALSE),VLOOKUP(K2152,Info!$BI$4:$BJ$482,2,FALSE)),IF($J$10="Standard",VLOOKUP(K2152,Info!$AG$4:$AH$2994,2,FALSE),VLOOKUP(K2152,Info!$AK$4:$AL$2997,2,FALSE))))))</f>
        <v/>
      </c>
      <c r="P2152" s="94" t="str">
        <f>IF($L2152="None","",IF(ISERROR(VLOOKUP($L2152,Info!$B$4:$B$266,1,FALSE)),"",VLOOKUP($L2152,Info!$B$4:$L$266,3,FALSE)))</f>
        <v/>
      </c>
      <c r="Q2152" s="96" t="str">
        <f>IF($L2152="None","",IF(ISERROR(VLOOKUP($L2152,Info!$B$4:$B$266,1,FALSE)),"",VLOOKUP($L2152,Info!$B$4:$L$266,4,FALSE)))</f>
        <v/>
      </c>
      <c r="R2152" s="1"/>
      <c r="S2152" s="6" t="str">
        <f t="shared" si="167"/>
        <v/>
      </c>
      <c r="T2152" s="6" t="str">
        <f>IF($L2152="None","",IF(ISERROR(VLOOKUP($L2152,Info!$B$4:$B$266,1,FALSE)),"",VLOOKUP($L2152,Info!$B$4:$L$266,11,FALSE)))</f>
        <v/>
      </c>
      <c r="U2152" s="1"/>
      <c r="V2152" s="1"/>
      <c r="W2152" s="1"/>
      <c r="X2152" s="1" t="str">
        <f>IF($L2152="None","",IF(ISERROR(VLOOKUP($L2152,Info!$B$4:$B$266,1,FALSE)),"",IF(OR(W2152="Metallic Liquid Tight",W2152="Non-Metallic Liquid Tight",W2152="LSZH",W2152="Greenfield"),VLOOKUP($L2152,Info!$B$4:$L$266,7,FALSE),"N/A")))</f>
        <v/>
      </c>
      <c r="Y2152" s="1"/>
      <c r="Z2152" s="96" t="str">
        <f>IF($L2152="None","",IF(ISERROR(VLOOKUP($L2152,Info!$B$4:$B$266,1,FALSE)),"",VLOOKUP($L2152,Info!$B$4:$L$266,9,FALSE)))</f>
        <v/>
      </c>
      <c r="AA2152" s="96" t="str">
        <f>IF($L2152="None","",IF(ISERROR(VLOOKUP($L2152,Info!$B$4:$B$266,1,FALSE)),"",VLOOKUP($L2152,Info!$B$4:$L$266,8,FALSE)))</f>
        <v/>
      </c>
      <c r="AB2152" s="96" t="str">
        <f>IF($L2152="None","",IF(ISERROR(VLOOKUP($L2152,Info!$B$4:$B$266,1,FALSE)),"",VLOOKUP($L2152,Info!$B$4:$L$266,10,FALSE)))</f>
        <v/>
      </c>
      <c r="AC2152" s="1" t="str">
        <f>IF(W2152="SO Cable","Black,White",IF(O2152="","",IF(P2152="","",IF($J$12&lt;&gt;"ABC",IF(P2152&lt;="250",VLOOKUP(O2152,Info!$AZ$4:$BB$22,3,FALSE),VLOOKUP(O2152,Info!$AZ$23:$BB$39,3,FALSE)),IF(P2152&lt;="250",VLOOKUP(O2152,Info!$AO$4:$AQ$22,3,FALSE),VLOOKUP(O2152,Info!$AO$23:$AP$39,3,FALSE))))))</f>
        <v/>
      </c>
      <c r="AD2152" s="1"/>
      <c r="AE2152" s="1" t="str">
        <f>IF($L2152="None","",IF(ISERROR(VLOOKUP($L2152,Info!$B$4:$B$266,1,FALSE)),"",VLOOKUP($L2152,Info!$B$4:$L$266,4,FALSE)))</f>
        <v/>
      </c>
      <c r="AF2152" s="1" t="str">
        <f>IF($L2152="None","",IF(ISERROR(VLOOKUP($L2152,Info!$B$4:$B$266,1,FALSE)),"",VLOOKUP($L2152,Info!$B$4:$L$266,6,FALSE)))</f>
        <v/>
      </c>
      <c r="AG2152" s="1"/>
      <c r="AH2152" s="33" t="str" cm="1">
        <f t="array" ref="AH2152">IF(AND(L2152&lt;&gt;"",O2152&lt;&gt;"",R2152:S2152&lt;&gt;"",W2152:X2152&lt;&gt;"",Z2152:AA2152&lt;&gt;"",AC2152&lt;&gt;""),"Good","Bad")</f>
        <v>Bad</v>
      </c>
      <c r="AL2152" t="str" cm="1">
        <f t="array" ref="AL2152">IF(R2152&gt;0,_xlfn.IFS(COUNTIF($L$20:L2152,"&lt;&gt;")&lt;101,1,COUNTIF($L$20:L2152,"&lt;&gt;")&lt;201,2,COUNTIF($L$20:L2152,"&lt;&gt;")&lt;301,3,COUNTIF($L$20:L2152,"&lt;&gt;")&lt;401,4,COUNTIF($L$20:L2152,"&lt;&gt;")&lt;501,5,COUNTIF($L$20:L2152,"&lt;&gt;")&lt;601,6,COUNTIF($L$20:L2152,"&lt;&gt;")&lt;701,7,COUNTIF($L$20:L2152,"&lt;&gt;")&lt;801,8,COUNTIF($L$20:L2152,"&lt;&gt;")&lt;901,9,COUNTIF($L$20:L2152,"&lt;&gt;")&lt;1001,10,COUNTIF($L$20:L2152,"&lt;&gt;")&lt;1101,11,COUNTIF($L$20:L2152,"&lt;&gt;")&lt;1201,12,COUNTIF($L$20:L2152,"&lt;&gt;")&lt;1301,13,COUNTIF($L$20:L2152,"&lt;&gt;")&lt;1401,14,COUNTIF($L$20:L2152,"&lt;&gt;")&lt;1501,15,COUNTIF($L$20:L2152,"&lt;&gt;")&lt;1601,16,COUNTIF($L$20:L2152,"&lt;&gt;")&lt;1701,17,COUNTIF($L$20:L2152,"&lt;&gt;")&lt;1801,18,COUNTIF($L$20:L2152,"&lt;&gt;")&lt;1901,19,COUNTIF($L$20:L2152,"&lt;&gt;")&lt;2001,20,COUNTIF($L$20:L2152,"&lt;&gt;")&lt;2101,21,COUNTIF($L$20:L2152,"&lt;&gt;")&lt;2201,22,COUNTIF($L$20:L2152,"&lt;&gt;")&lt;2301,23,COUNTIF($L$20:L2152,"&lt;&gt;")&lt;2401,24,COUNTIF($L$20:L2152,"&lt;&gt;")&lt;2501,25,COUNTIF($L$20:L2152,"&lt;&gt;")&lt;2601,26,COUNTIF($L$20:L2152,"&lt;&gt;")&lt;2701,27,COUNTIF($L$20:L2152,"&lt;&gt;")&lt;2801,28,COUNTIF($L$20:L2152,"&lt;&gt;")&lt;2901,29,COUNTIF($L$20:L2152,"&lt;&gt;")&lt;3001,30),"")</f>
        <v/>
      </c>
      <c r="AM2152" t="str">
        <f t="shared" si="165"/>
        <v/>
      </c>
      <c r="AN2152" t="str">
        <f t="shared" si="169"/>
        <v/>
      </c>
      <c r="AP2152" t="str">
        <f t="shared" si="168"/>
        <v/>
      </c>
      <c r="AQ2152" t="str">
        <f>IF(AO2152="","",COUNTIFS(AM2152:$AM$3019,AO2152))</f>
        <v/>
      </c>
    </row>
    <row r="2153" spans="1:43" x14ac:dyDescent="0.25">
      <c r="A2153" s="6" t="str">
        <f>IF(COUNT($A$20:A2152)&lt;&gt;$B$4,IF(A2152="","",A2152+1),"")</f>
        <v/>
      </c>
      <c r="B2153" s="3"/>
      <c r="C2153" s="3"/>
      <c r="D2153" s="122"/>
      <c r="E2153" s="3"/>
      <c r="F2153" s="3"/>
      <c r="G2153" s="3"/>
      <c r="H2153" s="3"/>
      <c r="I2153" s="120"/>
      <c r="J2153" s="3"/>
      <c r="K2153" s="95" t="str" cm="1">
        <f t="array" ref="K2153">IF(OR($J$14 = "A",$J$14 = "B",$J$14 = "C"),IF(I2153="","",IF(LEN(I2153)&gt;2,_xlfn.IFS(ISNUMBER(SEARCH("_",I2153)),I2153,ISNUMBER(SEARCH(", ",I2153)),SUBSTITUTE(I2153,", ","_"),ISNUMBER(SEARCH("/ ",I2153)),SUBSTITUTE(I2153,"/ ","_"),ISNUMBER(SEARCH(",",I2153)),SUBSTITUTE(I2153,",","_"),ISNUMBER(SEARCH("/",I2153)),SUBSTITUTE(I2153,"/","_"),ISNUMBER(SEARCH("",I2153)),I2153),I2153)),IF(OR($J$14 = "J",$J$14 = "K"),"",IF(D2153="","",IF(LEN(D2153)&gt;2,_xlfn.IFS(ISNUMBER(SEARCH("_",D2153)),D2153,ISNUMBER(SEARCH(", ",D2153)),SUBSTITUTE(D2153,", ","_"),ISNUMBER(SEARCH("/ ",D2153)),SUBSTITUTE(D2153,"/ ","_"),ISNUMBER(SEARCH(",",D2153)),SUBSTITUTE(D2153,",","_"),ISNUMBER(SEARCH("/",D2153)),SUBSTITUTE(D2153,"/","_"),ISNUMBER(SEARCH("",D2153)),D2153),D2153))))</f>
        <v/>
      </c>
      <c r="L2153" s="1"/>
      <c r="M2153" s="1" t="str">
        <f t="shared" si="166"/>
        <v/>
      </c>
      <c r="N2153" s="94" t="str">
        <f>IF($L2153="None","",IF(ISERROR(VLOOKUP($L2153,Info!$B$4:$B$266,1,FALSE)),"",VLOOKUP($L2153,Info!$B$4:$L$266,5,FALSE)))</f>
        <v/>
      </c>
      <c r="O2153" s="94" t="str">
        <f>IF(K2153="","",IF(AND($J$12&lt;&gt;"ABC",N2153="3"),"BAC",IF(N2153="3","ABC",IF($J$12&lt;&gt;"ABC",IF($J$10="Standard",VLOOKUP(K2153,Info!$BE$4:$BF$481,2,FALSE),VLOOKUP(K2153,Info!$BI$4:$BJ$482,2,FALSE)),IF($J$10="Standard",VLOOKUP(K2153,Info!$AG$4:$AH$2994,2,FALSE),VLOOKUP(K2153,Info!$AK$4:$AL$2997,2,FALSE))))))</f>
        <v/>
      </c>
      <c r="P2153" s="94" t="str">
        <f>IF($L2153="None","",IF(ISERROR(VLOOKUP($L2153,Info!$B$4:$B$266,1,FALSE)),"",VLOOKUP($L2153,Info!$B$4:$L$266,3,FALSE)))</f>
        <v/>
      </c>
      <c r="Q2153" s="96" t="str">
        <f>IF($L2153="None","",IF(ISERROR(VLOOKUP($L2153,Info!$B$4:$B$266,1,FALSE)),"",VLOOKUP($L2153,Info!$B$4:$L$266,4,FALSE)))</f>
        <v/>
      </c>
      <c r="R2153" s="1"/>
      <c r="S2153" s="6" t="str">
        <f t="shared" si="167"/>
        <v/>
      </c>
      <c r="T2153" s="6" t="str">
        <f>IF($L2153="None","",IF(ISERROR(VLOOKUP($L2153,Info!$B$4:$B$266,1,FALSE)),"",VLOOKUP($L2153,Info!$B$4:$L$266,11,FALSE)))</f>
        <v/>
      </c>
      <c r="U2153" s="1"/>
      <c r="V2153" s="1"/>
      <c r="W2153" s="1"/>
      <c r="X2153" s="1" t="str">
        <f>IF($L2153="None","",IF(ISERROR(VLOOKUP($L2153,Info!$B$4:$B$266,1,FALSE)),"",IF(OR(W2153="Metallic Liquid Tight",W2153="Non-Metallic Liquid Tight",W2153="LSZH",W2153="Greenfield"),VLOOKUP($L2153,Info!$B$4:$L$266,7,FALSE),"N/A")))</f>
        <v/>
      </c>
      <c r="Y2153" s="1"/>
      <c r="Z2153" s="96" t="str">
        <f>IF($L2153="None","",IF(ISERROR(VLOOKUP($L2153,Info!$B$4:$B$266,1,FALSE)),"",VLOOKUP($L2153,Info!$B$4:$L$266,9,FALSE)))</f>
        <v/>
      </c>
      <c r="AA2153" s="96" t="str">
        <f>IF($L2153="None","",IF(ISERROR(VLOOKUP($L2153,Info!$B$4:$B$266,1,FALSE)),"",VLOOKUP($L2153,Info!$B$4:$L$266,8,FALSE)))</f>
        <v/>
      </c>
      <c r="AB2153" s="96" t="str">
        <f>IF($L2153="None","",IF(ISERROR(VLOOKUP($L2153,Info!$B$4:$B$266,1,FALSE)),"",VLOOKUP($L2153,Info!$B$4:$L$266,10,FALSE)))</f>
        <v/>
      </c>
      <c r="AC2153" s="1" t="str">
        <f>IF(W2153="SO Cable","Black,White",IF(O2153="","",IF(P2153="","",IF($J$12&lt;&gt;"ABC",IF(P2153&lt;="250",VLOOKUP(O2153,Info!$AZ$4:$BB$22,3,FALSE),VLOOKUP(O2153,Info!$AZ$23:$BB$39,3,FALSE)),IF(P2153&lt;="250",VLOOKUP(O2153,Info!$AO$4:$AQ$22,3,FALSE),VLOOKUP(O2153,Info!$AO$23:$AP$39,3,FALSE))))))</f>
        <v/>
      </c>
      <c r="AD2153" s="1"/>
      <c r="AE2153" s="1" t="str">
        <f>IF($L2153="None","",IF(ISERROR(VLOOKUP($L2153,Info!$B$4:$B$266,1,FALSE)),"",VLOOKUP($L2153,Info!$B$4:$L$266,4,FALSE)))</f>
        <v/>
      </c>
      <c r="AF2153" s="1" t="str">
        <f>IF($L2153="None","",IF(ISERROR(VLOOKUP($L2153,Info!$B$4:$B$266,1,FALSE)),"",VLOOKUP($L2153,Info!$B$4:$L$266,6,FALSE)))</f>
        <v/>
      </c>
      <c r="AG2153" s="1"/>
      <c r="AH2153" s="33" t="str" cm="1">
        <f t="array" ref="AH2153">IF(AND(L2153&lt;&gt;"",O2153&lt;&gt;"",R2153:S2153&lt;&gt;"",W2153:X2153&lt;&gt;"",Z2153:AA2153&lt;&gt;"",AC2153&lt;&gt;""),"Good","Bad")</f>
        <v>Bad</v>
      </c>
      <c r="AL2153" t="str" cm="1">
        <f t="array" ref="AL2153">IF(R2153&gt;0,_xlfn.IFS(COUNTIF($L$20:L2153,"&lt;&gt;")&lt;101,1,COUNTIF($L$20:L2153,"&lt;&gt;")&lt;201,2,COUNTIF($L$20:L2153,"&lt;&gt;")&lt;301,3,COUNTIF($L$20:L2153,"&lt;&gt;")&lt;401,4,COUNTIF($L$20:L2153,"&lt;&gt;")&lt;501,5,COUNTIF($L$20:L2153,"&lt;&gt;")&lt;601,6,COUNTIF($L$20:L2153,"&lt;&gt;")&lt;701,7,COUNTIF($L$20:L2153,"&lt;&gt;")&lt;801,8,COUNTIF($L$20:L2153,"&lt;&gt;")&lt;901,9,COUNTIF($L$20:L2153,"&lt;&gt;")&lt;1001,10,COUNTIF($L$20:L2153,"&lt;&gt;")&lt;1101,11,COUNTIF($L$20:L2153,"&lt;&gt;")&lt;1201,12,COUNTIF($L$20:L2153,"&lt;&gt;")&lt;1301,13,COUNTIF($L$20:L2153,"&lt;&gt;")&lt;1401,14,COUNTIF($L$20:L2153,"&lt;&gt;")&lt;1501,15,COUNTIF($L$20:L2153,"&lt;&gt;")&lt;1601,16,COUNTIF($L$20:L2153,"&lt;&gt;")&lt;1701,17,COUNTIF($L$20:L2153,"&lt;&gt;")&lt;1801,18,COUNTIF($L$20:L2153,"&lt;&gt;")&lt;1901,19,COUNTIF($L$20:L2153,"&lt;&gt;")&lt;2001,20,COUNTIF($L$20:L2153,"&lt;&gt;")&lt;2101,21,COUNTIF($L$20:L2153,"&lt;&gt;")&lt;2201,22,COUNTIF($L$20:L2153,"&lt;&gt;")&lt;2301,23,COUNTIF($L$20:L2153,"&lt;&gt;")&lt;2401,24,COUNTIF($L$20:L2153,"&lt;&gt;")&lt;2501,25,COUNTIF($L$20:L2153,"&lt;&gt;")&lt;2601,26,COUNTIF($L$20:L2153,"&lt;&gt;")&lt;2701,27,COUNTIF($L$20:L2153,"&lt;&gt;")&lt;2801,28,COUNTIF($L$20:L2153,"&lt;&gt;")&lt;2901,29,COUNTIF($L$20:L2153,"&lt;&gt;")&lt;3001,30),"")</f>
        <v/>
      </c>
      <c r="AM2153" t="str">
        <f t="shared" si="165"/>
        <v/>
      </c>
      <c r="AN2153" t="str">
        <f t="shared" si="169"/>
        <v/>
      </c>
      <c r="AP2153" t="str">
        <f t="shared" si="168"/>
        <v/>
      </c>
      <c r="AQ2153" t="str">
        <f>IF(AO2153="","",COUNTIFS(AM2153:$AM$3019,AO2153))</f>
        <v/>
      </c>
    </row>
    <row r="2154" spans="1:43" x14ac:dyDescent="0.25">
      <c r="A2154" s="6" t="str">
        <f>IF(COUNT($A$20:A2153)&lt;&gt;$B$4,IF(A2153="","",A2153+1),"")</f>
        <v/>
      </c>
      <c r="B2154" s="3"/>
      <c r="C2154" s="3"/>
      <c r="D2154" s="122"/>
      <c r="E2154" s="3"/>
      <c r="F2154" s="3"/>
      <c r="G2154" s="3"/>
      <c r="H2154" s="3"/>
      <c r="I2154" s="120"/>
      <c r="J2154" s="3"/>
      <c r="K2154" s="95" t="str" cm="1">
        <f t="array" ref="K2154">IF(OR($J$14 = "A",$J$14 = "B",$J$14 = "C"),IF(I2154="","",IF(LEN(I2154)&gt;2,_xlfn.IFS(ISNUMBER(SEARCH("_",I2154)),I2154,ISNUMBER(SEARCH(", ",I2154)),SUBSTITUTE(I2154,", ","_"),ISNUMBER(SEARCH("/ ",I2154)),SUBSTITUTE(I2154,"/ ","_"),ISNUMBER(SEARCH(",",I2154)),SUBSTITUTE(I2154,",","_"),ISNUMBER(SEARCH("/",I2154)),SUBSTITUTE(I2154,"/","_"),ISNUMBER(SEARCH("",I2154)),I2154),I2154)),IF(OR($J$14 = "J",$J$14 = "K"),"",IF(D2154="","",IF(LEN(D2154)&gt;2,_xlfn.IFS(ISNUMBER(SEARCH("_",D2154)),D2154,ISNUMBER(SEARCH(", ",D2154)),SUBSTITUTE(D2154,", ","_"),ISNUMBER(SEARCH("/ ",D2154)),SUBSTITUTE(D2154,"/ ","_"),ISNUMBER(SEARCH(",",D2154)),SUBSTITUTE(D2154,",","_"),ISNUMBER(SEARCH("/",D2154)),SUBSTITUTE(D2154,"/","_"),ISNUMBER(SEARCH("",D2154)),D2154),D2154))))</f>
        <v/>
      </c>
      <c r="L2154" s="1"/>
      <c r="M2154" s="1" t="str">
        <f t="shared" si="166"/>
        <v/>
      </c>
      <c r="N2154" s="94" t="str">
        <f>IF($L2154="None","",IF(ISERROR(VLOOKUP($L2154,Info!$B$4:$B$266,1,FALSE)),"",VLOOKUP($L2154,Info!$B$4:$L$266,5,FALSE)))</f>
        <v/>
      </c>
      <c r="O2154" s="94" t="str">
        <f>IF(K2154="","",IF(AND($J$12&lt;&gt;"ABC",N2154="3"),"BAC",IF(N2154="3","ABC",IF($J$12&lt;&gt;"ABC",IF($J$10="Standard",VLOOKUP(K2154,Info!$BE$4:$BF$481,2,FALSE),VLOOKUP(K2154,Info!$BI$4:$BJ$482,2,FALSE)),IF($J$10="Standard",VLOOKUP(K2154,Info!$AG$4:$AH$2994,2,FALSE),VLOOKUP(K2154,Info!$AK$4:$AL$2997,2,FALSE))))))</f>
        <v/>
      </c>
      <c r="P2154" s="94" t="str">
        <f>IF($L2154="None","",IF(ISERROR(VLOOKUP($L2154,Info!$B$4:$B$266,1,FALSE)),"",VLOOKUP($L2154,Info!$B$4:$L$266,3,FALSE)))</f>
        <v/>
      </c>
      <c r="Q2154" s="96" t="str">
        <f>IF($L2154="None","",IF(ISERROR(VLOOKUP($L2154,Info!$B$4:$B$266,1,FALSE)),"",VLOOKUP($L2154,Info!$B$4:$L$266,4,FALSE)))</f>
        <v/>
      </c>
      <c r="R2154" s="1"/>
      <c r="S2154" s="6" t="str">
        <f t="shared" si="167"/>
        <v/>
      </c>
      <c r="T2154" s="6" t="str">
        <f>IF($L2154="None","",IF(ISERROR(VLOOKUP($L2154,Info!$B$4:$B$266,1,FALSE)),"",VLOOKUP($L2154,Info!$B$4:$L$266,11,FALSE)))</f>
        <v/>
      </c>
      <c r="U2154" s="1"/>
      <c r="V2154" s="1"/>
      <c r="W2154" s="1"/>
      <c r="X2154" s="1" t="str">
        <f>IF($L2154="None","",IF(ISERROR(VLOOKUP($L2154,Info!$B$4:$B$266,1,FALSE)),"",IF(OR(W2154="Metallic Liquid Tight",W2154="Non-Metallic Liquid Tight",W2154="LSZH",W2154="Greenfield"),VLOOKUP($L2154,Info!$B$4:$L$266,7,FALSE),"N/A")))</f>
        <v/>
      </c>
      <c r="Y2154" s="1"/>
      <c r="Z2154" s="96" t="str">
        <f>IF($L2154="None","",IF(ISERROR(VLOOKUP($L2154,Info!$B$4:$B$266,1,FALSE)),"",VLOOKUP($L2154,Info!$B$4:$L$266,9,FALSE)))</f>
        <v/>
      </c>
      <c r="AA2154" s="96" t="str">
        <f>IF($L2154="None","",IF(ISERROR(VLOOKUP($L2154,Info!$B$4:$B$266,1,FALSE)),"",VLOOKUP($L2154,Info!$B$4:$L$266,8,FALSE)))</f>
        <v/>
      </c>
      <c r="AB2154" s="96" t="str">
        <f>IF($L2154="None","",IF(ISERROR(VLOOKUP($L2154,Info!$B$4:$B$266,1,FALSE)),"",VLOOKUP($L2154,Info!$B$4:$L$266,10,FALSE)))</f>
        <v/>
      </c>
      <c r="AC2154" s="1" t="str">
        <f>IF(W2154="SO Cable","Black,White",IF(O2154="","",IF(P2154="","",IF($J$12&lt;&gt;"ABC",IF(P2154&lt;="250",VLOOKUP(O2154,Info!$AZ$4:$BB$22,3,FALSE),VLOOKUP(O2154,Info!$AZ$23:$BB$39,3,FALSE)),IF(P2154&lt;="250",VLOOKUP(O2154,Info!$AO$4:$AQ$22,3,FALSE),VLOOKUP(O2154,Info!$AO$23:$AP$39,3,FALSE))))))</f>
        <v/>
      </c>
      <c r="AD2154" s="1"/>
      <c r="AE2154" s="1" t="str">
        <f>IF($L2154="None","",IF(ISERROR(VLOOKUP($L2154,Info!$B$4:$B$266,1,FALSE)),"",VLOOKUP($L2154,Info!$B$4:$L$266,4,FALSE)))</f>
        <v/>
      </c>
      <c r="AF2154" s="1" t="str">
        <f>IF($L2154="None","",IF(ISERROR(VLOOKUP($L2154,Info!$B$4:$B$266,1,FALSE)),"",VLOOKUP($L2154,Info!$B$4:$L$266,6,FALSE)))</f>
        <v/>
      </c>
      <c r="AG2154" s="1"/>
      <c r="AH2154" s="33" t="str" cm="1">
        <f t="array" ref="AH2154">IF(AND(L2154&lt;&gt;"",O2154&lt;&gt;"",R2154:S2154&lt;&gt;"",W2154:X2154&lt;&gt;"",Z2154:AA2154&lt;&gt;"",AC2154&lt;&gt;""),"Good","Bad")</f>
        <v>Bad</v>
      </c>
      <c r="AL2154" t="str" cm="1">
        <f t="array" ref="AL2154">IF(R2154&gt;0,_xlfn.IFS(COUNTIF($L$20:L2154,"&lt;&gt;")&lt;101,1,COUNTIF($L$20:L2154,"&lt;&gt;")&lt;201,2,COUNTIF($L$20:L2154,"&lt;&gt;")&lt;301,3,COUNTIF($L$20:L2154,"&lt;&gt;")&lt;401,4,COUNTIF($L$20:L2154,"&lt;&gt;")&lt;501,5,COUNTIF($L$20:L2154,"&lt;&gt;")&lt;601,6,COUNTIF($L$20:L2154,"&lt;&gt;")&lt;701,7,COUNTIF($L$20:L2154,"&lt;&gt;")&lt;801,8,COUNTIF($L$20:L2154,"&lt;&gt;")&lt;901,9,COUNTIF($L$20:L2154,"&lt;&gt;")&lt;1001,10,COUNTIF($L$20:L2154,"&lt;&gt;")&lt;1101,11,COUNTIF($L$20:L2154,"&lt;&gt;")&lt;1201,12,COUNTIF($L$20:L2154,"&lt;&gt;")&lt;1301,13,COUNTIF($L$20:L2154,"&lt;&gt;")&lt;1401,14,COUNTIF($L$20:L2154,"&lt;&gt;")&lt;1501,15,COUNTIF($L$20:L2154,"&lt;&gt;")&lt;1601,16,COUNTIF($L$20:L2154,"&lt;&gt;")&lt;1701,17,COUNTIF($L$20:L2154,"&lt;&gt;")&lt;1801,18,COUNTIF($L$20:L2154,"&lt;&gt;")&lt;1901,19,COUNTIF($L$20:L2154,"&lt;&gt;")&lt;2001,20,COUNTIF($L$20:L2154,"&lt;&gt;")&lt;2101,21,COUNTIF($L$20:L2154,"&lt;&gt;")&lt;2201,22,COUNTIF($L$20:L2154,"&lt;&gt;")&lt;2301,23,COUNTIF($L$20:L2154,"&lt;&gt;")&lt;2401,24,COUNTIF($L$20:L2154,"&lt;&gt;")&lt;2501,25,COUNTIF($L$20:L2154,"&lt;&gt;")&lt;2601,26,COUNTIF($L$20:L2154,"&lt;&gt;")&lt;2701,27,COUNTIF($L$20:L2154,"&lt;&gt;")&lt;2801,28,COUNTIF($L$20:L2154,"&lt;&gt;")&lt;2901,29,COUNTIF($L$20:L2154,"&lt;&gt;")&lt;3001,30),"")</f>
        <v/>
      </c>
      <c r="AM2154" t="str">
        <f t="shared" si="165"/>
        <v/>
      </c>
      <c r="AN2154" t="str">
        <f t="shared" si="169"/>
        <v/>
      </c>
      <c r="AP2154" t="str">
        <f t="shared" si="168"/>
        <v/>
      </c>
      <c r="AQ2154" t="str">
        <f>IF(AO2154="","",COUNTIFS(AM2154:$AM$3019,AO2154))</f>
        <v/>
      </c>
    </row>
    <row r="2155" spans="1:43" x14ac:dyDescent="0.25">
      <c r="A2155" s="6" t="str">
        <f>IF(COUNT($A$20:A2154)&lt;&gt;$B$4,IF(A2154="","",A2154+1),"")</f>
        <v/>
      </c>
      <c r="B2155" s="3"/>
      <c r="C2155" s="3"/>
      <c r="D2155" s="122"/>
      <c r="E2155" s="3"/>
      <c r="F2155" s="3"/>
      <c r="G2155" s="3"/>
      <c r="H2155" s="3"/>
      <c r="I2155" s="120"/>
      <c r="J2155" s="3"/>
      <c r="K2155" s="95" t="str" cm="1">
        <f t="array" ref="K2155">IF(OR($J$14 = "A",$J$14 = "B",$J$14 = "C"),IF(I2155="","",IF(LEN(I2155)&gt;2,_xlfn.IFS(ISNUMBER(SEARCH("_",I2155)),I2155,ISNUMBER(SEARCH(", ",I2155)),SUBSTITUTE(I2155,", ","_"),ISNUMBER(SEARCH("/ ",I2155)),SUBSTITUTE(I2155,"/ ","_"),ISNUMBER(SEARCH(",",I2155)),SUBSTITUTE(I2155,",","_"),ISNUMBER(SEARCH("/",I2155)),SUBSTITUTE(I2155,"/","_"),ISNUMBER(SEARCH("",I2155)),I2155),I2155)),IF(OR($J$14 = "J",$J$14 = "K"),"",IF(D2155="","",IF(LEN(D2155)&gt;2,_xlfn.IFS(ISNUMBER(SEARCH("_",D2155)),D2155,ISNUMBER(SEARCH(", ",D2155)),SUBSTITUTE(D2155,", ","_"),ISNUMBER(SEARCH("/ ",D2155)),SUBSTITUTE(D2155,"/ ","_"),ISNUMBER(SEARCH(",",D2155)),SUBSTITUTE(D2155,",","_"),ISNUMBER(SEARCH("/",D2155)),SUBSTITUTE(D2155,"/","_"),ISNUMBER(SEARCH("",D2155)),D2155),D2155))))</f>
        <v/>
      </c>
      <c r="L2155" s="1"/>
      <c r="M2155" s="1" t="str">
        <f t="shared" si="166"/>
        <v/>
      </c>
      <c r="N2155" s="94" t="str">
        <f>IF($L2155="None","",IF(ISERROR(VLOOKUP($L2155,Info!$B$4:$B$266,1,FALSE)),"",VLOOKUP($L2155,Info!$B$4:$L$266,5,FALSE)))</f>
        <v/>
      </c>
      <c r="O2155" s="94" t="str">
        <f>IF(K2155="","",IF(AND($J$12&lt;&gt;"ABC",N2155="3"),"BAC",IF(N2155="3","ABC",IF($J$12&lt;&gt;"ABC",IF($J$10="Standard",VLOOKUP(K2155,Info!$BE$4:$BF$481,2,FALSE),VLOOKUP(K2155,Info!$BI$4:$BJ$482,2,FALSE)),IF($J$10="Standard",VLOOKUP(K2155,Info!$AG$4:$AH$2994,2,FALSE),VLOOKUP(K2155,Info!$AK$4:$AL$2997,2,FALSE))))))</f>
        <v/>
      </c>
      <c r="P2155" s="94" t="str">
        <f>IF($L2155="None","",IF(ISERROR(VLOOKUP($L2155,Info!$B$4:$B$266,1,FALSE)),"",VLOOKUP($L2155,Info!$B$4:$L$266,3,FALSE)))</f>
        <v/>
      </c>
      <c r="Q2155" s="96" t="str">
        <f>IF($L2155="None","",IF(ISERROR(VLOOKUP($L2155,Info!$B$4:$B$266,1,FALSE)),"",VLOOKUP($L2155,Info!$B$4:$L$266,4,FALSE)))</f>
        <v/>
      </c>
      <c r="R2155" s="1"/>
      <c r="S2155" s="6" t="str">
        <f t="shared" si="167"/>
        <v/>
      </c>
      <c r="T2155" s="6" t="str">
        <f>IF($L2155="None","",IF(ISERROR(VLOOKUP($L2155,Info!$B$4:$B$266,1,FALSE)),"",VLOOKUP($L2155,Info!$B$4:$L$266,11,FALSE)))</f>
        <v/>
      </c>
      <c r="U2155" s="1"/>
      <c r="V2155" s="1"/>
      <c r="W2155" s="1"/>
      <c r="X2155" s="1" t="str">
        <f>IF($L2155="None","",IF(ISERROR(VLOOKUP($L2155,Info!$B$4:$B$266,1,FALSE)),"",IF(OR(W2155="Metallic Liquid Tight",W2155="Non-Metallic Liquid Tight",W2155="LSZH",W2155="Greenfield"),VLOOKUP($L2155,Info!$B$4:$L$266,7,FALSE),"N/A")))</f>
        <v/>
      </c>
      <c r="Y2155" s="1"/>
      <c r="Z2155" s="96" t="str">
        <f>IF($L2155="None","",IF(ISERROR(VLOOKUP($L2155,Info!$B$4:$B$266,1,FALSE)),"",VLOOKUP($L2155,Info!$B$4:$L$266,9,FALSE)))</f>
        <v/>
      </c>
      <c r="AA2155" s="96" t="str">
        <f>IF($L2155="None","",IF(ISERROR(VLOOKUP($L2155,Info!$B$4:$B$266,1,FALSE)),"",VLOOKUP($L2155,Info!$B$4:$L$266,8,FALSE)))</f>
        <v/>
      </c>
      <c r="AB2155" s="96" t="str">
        <f>IF($L2155="None","",IF(ISERROR(VLOOKUP($L2155,Info!$B$4:$B$266,1,FALSE)),"",VLOOKUP($L2155,Info!$B$4:$L$266,10,FALSE)))</f>
        <v/>
      </c>
      <c r="AC2155" s="1" t="str">
        <f>IF(W2155="SO Cable","Black,White",IF(O2155="","",IF(P2155="","",IF($J$12&lt;&gt;"ABC",IF(P2155&lt;="250",VLOOKUP(O2155,Info!$AZ$4:$BB$22,3,FALSE),VLOOKUP(O2155,Info!$AZ$23:$BB$39,3,FALSE)),IF(P2155&lt;="250",VLOOKUP(O2155,Info!$AO$4:$AQ$22,3,FALSE),VLOOKUP(O2155,Info!$AO$23:$AP$39,3,FALSE))))))</f>
        <v/>
      </c>
      <c r="AD2155" s="1"/>
      <c r="AE2155" s="1" t="str">
        <f>IF($L2155="None","",IF(ISERROR(VLOOKUP($L2155,Info!$B$4:$B$266,1,FALSE)),"",VLOOKUP($L2155,Info!$B$4:$L$266,4,FALSE)))</f>
        <v/>
      </c>
      <c r="AF2155" s="1" t="str">
        <f>IF($L2155="None","",IF(ISERROR(VLOOKUP($L2155,Info!$B$4:$B$266,1,FALSE)),"",VLOOKUP($L2155,Info!$B$4:$L$266,6,FALSE)))</f>
        <v/>
      </c>
      <c r="AG2155" s="1"/>
      <c r="AH2155" s="33" t="str" cm="1">
        <f t="array" ref="AH2155">IF(AND(L2155&lt;&gt;"",O2155&lt;&gt;"",R2155:S2155&lt;&gt;"",W2155:X2155&lt;&gt;"",Z2155:AA2155&lt;&gt;"",AC2155&lt;&gt;""),"Good","Bad")</f>
        <v>Bad</v>
      </c>
      <c r="AL2155" t="str" cm="1">
        <f t="array" ref="AL2155">IF(R2155&gt;0,_xlfn.IFS(COUNTIF($L$20:L2155,"&lt;&gt;")&lt;101,1,COUNTIF($L$20:L2155,"&lt;&gt;")&lt;201,2,COUNTIF($L$20:L2155,"&lt;&gt;")&lt;301,3,COUNTIF($L$20:L2155,"&lt;&gt;")&lt;401,4,COUNTIF($L$20:L2155,"&lt;&gt;")&lt;501,5,COUNTIF($L$20:L2155,"&lt;&gt;")&lt;601,6,COUNTIF($L$20:L2155,"&lt;&gt;")&lt;701,7,COUNTIF($L$20:L2155,"&lt;&gt;")&lt;801,8,COUNTIF($L$20:L2155,"&lt;&gt;")&lt;901,9,COUNTIF($L$20:L2155,"&lt;&gt;")&lt;1001,10,COUNTIF($L$20:L2155,"&lt;&gt;")&lt;1101,11,COUNTIF($L$20:L2155,"&lt;&gt;")&lt;1201,12,COUNTIF($L$20:L2155,"&lt;&gt;")&lt;1301,13,COUNTIF($L$20:L2155,"&lt;&gt;")&lt;1401,14,COUNTIF($L$20:L2155,"&lt;&gt;")&lt;1501,15,COUNTIF($L$20:L2155,"&lt;&gt;")&lt;1601,16,COUNTIF($L$20:L2155,"&lt;&gt;")&lt;1701,17,COUNTIF($L$20:L2155,"&lt;&gt;")&lt;1801,18,COUNTIF($L$20:L2155,"&lt;&gt;")&lt;1901,19,COUNTIF($L$20:L2155,"&lt;&gt;")&lt;2001,20,COUNTIF($L$20:L2155,"&lt;&gt;")&lt;2101,21,COUNTIF($L$20:L2155,"&lt;&gt;")&lt;2201,22,COUNTIF($L$20:L2155,"&lt;&gt;")&lt;2301,23,COUNTIF($L$20:L2155,"&lt;&gt;")&lt;2401,24,COUNTIF($L$20:L2155,"&lt;&gt;")&lt;2501,25,COUNTIF($L$20:L2155,"&lt;&gt;")&lt;2601,26,COUNTIF($L$20:L2155,"&lt;&gt;")&lt;2701,27,COUNTIF($L$20:L2155,"&lt;&gt;")&lt;2801,28,COUNTIF($L$20:L2155,"&lt;&gt;")&lt;2901,29,COUNTIF($L$20:L2155,"&lt;&gt;")&lt;3001,30),"")</f>
        <v/>
      </c>
      <c r="AM2155" t="str">
        <f t="shared" si="165"/>
        <v/>
      </c>
      <c r="AN2155" t="str">
        <f t="shared" si="169"/>
        <v/>
      </c>
      <c r="AP2155" t="str">
        <f t="shared" si="168"/>
        <v/>
      </c>
      <c r="AQ2155" t="str">
        <f>IF(AO2155="","",COUNTIFS(AM2155:$AM$3019,AO2155))</f>
        <v/>
      </c>
    </row>
    <row r="2156" spans="1:43" x14ac:dyDescent="0.25">
      <c r="A2156" s="6" t="str">
        <f>IF(COUNT($A$20:A2155)&lt;&gt;$B$4,IF(A2155="","",A2155+1),"")</f>
        <v/>
      </c>
      <c r="B2156" s="3"/>
      <c r="C2156" s="3"/>
      <c r="D2156" s="122"/>
      <c r="E2156" s="3"/>
      <c r="F2156" s="3"/>
      <c r="G2156" s="3"/>
      <c r="H2156" s="3"/>
      <c r="I2156" s="120"/>
      <c r="J2156" s="3"/>
      <c r="K2156" s="95" t="str" cm="1">
        <f t="array" ref="K2156">IF(OR($J$14 = "A",$J$14 = "B",$J$14 = "C"),IF(I2156="","",IF(LEN(I2156)&gt;2,_xlfn.IFS(ISNUMBER(SEARCH("_",I2156)),I2156,ISNUMBER(SEARCH(", ",I2156)),SUBSTITUTE(I2156,", ","_"),ISNUMBER(SEARCH("/ ",I2156)),SUBSTITUTE(I2156,"/ ","_"),ISNUMBER(SEARCH(",",I2156)),SUBSTITUTE(I2156,",","_"),ISNUMBER(SEARCH("/",I2156)),SUBSTITUTE(I2156,"/","_"),ISNUMBER(SEARCH("",I2156)),I2156),I2156)),IF(OR($J$14 = "J",$J$14 = "K"),"",IF(D2156="","",IF(LEN(D2156)&gt;2,_xlfn.IFS(ISNUMBER(SEARCH("_",D2156)),D2156,ISNUMBER(SEARCH(", ",D2156)),SUBSTITUTE(D2156,", ","_"),ISNUMBER(SEARCH("/ ",D2156)),SUBSTITUTE(D2156,"/ ","_"),ISNUMBER(SEARCH(",",D2156)),SUBSTITUTE(D2156,",","_"),ISNUMBER(SEARCH("/",D2156)),SUBSTITUTE(D2156,"/","_"),ISNUMBER(SEARCH("",D2156)),D2156),D2156))))</f>
        <v/>
      </c>
      <c r="L2156" s="1"/>
      <c r="M2156" s="1" t="str">
        <f t="shared" si="166"/>
        <v/>
      </c>
      <c r="N2156" s="94" t="str">
        <f>IF($L2156="None","",IF(ISERROR(VLOOKUP($L2156,Info!$B$4:$B$266,1,FALSE)),"",VLOOKUP($L2156,Info!$B$4:$L$266,5,FALSE)))</f>
        <v/>
      </c>
      <c r="O2156" s="94" t="str">
        <f>IF(K2156="","",IF(AND($J$12&lt;&gt;"ABC",N2156="3"),"BAC",IF(N2156="3","ABC",IF($J$12&lt;&gt;"ABC",IF($J$10="Standard",VLOOKUP(K2156,Info!$BE$4:$BF$481,2,FALSE),VLOOKUP(K2156,Info!$BI$4:$BJ$482,2,FALSE)),IF($J$10="Standard",VLOOKUP(K2156,Info!$AG$4:$AH$2994,2,FALSE),VLOOKUP(K2156,Info!$AK$4:$AL$2997,2,FALSE))))))</f>
        <v/>
      </c>
      <c r="P2156" s="94" t="str">
        <f>IF($L2156="None","",IF(ISERROR(VLOOKUP($L2156,Info!$B$4:$B$266,1,FALSE)),"",VLOOKUP($L2156,Info!$B$4:$L$266,3,FALSE)))</f>
        <v/>
      </c>
      <c r="Q2156" s="96" t="str">
        <f>IF($L2156="None","",IF(ISERROR(VLOOKUP($L2156,Info!$B$4:$B$266,1,FALSE)),"",VLOOKUP($L2156,Info!$B$4:$L$266,4,FALSE)))</f>
        <v/>
      </c>
      <c r="R2156" s="1"/>
      <c r="S2156" s="6" t="str">
        <f t="shared" si="167"/>
        <v/>
      </c>
      <c r="T2156" s="6" t="str">
        <f>IF($L2156="None","",IF(ISERROR(VLOOKUP($L2156,Info!$B$4:$B$266,1,FALSE)),"",VLOOKUP($L2156,Info!$B$4:$L$266,11,FALSE)))</f>
        <v/>
      </c>
      <c r="U2156" s="1"/>
      <c r="V2156" s="1"/>
      <c r="W2156" s="1"/>
      <c r="X2156" s="1" t="str">
        <f>IF($L2156="None","",IF(ISERROR(VLOOKUP($L2156,Info!$B$4:$B$266,1,FALSE)),"",IF(OR(W2156="Metallic Liquid Tight",W2156="Non-Metallic Liquid Tight",W2156="LSZH",W2156="Greenfield"),VLOOKUP($L2156,Info!$B$4:$L$266,7,FALSE),"N/A")))</f>
        <v/>
      </c>
      <c r="Y2156" s="1"/>
      <c r="Z2156" s="96" t="str">
        <f>IF($L2156="None","",IF(ISERROR(VLOOKUP($L2156,Info!$B$4:$B$266,1,FALSE)),"",VLOOKUP($L2156,Info!$B$4:$L$266,9,FALSE)))</f>
        <v/>
      </c>
      <c r="AA2156" s="96" t="str">
        <f>IF($L2156="None","",IF(ISERROR(VLOOKUP($L2156,Info!$B$4:$B$266,1,FALSE)),"",VLOOKUP($L2156,Info!$B$4:$L$266,8,FALSE)))</f>
        <v/>
      </c>
      <c r="AB2156" s="96" t="str">
        <f>IF($L2156="None","",IF(ISERROR(VLOOKUP($L2156,Info!$B$4:$B$266,1,FALSE)),"",VLOOKUP($L2156,Info!$B$4:$L$266,10,FALSE)))</f>
        <v/>
      </c>
      <c r="AC2156" s="1" t="str">
        <f>IF(W2156="SO Cable","Black,White",IF(O2156="","",IF(P2156="","",IF($J$12&lt;&gt;"ABC",IF(P2156&lt;="250",VLOOKUP(O2156,Info!$AZ$4:$BB$22,3,FALSE),VLOOKUP(O2156,Info!$AZ$23:$BB$39,3,FALSE)),IF(P2156&lt;="250",VLOOKUP(O2156,Info!$AO$4:$AQ$22,3,FALSE),VLOOKUP(O2156,Info!$AO$23:$AP$39,3,FALSE))))))</f>
        <v/>
      </c>
      <c r="AD2156" s="1"/>
      <c r="AE2156" s="1" t="str">
        <f>IF($L2156="None","",IF(ISERROR(VLOOKUP($L2156,Info!$B$4:$B$266,1,FALSE)),"",VLOOKUP($L2156,Info!$B$4:$L$266,4,FALSE)))</f>
        <v/>
      </c>
      <c r="AF2156" s="1" t="str">
        <f>IF($L2156="None","",IF(ISERROR(VLOOKUP($L2156,Info!$B$4:$B$266,1,FALSE)),"",VLOOKUP($L2156,Info!$B$4:$L$266,6,FALSE)))</f>
        <v/>
      </c>
      <c r="AG2156" s="1"/>
      <c r="AH2156" s="33" t="str" cm="1">
        <f t="array" ref="AH2156">IF(AND(L2156&lt;&gt;"",O2156&lt;&gt;"",R2156:S2156&lt;&gt;"",W2156:X2156&lt;&gt;"",Z2156:AA2156&lt;&gt;"",AC2156&lt;&gt;""),"Good","Bad")</f>
        <v>Bad</v>
      </c>
      <c r="AL2156" t="str" cm="1">
        <f t="array" ref="AL2156">IF(R2156&gt;0,_xlfn.IFS(COUNTIF($L$20:L2156,"&lt;&gt;")&lt;101,1,COUNTIF($L$20:L2156,"&lt;&gt;")&lt;201,2,COUNTIF($L$20:L2156,"&lt;&gt;")&lt;301,3,COUNTIF($L$20:L2156,"&lt;&gt;")&lt;401,4,COUNTIF($L$20:L2156,"&lt;&gt;")&lt;501,5,COUNTIF($L$20:L2156,"&lt;&gt;")&lt;601,6,COUNTIF($L$20:L2156,"&lt;&gt;")&lt;701,7,COUNTIF($L$20:L2156,"&lt;&gt;")&lt;801,8,COUNTIF($L$20:L2156,"&lt;&gt;")&lt;901,9,COUNTIF($L$20:L2156,"&lt;&gt;")&lt;1001,10,COUNTIF($L$20:L2156,"&lt;&gt;")&lt;1101,11,COUNTIF($L$20:L2156,"&lt;&gt;")&lt;1201,12,COUNTIF($L$20:L2156,"&lt;&gt;")&lt;1301,13,COUNTIF($L$20:L2156,"&lt;&gt;")&lt;1401,14,COUNTIF($L$20:L2156,"&lt;&gt;")&lt;1501,15,COUNTIF($L$20:L2156,"&lt;&gt;")&lt;1601,16,COUNTIF($L$20:L2156,"&lt;&gt;")&lt;1701,17,COUNTIF($L$20:L2156,"&lt;&gt;")&lt;1801,18,COUNTIF($L$20:L2156,"&lt;&gt;")&lt;1901,19,COUNTIF($L$20:L2156,"&lt;&gt;")&lt;2001,20,COUNTIF($L$20:L2156,"&lt;&gt;")&lt;2101,21,COUNTIF($L$20:L2156,"&lt;&gt;")&lt;2201,22,COUNTIF($L$20:L2156,"&lt;&gt;")&lt;2301,23,COUNTIF($L$20:L2156,"&lt;&gt;")&lt;2401,24,COUNTIF($L$20:L2156,"&lt;&gt;")&lt;2501,25,COUNTIF($L$20:L2156,"&lt;&gt;")&lt;2601,26,COUNTIF($L$20:L2156,"&lt;&gt;")&lt;2701,27,COUNTIF($L$20:L2156,"&lt;&gt;")&lt;2801,28,COUNTIF($L$20:L2156,"&lt;&gt;")&lt;2901,29,COUNTIF($L$20:L2156,"&lt;&gt;")&lt;3001,30),"")</f>
        <v/>
      </c>
      <c r="AM2156" t="str">
        <f t="shared" si="165"/>
        <v/>
      </c>
      <c r="AN2156" t="str">
        <f t="shared" si="169"/>
        <v/>
      </c>
      <c r="AP2156" t="str">
        <f t="shared" si="168"/>
        <v/>
      </c>
      <c r="AQ2156" t="str">
        <f>IF(AO2156="","",COUNTIFS(AM2156:$AM$3019,AO2156))</f>
        <v/>
      </c>
    </row>
    <row r="2157" spans="1:43" x14ac:dyDescent="0.25">
      <c r="A2157" s="6" t="str">
        <f>IF(COUNT($A$20:A2156)&lt;&gt;$B$4,IF(A2156="","",A2156+1),"")</f>
        <v/>
      </c>
      <c r="B2157" s="3"/>
      <c r="C2157" s="3"/>
      <c r="D2157" s="122"/>
      <c r="E2157" s="3"/>
      <c r="F2157" s="3"/>
      <c r="G2157" s="3"/>
      <c r="H2157" s="3"/>
      <c r="I2157" s="120"/>
      <c r="J2157" s="3"/>
      <c r="K2157" s="95" t="str" cm="1">
        <f t="array" ref="K2157">IF(OR($J$14 = "A",$J$14 = "B",$J$14 = "C"),IF(I2157="","",IF(LEN(I2157)&gt;2,_xlfn.IFS(ISNUMBER(SEARCH("_",I2157)),I2157,ISNUMBER(SEARCH(", ",I2157)),SUBSTITUTE(I2157,", ","_"),ISNUMBER(SEARCH("/ ",I2157)),SUBSTITUTE(I2157,"/ ","_"),ISNUMBER(SEARCH(",",I2157)),SUBSTITUTE(I2157,",","_"),ISNUMBER(SEARCH("/",I2157)),SUBSTITUTE(I2157,"/","_"),ISNUMBER(SEARCH("",I2157)),I2157),I2157)),IF(OR($J$14 = "J",$J$14 = "K"),"",IF(D2157="","",IF(LEN(D2157)&gt;2,_xlfn.IFS(ISNUMBER(SEARCH("_",D2157)),D2157,ISNUMBER(SEARCH(", ",D2157)),SUBSTITUTE(D2157,", ","_"),ISNUMBER(SEARCH("/ ",D2157)),SUBSTITUTE(D2157,"/ ","_"),ISNUMBER(SEARCH(",",D2157)),SUBSTITUTE(D2157,",","_"),ISNUMBER(SEARCH("/",D2157)),SUBSTITUTE(D2157,"/","_"),ISNUMBER(SEARCH("",D2157)),D2157),D2157))))</f>
        <v/>
      </c>
      <c r="L2157" s="1"/>
      <c r="M2157" s="1" t="str">
        <f t="shared" si="166"/>
        <v/>
      </c>
      <c r="N2157" s="94" t="str">
        <f>IF($L2157="None","",IF(ISERROR(VLOOKUP($L2157,Info!$B$4:$B$266,1,FALSE)),"",VLOOKUP($L2157,Info!$B$4:$L$266,5,FALSE)))</f>
        <v/>
      </c>
      <c r="O2157" s="94" t="str">
        <f>IF(K2157="","",IF(AND($J$12&lt;&gt;"ABC",N2157="3"),"BAC",IF(N2157="3","ABC",IF($J$12&lt;&gt;"ABC",IF($J$10="Standard",VLOOKUP(K2157,Info!$BE$4:$BF$481,2,FALSE),VLOOKUP(K2157,Info!$BI$4:$BJ$482,2,FALSE)),IF($J$10="Standard",VLOOKUP(K2157,Info!$AG$4:$AH$2994,2,FALSE),VLOOKUP(K2157,Info!$AK$4:$AL$2997,2,FALSE))))))</f>
        <v/>
      </c>
      <c r="P2157" s="94" t="str">
        <f>IF($L2157="None","",IF(ISERROR(VLOOKUP($L2157,Info!$B$4:$B$266,1,FALSE)),"",VLOOKUP($L2157,Info!$B$4:$L$266,3,FALSE)))</f>
        <v/>
      </c>
      <c r="Q2157" s="96" t="str">
        <f>IF($L2157="None","",IF(ISERROR(VLOOKUP($L2157,Info!$B$4:$B$266,1,FALSE)),"",VLOOKUP($L2157,Info!$B$4:$L$266,4,FALSE)))</f>
        <v/>
      </c>
      <c r="R2157" s="1"/>
      <c r="S2157" s="6" t="str">
        <f t="shared" si="167"/>
        <v/>
      </c>
      <c r="T2157" s="6" t="str">
        <f>IF($L2157="None","",IF(ISERROR(VLOOKUP($L2157,Info!$B$4:$B$266,1,FALSE)),"",VLOOKUP($L2157,Info!$B$4:$L$266,11,FALSE)))</f>
        <v/>
      </c>
      <c r="U2157" s="1"/>
      <c r="V2157" s="1"/>
      <c r="W2157" s="1"/>
      <c r="X2157" s="1" t="str">
        <f>IF($L2157="None","",IF(ISERROR(VLOOKUP($L2157,Info!$B$4:$B$266,1,FALSE)),"",IF(OR(W2157="Metallic Liquid Tight",W2157="Non-Metallic Liquid Tight",W2157="LSZH",W2157="Greenfield"),VLOOKUP($L2157,Info!$B$4:$L$266,7,FALSE),"N/A")))</f>
        <v/>
      </c>
      <c r="Y2157" s="1"/>
      <c r="Z2157" s="96" t="str">
        <f>IF($L2157="None","",IF(ISERROR(VLOOKUP($L2157,Info!$B$4:$B$266,1,FALSE)),"",VLOOKUP($L2157,Info!$B$4:$L$266,9,FALSE)))</f>
        <v/>
      </c>
      <c r="AA2157" s="96" t="str">
        <f>IF($L2157="None","",IF(ISERROR(VLOOKUP($L2157,Info!$B$4:$B$266,1,FALSE)),"",VLOOKUP($L2157,Info!$B$4:$L$266,8,FALSE)))</f>
        <v/>
      </c>
      <c r="AB2157" s="96" t="str">
        <f>IF($L2157="None","",IF(ISERROR(VLOOKUP($L2157,Info!$B$4:$B$266,1,FALSE)),"",VLOOKUP($L2157,Info!$B$4:$L$266,10,FALSE)))</f>
        <v/>
      </c>
      <c r="AC2157" s="1" t="str">
        <f>IF(W2157="SO Cable","Black,White",IF(O2157="","",IF(P2157="","",IF($J$12&lt;&gt;"ABC",IF(P2157&lt;="250",VLOOKUP(O2157,Info!$AZ$4:$BB$22,3,FALSE),VLOOKUP(O2157,Info!$AZ$23:$BB$39,3,FALSE)),IF(P2157&lt;="250",VLOOKUP(O2157,Info!$AO$4:$AQ$22,3,FALSE),VLOOKUP(O2157,Info!$AO$23:$AP$39,3,FALSE))))))</f>
        <v/>
      </c>
      <c r="AD2157" s="1"/>
      <c r="AE2157" s="1" t="str">
        <f>IF($L2157="None","",IF(ISERROR(VLOOKUP($L2157,Info!$B$4:$B$266,1,FALSE)),"",VLOOKUP($L2157,Info!$B$4:$L$266,4,FALSE)))</f>
        <v/>
      </c>
      <c r="AF2157" s="1" t="str">
        <f>IF($L2157="None","",IF(ISERROR(VLOOKUP($L2157,Info!$B$4:$B$266,1,FALSE)),"",VLOOKUP($L2157,Info!$B$4:$L$266,6,FALSE)))</f>
        <v/>
      </c>
      <c r="AG2157" s="1"/>
      <c r="AH2157" s="33" t="str" cm="1">
        <f t="array" ref="AH2157">IF(AND(L2157&lt;&gt;"",O2157&lt;&gt;"",R2157:S2157&lt;&gt;"",W2157:X2157&lt;&gt;"",Z2157:AA2157&lt;&gt;"",AC2157&lt;&gt;""),"Good","Bad")</f>
        <v>Bad</v>
      </c>
      <c r="AL2157" t="str" cm="1">
        <f t="array" ref="AL2157">IF(R2157&gt;0,_xlfn.IFS(COUNTIF($L$20:L2157,"&lt;&gt;")&lt;101,1,COUNTIF($L$20:L2157,"&lt;&gt;")&lt;201,2,COUNTIF($L$20:L2157,"&lt;&gt;")&lt;301,3,COUNTIF($L$20:L2157,"&lt;&gt;")&lt;401,4,COUNTIF($L$20:L2157,"&lt;&gt;")&lt;501,5,COUNTIF($L$20:L2157,"&lt;&gt;")&lt;601,6,COUNTIF($L$20:L2157,"&lt;&gt;")&lt;701,7,COUNTIF($L$20:L2157,"&lt;&gt;")&lt;801,8,COUNTIF($L$20:L2157,"&lt;&gt;")&lt;901,9,COUNTIF($L$20:L2157,"&lt;&gt;")&lt;1001,10,COUNTIF($L$20:L2157,"&lt;&gt;")&lt;1101,11,COUNTIF($L$20:L2157,"&lt;&gt;")&lt;1201,12,COUNTIF($L$20:L2157,"&lt;&gt;")&lt;1301,13,COUNTIF($L$20:L2157,"&lt;&gt;")&lt;1401,14,COUNTIF($L$20:L2157,"&lt;&gt;")&lt;1501,15,COUNTIF($L$20:L2157,"&lt;&gt;")&lt;1601,16,COUNTIF($L$20:L2157,"&lt;&gt;")&lt;1701,17,COUNTIF($L$20:L2157,"&lt;&gt;")&lt;1801,18,COUNTIF($L$20:L2157,"&lt;&gt;")&lt;1901,19,COUNTIF($L$20:L2157,"&lt;&gt;")&lt;2001,20,COUNTIF($L$20:L2157,"&lt;&gt;")&lt;2101,21,COUNTIF($L$20:L2157,"&lt;&gt;")&lt;2201,22,COUNTIF($L$20:L2157,"&lt;&gt;")&lt;2301,23,COUNTIF($L$20:L2157,"&lt;&gt;")&lt;2401,24,COUNTIF($L$20:L2157,"&lt;&gt;")&lt;2501,25,COUNTIF($L$20:L2157,"&lt;&gt;")&lt;2601,26,COUNTIF($L$20:L2157,"&lt;&gt;")&lt;2701,27,COUNTIF($L$20:L2157,"&lt;&gt;")&lt;2801,28,COUNTIF($L$20:L2157,"&lt;&gt;")&lt;2901,29,COUNTIF($L$20:L2157,"&lt;&gt;")&lt;3001,30),"")</f>
        <v/>
      </c>
      <c r="AM2157" t="str">
        <f t="shared" si="165"/>
        <v/>
      </c>
      <c r="AN2157" t="str">
        <f t="shared" si="169"/>
        <v/>
      </c>
      <c r="AP2157" t="str">
        <f t="shared" si="168"/>
        <v/>
      </c>
      <c r="AQ2157" t="str">
        <f>IF(AO2157="","",COUNTIFS(AM2157:$AM$3019,AO2157))</f>
        <v/>
      </c>
    </row>
    <row r="2158" spans="1:43" x14ac:dyDescent="0.25">
      <c r="A2158" s="6" t="str">
        <f>IF(COUNT($A$20:A2157)&lt;&gt;$B$4,IF(A2157="","",A2157+1),"")</f>
        <v/>
      </c>
      <c r="B2158" s="3"/>
      <c r="C2158" s="3"/>
      <c r="D2158" s="122"/>
      <c r="E2158" s="3"/>
      <c r="F2158" s="3"/>
      <c r="G2158" s="3"/>
      <c r="H2158" s="3"/>
      <c r="I2158" s="120"/>
      <c r="J2158" s="3"/>
      <c r="K2158" s="95" t="str" cm="1">
        <f t="array" ref="K2158">IF(OR($J$14 = "A",$J$14 = "B",$J$14 = "C"),IF(I2158="","",IF(LEN(I2158)&gt;2,_xlfn.IFS(ISNUMBER(SEARCH("_",I2158)),I2158,ISNUMBER(SEARCH(", ",I2158)),SUBSTITUTE(I2158,", ","_"),ISNUMBER(SEARCH("/ ",I2158)),SUBSTITUTE(I2158,"/ ","_"),ISNUMBER(SEARCH(",",I2158)),SUBSTITUTE(I2158,",","_"),ISNUMBER(SEARCH("/",I2158)),SUBSTITUTE(I2158,"/","_"),ISNUMBER(SEARCH("",I2158)),I2158),I2158)),IF(OR($J$14 = "J",$J$14 = "K"),"",IF(D2158="","",IF(LEN(D2158)&gt;2,_xlfn.IFS(ISNUMBER(SEARCH("_",D2158)),D2158,ISNUMBER(SEARCH(", ",D2158)),SUBSTITUTE(D2158,", ","_"),ISNUMBER(SEARCH("/ ",D2158)),SUBSTITUTE(D2158,"/ ","_"),ISNUMBER(SEARCH(",",D2158)),SUBSTITUTE(D2158,",","_"),ISNUMBER(SEARCH("/",D2158)),SUBSTITUTE(D2158,"/","_"),ISNUMBER(SEARCH("",D2158)),D2158),D2158))))</f>
        <v/>
      </c>
      <c r="L2158" s="1"/>
      <c r="M2158" s="1" t="str">
        <f t="shared" si="166"/>
        <v/>
      </c>
      <c r="N2158" s="94" t="str">
        <f>IF($L2158="None","",IF(ISERROR(VLOOKUP($L2158,Info!$B$4:$B$266,1,FALSE)),"",VLOOKUP($L2158,Info!$B$4:$L$266,5,FALSE)))</f>
        <v/>
      </c>
      <c r="O2158" s="94" t="str">
        <f>IF(K2158="","",IF(AND($J$12&lt;&gt;"ABC",N2158="3"),"BAC",IF(N2158="3","ABC",IF($J$12&lt;&gt;"ABC",IF($J$10="Standard",VLOOKUP(K2158,Info!$BE$4:$BF$481,2,FALSE),VLOOKUP(K2158,Info!$BI$4:$BJ$482,2,FALSE)),IF($J$10="Standard",VLOOKUP(K2158,Info!$AG$4:$AH$2994,2,FALSE),VLOOKUP(K2158,Info!$AK$4:$AL$2997,2,FALSE))))))</f>
        <v/>
      </c>
      <c r="P2158" s="94" t="str">
        <f>IF($L2158="None","",IF(ISERROR(VLOOKUP($L2158,Info!$B$4:$B$266,1,FALSE)),"",VLOOKUP($L2158,Info!$B$4:$L$266,3,FALSE)))</f>
        <v/>
      </c>
      <c r="Q2158" s="96" t="str">
        <f>IF($L2158="None","",IF(ISERROR(VLOOKUP($L2158,Info!$B$4:$B$266,1,FALSE)),"",VLOOKUP($L2158,Info!$B$4:$L$266,4,FALSE)))</f>
        <v/>
      </c>
      <c r="R2158" s="1"/>
      <c r="S2158" s="6" t="str">
        <f t="shared" si="167"/>
        <v/>
      </c>
      <c r="T2158" s="6" t="str">
        <f>IF($L2158="None","",IF(ISERROR(VLOOKUP($L2158,Info!$B$4:$B$266,1,FALSE)),"",VLOOKUP($L2158,Info!$B$4:$L$266,11,FALSE)))</f>
        <v/>
      </c>
      <c r="U2158" s="1"/>
      <c r="V2158" s="1"/>
      <c r="W2158" s="1"/>
      <c r="X2158" s="1" t="str">
        <f>IF($L2158="None","",IF(ISERROR(VLOOKUP($L2158,Info!$B$4:$B$266,1,FALSE)),"",IF(OR(W2158="Metallic Liquid Tight",W2158="Non-Metallic Liquid Tight",W2158="LSZH",W2158="Greenfield"),VLOOKUP($L2158,Info!$B$4:$L$266,7,FALSE),"N/A")))</f>
        <v/>
      </c>
      <c r="Y2158" s="1"/>
      <c r="Z2158" s="96" t="str">
        <f>IF($L2158="None","",IF(ISERROR(VLOOKUP($L2158,Info!$B$4:$B$266,1,FALSE)),"",VLOOKUP($L2158,Info!$B$4:$L$266,9,FALSE)))</f>
        <v/>
      </c>
      <c r="AA2158" s="96" t="str">
        <f>IF($L2158="None","",IF(ISERROR(VLOOKUP($L2158,Info!$B$4:$B$266,1,FALSE)),"",VLOOKUP($L2158,Info!$B$4:$L$266,8,FALSE)))</f>
        <v/>
      </c>
      <c r="AB2158" s="96" t="str">
        <f>IF($L2158="None","",IF(ISERROR(VLOOKUP($L2158,Info!$B$4:$B$266,1,FALSE)),"",VLOOKUP($L2158,Info!$B$4:$L$266,10,FALSE)))</f>
        <v/>
      </c>
      <c r="AC2158" s="1" t="str">
        <f>IF(W2158="SO Cable","Black,White",IF(O2158="","",IF(P2158="","",IF($J$12&lt;&gt;"ABC",IF(P2158&lt;="250",VLOOKUP(O2158,Info!$AZ$4:$BB$22,3,FALSE),VLOOKUP(O2158,Info!$AZ$23:$BB$39,3,FALSE)),IF(P2158&lt;="250",VLOOKUP(O2158,Info!$AO$4:$AQ$22,3,FALSE),VLOOKUP(O2158,Info!$AO$23:$AP$39,3,FALSE))))))</f>
        <v/>
      </c>
      <c r="AD2158" s="1"/>
      <c r="AE2158" s="1" t="str">
        <f>IF($L2158="None","",IF(ISERROR(VLOOKUP($L2158,Info!$B$4:$B$266,1,FALSE)),"",VLOOKUP($L2158,Info!$B$4:$L$266,4,FALSE)))</f>
        <v/>
      </c>
      <c r="AF2158" s="1" t="str">
        <f>IF($L2158="None","",IF(ISERROR(VLOOKUP($L2158,Info!$B$4:$B$266,1,FALSE)),"",VLOOKUP($L2158,Info!$B$4:$L$266,6,FALSE)))</f>
        <v/>
      </c>
      <c r="AG2158" s="1"/>
      <c r="AH2158" s="33" t="str" cm="1">
        <f t="array" ref="AH2158">IF(AND(L2158&lt;&gt;"",O2158&lt;&gt;"",R2158:S2158&lt;&gt;"",W2158:X2158&lt;&gt;"",Z2158:AA2158&lt;&gt;"",AC2158&lt;&gt;""),"Good","Bad")</f>
        <v>Bad</v>
      </c>
      <c r="AL2158" t="str" cm="1">
        <f t="array" ref="AL2158">IF(R2158&gt;0,_xlfn.IFS(COUNTIF($L$20:L2158,"&lt;&gt;")&lt;101,1,COUNTIF($L$20:L2158,"&lt;&gt;")&lt;201,2,COUNTIF($L$20:L2158,"&lt;&gt;")&lt;301,3,COUNTIF($L$20:L2158,"&lt;&gt;")&lt;401,4,COUNTIF($L$20:L2158,"&lt;&gt;")&lt;501,5,COUNTIF($L$20:L2158,"&lt;&gt;")&lt;601,6,COUNTIF($L$20:L2158,"&lt;&gt;")&lt;701,7,COUNTIF($L$20:L2158,"&lt;&gt;")&lt;801,8,COUNTIF($L$20:L2158,"&lt;&gt;")&lt;901,9,COUNTIF($L$20:L2158,"&lt;&gt;")&lt;1001,10,COUNTIF($L$20:L2158,"&lt;&gt;")&lt;1101,11,COUNTIF($L$20:L2158,"&lt;&gt;")&lt;1201,12,COUNTIF($L$20:L2158,"&lt;&gt;")&lt;1301,13,COUNTIF($L$20:L2158,"&lt;&gt;")&lt;1401,14,COUNTIF($L$20:L2158,"&lt;&gt;")&lt;1501,15,COUNTIF($L$20:L2158,"&lt;&gt;")&lt;1601,16,COUNTIF($L$20:L2158,"&lt;&gt;")&lt;1701,17,COUNTIF($L$20:L2158,"&lt;&gt;")&lt;1801,18,COUNTIF($L$20:L2158,"&lt;&gt;")&lt;1901,19,COUNTIF($L$20:L2158,"&lt;&gt;")&lt;2001,20,COUNTIF($L$20:L2158,"&lt;&gt;")&lt;2101,21,COUNTIF($L$20:L2158,"&lt;&gt;")&lt;2201,22,COUNTIF($L$20:L2158,"&lt;&gt;")&lt;2301,23,COUNTIF($L$20:L2158,"&lt;&gt;")&lt;2401,24,COUNTIF($L$20:L2158,"&lt;&gt;")&lt;2501,25,COUNTIF($L$20:L2158,"&lt;&gt;")&lt;2601,26,COUNTIF($L$20:L2158,"&lt;&gt;")&lt;2701,27,COUNTIF($L$20:L2158,"&lt;&gt;")&lt;2801,28,COUNTIF($L$20:L2158,"&lt;&gt;")&lt;2901,29,COUNTIF($L$20:L2158,"&lt;&gt;")&lt;3001,30),"")</f>
        <v/>
      </c>
      <c r="AM2158" t="str">
        <f t="shared" si="165"/>
        <v/>
      </c>
      <c r="AN2158" t="str">
        <f t="shared" si="169"/>
        <v/>
      </c>
      <c r="AP2158" t="str">
        <f t="shared" si="168"/>
        <v/>
      </c>
      <c r="AQ2158" t="str">
        <f>IF(AO2158="","",COUNTIFS(AM2158:$AM$3019,AO2158))</f>
        <v/>
      </c>
    </row>
    <row r="2159" spans="1:43" x14ac:dyDescent="0.25">
      <c r="A2159" s="6" t="str">
        <f>IF(COUNT($A$20:A2158)&lt;&gt;$B$4,IF(A2158="","",A2158+1),"")</f>
        <v/>
      </c>
      <c r="B2159" s="3"/>
      <c r="C2159" s="3"/>
      <c r="D2159" s="122"/>
      <c r="E2159" s="3"/>
      <c r="F2159" s="3"/>
      <c r="G2159" s="3"/>
      <c r="H2159" s="3"/>
      <c r="I2159" s="120"/>
      <c r="J2159" s="3"/>
      <c r="K2159" s="95" t="str" cm="1">
        <f t="array" ref="K2159">IF(OR($J$14 = "A",$J$14 = "B",$J$14 = "C"),IF(I2159="","",IF(LEN(I2159)&gt;2,_xlfn.IFS(ISNUMBER(SEARCH("_",I2159)),I2159,ISNUMBER(SEARCH(", ",I2159)),SUBSTITUTE(I2159,", ","_"),ISNUMBER(SEARCH("/ ",I2159)),SUBSTITUTE(I2159,"/ ","_"),ISNUMBER(SEARCH(",",I2159)),SUBSTITUTE(I2159,",","_"),ISNUMBER(SEARCH("/",I2159)),SUBSTITUTE(I2159,"/","_"),ISNUMBER(SEARCH("",I2159)),I2159),I2159)),IF(OR($J$14 = "J",$J$14 = "K"),"",IF(D2159="","",IF(LEN(D2159)&gt;2,_xlfn.IFS(ISNUMBER(SEARCH("_",D2159)),D2159,ISNUMBER(SEARCH(", ",D2159)),SUBSTITUTE(D2159,", ","_"),ISNUMBER(SEARCH("/ ",D2159)),SUBSTITUTE(D2159,"/ ","_"),ISNUMBER(SEARCH(",",D2159)),SUBSTITUTE(D2159,",","_"),ISNUMBER(SEARCH("/",D2159)),SUBSTITUTE(D2159,"/","_"),ISNUMBER(SEARCH("",D2159)),D2159),D2159))))</f>
        <v/>
      </c>
      <c r="L2159" s="1"/>
      <c r="M2159" s="1" t="str">
        <f t="shared" si="166"/>
        <v/>
      </c>
      <c r="N2159" s="94" t="str">
        <f>IF($L2159="None","",IF(ISERROR(VLOOKUP($L2159,Info!$B$4:$B$266,1,FALSE)),"",VLOOKUP($L2159,Info!$B$4:$L$266,5,FALSE)))</f>
        <v/>
      </c>
      <c r="O2159" s="94" t="str">
        <f>IF(K2159="","",IF(AND($J$12&lt;&gt;"ABC",N2159="3"),"BAC",IF(N2159="3","ABC",IF($J$12&lt;&gt;"ABC",IF($J$10="Standard",VLOOKUP(K2159,Info!$BE$4:$BF$481,2,FALSE),VLOOKUP(K2159,Info!$BI$4:$BJ$482,2,FALSE)),IF($J$10="Standard",VLOOKUP(K2159,Info!$AG$4:$AH$2994,2,FALSE),VLOOKUP(K2159,Info!$AK$4:$AL$2997,2,FALSE))))))</f>
        <v/>
      </c>
      <c r="P2159" s="94" t="str">
        <f>IF($L2159="None","",IF(ISERROR(VLOOKUP($L2159,Info!$B$4:$B$266,1,FALSE)),"",VLOOKUP($L2159,Info!$B$4:$L$266,3,FALSE)))</f>
        <v/>
      </c>
      <c r="Q2159" s="96" t="str">
        <f>IF($L2159="None","",IF(ISERROR(VLOOKUP($L2159,Info!$B$4:$B$266,1,FALSE)),"",VLOOKUP($L2159,Info!$B$4:$L$266,4,FALSE)))</f>
        <v/>
      </c>
      <c r="R2159" s="1"/>
      <c r="S2159" s="6" t="str">
        <f t="shared" si="167"/>
        <v/>
      </c>
      <c r="T2159" s="6" t="str">
        <f>IF($L2159="None","",IF(ISERROR(VLOOKUP($L2159,Info!$B$4:$B$266,1,FALSE)),"",VLOOKUP($L2159,Info!$B$4:$L$266,11,FALSE)))</f>
        <v/>
      </c>
      <c r="U2159" s="1"/>
      <c r="V2159" s="1"/>
      <c r="W2159" s="1"/>
      <c r="X2159" s="1" t="str">
        <f>IF($L2159="None","",IF(ISERROR(VLOOKUP($L2159,Info!$B$4:$B$266,1,FALSE)),"",IF(OR(W2159="Metallic Liquid Tight",W2159="Non-Metallic Liquid Tight",W2159="LSZH",W2159="Greenfield"),VLOOKUP($L2159,Info!$B$4:$L$266,7,FALSE),"N/A")))</f>
        <v/>
      </c>
      <c r="Y2159" s="1"/>
      <c r="Z2159" s="96" t="str">
        <f>IF($L2159="None","",IF(ISERROR(VLOOKUP($L2159,Info!$B$4:$B$266,1,FALSE)),"",VLOOKUP($L2159,Info!$B$4:$L$266,9,FALSE)))</f>
        <v/>
      </c>
      <c r="AA2159" s="96" t="str">
        <f>IF($L2159="None","",IF(ISERROR(VLOOKUP($L2159,Info!$B$4:$B$266,1,FALSE)),"",VLOOKUP($L2159,Info!$B$4:$L$266,8,FALSE)))</f>
        <v/>
      </c>
      <c r="AB2159" s="96" t="str">
        <f>IF($L2159="None","",IF(ISERROR(VLOOKUP($L2159,Info!$B$4:$B$266,1,FALSE)),"",VLOOKUP($L2159,Info!$B$4:$L$266,10,FALSE)))</f>
        <v/>
      </c>
      <c r="AC2159" s="1" t="str">
        <f>IF(W2159="SO Cable","Black,White",IF(O2159="","",IF(P2159="","",IF($J$12&lt;&gt;"ABC",IF(P2159&lt;="250",VLOOKUP(O2159,Info!$AZ$4:$BB$22,3,FALSE),VLOOKUP(O2159,Info!$AZ$23:$BB$39,3,FALSE)),IF(P2159&lt;="250",VLOOKUP(O2159,Info!$AO$4:$AQ$22,3,FALSE),VLOOKUP(O2159,Info!$AO$23:$AP$39,3,FALSE))))))</f>
        <v/>
      </c>
      <c r="AD2159" s="1"/>
      <c r="AE2159" s="1" t="str">
        <f>IF($L2159="None","",IF(ISERROR(VLOOKUP($L2159,Info!$B$4:$B$266,1,FALSE)),"",VLOOKUP($L2159,Info!$B$4:$L$266,4,FALSE)))</f>
        <v/>
      </c>
      <c r="AF2159" s="1" t="str">
        <f>IF($L2159="None","",IF(ISERROR(VLOOKUP($L2159,Info!$B$4:$B$266,1,FALSE)),"",VLOOKUP($L2159,Info!$B$4:$L$266,6,FALSE)))</f>
        <v/>
      </c>
      <c r="AG2159" s="1"/>
      <c r="AH2159" s="33" t="str" cm="1">
        <f t="array" ref="AH2159">IF(AND(L2159&lt;&gt;"",O2159&lt;&gt;"",R2159:S2159&lt;&gt;"",W2159:X2159&lt;&gt;"",Z2159:AA2159&lt;&gt;"",AC2159&lt;&gt;""),"Good","Bad")</f>
        <v>Bad</v>
      </c>
      <c r="AL2159" t="str" cm="1">
        <f t="array" ref="AL2159">IF(R2159&gt;0,_xlfn.IFS(COUNTIF($L$20:L2159,"&lt;&gt;")&lt;101,1,COUNTIF($L$20:L2159,"&lt;&gt;")&lt;201,2,COUNTIF($L$20:L2159,"&lt;&gt;")&lt;301,3,COUNTIF($L$20:L2159,"&lt;&gt;")&lt;401,4,COUNTIF($L$20:L2159,"&lt;&gt;")&lt;501,5,COUNTIF($L$20:L2159,"&lt;&gt;")&lt;601,6,COUNTIF($L$20:L2159,"&lt;&gt;")&lt;701,7,COUNTIF($L$20:L2159,"&lt;&gt;")&lt;801,8,COUNTIF($L$20:L2159,"&lt;&gt;")&lt;901,9,COUNTIF($L$20:L2159,"&lt;&gt;")&lt;1001,10,COUNTIF($L$20:L2159,"&lt;&gt;")&lt;1101,11,COUNTIF($L$20:L2159,"&lt;&gt;")&lt;1201,12,COUNTIF($L$20:L2159,"&lt;&gt;")&lt;1301,13,COUNTIF($L$20:L2159,"&lt;&gt;")&lt;1401,14,COUNTIF($L$20:L2159,"&lt;&gt;")&lt;1501,15,COUNTIF($L$20:L2159,"&lt;&gt;")&lt;1601,16,COUNTIF($L$20:L2159,"&lt;&gt;")&lt;1701,17,COUNTIF($L$20:L2159,"&lt;&gt;")&lt;1801,18,COUNTIF($L$20:L2159,"&lt;&gt;")&lt;1901,19,COUNTIF($L$20:L2159,"&lt;&gt;")&lt;2001,20,COUNTIF($L$20:L2159,"&lt;&gt;")&lt;2101,21,COUNTIF($L$20:L2159,"&lt;&gt;")&lt;2201,22,COUNTIF($L$20:L2159,"&lt;&gt;")&lt;2301,23,COUNTIF($L$20:L2159,"&lt;&gt;")&lt;2401,24,COUNTIF($L$20:L2159,"&lt;&gt;")&lt;2501,25,COUNTIF($L$20:L2159,"&lt;&gt;")&lt;2601,26,COUNTIF($L$20:L2159,"&lt;&gt;")&lt;2701,27,COUNTIF($L$20:L2159,"&lt;&gt;")&lt;2801,28,COUNTIF($L$20:L2159,"&lt;&gt;")&lt;2901,29,COUNTIF($L$20:L2159,"&lt;&gt;")&lt;3001,30),"")</f>
        <v/>
      </c>
      <c r="AM2159" t="str">
        <f t="shared" si="165"/>
        <v/>
      </c>
      <c r="AN2159" t="str">
        <f t="shared" si="169"/>
        <v/>
      </c>
      <c r="AP2159" t="str">
        <f t="shared" si="168"/>
        <v/>
      </c>
      <c r="AQ2159" t="str">
        <f>IF(AO2159="","",COUNTIFS(AM2159:$AM$3019,AO2159))</f>
        <v/>
      </c>
    </row>
    <row r="2160" spans="1:43" x14ac:dyDescent="0.25">
      <c r="A2160" s="6" t="str">
        <f>IF(COUNT($A$20:A2159)&lt;&gt;$B$4,IF(A2159="","",A2159+1),"")</f>
        <v/>
      </c>
      <c r="B2160" s="3"/>
      <c r="C2160" s="3"/>
      <c r="D2160" s="122"/>
      <c r="E2160" s="3"/>
      <c r="F2160" s="3"/>
      <c r="G2160" s="3"/>
      <c r="H2160" s="3"/>
      <c r="I2160" s="120"/>
      <c r="J2160" s="3"/>
      <c r="K2160" s="95" t="str" cm="1">
        <f t="array" ref="K2160">IF(OR($J$14 = "A",$J$14 = "B",$J$14 = "C"),IF(I2160="","",IF(LEN(I2160)&gt;2,_xlfn.IFS(ISNUMBER(SEARCH("_",I2160)),I2160,ISNUMBER(SEARCH(", ",I2160)),SUBSTITUTE(I2160,", ","_"),ISNUMBER(SEARCH("/ ",I2160)),SUBSTITUTE(I2160,"/ ","_"),ISNUMBER(SEARCH(",",I2160)),SUBSTITUTE(I2160,",","_"),ISNUMBER(SEARCH("/",I2160)),SUBSTITUTE(I2160,"/","_"),ISNUMBER(SEARCH("",I2160)),I2160),I2160)),IF(OR($J$14 = "J",$J$14 = "K"),"",IF(D2160="","",IF(LEN(D2160)&gt;2,_xlfn.IFS(ISNUMBER(SEARCH("_",D2160)),D2160,ISNUMBER(SEARCH(", ",D2160)),SUBSTITUTE(D2160,", ","_"),ISNUMBER(SEARCH("/ ",D2160)),SUBSTITUTE(D2160,"/ ","_"),ISNUMBER(SEARCH(",",D2160)),SUBSTITUTE(D2160,",","_"),ISNUMBER(SEARCH("/",D2160)),SUBSTITUTE(D2160,"/","_"),ISNUMBER(SEARCH("",D2160)),D2160),D2160))))</f>
        <v/>
      </c>
      <c r="L2160" s="1"/>
      <c r="M2160" s="1" t="str">
        <f t="shared" si="166"/>
        <v/>
      </c>
      <c r="N2160" s="94" t="str">
        <f>IF($L2160="None","",IF(ISERROR(VLOOKUP($L2160,Info!$B$4:$B$266,1,FALSE)),"",VLOOKUP($L2160,Info!$B$4:$L$266,5,FALSE)))</f>
        <v/>
      </c>
      <c r="O2160" s="94" t="str">
        <f>IF(K2160="","",IF(AND($J$12&lt;&gt;"ABC",N2160="3"),"BAC",IF(N2160="3","ABC",IF($J$12&lt;&gt;"ABC",IF($J$10="Standard",VLOOKUP(K2160,Info!$BE$4:$BF$481,2,FALSE),VLOOKUP(K2160,Info!$BI$4:$BJ$482,2,FALSE)),IF($J$10="Standard",VLOOKUP(K2160,Info!$AG$4:$AH$2994,2,FALSE),VLOOKUP(K2160,Info!$AK$4:$AL$2997,2,FALSE))))))</f>
        <v/>
      </c>
      <c r="P2160" s="94" t="str">
        <f>IF($L2160="None","",IF(ISERROR(VLOOKUP($L2160,Info!$B$4:$B$266,1,FALSE)),"",VLOOKUP($L2160,Info!$B$4:$L$266,3,FALSE)))</f>
        <v/>
      </c>
      <c r="Q2160" s="96" t="str">
        <f>IF($L2160="None","",IF(ISERROR(VLOOKUP($L2160,Info!$B$4:$B$266,1,FALSE)),"",VLOOKUP($L2160,Info!$B$4:$L$266,4,FALSE)))</f>
        <v/>
      </c>
      <c r="R2160" s="1"/>
      <c r="S2160" s="6" t="str">
        <f t="shared" si="167"/>
        <v/>
      </c>
      <c r="T2160" s="6" t="str">
        <f>IF($L2160="None","",IF(ISERROR(VLOOKUP($L2160,Info!$B$4:$B$266,1,FALSE)),"",VLOOKUP($L2160,Info!$B$4:$L$266,11,FALSE)))</f>
        <v/>
      </c>
      <c r="U2160" s="1"/>
      <c r="V2160" s="1"/>
      <c r="W2160" s="1"/>
      <c r="X2160" s="1" t="str">
        <f>IF($L2160="None","",IF(ISERROR(VLOOKUP($L2160,Info!$B$4:$B$266,1,FALSE)),"",IF(OR(W2160="Metallic Liquid Tight",W2160="Non-Metallic Liquid Tight",W2160="LSZH",W2160="Greenfield"),VLOOKUP($L2160,Info!$B$4:$L$266,7,FALSE),"N/A")))</f>
        <v/>
      </c>
      <c r="Y2160" s="1"/>
      <c r="Z2160" s="96" t="str">
        <f>IF($L2160="None","",IF(ISERROR(VLOOKUP($L2160,Info!$B$4:$B$266,1,FALSE)),"",VLOOKUP($L2160,Info!$B$4:$L$266,9,FALSE)))</f>
        <v/>
      </c>
      <c r="AA2160" s="96" t="str">
        <f>IF($L2160="None","",IF(ISERROR(VLOOKUP($L2160,Info!$B$4:$B$266,1,FALSE)),"",VLOOKUP($L2160,Info!$B$4:$L$266,8,FALSE)))</f>
        <v/>
      </c>
      <c r="AB2160" s="96" t="str">
        <f>IF($L2160="None","",IF(ISERROR(VLOOKUP($L2160,Info!$B$4:$B$266,1,FALSE)),"",VLOOKUP($L2160,Info!$B$4:$L$266,10,FALSE)))</f>
        <v/>
      </c>
      <c r="AC2160" s="1" t="str">
        <f>IF(W2160="SO Cable","Black,White",IF(O2160="","",IF(P2160="","",IF($J$12&lt;&gt;"ABC",IF(P2160&lt;="250",VLOOKUP(O2160,Info!$AZ$4:$BB$22,3,FALSE),VLOOKUP(O2160,Info!$AZ$23:$BB$39,3,FALSE)),IF(P2160&lt;="250",VLOOKUP(O2160,Info!$AO$4:$AQ$22,3,FALSE),VLOOKUP(O2160,Info!$AO$23:$AP$39,3,FALSE))))))</f>
        <v/>
      </c>
      <c r="AD2160" s="1"/>
      <c r="AE2160" s="1" t="str">
        <f>IF($L2160="None","",IF(ISERROR(VLOOKUP($L2160,Info!$B$4:$B$266,1,FALSE)),"",VLOOKUP($L2160,Info!$B$4:$L$266,4,FALSE)))</f>
        <v/>
      </c>
      <c r="AF2160" s="1" t="str">
        <f>IF($L2160="None","",IF(ISERROR(VLOOKUP($L2160,Info!$B$4:$B$266,1,FALSE)),"",VLOOKUP($L2160,Info!$B$4:$L$266,6,FALSE)))</f>
        <v/>
      </c>
      <c r="AG2160" s="1"/>
      <c r="AH2160" s="33" t="str" cm="1">
        <f t="array" ref="AH2160">IF(AND(L2160&lt;&gt;"",O2160&lt;&gt;"",R2160:S2160&lt;&gt;"",W2160:X2160&lt;&gt;"",Z2160:AA2160&lt;&gt;"",AC2160&lt;&gt;""),"Good","Bad")</f>
        <v>Bad</v>
      </c>
      <c r="AL2160" t="str" cm="1">
        <f t="array" ref="AL2160">IF(R2160&gt;0,_xlfn.IFS(COUNTIF($L$20:L2160,"&lt;&gt;")&lt;101,1,COUNTIF($L$20:L2160,"&lt;&gt;")&lt;201,2,COUNTIF($L$20:L2160,"&lt;&gt;")&lt;301,3,COUNTIF($L$20:L2160,"&lt;&gt;")&lt;401,4,COUNTIF($L$20:L2160,"&lt;&gt;")&lt;501,5,COUNTIF($L$20:L2160,"&lt;&gt;")&lt;601,6,COUNTIF($L$20:L2160,"&lt;&gt;")&lt;701,7,COUNTIF($L$20:L2160,"&lt;&gt;")&lt;801,8,COUNTIF($L$20:L2160,"&lt;&gt;")&lt;901,9,COUNTIF($L$20:L2160,"&lt;&gt;")&lt;1001,10,COUNTIF($L$20:L2160,"&lt;&gt;")&lt;1101,11,COUNTIF($L$20:L2160,"&lt;&gt;")&lt;1201,12,COUNTIF($L$20:L2160,"&lt;&gt;")&lt;1301,13,COUNTIF($L$20:L2160,"&lt;&gt;")&lt;1401,14,COUNTIF($L$20:L2160,"&lt;&gt;")&lt;1501,15,COUNTIF($L$20:L2160,"&lt;&gt;")&lt;1601,16,COUNTIF($L$20:L2160,"&lt;&gt;")&lt;1701,17,COUNTIF($L$20:L2160,"&lt;&gt;")&lt;1801,18,COUNTIF($L$20:L2160,"&lt;&gt;")&lt;1901,19,COUNTIF($L$20:L2160,"&lt;&gt;")&lt;2001,20,COUNTIF($L$20:L2160,"&lt;&gt;")&lt;2101,21,COUNTIF($L$20:L2160,"&lt;&gt;")&lt;2201,22,COUNTIF($L$20:L2160,"&lt;&gt;")&lt;2301,23,COUNTIF($L$20:L2160,"&lt;&gt;")&lt;2401,24,COUNTIF($L$20:L2160,"&lt;&gt;")&lt;2501,25,COUNTIF($L$20:L2160,"&lt;&gt;")&lt;2601,26,COUNTIF($L$20:L2160,"&lt;&gt;")&lt;2701,27,COUNTIF($L$20:L2160,"&lt;&gt;")&lt;2801,28,COUNTIF($L$20:L2160,"&lt;&gt;")&lt;2901,29,COUNTIF($L$20:L2160,"&lt;&gt;")&lt;3001,30),"")</f>
        <v/>
      </c>
      <c r="AM2160" t="str">
        <f t="shared" si="165"/>
        <v/>
      </c>
      <c r="AN2160" t="str">
        <f t="shared" si="169"/>
        <v/>
      </c>
      <c r="AP2160" t="str">
        <f t="shared" si="168"/>
        <v/>
      </c>
      <c r="AQ2160" t="str">
        <f>IF(AO2160="","",COUNTIFS(AM2160:$AM$3019,AO2160))</f>
        <v/>
      </c>
    </row>
    <row r="2161" spans="1:43" x14ac:dyDescent="0.25">
      <c r="A2161" s="6" t="str">
        <f>IF(COUNT($A$20:A2160)&lt;&gt;$B$4,IF(A2160="","",A2160+1),"")</f>
        <v/>
      </c>
      <c r="B2161" s="3"/>
      <c r="C2161" s="3"/>
      <c r="D2161" s="122"/>
      <c r="E2161" s="3"/>
      <c r="F2161" s="3"/>
      <c r="G2161" s="3"/>
      <c r="H2161" s="3"/>
      <c r="I2161" s="120"/>
      <c r="J2161" s="3"/>
      <c r="K2161" s="95" t="str" cm="1">
        <f t="array" ref="K2161">IF(OR($J$14 = "A",$J$14 = "B",$J$14 = "C"),IF(I2161="","",IF(LEN(I2161)&gt;2,_xlfn.IFS(ISNUMBER(SEARCH("_",I2161)),I2161,ISNUMBER(SEARCH(", ",I2161)),SUBSTITUTE(I2161,", ","_"),ISNUMBER(SEARCH("/ ",I2161)),SUBSTITUTE(I2161,"/ ","_"),ISNUMBER(SEARCH(",",I2161)),SUBSTITUTE(I2161,",","_"),ISNUMBER(SEARCH("/",I2161)),SUBSTITUTE(I2161,"/","_"),ISNUMBER(SEARCH("",I2161)),I2161),I2161)),IF(OR($J$14 = "J",$J$14 = "K"),"",IF(D2161="","",IF(LEN(D2161)&gt;2,_xlfn.IFS(ISNUMBER(SEARCH("_",D2161)),D2161,ISNUMBER(SEARCH(", ",D2161)),SUBSTITUTE(D2161,", ","_"),ISNUMBER(SEARCH("/ ",D2161)),SUBSTITUTE(D2161,"/ ","_"),ISNUMBER(SEARCH(",",D2161)),SUBSTITUTE(D2161,",","_"),ISNUMBER(SEARCH("/",D2161)),SUBSTITUTE(D2161,"/","_"),ISNUMBER(SEARCH("",D2161)),D2161),D2161))))</f>
        <v/>
      </c>
      <c r="L2161" s="1"/>
      <c r="M2161" s="1" t="str">
        <f t="shared" si="166"/>
        <v/>
      </c>
      <c r="N2161" s="94" t="str">
        <f>IF($L2161="None","",IF(ISERROR(VLOOKUP($L2161,Info!$B$4:$B$266,1,FALSE)),"",VLOOKUP($L2161,Info!$B$4:$L$266,5,FALSE)))</f>
        <v/>
      </c>
      <c r="O2161" s="94" t="str">
        <f>IF(K2161="","",IF(AND($J$12&lt;&gt;"ABC",N2161="3"),"BAC",IF(N2161="3","ABC",IF($J$12&lt;&gt;"ABC",IF($J$10="Standard",VLOOKUP(K2161,Info!$BE$4:$BF$481,2,FALSE),VLOOKUP(K2161,Info!$BI$4:$BJ$482,2,FALSE)),IF($J$10="Standard",VLOOKUP(K2161,Info!$AG$4:$AH$2994,2,FALSE),VLOOKUP(K2161,Info!$AK$4:$AL$2997,2,FALSE))))))</f>
        <v/>
      </c>
      <c r="P2161" s="94" t="str">
        <f>IF($L2161="None","",IF(ISERROR(VLOOKUP($L2161,Info!$B$4:$B$266,1,FALSE)),"",VLOOKUP($L2161,Info!$B$4:$L$266,3,FALSE)))</f>
        <v/>
      </c>
      <c r="Q2161" s="96" t="str">
        <f>IF($L2161="None","",IF(ISERROR(VLOOKUP($L2161,Info!$B$4:$B$266,1,FALSE)),"",VLOOKUP($L2161,Info!$B$4:$L$266,4,FALSE)))</f>
        <v/>
      </c>
      <c r="R2161" s="1"/>
      <c r="S2161" s="6" t="str">
        <f t="shared" si="167"/>
        <v/>
      </c>
      <c r="T2161" s="6" t="str">
        <f>IF($L2161="None","",IF(ISERROR(VLOOKUP($L2161,Info!$B$4:$B$266,1,FALSE)),"",VLOOKUP($L2161,Info!$B$4:$L$266,11,FALSE)))</f>
        <v/>
      </c>
      <c r="U2161" s="1"/>
      <c r="V2161" s="1"/>
      <c r="W2161" s="1"/>
      <c r="X2161" s="1" t="str">
        <f>IF($L2161="None","",IF(ISERROR(VLOOKUP($L2161,Info!$B$4:$B$266,1,FALSE)),"",IF(OR(W2161="Metallic Liquid Tight",W2161="Non-Metallic Liquid Tight",W2161="LSZH",W2161="Greenfield"),VLOOKUP($L2161,Info!$B$4:$L$266,7,FALSE),"N/A")))</f>
        <v/>
      </c>
      <c r="Y2161" s="1"/>
      <c r="Z2161" s="96" t="str">
        <f>IF($L2161="None","",IF(ISERROR(VLOOKUP($L2161,Info!$B$4:$B$266,1,FALSE)),"",VLOOKUP($L2161,Info!$B$4:$L$266,9,FALSE)))</f>
        <v/>
      </c>
      <c r="AA2161" s="96" t="str">
        <f>IF($L2161="None","",IF(ISERROR(VLOOKUP($L2161,Info!$B$4:$B$266,1,FALSE)),"",VLOOKUP($L2161,Info!$B$4:$L$266,8,FALSE)))</f>
        <v/>
      </c>
      <c r="AB2161" s="96" t="str">
        <f>IF($L2161="None","",IF(ISERROR(VLOOKUP($L2161,Info!$B$4:$B$266,1,FALSE)),"",VLOOKUP($L2161,Info!$B$4:$L$266,10,FALSE)))</f>
        <v/>
      </c>
      <c r="AC2161" s="1" t="str">
        <f>IF(W2161="SO Cable","Black,White",IF(O2161="","",IF(P2161="","",IF($J$12&lt;&gt;"ABC",IF(P2161&lt;="250",VLOOKUP(O2161,Info!$AZ$4:$BB$22,3,FALSE),VLOOKUP(O2161,Info!$AZ$23:$BB$39,3,FALSE)),IF(P2161&lt;="250",VLOOKUP(O2161,Info!$AO$4:$AQ$22,3,FALSE),VLOOKUP(O2161,Info!$AO$23:$AP$39,3,FALSE))))))</f>
        <v/>
      </c>
      <c r="AD2161" s="1"/>
      <c r="AE2161" s="1" t="str">
        <f>IF($L2161="None","",IF(ISERROR(VLOOKUP($L2161,Info!$B$4:$B$266,1,FALSE)),"",VLOOKUP($L2161,Info!$B$4:$L$266,4,FALSE)))</f>
        <v/>
      </c>
      <c r="AF2161" s="1" t="str">
        <f>IF($L2161="None","",IF(ISERROR(VLOOKUP($L2161,Info!$B$4:$B$266,1,FALSE)),"",VLOOKUP($L2161,Info!$B$4:$L$266,6,FALSE)))</f>
        <v/>
      </c>
      <c r="AG2161" s="1"/>
      <c r="AH2161" s="33" t="str" cm="1">
        <f t="array" ref="AH2161">IF(AND(L2161&lt;&gt;"",O2161&lt;&gt;"",R2161:S2161&lt;&gt;"",W2161:X2161&lt;&gt;"",Z2161:AA2161&lt;&gt;"",AC2161&lt;&gt;""),"Good","Bad")</f>
        <v>Bad</v>
      </c>
      <c r="AL2161" t="str" cm="1">
        <f t="array" ref="AL2161">IF(R2161&gt;0,_xlfn.IFS(COUNTIF($L$20:L2161,"&lt;&gt;")&lt;101,1,COUNTIF($L$20:L2161,"&lt;&gt;")&lt;201,2,COUNTIF($L$20:L2161,"&lt;&gt;")&lt;301,3,COUNTIF($L$20:L2161,"&lt;&gt;")&lt;401,4,COUNTIF($L$20:L2161,"&lt;&gt;")&lt;501,5,COUNTIF($L$20:L2161,"&lt;&gt;")&lt;601,6,COUNTIF($L$20:L2161,"&lt;&gt;")&lt;701,7,COUNTIF($L$20:L2161,"&lt;&gt;")&lt;801,8,COUNTIF($L$20:L2161,"&lt;&gt;")&lt;901,9,COUNTIF($L$20:L2161,"&lt;&gt;")&lt;1001,10,COUNTIF($L$20:L2161,"&lt;&gt;")&lt;1101,11,COUNTIF($L$20:L2161,"&lt;&gt;")&lt;1201,12,COUNTIF($L$20:L2161,"&lt;&gt;")&lt;1301,13,COUNTIF($L$20:L2161,"&lt;&gt;")&lt;1401,14,COUNTIF($L$20:L2161,"&lt;&gt;")&lt;1501,15,COUNTIF($L$20:L2161,"&lt;&gt;")&lt;1601,16,COUNTIF($L$20:L2161,"&lt;&gt;")&lt;1701,17,COUNTIF($L$20:L2161,"&lt;&gt;")&lt;1801,18,COUNTIF($L$20:L2161,"&lt;&gt;")&lt;1901,19,COUNTIF($L$20:L2161,"&lt;&gt;")&lt;2001,20,COUNTIF($L$20:L2161,"&lt;&gt;")&lt;2101,21,COUNTIF($L$20:L2161,"&lt;&gt;")&lt;2201,22,COUNTIF($L$20:L2161,"&lt;&gt;")&lt;2301,23,COUNTIF($L$20:L2161,"&lt;&gt;")&lt;2401,24,COUNTIF($L$20:L2161,"&lt;&gt;")&lt;2501,25,COUNTIF($L$20:L2161,"&lt;&gt;")&lt;2601,26,COUNTIF($L$20:L2161,"&lt;&gt;")&lt;2701,27,COUNTIF($L$20:L2161,"&lt;&gt;")&lt;2801,28,COUNTIF($L$20:L2161,"&lt;&gt;")&lt;2901,29,COUNTIF($L$20:L2161,"&lt;&gt;")&lt;3001,30),"")</f>
        <v/>
      </c>
      <c r="AM2161" t="str">
        <f t="shared" si="165"/>
        <v/>
      </c>
      <c r="AN2161" t="str">
        <f t="shared" si="169"/>
        <v/>
      </c>
      <c r="AP2161" t="str">
        <f t="shared" si="168"/>
        <v/>
      </c>
      <c r="AQ2161" t="str">
        <f>IF(AO2161="","",COUNTIFS(AM2161:$AM$3019,AO2161))</f>
        <v/>
      </c>
    </row>
    <row r="2162" spans="1:43" x14ac:dyDescent="0.25">
      <c r="A2162" s="6" t="str">
        <f>IF(COUNT($A$20:A2161)&lt;&gt;$B$4,IF(A2161="","",A2161+1),"")</f>
        <v/>
      </c>
      <c r="B2162" s="3"/>
      <c r="C2162" s="3"/>
      <c r="D2162" s="122"/>
      <c r="E2162" s="3"/>
      <c r="F2162" s="3"/>
      <c r="G2162" s="3"/>
      <c r="H2162" s="3"/>
      <c r="I2162" s="120"/>
      <c r="J2162" s="3"/>
      <c r="K2162" s="95" t="str" cm="1">
        <f t="array" ref="K2162">IF(OR($J$14 = "A",$J$14 = "B",$J$14 = "C"),IF(I2162="","",IF(LEN(I2162)&gt;2,_xlfn.IFS(ISNUMBER(SEARCH("_",I2162)),I2162,ISNUMBER(SEARCH(", ",I2162)),SUBSTITUTE(I2162,", ","_"),ISNUMBER(SEARCH("/ ",I2162)),SUBSTITUTE(I2162,"/ ","_"),ISNUMBER(SEARCH(",",I2162)),SUBSTITUTE(I2162,",","_"),ISNUMBER(SEARCH("/",I2162)),SUBSTITUTE(I2162,"/","_"),ISNUMBER(SEARCH("",I2162)),I2162),I2162)),IF(OR($J$14 = "J",$J$14 = "K"),"",IF(D2162="","",IF(LEN(D2162)&gt;2,_xlfn.IFS(ISNUMBER(SEARCH("_",D2162)),D2162,ISNUMBER(SEARCH(", ",D2162)),SUBSTITUTE(D2162,", ","_"),ISNUMBER(SEARCH("/ ",D2162)),SUBSTITUTE(D2162,"/ ","_"),ISNUMBER(SEARCH(",",D2162)),SUBSTITUTE(D2162,",","_"),ISNUMBER(SEARCH("/",D2162)),SUBSTITUTE(D2162,"/","_"),ISNUMBER(SEARCH("",D2162)),D2162),D2162))))</f>
        <v/>
      </c>
      <c r="L2162" s="1"/>
      <c r="M2162" s="1" t="str">
        <f t="shared" si="166"/>
        <v/>
      </c>
      <c r="N2162" s="94" t="str">
        <f>IF($L2162="None","",IF(ISERROR(VLOOKUP($L2162,Info!$B$4:$B$266,1,FALSE)),"",VLOOKUP($L2162,Info!$B$4:$L$266,5,FALSE)))</f>
        <v/>
      </c>
      <c r="O2162" s="94" t="str">
        <f>IF(K2162="","",IF(AND($J$12&lt;&gt;"ABC",N2162="3"),"BAC",IF(N2162="3","ABC",IF($J$12&lt;&gt;"ABC",IF($J$10="Standard",VLOOKUP(K2162,Info!$BE$4:$BF$481,2,FALSE),VLOOKUP(K2162,Info!$BI$4:$BJ$482,2,FALSE)),IF($J$10="Standard",VLOOKUP(K2162,Info!$AG$4:$AH$2994,2,FALSE),VLOOKUP(K2162,Info!$AK$4:$AL$2997,2,FALSE))))))</f>
        <v/>
      </c>
      <c r="P2162" s="94" t="str">
        <f>IF($L2162="None","",IF(ISERROR(VLOOKUP($L2162,Info!$B$4:$B$266,1,FALSE)),"",VLOOKUP($L2162,Info!$B$4:$L$266,3,FALSE)))</f>
        <v/>
      </c>
      <c r="Q2162" s="96" t="str">
        <f>IF($L2162="None","",IF(ISERROR(VLOOKUP($L2162,Info!$B$4:$B$266,1,FALSE)),"",VLOOKUP($L2162,Info!$B$4:$L$266,4,FALSE)))</f>
        <v/>
      </c>
      <c r="R2162" s="1"/>
      <c r="S2162" s="6" t="str">
        <f t="shared" si="167"/>
        <v/>
      </c>
      <c r="T2162" s="6" t="str">
        <f>IF($L2162="None","",IF(ISERROR(VLOOKUP($L2162,Info!$B$4:$B$266,1,FALSE)),"",VLOOKUP($L2162,Info!$B$4:$L$266,11,FALSE)))</f>
        <v/>
      </c>
      <c r="U2162" s="1"/>
      <c r="V2162" s="1"/>
      <c r="W2162" s="1"/>
      <c r="X2162" s="1" t="str">
        <f>IF($L2162="None","",IF(ISERROR(VLOOKUP($L2162,Info!$B$4:$B$266,1,FALSE)),"",IF(OR(W2162="Metallic Liquid Tight",W2162="Non-Metallic Liquid Tight",W2162="LSZH",W2162="Greenfield"),VLOOKUP($L2162,Info!$B$4:$L$266,7,FALSE),"N/A")))</f>
        <v/>
      </c>
      <c r="Y2162" s="1"/>
      <c r="Z2162" s="96" t="str">
        <f>IF($L2162="None","",IF(ISERROR(VLOOKUP($L2162,Info!$B$4:$B$266,1,FALSE)),"",VLOOKUP($L2162,Info!$B$4:$L$266,9,FALSE)))</f>
        <v/>
      </c>
      <c r="AA2162" s="96" t="str">
        <f>IF($L2162="None","",IF(ISERROR(VLOOKUP($L2162,Info!$B$4:$B$266,1,FALSE)),"",VLOOKUP($L2162,Info!$B$4:$L$266,8,FALSE)))</f>
        <v/>
      </c>
      <c r="AB2162" s="96" t="str">
        <f>IF($L2162="None","",IF(ISERROR(VLOOKUP($L2162,Info!$B$4:$B$266,1,FALSE)),"",VLOOKUP($L2162,Info!$B$4:$L$266,10,FALSE)))</f>
        <v/>
      </c>
      <c r="AC2162" s="1" t="str">
        <f>IF(W2162="SO Cable","Black,White",IF(O2162="","",IF(P2162="","",IF($J$12&lt;&gt;"ABC",IF(P2162&lt;="250",VLOOKUP(O2162,Info!$AZ$4:$BB$22,3,FALSE),VLOOKUP(O2162,Info!$AZ$23:$BB$39,3,FALSE)),IF(P2162&lt;="250",VLOOKUP(O2162,Info!$AO$4:$AQ$22,3,FALSE),VLOOKUP(O2162,Info!$AO$23:$AP$39,3,FALSE))))))</f>
        <v/>
      </c>
      <c r="AD2162" s="1"/>
      <c r="AE2162" s="1" t="str">
        <f>IF($L2162="None","",IF(ISERROR(VLOOKUP($L2162,Info!$B$4:$B$266,1,FALSE)),"",VLOOKUP($L2162,Info!$B$4:$L$266,4,FALSE)))</f>
        <v/>
      </c>
      <c r="AF2162" s="1" t="str">
        <f>IF($L2162="None","",IF(ISERROR(VLOOKUP($L2162,Info!$B$4:$B$266,1,FALSE)),"",VLOOKUP($L2162,Info!$B$4:$L$266,6,FALSE)))</f>
        <v/>
      </c>
      <c r="AG2162" s="1"/>
      <c r="AH2162" s="33" t="str" cm="1">
        <f t="array" ref="AH2162">IF(AND(L2162&lt;&gt;"",O2162&lt;&gt;"",R2162:S2162&lt;&gt;"",W2162:X2162&lt;&gt;"",Z2162:AA2162&lt;&gt;"",AC2162&lt;&gt;""),"Good","Bad")</f>
        <v>Bad</v>
      </c>
      <c r="AL2162" t="str" cm="1">
        <f t="array" ref="AL2162">IF(R2162&gt;0,_xlfn.IFS(COUNTIF($L$20:L2162,"&lt;&gt;")&lt;101,1,COUNTIF($L$20:L2162,"&lt;&gt;")&lt;201,2,COUNTIF($L$20:L2162,"&lt;&gt;")&lt;301,3,COUNTIF($L$20:L2162,"&lt;&gt;")&lt;401,4,COUNTIF($L$20:L2162,"&lt;&gt;")&lt;501,5,COUNTIF($L$20:L2162,"&lt;&gt;")&lt;601,6,COUNTIF($L$20:L2162,"&lt;&gt;")&lt;701,7,COUNTIF($L$20:L2162,"&lt;&gt;")&lt;801,8,COUNTIF($L$20:L2162,"&lt;&gt;")&lt;901,9,COUNTIF($L$20:L2162,"&lt;&gt;")&lt;1001,10,COUNTIF($L$20:L2162,"&lt;&gt;")&lt;1101,11,COUNTIF($L$20:L2162,"&lt;&gt;")&lt;1201,12,COUNTIF($L$20:L2162,"&lt;&gt;")&lt;1301,13,COUNTIF($L$20:L2162,"&lt;&gt;")&lt;1401,14,COUNTIF($L$20:L2162,"&lt;&gt;")&lt;1501,15,COUNTIF($L$20:L2162,"&lt;&gt;")&lt;1601,16,COUNTIF($L$20:L2162,"&lt;&gt;")&lt;1701,17,COUNTIF($L$20:L2162,"&lt;&gt;")&lt;1801,18,COUNTIF($L$20:L2162,"&lt;&gt;")&lt;1901,19,COUNTIF($L$20:L2162,"&lt;&gt;")&lt;2001,20,COUNTIF($L$20:L2162,"&lt;&gt;")&lt;2101,21,COUNTIF($L$20:L2162,"&lt;&gt;")&lt;2201,22,COUNTIF($L$20:L2162,"&lt;&gt;")&lt;2301,23,COUNTIF($L$20:L2162,"&lt;&gt;")&lt;2401,24,COUNTIF($L$20:L2162,"&lt;&gt;")&lt;2501,25,COUNTIF($L$20:L2162,"&lt;&gt;")&lt;2601,26,COUNTIF($L$20:L2162,"&lt;&gt;")&lt;2701,27,COUNTIF($L$20:L2162,"&lt;&gt;")&lt;2801,28,COUNTIF($L$20:L2162,"&lt;&gt;")&lt;2901,29,COUNTIF($L$20:L2162,"&lt;&gt;")&lt;3001,30),"")</f>
        <v/>
      </c>
      <c r="AM2162" t="str">
        <f t="shared" si="165"/>
        <v/>
      </c>
      <c r="AN2162" t="str">
        <f t="shared" si="169"/>
        <v/>
      </c>
      <c r="AP2162" t="str">
        <f t="shared" si="168"/>
        <v/>
      </c>
      <c r="AQ2162" t="str">
        <f>IF(AO2162="","",COUNTIFS(AM2162:$AM$3019,AO2162))</f>
        <v/>
      </c>
    </row>
    <row r="2163" spans="1:43" x14ac:dyDescent="0.25">
      <c r="A2163" s="6" t="str">
        <f>IF(COUNT($A$20:A2162)&lt;&gt;$B$4,IF(A2162="","",A2162+1),"")</f>
        <v/>
      </c>
      <c r="B2163" s="3"/>
      <c r="C2163" s="3"/>
      <c r="D2163" s="122"/>
      <c r="E2163" s="3"/>
      <c r="F2163" s="3"/>
      <c r="G2163" s="3"/>
      <c r="H2163" s="3"/>
      <c r="I2163" s="120"/>
      <c r="J2163" s="3"/>
      <c r="K2163" s="95" t="str" cm="1">
        <f t="array" ref="K2163">IF(OR($J$14 = "A",$J$14 = "B",$J$14 = "C"),IF(I2163="","",IF(LEN(I2163)&gt;2,_xlfn.IFS(ISNUMBER(SEARCH("_",I2163)),I2163,ISNUMBER(SEARCH(", ",I2163)),SUBSTITUTE(I2163,", ","_"),ISNUMBER(SEARCH("/ ",I2163)),SUBSTITUTE(I2163,"/ ","_"),ISNUMBER(SEARCH(",",I2163)),SUBSTITUTE(I2163,",","_"),ISNUMBER(SEARCH("/",I2163)),SUBSTITUTE(I2163,"/","_"),ISNUMBER(SEARCH("",I2163)),I2163),I2163)),IF(OR($J$14 = "J",$J$14 = "K"),"",IF(D2163="","",IF(LEN(D2163)&gt;2,_xlfn.IFS(ISNUMBER(SEARCH("_",D2163)),D2163,ISNUMBER(SEARCH(", ",D2163)),SUBSTITUTE(D2163,", ","_"),ISNUMBER(SEARCH("/ ",D2163)),SUBSTITUTE(D2163,"/ ","_"),ISNUMBER(SEARCH(",",D2163)),SUBSTITUTE(D2163,",","_"),ISNUMBER(SEARCH("/",D2163)),SUBSTITUTE(D2163,"/","_"),ISNUMBER(SEARCH("",D2163)),D2163),D2163))))</f>
        <v/>
      </c>
      <c r="L2163" s="1"/>
      <c r="M2163" s="1" t="str">
        <f t="shared" si="166"/>
        <v/>
      </c>
      <c r="N2163" s="94" t="str">
        <f>IF($L2163="None","",IF(ISERROR(VLOOKUP($L2163,Info!$B$4:$B$266,1,FALSE)),"",VLOOKUP($L2163,Info!$B$4:$L$266,5,FALSE)))</f>
        <v/>
      </c>
      <c r="O2163" s="94" t="str">
        <f>IF(K2163="","",IF(AND($J$12&lt;&gt;"ABC",N2163="3"),"BAC",IF(N2163="3","ABC",IF($J$12&lt;&gt;"ABC",IF($J$10="Standard",VLOOKUP(K2163,Info!$BE$4:$BF$481,2,FALSE),VLOOKUP(K2163,Info!$BI$4:$BJ$482,2,FALSE)),IF($J$10="Standard",VLOOKUP(K2163,Info!$AG$4:$AH$2994,2,FALSE),VLOOKUP(K2163,Info!$AK$4:$AL$2997,2,FALSE))))))</f>
        <v/>
      </c>
      <c r="P2163" s="94" t="str">
        <f>IF($L2163="None","",IF(ISERROR(VLOOKUP($L2163,Info!$B$4:$B$266,1,FALSE)),"",VLOOKUP($L2163,Info!$B$4:$L$266,3,FALSE)))</f>
        <v/>
      </c>
      <c r="Q2163" s="96" t="str">
        <f>IF($L2163="None","",IF(ISERROR(VLOOKUP($L2163,Info!$B$4:$B$266,1,FALSE)),"",VLOOKUP($L2163,Info!$B$4:$L$266,4,FALSE)))</f>
        <v/>
      </c>
      <c r="R2163" s="1"/>
      <c r="S2163" s="6" t="str">
        <f t="shared" si="167"/>
        <v/>
      </c>
      <c r="T2163" s="6" t="str">
        <f>IF($L2163="None","",IF(ISERROR(VLOOKUP($L2163,Info!$B$4:$B$266,1,FALSE)),"",VLOOKUP($L2163,Info!$B$4:$L$266,11,FALSE)))</f>
        <v/>
      </c>
      <c r="U2163" s="1"/>
      <c r="V2163" s="1"/>
      <c r="W2163" s="1"/>
      <c r="X2163" s="1" t="str">
        <f>IF($L2163="None","",IF(ISERROR(VLOOKUP($L2163,Info!$B$4:$B$266,1,FALSE)),"",IF(OR(W2163="Metallic Liquid Tight",W2163="Non-Metallic Liquid Tight",W2163="LSZH",W2163="Greenfield"),VLOOKUP($L2163,Info!$B$4:$L$266,7,FALSE),"N/A")))</f>
        <v/>
      </c>
      <c r="Y2163" s="1"/>
      <c r="Z2163" s="96" t="str">
        <f>IF($L2163="None","",IF(ISERROR(VLOOKUP($L2163,Info!$B$4:$B$266,1,FALSE)),"",VLOOKUP($L2163,Info!$B$4:$L$266,9,FALSE)))</f>
        <v/>
      </c>
      <c r="AA2163" s="96" t="str">
        <f>IF($L2163="None","",IF(ISERROR(VLOOKUP($L2163,Info!$B$4:$B$266,1,FALSE)),"",VLOOKUP($L2163,Info!$B$4:$L$266,8,FALSE)))</f>
        <v/>
      </c>
      <c r="AB2163" s="96" t="str">
        <f>IF($L2163="None","",IF(ISERROR(VLOOKUP($L2163,Info!$B$4:$B$266,1,FALSE)),"",VLOOKUP($L2163,Info!$B$4:$L$266,10,FALSE)))</f>
        <v/>
      </c>
      <c r="AC2163" s="1" t="str">
        <f>IF(W2163="SO Cable","Black,White",IF(O2163="","",IF(P2163="","",IF($J$12&lt;&gt;"ABC",IF(P2163&lt;="250",VLOOKUP(O2163,Info!$AZ$4:$BB$22,3,FALSE),VLOOKUP(O2163,Info!$AZ$23:$BB$39,3,FALSE)),IF(P2163&lt;="250",VLOOKUP(O2163,Info!$AO$4:$AQ$22,3,FALSE),VLOOKUP(O2163,Info!$AO$23:$AP$39,3,FALSE))))))</f>
        <v/>
      </c>
      <c r="AD2163" s="1"/>
      <c r="AE2163" s="1" t="str">
        <f>IF($L2163="None","",IF(ISERROR(VLOOKUP($L2163,Info!$B$4:$B$266,1,FALSE)),"",VLOOKUP($L2163,Info!$B$4:$L$266,4,FALSE)))</f>
        <v/>
      </c>
      <c r="AF2163" s="1" t="str">
        <f>IF($L2163="None","",IF(ISERROR(VLOOKUP($L2163,Info!$B$4:$B$266,1,FALSE)),"",VLOOKUP($L2163,Info!$B$4:$L$266,6,FALSE)))</f>
        <v/>
      </c>
      <c r="AG2163" s="1"/>
      <c r="AH2163" s="33" t="str" cm="1">
        <f t="array" ref="AH2163">IF(AND(L2163&lt;&gt;"",O2163&lt;&gt;"",R2163:S2163&lt;&gt;"",W2163:X2163&lt;&gt;"",Z2163:AA2163&lt;&gt;"",AC2163&lt;&gt;""),"Good","Bad")</f>
        <v>Bad</v>
      </c>
      <c r="AL2163" t="str" cm="1">
        <f t="array" ref="AL2163">IF(R2163&gt;0,_xlfn.IFS(COUNTIF($L$20:L2163,"&lt;&gt;")&lt;101,1,COUNTIF($L$20:L2163,"&lt;&gt;")&lt;201,2,COUNTIF($L$20:L2163,"&lt;&gt;")&lt;301,3,COUNTIF($L$20:L2163,"&lt;&gt;")&lt;401,4,COUNTIF($L$20:L2163,"&lt;&gt;")&lt;501,5,COUNTIF($L$20:L2163,"&lt;&gt;")&lt;601,6,COUNTIF($L$20:L2163,"&lt;&gt;")&lt;701,7,COUNTIF($L$20:L2163,"&lt;&gt;")&lt;801,8,COUNTIF($L$20:L2163,"&lt;&gt;")&lt;901,9,COUNTIF($L$20:L2163,"&lt;&gt;")&lt;1001,10,COUNTIF($L$20:L2163,"&lt;&gt;")&lt;1101,11,COUNTIF($L$20:L2163,"&lt;&gt;")&lt;1201,12,COUNTIF($L$20:L2163,"&lt;&gt;")&lt;1301,13,COUNTIF($L$20:L2163,"&lt;&gt;")&lt;1401,14,COUNTIF($L$20:L2163,"&lt;&gt;")&lt;1501,15,COUNTIF($L$20:L2163,"&lt;&gt;")&lt;1601,16,COUNTIF($L$20:L2163,"&lt;&gt;")&lt;1701,17,COUNTIF($L$20:L2163,"&lt;&gt;")&lt;1801,18,COUNTIF($L$20:L2163,"&lt;&gt;")&lt;1901,19,COUNTIF($L$20:L2163,"&lt;&gt;")&lt;2001,20,COUNTIF($L$20:L2163,"&lt;&gt;")&lt;2101,21,COUNTIF($L$20:L2163,"&lt;&gt;")&lt;2201,22,COUNTIF($L$20:L2163,"&lt;&gt;")&lt;2301,23,COUNTIF($L$20:L2163,"&lt;&gt;")&lt;2401,24,COUNTIF($L$20:L2163,"&lt;&gt;")&lt;2501,25,COUNTIF($L$20:L2163,"&lt;&gt;")&lt;2601,26,COUNTIF($L$20:L2163,"&lt;&gt;")&lt;2701,27,COUNTIF($L$20:L2163,"&lt;&gt;")&lt;2801,28,COUNTIF($L$20:L2163,"&lt;&gt;")&lt;2901,29,COUNTIF($L$20:L2163,"&lt;&gt;")&lt;3001,30),"")</f>
        <v/>
      </c>
      <c r="AM2163" t="str">
        <f t="shared" si="165"/>
        <v/>
      </c>
      <c r="AN2163" t="str">
        <f t="shared" si="169"/>
        <v/>
      </c>
      <c r="AP2163" t="str">
        <f t="shared" si="168"/>
        <v/>
      </c>
      <c r="AQ2163" t="str">
        <f>IF(AO2163="","",COUNTIFS(AM2163:$AM$3019,AO2163))</f>
        <v/>
      </c>
    </row>
    <row r="2164" spans="1:43" x14ac:dyDescent="0.25">
      <c r="A2164" s="6" t="str">
        <f>IF(COUNT($A$20:A2163)&lt;&gt;$B$4,IF(A2163="","",A2163+1),"")</f>
        <v/>
      </c>
      <c r="B2164" s="3"/>
      <c r="C2164" s="3"/>
      <c r="D2164" s="122"/>
      <c r="E2164" s="3"/>
      <c r="F2164" s="3"/>
      <c r="G2164" s="3"/>
      <c r="H2164" s="3"/>
      <c r="I2164" s="120"/>
      <c r="J2164" s="3"/>
      <c r="K2164" s="95" t="str" cm="1">
        <f t="array" ref="K2164">IF(OR($J$14 = "A",$J$14 = "B",$J$14 = "C"),IF(I2164="","",IF(LEN(I2164)&gt;2,_xlfn.IFS(ISNUMBER(SEARCH("_",I2164)),I2164,ISNUMBER(SEARCH(", ",I2164)),SUBSTITUTE(I2164,", ","_"),ISNUMBER(SEARCH("/ ",I2164)),SUBSTITUTE(I2164,"/ ","_"),ISNUMBER(SEARCH(",",I2164)),SUBSTITUTE(I2164,",","_"),ISNUMBER(SEARCH("/",I2164)),SUBSTITUTE(I2164,"/","_"),ISNUMBER(SEARCH("",I2164)),I2164),I2164)),IF(OR($J$14 = "J",$J$14 = "K"),"",IF(D2164="","",IF(LEN(D2164)&gt;2,_xlfn.IFS(ISNUMBER(SEARCH("_",D2164)),D2164,ISNUMBER(SEARCH(", ",D2164)),SUBSTITUTE(D2164,", ","_"),ISNUMBER(SEARCH("/ ",D2164)),SUBSTITUTE(D2164,"/ ","_"),ISNUMBER(SEARCH(",",D2164)),SUBSTITUTE(D2164,",","_"),ISNUMBER(SEARCH("/",D2164)),SUBSTITUTE(D2164,"/","_"),ISNUMBER(SEARCH("",D2164)),D2164),D2164))))</f>
        <v/>
      </c>
      <c r="L2164" s="1"/>
      <c r="M2164" s="1" t="str">
        <f t="shared" si="166"/>
        <v/>
      </c>
      <c r="N2164" s="94" t="str">
        <f>IF($L2164="None","",IF(ISERROR(VLOOKUP($L2164,Info!$B$4:$B$266,1,FALSE)),"",VLOOKUP($L2164,Info!$B$4:$L$266,5,FALSE)))</f>
        <v/>
      </c>
      <c r="O2164" s="94" t="str">
        <f>IF(K2164="","",IF(AND($J$12&lt;&gt;"ABC",N2164="3"),"BAC",IF(N2164="3","ABC",IF($J$12&lt;&gt;"ABC",IF($J$10="Standard",VLOOKUP(K2164,Info!$BE$4:$BF$481,2,FALSE),VLOOKUP(K2164,Info!$BI$4:$BJ$482,2,FALSE)),IF($J$10="Standard",VLOOKUP(K2164,Info!$AG$4:$AH$2994,2,FALSE),VLOOKUP(K2164,Info!$AK$4:$AL$2997,2,FALSE))))))</f>
        <v/>
      </c>
      <c r="P2164" s="94" t="str">
        <f>IF($L2164="None","",IF(ISERROR(VLOOKUP($L2164,Info!$B$4:$B$266,1,FALSE)),"",VLOOKUP($L2164,Info!$B$4:$L$266,3,FALSE)))</f>
        <v/>
      </c>
      <c r="Q2164" s="96" t="str">
        <f>IF($L2164="None","",IF(ISERROR(VLOOKUP($L2164,Info!$B$4:$B$266,1,FALSE)),"",VLOOKUP($L2164,Info!$B$4:$L$266,4,FALSE)))</f>
        <v/>
      </c>
      <c r="R2164" s="1"/>
      <c r="S2164" s="6" t="str">
        <f t="shared" si="167"/>
        <v/>
      </c>
      <c r="T2164" s="6" t="str">
        <f>IF($L2164="None","",IF(ISERROR(VLOOKUP($L2164,Info!$B$4:$B$266,1,FALSE)),"",VLOOKUP($L2164,Info!$B$4:$L$266,11,FALSE)))</f>
        <v/>
      </c>
      <c r="U2164" s="1"/>
      <c r="V2164" s="1"/>
      <c r="W2164" s="1"/>
      <c r="X2164" s="1" t="str">
        <f>IF($L2164="None","",IF(ISERROR(VLOOKUP($L2164,Info!$B$4:$B$266,1,FALSE)),"",IF(OR(W2164="Metallic Liquid Tight",W2164="Non-Metallic Liquid Tight",W2164="LSZH",W2164="Greenfield"),VLOOKUP($L2164,Info!$B$4:$L$266,7,FALSE),"N/A")))</f>
        <v/>
      </c>
      <c r="Y2164" s="1"/>
      <c r="Z2164" s="96" t="str">
        <f>IF($L2164="None","",IF(ISERROR(VLOOKUP($L2164,Info!$B$4:$B$266,1,FALSE)),"",VLOOKUP($L2164,Info!$B$4:$L$266,9,FALSE)))</f>
        <v/>
      </c>
      <c r="AA2164" s="96" t="str">
        <f>IF($L2164="None","",IF(ISERROR(VLOOKUP($L2164,Info!$B$4:$B$266,1,FALSE)),"",VLOOKUP($L2164,Info!$B$4:$L$266,8,FALSE)))</f>
        <v/>
      </c>
      <c r="AB2164" s="96" t="str">
        <f>IF($L2164="None","",IF(ISERROR(VLOOKUP($L2164,Info!$B$4:$B$266,1,FALSE)),"",VLOOKUP($L2164,Info!$B$4:$L$266,10,FALSE)))</f>
        <v/>
      </c>
      <c r="AC2164" s="1" t="str">
        <f>IF(W2164="SO Cable","Black,White",IF(O2164="","",IF(P2164="","",IF($J$12&lt;&gt;"ABC",IF(P2164&lt;="250",VLOOKUP(O2164,Info!$AZ$4:$BB$22,3,FALSE),VLOOKUP(O2164,Info!$AZ$23:$BB$39,3,FALSE)),IF(P2164&lt;="250",VLOOKUP(O2164,Info!$AO$4:$AQ$22,3,FALSE),VLOOKUP(O2164,Info!$AO$23:$AP$39,3,FALSE))))))</f>
        <v/>
      </c>
      <c r="AD2164" s="1"/>
      <c r="AE2164" s="1" t="str">
        <f>IF($L2164="None","",IF(ISERROR(VLOOKUP($L2164,Info!$B$4:$B$266,1,FALSE)),"",VLOOKUP($L2164,Info!$B$4:$L$266,4,FALSE)))</f>
        <v/>
      </c>
      <c r="AF2164" s="1" t="str">
        <f>IF($L2164="None","",IF(ISERROR(VLOOKUP($L2164,Info!$B$4:$B$266,1,FALSE)),"",VLOOKUP($L2164,Info!$B$4:$L$266,6,FALSE)))</f>
        <v/>
      </c>
      <c r="AG2164" s="1"/>
      <c r="AH2164" s="33" t="str" cm="1">
        <f t="array" ref="AH2164">IF(AND(L2164&lt;&gt;"",O2164&lt;&gt;"",R2164:S2164&lt;&gt;"",W2164:X2164&lt;&gt;"",Z2164:AA2164&lt;&gt;"",AC2164&lt;&gt;""),"Good","Bad")</f>
        <v>Bad</v>
      </c>
      <c r="AL2164" t="str" cm="1">
        <f t="array" ref="AL2164">IF(R2164&gt;0,_xlfn.IFS(COUNTIF($L$20:L2164,"&lt;&gt;")&lt;101,1,COUNTIF($L$20:L2164,"&lt;&gt;")&lt;201,2,COUNTIF($L$20:L2164,"&lt;&gt;")&lt;301,3,COUNTIF($L$20:L2164,"&lt;&gt;")&lt;401,4,COUNTIF($L$20:L2164,"&lt;&gt;")&lt;501,5,COUNTIF($L$20:L2164,"&lt;&gt;")&lt;601,6,COUNTIF($L$20:L2164,"&lt;&gt;")&lt;701,7,COUNTIF($L$20:L2164,"&lt;&gt;")&lt;801,8,COUNTIF($L$20:L2164,"&lt;&gt;")&lt;901,9,COUNTIF($L$20:L2164,"&lt;&gt;")&lt;1001,10,COUNTIF($L$20:L2164,"&lt;&gt;")&lt;1101,11,COUNTIF($L$20:L2164,"&lt;&gt;")&lt;1201,12,COUNTIF($L$20:L2164,"&lt;&gt;")&lt;1301,13,COUNTIF($L$20:L2164,"&lt;&gt;")&lt;1401,14,COUNTIF($L$20:L2164,"&lt;&gt;")&lt;1501,15,COUNTIF($L$20:L2164,"&lt;&gt;")&lt;1601,16,COUNTIF($L$20:L2164,"&lt;&gt;")&lt;1701,17,COUNTIF($L$20:L2164,"&lt;&gt;")&lt;1801,18,COUNTIF($L$20:L2164,"&lt;&gt;")&lt;1901,19,COUNTIF($L$20:L2164,"&lt;&gt;")&lt;2001,20,COUNTIF($L$20:L2164,"&lt;&gt;")&lt;2101,21,COUNTIF($L$20:L2164,"&lt;&gt;")&lt;2201,22,COUNTIF($L$20:L2164,"&lt;&gt;")&lt;2301,23,COUNTIF($L$20:L2164,"&lt;&gt;")&lt;2401,24,COUNTIF($L$20:L2164,"&lt;&gt;")&lt;2501,25,COUNTIF($L$20:L2164,"&lt;&gt;")&lt;2601,26,COUNTIF($L$20:L2164,"&lt;&gt;")&lt;2701,27,COUNTIF($L$20:L2164,"&lt;&gt;")&lt;2801,28,COUNTIF($L$20:L2164,"&lt;&gt;")&lt;2901,29,COUNTIF($L$20:L2164,"&lt;&gt;")&lt;3001,30),"")</f>
        <v/>
      </c>
      <c r="AM2164" t="str">
        <f t="shared" si="165"/>
        <v/>
      </c>
      <c r="AN2164" t="str">
        <f t="shared" si="169"/>
        <v/>
      </c>
      <c r="AP2164" t="str">
        <f t="shared" si="168"/>
        <v/>
      </c>
      <c r="AQ2164" t="str">
        <f>IF(AO2164="","",COUNTIFS(AM2164:$AM$3019,AO2164))</f>
        <v/>
      </c>
    </row>
    <row r="2165" spans="1:43" x14ac:dyDescent="0.25">
      <c r="A2165" s="6" t="str">
        <f>IF(COUNT($A$20:A2164)&lt;&gt;$B$4,IF(A2164="","",A2164+1),"")</f>
        <v/>
      </c>
      <c r="B2165" s="3"/>
      <c r="C2165" s="3"/>
      <c r="D2165" s="122"/>
      <c r="E2165" s="3"/>
      <c r="F2165" s="3"/>
      <c r="G2165" s="3"/>
      <c r="H2165" s="3"/>
      <c r="I2165" s="120"/>
      <c r="J2165" s="3"/>
      <c r="K2165" s="95" t="str" cm="1">
        <f t="array" ref="K2165">IF(OR($J$14 = "A",$J$14 = "B",$J$14 = "C"),IF(I2165="","",IF(LEN(I2165)&gt;2,_xlfn.IFS(ISNUMBER(SEARCH("_",I2165)),I2165,ISNUMBER(SEARCH(", ",I2165)),SUBSTITUTE(I2165,", ","_"),ISNUMBER(SEARCH("/ ",I2165)),SUBSTITUTE(I2165,"/ ","_"),ISNUMBER(SEARCH(",",I2165)),SUBSTITUTE(I2165,",","_"),ISNUMBER(SEARCH("/",I2165)),SUBSTITUTE(I2165,"/","_"),ISNUMBER(SEARCH("",I2165)),I2165),I2165)),IF(OR($J$14 = "J",$J$14 = "K"),"",IF(D2165="","",IF(LEN(D2165)&gt;2,_xlfn.IFS(ISNUMBER(SEARCH("_",D2165)),D2165,ISNUMBER(SEARCH(", ",D2165)),SUBSTITUTE(D2165,", ","_"),ISNUMBER(SEARCH("/ ",D2165)),SUBSTITUTE(D2165,"/ ","_"),ISNUMBER(SEARCH(",",D2165)),SUBSTITUTE(D2165,",","_"),ISNUMBER(SEARCH("/",D2165)),SUBSTITUTE(D2165,"/","_"),ISNUMBER(SEARCH("",D2165)),D2165),D2165))))</f>
        <v/>
      </c>
      <c r="L2165" s="1"/>
      <c r="M2165" s="1" t="str">
        <f t="shared" si="166"/>
        <v/>
      </c>
      <c r="N2165" s="94" t="str">
        <f>IF($L2165="None","",IF(ISERROR(VLOOKUP($L2165,Info!$B$4:$B$266,1,FALSE)),"",VLOOKUP($L2165,Info!$B$4:$L$266,5,FALSE)))</f>
        <v/>
      </c>
      <c r="O2165" s="94" t="str">
        <f>IF(K2165="","",IF(AND($J$12&lt;&gt;"ABC",N2165="3"),"BAC",IF(N2165="3","ABC",IF($J$12&lt;&gt;"ABC",IF($J$10="Standard",VLOOKUP(K2165,Info!$BE$4:$BF$481,2,FALSE),VLOOKUP(K2165,Info!$BI$4:$BJ$482,2,FALSE)),IF($J$10="Standard",VLOOKUP(K2165,Info!$AG$4:$AH$2994,2,FALSE),VLOOKUP(K2165,Info!$AK$4:$AL$2997,2,FALSE))))))</f>
        <v/>
      </c>
      <c r="P2165" s="94" t="str">
        <f>IF($L2165="None","",IF(ISERROR(VLOOKUP($L2165,Info!$B$4:$B$266,1,FALSE)),"",VLOOKUP($L2165,Info!$B$4:$L$266,3,FALSE)))</f>
        <v/>
      </c>
      <c r="Q2165" s="96" t="str">
        <f>IF($L2165="None","",IF(ISERROR(VLOOKUP($L2165,Info!$B$4:$B$266,1,FALSE)),"",VLOOKUP($L2165,Info!$B$4:$L$266,4,FALSE)))</f>
        <v/>
      </c>
      <c r="R2165" s="1"/>
      <c r="S2165" s="6" t="str">
        <f t="shared" si="167"/>
        <v/>
      </c>
      <c r="T2165" s="6" t="str">
        <f>IF($L2165="None","",IF(ISERROR(VLOOKUP($L2165,Info!$B$4:$B$266,1,FALSE)),"",VLOOKUP($L2165,Info!$B$4:$L$266,11,FALSE)))</f>
        <v/>
      </c>
      <c r="U2165" s="1"/>
      <c r="V2165" s="1"/>
      <c r="W2165" s="1"/>
      <c r="X2165" s="1" t="str">
        <f>IF($L2165="None","",IF(ISERROR(VLOOKUP($L2165,Info!$B$4:$B$266,1,FALSE)),"",IF(OR(W2165="Metallic Liquid Tight",W2165="Non-Metallic Liquid Tight",W2165="LSZH",W2165="Greenfield"),VLOOKUP($L2165,Info!$B$4:$L$266,7,FALSE),"N/A")))</f>
        <v/>
      </c>
      <c r="Y2165" s="1"/>
      <c r="Z2165" s="96" t="str">
        <f>IF($L2165="None","",IF(ISERROR(VLOOKUP($L2165,Info!$B$4:$B$266,1,FALSE)),"",VLOOKUP($L2165,Info!$B$4:$L$266,9,FALSE)))</f>
        <v/>
      </c>
      <c r="AA2165" s="96" t="str">
        <f>IF($L2165="None","",IF(ISERROR(VLOOKUP($L2165,Info!$B$4:$B$266,1,FALSE)),"",VLOOKUP($L2165,Info!$B$4:$L$266,8,FALSE)))</f>
        <v/>
      </c>
      <c r="AB2165" s="96" t="str">
        <f>IF($L2165="None","",IF(ISERROR(VLOOKUP($L2165,Info!$B$4:$B$266,1,FALSE)),"",VLOOKUP($L2165,Info!$B$4:$L$266,10,FALSE)))</f>
        <v/>
      </c>
      <c r="AC2165" s="1" t="str">
        <f>IF(W2165="SO Cable","Black,White",IF(O2165="","",IF(P2165="","",IF($J$12&lt;&gt;"ABC",IF(P2165&lt;="250",VLOOKUP(O2165,Info!$AZ$4:$BB$22,3,FALSE),VLOOKUP(O2165,Info!$AZ$23:$BB$39,3,FALSE)),IF(P2165&lt;="250",VLOOKUP(O2165,Info!$AO$4:$AQ$22,3,FALSE),VLOOKUP(O2165,Info!$AO$23:$AP$39,3,FALSE))))))</f>
        <v/>
      </c>
      <c r="AD2165" s="1"/>
      <c r="AE2165" s="1" t="str">
        <f>IF($L2165="None","",IF(ISERROR(VLOOKUP($L2165,Info!$B$4:$B$266,1,FALSE)),"",VLOOKUP($L2165,Info!$B$4:$L$266,4,FALSE)))</f>
        <v/>
      </c>
      <c r="AF2165" s="1" t="str">
        <f>IF($L2165="None","",IF(ISERROR(VLOOKUP($L2165,Info!$B$4:$B$266,1,FALSE)),"",VLOOKUP($L2165,Info!$B$4:$L$266,6,FALSE)))</f>
        <v/>
      </c>
      <c r="AG2165" s="1"/>
      <c r="AH2165" s="33" t="str" cm="1">
        <f t="array" ref="AH2165">IF(AND(L2165&lt;&gt;"",O2165&lt;&gt;"",R2165:S2165&lt;&gt;"",W2165:X2165&lt;&gt;"",Z2165:AA2165&lt;&gt;"",AC2165&lt;&gt;""),"Good","Bad")</f>
        <v>Bad</v>
      </c>
      <c r="AL2165" t="str" cm="1">
        <f t="array" ref="AL2165">IF(R2165&gt;0,_xlfn.IFS(COUNTIF($L$20:L2165,"&lt;&gt;")&lt;101,1,COUNTIF($L$20:L2165,"&lt;&gt;")&lt;201,2,COUNTIF($L$20:L2165,"&lt;&gt;")&lt;301,3,COUNTIF($L$20:L2165,"&lt;&gt;")&lt;401,4,COUNTIF($L$20:L2165,"&lt;&gt;")&lt;501,5,COUNTIF($L$20:L2165,"&lt;&gt;")&lt;601,6,COUNTIF($L$20:L2165,"&lt;&gt;")&lt;701,7,COUNTIF($L$20:L2165,"&lt;&gt;")&lt;801,8,COUNTIF($L$20:L2165,"&lt;&gt;")&lt;901,9,COUNTIF($L$20:L2165,"&lt;&gt;")&lt;1001,10,COUNTIF($L$20:L2165,"&lt;&gt;")&lt;1101,11,COUNTIF($L$20:L2165,"&lt;&gt;")&lt;1201,12,COUNTIF($L$20:L2165,"&lt;&gt;")&lt;1301,13,COUNTIF($L$20:L2165,"&lt;&gt;")&lt;1401,14,COUNTIF($L$20:L2165,"&lt;&gt;")&lt;1501,15,COUNTIF($L$20:L2165,"&lt;&gt;")&lt;1601,16,COUNTIF($L$20:L2165,"&lt;&gt;")&lt;1701,17,COUNTIF($L$20:L2165,"&lt;&gt;")&lt;1801,18,COUNTIF($L$20:L2165,"&lt;&gt;")&lt;1901,19,COUNTIF($L$20:L2165,"&lt;&gt;")&lt;2001,20,COUNTIF($L$20:L2165,"&lt;&gt;")&lt;2101,21,COUNTIF($L$20:L2165,"&lt;&gt;")&lt;2201,22,COUNTIF($L$20:L2165,"&lt;&gt;")&lt;2301,23,COUNTIF($L$20:L2165,"&lt;&gt;")&lt;2401,24,COUNTIF($L$20:L2165,"&lt;&gt;")&lt;2501,25,COUNTIF($L$20:L2165,"&lt;&gt;")&lt;2601,26,COUNTIF($L$20:L2165,"&lt;&gt;")&lt;2701,27,COUNTIF($L$20:L2165,"&lt;&gt;")&lt;2801,28,COUNTIF($L$20:L2165,"&lt;&gt;")&lt;2901,29,COUNTIF($L$20:L2165,"&lt;&gt;")&lt;3001,30),"")</f>
        <v/>
      </c>
      <c r="AM2165" t="str">
        <f t="shared" si="165"/>
        <v/>
      </c>
      <c r="AN2165" t="str">
        <f t="shared" si="169"/>
        <v/>
      </c>
      <c r="AP2165" t="str">
        <f t="shared" si="168"/>
        <v/>
      </c>
      <c r="AQ2165" t="str">
        <f>IF(AO2165="","",COUNTIFS(AM2165:$AM$3019,AO2165))</f>
        <v/>
      </c>
    </row>
    <row r="2166" spans="1:43" x14ac:dyDescent="0.25">
      <c r="A2166" s="6" t="str">
        <f>IF(COUNT($A$20:A2165)&lt;&gt;$B$4,IF(A2165="","",A2165+1),"")</f>
        <v/>
      </c>
      <c r="B2166" s="3"/>
      <c r="C2166" s="3"/>
      <c r="D2166" s="122"/>
      <c r="E2166" s="3"/>
      <c r="F2166" s="3"/>
      <c r="G2166" s="3"/>
      <c r="H2166" s="3"/>
      <c r="I2166" s="120"/>
      <c r="J2166" s="3"/>
      <c r="K2166" s="95" t="str" cm="1">
        <f t="array" ref="K2166">IF(OR($J$14 = "A",$J$14 = "B",$J$14 = "C"),IF(I2166="","",IF(LEN(I2166)&gt;2,_xlfn.IFS(ISNUMBER(SEARCH("_",I2166)),I2166,ISNUMBER(SEARCH(", ",I2166)),SUBSTITUTE(I2166,", ","_"),ISNUMBER(SEARCH("/ ",I2166)),SUBSTITUTE(I2166,"/ ","_"),ISNUMBER(SEARCH(",",I2166)),SUBSTITUTE(I2166,",","_"),ISNUMBER(SEARCH("/",I2166)),SUBSTITUTE(I2166,"/","_"),ISNUMBER(SEARCH("",I2166)),I2166),I2166)),IF(OR($J$14 = "J",$J$14 = "K"),"",IF(D2166="","",IF(LEN(D2166)&gt;2,_xlfn.IFS(ISNUMBER(SEARCH("_",D2166)),D2166,ISNUMBER(SEARCH(", ",D2166)),SUBSTITUTE(D2166,", ","_"),ISNUMBER(SEARCH("/ ",D2166)),SUBSTITUTE(D2166,"/ ","_"),ISNUMBER(SEARCH(",",D2166)),SUBSTITUTE(D2166,",","_"),ISNUMBER(SEARCH("/",D2166)),SUBSTITUTE(D2166,"/","_"),ISNUMBER(SEARCH("",D2166)),D2166),D2166))))</f>
        <v/>
      </c>
      <c r="L2166" s="1"/>
      <c r="M2166" s="1" t="str">
        <f t="shared" si="166"/>
        <v/>
      </c>
      <c r="N2166" s="94" t="str">
        <f>IF($L2166="None","",IF(ISERROR(VLOOKUP($L2166,Info!$B$4:$B$266,1,FALSE)),"",VLOOKUP($L2166,Info!$B$4:$L$266,5,FALSE)))</f>
        <v/>
      </c>
      <c r="O2166" s="94" t="str">
        <f>IF(K2166="","",IF(AND($J$12&lt;&gt;"ABC",N2166="3"),"BAC",IF(N2166="3","ABC",IF($J$12&lt;&gt;"ABC",IF($J$10="Standard",VLOOKUP(K2166,Info!$BE$4:$BF$481,2,FALSE),VLOOKUP(K2166,Info!$BI$4:$BJ$482,2,FALSE)),IF($J$10="Standard",VLOOKUP(K2166,Info!$AG$4:$AH$2994,2,FALSE),VLOOKUP(K2166,Info!$AK$4:$AL$2997,2,FALSE))))))</f>
        <v/>
      </c>
      <c r="P2166" s="94" t="str">
        <f>IF($L2166="None","",IF(ISERROR(VLOOKUP($L2166,Info!$B$4:$B$266,1,FALSE)),"",VLOOKUP($L2166,Info!$B$4:$L$266,3,FALSE)))</f>
        <v/>
      </c>
      <c r="Q2166" s="96" t="str">
        <f>IF($L2166="None","",IF(ISERROR(VLOOKUP($L2166,Info!$B$4:$B$266,1,FALSE)),"",VLOOKUP($L2166,Info!$B$4:$L$266,4,FALSE)))</f>
        <v/>
      </c>
      <c r="R2166" s="1"/>
      <c r="S2166" s="6" t="str">
        <f t="shared" si="167"/>
        <v/>
      </c>
      <c r="T2166" s="6" t="str">
        <f>IF($L2166="None","",IF(ISERROR(VLOOKUP($L2166,Info!$B$4:$B$266,1,FALSE)),"",VLOOKUP($L2166,Info!$B$4:$L$266,11,FALSE)))</f>
        <v/>
      </c>
      <c r="U2166" s="1"/>
      <c r="V2166" s="1"/>
      <c r="W2166" s="1"/>
      <c r="X2166" s="1" t="str">
        <f>IF($L2166="None","",IF(ISERROR(VLOOKUP($L2166,Info!$B$4:$B$266,1,FALSE)),"",IF(OR(W2166="Metallic Liquid Tight",W2166="Non-Metallic Liquid Tight",W2166="LSZH",W2166="Greenfield"),VLOOKUP($L2166,Info!$B$4:$L$266,7,FALSE),"N/A")))</f>
        <v/>
      </c>
      <c r="Y2166" s="1"/>
      <c r="Z2166" s="96" t="str">
        <f>IF($L2166="None","",IF(ISERROR(VLOOKUP($L2166,Info!$B$4:$B$266,1,FALSE)),"",VLOOKUP($L2166,Info!$B$4:$L$266,9,FALSE)))</f>
        <v/>
      </c>
      <c r="AA2166" s="96" t="str">
        <f>IF($L2166="None","",IF(ISERROR(VLOOKUP($L2166,Info!$B$4:$B$266,1,FALSE)),"",VLOOKUP($L2166,Info!$B$4:$L$266,8,FALSE)))</f>
        <v/>
      </c>
      <c r="AB2166" s="96" t="str">
        <f>IF($L2166="None","",IF(ISERROR(VLOOKUP($L2166,Info!$B$4:$B$266,1,FALSE)),"",VLOOKUP($L2166,Info!$B$4:$L$266,10,FALSE)))</f>
        <v/>
      </c>
      <c r="AC2166" s="1" t="str">
        <f>IF(W2166="SO Cable","Black,White",IF(O2166="","",IF(P2166="","",IF($J$12&lt;&gt;"ABC",IF(P2166&lt;="250",VLOOKUP(O2166,Info!$AZ$4:$BB$22,3,FALSE),VLOOKUP(O2166,Info!$AZ$23:$BB$39,3,FALSE)),IF(P2166&lt;="250",VLOOKUP(O2166,Info!$AO$4:$AQ$22,3,FALSE),VLOOKUP(O2166,Info!$AO$23:$AP$39,3,FALSE))))))</f>
        <v/>
      </c>
      <c r="AD2166" s="1"/>
      <c r="AE2166" s="1" t="str">
        <f>IF($L2166="None","",IF(ISERROR(VLOOKUP($L2166,Info!$B$4:$B$266,1,FALSE)),"",VLOOKUP($L2166,Info!$B$4:$L$266,4,FALSE)))</f>
        <v/>
      </c>
      <c r="AF2166" s="1" t="str">
        <f>IF($L2166="None","",IF(ISERROR(VLOOKUP($L2166,Info!$B$4:$B$266,1,FALSE)),"",VLOOKUP($L2166,Info!$B$4:$L$266,6,FALSE)))</f>
        <v/>
      </c>
      <c r="AG2166" s="1"/>
      <c r="AH2166" s="33" t="str" cm="1">
        <f t="array" ref="AH2166">IF(AND(L2166&lt;&gt;"",O2166&lt;&gt;"",R2166:S2166&lt;&gt;"",W2166:X2166&lt;&gt;"",Z2166:AA2166&lt;&gt;"",AC2166&lt;&gt;""),"Good","Bad")</f>
        <v>Bad</v>
      </c>
      <c r="AL2166" t="str" cm="1">
        <f t="array" ref="AL2166">IF(R2166&gt;0,_xlfn.IFS(COUNTIF($L$20:L2166,"&lt;&gt;")&lt;101,1,COUNTIF($L$20:L2166,"&lt;&gt;")&lt;201,2,COUNTIF($L$20:L2166,"&lt;&gt;")&lt;301,3,COUNTIF($L$20:L2166,"&lt;&gt;")&lt;401,4,COUNTIF($L$20:L2166,"&lt;&gt;")&lt;501,5,COUNTIF($L$20:L2166,"&lt;&gt;")&lt;601,6,COUNTIF($L$20:L2166,"&lt;&gt;")&lt;701,7,COUNTIF($L$20:L2166,"&lt;&gt;")&lt;801,8,COUNTIF($L$20:L2166,"&lt;&gt;")&lt;901,9,COUNTIF($L$20:L2166,"&lt;&gt;")&lt;1001,10,COUNTIF($L$20:L2166,"&lt;&gt;")&lt;1101,11,COUNTIF($L$20:L2166,"&lt;&gt;")&lt;1201,12,COUNTIF($L$20:L2166,"&lt;&gt;")&lt;1301,13,COUNTIF($L$20:L2166,"&lt;&gt;")&lt;1401,14,COUNTIF($L$20:L2166,"&lt;&gt;")&lt;1501,15,COUNTIF($L$20:L2166,"&lt;&gt;")&lt;1601,16,COUNTIF($L$20:L2166,"&lt;&gt;")&lt;1701,17,COUNTIF($L$20:L2166,"&lt;&gt;")&lt;1801,18,COUNTIF($L$20:L2166,"&lt;&gt;")&lt;1901,19,COUNTIF($L$20:L2166,"&lt;&gt;")&lt;2001,20,COUNTIF($L$20:L2166,"&lt;&gt;")&lt;2101,21,COUNTIF($L$20:L2166,"&lt;&gt;")&lt;2201,22,COUNTIF($L$20:L2166,"&lt;&gt;")&lt;2301,23,COUNTIF($L$20:L2166,"&lt;&gt;")&lt;2401,24,COUNTIF($L$20:L2166,"&lt;&gt;")&lt;2501,25,COUNTIF($L$20:L2166,"&lt;&gt;")&lt;2601,26,COUNTIF($L$20:L2166,"&lt;&gt;")&lt;2701,27,COUNTIF($L$20:L2166,"&lt;&gt;")&lt;2801,28,COUNTIF($L$20:L2166,"&lt;&gt;")&lt;2901,29,COUNTIF($L$20:L2166,"&lt;&gt;")&lt;3001,30),"")</f>
        <v/>
      </c>
      <c r="AM2166" t="str">
        <f t="shared" si="165"/>
        <v/>
      </c>
      <c r="AN2166" t="str">
        <f t="shared" si="169"/>
        <v/>
      </c>
      <c r="AP2166" t="str">
        <f t="shared" si="168"/>
        <v/>
      </c>
      <c r="AQ2166" t="str">
        <f>IF(AO2166="","",COUNTIFS(AM2166:$AM$3019,AO2166))</f>
        <v/>
      </c>
    </row>
    <row r="2167" spans="1:43" x14ac:dyDescent="0.25">
      <c r="A2167" s="6" t="str">
        <f>IF(COUNT($A$20:A2166)&lt;&gt;$B$4,IF(A2166="","",A2166+1),"")</f>
        <v/>
      </c>
      <c r="B2167" s="3"/>
      <c r="C2167" s="3"/>
      <c r="D2167" s="122"/>
      <c r="E2167" s="3"/>
      <c r="F2167" s="3"/>
      <c r="G2167" s="3"/>
      <c r="H2167" s="3"/>
      <c r="I2167" s="120"/>
      <c r="J2167" s="3"/>
      <c r="K2167" s="95" t="str" cm="1">
        <f t="array" ref="K2167">IF(OR($J$14 = "A",$J$14 = "B",$J$14 = "C"),IF(I2167="","",IF(LEN(I2167)&gt;2,_xlfn.IFS(ISNUMBER(SEARCH("_",I2167)),I2167,ISNUMBER(SEARCH(", ",I2167)),SUBSTITUTE(I2167,", ","_"),ISNUMBER(SEARCH("/ ",I2167)),SUBSTITUTE(I2167,"/ ","_"),ISNUMBER(SEARCH(",",I2167)),SUBSTITUTE(I2167,",","_"),ISNUMBER(SEARCH("/",I2167)),SUBSTITUTE(I2167,"/","_"),ISNUMBER(SEARCH("",I2167)),I2167),I2167)),IF(OR($J$14 = "J",$J$14 = "K"),"",IF(D2167="","",IF(LEN(D2167)&gt;2,_xlfn.IFS(ISNUMBER(SEARCH("_",D2167)),D2167,ISNUMBER(SEARCH(", ",D2167)),SUBSTITUTE(D2167,", ","_"),ISNUMBER(SEARCH("/ ",D2167)),SUBSTITUTE(D2167,"/ ","_"),ISNUMBER(SEARCH(",",D2167)),SUBSTITUTE(D2167,",","_"),ISNUMBER(SEARCH("/",D2167)),SUBSTITUTE(D2167,"/","_"),ISNUMBER(SEARCH("",D2167)),D2167),D2167))))</f>
        <v/>
      </c>
      <c r="L2167" s="1"/>
      <c r="M2167" s="1" t="str">
        <f t="shared" si="166"/>
        <v/>
      </c>
      <c r="N2167" s="94" t="str">
        <f>IF($L2167="None","",IF(ISERROR(VLOOKUP($L2167,Info!$B$4:$B$266,1,FALSE)),"",VLOOKUP($L2167,Info!$B$4:$L$266,5,FALSE)))</f>
        <v/>
      </c>
      <c r="O2167" s="94" t="str">
        <f>IF(K2167="","",IF(AND($J$12&lt;&gt;"ABC",N2167="3"),"BAC",IF(N2167="3","ABC",IF($J$12&lt;&gt;"ABC",IF($J$10="Standard",VLOOKUP(K2167,Info!$BE$4:$BF$481,2,FALSE),VLOOKUP(K2167,Info!$BI$4:$BJ$482,2,FALSE)),IF($J$10="Standard",VLOOKUP(K2167,Info!$AG$4:$AH$2994,2,FALSE),VLOOKUP(K2167,Info!$AK$4:$AL$2997,2,FALSE))))))</f>
        <v/>
      </c>
      <c r="P2167" s="94" t="str">
        <f>IF($L2167="None","",IF(ISERROR(VLOOKUP($L2167,Info!$B$4:$B$266,1,FALSE)),"",VLOOKUP($L2167,Info!$B$4:$L$266,3,FALSE)))</f>
        <v/>
      </c>
      <c r="Q2167" s="96" t="str">
        <f>IF($L2167="None","",IF(ISERROR(VLOOKUP($L2167,Info!$B$4:$B$266,1,FALSE)),"",VLOOKUP($L2167,Info!$B$4:$L$266,4,FALSE)))</f>
        <v/>
      </c>
      <c r="R2167" s="1"/>
      <c r="S2167" s="6" t="str">
        <f t="shared" si="167"/>
        <v/>
      </c>
      <c r="T2167" s="6" t="str">
        <f>IF($L2167="None","",IF(ISERROR(VLOOKUP($L2167,Info!$B$4:$B$266,1,FALSE)),"",VLOOKUP($L2167,Info!$B$4:$L$266,11,FALSE)))</f>
        <v/>
      </c>
      <c r="U2167" s="1"/>
      <c r="V2167" s="1"/>
      <c r="W2167" s="1"/>
      <c r="X2167" s="1" t="str">
        <f>IF($L2167="None","",IF(ISERROR(VLOOKUP($L2167,Info!$B$4:$B$266,1,FALSE)),"",IF(OR(W2167="Metallic Liquid Tight",W2167="Non-Metallic Liquid Tight",W2167="LSZH",W2167="Greenfield"),VLOOKUP($L2167,Info!$B$4:$L$266,7,FALSE),"N/A")))</f>
        <v/>
      </c>
      <c r="Y2167" s="1"/>
      <c r="Z2167" s="96" t="str">
        <f>IF($L2167="None","",IF(ISERROR(VLOOKUP($L2167,Info!$B$4:$B$266,1,FALSE)),"",VLOOKUP($L2167,Info!$B$4:$L$266,9,FALSE)))</f>
        <v/>
      </c>
      <c r="AA2167" s="96" t="str">
        <f>IF($L2167="None","",IF(ISERROR(VLOOKUP($L2167,Info!$B$4:$B$266,1,FALSE)),"",VLOOKUP($L2167,Info!$B$4:$L$266,8,FALSE)))</f>
        <v/>
      </c>
      <c r="AB2167" s="96" t="str">
        <f>IF($L2167="None","",IF(ISERROR(VLOOKUP($L2167,Info!$B$4:$B$266,1,FALSE)),"",VLOOKUP($L2167,Info!$B$4:$L$266,10,FALSE)))</f>
        <v/>
      </c>
      <c r="AC2167" s="1" t="str">
        <f>IF(W2167="SO Cable","Black,White",IF(O2167="","",IF(P2167="","",IF($J$12&lt;&gt;"ABC",IF(P2167&lt;="250",VLOOKUP(O2167,Info!$AZ$4:$BB$22,3,FALSE),VLOOKUP(O2167,Info!$AZ$23:$BB$39,3,FALSE)),IF(P2167&lt;="250",VLOOKUP(O2167,Info!$AO$4:$AQ$22,3,FALSE),VLOOKUP(O2167,Info!$AO$23:$AP$39,3,FALSE))))))</f>
        <v/>
      </c>
      <c r="AD2167" s="1"/>
      <c r="AE2167" s="1" t="str">
        <f>IF($L2167="None","",IF(ISERROR(VLOOKUP($L2167,Info!$B$4:$B$266,1,FALSE)),"",VLOOKUP($L2167,Info!$B$4:$L$266,4,FALSE)))</f>
        <v/>
      </c>
      <c r="AF2167" s="1" t="str">
        <f>IF($L2167="None","",IF(ISERROR(VLOOKUP($L2167,Info!$B$4:$B$266,1,FALSE)),"",VLOOKUP($L2167,Info!$B$4:$L$266,6,FALSE)))</f>
        <v/>
      </c>
      <c r="AG2167" s="1"/>
      <c r="AH2167" s="33" t="str" cm="1">
        <f t="array" ref="AH2167">IF(AND(L2167&lt;&gt;"",O2167&lt;&gt;"",R2167:S2167&lt;&gt;"",W2167:X2167&lt;&gt;"",Z2167:AA2167&lt;&gt;"",AC2167&lt;&gt;""),"Good","Bad")</f>
        <v>Bad</v>
      </c>
      <c r="AL2167" t="str" cm="1">
        <f t="array" ref="AL2167">IF(R2167&gt;0,_xlfn.IFS(COUNTIF($L$20:L2167,"&lt;&gt;")&lt;101,1,COUNTIF($L$20:L2167,"&lt;&gt;")&lt;201,2,COUNTIF($L$20:L2167,"&lt;&gt;")&lt;301,3,COUNTIF($L$20:L2167,"&lt;&gt;")&lt;401,4,COUNTIF($L$20:L2167,"&lt;&gt;")&lt;501,5,COUNTIF($L$20:L2167,"&lt;&gt;")&lt;601,6,COUNTIF($L$20:L2167,"&lt;&gt;")&lt;701,7,COUNTIF($L$20:L2167,"&lt;&gt;")&lt;801,8,COUNTIF($L$20:L2167,"&lt;&gt;")&lt;901,9,COUNTIF($L$20:L2167,"&lt;&gt;")&lt;1001,10,COUNTIF($L$20:L2167,"&lt;&gt;")&lt;1101,11,COUNTIF($L$20:L2167,"&lt;&gt;")&lt;1201,12,COUNTIF($L$20:L2167,"&lt;&gt;")&lt;1301,13,COUNTIF($L$20:L2167,"&lt;&gt;")&lt;1401,14,COUNTIF($L$20:L2167,"&lt;&gt;")&lt;1501,15,COUNTIF($L$20:L2167,"&lt;&gt;")&lt;1601,16,COUNTIF($L$20:L2167,"&lt;&gt;")&lt;1701,17,COUNTIF($L$20:L2167,"&lt;&gt;")&lt;1801,18,COUNTIF($L$20:L2167,"&lt;&gt;")&lt;1901,19,COUNTIF($L$20:L2167,"&lt;&gt;")&lt;2001,20,COUNTIF($L$20:L2167,"&lt;&gt;")&lt;2101,21,COUNTIF($L$20:L2167,"&lt;&gt;")&lt;2201,22,COUNTIF($L$20:L2167,"&lt;&gt;")&lt;2301,23,COUNTIF($L$20:L2167,"&lt;&gt;")&lt;2401,24,COUNTIF($L$20:L2167,"&lt;&gt;")&lt;2501,25,COUNTIF($L$20:L2167,"&lt;&gt;")&lt;2601,26,COUNTIF($L$20:L2167,"&lt;&gt;")&lt;2701,27,COUNTIF($L$20:L2167,"&lt;&gt;")&lt;2801,28,COUNTIF($L$20:L2167,"&lt;&gt;")&lt;2901,29,COUNTIF($L$20:L2167,"&lt;&gt;")&lt;3001,30),"")</f>
        <v/>
      </c>
      <c r="AM2167" t="str">
        <f t="shared" si="165"/>
        <v/>
      </c>
      <c r="AN2167" t="str">
        <f t="shared" si="169"/>
        <v/>
      </c>
      <c r="AP2167" t="str">
        <f t="shared" si="168"/>
        <v/>
      </c>
      <c r="AQ2167" t="str">
        <f>IF(AO2167="","",COUNTIFS(AM2167:$AM$3019,AO2167))</f>
        <v/>
      </c>
    </row>
    <row r="2168" spans="1:43" x14ac:dyDescent="0.25">
      <c r="A2168" s="6" t="str">
        <f>IF(COUNT($A$20:A2167)&lt;&gt;$B$4,IF(A2167="","",A2167+1),"")</f>
        <v/>
      </c>
      <c r="B2168" s="3"/>
      <c r="C2168" s="3"/>
      <c r="D2168" s="122"/>
      <c r="E2168" s="3"/>
      <c r="F2168" s="3"/>
      <c r="G2168" s="3"/>
      <c r="H2168" s="3"/>
      <c r="I2168" s="120"/>
      <c r="J2168" s="3"/>
      <c r="K2168" s="95" t="str" cm="1">
        <f t="array" ref="K2168">IF(OR($J$14 = "A",$J$14 = "B",$J$14 = "C"),IF(I2168="","",IF(LEN(I2168)&gt;2,_xlfn.IFS(ISNUMBER(SEARCH("_",I2168)),I2168,ISNUMBER(SEARCH(", ",I2168)),SUBSTITUTE(I2168,", ","_"),ISNUMBER(SEARCH("/ ",I2168)),SUBSTITUTE(I2168,"/ ","_"),ISNUMBER(SEARCH(",",I2168)),SUBSTITUTE(I2168,",","_"),ISNUMBER(SEARCH("/",I2168)),SUBSTITUTE(I2168,"/","_"),ISNUMBER(SEARCH("",I2168)),I2168),I2168)),IF(OR($J$14 = "J",$J$14 = "K"),"",IF(D2168="","",IF(LEN(D2168)&gt;2,_xlfn.IFS(ISNUMBER(SEARCH("_",D2168)),D2168,ISNUMBER(SEARCH(", ",D2168)),SUBSTITUTE(D2168,", ","_"),ISNUMBER(SEARCH("/ ",D2168)),SUBSTITUTE(D2168,"/ ","_"),ISNUMBER(SEARCH(",",D2168)),SUBSTITUTE(D2168,",","_"),ISNUMBER(SEARCH("/",D2168)),SUBSTITUTE(D2168,"/","_"),ISNUMBER(SEARCH("",D2168)),D2168),D2168))))</f>
        <v/>
      </c>
      <c r="L2168" s="1"/>
      <c r="M2168" s="1" t="str">
        <f t="shared" si="166"/>
        <v/>
      </c>
      <c r="N2168" s="94" t="str">
        <f>IF($L2168="None","",IF(ISERROR(VLOOKUP($L2168,Info!$B$4:$B$266,1,FALSE)),"",VLOOKUP($L2168,Info!$B$4:$L$266,5,FALSE)))</f>
        <v/>
      </c>
      <c r="O2168" s="94" t="str">
        <f>IF(K2168="","",IF(AND($J$12&lt;&gt;"ABC",N2168="3"),"BAC",IF(N2168="3","ABC",IF($J$12&lt;&gt;"ABC",IF($J$10="Standard",VLOOKUP(K2168,Info!$BE$4:$BF$481,2,FALSE),VLOOKUP(K2168,Info!$BI$4:$BJ$482,2,FALSE)),IF($J$10="Standard",VLOOKUP(K2168,Info!$AG$4:$AH$2994,2,FALSE),VLOOKUP(K2168,Info!$AK$4:$AL$2997,2,FALSE))))))</f>
        <v/>
      </c>
      <c r="P2168" s="94" t="str">
        <f>IF($L2168="None","",IF(ISERROR(VLOOKUP($L2168,Info!$B$4:$B$266,1,FALSE)),"",VLOOKUP($L2168,Info!$B$4:$L$266,3,FALSE)))</f>
        <v/>
      </c>
      <c r="Q2168" s="96" t="str">
        <f>IF($L2168="None","",IF(ISERROR(VLOOKUP($L2168,Info!$B$4:$B$266,1,FALSE)),"",VLOOKUP($L2168,Info!$B$4:$L$266,4,FALSE)))</f>
        <v/>
      </c>
      <c r="R2168" s="1"/>
      <c r="S2168" s="6" t="str">
        <f t="shared" si="167"/>
        <v/>
      </c>
      <c r="T2168" s="6" t="str">
        <f>IF($L2168="None","",IF(ISERROR(VLOOKUP($L2168,Info!$B$4:$B$266,1,FALSE)),"",VLOOKUP($L2168,Info!$B$4:$L$266,11,FALSE)))</f>
        <v/>
      </c>
      <c r="U2168" s="1"/>
      <c r="V2168" s="1"/>
      <c r="W2168" s="1"/>
      <c r="X2168" s="1" t="str">
        <f>IF($L2168="None","",IF(ISERROR(VLOOKUP($L2168,Info!$B$4:$B$266,1,FALSE)),"",IF(OR(W2168="Metallic Liquid Tight",W2168="Non-Metallic Liquid Tight",W2168="LSZH",W2168="Greenfield"),VLOOKUP($L2168,Info!$B$4:$L$266,7,FALSE),"N/A")))</f>
        <v/>
      </c>
      <c r="Y2168" s="1"/>
      <c r="Z2168" s="96" t="str">
        <f>IF($L2168="None","",IF(ISERROR(VLOOKUP($L2168,Info!$B$4:$B$266,1,FALSE)),"",VLOOKUP($L2168,Info!$B$4:$L$266,9,FALSE)))</f>
        <v/>
      </c>
      <c r="AA2168" s="96" t="str">
        <f>IF($L2168="None","",IF(ISERROR(VLOOKUP($L2168,Info!$B$4:$B$266,1,FALSE)),"",VLOOKUP($L2168,Info!$B$4:$L$266,8,FALSE)))</f>
        <v/>
      </c>
      <c r="AB2168" s="96" t="str">
        <f>IF($L2168="None","",IF(ISERROR(VLOOKUP($L2168,Info!$B$4:$B$266,1,FALSE)),"",VLOOKUP($L2168,Info!$B$4:$L$266,10,FALSE)))</f>
        <v/>
      </c>
      <c r="AC2168" s="1" t="str">
        <f>IF(W2168="SO Cable","Black,White",IF(O2168="","",IF(P2168="","",IF($J$12&lt;&gt;"ABC",IF(P2168&lt;="250",VLOOKUP(O2168,Info!$AZ$4:$BB$22,3,FALSE),VLOOKUP(O2168,Info!$AZ$23:$BB$39,3,FALSE)),IF(P2168&lt;="250",VLOOKUP(O2168,Info!$AO$4:$AQ$22,3,FALSE),VLOOKUP(O2168,Info!$AO$23:$AP$39,3,FALSE))))))</f>
        <v/>
      </c>
      <c r="AD2168" s="1"/>
      <c r="AE2168" s="1" t="str">
        <f>IF($L2168="None","",IF(ISERROR(VLOOKUP($L2168,Info!$B$4:$B$266,1,FALSE)),"",VLOOKUP($L2168,Info!$B$4:$L$266,4,FALSE)))</f>
        <v/>
      </c>
      <c r="AF2168" s="1" t="str">
        <f>IF($L2168="None","",IF(ISERROR(VLOOKUP($L2168,Info!$B$4:$B$266,1,FALSE)),"",VLOOKUP($L2168,Info!$B$4:$L$266,6,FALSE)))</f>
        <v/>
      </c>
      <c r="AG2168" s="1"/>
      <c r="AH2168" s="33" t="str" cm="1">
        <f t="array" ref="AH2168">IF(AND(L2168&lt;&gt;"",O2168&lt;&gt;"",R2168:S2168&lt;&gt;"",W2168:X2168&lt;&gt;"",Z2168:AA2168&lt;&gt;"",AC2168&lt;&gt;""),"Good","Bad")</f>
        <v>Bad</v>
      </c>
      <c r="AL2168" t="str" cm="1">
        <f t="array" ref="AL2168">IF(R2168&gt;0,_xlfn.IFS(COUNTIF($L$20:L2168,"&lt;&gt;")&lt;101,1,COUNTIF($L$20:L2168,"&lt;&gt;")&lt;201,2,COUNTIF($L$20:L2168,"&lt;&gt;")&lt;301,3,COUNTIF($L$20:L2168,"&lt;&gt;")&lt;401,4,COUNTIF($L$20:L2168,"&lt;&gt;")&lt;501,5,COUNTIF($L$20:L2168,"&lt;&gt;")&lt;601,6,COUNTIF($L$20:L2168,"&lt;&gt;")&lt;701,7,COUNTIF($L$20:L2168,"&lt;&gt;")&lt;801,8,COUNTIF($L$20:L2168,"&lt;&gt;")&lt;901,9,COUNTIF($L$20:L2168,"&lt;&gt;")&lt;1001,10,COUNTIF($L$20:L2168,"&lt;&gt;")&lt;1101,11,COUNTIF($L$20:L2168,"&lt;&gt;")&lt;1201,12,COUNTIF($L$20:L2168,"&lt;&gt;")&lt;1301,13,COUNTIF($L$20:L2168,"&lt;&gt;")&lt;1401,14,COUNTIF($L$20:L2168,"&lt;&gt;")&lt;1501,15,COUNTIF($L$20:L2168,"&lt;&gt;")&lt;1601,16,COUNTIF($L$20:L2168,"&lt;&gt;")&lt;1701,17,COUNTIF($L$20:L2168,"&lt;&gt;")&lt;1801,18,COUNTIF($L$20:L2168,"&lt;&gt;")&lt;1901,19,COUNTIF($L$20:L2168,"&lt;&gt;")&lt;2001,20,COUNTIF($L$20:L2168,"&lt;&gt;")&lt;2101,21,COUNTIF($L$20:L2168,"&lt;&gt;")&lt;2201,22,COUNTIF($L$20:L2168,"&lt;&gt;")&lt;2301,23,COUNTIF($L$20:L2168,"&lt;&gt;")&lt;2401,24,COUNTIF($L$20:L2168,"&lt;&gt;")&lt;2501,25,COUNTIF($L$20:L2168,"&lt;&gt;")&lt;2601,26,COUNTIF($L$20:L2168,"&lt;&gt;")&lt;2701,27,COUNTIF($L$20:L2168,"&lt;&gt;")&lt;2801,28,COUNTIF($L$20:L2168,"&lt;&gt;")&lt;2901,29,COUNTIF($L$20:L2168,"&lt;&gt;")&lt;3001,30),"")</f>
        <v/>
      </c>
      <c r="AM2168" t="str">
        <f t="shared" si="165"/>
        <v/>
      </c>
      <c r="AN2168" t="str">
        <f t="shared" si="169"/>
        <v/>
      </c>
      <c r="AP2168" t="str">
        <f t="shared" si="168"/>
        <v/>
      </c>
      <c r="AQ2168" t="str">
        <f>IF(AO2168="","",COUNTIFS(AM2168:$AM$3019,AO2168))</f>
        <v/>
      </c>
    </row>
    <row r="2169" spans="1:43" x14ac:dyDescent="0.25">
      <c r="A2169" s="6" t="str">
        <f>IF(COUNT($A$20:A2168)&lt;&gt;$B$4,IF(A2168="","",A2168+1),"")</f>
        <v/>
      </c>
      <c r="B2169" s="3"/>
      <c r="C2169" s="3"/>
      <c r="D2169" s="122"/>
      <c r="E2169" s="3"/>
      <c r="F2169" s="3"/>
      <c r="G2169" s="3"/>
      <c r="H2169" s="3"/>
      <c r="I2169" s="120"/>
      <c r="J2169" s="3"/>
      <c r="K2169" s="95" t="str" cm="1">
        <f t="array" ref="K2169">IF(OR($J$14 = "A",$J$14 = "B",$J$14 = "C"),IF(I2169="","",IF(LEN(I2169)&gt;2,_xlfn.IFS(ISNUMBER(SEARCH("_",I2169)),I2169,ISNUMBER(SEARCH(", ",I2169)),SUBSTITUTE(I2169,", ","_"),ISNUMBER(SEARCH("/ ",I2169)),SUBSTITUTE(I2169,"/ ","_"),ISNUMBER(SEARCH(",",I2169)),SUBSTITUTE(I2169,",","_"),ISNUMBER(SEARCH("/",I2169)),SUBSTITUTE(I2169,"/","_"),ISNUMBER(SEARCH("",I2169)),I2169),I2169)),IF(OR($J$14 = "J",$J$14 = "K"),"",IF(D2169="","",IF(LEN(D2169)&gt;2,_xlfn.IFS(ISNUMBER(SEARCH("_",D2169)),D2169,ISNUMBER(SEARCH(", ",D2169)),SUBSTITUTE(D2169,", ","_"),ISNUMBER(SEARCH("/ ",D2169)),SUBSTITUTE(D2169,"/ ","_"),ISNUMBER(SEARCH(",",D2169)),SUBSTITUTE(D2169,",","_"),ISNUMBER(SEARCH("/",D2169)),SUBSTITUTE(D2169,"/","_"),ISNUMBER(SEARCH("",D2169)),D2169),D2169))))</f>
        <v/>
      </c>
      <c r="L2169" s="1"/>
      <c r="M2169" s="1" t="str">
        <f t="shared" si="166"/>
        <v/>
      </c>
      <c r="N2169" s="94" t="str">
        <f>IF($L2169="None","",IF(ISERROR(VLOOKUP($L2169,Info!$B$4:$B$266,1,FALSE)),"",VLOOKUP($L2169,Info!$B$4:$L$266,5,FALSE)))</f>
        <v/>
      </c>
      <c r="O2169" s="94" t="str">
        <f>IF(K2169="","",IF(AND($J$12&lt;&gt;"ABC",N2169="3"),"BAC",IF(N2169="3","ABC",IF($J$12&lt;&gt;"ABC",IF($J$10="Standard",VLOOKUP(K2169,Info!$BE$4:$BF$481,2,FALSE),VLOOKUP(K2169,Info!$BI$4:$BJ$482,2,FALSE)),IF($J$10="Standard",VLOOKUP(K2169,Info!$AG$4:$AH$2994,2,FALSE),VLOOKUP(K2169,Info!$AK$4:$AL$2997,2,FALSE))))))</f>
        <v/>
      </c>
      <c r="P2169" s="94" t="str">
        <f>IF($L2169="None","",IF(ISERROR(VLOOKUP($L2169,Info!$B$4:$B$266,1,FALSE)),"",VLOOKUP($L2169,Info!$B$4:$L$266,3,FALSE)))</f>
        <v/>
      </c>
      <c r="Q2169" s="96" t="str">
        <f>IF($L2169="None","",IF(ISERROR(VLOOKUP($L2169,Info!$B$4:$B$266,1,FALSE)),"",VLOOKUP($L2169,Info!$B$4:$L$266,4,FALSE)))</f>
        <v/>
      </c>
      <c r="R2169" s="1"/>
      <c r="S2169" s="6" t="str">
        <f t="shared" si="167"/>
        <v/>
      </c>
      <c r="T2169" s="6" t="str">
        <f>IF($L2169="None","",IF(ISERROR(VLOOKUP($L2169,Info!$B$4:$B$266,1,FALSE)),"",VLOOKUP($L2169,Info!$B$4:$L$266,11,FALSE)))</f>
        <v/>
      </c>
      <c r="U2169" s="1"/>
      <c r="V2169" s="1"/>
      <c r="W2169" s="1"/>
      <c r="X2169" s="1" t="str">
        <f>IF($L2169="None","",IF(ISERROR(VLOOKUP($L2169,Info!$B$4:$B$266,1,FALSE)),"",IF(OR(W2169="Metallic Liquid Tight",W2169="Non-Metallic Liquid Tight",W2169="LSZH",W2169="Greenfield"),VLOOKUP($L2169,Info!$B$4:$L$266,7,FALSE),"N/A")))</f>
        <v/>
      </c>
      <c r="Y2169" s="1"/>
      <c r="Z2169" s="96" t="str">
        <f>IF($L2169="None","",IF(ISERROR(VLOOKUP($L2169,Info!$B$4:$B$266,1,FALSE)),"",VLOOKUP($L2169,Info!$B$4:$L$266,9,FALSE)))</f>
        <v/>
      </c>
      <c r="AA2169" s="96" t="str">
        <f>IF($L2169="None","",IF(ISERROR(VLOOKUP($L2169,Info!$B$4:$B$266,1,FALSE)),"",VLOOKUP($L2169,Info!$B$4:$L$266,8,FALSE)))</f>
        <v/>
      </c>
      <c r="AB2169" s="96" t="str">
        <f>IF($L2169="None","",IF(ISERROR(VLOOKUP($L2169,Info!$B$4:$B$266,1,FALSE)),"",VLOOKUP($L2169,Info!$B$4:$L$266,10,FALSE)))</f>
        <v/>
      </c>
      <c r="AC2169" s="1" t="str">
        <f>IF(W2169="SO Cable","Black,White",IF(O2169="","",IF(P2169="","",IF($J$12&lt;&gt;"ABC",IF(P2169&lt;="250",VLOOKUP(O2169,Info!$AZ$4:$BB$22,3,FALSE),VLOOKUP(O2169,Info!$AZ$23:$BB$39,3,FALSE)),IF(P2169&lt;="250",VLOOKUP(O2169,Info!$AO$4:$AQ$22,3,FALSE),VLOOKUP(O2169,Info!$AO$23:$AP$39,3,FALSE))))))</f>
        <v/>
      </c>
      <c r="AD2169" s="1"/>
      <c r="AE2169" s="1" t="str">
        <f>IF($L2169="None","",IF(ISERROR(VLOOKUP($L2169,Info!$B$4:$B$266,1,FALSE)),"",VLOOKUP($L2169,Info!$B$4:$L$266,4,FALSE)))</f>
        <v/>
      </c>
      <c r="AF2169" s="1" t="str">
        <f>IF($L2169="None","",IF(ISERROR(VLOOKUP($L2169,Info!$B$4:$B$266,1,FALSE)),"",VLOOKUP($L2169,Info!$B$4:$L$266,6,FALSE)))</f>
        <v/>
      </c>
      <c r="AG2169" s="1"/>
      <c r="AH2169" s="33" t="str" cm="1">
        <f t="array" ref="AH2169">IF(AND(L2169&lt;&gt;"",O2169&lt;&gt;"",R2169:S2169&lt;&gt;"",W2169:X2169&lt;&gt;"",Z2169:AA2169&lt;&gt;"",AC2169&lt;&gt;""),"Good","Bad")</f>
        <v>Bad</v>
      </c>
      <c r="AL2169" t="str" cm="1">
        <f t="array" ref="AL2169">IF(R2169&gt;0,_xlfn.IFS(COUNTIF($L$20:L2169,"&lt;&gt;")&lt;101,1,COUNTIF($L$20:L2169,"&lt;&gt;")&lt;201,2,COUNTIF($L$20:L2169,"&lt;&gt;")&lt;301,3,COUNTIF($L$20:L2169,"&lt;&gt;")&lt;401,4,COUNTIF($L$20:L2169,"&lt;&gt;")&lt;501,5,COUNTIF($L$20:L2169,"&lt;&gt;")&lt;601,6,COUNTIF($L$20:L2169,"&lt;&gt;")&lt;701,7,COUNTIF($L$20:L2169,"&lt;&gt;")&lt;801,8,COUNTIF($L$20:L2169,"&lt;&gt;")&lt;901,9,COUNTIF($L$20:L2169,"&lt;&gt;")&lt;1001,10,COUNTIF($L$20:L2169,"&lt;&gt;")&lt;1101,11,COUNTIF($L$20:L2169,"&lt;&gt;")&lt;1201,12,COUNTIF($L$20:L2169,"&lt;&gt;")&lt;1301,13,COUNTIF($L$20:L2169,"&lt;&gt;")&lt;1401,14,COUNTIF($L$20:L2169,"&lt;&gt;")&lt;1501,15,COUNTIF($L$20:L2169,"&lt;&gt;")&lt;1601,16,COUNTIF($L$20:L2169,"&lt;&gt;")&lt;1701,17,COUNTIF($L$20:L2169,"&lt;&gt;")&lt;1801,18,COUNTIF($L$20:L2169,"&lt;&gt;")&lt;1901,19,COUNTIF($L$20:L2169,"&lt;&gt;")&lt;2001,20,COUNTIF($L$20:L2169,"&lt;&gt;")&lt;2101,21,COUNTIF($L$20:L2169,"&lt;&gt;")&lt;2201,22,COUNTIF($L$20:L2169,"&lt;&gt;")&lt;2301,23,COUNTIF($L$20:L2169,"&lt;&gt;")&lt;2401,24,COUNTIF($L$20:L2169,"&lt;&gt;")&lt;2501,25,COUNTIF($L$20:L2169,"&lt;&gt;")&lt;2601,26,COUNTIF($L$20:L2169,"&lt;&gt;")&lt;2701,27,COUNTIF($L$20:L2169,"&lt;&gt;")&lt;2801,28,COUNTIF($L$20:L2169,"&lt;&gt;")&lt;2901,29,COUNTIF($L$20:L2169,"&lt;&gt;")&lt;3001,30),"")</f>
        <v/>
      </c>
      <c r="AM2169" t="str">
        <f t="shared" si="165"/>
        <v/>
      </c>
      <c r="AN2169" t="str">
        <f t="shared" si="169"/>
        <v/>
      </c>
      <c r="AP2169" t="str">
        <f t="shared" si="168"/>
        <v/>
      </c>
      <c r="AQ2169" t="str">
        <f>IF(AO2169="","",COUNTIFS(AM2169:$AM$3019,AO2169))</f>
        <v/>
      </c>
    </row>
    <row r="2170" spans="1:43" x14ac:dyDescent="0.25">
      <c r="A2170" s="6" t="str">
        <f>IF(COUNT($A$20:A2169)&lt;&gt;$B$4,IF(A2169="","",A2169+1),"")</f>
        <v/>
      </c>
      <c r="B2170" s="3"/>
      <c r="C2170" s="3"/>
      <c r="D2170" s="122"/>
      <c r="E2170" s="3"/>
      <c r="F2170" s="3"/>
      <c r="G2170" s="3"/>
      <c r="H2170" s="3"/>
      <c r="I2170" s="120"/>
      <c r="J2170" s="3"/>
      <c r="K2170" s="95" t="str" cm="1">
        <f t="array" ref="K2170">IF(OR($J$14 = "A",$J$14 = "B",$J$14 = "C"),IF(I2170="","",IF(LEN(I2170)&gt;2,_xlfn.IFS(ISNUMBER(SEARCH("_",I2170)),I2170,ISNUMBER(SEARCH(", ",I2170)),SUBSTITUTE(I2170,", ","_"),ISNUMBER(SEARCH("/ ",I2170)),SUBSTITUTE(I2170,"/ ","_"),ISNUMBER(SEARCH(",",I2170)),SUBSTITUTE(I2170,",","_"),ISNUMBER(SEARCH("/",I2170)),SUBSTITUTE(I2170,"/","_"),ISNUMBER(SEARCH("",I2170)),I2170),I2170)),IF(OR($J$14 = "J",$J$14 = "K"),"",IF(D2170="","",IF(LEN(D2170)&gt;2,_xlfn.IFS(ISNUMBER(SEARCH("_",D2170)),D2170,ISNUMBER(SEARCH(", ",D2170)),SUBSTITUTE(D2170,", ","_"),ISNUMBER(SEARCH("/ ",D2170)),SUBSTITUTE(D2170,"/ ","_"),ISNUMBER(SEARCH(",",D2170)),SUBSTITUTE(D2170,",","_"),ISNUMBER(SEARCH("/",D2170)),SUBSTITUTE(D2170,"/","_"),ISNUMBER(SEARCH("",D2170)),D2170),D2170))))</f>
        <v/>
      </c>
      <c r="L2170" s="1"/>
      <c r="M2170" s="1" t="str">
        <f t="shared" si="166"/>
        <v/>
      </c>
      <c r="N2170" s="94" t="str">
        <f>IF($L2170="None","",IF(ISERROR(VLOOKUP($L2170,Info!$B$4:$B$266,1,FALSE)),"",VLOOKUP($L2170,Info!$B$4:$L$266,5,FALSE)))</f>
        <v/>
      </c>
      <c r="O2170" s="94" t="str">
        <f>IF(K2170="","",IF(AND($J$12&lt;&gt;"ABC",N2170="3"),"BAC",IF(N2170="3","ABC",IF($J$12&lt;&gt;"ABC",IF($J$10="Standard",VLOOKUP(K2170,Info!$BE$4:$BF$481,2,FALSE),VLOOKUP(K2170,Info!$BI$4:$BJ$482,2,FALSE)),IF($J$10="Standard",VLOOKUP(K2170,Info!$AG$4:$AH$2994,2,FALSE),VLOOKUP(K2170,Info!$AK$4:$AL$2997,2,FALSE))))))</f>
        <v/>
      </c>
      <c r="P2170" s="94" t="str">
        <f>IF($L2170="None","",IF(ISERROR(VLOOKUP($L2170,Info!$B$4:$B$266,1,FALSE)),"",VLOOKUP($L2170,Info!$B$4:$L$266,3,FALSE)))</f>
        <v/>
      </c>
      <c r="Q2170" s="96" t="str">
        <f>IF($L2170="None","",IF(ISERROR(VLOOKUP($L2170,Info!$B$4:$B$266,1,FALSE)),"",VLOOKUP($L2170,Info!$B$4:$L$266,4,FALSE)))</f>
        <v/>
      </c>
      <c r="R2170" s="1"/>
      <c r="S2170" s="6" t="str">
        <f t="shared" si="167"/>
        <v/>
      </c>
      <c r="T2170" s="6" t="str">
        <f>IF($L2170="None","",IF(ISERROR(VLOOKUP($L2170,Info!$B$4:$B$266,1,FALSE)),"",VLOOKUP($L2170,Info!$B$4:$L$266,11,FALSE)))</f>
        <v/>
      </c>
      <c r="U2170" s="1"/>
      <c r="V2170" s="1"/>
      <c r="W2170" s="1"/>
      <c r="X2170" s="1" t="str">
        <f>IF($L2170="None","",IF(ISERROR(VLOOKUP($L2170,Info!$B$4:$B$266,1,FALSE)),"",IF(OR(W2170="Metallic Liquid Tight",W2170="Non-Metallic Liquid Tight",W2170="LSZH",W2170="Greenfield"),VLOOKUP($L2170,Info!$B$4:$L$266,7,FALSE),"N/A")))</f>
        <v/>
      </c>
      <c r="Y2170" s="1"/>
      <c r="Z2170" s="96" t="str">
        <f>IF($L2170="None","",IF(ISERROR(VLOOKUP($L2170,Info!$B$4:$B$266,1,FALSE)),"",VLOOKUP($L2170,Info!$B$4:$L$266,9,FALSE)))</f>
        <v/>
      </c>
      <c r="AA2170" s="96" t="str">
        <f>IF($L2170="None","",IF(ISERROR(VLOOKUP($L2170,Info!$B$4:$B$266,1,FALSE)),"",VLOOKUP($L2170,Info!$B$4:$L$266,8,FALSE)))</f>
        <v/>
      </c>
      <c r="AB2170" s="96" t="str">
        <f>IF($L2170="None","",IF(ISERROR(VLOOKUP($L2170,Info!$B$4:$B$266,1,FALSE)),"",VLOOKUP($L2170,Info!$B$4:$L$266,10,FALSE)))</f>
        <v/>
      </c>
      <c r="AC2170" s="1" t="str">
        <f>IF(W2170="SO Cable","Black,White",IF(O2170="","",IF(P2170="","",IF($J$12&lt;&gt;"ABC",IF(P2170&lt;="250",VLOOKUP(O2170,Info!$AZ$4:$BB$22,3,FALSE),VLOOKUP(O2170,Info!$AZ$23:$BB$39,3,FALSE)),IF(P2170&lt;="250",VLOOKUP(O2170,Info!$AO$4:$AQ$22,3,FALSE),VLOOKUP(O2170,Info!$AO$23:$AP$39,3,FALSE))))))</f>
        <v/>
      </c>
      <c r="AD2170" s="1"/>
      <c r="AE2170" s="1" t="str">
        <f>IF($L2170="None","",IF(ISERROR(VLOOKUP($L2170,Info!$B$4:$B$266,1,FALSE)),"",VLOOKUP($L2170,Info!$B$4:$L$266,4,FALSE)))</f>
        <v/>
      </c>
      <c r="AF2170" s="1" t="str">
        <f>IF($L2170="None","",IF(ISERROR(VLOOKUP($L2170,Info!$B$4:$B$266,1,FALSE)),"",VLOOKUP($L2170,Info!$B$4:$L$266,6,FALSE)))</f>
        <v/>
      </c>
      <c r="AG2170" s="1"/>
      <c r="AH2170" s="33" t="str" cm="1">
        <f t="array" ref="AH2170">IF(AND(L2170&lt;&gt;"",O2170&lt;&gt;"",R2170:S2170&lt;&gt;"",W2170:X2170&lt;&gt;"",Z2170:AA2170&lt;&gt;"",AC2170&lt;&gt;""),"Good","Bad")</f>
        <v>Bad</v>
      </c>
      <c r="AL2170" t="str" cm="1">
        <f t="array" ref="AL2170">IF(R2170&gt;0,_xlfn.IFS(COUNTIF($L$20:L2170,"&lt;&gt;")&lt;101,1,COUNTIF($L$20:L2170,"&lt;&gt;")&lt;201,2,COUNTIF($L$20:L2170,"&lt;&gt;")&lt;301,3,COUNTIF($L$20:L2170,"&lt;&gt;")&lt;401,4,COUNTIF($L$20:L2170,"&lt;&gt;")&lt;501,5,COUNTIF($L$20:L2170,"&lt;&gt;")&lt;601,6,COUNTIF($L$20:L2170,"&lt;&gt;")&lt;701,7,COUNTIF($L$20:L2170,"&lt;&gt;")&lt;801,8,COUNTIF($L$20:L2170,"&lt;&gt;")&lt;901,9,COUNTIF($L$20:L2170,"&lt;&gt;")&lt;1001,10,COUNTIF($L$20:L2170,"&lt;&gt;")&lt;1101,11,COUNTIF($L$20:L2170,"&lt;&gt;")&lt;1201,12,COUNTIF($L$20:L2170,"&lt;&gt;")&lt;1301,13,COUNTIF($L$20:L2170,"&lt;&gt;")&lt;1401,14,COUNTIF($L$20:L2170,"&lt;&gt;")&lt;1501,15,COUNTIF($L$20:L2170,"&lt;&gt;")&lt;1601,16,COUNTIF($L$20:L2170,"&lt;&gt;")&lt;1701,17,COUNTIF($L$20:L2170,"&lt;&gt;")&lt;1801,18,COUNTIF($L$20:L2170,"&lt;&gt;")&lt;1901,19,COUNTIF($L$20:L2170,"&lt;&gt;")&lt;2001,20,COUNTIF($L$20:L2170,"&lt;&gt;")&lt;2101,21,COUNTIF($L$20:L2170,"&lt;&gt;")&lt;2201,22,COUNTIF($L$20:L2170,"&lt;&gt;")&lt;2301,23,COUNTIF($L$20:L2170,"&lt;&gt;")&lt;2401,24,COUNTIF($L$20:L2170,"&lt;&gt;")&lt;2501,25,COUNTIF($L$20:L2170,"&lt;&gt;")&lt;2601,26,COUNTIF($L$20:L2170,"&lt;&gt;")&lt;2701,27,COUNTIF($L$20:L2170,"&lt;&gt;")&lt;2801,28,COUNTIF($L$20:L2170,"&lt;&gt;")&lt;2901,29,COUNTIF($L$20:L2170,"&lt;&gt;")&lt;3001,30),"")</f>
        <v/>
      </c>
      <c r="AM2170" t="str">
        <f t="shared" si="165"/>
        <v/>
      </c>
      <c r="AN2170" t="str">
        <f t="shared" si="169"/>
        <v/>
      </c>
      <c r="AP2170" t="str">
        <f t="shared" si="168"/>
        <v/>
      </c>
      <c r="AQ2170" t="str">
        <f>IF(AO2170="","",COUNTIFS(AM2170:$AM$3019,AO2170))</f>
        <v/>
      </c>
    </row>
    <row r="2171" spans="1:43" x14ac:dyDescent="0.25">
      <c r="A2171" s="6" t="str">
        <f>IF(COUNT($A$20:A2170)&lt;&gt;$B$4,IF(A2170="","",A2170+1),"")</f>
        <v/>
      </c>
      <c r="B2171" s="3"/>
      <c r="C2171" s="3"/>
      <c r="D2171" s="122"/>
      <c r="E2171" s="3"/>
      <c r="F2171" s="3"/>
      <c r="G2171" s="3"/>
      <c r="H2171" s="3"/>
      <c r="I2171" s="120"/>
      <c r="J2171" s="3"/>
      <c r="K2171" s="95" t="str" cm="1">
        <f t="array" ref="K2171">IF(OR($J$14 = "A",$J$14 = "B",$J$14 = "C"),IF(I2171="","",IF(LEN(I2171)&gt;2,_xlfn.IFS(ISNUMBER(SEARCH("_",I2171)),I2171,ISNUMBER(SEARCH(", ",I2171)),SUBSTITUTE(I2171,", ","_"),ISNUMBER(SEARCH("/ ",I2171)),SUBSTITUTE(I2171,"/ ","_"),ISNUMBER(SEARCH(",",I2171)),SUBSTITUTE(I2171,",","_"),ISNUMBER(SEARCH("/",I2171)),SUBSTITUTE(I2171,"/","_"),ISNUMBER(SEARCH("",I2171)),I2171),I2171)),IF(OR($J$14 = "J",$J$14 = "K"),"",IF(D2171="","",IF(LEN(D2171)&gt;2,_xlfn.IFS(ISNUMBER(SEARCH("_",D2171)),D2171,ISNUMBER(SEARCH(", ",D2171)),SUBSTITUTE(D2171,", ","_"),ISNUMBER(SEARCH("/ ",D2171)),SUBSTITUTE(D2171,"/ ","_"),ISNUMBER(SEARCH(",",D2171)),SUBSTITUTE(D2171,",","_"),ISNUMBER(SEARCH("/",D2171)),SUBSTITUTE(D2171,"/","_"),ISNUMBER(SEARCH("",D2171)),D2171),D2171))))</f>
        <v/>
      </c>
      <c r="L2171" s="1"/>
      <c r="M2171" s="1" t="str">
        <f t="shared" si="166"/>
        <v/>
      </c>
      <c r="N2171" s="94" t="str">
        <f>IF($L2171="None","",IF(ISERROR(VLOOKUP($L2171,Info!$B$4:$B$266,1,FALSE)),"",VLOOKUP($L2171,Info!$B$4:$L$266,5,FALSE)))</f>
        <v/>
      </c>
      <c r="O2171" s="94" t="str">
        <f>IF(K2171="","",IF(AND($J$12&lt;&gt;"ABC",N2171="3"),"BAC",IF(N2171="3","ABC",IF($J$12&lt;&gt;"ABC",IF($J$10="Standard",VLOOKUP(K2171,Info!$BE$4:$BF$481,2,FALSE),VLOOKUP(K2171,Info!$BI$4:$BJ$482,2,FALSE)),IF($J$10="Standard",VLOOKUP(K2171,Info!$AG$4:$AH$2994,2,FALSE),VLOOKUP(K2171,Info!$AK$4:$AL$2997,2,FALSE))))))</f>
        <v/>
      </c>
      <c r="P2171" s="94" t="str">
        <f>IF($L2171="None","",IF(ISERROR(VLOOKUP($L2171,Info!$B$4:$B$266,1,FALSE)),"",VLOOKUP($L2171,Info!$B$4:$L$266,3,FALSE)))</f>
        <v/>
      </c>
      <c r="Q2171" s="96" t="str">
        <f>IF($L2171="None","",IF(ISERROR(VLOOKUP($L2171,Info!$B$4:$B$266,1,FALSE)),"",VLOOKUP($L2171,Info!$B$4:$L$266,4,FALSE)))</f>
        <v/>
      </c>
      <c r="R2171" s="1"/>
      <c r="S2171" s="6" t="str">
        <f t="shared" si="167"/>
        <v/>
      </c>
      <c r="T2171" s="6" t="str">
        <f>IF($L2171="None","",IF(ISERROR(VLOOKUP($L2171,Info!$B$4:$B$266,1,FALSE)),"",VLOOKUP($L2171,Info!$B$4:$L$266,11,FALSE)))</f>
        <v/>
      </c>
      <c r="U2171" s="1"/>
      <c r="V2171" s="1"/>
      <c r="W2171" s="1"/>
      <c r="X2171" s="1" t="str">
        <f>IF($L2171="None","",IF(ISERROR(VLOOKUP($L2171,Info!$B$4:$B$266,1,FALSE)),"",IF(OR(W2171="Metallic Liquid Tight",W2171="Non-Metallic Liquid Tight",W2171="LSZH",W2171="Greenfield"),VLOOKUP($L2171,Info!$B$4:$L$266,7,FALSE),"N/A")))</f>
        <v/>
      </c>
      <c r="Y2171" s="1"/>
      <c r="Z2171" s="96" t="str">
        <f>IF($L2171="None","",IF(ISERROR(VLOOKUP($L2171,Info!$B$4:$B$266,1,FALSE)),"",VLOOKUP($L2171,Info!$B$4:$L$266,9,FALSE)))</f>
        <v/>
      </c>
      <c r="AA2171" s="96" t="str">
        <f>IF($L2171="None","",IF(ISERROR(VLOOKUP($L2171,Info!$B$4:$B$266,1,FALSE)),"",VLOOKUP($L2171,Info!$B$4:$L$266,8,FALSE)))</f>
        <v/>
      </c>
      <c r="AB2171" s="96" t="str">
        <f>IF($L2171="None","",IF(ISERROR(VLOOKUP($L2171,Info!$B$4:$B$266,1,FALSE)),"",VLOOKUP($L2171,Info!$B$4:$L$266,10,FALSE)))</f>
        <v/>
      </c>
      <c r="AC2171" s="1" t="str">
        <f>IF(W2171="SO Cable","Black,White",IF(O2171="","",IF(P2171="","",IF($J$12&lt;&gt;"ABC",IF(P2171&lt;="250",VLOOKUP(O2171,Info!$AZ$4:$BB$22,3,FALSE),VLOOKUP(O2171,Info!$AZ$23:$BB$39,3,FALSE)),IF(P2171&lt;="250",VLOOKUP(O2171,Info!$AO$4:$AQ$22,3,FALSE),VLOOKUP(O2171,Info!$AO$23:$AP$39,3,FALSE))))))</f>
        <v/>
      </c>
      <c r="AD2171" s="1"/>
      <c r="AE2171" s="1" t="str">
        <f>IF($L2171="None","",IF(ISERROR(VLOOKUP($L2171,Info!$B$4:$B$266,1,FALSE)),"",VLOOKUP($L2171,Info!$B$4:$L$266,4,FALSE)))</f>
        <v/>
      </c>
      <c r="AF2171" s="1" t="str">
        <f>IF($L2171="None","",IF(ISERROR(VLOOKUP($L2171,Info!$B$4:$B$266,1,FALSE)),"",VLOOKUP($L2171,Info!$B$4:$L$266,6,FALSE)))</f>
        <v/>
      </c>
      <c r="AG2171" s="1"/>
      <c r="AH2171" s="33" t="str" cm="1">
        <f t="array" ref="AH2171">IF(AND(L2171&lt;&gt;"",O2171&lt;&gt;"",R2171:S2171&lt;&gt;"",W2171:X2171&lt;&gt;"",Z2171:AA2171&lt;&gt;"",AC2171&lt;&gt;""),"Good","Bad")</f>
        <v>Bad</v>
      </c>
      <c r="AL2171" t="str" cm="1">
        <f t="array" ref="AL2171">IF(R2171&gt;0,_xlfn.IFS(COUNTIF($L$20:L2171,"&lt;&gt;")&lt;101,1,COUNTIF($L$20:L2171,"&lt;&gt;")&lt;201,2,COUNTIF($L$20:L2171,"&lt;&gt;")&lt;301,3,COUNTIF($L$20:L2171,"&lt;&gt;")&lt;401,4,COUNTIF($L$20:L2171,"&lt;&gt;")&lt;501,5,COUNTIF($L$20:L2171,"&lt;&gt;")&lt;601,6,COUNTIF($L$20:L2171,"&lt;&gt;")&lt;701,7,COUNTIF($L$20:L2171,"&lt;&gt;")&lt;801,8,COUNTIF($L$20:L2171,"&lt;&gt;")&lt;901,9,COUNTIF($L$20:L2171,"&lt;&gt;")&lt;1001,10,COUNTIF($L$20:L2171,"&lt;&gt;")&lt;1101,11,COUNTIF($L$20:L2171,"&lt;&gt;")&lt;1201,12,COUNTIF($L$20:L2171,"&lt;&gt;")&lt;1301,13,COUNTIF($L$20:L2171,"&lt;&gt;")&lt;1401,14,COUNTIF($L$20:L2171,"&lt;&gt;")&lt;1501,15,COUNTIF($L$20:L2171,"&lt;&gt;")&lt;1601,16,COUNTIF($L$20:L2171,"&lt;&gt;")&lt;1701,17,COUNTIF($L$20:L2171,"&lt;&gt;")&lt;1801,18,COUNTIF($L$20:L2171,"&lt;&gt;")&lt;1901,19,COUNTIF($L$20:L2171,"&lt;&gt;")&lt;2001,20,COUNTIF($L$20:L2171,"&lt;&gt;")&lt;2101,21,COUNTIF($L$20:L2171,"&lt;&gt;")&lt;2201,22,COUNTIF($L$20:L2171,"&lt;&gt;")&lt;2301,23,COUNTIF($L$20:L2171,"&lt;&gt;")&lt;2401,24,COUNTIF($L$20:L2171,"&lt;&gt;")&lt;2501,25,COUNTIF($L$20:L2171,"&lt;&gt;")&lt;2601,26,COUNTIF($L$20:L2171,"&lt;&gt;")&lt;2701,27,COUNTIF($L$20:L2171,"&lt;&gt;")&lt;2801,28,COUNTIF($L$20:L2171,"&lt;&gt;")&lt;2901,29,COUNTIF($L$20:L2171,"&lt;&gt;")&lt;3001,30),"")</f>
        <v/>
      </c>
      <c r="AM2171" t="str">
        <f t="shared" si="165"/>
        <v/>
      </c>
      <c r="AN2171" t="str">
        <f t="shared" si="169"/>
        <v/>
      </c>
      <c r="AP2171" t="str">
        <f t="shared" si="168"/>
        <v/>
      </c>
      <c r="AQ2171" t="str">
        <f>IF(AO2171="","",COUNTIFS(AM2171:$AM$3019,AO2171))</f>
        <v/>
      </c>
    </row>
    <row r="2172" spans="1:43" x14ac:dyDescent="0.25">
      <c r="A2172" s="6" t="str">
        <f>IF(COUNT($A$20:A2171)&lt;&gt;$B$4,IF(A2171="","",A2171+1),"")</f>
        <v/>
      </c>
      <c r="B2172" s="3"/>
      <c r="C2172" s="3"/>
      <c r="D2172" s="122"/>
      <c r="E2172" s="3"/>
      <c r="F2172" s="3"/>
      <c r="G2172" s="3"/>
      <c r="H2172" s="3"/>
      <c r="I2172" s="120"/>
      <c r="J2172" s="3"/>
      <c r="K2172" s="95" t="str" cm="1">
        <f t="array" ref="K2172">IF(OR($J$14 = "A",$J$14 = "B",$J$14 = "C"),IF(I2172="","",IF(LEN(I2172)&gt;2,_xlfn.IFS(ISNUMBER(SEARCH("_",I2172)),I2172,ISNUMBER(SEARCH(", ",I2172)),SUBSTITUTE(I2172,", ","_"),ISNUMBER(SEARCH("/ ",I2172)),SUBSTITUTE(I2172,"/ ","_"),ISNUMBER(SEARCH(",",I2172)),SUBSTITUTE(I2172,",","_"),ISNUMBER(SEARCH("/",I2172)),SUBSTITUTE(I2172,"/","_"),ISNUMBER(SEARCH("",I2172)),I2172),I2172)),IF(OR($J$14 = "J",$J$14 = "K"),"",IF(D2172="","",IF(LEN(D2172)&gt;2,_xlfn.IFS(ISNUMBER(SEARCH("_",D2172)),D2172,ISNUMBER(SEARCH(", ",D2172)),SUBSTITUTE(D2172,", ","_"),ISNUMBER(SEARCH("/ ",D2172)),SUBSTITUTE(D2172,"/ ","_"),ISNUMBER(SEARCH(",",D2172)),SUBSTITUTE(D2172,",","_"),ISNUMBER(SEARCH("/",D2172)),SUBSTITUTE(D2172,"/","_"),ISNUMBER(SEARCH("",D2172)),D2172),D2172))))</f>
        <v/>
      </c>
      <c r="L2172" s="1"/>
      <c r="M2172" s="1" t="str">
        <f t="shared" si="166"/>
        <v/>
      </c>
      <c r="N2172" s="94" t="str">
        <f>IF($L2172="None","",IF(ISERROR(VLOOKUP($L2172,Info!$B$4:$B$266,1,FALSE)),"",VLOOKUP($L2172,Info!$B$4:$L$266,5,FALSE)))</f>
        <v/>
      </c>
      <c r="O2172" s="94" t="str">
        <f>IF(K2172="","",IF(AND($J$12&lt;&gt;"ABC",N2172="3"),"BAC",IF(N2172="3","ABC",IF($J$12&lt;&gt;"ABC",IF($J$10="Standard",VLOOKUP(K2172,Info!$BE$4:$BF$481,2,FALSE),VLOOKUP(K2172,Info!$BI$4:$BJ$482,2,FALSE)),IF($J$10="Standard",VLOOKUP(K2172,Info!$AG$4:$AH$2994,2,FALSE),VLOOKUP(K2172,Info!$AK$4:$AL$2997,2,FALSE))))))</f>
        <v/>
      </c>
      <c r="P2172" s="94" t="str">
        <f>IF($L2172="None","",IF(ISERROR(VLOOKUP($L2172,Info!$B$4:$B$266,1,FALSE)),"",VLOOKUP($L2172,Info!$B$4:$L$266,3,FALSE)))</f>
        <v/>
      </c>
      <c r="Q2172" s="96" t="str">
        <f>IF($L2172="None","",IF(ISERROR(VLOOKUP($L2172,Info!$B$4:$B$266,1,FALSE)),"",VLOOKUP($L2172,Info!$B$4:$L$266,4,FALSE)))</f>
        <v/>
      </c>
      <c r="R2172" s="1"/>
      <c r="S2172" s="6" t="str">
        <f t="shared" si="167"/>
        <v/>
      </c>
      <c r="T2172" s="6" t="str">
        <f>IF($L2172="None","",IF(ISERROR(VLOOKUP($L2172,Info!$B$4:$B$266,1,FALSE)),"",VLOOKUP($L2172,Info!$B$4:$L$266,11,FALSE)))</f>
        <v/>
      </c>
      <c r="U2172" s="1"/>
      <c r="V2172" s="1"/>
      <c r="W2172" s="1"/>
      <c r="X2172" s="1" t="str">
        <f>IF($L2172="None","",IF(ISERROR(VLOOKUP($L2172,Info!$B$4:$B$266,1,FALSE)),"",IF(OR(W2172="Metallic Liquid Tight",W2172="Non-Metallic Liquid Tight",W2172="LSZH",W2172="Greenfield"),VLOOKUP($L2172,Info!$B$4:$L$266,7,FALSE),"N/A")))</f>
        <v/>
      </c>
      <c r="Y2172" s="1"/>
      <c r="Z2172" s="96" t="str">
        <f>IF($L2172="None","",IF(ISERROR(VLOOKUP($L2172,Info!$B$4:$B$266,1,FALSE)),"",VLOOKUP($L2172,Info!$B$4:$L$266,9,FALSE)))</f>
        <v/>
      </c>
      <c r="AA2172" s="96" t="str">
        <f>IF($L2172="None","",IF(ISERROR(VLOOKUP($L2172,Info!$B$4:$B$266,1,FALSE)),"",VLOOKUP($L2172,Info!$B$4:$L$266,8,FALSE)))</f>
        <v/>
      </c>
      <c r="AB2172" s="96" t="str">
        <f>IF($L2172="None","",IF(ISERROR(VLOOKUP($L2172,Info!$B$4:$B$266,1,FALSE)),"",VLOOKUP($L2172,Info!$B$4:$L$266,10,FALSE)))</f>
        <v/>
      </c>
      <c r="AC2172" s="1" t="str">
        <f>IF(W2172="SO Cable","Black,White",IF(O2172="","",IF(P2172="","",IF($J$12&lt;&gt;"ABC",IF(P2172&lt;="250",VLOOKUP(O2172,Info!$AZ$4:$BB$22,3,FALSE),VLOOKUP(O2172,Info!$AZ$23:$BB$39,3,FALSE)),IF(P2172&lt;="250",VLOOKUP(O2172,Info!$AO$4:$AQ$22,3,FALSE),VLOOKUP(O2172,Info!$AO$23:$AP$39,3,FALSE))))))</f>
        <v/>
      </c>
      <c r="AD2172" s="1"/>
      <c r="AE2172" s="1" t="str">
        <f>IF($L2172="None","",IF(ISERROR(VLOOKUP($L2172,Info!$B$4:$B$266,1,FALSE)),"",VLOOKUP($L2172,Info!$B$4:$L$266,4,FALSE)))</f>
        <v/>
      </c>
      <c r="AF2172" s="1" t="str">
        <f>IF($L2172="None","",IF(ISERROR(VLOOKUP($L2172,Info!$B$4:$B$266,1,FALSE)),"",VLOOKUP($L2172,Info!$B$4:$L$266,6,FALSE)))</f>
        <v/>
      </c>
      <c r="AG2172" s="1"/>
      <c r="AH2172" s="33" t="str" cm="1">
        <f t="array" ref="AH2172">IF(AND(L2172&lt;&gt;"",O2172&lt;&gt;"",R2172:S2172&lt;&gt;"",W2172:X2172&lt;&gt;"",Z2172:AA2172&lt;&gt;"",AC2172&lt;&gt;""),"Good","Bad")</f>
        <v>Bad</v>
      </c>
      <c r="AL2172" t="str" cm="1">
        <f t="array" ref="AL2172">IF(R2172&gt;0,_xlfn.IFS(COUNTIF($L$20:L2172,"&lt;&gt;")&lt;101,1,COUNTIF($L$20:L2172,"&lt;&gt;")&lt;201,2,COUNTIF($L$20:L2172,"&lt;&gt;")&lt;301,3,COUNTIF($L$20:L2172,"&lt;&gt;")&lt;401,4,COUNTIF($L$20:L2172,"&lt;&gt;")&lt;501,5,COUNTIF($L$20:L2172,"&lt;&gt;")&lt;601,6,COUNTIF($L$20:L2172,"&lt;&gt;")&lt;701,7,COUNTIF($L$20:L2172,"&lt;&gt;")&lt;801,8,COUNTIF($L$20:L2172,"&lt;&gt;")&lt;901,9,COUNTIF($L$20:L2172,"&lt;&gt;")&lt;1001,10,COUNTIF($L$20:L2172,"&lt;&gt;")&lt;1101,11,COUNTIF($L$20:L2172,"&lt;&gt;")&lt;1201,12,COUNTIF($L$20:L2172,"&lt;&gt;")&lt;1301,13,COUNTIF($L$20:L2172,"&lt;&gt;")&lt;1401,14,COUNTIF($L$20:L2172,"&lt;&gt;")&lt;1501,15,COUNTIF($L$20:L2172,"&lt;&gt;")&lt;1601,16,COUNTIF($L$20:L2172,"&lt;&gt;")&lt;1701,17,COUNTIF($L$20:L2172,"&lt;&gt;")&lt;1801,18,COUNTIF($L$20:L2172,"&lt;&gt;")&lt;1901,19,COUNTIF($L$20:L2172,"&lt;&gt;")&lt;2001,20,COUNTIF($L$20:L2172,"&lt;&gt;")&lt;2101,21,COUNTIF($L$20:L2172,"&lt;&gt;")&lt;2201,22,COUNTIF($L$20:L2172,"&lt;&gt;")&lt;2301,23,COUNTIF($L$20:L2172,"&lt;&gt;")&lt;2401,24,COUNTIF($L$20:L2172,"&lt;&gt;")&lt;2501,25,COUNTIF($L$20:L2172,"&lt;&gt;")&lt;2601,26,COUNTIF($L$20:L2172,"&lt;&gt;")&lt;2701,27,COUNTIF($L$20:L2172,"&lt;&gt;")&lt;2801,28,COUNTIF($L$20:L2172,"&lt;&gt;")&lt;2901,29,COUNTIF($L$20:L2172,"&lt;&gt;")&lt;3001,30),"")</f>
        <v/>
      </c>
      <c r="AM2172" t="str">
        <f t="shared" si="165"/>
        <v/>
      </c>
      <c r="AN2172" t="str">
        <f t="shared" si="169"/>
        <v/>
      </c>
      <c r="AP2172" t="str">
        <f t="shared" si="168"/>
        <v/>
      </c>
      <c r="AQ2172" t="str">
        <f>IF(AO2172="","",COUNTIFS(AM2172:$AM$3019,AO2172))</f>
        <v/>
      </c>
    </row>
    <row r="2173" spans="1:43" x14ac:dyDescent="0.25">
      <c r="A2173" s="6" t="str">
        <f>IF(COUNT($A$20:A2172)&lt;&gt;$B$4,IF(A2172="","",A2172+1),"")</f>
        <v/>
      </c>
      <c r="B2173" s="3"/>
      <c r="C2173" s="3"/>
      <c r="D2173" s="122"/>
      <c r="E2173" s="3"/>
      <c r="F2173" s="3"/>
      <c r="G2173" s="3"/>
      <c r="H2173" s="3"/>
      <c r="I2173" s="120"/>
      <c r="J2173" s="3"/>
      <c r="K2173" s="95" t="str" cm="1">
        <f t="array" ref="K2173">IF(OR($J$14 = "A",$J$14 = "B",$J$14 = "C"),IF(I2173="","",IF(LEN(I2173)&gt;2,_xlfn.IFS(ISNUMBER(SEARCH("_",I2173)),I2173,ISNUMBER(SEARCH(", ",I2173)),SUBSTITUTE(I2173,", ","_"),ISNUMBER(SEARCH("/ ",I2173)),SUBSTITUTE(I2173,"/ ","_"),ISNUMBER(SEARCH(",",I2173)),SUBSTITUTE(I2173,",","_"),ISNUMBER(SEARCH("/",I2173)),SUBSTITUTE(I2173,"/","_"),ISNUMBER(SEARCH("",I2173)),I2173),I2173)),IF(OR($J$14 = "J",$J$14 = "K"),"",IF(D2173="","",IF(LEN(D2173)&gt;2,_xlfn.IFS(ISNUMBER(SEARCH("_",D2173)),D2173,ISNUMBER(SEARCH(", ",D2173)),SUBSTITUTE(D2173,", ","_"),ISNUMBER(SEARCH("/ ",D2173)),SUBSTITUTE(D2173,"/ ","_"),ISNUMBER(SEARCH(",",D2173)),SUBSTITUTE(D2173,",","_"),ISNUMBER(SEARCH("/",D2173)),SUBSTITUTE(D2173,"/","_"),ISNUMBER(SEARCH("",D2173)),D2173),D2173))))</f>
        <v/>
      </c>
      <c r="L2173" s="1"/>
      <c r="M2173" s="1" t="str">
        <f t="shared" si="166"/>
        <v/>
      </c>
      <c r="N2173" s="94" t="str">
        <f>IF($L2173="None","",IF(ISERROR(VLOOKUP($L2173,Info!$B$4:$B$266,1,FALSE)),"",VLOOKUP($L2173,Info!$B$4:$L$266,5,FALSE)))</f>
        <v/>
      </c>
      <c r="O2173" s="94" t="str">
        <f>IF(K2173="","",IF(AND($J$12&lt;&gt;"ABC",N2173="3"),"BAC",IF(N2173="3","ABC",IF($J$12&lt;&gt;"ABC",IF($J$10="Standard",VLOOKUP(K2173,Info!$BE$4:$BF$481,2,FALSE),VLOOKUP(K2173,Info!$BI$4:$BJ$482,2,FALSE)),IF($J$10="Standard",VLOOKUP(K2173,Info!$AG$4:$AH$2994,2,FALSE),VLOOKUP(K2173,Info!$AK$4:$AL$2997,2,FALSE))))))</f>
        <v/>
      </c>
      <c r="P2173" s="94" t="str">
        <f>IF($L2173="None","",IF(ISERROR(VLOOKUP($L2173,Info!$B$4:$B$266,1,FALSE)),"",VLOOKUP($L2173,Info!$B$4:$L$266,3,FALSE)))</f>
        <v/>
      </c>
      <c r="Q2173" s="96" t="str">
        <f>IF($L2173="None","",IF(ISERROR(VLOOKUP($L2173,Info!$B$4:$B$266,1,FALSE)),"",VLOOKUP($L2173,Info!$B$4:$L$266,4,FALSE)))</f>
        <v/>
      </c>
      <c r="R2173" s="1"/>
      <c r="S2173" s="6" t="str">
        <f t="shared" si="167"/>
        <v/>
      </c>
      <c r="T2173" s="6" t="str">
        <f>IF($L2173="None","",IF(ISERROR(VLOOKUP($L2173,Info!$B$4:$B$266,1,FALSE)),"",VLOOKUP($L2173,Info!$B$4:$L$266,11,FALSE)))</f>
        <v/>
      </c>
      <c r="U2173" s="1"/>
      <c r="V2173" s="1"/>
      <c r="W2173" s="1"/>
      <c r="X2173" s="1" t="str">
        <f>IF($L2173="None","",IF(ISERROR(VLOOKUP($L2173,Info!$B$4:$B$266,1,FALSE)),"",IF(OR(W2173="Metallic Liquid Tight",W2173="Non-Metallic Liquid Tight",W2173="LSZH",W2173="Greenfield"),VLOOKUP($L2173,Info!$B$4:$L$266,7,FALSE),"N/A")))</f>
        <v/>
      </c>
      <c r="Y2173" s="1"/>
      <c r="Z2173" s="96" t="str">
        <f>IF($L2173="None","",IF(ISERROR(VLOOKUP($L2173,Info!$B$4:$B$266,1,FALSE)),"",VLOOKUP($L2173,Info!$B$4:$L$266,9,FALSE)))</f>
        <v/>
      </c>
      <c r="AA2173" s="96" t="str">
        <f>IF($L2173="None","",IF(ISERROR(VLOOKUP($L2173,Info!$B$4:$B$266,1,FALSE)),"",VLOOKUP($L2173,Info!$B$4:$L$266,8,FALSE)))</f>
        <v/>
      </c>
      <c r="AB2173" s="96" t="str">
        <f>IF($L2173="None","",IF(ISERROR(VLOOKUP($L2173,Info!$B$4:$B$266,1,FALSE)),"",VLOOKUP($L2173,Info!$B$4:$L$266,10,FALSE)))</f>
        <v/>
      </c>
      <c r="AC2173" s="1" t="str">
        <f>IF(W2173="SO Cable","Black,White",IF(O2173="","",IF(P2173="","",IF($J$12&lt;&gt;"ABC",IF(P2173&lt;="250",VLOOKUP(O2173,Info!$AZ$4:$BB$22,3,FALSE),VLOOKUP(O2173,Info!$AZ$23:$BB$39,3,FALSE)),IF(P2173&lt;="250",VLOOKUP(O2173,Info!$AO$4:$AQ$22,3,FALSE),VLOOKUP(O2173,Info!$AO$23:$AP$39,3,FALSE))))))</f>
        <v/>
      </c>
      <c r="AD2173" s="1"/>
      <c r="AE2173" s="1" t="str">
        <f>IF($L2173="None","",IF(ISERROR(VLOOKUP($L2173,Info!$B$4:$B$266,1,FALSE)),"",VLOOKUP($L2173,Info!$B$4:$L$266,4,FALSE)))</f>
        <v/>
      </c>
      <c r="AF2173" s="1" t="str">
        <f>IF($L2173="None","",IF(ISERROR(VLOOKUP($L2173,Info!$B$4:$B$266,1,FALSE)),"",VLOOKUP($L2173,Info!$B$4:$L$266,6,FALSE)))</f>
        <v/>
      </c>
      <c r="AG2173" s="1"/>
      <c r="AH2173" s="33" t="str" cm="1">
        <f t="array" ref="AH2173">IF(AND(L2173&lt;&gt;"",O2173&lt;&gt;"",R2173:S2173&lt;&gt;"",W2173:X2173&lt;&gt;"",Z2173:AA2173&lt;&gt;"",AC2173&lt;&gt;""),"Good","Bad")</f>
        <v>Bad</v>
      </c>
      <c r="AL2173" t="str" cm="1">
        <f t="array" ref="AL2173">IF(R2173&gt;0,_xlfn.IFS(COUNTIF($L$20:L2173,"&lt;&gt;")&lt;101,1,COUNTIF($L$20:L2173,"&lt;&gt;")&lt;201,2,COUNTIF($L$20:L2173,"&lt;&gt;")&lt;301,3,COUNTIF($L$20:L2173,"&lt;&gt;")&lt;401,4,COUNTIF($L$20:L2173,"&lt;&gt;")&lt;501,5,COUNTIF($L$20:L2173,"&lt;&gt;")&lt;601,6,COUNTIF($L$20:L2173,"&lt;&gt;")&lt;701,7,COUNTIF($L$20:L2173,"&lt;&gt;")&lt;801,8,COUNTIF($L$20:L2173,"&lt;&gt;")&lt;901,9,COUNTIF($L$20:L2173,"&lt;&gt;")&lt;1001,10,COUNTIF($L$20:L2173,"&lt;&gt;")&lt;1101,11,COUNTIF($L$20:L2173,"&lt;&gt;")&lt;1201,12,COUNTIF($L$20:L2173,"&lt;&gt;")&lt;1301,13,COUNTIF($L$20:L2173,"&lt;&gt;")&lt;1401,14,COUNTIF($L$20:L2173,"&lt;&gt;")&lt;1501,15,COUNTIF($L$20:L2173,"&lt;&gt;")&lt;1601,16,COUNTIF($L$20:L2173,"&lt;&gt;")&lt;1701,17,COUNTIF($L$20:L2173,"&lt;&gt;")&lt;1801,18,COUNTIF($L$20:L2173,"&lt;&gt;")&lt;1901,19,COUNTIF($L$20:L2173,"&lt;&gt;")&lt;2001,20,COUNTIF($L$20:L2173,"&lt;&gt;")&lt;2101,21,COUNTIF($L$20:L2173,"&lt;&gt;")&lt;2201,22,COUNTIF($L$20:L2173,"&lt;&gt;")&lt;2301,23,COUNTIF($L$20:L2173,"&lt;&gt;")&lt;2401,24,COUNTIF($L$20:L2173,"&lt;&gt;")&lt;2501,25,COUNTIF($L$20:L2173,"&lt;&gt;")&lt;2601,26,COUNTIF($L$20:L2173,"&lt;&gt;")&lt;2701,27,COUNTIF($L$20:L2173,"&lt;&gt;")&lt;2801,28,COUNTIF($L$20:L2173,"&lt;&gt;")&lt;2901,29,COUNTIF($L$20:L2173,"&lt;&gt;")&lt;3001,30),"")</f>
        <v/>
      </c>
      <c r="AM2173" t="str">
        <f t="shared" si="165"/>
        <v/>
      </c>
      <c r="AN2173" t="str">
        <f t="shared" si="169"/>
        <v/>
      </c>
      <c r="AP2173" t="str">
        <f t="shared" si="168"/>
        <v/>
      </c>
      <c r="AQ2173" t="str">
        <f>IF(AO2173="","",COUNTIFS(AM2173:$AM$3019,AO2173))</f>
        <v/>
      </c>
    </row>
    <row r="2174" spans="1:43" x14ac:dyDescent="0.25">
      <c r="A2174" s="6" t="str">
        <f>IF(COUNT($A$20:A2173)&lt;&gt;$B$4,IF(A2173="","",A2173+1),"")</f>
        <v/>
      </c>
      <c r="B2174" s="3"/>
      <c r="C2174" s="3"/>
      <c r="D2174" s="122"/>
      <c r="E2174" s="3"/>
      <c r="F2174" s="3"/>
      <c r="G2174" s="3"/>
      <c r="H2174" s="3"/>
      <c r="I2174" s="120"/>
      <c r="J2174" s="3"/>
      <c r="K2174" s="95" t="str" cm="1">
        <f t="array" ref="K2174">IF(OR($J$14 = "A",$J$14 = "B",$J$14 = "C"),IF(I2174="","",IF(LEN(I2174)&gt;2,_xlfn.IFS(ISNUMBER(SEARCH("_",I2174)),I2174,ISNUMBER(SEARCH(", ",I2174)),SUBSTITUTE(I2174,", ","_"),ISNUMBER(SEARCH("/ ",I2174)),SUBSTITUTE(I2174,"/ ","_"),ISNUMBER(SEARCH(",",I2174)),SUBSTITUTE(I2174,",","_"),ISNUMBER(SEARCH("/",I2174)),SUBSTITUTE(I2174,"/","_"),ISNUMBER(SEARCH("",I2174)),I2174),I2174)),IF(OR($J$14 = "J",$J$14 = "K"),"",IF(D2174="","",IF(LEN(D2174)&gt;2,_xlfn.IFS(ISNUMBER(SEARCH("_",D2174)),D2174,ISNUMBER(SEARCH(", ",D2174)),SUBSTITUTE(D2174,", ","_"),ISNUMBER(SEARCH("/ ",D2174)),SUBSTITUTE(D2174,"/ ","_"),ISNUMBER(SEARCH(",",D2174)),SUBSTITUTE(D2174,",","_"),ISNUMBER(SEARCH("/",D2174)),SUBSTITUTE(D2174,"/","_"),ISNUMBER(SEARCH("",D2174)),D2174),D2174))))</f>
        <v/>
      </c>
      <c r="L2174" s="1"/>
      <c r="M2174" s="1" t="str">
        <f t="shared" si="166"/>
        <v/>
      </c>
      <c r="N2174" s="94" t="str">
        <f>IF($L2174="None","",IF(ISERROR(VLOOKUP($L2174,Info!$B$4:$B$266,1,FALSE)),"",VLOOKUP($L2174,Info!$B$4:$L$266,5,FALSE)))</f>
        <v/>
      </c>
      <c r="O2174" s="94" t="str">
        <f>IF(K2174="","",IF(AND($J$12&lt;&gt;"ABC",N2174="3"),"BAC",IF(N2174="3","ABC",IF($J$12&lt;&gt;"ABC",IF($J$10="Standard",VLOOKUP(K2174,Info!$BE$4:$BF$481,2,FALSE),VLOOKUP(K2174,Info!$BI$4:$BJ$482,2,FALSE)),IF($J$10="Standard",VLOOKUP(K2174,Info!$AG$4:$AH$2994,2,FALSE),VLOOKUP(K2174,Info!$AK$4:$AL$2997,2,FALSE))))))</f>
        <v/>
      </c>
      <c r="P2174" s="94" t="str">
        <f>IF($L2174="None","",IF(ISERROR(VLOOKUP($L2174,Info!$B$4:$B$266,1,FALSE)),"",VLOOKUP($L2174,Info!$B$4:$L$266,3,FALSE)))</f>
        <v/>
      </c>
      <c r="Q2174" s="96" t="str">
        <f>IF($L2174="None","",IF(ISERROR(VLOOKUP($L2174,Info!$B$4:$B$266,1,FALSE)),"",VLOOKUP($L2174,Info!$B$4:$L$266,4,FALSE)))</f>
        <v/>
      </c>
      <c r="R2174" s="1"/>
      <c r="S2174" s="6" t="str">
        <f t="shared" si="167"/>
        <v/>
      </c>
      <c r="T2174" s="6" t="str">
        <f>IF($L2174="None","",IF(ISERROR(VLOOKUP($L2174,Info!$B$4:$B$266,1,FALSE)),"",VLOOKUP($L2174,Info!$B$4:$L$266,11,FALSE)))</f>
        <v/>
      </c>
      <c r="U2174" s="1"/>
      <c r="V2174" s="1"/>
      <c r="W2174" s="1"/>
      <c r="X2174" s="1" t="str">
        <f>IF($L2174="None","",IF(ISERROR(VLOOKUP($L2174,Info!$B$4:$B$266,1,FALSE)),"",IF(OR(W2174="Metallic Liquid Tight",W2174="Non-Metallic Liquid Tight",W2174="LSZH",W2174="Greenfield"),VLOOKUP($L2174,Info!$B$4:$L$266,7,FALSE),"N/A")))</f>
        <v/>
      </c>
      <c r="Y2174" s="1"/>
      <c r="Z2174" s="96" t="str">
        <f>IF($L2174="None","",IF(ISERROR(VLOOKUP($L2174,Info!$B$4:$B$266,1,FALSE)),"",VLOOKUP($L2174,Info!$B$4:$L$266,9,FALSE)))</f>
        <v/>
      </c>
      <c r="AA2174" s="96" t="str">
        <f>IF($L2174="None","",IF(ISERROR(VLOOKUP($L2174,Info!$B$4:$B$266,1,FALSE)),"",VLOOKUP($L2174,Info!$B$4:$L$266,8,FALSE)))</f>
        <v/>
      </c>
      <c r="AB2174" s="96" t="str">
        <f>IF($L2174="None","",IF(ISERROR(VLOOKUP($L2174,Info!$B$4:$B$266,1,FALSE)),"",VLOOKUP($L2174,Info!$B$4:$L$266,10,FALSE)))</f>
        <v/>
      </c>
      <c r="AC2174" s="1" t="str">
        <f>IF(W2174="SO Cable","Black,White",IF(O2174="","",IF(P2174="","",IF($J$12&lt;&gt;"ABC",IF(P2174&lt;="250",VLOOKUP(O2174,Info!$AZ$4:$BB$22,3,FALSE),VLOOKUP(O2174,Info!$AZ$23:$BB$39,3,FALSE)),IF(P2174&lt;="250",VLOOKUP(O2174,Info!$AO$4:$AQ$22,3,FALSE),VLOOKUP(O2174,Info!$AO$23:$AP$39,3,FALSE))))))</f>
        <v/>
      </c>
      <c r="AD2174" s="1"/>
      <c r="AE2174" s="1" t="str">
        <f>IF($L2174="None","",IF(ISERROR(VLOOKUP($L2174,Info!$B$4:$B$266,1,FALSE)),"",VLOOKUP($L2174,Info!$B$4:$L$266,4,FALSE)))</f>
        <v/>
      </c>
      <c r="AF2174" s="1" t="str">
        <f>IF($L2174="None","",IF(ISERROR(VLOOKUP($L2174,Info!$B$4:$B$266,1,FALSE)),"",VLOOKUP($L2174,Info!$B$4:$L$266,6,FALSE)))</f>
        <v/>
      </c>
      <c r="AG2174" s="1"/>
      <c r="AH2174" s="33" t="str" cm="1">
        <f t="array" ref="AH2174">IF(AND(L2174&lt;&gt;"",O2174&lt;&gt;"",R2174:S2174&lt;&gt;"",W2174:X2174&lt;&gt;"",Z2174:AA2174&lt;&gt;"",AC2174&lt;&gt;""),"Good","Bad")</f>
        <v>Bad</v>
      </c>
      <c r="AL2174" t="str" cm="1">
        <f t="array" ref="AL2174">IF(R2174&gt;0,_xlfn.IFS(COUNTIF($L$20:L2174,"&lt;&gt;")&lt;101,1,COUNTIF($L$20:L2174,"&lt;&gt;")&lt;201,2,COUNTIF($L$20:L2174,"&lt;&gt;")&lt;301,3,COUNTIF($L$20:L2174,"&lt;&gt;")&lt;401,4,COUNTIF($L$20:L2174,"&lt;&gt;")&lt;501,5,COUNTIF($L$20:L2174,"&lt;&gt;")&lt;601,6,COUNTIF($L$20:L2174,"&lt;&gt;")&lt;701,7,COUNTIF($L$20:L2174,"&lt;&gt;")&lt;801,8,COUNTIF($L$20:L2174,"&lt;&gt;")&lt;901,9,COUNTIF($L$20:L2174,"&lt;&gt;")&lt;1001,10,COUNTIF($L$20:L2174,"&lt;&gt;")&lt;1101,11,COUNTIF($L$20:L2174,"&lt;&gt;")&lt;1201,12,COUNTIF($L$20:L2174,"&lt;&gt;")&lt;1301,13,COUNTIF($L$20:L2174,"&lt;&gt;")&lt;1401,14,COUNTIF($L$20:L2174,"&lt;&gt;")&lt;1501,15,COUNTIF($L$20:L2174,"&lt;&gt;")&lt;1601,16,COUNTIF($L$20:L2174,"&lt;&gt;")&lt;1701,17,COUNTIF($L$20:L2174,"&lt;&gt;")&lt;1801,18,COUNTIF($L$20:L2174,"&lt;&gt;")&lt;1901,19,COUNTIF($L$20:L2174,"&lt;&gt;")&lt;2001,20,COUNTIF($L$20:L2174,"&lt;&gt;")&lt;2101,21,COUNTIF($L$20:L2174,"&lt;&gt;")&lt;2201,22,COUNTIF($L$20:L2174,"&lt;&gt;")&lt;2301,23,COUNTIF($L$20:L2174,"&lt;&gt;")&lt;2401,24,COUNTIF($L$20:L2174,"&lt;&gt;")&lt;2501,25,COUNTIF($L$20:L2174,"&lt;&gt;")&lt;2601,26,COUNTIF($L$20:L2174,"&lt;&gt;")&lt;2701,27,COUNTIF($L$20:L2174,"&lt;&gt;")&lt;2801,28,COUNTIF($L$20:L2174,"&lt;&gt;")&lt;2901,29,COUNTIF($L$20:L2174,"&lt;&gt;")&lt;3001,30),"")</f>
        <v/>
      </c>
      <c r="AM2174" t="str">
        <f t="shared" si="165"/>
        <v/>
      </c>
      <c r="AN2174" t="str">
        <f t="shared" si="169"/>
        <v/>
      </c>
      <c r="AP2174" t="str">
        <f t="shared" si="168"/>
        <v/>
      </c>
      <c r="AQ2174" t="str">
        <f>IF(AO2174="","",COUNTIFS(AM2174:$AM$3019,AO2174))</f>
        <v/>
      </c>
    </row>
    <row r="2175" spans="1:43" x14ac:dyDescent="0.25">
      <c r="A2175" s="6" t="str">
        <f>IF(COUNT($A$20:A2174)&lt;&gt;$B$4,IF(A2174="","",A2174+1),"")</f>
        <v/>
      </c>
      <c r="B2175" s="3"/>
      <c r="C2175" s="3"/>
      <c r="D2175" s="122"/>
      <c r="E2175" s="3"/>
      <c r="F2175" s="3"/>
      <c r="G2175" s="3"/>
      <c r="H2175" s="3"/>
      <c r="I2175" s="120"/>
      <c r="J2175" s="3"/>
      <c r="K2175" s="95" t="str" cm="1">
        <f t="array" ref="K2175">IF(OR($J$14 = "A",$J$14 = "B",$J$14 = "C"),IF(I2175="","",IF(LEN(I2175)&gt;2,_xlfn.IFS(ISNUMBER(SEARCH("_",I2175)),I2175,ISNUMBER(SEARCH(", ",I2175)),SUBSTITUTE(I2175,", ","_"),ISNUMBER(SEARCH("/ ",I2175)),SUBSTITUTE(I2175,"/ ","_"),ISNUMBER(SEARCH(",",I2175)),SUBSTITUTE(I2175,",","_"),ISNUMBER(SEARCH("/",I2175)),SUBSTITUTE(I2175,"/","_"),ISNUMBER(SEARCH("",I2175)),I2175),I2175)),IF(OR($J$14 = "J",$J$14 = "K"),"",IF(D2175="","",IF(LEN(D2175)&gt;2,_xlfn.IFS(ISNUMBER(SEARCH("_",D2175)),D2175,ISNUMBER(SEARCH(", ",D2175)),SUBSTITUTE(D2175,", ","_"),ISNUMBER(SEARCH("/ ",D2175)),SUBSTITUTE(D2175,"/ ","_"),ISNUMBER(SEARCH(",",D2175)),SUBSTITUTE(D2175,",","_"),ISNUMBER(SEARCH("/",D2175)),SUBSTITUTE(D2175,"/","_"),ISNUMBER(SEARCH("",D2175)),D2175),D2175))))</f>
        <v/>
      </c>
      <c r="L2175" s="1"/>
      <c r="M2175" s="1" t="str">
        <f t="shared" si="166"/>
        <v/>
      </c>
      <c r="N2175" s="94" t="str">
        <f>IF($L2175="None","",IF(ISERROR(VLOOKUP($L2175,Info!$B$4:$B$266,1,FALSE)),"",VLOOKUP($L2175,Info!$B$4:$L$266,5,FALSE)))</f>
        <v/>
      </c>
      <c r="O2175" s="94" t="str">
        <f>IF(K2175="","",IF(AND($J$12&lt;&gt;"ABC",N2175="3"),"BAC",IF(N2175="3","ABC",IF($J$12&lt;&gt;"ABC",IF($J$10="Standard",VLOOKUP(K2175,Info!$BE$4:$BF$481,2,FALSE),VLOOKUP(K2175,Info!$BI$4:$BJ$482,2,FALSE)),IF($J$10="Standard",VLOOKUP(K2175,Info!$AG$4:$AH$2994,2,FALSE),VLOOKUP(K2175,Info!$AK$4:$AL$2997,2,FALSE))))))</f>
        <v/>
      </c>
      <c r="P2175" s="94" t="str">
        <f>IF($L2175="None","",IF(ISERROR(VLOOKUP($L2175,Info!$B$4:$B$266,1,FALSE)),"",VLOOKUP($L2175,Info!$B$4:$L$266,3,FALSE)))</f>
        <v/>
      </c>
      <c r="Q2175" s="96" t="str">
        <f>IF($L2175="None","",IF(ISERROR(VLOOKUP($L2175,Info!$B$4:$B$266,1,FALSE)),"",VLOOKUP($L2175,Info!$B$4:$L$266,4,FALSE)))</f>
        <v/>
      </c>
      <c r="R2175" s="1"/>
      <c r="S2175" s="6" t="str">
        <f t="shared" si="167"/>
        <v/>
      </c>
      <c r="T2175" s="6" t="str">
        <f>IF($L2175="None","",IF(ISERROR(VLOOKUP($L2175,Info!$B$4:$B$266,1,FALSE)),"",VLOOKUP($L2175,Info!$B$4:$L$266,11,FALSE)))</f>
        <v/>
      </c>
      <c r="U2175" s="1"/>
      <c r="V2175" s="1"/>
      <c r="W2175" s="1"/>
      <c r="X2175" s="1" t="str">
        <f>IF($L2175="None","",IF(ISERROR(VLOOKUP($L2175,Info!$B$4:$B$266,1,FALSE)),"",IF(OR(W2175="Metallic Liquid Tight",W2175="Non-Metallic Liquid Tight",W2175="LSZH",W2175="Greenfield"),VLOOKUP($L2175,Info!$B$4:$L$266,7,FALSE),"N/A")))</f>
        <v/>
      </c>
      <c r="Y2175" s="1"/>
      <c r="Z2175" s="96" t="str">
        <f>IF($L2175="None","",IF(ISERROR(VLOOKUP($L2175,Info!$B$4:$B$266,1,FALSE)),"",VLOOKUP($L2175,Info!$B$4:$L$266,9,FALSE)))</f>
        <v/>
      </c>
      <c r="AA2175" s="96" t="str">
        <f>IF($L2175="None","",IF(ISERROR(VLOOKUP($L2175,Info!$B$4:$B$266,1,FALSE)),"",VLOOKUP($L2175,Info!$B$4:$L$266,8,FALSE)))</f>
        <v/>
      </c>
      <c r="AB2175" s="96" t="str">
        <f>IF($L2175="None","",IF(ISERROR(VLOOKUP($L2175,Info!$B$4:$B$266,1,FALSE)),"",VLOOKUP($L2175,Info!$B$4:$L$266,10,FALSE)))</f>
        <v/>
      </c>
      <c r="AC2175" s="1" t="str">
        <f>IF(W2175="SO Cable","Black,White",IF(O2175="","",IF(P2175="","",IF($J$12&lt;&gt;"ABC",IF(P2175&lt;="250",VLOOKUP(O2175,Info!$AZ$4:$BB$22,3,FALSE),VLOOKUP(O2175,Info!$AZ$23:$BB$39,3,FALSE)),IF(P2175&lt;="250",VLOOKUP(O2175,Info!$AO$4:$AQ$22,3,FALSE),VLOOKUP(O2175,Info!$AO$23:$AP$39,3,FALSE))))))</f>
        <v/>
      </c>
      <c r="AD2175" s="1"/>
      <c r="AE2175" s="1" t="str">
        <f>IF($L2175="None","",IF(ISERROR(VLOOKUP($L2175,Info!$B$4:$B$266,1,FALSE)),"",VLOOKUP($L2175,Info!$B$4:$L$266,4,FALSE)))</f>
        <v/>
      </c>
      <c r="AF2175" s="1" t="str">
        <f>IF($L2175="None","",IF(ISERROR(VLOOKUP($L2175,Info!$B$4:$B$266,1,FALSE)),"",VLOOKUP($L2175,Info!$B$4:$L$266,6,FALSE)))</f>
        <v/>
      </c>
      <c r="AG2175" s="1"/>
      <c r="AH2175" s="33" t="str" cm="1">
        <f t="array" ref="AH2175">IF(AND(L2175&lt;&gt;"",O2175&lt;&gt;"",R2175:S2175&lt;&gt;"",W2175:X2175&lt;&gt;"",Z2175:AA2175&lt;&gt;"",AC2175&lt;&gt;""),"Good","Bad")</f>
        <v>Bad</v>
      </c>
      <c r="AL2175" t="str" cm="1">
        <f t="array" ref="AL2175">IF(R2175&gt;0,_xlfn.IFS(COUNTIF($L$20:L2175,"&lt;&gt;")&lt;101,1,COUNTIF($L$20:L2175,"&lt;&gt;")&lt;201,2,COUNTIF($L$20:L2175,"&lt;&gt;")&lt;301,3,COUNTIF($L$20:L2175,"&lt;&gt;")&lt;401,4,COUNTIF($L$20:L2175,"&lt;&gt;")&lt;501,5,COUNTIF($L$20:L2175,"&lt;&gt;")&lt;601,6,COUNTIF($L$20:L2175,"&lt;&gt;")&lt;701,7,COUNTIF($L$20:L2175,"&lt;&gt;")&lt;801,8,COUNTIF($L$20:L2175,"&lt;&gt;")&lt;901,9,COUNTIF($L$20:L2175,"&lt;&gt;")&lt;1001,10,COUNTIF($L$20:L2175,"&lt;&gt;")&lt;1101,11,COUNTIF($L$20:L2175,"&lt;&gt;")&lt;1201,12,COUNTIF($L$20:L2175,"&lt;&gt;")&lt;1301,13,COUNTIF($L$20:L2175,"&lt;&gt;")&lt;1401,14,COUNTIF($L$20:L2175,"&lt;&gt;")&lt;1501,15,COUNTIF($L$20:L2175,"&lt;&gt;")&lt;1601,16,COUNTIF($L$20:L2175,"&lt;&gt;")&lt;1701,17,COUNTIF($L$20:L2175,"&lt;&gt;")&lt;1801,18,COUNTIF($L$20:L2175,"&lt;&gt;")&lt;1901,19,COUNTIF($L$20:L2175,"&lt;&gt;")&lt;2001,20,COUNTIF($L$20:L2175,"&lt;&gt;")&lt;2101,21,COUNTIF($L$20:L2175,"&lt;&gt;")&lt;2201,22,COUNTIF($L$20:L2175,"&lt;&gt;")&lt;2301,23,COUNTIF($L$20:L2175,"&lt;&gt;")&lt;2401,24,COUNTIF($L$20:L2175,"&lt;&gt;")&lt;2501,25,COUNTIF($L$20:L2175,"&lt;&gt;")&lt;2601,26,COUNTIF($L$20:L2175,"&lt;&gt;")&lt;2701,27,COUNTIF($L$20:L2175,"&lt;&gt;")&lt;2801,28,COUNTIF($L$20:L2175,"&lt;&gt;")&lt;2901,29,COUNTIF($L$20:L2175,"&lt;&gt;")&lt;3001,30),"")</f>
        <v/>
      </c>
      <c r="AM2175" t="str">
        <f t="shared" si="165"/>
        <v/>
      </c>
      <c r="AN2175" t="str">
        <f t="shared" si="169"/>
        <v/>
      </c>
      <c r="AP2175" t="str">
        <f t="shared" si="168"/>
        <v/>
      </c>
      <c r="AQ2175" t="str">
        <f>IF(AO2175="","",COUNTIFS(AM2175:$AM$3019,AO2175))</f>
        <v/>
      </c>
    </row>
    <row r="2176" spans="1:43" x14ac:dyDescent="0.25">
      <c r="A2176" s="6" t="str">
        <f>IF(COUNT($A$20:A2175)&lt;&gt;$B$4,IF(A2175="","",A2175+1),"")</f>
        <v/>
      </c>
      <c r="B2176" s="3"/>
      <c r="C2176" s="3"/>
      <c r="D2176" s="122"/>
      <c r="E2176" s="3"/>
      <c r="F2176" s="3"/>
      <c r="G2176" s="3"/>
      <c r="H2176" s="3"/>
      <c r="I2176" s="120"/>
      <c r="J2176" s="3"/>
      <c r="K2176" s="95" t="str" cm="1">
        <f t="array" ref="K2176">IF(OR($J$14 = "A",$J$14 = "B",$J$14 = "C"),IF(I2176="","",IF(LEN(I2176)&gt;2,_xlfn.IFS(ISNUMBER(SEARCH("_",I2176)),I2176,ISNUMBER(SEARCH(", ",I2176)),SUBSTITUTE(I2176,", ","_"),ISNUMBER(SEARCH("/ ",I2176)),SUBSTITUTE(I2176,"/ ","_"),ISNUMBER(SEARCH(",",I2176)),SUBSTITUTE(I2176,",","_"),ISNUMBER(SEARCH("/",I2176)),SUBSTITUTE(I2176,"/","_"),ISNUMBER(SEARCH("",I2176)),I2176),I2176)),IF(OR($J$14 = "J",$J$14 = "K"),"",IF(D2176="","",IF(LEN(D2176)&gt;2,_xlfn.IFS(ISNUMBER(SEARCH("_",D2176)),D2176,ISNUMBER(SEARCH(", ",D2176)),SUBSTITUTE(D2176,", ","_"),ISNUMBER(SEARCH("/ ",D2176)),SUBSTITUTE(D2176,"/ ","_"),ISNUMBER(SEARCH(",",D2176)),SUBSTITUTE(D2176,",","_"),ISNUMBER(SEARCH("/",D2176)),SUBSTITUTE(D2176,"/","_"),ISNUMBER(SEARCH("",D2176)),D2176),D2176))))</f>
        <v/>
      </c>
      <c r="L2176" s="1"/>
      <c r="M2176" s="1" t="str">
        <f t="shared" si="166"/>
        <v/>
      </c>
      <c r="N2176" s="94" t="str">
        <f>IF($L2176="None","",IF(ISERROR(VLOOKUP($L2176,Info!$B$4:$B$266,1,FALSE)),"",VLOOKUP($L2176,Info!$B$4:$L$266,5,FALSE)))</f>
        <v/>
      </c>
      <c r="O2176" s="94" t="str">
        <f>IF(K2176="","",IF(AND($J$12&lt;&gt;"ABC",N2176="3"),"BAC",IF(N2176="3","ABC",IF($J$12&lt;&gt;"ABC",IF($J$10="Standard",VLOOKUP(K2176,Info!$BE$4:$BF$481,2,FALSE),VLOOKUP(K2176,Info!$BI$4:$BJ$482,2,FALSE)),IF($J$10="Standard",VLOOKUP(K2176,Info!$AG$4:$AH$2994,2,FALSE),VLOOKUP(K2176,Info!$AK$4:$AL$2997,2,FALSE))))))</f>
        <v/>
      </c>
      <c r="P2176" s="94" t="str">
        <f>IF($L2176="None","",IF(ISERROR(VLOOKUP($L2176,Info!$B$4:$B$266,1,FALSE)),"",VLOOKUP($L2176,Info!$B$4:$L$266,3,FALSE)))</f>
        <v/>
      </c>
      <c r="Q2176" s="96" t="str">
        <f>IF($L2176="None","",IF(ISERROR(VLOOKUP($L2176,Info!$B$4:$B$266,1,FALSE)),"",VLOOKUP($L2176,Info!$B$4:$L$266,4,FALSE)))</f>
        <v/>
      </c>
      <c r="R2176" s="1"/>
      <c r="S2176" s="6" t="str">
        <f t="shared" si="167"/>
        <v/>
      </c>
      <c r="T2176" s="6" t="str">
        <f>IF($L2176="None","",IF(ISERROR(VLOOKUP($L2176,Info!$B$4:$B$266,1,FALSE)),"",VLOOKUP($L2176,Info!$B$4:$L$266,11,FALSE)))</f>
        <v/>
      </c>
      <c r="U2176" s="1"/>
      <c r="V2176" s="1"/>
      <c r="W2176" s="1"/>
      <c r="X2176" s="1" t="str">
        <f>IF($L2176="None","",IF(ISERROR(VLOOKUP($L2176,Info!$B$4:$B$266,1,FALSE)),"",IF(OR(W2176="Metallic Liquid Tight",W2176="Non-Metallic Liquid Tight",W2176="LSZH",W2176="Greenfield"),VLOOKUP($L2176,Info!$B$4:$L$266,7,FALSE),"N/A")))</f>
        <v/>
      </c>
      <c r="Y2176" s="1"/>
      <c r="Z2176" s="96" t="str">
        <f>IF($L2176="None","",IF(ISERROR(VLOOKUP($L2176,Info!$B$4:$B$266,1,FALSE)),"",VLOOKUP($L2176,Info!$B$4:$L$266,9,FALSE)))</f>
        <v/>
      </c>
      <c r="AA2176" s="96" t="str">
        <f>IF($L2176="None","",IF(ISERROR(VLOOKUP($L2176,Info!$B$4:$B$266,1,FALSE)),"",VLOOKUP($L2176,Info!$B$4:$L$266,8,FALSE)))</f>
        <v/>
      </c>
      <c r="AB2176" s="96" t="str">
        <f>IF($L2176="None","",IF(ISERROR(VLOOKUP($L2176,Info!$B$4:$B$266,1,FALSE)),"",VLOOKUP($L2176,Info!$B$4:$L$266,10,FALSE)))</f>
        <v/>
      </c>
      <c r="AC2176" s="1" t="str">
        <f>IF(W2176="SO Cable","Black,White",IF(O2176="","",IF(P2176="","",IF($J$12&lt;&gt;"ABC",IF(P2176&lt;="250",VLOOKUP(O2176,Info!$AZ$4:$BB$22,3,FALSE),VLOOKUP(O2176,Info!$AZ$23:$BB$39,3,FALSE)),IF(P2176&lt;="250",VLOOKUP(O2176,Info!$AO$4:$AQ$22,3,FALSE),VLOOKUP(O2176,Info!$AO$23:$AP$39,3,FALSE))))))</f>
        <v/>
      </c>
      <c r="AD2176" s="1"/>
      <c r="AE2176" s="1" t="str">
        <f>IF($L2176="None","",IF(ISERROR(VLOOKUP($L2176,Info!$B$4:$B$266,1,FALSE)),"",VLOOKUP($L2176,Info!$B$4:$L$266,4,FALSE)))</f>
        <v/>
      </c>
      <c r="AF2176" s="1" t="str">
        <f>IF($L2176="None","",IF(ISERROR(VLOOKUP($L2176,Info!$B$4:$B$266,1,FALSE)),"",VLOOKUP($L2176,Info!$B$4:$L$266,6,FALSE)))</f>
        <v/>
      </c>
      <c r="AG2176" s="1"/>
      <c r="AH2176" s="33" t="str" cm="1">
        <f t="array" ref="AH2176">IF(AND(L2176&lt;&gt;"",O2176&lt;&gt;"",R2176:S2176&lt;&gt;"",W2176:X2176&lt;&gt;"",Z2176:AA2176&lt;&gt;"",AC2176&lt;&gt;""),"Good","Bad")</f>
        <v>Bad</v>
      </c>
      <c r="AL2176" t="str" cm="1">
        <f t="array" ref="AL2176">IF(R2176&gt;0,_xlfn.IFS(COUNTIF($L$20:L2176,"&lt;&gt;")&lt;101,1,COUNTIF($L$20:L2176,"&lt;&gt;")&lt;201,2,COUNTIF($L$20:L2176,"&lt;&gt;")&lt;301,3,COUNTIF($L$20:L2176,"&lt;&gt;")&lt;401,4,COUNTIF($L$20:L2176,"&lt;&gt;")&lt;501,5,COUNTIF($L$20:L2176,"&lt;&gt;")&lt;601,6,COUNTIF($L$20:L2176,"&lt;&gt;")&lt;701,7,COUNTIF($L$20:L2176,"&lt;&gt;")&lt;801,8,COUNTIF($L$20:L2176,"&lt;&gt;")&lt;901,9,COUNTIF($L$20:L2176,"&lt;&gt;")&lt;1001,10,COUNTIF($L$20:L2176,"&lt;&gt;")&lt;1101,11,COUNTIF($L$20:L2176,"&lt;&gt;")&lt;1201,12,COUNTIF($L$20:L2176,"&lt;&gt;")&lt;1301,13,COUNTIF($L$20:L2176,"&lt;&gt;")&lt;1401,14,COUNTIF($L$20:L2176,"&lt;&gt;")&lt;1501,15,COUNTIF($L$20:L2176,"&lt;&gt;")&lt;1601,16,COUNTIF($L$20:L2176,"&lt;&gt;")&lt;1701,17,COUNTIF($L$20:L2176,"&lt;&gt;")&lt;1801,18,COUNTIF($L$20:L2176,"&lt;&gt;")&lt;1901,19,COUNTIF($L$20:L2176,"&lt;&gt;")&lt;2001,20,COUNTIF($L$20:L2176,"&lt;&gt;")&lt;2101,21,COUNTIF($L$20:L2176,"&lt;&gt;")&lt;2201,22,COUNTIF($L$20:L2176,"&lt;&gt;")&lt;2301,23,COUNTIF($L$20:L2176,"&lt;&gt;")&lt;2401,24,COUNTIF($L$20:L2176,"&lt;&gt;")&lt;2501,25,COUNTIF($L$20:L2176,"&lt;&gt;")&lt;2601,26,COUNTIF($L$20:L2176,"&lt;&gt;")&lt;2701,27,COUNTIF($L$20:L2176,"&lt;&gt;")&lt;2801,28,COUNTIF($L$20:L2176,"&lt;&gt;")&lt;2901,29,COUNTIF($L$20:L2176,"&lt;&gt;")&lt;3001,30),"")</f>
        <v/>
      </c>
      <c r="AM2176" t="str">
        <f t="shared" si="165"/>
        <v/>
      </c>
      <c r="AN2176" t="str">
        <f t="shared" si="169"/>
        <v/>
      </c>
      <c r="AP2176" t="str">
        <f t="shared" si="168"/>
        <v/>
      </c>
      <c r="AQ2176" t="str">
        <f>IF(AO2176="","",COUNTIFS(AM2176:$AM$3019,AO2176))</f>
        <v/>
      </c>
    </row>
    <row r="2177" spans="1:43" x14ac:dyDescent="0.25">
      <c r="A2177" s="6" t="str">
        <f>IF(COUNT($A$20:A2176)&lt;&gt;$B$4,IF(A2176="","",A2176+1),"")</f>
        <v/>
      </c>
      <c r="B2177" s="3"/>
      <c r="C2177" s="3"/>
      <c r="D2177" s="122"/>
      <c r="E2177" s="3"/>
      <c r="F2177" s="3"/>
      <c r="G2177" s="3"/>
      <c r="H2177" s="3"/>
      <c r="I2177" s="120"/>
      <c r="J2177" s="3"/>
      <c r="K2177" s="95" t="str" cm="1">
        <f t="array" ref="K2177">IF(OR($J$14 = "A",$J$14 = "B",$J$14 = "C"),IF(I2177="","",IF(LEN(I2177)&gt;2,_xlfn.IFS(ISNUMBER(SEARCH("_",I2177)),I2177,ISNUMBER(SEARCH(", ",I2177)),SUBSTITUTE(I2177,", ","_"),ISNUMBER(SEARCH("/ ",I2177)),SUBSTITUTE(I2177,"/ ","_"),ISNUMBER(SEARCH(",",I2177)),SUBSTITUTE(I2177,",","_"),ISNUMBER(SEARCH("/",I2177)),SUBSTITUTE(I2177,"/","_"),ISNUMBER(SEARCH("",I2177)),I2177),I2177)),IF(OR($J$14 = "J",$J$14 = "K"),"",IF(D2177="","",IF(LEN(D2177)&gt;2,_xlfn.IFS(ISNUMBER(SEARCH("_",D2177)),D2177,ISNUMBER(SEARCH(", ",D2177)),SUBSTITUTE(D2177,", ","_"),ISNUMBER(SEARCH("/ ",D2177)),SUBSTITUTE(D2177,"/ ","_"),ISNUMBER(SEARCH(",",D2177)),SUBSTITUTE(D2177,",","_"),ISNUMBER(SEARCH("/",D2177)),SUBSTITUTE(D2177,"/","_"),ISNUMBER(SEARCH("",D2177)),D2177),D2177))))</f>
        <v/>
      </c>
      <c r="L2177" s="1"/>
      <c r="M2177" s="1" t="str">
        <f t="shared" si="166"/>
        <v/>
      </c>
      <c r="N2177" s="94" t="str">
        <f>IF($L2177="None","",IF(ISERROR(VLOOKUP($L2177,Info!$B$4:$B$266,1,FALSE)),"",VLOOKUP($L2177,Info!$B$4:$L$266,5,FALSE)))</f>
        <v/>
      </c>
      <c r="O2177" s="94" t="str">
        <f>IF(K2177="","",IF(AND($J$12&lt;&gt;"ABC",N2177="3"),"BAC",IF(N2177="3","ABC",IF($J$12&lt;&gt;"ABC",IF($J$10="Standard",VLOOKUP(K2177,Info!$BE$4:$BF$481,2,FALSE),VLOOKUP(K2177,Info!$BI$4:$BJ$482,2,FALSE)),IF($J$10="Standard",VLOOKUP(K2177,Info!$AG$4:$AH$2994,2,FALSE),VLOOKUP(K2177,Info!$AK$4:$AL$2997,2,FALSE))))))</f>
        <v/>
      </c>
      <c r="P2177" s="94" t="str">
        <f>IF($L2177="None","",IF(ISERROR(VLOOKUP($L2177,Info!$B$4:$B$266,1,FALSE)),"",VLOOKUP($L2177,Info!$B$4:$L$266,3,FALSE)))</f>
        <v/>
      </c>
      <c r="Q2177" s="96" t="str">
        <f>IF($L2177="None","",IF(ISERROR(VLOOKUP($L2177,Info!$B$4:$B$266,1,FALSE)),"",VLOOKUP($L2177,Info!$B$4:$L$266,4,FALSE)))</f>
        <v/>
      </c>
      <c r="R2177" s="1"/>
      <c r="S2177" s="6" t="str">
        <f t="shared" si="167"/>
        <v/>
      </c>
      <c r="T2177" s="6" t="str">
        <f>IF($L2177="None","",IF(ISERROR(VLOOKUP($L2177,Info!$B$4:$B$266,1,FALSE)),"",VLOOKUP($L2177,Info!$B$4:$L$266,11,FALSE)))</f>
        <v/>
      </c>
      <c r="U2177" s="1"/>
      <c r="V2177" s="1"/>
      <c r="W2177" s="1"/>
      <c r="X2177" s="1" t="str">
        <f>IF($L2177="None","",IF(ISERROR(VLOOKUP($L2177,Info!$B$4:$B$266,1,FALSE)),"",IF(OR(W2177="Metallic Liquid Tight",W2177="Non-Metallic Liquid Tight",W2177="LSZH",W2177="Greenfield"),VLOOKUP($L2177,Info!$B$4:$L$266,7,FALSE),"N/A")))</f>
        <v/>
      </c>
      <c r="Y2177" s="1"/>
      <c r="Z2177" s="96" t="str">
        <f>IF($L2177="None","",IF(ISERROR(VLOOKUP($L2177,Info!$B$4:$B$266,1,FALSE)),"",VLOOKUP($L2177,Info!$B$4:$L$266,9,FALSE)))</f>
        <v/>
      </c>
      <c r="AA2177" s="96" t="str">
        <f>IF($L2177="None","",IF(ISERROR(VLOOKUP($L2177,Info!$B$4:$B$266,1,FALSE)),"",VLOOKUP($L2177,Info!$B$4:$L$266,8,FALSE)))</f>
        <v/>
      </c>
      <c r="AB2177" s="96" t="str">
        <f>IF($L2177="None","",IF(ISERROR(VLOOKUP($L2177,Info!$B$4:$B$266,1,FALSE)),"",VLOOKUP($L2177,Info!$B$4:$L$266,10,FALSE)))</f>
        <v/>
      </c>
      <c r="AC2177" s="1" t="str">
        <f>IF(W2177="SO Cable","Black,White",IF(O2177="","",IF(P2177="","",IF($J$12&lt;&gt;"ABC",IF(P2177&lt;="250",VLOOKUP(O2177,Info!$AZ$4:$BB$22,3,FALSE),VLOOKUP(O2177,Info!$AZ$23:$BB$39,3,FALSE)),IF(P2177&lt;="250",VLOOKUP(O2177,Info!$AO$4:$AQ$22,3,FALSE),VLOOKUP(O2177,Info!$AO$23:$AP$39,3,FALSE))))))</f>
        <v/>
      </c>
      <c r="AD2177" s="1"/>
      <c r="AE2177" s="1" t="str">
        <f>IF($L2177="None","",IF(ISERROR(VLOOKUP($L2177,Info!$B$4:$B$266,1,FALSE)),"",VLOOKUP($L2177,Info!$B$4:$L$266,4,FALSE)))</f>
        <v/>
      </c>
      <c r="AF2177" s="1" t="str">
        <f>IF($L2177="None","",IF(ISERROR(VLOOKUP($L2177,Info!$B$4:$B$266,1,FALSE)),"",VLOOKUP($L2177,Info!$B$4:$L$266,6,FALSE)))</f>
        <v/>
      </c>
      <c r="AG2177" s="1"/>
      <c r="AH2177" s="33" t="str" cm="1">
        <f t="array" ref="AH2177">IF(AND(L2177&lt;&gt;"",O2177&lt;&gt;"",R2177:S2177&lt;&gt;"",W2177:X2177&lt;&gt;"",Z2177:AA2177&lt;&gt;"",AC2177&lt;&gt;""),"Good","Bad")</f>
        <v>Bad</v>
      </c>
      <c r="AL2177" t="str" cm="1">
        <f t="array" ref="AL2177">IF(R2177&gt;0,_xlfn.IFS(COUNTIF($L$20:L2177,"&lt;&gt;")&lt;101,1,COUNTIF($L$20:L2177,"&lt;&gt;")&lt;201,2,COUNTIF($L$20:L2177,"&lt;&gt;")&lt;301,3,COUNTIF($L$20:L2177,"&lt;&gt;")&lt;401,4,COUNTIF($L$20:L2177,"&lt;&gt;")&lt;501,5,COUNTIF($L$20:L2177,"&lt;&gt;")&lt;601,6,COUNTIF($L$20:L2177,"&lt;&gt;")&lt;701,7,COUNTIF($L$20:L2177,"&lt;&gt;")&lt;801,8,COUNTIF($L$20:L2177,"&lt;&gt;")&lt;901,9,COUNTIF($L$20:L2177,"&lt;&gt;")&lt;1001,10,COUNTIF($L$20:L2177,"&lt;&gt;")&lt;1101,11,COUNTIF($L$20:L2177,"&lt;&gt;")&lt;1201,12,COUNTIF($L$20:L2177,"&lt;&gt;")&lt;1301,13,COUNTIF($L$20:L2177,"&lt;&gt;")&lt;1401,14,COUNTIF($L$20:L2177,"&lt;&gt;")&lt;1501,15,COUNTIF($L$20:L2177,"&lt;&gt;")&lt;1601,16,COUNTIF($L$20:L2177,"&lt;&gt;")&lt;1701,17,COUNTIF($L$20:L2177,"&lt;&gt;")&lt;1801,18,COUNTIF($L$20:L2177,"&lt;&gt;")&lt;1901,19,COUNTIF($L$20:L2177,"&lt;&gt;")&lt;2001,20,COUNTIF($L$20:L2177,"&lt;&gt;")&lt;2101,21,COUNTIF($L$20:L2177,"&lt;&gt;")&lt;2201,22,COUNTIF($L$20:L2177,"&lt;&gt;")&lt;2301,23,COUNTIF($L$20:L2177,"&lt;&gt;")&lt;2401,24,COUNTIF($L$20:L2177,"&lt;&gt;")&lt;2501,25,COUNTIF($L$20:L2177,"&lt;&gt;")&lt;2601,26,COUNTIF($L$20:L2177,"&lt;&gt;")&lt;2701,27,COUNTIF($L$20:L2177,"&lt;&gt;")&lt;2801,28,COUNTIF($L$20:L2177,"&lt;&gt;")&lt;2901,29,COUNTIF($L$20:L2177,"&lt;&gt;")&lt;3001,30),"")</f>
        <v/>
      </c>
      <c r="AM2177" t="str">
        <f t="shared" si="165"/>
        <v/>
      </c>
      <c r="AN2177" t="str">
        <f t="shared" si="169"/>
        <v/>
      </c>
      <c r="AP2177" t="str">
        <f t="shared" si="168"/>
        <v/>
      </c>
      <c r="AQ2177" t="str">
        <f>IF(AO2177="","",COUNTIFS(AM2177:$AM$3019,AO2177))</f>
        <v/>
      </c>
    </row>
    <row r="2178" spans="1:43" x14ac:dyDescent="0.25">
      <c r="A2178" s="6" t="str">
        <f>IF(COUNT($A$20:A2177)&lt;&gt;$B$4,IF(A2177="","",A2177+1),"")</f>
        <v/>
      </c>
      <c r="B2178" s="3"/>
      <c r="C2178" s="3"/>
      <c r="D2178" s="122"/>
      <c r="E2178" s="3"/>
      <c r="F2178" s="3"/>
      <c r="G2178" s="3"/>
      <c r="H2178" s="3"/>
      <c r="I2178" s="120"/>
      <c r="J2178" s="3"/>
      <c r="K2178" s="95" t="str" cm="1">
        <f t="array" ref="K2178">IF(OR($J$14 = "A",$J$14 = "B",$J$14 = "C"),IF(I2178="","",IF(LEN(I2178)&gt;2,_xlfn.IFS(ISNUMBER(SEARCH("_",I2178)),I2178,ISNUMBER(SEARCH(", ",I2178)),SUBSTITUTE(I2178,", ","_"),ISNUMBER(SEARCH("/ ",I2178)),SUBSTITUTE(I2178,"/ ","_"),ISNUMBER(SEARCH(",",I2178)),SUBSTITUTE(I2178,",","_"),ISNUMBER(SEARCH("/",I2178)),SUBSTITUTE(I2178,"/","_"),ISNUMBER(SEARCH("",I2178)),I2178),I2178)),IF(OR($J$14 = "J",$J$14 = "K"),"",IF(D2178="","",IF(LEN(D2178)&gt;2,_xlfn.IFS(ISNUMBER(SEARCH("_",D2178)),D2178,ISNUMBER(SEARCH(", ",D2178)),SUBSTITUTE(D2178,", ","_"),ISNUMBER(SEARCH("/ ",D2178)),SUBSTITUTE(D2178,"/ ","_"),ISNUMBER(SEARCH(",",D2178)),SUBSTITUTE(D2178,",","_"),ISNUMBER(SEARCH("/",D2178)),SUBSTITUTE(D2178,"/","_"),ISNUMBER(SEARCH("",D2178)),D2178),D2178))))</f>
        <v/>
      </c>
      <c r="L2178" s="1"/>
      <c r="M2178" s="1" t="str">
        <f t="shared" si="166"/>
        <v/>
      </c>
      <c r="N2178" s="94" t="str">
        <f>IF($L2178="None","",IF(ISERROR(VLOOKUP($L2178,Info!$B$4:$B$266,1,FALSE)),"",VLOOKUP($L2178,Info!$B$4:$L$266,5,FALSE)))</f>
        <v/>
      </c>
      <c r="O2178" s="94" t="str">
        <f>IF(K2178="","",IF(AND($J$12&lt;&gt;"ABC",N2178="3"),"BAC",IF(N2178="3","ABC",IF($J$12&lt;&gt;"ABC",IF($J$10="Standard",VLOOKUP(K2178,Info!$BE$4:$BF$481,2,FALSE),VLOOKUP(K2178,Info!$BI$4:$BJ$482,2,FALSE)),IF($J$10="Standard",VLOOKUP(K2178,Info!$AG$4:$AH$2994,2,FALSE),VLOOKUP(K2178,Info!$AK$4:$AL$2997,2,FALSE))))))</f>
        <v/>
      </c>
      <c r="P2178" s="94" t="str">
        <f>IF($L2178="None","",IF(ISERROR(VLOOKUP($L2178,Info!$B$4:$B$266,1,FALSE)),"",VLOOKUP($L2178,Info!$B$4:$L$266,3,FALSE)))</f>
        <v/>
      </c>
      <c r="Q2178" s="96" t="str">
        <f>IF($L2178="None","",IF(ISERROR(VLOOKUP($L2178,Info!$B$4:$B$266,1,FALSE)),"",VLOOKUP($L2178,Info!$B$4:$L$266,4,FALSE)))</f>
        <v/>
      </c>
      <c r="R2178" s="1"/>
      <c r="S2178" s="6" t="str">
        <f t="shared" si="167"/>
        <v/>
      </c>
      <c r="T2178" s="6" t="str">
        <f>IF($L2178="None","",IF(ISERROR(VLOOKUP($L2178,Info!$B$4:$B$266,1,FALSE)),"",VLOOKUP($L2178,Info!$B$4:$L$266,11,FALSE)))</f>
        <v/>
      </c>
      <c r="U2178" s="1"/>
      <c r="V2178" s="1"/>
      <c r="W2178" s="1"/>
      <c r="X2178" s="1" t="str">
        <f>IF($L2178="None","",IF(ISERROR(VLOOKUP($L2178,Info!$B$4:$B$266,1,FALSE)),"",IF(OR(W2178="Metallic Liquid Tight",W2178="Non-Metallic Liquid Tight",W2178="LSZH",W2178="Greenfield"),VLOOKUP($L2178,Info!$B$4:$L$266,7,FALSE),"N/A")))</f>
        <v/>
      </c>
      <c r="Y2178" s="1"/>
      <c r="Z2178" s="96" t="str">
        <f>IF($L2178="None","",IF(ISERROR(VLOOKUP($L2178,Info!$B$4:$B$266,1,FALSE)),"",VLOOKUP($L2178,Info!$B$4:$L$266,9,FALSE)))</f>
        <v/>
      </c>
      <c r="AA2178" s="96" t="str">
        <f>IF($L2178="None","",IF(ISERROR(VLOOKUP($L2178,Info!$B$4:$B$266,1,FALSE)),"",VLOOKUP($L2178,Info!$B$4:$L$266,8,FALSE)))</f>
        <v/>
      </c>
      <c r="AB2178" s="96" t="str">
        <f>IF($L2178="None","",IF(ISERROR(VLOOKUP($L2178,Info!$B$4:$B$266,1,FALSE)),"",VLOOKUP($L2178,Info!$B$4:$L$266,10,FALSE)))</f>
        <v/>
      </c>
      <c r="AC2178" s="1" t="str">
        <f>IF(W2178="SO Cable","Black,White",IF(O2178="","",IF(P2178="","",IF($J$12&lt;&gt;"ABC",IF(P2178&lt;="250",VLOOKUP(O2178,Info!$AZ$4:$BB$22,3,FALSE),VLOOKUP(O2178,Info!$AZ$23:$BB$39,3,FALSE)),IF(P2178&lt;="250",VLOOKUP(O2178,Info!$AO$4:$AQ$22,3,FALSE),VLOOKUP(O2178,Info!$AO$23:$AP$39,3,FALSE))))))</f>
        <v/>
      </c>
      <c r="AD2178" s="1"/>
      <c r="AE2178" s="1" t="str">
        <f>IF($L2178="None","",IF(ISERROR(VLOOKUP($L2178,Info!$B$4:$B$266,1,FALSE)),"",VLOOKUP($L2178,Info!$B$4:$L$266,4,FALSE)))</f>
        <v/>
      </c>
      <c r="AF2178" s="1" t="str">
        <f>IF($L2178="None","",IF(ISERROR(VLOOKUP($L2178,Info!$B$4:$B$266,1,FALSE)),"",VLOOKUP($L2178,Info!$B$4:$L$266,6,FALSE)))</f>
        <v/>
      </c>
      <c r="AG2178" s="1"/>
      <c r="AH2178" s="33" t="str" cm="1">
        <f t="array" ref="AH2178">IF(AND(L2178&lt;&gt;"",O2178&lt;&gt;"",R2178:S2178&lt;&gt;"",W2178:X2178&lt;&gt;"",Z2178:AA2178&lt;&gt;"",AC2178&lt;&gt;""),"Good","Bad")</f>
        <v>Bad</v>
      </c>
      <c r="AL2178" t="str" cm="1">
        <f t="array" ref="AL2178">IF(R2178&gt;0,_xlfn.IFS(COUNTIF($L$20:L2178,"&lt;&gt;")&lt;101,1,COUNTIF($L$20:L2178,"&lt;&gt;")&lt;201,2,COUNTIF($L$20:L2178,"&lt;&gt;")&lt;301,3,COUNTIF($L$20:L2178,"&lt;&gt;")&lt;401,4,COUNTIF($L$20:L2178,"&lt;&gt;")&lt;501,5,COUNTIF($L$20:L2178,"&lt;&gt;")&lt;601,6,COUNTIF($L$20:L2178,"&lt;&gt;")&lt;701,7,COUNTIF($L$20:L2178,"&lt;&gt;")&lt;801,8,COUNTIF($L$20:L2178,"&lt;&gt;")&lt;901,9,COUNTIF($L$20:L2178,"&lt;&gt;")&lt;1001,10,COUNTIF($L$20:L2178,"&lt;&gt;")&lt;1101,11,COUNTIF($L$20:L2178,"&lt;&gt;")&lt;1201,12,COUNTIF($L$20:L2178,"&lt;&gt;")&lt;1301,13,COUNTIF($L$20:L2178,"&lt;&gt;")&lt;1401,14,COUNTIF($L$20:L2178,"&lt;&gt;")&lt;1501,15,COUNTIF($L$20:L2178,"&lt;&gt;")&lt;1601,16,COUNTIF($L$20:L2178,"&lt;&gt;")&lt;1701,17,COUNTIF($L$20:L2178,"&lt;&gt;")&lt;1801,18,COUNTIF($L$20:L2178,"&lt;&gt;")&lt;1901,19,COUNTIF($L$20:L2178,"&lt;&gt;")&lt;2001,20,COUNTIF($L$20:L2178,"&lt;&gt;")&lt;2101,21,COUNTIF($L$20:L2178,"&lt;&gt;")&lt;2201,22,COUNTIF($L$20:L2178,"&lt;&gt;")&lt;2301,23,COUNTIF($L$20:L2178,"&lt;&gt;")&lt;2401,24,COUNTIF($L$20:L2178,"&lt;&gt;")&lt;2501,25,COUNTIF($L$20:L2178,"&lt;&gt;")&lt;2601,26,COUNTIF($L$20:L2178,"&lt;&gt;")&lt;2701,27,COUNTIF($L$20:L2178,"&lt;&gt;")&lt;2801,28,COUNTIF($L$20:L2178,"&lt;&gt;")&lt;2901,29,COUNTIF($L$20:L2178,"&lt;&gt;")&lt;3001,30),"")</f>
        <v/>
      </c>
      <c r="AM2178" t="str">
        <f t="shared" si="165"/>
        <v/>
      </c>
      <c r="AN2178" t="str">
        <f t="shared" si="169"/>
        <v/>
      </c>
      <c r="AP2178" t="str">
        <f t="shared" si="168"/>
        <v/>
      </c>
      <c r="AQ2178" t="str">
        <f>IF(AO2178="","",COUNTIFS(AM2178:$AM$3019,AO2178))</f>
        <v/>
      </c>
    </row>
    <row r="2179" spans="1:43" x14ac:dyDescent="0.25">
      <c r="A2179" s="6" t="str">
        <f>IF(COUNT($A$20:A2178)&lt;&gt;$B$4,IF(A2178="","",A2178+1),"")</f>
        <v/>
      </c>
      <c r="B2179" s="3"/>
      <c r="C2179" s="3"/>
      <c r="D2179" s="122"/>
      <c r="E2179" s="3"/>
      <c r="F2179" s="3"/>
      <c r="G2179" s="3"/>
      <c r="H2179" s="3"/>
      <c r="I2179" s="120"/>
      <c r="J2179" s="3"/>
      <c r="K2179" s="95" t="str" cm="1">
        <f t="array" ref="K2179">IF(OR($J$14 = "A",$J$14 = "B",$J$14 = "C"),IF(I2179="","",IF(LEN(I2179)&gt;2,_xlfn.IFS(ISNUMBER(SEARCH("_",I2179)),I2179,ISNUMBER(SEARCH(", ",I2179)),SUBSTITUTE(I2179,", ","_"),ISNUMBER(SEARCH("/ ",I2179)),SUBSTITUTE(I2179,"/ ","_"),ISNUMBER(SEARCH(",",I2179)),SUBSTITUTE(I2179,",","_"),ISNUMBER(SEARCH("/",I2179)),SUBSTITUTE(I2179,"/","_"),ISNUMBER(SEARCH("",I2179)),I2179),I2179)),IF(OR($J$14 = "J",$J$14 = "K"),"",IF(D2179="","",IF(LEN(D2179)&gt;2,_xlfn.IFS(ISNUMBER(SEARCH("_",D2179)),D2179,ISNUMBER(SEARCH(", ",D2179)),SUBSTITUTE(D2179,", ","_"),ISNUMBER(SEARCH("/ ",D2179)),SUBSTITUTE(D2179,"/ ","_"),ISNUMBER(SEARCH(",",D2179)),SUBSTITUTE(D2179,",","_"),ISNUMBER(SEARCH("/",D2179)),SUBSTITUTE(D2179,"/","_"),ISNUMBER(SEARCH("",D2179)),D2179),D2179))))</f>
        <v/>
      </c>
      <c r="L2179" s="1"/>
      <c r="M2179" s="1" t="str">
        <f t="shared" si="166"/>
        <v/>
      </c>
      <c r="N2179" s="94" t="str">
        <f>IF($L2179="None","",IF(ISERROR(VLOOKUP($L2179,Info!$B$4:$B$266,1,FALSE)),"",VLOOKUP($L2179,Info!$B$4:$L$266,5,FALSE)))</f>
        <v/>
      </c>
      <c r="O2179" s="94" t="str">
        <f>IF(K2179="","",IF(AND($J$12&lt;&gt;"ABC",N2179="3"),"BAC",IF(N2179="3","ABC",IF($J$12&lt;&gt;"ABC",IF($J$10="Standard",VLOOKUP(K2179,Info!$BE$4:$BF$481,2,FALSE),VLOOKUP(K2179,Info!$BI$4:$BJ$482,2,FALSE)),IF($J$10="Standard",VLOOKUP(K2179,Info!$AG$4:$AH$2994,2,FALSE),VLOOKUP(K2179,Info!$AK$4:$AL$2997,2,FALSE))))))</f>
        <v/>
      </c>
      <c r="P2179" s="94" t="str">
        <f>IF($L2179="None","",IF(ISERROR(VLOOKUP($L2179,Info!$B$4:$B$266,1,FALSE)),"",VLOOKUP($L2179,Info!$B$4:$L$266,3,FALSE)))</f>
        <v/>
      </c>
      <c r="Q2179" s="96" t="str">
        <f>IF($L2179="None","",IF(ISERROR(VLOOKUP($L2179,Info!$B$4:$B$266,1,FALSE)),"",VLOOKUP($L2179,Info!$B$4:$L$266,4,FALSE)))</f>
        <v/>
      </c>
      <c r="R2179" s="1"/>
      <c r="S2179" s="6" t="str">
        <f t="shared" si="167"/>
        <v/>
      </c>
      <c r="T2179" s="6" t="str">
        <f>IF($L2179="None","",IF(ISERROR(VLOOKUP($L2179,Info!$B$4:$B$266,1,FALSE)),"",VLOOKUP($L2179,Info!$B$4:$L$266,11,FALSE)))</f>
        <v/>
      </c>
      <c r="U2179" s="1"/>
      <c r="V2179" s="1"/>
      <c r="W2179" s="1"/>
      <c r="X2179" s="1" t="str">
        <f>IF($L2179="None","",IF(ISERROR(VLOOKUP($L2179,Info!$B$4:$B$266,1,FALSE)),"",IF(OR(W2179="Metallic Liquid Tight",W2179="Non-Metallic Liquid Tight",W2179="LSZH",W2179="Greenfield"),VLOOKUP($L2179,Info!$B$4:$L$266,7,FALSE),"N/A")))</f>
        <v/>
      </c>
      <c r="Y2179" s="1"/>
      <c r="Z2179" s="96" t="str">
        <f>IF($L2179="None","",IF(ISERROR(VLOOKUP($L2179,Info!$B$4:$B$266,1,FALSE)),"",VLOOKUP($L2179,Info!$B$4:$L$266,9,FALSE)))</f>
        <v/>
      </c>
      <c r="AA2179" s="96" t="str">
        <f>IF($L2179="None","",IF(ISERROR(VLOOKUP($L2179,Info!$B$4:$B$266,1,FALSE)),"",VLOOKUP($L2179,Info!$B$4:$L$266,8,FALSE)))</f>
        <v/>
      </c>
      <c r="AB2179" s="96" t="str">
        <f>IF($L2179="None","",IF(ISERROR(VLOOKUP($L2179,Info!$B$4:$B$266,1,FALSE)),"",VLOOKUP($L2179,Info!$B$4:$L$266,10,FALSE)))</f>
        <v/>
      </c>
      <c r="AC2179" s="1" t="str">
        <f>IF(W2179="SO Cable","Black,White",IF(O2179="","",IF(P2179="","",IF($J$12&lt;&gt;"ABC",IF(P2179&lt;="250",VLOOKUP(O2179,Info!$AZ$4:$BB$22,3,FALSE),VLOOKUP(O2179,Info!$AZ$23:$BB$39,3,FALSE)),IF(P2179&lt;="250",VLOOKUP(O2179,Info!$AO$4:$AQ$22,3,FALSE),VLOOKUP(O2179,Info!$AO$23:$AP$39,3,FALSE))))))</f>
        <v/>
      </c>
      <c r="AD2179" s="1"/>
      <c r="AE2179" s="1" t="str">
        <f>IF($L2179="None","",IF(ISERROR(VLOOKUP($L2179,Info!$B$4:$B$266,1,FALSE)),"",VLOOKUP($L2179,Info!$B$4:$L$266,4,FALSE)))</f>
        <v/>
      </c>
      <c r="AF2179" s="1" t="str">
        <f>IF($L2179="None","",IF(ISERROR(VLOOKUP($L2179,Info!$B$4:$B$266,1,FALSE)),"",VLOOKUP($L2179,Info!$B$4:$L$266,6,FALSE)))</f>
        <v/>
      </c>
      <c r="AG2179" s="1"/>
      <c r="AH2179" s="33" t="str" cm="1">
        <f t="array" ref="AH2179">IF(AND(L2179&lt;&gt;"",O2179&lt;&gt;"",R2179:S2179&lt;&gt;"",W2179:X2179&lt;&gt;"",Z2179:AA2179&lt;&gt;"",AC2179&lt;&gt;""),"Good","Bad")</f>
        <v>Bad</v>
      </c>
      <c r="AL2179" t="str" cm="1">
        <f t="array" ref="AL2179">IF(R2179&gt;0,_xlfn.IFS(COUNTIF($L$20:L2179,"&lt;&gt;")&lt;101,1,COUNTIF($L$20:L2179,"&lt;&gt;")&lt;201,2,COUNTIF($L$20:L2179,"&lt;&gt;")&lt;301,3,COUNTIF($L$20:L2179,"&lt;&gt;")&lt;401,4,COUNTIF($L$20:L2179,"&lt;&gt;")&lt;501,5,COUNTIF($L$20:L2179,"&lt;&gt;")&lt;601,6,COUNTIF($L$20:L2179,"&lt;&gt;")&lt;701,7,COUNTIF($L$20:L2179,"&lt;&gt;")&lt;801,8,COUNTIF($L$20:L2179,"&lt;&gt;")&lt;901,9,COUNTIF($L$20:L2179,"&lt;&gt;")&lt;1001,10,COUNTIF($L$20:L2179,"&lt;&gt;")&lt;1101,11,COUNTIF($L$20:L2179,"&lt;&gt;")&lt;1201,12,COUNTIF($L$20:L2179,"&lt;&gt;")&lt;1301,13,COUNTIF($L$20:L2179,"&lt;&gt;")&lt;1401,14,COUNTIF($L$20:L2179,"&lt;&gt;")&lt;1501,15,COUNTIF($L$20:L2179,"&lt;&gt;")&lt;1601,16,COUNTIF($L$20:L2179,"&lt;&gt;")&lt;1701,17,COUNTIF($L$20:L2179,"&lt;&gt;")&lt;1801,18,COUNTIF($L$20:L2179,"&lt;&gt;")&lt;1901,19,COUNTIF($L$20:L2179,"&lt;&gt;")&lt;2001,20,COUNTIF($L$20:L2179,"&lt;&gt;")&lt;2101,21,COUNTIF($L$20:L2179,"&lt;&gt;")&lt;2201,22,COUNTIF($L$20:L2179,"&lt;&gt;")&lt;2301,23,COUNTIF($L$20:L2179,"&lt;&gt;")&lt;2401,24,COUNTIF($L$20:L2179,"&lt;&gt;")&lt;2501,25,COUNTIF($L$20:L2179,"&lt;&gt;")&lt;2601,26,COUNTIF($L$20:L2179,"&lt;&gt;")&lt;2701,27,COUNTIF($L$20:L2179,"&lt;&gt;")&lt;2801,28,COUNTIF($L$20:L2179,"&lt;&gt;")&lt;2901,29,COUNTIF($L$20:L2179,"&lt;&gt;")&lt;3001,30),"")</f>
        <v/>
      </c>
      <c r="AM2179" t="str">
        <f t="shared" si="165"/>
        <v/>
      </c>
      <c r="AN2179" t="str">
        <f t="shared" si="169"/>
        <v/>
      </c>
      <c r="AP2179" t="str">
        <f t="shared" si="168"/>
        <v/>
      </c>
      <c r="AQ2179" t="str">
        <f>IF(AO2179="","",COUNTIFS(AM2179:$AM$3019,AO2179))</f>
        <v/>
      </c>
    </row>
    <row r="2180" spans="1:43" x14ac:dyDescent="0.25">
      <c r="A2180" s="6" t="str">
        <f>IF(COUNT($A$20:A2179)&lt;&gt;$B$4,IF(A2179="","",A2179+1),"")</f>
        <v/>
      </c>
      <c r="B2180" s="3"/>
      <c r="C2180" s="3"/>
      <c r="D2180" s="122"/>
      <c r="E2180" s="3"/>
      <c r="F2180" s="3"/>
      <c r="G2180" s="3"/>
      <c r="H2180" s="3"/>
      <c r="I2180" s="120"/>
      <c r="J2180" s="3"/>
      <c r="K2180" s="95" t="str" cm="1">
        <f t="array" ref="K2180">IF(OR($J$14 = "A",$J$14 = "B",$J$14 = "C"),IF(I2180="","",IF(LEN(I2180)&gt;2,_xlfn.IFS(ISNUMBER(SEARCH("_",I2180)),I2180,ISNUMBER(SEARCH(", ",I2180)),SUBSTITUTE(I2180,", ","_"),ISNUMBER(SEARCH("/ ",I2180)),SUBSTITUTE(I2180,"/ ","_"),ISNUMBER(SEARCH(",",I2180)),SUBSTITUTE(I2180,",","_"),ISNUMBER(SEARCH("/",I2180)),SUBSTITUTE(I2180,"/","_"),ISNUMBER(SEARCH("",I2180)),I2180),I2180)),IF(OR($J$14 = "J",$J$14 = "K"),"",IF(D2180="","",IF(LEN(D2180)&gt;2,_xlfn.IFS(ISNUMBER(SEARCH("_",D2180)),D2180,ISNUMBER(SEARCH(", ",D2180)),SUBSTITUTE(D2180,", ","_"),ISNUMBER(SEARCH("/ ",D2180)),SUBSTITUTE(D2180,"/ ","_"),ISNUMBER(SEARCH(",",D2180)),SUBSTITUTE(D2180,",","_"),ISNUMBER(SEARCH("/",D2180)),SUBSTITUTE(D2180,"/","_"),ISNUMBER(SEARCH("",D2180)),D2180),D2180))))</f>
        <v/>
      </c>
      <c r="L2180" s="1"/>
      <c r="M2180" s="1" t="str">
        <f t="shared" si="166"/>
        <v/>
      </c>
      <c r="N2180" s="94" t="str">
        <f>IF($L2180="None","",IF(ISERROR(VLOOKUP($L2180,Info!$B$4:$B$266,1,FALSE)),"",VLOOKUP($L2180,Info!$B$4:$L$266,5,FALSE)))</f>
        <v/>
      </c>
      <c r="O2180" s="94" t="str">
        <f>IF(K2180="","",IF(AND($J$12&lt;&gt;"ABC",N2180="3"),"BAC",IF(N2180="3","ABC",IF($J$12&lt;&gt;"ABC",IF($J$10="Standard",VLOOKUP(K2180,Info!$BE$4:$BF$481,2,FALSE),VLOOKUP(K2180,Info!$BI$4:$BJ$482,2,FALSE)),IF($J$10="Standard",VLOOKUP(K2180,Info!$AG$4:$AH$2994,2,FALSE),VLOOKUP(K2180,Info!$AK$4:$AL$2997,2,FALSE))))))</f>
        <v/>
      </c>
      <c r="P2180" s="94" t="str">
        <f>IF($L2180="None","",IF(ISERROR(VLOOKUP($L2180,Info!$B$4:$B$266,1,FALSE)),"",VLOOKUP($L2180,Info!$B$4:$L$266,3,FALSE)))</f>
        <v/>
      </c>
      <c r="Q2180" s="96" t="str">
        <f>IF($L2180="None","",IF(ISERROR(VLOOKUP($L2180,Info!$B$4:$B$266,1,FALSE)),"",VLOOKUP($L2180,Info!$B$4:$L$266,4,FALSE)))</f>
        <v/>
      </c>
      <c r="R2180" s="1"/>
      <c r="S2180" s="6" t="str">
        <f t="shared" si="167"/>
        <v/>
      </c>
      <c r="T2180" s="6" t="str">
        <f>IF($L2180="None","",IF(ISERROR(VLOOKUP($L2180,Info!$B$4:$B$266,1,FALSE)),"",VLOOKUP($L2180,Info!$B$4:$L$266,11,FALSE)))</f>
        <v/>
      </c>
      <c r="U2180" s="1"/>
      <c r="V2180" s="1"/>
      <c r="W2180" s="1"/>
      <c r="X2180" s="1" t="str">
        <f>IF($L2180="None","",IF(ISERROR(VLOOKUP($L2180,Info!$B$4:$B$266,1,FALSE)),"",IF(OR(W2180="Metallic Liquid Tight",W2180="Non-Metallic Liquid Tight",W2180="LSZH",W2180="Greenfield"),VLOOKUP($L2180,Info!$B$4:$L$266,7,FALSE),"N/A")))</f>
        <v/>
      </c>
      <c r="Y2180" s="1"/>
      <c r="Z2180" s="96" t="str">
        <f>IF($L2180="None","",IF(ISERROR(VLOOKUP($L2180,Info!$B$4:$B$266,1,FALSE)),"",VLOOKUP($L2180,Info!$B$4:$L$266,9,FALSE)))</f>
        <v/>
      </c>
      <c r="AA2180" s="96" t="str">
        <f>IF($L2180="None","",IF(ISERROR(VLOOKUP($L2180,Info!$B$4:$B$266,1,FALSE)),"",VLOOKUP($L2180,Info!$B$4:$L$266,8,FALSE)))</f>
        <v/>
      </c>
      <c r="AB2180" s="96" t="str">
        <f>IF($L2180="None","",IF(ISERROR(VLOOKUP($L2180,Info!$B$4:$B$266,1,FALSE)),"",VLOOKUP($L2180,Info!$B$4:$L$266,10,FALSE)))</f>
        <v/>
      </c>
      <c r="AC2180" s="1" t="str">
        <f>IF(W2180="SO Cable","Black,White",IF(O2180="","",IF(P2180="","",IF($J$12&lt;&gt;"ABC",IF(P2180&lt;="250",VLOOKUP(O2180,Info!$AZ$4:$BB$22,3,FALSE),VLOOKUP(O2180,Info!$AZ$23:$BB$39,3,FALSE)),IF(P2180&lt;="250",VLOOKUP(O2180,Info!$AO$4:$AQ$22,3,FALSE),VLOOKUP(O2180,Info!$AO$23:$AP$39,3,FALSE))))))</f>
        <v/>
      </c>
      <c r="AD2180" s="1"/>
      <c r="AE2180" s="1" t="str">
        <f>IF($L2180="None","",IF(ISERROR(VLOOKUP($L2180,Info!$B$4:$B$266,1,FALSE)),"",VLOOKUP($L2180,Info!$B$4:$L$266,4,FALSE)))</f>
        <v/>
      </c>
      <c r="AF2180" s="1" t="str">
        <f>IF($L2180="None","",IF(ISERROR(VLOOKUP($L2180,Info!$B$4:$B$266,1,FALSE)),"",VLOOKUP($L2180,Info!$B$4:$L$266,6,FALSE)))</f>
        <v/>
      </c>
      <c r="AG2180" s="1"/>
      <c r="AH2180" s="33" t="str" cm="1">
        <f t="array" ref="AH2180">IF(AND(L2180&lt;&gt;"",O2180&lt;&gt;"",R2180:S2180&lt;&gt;"",W2180:X2180&lt;&gt;"",Z2180:AA2180&lt;&gt;"",AC2180&lt;&gt;""),"Good","Bad")</f>
        <v>Bad</v>
      </c>
      <c r="AL2180" t="str" cm="1">
        <f t="array" ref="AL2180">IF(R2180&gt;0,_xlfn.IFS(COUNTIF($L$20:L2180,"&lt;&gt;")&lt;101,1,COUNTIF($L$20:L2180,"&lt;&gt;")&lt;201,2,COUNTIF($L$20:L2180,"&lt;&gt;")&lt;301,3,COUNTIF($L$20:L2180,"&lt;&gt;")&lt;401,4,COUNTIF($L$20:L2180,"&lt;&gt;")&lt;501,5,COUNTIF($L$20:L2180,"&lt;&gt;")&lt;601,6,COUNTIF($L$20:L2180,"&lt;&gt;")&lt;701,7,COUNTIF($L$20:L2180,"&lt;&gt;")&lt;801,8,COUNTIF($L$20:L2180,"&lt;&gt;")&lt;901,9,COUNTIF($L$20:L2180,"&lt;&gt;")&lt;1001,10,COUNTIF($L$20:L2180,"&lt;&gt;")&lt;1101,11,COUNTIF($L$20:L2180,"&lt;&gt;")&lt;1201,12,COUNTIF($L$20:L2180,"&lt;&gt;")&lt;1301,13,COUNTIF($L$20:L2180,"&lt;&gt;")&lt;1401,14,COUNTIF($L$20:L2180,"&lt;&gt;")&lt;1501,15,COUNTIF($L$20:L2180,"&lt;&gt;")&lt;1601,16,COUNTIF($L$20:L2180,"&lt;&gt;")&lt;1701,17,COUNTIF($L$20:L2180,"&lt;&gt;")&lt;1801,18,COUNTIF($L$20:L2180,"&lt;&gt;")&lt;1901,19,COUNTIF($L$20:L2180,"&lt;&gt;")&lt;2001,20,COUNTIF($L$20:L2180,"&lt;&gt;")&lt;2101,21,COUNTIF($L$20:L2180,"&lt;&gt;")&lt;2201,22,COUNTIF($L$20:L2180,"&lt;&gt;")&lt;2301,23,COUNTIF($L$20:L2180,"&lt;&gt;")&lt;2401,24,COUNTIF($L$20:L2180,"&lt;&gt;")&lt;2501,25,COUNTIF($L$20:L2180,"&lt;&gt;")&lt;2601,26,COUNTIF($L$20:L2180,"&lt;&gt;")&lt;2701,27,COUNTIF($L$20:L2180,"&lt;&gt;")&lt;2801,28,COUNTIF($L$20:L2180,"&lt;&gt;")&lt;2901,29,COUNTIF($L$20:L2180,"&lt;&gt;")&lt;3001,30),"")</f>
        <v/>
      </c>
      <c r="AM2180" t="str">
        <f t="shared" si="165"/>
        <v/>
      </c>
      <c r="AN2180" t="str">
        <f t="shared" si="169"/>
        <v/>
      </c>
      <c r="AP2180" t="str">
        <f t="shared" si="168"/>
        <v/>
      </c>
      <c r="AQ2180" t="str">
        <f>IF(AO2180="","",COUNTIFS(AM2180:$AM$3019,AO2180))</f>
        <v/>
      </c>
    </row>
    <row r="2181" spans="1:43" x14ac:dyDescent="0.25">
      <c r="A2181" s="6" t="str">
        <f>IF(COUNT($A$20:A2180)&lt;&gt;$B$4,IF(A2180="","",A2180+1),"")</f>
        <v/>
      </c>
      <c r="B2181" s="3"/>
      <c r="C2181" s="3"/>
      <c r="D2181" s="122"/>
      <c r="E2181" s="3"/>
      <c r="F2181" s="3"/>
      <c r="G2181" s="3"/>
      <c r="H2181" s="3"/>
      <c r="I2181" s="120"/>
      <c r="J2181" s="3"/>
      <c r="K2181" s="95" t="str" cm="1">
        <f t="array" ref="K2181">IF(OR($J$14 = "A",$J$14 = "B",$J$14 = "C"),IF(I2181="","",IF(LEN(I2181)&gt;2,_xlfn.IFS(ISNUMBER(SEARCH("_",I2181)),I2181,ISNUMBER(SEARCH(", ",I2181)),SUBSTITUTE(I2181,", ","_"),ISNUMBER(SEARCH("/ ",I2181)),SUBSTITUTE(I2181,"/ ","_"),ISNUMBER(SEARCH(",",I2181)),SUBSTITUTE(I2181,",","_"),ISNUMBER(SEARCH("/",I2181)),SUBSTITUTE(I2181,"/","_"),ISNUMBER(SEARCH("",I2181)),I2181),I2181)),IF(OR($J$14 = "J",$J$14 = "K"),"",IF(D2181="","",IF(LEN(D2181)&gt;2,_xlfn.IFS(ISNUMBER(SEARCH("_",D2181)),D2181,ISNUMBER(SEARCH(", ",D2181)),SUBSTITUTE(D2181,", ","_"),ISNUMBER(SEARCH("/ ",D2181)),SUBSTITUTE(D2181,"/ ","_"),ISNUMBER(SEARCH(",",D2181)),SUBSTITUTE(D2181,",","_"),ISNUMBER(SEARCH("/",D2181)),SUBSTITUTE(D2181,"/","_"),ISNUMBER(SEARCH("",D2181)),D2181),D2181))))</f>
        <v/>
      </c>
      <c r="L2181" s="1"/>
      <c r="M2181" s="1" t="str">
        <f t="shared" si="166"/>
        <v/>
      </c>
      <c r="N2181" s="94" t="str">
        <f>IF($L2181="None","",IF(ISERROR(VLOOKUP($L2181,Info!$B$4:$B$266,1,FALSE)),"",VLOOKUP($L2181,Info!$B$4:$L$266,5,FALSE)))</f>
        <v/>
      </c>
      <c r="O2181" s="94" t="str">
        <f>IF(K2181="","",IF(AND($J$12&lt;&gt;"ABC",N2181="3"),"BAC",IF(N2181="3","ABC",IF($J$12&lt;&gt;"ABC",IF($J$10="Standard",VLOOKUP(K2181,Info!$BE$4:$BF$481,2,FALSE),VLOOKUP(K2181,Info!$BI$4:$BJ$482,2,FALSE)),IF($J$10="Standard",VLOOKUP(K2181,Info!$AG$4:$AH$2994,2,FALSE),VLOOKUP(K2181,Info!$AK$4:$AL$2997,2,FALSE))))))</f>
        <v/>
      </c>
      <c r="P2181" s="94" t="str">
        <f>IF($L2181="None","",IF(ISERROR(VLOOKUP($L2181,Info!$B$4:$B$266,1,FALSE)),"",VLOOKUP($L2181,Info!$B$4:$L$266,3,FALSE)))</f>
        <v/>
      </c>
      <c r="Q2181" s="96" t="str">
        <f>IF($L2181="None","",IF(ISERROR(VLOOKUP($L2181,Info!$B$4:$B$266,1,FALSE)),"",VLOOKUP($L2181,Info!$B$4:$L$266,4,FALSE)))</f>
        <v/>
      </c>
      <c r="R2181" s="1"/>
      <c r="S2181" s="6" t="str">
        <f t="shared" si="167"/>
        <v/>
      </c>
      <c r="T2181" s="6" t="str">
        <f>IF($L2181="None","",IF(ISERROR(VLOOKUP($L2181,Info!$B$4:$B$266,1,FALSE)),"",VLOOKUP($L2181,Info!$B$4:$L$266,11,FALSE)))</f>
        <v/>
      </c>
      <c r="U2181" s="1"/>
      <c r="V2181" s="1"/>
      <c r="W2181" s="1"/>
      <c r="X2181" s="1" t="str">
        <f>IF($L2181="None","",IF(ISERROR(VLOOKUP($L2181,Info!$B$4:$B$266,1,FALSE)),"",IF(OR(W2181="Metallic Liquid Tight",W2181="Non-Metallic Liquid Tight",W2181="LSZH",W2181="Greenfield"),VLOOKUP($L2181,Info!$B$4:$L$266,7,FALSE),"N/A")))</f>
        <v/>
      </c>
      <c r="Y2181" s="1"/>
      <c r="Z2181" s="96" t="str">
        <f>IF($L2181="None","",IF(ISERROR(VLOOKUP($L2181,Info!$B$4:$B$266,1,FALSE)),"",VLOOKUP($L2181,Info!$B$4:$L$266,9,FALSE)))</f>
        <v/>
      </c>
      <c r="AA2181" s="96" t="str">
        <f>IF($L2181="None","",IF(ISERROR(VLOOKUP($L2181,Info!$B$4:$B$266,1,FALSE)),"",VLOOKUP($L2181,Info!$B$4:$L$266,8,FALSE)))</f>
        <v/>
      </c>
      <c r="AB2181" s="96" t="str">
        <f>IF($L2181="None","",IF(ISERROR(VLOOKUP($L2181,Info!$B$4:$B$266,1,FALSE)),"",VLOOKUP($L2181,Info!$B$4:$L$266,10,FALSE)))</f>
        <v/>
      </c>
      <c r="AC2181" s="1" t="str">
        <f>IF(W2181="SO Cable","Black,White",IF(O2181="","",IF(P2181="","",IF($J$12&lt;&gt;"ABC",IF(P2181&lt;="250",VLOOKUP(O2181,Info!$AZ$4:$BB$22,3,FALSE),VLOOKUP(O2181,Info!$AZ$23:$BB$39,3,FALSE)),IF(P2181&lt;="250",VLOOKUP(O2181,Info!$AO$4:$AQ$22,3,FALSE),VLOOKUP(O2181,Info!$AO$23:$AP$39,3,FALSE))))))</f>
        <v/>
      </c>
      <c r="AD2181" s="1"/>
      <c r="AE2181" s="1" t="str">
        <f>IF($L2181="None","",IF(ISERROR(VLOOKUP($L2181,Info!$B$4:$B$266,1,FALSE)),"",VLOOKUP($L2181,Info!$B$4:$L$266,4,FALSE)))</f>
        <v/>
      </c>
      <c r="AF2181" s="1" t="str">
        <f>IF($L2181="None","",IF(ISERROR(VLOOKUP($L2181,Info!$B$4:$B$266,1,FALSE)),"",VLOOKUP($L2181,Info!$B$4:$L$266,6,FALSE)))</f>
        <v/>
      </c>
      <c r="AG2181" s="1"/>
      <c r="AH2181" s="33" t="str" cm="1">
        <f t="array" ref="AH2181">IF(AND(L2181&lt;&gt;"",O2181&lt;&gt;"",R2181:S2181&lt;&gt;"",W2181:X2181&lt;&gt;"",Z2181:AA2181&lt;&gt;"",AC2181&lt;&gt;""),"Good","Bad")</f>
        <v>Bad</v>
      </c>
      <c r="AL2181" t="str" cm="1">
        <f t="array" ref="AL2181">IF(R2181&gt;0,_xlfn.IFS(COUNTIF($L$20:L2181,"&lt;&gt;")&lt;101,1,COUNTIF($L$20:L2181,"&lt;&gt;")&lt;201,2,COUNTIF($L$20:L2181,"&lt;&gt;")&lt;301,3,COUNTIF($L$20:L2181,"&lt;&gt;")&lt;401,4,COUNTIF($L$20:L2181,"&lt;&gt;")&lt;501,5,COUNTIF($L$20:L2181,"&lt;&gt;")&lt;601,6,COUNTIF($L$20:L2181,"&lt;&gt;")&lt;701,7,COUNTIF($L$20:L2181,"&lt;&gt;")&lt;801,8,COUNTIF($L$20:L2181,"&lt;&gt;")&lt;901,9,COUNTIF($L$20:L2181,"&lt;&gt;")&lt;1001,10,COUNTIF($L$20:L2181,"&lt;&gt;")&lt;1101,11,COUNTIF($L$20:L2181,"&lt;&gt;")&lt;1201,12,COUNTIF($L$20:L2181,"&lt;&gt;")&lt;1301,13,COUNTIF($L$20:L2181,"&lt;&gt;")&lt;1401,14,COUNTIF($L$20:L2181,"&lt;&gt;")&lt;1501,15,COUNTIF($L$20:L2181,"&lt;&gt;")&lt;1601,16,COUNTIF($L$20:L2181,"&lt;&gt;")&lt;1701,17,COUNTIF($L$20:L2181,"&lt;&gt;")&lt;1801,18,COUNTIF($L$20:L2181,"&lt;&gt;")&lt;1901,19,COUNTIF($L$20:L2181,"&lt;&gt;")&lt;2001,20,COUNTIF($L$20:L2181,"&lt;&gt;")&lt;2101,21,COUNTIF($L$20:L2181,"&lt;&gt;")&lt;2201,22,COUNTIF($L$20:L2181,"&lt;&gt;")&lt;2301,23,COUNTIF($L$20:L2181,"&lt;&gt;")&lt;2401,24,COUNTIF($L$20:L2181,"&lt;&gt;")&lt;2501,25,COUNTIF($L$20:L2181,"&lt;&gt;")&lt;2601,26,COUNTIF($L$20:L2181,"&lt;&gt;")&lt;2701,27,COUNTIF($L$20:L2181,"&lt;&gt;")&lt;2801,28,COUNTIF($L$20:L2181,"&lt;&gt;")&lt;2901,29,COUNTIF($L$20:L2181,"&lt;&gt;")&lt;3001,30),"")</f>
        <v/>
      </c>
      <c r="AM2181" t="str">
        <f t="shared" si="165"/>
        <v/>
      </c>
      <c r="AN2181" t="str">
        <f t="shared" si="169"/>
        <v/>
      </c>
      <c r="AP2181" t="str">
        <f t="shared" si="168"/>
        <v/>
      </c>
      <c r="AQ2181" t="str">
        <f>IF(AO2181="","",COUNTIFS(AM2181:$AM$3019,AO2181))</f>
        <v/>
      </c>
    </row>
    <row r="2182" spans="1:43" x14ac:dyDescent="0.25">
      <c r="A2182" s="6" t="str">
        <f>IF(COUNT($A$20:A2181)&lt;&gt;$B$4,IF(A2181="","",A2181+1),"")</f>
        <v/>
      </c>
      <c r="B2182" s="3"/>
      <c r="C2182" s="3"/>
      <c r="D2182" s="122"/>
      <c r="E2182" s="3"/>
      <c r="F2182" s="3"/>
      <c r="G2182" s="3"/>
      <c r="H2182" s="3"/>
      <c r="I2182" s="120"/>
      <c r="J2182" s="3"/>
      <c r="K2182" s="95" t="str" cm="1">
        <f t="array" ref="K2182">IF(OR($J$14 = "A",$J$14 = "B",$J$14 = "C"),IF(I2182="","",IF(LEN(I2182)&gt;2,_xlfn.IFS(ISNUMBER(SEARCH("_",I2182)),I2182,ISNUMBER(SEARCH(", ",I2182)),SUBSTITUTE(I2182,", ","_"),ISNUMBER(SEARCH("/ ",I2182)),SUBSTITUTE(I2182,"/ ","_"),ISNUMBER(SEARCH(",",I2182)),SUBSTITUTE(I2182,",","_"),ISNUMBER(SEARCH("/",I2182)),SUBSTITUTE(I2182,"/","_"),ISNUMBER(SEARCH("",I2182)),I2182),I2182)),IF(OR($J$14 = "J",$J$14 = "K"),"",IF(D2182="","",IF(LEN(D2182)&gt;2,_xlfn.IFS(ISNUMBER(SEARCH("_",D2182)),D2182,ISNUMBER(SEARCH(", ",D2182)),SUBSTITUTE(D2182,", ","_"),ISNUMBER(SEARCH("/ ",D2182)),SUBSTITUTE(D2182,"/ ","_"),ISNUMBER(SEARCH(",",D2182)),SUBSTITUTE(D2182,",","_"),ISNUMBER(SEARCH("/",D2182)),SUBSTITUTE(D2182,"/","_"),ISNUMBER(SEARCH("",D2182)),D2182),D2182))))</f>
        <v/>
      </c>
      <c r="L2182" s="1"/>
      <c r="M2182" s="1" t="str">
        <f t="shared" si="166"/>
        <v/>
      </c>
      <c r="N2182" s="94" t="str">
        <f>IF($L2182="None","",IF(ISERROR(VLOOKUP($L2182,Info!$B$4:$B$266,1,FALSE)),"",VLOOKUP($L2182,Info!$B$4:$L$266,5,FALSE)))</f>
        <v/>
      </c>
      <c r="O2182" s="94" t="str">
        <f>IF(K2182="","",IF(AND($J$12&lt;&gt;"ABC",N2182="3"),"BAC",IF(N2182="3","ABC",IF($J$12&lt;&gt;"ABC",IF($J$10="Standard",VLOOKUP(K2182,Info!$BE$4:$BF$481,2,FALSE),VLOOKUP(K2182,Info!$BI$4:$BJ$482,2,FALSE)),IF($J$10="Standard",VLOOKUP(K2182,Info!$AG$4:$AH$2994,2,FALSE),VLOOKUP(K2182,Info!$AK$4:$AL$2997,2,FALSE))))))</f>
        <v/>
      </c>
      <c r="P2182" s="94" t="str">
        <f>IF($L2182="None","",IF(ISERROR(VLOOKUP($L2182,Info!$B$4:$B$266,1,FALSE)),"",VLOOKUP($L2182,Info!$B$4:$L$266,3,FALSE)))</f>
        <v/>
      </c>
      <c r="Q2182" s="96" t="str">
        <f>IF($L2182="None","",IF(ISERROR(VLOOKUP($L2182,Info!$B$4:$B$266,1,FALSE)),"",VLOOKUP($L2182,Info!$B$4:$L$266,4,FALSE)))</f>
        <v/>
      </c>
      <c r="R2182" s="1"/>
      <c r="S2182" s="6" t="str">
        <f t="shared" si="167"/>
        <v/>
      </c>
      <c r="T2182" s="6" t="str">
        <f>IF($L2182="None","",IF(ISERROR(VLOOKUP($L2182,Info!$B$4:$B$266,1,FALSE)),"",VLOOKUP($L2182,Info!$B$4:$L$266,11,FALSE)))</f>
        <v/>
      </c>
      <c r="U2182" s="1"/>
      <c r="V2182" s="1"/>
      <c r="W2182" s="1"/>
      <c r="X2182" s="1" t="str">
        <f>IF($L2182="None","",IF(ISERROR(VLOOKUP($L2182,Info!$B$4:$B$266,1,FALSE)),"",IF(OR(W2182="Metallic Liquid Tight",W2182="Non-Metallic Liquid Tight",W2182="LSZH",W2182="Greenfield"),VLOOKUP($L2182,Info!$B$4:$L$266,7,FALSE),"N/A")))</f>
        <v/>
      </c>
      <c r="Y2182" s="1"/>
      <c r="Z2182" s="96" t="str">
        <f>IF($L2182="None","",IF(ISERROR(VLOOKUP($L2182,Info!$B$4:$B$266,1,FALSE)),"",VLOOKUP($L2182,Info!$B$4:$L$266,9,FALSE)))</f>
        <v/>
      </c>
      <c r="AA2182" s="96" t="str">
        <f>IF($L2182="None","",IF(ISERROR(VLOOKUP($L2182,Info!$B$4:$B$266,1,FALSE)),"",VLOOKUP($L2182,Info!$B$4:$L$266,8,FALSE)))</f>
        <v/>
      </c>
      <c r="AB2182" s="96" t="str">
        <f>IF($L2182="None","",IF(ISERROR(VLOOKUP($L2182,Info!$B$4:$B$266,1,FALSE)),"",VLOOKUP($L2182,Info!$B$4:$L$266,10,FALSE)))</f>
        <v/>
      </c>
      <c r="AC2182" s="1" t="str">
        <f>IF(W2182="SO Cable","Black,White",IF(O2182="","",IF(P2182="","",IF($J$12&lt;&gt;"ABC",IF(P2182&lt;="250",VLOOKUP(O2182,Info!$AZ$4:$BB$22,3,FALSE),VLOOKUP(O2182,Info!$AZ$23:$BB$39,3,FALSE)),IF(P2182&lt;="250",VLOOKUP(O2182,Info!$AO$4:$AQ$22,3,FALSE),VLOOKUP(O2182,Info!$AO$23:$AP$39,3,FALSE))))))</f>
        <v/>
      </c>
      <c r="AD2182" s="1"/>
      <c r="AE2182" s="1" t="str">
        <f>IF($L2182="None","",IF(ISERROR(VLOOKUP($L2182,Info!$B$4:$B$266,1,FALSE)),"",VLOOKUP($L2182,Info!$B$4:$L$266,4,FALSE)))</f>
        <v/>
      </c>
      <c r="AF2182" s="1" t="str">
        <f>IF($L2182="None","",IF(ISERROR(VLOOKUP($L2182,Info!$B$4:$B$266,1,FALSE)),"",VLOOKUP($L2182,Info!$B$4:$L$266,6,FALSE)))</f>
        <v/>
      </c>
      <c r="AG2182" s="1"/>
      <c r="AH2182" s="33" t="str" cm="1">
        <f t="array" ref="AH2182">IF(AND(L2182&lt;&gt;"",O2182&lt;&gt;"",R2182:S2182&lt;&gt;"",W2182:X2182&lt;&gt;"",Z2182:AA2182&lt;&gt;"",AC2182&lt;&gt;""),"Good","Bad")</f>
        <v>Bad</v>
      </c>
      <c r="AL2182" t="str" cm="1">
        <f t="array" ref="AL2182">IF(R2182&gt;0,_xlfn.IFS(COUNTIF($L$20:L2182,"&lt;&gt;")&lt;101,1,COUNTIF($L$20:L2182,"&lt;&gt;")&lt;201,2,COUNTIF($L$20:L2182,"&lt;&gt;")&lt;301,3,COUNTIF($L$20:L2182,"&lt;&gt;")&lt;401,4,COUNTIF($L$20:L2182,"&lt;&gt;")&lt;501,5,COUNTIF($L$20:L2182,"&lt;&gt;")&lt;601,6,COUNTIF($L$20:L2182,"&lt;&gt;")&lt;701,7,COUNTIF($L$20:L2182,"&lt;&gt;")&lt;801,8,COUNTIF($L$20:L2182,"&lt;&gt;")&lt;901,9,COUNTIF($L$20:L2182,"&lt;&gt;")&lt;1001,10,COUNTIF($L$20:L2182,"&lt;&gt;")&lt;1101,11,COUNTIF($L$20:L2182,"&lt;&gt;")&lt;1201,12,COUNTIF($L$20:L2182,"&lt;&gt;")&lt;1301,13,COUNTIF($L$20:L2182,"&lt;&gt;")&lt;1401,14,COUNTIF($L$20:L2182,"&lt;&gt;")&lt;1501,15,COUNTIF($L$20:L2182,"&lt;&gt;")&lt;1601,16,COUNTIF($L$20:L2182,"&lt;&gt;")&lt;1701,17,COUNTIF($L$20:L2182,"&lt;&gt;")&lt;1801,18,COUNTIF($L$20:L2182,"&lt;&gt;")&lt;1901,19,COUNTIF($L$20:L2182,"&lt;&gt;")&lt;2001,20,COUNTIF($L$20:L2182,"&lt;&gt;")&lt;2101,21,COUNTIF($L$20:L2182,"&lt;&gt;")&lt;2201,22,COUNTIF($L$20:L2182,"&lt;&gt;")&lt;2301,23,COUNTIF($L$20:L2182,"&lt;&gt;")&lt;2401,24,COUNTIF($L$20:L2182,"&lt;&gt;")&lt;2501,25,COUNTIF($L$20:L2182,"&lt;&gt;")&lt;2601,26,COUNTIF($L$20:L2182,"&lt;&gt;")&lt;2701,27,COUNTIF($L$20:L2182,"&lt;&gt;")&lt;2801,28,COUNTIF($L$20:L2182,"&lt;&gt;")&lt;2901,29,COUNTIF($L$20:L2182,"&lt;&gt;")&lt;3001,30),"")</f>
        <v/>
      </c>
      <c r="AM2182" t="str">
        <f t="shared" si="165"/>
        <v/>
      </c>
      <c r="AN2182" t="str">
        <f t="shared" si="169"/>
        <v/>
      </c>
      <c r="AP2182" t="str">
        <f t="shared" si="168"/>
        <v/>
      </c>
      <c r="AQ2182" t="str">
        <f>IF(AO2182="","",COUNTIFS(AM2182:$AM$3019,AO2182))</f>
        <v/>
      </c>
    </row>
    <row r="2183" spans="1:43" x14ac:dyDescent="0.25">
      <c r="A2183" s="6" t="str">
        <f>IF(COUNT($A$20:A2182)&lt;&gt;$B$4,IF(A2182="","",A2182+1),"")</f>
        <v/>
      </c>
      <c r="B2183" s="3"/>
      <c r="C2183" s="3"/>
      <c r="D2183" s="122"/>
      <c r="E2183" s="3"/>
      <c r="F2183" s="3"/>
      <c r="G2183" s="3"/>
      <c r="H2183" s="3"/>
      <c r="I2183" s="120"/>
      <c r="J2183" s="3"/>
      <c r="K2183" s="95" t="str" cm="1">
        <f t="array" ref="K2183">IF(OR($J$14 = "A",$J$14 = "B",$J$14 = "C"),IF(I2183="","",IF(LEN(I2183)&gt;2,_xlfn.IFS(ISNUMBER(SEARCH("_",I2183)),I2183,ISNUMBER(SEARCH(", ",I2183)),SUBSTITUTE(I2183,", ","_"),ISNUMBER(SEARCH("/ ",I2183)),SUBSTITUTE(I2183,"/ ","_"),ISNUMBER(SEARCH(",",I2183)),SUBSTITUTE(I2183,",","_"),ISNUMBER(SEARCH("/",I2183)),SUBSTITUTE(I2183,"/","_"),ISNUMBER(SEARCH("",I2183)),I2183),I2183)),IF(OR($J$14 = "J",$J$14 = "K"),"",IF(D2183="","",IF(LEN(D2183)&gt;2,_xlfn.IFS(ISNUMBER(SEARCH("_",D2183)),D2183,ISNUMBER(SEARCH(", ",D2183)),SUBSTITUTE(D2183,", ","_"),ISNUMBER(SEARCH("/ ",D2183)),SUBSTITUTE(D2183,"/ ","_"),ISNUMBER(SEARCH(",",D2183)),SUBSTITUTE(D2183,",","_"),ISNUMBER(SEARCH("/",D2183)),SUBSTITUTE(D2183,"/","_"),ISNUMBER(SEARCH("",D2183)),D2183),D2183))))</f>
        <v/>
      </c>
      <c r="L2183" s="1"/>
      <c r="M2183" s="1" t="str">
        <f t="shared" si="166"/>
        <v/>
      </c>
      <c r="N2183" s="94" t="str">
        <f>IF($L2183="None","",IF(ISERROR(VLOOKUP($L2183,Info!$B$4:$B$266,1,FALSE)),"",VLOOKUP($L2183,Info!$B$4:$L$266,5,FALSE)))</f>
        <v/>
      </c>
      <c r="O2183" s="94" t="str">
        <f>IF(K2183="","",IF(AND($J$12&lt;&gt;"ABC",N2183="3"),"BAC",IF(N2183="3","ABC",IF($J$12&lt;&gt;"ABC",IF($J$10="Standard",VLOOKUP(K2183,Info!$BE$4:$BF$481,2,FALSE),VLOOKUP(K2183,Info!$BI$4:$BJ$482,2,FALSE)),IF($J$10="Standard",VLOOKUP(K2183,Info!$AG$4:$AH$2994,2,FALSE),VLOOKUP(K2183,Info!$AK$4:$AL$2997,2,FALSE))))))</f>
        <v/>
      </c>
      <c r="P2183" s="94" t="str">
        <f>IF($L2183="None","",IF(ISERROR(VLOOKUP($L2183,Info!$B$4:$B$266,1,FALSE)),"",VLOOKUP($L2183,Info!$B$4:$L$266,3,FALSE)))</f>
        <v/>
      </c>
      <c r="Q2183" s="96" t="str">
        <f>IF($L2183="None","",IF(ISERROR(VLOOKUP($L2183,Info!$B$4:$B$266,1,FALSE)),"",VLOOKUP($L2183,Info!$B$4:$L$266,4,FALSE)))</f>
        <v/>
      </c>
      <c r="R2183" s="1"/>
      <c r="S2183" s="6" t="str">
        <f t="shared" si="167"/>
        <v/>
      </c>
      <c r="T2183" s="6" t="str">
        <f>IF($L2183="None","",IF(ISERROR(VLOOKUP($L2183,Info!$B$4:$B$266,1,FALSE)),"",VLOOKUP($L2183,Info!$B$4:$L$266,11,FALSE)))</f>
        <v/>
      </c>
      <c r="U2183" s="1"/>
      <c r="V2183" s="1"/>
      <c r="W2183" s="1"/>
      <c r="X2183" s="1" t="str">
        <f>IF($L2183="None","",IF(ISERROR(VLOOKUP($L2183,Info!$B$4:$B$266,1,FALSE)),"",IF(OR(W2183="Metallic Liquid Tight",W2183="Non-Metallic Liquid Tight",W2183="LSZH",W2183="Greenfield"),VLOOKUP($L2183,Info!$B$4:$L$266,7,FALSE),"N/A")))</f>
        <v/>
      </c>
      <c r="Y2183" s="1"/>
      <c r="Z2183" s="96" t="str">
        <f>IF($L2183="None","",IF(ISERROR(VLOOKUP($L2183,Info!$B$4:$B$266,1,FALSE)),"",VLOOKUP($L2183,Info!$B$4:$L$266,9,FALSE)))</f>
        <v/>
      </c>
      <c r="AA2183" s="96" t="str">
        <f>IF($L2183="None","",IF(ISERROR(VLOOKUP($L2183,Info!$B$4:$B$266,1,FALSE)),"",VLOOKUP($L2183,Info!$B$4:$L$266,8,FALSE)))</f>
        <v/>
      </c>
      <c r="AB2183" s="96" t="str">
        <f>IF($L2183="None","",IF(ISERROR(VLOOKUP($L2183,Info!$B$4:$B$266,1,FALSE)),"",VLOOKUP($L2183,Info!$B$4:$L$266,10,FALSE)))</f>
        <v/>
      </c>
      <c r="AC2183" s="1" t="str">
        <f>IF(W2183="SO Cable","Black,White",IF(O2183="","",IF(P2183="","",IF($J$12&lt;&gt;"ABC",IF(P2183&lt;="250",VLOOKUP(O2183,Info!$AZ$4:$BB$22,3,FALSE),VLOOKUP(O2183,Info!$AZ$23:$BB$39,3,FALSE)),IF(P2183&lt;="250",VLOOKUP(O2183,Info!$AO$4:$AQ$22,3,FALSE),VLOOKUP(O2183,Info!$AO$23:$AP$39,3,FALSE))))))</f>
        <v/>
      </c>
      <c r="AD2183" s="1"/>
      <c r="AE2183" s="1" t="str">
        <f>IF($L2183="None","",IF(ISERROR(VLOOKUP($L2183,Info!$B$4:$B$266,1,FALSE)),"",VLOOKUP($L2183,Info!$B$4:$L$266,4,FALSE)))</f>
        <v/>
      </c>
      <c r="AF2183" s="1" t="str">
        <f>IF($L2183="None","",IF(ISERROR(VLOOKUP($L2183,Info!$B$4:$B$266,1,FALSE)),"",VLOOKUP($L2183,Info!$B$4:$L$266,6,FALSE)))</f>
        <v/>
      </c>
      <c r="AG2183" s="1"/>
      <c r="AH2183" s="33" t="str" cm="1">
        <f t="array" ref="AH2183">IF(AND(L2183&lt;&gt;"",O2183&lt;&gt;"",R2183:S2183&lt;&gt;"",W2183:X2183&lt;&gt;"",Z2183:AA2183&lt;&gt;"",AC2183&lt;&gt;""),"Good","Bad")</f>
        <v>Bad</v>
      </c>
      <c r="AL2183" t="str" cm="1">
        <f t="array" ref="AL2183">IF(R2183&gt;0,_xlfn.IFS(COUNTIF($L$20:L2183,"&lt;&gt;")&lt;101,1,COUNTIF($L$20:L2183,"&lt;&gt;")&lt;201,2,COUNTIF($L$20:L2183,"&lt;&gt;")&lt;301,3,COUNTIF($L$20:L2183,"&lt;&gt;")&lt;401,4,COUNTIF($L$20:L2183,"&lt;&gt;")&lt;501,5,COUNTIF($L$20:L2183,"&lt;&gt;")&lt;601,6,COUNTIF($L$20:L2183,"&lt;&gt;")&lt;701,7,COUNTIF($L$20:L2183,"&lt;&gt;")&lt;801,8,COUNTIF($L$20:L2183,"&lt;&gt;")&lt;901,9,COUNTIF($L$20:L2183,"&lt;&gt;")&lt;1001,10,COUNTIF($L$20:L2183,"&lt;&gt;")&lt;1101,11,COUNTIF($L$20:L2183,"&lt;&gt;")&lt;1201,12,COUNTIF($L$20:L2183,"&lt;&gt;")&lt;1301,13,COUNTIF($L$20:L2183,"&lt;&gt;")&lt;1401,14,COUNTIF($L$20:L2183,"&lt;&gt;")&lt;1501,15,COUNTIF($L$20:L2183,"&lt;&gt;")&lt;1601,16,COUNTIF($L$20:L2183,"&lt;&gt;")&lt;1701,17,COUNTIF($L$20:L2183,"&lt;&gt;")&lt;1801,18,COUNTIF($L$20:L2183,"&lt;&gt;")&lt;1901,19,COUNTIF($L$20:L2183,"&lt;&gt;")&lt;2001,20,COUNTIF($L$20:L2183,"&lt;&gt;")&lt;2101,21,COUNTIF($L$20:L2183,"&lt;&gt;")&lt;2201,22,COUNTIF($L$20:L2183,"&lt;&gt;")&lt;2301,23,COUNTIF($L$20:L2183,"&lt;&gt;")&lt;2401,24,COUNTIF($L$20:L2183,"&lt;&gt;")&lt;2501,25,COUNTIF($L$20:L2183,"&lt;&gt;")&lt;2601,26,COUNTIF($L$20:L2183,"&lt;&gt;")&lt;2701,27,COUNTIF($L$20:L2183,"&lt;&gt;")&lt;2801,28,COUNTIF($L$20:L2183,"&lt;&gt;")&lt;2901,29,COUNTIF($L$20:L2183,"&lt;&gt;")&lt;3001,30),"")</f>
        <v/>
      </c>
      <c r="AM2183" t="str">
        <f t="shared" si="165"/>
        <v/>
      </c>
      <c r="AN2183" t="str">
        <f t="shared" si="169"/>
        <v/>
      </c>
      <c r="AP2183" t="str">
        <f t="shared" si="168"/>
        <v/>
      </c>
      <c r="AQ2183" t="str">
        <f>IF(AO2183="","",COUNTIFS(AM2183:$AM$3019,AO2183))</f>
        <v/>
      </c>
    </row>
    <row r="2184" spans="1:43" x14ac:dyDescent="0.25">
      <c r="A2184" s="6" t="str">
        <f>IF(COUNT($A$20:A2183)&lt;&gt;$B$4,IF(A2183="","",A2183+1),"")</f>
        <v/>
      </c>
      <c r="B2184" s="3"/>
      <c r="C2184" s="3"/>
      <c r="D2184" s="122"/>
      <c r="E2184" s="3"/>
      <c r="F2184" s="3"/>
      <c r="G2184" s="3"/>
      <c r="H2184" s="3"/>
      <c r="I2184" s="120"/>
      <c r="J2184" s="3"/>
      <c r="K2184" s="95" t="str" cm="1">
        <f t="array" ref="K2184">IF(OR($J$14 = "A",$J$14 = "B",$J$14 = "C"),IF(I2184="","",IF(LEN(I2184)&gt;2,_xlfn.IFS(ISNUMBER(SEARCH("_",I2184)),I2184,ISNUMBER(SEARCH(", ",I2184)),SUBSTITUTE(I2184,", ","_"),ISNUMBER(SEARCH("/ ",I2184)),SUBSTITUTE(I2184,"/ ","_"),ISNUMBER(SEARCH(",",I2184)),SUBSTITUTE(I2184,",","_"),ISNUMBER(SEARCH("/",I2184)),SUBSTITUTE(I2184,"/","_"),ISNUMBER(SEARCH("",I2184)),I2184),I2184)),IF(OR($J$14 = "J",$J$14 = "K"),"",IF(D2184="","",IF(LEN(D2184)&gt;2,_xlfn.IFS(ISNUMBER(SEARCH("_",D2184)),D2184,ISNUMBER(SEARCH(", ",D2184)),SUBSTITUTE(D2184,", ","_"),ISNUMBER(SEARCH("/ ",D2184)),SUBSTITUTE(D2184,"/ ","_"),ISNUMBER(SEARCH(",",D2184)),SUBSTITUTE(D2184,",","_"),ISNUMBER(SEARCH("/",D2184)),SUBSTITUTE(D2184,"/","_"),ISNUMBER(SEARCH("",D2184)),D2184),D2184))))</f>
        <v/>
      </c>
      <c r="L2184" s="1"/>
      <c r="M2184" s="1" t="str">
        <f t="shared" si="166"/>
        <v/>
      </c>
      <c r="N2184" s="94" t="str">
        <f>IF($L2184="None","",IF(ISERROR(VLOOKUP($L2184,Info!$B$4:$B$266,1,FALSE)),"",VLOOKUP($L2184,Info!$B$4:$L$266,5,FALSE)))</f>
        <v/>
      </c>
      <c r="O2184" s="94" t="str">
        <f>IF(K2184="","",IF(AND($J$12&lt;&gt;"ABC",N2184="3"),"BAC",IF(N2184="3","ABC",IF($J$12&lt;&gt;"ABC",IF($J$10="Standard",VLOOKUP(K2184,Info!$BE$4:$BF$481,2,FALSE),VLOOKUP(K2184,Info!$BI$4:$BJ$482,2,FALSE)),IF($J$10="Standard",VLOOKUP(K2184,Info!$AG$4:$AH$2994,2,FALSE),VLOOKUP(K2184,Info!$AK$4:$AL$2997,2,FALSE))))))</f>
        <v/>
      </c>
      <c r="P2184" s="94" t="str">
        <f>IF($L2184="None","",IF(ISERROR(VLOOKUP($L2184,Info!$B$4:$B$266,1,FALSE)),"",VLOOKUP($L2184,Info!$B$4:$L$266,3,FALSE)))</f>
        <v/>
      </c>
      <c r="Q2184" s="96" t="str">
        <f>IF($L2184="None","",IF(ISERROR(VLOOKUP($L2184,Info!$B$4:$B$266,1,FALSE)),"",VLOOKUP($L2184,Info!$B$4:$L$266,4,FALSE)))</f>
        <v/>
      </c>
      <c r="R2184" s="1"/>
      <c r="S2184" s="6" t="str">
        <f t="shared" si="167"/>
        <v/>
      </c>
      <c r="T2184" s="6" t="str">
        <f>IF($L2184="None","",IF(ISERROR(VLOOKUP($L2184,Info!$B$4:$B$266,1,FALSE)),"",VLOOKUP($L2184,Info!$B$4:$L$266,11,FALSE)))</f>
        <v/>
      </c>
      <c r="U2184" s="1"/>
      <c r="V2184" s="1"/>
      <c r="W2184" s="1"/>
      <c r="X2184" s="1" t="str">
        <f>IF($L2184="None","",IF(ISERROR(VLOOKUP($L2184,Info!$B$4:$B$266,1,FALSE)),"",IF(OR(W2184="Metallic Liquid Tight",W2184="Non-Metallic Liquid Tight",W2184="LSZH",W2184="Greenfield"),VLOOKUP($L2184,Info!$B$4:$L$266,7,FALSE),"N/A")))</f>
        <v/>
      </c>
      <c r="Y2184" s="1"/>
      <c r="Z2184" s="96" t="str">
        <f>IF($L2184="None","",IF(ISERROR(VLOOKUP($L2184,Info!$B$4:$B$266,1,FALSE)),"",VLOOKUP($L2184,Info!$B$4:$L$266,9,FALSE)))</f>
        <v/>
      </c>
      <c r="AA2184" s="96" t="str">
        <f>IF($L2184="None","",IF(ISERROR(VLOOKUP($L2184,Info!$B$4:$B$266,1,FALSE)),"",VLOOKUP($L2184,Info!$B$4:$L$266,8,FALSE)))</f>
        <v/>
      </c>
      <c r="AB2184" s="96" t="str">
        <f>IF($L2184="None","",IF(ISERROR(VLOOKUP($L2184,Info!$B$4:$B$266,1,FALSE)),"",VLOOKUP($L2184,Info!$B$4:$L$266,10,FALSE)))</f>
        <v/>
      </c>
      <c r="AC2184" s="1" t="str">
        <f>IF(W2184="SO Cable","Black,White",IF(O2184="","",IF(P2184="","",IF($J$12&lt;&gt;"ABC",IF(P2184&lt;="250",VLOOKUP(O2184,Info!$AZ$4:$BB$22,3,FALSE),VLOOKUP(O2184,Info!$AZ$23:$BB$39,3,FALSE)),IF(P2184&lt;="250",VLOOKUP(O2184,Info!$AO$4:$AQ$22,3,FALSE),VLOOKUP(O2184,Info!$AO$23:$AP$39,3,FALSE))))))</f>
        <v/>
      </c>
      <c r="AD2184" s="1"/>
      <c r="AE2184" s="1" t="str">
        <f>IF($L2184="None","",IF(ISERROR(VLOOKUP($L2184,Info!$B$4:$B$266,1,FALSE)),"",VLOOKUP($L2184,Info!$B$4:$L$266,4,FALSE)))</f>
        <v/>
      </c>
      <c r="AF2184" s="1" t="str">
        <f>IF($L2184="None","",IF(ISERROR(VLOOKUP($L2184,Info!$B$4:$B$266,1,FALSE)),"",VLOOKUP($L2184,Info!$B$4:$L$266,6,FALSE)))</f>
        <v/>
      </c>
      <c r="AG2184" s="1"/>
      <c r="AH2184" s="33" t="str" cm="1">
        <f t="array" ref="AH2184">IF(AND(L2184&lt;&gt;"",O2184&lt;&gt;"",R2184:S2184&lt;&gt;"",W2184:X2184&lt;&gt;"",Z2184:AA2184&lt;&gt;"",AC2184&lt;&gt;""),"Good","Bad")</f>
        <v>Bad</v>
      </c>
      <c r="AL2184" t="str" cm="1">
        <f t="array" ref="AL2184">IF(R2184&gt;0,_xlfn.IFS(COUNTIF($L$20:L2184,"&lt;&gt;")&lt;101,1,COUNTIF($L$20:L2184,"&lt;&gt;")&lt;201,2,COUNTIF($L$20:L2184,"&lt;&gt;")&lt;301,3,COUNTIF($L$20:L2184,"&lt;&gt;")&lt;401,4,COUNTIF($L$20:L2184,"&lt;&gt;")&lt;501,5,COUNTIF($L$20:L2184,"&lt;&gt;")&lt;601,6,COUNTIF($L$20:L2184,"&lt;&gt;")&lt;701,7,COUNTIF($L$20:L2184,"&lt;&gt;")&lt;801,8,COUNTIF($L$20:L2184,"&lt;&gt;")&lt;901,9,COUNTIF($L$20:L2184,"&lt;&gt;")&lt;1001,10,COUNTIF($L$20:L2184,"&lt;&gt;")&lt;1101,11,COUNTIF($L$20:L2184,"&lt;&gt;")&lt;1201,12,COUNTIF($L$20:L2184,"&lt;&gt;")&lt;1301,13,COUNTIF($L$20:L2184,"&lt;&gt;")&lt;1401,14,COUNTIF($L$20:L2184,"&lt;&gt;")&lt;1501,15,COUNTIF($L$20:L2184,"&lt;&gt;")&lt;1601,16,COUNTIF($L$20:L2184,"&lt;&gt;")&lt;1701,17,COUNTIF($L$20:L2184,"&lt;&gt;")&lt;1801,18,COUNTIF($L$20:L2184,"&lt;&gt;")&lt;1901,19,COUNTIF($L$20:L2184,"&lt;&gt;")&lt;2001,20,COUNTIF($L$20:L2184,"&lt;&gt;")&lt;2101,21,COUNTIF($L$20:L2184,"&lt;&gt;")&lt;2201,22,COUNTIF($L$20:L2184,"&lt;&gt;")&lt;2301,23,COUNTIF($L$20:L2184,"&lt;&gt;")&lt;2401,24,COUNTIF($L$20:L2184,"&lt;&gt;")&lt;2501,25,COUNTIF($L$20:L2184,"&lt;&gt;")&lt;2601,26,COUNTIF($L$20:L2184,"&lt;&gt;")&lt;2701,27,COUNTIF($L$20:L2184,"&lt;&gt;")&lt;2801,28,COUNTIF($L$20:L2184,"&lt;&gt;")&lt;2901,29,COUNTIF($L$20:L2184,"&lt;&gt;")&lt;3001,30),"")</f>
        <v/>
      </c>
      <c r="AM2184" t="str">
        <f t="shared" si="165"/>
        <v/>
      </c>
      <c r="AN2184" t="str">
        <f t="shared" si="169"/>
        <v/>
      </c>
      <c r="AP2184" t="str">
        <f t="shared" si="168"/>
        <v/>
      </c>
      <c r="AQ2184" t="str">
        <f>IF(AO2184="","",COUNTIFS(AM2184:$AM$3019,AO2184))</f>
        <v/>
      </c>
    </row>
    <row r="2185" spans="1:43" x14ac:dyDescent="0.25">
      <c r="A2185" s="6" t="str">
        <f>IF(COUNT($A$20:A2184)&lt;&gt;$B$4,IF(A2184="","",A2184+1),"")</f>
        <v/>
      </c>
      <c r="B2185" s="3"/>
      <c r="C2185" s="3"/>
      <c r="D2185" s="122"/>
      <c r="E2185" s="3"/>
      <c r="F2185" s="3"/>
      <c r="G2185" s="3"/>
      <c r="H2185" s="3"/>
      <c r="I2185" s="120"/>
      <c r="J2185" s="3"/>
      <c r="K2185" s="95" t="str" cm="1">
        <f t="array" ref="K2185">IF(OR($J$14 = "A",$J$14 = "B",$J$14 = "C"),IF(I2185="","",IF(LEN(I2185)&gt;2,_xlfn.IFS(ISNUMBER(SEARCH("_",I2185)),I2185,ISNUMBER(SEARCH(", ",I2185)),SUBSTITUTE(I2185,", ","_"),ISNUMBER(SEARCH("/ ",I2185)),SUBSTITUTE(I2185,"/ ","_"),ISNUMBER(SEARCH(",",I2185)),SUBSTITUTE(I2185,",","_"),ISNUMBER(SEARCH("/",I2185)),SUBSTITUTE(I2185,"/","_"),ISNUMBER(SEARCH("",I2185)),I2185),I2185)),IF(OR($J$14 = "J",$J$14 = "K"),"",IF(D2185="","",IF(LEN(D2185)&gt;2,_xlfn.IFS(ISNUMBER(SEARCH("_",D2185)),D2185,ISNUMBER(SEARCH(", ",D2185)),SUBSTITUTE(D2185,", ","_"),ISNUMBER(SEARCH("/ ",D2185)),SUBSTITUTE(D2185,"/ ","_"),ISNUMBER(SEARCH(",",D2185)),SUBSTITUTE(D2185,",","_"),ISNUMBER(SEARCH("/",D2185)),SUBSTITUTE(D2185,"/","_"),ISNUMBER(SEARCH("",D2185)),D2185),D2185))))</f>
        <v/>
      </c>
      <c r="L2185" s="1"/>
      <c r="M2185" s="1" t="str">
        <f t="shared" si="166"/>
        <v/>
      </c>
      <c r="N2185" s="94" t="str">
        <f>IF($L2185="None","",IF(ISERROR(VLOOKUP($L2185,Info!$B$4:$B$266,1,FALSE)),"",VLOOKUP($L2185,Info!$B$4:$L$266,5,FALSE)))</f>
        <v/>
      </c>
      <c r="O2185" s="94" t="str">
        <f>IF(K2185="","",IF(AND($J$12&lt;&gt;"ABC",N2185="3"),"BAC",IF(N2185="3","ABC",IF($J$12&lt;&gt;"ABC",IF($J$10="Standard",VLOOKUP(K2185,Info!$BE$4:$BF$481,2,FALSE),VLOOKUP(K2185,Info!$BI$4:$BJ$482,2,FALSE)),IF($J$10="Standard",VLOOKUP(K2185,Info!$AG$4:$AH$2994,2,FALSE),VLOOKUP(K2185,Info!$AK$4:$AL$2997,2,FALSE))))))</f>
        <v/>
      </c>
      <c r="P2185" s="94" t="str">
        <f>IF($L2185="None","",IF(ISERROR(VLOOKUP($L2185,Info!$B$4:$B$266,1,FALSE)),"",VLOOKUP($L2185,Info!$B$4:$L$266,3,FALSE)))</f>
        <v/>
      </c>
      <c r="Q2185" s="96" t="str">
        <f>IF($L2185="None","",IF(ISERROR(VLOOKUP($L2185,Info!$B$4:$B$266,1,FALSE)),"",VLOOKUP($L2185,Info!$B$4:$L$266,4,FALSE)))</f>
        <v/>
      </c>
      <c r="R2185" s="1"/>
      <c r="S2185" s="6" t="str">
        <f t="shared" si="167"/>
        <v/>
      </c>
      <c r="T2185" s="6" t="str">
        <f>IF($L2185="None","",IF(ISERROR(VLOOKUP($L2185,Info!$B$4:$B$266,1,FALSE)),"",VLOOKUP($L2185,Info!$B$4:$L$266,11,FALSE)))</f>
        <v/>
      </c>
      <c r="U2185" s="1"/>
      <c r="V2185" s="1"/>
      <c r="W2185" s="1"/>
      <c r="X2185" s="1" t="str">
        <f>IF($L2185="None","",IF(ISERROR(VLOOKUP($L2185,Info!$B$4:$B$266,1,FALSE)),"",IF(OR(W2185="Metallic Liquid Tight",W2185="Non-Metallic Liquid Tight",W2185="LSZH",W2185="Greenfield"),VLOOKUP($L2185,Info!$B$4:$L$266,7,FALSE),"N/A")))</f>
        <v/>
      </c>
      <c r="Y2185" s="1"/>
      <c r="Z2185" s="96" t="str">
        <f>IF($L2185="None","",IF(ISERROR(VLOOKUP($L2185,Info!$B$4:$B$266,1,FALSE)),"",VLOOKUP($L2185,Info!$B$4:$L$266,9,FALSE)))</f>
        <v/>
      </c>
      <c r="AA2185" s="96" t="str">
        <f>IF($L2185="None","",IF(ISERROR(VLOOKUP($L2185,Info!$B$4:$B$266,1,FALSE)),"",VLOOKUP($L2185,Info!$B$4:$L$266,8,FALSE)))</f>
        <v/>
      </c>
      <c r="AB2185" s="96" t="str">
        <f>IF($L2185="None","",IF(ISERROR(VLOOKUP($L2185,Info!$B$4:$B$266,1,FALSE)),"",VLOOKUP($L2185,Info!$B$4:$L$266,10,FALSE)))</f>
        <v/>
      </c>
      <c r="AC2185" s="1" t="str">
        <f>IF(W2185="SO Cable","Black,White",IF(O2185="","",IF(P2185="","",IF($J$12&lt;&gt;"ABC",IF(P2185&lt;="250",VLOOKUP(O2185,Info!$AZ$4:$BB$22,3,FALSE),VLOOKUP(O2185,Info!$AZ$23:$BB$39,3,FALSE)),IF(P2185&lt;="250",VLOOKUP(O2185,Info!$AO$4:$AQ$22,3,FALSE),VLOOKUP(O2185,Info!$AO$23:$AP$39,3,FALSE))))))</f>
        <v/>
      </c>
      <c r="AD2185" s="1"/>
      <c r="AE2185" s="1" t="str">
        <f>IF($L2185="None","",IF(ISERROR(VLOOKUP($L2185,Info!$B$4:$B$266,1,FALSE)),"",VLOOKUP($L2185,Info!$B$4:$L$266,4,FALSE)))</f>
        <v/>
      </c>
      <c r="AF2185" s="1" t="str">
        <f>IF($L2185="None","",IF(ISERROR(VLOOKUP($L2185,Info!$B$4:$B$266,1,FALSE)),"",VLOOKUP($L2185,Info!$B$4:$L$266,6,FALSE)))</f>
        <v/>
      </c>
      <c r="AG2185" s="1"/>
      <c r="AH2185" s="33" t="str" cm="1">
        <f t="array" ref="AH2185">IF(AND(L2185&lt;&gt;"",O2185&lt;&gt;"",R2185:S2185&lt;&gt;"",W2185:X2185&lt;&gt;"",Z2185:AA2185&lt;&gt;"",AC2185&lt;&gt;""),"Good","Bad")</f>
        <v>Bad</v>
      </c>
      <c r="AL2185" t="str" cm="1">
        <f t="array" ref="AL2185">IF(R2185&gt;0,_xlfn.IFS(COUNTIF($L$20:L2185,"&lt;&gt;")&lt;101,1,COUNTIF($L$20:L2185,"&lt;&gt;")&lt;201,2,COUNTIF($L$20:L2185,"&lt;&gt;")&lt;301,3,COUNTIF($L$20:L2185,"&lt;&gt;")&lt;401,4,COUNTIF($L$20:L2185,"&lt;&gt;")&lt;501,5,COUNTIF($L$20:L2185,"&lt;&gt;")&lt;601,6,COUNTIF($L$20:L2185,"&lt;&gt;")&lt;701,7,COUNTIF($L$20:L2185,"&lt;&gt;")&lt;801,8,COUNTIF($L$20:L2185,"&lt;&gt;")&lt;901,9,COUNTIF($L$20:L2185,"&lt;&gt;")&lt;1001,10,COUNTIF($L$20:L2185,"&lt;&gt;")&lt;1101,11,COUNTIF($L$20:L2185,"&lt;&gt;")&lt;1201,12,COUNTIF($L$20:L2185,"&lt;&gt;")&lt;1301,13,COUNTIF($L$20:L2185,"&lt;&gt;")&lt;1401,14,COUNTIF($L$20:L2185,"&lt;&gt;")&lt;1501,15,COUNTIF($L$20:L2185,"&lt;&gt;")&lt;1601,16,COUNTIF($L$20:L2185,"&lt;&gt;")&lt;1701,17,COUNTIF($L$20:L2185,"&lt;&gt;")&lt;1801,18,COUNTIF($L$20:L2185,"&lt;&gt;")&lt;1901,19,COUNTIF($L$20:L2185,"&lt;&gt;")&lt;2001,20,COUNTIF($L$20:L2185,"&lt;&gt;")&lt;2101,21,COUNTIF($L$20:L2185,"&lt;&gt;")&lt;2201,22,COUNTIF($L$20:L2185,"&lt;&gt;")&lt;2301,23,COUNTIF($L$20:L2185,"&lt;&gt;")&lt;2401,24,COUNTIF($L$20:L2185,"&lt;&gt;")&lt;2501,25,COUNTIF($L$20:L2185,"&lt;&gt;")&lt;2601,26,COUNTIF($L$20:L2185,"&lt;&gt;")&lt;2701,27,COUNTIF($L$20:L2185,"&lt;&gt;")&lt;2801,28,COUNTIF($L$20:L2185,"&lt;&gt;")&lt;2901,29,COUNTIF($L$20:L2185,"&lt;&gt;")&lt;3001,30),"")</f>
        <v/>
      </c>
      <c r="AM2185" t="str">
        <f t="shared" si="165"/>
        <v/>
      </c>
      <c r="AN2185" t="str">
        <f t="shared" si="169"/>
        <v/>
      </c>
      <c r="AP2185" t="str">
        <f t="shared" si="168"/>
        <v/>
      </c>
      <c r="AQ2185" t="str">
        <f>IF(AO2185="","",COUNTIFS(AM2185:$AM$3019,AO2185))</f>
        <v/>
      </c>
    </row>
    <row r="2186" spans="1:43" x14ac:dyDescent="0.25">
      <c r="A2186" s="6" t="str">
        <f>IF(COUNT($A$20:A2185)&lt;&gt;$B$4,IF(A2185="","",A2185+1),"")</f>
        <v/>
      </c>
      <c r="B2186" s="3"/>
      <c r="C2186" s="3"/>
      <c r="D2186" s="122"/>
      <c r="E2186" s="3"/>
      <c r="F2186" s="3"/>
      <c r="G2186" s="3"/>
      <c r="H2186" s="3"/>
      <c r="I2186" s="120"/>
      <c r="J2186" s="3"/>
      <c r="K2186" s="95" t="str" cm="1">
        <f t="array" ref="K2186">IF(OR($J$14 = "A",$J$14 = "B",$J$14 = "C"),IF(I2186="","",IF(LEN(I2186)&gt;2,_xlfn.IFS(ISNUMBER(SEARCH("_",I2186)),I2186,ISNUMBER(SEARCH(", ",I2186)),SUBSTITUTE(I2186,", ","_"),ISNUMBER(SEARCH("/ ",I2186)),SUBSTITUTE(I2186,"/ ","_"),ISNUMBER(SEARCH(",",I2186)),SUBSTITUTE(I2186,",","_"),ISNUMBER(SEARCH("/",I2186)),SUBSTITUTE(I2186,"/","_"),ISNUMBER(SEARCH("",I2186)),I2186),I2186)),IF(OR($J$14 = "J",$J$14 = "K"),"",IF(D2186="","",IF(LEN(D2186)&gt;2,_xlfn.IFS(ISNUMBER(SEARCH("_",D2186)),D2186,ISNUMBER(SEARCH(", ",D2186)),SUBSTITUTE(D2186,", ","_"),ISNUMBER(SEARCH("/ ",D2186)),SUBSTITUTE(D2186,"/ ","_"),ISNUMBER(SEARCH(",",D2186)),SUBSTITUTE(D2186,",","_"),ISNUMBER(SEARCH("/",D2186)),SUBSTITUTE(D2186,"/","_"),ISNUMBER(SEARCH("",D2186)),D2186),D2186))))</f>
        <v/>
      </c>
      <c r="L2186" s="1"/>
      <c r="M2186" s="1" t="str">
        <f t="shared" si="166"/>
        <v/>
      </c>
      <c r="N2186" s="94" t="str">
        <f>IF($L2186="None","",IF(ISERROR(VLOOKUP($L2186,Info!$B$4:$B$266,1,FALSE)),"",VLOOKUP($L2186,Info!$B$4:$L$266,5,FALSE)))</f>
        <v/>
      </c>
      <c r="O2186" s="94" t="str">
        <f>IF(K2186="","",IF(AND($J$12&lt;&gt;"ABC",N2186="3"),"BAC",IF(N2186="3","ABC",IF($J$12&lt;&gt;"ABC",IF($J$10="Standard",VLOOKUP(K2186,Info!$BE$4:$BF$481,2,FALSE),VLOOKUP(K2186,Info!$BI$4:$BJ$482,2,FALSE)),IF($J$10="Standard",VLOOKUP(K2186,Info!$AG$4:$AH$2994,2,FALSE),VLOOKUP(K2186,Info!$AK$4:$AL$2997,2,FALSE))))))</f>
        <v/>
      </c>
      <c r="P2186" s="94" t="str">
        <f>IF($L2186="None","",IF(ISERROR(VLOOKUP($L2186,Info!$B$4:$B$266,1,FALSE)),"",VLOOKUP($L2186,Info!$B$4:$L$266,3,FALSE)))</f>
        <v/>
      </c>
      <c r="Q2186" s="96" t="str">
        <f>IF($L2186="None","",IF(ISERROR(VLOOKUP($L2186,Info!$B$4:$B$266,1,FALSE)),"",VLOOKUP($L2186,Info!$B$4:$L$266,4,FALSE)))</f>
        <v/>
      </c>
      <c r="R2186" s="1"/>
      <c r="S2186" s="6" t="str">
        <f t="shared" si="167"/>
        <v/>
      </c>
      <c r="T2186" s="6" t="str">
        <f>IF($L2186="None","",IF(ISERROR(VLOOKUP($L2186,Info!$B$4:$B$266,1,FALSE)),"",VLOOKUP($L2186,Info!$B$4:$L$266,11,FALSE)))</f>
        <v/>
      </c>
      <c r="U2186" s="1"/>
      <c r="V2186" s="1"/>
      <c r="W2186" s="1"/>
      <c r="X2186" s="1" t="str">
        <f>IF($L2186="None","",IF(ISERROR(VLOOKUP($L2186,Info!$B$4:$B$266,1,FALSE)),"",IF(OR(W2186="Metallic Liquid Tight",W2186="Non-Metallic Liquid Tight",W2186="LSZH",W2186="Greenfield"),VLOOKUP($L2186,Info!$B$4:$L$266,7,FALSE),"N/A")))</f>
        <v/>
      </c>
      <c r="Y2186" s="1"/>
      <c r="Z2186" s="96" t="str">
        <f>IF($L2186="None","",IF(ISERROR(VLOOKUP($L2186,Info!$B$4:$B$266,1,FALSE)),"",VLOOKUP($L2186,Info!$B$4:$L$266,9,FALSE)))</f>
        <v/>
      </c>
      <c r="AA2186" s="96" t="str">
        <f>IF($L2186="None","",IF(ISERROR(VLOOKUP($L2186,Info!$B$4:$B$266,1,FALSE)),"",VLOOKUP($L2186,Info!$B$4:$L$266,8,FALSE)))</f>
        <v/>
      </c>
      <c r="AB2186" s="96" t="str">
        <f>IF($L2186="None","",IF(ISERROR(VLOOKUP($L2186,Info!$B$4:$B$266,1,FALSE)),"",VLOOKUP($L2186,Info!$B$4:$L$266,10,FALSE)))</f>
        <v/>
      </c>
      <c r="AC2186" s="1" t="str">
        <f>IF(W2186="SO Cable","Black,White",IF(O2186="","",IF(P2186="","",IF($J$12&lt;&gt;"ABC",IF(P2186&lt;="250",VLOOKUP(O2186,Info!$AZ$4:$BB$22,3,FALSE),VLOOKUP(O2186,Info!$AZ$23:$BB$39,3,FALSE)),IF(P2186&lt;="250",VLOOKUP(O2186,Info!$AO$4:$AQ$22,3,FALSE),VLOOKUP(O2186,Info!$AO$23:$AP$39,3,FALSE))))))</f>
        <v/>
      </c>
      <c r="AD2186" s="1"/>
      <c r="AE2186" s="1" t="str">
        <f>IF($L2186="None","",IF(ISERROR(VLOOKUP($L2186,Info!$B$4:$B$266,1,FALSE)),"",VLOOKUP($L2186,Info!$B$4:$L$266,4,FALSE)))</f>
        <v/>
      </c>
      <c r="AF2186" s="1" t="str">
        <f>IF($L2186="None","",IF(ISERROR(VLOOKUP($L2186,Info!$B$4:$B$266,1,FALSE)),"",VLOOKUP($L2186,Info!$B$4:$L$266,6,FALSE)))</f>
        <v/>
      </c>
      <c r="AG2186" s="1"/>
      <c r="AH2186" s="33" t="str" cm="1">
        <f t="array" ref="AH2186">IF(AND(L2186&lt;&gt;"",O2186&lt;&gt;"",R2186:S2186&lt;&gt;"",W2186:X2186&lt;&gt;"",Z2186:AA2186&lt;&gt;"",AC2186&lt;&gt;""),"Good","Bad")</f>
        <v>Bad</v>
      </c>
      <c r="AL2186" t="str" cm="1">
        <f t="array" ref="AL2186">IF(R2186&gt;0,_xlfn.IFS(COUNTIF($L$20:L2186,"&lt;&gt;")&lt;101,1,COUNTIF($L$20:L2186,"&lt;&gt;")&lt;201,2,COUNTIF($L$20:L2186,"&lt;&gt;")&lt;301,3,COUNTIF($L$20:L2186,"&lt;&gt;")&lt;401,4,COUNTIF($L$20:L2186,"&lt;&gt;")&lt;501,5,COUNTIF($L$20:L2186,"&lt;&gt;")&lt;601,6,COUNTIF($L$20:L2186,"&lt;&gt;")&lt;701,7,COUNTIF($L$20:L2186,"&lt;&gt;")&lt;801,8,COUNTIF($L$20:L2186,"&lt;&gt;")&lt;901,9,COUNTIF($L$20:L2186,"&lt;&gt;")&lt;1001,10,COUNTIF($L$20:L2186,"&lt;&gt;")&lt;1101,11,COUNTIF($L$20:L2186,"&lt;&gt;")&lt;1201,12,COUNTIF($L$20:L2186,"&lt;&gt;")&lt;1301,13,COUNTIF($L$20:L2186,"&lt;&gt;")&lt;1401,14,COUNTIF($L$20:L2186,"&lt;&gt;")&lt;1501,15,COUNTIF($L$20:L2186,"&lt;&gt;")&lt;1601,16,COUNTIF($L$20:L2186,"&lt;&gt;")&lt;1701,17,COUNTIF($L$20:L2186,"&lt;&gt;")&lt;1801,18,COUNTIF($L$20:L2186,"&lt;&gt;")&lt;1901,19,COUNTIF($L$20:L2186,"&lt;&gt;")&lt;2001,20,COUNTIF($L$20:L2186,"&lt;&gt;")&lt;2101,21,COUNTIF($L$20:L2186,"&lt;&gt;")&lt;2201,22,COUNTIF($L$20:L2186,"&lt;&gt;")&lt;2301,23,COUNTIF($L$20:L2186,"&lt;&gt;")&lt;2401,24,COUNTIF($L$20:L2186,"&lt;&gt;")&lt;2501,25,COUNTIF($L$20:L2186,"&lt;&gt;")&lt;2601,26,COUNTIF($L$20:L2186,"&lt;&gt;")&lt;2701,27,COUNTIF($L$20:L2186,"&lt;&gt;")&lt;2801,28,COUNTIF($L$20:L2186,"&lt;&gt;")&lt;2901,29,COUNTIF($L$20:L2186,"&lt;&gt;")&lt;3001,30),"")</f>
        <v/>
      </c>
      <c r="AM2186" t="str">
        <f t="shared" si="165"/>
        <v/>
      </c>
      <c r="AN2186" t="str">
        <f t="shared" si="169"/>
        <v/>
      </c>
      <c r="AP2186" t="str">
        <f t="shared" si="168"/>
        <v/>
      </c>
      <c r="AQ2186" t="str">
        <f>IF(AO2186="","",COUNTIFS(AM2186:$AM$3019,AO2186))</f>
        <v/>
      </c>
    </row>
    <row r="2187" spans="1:43" x14ac:dyDescent="0.25">
      <c r="A2187" s="6" t="str">
        <f>IF(COUNT($A$20:A2186)&lt;&gt;$B$4,IF(A2186="","",A2186+1),"")</f>
        <v/>
      </c>
      <c r="B2187" s="3"/>
      <c r="C2187" s="3"/>
      <c r="D2187" s="122"/>
      <c r="E2187" s="3"/>
      <c r="F2187" s="3"/>
      <c r="G2187" s="3"/>
      <c r="H2187" s="3"/>
      <c r="I2187" s="120"/>
      <c r="J2187" s="3"/>
      <c r="K2187" s="95" t="str" cm="1">
        <f t="array" ref="K2187">IF(OR($J$14 = "A",$J$14 = "B",$J$14 = "C"),IF(I2187="","",IF(LEN(I2187)&gt;2,_xlfn.IFS(ISNUMBER(SEARCH("_",I2187)),I2187,ISNUMBER(SEARCH(", ",I2187)),SUBSTITUTE(I2187,", ","_"),ISNUMBER(SEARCH("/ ",I2187)),SUBSTITUTE(I2187,"/ ","_"),ISNUMBER(SEARCH(",",I2187)),SUBSTITUTE(I2187,",","_"),ISNUMBER(SEARCH("/",I2187)),SUBSTITUTE(I2187,"/","_"),ISNUMBER(SEARCH("",I2187)),I2187),I2187)),IF(OR($J$14 = "J",$J$14 = "K"),"",IF(D2187="","",IF(LEN(D2187)&gt;2,_xlfn.IFS(ISNUMBER(SEARCH("_",D2187)),D2187,ISNUMBER(SEARCH(", ",D2187)),SUBSTITUTE(D2187,", ","_"),ISNUMBER(SEARCH("/ ",D2187)),SUBSTITUTE(D2187,"/ ","_"),ISNUMBER(SEARCH(",",D2187)),SUBSTITUTE(D2187,",","_"),ISNUMBER(SEARCH("/",D2187)),SUBSTITUTE(D2187,"/","_"),ISNUMBER(SEARCH("",D2187)),D2187),D2187))))</f>
        <v/>
      </c>
      <c r="L2187" s="1"/>
      <c r="M2187" s="1" t="str">
        <f t="shared" si="166"/>
        <v/>
      </c>
      <c r="N2187" s="94" t="str">
        <f>IF($L2187="None","",IF(ISERROR(VLOOKUP($L2187,Info!$B$4:$B$266,1,FALSE)),"",VLOOKUP($L2187,Info!$B$4:$L$266,5,FALSE)))</f>
        <v/>
      </c>
      <c r="O2187" s="94" t="str">
        <f>IF(K2187="","",IF(AND($J$12&lt;&gt;"ABC",N2187="3"),"BAC",IF(N2187="3","ABC",IF($J$12&lt;&gt;"ABC",IF($J$10="Standard",VLOOKUP(K2187,Info!$BE$4:$BF$481,2,FALSE),VLOOKUP(K2187,Info!$BI$4:$BJ$482,2,FALSE)),IF($J$10="Standard",VLOOKUP(K2187,Info!$AG$4:$AH$2994,2,FALSE),VLOOKUP(K2187,Info!$AK$4:$AL$2997,2,FALSE))))))</f>
        <v/>
      </c>
      <c r="P2187" s="94" t="str">
        <f>IF($L2187="None","",IF(ISERROR(VLOOKUP($L2187,Info!$B$4:$B$266,1,FALSE)),"",VLOOKUP($L2187,Info!$B$4:$L$266,3,FALSE)))</f>
        <v/>
      </c>
      <c r="Q2187" s="96" t="str">
        <f>IF($L2187="None","",IF(ISERROR(VLOOKUP($L2187,Info!$B$4:$B$266,1,FALSE)),"",VLOOKUP($L2187,Info!$B$4:$L$266,4,FALSE)))</f>
        <v/>
      </c>
      <c r="R2187" s="1"/>
      <c r="S2187" s="6" t="str">
        <f t="shared" si="167"/>
        <v/>
      </c>
      <c r="T2187" s="6" t="str">
        <f>IF($L2187="None","",IF(ISERROR(VLOOKUP($L2187,Info!$B$4:$B$266,1,FALSE)),"",VLOOKUP($L2187,Info!$B$4:$L$266,11,FALSE)))</f>
        <v/>
      </c>
      <c r="U2187" s="1"/>
      <c r="V2187" s="1"/>
      <c r="W2187" s="1"/>
      <c r="X2187" s="1" t="str">
        <f>IF($L2187="None","",IF(ISERROR(VLOOKUP($L2187,Info!$B$4:$B$266,1,FALSE)),"",IF(OR(W2187="Metallic Liquid Tight",W2187="Non-Metallic Liquid Tight",W2187="LSZH",W2187="Greenfield"),VLOOKUP($L2187,Info!$B$4:$L$266,7,FALSE),"N/A")))</f>
        <v/>
      </c>
      <c r="Y2187" s="1"/>
      <c r="Z2187" s="96" t="str">
        <f>IF($L2187="None","",IF(ISERROR(VLOOKUP($L2187,Info!$B$4:$B$266,1,FALSE)),"",VLOOKUP($L2187,Info!$B$4:$L$266,9,FALSE)))</f>
        <v/>
      </c>
      <c r="AA2187" s="96" t="str">
        <f>IF($L2187="None","",IF(ISERROR(VLOOKUP($L2187,Info!$B$4:$B$266,1,FALSE)),"",VLOOKUP($L2187,Info!$B$4:$L$266,8,FALSE)))</f>
        <v/>
      </c>
      <c r="AB2187" s="96" t="str">
        <f>IF($L2187="None","",IF(ISERROR(VLOOKUP($L2187,Info!$B$4:$B$266,1,FALSE)),"",VLOOKUP($L2187,Info!$B$4:$L$266,10,FALSE)))</f>
        <v/>
      </c>
      <c r="AC2187" s="1" t="str">
        <f>IF(W2187="SO Cable","Black,White",IF(O2187="","",IF(P2187="","",IF($J$12&lt;&gt;"ABC",IF(P2187&lt;="250",VLOOKUP(O2187,Info!$AZ$4:$BB$22,3,FALSE),VLOOKUP(O2187,Info!$AZ$23:$BB$39,3,FALSE)),IF(P2187&lt;="250",VLOOKUP(O2187,Info!$AO$4:$AQ$22,3,FALSE),VLOOKUP(O2187,Info!$AO$23:$AP$39,3,FALSE))))))</f>
        <v/>
      </c>
      <c r="AD2187" s="1"/>
      <c r="AE2187" s="1" t="str">
        <f>IF($L2187="None","",IF(ISERROR(VLOOKUP($L2187,Info!$B$4:$B$266,1,FALSE)),"",VLOOKUP($L2187,Info!$B$4:$L$266,4,FALSE)))</f>
        <v/>
      </c>
      <c r="AF2187" s="1" t="str">
        <f>IF($L2187="None","",IF(ISERROR(VLOOKUP($L2187,Info!$B$4:$B$266,1,FALSE)),"",VLOOKUP($L2187,Info!$B$4:$L$266,6,FALSE)))</f>
        <v/>
      </c>
      <c r="AG2187" s="1"/>
      <c r="AH2187" s="33" t="str" cm="1">
        <f t="array" ref="AH2187">IF(AND(L2187&lt;&gt;"",O2187&lt;&gt;"",R2187:S2187&lt;&gt;"",W2187:X2187&lt;&gt;"",Z2187:AA2187&lt;&gt;"",AC2187&lt;&gt;""),"Good","Bad")</f>
        <v>Bad</v>
      </c>
      <c r="AL2187" t="str" cm="1">
        <f t="array" ref="AL2187">IF(R2187&gt;0,_xlfn.IFS(COUNTIF($L$20:L2187,"&lt;&gt;")&lt;101,1,COUNTIF($L$20:L2187,"&lt;&gt;")&lt;201,2,COUNTIF($L$20:L2187,"&lt;&gt;")&lt;301,3,COUNTIF($L$20:L2187,"&lt;&gt;")&lt;401,4,COUNTIF($L$20:L2187,"&lt;&gt;")&lt;501,5,COUNTIF($L$20:L2187,"&lt;&gt;")&lt;601,6,COUNTIF($L$20:L2187,"&lt;&gt;")&lt;701,7,COUNTIF($L$20:L2187,"&lt;&gt;")&lt;801,8,COUNTIF($L$20:L2187,"&lt;&gt;")&lt;901,9,COUNTIF($L$20:L2187,"&lt;&gt;")&lt;1001,10,COUNTIF($L$20:L2187,"&lt;&gt;")&lt;1101,11,COUNTIF($L$20:L2187,"&lt;&gt;")&lt;1201,12,COUNTIF($L$20:L2187,"&lt;&gt;")&lt;1301,13,COUNTIF($L$20:L2187,"&lt;&gt;")&lt;1401,14,COUNTIF($L$20:L2187,"&lt;&gt;")&lt;1501,15,COUNTIF($L$20:L2187,"&lt;&gt;")&lt;1601,16,COUNTIF($L$20:L2187,"&lt;&gt;")&lt;1701,17,COUNTIF($L$20:L2187,"&lt;&gt;")&lt;1801,18,COUNTIF($L$20:L2187,"&lt;&gt;")&lt;1901,19,COUNTIF($L$20:L2187,"&lt;&gt;")&lt;2001,20,COUNTIF($L$20:L2187,"&lt;&gt;")&lt;2101,21,COUNTIF($L$20:L2187,"&lt;&gt;")&lt;2201,22,COUNTIF($L$20:L2187,"&lt;&gt;")&lt;2301,23,COUNTIF($L$20:L2187,"&lt;&gt;")&lt;2401,24,COUNTIF($L$20:L2187,"&lt;&gt;")&lt;2501,25,COUNTIF($L$20:L2187,"&lt;&gt;")&lt;2601,26,COUNTIF($L$20:L2187,"&lt;&gt;")&lt;2701,27,COUNTIF($L$20:L2187,"&lt;&gt;")&lt;2801,28,COUNTIF($L$20:L2187,"&lt;&gt;")&lt;2901,29,COUNTIF($L$20:L2187,"&lt;&gt;")&lt;3001,30),"")</f>
        <v/>
      </c>
      <c r="AM2187" t="str">
        <f t="shared" si="165"/>
        <v/>
      </c>
      <c r="AN2187" t="str">
        <f t="shared" si="169"/>
        <v/>
      </c>
      <c r="AP2187" t="str">
        <f t="shared" si="168"/>
        <v/>
      </c>
      <c r="AQ2187" t="str">
        <f>IF(AO2187="","",COUNTIFS(AM2187:$AM$3019,AO2187))</f>
        <v/>
      </c>
    </row>
    <row r="2188" spans="1:43" x14ac:dyDescent="0.25">
      <c r="A2188" s="6" t="str">
        <f>IF(COUNT($A$20:A2187)&lt;&gt;$B$4,IF(A2187="","",A2187+1),"")</f>
        <v/>
      </c>
      <c r="B2188" s="3"/>
      <c r="C2188" s="3"/>
      <c r="D2188" s="122"/>
      <c r="E2188" s="3"/>
      <c r="F2188" s="3"/>
      <c r="G2188" s="3"/>
      <c r="H2188" s="3"/>
      <c r="I2188" s="120"/>
      <c r="J2188" s="3"/>
      <c r="K2188" s="95" t="str" cm="1">
        <f t="array" ref="K2188">IF(OR($J$14 = "A",$J$14 = "B",$J$14 = "C"),IF(I2188="","",IF(LEN(I2188)&gt;2,_xlfn.IFS(ISNUMBER(SEARCH("_",I2188)),I2188,ISNUMBER(SEARCH(", ",I2188)),SUBSTITUTE(I2188,", ","_"),ISNUMBER(SEARCH("/ ",I2188)),SUBSTITUTE(I2188,"/ ","_"),ISNUMBER(SEARCH(",",I2188)),SUBSTITUTE(I2188,",","_"),ISNUMBER(SEARCH("/",I2188)),SUBSTITUTE(I2188,"/","_"),ISNUMBER(SEARCH("",I2188)),I2188),I2188)),IF(OR($J$14 = "J",$J$14 = "K"),"",IF(D2188="","",IF(LEN(D2188)&gt;2,_xlfn.IFS(ISNUMBER(SEARCH("_",D2188)),D2188,ISNUMBER(SEARCH(", ",D2188)),SUBSTITUTE(D2188,", ","_"),ISNUMBER(SEARCH("/ ",D2188)),SUBSTITUTE(D2188,"/ ","_"),ISNUMBER(SEARCH(",",D2188)),SUBSTITUTE(D2188,",","_"),ISNUMBER(SEARCH("/",D2188)),SUBSTITUTE(D2188,"/","_"),ISNUMBER(SEARCH("",D2188)),D2188),D2188))))</f>
        <v/>
      </c>
      <c r="L2188" s="1"/>
      <c r="M2188" s="1" t="str">
        <f t="shared" si="166"/>
        <v/>
      </c>
      <c r="N2188" s="94" t="str">
        <f>IF($L2188="None","",IF(ISERROR(VLOOKUP($L2188,Info!$B$4:$B$266,1,FALSE)),"",VLOOKUP($L2188,Info!$B$4:$L$266,5,FALSE)))</f>
        <v/>
      </c>
      <c r="O2188" s="94" t="str">
        <f>IF(K2188="","",IF(AND($J$12&lt;&gt;"ABC",N2188="3"),"BAC",IF(N2188="3","ABC",IF($J$12&lt;&gt;"ABC",IF($J$10="Standard",VLOOKUP(K2188,Info!$BE$4:$BF$481,2,FALSE),VLOOKUP(K2188,Info!$BI$4:$BJ$482,2,FALSE)),IF($J$10="Standard",VLOOKUP(K2188,Info!$AG$4:$AH$2994,2,FALSE),VLOOKUP(K2188,Info!$AK$4:$AL$2997,2,FALSE))))))</f>
        <v/>
      </c>
      <c r="P2188" s="94" t="str">
        <f>IF($L2188="None","",IF(ISERROR(VLOOKUP($L2188,Info!$B$4:$B$266,1,FALSE)),"",VLOOKUP($L2188,Info!$B$4:$L$266,3,FALSE)))</f>
        <v/>
      </c>
      <c r="Q2188" s="96" t="str">
        <f>IF($L2188="None","",IF(ISERROR(VLOOKUP($L2188,Info!$B$4:$B$266,1,FALSE)),"",VLOOKUP($L2188,Info!$B$4:$L$266,4,FALSE)))</f>
        <v/>
      </c>
      <c r="R2188" s="1"/>
      <c r="S2188" s="6" t="str">
        <f t="shared" si="167"/>
        <v/>
      </c>
      <c r="T2188" s="6" t="str">
        <f>IF($L2188="None","",IF(ISERROR(VLOOKUP($L2188,Info!$B$4:$B$266,1,FALSE)),"",VLOOKUP($L2188,Info!$B$4:$L$266,11,FALSE)))</f>
        <v/>
      </c>
      <c r="U2188" s="1"/>
      <c r="V2188" s="1"/>
      <c r="W2188" s="1"/>
      <c r="X2188" s="1" t="str">
        <f>IF($L2188="None","",IF(ISERROR(VLOOKUP($L2188,Info!$B$4:$B$266,1,FALSE)),"",IF(OR(W2188="Metallic Liquid Tight",W2188="Non-Metallic Liquid Tight",W2188="LSZH",W2188="Greenfield"),VLOOKUP($L2188,Info!$B$4:$L$266,7,FALSE),"N/A")))</f>
        <v/>
      </c>
      <c r="Y2188" s="1"/>
      <c r="Z2188" s="96" t="str">
        <f>IF($L2188="None","",IF(ISERROR(VLOOKUP($L2188,Info!$B$4:$B$266,1,FALSE)),"",VLOOKUP($L2188,Info!$B$4:$L$266,9,FALSE)))</f>
        <v/>
      </c>
      <c r="AA2188" s="96" t="str">
        <f>IF($L2188="None","",IF(ISERROR(VLOOKUP($L2188,Info!$B$4:$B$266,1,FALSE)),"",VLOOKUP($L2188,Info!$B$4:$L$266,8,FALSE)))</f>
        <v/>
      </c>
      <c r="AB2188" s="96" t="str">
        <f>IF($L2188="None","",IF(ISERROR(VLOOKUP($L2188,Info!$B$4:$B$266,1,FALSE)),"",VLOOKUP($L2188,Info!$B$4:$L$266,10,FALSE)))</f>
        <v/>
      </c>
      <c r="AC2188" s="1" t="str">
        <f>IF(W2188="SO Cable","Black,White",IF(O2188="","",IF(P2188="","",IF($J$12&lt;&gt;"ABC",IF(P2188&lt;="250",VLOOKUP(O2188,Info!$AZ$4:$BB$22,3,FALSE),VLOOKUP(O2188,Info!$AZ$23:$BB$39,3,FALSE)),IF(P2188&lt;="250",VLOOKUP(O2188,Info!$AO$4:$AQ$22,3,FALSE),VLOOKUP(O2188,Info!$AO$23:$AP$39,3,FALSE))))))</f>
        <v/>
      </c>
      <c r="AD2188" s="1"/>
      <c r="AE2188" s="1" t="str">
        <f>IF($L2188="None","",IF(ISERROR(VLOOKUP($L2188,Info!$B$4:$B$266,1,FALSE)),"",VLOOKUP($L2188,Info!$B$4:$L$266,4,FALSE)))</f>
        <v/>
      </c>
      <c r="AF2188" s="1" t="str">
        <f>IF($L2188="None","",IF(ISERROR(VLOOKUP($L2188,Info!$B$4:$B$266,1,FALSE)),"",VLOOKUP($L2188,Info!$B$4:$L$266,6,FALSE)))</f>
        <v/>
      </c>
      <c r="AG2188" s="1"/>
      <c r="AH2188" s="33" t="str" cm="1">
        <f t="array" ref="AH2188">IF(AND(L2188&lt;&gt;"",O2188&lt;&gt;"",R2188:S2188&lt;&gt;"",W2188:X2188&lt;&gt;"",Z2188:AA2188&lt;&gt;"",AC2188&lt;&gt;""),"Good","Bad")</f>
        <v>Bad</v>
      </c>
      <c r="AL2188" t="str" cm="1">
        <f t="array" ref="AL2188">IF(R2188&gt;0,_xlfn.IFS(COUNTIF($L$20:L2188,"&lt;&gt;")&lt;101,1,COUNTIF($L$20:L2188,"&lt;&gt;")&lt;201,2,COUNTIF($L$20:L2188,"&lt;&gt;")&lt;301,3,COUNTIF($L$20:L2188,"&lt;&gt;")&lt;401,4,COUNTIF($L$20:L2188,"&lt;&gt;")&lt;501,5,COUNTIF($L$20:L2188,"&lt;&gt;")&lt;601,6,COUNTIF($L$20:L2188,"&lt;&gt;")&lt;701,7,COUNTIF($L$20:L2188,"&lt;&gt;")&lt;801,8,COUNTIF($L$20:L2188,"&lt;&gt;")&lt;901,9,COUNTIF($L$20:L2188,"&lt;&gt;")&lt;1001,10,COUNTIF($L$20:L2188,"&lt;&gt;")&lt;1101,11,COUNTIF($L$20:L2188,"&lt;&gt;")&lt;1201,12,COUNTIF($L$20:L2188,"&lt;&gt;")&lt;1301,13,COUNTIF($L$20:L2188,"&lt;&gt;")&lt;1401,14,COUNTIF($L$20:L2188,"&lt;&gt;")&lt;1501,15,COUNTIF($L$20:L2188,"&lt;&gt;")&lt;1601,16,COUNTIF($L$20:L2188,"&lt;&gt;")&lt;1701,17,COUNTIF($L$20:L2188,"&lt;&gt;")&lt;1801,18,COUNTIF($L$20:L2188,"&lt;&gt;")&lt;1901,19,COUNTIF($L$20:L2188,"&lt;&gt;")&lt;2001,20,COUNTIF($L$20:L2188,"&lt;&gt;")&lt;2101,21,COUNTIF($L$20:L2188,"&lt;&gt;")&lt;2201,22,COUNTIF($L$20:L2188,"&lt;&gt;")&lt;2301,23,COUNTIF($L$20:L2188,"&lt;&gt;")&lt;2401,24,COUNTIF($L$20:L2188,"&lt;&gt;")&lt;2501,25,COUNTIF($L$20:L2188,"&lt;&gt;")&lt;2601,26,COUNTIF($L$20:L2188,"&lt;&gt;")&lt;2701,27,COUNTIF($L$20:L2188,"&lt;&gt;")&lt;2801,28,COUNTIF($L$20:L2188,"&lt;&gt;")&lt;2901,29,COUNTIF($L$20:L2188,"&lt;&gt;")&lt;3001,30),"")</f>
        <v/>
      </c>
      <c r="AM2188" t="str">
        <f t="shared" si="165"/>
        <v/>
      </c>
      <c r="AN2188" t="str">
        <f t="shared" si="169"/>
        <v/>
      </c>
      <c r="AP2188" t="str">
        <f t="shared" si="168"/>
        <v/>
      </c>
      <c r="AQ2188" t="str">
        <f>IF(AO2188="","",COUNTIFS(AM2188:$AM$3019,AO2188))</f>
        <v/>
      </c>
    </row>
    <row r="2189" spans="1:43" x14ac:dyDescent="0.25">
      <c r="A2189" s="6" t="str">
        <f>IF(COUNT($A$20:A2188)&lt;&gt;$B$4,IF(A2188="","",A2188+1),"")</f>
        <v/>
      </c>
      <c r="B2189" s="3"/>
      <c r="C2189" s="3"/>
      <c r="D2189" s="122"/>
      <c r="E2189" s="3"/>
      <c r="F2189" s="3"/>
      <c r="G2189" s="3"/>
      <c r="H2189" s="3"/>
      <c r="I2189" s="120"/>
      <c r="J2189" s="3"/>
      <c r="K2189" s="95" t="str" cm="1">
        <f t="array" ref="K2189">IF(OR($J$14 = "A",$J$14 = "B",$J$14 = "C"),IF(I2189="","",IF(LEN(I2189)&gt;2,_xlfn.IFS(ISNUMBER(SEARCH("_",I2189)),I2189,ISNUMBER(SEARCH(", ",I2189)),SUBSTITUTE(I2189,", ","_"),ISNUMBER(SEARCH("/ ",I2189)),SUBSTITUTE(I2189,"/ ","_"),ISNUMBER(SEARCH(",",I2189)),SUBSTITUTE(I2189,",","_"),ISNUMBER(SEARCH("/",I2189)),SUBSTITUTE(I2189,"/","_"),ISNUMBER(SEARCH("",I2189)),I2189),I2189)),IF(OR($J$14 = "J",$J$14 = "K"),"",IF(D2189="","",IF(LEN(D2189)&gt;2,_xlfn.IFS(ISNUMBER(SEARCH("_",D2189)),D2189,ISNUMBER(SEARCH(", ",D2189)),SUBSTITUTE(D2189,", ","_"),ISNUMBER(SEARCH("/ ",D2189)),SUBSTITUTE(D2189,"/ ","_"),ISNUMBER(SEARCH(",",D2189)),SUBSTITUTE(D2189,",","_"),ISNUMBER(SEARCH("/",D2189)),SUBSTITUTE(D2189,"/","_"),ISNUMBER(SEARCH("",D2189)),D2189),D2189))))</f>
        <v/>
      </c>
      <c r="L2189" s="1"/>
      <c r="M2189" s="1" t="str">
        <f t="shared" si="166"/>
        <v/>
      </c>
      <c r="N2189" s="94" t="str">
        <f>IF($L2189="None","",IF(ISERROR(VLOOKUP($L2189,Info!$B$4:$B$266,1,FALSE)),"",VLOOKUP($L2189,Info!$B$4:$L$266,5,FALSE)))</f>
        <v/>
      </c>
      <c r="O2189" s="94" t="str">
        <f>IF(K2189="","",IF(AND($J$12&lt;&gt;"ABC",N2189="3"),"BAC",IF(N2189="3","ABC",IF($J$12&lt;&gt;"ABC",IF($J$10="Standard",VLOOKUP(K2189,Info!$BE$4:$BF$481,2,FALSE),VLOOKUP(K2189,Info!$BI$4:$BJ$482,2,FALSE)),IF($J$10="Standard",VLOOKUP(K2189,Info!$AG$4:$AH$2994,2,FALSE),VLOOKUP(K2189,Info!$AK$4:$AL$2997,2,FALSE))))))</f>
        <v/>
      </c>
      <c r="P2189" s="94" t="str">
        <f>IF($L2189="None","",IF(ISERROR(VLOOKUP($L2189,Info!$B$4:$B$266,1,FALSE)),"",VLOOKUP($L2189,Info!$B$4:$L$266,3,FALSE)))</f>
        <v/>
      </c>
      <c r="Q2189" s="96" t="str">
        <f>IF($L2189="None","",IF(ISERROR(VLOOKUP($L2189,Info!$B$4:$B$266,1,FALSE)),"",VLOOKUP($L2189,Info!$B$4:$L$266,4,FALSE)))</f>
        <v/>
      </c>
      <c r="R2189" s="1"/>
      <c r="S2189" s="6" t="str">
        <f t="shared" si="167"/>
        <v/>
      </c>
      <c r="T2189" s="6" t="str">
        <f>IF($L2189="None","",IF(ISERROR(VLOOKUP($L2189,Info!$B$4:$B$266,1,FALSE)),"",VLOOKUP($L2189,Info!$B$4:$L$266,11,FALSE)))</f>
        <v/>
      </c>
      <c r="U2189" s="1"/>
      <c r="V2189" s="1"/>
      <c r="W2189" s="1"/>
      <c r="X2189" s="1" t="str">
        <f>IF($L2189="None","",IF(ISERROR(VLOOKUP($L2189,Info!$B$4:$B$266,1,FALSE)),"",IF(OR(W2189="Metallic Liquid Tight",W2189="Non-Metallic Liquid Tight",W2189="LSZH",W2189="Greenfield"),VLOOKUP($L2189,Info!$B$4:$L$266,7,FALSE),"N/A")))</f>
        <v/>
      </c>
      <c r="Y2189" s="1"/>
      <c r="Z2189" s="96" t="str">
        <f>IF($L2189="None","",IF(ISERROR(VLOOKUP($L2189,Info!$B$4:$B$266,1,FALSE)),"",VLOOKUP($L2189,Info!$B$4:$L$266,9,FALSE)))</f>
        <v/>
      </c>
      <c r="AA2189" s="96" t="str">
        <f>IF($L2189="None","",IF(ISERROR(VLOOKUP($L2189,Info!$B$4:$B$266,1,FALSE)),"",VLOOKUP($L2189,Info!$B$4:$L$266,8,FALSE)))</f>
        <v/>
      </c>
      <c r="AB2189" s="96" t="str">
        <f>IF($L2189="None","",IF(ISERROR(VLOOKUP($L2189,Info!$B$4:$B$266,1,FALSE)),"",VLOOKUP($L2189,Info!$B$4:$L$266,10,FALSE)))</f>
        <v/>
      </c>
      <c r="AC2189" s="1" t="str">
        <f>IF(W2189="SO Cable","Black,White",IF(O2189="","",IF(P2189="","",IF($J$12&lt;&gt;"ABC",IF(P2189&lt;="250",VLOOKUP(O2189,Info!$AZ$4:$BB$22,3,FALSE),VLOOKUP(O2189,Info!$AZ$23:$BB$39,3,FALSE)),IF(P2189&lt;="250",VLOOKUP(O2189,Info!$AO$4:$AQ$22,3,FALSE),VLOOKUP(O2189,Info!$AO$23:$AP$39,3,FALSE))))))</f>
        <v/>
      </c>
      <c r="AD2189" s="1"/>
      <c r="AE2189" s="1" t="str">
        <f>IF($L2189="None","",IF(ISERROR(VLOOKUP($L2189,Info!$B$4:$B$266,1,FALSE)),"",VLOOKUP($L2189,Info!$B$4:$L$266,4,FALSE)))</f>
        <v/>
      </c>
      <c r="AF2189" s="1" t="str">
        <f>IF($L2189="None","",IF(ISERROR(VLOOKUP($L2189,Info!$B$4:$B$266,1,FALSE)),"",VLOOKUP($L2189,Info!$B$4:$L$266,6,FALSE)))</f>
        <v/>
      </c>
      <c r="AG2189" s="1"/>
      <c r="AH2189" s="33" t="str" cm="1">
        <f t="array" ref="AH2189">IF(AND(L2189&lt;&gt;"",O2189&lt;&gt;"",R2189:S2189&lt;&gt;"",W2189:X2189&lt;&gt;"",Z2189:AA2189&lt;&gt;"",AC2189&lt;&gt;""),"Good","Bad")</f>
        <v>Bad</v>
      </c>
      <c r="AL2189" t="str" cm="1">
        <f t="array" ref="AL2189">IF(R2189&gt;0,_xlfn.IFS(COUNTIF($L$20:L2189,"&lt;&gt;")&lt;101,1,COUNTIF($L$20:L2189,"&lt;&gt;")&lt;201,2,COUNTIF($L$20:L2189,"&lt;&gt;")&lt;301,3,COUNTIF($L$20:L2189,"&lt;&gt;")&lt;401,4,COUNTIF($L$20:L2189,"&lt;&gt;")&lt;501,5,COUNTIF($L$20:L2189,"&lt;&gt;")&lt;601,6,COUNTIF($L$20:L2189,"&lt;&gt;")&lt;701,7,COUNTIF($L$20:L2189,"&lt;&gt;")&lt;801,8,COUNTIF($L$20:L2189,"&lt;&gt;")&lt;901,9,COUNTIF($L$20:L2189,"&lt;&gt;")&lt;1001,10,COUNTIF($L$20:L2189,"&lt;&gt;")&lt;1101,11,COUNTIF($L$20:L2189,"&lt;&gt;")&lt;1201,12,COUNTIF($L$20:L2189,"&lt;&gt;")&lt;1301,13,COUNTIF($L$20:L2189,"&lt;&gt;")&lt;1401,14,COUNTIF($L$20:L2189,"&lt;&gt;")&lt;1501,15,COUNTIF($L$20:L2189,"&lt;&gt;")&lt;1601,16,COUNTIF($L$20:L2189,"&lt;&gt;")&lt;1701,17,COUNTIF($L$20:L2189,"&lt;&gt;")&lt;1801,18,COUNTIF($L$20:L2189,"&lt;&gt;")&lt;1901,19,COUNTIF($L$20:L2189,"&lt;&gt;")&lt;2001,20,COUNTIF($L$20:L2189,"&lt;&gt;")&lt;2101,21,COUNTIF($L$20:L2189,"&lt;&gt;")&lt;2201,22,COUNTIF($L$20:L2189,"&lt;&gt;")&lt;2301,23,COUNTIF($L$20:L2189,"&lt;&gt;")&lt;2401,24,COUNTIF($L$20:L2189,"&lt;&gt;")&lt;2501,25,COUNTIF($L$20:L2189,"&lt;&gt;")&lt;2601,26,COUNTIF($L$20:L2189,"&lt;&gt;")&lt;2701,27,COUNTIF($L$20:L2189,"&lt;&gt;")&lt;2801,28,COUNTIF($L$20:L2189,"&lt;&gt;")&lt;2901,29,COUNTIF($L$20:L2189,"&lt;&gt;")&lt;3001,30),"")</f>
        <v/>
      </c>
      <c r="AM2189" t="str">
        <f t="shared" si="165"/>
        <v/>
      </c>
      <c r="AN2189" t="str">
        <f t="shared" si="169"/>
        <v/>
      </c>
      <c r="AP2189" t="str">
        <f t="shared" si="168"/>
        <v/>
      </c>
      <c r="AQ2189" t="str">
        <f>IF(AO2189="","",COUNTIFS(AM2189:$AM$3019,AO2189))</f>
        <v/>
      </c>
    </row>
    <row r="2190" spans="1:43" x14ac:dyDescent="0.25">
      <c r="A2190" s="6" t="str">
        <f>IF(COUNT($A$20:A2189)&lt;&gt;$B$4,IF(A2189="","",A2189+1),"")</f>
        <v/>
      </c>
      <c r="B2190" s="3"/>
      <c r="C2190" s="3"/>
      <c r="D2190" s="122"/>
      <c r="E2190" s="3"/>
      <c r="F2190" s="3"/>
      <c r="G2190" s="3"/>
      <c r="H2190" s="3"/>
      <c r="I2190" s="120"/>
      <c r="J2190" s="3"/>
      <c r="K2190" s="95" t="str" cm="1">
        <f t="array" ref="K2190">IF(OR($J$14 = "A",$J$14 = "B",$J$14 = "C"),IF(I2190="","",IF(LEN(I2190)&gt;2,_xlfn.IFS(ISNUMBER(SEARCH("_",I2190)),I2190,ISNUMBER(SEARCH(", ",I2190)),SUBSTITUTE(I2190,", ","_"),ISNUMBER(SEARCH("/ ",I2190)),SUBSTITUTE(I2190,"/ ","_"),ISNUMBER(SEARCH(",",I2190)),SUBSTITUTE(I2190,",","_"),ISNUMBER(SEARCH("/",I2190)),SUBSTITUTE(I2190,"/","_"),ISNUMBER(SEARCH("",I2190)),I2190),I2190)),IF(OR($J$14 = "J",$J$14 = "K"),"",IF(D2190="","",IF(LEN(D2190)&gt;2,_xlfn.IFS(ISNUMBER(SEARCH("_",D2190)),D2190,ISNUMBER(SEARCH(", ",D2190)),SUBSTITUTE(D2190,", ","_"),ISNUMBER(SEARCH("/ ",D2190)),SUBSTITUTE(D2190,"/ ","_"),ISNUMBER(SEARCH(",",D2190)),SUBSTITUTE(D2190,",","_"),ISNUMBER(SEARCH("/",D2190)),SUBSTITUTE(D2190,"/","_"),ISNUMBER(SEARCH("",D2190)),D2190),D2190))))</f>
        <v/>
      </c>
      <c r="L2190" s="1"/>
      <c r="M2190" s="1" t="str">
        <f t="shared" si="166"/>
        <v/>
      </c>
      <c r="N2190" s="94" t="str">
        <f>IF($L2190="None","",IF(ISERROR(VLOOKUP($L2190,Info!$B$4:$B$266,1,FALSE)),"",VLOOKUP($L2190,Info!$B$4:$L$266,5,FALSE)))</f>
        <v/>
      </c>
      <c r="O2190" s="94" t="str">
        <f>IF(K2190="","",IF(AND($J$12&lt;&gt;"ABC",N2190="3"),"BAC",IF(N2190="3","ABC",IF($J$12&lt;&gt;"ABC",IF($J$10="Standard",VLOOKUP(K2190,Info!$BE$4:$BF$481,2,FALSE),VLOOKUP(K2190,Info!$BI$4:$BJ$482,2,FALSE)),IF($J$10="Standard",VLOOKUP(K2190,Info!$AG$4:$AH$2994,2,FALSE),VLOOKUP(K2190,Info!$AK$4:$AL$2997,2,FALSE))))))</f>
        <v/>
      </c>
      <c r="P2190" s="94" t="str">
        <f>IF($L2190="None","",IF(ISERROR(VLOOKUP($L2190,Info!$B$4:$B$266,1,FALSE)),"",VLOOKUP($L2190,Info!$B$4:$L$266,3,FALSE)))</f>
        <v/>
      </c>
      <c r="Q2190" s="96" t="str">
        <f>IF($L2190="None","",IF(ISERROR(VLOOKUP($L2190,Info!$B$4:$B$266,1,FALSE)),"",VLOOKUP($L2190,Info!$B$4:$L$266,4,FALSE)))</f>
        <v/>
      </c>
      <c r="R2190" s="1"/>
      <c r="S2190" s="6" t="str">
        <f t="shared" si="167"/>
        <v/>
      </c>
      <c r="T2190" s="6" t="str">
        <f>IF($L2190="None","",IF(ISERROR(VLOOKUP($L2190,Info!$B$4:$B$266,1,FALSE)),"",VLOOKUP($L2190,Info!$B$4:$L$266,11,FALSE)))</f>
        <v/>
      </c>
      <c r="U2190" s="1"/>
      <c r="V2190" s="1"/>
      <c r="W2190" s="1"/>
      <c r="X2190" s="1" t="str">
        <f>IF($L2190="None","",IF(ISERROR(VLOOKUP($L2190,Info!$B$4:$B$266,1,FALSE)),"",IF(OR(W2190="Metallic Liquid Tight",W2190="Non-Metallic Liquid Tight",W2190="LSZH",W2190="Greenfield"),VLOOKUP($L2190,Info!$B$4:$L$266,7,FALSE),"N/A")))</f>
        <v/>
      </c>
      <c r="Y2190" s="1"/>
      <c r="Z2190" s="96" t="str">
        <f>IF($L2190="None","",IF(ISERROR(VLOOKUP($L2190,Info!$B$4:$B$266,1,FALSE)),"",VLOOKUP($L2190,Info!$B$4:$L$266,9,FALSE)))</f>
        <v/>
      </c>
      <c r="AA2190" s="96" t="str">
        <f>IF($L2190="None","",IF(ISERROR(VLOOKUP($L2190,Info!$B$4:$B$266,1,FALSE)),"",VLOOKUP($L2190,Info!$B$4:$L$266,8,FALSE)))</f>
        <v/>
      </c>
      <c r="AB2190" s="96" t="str">
        <f>IF($L2190="None","",IF(ISERROR(VLOOKUP($L2190,Info!$B$4:$B$266,1,FALSE)),"",VLOOKUP($L2190,Info!$B$4:$L$266,10,FALSE)))</f>
        <v/>
      </c>
      <c r="AC2190" s="1" t="str">
        <f>IF(W2190="SO Cable","Black,White",IF(O2190="","",IF(P2190="","",IF($J$12&lt;&gt;"ABC",IF(P2190&lt;="250",VLOOKUP(O2190,Info!$AZ$4:$BB$22,3,FALSE),VLOOKUP(O2190,Info!$AZ$23:$BB$39,3,FALSE)),IF(P2190&lt;="250",VLOOKUP(O2190,Info!$AO$4:$AQ$22,3,FALSE),VLOOKUP(O2190,Info!$AO$23:$AP$39,3,FALSE))))))</f>
        <v/>
      </c>
      <c r="AD2190" s="1"/>
      <c r="AE2190" s="1" t="str">
        <f>IF($L2190="None","",IF(ISERROR(VLOOKUP($L2190,Info!$B$4:$B$266,1,FALSE)),"",VLOOKUP($L2190,Info!$B$4:$L$266,4,FALSE)))</f>
        <v/>
      </c>
      <c r="AF2190" s="1" t="str">
        <f>IF($L2190="None","",IF(ISERROR(VLOOKUP($L2190,Info!$B$4:$B$266,1,FALSE)),"",VLOOKUP($L2190,Info!$B$4:$L$266,6,FALSE)))</f>
        <v/>
      </c>
      <c r="AG2190" s="1"/>
      <c r="AH2190" s="33" t="str" cm="1">
        <f t="array" ref="AH2190">IF(AND(L2190&lt;&gt;"",O2190&lt;&gt;"",R2190:S2190&lt;&gt;"",W2190:X2190&lt;&gt;"",Z2190:AA2190&lt;&gt;"",AC2190&lt;&gt;""),"Good","Bad")</f>
        <v>Bad</v>
      </c>
      <c r="AL2190" t="str" cm="1">
        <f t="array" ref="AL2190">IF(R2190&gt;0,_xlfn.IFS(COUNTIF($L$20:L2190,"&lt;&gt;")&lt;101,1,COUNTIF($L$20:L2190,"&lt;&gt;")&lt;201,2,COUNTIF($L$20:L2190,"&lt;&gt;")&lt;301,3,COUNTIF($L$20:L2190,"&lt;&gt;")&lt;401,4,COUNTIF($L$20:L2190,"&lt;&gt;")&lt;501,5,COUNTIF($L$20:L2190,"&lt;&gt;")&lt;601,6,COUNTIF($L$20:L2190,"&lt;&gt;")&lt;701,7,COUNTIF($L$20:L2190,"&lt;&gt;")&lt;801,8,COUNTIF($L$20:L2190,"&lt;&gt;")&lt;901,9,COUNTIF($L$20:L2190,"&lt;&gt;")&lt;1001,10,COUNTIF($L$20:L2190,"&lt;&gt;")&lt;1101,11,COUNTIF($L$20:L2190,"&lt;&gt;")&lt;1201,12,COUNTIF($L$20:L2190,"&lt;&gt;")&lt;1301,13,COUNTIF($L$20:L2190,"&lt;&gt;")&lt;1401,14,COUNTIF($L$20:L2190,"&lt;&gt;")&lt;1501,15,COUNTIF($L$20:L2190,"&lt;&gt;")&lt;1601,16,COUNTIF($L$20:L2190,"&lt;&gt;")&lt;1701,17,COUNTIF($L$20:L2190,"&lt;&gt;")&lt;1801,18,COUNTIF($L$20:L2190,"&lt;&gt;")&lt;1901,19,COUNTIF($L$20:L2190,"&lt;&gt;")&lt;2001,20,COUNTIF($L$20:L2190,"&lt;&gt;")&lt;2101,21,COUNTIF($L$20:L2190,"&lt;&gt;")&lt;2201,22,COUNTIF($L$20:L2190,"&lt;&gt;")&lt;2301,23,COUNTIF($L$20:L2190,"&lt;&gt;")&lt;2401,24,COUNTIF($L$20:L2190,"&lt;&gt;")&lt;2501,25,COUNTIF($L$20:L2190,"&lt;&gt;")&lt;2601,26,COUNTIF($L$20:L2190,"&lt;&gt;")&lt;2701,27,COUNTIF($L$20:L2190,"&lt;&gt;")&lt;2801,28,COUNTIF($L$20:L2190,"&lt;&gt;")&lt;2901,29,COUNTIF($L$20:L2190,"&lt;&gt;")&lt;3001,30),"")</f>
        <v/>
      </c>
      <c r="AM2190" t="str">
        <f t="shared" si="165"/>
        <v/>
      </c>
      <c r="AN2190" t="str">
        <f t="shared" si="169"/>
        <v/>
      </c>
      <c r="AP2190" t="str">
        <f t="shared" si="168"/>
        <v/>
      </c>
      <c r="AQ2190" t="str">
        <f>IF(AO2190="","",COUNTIFS(AM2190:$AM$3019,AO2190))</f>
        <v/>
      </c>
    </row>
    <row r="2191" spans="1:43" x14ac:dyDescent="0.25">
      <c r="A2191" s="6" t="str">
        <f>IF(COUNT($A$20:A2190)&lt;&gt;$B$4,IF(A2190="","",A2190+1),"")</f>
        <v/>
      </c>
      <c r="B2191" s="3"/>
      <c r="C2191" s="3"/>
      <c r="D2191" s="122"/>
      <c r="E2191" s="3"/>
      <c r="F2191" s="3"/>
      <c r="G2191" s="3"/>
      <c r="H2191" s="3"/>
      <c r="I2191" s="120"/>
      <c r="J2191" s="3"/>
      <c r="K2191" s="95" t="str" cm="1">
        <f t="array" ref="K2191">IF(OR($J$14 = "A",$J$14 = "B",$J$14 = "C"),IF(I2191="","",IF(LEN(I2191)&gt;2,_xlfn.IFS(ISNUMBER(SEARCH("_",I2191)),I2191,ISNUMBER(SEARCH(", ",I2191)),SUBSTITUTE(I2191,", ","_"),ISNUMBER(SEARCH("/ ",I2191)),SUBSTITUTE(I2191,"/ ","_"),ISNUMBER(SEARCH(",",I2191)),SUBSTITUTE(I2191,",","_"),ISNUMBER(SEARCH("/",I2191)),SUBSTITUTE(I2191,"/","_"),ISNUMBER(SEARCH("",I2191)),I2191),I2191)),IF(OR($J$14 = "J",$J$14 = "K"),"",IF(D2191="","",IF(LEN(D2191)&gt;2,_xlfn.IFS(ISNUMBER(SEARCH("_",D2191)),D2191,ISNUMBER(SEARCH(", ",D2191)),SUBSTITUTE(D2191,", ","_"),ISNUMBER(SEARCH("/ ",D2191)),SUBSTITUTE(D2191,"/ ","_"),ISNUMBER(SEARCH(",",D2191)),SUBSTITUTE(D2191,",","_"),ISNUMBER(SEARCH("/",D2191)),SUBSTITUTE(D2191,"/","_"),ISNUMBER(SEARCH("",D2191)),D2191),D2191))))</f>
        <v/>
      </c>
      <c r="L2191" s="1"/>
      <c r="M2191" s="1" t="str">
        <f t="shared" si="166"/>
        <v/>
      </c>
      <c r="N2191" s="94" t="str">
        <f>IF($L2191="None","",IF(ISERROR(VLOOKUP($L2191,Info!$B$4:$B$266,1,FALSE)),"",VLOOKUP($L2191,Info!$B$4:$L$266,5,FALSE)))</f>
        <v/>
      </c>
      <c r="O2191" s="94" t="str">
        <f>IF(K2191="","",IF(AND($J$12&lt;&gt;"ABC",N2191="3"),"BAC",IF(N2191="3","ABC",IF($J$12&lt;&gt;"ABC",IF($J$10="Standard",VLOOKUP(K2191,Info!$BE$4:$BF$481,2,FALSE),VLOOKUP(K2191,Info!$BI$4:$BJ$482,2,FALSE)),IF($J$10="Standard",VLOOKUP(K2191,Info!$AG$4:$AH$2994,2,FALSE),VLOOKUP(K2191,Info!$AK$4:$AL$2997,2,FALSE))))))</f>
        <v/>
      </c>
      <c r="P2191" s="94" t="str">
        <f>IF($L2191="None","",IF(ISERROR(VLOOKUP($L2191,Info!$B$4:$B$266,1,FALSE)),"",VLOOKUP($L2191,Info!$B$4:$L$266,3,FALSE)))</f>
        <v/>
      </c>
      <c r="Q2191" s="96" t="str">
        <f>IF($L2191="None","",IF(ISERROR(VLOOKUP($L2191,Info!$B$4:$B$266,1,FALSE)),"",VLOOKUP($L2191,Info!$B$4:$L$266,4,FALSE)))</f>
        <v/>
      </c>
      <c r="R2191" s="1"/>
      <c r="S2191" s="6" t="str">
        <f t="shared" si="167"/>
        <v/>
      </c>
      <c r="T2191" s="6" t="str">
        <f>IF($L2191="None","",IF(ISERROR(VLOOKUP($L2191,Info!$B$4:$B$266,1,FALSE)),"",VLOOKUP($L2191,Info!$B$4:$L$266,11,FALSE)))</f>
        <v/>
      </c>
      <c r="U2191" s="1"/>
      <c r="V2191" s="1"/>
      <c r="W2191" s="1"/>
      <c r="X2191" s="1" t="str">
        <f>IF($L2191="None","",IF(ISERROR(VLOOKUP($L2191,Info!$B$4:$B$266,1,FALSE)),"",IF(OR(W2191="Metallic Liquid Tight",W2191="Non-Metallic Liquid Tight",W2191="LSZH",W2191="Greenfield"),VLOOKUP($L2191,Info!$B$4:$L$266,7,FALSE),"N/A")))</f>
        <v/>
      </c>
      <c r="Y2191" s="1"/>
      <c r="Z2191" s="96" t="str">
        <f>IF($L2191="None","",IF(ISERROR(VLOOKUP($L2191,Info!$B$4:$B$266,1,FALSE)),"",VLOOKUP($L2191,Info!$B$4:$L$266,9,FALSE)))</f>
        <v/>
      </c>
      <c r="AA2191" s="96" t="str">
        <f>IF($L2191="None","",IF(ISERROR(VLOOKUP($L2191,Info!$B$4:$B$266,1,FALSE)),"",VLOOKUP($L2191,Info!$B$4:$L$266,8,FALSE)))</f>
        <v/>
      </c>
      <c r="AB2191" s="96" t="str">
        <f>IF($L2191="None","",IF(ISERROR(VLOOKUP($L2191,Info!$B$4:$B$266,1,FALSE)),"",VLOOKUP($L2191,Info!$B$4:$L$266,10,FALSE)))</f>
        <v/>
      </c>
      <c r="AC2191" s="1" t="str">
        <f>IF(W2191="SO Cable","Black,White",IF(O2191="","",IF(P2191="","",IF($J$12&lt;&gt;"ABC",IF(P2191&lt;="250",VLOOKUP(O2191,Info!$AZ$4:$BB$22,3,FALSE),VLOOKUP(O2191,Info!$AZ$23:$BB$39,3,FALSE)),IF(P2191&lt;="250",VLOOKUP(O2191,Info!$AO$4:$AQ$22,3,FALSE),VLOOKUP(O2191,Info!$AO$23:$AP$39,3,FALSE))))))</f>
        <v/>
      </c>
      <c r="AD2191" s="1"/>
      <c r="AE2191" s="1" t="str">
        <f>IF($L2191="None","",IF(ISERROR(VLOOKUP($L2191,Info!$B$4:$B$266,1,FALSE)),"",VLOOKUP($L2191,Info!$B$4:$L$266,4,FALSE)))</f>
        <v/>
      </c>
      <c r="AF2191" s="1" t="str">
        <f>IF($L2191="None","",IF(ISERROR(VLOOKUP($L2191,Info!$B$4:$B$266,1,FALSE)),"",VLOOKUP($L2191,Info!$B$4:$L$266,6,FALSE)))</f>
        <v/>
      </c>
      <c r="AG2191" s="1"/>
      <c r="AH2191" s="33" t="str" cm="1">
        <f t="array" ref="AH2191">IF(AND(L2191&lt;&gt;"",O2191&lt;&gt;"",R2191:S2191&lt;&gt;"",W2191:X2191&lt;&gt;"",Z2191:AA2191&lt;&gt;"",AC2191&lt;&gt;""),"Good","Bad")</f>
        <v>Bad</v>
      </c>
      <c r="AL2191" t="str" cm="1">
        <f t="array" ref="AL2191">IF(R2191&gt;0,_xlfn.IFS(COUNTIF($L$20:L2191,"&lt;&gt;")&lt;101,1,COUNTIF($L$20:L2191,"&lt;&gt;")&lt;201,2,COUNTIF($L$20:L2191,"&lt;&gt;")&lt;301,3,COUNTIF($L$20:L2191,"&lt;&gt;")&lt;401,4,COUNTIF($L$20:L2191,"&lt;&gt;")&lt;501,5,COUNTIF($L$20:L2191,"&lt;&gt;")&lt;601,6,COUNTIF($L$20:L2191,"&lt;&gt;")&lt;701,7,COUNTIF($L$20:L2191,"&lt;&gt;")&lt;801,8,COUNTIF($L$20:L2191,"&lt;&gt;")&lt;901,9,COUNTIF($L$20:L2191,"&lt;&gt;")&lt;1001,10,COUNTIF($L$20:L2191,"&lt;&gt;")&lt;1101,11,COUNTIF($L$20:L2191,"&lt;&gt;")&lt;1201,12,COUNTIF($L$20:L2191,"&lt;&gt;")&lt;1301,13,COUNTIF($L$20:L2191,"&lt;&gt;")&lt;1401,14,COUNTIF($L$20:L2191,"&lt;&gt;")&lt;1501,15,COUNTIF($L$20:L2191,"&lt;&gt;")&lt;1601,16,COUNTIF($L$20:L2191,"&lt;&gt;")&lt;1701,17,COUNTIF($L$20:L2191,"&lt;&gt;")&lt;1801,18,COUNTIF($L$20:L2191,"&lt;&gt;")&lt;1901,19,COUNTIF($L$20:L2191,"&lt;&gt;")&lt;2001,20,COUNTIF($L$20:L2191,"&lt;&gt;")&lt;2101,21,COUNTIF($L$20:L2191,"&lt;&gt;")&lt;2201,22,COUNTIF($L$20:L2191,"&lt;&gt;")&lt;2301,23,COUNTIF($L$20:L2191,"&lt;&gt;")&lt;2401,24,COUNTIF($L$20:L2191,"&lt;&gt;")&lt;2501,25,COUNTIF($L$20:L2191,"&lt;&gt;")&lt;2601,26,COUNTIF($L$20:L2191,"&lt;&gt;")&lt;2701,27,COUNTIF($L$20:L2191,"&lt;&gt;")&lt;2801,28,COUNTIF($L$20:L2191,"&lt;&gt;")&lt;2901,29,COUNTIF($L$20:L2191,"&lt;&gt;")&lt;3001,30),"")</f>
        <v/>
      </c>
      <c r="AM2191" t="str">
        <f t="shared" si="165"/>
        <v/>
      </c>
      <c r="AN2191" t="str">
        <f t="shared" si="169"/>
        <v/>
      </c>
      <c r="AP2191" t="str">
        <f t="shared" si="168"/>
        <v/>
      </c>
      <c r="AQ2191" t="str">
        <f>IF(AO2191="","",COUNTIFS(AM2191:$AM$3019,AO2191))</f>
        <v/>
      </c>
    </row>
    <row r="2192" spans="1:43" x14ac:dyDescent="0.25">
      <c r="A2192" s="6" t="str">
        <f>IF(COUNT($A$20:A2191)&lt;&gt;$B$4,IF(A2191="","",A2191+1),"")</f>
        <v/>
      </c>
      <c r="B2192" s="3"/>
      <c r="C2192" s="3"/>
      <c r="D2192" s="122"/>
      <c r="E2192" s="3"/>
      <c r="F2192" s="3"/>
      <c r="G2192" s="3"/>
      <c r="H2192" s="3"/>
      <c r="I2192" s="120"/>
      <c r="J2192" s="3"/>
      <c r="K2192" s="95" t="str" cm="1">
        <f t="array" ref="K2192">IF(OR($J$14 = "A",$J$14 = "B",$J$14 = "C"),IF(I2192="","",IF(LEN(I2192)&gt;2,_xlfn.IFS(ISNUMBER(SEARCH("_",I2192)),I2192,ISNUMBER(SEARCH(", ",I2192)),SUBSTITUTE(I2192,", ","_"),ISNUMBER(SEARCH("/ ",I2192)),SUBSTITUTE(I2192,"/ ","_"),ISNUMBER(SEARCH(",",I2192)),SUBSTITUTE(I2192,",","_"),ISNUMBER(SEARCH("/",I2192)),SUBSTITUTE(I2192,"/","_"),ISNUMBER(SEARCH("",I2192)),I2192),I2192)),IF(OR($J$14 = "J",$J$14 = "K"),"",IF(D2192="","",IF(LEN(D2192)&gt;2,_xlfn.IFS(ISNUMBER(SEARCH("_",D2192)),D2192,ISNUMBER(SEARCH(", ",D2192)),SUBSTITUTE(D2192,", ","_"),ISNUMBER(SEARCH("/ ",D2192)),SUBSTITUTE(D2192,"/ ","_"),ISNUMBER(SEARCH(",",D2192)),SUBSTITUTE(D2192,",","_"),ISNUMBER(SEARCH("/",D2192)),SUBSTITUTE(D2192,"/","_"),ISNUMBER(SEARCH("",D2192)),D2192),D2192))))</f>
        <v/>
      </c>
      <c r="L2192" s="1"/>
      <c r="M2192" s="1" t="str">
        <f t="shared" si="166"/>
        <v/>
      </c>
      <c r="N2192" s="94" t="str">
        <f>IF($L2192="None","",IF(ISERROR(VLOOKUP($L2192,Info!$B$4:$B$266,1,FALSE)),"",VLOOKUP($L2192,Info!$B$4:$L$266,5,FALSE)))</f>
        <v/>
      </c>
      <c r="O2192" s="94" t="str">
        <f>IF(K2192="","",IF(AND($J$12&lt;&gt;"ABC",N2192="3"),"BAC",IF(N2192="3","ABC",IF($J$12&lt;&gt;"ABC",IF($J$10="Standard",VLOOKUP(K2192,Info!$BE$4:$BF$481,2,FALSE),VLOOKUP(K2192,Info!$BI$4:$BJ$482,2,FALSE)),IF($J$10="Standard",VLOOKUP(K2192,Info!$AG$4:$AH$2994,2,FALSE),VLOOKUP(K2192,Info!$AK$4:$AL$2997,2,FALSE))))))</f>
        <v/>
      </c>
      <c r="P2192" s="94" t="str">
        <f>IF($L2192="None","",IF(ISERROR(VLOOKUP($L2192,Info!$B$4:$B$266,1,FALSE)),"",VLOOKUP($L2192,Info!$B$4:$L$266,3,FALSE)))</f>
        <v/>
      </c>
      <c r="Q2192" s="96" t="str">
        <f>IF($L2192="None","",IF(ISERROR(VLOOKUP($L2192,Info!$B$4:$B$266,1,FALSE)),"",VLOOKUP($L2192,Info!$B$4:$L$266,4,FALSE)))</f>
        <v/>
      </c>
      <c r="R2192" s="1"/>
      <c r="S2192" s="6" t="str">
        <f t="shared" si="167"/>
        <v/>
      </c>
      <c r="T2192" s="6" t="str">
        <f>IF($L2192="None","",IF(ISERROR(VLOOKUP($L2192,Info!$B$4:$B$266,1,FALSE)),"",VLOOKUP($L2192,Info!$B$4:$L$266,11,FALSE)))</f>
        <v/>
      </c>
      <c r="U2192" s="1"/>
      <c r="V2192" s="1"/>
      <c r="W2192" s="1"/>
      <c r="X2192" s="1" t="str">
        <f>IF($L2192="None","",IF(ISERROR(VLOOKUP($L2192,Info!$B$4:$B$266,1,FALSE)),"",IF(OR(W2192="Metallic Liquid Tight",W2192="Non-Metallic Liquid Tight",W2192="LSZH",W2192="Greenfield"),VLOOKUP($L2192,Info!$B$4:$L$266,7,FALSE),"N/A")))</f>
        <v/>
      </c>
      <c r="Y2192" s="1"/>
      <c r="Z2192" s="96" t="str">
        <f>IF($L2192="None","",IF(ISERROR(VLOOKUP($L2192,Info!$B$4:$B$266,1,FALSE)),"",VLOOKUP($L2192,Info!$B$4:$L$266,9,FALSE)))</f>
        <v/>
      </c>
      <c r="AA2192" s="96" t="str">
        <f>IF($L2192="None","",IF(ISERROR(VLOOKUP($L2192,Info!$B$4:$B$266,1,FALSE)),"",VLOOKUP($L2192,Info!$B$4:$L$266,8,FALSE)))</f>
        <v/>
      </c>
      <c r="AB2192" s="96" t="str">
        <f>IF($L2192="None","",IF(ISERROR(VLOOKUP($L2192,Info!$B$4:$B$266,1,FALSE)),"",VLOOKUP($L2192,Info!$B$4:$L$266,10,FALSE)))</f>
        <v/>
      </c>
      <c r="AC2192" s="1" t="str">
        <f>IF(W2192="SO Cable","Black,White",IF(O2192="","",IF(P2192="","",IF($J$12&lt;&gt;"ABC",IF(P2192&lt;="250",VLOOKUP(O2192,Info!$AZ$4:$BB$22,3,FALSE),VLOOKUP(O2192,Info!$AZ$23:$BB$39,3,FALSE)),IF(P2192&lt;="250",VLOOKUP(O2192,Info!$AO$4:$AQ$22,3,FALSE),VLOOKUP(O2192,Info!$AO$23:$AP$39,3,FALSE))))))</f>
        <v/>
      </c>
      <c r="AD2192" s="1"/>
      <c r="AE2192" s="1" t="str">
        <f>IF($L2192="None","",IF(ISERROR(VLOOKUP($L2192,Info!$B$4:$B$266,1,FALSE)),"",VLOOKUP($L2192,Info!$B$4:$L$266,4,FALSE)))</f>
        <v/>
      </c>
      <c r="AF2192" s="1" t="str">
        <f>IF($L2192="None","",IF(ISERROR(VLOOKUP($L2192,Info!$B$4:$B$266,1,FALSE)),"",VLOOKUP($L2192,Info!$B$4:$L$266,6,FALSE)))</f>
        <v/>
      </c>
      <c r="AG2192" s="1"/>
      <c r="AH2192" s="33" t="str" cm="1">
        <f t="array" ref="AH2192">IF(AND(L2192&lt;&gt;"",O2192&lt;&gt;"",R2192:S2192&lt;&gt;"",W2192:X2192&lt;&gt;"",Z2192:AA2192&lt;&gt;"",AC2192&lt;&gt;""),"Good","Bad")</f>
        <v>Bad</v>
      </c>
      <c r="AL2192" t="str" cm="1">
        <f t="array" ref="AL2192">IF(R2192&gt;0,_xlfn.IFS(COUNTIF($L$20:L2192,"&lt;&gt;")&lt;101,1,COUNTIF($L$20:L2192,"&lt;&gt;")&lt;201,2,COUNTIF($L$20:L2192,"&lt;&gt;")&lt;301,3,COUNTIF($L$20:L2192,"&lt;&gt;")&lt;401,4,COUNTIF($L$20:L2192,"&lt;&gt;")&lt;501,5,COUNTIF($L$20:L2192,"&lt;&gt;")&lt;601,6,COUNTIF($L$20:L2192,"&lt;&gt;")&lt;701,7,COUNTIF($L$20:L2192,"&lt;&gt;")&lt;801,8,COUNTIF($L$20:L2192,"&lt;&gt;")&lt;901,9,COUNTIF($L$20:L2192,"&lt;&gt;")&lt;1001,10,COUNTIF($L$20:L2192,"&lt;&gt;")&lt;1101,11,COUNTIF($L$20:L2192,"&lt;&gt;")&lt;1201,12,COUNTIF($L$20:L2192,"&lt;&gt;")&lt;1301,13,COUNTIF($L$20:L2192,"&lt;&gt;")&lt;1401,14,COUNTIF($L$20:L2192,"&lt;&gt;")&lt;1501,15,COUNTIF($L$20:L2192,"&lt;&gt;")&lt;1601,16,COUNTIF($L$20:L2192,"&lt;&gt;")&lt;1701,17,COUNTIF($L$20:L2192,"&lt;&gt;")&lt;1801,18,COUNTIF($L$20:L2192,"&lt;&gt;")&lt;1901,19,COUNTIF($L$20:L2192,"&lt;&gt;")&lt;2001,20,COUNTIF($L$20:L2192,"&lt;&gt;")&lt;2101,21,COUNTIF($L$20:L2192,"&lt;&gt;")&lt;2201,22,COUNTIF($L$20:L2192,"&lt;&gt;")&lt;2301,23,COUNTIF($L$20:L2192,"&lt;&gt;")&lt;2401,24,COUNTIF($L$20:L2192,"&lt;&gt;")&lt;2501,25,COUNTIF($L$20:L2192,"&lt;&gt;")&lt;2601,26,COUNTIF($L$20:L2192,"&lt;&gt;")&lt;2701,27,COUNTIF($L$20:L2192,"&lt;&gt;")&lt;2801,28,COUNTIF($L$20:L2192,"&lt;&gt;")&lt;2901,29,COUNTIF($L$20:L2192,"&lt;&gt;")&lt;3001,30),"")</f>
        <v/>
      </c>
      <c r="AM2192" t="str">
        <f t="shared" si="165"/>
        <v/>
      </c>
      <c r="AN2192" t="str">
        <f t="shared" si="169"/>
        <v/>
      </c>
      <c r="AP2192" t="str">
        <f t="shared" si="168"/>
        <v/>
      </c>
      <c r="AQ2192" t="str">
        <f>IF(AO2192="","",COUNTIFS(AM2192:$AM$3019,AO2192))</f>
        <v/>
      </c>
    </row>
    <row r="2193" spans="1:43" x14ac:dyDescent="0.25">
      <c r="A2193" s="6" t="str">
        <f>IF(COUNT($A$20:A2192)&lt;&gt;$B$4,IF(A2192="","",A2192+1),"")</f>
        <v/>
      </c>
      <c r="B2193" s="3"/>
      <c r="C2193" s="3"/>
      <c r="D2193" s="122"/>
      <c r="E2193" s="3"/>
      <c r="F2193" s="3"/>
      <c r="G2193" s="3"/>
      <c r="H2193" s="3"/>
      <c r="I2193" s="120"/>
      <c r="J2193" s="3"/>
      <c r="K2193" s="95" t="str" cm="1">
        <f t="array" ref="K2193">IF(OR($J$14 = "A",$J$14 = "B",$J$14 = "C"),IF(I2193="","",IF(LEN(I2193)&gt;2,_xlfn.IFS(ISNUMBER(SEARCH("_",I2193)),I2193,ISNUMBER(SEARCH(", ",I2193)),SUBSTITUTE(I2193,", ","_"),ISNUMBER(SEARCH("/ ",I2193)),SUBSTITUTE(I2193,"/ ","_"),ISNUMBER(SEARCH(",",I2193)),SUBSTITUTE(I2193,",","_"),ISNUMBER(SEARCH("/",I2193)),SUBSTITUTE(I2193,"/","_"),ISNUMBER(SEARCH("",I2193)),I2193),I2193)),IF(OR($J$14 = "J",$J$14 = "K"),"",IF(D2193="","",IF(LEN(D2193)&gt;2,_xlfn.IFS(ISNUMBER(SEARCH("_",D2193)),D2193,ISNUMBER(SEARCH(", ",D2193)),SUBSTITUTE(D2193,", ","_"),ISNUMBER(SEARCH("/ ",D2193)),SUBSTITUTE(D2193,"/ ","_"),ISNUMBER(SEARCH(",",D2193)),SUBSTITUTE(D2193,",","_"),ISNUMBER(SEARCH("/",D2193)),SUBSTITUTE(D2193,"/","_"),ISNUMBER(SEARCH("",D2193)),D2193),D2193))))</f>
        <v/>
      </c>
      <c r="L2193" s="1"/>
      <c r="M2193" s="1" t="str">
        <f t="shared" si="166"/>
        <v/>
      </c>
      <c r="N2193" s="94" t="str">
        <f>IF($L2193="None","",IF(ISERROR(VLOOKUP($L2193,Info!$B$4:$B$266,1,FALSE)),"",VLOOKUP($L2193,Info!$B$4:$L$266,5,FALSE)))</f>
        <v/>
      </c>
      <c r="O2193" s="94" t="str">
        <f>IF(K2193="","",IF(AND($J$12&lt;&gt;"ABC",N2193="3"),"BAC",IF(N2193="3","ABC",IF($J$12&lt;&gt;"ABC",IF($J$10="Standard",VLOOKUP(K2193,Info!$BE$4:$BF$481,2,FALSE),VLOOKUP(K2193,Info!$BI$4:$BJ$482,2,FALSE)),IF($J$10="Standard",VLOOKUP(K2193,Info!$AG$4:$AH$2994,2,FALSE),VLOOKUP(K2193,Info!$AK$4:$AL$2997,2,FALSE))))))</f>
        <v/>
      </c>
      <c r="P2193" s="94" t="str">
        <f>IF($L2193="None","",IF(ISERROR(VLOOKUP($L2193,Info!$B$4:$B$266,1,FALSE)),"",VLOOKUP($L2193,Info!$B$4:$L$266,3,FALSE)))</f>
        <v/>
      </c>
      <c r="Q2193" s="96" t="str">
        <f>IF($L2193="None","",IF(ISERROR(VLOOKUP($L2193,Info!$B$4:$B$266,1,FALSE)),"",VLOOKUP($L2193,Info!$B$4:$L$266,4,FALSE)))</f>
        <v/>
      </c>
      <c r="R2193" s="1"/>
      <c r="S2193" s="6" t="str">
        <f t="shared" si="167"/>
        <v/>
      </c>
      <c r="T2193" s="6" t="str">
        <f>IF($L2193="None","",IF(ISERROR(VLOOKUP($L2193,Info!$B$4:$B$266,1,FALSE)),"",VLOOKUP($L2193,Info!$B$4:$L$266,11,FALSE)))</f>
        <v/>
      </c>
      <c r="U2193" s="1"/>
      <c r="V2193" s="1"/>
      <c r="W2193" s="1"/>
      <c r="X2193" s="1" t="str">
        <f>IF($L2193="None","",IF(ISERROR(VLOOKUP($L2193,Info!$B$4:$B$266,1,FALSE)),"",IF(OR(W2193="Metallic Liquid Tight",W2193="Non-Metallic Liquid Tight",W2193="LSZH",W2193="Greenfield"),VLOOKUP($L2193,Info!$B$4:$L$266,7,FALSE),"N/A")))</f>
        <v/>
      </c>
      <c r="Y2193" s="1"/>
      <c r="Z2193" s="96" t="str">
        <f>IF($L2193="None","",IF(ISERROR(VLOOKUP($L2193,Info!$B$4:$B$266,1,FALSE)),"",VLOOKUP($L2193,Info!$B$4:$L$266,9,FALSE)))</f>
        <v/>
      </c>
      <c r="AA2193" s="96" t="str">
        <f>IF($L2193="None","",IF(ISERROR(VLOOKUP($L2193,Info!$B$4:$B$266,1,FALSE)),"",VLOOKUP($L2193,Info!$B$4:$L$266,8,FALSE)))</f>
        <v/>
      </c>
      <c r="AB2193" s="96" t="str">
        <f>IF($L2193="None","",IF(ISERROR(VLOOKUP($L2193,Info!$B$4:$B$266,1,FALSE)),"",VLOOKUP($L2193,Info!$B$4:$L$266,10,FALSE)))</f>
        <v/>
      </c>
      <c r="AC2193" s="1" t="str">
        <f>IF(W2193="SO Cable","Black,White",IF(O2193="","",IF(P2193="","",IF($J$12&lt;&gt;"ABC",IF(P2193&lt;="250",VLOOKUP(O2193,Info!$AZ$4:$BB$22,3,FALSE),VLOOKUP(O2193,Info!$AZ$23:$BB$39,3,FALSE)),IF(P2193&lt;="250",VLOOKUP(O2193,Info!$AO$4:$AQ$22,3,FALSE),VLOOKUP(O2193,Info!$AO$23:$AP$39,3,FALSE))))))</f>
        <v/>
      </c>
      <c r="AD2193" s="1"/>
      <c r="AE2193" s="1" t="str">
        <f>IF($L2193="None","",IF(ISERROR(VLOOKUP($L2193,Info!$B$4:$B$266,1,FALSE)),"",VLOOKUP($L2193,Info!$B$4:$L$266,4,FALSE)))</f>
        <v/>
      </c>
      <c r="AF2193" s="1" t="str">
        <f>IF($L2193="None","",IF(ISERROR(VLOOKUP($L2193,Info!$B$4:$B$266,1,FALSE)),"",VLOOKUP($L2193,Info!$B$4:$L$266,6,FALSE)))</f>
        <v/>
      </c>
      <c r="AG2193" s="1"/>
      <c r="AH2193" s="33" t="str" cm="1">
        <f t="array" ref="AH2193">IF(AND(L2193&lt;&gt;"",O2193&lt;&gt;"",R2193:S2193&lt;&gt;"",W2193:X2193&lt;&gt;"",Z2193:AA2193&lt;&gt;"",AC2193&lt;&gt;""),"Good","Bad")</f>
        <v>Bad</v>
      </c>
      <c r="AL2193" t="str" cm="1">
        <f t="array" ref="AL2193">IF(R2193&gt;0,_xlfn.IFS(COUNTIF($L$20:L2193,"&lt;&gt;")&lt;101,1,COUNTIF($L$20:L2193,"&lt;&gt;")&lt;201,2,COUNTIF($L$20:L2193,"&lt;&gt;")&lt;301,3,COUNTIF($L$20:L2193,"&lt;&gt;")&lt;401,4,COUNTIF($L$20:L2193,"&lt;&gt;")&lt;501,5,COUNTIF($L$20:L2193,"&lt;&gt;")&lt;601,6,COUNTIF($L$20:L2193,"&lt;&gt;")&lt;701,7,COUNTIF($L$20:L2193,"&lt;&gt;")&lt;801,8,COUNTIF($L$20:L2193,"&lt;&gt;")&lt;901,9,COUNTIF($L$20:L2193,"&lt;&gt;")&lt;1001,10,COUNTIF($L$20:L2193,"&lt;&gt;")&lt;1101,11,COUNTIF($L$20:L2193,"&lt;&gt;")&lt;1201,12,COUNTIF($L$20:L2193,"&lt;&gt;")&lt;1301,13,COUNTIF($L$20:L2193,"&lt;&gt;")&lt;1401,14,COUNTIF($L$20:L2193,"&lt;&gt;")&lt;1501,15,COUNTIF($L$20:L2193,"&lt;&gt;")&lt;1601,16,COUNTIF($L$20:L2193,"&lt;&gt;")&lt;1701,17,COUNTIF($L$20:L2193,"&lt;&gt;")&lt;1801,18,COUNTIF($L$20:L2193,"&lt;&gt;")&lt;1901,19,COUNTIF($L$20:L2193,"&lt;&gt;")&lt;2001,20,COUNTIF($L$20:L2193,"&lt;&gt;")&lt;2101,21,COUNTIF($L$20:L2193,"&lt;&gt;")&lt;2201,22,COUNTIF($L$20:L2193,"&lt;&gt;")&lt;2301,23,COUNTIF($L$20:L2193,"&lt;&gt;")&lt;2401,24,COUNTIF($L$20:L2193,"&lt;&gt;")&lt;2501,25,COUNTIF($L$20:L2193,"&lt;&gt;")&lt;2601,26,COUNTIF($L$20:L2193,"&lt;&gt;")&lt;2701,27,COUNTIF($L$20:L2193,"&lt;&gt;")&lt;2801,28,COUNTIF($L$20:L2193,"&lt;&gt;")&lt;2901,29,COUNTIF($L$20:L2193,"&lt;&gt;")&lt;3001,30),"")</f>
        <v/>
      </c>
      <c r="AM2193" t="str">
        <f t="shared" si="165"/>
        <v/>
      </c>
      <c r="AN2193" t="str">
        <f t="shared" si="169"/>
        <v/>
      </c>
      <c r="AP2193" t="str">
        <f t="shared" si="168"/>
        <v/>
      </c>
      <c r="AQ2193" t="str">
        <f>IF(AO2193="","",COUNTIFS(AM2193:$AM$3019,AO2193))</f>
        <v/>
      </c>
    </row>
    <row r="2194" spans="1:43" x14ac:dyDescent="0.25">
      <c r="A2194" s="6" t="str">
        <f>IF(COUNT($A$20:A2193)&lt;&gt;$B$4,IF(A2193="","",A2193+1),"")</f>
        <v/>
      </c>
      <c r="B2194" s="3"/>
      <c r="C2194" s="3"/>
      <c r="D2194" s="122"/>
      <c r="E2194" s="3"/>
      <c r="F2194" s="3"/>
      <c r="G2194" s="3"/>
      <c r="H2194" s="3"/>
      <c r="I2194" s="120"/>
      <c r="J2194" s="3"/>
      <c r="K2194" s="95" t="str" cm="1">
        <f t="array" ref="K2194">IF(OR($J$14 = "A",$J$14 = "B",$J$14 = "C"),IF(I2194="","",IF(LEN(I2194)&gt;2,_xlfn.IFS(ISNUMBER(SEARCH("_",I2194)),I2194,ISNUMBER(SEARCH(", ",I2194)),SUBSTITUTE(I2194,", ","_"),ISNUMBER(SEARCH("/ ",I2194)),SUBSTITUTE(I2194,"/ ","_"),ISNUMBER(SEARCH(",",I2194)),SUBSTITUTE(I2194,",","_"),ISNUMBER(SEARCH("/",I2194)),SUBSTITUTE(I2194,"/","_"),ISNUMBER(SEARCH("",I2194)),I2194),I2194)),IF(OR($J$14 = "J",$J$14 = "K"),"",IF(D2194="","",IF(LEN(D2194)&gt;2,_xlfn.IFS(ISNUMBER(SEARCH("_",D2194)),D2194,ISNUMBER(SEARCH(", ",D2194)),SUBSTITUTE(D2194,", ","_"),ISNUMBER(SEARCH("/ ",D2194)),SUBSTITUTE(D2194,"/ ","_"),ISNUMBER(SEARCH(",",D2194)),SUBSTITUTE(D2194,",","_"),ISNUMBER(SEARCH("/",D2194)),SUBSTITUTE(D2194,"/","_"),ISNUMBER(SEARCH("",D2194)),D2194),D2194))))</f>
        <v/>
      </c>
      <c r="L2194" s="1"/>
      <c r="M2194" s="1" t="str">
        <f t="shared" si="166"/>
        <v/>
      </c>
      <c r="N2194" s="94" t="str">
        <f>IF($L2194="None","",IF(ISERROR(VLOOKUP($L2194,Info!$B$4:$B$266,1,FALSE)),"",VLOOKUP($L2194,Info!$B$4:$L$266,5,FALSE)))</f>
        <v/>
      </c>
      <c r="O2194" s="94" t="str">
        <f>IF(K2194="","",IF(AND($J$12&lt;&gt;"ABC",N2194="3"),"BAC",IF(N2194="3","ABC",IF($J$12&lt;&gt;"ABC",IF($J$10="Standard",VLOOKUP(K2194,Info!$BE$4:$BF$481,2,FALSE),VLOOKUP(K2194,Info!$BI$4:$BJ$482,2,FALSE)),IF($J$10="Standard",VLOOKUP(K2194,Info!$AG$4:$AH$2994,2,FALSE),VLOOKUP(K2194,Info!$AK$4:$AL$2997,2,FALSE))))))</f>
        <v/>
      </c>
      <c r="P2194" s="94" t="str">
        <f>IF($L2194="None","",IF(ISERROR(VLOOKUP($L2194,Info!$B$4:$B$266,1,FALSE)),"",VLOOKUP($L2194,Info!$B$4:$L$266,3,FALSE)))</f>
        <v/>
      </c>
      <c r="Q2194" s="96" t="str">
        <f>IF($L2194="None","",IF(ISERROR(VLOOKUP($L2194,Info!$B$4:$B$266,1,FALSE)),"",VLOOKUP($L2194,Info!$B$4:$L$266,4,FALSE)))</f>
        <v/>
      </c>
      <c r="R2194" s="1"/>
      <c r="S2194" s="6" t="str">
        <f t="shared" si="167"/>
        <v/>
      </c>
      <c r="T2194" s="6" t="str">
        <f>IF($L2194="None","",IF(ISERROR(VLOOKUP($L2194,Info!$B$4:$B$266,1,FALSE)),"",VLOOKUP($L2194,Info!$B$4:$L$266,11,FALSE)))</f>
        <v/>
      </c>
      <c r="U2194" s="1"/>
      <c r="V2194" s="1"/>
      <c r="W2194" s="1"/>
      <c r="X2194" s="1" t="str">
        <f>IF($L2194="None","",IF(ISERROR(VLOOKUP($L2194,Info!$B$4:$B$266,1,FALSE)),"",IF(OR(W2194="Metallic Liquid Tight",W2194="Non-Metallic Liquid Tight",W2194="LSZH",W2194="Greenfield"),VLOOKUP($L2194,Info!$B$4:$L$266,7,FALSE),"N/A")))</f>
        <v/>
      </c>
      <c r="Y2194" s="1"/>
      <c r="Z2194" s="96" t="str">
        <f>IF($L2194="None","",IF(ISERROR(VLOOKUP($L2194,Info!$B$4:$B$266,1,FALSE)),"",VLOOKUP($L2194,Info!$B$4:$L$266,9,FALSE)))</f>
        <v/>
      </c>
      <c r="AA2194" s="96" t="str">
        <f>IF($L2194="None","",IF(ISERROR(VLOOKUP($L2194,Info!$B$4:$B$266,1,FALSE)),"",VLOOKUP($L2194,Info!$B$4:$L$266,8,FALSE)))</f>
        <v/>
      </c>
      <c r="AB2194" s="96" t="str">
        <f>IF($L2194="None","",IF(ISERROR(VLOOKUP($L2194,Info!$B$4:$B$266,1,FALSE)),"",VLOOKUP($L2194,Info!$B$4:$L$266,10,FALSE)))</f>
        <v/>
      </c>
      <c r="AC2194" s="1" t="str">
        <f>IF(W2194="SO Cable","Black,White",IF(O2194="","",IF(P2194="","",IF($J$12&lt;&gt;"ABC",IF(P2194&lt;="250",VLOOKUP(O2194,Info!$AZ$4:$BB$22,3,FALSE),VLOOKUP(O2194,Info!$AZ$23:$BB$39,3,FALSE)),IF(P2194&lt;="250",VLOOKUP(O2194,Info!$AO$4:$AQ$22,3,FALSE),VLOOKUP(O2194,Info!$AO$23:$AP$39,3,FALSE))))))</f>
        <v/>
      </c>
      <c r="AD2194" s="1"/>
      <c r="AE2194" s="1" t="str">
        <f>IF($L2194="None","",IF(ISERROR(VLOOKUP($L2194,Info!$B$4:$B$266,1,FALSE)),"",VLOOKUP($L2194,Info!$B$4:$L$266,4,FALSE)))</f>
        <v/>
      </c>
      <c r="AF2194" s="1" t="str">
        <f>IF($L2194="None","",IF(ISERROR(VLOOKUP($L2194,Info!$B$4:$B$266,1,FALSE)),"",VLOOKUP($L2194,Info!$B$4:$L$266,6,FALSE)))</f>
        <v/>
      </c>
      <c r="AG2194" s="1"/>
      <c r="AH2194" s="33" t="str" cm="1">
        <f t="array" ref="AH2194">IF(AND(L2194&lt;&gt;"",O2194&lt;&gt;"",R2194:S2194&lt;&gt;"",W2194:X2194&lt;&gt;"",Z2194:AA2194&lt;&gt;"",AC2194&lt;&gt;""),"Good","Bad")</f>
        <v>Bad</v>
      </c>
      <c r="AL2194" t="str" cm="1">
        <f t="array" ref="AL2194">IF(R2194&gt;0,_xlfn.IFS(COUNTIF($L$20:L2194,"&lt;&gt;")&lt;101,1,COUNTIF($L$20:L2194,"&lt;&gt;")&lt;201,2,COUNTIF($L$20:L2194,"&lt;&gt;")&lt;301,3,COUNTIF($L$20:L2194,"&lt;&gt;")&lt;401,4,COUNTIF($L$20:L2194,"&lt;&gt;")&lt;501,5,COUNTIF($L$20:L2194,"&lt;&gt;")&lt;601,6,COUNTIF($L$20:L2194,"&lt;&gt;")&lt;701,7,COUNTIF($L$20:L2194,"&lt;&gt;")&lt;801,8,COUNTIF($L$20:L2194,"&lt;&gt;")&lt;901,9,COUNTIF($L$20:L2194,"&lt;&gt;")&lt;1001,10,COUNTIF($L$20:L2194,"&lt;&gt;")&lt;1101,11,COUNTIF($L$20:L2194,"&lt;&gt;")&lt;1201,12,COUNTIF($L$20:L2194,"&lt;&gt;")&lt;1301,13,COUNTIF($L$20:L2194,"&lt;&gt;")&lt;1401,14,COUNTIF($L$20:L2194,"&lt;&gt;")&lt;1501,15,COUNTIF($L$20:L2194,"&lt;&gt;")&lt;1601,16,COUNTIF($L$20:L2194,"&lt;&gt;")&lt;1701,17,COUNTIF($L$20:L2194,"&lt;&gt;")&lt;1801,18,COUNTIF($L$20:L2194,"&lt;&gt;")&lt;1901,19,COUNTIF($L$20:L2194,"&lt;&gt;")&lt;2001,20,COUNTIF($L$20:L2194,"&lt;&gt;")&lt;2101,21,COUNTIF($L$20:L2194,"&lt;&gt;")&lt;2201,22,COUNTIF($L$20:L2194,"&lt;&gt;")&lt;2301,23,COUNTIF($L$20:L2194,"&lt;&gt;")&lt;2401,24,COUNTIF($L$20:L2194,"&lt;&gt;")&lt;2501,25,COUNTIF($L$20:L2194,"&lt;&gt;")&lt;2601,26,COUNTIF($L$20:L2194,"&lt;&gt;")&lt;2701,27,COUNTIF($L$20:L2194,"&lt;&gt;")&lt;2801,28,COUNTIF($L$20:L2194,"&lt;&gt;")&lt;2901,29,COUNTIF($L$20:L2194,"&lt;&gt;")&lt;3001,30),"")</f>
        <v/>
      </c>
      <c r="AM2194" t="str">
        <f t="shared" si="165"/>
        <v/>
      </c>
      <c r="AN2194" t="str">
        <f t="shared" si="169"/>
        <v/>
      </c>
      <c r="AP2194" t="str">
        <f t="shared" si="168"/>
        <v/>
      </c>
      <c r="AQ2194" t="str">
        <f>IF(AO2194="","",COUNTIFS(AM2194:$AM$3019,AO2194))</f>
        <v/>
      </c>
    </row>
    <row r="2195" spans="1:43" x14ac:dyDescent="0.25">
      <c r="A2195" s="6" t="str">
        <f>IF(COUNT($A$20:A2194)&lt;&gt;$B$4,IF(A2194="","",A2194+1),"")</f>
        <v/>
      </c>
      <c r="B2195" s="3"/>
      <c r="C2195" s="3"/>
      <c r="D2195" s="122"/>
      <c r="E2195" s="3"/>
      <c r="F2195" s="3"/>
      <c r="G2195" s="3"/>
      <c r="H2195" s="3"/>
      <c r="I2195" s="120"/>
      <c r="J2195" s="3"/>
      <c r="K2195" s="95" t="str" cm="1">
        <f t="array" ref="K2195">IF(OR($J$14 = "A",$J$14 = "B",$J$14 = "C"),IF(I2195="","",IF(LEN(I2195)&gt;2,_xlfn.IFS(ISNUMBER(SEARCH("_",I2195)),I2195,ISNUMBER(SEARCH(", ",I2195)),SUBSTITUTE(I2195,", ","_"),ISNUMBER(SEARCH("/ ",I2195)),SUBSTITUTE(I2195,"/ ","_"),ISNUMBER(SEARCH(",",I2195)),SUBSTITUTE(I2195,",","_"),ISNUMBER(SEARCH("/",I2195)),SUBSTITUTE(I2195,"/","_"),ISNUMBER(SEARCH("",I2195)),I2195),I2195)),IF(OR($J$14 = "J",$J$14 = "K"),"",IF(D2195="","",IF(LEN(D2195)&gt;2,_xlfn.IFS(ISNUMBER(SEARCH("_",D2195)),D2195,ISNUMBER(SEARCH(", ",D2195)),SUBSTITUTE(D2195,", ","_"),ISNUMBER(SEARCH("/ ",D2195)),SUBSTITUTE(D2195,"/ ","_"),ISNUMBER(SEARCH(",",D2195)),SUBSTITUTE(D2195,",","_"),ISNUMBER(SEARCH("/",D2195)),SUBSTITUTE(D2195,"/","_"),ISNUMBER(SEARCH("",D2195)),D2195),D2195))))</f>
        <v/>
      </c>
      <c r="L2195" s="1"/>
      <c r="M2195" s="1" t="str">
        <f t="shared" si="166"/>
        <v/>
      </c>
      <c r="N2195" s="94" t="str">
        <f>IF($L2195="None","",IF(ISERROR(VLOOKUP($L2195,Info!$B$4:$B$266,1,FALSE)),"",VLOOKUP($L2195,Info!$B$4:$L$266,5,FALSE)))</f>
        <v/>
      </c>
      <c r="O2195" s="94" t="str">
        <f>IF(K2195="","",IF(AND($J$12&lt;&gt;"ABC",N2195="3"),"BAC",IF(N2195="3","ABC",IF($J$12&lt;&gt;"ABC",IF($J$10="Standard",VLOOKUP(K2195,Info!$BE$4:$BF$481,2,FALSE),VLOOKUP(K2195,Info!$BI$4:$BJ$482,2,FALSE)),IF($J$10="Standard",VLOOKUP(K2195,Info!$AG$4:$AH$2994,2,FALSE),VLOOKUP(K2195,Info!$AK$4:$AL$2997,2,FALSE))))))</f>
        <v/>
      </c>
      <c r="P2195" s="94" t="str">
        <f>IF($L2195="None","",IF(ISERROR(VLOOKUP($L2195,Info!$B$4:$B$266,1,FALSE)),"",VLOOKUP($L2195,Info!$B$4:$L$266,3,FALSE)))</f>
        <v/>
      </c>
      <c r="Q2195" s="96" t="str">
        <f>IF($L2195="None","",IF(ISERROR(VLOOKUP($L2195,Info!$B$4:$B$266,1,FALSE)),"",VLOOKUP($L2195,Info!$B$4:$L$266,4,FALSE)))</f>
        <v/>
      </c>
      <c r="R2195" s="1"/>
      <c r="S2195" s="6" t="str">
        <f t="shared" si="167"/>
        <v/>
      </c>
      <c r="T2195" s="6" t="str">
        <f>IF($L2195="None","",IF(ISERROR(VLOOKUP($L2195,Info!$B$4:$B$266,1,FALSE)),"",VLOOKUP($L2195,Info!$B$4:$L$266,11,FALSE)))</f>
        <v/>
      </c>
      <c r="U2195" s="1"/>
      <c r="V2195" s="1"/>
      <c r="W2195" s="1"/>
      <c r="X2195" s="1" t="str">
        <f>IF($L2195="None","",IF(ISERROR(VLOOKUP($L2195,Info!$B$4:$B$266,1,FALSE)),"",IF(OR(W2195="Metallic Liquid Tight",W2195="Non-Metallic Liquid Tight",W2195="LSZH",W2195="Greenfield"),VLOOKUP($L2195,Info!$B$4:$L$266,7,FALSE),"N/A")))</f>
        <v/>
      </c>
      <c r="Y2195" s="1"/>
      <c r="Z2195" s="96" t="str">
        <f>IF($L2195="None","",IF(ISERROR(VLOOKUP($L2195,Info!$B$4:$B$266,1,FALSE)),"",VLOOKUP($L2195,Info!$B$4:$L$266,9,FALSE)))</f>
        <v/>
      </c>
      <c r="AA2195" s="96" t="str">
        <f>IF($L2195="None","",IF(ISERROR(VLOOKUP($L2195,Info!$B$4:$B$266,1,FALSE)),"",VLOOKUP($L2195,Info!$B$4:$L$266,8,FALSE)))</f>
        <v/>
      </c>
      <c r="AB2195" s="96" t="str">
        <f>IF($L2195="None","",IF(ISERROR(VLOOKUP($L2195,Info!$B$4:$B$266,1,FALSE)),"",VLOOKUP($L2195,Info!$B$4:$L$266,10,FALSE)))</f>
        <v/>
      </c>
      <c r="AC2195" s="1" t="str">
        <f>IF(W2195="SO Cable","Black,White",IF(O2195="","",IF(P2195="","",IF($J$12&lt;&gt;"ABC",IF(P2195&lt;="250",VLOOKUP(O2195,Info!$AZ$4:$BB$22,3,FALSE),VLOOKUP(O2195,Info!$AZ$23:$BB$39,3,FALSE)),IF(P2195&lt;="250",VLOOKUP(O2195,Info!$AO$4:$AQ$22,3,FALSE),VLOOKUP(O2195,Info!$AO$23:$AP$39,3,FALSE))))))</f>
        <v/>
      </c>
      <c r="AD2195" s="1"/>
      <c r="AE2195" s="1" t="str">
        <f>IF($L2195="None","",IF(ISERROR(VLOOKUP($L2195,Info!$B$4:$B$266,1,FALSE)),"",VLOOKUP($L2195,Info!$B$4:$L$266,4,FALSE)))</f>
        <v/>
      </c>
      <c r="AF2195" s="1" t="str">
        <f>IF($L2195="None","",IF(ISERROR(VLOOKUP($L2195,Info!$B$4:$B$266,1,FALSE)),"",VLOOKUP($L2195,Info!$B$4:$L$266,6,FALSE)))</f>
        <v/>
      </c>
      <c r="AG2195" s="1"/>
      <c r="AH2195" s="33" t="str" cm="1">
        <f t="array" ref="AH2195">IF(AND(L2195&lt;&gt;"",O2195&lt;&gt;"",R2195:S2195&lt;&gt;"",W2195:X2195&lt;&gt;"",Z2195:AA2195&lt;&gt;"",AC2195&lt;&gt;""),"Good","Bad")</f>
        <v>Bad</v>
      </c>
      <c r="AL2195" t="str" cm="1">
        <f t="array" ref="AL2195">IF(R2195&gt;0,_xlfn.IFS(COUNTIF($L$20:L2195,"&lt;&gt;")&lt;101,1,COUNTIF($L$20:L2195,"&lt;&gt;")&lt;201,2,COUNTIF($L$20:L2195,"&lt;&gt;")&lt;301,3,COUNTIF($L$20:L2195,"&lt;&gt;")&lt;401,4,COUNTIF($L$20:L2195,"&lt;&gt;")&lt;501,5,COUNTIF($L$20:L2195,"&lt;&gt;")&lt;601,6,COUNTIF($L$20:L2195,"&lt;&gt;")&lt;701,7,COUNTIF($L$20:L2195,"&lt;&gt;")&lt;801,8,COUNTIF($L$20:L2195,"&lt;&gt;")&lt;901,9,COUNTIF($L$20:L2195,"&lt;&gt;")&lt;1001,10,COUNTIF($L$20:L2195,"&lt;&gt;")&lt;1101,11,COUNTIF($L$20:L2195,"&lt;&gt;")&lt;1201,12,COUNTIF($L$20:L2195,"&lt;&gt;")&lt;1301,13,COUNTIF($L$20:L2195,"&lt;&gt;")&lt;1401,14,COUNTIF($L$20:L2195,"&lt;&gt;")&lt;1501,15,COUNTIF($L$20:L2195,"&lt;&gt;")&lt;1601,16,COUNTIF($L$20:L2195,"&lt;&gt;")&lt;1701,17,COUNTIF($L$20:L2195,"&lt;&gt;")&lt;1801,18,COUNTIF($L$20:L2195,"&lt;&gt;")&lt;1901,19,COUNTIF($L$20:L2195,"&lt;&gt;")&lt;2001,20,COUNTIF($L$20:L2195,"&lt;&gt;")&lt;2101,21,COUNTIF($L$20:L2195,"&lt;&gt;")&lt;2201,22,COUNTIF($L$20:L2195,"&lt;&gt;")&lt;2301,23,COUNTIF($L$20:L2195,"&lt;&gt;")&lt;2401,24,COUNTIF($L$20:L2195,"&lt;&gt;")&lt;2501,25,COUNTIF($L$20:L2195,"&lt;&gt;")&lt;2601,26,COUNTIF($L$20:L2195,"&lt;&gt;")&lt;2701,27,COUNTIF($L$20:L2195,"&lt;&gt;")&lt;2801,28,COUNTIF($L$20:L2195,"&lt;&gt;")&lt;2901,29,COUNTIF($L$20:L2195,"&lt;&gt;")&lt;3001,30),"")</f>
        <v/>
      </c>
      <c r="AM2195" t="str">
        <f t="shared" si="165"/>
        <v/>
      </c>
      <c r="AN2195" t="str">
        <f t="shared" si="169"/>
        <v/>
      </c>
      <c r="AP2195" t="str">
        <f t="shared" si="168"/>
        <v/>
      </c>
      <c r="AQ2195" t="str">
        <f>IF(AO2195="","",COUNTIFS(AM2195:$AM$3019,AO2195))</f>
        <v/>
      </c>
    </row>
    <row r="2196" spans="1:43" x14ac:dyDescent="0.25">
      <c r="A2196" s="6" t="str">
        <f>IF(COUNT($A$20:A2195)&lt;&gt;$B$4,IF(A2195="","",A2195+1),"")</f>
        <v/>
      </c>
      <c r="B2196" s="3"/>
      <c r="C2196" s="3"/>
      <c r="D2196" s="122"/>
      <c r="E2196" s="3"/>
      <c r="F2196" s="3"/>
      <c r="G2196" s="3"/>
      <c r="H2196" s="3"/>
      <c r="I2196" s="120"/>
      <c r="J2196" s="3"/>
      <c r="K2196" s="95" t="str" cm="1">
        <f t="array" ref="K2196">IF(OR($J$14 = "A",$J$14 = "B",$J$14 = "C"),IF(I2196="","",IF(LEN(I2196)&gt;2,_xlfn.IFS(ISNUMBER(SEARCH("_",I2196)),I2196,ISNUMBER(SEARCH(", ",I2196)),SUBSTITUTE(I2196,", ","_"),ISNUMBER(SEARCH("/ ",I2196)),SUBSTITUTE(I2196,"/ ","_"),ISNUMBER(SEARCH(",",I2196)),SUBSTITUTE(I2196,",","_"),ISNUMBER(SEARCH("/",I2196)),SUBSTITUTE(I2196,"/","_"),ISNUMBER(SEARCH("",I2196)),I2196),I2196)),IF(OR($J$14 = "J",$J$14 = "K"),"",IF(D2196="","",IF(LEN(D2196)&gt;2,_xlfn.IFS(ISNUMBER(SEARCH("_",D2196)),D2196,ISNUMBER(SEARCH(", ",D2196)),SUBSTITUTE(D2196,", ","_"),ISNUMBER(SEARCH("/ ",D2196)),SUBSTITUTE(D2196,"/ ","_"),ISNUMBER(SEARCH(",",D2196)),SUBSTITUTE(D2196,",","_"),ISNUMBER(SEARCH("/",D2196)),SUBSTITUTE(D2196,"/","_"),ISNUMBER(SEARCH("",D2196)),D2196),D2196))))</f>
        <v/>
      </c>
      <c r="L2196" s="1"/>
      <c r="M2196" s="1" t="str">
        <f t="shared" si="166"/>
        <v/>
      </c>
      <c r="N2196" s="94" t="str">
        <f>IF($L2196="None","",IF(ISERROR(VLOOKUP($L2196,Info!$B$4:$B$266,1,FALSE)),"",VLOOKUP($L2196,Info!$B$4:$L$266,5,FALSE)))</f>
        <v/>
      </c>
      <c r="O2196" s="94" t="str">
        <f>IF(K2196="","",IF(AND($J$12&lt;&gt;"ABC",N2196="3"),"BAC",IF(N2196="3","ABC",IF($J$12&lt;&gt;"ABC",IF($J$10="Standard",VLOOKUP(K2196,Info!$BE$4:$BF$481,2,FALSE),VLOOKUP(K2196,Info!$BI$4:$BJ$482,2,FALSE)),IF($J$10="Standard",VLOOKUP(K2196,Info!$AG$4:$AH$2994,2,FALSE),VLOOKUP(K2196,Info!$AK$4:$AL$2997,2,FALSE))))))</f>
        <v/>
      </c>
      <c r="P2196" s="94" t="str">
        <f>IF($L2196="None","",IF(ISERROR(VLOOKUP($L2196,Info!$B$4:$B$266,1,FALSE)),"",VLOOKUP($L2196,Info!$B$4:$L$266,3,FALSE)))</f>
        <v/>
      </c>
      <c r="Q2196" s="96" t="str">
        <f>IF($L2196="None","",IF(ISERROR(VLOOKUP($L2196,Info!$B$4:$B$266,1,FALSE)),"",VLOOKUP($L2196,Info!$B$4:$L$266,4,FALSE)))</f>
        <v/>
      </c>
      <c r="R2196" s="1"/>
      <c r="S2196" s="6" t="str">
        <f t="shared" si="167"/>
        <v/>
      </c>
      <c r="T2196" s="6" t="str">
        <f>IF($L2196="None","",IF(ISERROR(VLOOKUP($L2196,Info!$B$4:$B$266,1,FALSE)),"",VLOOKUP($L2196,Info!$B$4:$L$266,11,FALSE)))</f>
        <v/>
      </c>
      <c r="U2196" s="1"/>
      <c r="V2196" s="1"/>
      <c r="W2196" s="1"/>
      <c r="X2196" s="1" t="str">
        <f>IF($L2196="None","",IF(ISERROR(VLOOKUP($L2196,Info!$B$4:$B$266,1,FALSE)),"",IF(OR(W2196="Metallic Liquid Tight",W2196="Non-Metallic Liquid Tight",W2196="LSZH",W2196="Greenfield"),VLOOKUP($L2196,Info!$B$4:$L$266,7,FALSE),"N/A")))</f>
        <v/>
      </c>
      <c r="Y2196" s="1"/>
      <c r="Z2196" s="96" t="str">
        <f>IF($L2196="None","",IF(ISERROR(VLOOKUP($L2196,Info!$B$4:$B$266,1,FALSE)),"",VLOOKUP($L2196,Info!$B$4:$L$266,9,FALSE)))</f>
        <v/>
      </c>
      <c r="AA2196" s="96" t="str">
        <f>IF($L2196="None","",IF(ISERROR(VLOOKUP($L2196,Info!$B$4:$B$266,1,FALSE)),"",VLOOKUP($L2196,Info!$B$4:$L$266,8,FALSE)))</f>
        <v/>
      </c>
      <c r="AB2196" s="96" t="str">
        <f>IF($L2196="None","",IF(ISERROR(VLOOKUP($L2196,Info!$B$4:$B$266,1,FALSE)),"",VLOOKUP($L2196,Info!$B$4:$L$266,10,FALSE)))</f>
        <v/>
      </c>
      <c r="AC2196" s="1" t="str">
        <f>IF(W2196="SO Cable","Black,White",IF(O2196="","",IF(P2196="","",IF($J$12&lt;&gt;"ABC",IF(P2196&lt;="250",VLOOKUP(O2196,Info!$AZ$4:$BB$22,3,FALSE),VLOOKUP(O2196,Info!$AZ$23:$BB$39,3,FALSE)),IF(P2196&lt;="250",VLOOKUP(O2196,Info!$AO$4:$AQ$22,3,FALSE),VLOOKUP(O2196,Info!$AO$23:$AP$39,3,FALSE))))))</f>
        <v/>
      </c>
      <c r="AD2196" s="1"/>
      <c r="AE2196" s="1" t="str">
        <f>IF($L2196="None","",IF(ISERROR(VLOOKUP($L2196,Info!$B$4:$B$266,1,FALSE)),"",VLOOKUP($L2196,Info!$B$4:$L$266,4,FALSE)))</f>
        <v/>
      </c>
      <c r="AF2196" s="1" t="str">
        <f>IF($L2196="None","",IF(ISERROR(VLOOKUP($L2196,Info!$B$4:$B$266,1,FALSE)),"",VLOOKUP($L2196,Info!$B$4:$L$266,6,FALSE)))</f>
        <v/>
      </c>
      <c r="AG2196" s="1"/>
      <c r="AH2196" s="33" t="str" cm="1">
        <f t="array" ref="AH2196">IF(AND(L2196&lt;&gt;"",O2196&lt;&gt;"",R2196:S2196&lt;&gt;"",W2196:X2196&lt;&gt;"",Z2196:AA2196&lt;&gt;"",AC2196&lt;&gt;""),"Good","Bad")</f>
        <v>Bad</v>
      </c>
      <c r="AL2196" t="str" cm="1">
        <f t="array" ref="AL2196">IF(R2196&gt;0,_xlfn.IFS(COUNTIF($L$20:L2196,"&lt;&gt;")&lt;101,1,COUNTIF($L$20:L2196,"&lt;&gt;")&lt;201,2,COUNTIF($L$20:L2196,"&lt;&gt;")&lt;301,3,COUNTIF($L$20:L2196,"&lt;&gt;")&lt;401,4,COUNTIF($L$20:L2196,"&lt;&gt;")&lt;501,5,COUNTIF($L$20:L2196,"&lt;&gt;")&lt;601,6,COUNTIF($L$20:L2196,"&lt;&gt;")&lt;701,7,COUNTIF($L$20:L2196,"&lt;&gt;")&lt;801,8,COUNTIF($L$20:L2196,"&lt;&gt;")&lt;901,9,COUNTIF($L$20:L2196,"&lt;&gt;")&lt;1001,10,COUNTIF($L$20:L2196,"&lt;&gt;")&lt;1101,11,COUNTIF($L$20:L2196,"&lt;&gt;")&lt;1201,12,COUNTIF($L$20:L2196,"&lt;&gt;")&lt;1301,13,COUNTIF($L$20:L2196,"&lt;&gt;")&lt;1401,14,COUNTIF($L$20:L2196,"&lt;&gt;")&lt;1501,15,COUNTIF($L$20:L2196,"&lt;&gt;")&lt;1601,16,COUNTIF($L$20:L2196,"&lt;&gt;")&lt;1701,17,COUNTIF($L$20:L2196,"&lt;&gt;")&lt;1801,18,COUNTIF($L$20:L2196,"&lt;&gt;")&lt;1901,19,COUNTIF($L$20:L2196,"&lt;&gt;")&lt;2001,20,COUNTIF($L$20:L2196,"&lt;&gt;")&lt;2101,21,COUNTIF($L$20:L2196,"&lt;&gt;")&lt;2201,22,COUNTIF($L$20:L2196,"&lt;&gt;")&lt;2301,23,COUNTIF($L$20:L2196,"&lt;&gt;")&lt;2401,24,COUNTIF($L$20:L2196,"&lt;&gt;")&lt;2501,25,COUNTIF($L$20:L2196,"&lt;&gt;")&lt;2601,26,COUNTIF($L$20:L2196,"&lt;&gt;")&lt;2701,27,COUNTIF($L$20:L2196,"&lt;&gt;")&lt;2801,28,COUNTIF($L$20:L2196,"&lt;&gt;")&lt;2901,29,COUNTIF($L$20:L2196,"&lt;&gt;")&lt;3001,30),"")</f>
        <v/>
      </c>
      <c r="AM2196" t="str">
        <f t="shared" ref="AM2196:AM2259" si="170">L2196&amp;Z2196&amp;AA2196&amp;W2196&amp;X2196&amp;Y2196&amp;AL2196</f>
        <v/>
      </c>
      <c r="AN2196" t="str">
        <f t="shared" si="169"/>
        <v/>
      </c>
      <c r="AP2196" t="str">
        <f t="shared" si="168"/>
        <v/>
      </c>
      <c r="AQ2196" t="str">
        <f>IF(AO2196="","",COUNTIFS(AM2196:$AM$3019,AO2196))</f>
        <v/>
      </c>
    </row>
    <row r="2197" spans="1:43" x14ac:dyDescent="0.25">
      <c r="A2197" s="6" t="str">
        <f>IF(COUNT($A$20:A2196)&lt;&gt;$B$4,IF(A2196="","",A2196+1),"")</f>
        <v/>
      </c>
      <c r="B2197" s="3"/>
      <c r="C2197" s="3"/>
      <c r="D2197" s="122"/>
      <c r="E2197" s="3"/>
      <c r="F2197" s="3"/>
      <c r="G2197" s="3"/>
      <c r="H2197" s="3"/>
      <c r="I2197" s="120"/>
      <c r="J2197" s="3"/>
      <c r="K2197" s="95" t="str" cm="1">
        <f t="array" ref="K2197">IF(OR($J$14 = "A",$J$14 = "B",$J$14 = "C"),IF(I2197="","",IF(LEN(I2197)&gt;2,_xlfn.IFS(ISNUMBER(SEARCH("_",I2197)),I2197,ISNUMBER(SEARCH(", ",I2197)),SUBSTITUTE(I2197,", ","_"),ISNUMBER(SEARCH("/ ",I2197)),SUBSTITUTE(I2197,"/ ","_"),ISNUMBER(SEARCH(",",I2197)),SUBSTITUTE(I2197,",","_"),ISNUMBER(SEARCH("/",I2197)),SUBSTITUTE(I2197,"/","_"),ISNUMBER(SEARCH("",I2197)),I2197),I2197)),IF(OR($J$14 = "J",$J$14 = "K"),"",IF(D2197="","",IF(LEN(D2197)&gt;2,_xlfn.IFS(ISNUMBER(SEARCH("_",D2197)),D2197,ISNUMBER(SEARCH(", ",D2197)),SUBSTITUTE(D2197,", ","_"),ISNUMBER(SEARCH("/ ",D2197)),SUBSTITUTE(D2197,"/ ","_"),ISNUMBER(SEARCH(",",D2197)),SUBSTITUTE(D2197,",","_"),ISNUMBER(SEARCH("/",D2197)),SUBSTITUTE(D2197,"/","_"),ISNUMBER(SEARCH("",D2197)),D2197),D2197))))</f>
        <v/>
      </c>
      <c r="L2197" s="1"/>
      <c r="M2197" s="1" t="str">
        <f t="shared" ref="M2197:M2260" si="171">IF(L2197="","","Pigtail")</f>
        <v/>
      </c>
      <c r="N2197" s="94" t="str">
        <f>IF($L2197="None","",IF(ISERROR(VLOOKUP($L2197,Info!$B$4:$B$266,1,FALSE)),"",VLOOKUP($L2197,Info!$B$4:$L$266,5,FALSE)))</f>
        <v/>
      </c>
      <c r="O2197" s="94" t="str">
        <f>IF(K2197="","",IF(AND($J$12&lt;&gt;"ABC",N2197="3"),"BAC",IF(N2197="3","ABC",IF($J$12&lt;&gt;"ABC",IF($J$10="Standard",VLOOKUP(K2197,Info!$BE$4:$BF$481,2,FALSE),VLOOKUP(K2197,Info!$BI$4:$BJ$482,2,FALSE)),IF($J$10="Standard",VLOOKUP(K2197,Info!$AG$4:$AH$2994,2,FALSE),VLOOKUP(K2197,Info!$AK$4:$AL$2997,2,FALSE))))))</f>
        <v/>
      </c>
      <c r="P2197" s="94" t="str">
        <f>IF($L2197="None","",IF(ISERROR(VLOOKUP($L2197,Info!$B$4:$B$266,1,FALSE)),"",VLOOKUP($L2197,Info!$B$4:$L$266,3,FALSE)))</f>
        <v/>
      </c>
      <c r="Q2197" s="96" t="str">
        <f>IF($L2197="None","",IF(ISERROR(VLOOKUP($L2197,Info!$B$4:$B$266,1,FALSE)),"",VLOOKUP($L2197,Info!$B$4:$L$266,4,FALSE)))</f>
        <v/>
      </c>
      <c r="R2197" s="1"/>
      <c r="S2197" s="6" t="str">
        <f t="shared" ref="S2197:S2260" si="172">IF(M2197 = "","",IF(M2197 &lt;&gt; "Pigtail","0",""))</f>
        <v/>
      </c>
      <c r="T2197" s="6" t="str">
        <f>IF($L2197="None","",IF(ISERROR(VLOOKUP($L2197,Info!$B$4:$B$266,1,FALSE)),"",VLOOKUP($L2197,Info!$B$4:$L$266,11,FALSE)))</f>
        <v/>
      </c>
      <c r="U2197" s="1"/>
      <c r="V2197" s="1"/>
      <c r="W2197" s="1"/>
      <c r="X2197" s="1" t="str">
        <f>IF($L2197="None","",IF(ISERROR(VLOOKUP($L2197,Info!$B$4:$B$266,1,FALSE)),"",IF(OR(W2197="Metallic Liquid Tight",W2197="Non-Metallic Liquid Tight",W2197="LSZH",W2197="Greenfield"),VLOOKUP($L2197,Info!$B$4:$L$266,7,FALSE),"N/A")))</f>
        <v/>
      </c>
      <c r="Y2197" s="1"/>
      <c r="Z2197" s="96" t="str">
        <f>IF($L2197="None","",IF(ISERROR(VLOOKUP($L2197,Info!$B$4:$B$266,1,FALSE)),"",VLOOKUP($L2197,Info!$B$4:$L$266,9,FALSE)))</f>
        <v/>
      </c>
      <c r="AA2197" s="96" t="str">
        <f>IF($L2197="None","",IF(ISERROR(VLOOKUP($L2197,Info!$B$4:$B$266,1,FALSE)),"",VLOOKUP($L2197,Info!$B$4:$L$266,8,FALSE)))</f>
        <v/>
      </c>
      <c r="AB2197" s="96" t="str">
        <f>IF($L2197="None","",IF(ISERROR(VLOOKUP($L2197,Info!$B$4:$B$266,1,FALSE)),"",VLOOKUP($L2197,Info!$B$4:$L$266,10,FALSE)))</f>
        <v/>
      </c>
      <c r="AC2197" s="1" t="str">
        <f>IF(W2197="SO Cable","Black,White",IF(O2197="","",IF(P2197="","",IF($J$12&lt;&gt;"ABC",IF(P2197&lt;="250",VLOOKUP(O2197,Info!$AZ$4:$BB$22,3,FALSE),VLOOKUP(O2197,Info!$AZ$23:$BB$39,3,FALSE)),IF(P2197&lt;="250",VLOOKUP(O2197,Info!$AO$4:$AQ$22,3,FALSE),VLOOKUP(O2197,Info!$AO$23:$AP$39,3,FALSE))))))</f>
        <v/>
      </c>
      <c r="AD2197" s="1"/>
      <c r="AE2197" s="1" t="str">
        <f>IF($L2197="None","",IF(ISERROR(VLOOKUP($L2197,Info!$B$4:$B$266,1,FALSE)),"",VLOOKUP($L2197,Info!$B$4:$L$266,4,FALSE)))</f>
        <v/>
      </c>
      <c r="AF2197" s="1" t="str">
        <f>IF($L2197="None","",IF(ISERROR(VLOOKUP($L2197,Info!$B$4:$B$266,1,FALSE)),"",VLOOKUP($L2197,Info!$B$4:$L$266,6,FALSE)))</f>
        <v/>
      </c>
      <c r="AG2197" s="1"/>
      <c r="AH2197" s="33" t="str" cm="1">
        <f t="array" ref="AH2197">IF(AND(L2197&lt;&gt;"",O2197&lt;&gt;"",R2197:S2197&lt;&gt;"",W2197:X2197&lt;&gt;"",Z2197:AA2197&lt;&gt;"",AC2197&lt;&gt;""),"Good","Bad")</f>
        <v>Bad</v>
      </c>
      <c r="AL2197" t="str" cm="1">
        <f t="array" ref="AL2197">IF(R2197&gt;0,_xlfn.IFS(COUNTIF($L$20:L2197,"&lt;&gt;")&lt;101,1,COUNTIF($L$20:L2197,"&lt;&gt;")&lt;201,2,COUNTIF($L$20:L2197,"&lt;&gt;")&lt;301,3,COUNTIF($L$20:L2197,"&lt;&gt;")&lt;401,4,COUNTIF($L$20:L2197,"&lt;&gt;")&lt;501,5,COUNTIF($L$20:L2197,"&lt;&gt;")&lt;601,6,COUNTIF($L$20:L2197,"&lt;&gt;")&lt;701,7,COUNTIF($L$20:L2197,"&lt;&gt;")&lt;801,8,COUNTIF($L$20:L2197,"&lt;&gt;")&lt;901,9,COUNTIF($L$20:L2197,"&lt;&gt;")&lt;1001,10,COUNTIF($L$20:L2197,"&lt;&gt;")&lt;1101,11,COUNTIF($L$20:L2197,"&lt;&gt;")&lt;1201,12,COUNTIF($L$20:L2197,"&lt;&gt;")&lt;1301,13,COUNTIF($L$20:L2197,"&lt;&gt;")&lt;1401,14,COUNTIF($L$20:L2197,"&lt;&gt;")&lt;1501,15,COUNTIF($L$20:L2197,"&lt;&gt;")&lt;1601,16,COUNTIF($L$20:L2197,"&lt;&gt;")&lt;1701,17,COUNTIF($L$20:L2197,"&lt;&gt;")&lt;1801,18,COUNTIF($L$20:L2197,"&lt;&gt;")&lt;1901,19,COUNTIF($L$20:L2197,"&lt;&gt;")&lt;2001,20,COUNTIF($L$20:L2197,"&lt;&gt;")&lt;2101,21,COUNTIF($L$20:L2197,"&lt;&gt;")&lt;2201,22,COUNTIF($L$20:L2197,"&lt;&gt;")&lt;2301,23,COUNTIF($L$20:L2197,"&lt;&gt;")&lt;2401,24,COUNTIF($L$20:L2197,"&lt;&gt;")&lt;2501,25,COUNTIF($L$20:L2197,"&lt;&gt;")&lt;2601,26,COUNTIF($L$20:L2197,"&lt;&gt;")&lt;2701,27,COUNTIF($L$20:L2197,"&lt;&gt;")&lt;2801,28,COUNTIF($L$20:L2197,"&lt;&gt;")&lt;2901,29,COUNTIF($L$20:L2197,"&lt;&gt;")&lt;3001,30),"")</f>
        <v/>
      </c>
      <c r="AM2197" t="str">
        <f t="shared" si="170"/>
        <v/>
      </c>
      <c r="AN2197" t="str">
        <f t="shared" si="169"/>
        <v/>
      </c>
      <c r="AP2197" t="str">
        <f t="shared" ref="AP2197:AP2260" si="173">IF(R2197&gt;0,AP2196+1,"")</f>
        <v/>
      </c>
      <c r="AQ2197" t="str">
        <f>IF(AO2197="","",COUNTIFS(AM2197:$AM$3019,AO2197))</f>
        <v/>
      </c>
    </row>
    <row r="2198" spans="1:43" x14ac:dyDescent="0.25">
      <c r="A2198" s="6" t="str">
        <f>IF(COUNT($A$20:A2197)&lt;&gt;$B$4,IF(A2197="","",A2197+1),"")</f>
        <v/>
      </c>
      <c r="B2198" s="3"/>
      <c r="C2198" s="3"/>
      <c r="D2198" s="122"/>
      <c r="E2198" s="3"/>
      <c r="F2198" s="3"/>
      <c r="G2198" s="3"/>
      <c r="H2198" s="3"/>
      <c r="I2198" s="120"/>
      <c r="J2198" s="3"/>
      <c r="K2198" s="95" t="str" cm="1">
        <f t="array" ref="K2198">IF(OR($J$14 = "A",$J$14 = "B",$J$14 = "C"),IF(I2198="","",IF(LEN(I2198)&gt;2,_xlfn.IFS(ISNUMBER(SEARCH("_",I2198)),I2198,ISNUMBER(SEARCH(", ",I2198)),SUBSTITUTE(I2198,", ","_"),ISNUMBER(SEARCH("/ ",I2198)),SUBSTITUTE(I2198,"/ ","_"),ISNUMBER(SEARCH(",",I2198)),SUBSTITUTE(I2198,",","_"),ISNUMBER(SEARCH("/",I2198)),SUBSTITUTE(I2198,"/","_"),ISNUMBER(SEARCH("",I2198)),I2198),I2198)),IF(OR($J$14 = "J",$J$14 = "K"),"",IF(D2198="","",IF(LEN(D2198)&gt;2,_xlfn.IFS(ISNUMBER(SEARCH("_",D2198)),D2198,ISNUMBER(SEARCH(", ",D2198)),SUBSTITUTE(D2198,", ","_"),ISNUMBER(SEARCH("/ ",D2198)),SUBSTITUTE(D2198,"/ ","_"),ISNUMBER(SEARCH(",",D2198)),SUBSTITUTE(D2198,",","_"),ISNUMBER(SEARCH("/",D2198)),SUBSTITUTE(D2198,"/","_"),ISNUMBER(SEARCH("",D2198)),D2198),D2198))))</f>
        <v/>
      </c>
      <c r="L2198" s="1"/>
      <c r="M2198" s="1" t="str">
        <f t="shared" si="171"/>
        <v/>
      </c>
      <c r="N2198" s="94" t="str">
        <f>IF($L2198="None","",IF(ISERROR(VLOOKUP($L2198,Info!$B$4:$B$266,1,FALSE)),"",VLOOKUP($L2198,Info!$B$4:$L$266,5,FALSE)))</f>
        <v/>
      </c>
      <c r="O2198" s="94" t="str">
        <f>IF(K2198="","",IF(AND($J$12&lt;&gt;"ABC",N2198="3"),"BAC",IF(N2198="3","ABC",IF($J$12&lt;&gt;"ABC",IF($J$10="Standard",VLOOKUP(K2198,Info!$BE$4:$BF$481,2,FALSE),VLOOKUP(K2198,Info!$BI$4:$BJ$482,2,FALSE)),IF($J$10="Standard",VLOOKUP(K2198,Info!$AG$4:$AH$2994,2,FALSE),VLOOKUP(K2198,Info!$AK$4:$AL$2997,2,FALSE))))))</f>
        <v/>
      </c>
      <c r="P2198" s="94" t="str">
        <f>IF($L2198="None","",IF(ISERROR(VLOOKUP($L2198,Info!$B$4:$B$266,1,FALSE)),"",VLOOKUP($L2198,Info!$B$4:$L$266,3,FALSE)))</f>
        <v/>
      </c>
      <c r="Q2198" s="96" t="str">
        <f>IF($L2198="None","",IF(ISERROR(VLOOKUP($L2198,Info!$B$4:$B$266,1,FALSE)),"",VLOOKUP($L2198,Info!$B$4:$L$266,4,FALSE)))</f>
        <v/>
      </c>
      <c r="R2198" s="1"/>
      <c r="S2198" s="6" t="str">
        <f t="shared" si="172"/>
        <v/>
      </c>
      <c r="T2198" s="6" t="str">
        <f>IF($L2198="None","",IF(ISERROR(VLOOKUP($L2198,Info!$B$4:$B$266,1,FALSE)),"",VLOOKUP($L2198,Info!$B$4:$L$266,11,FALSE)))</f>
        <v/>
      </c>
      <c r="U2198" s="1"/>
      <c r="V2198" s="1"/>
      <c r="W2198" s="1"/>
      <c r="X2198" s="1" t="str">
        <f>IF($L2198="None","",IF(ISERROR(VLOOKUP($L2198,Info!$B$4:$B$266,1,FALSE)),"",IF(OR(W2198="Metallic Liquid Tight",W2198="Non-Metallic Liquid Tight",W2198="LSZH",W2198="Greenfield"),VLOOKUP($L2198,Info!$B$4:$L$266,7,FALSE),"N/A")))</f>
        <v/>
      </c>
      <c r="Y2198" s="1"/>
      <c r="Z2198" s="96" t="str">
        <f>IF($L2198="None","",IF(ISERROR(VLOOKUP($L2198,Info!$B$4:$B$266,1,FALSE)),"",VLOOKUP($L2198,Info!$B$4:$L$266,9,FALSE)))</f>
        <v/>
      </c>
      <c r="AA2198" s="96" t="str">
        <f>IF($L2198="None","",IF(ISERROR(VLOOKUP($L2198,Info!$B$4:$B$266,1,FALSE)),"",VLOOKUP($L2198,Info!$B$4:$L$266,8,FALSE)))</f>
        <v/>
      </c>
      <c r="AB2198" s="96" t="str">
        <f>IF($L2198="None","",IF(ISERROR(VLOOKUP($L2198,Info!$B$4:$B$266,1,FALSE)),"",VLOOKUP($L2198,Info!$B$4:$L$266,10,FALSE)))</f>
        <v/>
      </c>
      <c r="AC2198" s="1" t="str">
        <f>IF(W2198="SO Cable","Black,White",IF(O2198="","",IF(P2198="","",IF($J$12&lt;&gt;"ABC",IF(P2198&lt;="250",VLOOKUP(O2198,Info!$AZ$4:$BB$22,3,FALSE),VLOOKUP(O2198,Info!$AZ$23:$BB$39,3,FALSE)),IF(P2198&lt;="250",VLOOKUP(O2198,Info!$AO$4:$AQ$22,3,FALSE),VLOOKUP(O2198,Info!$AO$23:$AP$39,3,FALSE))))))</f>
        <v/>
      </c>
      <c r="AD2198" s="1"/>
      <c r="AE2198" s="1" t="str">
        <f>IF($L2198="None","",IF(ISERROR(VLOOKUP($L2198,Info!$B$4:$B$266,1,FALSE)),"",VLOOKUP($L2198,Info!$B$4:$L$266,4,FALSE)))</f>
        <v/>
      </c>
      <c r="AF2198" s="1" t="str">
        <f>IF($L2198="None","",IF(ISERROR(VLOOKUP($L2198,Info!$B$4:$B$266,1,FALSE)),"",VLOOKUP($L2198,Info!$B$4:$L$266,6,FALSE)))</f>
        <v/>
      </c>
      <c r="AG2198" s="1"/>
      <c r="AH2198" s="33" t="str" cm="1">
        <f t="array" ref="AH2198">IF(AND(L2198&lt;&gt;"",O2198&lt;&gt;"",R2198:S2198&lt;&gt;"",W2198:X2198&lt;&gt;"",Z2198:AA2198&lt;&gt;"",AC2198&lt;&gt;""),"Good","Bad")</f>
        <v>Bad</v>
      </c>
      <c r="AL2198" t="str" cm="1">
        <f t="array" ref="AL2198">IF(R2198&gt;0,_xlfn.IFS(COUNTIF($L$20:L2198,"&lt;&gt;")&lt;101,1,COUNTIF($L$20:L2198,"&lt;&gt;")&lt;201,2,COUNTIF($L$20:L2198,"&lt;&gt;")&lt;301,3,COUNTIF($L$20:L2198,"&lt;&gt;")&lt;401,4,COUNTIF($L$20:L2198,"&lt;&gt;")&lt;501,5,COUNTIF($L$20:L2198,"&lt;&gt;")&lt;601,6,COUNTIF($L$20:L2198,"&lt;&gt;")&lt;701,7,COUNTIF($L$20:L2198,"&lt;&gt;")&lt;801,8,COUNTIF($L$20:L2198,"&lt;&gt;")&lt;901,9,COUNTIF($L$20:L2198,"&lt;&gt;")&lt;1001,10,COUNTIF($L$20:L2198,"&lt;&gt;")&lt;1101,11,COUNTIF($L$20:L2198,"&lt;&gt;")&lt;1201,12,COUNTIF($L$20:L2198,"&lt;&gt;")&lt;1301,13,COUNTIF($L$20:L2198,"&lt;&gt;")&lt;1401,14,COUNTIF($L$20:L2198,"&lt;&gt;")&lt;1501,15,COUNTIF($L$20:L2198,"&lt;&gt;")&lt;1601,16,COUNTIF($L$20:L2198,"&lt;&gt;")&lt;1701,17,COUNTIF($L$20:L2198,"&lt;&gt;")&lt;1801,18,COUNTIF($L$20:L2198,"&lt;&gt;")&lt;1901,19,COUNTIF($L$20:L2198,"&lt;&gt;")&lt;2001,20,COUNTIF($L$20:L2198,"&lt;&gt;")&lt;2101,21,COUNTIF($L$20:L2198,"&lt;&gt;")&lt;2201,22,COUNTIF($L$20:L2198,"&lt;&gt;")&lt;2301,23,COUNTIF($L$20:L2198,"&lt;&gt;")&lt;2401,24,COUNTIF($L$20:L2198,"&lt;&gt;")&lt;2501,25,COUNTIF($L$20:L2198,"&lt;&gt;")&lt;2601,26,COUNTIF($L$20:L2198,"&lt;&gt;")&lt;2701,27,COUNTIF($L$20:L2198,"&lt;&gt;")&lt;2801,28,COUNTIF($L$20:L2198,"&lt;&gt;")&lt;2901,29,COUNTIF($L$20:L2198,"&lt;&gt;")&lt;3001,30),"")</f>
        <v/>
      </c>
      <c r="AM2198" t="str">
        <f t="shared" si="170"/>
        <v/>
      </c>
      <c r="AN2198" t="str">
        <f t="shared" ref="AN2198:AN2261" si="174">IF(R2198&gt;0,_xlfn.XLOOKUP(AM2198,$AO$20:$AO$3019,$AP$20:$AP$3019,0,0,1),"")</f>
        <v/>
      </c>
      <c r="AP2198" t="str">
        <f t="shared" si="173"/>
        <v/>
      </c>
      <c r="AQ2198" t="str">
        <f>IF(AO2198="","",COUNTIFS(AM2198:$AM$3019,AO2198))</f>
        <v/>
      </c>
    </row>
    <row r="2199" spans="1:43" x14ac:dyDescent="0.25">
      <c r="A2199" s="6" t="str">
        <f>IF(COUNT($A$20:A2198)&lt;&gt;$B$4,IF(A2198="","",A2198+1),"")</f>
        <v/>
      </c>
      <c r="B2199" s="3"/>
      <c r="C2199" s="3"/>
      <c r="D2199" s="122"/>
      <c r="E2199" s="3"/>
      <c r="F2199" s="3"/>
      <c r="G2199" s="3"/>
      <c r="H2199" s="3"/>
      <c r="I2199" s="120"/>
      <c r="J2199" s="3"/>
      <c r="K2199" s="95" t="str" cm="1">
        <f t="array" ref="K2199">IF(OR($J$14 = "A",$J$14 = "B",$J$14 = "C"),IF(I2199="","",IF(LEN(I2199)&gt;2,_xlfn.IFS(ISNUMBER(SEARCH("_",I2199)),I2199,ISNUMBER(SEARCH(", ",I2199)),SUBSTITUTE(I2199,", ","_"),ISNUMBER(SEARCH("/ ",I2199)),SUBSTITUTE(I2199,"/ ","_"),ISNUMBER(SEARCH(",",I2199)),SUBSTITUTE(I2199,",","_"),ISNUMBER(SEARCH("/",I2199)),SUBSTITUTE(I2199,"/","_"),ISNUMBER(SEARCH("",I2199)),I2199),I2199)),IF(OR($J$14 = "J",$J$14 = "K"),"",IF(D2199="","",IF(LEN(D2199)&gt;2,_xlfn.IFS(ISNUMBER(SEARCH("_",D2199)),D2199,ISNUMBER(SEARCH(", ",D2199)),SUBSTITUTE(D2199,", ","_"),ISNUMBER(SEARCH("/ ",D2199)),SUBSTITUTE(D2199,"/ ","_"),ISNUMBER(SEARCH(",",D2199)),SUBSTITUTE(D2199,",","_"),ISNUMBER(SEARCH("/",D2199)),SUBSTITUTE(D2199,"/","_"),ISNUMBER(SEARCH("",D2199)),D2199),D2199))))</f>
        <v/>
      </c>
      <c r="L2199" s="1"/>
      <c r="M2199" s="1" t="str">
        <f t="shared" si="171"/>
        <v/>
      </c>
      <c r="N2199" s="94" t="str">
        <f>IF($L2199="None","",IF(ISERROR(VLOOKUP($L2199,Info!$B$4:$B$266,1,FALSE)),"",VLOOKUP($L2199,Info!$B$4:$L$266,5,FALSE)))</f>
        <v/>
      </c>
      <c r="O2199" s="94" t="str">
        <f>IF(K2199="","",IF(AND($J$12&lt;&gt;"ABC",N2199="3"),"BAC",IF(N2199="3","ABC",IF($J$12&lt;&gt;"ABC",IF($J$10="Standard",VLOOKUP(K2199,Info!$BE$4:$BF$481,2,FALSE),VLOOKUP(K2199,Info!$BI$4:$BJ$482,2,FALSE)),IF($J$10="Standard",VLOOKUP(K2199,Info!$AG$4:$AH$2994,2,FALSE),VLOOKUP(K2199,Info!$AK$4:$AL$2997,2,FALSE))))))</f>
        <v/>
      </c>
      <c r="P2199" s="94" t="str">
        <f>IF($L2199="None","",IF(ISERROR(VLOOKUP($L2199,Info!$B$4:$B$266,1,FALSE)),"",VLOOKUP($L2199,Info!$B$4:$L$266,3,FALSE)))</f>
        <v/>
      </c>
      <c r="Q2199" s="96" t="str">
        <f>IF($L2199="None","",IF(ISERROR(VLOOKUP($L2199,Info!$B$4:$B$266,1,FALSE)),"",VLOOKUP($L2199,Info!$B$4:$L$266,4,FALSE)))</f>
        <v/>
      </c>
      <c r="R2199" s="1"/>
      <c r="S2199" s="6" t="str">
        <f t="shared" si="172"/>
        <v/>
      </c>
      <c r="T2199" s="6" t="str">
        <f>IF($L2199="None","",IF(ISERROR(VLOOKUP($L2199,Info!$B$4:$B$266,1,FALSE)),"",VLOOKUP($L2199,Info!$B$4:$L$266,11,FALSE)))</f>
        <v/>
      </c>
      <c r="U2199" s="1"/>
      <c r="V2199" s="1"/>
      <c r="W2199" s="1"/>
      <c r="X2199" s="1" t="str">
        <f>IF($L2199="None","",IF(ISERROR(VLOOKUP($L2199,Info!$B$4:$B$266,1,FALSE)),"",IF(OR(W2199="Metallic Liquid Tight",W2199="Non-Metallic Liquid Tight",W2199="LSZH",W2199="Greenfield"),VLOOKUP($L2199,Info!$B$4:$L$266,7,FALSE),"N/A")))</f>
        <v/>
      </c>
      <c r="Y2199" s="1"/>
      <c r="Z2199" s="96" t="str">
        <f>IF($L2199="None","",IF(ISERROR(VLOOKUP($L2199,Info!$B$4:$B$266,1,FALSE)),"",VLOOKUP($L2199,Info!$B$4:$L$266,9,FALSE)))</f>
        <v/>
      </c>
      <c r="AA2199" s="96" t="str">
        <f>IF($L2199="None","",IF(ISERROR(VLOOKUP($L2199,Info!$B$4:$B$266,1,FALSE)),"",VLOOKUP($L2199,Info!$B$4:$L$266,8,FALSE)))</f>
        <v/>
      </c>
      <c r="AB2199" s="96" t="str">
        <f>IF($L2199="None","",IF(ISERROR(VLOOKUP($L2199,Info!$B$4:$B$266,1,FALSE)),"",VLOOKUP($L2199,Info!$B$4:$L$266,10,FALSE)))</f>
        <v/>
      </c>
      <c r="AC2199" s="1" t="str">
        <f>IF(W2199="SO Cable","Black,White",IF(O2199="","",IF(P2199="","",IF($J$12&lt;&gt;"ABC",IF(P2199&lt;="250",VLOOKUP(O2199,Info!$AZ$4:$BB$22,3,FALSE),VLOOKUP(O2199,Info!$AZ$23:$BB$39,3,FALSE)),IF(P2199&lt;="250",VLOOKUP(O2199,Info!$AO$4:$AQ$22,3,FALSE),VLOOKUP(O2199,Info!$AO$23:$AP$39,3,FALSE))))))</f>
        <v/>
      </c>
      <c r="AD2199" s="1"/>
      <c r="AE2199" s="1" t="str">
        <f>IF($L2199="None","",IF(ISERROR(VLOOKUP($L2199,Info!$B$4:$B$266,1,FALSE)),"",VLOOKUP($L2199,Info!$B$4:$L$266,4,FALSE)))</f>
        <v/>
      </c>
      <c r="AF2199" s="1" t="str">
        <f>IF($L2199="None","",IF(ISERROR(VLOOKUP($L2199,Info!$B$4:$B$266,1,FALSE)),"",VLOOKUP($L2199,Info!$B$4:$L$266,6,FALSE)))</f>
        <v/>
      </c>
      <c r="AG2199" s="1"/>
      <c r="AH2199" s="33" t="str" cm="1">
        <f t="array" ref="AH2199">IF(AND(L2199&lt;&gt;"",O2199&lt;&gt;"",R2199:S2199&lt;&gt;"",W2199:X2199&lt;&gt;"",Z2199:AA2199&lt;&gt;"",AC2199&lt;&gt;""),"Good","Bad")</f>
        <v>Bad</v>
      </c>
      <c r="AL2199" t="str" cm="1">
        <f t="array" ref="AL2199">IF(R2199&gt;0,_xlfn.IFS(COUNTIF($L$20:L2199,"&lt;&gt;")&lt;101,1,COUNTIF($L$20:L2199,"&lt;&gt;")&lt;201,2,COUNTIF($L$20:L2199,"&lt;&gt;")&lt;301,3,COUNTIF($L$20:L2199,"&lt;&gt;")&lt;401,4,COUNTIF($L$20:L2199,"&lt;&gt;")&lt;501,5,COUNTIF($L$20:L2199,"&lt;&gt;")&lt;601,6,COUNTIF($L$20:L2199,"&lt;&gt;")&lt;701,7,COUNTIF($L$20:L2199,"&lt;&gt;")&lt;801,8,COUNTIF($L$20:L2199,"&lt;&gt;")&lt;901,9,COUNTIF($L$20:L2199,"&lt;&gt;")&lt;1001,10,COUNTIF($L$20:L2199,"&lt;&gt;")&lt;1101,11,COUNTIF($L$20:L2199,"&lt;&gt;")&lt;1201,12,COUNTIF($L$20:L2199,"&lt;&gt;")&lt;1301,13,COUNTIF($L$20:L2199,"&lt;&gt;")&lt;1401,14,COUNTIF($L$20:L2199,"&lt;&gt;")&lt;1501,15,COUNTIF($L$20:L2199,"&lt;&gt;")&lt;1601,16,COUNTIF($L$20:L2199,"&lt;&gt;")&lt;1701,17,COUNTIF($L$20:L2199,"&lt;&gt;")&lt;1801,18,COUNTIF($L$20:L2199,"&lt;&gt;")&lt;1901,19,COUNTIF($L$20:L2199,"&lt;&gt;")&lt;2001,20,COUNTIF($L$20:L2199,"&lt;&gt;")&lt;2101,21,COUNTIF($L$20:L2199,"&lt;&gt;")&lt;2201,22,COUNTIF($L$20:L2199,"&lt;&gt;")&lt;2301,23,COUNTIF($L$20:L2199,"&lt;&gt;")&lt;2401,24,COUNTIF($L$20:L2199,"&lt;&gt;")&lt;2501,25,COUNTIF($L$20:L2199,"&lt;&gt;")&lt;2601,26,COUNTIF($L$20:L2199,"&lt;&gt;")&lt;2701,27,COUNTIF($L$20:L2199,"&lt;&gt;")&lt;2801,28,COUNTIF($L$20:L2199,"&lt;&gt;")&lt;2901,29,COUNTIF($L$20:L2199,"&lt;&gt;")&lt;3001,30),"")</f>
        <v/>
      </c>
      <c r="AM2199" t="str">
        <f t="shared" si="170"/>
        <v/>
      </c>
      <c r="AN2199" t="str">
        <f t="shared" si="174"/>
        <v/>
      </c>
      <c r="AP2199" t="str">
        <f t="shared" si="173"/>
        <v/>
      </c>
      <c r="AQ2199" t="str">
        <f>IF(AO2199="","",COUNTIFS(AM2199:$AM$3019,AO2199))</f>
        <v/>
      </c>
    </row>
    <row r="2200" spans="1:43" x14ac:dyDescent="0.25">
      <c r="A2200" s="6" t="str">
        <f>IF(COUNT($A$20:A2199)&lt;&gt;$B$4,IF(A2199="","",A2199+1),"")</f>
        <v/>
      </c>
      <c r="B2200" s="3"/>
      <c r="C2200" s="3"/>
      <c r="D2200" s="122"/>
      <c r="E2200" s="3"/>
      <c r="F2200" s="3"/>
      <c r="G2200" s="3"/>
      <c r="H2200" s="3"/>
      <c r="I2200" s="120"/>
      <c r="J2200" s="3"/>
      <c r="K2200" s="95" t="str" cm="1">
        <f t="array" ref="K2200">IF(OR($J$14 = "A",$J$14 = "B",$J$14 = "C"),IF(I2200="","",IF(LEN(I2200)&gt;2,_xlfn.IFS(ISNUMBER(SEARCH("_",I2200)),I2200,ISNUMBER(SEARCH(", ",I2200)),SUBSTITUTE(I2200,", ","_"),ISNUMBER(SEARCH("/ ",I2200)),SUBSTITUTE(I2200,"/ ","_"),ISNUMBER(SEARCH(",",I2200)),SUBSTITUTE(I2200,",","_"),ISNUMBER(SEARCH("/",I2200)),SUBSTITUTE(I2200,"/","_"),ISNUMBER(SEARCH("",I2200)),I2200),I2200)),IF(OR($J$14 = "J",$J$14 = "K"),"",IF(D2200="","",IF(LEN(D2200)&gt;2,_xlfn.IFS(ISNUMBER(SEARCH("_",D2200)),D2200,ISNUMBER(SEARCH(", ",D2200)),SUBSTITUTE(D2200,", ","_"),ISNUMBER(SEARCH("/ ",D2200)),SUBSTITUTE(D2200,"/ ","_"),ISNUMBER(SEARCH(",",D2200)),SUBSTITUTE(D2200,",","_"),ISNUMBER(SEARCH("/",D2200)),SUBSTITUTE(D2200,"/","_"),ISNUMBER(SEARCH("",D2200)),D2200),D2200))))</f>
        <v/>
      </c>
      <c r="L2200" s="1"/>
      <c r="M2200" s="1" t="str">
        <f t="shared" si="171"/>
        <v/>
      </c>
      <c r="N2200" s="94" t="str">
        <f>IF($L2200="None","",IF(ISERROR(VLOOKUP($L2200,Info!$B$4:$B$266,1,FALSE)),"",VLOOKUP($L2200,Info!$B$4:$L$266,5,FALSE)))</f>
        <v/>
      </c>
      <c r="O2200" s="94" t="str">
        <f>IF(K2200="","",IF(AND($J$12&lt;&gt;"ABC",N2200="3"),"BAC",IF(N2200="3","ABC",IF($J$12&lt;&gt;"ABC",IF($J$10="Standard",VLOOKUP(K2200,Info!$BE$4:$BF$481,2,FALSE),VLOOKUP(K2200,Info!$BI$4:$BJ$482,2,FALSE)),IF($J$10="Standard",VLOOKUP(K2200,Info!$AG$4:$AH$2994,2,FALSE),VLOOKUP(K2200,Info!$AK$4:$AL$2997,2,FALSE))))))</f>
        <v/>
      </c>
      <c r="P2200" s="94" t="str">
        <f>IF($L2200="None","",IF(ISERROR(VLOOKUP($L2200,Info!$B$4:$B$266,1,FALSE)),"",VLOOKUP($L2200,Info!$B$4:$L$266,3,FALSE)))</f>
        <v/>
      </c>
      <c r="Q2200" s="96" t="str">
        <f>IF($L2200="None","",IF(ISERROR(VLOOKUP($L2200,Info!$B$4:$B$266,1,FALSE)),"",VLOOKUP($L2200,Info!$B$4:$L$266,4,FALSE)))</f>
        <v/>
      </c>
      <c r="R2200" s="1"/>
      <c r="S2200" s="6" t="str">
        <f t="shared" si="172"/>
        <v/>
      </c>
      <c r="T2200" s="6" t="str">
        <f>IF($L2200="None","",IF(ISERROR(VLOOKUP($L2200,Info!$B$4:$B$266,1,FALSE)),"",VLOOKUP($L2200,Info!$B$4:$L$266,11,FALSE)))</f>
        <v/>
      </c>
      <c r="U2200" s="1"/>
      <c r="V2200" s="1"/>
      <c r="W2200" s="1"/>
      <c r="X2200" s="1" t="str">
        <f>IF($L2200="None","",IF(ISERROR(VLOOKUP($L2200,Info!$B$4:$B$266,1,FALSE)),"",IF(OR(W2200="Metallic Liquid Tight",W2200="Non-Metallic Liquid Tight",W2200="LSZH",W2200="Greenfield"),VLOOKUP($L2200,Info!$B$4:$L$266,7,FALSE),"N/A")))</f>
        <v/>
      </c>
      <c r="Y2200" s="1"/>
      <c r="Z2200" s="96" t="str">
        <f>IF($L2200="None","",IF(ISERROR(VLOOKUP($L2200,Info!$B$4:$B$266,1,FALSE)),"",VLOOKUP($L2200,Info!$B$4:$L$266,9,FALSE)))</f>
        <v/>
      </c>
      <c r="AA2200" s="96" t="str">
        <f>IF($L2200="None","",IF(ISERROR(VLOOKUP($L2200,Info!$B$4:$B$266,1,FALSE)),"",VLOOKUP($L2200,Info!$B$4:$L$266,8,FALSE)))</f>
        <v/>
      </c>
      <c r="AB2200" s="96" t="str">
        <f>IF($L2200="None","",IF(ISERROR(VLOOKUP($L2200,Info!$B$4:$B$266,1,FALSE)),"",VLOOKUP($L2200,Info!$B$4:$L$266,10,FALSE)))</f>
        <v/>
      </c>
      <c r="AC2200" s="1" t="str">
        <f>IF(W2200="SO Cable","Black,White",IF(O2200="","",IF(P2200="","",IF($J$12&lt;&gt;"ABC",IF(P2200&lt;="250",VLOOKUP(O2200,Info!$AZ$4:$BB$22,3,FALSE),VLOOKUP(O2200,Info!$AZ$23:$BB$39,3,FALSE)),IF(P2200&lt;="250",VLOOKUP(O2200,Info!$AO$4:$AQ$22,3,FALSE),VLOOKUP(O2200,Info!$AO$23:$AP$39,3,FALSE))))))</f>
        <v/>
      </c>
      <c r="AD2200" s="1"/>
      <c r="AE2200" s="1" t="str">
        <f>IF($L2200="None","",IF(ISERROR(VLOOKUP($L2200,Info!$B$4:$B$266,1,FALSE)),"",VLOOKUP($L2200,Info!$B$4:$L$266,4,FALSE)))</f>
        <v/>
      </c>
      <c r="AF2200" s="1" t="str">
        <f>IF($L2200="None","",IF(ISERROR(VLOOKUP($L2200,Info!$B$4:$B$266,1,FALSE)),"",VLOOKUP($L2200,Info!$B$4:$L$266,6,FALSE)))</f>
        <v/>
      </c>
      <c r="AG2200" s="1"/>
      <c r="AH2200" s="33" t="str" cm="1">
        <f t="array" ref="AH2200">IF(AND(L2200&lt;&gt;"",O2200&lt;&gt;"",R2200:S2200&lt;&gt;"",W2200:X2200&lt;&gt;"",Z2200:AA2200&lt;&gt;"",AC2200&lt;&gt;""),"Good","Bad")</f>
        <v>Bad</v>
      </c>
      <c r="AL2200" t="str" cm="1">
        <f t="array" ref="AL2200">IF(R2200&gt;0,_xlfn.IFS(COUNTIF($L$20:L2200,"&lt;&gt;")&lt;101,1,COUNTIF($L$20:L2200,"&lt;&gt;")&lt;201,2,COUNTIF($L$20:L2200,"&lt;&gt;")&lt;301,3,COUNTIF($L$20:L2200,"&lt;&gt;")&lt;401,4,COUNTIF($L$20:L2200,"&lt;&gt;")&lt;501,5,COUNTIF($L$20:L2200,"&lt;&gt;")&lt;601,6,COUNTIF($L$20:L2200,"&lt;&gt;")&lt;701,7,COUNTIF($L$20:L2200,"&lt;&gt;")&lt;801,8,COUNTIF($L$20:L2200,"&lt;&gt;")&lt;901,9,COUNTIF($L$20:L2200,"&lt;&gt;")&lt;1001,10,COUNTIF($L$20:L2200,"&lt;&gt;")&lt;1101,11,COUNTIF($L$20:L2200,"&lt;&gt;")&lt;1201,12,COUNTIF($L$20:L2200,"&lt;&gt;")&lt;1301,13,COUNTIF($L$20:L2200,"&lt;&gt;")&lt;1401,14,COUNTIF($L$20:L2200,"&lt;&gt;")&lt;1501,15,COUNTIF($L$20:L2200,"&lt;&gt;")&lt;1601,16,COUNTIF($L$20:L2200,"&lt;&gt;")&lt;1701,17,COUNTIF($L$20:L2200,"&lt;&gt;")&lt;1801,18,COUNTIF($L$20:L2200,"&lt;&gt;")&lt;1901,19,COUNTIF($L$20:L2200,"&lt;&gt;")&lt;2001,20,COUNTIF($L$20:L2200,"&lt;&gt;")&lt;2101,21,COUNTIF($L$20:L2200,"&lt;&gt;")&lt;2201,22,COUNTIF($L$20:L2200,"&lt;&gt;")&lt;2301,23,COUNTIF($L$20:L2200,"&lt;&gt;")&lt;2401,24,COUNTIF($L$20:L2200,"&lt;&gt;")&lt;2501,25,COUNTIF($L$20:L2200,"&lt;&gt;")&lt;2601,26,COUNTIF($L$20:L2200,"&lt;&gt;")&lt;2701,27,COUNTIF($L$20:L2200,"&lt;&gt;")&lt;2801,28,COUNTIF($L$20:L2200,"&lt;&gt;")&lt;2901,29,COUNTIF($L$20:L2200,"&lt;&gt;")&lt;3001,30),"")</f>
        <v/>
      </c>
      <c r="AM2200" t="str">
        <f t="shared" si="170"/>
        <v/>
      </c>
      <c r="AN2200" t="str">
        <f t="shared" si="174"/>
        <v/>
      </c>
      <c r="AP2200" t="str">
        <f t="shared" si="173"/>
        <v/>
      </c>
      <c r="AQ2200" t="str">
        <f>IF(AO2200="","",COUNTIFS(AM2200:$AM$3019,AO2200))</f>
        <v/>
      </c>
    </row>
    <row r="2201" spans="1:43" x14ac:dyDescent="0.25">
      <c r="A2201" s="6" t="str">
        <f>IF(COUNT($A$20:A2200)&lt;&gt;$B$4,IF(A2200="","",A2200+1),"")</f>
        <v/>
      </c>
      <c r="B2201" s="3"/>
      <c r="C2201" s="3"/>
      <c r="D2201" s="122"/>
      <c r="E2201" s="3"/>
      <c r="F2201" s="3"/>
      <c r="G2201" s="3"/>
      <c r="H2201" s="3"/>
      <c r="I2201" s="120"/>
      <c r="J2201" s="3"/>
      <c r="K2201" s="95" t="str" cm="1">
        <f t="array" ref="K2201">IF(OR($J$14 = "A",$J$14 = "B",$J$14 = "C"),IF(I2201="","",IF(LEN(I2201)&gt;2,_xlfn.IFS(ISNUMBER(SEARCH("_",I2201)),I2201,ISNUMBER(SEARCH(", ",I2201)),SUBSTITUTE(I2201,", ","_"),ISNUMBER(SEARCH("/ ",I2201)),SUBSTITUTE(I2201,"/ ","_"),ISNUMBER(SEARCH(",",I2201)),SUBSTITUTE(I2201,",","_"),ISNUMBER(SEARCH("/",I2201)),SUBSTITUTE(I2201,"/","_"),ISNUMBER(SEARCH("",I2201)),I2201),I2201)),IF(OR($J$14 = "J",$J$14 = "K"),"",IF(D2201="","",IF(LEN(D2201)&gt;2,_xlfn.IFS(ISNUMBER(SEARCH("_",D2201)),D2201,ISNUMBER(SEARCH(", ",D2201)),SUBSTITUTE(D2201,", ","_"),ISNUMBER(SEARCH("/ ",D2201)),SUBSTITUTE(D2201,"/ ","_"),ISNUMBER(SEARCH(",",D2201)),SUBSTITUTE(D2201,",","_"),ISNUMBER(SEARCH("/",D2201)),SUBSTITUTE(D2201,"/","_"),ISNUMBER(SEARCH("",D2201)),D2201),D2201))))</f>
        <v/>
      </c>
      <c r="L2201" s="1"/>
      <c r="M2201" s="1" t="str">
        <f t="shared" si="171"/>
        <v/>
      </c>
      <c r="N2201" s="94" t="str">
        <f>IF($L2201="None","",IF(ISERROR(VLOOKUP($L2201,Info!$B$4:$B$266,1,FALSE)),"",VLOOKUP($L2201,Info!$B$4:$L$266,5,FALSE)))</f>
        <v/>
      </c>
      <c r="O2201" s="94" t="str">
        <f>IF(K2201="","",IF(AND($J$12&lt;&gt;"ABC",N2201="3"),"BAC",IF(N2201="3","ABC",IF($J$12&lt;&gt;"ABC",IF($J$10="Standard",VLOOKUP(K2201,Info!$BE$4:$BF$481,2,FALSE),VLOOKUP(K2201,Info!$BI$4:$BJ$482,2,FALSE)),IF($J$10="Standard",VLOOKUP(K2201,Info!$AG$4:$AH$2994,2,FALSE),VLOOKUP(K2201,Info!$AK$4:$AL$2997,2,FALSE))))))</f>
        <v/>
      </c>
      <c r="P2201" s="94" t="str">
        <f>IF($L2201="None","",IF(ISERROR(VLOOKUP($L2201,Info!$B$4:$B$266,1,FALSE)),"",VLOOKUP($L2201,Info!$B$4:$L$266,3,FALSE)))</f>
        <v/>
      </c>
      <c r="Q2201" s="96" t="str">
        <f>IF($L2201="None","",IF(ISERROR(VLOOKUP($L2201,Info!$B$4:$B$266,1,FALSE)),"",VLOOKUP($L2201,Info!$B$4:$L$266,4,FALSE)))</f>
        <v/>
      </c>
      <c r="R2201" s="1"/>
      <c r="S2201" s="6" t="str">
        <f t="shared" si="172"/>
        <v/>
      </c>
      <c r="T2201" s="6" t="str">
        <f>IF($L2201="None","",IF(ISERROR(VLOOKUP($L2201,Info!$B$4:$B$266,1,FALSE)),"",VLOOKUP($L2201,Info!$B$4:$L$266,11,FALSE)))</f>
        <v/>
      </c>
      <c r="U2201" s="1"/>
      <c r="V2201" s="1"/>
      <c r="W2201" s="1"/>
      <c r="X2201" s="1" t="str">
        <f>IF($L2201="None","",IF(ISERROR(VLOOKUP($L2201,Info!$B$4:$B$266,1,FALSE)),"",IF(OR(W2201="Metallic Liquid Tight",W2201="Non-Metallic Liquid Tight",W2201="LSZH",W2201="Greenfield"),VLOOKUP($L2201,Info!$B$4:$L$266,7,FALSE),"N/A")))</f>
        <v/>
      </c>
      <c r="Y2201" s="1"/>
      <c r="Z2201" s="96" t="str">
        <f>IF($L2201="None","",IF(ISERROR(VLOOKUP($L2201,Info!$B$4:$B$266,1,FALSE)),"",VLOOKUP($L2201,Info!$B$4:$L$266,9,FALSE)))</f>
        <v/>
      </c>
      <c r="AA2201" s="96" t="str">
        <f>IF($L2201="None","",IF(ISERROR(VLOOKUP($L2201,Info!$B$4:$B$266,1,FALSE)),"",VLOOKUP($L2201,Info!$B$4:$L$266,8,FALSE)))</f>
        <v/>
      </c>
      <c r="AB2201" s="96" t="str">
        <f>IF($L2201="None","",IF(ISERROR(VLOOKUP($L2201,Info!$B$4:$B$266,1,FALSE)),"",VLOOKUP($L2201,Info!$B$4:$L$266,10,FALSE)))</f>
        <v/>
      </c>
      <c r="AC2201" s="1" t="str">
        <f>IF(W2201="SO Cable","Black,White",IF(O2201="","",IF(P2201="","",IF($J$12&lt;&gt;"ABC",IF(P2201&lt;="250",VLOOKUP(O2201,Info!$AZ$4:$BB$22,3,FALSE),VLOOKUP(O2201,Info!$AZ$23:$BB$39,3,FALSE)),IF(P2201&lt;="250",VLOOKUP(O2201,Info!$AO$4:$AQ$22,3,FALSE),VLOOKUP(O2201,Info!$AO$23:$AP$39,3,FALSE))))))</f>
        <v/>
      </c>
      <c r="AD2201" s="1"/>
      <c r="AE2201" s="1" t="str">
        <f>IF($L2201="None","",IF(ISERROR(VLOOKUP($L2201,Info!$B$4:$B$266,1,FALSE)),"",VLOOKUP($L2201,Info!$B$4:$L$266,4,FALSE)))</f>
        <v/>
      </c>
      <c r="AF2201" s="1" t="str">
        <f>IF($L2201="None","",IF(ISERROR(VLOOKUP($L2201,Info!$B$4:$B$266,1,FALSE)),"",VLOOKUP($L2201,Info!$B$4:$L$266,6,FALSE)))</f>
        <v/>
      </c>
      <c r="AG2201" s="1"/>
      <c r="AH2201" s="33" t="str" cm="1">
        <f t="array" ref="AH2201">IF(AND(L2201&lt;&gt;"",O2201&lt;&gt;"",R2201:S2201&lt;&gt;"",W2201:X2201&lt;&gt;"",Z2201:AA2201&lt;&gt;"",AC2201&lt;&gt;""),"Good","Bad")</f>
        <v>Bad</v>
      </c>
      <c r="AL2201" t="str" cm="1">
        <f t="array" ref="AL2201">IF(R2201&gt;0,_xlfn.IFS(COUNTIF($L$20:L2201,"&lt;&gt;")&lt;101,1,COUNTIF($L$20:L2201,"&lt;&gt;")&lt;201,2,COUNTIF($L$20:L2201,"&lt;&gt;")&lt;301,3,COUNTIF($L$20:L2201,"&lt;&gt;")&lt;401,4,COUNTIF($L$20:L2201,"&lt;&gt;")&lt;501,5,COUNTIF($L$20:L2201,"&lt;&gt;")&lt;601,6,COUNTIF($L$20:L2201,"&lt;&gt;")&lt;701,7,COUNTIF($L$20:L2201,"&lt;&gt;")&lt;801,8,COUNTIF($L$20:L2201,"&lt;&gt;")&lt;901,9,COUNTIF($L$20:L2201,"&lt;&gt;")&lt;1001,10,COUNTIF($L$20:L2201,"&lt;&gt;")&lt;1101,11,COUNTIF($L$20:L2201,"&lt;&gt;")&lt;1201,12,COUNTIF($L$20:L2201,"&lt;&gt;")&lt;1301,13,COUNTIF($L$20:L2201,"&lt;&gt;")&lt;1401,14,COUNTIF($L$20:L2201,"&lt;&gt;")&lt;1501,15,COUNTIF($L$20:L2201,"&lt;&gt;")&lt;1601,16,COUNTIF($L$20:L2201,"&lt;&gt;")&lt;1701,17,COUNTIF($L$20:L2201,"&lt;&gt;")&lt;1801,18,COUNTIF($L$20:L2201,"&lt;&gt;")&lt;1901,19,COUNTIF($L$20:L2201,"&lt;&gt;")&lt;2001,20,COUNTIF($L$20:L2201,"&lt;&gt;")&lt;2101,21,COUNTIF($L$20:L2201,"&lt;&gt;")&lt;2201,22,COUNTIF($L$20:L2201,"&lt;&gt;")&lt;2301,23,COUNTIF($L$20:L2201,"&lt;&gt;")&lt;2401,24,COUNTIF($L$20:L2201,"&lt;&gt;")&lt;2501,25,COUNTIF($L$20:L2201,"&lt;&gt;")&lt;2601,26,COUNTIF($L$20:L2201,"&lt;&gt;")&lt;2701,27,COUNTIF($L$20:L2201,"&lt;&gt;")&lt;2801,28,COUNTIF($L$20:L2201,"&lt;&gt;")&lt;2901,29,COUNTIF($L$20:L2201,"&lt;&gt;")&lt;3001,30),"")</f>
        <v/>
      </c>
      <c r="AM2201" t="str">
        <f t="shared" si="170"/>
        <v/>
      </c>
      <c r="AN2201" t="str">
        <f t="shared" si="174"/>
        <v/>
      </c>
      <c r="AP2201" t="str">
        <f t="shared" si="173"/>
        <v/>
      </c>
      <c r="AQ2201" t="str">
        <f>IF(AO2201="","",COUNTIFS(AM2201:$AM$3019,AO2201))</f>
        <v/>
      </c>
    </row>
    <row r="2202" spans="1:43" x14ac:dyDescent="0.25">
      <c r="A2202" s="6" t="str">
        <f>IF(COUNT($A$20:A2201)&lt;&gt;$B$4,IF(A2201="","",A2201+1),"")</f>
        <v/>
      </c>
      <c r="B2202" s="3"/>
      <c r="C2202" s="3"/>
      <c r="D2202" s="122"/>
      <c r="E2202" s="3"/>
      <c r="F2202" s="3"/>
      <c r="G2202" s="3"/>
      <c r="H2202" s="3"/>
      <c r="I2202" s="120"/>
      <c r="J2202" s="3"/>
      <c r="K2202" s="95" t="str" cm="1">
        <f t="array" ref="K2202">IF(OR($J$14 = "A",$J$14 = "B",$J$14 = "C"),IF(I2202="","",IF(LEN(I2202)&gt;2,_xlfn.IFS(ISNUMBER(SEARCH("_",I2202)),I2202,ISNUMBER(SEARCH(", ",I2202)),SUBSTITUTE(I2202,", ","_"),ISNUMBER(SEARCH("/ ",I2202)),SUBSTITUTE(I2202,"/ ","_"),ISNUMBER(SEARCH(",",I2202)),SUBSTITUTE(I2202,",","_"),ISNUMBER(SEARCH("/",I2202)),SUBSTITUTE(I2202,"/","_"),ISNUMBER(SEARCH("",I2202)),I2202),I2202)),IF(OR($J$14 = "J",$J$14 = "K"),"",IF(D2202="","",IF(LEN(D2202)&gt;2,_xlfn.IFS(ISNUMBER(SEARCH("_",D2202)),D2202,ISNUMBER(SEARCH(", ",D2202)),SUBSTITUTE(D2202,", ","_"),ISNUMBER(SEARCH("/ ",D2202)),SUBSTITUTE(D2202,"/ ","_"),ISNUMBER(SEARCH(",",D2202)),SUBSTITUTE(D2202,",","_"),ISNUMBER(SEARCH("/",D2202)),SUBSTITUTE(D2202,"/","_"),ISNUMBER(SEARCH("",D2202)),D2202),D2202))))</f>
        <v/>
      </c>
      <c r="L2202" s="1"/>
      <c r="M2202" s="1" t="str">
        <f t="shared" si="171"/>
        <v/>
      </c>
      <c r="N2202" s="94" t="str">
        <f>IF($L2202="None","",IF(ISERROR(VLOOKUP($L2202,Info!$B$4:$B$266,1,FALSE)),"",VLOOKUP($L2202,Info!$B$4:$L$266,5,FALSE)))</f>
        <v/>
      </c>
      <c r="O2202" s="94" t="str">
        <f>IF(K2202="","",IF(AND($J$12&lt;&gt;"ABC",N2202="3"),"BAC",IF(N2202="3","ABC",IF($J$12&lt;&gt;"ABC",IF($J$10="Standard",VLOOKUP(K2202,Info!$BE$4:$BF$481,2,FALSE),VLOOKUP(K2202,Info!$BI$4:$BJ$482,2,FALSE)),IF($J$10="Standard",VLOOKUP(K2202,Info!$AG$4:$AH$2994,2,FALSE),VLOOKUP(K2202,Info!$AK$4:$AL$2997,2,FALSE))))))</f>
        <v/>
      </c>
      <c r="P2202" s="94" t="str">
        <f>IF($L2202="None","",IF(ISERROR(VLOOKUP($L2202,Info!$B$4:$B$266,1,FALSE)),"",VLOOKUP($L2202,Info!$B$4:$L$266,3,FALSE)))</f>
        <v/>
      </c>
      <c r="Q2202" s="96" t="str">
        <f>IF($L2202="None","",IF(ISERROR(VLOOKUP($L2202,Info!$B$4:$B$266,1,FALSE)),"",VLOOKUP($L2202,Info!$B$4:$L$266,4,FALSE)))</f>
        <v/>
      </c>
      <c r="R2202" s="1"/>
      <c r="S2202" s="6" t="str">
        <f t="shared" si="172"/>
        <v/>
      </c>
      <c r="T2202" s="6" t="str">
        <f>IF($L2202="None","",IF(ISERROR(VLOOKUP($L2202,Info!$B$4:$B$266,1,FALSE)),"",VLOOKUP($L2202,Info!$B$4:$L$266,11,FALSE)))</f>
        <v/>
      </c>
      <c r="U2202" s="1"/>
      <c r="V2202" s="1"/>
      <c r="W2202" s="1"/>
      <c r="X2202" s="1" t="str">
        <f>IF($L2202="None","",IF(ISERROR(VLOOKUP($L2202,Info!$B$4:$B$266,1,FALSE)),"",IF(OR(W2202="Metallic Liquid Tight",W2202="Non-Metallic Liquid Tight",W2202="LSZH",W2202="Greenfield"),VLOOKUP($L2202,Info!$B$4:$L$266,7,FALSE),"N/A")))</f>
        <v/>
      </c>
      <c r="Y2202" s="1"/>
      <c r="Z2202" s="96" t="str">
        <f>IF($L2202="None","",IF(ISERROR(VLOOKUP($L2202,Info!$B$4:$B$266,1,FALSE)),"",VLOOKUP($L2202,Info!$B$4:$L$266,9,FALSE)))</f>
        <v/>
      </c>
      <c r="AA2202" s="96" t="str">
        <f>IF($L2202="None","",IF(ISERROR(VLOOKUP($L2202,Info!$B$4:$B$266,1,FALSE)),"",VLOOKUP($L2202,Info!$B$4:$L$266,8,FALSE)))</f>
        <v/>
      </c>
      <c r="AB2202" s="96" t="str">
        <f>IF($L2202="None","",IF(ISERROR(VLOOKUP($L2202,Info!$B$4:$B$266,1,FALSE)),"",VLOOKUP($L2202,Info!$B$4:$L$266,10,FALSE)))</f>
        <v/>
      </c>
      <c r="AC2202" s="1" t="str">
        <f>IF(W2202="SO Cable","Black,White",IF(O2202="","",IF(P2202="","",IF($J$12&lt;&gt;"ABC",IF(P2202&lt;="250",VLOOKUP(O2202,Info!$AZ$4:$BB$22,3,FALSE),VLOOKUP(O2202,Info!$AZ$23:$BB$39,3,FALSE)),IF(P2202&lt;="250",VLOOKUP(O2202,Info!$AO$4:$AQ$22,3,FALSE),VLOOKUP(O2202,Info!$AO$23:$AP$39,3,FALSE))))))</f>
        <v/>
      </c>
      <c r="AD2202" s="1"/>
      <c r="AE2202" s="1" t="str">
        <f>IF($L2202="None","",IF(ISERROR(VLOOKUP($L2202,Info!$B$4:$B$266,1,FALSE)),"",VLOOKUP($L2202,Info!$B$4:$L$266,4,FALSE)))</f>
        <v/>
      </c>
      <c r="AF2202" s="1" t="str">
        <f>IF($L2202="None","",IF(ISERROR(VLOOKUP($L2202,Info!$B$4:$B$266,1,FALSE)),"",VLOOKUP($L2202,Info!$B$4:$L$266,6,FALSE)))</f>
        <v/>
      </c>
      <c r="AG2202" s="1"/>
      <c r="AH2202" s="33" t="str" cm="1">
        <f t="array" ref="AH2202">IF(AND(L2202&lt;&gt;"",O2202&lt;&gt;"",R2202:S2202&lt;&gt;"",W2202:X2202&lt;&gt;"",Z2202:AA2202&lt;&gt;"",AC2202&lt;&gt;""),"Good","Bad")</f>
        <v>Bad</v>
      </c>
      <c r="AL2202" t="str" cm="1">
        <f t="array" ref="AL2202">IF(R2202&gt;0,_xlfn.IFS(COUNTIF($L$20:L2202,"&lt;&gt;")&lt;101,1,COUNTIF($L$20:L2202,"&lt;&gt;")&lt;201,2,COUNTIF($L$20:L2202,"&lt;&gt;")&lt;301,3,COUNTIF($L$20:L2202,"&lt;&gt;")&lt;401,4,COUNTIF($L$20:L2202,"&lt;&gt;")&lt;501,5,COUNTIF($L$20:L2202,"&lt;&gt;")&lt;601,6,COUNTIF($L$20:L2202,"&lt;&gt;")&lt;701,7,COUNTIF($L$20:L2202,"&lt;&gt;")&lt;801,8,COUNTIF($L$20:L2202,"&lt;&gt;")&lt;901,9,COUNTIF($L$20:L2202,"&lt;&gt;")&lt;1001,10,COUNTIF($L$20:L2202,"&lt;&gt;")&lt;1101,11,COUNTIF($L$20:L2202,"&lt;&gt;")&lt;1201,12,COUNTIF($L$20:L2202,"&lt;&gt;")&lt;1301,13,COUNTIF($L$20:L2202,"&lt;&gt;")&lt;1401,14,COUNTIF($L$20:L2202,"&lt;&gt;")&lt;1501,15,COUNTIF($L$20:L2202,"&lt;&gt;")&lt;1601,16,COUNTIF($L$20:L2202,"&lt;&gt;")&lt;1701,17,COUNTIF($L$20:L2202,"&lt;&gt;")&lt;1801,18,COUNTIF($L$20:L2202,"&lt;&gt;")&lt;1901,19,COUNTIF($L$20:L2202,"&lt;&gt;")&lt;2001,20,COUNTIF($L$20:L2202,"&lt;&gt;")&lt;2101,21,COUNTIF($L$20:L2202,"&lt;&gt;")&lt;2201,22,COUNTIF($L$20:L2202,"&lt;&gt;")&lt;2301,23,COUNTIF($L$20:L2202,"&lt;&gt;")&lt;2401,24,COUNTIF($L$20:L2202,"&lt;&gt;")&lt;2501,25,COUNTIF($L$20:L2202,"&lt;&gt;")&lt;2601,26,COUNTIF($L$20:L2202,"&lt;&gt;")&lt;2701,27,COUNTIF($L$20:L2202,"&lt;&gt;")&lt;2801,28,COUNTIF($L$20:L2202,"&lt;&gt;")&lt;2901,29,COUNTIF($L$20:L2202,"&lt;&gt;")&lt;3001,30),"")</f>
        <v/>
      </c>
      <c r="AM2202" t="str">
        <f t="shared" si="170"/>
        <v/>
      </c>
      <c r="AN2202" t="str">
        <f t="shared" si="174"/>
        <v/>
      </c>
      <c r="AP2202" t="str">
        <f t="shared" si="173"/>
        <v/>
      </c>
      <c r="AQ2202" t="str">
        <f>IF(AO2202="","",COUNTIFS(AM2202:$AM$3019,AO2202))</f>
        <v/>
      </c>
    </row>
    <row r="2203" spans="1:43" x14ac:dyDescent="0.25">
      <c r="A2203" s="6" t="str">
        <f>IF(COUNT($A$20:A2202)&lt;&gt;$B$4,IF(A2202="","",A2202+1),"")</f>
        <v/>
      </c>
      <c r="B2203" s="3"/>
      <c r="C2203" s="3"/>
      <c r="D2203" s="122"/>
      <c r="E2203" s="3"/>
      <c r="F2203" s="3"/>
      <c r="G2203" s="3"/>
      <c r="H2203" s="3"/>
      <c r="I2203" s="120"/>
      <c r="J2203" s="3"/>
      <c r="K2203" s="95" t="str" cm="1">
        <f t="array" ref="K2203">IF(OR($J$14 = "A",$J$14 = "B",$J$14 = "C"),IF(I2203="","",IF(LEN(I2203)&gt;2,_xlfn.IFS(ISNUMBER(SEARCH("_",I2203)),I2203,ISNUMBER(SEARCH(", ",I2203)),SUBSTITUTE(I2203,", ","_"),ISNUMBER(SEARCH("/ ",I2203)),SUBSTITUTE(I2203,"/ ","_"),ISNUMBER(SEARCH(",",I2203)),SUBSTITUTE(I2203,",","_"),ISNUMBER(SEARCH("/",I2203)),SUBSTITUTE(I2203,"/","_"),ISNUMBER(SEARCH("",I2203)),I2203),I2203)),IF(OR($J$14 = "J",$J$14 = "K"),"",IF(D2203="","",IF(LEN(D2203)&gt;2,_xlfn.IFS(ISNUMBER(SEARCH("_",D2203)),D2203,ISNUMBER(SEARCH(", ",D2203)),SUBSTITUTE(D2203,", ","_"),ISNUMBER(SEARCH("/ ",D2203)),SUBSTITUTE(D2203,"/ ","_"),ISNUMBER(SEARCH(",",D2203)),SUBSTITUTE(D2203,",","_"),ISNUMBER(SEARCH("/",D2203)),SUBSTITUTE(D2203,"/","_"),ISNUMBER(SEARCH("",D2203)),D2203),D2203))))</f>
        <v/>
      </c>
      <c r="L2203" s="1"/>
      <c r="M2203" s="1" t="str">
        <f t="shared" si="171"/>
        <v/>
      </c>
      <c r="N2203" s="94" t="str">
        <f>IF($L2203="None","",IF(ISERROR(VLOOKUP($L2203,Info!$B$4:$B$266,1,FALSE)),"",VLOOKUP($L2203,Info!$B$4:$L$266,5,FALSE)))</f>
        <v/>
      </c>
      <c r="O2203" s="94" t="str">
        <f>IF(K2203="","",IF(AND($J$12&lt;&gt;"ABC",N2203="3"),"BAC",IF(N2203="3","ABC",IF($J$12&lt;&gt;"ABC",IF($J$10="Standard",VLOOKUP(K2203,Info!$BE$4:$BF$481,2,FALSE),VLOOKUP(K2203,Info!$BI$4:$BJ$482,2,FALSE)),IF($J$10="Standard",VLOOKUP(K2203,Info!$AG$4:$AH$2994,2,FALSE),VLOOKUP(K2203,Info!$AK$4:$AL$2997,2,FALSE))))))</f>
        <v/>
      </c>
      <c r="P2203" s="94" t="str">
        <f>IF($L2203="None","",IF(ISERROR(VLOOKUP($L2203,Info!$B$4:$B$266,1,FALSE)),"",VLOOKUP($L2203,Info!$B$4:$L$266,3,FALSE)))</f>
        <v/>
      </c>
      <c r="Q2203" s="96" t="str">
        <f>IF($L2203="None","",IF(ISERROR(VLOOKUP($L2203,Info!$B$4:$B$266,1,FALSE)),"",VLOOKUP($L2203,Info!$B$4:$L$266,4,FALSE)))</f>
        <v/>
      </c>
      <c r="R2203" s="1"/>
      <c r="S2203" s="6" t="str">
        <f t="shared" si="172"/>
        <v/>
      </c>
      <c r="T2203" s="6" t="str">
        <f>IF($L2203="None","",IF(ISERROR(VLOOKUP($L2203,Info!$B$4:$B$266,1,FALSE)),"",VLOOKUP($L2203,Info!$B$4:$L$266,11,FALSE)))</f>
        <v/>
      </c>
      <c r="U2203" s="1"/>
      <c r="V2203" s="1"/>
      <c r="W2203" s="1"/>
      <c r="X2203" s="1" t="str">
        <f>IF($L2203="None","",IF(ISERROR(VLOOKUP($L2203,Info!$B$4:$B$266,1,FALSE)),"",IF(OR(W2203="Metallic Liquid Tight",W2203="Non-Metallic Liquid Tight",W2203="LSZH",W2203="Greenfield"),VLOOKUP($L2203,Info!$B$4:$L$266,7,FALSE),"N/A")))</f>
        <v/>
      </c>
      <c r="Y2203" s="1"/>
      <c r="Z2203" s="96" t="str">
        <f>IF($L2203="None","",IF(ISERROR(VLOOKUP($L2203,Info!$B$4:$B$266,1,FALSE)),"",VLOOKUP($L2203,Info!$B$4:$L$266,9,FALSE)))</f>
        <v/>
      </c>
      <c r="AA2203" s="96" t="str">
        <f>IF($L2203="None","",IF(ISERROR(VLOOKUP($L2203,Info!$B$4:$B$266,1,FALSE)),"",VLOOKUP($L2203,Info!$B$4:$L$266,8,FALSE)))</f>
        <v/>
      </c>
      <c r="AB2203" s="96" t="str">
        <f>IF($L2203="None","",IF(ISERROR(VLOOKUP($L2203,Info!$B$4:$B$266,1,FALSE)),"",VLOOKUP($L2203,Info!$B$4:$L$266,10,FALSE)))</f>
        <v/>
      </c>
      <c r="AC2203" s="1" t="str">
        <f>IF(W2203="SO Cable","Black,White",IF(O2203="","",IF(P2203="","",IF($J$12&lt;&gt;"ABC",IF(P2203&lt;="250",VLOOKUP(O2203,Info!$AZ$4:$BB$22,3,FALSE),VLOOKUP(O2203,Info!$AZ$23:$BB$39,3,FALSE)),IF(P2203&lt;="250",VLOOKUP(O2203,Info!$AO$4:$AQ$22,3,FALSE),VLOOKUP(O2203,Info!$AO$23:$AP$39,3,FALSE))))))</f>
        <v/>
      </c>
      <c r="AD2203" s="1"/>
      <c r="AE2203" s="1" t="str">
        <f>IF($L2203="None","",IF(ISERROR(VLOOKUP($L2203,Info!$B$4:$B$266,1,FALSE)),"",VLOOKUP($L2203,Info!$B$4:$L$266,4,FALSE)))</f>
        <v/>
      </c>
      <c r="AF2203" s="1" t="str">
        <f>IF($L2203="None","",IF(ISERROR(VLOOKUP($L2203,Info!$B$4:$B$266,1,FALSE)),"",VLOOKUP($L2203,Info!$B$4:$L$266,6,FALSE)))</f>
        <v/>
      </c>
      <c r="AG2203" s="1"/>
      <c r="AH2203" s="33" t="str" cm="1">
        <f t="array" ref="AH2203">IF(AND(L2203&lt;&gt;"",O2203&lt;&gt;"",R2203:S2203&lt;&gt;"",W2203:X2203&lt;&gt;"",Z2203:AA2203&lt;&gt;"",AC2203&lt;&gt;""),"Good","Bad")</f>
        <v>Bad</v>
      </c>
      <c r="AL2203" t="str" cm="1">
        <f t="array" ref="AL2203">IF(R2203&gt;0,_xlfn.IFS(COUNTIF($L$20:L2203,"&lt;&gt;")&lt;101,1,COUNTIF($L$20:L2203,"&lt;&gt;")&lt;201,2,COUNTIF($L$20:L2203,"&lt;&gt;")&lt;301,3,COUNTIF($L$20:L2203,"&lt;&gt;")&lt;401,4,COUNTIF($L$20:L2203,"&lt;&gt;")&lt;501,5,COUNTIF($L$20:L2203,"&lt;&gt;")&lt;601,6,COUNTIF($L$20:L2203,"&lt;&gt;")&lt;701,7,COUNTIF($L$20:L2203,"&lt;&gt;")&lt;801,8,COUNTIF($L$20:L2203,"&lt;&gt;")&lt;901,9,COUNTIF($L$20:L2203,"&lt;&gt;")&lt;1001,10,COUNTIF($L$20:L2203,"&lt;&gt;")&lt;1101,11,COUNTIF($L$20:L2203,"&lt;&gt;")&lt;1201,12,COUNTIF($L$20:L2203,"&lt;&gt;")&lt;1301,13,COUNTIF($L$20:L2203,"&lt;&gt;")&lt;1401,14,COUNTIF($L$20:L2203,"&lt;&gt;")&lt;1501,15,COUNTIF($L$20:L2203,"&lt;&gt;")&lt;1601,16,COUNTIF($L$20:L2203,"&lt;&gt;")&lt;1701,17,COUNTIF($L$20:L2203,"&lt;&gt;")&lt;1801,18,COUNTIF($L$20:L2203,"&lt;&gt;")&lt;1901,19,COUNTIF($L$20:L2203,"&lt;&gt;")&lt;2001,20,COUNTIF($L$20:L2203,"&lt;&gt;")&lt;2101,21,COUNTIF($L$20:L2203,"&lt;&gt;")&lt;2201,22,COUNTIF($L$20:L2203,"&lt;&gt;")&lt;2301,23,COUNTIF($L$20:L2203,"&lt;&gt;")&lt;2401,24,COUNTIF($L$20:L2203,"&lt;&gt;")&lt;2501,25,COUNTIF($L$20:L2203,"&lt;&gt;")&lt;2601,26,COUNTIF($L$20:L2203,"&lt;&gt;")&lt;2701,27,COUNTIF($L$20:L2203,"&lt;&gt;")&lt;2801,28,COUNTIF($L$20:L2203,"&lt;&gt;")&lt;2901,29,COUNTIF($L$20:L2203,"&lt;&gt;")&lt;3001,30),"")</f>
        <v/>
      </c>
      <c r="AM2203" t="str">
        <f t="shared" si="170"/>
        <v/>
      </c>
      <c r="AN2203" t="str">
        <f t="shared" si="174"/>
        <v/>
      </c>
      <c r="AP2203" t="str">
        <f t="shared" si="173"/>
        <v/>
      </c>
      <c r="AQ2203" t="str">
        <f>IF(AO2203="","",COUNTIFS(AM2203:$AM$3019,AO2203))</f>
        <v/>
      </c>
    </row>
    <row r="2204" spans="1:43" x14ac:dyDescent="0.25">
      <c r="A2204" s="6" t="str">
        <f>IF(COUNT($A$20:A2203)&lt;&gt;$B$4,IF(A2203="","",A2203+1),"")</f>
        <v/>
      </c>
      <c r="B2204" s="3"/>
      <c r="C2204" s="3"/>
      <c r="D2204" s="122"/>
      <c r="E2204" s="3"/>
      <c r="F2204" s="3"/>
      <c r="G2204" s="3"/>
      <c r="H2204" s="3"/>
      <c r="I2204" s="120"/>
      <c r="J2204" s="3"/>
      <c r="K2204" s="95" t="str" cm="1">
        <f t="array" ref="K2204">IF(OR($J$14 = "A",$J$14 = "B",$J$14 = "C"),IF(I2204="","",IF(LEN(I2204)&gt;2,_xlfn.IFS(ISNUMBER(SEARCH("_",I2204)),I2204,ISNUMBER(SEARCH(", ",I2204)),SUBSTITUTE(I2204,", ","_"),ISNUMBER(SEARCH("/ ",I2204)),SUBSTITUTE(I2204,"/ ","_"),ISNUMBER(SEARCH(",",I2204)),SUBSTITUTE(I2204,",","_"),ISNUMBER(SEARCH("/",I2204)),SUBSTITUTE(I2204,"/","_"),ISNUMBER(SEARCH("",I2204)),I2204),I2204)),IF(OR($J$14 = "J",$J$14 = "K"),"",IF(D2204="","",IF(LEN(D2204)&gt;2,_xlfn.IFS(ISNUMBER(SEARCH("_",D2204)),D2204,ISNUMBER(SEARCH(", ",D2204)),SUBSTITUTE(D2204,", ","_"),ISNUMBER(SEARCH("/ ",D2204)),SUBSTITUTE(D2204,"/ ","_"),ISNUMBER(SEARCH(",",D2204)),SUBSTITUTE(D2204,",","_"),ISNUMBER(SEARCH("/",D2204)),SUBSTITUTE(D2204,"/","_"),ISNUMBER(SEARCH("",D2204)),D2204),D2204))))</f>
        <v/>
      </c>
      <c r="L2204" s="1"/>
      <c r="M2204" s="1" t="str">
        <f t="shared" si="171"/>
        <v/>
      </c>
      <c r="N2204" s="94" t="str">
        <f>IF($L2204="None","",IF(ISERROR(VLOOKUP($L2204,Info!$B$4:$B$266,1,FALSE)),"",VLOOKUP($L2204,Info!$B$4:$L$266,5,FALSE)))</f>
        <v/>
      </c>
      <c r="O2204" s="94" t="str">
        <f>IF(K2204="","",IF(AND($J$12&lt;&gt;"ABC",N2204="3"),"BAC",IF(N2204="3","ABC",IF($J$12&lt;&gt;"ABC",IF($J$10="Standard",VLOOKUP(K2204,Info!$BE$4:$BF$481,2,FALSE),VLOOKUP(K2204,Info!$BI$4:$BJ$482,2,FALSE)),IF($J$10="Standard",VLOOKUP(K2204,Info!$AG$4:$AH$2994,2,FALSE),VLOOKUP(K2204,Info!$AK$4:$AL$2997,2,FALSE))))))</f>
        <v/>
      </c>
      <c r="P2204" s="94" t="str">
        <f>IF($L2204="None","",IF(ISERROR(VLOOKUP($L2204,Info!$B$4:$B$266,1,FALSE)),"",VLOOKUP($L2204,Info!$B$4:$L$266,3,FALSE)))</f>
        <v/>
      </c>
      <c r="Q2204" s="96" t="str">
        <f>IF($L2204="None","",IF(ISERROR(VLOOKUP($L2204,Info!$B$4:$B$266,1,FALSE)),"",VLOOKUP($L2204,Info!$B$4:$L$266,4,FALSE)))</f>
        <v/>
      </c>
      <c r="R2204" s="1"/>
      <c r="S2204" s="6" t="str">
        <f t="shared" si="172"/>
        <v/>
      </c>
      <c r="T2204" s="6" t="str">
        <f>IF($L2204="None","",IF(ISERROR(VLOOKUP($L2204,Info!$B$4:$B$266,1,FALSE)),"",VLOOKUP($L2204,Info!$B$4:$L$266,11,FALSE)))</f>
        <v/>
      </c>
      <c r="U2204" s="1"/>
      <c r="V2204" s="1"/>
      <c r="W2204" s="1"/>
      <c r="X2204" s="1" t="str">
        <f>IF($L2204="None","",IF(ISERROR(VLOOKUP($L2204,Info!$B$4:$B$266,1,FALSE)),"",IF(OR(W2204="Metallic Liquid Tight",W2204="Non-Metallic Liquid Tight",W2204="LSZH",W2204="Greenfield"),VLOOKUP($L2204,Info!$B$4:$L$266,7,FALSE),"N/A")))</f>
        <v/>
      </c>
      <c r="Y2204" s="1"/>
      <c r="Z2204" s="96" t="str">
        <f>IF($L2204="None","",IF(ISERROR(VLOOKUP($L2204,Info!$B$4:$B$266,1,FALSE)),"",VLOOKUP($L2204,Info!$B$4:$L$266,9,FALSE)))</f>
        <v/>
      </c>
      <c r="AA2204" s="96" t="str">
        <f>IF($L2204="None","",IF(ISERROR(VLOOKUP($L2204,Info!$B$4:$B$266,1,FALSE)),"",VLOOKUP($L2204,Info!$B$4:$L$266,8,FALSE)))</f>
        <v/>
      </c>
      <c r="AB2204" s="96" t="str">
        <f>IF($L2204="None","",IF(ISERROR(VLOOKUP($L2204,Info!$B$4:$B$266,1,FALSE)),"",VLOOKUP($L2204,Info!$B$4:$L$266,10,FALSE)))</f>
        <v/>
      </c>
      <c r="AC2204" s="1" t="str">
        <f>IF(W2204="SO Cable","Black,White",IF(O2204="","",IF(P2204="","",IF($J$12&lt;&gt;"ABC",IF(P2204&lt;="250",VLOOKUP(O2204,Info!$AZ$4:$BB$22,3,FALSE),VLOOKUP(O2204,Info!$AZ$23:$BB$39,3,FALSE)),IF(P2204&lt;="250",VLOOKUP(O2204,Info!$AO$4:$AQ$22,3,FALSE),VLOOKUP(O2204,Info!$AO$23:$AP$39,3,FALSE))))))</f>
        <v/>
      </c>
      <c r="AD2204" s="1"/>
      <c r="AE2204" s="1" t="str">
        <f>IF($L2204="None","",IF(ISERROR(VLOOKUP($L2204,Info!$B$4:$B$266,1,FALSE)),"",VLOOKUP($L2204,Info!$B$4:$L$266,4,FALSE)))</f>
        <v/>
      </c>
      <c r="AF2204" s="1" t="str">
        <f>IF($L2204="None","",IF(ISERROR(VLOOKUP($L2204,Info!$B$4:$B$266,1,FALSE)),"",VLOOKUP($L2204,Info!$B$4:$L$266,6,FALSE)))</f>
        <v/>
      </c>
      <c r="AG2204" s="1"/>
      <c r="AH2204" s="33" t="str" cm="1">
        <f t="array" ref="AH2204">IF(AND(L2204&lt;&gt;"",O2204&lt;&gt;"",R2204:S2204&lt;&gt;"",W2204:X2204&lt;&gt;"",Z2204:AA2204&lt;&gt;"",AC2204&lt;&gt;""),"Good","Bad")</f>
        <v>Bad</v>
      </c>
      <c r="AL2204" t="str" cm="1">
        <f t="array" ref="AL2204">IF(R2204&gt;0,_xlfn.IFS(COUNTIF($L$20:L2204,"&lt;&gt;")&lt;101,1,COUNTIF($L$20:L2204,"&lt;&gt;")&lt;201,2,COUNTIF($L$20:L2204,"&lt;&gt;")&lt;301,3,COUNTIF($L$20:L2204,"&lt;&gt;")&lt;401,4,COUNTIF($L$20:L2204,"&lt;&gt;")&lt;501,5,COUNTIF($L$20:L2204,"&lt;&gt;")&lt;601,6,COUNTIF($L$20:L2204,"&lt;&gt;")&lt;701,7,COUNTIF($L$20:L2204,"&lt;&gt;")&lt;801,8,COUNTIF($L$20:L2204,"&lt;&gt;")&lt;901,9,COUNTIF($L$20:L2204,"&lt;&gt;")&lt;1001,10,COUNTIF($L$20:L2204,"&lt;&gt;")&lt;1101,11,COUNTIF($L$20:L2204,"&lt;&gt;")&lt;1201,12,COUNTIF($L$20:L2204,"&lt;&gt;")&lt;1301,13,COUNTIF($L$20:L2204,"&lt;&gt;")&lt;1401,14,COUNTIF($L$20:L2204,"&lt;&gt;")&lt;1501,15,COUNTIF($L$20:L2204,"&lt;&gt;")&lt;1601,16,COUNTIF($L$20:L2204,"&lt;&gt;")&lt;1701,17,COUNTIF($L$20:L2204,"&lt;&gt;")&lt;1801,18,COUNTIF($L$20:L2204,"&lt;&gt;")&lt;1901,19,COUNTIF($L$20:L2204,"&lt;&gt;")&lt;2001,20,COUNTIF($L$20:L2204,"&lt;&gt;")&lt;2101,21,COUNTIF($L$20:L2204,"&lt;&gt;")&lt;2201,22,COUNTIF($L$20:L2204,"&lt;&gt;")&lt;2301,23,COUNTIF($L$20:L2204,"&lt;&gt;")&lt;2401,24,COUNTIF($L$20:L2204,"&lt;&gt;")&lt;2501,25,COUNTIF($L$20:L2204,"&lt;&gt;")&lt;2601,26,COUNTIF($L$20:L2204,"&lt;&gt;")&lt;2701,27,COUNTIF($L$20:L2204,"&lt;&gt;")&lt;2801,28,COUNTIF($L$20:L2204,"&lt;&gt;")&lt;2901,29,COUNTIF($L$20:L2204,"&lt;&gt;")&lt;3001,30),"")</f>
        <v/>
      </c>
      <c r="AM2204" t="str">
        <f t="shared" si="170"/>
        <v/>
      </c>
      <c r="AN2204" t="str">
        <f t="shared" si="174"/>
        <v/>
      </c>
      <c r="AP2204" t="str">
        <f t="shared" si="173"/>
        <v/>
      </c>
      <c r="AQ2204" t="str">
        <f>IF(AO2204="","",COUNTIFS(AM2204:$AM$3019,AO2204))</f>
        <v/>
      </c>
    </row>
    <row r="2205" spans="1:43" x14ac:dyDescent="0.25">
      <c r="A2205" s="6" t="str">
        <f>IF(COUNT($A$20:A2204)&lt;&gt;$B$4,IF(A2204="","",A2204+1),"")</f>
        <v/>
      </c>
      <c r="B2205" s="3"/>
      <c r="C2205" s="3"/>
      <c r="D2205" s="122"/>
      <c r="E2205" s="3"/>
      <c r="F2205" s="3"/>
      <c r="G2205" s="3"/>
      <c r="H2205" s="3"/>
      <c r="I2205" s="120"/>
      <c r="J2205" s="3"/>
      <c r="K2205" s="95" t="str" cm="1">
        <f t="array" ref="K2205">IF(OR($J$14 = "A",$J$14 = "B",$J$14 = "C"),IF(I2205="","",IF(LEN(I2205)&gt;2,_xlfn.IFS(ISNUMBER(SEARCH("_",I2205)),I2205,ISNUMBER(SEARCH(", ",I2205)),SUBSTITUTE(I2205,", ","_"),ISNUMBER(SEARCH("/ ",I2205)),SUBSTITUTE(I2205,"/ ","_"),ISNUMBER(SEARCH(",",I2205)),SUBSTITUTE(I2205,",","_"),ISNUMBER(SEARCH("/",I2205)),SUBSTITUTE(I2205,"/","_"),ISNUMBER(SEARCH("",I2205)),I2205),I2205)),IF(OR($J$14 = "J",$J$14 = "K"),"",IF(D2205="","",IF(LEN(D2205)&gt;2,_xlfn.IFS(ISNUMBER(SEARCH("_",D2205)),D2205,ISNUMBER(SEARCH(", ",D2205)),SUBSTITUTE(D2205,", ","_"),ISNUMBER(SEARCH("/ ",D2205)),SUBSTITUTE(D2205,"/ ","_"),ISNUMBER(SEARCH(",",D2205)),SUBSTITUTE(D2205,",","_"),ISNUMBER(SEARCH("/",D2205)),SUBSTITUTE(D2205,"/","_"),ISNUMBER(SEARCH("",D2205)),D2205),D2205))))</f>
        <v/>
      </c>
      <c r="L2205" s="1"/>
      <c r="M2205" s="1" t="str">
        <f t="shared" si="171"/>
        <v/>
      </c>
      <c r="N2205" s="94" t="str">
        <f>IF($L2205="None","",IF(ISERROR(VLOOKUP($L2205,Info!$B$4:$B$266,1,FALSE)),"",VLOOKUP($L2205,Info!$B$4:$L$266,5,FALSE)))</f>
        <v/>
      </c>
      <c r="O2205" s="94" t="str">
        <f>IF(K2205="","",IF(AND($J$12&lt;&gt;"ABC",N2205="3"),"BAC",IF(N2205="3","ABC",IF($J$12&lt;&gt;"ABC",IF($J$10="Standard",VLOOKUP(K2205,Info!$BE$4:$BF$481,2,FALSE),VLOOKUP(K2205,Info!$BI$4:$BJ$482,2,FALSE)),IF($J$10="Standard",VLOOKUP(K2205,Info!$AG$4:$AH$2994,2,FALSE),VLOOKUP(K2205,Info!$AK$4:$AL$2997,2,FALSE))))))</f>
        <v/>
      </c>
      <c r="P2205" s="94" t="str">
        <f>IF($L2205="None","",IF(ISERROR(VLOOKUP($L2205,Info!$B$4:$B$266,1,FALSE)),"",VLOOKUP($L2205,Info!$B$4:$L$266,3,FALSE)))</f>
        <v/>
      </c>
      <c r="Q2205" s="96" t="str">
        <f>IF($L2205="None","",IF(ISERROR(VLOOKUP($L2205,Info!$B$4:$B$266,1,FALSE)),"",VLOOKUP($L2205,Info!$B$4:$L$266,4,FALSE)))</f>
        <v/>
      </c>
      <c r="R2205" s="1"/>
      <c r="S2205" s="6" t="str">
        <f t="shared" si="172"/>
        <v/>
      </c>
      <c r="T2205" s="6" t="str">
        <f>IF($L2205="None","",IF(ISERROR(VLOOKUP($L2205,Info!$B$4:$B$266,1,FALSE)),"",VLOOKUP($L2205,Info!$B$4:$L$266,11,FALSE)))</f>
        <v/>
      </c>
      <c r="U2205" s="1"/>
      <c r="V2205" s="1"/>
      <c r="W2205" s="1"/>
      <c r="X2205" s="1" t="str">
        <f>IF($L2205="None","",IF(ISERROR(VLOOKUP($L2205,Info!$B$4:$B$266,1,FALSE)),"",IF(OR(W2205="Metallic Liquid Tight",W2205="Non-Metallic Liquid Tight",W2205="LSZH",W2205="Greenfield"),VLOOKUP($L2205,Info!$B$4:$L$266,7,FALSE),"N/A")))</f>
        <v/>
      </c>
      <c r="Y2205" s="1"/>
      <c r="Z2205" s="96" t="str">
        <f>IF($L2205="None","",IF(ISERROR(VLOOKUP($L2205,Info!$B$4:$B$266,1,FALSE)),"",VLOOKUP($L2205,Info!$B$4:$L$266,9,FALSE)))</f>
        <v/>
      </c>
      <c r="AA2205" s="96" t="str">
        <f>IF($L2205="None","",IF(ISERROR(VLOOKUP($L2205,Info!$B$4:$B$266,1,FALSE)),"",VLOOKUP($L2205,Info!$B$4:$L$266,8,FALSE)))</f>
        <v/>
      </c>
      <c r="AB2205" s="96" t="str">
        <f>IF($L2205="None","",IF(ISERROR(VLOOKUP($L2205,Info!$B$4:$B$266,1,FALSE)),"",VLOOKUP($L2205,Info!$B$4:$L$266,10,FALSE)))</f>
        <v/>
      </c>
      <c r="AC2205" s="1" t="str">
        <f>IF(W2205="SO Cable","Black,White",IF(O2205="","",IF(P2205="","",IF($J$12&lt;&gt;"ABC",IF(P2205&lt;="250",VLOOKUP(O2205,Info!$AZ$4:$BB$22,3,FALSE),VLOOKUP(O2205,Info!$AZ$23:$BB$39,3,FALSE)),IF(P2205&lt;="250",VLOOKUP(O2205,Info!$AO$4:$AQ$22,3,FALSE),VLOOKUP(O2205,Info!$AO$23:$AP$39,3,FALSE))))))</f>
        <v/>
      </c>
      <c r="AD2205" s="1"/>
      <c r="AE2205" s="1" t="str">
        <f>IF($L2205="None","",IF(ISERROR(VLOOKUP($L2205,Info!$B$4:$B$266,1,FALSE)),"",VLOOKUP($L2205,Info!$B$4:$L$266,4,FALSE)))</f>
        <v/>
      </c>
      <c r="AF2205" s="1" t="str">
        <f>IF($L2205="None","",IF(ISERROR(VLOOKUP($L2205,Info!$B$4:$B$266,1,FALSE)),"",VLOOKUP($L2205,Info!$B$4:$L$266,6,FALSE)))</f>
        <v/>
      </c>
      <c r="AG2205" s="1"/>
      <c r="AH2205" s="33" t="str" cm="1">
        <f t="array" ref="AH2205">IF(AND(L2205&lt;&gt;"",O2205&lt;&gt;"",R2205:S2205&lt;&gt;"",W2205:X2205&lt;&gt;"",Z2205:AA2205&lt;&gt;"",AC2205&lt;&gt;""),"Good","Bad")</f>
        <v>Bad</v>
      </c>
      <c r="AL2205" t="str" cm="1">
        <f t="array" ref="AL2205">IF(R2205&gt;0,_xlfn.IFS(COUNTIF($L$20:L2205,"&lt;&gt;")&lt;101,1,COUNTIF($L$20:L2205,"&lt;&gt;")&lt;201,2,COUNTIF($L$20:L2205,"&lt;&gt;")&lt;301,3,COUNTIF($L$20:L2205,"&lt;&gt;")&lt;401,4,COUNTIF($L$20:L2205,"&lt;&gt;")&lt;501,5,COUNTIF($L$20:L2205,"&lt;&gt;")&lt;601,6,COUNTIF($L$20:L2205,"&lt;&gt;")&lt;701,7,COUNTIF($L$20:L2205,"&lt;&gt;")&lt;801,8,COUNTIF($L$20:L2205,"&lt;&gt;")&lt;901,9,COUNTIF($L$20:L2205,"&lt;&gt;")&lt;1001,10,COUNTIF($L$20:L2205,"&lt;&gt;")&lt;1101,11,COUNTIF($L$20:L2205,"&lt;&gt;")&lt;1201,12,COUNTIF($L$20:L2205,"&lt;&gt;")&lt;1301,13,COUNTIF($L$20:L2205,"&lt;&gt;")&lt;1401,14,COUNTIF($L$20:L2205,"&lt;&gt;")&lt;1501,15,COUNTIF($L$20:L2205,"&lt;&gt;")&lt;1601,16,COUNTIF($L$20:L2205,"&lt;&gt;")&lt;1701,17,COUNTIF($L$20:L2205,"&lt;&gt;")&lt;1801,18,COUNTIF($L$20:L2205,"&lt;&gt;")&lt;1901,19,COUNTIF($L$20:L2205,"&lt;&gt;")&lt;2001,20,COUNTIF($L$20:L2205,"&lt;&gt;")&lt;2101,21,COUNTIF($L$20:L2205,"&lt;&gt;")&lt;2201,22,COUNTIF($L$20:L2205,"&lt;&gt;")&lt;2301,23,COUNTIF($L$20:L2205,"&lt;&gt;")&lt;2401,24,COUNTIF($L$20:L2205,"&lt;&gt;")&lt;2501,25,COUNTIF($L$20:L2205,"&lt;&gt;")&lt;2601,26,COUNTIF($L$20:L2205,"&lt;&gt;")&lt;2701,27,COUNTIF($L$20:L2205,"&lt;&gt;")&lt;2801,28,COUNTIF($L$20:L2205,"&lt;&gt;")&lt;2901,29,COUNTIF($L$20:L2205,"&lt;&gt;")&lt;3001,30),"")</f>
        <v/>
      </c>
      <c r="AM2205" t="str">
        <f t="shared" si="170"/>
        <v/>
      </c>
      <c r="AN2205" t="str">
        <f t="shared" si="174"/>
        <v/>
      </c>
      <c r="AP2205" t="str">
        <f t="shared" si="173"/>
        <v/>
      </c>
      <c r="AQ2205" t="str">
        <f>IF(AO2205="","",COUNTIFS(AM2205:$AM$3019,AO2205))</f>
        <v/>
      </c>
    </row>
    <row r="2206" spans="1:43" x14ac:dyDescent="0.25">
      <c r="A2206" s="6" t="str">
        <f>IF(COUNT($A$20:A2205)&lt;&gt;$B$4,IF(A2205="","",A2205+1),"")</f>
        <v/>
      </c>
      <c r="B2206" s="3"/>
      <c r="C2206" s="3"/>
      <c r="D2206" s="122"/>
      <c r="E2206" s="3"/>
      <c r="F2206" s="3"/>
      <c r="G2206" s="3"/>
      <c r="H2206" s="3"/>
      <c r="I2206" s="120"/>
      <c r="J2206" s="3"/>
      <c r="K2206" s="95" t="str" cm="1">
        <f t="array" ref="K2206">IF(OR($J$14 = "A",$J$14 = "B",$J$14 = "C"),IF(I2206="","",IF(LEN(I2206)&gt;2,_xlfn.IFS(ISNUMBER(SEARCH("_",I2206)),I2206,ISNUMBER(SEARCH(", ",I2206)),SUBSTITUTE(I2206,", ","_"),ISNUMBER(SEARCH("/ ",I2206)),SUBSTITUTE(I2206,"/ ","_"),ISNUMBER(SEARCH(",",I2206)),SUBSTITUTE(I2206,",","_"),ISNUMBER(SEARCH("/",I2206)),SUBSTITUTE(I2206,"/","_"),ISNUMBER(SEARCH("",I2206)),I2206),I2206)),IF(OR($J$14 = "J",$J$14 = "K"),"",IF(D2206="","",IF(LEN(D2206)&gt;2,_xlfn.IFS(ISNUMBER(SEARCH("_",D2206)),D2206,ISNUMBER(SEARCH(", ",D2206)),SUBSTITUTE(D2206,", ","_"),ISNUMBER(SEARCH("/ ",D2206)),SUBSTITUTE(D2206,"/ ","_"),ISNUMBER(SEARCH(",",D2206)),SUBSTITUTE(D2206,",","_"),ISNUMBER(SEARCH("/",D2206)),SUBSTITUTE(D2206,"/","_"),ISNUMBER(SEARCH("",D2206)),D2206),D2206))))</f>
        <v/>
      </c>
      <c r="L2206" s="1"/>
      <c r="M2206" s="1" t="str">
        <f t="shared" si="171"/>
        <v/>
      </c>
      <c r="N2206" s="94" t="str">
        <f>IF($L2206="None","",IF(ISERROR(VLOOKUP($L2206,Info!$B$4:$B$266,1,FALSE)),"",VLOOKUP($L2206,Info!$B$4:$L$266,5,FALSE)))</f>
        <v/>
      </c>
      <c r="O2206" s="94" t="str">
        <f>IF(K2206="","",IF(AND($J$12&lt;&gt;"ABC",N2206="3"),"BAC",IF(N2206="3","ABC",IF($J$12&lt;&gt;"ABC",IF($J$10="Standard",VLOOKUP(K2206,Info!$BE$4:$BF$481,2,FALSE),VLOOKUP(K2206,Info!$BI$4:$BJ$482,2,FALSE)),IF($J$10="Standard",VLOOKUP(K2206,Info!$AG$4:$AH$2994,2,FALSE),VLOOKUP(K2206,Info!$AK$4:$AL$2997,2,FALSE))))))</f>
        <v/>
      </c>
      <c r="P2206" s="94" t="str">
        <f>IF($L2206="None","",IF(ISERROR(VLOOKUP($L2206,Info!$B$4:$B$266,1,FALSE)),"",VLOOKUP($L2206,Info!$B$4:$L$266,3,FALSE)))</f>
        <v/>
      </c>
      <c r="Q2206" s="96" t="str">
        <f>IF($L2206="None","",IF(ISERROR(VLOOKUP($L2206,Info!$B$4:$B$266,1,FALSE)),"",VLOOKUP($L2206,Info!$B$4:$L$266,4,FALSE)))</f>
        <v/>
      </c>
      <c r="R2206" s="1"/>
      <c r="S2206" s="6" t="str">
        <f t="shared" si="172"/>
        <v/>
      </c>
      <c r="T2206" s="6" t="str">
        <f>IF($L2206="None","",IF(ISERROR(VLOOKUP($L2206,Info!$B$4:$B$266,1,FALSE)),"",VLOOKUP($L2206,Info!$B$4:$L$266,11,FALSE)))</f>
        <v/>
      </c>
      <c r="U2206" s="1"/>
      <c r="V2206" s="1"/>
      <c r="W2206" s="1"/>
      <c r="X2206" s="1" t="str">
        <f>IF($L2206="None","",IF(ISERROR(VLOOKUP($L2206,Info!$B$4:$B$266,1,FALSE)),"",IF(OR(W2206="Metallic Liquid Tight",W2206="Non-Metallic Liquid Tight",W2206="LSZH",W2206="Greenfield"),VLOOKUP($L2206,Info!$B$4:$L$266,7,FALSE),"N/A")))</f>
        <v/>
      </c>
      <c r="Y2206" s="1"/>
      <c r="Z2206" s="96" t="str">
        <f>IF($L2206="None","",IF(ISERROR(VLOOKUP($L2206,Info!$B$4:$B$266,1,FALSE)),"",VLOOKUP($L2206,Info!$B$4:$L$266,9,FALSE)))</f>
        <v/>
      </c>
      <c r="AA2206" s="96" t="str">
        <f>IF($L2206="None","",IF(ISERROR(VLOOKUP($L2206,Info!$B$4:$B$266,1,FALSE)),"",VLOOKUP($L2206,Info!$B$4:$L$266,8,FALSE)))</f>
        <v/>
      </c>
      <c r="AB2206" s="96" t="str">
        <f>IF($L2206="None","",IF(ISERROR(VLOOKUP($L2206,Info!$B$4:$B$266,1,FALSE)),"",VLOOKUP($L2206,Info!$B$4:$L$266,10,FALSE)))</f>
        <v/>
      </c>
      <c r="AC2206" s="1" t="str">
        <f>IF(W2206="SO Cable","Black,White",IF(O2206="","",IF(P2206="","",IF($J$12&lt;&gt;"ABC",IF(P2206&lt;="250",VLOOKUP(O2206,Info!$AZ$4:$BB$22,3,FALSE),VLOOKUP(O2206,Info!$AZ$23:$BB$39,3,FALSE)),IF(P2206&lt;="250",VLOOKUP(O2206,Info!$AO$4:$AQ$22,3,FALSE),VLOOKUP(O2206,Info!$AO$23:$AP$39,3,FALSE))))))</f>
        <v/>
      </c>
      <c r="AD2206" s="1"/>
      <c r="AE2206" s="1" t="str">
        <f>IF($L2206="None","",IF(ISERROR(VLOOKUP($L2206,Info!$B$4:$B$266,1,FALSE)),"",VLOOKUP($L2206,Info!$B$4:$L$266,4,FALSE)))</f>
        <v/>
      </c>
      <c r="AF2206" s="1" t="str">
        <f>IF($L2206="None","",IF(ISERROR(VLOOKUP($L2206,Info!$B$4:$B$266,1,FALSE)),"",VLOOKUP($L2206,Info!$B$4:$L$266,6,FALSE)))</f>
        <v/>
      </c>
      <c r="AG2206" s="1"/>
      <c r="AH2206" s="33" t="str" cm="1">
        <f t="array" ref="AH2206">IF(AND(L2206&lt;&gt;"",O2206&lt;&gt;"",R2206:S2206&lt;&gt;"",W2206:X2206&lt;&gt;"",Z2206:AA2206&lt;&gt;"",AC2206&lt;&gt;""),"Good","Bad")</f>
        <v>Bad</v>
      </c>
      <c r="AL2206" t="str" cm="1">
        <f t="array" ref="AL2206">IF(R2206&gt;0,_xlfn.IFS(COUNTIF($L$20:L2206,"&lt;&gt;")&lt;101,1,COUNTIF($L$20:L2206,"&lt;&gt;")&lt;201,2,COUNTIF($L$20:L2206,"&lt;&gt;")&lt;301,3,COUNTIF($L$20:L2206,"&lt;&gt;")&lt;401,4,COUNTIF($L$20:L2206,"&lt;&gt;")&lt;501,5,COUNTIF($L$20:L2206,"&lt;&gt;")&lt;601,6,COUNTIF($L$20:L2206,"&lt;&gt;")&lt;701,7,COUNTIF($L$20:L2206,"&lt;&gt;")&lt;801,8,COUNTIF($L$20:L2206,"&lt;&gt;")&lt;901,9,COUNTIF($L$20:L2206,"&lt;&gt;")&lt;1001,10,COUNTIF($L$20:L2206,"&lt;&gt;")&lt;1101,11,COUNTIF($L$20:L2206,"&lt;&gt;")&lt;1201,12,COUNTIF($L$20:L2206,"&lt;&gt;")&lt;1301,13,COUNTIF($L$20:L2206,"&lt;&gt;")&lt;1401,14,COUNTIF($L$20:L2206,"&lt;&gt;")&lt;1501,15,COUNTIF($L$20:L2206,"&lt;&gt;")&lt;1601,16,COUNTIF($L$20:L2206,"&lt;&gt;")&lt;1701,17,COUNTIF($L$20:L2206,"&lt;&gt;")&lt;1801,18,COUNTIF($L$20:L2206,"&lt;&gt;")&lt;1901,19,COUNTIF($L$20:L2206,"&lt;&gt;")&lt;2001,20,COUNTIF($L$20:L2206,"&lt;&gt;")&lt;2101,21,COUNTIF($L$20:L2206,"&lt;&gt;")&lt;2201,22,COUNTIF($L$20:L2206,"&lt;&gt;")&lt;2301,23,COUNTIF($L$20:L2206,"&lt;&gt;")&lt;2401,24,COUNTIF($L$20:L2206,"&lt;&gt;")&lt;2501,25,COUNTIF($L$20:L2206,"&lt;&gt;")&lt;2601,26,COUNTIF($L$20:L2206,"&lt;&gt;")&lt;2701,27,COUNTIF($L$20:L2206,"&lt;&gt;")&lt;2801,28,COUNTIF($L$20:L2206,"&lt;&gt;")&lt;2901,29,COUNTIF($L$20:L2206,"&lt;&gt;")&lt;3001,30),"")</f>
        <v/>
      </c>
      <c r="AM2206" t="str">
        <f t="shared" si="170"/>
        <v/>
      </c>
      <c r="AN2206" t="str">
        <f t="shared" si="174"/>
        <v/>
      </c>
      <c r="AP2206" t="str">
        <f t="shared" si="173"/>
        <v/>
      </c>
      <c r="AQ2206" t="str">
        <f>IF(AO2206="","",COUNTIFS(AM2206:$AM$3019,AO2206))</f>
        <v/>
      </c>
    </row>
    <row r="2207" spans="1:43" x14ac:dyDescent="0.25">
      <c r="A2207" s="6" t="str">
        <f>IF(COUNT($A$20:A2206)&lt;&gt;$B$4,IF(A2206="","",A2206+1),"")</f>
        <v/>
      </c>
      <c r="B2207" s="3"/>
      <c r="C2207" s="3"/>
      <c r="D2207" s="122"/>
      <c r="E2207" s="3"/>
      <c r="F2207" s="3"/>
      <c r="G2207" s="3"/>
      <c r="H2207" s="3"/>
      <c r="I2207" s="120"/>
      <c r="J2207" s="3"/>
      <c r="K2207" s="95" t="str" cm="1">
        <f t="array" ref="K2207">IF(OR($J$14 = "A",$J$14 = "B",$J$14 = "C"),IF(I2207="","",IF(LEN(I2207)&gt;2,_xlfn.IFS(ISNUMBER(SEARCH("_",I2207)),I2207,ISNUMBER(SEARCH(", ",I2207)),SUBSTITUTE(I2207,", ","_"),ISNUMBER(SEARCH("/ ",I2207)),SUBSTITUTE(I2207,"/ ","_"),ISNUMBER(SEARCH(",",I2207)),SUBSTITUTE(I2207,",","_"),ISNUMBER(SEARCH("/",I2207)),SUBSTITUTE(I2207,"/","_"),ISNUMBER(SEARCH("",I2207)),I2207),I2207)),IF(OR($J$14 = "J",$J$14 = "K"),"",IF(D2207="","",IF(LEN(D2207)&gt;2,_xlfn.IFS(ISNUMBER(SEARCH("_",D2207)),D2207,ISNUMBER(SEARCH(", ",D2207)),SUBSTITUTE(D2207,", ","_"),ISNUMBER(SEARCH("/ ",D2207)),SUBSTITUTE(D2207,"/ ","_"),ISNUMBER(SEARCH(",",D2207)),SUBSTITUTE(D2207,",","_"),ISNUMBER(SEARCH("/",D2207)),SUBSTITUTE(D2207,"/","_"),ISNUMBER(SEARCH("",D2207)),D2207),D2207))))</f>
        <v/>
      </c>
      <c r="L2207" s="1"/>
      <c r="M2207" s="1" t="str">
        <f t="shared" si="171"/>
        <v/>
      </c>
      <c r="N2207" s="94" t="str">
        <f>IF($L2207="None","",IF(ISERROR(VLOOKUP($L2207,Info!$B$4:$B$266,1,FALSE)),"",VLOOKUP($L2207,Info!$B$4:$L$266,5,FALSE)))</f>
        <v/>
      </c>
      <c r="O2207" s="94" t="str">
        <f>IF(K2207="","",IF(AND($J$12&lt;&gt;"ABC",N2207="3"),"BAC",IF(N2207="3","ABC",IF($J$12&lt;&gt;"ABC",IF($J$10="Standard",VLOOKUP(K2207,Info!$BE$4:$BF$481,2,FALSE),VLOOKUP(K2207,Info!$BI$4:$BJ$482,2,FALSE)),IF($J$10="Standard",VLOOKUP(K2207,Info!$AG$4:$AH$2994,2,FALSE),VLOOKUP(K2207,Info!$AK$4:$AL$2997,2,FALSE))))))</f>
        <v/>
      </c>
      <c r="P2207" s="94" t="str">
        <f>IF($L2207="None","",IF(ISERROR(VLOOKUP($L2207,Info!$B$4:$B$266,1,FALSE)),"",VLOOKUP($L2207,Info!$B$4:$L$266,3,FALSE)))</f>
        <v/>
      </c>
      <c r="Q2207" s="96" t="str">
        <f>IF($L2207="None","",IF(ISERROR(VLOOKUP($L2207,Info!$B$4:$B$266,1,FALSE)),"",VLOOKUP($L2207,Info!$B$4:$L$266,4,FALSE)))</f>
        <v/>
      </c>
      <c r="R2207" s="1"/>
      <c r="S2207" s="6" t="str">
        <f t="shared" si="172"/>
        <v/>
      </c>
      <c r="T2207" s="6" t="str">
        <f>IF($L2207="None","",IF(ISERROR(VLOOKUP($L2207,Info!$B$4:$B$266,1,FALSE)),"",VLOOKUP($L2207,Info!$B$4:$L$266,11,FALSE)))</f>
        <v/>
      </c>
      <c r="U2207" s="1"/>
      <c r="V2207" s="1"/>
      <c r="W2207" s="1"/>
      <c r="X2207" s="1" t="str">
        <f>IF($L2207="None","",IF(ISERROR(VLOOKUP($L2207,Info!$B$4:$B$266,1,FALSE)),"",IF(OR(W2207="Metallic Liquid Tight",W2207="Non-Metallic Liquid Tight",W2207="LSZH",W2207="Greenfield"),VLOOKUP($L2207,Info!$B$4:$L$266,7,FALSE),"N/A")))</f>
        <v/>
      </c>
      <c r="Y2207" s="1"/>
      <c r="Z2207" s="96" t="str">
        <f>IF($L2207="None","",IF(ISERROR(VLOOKUP($L2207,Info!$B$4:$B$266,1,FALSE)),"",VLOOKUP($L2207,Info!$B$4:$L$266,9,FALSE)))</f>
        <v/>
      </c>
      <c r="AA2207" s="96" t="str">
        <f>IF($L2207="None","",IF(ISERROR(VLOOKUP($L2207,Info!$B$4:$B$266,1,FALSE)),"",VLOOKUP($L2207,Info!$B$4:$L$266,8,FALSE)))</f>
        <v/>
      </c>
      <c r="AB2207" s="96" t="str">
        <f>IF($L2207="None","",IF(ISERROR(VLOOKUP($L2207,Info!$B$4:$B$266,1,FALSE)),"",VLOOKUP($L2207,Info!$B$4:$L$266,10,FALSE)))</f>
        <v/>
      </c>
      <c r="AC2207" s="1" t="str">
        <f>IF(W2207="SO Cable","Black,White",IF(O2207="","",IF(P2207="","",IF($J$12&lt;&gt;"ABC",IF(P2207&lt;="250",VLOOKUP(O2207,Info!$AZ$4:$BB$22,3,FALSE),VLOOKUP(O2207,Info!$AZ$23:$BB$39,3,FALSE)),IF(P2207&lt;="250",VLOOKUP(O2207,Info!$AO$4:$AQ$22,3,FALSE),VLOOKUP(O2207,Info!$AO$23:$AP$39,3,FALSE))))))</f>
        <v/>
      </c>
      <c r="AD2207" s="1"/>
      <c r="AE2207" s="1" t="str">
        <f>IF($L2207="None","",IF(ISERROR(VLOOKUP($L2207,Info!$B$4:$B$266,1,FALSE)),"",VLOOKUP($L2207,Info!$B$4:$L$266,4,FALSE)))</f>
        <v/>
      </c>
      <c r="AF2207" s="1" t="str">
        <f>IF($L2207="None","",IF(ISERROR(VLOOKUP($L2207,Info!$B$4:$B$266,1,FALSE)),"",VLOOKUP($L2207,Info!$B$4:$L$266,6,FALSE)))</f>
        <v/>
      </c>
      <c r="AG2207" s="1"/>
      <c r="AH2207" s="33" t="str" cm="1">
        <f t="array" ref="AH2207">IF(AND(L2207&lt;&gt;"",O2207&lt;&gt;"",R2207:S2207&lt;&gt;"",W2207:X2207&lt;&gt;"",Z2207:AA2207&lt;&gt;"",AC2207&lt;&gt;""),"Good","Bad")</f>
        <v>Bad</v>
      </c>
      <c r="AL2207" t="str" cm="1">
        <f t="array" ref="AL2207">IF(R2207&gt;0,_xlfn.IFS(COUNTIF($L$20:L2207,"&lt;&gt;")&lt;101,1,COUNTIF($L$20:L2207,"&lt;&gt;")&lt;201,2,COUNTIF($L$20:L2207,"&lt;&gt;")&lt;301,3,COUNTIF($L$20:L2207,"&lt;&gt;")&lt;401,4,COUNTIF($L$20:L2207,"&lt;&gt;")&lt;501,5,COUNTIF($L$20:L2207,"&lt;&gt;")&lt;601,6,COUNTIF($L$20:L2207,"&lt;&gt;")&lt;701,7,COUNTIF($L$20:L2207,"&lt;&gt;")&lt;801,8,COUNTIF($L$20:L2207,"&lt;&gt;")&lt;901,9,COUNTIF($L$20:L2207,"&lt;&gt;")&lt;1001,10,COUNTIF($L$20:L2207,"&lt;&gt;")&lt;1101,11,COUNTIF($L$20:L2207,"&lt;&gt;")&lt;1201,12,COUNTIF($L$20:L2207,"&lt;&gt;")&lt;1301,13,COUNTIF($L$20:L2207,"&lt;&gt;")&lt;1401,14,COUNTIF($L$20:L2207,"&lt;&gt;")&lt;1501,15,COUNTIF($L$20:L2207,"&lt;&gt;")&lt;1601,16,COUNTIF($L$20:L2207,"&lt;&gt;")&lt;1701,17,COUNTIF($L$20:L2207,"&lt;&gt;")&lt;1801,18,COUNTIF($L$20:L2207,"&lt;&gt;")&lt;1901,19,COUNTIF($L$20:L2207,"&lt;&gt;")&lt;2001,20,COUNTIF($L$20:L2207,"&lt;&gt;")&lt;2101,21,COUNTIF($L$20:L2207,"&lt;&gt;")&lt;2201,22,COUNTIF($L$20:L2207,"&lt;&gt;")&lt;2301,23,COUNTIF($L$20:L2207,"&lt;&gt;")&lt;2401,24,COUNTIF($L$20:L2207,"&lt;&gt;")&lt;2501,25,COUNTIF($L$20:L2207,"&lt;&gt;")&lt;2601,26,COUNTIF($L$20:L2207,"&lt;&gt;")&lt;2701,27,COUNTIF($L$20:L2207,"&lt;&gt;")&lt;2801,28,COUNTIF($L$20:L2207,"&lt;&gt;")&lt;2901,29,COUNTIF($L$20:L2207,"&lt;&gt;")&lt;3001,30),"")</f>
        <v/>
      </c>
      <c r="AM2207" t="str">
        <f t="shared" si="170"/>
        <v/>
      </c>
      <c r="AN2207" t="str">
        <f t="shared" si="174"/>
        <v/>
      </c>
      <c r="AP2207" t="str">
        <f t="shared" si="173"/>
        <v/>
      </c>
      <c r="AQ2207" t="str">
        <f>IF(AO2207="","",COUNTIFS(AM2207:$AM$3019,AO2207))</f>
        <v/>
      </c>
    </row>
    <row r="2208" spans="1:43" x14ac:dyDescent="0.25">
      <c r="A2208" s="6" t="str">
        <f>IF(COUNT($A$20:A2207)&lt;&gt;$B$4,IF(A2207="","",A2207+1),"")</f>
        <v/>
      </c>
      <c r="B2208" s="3"/>
      <c r="C2208" s="3"/>
      <c r="D2208" s="122"/>
      <c r="E2208" s="3"/>
      <c r="F2208" s="3"/>
      <c r="G2208" s="3"/>
      <c r="H2208" s="3"/>
      <c r="I2208" s="120"/>
      <c r="J2208" s="3"/>
      <c r="K2208" s="95" t="str" cm="1">
        <f t="array" ref="K2208">IF(OR($J$14 = "A",$J$14 = "B",$J$14 = "C"),IF(I2208="","",IF(LEN(I2208)&gt;2,_xlfn.IFS(ISNUMBER(SEARCH("_",I2208)),I2208,ISNUMBER(SEARCH(", ",I2208)),SUBSTITUTE(I2208,", ","_"),ISNUMBER(SEARCH("/ ",I2208)),SUBSTITUTE(I2208,"/ ","_"),ISNUMBER(SEARCH(",",I2208)),SUBSTITUTE(I2208,",","_"),ISNUMBER(SEARCH("/",I2208)),SUBSTITUTE(I2208,"/","_"),ISNUMBER(SEARCH("",I2208)),I2208),I2208)),IF(OR($J$14 = "J",$J$14 = "K"),"",IF(D2208="","",IF(LEN(D2208)&gt;2,_xlfn.IFS(ISNUMBER(SEARCH("_",D2208)),D2208,ISNUMBER(SEARCH(", ",D2208)),SUBSTITUTE(D2208,", ","_"),ISNUMBER(SEARCH("/ ",D2208)),SUBSTITUTE(D2208,"/ ","_"),ISNUMBER(SEARCH(",",D2208)),SUBSTITUTE(D2208,",","_"),ISNUMBER(SEARCH("/",D2208)),SUBSTITUTE(D2208,"/","_"),ISNUMBER(SEARCH("",D2208)),D2208),D2208))))</f>
        <v/>
      </c>
      <c r="L2208" s="1"/>
      <c r="M2208" s="1" t="str">
        <f t="shared" si="171"/>
        <v/>
      </c>
      <c r="N2208" s="94" t="str">
        <f>IF($L2208="None","",IF(ISERROR(VLOOKUP($L2208,Info!$B$4:$B$266,1,FALSE)),"",VLOOKUP($L2208,Info!$B$4:$L$266,5,FALSE)))</f>
        <v/>
      </c>
      <c r="O2208" s="94" t="str">
        <f>IF(K2208="","",IF(AND($J$12&lt;&gt;"ABC",N2208="3"),"BAC",IF(N2208="3","ABC",IF($J$12&lt;&gt;"ABC",IF($J$10="Standard",VLOOKUP(K2208,Info!$BE$4:$BF$481,2,FALSE),VLOOKUP(K2208,Info!$BI$4:$BJ$482,2,FALSE)),IF($J$10="Standard",VLOOKUP(K2208,Info!$AG$4:$AH$2994,2,FALSE),VLOOKUP(K2208,Info!$AK$4:$AL$2997,2,FALSE))))))</f>
        <v/>
      </c>
      <c r="P2208" s="94" t="str">
        <f>IF($L2208="None","",IF(ISERROR(VLOOKUP($L2208,Info!$B$4:$B$266,1,FALSE)),"",VLOOKUP($L2208,Info!$B$4:$L$266,3,FALSE)))</f>
        <v/>
      </c>
      <c r="Q2208" s="96" t="str">
        <f>IF($L2208="None","",IF(ISERROR(VLOOKUP($L2208,Info!$B$4:$B$266,1,FALSE)),"",VLOOKUP($L2208,Info!$B$4:$L$266,4,FALSE)))</f>
        <v/>
      </c>
      <c r="R2208" s="1"/>
      <c r="S2208" s="6" t="str">
        <f t="shared" si="172"/>
        <v/>
      </c>
      <c r="T2208" s="6" t="str">
        <f>IF($L2208="None","",IF(ISERROR(VLOOKUP($L2208,Info!$B$4:$B$266,1,FALSE)),"",VLOOKUP($L2208,Info!$B$4:$L$266,11,FALSE)))</f>
        <v/>
      </c>
      <c r="U2208" s="1"/>
      <c r="V2208" s="1"/>
      <c r="W2208" s="1"/>
      <c r="X2208" s="1" t="str">
        <f>IF($L2208="None","",IF(ISERROR(VLOOKUP($L2208,Info!$B$4:$B$266,1,FALSE)),"",IF(OR(W2208="Metallic Liquid Tight",W2208="Non-Metallic Liquid Tight",W2208="LSZH",W2208="Greenfield"),VLOOKUP($L2208,Info!$B$4:$L$266,7,FALSE),"N/A")))</f>
        <v/>
      </c>
      <c r="Y2208" s="1"/>
      <c r="Z2208" s="96" t="str">
        <f>IF($L2208="None","",IF(ISERROR(VLOOKUP($L2208,Info!$B$4:$B$266,1,FALSE)),"",VLOOKUP($L2208,Info!$B$4:$L$266,9,FALSE)))</f>
        <v/>
      </c>
      <c r="AA2208" s="96" t="str">
        <f>IF($L2208="None","",IF(ISERROR(VLOOKUP($L2208,Info!$B$4:$B$266,1,FALSE)),"",VLOOKUP($L2208,Info!$B$4:$L$266,8,FALSE)))</f>
        <v/>
      </c>
      <c r="AB2208" s="96" t="str">
        <f>IF($L2208="None","",IF(ISERROR(VLOOKUP($L2208,Info!$B$4:$B$266,1,FALSE)),"",VLOOKUP($L2208,Info!$B$4:$L$266,10,FALSE)))</f>
        <v/>
      </c>
      <c r="AC2208" s="1" t="str">
        <f>IF(W2208="SO Cable","Black,White",IF(O2208="","",IF(P2208="","",IF($J$12&lt;&gt;"ABC",IF(P2208&lt;="250",VLOOKUP(O2208,Info!$AZ$4:$BB$22,3,FALSE),VLOOKUP(O2208,Info!$AZ$23:$BB$39,3,FALSE)),IF(P2208&lt;="250",VLOOKUP(O2208,Info!$AO$4:$AQ$22,3,FALSE),VLOOKUP(O2208,Info!$AO$23:$AP$39,3,FALSE))))))</f>
        <v/>
      </c>
      <c r="AD2208" s="1"/>
      <c r="AE2208" s="1" t="str">
        <f>IF($L2208="None","",IF(ISERROR(VLOOKUP($L2208,Info!$B$4:$B$266,1,FALSE)),"",VLOOKUP($L2208,Info!$B$4:$L$266,4,FALSE)))</f>
        <v/>
      </c>
      <c r="AF2208" s="1" t="str">
        <f>IF($L2208="None","",IF(ISERROR(VLOOKUP($L2208,Info!$B$4:$B$266,1,FALSE)),"",VLOOKUP($L2208,Info!$B$4:$L$266,6,FALSE)))</f>
        <v/>
      </c>
      <c r="AG2208" s="1"/>
      <c r="AH2208" s="33" t="str" cm="1">
        <f t="array" ref="AH2208">IF(AND(L2208&lt;&gt;"",O2208&lt;&gt;"",R2208:S2208&lt;&gt;"",W2208:X2208&lt;&gt;"",Z2208:AA2208&lt;&gt;"",AC2208&lt;&gt;""),"Good","Bad")</f>
        <v>Bad</v>
      </c>
      <c r="AL2208" t="str" cm="1">
        <f t="array" ref="AL2208">IF(R2208&gt;0,_xlfn.IFS(COUNTIF($L$20:L2208,"&lt;&gt;")&lt;101,1,COUNTIF($L$20:L2208,"&lt;&gt;")&lt;201,2,COUNTIF($L$20:L2208,"&lt;&gt;")&lt;301,3,COUNTIF($L$20:L2208,"&lt;&gt;")&lt;401,4,COUNTIF($L$20:L2208,"&lt;&gt;")&lt;501,5,COUNTIF($L$20:L2208,"&lt;&gt;")&lt;601,6,COUNTIF($L$20:L2208,"&lt;&gt;")&lt;701,7,COUNTIF($L$20:L2208,"&lt;&gt;")&lt;801,8,COUNTIF($L$20:L2208,"&lt;&gt;")&lt;901,9,COUNTIF($L$20:L2208,"&lt;&gt;")&lt;1001,10,COUNTIF($L$20:L2208,"&lt;&gt;")&lt;1101,11,COUNTIF($L$20:L2208,"&lt;&gt;")&lt;1201,12,COUNTIF($L$20:L2208,"&lt;&gt;")&lt;1301,13,COUNTIF($L$20:L2208,"&lt;&gt;")&lt;1401,14,COUNTIF($L$20:L2208,"&lt;&gt;")&lt;1501,15,COUNTIF($L$20:L2208,"&lt;&gt;")&lt;1601,16,COUNTIF($L$20:L2208,"&lt;&gt;")&lt;1701,17,COUNTIF($L$20:L2208,"&lt;&gt;")&lt;1801,18,COUNTIF($L$20:L2208,"&lt;&gt;")&lt;1901,19,COUNTIF($L$20:L2208,"&lt;&gt;")&lt;2001,20,COUNTIF($L$20:L2208,"&lt;&gt;")&lt;2101,21,COUNTIF($L$20:L2208,"&lt;&gt;")&lt;2201,22,COUNTIF($L$20:L2208,"&lt;&gt;")&lt;2301,23,COUNTIF($L$20:L2208,"&lt;&gt;")&lt;2401,24,COUNTIF($L$20:L2208,"&lt;&gt;")&lt;2501,25,COUNTIF($L$20:L2208,"&lt;&gt;")&lt;2601,26,COUNTIF($L$20:L2208,"&lt;&gt;")&lt;2701,27,COUNTIF($L$20:L2208,"&lt;&gt;")&lt;2801,28,COUNTIF($L$20:L2208,"&lt;&gt;")&lt;2901,29,COUNTIF($L$20:L2208,"&lt;&gt;")&lt;3001,30),"")</f>
        <v/>
      </c>
      <c r="AM2208" t="str">
        <f t="shared" si="170"/>
        <v/>
      </c>
      <c r="AN2208" t="str">
        <f t="shared" si="174"/>
        <v/>
      </c>
      <c r="AP2208" t="str">
        <f t="shared" si="173"/>
        <v/>
      </c>
      <c r="AQ2208" t="str">
        <f>IF(AO2208="","",COUNTIFS(AM2208:$AM$3019,AO2208))</f>
        <v/>
      </c>
    </row>
    <row r="2209" spans="1:43" x14ac:dyDescent="0.25">
      <c r="A2209" s="6" t="str">
        <f>IF(COUNT($A$20:A2208)&lt;&gt;$B$4,IF(A2208="","",A2208+1),"")</f>
        <v/>
      </c>
      <c r="B2209" s="3"/>
      <c r="C2209" s="3"/>
      <c r="D2209" s="122"/>
      <c r="E2209" s="3"/>
      <c r="F2209" s="3"/>
      <c r="G2209" s="3"/>
      <c r="H2209" s="3"/>
      <c r="I2209" s="120"/>
      <c r="J2209" s="3"/>
      <c r="K2209" s="95" t="str" cm="1">
        <f t="array" ref="K2209">IF(OR($J$14 = "A",$J$14 = "B",$J$14 = "C"),IF(I2209="","",IF(LEN(I2209)&gt;2,_xlfn.IFS(ISNUMBER(SEARCH("_",I2209)),I2209,ISNUMBER(SEARCH(", ",I2209)),SUBSTITUTE(I2209,", ","_"),ISNUMBER(SEARCH("/ ",I2209)),SUBSTITUTE(I2209,"/ ","_"),ISNUMBER(SEARCH(",",I2209)),SUBSTITUTE(I2209,",","_"),ISNUMBER(SEARCH("/",I2209)),SUBSTITUTE(I2209,"/","_"),ISNUMBER(SEARCH("",I2209)),I2209),I2209)),IF(OR($J$14 = "J",$J$14 = "K"),"",IF(D2209="","",IF(LEN(D2209)&gt;2,_xlfn.IFS(ISNUMBER(SEARCH("_",D2209)),D2209,ISNUMBER(SEARCH(", ",D2209)),SUBSTITUTE(D2209,", ","_"),ISNUMBER(SEARCH("/ ",D2209)),SUBSTITUTE(D2209,"/ ","_"),ISNUMBER(SEARCH(",",D2209)),SUBSTITUTE(D2209,",","_"),ISNUMBER(SEARCH("/",D2209)),SUBSTITUTE(D2209,"/","_"),ISNUMBER(SEARCH("",D2209)),D2209),D2209))))</f>
        <v/>
      </c>
      <c r="L2209" s="1"/>
      <c r="M2209" s="1" t="str">
        <f t="shared" si="171"/>
        <v/>
      </c>
      <c r="N2209" s="94" t="str">
        <f>IF($L2209="None","",IF(ISERROR(VLOOKUP($L2209,Info!$B$4:$B$266,1,FALSE)),"",VLOOKUP($L2209,Info!$B$4:$L$266,5,FALSE)))</f>
        <v/>
      </c>
      <c r="O2209" s="94" t="str">
        <f>IF(K2209="","",IF(AND($J$12&lt;&gt;"ABC",N2209="3"),"BAC",IF(N2209="3","ABC",IF($J$12&lt;&gt;"ABC",IF($J$10="Standard",VLOOKUP(K2209,Info!$BE$4:$BF$481,2,FALSE),VLOOKUP(K2209,Info!$BI$4:$BJ$482,2,FALSE)),IF($J$10="Standard",VLOOKUP(K2209,Info!$AG$4:$AH$2994,2,FALSE),VLOOKUP(K2209,Info!$AK$4:$AL$2997,2,FALSE))))))</f>
        <v/>
      </c>
      <c r="P2209" s="94" t="str">
        <f>IF($L2209="None","",IF(ISERROR(VLOOKUP($L2209,Info!$B$4:$B$266,1,FALSE)),"",VLOOKUP($L2209,Info!$B$4:$L$266,3,FALSE)))</f>
        <v/>
      </c>
      <c r="Q2209" s="96" t="str">
        <f>IF($L2209="None","",IF(ISERROR(VLOOKUP($L2209,Info!$B$4:$B$266,1,FALSE)),"",VLOOKUP($L2209,Info!$B$4:$L$266,4,FALSE)))</f>
        <v/>
      </c>
      <c r="R2209" s="1"/>
      <c r="S2209" s="6" t="str">
        <f t="shared" si="172"/>
        <v/>
      </c>
      <c r="T2209" s="6" t="str">
        <f>IF($L2209="None","",IF(ISERROR(VLOOKUP($L2209,Info!$B$4:$B$266,1,FALSE)),"",VLOOKUP($L2209,Info!$B$4:$L$266,11,FALSE)))</f>
        <v/>
      </c>
      <c r="U2209" s="1"/>
      <c r="V2209" s="1"/>
      <c r="W2209" s="1"/>
      <c r="X2209" s="1" t="str">
        <f>IF($L2209="None","",IF(ISERROR(VLOOKUP($L2209,Info!$B$4:$B$266,1,FALSE)),"",IF(OR(W2209="Metallic Liquid Tight",W2209="Non-Metallic Liquid Tight",W2209="LSZH",W2209="Greenfield"),VLOOKUP($L2209,Info!$B$4:$L$266,7,FALSE),"N/A")))</f>
        <v/>
      </c>
      <c r="Y2209" s="1"/>
      <c r="Z2209" s="96" t="str">
        <f>IF($L2209="None","",IF(ISERROR(VLOOKUP($L2209,Info!$B$4:$B$266,1,FALSE)),"",VLOOKUP($L2209,Info!$B$4:$L$266,9,FALSE)))</f>
        <v/>
      </c>
      <c r="AA2209" s="96" t="str">
        <f>IF($L2209="None","",IF(ISERROR(VLOOKUP($L2209,Info!$B$4:$B$266,1,FALSE)),"",VLOOKUP($L2209,Info!$B$4:$L$266,8,FALSE)))</f>
        <v/>
      </c>
      <c r="AB2209" s="96" t="str">
        <f>IF($L2209="None","",IF(ISERROR(VLOOKUP($L2209,Info!$B$4:$B$266,1,FALSE)),"",VLOOKUP($L2209,Info!$B$4:$L$266,10,FALSE)))</f>
        <v/>
      </c>
      <c r="AC2209" s="1" t="str">
        <f>IF(W2209="SO Cable","Black,White",IF(O2209="","",IF(P2209="","",IF($J$12&lt;&gt;"ABC",IF(P2209&lt;="250",VLOOKUP(O2209,Info!$AZ$4:$BB$22,3,FALSE),VLOOKUP(O2209,Info!$AZ$23:$BB$39,3,FALSE)),IF(P2209&lt;="250",VLOOKUP(O2209,Info!$AO$4:$AQ$22,3,FALSE),VLOOKUP(O2209,Info!$AO$23:$AP$39,3,FALSE))))))</f>
        <v/>
      </c>
      <c r="AD2209" s="1"/>
      <c r="AE2209" s="1" t="str">
        <f>IF($L2209="None","",IF(ISERROR(VLOOKUP($L2209,Info!$B$4:$B$266,1,FALSE)),"",VLOOKUP($L2209,Info!$B$4:$L$266,4,FALSE)))</f>
        <v/>
      </c>
      <c r="AF2209" s="1" t="str">
        <f>IF($L2209="None","",IF(ISERROR(VLOOKUP($L2209,Info!$B$4:$B$266,1,FALSE)),"",VLOOKUP($L2209,Info!$B$4:$L$266,6,FALSE)))</f>
        <v/>
      </c>
      <c r="AG2209" s="1"/>
      <c r="AH2209" s="33" t="str" cm="1">
        <f t="array" ref="AH2209">IF(AND(L2209&lt;&gt;"",O2209&lt;&gt;"",R2209:S2209&lt;&gt;"",W2209:X2209&lt;&gt;"",Z2209:AA2209&lt;&gt;"",AC2209&lt;&gt;""),"Good","Bad")</f>
        <v>Bad</v>
      </c>
      <c r="AL2209" t="str" cm="1">
        <f t="array" ref="AL2209">IF(R2209&gt;0,_xlfn.IFS(COUNTIF($L$20:L2209,"&lt;&gt;")&lt;101,1,COUNTIF($L$20:L2209,"&lt;&gt;")&lt;201,2,COUNTIF($L$20:L2209,"&lt;&gt;")&lt;301,3,COUNTIF($L$20:L2209,"&lt;&gt;")&lt;401,4,COUNTIF($L$20:L2209,"&lt;&gt;")&lt;501,5,COUNTIF($L$20:L2209,"&lt;&gt;")&lt;601,6,COUNTIF($L$20:L2209,"&lt;&gt;")&lt;701,7,COUNTIF($L$20:L2209,"&lt;&gt;")&lt;801,8,COUNTIF($L$20:L2209,"&lt;&gt;")&lt;901,9,COUNTIF($L$20:L2209,"&lt;&gt;")&lt;1001,10,COUNTIF($L$20:L2209,"&lt;&gt;")&lt;1101,11,COUNTIF($L$20:L2209,"&lt;&gt;")&lt;1201,12,COUNTIF($L$20:L2209,"&lt;&gt;")&lt;1301,13,COUNTIF($L$20:L2209,"&lt;&gt;")&lt;1401,14,COUNTIF($L$20:L2209,"&lt;&gt;")&lt;1501,15,COUNTIF($L$20:L2209,"&lt;&gt;")&lt;1601,16,COUNTIF($L$20:L2209,"&lt;&gt;")&lt;1701,17,COUNTIF($L$20:L2209,"&lt;&gt;")&lt;1801,18,COUNTIF($L$20:L2209,"&lt;&gt;")&lt;1901,19,COUNTIF($L$20:L2209,"&lt;&gt;")&lt;2001,20,COUNTIF($L$20:L2209,"&lt;&gt;")&lt;2101,21,COUNTIF($L$20:L2209,"&lt;&gt;")&lt;2201,22,COUNTIF($L$20:L2209,"&lt;&gt;")&lt;2301,23,COUNTIF($L$20:L2209,"&lt;&gt;")&lt;2401,24,COUNTIF($L$20:L2209,"&lt;&gt;")&lt;2501,25,COUNTIF($L$20:L2209,"&lt;&gt;")&lt;2601,26,COUNTIF($L$20:L2209,"&lt;&gt;")&lt;2701,27,COUNTIF($L$20:L2209,"&lt;&gt;")&lt;2801,28,COUNTIF($L$20:L2209,"&lt;&gt;")&lt;2901,29,COUNTIF($L$20:L2209,"&lt;&gt;")&lt;3001,30),"")</f>
        <v/>
      </c>
      <c r="AM2209" t="str">
        <f t="shared" si="170"/>
        <v/>
      </c>
      <c r="AN2209" t="str">
        <f t="shared" si="174"/>
        <v/>
      </c>
      <c r="AP2209" t="str">
        <f t="shared" si="173"/>
        <v/>
      </c>
      <c r="AQ2209" t="str">
        <f>IF(AO2209="","",COUNTIFS(AM2209:$AM$3019,AO2209))</f>
        <v/>
      </c>
    </row>
    <row r="2210" spans="1:43" x14ac:dyDescent="0.25">
      <c r="A2210" s="6" t="str">
        <f>IF(COUNT($A$20:A2209)&lt;&gt;$B$4,IF(A2209="","",A2209+1),"")</f>
        <v/>
      </c>
      <c r="B2210" s="3"/>
      <c r="C2210" s="3"/>
      <c r="D2210" s="122"/>
      <c r="E2210" s="3"/>
      <c r="F2210" s="3"/>
      <c r="G2210" s="3"/>
      <c r="H2210" s="3"/>
      <c r="I2210" s="120"/>
      <c r="J2210" s="3"/>
      <c r="K2210" s="95" t="str" cm="1">
        <f t="array" ref="K2210">IF(OR($J$14 = "A",$J$14 = "B",$J$14 = "C"),IF(I2210="","",IF(LEN(I2210)&gt;2,_xlfn.IFS(ISNUMBER(SEARCH("_",I2210)),I2210,ISNUMBER(SEARCH(", ",I2210)),SUBSTITUTE(I2210,", ","_"),ISNUMBER(SEARCH("/ ",I2210)),SUBSTITUTE(I2210,"/ ","_"),ISNUMBER(SEARCH(",",I2210)),SUBSTITUTE(I2210,",","_"),ISNUMBER(SEARCH("/",I2210)),SUBSTITUTE(I2210,"/","_"),ISNUMBER(SEARCH("",I2210)),I2210),I2210)),IF(OR($J$14 = "J",$J$14 = "K"),"",IF(D2210="","",IF(LEN(D2210)&gt;2,_xlfn.IFS(ISNUMBER(SEARCH("_",D2210)),D2210,ISNUMBER(SEARCH(", ",D2210)),SUBSTITUTE(D2210,", ","_"),ISNUMBER(SEARCH("/ ",D2210)),SUBSTITUTE(D2210,"/ ","_"),ISNUMBER(SEARCH(",",D2210)),SUBSTITUTE(D2210,",","_"),ISNUMBER(SEARCH("/",D2210)),SUBSTITUTE(D2210,"/","_"),ISNUMBER(SEARCH("",D2210)),D2210),D2210))))</f>
        <v/>
      </c>
      <c r="L2210" s="1"/>
      <c r="M2210" s="1" t="str">
        <f t="shared" si="171"/>
        <v/>
      </c>
      <c r="N2210" s="94" t="str">
        <f>IF($L2210="None","",IF(ISERROR(VLOOKUP($L2210,Info!$B$4:$B$266,1,FALSE)),"",VLOOKUP($L2210,Info!$B$4:$L$266,5,FALSE)))</f>
        <v/>
      </c>
      <c r="O2210" s="94" t="str">
        <f>IF(K2210="","",IF(AND($J$12&lt;&gt;"ABC",N2210="3"),"BAC",IF(N2210="3","ABC",IF($J$12&lt;&gt;"ABC",IF($J$10="Standard",VLOOKUP(K2210,Info!$BE$4:$BF$481,2,FALSE),VLOOKUP(K2210,Info!$BI$4:$BJ$482,2,FALSE)),IF($J$10="Standard",VLOOKUP(K2210,Info!$AG$4:$AH$2994,2,FALSE),VLOOKUP(K2210,Info!$AK$4:$AL$2997,2,FALSE))))))</f>
        <v/>
      </c>
      <c r="P2210" s="94" t="str">
        <f>IF($L2210="None","",IF(ISERROR(VLOOKUP($L2210,Info!$B$4:$B$266,1,FALSE)),"",VLOOKUP($L2210,Info!$B$4:$L$266,3,FALSE)))</f>
        <v/>
      </c>
      <c r="Q2210" s="96" t="str">
        <f>IF($L2210="None","",IF(ISERROR(VLOOKUP($L2210,Info!$B$4:$B$266,1,FALSE)),"",VLOOKUP($L2210,Info!$B$4:$L$266,4,FALSE)))</f>
        <v/>
      </c>
      <c r="R2210" s="1"/>
      <c r="S2210" s="6" t="str">
        <f t="shared" si="172"/>
        <v/>
      </c>
      <c r="T2210" s="6" t="str">
        <f>IF($L2210="None","",IF(ISERROR(VLOOKUP($L2210,Info!$B$4:$B$266,1,FALSE)),"",VLOOKUP($L2210,Info!$B$4:$L$266,11,FALSE)))</f>
        <v/>
      </c>
      <c r="U2210" s="1"/>
      <c r="V2210" s="1"/>
      <c r="W2210" s="1"/>
      <c r="X2210" s="1" t="str">
        <f>IF($L2210="None","",IF(ISERROR(VLOOKUP($L2210,Info!$B$4:$B$266,1,FALSE)),"",IF(OR(W2210="Metallic Liquid Tight",W2210="Non-Metallic Liquid Tight",W2210="LSZH",W2210="Greenfield"),VLOOKUP($L2210,Info!$B$4:$L$266,7,FALSE),"N/A")))</f>
        <v/>
      </c>
      <c r="Y2210" s="1"/>
      <c r="Z2210" s="96" t="str">
        <f>IF($L2210="None","",IF(ISERROR(VLOOKUP($L2210,Info!$B$4:$B$266,1,FALSE)),"",VLOOKUP($L2210,Info!$B$4:$L$266,9,FALSE)))</f>
        <v/>
      </c>
      <c r="AA2210" s="96" t="str">
        <f>IF($L2210="None","",IF(ISERROR(VLOOKUP($L2210,Info!$B$4:$B$266,1,FALSE)),"",VLOOKUP($L2210,Info!$B$4:$L$266,8,FALSE)))</f>
        <v/>
      </c>
      <c r="AB2210" s="96" t="str">
        <f>IF($L2210="None","",IF(ISERROR(VLOOKUP($L2210,Info!$B$4:$B$266,1,FALSE)),"",VLOOKUP($L2210,Info!$B$4:$L$266,10,FALSE)))</f>
        <v/>
      </c>
      <c r="AC2210" s="1" t="str">
        <f>IF(W2210="SO Cable","Black,White",IF(O2210="","",IF(P2210="","",IF($J$12&lt;&gt;"ABC",IF(P2210&lt;="250",VLOOKUP(O2210,Info!$AZ$4:$BB$22,3,FALSE),VLOOKUP(O2210,Info!$AZ$23:$BB$39,3,FALSE)),IF(P2210&lt;="250",VLOOKUP(O2210,Info!$AO$4:$AQ$22,3,FALSE),VLOOKUP(O2210,Info!$AO$23:$AP$39,3,FALSE))))))</f>
        <v/>
      </c>
      <c r="AD2210" s="1"/>
      <c r="AE2210" s="1" t="str">
        <f>IF($L2210="None","",IF(ISERROR(VLOOKUP($L2210,Info!$B$4:$B$266,1,FALSE)),"",VLOOKUP($L2210,Info!$B$4:$L$266,4,FALSE)))</f>
        <v/>
      </c>
      <c r="AF2210" s="1" t="str">
        <f>IF($L2210="None","",IF(ISERROR(VLOOKUP($L2210,Info!$B$4:$B$266,1,FALSE)),"",VLOOKUP($L2210,Info!$B$4:$L$266,6,FALSE)))</f>
        <v/>
      </c>
      <c r="AG2210" s="1"/>
      <c r="AH2210" s="33" t="str" cm="1">
        <f t="array" ref="AH2210">IF(AND(L2210&lt;&gt;"",O2210&lt;&gt;"",R2210:S2210&lt;&gt;"",W2210:X2210&lt;&gt;"",Z2210:AA2210&lt;&gt;"",AC2210&lt;&gt;""),"Good","Bad")</f>
        <v>Bad</v>
      </c>
      <c r="AL2210" t="str" cm="1">
        <f t="array" ref="AL2210">IF(R2210&gt;0,_xlfn.IFS(COUNTIF($L$20:L2210,"&lt;&gt;")&lt;101,1,COUNTIF($L$20:L2210,"&lt;&gt;")&lt;201,2,COUNTIF($L$20:L2210,"&lt;&gt;")&lt;301,3,COUNTIF($L$20:L2210,"&lt;&gt;")&lt;401,4,COUNTIF($L$20:L2210,"&lt;&gt;")&lt;501,5,COUNTIF($L$20:L2210,"&lt;&gt;")&lt;601,6,COUNTIF($L$20:L2210,"&lt;&gt;")&lt;701,7,COUNTIF($L$20:L2210,"&lt;&gt;")&lt;801,8,COUNTIF($L$20:L2210,"&lt;&gt;")&lt;901,9,COUNTIF($L$20:L2210,"&lt;&gt;")&lt;1001,10,COUNTIF($L$20:L2210,"&lt;&gt;")&lt;1101,11,COUNTIF($L$20:L2210,"&lt;&gt;")&lt;1201,12,COUNTIF($L$20:L2210,"&lt;&gt;")&lt;1301,13,COUNTIF($L$20:L2210,"&lt;&gt;")&lt;1401,14,COUNTIF($L$20:L2210,"&lt;&gt;")&lt;1501,15,COUNTIF($L$20:L2210,"&lt;&gt;")&lt;1601,16,COUNTIF($L$20:L2210,"&lt;&gt;")&lt;1701,17,COUNTIF($L$20:L2210,"&lt;&gt;")&lt;1801,18,COUNTIF($L$20:L2210,"&lt;&gt;")&lt;1901,19,COUNTIF($L$20:L2210,"&lt;&gt;")&lt;2001,20,COUNTIF($L$20:L2210,"&lt;&gt;")&lt;2101,21,COUNTIF($L$20:L2210,"&lt;&gt;")&lt;2201,22,COUNTIF($L$20:L2210,"&lt;&gt;")&lt;2301,23,COUNTIF($L$20:L2210,"&lt;&gt;")&lt;2401,24,COUNTIF($L$20:L2210,"&lt;&gt;")&lt;2501,25,COUNTIF($L$20:L2210,"&lt;&gt;")&lt;2601,26,COUNTIF($L$20:L2210,"&lt;&gt;")&lt;2701,27,COUNTIF($L$20:L2210,"&lt;&gt;")&lt;2801,28,COUNTIF($L$20:L2210,"&lt;&gt;")&lt;2901,29,COUNTIF($L$20:L2210,"&lt;&gt;")&lt;3001,30),"")</f>
        <v/>
      </c>
      <c r="AM2210" t="str">
        <f t="shared" si="170"/>
        <v/>
      </c>
      <c r="AN2210" t="str">
        <f t="shared" si="174"/>
        <v/>
      </c>
      <c r="AP2210" t="str">
        <f t="shared" si="173"/>
        <v/>
      </c>
      <c r="AQ2210" t="str">
        <f>IF(AO2210="","",COUNTIFS(AM2210:$AM$3019,AO2210))</f>
        <v/>
      </c>
    </row>
    <row r="2211" spans="1:43" x14ac:dyDescent="0.25">
      <c r="A2211" s="6" t="str">
        <f>IF(COUNT($A$20:A2210)&lt;&gt;$B$4,IF(A2210="","",A2210+1),"")</f>
        <v/>
      </c>
      <c r="B2211" s="3"/>
      <c r="C2211" s="3"/>
      <c r="D2211" s="122"/>
      <c r="E2211" s="3"/>
      <c r="F2211" s="3"/>
      <c r="G2211" s="3"/>
      <c r="H2211" s="3"/>
      <c r="I2211" s="120"/>
      <c r="J2211" s="3"/>
      <c r="K2211" s="95" t="str" cm="1">
        <f t="array" ref="K2211">IF(OR($J$14 = "A",$J$14 = "B",$J$14 = "C"),IF(I2211="","",IF(LEN(I2211)&gt;2,_xlfn.IFS(ISNUMBER(SEARCH("_",I2211)),I2211,ISNUMBER(SEARCH(", ",I2211)),SUBSTITUTE(I2211,", ","_"),ISNUMBER(SEARCH("/ ",I2211)),SUBSTITUTE(I2211,"/ ","_"),ISNUMBER(SEARCH(",",I2211)),SUBSTITUTE(I2211,",","_"),ISNUMBER(SEARCH("/",I2211)),SUBSTITUTE(I2211,"/","_"),ISNUMBER(SEARCH("",I2211)),I2211),I2211)),IF(OR($J$14 = "J",$J$14 = "K"),"",IF(D2211="","",IF(LEN(D2211)&gt;2,_xlfn.IFS(ISNUMBER(SEARCH("_",D2211)),D2211,ISNUMBER(SEARCH(", ",D2211)),SUBSTITUTE(D2211,", ","_"),ISNUMBER(SEARCH("/ ",D2211)),SUBSTITUTE(D2211,"/ ","_"),ISNUMBER(SEARCH(",",D2211)),SUBSTITUTE(D2211,",","_"),ISNUMBER(SEARCH("/",D2211)),SUBSTITUTE(D2211,"/","_"),ISNUMBER(SEARCH("",D2211)),D2211),D2211))))</f>
        <v/>
      </c>
      <c r="L2211" s="1"/>
      <c r="M2211" s="1" t="str">
        <f t="shared" si="171"/>
        <v/>
      </c>
      <c r="N2211" s="94" t="str">
        <f>IF($L2211="None","",IF(ISERROR(VLOOKUP($L2211,Info!$B$4:$B$266,1,FALSE)),"",VLOOKUP($L2211,Info!$B$4:$L$266,5,FALSE)))</f>
        <v/>
      </c>
      <c r="O2211" s="94" t="str">
        <f>IF(K2211="","",IF(AND($J$12&lt;&gt;"ABC",N2211="3"),"BAC",IF(N2211="3","ABC",IF($J$12&lt;&gt;"ABC",IF($J$10="Standard",VLOOKUP(K2211,Info!$BE$4:$BF$481,2,FALSE),VLOOKUP(K2211,Info!$BI$4:$BJ$482,2,FALSE)),IF($J$10="Standard",VLOOKUP(K2211,Info!$AG$4:$AH$2994,2,FALSE),VLOOKUP(K2211,Info!$AK$4:$AL$2997,2,FALSE))))))</f>
        <v/>
      </c>
      <c r="P2211" s="94" t="str">
        <f>IF($L2211="None","",IF(ISERROR(VLOOKUP($L2211,Info!$B$4:$B$266,1,FALSE)),"",VLOOKUP($L2211,Info!$B$4:$L$266,3,FALSE)))</f>
        <v/>
      </c>
      <c r="Q2211" s="96" t="str">
        <f>IF($L2211="None","",IF(ISERROR(VLOOKUP($L2211,Info!$B$4:$B$266,1,FALSE)),"",VLOOKUP($L2211,Info!$B$4:$L$266,4,FALSE)))</f>
        <v/>
      </c>
      <c r="R2211" s="1"/>
      <c r="S2211" s="6" t="str">
        <f t="shared" si="172"/>
        <v/>
      </c>
      <c r="T2211" s="6" t="str">
        <f>IF($L2211="None","",IF(ISERROR(VLOOKUP($L2211,Info!$B$4:$B$266,1,FALSE)),"",VLOOKUP($L2211,Info!$B$4:$L$266,11,FALSE)))</f>
        <v/>
      </c>
      <c r="U2211" s="1"/>
      <c r="V2211" s="1"/>
      <c r="W2211" s="1"/>
      <c r="X2211" s="1" t="str">
        <f>IF($L2211="None","",IF(ISERROR(VLOOKUP($L2211,Info!$B$4:$B$266,1,FALSE)),"",IF(OR(W2211="Metallic Liquid Tight",W2211="Non-Metallic Liquid Tight",W2211="LSZH",W2211="Greenfield"),VLOOKUP($L2211,Info!$B$4:$L$266,7,FALSE),"N/A")))</f>
        <v/>
      </c>
      <c r="Y2211" s="1"/>
      <c r="Z2211" s="96" t="str">
        <f>IF($L2211="None","",IF(ISERROR(VLOOKUP($L2211,Info!$B$4:$B$266,1,FALSE)),"",VLOOKUP($L2211,Info!$B$4:$L$266,9,FALSE)))</f>
        <v/>
      </c>
      <c r="AA2211" s="96" t="str">
        <f>IF($L2211="None","",IF(ISERROR(VLOOKUP($L2211,Info!$B$4:$B$266,1,FALSE)),"",VLOOKUP($L2211,Info!$B$4:$L$266,8,FALSE)))</f>
        <v/>
      </c>
      <c r="AB2211" s="96" t="str">
        <f>IF($L2211="None","",IF(ISERROR(VLOOKUP($L2211,Info!$B$4:$B$266,1,FALSE)),"",VLOOKUP($L2211,Info!$B$4:$L$266,10,FALSE)))</f>
        <v/>
      </c>
      <c r="AC2211" s="1" t="str">
        <f>IF(W2211="SO Cable","Black,White",IF(O2211="","",IF(P2211="","",IF($J$12&lt;&gt;"ABC",IF(P2211&lt;="250",VLOOKUP(O2211,Info!$AZ$4:$BB$22,3,FALSE),VLOOKUP(O2211,Info!$AZ$23:$BB$39,3,FALSE)),IF(P2211&lt;="250",VLOOKUP(O2211,Info!$AO$4:$AQ$22,3,FALSE),VLOOKUP(O2211,Info!$AO$23:$AP$39,3,FALSE))))))</f>
        <v/>
      </c>
      <c r="AD2211" s="1"/>
      <c r="AE2211" s="1" t="str">
        <f>IF($L2211="None","",IF(ISERROR(VLOOKUP($L2211,Info!$B$4:$B$266,1,FALSE)),"",VLOOKUP($L2211,Info!$B$4:$L$266,4,FALSE)))</f>
        <v/>
      </c>
      <c r="AF2211" s="1" t="str">
        <f>IF($L2211="None","",IF(ISERROR(VLOOKUP($L2211,Info!$B$4:$B$266,1,FALSE)),"",VLOOKUP($L2211,Info!$B$4:$L$266,6,FALSE)))</f>
        <v/>
      </c>
      <c r="AG2211" s="1"/>
      <c r="AH2211" s="33" t="str" cm="1">
        <f t="array" ref="AH2211">IF(AND(L2211&lt;&gt;"",O2211&lt;&gt;"",R2211:S2211&lt;&gt;"",W2211:X2211&lt;&gt;"",Z2211:AA2211&lt;&gt;"",AC2211&lt;&gt;""),"Good","Bad")</f>
        <v>Bad</v>
      </c>
      <c r="AL2211" t="str" cm="1">
        <f t="array" ref="AL2211">IF(R2211&gt;0,_xlfn.IFS(COUNTIF($L$20:L2211,"&lt;&gt;")&lt;101,1,COUNTIF($L$20:L2211,"&lt;&gt;")&lt;201,2,COUNTIF($L$20:L2211,"&lt;&gt;")&lt;301,3,COUNTIF($L$20:L2211,"&lt;&gt;")&lt;401,4,COUNTIF($L$20:L2211,"&lt;&gt;")&lt;501,5,COUNTIF($L$20:L2211,"&lt;&gt;")&lt;601,6,COUNTIF($L$20:L2211,"&lt;&gt;")&lt;701,7,COUNTIF($L$20:L2211,"&lt;&gt;")&lt;801,8,COUNTIF($L$20:L2211,"&lt;&gt;")&lt;901,9,COUNTIF($L$20:L2211,"&lt;&gt;")&lt;1001,10,COUNTIF($L$20:L2211,"&lt;&gt;")&lt;1101,11,COUNTIF($L$20:L2211,"&lt;&gt;")&lt;1201,12,COUNTIF($L$20:L2211,"&lt;&gt;")&lt;1301,13,COUNTIF($L$20:L2211,"&lt;&gt;")&lt;1401,14,COUNTIF($L$20:L2211,"&lt;&gt;")&lt;1501,15,COUNTIF($L$20:L2211,"&lt;&gt;")&lt;1601,16,COUNTIF($L$20:L2211,"&lt;&gt;")&lt;1701,17,COUNTIF($L$20:L2211,"&lt;&gt;")&lt;1801,18,COUNTIF($L$20:L2211,"&lt;&gt;")&lt;1901,19,COUNTIF($L$20:L2211,"&lt;&gt;")&lt;2001,20,COUNTIF($L$20:L2211,"&lt;&gt;")&lt;2101,21,COUNTIF($L$20:L2211,"&lt;&gt;")&lt;2201,22,COUNTIF($L$20:L2211,"&lt;&gt;")&lt;2301,23,COUNTIF($L$20:L2211,"&lt;&gt;")&lt;2401,24,COUNTIF($L$20:L2211,"&lt;&gt;")&lt;2501,25,COUNTIF($L$20:L2211,"&lt;&gt;")&lt;2601,26,COUNTIF($L$20:L2211,"&lt;&gt;")&lt;2701,27,COUNTIF($L$20:L2211,"&lt;&gt;")&lt;2801,28,COUNTIF($L$20:L2211,"&lt;&gt;")&lt;2901,29,COUNTIF($L$20:L2211,"&lt;&gt;")&lt;3001,30),"")</f>
        <v/>
      </c>
      <c r="AM2211" t="str">
        <f t="shared" si="170"/>
        <v/>
      </c>
      <c r="AN2211" t="str">
        <f t="shared" si="174"/>
        <v/>
      </c>
      <c r="AP2211" t="str">
        <f t="shared" si="173"/>
        <v/>
      </c>
      <c r="AQ2211" t="str">
        <f>IF(AO2211="","",COUNTIFS(AM2211:$AM$3019,AO2211))</f>
        <v/>
      </c>
    </row>
    <row r="2212" spans="1:43" x14ac:dyDescent="0.25">
      <c r="A2212" s="6" t="str">
        <f>IF(COUNT($A$20:A2211)&lt;&gt;$B$4,IF(A2211="","",A2211+1),"")</f>
        <v/>
      </c>
      <c r="B2212" s="3"/>
      <c r="C2212" s="3"/>
      <c r="D2212" s="122"/>
      <c r="E2212" s="3"/>
      <c r="F2212" s="3"/>
      <c r="G2212" s="3"/>
      <c r="H2212" s="3"/>
      <c r="I2212" s="120"/>
      <c r="J2212" s="3"/>
      <c r="K2212" s="95" t="str" cm="1">
        <f t="array" ref="K2212">IF(OR($J$14 = "A",$J$14 = "B",$J$14 = "C"),IF(I2212="","",IF(LEN(I2212)&gt;2,_xlfn.IFS(ISNUMBER(SEARCH("_",I2212)),I2212,ISNUMBER(SEARCH(", ",I2212)),SUBSTITUTE(I2212,", ","_"),ISNUMBER(SEARCH("/ ",I2212)),SUBSTITUTE(I2212,"/ ","_"),ISNUMBER(SEARCH(",",I2212)),SUBSTITUTE(I2212,",","_"),ISNUMBER(SEARCH("/",I2212)),SUBSTITUTE(I2212,"/","_"),ISNUMBER(SEARCH("",I2212)),I2212),I2212)),IF(OR($J$14 = "J",$J$14 = "K"),"",IF(D2212="","",IF(LEN(D2212)&gt;2,_xlfn.IFS(ISNUMBER(SEARCH("_",D2212)),D2212,ISNUMBER(SEARCH(", ",D2212)),SUBSTITUTE(D2212,", ","_"),ISNUMBER(SEARCH("/ ",D2212)),SUBSTITUTE(D2212,"/ ","_"),ISNUMBER(SEARCH(",",D2212)),SUBSTITUTE(D2212,",","_"),ISNUMBER(SEARCH("/",D2212)),SUBSTITUTE(D2212,"/","_"),ISNUMBER(SEARCH("",D2212)),D2212),D2212))))</f>
        <v/>
      </c>
      <c r="L2212" s="1"/>
      <c r="M2212" s="1" t="str">
        <f t="shared" si="171"/>
        <v/>
      </c>
      <c r="N2212" s="94" t="str">
        <f>IF($L2212="None","",IF(ISERROR(VLOOKUP($L2212,Info!$B$4:$B$266,1,FALSE)),"",VLOOKUP($L2212,Info!$B$4:$L$266,5,FALSE)))</f>
        <v/>
      </c>
      <c r="O2212" s="94" t="str">
        <f>IF(K2212="","",IF(AND($J$12&lt;&gt;"ABC",N2212="3"),"BAC",IF(N2212="3","ABC",IF($J$12&lt;&gt;"ABC",IF($J$10="Standard",VLOOKUP(K2212,Info!$BE$4:$BF$481,2,FALSE),VLOOKUP(K2212,Info!$BI$4:$BJ$482,2,FALSE)),IF($J$10="Standard",VLOOKUP(K2212,Info!$AG$4:$AH$2994,2,FALSE),VLOOKUP(K2212,Info!$AK$4:$AL$2997,2,FALSE))))))</f>
        <v/>
      </c>
      <c r="P2212" s="94" t="str">
        <f>IF($L2212="None","",IF(ISERROR(VLOOKUP($L2212,Info!$B$4:$B$266,1,FALSE)),"",VLOOKUP($L2212,Info!$B$4:$L$266,3,FALSE)))</f>
        <v/>
      </c>
      <c r="Q2212" s="96" t="str">
        <f>IF($L2212="None","",IF(ISERROR(VLOOKUP($L2212,Info!$B$4:$B$266,1,FALSE)),"",VLOOKUP($L2212,Info!$B$4:$L$266,4,FALSE)))</f>
        <v/>
      </c>
      <c r="R2212" s="1"/>
      <c r="S2212" s="6" t="str">
        <f t="shared" si="172"/>
        <v/>
      </c>
      <c r="T2212" s="6" t="str">
        <f>IF($L2212="None","",IF(ISERROR(VLOOKUP($L2212,Info!$B$4:$B$266,1,FALSE)),"",VLOOKUP($L2212,Info!$B$4:$L$266,11,FALSE)))</f>
        <v/>
      </c>
      <c r="U2212" s="1"/>
      <c r="V2212" s="1"/>
      <c r="W2212" s="1"/>
      <c r="X2212" s="1" t="str">
        <f>IF($L2212="None","",IF(ISERROR(VLOOKUP($L2212,Info!$B$4:$B$266,1,FALSE)),"",IF(OR(W2212="Metallic Liquid Tight",W2212="Non-Metallic Liquid Tight",W2212="LSZH",W2212="Greenfield"),VLOOKUP($L2212,Info!$B$4:$L$266,7,FALSE),"N/A")))</f>
        <v/>
      </c>
      <c r="Y2212" s="1"/>
      <c r="Z2212" s="96" t="str">
        <f>IF($L2212="None","",IF(ISERROR(VLOOKUP($L2212,Info!$B$4:$B$266,1,FALSE)),"",VLOOKUP($L2212,Info!$B$4:$L$266,9,FALSE)))</f>
        <v/>
      </c>
      <c r="AA2212" s="96" t="str">
        <f>IF($L2212="None","",IF(ISERROR(VLOOKUP($L2212,Info!$B$4:$B$266,1,FALSE)),"",VLOOKUP($L2212,Info!$B$4:$L$266,8,FALSE)))</f>
        <v/>
      </c>
      <c r="AB2212" s="96" t="str">
        <f>IF($L2212="None","",IF(ISERROR(VLOOKUP($L2212,Info!$B$4:$B$266,1,FALSE)),"",VLOOKUP($L2212,Info!$B$4:$L$266,10,FALSE)))</f>
        <v/>
      </c>
      <c r="AC2212" s="1" t="str">
        <f>IF(W2212="SO Cable","Black,White",IF(O2212="","",IF(P2212="","",IF($J$12&lt;&gt;"ABC",IF(P2212&lt;="250",VLOOKUP(O2212,Info!$AZ$4:$BB$22,3,FALSE),VLOOKUP(O2212,Info!$AZ$23:$BB$39,3,FALSE)),IF(P2212&lt;="250",VLOOKUP(O2212,Info!$AO$4:$AQ$22,3,FALSE),VLOOKUP(O2212,Info!$AO$23:$AP$39,3,FALSE))))))</f>
        <v/>
      </c>
      <c r="AD2212" s="1"/>
      <c r="AE2212" s="1" t="str">
        <f>IF($L2212="None","",IF(ISERROR(VLOOKUP($L2212,Info!$B$4:$B$266,1,FALSE)),"",VLOOKUP($L2212,Info!$B$4:$L$266,4,FALSE)))</f>
        <v/>
      </c>
      <c r="AF2212" s="1" t="str">
        <f>IF($L2212="None","",IF(ISERROR(VLOOKUP($L2212,Info!$B$4:$B$266,1,FALSE)),"",VLOOKUP($L2212,Info!$B$4:$L$266,6,FALSE)))</f>
        <v/>
      </c>
      <c r="AG2212" s="1"/>
      <c r="AH2212" s="33" t="str" cm="1">
        <f t="array" ref="AH2212">IF(AND(L2212&lt;&gt;"",O2212&lt;&gt;"",R2212:S2212&lt;&gt;"",W2212:X2212&lt;&gt;"",Z2212:AA2212&lt;&gt;"",AC2212&lt;&gt;""),"Good","Bad")</f>
        <v>Bad</v>
      </c>
      <c r="AL2212" t="str" cm="1">
        <f t="array" ref="AL2212">IF(R2212&gt;0,_xlfn.IFS(COUNTIF($L$20:L2212,"&lt;&gt;")&lt;101,1,COUNTIF($L$20:L2212,"&lt;&gt;")&lt;201,2,COUNTIF($L$20:L2212,"&lt;&gt;")&lt;301,3,COUNTIF($L$20:L2212,"&lt;&gt;")&lt;401,4,COUNTIF($L$20:L2212,"&lt;&gt;")&lt;501,5,COUNTIF($L$20:L2212,"&lt;&gt;")&lt;601,6,COUNTIF($L$20:L2212,"&lt;&gt;")&lt;701,7,COUNTIF($L$20:L2212,"&lt;&gt;")&lt;801,8,COUNTIF($L$20:L2212,"&lt;&gt;")&lt;901,9,COUNTIF($L$20:L2212,"&lt;&gt;")&lt;1001,10,COUNTIF($L$20:L2212,"&lt;&gt;")&lt;1101,11,COUNTIF($L$20:L2212,"&lt;&gt;")&lt;1201,12,COUNTIF($L$20:L2212,"&lt;&gt;")&lt;1301,13,COUNTIF($L$20:L2212,"&lt;&gt;")&lt;1401,14,COUNTIF($L$20:L2212,"&lt;&gt;")&lt;1501,15,COUNTIF($L$20:L2212,"&lt;&gt;")&lt;1601,16,COUNTIF($L$20:L2212,"&lt;&gt;")&lt;1701,17,COUNTIF($L$20:L2212,"&lt;&gt;")&lt;1801,18,COUNTIF($L$20:L2212,"&lt;&gt;")&lt;1901,19,COUNTIF($L$20:L2212,"&lt;&gt;")&lt;2001,20,COUNTIF($L$20:L2212,"&lt;&gt;")&lt;2101,21,COUNTIF($L$20:L2212,"&lt;&gt;")&lt;2201,22,COUNTIF($L$20:L2212,"&lt;&gt;")&lt;2301,23,COUNTIF($L$20:L2212,"&lt;&gt;")&lt;2401,24,COUNTIF($L$20:L2212,"&lt;&gt;")&lt;2501,25,COUNTIF($L$20:L2212,"&lt;&gt;")&lt;2601,26,COUNTIF($L$20:L2212,"&lt;&gt;")&lt;2701,27,COUNTIF($L$20:L2212,"&lt;&gt;")&lt;2801,28,COUNTIF($L$20:L2212,"&lt;&gt;")&lt;2901,29,COUNTIF($L$20:L2212,"&lt;&gt;")&lt;3001,30),"")</f>
        <v/>
      </c>
      <c r="AM2212" t="str">
        <f t="shared" si="170"/>
        <v/>
      </c>
      <c r="AN2212" t="str">
        <f t="shared" si="174"/>
        <v/>
      </c>
      <c r="AP2212" t="str">
        <f t="shared" si="173"/>
        <v/>
      </c>
      <c r="AQ2212" t="str">
        <f>IF(AO2212="","",COUNTIFS(AM2212:$AM$3019,AO2212))</f>
        <v/>
      </c>
    </row>
    <row r="2213" spans="1:43" x14ac:dyDescent="0.25">
      <c r="A2213" s="6" t="str">
        <f>IF(COUNT($A$20:A2212)&lt;&gt;$B$4,IF(A2212="","",A2212+1),"")</f>
        <v/>
      </c>
      <c r="B2213" s="3"/>
      <c r="C2213" s="3"/>
      <c r="D2213" s="122"/>
      <c r="E2213" s="3"/>
      <c r="F2213" s="3"/>
      <c r="G2213" s="3"/>
      <c r="H2213" s="3"/>
      <c r="I2213" s="120"/>
      <c r="J2213" s="3"/>
      <c r="K2213" s="95" t="str" cm="1">
        <f t="array" ref="K2213">IF(OR($J$14 = "A",$J$14 = "B",$J$14 = "C"),IF(I2213="","",IF(LEN(I2213)&gt;2,_xlfn.IFS(ISNUMBER(SEARCH("_",I2213)),I2213,ISNUMBER(SEARCH(", ",I2213)),SUBSTITUTE(I2213,", ","_"),ISNUMBER(SEARCH("/ ",I2213)),SUBSTITUTE(I2213,"/ ","_"),ISNUMBER(SEARCH(",",I2213)),SUBSTITUTE(I2213,",","_"),ISNUMBER(SEARCH("/",I2213)),SUBSTITUTE(I2213,"/","_"),ISNUMBER(SEARCH("",I2213)),I2213),I2213)),IF(OR($J$14 = "J",$J$14 = "K"),"",IF(D2213="","",IF(LEN(D2213)&gt;2,_xlfn.IFS(ISNUMBER(SEARCH("_",D2213)),D2213,ISNUMBER(SEARCH(", ",D2213)),SUBSTITUTE(D2213,", ","_"),ISNUMBER(SEARCH("/ ",D2213)),SUBSTITUTE(D2213,"/ ","_"),ISNUMBER(SEARCH(",",D2213)),SUBSTITUTE(D2213,",","_"),ISNUMBER(SEARCH("/",D2213)),SUBSTITUTE(D2213,"/","_"),ISNUMBER(SEARCH("",D2213)),D2213),D2213))))</f>
        <v/>
      </c>
      <c r="L2213" s="1"/>
      <c r="M2213" s="1" t="str">
        <f t="shared" si="171"/>
        <v/>
      </c>
      <c r="N2213" s="94" t="str">
        <f>IF($L2213="None","",IF(ISERROR(VLOOKUP($L2213,Info!$B$4:$B$266,1,FALSE)),"",VLOOKUP($L2213,Info!$B$4:$L$266,5,FALSE)))</f>
        <v/>
      </c>
      <c r="O2213" s="94" t="str">
        <f>IF(K2213="","",IF(AND($J$12&lt;&gt;"ABC",N2213="3"),"BAC",IF(N2213="3","ABC",IF($J$12&lt;&gt;"ABC",IF($J$10="Standard",VLOOKUP(K2213,Info!$BE$4:$BF$481,2,FALSE),VLOOKUP(K2213,Info!$BI$4:$BJ$482,2,FALSE)),IF($J$10="Standard",VLOOKUP(K2213,Info!$AG$4:$AH$2994,2,FALSE),VLOOKUP(K2213,Info!$AK$4:$AL$2997,2,FALSE))))))</f>
        <v/>
      </c>
      <c r="P2213" s="94" t="str">
        <f>IF($L2213="None","",IF(ISERROR(VLOOKUP($L2213,Info!$B$4:$B$266,1,FALSE)),"",VLOOKUP($L2213,Info!$B$4:$L$266,3,FALSE)))</f>
        <v/>
      </c>
      <c r="Q2213" s="96" t="str">
        <f>IF($L2213="None","",IF(ISERROR(VLOOKUP($L2213,Info!$B$4:$B$266,1,FALSE)),"",VLOOKUP($L2213,Info!$B$4:$L$266,4,FALSE)))</f>
        <v/>
      </c>
      <c r="R2213" s="1"/>
      <c r="S2213" s="6" t="str">
        <f t="shared" si="172"/>
        <v/>
      </c>
      <c r="T2213" s="6" t="str">
        <f>IF($L2213="None","",IF(ISERROR(VLOOKUP($L2213,Info!$B$4:$B$266,1,FALSE)),"",VLOOKUP($L2213,Info!$B$4:$L$266,11,FALSE)))</f>
        <v/>
      </c>
      <c r="U2213" s="1"/>
      <c r="V2213" s="1"/>
      <c r="W2213" s="1"/>
      <c r="X2213" s="1" t="str">
        <f>IF($L2213="None","",IF(ISERROR(VLOOKUP($L2213,Info!$B$4:$B$266,1,FALSE)),"",IF(OR(W2213="Metallic Liquid Tight",W2213="Non-Metallic Liquid Tight",W2213="LSZH",W2213="Greenfield"),VLOOKUP($L2213,Info!$B$4:$L$266,7,FALSE),"N/A")))</f>
        <v/>
      </c>
      <c r="Y2213" s="1"/>
      <c r="Z2213" s="96" t="str">
        <f>IF($L2213="None","",IF(ISERROR(VLOOKUP($L2213,Info!$B$4:$B$266,1,FALSE)),"",VLOOKUP($L2213,Info!$B$4:$L$266,9,FALSE)))</f>
        <v/>
      </c>
      <c r="AA2213" s="96" t="str">
        <f>IF($L2213="None","",IF(ISERROR(VLOOKUP($L2213,Info!$B$4:$B$266,1,FALSE)),"",VLOOKUP($L2213,Info!$B$4:$L$266,8,FALSE)))</f>
        <v/>
      </c>
      <c r="AB2213" s="96" t="str">
        <f>IF($L2213="None","",IF(ISERROR(VLOOKUP($L2213,Info!$B$4:$B$266,1,FALSE)),"",VLOOKUP($L2213,Info!$B$4:$L$266,10,FALSE)))</f>
        <v/>
      </c>
      <c r="AC2213" s="1" t="str">
        <f>IF(W2213="SO Cable","Black,White",IF(O2213="","",IF(P2213="","",IF($J$12&lt;&gt;"ABC",IF(P2213&lt;="250",VLOOKUP(O2213,Info!$AZ$4:$BB$22,3,FALSE),VLOOKUP(O2213,Info!$AZ$23:$BB$39,3,FALSE)),IF(P2213&lt;="250",VLOOKUP(O2213,Info!$AO$4:$AQ$22,3,FALSE),VLOOKUP(O2213,Info!$AO$23:$AP$39,3,FALSE))))))</f>
        <v/>
      </c>
      <c r="AD2213" s="1"/>
      <c r="AE2213" s="1" t="str">
        <f>IF($L2213="None","",IF(ISERROR(VLOOKUP($L2213,Info!$B$4:$B$266,1,FALSE)),"",VLOOKUP($L2213,Info!$B$4:$L$266,4,FALSE)))</f>
        <v/>
      </c>
      <c r="AF2213" s="1" t="str">
        <f>IF($L2213="None","",IF(ISERROR(VLOOKUP($L2213,Info!$B$4:$B$266,1,FALSE)),"",VLOOKUP($L2213,Info!$B$4:$L$266,6,FALSE)))</f>
        <v/>
      </c>
      <c r="AG2213" s="1"/>
      <c r="AH2213" s="33" t="str" cm="1">
        <f t="array" ref="AH2213">IF(AND(L2213&lt;&gt;"",O2213&lt;&gt;"",R2213:S2213&lt;&gt;"",W2213:X2213&lt;&gt;"",Z2213:AA2213&lt;&gt;"",AC2213&lt;&gt;""),"Good","Bad")</f>
        <v>Bad</v>
      </c>
      <c r="AL2213" t="str" cm="1">
        <f t="array" ref="AL2213">IF(R2213&gt;0,_xlfn.IFS(COUNTIF($L$20:L2213,"&lt;&gt;")&lt;101,1,COUNTIF($L$20:L2213,"&lt;&gt;")&lt;201,2,COUNTIF($L$20:L2213,"&lt;&gt;")&lt;301,3,COUNTIF($L$20:L2213,"&lt;&gt;")&lt;401,4,COUNTIF($L$20:L2213,"&lt;&gt;")&lt;501,5,COUNTIF($L$20:L2213,"&lt;&gt;")&lt;601,6,COUNTIF($L$20:L2213,"&lt;&gt;")&lt;701,7,COUNTIF($L$20:L2213,"&lt;&gt;")&lt;801,8,COUNTIF($L$20:L2213,"&lt;&gt;")&lt;901,9,COUNTIF($L$20:L2213,"&lt;&gt;")&lt;1001,10,COUNTIF($L$20:L2213,"&lt;&gt;")&lt;1101,11,COUNTIF($L$20:L2213,"&lt;&gt;")&lt;1201,12,COUNTIF($L$20:L2213,"&lt;&gt;")&lt;1301,13,COUNTIF($L$20:L2213,"&lt;&gt;")&lt;1401,14,COUNTIF($L$20:L2213,"&lt;&gt;")&lt;1501,15,COUNTIF($L$20:L2213,"&lt;&gt;")&lt;1601,16,COUNTIF($L$20:L2213,"&lt;&gt;")&lt;1701,17,COUNTIF($L$20:L2213,"&lt;&gt;")&lt;1801,18,COUNTIF($L$20:L2213,"&lt;&gt;")&lt;1901,19,COUNTIF($L$20:L2213,"&lt;&gt;")&lt;2001,20,COUNTIF($L$20:L2213,"&lt;&gt;")&lt;2101,21,COUNTIF($L$20:L2213,"&lt;&gt;")&lt;2201,22,COUNTIF($L$20:L2213,"&lt;&gt;")&lt;2301,23,COUNTIF($L$20:L2213,"&lt;&gt;")&lt;2401,24,COUNTIF($L$20:L2213,"&lt;&gt;")&lt;2501,25,COUNTIF($L$20:L2213,"&lt;&gt;")&lt;2601,26,COUNTIF($L$20:L2213,"&lt;&gt;")&lt;2701,27,COUNTIF($L$20:L2213,"&lt;&gt;")&lt;2801,28,COUNTIF($L$20:L2213,"&lt;&gt;")&lt;2901,29,COUNTIF($L$20:L2213,"&lt;&gt;")&lt;3001,30),"")</f>
        <v/>
      </c>
      <c r="AM2213" t="str">
        <f t="shared" si="170"/>
        <v/>
      </c>
      <c r="AN2213" t="str">
        <f t="shared" si="174"/>
        <v/>
      </c>
      <c r="AP2213" t="str">
        <f t="shared" si="173"/>
        <v/>
      </c>
      <c r="AQ2213" t="str">
        <f>IF(AO2213="","",COUNTIFS(AM2213:$AM$3019,AO2213))</f>
        <v/>
      </c>
    </row>
    <row r="2214" spans="1:43" x14ac:dyDescent="0.25">
      <c r="A2214" s="6" t="str">
        <f>IF(COUNT($A$20:A2213)&lt;&gt;$B$4,IF(A2213="","",A2213+1),"")</f>
        <v/>
      </c>
      <c r="B2214" s="3"/>
      <c r="C2214" s="3"/>
      <c r="D2214" s="122"/>
      <c r="E2214" s="3"/>
      <c r="F2214" s="3"/>
      <c r="G2214" s="3"/>
      <c r="H2214" s="3"/>
      <c r="I2214" s="120"/>
      <c r="J2214" s="3"/>
      <c r="K2214" s="95" t="str" cm="1">
        <f t="array" ref="K2214">IF(OR($J$14 = "A",$J$14 = "B",$J$14 = "C"),IF(I2214="","",IF(LEN(I2214)&gt;2,_xlfn.IFS(ISNUMBER(SEARCH("_",I2214)),I2214,ISNUMBER(SEARCH(", ",I2214)),SUBSTITUTE(I2214,", ","_"),ISNUMBER(SEARCH("/ ",I2214)),SUBSTITUTE(I2214,"/ ","_"),ISNUMBER(SEARCH(",",I2214)),SUBSTITUTE(I2214,",","_"),ISNUMBER(SEARCH("/",I2214)),SUBSTITUTE(I2214,"/","_"),ISNUMBER(SEARCH("",I2214)),I2214),I2214)),IF(OR($J$14 = "J",$J$14 = "K"),"",IF(D2214="","",IF(LEN(D2214)&gt;2,_xlfn.IFS(ISNUMBER(SEARCH("_",D2214)),D2214,ISNUMBER(SEARCH(", ",D2214)),SUBSTITUTE(D2214,", ","_"),ISNUMBER(SEARCH("/ ",D2214)),SUBSTITUTE(D2214,"/ ","_"),ISNUMBER(SEARCH(",",D2214)),SUBSTITUTE(D2214,",","_"),ISNUMBER(SEARCH("/",D2214)),SUBSTITUTE(D2214,"/","_"),ISNUMBER(SEARCH("",D2214)),D2214),D2214))))</f>
        <v/>
      </c>
      <c r="L2214" s="1"/>
      <c r="M2214" s="1" t="str">
        <f t="shared" si="171"/>
        <v/>
      </c>
      <c r="N2214" s="94" t="str">
        <f>IF($L2214="None","",IF(ISERROR(VLOOKUP($L2214,Info!$B$4:$B$266,1,FALSE)),"",VLOOKUP($L2214,Info!$B$4:$L$266,5,FALSE)))</f>
        <v/>
      </c>
      <c r="O2214" s="94" t="str">
        <f>IF(K2214="","",IF(AND($J$12&lt;&gt;"ABC",N2214="3"),"BAC",IF(N2214="3","ABC",IF($J$12&lt;&gt;"ABC",IF($J$10="Standard",VLOOKUP(K2214,Info!$BE$4:$BF$481,2,FALSE),VLOOKUP(K2214,Info!$BI$4:$BJ$482,2,FALSE)),IF($J$10="Standard",VLOOKUP(K2214,Info!$AG$4:$AH$2994,2,FALSE),VLOOKUP(K2214,Info!$AK$4:$AL$2997,2,FALSE))))))</f>
        <v/>
      </c>
      <c r="P2214" s="94" t="str">
        <f>IF($L2214="None","",IF(ISERROR(VLOOKUP($L2214,Info!$B$4:$B$266,1,FALSE)),"",VLOOKUP($L2214,Info!$B$4:$L$266,3,FALSE)))</f>
        <v/>
      </c>
      <c r="Q2214" s="96" t="str">
        <f>IF($L2214="None","",IF(ISERROR(VLOOKUP($L2214,Info!$B$4:$B$266,1,FALSE)),"",VLOOKUP($L2214,Info!$B$4:$L$266,4,FALSE)))</f>
        <v/>
      </c>
      <c r="R2214" s="1"/>
      <c r="S2214" s="6" t="str">
        <f t="shared" si="172"/>
        <v/>
      </c>
      <c r="T2214" s="6" t="str">
        <f>IF($L2214="None","",IF(ISERROR(VLOOKUP($L2214,Info!$B$4:$B$266,1,FALSE)),"",VLOOKUP($L2214,Info!$B$4:$L$266,11,FALSE)))</f>
        <v/>
      </c>
      <c r="U2214" s="1"/>
      <c r="V2214" s="1"/>
      <c r="W2214" s="1"/>
      <c r="X2214" s="1" t="str">
        <f>IF($L2214="None","",IF(ISERROR(VLOOKUP($L2214,Info!$B$4:$B$266,1,FALSE)),"",IF(OR(W2214="Metallic Liquid Tight",W2214="Non-Metallic Liquid Tight",W2214="LSZH",W2214="Greenfield"),VLOOKUP($L2214,Info!$B$4:$L$266,7,FALSE),"N/A")))</f>
        <v/>
      </c>
      <c r="Y2214" s="1"/>
      <c r="Z2214" s="96" t="str">
        <f>IF($L2214="None","",IF(ISERROR(VLOOKUP($L2214,Info!$B$4:$B$266,1,FALSE)),"",VLOOKUP($L2214,Info!$B$4:$L$266,9,FALSE)))</f>
        <v/>
      </c>
      <c r="AA2214" s="96" t="str">
        <f>IF($L2214="None","",IF(ISERROR(VLOOKUP($L2214,Info!$B$4:$B$266,1,FALSE)),"",VLOOKUP($L2214,Info!$B$4:$L$266,8,FALSE)))</f>
        <v/>
      </c>
      <c r="AB2214" s="96" t="str">
        <f>IF($L2214="None","",IF(ISERROR(VLOOKUP($L2214,Info!$B$4:$B$266,1,FALSE)),"",VLOOKUP($L2214,Info!$B$4:$L$266,10,FALSE)))</f>
        <v/>
      </c>
      <c r="AC2214" s="1" t="str">
        <f>IF(W2214="SO Cable","Black,White",IF(O2214="","",IF(P2214="","",IF($J$12&lt;&gt;"ABC",IF(P2214&lt;="250",VLOOKUP(O2214,Info!$AZ$4:$BB$22,3,FALSE),VLOOKUP(O2214,Info!$AZ$23:$BB$39,3,FALSE)),IF(P2214&lt;="250",VLOOKUP(O2214,Info!$AO$4:$AQ$22,3,FALSE),VLOOKUP(O2214,Info!$AO$23:$AP$39,3,FALSE))))))</f>
        <v/>
      </c>
      <c r="AD2214" s="1"/>
      <c r="AE2214" s="1" t="str">
        <f>IF($L2214="None","",IF(ISERROR(VLOOKUP($L2214,Info!$B$4:$B$266,1,FALSE)),"",VLOOKUP($L2214,Info!$B$4:$L$266,4,FALSE)))</f>
        <v/>
      </c>
      <c r="AF2214" s="1" t="str">
        <f>IF($L2214="None","",IF(ISERROR(VLOOKUP($L2214,Info!$B$4:$B$266,1,FALSE)),"",VLOOKUP($L2214,Info!$B$4:$L$266,6,FALSE)))</f>
        <v/>
      </c>
      <c r="AG2214" s="1"/>
      <c r="AH2214" s="33" t="str" cm="1">
        <f t="array" ref="AH2214">IF(AND(L2214&lt;&gt;"",O2214&lt;&gt;"",R2214:S2214&lt;&gt;"",W2214:X2214&lt;&gt;"",Z2214:AA2214&lt;&gt;"",AC2214&lt;&gt;""),"Good","Bad")</f>
        <v>Bad</v>
      </c>
      <c r="AL2214" t="str" cm="1">
        <f t="array" ref="AL2214">IF(R2214&gt;0,_xlfn.IFS(COUNTIF($L$20:L2214,"&lt;&gt;")&lt;101,1,COUNTIF($L$20:L2214,"&lt;&gt;")&lt;201,2,COUNTIF($L$20:L2214,"&lt;&gt;")&lt;301,3,COUNTIF($L$20:L2214,"&lt;&gt;")&lt;401,4,COUNTIF($L$20:L2214,"&lt;&gt;")&lt;501,5,COUNTIF($L$20:L2214,"&lt;&gt;")&lt;601,6,COUNTIF($L$20:L2214,"&lt;&gt;")&lt;701,7,COUNTIF($L$20:L2214,"&lt;&gt;")&lt;801,8,COUNTIF($L$20:L2214,"&lt;&gt;")&lt;901,9,COUNTIF($L$20:L2214,"&lt;&gt;")&lt;1001,10,COUNTIF($L$20:L2214,"&lt;&gt;")&lt;1101,11,COUNTIF($L$20:L2214,"&lt;&gt;")&lt;1201,12,COUNTIF($L$20:L2214,"&lt;&gt;")&lt;1301,13,COUNTIF($L$20:L2214,"&lt;&gt;")&lt;1401,14,COUNTIF($L$20:L2214,"&lt;&gt;")&lt;1501,15,COUNTIF($L$20:L2214,"&lt;&gt;")&lt;1601,16,COUNTIF($L$20:L2214,"&lt;&gt;")&lt;1701,17,COUNTIF($L$20:L2214,"&lt;&gt;")&lt;1801,18,COUNTIF($L$20:L2214,"&lt;&gt;")&lt;1901,19,COUNTIF($L$20:L2214,"&lt;&gt;")&lt;2001,20,COUNTIF($L$20:L2214,"&lt;&gt;")&lt;2101,21,COUNTIF($L$20:L2214,"&lt;&gt;")&lt;2201,22,COUNTIF($L$20:L2214,"&lt;&gt;")&lt;2301,23,COUNTIF($L$20:L2214,"&lt;&gt;")&lt;2401,24,COUNTIF($L$20:L2214,"&lt;&gt;")&lt;2501,25,COUNTIF($L$20:L2214,"&lt;&gt;")&lt;2601,26,COUNTIF($L$20:L2214,"&lt;&gt;")&lt;2701,27,COUNTIF($L$20:L2214,"&lt;&gt;")&lt;2801,28,COUNTIF($L$20:L2214,"&lt;&gt;")&lt;2901,29,COUNTIF($L$20:L2214,"&lt;&gt;")&lt;3001,30),"")</f>
        <v/>
      </c>
      <c r="AM2214" t="str">
        <f t="shared" si="170"/>
        <v/>
      </c>
      <c r="AN2214" t="str">
        <f t="shared" si="174"/>
        <v/>
      </c>
      <c r="AP2214" t="str">
        <f t="shared" si="173"/>
        <v/>
      </c>
      <c r="AQ2214" t="str">
        <f>IF(AO2214="","",COUNTIFS(AM2214:$AM$3019,AO2214))</f>
        <v/>
      </c>
    </row>
    <row r="2215" spans="1:43" x14ac:dyDescent="0.25">
      <c r="A2215" s="6" t="str">
        <f>IF(COUNT($A$20:A2214)&lt;&gt;$B$4,IF(A2214="","",A2214+1),"")</f>
        <v/>
      </c>
      <c r="B2215" s="3"/>
      <c r="C2215" s="3"/>
      <c r="D2215" s="122"/>
      <c r="E2215" s="3"/>
      <c r="F2215" s="3"/>
      <c r="G2215" s="3"/>
      <c r="H2215" s="3"/>
      <c r="I2215" s="120"/>
      <c r="J2215" s="3"/>
      <c r="K2215" s="95" t="str" cm="1">
        <f t="array" ref="K2215">IF(OR($J$14 = "A",$J$14 = "B",$J$14 = "C"),IF(I2215="","",IF(LEN(I2215)&gt;2,_xlfn.IFS(ISNUMBER(SEARCH("_",I2215)),I2215,ISNUMBER(SEARCH(", ",I2215)),SUBSTITUTE(I2215,", ","_"),ISNUMBER(SEARCH("/ ",I2215)),SUBSTITUTE(I2215,"/ ","_"),ISNUMBER(SEARCH(",",I2215)),SUBSTITUTE(I2215,",","_"),ISNUMBER(SEARCH("/",I2215)),SUBSTITUTE(I2215,"/","_"),ISNUMBER(SEARCH("",I2215)),I2215),I2215)),IF(OR($J$14 = "J",$J$14 = "K"),"",IF(D2215="","",IF(LEN(D2215)&gt;2,_xlfn.IFS(ISNUMBER(SEARCH("_",D2215)),D2215,ISNUMBER(SEARCH(", ",D2215)),SUBSTITUTE(D2215,", ","_"),ISNUMBER(SEARCH("/ ",D2215)),SUBSTITUTE(D2215,"/ ","_"),ISNUMBER(SEARCH(",",D2215)),SUBSTITUTE(D2215,",","_"),ISNUMBER(SEARCH("/",D2215)),SUBSTITUTE(D2215,"/","_"),ISNUMBER(SEARCH("",D2215)),D2215),D2215))))</f>
        <v/>
      </c>
      <c r="L2215" s="1"/>
      <c r="M2215" s="1" t="str">
        <f t="shared" si="171"/>
        <v/>
      </c>
      <c r="N2215" s="94" t="str">
        <f>IF($L2215="None","",IF(ISERROR(VLOOKUP($L2215,Info!$B$4:$B$266,1,FALSE)),"",VLOOKUP($L2215,Info!$B$4:$L$266,5,FALSE)))</f>
        <v/>
      </c>
      <c r="O2215" s="94" t="str">
        <f>IF(K2215="","",IF(AND($J$12&lt;&gt;"ABC",N2215="3"),"BAC",IF(N2215="3","ABC",IF($J$12&lt;&gt;"ABC",IF($J$10="Standard",VLOOKUP(K2215,Info!$BE$4:$BF$481,2,FALSE),VLOOKUP(K2215,Info!$BI$4:$BJ$482,2,FALSE)),IF($J$10="Standard",VLOOKUP(K2215,Info!$AG$4:$AH$2994,2,FALSE),VLOOKUP(K2215,Info!$AK$4:$AL$2997,2,FALSE))))))</f>
        <v/>
      </c>
      <c r="P2215" s="94" t="str">
        <f>IF($L2215="None","",IF(ISERROR(VLOOKUP($L2215,Info!$B$4:$B$266,1,FALSE)),"",VLOOKUP($L2215,Info!$B$4:$L$266,3,FALSE)))</f>
        <v/>
      </c>
      <c r="Q2215" s="96" t="str">
        <f>IF($L2215="None","",IF(ISERROR(VLOOKUP($L2215,Info!$B$4:$B$266,1,FALSE)),"",VLOOKUP($L2215,Info!$B$4:$L$266,4,FALSE)))</f>
        <v/>
      </c>
      <c r="R2215" s="1"/>
      <c r="S2215" s="6" t="str">
        <f t="shared" si="172"/>
        <v/>
      </c>
      <c r="T2215" s="6" t="str">
        <f>IF($L2215="None","",IF(ISERROR(VLOOKUP($L2215,Info!$B$4:$B$266,1,FALSE)),"",VLOOKUP($L2215,Info!$B$4:$L$266,11,FALSE)))</f>
        <v/>
      </c>
      <c r="U2215" s="1"/>
      <c r="V2215" s="1"/>
      <c r="W2215" s="1"/>
      <c r="X2215" s="1" t="str">
        <f>IF($L2215="None","",IF(ISERROR(VLOOKUP($L2215,Info!$B$4:$B$266,1,FALSE)),"",IF(OR(W2215="Metallic Liquid Tight",W2215="Non-Metallic Liquid Tight",W2215="LSZH",W2215="Greenfield"),VLOOKUP($L2215,Info!$B$4:$L$266,7,FALSE),"N/A")))</f>
        <v/>
      </c>
      <c r="Y2215" s="1"/>
      <c r="Z2215" s="96" t="str">
        <f>IF($L2215="None","",IF(ISERROR(VLOOKUP($L2215,Info!$B$4:$B$266,1,FALSE)),"",VLOOKUP($L2215,Info!$B$4:$L$266,9,FALSE)))</f>
        <v/>
      </c>
      <c r="AA2215" s="96" t="str">
        <f>IF($L2215="None","",IF(ISERROR(VLOOKUP($L2215,Info!$B$4:$B$266,1,FALSE)),"",VLOOKUP($L2215,Info!$B$4:$L$266,8,FALSE)))</f>
        <v/>
      </c>
      <c r="AB2215" s="96" t="str">
        <f>IF($L2215="None","",IF(ISERROR(VLOOKUP($L2215,Info!$B$4:$B$266,1,FALSE)),"",VLOOKUP($L2215,Info!$B$4:$L$266,10,FALSE)))</f>
        <v/>
      </c>
      <c r="AC2215" s="1" t="str">
        <f>IF(W2215="SO Cable","Black,White",IF(O2215="","",IF(P2215="","",IF($J$12&lt;&gt;"ABC",IF(P2215&lt;="250",VLOOKUP(O2215,Info!$AZ$4:$BB$22,3,FALSE),VLOOKUP(O2215,Info!$AZ$23:$BB$39,3,FALSE)),IF(P2215&lt;="250",VLOOKUP(O2215,Info!$AO$4:$AQ$22,3,FALSE),VLOOKUP(O2215,Info!$AO$23:$AP$39,3,FALSE))))))</f>
        <v/>
      </c>
      <c r="AD2215" s="1"/>
      <c r="AE2215" s="1" t="str">
        <f>IF($L2215="None","",IF(ISERROR(VLOOKUP($L2215,Info!$B$4:$B$266,1,FALSE)),"",VLOOKUP($L2215,Info!$B$4:$L$266,4,FALSE)))</f>
        <v/>
      </c>
      <c r="AF2215" s="1" t="str">
        <f>IF($L2215="None","",IF(ISERROR(VLOOKUP($L2215,Info!$B$4:$B$266,1,FALSE)),"",VLOOKUP($L2215,Info!$B$4:$L$266,6,FALSE)))</f>
        <v/>
      </c>
      <c r="AG2215" s="1"/>
      <c r="AH2215" s="33" t="str" cm="1">
        <f t="array" ref="AH2215">IF(AND(L2215&lt;&gt;"",O2215&lt;&gt;"",R2215:S2215&lt;&gt;"",W2215:X2215&lt;&gt;"",Z2215:AA2215&lt;&gt;"",AC2215&lt;&gt;""),"Good","Bad")</f>
        <v>Bad</v>
      </c>
      <c r="AL2215" t="str" cm="1">
        <f t="array" ref="AL2215">IF(R2215&gt;0,_xlfn.IFS(COUNTIF($L$20:L2215,"&lt;&gt;")&lt;101,1,COUNTIF($L$20:L2215,"&lt;&gt;")&lt;201,2,COUNTIF($L$20:L2215,"&lt;&gt;")&lt;301,3,COUNTIF($L$20:L2215,"&lt;&gt;")&lt;401,4,COUNTIF($L$20:L2215,"&lt;&gt;")&lt;501,5,COUNTIF($L$20:L2215,"&lt;&gt;")&lt;601,6,COUNTIF($L$20:L2215,"&lt;&gt;")&lt;701,7,COUNTIF($L$20:L2215,"&lt;&gt;")&lt;801,8,COUNTIF($L$20:L2215,"&lt;&gt;")&lt;901,9,COUNTIF($L$20:L2215,"&lt;&gt;")&lt;1001,10,COUNTIF($L$20:L2215,"&lt;&gt;")&lt;1101,11,COUNTIF($L$20:L2215,"&lt;&gt;")&lt;1201,12,COUNTIF($L$20:L2215,"&lt;&gt;")&lt;1301,13,COUNTIF($L$20:L2215,"&lt;&gt;")&lt;1401,14,COUNTIF($L$20:L2215,"&lt;&gt;")&lt;1501,15,COUNTIF($L$20:L2215,"&lt;&gt;")&lt;1601,16,COUNTIF($L$20:L2215,"&lt;&gt;")&lt;1701,17,COUNTIF($L$20:L2215,"&lt;&gt;")&lt;1801,18,COUNTIF($L$20:L2215,"&lt;&gt;")&lt;1901,19,COUNTIF($L$20:L2215,"&lt;&gt;")&lt;2001,20,COUNTIF($L$20:L2215,"&lt;&gt;")&lt;2101,21,COUNTIF($L$20:L2215,"&lt;&gt;")&lt;2201,22,COUNTIF($L$20:L2215,"&lt;&gt;")&lt;2301,23,COUNTIF($L$20:L2215,"&lt;&gt;")&lt;2401,24,COUNTIF($L$20:L2215,"&lt;&gt;")&lt;2501,25,COUNTIF($L$20:L2215,"&lt;&gt;")&lt;2601,26,COUNTIF($L$20:L2215,"&lt;&gt;")&lt;2701,27,COUNTIF($L$20:L2215,"&lt;&gt;")&lt;2801,28,COUNTIF($L$20:L2215,"&lt;&gt;")&lt;2901,29,COUNTIF($L$20:L2215,"&lt;&gt;")&lt;3001,30),"")</f>
        <v/>
      </c>
      <c r="AM2215" t="str">
        <f t="shared" si="170"/>
        <v/>
      </c>
      <c r="AN2215" t="str">
        <f t="shared" si="174"/>
        <v/>
      </c>
      <c r="AP2215" t="str">
        <f t="shared" si="173"/>
        <v/>
      </c>
      <c r="AQ2215" t="str">
        <f>IF(AO2215="","",COUNTIFS(AM2215:$AM$3019,AO2215))</f>
        <v/>
      </c>
    </row>
    <row r="2216" spans="1:43" x14ac:dyDescent="0.25">
      <c r="A2216" s="6" t="str">
        <f>IF(COUNT($A$20:A2215)&lt;&gt;$B$4,IF(A2215="","",A2215+1),"")</f>
        <v/>
      </c>
      <c r="B2216" s="3"/>
      <c r="C2216" s="3"/>
      <c r="D2216" s="122"/>
      <c r="E2216" s="3"/>
      <c r="F2216" s="3"/>
      <c r="G2216" s="3"/>
      <c r="H2216" s="3"/>
      <c r="I2216" s="120"/>
      <c r="J2216" s="3"/>
      <c r="K2216" s="95" t="str" cm="1">
        <f t="array" ref="K2216">IF(OR($J$14 = "A",$J$14 = "B",$J$14 = "C"),IF(I2216="","",IF(LEN(I2216)&gt;2,_xlfn.IFS(ISNUMBER(SEARCH("_",I2216)),I2216,ISNUMBER(SEARCH(", ",I2216)),SUBSTITUTE(I2216,", ","_"),ISNUMBER(SEARCH("/ ",I2216)),SUBSTITUTE(I2216,"/ ","_"),ISNUMBER(SEARCH(",",I2216)),SUBSTITUTE(I2216,",","_"),ISNUMBER(SEARCH("/",I2216)),SUBSTITUTE(I2216,"/","_"),ISNUMBER(SEARCH("",I2216)),I2216),I2216)),IF(OR($J$14 = "J",$J$14 = "K"),"",IF(D2216="","",IF(LEN(D2216)&gt;2,_xlfn.IFS(ISNUMBER(SEARCH("_",D2216)),D2216,ISNUMBER(SEARCH(", ",D2216)),SUBSTITUTE(D2216,", ","_"),ISNUMBER(SEARCH("/ ",D2216)),SUBSTITUTE(D2216,"/ ","_"),ISNUMBER(SEARCH(",",D2216)),SUBSTITUTE(D2216,",","_"),ISNUMBER(SEARCH("/",D2216)),SUBSTITUTE(D2216,"/","_"),ISNUMBER(SEARCH("",D2216)),D2216),D2216))))</f>
        <v/>
      </c>
      <c r="L2216" s="1"/>
      <c r="M2216" s="1" t="str">
        <f t="shared" si="171"/>
        <v/>
      </c>
      <c r="N2216" s="94" t="str">
        <f>IF($L2216="None","",IF(ISERROR(VLOOKUP($L2216,Info!$B$4:$B$266,1,FALSE)),"",VLOOKUP($L2216,Info!$B$4:$L$266,5,FALSE)))</f>
        <v/>
      </c>
      <c r="O2216" s="94" t="str">
        <f>IF(K2216="","",IF(AND($J$12&lt;&gt;"ABC",N2216="3"),"BAC",IF(N2216="3","ABC",IF($J$12&lt;&gt;"ABC",IF($J$10="Standard",VLOOKUP(K2216,Info!$BE$4:$BF$481,2,FALSE),VLOOKUP(K2216,Info!$BI$4:$BJ$482,2,FALSE)),IF($J$10="Standard",VLOOKUP(K2216,Info!$AG$4:$AH$2994,2,FALSE),VLOOKUP(K2216,Info!$AK$4:$AL$2997,2,FALSE))))))</f>
        <v/>
      </c>
      <c r="P2216" s="94" t="str">
        <f>IF($L2216="None","",IF(ISERROR(VLOOKUP($L2216,Info!$B$4:$B$266,1,FALSE)),"",VLOOKUP($L2216,Info!$B$4:$L$266,3,FALSE)))</f>
        <v/>
      </c>
      <c r="Q2216" s="96" t="str">
        <f>IF($L2216="None","",IF(ISERROR(VLOOKUP($L2216,Info!$B$4:$B$266,1,FALSE)),"",VLOOKUP($L2216,Info!$B$4:$L$266,4,FALSE)))</f>
        <v/>
      </c>
      <c r="R2216" s="1"/>
      <c r="S2216" s="6" t="str">
        <f t="shared" si="172"/>
        <v/>
      </c>
      <c r="T2216" s="6" t="str">
        <f>IF($L2216="None","",IF(ISERROR(VLOOKUP($L2216,Info!$B$4:$B$266,1,FALSE)),"",VLOOKUP($L2216,Info!$B$4:$L$266,11,FALSE)))</f>
        <v/>
      </c>
      <c r="U2216" s="1"/>
      <c r="V2216" s="1"/>
      <c r="W2216" s="1"/>
      <c r="X2216" s="1" t="str">
        <f>IF($L2216="None","",IF(ISERROR(VLOOKUP($L2216,Info!$B$4:$B$266,1,FALSE)),"",IF(OR(W2216="Metallic Liquid Tight",W2216="Non-Metallic Liquid Tight",W2216="LSZH",W2216="Greenfield"),VLOOKUP($L2216,Info!$B$4:$L$266,7,FALSE),"N/A")))</f>
        <v/>
      </c>
      <c r="Y2216" s="1"/>
      <c r="Z2216" s="96" t="str">
        <f>IF($L2216="None","",IF(ISERROR(VLOOKUP($L2216,Info!$B$4:$B$266,1,FALSE)),"",VLOOKUP($L2216,Info!$B$4:$L$266,9,FALSE)))</f>
        <v/>
      </c>
      <c r="AA2216" s="96" t="str">
        <f>IF($L2216="None","",IF(ISERROR(VLOOKUP($L2216,Info!$B$4:$B$266,1,FALSE)),"",VLOOKUP($L2216,Info!$B$4:$L$266,8,FALSE)))</f>
        <v/>
      </c>
      <c r="AB2216" s="96" t="str">
        <f>IF($L2216="None","",IF(ISERROR(VLOOKUP($L2216,Info!$B$4:$B$266,1,FALSE)),"",VLOOKUP($L2216,Info!$B$4:$L$266,10,FALSE)))</f>
        <v/>
      </c>
      <c r="AC2216" s="1" t="str">
        <f>IF(W2216="SO Cable","Black,White",IF(O2216="","",IF(P2216="","",IF($J$12&lt;&gt;"ABC",IF(P2216&lt;="250",VLOOKUP(O2216,Info!$AZ$4:$BB$22,3,FALSE),VLOOKUP(O2216,Info!$AZ$23:$BB$39,3,FALSE)),IF(P2216&lt;="250",VLOOKUP(O2216,Info!$AO$4:$AQ$22,3,FALSE),VLOOKUP(O2216,Info!$AO$23:$AP$39,3,FALSE))))))</f>
        <v/>
      </c>
      <c r="AD2216" s="1"/>
      <c r="AE2216" s="1" t="str">
        <f>IF($L2216="None","",IF(ISERROR(VLOOKUP($L2216,Info!$B$4:$B$266,1,FALSE)),"",VLOOKUP($L2216,Info!$B$4:$L$266,4,FALSE)))</f>
        <v/>
      </c>
      <c r="AF2216" s="1" t="str">
        <f>IF($L2216="None","",IF(ISERROR(VLOOKUP($L2216,Info!$B$4:$B$266,1,FALSE)),"",VLOOKUP($L2216,Info!$B$4:$L$266,6,FALSE)))</f>
        <v/>
      </c>
      <c r="AG2216" s="1"/>
      <c r="AH2216" s="33" t="str" cm="1">
        <f t="array" ref="AH2216">IF(AND(L2216&lt;&gt;"",O2216&lt;&gt;"",R2216:S2216&lt;&gt;"",W2216:X2216&lt;&gt;"",Z2216:AA2216&lt;&gt;"",AC2216&lt;&gt;""),"Good","Bad")</f>
        <v>Bad</v>
      </c>
      <c r="AL2216" t="str" cm="1">
        <f t="array" ref="AL2216">IF(R2216&gt;0,_xlfn.IFS(COUNTIF($L$20:L2216,"&lt;&gt;")&lt;101,1,COUNTIF($L$20:L2216,"&lt;&gt;")&lt;201,2,COUNTIF($L$20:L2216,"&lt;&gt;")&lt;301,3,COUNTIF($L$20:L2216,"&lt;&gt;")&lt;401,4,COUNTIF($L$20:L2216,"&lt;&gt;")&lt;501,5,COUNTIF($L$20:L2216,"&lt;&gt;")&lt;601,6,COUNTIF($L$20:L2216,"&lt;&gt;")&lt;701,7,COUNTIF($L$20:L2216,"&lt;&gt;")&lt;801,8,COUNTIF($L$20:L2216,"&lt;&gt;")&lt;901,9,COUNTIF($L$20:L2216,"&lt;&gt;")&lt;1001,10,COUNTIF($L$20:L2216,"&lt;&gt;")&lt;1101,11,COUNTIF($L$20:L2216,"&lt;&gt;")&lt;1201,12,COUNTIF($L$20:L2216,"&lt;&gt;")&lt;1301,13,COUNTIF($L$20:L2216,"&lt;&gt;")&lt;1401,14,COUNTIF($L$20:L2216,"&lt;&gt;")&lt;1501,15,COUNTIF($L$20:L2216,"&lt;&gt;")&lt;1601,16,COUNTIF($L$20:L2216,"&lt;&gt;")&lt;1701,17,COUNTIF($L$20:L2216,"&lt;&gt;")&lt;1801,18,COUNTIF($L$20:L2216,"&lt;&gt;")&lt;1901,19,COUNTIF($L$20:L2216,"&lt;&gt;")&lt;2001,20,COUNTIF($L$20:L2216,"&lt;&gt;")&lt;2101,21,COUNTIF($L$20:L2216,"&lt;&gt;")&lt;2201,22,COUNTIF($L$20:L2216,"&lt;&gt;")&lt;2301,23,COUNTIF($L$20:L2216,"&lt;&gt;")&lt;2401,24,COUNTIF($L$20:L2216,"&lt;&gt;")&lt;2501,25,COUNTIF($L$20:L2216,"&lt;&gt;")&lt;2601,26,COUNTIF($L$20:L2216,"&lt;&gt;")&lt;2701,27,COUNTIF($L$20:L2216,"&lt;&gt;")&lt;2801,28,COUNTIF($L$20:L2216,"&lt;&gt;")&lt;2901,29,COUNTIF($L$20:L2216,"&lt;&gt;")&lt;3001,30),"")</f>
        <v/>
      </c>
      <c r="AM2216" t="str">
        <f t="shared" si="170"/>
        <v/>
      </c>
      <c r="AN2216" t="str">
        <f t="shared" si="174"/>
        <v/>
      </c>
      <c r="AP2216" t="str">
        <f t="shared" si="173"/>
        <v/>
      </c>
      <c r="AQ2216" t="str">
        <f>IF(AO2216="","",COUNTIFS(AM2216:$AM$3019,AO2216))</f>
        <v/>
      </c>
    </row>
    <row r="2217" spans="1:43" x14ac:dyDescent="0.25">
      <c r="A2217" s="6" t="str">
        <f>IF(COUNT($A$20:A2216)&lt;&gt;$B$4,IF(A2216="","",A2216+1),"")</f>
        <v/>
      </c>
      <c r="B2217" s="3"/>
      <c r="C2217" s="3"/>
      <c r="D2217" s="122"/>
      <c r="E2217" s="3"/>
      <c r="F2217" s="3"/>
      <c r="G2217" s="3"/>
      <c r="H2217" s="3"/>
      <c r="I2217" s="120"/>
      <c r="J2217" s="3"/>
      <c r="K2217" s="95" t="str" cm="1">
        <f t="array" ref="K2217">IF(OR($J$14 = "A",$J$14 = "B",$J$14 = "C"),IF(I2217="","",IF(LEN(I2217)&gt;2,_xlfn.IFS(ISNUMBER(SEARCH("_",I2217)),I2217,ISNUMBER(SEARCH(", ",I2217)),SUBSTITUTE(I2217,", ","_"),ISNUMBER(SEARCH("/ ",I2217)),SUBSTITUTE(I2217,"/ ","_"),ISNUMBER(SEARCH(",",I2217)),SUBSTITUTE(I2217,",","_"),ISNUMBER(SEARCH("/",I2217)),SUBSTITUTE(I2217,"/","_"),ISNUMBER(SEARCH("",I2217)),I2217),I2217)),IF(OR($J$14 = "J",$J$14 = "K"),"",IF(D2217="","",IF(LEN(D2217)&gt;2,_xlfn.IFS(ISNUMBER(SEARCH("_",D2217)),D2217,ISNUMBER(SEARCH(", ",D2217)),SUBSTITUTE(D2217,", ","_"),ISNUMBER(SEARCH("/ ",D2217)),SUBSTITUTE(D2217,"/ ","_"),ISNUMBER(SEARCH(",",D2217)),SUBSTITUTE(D2217,",","_"),ISNUMBER(SEARCH("/",D2217)),SUBSTITUTE(D2217,"/","_"),ISNUMBER(SEARCH("",D2217)),D2217),D2217))))</f>
        <v/>
      </c>
      <c r="L2217" s="1"/>
      <c r="M2217" s="1" t="str">
        <f t="shared" si="171"/>
        <v/>
      </c>
      <c r="N2217" s="94" t="str">
        <f>IF($L2217="None","",IF(ISERROR(VLOOKUP($L2217,Info!$B$4:$B$266,1,FALSE)),"",VLOOKUP($L2217,Info!$B$4:$L$266,5,FALSE)))</f>
        <v/>
      </c>
      <c r="O2217" s="94" t="str">
        <f>IF(K2217="","",IF(AND($J$12&lt;&gt;"ABC",N2217="3"),"BAC",IF(N2217="3","ABC",IF($J$12&lt;&gt;"ABC",IF($J$10="Standard",VLOOKUP(K2217,Info!$BE$4:$BF$481,2,FALSE),VLOOKUP(K2217,Info!$BI$4:$BJ$482,2,FALSE)),IF($J$10="Standard",VLOOKUP(K2217,Info!$AG$4:$AH$2994,2,FALSE),VLOOKUP(K2217,Info!$AK$4:$AL$2997,2,FALSE))))))</f>
        <v/>
      </c>
      <c r="P2217" s="94" t="str">
        <f>IF($L2217="None","",IF(ISERROR(VLOOKUP($L2217,Info!$B$4:$B$266,1,FALSE)),"",VLOOKUP($L2217,Info!$B$4:$L$266,3,FALSE)))</f>
        <v/>
      </c>
      <c r="Q2217" s="96" t="str">
        <f>IF($L2217="None","",IF(ISERROR(VLOOKUP($L2217,Info!$B$4:$B$266,1,FALSE)),"",VLOOKUP($L2217,Info!$B$4:$L$266,4,FALSE)))</f>
        <v/>
      </c>
      <c r="R2217" s="1"/>
      <c r="S2217" s="6" t="str">
        <f t="shared" si="172"/>
        <v/>
      </c>
      <c r="T2217" s="6" t="str">
        <f>IF($L2217="None","",IF(ISERROR(VLOOKUP($L2217,Info!$B$4:$B$266,1,FALSE)),"",VLOOKUP($L2217,Info!$B$4:$L$266,11,FALSE)))</f>
        <v/>
      </c>
      <c r="U2217" s="1"/>
      <c r="V2217" s="1"/>
      <c r="W2217" s="1"/>
      <c r="X2217" s="1" t="str">
        <f>IF($L2217="None","",IF(ISERROR(VLOOKUP($L2217,Info!$B$4:$B$266,1,FALSE)),"",IF(OR(W2217="Metallic Liquid Tight",W2217="Non-Metallic Liquid Tight",W2217="LSZH",W2217="Greenfield"),VLOOKUP($L2217,Info!$B$4:$L$266,7,FALSE),"N/A")))</f>
        <v/>
      </c>
      <c r="Y2217" s="1"/>
      <c r="Z2217" s="96" t="str">
        <f>IF($L2217="None","",IF(ISERROR(VLOOKUP($L2217,Info!$B$4:$B$266,1,FALSE)),"",VLOOKUP($L2217,Info!$B$4:$L$266,9,FALSE)))</f>
        <v/>
      </c>
      <c r="AA2217" s="96" t="str">
        <f>IF($L2217="None","",IF(ISERROR(VLOOKUP($L2217,Info!$B$4:$B$266,1,FALSE)),"",VLOOKUP($L2217,Info!$B$4:$L$266,8,FALSE)))</f>
        <v/>
      </c>
      <c r="AB2217" s="96" t="str">
        <f>IF($L2217="None","",IF(ISERROR(VLOOKUP($L2217,Info!$B$4:$B$266,1,FALSE)),"",VLOOKUP($L2217,Info!$B$4:$L$266,10,FALSE)))</f>
        <v/>
      </c>
      <c r="AC2217" s="1" t="str">
        <f>IF(W2217="SO Cable","Black,White",IF(O2217="","",IF(P2217="","",IF($J$12&lt;&gt;"ABC",IF(P2217&lt;="250",VLOOKUP(O2217,Info!$AZ$4:$BB$22,3,FALSE),VLOOKUP(O2217,Info!$AZ$23:$BB$39,3,FALSE)),IF(P2217&lt;="250",VLOOKUP(O2217,Info!$AO$4:$AQ$22,3,FALSE),VLOOKUP(O2217,Info!$AO$23:$AP$39,3,FALSE))))))</f>
        <v/>
      </c>
      <c r="AD2217" s="1"/>
      <c r="AE2217" s="1" t="str">
        <f>IF($L2217="None","",IF(ISERROR(VLOOKUP($L2217,Info!$B$4:$B$266,1,FALSE)),"",VLOOKUP($L2217,Info!$B$4:$L$266,4,FALSE)))</f>
        <v/>
      </c>
      <c r="AF2217" s="1" t="str">
        <f>IF($L2217="None","",IF(ISERROR(VLOOKUP($L2217,Info!$B$4:$B$266,1,FALSE)),"",VLOOKUP($L2217,Info!$B$4:$L$266,6,FALSE)))</f>
        <v/>
      </c>
      <c r="AG2217" s="1"/>
      <c r="AH2217" s="33" t="str" cm="1">
        <f t="array" ref="AH2217">IF(AND(L2217&lt;&gt;"",O2217&lt;&gt;"",R2217:S2217&lt;&gt;"",W2217:X2217&lt;&gt;"",Z2217:AA2217&lt;&gt;"",AC2217&lt;&gt;""),"Good","Bad")</f>
        <v>Bad</v>
      </c>
      <c r="AL2217" t="str" cm="1">
        <f t="array" ref="AL2217">IF(R2217&gt;0,_xlfn.IFS(COUNTIF($L$20:L2217,"&lt;&gt;")&lt;101,1,COUNTIF($L$20:L2217,"&lt;&gt;")&lt;201,2,COUNTIF($L$20:L2217,"&lt;&gt;")&lt;301,3,COUNTIF($L$20:L2217,"&lt;&gt;")&lt;401,4,COUNTIF($L$20:L2217,"&lt;&gt;")&lt;501,5,COUNTIF($L$20:L2217,"&lt;&gt;")&lt;601,6,COUNTIF($L$20:L2217,"&lt;&gt;")&lt;701,7,COUNTIF($L$20:L2217,"&lt;&gt;")&lt;801,8,COUNTIF($L$20:L2217,"&lt;&gt;")&lt;901,9,COUNTIF($L$20:L2217,"&lt;&gt;")&lt;1001,10,COUNTIF($L$20:L2217,"&lt;&gt;")&lt;1101,11,COUNTIF($L$20:L2217,"&lt;&gt;")&lt;1201,12,COUNTIF($L$20:L2217,"&lt;&gt;")&lt;1301,13,COUNTIF($L$20:L2217,"&lt;&gt;")&lt;1401,14,COUNTIF($L$20:L2217,"&lt;&gt;")&lt;1501,15,COUNTIF($L$20:L2217,"&lt;&gt;")&lt;1601,16,COUNTIF($L$20:L2217,"&lt;&gt;")&lt;1701,17,COUNTIF($L$20:L2217,"&lt;&gt;")&lt;1801,18,COUNTIF($L$20:L2217,"&lt;&gt;")&lt;1901,19,COUNTIF($L$20:L2217,"&lt;&gt;")&lt;2001,20,COUNTIF($L$20:L2217,"&lt;&gt;")&lt;2101,21,COUNTIF($L$20:L2217,"&lt;&gt;")&lt;2201,22,COUNTIF($L$20:L2217,"&lt;&gt;")&lt;2301,23,COUNTIF($L$20:L2217,"&lt;&gt;")&lt;2401,24,COUNTIF($L$20:L2217,"&lt;&gt;")&lt;2501,25,COUNTIF($L$20:L2217,"&lt;&gt;")&lt;2601,26,COUNTIF($L$20:L2217,"&lt;&gt;")&lt;2701,27,COUNTIF($L$20:L2217,"&lt;&gt;")&lt;2801,28,COUNTIF($L$20:L2217,"&lt;&gt;")&lt;2901,29,COUNTIF($L$20:L2217,"&lt;&gt;")&lt;3001,30),"")</f>
        <v/>
      </c>
      <c r="AM2217" t="str">
        <f t="shared" si="170"/>
        <v/>
      </c>
      <c r="AN2217" t="str">
        <f t="shared" si="174"/>
        <v/>
      </c>
      <c r="AP2217" t="str">
        <f t="shared" si="173"/>
        <v/>
      </c>
      <c r="AQ2217" t="str">
        <f>IF(AO2217="","",COUNTIFS(AM2217:$AM$3019,AO2217))</f>
        <v/>
      </c>
    </row>
    <row r="2218" spans="1:43" x14ac:dyDescent="0.25">
      <c r="A2218" s="6" t="str">
        <f>IF(COUNT($A$20:A2217)&lt;&gt;$B$4,IF(A2217="","",A2217+1),"")</f>
        <v/>
      </c>
      <c r="B2218" s="3"/>
      <c r="C2218" s="3"/>
      <c r="D2218" s="122"/>
      <c r="E2218" s="3"/>
      <c r="F2218" s="3"/>
      <c r="G2218" s="3"/>
      <c r="H2218" s="3"/>
      <c r="I2218" s="120"/>
      <c r="J2218" s="3"/>
      <c r="K2218" s="95" t="str" cm="1">
        <f t="array" ref="K2218">IF(OR($J$14 = "A",$J$14 = "B",$J$14 = "C"),IF(I2218="","",IF(LEN(I2218)&gt;2,_xlfn.IFS(ISNUMBER(SEARCH("_",I2218)),I2218,ISNUMBER(SEARCH(", ",I2218)),SUBSTITUTE(I2218,", ","_"),ISNUMBER(SEARCH("/ ",I2218)),SUBSTITUTE(I2218,"/ ","_"),ISNUMBER(SEARCH(",",I2218)),SUBSTITUTE(I2218,",","_"),ISNUMBER(SEARCH("/",I2218)),SUBSTITUTE(I2218,"/","_"),ISNUMBER(SEARCH("",I2218)),I2218),I2218)),IF(OR($J$14 = "J",$J$14 = "K"),"",IF(D2218="","",IF(LEN(D2218)&gt;2,_xlfn.IFS(ISNUMBER(SEARCH("_",D2218)),D2218,ISNUMBER(SEARCH(", ",D2218)),SUBSTITUTE(D2218,", ","_"),ISNUMBER(SEARCH("/ ",D2218)),SUBSTITUTE(D2218,"/ ","_"),ISNUMBER(SEARCH(",",D2218)),SUBSTITUTE(D2218,",","_"),ISNUMBER(SEARCH("/",D2218)),SUBSTITUTE(D2218,"/","_"),ISNUMBER(SEARCH("",D2218)),D2218),D2218))))</f>
        <v/>
      </c>
      <c r="L2218" s="1"/>
      <c r="M2218" s="1" t="str">
        <f t="shared" si="171"/>
        <v/>
      </c>
      <c r="N2218" s="94" t="str">
        <f>IF($L2218="None","",IF(ISERROR(VLOOKUP($L2218,Info!$B$4:$B$266,1,FALSE)),"",VLOOKUP($L2218,Info!$B$4:$L$266,5,FALSE)))</f>
        <v/>
      </c>
      <c r="O2218" s="94" t="str">
        <f>IF(K2218="","",IF(AND($J$12&lt;&gt;"ABC",N2218="3"),"BAC",IF(N2218="3","ABC",IF($J$12&lt;&gt;"ABC",IF($J$10="Standard",VLOOKUP(K2218,Info!$BE$4:$BF$481,2,FALSE),VLOOKUP(K2218,Info!$BI$4:$BJ$482,2,FALSE)),IF($J$10="Standard",VLOOKUP(K2218,Info!$AG$4:$AH$2994,2,FALSE),VLOOKUP(K2218,Info!$AK$4:$AL$2997,2,FALSE))))))</f>
        <v/>
      </c>
      <c r="P2218" s="94" t="str">
        <f>IF($L2218="None","",IF(ISERROR(VLOOKUP($L2218,Info!$B$4:$B$266,1,FALSE)),"",VLOOKUP($L2218,Info!$B$4:$L$266,3,FALSE)))</f>
        <v/>
      </c>
      <c r="Q2218" s="96" t="str">
        <f>IF($L2218="None","",IF(ISERROR(VLOOKUP($L2218,Info!$B$4:$B$266,1,FALSE)),"",VLOOKUP($L2218,Info!$B$4:$L$266,4,FALSE)))</f>
        <v/>
      </c>
      <c r="R2218" s="1"/>
      <c r="S2218" s="6" t="str">
        <f t="shared" si="172"/>
        <v/>
      </c>
      <c r="T2218" s="6" t="str">
        <f>IF($L2218="None","",IF(ISERROR(VLOOKUP($L2218,Info!$B$4:$B$266,1,FALSE)),"",VLOOKUP($L2218,Info!$B$4:$L$266,11,FALSE)))</f>
        <v/>
      </c>
      <c r="U2218" s="1"/>
      <c r="V2218" s="1"/>
      <c r="W2218" s="1"/>
      <c r="X2218" s="1" t="str">
        <f>IF($L2218="None","",IF(ISERROR(VLOOKUP($L2218,Info!$B$4:$B$266,1,FALSE)),"",IF(OR(W2218="Metallic Liquid Tight",W2218="Non-Metallic Liquid Tight",W2218="LSZH",W2218="Greenfield"),VLOOKUP($L2218,Info!$B$4:$L$266,7,FALSE),"N/A")))</f>
        <v/>
      </c>
      <c r="Y2218" s="1"/>
      <c r="Z2218" s="96" t="str">
        <f>IF($L2218="None","",IF(ISERROR(VLOOKUP($L2218,Info!$B$4:$B$266,1,FALSE)),"",VLOOKUP($L2218,Info!$B$4:$L$266,9,FALSE)))</f>
        <v/>
      </c>
      <c r="AA2218" s="96" t="str">
        <f>IF($L2218="None","",IF(ISERROR(VLOOKUP($L2218,Info!$B$4:$B$266,1,FALSE)),"",VLOOKUP($L2218,Info!$B$4:$L$266,8,FALSE)))</f>
        <v/>
      </c>
      <c r="AB2218" s="96" t="str">
        <f>IF($L2218="None","",IF(ISERROR(VLOOKUP($L2218,Info!$B$4:$B$266,1,FALSE)),"",VLOOKUP($L2218,Info!$B$4:$L$266,10,FALSE)))</f>
        <v/>
      </c>
      <c r="AC2218" s="1" t="str">
        <f>IF(W2218="SO Cable","Black,White",IF(O2218="","",IF(P2218="","",IF($J$12&lt;&gt;"ABC",IF(P2218&lt;="250",VLOOKUP(O2218,Info!$AZ$4:$BB$22,3,FALSE),VLOOKUP(O2218,Info!$AZ$23:$BB$39,3,FALSE)),IF(P2218&lt;="250",VLOOKUP(O2218,Info!$AO$4:$AQ$22,3,FALSE),VLOOKUP(O2218,Info!$AO$23:$AP$39,3,FALSE))))))</f>
        <v/>
      </c>
      <c r="AD2218" s="1"/>
      <c r="AE2218" s="1" t="str">
        <f>IF($L2218="None","",IF(ISERROR(VLOOKUP($L2218,Info!$B$4:$B$266,1,FALSE)),"",VLOOKUP($L2218,Info!$B$4:$L$266,4,FALSE)))</f>
        <v/>
      </c>
      <c r="AF2218" s="1" t="str">
        <f>IF($L2218="None","",IF(ISERROR(VLOOKUP($L2218,Info!$B$4:$B$266,1,FALSE)),"",VLOOKUP($L2218,Info!$B$4:$L$266,6,FALSE)))</f>
        <v/>
      </c>
      <c r="AG2218" s="1"/>
      <c r="AH2218" s="33" t="str" cm="1">
        <f t="array" ref="AH2218">IF(AND(L2218&lt;&gt;"",O2218&lt;&gt;"",R2218:S2218&lt;&gt;"",W2218:X2218&lt;&gt;"",Z2218:AA2218&lt;&gt;"",AC2218&lt;&gt;""),"Good","Bad")</f>
        <v>Bad</v>
      </c>
      <c r="AL2218" t="str" cm="1">
        <f t="array" ref="AL2218">IF(R2218&gt;0,_xlfn.IFS(COUNTIF($L$20:L2218,"&lt;&gt;")&lt;101,1,COUNTIF($L$20:L2218,"&lt;&gt;")&lt;201,2,COUNTIF($L$20:L2218,"&lt;&gt;")&lt;301,3,COUNTIF($L$20:L2218,"&lt;&gt;")&lt;401,4,COUNTIF($L$20:L2218,"&lt;&gt;")&lt;501,5,COUNTIF($L$20:L2218,"&lt;&gt;")&lt;601,6,COUNTIF($L$20:L2218,"&lt;&gt;")&lt;701,7,COUNTIF($L$20:L2218,"&lt;&gt;")&lt;801,8,COUNTIF($L$20:L2218,"&lt;&gt;")&lt;901,9,COUNTIF($L$20:L2218,"&lt;&gt;")&lt;1001,10,COUNTIF($L$20:L2218,"&lt;&gt;")&lt;1101,11,COUNTIF($L$20:L2218,"&lt;&gt;")&lt;1201,12,COUNTIF($L$20:L2218,"&lt;&gt;")&lt;1301,13,COUNTIF($L$20:L2218,"&lt;&gt;")&lt;1401,14,COUNTIF($L$20:L2218,"&lt;&gt;")&lt;1501,15,COUNTIF($L$20:L2218,"&lt;&gt;")&lt;1601,16,COUNTIF($L$20:L2218,"&lt;&gt;")&lt;1701,17,COUNTIF($L$20:L2218,"&lt;&gt;")&lt;1801,18,COUNTIF($L$20:L2218,"&lt;&gt;")&lt;1901,19,COUNTIF($L$20:L2218,"&lt;&gt;")&lt;2001,20,COUNTIF($L$20:L2218,"&lt;&gt;")&lt;2101,21,COUNTIF($L$20:L2218,"&lt;&gt;")&lt;2201,22,COUNTIF($L$20:L2218,"&lt;&gt;")&lt;2301,23,COUNTIF($L$20:L2218,"&lt;&gt;")&lt;2401,24,COUNTIF($L$20:L2218,"&lt;&gt;")&lt;2501,25,COUNTIF($L$20:L2218,"&lt;&gt;")&lt;2601,26,COUNTIF($L$20:L2218,"&lt;&gt;")&lt;2701,27,COUNTIF($L$20:L2218,"&lt;&gt;")&lt;2801,28,COUNTIF($L$20:L2218,"&lt;&gt;")&lt;2901,29,COUNTIF($L$20:L2218,"&lt;&gt;")&lt;3001,30),"")</f>
        <v/>
      </c>
      <c r="AM2218" t="str">
        <f t="shared" si="170"/>
        <v/>
      </c>
      <c r="AN2218" t="str">
        <f t="shared" si="174"/>
        <v/>
      </c>
      <c r="AP2218" t="str">
        <f t="shared" si="173"/>
        <v/>
      </c>
      <c r="AQ2218" t="str">
        <f>IF(AO2218="","",COUNTIFS(AM2218:$AM$3019,AO2218))</f>
        <v/>
      </c>
    </row>
    <row r="2219" spans="1:43" x14ac:dyDescent="0.25">
      <c r="A2219" s="6" t="str">
        <f>IF(COUNT($A$20:A2218)&lt;&gt;$B$4,IF(A2218="","",A2218+1),"")</f>
        <v/>
      </c>
      <c r="B2219" s="3"/>
      <c r="C2219" s="3"/>
      <c r="D2219" s="122"/>
      <c r="E2219" s="3"/>
      <c r="F2219" s="3"/>
      <c r="G2219" s="3"/>
      <c r="H2219" s="3"/>
      <c r="I2219" s="120"/>
      <c r="J2219" s="3"/>
      <c r="K2219" s="95" t="str" cm="1">
        <f t="array" ref="K2219">IF(OR($J$14 = "A",$J$14 = "B",$J$14 = "C"),IF(I2219="","",IF(LEN(I2219)&gt;2,_xlfn.IFS(ISNUMBER(SEARCH("_",I2219)),I2219,ISNUMBER(SEARCH(", ",I2219)),SUBSTITUTE(I2219,", ","_"),ISNUMBER(SEARCH("/ ",I2219)),SUBSTITUTE(I2219,"/ ","_"),ISNUMBER(SEARCH(",",I2219)),SUBSTITUTE(I2219,",","_"),ISNUMBER(SEARCH("/",I2219)),SUBSTITUTE(I2219,"/","_"),ISNUMBER(SEARCH("",I2219)),I2219),I2219)),IF(OR($J$14 = "J",$J$14 = "K"),"",IF(D2219="","",IF(LEN(D2219)&gt;2,_xlfn.IFS(ISNUMBER(SEARCH("_",D2219)),D2219,ISNUMBER(SEARCH(", ",D2219)),SUBSTITUTE(D2219,", ","_"),ISNUMBER(SEARCH("/ ",D2219)),SUBSTITUTE(D2219,"/ ","_"),ISNUMBER(SEARCH(",",D2219)),SUBSTITUTE(D2219,",","_"),ISNUMBER(SEARCH("/",D2219)),SUBSTITUTE(D2219,"/","_"),ISNUMBER(SEARCH("",D2219)),D2219),D2219))))</f>
        <v/>
      </c>
      <c r="L2219" s="1"/>
      <c r="M2219" s="1" t="str">
        <f t="shared" si="171"/>
        <v/>
      </c>
      <c r="N2219" s="94" t="str">
        <f>IF($L2219="None","",IF(ISERROR(VLOOKUP($L2219,Info!$B$4:$B$266,1,FALSE)),"",VLOOKUP($L2219,Info!$B$4:$L$266,5,FALSE)))</f>
        <v/>
      </c>
      <c r="O2219" s="94" t="str">
        <f>IF(K2219="","",IF(AND($J$12&lt;&gt;"ABC",N2219="3"),"BAC",IF(N2219="3","ABC",IF($J$12&lt;&gt;"ABC",IF($J$10="Standard",VLOOKUP(K2219,Info!$BE$4:$BF$481,2,FALSE),VLOOKUP(K2219,Info!$BI$4:$BJ$482,2,FALSE)),IF($J$10="Standard",VLOOKUP(K2219,Info!$AG$4:$AH$2994,2,FALSE),VLOOKUP(K2219,Info!$AK$4:$AL$2997,2,FALSE))))))</f>
        <v/>
      </c>
      <c r="P2219" s="94" t="str">
        <f>IF($L2219="None","",IF(ISERROR(VLOOKUP($L2219,Info!$B$4:$B$266,1,FALSE)),"",VLOOKUP($L2219,Info!$B$4:$L$266,3,FALSE)))</f>
        <v/>
      </c>
      <c r="Q2219" s="96" t="str">
        <f>IF($L2219="None","",IF(ISERROR(VLOOKUP($L2219,Info!$B$4:$B$266,1,FALSE)),"",VLOOKUP($L2219,Info!$B$4:$L$266,4,FALSE)))</f>
        <v/>
      </c>
      <c r="R2219" s="1"/>
      <c r="S2219" s="6" t="str">
        <f t="shared" si="172"/>
        <v/>
      </c>
      <c r="T2219" s="6" t="str">
        <f>IF($L2219="None","",IF(ISERROR(VLOOKUP($L2219,Info!$B$4:$B$266,1,FALSE)),"",VLOOKUP($L2219,Info!$B$4:$L$266,11,FALSE)))</f>
        <v/>
      </c>
      <c r="U2219" s="1"/>
      <c r="V2219" s="1"/>
      <c r="W2219" s="1"/>
      <c r="X2219" s="1" t="str">
        <f>IF($L2219="None","",IF(ISERROR(VLOOKUP($L2219,Info!$B$4:$B$266,1,FALSE)),"",IF(OR(W2219="Metallic Liquid Tight",W2219="Non-Metallic Liquid Tight",W2219="LSZH",W2219="Greenfield"),VLOOKUP($L2219,Info!$B$4:$L$266,7,FALSE),"N/A")))</f>
        <v/>
      </c>
      <c r="Y2219" s="1"/>
      <c r="Z2219" s="96" t="str">
        <f>IF($L2219="None","",IF(ISERROR(VLOOKUP($L2219,Info!$B$4:$B$266,1,FALSE)),"",VLOOKUP($L2219,Info!$B$4:$L$266,9,FALSE)))</f>
        <v/>
      </c>
      <c r="AA2219" s="96" t="str">
        <f>IF($L2219="None","",IF(ISERROR(VLOOKUP($L2219,Info!$B$4:$B$266,1,FALSE)),"",VLOOKUP($L2219,Info!$B$4:$L$266,8,FALSE)))</f>
        <v/>
      </c>
      <c r="AB2219" s="96" t="str">
        <f>IF($L2219="None","",IF(ISERROR(VLOOKUP($L2219,Info!$B$4:$B$266,1,FALSE)),"",VLOOKUP($L2219,Info!$B$4:$L$266,10,FALSE)))</f>
        <v/>
      </c>
      <c r="AC2219" s="1" t="str">
        <f>IF(W2219="SO Cable","Black,White",IF(O2219="","",IF(P2219="","",IF($J$12&lt;&gt;"ABC",IF(P2219&lt;="250",VLOOKUP(O2219,Info!$AZ$4:$BB$22,3,FALSE),VLOOKUP(O2219,Info!$AZ$23:$BB$39,3,FALSE)),IF(P2219&lt;="250",VLOOKUP(O2219,Info!$AO$4:$AQ$22,3,FALSE),VLOOKUP(O2219,Info!$AO$23:$AP$39,3,FALSE))))))</f>
        <v/>
      </c>
      <c r="AD2219" s="1"/>
      <c r="AE2219" s="1" t="str">
        <f>IF($L2219="None","",IF(ISERROR(VLOOKUP($L2219,Info!$B$4:$B$266,1,FALSE)),"",VLOOKUP($L2219,Info!$B$4:$L$266,4,FALSE)))</f>
        <v/>
      </c>
      <c r="AF2219" s="1" t="str">
        <f>IF($L2219="None","",IF(ISERROR(VLOOKUP($L2219,Info!$B$4:$B$266,1,FALSE)),"",VLOOKUP($L2219,Info!$B$4:$L$266,6,FALSE)))</f>
        <v/>
      </c>
      <c r="AG2219" s="1"/>
      <c r="AH2219" s="33" t="str" cm="1">
        <f t="array" ref="AH2219">IF(AND(L2219&lt;&gt;"",O2219&lt;&gt;"",R2219:S2219&lt;&gt;"",W2219:X2219&lt;&gt;"",Z2219:AA2219&lt;&gt;"",AC2219&lt;&gt;""),"Good","Bad")</f>
        <v>Bad</v>
      </c>
      <c r="AL2219" t="str" cm="1">
        <f t="array" ref="AL2219">IF(R2219&gt;0,_xlfn.IFS(COUNTIF($L$20:L2219,"&lt;&gt;")&lt;101,1,COUNTIF($L$20:L2219,"&lt;&gt;")&lt;201,2,COUNTIF($L$20:L2219,"&lt;&gt;")&lt;301,3,COUNTIF($L$20:L2219,"&lt;&gt;")&lt;401,4,COUNTIF($L$20:L2219,"&lt;&gt;")&lt;501,5,COUNTIF($L$20:L2219,"&lt;&gt;")&lt;601,6,COUNTIF($L$20:L2219,"&lt;&gt;")&lt;701,7,COUNTIF($L$20:L2219,"&lt;&gt;")&lt;801,8,COUNTIF($L$20:L2219,"&lt;&gt;")&lt;901,9,COUNTIF($L$20:L2219,"&lt;&gt;")&lt;1001,10,COUNTIF($L$20:L2219,"&lt;&gt;")&lt;1101,11,COUNTIF($L$20:L2219,"&lt;&gt;")&lt;1201,12,COUNTIF($L$20:L2219,"&lt;&gt;")&lt;1301,13,COUNTIF($L$20:L2219,"&lt;&gt;")&lt;1401,14,COUNTIF($L$20:L2219,"&lt;&gt;")&lt;1501,15,COUNTIF($L$20:L2219,"&lt;&gt;")&lt;1601,16,COUNTIF($L$20:L2219,"&lt;&gt;")&lt;1701,17,COUNTIF($L$20:L2219,"&lt;&gt;")&lt;1801,18,COUNTIF($L$20:L2219,"&lt;&gt;")&lt;1901,19,COUNTIF($L$20:L2219,"&lt;&gt;")&lt;2001,20,COUNTIF($L$20:L2219,"&lt;&gt;")&lt;2101,21,COUNTIF($L$20:L2219,"&lt;&gt;")&lt;2201,22,COUNTIF($L$20:L2219,"&lt;&gt;")&lt;2301,23,COUNTIF($L$20:L2219,"&lt;&gt;")&lt;2401,24,COUNTIF($L$20:L2219,"&lt;&gt;")&lt;2501,25,COUNTIF($L$20:L2219,"&lt;&gt;")&lt;2601,26,COUNTIF($L$20:L2219,"&lt;&gt;")&lt;2701,27,COUNTIF($L$20:L2219,"&lt;&gt;")&lt;2801,28,COUNTIF($L$20:L2219,"&lt;&gt;")&lt;2901,29,COUNTIF($L$20:L2219,"&lt;&gt;")&lt;3001,30),"")</f>
        <v/>
      </c>
      <c r="AM2219" t="str">
        <f t="shared" si="170"/>
        <v/>
      </c>
      <c r="AN2219" t="str">
        <f t="shared" si="174"/>
        <v/>
      </c>
      <c r="AP2219" t="str">
        <f t="shared" si="173"/>
        <v/>
      </c>
      <c r="AQ2219" t="str">
        <f>IF(AO2219="","",COUNTIFS(AM2219:$AM$3019,AO2219))</f>
        <v/>
      </c>
    </row>
    <row r="2220" spans="1:43" x14ac:dyDescent="0.25">
      <c r="A2220" s="6" t="str">
        <f>IF(COUNT($A$20:A2219)&lt;&gt;$B$4,IF(A2219="","",A2219+1),"")</f>
        <v/>
      </c>
      <c r="B2220" s="3"/>
      <c r="C2220" s="3"/>
      <c r="D2220" s="122"/>
      <c r="E2220" s="3"/>
      <c r="F2220" s="3"/>
      <c r="G2220" s="3"/>
      <c r="H2220" s="3"/>
      <c r="I2220" s="120"/>
      <c r="J2220" s="3"/>
      <c r="K2220" s="95" t="str" cm="1">
        <f t="array" ref="K2220">IF(OR($J$14 = "A",$J$14 = "B",$J$14 = "C"),IF(I2220="","",IF(LEN(I2220)&gt;2,_xlfn.IFS(ISNUMBER(SEARCH("_",I2220)),I2220,ISNUMBER(SEARCH(", ",I2220)),SUBSTITUTE(I2220,", ","_"),ISNUMBER(SEARCH("/ ",I2220)),SUBSTITUTE(I2220,"/ ","_"),ISNUMBER(SEARCH(",",I2220)),SUBSTITUTE(I2220,",","_"),ISNUMBER(SEARCH("/",I2220)),SUBSTITUTE(I2220,"/","_"),ISNUMBER(SEARCH("",I2220)),I2220),I2220)),IF(OR($J$14 = "J",$J$14 = "K"),"",IF(D2220="","",IF(LEN(D2220)&gt;2,_xlfn.IFS(ISNUMBER(SEARCH("_",D2220)),D2220,ISNUMBER(SEARCH(", ",D2220)),SUBSTITUTE(D2220,", ","_"),ISNUMBER(SEARCH("/ ",D2220)),SUBSTITUTE(D2220,"/ ","_"),ISNUMBER(SEARCH(",",D2220)),SUBSTITUTE(D2220,",","_"),ISNUMBER(SEARCH("/",D2220)),SUBSTITUTE(D2220,"/","_"),ISNUMBER(SEARCH("",D2220)),D2220),D2220))))</f>
        <v/>
      </c>
      <c r="L2220" s="1"/>
      <c r="M2220" s="1" t="str">
        <f t="shared" si="171"/>
        <v/>
      </c>
      <c r="N2220" s="94" t="str">
        <f>IF($L2220="None","",IF(ISERROR(VLOOKUP($L2220,Info!$B$4:$B$266,1,FALSE)),"",VLOOKUP($L2220,Info!$B$4:$L$266,5,FALSE)))</f>
        <v/>
      </c>
      <c r="O2220" s="94" t="str">
        <f>IF(K2220="","",IF(AND($J$12&lt;&gt;"ABC",N2220="3"),"BAC",IF(N2220="3","ABC",IF($J$12&lt;&gt;"ABC",IF($J$10="Standard",VLOOKUP(K2220,Info!$BE$4:$BF$481,2,FALSE),VLOOKUP(K2220,Info!$BI$4:$BJ$482,2,FALSE)),IF($J$10="Standard",VLOOKUP(K2220,Info!$AG$4:$AH$2994,2,FALSE),VLOOKUP(K2220,Info!$AK$4:$AL$2997,2,FALSE))))))</f>
        <v/>
      </c>
      <c r="P2220" s="94" t="str">
        <f>IF($L2220="None","",IF(ISERROR(VLOOKUP($L2220,Info!$B$4:$B$266,1,FALSE)),"",VLOOKUP($L2220,Info!$B$4:$L$266,3,FALSE)))</f>
        <v/>
      </c>
      <c r="Q2220" s="96" t="str">
        <f>IF($L2220="None","",IF(ISERROR(VLOOKUP($L2220,Info!$B$4:$B$266,1,FALSE)),"",VLOOKUP($L2220,Info!$B$4:$L$266,4,FALSE)))</f>
        <v/>
      </c>
      <c r="R2220" s="1"/>
      <c r="S2220" s="6" t="str">
        <f t="shared" si="172"/>
        <v/>
      </c>
      <c r="T2220" s="6" t="str">
        <f>IF($L2220="None","",IF(ISERROR(VLOOKUP($L2220,Info!$B$4:$B$266,1,FALSE)),"",VLOOKUP($L2220,Info!$B$4:$L$266,11,FALSE)))</f>
        <v/>
      </c>
      <c r="U2220" s="1"/>
      <c r="V2220" s="1"/>
      <c r="W2220" s="1"/>
      <c r="X2220" s="1" t="str">
        <f>IF($L2220="None","",IF(ISERROR(VLOOKUP($L2220,Info!$B$4:$B$266,1,FALSE)),"",IF(OR(W2220="Metallic Liquid Tight",W2220="Non-Metallic Liquid Tight",W2220="LSZH",W2220="Greenfield"),VLOOKUP($L2220,Info!$B$4:$L$266,7,FALSE),"N/A")))</f>
        <v/>
      </c>
      <c r="Y2220" s="1"/>
      <c r="Z2220" s="96" t="str">
        <f>IF($L2220="None","",IF(ISERROR(VLOOKUP($L2220,Info!$B$4:$B$266,1,FALSE)),"",VLOOKUP($L2220,Info!$B$4:$L$266,9,FALSE)))</f>
        <v/>
      </c>
      <c r="AA2220" s="96" t="str">
        <f>IF($L2220="None","",IF(ISERROR(VLOOKUP($L2220,Info!$B$4:$B$266,1,FALSE)),"",VLOOKUP($L2220,Info!$B$4:$L$266,8,FALSE)))</f>
        <v/>
      </c>
      <c r="AB2220" s="96" t="str">
        <f>IF($L2220="None","",IF(ISERROR(VLOOKUP($L2220,Info!$B$4:$B$266,1,FALSE)),"",VLOOKUP($L2220,Info!$B$4:$L$266,10,FALSE)))</f>
        <v/>
      </c>
      <c r="AC2220" s="1" t="str">
        <f>IF(W2220="SO Cable","Black,White",IF(O2220="","",IF(P2220="","",IF($J$12&lt;&gt;"ABC",IF(P2220&lt;="250",VLOOKUP(O2220,Info!$AZ$4:$BB$22,3,FALSE),VLOOKUP(O2220,Info!$AZ$23:$BB$39,3,FALSE)),IF(P2220&lt;="250",VLOOKUP(O2220,Info!$AO$4:$AQ$22,3,FALSE),VLOOKUP(O2220,Info!$AO$23:$AP$39,3,FALSE))))))</f>
        <v/>
      </c>
      <c r="AD2220" s="1"/>
      <c r="AE2220" s="1" t="str">
        <f>IF($L2220="None","",IF(ISERROR(VLOOKUP($L2220,Info!$B$4:$B$266,1,FALSE)),"",VLOOKUP($L2220,Info!$B$4:$L$266,4,FALSE)))</f>
        <v/>
      </c>
      <c r="AF2220" s="1" t="str">
        <f>IF($L2220="None","",IF(ISERROR(VLOOKUP($L2220,Info!$B$4:$B$266,1,FALSE)),"",VLOOKUP($L2220,Info!$B$4:$L$266,6,FALSE)))</f>
        <v/>
      </c>
      <c r="AG2220" s="1"/>
      <c r="AH2220" s="33" t="str" cm="1">
        <f t="array" ref="AH2220">IF(AND(L2220&lt;&gt;"",O2220&lt;&gt;"",R2220:S2220&lt;&gt;"",W2220:X2220&lt;&gt;"",Z2220:AA2220&lt;&gt;"",AC2220&lt;&gt;""),"Good","Bad")</f>
        <v>Bad</v>
      </c>
      <c r="AL2220" t="str" cm="1">
        <f t="array" ref="AL2220">IF(R2220&gt;0,_xlfn.IFS(COUNTIF($L$20:L2220,"&lt;&gt;")&lt;101,1,COUNTIF($L$20:L2220,"&lt;&gt;")&lt;201,2,COUNTIF($L$20:L2220,"&lt;&gt;")&lt;301,3,COUNTIF($L$20:L2220,"&lt;&gt;")&lt;401,4,COUNTIF($L$20:L2220,"&lt;&gt;")&lt;501,5,COUNTIF($L$20:L2220,"&lt;&gt;")&lt;601,6,COUNTIF($L$20:L2220,"&lt;&gt;")&lt;701,7,COUNTIF($L$20:L2220,"&lt;&gt;")&lt;801,8,COUNTIF($L$20:L2220,"&lt;&gt;")&lt;901,9,COUNTIF($L$20:L2220,"&lt;&gt;")&lt;1001,10,COUNTIF($L$20:L2220,"&lt;&gt;")&lt;1101,11,COUNTIF($L$20:L2220,"&lt;&gt;")&lt;1201,12,COUNTIF($L$20:L2220,"&lt;&gt;")&lt;1301,13,COUNTIF($L$20:L2220,"&lt;&gt;")&lt;1401,14,COUNTIF($L$20:L2220,"&lt;&gt;")&lt;1501,15,COUNTIF($L$20:L2220,"&lt;&gt;")&lt;1601,16,COUNTIF($L$20:L2220,"&lt;&gt;")&lt;1701,17,COUNTIF($L$20:L2220,"&lt;&gt;")&lt;1801,18,COUNTIF($L$20:L2220,"&lt;&gt;")&lt;1901,19,COUNTIF($L$20:L2220,"&lt;&gt;")&lt;2001,20,COUNTIF($L$20:L2220,"&lt;&gt;")&lt;2101,21,COUNTIF($L$20:L2220,"&lt;&gt;")&lt;2201,22,COUNTIF($L$20:L2220,"&lt;&gt;")&lt;2301,23,COUNTIF($L$20:L2220,"&lt;&gt;")&lt;2401,24,COUNTIF($L$20:L2220,"&lt;&gt;")&lt;2501,25,COUNTIF($L$20:L2220,"&lt;&gt;")&lt;2601,26,COUNTIF($L$20:L2220,"&lt;&gt;")&lt;2701,27,COUNTIF($L$20:L2220,"&lt;&gt;")&lt;2801,28,COUNTIF($L$20:L2220,"&lt;&gt;")&lt;2901,29,COUNTIF($L$20:L2220,"&lt;&gt;")&lt;3001,30),"")</f>
        <v/>
      </c>
      <c r="AM2220" t="str">
        <f t="shared" si="170"/>
        <v/>
      </c>
      <c r="AN2220" t="str">
        <f t="shared" si="174"/>
        <v/>
      </c>
      <c r="AP2220" t="str">
        <f t="shared" si="173"/>
        <v/>
      </c>
      <c r="AQ2220" t="str">
        <f>IF(AO2220="","",COUNTIFS(AM2220:$AM$3019,AO2220))</f>
        <v/>
      </c>
    </row>
    <row r="2221" spans="1:43" x14ac:dyDescent="0.25">
      <c r="A2221" s="6" t="str">
        <f>IF(COUNT($A$20:A2220)&lt;&gt;$B$4,IF(A2220="","",A2220+1),"")</f>
        <v/>
      </c>
      <c r="B2221" s="3"/>
      <c r="C2221" s="3"/>
      <c r="D2221" s="122"/>
      <c r="E2221" s="3"/>
      <c r="F2221" s="3"/>
      <c r="G2221" s="3"/>
      <c r="H2221" s="3"/>
      <c r="I2221" s="120"/>
      <c r="J2221" s="3"/>
      <c r="K2221" s="95" t="str" cm="1">
        <f t="array" ref="K2221">IF(OR($J$14 = "A",$J$14 = "B",$J$14 = "C"),IF(I2221="","",IF(LEN(I2221)&gt;2,_xlfn.IFS(ISNUMBER(SEARCH("_",I2221)),I2221,ISNUMBER(SEARCH(", ",I2221)),SUBSTITUTE(I2221,", ","_"),ISNUMBER(SEARCH("/ ",I2221)),SUBSTITUTE(I2221,"/ ","_"),ISNUMBER(SEARCH(",",I2221)),SUBSTITUTE(I2221,",","_"),ISNUMBER(SEARCH("/",I2221)),SUBSTITUTE(I2221,"/","_"),ISNUMBER(SEARCH("",I2221)),I2221),I2221)),IF(OR($J$14 = "J",$J$14 = "K"),"",IF(D2221="","",IF(LEN(D2221)&gt;2,_xlfn.IFS(ISNUMBER(SEARCH("_",D2221)),D2221,ISNUMBER(SEARCH(", ",D2221)),SUBSTITUTE(D2221,", ","_"),ISNUMBER(SEARCH("/ ",D2221)),SUBSTITUTE(D2221,"/ ","_"),ISNUMBER(SEARCH(",",D2221)),SUBSTITUTE(D2221,",","_"),ISNUMBER(SEARCH("/",D2221)),SUBSTITUTE(D2221,"/","_"),ISNUMBER(SEARCH("",D2221)),D2221),D2221))))</f>
        <v/>
      </c>
      <c r="L2221" s="1"/>
      <c r="M2221" s="1" t="str">
        <f t="shared" si="171"/>
        <v/>
      </c>
      <c r="N2221" s="94" t="str">
        <f>IF($L2221="None","",IF(ISERROR(VLOOKUP($L2221,Info!$B$4:$B$266,1,FALSE)),"",VLOOKUP($L2221,Info!$B$4:$L$266,5,FALSE)))</f>
        <v/>
      </c>
      <c r="O2221" s="94" t="str">
        <f>IF(K2221="","",IF(AND($J$12&lt;&gt;"ABC",N2221="3"),"BAC",IF(N2221="3","ABC",IF($J$12&lt;&gt;"ABC",IF($J$10="Standard",VLOOKUP(K2221,Info!$BE$4:$BF$481,2,FALSE),VLOOKUP(K2221,Info!$BI$4:$BJ$482,2,FALSE)),IF($J$10="Standard",VLOOKUP(K2221,Info!$AG$4:$AH$2994,2,FALSE),VLOOKUP(K2221,Info!$AK$4:$AL$2997,2,FALSE))))))</f>
        <v/>
      </c>
      <c r="P2221" s="94" t="str">
        <f>IF($L2221="None","",IF(ISERROR(VLOOKUP($L2221,Info!$B$4:$B$266,1,FALSE)),"",VLOOKUP($L2221,Info!$B$4:$L$266,3,FALSE)))</f>
        <v/>
      </c>
      <c r="Q2221" s="96" t="str">
        <f>IF($L2221="None","",IF(ISERROR(VLOOKUP($L2221,Info!$B$4:$B$266,1,FALSE)),"",VLOOKUP($L2221,Info!$B$4:$L$266,4,FALSE)))</f>
        <v/>
      </c>
      <c r="R2221" s="1"/>
      <c r="S2221" s="6" t="str">
        <f t="shared" si="172"/>
        <v/>
      </c>
      <c r="T2221" s="6" t="str">
        <f>IF($L2221="None","",IF(ISERROR(VLOOKUP($L2221,Info!$B$4:$B$266,1,FALSE)),"",VLOOKUP($L2221,Info!$B$4:$L$266,11,FALSE)))</f>
        <v/>
      </c>
      <c r="U2221" s="1"/>
      <c r="V2221" s="1"/>
      <c r="W2221" s="1"/>
      <c r="X2221" s="1" t="str">
        <f>IF($L2221="None","",IF(ISERROR(VLOOKUP($L2221,Info!$B$4:$B$266,1,FALSE)),"",IF(OR(W2221="Metallic Liquid Tight",W2221="Non-Metallic Liquid Tight",W2221="LSZH",W2221="Greenfield"),VLOOKUP($L2221,Info!$B$4:$L$266,7,FALSE),"N/A")))</f>
        <v/>
      </c>
      <c r="Y2221" s="1"/>
      <c r="Z2221" s="96" t="str">
        <f>IF($L2221="None","",IF(ISERROR(VLOOKUP($L2221,Info!$B$4:$B$266,1,FALSE)),"",VLOOKUP($L2221,Info!$B$4:$L$266,9,FALSE)))</f>
        <v/>
      </c>
      <c r="AA2221" s="96" t="str">
        <f>IF($L2221="None","",IF(ISERROR(VLOOKUP($L2221,Info!$B$4:$B$266,1,FALSE)),"",VLOOKUP($L2221,Info!$B$4:$L$266,8,FALSE)))</f>
        <v/>
      </c>
      <c r="AB2221" s="96" t="str">
        <f>IF($L2221="None","",IF(ISERROR(VLOOKUP($L2221,Info!$B$4:$B$266,1,FALSE)),"",VLOOKUP($L2221,Info!$B$4:$L$266,10,FALSE)))</f>
        <v/>
      </c>
      <c r="AC2221" s="1" t="str">
        <f>IF(W2221="SO Cable","Black,White",IF(O2221="","",IF(P2221="","",IF($J$12&lt;&gt;"ABC",IF(P2221&lt;="250",VLOOKUP(O2221,Info!$AZ$4:$BB$22,3,FALSE),VLOOKUP(O2221,Info!$AZ$23:$BB$39,3,FALSE)),IF(P2221&lt;="250",VLOOKUP(O2221,Info!$AO$4:$AQ$22,3,FALSE),VLOOKUP(O2221,Info!$AO$23:$AP$39,3,FALSE))))))</f>
        <v/>
      </c>
      <c r="AD2221" s="1"/>
      <c r="AE2221" s="1" t="str">
        <f>IF($L2221="None","",IF(ISERROR(VLOOKUP($L2221,Info!$B$4:$B$266,1,FALSE)),"",VLOOKUP($L2221,Info!$B$4:$L$266,4,FALSE)))</f>
        <v/>
      </c>
      <c r="AF2221" s="1" t="str">
        <f>IF($L2221="None","",IF(ISERROR(VLOOKUP($L2221,Info!$B$4:$B$266,1,FALSE)),"",VLOOKUP($L2221,Info!$B$4:$L$266,6,FALSE)))</f>
        <v/>
      </c>
      <c r="AG2221" s="1"/>
      <c r="AH2221" s="33" t="str" cm="1">
        <f t="array" ref="AH2221">IF(AND(L2221&lt;&gt;"",O2221&lt;&gt;"",R2221:S2221&lt;&gt;"",W2221:X2221&lt;&gt;"",Z2221:AA2221&lt;&gt;"",AC2221&lt;&gt;""),"Good","Bad")</f>
        <v>Bad</v>
      </c>
      <c r="AL2221" t="str" cm="1">
        <f t="array" ref="AL2221">IF(R2221&gt;0,_xlfn.IFS(COUNTIF($L$20:L2221,"&lt;&gt;")&lt;101,1,COUNTIF($L$20:L2221,"&lt;&gt;")&lt;201,2,COUNTIF($L$20:L2221,"&lt;&gt;")&lt;301,3,COUNTIF($L$20:L2221,"&lt;&gt;")&lt;401,4,COUNTIF($L$20:L2221,"&lt;&gt;")&lt;501,5,COUNTIF($L$20:L2221,"&lt;&gt;")&lt;601,6,COUNTIF($L$20:L2221,"&lt;&gt;")&lt;701,7,COUNTIF($L$20:L2221,"&lt;&gt;")&lt;801,8,COUNTIF($L$20:L2221,"&lt;&gt;")&lt;901,9,COUNTIF($L$20:L2221,"&lt;&gt;")&lt;1001,10,COUNTIF($L$20:L2221,"&lt;&gt;")&lt;1101,11,COUNTIF($L$20:L2221,"&lt;&gt;")&lt;1201,12,COUNTIF($L$20:L2221,"&lt;&gt;")&lt;1301,13,COUNTIF($L$20:L2221,"&lt;&gt;")&lt;1401,14,COUNTIF($L$20:L2221,"&lt;&gt;")&lt;1501,15,COUNTIF($L$20:L2221,"&lt;&gt;")&lt;1601,16,COUNTIF($L$20:L2221,"&lt;&gt;")&lt;1701,17,COUNTIF($L$20:L2221,"&lt;&gt;")&lt;1801,18,COUNTIF($L$20:L2221,"&lt;&gt;")&lt;1901,19,COUNTIF($L$20:L2221,"&lt;&gt;")&lt;2001,20,COUNTIF($L$20:L2221,"&lt;&gt;")&lt;2101,21,COUNTIF($L$20:L2221,"&lt;&gt;")&lt;2201,22,COUNTIF($L$20:L2221,"&lt;&gt;")&lt;2301,23,COUNTIF($L$20:L2221,"&lt;&gt;")&lt;2401,24,COUNTIF($L$20:L2221,"&lt;&gt;")&lt;2501,25,COUNTIF($L$20:L2221,"&lt;&gt;")&lt;2601,26,COUNTIF($L$20:L2221,"&lt;&gt;")&lt;2701,27,COUNTIF($L$20:L2221,"&lt;&gt;")&lt;2801,28,COUNTIF($L$20:L2221,"&lt;&gt;")&lt;2901,29,COUNTIF($L$20:L2221,"&lt;&gt;")&lt;3001,30),"")</f>
        <v/>
      </c>
      <c r="AM2221" t="str">
        <f t="shared" si="170"/>
        <v/>
      </c>
      <c r="AN2221" t="str">
        <f t="shared" si="174"/>
        <v/>
      </c>
      <c r="AP2221" t="str">
        <f t="shared" si="173"/>
        <v/>
      </c>
      <c r="AQ2221" t="str">
        <f>IF(AO2221="","",COUNTIFS(AM2221:$AM$3019,AO2221))</f>
        <v/>
      </c>
    </row>
    <row r="2222" spans="1:43" x14ac:dyDescent="0.25">
      <c r="A2222" s="6" t="str">
        <f>IF(COUNT($A$20:A2221)&lt;&gt;$B$4,IF(A2221="","",A2221+1),"")</f>
        <v/>
      </c>
      <c r="B2222" s="3"/>
      <c r="C2222" s="3"/>
      <c r="D2222" s="122"/>
      <c r="E2222" s="3"/>
      <c r="F2222" s="3"/>
      <c r="G2222" s="3"/>
      <c r="H2222" s="3"/>
      <c r="I2222" s="120"/>
      <c r="J2222" s="3"/>
      <c r="K2222" s="95" t="str" cm="1">
        <f t="array" ref="K2222">IF(OR($J$14 = "A",$J$14 = "B",$J$14 = "C"),IF(I2222="","",IF(LEN(I2222)&gt;2,_xlfn.IFS(ISNUMBER(SEARCH("_",I2222)),I2222,ISNUMBER(SEARCH(", ",I2222)),SUBSTITUTE(I2222,", ","_"),ISNUMBER(SEARCH("/ ",I2222)),SUBSTITUTE(I2222,"/ ","_"),ISNUMBER(SEARCH(",",I2222)),SUBSTITUTE(I2222,",","_"),ISNUMBER(SEARCH("/",I2222)),SUBSTITUTE(I2222,"/","_"),ISNUMBER(SEARCH("",I2222)),I2222),I2222)),IF(OR($J$14 = "J",$J$14 = "K"),"",IF(D2222="","",IF(LEN(D2222)&gt;2,_xlfn.IFS(ISNUMBER(SEARCH("_",D2222)),D2222,ISNUMBER(SEARCH(", ",D2222)),SUBSTITUTE(D2222,", ","_"),ISNUMBER(SEARCH("/ ",D2222)),SUBSTITUTE(D2222,"/ ","_"),ISNUMBER(SEARCH(",",D2222)),SUBSTITUTE(D2222,",","_"),ISNUMBER(SEARCH("/",D2222)),SUBSTITUTE(D2222,"/","_"),ISNUMBER(SEARCH("",D2222)),D2222),D2222))))</f>
        <v/>
      </c>
      <c r="L2222" s="1"/>
      <c r="M2222" s="1" t="str">
        <f t="shared" si="171"/>
        <v/>
      </c>
      <c r="N2222" s="94" t="str">
        <f>IF($L2222="None","",IF(ISERROR(VLOOKUP($L2222,Info!$B$4:$B$266,1,FALSE)),"",VLOOKUP($L2222,Info!$B$4:$L$266,5,FALSE)))</f>
        <v/>
      </c>
      <c r="O2222" s="94" t="str">
        <f>IF(K2222="","",IF(AND($J$12&lt;&gt;"ABC",N2222="3"),"BAC",IF(N2222="3","ABC",IF($J$12&lt;&gt;"ABC",IF($J$10="Standard",VLOOKUP(K2222,Info!$BE$4:$BF$481,2,FALSE),VLOOKUP(K2222,Info!$BI$4:$BJ$482,2,FALSE)),IF($J$10="Standard",VLOOKUP(K2222,Info!$AG$4:$AH$2994,2,FALSE),VLOOKUP(K2222,Info!$AK$4:$AL$2997,2,FALSE))))))</f>
        <v/>
      </c>
      <c r="P2222" s="94" t="str">
        <f>IF($L2222="None","",IF(ISERROR(VLOOKUP($L2222,Info!$B$4:$B$266,1,FALSE)),"",VLOOKUP($L2222,Info!$B$4:$L$266,3,FALSE)))</f>
        <v/>
      </c>
      <c r="Q2222" s="96" t="str">
        <f>IF($L2222="None","",IF(ISERROR(VLOOKUP($L2222,Info!$B$4:$B$266,1,FALSE)),"",VLOOKUP($L2222,Info!$B$4:$L$266,4,FALSE)))</f>
        <v/>
      </c>
      <c r="R2222" s="1"/>
      <c r="S2222" s="6" t="str">
        <f t="shared" si="172"/>
        <v/>
      </c>
      <c r="T2222" s="6" t="str">
        <f>IF($L2222="None","",IF(ISERROR(VLOOKUP($L2222,Info!$B$4:$B$266,1,FALSE)),"",VLOOKUP($L2222,Info!$B$4:$L$266,11,FALSE)))</f>
        <v/>
      </c>
      <c r="U2222" s="1"/>
      <c r="V2222" s="1"/>
      <c r="W2222" s="1"/>
      <c r="X2222" s="1" t="str">
        <f>IF($L2222="None","",IF(ISERROR(VLOOKUP($L2222,Info!$B$4:$B$266,1,FALSE)),"",IF(OR(W2222="Metallic Liquid Tight",W2222="Non-Metallic Liquid Tight",W2222="LSZH",W2222="Greenfield"),VLOOKUP($L2222,Info!$B$4:$L$266,7,FALSE),"N/A")))</f>
        <v/>
      </c>
      <c r="Y2222" s="1"/>
      <c r="Z2222" s="96" t="str">
        <f>IF($L2222="None","",IF(ISERROR(VLOOKUP($L2222,Info!$B$4:$B$266,1,FALSE)),"",VLOOKUP($L2222,Info!$B$4:$L$266,9,FALSE)))</f>
        <v/>
      </c>
      <c r="AA2222" s="96" t="str">
        <f>IF($L2222="None","",IF(ISERROR(VLOOKUP($L2222,Info!$B$4:$B$266,1,FALSE)),"",VLOOKUP($L2222,Info!$B$4:$L$266,8,FALSE)))</f>
        <v/>
      </c>
      <c r="AB2222" s="96" t="str">
        <f>IF($L2222="None","",IF(ISERROR(VLOOKUP($L2222,Info!$B$4:$B$266,1,FALSE)),"",VLOOKUP($L2222,Info!$B$4:$L$266,10,FALSE)))</f>
        <v/>
      </c>
      <c r="AC2222" s="1" t="str">
        <f>IF(W2222="SO Cable","Black,White",IF(O2222="","",IF(P2222="","",IF($J$12&lt;&gt;"ABC",IF(P2222&lt;="250",VLOOKUP(O2222,Info!$AZ$4:$BB$22,3,FALSE),VLOOKUP(O2222,Info!$AZ$23:$BB$39,3,FALSE)),IF(P2222&lt;="250",VLOOKUP(O2222,Info!$AO$4:$AQ$22,3,FALSE),VLOOKUP(O2222,Info!$AO$23:$AP$39,3,FALSE))))))</f>
        <v/>
      </c>
      <c r="AD2222" s="1"/>
      <c r="AE2222" s="1" t="str">
        <f>IF($L2222="None","",IF(ISERROR(VLOOKUP($L2222,Info!$B$4:$B$266,1,FALSE)),"",VLOOKUP($L2222,Info!$B$4:$L$266,4,FALSE)))</f>
        <v/>
      </c>
      <c r="AF2222" s="1" t="str">
        <f>IF($L2222="None","",IF(ISERROR(VLOOKUP($L2222,Info!$B$4:$B$266,1,FALSE)),"",VLOOKUP($L2222,Info!$B$4:$L$266,6,FALSE)))</f>
        <v/>
      </c>
      <c r="AG2222" s="1"/>
      <c r="AH2222" s="33" t="str" cm="1">
        <f t="array" ref="AH2222">IF(AND(L2222&lt;&gt;"",O2222&lt;&gt;"",R2222:S2222&lt;&gt;"",W2222:X2222&lt;&gt;"",Z2222:AA2222&lt;&gt;"",AC2222&lt;&gt;""),"Good","Bad")</f>
        <v>Bad</v>
      </c>
      <c r="AL2222" t="str" cm="1">
        <f t="array" ref="AL2222">IF(R2222&gt;0,_xlfn.IFS(COUNTIF($L$20:L2222,"&lt;&gt;")&lt;101,1,COUNTIF($L$20:L2222,"&lt;&gt;")&lt;201,2,COUNTIF($L$20:L2222,"&lt;&gt;")&lt;301,3,COUNTIF($L$20:L2222,"&lt;&gt;")&lt;401,4,COUNTIF($L$20:L2222,"&lt;&gt;")&lt;501,5,COUNTIF($L$20:L2222,"&lt;&gt;")&lt;601,6,COUNTIF($L$20:L2222,"&lt;&gt;")&lt;701,7,COUNTIF($L$20:L2222,"&lt;&gt;")&lt;801,8,COUNTIF($L$20:L2222,"&lt;&gt;")&lt;901,9,COUNTIF($L$20:L2222,"&lt;&gt;")&lt;1001,10,COUNTIF($L$20:L2222,"&lt;&gt;")&lt;1101,11,COUNTIF($L$20:L2222,"&lt;&gt;")&lt;1201,12,COUNTIF($L$20:L2222,"&lt;&gt;")&lt;1301,13,COUNTIF($L$20:L2222,"&lt;&gt;")&lt;1401,14,COUNTIF($L$20:L2222,"&lt;&gt;")&lt;1501,15,COUNTIF($L$20:L2222,"&lt;&gt;")&lt;1601,16,COUNTIF($L$20:L2222,"&lt;&gt;")&lt;1701,17,COUNTIF($L$20:L2222,"&lt;&gt;")&lt;1801,18,COUNTIF($L$20:L2222,"&lt;&gt;")&lt;1901,19,COUNTIF($L$20:L2222,"&lt;&gt;")&lt;2001,20,COUNTIF($L$20:L2222,"&lt;&gt;")&lt;2101,21,COUNTIF($L$20:L2222,"&lt;&gt;")&lt;2201,22,COUNTIF($L$20:L2222,"&lt;&gt;")&lt;2301,23,COUNTIF($L$20:L2222,"&lt;&gt;")&lt;2401,24,COUNTIF($L$20:L2222,"&lt;&gt;")&lt;2501,25,COUNTIF($L$20:L2222,"&lt;&gt;")&lt;2601,26,COUNTIF($L$20:L2222,"&lt;&gt;")&lt;2701,27,COUNTIF($L$20:L2222,"&lt;&gt;")&lt;2801,28,COUNTIF($L$20:L2222,"&lt;&gt;")&lt;2901,29,COUNTIF($L$20:L2222,"&lt;&gt;")&lt;3001,30),"")</f>
        <v/>
      </c>
      <c r="AM2222" t="str">
        <f t="shared" si="170"/>
        <v/>
      </c>
      <c r="AN2222" t="str">
        <f t="shared" si="174"/>
        <v/>
      </c>
      <c r="AP2222" t="str">
        <f t="shared" si="173"/>
        <v/>
      </c>
      <c r="AQ2222" t="str">
        <f>IF(AO2222="","",COUNTIFS(AM2222:$AM$3019,AO2222))</f>
        <v/>
      </c>
    </row>
    <row r="2223" spans="1:43" x14ac:dyDescent="0.25">
      <c r="A2223" s="6" t="str">
        <f>IF(COUNT($A$20:A2222)&lt;&gt;$B$4,IF(A2222="","",A2222+1),"")</f>
        <v/>
      </c>
      <c r="B2223" s="3"/>
      <c r="C2223" s="3"/>
      <c r="D2223" s="122"/>
      <c r="E2223" s="3"/>
      <c r="F2223" s="3"/>
      <c r="G2223" s="3"/>
      <c r="H2223" s="3"/>
      <c r="I2223" s="120"/>
      <c r="J2223" s="3"/>
      <c r="K2223" s="95" t="str" cm="1">
        <f t="array" ref="K2223">IF(OR($J$14 = "A",$J$14 = "B",$J$14 = "C"),IF(I2223="","",IF(LEN(I2223)&gt;2,_xlfn.IFS(ISNUMBER(SEARCH("_",I2223)),I2223,ISNUMBER(SEARCH(", ",I2223)),SUBSTITUTE(I2223,", ","_"),ISNUMBER(SEARCH("/ ",I2223)),SUBSTITUTE(I2223,"/ ","_"),ISNUMBER(SEARCH(",",I2223)),SUBSTITUTE(I2223,",","_"),ISNUMBER(SEARCH("/",I2223)),SUBSTITUTE(I2223,"/","_"),ISNUMBER(SEARCH("",I2223)),I2223),I2223)),IF(OR($J$14 = "J",$J$14 = "K"),"",IF(D2223="","",IF(LEN(D2223)&gt;2,_xlfn.IFS(ISNUMBER(SEARCH("_",D2223)),D2223,ISNUMBER(SEARCH(", ",D2223)),SUBSTITUTE(D2223,", ","_"),ISNUMBER(SEARCH("/ ",D2223)),SUBSTITUTE(D2223,"/ ","_"),ISNUMBER(SEARCH(",",D2223)),SUBSTITUTE(D2223,",","_"),ISNUMBER(SEARCH("/",D2223)),SUBSTITUTE(D2223,"/","_"),ISNUMBER(SEARCH("",D2223)),D2223),D2223))))</f>
        <v/>
      </c>
      <c r="L2223" s="1"/>
      <c r="M2223" s="1" t="str">
        <f t="shared" si="171"/>
        <v/>
      </c>
      <c r="N2223" s="94" t="str">
        <f>IF($L2223="None","",IF(ISERROR(VLOOKUP($L2223,Info!$B$4:$B$266,1,FALSE)),"",VLOOKUP($L2223,Info!$B$4:$L$266,5,FALSE)))</f>
        <v/>
      </c>
      <c r="O2223" s="94" t="str">
        <f>IF(K2223="","",IF(AND($J$12&lt;&gt;"ABC",N2223="3"),"BAC",IF(N2223="3","ABC",IF($J$12&lt;&gt;"ABC",IF($J$10="Standard",VLOOKUP(K2223,Info!$BE$4:$BF$481,2,FALSE),VLOOKUP(K2223,Info!$BI$4:$BJ$482,2,FALSE)),IF($J$10="Standard",VLOOKUP(K2223,Info!$AG$4:$AH$2994,2,FALSE),VLOOKUP(K2223,Info!$AK$4:$AL$2997,2,FALSE))))))</f>
        <v/>
      </c>
      <c r="P2223" s="94" t="str">
        <f>IF($L2223="None","",IF(ISERROR(VLOOKUP($L2223,Info!$B$4:$B$266,1,FALSE)),"",VLOOKUP($L2223,Info!$B$4:$L$266,3,FALSE)))</f>
        <v/>
      </c>
      <c r="Q2223" s="96" t="str">
        <f>IF($L2223="None","",IF(ISERROR(VLOOKUP($L2223,Info!$B$4:$B$266,1,FALSE)),"",VLOOKUP($L2223,Info!$B$4:$L$266,4,FALSE)))</f>
        <v/>
      </c>
      <c r="R2223" s="1"/>
      <c r="S2223" s="6" t="str">
        <f t="shared" si="172"/>
        <v/>
      </c>
      <c r="T2223" s="6" t="str">
        <f>IF($L2223="None","",IF(ISERROR(VLOOKUP($L2223,Info!$B$4:$B$266,1,FALSE)),"",VLOOKUP($L2223,Info!$B$4:$L$266,11,FALSE)))</f>
        <v/>
      </c>
      <c r="U2223" s="1"/>
      <c r="V2223" s="1"/>
      <c r="W2223" s="1"/>
      <c r="X2223" s="1" t="str">
        <f>IF($L2223="None","",IF(ISERROR(VLOOKUP($L2223,Info!$B$4:$B$266,1,FALSE)),"",IF(OR(W2223="Metallic Liquid Tight",W2223="Non-Metallic Liquid Tight",W2223="LSZH",W2223="Greenfield"),VLOOKUP($L2223,Info!$B$4:$L$266,7,FALSE),"N/A")))</f>
        <v/>
      </c>
      <c r="Y2223" s="1"/>
      <c r="Z2223" s="96" t="str">
        <f>IF($L2223="None","",IF(ISERROR(VLOOKUP($L2223,Info!$B$4:$B$266,1,FALSE)),"",VLOOKUP($L2223,Info!$B$4:$L$266,9,FALSE)))</f>
        <v/>
      </c>
      <c r="AA2223" s="96" t="str">
        <f>IF($L2223="None","",IF(ISERROR(VLOOKUP($L2223,Info!$B$4:$B$266,1,FALSE)),"",VLOOKUP($L2223,Info!$B$4:$L$266,8,FALSE)))</f>
        <v/>
      </c>
      <c r="AB2223" s="96" t="str">
        <f>IF($L2223="None","",IF(ISERROR(VLOOKUP($L2223,Info!$B$4:$B$266,1,FALSE)),"",VLOOKUP($L2223,Info!$B$4:$L$266,10,FALSE)))</f>
        <v/>
      </c>
      <c r="AC2223" s="1" t="str">
        <f>IF(W2223="SO Cable","Black,White",IF(O2223="","",IF(P2223="","",IF($J$12&lt;&gt;"ABC",IF(P2223&lt;="250",VLOOKUP(O2223,Info!$AZ$4:$BB$22,3,FALSE),VLOOKUP(O2223,Info!$AZ$23:$BB$39,3,FALSE)),IF(P2223&lt;="250",VLOOKUP(O2223,Info!$AO$4:$AQ$22,3,FALSE),VLOOKUP(O2223,Info!$AO$23:$AP$39,3,FALSE))))))</f>
        <v/>
      </c>
      <c r="AD2223" s="1"/>
      <c r="AE2223" s="1" t="str">
        <f>IF($L2223="None","",IF(ISERROR(VLOOKUP($L2223,Info!$B$4:$B$266,1,FALSE)),"",VLOOKUP($L2223,Info!$B$4:$L$266,4,FALSE)))</f>
        <v/>
      </c>
      <c r="AF2223" s="1" t="str">
        <f>IF($L2223="None","",IF(ISERROR(VLOOKUP($L2223,Info!$B$4:$B$266,1,FALSE)),"",VLOOKUP($L2223,Info!$B$4:$L$266,6,FALSE)))</f>
        <v/>
      </c>
      <c r="AG2223" s="1"/>
      <c r="AH2223" s="33" t="str" cm="1">
        <f t="array" ref="AH2223">IF(AND(L2223&lt;&gt;"",O2223&lt;&gt;"",R2223:S2223&lt;&gt;"",W2223:X2223&lt;&gt;"",Z2223:AA2223&lt;&gt;"",AC2223&lt;&gt;""),"Good","Bad")</f>
        <v>Bad</v>
      </c>
      <c r="AL2223" t="str" cm="1">
        <f t="array" ref="AL2223">IF(R2223&gt;0,_xlfn.IFS(COUNTIF($L$20:L2223,"&lt;&gt;")&lt;101,1,COUNTIF($L$20:L2223,"&lt;&gt;")&lt;201,2,COUNTIF($L$20:L2223,"&lt;&gt;")&lt;301,3,COUNTIF($L$20:L2223,"&lt;&gt;")&lt;401,4,COUNTIF($L$20:L2223,"&lt;&gt;")&lt;501,5,COUNTIF($L$20:L2223,"&lt;&gt;")&lt;601,6,COUNTIF($L$20:L2223,"&lt;&gt;")&lt;701,7,COUNTIF($L$20:L2223,"&lt;&gt;")&lt;801,8,COUNTIF($L$20:L2223,"&lt;&gt;")&lt;901,9,COUNTIF($L$20:L2223,"&lt;&gt;")&lt;1001,10,COUNTIF($L$20:L2223,"&lt;&gt;")&lt;1101,11,COUNTIF($L$20:L2223,"&lt;&gt;")&lt;1201,12,COUNTIF($L$20:L2223,"&lt;&gt;")&lt;1301,13,COUNTIF($L$20:L2223,"&lt;&gt;")&lt;1401,14,COUNTIF($L$20:L2223,"&lt;&gt;")&lt;1501,15,COUNTIF($L$20:L2223,"&lt;&gt;")&lt;1601,16,COUNTIF($L$20:L2223,"&lt;&gt;")&lt;1701,17,COUNTIF($L$20:L2223,"&lt;&gt;")&lt;1801,18,COUNTIF($L$20:L2223,"&lt;&gt;")&lt;1901,19,COUNTIF($L$20:L2223,"&lt;&gt;")&lt;2001,20,COUNTIF($L$20:L2223,"&lt;&gt;")&lt;2101,21,COUNTIF($L$20:L2223,"&lt;&gt;")&lt;2201,22,COUNTIF($L$20:L2223,"&lt;&gt;")&lt;2301,23,COUNTIF($L$20:L2223,"&lt;&gt;")&lt;2401,24,COUNTIF($L$20:L2223,"&lt;&gt;")&lt;2501,25,COUNTIF($L$20:L2223,"&lt;&gt;")&lt;2601,26,COUNTIF($L$20:L2223,"&lt;&gt;")&lt;2701,27,COUNTIF($L$20:L2223,"&lt;&gt;")&lt;2801,28,COUNTIF($L$20:L2223,"&lt;&gt;")&lt;2901,29,COUNTIF($L$20:L2223,"&lt;&gt;")&lt;3001,30),"")</f>
        <v/>
      </c>
      <c r="AM2223" t="str">
        <f t="shared" si="170"/>
        <v/>
      </c>
      <c r="AN2223" t="str">
        <f t="shared" si="174"/>
        <v/>
      </c>
      <c r="AP2223" t="str">
        <f t="shared" si="173"/>
        <v/>
      </c>
      <c r="AQ2223" t="str">
        <f>IF(AO2223="","",COUNTIFS(AM2223:$AM$3019,AO2223))</f>
        <v/>
      </c>
    </row>
    <row r="2224" spans="1:43" x14ac:dyDescent="0.25">
      <c r="A2224" s="6" t="str">
        <f>IF(COUNT($A$20:A2223)&lt;&gt;$B$4,IF(A2223="","",A2223+1),"")</f>
        <v/>
      </c>
      <c r="B2224" s="3"/>
      <c r="C2224" s="3"/>
      <c r="D2224" s="122"/>
      <c r="E2224" s="3"/>
      <c r="F2224" s="3"/>
      <c r="G2224" s="3"/>
      <c r="H2224" s="3"/>
      <c r="I2224" s="120"/>
      <c r="J2224" s="3"/>
      <c r="K2224" s="95" t="str" cm="1">
        <f t="array" ref="K2224">IF(OR($J$14 = "A",$J$14 = "B",$J$14 = "C"),IF(I2224="","",IF(LEN(I2224)&gt;2,_xlfn.IFS(ISNUMBER(SEARCH("_",I2224)),I2224,ISNUMBER(SEARCH(", ",I2224)),SUBSTITUTE(I2224,", ","_"),ISNUMBER(SEARCH("/ ",I2224)),SUBSTITUTE(I2224,"/ ","_"),ISNUMBER(SEARCH(",",I2224)),SUBSTITUTE(I2224,",","_"),ISNUMBER(SEARCH("/",I2224)),SUBSTITUTE(I2224,"/","_"),ISNUMBER(SEARCH("",I2224)),I2224),I2224)),IF(OR($J$14 = "J",$J$14 = "K"),"",IF(D2224="","",IF(LEN(D2224)&gt;2,_xlfn.IFS(ISNUMBER(SEARCH("_",D2224)),D2224,ISNUMBER(SEARCH(", ",D2224)),SUBSTITUTE(D2224,", ","_"),ISNUMBER(SEARCH("/ ",D2224)),SUBSTITUTE(D2224,"/ ","_"),ISNUMBER(SEARCH(",",D2224)),SUBSTITUTE(D2224,",","_"),ISNUMBER(SEARCH("/",D2224)),SUBSTITUTE(D2224,"/","_"),ISNUMBER(SEARCH("",D2224)),D2224),D2224))))</f>
        <v/>
      </c>
      <c r="L2224" s="1"/>
      <c r="M2224" s="1" t="str">
        <f t="shared" si="171"/>
        <v/>
      </c>
      <c r="N2224" s="94" t="str">
        <f>IF($L2224="None","",IF(ISERROR(VLOOKUP($L2224,Info!$B$4:$B$266,1,FALSE)),"",VLOOKUP($L2224,Info!$B$4:$L$266,5,FALSE)))</f>
        <v/>
      </c>
      <c r="O2224" s="94" t="str">
        <f>IF(K2224="","",IF(AND($J$12&lt;&gt;"ABC",N2224="3"),"BAC",IF(N2224="3","ABC",IF($J$12&lt;&gt;"ABC",IF($J$10="Standard",VLOOKUP(K2224,Info!$BE$4:$BF$481,2,FALSE),VLOOKUP(K2224,Info!$BI$4:$BJ$482,2,FALSE)),IF($J$10="Standard",VLOOKUP(K2224,Info!$AG$4:$AH$2994,2,FALSE),VLOOKUP(K2224,Info!$AK$4:$AL$2997,2,FALSE))))))</f>
        <v/>
      </c>
      <c r="P2224" s="94" t="str">
        <f>IF($L2224="None","",IF(ISERROR(VLOOKUP($L2224,Info!$B$4:$B$266,1,FALSE)),"",VLOOKUP($L2224,Info!$B$4:$L$266,3,FALSE)))</f>
        <v/>
      </c>
      <c r="Q2224" s="96" t="str">
        <f>IF($L2224="None","",IF(ISERROR(VLOOKUP($L2224,Info!$B$4:$B$266,1,FALSE)),"",VLOOKUP($L2224,Info!$B$4:$L$266,4,FALSE)))</f>
        <v/>
      </c>
      <c r="R2224" s="1"/>
      <c r="S2224" s="6" t="str">
        <f t="shared" si="172"/>
        <v/>
      </c>
      <c r="T2224" s="6" t="str">
        <f>IF($L2224="None","",IF(ISERROR(VLOOKUP($L2224,Info!$B$4:$B$266,1,FALSE)),"",VLOOKUP($L2224,Info!$B$4:$L$266,11,FALSE)))</f>
        <v/>
      </c>
      <c r="U2224" s="1"/>
      <c r="V2224" s="1"/>
      <c r="W2224" s="1"/>
      <c r="X2224" s="1" t="str">
        <f>IF($L2224="None","",IF(ISERROR(VLOOKUP($L2224,Info!$B$4:$B$266,1,FALSE)),"",IF(OR(W2224="Metallic Liquid Tight",W2224="Non-Metallic Liquid Tight",W2224="LSZH",W2224="Greenfield"),VLOOKUP($L2224,Info!$B$4:$L$266,7,FALSE),"N/A")))</f>
        <v/>
      </c>
      <c r="Y2224" s="1"/>
      <c r="Z2224" s="96" t="str">
        <f>IF($L2224="None","",IF(ISERROR(VLOOKUP($L2224,Info!$B$4:$B$266,1,FALSE)),"",VLOOKUP($L2224,Info!$B$4:$L$266,9,FALSE)))</f>
        <v/>
      </c>
      <c r="AA2224" s="96" t="str">
        <f>IF($L2224="None","",IF(ISERROR(VLOOKUP($L2224,Info!$B$4:$B$266,1,FALSE)),"",VLOOKUP($L2224,Info!$B$4:$L$266,8,FALSE)))</f>
        <v/>
      </c>
      <c r="AB2224" s="96" t="str">
        <f>IF($L2224="None","",IF(ISERROR(VLOOKUP($L2224,Info!$B$4:$B$266,1,FALSE)),"",VLOOKUP($L2224,Info!$B$4:$L$266,10,FALSE)))</f>
        <v/>
      </c>
      <c r="AC2224" s="1" t="str">
        <f>IF(W2224="SO Cable","Black,White",IF(O2224="","",IF(P2224="","",IF($J$12&lt;&gt;"ABC",IF(P2224&lt;="250",VLOOKUP(O2224,Info!$AZ$4:$BB$22,3,FALSE),VLOOKUP(O2224,Info!$AZ$23:$BB$39,3,FALSE)),IF(P2224&lt;="250",VLOOKUP(O2224,Info!$AO$4:$AQ$22,3,FALSE),VLOOKUP(O2224,Info!$AO$23:$AP$39,3,FALSE))))))</f>
        <v/>
      </c>
      <c r="AD2224" s="1"/>
      <c r="AE2224" s="1" t="str">
        <f>IF($L2224="None","",IF(ISERROR(VLOOKUP($L2224,Info!$B$4:$B$266,1,FALSE)),"",VLOOKUP($L2224,Info!$B$4:$L$266,4,FALSE)))</f>
        <v/>
      </c>
      <c r="AF2224" s="1" t="str">
        <f>IF($L2224="None","",IF(ISERROR(VLOOKUP($L2224,Info!$B$4:$B$266,1,FALSE)),"",VLOOKUP($L2224,Info!$B$4:$L$266,6,FALSE)))</f>
        <v/>
      </c>
      <c r="AG2224" s="1"/>
      <c r="AH2224" s="33" t="str" cm="1">
        <f t="array" ref="AH2224">IF(AND(L2224&lt;&gt;"",O2224&lt;&gt;"",R2224:S2224&lt;&gt;"",W2224:X2224&lt;&gt;"",Z2224:AA2224&lt;&gt;"",AC2224&lt;&gt;""),"Good","Bad")</f>
        <v>Bad</v>
      </c>
      <c r="AL2224" t="str" cm="1">
        <f t="array" ref="AL2224">IF(R2224&gt;0,_xlfn.IFS(COUNTIF($L$20:L2224,"&lt;&gt;")&lt;101,1,COUNTIF($L$20:L2224,"&lt;&gt;")&lt;201,2,COUNTIF($L$20:L2224,"&lt;&gt;")&lt;301,3,COUNTIF($L$20:L2224,"&lt;&gt;")&lt;401,4,COUNTIF($L$20:L2224,"&lt;&gt;")&lt;501,5,COUNTIF($L$20:L2224,"&lt;&gt;")&lt;601,6,COUNTIF($L$20:L2224,"&lt;&gt;")&lt;701,7,COUNTIF($L$20:L2224,"&lt;&gt;")&lt;801,8,COUNTIF($L$20:L2224,"&lt;&gt;")&lt;901,9,COUNTIF($L$20:L2224,"&lt;&gt;")&lt;1001,10,COUNTIF($L$20:L2224,"&lt;&gt;")&lt;1101,11,COUNTIF($L$20:L2224,"&lt;&gt;")&lt;1201,12,COUNTIF($L$20:L2224,"&lt;&gt;")&lt;1301,13,COUNTIF($L$20:L2224,"&lt;&gt;")&lt;1401,14,COUNTIF($L$20:L2224,"&lt;&gt;")&lt;1501,15,COUNTIF($L$20:L2224,"&lt;&gt;")&lt;1601,16,COUNTIF($L$20:L2224,"&lt;&gt;")&lt;1701,17,COUNTIF($L$20:L2224,"&lt;&gt;")&lt;1801,18,COUNTIF($L$20:L2224,"&lt;&gt;")&lt;1901,19,COUNTIF($L$20:L2224,"&lt;&gt;")&lt;2001,20,COUNTIF($L$20:L2224,"&lt;&gt;")&lt;2101,21,COUNTIF($L$20:L2224,"&lt;&gt;")&lt;2201,22,COUNTIF($L$20:L2224,"&lt;&gt;")&lt;2301,23,COUNTIF($L$20:L2224,"&lt;&gt;")&lt;2401,24,COUNTIF($L$20:L2224,"&lt;&gt;")&lt;2501,25,COUNTIF($L$20:L2224,"&lt;&gt;")&lt;2601,26,COUNTIF($L$20:L2224,"&lt;&gt;")&lt;2701,27,COUNTIF($L$20:L2224,"&lt;&gt;")&lt;2801,28,COUNTIF($L$20:L2224,"&lt;&gt;")&lt;2901,29,COUNTIF($L$20:L2224,"&lt;&gt;")&lt;3001,30),"")</f>
        <v/>
      </c>
      <c r="AM2224" t="str">
        <f t="shared" si="170"/>
        <v/>
      </c>
      <c r="AN2224" t="str">
        <f t="shared" si="174"/>
        <v/>
      </c>
      <c r="AP2224" t="str">
        <f t="shared" si="173"/>
        <v/>
      </c>
      <c r="AQ2224" t="str">
        <f>IF(AO2224="","",COUNTIFS(AM2224:$AM$3019,AO2224))</f>
        <v/>
      </c>
    </row>
    <row r="2225" spans="1:43" x14ac:dyDescent="0.25">
      <c r="A2225" s="6" t="str">
        <f>IF(COUNT($A$20:A2224)&lt;&gt;$B$4,IF(A2224="","",A2224+1),"")</f>
        <v/>
      </c>
      <c r="B2225" s="3"/>
      <c r="C2225" s="3"/>
      <c r="D2225" s="122"/>
      <c r="E2225" s="3"/>
      <c r="F2225" s="3"/>
      <c r="G2225" s="3"/>
      <c r="H2225" s="3"/>
      <c r="I2225" s="120"/>
      <c r="J2225" s="3"/>
      <c r="K2225" s="95" t="str" cm="1">
        <f t="array" ref="K2225">IF(OR($J$14 = "A",$J$14 = "B",$J$14 = "C"),IF(I2225="","",IF(LEN(I2225)&gt;2,_xlfn.IFS(ISNUMBER(SEARCH("_",I2225)),I2225,ISNUMBER(SEARCH(", ",I2225)),SUBSTITUTE(I2225,", ","_"),ISNUMBER(SEARCH("/ ",I2225)),SUBSTITUTE(I2225,"/ ","_"),ISNUMBER(SEARCH(",",I2225)),SUBSTITUTE(I2225,",","_"),ISNUMBER(SEARCH("/",I2225)),SUBSTITUTE(I2225,"/","_"),ISNUMBER(SEARCH("",I2225)),I2225),I2225)),IF(OR($J$14 = "J",$J$14 = "K"),"",IF(D2225="","",IF(LEN(D2225)&gt;2,_xlfn.IFS(ISNUMBER(SEARCH("_",D2225)),D2225,ISNUMBER(SEARCH(", ",D2225)),SUBSTITUTE(D2225,", ","_"),ISNUMBER(SEARCH("/ ",D2225)),SUBSTITUTE(D2225,"/ ","_"),ISNUMBER(SEARCH(",",D2225)),SUBSTITUTE(D2225,",","_"),ISNUMBER(SEARCH("/",D2225)),SUBSTITUTE(D2225,"/","_"),ISNUMBER(SEARCH("",D2225)),D2225),D2225))))</f>
        <v/>
      </c>
      <c r="L2225" s="1"/>
      <c r="M2225" s="1" t="str">
        <f t="shared" si="171"/>
        <v/>
      </c>
      <c r="N2225" s="94" t="str">
        <f>IF($L2225="None","",IF(ISERROR(VLOOKUP($L2225,Info!$B$4:$B$266,1,FALSE)),"",VLOOKUP($L2225,Info!$B$4:$L$266,5,FALSE)))</f>
        <v/>
      </c>
      <c r="O2225" s="94" t="str">
        <f>IF(K2225="","",IF(AND($J$12&lt;&gt;"ABC",N2225="3"),"BAC",IF(N2225="3","ABC",IF($J$12&lt;&gt;"ABC",IF($J$10="Standard",VLOOKUP(K2225,Info!$BE$4:$BF$481,2,FALSE),VLOOKUP(K2225,Info!$BI$4:$BJ$482,2,FALSE)),IF($J$10="Standard",VLOOKUP(K2225,Info!$AG$4:$AH$2994,2,FALSE),VLOOKUP(K2225,Info!$AK$4:$AL$2997,2,FALSE))))))</f>
        <v/>
      </c>
      <c r="P2225" s="94" t="str">
        <f>IF($L2225="None","",IF(ISERROR(VLOOKUP($L2225,Info!$B$4:$B$266,1,FALSE)),"",VLOOKUP($L2225,Info!$B$4:$L$266,3,FALSE)))</f>
        <v/>
      </c>
      <c r="Q2225" s="96" t="str">
        <f>IF($L2225="None","",IF(ISERROR(VLOOKUP($L2225,Info!$B$4:$B$266,1,FALSE)),"",VLOOKUP($L2225,Info!$B$4:$L$266,4,FALSE)))</f>
        <v/>
      </c>
      <c r="R2225" s="1"/>
      <c r="S2225" s="6" t="str">
        <f t="shared" si="172"/>
        <v/>
      </c>
      <c r="T2225" s="6" t="str">
        <f>IF($L2225="None","",IF(ISERROR(VLOOKUP($L2225,Info!$B$4:$B$266,1,FALSE)),"",VLOOKUP($L2225,Info!$B$4:$L$266,11,FALSE)))</f>
        <v/>
      </c>
      <c r="U2225" s="1"/>
      <c r="V2225" s="1"/>
      <c r="W2225" s="1"/>
      <c r="X2225" s="1" t="str">
        <f>IF($L2225="None","",IF(ISERROR(VLOOKUP($L2225,Info!$B$4:$B$266,1,FALSE)),"",IF(OR(W2225="Metallic Liquid Tight",W2225="Non-Metallic Liquid Tight",W2225="LSZH",W2225="Greenfield"),VLOOKUP($L2225,Info!$B$4:$L$266,7,FALSE),"N/A")))</f>
        <v/>
      </c>
      <c r="Y2225" s="1"/>
      <c r="Z2225" s="96" t="str">
        <f>IF($L2225="None","",IF(ISERROR(VLOOKUP($L2225,Info!$B$4:$B$266,1,FALSE)),"",VLOOKUP($L2225,Info!$B$4:$L$266,9,FALSE)))</f>
        <v/>
      </c>
      <c r="AA2225" s="96" t="str">
        <f>IF($L2225="None","",IF(ISERROR(VLOOKUP($L2225,Info!$B$4:$B$266,1,FALSE)),"",VLOOKUP($L2225,Info!$B$4:$L$266,8,FALSE)))</f>
        <v/>
      </c>
      <c r="AB2225" s="96" t="str">
        <f>IF($L2225="None","",IF(ISERROR(VLOOKUP($L2225,Info!$B$4:$B$266,1,FALSE)),"",VLOOKUP($L2225,Info!$B$4:$L$266,10,FALSE)))</f>
        <v/>
      </c>
      <c r="AC2225" s="1" t="str">
        <f>IF(W2225="SO Cable","Black,White",IF(O2225="","",IF(P2225="","",IF($J$12&lt;&gt;"ABC",IF(P2225&lt;="250",VLOOKUP(O2225,Info!$AZ$4:$BB$22,3,FALSE),VLOOKUP(O2225,Info!$AZ$23:$BB$39,3,FALSE)),IF(P2225&lt;="250",VLOOKUP(O2225,Info!$AO$4:$AQ$22,3,FALSE),VLOOKUP(O2225,Info!$AO$23:$AP$39,3,FALSE))))))</f>
        <v/>
      </c>
      <c r="AD2225" s="1"/>
      <c r="AE2225" s="1" t="str">
        <f>IF($L2225="None","",IF(ISERROR(VLOOKUP($L2225,Info!$B$4:$B$266,1,FALSE)),"",VLOOKUP($L2225,Info!$B$4:$L$266,4,FALSE)))</f>
        <v/>
      </c>
      <c r="AF2225" s="1" t="str">
        <f>IF($L2225="None","",IF(ISERROR(VLOOKUP($L2225,Info!$B$4:$B$266,1,FALSE)),"",VLOOKUP($L2225,Info!$B$4:$L$266,6,FALSE)))</f>
        <v/>
      </c>
      <c r="AG2225" s="1"/>
      <c r="AH2225" s="33" t="str" cm="1">
        <f t="array" ref="AH2225">IF(AND(L2225&lt;&gt;"",O2225&lt;&gt;"",R2225:S2225&lt;&gt;"",W2225:X2225&lt;&gt;"",Z2225:AA2225&lt;&gt;"",AC2225&lt;&gt;""),"Good","Bad")</f>
        <v>Bad</v>
      </c>
      <c r="AL2225" t="str" cm="1">
        <f t="array" ref="AL2225">IF(R2225&gt;0,_xlfn.IFS(COUNTIF($L$20:L2225,"&lt;&gt;")&lt;101,1,COUNTIF($L$20:L2225,"&lt;&gt;")&lt;201,2,COUNTIF($L$20:L2225,"&lt;&gt;")&lt;301,3,COUNTIF($L$20:L2225,"&lt;&gt;")&lt;401,4,COUNTIF($L$20:L2225,"&lt;&gt;")&lt;501,5,COUNTIF($L$20:L2225,"&lt;&gt;")&lt;601,6,COUNTIF($L$20:L2225,"&lt;&gt;")&lt;701,7,COUNTIF($L$20:L2225,"&lt;&gt;")&lt;801,8,COUNTIF($L$20:L2225,"&lt;&gt;")&lt;901,9,COUNTIF($L$20:L2225,"&lt;&gt;")&lt;1001,10,COUNTIF($L$20:L2225,"&lt;&gt;")&lt;1101,11,COUNTIF($L$20:L2225,"&lt;&gt;")&lt;1201,12,COUNTIF($L$20:L2225,"&lt;&gt;")&lt;1301,13,COUNTIF($L$20:L2225,"&lt;&gt;")&lt;1401,14,COUNTIF($L$20:L2225,"&lt;&gt;")&lt;1501,15,COUNTIF($L$20:L2225,"&lt;&gt;")&lt;1601,16,COUNTIF($L$20:L2225,"&lt;&gt;")&lt;1701,17,COUNTIF($L$20:L2225,"&lt;&gt;")&lt;1801,18,COUNTIF($L$20:L2225,"&lt;&gt;")&lt;1901,19,COUNTIF($L$20:L2225,"&lt;&gt;")&lt;2001,20,COUNTIF($L$20:L2225,"&lt;&gt;")&lt;2101,21,COUNTIF($L$20:L2225,"&lt;&gt;")&lt;2201,22,COUNTIF($L$20:L2225,"&lt;&gt;")&lt;2301,23,COUNTIF($L$20:L2225,"&lt;&gt;")&lt;2401,24,COUNTIF($L$20:L2225,"&lt;&gt;")&lt;2501,25,COUNTIF($L$20:L2225,"&lt;&gt;")&lt;2601,26,COUNTIF($L$20:L2225,"&lt;&gt;")&lt;2701,27,COUNTIF($L$20:L2225,"&lt;&gt;")&lt;2801,28,COUNTIF($L$20:L2225,"&lt;&gt;")&lt;2901,29,COUNTIF($L$20:L2225,"&lt;&gt;")&lt;3001,30),"")</f>
        <v/>
      </c>
      <c r="AM2225" t="str">
        <f t="shared" si="170"/>
        <v/>
      </c>
      <c r="AN2225" t="str">
        <f t="shared" si="174"/>
        <v/>
      </c>
      <c r="AP2225" t="str">
        <f t="shared" si="173"/>
        <v/>
      </c>
      <c r="AQ2225" t="str">
        <f>IF(AO2225="","",COUNTIFS(AM2225:$AM$3019,AO2225))</f>
        <v/>
      </c>
    </row>
    <row r="2226" spans="1:43" x14ac:dyDescent="0.25">
      <c r="A2226" s="6" t="str">
        <f>IF(COUNT($A$20:A2225)&lt;&gt;$B$4,IF(A2225="","",A2225+1),"")</f>
        <v/>
      </c>
      <c r="B2226" s="3"/>
      <c r="C2226" s="3"/>
      <c r="D2226" s="122"/>
      <c r="E2226" s="3"/>
      <c r="F2226" s="3"/>
      <c r="G2226" s="3"/>
      <c r="H2226" s="3"/>
      <c r="I2226" s="120"/>
      <c r="J2226" s="3"/>
      <c r="K2226" s="95" t="str" cm="1">
        <f t="array" ref="K2226">IF(OR($J$14 = "A",$J$14 = "B",$J$14 = "C"),IF(I2226="","",IF(LEN(I2226)&gt;2,_xlfn.IFS(ISNUMBER(SEARCH("_",I2226)),I2226,ISNUMBER(SEARCH(", ",I2226)),SUBSTITUTE(I2226,", ","_"),ISNUMBER(SEARCH("/ ",I2226)),SUBSTITUTE(I2226,"/ ","_"),ISNUMBER(SEARCH(",",I2226)),SUBSTITUTE(I2226,",","_"),ISNUMBER(SEARCH("/",I2226)),SUBSTITUTE(I2226,"/","_"),ISNUMBER(SEARCH("",I2226)),I2226),I2226)),IF(OR($J$14 = "J",$J$14 = "K"),"",IF(D2226="","",IF(LEN(D2226)&gt;2,_xlfn.IFS(ISNUMBER(SEARCH("_",D2226)),D2226,ISNUMBER(SEARCH(", ",D2226)),SUBSTITUTE(D2226,", ","_"),ISNUMBER(SEARCH("/ ",D2226)),SUBSTITUTE(D2226,"/ ","_"),ISNUMBER(SEARCH(",",D2226)),SUBSTITUTE(D2226,",","_"),ISNUMBER(SEARCH("/",D2226)),SUBSTITUTE(D2226,"/","_"),ISNUMBER(SEARCH("",D2226)),D2226),D2226))))</f>
        <v/>
      </c>
      <c r="L2226" s="1"/>
      <c r="M2226" s="1" t="str">
        <f t="shared" si="171"/>
        <v/>
      </c>
      <c r="N2226" s="94" t="str">
        <f>IF($L2226="None","",IF(ISERROR(VLOOKUP($L2226,Info!$B$4:$B$266,1,FALSE)),"",VLOOKUP($L2226,Info!$B$4:$L$266,5,FALSE)))</f>
        <v/>
      </c>
      <c r="O2226" s="94" t="str">
        <f>IF(K2226="","",IF(AND($J$12&lt;&gt;"ABC",N2226="3"),"BAC",IF(N2226="3","ABC",IF($J$12&lt;&gt;"ABC",IF($J$10="Standard",VLOOKUP(K2226,Info!$BE$4:$BF$481,2,FALSE),VLOOKUP(K2226,Info!$BI$4:$BJ$482,2,FALSE)),IF($J$10="Standard",VLOOKUP(K2226,Info!$AG$4:$AH$2994,2,FALSE),VLOOKUP(K2226,Info!$AK$4:$AL$2997,2,FALSE))))))</f>
        <v/>
      </c>
      <c r="P2226" s="94" t="str">
        <f>IF($L2226="None","",IF(ISERROR(VLOOKUP($L2226,Info!$B$4:$B$266,1,FALSE)),"",VLOOKUP($L2226,Info!$B$4:$L$266,3,FALSE)))</f>
        <v/>
      </c>
      <c r="Q2226" s="96" t="str">
        <f>IF($L2226="None","",IF(ISERROR(VLOOKUP($L2226,Info!$B$4:$B$266,1,FALSE)),"",VLOOKUP($L2226,Info!$B$4:$L$266,4,FALSE)))</f>
        <v/>
      </c>
      <c r="R2226" s="1"/>
      <c r="S2226" s="6" t="str">
        <f t="shared" si="172"/>
        <v/>
      </c>
      <c r="T2226" s="6" t="str">
        <f>IF($L2226="None","",IF(ISERROR(VLOOKUP($L2226,Info!$B$4:$B$266,1,FALSE)),"",VLOOKUP($L2226,Info!$B$4:$L$266,11,FALSE)))</f>
        <v/>
      </c>
      <c r="U2226" s="1"/>
      <c r="V2226" s="1"/>
      <c r="W2226" s="1"/>
      <c r="X2226" s="1" t="str">
        <f>IF($L2226="None","",IF(ISERROR(VLOOKUP($L2226,Info!$B$4:$B$266,1,FALSE)),"",IF(OR(W2226="Metallic Liquid Tight",W2226="Non-Metallic Liquid Tight",W2226="LSZH",W2226="Greenfield"),VLOOKUP($L2226,Info!$B$4:$L$266,7,FALSE),"N/A")))</f>
        <v/>
      </c>
      <c r="Y2226" s="1"/>
      <c r="Z2226" s="96" t="str">
        <f>IF($L2226="None","",IF(ISERROR(VLOOKUP($L2226,Info!$B$4:$B$266,1,FALSE)),"",VLOOKUP($L2226,Info!$B$4:$L$266,9,FALSE)))</f>
        <v/>
      </c>
      <c r="AA2226" s="96" t="str">
        <f>IF($L2226="None","",IF(ISERROR(VLOOKUP($L2226,Info!$B$4:$B$266,1,FALSE)),"",VLOOKUP($L2226,Info!$B$4:$L$266,8,FALSE)))</f>
        <v/>
      </c>
      <c r="AB2226" s="96" t="str">
        <f>IF($L2226="None","",IF(ISERROR(VLOOKUP($L2226,Info!$B$4:$B$266,1,FALSE)),"",VLOOKUP($L2226,Info!$B$4:$L$266,10,FALSE)))</f>
        <v/>
      </c>
      <c r="AC2226" s="1" t="str">
        <f>IF(W2226="SO Cable","Black,White",IF(O2226="","",IF(P2226="","",IF($J$12&lt;&gt;"ABC",IF(P2226&lt;="250",VLOOKUP(O2226,Info!$AZ$4:$BB$22,3,FALSE),VLOOKUP(O2226,Info!$AZ$23:$BB$39,3,FALSE)),IF(P2226&lt;="250",VLOOKUP(O2226,Info!$AO$4:$AQ$22,3,FALSE),VLOOKUP(O2226,Info!$AO$23:$AP$39,3,FALSE))))))</f>
        <v/>
      </c>
      <c r="AD2226" s="1"/>
      <c r="AE2226" s="1" t="str">
        <f>IF($L2226="None","",IF(ISERROR(VLOOKUP($L2226,Info!$B$4:$B$266,1,FALSE)),"",VLOOKUP($L2226,Info!$B$4:$L$266,4,FALSE)))</f>
        <v/>
      </c>
      <c r="AF2226" s="1" t="str">
        <f>IF($L2226="None","",IF(ISERROR(VLOOKUP($L2226,Info!$B$4:$B$266,1,FALSE)),"",VLOOKUP($L2226,Info!$B$4:$L$266,6,FALSE)))</f>
        <v/>
      </c>
      <c r="AG2226" s="1"/>
      <c r="AH2226" s="33" t="str" cm="1">
        <f t="array" ref="AH2226">IF(AND(L2226&lt;&gt;"",O2226&lt;&gt;"",R2226:S2226&lt;&gt;"",W2226:X2226&lt;&gt;"",Z2226:AA2226&lt;&gt;"",AC2226&lt;&gt;""),"Good","Bad")</f>
        <v>Bad</v>
      </c>
      <c r="AL2226" t="str" cm="1">
        <f t="array" ref="AL2226">IF(R2226&gt;0,_xlfn.IFS(COUNTIF($L$20:L2226,"&lt;&gt;")&lt;101,1,COUNTIF($L$20:L2226,"&lt;&gt;")&lt;201,2,COUNTIF($L$20:L2226,"&lt;&gt;")&lt;301,3,COUNTIF($L$20:L2226,"&lt;&gt;")&lt;401,4,COUNTIF($L$20:L2226,"&lt;&gt;")&lt;501,5,COUNTIF($L$20:L2226,"&lt;&gt;")&lt;601,6,COUNTIF($L$20:L2226,"&lt;&gt;")&lt;701,7,COUNTIF($L$20:L2226,"&lt;&gt;")&lt;801,8,COUNTIF($L$20:L2226,"&lt;&gt;")&lt;901,9,COUNTIF($L$20:L2226,"&lt;&gt;")&lt;1001,10,COUNTIF($L$20:L2226,"&lt;&gt;")&lt;1101,11,COUNTIF($L$20:L2226,"&lt;&gt;")&lt;1201,12,COUNTIF($L$20:L2226,"&lt;&gt;")&lt;1301,13,COUNTIF($L$20:L2226,"&lt;&gt;")&lt;1401,14,COUNTIF($L$20:L2226,"&lt;&gt;")&lt;1501,15,COUNTIF($L$20:L2226,"&lt;&gt;")&lt;1601,16,COUNTIF($L$20:L2226,"&lt;&gt;")&lt;1701,17,COUNTIF($L$20:L2226,"&lt;&gt;")&lt;1801,18,COUNTIF($L$20:L2226,"&lt;&gt;")&lt;1901,19,COUNTIF($L$20:L2226,"&lt;&gt;")&lt;2001,20,COUNTIF($L$20:L2226,"&lt;&gt;")&lt;2101,21,COUNTIF($L$20:L2226,"&lt;&gt;")&lt;2201,22,COUNTIF($L$20:L2226,"&lt;&gt;")&lt;2301,23,COUNTIF($L$20:L2226,"&lt;&gt;")&lt;2401,24,COUNTIF($L$20:L2226,"&lt;&gt;")&lt;2501,25,COUNTIF($L$20:L2226,"&lt;&gt;")&lt;2601,26,COUNTIF($L$20:L2226,"&lt;&gt;")&lt;2701,27,COUNTIF($L$20:L2226,"&lt;&gt;")&lt;2801,28,COUNTIF($L$20:L2226,"&lt;&gt;")&lt;2901,29,COUNTIF($L$20:L2226,"&lt;&gt;")&lt;3001,30),"")</f>
        <v/>
      </c>
      <c r="AM2226" t="str">
        <f t="shared" si="170"/>
        <v/>
      </c>
      <c r="AN2226" t="str">
        <f t="shared" si="174"/>
        <v/>
      </c>
      <c r="AP2226" t="str">
        <f t="shared" si="173"/>
        <v/>
      </c>
      <c r="AQ2226" t="str">
        <f>IF(AO2226="","",COUNTIFS(AM2226:$AM$3019,AO2226))</f>
        <v/>
      </c>
    </row>
    <row r="2227" spans="1:43" x14ac:dyDescent="0.25">
      <c r="A2227" s="6" t="str">
        <f>IF(COUNT($A$20:A2226)&lt;&gt;$B$4,IF(A2226="","",A2226+1),"")</f>
        <v/>
      </c>
      <c r="B2227" s="3"/>
      <c r="C2227" s="3"/>
      <c r="D2227" s="122"/>
      <c r="E2227" s="3"/>
      <c r="F2227" s="3"/>
      <c r="G2227" s="3"/>
      <c r="H2227" s="3"/>
      <c r="I2227" s="120"/>
      <c r="J2227" s="3"/>
      <c r="K2227" s="95" t="str" cm="1">
        <f t="array" ref="K2227">IF(OR($J$14 = "A",$J$14 = "B",$J$14 = "C"),IF(I2227="","",IF(LEN(I2227)&gt;2,_xlfn.IFS(ISNUMBER(SEARCH("_",I2227)),I2227,ISNUMBER(SEARCH(", ",I2227)),SUBSTITUTE(I2227,", ","_"),ISNUMBER(SEARCH("/ ",I2227)),SUBSTITUTE(I2227,"/ ","_"),ISNUMBER(SEARCH(",",I2227)),SUBSTITUTE(I2227,",","_"),ISNUMBER(SEARCH("/",I2227)),SUBSTITUTE(I2227,"/","_"),ISNUMBER(SEARCH("",I2227)),I2227),I2227)),IF(OR($J$14 = "J",$J$14 = "K"),"",IF(D2227="","",IF(LEN(D2227)&gt;2,_xlfn.IFS(ISNUMBER(SEARCH("_",D2227)),D2227,ISNUMBER(SEARCH(", ",D2227)),SUBSTITUTE(D2227,", ","_"),ISNUMBER(SEARCH("/ ",D2227)),SUBSTITUTE(D2227,"/ ","_"),ISNUMBER(SEARCH(",",D2227)),SUBSTITUTE(D2227,",","_"),ISNUMBER(SEARCH("/",D2227)),SUBSTITUTE(D2227,"/","_"),ISNUMBER(SEARCH("",D2227)),D2227),D2227))))</f>
        <v/>
      </c>
      <c r="L2227" s="1"/>
      <c r="M2227" s="1" t="str">
        <f t="shared" si="171"/>
        <v/>
      </c>
      <c r="N2227" s="94" t="str">
        <f>IF($L2227="None","",IF(ISERROR(VLOOKUP($L2227,Info!$B$4:$B$266,1,FALSE)),"",VLOOKUP($L2227,Info!$B$4:$L$266,5,FALSE)))</f>
        <v/>
      </c>
      <c r="O2227" s="94" t="str">
        <f>IF(K2227="","",IF(AND($J$12&lt;&gt;"ABC",N2227="3"),"BAC",IF(N2227="3","ABC",IF($J$12&lt;&gt;"ABC",IF($J$10="Standard",VLOOKUP(K2227,Info!$BE$4:$BF$481,2,FALSE),VLOOKUP(K2227,Info!$BI$4:$BJ$482,2,FALSE)),IF($J$10="Standard",VLOOKUP(K2227,Info!$AG$4:$AH$2994,2,FALSE),VLOOKUP(K2227,Info!$AK$4:$AL$2997,2,FALSE))))))</f>
        <v/>
      </c>
      <c r="P2227" s="94" t="str">
        <f>IF($L2227="None","",IF(ISERROR(VLOOKUP($L2227,Info!$B$4:$B$266,1,FALSE)),"",VLOOKUP($L2227,Info!$B$4:$L$266,3,FALSE)))</f>
        <v/>
      </c>
      <c r="Q2227" s="96" t="str">
        <f>IF($L2227="None","",IF(ISERROR(VLOOKUP($L2227,Info!$B$4:$B$266,1,FALSE)),"",VLOOKUP($L2227,Info!$B$4:$L$266,4,FALSE)))</f>
        <v/>
      </c>
      <c r="R2227" s="1"/>
      <c r="S2227" s="6" t="str">
        <f t="shared" si="172"/>
        <v/>
      </c>
      <c r="T2227" s="6" t="str">
        <f>IF($L2227="None","",IF(ISERROR(VLOOKUP($L2227,Info!$B$4:$B$266,1,FALSE)),"",VLOOKUP($L2227,Info!$B$4:$L$266,11,FALSE)))</f>
        <v/>
      </c>
      <c r="U2227" s="1"/>
      <c r="V2227" s="1"/>
      <c r="W2227" s="1"/>
      <c r="X2227" s="1" t="str">
        <f>IF($L2227="None","",IF(ISERROR(VLOOKUP($L2227,Info!$B$4:$B$266,1,FALSE)),"",IF(OR(W2227="Metallic Liquid Tight",W2227="Non-Metallic Liquid Tight",W2227="LSZH",W2227="Greenfield"),VLOOKUP($L2227,Info!$B$4:$L$266,7,FALSE),"N/A")))</f>
        <v/>
      </c>
      <c r="Y2227" s="1"/>
      <c r="Z2227" s="96" t="str">
        <f>IF($L2227="None","",IF(ISERROR(VLOOKUP($L2227,Info!$B$4:$B$266,1,FALSE)),"",VLOOKUP($L2227,Info!$B$4:$L$266,9,FALSE)))</f>
        <v/>
      </c>
      <c r="AA2227" s="96" t="str">
        <f>IF($L2227="None","",IF(ISERROR(VLOOKUP($L2227,Info!$B$4:$B$266,1,FALSE)),"",VLOOKUP($L2227,Info!$B$4:$L$266,8,FALSE)))</f>
        <v/>
      </c>
      <c r="AB2227" s="96" t="str">
        <f>IF($L2227="None","",IF(ISERROR(VLOOKUP($L2227,Info!$B$4:$B$266,1,FALSE)),"",VLOOKUP($L2227,Info!$B$4:$L$266,10,FALSE)))</f>
        <v/>
      </c>
      <c r="AC2227" s="1" t="str">
        <f>IF(W2227="SO Cable","Black,White",IF(O2227="","",IF(P2227="","",IF($J$12&lt;&gt;"ABC",IF(P2227&lt;="250",VLOOKUP(O2227,Info!$AZ$4:$BB$22,3,FALSE),VLOOKUP(O2227,Info!$AZ$23:$BB$39,3,FALSE)),IF(P2227&lt;="250",VLOOKUP(O2227,Info!$AO$4:$AQ$22,3,FALSE),VLOOKUP(O2227,Info!$AO$23:$AP$39,3,FALSE))))))</f>
        <v/>
      </c>
      <c r="AD2227" s="1"/>
      <c r="AE2227" s="1" t="str">
        <f>IF($L2227="None","",IF(ISERROR(VLOOKUP($L2227,Info!$B$4:$B$266,1,FALSE)),"",VLOOKUP($L2227,Info!$B$4:$L$266,4,FALSE)))</f>
        <v/>
      </c>
      <c r="AF2227" s="1" t="str">
        <f>IF($L2227="None","",IF(ISERROR(VLOOKUP($L2227,Info!$B$4:$B$266,1,FALSE)),"",VLOOKUP($L2227,Info!$B$4:$L$266,6,FALSE)))</f>
        <v/>
      </c>
      <c r="AG2227" s="1"/>
      <c r="AH2227" s="33" t="str" cm="1">
        <f t="array" ref="AH2227">IF(AND(L2227&lt;&gt;"",O2227&lt;&gt;"",R2227:S2227&lt;&gt;"",W2227:X2227&lt;&gt;"",Z2227:AA2227&lt;&gt;"",AC2227&lt;&gt;""),"Good","Bad")</f>
        <v>Bad</v>
      </c>
      <c r="AL2227" t="str" cm="1">
        <f t="array" ref="AL2227">IF(R2227&gt;0,_xlfn.IFS(COUNTIF($L$20:L2227,"&lt;&gt;")&lt;101,1,COUNTIF($L$20:L2227,"&lt;&gt;")&lt;201,2,COUNTIF($L$20:L2227,"&lt;&gt;")&lt;301,3,COUNTIF($L$20:L2227,"&lt;&gt;")&lt;401,4,COUNTIF($L$20:L2227,"&lt;&gt;")&lt;501,5,COUNTIF($L$20:L2227,"&lt;&gt;")&lt;601,6,COUNTIF($L$20:L2227,"&lt;&gt;")&lt;701,7,COUNTIF($L$20:L2227,"&lt;&gt;")&lt;801,8,COUNTIF($L$20:L2227,"&lt;&gt;")&lt;901,9,COUNTIF($L$20:L2227,"&lt;&gt;")&lt;1001,10,COUNTIF($L$20:L2227,"&lt;&gt;")&lt;1101,11,COUNTIF($L$20:L2227,"&lt;&gt;")&lt;1201,12,COUNTIF($L$20:L2227,"&lt;&gt;")&lt;1301,13,COUNTIF($L$20:L2227,"&lt;&gt;")&lt;1401,14,COUNTIF($L$20:L2227,"&lt;&gt;")&lt;1501,15,COUNTIF($L$20:L2227,"&lt;&gt;")&lt;1601,16,COUNTIF($L$20:L2227,"&lt;&gt;")&lt;1701,17,COUNTIF($L$20:L2227,"&lt;&gt;")&lt;1801,18,COUNTIF($L$20:L2227,"&lt;&gt;")&lt;1901,19,COUNTIF($L$20:L2227,"&lt;&gt;")&lt;2001,20,COUNTIF($L$20:L2227,"&lt;&gt;")&lt;2101,21,COUNTIF($L$20:L2227,"&lt;&gt;")&lt;2201,22,COUNTIF($L$20:L2227,"&lt;&gt;")&lt;2301,23,COUNTIF($L$20:L2227,"&lt;&gt;")&lt;2401,24,COUNTIF($L$20:L2227,"&lt;&gt;")&lt;2501,25,COUNTIF($L$20:L2227,"&lt;&gt;")&lt;2601,26,COUNTIF($L$20:L2227,"&lt;&gt;")&lt;2701,27,COUNTIF($L$20:L2227,"&lt;&gt;")&lt;2801,28,COUNTIF($L$20:L2227,"&lt;&gt;")&lt;2901,29,COUNTIF($L$20:L2227,"&lt;&gt;")&lt;3001,30),"")</f>
        <v/>
      </c>
      <c r="AM2227" t="str">
        <f t="shared" si="170"/>
        <v/>
      </c>
      <c r="AN2227" t="str">
        <f t="shared" si="174"/>
        <v/>
      </c>
      <c r="AP2227" t="str">
        <f t="shared" si="173"/>
        <v/>
      </c>
      <c r="AQ2227" t="str">
        <f>IF(AO2227="","",COUNTIFS(AM2227:$AM$3019,AO2227))</f>
        <v/>
      </c>
    </row>
    <row r="2228" spans="1:43" x14ac:dyDescent="0.25">
      <c r="A2228" s="6" t="str">
        <f>IF(COUNT($A$20:A2227)&lt;&gt;$B$4,IF(A2227="","",A2227+1),"")</f>
        <v/>
      </c>
      <c r="B2228" s="3"/>
      <c r="C2228" s="3"/>
      <c r="D2228" s="122"/>
      <c r="E2228" s="3"/>
      <c r="F2228" s="3"/>
      <c r="G2228" s="3"/>
      <c r="H2228" s="3"/>
      <c r="I2228" s="120"/>
      <c r="J2228" s="3"/>
      <c r="K2228" s="95" t="str" cm="1">
        <f t="array" ref="K2228">IF(OR($J$14 = "A",$J$14 = "B",$J$14 = "C"),IF(I2228="","",IF(LEN(I2228)&gt;2,_xlfn.IFS(ISNUMBER(SEARCH("_",I2228)),I2228,ISNUMBER(SEARCH(", ",I2228)),SUBSTITUTE(I2228,", ","_"),ISNUMBER(SEARCH("/ ",I2228)),SUBSTITUTE(I2228,"/ ","_"),ISNUMBER(SEARCH(",",I2228)),SUBSTITUTE(I2228,",","_"),ISNUMBER(SEARCH("/",I2228)),SUBSTITUTE(I2228,"/","_"),ISNUMBER(SEARCH("",I2228)),I2228),I2228)),IF(OR($J$14 = "J",$J$14 = "K"),"",IF(D2228="","",IF(LEN(D2228)&gt;2,_xlfn.IFS(ISNUMBER(SEARCH("_",D2228)),D2228,ISNUMBER(SEARCH(", ",D2228)),SUBSTITUTE(D2228,", ","_"),ISNUMBER(SEARCH("/ ",D2228)),SUBSTITUTE(D2228,"/ ","_"),ISNUMBER(SEARCH(",",D2228)),SUBSTITUTE(D2228,",","_"),ISNUMBER(SEARCH("/",D2228)),SUBSTITUTE(D2228,"/","_"),ISNUMBER(SEARCH("",D2228)),D2228),D2228))))</f>
        <v/>
      </c>
      <c r="L2228" s="1"/>
      <c r="M2228" s="1" t="str">
        <f t="shared" si="171"/>
        <v/>
      </c>
      <c r="N2228" s="94" t="str">
        <f>IF($L2228="None","",IF(ISERROR(VLOOKUP($L2228,Info!$B$4:$B$266,1,FALSE)),"",VLOOKUP($L2228,Info!$B$4:$L$266,5,FALSE)))</f>
        <v/>
      </c>
      <c r="O2228" s="94" t="str">
        <f>IF(K2228="","",IF(AND($J$12&lt;&gt;"ABC",N2228="3"),"BAC",IF(N2228="3","ABC",IF($J$12&lt;&gt;"ABC",IF($J$10="Standard",VLOOKUP(K2228,Info!$BE$4:$BF$481,2,FALSE),VLOOKUP(K2228,Info!$BI$4:$BJ$482,2,FALSE)),IF($J$10="Standard",VLOOKUP(K2228,Info!$AG$4:$AH$2994,2,FALSE),VLOOKUP(K2228,Info!$AK$4:$AL$2997,2,FALSE))))))</f>
        <v/>
      </c>
      <c r="P2228" s="94" t="str">
        <f>IF($L2228="None","",IF(ISERROR(VLOOKUP($L2228,Info!$B$4:$B$266,1,FALSE)),"",VLOOKUP($L2228,Info!$B$4:$L$266,3,FALSE)))</f>
        <v/>
      </c>
      <c r="Q2228" s="96" t="str">
        <f>IF($L2228="None","",IF(ISERROR(VLOOKUP($L2228,Info!$B$4:$B$266,1,FALSE)),"",VLOOKUP($L2228,Info!$B$4:$L$266,4,FALSE)))</f>
        <v/>
      </c>
      <c r="R2228" s="1"/>
      <c r="S2228" s="6" t="str">
        <f t="shared" si="172"/>
        <v/>
      </c>
      <c r="T2228" s="6" t="str">
        <f>IF($L2228="None","",IF(ISERROR(VLOOKUP($L2228,Info!$B$4:$B$266,1,FALSE)),"",VLOOKUP($L2228,Info!$B$4:$L$266,11,FALSE)))</f>
        <v/>
      </c>
      <c r="U2228" s="1"/>
      <c r="V2228" s="1"/>
      <c r="W2228" s="1"/>
      <c r="X2228" s="1" t="str">
        <f>IF($L2228="None","",IF(ISERROR(VLOOKUP($L2228,Info!$B$4:$B$266,1,FALSE)),"",IF(OR(W2228="Metallic Liquid Tight",W2228="Non-Metallic Liquid Tight",W2228="LSZH",W2228="Greenfield"),VLOOKUP($L2228,Info!$B$4:$L$266,7,FALSE),"N/A")))</f>
        <v/>
      </c>
      <c r="Y2228" s="1"/>
      <c r="Z2228" s="96" t="str">
        <f>IF($L2228="None","",IF(ISERROR(VLOOKUP($L2228,Info!$B$4:$B$266,1,FALSE)),"",VLOOKUP($L2228,Info!$B$4:$L$266,9,FALSE)))</f>
        <v/>
      </c>
      <c r="AA2228" s="96" t="str">
        <f>IF($L2228="None","",IF(ISERROR(VLOOKUP($L2228,Info!$B$4:$B$266,1,FALSE)),"",VLOOKUP($L2228,Info!$B$4:$L$266,8,FALSE)))</f>
        <v/>
      </c>
      <c r="AB2228" s="96" t="str">
        <f>IF($L2228="None","",IF(ISERROR(VLOOKUP($L2228,Info!$B$4:$B$266,1,FALSE)),"",VLOOKUP($L2228,Info!$B$4:$L$266,10,FALSE)))</f>
        <v/>
      </c>
      <c r="AC2228" s="1" t="str">
        <f>IF(W2228="SO Cable","Black,White",IF(O2228="","",IF(P2228="","",IF($J$12&lt;&gt;"ABC",IF(P2228&lt;="250",VLOOKUP(O2228,Info!$AZ$4:$BB$22,3,FALSE),VLOOKUP(O2228,Info!$AZ$23:$BB$39,3,FALSE)),IF(P2228&lt;="250",VLOOKUP(O2228,Info!$AO$4:$AQ$22,3,FALSE),VLOOKUP(O2228,Info!$AO$23:$AP$39,3,FALSE))))))</f>
        <v/>
      </c>
      <c r="AD2228" s="1"/>
      <c r="AE2228" s="1" t="str">
        <f>IF($L2228="None","",IF(ISERROR(VLOOKUP($L2228,Info!$B$4:$B$266,1,FALSE)),"",VLOOKUP($L2228,Info!$B$4:$L$266,4,FALSE)))</f>
        <v/>
      </c>
      <c r="AF2228" s="1" t="str">
        <f>IF($L2228="None","",IF(ISERROR(VLOOKUP($L2228,Info!$B$4:$B$266,1,FALSE)),"",VLOOKUP($L2228,Info!$B$4:$L$266,6,FALSE)))</f>
        <v/>
      </c>
      <c r="AG2228" s="1"/>
      <c r="AH2228" s="33" t="str" cm="1">
        <f t="array" ref="AH2228">IF(AND(L2228&lt;&gt;"",O2228&lt;&gt;"",R2228:S2228&lt;&gt;"",W2228:X2228&lt;&gt;"",Z2228:AA2228&lt;&gt;"",AC2228&lt;&gt;""),"Good","Bad")</f>
        <v>Bad</v>
      </c>
      <c r="AL2228" t="str" cm="1">
        <f t="array" ref="AL2228">IF(R2228&gt;0,_xlfn.IFS(COUNTIF($L$20:L2228,"&lt;&gt;")&lt;101,1,COUNTIF($L$20:L2228,"&lt;&gt;")&lt;201,2,COUNTIF($L$20:L2228,"&lt;&gt;")&lt;301,3,COUNTIF($L$20:L2228,"&lt;&gt;")&lt;401,4,COUNTIF($L$20:L2228,"&lt;&gt;")&lt;501,5,COUNTIF($L$20:L2228,"&lt;&gt;")&lt;601,6,COUNTIF($L$20:L2228,"&lt;&gt;")&lt;701,7,COUNTIF($L$20:L2228,"&lt;&gt;")&lt;801,8,COUNTIF($L$20:L2228,"&lt;&gt;")&lt;901,9,COUNTIF($L$20:L2228,"&lt;&gt;")&lt;1001,10,COUNTIF($L$20:L2228,"&lt;&gt;")&lt;1101,11,COUNTIF($L$20:L2228,"&lt;&gt;")&lt;1201,12,COUNTIF($L$20:L2228,"&lt;&gt;")&lt;1301,13,COUNTIF($L$20:L2228,"&lt;&gt;")&lt;1401,14,COUNTIF($L$20:L2228,"&lt;&gt;")&lt;1501,15,COUNTIF($L$20:L2228,"&lt;&gt;")&lt;1601,16,COUNTIF($L$20:L2228,"&lt;&gt;")&lt;1701,17,COUNTIF($L$20:L2228,"&lt;&gt;")&lt;1801,18,COUNTIF($L$20:L2228,"&lt;&gt;")&lt;1901,19,COUNTIF($L$20:L2228,"&lt;&gt;")&lt;2001,20,COUNTIF($L$20:L2228,"&lt;&gt;")&lt;2101,21,COUNTIF($L$20:L2228,"&lt;&gt;")&lt;2201,22,COUNTIF($L$20:L2228,"&lt;&gt;")&lt;2301,23,COUNTIF($L$20:L2228,"&lt;&gt;")&lt;2401,24,COUNTIF($L$20:L2228,"&lt;&gt;")&lt;2501,25,COUNTIF($L$20:L2228,"&lt;&gt;")&lt;2601,26,COUNTIF($L$20:L2228,"&lt;&gt;")&lt;2701,27,COUNTIF($L$20:L2228,"&lt;&gt;")&lt;2801,28,COUNTIF($L$20:L2228,"&lt;&gt;")&lt;2901,29,COUNTIF($L$20:L2228,"&lt;&gt;")&lt;3001,30),"")</f>
        <v/>
      </c>
      <c r="AM2228" t="str">
        <f t="shared" si="170"/>
        <v/>
      </c>
      <c r="AN2228" t="str">
        <f t="shared" si="174"/>
        <v/>
      </c>
      <c r="AP2228" t="str">
        <f t="shared" si="173"/>
        <v/>
      </c>
      <c r="AQ2228" t="str">
        <f>IF(AO2228="","",COUNTIFS(AM2228:$AM$3019,AO2228))</f>
        <v/>
      </c>
    </row>
    <row r="2229" spans="1:43" x14ac:dyDescent="0.25">
      <c r="A2229" s="6" t="str">
        <f>IF(COUNT($A$20:A2228)&lt;&gt;$B$4,IF(A2228="","",A2228+1),"")</f>
        <v/>
      </c>
      <c r="B2229" s="3"/>
      <c r="C2229" s="3"/>
      <c r="D2229" s="122"/>
      <c r="E2229" s="3"/>
      <c r="F2229" s="3"/>
      <c r="G2229" s="3"/>
      <c r="H2229" s="3"/>
      <c r="I2229" s="120"/>
      <c r="J2229" s="3"/>
      <c r="K2229" s="95" t="str" cm="1">
        <f t="array" ref="K2229">IF(OR($J$14 = "A",$J$14 = "B",$J$14 = "C"),IF(I2229="","",IF(LEN(I2229)&gt;2,_xlfn.IFS(ISNUMBER(SEARCH("_",I2229)),I2229,ISNUMBER(SEARCH(", ",I2229)),SUBSTITUTE(I2229,", ","_"),ISNUMBER(SEARCH("/ ",I2229)),SUBSTITUTE(I2229,"/ ","_"),ISNUMBER(SEARCH(",",I2229)),SUBSTITUTE(I2229,",","_"),ISNUMBER(SEARCH("/",I2229)),SUBSTITUTE(I2229,"/","_"),ISNUMBER(SEARCH("",I2229)),I2229),I2229)),IF(OR($J$14 = "J",$J$14 = "K"),"",IF(D2229="","",IF(LEN(D2229)&gt;2,_xlfn.IFS(ISNUMBER(SEARCH("_",D2229)),D2229,ISNUMBER(SEARCH(", ",D2229)),SUBSTITUTE(D2229,", ","_"),ISNUMBER(SEARCH("/ ",D2229)),SUBSTITUTE(D2229,"/ ","_"),ISNUMBER(SEARCH(",",D2229)),SUBSTITUTE(D2229,",","_"),ISNUMBER(SEARCH("/",D2229)),SUBSTITUTE(D2229,"/","_"),ISNUMBER(SEARCH("",D2229)),D2229),D2229))))</f>
        <v/>
      </c>
      <c r="L2229" s="1"/>
      <c r="M2229" s="1" t="str">
        <f t="shared" si="171"/>
        <v/>
      </c>
      <c r="N2229" s="94" t="str">
        <f>IF($L2229="None","",IF(ISERROR(VLOOKUP($L2229,Info!$B$4:$B$266,1,FALSE)),"",VLOOKUP($L2229,Info!$B$4:$L$266,5,FALSE)))</f>
        <v/>
      </c>
      <c r="O2229" s="94" t="str">
        <f>IF(K2229="","",IF(AND($J$12&lt;&gt;"ABC",N2229="3"),"BAC",IF(N2229="3","ABC",IF($J$12&lt;&gt;"ABC",IF($J$10="Standard",VLOOKUP(K2229,Info!$BE$4:$BF$481,2,FALSE),VLOOKUP(K2229,Info!$BI$4:$BJ$482,2,FALSE)),IF($J$10="Standard",VLOOKUP(K2229,Info!$AG$4:$AH$2994,2,FALSE),VLOOKUP(K2229,Info!$AK$4:$AL$2997,2,FALSE))))))</f>
        <v/>
      </c>
      <c r="P2229" s="94" t="str">
        <f>IF($L2229="None","",IF(ISERROR(VLOOKUP($L2229,Info!$B$4:$B$266,1,FALSE)),"",VLOOKUP($L2229,Info!$B$4:$L$266,3,FALSE)))</f>
        <v/>
      </c>
      <c r="Q2229" s="96" t="str">
        <f>IF($L2229="None","",IF(ISERROR(VLOOKUP($L2229,Info!$B$4:$B$266,1,FALSE)),"",VLOOKUP($L2229,Info!$B$4:$L$266,4,FALSE)))</f>
        <v/>
      </c>
      <c r="R2229" s="1"/>
      <c r="S2229" s="6" t="str">
        <f t="shared" si="172"/>
        <v/>
      </c>
      <c r="T2229" s="6" t="str">
        <f>IF($L2229="None","",IF(ISERROR(VLOOKUP($L2229,Info!$B$4:$B$266,1,FALSE)),"",VLOOKUP($L2229,Info!$B$4:$L$266,11,FALSE)))</f>
        <v/>
      </c>
      <c r="U2229" s="1"/>
      <c r="V2229" s="1"/>
      <c r="W2229" s="1"/>
      <c r="X2229" s="1" t="str">
        <f>IF($L2229="None","",IF(ISERROR(VLOOKUP($L2229,Info!$B$4:$B$266,1,FALSE)),"",IF(OR(W2229="Metallic Liquid Tight",W2229="Non-Metallic Liquid Tight",W2229="LSZH",W2229="Greenfield"),VLOOKUP($L2229,Info!$B$4:$L$266,7,FALSE),"N/A")))</f>
        <v/>
      </c>
      <c r="Y2229" s="1"/>
      <c r="Z2229" s="96" t="str">
        <f>IF($L2229="None","",IF(ISERROR(VLOOKUP($L2229,Info!$B$4:$B$266,1,FALSE)),"",VLOOKUP($L2229,Info!$B$4:$L$266,9,FALSE)))</f>
        <v/>
      </c>
      <c r="AA2229" s="96" t="str">
        <f>IF($L2229="None","",IF(ISERROR(VLOOKUP($L2229,Info!$B$4:$B$266,1,FALSE)),"",VLOOKUP($L2229,Info!$B$4:$L$266,8,FALSE)))</f>
        <v/>
      </c>
      <c r="AB2229" s="96" t="str">
        <f>IF($L2229="None","",IF(ISERROR(VLOOKUP($L2229,Info!$B$4:$B$266,1,FALSE)),"",VLOOKUP($L2229,Info!$B$4:$L$266,10,FALSE)))</f>
        <v/>
      </c>
      <c r="AC2229" s="1" t="str">
        <f>IF(W2229="SO Cable","Black,White",IF(O2229="","",IF(P2229="","",IF($J$12&lt;&gt;"ABC",IF(P2229&lt;="250",VLOOKUP(O2229,Info!$AZ$4:$BB$22,3,FALSE),VLOOKUP(O2229,Info!$AZ$23:$BB$39,3,FALSE)),IF(P2229&lt;="250",VLOOKUP(O2229,Info!$AO$4:$AQ$22,3,FALSE),VLOOKUP(O2229,Info!$AO$23:$AP$39,3,FALSE))))))</f>
        <v/>
      </c>
      <c r="AD2229" s="1"/>
      <c r="AE2229" s="1" t="str">
        <f>IF($L2229="None","",IF(ISERROR(VLOOKUP($L2229,Info!$B$4:$B$266,1,FALSE)),"",VLOOKUP($L2229,Info!$B$4:$L$266,4,FALSE)))</f>
        <v/>
      </c>
      <c r="AF2229" s="1" t="str">
        <f>IF($L2229="None","",IF(ISERROR(VLOOKUP($L2229,Info!$B$4:$B$266,1,FALSE)),"",VLOOKUP($L2229,Info!$B$4:$L$266,6,FALSE)))</f>
        <v/>
      </c>
      <c r="AG2229" s="1"/>
      <c r="AH2229" s="33" t="str" cm="1">
        <f t="array" ref="AH2229">IF(AND(L2229&lt;&gt;"",O2229&lt;&gt;"",R2229:S2229&lt;&gt;"",W2229:X2229&lt;&gt;"",Z2229:AA2229&lt;&gt;"",AC2229&lt;&gt;""),"Good","Bad")</f>
        <v>Bad</v>
      </c>
      <c r="AL2229" t="str" cm="1">
        <f t="array" ref="AL2229">IF(R2229&gt;0,_xlfn.IFS(COUNTIF($L$20:L2229,"&lt;&gt;")&lt;101,1,COUNTIF($L$20:L2229,"&lt;&gt;")&lt;201,2,COUNTIF($L$20:L2229,"&lt;&gt;")&lt;301,3,COUNTIF($L$20:L2229,"&lt;&gt;")&lt;401,4,COUNTIF($L$20:L2229,"&lt;&gt;")&lt;501,5,COUNTIF($L$20:L2229,"&lt;&gt;")&lt;601,6,COUNTIF($L$20:L2229,"&lt;&gt;")&lt;701,7,COUNTIF($L$20:L2229,"&lt;&gt;")&lt;801,8,COUNTIF($L$20:L2229,"&lt;&gt;")&lt;901,9,COUNTIF($L$20:L2229,"&lt;&gt;")&lt;1001,10,COUNTIF($L$20:L2229,"&lt;&gt;")&lt;1101,11,COUNTIF($L$20:L2229,"&lt;&gt;")&lt;1201,12,COUNTIF($L$20:L2229,"&lt;&gt;")&lt;1301,13,COUNTIF($L$20:L2229,"&lt;&gt;")&lt;1401,14,COUNTIF($L$20:L2229,"&lt;&gt;")&lt;1501,15,COUNTIF($L$20:L2229,"&lt;&gt;")&lt;1601,16,COUNTIF($L$20:L2229,"&lt;&gt;")&lt;1701,17,COUNTIF($L$20:L2229,"&lt;&gt;")&lt;1801,18,COUNTIF($L$20:L2229,"&lt;&gt;")&lt;1901,19,COUNTIF($L$20:L2229,"&lt;&gt;")&lt;2001,20,COUNTIF($L$20:L2229,"&lt;&gt;")&lt;2101,21,COUNTIF($L$20:L2229,"&lt;&gt;")&lt;2201,22,COUNTIF($L$20:L2229,"&lt;&gt;")&lt;2301,23,COUNTIF($L$20:L2229,"&lt;&gt;")&lt;2401,24,COUNTIF($L$20:L2229,"&lt;&gt;")&lt;2501,25,COUNTIF($L$20:L2229,"&lt;&gt;")&lt;2601,26,COUNTIF($L$20:L2229,"&lt;&gt;")&lt;2701,27,COUNTIF($L$20:L2229,"&lt;&gt;")&lt;2801,28,COUNTIF($L$20:L2229,"&lt;&gt;")&lt;2901,29,COUNTIF($L$20:L2229,"&lt;&gt;")&lt;3001,30),"")</f>
        <v/>
      </c>
      <c r="AM2229" t="str">
        <f t="shared" si="170"/>
        <v/>
      </c>
      <c r="AN2229" t="str">
        <f t="shared" si="174"/>
        <v/>
      </c>
      <c r="AP2229" t="str">
        <f t="shared" si="173"/>
        <v/>
      </c>
      <c r="AQ2229" t="str">
        <f>IF(AO2229="","",COUNTIFS(AM2229:$AM$3019,AO2229))</f>
        <v/>
      </c>
    </row>
    <row r="2230" spans="1:43" x14ac:dyDescent="0.25">
      <c r="A2230" s="6" t="str">
        <f>IF(COUNT($A$20:A2229)&lt;&gt;$B$4,IF(A2229="","",A2229+1),"")</f>
        <v/>
      </c>
      <c r="B2230" s="3"/>
      <c r="C2230" s="3"/>
      <c r="D2230" s="122"/>
      <c r="E2230" s="3"/>
      <c r="F2230" s="3"/>
      <c r="G2230" s="3"/>
      <c r="H2230" s="3"/>
      <c r="I2230" s="120"/>
      <c r="J2230" s="3"/>
      <c r="K2230" s="95" t="str" cm="1">
        <f t="array" ref="K2230">IF(OR($J$14 = "A",$J$14 = "B",$J$14 = "C"),IF(I2230="","",IF(LEN(I2230)&gt;2,_xlfn.IFS(ISNUMBER(SEARCH("_",I2230)),I2230,ISNUMBER(SEARCH(", ",I2230)),SUBSTITUTE(I2230,", ","_"),ISNUMBER(SEARCH("/ ",I2230)),SUBSTITUTE(I2230,"/ ","_"),ISNUMBER(SEARCH(",",I2230)),SUBSTITUTE(I2230,",","_"),ISNUMBER(SEARCH("/",I2230)),SUBSTITUTE(I2230,"/","_"),ISNUMBER(SEARCH("",I2230)),I2230),I2230)),IF(OR($J$14 = "J",$J$14 = "K"),"",IF(D2230="","",IF(LEN(D2230)&gt;2,_xlfn.IFS(ISNUMBER(SEARCH("_",D2230)),D2230,ISNUMBER(SEARCH(", ",D2230)),SUBSTITUTE(D2230,", ","_"),ISNUMBER(SEARCH("/ ",D2230)),SUBSTITUTE(D2230,"/ ","_"),ISNUMBER(SEARCH(",",D2230)),SUBSTITUTE(D2230,",","_"),ISNUMBER(SEARCH("/",D2230)),SUBSTITUTE(D2230,"/","_"),ISNUMBER(SEARCH("",D2230)),D2230),D2230))))</f>
        <v/>
      </c>
      <c r="L2230" s="1"/>
      <c r="M2230" s="1" t="str">
        <f t="shared" si="171"/>
        <v/>
      </c>
      <c r="N2230" s="94" t="str">
        <f>IF($L2230="None","",IF(ISERROR(VLOOKUP($L2230,Info!$B$4:$B$266,1,FALSE)),"",VLOOKUP($L2230,Info!$B$4:$L$266,5,FALSE)))</f>
        <v/>
      </c>
      <c r="O2230" s="94" t="str">
        <f>IF(K2230="","",IF(AND($J$12&lt;&gt;"ABC",N2230="3"),"BAC",IF(N2230="3","ABC",IF($J$12&lt;&gt;"ABC",IF($J$10="Standard",VLOOKUP(K2230,Info!$BE$4:$BF$481,2,FALSE),VLOOKUP(K2230,Info!$BI$4:$BJ$482,2,FALSE)),IF($J$10="Standard",VLOOKUP(K2230,Info!$AG$4:$AH$2994,2,FALSE),VLOOKUP(K2230,Info!$AK$4:$AL$2997,2,FALSE))))))</f>
        <v/>
      </c>
      <c r="P2230" s="94" t="str">
        <f>IF($L2230="None","",IF(ISERROR(VLOOKUP($L2230,Info!$B$4:$B$266,1,FALSE)),"",VLOOKUP($L2230,Info!$B$4:$L$266,3,FALSE)))</f>
        <v/>
      </c>
      <c r="Q2230" s="96" t="str">
        <f>IF($L2230="None","",IF(ISERROR(VLOOKUP($L2230,Info!$B$4:$B$266,1,FALSE)),"",VLOOKUP($L2230,Info!$B$4:$L$266,4,FALSE)))</f>
        <v/>
      </c>
      <c r="R2230" s="1"/>
      <c r="S2230" s="6" t="str">
        <f t="shared" si="172"/>
        <v/>
      </c>
      <c r="T2230" s="6" t="str">
        <f>IF($L2230="None","",IF(ISERROR(VLOOKUP($L2230,Info!$B$4:$B$266,1,FALSE)),"",VLOOKUP($L2230,Info!$B$4:$L$266,11,FALSE)))</f>
        <v/>
      </c>
      <c r="U2230" s="1"/>
      <c r="V2230" s="1"/>
      <c r="W2230" s="1"/>
      <c r="X2230" s="1" t="str">
        <f>IF($L2230="None","",IF(ISERROR(VLOOKUP($L2230,Info!$B$4:$B$266,1,FALSE)),"",IF(OR(W2230="Metallic Liquid Tight",W2230="Non-Metallic Liquid Tight",W2230="LSZH",W2230="Greenfield"),VLOOKUP($L2230,Info!$B$4:$L$266,7,FALSE),"N/A")))</f>
        <v/>
      </c>
      <c r="Y2230" s="1"/>
      <c r="Z2230" s="96" t="str">
        <f>IF($L2230="None","",IF(ISERROR(VLOOKUP($L2230,Info!$B$4:$B$266,1,FALSE)),"",VLOOKUP($L2230,Info!$B$4:$L$266,9,FALSE)))</f>
        <v/>
      </c>
      <c r="AA2230" s="96" t="str">
        <f>IF($L2230="None","",IF(ISERROR(VLOOKUP($L2230,Info!$B$4:$B$266,1,FALSE)),"",VLOOKUP($L2230,Info!$B$4:$L$266,8,FALSE)))</f>
        <v/>
      </c>
      <c r="AB2230" s="96" t="str">
        <f>IF($L2230="None","",IF(ISERROR(VLOOKUP($L2230,Info!$B$4:$B$266,1,FALSE)),"",VLOOKUP($L2230,Info!$B$4:$L$266,10,FALSE)))</f>
        <v/>
      </c>
      <c r="AC2230" s="1" t="str">
        <f>IF(W2230="SO Cable","Black,White",IF(O2230="","",IF(P2230="","",IF($J$12&lt;&gt;"ABC",IF(P2230&lt;="250",VLOOKUP(O2230,Info!$AZ$4:$BB$22,3,FALSE),VLOOKUP(O2230,Info!$AZ$23:$BB$39,3,FALSE)),IF(P2230&lt;="250",VLOOKUP(O2230,Info!$AO$4:$AQ$22,3,FALSE),VLOOKUP(O2230,Info!$AO$23:$AP$39,3,FALSE))))))</f>
        <v/>
      </c>
      <c r="AD2230" s="1"/>
      <c r="AE2230" s="1" t="str">
        <f>IF($L2230="None","",IF(ISERROR(VLOOKUP($L2230,Info!$B$4:$B$266,1,FALSE)),"",VLOOKUP($L2230,Info!$B$4:$L$266,4,FALSE)))</f>
        <v/>
      </c>
      <c r="AF2230" s="1" t="str">
        <f>IF($L2230="None","",IF(ISERROR(VLOOKUP($L2230,Info!$B$4:$B$266,1,FALSE)),"",VLOOKUP($L2230,Info!$B$4:$L$266,6,FALSE)))</f>
        <v/>
      </c>
      <c r="AG2230" s="1"/>
      <c r="AH2230" s="33" t="str" cm="1">
        <f t="array" ref="AH2230">IF(AND(L2230&lt;&gt;"",O2230&lt;&gt;"",R2230:S2230&lt;&gt;"",W2230:X2230&lt;&gt;"",Z2230:AA2230&lt;&gt;"",AC2230&lt;&gt;""),"Good","Bad")</f>
        <v>Bad</v>
      </c>
      <c r="AL2230" t="str" cm="1">
        <f t="array" ref="AL2230">IF(R2230&gt;0,_xlfn.IFS(COUNTIF($L$20:L2230,"&lt;&gt;")&lt;101,1,COUNTIF($L$20:L2230,"&lt;&gt;")&lt;201,2,COUNTIF($L$20:L2230,"&lt;&gt;")&lt;301,3,COUNTIF($L$20:L2230,"&lt;&gt;")&lt;401,4,COUNTIF($L$20:L2230,"&lt;&gt;")&lt;501,5,COUNTIF($L$20:L2230,"&lt;&gt;")&lt;601,6,COUNTIF($L$20:L2230,"&lt;&gt;")&lt;701,7,COUNTIF($L$20:L2230,"&lt;&gt;")&lt;801,8,COUNTIF($L$20:L2230,"&lt;&gt;")&lt;901,9,COUNTIF($L$20:L2230,"&lt;&gt;")&lt;1001,10,COUNTIF($L$20:L2230,"&lt;&gt;")&lt;1101,11,COUNTIF($L$20:L2230,"&lt;&gt;")&lt;1201,12,COUNTIF($L$20:L2230,"&lt;&gt;")&lt;1301,13,COUNTIF($L$20:L2230,"&lt;&gt;")&lt;1401,14,COUNTIF($L$20:L2230,"&lt;&gt;")&lt;1501,15,COUNTIF($L$20:L2230,"&lt;&gt;")&lt;1601,16,COUNTIF($L$20:L2230,"&lt;&gt;")&lt;1701,17,COUNTIF($L$20:L2230,"&lt;&gt;")&lt;1801,18,COUNTIF($L$20:L2230,"&lt;&gt;")&lt;1901,19,COUNTIF($L$20:L2230,"&lt;&gt;")&lt;2001,20,COUNTIF($L$20:L2230,"&lt;&gt;")&lt;2101,21,COUNTIF($L$20:L2230,"&lt;&gt;")&lt;2201,22,COUNTIF($L$20:L2230,"&lt;&gt;")&lt;2301,23,COUNTIF($L$20:L2230,"&lt;&gt;")&lt;2401,24,COUNTIF($L$20:L2230,"&lt;&gt;")&lt;2501,25,COUNTIF($L$20:L2230,"&lt;&gt;")&lt;2601,26,COUNTIF($L$20:L2230,"&lt;&gt;")&lt;2701,27,COUNTIF($L$20:L2230,"&lt;&gt;")&lt;2801,28,COUNTIF($L$20:L2230,"&lt;&gt;")&lt;2901,29,COUNTIF($L$20:L2230,"&lt;&gt;")&lt;3001,30),"")</f>
        <v/>
      </c>
      <c r="AM2230" t="str">
        <f t="shared" si="170"/>
        <v/>
      </c>
      <c r="AN2230" t="str">
        <f t="shared" si="174"/>
        <v/>
      </c>
      <c r="AP2230" t="str">
        <f t="shared" si="173"/>
        <v/>
      </c>
      <c r="AQ2230" t="str">
        <f>IF(AO2230="","",COUNTIFS(AM2230:$AM$3019,AO2230))</f>
        <v/>
      </c>
    </row>
    <row r="2231" spans="1:43" x14ac:dyDescent="0.25">
      <c r="A2231" s="6" t="str">
        <f>IF(COUNT($A$20:A2230)&lt;&gt;$B$4,IF(A2230="","",A2230+1),"")</f>
        <v/>
      </c>
      <c r="B2231" s="3"/>
      <c r="C2231" s="3"/>
      <c r="D2231" s="122"/>
      <c r="E2231" s="3"/>
      <c r="F2231" s="3"/>
      <c r="G2231" s="3"/>
      <c r="H2231" s="3"/>
      <c r="I2231" s="120"/>
      <c r="J2231" s="3"/>
      <c r="K2231" s="95" t="str" cm="1">
        <f t="array" ref="K2231">IF(OR($J$14 = "A",$J$14 = "B",$J$14 = "C"),IF(I2231="","",IF(LEN(I2231)&gt;2,_xlfn.IFS(ISNUMBER(SEARCH("_",I2231)),I2231,ISNUMBER(SEARCH(", ",I2231)),SUBSTITUTE(I2231,", ","_"),ISNUMBER(SEARCH("/ ",I2231)),SUBSTITUTE(I2231,"/ ","_"),ISNUMBER(SEARCH(",",I2231)),SUBSTITUTE(I2231,",","_"),ISNUMBER(SEARCH("/",I2231)),SUBSTITUTE(I2231,"/","_"),ISNUMBER(SEARCH("",I2231)),I2231),I2231)),IF(OR($J$14 = "J",$J$14 = "K"),"",IF(D2231="","",IF(LEN(D2231)&gt;2,_xlfn.IFS(ISNUMBER(SEARCH("_",D2231)),D2231,ISNUMBER(SEARCH(", ",D2231)),SUBSTITUTE(D2231,", ","_"),ISNUMBER(SEARCH("/ ",D2231)),SUBSTITUTE(D2231,"/ ","_"),ISNUMBER(SEARCH(",",D2231)),SUBSTITUTE(D2231,",","_"),ISNUMBER(SEARCH("/",D2231)),SUBSTITUTE(D2231,"/","_"),ISNUMBER(SEARCH("",D2231)),D2231),D2231))))</f>
        <v/>
      </c>
      <c r="L2231" s="1"/>
      <c r="M2231" s="1" t="str">
        <f t="shared" si="171"/>
        <v/>
      </c>
      <c r="N2231" s="94" t="str">
        <f>IF($L2231="None","",IF(ISERROR(VLOOKUP($L2231,Info!$B$4:$B$266,1,FALSE)),"",VLOOKUP($L2231,Info!$B$4:$L$266,5,FALSE)))</f>
        <v/>
      </c>
      <c r="O2231" s="94" t="str">
        <f>IF(K2231="","",IF(AND($J$12&lt;&gt;"ABC",N2231="3"),"BAC",IF(N2231="3","ABC",IF($J$12&lt;&gt;"ABC",IF($J$10="Standard",VLOOKUP(K2231,Info!$BE$4:$BF$481,2,FALSE),VLOOKUP(K2231,Info!$BI$4:$BJ$482,2,FALSE)),IF($J$10="Standard",VLOOKUP(K2231,Info!$AG$4:$AH$2994,2,FALSE),VLOOKUP(K2231,Info!$AK$4:$AL$2997,2,FALSE))))))</f>
        <v/>
      </c>
      <c r="P2231" s="94" t="str">
        <f>IF($L2231="None","",IF(ISERROR(VLOOKUP($L2231,Info!$B$4:$B$266,1,FALSE)),"",VLOOKUP($L2231,Info!$B$4:$L$266,3,FALSE)))</f>
        <v/>
      </c>
      <c r="Q2231" s="96" t="str">
        <f>IF($L2231="None","",IF(ISERROR(VLOOKUP($L2231,Info!$B$4:$B$266,1,FALSE)),"",VLOOKUP($L2231,Info!$B$4:$L$266,4,FALSE)))</f>
        <v/>
      </c>
      <c r="R2231" s="1"/>
      <c r="S2231" s="6" t="str">
        <f t="shared" si="172"/>
        <v/>
      </c>
      <c r="T2231" s="6" t="str">
        <f>IF($L2231="None","",IF(ISERROR(VLOOKUP($L2231,Info!$B$4:$B$266,1,FALSE)),"",VLOOKUP($L2231,Info!$B$4:$L$266,11,FALSE)))</f>
        <v/>
      </c>
      <c r="U2231" s="1"/>
      <c r="V2231" s="1"/>
      <c r="W2231" s="1"/>
      <c r="X2231" s="1" t="str">
        <f>IF($L2231="None","",IF(ISERROR(VLOOKUP($L2231,Info!$B$4:$B$266,1,FALSE)),"",IF(OR(W2231="Metallic Liquid Tight",W2231="Non-Metallic Liquid Tight",W2231="LSZH",W2231="Greenfield"),VLOOKUP($L2231,Info!$B$4:$L$266,7,FALSE),"N/A")))</f>
        <v/>
      </c>
      <c r="Y2231" s="1"/>
      <c r="Z2231" s="96" t="str">
        <f>IF($L2231="None","",IF(ISERROR(VLOOKUP($L2231,Info!$B$4:$B$266,1,FALSE)),"",VLOOKUP($L2231,Info!$B$4:$L$266,9,FALSE)))</f>
        <v/>
      </c>
      <c r="AA2231" s="96" t="str">
        <f>IF($L2231="None","",IF(ISERROR(VLOOKUP($L2231,Info!$B$4:$B$266,1,FALSE)),"",VLOOKUP($L2231,Info!$B$4:$L$266,8,FALSE)))</f>
        <v/>
      </c>
      <c r="AB2231" s="96" t="str">
        <f>IF($L2231="None","",IF(ISERROR(VLOOKUP($L2231,Info!$B$4:$B$266,1,FALSE)),"",VLOOKUP($L2231,Info!$B$4:$L$266,10,FALSE)))</f>
        <v/>
      </c>
      <c r="AC2231" s="1" t="str">
        <f>IF(W2231="SO Cable","Black,White",IF(O2231="","",IF(P2231="","",IF($J$12&lt;&gt;"ABC",IF(P2231&lt;="250",VLOOKUP(O2231,Info!$AZ$4:$BB$22,3,FALSE),VLOOKUP(O2231,Info!$AZ$23:$BB$39,3,FALSE)),IF(P2231&lt;="250",VLOOKUP(O2231,Info!$AO$4:$AQ$22,3,FALSE),VLOOKUP(O2231,Info!$AO$23:$AP$39,3,FALSE))))))</f>
        <v/>
      </c>
      <c r="AD2231" s="1"/>
      <c r="AE2231" s="1" t="str">
        <f>IF($L2231="None","",IF(ISERROR(VLOOKUP($L2231,Info!$B$4:$B$266,1,FALSE)),"",VLOOKUP($L2231,Info!$B$4:$L$266,4,FALSE)))</f>
        <v/>
      </c>
      <c r="AF2231" s="1" t="str">
        <f>IF($L2231="None","",IF(ISERROR(VLOOKUP($L2231,Info!$B$4:$B$266,1,FALSE)),"",VLOOKUP($L2231,Info!$B$4:$L$266,6,FALSE)))</f>
        <v/>
      </c>
      <c r="AG2231" s="1"/>
      <c r="AH2231" s="33" t="str" cm="1">
        <f t="array" ref="AH2231">IF(AND(L2231&lt;&gt;"",O2231&lt;&gt;"",R2231:S2231&lt;&gt;"",W2231:X2231&lt;&gt;"",Z2231:AA2231&lt;&gt;"",AC2231&lt;&gt;""),"Good","Bad")</f>
        <v>Bad</v>
      </c>
      <c r="AL2231" t="str" cm="1">
        <f t="array" ref="AL2231">IF(R2231&gt;0,_xlfn.IFS(COUNTIF($L$20:L2231,"&lt;&gt;")&lt;101,1,COUNTIF($L$20:L2231,"&lt;&gt;")&lt;201,2,COUNTIF($L$20:L2231,"&lt;&gt;")&lt;301,3,COUNTIF($L$20:L2231,"&lt;&gt;")&lt;401,4,COUNTIF($L$20:L2231,"&lt;&gt;")&lt;501,5,COUNTIF($L$20:L2231,"&lt;&gt;")&lt;601,6,COUNTIF($L$20:L2231,"&lt;&gt;")&lt;701,7,COUNTIF($L$20:L2231,"&lt;&gt;")&lt;801,8,COUNTIF($L$20:L2231,"&lt;&gt;")&lt;901,9,COUNTIF($L$20:L2231,"&lt;&gt;")&lt;1001,10,COUNTIF($L$20:L2231,"&lt;&gt;")&lt;1101,11,COUNTIF($L$20:L2231,"&lt;&gt;")&lt;1201,12,COUNTIF($L$20:L2231,"&lt;&gt;")&lt;1301,13,COUNTIF($L$20:L2231,"&lt;&gt;")&lt;1401,14,COUNTIF($L$20:L2231,"&lt;&gt;")&lt;1501,15,COUNTIF($L$20:L2231,"&lt;&gt;")&lt;1601,16,COUNTIF($L$20:L2231,"&lt;&gt;")&lt;1701,17,COUNTIF($L$20:L2231,"&lt;&gt;")&lt;1801,18,COUNTIF($L$20:L2231,"&lt;&gt;")&lt;1901,19,COUNTIF($L$20:L2231,"&lt;&gt;")&lt;2001,20,COUNTIF($L$20:L2231,"&lt;&gt;")&lt;2101,21,COUNTIF($L$20:L2231,"&lt;&gt;")&lt;2201,22,COUNTIF($L$20:L2231,"&lt;&gt;")&lt;2301,23,COUNTIF($L$20:L2231,"&lt;&gt;")&lt;2401,24,COUNTIF($L$20:L2231,"&lt;&gt;")&lt;2501,25,COUNTIF($L$20:L2231,"&lt;&gt;")&lt;2601,26,COUNTIF($L$20:L2231,"&lt;&gt;")&lt;2701,27,COUNTIF($L$20:L2231,"&lt;&gt;")&lt;2801,28,COUNTIF($L$20:L2231,"&lt;&gt;")&lt;2901,29,COUNTIF($L$20:L2231,"&lt;&gt;")&lt;3001,30),"")</f>
        <v/>
      </c>
      <c r="AM2231" t="str">
        <f t="shared" si="170"/>
        <v/>
      </c>
      <c r="AN2231" t="str">
        <f t="shared" si="174"/>
        <v/>
      </c>
      <c r="AP2231" t="str">
        <f t="shared" si="173"/>
        <v/>
      </c>
      <c r="AQ2231" t="str">
        <f>IF(AO2231="","",COUNTIFS(AM2231:$AM$3019,AO2231))</f>
        <v/>
      </c>
    </row>
    <row r="2232" spans="1:43" x14ac:dyDescent="0.25">
      <c r="A2232" s="6" t="str">
        <f>IF(COUNT($A$20:A2231)&lt;&gt;$B$4,IF(A2231="","",A2231+1),"")</f>
        <v/>
      </c>
      <c r="B2232" s="3"/>
      <c r="C2232" s="3"/>
      <c r="D2232" s="122"/>
      <c r="E2232" s="3"/>
      <c r="F2232" s="3"/>
      <c r="G2232" s="3"/>
      <c r="H2232" s="3"/>
      <c r="I2232" s="120"/>
      <c r="J2232" s="3"/>
      <c r="K2232" s="95" t="str" cm="1">
        <f t="array" ref="K2232">IF(OR($J$14 = "A",$J$14 = "B",$J$14 = "C"),IF(I2232="","",IF(LEN(I2232)&gt;2,_xlfn.IFS(ISNUMBER(SEARCH("_",I2232)),I2232,ISNUMBER(SEARCH(", ",I2232)),SUBSTITUTE(I2232,", ","_"),ISNUMBER(SEARCH("/ ",I2232)),SUBSTITUTE(I2232,"/ ","_"),ISNUMBER(SEARCH(",",I2232)),SUBSTITUTE(I2232,",","_"),ISNUMBER(SEARCH("/",I2232)),SUBSTITUTE(I2232,"/","_"),ISNUMBER(SEARCH("",I2232)),I2232),I2232)),IF(OR($J$14 = "J",$J$14 = "K"),"",IF(D2232="","",IF(LEN(D2232)&gt;2,_xlfn.IFS(ISNUMBER(SEARCH("_",D2232)),D2232,ISNUMBER(SEARCH(", ",D2232)),SUBSTITUTE(D2232,", ","_"),ISNUMBER(SEARCH("/ ",D2232)),SUBSTITUTE(D2232,"/ ","_"),ISNUMBER(SEARCH(",",D2232)),SUBSTITUTE(D2232,",","_"),ISNUMBER(SEARCH("/",D2232)),SUBSTITUTE(D2232,"/","_"),ISNUMBER(SEARCH("",D2232)),D2232),D2232))))</f>
        <v/>
      </c>
      <c r="L2232" s="1"/>
      <c r="M2232" s="1" t="str">
        <f t="shared" si="171"/>
        <v/>
      </c>
      <c r="N2232" s="94" t="str">
        <f>IF($L2232="None","",IF(ISERROR(VLOOKUP($L2232,Info!$B$4:$B$266,1,FALSE)),"",VLOOKUP($L2232,Info!$B$4:$L$266,5,FALSE)))</f>
        <v/>
      </c>
      <c r="O2232" s="94" t="str">
        <f>IF(K2232="","",IF(AND($J$12&lt;&gt;"ABC",N2232="3"),"BAC",IF(N2232="3","ABC",IF($J$12&lt;&gt;"ABC",IF($J$10="Standard",VLOOKUP(K2232,Info!$BE$4:$BF$481,2,FALSE),VLOOKUP(K2232,Info!$BI$4:$BJ$482,2,FALSE)),IF($J$10="Standard",VLOOKUP(K2232,Info!$AG$4:$AH$2994,2,FALSE),VLOOKUP(K2232,Info!$AK$4:$AL$2997,2,FALSE))))))</f>
        <v/>
      </c>
      <c r="P2232" s="94" t="str">
        <f>IF($L2232="None","",IF(ISERROR(VLOOKUP($L2232,Info!$B$4:$B$266,1,FALSE)),"",VLOOKUP($L2232,Info!$B$4:$L$266,3,FALSE)))</f>
        <v/>
      </c>
      <c r="Q2232" s="96" t="str">
        <f>IF($L2232="None","",IF(ISERROR(VLOOKUP($L2232,Info!$B$4:$B$266,1,FALSE)),"",VLOOKUP($L2232,Info!$B$4:$L$266,4,FALSE)))</f>
        <v/>
      </c>
      <c r="R2232" s="1"/>
      <c r="S2232" s="6" t="str">
        <f t="shared" si="172"/>
        <v/>
      </c>
      <c r="T2232" s="6" t="str">
        <f>IF($L2232="None","",IF(ISERROR(VLOOKUP($L2232,Info!$B$4:$B$266,1,FALSE)),"",VLOOKUP($L2232,Info!$B$4:$L$266,11,FALSE)))</f>
        <v/>
      </c>
      <c r="U2232" s="1"/>
      <c r="V2232" s="1"/>
      <c r="W2232" s="1"/>
      <c r="X2232" s="1" t="str">
        <f>IF($L2232="None","",IF(ISERROR(VLOOKUP($L2232,Info!$B$4:$B$266,1,FALSE)),"",IF(OR(W2232="Metallic Liquid Tight",W2232="Non-Metallic Liquid Tight",W2232="LSZH",W2232="Greenfield"),VLOOKUP($L2232,Info!$B$4:$L$266,7,FALSE),"N/A")))</f>
        <v/>
      </c>
      <c r="Y2232" s="1"/>
      <c r="Z2232" s="96" t="str">
        <f>IF($L2232="None","",IF(ISERROR(VLOOKUP($L2232,Info!$B$4:$B$266,1,FALSE)),"",VLOOKUP($L2232,Info!$B$4:$L$266,9,FALSE)))</f>
        <v/>
      </c>
      <c r="AA2232" s="96" t="str">
        <f>IF($L2232="None","",IF(ISERROR(VLOOKUP($L2232,Info!$B$4:$B$266,1,FALSE)),"",VLOOKUP($L2232,Info!$B$4:$L$266,8,FALSE)))</f>
        <v/>
      </c>
      <c r="AB2232" s="96" t="str">
        <f>IF($L2232="None","",IF(ISERROR(VLOOKUP($L2232,Info!$B$4:$B$266,1,FALSE)),"",VLOOKUP($L2232,Info!$B$4:$L$266,10,FALSE)))</f>
        <v/>
      </c>
      <c r="AC2232" s="1" t="str">
        <f>IF(W2232="SO Cable","Black,White",IF(O2232="","",IF(P2232="","",IF($J$12&lt;&gt;"ABC",IF(P2232&lt;="250",VLOOKUP(O2232,Info!$AZ$4:$BB$22,3,FALSE),VLOOKUP(O2232,Info!$AZ$23:$BB$39,3,FALSE)),IF(P2232&lt;="250",VLOOKUP(O2232,Info!$AO$4:$AQ$22,3,FALSE),VLOOKUP(O2232,Info!$AO$23:$AP$39,3,FALSE))))))</f>
        <v/>
      </c>
      <c r="AD2232" s="1"/>
      <c r="AE2232" s="1" t="str">
        <f>IF($L2232="None","",IF(ISERROR(VLOOKUP($L2232,Info!$B$4:$B$266,1,FALSE)),"",VLOOKUP($L2232,Info!$B$4:$L$266,4,FALSE)))</f>
        <v/>
      </c>
      <c r="AF2232" s="1" t="str">
        <f>IF($L2232="None","",IF(ISERROR(VLOOKUP($L2232,Info!$B$4:$B$266,1,FALSE)),"",VLOOKUP($L2232,Info!$B$4:$L$266,6,FALSE)))</f>
        <v/>
      </c>
      <c r="AG2232" s="1"/>
      <c r="AH2232" s="33" t="str" cm="1">
        <f t="array" ref="AH2232">IF(AND(L2232&lt;&gt;"",O2232&lt;&gt;"",R2232:S2232&lt;&gt;"",W2232:X2232&lt;&gt;"",Z2232:AA2232&lt;&gt;"",AC2232&lt;&gt;""),"Good","Bad")</f>
        <v>Bad</v>
      </c>
      <c r="AL2232" t="str" cm="1">
        <f t="array" ref="AL2232">IF(R2232&gt;0,_xlfn.IFS(COUNTIF($L$20:L2232,"&lt;&gt;")&lt;101,1,COUNTIF($L$20:L2232,"&lt;&gt;")&lt;201,2,COUNTIF($L$20:L2232,"&lt;&gt;")&lt;301,3,COUNTIF($L$20:L2232,"&lt;&gt;")&lt;401,4,COUNTIF($L$20:L2232,"&lt;&gt;")&lt;501,5,COUNTIF($L$20:L2232,"&lt;&gt;")&lt;601,6,COUNTIF($L$20:L2232,"&lt;&gt;")&lt;701,7,COUNTIF($L$20:L2232,"&lt;&gt;")&lt;801,8,COUNTIF($L$20:L2232,"&lt;&gt;")&lt;901,9,COUNTIF($L$20:L2232,"&lt;&gt;")&lt;1001,10,COUNTIF($L$20:L2232,"&lt;&gt;")&lt;1101,11,COUNTIF($L$20:L2232,"&lt;&gt;")&lt;1201,12,COUNTIF($L$20:L2232,"&lt;&gt;")&lt;1301,13,COUNTIF($L$20:L2232,"&lt;&gt;")&lt;1401,14,COUNTIF($L$20:L2232,"&lt;&gt;")&lt;1501,15,COUNTIF($L$20:L2232,"&lt;&gt;")&lt;1601,16,COUNTIF($L$20:L2232,"&lt;&gt;")&lt;1701,17,COUNTIF($L$20:L2232,"&lt;&gt;")&lt;1801,18,COUNTIF($L$20:L2232,"&lt;&gt;")&lt;1901,19,COUNTIF($L$20:L2232,"&lt;&gt;")&lt;2001,20,COUNTIF($L$20:L2232,"&lt;&gt;")&lt;2101,21,COUNTIF($L$20:L2232,"&lt;&gt;")&lt;2201,22,COUNTIF($L$20:L2232,"&lt;&gt;")&lt;2301,23,COUNTIF($L$20:L2232,"&lt;&gt;")&lt;2401,24,COUNTIF($L$20:L2232,"&lt;&gt;")&lt;2501,25,COUNTIF($L$20:L2232,"&lt;&gt;")&lt;2601,26,COUNTIF($L$20:L2232,"&lt;&gt;")&lt;2701,27,COUNTIF($L$20:L2232,"&lt;&gt;")&lt;2801,28,COUNTIF($L$20:L2232,"&lt;&gt;")&lt;2901,29,COUNTIF($L$20:L2232,"&lt;&gt;")&lt;3001,30),"")</f>
        <v/>
      </c>
      <c r="AM2232" t="str">
        <f t="shared" si="170"/>
        <v/>
      </c>
      <c r="AN2232" t="str">
        <f t="shared" si="174"/>
        <v/>
      </c>
      <c r="AP2232" t="str">
        <f t="shared" si="173"/>
        <v/>
      </c>
      <c r="AQ2232" t="str">
        <f>IF(AO2232="","",COUNTIFS(AM2232:$AM$3019,AO2232))</f>
        <v/>
      </c>
    </row>
    <row r="2233" spans="1:43" x14ac:dyDescent="0.25">
      <c r="A2233" s="6" t="str">
        <f>IF(COUNT($A$20:A2232)&lt;&gt;$B$4,IF(A2232="","",A2232+1),"")</f>
        <v/>
      </c>
      <c r="B2233" s="3"/>
      <c r="C2233" s="3"/>
      <c r="D2233" s="122"/>
      <c r="E2233" s="3"/>
      <c r="F2233" s="3"/>
      <c r="G2233" s="3"/>
      <c r="H2233" s="3"/>
      <c r="I2233" s="120"/>
      <c r="J2233" s="3"/>
      <c r="K2233" s="95" t="str" cm="1">
        <f t="array" ref="K2233">IF(OR($J$14 = "A",$J$14 = "B",$J$14 = "C"),IF(I2233="","",IF(LEN(I2233)&gt;2,_xlfn.IFS(ISNUMBER(SEARCH("_",I2233)),I2233,ISNUMBER(SEARCH(", ",I2233)),SUBSTITUTE(I2233,", ","_"),ISNUMBER(SEARCH("/ ",I2233)),SUBSTITUTE(I2233,"/ ","_"),ISNUMBER(SEARCH(",",I2233)),SUBSTITUTE(I2233,",","_"),ISNUMBER(SEARCH("/",I2233)),SUBSTITUTE(I2233,"/","_"),ISNUMBER(SEARCH("",I2233)),I2233),I2233)),IF(OR($J$14 = "J",$J$14 = "K"),"",IF(D2233="","",IF(LEN(D2233)&gt;2,_xlfn.IFS(ISNUMBER(SEARCH("_",D2233)),D2233,ISNUMBER(SEARCH(", ",D2233)),SUBSTITUTE(D2233,", ","_"),ISNUMBER(SEARCH("/ ",D2233)),SUBSTITUTE(D2233,"/ ","_"),ISNUMBER(SEARCH(",",D2233)),SUBSTITUTE(D2233,",","_"),ISNUMBER(SEARCH("/",D2233)),SUBSTITUTE(D2233,"/","_"),ISNUMBER(SEARCH("",D2233)),D2233),D2233))))</f>
        <v/>
      </c>
      <c r="L2233" s="1"/>
      <c r="M2233" s="1" t="str">
        <f t="shared" si="171"/>
        <v/>
      </c>
      <c r="N2233" s="94" t="str">
        <f>IF($L2233="None","",IF(ISERROR(VLOOKUP($L2233,Info!$B$4:$B$266,1,FALSE)),"",VLOOKUP($L2233,Info!$B$4:$L$266,5,FALSE)))</f>
        <v/>
      </c>
      <c r="O2233" s="94" t="str">
        <f>IF(K2233="","",IF(AND($J$12&lt;&gt;"ABC",N2233="3"),"BAC",IF(N2233="3","ABC",IF($J$12&lt;&gt;"ABC",IF($J$10="Standard",VLOOKUP(K2233,Info!$BE$4:$BF$481,2,FALSE),VLOOKUP(K2233,Info!$BI$4:$BJ$482,2,FALSE)),IF($J$10="Standard",VLOOKUP(K2233,Info!$AG$4:$AH$2994,2,FALSE),VLOOKUP(K2233,Info!$AK$4:$AL$2997,2,FALSE))))))</f>
        <v/>
      </c>
      <c r="P2233" s="94" t="str">
        <f>IF($L2233="None","",IF(ISERROR(VLOOKUP($L2233,Info!$B$4:$B$266,1,FALSE)),"",VLOOKUP($L2233,Info!$B$4:$L$266,3,FALSE)))</f>
        <v/>
      </c>
      <c r="Q2233" s="96" t="str">
        <f>IF($L2233="None","",IF(ISERROR(VLOOKUP($L2233,Info!$B$4:$B$266,1,FALSE)),"",VLOOKUP($L2233,Info!$B$4:$L$266,4,FALSE)))</f>
        <v/>
      </c>
      <c r="R2233" s="1"/>
      <c r="S2233" s="6" t="str">
        <f t="shared" si="172"/>
        <v/>
      </c>
      <c r="T2233" s="6" t="str">
        <f>IF($L2233="None","",IF(ISERROR(VLOOKUP($L2233,Info!$B$4:$B$266,1,FALSE)),"",VLOOKUP($L2233,Info!$B$4:$L$266,11,FALSE)))</f>
        <v/>
      </c>
      <c r="U2233" s="1"/>
      <c r="V2233" s="1"/>
      <c r="W2233" s="1"/>
      <c r="X2233" s="1" t="str">
        <f>IF($L2233="None","",IF(ISERROR(VLOOKUP($L2233,Info!$B$4:$B$266,1,FALSE)),"",IF(OR(W2233="Metallic Liquid Tight",W2233="Non-Metallic Liquid Tight",W2233="LSZH",W2233="Greenfield"),VLOOKUP($L2233,Info!$B$4:$L$266,7,FALSE),"N/A")))</f>
        <v/>
      </c>
      <c r="Y2233" s="1"/>
      <c r="Z2233" s="96" t="str">
        <f>IF($L2233="None","",IF(ISERROR(VLOOKUP($L2233,Info!$B$4:$B$266,1,FALSE)),"",VLOOKUP($L2233,Info!$B$4:$L$266,9,FALSE)))</f>
        <v/>
      </c>
      <c r="AA2233" s="96" t="str">
        <f>IF($L2233="None","",IF(ISERROR(VLOOKUP($L2233,Info!$B$4:$B$266,1,FALSE)),"",VLOOKUP($L2233,Info!$B$4:$L$266,8,FALSE)))</f>
        <v/>
      </c>
      <c r="AB2233" s="96" t="str">
        <f>IF($L2233="None","",IF(ISERROR(VLOOKUP($L2233,Info!$B$4:$B$266,1,FALSE)),"",VLOOKUP($L2233,Info!$B$4:$L$266,10,FALSE)))</f>
        <v/>
      </c>
      <c r="AC2233" s="1" t="str">
        <f>IF(W2233="SO Cable","Black,White",IF(O2233="","",IF(P2233="","",IF($J$12&lt;&gt;"ABC",IF(P2233&lt;="250",VLOOKUP(O2233,Info!$AZ$4:$BB$22,3,FALSE),VLOOKUP(O2233,Info!$AZ$23:$BB$39,3,FALSE)),IF(P2233&lt;="250",VLOOKUP(O2233,Info!$AO$4:$AQ$22,3,FALSE),VLOOKUP(O2233,Info!$AO$23:$AP$39,3,FALSE))))))</f>
        <v/>
      </c>
      <c r="AD2233" s="1"/>
      <c r="AE2233" s="1" t="str">
        <f>IF($L2233="None","",IF(ISERROR(VLOOKUP($L2233,Info!$B$4:$B$266,1,FALSE)),"",VLOOKUP($L2233,Info!$B$4:$L$266,4,FALSE)))</f>
        <v/>
      </c>
      <c r="AF2233" s="1" t="str">
        <f>IF($L2233="None","",IF(ISERROR(VLOOKUP($L2233,Info!$B$4:$B$266,1,FALSE)),"",VLOOKUP($L2233,Info!$B$4:$L$266,6,FALSE)))</f>
        <v/>
      </c>
      <c r="AG2233" s="1"/>
      <c r="AH2233" s="33" t="str" cm="1">
        <f t="array" ref="AH2233">IF(AND(L2233&lt;&gt;"",O2233&lt;&gt;"",R2233:S2233&lt;&gt;"",W2233:X2233&lt;&gt;"",Z2233:AA2233&lt;&gt;"",AC2233&lt;&gt;""),"Good","Bad")</f>
        <v>Bad</v>
      </c>
      <c r="AL2233" t="str" cm="1">
        <f t="array" ref="AL2233">IF(R2233&gt;0,_xlfn.IFS(COUNTIF($L$20:L2233,"&lt;&gt;")&lt;101,1,COUNTIF($L$20:L2233,"&lt;&gt;")&lt;201,2,COUNTIF($L$20:L2233,"&lt;&gt;")&lt;301,3,COUNTIF($L$20:L2233,"&lt;&gt;")&lt;401,4,COUNTIF($L$20:L2233,"&lt;&gt;")&lt;501,5,COUNTIF($L$20:L2233,"&lt;&gt;")&lt;601,6,COUNTIF($L$20:L2233,"&lt;&gt;")&lt;701,7,COUNTIF($L$20:L2233,"&lt;&gt;")&lt;801,8,COUNTIF($L$20:L2233,"&lt;&gt;")&lt;901,9,COUNTIF($L$20:L2233,"&lt;&gt;")&lt;1001,10,COUNTIF($L$20:L2233,"&lt;&gt;")&lt;1101,11,COUNTIF($L$20:L2233,"&lt;&gt;")&lt;1201,12,COUNTIF($L$20:L2233,"&lt;&gt;")&lt;1301,13,COUNTIF($L$20:L2233,"&lt;&gt;")&lt;1401,14,COUNTIF($L$20:L2233,"&lt;&gt;")&lt;1501,15,COUNTIF($L$20:L2233,"&lt;&gt;")&lt;1601,16,COUNTIF($L$20:L2233,"&lt;&gt;")&lt;1701,17,COUNTIF($L$20:L2233,"&lt;&gt;")&lt;1801,18,COUNTIF($L$20:L2233,"&lt;&gt;")&lt;1901,19,COUNTIF($L$20:L2233,"&lt;&gt;")&lt;2001,20,COUNTIF($L$20:L2233,"&lt;&gt;")&lt;2101,21,COUNTIF($L$20:L2233,"&lt;&gt;")&lt;2201,22,COUNTIF($L$20:L2233,"&lt;&gt;")&lt;2301,23,COUNTIF($L$20:L2233,"&lt;&gt;")&lt;2401,24,COUNTIF($L$20:L2233,"&lt;&gt;")&lt;2501,25,COUNTIF($L$20:L2233,"&lt;&gt;")&lt;2601,26,COUNTIF($L$20:L2233,"&lt;&gt;")&lt;2701,27,COUNTIF($L$20:L2233,"&lt;&gt;")&lt;2801,28,COUNTIF($L$20:L2233,"&lt;&gt;")&lt;2901,29,COUNTIF($L$20:L2233,"&lt;&gt;")&lt;3001,30),"")</f>
        <v/>
      </c>
      <c r="AM2233" t="str">
        <f t="shared" si="170"/>
        <v/>
      </c>
      <c r="AN2233" t="str">
        <f t="shared" si="174"/>
        <v/>
      </c>
      <c r="AP2233" t="str">
        <f t="shared" si="173"/>
        <v/>
      </c>
      <c r="AQ2233" t="str">
        <f>IF(AO2233="","",COUNTIFS(AM2233:$AM$3019,AO2233))</f>
        <v/>
      </c>
    </row>
    <row r="2234" spans="1:43" x14ac:dyDescent="0.25">
      <c r="A2234" s="6" t="str">
        <f>IF(COUNT($A$20:A2233)&lt;&gt;$B$4,IF(A2233="","",A2233+1),"")</f>
        <v/>
      </c>
      <c r="B2234" s="3"/>
      <c r="C2234" s="3"/>
      <c r="D2234" s="122"/>
      <c r="E2234" s="3"/>
      <c r="F2234" s="3"/>
      <c r="G2234" s="3"/>
      <c r="H2234" s="3"/>
      <c r="I2234" s="120"/>
      <c r="J2234" s="3"/>
      <c r="K2234" s="95" t="str" cm="1">
        <f t="array" ref="K2234">IF(OR($J$14 = "A",$J$14 = "B",$J$14 = "C"),IF(I2234="","",IF(LEN(I2234)&gt;2,_xlfn.IFS(ISNUMBER(SEARCH("_",I2234)),I2234,ISNUMBER(SEARCH(", ",I2234)),SUBSTITUTE(I2234,", ","_"),ISNUMBER(SEARCH("/ ",I2234)),SUBSTITUTE(I2234,"/ ","_"),ISNUMBER(SEARCH(",",I2234)),SUBSTITUTE(I2234,",","_"),ISNUMBER(SEARCH("/",I2234)),SUBSTITUTE(I2234,"/","_"),ISNUMBER(SEARCH("",I2234)),I2234),I2234)),IF(OR($J$14 = "J",$J$14 = "K"),"",IF(D2234="","",IF(LEN(D2234)&gt;2,_xlfn.IFS(ISNUMBER(SEARCH("_",D2234)),D2234,ISNUMBER(SEARCH(", ",D2234)),SUBSTITUTE(D2234,", ","_"),ISNUMBER(SEARCH("/ ",D2234)),SUBSTITUTE(D2234,"/ ","_"),ISNUMBER(SEARCH(",",D2234)),SUBSTITUTE(D2234,",","_"),ISNUMBER(SEARCH("/",D2234)),SUBSTITUTE(D2234,"/","_"),ISNUMBER(SEARCH("",D2234)),D2234),D2234))))</f>
        <v/>
      </c>
      <c r="L2234" s="1"/>
      <c r="M2234" s="1" t="str">
        <f t="shared" si="171"/>
        <v/>
      </c>
      <c r="N2234" s="94" t="str">
        <f>IF($L2234="None","",IF(ISERROR(VLOOKUP($L2234,Info!$B$4:$B$266,1,FALSE)),"",VLOOKUP($L2234,Info!$B$4:$L$266,5,FALSE)))</f>
        <v/>
      </c>
      <c r="O2234" s="94" t="str">
        <f>IF(K2234="","",IF(AND($J$12&lt;&gt;"ABC",N2234="3"),"BAC",IF(N2234="3","ABC",IF($J$12&lt;&gt;"ABC",IF($J$10="Standard",VLOOKUP(K2234,Info!$BE$4:$BF$481,2,FALSE),VLOOKUP(K2234,Info!$BI$4:$BJ$482,2,FALSE)),IF($J$10="Standard",VLOOKUP(K2234,Info!$AG$4:$AH$2994,2,FALSE),VLOOKUP(K2234,Info!$AK$4:$AL$2997,2,FALSE))))))</f>
        <v/>
      </c>
      <c r="P2234" s="94" t="str">
        <f>IF($L2234="None","",IF(ISERROR(VLOOKUP($L2234,Info!$B$4:$B$266,1,FALSE)),"",VLOOKUP($L2234,Info!$B$4:$L$266,3,FALSE)))</f>
        <v/>
      </c>
      <c r="Q2234" s="96" t="str">
        <f>IF($L2234="None","",IF(ISERROR(VLOOKUP($L2234,Info!$B$4:$B$266,1,FALSE)),"",VLOOKUP($L2234,Info!$B$4:$L$266,4,FALSE)))</f>
        <v/>
      </c>
      <c r="R2234" s="1"/>
      <c r="S2234" s="6" t="str">
        <f t="shared" si="172"/>
        <v/>
      </c>
      <c r="T2234" s="6" t="str">
        <f>IF($L2234="None","",IF(ISERROR(VLOOKUP($L2234,Info!$B$4:$B$266,1,FALSE)),"",VLOOKUP($L2234,Info!$B$4:$L$266,11,FALSE)))</f>
        <v/>
      </c>
      <c r="U2234" s="1"/>
      <c r="V2234" s="1"/>
      <c r="W2234" s="1"/>
      <c r="X2234" s="1" t="str">
        <f>IF($L2234="None","",IF(ISERROR(VLOOKUP($L2234,Info!$B$4:$B$266,1,FALSE)),"",IF(OR(W2234="Metallic Liquid Tight",W2234="Non-Metallic Liquid Tight",W2234="LSZH",W2234="Greenfield"),VLOOKUP($L2234,Info!$B$4:$L$266,7,FALSE),"N/A")))</f>
        <v/>
      </c>
      <c r="Y2234" s="1"/>
      <c r="Z2234" s="96" t="str">
        <f>IF($L2234="None","",IF(ISERROR(VLOOKUP($L2234,Info!$B$4:$B$266,1,FALSE)),"",VLOOKUP($L2234,Info!$B$4:$L$266,9,FALSE)))</f>
        <v/>
      </c>
      <c r="AA2234" s="96" t="str">
        <f>IF($L2234="None","",IF(ISERROR(VLOOKUP($L2234,Info!$B$4:$B$266,1,FALSE)),"",VLOOKUP($L2234,Info!$B$4:$L$266,8,FALSE)))</f>
        <v/>
      </c>
      <c r="AB2234" s="96" t="str">
        <f>IF($L2234="None","",IF(ISERROR(VLOOKUP($L2234,Info!$B$4:$B$266,1,FALSE)),"",VLOOKUP($L2234,Info!$B$4:$L$266,10,FALSE)))</f>
        <v/>
      </c>
      <c r="AC2234" s="1" t="str">
        <f>IF(W2234="SO Cable","Black,White",IF(O2234="","",IF(P2234="","",IF($J$12&lt;&gt;"ABC",IF(P2234&lt;="250",VLOOKUP(O2234,Info!$AZ$4:$BB$22,3,FALSE),VLOOKUP(O2234,Info!$AZ$23:$BB$39,3,FALSE)),IF(P2234&lt;="250",VLOOKUP(O2234,Info!$AO$4:$AQ$22,3,FALSE),VLOOKUP(O2234,Info!$AO$23:$AP$39,3,FALSE))))))</f>
        <v/>
      </c>
      <c r="AD2234" s="1"/>
      <c r="AE2234" s="1" t="str">
        <f>IF($L2234="None","",IF(ISERROR(VLOOKUP($L2234,Info!$B$4:$B$266,1,FALSE)),"",VLOOKUP($L2234,Info!$B$4:$L$266,4,FALSE)))</f>
        <v/>
      </c>
      <c r="AF2234" s="1" t="str">
        <f>IF($L2234="None","",IF(ISERROR(VLOOKUP($L2234,Info!$B$4:$B$266,1,FALSE)),"",VLOOKUP($L2234,Info!$B$4:$L$266,6,FALSE)))</f>
        <v/>
      </c>
      <c r="AG2234" s="1"/>
      <c r="AH2234" s="33" t="str" cm="1">
        <f t="array" ref="AH2234">IF(AND(L2234&lt;&gt;"",O2234&lt;&gt;"",R2234:S2234&lt;&gt;"",W2234:X2234&lt;&gt;"",Z2234:AA2234&lt;&gt;"",AC2234&lt;&gt;""),"Good","Bad")</f>
        <v>Bad</v>
      </c>
      <c r="AL2234" t="str" cm="1">
        <f t="array" ref="AL2234">IF(R2234&gt;0,_xlfn.IFS(COUNTIF($L$20:L2234,"&lt;&gt;")&lt;101,1,COUNTIF($L$20:L2234,"&lt;&gt;")&lt;201,2,COUNTIF($L$20:L2234,"&lt;&gt;")&lt;301,3,COUNTIF($L$20:L2234,"&lt;&gt;")&lt;401,4,COUNTIF($L$20:L2234,"&lt;&gt;")&lt;501,5,COUNTIF($L$20:L2234,"&lt;&gt;")&lt;601,6,COUNTIF($L$20:L2234,"&lt;&gt;")&lt;701,7,COUNTIF($L$20:L2234,"&lt;&gt;")&lt;801,8,COUNTIF($L$20:L2234,"&lt;&gt;")&lt;901,9,COUNTIF($L$20:L2234,"&lt;&gt;")&lt;1001,10,COUNTIF($L$20:L2234,"&lt;&gt;")&lt;1101,11,COUNTIF($L$20:L2234,"&lt;&gt;")&lt;1201,12,COUNTIF($L$20:L2234,"&lt;&gt;")&lt;1301,13,COUNTIF($L$20:L2234,"&lt;&gt;")&lt;1401,14,COUNTIF($L$20:L2234,"&lt;&gt;")&lt;1501,15,COUNTIF($L$20:L2234,"&lt;&gt;")&lt;1601,16,COUNTIF($L$20:L2234,"&lt;&gt;")&lt;1701,17,COUNTIF($L$20:L2234,"&lt;&gt;")&lt;1801,18,COUNTIF($L$20:L2234,"&lt;&gt;")&lt;1901,19,COUNTIF($L$20:L2234,"&lt;&gt;")&lt;2001,20,COUNTIF($L$20:L2234,"&lt;&gt;")&lt;2101,21,COUNTIF($L$20:L2234,"&lt;&gt;")&lt;2201,22,COUNTIF($L$20:L2234,"&lt;&gt;")&lt;2301,23,COUNTIF($L$20:L2234,"&lt;&gt;")&lt;2401,24,COUNTIF($L$20:L2234,"&lt;&gt;")&lt;2501,25,COUNTIF($L$20:L2234,"&lt;&gt;")&lt;2601,26,COUNTIF($L$20:L2234,"&lt;&gt;")&lt;2701,27,COUNTIF($L$20:L2234,"&lt;&gt;")&lt;2801,28,COUNTIF($L$20:L2234,"&lt;&gt;")&lt;2901,29,COUNTIF($L$20:L2234,"&lt;&gt;")&lt;3001,30),"")</f>
        <v/>
      </c>
      <c r="AM2234" t="str">
        <f t="shared" si="170"/>
        <v/>
      </c>
      <c r="AN2234" t="str">
        <f t="shared" si="174"/>
        <v/>
      </c>
      <c r="AP2234" t="str">
        <f t="shared" si="173"/>
        <v/>
      </c>
      <c r="AQ2234" t="str">
        <f>IF(AO2234="","",COUNTIFS(AM2234:$AM$3019,AO2234))</f>
        <v/>
      </c>
    </row>
    <row r="2235" spans="1:43" x14ac:dyDescent="0.25">
      <c r="A2235" s="6" t="str">
        <f>IF(COUNT($A$20:A2234)&lt;&gt;$B$4,IF(A2234="","",A2234+1),"")</f>
        <v/>
      </c>
      <c r="B2235" s="3"/>
      <c r="C2235" s="3"/>
      <c r="D2235" s="122"/>
      <c r="E2235" s="3"/>
      <c r="F2235" s="3"/>
      <c r="G2235" s="3"/>
      <c r="H2235" s="3"/>
      <c r="I2235" s="120"/>
      <c r="J2235" s="3"/>
      <c r="K2235" s="95" t="str" cm="1">
        <f t="array" ref="K2235">IF(OR($J$14 = "A",$J$14 = "B",$J$14 = "C"),IF(I2235="","",IF(LEN(I2235)&gt;2,_xlfn.IFS(ISNUMBER(SEARCH("_",I2235)),I2235,ISNUMBER(SEARCH(", ",I2235)),SUBSTITUTE(I2235,", ","_"),ISNUMBER(SEARCH("/ ",I2235)),SUBSTITUTE(I2235,"/ ","_"),ISNUMBER(SEARCH(",",I2235)),SUBSTITUTE(I2235,",","_"),ISNUMBER(SEARCH("/",I2235)),SUBSTITUTE(I2235,"/","_"),ISNUMBER(SEARCH("",I2235)),I2235),I2235)),IF(OR($J$14 = "J",$J$14 = "K"),"",IF(D2235="","",IF(LEN(D2235)&gt;2,_xlfn.IFS(ISNUMBER(SEARCH("_",D2235)),D2235,ISNUMBER(SEARCH(", ",D2235)),SUBSTITUTE(D2235,", ","_"),ISNUMBER(SEARCH("/ ",D2235)),SUBSTITUTE(D2235,"/ ","_"),ISNUMBER(SEARCH(",",D2235)),SUBSTITUTE(D2235,",","_"),ISNUMBER(SEARCH("/",D2235)),SUBSTITUTE(D2235,"/","_"),ISNUMBER(SEARCH("",D2235)),D2235),D2235))))</f>
        <v/>
      </c>
      <c r="L2235" s="1"/>
      <c r="M2235" s="1" t="str">
        <f t="shared" si="171"/>
        <v/>
      </c>
      <c r="N2235" s="94" t="str">
        <f>IF($L2235="None","",IF(ISERROR(VLOOKUP($L2235,Info!$B$4:$B$266,1,FALSE)),"",VLOOKUP($L2235,Info!$B$4:$L$266,5,FALSE)))</f>
        <v/>
      </c>
      <c r="O2235" s="94" t="str">
        <f>IF(K2235="","",IF(AND($J$12&lt;&gt;"ABC",N2235="3"),"BAC",IF(N2235="3","ABC",IF($J$12&lt;&gt;"ABC",IF($J$10="Standard",VLOOKUP(K2235,Info!$BE$4:$BF$481,2,FALSE),VLOOKUP(K2235,Info!$BI$4:$BJ$482,2,FALSE)),IF($J$10="Standard",VLOOKUP(K2235,Info!$AG$4:$AH$2994,2,FALSE),VLOOKUP(K2235,Info!$AK$4:$AL$2997,2,FALSE))))))</f>
        <v/>
      </c>
      <c r="P2235" s="94" t="str">
        <f>IF($L2235="None","",IF(ISERROR(VLOOKUP($L2235,Info!$B$4:$B$266,1,FALSE)),"",VLOOKUP($L2235,Info!$B$4:$L$266,3,FALSE)))</f>
        <v/>
      </c>
      <c r="Q2235" s="96" t="str">
        <f>IF($L2235="None","",IF(ISERROR(VLOOKUP($L2235,Info!$B$4:$B$266,1,FALSE)),"",VLOOKUP($L2235,Info!$B$4:$L$266,4,FALSE)))</f>
        <v/>
      </c>
      <c r="R2235" s="1"/>
      <c r="S2235" s="6" t="str">
        <f t="shared" si="172"/>
        <v/>
      </c>
      <c r="T2235" s="6" t="str">
        <f>IF($L2235="None","",IF(ISERROR(VLOOKUP($L2235,Info!$B$4:$B$266,1,FALSE)),"",VLOOKUP($L2235,Info!$B$4:$L$266,11,FALSE)))</f>
        <v/>
      </c>
      <c r="U2235" s="1"/>
      <c r="V2235" s="1"/>
      <c r="W2235" s="1"/>
      <c r="X2235" s="1" t="str">
        <f>IF($L2235="None","",IF(ISERROR(VLOOKUP($L2235,Info!$B$4:$B$266,1,FALSE)),"",IF(OR(W2235="Metallic Liquid Tight",W2235="Non-Metallic Liquid Tight",W2235="LSZH",W2235="Greenfield"),VLOOKUP($L2235,Info!$B$4:$L$266,7,FALSE),"N/A")))</f>
        <v/>
      </c>
      <c r="Y2235" s="1"/>
      <c r="Z2235" s="96" t="str">
        <f>IF($L2235="None","",IF(ISERROR(VLOOKUP($L2235,Info!$B$4:$B$266,1,FALSE)),"",VLOOKUP($L2235,Info!$B$4:$L$266,9,FALSE)))</f>
        <v/>
      </c>
      <c r="AA2235" s="96" t="str">
        <f>IF($L2235="None","",IF(ISERROR(VLOOKUP($L2235,Info!$B$4:$B$266,1,FALSE)),"",VLOOKUP($L2235,Info!$B$4:$L$266,8,FALSE)))</f>
        <v/>
      </c>
      <c r="AB2235" s="96" t="str">
        <f>IF($L2235="None","",IF(ISERROR(VLOOKUP($L2235,Info!$B$4:$B$266,1,FALSE)),"",VLOOKUP($L2235,Info!$B$4:$L$266,10,FALSE)))</f>
        <v/>
      </c>
      <c r="AC2235" s="1" t="str">
        <f>IF(W2235="SO Cable","Black,White",IF(O2235="","",IF(P2235="","",IF($J$12&lt;&gt;"ABC",IF(P2235&lt;="250",VLOOKUP(O2235,Info!$AZ$4:$BB$22,3,FALSE),VLOOKUP(O2235,Info!$AZ$23:$BB$39,3,FALSE)),IF(P2235&lt;="250",VLOOKUP(O2235,Info!$AO$4:$AQ$22,3,FALSE),VLOOKUP(O2235,Info!$AO$23:$AP$39,3,FALSE))))))</f>
        <v/>
      </c>
      <c r="AD2235" s="1"/>
      <c r="AE2235" s="1" t="str">
        <f>IF($L2235="None","",IF(ISERROR(VLOOKUP($L2235,Info!$B$4:$B$266,1,FALSE)),"",VLOOKUP($L2235,Info!$B$4:$L$266,4,FALSE)))</f>
        <v/>
      </c>
      <c r="AF2235" s="1" t="str">
        <f>IF($L2235="None","",IF(ISERROR(VLOOKUP($L2235,Info!$B$4:$B$266,1,FALSE)),"",VLOOKUP($L2235,Info!$B$4:$L$266,6,FALSE)))</f>
        <v/>
      </c>
      <c r="AG2235" s="1"/>
      <c r="AH2235" s="33" t="str" cm="1">
        <f t="array" ref="AH2235">IF(AND(L2235&lt;&gt;"",O2235&lt;&gt;"",R2235:S2235&lt;&gt;"",W2235:X2235&lt;&gt;"",Z2235:AA2235&lt;&gt;"",AC2235&lt;&gt;""),"Good","Bad")</f>
        <v>Bad</v>
      </c>
      <c r="AL2235" t="str" cm="1">
        <f t="array" ref="AL2235">IF(R2235&gt;0,_xlfn.IFS(COUNTIF($L$20:L2235,"&lt;&gt;")&lt;101,1,COUNTIF($L$20:L2235,"&lt;&gt;")&lt;201,2,COUNTIF($L$20:L2235,"&lt;&gt;")&lt;301,3,COUNTIF($L$20:L2235,"&lt;&gt;")&lt;401,4,COUNTIF($L$20:L2235,"&lt;&gt;")&lt;501,5,COUNTIF($L$20:L2235,"&lt;&gt;")&lt;601,6,COUNTIF($L$20:L2235,"&lt;&gt;")&lt;701,7,COUNTIF($L$20:L2235,"&lt;&gt;")&lt;801,8,COUNTIF($L$20:L2235,"&lt;&gt;")&lt;901,9,COUNTIF($L$20:L2235,"&lt;&gt;")&lt;1001,10,COUNTIF($L$20:L2235,"&lt;&gt;")&lt;1101,11,COUNTIF($L$20:L2235,"&lt;&gt;")&lt;1201,12,COUNTIF($L$20:L2235,"&lt;&gt;")&lt;1301,13,COUNTIF($L$20:L2235,"&lt;&gt;")&lt;1401,14,COUNTIF($L$20:L2235,"&lt;&gt;")&lt;1501,15,COUNTIF($L$20:L2235,"&lt;&gt;")&lt;1601,16,COUNTIF($L$20:L2235,"&lt;&gt;")&lt;1701,17,COUNTIF($L$20:L2235,"&lt;&gt;")&lt;1801,18,COUNTIF($L$20:L2235,"&lt;&gt;")&lt;1901,19,COUNTIF($L$20:L2235,"&lt;&gt;")&lt;2001,20,COUNTIF($L$20:L2235,"&lt;&gt;")&lt;2101,21,COUNTIF($L$20:L2235,"&lt;&gt;")&lt;2201,22,COUNTIF($L$20:L2235,"&lt;&gt;")&lt;2301,23,COUNTIF($L$20:L2235,"&lt;&gt;")&lt;2401,24,COUNTIF($L$20:L2235,"&lt;&gt;")&lt;2501,25,COUNTIF($L$20:L2235,"&lt;&gt;")&lt;2601,26,COUNTIF($L$20:L2235,"&lt;&gt;")&lt;2701,27,COUNTIF($L$20:L2235,"&lt;&gt;")&lt;2801,28,COUNTIF($L$20:L2235,"&lt;&gt;")&lt;2901,29,COUNTIF($L$20:L2235,"&lt;&gt;")&lt;3001,30),"")</f>
        <v/>
      </c>
      <c r="AM2235" t="str">
        <f t="shared" si="170"/>
        <v/>
      </c>
      <c r="AN2235" t="str">
        <f t="shared" si="174"/>
        <v/>
      </c>
      <c r="AP2235" t="str">
        <f t="shared" si="173"/>
        <v/>
      </c>
      <c r="AQ2235" t="str">
        <f>IF(AO2235="","",COUNTIFS(AM2235:$AM$3019,AO2235))</f>
        <v/>
      </c>
    </row>
    <row r="2236" spans="1:43" x14ac:dyDescent="0.25">
      <c r="A2236" s="6" t="str">
        <f>IF(COUNT($A$20:A2235)&lt;&gt;$B$4,IF(A2235="","",A2235+1),"")</f>
        <v/>
      </c>
      <c r="B2236" s="3"/>
      <c r="C2236" s="3"/>
      <c r="D2236" s="122"/>
      <c r="E2236" s="3"/>
      <c r="F2236" s="3"/>
      <c r="G2236" s="3"/>
      <c r="H2236" s="3"/>
      <c r="I2236" s="120"/>
      <c r="J2236" s="3"/>
      <c r="K2236" s="95" t="str" cm="1">
        <f t="array" ref="K2236">IF(OR($J$14 = "A",$J$14 = "B",$J$14 = "C"),IF(I2236="","",IF(LEN(I2236)&gt;2,_xlfn.IFS(ISNUMBER(SEARCH("_",I2236)),I2236,ISNUMBER(SEARCH(", ",I2236)),SUBSTITUTE(I2236,", ","_"),ISNUMBER(SEARCH("/ ",I2236)),SUBSTITUTE(I2236,"/ ","_"),ISNUMBER(SEARCH(",",I2236)),SUBSTITUTE(I2236,",","_"),ISNUMBER(SEARCH("/",I2236)),SUBSTITUTE(I2236,"/","_"),ISNUMBER(SEARCH("",I2236)),I2236),I2236)),IF(OR($J$14 = "J",$J$14 = "K"),"",IF(D2236="","",IF(LEN(D2236)&gt;2,_xlfn.IFS(ISNUMBER(SEARCH("_",D2236)),D2236,ISNUMBER(SEARCH(", ",D2236)),SUBSTITUTE(D2236,", ","_"),ISNUMBER(SEARCH("/ ",D2236)),SUBSTITUTE(D2236,"/ ","_"),ISNUMBER(SEARCH(",",D2236)),SUBSTITUTE(D2236,",","_"),ISNUMBER(SEARCH("/",D2236)),SUBSTITUTE(D2236,"/","_"),ISNUMBER(SEARCH("",D2236)),D2236),D2236))))</f>
        <v/>
      </c>
      <c r="L2236" s="1"/>
      <c r="M2236" s="1" t="str">
        <f t="shared" si="171"/>
        <v/>
      </c>
      <c r="N2236" s="94" t="str">
        <f>IF($L2236="None","",IF(ISERROR(VLOOKUP($L2236,Info!$B$4:$B$266,1,FALSE)),"",VLOOKUP($L2236,Info!$B$4:$L$266,5,FALSE)))</f>
        <v/>
      </c>
      <c r="O2236" s="94" t="str">
        <f>IF(K2236="","",IF(AND($J$12&lt;&gt;"ABC",N2236="3"),"BAC",IF(N2236="3","ABC",IF($J$12&lt;&gt;"ABC",IF($J$10="Standard",VLOOKUP(K2236,Info!$BE$4:$BF$481,2,FALSE),VLOOKUP(K2236,Info!$BI$4:$BJ$482,2,FALSE)),IF($J$10="Standard",VLOOKUP(K2236,Info!$AG$4:$AH$2994,2,FALSE),VLOOKUP(K2236,Info!$AK$4:$AL$2997,2,FALSE))))))</f>
        <v/>
      </c>
      <c r="P2236" s="94" t="str">
        <f>IF($L2236="None","",IF(ISERROR(VLOOKUP($L2236,Info!$B$4:$B$266,1,FALSE)),"",VLOOKUP($L2236,Info!$B$4:$L$266,3,FALSE)))</f>
        <v/>
      </c>
      <c r="Q2236" s="96" t="str">
        <f>IF($L2236="None","",IF(ISERROR(VLOOKUP($L2236,Info!$B$4:$B$266,1,FALSE)),"",VLOOKUP($L2236,Info!$B$4:$L$266,4,FALSE)))</f>
        <v/>
      </c>
      <c r="R2236" s="1"/>
      <c r="S2236" s="6" t="str">
        <f t="shared" si="172"/>
        <v/>
      </c>
      <c r="T2236" s="6" t="str">
        <f>IF($L2236="None","",IF(ISERROR(VLOOKUP($L2236,Info!$B$4:$B$266,1,FALSE)),"",VLOOKUP($L2236,Info!$B$4:$L$266,11,FALSE)))</f>
        <v/>
      </c>
      <c r="U2236" s="1"/>
      <c r="V2236" s="1"/>
      <c r="W2236" s="1"/>
      <c r="X2236" s="1" t="str">
        <f>IF($L2236="None","",IF(ISERROR(VLOOKUP($L2236,Info!$B$4:$B$266,1,FALSE)),"",IF(OR(W2236="Metallic Liquid Tight",W2236="Non-Metallic Liquid Tight",W2236="LSZH",W2236="Greenfield"),VLOOKUP($L2236,Info!$B$4:$L$266,7,FALSE),"N/A")))</f>
        <v/>
      </c>
      <c r="Y2236" s="1"/>
      <c r="Z2236" s="96" t="str">
        <f>IF($L2236="None","",IF(ISERROR(VLOOKUP($L2236,Info!$B$4:$B$266,1,FALSE)),"",VLOOKUP($L2236,Info!$B$4:$L$266,9,FALSE)))</f>
        <v/>
      </c>
      <c r="AA2236" s="96" t="str">
        <f>IF($L2236="None","",IF(ISERROR(VLOOKUP($L2236,Info!$B$4:$B$266,1,FALSE)),"",VLOOKUP($L2236,Info!$B$4:$L$266,8,FALSE)))</f>
        <v/>
      </c>
      <c r="AB2236" s="96" t="str">
        <f>IF($L2236="None","",IF(ISERROR(VLOOKUP($L2236,Info!$B$4:$B$266,1,FALSE)),"",VLOOKUP($L2236,Info!$B$4:$L$266,10,FALSE)))</f>
        <v/>
      </c>
      <c r="AC2236" s="1" t="str">
        <f>IF(W2236="SO Cable","Black,White",IF(O2236="","",IF(P2236="","",IF($J$12&lt;&gt;"ABC",IF(P2236&lt;="250",VLOOKUP(O2236,Info!$AZ$4:$BB$22,3,FALSE),VLOOKUP(O2236,Info!$AZ$23:$BB$39,3,FALSE)),IF(P2236&lt;="250",VLOOKUP(O2236,Info!$AO$4:$AQ$22,3,FALSE),VLOOKUP(O2236,Info!$AO$23:$AP$39,3,FALSE))))))</f>
        <v/>
      </c>
      <c r="AD2236" s="1"/>
      <c r="AE2236" s="1" t="str">
        <f>IF($L2236="None","",IF(ISERROR(VLOOKUP($L2236,Info!$B$4:$B$266,1,FALSE)),"",VLOOKUP($L2236,Info!$B$4:$L$266,4,FALSE)))</f>
        <v/>
      </c>
      <c r="AF2236" s="1" t="str">
        <f>IF($L2236="None","",IF(ISERROR(VLOOKUP($L2236,Info!$B$4:$B$266,1,FALSE)),"",VLOOKUP($L2236,Info!$B$4:$L$266,6,FALSE)))</f>
        <v/>
      </c>
      <c r="AG2236" s="1"/>
      <c r="AH2236" s="33" t="str" cm="1">
        <f t="array" ref="AH2236">IF(AND(L2236&lt;&gt;"",O2236&lt;&gt;"",R2236:S2236&lt;&gt;"",W2236:X2236&lt;&gt;"",Z2236:AA2236&lt;&gt;"",AC2236&lt;&gt;""),"Good","Bad")</f>
        <v>Bad</v>
      </c>
      <c r="AL2236" t="str" cm="1">
        <f t="array" ref="AL2236">IF(R2236&gt;0,_xlfn.IFS(COUNTIF($L$20:L2236,"&lt;&gt;")&lt;101,1,COUNTIF($L$20:L2236,"&lt;&gt;")&lt;201,2,COUNTIF($L$20:L2236,"&lt;&gt;")&lt;301,3,COUNTIF($L$20:L2236,"&lt;&gt;")&lt;401,4,COUNTIF($L$20:L2236,"&lt;&gt;")&lt;501,5,COUNTIF($L$20:L2236,"&lt;&gt;")&lt;601,6,COUNTIF($L$20:L2236,"&lt;&gt;")&lt;701,7,COUNTIF($L$20:L2236,"&lt;&gt;")&lt;801,8,COUNTIF($L$20:L2236,"&lt;&gt;")&lt;901,9,COUNTIF($L$20:L2236,"&lt;&gt;")&lt;1001,10,COUNTIF($L$20:L2236,"&lt;&gt;")&lt;1101,11,COUNTIF($L$20:L2236,"&lt;&gt;")&lt;1201,12,COUNTIF($L$20:L2236,"&lt;&gt;")&lt;1301,13,COUNTIF($L$20:L2236,"&lt;&gt;")&lt;1401,14,COUNTIF($L$20:L2236,"&lt;&gt;")&lt;1501,15,COUNTIF($L$20:L2236,"&lt;&gt;")&lt;1601,16,COUNTIF($L$20:L2236,"&lt;&gt;")&lt;1701,17,COUNTIF($L$20:L2236,"&lt;&gt;")&lt;1801,18,COUNTIF($L$20:L2236,"&lt;&gt;")&lt;1901,19,COUNTIF($L$20:L2236,"&lt;&gt;")&lt;2001,20,COUNTIF($L$20:L2236,"&lt;&gt;")&lt;2101,21,COUNTIF($L$20:L2236,"&lt;&gt;")&lt;2201,22,COUNTIF($L$20:L2236,"&lt;&gt;")&lt;2301,23,COUNTIF($L$20:L2236,"&lt;&gt;")&lt;2401,24,COUNTIF($L$20:L2236,"&lt;&gt;")&lt;2501,25,COUNTIF($L$20:L2236,"&lt;&gt;")&lt;2601,26,COUNTIF($L$20:L2236,"&lt;&gt;")&lt;2701,27,COUNTIF($L$20:L2236,"&lt;&gt;")&lt;2801,28,COUNTIF($L$20:L2236,"&lt;&gt;")&lt;2901,29,COUNTIF($L$20:L2236,"&lt;&gt;")&lt;3001,30),"")</f>
        <v/>
      </c>
      <c r="AM2236" t="str">
        <f t="shared" si="170"/>
        <v/>
      </c>
      <c r="AN2236" t="str">
        <f t="shared" si="174"/>
        <v/>
      </c>
      <c r="AP2236" t="str">
        <f t="shared" si="173"/>
        <v/>
      </c>
      <c r="AQ2236" t="str">
        <f>IF(AO2236="","",COUNTIFS(AM2236:$AM$3019,AO2236))</f>
        <v/>
      </c>
    </row>
    <row r="2237" spans="1:43" x14ac:dyDescent="0.25">
      <c r="A2237" s="6" t="str">
        <f>IF(COUNT($A$20:A2236)&lt;&gt;$B$4,IF(A2236="","",A2236+1),"")</f>
        <v/>
      </c>
      <c r="B2237" s="3"/>
      <c r="C2237" s="3"/>
      <c r="D2237" s="122"/>
      <c r="E2237" s="3"/>
      <c r="F2237" s="3"/>
      <c r="G2237" s="3"/>
      <c r="H2237" s="3"/>
      <c r="I2237" s="120"/>
      <c r="J2237" s="3"/>
      <c r="K2237" s="95" t="str" cm="1">
        <f t="array" ref="K2237">IF(OR($J$14 = "A",$J$14 = "B",$J$14 = "C"),IF(I2237="","",IF(LEN(I2237)&gt;2,_xlfn.IFS(ISNUMBER(SEARCH("_",I2237)),I2237,ISNUMBER(SEARCH(", ",I2237)),SUBSTITUTE(I2237,", ","_"),ISNUMBER(SEARCH("/ ",I2237)),SUBSTITUTE(I2237,"/ ","_"),ISNUMBER(SEARCH(",",I2237)),SUBSTITUTE(I2237,",","_"),ISNUMBER(SEARCH("/",I2237)),SUBSTITUTE(I2237,"/","_"),ISNUMBER(SEARCH("",I2237)),I2237),I2237)),IF(OR($J$14 = "J",$J$14 = "K"),"",IF(D2237="","",IF(LEN(D2237)&gt;2,_xlfn.IFS(ISNUMBER(SEARCH("_",D2237)),D2237,ISNUMBER(SEARCH(", ",D2237)),SUBSTITUTE(D2237,", ","_"),ISNUMBER(SEARCH("/ ",D2237)),SUBSTITUTE(D2237,"/ ","_"),ISNUMBER(SEARCH(",",D2237)),SUBSTITUTE(D2237,",","_"),ISNUMBER(SEARCH("/",D2237)),SUBSTITUTE(D2237,"/","_"),ISNUMBER(SEARCH("",D2237)),D2237),D2237))))</f>
        <v/>
      </c>
      <c r="L2237" s="1"/>
      <c r="M2237" s="1" t="str">
        <f t="shared" si="171"/>
        <v/>
      </c>
      <c r="N2237" s="94" t="str">
        <f>IF($L2237="None","",IF(ISERROR(VLOOKUP($L2237,Info!$B$4:$B$266,1,FALSE)),"",VLOOKUP($L2237,Info!$B$4:$L$266,5,FALSE)))</f>
        <v/>
      </c>
      <c r="O2237" s="94" t="str">
        <f>IF(K2237="","",IF(AND($J$12&lt;&gt;"ABC",N2237="3"),"BAC",IF(N2237="3","ABC",IF($J$12&lt;&gt;"ABC",IF($J$10="Standard",VLOOKUP(K2237,Info!$BE$4:$BF$481,2,FALSE),VLOOKUP(K2237,Info!$BI$4:$BJ$482,2,FALSE)),IF($J$10="Standard",VLOOKUP(K2237,Info!$AG$4:$AH$2994,2,FALSE),VLOOKUP(K2237,Info!$AK$4:$AL$2997,2,FALSE))))))</f>
        <v/>
      </c>
      <c r="P2237" s="94" t="str">
        <f>IF($L2237="None","",IF(ISERROR(VLOOKUP($L2237,Info!$B$4:$B$266,1,FALSE)),"",VLOOKUP($L2237,Info!$B$4:$L$266,3,FALSE)))</f>
        <v/>
      </c>
      <c r="Q2237" s="96" t="str">
        <f>IF($L2237="None","",IF(ISERROR(VLOOKUP($L2237,Info!$B$4:$B$266,1,FALSE)),"",VLOOKUP($L2237,Info!$B$4:$L$266,4,FALSE)))</f>
        <v/>
      </c>
      <c r="R2237" s="1"/>
      <c r="S2237" s="6" t="str">
        <f t="shared" si="172"/>
        <v/>
      </c>
      <c r="T2237" s="6" t="str">
        <f>IF($L2237="None","",IF(ISERROR(VLOOKUP($L2237,Info!$B$4:$B$266,1,FALSE)),"",VLOOKUP($L2237,Info!$B$4:$L$266,11,FALSE)))</f>
        <v/>
      </c>
      <c r="U2237" s="1"/>
      <c r="V2237" s="1"/>
      <c r="W2237" s="1"/>
      <c r="X2237" s="1" t="str">
        <f>IF($L2237="None","",IF(ISERROR(VLOOKUP($L2237,Info!$B$4:$B$266,1,FALSE)),"",IF(OR(W2237="Metallic Liquid Tight",W2237="Non-Metallic Liquid Tight",W2237="LSZH",W2237="Greenfield"),VLOOKUP($L2237,Info!$B$4:$L$266,7,FALSE),"N/A")))</f>
        <v/>
      </c>
      <c r="Y2237" s="1"/>
      <c r="Z2237" s="96" t="str">
        <f>IF($L2237="None","",IF(ISERROR(VLOOKUP($L2237,Info!$B$4:$B$266,1,FALSE)),"",VLOOKUP($L2237,Info!$B$4:$L$266,9,FALSE)))</f>
        <v/>
      </c>
      <c r="AA2237" s="96" t="str">
        <f>IF($L2237="None","",IF(ISERROR(VLOOKUP($L2237,Info!$B$4:$B$266,1,FALSE)),"",VLOOKUP($L2237,Info!$B$4:$L$266,8,FALSE)))</f>
        <v/>
      </c>
      <c r="AB2237" s="96" t="str">
        <f>IF($L2237="None","",IF(ISERROR(VLOOKUP($L2237,Info!$B$4:$B$266,1,FALSE)),"",VLOOKUP($L2237,Info!$B$4:$L$266,10,FALSE)))</f>
        <v/>
      </c>
      <c r="AC2237" s="1" t="str">
        <f>IF(W2237="SO Cable","Black,White",IF(O2237="","",IF(P2237="","",IF($J$12&lt;&gt;"ABC",IF(P2237&lt;="250",VLOOKUP(O2237,Info!$AZ$4:$BB$22,3,FALSE),VLOOKUP(O2237,Info!$AZ$23:$BB$39,3,FALSE)),IF(P2237&lt;="250",VLOOKUP(O2237,Info!$AO$4:$AQ$22,3,FALSE),VLOOKUP(O2237,Info!$AO$23:$AP$39,3,FALSE))))))</f>
        <v/>
      </c>
      <c r="AD2237" s="1"/>
      <c r="AE2237" s="1" t="str">
        <f>IF($L2237="None","",IF(ISERROR(VLOOKUP($L2237,Info!$B$4:$B$266,1,FALSE)),"",VLOOKUP($L2237,Info!$B$4:$L$266,4,FALSE)))</f>
        <v/>
      </c>
      <c r="AF2237" s="1" t="str">
        <f>IF($L2237="None","",IF(ISERROR(VLOOKUP($L2237,Info!$B$4:$B$266,1,FALSE)),"",VLOOKUP($L2237,Info!$B$4:$L$266,6,FALSE)))</f>
        <v/>
      </c>
      <c r="AG2237" s="1"/>
      <c r="AH2237" s="33" t="str" cm="1">
        <f t="array" ref="AH2237">IF(AND(L2237&lt;&gt;"",O2237&lt;&gt;"",R2237:S2237&lt;&gt;"",W2237:X2237&lt;&gt;"",Z2237:AA2237&lt;&gt;"",AC2237&lt;&gt;""),"Good","Bad")</f>
        <v>Bad</v>
      </c>
      <c r="AL2237" t="str" cm="1">
        <f t="array" ref="AL2237">IF(R2237&gt;0,_xlfn.IFS(COUNTIF($L$20:L2237,"&lt;&gt;")&lt;101,1,COUNTIF($L$20:L2237,"&lt;&gt;")&lt;201,2,COUNTIF($L$20:L2237,"&lt;&gt;")&lt;301,3,COUNTIF($L$20:L2237,"&lt;&gt;")&lt;401,4,COUNTIF($L$20:L2237,"&lt;&gt;")&lt;501,5,COUNTIF($L$20:L2237,"&lt;&gt;")&lt;601,6,COUNTIF($L$20:L2237,"&lt;&gt;")&lt;701,7,COUNTIF($L$20:L2237,"&lt;&gt;")&lt;801,8,COUNTIF($L$20:L2237,"&lt;&gt;")&lt;901,9,COUNTIF($L$20:L2237,"&lt;&gt;")&lt;1001,10,COUNTIF($L$20:L2237,"&lt;&gt;")&lt;1101,11,COUNTIF($L$20:L2237,"&lt;&gt;")&lt;1201,12,COUNTIF($L$20:L2237,"&lt;&gt;")&lt;1301,13,COUNTIF($L$20:L2237,"&lt;&gt;")&lt;1401,14,COUNTIF($L$20:L2237,"&lt;&gt;")&lt;1501,15,COUNTIF($L$20:L2237,"&lt;&gt;")&lt;1601,16,COUNTIF($L$20:L2237,"&lt;&gt;")&lt;1701,17,COUNTIF($L$20:L2237,"&lt;&gt;")&lt;1801,18,COUNTIF($L$20:L2237,"&lt;&gt;")&lt;1901,19,COUNTIF($L$20:L2237,"&lt;&gt;")&lt;2001,20,COUNTIF($L$20:L2237,"&lt;&gt;")&lt;2101,21,COUNTIF($L$20:L2237,"&lt;&gt;")&lt;2201,22,COUNTIF($L$20:L2237,"&lt;&gt;")&lt;2301,23,COUNTIF($L$20:L2237,"&lt;&gt;")&lt;2401,24,COUNTIF($L$20:L2237,"&lt;&gt;")&lt;2501,25,COUNTIF($L$20:L2237,"&lt;&gt;")&lt;2601,26,COUNTIF($L$20:L2237,"&lt;&gt;")&lt;2701,27,COUNTIF($L$20:L2237,"&lt;&gt;")&lt;2801,28,COUNTIF($L$20:L2237,"&lt;&gt;")&lt;2901,29,COUNTIF($L$20:L2237,"&lt;&gt;")&lt;3001,30),"")</f>
        <v/>
      </c>
      <c r="AM2237" t="str">
        <f t="shared" si="170"/>
        <v/>
      </c>
      <c r="AN2237" t="str">
        <f t="shared" si="174"/>
        <v/>
      </c>
      <c r="AP2237" t="str">
        <f t="shared" si="173"/>
        <v/>
      </c>
      <c r="AQ2237" t="str">
        <f>IF(AO2237="","",COUNTIFS(AM2237:$AM$3019,AO2237))</f>
        <v/>
      </c>
    </row>
    <row r="2238" spans="1:43" x14ac:dyDescent="0.25">
      <c r="A2238" s="6" t="str">
        <f>IF(COUNT($A$20:A2237)&lt;&gt;$B$4,IF(A2237="","",A2237+1),"")</f>
        <v/>
      </c>
      <c r="B2238" s="3"/>
      <c r="C2238" s="3"/>
      <c r="D2238" s="122"/>
      <c r="E2238" s="3"/>
      <c r="F2238" s="3"/>
      <c r="G2238" s="3"/>
      <c r="H2238" s="3"/>
      <c r="I2238" s="120"/>
      <c r="J2238" s="3"/>
      <c r="K2238" s="95" t="str" cm="1">
        <f t="array" ref="K2238">IF(OR($J$14 = "A",$J$14 = "B",$J$14 = "C"),IF(I2238="","",IF(LEN(I2238)&gt;2,_xlfn.IFS(ISNUMBER(SEARCH("_",I2238)),I2238,ISNUMBER(SEARCH(", ",I2238)),SUBSTITUTE(I2238,", ","_"),ISNUMBER(SEARCH("/ ",I2238)),SUBSTITUTE(I2238,"/ ","_"),ISNUMBER(SEARCH(",",I2238)),SUBSTITUTE(I2238,",","_"),ISNUMBER(SEARCH("/",I2238)),SUBSTITUTE(I2238,"/","_"),ISNUMBER(SEARCH("",I2238)),I2238),I2238)),IF(OR($J$14 = "J",$J$14 = "K"),"",IF(D2238="","",IF(LEN(D2238)&gt;2,_xlfn.IFS(ISNUMBER(SEARCH("_",D2238)),D2238,ISNUMBER(SEARCH(", ",D2238)),SUBSTITUTE(D2238,", ","_"),ISNUMBER(SEARCH("/ ",D2238)),SUBSTITUTE(D2238,"/ ","_"),ISNUMBER(SEARCH(",",D2238)),SUBSTITUTE(D2238,",","_"),ISNUMBER(SEARCH("/",D2238)),SUBSTITUTE(D2238,"/","_"),ISNUMBER(SEARCH("",D2238)),D2238),D2238))))</f>
        <v/>
      </c>
      <c r="L2238" s="1"/>
      <c r="M2238" s="1" t="str">
        <f t="shared" si="171"/>
        <v/>
      </c>
      <c r="N2238" s="94" t="str">
        <f>IF($L2238="None","",IF(ISERROR(VLOOKUP($L2238,Info!$B$4:$B$266,1,FALSE)),"",VLOOKUP($L2238,Info!$B$4:$L$266,5,FALSE)))</f>
        <v/>
      </c>
      <c r="O2238" s="94" t="str">
        <f>IF(K2238="","",IF(AND($J$12&lt;&gt;"ABC",N2238="3"),"BAC",IF(N2238="3","ABC",IF($J$12&lt;&gt;"ABC",IF($J$10="Standard",VLOOKUP(K2238,Info!$BE$4:$BF$481,2,FALSE),VLOOKUP(K2238,Info!$BI$4:$BJ$482,2,FALSE)),IF($J$10="Standard",VLOOKUP(K2238,Info!$AG$4:$AH$2994,2,FALSE),VLOOKUP(K2238,Info!$AK$4:$AL$2997,2,FALSE))))))</f>
        <v/>
      </c>
      <c r="P2238" s="94" t="str">
        <f>IF($L2238="None","",IF(ISERROR(VLOOKUP($L2238,Info!$B$4:$B$266,1,FALSE)),"",VLOOKUP($L2238,Info!$B$4:$L$266,3,FALSE)))</f>
        <v/>
      </c>
      <c r="Q2238" s="96" t="str">
        <f>IF($L2238="None","",IF(ISERROR(VLOOKUP($L2238,Info!$B$4:$B$266,1,FALSE)),"",VLOOKUP($L2238,Info!$B$4:$L$266,4,FALSE)))</f>
        <v/>
      </c>
      <c r="R2238" s="1"/>
      <c r="S2238" s="6" t="str">
        <f t="shared" si="172"/>
        <v/>
      </c>
      <c r="T2238" s="6" t="str">
        <f>IF($L2238="None","",IF(ISERROR(VLOOKUP($L2238,Info!$B$4:$B$266,1,FALSE)),"",VLOOKUP($L2238,Info!$B$4:$L$266,11,FALSE)))</f>
        <v/>
      </c>
      <c r="U2238" s="1"/>
      <c r="V2238" s="1"/>
      <c r="W2238" s="1"/>
      <c r="X2238" s="1" t="str">
        <f>IF($L2238="None","",IF(ISERROR(VLOOKUP($L2238,Info!$B$4:$B$266,1,FALSE)),"",IF(OR(W2238="Metallic Liquid Tight",W2238="Non-Metallic Liquid Tight",W2238="LSZH",W2238="Greenfield"),VLOOKUP($L2238,Info!$B$4:$L$266,7,FALSE),"N/A")))</f>
        <v/>
      </c>
      <c r="Y2238" s="1"/>
      <c r="Z2238" s="96" t="str">
        <f>IF($L2238="None","",IF(ISERROR(VLOOKUP($L2238,Info!$B$4:$B$266,1,FALSE)),"",VLOOKUP($L2238,Info!$B$4:$L$266,9,FALSE)))</f>
        <v/>
      </c>
      <c r="AA2238" s="96" t="str">
        <f>IF($L2238="None","",IF(ISERROR(VLOOKUP($L2238,Info!$B$4:$B$266,1,FALSE)),"",VLOOKUP($L2238,Info!$B$4:$L$266,8,FALSE)))</f>
        <v/>
      </c>
      <c r="AB2238" s="96" t="str">
        <f>IF($L2238="None","",IF(ISERROR(VLOOKUP($L2238,Info!$B$4:$B$266,1,FALSE)),"",VLOOKUP($L2238,Info!$B$4:$L$266,10,FALSE)))</f>
        <v/>
      </c>
      <c r="AC2238" s="1" t="str">
        <f>IF(W2238="SO Cable","Black,White",IF(O2238="","",IF(P2238="","",IF($J$12&lt;&gt;"ABC",IF(P2238&lt;="250",VLOOKUP(O2238,Info!$AZ$4:$BB$22,3,FALSE),VLOOKUP(O2238,Info!$AZ$23:$BB$39,3,FALSE)),IF(P2238&lt;="250",VLOOKUP(O2238,Info!$AO$4:$AQ$22,3,FALSE),VLOOKUP(O2238,Info!$AO$23:$AP$39,3,FALSE))))))</f>
        <v/>
      </c>
      <c r="AD2238" s="1"/>
      <c r="AE2238" s="1" t="str">
        <f>IF($L2238="None","",IF(ISERROR(VLOOKUP($L2238,Info!$B$4:$B$266,1,FALSE)),"",VLOOKUP($L2238,Info!$B$4:$L$266,4,FALSE)))</f>
        <v/>
      </c>
      <c r="AF2238" s="1" t="str">
        <f>IF($L2238="None","",IF(ISERROR(VLOOKUP($L2238,Info!$B$4:$B$266,1,FALSE)),"",VLOOKUP($L2238,Info!$B$4:$L$266,6,FALSE)))</f>
        <v/>
      </c>
      <c r="AG2238" s="1"/>
      <c r="AH2238" s="33" t="str" cm="1">
        <f t="array" ref="AH2238">IF(AND(L2238&lt;&gt;"",O2238&lt;&gt;"",R2238:S2238&lt;&gt;"",W2238:X2238&lt;&gt;"",Z2238:AA2238&lt;&gt;"",AC2238&lt;&gt;""),"Good","Bad")</f>
        <v>Bad</v>
      </c>
      <c r="AL2238" t="str" cm="1">
        <f t="array" ref="AL2238">IF(R2238&gt;0,_xlfn.IFS(COUNTIF($L$20:L2238,"&lt;&gt;")&lt;101,1,COUNTIF($L$20:L2238,"&lt;&gt;")&lt;201,2,COUNTIF($L$20:L2238,"&lt;&gt;")&lt;301,3,COUNTIF($L$20:L2238,"&lt;&gt;")&lt;401,4,COUNTIF($L$20:L2238,"&lt;&gt;")&lt;501,5,COUNTIF($L$20:L2238,"&lt;&gt;")&lt;601,6,COUNTIF($L$20:L2238,"&lt;&gt;")&lt;701,7,COUNTIF($L$20:L2238,"&lt;&gt;")&lt;801,8,COUNTIF($L$20:L2238,"&lt;&gt;")&lt;901,9,COUNTIF($L$20:L2238,"&lt;&gt;")&lt;1001,10,COUNTIF($L$20:L2238,"&lt;&gt;")&lt;1101,11,COUNTIF($L$20:L2238,"&lt;&gt;")&lt;1201,12,COUNTIF($L$20:L2238,"&lt;&gt;")&lt;1301,13,COUNTIF($L$20:L2238,"&lt;&gt;")&lt;1401,14,COUNTIF($L$20:L2238,"&lt;&gt;")&lt;1501,15,COUNTIF($L$20:L2238,"&lt;&gt;")&lt;1601,16,COUNTIF($L$20:L2238,"&lt;&gt;")&lt;1701,17,COUNTIF($L$20:L2238,"&lt;&gt;")&lt;1801,18,COUNTIF($L$20:L2238,"&lt;&gt;")&lt;1901,19,COUNTIF($L$20:L2238,"&lt;&gt;")&lt;2001,20,COUNTIF($L$20:L2238,"&lt;&gt;")&lt;2101,21,COUNTIF($L$20:L2238,"&lt;&gt;")&lt;2201,22,COUNTIF($L$20:L2238,"&lt;&gt;")&lt;2301,23,COUNTIF($L$20:L2238,"&lt;&gt;")&lt;2401,24,COUNTIF($L$20:L2238,"&lt;&gt;")&lt;2501,25,COUNTIF($L$20:L2238,"&lt;&gt;")&lt;2601,26,COUNTIF($L$20:L2238,"&lt;&gt;")&lt;2701,27,COUNTIF($L$20:L2238,"&lt;&gt;")&lt;2801,28,COUNTIF($L$20:L2238,"&lt;&gt;")&lt;2901,29,COUNTIF($L$20:L2238,"&lt;&gt;")&lt;3001,30),"")</f>
        <v/>
      </c>
      <c r="AM2238" t="str">
        <f t="shared" si="170"/>
        <v/>
      </c>
      <c r="AN2238" t="str">
        <f t="shared" si="174"/>
        <v/>
      </c>
      <c r="AP2238" t="str">
        <f t="shared" si="173"/>
        <v/>
      </c>
      <c r="AQ2238" t="str">
        <f>IF(AO2238="","",COUNTIFS(AM2238:$AM$3019,AO2238))</f>
        <v/>
      </c>
    </row>
    <row r="2239" spans="1:43" x14ac:dyDescent="0.25">
      <c r="A2239" s="6" t="str">
        <f>IF(COUNT($A$20:A2238)&lt;&gt;$B$4,IF(A2238="","",A2238+1),"")</f>
        <v/>
      </c>
      <c r="B2239" s="3"/>
      <c r="C2239" s="3"/>
      <c r="D2239" s="122"/>
      <c r="E2239" s="3"/>
      <c r="F2239" s="3"/>
      <c r="G2239" s="3"/>
      <c r="H2239" s="3"/>
      <c r="I2239" s="120"/>
      <c r="J2239" s="3"/>
      <c r="K2239" s="95" t="str" cm="1">
        <f t="array" ref="K2239">IF(OR($J$14 = "A",$J$14 = "B",$J$14 = "C"),IF(I2239="","",IF(LEN(I2239)&gt;2,_xlfn.IFS(ISNUMBER(SEARCH("_",I2239)),I2239,ISNUMBER(SEARCH(", ",I2239)),SUBSTITUTE(I2239,", ","_"),ISNUMBER(SEARCH("/ ",I2239)),SUBSTITUTE(I2239,"/ ","_"),ISNUMBER(SEARCH(",",I2239)),SUBSTITUTE(I2239,",","_"),ISNUMBER(SEARCH("/",I2239)),SUBSTITUTE(I2239,"/","_"),ISNUMBER(SEARCH("",I2239)),I2239),I2239)),IF(OR($J$14 = "J",$J$14 = "K"),"",IF(D2239="","",IF(LEN(D2239)&gt;2,_xlfn.IFS(ISNUMBER(SEARCH("_",D2239)),D2239,ISNUMBER(SEARCH(", ",D2239)),SUBSTITUTE(D2239,", ","_"),ISNUMBER(SEARCH("/ ",D2239)),SUBSTITUTE(D2239,"/ ","_"),ISNUMBER(SEARCH(",",D2239)),SUBSTITUTE(D2239,",","_"),ISNUMBER(SEARCH("/",D2239)),SUBSTITUTE(D2239,"/","_"),ISNUMBER(SEARCH("",D2239)),D2239),D2239))))</f>
        <v/>
      </c>
      <c r="L2239" s="1"/>
      <c r="M2239" s="1" t="str">
        <f t="shared" si="171"/>
        <v/>
      </c>
      <c r="N2239" s="94" t="str">
        <f>IF($L2239="None","",IF(ISERROR(VLOOKUP($L2239,Info!$B$4:$B$266,1,FALSE)),"",VLOOKUP($L2239,Info!$B$4:$L$266,5,FALSE)))</f>
        <v/>
      </c>
      <c r="O2239" s="94" t="str">
        <f>IF(K2239="","",IF(AND($J$12&lt;&gt;"ABC",N2239="3"),"BAC",IF(N2239="3","ABC",IF($J$12&lt;&gt;"ABC",IF($J$10="Standard",VLOOKUP(K2239,Info!$BE$4:$BF$481,2,FALSE),VLOOKUP(K2239,Info!$BI$4:$BJ$482,2,FALSE)),IF($J$10="Standard",VLOOKUP(K2239,Info!$AG$4:$AH$2994,2,FALSE),VLOOKUP(K2239,Info!$AK$4:$AL$2997,2,FALSE))))))</f>
        <v/>
      </c>
      <c r="P2239" s="94" t="str">
        <f>IF($L2239="None","",IF(ISERROR(VLOOKUP($L2239,Info!$B$4:$B$266,1,FALSE)),"",VLOOKUP($L2239,Info!$B$4:$L$266,3,FALSE)))</f>
        <v/>
      </c>
      <c r="Q2239" s="96" t="str">
        <f>IF($L2239="None","",IF(ISERROR(VLOOKUP($L2239,Info!$B$4:$B$266,1,FALSE)),"",VLOOKUP($L2239,Info!$B$4:$L$266,4,FALSE)))</f>
        <v/>
      </c>
      <c r="R2239" s="1"/>
      <c r="S2239" s="6" t="str">
        <f t="shared" si="172"/>
        <v/>
      </c>
      <c r="T2239" s="6" t="str">
        <f>IF($L2239="None","",IF(ISERROR(VLOOKUP($L2239,Info!$B$4:$B$266,1,FALSE)),"",VLOOKUP($L2239,Info!$B$4:$L$266,11,FALSE)))</f>
        <v/>
      </c>
      <c r="U2239" s="1"/>
      <c r="V2239" s="1"/>
      <c r="W2239" s="1"/>
      <c r="X2239" s="1" t="str">
        <f>IF($L2239="None","",IF(ISERROR(VLOOKUP($L2239,Info!$B$4:$B$266,1,FALSE)),"",IF(OR(W2239="Metallic Liquid Tight",W2239="Non-Metallic Liquid Tight",W2239="LSZH",W2239="Greenfield"),VLOOKUP($L2239,Info!$B$4:$L$266,7,FALSE),"N/A")))</f>
        <v/>
      </c>
      <c r="Y2239" s="1"/>
      <c r="Z2239" s="96" t="str">
        <f>IF($L2239="None","",IF(ISERROR(VLOOKUP($L2239,Info!$B$4:$B$266,1,FALSE)),"",VLOOKUP($L2239,Info!$B$4:$L$266,9,FALSE)))</f>
        <v/>
      </c>
      <c r="AA2239" s="96" t="str">
        <f>IF($L2239="None","",IF(ISERROR(VLOOKUP($L2239,Info!$B$4:$B$266,1,FALSE)),"",VLOOKUP($L2239,Info!$B$4:$L$266,8,FALSE)))</f>
        <v/>
      </c>
      <c r="AB2239" s="96" t="str">
        <f>IF($L2239="None","",IF(ISERROR(VLOOKUP($L2239,Info!$B$4:$B$266,1,FALSE)),"",VLOOKUP($L2239,Info!$B$4:$L$266,10,FALSE)))</f>
        <v/>
      </c>
      <c r="AC2239" s="1" t="str">
        <f>IF(W2239="SO Cable","Black,White",IF(O2239="","",IF(P2239="","",IF($J$12&lt;&gt;"ABC",IF(P2239&lt;="250",VLOOKUP(O2239,Info!$AZ$4:$BB$22,3,FALSE),VLOOKUP(O2239,Info!$AZ$23:$BB$39,3,FALSE)),IF(P2239&lt;="250",VLOOKUP(O2239,Info!$AO$4:$AQ$22,3,FALSE),VLOOKUP(O2239,Info!$AO$23:$AP$39,3,FALSE))))))</f>
        <v/>
      </c>
      <c r="AD2239" s="1"/>
      <c r="AE2239" s="1" t="str">
        <f>IF($L2239="None","",IF(ISERROR(VLOOKUP($L2239,Info!$B$4:$B$266,1,FALSE)),"",VLOOKUP($L2239,Info!$B$4:$L$266,4,FALSE)))</f>
        <v/>
      </c>
      <c r="AF2239" s="1" t="str">
        <f>IF($L2239="None","",IF(ISERROR(VLOOKUP($L2239,Info!$B$4:$B$266,1,FALSE)),"",VLOOKUP($L2239,Info!$B$4:$L$266,6,FALSE)))</f>
        <v/>
      </c>
      <c r="AG2239" s="1"/>
      <c r="AH2239" s="33" t="str" cm="1">
        <f t="array" ref="AH2239">IF(AND(L2239&lt;&gt;"",O2239&lt;&gt;"",R2239:S2239&lt;&gt;"",W2239:X2239&lt;&gt;"",Z2239:AA2239&lt;&gt;"",AC2239&lt;&gt;""),"Good","Bad")</f>
        <v>Bad</v>
      </c>
      <c r="AL2239" t="str" cm="1">
        <f t="array" ref="AL2239">IF(R2239&gt;0,_xlfn.IFS(COUNTIF($L$20:L2239,"&lt;&gt;")&lt;101,1,COUNTIF($L$20:L2239,"&lt;&gt;")&lt;201,2,COUNTIF($L$20:L2239,"&lt;&gt;")&lt;301,3,COUNTIF($L$20:L2239,"&lt;&gt;")&lt;401,4,COUNTIF($L$20:L2239,"&lt;&gt;")&lt;501,5,COUNTIF($L$20:L2239,"&lt;&gt;")&lt;601,6,COUNTIF($L$20:L2239,"&lt;&gt;")&lt;701,7,COUNTIF($L$20:L2239,"&lt;&gt;")&lt;801,8,COUNTIF($L$20:L2239,"&lt;&gt;")&lt;901,9,COUNTIF($L$20:L2239,"&lt;&gt;")&lt;1001,10,COUNTIF($L$20:L2239,"&lt;&gt;")&lt;1101,11,COUNTIF($L$20:L2239,"&lt;&gt;")&lt;1201,12,COUNTIF($L$20:L2239,"&lt;&gt;")&lt;1301,13,COUNTIF($L$20:L2239,"&lt;&gt;")&lt;1401,14,COUNTIF($L$20:L2239,"&lt;&gt;")&lt;1501,15,COUNTIF($L$20:L2239,"&lt;&gt;")&lt;1601,16,COUNTIF($L$20:L2239,"&lt;&gt;")&lt;1701,17,COUNTIF($L$20:L2239,"&lt;&gt;")&lt;1801,18,COUNTIF($L$20:L2239,"&lt;&gt;")&lt;1901,19,COUNTIF($L$20:L2239,"&lt;&gt;")&lt;2001,20,COUNTIF($L$20:L2239,"&lt;&gt;")&lt;2101,21,COUNTIF($L$20:L2239,"&lt;&gt;")&lt;2201,22,COUNTIF($L$20:L2239,"&lt;&gt;")&lt;2301,23,COUNTIF($L$20:L2239,"&lt;&gt;")&lt;2401,24,COUNTIF($L$20:L2239,"&lt;&gt;")&lt;2501,25,COUNTIF($L$20:L2239,"&lt;&gt;")&lt;2601,26,COUNTIF($L$20:L2239,"&lt;&gt;")&lt;2701,27,COUNTIF($L$20:L2239,"&lt;&gt;")&lt;2801,28,COUNTIF($L$20:L2239,"&lt;&gt;")&lt;2901,29,COUNTIF($L$20:L2239,"&lt;&gt;")&lt;3001,30),"")</f>
        <v/>
      </c>
      <c r="AM2239" t="str">
        <f t="shared" si="170"/>
        <v/>
      </c>
      <c r="AN2239" t="str">
        <f t="shared" si="174"/>
        <v/>
      </c>
      <c r="AP2239" t="str">
        <f t="shared" si="173"/>
        <v/>
      </c>
      <c r="AQ2239" t="str">
        <f>IF(AO2239="","",COUNTIFS(AM2239:$AM$3019,AO2239))</f>
        <v/>
      </c>
    </row>
    <row r="2240" spans="1:43" x14ac:dyDescent="0.25">
      <c r="A2240" s="6" t="str">
        <f>IF(COUNT($A$20:A2239)&lt;&gt;$B$4,IF(A2239="","",A2239+1),"")</f>
        <v/>
      </c>
      <c r="B2240" s="3"/>
      <c r="C2240" s="3"/>
      <c r="D2240" s="122"/>
      <c r="E2240" s="3"/>
      <c r="F2240" s="3"/>
      <c r="G2240" s="3"/>
      <c r="H2240" s="3"/>
      <c r="I2240" s="120"/>
      <c r="J2240" s="3"/>
      <c r="K2240" s="95" t="str" cm="1">
        <f t="array" ref="K2240">IF(OR($J$14 = "A",$J$14 = "B",$J$14 = "C"),IF(I2240="","",IF(LEN(I2240)&gt;2,_xlfn.IFS(ISNUMBER(SEARCH("_",I2240)),I2240,ISNUMBER(SEARCH(", ",I2240)),SUBSTITUTE(I2240,", ","_"),ISNUMBER(SEARCH("/ ",I2240)),SUBSTITUTE(I2240,"/ ","_"),ISNUMBER(SEARCH(",",I2240)),SUBSTITUTE(I2240,",","_"),ISNUMBER(SEARCH("/",I2240)),SUBSTITUTE(I2240,"/","_"),ISNUMBER(SEARCH("",I2240)),I2240),I2240)),IF(OR($J$14 = "J",$J$14 = "K"),"",IF(D2240="","",IF(LEN(D2240)&gt;2,_xlfn.IFS(ISNUMBER(SEARCH("_",D2240)),D2240,ISNUMBER(SEARCH(", ",D2240)),SUBSTITUTE(D2240,", ","_"),ISNUMBER(SEARCH("/ ",D2240)),SUBSTITUTE(D2240,"/ ","_"),ISNUMBER(SEARCH(",",D2240)),SUBSTITUTE(D2240,",","_"),ISNUMBER(SEARCH("/",D2240)),SUBSTITUTE(D2240,"/","_"),ISNUMBER(SEARCH("",D2240)),D2240),D2240))))</f>
        <v/>
      </c>
      <c r="L2240" s="1"/>
      <c r="M2240" s="1" t="str">
        <f t="shared" si="171"/>
        <v/>
      </c>
      <c r="N2240" s="94" t="str">
        <f>IF($L2240="None","",IF(ISERROR(VLOOKUP($L2240,Info!$B$4:$B$266,1,FALSE)),"",VLOOKUP($L2240,Info!$B$4:$L$266,5,FALSE)))</f>
        <v/>
      </c>
      <c r="O2240" s="94" t="str">
        <f>IF(K2240="","",IF(AND($J$12&lt;&gt;"ABC",N2240="3"),"BAC",IF(N2240="3","ABC",IF($J$12&lt;&gt;"ABC",IF($J$10="Standard",VLOOKUP(K2240,Info!$BE$4:$BF$481,2,FALSE),VLOOKUP(K2240,Info!$BI$4:$BJ$482,2,FALSE)),IF($J$10="Standard",VLOOKUP(K2240,Info!$AG$4:$AH$2994,2,FALSE),VLOOKUP(K2240,Info!$AK$4:$AL$2997,2,FALSE))))))</f>
        <v/>
      </c>
      <c r="P2240" s="94" t="str">
        <f>IF($L2240="None","",IF(ISERROR(VLOOKUP($L2240,Info!$B$4:$B$266,1,FALSE)),"",VLOOKUP($L2240,Info!$B$4:$L$266,3,FALSE)))</f>
        <v/>
      </c>
      <c r="Q2240" s="96" t="str">
        <f>IF($L2240="None","",IF(ISERROR(VLOOKUP($L2240,Info!$B$4:$B$266,1,FALSE)),"",VLOOKUP($L2240,Info!$B$4:$L$266,4,FALSE)))</f>
        <v/>
      </c>
      <c r="R2240" s="1"/>
      <c r="S2240" s="6" t="str">
        <f t="shared" si="172"/>
        <v/>
      </c>
      <c r="T2240" s="6" t="str">
        <f>IF($L2240="None","",IF(ISERROR(VLOOKUP($L2240,Info!$B$4:$B$266,1,FALSE)),"",VLOOKUP($L2240,Info!$B$4:$L$266,11,FALSE)))</f>
        <v/>
      </c>
      <c r="U2240" s="1"/>
      <c r="V2240" s="1"/>
      <c r="W2240" s="1"/>
      <c r="X2240" s="1" t="str">
        <f>IF($L2240="None","",IF(ISERROR(VLOOKUP($L2240,Info!$B$4:$B$266,1,FALSE)),"",IF(OR(W2240="Metallic Liquid Tight",W2240="Non-Metallic Liquid Tight",W2240="LSZH",W2240="Greenfield"),VLOOKUP($L2240,Info!$B$4:$L$266,7,FALSE),"N/A")))</f>
        <v/>
      </c>
      <c r="Y2240" s="1"/>
      <c r="Z2240" s="96" t="str">
        <f>IF($L2240="None","",IF(ISERROR(VLOOKUP($L2240,Info!$B$4:$B$266,1,FALSE)),"",VLOOKUP($L2240,Info!$B$4:$L$266,9,FALSE)))</f>
        <v/>
      </c>
      <c r="AA2240" s="96" t="str">
        <f>IF($L2240="None","",IF(ISERROR(VLOOKUP($L2240,Info!$B$4:$B$266,1,FALSE)),"",VLOOKUP($L2240,Info!$B$4:$L$266,8,FALSE)))</f>
        <v/>
      </c>
      <c r="AB2240" s="96" t="str">
        <f>IF($L2240="None","",IF(ISERROR(VLOOKUP($L2240,Info!$B$4:$B$266,1,FALSE)),"",VLOOKUP($L2240,Info!$B$4:$L$266,10,FALSE)))</f>
        <v/>
      </c>
      <c r="AC2240" s="1" t="str">
        <f>IF(W2240="SO Cable","Black,White",IF(O2240="","",IF(P2240="","",IF($J$12&lt;&gt;"ABC",IF(P2240&lt;="250",VLOOKUP(O2240,Info!$AZ$4:$BB$22,3,FALSE),VLOOKUP(O2240,Info!$AZ$23:$BB$39,3,FALSE)),IF(P2240&lt;="250",VLOOKUP(O2240,Info!$AO$4:$AQ$22,3,FALSE),VLOOKUP(O2240,Info!$AO$23:$AP$39,3,FALSE))))))</f>
        <v/>
      </c>
      <c r="AD2240" s="1"/>
      <c r="AE2240" s="1" t="str">
        <f>IF($L2240="None","",IF(ISERROR(VLOOKUP($L2240,Info!$B$4:$B$266,1,FALSE)),"",VLOOKUP($L2240,Info!$B$4:$L$266,4,FALSE)))</f>
        <v/>
      </c>
      <c r="AF2240" s="1" t="str">
        <f>IF($L2240="None","",IF(ISERROR(VLOOKUP($L2240,Info!$B$4:$B$266,1,FALSE)),"",VLOOKUP($L2240,Info!$B$4:$L$266,6,FALSE)))</f>
        <v/>
      </c>
      <c r="AG2240" s="1"/>
      <c r="AH2240" s="33" t="str" cm="1">
        <f t="array" ref="AH2240">IF(AND(L2240&lt;&gt;"",O2240&lt;&gt;"",R2240:S2240&lt;&gt;"",W2240:X2240&lt;&gt;"",Z2240:AA2240&lt;&gt;"",AC2240&lt;&gt;""),"Good","Bad")</f>
        <v>Bad</v>
      </c>
      <c r="AL2240" t="str" cm="1">
        <f t="array" ref="AL2240">IF(R2240&gt;0,_xlfn.IFS(COUNTIF($L$20:L2240,"&lt;&gt;")&lt;101,1,COUNTIF($L$20:L2240,"&lt;&gt;")&lt;201,2,COUNTIF($L$20:L2240,"&lt;&gt;")&lt;301,3,COUNTIF($L$20:L2240,"&lt;&gt;")&lt;401,4,COUNTIF($L$20:L2240,"&lt;&gt;")&lt;501,5,COUNTIF($L$20:L2240,"&lt;&gt;")&lt;601,6,COUNTIF($L$20:L2240,"&lt;&gt;")&lt;701,7,COUNTIF($L$20:L2240,"&lt;&gt;")&lt;801,8,COUNTIF($L$20:L2240,"&lt;&gt;")&lt;901,9,COUNTIF($L$20:L2240,"&lt;&gt;")&lt;1001,10,COUNTIF($L$20:L2240,"&lt;&gt;")&lt;1101,11,COUNTIF($L$20:L2240,"&lt;&gt;")&lt;1201,12,COUNTIF($L$20:L2240,"&lt;&gt;")&lt;1301,13,COUNTIF($L$20:L2240,"&lt;&gt;")&lt;1401,14,COUNTIF($L$20:L2240,"&lt;&gt;")&lt;1501,15,COUNTIF($L$20:L2240,"&lt;&gt;")&lt;1601,16,COUNTIF($L$20:L2240,"&lt;&gt;")&lt;1701,17,COUNTIF($L$20:L2240,"&lt;&gt;")&lt;1801,18,COUNTIF($L$20:L2240,"&lt;&gt;")&lt;1901,19,COUNTIF($L$20:L2240,"&lt;&gt;")&lt;2001,20,COUNTIF($L$20:L2240,"&lt;&gt;")&lt;2101,21,COUNTIF($L$20:L2240,"&lt;&gt;")&lt;2201,22,COUNTIF($L$20:L2240,"&lt;&gt;")&lt;2301,23,COUNTIF($L$20:L2240,"&lt;&gt;")&lt;2401,24,COUNTIF($L$20:L2240,"&lt;&gt;")&lt;2501,25,COUNTIF($L$20:L2240,"&lt;&gt;")&lt;2601,26,COUNTIF($L$20:L2240,"&lt;&gt;")&lt;2701,27,COUNTIF($L$20:L2240,"&lt;&gt;")&lt;2801,28,COUNTIF($L$20:L2240,"&lt;&gt;")&lt;2901,29,COUNTIF($L$20:L2240,"&lt;&gt;")&lt;3001,30),"")</f>
        <v/>
      </c>
      <c r="AM2240" t="str">
        <f t="shared" si="170"/>
        <v/>
      </c>
      <c r="AN2240" t="str">
        <f t="shared" si="174"/>
        <v/>
      </c>
      <c r="AP2240" t="str">
        <f t="shared" si="173"/>
        <v/>
      </c>
      <c r="AQ2240" t="str">
        <f>IF(AO2240="","",COUNTIFS(AM2240:$AM$3019,AO2240))</f>
        <v/>
      </c>
    </row>
    <row r="2241" spans="1:43" x14ac:dyDescent="0.25">
      <c r="A2241" s="6" t="str">
        <f>IF(COUNT($A$20:A2240)&lt;&gt;$B$4,IF(A2240="","",A2240+1),"")</f>
        <v/>
      </c>
      <c r="B2241" s="3"/>
      <c r="C2241" s="3"/>
      <c r="D2241" s="122"/>
      <c r="E2241" s="3"/>
      <c r="F2241" s="3"/>
      <c r="G2241" s="3"/>
      <c r="H2241" s="3"/>
      <c r="I2241" s="120"/>
      <c r="J2241" s="3"/>
      <c r="K2241" s="95" t="str" cm="1">
        <f t="array" ref="K2241">IF(OR($J$14 = "A",$J$14 = "B",$J$14 = "C"),IF(I2241="","",IF(LEN(I2241)&gt;2,_xlfn.IFS(ISNUMBER(SEARCH("_",I2241)),I2241,ISNUMBER(SEARCH(", ",I2241)),SUBSTITUTE(I2241,", ","_"),ISNUMBER(SEARCH("/ ",I2241)),SUBSTITUTE(I2241,"/ ","_"),ISNUMBER(SEARCH(",",I2241)),SUBSTITUTE(I2241,",","_"),ISNUMBER(SEARCH("/",I2241)),SUBSTITUTE(I2241,"/","_"),ISNUMBER(SEARCH("",I2241)),I2241),I2241)),IF(OR($J$14 = "J",$J$14 = "K"),"",IF(D2241="","",IF(LEN(D2241)&gt;2,_xlfn.IFS(ISNUMBER(SEARCH("_",D2241)),D2241,ISNUMBER(SEARCH(", ",D2241)),SUBSTITUTE(D2241,", ","_"),ISNUMBER(SEARCH("/ ",D2241)),SUBSTITUTE(D2241,"/ ","_"),ISNUMBER(SEARCH(",",D2241)),SUBSTITUTE(D2241,",","_"),ISNUMBER(SEARCH("/",D2241)),SUBSTITUTE(D2241,"/","_"),ISNUMBER(SEARCH("",D2241)),D2241),D2241))))</f>
        <v/>
      </c>
      <c r="L2241" s="1"/>
      <c r="M2241" s="1" t="str">
        <f t="shared" si="171"/>
        <v/>
      </c>
      <c r="N2241" s="94" t="str">
        <f>IF($L2241="None","",IF(ISERROR(VLOOKUP($L2241,Info!$B$4:$B$266,1,FALSE)),"",VLOOKUP($L2241,Info!$B$4:$L$266,5,FALSE)))</f>
        <v/>
      </c>
      <c r="O2241" s="94" t="str">
        <f>IF(K2241="","",IF(AND($J$12&lt;&gt;"ABC",N2241="3"),"BAC",IF(N2241="3","ABC",IF($J$12&lt;&gt;"ABC",IF($J$10="Standard",VLOOKUP(K2241,Info!$BE$4:$BF$481,2,FALSE),VLOOKUP(K2241,Info!$BI$4:$BJ$482,2,FALSE)),IF($J$10="Standard",VLOOKUP(K2241,Info!$AG$4:$AH$2994,2,FALSE),VLOOKUP(K2241,Info!$AK$4:$AL$2997,2,FALSE))))))</f>
        <v/>
      </c>
      <c r="P2241" s="94" t="str">
        <f>IF($L2241="None","",IF(ISERROR(VLOOKUP($L2241,Info!$B$4:$B$266,1,FALSE)),"",VLOOKUP($L2241,Info!$B$4:$L$266,3,FALSE)))</f>
        <v/>
      </c>
      <c r="Q2241" s="96" t="str">
        <f>IF($L2241="None","",IF(ISERROR(VLOOKUP($L2241,Info!$B$4:$B$266,1,FALSE)),"",VLOOKUP($L2241,Info!$B$4:$L$266,4,FALSE)))</f>
        <v/>
      </c>
      <c r="R2241" s="1"/>
      <c r="S2241" s="6" t="str">
        <f t="shared" si="172"/>
        <v/>
      </c>
      <c r="T2241" s="6" t="str">
        <f>IF($L2241="None","",IF(ISERROR(VLOOKUP($L2241,Info!$B$4:$B$266,1,FALSE)),"",VLOOKUP($L2241,Info!$B$4:$L$266,11,FALSE)))</f>
        <v/>
      </c>
      <c r="U2241" s="1"/>
      <c r="V2241" s="1"/>
      <c r="W2241" s="1"/>
      <c r="X2241" s="1" t="str">
        <f>IF($L2241="None","",IF(ISERROR(VLOOKUP($L2241,Info!$B$4:$B$266,1,FALSE)),"",IF(OR(W2241="Metallic Liquid Tight",W2241="Non-Metallic Liquid Tight",W2241="LSZH",W2241="Greenfield"),VLOOKUP($L2241,Info!$B$4:$L$266,7,FALSE),"N/A")))</f>
        <v/>
      </c>
      <c r="Y2241" s="1"/>
      <c r="Z2241" s="96" t="str">
        <f>IF($L2241="None","",IF(ISERROR(VLOOKUP($L2241,Info!$B$4:$B$266,1,FALSE)),"",VLOOKUP($L2241,Info!$B$4:$L$266,9,FALSE)))</f>
        <v/>
      </c>
      <c r="AA2241" s="96" t="str">
        <f>IF($L2241="None","",IF(ISERROR(VLOOKUP($L2241,Info!$B$4:$B$266,1,FALSE)),"",VLOOKUP($L2241,Info!$B$4:$L$266,8,FALSE)))</f>
        <v/>
      </c>
      <c r="AB2241" s="96" t="str">
        <f>IF($L2241="None","",IF(ISERROR(VLOOKUP($L2241,Info!$B$4:$B$266,1,FALSE)),"",VLOOKUP($L2241,Info!$B$4:$L$266,10,FALSE)))</f>
        <v/>
      </c>
      <c r="AC2241" s="1" t="str">
        <f>IF(W2241="SO Cable","Black,White",IF(O2241="","",IF(P2241="","",IF($J$12&lt;&gt;"ABC",IF(P2241&lt;="250",VLOOKUP(O2241,Info!$AZ$4:$BB$22,3,FALSE),VLOOKUP(O2241,Info!$AZ$23:$BB$39,3,FALSE)),IF(P2241&lt;="250",VLOOKUP(O2241,Info!$AO$4:$AQ$22,3,FALSE),VLOOKUP(O2241,Info!$AO$23:$AP$39,3,FALSE))))))</f>
        <v/>
      </c>
      <c r="AD2241" s="1"/>
      <c r="AE2241" s="1" t="str">
        <f>IF($L2241="None","",IF(ISERROR(VLOOKUP($L2241,Info!$B$4:$B$266,1,FALSE)),"",VLOOKUP($L2241,Info!$B$4:$L$266,4,FALSE)))</f>
        <v/>
      </c>
      <c r="AF2241" s="1" t="str">
        <f>IF($L2241="None","",IF(ISERROR(VLOOKUP($L2241,Info!$B$4:$B$266,1,FALSE)),"",VLOOKUP($L2241,Info!$B$4:$L$266,6,FALSE)))</f>
        <v/>
      </c>
      <c r="AG2241" s="1"/>
      <c r="AH2241" s="33" t="str" cm="1">
        <f t="array" ref="AH2241">IF(AND(L2241&lt;&gt;"",O2241&lt;&gt;"",R2241:S2241&lt;&gt;"",W2241:X2241&lt;&gt;"",Z2241:AA2241&lt;&gt;"",AC2241&lt;&gt;""),"Good","Bad")</f>
        <v>Bad</v>
      </c>
      <c r="AL2241" t="str" cm="1">
        <f t="array" ref="AL2241">IF(R2241&gt;0,_xlfn.IFS(COUNTIF($L$20:L2241,"&lt;&gt;")&lt;101,1,COUNTIF($L$20:L2241,"&lt;&gt;")&lt;201,2,COUNTIF($L$20:L2241,"&lt;&gt;")&lt;301,3,COUNTIF($L$20:L2241,"&lt;&gt;")&lt;401,4,COUNTIF($L$20:L2241,"&lt;&gt;")&lt;501,5,COUNTIF($L$20:L2241,"&lt;&gt;")&lt;601,6,COUNTIF($L$20:L2241,"&lt;&gt;")&lt;701,7,COUNTIF($L$20:L2241,"&lt;&gt;")&lt;801,8,COUNTIF($L$20:L2241,"&lt;&gt;")&lt;901,9,COUNTIF($L$20:L2241,"&lt;&gt;")&lt;1001,10,COUNTIF($L$20:L2241,"&lt;&gt;")&lt;1101,11,COUNTIF($L$20:L2241,"&lt;&gt;")&lt;1201,12,COUNTIF($L$20:L2241,"&lt;&gt;")&lt;1301,13,COUNTIF($L$20:L2241,"&lt;&gt;")&lt;1401,14,COUNTIF($L$20:L2241,"&lt;&gt;")&lt;1501,15,COUNTIF($L$20:L2241,"&lt;&gt;")&lt;1601,16,COUNTIF($L$20:L2241,"&lt;&gt;")&lt;1701,17,COUNTIF($L$20:L2241,"&lt;&gt;")&lt;1801,18,COUNTIF($L$20:L2241,"&lt;&gt;")&lt;1901,19,COUNTIF($L$20:L2241,"&lt;&gt;")&lt;2001,20,COUNTIF($L$20:L2241,"&lt;&gt;")&lt;2101,21,COUNTIF($L$20:L2241,"&lt;&gt;")&lt;2201,22,COUNTIF($L$20:L2241,"&lt;&gt;")&lt;2301,23,COUNTIF($L$20:L2241,"&lt;&gt;")&lt;2401,24,COUNTIF($L$20:L2241,"&lt;&gt;")&lt;2501,25,COUNTIF($L$20:L2241,"&lt;&gt;")&lt;2601,26,COUNTIF($L$20:L2241,"&lt;&gt;")&lt;2701,27,COUNTIF($L$20:L2241,"&lt;&gt;")&lt;2801,28,COUNTIF($L$20:L2241,"&lt;&gt;")&lt;2901,29,COUNTIF($L$20:L2241,"&lt;&gt;")&lt;3001,30),"")</f>
        <v/>
      </c>
      <c r="AM2241" t="str">
        <f t="shared" si="170"/>
        <v/>
      </c>
      <c r="AN2241" t="str">
        <f t="shared" si="174"/>
        <v/>
      </c>
      <c r="AP2241" t="str">
        <f t="shared" si="173"/>
        <v/>
      </c>
      <c r="AQ2241" t="str">
        <f>IF(AO2241="","",COUNTIFS(AM2241:$AM$3019,AO2241))</f>
        <v/>
      </c>
    </row>
    <row r="2242" spans="1:43" x14ac:dyDescent="0.25">
      <c r="A2242" s="6" t="str">
        <f>IF(COUNT($A$20:A2241)&lt;&gt;$B$4,IF(A2241="","",A2241+1),"")</f>
        <v/>
      </c>
      <c r="B2242" s="3"/>
      <c r="C2242" s="3"/>
      <c r="D2242" s="122"/>
      <c r="E2242" s="3"/>
      <c r="F2242" s="3"/>
      <c r="G2242" s="3"/>
      <c r="H2242" s="3"/>
      <c r="I2242" s="120"/>
      <c r="J2242" s="3"/>
      <c r="K2242" s="95" t="str" cm="1">
        <f t="array" ref="K2242">IF(OR($J$14 = "A",$J$14 = "B",$J$14 = "C"),IF(I2242="","",IF(LEN(I2242)&gt;2,_xlfn.IFS(ISNUMBER(SEARCH("_",I2242)),I2242,ISNUMBER(SEARCH(", ",I2242)),SUBSTITUTE(I2242,", ","_"),ISNUMBER(SEARCH("/ ",I2242)),SUBSTITUTE(I2242,"/ ","_"),ISNUMBER(SEARCH(",",I2242)),SUBSTITUTE(I2242,",","_"),ISNUMBER(SEARCH("/",I2242)),SUBSTITUTE(I2242,"/","_"),ISNUMBER(SEARCH("",I2242)),I2242),I2242)),IF(OR($J$14 = "J",$J$14 = "K"),"",IF(D2242="","",IF(LEN(D2242)&gt;2,_xlfn.IFS(ISNUMBER(SEARCH("_",D2242)),D2242,ISNUMBER(SEARCH(", ",D2242)),SUBSTITUTE(D2242,", ","_"),ISNUMBER(SEARCH("/ ",D2242)),SUBSTITUTE(D2242,"/ ","_"),ISNUMBER(SEARCH(",",D2242)),SUBSTITUTE(D2242,",","_"),ISNUMBER(SEARCH("/",D2242)),SUBSTITUTE(D2242,"/","_"),ISNUMBER(SEARCH("",D2242)),D2242),D2242))))</f>
        <v/>
      </c>
      <c r="L2242" s="1"/>
      <c r="M2242" s="1" t="str">
        <f t="shared" si="171"/>
        <v/>
      </c>
      <c r="N2242" s="94" t="str">
        <f>IF($L2242="None","",IF(ISERROR(VLOOKUP($L2242,Info!$B$4:$B$266,1,FALSE)),"",VLOOKUP($L2242,Info!$B$4:$L$266,5,FALSE)))</f>
        <v/>
      </c>
      <c r="O2242" s="94" t="str">
        <f>IF(K2242="","",IF(AND($J$12&lt;&gt;"ABC",N2242="3"),"BAC",IF(N2242="3","ABC",IF($J$12&lt;&gt;"ABC",IF($J$10="Standard",VLOOKUP(K2242,Info!$BE$4:$BF$481,2,FALSE),VLOOKUP(K2242,Info!$BI$4:$BJ$482,2,FALSE)),IF($J$10="Standard",VLOOKUP(K2242,Info!$AG$4:$AH$2994,2,FALSE),VLOOKUP(K2242,Info!$AK$4:$AL$2997,2,FALSE))))))</f>
        <v/>
      </c>
      <c r="P2242" s="94" t="str">
        <f>IF($L2242="None","",IF(ISERROR(VLOOKUP($L2242,Info!$B$4:$B$266,1,FALSE)),"",VLOOKUP($L2242,Info!$B$4:$L$266,3,FALSE)))</f>
        <v/>
      </c>
      <c r="Q2242" s="96" t="str">
        <f>IF($L2242="None","",IF(ISERROR(VLOOKUP($L2242,Info!$B$4:$B$266,1,FALSE)),"",VLOOKUP($L2242,Info!$B$4:$L$266,4,FALSE)))</f>
        <v/>
      </c>
      <c r="R2242" s="1"/>
      <c r="S2242" s="6" t="str">
        <f t="shared" si="172"/>
        <v/>
      </c>
      <c r="T2242" s="6" t="str">
        <f>IF($L2242="None","",IF(ISERROR(VLOOKUP($L2242,Info!$B$4:$B$266,1,FALSE)),"",VLOOKUP($L2242,Info!$B$4:$L$266,11,FALSE)))</f>
        <v/>
      </c>
      <c r="U2242" s="1"/>
      <c r="V2242" s="1"/>
      <c r="W2242" s="1"/>
      <c r="X2242" s="1" t="str">
        <f>IF($L2242="None","",IF(ISERROR(VLOOKUP($L2242,Info!$B$4:$B$266,1,FALSE)),"",IF(OR(W2242="Metallic Liquid Tight",W2242="Non-Metallic Liquid Tight",W2242="LSZH",W2242="Greenfield"),VLOOKUP($L2242,Info!$B$4:$L$266,7,FALSE),"N/A")))</f>
        <v/>
      </c>
      <c r="Y2242" s="1"/>
      <c r="Z2242" s="96" t="str">
        <f>IF($L2242="None","",IF(ISERROR(VLOOKUP($L2242,Info!$B$4:$B$266,1,FALSE)),"",VLOOKUP($L2242,Info!$B$4:$L$266,9,FALSE)))</f>
        <v/>
      </c>
      <c r="AA2242" s="96" t="str">
        <f>IF($L2242="None","",IF(ISERROR(VLOOKUP($L2242,Info!$B$4:$B$266,1,FALSE)),"",VLOOKUP($L2242,Info!$B$4:$L$266,8,FALSE)))</f>
        <v/>
      </c>
      <c r="AB2242" s="96" t="str">
        <f>IF($L2242="None","",IF(ISERROR(VLOOKUP($L2242,Info!$B$4:$B$266,1,FALSE)),"",VLOOKUP($L2242,Info!$B$4:$L$266,10,FALSE)))</f>
        <v/>
      </c>
      <c r="AC2242" s="1" t="str">
        <f>IF(W2242="SO Cable","Black,White",IF(O2242="","",IF(P2242="","",IF($J$12&lt;&gt;"ABC",IF(P2242&lt;="250",VLOOKUP(O2242,Info!$AZ$4:$BB$22,3,FALSE),VLOOKUP(O2242,Info!$AZ$23:$BB$39,3,FALSE)),IF(P2242&lt;="250",VLOOKUP(O2242,Info!$AO$4:$AQ$22,3,FALSE),VLOOKUP(O2242,Info!$AO$23:$AP$39,3,FALSE))))))</f>
        <v/>
      </c>
      <c r="AD2242" s="1"/>
      <c r="AE2242" s="1" t="str">
        <f>IF($L2242="None","",IF(ISERROR(VLOOKUP($L2242,Info!$B$4:$B$266,1,FALSE)),"",VLOOKUP($L2242,Info!$B$4:$L$266,4,FALSE)))</f>
        <v/>
      </c>
      <c r="AF2242" s="1" t="str">
        <f>IF($L2242="None","",IF(ISERROR(VLOOKUP($L2242,Info!$B$4:$B$266,1,FALSE)),"",VLOOKUP($L2242,Info!$B$4:$L$266,6,FALSE)))</f>
        <v/>
      </c>
      <c r="AG2242" s="1"/>
      <c r="AH2242" s="33" t="str" cm="1">
        <f t="array" ref="AH2242">IF(AND(L2242&lt;&gt;"",O2242&lt;&gt;"",R2242:S2242&lt;&gt;"",W2242:X2242&lt;&gt;"",Z2242:AA2242&lt;&gt;"",AC2242&lt;&gt;""),"Good","Bad")</f>
        <v>Bad</v>
      </c>
      <c r="AL2242" t="str" cm="1">
        <f t="array" ref="AL2242">IF(R2242&gt;0,_xlfn.IFS(COUNTIF($L$20:L2242,"&lt;&gt;")&lt;101,1,COUNTIF($L$20:L2242,"&lt;&gt;")&lt;201,2,COUNTIF($L$20:L2242,"&lt;&gt;")&lt;301,3,COUNTIF($L$20:L2242,"&lt;&gt;")&lt;401,4,COUNTIF($L$20:L2242,"&lt;&gt;")&lt;501,5,COUNTIF($L$20:L2242,"&lt;&gt;")&lt;601,6,COUNTIF($L$20:L2242,"&lt;&gt;")&lt;701,7,COUNTIF($L$20:L2242,"&lt;&gt;")&lt;801,8,COUNTIF($L$20:L2242,"&lt;&gt;")&lt;901,9,COUNTIF($L$20:L2242,"&lt;&gt;")&lt;1001,10,COUNTIF($L$20:L2242,"&lt;&gt;")&lt;1101,11,COUNTIF($L$20:L2242,"&lt;&gt;")&lt;1201,12,COUNTIF($L$20:L2242,"&lt;&gt;")&lt;1301,13,COUNTIF($L$20:L2242,"&lt;&gt;")&lt;1401,14,COUNTIF($L$20:L2242,"&lt;&gt;")&lt;1501,15,COUNTIF($L$20:L2242,"&lt;&gt;")&lt;1601,16,COUNTIF($L$20:L2242,"&lt;&gt;")&lt;1701,17,COUNTIF($L$20:L2242,"&lt;&gt;")&lt;1801,18,COUNTIF($L$20:L2242,"&lt;&gt;")&lt;1901,19,COUNTIF($L$20:L2242,"&lt;&gt;")&lt;2001,20,COUNTIF($L$20:L2242,"&lt;&gt;")&lt;2101,21,COUNTIF($L$20:L2242,"&lt;&gt;")&lt;2201,22,COUNTIF($L$20:L2242,"&lt;&gt;")&lt;2301,23,COUNTIF($L$20:L2242,"&lt;&gt;")&lt;2401,24,COUNTIF($L$20:L2242,"&lt;&gt;")&lt;2501,25,COUNTIF($L$20:L2242,"&lt;&gt;")&lt;2601,26,COUNTIF($L$20:L2242,"&lt;&gt;")&lt;2701,27,COUNTIF($L$20:L2242,"&lt;&gt;")&lt;2801,28,COUNTIF($L$20:L2242,"&lt;&gt;")&lt;2901,29,COUNTIF($L$20:L2242,"&lt;&gt;")&lt;3001,30),"")</f>
        <v/>
      </c>
      <c r="AM2242" t="str">
        <f t="shared" si="170"/>
        <v/>
      </c>
      <c r="AN2242" t="str">
        <f t="shared" si="174"/>
        <v/>
      </c>
      <c r="AP2242" t="str">
        <f t="shared" si="173"/>
        <v/>
      </c>
      <c r="AQ2242" t="str">
        <f>IF(AO2242="","",COUNTIFS(AM2242:$AM$3019,AO2242))</f>
        <v/>
      </c>
    </row>
    <row r="2243" spans="1:43" x14ac:dyDescent="0.25">
      <c r="A2243" s="6" t="str">
        <f>IF(COUNT($A$20:A2242)&lt;&gt;$B$4,IF(A2242="","",A2242+1),"")</f>
        <v/>
      </c>
      <c r="B2243" s="3"/>
      <c r="C2243" s="3"/>
      <c r="D2243" s="122"/>
      <c r="E2243" s="3"/>
      <c r="F2243" s="3"/>
      <c r="G2243" s="3"/>
      <c r="H2243" s="3"/>
      <c r="I2243" s="120"/>
      <c r="J2243" s="3"/>
      <c r="K2243" s="95" t="str" cm="1">
        <f t="array" ref="K2243">IF(OR($J$14 = "A",$J$14 = "B",$J$14 = "C"),IF(I2243="","",IF(LEN(I2243)&gt;2,_xlfn.IFS(ISNUMBER(SEARCH("_",I2243)),I2243,ISNUMBER(SEARCH(", ",I2243)),SUBSTITUTE(I2243,", ","_"),ISNUMBER(SEARCH("/ ",I2243)),SUBSTITUTE(I2243,"/ ","_"),ISNUMBER(SEARCH(",",I2243)),SUBSTITUTE(I2243,",","_"),ISNUMBER(SEARCH("/",I2243)),SUBSTITUTE(I2243,"/","_"),ISNUMBER(SEARCH("",I2243)),I2243),I2243)),IF(OR($J$14 = "J",$J$14 = "K"),"",IF(D2243="","",IF(LEN(D2243)&gt;2,_xlfn.IFS(ISNUMBER(SEARCH("_",D2243)),D2243,ISNUMBER(SEARCH(", ",D2243)),SUBSTITUTE(D2243,", ","_"),ISNUMBER(SEARCH("/ ",D2243)),SUBSTITUTE(D2243,"/ ","_"),ISNUMBER(SEARCH(",",D2243)),SUBSTITUTE(D2243,",","_"),ISNUMBER(SEARCH("/",D2243)),SUBSTITUTE(D2243,"/","_"),ISNUMBER(SEARCH("",D2243)),D2243),D2243))))</f>
        <v/>
      </c>
      <c r="L2243" s="1"/>
      <c r="M2243" s="1" t="str">
        <f t="shared" si="171"/>
        <v/>
      </c>
      <c r="N2243" s="94" t="str">
        <f>IF($L2243="None","",IF(ISERROR(VLOOKUP($L2243,Info!$B$4:$B$266,1,FALSE)),"",VLOOKUP($L2243,Info!$B$4:$L$266,5,FALSE)))</f>
        <v/>
      </c>
      <c r="O2243" s="94" t="str">
        <f>IF(K2243="","",IF(AND($J$12&lt;&gt;"ABC",N2243="3"),"BAC",IF(N2243="3","ABC",IF($J$12&lt;&gt;"ABC",IF($J$10="Standard",VLOOKUP(K2243,Info!$BE$4:$BF$481,2,FALSE),VLOOKUP(K2243,Info!$BI$4:$BJ$482,2,FALSE)),IF($J$10="Standard",VLOOKUP(K2243,Info!$AG$4:$AH$2994,2,FALSE),VLOOKUP(K2243,Info!$AK$4:$AL$2997,2,FALSE))))))</f>
        <v/>
      </c>
      <c r="P2243" s="94" t="str">
        <f>IF($L2243="None","",IF(ISERROR(VLOOKUP($L2243,Info!$B$4:$B$266,1,FALSE)),"",VLOOKUP($L2243,Info!$B$4:$L$266,3,FALSE)))</f>
        <v/>
      </c>
      <c r="Q2243" s="96" t="str">
        <f>IF($L2243="None","",IF(ISERROR(VLOOKUP($L2243,Info!$B$4:$B$266,1,FALSE)),"",VLOOKUP($L2243,Info!$B$4:$L$266,4,FALSE)))</f>
        <v/>
      </c>
      <c r="R2243" s="1"/>
      <c r="S2243" s="6" t="str">
        <f t="shared" si="172"/>
        <v/>
      </c>
      <c r="T2243" s="6" t="str">
        <f>IF($L2243="None","",IF(ISERROR(VLOOKUP($L2243,Info!$B$4:$B$266,1,FALSE)),"",VLOOKUP($L2243,Info!$B$4:$L$266,11,FALSE)))</f>
        <v/>
      </c>
      <c r="U2243" s="1"/>
      <c r="V2243" s="1"/>
      <c r="W2243" s="1"/>
      <c r="X2243" s="1" t="str">
        <f>IF($L2243="None","",IF(ISERROR(VLOOKUP($L2243,Info!$B$4:$B$266,1,FALSE)),"",IF(OR(W2243="Metallic Liquid Tight",W2243="Non-Metallic Liquid Tight",W2243="LSZH",W2243="Greenfield"),VLOOKUP($L2243,Info!$B$4:$L$266,7,FALSE),"N/A")))</f>
        <v/>
      </c>
      <c r="Y2243" s="1"/>
      <c r="Z2243" s="96" t="str">
        <f>IF($L2243="None","",IF(ISERROR(VLOOKUP($L2243,Info!$B$4:$B$266,1,FALSE)),"",VLOOKUP($L2243,Info!$B$4:$L$266,9,FALSE)))</f>
        <v/>
      </c>
      <c r="AA2243" s="96" t="str">
        <f>IF($L2243="None","",IF(ISERROR(VLOOKUP($L2243,Info!$B$4:$B$266,1,FALSE)),"",VLOOKUP($L2243,Info!$B$4:$L$266,8,FALSE)))</f>
        <v/>
      </c>
      <c r="AB2243" s="96" t="str">
        <f>IF($L2243="None","",IF(ISERROR(VLOOKUP($L2243,Info!$B$4:$B$266,1,FALSE)),"",VLOOKUP($L2243,Info!$B$4:$L$266,10,FALSE)))</f>
        <v/>
      </c>
      <c r="AC2243" s="1" t="str">
        <f>IF(W2243="SO Cable","Black,White",IF(O2243="","",IF(P2243="","",IF($J$12&lt;&gt;"ABC",IF(P2243&lt;="250",VLOOKUP(O2243,Info!$AZ$4:$BB$22,3,FALSE),VLOOKUP(O2243,Info!$AZ$23:$BB$39,3,FALSE)),IF(P2243&lt;="250",VLOOKUP(O2243,Info!$AO$4:$AQ$22,3,FALSE),VLOOKUP(O2243,Info!$AO$23:$AP$39,3,FALSE))))))</f>
        <v/>
      </c>
      <c r="AD2243" s="1"/>
      <c r="AE2243" s="1" t="str">
        <f>IF($L2243="None","",IF(ISERROR(VLOOKUP($L2243,Info!$B$4:$B$266,1,FALSE)),"",VLOOKUP($L2243,Info!$B$4:$L$266,4,FALSE)))</f>
        <v/>
      </c>
      <c r="AF2243" s="1" t="str">
        <f>IF($L2243="None","",IF(ISERROR(VLOOKUP($L2243,Info!$B$4:$B$266,1,FALSE)),"",VLOOKUP($L2243,Info!$B$4:$L$266,6,FALSE)))</f>
        <v/>
      </c>
      <c r="AG2243" s="1"/>
      <c r="AH2243" s="33" t="str" cm="1">
        <f t="array" ref="AH2243">IF(AND(L2243&lt;&gt;"",O2243&lt;&gt;"",R2243:S2243&lt;&gt;"",W2243:X2243&lt;&gt;"",Z2243:AA2243&lt;&gt;"",AC2243&lt;&gt;""),"Good","Bad")</f>
        <v>Bad</v>
      </c>
      <c r="AL2243" t="str" cm="1">
        <f t="array" ref="AL2243">IF(R2243&gt;0,_xlfn.IFS(COUNTIF($L$20:L2243,"&lt;&gt;")&lt;101,1,COUNTIF($L$20:L2243,"&lt;&gt;")&lt;201,2,COUNTIF($L$20:L2243,"&lt;&gt;")&lt;301,3,COUNTIF($L$20:L2243,"&lt;&gt;")&lt;401,4,COUNTIF($L$20:L2243,"&lt;&gt;")&lt;501,5,COUNTIF($L$20:L2243,"&lt;&gt;")&lt;601,6,COUNTIF($L$20:L2243,"&lt;&gt;")&lt;701,7,COUNTIF($L$20:L2243,"&lt;&gt;")&lt;801,8,COUNTIF($L$20:L2243,"&lt;&gt;")&lt;901,9,COUNTIF($L$20:L2243,"&lt;&gt;")&lt;1001,10,COUNTIF($L$20:L2243,"&lt;&gt;")&lt;1101,11,COUNTIF($L$20:L2243,"&lt;&gt;")&lt;1201,12,COUNTIF($L$20:L2243,"&lt;&gt;")&lt;1301,13,COUNTIF($L$20:L2243,"&lt;&gt;")&lt;1401,14,COUNTIF($L$20:L2243,"&lt;&gt;")&lt;1501,15,COUNTIF($L$20:L2243,"&lt;&gt;")&lt;1601,16,COUNTIF($L$20:L2243,"&lt;&gt;")&lt;1701,17,COUNTIF($L$20:L2243,"&lt;&gt;")&lt;1801,18,COUNTIF($L$20:L2243,"&lt;&gt;")&lt;1901,19,COUNTIF($L$20:L2243,"&lt;&gt;")&lt;2001,20,COUNTIF($L$20:L2243,"&lt;&gt;")&lt;2101,21,COUNTIF($L$20:L2243,"&lt;&gt;")&lt;2201,22,COUNTIF($L$20:L2243,"&lt;&gt;")&lt;2301,23,COUNTIF($L$20:L2243,"&lt;&gt;")&lt;2401,24,COUNTIF($L$20:L2243,"&lt;&gt;")&lt;2501,25,COUNTIF($L$20:L2243,"&lt;&gt;")&lt;2601,26,COUNTIF($L$20:L2243,"&lt;&gt;")&lt;2701,27,COUNTIF($L$20:L2243,"&lt;&gt;")&lt;2801,28,COUNTIF($L$20:L2243,"&lt;&gt;")&lt;2901,29,COUNTIF($L$20:L2243,"&lt;&gt;")&lt;3001,30),"")</f>
        <v/>
      </c>
      <c r="AM2243" t="str">
        <f t="shared" si="170"/>
        <v/>
      </c>
      <c r="AN2243" t="str">
        <f t="shared" si="174"/>
        <v/>
      </c>
      <c r="AP2243" t="str">
        <f t="shared" si="173"/>
        <v/>
      </c>
      <c r="AQ2243" t="str">
        <f>IF(AO2243="","",COUNTIFS(AM2243:$AM$3019,AO2243))</f>
        <v/>
      </c>
    </row>
    <row r="2244" spans="1:43" x14ac:dyDescent="0.25">
      <c r="A2244" s="6" t="str">
        <f>IF(COUNT($A$20:A2243)&lt;&gt;$B$4,IF(A2243="","",A2243+1),"")</f>
        <v/>
      </c>
      <c r="B2244" s="3"/>
      <c r="C2244" s="3"/>
      <c r="D2244" s="122"/>
      <c r="E2244" s="3"/>
      <c r="F2244" s="3"/>
      <c r="G2244" s="3"/>
      <c r="H2244" s="3"/>
      <c r="I2244" s="120"/>
      <c r="J2244" s="3"/>
      <c r="K2244" s="95" t="str" cm="1">
        <f t="array" ref="K2244">IF(OR($J$14 = "A",$J$14 = "B",$J$14 = "C"),IF(I2244="","",IF(LEN(I2244)&gt;2,_xlfn.IFS(ISNUMBER(SEARCH("_",I2244)),I2244,ISNUMBER(SEARCH(", ",I2244)),SUBSTITUTE(I2244,", ","_"),ISNUMBER(SEARCH("/ ",I2244)),SUBSTITUTE(I2244,"/ ","_"),ISNUMBER(SEARCH(",",I2244)),SUBSTITUTE(I2244,",","_"),ISNUMBER(SEARCH("/",I2244)),SUBSTITUTE(I2244,"/","_"),ISNUMBER(SEARCH("",I2244)),I2244),I2244)),IF(OR($J$14 = "J",$J$14 = "K"),"",IF(D2244="","",IF(LEN(D2244)&gt;2,_xlfn.IFS(ISNUMBER(SEARCH("_",D2244)),D2244,ISNUMBER(SEARCH(", ",D2244)),SUBSTITUTE(D2244,", ","_"),ISNUMBER(SEARCH("/ ",D2244)),SUBSTITUTE(D2244,"/ ","_"),ISNUMBER(SEARCH(",",D2244)),SUBSTITUTE(D2244,",","_"),ISNUMBER(SEARCH("/",D2244)),SUBSTITUTE(D2244,"/","_"),ISNUMBER(SEARCH("",D2244)),D2244),D2244))))</f>
        <v/>
      </c>
      <c r="L2244" s="1"/>
      <c r="M2244" s="1" t="str">
        <f t="shared" si="171"/>
        <v/>
      </c>
      <c r="N2244" s="94" t="str">
        <f>IF($L2244="None","",IF(ISERROR(VLOOKUP($L2244,Info!$B$4:$B$266,1,FALSE)),"",VLOOKUP($L2244,Info!$B$4:$L$266,5,FALSE)))</f>
        <v/>
      </c>
      <c r="O2244" s="94" t="str">
        <f>IF(K2244="","",IF(AND($J$12&lt;&gt;"ABC",N2244="3"),"BAC",IF(N2244="3","ABC",IF($J$12&lt;&gt;"ABC",IF($J$10="Standard",VLOOKUP(K2244,Info!$BE$4:$BF$481,2,FALSE),VLOOKUP(K2244,Info!$BI$4:$BJ$482,2,FALSE)),IF($J$10="Standard",VLOOKUP(K2244,Info!$AG$4:$AH$2994,2,FALSE),VLOOKUP(K2244,Info!$AK$4:$AL$2997,2,FALSE))))))</f>
        <v/>
      </c>
      <c r="P2244" s="94" t="str">
        <f>IF($L2244="None","",IF(ISERROR(VLOOKUP($L2244,Info!$B$4:$B$266,1,FALSE)),"",VLOOKUP($L2244,Info!$B$4:$L$266,3,FALSE)))</f>
        <v/>
      </c>
      <c r="Q2244" s="96" t="str">
        <f>IF($L2244="None","",IF(ISERROR(VLOOKUP($L2244,Info!$B$4:$B$266,1,FALSE)),"",VLOOKUP($L2244,Info!$B$4:$L$266,4,FALSE)))</f>
        <v/>
      </c>
      <c r="R2244" s="1"/>
      <c r="S2244" s="6" t="str">
        <f t="shared" si="172"/>
        <v/>
      </c>
      <c r="T2244" s="6" t="str">
        <f>IF($L2244="None","",IF(ISERROR(VLOOKUP($L2244,Info!$B$4:$B$266,1,FALSE)),"",VLOOKUP($L2244,Info!$B$4:$L$266,11,FALSE)))</f>
        <v/>
      </c>
      <c r="U2244" s="1"/>
      <c r="V2244" s="1"/>
      <c r="W2244" s="1"/>
      <c r="X2244" s="1" t="str">
        <f>IF($L2244="None","",IF(ISERROR(VLOOKUP($L2244,Info!$B$4:$B$266,1,FALSE)),"",IF(OR(W2244="Metallic Liquid Tight",W2244="Non-Metallic Liquid Tight",W2244="LSZH",W2244="Greenfield"),VLOOKUP($L2244,Info!$B$4:$L$266,7,FALSE),"N/A")))</f>
        <v/>
      </c>
      <c r="Y2244" s="1"/>
      <c r="Z2244" s="96" t="str">
        <f>IF($L2244="None","",IF(ISERROR(VLOOKUP($L2244,Info!$B$4:$B$266,1,FALSE)),"",VLOOKUP($L2244,Info!$B$4:$L$266,9,FALSE)))</f>
        <v/>
      </c>
      <c r="AA2244" s="96" t="str">
        <f>IF($L2244="None","",IF(ISERROR(VLOOKUP($L2244,Info!$B$4:$B$266,1,FALSE)),"",VLOOKUP($L2244,Info!$B$4:$L$266,8,FALSE)))</f>
        <v/>
      </c>
      <c r="AB2244" s="96" t="str">
        <f>IF($L2244="None","",IF(ISERROR(VLOOKUP($L2244,Info!$B$4:$B$266,1,FALSE)),"",VLOOKUP($L2244,Info!$B$4:$L$266,10,FALSE)))</f>
        <v/>
      </c>
      <c r="AC2244" s="1" t="str">
        <f>IF(W2244="SO Cable","Black,White",IF(O2244="","",IF(P2244="","",IF($J$12&lt;&gt;"ABC",IF(P2244&lt;="250",VLOOKUP(O2244,Info!$AZ$4:$BB$22,3,FALSE),VLOOKUP(O2244,Info!$AZ$23:$BB$39,3,FALSE)),IF(P2244&lt;="250",VLOOKUP(O2244,Info!$AO$4:$AQ$22,3,FALSE),VLOOKUP(O2244,Info!$AO$23:$AP$39,3,FALSE))))))</f>
        <v/>
      </c>
      <c r="AD2244" s="1"/>
      <c r="AE2244" s="1" t="str">
        <f>IF($L2244="None","",IF(ISERROR(VLOOKUP($L2244,Info!$B$4:$B$266,1,FALSE)),"",VLOOKUP($L2244,Info!$B$4:$L$266,4,FALSE)))</f>
        <v/>
      </c>
      <c r="AF2244" s="1" t="str">
        <f>IF($L2244="None","",IF(ISERROR(VLOOKUP($L2244,Info!$B$4:$B$266,1,FALSE)),"",VLOOKUP($L2244,Info!$B$4:$L$266,6,FALSE)))</f>
        <v/>
      </c>
      <c r="AG2244" s="1"/>
      <c r="AH2244" s="33" t="str" cm="1">
        <f t="array" ref="AH2244">IF(AND(L2244&lt;&gt;"",O2244&lt;&gt;"",R2244:S2244&lt;&gt;"",W2244:X2244&lt;&gt;"",Z2244:AA2244&lt;&gt;"",AC2244&lt;&gt;""),"Good","Bad")</f>
        <v>Bad</v>
      </c>
      <c r="AL2244" t="str" cm="1">
        <f t="array" ref="AL2244">IF(R2244&gt;0,_xlfn.IFS(COUNTIF($L$20:L2244,"&lt;&gt;")&lt;101,1,COUNTIF($L$20:L2244,"&lt;&gt;")&lt;201,2,COUNTIF($L$20:L2244,"&lt;&gt;")&lt;301,3,COUNTIF($L$20:L2244,"&lt;&gt;")&lt;401,4,COUNTIF($L$20:L2244,"&lt;&gt;")&lt;501,5,COUNTIF($L$20:L2244,"&lt;&gt;")&lt;601,6,COUNTIF($L$20:L2244,"&lt;&gt;")&lt;701,7,COUNTIF($L$20:L2244,"&lt;&gt;")&lt;801,8,COUNTIF($L$20:L2244,"&lt;&gt;")&lt;901,9,COUNTIF($L$20:L2244,"&lt;&gt;")&lt;1001,10,COUNTIF($L$20:L2244,"&lt;&gt;")&lt;1101,11,COUNTIF($L$20:L2244,"&lt;&gt;")&lt;1201,12,COUNTIF($L$20:L2244,"&lt;&gt;")&lt;1301,13,COUNTIF($L$20:L2244,"&lt;&gt;")&lt;1401,14,COUNTIF($L$20:L2244,"&lt;&gt;")&lt;1501,15,COUNTIF($L$20:L2244,"&lt;&gt;")&lt;1601,16,COUNTIF($L$20:L2244,"&lt;&gt;")&lt;1701,17,COUNTIF($L$20:L2244,"&lt;&gt;")&lt;1801,18,COUNTIF($L$20:L2244,"&lt;&gt;")&lt;1901,19,COUNTIF($L$20:L2244,"&lt;&gt;")&lt;2001,20,COUNTIF($L$20:L2244,"&lt;&gt;")&lt;2101,21,COUNTIF($L$20:L2244,"&lt;&gt;")&lt;2201,22,COUNTIF($L$20:L2244,"&lt;&gt;")&lt;2301,23,COUNTIF($L$20:L2244,"&lt;&gt;")&lt;2401,24,COUNTIF($L$20:L2244,"&lt;&gt;")&lt;2501,25,COUNTIF($L$20:L2244,"&lt;&gt;")&lt;2601,26,COUNTIF($L$20:L2244,"&lt;&gt;")&lt;2701,27,COUNTIF($L$20:L2244,"&lt;&gt;")&lt;2801,28,COUNTIF($L$20:L2244,"&lt;&gt;")&lt;2901,29,COUNTIF($L$20:L2244,"&lt;&gt;")&lt;3001,30),"")</f>
        <v/>
      </c>
      <c r="AM2244" t="str">
        <f t="shared" si="170"/>
        <v/>
      </c>
      <c r="AN2244" t="str">
        <f t="shared" si="174"/>
        <v/>
      </c>
      <c r="AP2244" t="str">
        <f t="shared" si="173"/>
        <v/>
      </c>
      <c r="AQ2244" t="str">
        <f>IF(AO2244="","",COUNTIFS(AM2244:$AM$3019,AO2244))</f>
        <v/>
      </c>
    </row>
    <row r="2245" spans="1:43" x14ac:dyDescent="0.25">
      <c r="A2245" s="6" t="str">
        <f>IF(COUNT($A$20:A2244)&lt;&gt;$B$4,IF(A2244="","",A2244+1),"")</f>
        <v/>
      </c>
      <c r="B2245" s="3"/>
      <c r="C2245" s="3"/>
      <c r="D2245" s="122"/>
      <c r="E2245" s="3"/>
      <c r="F2245" s="3"/>
      <c r="G2245" s="3"/>
      <c r="H2245" s="3"/>
      <c r="I2245" s="120"/>
      <c r="J2245" s="3"/>
      <c r="K2245" s="95" t="str" cm="1">
        <f t="array" ref="K2245">IF(OR($J$14 = "A",$J$14 = "B",$J$14 = "C"),IF(I2245="","",IF(LEN(I2245)&gt;2,_xlfn.IFS(ISNUMBER(SEARCH("_",I2245)),I2245,ISNUMBER(SEARCH(", ",I2245)),SUBSTITUTE(I2245,", ","_"),ISNUMBER(SEARCH("/ ",I2245)),SUBSTITUTE(I2245,"/ ","_"),ISNUMBER(SEARCH(",",I2245)),SUBSTITUTE(I2245,",","_"),ISNUMBER(SEARCH("/",I2245)),SUBSTITUTE(I2245,"/","_"),ISNUMBER(SEARCH("",I2245)),I2245),I2245)),IF(OR($J$14 = "J",$J$14 = "K"),"",IF(D2245="","",IF(LEN(D2245)&gt;2,_xlfn.IFS(ISNUMBER(SEARCH("_",D2245)),D2245,ISNUMBER(SEARCH(", ",D2245)),SUBSTITUTE(D2245,", ","_"),ISNUMBER(SEARCH("/ ",D2245)),SUBSTITUTE(D2245,"/ ","_"),ISNUMBER(SEARCH(",",D2245)),SUBSTITUTE(D2245,",","_"),ISNUMBER(SEARCH("/",D2245)),SUBSTITUTE(D2245,"/","_"),ISNUMBER(SEARCH("",D2245)),D2245),D2245))))</f>
        <v/>
      </c>
      <c r="L2245" s="1"/>
      <c r="M2245" s="1" t="str">
        <f t="shared" si="171"/>
        <v/>
      </c>
      <c r="N2245" s="94" t="str">
        <f>IF($L2245="None","",IF(ISERROR(VLOOKUP($L2245,Info!$B$4:$B$266,1,FALSE)),"",VLOOKUP($L2245,Info!$B$4:$L$266,5,FALSE)))</f>
        <v/>
      </c>
      <c r="O2245" s="94" t="str">
        <f>IF(K2245="","",IF(AND($J$12&lt;&gt;"ABC",N2245="3"),"BAC",IF(N2245="3","ABC",IF($J$12&lt;&gt;"ABC",IF($J$10="Standard",VLOOKUP(K2245,Info!$BE$4:$BF$481,2,FALSE),VLOOKUP(K2245,Info!$BI$4:$BJ$482,2,FALSE)),IF($J$10="Standard",VLOOKUP(K2245,Info!$AG$4:$AH$2994,2,FALSE),VLOOKUP(K2245,Info!$AK$4:$AL$2997,2,FALSE))))))</f>
        <v/>
      </c>
      <c r="P2245" s="94" t="str">
        <f>IF($L2245="None","",IF(ISERROR(VLOOKUP($L2245,Info!$B$4:$B$266,1,FALSE)),"",VLOOKUP($L2245,Info!$B$4:$L$266,3,FALSE)))</f>
        <v/>
      </c>
      <c r="Q2245" s="96" t="str">
        <f>IF($L2245="None","",IF(ISERROR(VLOOKUP($L2245,Info!$B$4:$B$266,1,FALSE)),"",VLOOKUP($L2245,Info!$B$4:$L$266,4,FALSE)))</f>
        <v/>
      </c>
      <c r="R2245" s="1"/>
      <c r="S2245" s="6" t="str">
        <f t="shared" si="172"/>
        <v/>
      </c>
      <c r="T2245" s="6" t="str">
        <f>IF($L2245="None","",IF(ISERROR(VLOOKUP($L2245,Info!$B$4:$B$266,1,FALSE)),"",VLOOKUP($L2245,Info!$B$4:$L$266,11,FALSE)))</f>
        <v/>
      </c>
      <c r="U2245" s="1"/>
      <c r="V2245" s="1"/>
      <c r="W2245" s="1"/>
      <c r="X2245" s="1" t="str">
        <f>IF($L2245="None","",IF(ISERROR(VLOOKUP($L2245,Info!$B$4:$B$266,1,FALSE)),"",IF(OR(W2245="Metallic Liquid Tight",W2245="Non-Metallic Liquid Tight",W2245="LSZH",W2245="Greenfield"),VLOOKUP($L2245,Info!$B$4:$L$266,7,FALSE),"N/A")))</f>
        <v/>
      </c>
      <c r="Y2245" s="1"/>
      <c r="Z2245" s="96" t="str">
        <f>IF($L2245="None","",IF(ISERROR(VLOOKUP($L2245,Info!$B$4:$B$266,1,FALSE)),"",VLOOKUP($L2245,Info!$B$4:$L$266,9,FALSE)))</f>
        <v/>
      </c>
      <c r="AA2245" s="96" t="str">
        <f>IF($L2245="None","",IF(ISERROR(VLOOKUP($L2245,Info!$B$4:$B$266,1,FALSE)),"",VLOOKUP($L2245,Info!$B$4:$L$266,8,FALSE)))</f>
        <v/>
      </c>
      <c r="AB2245" s="96" t="str">
        <f>IF($L2245="None","",IF(ISERROR(VLOOKUP($L2245,Info!$B$4:$B$266,1,FALSE)),"",VLOOKUP($L2245,Info!$B$4:$L$266,10,FALSE)))</f>
        <v/>
      </c>
      <c r="AC2245" s="1" t="str">
        <f>IF(W2245="SO Cable","Black,White",IF(O2245="","",IF(P2245="","",IF($J$12&lt;&gt;"ABC",IF(P2245&lt;="250",VLOOKUP(O2245,Info!$AZ$4:$BB$22,3,FALSE),VLOOKUP(O2245,Info!$AZ$23:$BB$39,3,FALSE)),IF(P2245&lt;="250",VLOOKUP(O2245,Info!$AO$4:$AQ$22,3,FALSE),VLOOKUP(O2245,Info!$AO$23:$AP$39,3,FALSE))))))</f>
        <v/>
      </c>
      <c r="AD2245" s="1"/>
      <c r="AE2245" s="1" t="str">
        <f>IF($L2245="None","",IF(ISERROR(VLOOKUP($L2245,Info!$B$4:$B$266,1,FALSE)),"",VLOOKUP($L2245,Info!$B$4:$L$266,4,FALSE)))</f>
        <v/>
      </c>
      <c r="AF2245" s="1" t="str">
        <f>IF($L2245="None","",IF(ISERROR(VLOOKUP($L2245,Info!$B$4:$B$266,1,FALSE)),"",VLOOKUP($L2245,Info!$B$4:$L$266,6,FALSE)))</f>
        <v/>
      </c>
      <c r="AG2245" s="1"/>
      <c r="AH2245" s="33" t="str" cm="1">
        <f t="array" ref="AH2245">IF(AND(L2245&lt;&gt;"",O2245&lt;&gt;"",R2245:S2245&lt;&gt;"",W2245:X2245&lt;&gt;"",Z2245:AA2245&lt;&gt;"",AC2245&lt;&gt;""),"Good","Bad")</f>
        <v>Bad</v>
      </c>
      <c r="AL2245" t="str" cm="1">
        <f t="array" ref="AL2245">IF(R2245&gt;0,_xlfn.IFS(COUNTIF($L$20:L2245,"&lt;&gt;")&lt;101,1,COUNTIF($L$20:L2245,"&lt;&gt;")&lt;201,2,COUNTIF($L$20:L2245,"&lt;&gt;")&lt;301,3,COUNTIF($L$20:L2245,"&lt;&gt;")&lt;401,4,COUNTIF($L$20:L2245,"&lt;&gt;")&lt;501,5,COUNTIF($L$20:L2245,"&lt;&gt;")&lt;601,6,COUNTIF($L$20:L2245,"&lt;&gt;")&lt;701,7,COUNTIF($L$20:L2245,"&lt;&gt;")&lt;801,8,COUNTIF($L$20:L2245,"&lt;&gt;")&lt;901,9,COUNTIF($L$20:L2245,"&lt;&gt;")&lt;1001,10,COUNTIF($L$20:L2245,"&lt;&gt;")&lt;1101,11,COUNTIF($L$20:L2245,"&lt;&gt;")&lt;1201,12,COUNTIF($L$20:L2245,"&lt;&gt;")&lt;1301,13,COUNTIF($L$20:L2245,"&lt;&gt;")&lt;1401,14,COUNTIF($L$20:L2245,"&lt;&gt;")&lt;1501,15,COUNTIF($L$20:L2245,"&lt;&gt;")&lt;1601,16,COUNTIF($L$20:L2245,"&lt;&gt;")&lt;1701,17,COUNTIF($L$20:L2245,"&lt;&gt;")&lt;1801,18,COUNTIF($L$20:L2245,"&lt;&gt;")&lt;1901,19,COUNTIF($L$20:L2245,"&lt;&gt;")&lt;2001,20,COUNTIF($L$20:L2245,"&lt;&gt;")&lt;2101,21,COUNTIF($L$20:L2245,"&lt;&gt;")&lt;2201,22,COUNTIF($L$20:L2245,"&lt;&gt;")&lt;2301,23,COUNTIF($L$20:L2245,"&lt;&gt;")&lt;2401,24,COUNTIF($L$20:L2245,"&lt;&gt;")&lt;2501,25,COUNTIF($L$20:L2245,"&lt;&gt;")&lt;2601,26,COUNTIF($L$20:L2245,"&lt;&gt;")&lt;2701,27,COUNTIF($L$20:L2245,"&lt;&gt;")&lt;2801,28,COUNTIF($L$20:L2245,"&lt;&gt;")&lt;2901,29,COUNTIF($L$20:L2245,"&lt;&gt;")&lt;3001,30),"")</f>
        <v/>
      </c>
      <c r="AM2245" t="str">
        <f t="shared" si="170"/>
        <v/>
      </c>
      <c r="AN2245" t="str">
        <f t="shared" si="174"/>
        <v/>
      </c>
      <c r="AP2245" t="str">
        <f t="shared" si="173"/>
        <v/>
      </c>
      <c r="AQ2245" t="str">
        <f>IF(AO2245="","",COUNTIFS(AM2245:$AM$3019,AO2245))</f>
        <v/>
      </c>
    </row>
    <row r="2246" spans="1:43" x14ac:dyDescent="0.25">
      <c r="A2246" s="6" t="str">
        <f>IF(COUNT($A$20:A2245)&lt;&gt;$B$4,IF(A2245="","",A2245+1),"")</f>
        <v/>
      </c>
      <c r="B2246" s="3"/>
      <c r="C2246" s="3"/>
      <c r="D2246" s="122"/>
      <c r="E2246" s="3"/>
      <c r="F2246" s="3"/>
      <c r="G2246" s="3"/>
      <c r="H2246" s="3"/>
      <c r="I2246" s="120"/>
      <c r="J2246" s="3"/>
      <c r="K2246" s="95" t="str" cm="1">
        <f t="array" ref="K2246">IF(OR($J$14 = "A",$J$14 = "B",$J$14 = "C"),IF(I2246="","",IF(LEN(I2246)&gt;2,_xlfn.IFS(ISNUMBER(SEARCH("_",I2246)),I2246,ISNUMBER(SEARCH(", ",I2246)),SUBSTITUTE(I2246,", ","_"),ISNUMBER(SEARCH("/ ",I2246)),SUBSTITUTE(I2246,"/ ","_"),ISNUMBER(SEARCH(",",I2246)),SUBSTITUTE(I2246,",","_"),ISNUMBER(SEARCH("/",I2246)),SUBSTITUTE(I2246,"/","_"),ISNUMBER(SEARCH("",I2246)),I2246),I2246)),IF(OR($J$14 = "J",$J$14 = "K"),"",IF(D2246="","",IF(LEN(D2246)&gt;2,_xlfn.IFS(ISNUMBER(SEARCH("_",D2246)),D2246,ISNUMBER(SEARCH(", ",D2246)),SUBSTITUTE(D2246,", ","_"),ISNUMBER(SEARCH("/ ",D2246)),SUBSTITUTE(D2246,"/ ","_"),ISNUMBER(SEARCH(",",D2246)),SUBSTITUTE(D2246,",","_"),ISNUMBER(SEARCH("/",D2246)),SUBSTITUTE(D2246,"/","_"),ISNUMBER(SEARCH("",D2246)),D2246),D2246))))</f>
        <v/>
      </c>
      <c r="L2246" s="1"/>
      <c r="M2246" s="1" t="str">
        <f t="shared" si="171"/>
        <v/>
      </c>
      <c r="N2246" s="94" t="str">
        <f>IF($L2246="None","",IF(ISERROR(VLOOKUP($L2246,Info!$B$4:$B$266,1,FALSE)),"",VLOOKUP($L2246,Info!$B$4:$L$266,5,FALSE)))</f>
        <v/>
      </c>
      <c r="O2246" s="94" t="str">
        <f>IF(K2246="","",IF(AND($J$12&lt;&gt;"ABC",N2246="3"),"BAC",IF(N2246="3","ABC",IF($J$12&lt;&gt;"ABC",IF($J$10="Standard",VLOOKUP(K2246,Info!$BE$4:$BF$481,2,FALSE),VLOOKUP(K2246,Info!$BI$4:$BJ$482,2,FALSE)),IF($J$10="Standard",VLOOKUP(K2246,Info!$AG$4:$AH$2994,2,FALSE),VLOOKUP(K2246,Info!$AK$4:$AL$2997,2,FALSE))))))</f>
        <v/>
      </c>
      <c r="P2246" s="94" t="str">
        <f>IF($L2246="None","",IF(ISERROR(VLOOKUP($L2246,Info!$B$4:$B$266,1,FALSE)),"",VLOOKUP($L2246,Info!$B$4:$L$266,3,FALSE)))</f>
        <v/>
      </c>
      <c r="Q2246" s="96" t="str">
        <f>IF($L2246="None","",IF(ISERROR(VLOOKUP($L2246,Info!$B$4:$B$266,1,FALSE)),"",VLOOKUP($L2246,Info!$B$4:$L$266,4,FALSE)))</f>
        <v/>
      </c>
      <c r="R2246" s="1"/>
      <c r="S2246" s="6" t="str">
        <f t="shared" si="172"/>
        <v/>
      </c>
      <c r="T2246" s="6" t="str">
        <f>IF($L2246="None","",IF(ISERROR(VLOOKUP($L2246,Info!$B$4:$B$266,1,FALSE)),"",VLOOKUP($L2246,Info!$B$4:$L$266,11,FALSE)))</f>
        <v/>
      </c>
      <c r="U2246" s="1"/>
      <c r="V2246" s="1"/>
      <c r="W2246" s="1"/>
      <c r="X2246" s="1" t="str">
        <f>IF($L2246="None","",IF(ISERROR(VLOOKUP($L2246,Info!$B$4:$B$266,1,FALSE)),"",IF(OR(W2246="Metallic Liquid Tight",W2246="Non-Metallic Liquid Tight",W2246="LSZH",W2246="Greenfield"),VLOOKUP($L2246,Info!$B$4:$L$266,7,FALSE),"N/A")))</f>
        <v/>
      </c>
      <c r="Y2246" s="1"/>
      <c r="Z2246" s="96" t="str">
        <f>IF($L2246="None","",IF(ISERROR(VLOOKUP($L2246,Info!$B$4:$B$266,1,FALSE)),"",VLOOKUP($L2246,Info!$B$4:$L$266,9,FALSE)))</f>
        <v/>
      </c>
      <c r="AA2246" s="96" t="str">
        <f>IF($L2246="None","",IF(ISERROR(VLOOKUP($L2246,Info!$B$4:$B$266,1,FALSE)),"",VLOOKUP($L2246,Info!$B$4:$L$266,8,FALSE)))</f>
        <v/>
      </c>
      <c r="AB2246" s="96" t="str">
        <f>IF($L2246="None","",IF(ISERROR(VLOOKUP($L2246,Info!$B$4:$B$266,1,FALSE)),"",VLOOKUP($L2246,Info!$B$4:$L$266,10,FALSE)))</f>
        <v/>
      </c>
      <c r="AC2246" s="1" t="str">
        <f>IF(W2246="SO Cable","Black,White",IF(O2246="","",IF(P2246="","",IF($J$12&lt;&gt;"ABC",IF(P2246&lt;="250",VLOOKUP(O2246,Info!$AZ$4:$BB$22,3,FALSE),VLOOKUP(O2246,Info!$AZ$23:$BB$39,3,FALSE)),IF(P2246&lt;="250",VLOOKUP(O2246,Info!$AO$4:$AQ$22,3,FALSE),VLOOKUP(O2246,Info!$AO$23:$AP$39,3,FALSE))))))</f>
        <v/>
      </c>
      <c r="AD2246" s="1"/>
      <c r="AE2246" s="1" t="str">
        <f>IF($L2246="None","",IF(ISERROR(VLOOKUP($L2246,Info!$B$4:$B$266,1,FALSE)),"",VLOOKUP($L2246,Info!$B$4:$L$266,4,FALSE)))</f>
        <v/>
      </c>
      <c r="AF2246" s="1" t="str">
        <f>IF($L2246="None","",IF(ISERROR(VLOOKUP($L2246,Info!$B$4:$B$266,1,FALSE)),"",VLOOKUP($L2246,Info!$B$4:$L$266,6,FALSE)))</f>
        <v/>
      </c>
      <c r="AG2246" s="1"/>
      <c r="AH2246" s="33" t="str" cm="1">
        <f t="array" ref="AH2246">IF(AND(L2246&lt;&gt;"",O2246&lt;&gt;"",R2246:S2246&lt;&gt;"",W2246:X2246&lt;&gt;"",Z2246:AA2246&lt;&gt;"",AC2246&lt;&gt;""),"Good","Bad")</f>
        <v>Bad</v>
      </c>
      <c r="AL2246" t="str" cm="1">
        <f t="array" ref="AL2246">IF(R2246&gt;0,_xlfn.IFS(COUNTIF($L$20:L2246,"&lt;&gt;")&lt;101,1,COUNTIF($L$20:L2246,"&lt;&gt;")&lt;201,2,COUNTIF($L$20:L2246,"&lt;&gt;")&lt;301,3,COUNTIF($L$20:L2246,"&lt;&gt;")&lt;401,4,COUNTIF($L$20:L2246,"&lt;&gt;")&lt;501,5,COUNTIF($L$20:L2246,"&lt;&gt;")&lt;601,6,COUNTIF($L$20:L2246,"&lt;&gt;")&lt;701,7,COUNTIF($L$20:L2246,"&lt;&gt;")&lt;801,8,COUNTIF($L$20:L2246,"&lt;&gt;")&lt;901,9,COUNTIF($L$20:L2246,"&lt;&gt;")&lt;1001,10,COUNTIF($L$20:L2246,"&lt;&gt;")&lt;1101,11,COUNTIF($L$20:L2246,"&lt;&gt;")&lt;1201,12,COUNTIF($L$20:L2246,"&lt;&gt;")&lt;1301,13,COUNTIF($L$20:L2246,"&lt;&gt;")&lt;1401,14,COUNTIF($L$20:L2246,"&lt;&gt;")&lt;1501,15,COUNTIF($L$20:L2246,"&lt;&gt;")&lt;1601,16,COUNTIF($L$20:L2246,"&lt;&gt;")&lt;1701,17,COUNTIF($L$20:L2246,"&lt;&gt;")&lt;1801,18,COUNTIF($L$20:L2246,"&lt;&gt;")&lt;1901,19,COUNTIF($L$20:L2246,"&lt;&gt;")&lt;2001,20,COUNTIF($L$20:L2246,"&lt;&gt;")&lt;2101,21,COUNTIF($L$20:L2246,"&lt;&gt;")&lt;2201,22,COUNTIF($L$20:L2246,"&lt;&gt;")&lt;2301,23,COUNTIF($L$20:L2246,"&lt;&gt;")&lt;2401,24,COUNTIF($L$20:L2246,"&lt;&gt;")&lt;2501,25,COUNTIF($L$20:L2246,"&lt;&gt;")&lt;2601,26,COUNTIF($L$20:L2246,"&lt;&gt;")&lt;2701,27,COUNTIF($L$20:L2246,"&lt;&gt;")&lt;2801,28,COUNTIF($L$20:L2246,"&lt;&gt;")&lt;2901,29,COUNTIF($L$20:L2246,"&lt;&gt;")&lt;3001,30),"")</f>
        <v/>
      </c>
      <c r="AM2246" t="str">
        <f t="shared" si="170"/>
        <v/>
      </c>
      <c r="AN2246" t="str">
        <f t="shared" si="174"/>
        <v/>
      </c>
      <c r="AP2246" t="str">
        <f t="shared" si="173"/>
        <v/>
      </c>
      <c r="AQ2246" t="str">
        <f>IF(AO2246="","",COUNTIFS(AM2246:$AM$3019,AO2246))</f>
        <v/>
      </c>
    </row>
    <row r="2247" spans="1:43" x14ac:dyDescent="0.25">
      <c r="A2247" s="6" t="str">
        <f>IF(COUNT($A$20:A2246)&lt;&gt;$B$4,IF(A2246="","",A2246+1),"")</f>
        <v/>
      </c>
      <c r="B2247" s="3"/>
      <c r="C2247" s="3"/>
      <c r="D2247" s="122"/>
      <c r="E2247" s="3"/>
      <c r="F2247" s="3"/>
      <c r="G2247" s="3"/>
      <c r="H2247" s="3"/>
      <c r="I2247" s="120"/>
      <c r="J2247" s="3"/>
      <c r="K2247" s="95" t="str" cm="1">
        <f t="array" ref="K2247">IF(OR($J$14 = "A",$J$14 = "B",$J$14 = "C"),IF(I2247="","",IF(LEN(I2247)&gt;2,_xlfn.IFS(ISNUMBER(SEARCH("_",I2247)),I2247,ISNUMBER(SEARCH(", ",I2247)),SUBSTITUTE(I2247,", ","_"),ISNUMBER(SEARCH("/ ",I2247)),SUBSTITUTE(I2247,"/ ","_"),ISNUMBER(SEARCH(",",I2247)),SUBSTITUTE(I2247,",","_"),ISNUMBER(SEARCH("/",I2247)),SUBSTITUTE(I2247,"/","_"),ISNUMBER(SEARCH("",I2247)),I2247),I2247)),IF(OR($J$14 = "J",$J$14 = "K"),"",IF(D2247="","",IF(LEN(D2247)&gt;2,_xlfn.IFS(ISNUMBER(SEARCH("_",D2247)),D2247,ISNUMBER(SEARCH(", ",D2247)),SUBSTITUTE(D2247,", ","_"),ISNUMBER(SEARCH("/ ",D2247)),SUBSTITUTE(D2247,"/ ","_"),ISNUMBER(SEARCH(",",D2247)),SUBSTITUTE(D2247,",","_"),ISNUMBER(SEARCH("/",D2247)),SUBSTITUTE(D2247,"/","_"),ISNUMBER(SEARCH("",D2247)),D2247),D2247))))</f>
        <v/>
      </c>
      <c r="L2247" s="1"/>
      <c r="M2247" s="1" t="str">
        <f t="shared" si="171"/>
        <v/>
      </c>
      <c r="N2247" s="94" t="str">
        <f>IF($L2247="None","",IF(ISERROR(VLOOKUP($L2247,Info!$B$4:$B$266,1,FALSE)),"",VLOOKUP($L2247,Info!$B$4:$L$266,5,FALSE)))</f>
        <v/>
      </c>
      <c r="O2247" s="94" t="str">
        <f>IF(K2247="","",IF(AND($J$12&lt;&gt;"ABC",N2247="3"),"BAC",IF(N2247="3","ABC",IF($J$12&lt;&gt;"ABC",IF($J$10="Standard",VLOOKUP(K2247,Info!$BE$4:$BF$481,2,FALSE),VLOOKUP(K2247,Info!$BI$4:$BJ$482,2,FALSE)),IF($J$10="Standard",VLOOKUP(K2247,Info!$AG$4:$AH$2994,2,FALSE),VLOOKUP(K2247,Info!$AK$4:$AL$2997,2,FALSE))))))</f>
        <v/>
      </c>
      <c r="P2247" s="94" t="str">
        <f>IF($L2247="None","",IF(ISERROR(VLOOKUP($L2247,Info!$B$4:$B$266,1,FALSE)),"",VLOOKUP($L2247,Info!$B$4:$L$266,3,FALSE)))</f>
        <v/>
      </c>
      <c r="Q2247" s="96" t="str">
        <f>IF($L2247="None","",IF(ISERROR(VLOOKUP($L2247,Info!$B$4:$B$266,1,FALSE)),"",VLOOKUP($L2247,Info!$B$4:$L$266,4,FALSE)))</f>
        <v/>
      </c>
      <c r="R2247" s="1"/>
      <c r="S2247" s="6" t="str">
        <f t="shared" si="172"/>
        <v/>
      </c>
      <c r="T2247" s="6" t="str">
        <f>IF($L2247="None","",IF(ISERROR(VLOOKUP($L2247,Info!$B$4:$B$266,1,FALSE)),"",VLOOKUP($L2247,Info!$B$4:$L$266,11,FALSE)))</f>
        <v/>
      </c>
      <c r="U2247" s="1"/>
      <c r="V2247" s="1"/>
      <c r="W2247" s="1"/>
      <c r="X2247" s="1" t="str">
        <f>IF($L2247="None","",IF(ISERROR(VLOOKUP($L2247,Info!$B$4:$B$266,1,FALSE)),"",IF(OR(W2247="Metallic Liquid Tight",W2247="Non-Metallic Liquid Tight",W2247="LSZH",W2247="Greenfield"),VLOOKUP($L2247,Info!$B$4:$L$266,7,FALSE),"N/A")))</f>
        <v/>
      </c>
      <c r="Y2247" s="1"/>
      <c r="Z2247" s="96" t="str">
        <f>IF($L2247="None","",IF(ISERROR(VLOOKUP($L2247,Info!$B$4:$B$266,1,FALSE)),"",VLOOKUP($L2247,Info!$B$4:$L$266,9,FALSE)))</f>
        <v/>
      </c>
      <c r="AA2247" s="96" t="str">
        <f>IF($L2247="None","",IF(ISERROR(VLOOKUP($L2247,Info!$B$4:$B$266,1,FALSE)),"",VLOOKUP($L2247,Info!$B$4:$L$266,8,FALSE)))</f>
        <v/>
      </c>
      <c r="AB2247" s="96" t="str">
        <f>IF($L2247="None","",IF(ISERROR(VLOOKUP($L2247,Info!$B$4:$B$266,1,FALSE)),"",VLOOKUP($L2247,Info!$B$4:$L$266,10,FALSE)))</f>
        <v/>
      </c>
      <c r="AC2247" s="1" t="str">
        <f>IF(W2247="SO Cable","Black,White",IF(O2247="","",IF(P2247="","",IF($J$12&lt;&gt;"ABC",IF(P2247&lt;="250",VLOOKUP(O2247,Info!$AZ$4:$BB$22,3,FALSE),VLOOKUP(O2247,Info!$AZ$23:$BB$39,3,FALSE)),IF(P2247&lt;="250",VLOOKUP(O2247,Info!$AO$4:$AQ$22,3,FALSE),VLOOKUP(O2247,Info!$AO$23:$AP$39,3,FALSE))))))</f>
        <v/>
      </c>
      <c r="AD2247" s="1"/>
      <c r="AE2247" s="1" t="str">
        <f>IF($L2247="None","",IF(ISERROR(VLOOKUP($L2247,Info!$B$4:$B$266,1,FALSE)),"",VLOOKUP($L2247,Info!$B$4:$L$266,4,FALSE)))</f>
        <v/>
      </c>
      <c r="AF2247" s="1" t="str">
        <f>IF($L2247="None","",IF(ISERROR(VLOOKUP($L2247,Info!$B$4:$B$266,1,FALSE)),"",VLOOKUP($L2247,Info!$B$4:$L$266,6,FALSE)))</f>
        <v/>
      </c>
      <c r="AG2247" s="1"/>
      <c r="AH2247" s="33" t="str" cm="1">
        <f t="array" ref="AH2247">IF(AND(L2247&lt;&gt;"",O2247&lt;&gt;"",R2247:S2247&lt;&gt;"",W2247:X2247&lt;&gt;"",Z2247:AA2247&lt;&gt;"",AC2247&lt;&gt;""),"Good","Bad")</f>
        <v>Bad</v>
      </c>
      <c r="AL2247" t="str" cm="1">
        <f t="array" ref="AL2247">IF(R2247&gt;0,_xlfn.IFS(COUNTIF($L$20:L2247,"&lt;&gt;")&lt;101,1,COUNTIF($L$20:L2247,"&lt;&gt;")&lt;201,2,COUNTIF($L$20:L2247,"&lt;&gt;")&lt;301,3,COUNTIF($L$20:L2247,"&lt;&gt;")&lt;401,4,COUNTIF($L$20:L2247,"&lt;&gt;")&lt;501,5,COUNTIF($L$20:L2247,"&lt;&gt;")&lt;601,6,COUNTIF($L$20:L2247,"&lt;&gt;")&lt;701,7,COUNTIF($L$20:L2247,"&lt;&gt;")&lt;801,8,COUNTIF($L$20:L2247,"&lt;&gt;")&lt;901,9,COUNTIF($L$20:L2247,"&lt;&gt;")&lt;1001,10,COUNTIF($L$20:L2247,"&lt;&gt;")&lt;1101,11,COUNTIF($L$20:L2247,"&lt;&gt;")&lt;1201,12,COUNTIF($L$20:L2247,"&lt;&gt;")&lt;1301,13,COUNTIF($L$20:L2247,"&lt;&gt;")&lt;1401,14,COUNTIF($L$20:L2247,"&lt;&gt;")&lt;1501,15,COUNTIF($L$20:L2247,"&lt;&gt;")&lt;1601,16,COUNTIF($L$20:L2247,"&lt;&gt;")&lt;1701,17,COUNTIF($L$20:L2247,"&lt;&gt;")&lt;1801,18,COUNTIF($L$20:L2247,"&lt;&gt;")&lt;1901,19,COUNTIF($L$20:L2247,"&lt;&gt;")&lt;2001,20,COUNTIF($L$20:L2247,"&lt;&gt;")&lt;2101,21,COUNTIF($L$20:L2247,"&lt;&gt;")&lt;2201,22,COUNTIF($L$20:L2247,"&lt;&gt;")&lt;2301,23,COUNTIF($L$20:L2247,"&lt;&gt;")&lt;2401,24,COUNTIF($L$20:L2247,"&lt;&gt;")&lt;2501,25,COUNTIF($L$20:L2247,"&lt;&gt;")&lt;2601,26,COUNTIF($L$20:L2247,"&lt;&gt;")&lt;2701,27,COUNTIF($L$20:L2247,"&lt;&gt;")&lt;2801,28,COUNTIF($L$20:L2247,"&lt;&gt;")&lt;2901,29,COUNTIF($L$20:L2247,"&lt;&gt;")&lt;3001,30),"")</f>
        <v/>
      </c>
      <c r="AM2247" t="str">
        <f t="shared" si="170"/>
        <v/>
      </c>
      <c r="AN2247" t="str">
        <f t="shared" si="174"/>
        <v/>
      </c>
      <c r="AP2247" t="str">
        <f t="shared" si="173"/>
        <v/>
      </c>
      <c r="AQ2247" t="str">
        <f>IF(AO2247="","",COUNTIFS(AM2247:$AM$3019,AO2247))</f>
        <v/>
      </c>
    </row>
    <row r="2248" spans="1:43" x14ac:dyDescent="0.25">
      <c r="A2248" s="6" t="str">
        <f>IF(COUNT($A$20:A2247)&lt;&gt;$B$4,IF(A2247="","",A2247+1),"")</f>
        <v/>
      </c>
      <c r="B2248" s="3"/>
      <c r="C2248" s="3"/>
      <c r="D2248" s="122"/>
      <c r="E2248" s="3"/>
      <c r="F2248" s="3"/>
      <c r="G2248" s="3"/>
      <c r="H2248" s="3"/>
      <c r="I2248" s="120"/>
      <c r="J2248" s="3"/>
      <c r="K2248" s="95" t="str" cm="1">
        <f t="array" ref="K2248">IF(OR($J$14 = "A",$J$14 = "B",$J$14 = "C"),IF(I2248="","",IF(LEN(I2248)&gt;2,_xlfn.IFS(ISNUMBER(SEARCH("_",I2248)),I2248,ISNUMBER(SEARCH(", ",I2248)),SUBSTITUTE(I2248,", ","_"),ISNUMBER(SEARCH("/ ",I2248)),SUBSTITUTE(I2248,"/ ","_"),ISNUMBER(SEARCH(",",I2248)),SUBSTITUTE(I2248,",","_"),ISNUMBER(SEARCH("/",I2248)),SUBSTITUTE(I2248,"/","_"),ISNUMBER(SEARCH("",I2248)),I2248),I2248)),IF(OR($J$14 = "J",$J$14 = "K"),"",IF(D2248="","",IF(LEN(D2248)&gt;2,_xlfn.IFS(ISNUMBER(SEARCH("_",D2248)),D2248,ISNUMBER(SEARCH(", ",D2248)),SUBSTITUTE(D2248,", ","_"),ISNUMBER(SEARCH("/ ",D2248)),SUBSTITUTE(D2248,"/ ","_"),ISNUMBER(SEARCH(",",D2248)),SUBSTITUTE(D2248,",","_"),ISNUMBER(SEARCH("/",D2248)),SUBSTITUTE(D2248,"/","_"),ISNUMBER(SEARCH("",D2248)),D2248),D2248))))</f>
        <v/>
      </c>
      <c r="L2248" s="1"/>
      <c r="M2248" s="1" t="str">
        <f t="shared" si="171"/>
        <v/>
      </c>
      <c r="N2248" s="94" t="str">
        <f>IF($L2248="None","",IF(ISERROR(VLOOKUP($L2248,Info!$B$4:$B$266,1,FALSE)),"",VLOOKUP($L2248,Info!$B$4:$L$266,5,FALSE)))</f>
        <v/>
      </c>
      <c r="O2248" s="94" t="str">
        <f>IF(K2248="","",IF(AND($J$12&lt;&gt;"ABC",N2248="3"),"BAC",IF(N2248="3","ABC",IF($J$12&lt;&gt;"ABC",IF($J$10="Standard",VLOOKUP(K2248,Info!$BE$4:$BF$481,2,FALSE),VLOOKUP(K2248,Info!$BI$4:$BJ$482,2,FALSE)),IF($J$10="Standard",VLOOKUP(K2248,Info!$AG$4:$AH$2994,2,FALSE),VLOOKUP(K2248,Info!$AK$4:$AL$2997,2,FALSE))))))</f>
        <v/>
      </c>
      <c r="P2248" s="94" t="str">
        <f>IF($L2248="None","",IF(ISERROR(VLOOKUP($L2248,Info!$B$4:$B$266,1,FALSE)),"",VLOOKUP($L2248,Info!$B$4:$L$266,3,FALSE)))</f>
        <v/>
      </c>
      <c r="Q2248" s="96" t="str">
        <f>IF($L2248="None","",IF(ISERROR(VLOOKUP($L2248,Info!$B$4:$B$266,1,FALSE)),"",VLOOKUP($L2248,Info!$B$4:$L$266,4,FALSE)))</f>
        <v/>
      </c>
      <c r="R2248" s="1"/>
      <c r="S2248" s="6" t="str">
        <f t="shared" si="172"/>
        <v/>
      </c>
      <c r="T2248" s="6" t="str">
        <f>IF($L2248="None","",IF(ISERROR(VLOOKUP($L2248,Info!$B$4:$B$266,1,FALSE)),"",VLOOKUP($L2248,Info!$B$4:$L$266,11,FALSE)))</f>
        <v/>
      </c>
      <c r="U2248" s="1"/>
      <c r="V2248" s="1"/>
      <c r="W2248" s="1"/>
      <c r="X2248" s="1" t="str">
        <f>IF($L2248="None","",IF(ISERROR(VLOOKUP($L2248,Info!$B$4:$B$266,1,FALSE)),"",IF(OR(W2248="Metallic Liquid Tight",W2248="Non-Metallic Liquid Tight",W2248="LSZH",W2248="Greenfield"),VLOOKUP($L2248,Info!$B$4:$L$266,7,FALSE),"N/A")))</f>
        <v/>
      </c>
      <c r="Y2248" s="1"/>
      <c r="Z2248" s="96" t="str">
        <f>IF($L2248="None","",IF(ISERROR(VLOOKUP($L2248,Info!$B$4:$B$266,1,FALSE)),"",VLOOKUP($L2248,Info!$B$4:$L$266,9,FALSE)))</f>
        <v/>
      </c>
      <c r="AA2248" s="96" t="str">
        <f>IF($L2248="None","",IF(ISERROR(VLOOKUP($L2248,Info!$B$4:$B$266,1,FALSE)),"",VLOOKUP($L2248,Info!$B$4:$L$266,8,FALSE)))</f>
        <v/>
      </c>
      <c r="AB2248" s="96" t="str">
        <f>IF($L2248="None","",IF(ISERROR(VLOOKUP($L2248,Info!$B$4:$B$266,1,FALSE)),"",VLOOKUP($L2248,Info!$B$4:$L$266,10,FALSE)))</f>
        <v/>
      </c>
      <c r="AC2248" s="1" t="str">
        <f>IF(W2248="SO Cable","Black,White",IF(O2248="","",IF(P2248="","",IF($J$12&lt;&gt;"ABC",IF(P2248&lt;="250",VLOOKUP(O2248,Info!$AZ$4:$BB$22,3,FALSE),VLOOKUP(O2248,Info!$AZ$23:$BB$39,3,FALSE)),IF(P2248&lt;="250",VLOOKUP(O2248,Info!$AO$4:$AQ$22,3,FALSE),VLOOKUP(O2248,Info!$AO$23:$AP$39,3,FALSE))))))</f>
        <v/>
      </c>
      <c r="AD2248" s="1"/>
      <c r="AE2248" s="1" t="str">
        <f>IF($L2248="None","",IF(ISERROR(VLOOKUP($L2248,Info!$B$4:$B$266,1,FALSE)),"",VLOOKUP($L2248,Info!$B$4:$L$266,4,FALSE)))</f>
        <v/>
      </c>
      <c r="AF2248" s="1" t="str">
        <f>IF($L2248="None","",IF(ISERROR(VLOOKUP($L2248,Info!$B$4:$B$266,1,FALSE)),"",VLOOKUP($L2248,Info!$B$4:$L$266,6,FALSE)))</f>
        <v/>
      </c>
      <c r="AG2248" s="1"/>
      <c r="AH2248" s="33" t="str" cm="1">
        <f t="array" ref="AH2248">IF(AND(L2248&lt;&gt;"",O2248&lt;&gt;"",R2248:S2248&lt;&gt;"",W2248:X2248&lt;&gt;"",Z2248:AA2248&lt;&gt;"",AC2248&lt;&gt;""),"Good","Bad")</f>
        <v>Bad</v>
      </c>
      <c r="AL2248" t="str" cm="1">
        <f t="array" ref="AL2248">IF(R2248&gt;0,_xlfn.IFS(COUNTIF($L$20:L2248,"&lt;&gt;")&lt;101,1,COUNTIF($L$20:L2248,"&lt;&gt;")&lt;201,2,COUNTIF($L$20:L2248,"&lt;&gt;")&lt;301,3,COUNTIF($L$20:L2248,"&lt;&gt;")&lt;401,4,COUNTIF($L$20:L2248,"&lt;&gt;")&lt;501,5,COUNTIF($L$20:L2248,"&lt;&gt;")&lt;601,6,COUNTIF($L$20:L2248,"&lt;&gt;")&lt;701,7,COUNTIF($L$20:L2248,"&lt;&gt;")&lt;801,8,COUNTIF($L$20:L2248,"&lt;&gt;")&lt;901,9,COUNTIF($L$20:L2248,"&lt;&gt;")&lt;1001,10,COUNTIF($L$20:L2248,"&lt;&gt;")&lt;1101,11,COUNTIF($L$20:L2248,"&lt;&gt;")&lt;1201,12,COUNTIF($L$20:L2248,"&lt;&gt;")&lt;1301,13,COUNTIF($L$20:L2248,"&lt;&gt;")&lt;1401,14,COUNTIF($L$20:L2248,"&lt;&gt;")&lt;1501,15,COUNTIF($L$20:L2248,"&lt;&gt;")&lt;1601,16,COUNTIF($L$20:L2248,"&lt;&gt;")&lt;1701,17,COUNTIF($L$20:L2248,"&lt;&gt;")&lt;1801,18,COUNTIF($L$20:L2248,"&lt;&gt;")&lt;1901,19,COUNTIF($L$20:L2248,"&lt;&gt;")&lt;2001,20,COUNTIF($L$20:L2248,"&lt;&gt;")&lt;2101,21,COUNTIF($L$20:L2248,"&lt;&gt;")&lt;2201,22,COUNTIF($L$20:L2248,"&lt;&gt;")&lt;2301,23,COUNTIF($L$20:L2248,"&lt;&gt;")&lt;2401,24,COUNTIF($L$20:L2248,"&lt;&gt;")&lt;2501,25,COUNTIF($L$20:L2248,"&lt;&gt;")&lt;2601,26,COUNTIF($L$20:L2248,"&lt;&gt;")&lt;2701,27,COUNTIF($L$20:L2248,"&lt;&gt;")&lt;2801,28,COUNTIF($L$20:L2248,"&lt;&gt;")&lt;2901,29,COUNTIF($L$20:L2248,"&lt;&gt;")&lt;3001,30),"")</f>
        <v/>
      </c>
      <c r="AM2248" t="str">
        <f t="shared" si="170"/>
        <v/>
      </c>
      <c r="AN2248" t="str">
        <f t="shared" si="174"/>
        <v/>
      </c>
      <c r="AP2248" t="str">
        <f t="shared" si="173"/>
        <v/>
      </c>
      <c r="AQ2248" t="str">
        <f>IF(AO2248="","",COUNTIFS(AM2248:$AM$3019,AO2248))</f>
        <v/>
      </c>
    </row>
    <row r="2249" spans="1:43" x14ac:dyDescent="0.25">
      <c r="A2249" s="6" t="str">
        <f>IF(COUNT($A$20:A2248)&lt;&gt;$B$4,IF(A2248="","",A2248+1),"")</f>
        <v/>
      </c>
      <c r="B2249" s="3"/>
      <c r="C2249" s="3"/>
      <c r="D2249" s="122"/>
      <c r="E2249" s="3"/>
      <c r="F2249" s="3"/>
      <c r="G2249" s="3"/>
      <c r="H2249" s="3"/>
      <c r="I2249" s="120"/>
      <c r="J2249" s="3"/>
      <c r="K2249" s="95" t="str" cm="1">
        <f t="array" ref="K2249">IF(OR($J$14 = "A",$J$14 = "B",$J$14 = "C"),IF(I2249="","",IF(LEN(I2249)&gt;2,_xlfn.IFS(ISNUMBER(SEARCH("_",I2249)),I2249,ISNUMBER(SEARCH(", ",I2249)),SUBSTITUTE(I2249,", ","_"),ISNUMBER(SEARCH("/ ",I2249)),SUBSTITUTE(I2249,"/ ","_"),ISNUMBER(SEARCH(",",I2249)),SUBSTITUTE(I2249,",","_"),ISNUMBER(SEARCH("/",I2249)),SUBSTITUTE(I2249,"/","_"),ISNUMBER(SEARCH("",I2249)),I2249),I2249)),IF(OR($J$14 = "J",$J$14 = "K"),"",IF(D2249="","",IF(LEN(D2249)&gt;2,_xlfn.IFS(ISNUMBER(SEARCH("_",D2249)),D2249,ISNUMBER(SEARCH(", ",D2249)),SUBSTITUTE(D2249,", ","_"),ISNUMBER(SEARCH("/ ",D2249)),SUBSTITUTE(D2249,"/ ","_"),ISNUMBER(SEARCH(",",D2249)),SUBSTITUTE(D2249,",","_"),ISNUMBER(SEARCH("/",D2249)),SUBSTITUTE(D2249,"/","_"),ISNUMBER(SEARCH("",D2249)),D2249),D2249))))</f>
        <v/>
      </c>
      <c r="L2249" s="1"/>
      <c r="M2249" s="1" t="str">
        <f t="shared" si="171"/>
        <v/>
      </c>
      <c r="N2249" s="94" t="str">
        <f>IF($L2249="None","",IF(ISERROR(VLOOKUP($L2249,Info!$B$4:$B$266,1,FALSE)),"",VLOOKUP($L2249,Info!$B$4:$L$266,5,FALSE)))</f>
        <v/>
      </c>
      <c r="O2249" s="94" t="str">
        <f>IF(K2249="","",IF(AND($J$12&lt;&gt;"ABC",N2249="3"),"BAC",IF(N2249="3","ABC",IF($J$12&lt;&gt;"ABC",IF($J$10="Standard",VLOOKUP(K2249,Info!$BE$4:$BF$481,2,FALSE),VLOOKUP(K2249,Info!$BI$4:$BJ$482,2,FALSE)),IF($J$10="Standard",VLOOKUP(K2249,Info!$AG$4:$AH$2994,2,FALSE),VLOOKUP(K2249,Info!$AK$4:$AL$2997,2,FALSE))))))</f>
        <v/>
      </c>
      <c r="P2249" s="94" t="str">
        <f>IF($L2249="None","",IF(ISERROR(VLOOKUP($L2249,Info!$B$4:$B$266,1,FALSE)),"",VLOOKUP($L2249,Info!$B$4:$L$266,3,FALSE)))</f>
        <v/>
      </c>
      <c r="Q2249" s="96" t="str">
        <f>IF($L2249="None","",IF(ISERROR(VLOOKUP($L2249,Info!$B$4:$B$266,1,FALSE)),"",VLOOKUP($L2249,Info!$B$4:$L$266,4,FALSE)))</f>
        <v/>
      </c>
      <c r="R2249" s="1"/>
      <c r="S2249" s="6" t="str">
        <f t="shared" si="172"/>
        <v/>
      </c>
      <c r="T2249" s="6" t="str">
        <f>IF($L2249="None","",IF(ISERROR(VLOOKUP($L2249,Info!$B$4:$B$266,1,FALSE)),"",VLOOKUP($L2249,Info!$B$4:$L$266,11,FALSE)))</f>
        <v/>
      </c>
      <c r="U2249" s="1"/>
      <c r="V2249" s="1"/>
      <c r="W2249" s="1"/>
      <c r="X2249" s="1" t="str">
        <f>IF($L2249="None","",IF(ISERROR(VLOOKUP($L2249,Info!$B$4:$B$266,1,FALSE)),"",IF(OR(W2249="Metallic Liquid Tight",W2249="Non-Metallic Liquid Tight",W2249="LSZH",W2249="Greenfield"),VLOOKUP($L2249,Info!$B$4:$L$266,7,FALSE),"N/A")))</f>
        <v/>
      </c>
      <c r="Y2249" s="1"/>
      <c r="Z2249" s="96" t="str">
        <f>IF($L2249="None","",IF(ISERROR(VLOOKUP($L2249,Info!$B$4:$B$266,1,FALSE)),"",VLOOKUP($L2249,Info!$B$4:$L$266,9,FALSE)))</f>
        <v/>
      </c>
      <c r="AA2249" s="96" t="str">
        <f>IF($L2249="None","",IF(ISERROR(VLOOKUP($L2249,Info!$B$4:$B$266,1,FALSE)),"",VLOOKUP($L2249,Info!$B$4:$L$266,8,FALSE)))</f>
        <v/>
      </c>
      <c r="AB2249" s="96" t="str">
        <f>IF($L2249="None","",IF(ISERROR(VLOOKUP($L2249,Info!$B$4:$B$266,1,FALSE)),"",VLOOKUP($L2249,Info!$B$4:$L$266,10,FALSE)))</f>
        <v/>
      </c>
      <c r="AC2249" s="1" t="str">
        <f>IF(W2249="SO Cable","Black,White",IF(O2249="","",IF(P2249="","",IF($J$12&lt;&gt;"ABC",IF(P2249&lt;="250",VLOOKUP(O2249,Info!$AZ$4:$BB$22,3,FALSE),VLOOKUP(O2249,Info!$AZ$23:$BB$39,3,FALSE)),IF(P2249&lt;="250",VLOOKUP(O2249,Info!$AO$4:$AQ$22,3,FALSE),VLOOKUP(O2249,Info!$AO$23:$AP$39,3,FALSE))))))</f>
        <v/>
      </c>
      <c r="AD2249" s="1"/>
      <c r="AE2249" s="1" t="str">
        <f>IF($L2249="None","",IF(ISERROR(VLOOKUP($L2249,Info!$B$4:$B$266,1,FALSE)),"",VLOOKUP($L2249,Info!$B$4:$L$266,4,FALSE)))</f>
        <v/>
      </c>
      <c r="AF2249" s="1" t="str">
        <f>IF($L2249="None","",IF(ISERROR(VLOOKUP($L2249,Info!$B$4:$B$266,1,FALSE)),"",VLOOKUP($L2249,Info!$B$4:$L$266,6,FALSE)))</f>
        <v/>
      </c>
      <c r="AG2249" s="1"/>
      <c r="AH2249" s="33" t="str" cm="1">
        <f t="array" ref="AH2249">IF(AND(L2249&lt;&gt;"",O2249&lt;&gt;"",R2249:S2249&lt;&gt;"",W2249:X2249&lt;&gt;"",Z2249:AA2249&lt;&gt;"",AC2249&lt;&gt;""),"Good","Bad")</f>
        <v>Bad</v>
      </c>
      <c r="AL2249" t="str" cm="1">
        <f t="array" ref="AL2249">IF(R2249&gt;0,_xlfn.IFS(COUNTIF($L$20:L2249,"&lt;&gt;")&lt;101,1,COUNTIF($L$20:L2249,"&lt;&gt;")&lt;201,2,COUNTIF($L$20:L2249,"&lt;&gt;")&lt;301,3,COUNTIF($L$20:L2249,"&lt;&gt;")&lt;401,4,COUNTIF($L$20:L2249,"&lt;&gt;")&lt;501,5,COUNTIF($L$20:L2249,"&lt;&gt;")&lt;601,6,COUNTIF($L$20:L2249,"&lt;&gt;")&lt;701,7,COUNTIF($L$20:L2249,"&lt;&gt;")&lt;801,8,COUNTIF($L$20:L2249,"&lt;&gt;")&lt;901,9,COUNTIF($L$20:L2249,"&lt;&gt;")&lt;1001,10,COUNTIF($L$20:L2249,"&lt;&gt;")&lt;1101,11,COUNTIF($L$20:L2249,"&lt;&gt;")&lt;1201,12,COUNTIF($L$20:L2249,"&lt;&gt;")&lt;1301,13,COUNTIF($L$20:L2249,"&lt;&gt;")&lt;1401,14,COUNTIF($L$20:L2249,"&lt;&gt;")&lt;1501,15,COUNTIF($L$20:L2249,"&lt;&gt;")&lt;1601,16,COUNTIF($L$20:L2249,"&lt;&gt;")&lt;1701,17,COUNTIF($L$20:L2249,"&lt;&gt;")&lt;1801,18,COUNTIF($L$20:L2249,"&lt;&gt;")&lt;1901,19,COUNTIF($L$20:L2249,"&lt;&gt;")&lt;2001,20,COUNTIF($L$20:L2249,"&lt;&gt;")&lt;2101,21,COUNTIF($L$20:L2249,"&lt;&gt;")&lt;2201,22,COUNTIF($L$20:L2249,"&lt;&gt;")&lt;2301,23,COUNTIF($L$20:L2249,"&lt;&gt;")&lt;2401,24,COUNTIF($L$20:L2249,"&lt;&gt;")&lt;2501,25,COUNTIF($L$20:L2249,"&lt;&gt;")&lt;2601,26,COUNTIF($L$20:L2249,"&lt;&gt;")&lt;2701,27,COUNTIF($L$20:L2249,"&lt;&gt;")&lt;2801,28,COUNTIF($L$20:L2249,"&lt;&gt;")&lt;2901,29,COUNTIF($L$20:L2249,"&lt;&gt;")&lt;3001,30),"")</f>
        <v/>
      </c>
      <c r="AM2249" t="str">
        <f t="shared" si="170"/>
        <v/>
      </c>
      <c r="AN2249" t="str">
        <f t="shared" si="174"/>
        <v/>
      </c>
      <c r="AP2249" t="str">
        <f t="shared" si="173"/>
        <v/>
      </c>
      <c r="AQ2249" t="str">
        <f>IF(AO2249="","",COUNTIFS(AM2249:$AM$3019,AO2249))</f>
        <v/>
      </c>
    </row>
    <row r="2250" spans="1:43" x14ac:dyDescent="0.25">
      <c r="A2250" s="6" t="str">
        <f>IF(COUNT($A$20:A2249)&lt;&gt;$B$4,IF(A2249="","",A2249+1),"")</f>
        <v/>
      </c>
      <c r="B2250" s="3"/>
      <c r="C2250" s="3"/>
      <c r="D2250" s="122"/>
      <c r="E2250" s="3"/>
      <c r="F2250" s="3"/>
      <c r="G2250" s="3"/>
      <c r="H2250" s="3"/>
      <c r="I2250" s="120"/>
      <c r="J2250" s="3"/>
      <c r="K2250" s="95" t="str" cm="1">
        <f t="array" ref="K2250">IF(OR($J$14 = "A",$J$14 = "B",$J$14 = "C"),IF(I2250="","",IF(LEN(I2250)&gt;2,_xlfn.IFS(ISNUMBER(SEARCH("_",I2250)),I2250,ISNUMBER(SEARCH(", ",I2250)),SUBSTITUTE(I2250,", ","_"),ISNUMBER(SEARCH("/ ",I2250)),SUBSTITUTE(I2250,"/ ","_"),ISNUMBER(SEARCH(",",I2250)),SUBSTITUTE(I2250,",","_"),ISNUMBER(SEARCH("/",I2250)),SUBSTITUTE(I2250,"/","_"),ISNUMBER(SEARCH("",I2250)),I2250),I2250)),IF(OR($J$14 = "J",$J$14 = "K"),"",IF(D2250="","",IF(LEN(D2250)&gt;2,_xlfn.IFS(ISNUMBER(SEARCH("_",D2250)),D2250,ISNUMBER(SEARCH(", ",D2250)),SUBSTITUTE(D2250,", ","_"),ISNUMBER(SEARCH("/ ",D2250)),SUBSTITUTE(D2250,"/ ","_"),ISNUMBER(SEARCH(",",D2250)),SUBSTITUTE(D2250,",","_"),ISNUMBER(SEARCH("/",D2250)),SUBSTITUTE(D2250,"/","_"),ISNUMBER(SEARCH("",D2250)),D2250),D2250))))</f>
        <v/>
      </c>
      <c r="L2250" s="1"/>
      <c r="M2250" s="1" t="str">
        <f t="shared" si="171"/>
        <v/>
      </c>
      <c r="N2250" s="94" t="str">
        <f>IF($L2250="None","",IF(ISERROR(VLOOKUP($L2250,Info!$B$4:$B$266,1,FALSE)),"",VLOOKUP($L2250,Info!$B$4:$L$266,5,FALSE)))</f>
        <v/>
      </c>
      <c r="O2250" s="94" t="str">
        <f>IF(K2250="","",IF(AND($J$12&lt;&gt;"ABC",N2250="3"),"BAC",IF(N2250="3","ABC",IF($J$12&lt;&gt;"ABC",IF($J$10="Standard",VLOOKUP(K2250,Info!$BE$4:$BF$481,2,FALSE),VLOOKUP(K2250,Info!$BI$4:$BJ$482,2,FALSE)),IF($J$10="Standard",VLOOKUP(K2250,Info!$AG$4:$AH$2994,2,FALSE),VLOOKUP(K2250,Info!$AK$4:$AL$2997,2,FALSE))))))</f>
        <v/>
      </c>
      <c r="P2250" s="94" t="str">
        <f>IF($L2250="None","",IF(ISERROR(VLOOKUP($L2250,Info!$B$4:$B$266,1,FALSE)),"",VLOOKUP($L2250,Info!$B$4:$L$266,3,FALSE)))</f>
        <v/>
      </c>
      <c r="Q2250" s="96" t="str">
        <f>IF($L2250="None","",IF(ISERROR(VLOOKUP($L2250,Info!$B$4:$B$266,1,FALSE)),"",VLOOKUP($L2250,Info!$B$4:$L$266,4,FALSE)))</f>
        <v/>
      </c>
      <c r="R2250" s="1"/>
      <c r="S2250" s="6" t="str">
        <f t="shared" si="172"/>
        <v/>
      </c>
      <c r="T2250" s="6" t="str">
        <f>IF($L2250="None","",IF(ISERROR(VLOOKUP($L2250,Info!$B$4:$B$266,1,FALSE)),"",VLOOKUP($L2250,Info!$B$4:$L$266,11,FALSE)))</f>
        <v/>
      </c>
      <c r="U2250" s="1"/>
      <c r="V2250" s="1"/>
      <c r="W2250" s="1"/>
      <c r="X2250" s="1" t="str">
        <f>IF($L2250="None","",IF(ISERROR(VLOOKUP($L2250,Info!$B$4:$B$266,1,FALSE)),"",IF(OR(W2250="Metallic Liquid Tight",W2250="Non-Metallic Liquid Tight",W2250="LSZH",W2250="Greenfield"),VLOOKUP($L2250,Info!$B$4:$L$266,7,FALSE),"N/A")))</f>
        <v/>
      </c>
      <c r="Y2250" s="1"/>
      <c r="Z2250" s="96" t="str">
        <f>IF($L2250="None","",IF(ISERROR(VLOOKUP($L2250,Info!$B$4:$B$266,1,FALSE)),"",VLOOKUP($L2250,Info!$B$4:$L$266,9,FALSE)))</f>
        <v/>
      </c>
      <c r="AA2250" s="96" t="str">
        <f>IF($L2250="None","",IF(ISERROR(VLOOKUP($L2250,Info!$B$4:$B$266,1,FALSE)),"",VLOOKUP($L2250,Info!$B$4:$L$266,8,FALSE)))</f>
        <v/>
      </c>
      <c r="AB2250" s="96" t="str">
        <f>IF($L2250="None","",IF(ISERROR(VLOOKUP($L2250,Info!$B$4:$B$266,1,FALSE)),"",VLOOKUP($L2250,Info!$B$4:$L$266,10,FALSE)))</f>
        <v/>
      </c>
      <c r="AC2250" s="1" t="str">
        <f>IF(W2250="SO Cable","Black,White",IF(O2250="","",IF(P2250="","",IF($J$12&lt;&gt;"ABC",IF(P2250&lt;="250",VLOOKUP(O2250,Info!$AZ$4:$BB$22,3,FALSE),VLOOKUP(O2250,Info!$AZ$23:$BB$39,3,FALSE)),IF(P2250&lt;="250",VLOOKUP(O2250,Info!$AO$4:$AQ$22,3,FALSE),VLOOKUP(O2250,Info!$AO$23:$AP$39,3,FALSE))))))</f>
        <v/>
      </c>
      <c r="AD2250" s="1"/>
      <c r="AE2250" s="1" t="str">
        <f>IF($L2250="None","",IF(ISERROR(VLOOKUP($L2250,Info!$B$4:$B$266,1,FALSE)),"",VLOOKUP($L2250,Info!$B$4:$L$266,4,FALSE)))</f>
        <v/>
      </c>
      <c r="AF2250" s="1" t="str">
        <f>IF($L2250="None","",IF(ISERROR(VLOOKUP($L2250,Info!$B$4:$B$266,1,FALSE)),"",VLOOKUP($L2250,Info!$B$4:$L$266,6,FALSE)))</f>
        <v/>
      </c>
      <c r="AG2250" s="1"/>
      <c r="AH2250" s="33" t="str" cm="1">
        <f t="array" ref="AH2250">IF(AND(L2250&lt;&gt;"",O2250&lt;&gt;"",R2250:S2250&lt;&gt;"",W2250:X2250&lt;&gt;"",Z2250:AA2250&lt;&gt;"",AC2250&lt;&gt;""),"Good","Bad")</f>
        <v>Bad</v>
      </c>
      <c r="AL2250" t="str" cm="1">
        <f t="array" ref="AL2250">IF(R2250&gt;0,_xlfn.IFS(COUNTIF($L$20:L2250,"&lt;&gt;")&lt;101,1,COUNTIF($L$20:L2250,"&lt;&gt;")&lt;201,2,COUNTIF($L$20:L2250,"&lt;&gt;")&lt;301,3,COUNTIF($L$20:L2250,"&lt;&gt;")&lt;401,4,COUNTIF($L$20:L2250,"&lt;&gt;")&lt;501,5,COUNTIF($L$20:L2250,"&lt;&gt;")&lt;601,6,COUNTIF($L$20:L2250,"&lt;&gt;")&lt;701,7,COUNTIF($L$20:L2250,"&lt;&gt;")&lt;801,8,COUNTIF($L$20:L2250,"&lt;&gt;")&lt;901,9,COUNTIF($L$20:L2250,"&lt;&gt;")&lt;1001,10,COUNTIF($L$20:L2250,"&lt;&gt;")&lt;1101,11,COUNTIF($L$20:L2250,"&lt;&gt;")&lt;1201,12,COUNTIF($L$20:L2250,"&lt;&gt;")&lt;1301,13,COUNTIF($L$20:L2250,"&lt;&gt;")&lt;1401,14,COUNTIF($L$20:L2250,"&lt;&gt;")&lt;1501,15,COUNTIF($L$20:L2250,"&lt;&gt;")&lt;1601,16,COUNTIF($L$20:L2250,"&lt;&gt;")&lt;1701,17,COUNTIF($L$20:L2250,"&lt;&gt;")&lt;1801,18,COUNTIF($L$20:L2250,"&lt;&gt;")&lt;1901,19,COUNTIF($L$20:L2250,"&lt;&gt;")&lt;2001,20,COUNTIF($L$20:L2250,"&lt;&gt;")&lt;2101,21,COUNTIF($L$20:L2250,"&lt;&gt;")&lt;2201,22,COUNTIF($L$20:L2250,"&lt;&gt;")&lt;2301,23,COUNTIF($L$20:L2250,"&lt;&gt;")&lt;2401,24,COUNTIF($L$20:L2250,"&lt;&gt;")&lt;2501,25,COUNTIF($L$20:L2250,"&lt;&gt;")&lt;2601,26,COUNTIF($L$20:L2250,"&lt;&gt;")&lt;2701,27,COUNTIF($L$20:L2250,"&lt;&gt;")&lt;2801,28,COUNTIF($L$20:L2250,"&lt;&gt;")&lt;2901,29,COUNTIF($L$20:L2250,"&lt;&gt;")&lt;3001,30),"")</f>
        <v/>
      </c>
      <c r="AM2250" t="str">
        <f t="shared" si="170"/>
        <v/>
      </c>
      <c r="AN2250" t="str">
        <f t="shared" si="174"/>
        <v/>
      </c>
      <c r="AP2250" t="str">
        <f t="shared" si="173"/>
        <v/>
      </c>
      <c r="AQ2250" t="str">
        <f>IF(AO2250="","",COUNTIFS(AM2250:$AM$3019,AO2250))</f>
        <v/>
      </c>
    </row>
    <row r="2251" spans="1:43" x14ac:dyDescent="0.25">
      <c r="A2251" s="6" t="str">
        <f>IF(COUNT($A$20:A2250)&lt;&gt;$B$4,IF(A2250="","",A2250+1),"")</f>
        <v/>
      </c>
      <c r="B2251" s="3"/>
      <c r="C2251" s="3"/>
      <c r="D2251" s="122"/>
      <c r="E2251" s="3"/>
      <c r="F2251" s="3"/>
      <c r="G2251" s="3"/>
      <c r="H2251" s="3"/>
      <c r="I2251" s="120"/>
      <c r="J2251" s="3"/>
      <c r="K2251" s="95" t="str" cm="1">
        <f t="array" ref="K2251">IF(OR($J$14 = "A",$J$14 = "B",$J$14 = "C"),IF(I2251="","",IF(LEN(I2251)&gt;2,_xlfn.IFS(ISNUMBER(SEARCH("_",I2251)),I2251,ISNUMBER(SEARCH(", ",I2251)),SUBSTITUTE(I2251,", ","_"),ISNUMBER(SEARCH("/ ",I2251)),SUBSTITUTE(I2251,"/ ","_"),ISNUMBER(SEARCH(",",I2251)),SUBSTITUTE(I2251,",","_"),ISNUMBER(SEARCH("/",I2251)),SUBSTITUTE(I2251,"/","_"),ISNUMBER(SEARCH("",I2251)),I2251),I2251)),IF(OR($J$14 = "J",$J$14 = "K"),"",IF(D2251="","",IF(LEN(D2251)&gt;2,_xlfn.IFS(ISNUMBER(SEARCH("_",D2251)),D2251,ISNUMBER(SEARCH(", ",D2251)),SUBSTITUTE(D2251,", ","_"),ISNUMBER(SEARCH("/ ",D2251)),SUBSTITUTE(D2251,"/ ","_"),ISNUMBER(SEARCH(",",D2251)),SUBSTITUTE(D2251,",","_"),ISNUMBER(SEARCH("/",D2251)),SUBSTITUTE(D2251,"/","_"),ISNUMBER(SEARCH("",D2251)),D2251),D2251))))</f>
        <v/>
      </c>
      <c r="L2251" s="1"/>
      <c r="M2251" s="1" t="str">
        <f t="shared" si="171"/>
        <v/>
      </c>
      <c r="N2251" s="94" t="str">
        <f>IF($L2251="None","",IF(ISERROR(VLOOKUP($L2251,Info!$B$4:$B$266,1,FALSE)),"",VLOOKUP($L2251,Info!$B$4:$L$266,5,FALSE)))</f>
        <v/>
      </c>
      <c r="O2251" s="94" t="str">
        <f>IF(K2251="","",IF(AND($J$12&lt;&gt;"ABC",N2251="3"),"BAC",IF(N2251="3","ABC",IF($J$12&lt;&gt;"ABC",IF($J$10="Standard",VLOOKUP(K2251,Info!$BE$4:$BF$481,2,FALSE),VLOOKUP(K2251,Info!$BI$4:$BJ$482,2,FALSE)),IF($J$10="Standard",VLOOKUP(K2251,Info!$AG$4:$AH$2994,2,FALSE),VLOOKUP(K2251,Info!$AK$4:$AL$2997,2,FALSE))))))</f>
        <v/>
      </c>
      <c r="P2251" s="94" t="str">
        <f>IF($L2251="None","",IF(ISERROR(VLOOKUP($L2251,Info!$B$4:$B$266,1,FALSE)),"",VLOOKUP($L2251,Info!$B$4:$L$266,3,FALSE)))</f>
        <v/>
      </c>
      <c r="Q2251" s="96" t="str">
        <f>IF($L2251="None","",IF(ISERROR(VLOOKUP($L2251,Info!$B$4:$B$266,1,FALSE)),"",VLOOKUP($L2251,Info!$B$4:$L$266,4,FALSE)))</f>
        <v/>
      </c>
      <c r="R2251" s="1"/>
      <c r="S2251" s="6" t="str">
        <f t="shared" si="172"/>
        <v/>
      </c>
      <c r="T2251" s="6" t="str">
        <f>IF($L2251="None","",IF(ISERROR(VLOOKUP($L2251,Info!$B$4:$B$266,1,FALSE)),"",VLOOKUP($L2251,Info!$B$4:$L$266,11,FALSE)))</f>
        <v/>
      </c>
      <c r="U2251" s="1"/>
      <c r="V2251" s="1"/>
      <c r="W2251" s="1"/>
      <c r="X2251" s="1" t="str">
        <f>IF($L2251="None","",IF(ISERROR(VLOOKUP($L2251,Info!$B$4:$B$266,1,FALSE)),"",IF(OR(W2251="Metallic Liquid Tight",W2251="Non-Metallic Liquid Tight",W2251="LSZH",W2251="Greenfield"),VLOOKUP($L2251,Info!$B$4:$L$266,7,FALSE),"N/A")))</f>
        <v/>
      </c>
      <c r="Y2251" s="1"/>
      <c r="Z2251" s="96" t="str">
        <f>IF($L2251="None","",IF(ISERROR(VLOOKUP($L2251,Info!$B$4:$B$266,1,FALSE)),"",VLOOKUP($L2251,Info!$B$4:$L$266,9,FALSE)))</f>
        <v/>
      </c>
      <c r="AA2251" s="96" t="str">
        <f>IF($L2251="None","",IF(ISERROR(VLOOKUP($L2251,Info!$B$4:$B$266,1,FALSE)),"",VLOOKUP($L2251,Info!$B$4:$L$266,8,FALSE)))</f>
        <v/>
      </c>
      <c r="AB2251" s="96" t="str">
        <f>IF($L2251="None","",IF(ISERROR(VLOOKUP($L2251,Info!$B$4:$B$266,1,FALSE)),"",VLOOKUP($L2251,Info!$B$4:$L$266,10,FALSE)))</f>
        <v/>
      </c>
      <c r="AC2251" s="1" t="str">
        <f>IF(W2251="SO Cable","Black,White",IF(O2251="","",IF(P2251="","",IF($J$12&lt;&gt;"ABC",IF(P2251&lt;="250",VLOOKUP(O2251,Info!$AZ$4:$BB$22,3,FALSE),VLOOKUP(O2251,Info!$AZ$23:$BB$39,3,FALSE)),IF(P2251&lt;="250",VLOOKUP(O2251,Info!$AO$4:$AQ$22,3,FALSE),VLOOKUP(O2251,Info!$AO$23:$AP$39,3,FALSE))))))</f>
        <v/>
      </c>
      <c r="AD2251" s="1"/>
      <c r="AE2251" s="1" t="str">
        <f>IF($L2251="None","",IF(ISERROR(VLOOKUP($L2251,Info!$B$4:$B$266,1,FALSE)),"",VLOOKUP($L2251,Info!$B$4:$L$266,4,FALSE)))</f>
        <v/>
      </c>
      <c r="AF2251" s="1" t="str">
        <f>IF($L2251="None","",IF(ISERROR(VLOOKUP($L2251,Info!$B$4:$B$266,1,FALSE)),"",VLOOKUP($L2251,Info!$B$4:$L$266,6,FALSE)))</f>
        <v/>
      </c>
      <c r="AG2251" s="1"/>
      <c r="AH2251" s="33" t="str" cm="1">
        <f t="array" ref="AH2251">IF(AND(L2251&lt;&gt;"",O2251&lt;&gt;"",R2251:S2251&lt;&gt;"",W2251:X2251&lt;&gt;"",Z2251:AA2251&lt;&gt;"",AC2251&lt;&gt;""),"Good","Bad")</f>
        <v>Bad</v>
      </c>
      <c r="AL2251" t="str" cm="1">
        <f t="array" ref="AL2251">IF(R2251&gt;0,_xlfn.IFS(COUNTIF($L$20:L2251,"&lt;&gt;")&lt;101,1,COUNTIF($L$20:L2251,"&lt;&gt;")&lt;201,2,COUNTIF($L$20:L2251,"&lt;&gt;")&lt;301,3,COUNTIF($L$20:L2251,"&lt;&gt;")&lt;401,4,COUNTIF($L$20:L2251,"&lt;&gt;")&lt;501,5,COUNTIF($L$20:L2251,"&lt;&gt;")&lt;601,6,COUNTIF($L$20:L2251,"&lt;&gt;")&lt;701,7,COUNTIF($L$20:L2251,"&lt;&gt;")&lt;801,8,COUNTIF($L$20:L2251,"&lt;&gt;")&lt;901,9,COUNTIF($L$20:L2251,"&lt;&gt;")&lt;1001,10,COUNTIF($L$20:L2251,"&lt;&gt;")&lt;1101,11,COUNTIF($L$20:L2251,"&lt;&gt;")&lt;1201,12,COUNTIF($L$20:L2251,"&lt;&gt;")&lt;1301,13,COUNTIF($L$20:L2251,"&lt;&gt;")&lt;1401,14,COUNTIF($L$20:L2251,"&lt;&gt;")&lt;1501,15,COUNTIF($L$20:L2251,"&lt;&gt;")&lt;1601,16,COUNTIF($L$20:L2251,"&lt;&gt;")&lt;1701,17,COUNTIF($L$20:L2251,"&lt;&gt;")&lt;1801,18,COUNTIF($L$20:L2251,"&lt;&gt;")&lt;1901,19,COUNTIF($L$20:L2251,"&lt;&gt;")&lt;2001,20,COUNTIF($L$20:L2251,"&lt;&gt;")&lt;2101,21,COUNTIF($L$20:L2251,"&lt;&gt;")&lt;2201,22,COUNTIF($L$20:L2251,"&lt;&gt;")&lt;2301,23,COUNTIF($L$20:L2251,"&lt;&gt;")&lt;2401,24,COUNTIF($L$20:L2251,"&lt;&gt;")&lt;2501,25,COUNTIF($L$20:L2251,"&lt;&gt;")&lt;2601,26,COUNTIF($L$20:L2251,"&lt;&gt;")&lt;2701,27,COUNTIF($L$20:L2251,"&lt;&gt;")&lt;2801,28,COUNTIF($L$20:L2251,"&lt;&gt;")&lt;2901,29,COUNTIF($L$20:L2251,"&lt;&gt;")&lt;3001,30),"")</f>
        <v/>
      </c>
      <c r="AM2251" t="str">
        <f t="shared" si="170"/>
        <v/>
      </c>
      <c r="AN2251" t="str">
        <f t="shared" si="174"/>
        <v/>
      </c>
      <c r="AP2251" t="str">
        <f t="shared" si="173"/>
        <v/>
      </c>
      <c r="AQ2251" t="str">
        <f>IF(AO2251="","",COUNTIFS(AM2251:$AM$3019,AO2251))</f>
        <v/>
      </c>
    </row>
    <row r="2252" spans="1:43" x14ac:dyDescent="0.25">
      <c r="A2252" s="6" t="str">
        <f>IF(COUNT($A$20:A2251)&lt;&gt;$B$4,IF(A2251="","",A2251+1),"")</f>
        <v/>
      </c>
      <c r="B2252" s="3"/>
      <c r="C2252" s="3"/>
      <c r="D2252" s="122"/>
      <c r="E2252" s="3"/>
      <c r="F2252" s="3"/>
      <c r="G2252" s="3"/>
      <c r="H2252" s="3"/>
      <c r="I2252" s="120"/>
      <c r="J2252" s="3"/>
      <c r="K2252" s="95" t="str" cm="1">
        <f t="array" ref="K2252">IF(OR($J$14 = "A",$J$14 = "B",$J$14 = "C"),IF(I2252="","",IF(LEN(I2252)&gt;2,_xlfn.IFS(ISNUMBER(SEARCH("_",I2252)),I2252,ISNUMBER(SEARCH(", ",I2252)),SUBSTITUTE(I2252,", ","_"),ISNUMBER(SEARCH("/ ",I2252)),SUBSTITUTE(I2252,"/ ","_"),ISNUMBER(SEARCH(",",I2252)),SUBSTITUTE(I2252,",","_"),ISNUMBER(SEARCH("/",I2252)),SUBSTITUTE(I2252,"/","_"),ISNUMBER(SEARCH("",I2252)),I2252),I2252)),IF(OR($J$14 = "J",$J$14 = "K"),"",IF(D2252="","",IF(LEN(D2252)&gt;2,_xlfn.IFS(ISNUMBER(SEARCH("_",D2252)),D2252,ISNUMBER(SEARCH(", ",D2252)),SUBSTITUTE(D2252,", ","_"),ISNUMBER(SEARCH("/ ",D2252)),SUBSTITUTE(D2252,"/ ","_"),ISNUMBER(SEARCH(",",D2252)),SUBSTITUTE(D2252,",","_"),ISNUMBER(SEARCH("/",D2252)),SUBSTITUTE(D2252,"/","_"),ISNUMBER(SEARCH("",D2252)),D2252),D2252))))</f>
        <v/>
      </c>
      <c r="L2252" s="1"/>
      <c r="M2252" s="1" t="str">
        <f t="shared" si="171"/>
        <v/>
      </c>
      <c r="N2252" s="94" t="str">
        <f>IF($L2252="None","",IF(ISERROR(VLOOKUP($L2252,Info!$B$4:$B$266,1,FALSE)),"",VLOOKUP($L2252,Info!$B$4:$L$266,5,FALSE)))</f>
        <v/>
      </c>
      <c r="O2252" s="94" t="str">
        <f>IF(K2252="","",IF(AND($J$12&lt;&gt;"ABC",N2252="3"),"BAC",IF(N2252="3","ABC",IF($J$12&lt;&gt;"ABC",IF($J$10="Standard",VLOOKUP(K2252,Info!$BE$4:$BF$481,2,FALSE),VLOOKUP(K2252,Info!$BI$4:$BJ$482,2,FALSE)),IF($J$10="Standard",VLOOKUP(K2252,Info!$AG$4:$AH$2994,2,FALSE),VLOOKUP(K2252,Info!$AK$4:$AL$2997,2,FALSE))))))</f>
        <v/>
      </c>
      <c r="P2252" s="94" t="str">
        <f>IF($L2252="None","",IF(ISERROR(VLOOKUP($L2252,Info!$B$4:$B$266,1,FALSE)),"",VLOOKUP($L2252,Info!$B$4:$L$266,3,FALSE)))</f>
        <v/>
      </c>
      <c r="Q2252" s="96" t="str">
        <f>IF($L2252="None","",IF(ISERROR(VLOOKUP($L2252,Info!$B$4:$B$266,1,FALSE)),"",VLOOKUP($L2252,Info!$B$4:$L$266,4,FALSE)))</f>
        <v/>
      </c>
      <c r="R2252" s="1"/>
      <c r="S2252" s="6" t="str">
        <f t="shared" si="172"/>
        <v/>
      </c>
      <c r="T2252" s="6" t="str">
        <f>IF($L2252="None","",IF(ISERROR(VLOOKUP($L2252,Info!$B$4:$B$266,1,FALSE)),"",VLOOKUP($L2252,Info!$B$4:$L$266,11,FALSE)))</f>
        <v/>
      </c>
      <c r="U2252" s="1"/>
      <c r="V2252" s="1"/>
      <c r="W2252" s="1"/>
      <c r="X2252" s="1" t="str">
        <f>IF($L2252="None","",IF(ISERROR(VLOOKUP($L2252,Info!$B$4:$B$266,1,FALSE)),"",IF(OR(W2252="Metallic Liquid Tight",W2252="Non-Metallic Liquid Tight",W2252="LSZH",W2252="Greenfield"),VLOOKUP($L2252,Info!$B$4:$L$266,7,FALSE),"N/A")))</f>
        <v/>
      </c>
      <c r="Y2252" s="1"/>
      <c r="Z2252" s="96" t="str">
        <f>IF($L2252="None","",IF(ISERROR(VLOOKUP($L2252,Info!$B$4:$B$266,1,FALSE)),"",VLOOKUP($L2252,Info!$B$4:$L$266,9,FALSE)))</f>
        <v/>
      </c>
      <c r="AA2252" s="96" t="str">
        <f>IF($L2252="None","",IF(ISERROR(VLOOKUP($L2252,Info!$B$4:$B$266,1,FALSE)),"",VLOOKUP($L2252,Info!$B$4:$L$266,8,FALSE)))</f>
        <v/>
      </c>
      <c r="AB2252" s="96" t="str">
        <f>IF($L2252="None","",IF(ISERROR(VLOOKUP($L2252,Info!$B$4:$B$266,1,FALSE)),"",VLOOKUP($L2252,Info!$B$4:$L$266,10,FALSE)))</f>
        <v/>
      </c>
      <c r="AC2252" s="1" t="str">
        <f>IF(W2252="SO Cable","Black,White",IF(O2252="","",IF(P2252="","",IF($J$12&lt;&gt;"ABC",IF(P2252&lt;="250",VLOOKUP(O2252,Info!$AZ$4:$BB$22,3,FALSE),VLOOKUP(O2252,Info!$AZ$23:$BB$39,3,FALSE)),IF(P2252&lt;="250",VLOOKUP(O2252,Info!$AO$4:$AQ$22,3,FALSE),VLOOKUP(O2252,Info!$AO$23:$AP$39,3,FALSE))))))</f>
        <v/>
      </c>
      <c r="AD2252" s="1"/>
      <c r="AE2252" s="1" t="str">
        <f>IF($L2252="None","",IF(ISERROR(VLOOKUP($L2252,Info!$B$4:$B$266,1,FALSE)),"",VLOOKUP($L2252,Info!$B$4:$L$266,4,FALSE)))</f>
        <v/>
      </c>
      <c r="AF2252" s="1" t="str">
        <f>IF($L2252="None","",IF(ISERROR(VLOOKUP($L2252,Info!$B$4:$B$266,1,FALSE)),"",VLOOKUP($L2252,Info!$B$4:$L$266,6,FALSE)))</f>
        <v/>
      </c>
      <c r="AG2252" s="1"/>
      <c r="AH2252" s="33" t="str" cm="1">
        <f t="array" ref="AH2252">IF(AND(L2252&lt;&gt;"",O2252&lt;&gt;"",R2252:S2252&lt;&gt;"",W2252:X2252&lt;&gt;"",Z2252:AA2252&lt;&gt;"",AC2252&lt;&gt;""),"Good","Bad")</f>
        <v>Bad</v>
      </c>
      <c r="AL2252" t="str" cm="1">
        <f t="array" ref="AL2252">IF(R2252&gt;0,_xlfn.IFS(COUNTIF($L$20:L2252,"&lt;&gt;")&lt;101,1,COUNTIF($L$20:L2252,"&lt;&gt;")&lt;201,2,COUNTIF($L$20:L2252,"&lt;&gt;")&lt;301,3,COUNTIF($L$20:L2252,"&lt;&gt;")&lt;401,4,COUNTIF($L$20:L2252,"&lt;&gt;")&lt;501,5,COUNTIF($L$20:L2252,"&lt;&gt;")&lt;601,6,COUNTIF($L$20:L2252,"&lt;&gt;")&lt;701,7,COUNTIF($L$20:L2252,"&lt;&gt;")&lt;801,8,COUNTIF($L$20:L2252,"&lt;&gt;")&lt;901,9,COUNTIF($L$20:L2252,"&lt;&gt;")&lt;1001,10,COUNTIF($L$20:L2252,"&lt;&gt;")&lt;1101,11,COUNTIF($L$20:L2252,"&lt;&gt;")&lt;1201,12,COUNTIF($L$20:L2252,"&lt;&gt;")&lt;1301,13,COUNTIF($L$20:L2252,"&lt;&gt;")&lt;1401,14,COUNTIF($L$20:L2252,"&lt;&gt;")&lt;1501,15,COUNTIF($L$20:L2252,"&lt;&gt;")&lt;1601,16,COUNTIF($L$20:L2252,"&lt;&gt;")&lt;1701,17,COUNTIF($L$20:L2252,"&lt;&gt;")&lt;1801,18,COUNTIF($L$20:L2252,"&lt;&gt;")&lt;1901,19,COUNTIF($L$20:L2252,"&lt;&gt;")&lt;2001,20,COUNTIF($L$20:L2252,"&lt;&gt;")&lt;2101,21,COUNTIF($L$20:L2252,"&lt;&gt;")&lt;2201,22,COUNTIF($L$20:L2252,"&lt;&gt;")&lt;2301,23,COUNTIF($L$20:L2252,"&lt;&gt;")&lt;2401,24,COUNTIF($L$20:L2252,"&lt;&gt;")&lt;2501,25,COUNTIF($L$20:L2252,"&lt;&gt;")&lt;2601,26,COUNTIF($L$20:L2252,"&lt;&gt;")&lt;2701,27,COUNTIF($L$20:L2252,"&lt;&gt;")&lt;2801,28,COUNTIF($L$20:L2252,"&lt;&gt;")&lt;2901,29,COUNTIF($L$20:L2252,"&lt;&gt;")&lt;3001,30),"")</f>
        <v/>
      </c>
      <c r="AM2252" t="str">
        <f t="shared" si="170"/>
        <v/>
      </c>
      <c r="AN2252" t="str">
        <f t="shared" si="174"/>
        <v/>
      </c>
      <c r="AP2252" t="str">
        <f t="shared" si="173"/>
        <v/>
      </c>
      <c r="AQ2252" t="str">
        <f>IF(AO2252="","",COUNTIFS(AM2252:$AM$3019,AO2252))</f>
        <v/>
      </c>
    </row>
    <row r="2253" spans="1:43" x14ac:dyDescent="0.25">
      <c r="A2253" s="6" t="str">
        <f>IF(COUNT($A$20:A2252)&lt;&gt;$B$4,IF(A2252="","",A2252+1),"")</f>
        <v/>
      </c>
      <c r="B2253" s="3"/>
      <c r="C2253" s="3"/>
      <c r="D2253" s="122"/>
      <c r="E2253" s="3"/>
      <c r="F2253" s="3"/>
      <c r="G2253" s="3"/>
      <c r="H2253" s="3"/>
      <c r="I2253" s="120"/>
      <c r="J2253" s="3"/>
      <c r="K2253" s="95" t="str" cm="1">
        <f t="array" ref="K2253">IF(OR($J$14 = "A",$J$14 = "B",$J$14 = "C"),IF(I2253="","",IF(LEN(I2253)&gt;2,_xlfn.IFS(ISNUMBER(SEARCH("_",I2253)),I2253,ISNUMBER(SEARCH(", ",I2253)),SUBSTITUTE(I2253,", ","_"),ISNUMBER(SEARCH("/ ",I2253)),SUBSTITUTE(I2253,"/ ","_"),ISNUMBER(SEARCH(",",I2253)),SUBSTITUTE(I2253,",","_"),ISNUMBER(SEARCH("/",I2253)),SUBSTITUTE(I2253,"/","_"),ISNUMBER(SEARCH("",I2253)),I2253),I2253)),IF(OR($J$14 = "J",$J$14 = "K"),"",IF(D2253="","",IF(LEN(D2253)&gt;2,_xlfn.IFS(ISNUMBER(SEARCH("_",D2253)),D2253,ISNUMBER(SEARCH(", ",D2253)),SUBSTITUTE(D2253,", ","_"),ISNUMBER(SEARCH("/ ",D2253)),SUBSTITUTE(D2253,"/ ","_"),ISNUMBER(SEARCH(",",D2253)),SUBSTITUTE(D2253,",","_"),ISNUMBER(SEARCH("/",D2253)),SUBSTITUTE(D2253,"/","_"),ISNUMBER(SEARCH("",D2253)),D2253),D2253))))</f>
        <v/>
      </c>
      <c r="L2253" s="1"/>
      <c r="M2253" s="1" t="str">
        <f t="shared" si="171"/>
        <v/>
      </c>
      <c r="N2253" s="94" t="str">
        <f>IF($L2253="None","",IF(ISERROR(VLOOKUP($L2253,Info!$B$4:$B$266,1,FALSE)),"",VLOOKUP($L2253,Info!$B$4:$L$266,5,FALSE)))</f>
        <v/>
      </c>
      <c r="O2253" s="94" t="str">
        <f>IF(K2253="","",IF(AND($J$12&lt;&gt;"ABC",N2253="3"),"BAC",IF(N2253="3","ABC",IF($J$12&lt;&gt;"ABC",IF($J$10="Standard",VLOOKUP(K2253,Info!$BE$4:$BF$481,2,FALSE),VLOOKUP(K2253,Info!$BI$4:$BJ$482,2,FALSE)),IF($J$10="Standard",VLOOKUP(K2253,Info!$AG$4:$AH$2994,2,FALSE),VLOOKUP(K2253,Info!$AK$4:$AL$2997,2,FALSE))))))</f>
        <v/>
      </c>
      <c r="P2253" s="94" t="str">
        <f>IF($L2253="None","",IF(ISERROR(VLOOKUP($L2253,Info!$B$4:$B$266,1,FALSE)),"",VLOOKUP($L2253,Info!$B$4:$L$266,3,FALSE)))</f>
        <v/>
      </c>
      <c r="Q2253" s="96" t="str">
        <f>IF($L2253="None","",IF(ISERROR(VLOOKUP($L2253,Info!$B$4:$B$266,1,FALSE)),"",VLOOKUP($L2253,Info!$B$4:$L$266,4,FALSE)))</f>
        <v/>
      </c>
      <c r="R2253" s="1"/>
      <c r="S2253" s="6" t="str">
        <f t="shared" si="172"/>
        <v/>
      </c>
      <c r="T2253" s="6" t="str">
        <f>IF($L2253="None","",IF(ISERROR(VLOOKUP($L2253,Info!$B$4:$B$266,1,FALSE)),"",VLOOKUP($L2253,Info!$B$4:$L$266,11,FALSE)))</f>
        <v/>
      </c>
      <c r="U2253" s="1"/>
      <c r="V2253" s="1"/>
      <c r="W2253" s="1"/>
      <c r="X2253" s="1" t="str">
        <f>IF($L2253="None","",IF(ISERROR(VLOOKUP($L2253,Info!$B$4:$B$266,1,FALSE)),"",IF(OR(W2253="Metallic Liquid Tight",W2253="Non-Metallic Liquid Tight",W2253="LSZH",W2253="Greenfield"),VLOOKUP($L2253,Info!$B$4:$L$266,7,FALSE),"N/A")))</f>
        <v/>
      </c>
      <c r="Y2253" s="1"/>
      <c r="Z2253" s="96" t="str">
        <f>IF($L2253="None","",IF(ISERROR(VLOOKUP($L2253,Info!$B$4:$B$266,1,FALSE)),"",VLOOKUP($L2253,Info!$B$4:$L$266,9,FALSE)))</f>
        <v/>
      </c>
      <c r="AA2253" s="96" t="str">
        <f>IF($L2253="None","",IF(ISERROR(VLOOKUP($L2253,Info!$B$4:$B$266,1,FALSE)),"",VLOOKUP($L2253,Info!$B$4:$L$266,8,FALSE)))</f>
        <v/>
      </c>
      <c r="AB2253" s="96" t="str">
        <f>IF($L2253="None","",IF(ISERROR(VLOOKUP($L2253,Info!$B$4:$B$266,1,FALSE)),"",VLOOKUP($L2253,Info!$B$4:$L$266,10,FALSE)))</f>
        <v/>
      </c>
      <c r="AC2253" s="1" t="str">
        <f>IF(W2253="SO Cable","Black,White",IF(O2253="","",IF(P2253="","",IF($J$12&lt;&gt;"ABC",IF(P2253&lt;="250",VLOOKUP(O2253,Info!$AZ$4:$BB$22,3,FALSE),VLOOKUP(O2253,Info!$AZ$23:$BB$39,3,FALSE)),IF(P2253&lt;="250",VLOOKUP(O2253,Info!$AO$4:$AQ$22,3,FALSE),VLOOKUP(O2253,Info!$AO$23:$AP$39,3,FALSE))))))</f>
        <v/>
      </c>
      <c r="AD2253" s="1"/>
      <c r="AE2253" s="1" t="str">
        <f>IF($L2253="None","",IF(ISERROR(VLOOKUP($L2253,Info!$B$4:$B$266,1,FALSE)),"",VLOOKUP($L2253,Info!$B$4:$L$266,4,FALSE)))</f>
        <v/>
      </c>
      <c r="AF2253" s="1" t="str">
        <f>IF($L2253="None","",IF(ISERROR(VLOOKUP($L2253,Info!$B$4:$B$266,1,FALSE)),"",VLOOKUP($L2253,Info!$B$4:$L$266,6,FALSE)))</f>
        <v/>
      </c>
      <c r="AG2253" s="1"/>
      <c r="AH2253" s="33" t="str" cm="1">
        <f t="array" ref="AH2253">IF(AND(L2253&lt;&gt;"",O2253&lt;&gt;"",R2253:S2253&lt;&gt;"",W2253:X2253&lt;&gt;"",Z2253:AA2253&lt;&gt;"",AC2253&lt;&gt;""),"Good","Bad")</f>
        <v>Bad</v>
      </c>
      <c r="AL2253" t="str" cm="1">
        <f t="array" ref="AL2253">IF(R2253&gt;0,_xlfn.IFS(COUNTIF($L$20:L2253,"&lt;&gt;")&lt;101,1,COUNTIF($L$20:L2253,"&lt;&gt;")&lt;201,2,COUNTIF($L$20:L2253,"&lt;&gt;")&lt;301,3,COUNTIF($L$20:L2253,"&lt;&gt;")&lt;401,4,COUNTIF($L$20:L2253,"&lt;&gt;")&lt;501,5,COUNTIF($L$20:L2253,"&lt;&gt;")&lt;601,6,COUNTIF($L$20:L2253,"&lt;&gt;")&lt;701,7,COUNTIF($L$20:L2253,"&lt;&gt;")&lt;801,8,COUNTIF($L$20:L2253,"&lt;&gt;")&lt;901,9,COUNTIF($L$20:L2253,"&lt;&gt;")&lt;1001,10,COUNTIF($L$20:L2253,"&lt;&gt;")&lt;1101,11,COUNTIF($L$20:L2253,"&lt;&gt;")&lt;1201,12,COUNTIF($L$20:L2253,"&lt;&gt;")&lt;1301,13,COUNTIF($L$20:L2253,"&lt;&gt;")&lt;1401,14,COUNTIF($L$20:L2253,"&lt;&gt;")&lt;1501,15,COUNTIF($L$20:L2253,"&lt;&gt;")&lt;1601,16,COUNTIF($L$20:L2253,"&lt;&gt;")&lt;1701,17,COUNTIF($L$20:L2253,"&lt;&gt;")&lt;1801,18,COUNTIF($L$20:L2253,"&lt;&gt;")&lt;1901,19,COUNTIF($L$20:L2253,"&lt;&gt;")&lt;2001,20,COUNTIF($L$20:L2253,"&lt;&gt;")&lt;2101,21,COUNTIF($L$20:L2253,"&lt;&gt;")&lt;2201,22,COUNTIF($L$20:L2253,"&lt;&gt;")&lt;2301,23,COUNTIF($L$20:L2253,"&lt;&gt;")&lt;2401,24,COUNTIF($L$20:L2253,"&lt;&gt;")&lt;2501,25,COUNTIF($L$20:L2253,"&lt;&gt;")&lt;2601,26,COUNTIF($L$20:L2253,"&lt;&gt;")&lt;2701,27,COUNTIF($L$20:L2253,"&lt;&gt;")&lt;2801,28,COUNTIF($L$20:L2253,"&lt;&gt;")&lt;2901,29,COUNTIF($L$20:L2253,"&lt;&gt;")&lt;3001,30),"")</f>
        <v/>
      </c>
      <c r="AM2253" t="str">
        <f t="shared" si="170"/>
        <v/>
      </c>
      <c r="AN2253" t="str">
        <f t="shared" si="174"/>
        <v/>
      </c>
      <c r="AP2253" t="str">
        <f t="shared" si="173"/>
        <v/>
      </c>
      <c r="AQ2253" t="str">
        <f>IF(AO2253="","",COUNTIFS(AM2253:$AM$3019,AO2253))</f>
        <v/>
      </c>
    </row>
    <row r="2254" spans="1:43" x14ac:dyDescent="0.25">
      <c r="A2254" s="6" t="str">
        <f>IF(COUNT($A$20:A2253)&lt;&gt;$B$4,IF(A2253="","",A2253+1),"")</f>
        <v/>
      </c>
      <c r="B2254" s="3"/>
      <c r="C2254" s="3"/>
      <c r="D2254" s="122"/>
      <c r="E2254" s="3"/>
      <c r="F2254" s="3"/>
      <c r="G2254" s="3"/>
      <c r="H2254" s="3"/>
      <c r="I2254" s="120"/>
      <c r="J2254" s="3"/>
      <c r="K2254" s="95" t="str" cm="1">
        <f t="array" ref="K2254">IF(OR($J$14 = "A",$J$14 = "B",$J$14 = "C"),IF(I2254="","",IF(LEN(I2254)&gt;2,_xlfn.IFS(ISNUMBER(SEARCH("_",I2254)),I2254,ISNUMBER(SEARCH(", ",I2254)),SUBSTITUTE(I2254,", ","_"),ISNUMBER(SEARCH("/ ",I2254)),SUBSTITUTE(I2254,"/ ","_"),ISNUMBER(SEARCH(",",I2254)),SUBSTITUTE(I2254,",","_"),ISNUMBER(SEARCH("/",I2254)),SUBSTITUTE(I2254,"/","_"),ISNUMBER(SEARCH("",I2254)),I2254),I2254)),IF(OR($J$14 = "J",$J$14 = "K"),"",IF(D2254="","",IF(LEN(D2254)&gt;2,_xlfn.IFS(ISNUMBER(SEARCH("_",D2254)),D2254,ISNUMBER(SEARCH(", ",D2254)),SUBSTITUTE(D2254,", ","_"),ISNUMBER(SEARCH("/ ",D2254)),SUBSTITUTE(D2254,"/ ","_"),ISNUMBER(SEARCH(",",D2254)),SUBSTITUTE(D2254,",","_"),ISNUMBER(SEARCH("/",D2254)),SUBSTITUTE(D2254,"/","_"),ISNUMBER(SEARCH("",D2254)),D2254),D2254))))</f>
        <v/>
      </c>
      <c r="L2254" s="1"/>
      <c r="M2254" s="1" t="str">
        <f t="shared" si="171"/>
        <v/>
      </c>
      <c r="N2254" s="94" t="str">
        <f>IF($L2254="None","",IF(ISERROR(VLOOKUP($L2254,Info!$B$4:$B$266,1,FALSE)),"",VLOOKUP($L2254,Info!$B$4:$L$266,5,FALSE)))</f>
        <v/>
      </c>
      <c r="O2254" s="94" t="str">
        <f>IF(K2254="","",IF(AND($J$12&lt;&gt;"ABC",N2254="3"),"BAC",IF(N2254="3","ABC",IF($J$12&lt;&gt;"ABC",IF($J$10="Standard",VLOOKUP(K2254,Info!$BE$4:$BF$481,2,FALSE),VLOOKUP(K2254,Info!$BI$4:$BJ$482,2,FALSE)),IF($J$10="Standard",VLOOKUP(K2254,Info!$AG$4:$AH$2994,2,FALSE),VLOOKUP(K2254,Info!$AK$4:$AL$2997,2,FALSE))))))</f>
        <v/>
      </c>
      <c r="P2254" s="94" t="str">
        <f>IF($L2254="None","",IF(ISERROR(VLOOKUP($L2254,Info!$B$4:$B$266,1,FALSE)),"",VLOOKUP($L2254,Info!$B$4:$L$266,3,FALSE)))</f>
        <v/>
      </c>
      <c r="Q2254" s="96" t="str">
        <f>IF($L2254="None","",IF(ISERROR(VLOOKUP($L2254,Info!$B$4:$B$266,1,FALSE)),"",VLOOKUP($L2254,Info!$B$4:$L$266,4,FALSE)))</f>
        <v/>
      </c>
      <c r="R2254" s="1"/>
      <c r="S2254" s="6" t="str">
        <f t="shared" si="172"/>
        <v/>
      </c>
      <c r="T2254" s="6" t="str">
        <f>IF($L2254="None","",IF(ISERROR(VLOOKUP($L2254,Info!$B$4:$B$266,1,FALSE)),"",VLOOKUP($L2254,Info!$B$4:$L$266,11,FALSE)))</f>
        <v/>
      </c>
      <c r="U2254" s="1"/>
      <c r="V2254" s="1"/>
      <c r="W2254" s="1"/>
      <c r="X2254" s="1" t="str">
        <f>IF($L2254="None","",IF(ISERROR(VLOOKUP($L2254,Info!$B$4:$B$266,1,FALSE)),"",IF(OR(W2254="Metallic Liquid Tight",W2254="Non-Metallic Liquid Tight",W2254="LSZH",W2254="Greenfield"),VLOOKUP($L2254,Info!$B$4:$L$266,7,FALSE),"N/A")))</f>
        <v/>
      </c>
      <c r="Y2254" s="1"/>
      <c r="Z2254" s="96" t="str">
        <f>IF($L2254="None","",IF(ISERROR(VLOOKUP($L2254,Info!$B$4:$B$266,1,FALSE)),"",VLOOKUP($L2254,Info!$B$4:$L$266,9,FALSE)))</f>
        <v/>
      </c>
      <c r="AA2254" s="96" t="str">
        <f>IF($L2254="None","",IF(ISERROR(VLOOKUP($L2254,Info!$B$4:$B$266,1,FALSE)),"",VLOOKUP($L2254,Info!$B$4:$L$266,8,FALSE)))</f>
        <v/>
      </c>
      <c r="AB2254" s="96" t="str">
        <f>IF($L2254="None","",IF(ISERROR(VLOOKUP($L2254,Info!$B$4:$B$266,1,FALSE)),"",VLOOKUP($L2254,Info!$B$4:$L$266,10,FALSE)))</f>
        <v/>
      </c>
      <c r="AC2254" s="1" t="str">
        <f>IF(W2254="SO Cable","Black,White",IF(O2254="","",IF(P2254="","",IF($J$12&lt;&gt;"ABC",IF(P2254&lt;="250",VLOOKUP(O2254,Info!$AZ$4:$BB$22,3,FALSE),VLOOKUP(O2254,Info!$AZ$23:$BB$39,3,FALSE)),IF(P2254&lt;="250",VLOOKUP(O2254,Info!$AO$4:$AQ$22,3,FALSE),VLOOKUP(O2254,Info!$AO$23:$AP$39,3,FALSE))))))</f>
        <v/>
      </c>
      <c r="AD2254" s="1"/>
      <c r="AE2254" s="1" t="str">
        <f>IF($L2254="None","",IF(ISERROR(VLOOKUP($L2254,Info!$B$4:$B$266,1,FALSE)),"",VLOOKUP($L2254,Info!$B$4:$L$266,4,FALSE)))</f>
        <v/>
      </c>
      <c r="AF2254" s="1" t="str">
        <f>IF($L2254="None","",IF(ISERROR(VLOOKUP($L2254,Info!$B$4:$B$266,1,FALSE)),"",VLOOKUP($L2254,Info!$B$4:$L$266,6,FALSE)))</f>
        <v/>
      </c>
      <c r="AG2254" s="1"/>
      <c r="AH2254" s="33" t="str" cm="1">
        <f t="array" ref="AH2254">IF(AND(L2254&lt;&gt;"",O2254&lt;&gt;"",R2254:S2254&lt;&gt;"",W2254:X2254&lt;&gt;"",Z2254:AA2254&lt;&gt;"",AC2254&lt;&gt;""),"Good","Bad")</f>
        <v>Bad</v>
      </c>
      <c r="AL2254" t="str" cm="1">
        <f t="array" ref="AL2254">IF(R2254&gt;0,_xlfn.IFS(COUNTIF($L$20:L2254,"&lt;&gt;")&lt;101,1,COUNTIF($L$20:L2254,"&lt;&gt;")&lt;201,2,COUNTIF($L$20:L2254,"&lt;&gt;")&lt;301,3,COUNTIF($L$20:L2254,"&lt;&gt;")&lt;401,4,COUNTIF($L$20:L2254,"&lt;&gt;")&lt;501,5,COUNTIF($L$20:L2254,"&lt;&gt;")&lt;601,6,COUNTIF($L$20:L2254,"&lt;&gt;")&lt;701,7,COUNTIF($L$20:L2254,"&lt;&gt;")&lt;801,8,COUNTIF($L$20:L2254,"&lt;&gt;")&lt;901,9,COUNTIF($L$20:L2254,"&lt;&gt;")&lt;1001,10,COUNTIF($L$20:L2254,"&lt;&gt;")&lt;1101,11,COUNTIF($L$20:L2254,"&lt;&gt;")&lt;1201,12,COUNTIF($L$20:L2254,"&lt;&gt;")&lt;1301,13,COUNTIF($L$20:L2254,"&lt;&gt;")&lt;1401,14,COUNTIF($L$20:L2254,"&lt;&gt;")&lt;1501,15,COUNTIF($L$20:L2254,"&lt;&gt;")&lt;1601,16,COUNTIF($L$20:L2254,"&lt;&gt;")&lt;1701,17,COUNTIF($L$20:L2254,"&lt;&gt;")&lt;1801,18,COUNTIF($L$20:L2254,"&lt;&gt;")&lt;1901,19,COUNTIF($L$20:L2254,"&lt;&gt;")&lt;2001,20,COUNTIF($L$20:L2254,"&lt;&gt;")&lt;2101,21,COUNTIF($L$20:L2254,"&lt;&gt;")&lt;2201,22,COUNTIF($L$20:L2254,"&lt;&gt;")&lt;2301,23,COUNTIF($L$20:L2254,"&lt;&gt;")&lt;2401,24,COUNTIF($L$20:L2254,"&lt;&gt;")&lt;2501,25,COUNTIF($L$20:L2254,"&lt;&gt;")&lt;2601,26,COUNTIF($L$20:L2254,"&lt;&gt;")&lt;2701,27,COUNTIF($L$20:L2254,"&lt;&gt;")&lt;2801,28,COUNTIF($L$20:L2254,"&lt;&gt;")&lt;2901,29,COUNTIF($L$20:L2254,"&lt;&gt;")&lt;3001,30),"")</f>
        <v/>
      </c>
      <c r="AM2254" t="str">
        <f t="shared" si="170"/>
        <v/>
      </c>
      <c r="AN2254" t="str">
        <f t="shared" si="174"/>
        <v/>
      </c>
      <c r="AP2254" t="str">
        <f t="shared" si="173"/>
        <v/>
      </c>
      <c r="AQ2254" t="str">
        <f>IF(AO2254="","",COUNTIFS(AM2254:$AM$3019,AO2254))</f>
        <v/>
      </c>
    </row>
    <row r="2255" spans="1:43" x14ac:dyDescent="0.25">
      <c r="A2255" s="6" t="str">
        <f>IF(COUNT($A$20:A2254)&lt;&gt;$B$4,IF(A2254="","",A2254+1),"")</f>
        <v/>
      </c>
      <c r="B2255" s="3"/>
      <c r="C2255" s="3"/>
      <c r="D2255" s="122"/>
      <c r="E2255" s="3"/>
      <c r="F2255" s="3"/>
      <c r="G2255" s="3"/>
      <c r="H2255" s="3"/>
      <c r="I2255" s="120"/>
      <c r="J2255" s="3"/>
      <c r="K2255" s="95" t="str" cm="1">
        <f t="array" ref="K2255">IF(OR($J$14 = "A",$J$14 = "B",$J$14 = "C"),IF(I2255="","",IF(LEN(I2255)&gt;2,_xlfn.IFS(ISNUMBER(SEARCH("_",I2255)),I2255,ISNUMBER(SEARCH(", ",I2255)),SUBSTITUTE(I2255,", ","_"),ISNUMBER(SEARCH("/ ",I2255)),SUBSTITUTE(I2255,"/ ","_"),ISNUMBER(SEARCH(",",I2255)),SUBSTITUTE(I2255,",","_"),ISNUMBER(SEARCH("/",I2255)),SUBSTITUTE(I2255,"/","_"),ISNUMBER(SEARCH("",I2255)),I2255),I2255)),IF(OR($J$14 = "J",$J$14 = "K"),"",IF(D2255="","",IF(LEN(D2255)&gt;2,_xlfn.IFS(ISNUMBER(SEARCH("_",D2255)),D2255,ISNUMBER(SEARCH(", ",D2255)),SUBSTITUTE(D2255,", ","_"),ISNUMBER(SEARCH("/ ",D2255)),SUBSTITUTE(D2255,"/ ","_"),ISNUMBER(SEARCH(",",D2255)),SUBSTITUTE(D2255,",","_"),ISNUMBER(SEARCH("/",D2255)),SUBSTITUTE(D2255,"/","_"),ISNUMBER(SEARCH("",D2255)),D2255),D2255))))</f>
        <v/>
      </c>
      <c r="L2255" s="1"/>
      <c r="M2255" s="1" t="str">
        <f t="shared" si="171"/>
        <v/>
      </c>
      <c r="N2255" s="94" t="str">
        <f>IF($L2255="None","",IF(ISERROR(VLOOKUP($L2255,Info!$B$4:$B$266,1,FALSE)),"",VLOOKUP($L2255,Info!$B$4:$L$266,5,FALSE)))</f>
        <v/>
      </c>
      <c r="O2255" s="94" t="str">
        <f>IF(K2255="","",IF(AND($J$12&lt;&gt;"ABC",N2255="3"),"BAC",IF(N2255="3","ABC",IF($J$12&lt;&gt;"ABC",IF($J$10="Standard",VLOOKUP(K2255,Info!$BE$4:$BF$481,2,FALSE),VLOOKUP(K2255,Info!$BI$4:$BJ$482,2,FALSE)),IF($J$10="Standard",VLOOKUP(K2255,Info!$AG$4:$AH$2994,2,FALSE),VLOOKUP(K2255,Info!$AK$4:$AL$2997,2,FALSE))))))</f>
        <v/>
      </c>
      <c r="P2255" s="94" t="str">
        <f>IF($L2255="None","",IF(ISERROR(VLOOKUP($L2255,Info!$B$4:$B$266,1,FALSE)),"",VLOOKUP($L2255,Info!$B$4:$L$266,3,FALSE)))</f>
        <v/>
      </c>
      <c r="Q2255" s="96" t="str">
        <f>IF($L2255="None","",IF(ISERROR(VLOOKUP($L2255,Info!$B$4:$B$266,1,FALSE)),"",VLOOKUP($L2255,Info!$B$4:$L$266,4,FALSE)))</f>
        <v/>
      </c>
      <c r="R2255" s="1"/>
      <c r="S2255" s="6" t="str">
        <f t="shared" si="172"/>
        <v/>
      </c>
      <c r="T2255" s="6" t="str">
        <f>IF($L2255="None","",IF(ISERROR(VLOOKUP($L2255,Info!$B$4:$B$266,1,FALSE)),"",VLOOKUP($L2255,Info!$B$4:$L$266,11,FALSE)))</f>
        <v/>
      </c>
      <c r="U2255" s="1"/>
      <c r="V2255" s="1"/>
      <c r="W2255" s="1"/>
      <c r="X2255" s="1" t="str">
        <f>IF($L2255="None","",IF(ISERROR(VLOOKUP($L2255,Info!$B$4:$B$266,1,FALSE)),"",IF(OR(W2255="Metallic Liquid Tight",W2255="Non-Metallic Liquid Tight",W2255="LSZH",W2255="Greenfield"),VLOOKUP($L2255,Info!$B$4:$L$266,7,FALSE),"N/A")))</f>
        <v/>
      </c>
      <c r="Y2255" s="1"/>
      <c r="Z2255" s="96" t="str">
        <f>IF($L2255="None","",IF(ISERROR(VLOOKUP($L2255,Info!$B$4:$B$266,1,FALSE)),"",VLOOKUP($L2255,Info!$B$4:$L$266,9,FALSE)))</f>
        <v/>
      </c>
      <c r="AA2255" s="96" t="str">
        <f>IF($L2255="None","",IF(ISERROR(VLOOKUP($L2255,Info!$B$4:$B$266,1,FALSE)),"",VLOOKUP($L2255,Info!$B$4:$L$266,8,FALSE)))</f>
        <v/>
      </c>
      <c r="AB2255" s="96" t="str">
        <f>IF($L2255="None","",IF(ISERROR(VLOOKUP($L2255,Info!$B$4:$B$266,1,FALSE)),"",VLOOKUP($L2255,Info!$B$4:$L$266,10,FALSE)))</f>
        <v/>
      </c>
      <c r="AC2255" s="1" t="str">
        <f>IF(W2255="SO Cable","Black,White",IF(O2255="","",IF(P2255="","",IF($J$12&lt;&gt;"ABC",IF(P2255&lt;="250",VLOOKUP(O2255,Info!$AZ$4:$BB$22,3,FALSE),VLOOKUP(O2255,Info!$AZ$23:$BB$39,3,FALSE)),IF(P2255&lt;="250",VLOOKUP(O2255,Info!$AO$4:$AQ$22,3,FALSE),VLOOKUP(O2255,Info!$AO$23:$AP$39,3,FALSE))))))</f>
        <v/>
      </c>
      <c r="AD2255" s="1"/>
      <c r="AE2255" s="1" t="str">
        <f>IF($L2255="None","",IF(ISERROR(VLOOKUP($L2255,Info!$B$4:$B$266,1,FALSE)),"",VLOOKUP($L2255,Info!$B$4:$L$266,4,FALSE)))</f>
        <v/>
      </c>
      <c r="AF2255" s="1" t="str">
        <f>IF($L2255="None","",IF(ISERROR(VLOOKUP($L2255,Info!$B$4:$B$266,1,FALSE)),"",VLOOKUP($L2255,Info!$B$4:$L$266,6,FALSE)))</f>
        <v/>
      </c>
      <c r="AG2255" s="1"/>
      <c r="AH2255" s="33" t="str" cm="1">
        <f t="array" ref="AH2255">IF(AND(L2255&lt;&gt;"",O2255&lt;&gt;"",R2255:S2255&lt;&gt;"",W2255:X2255&lt;&gt;"",Z2255:AA2255&lt;&gt;"",AC2255&lt;&gt;""),"Good","Bad")</f>
        <v>Bad</v>
      </c>
      <c r="AL2255" t="str" cm="1">
        <f t="array" ref="AL2255">IF(R2255&gt;0,_xlfn.IFS(COUNTIF($L$20:L2255,"&lt;&gt;")&lt;101,1,COUNTIF($L$20:L2255,"&lt;&gt;")&lt;201,2,COUNTIF($L$20:L2255,"&lt;&gt;")&lt;301,3,COUNTIF($L$20:L2255,"&lt;&gt;")&lt;401,4,COUNTIF($L$20:L2255,"&lt;&gt;")&lt;501,5,COUNTIF($L$20:L2255,"&lt;&gt;")&lt;601,6,COUNTIF($L$20:L2255,"&lt;&gt;")&lt;701,7,COUNTIF($L$20:L2255,"&lt;&gt;")&lt;801,8,COUNTIF($L$20:L2255,"&lt;&gt;")&lt;901,9,COUNTIF($L$20:L2255,"&lt;&gt;")&lt;1001,10,COUNTIF($L$20:L2255,"&lt;&gt;")&lt;1101,11,COUNTIF($L$20:L2255,"&lt;&gt;")&lt;1201,12,COUNTIF($L$20:L2255,"&lt;&gt;")&lt;1301,13,COUNTIF($L$20:L2255,"&lt;&gt;")&lt;1401,14,COUNTIF($L$20:L2255,"&lt;&gt;")&lt;1501,15,COUNTIF($L$20:L2255,"&lt;&gt;")&lt;1601,16,COUNTIF($L$20:L2255,"&lt;&gt;")&lt;1701,17,COUNTIF($L$20:L2255,"&lt;&gt;")&lt;1801,18,COUNTIF($L$20:L2255,"&lt;&gt;")&lt;1901,19,COUNTIF($L$20:L2255,"&lt;&gt;")&lt;2001,20,COUNTIF($L$20:L2255,"&lt;&gt;")&lt;2101,21,COUNTIF($L$20:L2255,"&lt;&gt;")&lt;2201,22,COUNTIF($L$20:L2255,"&lt;&gt;")&lt;2301,23,COUNTIF($L$20:L2255,"&lt;&gt;")&lt;2401,24,COUNTIF($L$20:L2255,"&lt;&gt;")&lt;2501,25,COUNTIF($L$20:L2255,"&lt;&gt;")&lt;2601,26,COUNTIF($L$20:L2255,"&lt;&gt;")&lt;2701,27,COUNTIF($L$20:L2255,"&lt;&gt;")&lt;2801,28,COUNTIF($L$20:L2255,"&lt;&gt;")&lt;2901,29,COUNTIF($L$20:L2255,"&lt;&gt;")&lt;3001,30),"")</f>
        <v/>
      </c>
      <c r="AM2255" t="str">
        <f t="shared" si="170"/>
        <v/>
      </c>
      <c r="AN2255" t="str">
        <f t="shared" si="174"/>
        <v/>
      </c>
      <c r="AP2255" t="str">
        <f t="shared" si="173"/>
        <v/>
      </c>
      <c r="AQ2255" t="str">
        <f>IF(AO2255="","",COUNTIFS(AM2255:$AM$3019,AO2255))</f>
        <v/>
      </c>
    </row>
    <row r="2256" spans="1:43" x14ac:dyDescent="0.25">
      <c r="A2256" s="6" t="str">
        <f>IF(COUNT($A$20:A2255)&lt;&gt;$B$4,IF(A2255="","",A2255+1),"")</f>
        <v/>
      </c>
      <c r="B2256" s="3"/>
      <c r="C2256" s="3"/>
      <c r="D2256" s="122"/>
      <c r="E2256" s="3"/>
      <c r="F2256" s="3"/>
      <c r="G2256" s="3"/>
      <c r="H2256" s="3"/>
      <c r="I2256" s="120"/>
      <c r="J2256" s="3"/>
      <c r="K2256" s="95" t="str" cm="1">
        <f t="array" ref="K2256">IF(OR($J$14 = "A",$J$14 = "B",$J$14 = "C"),IF(I2256="","",IF(LEN(I2256)&gt;2,_xlfn.IFS(ISNUMBER(SEARCH("_",I2256)),I2256,ISNUMBER(SEARCH(", ",I2256)),SUBSTITUTE(I2256,", ","_"),ISNUMBER(SEARCH("/ ",I2256)),SUBSTITUTE(I2256,"/ ","_"),ISNUMBER(SEARCH(",",I2256)),SUBSTITUTE(I2256,",","_"),ISNUMBER(SEARCH("/",I2256)),SUBSTITUTE(I2256,"/","_"),ISNUMBER(SEARCH("",I2256)),I2256),I2256)),IF(OR($J$14 = "J",$J$14 = "K"),"",IF(D2256="","",IF(LEN(D2256)&gt;2,_xlfn.IFS(ISNUMBER(SEARCH("_",D2256)),D2256,ISNUMBER(SEARCH(", ",D2256)),SUBSTITUTE(D2256,", ","_"),ISNUMBER(SEARCH("/ ",D2256)),SUBSTITUTE(D2256,"/ ","_"),ISNUMBER(SEARCH(",",D2256)),SUBSTITUTE(D2256,",","_"),ISNUMBER(SEARCH("/",D2256)),SUBSTITUTE(D2256,"/","_"),ISNUMBER(SEARCH("",D2256)),D2256),D2256))))</f>
        <v/>
      </c>
      <c r="L2256" s="1"/>
      <c r="M2256" s="1" t="str">
        <f t="shared" si="171"/>
        <v/>
      </c>
      <c r="N2256" s="94" t="str">
        <f>IF($L2256="None","",IF(ISERROR(VLOOKUP($L2256,Info!$B$4:$B$266,1,FALSE)),"",VLOOKUP($L2256,Info!$B$4:$L$266,5,FALSE)))</f>
        <v/>
      </c>
      <c r="O2256" s="94" t="str">
        <f>IF(K2256="","",IF(AND($J$12&lt;&gt;"ABC",N2256="3"),"BAC",IF(N2256="3","ABC",IF($J$12&lt;&gt;"ABC",IF($J$10="Standard",VLOOKUP(K2256,Info!$BE$4:$BF$481,2,FALSE),VLOOKUP(K2256,Info!$BI$4:$BJ$482,2,FALSE)),IF($J$10="Standard",VLOOKUP(K2256,Info!$AG$4:$AH$2994,2,FALSE),VLOOKUP(K2256,Info!$AK$4:$AL$2997,2,FALSE))))))</f>
        <v/>
      </c>
      <c r="P2256" s="94" t="str">
        <f>IF($L2256="None","",IF(ISERROR(VLOOKUP($L2256,Info!$B$4:$B$266,1,FALSE)),"",VLOOKUP($L2256,Info!$B$4:$L$266,3,FALSE)))</f>
        <v/>
      </c>
      <c r="Q2256" s="96" t="str">
        <f>IF($L2256="None","",IF(ISERROR(VLOOKUP($L2256,Info!$B$4:$B$266,1,FALSE)),"",VLOOKUP($L2256,Info!$B$4:$L$266,4,FALSE)))</f>
        <v/>
      </c>
      <c r="R2256" s="1"/>
      <c r="S2256" s="6" t="str">
        <f t="shared" si="172"/>
        <v/>
      </c>
      <c r="T2256" s="6" t="str">
        <f>IF($L2256="None","",IF(ISERROR(VLOOKUP($L2256,Info!$B$4:$B$266,1,FALSE)),"",VLOOKUP($L2256,Info!$B$4:$L$266,11,FALSE)))</f>
        <v/>
      </c>
      <c r="U2256" s="1"/>
      <c r="V2256" s="1"/>
      <c r="W2256" s="1"/>
      <c r="X2256" s="1" t="str">
        <f>IF($L2256="None","",IF(ISERROR(VLOOKUP($L2256,Info!$B$4:$B$266,1,FALSE)),"",IF(OR(W2256="Metallic Liquid Tight",W2256="Non-Metallic Liquid Tight",W2256="LSZH",W2256="Greenfield"),VLOOKUP($L2256,Info!$B$4:$L$266,7,FALSE),"N/A")))</f>
        <v/>
      </c>
      <c r="Y2256" s="1"/>
      <c r="Z2256" s="96" t="str">
        <f>IF($L2256="None","",IF(ISERROR(VLOOKUP($L2256,Info!$B$4:$B$266,1,FALSE)),"",VLOOKUP($L2256,Info!$B$4:$L$266,9,FALSE)))</f>
        <v/>
      </c>
      <c r="AA2256" s="96" t="str">
        <f>IF($L2256="None","",IF(ISERROR(VLOOKUP($L2256,Info!$B$4:$B$266,1,FALSE)),"",VLOOKUP($L2256,Info!$B$4:$L$266,8,FALSE)))</f>
        <v/>
      </c>
      <c r="AB2256" s="96" t="str">
        <f>IF($L2256="None","",IF(ISERROR(VLOOKUP($L2256,Info!$B$4:$B$266,1,FALSE)),"",VLOOKUP($L2256,Info!$B$4:$L$266,10,FALSE)))</f>
        <v/>
      </c>
      <c r="AC2256" s="1" t="str">
        <f>IF(W2256="SO Cable","Black,White",IF(O2256="","",IF(P2256="","",IF($J$12&lt;&gt;"ABC",IF(P2256&lt;="250",VLOOKUP(O2256,Info!$AZ$4:$BB$22,3,FALSE),VLOOKUP(O2256,Info!$AZ$23:$BB$39,3,FALSE)),IF(P2256&lt;="250",VLOOKUP(O2256,Info!$AO$4:$AQ$22,3,FALSE),VLOOKUP(O2256,Info!$AO$23:$AP$39,3,FALSE))))))</f>
        <v/>
      </c>
      <c r="AD2256" s="1"/>
      <c r="AE2256" s="1" t="str">
        <f>IF($L2256="None","",IF(ISERROR(VLOOKUP($L2256,Info!$B$4:$B$266,1,FALSE)),"",VLOOKUP($L2256,Info!$B$4:$L$266,4,FALSE)))</f>
        <v/>
      </c>
      <c r="AF2256" s="1" t="str">
        <f>IF($L2256="None","",IF(ISERROR(VLOOKUP($L2256,Info!$B$4:$B$266,1,FALSE)),"",VLOOKUP($L2256,Info!$B$4:$L$266,6,FALSE)))</f>
        <v/>
      </c>
      <c r="AG2256" s="1"/>
      <c r="AH2256" s="33" t="str" cm="1">
        <f t="array" ref="AH2256">IF(AND(L2256&lt;&gt;"",O2256&lt;&gt;"",R2256:S2256&lt;&gt;"",W2256:X2256&lt;&gt;"",Z2256:AA2256&lt;&gt;"",AC2256&lt;&gt;""),"Good","Bad")</f>
        <v>Bad</v>
      </c>
      <c r="AL2256" t="str" cm="1">
        <f t="array" ref="AL2256">IF(R2256&gt;0,_xlfn.IFS(COUNTIF($L$20:L2256,"&lt;&gt;")&lt;101,1,COUNTIF($L$20:L2256,"&lt;&gt;")&lt;201,2,COUNTIF($L$20:L2256,"&lt;&gt;")&lt;301,3,COUNTIF($L$20:L2256,"&lt;&gt;")&lt;401,4,COUNTIF($L$20:L2256,"&lt;&gt;")&lt;501,5,COUNTIF($L$20:L2256,"&lt;&gt;")&lt;601,6,COUNTIF($L$20:L2256,"&lt;&gt;")&lt;701,7,COUNTIF($L$20:L2256,"&lt;&gt;")&lt;801,8,COUNTIF($L$20:L2256,"&lt;&gt;")&lt;901,9,COUNTIF($L$20:L2256,"&lt;&gt;")&lt;1001,10,COUNTIF($L$20:L2256,"&lt;&gt;")&lt;1101,11,COUNTIF($L$20:L2256,"&lt;&gt;")&lt;1201,12,COUNTIF($L$20:L2256,"&lt;&gt;")&lt;1301,13,COUNTIF($L$20:L2256,"&lt;&gt;")&lt;1401,14,COUNTIF($L$20:L2256,"&lt;&gt;")&lt;1501,15,COUNTIF($L$20:L2256,"&lt;&gt;")&lt;1601,16,COUNTIF($L$20:L2256,"&lt;&gt;")&lt;1701,17,COUNTIF($L$20:L2256,"&lt;&gt;")&lt;1801,18,COUNTIF($L$20:L2256,"&lt;&gt;")&lt;1901,19,COUNTIF($L$20:L2256,"&lt;&gt;")&lt;2001,20,COUNTIF($L$20:L2256,"&lt;&gt;")&lt;2101,21,COUNTIF($L$20:L2256,"&lt;&gt;")&lt;2201,22,COUNTIF($L$20:L2256,"&lt;&gt;")&lt;2301,23,COUNTIF($L$20:L2256,"&lt;&gt;")&lt;2401,24,COUNTIF($L$20:L2256,"&lt;&gt;")&lt;2501,25,COUNTIF($L$20:L2256,"&lt;&gt;")&lt;2601,26,COUNTIF($L$20:L2256,"&lt;&gt;")&lt;2701,27,COUNTIF($L$20:L2256,"&lt;&gt;")&lt;2801,28,COUNTIF($L$20:L2256,"&lt;&gt;")&lt;2901,29,COUNTIF($L$20:L2256,"&lt;&gt;")&lt;3001,30),"")</f>
        <v/>
      </c>
      <c r="AM2256" t="str">
        <f t="shared" si="170"/>
        <v/>
      </c>
      <c r="AN2256" t="str">
        <f t="shared" si="174"/>
        <v/>
      </c>
      <c r="AP2256" t="str">
        <f t="shared" si="173"/>
        <v/>
      </c>
      <c r="AQ2256" t="str">
        <f>IF(AO2256="","",COUNTIFS(AM2256:$AM$3019,AO2256))</f>
        <v/>
      </c>
    </row>
    <row r="2257" spans="1:43" x14ac:dyDescent="0.25">
      <c r="A2257" s="6" t="str">
        <f>IF(COUNT($A$20:A2256)&lt;&gt;$B$4,IF(A2256="","",A2256+1),"")</f>
        <v/>
      </c>
      <c r="B2257" s="3"/>
      <c r="C2257" s="3"/>
      <c r="D2257" s="122"/>
      <c r="E2257" s="3"/>
      <c r="F2257" s="3"/>
      <c r="G2257" s="3"/>
      <c r="H2257" s="3"/>
      <c r="I2257" s="120"/>
      <c r="J2257" s="3"/>
      <c r="K2257" s="95" t="str" cm="1">
        <f t="array" ref="K2257">IF(OR($J$14 = "A",$J$14 = "B",$J$14 = "C"),IF(I2257="","",IF(LEN(I2257)&gt;2,_xlfn.IFS(ISNUMBER(SEARCH("_",I2257)),I2257,ISNUMBER(SEARCH(", ",I2257)),SUBSTITUTE(I2257,", ","_"),ISNUMBER(SEARCH("/ ",I2257)),SUBSTITUTE(I2257,"/ ","_"),ISNUMBER(SEARCH(",",I2257)),SUBSTITUTE(I2257,",","_"),ISNUMBER(SEARCH("/",I2257)),SUBSTITUTE(I2257,"/","_"),ISNUMBER(SEARCH("",I2257)),I2257),I2257)),IF(OR($J$14 = "J",$J$14 = "K"),"",IF(D2257="","",IF(LEN(D2257)&gt;2,_xlfn.IFS(ISNUMBER(SEARCH("_",D2257)),D2257,ISNUMBER(SEARCH(", ",D2257)),SUBSTITUTE(D2257,", ","_"),ISNUMBER(SEARCH("/ ",D2257)),SUBSTITUTE(D2257,"/ ","_"),ISNUMBER(SEARCH(",",D2257)),SUBSTITUTE(D2257,",","_"),ISNUMBER(SEARCH("/",D2257)),SUBSTITUTE(D2257,"/","_"),ISNUMBER(SEARCH("",D2257)),D2257),D2257))))</f>
        <v/>
      </c>
      <c r="L2257" s="1"/>
      <c r="M2257" s="1" t="str">
        <f t="shared" si="171"/>
        <v/>
      </c>
      <c r="N2257" s="94" t="str">
        <f>IF($L2257="None","",IF(ISERROR(VLOOKUP($L2257,Info!$B$4:$B$266,1,FALSE)),"",VLOOKUP($L2257,Info!$B$4:$L$266,5,FALSE)))</f>
        <v/>
      </c>
      <c r="O2257" s="94" t="str">
        <f>IF(K2257="","",IF(AND($J$12&lt;&gt;"ABC",N2257="3"),"BAC",IF(N2257="3","ABC",IF($J$12&lt;&gt;"ABC",IF($J$10="Standard",VLOOKUP(K2257,Info!$BE$4:$BF$481,2,FALSE),VLOOKUP(K2257,Info!$BI$4:$BJ$482,2,FALSE)),IF($J$10="Standard",VLOOKUP(K2257,Info!$AG$4:$AH$2994,2,FALSE),VLOOKUP(K2257,Info!$AK$4:$AL$2997,2,FALSE))))))</f>
        <v/>
      </c>
      <c r="P2257" s="94" t="str">
        <f>IF($L2257="None","",IF(ISERROR(VLOOKUP($L2257,Info!$B$4:$B$266,1,FALSE)),"",VLOOKUP($L2257,Info!$B$4:$L$266,3,FALSE)))</f>
        <v/>
      </c>
      <c r="Q2257" s="96" t="str">
        <f>IF($L2257="None","",IF(ISERROR(VLOOKUP($L2257,Info!$B$4:$B$266,1,FALSE)),"",VLOOKUP($L2257,Info!$B$4:$L$266,4,FALSE)))</f>
        <v/>
      </c>
      <c r="R2257" s="1"/>
      <c r="S2257" s="6" t="str">
        <f t="shared" si="172"/>
        <v/>
      </c>
      <c r="T2257" s="6" t="str">
        <f>IF($L2257="None","",IF(ISERROR(VLOOKUP($L2257,Info!$B$4:$B$266,1,FALSE)),"",VLOOKUP($L2257,Info!$B$4:$L$266,11,FALSE)))</f>
        <v/>
      </c>
      <c r="U2257" s="1"/>
      <c r="V2257" s="1"/>
      <c r="W2257" s="1"/>
      <c r="X2257" s="1" t="str">
        <f>IF($L2257="None","",IF(ISERROR(VLOOKUP($L2257,Info!$B$4:$B$266,1,FALSE)),"",IF(OR(W2257="Metallic Liquid Tight",W2257="Non-Metallic Liquid Tight",W2257="LSZH",W2257="Greenfield"),VLOOKUP($L2257,Info!$B$4:$L$266,7,FALSE),"N/A")))</f>
        <v/>
      </c>
      <c r="Y2257" s="1"/>
      <c r="Z2257" s="96" t="str">
        <f>IF($L2257="None","",IF(ISERROR(VLOOKUP($L2257,Info!$B$4:$B$266,1,FALSE)),"",VLOOKUP($L2257,Info!$B$4:$L$266,9,FALSE)))</f>
        <v/>
      </c>
      <c r="AA2257" s="96" t="str">
        <f>IF($L2257="None","",IF(ISERROR(VLOOKUP($L2257,Info!$B$4:$B$266,1,FALSE)),"",VLOOKUP($L2257,Info!$B$4:$L$266,8,FALSE)))</f>
        <v/>
      </c>
      <c r="AB2257" s="96" t="str">
        <f>IF($L2257="None","",IF(ISERROR(VLOOKUP($L2257,Info!$B$4:$B$266,1,FALSE)),"",VLOOKUP($L2257,Info!$B$4:$L$266,10,FALSE)))</f>
        <v/>
      </c>
      <c r="AC2257" s="1" t="str">
        <f>IF(W2257="SO Cable","Black,White",IF(O2257="","",IF(P2257="","",IF($J$12&lt;&gt;"ABC",IF(P2257&lt;="250",VLOOKUP(O2257,Info!$AZ$4:$BB$22,3,FALSE),VLOOKUP(O2257,Info!$AZ$23:$BB$39,3,FALSE)),IF(P2257&lt;="250",VLOOKUP(O2257,Info!$AO$4:$AQ$22,3,FALSE),VLOOKUP(O2257,Info!$AO$23:$AP$39,3,FALSE))))))</f>
        <v/>
      </c>
      <c r="AD2257" s="1"/>
      <c r="AE2257" s="1" t="str">
        <f>IF($L2257="None","",IF(ISERROR(VLOOKUP($L2257,Info!$B$4:$B$266,1,FALSE)),"",VLOOKUP($L2257,Info!$B$4:$L$266,4,FALSE)))</f>
        <v/>
      </c>
      <c r="AF2257" s="1" t="str">
        <f>IF($L2257="None","",IF(ISERROR(VLOOKUP($L2257,Info!$B$4:$B$266,1,FALSE)),"",VLOOKUP($L2257,Info!$B$4:$L$266,6,FALSE)))</f>
        <v/>
      </c>
      <c r="AG2257" s="1"/>
      <c r="AH2257" s="33" t="str" cm="1">
        <f t="array" ref="AH2257">IF(AND(L2257&lt;&gt;"",O2257&lt;&gt;"",R2257:S2257&lt;&gt;"",W2257:X2257&lt;&gt;"",Z2257:AA2257&lt;&gt;"",AC2257&lt;&gt;""),"Good","Bad")</f>
        <v>Bad</v>
      </c>
      <c r="AL2257" t="str" cm="1">
        <f t="array" ref="AL2257">IF(R2257&gt;0,_xlfn.IFS(COUNTIF($L$20:L2257,"&lt;&gt;")&lt;101,1,COUNTIF($L$20:L2257,"&lt;&gt;")&lt;201,2,COUNTIF($L$20:L2257,"&lt;&gt;")&lt;301,3,COUNTIF($L$20:L2257,"&lt;&gt;")&lt;401,4,COUNTIF($L$20:L2257,"&lt;&gt;")&lt;501,5,COUNTIF($L$20:L2257,"&lt;&gt;")&lt;601,6,COUNTIF($L$20:L2257,"&lt;&gt;")&lt;701,7,COUNTIF($L$20:L2257,"&lt;&gt;")&lt;801,8,COUNTIF($L$20:L2257,"&lt;&gt;")&lt;901,9,COUNTIF($L$20:L2257,"&lt;&gt;")&lt;1001,10,COUNTIF($L$20:L2257,"&lt;&gt;")&lt;1101,11,COUNTIF($L$20:L2257,"&lt;&gt;")&lt;1201,12,COUNTIF($L$20:L2257,"&lt;&gt;")&lt;1301,13,COUNTIF($L$20:L2257,"&lt;&gt;")&lt;1401,14,COUNTIF($L$20:L2257,"&lt;&gt;")&lt;1501,15,COUNTIF($L$20:L2257,"&lt;&gt;")&lt;1601,16,COUNTIF($L$20:L2257,"&lt;&gt;")&lt;1701,17,COUNTIF($L$20:L2257,"&lt;&gt;")&lt;1801,18,COUNTIF($L$20:L2257,"&lt;&gt;")&lt;1901,19,COUNTIF($L$20:L2257,"&lt;&gt;")&lt;2001,20,COUNTIF($L$20:L2257,"&lt;&gt;")&lt;2101,21,COUNTIF($L$20:L2257,"&lt;&gt;")&lt;2201,22,COUNTIF($L$20:L2257,"&lt;&gt;")&lt;2301,23,COUNTIF($L$20:L2257,"&lt;&gt;")&lt;2401,24,COUNTIF($L$20:L2257,"&lt;&gt;")&lt;2501,25,COUNTIF($L$20:L2257,"&lt;&gt;")&lt;2601,26,COUNTIF($L$20:L2257,"&lt;&gt;")&lt;2701,27,COUNTIF($L$20:L2257,"&lt;&gt;")&lt;2801,28,COUNTIF($L$20:L2257,"&lt;&gt;")&lt;2901,29,COUNTIF($L$20:L2257,"&lt;&gt;")&lt;3001,30),"")</f>
        <v/>
      </c>
      <c r="AM2257" t="str">
        <f t="shared" si="170"/>
        <v/>
      </c>
      <c r="AN2257" t="str">
        <f t="shared" si="174"/>
        <v/>
      </c>
      <c r="AP2257" t="str">
        <f t="shared" si="173"/>
        <v/>
      </c>
      <c r="AQ2257" t="str">
        <f>IF(AO2257="","",COUNTIFS(AM2257:$AM$3019,AO2257))</f>
        <v/>
      </c>
    </row>
    <row r="2258" spans="1:43" x14ac:dyDescent="0.25">
      <c r="A2258" s="6" t="str">
        <f>IF(COUNT($A$20:A2257)&lt;&gt;$B$4,IF(A2257="","",A2257+1),"")</f>
        <v/>
      </c>
      <c r="B2258" s="3"/>
      <c r="C2258" s="3"/>
      <c r="D2258" s="122"/>
      <c r="E2258" s="3"/>
      <c r="F2258" s="3"/>
      <c r="G2258" s="3"/>
      <c r="H2258" s="3"/>
      <c r="I2258" s="120"/>
      <c r="J2258" s="3"/>
      <c r="K2258" s="95" t="str" cm="1">
        <f t="array" ref="K2258">IF(OR($J$14 = "A",$J$14 = "B",$J$14 = "C"),IF(I2258="","",IF(LEN(I2258)&gt;2,_xlfn.IFS(ISNUMBER(SEARCH("_",I2258)),I2258,ISNUMBER(SEARCH(", ",I2258)),SUBSTITUTE(I2258,", ","_"),ISNUMBER(SEARCH("/ ",I2258)),SUBSTITUTE(I2258,"/ ","_"),ISNUMBER(SEARCH(",",I2258)),SUBSTITUTE(I2258,",","_"),ISNUMBER(SEARCH("/",I2258)),SUBSTITUTE(I2258,"/","_"),ISNUMBER(SEARCH("",I2258)),I2258),I2258)),IF(OR($J$14 = "J",$J$14 = "K"),"",IF(D2258="","",IF(LEN(D2258)&gt;2,_xlfn.IFS(ISNUMBER(SEARCH("_",D2258)),D2258,ISNUMBER(SEARCH(", ",D2258)),SUBSTITUTE(D2258,", ","_"),ISNUMBER(SEARCH("/ ",D2258)),SUBSTITUTE(D2258,"/ ","_"),ISNUMBER(SEARCH(",",D2258)),SUBSTITUTE(D2258,",","_"),ISNUMBER(SEARCH("/",D2258)),SUBSTITUTE(D2258,"/","_"),ISNUMBER(SEARCH("",D2258)),D2258),D2258))))</f>
        <v/>
      </c>
      <c r="L2258" s="1"/>
      <c r="M2258" s="1" t="str">
        <f t="shared" si="171"/>
        <v/>
      </c>
      <c r="N2258" s="94" t="str">
        <f>IF($L2258="None","",IF(ISERROR(VLOOKUP($L2258,Info!$B$4:$B$266,1,FALSE)),"",VLOOKUP($L2258,Info!$B$4:$L$266,5,FALSE)))</f>
        <v/>
      </c>
      <c r="O2258" s="94" t="str">
        <f>IF(K2258="","",IF(AND($J$12&lt;&gt;"ABC",N2258="3"),"BAC",IF(N2258="3","ABC",IF($J$12&lt;&gt;"ABC",IF($J$10="Standard",VLOOKUP(K2258,Info!$BE$4:$BF$481,2,FALSE),VLOOKUP(K2258,Info!$BI$4:$BJ$482,2,FALSE)),IF($J$10="Standard",VLOOKUP(K2258,Info!$AG$4:$AH$2994,2,FALSE),VLOOKUP(K2258,Info!$AK$4:$AL$2997,2,FALSE))))))</f>
        <v/>
      </c>
      <c r="P2258" s="94" t="str">
        <f>IF($L2258="None","",IF(ISERROR(VLOOKUP($L2258,Info!$B$4:$B$266,1,FALSE)),"",VLOOKUP($L2258,Info!$B$4:$L$266,3,FALSE)))</f>
        <v/>
      </c>
      <c r="Q2258" s="96" t="str">
        <f>IF($L2258="None","",IF(ISERROR(VLOOKUP($L2258,Info!$B$4:$B$266,1,FALSE)),"",VLOOKUP($L2258,Info!$B$4:$L$266,4,FALSE)))</f>
        <v/>
      </c>
      <c r="R2258" s="1"/>
      <c r="S2258" s="6" t="str">
        <f t="shared" si="172"/>
        <v/>
      </c>
      <c r="T2258" s="6" t="str">
        <f>IF($L2258="None","",IF(ISERROR(VLOOKUP($L2258,Info!$B$4:$B$266,1,FALSE)),"",VLOOKUP($L2258,Info!$B$4:$L$266,11,FALSE)))</f>
        <v/>
      </c>
      <c r="U2258" s="1"/>
      <c r="V2258" s="1"/>
      <c r="W2258" s="1"/>
      <c r="X2258" s="1" t="str">
        <f>IF($L2258="None","",IF(ISERROR(VLOOKUP($L2258,Info!$B$4:$B$266,1,FALSE)),"",IF(OR(W2258="Metallic Liquid Tight",W2258="Non-Metallic Liquid Tight",W2258="LSZH",W2258="Greenfield"),VLOOKUP($L2258,Info!$B$4:$L$266,7,FALSE),"N/A")))</f>
        <v/>
      </c>
      <c r="Y2258" s="1"/>
      <c r="Z2258" s="96" t="str">
        <f>IF($L2258="None","",IF(ISERROR(VLOOKUP($L2258,Info!$B$4:$B$266,1,FALSE)),"",VLOOKUP($L2258,Info!$B$4:$L$266,9,FALSE)))</f>
        <v/>
      </c>
      <c r="AA2258" s="96" t="str">
        <f>IF($L2258="None","",IF(ISERROR(VLOOKUP($L2258,Info!$B$4:$B$266,1,FALSE)),"",VLOOKUP($L2258,Info!$B$4:$L$266,8,FALSE)))</f>
        <v/>
      </c>
      <c r="AB2258" s="96" t="str">
        <f>IF($L2258="None","",IF(ISERROR(VLOOKUP($L2258,Info!$B$4:$B$266,1,FALSE)),"",VLOOKUP($L2258,Info!$B$4:$L$266,10,FALSE)))</f>
        <v/>
      </c>
      <c r="AC2258" s="1" t="str">
        <f>IF(W2258="SO Cable","Black,White",IF(O2258="","",IF(P2258="","",IF($J$12&lt;&gt;"ABC",IF(P2258&lt;="250",VLOOKUP(O2258,Info!$AZ$4:$BB$22,3,FALSE),VLOOKUP(O2258,Info!$AZ$23:$BB$39,3,FALSE)),IF(P2258&lt;="250",VLOOKUP(O2258,Info!$AO$4:$AQ$22,3,FALSE),VLOOKUP(O2258,Info!$AO$23:$AP$39,3,FALSE))))))</f>
        <v/>
      </c>
      <c r="AD2258" s="1"/>
      <c r="AE2258" s="1" t="str">
        <f>IF($L2258="None","",IF(ISERROR(VLOOKUP($L2258,Info!$B$4:$B$266,1,FALSE)),"",VLOOKUP($L2258,Info!$B$4:$L$266,4,FALSE)))</f>
        <v/>
      </c>
      <c r="AF2258" s="1" t="str">
        <f>IF($L2258="None","",IF(ISERROR(VLOOKUP($L2258,Info!$B$4:$B$266,1,FALSE)),"",VLOOKUP($L2258,Info!$B$4:$L$266,6,FALSE)))</f>
        <v/>
      </c>
      <c r="AG2258" s="1"/>
      <c r="AH2258" s="33" t="str" cm="1">
        <f t="array" ref="AH2258">IF(AND(L2258&lt;&gt;"",O2258&lt;&gt;"",R2258:S2258&lt;&gt;"",W2258:X2258&lt;&gt;"",Z2258:AA2258&lt;&gt;"",AC2258&lt;&gt;""),"Good","Bad")</f>
        <v>Bad</v>
      </c>
      <c r="AL2258" t="str" cm="1">
        <f t="array" ref="AL2258">IF(R2258&gt;0,_xlfn.IFS(COUNTIF($L$20:L2258,"&lt;&gt;")&lt;101,1,COUNTIF($L$20:L2258,"&lt;&gt;")&lt;201,2,COUNTIF($L$20:L2258,"&lt;&gt;")&lt;301,3,COUNTIF($L$20:L2258,"&lt;&gt;")&lt;401,4,COUNTIF($L$20:L2258,"&lt;&gt;")&lt;501,5,COUNTIF($L$20:L2258,"&lt;&gt;")&lt;601,6,COUNTIF($L$20:L2258,"&lt;&gt;")&lt;701,7,COUNTIF($L$20:L2258,"&lt;&gt;")&lt;801,8,COUNTIF($L$20:L2258,"&lt;&gt;")&lt;901,9,COUNTIF($L$20:L2258,"&lt;&gt;")&lt;1001,10,COUNTIF($L$20:L2258,"&lt;&gt;")&lt;1101,11,COUNTIF($L$20:L2258,"&lt;&gt;")&lt;1201,12,COUNTIF($L$20:L2258,"&lt;&gt;")&lt;1301,13,COUNTIF($L$20:L2258,"&lt;&gt;")&lt;1401,14,COUNTIF($L$20:L2258,"&lt;&gt;")&lt;1501,15,COUNTIF($L$20:L2258,"&lt;&gt;")&lt;1601,16,COUNTIF($L$20:L2258,"&lt;&gt;")&lt;1701,17,COUNTIF($L$20:L2258,"&lt;&gt;")&lt;1801,18,COUNTIF($L$20:L2258,"&lt;&gt;")&lt;1901,19,COUNTIF($L$20:L2258,"&lt;&gt;")&lt;2001,20,COUNTIF($L$20:L2258,"&lt;&gt;")&lt;2101,21,COUNTIF($L$20:L2258,"&lt;&gt;")&lt;2201,22,COUNTIF($L$20:L2258,"&lt;&gt;")&lt;2301,23,COUNTIF($L$20:L2258,"&lt;&gt;")&lt;2401,24,COUNTIF($L$20:L2258,"&lt;&gt;")&lt;2501,25,COUNTIF($L$20:L2258,"&lt;&gt;")&lt;2601,26,COUNTIF($L$20:L2258,"&lt;&gt;")&lt;2701,27,COUNTIF($L$20:L2258,"&lt;&gt;")&lt;2801,28,COUNTIF($L$20:L2258,"&lt;&gt;")&lt;2901,29,COUNTIF($L$20:L2258,"&lt;&gt;")&lt;3001,30),"")</f>
        <v/>
      </c>
      <c r="AM2258" t="str">
        <f t="shared" si="170"/>
        <v/>
      </c>
      <c r="AN2258" t="str">
        <f t="shared" si="174"/>
        <v/>
      </c>
      <c r="AP2258" t="str">
        <f t="shared" si="173"/>
        <v/>
      </c>
      <c r="AQ2258" t="str">
        <f>IF(AO2258="","",COUNTIFS(AM2258:$AM$3019,AO2258))</f>
        <v/>
      </c>
    </row>
    <row r="2259" spans="1:43" x14ac:dyDescent="0.25">
      <c r="A2259" s="6" t="str">
        <f>IF(COUNT($A$20:A2258)&lt;&gt;$B$4,IF(A2258="","",A2258+1),"")</f>
        <v/>
      </c>
      <c r="B2259" s="3"/>
      <c r="C2259" s="3"/>
      <c r="D2259" s="122"/>
      <c r="E2259" s="3"/>
      <c r="F2259" s="3"/>
      <c r="G2259" s="3"/>
      <c r="H2259" s="3"/>
      <c r="I2259" s="120"/>
      <c r="J2259" s="3"/>
      <c r="K2259" s="95" t="str" cm="1">
        <f t="array" ref="K2259">IF(OR($J$14 = "A",$J$14 = "B",$J$14 = "C"),IF(I2259="","",IF(LEN(I2259)&gt;2,_xlfn.IFS(ISNUMBER(SEARCH("_",I2259)),I2259,ISNUMBER(SEARCH(", ",I2259)),SUBSTITUTE(I2259,", ","_"),ISNUMBER(SEARCH("/ ",I2259)),SUBSTITUTE(I2259,"/ ","_"),ISNUMBER(SEARCH(",",I2259)),SUBSTITUTE(I2259,",","_"),ISNUMBER(SEARCH("/",I2259)),SUBSTITUTE(I2259,"/","_"),ISNUMBER(SEARCH("",I2259)),I2259),I2259)),IF(OR($J$14 = "J",$J$14 = "K"),"",IF(D2259="","",IF(LEN(D2259)&gt;2,_xlfn.IFS(ISNUMBER(SEARCH("_",D2259)),D2259,ISNUMBER(SEARCH(", ",D2259)),SUBSTITUTE(D2259,", ","_"),ISNUMBER(SEARCH("/ ",D2259)),SUBSTITUTE(D2259,"/ ","_"),ISNUMBER(SEARCH(",",D2259)),SUBSTITUTE(D2259,",","_"),ISNUMBER(SEARCH("/",D2259)),SUBSTITUTE(D2259,"/","_"),ISNUMBER(SEARCH("",D2259)),D2259),D2259))))</f>
        <v/>
      </c>
      <c r="L2259" s="1"/>
      <c r="M2259" s="1" t="str">
        <f t="shared" si="171"/>
        <v/>
      </c>
      <c r="N2259" s="94" t="str">
        <f>IF($L2259="None","",IF(ISERROR(VLOOKUP($L2259,Info!$B$4:$B$266,1,FALSE)),"",VLOOKUP($L2259,Info!$B$4:$L$266,5,FALSE)))</f>
        <v/>
      </c>
      <c r="O2259" s="94" t="str">
        <f>IF(K2259="","",IF(AND($J$12&lt;&gt;"ABC",N2259="3"),"BAC",IF(N2259="3","ABC",IF($J$12&lt;&gt;"ABC",IF($J$10="Standard",VLOOKUP(K2259,Info!$BE$4:$BF$481,2,FALSE),VLOOKUP(K2259,Info!$BI$4:$BJ$482,2,FALSE)),IF($J$10="Standard",VLOOKUP(K2259,Info!$AG$4:$AH$2994,2,FALSE),VLOOKUP(K2259,Info!$AK$4:$AL$2997,2,FALSE))))))</f>
        <v/>
      </c>
      <c r="P2259" s="94" t="str">
        <f>IF($L2259="None","",IF(ISERROR(VLOOKUP($L2259,Info!$B$4:$B$266,1,FALSE)),"",VLOOKUP($L2259,Info!$B$4:$L$266,3,FALSE)))</f>
        <v/>
      </c>
      <c r="Q2259" s="96" t="str">
        <f>IF($L2259="None","",IF(ISERROR(VLOOKUP($L2259,Info!$B$4:$B$266,1,FALSE)),"",VLOOKUP($L2259,Info!$B$4:$L$266,4,FALSE)))</f>
        <v/>
      </c>
      <c r="R2259" s="1"/>
      <c r="S2259" s="6" t="str">
        <f t="shared" si="172"/>
        <v/>
      </c>
      <c r="T2259" s="6" t="str">
        <f>IF($L2259="None","",IF(ISERROR(VLOOKUP($L2259,Info!$B$4:$B$266,1,FALSE)),"",VLOOKUP($L2259,Info!$B$4:$L$266,11,FALSE)))</f>
        <v/>
      </c>
      <c r="U2259" s="1"/>
      <c r="V2259" s="1"/>
      <c r="W2259" s="1"/>
      <c r="X2259" s="1" t="str">
        <f>IF($L2259="None","",IF(ISERROR(VLOOKUP($L2259,Info!$B$4:$B$266,1,FALSE)),"",IF(OR(W2259="Metallic Liquid Tight",W2259="Non-Metallic Liquid Tight",W2259="LSZH",W2259="Greenfield"),VLOOKUP($L2259,Info!$B$4:$L$266,7,FALSE),"N/A")))</f>
        <v/>
      </c>
      <c r="Y2259" s="1"/>
      <c r="Z2259" s="96" t="str">
        <f>IF($L2259="None","",IF(ISERROR(VLOOKUP($L2259,Info!$B$4:$B$266,1,FALSE)),"",VLOOKUP($L2259,Info!$B$4:$L$266,9,FALSE)))</f>
        <v/>
      </c>
      <c r="AA2259" s="96" t="str">
        <f>IF($L2259="None","",IF(ISERROR(VLOOKUP($L2259,Info!$B$4:$B$266,1,FALSE)),"",VLOOKUP($L2259,Info!$B$4:$L$266,8,FALSE)))</f>
        <v/>
      </c>
      <c r="AB2259" s="96" t="str">
        <f>IF($L2259="None","",IF(ISERROR(VLOOKUP($L2259,Info!$B$4:$B$266,1,FALSE)),"",VLOOKUP($L2259,Info!$B$4:$L$266,10,FALSE)))</f>
        <v/>
      </c>
      <c r="AC2259" s="1" t="str">
        <f>IF(W2259="SO Cable","Black,White",IF(O2259="","",IF(P2259="","",IF($J$12&lt;&gt;"ABC",IF(P2259&lt;="250",VLOOKUP(O2259,Info!$AZ$4:$BB$22,3,FALSE),VLOOKUP(O2259,Info!$AZ$23:$BB$39,3,FALSE)),IF(P2259&lt;="250",VLOOKUP(O2259,Info!$AO$4:$AQ$22,3,FALSE),VLOOKUP(O2259,Info!$AO$23:$AP$39,3,FALSE))))))</f>
        <v/>
      </c>
      <c r="AD2259" s="1"/>
      <c r="AE2259" s="1" t="str">
        <f>IF($L2259="None","",IF(ISERROR(VLOOKUP($L2259,Info!$B$4:$B$266,1,FALSE)),"",VLOOKUP($L2259,Info!$B$4:$L$266,4,FALSE)))</f>
        <v/>
      </c>
      <c r="AF2259" s="1" t="str">
        <f>IF($L2259="None","",IF(ISERROR(VLOOKUP($L2259,Info!$B$4:$B$266,1,FALSE)),"",VLOOKUP($L2259,Info!$B$4:$L$266,6,FALSE)))</f>
        <v/>
      </c>
      <c r="AG2259" s="1"/>
      <c r="AH2259" s="33" t="str" cm="1">
        <f t="array" ref="AH2259">IF(AND(L2259&lt;&gt;"",O2259&lt;&gt;"",R2259:S2259&lt;&gt;"",W2259:X2259&lt;&gt;"",Z2259:AA2259&lt;&gt;"",AC2259&lt;&gt;""),"Good","Bad")</f>
        <v>Bad</v>
      </c>
      <c r="AL2259" t="str" cm="1">
        <f t="array" ref="AL2259">IF(R2259&gt;0,_xlfn.IFS(COUNTIF($L$20:L2259,"&lt;&gt;")&lt;101,1,COUNTIF($L$20:L2259,"&lt;&gt;")&lt;201,2,COUNTIF($L$20:L2259,"&lt;&gt;")&lt;301,3,COUNTIF($L$20:L2259,"&lt;&gt;")&lt;401,4,COUNTIF($L$20:L2259,"&lt;&gt;")&lt;501,5,COUNTIF($L$20:L2259,"&lt;&gt;")&lt;601,6,COUNTIF($L$20:L2259,"&lt;&gt;")&lt;701,7,COUNTIF($L$20:L2259,"&lt;&gt;")&lt;801,8,COUNTIF($L$20:L2259,"&lt;&gt;")&lt;901,9,COUNTIF($L$20:L2259,"&lt;&gt;")&lt;1001,10,COUNTIF($L$20:L2259,"&lt;&gt;")&lt;1101,11,COUNTIF($L$20:L2259,"&lt;&gt;")&lt;1201,12,COUNTIF($L$20:L2259,"&lt;&gt;")&lt;1301,13,COUNTIF($L$20:L2259,"&lt;&gt;")&lt;1401,14,COUNTIF($L$20:L2259,"&lt;&gt;")&lt;1501,15,COUNTIF($L$20:L2259,"&lt;&gt;")&lt;1601,16,COUNTIF($L$20:L2259,"&lt;&gt;")&lt;1701,17,COUNTIF($L$20:L2259,"&lt;&gt;")&lt;1801,18,COUNTIF($L$20:L2259,"&lt;&gt;")&lt;1901,19,COUNTIF($L$20:L2259,"&lt;&gt;")&lt;2001,20,COUNTIF($L$20:L2259,"&lt;&gt;")&lt;2101,21,COUNTIF($L$20:L2259,"&lt;&gt;")&lt;2201,22,COUNTIF($L$20:L2259,"&lt;&gt;")&lt;2301,23,COUNTIF($L$20:L2259,"&lt;&gt;")&lt;2401,24,COUNTIF($L$20:L2259,"&lt;&gt;")&lt;2501,25,COUNTIF($L$20:L2259,"&lt;&gt;")&lt;2601,26,COUNTIF($L$20:L2259,"&lt;&gt;")&lt;2701,27,COUNTIF($L$20:L2259,"&lt;&gt;")&lt;2801,28,COUNTIF($L$20:L2259,"&lt;&gt;")&lt;2901,29,COUNTIF($L$20:L2259,"&lt;&gt;")&lt;3001,30),"")</f>
        <v/>
      </c>
      <c r="AM2259" t="str">
        <f t="shared" si="170"/>
        <v/>
      </c>
      <c r="AN2259" t="str">
        <f t="shared" si="174"/>
        <v/>
      </c>
      <c r="AP2259" t="str">
        <f t="shared" si="173"/>
        <v/>
      </c>
      <c r="AQ2259" t="str">
        <f>IF(AO2259="","",COUNTIFS(AM2259:$AM$3019,AO2259))</f>
        <v/>
      </c>
    </row>
    <row r="2260" spans="1:43" x14ac:dyDescent="0.25">
      <c r="A2260" s="6" t="str">
        <f>IF(COUNT($A$20:A2259)&lt;&gt;$B$4,IF(A2259="","",A2259+1),"")</f>
        <v/>
      </c>
      <c r="B2260" s="3"/>
      <c r="C2260" s="3"/>
      <c r="D2260" s="122"/>
      <c r="E2260" s="3"/>
      <c r="F2260" s="3"/>
      <c r="G2260" s="3"/>
      <c r="H2260" s="3"/>
      <c r="I2260" s="120"/>
      <c r="J2260" s="3"/>
      <c r="K2260" s="95" t="str" cm="1">
        <f t="array" ref="K2260">IF(OR($J$14 = "A",$J$14 = "B",$J$14 = "C"),IF(I2260="","",IF(LEN(I2260)&gt;2,_xlfn.IFS(ISNUMBER(SEARCH("_",I2260)),I2260,ISNUMBER(SEARCH(", ",I2260)),SUBSTITUTE(I2260,", ","_"),ISNUMBER(SEARCH("/ ",I2260)),SUBSTITUTE(I2260,"/ ","_"),ISNUMBER(SEARCH(",",I2260)),SUBSTITUTE(I2260,",","_"),ISNUMBER(SEARCH("/",I2260)),SUBSTITUTE(I2260,"/","_"),ISNUMBER(SEARCH("",I2260)),I2260),I2260)),IF(OR($J$14 = "J",$J$14 = "K"),"",IF(D2260="","",IF(LEN(D2260)&gt;2,_xlfn.IFS(ISNUMBER(SEARCH("_",D2260)),D2260,ISNUMBER(SEARCH(", ",D2260)),SUBSTITUTE(D2260,", ","_"),ISNUMBER(SEARCH("/ ",D2260)),SUBSTITUTE(D2260,"/ ","_"),ISNUMBER(SEARCH(",",D2260)),SUBSTITUTE(D2260,",","_"),ISNUMBER(SEARCH("/",D2260)),SUBSTITUTE(D2260,"/","_"),ISNUMBER(SEARCH("",D2260)),D2260),D2260))))</f>
        <v/>
      </c>
      <c r="L2260" s="1"/>
      <c r="M2260" s="1" t="str">
        <f t="shared" si="171"/>
        <v/>
      </c>
      <c r="N2260" s="94" t="str">
        <f>IF($L2260="None","",IF(ISERROR(VLOOKUP($L2260,Info!$B$4:$B$266,1,FALSE)),"",VLOOKUP($L2260,Info!$B$4:$L$266,5,FALSE)))</f>
        <v/>
      </c>
      <c r="O2260" s="94" t="str">
        <f>IF(K2260="","",IF(AND($J$12&lt;&gt;"ABC",N2260="3"),"BAC",IF(N2260="3","ABC",IF($J$12&lt;&gt;"ABC",IF($J$10="Standard",VLOOKUP(K2260,Info!$BE$4:$BF$481,2,FALSE),VLOOKUP(K2260,Info!$BI$4:$BJ$482,2,FALSE)),IF($J$10="Standard",VLOOKUP(K2260,Info!$AG$4:$AH$2994,2,FALSE),VLOOKUP(K2260,Info!$AK$4:$AL$2997,2,FALSE))))))</f>
        <v/>
      </c>
      <c r="P2260" s="94" t="str">
        <f>IF($L2260="None","",IF(ISERROR(VLOOKUP($L2260,Info!$B$4:$B$266,1,FALSE)),"",VLOOKUP($L2260,Info!$B$4:$L$266,3,FALSE)))</f>
        <v/>
      </c>
      <c r="Q2260" s="96" t="str">
        <f>IF($L2260="None","",IF(ISERROR(VLOOKUP($L2260,Info!$B$4:$B$266,1,FALSE)),"",VLOOKUP($L2260,Info!$B$4:$L$266,4,FALSE)))</f>
        <v/>
      </c>
      <c r="R2260" s="1"/>
      <c r="S2260" s="6" t="str">
        <f t="shared" si="172"/>
        <v/>
      </c>
      <c r="T2260" s="6" t="str">
        <f>IF($L2260="None","",IF(ISERROR(VLOOKUP($L2260,Info!$B$4:$B$266,1,FALSE)),"",VLOOKUP($L2260,Info!$B$4:$L$266,11,FALSE)))</f>
        <v/>
      </c>
      <c r="U2260" s="1"/>
      <c r="V2260" s="1"/>
      <c r="W2260" s="1"/>
      <c r="X2260" s="1" t="str">
        <f>IF($L2260="None","",IF(ISERROR(VLOOKUP($L2260,Info!$B$4:$B$266,1,FALSE)),"",IF(OR(W2260="Metallic Liquid Tight",W2260="Non-Metallic Liquid Tight",W2260="LSZH",W2260="Greenfield"),VLOOKUP($L2260,Info!$B$4:$L$266,7,FALSE),"N/A")))</f>
        <v/>
      </c>
      <c r="Y2260" s="1"/>
      <c r="Z2260" s="96" t="str">
        <f>IF($L2260="None","",IF(ISERROR(VLOOKUP($L2260,Info!$B$4:$B$266,1,FALSE)),"",VLOOKUP($L2260,Info!$B$4:$L$266,9,FALSE)))</f>
        <v/>
      </c>
      <c r="AA2260" s="96" t="str">
        <f>IF($L2260="None","",IF(ISERROR(VLOOKUP($L2260,Info!$B$4:$B$266,1,FALSE)),"",VLOOKUP($L2260,Info!$B$4:$L$266,8,FALSE)))</f>
        <v/>
      </c>
      <c r="AB2260" s="96" t="str">
        <f>IF($L2260="None","",IF(ISERROR(VLOOKUP($L2260,Info!$B$4:$B$266,1,FALSE)),"",VLOOKUP($L2260,Info!$B$4:$L$266,10,FALSE)))</f>
        <v/>
      </c>
      <c r="AC2260" s="1" t="str">
        <f>IF(W2260="SO Cable","Black,White",IF(O2260="","",IF(P2260="","",IF($J$12&lt;&gt;"ABC",IF(P2260&lt;="250",VLOOKUP(O2260,Info!$AZ$4:$BB$22,3,FALSE),VLOOKUP(O2260,Info!$AZ$23:$BB$39,3,FALSE)),IF(P2260&lt;="250",VLOOKUP(O2260,Info!$AO$4:$AQ$22,3,FALSE),VLOOKUP(O2260,Info!$AO$23:$AP$39,3,FALSE))))))</f>
        <v/>
      </c>
      <c r="AD2260" s="1"/>
      <c r="AE2260" s="1" t="str">
        <f>IF($L2260="None","",IF(ISERROR(VLOOKUP($L2260,Info!$B$4:$B$266,1,FALSE)),"",VLOOKUP($L2260,Info!$B$4:$L$266,4,FALSE)))</f>
        <v/>
      </c>
      <c r="AF2260" s="1" t="str">
        <f>IF($L2260="None","",IF(ISERROR(VLOOKUP($L2260,Info!$B$4:$B$266,1,FALSE)),"",VLOOKUP($L2260,Info!$B$4:$L$266,6,FALSE)))</f>
        <v/>
      </c>
      <c r="AG2260" s="1"/>
      <c r="AH2260" s="33" t="str" cm="1">
        <f t="array" ref="AH2260">IF(AND(L2260&lt;&gt;"",O2260&lt;&gt;"",R2260:S2260&lt;&gt;"",W2260:X2260&lt;&gt;"",Z2260:AA2260&lt;&gt;"",AC2260&lt;&gt;""),"Good","Bad")</f>
        <v>Bad</v>
      </c>
      <c r="AL2260" t="str" cm="1">
        <f t="array" ref="AL2260">IF(R2260&gt;0,_xlfn.IFS(COUNTIF($L$20:L2260,"&lt;&gt;")&lt;101,1,COUNTIF($L$20:L2260,"&lt;&gt;")&lt;201,2,COUNTIF($L$20:L2260,"&lt;&gt;")&lt;301,3,COUNTIF($L$20:L2260,"&lt;&gt;")&lt;401,4,COUNTIF($L$20:L2260,"&lt;&gt;")&lt;501,5,COUNTIF($L$20:L2260,"&lt;&gt;")&lt;601,6,COUNTIF($L$20:L2260,"&lt;&gt;")&lt;701,7,COUNTIF($L$20:L2260,"&lt;&gt;")&lt;801,8,COUNTIF($L$20:L2260,"&lt;&gt;")&lt;901,9,COUNTIF($L$20:L2260,"&lt;&gt;")&lt;1001,10,COUNTIF($L$20:L2260,"&lt;&gt;")&lt;1101,11,COUNTIF($L$20:L2260,"&lt;&gt;")&lt;1201,12,COUNTIF($L$20:L2260,"&lt;&gt;")&lt;1301,13,COUNTIF($L$20:L2260,"&lt;&gt;")&lt;1401,14,COUNTIF($L$20:L2260,"&lt;&gt;")&lt;1501,15,COUNTIF($L$20:L2260,"&lt;&gt;")&lt;1601,16,COUNTIF($L$20:L2260,"&lt;&gt;")&lt;1701,17,COUNTIF($L$20:L2260,"&lt;&gt;")&lt;1801,18,COUNTIF($L$20:L2260,"&lt;&gt;")&lt;1901,19,COUNTIF($L$20:L2260,"&lt;&gt;")&lt;2001,20,COUNTIF($L$20:L2260,"&lt;&gt;")&lt;2101,21,COUNTIF($L$20:L2260,"&lt;&gt;")&lt;2201,22,COUNTIF($L$20:L2260,"&lt;&gt;")&lt;2301,23,COUNTIF($L$20:L2260,"&lt;&gt;")&lt;2401,24,COUNTIF($L$20:L2260,"&lt;&gt;")&lt;2501,25,COUNTIF($L$20:L2260,"&lt;&gt;")&lt;2601,26,COUNTIF($L$20:L2260,"&lt;&gt;")&lt;2701,27,COUNTIF($L$20:L2260,"&lt;&gt;")&lt;2801,28,COUNTIF($L$20:L2260,"&lt;&gt;")&lt;2901,29,COUNTIF($L$20:L2260,"&lt;&gt;")&lt;3001,30),"")</f>
        <v/>
      </c>
      <c r="AM2260" t="str">
        <f t="shared" ref="AM2260:AM2323" si="175">L2260&amp;Z2260&amp;AA2260&amp;W2260&amp;X2260&amp;Y2260&amp;AL2260</f>
        <v/>
      </c>
      <c r="AN2260" t="str">
        <f t="shared" si="174"/>
        <v/>
      </c>
      <c r="AP2260" t="str">
        <f t="shared" si="173"/>
        <v/>
      </c>
      <c r="AQ2260" t="str">
        <f>IF(AO2260="","",COUNTIFS(AM2260:$AM$3019,AO2260))</f>
        <v/>
      </c>
    </row>
    <row r="2261" spans="1:43" x14ac:dyDescent="0.25">
      <c r="A2261" s="6" t="str">
        <f>IF(COUNT($A$20:A2260)&lt;&gt;$B$4,IF(A2260="","",A2260+1),"")</f>
        <v/>
      </c>
      <c r="B2261" s="3"/>
      <c r="C2261" s="3"/>
      <c r="D2261" s="122"/>
      <c r="E2261" s="3"/>
      <c r="F2261" s="3"/>
      <c r="G2261" s="3"/>
      <c r="H2261" s="3"/>
      <c r="I2261" s="120"/>
      <c r="J2261" s="3"/>
      <c r="K2261" s="95" t="str" cm="1">
        <f t="array" ref="K2261">IF(OR($J$14 = "A",$J$14 = "B",$J$14 = "C"),IF(I2261="","",IF(LEN(I2261)&gt;2,_xlfn.IFS(ISNUMBER(SEARCH("_",I2261)),I2261,ISNUMBER(SEARCH(", ",I2261)),SUBSTITUTE(I2261,", ","_"),ISNUMBER(SEARCH("/ ",I2261)),SUBSTITUTE(I2261,"/ ","_"),ISNUMBER(SEARCH(",",I2261)),SUBSTITUTE(I2261,",","_"),ISNUMBER(SEARCH("/",I2261)),SUBSTITUTE(I2261,"/","_"),ISNUMBER(SEARCH("",I2261)),I2261),I2261)),IF(OR($J$14 = "J",$J$14 = "K"),"",IF(D2261="","",IF(LEN(D2261)&gt;2,_xlfn.IFS(ISNUMBER(SEARCH("_",D2261)),D2261,ISNUMBER(SEARCH(", ",D2261)),SUBSTITUTE(D2261,", ","_"),ISNUMBER(SEARCH("/ ",D2261)),SUBSTITUTE(D2261,"/ ","_"),ISNUMBER(SEARCH(",",D2261)),SUBSTITUTE(D2261,",","_"),ISNUMBER(SEARCH("/",D2261)),SUBSTITUTE(D2261,"/","_"),ISNUMBER(SEARCH("",D2261)),D2261),D2261))))</f>
        <v/>
      </c>
      <c r="L2261" s="1"/>
      <c r="M2261" s="1" t="str">
        <f t="shared" ref="M2261:M2324" si="176">IF(L2261="","","Pigtail")</f>
        <v/>
      </c>
      <c r="N2261" s="94" t="str">
        <f>IF($L2261="None","",IF(ISERROR(VLOOKUP($L2261,Info!$B$4:$B$266,1,FALSE)),"",VLOOKUP($L2261,Info!$B$4:$L$266,5,FALSE)))</f>
        <v/>
      </c>
      <c r="O2261" s="94" t="str">
        <f>IF(K2261="","",IF(AND($J$12&lt;&gt;"ABC",N2261="3"),"BAC",IF(N2261="3","ABC",IF($J$12&lt;&gt;"ABC",IF($J$10="Standard",VLOOKUP(K2261,Info!$BE$4:$BF$481,2,FALSE),VLOOKUP(K2261,Info!$BI$4:$BJ$482,2,FALSE)),IF($J$10="Standard",VLOOKUP(K2261,Info!$AG$4:$AH$2994,2,FALSE),VLOOKUP(K2261,Info!$AK$4:$AL$2997,2,FALSE))))))</f>
        <v/>
      </c>
      <c r="P2261" s="94" t="str">
        <f>IF($L2261="None","",IF(ISERROR(VLOOKUP($L2261,Info!$B$4:$B$266,1,FALSE)),"",VLOOKUP($L2261,Info!$B$4:$L$266,3,FALSE)))</f>
        <v/>
      </c>
      <c r="Q2261" s="96" t="str">
        <f>IF($L2261="None","",IF(ISERROR(VLOOKUP($L2261,Info!$B$4:$B$266,1,FALSE)),"",VLOOKUP($L2261,Info!$B$4:$L$266,4,FALSE)))</f>
        <v/>
      </c>
      <c r="R2261" s="1"/>
      <c r="S2261" s="6" t="str">
        <f t="shared" ref="S2261:S2324" si="177">IF(M2261 = "","",IF(M2261 &lt;&gt; "Pigtail","0",""))</f>
        <v/>
      </c>
      <c r="T2261" s="6" t="str">
        <f>IF($L2261="None","",IF(ISERROR(VLOOKUP($L2261,Info!$B$4:$B$266,1,FALSE)),"",VLOOKUP($L2261,Info!$B$4:$L$266,11,FALSE)))</f>
        <v/>
      </c>
      <c r="U2261" s="1"/>
      <c r="V2261" s="1"/>
      <c r="W2261" s="1"/>
      <c r="X2261" s="1" t="str">
        <f>IF($L2261="None","",IF(ISERROR(VLOOKUP($L2261,Info!$B$4:$B$266,1,FALSE)),"",IF(OR(W2261="Metallic Liquid Tight",W2261="Non-Metallic Liquid Tight",W2261="LSZH",W2261="Greenfield"),VLOOKUP($L2261,Info!$B$4:$L$266,7,FALSE),"N/A")))</f>
        <v/>
      </c>
      <c r="Y2261" s="1"/>
      <c r="Z2261" s="96" t="str">
        <f>IF($L2261="None","",IF(ISERROR(VLOOKUP($L2261,Info!$B$4:$B$266,1,FALSE)),"",VLOOKUP($L2261,Info!$B$4:$L$266,9,FALSE)))</f>
        <v/>
      </c>
      <c r="AA2261" s="96" t="str">
        <f>IF($L2261="None","",IF(ISERROR(VLOOKUP($L2261,Info!$B$4:$B$266,1,FALSE)),"",VLOOKUP($L2261,Info!$B$4:$L$266,8,FALSE)))</f>
        <v/>
      </c>
      <c r="AB2261" s="96" t="str">
        <f>IF($L2261="None","",IF(ISERROR(VLOOKUP($L2261,Info!$B$4:$B$266,1,FALSE)),"",VLOOKUP($L2261,Info!$B$4:$L$266,10,FALSE)))</f>
        <v/>
      </c>
      <c r="AC2261" s="1" t="str">
        <f>IF(W2261="SO Cable","Black,White",IF(O2261="","",IF(P2261="","",IF($J$12&lt;&gt;"ABC",IF(P2261&lt;="250",VLOOKUP(O2261,Info!$AZ$4:$BB$22,3,FALSE),VLOOKUP(O2261,Info!$AZ$23:$BB$39,3,FALSE)),IF(P2261&lt;="250",VLOOKUP(O2261,Info!$AO$4:$AQ$22,3,FALSE),VLOOKUP(O2261,Info!$AO$23:$AP$39,3,FALSE))))))</f>
        <v/>
      </c>
      <c r="AD2261" s="1"/>
      <c r="AE2261" s="1" t="str">
        <f>IF($L2261="None","",IF(ISERROR(VLOOKUP($L2261,Info!$B$4:$B$266,1,FALSE)),"",VLOOKUP($L2261,Info!$B$4:$L$266,4,FALSE)))</f>
        <v/>
      </c>
      <c r="AF2261" s="1" t="str">
        <f>IF($L2261="None","",IF(ISERROR(VLOOKUP($L2261,Info!$B$4:$B$266,1,FALSE)),"",VLOOKUP($L2261,Info!$B$4:$L$266,6,FALSE)))</f>
        <v/>
      </c>
      <c r="AG2261" s="1"/>
      <c r="AH2261" s="33" t="str" cm="1">
        <f t="array" ref="AH2261">IF(AND(L2261&lt;&gt;"",O2261&lt;&gt;"",R2261:S2261&lt;&gt;"",W2261:X2261&lt;&gt;"",Z2261:AA2261&lt;&gt;"",AC2261&lt;&gt;""),"Good","Bad")</f>
        <v>Bad</v>
      </c>
      <c r="AL2261" t="str" cm="1">
        <f t="array" ref="AL2261">IF(R2261&gt;0,_xlfn.IFS(COUNTIF($L$20:L2261,"&lt;&gt;")&lt;101,1,COUNTIF($L$20:L2261,"&lt;&gt;")&lt;201,2,COUNTIF($L$20:L2261,"&lt;&gt;")&lt;301,3,COUNTIF($L$20:L2261,"&lt;&gt;")&lt;401,4,COUNTIF($L$20:L2261,"&lt;&gt;")&lt;501,5,COUNTIF($L$20:L2261,"&lt;&gt;")&lt;601,6,COUNTIF($L$20:L2261,"&lt;&gt;")&lt;701,7,COUNTIF($L$20:L2261,"&lt;&gt;")&lt;801,8,COUNTIF($L$20:L2261,"&lt;&gt;")&lt;901,9,COUNTIF($L$20:L2261,"&lt;&gt;")&lt;1001,10,COUNTIF($L$20:L2261,"&lt;&gt;")&lt;1101,11,COUNTIF($L$20:L2261,"&lt;&gt;")&lt;1201,12,COUNTIF($L$20:L2261,"&lt;&gt;")&lt;1301,13,COUNTIF($L$20:L2261,"&lt;&gt;")&lt;1401,14,COUNTIF($L$20:L2261,"&lt;&gt;")&lt;1501,15,COUNTIF($L$20:L2261,"&lt;&gt;")&lt;1601,16,COUNTIF($L$20:L2261,"&lt;&gt;")&lt;1701,17,COUNTIF($L$20:L2261,"&lt;&gt;")&lt;1801,18,COUNTIF($L$20:L2261,"&lt;&gt;")&lt;1901,19,COUNTIF($L$20:L2261,"&lt;&gt;")&lt;2001,20,COUNTIF($L$20:L2261,"&lt;&gt;")&lt;2101,21,COUNTIF($L$20:L2261,"&lt;&gt;")&lt;2201,22,COUNTIF($L$20:L2261,"&lt;&gt;")&lt;2301,23,COUNTIF($L$20:L2261,"&lt;&gt;")&lt;2401,24,COUNTIF($L$20:L2261,"&lt;&gt;")&lt;2501,25,COUNTIF($L$20:L2261,"&lt;&gt;")&lt;2601,26,COUNTIF($L$20:L2261,"&lt;&gt;")&lt;2701,27,COUNTIF($L$20:L2261,"&lt;&gt;")&lt;2801,28,COUNTIF($L$20:L2261,"&lt;&gt;")&lt;2901,29,COUNTIF($L$20:L2261,"&lt;&gt;")&lt;3001,30),"")</f>
        <v/>
      </c>
      <c r="AM2261" t="str">
        <f t="shared" si="175"/>
        <v/>
      </c>
      <c r="AN2261" t="str">
        <f t="shared" si="174"/>
        <v/>
      </c>
      <c r="AP2261" t="str">
        <f t="shared" ref="AP2261:AP2324" si="178">IF(R2261&gt;0,AP2260+1,"")</f>
        <v/>
      </c>
      <c r="AQ2261" t="str">
        <f>IF(AO2261="","",COUNTIFS(AM2261:$AM$3019,AO2261))</f>
        <v/>
      </c>
    </row>
    <row r="2262" spans="1:43" x14ac:dyDescent="0.25">
      <c r="A2262" s="6" t="str">
        <f>IF(COUNT($A$20:A2261)&lt;&gt;$B$4,IF(A2261="","",A2261+1),"")</f>
        <v/>
      </c>
      <c r="B2262" s="3"/>
      <c r="C2262" s="3"/>
      <c r="D2262" s="122"/>
      <c r="E2262" s="3"/>
      <c r="F2262" s="3"/>
      <c r="G2262" s="3"/>
      <c r="H2262" s="3"/>
      <c r="I2262" s="120"/>
      <c r="J2262" s="3"/>
      <c r="K2262" s="95" t="str" cm="1">
        <f t="array" ref="K2262">IF(OR($J$14 = "A",$J$14 = "B",$J$14 = "C"),IF(I2262="","",IF(LEN(I2262)&gt;2,_xlfn.IFS(ISNUMBER(SEARCH("_",I2262)),I2262,ISNUMBER(SEARCH(", ",I2262)),SUBSTITUTE(I2262,", ","_"),ISNUMBER(SEARCH("/ ",I2262)),SUBSTITUTE(I2262,"/ ","_"),ISNUMBER(SEARCH(",",I2262)),SUBSTITUTE(I2262,",","_"),ISNUMBER(SEARCH("/",I2262)),SUBSTITUTE(I2262,"/","_"),ISNUMBER(SEARCH("",I2262)),I2262),I2262)),IF(OR($J$14 = "J",$J$14 = "K"),"",IF(D2262="","",IF(LEN(D2262)&gt;2,_xlfn.IFS(ISNUMBER(SEARCH("_",D2262)),D2262,ISNUMBER(SEARCH(", ",D2262)),SUBSTITUTE(D2262,", ","_"),ISNUMBER(SEARCH("/ ",D2262)),SUBSTITUTE(D2262,"/ ","_"),ISNUMBER(SEARCH(",",D2262)),SUBSTITUTE(D2262,",","_"),ISNUMBER(SEARCH("/",D2262)),SUBSTITUTE(D2262,"/","_"),ISNUMBER(SEARCH("",D2262)),D2262),D2262))))</f>
        <v/>
      </c>
      <c r="L2262" s="1"/>
      <c r="M2262" s="1" t="str">
        <f t="shared" si="176"/>
        <v/>
      </c>
      <c r="N2262" s="94" t="str">
        <f>IF($L2262="None","",IF(ISERROR(VLOOKUP($L2262,Info!$B$4:$B$266,1,FALSE)),"",VLOOKUP($L2262,Info!$B$4:$L$266,5,FALSE)))</f>
        <v/>
      </c>
      <c r="O2262" s="94" t="str">
        <f>IF(K2262="","",IF(AND($J$12&lt;&gt;"ABC",N2262="3"),"BAC",IF(N2262="3","ABC",IF($J$12&lt;&gt;"ABC",IF($J$10="Standard",VLOOKUP(K2262,Info!$BE$4:$BF$481,2,FALSE),VLOOKUP(K2262,Info!$BI$4:$BJ$482,2,FALSE)),IF($J$10="Standard",VLOOKUP(K2262,Info!$AG$4:$AH$2994,2,FALSE),VLOOKUP(K2262,Info!$AK$4:$AL$2997,2,FALSE))))))</f>
        <v/>
      </c>
      <c r="P2262" s="94" t="str">
        <f>IF($L2262="None","",IF(ISERROR(VLOOKUP($L2262,Info!$B$4:$B$266,1,FALSE)),"",VLOOKUP($L2262,Info!$B$4:$L$266,3,FALSE)))</f>
        <v/>
      </c>
      <c r="Q2262" s="96" t="str">
        <f>IF($L2262="None","",IF(ISERROR(VLOOKUP($L2262,Info!$B$4:$B$266,1,FALSE)),"",VLOOKUP($L2262,Info!$B$4:$L$266,4,FALSE)))</f>
        <v/>
      </c>
      <c r="R2262" s="1"/>
      <c r="S2262" s="6" t="str">
        <f t="shared" si="177"/>
        <v/>
      </c>
      <c r="T2262" s="6" t="str">
        <f>IF($L2262="None","",IF(ISERROR(VLOOKUP($L2262,Info!$B$4:$B$266,1,FALSE)),"",VLOOKUP($L2262,Info!$B$4:$L$266,11,FALSE)))</f>
        <v/>
      </c>
      <c r="U2262" s="1"/>
      <c r="V2262" s="1"/>
      <c r="W2262" s="1"/>
      <c r="X2262" s="1" t="str">
        <f>IF($L2262="None","",IF(ISERROR(VLOOKUP($L2262,Info!$B$4:$B$266,1,FALSE)),"",IF(OR(W2262="Metallic Liquid Tight",W2262="Non-Metallic Liquid Tight",W2262="LSZH",W2262="Greenfield"),VLOOKUP($L2262,Info!$B$4:$L$266,7,FALSE),"N/A")))</f>
        <v/>
      </c>
      <c r="Y2262" s="1"/>
      <c r="Z2262" s="96" t="str">
        <f>IF($L2262="None","",IF(ISERROR(VLOOKUP($L2262,Info!$B$4:$B$266,1,FALSE)),"",VLOOKUP($L2262,Info!$B$4:$L$266,9,FALSE)))</f>
        <v/>
      </c>
      <c r="AA2262" s="96" t="str">
        <f>IF($L2262="None","",IF(ISERROR(VLOOKUP($L2262,Info!$B$4:$B$266,1,FALSE)),"",VLOOKUP($L2262,Info!$B$4:$L$266,8,FALSE)))</f>
        <v/>
      </c>
      <c r="AB2262" s="96" t="str">
        <f>IF($L2262="None","",IF(ISERROR(VLOOKUP($L2262,Info!$B$4:$B$266,1,FALSE)),"",VLOOKUP($L2262,Info!$B$4:$L$266,10,FALSE)))</f>
        <v/>
      </c>
      <c r="AC2262" s="1" t="str">
        <f>IF(W2262="SO Cable","Black,White",IF(O2262="","",IF(P2262="","",IF($J$12&lt;&gt;"ABC",IF(P2262&lt;="250",VLOOKUP(O2262,Info!$AZ$4:$BB$22,3,FALSE),VLOOKUP(O2262,Info!$AZ$23:$BB$39,3,FALSE)),IF(P2262&lt;="250",VLOOKUP(O2262,Info!$AO$4:$AQ$22,3,FALSE),VLOOKUP(O2262,Info!$AO$23:$AP$39,3,FALSE))))))</f>
        <v/>
      </c>
      <c r="AD2262" s="1"/>
      <c r="AE2262" s="1" t="str">
        <f>IF($L2262="None","",IF(ISERROR(VLOOKUP($L2262,Info!$B$4:$B$266,1,FALSE)),"",VLOOKUP($L2262,Info!$B$4:$L$266,4,FALSE)))</f>
        <v/>
      </c>
      <c r="AF2262" s="1" t="str">
        <f>IF($L2262="None","",IF(ISERROR(VLOOKUP($L2262,Info!$B$4:$B$266,1,FALSE)),"",VLOOKUP($L2262,Info!$B$4:$L$266,6,FALSE)))</f>
        <v/>
      </c>
      <c r="AG2262" s="1"/>
      <c r="AH2262" s="33" t="str" cm="1">
        <f t="array" ref="AH2262">IF(AND(L2262&lt;&gt;"",O2262&lt;&gt;"",R2262:S2262&lt;&gt;"",W2262:X2262&lt;&gt;"",Z2262:AA2262&lt;&gt;"",AC2262&lt;&gt;""),"Good","Bad")</f>
        <v>Bad</v>
      </c>
      <c r="AL2262" t="str" cm="1">
        <f t="array" ref="AL2262">IF(R2262&gt;0,_xlfn.IFS(COUNTIF($L$20:L2262,"&lt;&gt;")&lt;101,1,COUNTIF($L$20:L2262,"&lt;&gt;")&lt;201,2,COUNTIF($L$20:L2262,"&lt;&gt;")&lt;301,3,COUNTIF($L$20:L2262,"&lt;&gt;")&lt;401,4,COUNTIF($L$20:L2262,"&lt;&gt;")&lt;501,5,COUNTIF($L$20:L2262,"&lt;&gt;")&lt;601,6,COUNTIF($L$20:L2262,"&lt;&gt;")&lt;701,7,COUNTIF($L$20:L2262,"&lt;&gt;")&lt;801,8,COUNTIF($L$20:L2262,"&lt;&gt;")&lt;901,9,COUNTIF($L$20:L2262,"&lt;&gt;")&lt;1001,10,COUNTIF($L$20:L2262,"&lt;&gt;")&lt;1101,11,COUNTIF($L$20:L2262,"&lt;&gt;")&lt;1201,12,COUNTIF($L$20:L2262,"&lt;&gt;")&lt;1301,13,COUNTIF($L$20:L2262,"&lt;&gt;")&lt;1401,14,COUNTIF($L$20:L2262,"&lt;&gt;")&lt;1501,15,COUNTIF($L$20:L2262,"&lt;&gt;")&lt;1601,16,COUNTIF($L$20:L2262,"&lt;&gt;")&lt;1701,17,COUNTIF($L$20:L2262,"&lt;&gt;")&lt;1801,18,COUNTIF($L$20:L2262,"&lt;&gt;")&lt;1901,19,COUNTIF($L$20:L2262,"&lt;&gt;")&lt;2001,20,COUNTIF($L$20:L2262,"&lt;&gt;")&lt;2101,21,COUNTIF($L$20:L2262,"&lt;&gt;")&lt;2201,22,COUNTIF($L$20:L2262,"&lt;&gt;")&lt;2301,23,COUNTIF($L$20:L2262,"&lt;&gt;")&lt;2401,24,COUNTIF($L$20:L2262,"&lt;&gt;")&lt;2501,25,COUNTIF($L$20:L2262,"&lt;&gt;")&lt;2601,26,COUNTIF($L$20:L2262,"&lt;&gt;")&lt;2701,27,COUNTIF($L$20:L2262,"&lt;&gt;")&lt;2801,28,COUNTIF($L$20:L2262,"&lt;&gt;")&lt;2901,29,COUNTIF($L$20:L2262,"&lt;&gt;")&lt;3001,30),"")</f>
        <v/>
      </c>
      <c r="AM2262" t="str">
        <f t="shared" si="175"/>
        <v/>
      </c>
      <c r="AN2262" t="str">
        <f t="shared" ref="AN2262:AN2325" si="179">IF(R2262&gt;0,_xlfn.XLOOKUP(AM2262,$AO$20:$AO$3019,$AP$20:$AP$3019,0,0,1),"")</f>
        <v/>
      </c>
      <c r="AP2262" t="str">
        <f t="shared" si="178"/>
        <v/>
      </c>
      <c r="AQ2262" t="str">
        <f>IF(AO2262="","",COUNTIFS(AM2262:$AM$3019,AO2262))</f>
        <v/>
      </c>
    </row>
    <row r="2263" spans="1:43" x14ac:dyDescent="0.25">
      <c r="A2263" s="6" t="str">
        <f>IF(COUNT($A$20:A2262)&lt;&gt;$B$4,IF(A2262="","",A2262+1),"")</f>
        <v/>
      </c>
      <c r="B2263" s="3"/>
      <c r="C2263" s="3"/>
      <c r="D2263" s="122"/>
      <c r="E2263" s="3"/>
      <c r="F2263" s="3"/>
      <c r="G2263" s="3"/>
      <c r="H2263" s="3"/>
      <c r="I2263" s="120"/>
      <c r="J2263" s="3"/>
      <c r="K2263" s="95" t="str" cm="1">
        <f t="array" ref="K2263">IF(OR($J$14 = "A",$J$14 = "B",$J$14 = "C"),IF(I2263="","",IF(LEN(I2263)&gt;2,_xlfn.IFS(ISNUMBER(SEARCH("_",I2263)),I2263,ISNUMBER(SEARCH(", ",I2263)),SUBSTITUTE(I2263,", ","_"),ISNUMBER(SEARCH("/ ",I2263)),SUBSTITUTE(I2263,"/ ","_"),ISNUMBER(SEARCH(",",I2263)),SUBSTITUTE(I2263,",","_"),ISNUMBER(SEARCH("/",I2263)),SUBSTITUTE(I2263,"/","_"),ISNUMBER(SEARCH("",I2263)),I2263),I2263)),IF(OR($J$14 = "J",$J$14 = "K"),"",IF(D2263="","",IF(LEN(D2263)&gt;2,_xlfn.IFS(ISNUMBER(SEARCH("_",D2263)),D2263,ISNUMBER(SEARCH(", ",D2263)),SUBSTITUTE(D2263,", ","_"),ISNUMBER(SEARCH("/ ",D2263)),SUBSTITUTE(D2263,"/ ","_"),ISNUMBER(SEARCH(",",D2263)),SUBSTITUTE(D2263,",","_"),ISNUMBER(SEARCH("/",D2263)),SUBSTITUTE(D2263,"/","_"),ISNUMBER(SEARCH("",D2263)),D2263),D2263))))</f>
        <v/>
      </c>
      <c r="L2263" s="1"/>
      <c r="M2263" s="1" t="str">
        <f t="shared" si="176"/>
        <v/>
      </c>
      <c r="N2263" s="94" t="str">
        <f>IF($L2263="None","",IF(ISERROR(VLOOKUP($L2263,Info!$B$4:$B$266,1,FALSE)),"",VLOOKUP($L2263,Info!$B$4:$L$266,5,FALSE)))</f>
        <v/>
      </c>
      <c r="O2263" s="94" t="str">
        <f>IF(K2263="","",IF(AND($J$12&lt;&gt;"ABC",N2263="3"),"BAC",IF(N2263="3","ABC",IF($J$12&lt;&gt;"ABC",IF($J$10="Standard",VLOOKUP(K2263,Info!$BE$4:$BF$481,2,FALSE),VLOOKUP(K2263,Info!$BI$4:$BJ$482,2,FALSE)),IF($J$10="Standard",VLOOKUP(K2263,Info!$AG$4:$AH$2994,2,FALSE),VLOOKUP(K2263,Info!$AK$4:$AL$2997,2,FALSE))))))</f>
        <v/>
      </c>
      <c r="P2263" s="94" t="str">
        <f>IF($L2263="None","",IF(ISERROR(VLOOKUP($L2263,Info!$B$4:$B$266,1,FALSE)),"",VLOOKUP($L2263,Info!$B$4:$L$266,3,FALSE)))</f>
        <v/>
      </c>
      <c r="Q2263" s="96" t="str">
        <f>IF($L2263="None","",IF(ISERROR(VLOOKUP($L2263,Info!$B$4:$B$266,1,FALSE)),"",VLOOKUP($L2263,Info!$B$4:$L$266,4,FALSE)))</f>
        <v/>
      </c>
      <c r="R2263" s="1"/>
      <c r="S2263" s="6" t="str">
        <f t="shared" si="177"/>
        <v/>
      </c>
      <c r="T2263" s="6" t="str">
        <f>IF($L2263="None","",IF(ISERROR(VLOOKUP($L2263,Info!$B$4:$B$266,1,FALSE)),"",VLOOKUP($L2263,Info!$B$4:$L$266,11,FALSE)))</f>
        <v/>
      </c>
      <c r="U2263" s="1"/>
      <c r="V2263" s="1"/>
      <c r="W2263" s="1"/>
      <c r="X2263" s="1" t="str">
        <f>IF($L2263="None","",IF(ISERROR(VLOOKUP($L2263,Info!$B$4:$B$266,1,FALSE)),"",IF(OR(W2263="Metallic Liquid Tight",W2263="Non-Metallic Liquid Tight",W2263="LSZH",W2263="Greenfield"),VLOOKUP($L2263,Info!$B$4:$L$266,7,FALSE),"N/A")))</f>
        <v/>
      </c>
      <c r="Y2263" s="1"/>
      <c r="Z2263" s="96" t="str">
        <f>IF($L2263="None","",IF(ISERROR(VLOOKUP($L2263,Info!$B$4:$B$266,1,FALSE)),"",VLOOKUP($L2263,Info!$B$4:$L$266,9,FALSE)))</f>
        <v/>
      </c>
      <c r="AA2263" s="96" t="str">
        <f>IF($L2263="None","",IF(ISERROR(VLOOKUP($L2263,Info!$B$4:$B$266,1,FALSE)),"",VLOOKUP($L2263,Info!$B$4:$L$266,8,FALSE)))</f>
        <v/>
      </c>
      <c r="AB2263" s="96" t="str">
        <f>IF($L2263="None","",IF(ISERROR(VLOOKUP($L2263,Info!$B$4:$B$266,1,FALSE)),"",VLOOKUP($L2263,Info!$B$4:$L$266,10,FALSE)))</f>
        <v/>
      </c>
      <c r="AC2263" s="1" t="str">
        <f>IF(W2263="SO Cable","Black,White",IF(O2263="","",IF(P2263="","",IF($J$12&lt;&gt;"ABC",IF(P2263&lt;="250",VLOOKUP(O2263,Info!$AZ$4:$BB$22,3,FALSE),VLOOKUP(O2263,Info!$AZ$23:$BB$39,3,FALSE)),IF(P2263&lt;="250",VLOOKUP(O2263,Info!$AO$4:$AQ$22,3,FALSE),VLOOKUP(O2263,Info!$AO$23:$AP$39,3,FALSE))))))</f>
        <v/>
      </c>
      <c r="AD2263" s="1"/>
      <c r="AE2263" s="1" t="str">
        <f>IF($L2263="None","",IF(ISERROR(VLOOKUP($L2263,Info!$B$4:$B$266,1,FALSE)),"",VLOOKUP($L2263,Info!$B$4:$L$266,4,FALSE)))</f>
        <v/>
      </c>
      <c r="AF2263" s="1" t="str">
        <f>IF($L2263="None","",IF(ISERROR(VLOOKUP($L2263,Info!$B$4:$B$266,1,FALSE)),"",VLOOKUP($L2263,Info!$B$4:$L$266,6,FALSE)))</f>
        <v/>
      </c>
      <c r="AG2263" s="1"/>
      <c r="AH2263" s="33" t="str" cm="1">
        <f t="array" ref="AH2263">IF(AND(L2263&lt;&gt;"",O2263&lt;&gt;"",R2263:S2263&lt;&gt;"",W2263:X2263&lt;&gt;"",Z2263:AA2263&lt;&gt;"",AC2263&lt;&gt;""),"Good","Bad")</f>
        <v>Bad</v>
      </c>
      <c r="AL2263" t="str" cm="1">
        <f t="array" ref="AL2263">IF(R2263&gt;0,_xlfn.IFS(COUNTIF($L$20:L2263,"&lt;&gt;")&lt;101,1,COUNTIF($L$20:L2263,"&lt;&gt;")&lt;201,2,COUNTIF($L$20:L2263,"&lt;&gt;")&lt;301,3,COUNTIF($L$20:L2263,"&lt;&gt;")&lt;401,4,COUNTIF($L$20:L2263,"&lt;&gt;")&lt;501,5,COUNTIF($L$20:L2263,"&lt;&gt;")&lt;601,6,COUNTIF($L$20:L2263,"&lt;&gt;")&lt;701,7,COUNTIF($L$20:L2263,"&lt;&gt;")&lt;801,8,COUNTIF($L$20:L2263,"&lt;&gt;")&lt;901,9,COUNTIF($L$20:L2263,"&lt;&gt;")&lt;1001,10,COUNTIF($L$20:L2263,"&lt;&gt;")&lt;1101,11,COUNTIF($L$20:L2263,"&lt;&gt;")&lt;1201,12,COUNTIF($L$20:L2263,"&lt;&gt;")&lt;1301,13,COUNTIF($L$20:L2263,"&lt;&gt;")&lt;1401,14,COUNTIF($L$20:L2263,"&lt;&gt;")&lt;1501,15,COUNTIF($L$20:L2263,"&lt;&gt;")&lt;1601,16,COUNTIF($L$20:L2263,"&lt;&gt;")&lt;1701,17,COUNTIF($L$20:L2263,"&lt;&gt;")&lt;1801,18,COUNTIF($L$20:L2263,"&lt;&gt;")&lt;1901,19,COUNTIF($L$20:L2263,"&lt;&gt;")&lt;2001,20,COUNTIF($L$20:L2263,"&lt;&gt;")&lt;2101,21,COUNTIF($L$20:L2263,"&lt;&gt;")&lt;2201,22,COUNTIF($L$20:L2263,"&lt;&gt;")&lt;2301,23,COUNTIF($L$20:L2263,"&lt;&gt;")&lt;2401,24,COUNTIF($L$20:L2263,"&lt;&gt;")&lt;2501,25,COUNTIF($L$20:L2263,"&lt;&gt;")&lt;2601,26,COUNTIF($L$20:L2263,"&lt;&gt;")&lt;2701,27,COUNTIF($L$20:L2263,"&lt;&gt;")&lt;2801,28,COUNTIF($L$20:L2263,"&lt;&gt;")&lt;2901,29,COUNTIF($L$20:L2263,"&lt;&gt;")&lt;3001,30),"")</f>
        <v/>
      </c>
      <c r="AM2263" t="str">
        <f t="shared" si="175"/>
        <v/>
      </c>
      <c r="AN2263" t="str">
        <f t="shared" si="179"/>
        <v/>
      </c>
      <c r="AP2263" t="str">
        <f t="shared" si="178"/>
        <v/>
      </c>
      <c r="AQ2263" t="str">
        <f>IF(AO2263="","",COUNTIFS(AM2263:$AM$3019,AO2263))</f>
        <v/>
      </c>
    </row>
    <row r="2264" spans="1:43" x14ac:dyDescent="0.25">
      <c r="A2264" s="6" t="str">
        <f>IF(COUNT($A$20:A2263)&lt;&gt;$B$4,IF(A2263="","",A2263+1),"")</f>
        <v/>
      </c>
      <c r="B2264" s="3"/>
      <c r="C2264" s="3"/>
      <c r="D2264" s="122"/>
      <c r="E2264" s="3"/>
      <c r="F2264" s="3"/>
      <c r="G2264" s="3"/>
      <c r="H2264" s="3"/>
      <c r="I2264" s="120"/>
      <c r="J2264" s="3"/>
      <c r="K2264" s="95" t="str" cm="1">
        <f t="array" ref="K2264">IF(OR($J$14 = "A",$J$14 = "B",$J$14 = "C"),IF(I2264="","",IF(LEN(I2264)&gt;2,_xlfn.IFS(ISNUMBER(SEARCH("_",I2264)),I2264,ISNUMBER(SEARCH(", ",I2264)),SUBSTITUTE(I2264,", ","_"),ISNUMBER(SEARCH("/ ",I2264)),SUBSTITUTE(I2264,"/ ","_"),ISNUMBER(SEARCH(",",I2264)),SUBSTITUTE(I2264,",","_"),ISNUMBER(SEARCH("/",I2264)),SUBSTITUTE(I2264,"/","_"),ISNUMBER(SEARCH("",I2264)),I2264),I2264)),IF(OR($J$14 = "J",$J$14 = "K"),"",IF(D2264="","",IF(LEN(D2264)&gt;2,_xlfn.IFS(ISNUMBER(SEARCH("_",D2264)),D2264,ISNUMBER(SEARCH(", ",D2264)),SUBSTITUTE(D2264,", ","_"),ISNUMBER(SEARCH("/ ",D2264)),SUBSTITUTE(D2264,"/ ","_"),ISNUMBER(SEARCH(",",D2264)),SUBSTITUTE(D2264,",","_"),ISNUMBER(SEARCH("/",D2264)),SUBSTITUTE(D2264,"/","_"),ISNUMBER(SEARCH("",D2264)),D2264),D2264))))</f>
        <v/>
      </c>
      <c r="L2264" s="1"/>
      <c r="M2264" s="1" t="str">
        <f t="shared" si="176"/>
        <v/>
      </c>
      <c r="N2264" s="94" t="str">
        <f>IF($L2264="None","",IF(ISERROR(VLOOKUP($L2264,Info!$B$4:$B$266,1,FALSE)),"",VLOOKUP($L2264,Info!$B$4:$L$266,5,FALSE)))</f>
        <v/>
      </c>
      <c r="O2264" s="94" t="str">
        <f>IF(K2264="","",IF(AND($J$12&lt;&gt;"ABC",N2264="3"),"BAC",IF(N2264="3","ABC",IF($J$12&lt;&gt;"ABC",IF($J$10="Standard",VLOOKUP(K2264,Info!$BE$4:$BF$481,2,FALSE),VLOOKUP(K2264,Info!$BI$4:$BJ$482,2,FALSE)),IF($J$10="Standard",VLOOKUP(K2264,Info!$AG$4:$AH$2994,2,FALSE),VLOOKUP(K2264,Info!$AK$4:$AL$2997,2,FALSE))))))</f>
        <v/>
      </c>
      <c r="P2264" s="94" t="str">
        <f>IF($L2264="None","",IF(ISERROR(VLOOKUP($L2264,Info!$B$4:$B$266,1,FALSE)),"",VLOOKUP($L2264,Info!$B$4:$L$266,3,FALSE)))</f>
        <v/>
      </c>
      <c r="Q2264" s="96" t="str">
        <f>IF($L2264="None","",IF(ISERROR(VLOOKUP($L2264,Info!$B$4:$B$266,1,FALSE)),"",VLOOKUP($L2264,Info!$B$4:$L$266,4,FALSE)))</f>
        <v/>
      </c>
      <c r="R2264" s="1"/>
      <c r="S2264" s="6" t="str">
        <f t="shared" si="177"/>
        <v/>
      </c>
      <c r="T2264" s="6" t="str">
        <f>IF($L2264="None","",IF(ISERROR(VLOOKUP($L2264,Info!$B$4:$B$266,1,FALSE)),"",VLOOKUP($L2264,Info!$B$4:$L$266,11,FALSE)))</f>
        <v/>
      </c>
      <c r="U2264" s="1"/>
      <c r="V2264" s="1"/>
      <c r="W2264" s="1"/>
      <c r="X2264" s="1" t="str">
        <f>IF($L2264="None","",IF(ISERROR(VLOOKUP($L2264,Info!$B$4:$B$266,1,FALSE)),"",IF(OR(W2264="Metallic Liquid Tight",W2264="Non-Metallic Liquid Tight",W2264="LSZH",W2264="Greenfield"),VLOOKUP($L2264,Info!$B$4:$L$266,7,FALSE),"N/A")))</f>
        <v/>
      </c>
      <c r="Y2264" s="1"/>
      <c r="Z2264" s="96" t="str">
        <f>IF($L2264="None","",IF(ISERROR(VLOOKUP($L2264,Info!$B$4:$B$266,1,FALSE)),"",VLOOKUP($L2264,Info!$B$4:$L$266,9,FALSE)))</f>
        <v/>
      </c>
      <c r="AA2264" s="96" t="str">
        <f>IF($L2264="None","",IF(ISERROR(VLOOKUP($L2264,Info!$B$4:$B$266,1,FALSE)),"",VLOOKUP($L2264,Info!$B$4:$L$266,8,FALSE)))</f>
        <v/>
      </c>
      <c r="AB2264" s="96" t="str">
        <f>IF($L2264="None","",IF(ISERROR(VLOOKUP($L2264,Info!$B$4:$B$266,1,FALSE)),"",VLOOKUP($L2264,Info!$B$4:$L$266,10,FALSE)))</f>
        <v/>
      </c>
      <c r="AC2264" s="1" t="str">
        <f>IF(W2264="SO Cable","Black,White",IF(O2264="","",IF(P2264="","",IF($J$12&lt;&gt;"ABC",IF(P2264&lt;="250",VLOOKUP(O2264,Info!$AZ$4:$BB$22,3,FALSE),VLOOKUP(O2264,Info!$AZ$23:$BB$39,3,FALSE)),IF(P2264&lt;="250",VLOOKUP(O2264,Info!$AO$4:$AQ$22,3,FALSE),VLOOKUP(O2264,Info!$AO$23:$AP$39,3,FALSE))))))</f>
        <v/>
      </c>
      <c r="AD2264" s="1"/>
      <c r="AE2264" s="1" t="str">
        <f>IF($L2264="None","",IF(ISERROR(VLOOKUP($L2264,Info!$B$4:$B$266,1,FALSE)),"",VLOOKUP($L2264,Info!$B$4:$L$266,4,FALSE)))</f>
        <v/>
      </c>
      <c r="AF2264" s="1" t="str">
        <f>IF($L2264="None","",IF(ISERROR(VLOOKUP($L2264,Info!$B$4:$B$266,1,FALSE)),"",VLOOKUP($L2264,Info!$B$4:$L$266,6,FALSE)))</f>
        <v/>
      </c>
      <c r="AG2264" s="1"/>
      <c r="AH2264" s="33" t="str" cm="1">
        <f t="array" ref="AH2264">IF(AND(L2264&lt;&gt;"",O2264&lt;&gt;"",R2264:S2264&lt;&gt;"",W2264:X2264&lt;&gt;"",Z2264:AA2264&lt;&gt;"",AC2264&lt;&gt;""),"Good","Bad")</f>
        <v>Bad</v>
      </c>
      <c r="AL2264" t="str" cm="1">
        <f t="array" ref="AL2264">IF(R2264&gt;0,_xlfn.IFS(COUNTIF($L$20:L2264,"&lt;&gt;")&lt;101,1,COUNTIF($L$20:L2264,"&lt;&gt;")&lt;201,2,COUNTIF($L$20:L2264,"&lt;&gt;")&lt;301,3,COUNTIF($L$20:L2264,"&lt;&gt;")&lt;401,4,COUNTIF($L$20:L2264,"&lt;&gt;")&lt;501,5,COUNTIF($L$20:L2264,"&lt;&gt;")&lt;601,6,COUNTIF($L$20:L2264,"&lt;&gt;")&lt;701,7,COUNTIF($L$20:L2264,"&lt;&gt;")&lt;801,8,COUNTIF($L$20:L2264,"&lt;&gt;")&lt;901,9,COUNTIF($L$20:L2264,"&lt;&gt;")&lt;1001,10,COUNTIF($L$20:L2264,"&lt;&gt;")&lt;1101,11,COUNTIF($L$20:L2264,"&lt;&gt;")&lt;1201,12,COUNTIF($L$20:L2264,"&lt;&gt;")&lt;1301,13,COUNTIF($L$20:L2264,"&lt;&gt;")&lt;1401,14,COUNTIF($L$20:L2264,"&lt;&gt;")&lt;1501,15,COUNTIF($L$20:L2264,"&lt;&gt;")&lt;1601,16,COUNTIF($L$20:L2264,"&lt;&gt;")&lt;1701,17,COUNTIF($L$20:L2264,"&lt;&gt;")&lt;1801,18,COUNTIF($L$20:L2264,"&lt;&gt;")&lt;1901,19,COUNTIF($L$20:L2264,"&lt;&gt;")&lt;2001,20,COUNTIF($L$20:L2264,"&lt;&gt;")&lt;2101,21,COUNTIF($L$20:L2264,"&lt;&gt;")&lt;2201,22,COUNTIF($L$20:L2264,"&lt;&gt;")&lt;2301,23,COUNTIF($L$20:L2264,"&lt;&gt;")&lt;2401,24,COUNTIF($L$20:L2264,"&lt;&gt;")&lt;2501,25,COUNTIF($L$20:L2264,"&lt;&gt;")&lt;2601,26,COUNTIF($L$20:L2264,"&lt;&gt;")&lt;2701,27,COUNTIF($L$20:L2264,"&lt;&gt;")&lt;2801,28,COUNTIF($L$20:L2264,"&lt;&gt;")&lt;2901,29,COUNTIF($L$20:L2264,"&lt;&gt;")&lt;3001,30),"")</f>
        <v/>
      </c>
      <c r="AM2264" t="str">
        <f t="shared" si="175"/>
        <v/>
      </c>
      <c r="AN2264" t="str">
        <f t="shared" si="179"/>
        <v/>
      </c>
      <c r="AP2264" t="str">
        <f t="shared" si="178"/>
        <v/>
      </c>
      <c r="AQ2264" t="str">
        <f>IF(AO2264="","",COUNTIFS(AM2264:$AM$3019,AO2264))</f>
        <v/>
      </c>
    </row>
    <row r="2265" spans="1:43" x14ac:dyDescent="0.25">
      <c r="A2265" s="6" t="str">
        <f>IF(COUNT($A$20:A2264)&lt;&gt;$B$4,IF(A2264="","",A2264+1),"")</f>
        <v/>
      </c>
      <c r="B2265" s="3"/>
      <c r="C2265" s="3"/>
      <c r="D2265" s="122"/>
      <c r="E2265" s="3"/>
      <c r="F2265" s="3"/>
      <c r="G2265" s="3"/>
      <c r="H2265" s="3"/>
      <c r="I2265" s="120"/>
      <c r="J2265" s="3"/>
      <c r="K2265" s="95" t="str" cm="1">
        <f t="array" ref="K2265">IF(OR($J$14 = "A",$J$14 = "B",$J$14 = "C"),IF(I2265="","",IF(LEN(I2265)&gt;2,_xlfn.IFS(ISNUMBER(SEARCH("_",I2265)),I2265,ISNUMBER(SEARCH(", ",I2265)),SUBSTITUTE(I2265,", ","_"),ISNUMBER(SEARCH("/ ",I2265)),SUBSTITUTE(I2265,"/ ","_"),ISNUMBER(SEARCH(",",I2265)),SUBSTITUTE(I2265,",","_"),ISNUMBER(SEARCH("/",I2265)),SUBSTITUTE(I2265,"/","_"),ISNUMBER(SEARCH("",I2265)),I2265),I2265)),IF(OR($J$14 = "J",$J$14 = "K"),"",IF(D2265="","",IF(LEN(D2265)&gt;2,_xlfn.IFS(ISNUMBER(SEARCH("_",D2265)),D2265,ISNUMBER(SEARCH(", ",D2265)),SUBSTITUTE(D2265,", ","_"),ISNUMBER(SEARCH("/ ",D2265)),SUBSTITUTE(D2265,"/ ","_"),ISNUMBER(SEARCH(",",D2265)),SUBSTITUTE(D2265,",","_"),ISNUMBER(SEARCH("/",D2265)),SUBSTITUTE(D2265,"/","_"),ISNUMBER(SEARCH("",D2265)),D2265),D2265))))</f>
        <v/>
      </c>
      <c r="L2265" s="1"/>
      <c r="M2265" s="1" t="str">
        <f t="shared" si="176"/>
        <v/>
      </c>
      <c r="N2265" s="94" t="str">
        <f>IF($L2265="None","",IF(ISERROR(VLOOKUP($L2265,Info!$B$4:$B$266,1,FALSE)),"",VLOOKUP($L2265,Info!$B$4:$L$266,5,FALSE)))</f>
        <v/>
      </c>
      <c r="O2265" s="94" t="str">
        <f>IF(K2265="","",IF(AND($J$12&lt;&gt;"ABC",N2265="3"),"BAC",IF(N2265="3","ABC",IF($J$12&lt;&gt;"ABC",IF($J$10="Standard",VLOOKUP(K2265,Info!$BE$4:$BF$481,2,FALSE),VLOOKUP(K2265,Info!$BI$4:$BJ$482,2,FALSE)),IF($J$10="Standard",VLOOKUP(K2265,Info!$AG$4:$AH$2994,2,FALSE),VLOOKUP(K2265,Info!$AK$4:$AL$2997,2,FALSE))))))</f>
        <v/>
      </c>
      <c r="P2265" s="94" t="str">
        <f>IF($L2265="None","",IF(ISERROR(VLOOKUP($L2265,Info!$B$4:$B$266,1,FALSE)),"",VLOOKUP($L2265,Info!$B$4:$L$266,3,FALSE)))</f>
        <v/>
      </c>
      <c r="Q2265" s="96" t="str">
        <f>IF($L2265="None","",IF(ISERROR(VLOOKUP($L2265,Info!$B$4:$B$266,1,FALSE)),"",VLOOKUP($L2265,Info!$B$4:$L$266,4,FALSE)))</f>
        <v/>
      </c>
      <c r="R2265" s="1"/>
      <c r="S2265" s="6" t="str">
        <f t="shared" si="177"/>
        <v/>
      </c>
      <c r="T2265" s="6" t="str">
        <f>IF($L2265="None","",IF(ISERROR(VLOOKUP($L2265,Info!$B$4:$B$266,1,FALSE)),"",VLOOKUP($L2265,Info!$B$4:$L$266,11,FALSE)))</f>
        <v/>
      </c>
      <c r="U2265" s="1"/>
      <c r="V2265" s="1"/>
      <c r="W2265" s="1"/>
      <c r="X2265" s="1" t="str">
        <f>IF($L2265="None","",IF(ISERROR(VLOOKUP($L2265,Info!$B$4:$B$266,1,FALSE)),"",IF(OR(W2265="Metallic Liquid Tight",W2265="Non-Metallic Liquid Tight",W2265="LSZH",W2265="Greenfield"),VLOOKUP($L2265,Info!$B$4:$L$266,7,FALSE),"N/A")))</f>
        <v/>
      </c>
      <c r="Y2265" s="1"/>
      <c r="Z2265" s="96" t="str">
        <f>IF($L2265="None","",IF(ISERROR(VLOOKUP($L2265,Info!$B$4:$B$266,1,FALSE)),"",VLOOKUP($L2265,Info!$B$4:$L$266,9,FALSE)))</f>
        <v/>
      </c>
      <c r="AA2265" s="96" t="str">
        <f>IF($L2265="None","",IF(ISERROR(VLOOKUP($L2265,Info!$B$4:$B$266,1,FALSE)),"",VLOOKUP($L2265,Info!$B$4:$L$266,8,FALSE)))</f>
        <v/>
      </c>
      <c r="AB2265" s="96" t="str">
        <f>IF($L2265="None","",IF(ISERROR(VLOOKUP($L2265,Info!$B$4:$B$266,1,FALSE)),"",VLOOKUP($L2265,Info!$B$4:$L$266,10,FALSE)))</f>
        <v/>
      </c>
      <c r="AC2265" s="1" t="str">
        <f>IF(W2265="SO Cable","Black,White",IF(O2265="","",IF(P2265="","",IF($J$12&lt;&gt;"ABC",IF(P2265&lt;="250",VLOOKUP(O2265,Info!$AZ$4:$BB$22,3,FALSE),VLOOKUP(O2265,Info!$AZ$23:$BB$39,3,FALSE)),IF(P2265&lt;="250",VLOOKUP(O2265,Info!$AO$4:$AQ$22,3,FALSE),VLOOKUP(O2265,Info!$AO$23:$AP$39,3,FALSE))))))</f>
        <v/>
      </c>
      <c r="AD2265" s="1"/>
      <c r="AE2265" s="1" t="str">
        <f>IF($L2265="None","",IF(ISERROR(VLOOKUP($L2265,Info!$B$4:$B$266,1,FALSE)),"",VLOOKUP($L2265,Info!$B$4:$L$266,4,FALSE)))</f>
        <v/>
      </c>
      <c r="AF2265" s="1" t="str">
        <f>IF($L2265="None","",IF(ISERROR(VLOOKUP($L2265,Info!$B$4:$B$266,1,FALSE)),"",VLOOKUP($L2265,Info!$B$4:$L$266,6,FALSE)))</f>
        <v/>
      </c>
      <c r="AG2265" s="1"/>
      <c r="AH2265" s="33" t="str" cm="1">
        <f t="array" ref="AH2265">IF(AND(L2265&lt;&gt;"",O2265&lt;&gt;"",R2265:S2265&lt;&gt;"",W2265:X2265&lt;&gt;"",Z2265:AA2265&lt;&gt;"",AC2265&lt;&gt;""),"Good","Bad")</f>
        <v>Bad</v>
      </c>
      <c r="AL2265" t="str" cm="1">
        <f t="array" ref="AL2265">IF(R2265&gt;0,_xlfn.IFS(COUNTIF($L$20:L2265,"&lt;&gt;")&lt;101,1,COUNTIF($L$20:L2265,"&lt;&gt;")&lt;201,2,COUNTIF($L$20:L2265,"&lt;&gt;")&lt;301,3,COUNTIF($L$20:L2265,"&lt;&gt;")&lt;401,4,COUNTIF($L$20:L2265,"&lt;&gt;")&lt;501,5,COUNTIF($L$20:L2265,"&lt;&gt;")&lt;601,6,COUNTIF($L$20:L2265,"&lt;&gt;")&lt;701,7,COUNTIF($L$20:L2265,"&lt;&gt;")&lt;801,8,COUNTIF($L$20:L2265,"&lt;&gt;")&lt;901,9,COUNTIF($L$20:L2265,"&lt;&gt;")&lt;1001,10,COUNTIF($L$20:L2265,"&lt;&gt;")&lt;1101,11,COUNTIF($L$20:L2265,"&lt;&gt;")&lt;1201,12,COUNTIF($L$20:L2265,"&lt;&gt;")&lt;1301,13,COUNTIF($L$20:L2265,"&lt;&gt;")&lt;1401,14,COUNTIF($L$20:L2265,"&lt;&gt;")&lt;1501,15,COUNTIF($L$20:L2265,"&lt;&gt;")&lt;1601,16,COUNTIF($L$20:L2265,"&lt;&gt;")&lt;1701,17,COUNTIF($L$20:L2265,"&lt;&gt;")&lt;1801,18,COUNTIF($L$20:L2265,"&lt;&gt;")&lt;1901,19,COUNTIF($L$20:L2265,"&lt;&gt;")&lt;2001,20,COUNTIF($L$20:L2265,"&lt;&gt;")&lt;2101,21,COUNTIF($L$20:L2265,"&lt;&gt;")&lt;2201,22,COUNTIF($L$20:L2265,"&lt;&gt;")&lt;2301,23,COUNTIF($L$20:L2265,"&lt;&gt;")&lt;2401,24,COUNTIF($L$20:L2265,"&lt;&gt;")&lt;2501,25,COUNTIF($L$20:L2265,"&lt;&gt;")&lt;2601,26,COUNTIF($L$20:L2265,"&lt;&gt;")&lt;2701,27,COUNTIF($L$20:L2265,"&lt;&gt;")&lt;2801,28,COUNTIF($L$20:L2265,"&lt;&gt;")&lt;2901,29,COUNTIF($L$20:L2265,"&lt;&gt;")&lt;3001,30),"")</f>
        <v/>
      </c>
      <c r="AM2265" t="str">
        <f t="shared" si="175"/>
        <v/>
      </c>
      <c r="AN2265" t="str">
        <f t="shared" si="179"/>
        <v/>
      </c>
      <c r="AP2265" t="str">
        <f t="shared" si="178"/>
        <v/>
      </c>
      <c r="AQ2265" t="str">
        <f>IF(AO2265="","",COUNTIFS(AM2265:$AM$3019,AO2265))</f>
        <v/>
      </c>
    </row>
    <row r="2266" spans="1:43" x14ac:dyDescent="0.25">
      <c r="A2266" s="6" t="str">
        <f>IF(COUNT($A$20:A2265)&lt;&gt;$B$4,IF(A2265="","",A2265+1),"")</f>
        <v/>
      </c>
      <c r="B2266" s="3"/>
      <c r="C2266" s="3"/>
      <c r="D2266" s="122"/>
      <c r="E2266" s="3"/>
      <c r="F2266" s="3"/>
      <c r="G2266" s="3"/>
      <c r="H2266" s="3"/>
      <c r="I2266" s="120"/>
      <c r="J2266" s="3"/>
      <c r="K2266" s="95" t="str" cm="1">
        <f t="array" ref="K2266">IF(OR($J$14 = "A",$J$14 = "B",$J$14 = "C"),IF(I2266="","",IF(LEN(I2266)&gt;2,_xlfn.IFS(ISNUMBER(SEARCH("_",I2266)),I2266,ISNUMBER(SEARCH(", ",I2266)),SUBSTITUTE(I2266,", ","_"),ISNUMBER(SEARCH("/ ",I2266)),SUBSTITUTE(I2266,"/ ","_"),ISNUMBER(SEARCH(",",I2266)),SUBSTITUTE(I2266,",","_"),ISNUMBER(SEARCH("/",I2266)),SUBSTITUTE(I2266,"/","_"),ISNUMBER(SEARCH("",I2266)),I2266),I2266)),IF(OR($J$14 = "J",$J$14 = "K"),"",IF(D2266="","",IF(LEN(D2266)&gt;2,_xlfn.IFS(ISNUMBER(SEARCH("_",D2266)),D2266,ISNUMBER(SEARCH(", ",D2266)),SUBSTITUTE(D2266,", ","_"),ISNUMBER(SEARCH("/ ",D2266)),SUBSTITUTE(D2266,"/ ","_"),ISNUMBER(SEARCH(",",D2266)),SUBSTITUTE(D2266,",","_"),ISNUMBER(SEARCH("/",D2266)),SUBSTITUTE(D2266,"/","_"),ISNUMBER(SEARCH("",D2266)),D2266),D2266))))</f>
        <v/>
      </c>
      <c r="L2266" s="1"/>
      <c r="M2266" s="1" t="str">
        <f t="shared" si="176"/>
        <v/>
      </c>
      <c r="N2266" s="94" t="str">
        <f>IF($L2266="None","",IF(ISERROR(VLOOKUP($L2266,Info!$B$4:$B$266,1,FALSE)),"",VLOOKUP($L2266,Info!$B$4:$L$266,5,FALSE)))</f>
        <v/>
      </c>
      <c r="O2266" s="94" t="str">
        <f>IF(K2266="","",IF(AND($J$12&lt;&gt;"ABC",N2266="3"),"BAC",IF(N2266="3","ABC",IF($J$12&lt;&gt;"ABC",IF($J$10="Standard",VLOOKUP(K2266,Info!$BE$4:$BF$481,2,FALSE),VLOOKUP(K2266,Info!$BI$4:$BJ$482,2,FALSE)),IF($J$10="Standard",VLOOKUP(K2266,Info!$AG$4:$AH$2994,2,FALSE),VLOOKUP(K2266,Info!$AK$4:$AL$2997,2,FALSE))))))</f>
        <v/>
      </c>
      <c r="P2266" s="94" t="str">
        <f>IF($L2266="None","",IF(ISERROR(VLOOKUP($L2266,Info!$B$4:$B$266,1,FALSE)),"",VLOOKUP($L2266,Info!$B$4:$L$266,3,FALSE)))</f>
        <v/>
      </c>
      <c r="Q2266" s="96" t="str">
        <f>IF($L2266="None","",IF(ISERROR(VLOOKUP($L2266,Info!$B$4:$B$266,1,FALSE)),"",VLOOKUP($L2266,Info!$B$4:$L$266,4,FALSE)))</f>
        <v/>
      </c>
      <c r="R2266" s="1"/>
      <c r="S2266" s="6" t="str">
        <f t="shared" si="177"/>
        <v/>
      </c>
      <c r="T2266" s="6" t="str">
        <f>IF($L2266="None","",IF(ISERROR(VLOOKUP($L2266,Info!$B$4:$B$266,1,FALSE)),"",VLOOKUP($L2266,Info!$B$4:$L$266,11,FALSE)))</f>
        <v/>
      </c>
      <c r="U2266" s="1"/>
      <c r="V2266" s="1"/>
      <c r="W2266" s="1"/>
      <c r="X2266" s="1" t="str">
        <f>IF($L2266="None","",IF(ISERROR(VLOOKUP($L2266,Info!$B$4:$B$266,1,FALSE)),"",IF(OR(W2266="Metallic Liquid Tight",W2266="Non-Metallic Liquid Tight",W2266="LSZH",W2266="Greenfield"),VLOOKUP($L2266,Info!$B$4:$L$266,7,FALSE),"N/A")))</f>
        <v/>
      </c>
      <c r="Y2266" s="1"/>
      <c r="Z2266" s="96" t="str">
        <f>IF($L2266="None","",IF(ISERROR(VLOOKUP($L2266,Info!$B$4:$B$266,1,FALSE)),"",VLOOKUP($L2266,Info!$B$4:$L$266,9,FALSE)))</f>
        <v/>
      </c>
      <c r="AA2266" s="96" t="str">
        <f>IF($L2266="None","",IF(ISERROR(VLOOKUP($L2266,Info!$B$4:$B$266,1,FALSE)),"",VLOOKUP($L2266,Info!$B$4:$L$266,8,FALSE)))</f>
        <v/>
      </c>
      <c r="AB2266" s="96" t="str">
        <f>IF($L2266="None","",IF(ISERROR(VLOOKUP($L2266,Info!$B$4:$B$266,1,FALSE)),"",VLOOKUP($L2266,Info!$B$4:$L$266,10,FALSE)))</f>
        <v/>
      </c>
      <c r="AC2266" s="1" t="str">
        <f>IF(W2266="SO Cable","Black,White",IF(O2266="","",IF(P2266="","",IF($J$12&lt;&gt;"ABC",IF(P2266&lt;="250",VLOOKUP(O2266,Info!$AZ$4:$BB$22,3,FALSE),VLOOKUP(O2266,Info!$AZ$23:$BB$39,3,FALSE)),IF(P2266&lt;="250",VLOOKUP(O2266,Info!$AO$4:$AQ$22,3,FALSE),VLOOKUP(O2266,Info!$AO$23:$AP$39,3,FALSE))))))</f>
        <v/>
      </c>
      <c r="AD2266" s="1"/>
      <c r="AE2266" s="1" t="str">
        <f>IF($L2266="None","",IF(ISERROR(VLOOKUP($L2266,Info!$B$4:$B$266,1,FALSE)),"",VLOOKUP($L2266,Info!$B$4:$L$266,4,FALSE)))</f>
        <v/>
      </c>
      <c r="AF2266" s="1" t="str">
        <f>IF($L2266="None","",IF(ISERROR(VLOOKUP($L2266,Info!$B$4:$B$266,1,FALSE)),"",VLOOKUP($L2266,Info!$B$4:$L$266,6,FALSE)))</f>
        <v/>
      </c>
      <c r="AG2266" s="1"/>
      <c r="AH2266" s="33" t="str" cm="1">
        <f t="array" ref="AH2266">IF(AND(L2266&lt;&gt;"",O2266&lt;&gt;"",R2266:S2266&lt;&gt;"",W2266:X2266&lt;&gt;"",Z2266:AA2266&lt;&gt;"",AC2266&lt;&gt;""),"Good","Bad")</f>
        <v>Bad</v>
      </c>
      <c r="AL2266" t="str" cm="1">
        <f t="array" ref="AL2266">IF(R2266&gt;0,_xlfn.IFS(COUNTIF($L$20:L2266,"&lt;&gt;")&lt;101,1,COUNTIF($L$20:L2266,"&lt;&gt;")&lt;201,2,COUNTIF($L$20:L2266,"&lt;&gt;")&lt;301,3,COUNTIF($L$20:L2266,"&lt;&gt;")&lt;401,4,COUNTIF($L$20:L2266,"&lt;&gt;")&lt;501,5,COUNTIF($L$20:L2266,"&lt;&gt;")&lt;601,6,COUNTIF($L$20:L2266,"&lt;&gt;")&lt;701,7,COUNTIF($L$20:L2266,"&lt;&gt;")&lt;801,8,COUNTIF($L$20:L2266,"&lt;&gt;")&lt;901,9,COUNTIF($L$20:L2266,"&lt;&gt;")&lt;1001,10,COUNTIF($L$20:L2266,"&lt;&gt;")&lt;1101,11,COUNTIF($L$20:L2266,"&lt;&gt;")&lt;1201,12,COUNTIF($L$20:L2266,"&lt;&gt;")&lt;1301,13,COUNTIF($L$20:L2266,"&lt;&gt;")&lt;1401,14,COUNTIF($L$20:L2266,"&lt;&gt;")&lt;1501,15,COUNTIF($L$20:L2266,"&lt;&gt;")&lt;1601,16,COUNTIF($L$20:L2266,"&lt;&gt;")&lt;1701,17,COUNTIF($L$20:L2266,"&lt;&gt;")&lt;1801,18,COUNTIF($L$20:L2266,"&lt;&gt;")&lt;1901,19,COUNTIF($L$20:L2266,"&lt;&gt;")&lt;2001,20,COUNTIF($L$20:L2266,"&lt;&gt;")&lt;2101,21,COUNTIF($L$20:L2266,"&lt;&gt;")&lt;2201,22,COUNTIF($L$20:L2266,"&lt;&gt;")&lt;2301,23,COUNTIF($L$20:L2266,"&lt;&gt;")&lt;2401,24,COUNTIF($L$20:L2266,"&lt;&gt;")&lt;2501,25,COUNTIF($L$20:L2266,"&lt;&gt;")&lt;2601,26,COUNTIF($L$20:L2266,"&lt;&gt;")&lt;2701,27,COUNTIF($L$20:L2266,"&lt;&gt;")&lt;2801,28,COUNTIF($L$20:L2266,"&lt;&gt;")&lt;2901,29,COUNTIF($L$20:L2266,"&lt;&gt;")&lt;3001,30),"")</f>
        <v/>
      </c>
      <c r="AM2266" t="str">
        <f t="shared" si="175"/>
        <v/>
      </c>
      <c r="AN2266" t="str">
        <f t="shared" si="179"/>
        <v/>
      </c>
      <c r="AP2266" t="str">
        <f t="shared" si="178"/>
        <v/>
      </c>
      <c r="AQ2266" t="str">
        <f>IF(AO2266="","",COUNTIFS(AM2266:$AM$3019,AO2266))</f>
        <v/>
      </c>
    </row>
    <row r="2267" spans="1:43" x14ac:dyDescent="0.25">
      <c r="A2267" s="6" t="str">
        <f>IF(COUNT($A$20:A2266)&lt;&gt;$B$4,IF(A2266="","",A2266+1),"")</f>
        <v/>
      </c>
      <c r="B2267" s="3"/>
      <c r="C2267" s="3"/>
      <c r="D2267" s="122"/>
      <c r="E2267" s="3"/>
      <c r="F2267" s="3"/>
      <c r="G2267" s="3"/>
      <c r="H2267" s="3"/>
      <c r="I2267" s="120"/>
      <c r="J2267" s="3"/>
      <c r="K2267" s="95" t="str" cm="1">
        <f t="array" ref="K2267">IF(OR($J$14 = "A",$J$14 = "B",$J$14 = "C"),IF(I2267="","",IF(LEN(I2267)&gt;2,_xlfn.IFS(ISNUMBER(SEARCH("_",I2267)),I2267,ISNUMBER(SEARCH(", ",I2267)),SUBSTITUTE(I2267,", ","_"),ISNUMBER(SEARCH("/ ",I2267)),SUBSTITUTE(I2267,"/ ","_"),ISNUMBER(SEARCH(",",I2267)),SUBSTITUTE(I2267,",","_"),ISNUMBER(SEARCH("/",I2267)),SUBSTITUTE(I2267,"/","_"),ISNUMBER(SEARCH("",I2267)),I2267),I2267)),IF(OR($J$14 = "J",$J$14 = "K"),"",IF(D2267="","",IF(LEN(D2267)&gt;2,_xlfn.IFS(ISNUMBER(SEARCH("_",D2267)),D2267,ISNUMBER(SEARCH(", ",D2267)),SUBSTITUTE(D2267,", ","_"),ISNUMBER(SEARCH("/ ",D2267)),SUBSTITUTE(D2267,"/ ","_"),ISNUMBER(SEARCH(",",D2267)),SUBSTITUTE(D2267,",","_"),ISNUMBER(SEARCH("/",D2267)),SUBSTITUTE(D2267,"/","_"),ISNUMBER(SEARCH("",D2267)),D2267),D2267))))</f>
        <v/>
      </c>
      <c r="L2267" s="1"/>
      <c r="M2267" s="1" t="str">
        <f t="shared" si="176"/>
        <v/>
      </c>
      <c r="N2267" s="94" t="str">
        <f>IF($L2267="None","",IF(ISERROR(VLOOKUP($L2267,Info!$B$4:$B$266,1,FALSE)),"",VLOOKUP($L2267,Info!$B$4:$L$266,5,FALSE)))</f>
        <v/>
      </c>
      <c r="O2267" s="94" t="str">
        <f>IF(K2267="","",IF(AND($J$12&lt;&gt;"ABC",N2267="3"),"BAC",IF(N2267="3","ABC",IF($J$12&lt;&gt;"ABC",IF($J$10="Standard",VLOOKUP(K2267,Info!$BE$4:$BF$481,2,FALSE),VLOOKUP(K2267,Info!$BI$4:$BJ$482,2,FALSE)),IF($J$10="Standard",VLOOKUP(K2267,Info!$AG$4:$AH$2994,2,FALSE),VLOOKUP(K2267,Info!$AK$4:$AL$2997,2,FALSE))))))</f>
        <v/>
      </c>
      <c r="P2267" s="94" t="str">
        <f>IF($L2267="None","",IF(ISERROR(VLOOKUP($L2267,Info!$B$4:$B$266,1,FALSE)),"",VLOOKUP($L2267,Info!$B$4:$L$266,3,FALSE)))</f>
        <v/>
      </c>
      <c r="Q2267" s="96" t="str">
        <f>IF($L2267="None","",IF(ISERROR(VLOOKUP($L2267,Info!$B$4:$B$266,1,FALSE)),"",VLOOKUP($L2267,Info!$B$4:$L$266,4,FALSE)))</f>
        <v/>
      </c>
      <c r="R2267" s="1"/>
      <c r="S2267" s="6" t="str">
        <f t="shared" si="177"/>
        <v/>
      </c>
      <c r="T2267" s="6" t="str">
        <f>IF($L2267="None","",IF(ISERROR(VLOOKUP($L2267,Info!$B$4:$B$266,1,FALSE)),"",VLOOKUP($L2267,Info!$B$4:$L$266,11,FALSE)))</f>
        <v/>
      </c>
      <c r="U2267" s="1"/>
      <c r="V2267" s="1"/>
      <c r="W2267" s="1"/>
      <c r="X2267" s="1" t="str">
        <f>IF($L2267="None","",IF(ISERROR(VLOOKUP($L2267,Info!$B$4:$B$266,1,FALSE)),"",IF(OR(W2267="Metallic Liquid Tight",W2267="Non-Metallic Liquid Tight",W2267="LSZH",W2267="Greenfield"),VLOOKUP($L2267,Info!$B$4:$L$266,7,FALSE),"N/A")))</f>
        <v/>
      </c>
      <c r="Y2267" s="1"/>
      <c r="Z2267" s="96" t="str">
        <f>IF($L2267="None","",IF(ISERROR(VLOOKUP($L2267,Info!$B$4:$B$266,1,FALSE)),"",VLOOKUP($L2267,Info!$B$4:$L$266,9,FALSE)))</f>
        <v/>
      </c>
      <c r="AA2267" s="96" t="str">
        <f>IF($L2267="None","",IF(ISERROR(VLOOKUP($L2267,Info!$B$4:$B$266,1,FALSE)),"",VLOOKUP($L2267,Info!$B$4:$L$266,8,FALSE)))</f>
        <v/>
      </c>
      <c r="AB2267" s="96" t="str">
        <f>IF($L2267="None","",IF(ISERROR(VLOOKUP($L2267,Info!$B$4:$B$266,1,FALSE)),"",VLOOKUP($L2267,Info!$B$4:$L$266,10,FALSE)))</f>
        <v/>
      </c>
      <c r="AC2267" s="1" t="str">
        <f>IF(W2267="SO Cable","Black,White",IF(O2267="","",IF(P2267="","",IF($J$12&lt;&gt;"ABC",IF(P2267&lt;="250",VLOOKUP(O2267,Info!$AZ$4:$BB$22,3,FALSE),VLOOKUP(O2267,Info!$AZ$23:$BB$39,3,FALSE)),IF(P2267&lt;="250",VLOOKUP(O2267,Info!$AO$4:$AQ$22,3,FALSE),VLOOKUP(O2267,Info!$AO$23:$AP$39,3,FALSE))))))</f>
        <v/>
      </c>
      <c r="AD2267" s="1"/>
      <c r="AE2267" s="1" t="str">
        <f>IF($L2267="None","",IF(ISERROR(VLOOKUP($L2267,Info!$B$4:$B$266,1,FALSE)),"",VLOOKUP($L2267,Info!$B$4:$L$266,4,FALSE)))</f>
        <v/>
      </c>
      <c r="AF2267" s="1" t="str">
        <f>IF($L2267="None","",IF(ISERROR(VLOOKUP($L2267,Info!$B$4:$B$266,1,FALSE)),"",VLOOKUP($L2267,Info!$B$4:$L$266,6,FALSE)))</f>
        <v/>
      </c>
      <c r="AG2267" s="1"/>
      <c r="AH2267" s="33" t="str" cm="1">
        <f t="array" ref="AH2267">IF(AND(L2267&lt;&gt;"",O2267&lt;&gt;"",R2267:S2267&lt;&gt;"",W2267:X2267&lt;&gt;"",Z2267:AA2267&lt;&gt;"",AC2267&lt;&gt;""),"Good","Bad")</f>
        <v>Bad</v>
      </c>
      <c r="AL2267" t="str" cm="1">
        <f t="array" ref="AL2267">IF(R2267&gt;0,_xlfn.IFS(COUNTIF($L$20:L2267,"&lt;&gt;")&lt;101,1,COUNTIF($L$20:L2267,"&lt;&gt;")&lt;201,2,COUNTIF($L$20:L2267,"&lt;&gt;")&lt;301,3,COUNTIF($L$20:L2267,"&lt;&gt;")&lt;401,4,COUNTIF($L$20:L2267,"&lt;&gt;")&lt;501,5,COUNTIF($L$20:L2267,"&lt;&gt;")&lt;601,6,COUNTIF($L$20:L2267,"&lt;&gt;")&lt;701,7,COUNTIF($L$20:L2267,"&lt;&gt;")&lt;801,8,COUNTIF($L$20:L2267,"&lt;&gt;")&lt;901,9,COUNTIF($L$20:L2267,"&lt;&gt;")&lt;1001,10,COUNTIF($L$20:L2267,"&lt;&gt;")&lt;1101,11,COUNTIF($L$20:L2267,"&lt;&gt;")&lt;1201,12,COUNTIF($L$20:L2267,"&lt;&gt;")&lt;1301,13,COUNTIF($L$20:L2267,"&lt;&gt;")&lt;1401,14,COUNTIF($L$20:L2267,"&lt;&gt;")&lt;1501,15,COUNTIF($L$20:L2267,"&lt;&gt;")&lt;1601,16,COUNTIF($L$20:L2267,"&lt;&gt;")&lt;1701,17,COUNTIF($L$20:L2267,"&lt;&gt;")&lt;1801,18,COUNTIF($L$20:L2267,"&lt;&gt;")&lt;1901,19,COUNTIF($L$20:L2267,"&lt;&gt;")&lt;2001,20,COUNTIF($L$20:L2267,"&lt;&gt;")&lt;2101,21,COUNTIF($L$20:L2267,"&lt;&gt;")&lt;2201,22,COUNTIF($L$20:L2267,"&lt;&gt;")&lt;2301,23,COUNTIF($L$20:L2267,"&lt;&gt;")&lt;2401,24,COUNTIF($L$20:L2267,"&lt;&gt;")&lt;2501,25,COUNTIF($L$20:L2267,"&lt;&gt;")&lt;2601,26,COUNTIF($L$20:L2267,"&lt;&gt;")&lt;2701,27,COUNTIF($L$20:L2267,"&lt;&gt;")&lt;2801,28,COUNTIF($L$20:L2267,"&lt;&gt;")&lt;2901,29,COUNTIF($L$20:L2267,"&lt;&gt;")&lt;3001,30),"")</f>
        <v/>
      </c>
      <c r="AM2267" t="str">
        <f t="shared" si="175"/>
        <v/>
      </c>
      <c r="AN2267" t="str">
        <f t="shared" si="179"/>
        <v/>
      </c>
      <c r="AP2267" t="str">
        <f t="shared" si="178"/>
        <v/>
      </c>
      <c r="AQ2267" t="str">
        <f>IF(AO2267="","",COUNTIFS(AM2267:$AM$3019,AO2267))</f>
        <v/>
      </c>
    </row>
    <row r="2268" spans="1:43" x14ac:dyDescent="0.25">
      <c r="A2268" s="6" t="str">
        <f>IF(COUNT($A$20:A2267)&lt;&gt;$B$4,IF(A2267="","",A2267+1),"")</f>
        <v/>
      </c>
      <c r="B2268" s="3"/>
      <c r="C2268" s="3"/>
      <c r="D2268" s="122"/>
      <c r="E2268" s="3"/>
      <c r="F2268" s="3"/>
      <c r="G2268" s="3"/>
      <c r="H2268" s="3"/>
      <c r="I2268" s="120"/>
      <c r="J2268" s="3"/>
      <c r="K2268" s="95" t="str" cm="1">
        <f t="array" ref="K2268">IF(OR($J$14 = "A",$J$14 = "B",$J$14 = "C"),IF(I2268="","",IF(LEN(I2268)&gt;2,_xlfn.IFS(ISNUMBER(SEARCH("_",I2268)),I2268,ISNUMBER(SEARCH(", ",I2268)),SUBSTITUTE(I2268,", ","_"),ISNUMBER(SEARCH("/ ",I2268)),SUBSTITUTE(I2268,"/ ","_"),ISNUMBER(SEARCH(",",I2268)),SUBSTITUTE(I2268,",","_"),ISNUMBER(SEARCH("/",I2268)),SUBSTITUTE(I2268,"/","_"),ISNUMBER(SEARCH("",I2268)),I2268),I2268)),IF(OR($J$14 = "J",$J$14 = "K"),"",IF(D2268="","",IF(LEN(D2268)&gt;2,_xlfn.IFS(ISNUMBER(SEARCH("_",D2268)),D2268,ISNUMBER(SEARCH(", ",D2268)),SUBSTITUTE(D2268,", ","_"),ISNUMBER(SEARCH("/ ",D2268)),SUBSTITUTE(D2268,"/ ","_"),ISNUMBER(SEARCH(",",D2268)),SUBSTITUTE(D2268,",","_"),ISNUMBER(SEARCH("/",D2268)),SUBSTITUTE(D2268,"/","_"),ISNUMBER(SEARCH("",D2268)),D2268),D2268))))</f>
        <v/>
      </c>
      <c r="L2268" s="1"/>
      <c r="M2268" s="1" t="str">
        <f t="shared" si="176"/>
        <v/>
      </c>
      <c r="N2268" s="94" t="str">
        <f>IF($L2268="None","",IF(ISERROR(VLOOKUP($L2268,Info!$B$4:$B$266,1,FALSE)),"",VLOOKUP($L2268,Info!$B$4:$L$266,5,FALSE)))</f>
        <v/>
      </c>
      <c r="O2268" s="94" t="str">
        <f>IF(K2268="","",IF(AND($J$12&lt;&gt;"ABC",N2268="3"),"BAC",IF(N2268="3","ABC",IF($J$12&lt;&gt;"ABC",IF($J$10="Standard",VLOOKUP(K2268,Info!$BE$4:$BF$481,2,FALSE),VLOOKUP(K2268,Info!$BI$4:$BJ$482,2,FALSE)),IF($J$10="Standard",VLOOKUP(K2268,Info!$AG$4:$AH$2994,2,FALSE),VLOOKUP(K2268,Info!$AK$4:$AL$2997,2,FALSE))))))</f>
        <v/>
      </c>
      <c r="P2268" s="94" t="str">
        <f>IF($L2268="None","",IF(ISERROR(VLOOKUP($L2268,Info!$B$4:$B$266,1,FALSE)),"",VLOOKUP($L2268,Info!$B$4:$L$266,3,FALSE)))</f>
        <v/>
      </c>
      <c r="Q2268" s="96" t="str">
        <f>IF($L2268="None","",IF(ISERROR(VLOOKUP($L2268,Info!$B$4:$B$266,1,FALSE)),"",VLOOKUP($L2268,Info!$B$4:$L$266,4,FALSE)))</f>
        <v/>
      </c>
      <c r="R2268" s="1"/>
      <c r="S2268" s="6" t="str">
        <f t="shared" si="177"/>
        <v/>
      </c>
      <c r="T2268" s="6" t="str">
        <f>IF($L2268="None","",IF(ISERROR(VLOOKUP($L2268,Info!$B$4:$B$266,1,FALSE)),"",VLOOKUP($L2268,Info!$B$4:$L$266,11,FALSE)))</f>
        <v/>
      </c>
      <c r="U2268" s="1"/>
      <c r="V2268" s="1"/>
      <c r="W2268" s="1"/>
      <c r="X2268" s="1" t="str">
        <f>IF($L2268="None","",IF(ISERROR(VLOOKUP($L2268,Info!$B$4:$B$266,1,FALSE)),"",IF(OR(W2268="Metallic Liquid Tight",W2268="Non-Metallic Liquid Tight",W2268="LSZH",W2268="Greenfield"),VLOOKUP($L2268,Info!$B$4:$L$266,7,FALSE),"N/A")))</f>
        <v/>
      </c>
      <c r="Y2268" s="1"/>
      <c r="Z2268" s="96" t="str">
        <f>IF($L2268="None","",IF(ISERROR(VLOOKUP($L2268,Info!$B$4:$B$266,1,FALSE)),"",VLOOKUP($L2268,Info!$B$4:$L$266,9,FALSE)))</f>
        <v/>
      </c>
      <c r="AA2268" s="96" t="str">
        <f>IF($L2268="None","",IF(ISERROR(VLOOKUP($L2268,Info!$B$4:$B$266,1,FALSE)),"",VLOOKUP($L2268,Info!$B$4:$L$266,8,FALSE)))</f>
        <v/>
      </c>
      <c r="AB2268" s="96" t="str">
        <f>IF($L2268="None","",IF(ISERROR(VLOOKUP($L2268,Info!$B$4:$B$266,1,FALSE)),"",VLOOKUP($L2268,Info!$B$4:$L$266,10,FALSE)))</f>
        <v/>
      </c>
      <c r="AC2268" s="1" t="str">
        <f>IF(W2268="SO Cable","Black,White",IF(O2268="","",IF(P2268="","",IF($J$12&lt;&gt;"ABC",IF(P2268&lt;="250",VLOOKUP(O2268,Info!$AZ$4:$BB$22,3,FALSE),VLOOKUP(O2268,Info!$AZ$23:$BB$39,3,FALSE)),IF(P2268&lt;="250",VLOOKUP(O2268,Info!$AO$4:$AQ$22,3,FALSE),VLOOKUP(O2268,Info!$AO$23:$AP$39,3,FALSE))))))</f>
        <v/>
      </c>
      <c r="AD2268" s="1"/>
      <c r="AE2268" s="1" t="str">
        <f>IF($L2268="None","",IF(ISERROR(VLOOKUP($L2268,Info!$B$4:$B$266,1,FALSE)),"",VLOOKUP($L2268,Info!$B$4:$L$266,4,FALSE)))</f>
        <v/>
      </c>
      <c r="AF2268" s="1" t="str">
        <f>IF($L2268="None","",IF(ISERROR(VLOOKUP($L2268,Info!$B$4:$B$266,1,FALSE)),"",VLOOKUP($L2268,Info!$B$4:$L$266,6,FALSE)))</f>
        <v/>
      </c>
      <c r="AG2268" s="1"/>
      <c r="AH2268" s="33" t="str" cm="1">
        <f t="array" ref="AH2268">IF(AND(L2268&lt;&gt;"",O2268&lt;&gt;"",R2268:S2268&lt;&gt;"",W2268:X2268&lt;&gt;"",Z2268:AA2268&lt;&gt;"",AC2268&lt;&gt;""),"Good","Bad")</f>
        <v>Bad</v>
      </c>
      <c r="AL2268" t="str" cm="1">
        <f t="array" ref="AL2268">IF(R2268&gt;0,_xlfn.IFS(COUNTIF($L$20:L2268,"&lt;&gt;")&lt;101,1,COUNTIF($L$20:L2268,"&lt;&gt;")&lt;201,2,COUNTIF($L$20:L2268,"&lt;&gt;")&lt;301,3,COUNTIF($L$20:L2268,"&lt;&gt;")&lt;401,4,COUNTIF($L$20:L2268,"&lt;&gt;")&lt;501,5,COUNTIF($L$20:L2268,"&lt;&gt;")&lt;601,6,COUNTIF($L$20:L2268,"&lt;&gt;")&lt;701,7,COUNTIF($L$20:L2268,"&lt;&gt;")&lt;801,8,COUNTIF($L$20:L2268,"&lt;&gt;")&lt;901,9,COUNTIF($L$20:L2268,"&lt;&gt;")&lt;1001,10,COUNTIF($L$20:L2268,"&lt;&gt;")&lt;1101,11,COUNTIF($L$20:L2268,"&lt;&gt;")&lt;1201,12,COUNTIF($L$20:L2268,"&lt;&gt;")&lt;1301,13,COUNTIF($L$20:L2268,"&lt;&gt;")&lt;1401,14,COUNTIF($L$20:L2268,"&lt;&gt;")&lt;1501,15,COUNTIF($L$20:L2268,"&lt;&gt;")&lt;1601,16,COUNTIF($L$20:L2268,"&lt;&gt;")&lt;1701,17,COUNTIF($L$20:L2268,"&lt;&gt;")&lt;1801,18,COUNTIF($L$20:L2268,"&lt;&gt;")&lt;1901,19,COUNTIF($L$20:L2268,"&lt;&gt;")&lt;2001,20,COUNTIF($L$20:L2268,"&lt;&gt;")&lt;2101,21,COUNTIF($L$20:L2268,"&lt;&gt;")&lt;2201,22,COUNTIF($L$20:L2268,"&lt;&gt;")&lt;2301,23,COUNTIF($L$20:L2268,"&lt;&gt;")&lt;2401,24,COUNTIF($L$20:L2268,"&lt;&gt;")&lt;2501,25,COUNTIF($L$20:L2268,"&lt;&gt;")&lt;2601,26,COUNTIF($L$20:L2268,"&lt;&gt;")&lt;2701,27,COUNTIF($L$20:L2268,"&lt;&gt;")&lt;2801,28,COUNTIF($L$20:L2268,"&lt;&gt;")&lt;2901,29,COUNTIF($L$20:L2268,"&lt;&gt;")&lt;3001,30),"")</f>
        <v/>
      </c>
      <c r="AM2268" t="str">
        <f t="shared" si="175"/>
        <v/>
      </c>
      <c r="AN2268" t="str">
        <f t="shared" si="179"/>
        <v/>
      </c>
      <c r="AP2268" t="str">
        <f t="shared" si="178"/>
        <v/>
      </c>
      <c r="AQ2268" t="str">
        <f>IF(AO2268="","",COUNTIFS(AM2268:$AM$3019,AO2268))</f>
        <v/>
      </c>
    </row>
    <row r="2269" spans="1:43" x14ac:dyDescent="0.25">
      <c r="A2269" s="6" t="str">
        <f>IF(COUNT($A$20:A2268)&lt;&gt;$B$4,IF(A2268="","",A2268+1),"")</f>
        <v/>
      </c>
      <c r="B2269" s="3"/>
      <c r="C2269" s="3"/>
      <c r="D2269" s="122"/>
      <c r="E2269" s="3"/>
      <c r="F2269" s="3"/>
      <c r="G2269" s="3"/>
      <c r="H2269" s="3"/>
      <c r="I2269" s="120"/>
      <c r="J2269" s="3"/>
      <c r="K2269" s="95" t="str" cm="1">
        <f t="array" ref="K2269">IF(OR($J$14 = "A",$J$14 = "B",$J$14 = "C"),IF(I2269="","",IF(LEN(I2269)&gt;2,_xlfn.IFS(ISNUMBER(SEARCH("_",I2269)),I2269,ISNUMBER(SEARCH(", ",I2269)),SUBSTITUTE(I2269,", ","_"),ISNUMBER(SEARCH("/ ",I2269)),SUBSTITUTE(I2269,"/ ","_"),ISNUMBER(SEARCH(",",I2269)),SUBSTITUTE(I2269,",","_"),ISNUMBER(SEARCH("/",I2269)),SUBSTITUTE(I2269,"/","_"),ISNUMBER(SEARCH("",I2269)),I2269),I2269)),IF(OR($J$14 = "J",$J$14 = "K"),"",IF(D2269="","",IF(LEN(D2269)&gt;2,_xlfn.IFS(ISNUMBER(SEARCH("_",D2269)),D2269,ISNUMBER(SEARCH(", ",D2269)),SUBSTITUTE(D2269,", ","_"),ISNUMBER(SEARCH("/ ",D2269)),SUBSTITUTE(D2269,"/ ","_"),ISNUMBER(SEARCH(",",D2269)),SUBSTITUTE(D2269,",","_"),ISNUMBER(SEARCH("/",D2269)),SUBSTITUTE(D2269,"/","_"),ISNUMBER(SEARCH("",D2269)),D2269),D2269))))</f>
        <v/>
      </c>
      <c r="L2269" s="1"/>
      <c r="M2269" s="1" t="str">
        <f t="shared" si="176"/>
        <v/>
      </c>
      <c r="N2269" s="94" t="str">
        <f>IF($L2269="None","",IF(ISERROR(VLOOKUP($L2269,Info!$B$4:$B$266,1,FALSE)),"",VLOOKUP($L2269,Info!$B$4:$L$266,5,FALSE)))</f>
        <v/>
      </c>
      <c r="O2269" s="94" t="str">
        <f>IF(K2269="","",IF(AND($J$12&lt;&gt;"ABC",N2269="3"),"BAC",IF(N2269="3","ABC",IF($J$12&lt;&gt;"ABC",IF($J$10="Standard",VLOOKUP(K2269,Info!$BE$4:$BF$481,2,FALSE),VLOOKUP(K2269,Info!$BI$4:$BJ$482,2,FALSE)),IF($J$10="Standard",VLOOKUP(K2269,Info!$AG$4:$AH$2994,2,FALSE),VLOOKUP(K2269,Info!$AK$4:$AL$2997,2,FALSE))))))</f>
        <v/>
      </c>
      <c r="P2269" s="94" t="str">
        <f>IF($L2269="None","",IF(ISERROR(VLOOKUP($L2269,Info!$B$4:$B$266,1,FALSE)),"",VLOOKUP($L2269,Info!$B$4:$L$266,3,FALSE)))</f>
        <v/>
      </c>
      <c r="Q2269" s="96" t="str">
        <f>IF($L2269="None","",IF(ISERROR(VLOOKUP($L2269,Info!$B$4:$B$266,1,FALSE)),"",VLOOKUP($L2269,Info!$B$4:$L$266,4,FALSE)))</f>
        <v/>
      </c>
      <c r="R2269" s="1"/>
      <c r="S2269" s="6" t="str">
        <f t="shared" si="177"/>
        <v/>
      </c>
      <c r="T2269" s="6" t="str">
        <f>IF($L2269="None","",IF(ISERROR(VLOOKUP($L2269,Info!$B$4:$B$266,1,FALSE)),"",VLOOKUP($L2269,Info!$B$4:$L$266,11,FALSE)))</f>
        <v/>
      </c>
      <c r="U2269" s="1"/>
      <c r="V2269" s="1"/>
      <c r="W2269" s="1"/>
      <c r="X2269" s="1" t="str">
        <f>IF($L2269="None","",IF(ISERROR(VLOOKUP($L2269,Info!$B$4:$B$266,1,FALSE)),"",IF(OR(W2269="Metallic Liquid Tight",W2269="Non-Metallic Liquid Tight",W2269="LSZH",W2269="Greenfield"),VLOOKUP($L2269,Info!$B$4:$L$266,7,FALSE),"N/A")))</f>
        <v/>
      </c>
      <c r="Y2269" s="1"/>
      <c r="Z2269" s="96" t="str">
        <f>IF($L2269="None","",IF(ISERROR(VLOOKUP($L2269,Info!$B$4:$B$266,1,FALSE)),"",VLOOKUP($L2269,Info!$B$4:$L$266,9,FALSE)))</f>
        <v/>
      </c>
      <c r="AA2269" s="96" t="str">
        <f>IF($L2269="None","",IF(ISERROR(VLOOKUP($L2269,Info!$B$4:$B$266,1,FALSE)),"",VLOOKUP($L2269,Info!$B$4:$L$266,8,FALSE)))</f>
        <v/>
      </c>
      <c r="AB2269" s="96" t="str">
        <f>IF($L2269="None","",IF(ISERROR(VLOOKUP($L2269,Info!$B$4:$B$266,1,FALSE)),"",VLOOKUP($L2269,Info!$B$4:$L$266,10,FALSE)))</f>
        <v/>
      </c>
      <c r="AC2269" s="1" t="str">
        <f>IF(W2269="SO Cable","Black,White",IF(O2269="","",IF(P2269="","",IF($J$12&lt;&gt;"ABC",IF(P2269&lt;="250",VLOOKUP(O2269,Info!$AZ$4:$BB$22,3,FALSE),VLOOKUP(O2269,Info!$AZ$23:$BB$39,3,FALSE)),IF(P2269&lt;="250",VLOOKUP(O2269,Info!$AO$4:$AQ$22,3,FALSE),VLOOKUP(O2269,Info!$AO$23:$AP$39,3,FALSE))))))</f>
        <v/>
      </c>
      <c r="AD2269" s="1"/>
      <c r="AE2269" s="1" t="str">
        <f>IF($L2269="None","",IF(ISERROR(VLOOKUP($L2269,Info!$B$4:$B$266,1,FALSE)),"",VLOOKUP($L2269,Info!$B$4:$L$266,4,FALSE)))</f>
        <v/>
      </c>
      <c r="AF2269" s="1" t="str">
        <f>IF($L2269="None","",IF(ISERROR(VLOOKUP($L2269,Info!$B$4:$B$266,1,FALSE)),"",VLOOKUP($L2269,Info!$B$4:$L$266,6,FALSE)))</f>
        <v/>
      </c>
      <c r="AG2269" s="1"/>
      <c r="AH2269" s="33" t="str" cm="1">
        <f t="array" ref="AH2269">IF(AND(L2269&lt;&gt;"",O2269&lt;&gt;"",R2269:S2269&lt;&gt;"",W2269:X2269&lt;&gt;"",Z2269:AA2269&lt;&gt;"",AC2269&lt;&gt;""),"Good","Bad")</f>
        <v>Bad</v>
      </c>
      <c r="AL2269" t="str" cm="1">
        <f t="array" ref="AL2269">IF(R2269&gt;0,_xlfn.IFS(COUNTIF($L$20:L2269,"&lt;&gt;")&lt;101,1,COUNTIF($L$20:L2269,"&lt;&gt;")&lt;201,2,COUNTIF($L$20:L2269,"&lt;&gt;")&lt;301,3,COUNTIF($L$20:L2269,"&lt;&gt;")&lt;401,4,COUNTIF($L$20:L2269,"&lt;&gt;")&lt;501,5,COUNTIF($L$20:L2269,"&lt;&gt;")&lt;601,6,COUNTIF($L$20:L2269,"&lt;&gt;")&lt;701,7,COUNTIF($L$20:L2269,"&lt;&gt;")&lt;801,8,COUNTIF($L$20:L2269,"&lt;&gt;")&lt;901,9,COUNTIF($L$20:L2269,"&lt;&gt;")&lt;1001,10,COUNTIF($L$20:L2269,"&lt;&gt;")&lt;1101,11,COUNTIF($L$20:L2269,"&lt;&gt;")&lt;1201,12,COUNTIF($L$20:L2269,"&lt;&gt;")&lt;1301,13,COUNTIF($L$20:L2269,"&lt;&gt;")&lt;1401,14,COUNTIF($L$20:L2269,"&lt;&gt;")&lt;1501,15,COUNTIF($L$20:L2269,"&lt;&gt;")&lt;1601,16,COUNTIF($L$20:L2269,"&lt;&gt;")&lt;1701,17,COUNTIF($L$20:L2269,"&lt;&gt;")&lt;1801,18,COUNTIF($L$20:L2269,"&lt;&gt;")&lt;1901,19,COUNTIF($L$20:L2269,"&lt;&gt;")&lt;2001,20,COUNTIF($L$20:L2269,"&lt;&gt;")&lt;2101,21,COUNTIF($L$20:L2269,"&lt;&gt;")&lt;2201,22,COUNTIF($L$20:L2269,"&lt;&gt;")&lt;2301,23,COUNTIF($L$20:L2269,"&lt;&gt;")&lt;2401,24,COUNTIF($L$20:L2269,"&lt;&gt;")&lt;2501,25,COUNTIF($L$20:L2269,"&lt;&gt;")&lt;2601,26,COUNTIF($L$20:L2269,"&lt;&gt;")&lt;2701,27,COUNTIF($L$20:L2269,"&lt;&gt;")&lt;2801,28,COUNTIF($L$20:L2269,"&lt;&gt;")&lt;2901,29,COUNTIF($L$20:L2269,"&lt;&gt;")&lt;3001,30),"")</f>
        <v/>
      </c>
      <c r="AM2269" t="str">
        <f t="shared" si="175"/>
        <v/>
      </c>
      <c r="AN2269" t="str">
        <f t="shared" si="179"/>
        <v/>
      </c>
      <c r="AP2269" t="str">
        <f t="shared" si="178"/>
        <v/>
      </c>
      <c r="AQ2269" t="str">
        <f>IF(AO2269="","",COUNTIFS(AM2269:$AM$3019,AO2269))</f>
        <v/>
      </c>
    </row>
    <row r="2270" spans="1:43" x14ac:dyDescent="0.25">
      <c r="A2270" s="6" t="str">
        <f>IF(COUNT($A$20:A2269)&lt;&gt;$B$4,IF(A2269="","",A2269+1),"")</f>
        <v/>
      </c>
      <c r="B2270" s="3"/>
      <c r="C2270" s="3"/>
      <c r="D2270" s="122"/>
      <c r="E2270" s="3"/>
      <c r="F2270" s="3"/>
      <c r="G2270" s="3"/>
      <c r="H2270" s="3"/>
      <c r="I2270" s="120"/>
      <c r="J2270" s="3"/>
      <c r="K2270" s="95" t="str" cm="1">
        <f t="array" ref="K2270">IF(OR($J$14 = "A",$J$14 = "B",$J$14 = "C"),IF(I2270="","",IF(LEN(I2270)&gt;2,_xlfn.IFS(ISNUMBER(SEARCH("_",I2270)),I2270,ISNUMBER(SEARCH(", ",I2270)),SUBSTITUTE(I2270,", ","_"),ISNUMBER(SEARCH("/ ",I2270)),SUBSTITUTE(I2270,"/ ","_"),ISNUMBER(SEARCH(",",I2270)),SUBSTITUTE(I2270,",","_"),ISNUMBER(SEARCH("/",I2270)),SUBSTITUTE(I2270,"/","_"),ISNUMBER(SEARCH("",I2270)),I2270),I2270)),IF(OR($J$14 = "J",$J$14 = "K"),"",IF(D2270="","",IF(LEN(D2270)&gt;2,_xlfn.IFS(ISNUMBER(SEARCH("_",D2270)),D2270,ISNUMBER(SEARCH(", ",D2270)),SUBSTITUTE(D2270,", ","_"),ISNUMBER(SEARCH("/ ",D2270)),SUBSTITUTE(D2270,"/ ","_"),ISNUMBER(SEARCH(",",D2270)),SUBSTITUTE(D2270,",","_"),ISNUMBER(SEARCH("/",D2270)),SUBSTITUTE(D2270,"/","_"),ISNUMBER(SEARCH("",D2270)),D2270),D2270))))</f>
        <v/>
      </c>
      <c r="L2270" s="1"/>
      <c r="M2270" s="1" t="str">
        <f t="shared" si="176"/>
        <v/>
      </c>
      <c r="N2270" s="94" t="str">
        <f>IF($L2270="None","",IF(ISERROR(VLOOKUP($L2270,Info!$B$4:$B$266,1,FALSE)),"",VLOOKUP($L2270,Info!$B$4:$L$266,5,FALSE)))</f>
        <v/>
      </c>
      <c r="O2270" s="94" t="str">
        <f>IF(K2270="","",IF(AND($J$12&lt;&gt;"ABC",N2270="3"),"BAC",IF(N2270="3","ABC",IF($J$12&lt;&gt;"ABC",IF($J$10="Standard",VLOOKUP(K2270,Info!$BE$4:$BF$481,2,FALSE),VLOOKUP(K2270,Info!$BI$4:$BJ$482,2,FALSE)),IF($J$10="Standard",VLOOKUP(K2270,Info!$AG$4:$AH$2994,2,FALSE),VLOOKUP(K2270,Info!$AK$4:$AL$2997,2,FALSE))))))</f>
        <v/>
      </c>
      <c r="P2270" s="94" t="str">
        <f>IF($L2270="None","",IF(ISERROR(VLOOKUP($L2270,Info!$B$4:$B$266,1,FALSE)),"",VLOOKUP($L2270,Info!$B$4:$L$266,3,FALSE)))</f>
        <v/>
      </c>
      <c r="Q2270" s="96" t="str">
        <f>IF($L2270="None","",IF(ISERROR(VLOOKUP($L2270,Info!$B$4:$B$266,1,FALSE)),"",VLOOKUP($L2270,Info!$B$4:$L$266,4,FALSE)))</f>
        <v/>
      </c>
      <c r="R2270" s="1"/>
      <c r="S2270" s="6" t="str">
        <f t="shared" si="177"/>
        <v/>
      </c>
      <c r="T2270" s="6" t="str">
        <f>IF($L2270="None","",IF(ISERROR(VLOOKUP($L2270,Info!$B$4:$B$266,1,FALSE)),"",VLOOKUP($L2270,Info!$B$4:$L$266,11,FALSE)))</f>
        <v/>
      </c>
      <c r="U2270" s="1"/>
      <c r="V2270" s="1"/>
      <c r="W2270" s="1"/>
      <c r="X2270" s="1" t="str">
        <f>IF($L2270="None","",IF(ISERROR(VLOOKUP($L2270,Info!$B$4:$B$266,1,FALSE)),"",IF(OR(W2270="Metallic Liquid Tight",W2270="Non-Metallic Liquid Tight",W2270="LSZH",W2270="Greenfield"),VLOOKUP($L2270,Info!$B$4:$L$266,7,FALSE),"N/A")))</f>
        <v/>
      </c>
      <c r="Y2270" s="1"/>
      <c r="Z2270" s="96" t="str">
        <f>IF($L2270="None","",IF(ISERROR(VLOOKUP($L2270,Info!$B$4:$B$266,1,FALSE)),"",VLOOKUP($L2270,Info!$B$4:$L$266,9,FALSE)))</f>
        <v/>
      </c>
      <c r="AA2270" s="96" t="str">
        <f>IF($L2270="None","",IF(ISERROR(VLOOKUP($L2270,Info!$B$4:$B$266,1,FALSE)),"",VLOOKUP($L2270,Info!$B$4:$L$266,8,FALSE)))</f>
        <v/>
      </c>
      <c r="AB2270" s="96" t="str">
        <f>IF($L2270="None","",IF(ISERROR(VLOOKUP($L2270,Info!$B$4:$B$266,1,FALSE)),"",VLOOKUP($L2270,Info!$B$4:$L$266,10,FALSE)))</f>
        <v/>
      </c>
      <c r="AC2270" s="1" t="str">
        <f>IF(W2270="SO Cable","Black,White",IF(O2270="","",IF(P2270="","",IF($J$12&lt;&gt;"ABC",IF(P2270&lt;="250",VLOOKUP(O2270,Info!$AZ$4:$BB$22,3,FALSE),VLOOKUP(O2270,Info!$AZ$23:$BB$39,3,FALSE)),IF(P2270&lt;="250",VLOOKUP(O2270,Info!$AO$4:$AQ$22,3,FALSE),VLOOKUP(O2270,Info!$AO$23:$AP$39,3,FALSE))))))</f>
        <v/>
      </c>
      <c r="AD2270" s="1"/>
      <c r="AE2270" s="1" t="str">
        <f>IF($L2270="None","",IF(ISERROR(VLOOKUP($L2270,Info!$B$4:$B$266,1,FALSE)),"",VLOOKUP($L2270,Info!$B$4:$L$266,4,FALSE)))</f>
        <v/>
      </c>
      <c r="AF2270" s="1" t="str">
        <f>IF($L2270="None","",IF(ISERROR(VLOOKUP($L2270,Info!$B$4:$B$266,1,FALSE)),"",VLOOKUP($L2270,Info!$B$4:$L$266,6,FALSE)))</f>
        <v/>
      </c>
      <c r="AG2270" s="1"/>
      <c r="AH2270" s="33" t="str" cm="1">
        <f t="array" ref="AH2270">IF(AND(L2270&lt;&gt;"",O2270&lt;&gt;"",R2270:S2270&lt;&gt;"",W2270:X2270&lt;&gt;"",Z2270:AA2270&lt;&gt;"",AC2270&lt;&gt;""),"Good","Bad")</f>
        <v>Bad</v>
      </c>
      <c r="AL2270" t="str" cm="1">
        <f t="array" ref="AL2270">IF(R2270&gt;0,_xlfn.IFS(COUNTIF($L$20:L2270,"&lt;&gt;")&lt;101,1,COUNTIF($L$20:L2270,"&lt;&gt;")&lt;201,2,COUNTIF($L$20:L2270,"&lt;&gt;")&lt;301,3,COUNTIF($L$20:L2270,"&lt;&gt;")&lt;401,4,COUNTIF($L$20:L2270,"&lt;&gt;")&lt;501,5,COUNTIF($L$20:L2270,"&lt;&gt;")&lt;601,6,COUNTIF($L$20:L2270,"&lt;&gt;")&lt;701,7,COUNTIF($L$20:L2270,"&lt;&gt;")&lt;801,8,COUNTIF($L$20:L2270,"&lt;&gt;")&lt;901,9,COUNTIF($L$20:L2270,"&lt;&gt;")&lt;1001,10,COUNTIF($L$20:L2270,"&lt;&gt;")&lt;1101,11,COUNTIF($L$20:L2270,"&lt;&gt;")&lt;1201,12,COUNTIF($L$20:L2270,"&lt;&gt;")&lt;1301,13,COUNTIF($L$20:L2270,"&lt;&gt;")&lt;1401,14,COUNTIF($L$20:L2270,"&lt;&gt;")&lt;1501,15,COUNTIF($L$20:L2270,"&lt;&gt;")&lt;1601,16,COUNTIF($L$20:L2270,"&lt;&gt;")&lt;1701,17,COUNTIF($L$20:L2270,"&lt;&gt;")&lt;1801,18,COUNTIF($L$20:L2270,"&lt;&gt;")&lt;1901,19,COUNTIF($L$20:L2270,"&lt;&gt;")&lt;2001,20,COUNTIF($L$20:L2270,"&lt;&gt;")&lt;2101,21,COUNTIF($L$20:L2270,"&lt;&gt;")&lt;2201,22,COUNTIF($L$20:L2270,"&lt;&gt;")&lt;2301,23,COUNTIF($L$20:L2270,"&lt;&gt;")&lt;2401,24,COUNTIF($L$20:L2270,"&lt;&gt;")&lt;2501,25,COUNTIF($L$20:L2270,"&lt;&gt;")&lt;2601,26,COUNTIF($L$20:L2270,"&lt;&gt;")&lt;2701,27,COUNTIF($L$20:L2270,"&lt;&gt;")&lt;2801,28,COUNTIF($L$20:L2270,"&lt;&gt;")&lt;2901,29,COUNTIF($L$20:L2270,"&lt;&gt;")&lt;3001,30),"")</f>
        <v/>
      </c>
      <c r="AM2270" t="str">
        <f t="shared" si="175"/>
        <v/>
      </c>
      <c r="AN2270" t="str">
        <f t="shared" si="179"/>
        <v/>
      </c>
      <c r="AP2270" t="str">
        <f t="shared" si="178"/>
        <v/>
      </c>
      <c r="AQ2270" t="str">
        <f>IF(AO2270="","",COUNTIFS(AM2270:$AM$3019,AO2270))</f>
        <v/>
      </c>
    </row>
    <row r="2271" spans="1:43" x14ac:dyDescent="0.25">
      <c r="A2271" s="6" t="str">
        <f>IF(COUNT($A$20:A2270)&lt;&gt;$B$4,IF(A2270="","",A2270+1),"")</f>
        <v/>
      </c>
      <c r="B2271" s="3"/>
      <c r="C2271" s="3"/>
      <c r="D2271" s="122"/>
      <c r="E2271" s="3"/>
      <c r="F2271" s="3"/>
      <c r="G2271" s="3"/>
      <c r="H2271" s="3"/>
      <c r="I2271" s="120"/>
      <c r="J2271" s="3"/>
      <c r="K2271" s="95" t="str" cm="1">
        <f t="array" ref="K2271">IF(OR($J$14 = "A",$J$14 = "B",$J$14 = "C"),IF(I2271="","",IF(LEN(I2271)&gt;2,_xlfn.IFS(ISNUMBER(SEARCH("_",I2271)),I2271,ISNUMBER(SEARCH(", ",I2271)),SUBSTITUTE(I2271,", ","_"),ISNUMBER(SEARCH("/ ",I2271)),SUBSTITUTE(I2271,"/ ","_"),ISNUMBER(SEARCH(",",I2271)),SUBSTITUTE(I2271,",","_"),ISNUMBER(SEARCH("/",I2271)),SUBSTITUTE(I2271,"/","_"),ISNUMBER(SEARCH("",I2271)),I2271),I2271)),IF(OR($J$14 = "J",$J$14 = "K"),"",IF(D2271="","",IF(LEN(D2271)&gt;2,_xlfn.IFS(ISNUMBER(SEARCH("_",D2271)),D2271,ISNUMBER(SEARCH(", ",D2271)),SUBSTITUTE(D2271,", ","_"),ISNUMBER(SEARCH("/ ",D2271)),SUBSTITUTE(D2271,"/ ","_"),ISNUMBER(SEARCH(",",D2271)),SUBSTITUTE(D2271,",","_"),ISNUMBER(SEARCH("/",D2271)),SUBSTITUTE(D2271,"/","_"),ISNUMBER(SEARCH("",D2271)),D2271),D2271))))</f>
        <v/>
      </c>
      <c r="L2271" s="1"/>
      <c r="M2271" s="1" t="str">
        <f t="shared" si="176"/>
        <v/>
      </c>
      <c r="N2271" s="94" t="str">
        <f>IF($L2271="None","",IF(ISERROR(VLOOKUP($L2271,Info!$B$4:$B$266,1,FALSE)),"",VLOOKUP($L2271,Info!$B$4:$L$266,5,FALSE)))</f>
        <v/>
      </c>
      <c r="O2271" s="94" t="str">
        <f>IF(K2271="","",IF(AND($J$12&lt;&gt;"ABC",N2271="3"),"BAC",IF(N2271="3","ABC",IF($J$12&lt;&gt;"ABC",IF($J$10="Standard",VLOOKUP(K2271,Info!$BE$4:$BF$481,2,FALSE),VLOOKUP(K2271,Info!$BI$4:$BJ$482,2,FALSE)),IF($J$10="Standard",VLOOKUP(K2271,Info!$AG$4:$AH$2994,2,FALSE),VLOOKUP(K2271,Info!$AK$4:$AL$2997,2,FALSE))))))</f>
        <v/>
      </c>
      <c r="P2271" s="94" t="str">
        <f>IF($L2271="None","",IF(ISERROR(VLOOKUP($L2271,Info!$B$4:$B$266,1,FALSE)),"",VLOOKUP($L2271,Info!$B$4:$L$266,3,FALSE)))</f>
        <v/>
      </c>
      <c r="Q2271" s="96" t="str">
        <f>IF($L2271="None","",IF(ISERROR(VLOOKUP($L2271,Info!$B$4:$B$266,1,FALSE)),"",VLOOKUP($L2271,Info!$B$4:$L$266,4,FALSE)))</f>
        <v/>
      </c>
      <c r="R2271" s="1"/>
      <c r="S2271" s="6" t="str">
        <f t="shared" si="177"/>
        <v/>
      </c>
      <c r="T2271" s="6" t="str">
        <f>IF($L2271="None","",IF(ISERROR(VLOOKUP($L2271,Info!$B$4:$B$266,1,FALSE)),"",VLOOKUP($L2271,Info!$B$4:$L$266,11,FALSE)))</f>
        <v/>
      </c>
      <c r="U2271" s="1"/>
      <c r="V2271" s="1"/>
      <c r="W2271" s="1"/>
      <c r="X2271" s="1" t="str">
        <f>IF($L2271="None","",IF(ISERROR(VLOOKUP($L2271,Info!$B$4:$B$266,1,FALSE)),"",IF(OR(W2271="Metallic Liquid Tight",W2271="Non-Metallic Liquid Tight",W2271="LSZH",W2271="Greenfield"),VLOOKUP($L2271,Info!$B$4:$L$266,7,FALSE),"N/A")))</f>
        <v/>
      </c>
      <c r="Y2271" s="1"/>
      <c r="Z2271" s="96" t="str">
        <f>IF($L2271="None","",IF(ISERROR(VLOOKUP($L2271,Info!$B$4:$B$266,1,FALSE)),"",VLOOKUP($L2271,Info!$B$4:$L$266,9,FALSE)))</f>
        <v/>
      </c>
      <c r="AA2271" s="96" t="str">
        <f>IF($L2271="None","",IF(ISERROR(VLOOKUP($L2271,Info!$B$4:$B$266,1,FALSE)),"",VLOOKUP($L2271,Info!$B$4:$L$266,8,FALSE)))</f>
        <v/>
      </c>
      <c r="AB2271" s="96" t="str">
        <f>IF($L2271="None","",IF(ISERROR(VLOOKUP($L2271,Info!$B$4:$B$266,1,FALSE)),"",VLOOKUP($L2271,Info!$B$4:$L$266,10,FALSE)))</f>
        <v/>
      </c>
      <c r="AC2271" s="1" t="str">
        <f>IF(W2271="SO Cable","Black,White",IF(O2271="","",IF(P2271="","",IF($J$12&lt;&gt;"ABC",IF(P2271&lt;="250",VLOOKUP(O2271,Info!$AZ$4:$BB$22,3,FALSE),VLOOKUP(O2271,Info!$AZ$23:$BB$39,3,FALSE)),IF(P2271&lt;="250",VLOOKUP(O2271,Info!$AO$4:$AQ$22,3,FALSE),VLOOKUP(O2271,Info!$AO$23:$AP$39,3,FALSE))))))</f>
        <v/>
      </c>
      <c r="AD2271" s="1"/>
      <c r="AE2271" s="1" t="str">
        <f>IF($L2271="None","",IF(ISERROR(VLOOKUP($L2271,Info!$B$4:$B$266,1,FALSE)),"",VLOOKUP($L2271,Info!$B$4:$L$266,4,FALSE)))</f>
        <v/>
      </c>
      <c r="AF2271" s="1" t="str">
        <f>IF($L2271="None","",IF(ISERROR(VLOOKUP($L2271,Info!$B$4:$B$266,1,FALSE)),"",VLOOKUP($L2271,Info!$B$4:$L$266,6,FALSE)))</f>
        <v/>
      </c>
      <c r="AG2271" s="1"/>
      <c r="AH2271" s="33" t="str" cm="1">
        <f t="array" ref="AH2271">IF(AND(L2271&lt;&gt;"",O2271&lt;&gt;"",R2271:S2271&lt;&gt;"",W2271:X2271&lt;&gt;"",Z2271:AA2271&lt;&gt;"",AC2271&lt;&gt;""),"Good","Bad")</f>
        <v>Bad</v>
      </c>
      <c r="AL2271" t="str" cm="1">
        <f t="array" ref="AL2271">IF(R2271&gt;0,_xlfn.IFS(COUNTIF($L$20:L2271,"&lt;&gt;")&lt;101,1,COUNTIF($L$20:L2271,"&lt;&gt;")&lt;201,2,COUNTIF($L$20:L2271,"&lt;&gt;")&lt;301,3,COUNTIF($L$20:L2271,"&lt;&gt;")&lt;401,4,COUNTIF($L$20:L2271,"&lt;&gt;")&lt;501,5,COUNTIF($L$20:L2271,"&lt;&gt;")&lt;601,6,COUNTIF($L$20:L2271,"&lt;&gt;")&lt;701,7,COUNTIF($L$20:L2271,"&lt;&gt;")&lt;801,8,COUNTIF($L$20:L2271,"&lt;&gt;")&lt;901,9,COUNTIF($L$20:L2271,"&lt;&gt;")&lt;1001,10,COUNTIF($L$20:L2271,"&lt;&gt;")&lt;1101,11,COUNTIF($L$20:L2271,"&lt;&gt;")&lt;1201,12,COUNTIF($L$20:L2271,"&lt;&gt;")&lt;1301,13,COUNTIF($L$20:L2271,"&lt;&gt;")&lt;1401,14,COUNTIF($L$20:L2271,"&lt;&gt;")&lt;1501,15,COUNTIF($L$20:L2271,"&lt;&gt;")&lt;1601,16,COUNTIF($L$20:L2271,"&lt;&gt;")&lt;1701,17,COUNTIF($L$20:L2271,"&lt;&gt;")&lt;1801,18,COUNTIF($L$20:L2271,"&lt;&gt;")&lt;1901,19,COUNTIF($L$20:L2271,"&lt;&gt;")&lt;2001,20,COUNTIF($L$20:L2271,"&lt;&gt;")&lt;2101,21,COUNTIF($L$20:L2271,"&lt;&gt;")&lt;2201,22,COUNTIF($L$20:L2271,"&lt;&gt;")&lt;2301,23,COUNTIF($L$20:L2271,"&lt;&gt;")&lt;2401,24,COUNTIF($L$20:L2271,"&lt;&gt;")&lt;2501,25,COUNTIF($L$20:L2271,"&lt;&gt;")&lt;2601,26,COUNTIF($L$20:L2271,"&lt;&gt;")&lt;2701,27,COUNTIF($L$20:L2271,"&lt;&gt;")&lt;2801,28,COUNTIF($L$20:L2271,"&lt;&gt;")&lt;2901,29,COUNTIF($L$20:L2271,"&lt;&gt;")&lt;3001,30),"")</f>
        <v/>
      </c>
      <c r="AM2271" t="str">
        <f t="shared" si="175"/>
        <v/>
      </c>
      <c r="AN2271" t="str">
        <f t="shared" si="179"/>
        <v/>
      </c>
      <c r="AP2271" t="str">
        <f t="shared" si="178"/>
        <v/>
      </c>
      <c r="AQ2271" t="str">
        <f>IF(AO2271="","",COUNTIFS(AM2271:$AM$3019,AO2271))</f>
        <v/>
      </c>
    </row>
    <row r="2272" spans="1:43" x14ac:dyDescent="0.25">
      <c r="A2272" s="6" t="str">
        <f>IF(COUNT($A$20:A2271)&lt;&gt;$B$4,IF(A2271="","",A2271+1),"")</f>
        <v/>
      </c>
      <c r="B2272" s="3"/>
      <c r="C2272" s="3"/>
      <c r="D2272" s="122"/>
      <c r="E2272" s="3"/>
      <c r="F2272" s="3"/>
      <c r="G2272" s="3"/>
      <c r="H2272" s="3"/>
      <c r="I2272" s="120"/>
      <c r="J2272" s="3"/>
      <c r="K2272" s="95" t="str" cm="1">
        <f t="array" ref="K2272">IF(OR($J$14 = "A",$J$14 = "B",$J$14 = "C"),IF(I2272="","",IF(LEN(I2272)&gt;2,_xlfn.IFS(ISNUMBER(SEARCH("_",I2272)),I2272,ISNUMBER(SEARCH(", ",I2272)),SUBSTITUTE(I2272,", ","_"),ISNUMBER(SEARCH("/ ",I2272)),SUBSTITUTE(I2272,"/ ","_"),ISNUMBER(SEARCH(",",I2272)),SUBSTITUTE(I2272,",","_"),ISNUMBER(SEARCH("/",I2272)),SUBSTITUTE(I2272,"/","_"),ISNUMBER(SEARCH("",I2272)),I2272),I2272)),IF(OR($J$14 = "J",$J$14 = "K"),"",IF(D2272="","",IF(LEN(D2272)&gt;2,_xlfn.IFS(ISNUMBER(SEARCH("_",D2272)),D2272,ISNUMBER(SEARCH(", ",D2272)),SUBSTITUTE(D2272,", ","_"),ISNUMBER(SEARCH("/ ",D2272)),SUBSTITUTE(D2272,"/ ","_"),ISNUMBER(SEARCH(",",D2272)),SUBSTITUTE(D2272,",","_"),ISNUMBER(SEARCH("/",D2272)),SUBSTITUTE(D2272,"/","_"),ISNUMBER(SEARCH("",D2272)),D2272),D2272))))</f>
        <v/>
      </c>
      <c r="L2272" s="1"/>
      <c r="M2272" s="1" t="str">
        <f t="shared" si="176"/>
        <v/>
      </c>
      <c r="N2272" s="94" t="str">
        <f>IF($L2272="None","",IF(ISERROR(VLOOKUP($L2272,Info!$B$4:$B$266,1,FALSE)),"",VLOOKUP($L2272,Info!$B$4:$L$266,5,FALSE)))</f>
        <v/>
      </c>
      <c r="O2272" s="94" t="str">
        <f>IF(K2272="","",IF(AND($J$12&lt;&gt;"ABC",N2272="3"),"BAC",IF(N2272="3","ABC",IF($J$12&lt;&gt;"ABC",IF($J$10="Standard",VLOOKUP(K2272,Info!$BE$4:$BF$481,2,FALSE),VLOOKUP(K2272,Info!$BI$4:$BJ$482,2,FALSE)),IF($J$10="Standard",VLOOKUP(K2272,Info!$AG$4:$AH$2994,2,FALSE),VLOOKUP(K2272,Info!$AK$4:$AL$2997,2,FALSE))))))</f>
        <v/>
      </c>
      <c r="P2272" s="94" t="str">
        <f>IF($L2272="None","",IF(ISERROR(VLOOKUP($L2272,Info!$B$4:$B$266,1,FALSE)),"",VLOOKUP($L2272,Info!$B$4:$L$266,3,FALSE)))</f>
        <v/>
      </c>
      <c r="Q2272" s="96" t="str">
        <f>IF($L2272="None","",IF(ISERROR(VLOOKUP($L2272,Info!$B$4:$B$266,1,FALSE)),"",VLOOKUP($L2272,Info!$B$4:$L$266,4,FALSE)))</f>
        <v/>
      </c>
      <c r="R2272" s="1"/>
      <c r="S2272" s="6" t="str">
        <f t="shared" si="177"/>
        <v/>
      </c>
      <c r="T2272" s="6" t="str">
        <f>IF($L2272="None","",IF(ISERROR(VLOOKUP($L2272,Info!$B$4:$B$266,1,FALSE)),"",VLOOKUP($L2272,Info!$B$4:$L$266,11,FALSE)))</f>
        <v/>
      </c>
      <c r="U2272" s="1"/>
      <c r="V2272" s="1"/>
      <c r="W2272" s="1"/>
      <c r="X2272" s="1" t="str">
        <f>IF($L2272="None","",IF(ISERROR(VLOOKUP($L2272,Info!$B$4:$B$266,1,FALSE)),"",IF(OR(W2272="Metallic Liquid Tight",W2272="Non-Metallic Liquid Tight",W2272="LSZH",W2272="Greenfield"),VLOOKUP($L2272,Info!$B$4:$L$266,7,FALSE),"N/A")))</f>
        <v/>
      </c>
      <c r="Y2272" s="1"/>
      <c r="Z2272" s="96" t="str">
        <f>IF($L2272="None","",IF(ISERROR(VLOOKUP($L2272,Info!$B$4:$B$266,1,FALSE)),"",VLOOKUP($L2272,Info!$B$4:$L$266,9,FALSE)))</f>
        <v/>
      </c>
      <c r="AA2272" s="96" t="str">
        <f>IF($L2272="None","",IF(ISERROR(VLOOKUP($L2272,Info!$B$4:$B$266,1,FALSE)),"",VLOOKUP($L2272,Info!$B$4:$L$266,8,FALSE)))</f>
        <v/>
      </c>
      <c r="AB2272" s="96" t="str">
        <f>IF($L2272="None","",IF(ISERROR(VLOOKUP($L2272,Info!$B$4:$B$266,1,FALSE)),"",VLOOKUP($L2272,Info!$B$4:$L$266,10,FALSE)))</f>
        <v/>
      </c>
      <c r="AC2272" s="1" t="str">
        <f>IF(W2272="SO Cable","Black,White",IF(O2272="","",IF(P2272="","",IF($J$12&lt;&gt;"ABC",IF(P2272&lt;="250",VLOOKUP(O2272,Info!$AZ$4:$BB$22,3,FALSE),VLOOKUP(O2272,Info!$AZ$23:$BB$39,3,FALSE)),IF(P2272&lt;="250",VLOOKUP(O2272,Info!$AO$4:$AQ$22,3,FALSE),VLOOKUP(O2272,Info!$AO$23:$AP$39,3,FALSE))))))</f>
        <v/>
      </c>
      <c r="AD2272" s="1"/>
      <c r="AE2272" s="1" t="str">
        <f>IF($L2272="None","",IF(ISERROR(VLOOKUP($L2272,Info!$B$4:$B$266,1,FALSE)),"",VLOOKUP($L2272,Info!$B$4:$L$266,4,FALSE)))</f>
        <v/>
      </c>
      <c r="AF2272" s="1" t="str">
        <f>IF($L2272="None","",IF(ISERROR(VLOOKUP($L2272,Info!$B$4:$B$266,1,FALSE)),"",VLOOKUP($L2272,Info!$B$4:$L$266,6,FALSE)))</f>
        <v/>
      </c>
      <c r="AG2272" s="1"/>
      <c r="AH2272" s="33" t="str" cm="1">
        <f t="array" ref="AH2272">IF(AND(L2272&lt;&gt;"",O2272&lt;&gt;"",R2272:S2272&lt;&gt;"",W2272:X2272&lt;&gt;"",Z2272:AA2272&lt;&gt;"",AC2272&lt;&gt;""),"Good","Bad")</f>
        <v>Bad</v>
      </c>
      <c r="AL2272" t="str" cm="1">
        <f t="array" ref="AL2272">IF(R2272&gt;0,_xlfn.IFS(COUNTIF($L$20:L2272,"&lt;&gt;")&lt;101,1,COUNTIF($L$20:L2272,"&lt;&gt;")&lt;201,2,COUNTIF($L$20:L2272,"&lt;&gt;")&lt;301,3,COUNTIF($L$20:L2272,"&lt;&gt;")&lt;401,4,COUNTIF($L$20:L2272,"&lt;&gt;")&lt;501,5,COUNTIF($L$20:L2272,"&lt;&gt;")&lt;601,6,COUNTIF($L$20:L2272,"&lt;&gt;")&lt;701,7,COUNTIF($L$20:L2272,"&lt;&gt;")&lt;801,8,COUNTIF($L$20:L2272,"&lt;&gt;")&lt;901,9,COUNTIF($L$20:L2272,"&lt;&gt;")&lt;1001,10,COUNTIF($L$20:L2272,"&lt;&gt;")&lt;1101,11,COUNTIF($L$20:L2272,"&lt;&gt;")&lt;1201,12,COUNTIF($L$20:L2272,"&lt;&gt;")&lt;1301,13,COUNTIF($L$20:L2272,"&lt;&gt;")&lt;1401,14,COUNTIF($L$20:L2272,"&lt;&gt;")&lt;1501,15,COUNTIF($L$20:L2272,"&lt;&gt;")&lt;1601,16,COUNTIF($L$20:L2272,"&lt;&gt;")&lt;1701,17,COUNTIF($L$20:L2272,"&lt;&gt;")&lt;1801,18,COUNTIF($L$20:L2272,"&lt;&gt;")&lt;1901,19,COUNTIF($L$20:L2272,"&lt;&gt;")&lt;2001,20,COUNTIF($L$20:L2272,"&lt;&gt;")&lt;2101,21,COUNTIF($L$20:L2272,"&lt;&gt;")&lt;2201,22,COUNTIF($L$20:L2272,"&lt;&gt;")&lt;2301,23,COUNTIF($L$20:L2272,"&lt;&gt;")&lt;2401,24,COUNTIF($L$20:L2272,"&lt;&gt;")&lt;2501,25,COUNTIF($L$20:L2272,"&lt;&gt;")&lt;2601,26,COUNTIF($L$20:L2272,"&lt;&gt;")&lt;2701,27,COUNTIF($L$20:L2272,"&lt;&gt;")&lt;2801,28,COUNTIF($L$20:L2272,"&lt;&gt;")&lt;2901,29,COUNTIF($L$20:L2272,"&lt;&gt;")&lt;3001,30),"")</f>
        <v/>
      </c>
      <c r="AM2272" t="str">
        <f t="shared" si="175"/>
        <v/>
      </c>
      <c r="AN2272" t="str">
        <f t="shared" si="179"/>
        <v/>
      </c>
      <c r="AP2272" t="str">
        <f t="shared" si="178"/>
        <v/>
      </c>
      <c r="AQ2272" t="str">
        <f>IF(AO2272="","",COUNTIFS(AM2272:$AM$3019,AO2272))</f>
        <v/>
      </c>
    </row>
    <row r="2273" spans="1:43" x14ac:dyDescent="0.25">
      <c r="A2273" s="6" t="str">
        <f>IF(COUNT($A$20:A2272)&lt;&gt;$B$4,IF(A2272="","",A2272+1),"")</f>
        <v/>
      </c>
      <c r="B2273" s="3"/>
      <c r="C2273" s="3"/>
      <c r="D2273" s="122"/>
      <c r="E2273" s="3"/>
      <c r="F2273" s="3"/>
      <c r="G2273" s="3"/>
      <c r="H2273" s="3"/>
      <c r="I2273" s="120"/>
      <c r="J2273" s="3"/>
      <c r="K2273" s="95" t="str" cm="1">
        <f t="array" ref="K2273">IF(OR($J$14 = "A",$J$14 = "B",$J$14 = "C"),IF(I2273="","",IF(LEN(I2273)&gt;2,_xlfn.IFS(ISNUMBER(SEARCH("_",I2273)),I2273,ISNUMBER(SEARCH(", ",I2273)),SUBSTITUTE(I2273,", ","_"),ISNUMBER(SEARCH("/ ",I2273)),SUBSTITUTE(I2273,"/ ","_"),ISNUMBER(SEARCH(",",I2273)),SUBSTITUTE(I2273,",","_"),ISNUMBER(SEARCH("/",I2273)),SUBSTITUTE(I2273,"/","_"),ISNUMBER(SEARCH("",I2273)),I2273),I2273)),IF(OR($J$14 = "J",$J$14 = "K"),"",IF(D2273="","",IF(LEN(D2273)&gt;2,_xlfn.IFS(ISNUMBER(SEARCH("_",D2273)),D2273,ISNUMBER(SEARCH(", ",D2273)),SUBSTITUTE(D2273,", ","_"),ISNUMBER(SEARCH("/ ",D2273)),SUBSTITUTE(D2273,"/ ","_"),ISNUMBER(SEARCH(",",D2273)),SUBSTITUTE(D2273,",","_"),ISNUMBER(SEARCH("/",D2273)),SUBSTITUTE(D2273,"/","_"),ISNUMBER(SEARCH("",D2273)),D2273),D2273))))</f>
        <v/>
      </c>
      <c r="L2273" s="1"/>
      <c r="M2273" s="1" t="str">
        <f t="shared" si="176"/>
        <v/>
      </c>
      <c r="N2273" s="94" t="str">
        <f>IF($L2273="None","",IF(ISERROR(VLOOKUP($L2273,Info!$B$4:$B$266,1,FALSE)),"",VLOOKUP($L2273,Info!$B$4:$L$266,5,FALSE)))</f>
        <v/>
      </c>
      <c r="O2273" s="94" t="str">
        <f>IF(K2273="","",IF(AND($J$12&lt;&gt;"ABC",N2273="3"),"BAC",IF(N2273="3","ABC",IF($J$12&lt;&gt;"ABC",IF($J$10="Standard",VLOOKUP(K2273,Info!$BE$4:$BF$481,2,FALSE),VLOOKUP(K2273,Info!$BI$4:$BJ$482,2,FALSE)),IF($J$10="Standard",VLOOKUP(K2273,Info!$AG$4:$AH$2994,2,FALSE),VLOOKUP(K2273,Info!$AK$4:$AL$2997,2,FALSE))))))</f>
        <v/>
      </c>
      <c r="P2273" s="94" t="str">
        <f>IF($L2273="None","",IF(ISERROR(VLOOKUP($L2273,Info!$B$4:$B$266,1,FALSE)),"",VLOOKUP($L2273,Info!$B$4:$L$266,3,FALSE)))</f>
        <v/>
      </c>
      <c r="Q2273" s="96" t="str">
        <f>IF($L2273="None","",IF(ISERROR(VLOOKUP($L2273,Info!$B$4:$B$266,1,FALSE)),"",VLOOKUP($L2273,Info!$B$4:$L$266,4,FALSE)))</f>
        <v/>
      </c>
      <c r="R2273" s="1"/>
      <c r="S2273" s="6" t="str">
        <f t="shared" si="177"/>
        <v/>
      </c>
      <c r="T2273" s="6" t="str">
        <f>IF($L2273="None","",IF(ISERROR(VLOOKUP($L2273,Info!$B$4:$B$266,1,FALSE)),"",VLOOKUP($L2273,Info!$B$4:$L$266,11,FALSE)))</f>
        <v/>
      </c>
      <c r="U2273" s="1"/>
      <c r="V2273" s="1"/>
      <c r="W2273" s="1"/>
      <c r="X2273" s="1" t="str">
        <f>IF($L2273="None","",IF(ISERROR(VLOOKUP($L2273,Info!$B$4:$B$266,1,FALSE)),"",IF(OR(W2273="Metallic Liquid Tight",W2273="Non-Metallic Liquid Tight",W2273="LSZH",W2273="Greenfield"),VLOOKUP($L2273,Info!$B$4:$L$266,7,FALSE),"N/A")))</f>
        <v/>
      </c>
      <c r="Y2273" s="1"/>
      <c r="Z2273" s="96" t="str">
        <f>IF($L2273="None","",IF(ISERROR(VLOOKUP($L2273,Info!$B$4:$B$266,1,FALSE)),"",VLOOKUP($L2273,Info!$B$4:$L$266,9,FALSE)))</f>
        <v/>
      </c>
      <c r="AA2273" s="96" t="str">
        <f>IF($L2273="None","",IF(ISERROR(VLOOKUP($L2273,Info!$B$4:$B$266,1,FALSE)),"",VLOOKUP($L2273,Info!$B$4:$L$266,8,FALSE)))</f>
        <v/>
      </c>
      <c r="AB2273" s="96" t="str">
        <f>IF($L2273="None","",IF(ISERROR(VLOOKUP($L2273,Info!$B$4:$B$266,1,FALSE)),"",VLOOKUP($L2273,Info!$B$4:$L$266,10,FALSE)))</f>
        <v/>
      </c>
      <c r="AC2273" s="1" t="str">
        <f>IF(W2273="SO Cable","Black,White",IF(O2273="","",IF(P2273="","",IF($J$12&lt;&gt;"ABC",IF(P2273&lt;="250",VLOOKUP(O2273,Info!$AZ$4:$BB$22,3,FALSE),VLOOKUP(O2273,Info!$AZ$23:$BB$39,3,FALSE)),IF(P2273&lt;="250",VLOOKUP(O2273,Info!$AO$4:$AQ$22,3,FALSE),VLOOKUP(O2273,Info!$AO$23:$AP$39,3,FALSE))))))</f>
        <v/>
      </c>
      <c r="AD2273" s="1"/>
      <c r="AE2273" s="1" t="str">
        <f>IF($L2273="None","",IF(ISERROR(VLOOKUP($L2273,Info!$B$4:$B$266,1,FALSE)),"",VLOOKUP($L2273,Info!$B$4:$L$266,4,FALSE)))</f>
        <v/>
      </c>
      <c r="AF2273" s="1" t="str">
        <f>IF($L2273="None","",IF(ISERROR(VLOOKUP($L2273,Info!$B$4:$B$266,1,FALSE)),"",VLOOKUP($L2273,Info!$B$4:$L$266,6,FALSE)))</f>
        <v/>
      </c>
      <c r="AG2273" s="1"/>
      <c r="AH2273" s="33" t="str" cm="1">
        <f t="array" ref="AH2273">IF(AND(L2273&lt;&gt;"",O2273&lt;&gt;"",R2273:S2273&lt;&gt;"",W2273:X2273&lt;&gt;"",Z2273:AA2273&lt;&gt;"",AC2273&lt;&gt;""),"Good","Bad")</f>
        <v>Bad</v>
      </c>
      <c r="AL2273" t="str" cm="1">
        <f t="array" ref="AL2273">IF(R2273&gt;0,_xlfn.IFS(COUNTIF($L$20:L2273,"&lt;&gt;")&lt;101,1,COUNTIF($L$20:L2273,"&lt;&gt;")&lt;201,2,COUNTIF($L$20:L2273,"&lt;&gt;")&lt;301,3,COUNTIF($L$20:L2273,"&lt;&gt;")&lt;401,4,COUNTIF($L$20:L2273,"&lt;&gt;")&lt;501,5,COUNTIF($L$20:L2273,"&lt;&gt;")&lt;601,6,COUNTIF($L$20:L2273,"&lt;&gt;")&lt;701,7,COUNTIF($L$20:L2273,"&lt;&gt;")&lt;801,8,COUNTIF($L$20:L2273,"&lt;&gt;")&lt;901,9,COUNTIF($L$20:L2273,"&lt;&gt;")&lt;1001,10,COUNTIF($L$20:L2273,"&lt;&gt;")&lt;1101,11,COUNTIF($L$20:L2273,"&lt;&gt;")&lt;1201,12,COUNTIF($L$20:L2273,"&lt;&gt;")&lt;1301,13,COUNTIF($L$20:L2273,"&lt;&gt;")&lt;1401,14,COUNTIF($L$20:L2273,"&lt;&gt;")&lt;1501,15,COUNTIF($L$20:L2273,"&lt;&gt;")&lt;1601,16,COUNTIF($L$20:L2273,"&lt;&gt;")&lt;1701,17,COUNTIF($L$20:L2273,"&lt;&gt;")&lt;1801,18,COUNTIF($L$20:L2273,"&lt;&gt;")&lt;1901,19,COUNTIF($L$20:L2273,"&lt;&gt;")&lt;2001,20,COUNTIF($L$20:L2273,"&lt;&gt;")&lt;2101,21,COUNTIF($L$20:L2273,"&lt;&gt;")&lt;2201,22,COUNTIF($L$20:L2273,"&lt;&gt;")&lt;2301,23,COUNTIF($L$20:L2273,"&lt;&gt;")&lt;2401,24,COUNTIF($L$20:L2273,"&lt;&gt;")&lt;2501,25,COUNTIF($L$20:L2273,"&lt;&gt;")&lt;2601,26,COUNTIF($L$20:L2273,"&lt;&gt;")&lt;2701,27,COUNTIF($L$20:L2273,"&lt;&gt;")&lt;2801,28,COUNTIF($L$20:L2273,"&lt;&gt;")&lt;2901,29,COUNTIF($L$20:L2273,"&lt;&gt;")&lt;3001,30),"")</f>
        <v/>
      </c>
      <c r="AM2273" t="str">
        <f t="shared" si="175"/>
        <v/>
      </c>
      <c r="AN2273" t="str">
        <f t="shared" si="179"/>
        <v/>
      </c>
      <c r="AP2273" t="str">
        <f t="shared" si="178"/>
        <v/>
      </c>
      <c r="AQ2273" t="str">
        <f>IF(AO2273="","",COUNTIFS(AM2273:$AM$3019,AO2273))</f>
        <v/>
      </c>
    </row>
    <row r="2274" spans="1:43" x14ac:dyDescent="0.25">
      <c r="A2274" s="6" t="str">
        <f>IF(COUNT($A$20:A2273)&lt;&gt;$B$4,IF(A2273="","",A2273+1),"")</f>
        <v/>
      </c>
      <c r="B2274" s="3"/>
      <c r="C2274" s="3"/>
      <c r="D2274" s="122"/>
      <c r="E2274" s="3"/>
      <c r="F2274" s="3"/>
      <c r="G2274" s="3"/>
      <c r="H2274" s="3"/>
      <c r="I2274" s="120"/>
      <c r="J2274" s="3"/>
      <c r="K2274" s="95" t="str" cm="1">
        <f t="array" ref="K2274">IF(OR($J$14 = "A",$J$14 = "B",$J$14 = "C"),IF(I2274="","",IF(LEN(I2274)&gt;2,_xlfn.IFS(ISNUMBER(SEARCH("_",I2274)),I2274,ISNUMBER(SEARCH(", ",I2274)),SUBSTITUTE(I2274,", ","_"),ISNUMBER(SEARCH("/ ",I2274)),SUBSTITUTE(I2274,"/ ","_"),ISNUMBER(SEARCH(",",I2274)),SUBSTITUTE(I2274,",","_"),ISNUMBER(SEARCH("/",I2274)),SUBSTITUTE(I2274,"/","_"),ISNUMBER(SEARCH("",I2274)),I2274),I2274)),IF(OR($J$14 = "J",$J$14 = "K"),"",IF(D2274="","",IF(LEN(D2274)&gt;2,_xlfn.IFS(ISNUMBER(SEARCH("_",D2274)),D2274,ISNUMBER(SEARCH(", ",D2274)),SUBSTITUTE(D2274,", ","_"),ISNUMBER(SEARCH("/ ",D2274)),SUBSTITUTE(D2274,"/ ","_"),ISNUMBER(SEARCH(",",D2274)),SUBSTITUTE(D2274,",","_"),ISNUMBER(SEARCH("/",D2274)),SUBSTITUTE(D2274,"/","_"),ISNUMBER(SEARCH("",D2274)),D2274),D2274))))</f>
        <v/>
      </c>
      <c r="L2274" s="1"/>
      <c r="M2274" s="1" t="str">
        <f t="shared" si="176"/>
        <v/>
      </c>
      <c r="N2274" s="94" t="str">
        <f>IF($L2274="None","",IF(ISERROR(VLOOKUP($L2274,Info!$B$4:$B$266,1,FALSE)),"",VLOOKUP($L2274,Info!$B$4:$L$266,5,FALSE)))</f>
        <v/>
      </c>
      <c r="O2274" s="94" t="str">
        <f>IF(K2274="","",IF(AND($J$12&lt;&gt;"ABC",N2274="3"),"BAC",IF(N2274="3","ABC",IF($J$12&lt;&gt;"ABC",IF($J$10="Standard",VLOOKUP(K2274,Info!$BE$4:$BF$481,2,FALSE),VLOOKUP(K2274,Info!$BI$4:$BJ$482,2,FALSE)),IF($J$10="Standard",VLOOKUP(K2274,Info!$AG$4:$AH$2994,2,FALSE),VLOOKUP(K2274,Info!$AK$4:$AL$2997,2,FALSE))))))</f>
        <v/>
      </c>
      <c r="P2274" s="94" t="str">
        <f>IF($L2274="None","",IF(ISERROR(VLOOKUP($L2274,Info!$B$4:$B$266,1,FALSE)),"",VLOOKUP($L2274,Info!$B$4:$L$266,3,FALSE)))</f>
        <v/>
      </c>
      <c r="Q2274" s="96" t="str">
        <f>IF($L2274="None","",IF(ISERROR(VLOOKUP($L2274,Info!$B$4:$B$266,1,FALSE)),"",VLOOKUP($L2274,Info!$B$4:$L$266,4,FALSE)))</f>
        <v/>
      </c>
      <c r="R2274" s="1"/>
      <c r="S2274" s="6" t="str">
        <f t="shared" si="177"/>
        <v/>
      </c>
      <c r="T2274" s="6" t="str">
        <f>IF($L2274="None","",IF(ISERROR(VLOOKUP($L2274,Info!$B$4:$B$266,1,FALSE)),"",VLOOKUP($L2274,Info!$B$4:$L$266,11,FALSE)))</f>
        <v/>
      </c>
      <c r="U2274" s="1"/>
      <c r="V2274" s="1"/>
      <c r="W2274" s="1"/>
      <c r="X2274" s="1" t="str">
        <f>IF($L2274="None","",IF(ISERROR(VLOOKUP($L2274,Info!$B$4:$B$266,1,FALSE)),"",IF(OR(W2274="Metallic Liquid Tight",W2274="Non-Metallic Liquid Tight",W2274="LSZH",W2274="Greenfield"),VLOOKUP($L2274,Info!$B$4:$L$266,7,FALSE),"N/A")))</f>
        <v/>
      </c>
      <c r="Y2274" s="1"/>
      <c r="Z2274" s="96" t="str">
        <f>IF($L2274="None","",IF(ISERROR(VLOOKUP($L2274,Info!$B$4:$B$266,1,FALSE)),"",VLOOKUP($L2274,Info!$B$4:$L$266,9,FALSE)))</f>
        <v/>
      </c>
      <c r="AA2274" s="96" t="str">
        <f>IF($L2274="None","",IF(ISERROR(VLOOKUP($L2274,Info!$B$4:$B$266,1,FALSE)),"",VLOOKUP($L2274,Info!$B$4:$L$266,8,FALSE)))</f>
        <v/>
      </c>
      <c r="AB2274" s="96" t="str">
        <f>IF($L2274="None","",IF(ISERROR(VLOOKUP($L2274,Info!$B$4:$B$266,1,FALSE)),"",VLOOKUP($L2274,Info!$B$4:$L$266,10,FALSE)))</f>
        <v/>
      </c>
      <c r="AC2274" s="1" t="str">
        <f>IF(W2274="SO Cable","Black,White",IF(O2274="","",IF(P2274="","",IF($J$12&lt;&gt;"ABC",IF(P2274&lt;="250",VLOOKUP(O2274,Info!$AZ$4:$BB$22,3,FALSE),VLOOKUP(O2274,Info!$AZ$23:$BB$39,3,FALSE)),IF(P2274&lt;="250",VLOOKUP(O2274,Info!$AO$4:$AQ$22,3,FALSE),VLOOKUP(O2274,Info!$AO$23:$AP$39,3,FALSE))))))</f>
        <v/>
      </c>
      <c r="AD2274" s="1"/>
      <c r="AE2274" s="1" t="str">
        <f>IF($L2274="None","",IF(ISERROR(VLOOKUP($L2274,Info!$B$4:$B$266,1,FALSE)),"",VLOOKUP($L2274,Info!$B$4:$L$266,4,FALSE)))</f>
        <v/>
      </c>
      <c r="AF2274" s="1" t="str">
        <f>IF($L2274="None","",IF(ISERROR(VLOOKUP($L2274,Info!$B$4:$B$266,1,FALSE)),"",VLOOKUP($L2274,Info!$B$4:$L$266,6,FALSE)))</f>
        <v/>
      </c>
      <c r="AG2274" s="1"/>
      <c r="AH2274" s="33" t="str" cm="1">
        <f t="array" ref="AH2274">IF(AND(L2274&lt;&gt;"",O2274&lt;&gt;"",R2274:S2274&lt;&gt;"",W2274:X2274&lt;&gt;"",Z2274:AA2274&lt;&gt;"",AC2274&lt;&gt;""),"Good","Bad")</f>
        <v>Bad</v>
      </c>
      <c r="AL2274" t="str" cm="1">
        <f t="array" ref="AL2274">IF(R2274&gt;0,_xlfn.IFS(COUNTIF($L$20:L2274,"&lt;&gt;")&lt;101,1,COUNTIF($L$20:L2274,"&lt;&gt;")&lt;201,2,COUNTIF($L$20:L2274,"&lt;&gt;")&lt;301,3,COUNTIF($L$20:L2274,"&lt;&gt;")&lt;401,4,COUNTIF($L$20:L2274,"&lt;&gt;")&lt;501,5,COUNTIF($L$20:L2274,"&lt;&gt;")&lt;601,6,COUNTIF($L$20:L2274,"&lt;&gt;")&lt;701,7,COUNTIF($L$20:L2274,"&lt;&gt;")&lt;801,8,COUNTIF($L$20:L2274,"&lt;&gt;")&lt;901,9,COUNTIF($L$20:L2274,"&lt;&gt;")&lt;1001,10,COUNTIF($L$20:L2274,"&lt;&gt;")&lt;1101,11,COUNTIF($L$20:L2274,"&lt;&gt;")&lt;1201,12,COUNTIF($L$20:L2274,"&lt;&gt;")&lt;1301,13,COUNTIF($L$20:L2274,"&lt;&gt;")&lt;1401,14,COUNTIF($L$20:L2274,"&lt;&gt;")&lt;1501,15,COUNTIF($L$20:L2274,"&lt;&gt;")&lt;1601,16,COUNTIF($L$20:L2274,"&lt;&gt;")&lt;1701,17,COUNTIF($L$20:L2274,"&lt;&gt;")&lt;1801,18,COUNTIF($L$20:L2274,"&lt;&gt;")&lt;1901,19,COUNTIF($L$20:L2274,"&lt;&gt;")&lt;2001,20,COUNTIF($L$20:L2274,"&lt;&gt;")&lt;2101,21,COUNTIF($L$20:L2274,"&lt;&gt;")&lt;2201,22,COUNTIF($L$20:L2274,"&lt;&gt;")&lt;2301,23,COUNTIF($L$20:L2274,"&lt;&gt;")&lt;2401,24,COUNTIF($L$20:L2274,"&lt;&gt;")&lt;2501,25,COUNTIF($L$20:L2274,"&lt;&gt;")&lt;2601,26,COUNTIF($L$20:L2274,"&lt;&gt;")&lt;2701,27,COUNTIF($L$20:L2274,"&lt;&gt;")&lt;2801,28,COUNTIF($L$20:L2274,"&lt;&gt;")&lt;2901,29,COUNTIF($L$20:L2274,"&lt;&gt;")&lt;3001,30),"")</f>
        <v/>
      </c>
      <c r="AM2274" t="str">
        <f t="shared" si="175"/>
        <v/>
      </c>
      <c r="AN2274" t="str">
        <f t="shared" si="179"/>
        <v/>
      </c>
      <c r="AP2274" t="str">
        <f t="shared" si="178"/>
        <v/>
      </c>
      <c r="AQ2274" t="str">
        <f>IF(AO2274="","",COUNTIFS(AM2274:$AM$3019,AO2274))</f>
        <v/>
      </c>
    </row>
    <row r="2275" spans="1:43" x14ac:dyDescent="0.25">
      <c r="A2275" s="6" t="str">
        <f>IF(COUNT($A$20:A2274)&lt;&gt;$B$4,IF(A2274="","",A2274+1),"")</f>
        <v/>
      </c>
      <c r="B2275" s="3"/>
      <c r="C2275" s="3"/>
      <c r="D2275" s="122"/>
      <c r="E2275" s="3"/>
      <c r="F2275" s="3"/>
      <c r="G2275" s="3"/>
      <c r="H2275" s="3"/>
      <c r="I2275" s="120"/>
      <c r="J2275" s="3"/>
      <c r="K2275" s="95" t="str" cm="1">
        <f t="array" ref="K2275">IF(OR($J$14 = "A",$J$14 = "B",$J$14 = "C"),IF(I2275="","",IF(LEN(I2275)&gt;2,_xlfn.IFS(ISNUMBER(SEARCH("_",I2275)),I2275,ISNUMBER(SEARCH(", ",I2275)),SUBSTITUTE(I2275,", ","_"),ISNUMBER(SEARCH("/ ",I2275)),SUBSTITUTE(I2275,"/ ","_"),ISNUMBER(SEARCH(",",I2275)),SUBSTITUTE(I2275,",","_"),ISNUMBER(SEARCH("/",I2275)),SUBSTITUTE(I2275,"/","_"),ISNUMBER(SEARCH("",I2275)),I2275),I2275)),IF(OR($J$14 = "J",$J$14 = "K"),"",IF(D2275="","",IF(LEN(D2275)&gt;2,_xlfn.IFS(ISNUMBER(SEARCH("_",D2275)),D2275,ISNUMBER(SEARCH(", ",D2275)),SUBSTITUTE(D2275,", ","_"),ISNUMBER(SEARCH("/ ",D2275)),SUBSTITUTE(D2275,"/ ","_"),ISNUMBER(SEARCH(",",D2275)),SUBSTITUTE(D2275,",","_"),ISNUMBER(SEARCH("/",D2275)),SUBSTITUTE(D2275,"/","_"),ISNUMBER(SEARCH("",D2275)),D2275),D2275))))</f>
        <v/>
      </c>
      <c r="L2275" s="1"/>
      <c r="M2275" s="1" t="str">
        <f t="shared" si="176"/>
        <v/>
      </c>
      <c r="N2275" s="94" t="str">
        <f>IF($L2275="None","",IF(ISERROR(VLOOKUP($L2275,Info!$B$4:$B$266,1,FALSE)),"",VLOOKUP($L2275,Info!$B$4:$L$266,5,FALSE)))</f>
        <v/>
      </c>
      <c r="O2275" s="94" t="str">
        <f>IF(K2275="","",IF(AND($J$12&lt;&gt;"ABC",N2275="3"),"BAC",IF(N2275="3","ABC",IF($J$12&lt;&gt;"ABC",IF($J$10="Standard",VLOOKUP(K2275,Info!$BE$4:$BF$481,2,FALSE),VLOOKUP(K2275,Info!$BI$4:$BJ$482,2,FALSE)),IF($J$10="Standard",VLOOKUP(K2275,Info!$AG$4:$AH$2994,2,FALSE),VLOOKUP(K2275,Info!$AK$4:$AL$2997,2,FALSE))))))</f>
        <v/>
      </c>
      <c r="P2275" s="94" t="str">
        <f>IF($L2275="None","",IF(ISERROR(VLOOKUP($L2275,Info!$B$4:$B$266,1,FALSE)),"",VLOOKUP($L2275,Info!$B$4:$L$266,3,FALSE)))</f>
        <v/>
      </c>
      <c r="Q2275" s="96" t="str">
        <f>IF($L2275="None","",IF(ISERROR(VLOOKUP($L2275,Info!$B$4:$B$266,1,FALSE)),"",VLOOKUP($L2275,Info!$B$4:$L$266,4,FALSE)))</f>
        <v/>
      </c>
      <c r="R2275" s="1"/>
      <c r="S2275" s="6" t="str">
        <f t="shared" si="177"/>
        <v/>
      </c>
      <c r="T2275" s="6" t="str">
        <f>IF($L2275="None","",IF(ISERROR(VLOOKUP($L2275,Info!$B$4:$B$266,1,FALSE)),"",VLOOKUP($L2275,Info!$B$4:$L$266,11,FALSE)))</f>
        <v/>
      </c>
      <c r="U2275" s="1"/>
      <c r="V2275" s="1"/>
      <c r="W2275" s="1"/>
      <c r="X2275" s="1" t="str">
        <f>IF($L2275="None","",IF(ISERROR(VLOOKUP($L2275,Info!$B$4:$B$266,1,FALSE)),"",IF(OR(W2275="Metallic Liquid Tight",W2275="Non-Metallic Liquid Tight",W2275="LSZH",W2275="Greenfield"),VLOOKUP($L2275,Info!$B$4:$L$266,7,FALSE),"N/A")))</f>
        <v/>
      </c>
      <c r="Y2275" s="1"/>
      <c r="Z2275" s="96" t="str">
        <f>IF($L2275="None","",IF(ISERROR(VLOOKUP($L2275,Info!$B$4:$B$266,1,FALSE)),"",VLOOKUP($L2275,Info!$B$4:$L$266,9,FALSE)))</f>
        <v/>
      </c>
      <c r="AA2275" s="96" t="str">
        <f>IF($L2275="None","",IF(ISERROR(VLOOKUP($L2275,Info!$B$4:$B$266,1,FALSE)),"",VLOOKUP($L2275,Info!$B$4:$L$266,8,FALSE)))</f>
        <v/>
      </c>
      <c r="AB2275" s="96" t="str">
        <f>IF($L2275="None","",IF(ISERROR(VLOOKUP($L2275,Info!$B$4:$B$266,1,FALSE)),"",VLOOKUP($L2275,Info!$B$4:$L$266,10,FALSE)))</f>
        <v/>
      </c>
      <c r="AC2275" s="1" t="str">
        <f>IF(W2275="SO Cable","Black,White",IF(O2275="","",IF(P2275="","",IF($J$12&lt;&gt;"ABC",IF(P2275&lt;="250",VLOOKUP(O2275,Info!$AZ$4:$BB$22,3,FALSE),VLOOKUP(O2275,Info!$AZ$23:$BB$39,3,FALSE)),IF(P2275&lt;="250",VLOOKUP(O2275,Info!$AO$4:$AQ$22,3,FALSE),VLOOKUP(O2275,Info!$AO$23:$AP$39,3,FALSE))))))</f>
        <v/>
      </c>
      <c r="AD2275" s="1"/>
      <c r="AE2275" s="1" t="str">
        <f>IF($L2275="None","",IF(ISERROR(VLOOKUP($L2275,Info!$B$4:$B$266,1,FALSE)),"",VLOOKUP($L2275,Info!$B$4:$L$266,4,FALSE)))</f>
        <v/>
      </c>
      <c r="AF2275" s="1" t="str">
        <f>IF($L2275="None","",IF(ISERROR(VLOOKUP($L2275,Info!$B$4:$B$266,1,FALSE)),"",VLOOKUP($L2275,Info!$B$4:$L$266,6,FALSE)))</f>
        <v/>
      </c>
      <c r="AG2275" s="1"/>
      <c r="AH2275" s="33" t="str" cm="1">
        <f t="array" ref="AH2275">IF(AND(L2275&lt;&gt;"",O2275&lt;&gt;"",R2275:S2275&lt;&gt;"",W2275:X2275&lt;&gt;"",Z2275:AA2275&lt;&gt;"",AC2275&lt;&gt;""),"Good","Bad")</f>
        <v>Bad</v>
      </c>
      <c r="AL2275" t="str" cm="1">
        <f t="array" ref="AL2275">IF(R2275&gt;0,_xlfn.IFS(COUNTIF($L$20:L2275,"&lt;&gt;")&lt;101,1,COUNTIF($L$20:L2275,"&lt;&gt;")&lt;201,2,COUNTIF($L$20:L2275,"&lt;&gt;")&lt;301,3,COUNTIF($L$20:L2275,"&lt;&gt;")&lt;401,4,COUNTIF($L$20:L2275,"&lt;&gt;")&lt;501,5,COUNTIF($L$20:L2275,"&lt;&gt;")&lt;601,6,COUNTIF($L$20:L2275,"&lt;&gt;")&lt;701,7,COUNTIF($L$20:L2275,"&lt;&gt;")&lt;801,8,COUNTIF($L$20:L2275,"&lt;&gt;")&lt;901,9,COUNTIF($L$20:L2275,"&lt;&gt;")&lt;1001,10,COUNTIF($L$20:L2275,"&lt;&gt;")&lt;1101,11,COUNTIF($L$20:L2275,"&lt;&gt;")&lt;1201,12,COUNTIF($L$20:L2275,"&lt;&gt;")&lt;1301,13,COUNTIF($L$20:L2275,"&lt;&gt;")&lt;1401,14,COUNTIF($L$20:L2275,"&lt;&gt;")&lt;1501,15,COUNTIF($L$20:L2275,"&lt;&gt;")&lt;1601,16,COUNTIF($L$20:L2275,"&lt;&gt;")&lt;1701,17,COUNTIF($L$20:L2275,"&lt;&gt;")&lt;1801,18,COUNTIF($L$20:L2275,"&lt;&gt;")&lt;1901,19,COUNTIF($L$20:L2275,"&lt;&gt;")&lt;2001,20,COUNTIF($L$20:L2275,"&lt;&gt;")&lt;2101,21,COUNTIF($L$20:L2275,"&lt;&gt;")&lt;2201,22,COUNTIF($L$20:L2275,"&lt;&gt;")&lt;2301,23,COUNTIF($L$20:L2275,"&lt;&gt;")&lt;2401,24,COUNTIF($L$20:L2275,"&lt;&gt;")&lt;2501,25,COUNTIF($L$20:L2275,"&lt;&gt;")&lt;2601,26,COUNTIF($L$20:L2275,"&lt;&gt;")&lt;2701,27,COUNTIF($L$20:L2275,"&lt;&gt;")&lt;2801,28,COUNTIF($L$20:L2275,"&lt;&gt;")&lt;2901,29,COUNTIF($L$20:L2275,"&lt;&gt;")&lt;3001,30),"")</f>
        <v/>
      </c>
      <c r="AM2275" t="str">
        <f t="shared" si="175"/>
        <v/>
      </c>
      <c r="AN2275" t="str">
        <f t="shared" si="179"/>
        <v/>
      </c>
      <c r="AP2275" t="str">
        <f t="shared" si="178"/>
        <v/>
      </c>
      <c r="AQ2275" t="str">
        <f>IF(AO2275="","",COUNTIFS(AM2275:$AM$3019,AO2275))</f>
        <v/>
      </c>
    </row>
    <row r="2276" spans="1:43" x14ac:dyDescent="0.25">
      <c r="A2276" s="6" t="str">
        <f>IF(COUNT($A$20:A2275)&lt;&gt;$B$4,IF(A2275="","",A2275+1),"")</f>
        <v/>
      </c>
      <c r="B2276" s="3"/>
      <c r="C2276" s="3"/>
      <c r="D2276" s="122"/>
      <c r="E2276" s="3"/>
      <c r="F2276" s="3"/>
      <c r="G2276" s="3"/>
      <c r="H2276" s="3"/>
      <c r="I2276" s="120"/>
      <c r="J2276" s="3"/>
      <c r="K2276" s="95" t="str" cm="1">
        <f t="array" ref="K2276">IF(OR($J$14 = "A",$J$14 = "B",$J$14 = "C"),IF(I2276="","",IF(LEN(I2276)&gt;2,_xlfn.IFS(ISNUMBER(SEARCH("_",I2276)),I2276,ISNUMBER(SEARCH(", ",I2276)),SUBSTITUTE(I2276,", ","_"),ISNUMBER(SEARCH("/ ",I2276)),SUBSTITUTE(I2276,"/ ","_"),ISNUMBER(SEARCH(",",I2276)),SUBSTITUTE(I2276,",","_"),ISNUMBER(SEARCH("/",I2276)),SUBSTITUTE(I2276,"/","_"),ISNUMBER(SEARCH("",I2276)),I2276),I2276)),IF(OR($J$14 = "J",$J$14 = "K"),"",IF(D2276="","",IF(LEN(D2276)&gt;2,_xlfn.IFS(ISNUMBER(SEARCH("_",D2276)),D2276,ISNUMBER(SEARCH(", ",D2276)),SUBSTITUTE(D2276,", ","_"),ISNUMBER(SEARCH("/ ",D2276)),SUBSTITUTE(D2276,"/ ","_"),ISNUMBER(SEARCH(",",D2276)),SUBSTITUTE(D2276,",","_"),ISNUMBER(SEARCH("/",D2276)),SUBSTITUTE(D2276,"/","_"),ISNUMBER(SEARCH("",D2276)),D2276),D2276))))</f>
        <v/>
      </c>
      <c r="L2276" s="1"/>
      <c r="M2276" s="1" t="str">
        <f t="shared" si="176"/>
        <v/>
      </c>
      <c r="N2276" s="94" t="str">
        <f>IF($L2276="None","",IF(ISERROR(VLOOKUP($L2276,Info!$B$4:$B$266,1,FALSE)),"",VLOOKUP($L2276,Info!$B$4:$L$266,5,FALSE)))</f>
        <v/>
      </c>
      <c r="O2276" s="94" t="str">
        <f>IF(K2276="","",IF(AND($J$12&lt;&gt;"ABC",N2276="3"),"BAC",IF(N2276="3","ABC",IF($J$12&lt;&gt;"ABC",IF($J$10="Standard",VLOOKUP(K2276,Info!$BE$4:$BF$481,2,FALSE),VLOOKUP(K2276,Info!$BI$4:$BJ$482,2,FALSE)),IF($J$10="Standard",VLOOKUP(K2276,Info!$AG$4:$AH$2994,2,FALSE),VLOOKUP(K2276,Info!$AK$4:$AL$2997,2,FALSE))))))</f>
        <v/>
      </c>
      <c r="P2276" s="94" t="str">
        <f>IF($L2276="None","",IF(ISERROR(VLOOKUP($L2276,Info!$B$4:$B$266,1,FALSE)),"",VLOOKUP($L2276,Info!$B$4:$L$266,3,FALSE)))</f>
        <v/>
      </c>
      <c r="Q2276" s="96" t="str">
        <f>IF($L2276="None","",IF(ISERROR(VLOOKUP($L2276,Info!$B$4:$B$266,1,FALSE)),"",VLOOKUP($L2276,Info!$B$4:$L$266,4,FALSE)))</f>
        <v/>
      </c>
      <c r="R2276" s="1"/>
      <c r="S2276" s="6" t="str">
        <f t="shared" si="177"/>
        <v/>
      </c>
      <c r="T2276" s="6" t="str">
        <f>IF($L2276="None","",IF(ISERROR(VLOOKUP($L2276,Info!$B$4:$B$266,1,FALSE)),"",VLOOKUP($L2276,Info!$B$4:$L$266,11,FALSE)))</f>
        <v/>
      </c>
      <c r="U2276" s="1"/>
      <c r="V2276" s="1"/>
      <c r="W2276" s="1"/>
      <c r="X2276" s="1" t="str">
        <f>IF($L2276="None","",IF(ISERROR(VLOOKUP($L2276,Info!$B$4:$B$266,1,FALSE)),"",IF(OR(W2276="Metallic Liquid Tight",W2276="Non-Metallic Liquid Tight",W2276="LSZH",W2276="Greenfield"),VLOOKUP($L2276,Info!$B$4:$L$266,7,FALSE),"N/A")))</f>
        <v/>
      </c>
      <c r="Y2276" s="1"/>
      <c r="Z2276" s="96" t="str">
        <f>IF($L2276="None","",IF(ISERROR(VLOOKUP($L2276,Info!$B$4:$B$266,1,FALSE)),"",VLOOKUP($L2276,Info!$B$4:$L$266,9,FALSE)))</f>
        <v/>
      </c>
      <c r="AA2276" s="96" t="str">
        <f>IF($L2276="None","",IF(ISERROR(VLOOKUP($L2276,Info!$B$4:$B$266,1,FALSE)),"",VLOOKUP($L2276,Info!$B$4:$L$266,8,FALSE)))</f>
        <v/>
      </c>
      <c r="AB2276" s="96" t="str">
        <f>IF($L2276="None","",IF(ISERROR(VLOOKUP($L2276,Info!$B$4:$B$266,1,FALSE)),"",VLOOKUP($L2276,Info!$B$4:$L$266,10,FALSE)))</f>
        <v/>
      </c>
      <c r="AC2276" s="1" t="str">
        <f>IF(W2276="SO Cable","Black,White",IF(O2276="","",IF(P2276="","",IF($J$12&lt;&gt;"ABC",IF(P2276&lt;="250",VLOOKUP(O2276,Info!$AZ$4:$BB$22,3,FALSE),VLOOKUP(O2276,Info!$AZ$23:$BB$39,3,FALSE)),IF(P2276&lt;="250",VLOOKUP(O2276,Info!$AO$4:$AQ$22,3,FALSE),VLOOKUP(O2276,Info!$AO$23:$AP$39,3,FALSE))))))</f>
        <v/>
      </c>
      <c r="AD2276" s="1"/>
      <c r="AE2276" s="1" t="str">
        <f>IF($L2276="None","",IF(ISERROR(VLOOKUP($L2276,Info!$B$4:$B$266,1,FALSE)),"",VLOOKUP($L2276,Info!$B$4:$L$266,4,FALSE)))</f>
        <v/>
      </c>
      <c r="AF2276" s="1" t="str">
        <f>IF($L2276="None","",IF(ISERROR(VLOOKUP($L2276,Info!$B$4:$B$266,1,FALSE)),"",VLOOKUP($L2276,Info!$B$4:$L$266,6,FALSE)))</f>
        <v/>
      </c>
      <c r="AG2276" s="1"/>
      <c r="AH2276" s="33" t="str" cm="1">
        <f t="array" ref="AH2276">IF(AND(L2276&lt;&gt;"",O2276&lt;&gt;"",R2276:S2276&lt;&gt;"",W2276:X2276&lt;&gt;"",Z2276:AA2276&lt;&gt;"",AC2276&lt;&gt;""),"Good","Bad")</f>
        <v>Bad</v>
      </c>
      <c r="AL2276" t="str" cm="1">
        <f t="array" ref="AL2276">IF(R2276&gt;0,_xlfn.IFS(COUNTIF($L$20:L2276,"&lt;&gt;")&lt;101,1,COUNTIF($L$20:L2276,"&lt;&gt;")&lt;201,2,COUNTIF($L$20:L2276,"&lt;&gt;")&lt;301,3,COUNTIF($L$20:L2276,"&lt;&gt;")&lt;401,4,COUNTIF($L$20:L2276,"&lt;&gt;")&lt;501,5,COUNTIF($L$20:L2276,"&lt;&gt;")&lt;601,6,COUNTIF($L$20:L2276,"&lt;&gt;")&lt;701,7,COUNTIF($L$20:L2276,"&lt;&gt;")&lt;801,8,COUNTIF($L$20:L2276,"&lt;&gt;")&lt;901,9,COUNTIF($L$20:L2276,"&lt;&gt;")&lt;1001,10,COUNTIF($L$20:L2276,"&lt;&gt;")&lt;1101,11,COUNTIF($L$20:L2276,"&lt;&gt;")&lt;1201,12,COUNTIF($L$20:L2276,"&lt;&gt;")&lt;1301,13,COUNTIF($L$20:L2276,"&lt;&gt;")&lt;1401,14,COUNTIF($L$20:L2276,"&lt;&gt;")&lt;1501,15,COUNTIF($L$20:L2276,"&lt;&gt;")&lt;1601,16,COUNTIF($L$20:L2276,"&lt;&gt;")&lt;1701,17,COUNTIF($L$20:L2276,"&lt;&gt;")&lt;1801,18,COUNTIF($L$20:L2276,"&lt;&gt;")&lt;1901,19,COUNTIF($L$20:L2276,"&lt;&gt;")&lt;2001,20,COUNTIF($L$20:L2276,"&lt;&gt;")&lt;2101,21,COUNTIF($L$20:L2276,"&lt;&gt;")&lt;2201,22,COUNTIF($L$20:L2276,"&lt;&gt;")&lt;2301,23,COUNTIF($L$20:L2276,"&lt;&gt;")&lt;2401,24,COUNTIF($L$20:L2276,"&lt;&gt;")&lt;2501,25,COUNTIF($L$20:L2276,"&lt;&gt;")&lt;2601,26,COUNTIF($L$20:L2276,"&lt;&gt;")&lt;2701,27,COUNTIF($L$20:L2276,"&lt;&gt;")&lt;2801,28,COUNTIF($L$20:L2276,"&lt;&gt;")&lt;2901,29,COUNTIF($L$20:L2276,"&lt;&gt;")&lt;3001,30),"")</f>
        <v/>
      </c>
      <c r="AM2276" t="str">
        <f t="shared" si="175"/>
        <v/>
      </c>
      <c r="AN2276" t="str">
        <f t="shared" si="179"/>
        <v/>
      </c>
      <c r="AP2276" t="str">
        <f t="shared" si="178"/>
        <v/>
      </c>
      <c r="AQ2276" t="str">
        <f>IF(AO2276="","",COUNTIFS(AM2276:$AM$3019,AO2276))</f>
        <v/>
      </c>
    </row>
    <row r="2277" spans="1:43" x14ac:dyDescent="0.25">
      <c r="A2277" s="6" t="str">
        <f>IF(COUNT($A$20:A2276)&lt;&gt;$B$4,IF(A2276="","",A2276+1),"")</f>
        <v/>
      </c>
      <c r="B2277" s="3"/>
      <c r="C2277" s="3"/>
      <c r="D2277" s="122"/>
      <c r="E2277" s="3"/>
      <c r="F2277" s="3"/>
      <c r="G2277" s="3"/>
      <c r="H2277" s="3"/>
      <c r="I2277" s="120"/>
      <c r="J2277" s="3"/>
      <c r="K2277" s="95" t="str" cm="1">
        <f t="array" ref="K2277">IF(OR($J$14 = "A",$J$14 = "B",$J$14 = "C"),IF(I2277="","",IF(LEN(I2277)&gt;2,_xlfn.IFS(ISNUMBER(SEARCH("_",I2277)),I2277,ISNUMBER(SEARCH(", ",I2277)),SUBSTITUTE(I2277,", ","_"),ISNUMBER(SEARCH("/ ",I2277)),SUBSTITUTE(I2277,"/ ","_"),ISNUMBER(SEARCH(",",I2277)),SUBSTITUTE(I2277,",","_"),ISNUMBER(SEARCH("/",I2277)),SUBSTITUTE(I2277,"/","_"),ISNUMBER(SEARCH("",I2277)),I2277),I2277)),IF(OR($J$14 = "J",$J$14 = "K"),"",IF(D2277="","",IF(LEN(D2277)&gt;2,_xlfn.IFS(ISNUMBER(SEARCH("_",D2277)),D2277,ISNUMBER(SEARCH(", ",D2277)),SUBSTITUTE(D2277,", ","_"),ISNUMBER(SEARCH("/ ",D2277)),SUBSTITUTE(D2277,"/ ","_"),ISNUMBER(SEARCH(",",D2277)),SUBSTITUTE(D2277,",","_"),ISNUMBER(SEARCH("/",D2277)),SUBSTITUTE(D2277,"/","_"),ISNUMBER(SEARCH("",D2277)),D2277),D2277))))</f>
        <v/>
      </c>
      <c r="L2277" s="1"/>
      <c r="M2277" s="1" t="str">
        <f t="shared" si="176"/>
        <v/>
      </c>
      <c r="N2277" s="94" t="str">
        <f>IF($L2277="None","",IF(ISERROR(VLOOKUP($L2277,Info!$B$4:$B$266,1,FALSE)),"",VLOOKUP($L2277,Info!$B$4:$L$266,5,FALSE)))</f>
        <v/>
      </c>
      <c r="O2277" s="94" t="str">
        <f>IF(K2277="","",IF(AND($J$12&lt;&gt;"ABC",N2277="3"),"BAC",IF(N2277="3","ABC",IF($J$12&lt;&gt;"ABC",IF($J$10="Standard",VLOOKUP(K2277,Info!$BE$4:$BF$481,2,FALSE),VLOOKUP(K2277,Info!$BI$4:$BJ$482,2,FALSE)),IF($J$10="Standard",VLOOKUP(K2277,Info!$AG$4:$AH$2994,2,FALSE),VLOOKUP(K2277,Info!$AK$4:$AL$2997,2,FALSE))))))</f>
        <v/>
      </c>
      <c r="P2277" s="94" t="str">
        <f>IF($L2277="None","",IF(ISERROR(VLOOKUP($L2277,Info!$B$4:$B$266,1,FALSE)),"",VLOOKUP($L2277,Info!$B$4:$L$266,3,FALSE)))</f>
        <v/>
      </c>
      <c r="Q2277" s="96" t="str">
        <f>IF($L2277="None","",IF(ISERROR(VLOOKUP($L2277,Info!$B$4:$B$266,1,FALSE)),"",VLOOKUP($L2277,Info!$B$4:$L$266,4,FALSE)))</f>
        <v/>
      </c>
      <c r="R2277" s="1"/>
      <c r="S2277" s="6" t="str">
        <f t="shared" si="177"/>
        <v/>
      </c>
      <c r="T2277" s="6" t="str">
        <f>IF($L2277="None","",IF(ISERROR(VLOOKUP($L2277,Info!$B$4:$B$266,1,FALSE)),"",VLOOKUP($L2277,Info!$B$4:$L$266,11,FALSE)))</f>
        <v/>
      </c>
      <c r="U2277" s="1"/>
      <c r="V2277" s="1"/>
      <c r="W2277" s="1"/>
      <c r="X2277" s="1" t="str">
        <f>IF($L2277="None","",IF(ISERROR(VLOOKUP($L2277,Info!$B$4:$B$266,1,FALSE)),"",IF(OR(W2277="Metallic Liquid Tight",W2277="Non-Metallic Liquid Tight",W2277="LSZH",W2277="Greenfield"),VLOOKUP($L2277,Info!$B$4:$L$266,7,FALSE),"N/A")))</f>
        <v/>
      </c>
      <c r="Y2277" s="1"/>
      <c r="Z2277" s="96" t="str">
        <f>IF($L2277="None","",IF(ISERROR(VLOOKUP($L2277,Info!$B$4:$B$266,1,FALSE)),"",VLOOKUP($L2277,Info!$B$4:$L$266,9,FALSE)))</f>
        <v/>
      </c>
      <c r="AA2277" s="96" t="str">
        <f>IF($L2277="None","",IF(ISERROR(VLOOKUP($L2277,Info!$B$4:$B$266,1,FALSE)),"",VLOOKUP($L2277,Info!$B$4:$L$266,8,FALSE)))</f>
        <v/>
      </c>
      <c r="AB2277" s="96" t="str">
        <f>IF($L2277="None","",IF(ISERROR(VLOOKUP($L2277,Info!$B$4:$B$266,1,FALSE)),"",VLOOKUP($L2277,Info!$B$4:$L$266,10,FALSE)))</f>
        <v/>
      </c>
      <c r="AC2277" s="1" t="str">
        <f>IF(W2277="SO Cable","Black,White",IF(O2277="","",IF(P2277="","",IF($J$12&lt;&gt;"ABC",IF(P2277&lt;="250",VLOOKUP(O2277,Info!$AZ$4:$BB$22,3,FALSE),VLOOKUP(O2277,Info!$AZ$23:$BB$39,3,FALSE)),IF(P2277&lt;="250",VLOOKUP(O2277,Info!$AO$4:$AQ$22,3,FALSE),VLOOKUP(O2277,Info!$AO$23:$AP$39,3,FALSE))))))</f>
        <v/>
      </c>
      <c r="AD2277" s="1"/>
      <c r="AE2277" s="1" t="str">
        <f>IF($L2277="None","",IF(ISERROR(VLOOKUP($L2277,Info!$B$4:$B$266,1,FALSE)),"",VLOOKUP($L2277,Info!$B$4:$L$266,4,FALSE)))</f>
        <v/>
      </c>
      <c r="AF2277" s="1" t="str">
        <f>IF($L2277="None","",IF(ISERROR(VLOOKUP($L2277,Info!$B$4:$B$266,1,FALSE)),"",VLOOKUP($L2277,Info!$B$4:$L$266,6,FALSE)))</f>
        <v/>
      </c>
      <c r="AG2277" s="1"/>
      <c r="AH2277" s="33" t="str" cm="1">
        <f t="array" ref="AH2277">IF(AND(L2277&lt;&gt;"",O2277&lt;&gt;"",R2277:S2277&lt;&gt;"",W2277:X2277&lt;&gt;"",Z2277:AA2277&lt;&gt;"",AC2277&lt;&gt;""),"Good","Bad")</f>
        <v>Bad</v>
      </c>
      <c r="AL2277" t="str" cm="1">
        <f t="array" ref="AL2277">IF(R2277&gt;0,_xlfn.IFS(COUNTIF($L$20:L2277,"&lt;&gt;")&lt;101,1,COUNTIF($L$20:L2277,"&lt;&gt;")&lt;201,2,COUNTIF($L$20:L2277,"&lt;&gt;")&lt;301,3,COUNTIF($L$20:L2277,"&lt;&gt;")&lt;401,4,COUNTIF($L$20:L2277,"&lt;&gt;")&lt;501,5,COUNTIF($L$20:L2277,"&lt;&gt;")&lt;601,6,COUNTIF($L$20:L2277,"&lt;&gt;")&lt;701,7,COUNTIF($L$20:L2277,"&lt;&gt;")&lt;801,8,COUNTIF($L$20:L2277,"&lt;&gt;")&lt;901,9,COUNTIF($L$20:L2277,"&lt;&gt;")&lt;1001,10,COUNTIF($L$20:L2277,"&lt;&gt;")&lt;1101,11,COUNTIF($L$20:L2277,"&lt;&gt;")&lt;1201,12,COUNTIF($L$20:L2277,"&lt;&gt;")&lt;1301,13,COUNTIF($L$20:L2277,"&lt;&gt;")&lt;1401,14,COUNTIF($L$20:L2277,"&lt;&gt;")&lt;1501,15,COUNTIF($L$20:L2277,"&lt;&gt;")&lt;1601,16,COUNTIF($L$20:L2277,"&lt;&gt;")&lt;1701,17,COUNTIF($L$20:L2277,"&lt;&gt;")&lt;1801,18,COUNTIF($L$20:L2277,"&lt;&gt;")&lt;1901,19,COUNTIF($L$20:L2277,"&lt;&gt;")&lt;2001,20,COUNTIF($L$20:L2277,"&lt;&gt;")&lt;2101,21,COUNTIF($L$20:L2277,"&lt;&gt;")&lt;2201,22,COUNTIF($L$20:L2277,"&lt;&gt;")&lt;2301,23,COUNTIF($L$20:L2277,"&lt;&gt;")&lt;2401,24,COUNTIF($L$20:L2277,"&lt;&gt;")&lt;2501,25,COUNTIF($L$20:L2277,"&lt;&gt;")&lt;2601,26,COUNTIF($L$20:L2277,"&lt;&gt;")&lt;2701,27,COUNTIF($L$20:L2277,"&lt;&gt;")&lt;2801,28,COUNTIF($L$20:L2277,"&lt;&gt;")&lt;2901,29,COUNTIF($L$20:L2277,"&lt;&gt;")&lt;3001,30),"")</f>
        <v/>
      </c>
      <c r="AM2277" t="str">
        <f t="shared" si="175"/>
        <v/>
      </c>
      <c r="AN2277" t="str">
        <f t="shared" si="179"/>
        <v/>
      </c>
      <c r="AP2277" t="str">
        <f t="shared" si="178"/>
        <v/>
      </c>
      <c r="AQ2277" t="str">
        <f>IF(AO2277="","",COUNTIFS(AM2277:$AM$3019,AO2277))</f>
        <v/>
      </c>
    </row>
    <row r="2278" spans="1:43" x14ac:dyDescent="0.25">
      <c r="A2278" s="6" t="str">
        <f>IF(COUNT($A$20:A2277)&lt;&gt;$B$4,IF(A2277="","",A2277+1),"")</f>
        <v/>
      </c>
      <c r="B2278" s="3"/>
      <c r="C2278" s="3"/>
      <c r="D2278" s="122"/>
      <c r="E2278" s="3"/>
      <c r="F2278" s="3"/>
      <c r="G2278" s="3"/>
      <c r="H2278" s="3"/>
      <c r="I2278" s="120"/>
      <c r="J2278" s="3"/>
      <c r="K2278" s="95" t="str" cm="1">
        <f t="array" ref="K2278">IF(OR($J$14 = "A",$J$14 = "B",$J$14 = "C"),IF(I2278="","",IF(LEN(I2278)&gt;2,_xlfn.IFS(ISNUMBER(SEARCH("_",I2278)),I2278,ISNUMBER(SEARCH(", ",I2278)),SUBSTITUTE(I2278,", ","_"),ISNUMBER(SEARCH("/ ",I2278)),SUBSTITUTE(I2278,"/ ","_"),ISNUMBER(SEARCH(",",I2278)),SUBSTITUTE(I2278,",","_"),ISNUMBER(SEARCH("/",I2278)),SUBSTITUTE(I2278,"/","_"),ISNUMBER(SEARCH("",I2278)),I2278),I2278)),IF(OR($J$14 = "J",$J$14 = "K"),"",IF(D2278="","",IF(LEN(D2278)&gt;2,_xlfn.IFS(ISNUMBER(SEARCH("_",D2278)),D2278,ISNUMBER(SEARCH(", ",D2278)),SUBSTITUTE(D2278,", ","_"),ISNUMBER(SEARCH("/ ",D2278)),SUBSTITUTE(D2278,"/ ","_"),ISNUMBER(SEARCH(",",D2278)),SUBSTITUTE(D2278,",","_"),ISNUMBER(SEARCH("/",D2278)),SUBSTITUTE(D2278,"/","_"),ISNUMBER(SEARCH("",D2278)),D2278),D2278))))</f>
        <v/>
      </c>
      <c r="L2278" s="1"/>
      <c r="M2278" s="1" t="str">
        <f t="shared" si="176"/>
        <v/>
      </c>
      <c r="N2278" s="94" t="str">
        <f>IF($L2278="None","",IF(ISERROR(VLOOKUP($L2278,Info!$B$4:$B$266,1,FALSE)),"",VLOOKUP($L2278,Info!$B$4:$L$266,5,FALSE)))</f>
        <v/>
      </c>
      <c r="O2278" s="94" t="str">
        <f>IF(K2278="","",IF(AND($J$12&lt;&gt;"ABC",N2278="3"),"BAC",IF(N2278="3","ABC",IF($J$12&lt;&gt;"ABC",IF($J$10="Standard",VLOOKUP(K2278,Info!$BE$4:$BF$481,2,FALSE),VLOOKUP(K2278,Info!$BI$4:$BJ$482,2,FALSE)),IF($J$10="Standard",VLOOKUP(K2278,Info!$AG$4:$AH$2994,2,FALSE),VLOOKUP(K2278,Info!$AK$4:$AL$2997,2,FALSE))))))</f>
        <v/>
      </c>
      <c r="P2278" s="94" t="str">
        <f>IF($L2278="None","",IF(ISERROR(VLOOKUP($L2278,Info!$B$4:$B$266,1,FALSE)),"",VLOOKUP($L2278,Info!$B$4:$L$266,3,FALSE)))</f>
        <v/>
      </c>
      <c r="Q2278" s="96" t="str">
        <f>IF($L2278="None","",IF(ISERROR(VLOOKUP($L2278,Info!$B$4:$B$266,1,FALSE)),"",VLOOKUP($L2278,Info!$B$4:$L$266,4,FALSE)))</f>
        <v/>
      </c>
      <c r="R2278" s="1"/>
      <c r="S2278" s="6" t="str">
        <f t="shared" si="177"/>
        <v/>
      </c>
      <c r="T2278" s="6" t="str">
        <f>IF($L2278="None","",IF(ISERROR(VLOOKUP($L2278,Info!$B$4:$B$266,1,FALSE)),"",VLOOKUP($L2278,Info!$B$4:$L$266,11,FALSE)))</f>
        <v/>
      </c>
      <c r="U2278" s="1"/>
      <c r="V2278" s="1"/>
      <c r="W2278" s="1"/>
      <c r="X2278" s="1" t="str">
        <f>IF($L2278="None","",IF(ISERROR(VLOOKUP($L2278,Info!$B$4:$B$266,1,FALSE)),"",IF(OR(W2278="Metallic Liquid Tight",W2278="Non-Metallic Liquid Tight",W2278="LSZH",W2278="Greenfield"),VLOOKUP($L2278,Info!$B$4:$L$266,7,FALSE),"N/A")))</f>
        <v/>
      </c>
      <c r="Y2278" s="1"/>
      <c r="Z2278" s="96" t="str">
        <f>IF($L2278="None","",IF(ISERROR(VLOOKUP($L2278,Info!$B$4:$B$266,1,FALSE)),"",VLOOKUP($L2278,Info!$B$4:$L$266,9,FALSE)))</f>
        <v/>
      </c>
      <c r="AA2278" s="96" t="str">
        <f>IF($L2278="None","",IF(ISERROR(VLOOKUP($L2278,Info!$B$4:$B$266,1,FALSE)),"",VLOOKUP($L2278,Info!$B$4:$L$266,8,FALSE)))</f>
        <v/>
      </c>
      <c r="AB2278" s="96" t="str">
        <f>IF($L2278="None","",IF(ISERROR(VLOOKUP($L2278,Info!$B$4:$B$266,1,FALSE)),"",VLOOKUP($L2278,Info!$B$4:$L$266,10,FALSE)))</f>
        <v/>
      </c>
      <c r="AC2278" s="1" t="str">
        <f>IF(W2278="SO Cable","Black,White",IF(O2278="","",IF(P2278="","",IF($J$12&lt;&gt;"ABC",IF(P2278&lt;="250",VLOOKUP(O2278,Info!$AZ$4:$BB$22,3,FALSE),VLOOKUP(O2278,Info!$AZ$23:$BB$39,3,FALSE)),IF(P2278&lt;="250",VLOOKUP(O2278,Info!$AO$4:$AQ$22,3,FALSE),VLOOKUP(O2278,Info!$AO$23:$AP$39,3,FALSE))))))</f>
        <v/>
      </c>
      <c r="AD2278" s="1"/>
      <c r="AE2278" s="1" t="str">
        <f>IF($L2278="None","",IF(ISERROR(VLOOKUP($L2278,Info!$B$4:$B$266,1,FALSE)),"",VLOOKUP($L2278,Info!$B$4:$L$266,4,FALSE)))</f>
        <v/>
      </c>
      <c r="AF2278" s="1" t="str">
        <f>IF($L2278="None","",IF(ISERROR(VLOOKUP($L2278,Info!$B$4:$B$266,1,FALSE)),"",VLOOKUP($L2278,Info!$B$4:$L$266,6,FALSE)))</f>
        <v/>
      </c>
      <c r="AG2278" s="1"/>
      <c r="AH2278" s="33" t="str" cm="1">
        <f t="array" ref="AH2278">IF(AND(L2278&lt;&gt;"",O2278&lt;&gt;"",R2278:S2278&lt;&gt;"",W2278:X2278&lt;&gt;"",Z2278:AA2278&lt;&gt;"",AC2278&lt;&gt;""),"Good","Bad")</f>
        <v>Bad</v>
      </c>
      <c r="AL2278" t="str" cm="1">
        <f t="array" ref="AL2278">IF(R2278&gt;0,_xlfn.IFS(COUNTIF($L$20:L2278,"&lt;&gt;")&lt;101,1,COUNTIF($L$20:L2278,"&lt;&gt;")&lt;201,2,COUNTIF($L$20:L2278,"&lt;&gt;")&lt;301,3,COUNTIF($L$20:L2278,"&lt;&gt;")&lt;401,4,COUNTIF($L$20:L2278,"&lt;&gt;")&lt;501,5,COUNTIF($L$20:L2278,"&lt;&gt;")&lt;601,6,COUNTIF($L$20:L2278,"&lt;&gt;")&lt;701,7,COUNTIF($L$20:L2278,"&lt;&gt;")&lt;801,8,COUNTIF($L$20:L2278,"&lt;&gt;")&lt;901,9,COUNTIF($L$20:L2278,"&lt;&gt;")&lt;1001,10,COUNTIF($L$20:L2278,"&lt;&gt;")&lt;1101,11,COUNTIF($L$20:L2278,"&lt;&gt;")&lt;1201,12,COUNTIF($L$20:L2278,"&lt;&gt;")&lt;1301,13,COUNTIF($L$20:L2278,"&lt;&gt;")&lt;1401,14,COUNTIF($L$20:L2278,"&lt;&gt;")&lt;1501,15,COUNTIF($L$20:L2278,"&lt;&gt;")&lt;1601,16,COUNTIF($L$20:L2278,"&lt;&gt;")&lt;1701,17,COUNTIF($L$20:L2278,"&lt;&gt;")&lt;1801,18,COUNTIF($L$20:L2278,"&lt;&gt;")&lt;1901,19,COUNTIF($L$20:L2278,"&lt;&gt;")&lt;2001,20,COUNTIF($L$20:L2278,"&lt;&gt;")&lt;2101,21,COUNTIF($L$20:L2278,"&lt;&gt;")&lt;2201,22,COUNTIF($L$20:L2278,"&lt;&gt;")&lt;2301,23,COUNTIF($L$20:L2278,"&lt;&gt;")&lt;2401,24,COUNTIF($L$20:L2278,"&lt;&gt;")&lt;2501,25,COUNTIF($L$20:L2278,"&lt;&gt;")&lt;2601,26,COUNTIF($L$20:L2278,"&lt;&gt;")&lt;2701,27,COUNTIF($L$20:L2278,"&lt;&gt;")&lt;2801,28,COUNTIF($L$20:L2278,"&lt;&gt;")&lt;2901,29,COUNTIF($L$20:L2278,"&lt;&gt;")&lt;3001,30),"")</f>
        <v/>
      </c>
      <c r="AM2278" t="str">
        <f t="shared" si="175"/>
        <v/>
      </c>
      <c r="AN2278" t="str">
        <f t="shared" si="179"/>
        <v/>
      </c>
      <c r="AP2278" t="str">
        <f t="shared" si="178"/>
        <v/>
      </c>
      <c r="AQ2278" t="str">
        <f>IF(AO2278="","",COUNTIFS(AM2278:$AM$3019,AO2278))</f>
        <v/>
      </c>
    </row>
    <row r="2279" spans="1:43" x14ac:dyDescent="0.25">
      <c r="A2279" s="6" t="str">
        <f>IF(COUNT($A$20:A2278)&lt;&gt;$B$4,IF(A2278="","",A2278+1),"")</f>
        <v/>
      </c>
      <c r="B2279" s="3"/>
      <c r="C2279" s="3"/>
      <c r="D2279" s="122"/>
      <c r="E2279" s="3"/>
      <c r="F2279" s="3"/>
      <c r="G2279" s="3"/>
      <c r="H2279" s="3"/>
      <c r="I2279" s="120"/>
      <c r="J2279" s="3"/>
      <c r="K2279" s="95" t="str" cm="1">
        <f t="array" ref="K2279">IF(OR($J$14 = "A",$J$14 = "B",$J$14 = "C"),IF(I2279="","",IF(LEN(I2279)&gt;2,_xlfn.IFS(ISNUMBER(SEARCH("_",I2279)),I2279,ISNUMBER(SEARCH(", ",I2279)),SUBSTITUTE(I2279,", ","_"),ISNUMBER(SEARCH("/ ",I2279)),SUBSTITUTE(I2279,"/ ","_"),ISNUMBER(SEARCH(",",I2279)),SUBSTITUTE(I2279,",","_"),ISNUMBER(SEARCH("/",I2279)),SUBSTITUTE(I2279,"/","_"),ISNUMBER(SEARCH("",I2279)),I2279),I2279)),IF(OR($J$14 = "J",$J$14 = "K"),"",IF(D2279="","",IF(LEN(D2279)&gt;2,_xlfn.IFS(ISNUMBER(SEARCH("_",D2279)),D2279,ISNUMBER(SEARCH(", ",D2279)),SUBSTITUTE(D2279,", ","_"),ISNUMBER(SEARCH("/ ",D2279)),SUBSTITUTE(D2279,"/ ","_"),ISNUMBER(SEARCH(",",D2279)),SUBSTITUTE(D2279,",","_"),ISNUMBER(SEARCH("/",D2279)),SUBSTITUTE(D2279,"/","_"),ISNUMBER(SEARCH("",D2279)),D2279),D2279))))</f>
        <v/>
      </c>
      <c r="L2279" s="1"/>
      <c r="M2279" s="1" t="str">
        <f t="shared" si="176"/>
        <v/>
      </c>
      <c r="N2279" s="94" t="str">
        <f>IF($L2279="None","",IF(ISERROR(VLOOKUP($L2279,Info!$B$4:$B$266,1,FALSE)),"",VLOOKUP($L2279,Info!$B$4:$L$266,5,FALSE)))</f>
        <v/>
      </c>
      <c r="O2279" s="94" t="str">
        <f>IF(K2279="","",IF(AND($J$12&lt;&gt;"ABC",N2279="3"),"BAC",IF(N2279="3","ABC",IF($J$12&lt;&gt;"ABC",IF($J$10="Standard",VLOOKUP(K2279,Info!$BE$4:$BF$481,2,FALSE),VLOOKUP(K2279,Info!$BI$4:$BJ$482,2,FALSE)),IF($J$10="Standard",VLOOKUP(K2279,Info!$AG$4:$AH$2994,2,FALSE),VLOOKUP(K2279,Info!$AK$4:$AL$2997,2,FALSE))))))</f>
        <v/>
      </c>
      <c r="P2279" s="94" t="str">
        <f>IF($L2279="None","",IF(ISERROR(VLOOKUP($L2279,Info!$B$4:$B$266,1,FALSE)),"",VLOOKUP($L2279,Info!$B$4:$L$266,3,FALSE)))</f>
        <v/>
      </c>
      <c r="Q2279" s="96" t="str">
        <f>IF($L2279="None","",IF(ISERROR(VLOOKUP($L2279,Info!$B$4:$B$266,1,FALSE)),"",VLOOKUP($L2279,Info!$B$4:$L$266,4,FALSE)))</f>
        <v/>
      </c>
      <c r="R2279" s="1"/>
      <c r="S2279" s="6" t="str">
        <f t="shared" si="177"/>
        <v/>
      </c>
      <c r="T2279" s="6" t="str">
        <f>IF($L2279="None","",IF(ISERROR(VLOOKUP($L2279,Info!$B$4:$B$266,1,FALSE)),"",VLOOKUP($L2279,Info!$B$4:$L$266,11,FALSE)))</f>
        <v/>
      </c>
      <c r="U2279" s="1"/>
      <c r="V2279" s="1"/>
      <c r="W2279" s="1"/>
      <c r="X2279" s="1" t="str">
        <f>IF($L2279="None","",IF(ISERROR(VLOOKUP($L2279,Info!$B$4:$B$266,1,FALSE)),"",IF(OR(W2279="Metallic Liquid Tight",W2279="Non-Metallic Liquid Tight",W2279="LSZH",W2279="Greenfield"),VLOOKUP($L2279,Info!$B$4:$L$266,7,FALSE),"N/A")))</f>
        <v/>
      </c>
      <c r="Y2279" s="1"/>
      <c r="Z2279" s="96" t="str">
        <f>IF($L2279="None","",IF(ISERROR(VLOOKUP($L2279,Info!$B$4:$B$266,1,FALSE)),"",VLOOKUP($L2279,Info!$B$4:$L$266,9,FALSE)))</f>
        <v/>
      </c>
      <c r="AA2279" s="96" t="str">
        <f>IF($L2279="None","",IF(ISERROR(VLOOKUP($L2279,Info!$B$4:$B$266,1,FALSE)),"",VLOOKUP($L2279,Info!$B$4:$L$266,8,FALSE)))</f>
        <v/>
      </c>
      <c r="AB2279" s="96" t="str">
        <f>IF($L2279="None","",IF(ISERROR(VLOOKUP($L2279,Info!$B$4:$B$266,1,FALSE)),"",VLOOKUP($L2279,Info!$B$4:$L$266,10,FALSE)))</f>
        <v/>
      </c>
      <c r="AC2279" s="1" t="str">
        <f>IF(W2279="SO Cable","Black,White",IF(O2279="","",IF(P2279="","",IF($J$12&lt;&gt;"ABC",IF(P2279&lt;="250",VLOOKUP(O2279,Info!$AZ$4:$BB$22,3,FALSE),VLOOKUP(O2279,Info!$AZ$23:$BB$39,3,FALSE)),IF(P2279&lt;="250",VLOOKUP(O2279,Info!$AO$4:$AQ$22,3,FALSE),VLOOKUP(O2279,Info!$AO$23:$AP$39,3,FALSE))))))</f>
        <v/>
      </c>
      <c r="AD2279" s="1"/>
      <c r="AE2279" s="1" t="str">
        <f>IF($L2279="None","",IF(ISERROR(VLOOKUP($L2279,Info!$B$4:$B$266,1,FALSE)),"",VLOOKUP($L2279,Info!$B$4:$L$266,4,FALSE)))</f>
        <v/>
      </c>
      <c r="AF2279" s="1" t="str">
        <f>IF($L2279="None","",IF(ISERROR(VLOOKUP($L2279,Info!$B$4:$B$266,1,FALSE)),"",VLOOKUP($L2279,Info!$B$4:$L$266,6,FALSE)))</f>
        <v/>
      </c>
      <c r="AG2279" s="1"/>
      <c r="AH2279" s="33" t="str" cm="1">
        <f t="array" ref="AH2279">IF(AND(L2279&lt;&gt;"",O2279&lt;&gt;"",R2279:S2279&lt;&gt;"",W2279:X2279&lt;&gt;"",Z2279:AA2279&lt;&gt;"",AC2279&lt;&gt;""),"Good","Bad")</f>
        <v>Bad</v>
      </c>
      <c r="AL2279" t="str" cm="1">
        <f t="array" ref="AL2279">IF(R2279&gt;0,_xlfn.IFS(COUNTIF($L$20:L2279,"&lt;&gt;")&lt;101,1,COUNTIF($L$20:L2279,"&lt;&gt;")&lt;201,2,COUNTIF($L$20:L2279,"&lt;&gt;")&lt;301,3,COUNTIF($L$20:L2279,"&lt;&gt;")&lt;401,4,COUNTIF($L$20:L2279,"&lt;&gt;")&lt;501,5,COUNTIF($L$20:L2279,"&lt;&gt;")&lt;601,6,COUNTIF($L$20:L2279,"&lt;&gt;")&lt;701,7,COUNTIF($L$20:L2279,"&lt;&gt;")&lt;801,8,COUNTIF($L$20:L2279,"&lt;&gt;")&lt;901,9,COUNTIF($L$20:L2279,"&lt;&gt;")&lt;1001,10,COUNTIF($L$20:L2279,"&lt;&gt;")&lt;1101,11,COUNTIF($L$20:L2279,"&lt;&gt;")&lt;1201,12,COUNTIF($L$20:L2279,"&lt;&gt;")&lt;1301,13,COUNTIF($L$20:L2279,"&lt;&gt;")&lt;1401,14,COUNTIF($L$20:L2279,"&lt;&gt;")&lt;1501,15,COUNTIF($L$20:L2279,"&lt;&gt;")&lt;1601,16,COUNTIF($L$20:L2279,"&lt;&gt;")&lt;1701,17,COUNTIF($L$20:L2279,"&lt;&gt;")&lt;1801,18,COUNTIF($L$20:L2279,"&lt;&gt;")&lt;1901,19,COUNTIF($L$20:L2279,"&lt;&gt;")&lt;2001,20,COUNTIF($L$20:L2279,"&lt;&gt;")&lt;2101,21,COUNTIF($L$20:L2279,"&lt;&gt;")&lt;2201,22,COUNTIF($L$20:L2279,"&lt;&gt;")&lt;2301,23,COUNTIF($L$20:L2279,"&lt;&gt;")&lt;2401,24,COUNTIF($L$20:L2279,"&lt;&gt;")&lt;2501,25,COUNTIF($L$20:L2279,"&lt;&gt;")&lt;2601,26,COUNTIF($L$20:L2279,"&lt;&gt;")&lt;2701,27,COUNTIF($L$20:L2279,"&lt;&gt;")&lt;2801,28,COUNTIF($L$20:L2279,"&lt;&gt;")&lt;2901,29,COUNTIF($L$20:L2279,"&lt;&gt;")&lt;3001,30),"")</f>
        <v/>
      </c>
      <c r="AM2279" t="str">
        <f t="shared" si="175"/>
        <v/>
      </c>
      <c r="AN2279" t="str">
        <f t="shared" si="179"/>
        <v/>
      </c>
      <c r="AP2279" t="str">
        <f t="shared" si="178"/>
        <v/>
      </c>
      <c r="AQ2279" t="str">
        <f>IF(AO2279="","",COUNTIFS(AM2279:$AM$3019,AO2279))</f>
        <v/>
      </c>
    </row>
    <row r="2280" spans="1:43" x14ac:dyDescent="0.25">
      <c r="A2280" s="6" t="str">
        <f>IF(COUNT($A$20:A2279)&lt;&gt;$B$4,IF(A2279="","",A2279+1),"")</f>
        <v/>
      </c>
      <c r="B2280" s="3"/>
      <c r="C2280" s="3"/>
      <c r="D2280" s="122"/>
      <c r="E2280" s="3"/>
      <c r="F2280" s="3"/>
      <c r="G2280" s="3"/>
      <c r="H2280" s="3"/>
      <c r="I2280" s="120"/>
      <c r="J2280" s="3"/>
      <c r="K2280" s="95" t="str" cm="1">
        <f t="array" ref="K2280">IF(OR($J$14 = "A",$J$14 = "B",$J$14 = "C"),IF(I2280="","",IF(LEN(I2280)&gt;2,_xlfn.IFS(ISNUMBER(SEARCH("_",I2280)),I2280,ISNUMBER(SEARCH(", ",I2280)),SUBSTITUTE(I2280,", ","_"),ISNUMBER(SEARCH("/ ",I2280)),SUBSTITUTE(I2280,"/ ","_"),ISNUMBER(SEARCH(",",I2280)),SUBSTITUTE(I2280,",","_"),ISNUMBER(SEARCH("/",I2280)),SUBSTITUTE(I2280,"/","_"),ISNUMBER(SEARCH("",I2280)),I2280),I2280)),IF(OR($J$14 = "J",$J$14 = "K"),"",IF(D2280="","",IF(LEN(D2280)&gt;2,_xlfn.IFS(ISNUMBER(SEARCH("_",D2280)),D2280,ISNUMBER(SEARCH(", ",D2280)),SUBSTITUTE(D2280,", ","_"),ISNUMBER(SEARCH("/ ",D2280)),SUBSTITUTE(D2280,"/ ","_"),ISNUMBER(SEARCH(",",D2280)),SUBSTITUTE(D2280,",","_"),ISNUMBER(SEARCH("/",D2280)),SUBSTITUTE(D2280,"/","_"),ISNUMBER(SEARCH("",D2280)),D2280),D2280))))</f>
        <v/>
      </c>
      <c r="L2280" s="1"/>
      <c r="M2280" s="1" t="str">
        <f t="shared" si="176"/>
        <v/>
      </c>
      <c r="N2280" s="94" t="str">
        <f>IF($L2280="None","",IF(ISERROR(VLOOKUP($L2280,Info!$B$4:$B$266,1,FALSE)),"",VLOOKUP($L2280,Info!$B$4:$L$266,5,FALSE)))</f>
        <v/>
      </c>
      <c r="O2280" s="94" t="str">
        <f>IF(K2280="","",IF(AND($J$12&lt;&gt;"ABC",N2280="3"),"BAC",IF(N2280="3","ABC",IF($J$12&lt;&gt;"ABC",IF($J$10="Standard",VLOOKUP(K2280,Info!$BE$4:$BF$481,2,FALSE),VLOOKUP(K2280,Info!$BI$4:$BJ$482,2,FALSE)),IF($J$10="Standard",VLOOKUP(K2280,Info!$AG$4:$AH$2994,2,FALSE),VLOOKUP(K2280,Info!$AK$4:$AL$2997,2,FALSE))))))</f>
        <v/>
      </c>
      <c r="P2280" s="94" t="str">
        <f>IF($L2280="None","",IF(ISERROR(VLOOKUP($L2280,Info!$B$4:$B$266,1,FALSE)),"",VLOOKUP($L2280,Info!$B$4:$L$266,3,FALSE)))</f>
        <v/>
      </c>
      <c r="Q2280" s="96" t="str">
        <f>IF($L2280="None","",IF(ISERROR(VLOOKUP($L2280,Info!$B$4:$B$266,1,FALSE)),"",VLOOKUP($L2280,Info!$B$4:$L$266,4,FALSE)))</f>
        <v/>
      </c>
      <c r="R2280" s="1"/>
      <c r="S2280" s="6" t="str">
        <f t="shared" si="177"/>
        <v/>
      </c>
      <c r="T2280" s="6" t="str">
        <f>IF($L2280="None","",IF(ISERROR(VLOOKUP($L2280,Info!$B$4:$B$266,1,FALSE)),"",VLOOKUP($L2280,Info!$B$4:$L$266,11,FALSE)))</f>
        <v/>
      </c>
      <c r="U2280" s="1"/>
      <c r="V2280" s="1"/>
      <c r="W2280" s="1"/>
      <c r="X2280" s="1" t="str">
        <f>IF($L2280="None","",IF(ISERROR(VLOOKUP($L2280,Info!$B$4:$B$266,1,FALSE)),"",IF(OR(W2280="Metallic Liquid Tight",W2280="Non-Metallic Liquid Tight",W2280="LSZH",W2280="Greenfield"),VLOOKUP($L2280,Info!$B$4:$L$266,7,FALSE),"N/A")))</f>
        <v/>
      </c>
      <c r="Y2280" s="1"/>
      <c r="Z2280" s="96" t="str">
        <f>IF($L2280="None","",IF(ISERROR(VLOOKUP($L2280,Info!$B$4:$B$266,1,FALSE)),"",VLOOKUP($L2280,Info!$B$4:$L$266,9,FALSE)))</f>
        <v/>
      </c>
      <c r="AA2280" s="96" t="str">
        <f>IF($L2280="None","",IF(ISERROR(VLOOKUP($L2280,Info!$B$4:$B$266,1,FALSE)),"",VLOOKUP($L2280,Info!$B$4:$L$266,8,FALSE)))</f>
        <v/>
      </c>
      <c r="AB2280" s="96" t="str">
        <f>IF($L2280="None","",IF(ISERROR(VLOOKUP($L2280,Info!$B$4:$B$266,1,FALSE)),"",VLOOKUP($L2280,Info!$B$4:$L$266,10,FALSE)))</f>
        <v/>
      </c>
      <c r="AC2280" s="1" t="str">
        <f>IF(W2280="SO Cable","Black,White",IF(O2280="","",IF(P2280="","",IF($J$12&lt;&gt;"ABC",IF(P2280&lt;="250",VLOOKUP(O2280,Info!$AZ$4:$BB$22,3,FALSE),VLOOKUP(O2280,Info!$AZ$23:$BB$39,3,FALSE)),IF(P2280&lt;="250",VLOOKUP(O2280,Info!$AO$4:$AQ$22,3,FALSE),VLOOKUP(O2280,Info!$AO$23:$AP$39,3,FALSE))))))</f>
        <v/>
      </c>
      <c r="AD2280" s="1"/>
      <c r="AE2280" s="1" t="str">
        <f>IF($L2280="None","",IF(ISERROR(VLOOKUP($L2280,Info!$B$4:$B$266,1,FALSE)),"",VLOOKUP($L2280,Info!$B$4:$L$266,4,FALSE)))</f>
        <v/>
      </c>
      <c r="AF2280" s="1" t="str">
        <f>IF($L2280="None","",IF(ISERROR(VLOOKUP($L2280,Info!$B$4:$B$266,1,FALSE)),"",VLOOKUP($L2280,Info!$B$4:$L$266,6,FALSE)))</f>
        <v/>
      </c>
      <c r="AG2280" s="1"/>
      <c r="AH2280" s="33" t="str" cm="1">
        <f t="array" ref="AH2280">IF(AND(L2280&lt;&gt;"",O2280&lt;&gt;"",R2280:S2280&lt;&gt;"",W2280:X2280&lt;&gt;"",Z2280:AA2280&lt;&gt;"",AC2280&lt;&gt;""),"Good","Bad")</f>
        <v>Bad</v>
      </c>
      <c r="AL2280" t="str" cm="1">
        <f t="array" ref="AL2280">IF(R2280&gt;0,_xlfn.IFS(COUNTIF($L$20:L2280,"&lt;&gt;")&lt;101,1,COUNTIF($L$20:L2280,"&lt;&gt;")&lt;201,2,COUNTIF($L$20:L2280,"&lt;&gt;")&lt;301,3,COUNTIF($L$20:L2280,"&lt;&gt;")&lt;401,4,COUNTIF($L$20:L2280,"&lt;&gt;")&lt;501,5,COUNTIF($L$20:L2280,"&lt;&gt;")&lt;601,6,COUNTIF($L$20:L2280,"&lt;&gt;")&lt;701,7,COUNTIF($L$20:L2280,"&lt;&gt;")&lt;801,8,COUNTIF($L$20:L2280,"&lt;&gt;")&lt;901,9,COUNTIF($L$20:L2280,"&lt;&gt;")&lt;1001,10,COUNTIF($L$20:L2280,"&lt;&gt;")&lt;1101,11,COUNTIF($L$20:L2280,"&lt;&gt;")&lt;1201,12,COUNTIF($L$20:L2280,"&lt;&gt;")&lt;1301,13,COUNTIF($L$20:L2280,"&lt;&gt;")&lt;1401,14,COUNTIF($L$20:L2280,"&lt;&gt;")&lt;1501,15,COUNTIF($L$20:L2280,"&lt;&gt;")&lt;1601,16,COUNTIF($L$20:L2280,"&lt;&gt;")&lt;1701,17,COUNTIF($L$20:L2280,"&lt;&gt;")&lt;1801,18,COUNTIF($L$20:L2280,"&lt;&gt;")&lt;1901,19,COUNTIF($L$20:L2280,"&lt;&gt;")&lt;2001,20,COUNTIF($L$20:L2280,"&lt;&gt;")&lt;2101,21,COUNTIF($L$20:L2280,"&lt;&gt;")&lt;2201,22,COUNTIF($L$20:L2280,"&lt;&gt;")&lt;2301,23,COUNTIF($L$20:L2280,"&lt;&gt;")&lt;2401,24,COUNTIF($L$20:L2280,"&lt;&gt;")&lt;2501,25,COUNTIF($L$20:L2280,"&lt;&gt;")&lt;2601,26,COUNTIF($L$20:L2280,"&lt;&gt;")&lt;2701,27,COUNTIF($L$20:L2280,"&lt;&gt;")&lt;2801,28,COUNTIF($L$20:L2280,"&lt;&gt;")&lt;2901,29,COUNTIF($L$20:L2280,"&lt;&gt;")&lt;3001,30),"")</f>
        <v/>
      </c>
      <c r="AM2280" t="str">
        <f t="shared" si="175"/>
        <v/>
      </c>
      <c r="AN2280" t="str">
        <f t="shared" si="179"/>
        <v/>
      </c>
      <c r="AP2280" t="str">
        <f t="shared" si="178"/>
        <v/>
      </c>
      <c r="AQ2280" t="str">
        <f>IF(AO2280="","",COUNTIFS(AM2280:$AM$3019,AO2280))</f>
        <v/>
      </c>
    </row>
    <row r="2281" spans="1:43" x14ac:dyDescent="0.25">
      <c r="A2281" s="6" t="str">
        <f>IF(COUNT($A$20:A2280)&lt;&gt;$B$4,IF(A2280="","",A2280+1),"")</f>
        <v/>
      </c>
      <c r="B2281" s="3"/>
      <c r="C2281" s="3"/>
      <c r="D2281" s="122"/>
      <c r="E2281" s="3"/>
      <c r="F2281" s="3"/>
      <c r="G2281" s="3"/>
      <c r="H2281" s="3"/>
      <c r="I2281" s="120"/>
      <c r="J2281" s="3"/>
      <c r="K2281" s="95" t="str" cm="1">
        <f t="array" ref="K2281">IF(OR($J$14 = "A",$J$14 = "B",$J$14 = "C"),IF(I2281="","",IF(LEN(I2281)&gt;2,_xlfn.IFS(ISNUMBER(SEARCH("_",I2281)),I2281,ISNUMBER(SEARCH(", ",I2281)),SUBSTITUTE(I2281,", ","_"),ISNUMBER(SEARCH("/ ",I2281)),SUBSTITUTE(I2281,"/ ","_"),ISNUMBER(SEARCH(",",I2281)),SUBSTITUTE(I2281,",","_"),ISNUMBER(SEARCH("/",I2281)),SUBSTITUTE(I2281,"/","_"),ISNUMBER(SEARCH("",I2281)),I2281),I2281)),IF(OR($J$14 = "J",$J$14 = "K"),"",IF(D2281="","",IF(LEN(D2281)&gt;2,_xlfn.IFS(ISNUMBER(SEARCH("_",D2281)),D2281,ISNUMBER(SEARCH(", ",D2281)),SUBSTITUTE(D2281,", ","_"),ISNUMBER(SEARCH("/ ",D2281)),SUBSTITUTE(D2281,"/ ","_"),ISNUMBER(SEARCH(",",D2281)),SUBSTITUTE(D2281,",","_"),ISNUMBER(SEARCH("/",D2281)),SUBSTITUTE(D2281,"/","_"),ISNUMBER(SEARCH("",D2281)),D2281),D2281))))</f>
        <v/>
      </c>
      <c r="L2281" s="1"/>
      <c r="M2281" s="1" t="str">
        <f t="shared" si="176"/>
        <v/>
      </c>
      <c r="N2281" s="94" t="str">
        <f>IF($L2281="None","",IF(ISERROR(VLOOKUP($L2281,Info!$B$4:$B$266,1,FALSE)),"",VLOOKUP($L2281,Info!$B$4:$L$266,5,FALSE)))</f>
        <v/>
      </c>
      <c r="O2281" s="94" t="str">
        <f>IF(K2281="","",IF(AND($J$12&lt;&gt;"ABC",N2281="3"),"BAC",IF(N2281="3","ABC",IF($J$12&lt;&gt;"ABC",IF($J$10="Standard",VLOOKUP(K2281,Info!$BE$4:$BF$481,2,FALSE),VLOOKUP(K2281,Info!$BI$4:$BJ$482,2,FALSE)),IF($J$10="Standard",VLOOKUP(K2281,Info!$AG$4:$AH$2994,2,FALSE),VLOOKUP(K2281,Info!$AK$4:$AL$2997,2,FALSE))))))</f>
        <v/>
      </c>
      <c r="P2281" s="94" t="str">
        <f>IF($L2281="None","",IF(ISERROR(VLOOKUP($L2281,Info!$B$4:$B$266,1,FALSE)),"",VLOOKUP($L2281,Info!$B$4:$L$266,3,FALSE)))</f>
        <v/>
      </c>
      <c r="Q2281" s="96" t="str">
        <f>IF($L2281="None","",IF(ISERROR(VLOOKUP($L2281,Info!$B$4:$B$266,1,FALSE)),"",VLOOKUP($L2281,Info!$B$4:$L$266,4,FALSE)))</f>
        <v/>
      </c>
      <c r="R2281" s="1"/>
      <c r="S2281" s="6" t="str">
        <f t="shared" si="177"/>
        <v/>
      </c>
      <c r="T2281" s="6" t="str">
        <f>IF($L2281="None","",IF(ISERROR(VLOOKUP($L2281,Info!$B$4:$B$266,1,FALSE)),"",VLOOKUP($L2281,Info!$B$4:$L$266,11,FALSE)))</f>
        <v/>
      </c>
      <c r="U2281" s="1"/>
      <c r="V2281" s="1"/>
      <c r="W2281" s="1"/>
      <c r="X2281" s="1" t="str">
        <f>IF($L2281="None","",IF(ISERROR(VLOOKUP($L2281,Info!$B$4:$B$266,1,FALSE)),"",IF(OR(W2281="Metallic Liquid Tight",W2281="Non-Metallic Liquid Tight",W2281="LSZH",W2281="Greenfield"),VLOOKUP($L2281,Info!$B$4:$L$266,7,FALSE),"N/A")))</f>
        <v/>
      </c>
      <c r="Y2281" s="1"/>
      <c r="Z2281" s="96" t="str">
        <f>IF($L2281="None","",IF(ISERROR(VLOOKUP($L2281,Info!$B$4:$B$266,1,FALSE)),"",VLOOKUP($L2281,Info!$B$4:$L$266,9,FALSE)))</f>
        <v/>
      </c>
      <c r="AA2281" s="96" t="str">
        <f>IF($L2281="None","",IF(ISERROR(VLOOKUP($L2281,Info!$B$4:$B$266,1,FALSE)),"",VLOOKUP($L2281,Info!$B$4:$L$266,8,FALSE)))</f>
        <v/>
      </c>
      <c r="AB2281" s="96" t="str">
        <f>IF($L2281="None","",IF(ISERROR(VLOOKUP($L2281,Info!$B$4:$B$266,1,FALSE)),"",VLOOKUP($L2281,Info!$B$4:$L$266,10,FALSE)))</f>
        <v/>
      </c>
      <c r="AC2281" s="1" t="str">
        <f>IF(W2281="SO Cable","Black,White",IF(O2281="","",IF(P2281="","",IF($J$12&lt;&gt;"ABC",IF(P2281&lt;="250",VLOOKUP(O2281,Info!$AZ$4:$BB$22,3,FALSE),VLOOKUP(O2281,Info!$AZ$23:$BB$39,3,FALSE)),IF(P2281&lt;="250",VLOOKUP(O2281,Info!$AO$4:$AQ$22,3,FALSE),VLOOKUP(O2281,Info!$AO$23:$AP$39,3,FALSE))))))</f>
        <v/>
      </c>
      <c r="AD2281" s="1"/>
      <c r="AE2281" s="1" t="str">
        <f>IF($L2281="None","",IF(ISERROR(VLOOKUP($L2281,Info!$B$4:$B$266,1,FALSE)),"",VLOOKUP($L2281,Info!$B$4:$L$266,4,FALSE)))</f>
        <v/>
      </c>
      <c r="AF2281" s="1" t="str">
        <f>IF($L2281="None","",IF(ISERROR(VLOOKUP($L2281,Info!$B$4:$B$266,1,FALSE)),"",VLOOKUP($L2281,Info!$B$4:$L$266,6,FALSE)))</f>
        <v/>
      </c>
      <c r="AG2281" s="1"/>
      <c r="AH2281" s="33" t="str" cm="1">
        <f t="array" ref="AH2281">IF(AND(L2281&lt;&gt;"",O2281&lt;&gt;"",R2281:S2281&lt;&gt;"",W2281:X2281&lt;&gt;"",Z2281:AA2281&lt;&gt;"",AC2281&lt;&gt;""),"Good","Bad")</f>
        <v>Bad</v>
      </c>
      <c r="AL2281" t="str" cm="1">
        <f t="array" ref="AL2281">IF(R2281&gt;0,_xlfn.IFS(COUNTIF($L$20:L2281,"&lt;&gt;")&lt;101,1,COUNTIF($L$20:L2281,"&lt;&gt;")&lt;201,2,COUNTIF($L$20:L2281,"&lt;&gt;")&lt;301,3,COUNTIF($L$20:L2281,"&lt;&gt;")&lt;401,4,COUNTIF($L$20:L2281,"&lt;&gt;")&lt;501,5,COUNTIF($L$20:L2281,"&lt;&gt;")&lt;601,6,COUNTIF($L$20:L2281,"&lt;&gt;")&lt;701,7,COUNTIF($L$20:L2281,"&lt;&gt;")&lt;801,8,COUNTIF($L$20:L2281,"&lt;&gt;")&lt;901,9,COUNTIF($L$20:L2281,"&lt;&gt;")&lt;1001,10,COUNTIF($L$20:L2281,"&lt;&gt;")&lt;1101,11,COUNTIF($L$20:L2281,"&lt;&gt;")&lt;1201,12,COUNTIF($L$20:L2281,"&lt;&gt;")&lt;1301,13,COUNTIF($L$20:L2281,"&lt;&gt;")&lt;1401,14,COUNTIF($L$20:L2281,"&lt;&gt;")&lt;1501,15,COUNTIF($L$20:L2281,"&lt;&gt;")&lt;1601,16,COUNTIF($L$20:L2281,"&lt;&gt;")&lt;1701,17,COUNTIF($L$20:L2281,"&lt;&gt;")&lt;1801,18,COUNTIF($L$20:L2281,"&lt;&gt;")&lt;1901,19,COUNTIF($L$20:L2281,"&lt;&gt;")&lt;2001,20,COUNTIF($L$20:L2281,"&lt;&gt;")&lt;2101,21,COUNTIF($L$20:L2281,"&lt;&gt;")&lt;2201,22,COUNTIF($L$20:L2281,"&lt;&gt;")&lt;2301,23,COUNTIF($L$20:L2281,"&lt;&gt;")&lt;2401,24,COUNTIF($L$20:L2281,"&lt;&gt;")&lt;2501,25,COUNTIF($L$20:L2281,"&lt;&gt;")&lt;2601,26,COUNTIF($L$20:L2281,"&lt;&gt;")&lt;2701,27,COUNTIF($L$20:L2281,"&lt;&gt;")&lt;2801,28,COUNTIF($L$20:L2281,"&lt;&gt;")&lt;2901,29,COUNTIF($L$20:L2281,"&lt;&gt;")&lt;3001,30),"")</f>
        <v/>
      </c>
      <c r="AM2281" t="str">
        <f t="shared" si="175"/>
        <v/>
      </c>
      <c r="AN2281" t="str">
        <f t="shared" si="179"/>
        <v/>
      </c>
      <c r="AP2281" t="str">
        <f t="shared" si="178"/>
        <v/>
      </c>
      <c r="AQ2281" t="str">
        <f>IF(AO2281="","",COUNTIFS(AM2281:$AM$3019,AO2281))</f>
        <v/>
      </c>
    </row>
    <row r="2282" spans="1:43" x14ac:dyDescent="0.25">
      <c r="A2282" s="6" t="str">
        <f>IF(COUNT($A$20:A2281)&lt;&gt;$B$4,IF(A2281="","",A2281+1),"")</f>
        <v/>
      </c>
      <c r="B2282" s="3"/>
      <c r="C2282" s="3"/>
      <c r="D2282" s="122"/>
      <c r="E2282" s="3"/>
      <c r="F2282" s="3"/>
      <c r="G2282" s="3"/>
      <c r="H2282" s="3"/>
      <c r="I2282" s="120"/>
      <c r="J2282" s="3"/>
      <c r="K2282" s="95" t="str" cm="1">
        <f t="array" ref="K2282">IF(OR($J$14 = "A",$J$14 = "B",$J$14 = "C"),IF(I2282="","",IF(LEN(I2282)&gt;2,_xlfn.IFS(ISNUMBER(SEARCH("_",I2282)),I2282,ISNUMBER(SEARCH(", ",I2282)),SUBSTITUTE(I2282,", ","_"),ISNUMBER(SEARCH("/ ",I2282)),SUBSTITUTE(I2282,"/ ","_"),ISNUMBER(SEARCH(",",I2282)),SUBSTITUTE(I2282,",","_"),ISNUMBER(SEARCH("/",I2282)),SUBSTITUTE(I2282,"/","_"),ISNUMBER(SEARCH("",I2282)),I2282),I2282)),IF(OR($J$14 = "J",$J$14 = "K"),"",IF(D2282="","",IF(LEN(D2282)&gt;2,_xlfn.IFS(ISNUMBER(SEARCH("_",D2282)),D2282,ISNUMBER(SEARCH(", ",D2282)),SUBSTITUTE(D2282,", ","_"),ISNUMBER(SEARCH("/ ",D2282)),SUBSTITUTE(D2282,"/ ","_"),ISNUMBER(SEARCH(",",D2282)),SUBSTITUTE(D2282,",","_"),ISNUMBER(SEARCH("/",D2282)),SUBSTITUTE(D2282,"/","_"),ISNUMBER(SEARCH("",D2282)),D2282),D2282))))</f>
        <v/>
      </c>
      <c r="L2282" s="1"/>
      <c r="M2282" s="1" t="str">
        <f t="shared" si="176"/>
        <v/>
      </c>
      <c r="N2282" s="94" t="str">
        <f>IF($L2282="None","",IF(ISERROR(VLOOKUP($L2282,Info!$B$4:$B$266,1,FALSE)),"",VLOOKUP($L2282,Info!$B$4:$L$266,5,FALSE)))</f>
        <v/>
      </c>
      <c r="O2282" s="94" t="str">
        <f>IF(K2282="","",IF(AND($J$12&lt;&gt;"ABC",N2282="3"),"BAC",IF(N2282="3","ABC",IF($J$12&lt;&gt;"ABC",IF($J$10="Standard",VLOOKUP(K2282,Info!$BE$4:$BF$481,2,FALSE),VLOOKUP(K2282,Info!$BI$4:$BJ$482,2,FALSE)),IF($J$10="Standard",VLOOKUP(K2282,Info!$AG$4:$AH$2994,2,FALSE),VLOOKUP(K2282,Info!$AK$4:$AL$2997,2,FALSE))))))</f>
        <v/>
      </c>
      <c r="P2282" s="94" t="str">
        <f>IF($L2282="None","",IF(ISERROR(VLOOKUP($L2282,Info!$B$4:$B$266,1,FALSE)),"",VLOOKUP($L2282,Info!$B$4:$L$266,3,FALSE)))</f>
        <v/>
      </c>
      <c r="Q2282" s="96" t="str">
        <f>IF($L2282="None","",IF(ISERROR(VLOOKUP($L2282,Info!$B$4:$B$266,1,FALSE)),"",VLOOKUP($L2282,Info!$B$4:$L$266,4,FALSE)))</f>
        <v/>
      </c>
      <c r="R2282" s="1"/>
      <c r="S2282" s="6" t="str">
        <f t="shared" si="177"/>
        <v/>
      </c>
      <c r="T2282" s="6" t="str">
        <f>IF($L2282="None","",IF(ISERROR(VLOOKUP($L2282,Info!$B$4:$B$266,1,FALSE)),"",VLOOKUP($L2282,Info!$B$4:$L$266,11,FALSE)))</f>
        <v/>
      </c>
      <c r="U2282" s="1"/>
      <c r="V2282" s="1"/>
      <c r="W2282" s="1"/>
      <c r="X2282" s="1" t="str">
        <f>IF($L2282="None","",IF(ISERROR(VLOOKUP($L2282,Info!$B$4:$B$266,1,FALSE)),"",IF(OR(W2282="Metallic Liquid Tight",W2282="Non-Metallic Liquid Tight",W2282="LSZH",W2282="Greenfield"),VLOOKUP($L2282,Info!$B$4:$L$266,7,FALSE),"N/A")))</f>
        <v/>
      </c>
      <c r="Y2282" s="1"/>
      <c r="Z2282" s="96" t="str">
        <f>IF($L2282="None","",IF(ISERROR(VLOOKUP($L2282,Info!$B$4:$B$266,1,FALSE)),"",VLOOKUP($L2282,Info!$B$4:$L$266,9,FALSE)))</f>
        <v/>
      </c>
      <c r="AA2282" s="96" t="str">
        <f>IF($L2282="None","",IF(ISERROR(VLOOKUP($L2282,Info!$B$4:$B$266,1,FALSE)),"",VLOOKUP($L2282,Info!$B$4:$L$266,8,FALSE)))</f>
        <v/>
      </c>
      <c r="AB2282" s="96" t="str">
        <f>IF($L2282="None","",IF(ISERROR(VLOOKUP($L2282,Info!$B$4:$B$266,1,FALSE)),"",VLOOKUP($L2282,Info!$B$4:$L$266,10,FALSE)))</f>
        <v/>
      </c>
      <c r="AC2282" s="1" t="str">
        <f>IF(W2282="SO Cable","Black,White",IF(O2282="","",IF(P2282="","",IF($J$12&lt;&gt;"ABC",IF(P2282&lt;="250",VLOOKUP(O2282,Info!$AZ$4:$BB$22,3,FALSE),VLOOKUP(O2282,Info!$AZ$23:$BB$39,3,FALSE)),IF(P2282&lt;="250",VLOOKUP(O2282,Info!$AO$4:$AQ$22,3,FALSE),VLOOKUP(O2282,Info!$AO$23:$AP$39,3,FALSE))))))</f>
        <v/>
      </c>
      <c r="AD2282" s="1"/>
      <c r="AE2282" s="1" t="str">
        <f>IF($L2282="None","",IF(ISERROR(VLOOKUP($L2282,Info!$B$4:$B$266,1,FALSE)),"",VLOOKUP($L2282,Info!$B$4:$L$266,4,FALSE)))</f>
        <v/>
      </c>
      <c r="AF2282" s="1" t="str">
        <f>IF($L2282="None","",IF(ISERROR(VLOOKUP($L2282,Info!$B$4:$B$266,1,FALSE)),"",VLOOKUP($L2282,Info!$B$4:$L$266,6,FALSE)))</f>
        <v/>
      </c>
      <c r="AG2282" s="1"/>
      <c r="AH2282" s="33" t="str" cm="1">
        <f t="array" ref="AH2282">IF(AND(L2282&lt;&gt;"",O2282&lt;&gt;"",R2282:S2282&lt;&gt;"",W2282:X2282&lt;&gt;"",Z2282:AA2282&lt;&gt;"",AC2282&lt;&gt;""),"Good","Bad")</f>
        <v>Bad</v>
      </c>
      <c r="AL2282" t="str" cm="1">
        <f t="array" ref="AL2282">IF(R2282&gt;0,_xlfn.IFS(COUNTIF($L$20:L2282,"&lt;&gt;")&lt;101,1,COUNTIF($L$20:L2282,"&lt;&gt;")&lt;201,2,COUNTIF($L$20:L2282,"&lt;&gt;")&lt;301,3,COUNTIF($L$20:L2282,"&lt;&gt;")&lt;401,4,COUNTIF($L$20:L2282,"&lt;&gt;")&lt;501,5,COUNTIF($L$20:L2282,"&lt;&gt;")&lt;601,6,COUNTIF($L$20:L2282,"&lt;&gt;")&lt;701,7,COUNTIF($L$20:L2282,"&lt;&gt;")&lt;801,8,COUNTIF($L$20:L2282,"&lt;&gt;")&lt;901,9,COUNTIF($L$20:L2282,"&lt;&gt;")&lt;1001,10,COUNTIF($L$20:L2282,"&lt;&gt;")&lt;1101,11,COUNTIF($L$20:L2282,"&lt;&gt;")&lt;1201,12,COUNTIF($L$20:L2282,"&lt;&gt;")&lt;1301,13,COUNTIF($L$20:L2282,"&lt;&gt;")&lt;1401,14,COUNTIF($L$20:L2282,"&lt;&gt;")&lt;1501,15,COUNTIF($L$20:L2282,"&lt;&gt;")&lt;1601,16,COUNTIF($L$20:L2282,"&lt;&gt;")&lt;1701,17,COUNTIF($L$20:L2282,"&lt;&gt;")&lt;1801,18,COUNTIF($L$20:L2282,"&lt;&gt;")&lt;1901,19,COUNTIF($L$20:L2282,"&lt;&gt;")&lt;2001,20,COUNTIF($L$20:L2282,"&lt;&gt;")&lt;2101,21,COUNTIF($L$20:L2282,"&lt;&gt;")&lt;2201,22,COUNTIF($L$20:L2282,"&lt;&gt;")&lt;2301,23,COUNTIF($L$20:L2282,"&lt;&gt;")&lt;2401,24,COUNTIF($L$20:L2282,"&lt;&gt;")&lt;2501,25,COUNTIF($L$20:L2282,"&lt;&gt;")&lt;2601,26,COUNTIF($L$20:L2282,"&lt;&gt;")&lt;2701,27,COUNTIF($L$20:L2282,"&lt;&gt;")&lt;2801,28,COUNTIF($L$20:L2282,"&lt;&gt;")&lt;2901,29,COUNTIF($L$20:L2282,"&lt;&gt;")&lt;3001,30),"")</f>
        <v/>
      </c>
      <c r="AM2282" t="str">
        <f t="shared" si="175"/>
        <v/>
      </c>
      <c r="AN2282" t="str">
        <f t="shared" si="179"/>
        <v/>
      </c>
      <c r="AP2282" t="str">
        <f t="shared" si="178"/>
        <v/>
      </c>
      <c r="AQ2282" t="str">
        <f>IF(AO2282="","",COUNTIFS(AM2282:$AM$3019,AO2282))</f>
        <v/>
      </c>
    </row>
    <row r="2283" spans="1:43" x14ac:dyDescent="0.25">
      <c r="A2283" s="6" t="str">
        <f>IF(COUNT($A$20:A2282)&lt;&gt;$B$4,IF(A2282="","",A2282+1),"")</f>
        <v/>
      </c>
      <c r="B2283" s="3"/>
      <c r="C2283" s="3"/>
      <c r="D2283" s="122"/>
      <c r="E2283" s="3"/>
      <c r="F2283" s="3"/>
      <c r="G2283" s="3"/>
      <c r="H2283" s="3"/>
      <c r="I2283" s="120"/>
      <c r="J2283" s="3"/>
      <c r="K2283" s="95" t="str" cm="1">
        <f t="array" ref="K2283">IF(OR($J$14 = "A",$J$14 = "B",$J$14 = "C"),IF(I2283="","",IF(LEN(I2283)&gt;2,_xlfn.IFS(ISNUMBER(SEARCH("_",I2283)),I2283,ISNUMBER(SEARCH(", ",I2283)),SUBSTITUTE(I2283,", ","_"),ISNUMBER(SEARCH("/ ",I2283)),SUBSTITUTE(I2283,"/ ","_"),ISNUMBER(SEARCH(",",I2283)),SUBSTITUTE(I2283,",","_"),ISNUMBER(SEARCH("/",I2283)),SUBSTITUTE(I2283,"/","_"),ISNUMBER(SEARCH("",I2283)),I2283),I2283)),IF(OR($J$14 = "J",$J$14 = "K"),"",IF(D2283="","",IF(LEN(D2283)&gt;2,_xlfn.IFS(ISNUMBER(SEARCH("_",D2283)),D2283,ISNUMBER(SEARCH(", ",D2283)),SUBSTITUTE(D2283,", ","_"),ISNUMBER(SEARCH("/ ",D2283)),SUBSTITUTE(D2283,"/ ","_"),ISNUMBER(SEARCH(",",D2283)),SUBSTITUTE(D2283,",","_"),ISNUMBER(SEARCH("/",D2283)),SUBSTITUTE(D2283,"/","_"),ISNUMBER(SEARCH("",D2283)),D2283),D2283))))</f>
        <v/>
      </c>
      <c r="L2283" s="1"/>
      <c r="M2283" s="1" t="str">
        <f t="shared" si="176"/>
        <v/>
      </c>
      <c r="N2283" s="94" t="str">
        <f>IF($L2283="None","",IF(ISERROR(VLOOKUP($L2283,Info!$B$4:$B$266,1,FALSE)),"",VLOOKUP($L2283,Info!$B$4:$L$266,5,FALSE)))</f>
        <v/>
      </c>
      <c r="O2283" s="94" t="str">
        <f>IF(K2283="","",IF(AND($J$12&lt;&gt;"ABC",N2283="3"),"BAC",IF(N2283="3","ABC",IF($J$12&lt;&gt;"ABC",IF($J$10="Standard",VLOOKUP(K2283,Info!$BE$4:$BF$481,2,FALSE),VLOOKUP(K2283,Info!$BI$4:$BJ$482,2,FALSE)),IF($J$10="Standard",VLOOKUP(K2283,Info!$AG$4:$AH$2994,2,FALSE),VLOOKUP(K2283,Info!$AK$4:$AL$2997,2,FALSE))))))</f>
        <v/>
      </c>
      <c r="P2283" s="94" t="str">
        <f>IF($L2283="None","",IF(ISERROR(VLOOKUP($L2283,Info!$B$4:$B$266,1,FALSE)),"",VLOOKUP($L2283,Info!$B$4:$L$266,3,FALSE)))</f>
        <v/>
      </c>
      <c r="Q2283" s="96" t="str">
        <f>IF($L2283="None","",IF(ISERROR(VLOOKUP($L2283,Info!$B$4:$B$266,1,FALSE)),"",VLOOKUP($L2283,Info!$B$4:$L$266,4,FALSE)))</f>
        <v/>
      </c>
      <c r="R2283" s="1"/>
      <c r="S2283" s="6" t="str">
        <f t="shared" si="177"/>
        <v/>
      </c>
      <c r="T2283" s="6" t="str">
        <f>IF($L2283="None","",IF(ISERROR(VLOOKUP($L2283,Info!$B$4:$B$266,1,FALSE)),"",VLOOKUP($L2283,Info!$B$4:$L$266,11,FALSE)))</f>
        <v/>
      </c>
      <c r="U2283" s="1"/>
      <c r="V2283" s="1"/>
      <c r="W2283" s="1"/>
      <c r="X2283" s="1" t="str">
        <f>IF($L2283="None","",IF(ISERROR(VLOOKUP($L2283,Info!$B$4:$B$266,1,FALSE)),"",IF(OR(W2283="Metallic Liquid Tight",W2283="Non-Metallic Liquid Tight",W2283="LSZH",W2283="Greenfield"),VLOOKUP($L2283,Info!$B$4:$L$266,7,FALSE),"N/A")))</f>
        <v/>
      </c>
      <c r="Y2283" s="1"/>
      <c r="Z2283" s="96" t="str">
        <f>IF($L2283="None","",IF(ISERROR(VLOOKUP($L2283,Info!$B$4:$B$266,1,FALSE)),"",VLOOKUP($L2283,Info!$B$4:$L$266,9,FALSE)))</f>
        <v/>
      </c>
      <c r="AA2283" s="96" t="str">
        <f>IF($L2283="None","",IF(ISERROR(VLOOKUP($L2283,Info!$B$4:$B$266,1,FALSE)),"",VLOOKUP($L2283,Info!$B$4:$L$266,8,FALSE)))</f>
        <v/>
      </c>
      <c r="AB2283" s="96" t="str">
        <f>IF($L2283="None","",IF(ISERROR(VLOOKUP($L2283,Info!$B$4:$B$266,1,FALSE)),"",VLOOKUP($L2283,Info!$B$4:$L$266,10,FALSE)))</f>
        <v/>
      </c>
      <c r="AC2283" s="1" t="str">
        <f>IF(W2283="SO Cable","Black,White",IF(O2283="","",IF(P2283="","",IF($J$12&lt;&gt;"ABC",IF(P2283&lt;="250",VLOOKUP(O2283,Info!$AZ$4:$BB$22,3,FALSE),VLOOKUP(O2283,Info!$AZ$23:$BB$39,3,FALSE)),IF(P2283&lt;="250",VLOOKUP(O2283,Info!$AO$4:$AQ$22,3,FALSE),VLOOKUP(O2283,Info!$AO$23:$AP$39,3,FALSE))))))</f>
        <v/>
      </c>
      <c r="AD2283" s="1"/>
      <c r="AE2283" s="1" t="str">
        <f>IF($L2283="None","",IF(ISERROR(VLOOKUP($L2283,Info!$B$4:$B$266,1,FALSE)),"",VLOOKUP($L2283,Info!$B$4:$L$266,4,FALSE)))</f>
        <v/>
      </c>
      <c r="AF2283" s="1" t="str">
        <f>IF($L2283="None","",IF(ISERROR(VLOOKUP($L2283,Info!$B$4:$B$266,1,FALSE)),"",VLOOKUP($L2283,Info!$B$4:$L$266,6,FALSE)))</f>
        <v/>
      </c>
      <c r="AG2283" s="1"/>
      <c r="AH2283" s="33" t="str" cm="1">
        <f t="array" ref="AH2283">IF(AND(L2283&lt;&gt;"",O2283&lt;&gt;"",R2283:S2283&lt;&gt;"",W2283:X2283&lt;&gt;"",Z2283:AA2283&lt;&gt;"",AC2283&lt;&gt;""),"Good","Bad")</f>
        <v>Bad</v>
      </c>
      <c r="AL2283" t="str" cm="1">
        <f t="array" ref="AL2283">IF(R2283&gt;0,_xlfn.IFS(COUNTIF($L$20:L2283,"&lt;&gt;")&lt;101,1,COUNTIF($L$20:L2283,"&lt;&gt;")&lt;201,2,COUNTIF($L$20:L2283,"&lt;&gt;")&lt;301,3,COUNTIF($L$20:L2283,"&lt;&gt;")&lt;401,4,COUNTIF($L$20:L2283,"&lt;&gt;")&lt;501,5,COUNTIF($L$20:L2283,"&lt;&gt;")&lt;601,6,COUNTIF($L$20:L2283,"&lt;&gt;")&lt;701,7,COUNTIF($L$20:L2283,"&lt;&gt;")&lt;801,8,COUNTIF($L$20:L2283,"&lt;&gt;")&lt;901,9,COUNTIF($L$20:L2283,"&lt;&gt;")&lt;1001,10,COUNTIF($L$20:L2283,"&lt;&gt;")&lt;1101,11,COUNTIF($L$20:L2283,"&lt;&gt;")&lt;1201,12,COUNTIF($L$20:L2283,"&lt;&gt;")&lt;1301,13,COUNTIF($L$20:L2283,"&lt;&gt;")&lt;1401,14,COUNTIF($L$20:L2283,"&lt;&gt;")&lt;1501,15,COUNTIF($L$20:L2283,"&lt;&gt;")&lt;1601,16,COUNTIF($L$20:L2283,"&lt;&gt;")&lt;1701,17,COUNTIF($L$20:L2283,"&lt;&gt;")&lt;1801,18,COUNTIF($L$20:L2283,"&lt;&gt;")&lt;1901,19,COUNTIF($L$20:L2283,"&lt;&gt;")&lt;2001,20,COUNTIF($L$20:L2283,"&lt;&gt;")&lt;2101,21,COUNTIF($L$20:L2283,"&lt;&gt;")&lt;2201,22,COUNTIF($L$20:L2283,"&lt;&gt;")&lt;2301,23,COUNTIF($L$20:L2283,"&lt;&gt;")&lt;2401,24,COUNTIF($L$20:L2283,"&lt;&gt;")&lt;2501,25,COUNTIF($L$20:L2283,"&lt;&gt;")&lt;2601,26,COUNTIF($L$20:L2283,"&lt;&gt;")&lt;2701,27,COUNTIF($L$20:L2283,"&lt;&gt;")&lt;2801,28,COUNTIF($L$20:L2283,"&lt;&gt;")&lt;2901,29,COUNTIF($L$20:L2283,"&lt;&gt;")&lt;3001,30),"")</f>
        <v/>
      </c>
      <c r="AM2283" t="str">
        <f t="shared" si="175"/>
        <v/>
      </c>
      <c r="AN2283" t="str">
        <f t="shared" si="179"/>
        <v/>
      </c>
      <c r="AP2283" t="str">
        <f t="shared" si="178"/>
        <v/>
      </c>
      <c r="AQ2283" t="str">
        <f>IF(AO2283="","",COUNTIFS(AM2283:$AM$3019,AO2283))</f>
        <v/>
      </c>
    </row>
    <row r="2284" spans="1:43" x14ac:dyDescent="0.25">
      <c r="A2284" s="6" t="str">
        <f>IF(COUNT($A$20:A2283)&lt;&gt;$B$4,IF(A2283="","",A2283+1),"")</f>
        <v/>
      </c>
      <c r="B2284" s="3"/>
      <c r="C2284" s="3"/>
      <c r="D2284" s="122"/>
      <c r="E2284" s="3"/>
      <c r="F2284" s="3"/>
      <c r="G2284" s="3"/>
      <c r="H2284" s="3"/>
      <c r="I2284" s="120"/>
      <c r="J2284" s="3"/>
      <c r="K2284" s="95" t="str" cm="1">
        <f t="array" ref="K2284">IF(OR($J$14 = "A",$J$14 = "B",$J$14 = "C"),IF(I2284="","",IF(LEN(I2284)&gt;2,_xlfn.IFS(ISNUMBER(SEARCH("_",I2284)),I2284,ISNUMBER(SEARCH(", ",I2284)),SUBSTITUTE(I2284,", ","_"),ISNUMBER(SEARCH("/ ",I2284)),SUBSTITUTE(I2284,"/ ","_"),ISNUMBER(SEARCH(",",I2284)),SUBSTITUTE(I2284,",","_"),ISNUMBER(SEARCH("/",I2284)),SUBSTITUTE(I2284,"/","_"),ISNUMBER(SEARCH("",I2284)),I2284),I2284)),IF(OR($J$14 = "J",$J$14 = "K"),"",IF(D2284="","",IF(LEN(D2284)&gt;2,_xlfn.IFS(ISNUMBER(SEARCH("_",D2284)),D2284,ISNUMBER(SEARCH(", ",D2284)),SUBSTITUTE(D2284,", ","_"),ISNUMBER(SEARCH("/ ",D2284)),SUBSTITUTE(D2284,"/ ","_"),ISNUMBER(SEARCH(",",D2284)),SUBSTITUTE(D2284,",","_"),ISNUMBER(SEARCH("/",D2284)),SUBSTITUTE(D2284,"/","_"),ISNUMBER(SEARCH("",D2284)),D2284),D2284))))</f>
        <v/>
      </c>
      <c r="L2284" s="1"/>
      <c r="M2284" s="1" t="str">
        <f t="shared" si="176"/>
        <v/>
      </c>
      <c r="N2284" s="94" t="str">
        <f>IF($L2284="None","",IF(ISERROR(VLOOKUP($L2284,Info!$B$4:$B$266,1,FALSE)),"",VLOOKUP($L2284,Info!$B$4:$L$266,5,FALSE)))</f>
        <v/>
      </c>
      <c r="O2284" s="94" t="str">
        <f>IF(K2284="","",IF(AND($J$12&lt;&gt;"ABC",N2284="3"),"BAC",IF(N2284="3","ABC",IF($J$12&lt;&gt;"ABC",IF($J$10="Standard",VLOOKUP(K2284,Info!$BE$4:$BF$481,2,FALSE),VLOOKUP(K2284,Info!$BI$4:$BJ$482,2,FALSE)),IF($J$10="Standard",VLOOKUP(K2284,Info!$AG$4:$AH$2994,2,FALSE),VLOOKUP(K2284,Info!$AK$4:$AL$2997,2,FALSE))))))</f>
        <v/>
      </c>
      <c r="P2284" s="94" t="str">
        <f>IF($L2284="None","",IF(ISERROR(VLOOKUP($L2284,Info!$B$4:$B$266,1,FALSE)),"",VLOOKUP($L2284,Info!$B$4:$L$266,3,FALSE)))</f>
        <v/>
      </c>
      <c r="Q2284" s="96" t="str">
        <f>IF($L2284="None","",IF(ISERROR(VLOOKUP($L2284,Info!$B$4:$B$266,1,FALSE)),"",VLOOKUP($L2284,Info!$B$4:$L$266,4,FALSE)))</f>
        <v/>
      </c>
      <c r="R2284" s="1"/>
      <c r="S2284" s="6" t="str">
        <f t="shared" si="177"/>
        <v/>
      </c>
      <c r="T2284" s="6" t="str">
        <f>IF($L2284="None","",IF(ISERROR(VLOOKUP($L2284,Info!$B$4:$B$266,1,FALSE)),"",VLOOKUP($L2284,Info!$B$4:$L$266,11,FALSE)))</f>
        <v/>
      </c>
      <c r="U2284" s="1"/>
      <c r="V2284" s="1"/>
      <c r="W2284" s="1"/>
      <c r="X2284" s="1" t="str">
        <f>IF($L2284="None","",IF(ISERROR(VLOOKUP($L2284,Info!$B$4:$B$266,1,FALSE)),"",IF(OR(W2284="Metallic Liquid Tight",W2284="Non-Metallic Liquid Tight",W2284="LSZH",W2284="Greenfield"),VLOOKUP($L2284,Info!$B$4:$L$266,7,FALSE),"N/A")))</f>
        <v/>
      </c>
      <c r="Y2284" s="1"/>
      <c r="Z2284" s="96" t="str">
        <f>IF($L2284="None","",IF(ISERROR(VLOOKUP($L2284,Info!$B$4:$B$266,1,FALSE)),"",VLOOKUP($L2284,Info!$B$4:$L$266,9,FALSE)))</f>
        <v/>
      </c>
      <c r="AA2284" s="96" t="str">
        <f>IF($L2284="None","",IF(ISERROR(VLOOKUP($L2284,Info!$B$4:$B$266,1,FALSE)),"",VLOOKUP($L2284,Info!$B$4:$L$266,8,FALSE)))</f>
        <v/>
      </c>
      <c r="AB2284" s="96" t="str">
        <f>IF($L2284="None","",IF(ISERROR(VLOOKUP($L2284,Info!$B$4:$B$266,1,FALSE)),"",VLOOKUP($L2284,Info!$B$4:$L$266,10,FALSE)))</f>
        <v/>
      </c>
      <c r="AC2284" s="1" t="str">
        <f>IF(W2284="SO Cable","Black,White",IF(O2284="","",IF(P2284="","",IF($J$12&lt;&gt;"ABC",IF(P2284&lt;="250",VLOOKUP(O2284,Info!$AZ$4:$BB$22,3,FALSE),VLOOKUP(O2284,Info!$AZ$23:$BB$39,3,FALSE)),IF(P2284&lt;="250",VLOOKUP(O2284,Info!$AO$4:$AQ$22,3,FALSE),VLOOKUP(O2284,Info!$AO$23:$AP$39,3,FALSE))))))</f>
        <v/>
      </c>
      <c r="AD2284" s="1"/>
      <c r="AE2284" s="1" t="str">
        <f>IF($L2284="None","",IF(ISERROR(VLOOKUP($L2284,Info!$B$4:$B$266,1,FALSE)),"",VLOOKUP($L2284,Info!$B$4:$L$266,4,FALSE)))</f>
        <v/>
      </c>
      <c r="AF2284" s="1" t="str">
        <f>IF($L2284="None","",IF(ISERROR(VLOOKUP($L2284,Info!$B$4:$B$266,1,FALSE)),"",VLOOKUP($L2284,Info!$B$4:$L$266,6,FALSE)))</f>
        <v/>
      </c>
      <c r="AG2284" s="1"/>
      <c r="AH2284" s="33" t="str" cm="1">
        <f t="array" ref="AH2284">IF(AND(L2284&lt;&gt;"",O2284&lt;&gt;"",R2284:S2284&lt;&gt;"",W2284:X2284&lt;&gt;"",Z2284:AA2284&lt;&gt;"",AC2284&lt;&gt;""),"Good","Bad")</f>
        <v>Bad</v>
      </c>
      <c r="AL2284" t="str" cm="1">
        <f t="array" ref="AL2284">IF(R2284&gt;0,_xlfn.IFS(COUNTIF($L$20:L2284,"&lt;&gt;")&lt;101,1,COUNTIF($L$20:L2284,"&lt;&gt;")&lt;201,2,COUNTIF($L$20:L2284,"&lt;&gt;")&lt;301,3,COUNTIF($L$20:L2284,"&lt;&gt;")&lt;401,4,COUNTIF($L$20:L2284,"&lt;&gt;")&lt;501,5,COUNTIF($L$20:L2284,"&lt;&gt;")&lt;601,6,COUNTIF($L$20:L2284,"&lt;&gt;")&lt;701,7,COUNTIF($L$20:L2284,"&lt;&gt;")&lt;801,8,COUNTIF($L$20:L2284,"&lt;&gt;")&lt;901,9,COUNTIF($L$20:L2284,"&lt;&gt;")&lt;1001,10,COUNTIF($L$20:L2284,"&lt;&gt;")&lt;1101,11,COUNTIF($L$20:L2284,"&lt;&gt;")&lt;1201,12,COUNTIF($L$20:L2284,"&lt;&gt;")&lt;1301,13,COUNTIF($L$20:L2284,"&lt;&gt;")&lt;1401,14,COUNTIF($L$20:L2284,"&lt;&gt;")&lt;1501,15,COUNTIF($L$20:L2284,"&lt;&gt;")&lt;1601,16,COUNTIF($L$20:L2284,"&lt;&gt;")&lt;1701,17,COUNTIF($L$20:L2284,"&lt;&gt;")&lt;1801,18,COUNTIF($L$20:L2284,"&lt;&gt;")&lt;1901,19,COUNTIF($L$20:L2284,"&lt;&gt;")&lt;2001,20,COUNTIF($L$20:L2284,"&lt;&gt;")&lt;2101,21,COUNTIF($L$20:L2284,"&lt;&gt;")&lt;2201,22,COUNTIF($L$20:L2284,"&lt;&gt;")&lt;2301,23,COUNTIF($L$20:L2284,"&lt;&gt;")&lt;2401,24,COUNTIF($L$20:L2284,"&lt;&gt;")&lt;2501,25,COUNTIF($L$20:L2284,"&lt;&gt;")&lt;2601,26,COUNTIF($L$20:L2284,"&lt;&gt;")&lt;2701,27,COUNTIF($L$20:L2284,"&lt;&gt;")&lt;2801,28,COUNTIF($L$20:L2284,"&lt;&gt;")&lt;2901,29,COUNTIF($L$20:L2284,"&lt;&gt;")&lt;3001,30),"")</f>
        <v/>
      </c>
      <c r="AM2284" t="str">
        <f t="shared" si="175"/>
        <v/>
      </c>
      <c r="AN2284" t="str">
        <f t="shared" si="179"/>
        <v/>
      </c>
      <c r="AP2284" t="str">
        <f t="shared" si="178"/>
        <v/>
      </c>
      <c r="AQ2284" t="str">
        <f>IF(AO2284="","",COUNTIFS(AM2284:$AM$3019,AO2284))</f>
        <v/>
      </c>
    </row>
    <row r="2285" spans="1:43" x14ac:dyDescent="0.25">
      <c r="A2285" s="6" t="str">
        <f>IF(COUNT($A$20:A2284)&lt;&gt;$B$4,IF(A2284="","",A2284+1),"")</f>
        <v/>
      </c>
      <c r="B2285" s="3"/>
      <c r="C2285" s="3"/>
      <c r="D2285" s="122"/>
      <c r="E2285" s="3"/>
      <c r="F2285" s="3"/>
      <c r="G2285" s="3"/>
      <c r="H2285" s="3"/>
      <c r="I2285" s="120"/>
      <c r="J2285" s="3"/>
      <c r="K2285" s="95" t="str" cm="1">
        <f t="array" ref="K2285">IF(OR($J$14 = "A",$J$14 = "B",$J$14 = "C"),IF(I2285="","",IF(LEN(I2285)&gt;2,_xlfn.IFS(ISNUMBER(SEARCH("_",I2285)),I2285,ISNUMBER(SEARCH(", ",I2285)),SUBSTITUTE(I2285,", ","_"),ISNUMBER(SEARCH("/ ",I2285)),SUBSTITUTE(I2285,"/ ","_"),ISNUMBER(SEARCH(",",I2285)),SUBSTITUTE(I2285,",","_"),ISNUMBER(SEARCH("/",I2285)),SUBSTITUTE(I2285,"/","_"),ISNUMBER(SEARCH("",I2285)),I2285),I2285)),IF(OR($J$14 = "J",$J$14 = "K"),"",IF(D2285="","",IF(LEN(D2285)&gt;2,_xlfn.IFS(ISNUMBER(SEARCH("_",D2285)),D2285,ISNUMBER(SEARCH(", ",D2285)),SUBSTITUTE(D2285,", ","_"),ISNUMBER(SEARCH("/ ",D2285)),SUBSTITUTE(D2285,"/ ","_"),ISNUMBER(SEARCH(",",D2285)),SUBSTITUTE(D2285,",","_"),ISNUMBER(SEARCH("/",D2285)),SUBSTITUTE(D2285,"/","_"),ISNUMBER(SEARCH("",D2285)),D2285),D2285))))</f>
        <v/>
      </c>
      <c r="L2285" s="1"/>
      <c r="M2285" s="1" t="str">
        <f t="shared" si="176"/>
        <v/>
      </c>
      <c r="N2285" s="94" t="str">
        <f>IF($L2285="None","",IF(ISERROR(VLOOKUP($L2285,Info!$B$4:$B$266,1,FALSE)),"",VLOOKUP($L2285,Info!$B$4:$L$266,5,FALSE)))</f>
        <v/>
      </c>
      <c r="O2285" s="94" t="str">
        <f>IF(K2285="","",IF(AND($J$12&lt;&gt;"ABC",N2285="3"),"BAC",IF(N2285="3","ABC",IF($J$12&lt;&gt;"ABC",IF($J$10="Standard",VLOOKUP(K2285,Info!$BE$4:$BF$481,2,FALSE),VLOOKUP(K2285,Info!$BI$4:$BJ$482,2,FALSE)),IF($J$10="Standard",VLOOKUP(K2285,Info!$AG$4:$AH$2994,2,FALSE),VLOOKUP(K2285,Info!$AK$4:$AL$2997,2,FALSE))))))</f>
        <v/>
      </c>
      <c r="P2285" s="94" t="str">
        <f>IF($L2285="None","",IF(ISERROR(VLOOKUP($L2285,Info!$B$4:$B$266,1,FALSE)),"",VLOOKUP($L2285,Info!$B$4:$L$266,3,FALSE)))</f>
        <v/>
      </c>
      <c r="Q2285" s="96" t="str">
        <f>IF($L2285="None","",IF(ISERROR(VLOOKUP($L2285,Info!$B$4:$B$266,1,FALSE)),"",VLOOKUP($L2285,Info!$B$4:$L$266,4,FALSE)))</f>
        <v/>
      </c>
      <c r="R2285" s="1"/>
      <c r="S2285" s="6" t="str">
        <f t="shared" si="177"/>
        <v/>
      </c>
      <c r="T2285" s="6" t="str">
        <f>IF($L2285="None","",IF(ISERROR(VLOOKUP($L2285,Info!$B$4:$B$266,1,FALSE)),"",VLOOKUP($L2285,Info!$B$4:$L$266,11,FALSE)))</f>
        <v/>
      </c>
      <c r="U2285" s="1"/>
      <c r="V2285" s="1"/>
      <c r="W2285" s="1"/>
      <c r="X2285" s="1" t="str">
        <f>IF($L2285="None","",IF(ISERROR(VLOOKUP($L2285,Info!$B$4:$B$266,1,FALSE)),"",IF(OR(W2285="Metallic Liquid Tight",W2285="Non-Metallic Liquid Tight",W2285="LSZH",W2285="Greenfield"),VLOOKUP($L2285,Info!$B$4:$L$266,7,FALSE),"N/A")))</f>
        <v/>
      </c>
      <c r="Y2285" s="1"/>
      <c r="Z2285" s="96" t="str">
        <f>IF($L2285="None","",IF(ISERROR(VLOOKUP($L2285,Info!$B$4:$B$266,1,FALSE)),"",VLOOKUP($L2285,Info!$B$4:$L$266,9,FALSE)))</f>
        <v/>
      </c>
      <c r="AA2285" s="96" t="str">
        <f>IF($L2285="None","",IF(ISERROR(VLOOKUP($L2285,Info!$B$4:$B$266,1,FALSE)),"",VLOOKUP($L2285,Info!$B$4:$L$266,8,FALSE)))</f>
        <v/>
      </c>
      <c r="AB2285" s="96" t="str">
        <f>IF($L2285="None","",IF(ISERROR(VLOOKUP($L2285,Info!$B$4:$B$266,1,FALSE)),"",VLOOKUP($L2285,Info!$B$4:$L$266,10,FALSE)))</f>
        <v/>
      </c>
      <c r="AC2285" s="1" t="str">
        <f>IF(W2285="SO Cable","Black,White",IF(O2285="","",IF(P2285="","",IF($J$12&lt;&gt;"ABC",IF(P2285&lt;="250",VLOOKUP(O2285,Info!$AZ$4:$BB$22,3,FALSE),VLOOKUP(O2285,Info!$AZ$23:$BB$39,3,FALSE)),IF(P2285&lt;="250",VLOOKUP(O2285,Info!$AO$4:$AQ$22,3,FALSE),VLOOKUP(O2285,Info!$AO$23:$AP$39,3,FALSE))))))</f>
        <v/>
      </c>
      <c r="AD2285" s="1"/>
      <c r="AE2285" s="1" t="str">
        <f>IF($L2285="None","",IF(ISERROR(VLOOKUP($L2285,Info!$B$4:$B$266,1,FALSE)),"",VLOOKUP($L2285,Info!$B$4:$L$266,4,FALSE)))</f>
        <v/>
      </c>
      <c r="AF2285" s="1" t="str">
        <f>IF($L2285="None","",IF(ISERROR(VLOOKUP($L2285,Info!$B$4:$B$266,1,FALSE)),"",VLOOKUP($L2285,Info!$B$4:$L$266,6,FALSE)))</f>
        <v/>
      </c>
      <c r="AG2285" s="1"/>
      <c r="AH2285" s="33" t="str" cm="1">
        <f t="array" ref="AH2285">IF(AND(L2285&lt;&gt;"",O2285&lt;&gt;"",R2285:S2285&lt;&gt;"",W2285:X2285&lt;&gt;"",Z2285:AA2285&lt;&gt;"",AC2285&lt;&gt;""),"Good","Bad")</f>
        <v>Bad</v>
      </c>
      <c r="AL2285" t="str" cm="1">
        <f t="array" ref="AL2285">IF(R2285&gt;0,_xlfn.IFS(COUNTIF($L$20:L2285,"&lt;&gt;")&lt;101,1,COUNTIF($L$20:L2285,"&lt;&gt;")&lt;201,2,COUNTIF($L$20:L2285,"&lt;&gt;")&lt;301,3,COUNTIF($L$20:L2285,"&lt;&gt;")&lt;401,4,COUNTIF($L$20:L2285,"&lt;&gt;")&lt;501,5,COUNTIF($L$20:L2285,"&lt;&gt;")&lt;601,6,COUNTIF($L$20:L2285,"&lt;&gt;")&lt;701,7,COUNTIF($L$20:L2285,"&lt;&gt;")&lt;801,8,COUNTIF($L$20:L2285,"&lt;&gt;")&lt;901,9,COUNTIF($L$20:L2285,"&lt;&gt;")&lt;1001,10,COUNTIF($L$20:L2285,"&lt;&gt;")&lt;1101,11,COUNTIF($L$20:L2285,"&lt;&gt;")&lt;1201,12,COUNTIF($L$20:L2285,"&lt;&gt;")&lt;1301,13,COUNTIF($L$20:L2285,"&lt;&gt;")&lt;1401,14,COUNTIF($L$20:L2285,"&lt;&gt;")&lt;1501,15,COUNTIF($L$20:L2285,"&lt;&gt;")&lt;1601,16,COUNTIF($L$20:L2285,"&lt;&gt;")&lt;1701,17,COUNTIF($L$20:L2285,"&lt;&gt;")&lt;1801,18,COUNTIF($L$20:L2285,"&lt;&gt;")&lt;1901,19,COUNTIF($L$20:L2285,"&lt;&gt;")&lt;2001,20,COUNTIF($L$20:L2285,"&lt;&gt;")&lt;2101,21,COUNTIF($L$20:L2285,"&lt;&gt;")&lt;2201,22,COUNTIF($L$20:L2285,"&lt;&gt;")&lt;2301,23,COUNTIF($L$20:L2285,"&lt;&gt;")&lt;2401,24,COUNTIF($L$20:L2285,"&lt;&gt;")&lt;2501,25,COUNTIF($L$20:L2285,"&lt;&gt;")&lt;2601,26,COUNTIF($L$20:L2285,"&lt;&gt;")&lt;2701,27,COUNTIF($L$20:L2285,"&lt;&gt;")&lt;2801,28,COUNTIF($L$20:L2285,"&lt;&gt;")&lt;2901,29,COUNTIF($L$20:L2285,"&lt;&gt;")&lt;3001,30),"")</f>
        <v/>
      </c>
      <c r="AM2285" t="str">
        <f t="shared" si="175"/>
        <v/>
      </c>
      <c r="AN2285" t="str">
        <f t="shared" si="179"/>
        <v/>
      </c>
      <c r="AP2285" t="str">
        <f t="shared" si="178"/>
        <v/>
      </c>
      <c r="AQ2285" t="str">
        <f>IF(AO2285="","",COUNTIFS(AM2285:$AM$3019,AO2285))</f>
        <v/>
      </c>
    </row>
    <row r="2286" spans="1:43" x14ac:dyDescent="0.25">
      <c r="A2286" s="6" t="str">
        <f>IF(COUNT($A$20:A2285)&lt;&gt;$B$4,IF(A2285="","",A2285+1),"")</f>
        <v/>
      </c>
      <c r="B2286" s="3"/>
      <c r="C2286" s="3"/>
      <c r="D2286" s="122"/>
      <c r="E2286" s="3"/>
      <c r="F2286" s="3"/>
      <c r="G2286" s="3"/>
      <c r="H2286" s="3"/>
      <c r="I2286" s="120"/>
      <c r="J2286" s="3"/>
      <c r="K2286" s="95" t="str" cm="1">
        <f t="array" ref="K2286">IF(OR($J$14 = "A",$J$14 = "B",$J$14 = "C"),IF(I2286="","",IF(LEN(I2286)&gt;2,_xlfn.IFS(ISNUMBER(SEARCH("_",I2286)),I2286,ISNUMBER(SEARCH(", ",I2286)),SUBSTITUTE(I2286,", ","_"),ISNUMBER(SEARCH("/ ",I2286)),SUBSTITUTE(I2286,"/ ","_"),ISNUMBER(SEARCH(",",I2286)),SUBSTITUTE(I2286,",","_"),ISNUMBER(SEARCH("/",I2286)),SUBSTITUTE(I2286,"/","_"),ISNUMBER(SEARCH("",I2286)),I2286),I2286)),IF(OR($J$14 = "J",$J$14 = "K"),"",IF(D2286="","",IF(LEN(D2286)&gt;2,_xlfn.IFS(ISNUMBER(SEARCH("_",D2286)),D2286,ISNUMBER(SEARCH(", ",D2286)),SUBSTITUTE(D2286,", ","_"),ISNUMBER(SEARCH("/ ",D2286)),SUBSTITUTE(D2286,"/ ","_"),ISNUMBER(SEARCH(",",D2286)),SUBSTITUTE(D2286,",","_"),ISNUMBER(SEARCH("/",D2286)),SUBSTITUTE(D2286,"/","_"),ISNUMBER(SEARCH("",D2286)),D2286),D2286))))</f>
        <v/>
      </c>
      <c r="L2286" s="1"/>
      <c r="M2286" s="1" t="str">
        <f t="shared" si="176"/>
        <v/>
      </c>
      <c r="N2286" s="94" t="str">
        <f>IF($L2286="None","",IF(ISERROR(VLOOKUP($L2286,Info!$B$4:$B$266,1,FALSE)),"",VLOOKUP($L2286,Info!$B$4:$L$266,5,FALSE)))</f>
        <v/>
      </c>
      <c r="O2286" s="94" t="str">
        <f>IF(K2286="","",IF(AND($J$12&lt;&gt;"ABC",N2286="3"),"BAC",IF(N2286="3","ABC",IF($J$12&lt;&gt;"ABC",IF($J$10="Standard",VLOOKUP(K2286,Info!$BE$4:$BF$481,2,FALSE),VLOOKUP(K2286,Info!$BI$4:$BJ$482,2,FALSE)),IF($J$10="Standard",VLOOKUP(K2286,Info!$AG$4:$AH$2994,2,FALSE),VLOOKUP(K2286,Info!$AK$4:$AL$2997,2,FALSE))))))</f>
        <v/>
      </c>
      <c r="P2286" s="94" t="str">
        <f>IF($L2286="None","",IF(ISERROR(VLOOKUP($L2286,Info!$B$4:$B$266,1,FALSE)),"",VLOOKUP($L2286,Info!$B$4:$L$266,3,FALSE)))</f>
        <v/>
      </c>
      <c r="Q2286" s="96" t="str">
        <f>IF($L2286="None","",IF(ISERROR(VLOOKUP($L2286,Info!$B$4:$B$266,1,FALSE)),"",VLOOKUP($L2286,Info!$B$4:$L$266,4,FALSE)))</f>
        <v/>
      </c>
      <c r="R2286" s="1"/>
      <c r="S2286" s="6" t="str">
        <f t="shared" si="177"/>
        <v/>
      </c>
      <c r="T2286" s="6" t="str">
        <f>IF($L2286="None","",IF(ISERROR(VLOOKUP($L2286,Info!$B$4:$B$266,1,FALSE)),"",VLOOKUP($L2286,Info!$B$4:$L$266,11,FALSE)))</f>
        <v/>
      </c>
      <c r="U2286" s="1"/>
      <c r="V2286" s="1"/>
      <c r="W2286" s="1"/>
      <c r="X2286" s="1" t="str">
        <f>IF($L2286="None","",IF(ISERROR(VLOOKUP($L2286,Info!$B$4:$B$266,1,FALSE)),"",IF(OR(W2286="Metallic Liquid Tight",W2286="Non-Metallic Liquid Tight",W2286="LSZH",W2286="Greenfield"),VLOOKUP($L2286,Info!$B$4:$L$266,7,FALSE),"N/A")))</f>
        <v/>
      </c>
      <c r="Y2286" s="1"/>
      <c r="Z2286" s="96" t="str">
        <f>IF($L2286="None","",IF(ISERROR(VLOOKUP($L2286,Info!$B$4:$B$266,1,FALSE)),"",VLOOKUP($L2286,Info!$B$4:$L$266,9,FALSE)))</f>
        <v/>
      </c>
      <c r="AA2286" s="96" t="str">
        <f>IF($L2286="None","",IF(ISERROR(VLOOKUP($L2286,Info!$B$4:$B$266,1,FALSE)),"",VLOOKUP($L2286,Info!$B$4:$L$266,8,FALSE)))</f>
        <v/>
      </c>
      <c r="AB2286" s="96" t="str">
        <f>IF($L2286="None","",IF(ISERROR(VLOOKUP($L2286,Info!$B$4:$B$266,1,FALSE)),"",VLOOKUP($L2286,Info!$B$4:$L$266,10,FALSE)))</f>
        <v/>
      </c>
      <c r="AC2286" s="1" t="str">
        <f>IF(W2286="SO Cable","Black,White",IF(O2286="","",IF(P2286="","",IF($J$12&lt;&gt;"ABC",IF(P2286&lt;="250",VLOOKUP(O2286,Info!$AZ$4:$BB$22,3,FALSE),VLOOKUP(O2286,Info!$AZ$23:$BB$39,3,FALSE)),IF(P2286&lt;="250",VLOOKUP(O2286,Info!$AO$4:$AQ$22,3,FALSE),VLOOKUP(O2286,Info!$AO$23:$AP$39,3,FALSE))))))</f>
        <v/>
      </c>
      <c r="AD2286" s="1"/>
      <c r="AE2286" s="1" t="str">
        <f>IF($L2286="None","",IF(ISERROR(VLOOKUP($L2286,Info!$B$4:$B$266,1,FALSE)),"",VLOOKUP($L2286,Info!$B$4:$L$266,4,FALSE)))</f>
        <v/>
      </c>
      <c r="AF2286" s="1" t="str">
        <f>IF($L2286="None","",IF(ISERROR(VLOOKUP($L2286,Info!$B$4:$B$266,1,FALSE)),"",VLOOKUP($L2286,Info!$B$4:$L$266,6,FALSE)))</f>
        <v/>
      </c>
      <c r="AG2286" s="1"/>
      <c r="AH2286" s="33" t="str" cm="1">
        <f t="array" ref="AH2286">IF(AND(L2286&lt;&gt;"",O2286&lt;&gt;"",R2286:S2286&lt;&gt;"",W2286:X2286&lt;&gt;"",Z2286:AA2286&lt;&gt;"",AC2286&lt;&gt;""),"Good","Bad")</f>
        <v>Bad</v>
      </c>
      <c r="AL2286" t="str" cm="1">
        <f t="array" ref="AL2286">IF(R2286&gt;0,_xlfn.IFS(COUNTIF($L$20:L2286,"&lt;&gt;")&lt;101,1,COUNTIF($L$20:L2286,"&lt;&gt;")&lt;201,2,COUNTIF($L$20:L2286,"&lt;&gt;")&lt;301,3,COUNTIF($L$20:L2286,"&lt;&gt;")&lt;401,4,COUNTIF($L$20:L2286,"&lt;&gt;")&lt;501,5,COUNTIF($L$20:L2286,"&lt;&gt;")&lt;601,6,COUNTIF($L$20:L2286,"&lt;&gt;")&lt;701,7,COUNTIF($L$20:L2286,"&lt;&gt;")&lt;801,8,COUNTIF($L$20:L2286,"&lt;&gt;")&lt;901,9,COUNTIF($L$20:L2286,"&lt;&gt;")&lt;1001,10,COUNTIF($L$20:L2286,"&lt;&gt;")&lt;1101,11,COUNTIF($L$20:L2286,"&lt;&gt;")&lt;1201,12,COUNTIF($L$20:L2286,"&lt;&gt;")&lt;1301,13,COUNTIF($L$20:L2286,"&lt;&gt;")&lt;1401,14,COUNTIF($L$20:L2286,"&lt;&gt;")&lt;1501,15,COUNTIF($L$20:L2286,"&lt;&gt;")&lt;1601,16,COUNTIF($L$20:L2286,"&lt;&gt;")&lt;1701,17,COUNTIF($L$20:L2286,"&lt;&gt;")&lt;1801,18,COUNTIF($L$20:L2286,"&lt;&gt;")&lt;1901,19,COUNTIF($L$20:L2286,"&lt;&gt;")&lt;2001,20,COUNTIF($L$20:L2286,"&lt;&gt;")&lt;2101,21,COUNTIF($L$20:L2286,"&lt;&gt;")&lt;2201,22,COUNTIF($L$20:L2286,"&lt;&gt;")&lt;2301,23,COUNTIF($L$20:L2286,"&lt;&gt;")&lt;2401,24,COUNTIF($L$20:L2286,"&lt;&gt;")&lt;2501,25,COUNTIF($L$20:L2286,"&lt;&gt;")&lt;2601,26,COUNTIF($L$20:L2286,"&lt;&gt;")&lt;2701,27,COUNTIF($L$20:L2286,"&lt;&gt;")&lt;2801,28,COUNTIF($L$20:L2286,"&lt;&gt;")&lt;2901,29,COUNTIF($L$20:L2286,"&lt;&gt;")&lt;3001,30),"")</f>
        <v/>
      </c>
      <c r="AM2286" t="str">
        <f t="shared" si="175"/>
        <v/>
      </c>
      <c r="AN2286" t="str">
        <f t="shared" si="179"/>
        <v/>
      </c>
      <c r="AP2286" t="str">
        <f t="shared" si="178"/>
        <v/>
      </c>
      <c r="AQ2286" t="str">
        <f>IF(AO2286="","",COUNTIFS(AM2286:$AM$3019,AO2286))</f>
        <v/>
      </c>
    </row>
    <row r="2287" spans="1:43" x14ac:dyDescent="0.25">
      <c r="A2287" s="6" t="str">
        <f>IF(COUNT($A$20:A2286)&lt;&gt;$B$4,IF(A2286="","",A2286+1),"")</f>
        <v/>
      </c>
      <c r="B2287" s="3"/>
      <c r="C2287" s="3"/>
      <c r="D2287" s="122"/>
      <c r="E2287" s="3"/>
      <c r="F2287" s="3"/>
      <c r="G2287" s="3"/>
      <c r="H2287" s="3"/>
      <c r="I2287" s="120"/>
      <c r="J2287" s="3"/>
      <c r="K2287" s="95" t="str" cm="1">
        <f t="array" ref="K2287">IF(OR($J$14 = "A",$J$14 = "B",$J$14 = "C"),IF(I2287="","",IF(LEN(I2287)&gt;2,_xlfn.IFS(ISNUMBER(SEARCH("_",I2287)),I2287,ISNUMBER(SEARCH(", ",I2287)),SUBSTITUTE(I2287,", ","_"),ISNUMBER(SEARCH("/ ",I2287)),SUBSTITUTE(I2287,"/ ","_"),ISNUMBER(SEARCH(",",I2287)),SUBSTITUTE(I2287,",","_"),ISNUMBER(SEARCH("/",I2287)),SUBSTITUTE(I2287,"/","_"),ISNUMBER(SEARCH("",I2287)),I2287),I2287)),IF(OR($J$14 = "J",$J$14 = "K"),"",IF(D2287="","",IF(LEN(D2287)&gt;2,_xlfn.IFS(ISNUMBER(SEARCH("_",D2287)),D2287,ISNUMBER(SEARCH(", ",D2287)),SUBSTITUTE(D2287,", ","_"),ISNUMBER(SEARCH("/ ",D2287)),SUBSTITUTE(D2287,"/ ","_"),ISNUMBER(SEARCH(",",D2287)),SUBSTITUTE(D2287,",","_"),ISNUMBER(SEARCH("/",D2287)),SUBSTITUTE(D2287,"/","_"),ISNUMBER(SEARCH("",D2287)),D2287),D2287))))</f>
        <v/>
      </c>
      <c r="L2287" s="1"/>
      <c r="M2287" s="1" t="str">
        <f t="shared" si="176"/>
        <v/>
      </c>
      <c r="N2287" s="94" t="str">
        <f>IF($L2287="None","",IF(ISERROR(VLOOKUP($L2287,Info!$B$4:$B$266,1,FALSE)),"",VLOOKUP($L2287,Info!$B$4:$L$266,5,FALSE)))</f>
        <v/>
      </c>
      <c r="O2287" s="94" t="str">
        <f>IF(K2287="","",IF(AND($J$12&lt;&gt;"ABC",N2287="3"),"BAC",IF(N2287="3","ABC",IF($J$12&lt;&gt;"ABC",IF($J$10="Standard",VLOOKUP(K2287,Info!$BE$4:$BF$481,2,FALSE),VLOOKUP(K2287,Info!$BI$4:$BJ$482,2,FALSE)),IF($J$10="Standard",VLOOKUP(K2287,Info!$AG$4:$AH$2994,2,FALSE),VLOOKUP(K2287,Info!$AK$4:$AL$2997,2,FALSE))))))</f>
        <v/>
      </c>
      <c r="P2287" s="94" t="str">
        <f>IF($L2287="None","",IF(ISERROR(VLOOKUP($L2287,Info!$B$4:$B$266,1,FALSE)),"",VLOOKUP($L2287,Info!$B$4:$L$266,3,FALSE)))</f>
        <v/>
      </c>
      <c r="Q2287" s="96" t="str">
        <f>IF($L2287="None","",IF(ISERROR(VLOOKUP($L2287,Info!$B$4:$B$266,1,FALSE)),"",VLOOKUP($L2287,Info!$B$4:$L$266,4,FALSE)))</f>
        <v/>
      </c>
      <c r="R2287" s="1"/>
      <c r="S2287" s="6" t="str">
        <f t="shared" si="177"/>
        <v/>
      </c>
      <c r="T2287" s="6" t="str">
        <f>IF($L2287="None","",IF(ISERROR(VLOOKUP($L2287,Info!$B$4:$B$266,1,FALSE)),"",VLOOKUP($L2287,Info!$B$4:$L$266,11,FALSE)))</f>
        <v/>
      </c>
      <c r="U2287" s="1"/>
      <c r="V2287" s="1"/>
      <c r="W2287" s="1"/>
      <c r="X2287" s="1" t="str">
        <f>IF($L2287="None","",IF(ISERROR(VLOOKUP($L2287,Info!$B$4:$B$266,1,FALSE)),"",IF(OR(W2287="Metallic Liquid Tight",W2287="Non-Metallic Liquid Tight",W2287="LSZH",W2287="Greenfield"),VLOOKUP($L2287,Info!$B$4:$L$266,7,FALSE),"N/A")))</f>
        <v/>
      </c>
      <c r="Y2287" s="1"/>
      <c r="Z2287" s="96" t="str">
        <f>IF($L2287="None","",IF(ISERROR(VLOOKUP($L2287,Info!$B$4:$B$266,1,FALSE)),"",VLOOKUP($L2287,Info!$B$4:$L$266,9,FALSE)))</f>
        <v/>
      </c>
      <c r="AA2287" s="96" t="str">
        <f>IF($L2287="None","",IF(ISERROR(VLOOKUP($L2287,Info!$B$4:$B$266,1,FALSE)),"",VLOOKUP($L2287,Info!$B$4:$L$266,8,FALSE)))</f>
        <v/>
      </c>
      <c r="AB2287" s="96" t="str">
        <f>IF($L2287="None","",IF(ISERROR(VLOOKUP($L2287,Info!$B$4:$B$266,1,FALSE)),"",VLOOKUP($L2287,Info!$B$4:$L$266,10,FALSE)))</f>
        <v/>
      </c>
      <c r="AC2287" s="1" t="str">
        <f>IF(W2287="SO Cable","Black,White",IF(O2287="","",IF(P2287="","",IF($J$12&lt;&gt;"ABC",IF(P2287&lt;="250",VLOOKUP(O2287,Info!$AZ$4:$BB$22,3,FALSE),VLOOKUP(O2287,Info!$AZ$23:$BB$39,3,FALSE)),IF(P2287&lt;="250",VLOOKUP(O2287,Info!$AO$4:$AQ$22,3,FALSE),VLOOKUP(O2287,Info!$AO$23:$AP$39,3,FALSE))))))</f>
        <v/>
      </c>
      <c r="AD2287" s="1"/>
      <c r="AE2287" s="1" t="str">
        <f>IF($L2287="None","",IF(ISERROR(VLOOKUP($L2287,Info!$B$4:$B$266,1,FALSE)),"",VLOOKUP($L2287,Info!$B$4:$L$266,4,FALSE)))</f>
        <v/>
      </c>
      <c r="AF2287" s="1" t="str">
        <f>IF($L2287="None","",IF(ISERROR(VLOOKUP($L2287,Info!$B$4:$B$266,1,FALSE)),"",VLOOKUP($L2287,Info!$B$4:$L$266,6,FALSE)))</f>
        <v/>
      </c>
      <c r="AG2287" s="1"/>
      <c r="AH2287" s="33" t="str" cm="1">
        <f t="array" ref="AH2287">IF(AND(L2287&lt;&gt;"",O2287&lt;&gt;"",R2287:S2287&lt;&gt;"",W2287:X2287&lt;&gt;"",Z2287:AA2287&lt;&gt;"",AC2287&lt;&gt;""),"Good","Bad")</f>
        <v>Bad</v>
      </c>
      <c r="AL2287" t="str" cm="1">
        <f t="array" ref="AL2287">IF(R2287&gt;0,_xlfn.IFS(COUNTIF($L$20:L2287,"&lt;&gt;")&lt;101,1,COUNTIF($L$20:L2287,"&lt;&gt;")&lt;201,2,COUNTIF($L$20:L2287,"&lt;&gt;")&lt;301,3,COUNTIF($L$20:L2287,"&lt;&gt;")&lt;401,4,COUNTIF($L$20:L2287,"&lt;&gt;")&lt;501,5,COUNTIF($L$20:L2287,"&lt;&gt;")&lt;601,6,COUNTIF($L$20:L2287,"&lt;&gt;")&lt;701,7,COUNTIF($L$20:L2287,"&lt;&gt;")&lt;801,8,COUNTIF($L$20:L2287,"&lt;&gt;")&lt;901,9,COUNTIF($L$20:L2287,"&lt;&gt;")&lt;1001,10,COUNTIF($L$20:L2287,"&lt;&gt;")&lt;1101,11,COUNTIF($L$20:L2287,"&lt;&gt;")&lt;1201,12,COUNTIF($L$20:L2287,"&lt;&gt;")&lt;1301,13,COUNTIF($L$20:L2287,"&lt;&gt;")&lt;1401,14,COUNTIF($L$20:L2287,"&lt;&gt;")&lt;1501,15,COUNTIF($L$20:L2287,"&lt;&gt;")&lt;1601,16,COUNTIF($L$20:L2287,"&lt;&gt;")&lt;1701,17,COUNTIF($L$20:L2287,"&lt;&gt;")&lt;1801,18,COUNTIF($L$20:L2287,"&lt;&gt;")&lt;1901,19,COUNTIF($L$20:L2287,"&lt;&gt;")&lt;2001,20,COUNTIF($L$20:L2287,"&lt;&gt;")&lt;2101,21,COUNTIF($L$20:L2287,"&lt;&gt;")&lt;2201,22,COUNTIF($L$20:L2287,"&lt;&gt;")&lt;2301,23,COUNTIF($L$20:L2287,"&lt;&gt;")&lt;2401,24,COUNTIF($L$20:L2287,"&lt;&gt;")&lt;2501,25,COUNTIF($L$20:L2287,"&lt;&gt;")&lt;2601,26,COUNTIF($L$20:L2287,"&lt;&gt;")&lt;2701,27,COUNTIF($L$20:L2287,"&lt;&gt;")&lt;2801,28,COUNTIF($L$20:L2287,"&lt;&gt;")&lt;2901,29,COUNTIF($L$20:L2287,"&lt;&gt;")&lt;3001,30),"")</f>
        <v/>
      </c>
      <c r="AM2287" t="str">
        <f t="shared" si="175"/>
        <v/>
      </c>
      <c r="AN2287" t="str">
        <f t="shared" si="179"/>
        <v/>
      </c>
      <c r="AP2287" t="str">
        <f t="shared" si="178"/>
        <v/>
      </c>
      <c r="AQ2287" t="str">
        <f>IF(AO2287="","",COUNTIFS(AM2287:$AM$3019,AO2287))</f>
        <v/>
      </c>
    </row>
    <row r="2288" spans="1:43" x14ac:dyDescent="0.25">
      <c r="A2288" s="6" t="str">
        <f>IF(COUNT($A$20:A2287)&lt;&gt;$B$4,IF(A2287="","",A2287+1),"")</f>
        <v/>
      </c>
      <c r="B2288" s="3"/>
      <c r="C2288" s="3"/>
      <c r="D2288" s="122"/>
      <c r="E2288" s="3"/>
      <c r="F2288" s="3"/>
      <c r="G2288" s="3"/>
      <c r="H2288" s="3"/>
      <c r="I2288" s="120"/>
      <c r="J2288" s="3"/>
      <c r="K2288" s="95" t="str" cm="1">
        <f t="array" ref="K2288">IF(OR($J$14 = "A",$J$14 = "B",$J$14 = "C"),IF(I2288="","",IF(LEN(I2288)&gt;2,_xlfn.IFS(ISNUMBER(SEARCH("_",I2288)),I2288,ISNUMBER(SEARCH(", ",I2288)),SUBSTITUTE(I2288,", ","_"),ISNUMBER(SEARCH("/ ",I2288)),SUBSTITUTE(I2288,"/ ","_"),ISNUMBER(SEARCH(",",I2288)),SUBSTITUTE(I2288,",","_"),ISNUMBER(SEARCH("/",I2288)),SUBSTITUTE(I2288,"/","_"),ISNUMBER(SEARCH("",I2288)),I2288),I2288)),IF(OR($J$14 = "J",$J$14 = "K"),"",IF(D2288="","",IF(LEN(D2288)&gt;2,_xlfn.IFS(ISNUMBER(SEARCH("_",D2288)),D2288,ISNUMBER(SEARCH(", ",D2288)),SUBSTITUTE(D2288,", ","_"),ISNUMBER(SEARCH("/ ",D2288)),SUBSTITUTE(D2288,"/ ","_"),ISNUMBER(SEARCH(",",D2288)),SUBSTITUTE(D2288,",","_"),ISNUMBER(SEARCH("/",D2288)),SUBSTITUTE(D2288,"/","_"),ISNUMBER(SEARCH("",D2288)),D2288),D2288))))</f>
        <v/>
      </c>
      <c r="L2288" s="1"/>
      <c r="M2288" s="1" t="str">
        <f t="shared" si="176"/>
        <v/>
      </c>
      <c r="N2288" s="94" t="str">
        <f>IF($L2288="None","",IF(ISERROR(VLOOKUP($L2288,Info!$B$4:$B$266,1,FALSE)),"",VLOOKUP($L2288,Info!$B$4:$L$266,5,FALSE)))</f>
        <v/>
      </c>
      <c r="O2288" s="94" t="str">
        <f>IF(K2288="","",IF(AND($J$12&lt;&gt;"ABC",N2288="3"),"BAC",IF(N2288="3","ABC",IF($J$12&lt;&gt;"ABC",IF($J$10="Standard",VLOOKUP(K2288,Info!$BE$4:$BF$481,2,FALSE),VLOOKUP(K2288,Info!$BI$4:$BJ$482,2,FALSE)),IF($J$10="Standard",VLOOKUP(K2288,Info!$AG$4:$AH$2994,2,FALSE),VLOOKUP(K2288,Info!$AK$4:$AL$2997,2,FALSE))))))</f>
        <v/>
      </c>
      <c r="P2288" s="94" t="str">
        <f>IF($L2288="None","",IF(ISERROR(VLOOKUP($L2288,Info!$B$4:$B$266,1,FALSE)),"",VLOOKUP($L2288,Info!$B$4:$L$266,3,FALSE)))</f>
        <v/>
      </c>
      <c r="Q2288" s="96" t="str">
        <f>IF($L2288="None","",IF(ISERROR(VLOOKUP($L2288,Info!$B$4:$B$266,1,FALSE)),"",VLOOKUP($L2288,Info!$B$4:$L$266,4,FALSE)))</f>
        <v/>
      </c>
      <c r="R2288" s="1"/>
      <c r="S2288" s="6" t="str">
        <f t="shared" si="177"/>
        <v/>
      </c>
      <c r="T2288" s="6" t="str">
        <f>IF($L2288="None","",IF(ISERROR(VLOOKUP($L2288,Info!$B$4:$B$266,1,FALSE)),"",VLOOKUP($L2288,Info!$B$4:$L$266,11,FALSE)))</f>
        <v/>
      </c>
      <c r="U2288" s="1"/>
      <c r="V2288" s="1"/>
      <c r="W2288" s="1"/>
      <c r="X2288" s="1" t="str">
        <f>IF($L2288="None","",IF(ISERROR(VLOOKUP($L2288,Info!$B$4:$B$266,1,FALSE)),"",IF(OR(W2288="Metallic Liquid Tight",W2288="Non-Metallic Liquid Tight",W2288="LSZH",W2288="Greenfield"),VLOOKUP($L2288,Info!$B$4:$L$266,7,FALSE),"N/A")))</f>
        <v/>
      </c>
      <c r="Y2288" s="1"/>
      <c r="Z2288" s="96" t="str">
        <f>IF($L2288="None","",IF(ISERROR(VLOOKUP($L2288,Info!$B$4:$B$266,1,FALSE)),"",VLOOKUP($L2288,Info!$B$4:$L$266,9,FALSE)))</f>
        <v/>
      </c>
      <c r="AA2288" s="96" t="str">
        <f>IF($L2288="None","",IF(ISERROR(VLOOKUP($L2288,Info!$B$4:$B$266,1,FALSE)),"",VLOOKUP($L2288,Info!$B$4:$L$266,8,FALSE)))</f>
        <v/>
      </c>
      <c r="AB2288" s="96" t="str">
        <f>IF($L2288="None","",IF(ISERROR(VLOOKUP($L2288,Info!$B$4:$B$266,1,FALSE)),"",VLOOKUP($L2288,Info!$B$4:$L$266,10,FALSE)))</f>
        <v/>
      </c>
      <c r="AC2288" s="1" t="str">
        <f>IF(W2288="SO Cable","Black,White",IF(O2288="","",IF(P2288="","",IF($J$12&lt;&gt;"ABC",IF(P2288&lt;="250",VLOOKUP(O2288,Info!$AZ$4:$BB$22,3,FALSE),VLOOKUP(O2288,Info!$AZ$23:$BB$39,3,FALSE)),IF(P2288&lt;="250",VLOOKUP(O2288,Info!$AO$4:$AQ$22,3,FALSE),VLOOKUP(O2288,Info!$AO$23:$AP$39,3,FALSE))))))</f>
        <v/>
      </c>
      <c r="AD2288" s="1"/>
      <c r="AE2288" s="1" t="str">
        <f>IF($L2288="None","",IF(ISERROR(VLOOKUP($L2288,Info!$B$4:$B$266,1,FALSE)),"",VLOOKUP($L2288,Info!$B$4:$L$266,4,FALSE)))</f>
        <v/>
      </c>
      <c r="AF2288" s="1" t="str">
        <f>IF($L2288="None","",IF(ISERROR(VLOOKUP($L2288,Info!$B$4:$B$266,1,FALSE)),"",VLOOKUP($L2288,Info!$B$4:$L$266,6,FALSE)))</f>
        <v/>
      </c>
      <c r="AG2288" s="1"/>
      <c r="AH2288" s="33" t="str" cm="1">
        <f t="array" ref="AH2288">IF(AND(L2288&lt;&gt;"",O2288&lt;&gt;"",R2288:S2288&lt;&gt;"",W2288:X2288&lt;&gt;"",Z2288:AA2288&lt;&gt;"",AC2288&lt;&gt;""),"Good","Bad")</f>
        <v>Bad</v>
      </c>
      <c r="AL2288" t="str" cm="1">
        <f t="array" ref="AL2288">IF(R2288&gt;0,_xlfn.IFS(COUNTIF($L$20:L2288,"&lt;&gt;")&lt;101,1,COUNTIF($L$20:L2288,"&lt;&gt;")&lt;201,2,COUNTIF($L$20:L2288,"&lt;&gt;")&lt;301,3,COUNTIF($L$20:L2288,"&lt;&gt;")&lt;401,4,COUNTIF($L$20:L2288,"&lt;&gt;")&lt;501,5,COUNTIF($L$20:L2288,"&lt;&gt;")&lt;601,6,COUNTIF($L$20:L2288,"&lt;&gt;")&lt;701,7,COUNTIF($L$20:L2288,"&lt;&gt;")&lt;801,8,COUNTIF($L$20:L2288,"&lt;&gt;")&lt;901,9,COUNTIF($L$20:L2288,"&lt;&gt;")&lt;1001,10,COUNTIF($L$20:L2288,"&lt;&gt;")&lt;1101,11,COUNTIF($L$20:L2288,"&lt;&gt;")&lt;1201,12,COUNTIF($L$20:L2288,"&lt;&gt;")&lt;1301,13,COUNTIF($L$20:L2288,"&lt;&gt;")&lt;1401,14,COUNTIF($L$20:L2288,"&lt;&gt;")&lt;1501,15,COUNTIF($L$20:L2288,"&lt;&gt;")&lt;1601,16,COUNTIF($L$20:L2288,"&lt;&gt;")&lt;1701,17,COUNTIF($L$20:L2288,"&lt;&gt;")&lt;1801,18,COUNTIF($L$20:L2288,"&lt;&gt;")&lt;1901,19,COUNTIF($L$20:L2288,"&lt;&gt;")&lt;2001,20,COUNTIF($L$20:L2288,"&lt;&gt;")&lt;2101,21,COUNTIF($L$20:L2288,"&lt;&gt;")&lt;2201,22,COUNTIF($L$20:L2288,"&lt;&gt;")&lt;2301,23,COUNTIF($L$20:L2288,"&lt;&gt;")&lt;2401,24,COUNTIF($L$20:L2288,"&lt;&gt;")&lt;2501,25,COUNTIF($L$20:L2288,"&lt;&gt;")&lt;2601,26,COUNTIF($L$20:L2288,"&lt;&gt;")&lt;2701,27,COUNTIF($L$20:L2288,"&lt;&gt;")&lt;2801,28,COUNTIF($L$20:L2288,"&lt;&gt;")&lt;2901,29,COUNTIF($L$20:L2288,"&lt;&gt;")&lt;3001,30),"")</f>
        <v/>
      </c>
      <c r="AM2288" t="str">
        <f t="shared" si="175"/>
        <v/>
      </c>
      <c r="AN2288" t="str">
        <f t="shared" si="179"/>
        <v/>
      </c>
      <c r="AP2288" t="str">
        <f t="shared" si="178"/>
        <v/>
      </c>
      <c r="AQ2288" t="str">
        <f>IF(AO2288="","",COUNTIFS(AM2288:$AM$3019,AO2288))</f>
        <v/>
      </c>
    </row>
    <row r="2289" spans="1:43" x14ac:dyDescent="0.25">
      <c r="A2289" s="6" t="str">
        <f>IF(COUNT($A$20:A2288)&lt;&gt;$B$4,IF(A2288="","",A2288+1),"")</f>
        <v/>
      </c>
      <c r="B2289" s="3"/>
      <c r="C2289" s="3"/>
      <c r="D2289" s="122"/>
      <c r="E2289" s="3"/>
      <c r="F2289" s="3"/>
      <c r="G2289" s="3"/>
      <c r="H2289" s="3"/>
      <c r="I2289" s="120"/>
      <c r="J2289" s="3"/>
      <c r="K2289" s="95" t="str" cm="1">
        <f t="array" ref="K2289">IF(OR($J$14 = "A",$J$14 = "B",$J$14 = "C"),IF(I2289="","",IF(LEN(I2289)&gt;2,_xlfn.IFS(ISNUMBER(SEARCH("_",I2289)),I2289,ISNUMBER(SEARCH(", ",I2289)),SUBSTITUTE(I2289,", ","_"),ISNUMBER(SEARCH("/ ",I2289)),SUBSTITUTE(I2289,"/ ","_"),ISNUMBER(SEARCH(",",I2289)),SUBSTITUTE(I2289,",","_"),ISNUMBER(SEARCH("/",I2289)),SUBSTITUTE(I2289,"/","_"),ISNUMBER(SEARCH("",I2289)),I2289),I2289)),IF(OR($J$14 = "J",$J$14 = "K"),"",IF(D2289="","",IF(LEN(D2289)&gt;2,_xlfn.IFS(ISNUMBER(SEARCH("_",D2289)),D2289,ISNUMBER(SEARCH(", ",D2289)),SUBSTITUTE(D2289,", ","_"),ISNUMBER(SEARCH("/ ",D2289)),SUBSTITUTE(D2289,"/ ","_"),ISNUMBER(SEARCH(",",D2289)),SUBSTITUTE(D2289,",","_"),ISNUMBER(SEARCH("/",D2289)),SUBSTITUTE(D2289,"/","_"),ISNUMBER(SEARCH("",D2289)),D2289),D2289))))</f>
        <v/>
      </c>
      <c r="L2289" s="1"/>
      <c r="M2289" s="1" t="str">
        <f t="shared" si="176"/>
        <v/>
      </c>
      <c r="N2289" s="94" t="str">
        <f>IF($L2289="None","",IF(ISERROR(VLOOKUP($L2289,Info!$B$4:$B$266,1,FALSE)),"",VLOOKUP($L2289,Info!$B$4:$L$266,5,FALSE)))</f>
        <v/>
      </c>
      <c r="O2289" s="94" t="str">
        <f>IF(K2289="","",IF(AND($J$12&lt;&gt;"ABC",N2289="3"),"BAC",IF(N2289="3","ABC",IF($J$12&lt;&gt;"ABC",IF($J$10="Standard",VLOOKUP(K2289,Info!$BE$4:$BF$481,2,FALSE),VLOOKUP(K2289,Info!$BI$4:$BJ$482,2,FALSE)),IF($J$10="Standard",VLOOKUP(K2289,Info!$AG$4:$AH$2994,2,FALSE),VLOOKUP(K2289,Info!$AK$4:$AL$2997,2,FALSE))))))</f>
        <v/>
      </c>
      <c r="P2289" s="94" t="str">
        <f>IF($L2289="None","",IF(ISERROR(VLOOKUP($L2289,Info!$B$4:$B$266,1,FALSE)),"",VLOOKUP($L2289,Info!$B$4:$L$266,3,FALSE)))</f>
        <v/>
      </c>
      <c r="Q2289" s="96" t="str">
        <f>IF($L2289="None","",IF(ISERROR(VLOOKUP($L2289,Info!$B$4:$B$266,1,FALSE)),"",VLOOKUP($L2289,Info!$B$4:$L$266,4,FALSE)))</f>
        <v/>
      </c>
      <c r="R2289" s="1"/>
      <c r="S2289" s="6" t="str">
        <f t="shared" si="177"/>
        <v/>
      </c>
      <c r="T2289" s="6" t="str">
        <f>IF($L2289="None","",IF(ISERROR(VLOOKUP($L2289,Info!$B$4:$B$266,1,FALSE)),"",VLOOKUP($L2289,Info!$B$4:$L$266,11,FALSE)))</f>
        <v/>
      </c>
      <c r="U2289" s="1"/>
      <c r="V2289" s="1"/>
      <c r="W2289" s="1"/>
      <c r="X2289" s="1" t="str">
        <f>IF($L2289="None","",IF(ISERROR(VLOOKUP($L2289,Info!$B$4:$B$266,1,FALSE)),"",IF(OR(W2289="Metallic Liquid Tight",W2289="Non-Metallic Liquid Tight",W2289="LSZH",W2289="Greenfield"),VLOOKUP($L2289,Info!$B$4:$L$266,7,FALSE),"N/A")))</f>
        <v/>
      </c>
      <c r="Y2289" s="1"/>
      <c r="Z2289" s="96" t="str">
        <f>IF($L2289="None","",IF(ISERROR(VLOOKUP($L2289,Info!$B$4:$B$266,1,FALSE)),"",VLOOKUP($L2289,Info!$B$4:$L$266,9,FALSE)))</f>
        <v/>
      </c>
      <c r="AA2289" s="96" t="str">
        <f>IF($L2289="None","",IF(ISERROR(VLOOKUP($L2289,Info!$B$4:$B$266,1,FALSE)),"",VLOOKUP($L2289,Info!$B$4:$L$266,8,FALSE)))</f>
        <v/>
      </c>
      <c r="AB2289" s="96" t="str">
        <f>IF($L2289="None","",IF(ISERROR(VLOOKUP($L2289,Info!$B$4:$B$266,1,FALSE)),"",VLOOKUP($L2289,Info!$B$4:$L$266,10,FALSE)))</f>
        <v/>
      </c>
      <c r="AC2289" s="1" t="str">
        <f>IF(W2289="SO Cable","Black,White",IF(O2289="","",IF(P2289="","",IF($J$12&lt;&gt;"ABC",IF(P2289&lt;="250",VLOOKUP(O2289,Info!$AZ$4:$BB$22,3,FALSE),VLOOKUP(O2289,Info!$AZ$23:$BB$39,3,FALSE)),IF(P2289&lt;="250",VLOOKUP(O2289,Info!$AO$4:$AQ$22,3,FALSE),VLOOKUP(O2289,Info!$AO$23:$AP$39,3,FALSE))))))</f>
        <v/>
      </c>
      <c r="AD2289" s="1"/>
      <c r="AE2289" s="1" t="str">
        <f>IF($L2289="None","",IF(ISERROR(VLOOKUP($L2289,Info!$B$4:$B$266,1,FALSE)),"",VLOOKUP($L2289,Info!$B$4:$L$266,4,FALSE)))</f>
        <v/>
      </c>
      <c r="AF2289" s="1" t="str">
        <f>IF($L2289="None","",IF(ISERROR(VLOOKUP($L2289,Info!$B$4:$B$266,1,FALSE)),"",VLOOKUP($L2289,Info!$B$4:$L$266,6,FALSE)))</f>
        <v/>
      </c>
      <c r="AG2289" s="1"/>
      <c r="AH2289" s="33" t="str" cm="1">
        <f t="array" ref="AH2289">IF(AND(L2289&lt;&gt;"",O2289&lt;&gt;"",R2289:S2289&lt;&gt;"",W2289:X2289&lt;&gt;"",Z2289:AA2289&lt;&gt;"",AC2289&lt;&gt;""),"Good","Bad")</f>
        <v>Bad</v>
      </c>
      <c r="AL2289" t="str" cm="1">
        <f t="array" ref="AL2289">IF(R2289&gt;0,_xlfn.IFS(COUNTIF($L$20:L2289,"&lt;&gt;")&lt;101,1,COUNTIF($L$20:L2289,"&lt;&gt;")&lt;201,2,COUNTIF($L$20:L2289,"&lt;&gt;")&lt;301,3,COUNTIF($L$20:L2289,"&lt;&gt;")&lt;401,4,COUNTIF($L$20:L2289,"&lt;&gt;")&lt;501,5,COUNTIF($L$20:L2289,"&lt;&gt;")&lt;601,6,COUNTIF($L$20:L2289,"&lt;&gt;")&lt;701,7,COUNTIF($L$20:L2289,"&lt;&gt;")&lt;801,8,COUNTIF($L$20:L2289,"&lt;&gt;")&lt;901,9,COUNTIF($L$20:L2289,"&lt;&gt;")&lt;1001,10,COUNTIF($L$20:L2289,"&lt;&gt;")&lt;1101,11,COUNTIF($L$20:L2289,"&lt;&gt;")&lt;1201,12,COUNTIF($L$20:L2289,"&lt;&gt;")&lt;1301,13,COUNTIF($L$20:L2289,"&lt;&gt;")&lt;1401,14,COUNTIF($L$20:L2289,"&lt;&gt;")&lt;1501,15,COUNTIF($L$20:L2289,"&lt;&gt;")&lt;1601,16,COUNTIF($L$20:L2289,"&lt;&gt;")&lt;1701,17,COUNTIF($L$20:L2289,"&lt;&gt;")&lt;1801,18,COUNTIF($L$20:L2289,"&lt;&gt;")&lt;1901,19,COUNTIF($L$20:L2289,"&lt;&gt;")&lt;2001,20,COUNTIF($L$20:L2289,"&lt;&gt;")&lt;2101,21,COUNTIF($L$20:L2289,"&lt;&gt;")&lt;2201,22,COUNTIF($L$20:L2289,"&lt;&gt;")&lt;2301,23,COUNTIF($L$20:L2289,"&lt;&gt;")&lt;2401,24,COUNTIF($L$20:L2289,"&lt;&gt;")&lt;2501,25,COUNTIF($L$20:L2289,"&lt;&gt;")&lt;2601,26,COUNTIF($L$20:L2289,"&lt;&gt;")&lt;2701,27,COUNTIF($L$20:L2289,"&lt;&gt;")&lt;2801,28,COUNTIF($L$20:L2289,"&lt;&gt;")&lt;2901,29,COUNTIF($L$20:L2289,"&lt;&gt;")&lt;3001,30),"")</f>
        <v/>
      </c>
      <c r="AM2289" t="str">
        <f t="shared" si="175"/>
        <v/>
      </c>
      <c r="AN2289" t="str">
        <f t="shared" si="179"/>
        <v/>
      </c>
      <c r="AP2289" t="str">
        <f t="shared" si="178"/>
        <v/>
      </c>
      <c r="AQ2289" t="str">
        <f>IF(AO2289="","",COUNTIFS(AM2289:$AM$3019,AO2289))</f>
        <v/>
      </c>
    </row>
    <row r="2290" spans="1:43" x14ac:dyDescent="0.25">
      <c r="A2290" s="6" t="str">
        <f>IF(COUNT($A$20:A2289)&lt;&gt;$B$4,IF(A2289="","",A2289+1),"")</f>
        <v/>
      </c>
      <c r="B2290" s="3"/>
      <c r="C2290" s="3"/>
      <c r="D2290" s="122"/>
      <c r="E2290" s="3"/>
      <c r="F2290" s="3"/>
      <c r="G2290" s="3"/>
      <c r="H2290" s="3"/>
      <c r="I2290" s="120"/>
      <c r="J2290" s="3"/>
      <c r="K2290" s="95" t="str" cm="1">
        <f t="array" ref="K2290">IF(OR($J$14 = "A",$J$14 = "B",$J$14 = "C"),IF(I2290="","",IF(LEN(I2290)&gt;2,_xlfn.IFS(ISNUMBER(SEARCH("_",I2290)),I2290,ISNUMBER(SEARCH(", ",I2290)),SUBSTITUTE(I2290,", ","_"),ISNUMBER(SEARCH("/ ",I2290)),SUBSTITUTE(I2290,"/ ","_"),ISNUMBER(SEARCH(",",I2290)),SUBSTITUTE(I2290,",","_"),ISNUMBER(SEARCH("/",I2290)),SUBSTITUTE(I2290,"/","_"),ISNUMBER(SEARCH("",I2290)),I2290),I2290)),IF(OR($J$14 = "J",$J$14 = "K"),"",IF(D2290="","",IF(LEN(D2290)&gt;2,_xlfn.IFS(ISNUMBER(SEARCH("_",D2290)),D2290,ISNUMBER(SEARCH(", ",D2290)),SUBSTITUTE(D2290,", ","_"),ISNUMBER(SEARCH("/ ",D2290)),SUBSTITUTE(D2290,"/ ","_"),ISNUMBER(SEARCH(",",D2290)),SUBSTITUTE(D2290,",","_"),ISNUMBER(SEARCH("/",D2290)),SUBSTITUTE(D2290,"/","_"),ISNUMBER(SEARCH("",D2290)),D2290),D2290))))</f>
        <v/>
      </c>
      <c r="L2290" s="1"/>
      <c r="M2290" s="1" t="str">
        <f t="shared" si="176"/>
        <v/>
      </c>
      <c r="N2290" s="94" t="str">
        <f>IF($L2290="None","",IF(ISERROR(VLOOKUP($L2290,Info!$B$4:$B$266,1,FALSE)),"",VLOOKUP($L2290,Info!$B$4:$L$266,5,FALSE)))</f>
        <v/>
      </c>
      <c r="O2290" s="94" t="str">
        <f>IF(K2290="","",IF(AND($J$12&lt;&gt;"ABC",N2290="3"),"BAC",IF(N2290="3","ABC",IF($J$12&lt;&gt;"ABC",IF($J$10="Standard",VLOOKUP(K2290,Info!$BE$4:$BF$481,2,FALSE),VLOOKUP(K2290,Info!$BI$4:$BJ$482,2,FALSE)),IF($J$10="Standard",VLOOKUP(K2290,Info!$AG$4:$AH$2994,2,FALSE),VLOOKUP(K2290,Info!$AK$4:$AL$2997,2,FALSE))))))</f>
        <v/>
      </c>
      <c r="P2290" s="94" t="str">
        <f>IF($L2290="None","",IF(ISERROR(VLOOKUP($L2290,Info!$B$4:$B$266,1,FALSE)),"",VLOOKUP($L2290,Info!$B$4:$L$266,3,FALSE)))</f>
        <v/>
      </c>
      <c r="Q2290" s="96" t="str">
        <f>IF($L2290="None","",IF(ISERROR(VLOOKUP($L2290,Info!$B$4:$B$266,1,FALSE)),"",VLOOKUP($L2290,Info!$B$4:$L$266,4,FALSE)))</f>
        <v/>
      </c>
      <c r="R2290" s="1"/>
      <c r="S2290" s="6" t="str">
        <f t="shared" si="177"/>
        <v/>
      </c>
      <c r="T2290" s="6" t="str">
        <f>IF($L2290="None","",IF(ISERROR(VLOOKUP($L2290,Info!$B$4:$B$266,1,FALSE)),"",VLOOKUP($L2290,Info!$B$4:$L$266,11,FALSE)))</f>
        <v/>
      </c>
      <c r="U2290" s="1"/>
      <c r="V2290" s="1"/>
      <c r="W2290" s="1"/>
      <c r="X2290" s="1" t="str">
        <f>IF($L2290="None","",IF(ISERROR(VLOOKUP($L2290,Info!$B$4:$B$266,1,FALSE)),"",IF(OR(W2290="Metallic Liquid Tight",W2290="Non-Metallic Liquid Tight",W2290="LSZH",W2290="Greenfield"),VLOOKUP($L2290,Info!$B$4:$L$266,7,FALSE),"N/A")))</f>
        <v/>
      </c>
      <c r="Y2290" s="1"/>
      <c r="Z2290" s="96" t="str">
        <f>IF($L2290="None","",IF(ISERROR(VLOOKUP($L2290,Info!$B$4:$B$266,1,FALSE)),"",VLOOKUP($L2290,Info!$B$4:$L$266,9,FALSE)))</f>
        <v/>
      </c>
      <c r="AA2290" s="96" t="str">
        <f>IF($L2290="None","",IF(ISERROR(VLOOKUP($L2290,Info!$B$4:$B$266,1,FALSE)),"",VLOOKUP($L2290,Info!$B$4:$L$266,8,FALSE)))</f>
        <v/>
      </c>
      <c r="AB2290" s="96" t="str">
        <f>IF($L2290="None","",IF(ISERROR(VLOOKUP($L2290,Info!$B$4:$B$266,1,FALSE)),"",VLOOKUP($L2290,Info!$B$4:$L$266,10,FALSE)))</f>
        <v/>
      </c>
      <c r="AC2290" s="1" t="str">
        <f>IF(W2290="SO Cable","Black,White",IF(O2290="","",IF(P2290="","",IF($J$12&lt;&gt;"ABC",IF(P2290&lt;="250",VLOOKUP(O2290,Info!$AZ$4:$BB$22,3,FALSE),VLOOKUP(O2290,Info!$AZ$23:$BB$39,3,FALSE)),IF(P2290&lt;="250",VLOOKUP(O2290,Info!$AO$4:$AQ$22,3,FALSE),VLOOKUP(O2290,Info!$AO$23:$AP$39,3,FALSE))))))</f>
        <v/>
      </c>
      <c r="AD2290" s="1"/>
      <c r="AE2290" s="1" t="str">
        <f>IF($L2290="None","",IF(ISERROR(VLOOKUP($L2290,Info!$B$4:$B$266,1,FALSE)),"",VLOOKUP($L2290,Info!$B$4:$L$266,4,FALSE)))</f>
        <v/>
      </c>
      <c r="AF2290" s="1" t="str">
        <f>IF($L2290="None","",IF(ISERROR(VLOOKUP($L2290,Info!$B$4:$B$266,1,FALSE)),"",VLOOKUP($L2290,Info!$B$4:$L$266,6,FALSE)))</f>
        <v/>
      </c>
      <c r="AG2290" s="1"/>
      <c r="AH2290" s="33" t="str" cm="1">
        <f t="array" ref="AH2290">IF(AND(L2290&lt;&gt;"",O2290&lt;&gt;"",R2290:S2290&lt;&gt;"",W2290:X2290&lt;&gt;"",Z2290:AA2290&lt;&gt;"",AC2290&lt;&gt;""),"Good","Bad")</f>
        <v>Bad</v>
      </c>
      <c r="AL2290" t="str" cm="1">
        <f t="array" ref="AL2290">IF(R2290&gt;0,_xlfn.IFS(COUNTIF($L$20:L2290,"&lt;&gt;")&lt;101,1,COUNTIF($L$20:L2290,"&lt;&gt;")&lt;201,2,COUNTIF($L$20:L2290,"&lt;&gt;")&lt;301,3,COUNTIF($L$20:L2290,"&lt;&gt;")&lt;401,4,COUNTIF($L$20:L2290,"&lt;&gt;")&lt;501,5,COUNTIF($L$20:L2290,"&lt;&gt;")&lt;601,6,COUNTIF($L$20:L2290,"&lt;&gt;")&lt;701,7,COUNTIF($L$20:L2290,"&lt;&gt;")&lt;801,8,COUNTIF($L$20:L2290,"&lt;&gt;")&lt;901,9,COUNTIF($L$20:L2290,"&lt;&gt;")&lt;1001,10,COUNTIF($L$20:L2290,"&lt;&gt;")&lt;1101,11,COUNTIF($L$20:L2290,"&lt;&gt;")&lt;1201,12,COUNTIF($L$20:L2290,"&lt;&gt;")&lt;1301,13,COUNTIF($L$20:L2290,"&lt;&gt;")&lt;1401,14,COUNTIF($L$20:L2290,"&lt;&gt;")&lt;1501,15,COUNTIF($L$20:L2290,"&lt;&gt;")&lt;1601,16,COUNTIF($L$20:L2290,"&lt;&gt;")&lt;1701,17,COUNTIF($L$20:L2290,"&lt;&gt;")&lt;1801,18,COUNTIF($L$20:L2290,"&lt;&gt;")&lt;1901,19,COUNTIF($L$20:L2290,"&lt;&gt;")&lt;2001,20,COUNTIF($L$20:L2290,"&lt;&gt;")&lt;2101,21,COUNTIF($L$20:L2290,"&lt;&gt;")&lt;2201,22,COUNTIF($L$20:L2290,"&lt;&gt;")&lt;2301,23,COUNTIF($L$20:L2290,"&lt;&gt;")&lt;2401,24,COUNTIF($L$20:L2290,"&lt;&gt;")&lt;2501,25,COUNTIF($L$20:L2290,"&lt;&gt;")&lt;2601,26,COUNTIF($L$20:L2290,"&lt;&gt;")&lt;2701,27,COUNTIF($L$20:L2290,"&lt;&gt;")&lt;2801,28,COUNTIF($L$20:L2290,"&lt;&gt;")&lt;2901,29,COUNTIF($L$20:L2290,"&lt;&gt;")&lt;3001,30),"")</f>
        <v/>
      </c>
      <c r="AM2290" t="str">
        <f t="shared" si="175"/>
        <v/>
      </c>
      <c r="AN2290" t="str">
        <f t="shared" si="179"/>
        <v/>
      </c>
      <c r="AP2290" t="str">
        <f t="shared" si="178"/>
        <v/>
      </c>
      <c r="AQ2290" t="str">
        <f>IF(AO2290="","",COUNTIFS(AM2290:$AM$3019,AO2290))</f>
        <v/>
      </c>
    </row>
    <row r="2291" spans="1:43" x14ac:dyDescent="0.25">
      <c r="A2291" s="6" t="str">
        <f>IF(COUNT($A$20:A2290)&lt;&gt;$B$4,IF(A2290="","",A2290+1),"")</f>
        <v/>
      </c>
      <c r="B2291" s="3"/>
      <c r="C2291" s="3"/>
      <c r="D2291" s="122"/>
      <c r="E2291" s="3"/>
      <c r="F2291" s="3"/>
      <c r="G2291" s="3"/>
      <c r="H2291" s="3"/>
      <c r="I2291" s="120"/>
      <c r="J2291" s="3"/>
      <c r="K2291" s="95" t="str" cm="1">
        <f t="array" ref="K2291">IF(OR($J$14 = "A",$J$14 = "B",$J$14 = "C"),IF(I2291="","",IF(LEN(I2291)&gt;2,_xlfn.IFS(ISNUMBER(SEARCH("_",I2291)),I2291,ISNUMBER(SEARCH(", ",I2291)),SUBSTITUTE(I2291,", ","_"),ISNUMBER(SEARCH("/ ",I2291)),SUBSTITUTE(I2291,"/ ","_"),ISNUMBER(SEARCH(",",I2291)),SUBSTITUTE(I2291,",","_"),ISNUMBER(SEARCH("/",I2291)),SUBSTITUTE(I2291,"/","_"),ISNUMBER(SEARCH("",I2291)),I2291),I2291)),IF(OR($J$14 = "J",$J$14 = "K"),"",IF(D2291="","",IF(LEN(D2291)&gt;2,_xlfn.IFS(ISNUMBER(SEARCH("_",D2291)),D2291,ISNUMBER(SEARCH(", ",D2291)),SUBSTITUTE(D2291,", ","_"),ISNUMBER(SEARCH("/ ",D2291)),SUBSTITUTE(D2291,"/ ","_"),ISNUMBER(SEARCH(",",D2291)),SUBSTITUTE(D2291,",","_"),ISNUMBER(SEARCH("/",D2291)),SUBSTITUTE(D2291,"/","_"),ISNUMBER(SEARCH("",D2291)),D2291),D2291))))</f>
        <v/>
      </c>
      <c r="L2291" s="1"/>
      <c r="M2291" s="1" t="str">
        <f t="shared" si="176"/>
        <v/>
      </c>
      <c r="N2291" s="94" t="str">
        <f>IF($L2291="None","",IF(ISERROR(VLOOKUP($L2291,Info!$B$4:$B$266,1,FALSE)),"",VLOOKUP($L2291,Info!$B$4:$L$266,5,FALSE)))</f>
        <v/>
      </c>
      <c r="O2291" s="94" t="str">
        <f>IF(K2291="","",IF(AND($J$12&lt;&gt;"ABC",N2291="3"),"BAC",IF(N2291="3","ABC",IF($J$12&lt;&gt;"ABC",IF($J$10="Standard",VLOOKUP(K2291,Info!$BE$4:$BF$481,2,FALSE),VLOOKUP(K2291,Info!$BI$4:$BJ$482,2,FALSE)),IF($J$10="Standard",VLOOKUP(K2291,Info!$AG$4:$AH$2994,2,FALSE),VLOOKUP(K2291,Info!$AK$4:$AL$2997,2,FALSE))))))</f>
        <v/>
      </c>
      <c r="P2291" s="94" t="str">
        <f>IF($L2291="None","",IF(ISERROR(VLOOKUP($L2291,Info!$B$4:$B$266,1,FALSE)),"",VLOOKUP($L2291,Info!$B$4:$L$266,3,FALSE)))</f>
        <v/>
      </c>
      <c r="Q2291" s="96" t="str">
        <f>IF($L2291="None","",IF(ISERROR(VLOOKUP($L2291,Info!$B$4:$B$266,1,FALSE)),"",VLOOKUP($L2291,Info!$B$4:$L$266,4,FALSE)))</f>
        <v/>
      </c>
      <c r="R2291" s="1"/>
      <c r="S2291" s="6" t="str">
        <f t="shared" si="177"/>
        <v/>
      </c>
      <c r="T2291" s="6" t="str">
        <f>IF($L2291="None","",IF(ISERROR(VLOOKUP($L2291,Info!$B$4:$B$266,1,FALSE)),"",VLOOKUP($L2291,Info!$B$4:$L$266,11,FALSE)))</f>
        <v/>
      </c>
      <c r="U2291" s="1"/>
      <c r="V2291" s="1"/>
      <c r="W2291" s="1"/>
      <c r="X2291" s="1" t="str">
        <f>IF($L2291="None","",IF(ISERROR(VLOOKUP($L2291,Info!$B$4:$B$266,1,FALSE)),"",IF(OR(W2291="Metallic Liquid Tight",W2291="Non-Metallic Liquid Tight",W2291="LSZH",W2291="Greenfield"),VLOOKUP($L2291,Info!$B$4:$L$266,7,FALSE),"N/A")))</f>
        <v/>
      </c>
      <c r="Y2291" s="1"/>
      <c r="Z2291" s="96" t="str">
        <f>IF($L2291="None","",IF(ISERROR(VLOOKUP($L2291,Info!$B$4:$B$266,1,FALSE)),"",VLOOKUP($L2291,Info!$B$4:$L$266,9,FALSE)))</f>
        <v/>
      </c>
      <c r="AA2291" s="96" t="str">
        <f>IF($L2291="None","",IF(ISERROR(VLOOKUP($L2291,Info!$B$4:$B$266,1,FALSE)),"",VLOOKUP($L2291,Info!$B$4:$L$266,8,FALSE)))</f>
        <v/>
      </c>
      <c r="AB2291" s="96" t="str">
        <f>IF($L2291="None","",IF(ISERROR(VLOOKUP($L2291,Info!$B$4:$B$266,1,FALSE)),"",VLOOKUP($L2291,Info!$B$4:$L$266,10,FALSE)))</f>
        <v/>
      </c>
      <c r="AC2291" s="1" t="str">
        <f>IF(W2291="SO Cable","Black,White",IF(O2291="","",IF(P2291="","",IF($J$12&lt;&gt;"ABC",IF(P2291&lt;="250",VLOOKUP(O2291,Info!$AZ$4:$BB$22,3,FALSE),VLOOKUP(O2291,Info!$AZ$23:$BB$39,3,FALSE)),IF(P2291&lt;="250",VLOOKUP(O2291,Info!$AO$4:$AQ$22,3,FALSE),VLOOKUP(O2291,Info!$AO$23:$AP$39,3,FALSE))))))</f>
        <v/>
      </c>
      <c r="AD2291" s="1"/>
      <c r="AE2291" s="1" t="str">
        <f>IF($L2291="None","",IF(ISERROR(VLOOKUP($L2291,Info!$B$4:$B$266,1,FALSE)),"",VLOOKUP($L2291,Info!$B$4:$L$266,4,FALSE)))</f>
        <v/>
      </c>
      <c r="AF2291" s="1" t="str">
        <f>IF($L2291="None","",IF(ISERROR(VLOOKUP($L2291,Info!$B$4:$B$266,1,FALSE)),"",VLOOKUP($L2291,Info!$B$4:$L$266,6,FALSE)))</f>
        <v/>
      </c>
      <c r="AG2291" s="1"/>
      <c r="AH2291" s="33" t="str" cm="1">
        <f t="array" ref="AH2291">IF(AND(L2291&lt;&gt;"",O2291&lt;&gt;"",R2291:S2291&lt;&gt;"",W2291:X2291&lt;&gt;"",Z2291:AA2291&lt;&gt;"",AC2291&lt;&gt;""),"Good","Bad")</f>
        <v>Bad</v>
      </c>
      <c r="AL2291" t="str" cm="1">
        <f t="array" ref="AL2291">IF(R2291&gt;0,_xlfn.IFS(COUNTIF($L$20:L2291,"&lt;&gt;")&lt;101,1,COUNTIF($L$20:L2291,"&lt;&gt;")&lt;201,2,COUNTIF($L$20:L2291,"&lt;&gt;")&lt;301,3,COUNTIF($L$20:L2291,"&lt;&gt;")&lt;401,4,COUNTIF($L$20:L2291,"&lt;&gt;")&lt;501,5,COUNTIF($L$20:L2291,"&lt;&gt;")&lt;601,6,COUNTIF($L$20:L2291,"&lt;&gt;")&lt;701,7,COUNTIF($L$20:L2291,"&lt;&gt;")&lt;801,8,COUNTIF($L$20:L2291,"&lt;&gt;")&lt;901,9,COUNTIF($L$20:L2291,"&lt;&gt;")&lt;1001,10,COUNTIF($L$20:L2291,"&lt;&gt;")&lt;1101,11,COUNTIF($L$20:L2291,"&lt;&gt;")&lt;1201,12,COUNTIF($L$20:L2291,"&lt;&gt;")&lt;1301,13,COUNTIF($L$20:L2291,"&lt;&gt;")&lt;1401,14,COUNTIF($L$20:L2291,"&lt;&gt;")&lt;1501,15,COUNTIF($L$20:L2291,"&lt;&gt;")&lt;1601,16,COUNTIF($L$20:L2291,"&lt;&gt;")&lt;1701,17,COUNTIF($L$20:L2291,"&lt;&gt;")&lt;1801,18,COUNTIF($L$20:L2291,"&lt;&gt;")&lt;1901,19,COUNTIF($L$20:L2291,"&lt;&gt;")&lt;2001,20,COUNTIF($L$20:L2291,"&lt;&gt;")&lt;2101,21,COUNTIF($L$20:L2291,"&lt;&gt;")&lt;2201,22,COUNTIF($L$20:L2291,"&lt;&gt;")&lt;2301,23,COUNTIF($L$20:L2291,"&lt;&gt;")&lt;2401,24,COUNTIF($L$20:L2291,"&lt;&gt;")&lt;2501,25,COUNTIF($L$20:L2291,"&lt;&gt;")&lt;2601,26,COUNTIF($L$20:L2291,"&lt;&gt;")&lt;2701,27,COUNTIF($L$20:L2291,"&lt;&gt;")&lt;2801,28,COUNTIF($L$20:L2291,"&lt;&gt;")&lt;2901,29,COUNTIF($L$20:L2291,"&lt;&gt;")&lt;3001,30),"")</f>
        <v/>
      </c>
      <c r="AM2291" t="str">
        <f t="shared" si="175"/>
        <v/>
      </c>
      <c r="AN2291" t="str">
        <f t="shared" si="179"/>
        <v/>
      </c>
      <c r="AP2291" t="str">
        <f t="shared" si="178"/>
        <v/>
      </c>
      <c r="AQ2291" t="str">
        <f>IF(AO2291="","",COUNTIFS(AM2291:$AM$3019,AO2291))</f>
        <v/>
      </c>
    </row>
    <row r="2292" spans="1:43" x14ac:dyDescent="0.25">
      <c r="A2292" s="6" t="str">
        <f>IF(COUNT($A$20:A2291)&lt;&gt;$B$4,IF(A2291="","",A2291+1),"")</f>
        <v/>
      </c>
      <c r="B2292" s="3"/>
      <c r="C2292" s="3"/>
      <c r="D2292" s="122"/>
      <c r="E2292" s="3"/>
      <c r="F2292" s="3"/>
      <c r="G2292" s="3"/>
      <c r="H2292" s="3"/>
      <c r="I2292" s="120"/>
      <c r="J2292" s="3"/>
      <c r="K2292" s="95" t="str" cm="1">
        <f t="array" ref="K2292">IF(OR($J$14 = "A",$J$14 = "B",$J$14 = "C"),IF(I2292="","",IF(LEN(I2292)&gt;2,_xlfn.IFS(ISNUMBER(SEARCH("_",I2292)),I2292,ISNUMBER(SEARCH(", ",I2292)),SUBSTITUTE(I2292,", ","_"),ISNUMBER(SEARCH("/ ",I2292)),SUBSTITUTE(I2292,"/ ","_"),ISNUMBER(SEARCH(",",I2292)),SUBSTITUTE(I2292,",","_"),ISNUMBER(SEARCH("/",I2292)),SUBSTITUTE(I2292,"/","_"),ISNUMBER(SEARCH("",I2292)),I2292),I2292)),IF(OR($J$14 = "J",$J$14 = "K"),"",IF(D2292="","",IF(LEN(D2292)&gt;2,_xlfn.IFS(ISNUMBER(SEARCH("_",D2292)),D2292,ISNUMBER(SEARCH(", ",D2292)),SUBSTITUTE(D2292,", ","_"),ISNUMBER(SEARCH("/ ",D2292)),SUBSTITUTE(D2292,"/ ","_"),ISNUMBER(SEARCH(",",D2292)),SUBSTITUTE(D2292,",","_"),ISNUMBER(SEARCH("/",D2292)),SUBSTITUTE(D2292,"/","_"),ISNUMBER(SEARCH("",D2292)),D2292),D2292))))</f>
        <v/>
      </c>
      <c r="L2292" s="1"/>
      <c r="M2292" s="1" t="str">
        <f t="shared" si="176"/>
        <v/>
      </c>
      <c r="N2292" s="94" t="str">
        <f>IF($L2292="None","",IF(ISERROR(VLOOKUP($L2292,Info!$B$4:$B$266,1,FALSE)),"",VLOOKUP($L2292,Info!$B$4:$L$266,5,FALSE)))</f>
        <v/>
      </c>
      <c r="O2292" s="94" t="str">
        <f>IF(K2292="","",IF(AND($J$12&lt;&gt;"ABC",N2292="3"),"BAC",IF(N2292="3","ABC",IF($J$12&lt;&gt;"ABC",IF($J$10="Standard",VLOOKUP(K2292,Info!$BE$4:$BF$481,2,FALSE),VLOOKUP(K2292,Info!$BI$4:$BJ$482,2,FALSE)),IF($J$10="Standard",VLOOKUP(K2292,Info!$AG$4:$AH$2994,2,FALSE),VLOOKUP(K2292,Info!$AK$4:$AL$2997,2,FALSE))))))</f>
        <v/>
      </c>
      <c r="P2292" s="94" t="str">
        <f>IF($L2292="None","",IF(ISERROR(VLOOKUP($L2292,Info!$B$4:$B$266,1,FALSE)),"",VLOOKUP($L2292,Info!$B$4:$L$266,3,FALSE)))</f>
        <v/>
      </c>
      <c r="Q2292" s="96" t="str">
        <f>IF($L2292="None","",IF(ISERROR(VLOOKUP($L2292,Info!$B$4:$B$266,1,FALSE)),"",VLOOKUP($L2292,Info!$B$4:$L$266,4,FALSE)))</f>
        <v/>
      </c>
      <c r="R2292" s="1"/>
      <c r="S2292" s="6" t="str">
        <f t="shared" si="177"/>
        <v/>
      </c>
      <c r="T2292" s="6" t="str">
        <f>IF($L2292="None","",IF(ISERROR(VLOOKUP($L2292,Info!$B$4:$B$266,1,FALSE)),"",VLOOKUP($L2292,Info!$B$4:$L$266,11,FALSE)))</f>
        <v/>
      </c>
      <c r="U2292" s="1"/>
      <c r="V2292" s="1"/>
      <c r="W2292" s="1"/>
      <c r="X2292" s="1" t="str">
        <f>IF($L2292="None","",IF(ISERROR(VLOOKUP($L2292,Info!$B$4:$B$266,1,FALSE)),"",IF(OR(W2292="Metallic Liquid Tight",W2292="Non-Metallic Liquid Tight",W2292="LSZH",W2292="Greenfield"),VLOOKUP($L2292,Info!$B$4:$L$266,7,FALSE),"N/A")))</f>
        <v/>
      </c>
      <c r="Y2292" s="1"/>
      <c r="Z2292" s="96" t="str">
        <f>IF($L2292="None","",IF(ISERROR(VLOOKUP($L2292,Info!$B$4:$B$266,1,FALSE)),"",VLOOKUP($L2292,Info!$B$4:$L$266,9,FALSE)))</f>
        <v/>
      </c>
      <c r="AA2292" s="96" t="str">
        <f>IF($L2292="None","",IF(ISERROR(VLOOKUP($L2292,Info!$B$4:$B$266,1,FALSE)),"",VLOOKUP($L2292,Info!$B$4:$L$266,8,FALSE)))</f>
        <v/>
      </c>
      <c r="AB2292" s="96" t="str">
        <f>IF($L2292="None","",IF(ISERROR(VLOOKUP($L2292,Info!$B$4:$B$266,1,FALSE)),"",VLOOKUP($L2292,Info!$B$4:$L$266,10,FALSE)))</f>
        <v/>
      </c>
      <c r="AC2292" s="1" t="str">
        <f>IF(W2292="SO Cable","Black,White",IF(O2292="","",IF(P2292="","",IF($J$12&lt;&gt;"ABC",IF(P2292&lt;="250",VLOOKUP(O2292,Info!$AZ$4:$BB$22,3,FALSE),VLOOKUP(O2292,Info!$AZ$23:$BB$39,3,FALSE)),IF(P2292&lt;="250",VLOOKUP(O2292,Info!$AO$4:$AQ$22,3,FALSE),VLOOKUP(O2292,Info!$AO$23:$AP$39,3,FALSE))))))</f>
        <v/>
      </c>
      <c r="AD2292" s="1"/>
      <c r="AE2292" s="1" t="str">
        <f>IF($L2292="None","",IF(ISERROR(VLOOKUP($L2292,Info!$B$4:$B$266,1,FALSE)),"",VLOOKUP($L2292,Info!$B$4:$L$266,4,FALSE)))</f>
        <v/>
      </c>
      <c r="AF2292" s="1" t="str">
        <f>IF($L2292="None","",IF(ISERROR(VLOOKUP($L2292,Info!$B$4:$B$266,1,FALSE)),"",VLOOKUP($L2292,Info!$B$4:$L$266,6,FALSE)))</f>
        <v/>
      </c>
      <c r="AG2292" s="1"/>
      <c r="AH2292" s="33" t="str" cm="1">
        <f t="array" ref="AH2292">IF(AND(L2292&lt;&gt;"",O2292&lt;&gt;"",R2292:S2292&lt;&gt;"",W2292:X2292&lt;&gt;"",Z2292:AA2292&lt;&gt;"",AC2292&lt;&gt;""),"Good","Bad")</f>
        <v>Bad</v>
      </c>
      <c r="AL2292" t="str" cm="1">
        <f t="array" ref="AL2292">IF(R2292&gt;0,_xlfn.IFS(COUNTIF($L$20:L2292,"&lt;&gt;")&lt;101,1,COUNTIF($L$20:L2292,"&lt;&gt;")&lt;201,2,COUNTIF($L$20:L2292,"&lt;&gt;")&lt;301,3,COUNTIF($L$20:L2292,"&lt;&gt;")&lt;401,4,COUNTIF($L$20:L2292,"&lt;&gt;")&lt;501,5,COUNTIF($L$20:L2292,"&lt;&gt;")&lt;601,6,COUNTIF($L$20:L2292,"&lt;&gt;")&lt;701,7,COUNTIF($L$20:L2292,"&lt;&gt;")&lt;801,8,COUNTIF($L$20:L2292,"&lt;&gt;")&lt;901,9,COUNTIF($L$20:L2292,"&lt;&gt;")&lt;1001,10,COUNTIF($L$20:L2292,"&lt;&gt;")&lt;1101,11,COUNTIF($L$20:L2292,"&lt;&gt;")&lt;1201,12,COUNTIF($L$20:L2292,"&lt;&gt;")&lt;1301,13,COUNTIF($L$20:L2292,"&lt;&gt;")&lt;1401,14,COUNTIF($L$20:L2292,"&lt;&gt;")&lt;1501,15,COUNTIF($L$20:L2292,"&lt;&gt;")&lt;1601,16,COUNTIF($L$20:L2292,"&lt;&gt;")&lt;1701,17,COUNTIF($L$20:L2292,"&lt;&gt;")&lt;1801,18,COUNTIF($L$20:L2292,"&lt;&gt;")&lt;1901,19,COUNTIF($L$20:L2292,"&lt;&gt;")&lt;2001,20,COUNTIF($L$20:L2292,"&lt;&gt;")&lt;2101,21,COUNTIF($L$20:L2292,"&lt;&gt;")&lt;2201,22,COUNTIF($L$20:L2292,"&lt;&gt;")&lt;2301,23,COUNTIF($L$20:L2292,"&lt;&gt;")&lt;2401,24,COUNTIF($L$20:L2292,"&lt;&gt;")&lt;2501,25,COUNTIF($L$20:L2292,"&lt;&gt;")&lt;2601,26,COUNTIF($L$20:L2292,"&lt;&gt;")&lt;2701,27,COUNTIF($L$20:L2292,"&lt;&gt;")&lt;2801,28,COUNTIF($L$20:L2292,"&lt;&gt;")&lt;2901,29,COUNTIF($L$20:L2292,"&lt;&gt;")&lt;3001,30),"")</f>
        <v/>
      </c>
      <c r="AM2292" t="str">
        <f t="shared" si="175"/>
        <v/>
      </c>
      <c r="AN2292" t="str">
        <f t="shared" si="179"/>
        <v/>
      </c>
      <c r="AP2292" t="str">
        <f t="shared" si="178"/>
        <v/>
      </c>
      <c r="AQ2292" t="str">
        <f>IF(AO2292="","",COUNTIFS(AM2292:$AM$3019,AO2292))</f>
        <v/>
      </c>
    </row>
    <row r="2293" spans="1:43" x14ac:dyDescent="0.25">
      <c r="A2293" s="6" t="str">
        <f>IF(COUNT($A$20:A2292)&lt;&gt;$B$4,IF(A2292="","",A2292+1),"")</f>
        <v/>
      </c>
      <c r="B2293" s="3"/>
      <c r="C2293" s="3"/>
      <c r="D2293" s="122"/>
      <c r="E2293" s="3"/>
      <c r="F2293" s="3"/>
      <c r="G2293" s="3"/>
      <c r="H2293" s="3"/>
      <c r="I2293" s="120"/>
      <c r="J2293" s="3"/>
      <c r="K2293" s="95" t="str" cm="1">
        <f t="array" ref="K2293">IF(OR($J$14 = "A",$J$14 = "B",$J$14 = "C"),IF(I2293="","",IF(LEN(I2293)&gt;2,_xlfn.IFS(ISNUMBER(SEARCH("_",I2293)),I2293,ISNUMBER(SEARCH(", ",I2293)),SUBSTITUTE(I2293,", ","_"),ISNUMBER(SEARCH("/ ",I2293)),SUBSTITUTE(I2293,"/ ","_"),ISNUMBER(SEARCH(",",I2293)),SUBSTITUTE(I2293,",","_"),ISNUMBER(SEARCH("/",I2293)),SUBSTITUTE(I2293,"/","_"),ISNUMBER(SEARCH("",I2293)),I2293),I2293)),IF(OR($J$14 = "J",$J$14 = "K"),"",IF(D2293="","",IF(LEN(D2293)&gt;2,_xlfn.IFS(ISNUMBER(SEARCH("_",D2293)),D2293,ISNUMBER(SEARCH(", ",D2293)),SUBSTITUTE(D2293,", ","_"),ISNUMBER(SEARCH("/ ",D2293)),SUBSTITUTE(D2293,"/ ","_"),ISNUMBER(SEARCH(",",D2293)),SUBSTITUTE(D2293,",","_"),ISNUMBER(SEARCH("/",D2293)),SUBSTITUTE(D2293,"/","_"),ISNUMBER(SEARCH("",D2293)),D2293),D2293))))</f>
        <v/>
      </c>
      <c r="L2293" s="1"/>
      <c r="M2293" s="1" t="str">
        <f t="shared" si="176"/>
        <v/>
      </c>
      <c r="N2293" s="94" t="str">
        <f>IF($L2293="None","",IF(ISERROR(VLOOKUP($L2293,Info!$B$4:$B$266,1,FALSE)),"",VLOOKUP($L2293,Info!$B$4:$L$266,5,FALSE)))</f>
        <v/>
      </c>
      <c r="O2293" s="94" t="str">
        <f>IF(K2293="","",IF(AND($J$12&lt;&gt;"ABC",N2293="3"),"BAC",IF(N2293="3","ABC",IF($J$12&lt;&gt;"ABC",IF($J$10="Standard",VLOOKUP(K2293,Info!$BE$4:$BF$481,2,FALSE),VLOOKUP(K2293,Info!$BI$4:$BJ$482,2,FALSE)),IF($J$10="Standard",VLOOKUP(K2293,Info!$AG$4:$AH$2994,2,FALSE),VLOOKUP(K2293,Info!$AK$4:$AL$2997,2,FALSE))))))</f>
        <v/>
      </c>
      <c r="P2293" s="94" t="str">
        <f>IF($L2293="None","",IF(ISERROR(VLOOKUP($L2293,Info!$B$4:$B$266,1,FALSE)),"",VLOOKUP($L2293,Info!$B$4:$L$266,3,FALSE)))</f>
        <v/>
      </c>
      <c r="Q2293" s="96" t="str">
        <f>IF($L2293="None","",IF(ISERROR(VLOOKUP($L2293,Info!$B$4:$B$266,1,FALSE)),"",VLOOKUP($L2293,Info!$B$4:$L$266,4,FALSE)))</f>
        <v/>
      </c>
      <c r="R2293" s="1"/>
      <c r="S2293" s="6" t="str">
        <f t="shared" si="177"/>
        <v/>
      </c>
      <c r="T2293" s="6" t="str">
        <f>IF($L2293="None","",IF(ISERROR(VLOOKUP($L2293,Info!$B$4:$B$266,1,FALSE)),"",VLOOKUP($L2293,Info!$B$4:$L$266,11,FALSE)))</f>
        <v/>
      </c>
      <c r="U2293" s="1"/>
      <c r="V2293" s="1"/>
      <c r="W2293" s="1"/>
      <c r="X2293" s="1" t="str">
        <f>IF($L2293="None","",IF(ISERROR(VLOOKUP($L2293,Info!$B$4:$B$266,1,FALSE)),"",IF(OR(W2293="Metallic Liquid Tight",W2293="Non-Metallic Liquid Tight",W2293="LSZH",W2293="Greenfield"),VLOOKUP($L2293,Info!$B$4:$L$266,7,FALSE),"N/A")))</f>
        <v/>
      </c>
      <c r="Y2293" s="1"/>
      <c r="Z2293" s="96" t="str">
        <f>IF($L2293="None","",IF(ISERROR(VLOOKUP($L2293,Info!$B$4:$B$266,1,FALSE)),"",VLOOKUP($L2293,Info!$B$4:$L$266,9,FALSE)))</f>
        <v/>
      </c>
      <c r="AA2293" s="96" t="str">
        <f>IF($L2293="None","",IF(ISERROR(VLOOKUP($L2293,Info!$B$4:$B$266,1,FALSE)),"",VLOOKUP($L2293,Info!$B$4:$L$266,8,FALSE)))</f>
        <v/>
      </c>
      <c r="AB2293" s="96" t="str">
        <f>IF($L2293="None","",IF(ISERROR(VLOOKUP($L2293,Info!$B$4:$B$266,1,FALSE)),"",VLOOKUP($L2293,Info!$B$4:$L$266,10,FALSE)))</f>
        <v/>
      </c>
      <c r="AC2293" s="1" t="str">
        <f>IF(W2293="SO Cable","Black,White",IF(O2293="","",IF(P2293="","",IF($J$12&lt;&gt;"ABC",IF(P2293&lt;="250",VLOOKUP(O2293,Info!$AZ$4:$BB$22,3,FALSE),VLOOKUP(O2293,Info!$AZ$23:$BB$39,3,FALSE)),IF(P2293&lt;="250",VLOOKUP(O2293,Info!$AO$4:$AQ$22,3,FALSE),VLOOKUP(O2293,Info!$AO$23:$AP$39,3,FALSE))))))</f>
        <v/>
      </c>
      <c r="AD2293" s="1"/>
      <c r="AE2293" s="1" t="str">
        <f>IF($L2293="None","",IF(ISERROR(VLOOKUP($L2293,Info!$B$4:$B$266,1,FALSE)),"",VLOOKUP($L2293,Info!$B$4:$L$266,4,FALSE)))</f>
        <v/>
      </c>
      <c r="AF2293" s="1" t="str">
        <f>IF($L2293="None","",IF(ISERROR(VLOOKUP($L2293,Info!$B$4:$B$266,1,FALSE)),"",VLOOKUP($L2293,Info!$B$4:$L$266,6,FALSE)))</f>
        <v/>
      </c>
      <c r="AG2293" s="1"/>
      <c r="AH2293" s="33" t="str" cm="1">
        <f t="array" ref="AH2293">IF(AND(L2293&lt;&gt;"",O2293&lt;&gt;"",R2293:S2293&lt;&gt;"",W2293:X2293&lt;&gt;"",Z2293:AA2293&lt;&gt;"",AC2293&lt;&gt;""),"Good","Bad")</f>
        <v>Bad</v>
      </c>
      <c r="AL2293" t="str" cm="1">
        <f t="array" ref="AL2293">IF(R2293&gt;0,_xlfn.IFS(COUNTIF($L$20:L2293,"&lt;&gt;")&lt;101,1,COUNTIF($L$20:L2293,"&lt;&gt;")&lt;201,2,COUNTIF($L$20:L2293,"&lt;&gt;")&lt;301,3,COUNTIF($L$20:L2293,"&lt;&gt;")&lt;401,4,COUNTIF($L$20:L2293,"&lt;&gt;")&lt;501,5,COUNTIF($L$20:L2293,"&lt;&gt;")&lt;601,6,COUNTIF($L$20:L2293,"&lt;&gt;")&lt;701,7,COUNTIF($L$20:L2293,"&lt;&gt;")&lt;801,8,COUNTIF($L$20:L2293,"&lt;&gt;")&lt;901,9,COUNTIF($L$20:L2293,"&lt;&gt;")&lt;1001,10,COUNTIF($L$20:L2293,"&lt;&gt;")&lt;1101,11,COUNTIF($L$20:L2293,"&lt;&gt;")&lt;1201,12,COUNTIF($L$20:L2293,"&lt;&gt;")&lt;1301,13,COUNTIF($L$20:L2293,"&lt;&gt;")&lt;1401,14,COUNTIF($L$20:L2293,"&lt;&gt;")&lt;1501,15,COUNTIF($L$20:L2293,"&lt;&gt;")&lt;1601,16,COUNTIF($L$20:L2293,"&lt;&gt;")&lt;1701,17,COUNTIF($L$20:L2293,"&lt;&gt;")&lt;1801,18,COUNTIF($L$20:L2293,"&lt;&gt;")&lt;1901,19,COUNTIF($L$20:L2293,"&lt;&gt;")&lt;2001,20,COUNTIF($L$20:L2293,"&lt;&gt;")&lt;2101,21,COUNTIF($L$20:L2293,"&lt;&gt;")&lt;2201,22,COUNTIF($L$20:L2293,"&lt;&gt;")&lt;2301,23,COUNTIF($L$20:L2293,"&lt;&gt;")&lt;2401,24,COUNTIF($L$20:L2293,"&lt;&gt;")&lt;2501,25,COUNTIF($L$20:L2293,"&lt;&gt;")&lt;2601,26,COUNTIF($L$20:L2293,"&lt;&gt;")&lt;2701,27,COUNTIF($L$20:L2293,"&lt;&gt;")&lt;2801,28,COUNTIF($L$20:L2293,"&lt;&gt;")&lt;2901,29,COUNTIF($L$20:L2293,"&lt;&gt;")&lt;3001,30),"")</f>
        <v/>
      </c>
      <c r="AM2293" t="str">
        <f t="shared" si="175"/>
        <v/>
      </c>
      <c r="AN2293" t="str">
        <f t="shared" si="179"/>
        <v/>
      </c>
      <c r="AP2293" t="str">
        <f t="shared" si="178"/>
        <v/>
      </c>
      <c r="AQ2293" t="str">
        <f>IF(AO2293="","",COUNTIFS(AM2293:$AM$3019,AO2293))</f>
        <v/>
      </c>
    </row>
    <row r="2294" spans="1:43" x14ac:dyDescent="0.25">
      <c r="A2294" s="6" t="str">
        <f>IF(COUNT($A$20:A2293)&lt;&gt;$B$4,IF(A2293="","",A2293+1),"")</f>
        <v/>
      </c>
      <c r="B2294" s="3"/>
      <c r="C2294" s="3"/>
      <c r="D2294" s="122"/>
      <c r="E2294" s="3"/>
      <c r="F2294" s="3"/>
      <c r="G2294" s="3"/>
      <c r="H2294" s="3"/>
      <c r="I2294" s="120"/>
      <c r="J2294" s="3"/>
      <c r="K2294" s="95" t="str" cm="1">
        <f t="array" ref="K2294">IF(OR($J$14 = "A",$J$14 = "B",$J$14 = "C"),IF(I2294="","",IF(LEN(I2294)&gt;2,_xlfn.IFS(ISNUMBER(SEARCH("_",I2294)),I2294,ISNUMBER(SEARCH(", ",I2294)),SUBSTITUTE(I2294,", ","_"),ISNUMBER(SEARCH("/ ",I2294)),SUBSTITUTE(I2294,"/ ","_"),ISNUMBER(SEARCH(",",I2294)),SUBSTITUTE(I2294,",","_"),ISNUMBER(SEARCH("/",I2294)),SUBSTITUTE(I2294,"/","_"),ISNUMBER(SEARCH("",I2294)),I2294),I2294)),IF(OR($J$14 = "J",$J$14 = "K"),"",IF(D2294="","",IF(LEN(D2294)&gt;2,_xlfn.IFS(ISNUMBER(SEARCH("_",D2294)),D2294,ISNUMBER(SEARCH(", ",D2294)),SUBSTITUTE(D2294,", ","_"),ISNUMBER(SEARCH("/ ",D2294)),SUBSTITUTE(D2294,"/ ","_"),ISNUMBER(SEARCH(",",D2294)),SUBSTITUTE(D2294,",","_"),ISNUMBER(SEARCH("/",D2294)),SUBSTITUTE(D2294,"/","_"),ISNUMBER(SEARCH("",D2294)),D2294),D2294))))</f>
        <v/>
      </c>
      <c r="L2294" s="1"/>
      <c r="M2294" s="1" t="str">
        <f t="shared" si="176"/>
        <v/>
      </c>
      <c r="N2294" s="94" t="str">
        <f>IF($L2294="None","",IF(ISERROR(VLOOKUP($L2294,Info!$B$4:$B$266,1,FALSE)),"",VLOOKUP($L2294,Info!$B$4:$L$266,5,FALSE)))</f>
        <v/>
      </c>
      <c r="O2294" s="94" t="str">
        <f>IF(K2294="","",IF(AND($J$12&lt;&gt;"ABC",N2294="3"),"BAC",IF(N2294="3","ABC",IF($J$12&lt;&gt;"ABC",IF($J$10="Standard",VLOOKUP(K2294,Info!$BE$4:$BF$481,2,FALSE),VLOOKUP(K2294,Info!$BI$4:$BJ$482,2,FALSE)),IF($J$10="Standard",VLOOKUP(K2294,Info!$AG$4:$AH$2994,2,FALSE),VLOOKUP(K2294,Info!$AK$4:$AL$2997,2,FALSE))))))</f>
        <v/>
      </c>
      <c r="P2294" s="94" t="str">
        <f>IF($L2294="None","",IF(ISERROR(VLOOKUP($L2294,Info!$B$4:$B$266,1,FALSE)),"",VLOOKUP($L2294,Info!$B$4:$L$266,3,FALSE)))</f>
        <v/>
      </c>
      <c r="Q2294" s="96" t="str">
        <f>IF($L2294="None","",IF(ISERROR(VLOOKUP($L2294,Info!$B$4:$B$266,1,FALSE)),"",VLOOKUP($L2294,Info!$B$4:$L$266,4,FALSE)))</f>
        <v/>
      </c>
      <c r="R2294" s="1"/>
      <c r="S2294" s="6" t="str">
        <f t="shared" si="177"/>
        <v/>
      </c>
      <c r="T2294" s="6" t="str">
        <f>IF($L2294="None","",IF(ISERROR(VLOOKUP($L2294,Info!$B$4:$B$266,1,FALSE)),"",VLOOKUP($L2294,Info!$B$4:$L$266,11,FALSE)))</f>
        <v/>
      </c>
      <c r="U2294" s="1"/>
      <c r="V2294" s="1"/>
      <c r="W2294" s="1"/>
      <c r="X2294" s="1" t="str">
        <f>IF($L2294="None","",IF(ISERROR(VLOOKUP($L2294,Info!$B$4:$B$266,1,FALSE)),"",IF(OR(W2294="Metallic Liquid Tight",W2294="Non-Metallic Liquid Tight",W2294="LSZH",W2294="Greenfield"),VLOOKUP($L2294,Info!$B$4:$L$266,7,FALSE),"N/A")))</f>
        <v/>
      </c>
      <c r="Y2294" s="1"/>
      <c r="Z2294" s="96" t="str">
        <f>IF($L2294="None","",IF(ISERROR(VLOOKUP($L2294,Info!$B$4:$B$266,1,FALSE)),"",VLOOKUP($L2294,Info!$B$4:$L$266,9,FALSE)))</f>
        <v/>
      </c>
      <c r="AA2294" s="96" t="str">
        <f>IF($L2294="None","",IF(ISERROR(VLOOKUP($L2294,Info!$B$4:$B$266,1,FALSE)),"",VLOOKUP($L2294,Info!$B$4:$L$266,8,FALSE)))</f>
        <v/>
      </c>
      <c r="AB2294" s="96" t="str">
        <f>IF($L2294="None","",IF(ISERROR(VLOOKUP($L2294,Info!$B$4:$B$266,1,FALSE)),"",VLOOKUP($L2294,Info!$B$4:$L$266,10,FALSE)))</f>
        <v/>
      </c>
      <c r="AC2294" s="1" t="str">
        <f>IF(W2294="SO Cable","Black,White",IF(O2294="","",IF(P2294="","",IF($J$12&lt;&gt;"ABC",IF(P2294&lt;="250",VLOOKUP(O2294,Info!$AZ$4:$BB$22,3,FALSE),VLOOKUP(O2294,Info!$AZ$23:$BB$39,3,FALSE)),IF(P2294&lt;="250",VLOOKUP(O2294,Info!$AO$4:$AQ$22,3,FALSE),VLOOKUP(O2294,Info!$AO$23:$AP$39,3,FALSE))))))</f>
        <v/>
      </c>
      <c r="AD2294" s="1"/>
      <c r="AE2294" s="1" t="str">
        <f>IF($L2294="None","",IF(ISERROR(VLOOKUP($L2294,Info!$B$4:$B$266,1,FALSE)),"",VLOOKUP($L2294,Info!$B$4:$L$266,4,FALSE)))</f>
        <v/>
      </c>
      <c r="AF2294" s="1" t="str">
        <f>IF($L2294="None","",IF(ISERROR(VLOOKUP($L2294,Info!$B$4:$B$266,1,FALSE)),"",VLOOKUP($L2294,Info!$B$4:$L$266,6,FALSE)))</f>
        <v/>
      </c>
      <c r="AG2294" s="1"/>
      <c r="AH2294" s="33" t="str" cm="1">
        <f t="array" ref="AH2294">IF(AND(L2294&lt;&gt;"",O2294&lt;&gt;"",R2294:S2294&lt;&gt;"",W2294:X2294&lt;&gt;"",Z2294:AA2294&lt;&gt;"",AC2294&lt;&gt;""),"Good","Bad")</f>
        <v>Bad</v>
      </c>
      <c r="AL2294" t="str" cm="1">
        <f t="array" ref="AL2294">IF(R2294&gt;0,_xlfn.IFS(COUNTIF($L$20:L2294,"&lt;&gt;")&lt;101,1,COUNTIF($L$20:L2294,"&lt;&gt;")&lt;201,2,COUNTIF($L$20:L2294,"&lt;&gt;")&lt;301,3,COUNTIF($L$20:L2294,"&lt;&gt;")&lt;401,4,COUNTIF($L$20:L2294,"&lt;&gt;")&lt;501,5,COUNTIF($L$20:L2294,"&lt;&gt;")&lt;601,6,COUNTIF($L$20:L2294,"&lt;&gt;")&lt;701,7,COUNTIF($L$20:L2294,"&lt;&gt;")&lt;801,8,COUNTIF($L$20:L2294,"&lt;&gt;")&lt;901,9,COUNTIF($L$20:L2294,"&lt;&gt;")&lt;1001,10,COUNTIF($L$20:L2294,"&lt;&gt;")&lt;1101,11,COUNTIF($L$20:L2294,"&lt;&gt;")&lt;1201,12,COUNTIF($L$20:L2294,"&lt;&gt;")&lt;1301,13,COUNTIF($L$20:L2294,"&lt;&gt;")&lt;1401,14,COUNTIF($L$20:L2294,"&lt;&gt;")&lt;1501,15,COUNTIF($L$20:L2294,"&lt;&gt;")&lt;1601,16,COUNTIF($L$20:L2294,"&lt;&gt;")&lt;1701,17,COUNTIF($L$20:L2294,"&lt;&gt;")&lt;1801,18,COUNTIF($L$20:L2294,"&lt;&gt;")&lt;1901,19,COUNTIF($L$20:L2294,"&lt;&gt;")&lt;2001,20,COUNTIF($L$20:L2294,"&lt;&gt;")&lt;2101,21,COUNTIF($L$20:L2294,"&lt;&gt;")&lt;2201,22,COUNTIF($L$20:L2294,"&lt;&gt;")&lt;2301,23,COUNTIF($L$20:L2294,"&lt;&gt;")&lt;2401,24,COUNTIF($L$20:L2294,"&lt;&gt;")&lt;2501,25,COUNTIF($L$20:L2294,"&lt;&gt;")&lt;2601,26,COUNTIF($L$20:L2294,"&lt;&gt;")&lt;2701,27,COUNTIF($L$20:L2294,"&lt;&gt;")&lt;2801,28,COUNTIF($L$20:L2294,"&lt;&gt;")&lt;2901,29,COUNTIF($L$20:L2294,"&lt;&gt;")&lt;3001,30),"")</f>
        <v/>
      </c>
      <c r="AM2294" t="str">
        <f t="shared" si="175"/>
        <v/>
      </c>
      <c r="AN2294" t="str">
        <f t="shared" si="179"/>
        <v/>
      </c>
      <c r="AP2294" t="str">
        <f t="shared" si="178"/>
        <v/>
      </c>
      <c r="AQ2294" t="str">
        <f>IF(AO2294="","",COUNTIFS(AM2294:$AM$3019,AO2294))</f>
        <v/>
      </c>
    </row>
    <row r="2295" spans="1:43" x14ac:dyDescent="0.25">
      <c r="A2295" s="6" t="str">
        <f>IF(COUNT($A$20:A2294)&lt;&gt;$B$4,IF(A2294="","",A2294+1),"")</f>
        <v/>
      </c>
      <c r="B2295" s="3"/>
      <c r="C2295" s="3"/>
      <c r="D2295" s="122"/>
      <c r="E2295" s="3"/>
      <c r="F2295" s="3"/>
      <c r="G2295" s="3"/>
      <c r="H2295" s="3"/>
      <c r="I2295" s="120"/>
      <c r="J2295" s="3"/>
      <c r="K2295" s="95" t="str" cm="1">
        <f t="array" ref="K2295">IF(OR($J$14 = "A",$J$14 = "B",$J$14 = "C"),IF(I2295="","",IF(LEN(I2295)&gt;2,_xlfn.IFS(ISNUMBER(SEARCH("_",I2295)),I2295,ISNUMBER(SEARCH(", ",I2295)),SUBSTITUTE(I2295,", ","_"),ISNUMBER(SEARCH("/ ",I2295)),SUBSTITUTE(I2295,"/ ","_"),ISNUMBER(SEARCH(",",I2295)),SUBSTITUTE(I2295,",","_"),ISNUMBER(SEARCH("/",I2295)),SUBSTITUTE(I2295,"/","_"),ISNUMBER(SEARCH("",I2295)),I2295),I2295)),IF(OR($J$14 = "J",$J$14 = "K"),"",IF(D2295="","",IF(LEN(D2295)&gt;2,_xlfn.IFS(ISNUMBER(SEARCH("_",D2295)),D2295,ISNUMBER(SEARCH(", ",D2295)),SUBSTITUTE(D2295,", ","_"),ISNUMBER(SEARCH("/ ",D2295)),SUBSTITUTE(D2295,"/ ","_"),ISNUMBER(SEARCH(",",D2295)),SUBSTITUTE(D2295,",","_"),ISNUMBER(SEARCH("/",D2295)),SUBSTITUTE(D2295,"/","_"),ISNUMBER(SEARCH("",D2295)),D2295),D2295))))</f>
        <v/>
      </c>
      <c r="L2295" s="1"/>
      <c r="M2295" s="1" t="str">
        <f t="shared" si="176"/>
        <v/>
      </c>
      <c r="N2295" s="94" t="str">
        <f>IF($L2295="None","",IF(ISERROR(VLOOKUP($L2295,Info!$B$4:$B$266,1,FALSE)),"",VLOOKUP($L2295,Info!$B$4:$L$266,5,FALSE)))</f>
        <v/>
      </c>
      <c r="O2295" s="94" t="str">
        <f>IF(K2295="","",IF(AND($J$12&lt;&gt;"ABC",N2295="3"),"BAC",IF(N2295="3","ABC",IF($J$12&lt;&gt;"ABC",IF($J$10="Standard",VLOOKUP(K2295,Info!$BE$4:$BF$481,2,FALSE),VLOOKUP(K2295,Info!$BI$4:$BJ$482,2,FALSE)),IF($J$10="Standard",VLOOKUP(K2295,Info!$AG$4:$AH$2994,2,FALSE),VLOOKUP(K2295,Info!$AK$4:$AL$2997,2,FALSE))))))</f>
        <v/>
      </c>
      <c r="P2295" s="94" t="str">
        <f>IF($L2295="None","",IF(ISERROR(VLOOKUP($L2295,Info!$B$4:$B$266,1,FALSE)),"",VLOOKUP($L2295,Info!$B$4:$L$266,3,FALSE)))</f>
        <v/>
      </c>
      <c r="Q2295" s="96" t="str">
        <f>IF($L2295="None","",IF(ISERROR(VLOOKUP($L2295,Info!$B$4:$B$266,1,FALSE)),"",VLOOKUP($L2295,Info!$B$4:$L$266,4,FALSE)))</f>
        <v/>
      </c>
      <c r="R2295" s="1"/>
      <c r="S2295" s="6" t="str">
        <f t="shared" si="177"/>
        <v/>
      </c>
      <c r="T2295" s="6" t="str">
        <f>IF($L2295="None","",IF(ISERROR(VLOOKUP($L2295,Info!$B$4:$B$266,1,FALSE)),"",VLOOKUP($L2295,Info!$B$4:$L$266,11,FALSE)))</f>
        <v/>
      </c>
      <c r="U2295" s="1"/>
      <c r="V2295" s="1"/>
      <c r="W2295" s="1"/>
      <c r="X2295" s="1" t="str">
        <f>IF($L2295="None","",IF(ISERROR(VLOOKUP($L2295,Info!$B$4:$B$266,1,FALSE)),"",IF(OR(W2295="Metallic Liquid Tight",W2295="Non-Metallic Liquid Tight",W2295="LSZH",W2295="Greenfield"),VLOOKUP($L2295,Info!$B$4:$L$266,7,FALSE),"N/A")))</f>
        <v/>
      </c>
      <c r="Y2295" s="1"/>
      <c r="Z2295" s="96" t="str">
        <f>IF($L2295="None","",IF(ISERROR(VLOOKUP($L2295,Info!$B$4:$B$266,1,FALSE)),"",VLOOKUP($L2295,Info!$B$4:$L$266,9,FALSE)))</f>
        <v/>
      </c>
      <c r="AA2295" s="96" t="str">
        <f>IF($L2295="None","",IF(ISERROR(VLOOKUP($L2295,Info!$B$4:$B$266,1,FALSE)),"",VLOOKUP($L2295,Info!$B$4:$L$266,8,FALSE)))</f>
        <v/>
      </c>
      <c r="AB2295" s="96" t="str">
        <f>IF($L2295="None","",IF(ISERROR(VLOOKUP($L2295,Info!$B$4:$B$266,1,FALSE)),"",VLOOKUP($L2295,Info!$B$4:$L$266,10,FALSE)))</f>
        <v/>
      </c>
      <c r="AC2295" s="1" t="str">
        <f>IF(W2295="SO Cable","Black,White",IF(O2295="","",IF(P2295="","",IF($J$12&lt;&gt;"ABC",IF(P2295&lt;="250",VLOOKUP(O2295,Info!$AZ$4:$BB$22,3,FALSE),VLOOKUP(O2295,Info!$AZ$23:$BB$39,3,FALSE)),IF(P2295&lt;="250",VLOOKUP(O2295,Info!$AO$4:$AQ$22,3,FALSE),VLOOKUP(O2295,Info!$AO$23:$AP$39,3,FALSE))))))</f>
        <v/>
      </c>
      <c r="AD2295" s="1"/>
      <c r="AE2295" s="1" t="str">
        <f>IF($L2295="None","",IF(ISERROR(VLOOKUP($L2295,Info!$B$4:$B$266,1,FALSE)),"",VLOOKUP($L2295,Info!$B$4:$L$266,4,FALSE)))</f>
        <v/>
      </c>
      <c r="AF2295" s="1" t="str">
        <f>IF($L2295="None","",IF(ISERROR(VLOOKUP($L2295,Info!$B$4:$B$266,1,FALSE)),"",VLOOKUP($L2295,Info!$B$4:$L$266,6,FALSE)))</f>
        <v/>
      </c>
      <c r="AG2295" s="1"/>
      <c r="AH2295" s="33" t="str" cm="1">
        <f t="array" ref="AH2295">IF(AND(L2295&lt;&gt;"",O2295&lt;&gt;"",R2295:S2295&lt;&gt;"",W2295:X2295&lt;&gt;"",Z2295:AA2295&lt;&gt;"",AC2295&lt;&gt;""),"Good","Bad")</f>
        <v>Bad</v>
      </c>
      <c r="AL2295" t="str" cm="1">
        <f t="array" ref="AL2295">IF(R2295&gt;0,_xlfn.IFS(COUNTIF($L$20:L2295,"&lt;&gt;")&lt;101,1,COUNTIF($L$20:L2295,"&lt;&gt;")&lt;201,2,COUNTIF($L$20:L2295,"&lt;&gt;")&lt;301,3,COUNTIF($L$20:L2295,"&lt;&gt;")&lt;401,4,COUNTIF($L$20:L2295,"&lt;&gt;")&lt;501,5,COUNTIF($L$20:L2295,"&lt;&gt;")&lt;601,6,COUNTIF($L$20:L2295,"&lt;&gt;")&lt;701,7,COUNTIF($L$20:L2295,"&lt;&gt;")&lt;801,8,COUNTIF($L$20:L2295,"&lt;&gt;")&lt;901,9,COUNTIF($L$20:L2295,"&lt;&gt;")&lt;1001,10,COUNTIF($L$20:L2295,"&lt;&gt;")&lt;1101,11,COUNTIF($L$20:L2295,"&lt;&gt;")&lt;1201,12,COUNTIF($L$20:L2295,"&lt;&gt;")&lt;1301,13,COUNTIF($L$20:L2295,"&lt;&gt;")&lt;1401,14,COUNTIF($L$20:L2295,"&lt;&gt;")&lt;1501,15,COUNTIF($L$20:L2295,"&lt;&gt;")&lt;1601,16,COUNTIF($L$20:L2295,"&lt;&gt;")&lt;1701,17,COUNTIF($L$20:L2295,"&lt;&gt;")&lt;1801,18,COUNTIF($L$20:L2295,"&lt;&gt;")&lt;1901,19,COUNTIF($L$20:L2295,"&lt;&gt;")&lt;2001,20,COUNTIF($L$20:L2295,"&lt;&gt;")&lt;2101,21,COUNTIF($L$20:L2295,"&lt;&gt;")&lt;2201,22,COUNTIF($L$20:L2295,"&lt;&gt;")&lt;2301,23,COUNTIF($L$20:L2295,"&lt;&gt;")&lt;2401,24,COUNTIF($L$20:L2295,"&lt;&gt;")&lt;2501,25,COUNTIF($L$20:L2295,"&lt;&gt;")&lt;2601,26,COUNTIF($L$20:L2295,"&lt;&gt;")&lt;2701,27,COUNTIF($L$20:L2295,"&lt;&gt;")&lt;2801,28,COUNTIF($L$20:L2295,"&lt;&gt;")&lt;2901,29,COUNTIF($L$20:L2295,"&lt;&gt;")&lt;3001,30),"")</f>
        <v/>
      </c>
      <c r="AM2295" t="str">
        <f t="shared" si="175"/>
        <v/>
      </c>
      <c r="AN2295" t="str">
        <f t="shared" si="179"/>
        <v/>
      </c>
      <c r="AP2295" t="str">
        <f t="shared" si="178"/>
        <v/>
      </c>
      <c r="AQ2295" t="str">
        <f>IF(AO2295="","",COUNTIFS(AM2295:$AM$3019,AO2295))</f>
        <v/>
      </c>
    </row>
    <row r="2296" spans="1:43" x14ac:dyDescent="0.25">
      <c r="A2296" s="6" t="str">
        <f>IF(COUNT($A$20:A2295)&lt;&gt;$B$4,IF(A2295="","",A2295+1),"")</f>
        <v/>
      </c>
      <c r="B2296" s="3"/>
      <c r="C2296" s="3"/>
      <c r="D2296" s="122"/>
      <c r="E2296" s="3"/>
      <c r="F2296" s="3"/>
      <c r="G2296" s="3"/>
      <c r="H2296" s="3"/>
      <c r="I2296" s="120"/>
      <c r="J2296" s="3"/>
      <c r="K2296" s="95" t="str" cm="1">
        <f t="array" ref="K2296">IF(OR($J$14 = "A",$J$14 = "B",$J$14 = "C"),IF(I2296="","",IF(LEN(I2296)&gt;2,_xlfn.IFS(ISNUMBER(SEARCH("_",I2296)),I2296,ISNUMBER(SEARCH(", ",I2296)),SUBSTITUTE(I2296,", ","_"),ISNUMBER(SEARCH("/ ",I2296)),SUBSTITUTE(I2296,"/ ","_"),ISNUMBER(SEARCH(",",I2296)),SUBSTITUTE(I2296,",","_"),ISNUMBER(SEARCH("/",I2296)),SUBSTITUTE(I2296,"/","_"),ISNUMBER(SEARCH("",I2296)),I2296),I2296)),IF(OR($J$14 = "J",$J$14 = "K"),"",IF(D2296="","",IF(LEN(D2296)&gt;2,_xlfn.IFS(ISNUMBER(SEARCH("_",D2296)),D2296,ISNUMBER(SEARCH(", ",D2296)),SUBSTITUTE(D2296,", ","_"),ISNUMBER(SEARCH("/ ",D2296)),SUBSTITUTE(D2296,"/ ","_"),ISNUMBER(SEARCH(",",D2296)),SUBSTITUTE(D2296,",","_"),ISNUMBER(SEARCH("/",D2296)),SUBSTITUTE(D2296,"/","_"),ISNUMBER(SEARCH("",D2296)),D2296),D2296))))</f>
        <v/>
      </c>
      <c r="L2296" s="1"/>
      <c r="M2296" s="1" t="str">
        <f t="shared" si="176"/>
        <v/>
      </c>
      <c r="N2296" s="94" t="str">
        <f>IF($L2296="None","",IF(ISERROR(VLOOKUP($L2296,Info!$B$4:$B$266,1,FALSE)),"",VLOOKUP($L2296,Info!$B$4:$L$266,5,FALSE)))</f>
        <v/>
      </c>
      <c r="O2296" s="94" t="str">
        <f>IF(K2296="","",IF(AND($J$12&lt;&gt;"ABC",N2296="3"),"BAC",IF(N2296="3","ABC",IF($J$12&lt;&gt;"ABC",IF($J$10="Standard",VLOOKUP(K2296,Info!$BE$4:$BF$481,2,FALSE),VLOOKUP(K2296,Info!$BI$4:$BJ$482,2,FALSE)),IF($J$10="Standard",VLOOKUP(K2296,Info!$AG$4:$AH$2994,2,FALSE),VLOOKUP(K2296,Info!$AK$4:$AL$2997,2,FALSE))))))</f>
        <v/>
      </c>
      <c r="P2296" s="94" t="str">
        <f>IF($L2296="None","",IF(ISERROR(VLOOKUP($L2296,Info!$B$4:$B$266,1,FALSE)),"",VLOOKUP($L2296,Info!$B$4:$L$266,3,FALSE)))</f>
        <v/>
      </c>
      <c r="Q2296" s="96" t="str">
        <f>IF($L2296="None","",IF(ISERROR(VLOOKUP($L2296,Info!$B$4:$B$266,1,FALSE)),"",VLOOKUP($L2296,Info!$B$4:$L$266,4,FALSE)))</f>
        <v/>
      </c>
      <c r="R2296" s="1"/>
      <c r="S2296" s="6" t="str">
        <f t="shared" si="177"/>
        <v/>
      </c>
      <c r="T2296" s="6" t="str">
        <f>IF($L2296="None","",IF(ISERROR(VLOOKUP($L2296,Info!$B$4:$B$266,1,FALSE)),"",VLOOKUP($L2296,Info!$B$4:$L$266,11,FALSE)))</f>
        <v/>
      </c>
      <c r="U2296" s="1"/>
      <c r="V2296" s="1"/>
      <c r="W2296" s="1"/>
      <c r="X2296" s="1" t="str">
        <f>IF($L2296="None","",IF(ISERROR(VLOOKUP($L2296,Info!$B$4:$B$266,1,FALSE)),"",IF(OR(W2296="Metallic Liquid Tight",W2296="Non-Metallic Liquid Tight",W2296="LSZH",W2296="Greenfield"),VLOOKUP($L2296,Info!$B$4:$L$266,7,FALSE),"N/A")))</f>
        <v/>
      </c>
      <c r="Y2296" s="1"/>
      <c r="Z2296" s="96" t="str">
        <f>IF($L2296="None","",IF(ISERROR(VLOOKUP($L2296,Info!$B$4:$B$266,1,FALSE)),"",VLOOKUP($L2296,Info!$B$4:$L$266,9,FALSE)))</f>
        <v/>
      </c>
      <c r="AA2296" s="96" t="str">
        <f>IF($L2296="None","",IF(ISERROR(VLOOKUP($L2296,Info!$B$4:$B$266,1,FALSE)),"",VLOOKUP($L2296,Info!$B$4:$L$266,8,FALSE)))</f>
        <v/>
      </c>
      <c r="AB2296" s="96" t="str">
        <f>IF($L2296="None","",IF(ISERROR(VLOOKUP($L2296,Info!$B$4:$B$266,1,FALSE)),"",VLOOKUP($L2296,Info!$B$4:$L$266,10,FALSE)))</f>
        <v/>
      </c>
      <c r="AC2296" s="1" t="str">
        <f>IF(W2296="SO Cable","Black,White",IF(O2296="","",IF(P2296="","",IF($J$12&lt;&gt;"ABC",IF(P2296&lt;="250",VLOOKUP(O2296,Info!$AZ$4:$BB$22,3,FALSE),VLOOKUP(O2296,Info!$AZ$23:$BB$39,3,FALSE)),IF(P2296&lt;="250",VLOOKUP(O2296,Info!$AO$4:$AQ$22,3,FALSE),VLOOKUP(O2296,Info!$AO$23:$AP$39,3,FALSE))))))</f>
        <v/>
      </c>
      <c r="AD2296" s="1"/>
      <c r="AE2296" s="1" t="str">
        <f>IF($L2296="None","",IF(ISERROR(VLOOKUP($L2296,Info!$B$4:$B$266,1,FALSE)),"",VLOOKUP($L2296,Info!$B$4:$L$266,4,FALSE)))</f>
        <v/>
      </c>
      <c r="AF2296" s="1" t="str">
        <f>IF($L2296="None","",IF(ISERROR(VLOOKUP($L2296,Info!$B$4:$B$266,1,FALSE)),"",VLOOKUP($L2296,Info!$B$4:$L$266,6,FALSE)))</f>
        <v/>
      </c>
      <c r="AG2296" s="1"/>
      <c r="AH2296" s="33" t="str" cm="1">
        <f t="array" ref="AH2296">IF(AND(L2296&lt;&gt;"",O2296&lt;&gt;"",R2296:S2296&lt;&gt;"",W2296:X2296&lt;&gt;"",Z2296:AA2296&lt;&gt;"",AC2296&lt;&gt;""),"Good","Bad")</f>
        <v>Bad</v>
      </c>
      <c r="AL2296" t="str" cm="1">
        <f t="array" ref="AL2296">IF(R2296&gt;0,_xlfn.IFS(COUNTIF($L$20:L2296,"&lt;&gt;")&lt;101,1,COUNTIF($L$20:L2296,"&lt;&gt;")&lt;201,2,COUNTIF($L$20:L2296,"&lt;&gt;")&lt;301,3,COUNTIF($L$20:L2296,"&lt;&gt;")&lt;401,4,COUNTIF($L$20:L2296,"&lt;&gt;")&lt;501,5,COUNTIF($L$20:L2296,"&lt;&gt;")&lt;601,6,COUNTIF($L$20:L2296,"&lt;&gt;")&lt;701,7,COUNTIF($L$20:L2296,"&lt;&gt;")&lt;801,8,COUNTIF($L$20:L2296,"&lt;&gt;")&lt;901,9,COUNTIF($L$20:L2296,"&lt;&gt;")&lt;1001,10,COUNTIF($L$20:L2296,"&lt;&gt;")&lt;1101,11,COUNTIF($L$20:L2296,"&lt;&gt;")&lt;1201,12,COUNTIF($L$20:L2296,"&lt;&gt;")&lt;1301,13,COUNTIF($L$20:L2296,"&lt;&gt;")&lt;1401,14,COUNTIF($L$20:L2296,"&lt;&gt;")&lt;1501,15,COUNTIF($L$20:L2296,"&lt;&gt;")&lt;1601,16,COUNTIF($L$20:L2296,"&lt;&gt;")&lt;1701,17,COUNTIF($L$20:L2296,"&lt;&gt;")&lt;1801,18,COUNTIF($L$20:L2296,"&lt;&gt;")&lt;1901,19,COUNTIF($L$20:L2296,"&lt;&gt;")&lt;2001,20,COUNTIF($L$20:L2296,"&lt;&gt;")&lt;2101,21,COUNTIF($L$20:L2296,"&lt;&gt;")&lt;2201,22,COUNTIF($L$20:L2296,"&lt;&gt;")&lt;2301,23,COUNTIF($L$20:L2296,"&lt;&gt;")&lt;2401,24,COUNTIF($L$20:L2296,"&lt;&gt;")&lt;2501,25,COUNTIF($L$20:L2296,"&lt;&gt;")&lt;2601,26,COUNTIF($L$20:L2296,"&lt;&gt;")&lt;2701,27,COUNTIF($L$20:L2296,"&lt;&gt;")&lt;2801,28,COUNTIF($L$20:L2296,"&lt;&gt;")&lt;2901,29,COUNTIF($L$20:L2296,"&lt;&gt;")&lt;3001,30),"")</f>
        <v/>
      </c>
      <c r="AM2296" t="str">
        <f t="shared" si="175"/>
        <v/>
      </c>
      <c r="AN2296" t="str">
        <f t="shared" si="179"/>
        <v/>
      </c>
      <c r="AP2296" t="str">
        <f t="shared" si="178"/>
        <v/>
      </c>
      <c r="AQ2296" t="str">
        <f>IF(AO2296="","",COUNTIFS(AM2296:$AM$3019,AO2296))</f>
        <v/>
      </c>
    </row>
    <row r="2297" spans="1:43" x14ac:dyDescent="0.25">
      <c r="A2297" s="6" t="str">
        <f>IF(COUNT($A$20:A2296)&lt;&gt;$B$4,IF(A2296="","",A2296+1),"")</f>
        <v/>
      </c>
      <c r="B2297" s="3"/>
      <c r="C2297" s="3"/>
      <c r="D2297" s="122"/>
      <c r="E2297" s="3"/>
      <c r="F2297" s="3"/>
      <c r="G2297" s="3"/>
      <c r="H2297" s="3"/>
      <c r="I2297" s="120"/>
      <c r="J2297" s="3"/>
      <c r="K2297" s="95" t="str" cm="1">
        <f t="array" ref="K2297">IF(OR($J$14 = "A",$J$14 = "B",$J$14 = "C"),IF(I2297="","",IF(LEN(I2297)&gt;2,_xlfn.IFS(ISNUMBER(SEARCH("_",I2297)),I2297,ISNUMBER(SEARCH(", ",I2297)),SUBSTITUTE(I2297,", ","_"),ISNUMBER(SEARCH("/ ",I2297)),SUBSTITUTE(I2297,"/ ","_"),ISNUMBER(SEARCH(",",I2297)),SUBSTITUTE(I2297,",","_"),ISNUMBER(SEARCH("/",I2297)),SUBSTITUTE(I2297,"/","_"),ISNUMBER(SEARCH("",I2297)),I2297),I2297)),IF(OR($J$14 = "J",$J$14 = "K"),"",IF(D2297="","",IF(LEN(D2297)&gt;2,_xlfn.IFS(ISNUMBER(SEARCH("_",D2297)),D2297,ISNUMBER(SEARCH(", ",D2297)),SUBSTITUTE(D2297,", ","_"),ISNUMBER(SEARCH("/ ",D2297)),SUBSTITUTE(D2297,"/ ","_"),ISNUMBER(SEARCH(",",D2297)),SUBSTITUTE(D2297,",","_"),ISNUMBER(SEARCH("/",D2297)),SUBSTITUTE(D2297,"/","_"),ISNUMBER(SEARCH("",D2297)),D2297),D2297))))</f>
        <v/>
      </c>
      <c r="L2297" s="1"/>
      <c r="M2297" s="1" t="str">
        <f t="shared" si="176"/>
        <v/>
      </c>
      <c r="N2297" s="94" t="str">
        <f>IF($L2297="None","",IF(ISERROR(VLOOKUP($L2297,Info!$B$4:$B$266,1,FALSE)),"",VLOOKUP($L2297,Info!$B$4:$L$266,5,FALSE)))</f>
        <v/>
      </c>
      <c r="O2297" s="94" t="str">
        <f>IF(K2297="","",IF(AND($J$12&lt;&gt;"ABC",N2297="3"),"BAC",IF(N2297="3","ABC",IF($J$12&lt;&gt;"ABC",IF($J$10="Standard",VLOOKUP(K2297,Info!$BE$4:$BF$481,2,FALSE),VLOOKUP(K2297,Info!$BI$4:$BJ$482,2,FALSE)),IF($J$10="Standard",VLOOKUP(K2297,Info!$AG$4:$AH$2994,2,FALSE),VLOOKUP(K2297,Info!$AK$4:$AL$2997,2,FALSE))))))</f>
        <v/>
      </c>
      <c r="P2297" s="94" t="str">
        <f>IF($L2297="None","",IF(ISERROR(VLOOKUP($L2297,Info!$B$4:$B$266,1,FALSE)),"",VLOOKUP($L2297,Info!$B$4:$L$266,3,FALSE)))</f>
        <v/>
      </c>
      <c r="Q2297" s="96" t="str">
        <f>IF($L2297="None","",IF(ISERROR(VLOOKUP($L2297,Info!$B$4:$B$266,1,FALSE)),"",VLOOKUP($L2297,Info!$B$4:$L$266,4,FALSE)))</f>
        <v/>
      </c>
      <c r="R2297" s="1"/>
      <c r="S2297" s="6" t="str">
        <f t="shared" si="177"/>
        <v/>
      </c>
      <c r="T2297" s="6" t="str">
        <f>IF($L2297="None","",IF(ISERROR(VLOOKUP($L2297,Info!$B$4:$B$266,1,FALSE)),"",VLOOKUP($L2297,Info!$B$4:$L$266,11,FALSE)))</f>
        <v/>
      </c>
      <c r="U2297" s="1"/>
      <c r="V2297" s="1"/>
      <c r="W2297" s="1"/>
      <c r="X2297" s="1" t="str">
        <f>IF($L2297="None","",IF(ISERROR(VLOOKUP($L2297,Info!$B$4:$B$266,1,FALSE)),"",IF(OR(W2297="Metallic Liquid Tight",W2297="Non-Metallic Liquid Tight",W2297="LSZH",W2297="Greenfield"),VLOOKUP($L2297,Info!$B$4:$L$266,7,FALSE),"N/A")))</f>
        <v/>
      </c>
      <c r="Y2297" s="1"/>
      <c r="Z2297" s="96" t="str">
        <f>IF($L2297="None","",IF(ISERROR(VLOOKUP($L2297,Info!$B$4:$B$266,1,FALSE)),"",VLOOKUP($L2297,Info!$B$4:$L$266,9,FALSE)))</f>
        <v/>
      </c>
      <c r="AA2297" s="96" t="str">
        <f>IF($L2297="None","",IF(ISERROR(VLOOKUP($L2297,Info!$B$4:$B$266,1,FALSE)),"",VLOOKUP($L2297,Info!$B$4:$L$266,8,FALSE)))</f>
        <v/>
      </c>
      <c r="AB2297" s="96" t="str">
        <f>IF($L2297="None","",IF(ISERROR(VLOOKUP($L2297,Info!$B$4:$B$266,1,FALSE)),"",VLOOKUP($L2297,Info!$B$4:$L$266,10,FALSE)))</f>
        <v/>
      </c>
      <c r="AC2297" s="1" t="str">
        <f>IF(W2297="SO Cable","Black,White",IF(O2297="","",IF(P2297="","",IF($J$12&lt;&gt;"ABC",IF(P2297&lt;="250",VLOOKUP(O2297,Info!$AZ$4:$BB$22,3,FALSE),VLOOKUP(O2297,Info!$AZ$23:$BB$39,3,FALSE)),IF(P2297&lt;="250",VLOOKUP(O2297,Info!$AO$4:$AQ$22,3,FALSE),VLOOKUP(O2297,Info!$AO$23:$AP$39,3,FALSE))))))</f>
        <v/>
      </c>
      <c r="AD2297" s="1"/>
      <c r="AE2297" s="1" t="str">
        <f>IF($L2297="None","",IF(ISERROR(VLOOKUP($L2297,Info!$B$4:$B$266,1,FALSE)),"",VLOOKUP($L2297,Info!$B$4:$L$266,4,FALSE)))</f>
        <v/>
      </c>
      <c r="AF2297" s="1" t="str">
        <f>IF($L2297="None","",IF(ISERROR(VLOOKUP($L2297,Info!$B$4:$B$266,1,FALSE)),"",VLOOKUP($L2297,Info!$B$4:$L$266,6,FALSE)))</f>
        <v/>
      </c>
      <c r="AG2297" s="1"/>
      <c r="AH2297" s="33" t="str" cm="1">
        <f t="array" ref="AH2297">IF(AND(L2297&lt;&gt;"",O2297&lt;&gt;"",R2297:S2297&lt;&gt;"",W2297:X2297&lt;&gt;"",Z2297:AA2297&lt;&gt;"",AC2297&lt;&gt;""),"Good","Bad")</f>
        <v>Bad</v>
      </c>
      <c r="AL2297" t="str" cm="1">
        <f t="array" ref="AL2297">IF(R2297&gt;0,_xlfn.IFS(COUNTIF($L$20:L2297,"&lt;&gt;")&lt;101,1,COUNTIF($L$20:L2297,"&lt;&gt;")&lt;201,2,COUNTIF($L$20:L2297,"&lt;&gt;")&lt;301,3,COUNTIF($L$20:L2297,"&lt;&gt;")&lt;401,4,COUNTIF($L$20:L2297,"&lt;&gt;")&lt;501,5,COUNTIF($L$20:L2297,"&lt;&gt;")&lt;601,6,COUNTIF($L$20:L2297,"&lt;&gt;")&lt;701,7,COUNTIF($L$20:L2297,"&lt;&gt;")&lt;801,8,COUNTIF($L$20:L2297,"&lt;&gt;")&lt;901,9,COUNTIF($L$20:L2297,"&lt;&gt;")&lt;1001,10,COUNTIF($L$20:L2297,"&lt;&gt;")&lt;1101,11,COUNTIF($L$20:L2297,"&lt;&gt;")&lt;1201,12,COUNTIF($L$20:L2297,"&lt;&gt;")&lt;1301,13,COUNTIF($L$20:L2297,"&lt;&gt;")&lt;1401,14,COUNTIF($L$20:L2297,"&lt;&gt;")&lt;1501,15,COUNTIF($L$20:L2297,"&lt;&gt;")&lt;1601,16,COUNTIF($L$20:L2297,"&lt;&gt;")&lt;1701,17,COUNTIF($L$20:L2297,"&lt;&gt;")&lt;1801,18,COUNTIF($L$20:L2297,"&lt;&gt;")&lt;1901,19,COUNTIF($L$20:L2297,"&lt;&gt;")&lt;2001,20,COUNTIF($L$20:L2297,"&lt;&gt;")&lt;2101,21,COUNTIF($L$20:L2297,"&lt;&gt;")&lt;2201,22,COUNTIF($L$20:L2297,"&lt;&gt;")&lt;2301,23,COUNTIF($L$20:L2297,"&lt;&gt;")&lt;2401,24,COUNTIF($L$20:L2297,"&lt;&gt;")&lt;2501,25,COUNTIF($L$20:L2297,"&lt;&gt;")&lt;2601,26,COUNTIF($L$20:L2297,"&lt;&gt;")&lt;2701,27,COUNTIF($L$20:L2297,"&lt;&gt;")&lt;2801,28,COUNTIF($L$20:L2297,"&lt;&gt;")&lt;2901,29,COUNTIF($L$20:L2297,"&lt;&gt;")&lt;3001,30),"")</f>
        <v/>
      </c>
      <c r="AM2297" t="str">
        <f t="shared" si="175"/>
        <v/>
      </c>
      <c r="AN2297" t="str">
        <f t="shared" si="179"/>
        <v/>
      </c>
      <c r="AP2297" t="str">
        <f t="shared" si="178"/>
        <v/>
      </c>
      <c r="AQ2297" t="str">
        <f>IF(AO2297="","",COUNTIFS(AM2297:$AM$3019,AO2297))</f>
        <v/>
      </c>
    </row>
    <row r="2298" spans="1:43" x14ac:dyDescent="0.25">
      <c r="A2298" s="6" t="str">
        <f>IF(COUNT($A$20:A2297)&lt;&gt;$B$4,IF(A2297="","",A2297+1),"")</f>
        <v/>
      </c>
      <c r="B2298" s="3"/>
      <c r="C2298" s="3"/>
      <c r="D2298" s="122"/>
      <c r="E2298" s="3"/>
      <c r="F2298" s="3"/>
      <c r="G2298" s="3"/>
      <c r="H2298" s="3"/>
      <c r="I2298" s="120"/>
      <c r="J2298" s="3"/>
      <c r="K2298" s="95" t="str" cm="1">
        <f t="array" ref="K2298">IF(OR($J$14 = "A",$J$14 = "B",$J$14 = "C"),IF(I2298="","",IF(LEN(I2298)&gt;2,_xlfn.IFS(ISNUMBER(SEARCH("_",I2298)),I2298,ISNUMBER(SEARCH(", ",I2298)),SUBSTITUTE(I2298,", ","_"),ISNUMBER(SEARCH("/ ",I2298)),SUBSTITUTE(I2298,"/ ","_"),ISNUMBER(SEARCH(",",I2298)),SUBSTITUTE(I2298,",","_"),ISNUMBER(SEARCH("/",I2298)),SUBSTITUTE(I2298,"/","_"),ISNUMBER(SEARCH("",I2298)),I2298),I2298)),IF(OR($J$14 = "J",$J$14 = "K"),"",IF(D2298="","",IF(LEN(D2298)&gt;2,_xlfn.IFS(ISNUMBER(SEARCH("_",D2298)),D2298,ISNUMBER(SEARCH(", ",D2298)),SUBSTITUTE(D2298,", ","_"),ISNUMBER(SEARCH("/ ",D2298)),SUBSTITUTE(D2298,"/ ","_"),ISNUMBER(SEARCH(",",D2298)),SUBSTITUTE(D2298,",","_"),ISNUMBER(SEARCH("/",D2298)),SUBSTITUTE(D2298,"/","_"),ISNUMBER(SEARCH("",D2298)),D2298),D2298))))</f>
        <v/>
      </c>
      <c r="L2298" s="1"/>
      <c r="M2298" s="1" t="str">
        <f t="shared" si="176"/>
        <v/>
      </c>
      <c r="N2298" s="94" t="str">
        <f>IF($L2298="None","",IF(ISERROR(VLOOKUP($L2298,Info!$B$4:$B$266,1,FALSE)),"",VLOOKUP($L2298,Info!$B$4:$L$266,5,FALSE)))</f>
        <v/>
      </c>
      <c r="O2298" s="94" t="str">
        <f>IF(K2298="","",IF(AND($J$12&lt;&gt;"ABC",N2298="3"),"BAC",IF(N2298="3","ABC",IF($J$12&lt;&gt;"ABC",IF($J$10="Standard",VLOOKUP(K2298,Info!$BE$4:$BF$481,2,FALSE),VLOOKUP(K2298,Info!$BI$4:$BJ$482,2,FALSE)),IF($J$10="Standard",VLOOKUP(K2298,Info!$AG$4:$AH$2994,2,FALSE),VLOOKUP(K2298,Info!$AK$4:$AL$2997,2,FALSE))))))</f>
        <v/>
      </c>
      <c r="P2298" s="94" t="str">
        <f>IF($L2298="None","",IF(ISERROR(VLOOKUP($L2298,Info!$B$4:$B$266,1,FALSE)),"",VLOOKUP($L2298,Info!$B$4:$L$266,3,FALSE)))</f>
        <v/>
      </c>
      <c r="Q2298" s="96" t="str">
        <f>IF($L2298="None","",IF(ISERROR(VLOOKUP($L2298,Info!$B$4:$B$266,1,FALSE)),"",VLOOKUP($L2298,Info!$B$4:$L$266,4,FALSE)))</f>
        <v/>
      </c>
      <c r="R2298" s="1"/>
      <c r="S2298" s="6" t="str">
        <f t="shared" si="177"/>
        <v/>
      </c>
      <c r="T2298" s="6" t="str">
        <f>IF($L2298="None","",IF(ISERROR(VLOOKUP($L2298,Info!$B$4:$B$266,1,FALSE)),"",VLOOKUP($L2298,Info!$B$4:$L$266,11,FALSE)))</f>
        <v/>
      </c>
      <c r="U2298" s="1"/>
      <c r="V2298" s="1"/>
      <c r="W2298" s="1"/>
      <c r="X2298" s="1" t="str">
        <f>IF($L2298="None","",IF(ISERROR(VLOOKUP($L2298,Info!$B$4:$B$266,1,FALSE)),"",IF(OR(W2298="Metallic Liquid Tight",W2298="Non-Metallic Liquid Tight",W2298="LSZH",W2298="Greenfield"),VLOOKUP($L2298,Info!$B$4:$L$266,7,FALSE),"N/A")))</f>
        <v/>
      </c>
      <c r="Y2298" s="1"/>
      <c r="Z2298" s="96" t="str">
        <f>IF($L2298="None","",IF(ISERROR(VLOOKUP($L2298,Info!$B$4:$B$266,1,FALSE)),"",VLOOKUP($L2298,Info!$B$4:$L$266,9,FALSE)))</f>
        <v/>
      </c>
      <c r="AA2298" s="96" t="str">
        <f>IF($L2298="None","",IF(ISERROR(VLOOKUP($L2298,Info!$B$4:$B$266,1,FALSE)),"",VLOOKUP($L2298,Info!$B$4:$L$266,8,FALSE)))</f>
        <v/>
      </c>
      <c r="AB2298" s="96" t="str">
        <f>IF($L2298="None","",IF(ISERROR(VLOOKUP($L2298,Info!$B$4:$B$266,1,FALSE)),"",VLOOKUP($L2298,Info!$B$4:$L$266,10,FALSE)))</f>
        <v/>
      </c>
      <c r="AC2298" s="1" t="str">
        <f>IF(W2298="SO Cable","Black,White",IF(O2298="","",IF(P2298="","",IF($J$12&lt;&gt;"ABC",IF(P2298&lt;="250",VLOOKUP(O2298,Info!$AZ$4:$BB$22,3,FALSE),VLOOKUP(O2298,Info!$AZ$23:$BB$39,3,FALSE)),IF(P2298&lt;="250",VLOOKUP(O2298,Info!$AO$4:$AQ$22,3,FALSE),VLOOKUP(O2298,Info!$AO$23:$AP$39,3,FALSE))))))</f>
        <v/>
      </c>
      <c r="AD2298" s="1"/>
      <c r="AE2298" s="1" t="str">
        <f>IF($L2298="None","",IF(ISERROR(VLOOKUP($L2298,Info!$B$4:$B$266,1,FALSE)),"",VLOOKUP($L2298,Info!$B$4:$L$266,4,FALSE)))</f>
        <v/>
      </c>
      <c r="AF2298" s="1" t="str">
        <f>IF($L2298="None","",IF(ISERROR(VLOOKUP($L2298,Info!$B$4:$B$266,1,FALSE)),"",VLOOKUP($L2298,Info!$B$4:$L$266,6,FALSE)))</f>
        <v/>
      </c>
      <c r="AG2298" s="1"/>
      <c r="AH2298" s="33" t="str" cm="1">
        <f t="array" ref="AH2298">IF(AND(L2298&lt;&gt;"",O2298&lt;&gt;"",R2298:S2298&lt;&gt;"",W2298:X2298&lt;&gt;"",Z2298:AA2298&lt;&gt;"",AC2298&lt;&gt;""),"Good","Bad")</f>
        <v>Bad</v>
      </c>
      <c r="AL2298" t="str" cm="1">
        <f t="array" ref="AL2298">IF(R2298&gt;0,_xlfn.IFS(COUNTIF($L$20:L2298,"&lt;&gt;")&lt;101,1,COUNTIF($L$20:L2298,"&lt;&gt;")&lt;201,2,COUNTIF($L$20:L2298,"&lt;&gt;")&lt;301,3,COUNTIF($L$20:L2298,"&lt;&gt;")&lt;401,4,COUNTIF($L$20:L2298,"&lt;&gt;")&lt;501,5,COUNTIF($L$20:L2298,"&lt;&gt;")&lt;601,6,COUNTIF($L$20:L2298,"&lt;&gt;")&lt;701,7,COUNTIF($L$20:L2298,"&lt;&gt;")&lt;801,8,COUNTIF($L$20:L2298,"&lt;&gt;")&lt;901,9,COUNTIF($L$20:L2298,"&lt;&gt;")&lt;1001,10,COUNTIF($L$20:L2298,"&lt;&gt;")&lt;1101,11,COUNTIF($L$20:L2298,"&lt;&gt;")&lt;1201,12,COUNTIF($L$20:L2298,"&lt;&gt;")&lt;1301,13,COUNTIF($L$20:L2298,"&lt;&gt;")&lt;1401,14,COUNTIF($L$20:L2298,"&lt;&gt;")&lt;1501,15,COUNTIF($L$20:L2298,"&lt;&gt;")&lt;1601,16,COUNTIF($L$20:L2298,"&lt;&gt;")&lt;1701,17,COUNTIF($L$20:L2298,"&lt;&gt;")&lt;1801,18,COUNTIF($L$20:L2298,"&lt;&gt;")&lt;1901,19,COUNTIF($L$20:L2298,"&lt;&gt;")&lt;2001,20,COUNTIF($L$20:L2298,"&lt;&gt;")&lt;2101,21,COUNTIF($L$20:L2298,"&lt;&gt;")&lt;2201,22,COUNTIF($L$20:L2298,"&lt;&gt;")&lt;2301,23,COUNTIF($L$20:L2298,"&lt;&gt;")&lt;2401,24,COUNTIF($L$20:L2298,"&lt;&gt;")&lt;2501,25,COUNTIF($L$20:L2298,"&lt;&gt;")&lt;2601,26,COUNTIF($L$20:L2298,"&lt;&gt;")&lt;2701,27,COUNTIF($L$20:L2298,"&lt;&gt;")&lt;2801,28,COUNTIF($L$20:L2298,"&lt;&gt;")&lt;2901,29,COUNTIF($L$20:L2298,"&lt;&gt;")&lt;3001,30),"")</f>
        <v/>
      </c>
      <c r="AM2298" t="str">
        <f t="shared" si="175"/>
        <v/>
      </c>
      <c r="AN2298" t="str">
        <f t="shared" si="179"/>
        <v/>
      </c>
      <c r="AP2298" t="str">
        <f t="shared" si="178"/>
        <v/>
      </c>
      <c r="AQ2298" t="str">
        <f>IF(AO2298="","",COUNTIFS(AM2298:$AM$3019,AO2298))</f>
        <v/>
      </c>
    </row>
    <row r="2299" spans="1:43" x14ac:dyDescent="0.25">
      <c r="A2299" s="6" t="str">
        <f>IF(COUNT($A$20:A2298)&lt;&gt;$B$4,IF(A2298="","",A2298+1),"")</f>
        <v/>
      </c>
      <c r="B2299" s="3"/>
      <c r="C2299" s="3"/>
      <c r="D2299" s="122"/>
      <c r="E2299" s="3"/>
      <c r="F2299" s="3"/>
      <c r="G2299" s="3"/>
      <c r="H2299" s="3"/>
      <c r="I2299" s="120"/>
      <c r="J2299" s="3"/>
      <c r="K2299" s="95" t="str" cm="1">
        <f t="array" ref="K2299">IF(OR($J$14 = "A",$J$14 = "B",$J$14 = "C"),IF(I2299="","",IF(LEN(I2299)&gt;2,_xlfn.IFS(ISNUMBER(SEARCH("_",I2299)),I2299,ISNUMBER(SEARCH(", ",I2299)),SUBSTITUTE(I2299,", ","_"),ISNUMBER(SEARCH("/ ",I2299)),SUBSTITUTE(I2299,"/ ","_"),ISNUMBER(SEARCH(",",I2299)),SUBSTITUTE(I2299,",","_"),ISNUMBER(SEARCH("/",I2299)),SUBSTITUTE(I2299,"/","_"),ISNUMBER(SEARCH("",I2299)),I2299),I2299)),IF(OR($J$14 = "J",$J$14 = "K"),"",IF(D2299="","",IF(LEN(D2299)&gt;2,_xlfn.IFS(ISNUMBER(SEARCH("_",D2299)),D2299,ISNUMBER(SEARCH(", ",D2299)),SUBSTITUTE(D2299,", ","_"),ISNUMBER(SEARCH("/ ",D2299)),SUBSTITUTE(D2299,"/ ","_"),ISNUMBER(SEARCH(",",D2299)),SUBSTITUTE(D2299,",","_"),ISNUMBER(SEARCH("/",D2299)),SUBSTITUTE(D2299,"/","_"),ISNUMBER(SEARCH("",D2299)),D2299),D2299))))</f>
        <v/>
      </c>
      <c r="L2299" s="1"/>
      <c r="M2299" s="1" t="str">
        <f t="shared" si="176"/>
        <v/>
      </c>
      <c r="N2299" s="94" t="str">
        <f>IF($L2299="None","",IF(ISERROR(VLOOKUP($L2299,Info!$B$4:$B$266,1,FALSE)),"",VLOOKUP($L2299,Info!$B$4:$L$266,5,FALSE)))</f>
        <v/>
      </c>
      <c r="O2299" s="94" t="str">
        <f>IF(K2299="","",IF(AND($J$12&lt;&gt;"ABC",N2299="3"),"BAC",IF(N2299="3","ABC",IF($J$12&lt;&gt;"ABC",IF($J$10="Standard",VLOOKUP(K2299,Info!$BE$4:$BF$481,2,FALSE),VLOOKUP(K2299,Info!$BI$4:$BJ$482,2,FALSE)),IF($J$10="Standard",VLOOKUP(K2299,Info!$AG$4:$AH$2994,2,FALSE),VLOOKUP(K2299,Info!$AK$4:$AL$2997,2,FALSE))))))</f>
        <v/>
      </c>
      <c r="P2299" s="94" t="str">
        <f>IF($L2299="None","",IF(ISERROR(VLOOKUP($L2299,Info!$B$4:$B$266,1,FALSE)),"",VLOOKUP($L2299,Info!$B$4:$L$266,3,FALSE)))</f>
        <v/>
      </c>
      <c r="Q2299" s="96" t="str">
        <f>IF($L2299="None","",IF(ISERROR(VLOOKUP($L2299,Info!$B$4:$B$266,1,FALSE)),"",VLOOKUP($L2299,Info!$B$4:$L$266,4,FALSE)))</f>
        <v/>
      </c>
      <c r="R2299" s="1"/>
      <c r="S2299" s="6" t="str">
        <f t="shared" si="177"/>
        <v/>
      </c>
      <c r="T2299" s="6" t="str">
        <f>IF($L2299="None","",IF(ISERROR(VLOOKUP($L2299,Info!$B$4:$B$266,1,FALSE)),"",VLOOKUP($L2299,Info!$B$4:$L$266,11,FALSE)))</f>
        <v/>
      </c>
      <c r="U2299" s="1"/>
      <c r="V2299" s="1"/>
      <c r="W2299" s="1"/>
      <c r="X2299" s="1" t="str">
        <f>IF($L2299="None","",IF(ISERROR(VLOOKUP($L2299,Info!$B$4:$B$266,1,FALSE)),"",IF(OR(W2299="Metallic Liquid Tight",W2299="Non-Metallic Liquid Tight",W2299="LSZH",W2299="Greenfield"),VLOOKUP($L2299,Info!$B$4:$L$266,7,FALSE),"N/A")))</f>
        <v/>
      </c>
      <c r="Y2299" s="1"/>
      <c r="Z2299" s="96" t="str">
        <f>IF($L2299="None","",IF(ISERROR(VLOOKUP($L2299,Info!$B$4:$B$266,1,FALSE)),"",VLOOKUP($L2299,Info!$B$4:$L$266,9,FALSE)))</f>
        <v/>
      </c>
      <c r="AA2299" s="96" t="str">
        <f>IF($L2299="None","",IF(ISERROR(VLOOKUP($L2299,Info!$B$4:$B$266,1,FALSE)),"",VLOOKUP($L2299,Info!$B$4:$L$266,8,FALSE)))</f>
        <v/>
      </c>
      <c r="AB2299" s="96" t="str">
        <f>IF($L2299="None","",IF(ISERROR(VLOOKUP($L2299,Info!$B$4:$B$266,1,FALSE)),"",VLOOKUP($L2299,Info!$B$4:$L$266,10,FALSE)))</f>
        <v/>
      </c>
      <c r="AC2299" s="1" t="str">
        <f>IF(W2299="SO Cable","Black,White",IF(O2299="","",IF(P2299="","",IF($J$12&lt;&gt;"ABC",IF(P2299&lt;="250",VLOOKUP(O2299,Info!$AZ$4:$BB$22,3,FALSE),VLOOKUP(O2299,Info!$AZ$23:$BB$39,3,FALSE)),IF(P2299&lt;="250",VLOOKUP(O2299,Info!$AO$4:$AQ$22,3,FALSE),VLOOKUP(O2299,Info!$AO$23:$AP$39,3,FALSE))))))</f>
        <v/>
      </c>
      <c r="AD2299" s="1"/>
      <c r="AE2299" s="1" t="str">
        <f>IF($L2299="None","",IF(ISERROR(VLOOKUP($L2299,Info!$B$4:$B$266,1,FALSE)),"",VLOOKUP($L2299,Info!$B$4:$L$266,4,FALSE)))</f>
        <v/>
      </c>
      <c r="AF2299" s="1" t="str">
        <f>IF($L2299="None","",IF(ISERROR(VLOOKUP($L2299,Info!$B$4:$B$266,1,FALSE)),"",VLOOKUP($L2299,Info!$B$4:$L$266,6,FALSE)))</f>
        <v/>
      </c>
      <c r="AG2299" s="1"/>
      <c r="AH2299" s="33" t="str" cm="1">
        <f t="array" ref="AH2299">IF(AND(L2299&lt;&gt;"",O2299&lt;&gt;"",R2299:S2299&lt;&gt;"",W2299:X2299&lt;&gt;"",Z2299:AA2299&lt;&gt;"",AC2299&lt;&gt;""),"Good","Bad")</f>
        <v>Bad</v>
      </c>
      <c r="AL2299" t="str" cm="1">
        <f t="array" ref="AL2299">IF(R2299&gt;0,_xlfn.IFS(COUNTIF($L$20:L2299,"&lt;&gt;")&lt;101,1,COUNTIF($L$20:L2299,"&lt;&gt;")&lt;201,2,COUNTIF($L$20:L2299,"&lt;&gt;")&lt;301,3,COUNTIF($L$20:L2299,"&lt;&gt;")&lt;401,4,COUNTIF($L$20:L2299,"&lt;&gt;")&lt;501,5,COUNTIF($L$20:L2299,"&lt;&gt;")&lt;601,6,COUNTIF($L$20:L2299,"&lt;&gt;")&lt;701,7,COUNTIF($L$20:L2299,"&lt;&gt;")&lt;801,8,COUNTIF($L$20:L2299,"&lt;&gt;")&lt;901,9,COUNTIF($L$20:L2299,"&lt;&gt;")&lt;1001,10,COUNTIF($L$20:L2299,"&lt;&gt;")&lt;1101,11,COUNTIF($L$20:L2299,"&lt;&gt;")&lt;1201,12,COUNTIF($L$20:L2299,"&lt;&gt;")&lt;1301,13,COUNTIF($L$20:L2299,"&lt;&gt;")&lt;1401,14,COUNTIF($L$20:L2299,"&lt;&gt;")&lt;1501,15,COUNTIF($L$20:L2299,"&lt;&gt;")&lt;1601,16,COUNTIF($L$20:L2299,"&lt;&gt;")&lt;1701,17,COUNTIF($L$20:L2299,"&lt;&gt;")&lt;1801,18,COUNTIF($L$20:L2299,"&lt;&gt;")&lt;1901,19,COUNTIF($L$20:L2299,"&lt;&gt;")&lt;2001,20,COUNTIF($L$20:L2299,"&lt;&gt;")&lt;2101,21,COUNTIF($L$20:L2299,"&lt;&gt;")&lt;2201,22,COUNTIF($L$20:L2299,"&lt;&gt;")&lt;2301,23,COUNTIF($L$20:L2299,"&lt;&gt;")&lt;2401,24,COUNTIF($L$20:L2299,"&lt;&gt;")&lt;2501,25,COUNTIF($L$20:L2299,"&lt;&gt;")&lt;2601,26,COUNTIF($L$20:L2299,"&lt;&gt;")&lt;2701,27,COUNTIF($L$20:L2299,"&lt;&gt;")&lt;2801,28,COUNTIF($L$20:L2299,"&lt;&gt;")&lt;2901,29,COUNTIF($L$20:L2299,"&lt;&gt;")&lt;3001,30),"")</f>
        <v/>
      </c>
      <c r="AM2299" t="str">
        <f t="shared" si="175"/>
        <v/>
      </c>
      <c r="AN2299" t="str">
        <f t="shared" si="179"/>
        <v/>
      </c>
      <c r="AP2299" t="str">
        <f t="shared" si="178"/>
        <v/>
      </c>
      <c r="AQ2299" t="str">
        <f>IF(AO2299="","",COUNTIFS(AM2299:$AM$3019,AO2299))</f>
        <v/>
      </c>
    </row>
    <row r="2300" spans="1:43" x14ac:dyDescent="0.25">
      <c r="A2300" s="6" t="str">
        <f>IF(COUNT($A$20:A2299)&lt;&gt;$B$4,IF(A2299="","",A2299+1),"")</f>
        <v/>
      </c>
      <c r="B2300" s="3"/>
      <c r="C2300" s="3"/>
      <c r="D2300" s="122"/>
      <c r="E2300" s="3"/>
      <c r="F2300" s="3"/>
      <c r="G2300" s="3"/>
      <c r="H2300" s="3"/>
      <c r="I2300" s="120"/>
      <c r="J2300" s="3"/>
      <c r="K2300" s="95" t="str" cm="1">
        <f t="array" ref="K2300">IF(OR($J$14 = "A",$J$14 = "B",$J$14 = "C"),IF(I2300="","",IF(LEN(I2300)&gt;2,_xlfn.IFS(ISNUMBER(SEARCH("_",I2300)),I2300,ISNUMBER(SEARCH(", ",I2300)),SUBSTITUTE(I2300,", ","_"),ISNUMBER(SEARCH("/ ",I2300)),SUBSTITUTE(I2300,"/ ","_"),ISNUMBER(SEARCH(",",I2300)),SUBSTITUTE(I2300,",","_"),ISNUMBER(SEARCH("/",I2300)),SUBSTITUTE(I2300,"/","_"),ISNUMBER(SEARCH("",I2300)),I2300),I2300)),IF(OR($J$14 = "J",$J$14 = "K"),"",IF(D2300="","",IF(LEN(D2300)&gt;2,_xlfn.IFS(ISNUMBER(SEARCH("_",D2300)),D2300,ISNUMBER(SEARCH(", ",D2300)),SUBSTITUTE(D2300,", ","_"),ISNUMBER(SEARCH("/ ",D2300)),SUBSTITUTE(D2300,"/ ","_"),ISNUMBER(SEARCH(",",D2300)),SUBSTITUTE(D2300,",","_"),ISNUMBER(SEARCH("/",D2300)),SUBSTITUTE(D2300,"/","_"),ISNUMBER(SEARCH("",D2300)),D2300),D2300))))</f>
        <v/>
      </c>
      <c r="L2300" s="1"/>
      <c r="M2300" s="1" t="str">
        <f t="shared" si="176"/>
        <v/>
      </c>
      <c r="N2300" s="94" t="str">
        <f>IF($L2300="None","",IF(ISERROR(VLOOKUP($L2300,Info!$B$4:$B$266,1,FALSE)),"",VLOOKUP($L2300,Info!$B$4:$L$266,5,FALSE)))</f>
        <v/>
      </c>
      <c r="O2300" s="94" t="str">
        <f>IF(K2300="","",IF(AND($J$12&lt;&gt;"ABC",N2300="3"),"BAC",IF(N2300="3","ABC",IF($J$12&lt;&gt;"ABC",IF($J$10="Standard",VLOOKUP(K2300,Info!$BE$4:$BF$481,2,FALSE),VLOOKUP(K2300,Info!$BI$4:$BJ$482,2,FALSE)),IF($J$10="Standard",VLOOKUP(K2300,Info!$AG$4:$AH$2994,2,FALSE),VLOOKUP(K2300,Info!$AK$4:$AL$2997,2,FALSE))))))</f>
        <v/>
      </c>
      <c r="P2300" s="94" t="str">
        <f>IF($L2300="None","",IF(ISERROR(VLOOKUP($L2300,Info!$B$4:$B$266,1,FALSE)),"",VLOOKUP($L2300,Info!$B$4:$L$266,3,FALSE)))</f>
        <v/>
      </c>
      <c r="Q2300" s="96" t="str">
        <f>IF($L2300="None","",IF(ISERROR(VLOOKUP($L2300,Info!$B$4:$B$266,1,FALSE)),"",VLOOKUP($L2300,Info!$B$4:$L$266,4,FALSE)))</f>
        <v/>
      </c>
      <c r="R2300" s="1"/>
      <c r="S2300" s="6" t="str">
        <f t="shared" si="177"/>
        <v/>
      </c>
      <c r="T2300" s="6" t="str">
        <f>IF($L2300="None","",IF(ISERROR(VLOOKUP($L2300,Info!$B$4:$B$266,1,FALSE)),"",VLOOKUP($L2300,Info!$B$4:$L$266,11,FALSE)))</f>
        <v/>
      </c>
      <c r="U2300" s="1"/>
      <c r="V2300" s="1"/>
      <c r="W2300" s="1"/>
      <c r="X2300" s="1" t="str">
        <f>IF($L2300="None","",IF(ISERROR(VLOOKUP($L2300,Info!$B$4:$B$266,1,FALSE)),"",IF(OR(W2300="Metallic Liquid Tight",W2300="Non-Metallic Liquid Tight",W2300="LSZH",W2300="Greenfield"),VLOOKUP($L2300,Info!$B$4:$L$266,7,FALSE),"N/A")))</f>
        <v/>
      </c>
      <c r="Y2300" s="1"/>
      <c r="Z2300" s="96" t="str">
        <f>IF($L2300="None","",IF(ISERROR(VLOOKUP($L2300,Info!$B$4:$B$266,1,FALSE)),"",VLOOKUP($L2300,Info!$B$4:$L$266,9,FALSE)))</f>
        <v/>
      </c>
      <c r="AA2300" s="96" t="str">
        <f>IF($L2300="None","",IF(ISERROR(VLOOKUP($L2300,Info!$B$4:$B$266,1,FALSE)),"",VLOOKUP($L2300,Info!$B$4:$L$266,8,FALSE)))</f>
        <v/>
      </c>
      <c r="AB2300" s="96" t="str">
        <f>IF($L2300="None","",IF(ISERROR(VLOOKUP($L2300,Info!$B$4:$B$266,1,FALSE)),"",VLOOKUP($L2300,Info!$B$4:$L$266,10,FALSE)))</f>
        <v/>
      </c>
      <c r="AC2300" s="1" t="str">
        <f>IF(W2300="SO Cable","Black,White",IF(O2300="","",IF(P2300="","",IF($J$12&lt;&gt;"ABC",IF(P2300&lt;="250",VLOOKUP(O2300,Info!$AZ$4:$BB$22,3,FALSE),VLOOKUP(O2300,Info!$AZ$23:$BB$39,3,FALSE)),IF(P2300&lt;="250",VLOOKUP(O2300,Info!$AO$4:$AQ$22,3,FALSE),VLOOKUP(O2300,Info!$AO$23:$AP$39,3,FALSE))))))</f>
        <v/>
      </c>
      <c r="AD2300" s="1"/>
      <c r="AE2300" s="1" t="str">
        <f>IF($L2300="None","",IF(ISERROR(VLOOKUP($L2300,Info!$B$4:$B$266,1,FALSE)),"",VLOOKUP($L2300,Info!$B$4:$L$266,4,FALSE)))</f>
        <v/>
      </c>
      <c r="AF2300" s="1" t="str">
        <f>IF($L2300="None","",IF(ISERROR(VLOOKUP($L2300,Info!$B$4:$B$266,1,FALSE)),"",VLOOKUP($L2300,Info!$B$4:$L$266,6,FALSE)))</f>
        <v/>
      </c>
      <c r="AG2300" s="1"/>
      <c r="AH2300" s="33" t="str" cm="1">
        <f t="array" ref="AH2300">IF(AND(L2300&lt;&gt;"",O2300&lt;&gt;"",R2300:S2300&lt;&gt;"",W2300:X2300&lt;&gt;"",Z2300:AA2300&lt;&gt;"",AC2300&lt;&gt;""),"Good","Bad")</f>
        <v>Bad</v>
      </c>
      <c r="AL2300" t="str" cm="1">
        <f t="array" ref="AL2300">IF(R2300&gt;0,_xlfn.IFS(COUNTIF($L$20:L2300,"&lt;&gt;")&lt;101,1,COUNTIF($L$20:L2300,"&lt;&gt;")&lt;201,2,COUNTIF($L$20:L2300,"&lt;&gt;")&lt;301,3,COUNTIF($L$20:L2300,"&lt;&gt;")&lt;401,4,COUNTIF($L$20:L2300,"&lt;&gt;")&lt;501,5,COUNTIF($L$20:L2300,"&lt;&gt;")&lt;601,6,COUNTIF($L$20:L2300,"&lt;&gt;")&lt;701,7,COUNTIF($L$20:L2300,"&lt;&gt;")&lt;801,8,COUNTIF($L$20:L2300,"&lt;&gt;")&lt;901,9,COUNTIF($L$20:L2300,"&lt;&gt;")&lt;1001,10,COUNTIF($L$20:L2300,"&lt;&gt;")&lt;1101,11,COUNTIF($L$20:L2300,"&lt;&gt;")&lt;1201,12,COUNTIF($L$20:L2300,"&lt;&gt;")&lt;1301,13,COUNTIF($L$20:L2300,"&lt;&gt;")&lt;1401,14,COUNTIF($L$20:L2300,"&lt;&gt;")&lt;1501,15,COUNTIF($L$20:L2300,"&lt;&gt;")&lt;1601,16,COUNTIF($L$20:L2300,"&lt;&gt;")&lt;1701,17,COUNTIF($L$20:L2300,"&lt;&gt;")&lt;1801,18,COUNTIF($L$20:L2300,"&lt;&gt;")&lt;1901,19,COUNTIF($L$20:L2300,"&lt;&gt;")&lt;2001,20,COUNTIF($L$20:L2300,"&lt;&gt;")&lt;2101,21,COUNTIF($L$20:L2300,"&lt;&gt;")&lt;2201,22,COUNTIF($L$20:L2300,"&lt;&gt;")&lt;2301,23,COUNTIF($L$20:L2300,"&lt;&gt;")&lt;2401,24,COUNTIF($L$20:L2300,"&lt;&gt;")&lt;2501,25,COUNTIF($L$20:L2300,"&lt;&gt;")&lt;2601,26,COUNTIF($L$20:L2300,"&lt;&gt;")&lt;2701,27,COUNTIF($L$20:L2300,"&lt;&gt;")&lt;2801,28,COUNTIF($L$20:L2300,"&lt;&gt;")&lt;2901,29,COUNTIF($L$20:L2300,"&lt;&gt;")&lt;3001,30),"")</f>
        <v/>
      </c>
      <c r="AM2300" t="str">
        <f t="shared" si="175"/>
        <v/>
      </c>
      <c r="AN2300" t="str">
        <f t="shared" si="179"/>
        <v/>
      </c>
      <c r="AP2300" t="str">
        <f t="shared" si="178"/>
        <v/>
      </c>
      <c r="AQ2300" t="str">
        <f>IF(AO2300="","",COUNTIFS(AM2300:$AM$3019,AO2300))</f>
        <v/>
      </c>
    </row>
    <row r="2301" spans="1:43" x14ac:dyDescent="0.25">
      <c r="A2301" s="6" t="str">
        <f>IF(COUNT($A$20:A2300)&lt;&gt;$B$4,IF(A2300="","",A2300+1),"")</f>
        <v/>
      </c>
      <c r="B2301" s="3"/>
      <c r="C2301" s="3"/>
      <c r="D2301" s="122"/>
      <c r="E2301" s="3"/>
      <c r="F2301" s="3"/>
      <c r="G2301" s="3"/>
      <c r="H2301" s="3"/>
      <c r="I2301" s="120"/>
      <c r="J2301" s="3"/>
      <c r="K2301" s="95" t="str" cm="1">
        <f t="array" ref="K2301">IF(OR($J$14 = "A",$J$14 = "B",$J$14 = "C"),IF(I2301="","",IF(LEN(I2301)&gt;2,_xlfn.IFS(ISNUMBER(SEARCH("_",I2301)),I2301,ISNUMBER(SEARCH(", ",I2301)),SUBSTITUTE(I2301,", ","_"),ISNUMBER(SEARCH("/ ",I2301)),SUBSTITUTE(I2301,"/ ","_"),ISNUMBER(SEARCH(",",I2301)),SUBSTITUTE(I2301,",","_"),ISNUMBER(SEARCH("/",I2301)),SUBSTITUTE(I2301,"/","_"),ISNUMBER(SEARCH("",I2301)),I2301),I2301)),IF(OR($J$14 = "J",$J$14 = "K"),"",IF(D2301="","",IF(LEN(D2301)&gt;2,_xlfn.IFS(ISNUMBER(SEARCH("_",D2301)),D2301,ISNUMBER(SEARCH(", ",D2301)),SUBSTITUTE(D2301,", ","_"),ISNUMBER(SEARCH("/ ",D2301)),SUBSTITUTE(D2301,"/ ","_"),ISNUMBER(SEARCH(",",D2301)),SUBSTITUTE(D2301,",","_"),ISNUMBER(SEARCH("/",D2301)),SUBSTITUTE(D2301,"/","_"),ISNUMBER(SEARCH("",D2301)),D2301),D2301))))</f>
        <v/>
      </c>
      <c r="L2301" s="1"/>
      <c r="M2301" s="1" t="str">
        <f t="shared" si="176"/>
        <v/>
      </c>
      <c r="N2301" s="94" t="str">
        <f>IF($L2301="None","",IF(ISERROR(VLOOKUP($L2301,Info!$B$4:$B$266,1,FALSE)),"",VLOOKUP($L2301,Info!$B$4:$L$266,5,FALSE)))</f>
        <v/>
      </c>
      <c r="O2301" s="94" t="str">
        <f>IF(K2301="","",IF(AND($J$12&lt;&gt;"ABC",N2301="3"),"BAC",IF(N2301="3","ABC",IF($J$12&lt;&gt;"ABC",IF($J$10="Standard",VLOOKUP(K2301,Info!$BE$4:$BF$481,2,FALSE),VLOOKUP(K2301,Info!$BI$4:$BJ$482,2,FALSE)),IF($J$10="Standard",VLOOKUP(K2301,Info!$AG$4:$AH$2994,2,FALSE),VLOOKUP(K2301,Info!$AK$4:$AL$2997,2,FALSE))))))</f>
        <v/>
      </c>
      <c r="P2301" s="94" t="str">
        <f>IF($L2301="None","",IF(ISERROR(VLOOKUP($L2301,Info!$B$4:$B$266,1,FALSE)),"",VLOOKUP($L2301,Info!$B$4:$L$266,3,FALSE)))</f>
        <v/>
      </c>
      <c r="Q2301" s="96" t="str">
        <f>IF($L2301="None","",IF(ISERROR(VLOOKUP($L2301,Info!$B$4:$B$266,1,FALSE)),"",VLOOKUP($L2301,Info!$B$4:$L$266,4,FALSE)))</f>
        <v/>
      </c>
      <c r="R2301" s="1"/>
      <c r="S2301" s="6" t="str">
        <f t="shared" si="177"/>
        <v/>
      </c>
      <c r="T2301" s="6" t="str">
        <f>IF($L2301="None","",IF(ISERROR(VLOOKUP($L2301,Info!$B$4:$B$266,1,FALSE)),"",VLOOKUP($L2301,Info!$B$4:$L$266,11,FALSE)))</f>
        <v/>
      </c>
      <c r="U2301" s="1"/>
      <c r="V2301" s="1"/>
      <c r="W2301" s="1"/>
      <c r="X2301" s="1" t="str">
        <f>IF($L2301="None","",IF(ISERROR(VLOOKUP($L2301,Info!$B$4:$B$266,1,FALSE)),"",IF(OR(W2301="Metallic Liquid Tight",W2301="Non-Metallic Liquid Tight",W2301="LSZH",W2301="Greenfield"),VLOOKUP($L2301,Info!$B$4:$L$266,7,FALSE),"N/A")))</f>
        <v/>
      </c>
      <c r="Y2301" s="1"/>
      <c r="Z2301" s="96" t="str">
        <f>IF($L2301="None","",IF(ISERROR(VLOOKUP($L2301,Info!$B$4:$B$266,1,FALSE)),"",VLOOKUP($L2301,Info!$B$4:$L$266,9,FALSE)))</f>
        <v/>
      </c>
      <c r="AA2301" s="96" t="str">
        <f>IF($L2301="None","",IF(ISERROR(VLOOKUP($L2301,Info!$B$4:$B$266,1,FALSE)),"",VLOOKUP($L2301,Info!$B$4:$L$266,8,FALSE)))</f>
        <v/>
      </c>
      <c r="AB2301" s="96" t="str">
        <f>IF($L2301="None","",IF(ISERROR(VLOOKUP($L2301,Info!$B$4:$B$266,1,FALSE)),"",VLOOKUP($L2301,Info!$B$4:$L$266,10,FALSE)))</f>
        <v/>
      </c>
      <c r="AC2301" s="1" t="str">
        <f>IF(W2301="SO Cable","Black,White",IF(O2301="","",IF(P2301="","",IF($J$12&lt;&gt;"ABC",IF(P2301&lt;="250",VLOOKUP(O2301,Info!$AZ$4:$BB$22,3,FALSE),VLOOKUP(O2301,Info!$AZ$23:$BB$39,3,FALSE)),IF(P2301&lt;="250",VLOOKUP(O2301,Info!$AO$4:$AQ$22,3,FALSE),VLOOKUP(O2301,Info!$AO$23:$AP$39,3,FALSE))))))</f>
        <v/>
      </c>
      <c r="AD2301" s="1"/>
      <c r="AE2301" s="1" t="str">
        <f>IF($L2301="None","",IF(ISERROR(VLOOKUP($L2301,Info!$B$4:$B$266,1,FALSE)),"",VLOOKUP($L2301,Info!$B$4:$L$266,4,FALSE)))</f>
        <v/>
      </c>
      <c r="AF2301" s="1" t="str">
        <f>IF($L2301="None","",IF(ISERROR(VLOOKUP($L2301,Info!$B$4:$B$266,1,FALSE)),"",VLOOKUP($L2301,Info!$B$4:$L$266,6,FALSE)))</f>
        <v/>
      </c>
      <c r="AG2301" s="1"/>
      <c r="AH2301" s="33" t="str" cm="1">
        <f t="array" ref="AH2301">IF(AND(L2301&lt;&gt;"",O2301&lt;&gt;"",R2301:S2301&lt;&gt;"",W2301:X2301&lt;&gt;"",Z2301:AA2301&lt;&gt;"",AC2301&lt;&gt;""),"Good","Bad")</f>
        <v>Bad</v>
      </c>
      <c r="AL2301" t="str" cm="1">
        <f t="array" ref="AL2301">IF(R2301&gt;0,_xlfn.IFS(COUNTIF($L$20:L2301,"&lt;&gt;")&lt;101,1,COUNTIF($L$20:L2301,"&lt;&gt;")&lt;201,2,COUNTIF($L$20:L2301,"&lt;&gt;")&lt;301,3,COUNTIF($L$20:L2301,"&lt;&gt;")&lt;401,4,COUNTIF($L$20:L2301,"&lt;&gt;")&lt;501,5,COUNTIF($L$20:L2301,"&lt;&gt;")&lt;601,6,COUNTIF($L$20:L2301,"&lt;&gt;")&lt;701,7,COUNTIF($L$20:L2301,"&lt;&gt;")&lt;801,8,COUNTIF($L$20:L2301,"&lt;&gt;")&lt;901,9,COUNTIF($L$20:L2301,"&lt;&gt;")&lt;1001,10,COUNTIF($L$20:L2301,"&lt;&gt;")&lt;1101,11,COUNTIF($L$20:L2301,"&lt;&gt;")&lt;1201,12,COUNTIF($L$20:L2301,"&lt;&gt;")&lt;1301,13,COUNTIF($L$20:L2301,"&lt;&gt;")&lt;1401,14,COUNTIF($L$20:L2301,"&lt;&gt;")&lt;1501,15,COUNTIF($L$20:L2301,"&lt;&gt;")&lt;1601,16,COUNTIF($L$20:L2301,"&lt;&gt;")&lt;1701,17,COUNTIF($L$20:L2301,"&lt;&gt;")&lt;1801,18,COUNTIF($L$20:L2301,"&lt;&gt;")&lt;1901,19,COUNTIF($L$20:L2301,"&lt;&gt;")&lt;2001,20,COUNTIF($L$20:L2301,"&lt;&gt;")&lt;2101,21,COUNTIF($L$20:L2301,"&lt;&gt;")&lt;2201,22,COUNTIF($L$20:L2301,"&lt;&gt;")&lt;2301,23,COUNTIF($L$20:L2301,"&lt;&gt;")&lt;2401,24,COUNTIF($L$20:L2301,"&lt;&gt;")&lt;2501,25,COUNTIF($L$20:L2301,"&lt;&gt;")&lt;2601,26,COUNTIF($L$20:L2301,"&lt;&gt;")&lt;2701,27,COUNTIF($L$20:L2301,"&lt;&gt;")&lt;2801,28,COUNTIF($L$20:L2301,"&lt;&gt;")&lt;2901,29,COUNTIF($L$20:L2301,"&lt;&gt;")&lt;3001,30),"")</f>
        <v/>
      </c>
      <c r="AM2301" t="str">
        <f t="shared" si="175"/>
        <v/>
      </c>
      <c r="AN2301" t="str">
        <f t="shared" si="179"/>
        <v/>
      </c>
      <c r="AP2301" t="str">
        <f t="shared" si="178"/>
        <v/>
      </c>
      <c r="AQ2301" t="str">
        <f>IF(AO2301="","",COUNTIFS(AM2301:$AM$3019,AO2301))</f>
        <v/>
      </c>
    </row>
    <row r="2302" spans="1:43" x14ac:dyDescent="0.25">
      <c r="A2302" s="6" t="str">
        <f>IF(COUNT($A$20:A2301)&lt;&gt;$B$4,IF(A2301="","",A2301+1),"")</f>
        <v/>
      </c>
      <c r="B2302" s="3"/>
      <c r="C2302" s="3"/>
      <c r="D2302" s="122"/>
      <c r="E2302" s="3"/>
      <c r="F2302" s="3"/>
      <c r="G2302" s="3"/>
      <c r="H2302" s="3"/>
      <c r="I2302" s="120"/>
      <c r="J2302" s="3"/>
      <c r="K2302" s="95" t="str" cm="1">
        <f t="array" ref="K2302">IF(OR($J$14 = "A",$J$14 = "B",$J$14 = "C"),IF(I2302="","",IF(LEN(I2302)&gt;2,_xlfn.IFS(ISNUMBER(SEARCH("_",I2302)),I2302,ISNUMBER(SEARCH(", ",I2302)),SUBSTITUTE(I2302,", ","_"),ISNUMBER(SEARCH("/ ",I2302)),SUBSTITUTE(I2302,"/ ","_"),ISNUMBER(SEARCH(",",I2302)),SUBSTITUTE(I2302,",","_"),ISNUMBER(SEARCH("/",I2302)),SUBSTITUTE(I2302,"/","_"),ISNUMBER(SEARCH("",I2302)),I2302),I2302)),IF(OR($J$14 = "J",$J$14 = "K"),"",IF(D2302="","",IF(LEN(D2302)&gt;2,_xlfn.IFS(ISNUMBER(SEARCH("_",D2302)),D2302,ISNUMBER(SEARCH(", ",D2302)),SUBSTITUTE(D2302,", ","_"),ISNUMBER(SEARCH("/ ",D2302)),SUBSTITUTE(D2302,"/ ","_"),ISNUMBER(SEARCH(",",D2302)),SUBSTITUTE(D2302,",","_"),ISNUMBER(SEARCH("/",D2302)),SUBSTITUTE(D2302,"/","_"),ISNUMBER(SEARCH("",D2302)),D2302),D2302))))</f>
        <v/>
      </c>
      <c r="L2302" s="1"/>
      <c r="M2302" s="1" t="str">
        <f t="shared" si="176"/>
        <v/>
      </c>
      <c r="N2302" s="94" t="str">
        <f>IF($L2302="None","",IF(ISERROR(VLOOKUP($L2302,Info!$B$4:$B$266,1,FALSE)),"",VLOOKUP($L2302,Info!$B$4:$L$266,5,FALSE)))</f>
        <v/>
      </c>
      <c r="O2302" s="94" t="str">
        <f>IF(K2302="","",IF(AND($J$12&lt;&gt;"ABC",N2302="3"),"BAC",IF(N2302="3","ABC",IF($J$12&lt;&gt;"ABC",IF($J$10="Standard",VLOOKUP(K2302,Info!$BE$4:$BF$481,2,FALSE),VLOOKUP(K2302,Info!$BI$4:$BJ$482,2,FALSE)),IF($J$10="Standard",VLOOKUP(K2302,Info!$AG$4:$AH$2994,2,FALSE),VLOOKUP(K2302,Info!$AK$4:$AL$2997,2,FALSE))))))</f>
        <v/>
      </c>
      <c r="P2302" s="94" t="str">
        <f>IF($L2302="None","",IF(ISERROR(VLOOKUP($L2302,Info!$B$4:$B$266,1,FALSE)),"",VLOOKUP($L2302,Info!$B$4:$L$266,3,FALSE)))</f>
        <v/>
      </c>
      <c r="Q2302" s="96" t="str">
        <f>IF($L2302="None","",IF(ISERROR(VLOOKUP($L2302,Info!$B$4:$B$266,1,FALSE)),"",VLOOKUP($L2302,Info!$B$4:$L$266,4,FALSE)))</f>
        <v/>
      </c>
      <c r="R2302" s="1"/>
      <c r="S2302" s="6" t="str">
        <f t="shared" si="177"/>
        <v/>
      </c>
      <c r="T2302" s="6" t="str">
        <f>IF($L2302="None","",IF(ISERROR(VLOOKUP($L2302,Info!$B$4:$B$266,1,FALSE)),"",VLOOKUP($L2302,Info!$B$4:$L$266,11,FALSE)))</f>
        <v/>
      </c>
      <c r="U2302" s="1"/>
      <c r="V2302" s="1"/>
      <c r="W2302" s="1"/>
      <c r="X2302" s="1" t="str">
        <f>IF($L2302="None","",IF(ISERROR(VLOOKUP($L2302,Info!$B$4:$B$266,1,FALSE)),"",IF(OR(W2302="Metallic Liquid Tight",W2302="Non-Metallic Liquid Tight",W2302="LSZH",W2302="Greenfield"),VLOOKUP($L2302,Info!$B$4:$L$266,7,FALSE),"N/A")))</f>
        <v/>
      </c>
      <c r="Y2302" s="1"/>
      <c r="Z2302" s="96" t="str">
        <f>IF($L2302="None","",IF(ISERROR(VLOOKUP($L2302,Info!$B$4:$B$266,1,FALSE)),"",VLOOKUP($L2302,Info!$B$4:$L$266,9,FALSE)))</f>
        <v/>
      </c>
      <c r="AA2302" s="96" t="str">
        <f>IF($L2302="None","",IF(ISERROR(VLOOKUP($L2302,Info!$B$4:$B$266,1,FALSE)),"",VLOOKUP($L2302,Info!$B$4:$L$266,8,FALSE)))</f>
        <v/>
      </c>
      <c r="AB2302" s="96" t="str">
        <f>IF($L2302="None","",IF(ISERROR(VLOOKUP($L2302,Info!$B$4:$B$266,1,FALSE)),"",VLOOKUP($L2302,Info!$B$4:$L$266,10,FALSE)))</f>
        <v/>
      </c>
      <c r="AC2302" s="1" t="str">
        <f>IF(W2302="SO Cable","Black,White",IF(O2302="","",IF(P2302="","",IF($J$12&lt;&gt;"ABC",IF(P2302&lt;="250",VLOOKUP(O2302,Info!$AZ$4:$BB$22,3,FALSE),VLOOKUP(O2302,Info!$AZ$23:$BB$39,3,FALSE)),IF(P2302&lt;="250",VLOOKUP(O2302,Info!$AO$4:$AQ$22,3,FALSE),VLOOKUP(O2302,Info!$AO$23:$AP$39,3,FALSE))))))</f>
        <v/>
      </c>
      <c r="AD2302" s="1"/>
      <c r="AE2302" s="1" t="str">
        <f>IF($L2302="None","",IF(ISERROR(VLOOKUP($L2302,Info!$B$4:$B$266,1,FALSE)),"",VLOOKUP($L2302,Info!$B$4:$L$266,4,FALSE)))</f>
        <v/>
      </c>
      <c r="AF2302" s="1" t="str">
        <f>IF($L2302="None","",IF(ISERROR(VLOOKUP($L2302,Info!$B$4:$B$266,1,FALSE)),"",VLOOKUP($L2302,Info!$B$4:$L$266,6,FALSE)))</f>
        <v/>
      </c>
      <c r="AG2302" s="1"/>
      <c r="AH2302" s="33" t="str" cm="1">
        <f t="array" ref="AH2302">IF(AND(L2302&lt;&gt;"",O2302&lt;&gt;"",R2302:S2302&lt;&gt;"",W2302:X2302&lt;&gt;"",Z2302:AA2302&lt;&gt;"",AC2302&lt;&gt;""),"Good","Bad")</f>
        <v>Bad</v>
      </c>
      <c r="AL2302" t="str" cm="1">
        <f t="array" ref="AL2302">IF(R2302&gt;0,_xlfn.IFS(COUNTIF($L$20:L2302,"&lt;&gt;")&lt;101,1,COUNTIF($L$20:L2302,"&lt;&gt;")&lt;201,2,COUNTIF($L$20:L2302,"&lt;&gt;")&lt;301,3,COUNTIF($L$20:L2302,"&lt;&gt;")&lt;401,4,COUNTIF($L$20:L2302,"&lt;&gt;")&lt;501,5,COUNTIF($L$20:L2302,"&lt;&gt;")&lt;601,6,COUNTIF($L$20:L2302,"&lt;&gt;")&lt;701,7,COUNTIF($L$20:L2302,"&lt;&gt;")&lt;801,8,COUNTIF($L$20:L2302,"&lt;&gt;")&lt;901,9,COUNTIF($L$20:L2302,"&lt;&gt;")&lt;1001,10,COUNTIF($L$20:L2302,"&lt;&gt;")&lt;1101,11,COUNTIF($L$20:L2302,"&lt;&gt;")&lt;1201,12,COUNTIF($L$20:L2302,"&lt;&gt;")&lt;1301,13,COUNTIF($L$20:L2302,"&lt;&gt;")&lt;1401,14,COUNTIF($L$20:L2302,"&lt;&gt;")&lt;1501,15,COUNTIF($L$20:L2302,"&lt;&gt;")&lt;1601,16,COUNTIF($L$20:L2302,"&lt;&gt;")&lt;1701,17,COUNTIF($L$20:L2302,"&lt;&gt;")&lt;1801,18,COUNTIF($L$20:L2302,"&lt;&gt;")&lt;1901,19,COUNTIF($L$20:L2302,"&lt;&gt;")&lt;2001,20,COUNTIF($L$20:L2302,"&lt;&gt;")&lt;2101,21,COUNTIF($L$20:L2302,"&lt;&gt;")&lt;2201,22,COUNTIF($L$20:L2302,"&lt;&gt;")&lt;2301,23,COUNTIF($L$20:L2302,"&lt;&gt;")&lt;2401,24,COUNTIF($L$20:L2302,"&lt;&gt;")&lt;2501,25,COUNTIF($L$20:L2302,"&lt;&gt;")&lt;2601,26,COUNTIF($L$20:L2302,"&lt;&gt;")&lt;2701,27,COUNTIF($L$20:L2302,"&lt;&gt;")&lt;2801,28,COUNTIF($L$20:L2302,"&lt;&gt;")&lt;2901,29,COUNTIF($L$20:L2302,"&lt;&gt;")&lt;3001,30),"")</f>
        <v/>
      </c>
      <c r="AM2302" t="str">
        <f t="shared" si="175"/>
        <v/>
      </c>
      <c r="AN2302" t="str">
        <f t="shared" si="179"/>
        <v/>
      </c>
      <c r="AP2302" t="str">
        <f t="shared" si="178"/>
        <v/>
      </c>
      <c r="AQ2302" t="str">
        <f>IF(AO2302="","",COUNTIFS(AM2302:$AM$3019,AO2302))</f>
        <v/>
      </c>
    </row>
    <row r="2303" spans="1:43" x14ac:dyDescent="0.25">
      <c r="A2303" s="6" t="str">
        <f>IF(COUNT($A$20:A2302)&lt;&gt;$B$4,IF(A2302="","",A2302+1),"")</f>
        <v/>
      </c>
      <c r="B2303" s="3"/>
      <c r="C2303" s="3"/>
      <c r="D2303" s="122"/>
      <c r="E2303" s="3"/>
      <c r="F2303" s="3"/>
      <c r="G2303" s="3"/>
      <c r="H2303" s="3"/>
      <c r="I2303" s="120"/>
      <c r="J2303" s="3"/>
      <c r="K2303" s="95" t="str" cm="1">
        <f t="array" ref="K2303">IF(OR($J$14 = "A",$J$14 = "B",$J$14 = "C"),IF(I2303="","",IF(LEN(I2303)&gt;2,_xlfn.IFS(ISNUMBER(SEARCH("_",I2303)),I2303,ISNUMBER(SEARCH(", ",I2303)),SUBSTITUTE(I2303,", ","_"),ISNUMBER(SEARCH("/ ",I2303)),SUBSTITUTE(I2303,"/ ","_"),ISNUMBER(SEARCH(",",I2303)),SUBSTITUTE(I2303,",","_"),ISNUMBER(SEARCH("/",I2303)),SUBSTITUTE(I2303,"/","_"),ISNUMBER(SEARCH("",I2303)),I2303),I2303)),IF(OR($J$14 = "J",$J$14 = "K"),"",IF(D2303="","",IF(LEN(D2303)&gt;2,_xlfn.IFS(ISNUMBER(SEARCH("_",D2303)),D2303,ISNUMBER(SEARCH(", ",D2303)),SUBSTITUTE(D2303,", ","_"),ISNUMBER(SEARCH("/ ",D2303)),SUBSTITUTE(D2303,"/ ","_"),ISNUMBER(SEARCH(",",D2303)),SUBSTITUTE(D2303,",","_"),ISNUMBER(SEARCH("/",D2303)),SUBSTITUTE(D2303,"/","_"),ISNUMBER(SEARCH("",D2303)),D2303),D2303))))</f>
        <v/>
      </c>
      <c r="L2303" s="1"/>
      <c r="M2303" s="1" t="str">
        <f t="shared" si="176"/>
        <v/>
      </c>
      <c r="N2303" s="94" t="str">
        <f>IF($L2303="None","",IF(ISERROR(VLOOKUP($L2303,Info!$B$4:$B$266,1,FALSE)),"",VLOOKUP($L2303,Info!$B$4:$L$266,5,FALSE)))</f>
        <v/>
      </c>
      <c r="O2303" s="94" t="str">
        <f>IF(K2303="","",IF(AND($J$12&lt;&gt;"ABC",N2303="3"),"BAC",IF(N2303="3","ABC",IF($J$12&lt;&gt;"ABC",IF($J$10="Standard",VLOOKUP(K2303,Info!$BE$4:$BF$481,2,FALSE),VLOOKUP(K2303,Info!$BI$4:$BJ$482,2,FALSE)),IF($J$10="Standard",VLOOKUP(K2303,Info!$AG$4:$AH$2994,2,FALSE),VLOOKUP(K2303,Info!$AK$4:$AL$2997,2,FALSE))))))</f>
        <v/>
      </c>
      <c r="P2303" s="94" t="str">
        <f>IF($L2303="None","",IF(ISERROR(VLOOKUP($L2303,Info!$B$4:$B$266,1,FALSE)),"",VLOOKUP($L2303,Info!$B$4:$L$266,3,FALSE)))</f>
        <v/>
      </c>
      <c r="Q2303" s="96" t="str">
        <f>IF($L2303="None","",IF(ISERROR(VLOOKUP($L2303,Info!$B$4:$B$266,1,FALSE)),"",VLOOKUP($L2303,Info!$B$4:$L$266,4,FALSE)))</f>
        <v/>
      </c>
      <c r="R2303" s="1"/>
      <c r="S2303" s="6" t="str">
        <f t="shared" si="177"/>
        <v/>
      </c>
      <c r="T2303" s="6" t="str">
        <f>IF($L2303="None","",IF(ISERROR(VLOOKUP($L2303,Info!$B$4:$B$266,1,FALSE)),"",VLOOKUP($L2303,Info!$B$4:$L$266,11,FALSE)))</f>
        <v/>
      </c>
      <c r="U2303" s="1"/>
      <c r="V2303" s="1"/>
      <c r="W2303" s="1"/>
      <c r="X2303" s="1" t="str">
        <f>IF($L2303="None","",IF(ISERROR(VLOOKUP($L2303,Info!$B$4:$B$266,1,FALSE)),"",IF(OR(W2303="Metallic Liquid Tight",W2303="Non-Metallic Liquid Tight",W2303="LSZH",W2303="Greenfield"),VLOOKUP($L2303,Info!$B$4:$L$266,7,FALSE),"N/A")))</f>
        <v/>
      </c>
      <c r="Y2303" s="1"/>
      <c r="Z2303" s="96" t="str">
        <f>IF($L2303="None","",IF(ISERROR(VLOOKUP($L2303,Info!$B$4:$B$266,1,FALSE)),"",VLOOKUP($L2303,Info!$B$4:$L$266,9,FALSE)))</f>
        <v/>
      </c>
      <c r="AA2303" s="96" t="str">
        <f>IF($L2303="None","",IF(ISERROR(VLOOKUP($L2303,Info!$B$4:$B$266,1,FALSE)),"",VLOOKUP($L2303,Info!$B$4:$L$266,8,FALSE)))</f>
        <v/>
      </c>
      <c r="AB2303" s="96" t="str">
        <f>IF($L2303="None","",IF(ISERROR(VLOOKUP($L2303,Info!$B$4:$B$266,1,FALSE)),"",VLOOKUP($L2303,Info!$B$4:$L$266,10,FALSE)))</f>
        <v/>
      </c>
      <c r="AC2303" s="1" t="str">
        <f>IF(W2303="SO Cable","Black,White",IF(O2303="","",IF(P2303="","",IF($J$12&lt;&gt;"ABC",IF(P2303&lt;="250",VLOOKUP(O2303,Info!$AZ$4:$BB$22,3,FALSE),VLOOKUP(O2303,Info!$AZ$23:$BB$39,3,FALSE)),IF(P2303&lt;="250",VLOOKUP(O2303,Info!$AO$4:$AQ$22,3,FALSE),VLOOKUP(O2303,Info!$AO$23:$AP$39,3,FALSE))))))</f>
        <v/>
      </c>
      <c r="AD2303" s="1"/>
      <c r="AE2303" s="1" t="str">
        <f>IF($L2303="None","",IF(ISERROR(VLOOKUP($L2303,Info!$B$4:$B$266,1,FALSE)),"",VLOOKUP($L2303,Info!$B$4:$L$266,4,FALSE)))</f>
        <v/>
      </c>
      <c r="AF2303" s="1" t="str">
        <f>IF($L2303="None","",IF(ISERROR(VLOOKUP($L2303,Info!$B$4:$B$266,1,FALSE)),"",VLOOKUP($L2303,Info!$B$4:$L$266,6,FALSE)))</f>
        <v/>
      </c>
      <c r="AG2303" s="1"/>
      <c r="AH2303" s="33" t="str" cm="1">
        <f t="array" ref="AH2303">IF(AND(L2303&lt;&gt;"",O2303&lt;&gt;"",R2303:S2303&lt;&gt;"",W2303:X2303&lt;&gt;"",Z2303:AA2303&lt;&gt;"",AC2303&lt;&gt;""),"Good","Bad")</f>
        <v>Bad</v>
      </c>
      <c r="AL2303" t="str" cm="1">
        <f t="array" ref="AL2303">IF(R2303&gt;0,_xlfn.IFS(COUNTIF($L$20:L2303,"&lt;&gt;")&lt;101,1,COUNTIF($L$20:L2303,"&lt;&gt;")&lt;201,2,COUNTIF($L$20:L2303,"&lt;&gt;")&lt;301,3,COUNTIF($L$20:L2303,"&lt;&gt;")&lt;401,4,COUNTIF($L$20:L2303,"&lt;&gt;")&lt;501,5,COUNTIF($L$20:L2303,"&lt;&gt;")&lt;601,6,COUNTIF($L$20:L2303,"&lt;&gt;")&lt;701,7,COUNTIF($L$20:L2303,"&lt;&gt;")&lt;801,8,COUNTIF($L$20:L2303,"&lt;&gt;")&lt;901,9,COUNTIF($L$20:L2303,"&lt;&gt;")&lt;1001,10,COUNTIF($L$20:L2303,"&lt;&gt;")&lt;1101,11,COUNTIF($L$20:L2303,"&lt;&gt;")&lt;1201,12,COUNTIF($L$20:L2303,"&lt;&gt;")&lt;1301,13,COUNTIF($L$20:L2303,"&lt;&gt;")&lt;1401,14,COUNTIF($L$20:L2303,"&lt;&gt;")&lt;1501,15,COUNTIF($L$20:L2303,"&lt;&gt;")&lt;1601,16,COUNTIF($L$20:L2303,"&lt;&gt;")&lt;1701,17,COUNTIF($L$20:L2303,"&lt;&gt;")&lt;1801,18,COUNTIF($L$20:L2303,"&lt;&gt;")&lt;1901,19,COUNTIF($L$20:L2303,"&lt;&gt;")&lt;2001,20,COUNTIF($L$20:L2303,"&lt;&gt;")&lt;2101,21,COUNTIF($L$20:L2303,"&lt;&gt;")&lt;2201,22,COUNTIF($L$20:L2303,"&lt;&gt;")&lt;2301,23,COUNTIF($L$20:L2303,"&lt;&gt;")&lt;2401,24,COUNTIF($L$20:L2303,"&lt;&gt;")&lt;2501,25,COUNTIF($L$20:L2303,"&lt;&gt;")&lt;2601,26,COUNTIF($L$20:L2303,"&lt;&gt;")&lt;2701,27,COUNTIF($L$20:L2303,"&lt;&gt;")&lt;2801,28,COUNTIF($L$20:L2303,"&lt;&gt;")&lt;2901,29,COUNTIF($L$20:L2303,"&lt;&gt;")&lt;3001,30),"")</f>
        <v/>
      </c>
      <c r="AM2303" t="str">
        <f t="shared" si="175"/>
        <v/>
      </c>
      <c r="AN2303" t="str">
        <f t="shared" si="179"/>
        <v/>
      </c>
      <c r="AP2303" t="str">
        <f t="shared" si="178"/>
        <v/>
      </c>
      <c r="AQ2303" t="str">
        <f>IF(AO2303="","",COUNTIFS(AM2303:$AM$3019,AO2303))</f>
        <v/>
      </c>
    </row>
    <row r="2304" spans="1:43" x14ac:dyDescent="0.25">
      <c r="A2304" s="6" t="str">
        <f>IF(COUNT($A$20:A2303)&lt;&gt;$B$4,IF(A2303="","",A2303+1),"")</f>
        <v/>
      </c>
      <c r="B2304" s="3"/>
      <c r="C2304" s="3"/>
      <c r="D2304" s="122"/>
      <c r="E2304" s="3"/>
      <c r="F2304" s="3"/>
      <c r="G2304" s="3"/>
      <c r="H2304" s="3"/>
      <c r="I2304" s="120"/>
      <c r="J2304" s="3"/>
      <c r="K2304" s="95" t="str" cm="1">
        <f t="array" ref="K2304">IF(OR($J$14 = "A",$J$14 = "B",$J$14 = "C"),IF(I2304="","",IF(LEN(I2304)&gt;2,_xlfn.IFS(ISNUMBER(SEARCH("_",I2304)),I2304,ISNUMBER(SEARCH(", ",I2304)),SUBSTITUTE(I2304,", ","_"),ISNUMBER(SEARCH("/ ",I2304)),SUBSTITUTE(I2304,"/ ","_"),ISNUMBER(SEARCH(",",I2304)),SUBSTITUTE(I2304,",","_"),ISNUMBER(SEARCH("/",I2304)),SUBSTITUTE(I2304,"/","_"),ISNUMBER(SEARCH("",I2304)),I2304),I2304)),IF(OR($J$14 = "J",$J$14 = "K"),"",IF(D2304="","",IF(LEN(D2304)&gt;2,_xlfn.IFS(ISNUMBER(SEARCH("_",D2304)),D2304,ISNUMBER(SEARCH(", ",D2304)),SUBSTITUTE(D2304,", ","_"),ISNUMBER(SEARCH("/ ",D2304)),SUBSTITUTE(D2304,"/ ","_"),ISNUMBER(SEARCH(",",D2304)),SUBSTITUTE(D2304,",","_"),ISNUMBER(SEARCH("/",D2304)),SUBSTITUTE(D2304,"/","_"),ISNUMBER(SEARCH("",D2304)),D2304),D2304))))</f>
        <v/>
      </c>
      <c r="L2304" s="1"/>
      <c r="M2304" s="1" t="str">
        <f t="shared" si="176"/>
        <v/>
      </c>
      <c r="N2304" s="94" t="str">
        <f>IF($L2304="None","",IF(ISERROR(VLOOKUP($L2304,Info!$B$4:$B$266,1,FALSE)),"",VLOOKUP($L2304,Info!$B$4:$L$266,5,FALSE)))</f>
        <v/>
      </c>
      <c r="O2304" s="94" t="str">
        <f>IF(K2304="","",IF(AND($J$12&lt;&gt;"ABC",N2304="3"),"BAC",IF(N2304="3","ABC",IF($J$12&lt;&gt;"ABC",IF($J$10="Standard",VLOOKUP(K2304,Info!$BE$4:$BF$481,2,FALSE),VLOOKUP(K2304,Info!$BI$4:$BJ$482,2,FALSE)),IF($J$10="Standard",VLOOKUP(K2304,Info!$AG$4:$AH$2994,2,FALSE),VLOOKUP(K2304,Info!$AK$4:$AL$2997,2,FALSE))))))</f>
        <v/>
      </c>
      <c r="P2304" s="94" t="str">
        <f>IF($L2304="None","",IF(ISERROR(VLOOKUP($L2304,Info!$B$4:$B$266,1,FALSE)),"",VLOOKUP($L2304,Info!$B$4:$L$266,3,FALSE)))</f>
        <v/>
      </c>
      <c r="Q2304" s="96" t="str">
        <f>IF($L2304="None","",IF(ISERROR(VLOOKUP($L2304,Info!$B$4:$B$266,1,FALSE)),"",VLOOKUP($L2304,Info!$B$4:$L$266,4,FALSE)))</f>
        <v/>
      </c>
      <c r="R2304" s="1"/>
      <c r="S2304" s="6" t="str">
        <f t="shared" si="177"/>
        <v/>
      </c>
      <c r="T2304" s="6" t="str">
        <f>IF($L2304="None","",IF(ISERROR(VLOOKUP($L2304,Info!$B$4:$B$266,1,FALSE)),"",VLOOKUP($L2304,Info!$B$4:$L$266,11,FALSE)))</f>
        <v/>
      </c>
      <c r="U2304" s="1"/>
      <c r="V2304" s="1"/>
      <c r="W2304" s="1"/>
      <c r="X2304" s="1" t="str">
        <f>IF($L2304="None","",IF(ISERROR(VLOOKUP($L2304,Info!$B$4:$B$266,1,FALSE)),"",IF(OR(W2304="Metallic Liquid Tight",W2304="Non-Metallic Liquid Tight",W2304="LSZH",W2304="Greenfield"),VLOOKUP($L2304,Info!$B$4:$L$266,7,FALSE),"N/A")))</f>
        <v/>
      </c>
      <c r="Y2304" s="1"/>
      <c r="Z2304" s="96" t="str">
        <f>IF($L2304="None","",IF(ISERROR(VLOOKUP($L2304,Info!$B$4:$B$266,1,FALSE)),"",VLOOKUP($L2304,Info!$B$4:$L$266,9,FALSE)))</f>
        <v/>
      </c>
      <c r="AA2304" s="96" t="str">
        <f>IF($L2304="None","",IF(ISERROR(VLOOKUP($L2304,Info!$B$4:$B$266,1,FALSE)),"",VLOOKUP($L2304,Info!$B$4:$L$266,8,FALSE)))</f>
        <v/>
      </c>
      <c r="AB2304" s="96" t="str">
        <f>IF($L2304="None","",IF(ISERROR(VLOOKUP($L2304,Info!$B$4:$B$266,1,FALSE)),"",VLOOKUP($L2304,Info!$B$4:$L$266,10,FALSE)))</f>
        <v/>
      </c>
      <c r="AC2304" s="1" t="str">
        <f>IF(W2304="SO Cable","Black,White",IF(O2304="","",IF(P2304="","",IF($J$12&lt;&gt;"ABC",IF(P2304&lt;="250",VLOOKUP(O2304,Info!$AZ$4:$BB$22,3,FALSE),VLOOKUP(O2304,Info!$AZ$23:$BB$39,3,FALSE)),IF(P2304&lt;="250",VLOOKUP(O2304,Info!$AO$4:$AQ$22,3,FALSE),VLOOKUP(O2304,Info!$AO$23:$AP$39,3,FALSE))))))</f>
        <v/>
      </c>
      <c r="AD2304" s="1"/>
      <c r="AE2304" s="1" t="str">
        <f>IF($L2304="None","",IF(ISERROR(VLOOKUP($L2304,Info!$B$4:$B$266,1,FALSE)),"",VLOOKUP($L2304,Info!$B$4:$L$266,4,FALSE)))</f>
        <v/>
      </c>
      <c r="AF2304" s="1" t="str">
        <f>IF($L2304="None","",IF(ISERROR(VLOOKUP($L2304,Info!$B$4:$B$266,1,FALSE)),"",VLOOKUP($L2304,Info!$B$4:$L$266,6,FALSE)))</f>
        <v/>
      </c>
      <c r="AG2304" s="1"/>
      <c r="AH2304" s="33" t="str" cm="1">
        <f t="array" ref="AH2304">IF(AND(L2304&lt;&gt;"",O2304&lt;&gt;"",R2304:S2304&lt;&gt;"",W2304:X2304&lt;&gt;"",Z2304:AA2304&lt;&gt;"",AC2304&lt;&gt;""),"Good","Bad")</f>
        <v>Bad</v>
      </c>
      <c r="AL2304" t="str" cm="1">
        <f t="array" ref="AL2304">IF(R2304&gt;0,_xlfn.IFS(COUNTIF($L$20:L2304,"&lt;&gt;")&lt;101,1,COUNTIF($L$20:L2304,"&lt;&gt;")&lt;201,2,COUNTIF($L$20:L2304,"&lt;&gt;")&lt;301,3,COUNTIF($L$20:L2304,"&lt;&gt;")&lt;401,4,COUNTIF($L$20:L2304,"&lt;&gt;")&lt;501,5,COUNTIF($L$20:L2304,"&lt;&gt;")&lt;601,6,COUNTIF($L$20:L2304,"&lt;&gt;")&lt;701,7,COUNTIF($L$20:L2304,"&lt;&gt;")&lt;801,8,COUNTIF($L$20:L2304,"&lt;&gt;")&lt;901,9,COUNTIF($L$20:L2304,"&lt;&gt;")&lt;1001,10,COUNTIF($L$20:L2304,"&lt;&gt;")&lt;1101,11,COUNTIF($L$20:L2304,"&lt;&gt;")&lt;1201,12,COUNTIF($L$20:L2304,"&lt;&gt;")&lt;1301,13,COUNTIF($L$20:L2304,"&lt;&gt;")&lt;1401,14,COUNTIF($L$20:L2304,"&lt;&gt;")&lt;1501,15,COUNTIF($L$20:L2304,"&lt;&gt;")&lt;1601,16,COUNTIF($L$20:L2304,"&lt;&gt;")&lt;1701,17,COUNTIF($L$20:L2304,"&lt;&gt;")&lt;1801,18,COUNTIF($L$20:L2304,"&lt;&gt;")&lt;1901,19,COUNTIF($L$20:L2304,"&lt;&gt;")&lt;2001,20,COUNTIF($L$20:L2304,"&lt;&gt;")&lt;2101,21,COUNTIF($L$20:L2304,"&lt;&gt;")&lt;2201,22,COUNTIF($L$20:L2304,"&lt;&gt;")&lt;2301,23,COUNTIF($L$20:L2304,"&lt;&gt;")&lt;2401,24,COUNTIF($L$20:L2304,"&lt;&gt;")&lt;2501,25,COUNTIF($L$20:L2304,"&lt;&gt;")&lt;2601,26,COUNTIF($L$20:L2304,"&lt;&gt;")&lt;2701,27,COUNTIF($L$20:L2304,"&lt;&gt;")&lt;2801,28,COUNTIF($L$20:L2304,"&lt;&gt;")&lt;2901,29,COUNTIF($L$20:L2304,"&lt;&gt;")&lt;3001,30),"")</f>
        <v/>
      </c>
      <c r="AM2304" t="str">
        <f t="shared" si="175"/>
        <v/>
      </c>
      <c r="AN2304" t="str">
        <f t="shared" si="179"/>
        <v/>
      </c>
      <c r="AP2304" t="str">
        <f t="shared" si="178"/>
        <v/>
      </c>
      <c r="AQ2304" t="str">
        <f>IF(AO2304="","",COUNTIFS(AM2304:$AM$3019,AO2304))</f>
        <v/>
      </c>
    </row>
    <row r="2305" spans="1:43" x14ac:dyDescent="0.25">
      <c r="A2305" s="6" t="str">
        <f>IF(COUNT($A$20:A2304)&lt;&gt;$B$4,IF(A2304="","",A2304+1),"")</f>
        <v/>
      </c>
      <c r="B2305" s="3"/>
      <c r="C2305" s="3"/>
      <c r="D2305" s="122"/>
      <c r="E2305" s="3"/>
      <c r="F2305" s="3"/>
      <c r="G2305" s="3"/>
      <c r="H2305" s="3"/>
      <c r="I2305" s="120"/>
      <c r="J2305" s="3"/>
      <c r="K2305" s="95" t="str" cm="1">
        <f t="array" ref="K2305">IF(OR($J$14 = "A",$J$14 = "B",$J$14 = "C"),IF(I2305="","",IF(LEN(I2305)&gt;2,_xlfn.IFS(ISNUMBER(SEARCH("_",I2305)),I2305,ISNUMBER(SEARCH(", ",I2305)),SUBSTITUTE(I2305,", ","_"),ISNUMBER(SEARCH("/ ",I2305)),SUBSTITUTE(I2305,"/ ","_"),ISNUMBER(SEARCH(",",I2305)),SUBSTITUTE(I2305,",","_"),ISNUMBER(SEARCH("/",I2305)),SUBSTITUTE(I2305,"/","_"),ISNUMBER(SEARCH("",I2305)),I2305),I2305)),IF(OR($J$14 = "J",$J$14 = "K"),"",IF(D2305="","",IF(LEN(D2305)&gt;2,_xlfn.IFS(ISNUMBER(SEARCH("_",D2305)),D2305,ISNUMBER(SEARCH(", ",D2305)),SUBSTITUTE(D2305,", ","_"),ISNUMBER(SEARCH("/ ",D2305)),SUBSTITUTE(D2305,"/ ","_"),ISNUMBER(SEARCH(",",D2305)),SUBSTITUTE(D2305,",","_"),ISNUMBER(SEARCH("/",D2305)),SUBSTITUTE(D2305,"/","_"),ISNUMBER(SEARCH("",D2305)),D2305),D2305))))</f>
        <v/>
      </c>
      <c r="L2305" s="1"/>
      <c r="M2305" s="1" t="str">
        <f t="shared" si="176"/>
        <v/>
      </c>
      <c r="N2305" s="94" t="str">
        <f>IF($L2305="None","",IF(ISERROR(VLOOKUP($L2305,Info!$B$4:$B$266,1,FALSE)),"",VLOOKUP($L2305,Info!$B$4:$L$266,5,FALSE)))</f>
        <v/>
      </c>
      <c r="O2305" s="94" t="str">
        <f>IF(K2305="","",IF(AND($J$12&lt;&gt;"ABC",N2305="3"),"BAC",IF(N2305="3","ABC",IF($J$12&lt;&gt;"ABC",IF($J$10="Standard",VLOOKUP(K2305,Info!$BE$4:$BF$481,2,FALSE),VLOOKUP(K2305,Info!$BI$4:$BJ$482,2,FALSE)),IF($J$10="Standard",VLOOKUP(K2305,Info!$AG$4:$AH$2994,2,FALSE),VLOOKUP(K2305,Info!$AK$4:$AL$2997,2,FALSE))))))</f>
        <v/>
      </c>
      <c r="P2305" s="94" t="str">
        <f>IF($L2305="None","",IF(ISERROR(VLOOKUP($L2305,Info!$B$4:$B$266,1,FALSE)),"",VLOOKUP($L2305,Info!$B$4:$L$266,3,FALSE)))</f>
        <v/>
      </c>
      <c r="Q2305" s="96" t="str">
        <f>IF($L2305="None","",IF(ISERROR(VLOOKUP($L2305,Info!$B$4:$B$266,1,FALSE)),"",VLOOKUP($L2305,Info!$B$4:$L$266,4,FALSE)))</f>
        <v/>
      </c>
      <c r="R2305" s="1"/>
      <c r="S2305" s="6" t="str">
        <f t="shared" si="177"/>
        <v/>
      </c>
      <c r="T2305" s="6" t="str">
        <f>IF($L2305="None","",IF(ISERROR(VLOOKUP($L2305,Info!$B$4:$B$266,1,FALSE)),"",VLOOKUP($L2305,Info!$B$4:$L$266,11,FALSE)))</f>
        <v/>
      </c>
      <c r="U2305" s="1"/>
      <c r="V2305" s="1"/>
      <c r="W2305" s="1"/>
      <c r="X2305" s="1" t="str">
        <f>IF($L2305="None","",IF(ISERROR(VLOOKUP($L2305,Info!$B$4:$B$266,1,FALSE)),"",IF(OR(W2305="Metallic Liquid Tight",W2305="Non-Metallic Liquid Tight",W2305="LSZH",W2305="Greenfield"),VLOOKUP($L2305,Info!$B$4:$L$266,7,FALSE),"N/A")))</f>
        <v/>
      </c>
      <c r="Y2305" s="1"/>
      <c r="Z2305" s="96" t="str">
        <f>IF($L2305="None","",IF(ISERROR(VLOOKUP($L2305,Info!$B$4:$B$266,1,FALSE)),"",VLOOKUP($L2305,Info!$B$4:$L$266,9,FALSE)))</f>
        <v/>
      </c>
      <c r="AA2305" s="96" t="str">
        <f>IF($L2305="None","",IF(ISERROR(VLOOKUP($L2305,Info!$B$4:$B$266,1,FALSE)),"",VLOOKUP($L2305,Info!$B$4:$L$266,8,FALSE)))</f>
        <v/>
      </c>
      <c r="AB2305" s="96" t="str">
        <f>IF($L2305="None","",IF(ISERROR(VLOOKUP($L2305,Info!$B$4:$B$266,1,FALSE)),"",VLOOKUP($L2305,Info!$B$4:$L$266,10,FALSE)))</f>
        <v/>
      </c>
      <c r="AC2305" s="1" t="str">
        <f>IF(W2305="SO Cable","Black,White",IF(O2305="","",IF(P2305="","",IF($J$12&lt;&gt;"ABC",IF(P2305&lt;="250",VLOOKUP(O2305,Info!$AZ$4:$BB$22,3,FALSE),VLOOKUP(O2305,Info!$AZ$23:$BB$39,3,FALSE)),IF(P2305&lt;="250",VLOOKUP(O2305,Info!$AO$4:$AQ$22,3,FALSE),VLOOKUP(O2305,Info!$AO$23:$AP$39,3,FALSE))))))</f>
        <v/>
      </c>
      <c r="AD2305" s="1"/>
      <c r="AE2305" s="1" t="str">
        <f>IF($L2305="None","",IF(ISERROR(VLOOKUP($L2305,Info!$B$4:$B$266,1,FALSE)),"",VLOOKUP($L2305,Info!$B$4:$L$266,4,FALSE)))</f>
        <v/>
      </c>
      <c r="AF2305" s="1" t="str">
        <f>IF($L2305="None","",IF(ISERROR(VLOOKUP($L2305,Info!$B$4:$B$266,1,FALSE)),"",VLOOKUP($L2305,Info!$B$4:$L$266,6,FALSE)))</f>
        <v/>
      </c>
      <c r="AG2305" s="1"/>
      <c r="AH2305" s="33" t="str" cm="1">
        <f t="array" ref="AH2305">IF(AND(L2305&lt;&gt;"",O2305&lt;&gt;"",R2305:S2305&lt;&gt;"",W2305:X2305&lt;&gt;"",Z2305:AA2305&lt;&gt;"",AC2305&lt;&gt;""),"Good","Bad")</f>
        <v>Bad</v>
      </c>
      <c r="AL2305" t="str" cm="1">
        <f t="array" ref="AL2305">IF(R2305&gt;0,_xlfn.IFS(COUNTIF($L$20:L2305,"&lt;&gt;")&lt;101,1,COUNTIF($L$20:L2305,"&lt;&gt;")&lt;201,2,COUNTIF($L$20:L2305,"&lt;&gt;")&lt;301,3,COUNTIF($L$20:L2305,"&lt;&gt;")&lt;401,4,COUNTIF($L$20:L2305,"&lt;&gt;")&lt;501,5,COUNTIF($L$20:L2305,"&lt;&gt;")&lt;601,6,COUNTIF($L$20:L2305,"&lt;&gt;")&lt;701,7,COUNTIF($L$20:L2305,"&lt;&gt;")&lt;801,8,COUNTIF($L$20:L2305,"&lt;&gt;")&lt;901,9,COUNTIF($L$20:L2305,"&lt;&gt;")&lt;1001,10,COUNTIF($L$20:L2305,"&lt;&gt;")&lt;1101,11,COUNTIF($L$20:L2305,"&lt;&gt;")&lt;1201,12,COUNTIF($L$20:L2305,"&lt;&gt;")&lt;1301,13,COUNTIF($L$20:L2305,"&lt;&gt;")&lt;1401,14,COUNTIF($L$20:L2305,"&lt;&gt;")&lt;1501,15,COUNTIF($L$20:L2305,"&lt;&gt;")&lt;1601,16,COUNTIF($L$20:L2305,"&lt;&gt;")&lt;1701,17,COUNTIF($L$20:L2305,"&lt;&gt;")&lt;1801,18,COUNTIF($L$20:L2305,"&lt;&gt;")&lt;1901,19,COUNTIF($L$20:L2305,"&lt;&gt;")&lt;2001,20,COUNTIF($L$20:L2305,"&lt;&gt;")&lt;2101,21,COUNTIF($L$20:L2305,"&lt;&gt;")&lt;2201,22,COUNTIF($L$20:L2305,"&lt;&gt;")&lt;2301,23,COUNTIF($L$20:L2305,"&lt;&gt;")&lt;2401,24,COUNTIF($L$20:L2305,"&lt;&gt;")&lt;2501,25,COUNTIF($L$20:L2305,"&lt;&gt;")&lt;2601,26,COUNTIF($L$20:L2305,"&lt;&gt;")&lt;2701,27,COUNTIF($L$20:L2305,"&lt;&gt;")&lt;2801,28,COUNTIF($L$20:L2305,"&lt;&gt;")&lt;2901,29,COUNTIF($L$20:L2305,"&lt;&gt;")&lt;3001,30),"")</f>
        <v/>
      </c>
      <c r="AM2305" t="str">
        <f t="shared" si="175"/>
        <v/>
      </c>
      <c r="AN2305" t="str">
        <f t="shared" si="179"/>
        <v/>
      </c>
      <c r="AP2305" t="str">
        <f t="shared" si="178"/>
        <v/>
      </c>
      <c r="AQ2305" t="str">
        <f>IF(AO2305="","",COUNTIFS(AM2305:$AM$3019,AO2305))</f>
        <v/>
      </c>
    </row>
    <row r="2306" spans="1:43" x14ac:dyDescent="0.25">
      <c r="A2306" s="6" t="str">
        <f>IF(COUNT($A$20:A2305)&lt;&gt;$B$4,IF(A2305="","",A2305+1),"")</f>
        <v/>
      </c>
      <c r="B2306" s="3"/>
      <c r="C2306" s="3"/>
      <c r="D2306" s="122"/>
      <c r="E2306" s="3"/>
      <c r="F2306" s="3"/>
      <c r="G2306" s="3"/>
      <c r="H2306" s="3"/>
      <c r="I2306" s="120"/>
      <c r="J2306" s="3"/>
      <c r="K2306" s="95" t="str" cm="1">
        <f t="array" ref="K2306">IF(OR($J$14 = "A",$J$14 = "B",$J$14 = "C"),IF(I2306="","",IF(LEN(I2306)&gt;2,_xlfn.IFS(ISNUMBER(SEARCH("_",I2306)),I2306,ISNUMBER(SEARCH(", ",I2306)),SUBSTITUTE(I2306,", ","_"),ISNUMBER(SEARCH("/ ",I2306)),SUBSTITUTE(I2306,"/ ","_"),ISNUMBER(SEARCH(",",I2306)),SUBSTITUTE(I2306,",","_"),ISNUMBER(SEARCH("/",I2306)),SUBSTITUTE(I2306,"/","_"),ISNUMBER(SEARCH("",I2306)),I2306),I2306)),IF(OR($J$14 = "J",$J$14 = "K"),"",IF(D2306="","",IF(LEN(D2306)&gt;2,_xlfn.IFS(ISNUMBER(SEARCH("_",D2306)),D2306,ISNUMBER(SEARCH(", ",D2306)),SUBSTITUTE(D2306,", ","_"),ISNUMBER(SEARCH("/ ",D2306)),SUBSTITUTE(D2306,"/ ","_"),ISNUMBER(SEARCH(",",D2306)),SUBSTITUTE(D2306,",","_"),ISNUMBER(SEARCH("/",D2306)),SUBSTITUTE(D2306,"/","_"),ISNUMBER(SEARCH("",D2306)),D2306),D2306))))</f>
        <v/>
      </c>
      <c r="L2306" s="1"/>
      <c r="M2306" s="1" t="str">
        <f t="shared" si="176"/>
        <v/>
      </c>
      <c r="N2306" s="94" t="str">
        <f>IF($L2306="None","",IF(ISERROR(VLOOKUP($L2306,Info!$B$4:$B$266,1,FALSE)),"",VLOOKUP($L2306,Info!$B$4:$L$266,5,FALSE)))</f>
        <v/>
      </c>
      <c r="O2306" s="94" t="str">
        <f>IF(K2306="","",IF(AND($J$12&lt;&gt;"ABC",N2306="3"),"BAC",IF(N2306="3","ABC",IF($J$12&lt;&gt;"ABC",IF($J$10="Standard",VLOOKUP(K2306,Info!$BE$4:$BF$481,2,FALSE),VLOOKUP(K2306,Info!$BI$4:$BJ$482,2,FALSE)),IF($J$10="Standard",VLOOKUP(K2306,Info!$AG$4:$AH$2994,2,FALSE),VLOOKUP(K2306,Info!$AK$4:$AL$2997,2,FALSE))))))</f>
        <v/>
      </c>
      <c r="P2306" s="94" t="str">
        <f>IF($L2306="None","",IF(ISERROR(VLOOKUP($L2306,Info!$B$4:$B$266,1,FALSE)),"",VLOOKUP($L2306,Info!$B$4:$L$266,3,FALSE)))</f>
        <v/>
      </c>
      <c r="Q2306" s="96" t="str">
        <f>IF($L2306="None","",IF(ISERROR(VLOOKUP($L2306,Info!$B$4:$B$266,1,FALSE)),"",VLOOKUP($L2306,Info!$B$4:$L$266,4,FALSE)))</f>
        <v/>
      </c>
      <c r="R2306" s="1"/>
      <c r="S2306" s="6" t="str">
        <f t="shared" si="177"/>
        <v/>
      </c>
      <c r="T2306" s="6" t="str">
        <f>IF($L2306="None","",IF(ISERROR(VLOOKUP($L2306,Info!$B$4:$B$266,1,FALSE)),"",VLOOKUP($L2306,Info!$B$4:$L$266,11,FALSE)))</f>
        <v/>
      </c>
      <c r="U2306" s="1"/>
      <c r="V2306" s="1"/>
      <c r="W2306" s="1"/>
      <c r="X2306" s="1" t="str">
        <f>IF($L2306="None","",IF(ISERROR(VLOOKUP($L2306,Info!$B$4:$B$266,1,FALSE)),"",IF(OR(W2306="Metallic Liquid Tight",W2306="Non-Metallic Liquid Tight",W2306="LSZH",W2306="Greenfield"),VLOOKUP($L2306,Info!$B$4:$L$266,7,FALSE),"N/A")))</f>
        <v/>
      </c>
      <c r="Y2306" s="1"/>
      <c r="Z2306" s="96" t="str">
        <f>IF($L2306="None","",IF(ISERROR(VLOOKUP($L2306,Info!$B$4:$B$266,1,FALSE)),"",VLOOKUP($L2306,Info!$B$4:$L$266,9,FALSE)))</f>
        <v/>
      </c>
      <c r="AA2306" s="96" t="str">
        <f>IF($L2306="None","",IF(ISERROR(VLOOKUP($L2306,Info!$B$4:$B$266,1,FALSE)),"",VLOOKUP($L2306,Info!$B$4:$L$266,8,FALSE)))</f>
        <v/>
      </c>
      <c r="AB2306" s="96" t="str">
        <f>IF($L2306="None","",IF(ISERROR(VLOOKUP($L2306,Info!$B$4:$B$266,1,FALSE)),"",VLOOKUP($L2306,Info!$B$4:$L$266,10,FALSE)))</f>
        <v/>
      </c>
      <c r="AC2306" s="1" t="str">
        <f>IF(W2306="SO Cable","Black,White",IF(O2306="","",IF(P2306="","",IF($J$12&lt;&gt;"ABC",IF(P2306&lt;="250",VLOOKUP(O2306,Info!$AZ$4:$BB$22,3,FALSE),VLOOKUP(O2306,Info!$AZ$23:$BB$39,3,FALSE)),IF(P2306&lt;="250",VLOOKUP(O2306,Info!$AO$4:$AQ$22,3,FALSE),VLOOKUP(O2306,Info!$AO$23:$AP$39,3,FALSE))))))</f>
        <v/>
      </c>
      <c r="AD2306" s="1"/>
      <c r="AE2306" s="1" t="str">
        <f>IF($L2306="None","",IF(ISERROR(VLOOKUP($L2306,Info!$B$4:$B$266,1,FALSE)),"",VLOOKUP($L2306,Info!$B$4:$L$266,4,FALSE)))</f>
        <v/>
      </c>
      <c r="AF2306" s="1" t="str">
        <f>IF($L2306="None","",IF(ISERROR(VLOOKUP($L2306,Info!$B$4:$B$266,1,FALSE)),"",VLOOKUP($L2306,Info!$B$4:$L$266,6,FALSE)))</f>
        <v/>
      </c>
      <c r="AG2306" s="1"/>
      <c r="AH2306" s="33" t="str" cm="1">
        <f t="array" ref="AH2306">IF(AND(L2306&lt;&gt;"",O2306&lt;&gt;"",R2306:S2306&lt;&gt;"",W2306:X2306&lt;&gt;"",Z2306:AA2306&lt;&gt;"",AC2306&lt;&gt;""),"Good","Bad")</f>
        <v>Bad</v>
      </c>
      <c r="AL2306" t="str" cm="1">
        <f t="array" ref="AL2306">IF(R2306&gt;0,_xlfn.IFS(COUNTIF($L$20:L2306,"&lt;&gt;")&lt;101,1,COUNTIF($L$20:L2306,"&lt;&gt;")&lt;201,2,COUNTIF($L$20:L2306,"&lt;&gt;")&lt;301,3,COUNTIF($L$20:L2306,"&lt;&gt;")&lt;401,4,COUNTIF($L$20:L2306,"&lt;&gt;")&lt;501,5,COUNTIF($L$20:L2306,"&lt;&gt;")&lt;601,6,COUNTIF($L$20:L2306,"&lt;&gt;")&lt;701,7,COUNTIF($L$20:L2306,"&lt;&gt;")&lt;801,8,COUNTIF($L$20:L2306,"&lt;&gt;")&lt;901,9,COUNTIF($L$20:L2306,"&lt;&gt;")&lt;1001,10,COUNTIF($L$20:L2306,"&lt;&gt;")&lt;1101,11,COUNTIF($L$20:L2306,"&lt;&gt;")&lt;1201,12,COUNTIF($L$20:L2306,"&lt;&gt;")&lt;1301,13,COUNTIF($L$20:L2306,"&lt;&gt;")&lt;1401,14,COUNTIF($L$20:L2306,"&lt;&gt;")&lt;1501,15,COUNTIF($L$20:L2306,"&lt;&gt;")&lt;1601,16,COUNTIF($L$20:L2306,"&lt;&gt;")&lt;1701,17,COUNTIF($L$20:L2306,"&lt;&gt;")&lt;1801,18,COUNTIF($L$20:L2306,"&lt;&gt;")&lt;1901,19,COUNTIF($L$20:L2306,"&lt;&gt;")&lt;2001,20,COUNTIF($L$20:L2306,"&lt;&gt;")&lt;2101,21,COUNTIF($L$20:L2306,"&lt;&gt;")&lt;2201,22,COUNTIF($L$20:L2306,"&lt;&gt;")&lt;2301,23,COUNTIF($L$20:L2306,"&lt;&gt;")&lt;2401,24,COUNTIF($L$20:L2306,"&lt;&gt;")&lt;2501,25,COUNTIF($L$20:L2306,"&lt;&gt;")&lt;2601,26,COUNTIF($L$20:L2306,"&lt;&gt;")&lt;2701,27,COUNTIF($L$20:L2306,"&lt;&gt;")&lt;2801,28,COUNTIF($L$20:L2306,"&lt;&gt;")&lt;2901,29,COUNTIF($L$20:L2306,"&lt;&gt;")&lt;3001,30),"")</f>
        <v/>
      </c>
      <c r="AM2306" t="str">
        <f t="shared" si="175"/>
        <v/>
      </c>
      <c r="AN2306" t="str">
        <f t="shared" si="179"/>
        <v/>
      </c>
      <c r="AP2306" t="str">
        <f t="shared" si="178"/>
        <v/>
      </c>
      <c r="AQ2306" t="str">
        <f>IF(AO2306="","",COUNTIFS(AM2306:$AM$3019,AO2306))</f>
        <v/>
      </c>
    </row>
    <row r="2307" spans="1:43" x14ac:dyDescent="0.25">
      <c r="A2307" s="6" t="str">
        <f>IF(COUNT($A$20:A2306)&lt;&gt;$B$4,IF(A2306="","",A2306+1),"")</f>
        <v/>
      </c>
      <c r="B2307" s="3"/>
      <c r="C2307" s="3"/>
      <c r="D2307" s="122"/>
      <c r="E2307" s="3"/>
      <c r="F2307" s="3"/>
      <c r="G2307" s="3"/>
      <c r="H2307" s="3"/>
      <c r="I2307" s="120"/>
      <c r="J2307" s="3"/>
      <c r="K2307" s="95" t="str" cm="1">
        <f t="array" ref="K2307">IF(OR($J$14 = "A",$J$14 = "B",$J$14 = "C"),IF(I2307="","",IF(LEN(I2307)&gt;2,_xlfn.IFS(ISNUMBER(SEARCH("_",I2307)),I2307,ISNUMBER(SEARCH(", ",I2307)),SUBSTITUTE(I2307,", ","_"),ISNUMBER(SEARCH("/ ",I2307)),SUBSTITUTE(I2307,"/ ","_"),ISNUMBER(SEARCH(",",I2307)),SUBSTITUTE(I2307,",","_"),ISNUMBER(SEARCH("/",I2307)),SUBSTITUTE(I2307,"/","_"),ISNUMBER(SEARCH("",I2307)),I2307),I2307)),IF(OR($J$14 = "J",$J$14 = "K"),"",IF(D2307="","",IF(LEN(D2307)&gt;2,_xlfn.IFS(ISNUMBER(SEARCH("_",D2307)),D2307,ISNUMBER(SEARCH(", ",D2307)),SUBSTITUTE(D2307,", ","_"),ISNUMBER(SEARCH("/ ",D2307)),SUBSTITUTE(D2307,"/ ","_"),ISNUMBER(SEARCH(",",D2307)),SUBSTITUTE(D2307,",","_"),ISNUMBER(SEARCH("/",D2307)),SUBSTITUTE(D2307,"/","_"),ISNUMBER(SEARCH("",D2307)),D2307),D2307))))</f>
        <v/>
      </c>
      <c r="L2307" s="1"/>
      <c r="M2307" s="1" t="str">
        <f t="shared" si="176"/>
        <v/>
      </c>
      <c r="N2307" s="94" t="str">
        <f>IF($L2307="None","",IF(ISERROR(VLOOKUP($L2307,Info!$B$4:$B$266,1,FALSE)),"",VLOOKUP($L2307,Info!$B$4:$L$266,5,FALSE)))</f>
        <v/>
      </c>
      <c r="O2307" s="94" t="str">
        <f>IF(K2307="","",IF(AND($J$12&lt;&gt;"ABC",N2307="3"),"BAC",IF(N2307="3","ABC",IF($J$12&lt;&gt;"ABC",IF($J$10="Standard",VLOOKUP(K2307,Info!$BE$4:$BF$481,2,FALSE),VLOOKUP(K2307,Info!$BI$4:$BJ$482,2,FALSE)),IF($J$10="Standard",VLOOKUP(K2307,Info!$AG$4:$AH$2994,2,FALSE),VLOOKUP(K2307,Info!$AK$4:$AL$2997,2,FALSE))))))</f>
        <v/>
      </c>
      <c r="P2307" s="94" t="str">
        <f>IF($L2307="None","",IF(ISERROR(VLOOKUP($L2307,Info!$B$4:$B$266,1,FALSE)),"",VLOOKUP($L2307,Info!$B$4:$L$266,3,FALSE)))</f>
        <v/>
      </c>
      <c r="Q2307" s="96" t="str">
        <f>IF($L2307="None","",IF(ISERROR(VLOOKUP($L2307,Info!$B$4:$B$266,1,FALSE)),"",VLOOKUP($L2307,Info!$B$4:$L$266,4,FALSE)))</f>
        <v/>
      </c>
      <c r="R2307" s="1"/>
      <c r="S2307" s="6" t="str">
        <f t="shared" si="177"/>
        <v/>
      </c>
      <c r="T2307" s="6" t="str">
        <f>IF($L2307="None","",IF(ISERROR(VLOOKUP($L2307,Info!$B$4:$B$266,1,FALSE)),"",VLOOKUP($L2307,Info!$B$4:$L$266,11,FALSE)))</f>
        <v/>
      </c>
      <c r="U2307" s="1"/>
      <c r="V2307" s="1"/>
      <c r="W2307" s="1"/>
      <c r="X2307" s="1" t="str">
        <f>IF($L2307="None","",IF(ISERROR(VLOOKUP($L2307,Info!$B$4:$B$266,1,FALSE)),"",IF(OR(W2307="Metallic Liquid Tight",W2307="Non-Metallic Liquid Tight",W2307="LSZH",W2307="Greenfield"),VLOOKUP($L2307,Info!$B$4:$L$266,7,FALSE),"N/A")))</f>
        <v/>
      </c>
      <c r="Y2307" s="1"/>
      <c r="Z2307" s="96" t="str">
        <f>IF($L2307="None","",IF(ISERROR(VLOOKUP($L2307,Info!$B$4:$B$266,1,FALSE)),"",VLOOKUP($L2307,Info!$B$4:$L$266,9,FALSE)))</f>
        <v/>
      </c>
      <c r="AA2307" s="96" t="str">
        <f>IF($L2307="None","",IF(ISERROR(VLOOKUP($L2307,Info!$B$4:$B$266,1,FALSE)),"",VLOOKUP($L2307,Info!$B$4:$L$266,8,FALSE)))</f>
        <v/>
      </c>
      <c r="AB2307" s="96" t="str">
        <f>IF($L2307="None","",IF(ISERROR(VLOOKUP($L2307,Info!$B$4:$B$266,1,FALSE)),"",VLOOKUP($L2307,Info!$B$4:$L$266,10,FALSE)))</f>
        <v/>
      </c>
      <c r="AC2307" s="1" t="str">
        <f>IF(W2307="SO Cable","Black,White",IF(O2307="","",IF(P2307="","",IF($J$12&lt;&gt;"ABC",IF(P2307&lt;="250",VLOOKUP(O2307,Info!$AZ$4:$BB$22,3,FALSE),VLOOKUP(O2307,Info!$AZ$23:$BB$39,3,FALSE)),IF(P2307&lt;="250",VLOOKUP(O2307,Info!$AO$4:$AQ$22,3,FALSE),VLOOKUP(O2307,Info!$AO$23:$AP$39,3,FALSE))))))</f>
        <v/>
      </c>
      <c r="AD2307" s="1"/>
      <c r="AE2307" s="1" t="str">
        <f>IF($L2307="None","",IF(ISERROR(VLOOKUP($L2307,Info!$B$4:$B$266,1,FALSE)),"",VLOOKUP($L2307,Info!$B$4:$L$266,4,FALSE)))</f>
        <v/>
      </c>
      <c r="AF2307" s="1" t="str">
        <f>IF($L2307="None","",IF(ISERROR(VLOOKUP($L2307,Info!$B$4:$B$266,1,FALSE)),"",VLOOKUP($L2307,Info!$B$4:$L$266,6,FALSE)))</f>
        <v/>
      </c>
      <c r="AG2307" s="1"/>
      <c r="AH2307" s="33" t="str" cm="1">
        <f t="array" ref="AH2307">IF(AND(L2307&lt;&gt;"",O2307&lt;&gt;"",R2307:S2307&lt;&gt;"",W2307:X2307&lt;&gt;"",Z2307:AA2307&lt;&gt;"",AC2307&lt;&gt;""),"Good","Bad")</f>
        <v>Bad</v>
      </c>
      <c r="AL2307" t="str" cm="1">
        <f t="array" ref="AL2307">IF(R2307&gt;0,_xlfn.IFS(COUNTIF($L$20:L2307,"&lt;&gt;")&lt;101,1,COUNTIF($L$20:L2307,"&lt;&gt;")&lt;201,2,COUNTIF($L$20:L2307,"&lt;&gt;")&lt;301,3,COUNTIF($L$20:L2307,"&lt;&gt;")&lt;401,4,COUNTIF($L$20:L2307,"&lt;&gt;")&lt;501,5,COUNTIF($L$20:L2307,"&lt;&gt;")&lt;601,6,COUNTIF($L$20:L2307,"&lt;&gt;")&lt;701,7,COUNTIF($L$20:L2307,"&lt;&gt;")&lt;801,8,COUNTIF($L$20:L2307,"&lt;&gt;")&lt;901,9,COUNTIF($L$20:L2307,"&lt;&gt;")&lt;1001,10,COUNTIF($L$20:L2307,"&lt;&gt;")&lt;1101,11,COUNTIF($L$20:L2307,"&lt;&gt;")&lt;1201,12,COUNTIF($L$20:L2307,"&lt;&gt;")&lt;1301,13,COUNTIF($L$20:L2307,"&lt;&gt;")&lt;1401,14,COUNTIF($L$20:L2307,"&lt;&gt;")&lt;1501,15,COUNTIF($L$20:L2307,"&lt;&gt;")&lt;1601,16,COUNTIF($L$20:L2307,"&lt;&gt;")&lt;1701,17,COUNTIF($L$20:L2307,"&lt;&gt;")&lt;1801,18,COUNTIF($L$20:L2307,"&lt;&gt;")&lt;1901,19,COUNTIF($L$20:L2307,"&lt;&gt;")&lt;2001,20,COUNTIF($L$20:L2307,"&lt;&gt;")&lt;2101,21,COUNTIF($L$20:L2307,"&lt;&gt;")&lt;2201,22,COUNTIF($L$20:L2307,"&lt;&gt;")&lt;2301,23,COUNTIF($L$20:L2307,"&lt;&gt;")&lt;2401,24,COUNTIF($L$20:L2307,"&lt;&gt;")&lt;2501,25,COUNTIF($L$20:L2307,"&lt;&gt;")&lt;2601,26,COUNTIF($L$20:L2307,"&lt;&gt;")&lt;2701,27,COUNTIF($L$20:L2307,"&lt;&gt;")&lt;2801,28,COUNTIF($L$20:L2307,"&lt;&gt;")&lt;2901,29,COUNTIF($L$20:L2307,"&lt;&gt;")&lt;3001,30),"")</f>
        <v/>
      </c>
      <c r="AM2307" t="str">
        <f t="shared" si="175"/>
        <v/>
      </c>
      <c r="AN2307" t="str">
        <f t="shared" si="179"/>
        <v/>
      </c>
      <c r="AP2307" t="str">
        <f t="shared" si="178"/>
        <v/>
      </c>
      <c r="AQ2307" t="str">
        <f>IF(AO2307="","",COUNTIFS(AM2307:$AM$3019,AO2307))</f>
        <v/>
      </c>
    </row>
    <row r="2308" spans="1:43" x14ac:dyDescent="0.25">
      <c r="A2308" s="6" t="str">
        <f>IF(COUNT($A$20:A2307)&lt;&gt;$B$4,IF(A2307="","",A2307+1),"")</f>
        <v/>
      </c>
      <c r="B2308" s="3"/>
      <c r="C2308" s="3"/>
      <c r="D2308" s="122"/>
      <c r="E2308" s="3"/>
      <c r="F2308" s="3"/>
      <c r="G2308" s="3"/>
      <c r="H2308" s="3"/>
      <c r="I2308" s="120"/>
      <c r="J2308" s="3"/>
      <c r="K2308" s="95" t="str" cm="1">
        <f t="array" ref="K2308">IF(OR($J$14 = "A",$J$14 = "B",$J$14 = "C"),IF(I2308="","",IF(LEN(I2308)&gt;2,_xlfn.IFS(ISNUMBER(SEARCH("_",I2308)),I2308,ISNUMBER(SEARCH(", ",I2308)),SUBSTITUTE(I2308,", ","_"),ISNUMBER(SEARCH("/ ",I2308)),SUBSTITUTE(I2308,"/ ","_"),ISNUMBER(SEARCH(",",I2308)),SUBSTITUTE(I2308,",","_"),ISNUMBER(SEARCH("/",I2308)),SUBSTITUTE(I2308,"/","_"),ISNUMBER(SEARCH("",I2308)),I2308),I2308)),IF(OR($J$14 = "J",$J$14 = "K"),"",IF(D2308="","",IF(LEN(D2308)&gt;2,_xlfn.IFS(ISNUMBER(SEARCH("_",D2308)),D2308,ISNUMBER(SEARCH(", ",D2308)),SUBSTITUTE(D2308,", ","_"),ISNUMBER(SEARCH("/ ",D2308)),SUBSTITUTE(D2308,"/ ","_"),ISNUMBER(SEARCH(",",D2308)),SUBSTITUTE(D2308,",","_"),ISNUMBER(SEARCH("/",D2308)),SUBSTITUTE(D2308,"/","_"),ISNUMBER(SEARCH("",D2308)),D2308),D2308))))</f>
        <v/>
      </c>
      <c r="L2308" s="1"/>
      <c r="M2308" s="1" t="str">
        <f t="shared" si="176"/>
        <v/>
      </c>
      <c r="N2308" s="94" t="str">
        <f>IF($L2308="None","",IF(ISERROR(VLOOKUP($L2308,Info!$B$4:$B$266,1,FALSE)),"",VLOOKUP($L2308,Info!$B$4:$L$266,5,FALSE)))</f>
        <v/>
      </c>
      <c r="O2308" s="94" t="str">
        <f>IF(K2308="","",IF(AND($J$12&lt;&gt;"ABC",N2308="3"),"BAC",IF(N2308="3","ABC",IF($J$12&lt;&gt;"ABC",IF($J$10="Standard",VLOOKUP(K2308,Info!$BE$4:$BF$481,2,FALSE),VLOOKUP(K2308,Info!$BI$4:$BJ$482,2,FALSE)),IF($J$10="Standard",VLOOKUP(K2308,Info!$AG$4:$AH$2994,2,FALSE),VLOOKUP(K2308,Info!$AK$4:$AL$2997,2,FALSE))))))</f>
        <v/>
      </c>
      <c r="P2308" s="94" t="str">
        <f>IF($L2308="None","",IF(ISERROR(VLOOKUP($L2308,Info!$B$4:$B$266,1,FALSE)),"",VLOOKUP($L2308,Info!$B$4:$L$266,3,FALSE)))</f>
        <v/>
      </c>
      <c r="Q2308" s="96" t="str">
        <f>IF($L2308="None","",IF(ISERROR(VLOOKUP($L2308,Info!$B$4:$B$266,1,FALSE)),"",VLOOKUP($L2308,Info!$B$4:$L$266,4,FALSE)))</f>
        <v/>
      </c>
      <c r="R2308" s="1"/>
      <c r="S2308" s="6" t="str">
        <f t="shared" si="177"/>
        <v/>
      </c>
      <c r="T2308" s="6" t="str">
        <f>IF($L2308="None","",IF(ISERROR(VLOOKUP($L2308,Info!$B$4:$B$266,1,FALSE)),"",VLOOKUP($L2308,Info!$B$4:$L$266,11,FALSE)))</f>
        <v/>
      </c>
      <c r="U2308" s="1"/>
      <c r="V2308" s="1"/>
      <c r="W2308" s="1"/>
      <c r="X2308" s="1" t="str">
        <f>IF($L2308="None","",IF(ISERROR(VLOOKUP($L2308,Info!$B$4:$B$266,1,FALSE)),"",IF(OR(W2308="Metallic Liquid Tight",W2308="Non-Metallic Liquid Tight",W2308="LSZH",W2308="Greenfield"),VLOOKUP($L2308,Info!$B$4:$L$266,7,FALSE),"N/A")))</f>
        <v/>
      </c>
      <c r="Y2308" s="1"/>
      <c r="Z2308" s="96" t="str">
        <f>IF($L2308="None","",IF(ISERROR(VLOOKUP($L2308,Info!$B$4:$B$266,1,FALSE)),"",VLOOKUP($L2308,Info!$B$4:$L$266,9,FALSE)))</f>
        <v/>
      </c>
      <c r="AA2308" s="96" t="str">
        <f>IF($L2308="None","",IF(ISERROR(VLOOKUP($L2308,Info!$B$4:$B$266,1,FALSE)),"",VLOOKUP($L2308,Info!$B$4:$L$266,8,FALSE)))</f>
        <v/>
      </c>
      <c r="AB2308" s="96" t="str">
        <f>IF($L2308="None","",IF(ISERROR(VLOOKUP($L2308,Info!$B$4:$B$266,1,FALSE)),"",VLOOKUP($L2308,Info!$B$4:$L$266,10,FALSE)))</f>
        <v/>
      </c>
      <c r="AC2308" s="1" t="str">
        <f>IF(W2308="SO Cable","Black,White",IF(O2308="","",IF(P2308="","",IF($J$12&lt;&gt;"ABC",IF(P2308&lt;="250",VLOOKUP(O2308,Info!$AZ$4:$BB$22,3,FALSE),VLOOKUP(O2308,Info!$AZ$23:$BB$39,3,FALSE)),IF(P2308&lt;="250",VLOOKUP(O2308,Info!$AO$4:$AQ$22,3,FALSE),VLOOKUP(O2308,Info!$AO$23:$AP$39,3,FALSE))))))</f>
        <v/>
      </c>
      <c r="AD2308" s="1"/>
      <c r="AE2308" s="1" t="str">
        <f>IF($L2308="None","",IF(ISERROR(VLOOKUP($L2308,Info!$B$4:$B$266,1,FALSE)),"",VLOOKUP($L2308,Info!$B$4:$L$266,4,FALSE)))</f>
        <v/>
      </c>
      <c r="AF2308" s="1" t="str">
        <f>IF($L2308="None","",IF(ISERROR(VLOOKUP($L2308,Info!$B$4:$B$266,1,FALSE)),"",VLOOKUP($L2308,Info!$B$4:$L$266,6,FALSE)))</f>
        <v/>
      </c>
      <c r="AG2308" s="1"/>
      <c r="AH2308" s="33" t="str" cm="1">
        <f t="array" ref="AH2308">IF(AND(L2308&lt;&gt;"",O2308&lt;&gt;"",R2308:S2308&lt;&gt;"",W2308:X2308&lt;&gt;"",Z2308:AA2308&lt;&gt;"",AC2308&lt;&gt;""),"Good","Bad")</f>
        <v>Bad</v>
      </c>
      <c r="AL2308" t="str" cm="1">
        <f t="array" ref="AL2308">IF(R2308&gt;0,_xlfn.IFS(COUNTIF($L$20:L2308,"&lt;&gt;")&lt;101,1,COUNTIF($L$20:L2308,"&lt;&gt;")&lt;201,2,COUNTIF($L$20:L2308,"&lt;&gt;")&lt;301,3,COUNTIF($L$20:L2308,"&lt;&gt;")&lt;401,4,COUNTIF($L$20:L2308,"&lt;&gt;")&lt;501,5,COUNTIF($L$20:L2308,"&lt;&gt;")&lt;601,6,COUNTIF($L$20:L2308,"&lt;&gt;")&lt;701,7,COUNTIF($L$20:L2308,"&lt;&gt;")&lt;801,8,COUNTIF($L$20:L2308,"&lt;&gt;")&lt;901,9,COUNTIF($L$20:L2308,"&lt;&gt;")&lt;1001,10,COUNTIF($L$20:L2308,"&lt;&gt;")&lt;1101,11,COUNTIF($L$20:L2308,"&lt;&gt;")&lt;1201,12,COUNTIF($L$20:L2308,"&lt;&gt;")&lt;1301,13,COUNTIF($L$20:L2308,"&lt;&gt;")&lt;1401,14,COUNTIF($L$20:L2308,"&lt;&gt;")&lt;1501,15,COUNTIF($L$20:L2308,"&lt;&gt;")&lt;1601,16,COUNTIF($L$20:L2308,"&lt;&gt;")&lt;1701,17,COUNTIF($L$20:L2308,"&lt;&gt;")&lt;1801,18,COUNTIF($L$20:L2308,"&lt;&gt;")&lt;1901,19,COUNTIF($L$20:L2308,"&lt;&gt;")&lt;2001,20,COUNTIF($L$20:L2308,"&lt;&gt;")&lt;2101,21,COUNTIF($L$20:L2308,"&lt;&gt;")&lt;2201,22,COUNTIF($L$20:L2308,"&lt;&gt;")&lt;2301,23,COUNTIF($L$20:L2308,"&lt;&gt;")&lt;2401,24,COUNTIF($L$20:L2308,"&lt;&gt;")&lt;2501,25,COUNTIF($L$20:L2308,"&lt;&gt;")&lt;2601,26,COUNTIF($L$20:L2308,"&lt;&gt;")&lt;2701,27,COUNTIF($L$20:L2308,"&lt;&gt;")&lt;2801,28,COUNTIF($L$20:L2308,"&lt;&gt;")&lt;2901,29,COUNTIF($L$20:L2308,"&lt;&gt;")&lt;3001,30),"")</f>
        <v/>
      </c>
      <c r="AM2308" t="str">
        <f t="shared" si="175"/>
        <v/>
      </c>
      <c r="AN2308" t="str">
        <f t="shared" si="179"/>
        <v/>
      </c>
      <c r="AP2308" t="str">
        <f t="shared" si="178"/>
        <v/>
      </c>
      <c r="AQ2308" t="str">
        <f>IF(AO2308="","",COUNTIFS(AM2308:$AM$3019,AO2308))</f>
        <v/>
      </c>
    </row>
    <row r="2309" spans="1:43" x14ac:dyDescent="0.25">
      <c r="A2309" s="6" t="str">
        <f>IF(COUNT($A$20:A2308)&lt;&gt;$B$4,IF(A2308="","",A2308+1),"")</f>
        <v/>
      </c>
      <c r="B2309" s="3"/>
      <c r="C2309" s="3"/>
      <c r="D2309" s="122"/>
      <c r="E2309" s="3"/>
      <c r="F2309" s="3"/>
      <c r="G2309" s="3"/>
      <c r="H2309" s="3"/>
      <c r="I2309" s="120"/>
      <c r="J2309" s="3"/>
      <c r="K2309" s="95" t="str" cm="1">
        <f t="array" ref="K2309">IF(OR($J$14 = "A",$J$14 = "B",$J$14 = "C"),IF(I2309="","",IF(LEN(I2309)&gt;2,_xlfn.IFS(ISNUMBER(SEARCH("_",I2309)),I2309,ISNUMBER(SEARCH(", ",I2309)),SUBSTITUTE(I2309,", ","_"),ISNUMBER(SEARCH("/ ",I2309)),SUBSTITUTE(I2309,"/ ","_"),ISNUMBER(SEARCH(",",I2309)),SUBSTITUTE(I2309,",","_"),ISNUMBER(SEARCH("/",I2309)),SUBSTITUTE(I2309,"/","_"),ISNUMBER(SEARCH("",I2309)),I2309),I2309)),IF(OR($J$14 = "J",$J$14 = "K"),"",IF(D2309="","",IF(LEN(D2309)&gt;2,_xlfn.IFS(ISNUMBER(SEARCH("_",D2309)),D2309,ISNUMBER(SEARCH(", ",D2309)),SUBSTITUTE(D2309,", ","_"),ISNUMBER(SEARCH("/ ",D2309)),SUBSTITUTE(D2309,"/ ","_"),ISNUMBER(SEARCH(",",D2309)),SUBSTITUTE(D2309,",","_"),ISNUMBER(SEARCH("/",D2309)),SUBSTITUTE(D2309,"/","_"),ISNUMBER(SEARCH("",D2309)),D2309),D2309))))</f>
        <v/>
      </c>
      <c r="L2309" s="1"/>
      <c r="M2309" s="1" t="str">
        <f t="shared" si="176"/>
        <v/>
      </c>
      <c r="N2309" s="94" t="str">
        <f>IF($L2309="None","",IF(ISERROR(VLOOKUP($L2309,Info!$B$4:$B$266,1,FALSE)),"",VLOOKUP($L2309,Info!$B$4:$L$266,5,FALSE)))</f>
        <v/>
      </c>
      <c r="O2309" s="94" t="str">
        <f>IF(K2309="","",IF(AND($J$12&lt;&gt;"ABC",N2309="3"),"BAC",IF(N2309="3","ABC",IF($J$12&lt;&gt;"ABC",IF($J$10="Standard",VLOOKUP(K2309,Info!$BE$4:$BF$481,2,FALSE),VLOOKUP(K2309,Info!$BI$4:$BJ$482,2,FALSE)),IF($J$10="Standard",VLOOKUP(K2309,Info!$AG$4:$AH$2994,2,FALSE),VLOOKUP(K2309,Info!$AK$4:$AL$2997,2,FALSE))))))</f>
        <v/>
      </c>
      <c r="P2309" s="94" t="str">
        <f>IF($L2309="None","",IF(ISERROR(VLOOKUP($L2309,Info!$B$4:$B$266,1,FALSE)),"",VLOOKUP($L2309,Info!$B$4:$L$266,3,FALSE)))</f>
        <v/>
      </c>
      <c r="Q2309" s="96" t="str">
        <f>IF($L2309="None","",IF(ISERROR(VLOOKUP($L2309,Info!$B$4:$B$266,1,FALSE)),"",VLOOKUP($L2309,Info!$B$4:$L$266,4,FALSE)))</f>
        <v/>
      </c>
      <c r="R2309" s="1"/>
      <c r="S2309" s="6" t="str">
        <f t="shared" si="177"/>
        <v/>
      </c>
      <c r="T2309" s="6" t="str">
        <f>IF($L2309="None","",IF(ISERROR(VLOOKUP($L2309,Info!$B$4:$B$266,1,FALSE)),"",VLOOKUP($L2309,Info!$B$4:$L$266,11,FALSE)))</f>
        <v/>
      </c>
      <c r="U2309" s="1"/>
      <c r="V2309" s="1"/>
      <c r="W2309" s="1"/>
      <c r="X2309" s="1" t="str">
        <f>IF($L2309="None","",IF(ISERROR(VLOOKUP($L2309,Info!$B$4:$B$266,1,FALSE)),"",IF(OR(W2309="Metallic Liquid Tight",W2309="Non-Metallic Liquid Tight",W2309="LSZH",W2309="Greenfield"),VLOOKUP($L2309,Info!$B$4:$L$266,7,FALSE),"N/A")))</f>
        <v/>
      </c>
      <c r="Y2309" s="1"/>
      <c r="Z2309" s="96" t="str">
        <f>IF($L2309="None","",IF(ISERROR(VLOOKUP($L2309,Info!$B$4:$B$266,1,FALSE)),"",VLOOKUP($L2309,Info!$B$4:$L$266,9,FALSE)))</f>
        <v/>
      </c>
      <c r="AA2309" s="96" t="str">
        <f>IF($L2309="None","",IF(ISERROR(VLOOKUP($L2309,Info!$B$4:$B$266,1,FALSE)),"",VLOOKUP($L2309,Info!$B$4:$L$266,8,FALSE)))</f>
        <v/>
      </c>
      <c r="AB2309" s="96" t="str">
        <f>IF($L2309="None","",IF(ISERROR(VLOOKUP($L2309,Info!$B$4:$B$266,1,FALSE)),"",VLOOKUP($L2309,Info!$B$4:$L$266,10,FALSE)))</f>
        <v/>
      </c>
      <c r="AC2309" s="1" t="str">
        <f>IF(W2309="SO Cable","Black,White",IF(O2309="","",IF(P2309="","",IF($J$12&lt;&gt;"ABC",IF(P2309&lt;="250",VLOOKUP(O2309,Info!$AZ$4:$BB$22,3,FALSE),VLOOKUP(O2309,Info!$AZ$23:$BB$39,3,FALSE)),IF(P2309&lt;="250",VLOOKUP(O2309,Info!$AO$4:$AQ$22,3,FALSE),VLOOKUP(O2309,Info!$AO$23:$AP$39,3,FALSE))))))</f>
        <v/>
      </c>
      <c r="AD2309" s="1"/>
      <c r="AE2309" s="1" t="str">
        <f>IF($L2309="None","",IF(ISERROR(VLOOKUP($L2309,Info!$B$4:$B$266,1,FALSE)),"",VLOOKUP($L2309,Info!$B$4:$L$266,4,FALSE)))</f>
        <v/>
      </c>
      <c r="AF2309" s="1" t="str">
        <f>IF($L2309="None","",IF(ISERROR(VLOOKUP($L2309,Info!$B$4:$B$266,1,FALSE)),"",VLOOKUP($L2309,Info!$B$4:$L$266,6,FALSE)))</f>
        <v/>
      </c>
      <c r="AG2309" s="1"/>
      <c r="AH2309" s="33" t="str" cm="1">
        <f t="array" ref="AH2309">IF(AND(L2309&lt;&gt;"",O2309&lt;&gt;"",R2309:S2309&lt;&gt;"",W2309:X2309&lt;&gt;"",Z2309:AA2309&lt;&gt;"",AC2309&lt;&gt;""),"Good","Bad")</f>
        <v>Bad</v>
      </c>
      <c r="AL2309" t="str" cm="1">
        <f t="array" ref="AL2309">IF(R2309&gt;0,_xlfn.IFS(COUNTIF($L$20:L2309,"&lt;&gt;")&lt;101,1,COUNTIF($L$20:L2309,"&lt;&gt;")&lt;201,2,COUNTIF($L$20:L2309,"&lt;&gt;")&lt;301,3,COUNTIF($L$20:L2309,"&lt;&gt;")&lt;401,4,COUNTIF($L$20:L2309,"&lt;&gt;")&lt;501,5,COUNTIF($L$20:L2309,"&lt;&gt;")&lt;601,6,COUNTIF($L$20:L2309,"&lt;&gt;")&lt;701,7,COUNTIF($L$20:L2309,"&lt;&gt;")&lt;801,8,COUNTIF($L$20:L2309,"&lt;&gt;")&lt;901,9,COUNTIF($L$20:L2309,"&lt;&gt;")&lt;1001,10,COUNTIF($L$20:L2309,"&lt;&gt;")&lt;1101,11,COUNTIF($L$20:L2309,"&lt;&gt;")&lt;1201,12,COUNTIF($L$20:L2309,"&lt;&gt;")&lt;1301,13,COUNTIF($L$20:L2309,"&lt;&gt;")&lt;1401,14,COUNTIF($L$20:L2309,"&lt;&gt;")&lt;1501,15,COUNTIF($L$20:L2309,"&lt;&gt;")&lt;1601,16,COUNTIF($L$20:L2309,"&lt;&gt;")&lt;1701,17,COUNTIF($L$20:L2309,"&lt;&gt;")&lt;1801,18,COUNTIF($L$20:L2309,"&lt;&gt;")&lt;1901,19,COUNTIF($L$20:L2309,"&lt;&gt;")&lt;2001,20,COUNTIF($L$20:L2309,"&lt;&gt;")&lt;2101,21,COUNTIF($L$20:L2309,"&lt;&gt;")&lt;2201,22,COUNTIF($L$20:L2309,"&lt;&gt;")&lt;2301,23,COUNTIF($L$20:L2309,"&lt;&gt;")&lt;2401,24,COUNTIF($L$20:L2309,"&lt;&gt;")&lt;2501,25,COUNTIF($L$20:L2309,"&lt;&gt;")&lt;2601,26,COUNTIF($L$20:L2309,"&lt;&gt;")&lt;2701,27,COUNTIF($L$20:L2309,"&lt;&gt;")&lt;2801,28,COUNTIF($L$20:L2309,"&lt;&gt;")&lt;2901,29,COUNTIF($L$20:L2309,"&lt;&gt;")&lt;3001,30),"")</f>
        <v/>
      </c>
      <c r="AM2309" t="str">
        <f t="shared" si="175"/>
        <v/>
      </c>
      <c r="AN2309" t="str">
        <f t="shared" si="179"/>
        <v/>
      </c>
      <c r="AP2309" t="str">
        <f t="shared" si="178"/>
        <v/>
      </c>
      <c r="AQ2309" t="str">
        <f>IF(AO2309="","",COUNTIFS(AM2309:$AM$3019,AO2309))</f>
        <v/>
      </c>
    </row>
    <row r="2310" spans="1:43" x14ac:dyDescent="0.25">
      <c r="A2310" s="6" t="str">
        <f>IF(COUNT($A$20:A2309)&lt;&gt;$B$4,IF(A2309="","",A2309+1),"")</f>
        <v/>
      </c>
      <c r="B2310" s="3"/>
      <c r="C2310" s="3"/>
      <c r="D2310" s="122"/>
      <c r="E2310" s="3"/>
      <c r="F2310" s="3"/>
      <c r="G2310" s="3"/>
      <c r="H2310" s="3"/>
      <c r="I2310" s="120"/>
      <c r="J2310" s="3"/>
      <c r="K2310" s="95" t="str" cm="1">
        <f t="array" ref="K2310">IF(OR($J$14 = "A",$J$14 = "B",$J$14 = "C"),IF(I2310="","",IF(LEN(I2310)&gt;2,_xlfn.IFS(ISNUMBER(SEARCH("_",I2310)),I2310,ISNUMBER(SEARCH(", ",I2310)),SUBSTITUTE(I2310,", ","_"),ISNUMBER(SEARCH("/ ",I2310)),SUBSTITUTE(I2310,"/ ","_"),ISNUMBER(SEARCH(",",I2310)),SUBSTITUTE(I2310,",","_"),ISNUMBER(SEARCH("/",I2310)),SUBSTITUTE(I2310,"/","_"),ISNUMBER(SEARCH("",I2310)),I2310),I2310)),IF(OR($J$14 = "J",$J$14 = "K"),"",IF(D2310="","",IF(LEN(D2310)&gt;2,_xlfn.IFS(ISNUMBER(SEARCH("_",D2310)),D2310,ISNUMBER(SEARCH(", ",D2310)),SUBSTITUTE(D2310,", ","_"),ISNUMBER(SEARCH("/ ",D2310)),SUBSTITUTE(D2310,"/ ","_"),ISNUMBER(SEARCH(",",D2310)),SUBSTITUTE(D2310,",","_"),ISNUMBER(SEARCH("/",D2310)),SUBSTITUTE(D2310,"/","_"),ISNUMBER(SEARCH("",D2310)),D2310),D2310))))</f>
        <v/>
      </c>
      <c r="L2310" s="1"/>
      <c r="M2310" s="1" t="str">
        <f t="shared" si="176"/>
        <v/>
      </c>
      <c r="N2310" s="94" t="str">
        <f>IF($L2310="None","",IF(ISERROR(VLOOKUP($L2310,Info!$B$4:$B$266,1,FALSE)),"",VLOOKUP($L2310,Info!$B$4:$L$266,5,FALSE)))</f>
        <v/>
      </c>
      <c r="O2310" s="94" t="str">
        <f>IF(K2310="","",IF(AND($J$12&lt;&gt;"ABC",N2310="3"),"BAC",IF(N2310="3","ABC",IF($J$12&lt;&gt;"ABC",IF($J$10="Standard",VLOOKUP(K2310,Info!$BE$4:$BF$481,2,FALSE),VLOOKUP(K2310,Info!$BI$4:$BJ$482,2,FALSE)),IF($J$10="Standard",VLOOKUP(K2310,Info!$AG$4:$AH$2994,2,FALSE),VLOOKUP(K2310,Info!$AK$4:$AL$2997,2,FALSE))))))</f>
        <v/>
      </c>
      <c r="P2310" s="94" t="str">
        <f>IF($L2310="None","",IF(ISERROR(VLOOKUP($L2310,Info!$B$4:$B$266,1,FALSE)),"",VLOOKUP($L2310,Info!$B$4:$L$266,3,FALSE)))</f>
        <v/>
      </c>
      <c r="Q2310" s="96" t="str">
        <f>IF($L2310="None","",IF(ISERROR(VLOOKUP($L2310,Info!$B$4:$B$266,1,FALSE)),"",VLOOKUP($L2310,Info!$B$4:$L$266,4,FALSE)))</f>
        <v/>
      </c>
      <c r="R2310" s="1"/>
      <c r="S2310" s="6" t="str">
        <f t="shared" si="177"/>
        <v/>
      </c>
      <c r="T2310" s="6" t="str">
        <f>IF($L2310="None","",IF(ISERROR(VLOOKUP($L2310,Info!$B$4:$B$266,1,FALSE)),"",VLOOKUP($L2310,Info!$B$4:$L$266,11,FALSE)))</f>
        <v/>
      </c>
      <c r="U2310" s="1"/>
      <c r="V2310" s="1"/>
      <c r="W2310" s="1"/>
      <c r="X2310" s="1" t="str">
        <f>IF($L2310="None","",IF(ISERROR(VLOOKUP($L2310,Info!$B$4:$B$266,1,FALSE)),"",IF(OR(W2310="Metallic Liquid Tight",W2310="Non-Metallic Liquid Tight",W2310="LSZH",W2310="Greenfield"),VLOOKUP($L2310,Info!$B$4:$L$266,7,FALSE),"N/A")))</f>
        <v/>
      </c>
      <c r="Y2310" s="1"/>
      <c r="Z2310" s="96" t="str">
        <f>IF($L2310="None","",IF(ISERROR(VLOOKUP($L2310,Info!$B$4:$B$266,1,FALSE)),"",VLOOKUP($L2310,Info!$B$4:$L$266,9,FALSE)))</f>
        <v/>
      </c>
      <c r="AA2310" s="96" t="str">
        <f>IF($L2310="None","",IF(ISERROR(VLOOKUP($L2310,Info!$B$4:$B$266,1,FALSE)),"",VLOOKUP($L2310,Info!$B$4:$L$266,8,FALSE)))</f>
        <v/>
      </c>
      <c r="AB2310" s="96" t="str">
        <f>IF($L2310="None","",IF(ISERROR(VLOOKUP($L2310,Info!$B$4:$B$266,1,FALSE)),"",VLOOKUP($L2310,Info!$B$4:$L$266,10,FALSE)))</f>
        <v/>
      </c>
      <c r="AC2310" s="1" t="str">
        <f>IF(W2310="SO Cable","Black,White",IF(O2310="","",IF(P2310="","",IF($J$12&lt;&gt;"ABC",IF(P2310&lt;="250",VLOOKUP(O2310,Info!$AZ$4:$BB$22,3,FALSE),VLOOKUP(O2310,Info!$AZ$23:$BB$39,3,FALSE)),IF(P2310&lt;="250",VLOOKUP(O2310,Info!$AO$4:$AQ$22,3,FALSE),VLOOKUP(O2310,Info!$AO$23:$AP$39,3,FALSE))))))</f>
        <v/>
      </c>
      <c r="AD2310" s="1"/>
      <c r="AE2310" s="1" t="str">
        <f>IF($L2310="None","",IF(ISERROR(VLOOKUP($L2310,Info!$B$4:$B$266,1,FALSE)),"",VLOOKUP($L2310,Info!$B$4:$L$266,4,FALSE)))</f>
        <v/>
      </c>
      <c r="AF2310" s="1" t="str">
        <f>IF($L2310="None","",IF(ISERROR(VLOOKUP($L2310,Info!$B$4:$B$266,1,FALSE)),"",VLOOKUP($L2310,Info!$B$4:$L$266,6,FALSE)))</f>
        <v/>
      </c>
      <c r="AG2310" s="1"/>
      <c r="AH2310" s="33" t="str" cm="1">
        <f t="array" ref="AH2310">IF(AND(L2310&lt;&gt;"",O2310&lt;&gt;"",R2310:S2310&lt;&gt;"",W2310:X2310&lt;&gt;"",Z2310:AA2310&lt;&gt;"",AC2310&lt;&gt;""),"Good","Bad")</f>
        <v>Bad</v>
      </c>
      <c r="AL2310" t="str" cm="1">
        <f t="array" ref="AL2310">IF(R2310&gt;0,_xlfn.IFS(COUNTIF($L$20:L2310,"&lt;&gt;")&lt;101,1,COUNTIF($L$20:L2310,"&lt;&gt;")&lt;201,2,COUNTIF($L$20:L2310,"&lt;&gt;")&lt;301,3,COUNTIF($L$20:L2310,"&lt;&gt;")&lt;401,4,COUNTIF($L$20:L2310,"&lt;&gt;")&lt;501,5,COUNTIF($L$20:L2310,"&lt;&gt;")&lt;601,6,COUNTIF($L$20:L2310,"&lt;&gt;")&lt;701,7,COUNTIF($L$20:L2310,"&lt;&gt;")&lt;801,8,COUNTIF($L$20:L2310,"&lt;&gt;")&lt;901,9,COUNTIF($L$20:L2310,"&lt;&gt;")&lt;1001,10,COUNTIF($L$20:L2310,"&lt;&gt;")&lt;1101,11,COUNTIF($L$20:L2310,"&lt;&gt;")&lt;1201,12,COUNTIF($L$20:L2310,"&lt;&gt;")&lt;1301,13,COUNTIF($L$20:L2310,"&lt;&gt;")&lt;1401,14,COUNTIF($L$20:L2310,"&lt;&gt;")&lt;1501,15,COUNTIF($L$20:L2310,"&lt;&gt;")&lt;1601,16,COUNTIF($L$20:L2310,"&lt;&gt;")&lt;1701,17,COUNTIF($L$20:L2310,"&lt;&gt;")&lt;1801,18,COUNTIF($L$20:L2310,"&lt;&gt;")&lt;1901,19,COUNTIF($L$20:L2310,"&lt;&gt;")&lt;2001,20,COUNTIF($L$20:L2310,"&lt;&gt;")&lt;2101,21,COUNTIF($L$20:L2310,"&lt;&gt;")&lt;2201,22,COUNTIF($L$20:L2310,"&lt;&gt;")&lt;2301,23,COUNTIF($L$20:L2310,"&lt;&gt;")&lt;2401,24,COUNTIF($L$20:L2310,"&lt;&gt;")&lt;2501,25,COUNTIF($L$20:L2310,"&lt;&gt;")&lt;2601,26,COUNTIF($L$20:L2310,"&lt;&gt;")&lt;2701,27,COUNTIF($L$20:L2310,"&lt;&gt;")&lt;2801,28,COUNTIF($L$20:L2310,"&lt;&gt;")&lt;2901,29,COUNTIF($L$20:L2310,"&lt;&gt;")&lt;3001,30),"")</f>
        <v/>
      </c>
      <c r="AM2310" t="str">
        <f t="shared" si="175"/>
        <v/>
      </c>
      <c r="AN2310" t="str">
        <f t="shared" si="179"/>
        <v/>
      </c>
      <c r="AP2310" t="str">
        <f t="shared" si="178"/>
        <v/>
      </c>
      <c r="AQ2310" t="str">
        <f>IF(AO2310="","",COUNTIFS(AM2310:$AM$3019,AO2310))</f>
        <v/>
      </c>
    </row>
    <row r="2311" spans="1:43" x14ac:dyDescent="0.25">
      <c r="A2311" s="6" t="str">
        <f>IF(COUNT($A$20:A2310)&lt;&gt;$B$4,IF(A2310="","",A2310+1),"")</f>
        <v/>
      </c>
      <c r="B2311" s="3"/>
      <c r="C2311" s="3"/>
      <c r="D2311" s="122"/>
      <c r="E2311" s="3"/>
      <c r="F2311" s="3"/>
      <c r="G2311" s="3"/>
      <c r="H2311" s="3"/>
      <c r="I2311" s="120"/>
      <c r="J2311" s="3"/>
      <c r="K2311" s="95" t="str" cm="1">
        <f t="array" ref="K2311">IF(OR($J$14 = "A",$J$14 = "B",$J$14 = "C"),IF(I2311="","",IF(LEN(I2311)&gt;2,_xlfn.IFS(ISNUMBER(SEARCH("_",I2311)),I2311,ISNUMBER(SEARCH(", ",I2311)),SUBSTITUTE(I2311,", ","_"),ISNUMBER(SEARCH("/ ",I2311)),SUBSTITUTE(I2311,"/ ","_"),ISNUMBER(SEARCH(",",I2311)),SUBSTITUTE(I2311,",","_"),ISNUMBER(SEARCH("/",I2311)),SUBSTITUTE(I2311,"/","_"),ISNUMBER(SEARCH("",I2311)),I2311),I2311)),IF(OR($J$14 = "J",$J$14 = "K"),"",IF(D2311="","",IF(LEN(D2311)&gt;2,_xlfn.IFS(ISNUMBER(SEARCH("_",D2311)),D2311,ISNUMBER(SEARCH(", ",D2311)),SUBSTITUTE(D2311,", ","_"),ISNUMBER(SEARCH("/ ",D2311)),SUBSTITUTE(D2311,"/ ","_"),ISNUMBER(SEARCH(",",D2311)),SUBSTITUTE(D2311,",","_"),ISNUMBER(SEARCH("/",D2311)),SUBSTITUTE(D2311,"/","_"),ISNUMBER(SEARCH("",D2311)),D2311),D2311))))</f>
        <v/>
      </c>
      <c r="L2311" s="1"/>
      <c r="M2311" s="1" t="str">
        <f t="shared" si="176"/>
        <v/>
      </c>
      <c r="N2311" s="94" t="str">
        <f>IF($L2311="None","",IF(ISERROR(VLOOKUP($L2311,Info!$B$4:$B$266,1,FALSE)),"",VLOOKUP($L2311,Info!$B$4:$L$266,5,FALSE)))</f>
        <v/>
      </c>
      <c r="O2311" s="94" t="str">
        <f>IF(K2311="","",IF(AND($J$12&lt;&gt;"ABC",N2311="3"),"BAC",IF(N2311="3","ABC",IF($J$12&lt;&gt;"ABC",IF($J$10="Standard",VLOOKUP(K2311,Info!$BE$4:$BF$481,2,FALSE),VLOOKUP(K2311,Info!$BI$4:$BJ$482,2,FALSE)),IF($J$10="Standard",VLOOKUP(K2311,Info!$AG$4:$AH$2994,2,FALSE),VLOOKUP(K2311,Info!$AK$4:$AL$2997,2,FALSE))))))</f>
        <v/>
      </c>
      <c r="P2311" s="94" t="str">
        <f>IF($L2311="None","",IF(ISERROR(VLOOKUP($L2311,Info!$B$4:$B$266,1,FALSE)),"",VLOOKUP($L2311,Info!$B$4:$L$266,3,FALSE)))</f>
        <v/>
      </c>
      <c r="Q2311" s="96" t="str">
        <f>IF($L2311="None","",IF(ISERROR(VLOOKUP($L2311,Info!$B$4:$B$266,1,FALSE)),"",VLOOKUP($L2311,Info!$B$4:$L$266,4,FALSE)))</f>
        <v/>
      </c>
      <c r="R2311" s="1"/>
      <c r="S2311" s="6" t="str">
        <f t="shared" si="177"/>
        <v/>
      </c>
      <c r="T2311" s="6" t="str">
        <f>IF($L2311="None","",IF(ISERROR(VLOOKUP($L2311,Info!$B$4:$B$266,1,FALSE)),"",VLOOKUP($L2311,Info!$B$4:$L$266,11,FALSE)))</f>
        <v/>
      </c>
      <c r="U2311" s="1"/>
      <c r="V2311" s="1"/>
      <c r="W2311" s="1"/>
      <c r="X2311" s="1" t="str">
        <f>IF($L2311="None","",IF(ISERROR(VLOOKUP($L2311,Info!$B$4:$B$266,1,FALSE)),"",IF(OR(W2311="Metallic Liquid Tight",W2311="Non-Metallic Liquid Tight",W2311="LSZH",W2311="Greenfield"),VLOOKUP($L2311,Info!$B$4:$L$266,7,FALSE),"N/A")))</f>
        <v/>
      </c>
      <c r="Y2311" s="1"/>
      <c r="Z2311" s="96" t="str">
        <f>IF($L2311="None","",IF(ISERROR(VLOOKUP($L2311,Info!$B$4:$B$266,1,FALSE)),"",VLOOKUP($L2311,Info!$B$4:$L$266,9,FALSE)))</f>
        <v/>
      </c>
      <c r="AA2311" s="96" t="str">
        <f>IF($L2311="None","",IF(ISERROR(VLOOKUP($L2311,Info!$B$4:$B$266,1,FALSE)),"",VLOOKUP($L2311,Info!$B$4:$L$266,8,FALSE)))</f>
        <v/>
      </c>
      <c r="AB2311" s="96" t="str">
        <f>IF($L2311="None","",IF(ISERROR(VLOOKUP($L2311,Info!$B$4:$B$266,1,FALSE)),"",VLOOKUP($L2311,Info!$B$4:$L$266,10,FALSE)))</f>
        <v/>
      </c>
      <c r="AC2311" s="1" t="str">
        <f>IF(W2311="SO Cable","Black,White",IF(O2311="","",IF(P2311="","",IF($J$12&lt;&gt;"ABC",IF(P2311&lt;="250",VLOOKUP(O2311,Info!$AZ$4:$BB$22,3,FALSE),VLOOKUP(O2311,Info!$AZ$23:$BB$39,3,FALSE)),IF(P2311&lt;="250",VLOOKUP(O2311,Info!$AO$4:$AQ$22,3,FALSE),VLOOKUP(O2311,Info!$AO$23:$AP$39,3,FALSE))))))</f>
        <v/>
      </c>
      <c r="AD2311" s="1"/>
      <c r="AE2311" s="1" t="str">
        <f>IF($L2311="None","",IF(ISERROR(VLOOKUP($L2311,Info!$B$4:$B$266,1,FALSE)),"",VLOOKUP($L2311,Info!$B$4:$L$266,4,FALSE)))</f>
        <v/>
      </c>
      <c r="AF2311" s="1" t="str">
        <f>IF($L2311="None","",IF(ISERROR(VLOOKUP($L2311,Info!$B$4:$B$266,1,FALSE)),"",VLOOKUP($L2311,Info!$B$4:$L$266,6,FALSE)))</f>
        <v/>
      </c>
      <c r="AG2311" s="1"/>
      <c r="AH2311" s="33" t="str" cm="1">
        <f t="array" ref="AH2311">IF(AND(L2311&lt;&gt;"",O2311&lt;&gt;"",R2311:S2311&lt;&gt;"",W2311:X2311&lt;&gt;"",Z2311:AA2311&lt;&gt;"",AC2311&lt;&gt;""),"Good","Bad")</f>
        <v>Bad</v>
      </c>
      <c r="AL2311" t="str" cm="1">
        <f t="array" ref="AL2311">IF(R2311&gt;0,_xlfn.IFS(COUNTIF($L$20:L2311,"&lt;&gt;")&lt;101,1,COUNTIF($L$20:L2311,"&lt;&gt;")&lt;201,2,COUNTIF($L$20:L2311,"&lt;&gt;")&lt;301,3,COUNTIF($L$20:L2311,"&lt;&gt;")&lt;401,4,COUNTIF($L$20:L2311,"&lt;&gt;")&lt;501,5,COUNTIF($L$20:L2311,"&lt;&gt;")&lt;601,6,COUNTIF($L$20:L2311,"&lt;&gt;")&lt;701,7,COUNTIF($L$20:L2311,"&lt;&gt;")&lt;801,8,COUNTIF($L$20:L2311,"&lt;&gt;")&lt;901,9,COUNTIF($L$20:L2311,"&lt;&gt;")&lt;1001,10,COUNTIF($L$20:L2311,"&lt;&gt;")&lt;1101,11,COUNTIF($L$20:L2311,"&lt;&gt;")&lt;1201,12,COUNTIF($L$20:L2311,"&lt;&gt;")&lt;1301,13,COUNTIF($L$20:L2311,"&lt;&gt;")&lt;1401,14,COUNTIF($L$20:L2311,"&lt;&gt;")&lt;1501,15,COUNTIF($L$20:L2311,"&lt;&gt;")&lt;1601,16,COUNTIF($L$20:L2311,"&lt;&gt;")&lt;1701,17,COUNTIF($L$20:L2311,"&lt;&gt;")&lt;1801,18,COUNTIF($L$20:L2311,"&lt;&gt;")&lt;1901,19,COUNTIF($L$20:L2311,"&lt;&gt;")&lt;2001,20,COUNTIF($L$20:L2311,"&lt;&gt;")&lt;2101,21,COUNTIF($L$20:L2311,"&lt;&gt;")&lt;2201,22,COUNTIF($L$20:L2311,"&lt;&gt;")&lt;2301,23,COUNTIF($L$20:L2311,"&lt;&gt;")&lt;2401,24,COUNTIF($L$20:L2311,"&lt;&gt;")&lt;2501,25,COUNTIF($L$20:L2311,"&lt;&gt;")&lt;2601,26,COUNTIF($L$20:L2311,"&lt;&gt;")&lt;2701,27,COUNTIF($L$20:L2311,"&lt;&gt;")&lt;2801,28,COUNTIF($L$20:L2311,"&lt;&gt;")&lt;2901,29,COUNTIF($L$20:L2311,"&lt;&gt;")&lt;3001,30),"")</f>
        <v/>
      </c>
      <c r="AM2311" t="str">
        <f t="shared" si="175"/>
        <v/>
      </c>
      <c r="AN2311" t="str">
        <f t="shared" si="179"/>
        <v/>
      </c>
      <c r="AP2311" t="str">
        <f t="shared" si="178"/>
        <v/>
      </c>
      <c r="AQ2311" t="str">
        <f>IF(AO2311="","",COUNTIFS(AM2311:$AM$3019,AO2311))</f>
        <v/>
      </c>
    </row>
    <row r="2312" spans="1:43" x14ac:dyDescent="0.25">
      <c r="A2312" s="6" t="str">
        <f>IF(COUNT($A$20:A2311)&lt;&gt;$B$4,IF(A2311="","",A2311+1),"")</f>
        <v/>
      </c>
      <c r="B2312" s="3"/>
      <c r="C2312" s="3"/>
      <c r="D2312" s="122"/>
      <c r="E2312" s="3"/>
      <c r="F2312" s="3"/>
      <c r="G2312" s="3"/>
      <c r="H2312" s="3"/>
      <c r="I2312" s="120"/>
      <c r="J2312" s="3"/>
      <c r="K2312" s="95" t="str" cm="1">
        <f t="array" ref="K2312">IF(OR($J$14 = "A",$J$14 = "B",$J$14 = "C"),IF(I2312="","",IF(LEN(I2312)&gt;2,_xlfn.IFS(ISNUMBER(SEARCH("_",I2312)),I2312,ISNUMBER(SEARCH(", ",I2312)),SUBSTITUTE(I2312,", ","_"),ISNUMBER(SEARCH("/ ",I2312)),SUBSTITUTE(I2312,"/ ","_"),ISNUMBER(SEARCH(",",I2312)),SUBSTITUTE(I2312,",","_"),ISNUMBER(SEARCH("/",I2312)),SUBSTITUTE(I2312,"/","_"),ISNUMBER(SEARCH("",I2312)),I2312),I2312)),IF(OR($J$14 = "J",$J$14 = "K"),"",IF(D2312="","",IF(LEN(D2312)&gt;2,_xlfn.IFS(ISNUMBER(SEARCH("_",D2312)),D2312,ISNUMBER(SEARCH(", ",D2312)),SUBSTITUTE(D2312,", ","_"),ISNUMBER(SEARCH("/ ",D2312)),SUBSTITUTE(D2312,"/ ","_"),ISNUMBER(SEARCH(",",D2312)),SUBSTITUTE(D2312,",","_"),ISNUMBER(SEARCH("/",D2312)),SUBSTITUTE(D2312,"/","_"),ISNUMBER(SEARCH("",D2312)),D2312),D2312))))</f>
        <v/>
      </c>
      <c r="L2312" s="1"/>
      <c r="M2312" s="1" t="str">
        <f t="shared" si="176"/>
        <v/>
      </c>
      <c r="N2312" s="94" t="str">
        <f>IF($L2312="None","",IF(ISERROR(VLOOKUP($L2312,Info!$B$4:$B$266,1,FALSE)),"",VLOOKUP($L2312,Info!$B$4:$L$266,5,FALSE)))</f>
        <v/>
      </c>
      <c r="O2312" s="94" t="str">
        <f>IF(K2312="","",IF(AND($J$12&lt;&gt;"ABC",N2312="3"),"BAC",IF(N2312="3","ABC",IF($J$12&lt;&gt;"ABC",IF($J$10="Standard",VLOOKUP(K2312,Info!$BE$4:$BF$481,2,FALSE),VLOOKUP(K2312,Info!$BI$4:$BJ$482,2,FALSE)),IF($J$10="Standard",VLOOKUP(K2312,Info!$AG$4:$AH$2994,2,FALSE),VLOOKUP(K2312,Info!$AK$4:$AL$2997,2,FALSE))))))</f>
        <v/>
      </c>
      <c r="P2312" s="94" t="str">
        <f>IF($L2312="None","",IF(ISERROR(VLOOKUP($L2312,Info!$B$4:$B$266,1,FALSE)),"",VLOOKUP($L2312,Info!$B$4:$L$266,3,FALSE)))</f>
        <v/>
      </c>
      <c r="Q2312" s="96" t="str">
        <f>IF($L2312="None","",IF(ISERROR(VLOOKUP($L2312,Info!$B$4:$B$266,1,FALSE)),"",VLOOKUP($L2312,Info!$B$4:$L$266,4,FALSE)))</f>
        <v/>
      </c>
      <c r="R2312" s="1"/>
      <c r="S2312" s="6" t="str">
        <f t="shared" si="177"/>
        <v/>
      </c>
      <c r="T2312" s="6" t="str">
        <f>IF($L2312="None","",IF(ISERROR(VLOOKUP($L2312,Info!$B$4:$B$266,1,FALSE)),"",VLOOKUP($L2312,Info!$B$4:$L$266,11,FALSE)))</f>
        <v/>
      </c>
      <c r="U2312" s="1"/>
      <c r="V2312" s="1"/>
      <c r="W2312" s="1"/>
      <c r="X2312" s="1" t="str">
        <f>IF($L2312="None","",IF(ISERROR(VLOOKUP($L2312,Info!$B$4:$B$266,1,FALSE)),"",IF(OR(W2312="Metallic Liquid Tight",W2312="Non-Metallic Liquid Tight",W2312="LSZH",W2312="Greenfield"),VLOOKUP($L2312,Info!$B$4:$L$266,7,FALSE),"N/A")))</f>
        <v/>
      </c>
      <c r="Y2312" s="1"/>
      <c r="Z2312" s="96" t="str">
        <f>IF($L2312="None","",IF(ISERROR(VLOOKUP($L2312,Info!$B$4:$B$266,1,FALSE)),"",VLOOKUP($L2312,Info!$B$4:$L$266,9,FALSE)))</f>
        <v/>
      </c>
      <c r="AA2312" s="96" t="str">
        <f>IF($L2312="None","",IF(ISERROR(VLOOKUP($L2312,Info!$B$4:$B$266,1,FALSE)),"",VLOOKUP($L2312,Info!$B$4:$L$266,8,FALSE)))</f>
        <v/>
      </c>
      <c r="AB2312" s="96" t="str">
        <f>IF($L2312="None","",IF(ISERROR(VLOOKUP($L2312,Info!$B$4:$B$266,1,FALSE)),"",VLOOKUP($L2312,Info!$B$4:$L$266,10,FALSE)))</f>
        <v/>
      </c>
      <c r="AC2312" s="1" t="str">
        <f>IF(W2312="SO Cable","Black,White",IF(O2312="","",IF(P2312="","",IF($J$12&lt;&gt;"ABC",IF(P2312&lt;="250",VLOOKUP(O2312,Info!$AZ$4:$BB$22,3,FALSE),VLOOKUP(O2312,Info!$AZ$23:$BB$39,3,FALSE)),IF(P2312&lt;="250",VLOOKUP(O2312,Info!$AO$4:$AQ$22,3,FALSE),VLOOKUP(O2312,Info!$AO$23:$AP$39,3,FALSE))))))</f>
        <v/>
      </c>
      <c r="AD2312" s="1"/>
      <c r="AE2312" s="1" t="str">
        <f>IF($L2312="None","",IF(ISERROR(VLOOKUP($L2312,Info!$B$4:$B$266,1,FALSE)),"",VLOOKUP($L2312,Info!$B$4:$L$266,4,FALSE)))</f>
        <v/>
      </c>
      <c r="AF2312" s="1" t="str">
        <f>IF($L2312="None","",IF(ISERROR(VLOOKUP($L2312,Info!$B$4:$B$266,1,FALSE)),"",VLOOKUP($L2312,Info!$B$4:$L$266,6,FALSE)))</f>
        <v/>
      </c>
      <c r="AG2312" s="1"/>
      <c r="AH2312" s="33" t="str" cm="1">
        <f t="array" ref="AH2312">IF(AND(L2312&lt;&gt;"",O2312&lt;&gt;"",R2312:S2312&lt;&gt;"",W2312:X2312&lt;&gt;"",Z2312:AA2312&lt;&gt;"",AC2312&lt;&gt;""),"Good","Bad")</f>
        <v>Bad</v>
      </c>
      <c r="AL2312" t="str" cm="1">
        <f t="array" ref="AL2312">IF(R2312&gt;0,_xlfn.IFS(COUNTIF($L$20:L2312,"&lt;&gt;")&lt;101,1,COUNTIF($L$20:L2312,"&lt;&gt;")&lt;201,2,COUNTIF($L$20:L2312,"&lt;&gt;")&lt;301,3,COUNTIF($L$20:L2312,"&lt;&gt;")&lt;401,4,COUNTIF($L$20:L2312,"&lt;&gt;")&lt;501,5,COUNTIF($L$20:L2312,"&lt;&gt;")&lt;601,6,COUNTIF($L$20:L2312,"&lt;&gt;")&lt;701,7,COUNTIF($L$20:L2312,"&lt;&gt;")&lt;801,8,COUNTIF($L$20:L2312,"&lt;&gt;")&lt;901,9,COUNTIF($L$20:L2312,"&lt;&gt;")&lt;1001,10,COUNTIF($L$20:L2312,"&lt;&gt;")&lt;1101,11,COUNTIF($L$20:L2312,"&lt;&gt;")&lt;1201,12,COUNTIF($L$20:L2312,"&lt;&gt;")&lt;1301,13,COUNTIF($L$20:L2312,"&lt;&gt;")&lt;1401,14,COUNTIF($L$20:L2312,"&lt;&gt;")&lt;1501,15,COUNTIF($L$20:L2312,"&lt;&gt;")&lt;1601,16,COUNTIF($L$20:L2312,"&lt;&gt;")&lt;1701,17,COUNTIF($L$20:L2312,"&lt;&gt;")&lt;1801,18,COUNTIF($L$20:L2312,"&lt;&gt;")&lt;1901,19,COUNTIF($L$20:L2312,"&lt;&gt;")&lt;2001,20,COUNTIF($L$20:L2312,"&lt;&gt;")&lt;2101,21,COUNTIF($L$20:L2312,"&lt;&gt;")&lt;2201,22,COUNTIF($L$20:L2312,"&lt;&gt;")&lt;2301,23,COUNTIF($L$20:L2312,"&lt;&gt;")&lt;2401,24,COUNTIF($L$20:L2312,"&lt;&gt;")&lt;2501,25,COUNTIF($L$20:L2312,"&lt;&gt;")&lt;2601,26,COUNTIF($L$20:L2312,"&lt;&gt;")&lt;2701,27,COUNTIF($L$20:L2312,"&lt;&gt;")&lt;2801,28,COUNTIF($L$20:L2312,"&lt;&gt;")&lt;2901,29,COUNTIF($L$20:L2312,"&lt;&gt;")&lt;3001,30),"")</f>
        <v/>
      </c>
      <c r="AM2312" t="str">
        <f t="shared" si="175"/>
        <v/>
      </c>
      <c r="AN2312" t="str">
        <f t="shared" si="179"/>
        <v/>
      </c>
      <c r="AP2312" t="str">
        <f t="shared" si="178"/>
        <v/>
      </c>
      <c r="AQ2312" t="str">
        <f>IF(AO2312="","",COUNTIFS(AM2312:$AM$3019,AO2312))</f>
        <v/>
      </c>
    </row>
    <row r="2313" spans="1:43" x14ac:dyDescent="0.25">
      <c r="A2313" s="6" t="str">
        <f>IF(COUNT($A$20:A2312)&lt;&gt;$B$4,IF(A2312="","",A2312+1),"")</f>
        <v/>
      </c>
      <c r="B2313" s="3"/>
      <c r="C2313" s="3"/>
      <c r="D2313" s="122"/>
      <c r="E2313" s="3"/>
      <c r="F2313" s="3"/>
      <c r="G2313" s="3"/>
      <c r="H2313" s="3"/>
      <c r="I2313" s="120"/>
      <c r="J2313" s="3"/>
      <c r="K2313" s="95" t="str" cm="1">
        <f t="array" ref="K2313">IF(OR($J$14 = "A",$J$14 = "B",$J$14 = "C"),IF(I2313="","",IF(LEN(I2313)&gt;2,_xlfn.IFS(ISNUMBER(SEARCH("_",I2313)),I2313,ISNUMBER(SEARCH(", ",I2313)),SUBSTITUTE(I2313,", ","_"),ISNUMBER(SEARCH("/ ",I2313)),SUBSTITUTE(I2313,"/ ","_"),ISNUMBER(SEARCH(",",I2313)),SUBSTITUTE(I2313,",","_"),ISNUMBER(SEARCH("/",I2313)),SUBSTITUTE(I2313,"/","_"),ISNUMBER(SEARCH("",I2313)),I2313),I2313)),IF(OR($J$14 = "J",$J$14 = "K"),"",IF(D2313="","",IF(LEN(D2313)&gt;2,_xlfn.IFS(ISNUMBER(SEARCH("_",D2313)),D2313,ISNUMBER(SEARCH(", ",D2313)),SUBSTITUTE(D2313,", ","_"),ISNUMBER(SEARCH("/ ",D2313)),SUBSTITUTE(D2313,"/ ","_"),ISNUMBER(SEARCH(",",D2313)),SUBSTITUTE(D2313,",","_"),ISNUMBER(SEARCH("/",D2313)),SUBSTITUTE(D2313,"/","_"),ISNUMBER(SEARCH("",D2313)),D2313),D2313))))</f>
        <v/>
      </c>
      <c r="L2313" s="1"/>
      <c r="M2313" s="1" t="str">
        <f t="shared" si="176"/>
        <v/>
      </c>
      <c r="N2313" s="94" t="str">
        <f>IF($L2313="None","",IF(ISERROR(VLOOKUP($L2313,Info!$B$4:$B$266,1,FALSE)),"",VLOOKUP($L2313,Info!$B$4:$L$266,5,FALSE)))</f>
        <v/>
      </c>
      <c r="O2313" s="94" t="str">
        <f>IF(K2313="","",IF(AND($J$12&lt;&gt;"ABC",N2313="3"),"BAC",IF(N2313="3","ABC",IF($J$12&lt;&gt;"ABC",IF($J$10="Standard",VLOOKUP(K2313,Info!$BE$4:$BF$481,2,FALSE),VLOOKUP(K2313,Info!$BI$4:$BJ$482,2,FALSE)),IF($J$10="Standard",VLOOKUP(K2313,Info!$AG$4:$AH$2994,2,FALSE),VLOOKUP(K2313,Info!$AK$4:$AL$2997,2,FALSE))))))</f>
        <v/>
      </c>
      <c r="P2313" s="94" t="str">
        <f>IF($L2313="None","",IF(ISERROR(VLOOKUP($L2313,Info!$B$4:$B$266,1,FALSE)),"",VLOOKUP($L2313,Info!$B$4:$L$266,3,FALSE)))</f>
        <v/>
      </c>
      <c r="Q2313" s="96" t="str">
        <f>IF($L2313="None","",IF(ISERROR(VLOOKUP($L2313,Info!$B$4:$B$266,1,FALSE)),"",VLOOKUP($L2313,Info!$B$4:$L$266,4,FALSE)))</f>
        <v/>
      </c>
      <c r="R2313" s="1"/>
      <c r="S2313" s="6" t="str">
        <f t="shared" si="177"/>
        <v/>
      </c>
      <c r="T2313" s="6" t="str">
        <f>IF($L2313="None","",IF(ISERROR(VLOOKUP($L2313,Info!$B$4:$B$266,1,FALSE)),"",VLOOKUP($L2313,Info!$B$4:$L$266,11,FALSE)))</f>
        <v/>
      </c>
      <c r="U2313" s="1"/>
      <c r="V2313" s="1"/>
      <c r="W2313" s="1"/>
      <c r="X2313" s="1" t="str">
        <f>IF($L2313="None","",IF(ISERROR(VLOOKUP($L2313,Info!$B$4:$B$266,1,FALSE)),"",IF(OR(W2313="Metallic Liquid Tight",W2313="Non-Metallic Liquid Tight",W2313="LSZH",W2313="Greenfield"),VLOOKUP($L2313,Info!$B$4:$L$266,7,FALSE),"N/A")))</f>
        <v/>
      </c>
      <c r="Y2313" s="1"/>
      <c r="Z2313" s="96" t="str">
        <f>IF($L2313="None","",IF(ISERROR(VLOOKUP($L2313,Info!$B$4:$B$266,1,FALSE)),"",VLOOKUP($L2313,Info!$B$4:$L$266,9,FALSE)))</f>
        <v/>
      </c>
      <c r="AA2313" s="96" t="str">
        <f>IF($L2313="None","",IF(ISERROR(VLOOKUP($L2313,Info!$B$4:$B$266,1,FALSE)),"",VLOOKUP($L2313,Info!$B$4:$L$266,8,FALSE)))</f>
        <v/>
      </c>
      <c r="AB2313" s="96" t="str">
        <f>IF($L2313="None","",IF(ISERROR(VLOOKUP($L2313,Info!$B$4:$B$266,1,FALSE)),"",VLOOKUP($L2313,Info!$B$4:$L$266,10,FALSE)))</f>
        <v/>
      </c>
      <c r="AC2313" s="1" t="str">
        <f>IF(W2313="SO Cable","Black,White",IF(O2313="","",IF(P2313="","",IF($J$12&lt;&gt;"ABC",IF(P2313&lt;="250",VLOOKUP(O2313,Info!$AZ$4:$BB$22,3,FALSE),VLOOKUP(O2313,Info!$AZ$23:$BB$39,3,FALSE)),IF(P2313&lt;="250",VLOOKUP(O2313,Info!$AO$4:$AQ$22,3,FALSE),VLOOKUP(O2313,Info!$AO$23:$AP$39,3,FALSE))))))</f>
        <v/>
      </c>
      <c r="AD2313" s="1"/>
      <c r="AE2313" s="1" t="str">
        <f>IF($L2313="None","",IF(ISERROR(VLOOKUP($L2313,Info!$B$4:$B$266,1,FALSE)),"",VLOOKUP($L2313,Info!$B$4:$L$266,4,FALSE)))</f>
        <v/>
      </c>
      <c r="AF2313" s="1" t="str">
        <f>IF($L2313="None","",IF(ISERROR(VLOOKUP($L2313,Info!$B$4:$B$266,1,FALSE)),"",VLOOKUP($L2313,Info!$B$4:$L$266,6,FALSE)))</f>
        <v/>
      </c>
      <c r="AG2313" s="1"/>
      <c r="AH2313" s="33" t="str" cm="1">
        <f t="array" ref="AH2313">IF(AND(L2313&lt;&gt;"",O2313&lt;&gt;"",R2313:S2313&lt;&gt;"",W2313:X2313&lt;&gt;"",Z2313:AA2313&lt;&gt;"",AC2313&lt;&gt;""),"Good","Bad")</f>
        <v>Bad</v>
      </c>
      <c r="AL2313" t="str" cm="1">
        <f t="array" ref="AL2313">IF(R2313&gt;0,_xlfn.IFS(COUNTIF($L$20:L2313,"&lt;&gt;")&lt;101,1,COUNTIF($L$20:L2313,"&lt;&gt;")&lt;201,2,COUNTIF($L$20:L2313,"&lt;&gt;")&lt;301,3,COUNTIF($L$20:L2313,"&lt;&gt;")&lt;401,4,COUNTIF($L$20:L2313,"&lt;&gt;")&lt;501,5,COUNTIF($L$20:L2313,"&lt;&gt;")&lt;601,6,COUNTIF($L$20:L2313,"&lt;&gt;")&lt;701,7,COUNTIF($L$20:L2313,"&lt;&gt;")&lt;801,8,COUNTIF($L$20:L2313,"&lt;&gt;")&lt;901,9,COUNTIF($L$20:L2313,"&lt;&gt;")&lt;1001,10,COUNTIF($L$20:L2313,"&lt;&gt;")&lt;1101,11,COUNTIF($L$20:L2313,"&lt;&gt;")&lt;1201,12,COUNTIF($L$20:L2313,"&lt;&gt;")&lt;1301,13,COUNTIF($L$20:L2313,"&lt;&gt;")&lt;1401,14,COUNTIF($L$20:L2313,"&lt;&gt;")&lt;1501,15,COUNTIF($L$20:L2313,"&lt;&gt;")&lt;1601,16,COUNTIF($L$20:L2313,"&lt;&gt;")&lt;1701,17,COUNTIF($L$20:L2313,"&lt;&gt;")&lt;1801,18,COUNTIF($L$20:L2313,"&lt;&gt;")&lt;1901,19,COUNTIF($L$20:L2313,"&lt;&gt;")&lt;2001,20,COUNTIF($L$20:L2313,"&lt;&gt;")&lt;2101,21,COUNTIF($L$20:L2313,"&lt;&gt;")&lt;2201,22,COUNTIF($L$20:L2313,"&lt;&gt;")&lt;2301,23,COUNTIF($L$20:L2313,"&lt;&gt;")&lt;2401,24,COUNTIF($L$20:L2313,"&lt;&gt;")&lt;2501,25,COUNTIF($L$20:L2313,"&lt;&gt;")&lt;2601,26,COUNTIF($L$20:L2313,"&lt;&gt;")&lt;2701,27,COUNTIF($L$20:L2313,"&lt;&gt;")&lt;2801,28,COUNTIF($L$20:L2313,"&lt;&gt;")&lt;2901,29,COUNTIF($L$20:L2313,"&lt;&gt;")&lt;3001,30),"")</f>
        <v/>
      </c>
      <c r="AM2313" t="str">
        <f t="shared" si="175"/>
        <v/>
      </c>
      <c r="AN2313" t="str">
        <f t="shared" si="179"/>
        <v/>
      </c>
      <c r="AP2313" t="str">
        <f t="shared" si="178"/>
        <v/>
      </c>
      <c r="AQ2313" t="str">
        <f>IF(AO2313="","",COUNTIFS(AM2313:$AM$3019,AO2313))</f>
        <v/>
      </c>
    </row>
    <row r="2314" spans="1:43" x14ac:dyDescent="0.25">
      <c r="A2314" s="6" t="str">
        <f>IF(COUNT($A$20:A2313)&lt;&gt;$B$4,IF(A2313="","",A2313+1),"")</f>
        <v/>
      </c>
      <c r="B2314" s="3"/>
      <c r="C2314" s="3"/>
      <c r="D2314" s="122"/>
      <c r="E2314" s="3"/>
      <c r="F2314" s="3"/>
      <c r="G2314" s="3"/>
      <c r="H2314" s="3"/>
      <c r="I2314" s="120"/>
      <c r="J2314" s="3"/>
      <c r="K2314" s="95" t="str" cm="1">
        <f t="array" ref="K2314">IF(OR($J$14 = "A",$J$14 = "B",$J$14 = "C"),IF(I2314="","",IF(LEN(I2314)&gt;2,_xlfn.IFS(ISNUMBER(SEARCH("_",I2314)),I2314,ISNUMBER(SEARCH(", ",I2314)),SUBSTITUTE(I2314,", ","_"),ISNUMBER(SEARCH("/ ",I2314)),SUBSTITUTE(I2314,"/ ","_"),ISNUMBER(SEARCH(",",I2314)),SUBSTITUTE(I2314,",","_"),ISNUMBER(SEARCH("/",I2314)),SUBSTITUTE(I2314,"/","_"),ISNUMBER(SEARCH("",I2314)),I2314),I2314)),IF(OR($J$14 = "J",$J$14 = "K"),"",IF(D2314="","",IF(LEN(D2314)&gt;2,_xlfn.IFS(ISNUMBER(SEARCH("_",D2314)),D2314,ISNUMBER(SEARCH(", ",D2314)),SUBSTITUTE(D2314,", ","_"),ISNUMBER(SEARCH("/ ",D2314)),SUBSTITUTE(D2314,"/ ","_"),ISNUMBER(SEARCH(",",D2314)),SUBSTITUTE(D2314,",","_"),ISNUMBER(SEARCH("/",D2314)),SUBSTITUTE(D2314,"/","_"),ISNUMBER(SEARCH("",D2314)),D2314),D2314))))</f>
        <v/>
      </c>
      <c r="L2314" s="1"/>
      <c r="M2314" s="1" t="str">
        <f t="shared" si="176"/>
        <v/>
      </c>
      <c r="N2314" s="94" t="str">
        <f>IF($L2314="None","",IF(ISERROR(VLOOKUP($L2314,Info!$B$4:$B$266,1,FALSE)),"",VLOOKUP($L2314,Info!$B$4:$L$266,5,FALSE)))</f>
        <v/>
      </c>
      <c r="O2314" s="94" t="str">
        <f>IF(K2314="","",IF(AND($J$12&lt;&gt;"ABC",N2314="3"),"BAC",IF(N2314="3","ABC",IF($J$12&lt;&gt;"ABC",IF($J$10="Standard",VLOOKUP(K2314,Info!$BE$4:$BF$481,2,FALSE),VLOOKUP(K2314,Info!$BI$4:$BJ$482,2,FALSE)),IF($J$10="Standard",VLOOKUP(K2314,Info!$AG$4:$AH$2994,2,FALSE),VLOOKUP(K2314,Info!$AK$4:$AL$2997,2,FALSE))))))</f>
        <v/>
      </c>
      <c r="P2314" s="94" t="str">
        <f>IF($L2314="None","",IF(ISERROR(VLOOKUP($L2314,Info!$B$4:$B$266,1,FALSE)),"",VLOOKUP($L2314,Info!$B$4:$L$266,3,FALSE)))</f>
        <v/>
      </c>
      <c r="Q2314" s="96" t="str">
        <f>IF($L2314="None","",IF(ISERROR(VLOOKUP($L2314,Info!$B$4:$B$266,1,FALSE)),"",VLOOKUP($L2314,Info!$B$4:$L$266,4,FALSE)))</f>
        <v/>
      </c>
      <c r="R2314" s="1"/>
      <c r="S2314" s="6" t="str">
        <f t="shared" si="177"/>
        <v/>
      </c>
      <c r="T2314" s="6" t="str">
        <f>IF($L2314="None","",IF(ISERROR(VLOOKUP($L2314,Info!$B$4:$B$266,1,FALSE)),"",VLOOKUP($L2314,Info!$B$4:$L$266,11,FALSE)))</f>
        <v/>
      </c>
      <c r="U2314" s="1"/>
      <c r="V2314" s="1"/>
      <c r="W2314" s="1"/>
      <c r="X2314" s="1" t="str">
        <f>IF($L2314="None","",IF(ISERROR(VLOOKUP($L2314,Info!$B$4:$B$266,1,FALSE)),"",IF(OR(W2314="Metallic Liquid Tight",W2314="Non-Metallic Liquid Tight",W2314="LSZH",W2314="Greenfield"),VLOOKUP($L2314,Info!$B$4:$L$266,7,FALSE),"N/A")))</f>
        <v/>
      </c>
      <c r="Y2314" s="1"/>
      <c r="Z2314" s="96" t="str">
        <f>IF($L2314="None","",IF(ISERROR(VLOOKUP($L2314,Info!$B$4:$B$266,1,FALSE)),"",VLOOKUP($L2314,Info!$B$4:$L$266,9,FALSE)))</f>
        <v/>
      </c>
      <c r="AA2314" s="96" t="str">
        <f>IF($L2314="None","",IF(ISERROR(VLOOKUP($L2314,Info!$B$4:$B$266,1,FALSE)),"",VLOOKUP($L2314,Info!$B$4:$L$266,8,FALSE)))</f>
        <v/>
      </c>
      <c r="AB2314" s="96" t="str">
        <f>IF($L2314="None","",IF(ISERROR(VLOOKUP($L2314,Info!$B$4:$B$266,1,FALSE)),"",VLOOKUP($L2314,Info!$B$4:$L$266,10,FALSE)))</f>
        <v/>
      </c>
      <c r="AC2314" s="1" t="str">
        <f>IF(W2314="SO Cable","Black,White",IF(O2314="","",IF(P2314="","",IF($J$12&lt;&gt;"ABC",IF(P2314&lt;="250",VLOOKUP(O2314,Info!$AZ$4:$BB$22,3,FALSE),VLOOKUP(O2314,Info!$AZ$23:$BB$39,3,FALSE)),IF(P2314&lt;="250",VLOOKUP(O2314,Info!$AO$4:$AQ$22,3,FALSE),VLOOKUP(O2314,Info!$AO$23:$AP$39,3,FALSE))))))</f>
        <v/>
      </c>
      <c r="AD2314" s="1"/>
      <c r="AE2314" s="1" t="str">
        <f>IF($L2314="None","",IF(ISERROR(VLOOKUP($L2314,Info!$B$4:$B$266,1,FALSE)),"",VLOOKUP($L2314,Info!$B$4:$L$266,4,FALSE)))</f>
        <v/>
      </c>
      <c r="AF2314" s="1" t="str">
        <f>IF($L2314="None","",IF(ISERROR(VLOOKUP($L2314,Info!$B$4:$B$266,1,FALSE)),"",VLOOKUP($L2314,Info!$B$4:$L$266,6,FALSE)))</f>
        <v/>
      </c>
      <c r="AG2314" s="1"/>
      <c r="AH2314" s="33" t="str" cm="1">
        <f t="array" ref="AH2314">IF(AND(L2314&lt;&gt;"",O2314&lt;&gt;"",R2314:S2314&lt;&gt;"",W2314:X2314&lt;&gt;"",Z2314:AA2314&lt;&gt;"",AC2314&lt;&gt;""),"Good","Bad")</f>
        <v>Bad</v>
      </c>
      <c r="AL2314" t="str" cm="1">
        <f t="array" ref="AL2314">IF(R2314&gt;0,_xlfn.IFS(COUNTIF($L$20:L2314,"&lt;&gt;")&lt;101,1,COUNTIF($L$20:L2314,"&lt;&gt;")&lt;201,2,COUNTIF($L$20:L2314,"&lt;&gt;")&lt;301,3,COUNTIF($L$20:L2314,"&lt;&gt;")&lt;401,4,COUNTIF($L$20:L2314,"&lt;&gt;")&lt;501,5,COUNTIF($L$20:L2314,"&lt;&gt;")&lt;601,6,COUNTIF($L$20:L2314,"&lt;&gt;")&lt;701,7,COUNTIF($L$20:L2314,"&lt;&gt;")&lt;801,8,COUNTIF($L$20:L2314,"&lt;&gt;")&lt;901,9,COUNTIF($L$20:L2314,"&lt;&gt;")&lt;1001,10,COUNTIF($L$20:L2314,"&lt;&gt;")&lt;1101,11,COUNTIF($L$20:L2314,"&lt;&gt;")&lt;1201,12,COUNTIF($L$20:L2314,"&lt;&gt;")&lt;1301,13,COUNTIF($L$20:L2314,"&lt;&gt;")&lt;1401,14,COUNTIF($L$20:L2314,"&lt;&gt;")&lt;1501,15,COUNTIF($L$20:L2314,"&lt;&gt;")&lt;1601,16,COUNTIF($L$20:L2314,"&lt;&gt;")&lt;1701,17,COUNTIF($L$20:L2314,"&lt;&gt;")&lt;1801,18,COUNTIF($L$20:L2314,"&lt;&gt;")&lt;1901,19,COUNTIF($L$20:L2314,"&lt;&gt;")&lt;2001,20,COUNTIF($L$20:L2314,"&lt;&gt;")&lt;2101,21,COUNTIF($L$20:L2314,"&lt;&gt;")&lt;2201,22,COUNTIF($L$20:L2314,"&lt;&gt;")&lt;2301,23,COUNTIF($L$20:L2314,"&lt;&gt;")&lt;2401,24,COUNTIF($L$20:L2314,"&lt;&gt;")&lt;2501,25,COUNTIF($L$20:L2314,"&lt;&gt;")&lt;2601,26,COUNTIF($L$20:L2314,"&lt;&gt;")&lt;2701,27,COUNTIF($L$20:L2314,"&lt;&gt;")&lt;2801,28,COUNTIF($L$20:L2314,"&lt;&gt;")&lt;2901,29,COUNTIF($L$20:L2314,"&lt;&gt;")&lt;3001,30),"")</f>
        <v/>
      </c>
      <c r="AM2314" t="str">
        <f t="shared" si="175"/>
        <v/>
      </c>
      <c r="AN2314" t="str">
        <f t="shared" si="179"/>
        <v/>
      </c>
      <c r="AP2314" t="str">
        <f t="shared" si="178"/>
        <v/>
      </c>
      <c r="AQ2314" t="str">
        <f>IF(AO2314="","",COUNTIFS(AM2314:$AM$3019,AO2314))</f>
        <v/>
      </c>
    </row>
    <row r="2315" spans="1:43" x14ac:dyDescent="0.25">
      <c r="A2315" s="6" t="str">
        <f>IF(COUNT($A$20:A2314)&lt;&gt;$B$4,IF(A2314="","",A2314+1),"")</f>
        <v/>
      </c>
      <c r="B2315" s="3"/>
      <c r="C2315" s="3"/>
      <c r="D2315" s="122"/>
      <c r="E2315" s="3"/>
      <c r="F2315" s="3"/>
      <c r="G2315" s="3"/>
      <c r="H2315" s="3"/>
      <c r="I2315" s="120"/>
      <c r="J2315" s="3"/>
      <c r="K2315" s="95" t="str" cm="1">
        <f t="array" ref="K2315">IF(OR($J$14 = "A",$J$14 = "B",$J$14 = "C"),IF(I2315="","",IF(LEN(I2315)&gt;2,_xlfn.IFS(ISNUMBER(SEARCH("_",I2315)),I2315,ISNUMBER(SEARCH(", ",I2315)),SUBSTITUTE(I2315,", ","_"),ISNUMBER(SEARCH("/ ",I2315)),SUBSTITUTE(I2315,"/ ","_"),ISNUMBER(SEARCH(",",I2315)),SUBSTITUTE(I2315,",","_"),ISNUMBER(SEARCH("/",I2315)),SUBSTITUTE(I2315,"/","_"),ISNUMBER(SEARCH("",I2315)),I2315),I2315)),IF(OR($J$14 = "J",$J$14 = "K"),"",IF(D2315="","",IF(LEN(D2315)&gt;2,_xlfn.IFS(ISNUMBER(SEARCH("_",D2315)),D2315,ISNUMBER(SEARCH(", ",D2315)),SUBSTITUTE(D2315,", ","_"),ISNUMBER(SEARCH("/ ",D2315)),SUBSTITUTE(D2315,"/ ","_"),ISNUMBER(SEARCH(",",D2315)),SUBSTITUTE(D2315,",","_"),ISNUMBER(SEARCH("/",D2315)),SUBSTITUTE(D2315,"/","_"),ISNUMBER(SEARCH("",D2315)),D2315),D2315))))</f>
        <v/>
      </c>
      <c r="L2315" s="1"/>
      <c r="M2315" s="1" t="str">
        <f t="shared" si="176"/>
        <v/>
      </c>
      <c r="N2315" s="94" t="str">
        <f>IF($L2315="None","",IF(ISERROR(VLOOKUP($L2315,Info!$B$4:$B$266,1,FALSE)),"",VLOOKUP($L2315,Info!$B$4:$L$266,5,FALSE)))</f>
        <v/>
      </c>
      <c r="O2315" s="94" t="str">
        <f>IF(K2315="","",IF(AND($J$12&lt;&gt;"ABC",N2315="3"),"BAC",IF(N2315="3","ABC",IF($J$12&lt;&gt;"ABC",IF($J$10="Standard",VLOOKUP(K2315,Info!$BE$4:$BF$481,2,FALSE),VLOOKUP(K2315,Info!$BI$4:$BJ$482,2,FALSE)),IF($J$10="Standard",VLOOKUP(K2315,Info!$AG$4:$AH$2994,2,FALSE),VLOOKUP(K2315,Info!$AK$4:$AL$2997,2,FALSE))))))</f>
        <v/>
      </c>
      <c r="P2315" s="94" t="str">
        <f>IF($L2315="None","",IF(ISERROR(VLOOKUP($L2315,Info!$B$4:$B$266,1,FALSE)),"",VLOOKUP($L2315,Info!$B$4:$L$266,3,FALSE)))</f>
        <v/>
      </c>
      <c r="Q2315" s="96" t="str">
        <f>IF($L2315="None","",IF(ISERROR(VLOOKUP($L2315,Info!$B$4:$B$266,1,FALSE)),"",VLOOKUP($L2315,Info!$B$4:$L$266,4,FALSE)))</f>
        <v/>
      </c>
      <c r="R2315" s="1"/>
      <c r="S2315" s="6" t="str">
        <f t="shared" si="177"/>
        <v/>
      </c>
      <c r="T2315" s="6" t="str">
        <f>IF($L2315="None","",IF(ISERROR(VLOOKUP($L2315,Info!$B$4:$B$266,1,FALSE)),"",VLOOKUP($L2315,Info!$B$4:$L$266,11,FALSE)))</f>
        <v/>
      </c>
      <c r="U2315" s="1"/>
      <c r="V2315" s="1"/>
      <c r="W2315" s="1"/>
      <c r="X2315" s="1" t="str">
        <f>IF($L2315="None","",IF(ISERROR(VLOOKUP($L2315,Info!$B$4:$B$266,1,FALSE)),"",IF(OR(W2315="Metallic Liquid Tight",W2315="Non-Metallic Liquid Tight",W2315="LSZH",W2315="Greenfield"),VLOOKUP($L2315,Info!$B$4:$L$266,7,FALSE),"N/A")))</f>
        <v/>
      </c>
      <c r="Y2315" s="1"/>
      <c r="Z2315" s="96" t="str">
        <f>IF($L2315="None","",IF(ISERROR(VLOOKUP($L2315,Info!$B$4:$B$266,1,FALSE)),"",VLOOKUP($L2315,Info!$B$4:$L$266,9,FALSE)))</f>
        <v/>
      </c>
      <c r="AA2315" s="96" t="str">
        <f>IF($L2315="None","",IF(ISERROR(VLOOKUP($L2315,Info!$B$4:$B$266,1,FALSE)),"",VLOOKUP($L2315,Info!$B$4:$L$266,8,FALSE)))</f>
        <v/>
      </c>
      <c r="AB2315" s="96" t="str">
        <f>IF($L2315="None","",IF(ISERROR(VLOOKUP($L2315,Info!$B$4:$B$266,1,FALSE)),"",VLOOKUP($L2315,Info!$B$4:$L$266,10,FALSE)))</f>
        <v/>
      </c>
      <c r="AC2315" s="1" t="str">
        <f>IF(W2315="SO Cable","Black,White",IF(O2315="","",IF(P2315="","",IF($J$12&lt;&gt;"ABC",IF(P2315&lt;="250",VLOOKUP(O2315,Info!$AZ$4:$BB$22,3,FALSE),VLOOKUP(O2315,Info!$AZ$23:$BB$39,3,FALSE)),IF(P2315&lt;="250",VLOOKUP(O2315,Info!$AO$4:$AQ$22,3,FALSE),VLOOKUP(O2315,Info!$AO$23:$AP$39,3,FALSE))))))</f>
        <v/>
      </c>
      <c r="AD2315" s="1"/>
      <c r="AE2315" s="1" t="str">
        <f>IF($L2315="None","",IF(ISERROR(VLOOKUP($L2315,Info!$B$4:$B$266,1,FALSE)),"",VLOOKUP($L2315,Info!$B$4:$L$266,4,FALSE)))</f>
        <v/>
      </c>
      <c r="AF2315" s="1" t="str">
        <f>IF($L2315="None","",IF(ISERROR(VLOOKUP($L2315,Info!$B$4:$B$266,1,FALSE)),"",VLOOKUP($L2315,Info!$B$4:$L$266,6,FALSE)))</f>
        <v/>
      </c>
      <c r="AG2315" s="1"/>
      <c r="AH2315" s="33" t="str" cm="1">
        <f t="array" ref="AH2315">IF(AND(L2315&lt;&gt;"",O2315&lt;&gt;"",R2315:S2315&lt;&gt;"",W2315:X2315&lt;&gt;"",Z2315:AA2315&lt;&gt;"",AC2315&lt;&gt;""),"Good","Bad")</f>
        <v>Bad</v>
      </c>
      <c r="AL2315" t="str" cm="1">
        <f t="array" ref="AL2315">IF(R2315&gt;0,_xlfn.IFS(COUNTIF($L$20:L2315,"&lt;&gt;")&lt;101,1,COUNTIF($L$20:L2315,"&lt;&gt;")&lt;201,2,COUNTIF($L$20:L2315,"&lt;&gt;")&lt;301,3,COUNTIF($L$20:L2315,"&lt;&gt;")&lt;401,4,COUNTIF($L$20:L2315,"&lt;&gt;")&lt;501,5,COUNTIF($L$20:L2315,"&lt;&gt;")&lt;601,6,COUNTIF($L$20:L2315,"&lt;&gt;")&lt;701,7,COUNTIF($L$20:L2315,"&lt;&gt;")&lt;801,8,COUNTIF($L$20:L2315,"&lt;&gt;")&lt;901,9,COUNTIF($L$20:L2315,"&lt;&gt;")&lt;1001,10,COUNTIF($L$20:L2315,"&lt;&gt;")&lt;1101,11,COUNTIF($L$20:L2315,"&lt;&gt;")&lt;1201,12,COUNTIF($L$20:L2315,"&lt;&gt;")&lt;1301,13,COUNTIF($L$20:L2315,"&lt;&gt;")&lt;1401,14,COUNTIF($L$20:L2315,"&lt;&gt;")&lt;1501,15,COUNTIF($L$20:L2315,"&lt;&gt;")&lt;1601,16,COUNTIF($L$20:L2315,"&lt;&gt;")&lt;1701,17,COUNTIF($L$20:L2315,"&lt;&gt;")&lt;1801,18,COUNTIF($L$20:L2315,"&lt;&gt;")&lt;1901,19,COUNTIF($L$20:L2315,"&lt;&gt;")&lt;2001,20,COUNTIF($L$20:L2315,"&lt;&gt;")&lt;2101,21,COUNTIF($L$20:L2315,"&lt;&gt;")&lt;2201,22,COUNTIF($L$20:L2315,"&lt;&gt;")&lt;2301,23,COUNTIF($L$20:L2315,"&lt;&gt;")&lt;2401,24,COUNTIF($L$20:L2315,"&lt;&gt;")&lt;2501,25,COUNTIF($L$20:L2315,"&lt;&gt;")&lt;2601,26,COUNTIF($L$20:L2315,"&lt;&gt;")&lt;2701,27,COUNTIF($L$20:L2315,"&lt;&gt;")&lt;2801,28,COUNTIF($L$20:L2315,"&lt;&gt;")&lt;2901,29,COUNTIF($L$20:L2315,"&lt;&gt;")&lt;3001,30),"")</f>
        <v/>
      </c>
      <c r="AM2315" t="str">
        <f t="shared" si="175"/>
        <v/>
      </c>
      <c r="AN2315" t="str">
        <f t="shared" si="179"/>
        <v/>
      </c>
      <c r="AP2315" t="str">
        <f t="shared" si="178"/>
        <v/>
      </c>
      <c r="AQ2315" t="str">
        <f>IF(AO2315="","",COUNTIFS(AM2315:$AM$3019,AO2315))</f>
        <v/>
      </c>
    </row>
    <row r="2316" spans="1:43" x14ac:dyDescent="0.25">
      <c r="A2316" s="6" t="str">
        <f>IF(COUNT($A$20:A2315)&lt;&gt;$B$4,IF(A2315="","",A2315+1),"")</f>
        <v/>
      </c>
      <c r="B2316" s="3"/>
      <c r="C2316" s="3"/>
      <c r="D2316" s="122"/>
      <c r="E2316" s="3"/>
      <c r="F2316" s="3"/>
      <c r="G2316" s="3"/>
      <c r="H2316" s="3"/>
      <c r="I2316" s="120"/>
      <c r="J2316" s="3"/>
      <c r="K2316" s="95" t="str" cm="1">
        <f t="array" ref="K2316">IF(OR($J$14 = "A",$J$14 = "B",$J$14 = "C"),IF(I2316="","",IF(LEN(I2316)&gt;2,_xlfn.IFS(ISNUMBER(SEARCH("_",I2316)),I2316,ISNUMBER(SEARCH(", ",I2316)),SUBSTITUTE(I2316,", ","_"),ISNUMBER(SEARCH("/ ",I2316)),SUBSTITUTE(I2316,"/ ","_"),ISNUMBER(SEARCH(",",I2316)),SUBSTITUTE(I2316,",","_"),ISNUMBER(SEARCH("/",I2316)),SUBSTITUTE(I2316,"/","_"),ISNUMBER(SEARCH("",I2316)),I2316),I2316)),IF(OR($J$14 = "J",$J$14 = "K"),"",IF(D2316="","",IF(LEN(D2316)&gt;2,_xlfn.IFS(ISNUMBER(SEARCH("_",D2316)),D2316,ISNUMBER(SEARCH(", ",D2316)),SUBSTITUTE(D2316,", ","_"),ISNUMBER(SEARCH("/ ",D2316)),SUBSTITUTE(D2316,"/ ","_"),ISNUMBER(SEARCH(",",D2316)),SUBSTITUTE(D2316,",","_"),ISNUMBER(SEARCH("/",D2316)),SUBSTITUTE(D2316,"/","_"),ISNUMBER(SEARCH("",D2316)),D2316),D2316))))</f>
        <v/>
      </c>
      <c r="L2316" s="1"/>
      <c r="M2316" s="1" t="str">
        <f t="shared" si="176"/>
        <v/>
      </c>
      <c r="N2316" s="94" t="str">
        <f>IF($L2316="None","",IF(ISERROR(VLOOKUP($L2316,Info!$B$4:$B$266,1,FALSE)),"",VLOOKUP($L2316,Info!$B$4:$L$266,5,FALSE)))</f>
        <v/>
      </c>
      <c r="O2316" s="94" t="str">
        <f>IF(K2316="","",IF(AND($J$12&lt;&gt;"ABC",N2316="3"),"BAC",IF(N2316="3","ABC",IF($J$12&lt;&gt;"ABC",IF($J$10="Standard",VLOOKUP(K2316,Info!$BE$4:$BF$481,2,FALSE),VLOOKUP(K2316,Info!$BI$4:$BJ$482,2,FALSE)),IF($J$10="Standard",VLOOKUP(K2316,Info!$AG$4:$AH$2994,2,FALSE),VLOOKUP(K2316,Info!$AK$4:$AL$2997,2,FALSE))))))</f>
        <v/>
      </c>
      <c r="P2316" s="94" t="str">
        <f>IF($L2316="None","",IF(ISERROR(VLOOKUP($L2316,Info!$B$4:$B$266,1,FALSE)),"",VLOOKUP($L2316,Info!$B$4:$L$266,3,FALSE)))</f>
        <v/>
      </c>
      <c r="Q2316" s="96" t="str">
        <f>IF($L2316="None","",IF(ISERROR(VLOOKUP($L2316,Info!$B$4:$B$266,1,FALSE)),"",VLOOKUP($L2316,Info!$B$4:$L$266,4,FALSE)))</f>
        <v/>
      </c>
      <c r="R2316" s="1"/>
      <c r="S2316" s="6" t="str">
        <f t="shared" si="177"/>
        <v/>
      </c>
      <c r="T2316" s="6" t="str">
        <f>IF($L2316="None","",IF(ISERROR(VLOOKUP($L2316,Info!$B$4:$B$266,1,FALSE)),"",VLOOKUP($L2316,Info!$B$4:$L$266,11,FALSE)))</f>
        <v/>
      </c>
      <c r="U2316" s="1"/>
      <c r="V2316" s="1"/>
      <c r="W2316" s="1"/>
      <c r="X2316" s="1" t="str">
        <f>IF($L2316="None","",IF(ISERROR(VLOOKUP($L2316,Info!$B$4:$B$266,1,FALSE)),"",IF(OR(W2316="Metallic Liquid Tight",W2316="Non-Metallic Liquid Tight",W2316="LSZH",W2316="Greenfield"),VLOOKUP($L2316,Info!$B$4:$L$266,7,FALSE),"N/A")))</f>
        <v/>
      </c>
      <c r="Y2316" s="1"/>
      <c r="Z2316" s="96" t="str">
        <f>IF($L2316="None","",IF(ISERROR(VLOOKUP($L2316,Info!$B$4:$B$266,1,FALSE)),"",VLOOKUP($L2316,Info!$B$4:$L$266,9,FALSE)))</f>
        <v/>
      </c>
      <c r="AA2316" s="96" t="str">
        <f>IF($L2316="None","",IF(ISERROR(VLOOKUP($L2316,Info!$B$4:$B$266,1,FALSE)),"",VLOOKUP($L2316,Info!$B$4:$L$266,8,FALSE)))</f>
        <v/>
      </c>
      <c r="AB2316" s="96" t="str">
        <f>IF($L2316="None","",IF(ISERROR(VLOOKUP($L2316,Info!$B$4:$B$266,1,FALSE)),"",VLOOKUP($L2316,Info!$B$4:$L$266,10,FALSE)))</f>
        <v/>
      </c>
      <c r="AC2316" s="1" t="str">
        <f>IF(W2316="SO Cable","Black,White",IF(O2316="","",IF(P2316="","",IF($J$12&lt;&gt;"ABC",IF(P2316&lt;="250",VLOOKUP(O2316,Info!$AZ$4:$BB$22,3,FALSE),VLOOKUP(O2316,Info!$AZ$23:$BB$39,3,FALSE)),IF(P2316&lt;="250",VLOOKUP(O2316,Info!$AO$4:$AQ$22,3,FALSE),VLOOKUP(O2316,Info!$AO$23:$AP$39,3,FALSE))))))</f>
        <v/>
      </c>
      <c r="AD2316" s="1"/>
      <c r="AE2316" s="1" t="str">
        <f>IF($L2316="None","",IF(ISERROR(VLOOKUP($L2316,Info!$B$4:$B$266,1,FALSE)),"",VLOOKUP($L2316,Info!$B$4:$L$266,4,FALSE)))</f>
        <v/>
      </c>
      <c r="AF2316" s="1" t="str">
        <f>IF($L2316="None","",IF(ISERROR(VLOOKUP($L2316,Info!$B$4:$B$266,1,FALSE)),"",VLOOKUP($L2316,Info!$B$4:$L$266,6,FALSE)))</f>
        <v/>
      </c>
      <c r="AG2316" s="1"/>
      <c r="AH2316" s="33" t="str" cm="1">
        <f t="array" ref="AH2316">IF(AND(L2316&lt;&gt;"",O2316&lt;&gt;"",R2316:S2316&lt;&gt;"",W2316:X2316&lt;&gt;"",Z2316:AA2316&lt;&gt;"",AC2316&lt;&gt;""),"Good","Bad")</f>
        <v>Bad</v>
      </c>
      <c r="AL2316" t="str" cm="1">
        <f t="array" ref="AL2316">IF(R2316&gt;0,_xlfn.IFS(COUNTIF($L$20:L2316,"&lt;&gt;")&lt;101,1,COUNTIF($L$20:L2316,"&lt;&gt;")&lt;201,2,COUNTIF($L$20:L2316,"&lt;&gt;")&lt;301,3,COUNTIF($L$20:L2316,"&lt;&gt;")&lt;401,4,COUNTIF($L$20:L2316,"&lt;&gt;")&lt;501,5,COUNTIF($L$20:L2316,"&lt;&gt;")&lt;601,6,COUNTIF($L$20:L2316,"&lt;&gt;")&lt;701,7,COUNTIF($L$20:L2316,"&lt;&gt;")&lt;801,8,COUNTIF($L$20:L2316,"&lt;&gt;")&lt;901,9,COUNTIF($L$20:L2316,"&lt;&gt;")&lt;1001,10,COUNTIF($L$20:L2316,"&lt;&gt;")&lt;1101,11,COUNTIF($L$20:L2316,"&lt;&gt;")&lt;1201,12,COUNTIF($L$20:L2316,"&lt;&gt;")&lt;1301,13,COUNTIF($L$20:L2316,"&lt;&gt;")&lt;1401,14,COUNTIF($L$20:L2316,"&lt;&gt;")&lt;1501,15,COUNTIF($L$20:L2316,"&lt;&gt;")&lt;1601,16,COUNTIF($L$20:L2316,"&lt;&gt;")&lt;1701,17,COUNTIF($L$20:L2316,"&lt;&gt;")&lt;1801,18,COUNTIF($L$20:L2316,"&lt;&gt;")&lt;1901,19,COUNTIF($L$20:L2316,"&lt;&gt;")&lt;2001,20,COUNTIF($L$20:L2316,"&lt;&gt;")&lt;2101,21,COUNTIF($L$20:L2316,"&lt;&gt;")&lt;2201,22,COUNTIF($L$20:L2316,"&lt;&gt;")&lt;2301,23,COUNTIF($L$20:L2316,"&lt;&gt;")&lt;2401,24,COUNTIF($L$20:L2316,"&lt;&gt;")&lt;2501,25,COUNTIF($L$20:L2316,"&lt;&gt;")&lt;2601,26,COUNTIF($L$20:L2316,"&lt;&gt;")&lt;2701,27,COUNTIF($L$20:L2316,"&lt;&gt;")&lt;2801,28,COUNTIF($L$20:L2316,"&lt;&gt;")&lt;2901,29,COUNTIF($L$20:L2316,"&lt;&gt;")&lt;3001,30),"")</f>
        <v/>
      </c>
      <c r="AM2316" t="str">
        <f t="shared" si="175"/>
        <v/>
      </c>
      <c r="AN2316" t="str">
        <f t="shared" si="179"/>
        <v/>
      </c>
      <c r="AP2316" t="str">
        <f t="shared" si="178"/>
        <v/>
      </c>
      <c r="AQ2316" t="str">
        <f>IF(AO2316="","",COUNTIFS(AM2316:$AM$3019,AO2316))</f>
        <v/>
      </c>
    </row>
    <row r="2317" spans="1:43" x14ac:dyDescent="0.25">
      <c r="A2317" s="6" t="str">
        <f>IF(COUNT($A$20:A2316)&lt;&gt;$B$4,IF(A2316="","",A2316+1),"")</f>
        <v/>
      </c>
      <c r="B2317" s="3"/>
      <c r="C2317" s="3"/>
      <c r="D2317" s="122"/>
      <c r="E2317" s="3"/>
      <c r="F2317" s="3"/>
      <c r="G2317" s="3"/>
      <c r="H2317" s="3"/>
      <c r="I2317" s="120"/>
      <c r="J2317" s="3"/>
      <c r="K2317" s="95" t="str" cm="1">
        <f t="array" ref="K2317">IF(OR($J$14 = "A",$J$14 = "B",$J$14 = "C"),IF(I2317="","",IF(LEN(I2317)&gt;2,_xlfn.IFS(ISNUMBER(SEARCH("_",I2317)),I2317,ISNUMBER(SEARCH(", ",I2317)),SUBSTITUTE(I2317,", ","_"),ISNUMBER(SEARCH("/ ",I2317)),SUBSTITUTE(I2317,"/ ","_"),ISNUMBER(SEARCH(",",I2317)),SUBSTITUTE(I2317,",","_"),ISNUMBER(SEARCH("/",I2317)),SUBSTITUTE(I2317,"/","_"),ISNUMBER(SEARCH("",I2317)),I2317),I2317)),IF(OR($J$14 = "J",$J$14 = "K"),"",IF(D2317="","",IF(LEN(D2317)&gt;2,_xlfn.IFS(ISNUMBER(SEARCH("_",D2317)),D2317,ISNUMBER(SEARCH(", ",D2317)),SUBSTITUTE(D2317,", ","_"),ISNUMBER(SEARCH("/ ",D2317)),SUBSTITUTE(D2317,"/ ","_"),ISNUMBER(SEARCH(",",D2317)),SUBSTITUTE(D2317,",","_"),ISNUMBER(SEARCH("/",D2317)),SUBSTITUTE(D2317,"/","_"),ISNUMBER(SEARCH("",D2317)),D2317),D2317))))</f>
        <v/>
      </c>
      <c r="L2317" s="1"/>
      <c r="M2317" s="1" t="str">
        <f t="shared" si="176"/>
        <v/>
      </c>
      <c r="N2317" s="94" t="str">
        <f>IF($L2317="None","",IF(ISERROR(VLOOKUP($L2317,Info!$B$4:$B$266,1,FALSE)),"",VLOOKUP($L2317,Info!$B$4:$L$266,5,FALSE)))</f>
        <v/>
      </c>
      <c r="O2317" s="94" t="str">
        <f>IF(K2317="","",IF(AND($J$12&lt;&gt;"ABC",N2317="3"),"BAC",IF(N2317="3","ABC",IF($J$12&lt;&gt;"ABC",IF($J$10="Standard",VLOOKUP(K2317,Info!$BE$4:$BF$481,2,FALSE),VLOOKUP(K2317,Info!$BI$4:$BJ$482,2,FALSE)),IF($J$10="Standard",VLOOKUP(K2317,Info!$AG$4:$AH$2994,2,FALSE),VLOOKUP(K2317,Info!$AK$4:$AL$2997,2,FALSE))))))</f>
        <v/>
      </c>
      <c r="P2317" s="94" t="str">
        <f>IF($L2317="None","",IF(ISERROR(VLOOKUP($L2317,Info!$B$4:$B$266,1,FALSE)),"",VLOOKUP($L2317,Info!$B$4:$L$266,3,FALSE)))</f>
        <v/>
      </c>
      <c r="Q2317" s="96" t="str">
        <f>IF($L2317="None","",IF(ISERROR(VLOOKUP($L2317,Info!$B$4:$B$266,1,FALSE)),"",VLOOKUP($L2317,Info!$B$4:$L$266,4,FALSE)))</f>
        <v/>
      </c>
      <c r="R2317" s="1"/>
      <c r="S2317" s="6" t="str">
        <f t="shared" si="177"/>
        <v/>
      </c>
      <c r="T2317" s="6" t="str">
        <f>IF($L2317="None","",IF(ISERROR(VLOOKUP($L2317,Info!$B$4:$B$266,1,FALSE)),"",VLOOKUP($L2317,Info!$B$4:$L$266,11,FALSE)))</f>
        <v/>
      </c>
      <c r="U2317" s="1"/>
      <c r="V2317" s="1"/>
      <c r="W2317" s="1"/>
      <c r="X2317" s="1" t="str">
        <f>IF($L2317="None","",IF(ISERROR(VLOOKUP($L2317,Info!$B$4:$B$266,1,FALSE)),"",IF(OR(W2317="Metallic Liquid Tight",W2317="Non-Metallic Liquid Tight",W2317="LSZH",W2317="Greenfield"),VLOOKUP($L2317,Info!$B$4:$L$266,7,FALSE),"N/A")))</f>
        <v/>
      </c>
      <c r="Y2317" s="1"/>
      <c r="Z2317" s="96" t="str">
        <f>IF($L2317="None","",IF(ISERROR(VLOOKUP($L2317,Info!$B$4:$B$266,1,FALSE)),"",VLOOKUP($L2317,Info!$B$4:$L$266,9,FALSE)))</f>
        <v/>
      </c>
      <c r="AA2317" s="96" t="str">
        <f>IF($L2317="None","",IF(ISERROR(VLOOKUP($L2317,Info!$B$4:$B$266,1,FALSE)),"",VLOOKUP($L2317,Info!$B$4:$L$266,8,FALSE)))</f>
        <v/>
      </c>
      <c r="AB2317" s="96" t="str">
        <f>IF($L2317="None","",IF(ISERROR(VLOOKUP($L2317,Info!$B$4:$B$266,1,FALSE)),"",VLOOKUP($L2317,Info!$B$4:$L$266,10,FALSE)))</f>
        <v/>
      </c>
      <c r="AC2317" s="1" t="str">
        <f>IF(W2317="SO Cable","Black,White",IF(O2317="","",IF(P2317="","",IF($J$12&lt;&gt;"ABC",IF(P2317&lt;="250",VLOOKUP(O2317,Info!$AZ$4:$BB$22,3,FALSE),VLOOKUP(O2317,Info!$AZ$23:$BB$39,3,FALSE)),IF(P2317&lt;="250",VLOOKUP(O2317,Info!$AO$4:$AQ$22,3,FALSE),VLOOKUP(O2317,Info!$AO$23:$AP$39,3,FALSE))))))</f>
        <v/>
      </c>
      <c r="AD2317" s="1"/>
      <c r="AE2317" s="1" t="str">
        <f>IF($L2317="None","",IF(ISERROR(VLOOKUP($L2317,Info!$B$4:$B$266,1,FALSE)),"",VLOOKUP($L2317,Info!$B$4:$L$266,4,FALSE)))</f>
        <v/>
      </c>
      <c r="AF2317" s="1" t="str">
        <f>IF($L2317="None","",IF(ISERROR(VLOOKUP($L2317,Info!$B$4:$B$266,1,FALSE)),"",VLOOKUP($L2317,Info!$B$4:$L$266,6,FALSE)))</f>
        <v/>
      </c>
      <c r="AG2317" s="1"/>
      <c r="AH2317" s="33" t="str" cm="1">
        <f t="array" ref="AH2317">IF(AND(L2317&lt;&gt;"",O2317&lt;&gt;"",R2317:S2317&lt;&gt;"",W2317:X2317&lt;&gt;"",Z2317:AA2317&lt;&gt;"",AC2317&lt;&gt;""),"Good","Bad")</f>
        <v>Bad</v>
      </c>
      <c r="AL2317" t="str" cm="1">
        <f t="array" ref="AL2317">IF(R2317&gt;0,_xlfn.IFS(COUNTIF($L$20:L2317,"&lt;&gt;")&lt;101,1,COUNTIF($L$20:L2317,"&lt;&gt;")&lt;201,2,COUNTIF($L$20:L2317,"&lt;&gt;")&lt;301,3,COUNTIF($L$20:L2317,"&lt;&gt;")&lt;401,4,COUNTIF($L$20:L2317,"&lt;&gt;")&lt;501,5,COUNTIF($L$20:L2317,"&lt;&gt;")&lt;601,6,COUNTIF($L$20:L2317,"&lt;&gt;")&lt;701,7,COUNTIF($L$20:L2317,"&lt;&gt;")&lt;801,8,COUNTIF($L$20:L2317,"&lt;&gt;")&lt;901,9,COUNTIF($L$20:L2317,"&lt;&gt;")&lt;1001,10,COUNTIF($L$20:L2317,"&lt;&gt;")&lt;1101,11,COUNTIF($L$20:L2317,"&lt;&gt;")&lt;1201,12,COUNTIF($L$20:L2317,"&lt;&gt;")&lt;1301,13,COUNTIF($L$20:L2317,"&lt;&gt;")&lt;1401,14,COUNTIF($L$20:L2317,"&lt;&gt;")&lt;1501,15,COUNTIF($L$20:L2317,"&lt;&gt;")&lt;1601,16,COUNTIF($L$20:L2317,"&lt;&gt;")&lt;1701,17,COUNTIF($L$20:L2317,"&lt;&gt;")&lt;1801,18,COUNTIF($L$20:L2317,"&lt;&gt;")&lt;1901,19,COUNTIF($L$20:L2317,"&lt;&gt;")&lt;2001,20,COUNTIF($L$20:L2317,"&lt;&gt;")&lt;2101,21,COUNTIF($L$20:L2317,"&lt;&gt;")&lt;2201,22,COUNTIF($L$20:L2317,"&lt;&gt;")&lt;2301,23,COUNTIF($L$20:L2317,"&lt;&gt;")&lt;2401,24,COUNTIF($L$20:L2317,"&lt;&gt;")&lt;2501,25,COUNTIF($L$20:L2317,"&lt;&gt;")&lt;2601,26,COUNTIF($L$20:L2317,"&lt;&gt;")&lt;2701,27,COUNTIF($L$20:L2317,"&lt;&gt;")&lt;2801,28,COUNTIF($L$20:L2317,"&lt;&gt;")&lt;2901,29,COUNTIF($L$20:L2317,"&lt;&gt;")&lt;3001,30),"")</f>
        <v/>
      </c>
      <c r="AM2317" t="str">
        <f t="shared" si="175"/>
        <v/>
      </c>
      <c r="AN2317" t="str">
        <f t="shared" si="179"/>
        <v/>
      </c>
      <c r="AP2317" t="str">
        <f t="shared" si="178"/>
        <v/>
      </c>
      <c r="AQ2317" t="str">
        <f>IF(AO2317="","",COUNTIFS(AM2317:$AM$3019,AO2317))</f>
        <v/>
      </c>
    </row>
    <row r="2318" spans="1:43" x14ac:dyDescent="0.25">
      <c r="A2318" s="6" t="str">
        <f>IF(COUNT($A$20:A2317)&lt;&gt;$B$4,IF(A2317="","",A2317+1),"")</f>
        <v/>
      </c>
      <c r="B2318" s="3"/>
      <c r="C2318" s="3"/>
      <c r="D2318" s="122"/>
      <c r="E2318" s="3"/>
      <c r="F2318" s="3"/>
      <c r="G2318" s="3"/>
      <c r="H2318" s="3"/>
      <c r="I2318" s="120"/>
      <c r="J2318" s="3"/>
      <c r="K2318" s="95" t="str" cm="1">
        <f t="array" ref="K2318">IF(OR($J$14 = "A",$J$14 = "B",$J$14 = "C"),IF(I2318="","",IF(LEN(I2318)&gt;2,_xlfn.IFS(ISNUMBER(SEARCH("_",I2318)),I2318,ISNUMBER(SEARCH(", ",I2318)),SUBSTITUTE(I2318,", ","_"),ISNUMBER(SEARCH("/ ",I2318)),SUBSTITUTE(I2318,"/ ","_"),ISNUMBER(SEARCH(",",I2318)),SUBSTITUTE(I2318,",","_"),ISNUMBER(SEARCH("/",I2318)),SUBSTITUTE(I2318,"/","_"),ISNUMBER(SEARCH("",I2318)),I2318),I2318)),IF(OR($J$14 = "J",$J$14 = "K"),"",IF(D2318="","",IF(LEN(D2318)&gt;2,_xlfn.IFS(ISNUMBER(SEARCH("_",D2318)),D2318,ISNUMBER(SEARCH(", ",D2318)),SUBSTITUTE(D2318,", ","_"),ISNUMBER(SEARCH("/ ",D2318)),SUBSTITUTE(D2318,"/ ","_"),ISNUMBER(SEARCH(",",D2318)),SUBSTITUTE(D2318,",","_"),ISNUMBER(SEARCH("/",D2318)),SUBSTITUTE(D2318,"/","_"),ISNUMBER(SEARCH("",D2318)),D2318),D2318))))</f>
        <v/>
      </c>
      <c r="L2318" s="1"/>
      <c r="M2318" s="1" t="str">
        <f t="shared" si="176"/>
        <v/>
      </c>
      <c r="N2318" s="94" t="str">
        <f>IF($L2318="None","",IF(ISERROR(VLOOKUP($L2318,Info!$B$4:$B$266,1,FALSE)),"",VLOOKUP($L2318,Info!$B$4:$L$266,5,FALSE)))</f>
        <v/>
      </c>
      <c r="O2318" s="94" t="str">
        <f>IF(K2318="","",IF(AND($J$12&lt;&gt;"ABC",N2318="3"),"BAC",IF(N2318="3","ABC",IF($J$12&lt;&gt;"ABC",IF($J$10="Standard",VLOOKUP(K2318,Info!$BE$4:$BF$481,2,FALSE),VLOOKUP(K2318,Info!$BI$4:$BJ$482,2,FALSE)),IF($J$10="Standard",VLOOKUP(K2318,Info!$AG$4:$AH$2994,2,FALSE),VLOOKUP(K2318,Info!$AK$4:$AL$2997,2,FALSE))))))</f>
        <v/>
      </c>
      <c r="P2318" s="94" t="str">
        <f>IF($L2318="None","",IF(ISERROR(VLOOKUP($L2318,Info!$B$4:$B$266,1,FALSE)),"",VLOOKUP($L2318,Info!$B$4:$L$266,3,FALSE)))</f>
        <v/>
      </c>
      <c r="Q2318" s="96" t="str">
        <f>IF($L2318="None","",IF(ISERROR(VLOOKUP($L2318,Info!$B$4:$B$266,1,FALSE)),"",VLOOKUP($L2318,Info!$B$4:$L$266,4,FALSE)))</f>
        <v/>
      </c>
      <c r="R2318" s="1"/>
      <c r="S2318" s="6" t="str">
        <f t="shared" si="177"/>
        <v/>
      </c>
      <c r="T2318" s="6" t="str">
        <f>IF($L2318="None","",IF(ISERROR(VLOOKUP($L2318,Info!$B$4:$B$266,1,FALSE)),"",VLOOKUP($L2318,Info!$B$4:$L$266,11,FALSE)))</f>
        <v/>
      </c>
      <c r="U2318" s="1"/>
      <c r="V2318" s="1"/>
      <c r="W2318" s="1"/>
      <c r="X2318" s="1" t="str">
        <f>IF($L2318="None","",IF(ISERROR(VLOOKUP($L2318,Info!$B$4:$B$266,1,FALSE)),"",IF(OR(W2318="Metallic Liquid Tight",W2318="Non-Metallic Liquid Tight",W2318="LSZH",W2318="Greenfield"),VLOOKUP($L2318,Info!$B$4:$L$266,7,FALSE),"N/A")))</f>
        <v/>
      </c>
      <c r="Y2318" s="1"/>
      <c r="Z2318" s="96" t="str">
        <f>IF($L2318="None","",IF(ISERROR(VLOOKUP($L2318,Info!$B$4:$B$266,1,FALSE)),"",VLOOKUP($L2318,Info!$B$4:$L$266,9,FALSE)))</f>
        <v/>
      </c>
      <c r="AA2318" s="96" t="str">
        <f>IF($L2318="None","",IF(ISERROR(VLOOKUP($L2318,Info!$B$4:$B$266,1,FALSE)),"",VLOOKUP($L2318,Info!$B$4:$L$266,8,FALSE)))</f>
        <v/>
      </c>
      <c r="AB2318" s="96" t="str">
        <f>IF($L2318="None","",IF(ISERROR(VLOOKUP($L2318,Info!$B$4:$B$266,1,FALSE)),"",VLOOKUP($L2318,Info!$B$4:$L$266,10,FALSE)))</f>
        <v/>
      </c>
      <c r="AC2318" s="1" t="str">
        <f>IF(W2318="SO Cable","Black,White",IF(O2318="","",IF(P2318="","",IF($J$12&lt;&gt;"ABC",IF(P2318&lt;="250",VLOOKUP(O2318,Info!$AZ$4:$BB$22,3,FALSE),VLOOKUP(O2318,Info!$AZ$23:$BB$39,3,FALSE)),IF(P2318&lt;="250",VLOOKUP(O2318,Info!$AO$4:$AQ$22,3,FALSE),VLOOKUP(O2318,Info!$AO$23:$AP$39,3,FALSE))))))</f>
        <v/>
      </c>
      <c r="AD2318" s="1"/>
      <c r="AE2318" s="1" t="str">
        <f>IF($L2318="None","",IF(ISERROR(VLOOKUP($L2318,Info!$B$4:$B$266,1,FALSE)),"",VLOOKUP($L2318,Info!$B$4:$L$266,4,FALSE)))</f>
        <v/>
      </c>
      <c r="AF2318" s="1" t="str">
        <f>IF($L2318="None","",IF(ISERROR(VLOOKUP($L2318,Info!$B$4:$B$266,1,FALSE)),"",VLOOKUP($L2318,Info!$B$4:$L$266,6,FALSE)))</f>
        <v/>
      </c>
      <c r="AG2318" s="1"/>
      <c r="AH2318" s="33" t="str" cm="1">
        <f t="array" ref="AH2318">IF(AND(L2318&lt;&gt;"",O2318&lt;&gt;"",R2318:S2318&lt;&gt;"",W2318:X2318&lt;&gt;"",Z2318:AA2318&lt;&gt;"",AC2318&lt;&gt;""),"Good","Bad")</f>
        <v>Bad</v>
      </c>
      <c r="AL2318" t="str" cm="1">
        <f t="array" ref="AL2318">IF(R2318&gt;0,_xlfn.IFS(COUNTIF($L$20:L2318,"&lt;&gt;")&lt;101,1,COUNTIF($L$20:L2318,"&lt;&gt;")&lt;201,2,COUNTIF($L$20:L2318,"&lt;&gt;")&lt;301,3,COUNTIF($L$20:L2318,"&lt;&gt;")&lt;401,4,COUNTIF($L$20:L2318,"&lt;&gt;")&lt;501,5,COUNTIF($L$20:L2318,"&lt;&gt;")&lt;601,6,COUNTIF($L$20:L2318,"&lt;&gt;")&lt;701,7,COUNTIF($L$20:L2318,"&lt;&gt;")&lt;801,8,COUNTIF($L$20:L2318,"&lt;&gt;")&lt;901,9,COUNTIF($L$20:L2318,"&lt;&gt;")&lt;1001,10,COUNTIF($L$20:L2318,"&lt;&gt;")&lt;1101,11,COUNTIF($L$20:L2318,"&lt;&gt;")&lt;1201,12,COUNTIF($L$20:L2318,"&lt;&gt;")&lt;1301,13,COUNTIF($L$20:L2318,"&lt;&gt;")&lt;1401,14,COUNTIF($L$20:L2318,"&lt;&gt;")&lt;1501,15,COUNTIF($L$20:L2318,"&lt;&gt;")&lt;1601,16,COUNTIF($L$20:L2318,"&lt;&gt;")&lt;1701,17,COUNTIF($L$20:L2318,"&lt;&gt;")&lt;1801,18,COUNTIF($L$20:L2318,"&lt;&gt;")&lt;1901,19,COUNTIF($L$20:L2318,"&lt;&gt;")&lt;2001,20,COUNTIF($L$20:L2318,"&lt;&gt;")&lt;2101,21,COUNTIF($L$20:L2318,"&lt;&gt;")&lt;2201,22,COUNTIF($L$20:L2318,"&lt;&gt;")&lt;2301,23,COUNTIF($L$20:L2318,"&lt;&gt;")&lt;2401,24,COUNTIF($L$20:L2318,"&lt;&gt;")&lt;2501,25,COUNTIF($L$20:L2318,"&lt;&gt;")&lt;2601,26,COUNTIF($L$20:L2318,"&lt;&gt;")&lt;2701,27,COUNTIF($L$20:L2318,"&lt;&gt;")&lt;2801,28,COUNTIF($L$20:L2318,"&lt;&gt;")&lt;2901,29,COUNTIF($L$20:L2318,"&lt;&gt;")&lt;3001,30),"")</f>
        <v/>
      </c>
      <c r="AM2318" t="str">
        <f t="shared" si="175"/>
        <v/>
      </c>
      <c r="AN2318" t="str">
        <f t="shared" si="179"/>
        <v/>
      </c>
      <c r="AP2318" t="str">
        <f t="shared" si="178"/>
        <v/>
      </c>
      <c r="AQ2318" t="str">
        <f>IF(AO2318="","",COUNTIFS(AM2318:$AM$3019,AO2318))</f>
        <v/>
      </c>
    </row>
    <row r="2319" spans="1:43" x14ac:dyDescent="0.25">
      <c r="A2319" s="6" t="str">
        <f>IF(COUNT($A$20:A2318)&lt;&gt;$B$4,IF(A2318="","",A2318+1),"")</f>
        <v/>
      </c>
      <c r="B2319" s="3"/>
      <c r="C2319" s="3"/>
      <c r="D2319" s="122"/>
      <c r="E2319" s="3"/>
      <c r="F2319" s="3"/>
      <c r="G2319" s="3"/>
      <c r="H2319" s="3"/>
      <c r="I2319" s="120"/>
      <c r="J2319" s="3"/>
      <c r="K2319" s="95" t="str" cm="1">
        <f t="array" ref="K2319">IF(OR($J$14 = "A",$J$14 = "B",$J$14 = "C"),IF(I2319="","",IF(LEN(I2319)&gt;2,_xlfn.IFS(ISNUMBER(SEARCH("_",I2319)),I2319,ISNUMBER(SEARCH(", ",I2319)),SUBSTITUTE(I2319,", ","_"),ISNUMBER(SEARCH("/ ",I2319)),SUBSTITUTE(I2319,"/ ","_"),ISNUMBER(SEARCH(",",I2319)),SUBSTITUTE(I2319,",","_"),ISNUMBER(SEARCH("/",I2319)),SUBSTITUTE(I2319,"/","_"),ISNUMBER(SEARCH("",I2319)),I2319),I2319)),IF(OR($J$14 = "J",$J$14 = "K"),"",IF(D2319="","",IF(LEN(D2319)&gt;2,_xlfn.IFS(ISNUMBER(SEARCH("_",D2319)),D2319,ISNUMBER(SEARCH(", ",D2319)),SUBSTITUTE(D2319,", ","_"),ISNUMBER(SEARCH("/ ",D2319)),SUBSTITUTE(D2319,"/ ","_"),ISNUMBER(SEARCH(",",D2319)),SUBSTITUTE(D2319,",","_"),ISNUMBER(SEARCH("/",D2319)),SUBSTITUTE(D2319,"/","_"),ISNUMBER(SEARCH("",D2319)),D2319),D2319))))</f>
        <v/>
      </c>
      <c r="L2319" s="1"/>
      <c r="M2319" s="1" t="str">
        <f t="shared" si="176"/>
        <v/>
      </c>
      <c r="N2319" s="94" t="str">
        <f>IF($L2319="None","",IF(ISERROR(VLOOKUP($L2319,Info!$B$4:$B$266,1,FALSE)),"",VLOOKUP($L2319,Info!$B$4:$L$266,5,FALSE)))</f>
        <v/>
      </c>
      <c r="O2319" s="94" t="str">
        <f>IF(K2319="","",IF(AND($J$12&lt;&gt;"ABC",N2319="3"),"BAC",IF(N2319="3","ABC",IF($J$12&lt;&gt;"ABC",IF($J$10="Standard",VLOOKUP(K2319,Info!$BE$4:$BF$481,2,FALSE),VLOOKUP(K2319,Info!$BI$4:$BJ$482,2,FALSE)),IF($J$10="Standard",VLOOKUP(K2319,Info!$AG$4:$AH$2994,2,FALSE),VLOOKUP(K2319,Info!$AK$4:$AL$2997,2,FALSE))))))</f>
        <v/>
      </c>
      <c r="P2319" s="94" t="str">
        <f>IF($L2319="None","",IF(ISERROR(VLOOKUP($L2319,Info!$B$4:$B$266,1,FALSE)),"",VLOOKUP($L2319,Info!$B$4:$L$266,3,FALSE)))</f>
        <v/>
      </c>
      <c r="Q2319" s="96" t="str">
        <f>IF($L2319="None","",IF(ISERROR(VLOOKUP($L2319,Info!$B$4:$B$266,1,FALSE)),"",VLOOKUP($L2319,Info!$B$4:$L$266,4,FALSE)))</f>
        <v/>
      </c>
      <c r="R2319" s="1"/>
      <c r="S2319" s="6" t="str">
        <f t="shared" si="177"/>
        <v/>
      </c>
      <c r="T2319" s="6" t="str">
        <f>IF($L2319="None","",IF(ISERROR(VLOOKUP($L2319,Info!$B$4:$B$266,1,FALSE)),"",VLOOKUP($L2319,Info!$B$4:$L$266,11,FALSE)))</f>
        <v/>
      </c>
      <c r="U2319" s="1"/>
      <c r="V2319" s="1"/>
      <c r="W2319" s="1"/>
      <c r="X2319" s="1" t="str">
        <f>IF($L2319="None","",IF(ISERROR(VLOOKUP($L2319,Info!$B$4:$B$266,1,FALSE)),"",IF(OR(W2319="Metallic Liquid Tight",W2319="Non-Metallic Liquid Tight",W2319="LSZH",W2319="Greenfield"),VLOOKUP($L2319,Info!$B$4:$L$266,7,FALSE),"N/A")))</f>
        <v/>
      </c>
      <c r="Y2319" s="1"/>
      <c r="Z2319" s="96" t="str">
        <f>IF($L2319="None","",IF(ISERROR(VLOOKUP($L2319,Info!$B$4:$B$266,1,FALSE)),"",VLOOKUP($L2319,Info!$B$4:$L$266,9,FALSE)))</f>
        <v/>
      </c>
      <c r="AA2319" s="96" t="str">
        <f>IF($L2319="None","",IF(ISERROR(VLOOKUP($L2319,Info!$B$4:$B$266,1,FALSE)),"",VLOOKUP($L2319,Info!$B$4:$L$266,8,FALSE)))</f>
        <v/>
      </c>
      <c r="AB2319" s="96" t="str">
        <f>IF($L2319="None","",IF(ISERROR(VLOOKUP($L2319,Info!$B$4:$B$266,1,FALSE)),"",VLOOKUP($L2319,Info!$B$4:$L$266,10,FALSE)))</f>
        <v/>
      </c>
      <c r="AC2319" s="1" t="str">
        <f>IF(W2319="SO Cable","Black,White",IF(O2319="","",IF(P2319="","",IF($J$12&lt;&gt;"ABC",IF(P2319&lt;="250",VLOOKUP(O2319,Info!$AZ$4:$BB$22,3,FALSE),VLOOKUP(O2319,Info!$AZ$23:$BB$39,3,FALSE)),IF(P2319&lt;="250",VLOOKUP(O2319,Info!$AO$4:$AQ$22,3,FALSE),VLOOKUP(O2319,Info!$AO$23:$AP$39,3,FALSE))))))</f>
        <v/>
      </c>
      <c r="AD2319" s="1"/>
      <c r="AE2319" s="1" t="str">
        <f>IF($L2319="None","",IF(ISERROR(VLOOKUP($L2319,Info!$B$4:$B$266,1,FALSE)),"",VLOOKUP($L2319,Info!$B$4:$L$266,4,FALSE)))</f>
        <v/>
      </c>
      <c r="AF2319" s="1" t="str">
        <f>IF($L2319="None","",IF(ISERROR(VLOOKUP($L2319,Info!$B$4:$B$266,1,FALSE)),"",VLOOKUP($L2319,Info!$B$4:$L$266,6,FALSE)))</f>
        <v/>
      </c>
      <c r="AG2319" s="1"/>
      <c r="AH2319" s="33" t="str" cm="1">
        <f t="array" ref="AH2319">IF(AND(L2319&lt;&gt;"",O2319&lt;&gt;"",R2319:S2319&lt;&gt;"",W2319:X2319&lt;&gt;"",Z2319:AA2319&lt;&gt;"",AC2319&lt;&gt;""),"Good","Bad")</f>
        <v>Bad</v>
      </c>
      <c r="AL2319" t="str" cm="1">
        <f t="array" ref="AL2319">IF(R2319&gt;0,_xlfn.IFS(COUNTIF($L$20:L2319,"&lt;&gt;")&lt;101,1,COUNTIF($L$20:L2319,"&lt;&gt;")&lt;201,2,COUNTIF($L$20:L2319,"&lt;&gt;")&lt;301,3,COUNTIF($L$20:L2319,"&lt;&gt;")&lt;401,4,COUNTIF($L$20:L2319,"&lt;&gt;")&lt;501,5,COUNTIF($L$20:L2319,"&lt;&gt;")&lt;601,6,COUNTIF($L$20:L2319,"&lt;&gt;")&lt;701,7,COUNTIF($L$20:L2319,"&lt;&gt;")&lt;801,8,COUNTIF($L$20:L2319,"&lt;&gt;")&lt;901,9,COUNTIF($L$20:L2319,"&lt;&gt;")&lt;1001,10,COUNTIF($L$20:L2319,"&lt;&gt;")&lt;1101,11,COUNTIF($L$20:L2319,"&lt;&gt;")&lt;1201,12,COUNTIF($L$20:L2319,"&lt;&gt;")&lt;1301,13,COUNTIF($L$20:L2319,"&lt;&gt;")&lt;1401,14,COUNTIF($L$20:L2319,"&lt;&gt;")&lt;1501,15,COUNTIF($L$20:L2319,"&lt;&gt;")&lt;1601,16,COUNTIF($L$20:L2319,"&lt;&gt;")&lt;1701,17,COUNTIF($L$20:L2319,"&lt;&gt;")&lt;1801,18,COUNTIF($L$20:L2319,"&lt;&gt;")&lt;1901,19,COUNTIF($L$20:L2319,"&lt;&gt;")&lt;2001,20,COUNTIF($L$20:L2319,"&lt;&gt;")&lt;2101,21,COUNTIF($L$20:L2319,"&lt;&gt;")&lt;2201,22,COUNTIF($L$20:L2319,"&lt;&gt;")&lt;2301,23,COUNTIF($L$20:L2319,"&lt;&gt;")&lt;2401,24,COUNTIF($L$20:L2319,"&lt;&gt;")&lt;2501,25,COUNTIF($L$20:L2319,"&lt;&gt;")&lt;2601,26,COUNTIF($L$20:L2319,"&lt;&gt;")&lt;2701,27,COUNTIF($L$20:L2319,"&lt;&gt;")&lt;2801,28,COUNTIF($L$20:L2319,"&lt;&gt;")&lt;2901,29,COUNTIF($L$20:L2319,"&lt;&gt;")&lt;3001,30),"")</f>
        <v/>
      </c>
      <c r="AM2319" t="str">
        <f t="shared" si="175"/>
        <v/>
      </c>
      <c r="AN2319" t="str">
        <f t="shared" si="179"/>
        <v/>
      </c>
      <c r="AP2319" t="str">
        <f t="shared" si="178"/>
        <v/>
      </c>
      <c r="AQ2319" t="str">
        <f>IF(AO2319="","",COUNTIFS(AM2319:$AM$3019,AO2319))</f>
        <v/>
      </c>
    </row>
    <row r="2320" spans="1:43" x14ac:dyDescent="0.25">
      <c r="A2320" s="6" t="str">
        <f>IF(COUNT($A$20:A2319)&lt;&gt;$B$4,IF(A2319="","",A2319+1),"")</f>
        <v/>
      </c>
      <c r="B2320" s="3"/>
      <c r="C2320" s="3"/>
      <c r="D2320" s="122"/>
      <c r="E2320" s="3"/>
      <c r="F2320" s="3"/>
      <c r="G2320" s="3"/>
      <c r="H2320" s="3"/>
      <c r="I2320" s="120"/>
      <c r="J2320" s="3"/>
      <c r="K2320" s="95" t="str" cm="1">
        <f t="array" ref="K2320">IF(OR($J$14 = "A",$J$14 = "B",$J$14 = "C"),IF(I2320="","",IF(LEN(I2320)&gt;2,_xlfn.IFS(ISNUMBER(SEARCH("_",I2320)),I2320,ISNUMBER(SEARCH(", ",I2320)),SUBSTITUTE(I2320,", ","_"),ISNUMBER(SEARCH("/ ",I2320)),SUBSTITUTE(I2320,"/ ","_"),ISNUMBER(SEARCH(",",I2320)),SUBSTITUTE(I2320,",","_"),ISNUMBER(SEARCH("/",I2320)),SUBSTITUTE(I2320,"/","_"),ISNUMBER(SEARCH("",I2320)),I2320),I2320)),IF(OR($J$14 = "J",$J$14 = "K"),"",IF(D2320="","",IF(LEN(D2320)&gt;2,_xlfn.IFS(ISNUMBER(SEARCH("_",D2320)),D2320,ISNUMBER(SEARCH(", ",D2320)),SUBSTITUTE(D2320,", ","_"),ISNUMBER(SEARCH("/ ",D2320)),SUBSTITUTE(D2320,"/ ","_"),ISNUMBER(SEARCH(",",D2320)),SUBSTITUTE(D2320,",","_"),ISNUMBER(SEARCH("/",D2320)),SUBSTITUTE(D2320,"/","_"),ISNUMBER(SEARCH("",D2320)),D2320),D2320))))</f>
        <v/>
      </c>
      <c r="L2320" s="1"/>
      <c r="M2320" s="1" t="str">
        <f t="shared" si="176"/>
        <v/>
      </c>
      <c r="N2320" s="94" t="str">
        <f>IF($L2320="None","",IF(ISERROR(VLOOKUP($L2320,Info!$B$4:$B$266,1,FALSE)),"",VLOOKUP($L2320,Info!$B$4:$L$266,5,FALSE)))</f>
        <v/>
      </c>
      <c r="O2320" s="94" t="str">
        <f>IF(K2320="","",IF(AND($J$12&lt;&gt;"ABC",N2320="3"),"BAC",IF(N2320="3","ABC",IF($J$12&lt;&gt;"ABC",IF($J$10="Standard",VLOOKUP(K2320,Info!$BE$4:$BF$481,2,FALSE),VLOOKUP(K2320,Info!$BI$4:$BJ$482,2,FALSE)),IF($J$10="Standard",VLOOKUP(K2320,Info!$AG$4:$AH$2994,2,FALSE),VLOOKUP(K2320,Info!$AK$4:$AL$2997,2,FALSE))))))</f>
        <v/>
      </c>
      <c r="P2320" s="94" t="str">
        <f>IF($L2320="None","",IF(ISERROR(VLOOKUP($L2320,Info!$B$4:$B$266,1,FALSE)),"",VLOOKUP($L2320,Info!$B$4:$L$266,3,FALSE)))</f>
        <v/>
      </c>
      <c r="Q2320" s="96" t="str">
        <f>IF($L2320="None","",IF(ISERROR(VLOOKUP($L2320,Info!$B$4:$B$266,1,FALSE)),"",VLOOKUP($L2320,Info!$B$4:$L$266,4,FALSE)))</f>
        <v/>
      </c>
      <c r="R2320" s="1"/>
      <c r="S2320" s="6" t="str">
        <f t="shared" si="177"/>
        <v/>
      </c>
      <c r="T2320" s="6" t="str">
        <f>IF($L2320="None","",IF(ISERROR(VLOOKUP($L2320,Info!$B$4:$B$266,1,FALSE)),"",VLOOKUP($L2320,Info!$B$4:$L$266,11,FALSE)))</f>
        <v/>
      </c>
      <c r="U2320" s="1"/>
      <c r="V2320" s="1"/>
      <c r="W2320" s="1"/>
      <c r="X2320" s="1" t="str">
        <f>IF($L2320="None","",IF(ISERROR(VLOOKUP($L2320,Info!$B$4:$B$266,1,FALSE)),"",IF(OR(W2320="Metallic Liquid Tight",W2320="Non-Metallic Liquid Tight",W2320="LSZH",W2320="Greenfield"),VLOOKUP($L2320,Info!$B$4:$L$266,7,FALSE),"N/A")))</f>
        <v/>
      </c>
      <c r="Y2320" s="1"/>
      <c r="Z2320" s="96" t="str">
        <f>IF($L2320="None","",IF(ISERROR(VLOOKUP($L2320,Info!$B$4:$B$266,1,FALSE)),"",VLOOKUP($L2320,Info!$B$4:$L$266,9,FALSE)))</f>
        <v/>
      </c>
      <c r="AA2320" s="96" t="str">
        <f>IF($L2320="None","",IF(ISERROR(VLOOKUP($L2320,Info!$B$4:$B$266,1,FALSE)),"",VLOOKUP($L2320,Info!$B$4:$L$266,8,FALSE)))</f>
        <v/>
      </c>
      <c r="AB2320" s="96" t="str">
        <f>IF($L2320="None","",IF(ISERROR(VLOOKUP($L2320,Info!$B$4:$B$266,1,FALSE)),"",VLOOKUP($L2320,Info!$B$4:$L$266,10,FALSE)))</f>
        <v/>
      </c>
      <c r="AC2320" s="1" t="str">
        <f>IF(W2320="SO Cable","Black,White",IF(O2320="","",IF(P2320="","",IF($J$12&lt;&gt;"ABC",IF(P2320&lt;="250",VLOOKUP(O2320,Info!$AZ$4:$BB$22,3,FALSE),VLOOKUP(O2320,Info!$AZ$23:$BB$39,3,FALSE)),IF(P2320&lt;="250",VLOOKUP(O2320,Info!$AO$4:$AQ$22,3,FALSE),VLOOKUP(O2320,Info!$AO$23:$AP$39,3,FALSE))))))</f>
        <v/>
      </c>
      <c r="AD2320" s="1"/>
      <c r="AE2320" s="1" t="str">
        <f>IF($L2320="None","",IF(ISERROR(VLOOKUP($L2320,Info!$B$4:$B$266,1,FALSE)),"",VLOOKUP($L2320,Info!$B$4:$L$266,4,FALSE)))</f>
        <v/>
      </c>
      <c r="AF2320" s="1" t="str">
        <f>IF($L2320="None","",IF(ISERROR(VLOOKUP($L2320,Info!$B$4:$B$266,1,FALSE)),"",VLOOKUP($L2320,Info!$B$4:$L$266,6,FALSE)))</f>
        <v/>
      </c>
      <c r="AG2320" s="1"/>
      <c r="AH2320" s="33" t="str" cm="1">
        <f t="array" ref="AH2320">IF(AND(L2320&lt;&gt;"",O2320&lt;&gt;"",R2320:S2320&lt;&gt;"",W2320:X2320&lt;&gt;"",Z2320:AA2320&lt;&gt;"",AC2320&lt;&gt;""),"Good","Bad")</f>
        <v>Bad</v>
      </c>
      <c r="AL2320" t="str" cm="1">
        <f t="array" ref="AL2320">IF(R2320&gt;0,_xlfn.IFS(COUNTIF($L$20:L2320,"&lt;&gt;")&lt;101,1,COUNTIF($L$20:L2320,"&lt;&gt;")&lt;201,2,COUNTIF($L$20:L2320,"&lt;&gt;")&lt;301,3,COUNTIF($L$20:L2320,"&lt;&gt;")&lt;401,4,COUNTIF($L$20:L2320,"&lt;&gt;")&lt;501,5,COUNTIF($L$20:L2320,"&lt;&gt;")&lt;601,6,COUNTIF($L$20:L2320,"&lt;&gt;")&lt;701,7,COUNTIF($L$20:L2320,"&lt;&gt;")&lt;801,8,COUNTIF($L$20:L2320,"&lt;&gt;")&lt;901,9,COUNTIF($L$20:L2320,"&lt;&gt;")&lt;1001,10,COUNTIF($L$20:L2320,"&lt;&gt;")&lt;1101,11,COUNTIF($L$20:L2320,"&lt;&gt;")&lt;1201,12,COUNTIF($L$20:L2320,"&lt;&gt;")&lt;1301,13,COUNTIF($L$20:L2320,"&lt;&gt;")&lt;1401,14,COUNTIF($L$20:L2320,"&lt;&gt;")&lt;1501,15,COUNTIF($L$20:L2320,"&lt;&gt;")&lt;1601,16,COUNTIF($L$20:L2320,"&lt;&gt;")&lt;1701,17,COUNTIF($L$20:L2320,"&lt;&gt;")&lt;1801,18,COUNTIF($L$20:L2320,"&lt;&gt;")&lt;1901,19,COUNTIF($L$20:L2320,"&lt;&gt;")&lt;2001,20,COUNTIF($L$20:L2320,"&lt;&gt;")&lt;2101,21,COUNTIF($L$20:L2320,"&lt;&gt;")&lt;2201,22,COUNTIF($L$20:L2320,"&lt;&gt;")&lt;2301,23,COUNTIF($L$20:L2320,"&lt;&gt;")&lt;2401,24,COUNTIF($L$20:L2320,"&lt;&gt;")&lt;2501,25,COUNTIF($L$20:L2320,"&lt;&gt;")&lt;2601,26,COUNTIF($L$20:L2320,"&lt;&gt;")&lt;2701,27,COUNTIF($L$20:L2320,"&lt;&gt;")&lt;2801,28,COUNTIF($L$20:L2320,"&lt;&gt;")&lt;2901,29,COUNTIF($L$20:L2320,"&lt;&gt;")&lt;3001,30),"")</f>
        <v/>
      </c>
      <c r="AM2320" t="str">
        <f t="shared" si="175"/>
        <v/>
      </c>
      <c r="AN2320" t="str">
        <f t="shared" si="179"/>
        <v/>
      </c>
      <c r="AP2320" t="str">
        <f t="shared" si="178"/>
        <v/>
      </c>
      <c r="AQ2320" t="str">
        <f>IF(AO2320="","",COUNTIFS(AM2320:$AM$3019,AO2320))</f>
        <v/>
      </c>
    </row>
    <row r="2321" spans="1:43" x14ac:dyDescent="0.25">
      <c r="A2321" s="6" t="str">
        <f>IF(COUNT($A$20:A2320)&lt;&gt;$B$4,IF(A2320="","",A2320+1),"")</f>
        <v/>
      </c>
      <c r="B2321" s="3"/>
      <c r="C2321" s="3"/>
      <c r="D2321" s="122"/>
      <c r="E2321" s="3"/>
      <c r="F2321" s="3"/>
      <c r="G2321" s="3"/>
      <c r="H2321" s="3"/>
      <c r="I2321" s="120"/>
      <c r="J2321" s="3"/>
      <c r="K2321" s="95" t="str" cm="1">
        <f t="array" ref="K2321">IF(OR($J$14 = "A",$J$14 = "B",$J$14 = "C"),IF(I2321="","",IF(LEN(I2321)&gt;2,_xlfn.IFS(ISNUMBER(SEARCH("_",I2321)),I2321,ISNUMBER(SEARCH(", ",I2321)),SUBSTITUTE(I2321,", ","_"),ISNUMBER(SEARCH("/ ",I2321)),SUBSTITUTE(I2321,"/ ","_"),ISNUMBER(SEARCH(",",I2321)),SUBSTITUTE(I2321,",","_"),ISNUMBER(SEARCH("/",I2321)),SUBSTITUTE(I2321,"/","_"),ISNUMBER(SEARCH("",I2321)),I2321),I2321)),IF(OR($J$14 = "J",$J$14 = "K"),"",IF(D2321="","",IF(LEN(D2321)&gt;2,_xlfn.IFS(ISNUMBER(SEARCH("_",D2321)),D2321,ISNUMBER(SEARCH(", ",D2321)),SUBSTITUTE(D2321,", ","_"),ISNUMBER(SEARCH("/ ",D2321)),SUBSTITUTE(D2321,"/ ","_"),ISNUMBER(SEARCH(",",D2321)),SUBSTITUTE(D2321,",","_"),ISNUMBER(SEARCH("/",D2321)),SUBSTITUTE(D2321,"/","_"),ISNUMBER(SEARCH("",D2321)),D2321),D2321))))</f>
        <v/>
      </c>
      <c r="L2321" s="1"/>
      <c r="M2321" s="1" t="str">
        <f t="shared" si="176"/>
        <v/>
      </c>
      <c r="N2321" s="94" t="str">
        <f>IF($L2321="None","",IF(ISERROR(VLOOKUP($L2321,Info!$B$4:$B$266,1,FALSE)),"",VLOOKUP($L2321,Info!$B$4:$L$266,5,FALSE)))</f>
        <v/>
      </c>
      <c r="O2321" s="94" t="str">
        <f>IF(K2321="","",IF(AND($J$12&lt;&gt;"ABC",N2321="3"),"BAC",IF(N2321="3","ABC",IF($J$12&lt;&gt;"ABC",IF($J$10="Standard",VLOOKUP(K2321,Info!$BE$4:$BF$481,2,FALSE),VLOOKUP(K2321,Info!$BI$4:$BJ$482,2,FALSE)),IF($J$10="Standard",VLOOKUP(K2321,Info!$AG$4:$AH$2994,2,FALSE),VLOOKUP(K2321,Info!$AK$4:$AL$2997,2,FALSE))))))</f>
        <v/>
      </c>
      <c r="P2321" s="94" t="str">
        <f>IF($L2321="None","",IF(ISERROR(VLOOKUP($L2321,Info!$B$4:$B$266,1,FALSE)),"",VLOOKUP($L2321,Info!$B$4:$L$266,3,FALSE)))</f>
        <v/>
      </c>
      <c r="Q2321" s="96" t="str">
        <f>IF($L2321="None","",IF(ISERROR(VLOOKUP($L2321,Info!$B$4:$B$266,1,FALSE)),"",VLOOKUP($L2321,Info!$B$4:$L$266,4,FALSE)))</f>
        <v/>
      </c>
      <c r="R2321" s="1"/>
      <c r="S2321" s="6" t="str">
        <f t="shared" si="177"/>
        <v/>
      </c>
      <c r="T2321" s="6" t="str">
        <f>IF($L2321="None","",IF(ISERROR(VLOOKUP($L2321,Info!$B$4:$B$266,1,FALSE)),"",VLOOKUP($L2321,Info!$B$4:$L$266,11,FALSE)))</f>
        <v/>
      </c>
      <c r="U2321" s="1"/>
      <c r="V2321" s="1"/>
      <c r="W2321" s="1"/>
      <c r="X2321" s="1" t="str">
        <f>IF($L2321="None","",IF(ISERROR(VLOOKUP($L2321,Info!$B$4:$B$266,1,FALSE)),"",IF(OR(W2321="Metallic Liquid Tight",W2321="Non-Metallic Liquid Tight",W2321="LSZH",W2321="Greenfield"),VLOOKUP($L2321,Info!$B$4:$L$266,7,FALSE),"N/A")))</f>
        <v/>
      </c>
      <c r="Y2321" s="1"/>
      <c r="Z2321" s="96" t="str">
        <f>IF($L2321="None","",IF(ISERROR(VLOOKUP($L2321,Info!$B$4:$B$266,1,FALSE)),"",VLOOKUP($L2321,Info!$B$4:$L$266,9,FALSE)))</f>
        <v/>
      </c>
      <c r="AA2321" s="96" t="str">
        <f>IF($L2321="None","",IF(ISERROR(VLOOKUP($L2321,Info!$B$4:$B$266,1,FALSE)),"",VLOOKUP($L2321,Info!$B$4:$L$266,8,FALSE)))</f>
        <v/>
      </c>
      <c r="AB2321" s="96" t="str">
        <f>IF($L2321="None","",IF(ISERROR(VLOOKUP($L2321,Info!$B$4:$B$266,1,FALSE)),"",VLOOKUP($L2321,Info!$B$4:$L$266,10,FALSE)))</f>
        <v/>
      </c>
      <c r="AC2321" s="1" t="str">
        <f>IF(W2321="SO Cable","Black,White",IF(O2321="","",IF(P2321="","",IF($J$12&lt;&gt;"ABC",IF(P2321&lt;="250",VLOOKUP(O2321,Info!$AZ$4:$BB$22,3,FALSE),VLOOKUP(O2321,Info!$AZ$23:$BB$39,3,FALSE)),IF(P2321&lt;="250",VLOOKUP(O2321,Info!$AO$4:$AQ$22,3,FALSE),VLOOKUP(O2321,Info!$AO$23:$AP$39,3,FALSE))))))</f>
        <v/>
      </c>
      <c r="AD2321" s="1"/>
      <c r="AE2321" s="1" t="str">
        <f>IF($L2321="None","",IF(ISERROR(VLOOKUP($L2321,Info!$B$4:$B$266,1,FALSE)),"",VLOOKUP($L2321,Info!$B$4:$L$266,4,FALSE)))</f>
        <v/>
      </c>
      <c r="AF2321" s="1" t="str">
        <f>IF($L2321="None","",IF(ISERROR(VLOOKUP($L2321,Info!$B$4:$B$266,1,FALSE)),"",VLOOKUP($L2321,Info!$B$4:$L$266,6,FALSE)))</f>
        <v/>
      </c>
      <c r="AG2321" s="1"/>
      <c r="AH2321" s="33" t="str" cm="1">
        <f t="array" ref="AH2321">IF(AND(L2321&lt;&gt;"",O2321&lt;&gt;"",R2321:S2321&lt;&gt;"",W2321:X2321&lt;&gt;"",Z2321:AA2321&lt;&gt;"",AC2321&lt;&gt;""),"Good","Bad")</f>
        <v>Bad</v>
      </c>
      <c r="AL2321" t="str" cm="1">
        <f t="array" ref="AL2321">IF(R2321&gt;0,_xlfn.IFS(COUNTIF($L$20:L2321,"&lt;&gt;")&lt;101,1,COUNTIF($L$20:L2321,"&lt;&gt;")&lt;201,2,COUNTIF($L$20:L2321,"&lt;&gt;")&lt;301,3,COUNTIF($L$20:L2321,"&lt;&gt;")&lt;401,4,COUNTIF($L$20:L2321,"&lt;&gt;")&lt;501,5,COUNTIF($L$20:L2321,"&lt;&gt;")&lt;601,6,COUNTIF($L$20:L2321,"&lt;&gt;")&lt;701,7,COUNTIF($L$20:L2321,"&lt;&gt;")&lt;801,8,COUNTIF($L$20:L2321,"&lt;&gt;")&lt;901,9,COUNTIF($L$20:L2321,"&lt;&gt;")&lt;1001,10,COUNTIF($L$20:L2321,"&lt;&gt;")&lt;1101,11,COUNTIF($L$20:L2321,"&lt;&gt;")&lt;1201,12,COUNTIF($L$20:L2321,"&lt;&gt;")&lt;1301,13,COUNTIF($L$20:L2321,"&lt;&gt;")&lt;1401,14,COUNTIF($L$20:L2321,"&lt;&gt;")&lt;1501,15,COUNTIF($L$20:L2321,"&lt;&gt;")&lt;1601,16,COUNTIF($L$20:L2321,"&lt;&gt;")&lt;1701,17,COUNTIF($L$20:L2321,"&lt;&gt;")&lt;1801,18,COUNTIF($L$20:L2321,"&lt;&gt;")&lt;1901,19,COUNTIF($L$20:L2321,"&lt;&gt;")&lt;2001,20,COUNTIF($L$20:L2321,"&lt;&gt;")&lt;2101,21,COUNTIF($L$20:L2321,"&lt;&gt;")&lt;2201,22,COUNTIF($L$20:L2321,"&lt;&gt;")&lt;2301,23,COUNTIF($L$20:L2321,"&lt;&gt;")&lt;2401,24,COUNTIF($L$20:L2321,"&lt;&gt;")&lt;2501,25,COUNTIF($L$20:L2321,"&lt;&gt;")&lt;2601,26,COUNTIF($L$20:L2321,"&lt;&gt;")&lt;2701,27,COUNTIF($L$20:L2321,"&lt;&gt;")&lt;2801,28,COUNTIF($L$20:L2321,"&lt;&gt;")&lt;2901,29,COUNTIF($L$20:L2321,"&lt;&gt;")&lt;3001,30),"")</f>
        <v/>
      </c>
      <c r="AM2321" t="str">
        <f t="shared" si="175"/>
        <v/>
      </c>
      <c r="AN2321" t="str">
        <f t="shared" si="179"/>
        <v/>
      </c>
      <c r="AP2321" t="str">
        <f t="shared" si="178"/>
        <v/>
      </c>
      <c r="AQ2321" t="str">
        <f>IF(AO2321="","",COUNTIFS(AM2321:$AM$3019,AO2321))</f>
        <v/>
      </c>
    </row>
    <row r="2322" spans="1:43" x14ac:dyDescent="0.25">
      <c r="A2322" s="6" t="str">
        <f>IF(COUNT($A$20:A2321)&lt;&gt;$B$4,IF(A2321="","",A2321+1),"")</f>
        <v/>
      </c>
      <c r="B2322" s="3"/>
      <c r="C2322" s="3"/>
      <c r="D2322" s="122"/>
      <c r="E2322" s="3"/>
      <c r="F2322" s="3"/>
      <c r="G2322" s="3"/>
      <c r="H2322" s="3"/>
      <c r="I2322" s="120"/>
      <c r="J2322" s="3"/>
      <c r="K2322" s="95" t="str" cm="1">
        <f t="array" ref="K2322">IF(OR($J$14 = "A",$J$14 = "B",$J$14 = "C"),IF(I2322="","",IF(LEN(I2322)&gt;2,_xlfn.IFS(ISNUMBER(SEARCH("_",I2322)),I2322,ISNUMBER(SEARCH(", ",I2322)),SUBSTITUTE(I2322,", ","_"),ISNUMBER(SEARCH("/ ",I2322)),SUBSTITUTE(I2322,"/ ","_"),ISNUMBER(SEARCH(",",I2322)),SUBSTITUTE(I2322,",","_"),ISNUMBER(SEARCH("/",I2322)),SUBSTITUTE(I2322,"/","_"),ISNUMBER(SEARCH("",I2322)),I2322),I2322)),IF(OR($J$14 = "J",$J$14 = "K"),"",IF(D2322="","",IF(LEN(D2322)&gt;2,_xlfn.IFS(ISNUMBER(SEARCH("_",D2322)),D2322,ISNUMBER(SEARCH(", ",D2322)),SUBSTITUTE(D2322,", ","_"),ISNUMBER(SEARCH("/ ",D2322)),SUBSTITUTE(D2322,"/ ","_"),ISNUMBER(SEARCH(",",D2322)),SUBSTITUTE(D2322,",","_"),ISNUMBER(SEARCH("/",D2322)),SUBSTITUTE(D2322,"/","_"),ISNUMBER(SEARCH("",D2322)),D2322),D2322))))</f>
        <v/>
      </c>
      <c r="L2322" s="1"/>
      <c r="M2322" s="1" t="str">
        <f t="shared" si="176"/>
        <v/>
      </c>
      <c r="N2322" s="94" t="str">
        <f>IF($L2322="None","",IF(ISERROR(VLOOKUP($L2322,Info!$B$4:$B$266,1,FALSE)),"",VLOOKUP($L2322,Info!$B$4:$L$266,5,FALSE)))</f>
        <v/>
      </c>
      <c r="O2322" s="94" t="str">
        <f>IF(K2322="","",IF(AND($J$12&lt;&gt;"ABC",N2322="3"),"BAC",IF(N2322="3","ABC",IF($J$12&lt;&gt;"ABC",IF($J$10="Standard",VLOOKUP(K2322,Info!$BE$4:$BF$481,2,FALSE),VLOOKUP(K2322,Info!$BI$4:$BJ$482,2,FALSE)),IF($J$10="Standard",VLOOKUP(K2322,Info!$AG$4:$AH$2994,2,FALSE),VLOOKUP(K2322,Info!$AK$4:$AL$2997,2,FALSE))))))</f>
        <v/>
      </c>
      <c r="P2322" s="94" t="str">
        <f>IF($L2322="None","",IF(ISERROR(VLOOKUP($L2322,Info!$B$4:$B$266,1,FALSE)),"",VLOOKUP($L2322,Info!$B$4:$L$266,3,FALSE)))</f>
        <v/>
      </c>
      <c r="Q2322" s="96" t="str">
        <f>IF($L2322="None","",IF(ISERROR(VLOOKUP($L2322,Info!$B$4:$B$266,1,FALSE)),"",VLOOKUP($L2322,Info!$B$4:$L$266,4,FALSE)))</f>
        <v/>
      </c>
      <c r="R2322" s="1"/>
      <c r="S2322" s="6" t="str">
        <f t="shared" si="177"/>
        <v/>
      </c>
      <c r="T2322" s="6" t="str">
        <f>IF($L2322="None","",IF(ISERROR(VLOOKUP($L2322,Info!$B$4:$B$266,1,FALSE)),"",VLOOKUP($L2322,Info!$B$4:$L$266,11,FALSE)))</f>
        <v/>
      </c>
      <c r="U2322" s="1"/>
      <c r="V2322" s="1"/>
      <c r="W2322" s="1"/>
      <c r="X2322" s="1" t="str">
        <f>IF($L2322="None","",IF(ISERROR(VLOOKUP($L2322,Info!$B$4:$B$266,1,FALSE)),"",IF(OR(W2322="Metallic Liquid Tight",W2322="Non-Metallic Liquid Tight",W2322="LSZH",W2322="Greenfield"),VLOOKUP($L2322,Info!$B$4:$L$266,7,FALSE),"N/A")))</f>
        <v/>
      </c>
      <c r="Y2322" s="1"/>
      <c r="Z2322" s="96" t="str">
        <f>IF($L2322="None","",IF(ISERROR(VLOOKUP($L2322,Info!$B$4:$B$266,1,FALSE)),"",VLOOKUP($L2322,Info!$B$4:$L$266,9,FALSE)))</f>
        <v/>
      </c>
      <c r="AA2322" s="96" t="str">
        <f>IF($L2322="None","",IF(ISERROR(VLOOKUP($L2322,Info!$B$4:$B$266,1,FALSE)),"",VLOOKUP($L2322,Info!$B$4:$L$266,8,FALSE)))</f>
        <v/>
      </c>
      <c r="AB2322" s="96" t="str">
        <f>IF($L2322="None","",IF(ISERROR(VLOOKUP($L2322,Info!$B$4:$B$266,1,FALSE)),"",VLOOKUP($L2322,Info!$B$4:$L$266,10,FALSE)))</f>
        <v/>
      </c>
      <c r="AC2322" s="1" t="str">
        <f>IF(W2322="SO Cable","Black,White",IF(O2322="","",IF(P2322="","",IF($J$12&lt;&gt;"ABC",IF(P2322&lt;="250",VLOOKUP(O2322,Info!$AZ$4:$BB$22,3,FALSE),VLOOKUP(O2322,Info!$AZ$23:$BB$39,3,FALSE)),IF(P2322&lt;="250",VLOOKUP(O2322,Info!$AO$4:$AQ$22,3,FALSE),VLOOKUP(O2322,Info!$AO$23:$AP$39,3,FALSE))))))</f>
        <v/>
      </c>
      <c r="AD2322" s="1"/>
      <c r="AE2322" s="1" t="str">
        <f>IF($L2322="None","",IF(ISERROR(VLOOKUP($L2322,Info!$B$4:$B$266,1,FALSE)),"",VLOOKUP($L2322,Info!$B$4:$L$266,4,FALSE)))</f>
        <v/>
      </c>
      <c r="AF2322" s="1" t="str">
        <f>IF($L2322="None","",IF(ISERROR(VLOOKUP($L2322,Info!$B$4:$B$266,1,FALSE)),"",VLOOKUP($L2322,Info!$B$4:$L$266,6,FALSE)))</f>
        <v/>
      </c>
      <c r="AG2322" s="1"/>
      <c r="AH2322" s="33" t="str" cm="1">
        <f t="array" ref="AH2322">IF(AND(L2322&lt;&gt;"",O2322&lt;&gt;"",R2322:S2322&lt;&gt;"",W2322:X2322&lt;&gt;"",Z2322:AA2322&lt;&gt;"",AC2322&lt;&gt;""),"Good","Bad")</f>
        <v>Bad</v>
      </c>
      <c r="AL2322" t="str" cm="1">
        <f t="array" ref="AL2322">IF(R2322&gt;0,_xlfn.IFS(COUNTIF($L$20:L2322,"&lt;&gt;")&lt;101,1,COUNTIF($L$20:L2322,"&lt;&gt;")&lt;201,2,COUNTIF($L$20:L2322,"&lt;&gt;")&lt;301,3,COUNTIF($L$20:L2322,"&lt;&gt;")&lt;401,4,COUNTIF($L$20:L2322,"&lt;&gt;")&lt;501,5,COUNTIF($L$20:L2322,"&lt;&gt;")&lt;601,6,COUNTIF($L$20:L2322,"&lt;&gt;")&lt;701,7,COUNTIF($L$20:L2322,"&lt;&gt;")&lt;801,8,COUNTIF($L$20:L2322,"&lt;&gt;")&lt;901,9,COUNTIF($L$20:L2322,"&lt;&gt;")&lt;1001,10,COUNTIF($L$20:L2322,"&lt;&gt;")&lt;1101,11,COUNTIF($L$20:L2322,"&lt;&gt;")&lt;1201,12,COUNTIF($L$20:L2322,"&lt;&gt;")&lt;1301,13,COUNTIF($L$20:L2322,"&lt;&gt;")&lt;1401,14,COUNTIF($L$20:L2322,"&lt;&gt;")&lt;1501,15,COUNTIF($L$20:L2322,"&lt;&gt;")&lt;1601,16,COUNTIF($L$20:L2322,"&lt;&gt;")&lt;1701,17,COUNTIF($L$20:L2322,"&lt;&gt;")&lt;1801,18,COUNTIF($L$20:L2322,"&lt;&gt;")&lt;1901,19,COUNTIF($L$20:L2322,"&lt;&gt;")&lt;2001,20,COUNTIF($L$20:L2322,"&lt;&gt;")&lt;2101,21,COUNTIF($L$20:L2322,"&lt;&gt;")&lt;2201,22,COUNTIF($L$20:L2322,"&lt;&gt;")&lt;2301,23,COUNTIF($L$20:L2322,"&lt;&gt;")&lt;2401,24,COUNTIF($L$20:L2322,"&lt;&gt;")&lt;2501,25,COUNTIF($L$20:L2322,"&lt;&gt;")&lt;2601,26,COUNTIF($L$20:L2322,"&lt;&gt;")&lt;2701,27,COUNTIF($L$20:L2322,"&lt;&gt;")&lt;2801,28,COUNTIF($L$20:L2322,"&lt;&gt;")&lt;2901,29,COUNTIF($L$20:L2322,"&lt;&gt;")&lt;3001,30),"")</f>
        <v/>
      </c>
      <c r="AM2322" t="str">
        <f t="shared" si="175"/>
        <v/>
      </c>
      <c r="AN2322" t="str">
        <f t="shared" si="179"/>
        <v/>
      </c>
      <c r="AP2322" t="str">
        <f t="shared" si="178"/>
        <v/>
      </c>
      <c r="AQ2322" t="str">
        <f>IF(AO2322="","",COUNTIFS(AM2322:$AM$3019,AO2322))</f>
        <v/>
      </c>
    </row>
    <row r="2323" spans="1:43" x14ac:dyDescent="0.25">
      <c r="A2323" s="6" t="str">
        <f>IF(COUNT($A$20:A2322)&lt;&gt;$B$4,IF(A2322="","",A2322+1),"")</f>
        <v/>
      </c>
      <c r="B2323" s="3"/>
      <c r="C2323" s="3"/>
      <c r="D2323" s="122"/>
      <c r="E2323" s="3"/>
      <c r="F2323" s="3"/>
      <c r="G2323" s="3"/>
      <c r="H2323" s="3"/>
      <c r="I2323" s="120"/>
      <c r="J2323" s="3"/>
      <c r="K2323" s="95" t="str" cm="1">
        <f t="array" ref="K2323">IF(OR($J$14 = "A",$J$14 = "B",$J$14 = "C"),IF(I2323="","",IF(LEN(I2323)&gt;2,_xlfn.IFS(ISNUMBER(SEARCH("_",I2323)),I2323,ISNUMBER(SEARCH(", ",I2323)),SUBSTITUTE(I2323,", ","_"),ISNUMBER(SEARCH("/ ",I2323)),SUBSTITUTE(I2323,"/ ","_"),ISNUMBER(SEARCH(",",I2323)),SUBSTITUTE(I2323,",","_"),ISNUMBER(SEARCH("/",I2323)),SUBSTITUTE(I2323,"/","_"),ISNUMBER(SEARCH("",I2323)),I2323),I2323)),IF(OR($J$14 = "J",$J$14 = "K"),"",IF(D2323="","",IF(LEN(D2323)&gt;2,_xlfn.IFS(ISNUMBER(SEARCH("_",D2323)),D2323,ISNUMBER(SEARCH(", ",D2323)),SUBSTITUTE(D2323,", ","_"),ISNUMBER(SEARCH("/ ",D2323)),SUBSTITUTE(D2323,"/ ","_"),ISNUMBER(SEARCH(",",D2323)),SUBSTITUTE(D2323,",","_"),ISNUMBER(SEARCH("/",D2323)),SUBSTITUTE(D2323,"/","_"),ISNUMBER(SEARCH("",D2323)),D2323),D2323))))</f>
        <v/>
      </c>
      <c r="L2323" s="1"/>
      <c r="M2323" s="1" t="str">
        <f t="shared" si="176"/>
        <v/>
      </c>
      <c r="N2323" s="94" t="str">
        <f>IF($L2323="None","",IF(ISERROR(VLOOKUP($L2323,Info!$B$4:$B$266,1,FALSE)),"",VLOOKUP($L2323,Info!$B$4:$L$266,5,FALSE)))</f>
        <v/>
      </c>
      <c r="O2323" s="94" t="str">
        <f>IF(K2323="","",IF(AND($J$12&lt;&gt;"ABC",N2323="3"),"BAC",IF(N2323="3","ABC",IF($J$12&lt;&gt;"ABC",IF($J$10="Standard",VLOOKUP(K2323,Info!$BE$4:$BF$481,2,FALSE),VLOOKUP(K2323,Info!$BI$4:$BJ$482,2,FALSE)),IF($J$10="Standard",VLOOKUP(K2323,Info!$AG$4:$AH$2994,2,FALSE),VLOOKUP(K2323,Info!$AK$4:$AL$2997,2,FALSE))))))</f>
        <v/>
      </c>
      <c r="P2323" s="94" t="str">
        <f>IF($L2323="None","",IF(ISERROR(VLOOKUP($L2323,Info!$B$4:$B$266,1,FALSE)),"",VLOOKUP($L2323,Info!$B$4:$L$266,3,FALSE)))</f>
        <v/>
      </c>
      <c r="Q2323" s="96" t="str">
        <f>IF($L2323="None","",IF(ISERROR(VLOOKUP($L2323,Info!$B$4:$B$266,1,FALSE)),"",VLOOKUP($L2323,Info!$B$4:$L$266,4,FALSE)))</f>
        <v/>
      </c>
      <c r="R2323" s="1"/>
      <c r="S2323" s="6" t="str">
        <f t="shared" si="177"/>
        <v/>
      </c>
      <c r="T2323" s="6" t="str">
        <f>IF($L2323="None","",IF(ISERROR(VLOOKUP($L2323,Info!$B$4:$B$266,1,FALSE)),"",VLOOKUP($L2323,Info!$B$4:$L$266,11,FALSE)))</f>
        <v/>
      </c>
      <c r="U2323" s="1"/>
      <c r="V2323" s="1"/>
      <c r="W2323" s="1"/>
      <c r="X2323" s="1" t="str">
        <f>IF($L2323="None","",IF(ISERROR(VLOOKUP($L2323,Info!$B$4:$B$266,1,FALSE)),"",IF(OR(W2323="Metallic Liquid Tight",W2323="Non-Metallic Liquid Tight",W2323="LSZH",W2323="Greenfield"),VLOOKUP($L2323,Info!$B$4:$L$266,7,FALSE),"N/A")))</f>
        <v/>
      </c>
      <c r="Y2323" s="1"/>
      <c r="Z2323" s="96" t="str">
        <f>IF($L2323="None","",IF(ISERROR(VLOOKUP($L2323,Info!$B$4:$B$266,1,FALSE)),"",VLOOKUP($L2323,Info!$B$4:$L$266,9,FALSE)))</f>
        <v/>
      </c>
      <c r="AA2323" s="96" t="str">
        <f>IF($L2323="None","",IF(ISERROR(VLOOKUP($L2323,Info!$B$4:$B$266,1,FALSE)),"",VLOOKUP($L2323,Info!$B$4:$L$266,8,FALSE)))</f>
        <v/>
      </c>
      <c r="AB2323" s="96" t="str">
        <f>IF($L2323="None","",IF(ISERROR(VLOOKUP($L2323,Info!$B$4:$B$266,1,FALSE)),"",VLOOKUP($L2323,Info!$B$4:$L$266,10,FALSE)))</f>
        <v/>
      </c>
      <c r="AC2323" s="1" t="str">
        <f>IF(W2323="SO Cable","Black,White",IF(O2323="","",IF(P2323="","",IF($J$12&lt;&gt;"ABC",IF(P2323&lt;="250",VLOOKUP(O2323,Info!$AZ$4:$BB$22,3,FALSE),VLOOKUP(O2323,Info!$AZ$23:$BB$39,3,FALSE)),IF(P2323&lt;="250",VLOOKUP(O2323,Info!$AO$4:$AQ$22,3,FALSE),VLOOKUP(O2323,Info!$AO$23:$AP$39,3,FALSE))))))</f>
        <v/>
      </c>
      <c r="AD2323" s="1"/>
      <c r="AE2323" s="1" t="str">
        <f>IF($L2323="None","",IF(ISERROR(VLOOKUP($L2323,Info!$B$4:$B$266,1,FALSE)),"",VLOOKUP($L2323,Info!$B$4:$L$266,4,FALSE)))</f>
        <v/>
      </c>
      <c r="AF2323" s="1" t="str">
        <f>IF($L2323="None","",IF(ISERROR(VLOOKUP($L2323,Info!$B$4:$B$266,1,FALSE)),"",VLOOKUP($L2323,Info!$B$4:$L$266,6,FALSE)))</f>
        <v/>
      </c>
      <c r="AG2323" s="1"/>
      <c r="AH2323" s="33" t="str" cm="1">
        <f t="array" ref="AH2323">IF(AND(L2323&lt;&gt;"",O2323&lt;&gt;"",R2323:S2323&lt;&gt;"",W2323:X2323&lt;&gt;"",Z2323:AA2323&lt;&gt;"",AC2323&lt;&gt;""),"Good","Bad")</f>
        <v>Bad</v>
      </c>
      <c r="AL2323" t="str" cm="1">
        <f t="array" ref="AL2323">IF(R2323&gt;0,_xlfn.IFS(COUNTIF($L$20:L2323,"&lt;&gt;")&lt;101,1,COUNTIF($L$20:L2323,"&lt;&gt;")&lt;201,2,COUNTIF($L$20:L2323,"&lt;&gt;")&lt;301,3,COUNTIF($L$20:L2323,"&lt;&gt;")&lt;401,4,COUNTIF($L$20:L2323,"&lt;&gt;")&lt;501,5,COUNTIF($L$20:L2323,"&lt;&gt;")&lt;601,6,COUNTIF($L$20:L2323,"&lt;&gt;")&lt;701,7,COUNTIF($L$20:L2323,"&lt;&gt;")&lt;801,8,COUNTIF($L$20:L2323,"&lt;&gt;")&lt;901,9,COUNTIF($L$20:L2323,"&lt;&gt;")&lt;1001,10,COUNTIF($L$20:L2323,"&lt;&gt;")&lt;1101,11,COUNTIF($L$20:L2323,"&lt;&gt;")&lt;1201,12,COUNTIF($L$20:L2323,"&lt;&gt;")&lt;1301,13,COUNTIF($L$20:L2323,"&lt;&gt;")&lt;1401,14,COUNTIF($L$20:L2323,"&lt;&gt;")&lt;1501,15,COUNTIF($L$20:L2323,"&lt;&gt;")&lt;1601,16,COUNTIF($L$20:L2323,"&lt;&gt;")&lt;1701,17,COUNTIF($L$20:L2323,"&lt;&gt;")&lt;1801,18,COUNTIF($L$20:L2323,"&lt;&gt;")&lt;1901,19,COUNTIF($L$20:L2323,"&lt;&gt;")&lt;2001,20,COUNTIF($L$20:L2323,"&lt;&gt;")&lt;2101,21,COUNTIF($L$20:L2323,"&lt;&gt;")&lt;2201,22,COUNTIF($L$20:L2323,"&lt;&gt;")&lt;2301,23,COUNTIF($L$20:L2323,"&lt;&gt;")&lt;2401,24,COUNTIF($L$20:L2323,"&lt;&gt;")&lt;2501,25,COUNTIF($L$20:L2323,"&lt;&gt;")&lt;2601,26,COUNTIF($L$20:L2323,"&lt;&gt;")&lt;2701,27,COUNTIF($L$20:L2323,"&lt;&gt;")&lt;2801,28,COUNTIF($L$20:L2323,"&lt;&gt;")&lt;2901,29,COUNTIF($L$20:L2323,"&lt;&gt;")&lt;3001,30),"")</f>
        <v/>
      </c>
      <c r="AM2323" t="str">
        <f t="shared" si="175"/>
        <v/>
      </c>
      <c r="AN2323" t="str">
        <f t="shared" si="179"/>
        <v/>
      </c>
      <c r="AP2323" t="str">
        <f t="shared" si="178"/>
        <v/>
      </c>
      <c r="AQ2323" t="str">
        <f>IF(AO2323="","",COUNTIFS(AM2323:$AM$3019,AO2323))</f>
        <v/>
      </c>
    </row>
    <row r="2324" spans="1:43" x14ac:dyDescent="0.25">
      <c r="A2324" s="6" t="str">
        <f>IF(COUNT($A$20:A2323)&lt;&gt;$B$4,IF(A2323="","",A2323+1),"")</f>
        <v/>
      </c>
      <c r="B2324" s="3"/>
      <c r="C2324" s="3"/>
      <c r="D2324" s="122"/>
      <c r="E2324" s="3"/>
      <c r="F2324" s="3"/>
      <c r="G2324" s="3"/>
      <c r="H2324" s="3"/>
      <c r="I2324" s="120"/>
      <c r="J2324" s="3"/>
      <c r="K2324" s="95" t="str" cm="1">
        <f t="array" ref="K2324">IF(OR($J$14 = "A",$J$14 = "B",$J$14 = "C"),IF(I2324="","",IF(LEN(I2324)&gt;2,_xlfn.IFS(ISNUMBER(SEARCH("_",I2324)),I2324,ISNUMBER(SEARCH(", ",I2324)),SUBSTITUTE(I2324,", ","_"),ISNUMBER(SEARCH("/ ",I2324)),SUBSTITUTE(I2324,"/ ","_"),ISNUMBER(SEARCH(",",I2324)),SUBSTITUTE(I2324,",","_"),ISNUMBER(SEARCH("/",I2324)),SUBSTITUTE(I2324,"/","_"),ISNUMBER(SEARCH("",I2324)),I2324),I2324)),IF(OR($J$14 = "J",$J$14 = "K"),"",IF(D2324="","",IF(LEN(D2324)&gt;2,_xlfn.IFS(ISNUMBER(SEARCH("_",D2324)),D2324,ISNUMBER(SEARCH(", ",D2324)),SUBSTITUTE(D2324,", ","_"),ISNUMBER(SEARCH("/ ",D2324)),SUBSTITUTE(D2324,"/ ","_"),ISNUMBER(SEARCH(",",D2324)),SUBSTITUTE(D2324,",","_"),ISNUMBER(SEARCH("/",D2324)),SUBSTITUTE(D2324,"/","_"),ISNUMBER(SEARCH("",D2324)),D2324),D2324))))</f>
        <v/>
      </c>
      <c r="L2324" s="1"/>
      <c r="M2324" s="1" t="str">
        <f t="shared" si="176"/>
        <v/>
      </c>
      <c r="N2324" s="94" t="str">
        <f>IF($L2324="None","",IF(ISERROR(VLOOKUP($L2324,Info!$B$4:$B$266,1,FALSE)),"",VLOOKUP($L2324,Info!$B$4:$L$266,5,FALSE)))</f>
        <v/>
      </c>
      <c r="O2324" s="94" t="str">
        <f>IF(K2324="","",IF(AND($J$12&lt;&gt;"ABC",N2324="3"),"BAC",IF(N2324="3","ABC",IF($J$12&lt;&gt;"ABC",IF($J$10="Standard",VLOOKUP(K2324,Info!$BE$4:$BF$481,2,FALSE),VLOOKUP(K2324,Info!$BI$4:$BJ$482,2,FALSE)),IF($J$10="Standard",VLOOKUP(K2324,Info!$AG$4:$AH$2994,2,FALSE),VLOOKUP(K2324,Info!$AK$4:$AL$2997,2,FALSE))))))</f>
        <v/>
      </c>
      <c r="P2324" s="94" t="str">
        <f>IF($L2324="None","",IF(ISERROR(VLOOKUP($L2324,Info!$B$4:$B$266,1,FALSE)),"",VLOOKUP($L2324,Info!$B$4:$L$266,3,FALSE)))</f>
        <v/>
      </c>
      <c r="Q2324" s="96" t="str">
        <f>IF($L2324="None","",IF(ISERROR(VLOOKUP($L2324,Info!$B$4:$B$266,1,FALSE)),"",VLOOKUP($L2324,Info!$B$4:$L$266,4,FALSE)))</f>
        <v/>
      </c>
      <c r="R2324" s="1"/>
      <c r="S2324" s="6" t="str">
        <f t="shared" si="177"/>
        <v/>
      </c>
      <c r="T2324" s="6" t="str">
        <f>IF($L2324="None","",IF(ISERROR(VLOOKUP($L2324,Info!$B$4:$B$266,1,FALSE)),"",VLOOKUP($L2324,Info!$B$4:$L$266,11,FALSE)))</f>
        <v/>
      </c>
      <c r="U2324" s="1"/>
      <c r="V2324" s="1"/>
      <c r="W2324" s="1"/>
      <c r="X2324" s="1" t="str">
        <f>IF($L2324="None","",IF(ISERROR(VLOOKUP($L2324,Info!$B$4:$B$266,1,FALSE)),"",IF(OR(W2324="Metallic Liquid Tight",W2324="Non-Metallic Liquid Tight",W2324="LSZH",W2324="Greenfield"),VLOOKUP($L2324,Info!$B$4:$L$266,7,FALSE),"N/A")))</f>
        <v/>
      </c>
      <c r="Y2324" s="1"/>
      <c r="Z2324" s="96" t="str">
        <f>IF($L2324="None","",IF(ISERROR(VLOOKUP($L2324,Info!$B$4:$B$266,1,FALSE)),"",VLOOKUP($L2324,Info!$B$4:$L$266,9,FALSE)))</f>
        <v/>
      </c>
      <c r="AA2324" s="96" t="str">
        <f>IF($L2324="None","",IF(ISERROR(VLOOKUP($L2324,Info!$B$4:$B$266,1,FALSE)),"",VLOOKUP($L2324,Info!$B$4:$L$266,8,FALSE)))</f>
        <v/>
      </c>
      <c r="AB2324" s="96" t="str">
        <f>IF($L2324="None","",IF(ISERROR(VLOOKUP($L2324,Info!$B$4:$B$266,1,FALSE)),"",VLOOKUP($L2324,Info!$B$4:$L$266,10,FALSE)))</f>
        <v/>
      </c>
      <c r="AC2324" s="1" t="str">
        <f>IF(W2324="SO Cable","Black,White",IF(O2324="","",IF(P2324="","",IF($J$12&lt;&gt;"ABC",IF(P2324&lt;="250",VLOOKUP(O2324,Info!$AZ$4:$BB$22,3,FALSE),VLOOKUP(O2324,Info!$AZ$23:$BB$39,3,FALSE)),IF(P2324&lt;="250",VLOOKUP(O2324,Info!$AO$4:$AQ$22,3,FALSE),VLOOKUP(O2324,Info!$AO$23:$AP$39,3,FALSE))))))</f>
        <v/>
      </c>
      <c r="AD2324" s="1"/>
      <c r="AE2324" s="1" t="str">
        <f>IF($L2324="None","",IF(ISERROR(VLOOKUP($L2324,Info!$B$4:$B$266,1,FALSE)),"",VLOOKUP($L2324,Info!$B$4:$L$266,4,FALSE)))</f>
        <v/>
      </c>
      <c r="AF2324" s="1" t="str">
        <f>IF($L2324="None","",IF(ISERROR(VLOOKUP($L2324,Info!$B$4:$B$266,1,FALSE)),"",VLOOKUP($L2324,Info!$B$4:$L$266,6,FALSE)))</f>
        <v/>
      </c>
      <c r="AG2324" s="1"/>
      <c r="AH2324" s="33" t="str" cm="1">
        <f t="array" ref="AH2324">IF(AND(L2324&lt;&gt;"",O2324&lt;&gt;"",R2324:S2324&lt;&gt;"",W2324:X2324&lt;&gt;"",Z2324:AA2324&lt;&gt;"",AC2324&lt;&gt;""),"Good","Bad")</f>
        <v>Bad</v>
      </c>
      <c r="AL2324" t="str" cm="1">
        <f t="array" ref="AL2324">IF(R2324&gt;0,_xlfn.IFS(COUNTIF($L$20:L2324,"&lt;&gt;")&lt;101,1,COUNTIF($L$20:L2324,"&lt;&gt;")&lt;201,2,COUNTIF($L$20:L2324,"&lt;&gt;")&lt;301,3,COUNTIF($L$20:L2324,"&lt;&gt;")&lt;401,4,COUNTIF($L$20:L2324,"&lt;&gt;")&lt;501,5,COUNTIF($L$20:L2324,"&lt;&gt;")&lt;601,6,COUNTIF($L$20:L2324,"&lt;&gt;")&lt;701,7,COUNTIF($L$20:L2324,"&lt;&gt;")&lt;801,8,COUNTIF($L$20:L2324,"&lt;&gt;")&lt;901,9,COUNTIF($L$20:L2324,"&lt;&gt;")&lt;1001,10,COUNTIF($L$20:L2324,"&lt;&gt;")&lt;1101,11,COUNTIF($L$20:L2324,"&lt;&gt;")&lt;1201,12,COUNTIF($L$20:L2324,"&lt;&gt;")&lt;1301,13,COUNTIF($L$20:L2324,"&lt;&gt;")&lt;1401,14,COUNTIF($L$20:L2324,"&lt;&gt;")&lt;1501,15,COUNTIF($L$20:L2324,"&lt;&gt;")&lt;1601,16,COUNTIF($L$20:L2324,"&lt;&gt;")&lt;1701,17,COUNTIF($L$20:L2324,"&lt;&gt;")&lt;1801,18,COUNTIF($L$20:L2324,"&lt;&gt;")&lt;1901,19,COUNTIF($L$20:L2324,"&lt;&gt;")&lt;2001,20,COUNTIF($L$20:L2324,"&lt;&gt;")&lt;2101,21,COUNTIF($L$20:L2324,"&lt;&gt;")&lt;2201,22,COUNTIF($L$20:L2324,"&lt;&gt;")&lt;2301,23,COUNTIF($L$20:L2324,"&lt;&gt;")&lt;2401,24,COUNTIF($L$20:L2324,"&lt;&gt;")&lt;2501,25,COUNTIF($L$20:L2324,"&lt;&gt;")&lt;2601,26,COUNTIF($L$20:L2324,"&lt;&gt;")&lt;2701,27,COUNTIF($L$20:L2324,"&lt;&gt;")&lt;2801,28,COUNTIF($L$20:L2324,"&lt;&gt;")&lt;2901,29,COUNTIF($L$20:L2324,"&lt;&gt;")&lt;3001,30),"")</f>
        <v/>
      </c>
      <c r="AM2324" t="str">
        <f t="shared" ref="AM2324:AM2387" si="180">L2324&amp;Z2324&amp;AA2324&amp;W2324&amp;X2324&amp;Y2324&amp;AL2324</f>
        <v/>
      </c>
      <c r="AN2324" t="str">
        <f t="shared" si="179"/>
        <v/>
      </c>
      <c r="AP2324" t="str">
        <f t="shared" si="178"/>
        <v/>
      </c>
      <c r="AQ2324" t="str">
        <f>IF(AO2324="","",COUNTIFS(AM2324:$AM$3019,AO2324))</f>
        <v/>
      </c>
    </row>
    <row r="2325" spans="1:43" x14ac:dyDescent="0.25">
      <c r="A2325" s="6" t="str">
        <f>IF(COUNT($A$20:A2324)&lt;&gt;$B$4,IF(A2324="","",A2324+1),"")</f>
        <v/>
      </c>
      <c r="B2325" s="3"/>
      <c r="C2325" s="3"/>
      <c r="D2325" s="122"/>
      <c r="E2325" s="3"/>
      <c r="F2325" s="3"/>
      <c r="G2325" s="3"/>
      <c r="H2325" s="3"/>
      <c r="I2325" s="120"/>
      <c r="J2325" s="3"/>
      <c r="K2325" s="95" t="str" cm="1">
        <f t="array" ref="K2325">IF(OR($J$14 = "A",$J$14 = "B",$J$14 = "C"),IF(I2325="","",IF(LEN(I2325)&gt;2,_xlfn.IFS(ISNUMBER(SEARCH("_",I2325)),I2325,ISNUMBER(SEARCH(", ",I2325)),SUBSTITUTE(I2325,", ","_"),ISNUMBER(SEARCH("/ ",I2325)),SUBSTITUTE(I2325,"/ ","_"),ISNUMBER(SEARCH(",",I2325)),SUBSTITUTE(I2325,",","_"),ISNUMBER(SEARCH("/",I2325)),SUBSTITUTE(I2325,"/","_"),ISNUMBER(SEARCH("",I2325)),I2325),I2325)),IF(OR($J$14 = "J",$J$14 = "K"),"",IF(D2325="","",IF(LEN(D2325)&gt;2,_xlfn.IFS(ISNUMBER(SEARCH("_",D2325)),D2325,ISNUMBER(SEARCH(", ",D2325)),SUBSTITUTE(D2325,", ","_"),ISNUMBER(SEARCH("/ ",D2325)),SUBSTITUTE(D2325,"/ ","_"),ISNUMBER(SEARCH(",",D2325)),SUBSTITUTE(D2325,",","_"),ISNUMBER(SEARCH("/",D2325)),SUBSTITUTE(D2325,"/","_"),ISNUMBER(SEARCH("",D2325)),D2325),D2325))))</f>
        <v/>
      </c>
      <c r="L2325" s="1"/>
      <c r="M2325" s="1" t="str">
        <f t="shared" ref="M2325:M2388" si="181">IF(L2325="","","Pigtail")</f>
        <v/>
      </c>
      <c r="N2325" s="94" t="str">
        <f>IF($L2325="None","",IF(ISERROR(VLOOKUP($L2325,Info!$B$4:$B$266,1,FALSE)),"",VLOOKUP($L2325,Info!$B$4:$L$266,5,FALSE)))</f>
        <v/>
      </c>
      <c r="O2325" s="94" t="str">
        <f>IF(K2325="","",IF(AND($J$12&lt;&gt;"ABC",N2325="3"),"BAC",IF(N2325="3","ABC",IF($J$12&lt;&gt;"ABC",IF($J$10="Standard",VLOOKUP(K2325,Info!$BE$4:$BF$481,2,FALSE),VLOOKUP(K2325,Info!$BI$4:$BJ$482,2,FALSE)),IF($J$10="Standard",VLOOKUP(K2325,Info!$AG$4:$AH$2994,2,FALSE),VLOOKUP(K2325,Info!$AK$4:$AL$2997,2,FALSE))))))</f>
        <v/>
      </c>
      <c r="P2325" s="94" t="str">
        <f>IF($L2325="None","",IF(ISERROR(VLOOKUP($L2325,Info!$B$4:$B$266,1,FALSE)),"",VLOOKUP($L2325,Info!$B$4:$L$266,3,FALSE)))</f>
        <v/>
      </c>
      <c r="Q2325" s="96" t="str">
        <f>IF($L2325="None","",IF(ISERROR(VLOOKUP($L2325,Info!$B$4:$B$266,1,FALSE)),"",VLOOKUP($L2325,Info!$B$4:$L$266,4,FALSE)))</f>
        <v/>
      </c>
      <c r="R2325" s="1"/>
      <c r="S2325" s="6" t="str">
        <f t="shared" ref="S2325:S2388" si="182">IF(M2325 = "","",IF(M2325 &lt;&gt; "Pigtail","0",""))</f>
        <v/>
      </c>
      <c r="T2325" s="6" t="str">
        <f>IF($L2325="None","",IF(ISERROR(VLOOKUP($L2325,Info!$B$4:$B$266,1,FALSE)),"",VLOOKUP($L2325,Info!$B$4:$L$266,11,FALSE)))</f>
        <v/>
      </c>
      <c r="U2325" s="1"/>
      <c r="V2325" s="1"/>
      <c r="W2325" s="1"/>
      <c r="X2325" s="1" t="str">
        <f>IF($L2325="None","",IF(ISERROR(VLOOKUP($L2325,Info!$B$4:$B$266,1,FALSE)),"",IF(OR(W2325="Metallic Liquid Tight",W2325="Non-Metallic Liquid Tight",W2325="LSZH",W2325="Greenfield"),VLOOKUP($L2325,Info!$B$4:$L$266,7,FALSE),"N/A")))</f>
        <v/>
      </c>
      <c r="Y2325" s="1"/>
      <c r="Z2325" s="96" t="str">
        <f>IF($L2325="None","",IF(ISERROR(VLOOKUP($L2325,Info!$B$4:$B$266,1,FALSE)),"",VLOOKUP($L2325,Info!$B$4:$L$266,9,FALSE)))</f>
        <v/>
      </c>
      <c r="AA2325" s="96" t="str">
        <f>IF($L2325="None","",IF(ISERROR(VLOOKUP($L2325,Info!$B$4:$B$266,1,FALSE)),"",VLOOKUP($L2325,Info!$B$4:$L$266,8,FALSE)))</f>
        <v/>
      </c>
      <c r="AB2325" s="96" t="str">
        <f>IF($L2325="None","",IF(ISERROR(VLOOKUP($L2325,Info!$B$4:$B$266,1,FALSE)),"",VLOOKUP($L2325,Info!$B$4:$L$266,10,FALSE)))</f>
        <v/>
      </c>
      <c r="AC2325" s="1" t="str">
        <f>IF(W2325="SO Cable","Black,White",IF(O2325="","",IF(P2325="","",IF($J$12&lt;&gt;"ABC",IF(P2325&lt;="250",VLOOKUP(O2325,Info!$AZ$4:$BB$22,3,FALSE),VLOOKUP(O2325,Info!$AZ$23:$BB$39,3,FALSE)),IF(P2325&lt;="250",VLOOKUP(O2325,Info!$AO$4:$AQ$22,3,FALSE),VLOOKUP(O2325,Info!$AO$23:$AP$39,3,FALSE))))))</f>
        <v/>
      </c>
      <c r="AD2325" s="1"/>
      <c r="AE2325" s="1" t="str">
        <f>IF($L2325="None","",IF(ISERROR(VLOOKUP($L2325,Info!$B$4:$B$266,1,FALSE)),"",VLOOKUP($L2325,Info!$B$4:$L$266,4,FALSE)))</f>
        <v/>
      </c>
      <c r="AF2325" s="1" t="str">
        <f>IF($L2325="None","",IF(ISERROR(VLOOKUP($L2325,Info!$B$4:$B$266,1,FALSE)),"",VLOOKUP($L2325,Info!$B$4:$L$266,6,FALSE)))</f>
        <v/>
      </c>
      <c r="AG2325" s="1"/>
      <c r="AH2325" s="33" t="str" cm="1">
        <f t="array" ref="AH2325">IF(AND(L2325&lt;&gt;"",O2325&lt;&gt;"",R2325:S2325&lt;&gt;"",W2325:X2325&lt;&gt;"",Z2325:AA2325&lt;&gt;"",AC2325&lt;&gt;""),"Good","Bad")</f>
        <v>Bad</v>
      </c>
      <c r="AL2325" t="str" cm="1">
        <f t="array" ref="AL2325">IF(R2325&gt;0,_xlfn.IFS(COUNTIF($L$20:L2325,"&lt;&gt;")&lt;101,1,COUNTIF($L$20:L2325,"&lt;&gt;")&lt;201,2,COUNTIF($L$20:L2325,"&lt;&gt;")&lt;301,3,COUNTIF($L$20:L2325,"&lt;&gt;")&lt;401,4,COUNTIF($L$20:L2325,"&lt;&gt;")&lt;501,5,COUNTIF($L$20:L2325,"&lt;&gt;")&lt;601,6,COUNTIF($L$20:L2325,"&lt;&gt;")&lt;701,7,COUNTIF($L$20:L2325,"&lt;&gt;")&lt;801,8,COUNTIF($L$20:L2325,"&lt;&gt;")&lt;901,9,COUNTIF($L$20:L2325,"&lt;&gt;")&lt;1001,10,COUNTIF($L$20:L2325,"&lt;&gt;")&lt;1101,11,COUNTIF($L$20:L2325,"&lt;&gt;")&lt;1201,12,COUNTIF($L$20:L2325,"&lt;&gt;")&lt;1301,13,COUNTIF($L$20:L2325,"&lt;&gt;")&lt;1401,14,COUNTIF($L$20:L2325,"&lt;&gt;")&lt;1501,15,COUNTIF($L$20:L2325,"&lt;&gt;")&lt;1601,16,COUNTIF($L$20:L2325,"&lt;&gt;")&lt;1701,17,COUNTIF($L$20:L2325,"&lt;&gt;")&lt;1801,18,COUNTIF($L$20:L2325,"&lt;&gt;")&lt;1901,19,COUNTIF($L$20:L2325,"&lt;&gt;")&lt;2001,20,COUNTIF($L$20:L2325,"&lt;&gt;")&lt;2101,21,COUNTIF($L$20:L2325,"&lt;&gt;")&lt;2201,22,COUNTIF($L$20:L2325,"&lt;&gt;")&lt;2301,23,COUNTIF($L$20:L2325,"&lt;&gt;")&lt;2401,24,COUNTIF($L$20:L2325,"&lt;&gt;")&lt;2501,25,COUNTIF($L$20:L2325,"&lt;&gt;")&lt;2601,26,COUNTIF($L$20:L2325,"&lt;&gt;")&lt;2701,27,COUNTIF($L$20:L2325,"&lt;&gt;")&lt;2801,28,COUNTIF($L$20:L2325,"&lt;&gt;")&lt;2901,29,COUNTIF($L$20:L2325,"&lt;&gt;")&lt;3001,30),"")</f>
        <v/>
      </c>
      <c r="AM2325" t="str">
        <f t="shared" si="180"/>
        <v/>
      </c>
      <c r="AN2325" t="str">
        <f t="shared" si="179"/>
        <v/>
      </c>
      <c r="AP2325" t="str">
        <f t="shared" ref="AP2325:AP2388" si="183">IF(R2325&gt;0,AP2324+1,"")</f>
        <v/>
      </c>
      <c r="AQ2325" t="str">
        <f>IF(AO2325="","",COUNTIFS(AM2325:$AM$3019,AO2325))</f>
        <v/>
      </c>
    </row>
    <row r="2326" spans="1:43" x14ac:dyDescent="0.25">
      <c r="A2326" s="6" t="str">
        <f>IF(COUNT($A$20:A2325)&lt;&gt;$B$4,IF(A2325="","",A2325+1),"")</f>
        <v/>
      </c>
      <c r="B2326" s="3"/>
      <c r="C2326" s="3"/>
      <c r="D2326" s="122"/>
      <c r="E2326" s="3"/>
      <c r="F2326" s="3"/>
      <c r="G2326" s="3"/>
      <c r="H2326" s="3"/>
      <c r="I2326" s="120"/>
      <c r="J2326" s="3"/>
      <c r="K2326" s="95" t="str" cm="1">
        <f t="array" ref="K2326">IF(OR($J$14 = "A",$J$14 = "B",$J$14 = "C"),IF(I2326="","",IF(LEN(I2326)&gt;2,_xlfn.IFS(ISNUMBER(SEARCH("_",I2326)),I2326,ISNUMBER(SEARCH(", ",I2326)),SUBSTITUTE(I2326,", ","_"),ISNUMBER(SEARCH("/ ",I2326)),SUBSTITUTE(I2326,"/ ","_"),ISNUMBER(SEARCH(",",I2326)),SUBSTITUTE(I2326,",","_"),ISNUMBER(SEARCH("/",I2326)),SUBSTITUTE(I2326,"/","_"),ISNUMBER(SEARCH("",I2326)),I2326),I2326)),IF(OR($J$14 = "J",$J$14 = "K"),"",IF(D2326="","",IF(LEN(D2326)&gt;2,_xlfn.IFS(ISNUMBER(SEARCH("_",D2326)),D2326,ISNUMBER(SEARCH(", ",D2326)),SUBSTITUTE(D2326,", ","_"),ISNUMBER(SEARCH("/ ",D2326)),SUBSTITUTE(D2326,"/ ","_"),ISNUMBER(SEARCH(",",D2326)),SUBSTITUTE(D2326,",","_"),ISNUMBER(SEARCH("/",D2326)),SUBSTITUTE(D2326,"/","_"),ISNUMBER(SEARCH("",D2326)),D2326),D2326))))</f>
        <v/>
      </c>
      <c r="L2326" s="1"/>
      <c r="M2326" s="1" t="str">
        <f t="shared" si="181"/>
        <v/>
      </c>
      <c r="N2326" s="94" t="str">
        <f>IF($L2326="None","",IF(ISERROR(VLOOKUP($L2326,Info!$B$4:$B$266,1,FALSE)),"",VLOOKUP($L2326,Info!$B$4:$L$266,5,FALSE)))</f>
        <v/>
      </c>
      <c r="O2326" s="94" t="str">
        <f>IF(K2326="","",IF(AND($J$12&lt;&gt;"ABC",N2326="3"),"BAC",IF(N2326="3","ABC",IF($J$12&lt;&gt;"ABC",IF($J$10="Standard",VLOOKUP(K2326,Info!$BE$4:$BF$481,2,FALSE),VLOOKUP(K2326,Info!$BI$4:$BJ$482,2,FALSE)),IF($J$10="Standard",VLOOKUP(K2326,Info!$AG$4:$AH$2994,2,FALSE),VLOOKUP(K2326,Info!$AK$4:$AL$2997,2,FALSE))))))</f>
        <v/>
      </c>
      <c r="P2326" s="94" t="str">
        <f>IF($L2326="None","",IF(ISERROR(VLOOKUP($L2326,Info!$B$4:$B$266,1,FALSE)),"",VLOOKUP($L2326,Info!$B$4:$L$266,3,FALSE)))</f>
        <v/>
      </c>
      <c r="Q2326" s="96" t="str">
        <f>IF($L2326="None","",IF(ISERROR(VLOOKUP($L2326,Info!$B$4:$B$266,1,FALSE)),"",VLOOKUP($L2326,Info!$B$4:$L$266,4,FALSE)))</f>
        <v/>
      </c>
      <c r="R2326" s="1"/>
      <c r="S2326" s="6" t="str">
        <f t="shared" si="182"/>
        <v/>
      </c>
      <c r="T2326" s="6" t="str">
        <f>IF($L2326="None","",IF(ISERROR(VLOOKUP($L2326,Info!$B$4:$B$266,1,FALSE)),"",VLOOKUP($L2326,Info!$B$4:$L$266,11,FALSE)))</f>
        <v/>
      </c>
      <c r="U2326" s="1"/>
      <c r="V2326" s="1"/>
      <c r="W2326" s="1"/>
      <c r="X2326" s="1" t="str">
        <f>IF($L2326="None","",IF(ISERROR(VLOOKUP($L2326,Info!$B$4:$B$266,1,FALSE)),"",IF(OR(W2326="Metallic Liquid Tight",W2326="Non-Metallic Liquid Tight",W2326="LSZH",W2326="Greenfield"),VLOOKUP($L2326,Info!$B$4:$L$266,7,FALSE),"N/A")))</f>
        <v/>
      </c>
      <c r="Y2326" s="1"/>
      <c r="Z2326" s="96" t="str">
        <f>IF($L2326="None","",IF(ISERROR(VLOOKUP($L2326,Info!$B$4:$B$266,1,FALSE)),"",VLOOKUP($L2326,Info!$B$4:$L$266,9,FALSE)))</f>
        <v/>
      </c>
      <c r="AA2326" s="96" t="str">
        <f>IF($L2326="None","",IF(ISERROR(VLOOKUP($L2326,Info!$B$4:$B$266,1,FALSE)),"",VLOOKUP($L2326,Info!$B$4:$L$266,8,FALSE)))</f>
        <v/>
      </c>
      <c r="AB2326" s="96" t="str">
        <f>IF($L2326="None","",IF(ISERROR(VLOOKUP($L2326,Info!$B$4:$B$266,1,FALSE)),"",VLOOKUP($L2326,Info!$B$4:$L$266,10,FALSE)))</f>
        <v/>
      </c>
      <c r="AC2326" s="1" t="str">
        <f>IF(W2326="SO Cable","Black,White",IF(O2326="","",IF(P2326="","",IF($J$12&lt;&gt;"ABC",IF(P2326&lt;="250",VLOOKUP(O2326,Info!$AZ$4:$BB$22,3,FALSE),VLOOKUP(O2326,Info!$AZ$23:$BB$39,3,FALSE)),IF(P2326&lt;="250",VLOOKUP(O2326,Info!$AO$4:$AQ$22,3,FALSE),VLOOKUP(O2326,Info!$AO$23:$AP$39,3,FALSE))))))</f>
        <v/>
      </c>
      <c r="AD2326" s="1"/>
      <c r="AE2326" s="1" t="str">
        <f>IF($L2326="None","",IF(ISERROR(VLOOKUP($L2326,Info!$B$4:$B$266,1,FALSE)),"",VLOOKUP($L2326,Info!$B$4:$L$266,4,FALSE)))</f>
        <v/>
      </c>
      <c r="AF2326" s="1" t="str">
        <f>IF($L2326="None","",IF(ISERROR(VLOOKUP($L2326,Info!$B$4:$B$266,1,FALSE)),"",VLOOKUP($L2326,Info!$B$4:$L$266,6,FALSE)))</f>
        <v/>
      </c>
      <c r="AG2326" s="1"/>
      <c r="AH2326" s="33" t="str" cm="1">
        <f t="array" ref="AH2326">IF(AND(L2326&lt;&gt;"",O2326&lt;&gt;"",R2326:S2326&lt;&gt;"",W2326:X2326&lt;&gt;"",Z2326:AA2326&lt;&gt;"",AC2326&lt;&gt;""),"Good","Bad")</f>
        <v>Bad</v>
      </c>
      <c r="AL2326" t="str" cm="1">
        <f t="array" ref="AL2326">IF(R2326&gt;0,_xlfn.IFS(COUNTIF($L$20:L2326,"&lt;&gt;")&lt;101,1,COUNTIF($L$20:L2326,"&lt;&gt;")&lt;201,2,COUNTIF($L$20:L2326,"&lt;&gt;")&lt;301,3,COUNTIF($L$20:L2326,"&lt;&gt;")&lt;401,4,COUNTIF($L$20:L2326,"&lt;&gt;")&lt;501,5,COUNTIF($L$20:L2326,"&lt;&gt;")&lt;601,6,COUNTIF($L$20:L2326,"&lt;&gt;")&lt;701,7,COUNTIF($L$20:L2326,"&lt;&gt;")&lt;801,8,COUNTIF($L$20:L2326,"&lt;&gt;")&lt;901,9,COUNTIF($L$20:L2326,"&lt;&gt;")&lt;1001,10,COUNTIF($L$20:L2326,"&lt;&gt;")&lt;1101,11,COUNTIF($L$20:L2326,"&lt;&gt;")&lt;1201,12,COUNTIF($L$20:L2326,"&lt;&gt;")&lt;1301,13,COUNTIF($L$20:L2326,"&lt;&gt;")&lt;1401,14,COUNTIF($L$20:L2326,"&lt;&gt;")&lt;1501,15,COUNTIF($L$20:L2326,"&lt;&gt;")&lt;1601,16,COUNTIF($L$20:L2326,"&lt;&gt;")&lt;1701,17,COUNTIF($L$20:L2326,"&lt;&gt;")&lt;1801,18,COUNTIF($L$20:L2326,"&lt;&gt;")&lt;1901,19,COUNTIF($L$20:L2326,"&lt;&gt;")&lt;2001,20,COUNTIF($L$20:L2326,"&lt;&gt;")&lt;2101,21,COUNTIF($L$20:L2326,"&lt;&gt;")&lt;2201,22,COUNTIF($L$20:L2326,"&lt;&gt;")&lt;2301,23,COUNTIF($L$20:L2326,"&lt;&gt;")&lt;2401,24,COUNTIF($L$20:L2326,"&lt;&gt;")&lt;2501,25,COUNTIF($L$20:L2326,"&lt;&gt;")&lt;2601,26,COUNTIF($L$20:L2326,"&lt;&gt;")&lt;2701,27,COUNTIF($L$20:L2326,"&lt;&gt;")&lt;2801,28,COUNTIF($L$20:L2326,"&lt;&gt;")&lt;2901,29,COUNTIF($L$20:L2326,"&lt;&gt;")&lt;3001,30),"")</f>
        <v/>
      </c>
      <c r="AM2326" t="str">
        <f t="shared" si="180"/>
        <v/>
      </c>
      <c r="AN2326" t="str">
        <f t="shared" ref="AN2326:AN2389" si="184">IF(R2326&gt;0,_xlfn.XLOOKUP(AM2326,$AO$20:$AO$3019,$AP$20:$AP$3019,0,0,1),"")</f>
        <v/>
      </c>
      <c r="AP2326" t="str">
        <f t="shared" si="183"/>
        <v/>
      </c>
      <c r="AQ2326" t="str">
        <f>IF(AO2326="","",COUNTIFS(AM2326:$AM$3019,AO2326))</f>
        <v/>
      </c>
    </row>
    <row r="2327" spans="1:43" x14ac:dyDescent="0.25">
      <c r="A2327" s="6" t="str">
        <f>IF(COUNT($A$20:A2326)&lt;&gt;$B$4,IF(A2326="","",A2326+1),"")</f>
        <v/>
      </c>
      <c r="B2327" s="3"/>
      <c r="C2327" s="3"/>
      <c r="D2327" s="122"/>
      <c r="E2327" s="3"/>
      <c r="F2327" s="3"/>
      <c r="G2327" s="3"/>
      <c r="H2327" s="3"/>
      <c r="I2327" s="120"/>
      <c r="J2327" s="3"/>
      <c r="K2327" s="95" t="str" cm="1">
        <f t="array" ref="K2327">IF(OR($J$14 = "A",$J$14 = "B",$J$14 = "C"),IF(I2327="","",IF(LEN(I2327)&gt;2,_xlfn.IFS(ISNUMBER(SEARCH("_",I2327)),I2327,ISNUMBER(SEARCH(", ",I2327)),SUBSTITUTE(I2327,", ","_"),ISNUMBER(SEARCH("/ ",I2327)),SUBSTITUTE(I2327,"/ ","_"),ISNUMBER(SEARCH(",",I2327)),SUBSTITUTE(I2327,",","_"),ISNUMBER(SEARCH("/",I2327)),SUBSTITUTE(I2327,"/","_"),ISNUMBER(SEARCH("",I2327)),I2327),I2327)),IF(OR($J$14 = "J",$J$14 = "K"),"",IF(D2327="","",IF(LEN(D2327)&gt;2,_xlfn.IFS(ISNUMBER(SEARCH("_",D2327)),D2327,ISNUMBER(SEARCH(", ",D2327)),SUBSTITUTE(D2327,", ","_"),ISNUMBER(SEARCH("/ ",D2327)),SUBSTITUTE(D2327,"/ ","_"),ISNUMBER(SEARCH(",",D2327)),SUBSTITUTE(D2327,",","_"),ISNUMBER(SEARCH("/",D2327)),SUBSTITUTE(D2327,"/","_"),ISNUMBER(SEARCH("",D2327)),D2327),D2327))))</f>
        <v/>
      </c>
      <c r="L2327" s="1"/>
      <c r="M2327" s="1" t="str">
        <f t="shared" si="181"/>
        <v/>
      </c>
      <c r="N2327" s="94" t="str">
        <f>IF($L2327="None","",IF(ISERROR(VLOOKUP($L2327,Info!$B$4:$B$266,1,FALSE)),"",VLOOKUP($L2327,Info!$B$4:$L$266,5,FALSE)))</f>
        <v/>
      </c>
      <c r="O2327" s="94" t="str">
        <f>IF(K2327="","",IF(AND($J$12&lt;&gt;"ABC",N2327="3"),"BAC",IF(N2327="3","ABC",IF($J$12&lt;&gt;"ABC",IF($J$10="Standard",VLOOKUP(K2327,Info!$BE$4:$BF$481,2,FALSE),VLOOKUP(K2327,Info!$BI$4:$BJ$482,2,FALSE)),IF($J$10="Standard",VLOOKUP(K2327,Info!$AG$4:$AH$2994,2,FALSE),VLOOKUP(K2327,Info!$AK$4:$AL$2997,2,FALSE))))))</f>
        <v/>
      </c>
      <c r="P2327" s="94" t="str">
        <f>IF($L2327="None","",IF(ISERROR(VLOOKUP($L2327,Info!$B$4:$B$266,1,FALSE)),"",VLOOKUP($L2327,Info!$B$4:$L$266,3,FALSE)))</f>
        <v/>
      </c>
      <c r="Q2327" s="96" t="str">
        <f>IF($L2327="None","",IF(ISERROR(VLOOKUP($L2327,Info!$B$4:$B$266,1,FALSE)),"",VLOOKUP($L2327,Info!$B$4:$L$266,4,FALSE)))</f>
        <v/>
      </c>
      <c r="R2327" s="1"/>
      <c r="S2327" s="6" t="str">
        <f t="shared" si="182"/>
        <v/>
      </c>
      <c r="T2327" s="6" t="str">
        <f>IF($L2327="None","",IF(ISERROR(VLOOKUP($L2327,Info!$B$4:$B$266,1,FALSE)),"",VLOOKUP($L2327,Info!$B$4:$L$266,11,FALSE)))</f>
        <v/>
      </c>
      <c r="U2327" s="1"/>
      <c r="V2327" s="1"/>
      <c r="W2327" s="1"/>
      <c r="X2327" s="1" t="str">
        <f>IF($L2327="None","",IF(ISERROR(VLOOKUP($L2327,Info!$B$4:$B$266,1,FALSE)),"",IF(OR(W2327="Metallic Liquid Tight",W2327="Non-Metallic Liquid Tight",W2327="LSZH",W2327="Greenfield"),VLOOKUP($L2327,Info!$B$4:$L$266,7,FALSE),"N/A")))</f>
        <v/>
      </c>
      <c r="Y2327" s="1"/>
      <c r="Z2327" s="96" t="str">
        <f>IF($L2327="None","",IF(ISERROR(VLOOKUP($L2327,Info!$B$4:$B$266,1,FALSE)),"",VLOOKUP($L2327,Info!$B$4:$L$266,9,FALSE)))</f>
        <v/>
      </c>
      <c r="AA2327" s="96" t="str">
        <f>IF($L2327="None","",IF(ISERROR(VLOOKUP($L2327,Info!$B$4:$B$266,1,FALSE)),"",VLOOKUP($L2327,Info!$B$4:$L$266,8,FALSE)))</f>
        <v/>
      </c>
      <c r="AB2327" s="96" t="str">
        <f>IF($L2327="None","",IF(ISERROR(VLOOKUP($L2327,Info!$B$4:$B$266,1,FALSE)),"",VLOOKUP($L2327,Info!$B$4:$L$266,10,FALSE)))</f>
        <v/>
      </c>
      <c r="AC2327" s="1" t="str">
        <f>IF(W2327="SO Cable","Black,White",IF(O2327="","",IF(P2327="","",IF($J$12&lt;&gt;"ABC",IF(P2327&lt;="250",VLOOKUP(O2327,Info!$AZ$4:$BB$22,3,FALSE),VLOOKUP(O2327,Info!$AZ$23:$BB$39,3,FALSE)),IF(P2327&lt;="250",VLOOKUP(O2327,Info!$AO$4:$AQ$22,3,FALSE),VLOOKUP(O2327,Info!$AO$23:$AP$39,3,FALSE))))))</f>
        <v/>
      </c>
      <c r="AD2327" s="1"/>
      <c r="AE2327" s="1" t="str">
        <f>IF($L2327="None","",IF(ISERROR(VLOOKUP($L2327,Info!$B$4:$B$266,1,FALSE)),"",VLOOKUP($L2327,Info!$B$4:$L$266,4,FALSE)))</f>
        <v/>
      </c>
      <c r="AF2327" s="1" t="str">
        <f>IF($L2327="None","",IF(ISERROR(VLOOKUP($L2327,Info!$B$4:$B$266,1,FALSE)),"",VLOOKUP($L2327,Info!$B$4:$L$266,6,FALSE)))</f>
        <v/>
      </c>
      <c r="AG2327" s="1"/>
      <c r="AH2327" s="33" t="str" cm="1">
        <f t="array" ref="AH2327">IF(AND(L2327&lt;&gt;"",O2327&lt;&gt;"",R2327:S2327&lt;&gt;"",W2327:X2327&lt;&gt;"",Z2327:AA2327&lt;&gt;"",AC2327&lt;&gt;""),"Good","Bad")</f>
        <v>Bad</v>
      </c>
      <c r="AL2327" t="str" cm="1">
        <f t="array" ref="AL2327">IF(R2327&gt;0,_xlfn.IFS(COUNTIF($L$20:L2327,"&lt;&gt;")&lt;101,1,COUNTIF($L$20:L2327,"&lt;&gt;")&lt;201,2,COUNTIF($L$20:L2327,"&lt;&gt;")&lt;301,3,COUNTIF($L$20:L2327,"&lt;&gt;")&lt;401,4,COUNTIF($L$20:L2327,"&lt;&gt;")&lt;501,5,COUNTIF($L$20:L2327,"&lt;&gt;")&lt;601,6,COUNTIF($L$20:L2327,"&lt;&gt;")&lt;701,7,COUNTIF($L$20:L2327,"&lt;&gt;")&lt;801,8,COUNTIF($L$20:L2327,"&lt;&gt;")&lt;901,9,COUNTIF($L$20:L2327,"&lt;&gt;")&lt;1001,10,COUNTIF($L$20:L2327,"&lt;&gt;")&lt;1101,11,COUNTIF($L$20:L2327,"&lt;&gt;")&lt;1201,12,COUNTIF($L$20:L2327,"&lt;&gt;")&lt;1301,13,COUNTIF($L$20:L2327,"&lt;&gt;")&lt;1401,14,COUNTIF($L$20:L2327,"&lt;&gt;")&lt;1501,15,COUNTIF($L$20:L2327,"&lt;&gt;")&lt;1601,16,COUNTIF($L$20:L2327,"&lt;&gt;")&lt;1701,17,COUNTIF($L$20:L2327,"&lt;&gt;")&lt;1801,18,COUNTIF($L$20:L2327,"&lt;&gt;")&lt;1901,19,COUNTIF($L$20:L2327,"&lt;&gt;")&lt;2001,20,COUNTIF($L$20:L2327,"&lt;&gt;")&lt;2101,21,COUNTIF($L$20:L2327,"&lt;&gt;")&lt;2201,22,COUNTIF($L$20:L2327,"&lt;&gt;")&lt;2301,23,COUNTIF($L$20:L2327,"&lt;&gt;")&lt;2401,24,COUNTIF($L$20:L2327,"&lt;&gt;")&lt;2501,25,COUNTIF($L$20:L2327,"&lt;&gt;")&lt;2601,26,COUNTIF($L$20:L2327,"&lt;&gt;")&lt;2701,27,COUNTIF($L$20:L2327,"&lt;&gt;")&lt;2801,28,COUNTIF($L$20:L2327,"&lt;&gt;")&lt;2901,29,COUNTIF($L$20:L2327,"&lt;&gt;")&lt;3001,30),"")</f>
        <v/>
      </c>
      <c r="AM2327" t="str">
        <f t="shared" si="180"/>
        <v/>
      </c>
      <c r="AN2327" t="str">
        <f t="shared" si="184"/>
        <v/>
      </c>
      <c r="AP2327" t="str">
        <f t="shared" si="183"/>
        <v/>
      </c>
      <c r="AQ2327" t="str">
        <f>IF(AO2327="","",COUNTIFS(AM2327:$AM$3019,AO2327))</f>
        <v/>
      </c>
    </row>
    <row r="2328" spans="1:43" x14ac:dyDescent="0.25">
      <c r="A2328" s="6" t="str">
        <f>IF(COUNT($A$20:A2327)&lt;&gt;$B$4,IF(A2327="","",A2327+1),"")</f>
        <v/>
      </c>
      <c r="B2328" s="3"/>
      <c r="C2328" s="3"/>
      <c r="D2328" s="122"/>
      <c r="E2328" s="3"/>
      <c r="F2328" s="3"/>
      <c r="G2328" s="3"/>
      <c r="H2328" s="3"/>
      <c r="I2328" s="120"/>
      <c r="J2328" s="3"/>
      <c r="K2328" s="95" t="str" cm="1">
        <f t="array" ref="K2328">IF(OR($J$14 = "A",$J$14 = "B",$J$14 = "C"),IF(I2328="","",IF(LEN(I2328)&gt;2,_xlfn.IFS(ISNUMBER(SEARCH("_",I2328)),I2328,ISNUMBER(SEARCH(", ",I2328)),SUBSTITUTE(I2328,", ","_"),ISNUMBER(SEARCH("/ ",I2328)),SUBSTITUTE(I2328,"/ ","_"),ISNUMBER(SEARCH(",",I2328)),SUBSTITUTE(I2328,",","_"),ISNUMBER(SEARCH("/",I2328)),SUBSTITUTE(I2328,"/","_"),ISNUMBER(SEARCH("",I2328)),I2328),I2328)),IF(OR($J$14 = "J",$J$14 = "K"),"",IF(D2328="","",IF(LEN(D2328)&gt;2,_xlfn.IFS(ISNUMBER(SEARCH("_",D2328)),D2328,ISNUMBER(SEARCH(", ",D2328)),SUBSTITUTE(D2328,", ","_"),ISNUMBER(SEARCH("/ ",D2328)),SUBSTITUTE(D2328,"/ ","_"),ISNUMBER(SEARCH(",",D2328)),SUBSTITUTE(D2328,",","_"),ISNUMBER(SEARCH("/",D2328)),SUBSTITUTE(D2328,"/","_"),ISNUMBER(SEARCH("",D2328)),D2328),D2328))))</f>
        <v/>
      </c>
      <c r="L2328" s="1"/>
      <c r="M2328" s="1" t="str">
        <f t="shared" si="181"/>
        <v/>
      </c>
      <c r="N2328" s="94" t="str">
        <f>IF($L2328="None","",IF(ISERROR(VLOOKUP($L2328,Info!$B$4:$B$266,1,FALSE)),"",VLOOKUP($L2328,Info!$B$4:$L$266,5,FALSE)))</f>
        <v/>
      </c>
      <c r="O2328" s="94" t="str">
        <f>IF(K2328="","",IF(AND($J$12&lt;&gt;"ABC",N2328="3"),"BAC",IF(N2328="3","ABC",IF($J$12&lt;&gt;"ABC",IF($J$10="Standard",VLOOKUP(K2328,Info!$BE$4:$BF$481,2,FALSE),VLOOKUP(K2328,Info!$BI$4:$BJ$482,2,FALSE)),IF($J$10="Standard",VLOOKUP(K2328,Info!$AG$4:$AH$2994,2,FALSE),VLOOKUP(K2328,Info!$AK$4:$AL$2997,2,FALSE))))))</f>
        <v/>
      </c>
      <c r="P2328" s="94" t="str">
        <f>IF($L2328="None","",IF(ISERROR(VLOOKUP($L2328,Info!$B$4:$B$266,1,FALSE)),"",VLOOKUP($L2328,Info!$B$4:$L$266,3,FALSE)))</f>
        <v/>
      </c>
      <c r="Q2328" s="96" t="str">
        <f>IF($L2328="None","",IF(ISERROR(VLOOKUP($L2328,Info!$B$4:$B$266,1,FALSE)),"",VLOOKUP($L2328,Info!$B$4:$L$266,4,FALSE)))</f>
        <v/>
      </c>
      <c r="R2328" s="1"/>
      <c r="S2328" s="6" t="str">
        <f t="shared" si="182"/>
        <v/>
      </c>
      <c r="T2328" s="6" t="str">
        <f>IF($L2328="None","",IF(ISERROR(VLOOKUP($L2328,Info!$B$4:$B$266,1,FALSE)),"",VLOOKUP($L2328,Info!$B$4:$L$266,11,FALSE)))</f>
        <v/>
      </c>
      <c r="U2328" s="1"/>
      <c r="V2328" s="1"/>
      <c r="W2328" s="1"/>
      <c r="X2328" s="1" t="str">
        <f>IF($L2328="None","",IF(ISERROR(VLOOKUP($L2328,Info!$B$4:$B$266,1,FALSE)),"",IF(OR(W2328="Metallic Liquid Tight",W2328="Non-Metallic Liquid Tight",W2328="LSZH",W2328="Greenfield"),VLOOKUP($L2328,Info!$B$4:$L$266,7,FALSE),"N/A")))</f>
        <v/>
      </c>
      <c r="Y2328" s="1"/>
      <c r="Z2328" s="96" t="str">
        <f>IF($L2328="None","",IF(ISERROR(VLOOKUP($L2328,Info!$B$4:$B$266,1,FALSE)),"",VLOOKUP($L2328,Info!$B$4:$L$266,9,FALSE)))</f>
        <v/>
      </c>
      <c r="AA2328" s="96" t="str">
        <f>IF($L2328="None","",IF(ISERROR(VLOOKUP($L2328,Info!$B$4:$B$266,1,FALSE)),"",VLOOKUP($L2328,Info!$B$4:$L$266,8,FALSE)))</f>
        <v/>
      </c>
      <c r="AB2328" s="96" t="str">
        <f>IF($L2328="None","",IF(ISERROR(VLOOKUP($L2328,Info!$B$4:$B$266,1,FALSE)),"",VLOOKUP($L2328,Info!$B$4:$L$266,10,FALSE)))</f>
        <v/>
      </c>
      <c r="AC2328" s="1" t="str">
        <f>IF(W2328="SO Cable","Black,White",IF(O2328="","",IF(P2328="","",IF($J$12&lt;&gt;"ABC",IF(P2328&lt;="250",VLOOKUP(O2328,Info!$AZ$4:$BB$22,3,FALSE),VLOOKUP(O2328,Info!$AZ$23:$BB$39,3,FALSE)),IF(P2328&lt;="250",VLOOKUP(O2328,Info!$AO$4:$AQ$22,3,FALSE),VLOOKUP(O2328,Info!$AO$23:$AP$39,3,FALSE))))))</f>
        <v/>
      </c>
      <c r="AD2328" s="1"/>
      <c r="AE2328" s="1" t="str">
        <f>IF($L2328="None","",IF(ISERROR(VLOOKUP($L2328,Info!$B$4:$B$266,1,FALSE)),"",VLOOKUP($L2328,Info!$B$4:$L$266,4,FALSE)))</f>
        <v/>
      </c>
      <c r="AF2328" s="1" t="str">
        <f>IF($L2328="None","",IF(ISERROR(VLOOKUP($L2328,Info!$B$4:$B$266,1,FALSE)),"",VLOOKUP($L2328,Info!$B$4:$L$266,6,FALSE)))</f>
        <v/>
      </c>
      <c r="AG2328" s="1"/>
      <c r="AH2328" s="33" t="str" cm="1">
        <f t="array" ref="AH2328">IF(AND(L2328&lt;&gt;"",O2328&lt;&gt;"",R2328:S2328&lt;&gt;"",W2328:X2328&lt;&gt;"",Z2328:AA2328&lt;&gt;"",AC2328&lt;&gt;""),"Good","Bad")</f>
        <v>Bad</v>
      </c>
      <c r="AL2328" t="str" cm="1">
        <f t="array" ref="AL2328">IF(R2328&gt;0,_xlfn.IFS(COUNTIF($L$20:L2328,"&lt;&gt;")&lt;101,1,COUNTIF($L$20:L2328,"&lt;&gt;")&lt;201,2,COUNTIF($L$20:L2328,"&lt;&gt;")&lt;301,3,COUNTIF($L$20:L2328,"&lt;&gt;")&lt;401,4,COUNTIF($L$20:L2328,"&lt;&gt;")&lt;501,5,COUNTIF($L$20:L2328,"&lt;&gt;")&lt;601,6,COUNTIF($L$20:L2328,"&lt;&gt;")&lt;701,7,COUNTIF($L$20:L2328,"&lt;&gt;")&lt;801,8,COUNTIF($L$20:L2328,"&lt;&gt;")&lt;901,9,COUNTIF($L$20:L2328,"&lt;&gt;")&lt;1001,10,COUNTIF($L$20:L2328,"&lt;&gt;")&lt;1101,11,COUNTIF($L$20:L2328,"&lt;&gt;")&lt;1201,12,COUNTIF($L$20:L2328,"&lt;&gt;")&lt;1301,13,COUNTIF($L$20:L2328,"&lt;&gt;")&lt;1401,14,COUNTIF($L$20:L2328,"&lt;&gt;")&lt;1501,15,COUNTIF($L$20:L2328,"&lt;&gt;")&lt;1601,16,COUNTIF($L$20:L2328,"&lt;&gt;")&lt;1701,17,COUNTIF($L$20:L2328,"&lt;&gt;")&lt;1801,18,COUNTIF($L$20:L2328,"&lt;&gt;")&lt;1901,19,COUNTIF($L$20:L2328,"&lt;&gt;")&lt;2001,20,COUNTIF($L$20:L2328,"&lt;&gt;")&lt;2101,21,COUNTIF($L$20:L2328,"&lt;&gt;")&lt;2201,22,COUNTIF($L$20:L2328,"&lt;&gt;")&lt;2301,23,COUNTIF($L$20:L2328,"&lt;&gt;")&lt;2401,24,COUNTIF($L$20:L2328,"&lt;&gt;")&lt;2501,25,COUNTIF($L$20:L2328,"&lt;&gt;")&lt;2601,26,COUNTIF($L$20:L2328,"&lt;&gt;")&lt;2701,27,COUNTIF($L$20:L2328,"&lt;&gt;")&lt;2801,28,COUNTIF($L$20:L2328,"&lt;&gt;")&lt;2901,29,COUNTIF($L$20:L2328,"&lt;&gt;")&lt;3001,30),"")</f>
        <v/>
      </c>
      <c r="AM2328" t="str">
        <f t="shared" si="180"/>
        <v/>
      </c>
      <c r="AN2328" t="str">
        <f t="shared" si="184"/>
        <v/>
      </c>
      <c r="AP2328" t="str">
        <f t="shared" si="183"/>
        <v/>
      </c>
      <c r="AQ2328" t="str">
        <f>IF(AO2328="","",COUNTIFS(AM2328:$AM$3019,AO2328))</f>
        <v/>
      </c>
    </row>
    <row r="2329" spans="1:43" x14ac:dyDescent="0.25">
      <c r="A2329" s="6" t="str">
        <f>IF(COUNT($A$20:A2328)&lt;&gt;$B$4,IF(A2328="","",A2328+1),"")</f>
        <v/>
      </c>
      <c r="B2329" s="3"/>
      <c r="C2329" s="3"/>
      <c r="D2329" s="122"/>
      <c r="E2329" s="3"/>
      <c r="F2329" s="3"/>
      <c r="G2329" s="3"/>
      <c r="H2329" s="3"/>
      <c r="I2329" s="120"/>
      <c r="J2329" s="3"/>
      <c r="K2329" s="95" t="str" cm="1">
        <f t="array" ref="K2329">IF(OR($J$14 = "A",$J$14 = "B",$J$14 = "C"),IF(I2329="","",IF(LEN(I2329)&gt;2,_xlfn.IFS(ISNUMBER(SEARCH("_",I2329)),I2329,ISNUMBER(SEARCH(", ",I2329)),SUBSTITUTE(I2329,", ","_"),ISNUMBER(SEARCH("/ ",I2329)),SUBSTITUTE(I2329,"/ ","_"),ISNUMBER(SEARCH(",",I2329)),SUBSTITUTE(I2329,",","_"),ISNUMBER(SEARCH("/",I2329)),SUBSTITUTE(I2329,"/","_"),ISNUMBER(SEARCH("",I2329)),I2329),I2329)),IF(OR($J$14 = "J",$J$14 = "K"),"",IF(D2329="","",IF(LEN(D2329)&gt;2,_xlfn.IFS(ISNUMBER(SEARCH("_",D2329)),D2329,ISNUMBER(SEARCH(", ",D2329)),SUBSTITUTE(D2329,", ","_"),ISNUMBER(SEARCH("/ ",D2329)),SUBSTITUTE(D2329,"/ ","_"),ISNUMBER(SEARCH(",",D2329)),SUBSTITUTE(D2329,",","_"),ISNUMBER(SEARCH("/",D2329)),SUBSTITUTE(D2329,"/","_"),ISNUMBER(SEARCH("",D2329)),D2329),D2329))))</f>
        <v/>
      </c>
      <c r="L2329" s="1"/>
      <c r="M2329" s="1" t="str">
        <f t="shared" si="181"/>
        <v/>
      </c>
      <c r="N2329" s="94" t="str">
        <f>IF($L2329="None","",IF(ISERROR(VLOOKUP($L2329,Info!$B$4:$B$266,1,FALSE)),"",VLOOKUP($L2329,Info!$B$4:$L$266,5,FALSE)))</f>
        <v/>
      </c>
      <c r="O2329" s="94" t="str">
        <f>IF(K2329="","",IF(AND($J$12&lt;&gt;"ABC",N2329="3"),"BAC",IF(N2329="3","ABC",IF($J$12&lt;&gt;"ABC",IF($J$10="Standard",VLOOKUP(K2329,Info!$BE$4:$BF$481,2,FALSE),VLOOKUP(K2329,Info!$BI$4:$BJ$482,2,FALSE)),IF($J$10="Standard",VLOOKUP(K2329,Info!$AG$4:$AH$2994,2,FALSE),VLOOKUP(K2329,Info!$AK$4:$AL$2997,2,FALSE))))))</f>
        <v/>
      </c>
      <c r="P2329" s="94" t="str">
        <f>IF($L2329="None","",IF(ISERROR(VLOOKUP($L2329,Info!$B$4:$B$266,1,FALSE)),"",VLOOKUP($L2329,Info!$B$4:$L$266,3,FALSE)))</f>
        <v/>
      </c>
      <c r="Q2329" s="96" t="str">
        <f>IF($L2329="None","",IF(ISERROR(VLOOKUP($L2329,Info!$B$4:$B$266,1,FALSE)),"",VLOOKUP($L2329,Info!$B$4:$L$266,4,FALSE)))</f>
        <v/>
      </c>
      <c r="R2329" s="1"/>
      <c r="S2329" s="6" t="str">
        <f t="shared" si="182"/>
        <v/>
      </c>
      <c r="T2329" s="6" t="str">
        <f>IF($L2329="None","",IF(ISERROR(VLOOKUP($L2329,Info!$B$4:$B$266,1,FALSE)),"",VLOOKUP($L2329,Info!$B$4:$L$266,11,FALSE)))</f>
        <v/>
      </c>
      <c r="U2329" s="1"/>
      <c r="V2329" s="1"/>
      <c r="W2329" s="1"/>
      <c r="X2329" s="1" t="str">
        <f>IF($L2329="None","",IF(ISERROR(VLOOKUP($L2329,Info!$B$4:$B$266,1,FALSE)),"",IF(OR(W2329="Metallic Liquid Tight",W2329="Non-Metallic Liquid Tight",W2329="LSZH",W2329="Greenfield"),VLOOKUP($L2329,Info!$B$4:$L$266,7,FALSE),"N/A")))</f>
        <v/>
      </c>
      <c r="Y2329" s="1"/>
      <c r="Z2329" s="96" t="str">
        <f>IF($L2329="None","",IF(ISERROR(VLOOKUP($L2329,Info!$B$4:$B$266,1,FALSE)),"",VLOOKUP($L2329,Info!$B$4:$L$266,9,FALSE)))</f>
        <v/>
      </c>
      <c r="AA2329" s="96" t="str">
        <f>IF($L2329="None","",IF(ISERROR(VLOOKUP($L2329,Info!$B$4:$B$266,1,FALSE)),"",VLOOKUP($L2329,Info!$B$4:$L$266,8,FALSE)))</f>
        <v/>
      </c>
      <c r="AB2329" s="96" t="str">
        <f>IF($L2329="None","",IF(ISERROR(VLOOKUP($L2329,Info!$B$4:$B$266,1,FALSE)),"",VLOOKUP($L2329,Info!$B$4:$L$266,10,FALSE)))</f>
        <v/>
      </c>
      <c r="AC2329" s="1" t="str">
        <f>IF(W2329="SO Cable","Black,White",IF(O2329="","",IF(P2329="","",IF($J$12&lt;&gt;"ABC",IF(P2329&lt;="250",VLOOKUP(O2329,Info!$AZ$4:$BB$22,3,FALSE),VLOOKUP(O2329,Info!$AZ$23:$BB$39,3,FALSE)),IF(P2329&lt;="250",VLOOKUP(O2329,Info!$AO$4:$AQ$22,3,FALSE),VLOOKUP(O2329,Info!$AO$23:$AP$39,3,FALSE))))))</f>
        <v/>
      </c>
      <c r="AD2329" s="1"/>
      <c r="AE2329" s="1" t="str">
        <f>IF($L2329="None","",IF(ISERROR(VLOOKUP($L2329,Info!$B$4:$B$266,1,FALSE)),"",VLOOKUP($L2329,Info!$B$4:$L$266,4,FALSE)))</f>
        <v/>
      </c>
      <c r="AF2329" s="1" t="str">
        <f>IF($L2329="None","",IF(ISERROR(VLOOKUP($L2329,Info!$B$4:$B$266,1,FALSE)),"",VLOOKUP($L2329,Info!$B$4:$L$266,6,FALSE)))</f>
        <v/>
      </c>
      <c r="AG2329" s="1"/>
      <c r="AH2329" s="33" t="str" cm="1">
        <f t="array" ref="AH2329">IF(AND(L2329&lt;&gt;"",O2329&lt;&gt;"",R2329:S2329&lt;&gt;"",W2329:X2329&lt;&gt;"",Z2329:AA2329&lt;&gt;"",AC2329&lt;&gt;""),"Good","Bad")</f>
        <v>Bad</v>
      </c>
      <c r="AL2329" t="str" cm="1">
        <f t="array" ref="AL2329">IF(R2329&gt;0,_xlfn.IFS(COUNTIF($L$20:L2329,"&lt;&gt;")&lt;101,1,COUNTIF($L$20:L2329,"&lt;&gt;")&lt;201,2,COUNTIF($L$20:L2329,"&lt;&gt;")&lt;301,3,COUNTIF($L$20:L2329,"&lt;&gt;")&lt;401,4,COUNTIF($L$20:L2329,"&lt;&gt;")&lt;501,5,COUNTIF($L$20:L2329,"&lt;&gt;")&lt;601,6,COUNTIF($L$20:L2329,"&lt;&gt;")&lt;701,7,COUNTIF($L$20:L2329,"&lt;&gt;")&lt;801,8,COUNTIF($L$20:L2329,"&lt;&gt;")&lt;901,9,COUNTIF($L$20:L2329,"&lt;&gt;")&lt;1001,10,COUNTIF($L$20:L2329,"&lt;&gt;")&lt;1101,11,COUNTIF($L$20:L2329,"&lt;&gt;")&lt;1201,12,COUNTIF($L$20:L2329,"&lt;&gt;")&lt;1301,13,COUNTIF($L$20:L2329,"&lt;&gt;")&lt;1401,14,COUNTIF($L$20:L2329,"&lt;&gt;")&lt;1501,15,COUNTIF($L$20:L2329,"&lt;&gt;")&lt;1601,16,COUNTIF($L$20:L2329,"&lt;&gt;")&lt;1701,17,COUNTIF($L$20:L2329,"&lt;&gt;")&lt;1801,18,COUNTIF($L$20:L2329,"&lt;&gt;")&lt;1901,19,COUNTIF($L$20:L2329,"&lt;&gt;")&lt;2001,20,COUNTIF($L$20:L2329,"&lt;&gt;")&lt;2101,21,COUNTIF($L$20:L2329,"&lt;&gt;")&lt;2201,22,COUNTIF($L$20:L2329,"&lt;&gt;")&lt;2301,23,COUNTIF($L$20:L2329,"&lt;&gt;")&lt;2401,24,COUNTIF($L$20:L2329,"&lt;&gt;")&lt;2501,25,COUNTIF($L$20:L2329,"&lt;&gt;")&lt;2601,26,COUNTIF($L$20:L2329,"&lt;&gt;")&lt;2701,27,COUNTIF($L$20:L2329,"&lt;&gt;")&lt;2801,28,COUNTIF($L$20:L2329,"&lt;&gt;")&lt;2901,29,COUNTIF($L$20:L2329,"&lt;&gt;")&lt;3001,30),"")</f>
        <v/>
      </c>
      <c r="AM2329" t="str">
        <f t="shared" si="180"/>
        <v/>
      </c>
      <c r="AN2329" t="str">
        <f t="shared" si="184"/>
        <v/>
      </c>
      <c r="AP2329" t="str">
        <f t="shared" si="183"/>
        <v/>
      </c>
      <c r="AQ2329" t="str">
        <f>IF(AO2329="","",COUNTIFS(AM2329:$AM$3019,AO2329))</f>
        <v/>
      </c>
    </row>
    <row r="2330" spans="1:43" x14ac:dyDescent="0.25">
      <c r="A2330" s="6" t="str">
        <f>IF(COUNT($A$20:A2329)&lt;&gt;$B$4,IF(A2329="","",A2329+1),"")</f>
        <v/>
      </c>
      <c r="B2330" s="3"/>
      <c r="C2330" s="3"/>
      <c r="D2330" s="122"/>
      <c r="E2330" s="3"/>
      <c r="F2330" s="3"/>
      <c r="G2330" s="3"/>
      <c r="H2330" s="3"/>
      <c r="I2330" s="120"/>
      <c r="J2330" s="3"/>
      <c r="K2330" s="95" t="str" cm="1">
        <f t="array" ref="K2330">IF(OR($J$14 = "A",$J$14 = "B",$J$14 = "C"),IF(I2330="","",IF(LEN(I2330)&gt;2,_xlfn.IFS(ISNUMBER(SEARCH("_",I2330)),I2330,ISNUMBER(SEARCH(", ",I2330)),SUBSTITUTE(I2330,", ","_"),ISNUMBER(SEARCH("/ ",I2330)),SUBSTITUTE(I2330,"/ ","_"),ISNUMBER(SEARCH(",",I2330)),SUBSTITUTE(I2330,",","_"),ISNUMBER(SEARCH("/",I2330)),SUBSTITUTE(I2330,"/","_"),ISNUMBER(SEARCH("",I2330)),I2330),I2330)),IF(OR($J$14 = "J",$J$14 = "K"),"",IF(D2330="","",IF(LEN(D2330)&gt;2,_xlfn.IFS(ISNUMBER(SEARCH("_",D2330)),D2330,ISNUMBER(SEARCH(", ",D2330)),SUBSTITUTE(D2330,", ","_"),ISNUMBER(SEARCH("/ ",D2330)),SUBSTITUTE(D2330,"/ ","_"),ISNUMBER(SEARCH(",",D2330)),SUBSTITUTE(D2330,",","_"),ISNUMBER(SEARCH("/",D2330)),SUBSTITUTE(D2330,"/","_"),ISNUMBER(SEARCH("",D2330)),D2330),D2330))))</f>
        <v/>
      </c>
      <c r="L2330" s="1"/>
      <c r="M2330" s="1" t="str">
        <f t="shared" si="181"/>
        <v/>
      </c>
      <c r="N2330" s="94" t="str">
        <f>IF($L2330="None","",IF(ISERROR(VLOOKUP($L2330,Info!$B$4:$B$266,1,FALSE)),"",VLOOKUP($L2330,Info!$B$4:$L$266,5,FALSE)))</f>
        <v/>
      </c>
      <c r="O2330" s="94" t="str">
        <f>IF(K2330="","",IF(AND($J$12&lt;&gt;"ABC",N2330="3"),"BAC",IF(N2330="3","ABC",IF($J$12&lt;&gt;"ABC",IF($J$10="Standard",VLOOKUP(K2330,Info!$BE$4:$BF$481,2,FALSE),VLOOKUP(K2330,Info!$BI$4:$BJ$482,2,FALSE)),IF($J$10="Standard",VLOOKUP(K2330,Info!$AG$4:$AH$2994,2,FALSE),VLOOKUP(K2330,Info!$AK$4:$AL$2997,2,FALSE))))))</f>
        <v/>
      </c>
      <c r="P2330" s="94" t="str">
        <f>IF($L2330="None","",IF(ISERROR(VLOOKUP($L2330,Info!$B$4:$B$266,1,FALSE)),"",VLOOKUP($L2330,Info!$B$4:$L$266,3,FALSE)))</f>
        <v/>
      </c>
      <c r="Q2330" s="96" t="str">
        <f>IF($L2330="None","",IF(ISERROR(VLOOKUP($L2330,Info!$B$4:$B$266,1,FALSE)),"",VLOOKUP($L2330,Info!$B$4:$L$266,4,FALSE)))</f>
        <v/>
      </c>
      <c r="R2330" s="1"/>
      <c r="S2330" s="6" t="str">
        <f t="shared" si="182"/>
        <v/>
      </c>
      <c r="T2330" s="6" t="str">
        <f>IF($L2330="None","",IF(ISERROR(VLOOKUP($L2330,Info!$B$4:$B$266,1,FALSE)),"",VLOOKUP($L2330,Info!$B$4:$L$266,11,FALSE)))</f>
        <v/>
      </c>
      <c r="U2330" s="1"/>
      <c r="V2330" s="1"/>
      <c r="W2330" s="1"/>
      <c r="X2330" s="1" t="str">
        <f>IF($L2330="None","",IF(ISERROR(VLOOKUP($L2330,Info!$B$4:$B$266,1,FALSE)),"",IF(OR(W2330="Metallic Liquid Tight",W2330="Non-Metallic Liquid Tight",W2330="LSZH",W2330="Greenfield"),VLOOKUP($L2330,Info!$B$4:$L$266,7,FALSE),"N/A")))</f>
        <v/>
      </c>
      <c r="Y2330" s="1"/>
      <c r="Z2330" s="96" t="str">
        <f>IF($L2330="None","",IF(ISERROR(VLOOKUP($L2330,Info!$B$4:$B$266,1,FALSE)),"",VLOOKUP($L2330,Info!$B$4:$L$266,9,FALSE)))</f>
        <v/>
      </c>
      <c r="AA2330" s="96" t="str">
        <f>IF($L2330="None","",IF(ISERROR(VLOOKUP($L2330,Info!$B$4:$B$266,1,FALSE)),"",VLOOKUP($L2330,Info!$B$4:$L$266,8,FALSE)))</f>
        <v/>
      </c>
      <c r="AB2330" s="96" t="str">
        <f>IF($L2330="None","",IF(ISERROR(VLOOKUP($L2330,Info!$B$4:$B$266,1,FALSE)),"",VLOOKUP($L2330,Info!$B$4:$L$266,10,FALSE)))</f>
        <v/>
      </c>
      <c r="AC2330" s="1" t="str">
        <f>IF(W2330="SO Cable","Black,White",IF(O2330="","",IF(P2330="","",IF($J$12&lt;&gt;"ABC",IF(P2330&lt;="250",VLOOKUP(O2330,Info!$AZ$4:$BB$22,3,FALSE),VLOOKUP(O2330,Info!$AZ$23:$BB$39,3,FALSE)),IF(P2330&lt;="250",VLOOKUP(O2330,Info!$AO$4:$AQ$22,3,FALSE),VLOOKUP(O2330,Info!$AO$23:$AP$39,3,FALSE))))))</f>
        <v/>
      </c>
      <c r="AD2330" s="1"/>
      <c r="AE2330" s="1" t="str">
        <f>IF($L2330="None","",IF(ISERROR(VLOOKUP($L2330,Info!$B$4:$B$266,1,FALSE)),"",VLOOKUP($L2330,Info!$B$4:$L$266,4,FALSE)))</f>
        <v/>
      </c>
      <c r="AF2330" s="1" t="str">
        <f>IF($L2330="None","",IF(ISERROR(VLOOKUP($L2330,Info!$B$4:$B$266,1,FALSE)),"",VLOOKUP($L2330,Info!$B$4:$L$266,6,FALSE)))</f>
        <v/>
      </c>
      <c r="AG2330" s="1"/>
      <c r="AH2330" s="33" t="str" cm="1">
        <f t="array" ref="AH2330">IF(AND(L2330&lt;&gt;"",O2330&lt;&gt;"",R2330:S2330&lt;&gt;"",W2330:X2330&lt;&gt;"",Z2330:AA2330&lt;&gt;"",AC2330&lt;&gt;""),"Good","Bad")</f>
        <v>Bad</v>
      </c>
      <c r="AL2330" t="str" cm="1">
        <f t="array" ref="AL2330">IF(R2330&gt;0,_xlfn.IFS(COUNTIF($L$20:L2330,"&lt;&gt;")&lt;101,1,COUNTIF($L$20:L2330,"&lt;&gt;")&lt;201,2,COUNTIF($L$20:L2330,"&lt;&gt;")&lt;301,3,COUNTIF($L$20:L2330,"&lt;&gt;")&lt;401,4,COUNTIF($L$20:L2330,"&lt;&gt;")&lt;501,5,COUNTIF($L$20:L2330,"&lt;&gt;")&lt;601,6,COUNTIF($L$20:L2330,"&lt;&gt;")&lt;701,7,COUNTIF($L$20:L2330,"&lt;&gt;")&lt;801,8,COUNTIF($L$20:L2330,"&lt;&gt;")&lt;901,9,COUNTIF($L$20:L2330,"&lt;&gt;")&lt;1001,10,COUNTIF($L$20:L2330,"&lt;&gt;")&lt;1101,11,COUNTIF($L$20:L2330,"&lt;&gt;")&lt;1201,12,COUNTIF($L$20:L2330,"&lt;&gt;")&lt;1301,13,COUNTIF($L$20:L2330,"&lt;&gt;")&lt;1401,14,COUNTIF($L$20:L2330,"&lt;&gt;")&lt;1501,15,COUNTIF($L$20:L2330,"&lt;&gt;")&lt;1601,16,COUNTIF($L$20:L2330,"&lt;&gt;")&lt;1701,17,COUNTIF($L$20:L2330,"&lt;&gt;")&lt;1801,18,COUNTIF($L$20:L2330,"&lt;&gt;")&lt;1901,19,COUNTIF($L$20:L2330,"&lt;&gt;")&lt;2001,20,COUNTIF($L$20:L2330,"&lt;&gt;")&lt;2101,21,COUNTIF($L$20:L2330,"&lt;&gt;")&lt;2201,22,COUNTIF($L$20:L2330,"&lt;&gt;")&lt;2301,23,COUNTIF($L$20:L2330,"&lt;&gt;")&lt;2401,24,COUNTIF($L$20:L2330,"&lt;&gt;")&lt;2501,25,COUNTIF($L$20:L2330,"&lt;&gt;")&lt;2601,26,COUNTIF($L$20:L2330,"&lt;&gt;")&lt;2701,27,COUNTIF($L$20:L2330,"&lt;&gt;")&lt;2801,28,COUNTIF($L$20:L2330,"&lt;&gt;")&lt;2901,29,COUNTIF($L$20:L2330,"&lt;&gt;")&lt;3001,30),"")</f>
        <v/>
      </c>
      <c r="AM2330" t="str">
        <f t="shared" si="180"/>
        <v/>
      </c>
      <c r="AN2330" t="str">
        <f t="shared" si="184"/>
        <v/>
      </c>
      <c r="AP2330" t="str">
        <f t="shared" si="183"/>
        <v/>
      </c>
      <c r="AQ2330" t="str">
        <f>IF(AO2330="","",COUNTIFS(AM2330:$AM$3019,AO2330))</f>
        <v/>
      </c>
    </row>
    <row r="2331" spans="1:43" x14ac:dyDescent="0.25">
      <c r="A2331" s="6" t="str">
        <f>IF(COUNT($A$20:A2330)&lt;&gt;$B$4,IF(A2330="","",A2330+1),"")</f>
        <v/>
      </c>
      <c r="B2331" s="3"/>
      <c r="C2331" s="3"/>
      <c r="D2331" s="122"/>
      <c r="E2331" s="3"/>
      <c r="F2331" s="3"/>
      <c r="G2331" s="3"/>
      <c r="H2331" s="3"/>
      <c r="I2331" s="120"/>
      <c r="J2331" s="3"/>
      <c r="K2331" s="95" t="str" cm="1">
        <f t="array" ref="K2331">IF(OR($J$14 = "A",$J$14 = "B",$J$14 = "C"),IF(I2331="","",IF(LEN(I2331)&gt;2,_xlfn.IFS(ISNUMBER(SEARCH("_",I2331)),I2331,ISNUMBER(SEARCH(", ",I2331)),SUBSTITUTE(I2331,", ","_"),ISNUMBER(SEARCH("/ ",I2331)),SUBSTITUTE(I2331,"/ ","_"),ISNUMBER(SEARCH(",",I2331)),SUBSTITUTE(I2331,",","_"),ISNUMBER(SEARCH("/",I2331)),SUBSTITUTE(I2331,"/","_"),ISNUMBER(SEARCH("",I2331)),I2331),I2331)),IF(OR($J$14 = "J",$J$14 = "K"),"",IF(D2331="","",IF(LEN(D2331)&gt;2,_xlfn.IFS(ISNUMBER(SEARCH("_",D2331)),D2331,ISNUMBER(SEARCH(", ",D2331)),SUBSTITUTE(D2331,", ","_"),ISNUMBER(SEARCH("/ ",D2331)),SUBSTITUTE(D2331,"/ ","_"),ISNUMBER(SEARCH(",",D2331)),SUBSTITUTE(D2331,",","_"),ISNUMBER(SEARCH("/",D2331)),SUBSTITUTE(D2331,"/","_"),ISNUMBER(SEARCH("",D2331)),D2331),D2331))))</f>
        <v/>
      </c>
      <c r="L2331" s="1"/>
      <c r="M2331" s="1" t="str">
        <f t="shared" si="181"/>
        <v/>
      </c>
      <c r="N2331" s="94" t="str">
        <f>IF($L2331="None","",IF(ISERROR(VLOOKUP($L2331,Info!$B$4:$B$266,1,FALSE)),"",VLOOKUP($L2331,Info!$B$4:$L$266,5,FALSE)))</f>
        <v/>
      </c>
      <c r="O2331" s="94" t="str">
        <f>IF(K2331="","",IF(AND($J$12&lt;&gt;"ABC",N2331="3"),"BAC",IF(N2331="3","ABC",IF($J$12&lt;&gt;"ABC",IF($J$10="Standard",VLOOKUP(K2331,Info!$BE$4:$BF$481,2,FALSE),VLOOKUP(K2331,Info!$BI$4:$BJ$482,2,FALSE)),IF($J$10="Standard",VLOOKUP(K2331,Info!$AG$4:$AH$2994,2,FALSE),VLOOKUP(K2331,Info!$AK$4:$AL$2997,2,FALSE))))))</f>
        <v/>
      </c>
      <c r="P2331" s="94" t="str">
        <f>IF($L2331="None","",IF(ISERROR(VLOOKUP($L2331,Info!$B$4:$B$266,1,FALSE)),"",VLOOKUP($L2331,Info!$B$4:$L$266,3,FALSE)))</f>
        <v/>
      </c>
      <c r="Q2331" s="96" t="str">
        <f>IF($L2331="None","",IF(ISERROR(VLOOKUP($L2331,Info!$B$4:$B$266,1,FALSE)),"",VLOOKUP($L2331,Info!$B$4:$L$266,4,FALSE)))</f>
        <v/>
      </c>
      <c r="R2331" s="1"/>
      <c r="S2331" s="6" t="str">
        <f t="shared" si="182"/>
        <v/>
      </c>
      <c r="T2331" s="6" t="str">
        <f>IF($L2331="None","",IF(ISERROR(VLOOKUP($L2331,Info!$B$4:$B$266,1,FALSE)),"",VLOOKUP($L2331,Info!$B$4:$L$266,11,FALSE)))</f>
        <v/>
      </c>
      <c r="U2331" s="1"/>
      <c r="V2331" s="1"/>
      <c r="W2331" s="1"/>
      <c r="X2331" s="1" t="str">
        <f>IF($L2331="None","",IF(ISERROR(VLOOKUP($L2331,Info!$B$4:$B$266,1,FALSE)),"",IF(OR(W2331="Metallic Liquid Tight",W2331="Non-Metallic Liquid Tight",W2331="LSZH",W2331="Greenfield"),VLOOKUP($L2331,Info!$B$4:$L$266,7,FALSE),"N/A")))</f>
        <v/>
      </c>
      <c r="Y2331" s="1"/>
      <c r="Z2331" s="96" t="str">
        <f>IF($L2331="None","",IF(ISERROR(VLOOKUP($L2331,Info!$B$4:$B$266,1,FALSE)),"",VLOOKUP($L2331,Info!$B$4:$L$266,9,FALSE)))</f>
        <v/>
      </c>
      <c r="AA2331" s="96" t="str">
        <f>IF($L2331="None","",IF(ISERROR(VLOOKUP($L2331,Info!$B$4:$B$266,1,FALSE)),"",VLOOKUP($L2331,Info!$B$4:$L$266,8,FALSE)))</f>
        <v/>
      </c>
      <c r="AB2331" s="96" t="str">
        <f>IF($L2331="None","",IF(ISERROR(VLOOKUP($L2331,Info!$B$4:$B$266,1,FALSE)),"",VLOOKUP($L2331,Info!$B$4:$L$266,10,FALSE)))</f>
        <v/>
      </c>
      <c r="AC2331" s="1" t="str">
        <f>IF(W2331="SO Cable","Black,White",IF(O2331="","",IF(P2331="","",IF($J$12&lt;&gt;"ABC",IF(P2331&lt;="250",VLOOKUP(O2331,Info!$AZ$4:$BB$22,3,FALSE),VLOOKUP(O2331,Info!$AZ$23:$BB$39,3,FALSE)),IF(P2331&lt;="250",VLOOKUP(O2331,Info!$AO$4:$AQ$22,3,FALSE),VLOOKUP(O2331,Info!$AO$23:$AP$39,3,FALSE))))))</f>
        <v/>
      </c>
      <c r="AD2331" s="1"/>
      <c r="AE2331" s="1" t="str">
        <f>IF($L2331="None","",IF(ISERROR(VLOOKUP($L2331,Info!$B$4:$B$266,1,FALSE)),"",VLOOKUP($L2331,Info!$B$4:$L$266,4,FALSE)))</f>
        <v/>
      </c>
      <c r="AF2331" s="1" t="str">
        <f>IF($L2331="None","",IF(ISERROR(VLOOKUP($L2331,Info!$B$4:$B$266,1,FALSE)),"",VLOOKUP($L2331,Info!$B$4:$L$266,6,FALSE)))</f>
        <v/>
      </c>
      <c r="AG2331" s="1"/>
      <c r="AH2331" s="33" t="str" cm="1">
        <f t="array" ref="AH2331">IF(AND(L2331&lt;&gt;"",O2331&lt;&gt;"",R2331:S2331&lt;&gt;"",W2331:X2331&lt;&gt;"",Z2331:AA2331&lt;&gt;"",AC2331&lt;&gt;""),"Good","Bad")</f>
        <v>Bad</v>
      </c>
      <c r="AL2331" t="str" cm="1">
        <f t="array" ref="AL2331">IF(R2331&gt;0,_xlfn.IFS(COUNTIF($L$20:L2331,"&lt;&gt;")&lt;101,1,COUNTIF($L$20:L2331,"&lt;&gt;")&lt;201,2,COUNTIF($L$20:L2331,"&lt;&gt;")&lt;301,3,COUNTIF($L$20:L2331,"&lt;&gt;")&lt;401,4,COUNTIF($L$20:L2331,"&lt;&gt;")&lt;501,5,COUNTIF($L$20:L2331,"&lt;&gt;")&lt;601,6,COUNTIF($L$20:L2331,"&lt;&gt;")&lt;701,7,COUNTIF($L$20:L2331,"&lt;&gt;")&lt;801,8,COUNTIF($L$20:L2331,"&lt;&gt;")&lt;901,9,COUNTIF($L$20:L2331,"&lt;&gt;")&lt;1001,10,COUNTIF($L$20:L2331,"&lt;&gt;")&lt;1101,11,COUNTIF($L$20:L2331,"&lt;&gt;")&lt;1201,12,COUNTIF($L$20:L2331,"&lt;&gt;")&lt;1301,13,COUNTIF($L$20:L2331,"&lt;&gt;")&lt;1401,14,COUNTIF($L$20:L2331,"&lt;&gt;")&lt;1501,15,COUNTIF($L$20:L2331,"&lt;&gt;")&lt;1601,16,COUNTIF($L$20:L2331,"&lt;&gt;")&lt;1701,17,COUNTIF($L$20:L2331,"&lt;&gt;")&lt;1801,18,COUNTIF($L$20:L2331,"&lt;&gt;")&lt;1901,19,COUNTIF($L$20:L2331,"&lt;&gt;")&lt;2001,20,COUNTIF($L$20:L2331,"&lt;&gt;")&lt;2101,21,COUNTIF($L$20:L2331,"&lt;&gt;")&lt;2201,22,COUNTIF($L$20:L2331,"&lt;&gt;")&lt;2301,23,COUNTIF($L$20:L2331,"&lt;&gt;")&lt;2401,24,COUNTIF($L$20:L2331,"&lt;&gt;")&lt;2501,25,COUNTIF($L$20:L2331,"&lt;&gt;")&lt;2601,26,COUNTIF($L$20:L2331,"&lt;&gt;")&lt;2701,27,COUNTIF($L$20:L2331,"&lt;&gt;")&lt;2801,28,COUNTIF($L$20:L2331,"&lt;&gt;")&lt;2901,29,COUNTIF($L$20:L2331,"&lt;&gt;")&lt;3001,30),"")</f>
        <v/>
      </c>
      <c r="AM2331" t="str">
        <f t="shared" si="180"/>
        <v/>
      </c>
      <c r="AN2331" t="str">
        <f t="shared" si="184"/>
        <v/>
      </c>
      <c r="AP2331" t="str">
        <f t="shared" si="183"/>
        <v/>
      </c>
      <c r="AQ2331" t="str">
        <f>IF(AO2331="","",COUNTIFS(AM2331:$AM$3019,AO2331))</f>
        <v/>
      </c>
    </row>
    <row r="2332" spans="1:43" x14ac:dyDescent="0.25">
      <c r="A2332" s="6" t="str">
        <f>IF(COUNT($A$20:A2331)&lt;&gt;$B$4,IF(A2331="","",A2331+1),"")</f>
        <v/>
      </c>
      <c r="B2332" s="3"/>
      <c r="C2332" s="3"/>
      <c r="D2332" s="122"/>
      <c r="E2332" s="3"/>
      <c r="F2332" s="3"/>
      <c r="G2332" s="3"/>
      <c r="H2332" s="3"/>
      <c r="I2332" s="120"/>
      <c r="J2332" s="3"/>
      <c r="K2332" s="95" t="str" cm="1">
        <f t="array" ref="K2332">IF(OR($J$14 = "A",$J$14 = "B",$J$14 = "C"),IF(I2332="","",IF(LEN(I2332)&gt;2,_xlfn.IFS(ISNUMBER(SEARCH("_",I2332)),I2332,ISNUMBER(SEARCH(", ",I2332)),SUBSTITUTE(I2332,", ","_"),ISNUMBER(SEARCH("/ ",I2332)),SUBSTITUTE(I2332,"/ ","_"),ISNUMBER(SEARCH(",",I2332)),SUBSTITUTE(I2332,",","_"),ISNUMBER(SEARCH("/",I2332)),SUBSTITUTE(I2332,"/","_"),ISNUMBER(SEARCH("",I2332)),I2332),I2332)),IF(OR($J$14 = "J",$J$14 = "K"),"",IF(D2332="","",IF(LEN(D2332)&gt;2,_xlfn.IFS(ISNUMBER(SEARCH("_",D2332)),D2332,ISNUMBER(SEARCH(", ",D2332)),SUBSTITUTE(D2332,", ","_"),ISNUMBER(SEARCH("/ ",D2332)),SUBSTITUTE(D2332,"/ ","_"),ISNUMBER(SEARCH(",",D2332)),SUBSTITUTE(D2332,",","_"),ISNUMBER(SEARCH("/",D2332)),SUBSTITUTE(D2332,"/","_"),ISNUMBER(SEARCH("",D2332)),D2332),D2332))))</f>
        <v/>
      </c>
      <c r="L2332" s="1"/>
      <c r="M2332" s="1" t="str">
        <f t="shared" si="181"/>
        <v/>
      </c>
      <c r="N2332" s="94" t="str">
        <f>IF($L2332="None","",IF(ISERROR(VLOOKUP($L2332,Info!$B$4:$B$266,1,FALSE)),"",VLOOKUP($L2332,Info!$B$4:$L$266,5,FALSE)))</f>
        <v/>
      </c>
      <c r="O2332" s="94" t="str">
        <f>IF(K2332="","",IF(AND($J$12&lt;&gt;"ABC",N2332="3"),"BAC",IF(N2332="3","ABC",IF($J$12&lt;&gt;"ABC",IF($J$10="Standard",VLOOKUP(K2332,Info!$BE$4:$BF$481,2,FALSE),VLOOKUP(K2332,Info!$BI$4:$BJ$482,2,FALSE)),IF($J$10="Standard",VLOOKUP(K2332,Info!$AG$4:$AH$2994,2,FALSE),VLOOKUP(K2332,Info!$AK$4:$AL$2997,2,FALSE))))))</f>
        <v/>
      </c>
      <c r="P2332" s="94" t="str">
        <f>IF($L2332="None","",IF(ISERROR(VLOOKUP($L2332,Info!$B$4:$B$266,1,FALSE)),"",VLOOKUP($L2332,Info!$B$4:$L$266,3,FALSE)))</f>
        <v/>
      </c>
      <c r="Q2332" s="96" t="str">
        <f>IF($L2332="None","",IF(ISERROR(VLOOKUP($L2332,Info!$B$4:$B$266,1,FALSE)),"",VLOOKUP($L2332,Info!$B$4:$L$266,4,FALSE)))</f>
        <v/>
      </c>
      <c r="R2332" s="1"/>
      <c r="S2332" s="6" t="str">
        <f t="shared" si="182"/>
        <v/>
      </c>
      <c r="T2332" s="6" t="str">
        <f>IF($L2332="None","",IF(ISERROR(VLOOKUP($L2332,Info!$B$4:$B$266,1,FALSE)),"",VLOOKUP($L2332,Info!$B$4:$L$266,11,FALSE)))</f>
        <v/>
      </c>
      <c r="U2332" s="1"/>
      <c r="V2332" s="1"/>
      <c r="W2332" s="1"/>
      <c r="X2332" s="1" t="str">
        <f>IF($L2332="None","",IF(ISERROR(VLOOKUP($L2332,Info!$B$4:$B$266,1,FALSE)),"",IF(OR(W2332="Metallic Liquid Tight",W2332="Non-Metallic Liquid Tight",W2332="LSZH",W2332="Greenfield"),VLOOKUP($L2332,Info!$B$4:$L$266,7,FALSE),"N/A")))</f>
        <v/>
      </c>
      <c r="Y2332" s="1"/>
      <c r="Z2332" s="96" t="str">
        <f>IF($L2332="None","",IF(ISERROR(VLOOKUP($L2332,Info!$B$4:$B$266,1,FALSE)),"",VLOOKUP($L2332,Info!$B$4:$L$266,9,FALSE)))</f>
        <v/>
      </c>
      <c r="AA2332" s="96" t="str">
        <f>IF($L2332="None","",IF(ISERROR(VLOOKUP($L2332,Info!$B$4:$B$266,1,FALSE)),"",VLOOKUP($L2332,Info!$B$4:$L$266,8,FALSE)))</f>
        <v/>
      </c>
      <c r="AB2332" s="96" t="str">
        <f>IF($L2332="None","",IF(ISERROR(VLOOKUP($L2332,Info!$B$4:$B$266,1,FALSE)),"",VLOOKUP($L2332,Info!$B$4:$L$266,10,FALSE)))</f>
        <v/>
      </c>
      <c r="AC2332" s="1" t="str">
        <f>IF(W2332="SO Cable","Black,White",IF(O2332="","",IF(P2332="","",IF($J$12&lt;&gt;"ABC",IF(P2332&lt;="250",VLOOKUP(O2332,Info!$AZ$4:$BB$22,3,FALSE),VLOOKUP(O2332,Info!$AZ$23:$BB$39,3,FALSE)),IF(P2332&lt;="250",VLOOKUP(O2332,Info!$AO$4:$AQ$22,3,FALSE),VLOOKUP(O2332,Info!$AO$23:$AP$39,3,FALSE))))))</f>
        <v/>
      </c>
      <c r="AD2332" s="1"/>
      <c r="AE2332" s="1" t="str">
        <f>IF($L2332="None","",IF(ISERROR(VLOOKUP($L2332,Info!$B$4:$B$266,1,FALSE)),"",VLOOKUP($L2332,Info!$B$4:$L$266,4,FALSE)))</f>
        <v/>
      </c>
      <c r="AF2332" s="1" t="str">
        <f>IF($L2332="None","",IF(ISERROR(VLOOKUP($L2332,Info!$B$4:$B$266,1,FALSE)),"",VLOOKUP($L2332,Info!$B$4:$L$266,6,FALSE)))</f>
        <v/>
      </c>
      <c r="AG2332" s="1"/>
      <c r="AH2332" s="33" t="str" cm="1">
        <f t="array" ref="AH2332">IF(AND(L2332&lt;&gt;"",O2332&lt;&gt;"",R2332:S2332&lt;&gt;"",W2332:X2332&lt;&gt;"",Z2332:AA2332&lt;&gt;"",AC2332&lt;&gt;""),"Good","Bad")</f>
        <v>Bad</v>
      </c>
      <c r="AL2332" t="str" cm="1">
        <f t="array" ref="AL2332">IF(R2332&gt;0,_xlfn.IFS(COUNTIF($L$20:L2332,"&lt;&gt;")&lt;101,1,COUNTIF($L$20:L2332,"&lt;&gt;")&lt;201,2,COUNTIF($L$20:L2332,"&lt;&gt;")&lt;301,3,COUNTIF($L$20:L2332,"&lt;&gt;")&lt;401,4,COUNTIF($L$20:L2332,"&lt;&gt;")&lt;501,5,COUNTIF($L$20:L2332,"&lt;&gt;")&lt;601,6,COUNTIF($L$20:L2332,"&lt;&gt;")&lt;701,7,COUNTIF($L$20:L2332,"&lt;&gt;")&lt;801,8,COUNTIF($L$20:L2332,"&lt;&gt;")&lt;901,9,COUNTIF($L$20:L2332,"&lt;&gt;")&lt;1001,10,COUNTIF($L$20:L2332,"&lt;&gt;")&lt;1101,11,COUNTIF($L$20:L2332,"&lt;&gt;")&lt;1201,12,COUNTIF($L$20:L2332,"&lt;&gt;")&lt;1301,13,COUNTIF($L$20:L2332,"&lt;&gt;")&lt;1401,14,COUNTIF($L$20:L2332,"&lt;&gt;")&lt;1501,15,COUNTIF($L$20:L2332,"&lt;&gt;")&lt;1601,16,COUNTIF($L$20:L2332,"&lt;&gt;")&lt;1701,17,COUNTIF($L$20:L2332,"&lt;&gt;")&lt;1801,18,COUNTIF($L$20:L2332,"&lt;&gt;")&lt;1901,19,COUNTIF($L$20:L2332,"&lt;&gt;")&lt;2001,20,COUNTIF($L$20:L2332,"&lt;&gt;")&lt;2101,21,COUNTIF($L$20:L2332,"&lt;&gt;")&lt;2201,22,COUNTIF($L$20:L2332,"&lt;&gt;")&lt;2301,23,COUNTIF($L$20:L2332,"&lt;&gt;")&lt;2401,24,COUNTIF($L$20:L2332,"&lt;&gt;")&lt;2501,25,COUNTIF($L$20:L2332,"&lt;&gt;")&lt;2601,26,COUNTIF($L$20:L2332,"&lt;&gt;")&lt;2701,27,COUNTIF($L$20:L2332,"&lt;&gt;")&lt;2801,28,COUNTIF($L$20:L2332,"&lt;&gt;")&lt;2901,29,COUNTIF($L$20:L2332,"&lt;&gt;")&lt;3001,30),"")</f>
        <v/>
      </c>
      <c r="AM2332" t="str">
        <f t="shared" si="180"/>
        <v/>
      </c>
      <c r="AN2332" t="str">
        <f t="shared" si="184"/>
        <v/>
      </c>
      <c r="AP2332" t="str">
        <f t="shared" si="183"/>
        <v/>
      </c>
      <c r="AQ2332" t="str">
        <f>IF(AO2332="","",COUNTIFS(AM2332:$AM$3019,AO2332))</f>
        <v/>
      </c>
    </row>
    <row r="2333" spans="1:43" x14ac:dyDescent="0.25">
      <c r="A2333" s="6" t="str">
        <f>IF(COUNT($A$20:A2332)&lt;&gt;$B$4,IF(A2332="","",A2332+1),"")</f>
        <v/>
      </c>
      <c r="B2333" s="3"/>
      <c r="C2333" s="3"/>
      <c r="D2333" s="122"/>
      <c r="E2333" s="3"/>
      <c r="F2333" s="3"/>
      <c r="G2333" s="3"/>
      <c r="H2333" s="3"/>
      <c r="I2333" s="120"/>
      <c r="J2333" s="3"/>
      <c r="K2333" s="95" t="str" cm="1">
        <f t="array" ref="K2333">IF(OR($J$14 = "A",$J$14 = "B",$J$14 = "C"),IF(I2333="","",IF(LEN(I2333)&gt;2,_xlfn.IFS(ISNUMBER(SEARCH("_",I2333)),I2333,ISNUMBER(SEARCH(", ",I2333)),SUBSTITUTE(I2333,", ","_"),ISNUMBER(SEARCH("/ ",I2333)),SUBSTITUTE(I2333,"/ ","_"),ISNUMBER(SEARCH(",",I2333)),SUBSTITUTE(I2333,",","_"),ISNUMBER(SEARCH("/",I2333)),SUBSTITUTE(I2333,"/","_"),ISNUMBER(SEARCH("",I2333)),I2333),I2333)),IF(OR($J$14 = "J",$J$14 = "K"),"",IF(D2333="","",IF(LEN(D2333)&gt;2,_xlfn.IFS(ISNUMBER(SEARCH("_",D2333)),D2333,ISNUMBER(SEARCH(", ",D2333)),SUBSTITUTE(D2333,", ","_"),ISNUMBER(SEARCH("/ ",D2333)),SUBSTITUTE(D2333,"/ ","_"),ISNUMBER(SEARCH(",",D2333)),SUBSTITUTE(D2333,",","_"),ISNUMBER(SEARCH("/",D2333)),SUBSTITUTE(D2333,"/","_"),ISNUMBER(SEARCH("",D2333)),D2333),D2333))))</f>
        <v/>
      </c>
      <c r="L2333" s="1"/>
      <c r="M2333" s="1" t="str">
        <f t="shared" si="181"/>
        <v/>
      </c>
      <c r="N2333" s="94" t="str">
        <f>IF($L2333="None","",IF(ISERROR(VLOOKUP($L2333,Info!$B$4:$B$266,1,FALSE)),"",VLOOKUP($L2333,Info!$B$4:$L$266,5,FALSE)))</f>
        <v/>
      </c>
      <c r="O2333" s="94" t="str">
        <f>IF(K2333="","",IF(AND($J$12&lt;&gt;"ABC",N2333="3"),"BAC",IF(N2333="3","ABC",IF($J$12&lt;&gt;"ABC",IF($J$10="Standard",VLOOKUP(K2333,Info!$BE$4:$BF$481,2,FALSE),VLOOKUP(K2333,Info!$BI$4:$BJ$482,2,FALSE)),IF($J$10="Standard",VLOOKUP(K2333,Info!$AG$4:$AH$2994,2,FALSE),VLOOKUP(K2333,Info!$AK$4:$AL$2997,2,FALSE))))))</f>
        <v/>
      </c>
      <c r="P2333" s="94" t="str">
        <f>IF($L2333="None","",IF(ISERROR(VLOOKUP($L2333,Info!$B$4:$B$266,1,FALSE)),"",VLOOKUP($L2333,Info!$B$4:$L$266,3,FALSE)))</f>
        <v/>
      </c>
      <c r="Q2333" s="96" t="str">
        <f>IF($L2333="None","",IF(ISERROR(VLOOKUP($L2333,Info!$B$4:$B$266,1,FALSE)),"",VLOOKUP($L2333,Info!$B$4:$L$266,4,FALSE)))</f>
        <v/>
      </c>
      <c r="R2333" s="1"/>
      <c r="S2333" s="6" t="str">
        <f t="shared" si="182"/>
        <v/>
      </c>
      <c r="T2333" s="6" t="str">
        <f>IF($L2333="None","",IF(ISERROR(VLOOKUP($L2333,Info!$B$4:$B$266,1,FALSE)),"",VLOOKUP($L2333,Info!$B$4:$L$266,11,FALSE)))</f>
        <v/>
      </c>
      <c r="U2333" s="1"/>
      <c r="V2333" s="1"/>
      <c r="W2333" s="1"/>
      <c r="X2333" s="1" t="str">
        <f>IF($L2333="None","",IF(ISERROR(VLOOKUP($L2333,Info!$B$4:$B$266,1,FALSE)),"",IF(OR(W2333="Metallic Liquid Tight",W2333="Non-Metallic Liquid Tight",W2333="LSZH",W2333="Greenfield"),VLOOKUP($L2333,Info!$B$4:$L$266,7,FALSE),"N/A")))</f>
        <v/>
      </c>
      <c r="Y2333" s="1"/>
      <c r="Z2333" s="96" t="str">
        <f>IF($L2333="None","",IF(ISERROR(VLOOKUP($L2333,Info!$B$4:$B$266,1,FALSE)),"",VLOOKUP($L2333,Info!$B$4:$L$266,9,FALSE)))</f>
        <v/>
      </c>
      <c r="AA2333" s="96" t="str">
        <f>IF($L2333="None","",IF(ISERROR(VLOOKUP($L2333,Info!$B$4:$B$266,1,FALSE)),"",VLOOKUP($L2333,Info!$B$4:$L$266,8,FALSE)))</f>
        <v/>
      </c>
      <c r="AB2333" s="96" t="str">
        <f>IF($L2333="None","",IF(ISERROR(VLOOKUP($L2333,Info!$B$4:$B$266,1,FALSE)),"",VLOOKUP($L2333,Info!$B$4:$L$266,10,FALSE)))</f>
        <v/>
      </c>
      <c r="AC2333" s="1" t="str">
        <f>IF(W2333="SO Cable","Black,White",IF(O2333="","",IF(P2333="","",IF($J$12&lt;&gt;"ABC",IF(P2333&lt;="250",VLOOKUP(O2333,Info!$AZ$4:$BB$22,3,FALSE),VLOOKUP(O2333,Info!$AZ$23:$BB$39,3,FALSE)),IF(P2333&lt;="250",VLOOKUP(O2333,Info!$AO$4:$AQ$22,3,FALSE),VLOOKUP(O2333,Info!$AO$23:$AP$39,3,FALSE))))))</f>
        <v/>
      </c>
      <c r="AD2333" s="1"/>
      <c r="AE2333" s="1" t="str">
        <f>IF($L2333="None","",IF(ISERROR(VLOOKUP($L2333,Info!$B$4:$B$266,1,FALSE)),"",VLOOKUP($L2333,Info!$B$4:$L$266,4,FALSE)))</f>
        <v/>
      </c>
      <c r="AF2333" s="1" t="str">
        <f>IF($L2333="None","",IF(ISERROR(VLOOKUP($L2333,Info!$B$4:$B$266,1,FALSE)),"",VLOOKUP($L2333,Info!$B$4:$L$266,6,FALSE)))</f>
        <v/>
      </c>
      <c r="AG2333" s="1"/>
      <c r="AH2333" s="33" t="str" cm="1">
        <f t="array" ref="AH2333">IF(AND(L2333&lt;&gt;"",O2333&lt;&gt;"",R2333:S2333&lt;&gt;"",W2333:X2333&lt;&gt;"",Z2333:AA2333&lt;&gt;"",AC2333&lt;&gt;""),"Good","Bad")</f>
        <v>Bad</v>
      </c>
      <c r="AL2333" t="str" cm="1">
        <f t="array" ref="AL2333">IF(R2333&gt;0,_xlfn.IFS(COUNTIF($L$20:L2333,"&lt;&gt;")&lt;101,1,COUNTIF($L$20:L2333,"&lt;&gt;")&lt;201,2,COUNTIF($L$20:L2333,"&lt;&gt;")&lt;301,3,COUNTIF($L$20:L2333,"&lt;&gt;")&lt;401,4,COUNTIF($L$20:L2333,"&lt;&gt;")&lt;501,5,COUNTIF($L$20:L2333,"&lt;&gt;")&lt;601,6,COUNTIF($L$20:L2333,"&lt;&gt;")&lt;701,7,COUNTIF($L$20:L2333,"&lt;&gt;")&lt;801,8,COUNTIF($L$20:L2333,"&lt;&gt;")&lt;901,9,COUNTIF($L$20:L2333,"&lt;&gt;")&lt;1001,10,COUNTIF($L$20:L2333,"&lt;&gt;")&lt;1101,11,COUNTIF($L$20:L2333,"&lt;&gt;")&lt;1201,12,COUNTIF($L$20:L2333,"&lt;&gt;")&lt;1301,13,COUNTIF($L$20:L2333,"&lt;&gt;")&lt;1401,14,COUNTIF($L$20:L2333,"&lt;&gt;")&lt;1501,15,COUNTIF($L$20:L2333,"&lt;&gt;")&lt;1601,16,COUNTIF($L$20:L2333,"&lt;&gt;")&lt;1701,17,COUNTIF($L$20:L2333,"&lt;&gt;")&lt;1801,18,COUNTIF($L$20:L2333,"&lt;&gt;")&lt;1901,19,COUNTIF($L$20:L2333,"&lt;&gt;")&lt;2001,20,COUNTIF($L$20:L2333,"&lt;&gt;")&lt;2101,21,COUNTIF($L$20:L2333,"&lt;&gt;")&lt;2201,22,COUNTIF($L$20:L2333,"&lt;&gt;")&lt;2301,23,COUNTIF($L$20:L2333,"&lt;&gt;")&lt;2401,24,COUNTIF($L$20:L2333,"&lt;&gt;")&lt;2501,25,COUNTIF($L$20:L2333,"&lt;&gt;")&lt;2601,26,COUNTIF($L$20:L2333,"&lt;&gt;")&lt;2701,27,COUNTIF($L$20:L2333,"&lt;&gt;")&lt;2801,28,COUNTIF($L$20:L2333,"&lt;&gt;")&lt;2901,29,COUNTIF($L$20:L2333,"&lt;&gt;")&lt;3001,30),"")</f>
        <v/>
      </c>
      <c r="AM2333" t="str">
        <f t="shared" si="180"/>
        <v/>
      </c>
      <c r="AN2333" t="str">
        <f t="shared" si="184"/>
        <v/>
      </c>
      <c r="AP2333" t="str">
        <f t="shared" si="183"/>
        <v/>
      </c>
      <c r="AQ2333" t="str">
        <f>IF(AO2333="","",COUNTIFS(AM2333:$AM$3019,AO2333))</f>
        <v/>
      </c>
    </row>
    <row r="2334" spans="1:43" x14ac:dyDescent="0.25">
      <c r="A2334" s="6" t="str">
        <f>IF(COUNT($A$20:A2333)&lt;&gt;$B$4,IF(A2333="","",A2333+1),"")</f>
        <v/>
      </c>
      <c r="B2334" s="3"/>
      <c r="C2334" s="3"/>
      <c r="D2334" s="122"/>
      <c r="E2334" s="3"/>
      <c r="F2334" s="3"/>
      <c r="G2334" s="3"/>
      <c r="H2334" s="3"/>
      <c r="I2334" s="120"/>
      <c r="J2334" s="3"/>
      <c r="K2334" s="95" t="str" cm="1">
        <f t="array" ref="K2334">IF(OR($J$14 = "A",$J$14 = "B",$J$14 = "C"),IF(I2334="","",IF(LEN(I2334)&gt;2,_xlfn.IFS(ISNUMBER(SEARCH("_",I2334)),I2334,ISNUMBER(SEARCH(", ",I2334)),SUBSTITUTE(I2334,", ","_"),ISNUMBER(SEARCH("/ ",I2334)),SUBSTITUTE(I2334,"/ ","_"),ISNUMBER(SEARCH(",",I2334)),SUBSTITUTE(I2334,",","_"),ISNUMBER(SEARCH("/",I2334)),SUBSTITUTE(I2334,"/","_"),ISNUMBER(SEARCH("",I2334)),I2334),I2334)),IF(OR($J$14 = "J",$J$14 = "K"),"",IF(D2334="","",IF(LEN(D2334)&gt;2,_xlfn.IFS(ISNUMBER(SEARCH("_",D2334)),D2334,ISNUMBER(SEARCH(", ",D2334)),SUBSTITUTE(D2334,", ","_"),ISNUMBER(SEARCH("/ ",D2334)),SUBSTITUTE(D2334,"/ ","_"),ISNUMBER(SEARCH(",",D2334)),SUBSTITUTE(D2334,",","_"),ISNUMBER(SEARCH("/",D2334)),SUBSTITUTE(D2334,"/","_"),ISNUMBER(SEARCH("",D2334)),D2334),D2334))))</f>
        <v/>
      </c>
      <c r="L2334" s="1"/>
      <c r="M2334" s="1" t="str">
        <f t="shared" si="181"/>
        <v/>
      </c>
      <c r="N2334" s="94" t="str">
        <f>IF($L2334="None","",IF(ISERROR(VLOOKUP($L2334,Info!$B$4:$B$266,1,FALSE)),"",VLOOKUP($L2334,Info!$B$4:$L$266,5,FALSE)))</f>
        <v/>
      </c>
      <c r="O2334" s="94" t="str">
        <f>IF(K2334="","",IF(AND($J$12&lt;&gt;"ABC",N2334="3"),"BAC",IF(N2334="3","ABC",IF($J$12&lt;&gt;"ABC",IF($J$10="Standard",VLOOKUP(K2334,Info!$BE$4:$BF$481,2,FALSE),VLOOKUP(K2334,Info!$BI$4:$BJ$482,2,FALSE)),IF($J$10="Standard",VLOOKUP(K2334,Info!$AG$4:$AH$2994,2,FALSE),VLOOKUP(K2334,Info!$AK$4:$AL$2997,2,FALSE))))))</f>
        <v/>
      </c>
      <c r="P2334" s="94" t="str">
        <f>IF($L2334="None","",IF(ISERROR(VLOOKUP($L2334,Info!$B$4:$B$266,1,FALSE)),"",VLOOKUP($L2334,Info!$B$4:$L$266,3,FALSE)))</f>
        <v/>
      </c>
      <c r="Q2334" s="96" t="str">
        <f>IF($L2334="None","",IF(ISERROR(VLOOKUP($L2334,Info!$B$4:$B$266,1,FALSE)),"",VLOOKUP($L2334,Info!$B$4:$L$266,4,FALSE)))</f>
        <v/>
      </c>
      <c r="R2334" s="1"/>
      <c r="S2334" s="6" t="str">
        <f t="shared" si="182"/>
        <v/>
      </c>
      <c r="T2334" s="6" t="str">
        <f>IF($L2334="None","",IF(ISERROR(VLOOKUP($L2334,Info!$B$4:$B$266,1,FALSE)),"",VLOOKUP($L2334,Info!$B$4:$L$266,11,FALSE)))</f>
        <v/>
      </c>
      <c r="U2334" s="1"/>
      <c r="V2334" s="1"/>
      <c r="W2334" s="1"/>
      <c r="X2334" s="1" t="str">
        <f>IF($L2334="None","",IF(ISERROR(VLOOKUP($L2334,Info!$B$4:$B$266,1,FALSE)),"",IF(OR(W2334="Metallic Liquid Tight",W2334="Non-Metallic Liquid Tight",W2334="LSZH",W2334="Greenfield"),VLOOKUP($L2334,Info!$B$4:$L$266,7,FALSE),"N/A")))</f>
        <v/>
      </c>
      <c r="Y2334" s="1"/>
      <c r="Z2334" s="96" t="str">
        <f>IF($L2334="None","",IF(ISERROR(VLOOKUP($L2334,Info!$B$4:$B$266,1,FALSE)),"",VLOOKUP($L2334,Info!$B$4:$L$266,9,FALSE)))</f>
        <v/>
      </c>
      <c r="AA2334" s="96" t="str">
        <f>IF($L2334="None","",IF(ISERROR(VLOOKUP($L2334,Info!$B$4:$B$266,1,FALSE)),"",VLOOKUP($L2334,Info!$B$4:$L$266,8,FALSE)))</f>
        <v/>
      </c>
      <c r="AB2334" s="96" t="str">
        <f>IF($L2334="None","",IF(ISERROR(VLOOKUP($L2334,Info!$B$4:$B$266,1,FALSE)),"",VLOOKUP($L2334,Info!$B$4:$L$266,10,FALSE)))</f>
        <v/>
      </c>
      <c r="AC2334" s="1" t="str">
        <f>IF(W2334="SO Cable","Black,White",IF(O2334="","",IF(P2334="","",IF($J$12&lt;&gt;"ABC",IF(P2334&lt;="250",VLOOKUP(O2334,Info!$AZ$4:$BB$22,3,FALSE),VLOOKUP(O2334,Info!$AZ$23:$BB$39,3,FALSE)),IF(P2334&lt;="250",VLOOKUP(O2334,Info!$AO$4:$AQ$22,3,FALSE),VLOOKUP(O2334,Info!$AO$23:$AP$39,3,FALSE))))))</f>
        <v/>
      </c>
      <c r="AD2334" s="1"/>
      <c r="AE2334" s="1" t="str">
        <f>IF($L2334="None","",IF(ISERROR(VLOOKUP($L2334,Info!$B$4:$B$266,1,FALSE)),"",VLOOKUP($L2334,Info!$B$4:$L$266,4,FALSE)))</f>
        <v/>
      </c>
      <c r="AF2334" s="1" t="str">
        <f>IF($L2334="None","",IF(ISERROR(VLOOKUP($L2334,Info!$B$4:$B$266,1,FALSE)),"",VLOOKUP($L2334,Info!$B$4:$L$266,6,FALSE)))</f>
        <v/>
      </c>
      <c r="AG2334" s="1"/>
      <c r="AH2334" s="33" t="str" cm="1">
        <f t="array" ref="AH2334">IF(AND(L2334&lt;&gt;"",O2334&lt;&gt;"",R2334:S2334&lt;&gt;"",W2334:X2334&lt;&gt;"",Z2334:AA2334&lt;&gt;"",AC2334&lt;&gt;""),"Good","Bad")</f>
        <v>Bad</v>
      </c>
      <c r="AL2334" t="str" cm="1">
        <f t="array" ref="AL2334">IF(R2334&gt;0,_xlfn.IFS(COUNTIF($L$20:L2334,"&lt;&gt;")&lt;101,1,COUNTIF($L$20:L2334,"&lt;&gt;")&lt;201,2,COUNTIF($L$20:L2334,"&lt;&gt;")&lt;301,3,COUNTIF($L$20:L2334,"&lt;&gt;")&lt;401,4,COUNTIF($L$20:L2334,"&lt;&gt;")&lt;501,5,COUNTIF($L$20:L2334,"&lt;&gt;")&lt;601,6,COUNTIF($L$20:L2334,"&lt;&gt;")&lt;701,7,COUNTIF($L$20:L2334,"&lt;&gt;")&lt;801,8,COUNTIF($L$20:L2334,"&lt;&gt;")&lt;901,9,COUNTIF($L$20:L2334,"&lt;&gt;")&lt;1001,10,COUNTIF($L$20:L2334,"&lt;&gt;")&lt;1101,11,COUNTIF($L$20:L2334,"&lt;&gt;")&lt;1201,12,COUNTIF($L$20:L2334,"&lt;&gt;")&lt;1301,13,COUNTIF($L$20:L2334,"&lt;&gt;")&lt;1401,14,COUNTIF($L$20:L2334,"&lt;&gt;")&lt;1501,15,COUNTIF($L$20:L2334,"&lt;&gt;")&lt;1601,16,COUNTIF($L$20:L2334,"&lt;&gt;")&lt;1701,17,COUNTIF($L$20:L2334,"&lt;&gt;")&lt;1801,18,COUNTIF($L$20:L2334,"&lt;&gt;")&lt;1901,19,COUNTIF($L$20:L2334,"&lt;&gt;")&lt;2001,20,COUNTIF($L$20:L2334,"&lt;&gt;")&lt;2101,21,COUNTIF($L$20:L2334,"&lt;&gt;")&lt;2201,22,COUNTIF($L$20:L2334,"&lt;&gt;")&lt;2301,23,COUNTIF($L$20:L2334,"&lt;&gt;")&lt;2401,24,COUNTIF($L$20:L2334,"&lt;&gt;")&lt;2501,25,COUNTIF($L$20:L2334,"&lt;&gt;")&lt;2601,26,COUNTIF($L$20:L2334,"&lt;&gt;")&lt;2701,27,COUNTIF($L$20:L2334,"&lt;&gt;")&lt;2801,28,COUNTIF($L$20:L2334,"&lt;&gt;")&lt;2901,29,COUNTIF($L$20:L2334,"&lt;&gt;")&lt;3001,30),"")</f>
        <v/>
      </c>
      <c r="AM2334" t="str">
        <f t="shared" si="180"/>
        <v/>
      </c>
      <c r="AN2334" t="str">
        <f t="shared" si="184"/>
        <v/>
      </c>
      <c r="AP2334" t="str">
        <f t="shared" si="183"/>
        <v/>
      </c>
      <c r="AQ2334" t="str">
        <f>IF(AO2334="","",COUNTIFS(AM2334:$AM$3019,AO2334))</f>
        <v/>
      </c>
    </row>
    <row r="2335" spans="1:43" x14ac:dyDescent="0.25">
      <c r="A2335" s="6" t="str">
        <f>IF(COUNT($A$20:A2334)&lt;&gt;$B$4,IF(A2334="","",A2334+1),"")</f>
        <v/>
      </c>
      <c r="B2335" s="3"/>
      <c r="C2335" s="3"/>
      <c r="D2335" s="122"/>
      <c r="E2335" s="3"/>
      <c r="F2335" s="3"/>
      <c r="G2335" s="3"/>
      <c r="H2335" s="3"/>
      <c r="I2335" s="120"/>
      <c r="J2335" s="3"/>
      <c r="K2335" s="95" t="str" cm="1">
        <f t="array" ref="K2335">IF(OR($J$14 = "A",$J$14 = "B",$J$14 = "C"),IF(I2335="","",IF(LEN(I2335)&gt;2,_xlfn.IFS(ISNUMBER(SEARCH("_",I2335)),I2335,ISNUMBER(SEARCH(", ",I2335)),SUBSTITUTE(I2335,", ","_"),ISNUMBER(SEARCH("/ ",I2335)),SUBSTITUTE(I2335,"/ ","_"),ISNUMBER(SEARCH(",",I2335)),SUBSTITUTE(I2335,",","_"),ISNUMBER(SEARCH("/",I2335)),SUBSTITUTE(I2335,"/","_"),ISNUMBER(SEARCH("",I2335)),I2335),I2335)),IF(OR($J$14 = "J",$J$14 = "K"),"",IF(D2335="","",IF(LEN(D2335)&gt;2,_xlfn.IFS(ISNUMBER(SEARCH("_",D2335)),D2335,ISNUMBER(SEARCH(", ",D2335)),SUBSTITUTE(D2335,", ","_"),ISNUMBER(SEARCH("/ ",D2335)),SUBSTITUTE(D2335,"/ ","_"),ISNUMBER(SEARCH(",",D2335)),SUBSTITUTE(D2335,",","_"),ISNUMBER(SEARCH("/",D2335)),SUBSTITUTE(D2335,"/","_"),ISNUMBER(SEARCH("",D2335)),D2335),D2335))))</f>
        <v/>
      </c>
      <c r="L2335" s="1"/>
      <c r="M2335" s="1" t="str">
        <f t="shared" si="181"/>
        <v/>
      </c>
      <c r="N2335" s="94" t="str">
        <f>IF($L2335="None","",IF(ISERROR(VLOOKUP($L2335,Info!$B$4:$B$266,1,FALSE)),"",VLOOKUP($L2335,Info!$B$4:$L$266,5,FALSE)))</f>
        <v/>
      </c>
      <c r="O2335" s="94" t="str">
        <f>IF(K2335="","",IF(AND($J$12&lt;&gt;"ABC",N2335="3"),"BAC",IF(N2335="3","ABC",IF($J$12&lt;&gt;"ABC",IF($J$10="Standard",VLOOKUP(K2335,Info!$BE$4:$BF$481,2,FALSE),VLOOKUP(K2335,Info!$BI$4:$BJ$482,2,FALSE)),IF($J$10="Standard",VLOOKUP(K2335,Info!$AG$4:$AH$2994,2,FALSE),VLOOKUP(K2335,Info!$AK$4:$AL$2997,2,FALSE))))))</f>
        <v/>
      </c>
      <c r="P2335" s="94" t="str">
        <f>IF($L2335="None","",IF(ISERROR(VLOOKUP($L2335,Info!$B$4:$B$266,1,FALSE)),"",VLOOKUP($L2335,Info!$B$4:$L$266,3,FALSE)))</f>
        <v/>
      </c>
      <c r="Q2335" s="96" t="str">
        <f>IF($L2335="None","",IF(ISERROR(VLOOKUP($L2335,Info!$B$4:$B$266,1,FALSE)),"",VLOOKUP($L2335,Info!$B$4:$L$266,4,FALSE)))</f>
        <v/>
      </c>
      <c r="R2335" s="1"/>
      <c r="S2335" s="6" t="str">
        <f t="shared" si="182"/>
        <v/>
      </c>
      <c r="T2335" s="6" t="str">
        <f>IF($L2335="None","",IF(ISERROR(VLOOKUP($L2335,Info!$B$4:$B$266,1,FALSE)),"",VLOOKUP($L2335,Info!$B$4:$L$266,11,FALSE)))</f>
        <v/>
      </c>
      <c r="U2335" s="1"/>
      <c r="V2335" s="1"/>
      <c r="W2335" s="1"/>
      <c r="X2335" s="1" t="str">
        <f>IF($L2335="None","",IF(ISERROR(VLOOKUP($L2335,Info!$B$4:$B$266,1,FALSE)),"",IF(OR(W2335="Metallic Liquid Tight",W2335="Non-Metallic Liquid Tight",W2335="LSZH",W2335="Greenfield"),VLOOKUP($L2335,Info!$B$4:$L$266,7,FALSE),"N/A")))</f>
        <v/>
      </c>
      <c r="Y2335" s="1"/>
      <c r="Z2335" s="96" t="str">
        <f>IF($L2335="None","",IF(ISERROR(VLOOKUP($L2335,Info!$B$4:$B$266,1,FALSE)),"",VLOOKUP($L2335,Info!$B$4:$L$266,9,FALSE)))</f>
        <v/>
      </c>
      <c r="AA2335" s="96" t="str">
        <f>IF($L2335="None","",IF(ISERROR(VLOOKUP($L2335,Info!$B$4:$B$266,1,FALSE)),"",VLOOKUP($L2335,Info!$B$4:$L$266,8,FALSE)))</f>
        <v/>
      </c>
      <c r="AB2335" s="96" t="str">
        <f>IF($L2335="None","",IF(ISERROR(VLOOKUP($L2335,Info!$B$4:$B$266,1,FALSE)),"",VLOOKUP($L2335,Info!$B$4:$L$266,10,FALSE)))</f>
        <v/>
      </c>
      <c r="AC2335" s="1" t="str">
        <f>IF(W2335="SO Cable","Black,White",IF(O2335="","",IF(P2335="","",IF($J$12&lt;&gt;"ABC",IF(P2335&lt;="250",VLOOKUP(O2335,Info!$AZ$4:$BB$22,3,FALSE),VLOOKUP(O2335,Info!$AZ$23:$BB$39,3,FALSE)),IF(P2335&lt;="250",VLOOKUP(O2335,Info!$AO$4:$AQ$22,3,FALSE),VLOOKUP(O2335,Info!$AO$23:$AP$39,3,FALSE))))))</f>
        <v/>
      </c>
      <c r="AD2335" s="1"/>
      <c r="AE2335" s="1" t="str">
        <f>IF($L2335="None","",IF(ISERROR(VLOOKUP($L2335,Info!$B$4:$B$266,1,FALSE)),"",VLOOKUP($L2335,Info!$B$4:$L$266,4,FALSE)))</f>
        <v/>
      </c>
      <c r="AF2335" s="1" t="str">
        <f>IF($L2335="None","",IF(ISERROR(VLOOKUP($L2335,Info!$B$4:$B$266,1,FALSE)),"",VLOOKUP($L2335,Info!$B$4:$L$266,6,FALSE)))</f>
        <v/>
      </c>
      <c r="AG2335" s="1"/>
      <c r="AH2335" s="33" t="str" cm="1">
        <f t="array" ref="AH2335">IF(AND(L2335&lt;&gt;"",O2335&lt;&gt;"",R2335:S2335&lt;&gt;"",W2335:X2335&lt;&gt;"",Z2335:AA2335&lt;&gt;"",AC2335&lt;&gt;""),"Good","Bad")</f>
        <v>Bad</v>
      </c>
      <c r="AL2335" t="str" cm="1">
        <f t="array" ref="AL2335">IF(R2335&gt;0,_xlfn.IFS(COUNTIF($L$20:L2335,"&lt;&gt;")&lt;101,1,COUNTIF($L$20:L2335,"&lt;&gt;")&lt;201,2,COUNTIF($L$20:L2335,"&lt;&gt;")&lt;301,3,COUNTIF($L$20:L2335,"&lt;&gt;")&lt;401,4,COUNTIF($L$20:L2335,"&lt;&gt;")&lt;501,5,COUNTIF($L$20:L2335,"&lt;&gt;")&lt;601,6,COUNTIF($L$20:L2335,"&lt;&gt;")&lt;701,7,COUNTIF($L$20:L2335,"&lt;&gt;")&lt;801,8,COUNTIF($L$20:L2335,"&lt;&gt;")&lt;901,9,COUNTIF($L$20:L2335,"&lt;&gt;")&lt;1001,10,COUNTIF($L$20:L2335,"&lt;&gt;")&lt;1101,11,COUNTIF($L$20:L2335,"&lt;&gt;")&lt;1201,12,COUNTIF($L$20:L2335,"&lt;&gt;")&lt;1301,13,COUNTIF($L$20:L2335,"&lt;&gt;")&lt;1401,14,COUNTIF($L$20:L2335,"&lt;&gt;")&lt;1501,15,COUNTIF($L$20:L2335,"&lt;&gt;")&lt;1601,16,COUNTIF($L$20:L2335,"&lt;&gt;")&lt;1701,17,COUNTIF($L$20:L2335,"&lt;&gt;")&lt;1801,18,COUNTIF($L$20:L2335,"&lt;&gt;")&lt;1901,19,COUNTIF($L$20:L2335,"&lt;&gt;")&lt;2001,20,COUNTIF($L$20:L2335,"&lt;&gt;")&lt;2101,21,COUNTIF($L$20:L2335,"&lt;&gt;")&lt;2201,22,COUNTIF($L$20:L2335,"&lt;&gt;")&lt;2301,23,COUNTIF($L$20:L2335,"&lt;&gt;")&lt;2401,24,COUNTIF($L$20:L2335,"&lt;&gt;")&lt;2501,25,COUNTIF($L$20:L2335,"&lt;&gt;")&lt;2601,26,COUNTIF($L$20:L2335,"&lt;&gt;")&lt;2701,27,COUNTIF($L$20:L2335,"&lt;&gt;")&lt;2801,28,COUNTIF($L$20:L2335,"&lt;&gt;")&lt;2901,29,COUNTIF($L$20:L2335,"&lt;&gt;")&lt;3001,30),"")</f>
        <v/>
      </c>
      <c r="AM2335" t="str">
        <f t="shared" si="180"/>
        <v/>
      </c>
      <c r="AN2335" t="str">
        <f t="shared" si="184"/>
        <v/>
      </c>
      <c r="AP2335" t="str">
        <f t="shared" si="183"/>
        <v/>
      </c>
      <c r="AQ2335" t="str">
        <f>IF(AO2335="","",COUNTIFS(AM2335:$AM$3019,AO2335))</f>
        <v/>
      </c>
    </row>
    <row r="2336" spans="1:43" x14ac:dyDescent="0.25">
      <c r="A2336" s="6" t="str">
        <f>IF(COUNT($A$20:A2335)&lt;&gt;$B$4,IF(A2335="","",A2335+1),"")</f>
        <v/>
      </c>
      <c r="B2336" s="3"/>
      <c r="C2336" s="3"/>
      <c r="D2336" s="122"/>
      <c r="E2336" s="3"/>
      <c r="F2336" s="3"/>
      <c r="G2336" s="3"/>
      <c r="H2336" s="3"/>
      <c r="I2336" s="120"/>
      <c r="J2336" s="3"/>
      <c r="K2336" s="95" t="str" cm="1">
        <f t="array" ref="K2336">IF(OR($J$14 = "A",$J$14 = "B",$J$14 = "C"),IF(I2336="","",IF(LEN(I2336)&gt;2,_xlfn.IFS(ISNUMBER(SEARCH("_",I2336)),I2336,ISNUMBER(SEARCH(", ",I2336)),SUBSTITUTE(I2336,", ","_"),ISNUMBER(SEARCH("/ ",I2336)),SUBSTITUTE(I2336,"/ ","_"),ISNUMBER(SEARCH(",",I2336)),SUBSTITUTE(I2336,",","_"),ISNUMBER(SEARCH("/",I2336)),SUBSTITUTE(I2336,"/","_"),ISNUMBER(SEARCH("",I2336)),I2336),I2336)),IF(OR($J$14 = "J",$J$14 = "K"),"",IF(D2336="","",IF(LEN(D2336)&gt;2,_xlfn.IFS(ISNUMBER(SEARCH("_",D2336)),D2336,ISNUMBER(SEARCH(", ",D2336)),SUBSTITUTE(D2336,", ","_"),ISNUMBER(SEARCH("/ ",D2336)),SUBSTITUTE(D2336,"/ ","_"),ISNUMBER(SEARCH(",",D2336)),SUBSTITUTE(D2336,",","_"),ISNUMBER(SEARCH("/",D2336)),SUBSTITUTE(D2336,"/","_"),ISNUMBER(SEARCH("",D2336)),D2336),D2336))))</f>
        <v/>
      </c>
      <c r="L2336" s="1"/>
      <c r="M2336" s="1" t="str">
        <f t="shared" si="181"/>
        <v/>
      </c>
      <c r="N2336" s="94" t="str">
        <f>IF($L2336="None","",IF(ISERROR(VLOOKUP($L2336,Info!$B$4:$B$266,1,FALSE)),"",VLOOKUP($L2336,Info!$B$4:$L$266,5,FALSE)))</f>
        <v/>
      </c>
      <c r="O2336" s="94" t="str">
        <f>IF(K2336="","",IF(AND($J$12&lt;&gt;"ABC",N2336="3"),"BAC",IF(N2336="3","ABC",IF($J$12&lt;&gt;"ABC",IF($J$10="Standard",VLOOKUP(K2336,Info!$BE$4:$BF$481,2,FALSE),VLOOKUP(K2336,Info!$BI$4:$BJ$482,2,FALSE)),IF($J$10="Standard",VLOOKUP(K2336,Info!$AG$4:$AH$2994,2,FALSE),VLOOKUP(K2336,Info!$AK$4:$AL$2997,2,FALSE))))))</f>
        <v/>
      </c>
      <c r="P2336" s="94" t="str">
        <f>IF($L2336="None","",IF(ISERROR(VLOOKUP($L2336,Info!$B$4:$B$266,1,FALSE)),"",VLOOKUP($L2336,Info!$B$4:$L$266,3,FALSE)))</f>
        <v/>
      </c>
      <c r="Q2336" s="96" t="str">
        <f>IF($L2336="None","",IF(ISERROR(VLOOKUP($L2336,Info!$B$4:$B$266,1,FALSE)),"",VLOOKUP($L2336,Info!$B$4:$L$266,4,FALSE)))</f>
        <v/>
      </c>
      <c r="R2336" s="1"/>
      <c r="S2336" s="6" t="str">
        <f t="shared" si="182"/>
        <v/>
      </c>
      <c r="T2336" s="6" t="str">
        <f>IF($L2336="None","",IF(ISERROR(VLOOKUP($L2336,Info!$B$4:$B$266,1,FALSE)),"",VLOOKUP($L2336,Info!$B$4:$L$266,11,FALSE)))</f>
        <v/>
      </c>
      <c r="U2336" s="1"/>
      <c r="V2336" s="1"/>
      <c r="W2336" s="1"/>
      <c r="X2336" s="1" t="str">
        <f>IF($L2336="None","",IF(ISERROR(VLOOKUP($L2336,Info!$B$4:$B$266,1,FALSE)),"",IF(OR(W2336="Metallic Liquid Tight",W2336="Non-Metallic Liquid Tight",W2336="LSZH",W2336="Greenfield"),VLOOKUP($L2336,Info!$B$4:$L$266,7,FALSE),"N/A")))</f>
        <v/>
      </c>
      <c r="Y2336" s="1"/>
      <c r="Z2336" s="96" t="str">
        <f>IF($L2336="None","",IF(ISERROR(VLOOKUP($L2336,Info!$B$4:$B$266,1,FALSE)),"",VLOOKUP($L2336,Info!$B$4:$L$266,9,FALSE)))</f>
        <v/>
      </c>
      <c r="AA2336" s="96" t="str">
        <f>IF($L2336="None","",IF(ISERROR(VLOOKUP($L2336,Info!$B$4:$B$266,1,FALSE)),"",VLOOKUP($L2336,Info!$B$4:$L$266,8,FALSE)))</f>
        <v/>
      </c>
      <c r="AB2336" s="96" t="str">
        <f>IF($L2336="None","",IF(ISERROR(VLOOKUP($L2336,Info!$B$4:$B$266,1,FALSE)),"",VLOOKUP($L2336,Info!$B$4:$L$266,10,FALSE)))</f>
        <v/>
      </c>
      <c r="AC2336" s="1" t="str">
        <f>IF(W2336="SO Cable","Black,White",IF(O2336="","",IF(P2336="","",IF($J$12&lt;&gt;"ABC",IF(P2336&lt;="250",VLOOKUP(O2336,Info!$AZ$4:$BB$22,3,FALSE),VLOOKUP(O2336,Info!$AZ$23:$BB$39,3,FALSE)),IF(P2336&lt;="250",VLOOKUP(O2336,Info!$AO$4:$AQ$22,3,FALSE),VLOOKUP(O2336,Info!$AO$23:$AP$39,3,FALSE))))))</f>
        <v/>
      </c>
      <c r="AD2336" s="1"/>
      <c r="AE2336" s="1" t="str">
        <f>IF($L2336="None","",IF(ISERROR(VLOOKUP($L2336,Info!$B$4:$B$266,1,FALSE)),"",VLOOKUP($L2336,Info!$B$4:$L$266,4,FALSE)))</f>
        <v/>
      </c>
      <c r="AF2336" s="1" t="str">
        <f>IF($L2336="None","",IF(ISERROR(VLOOKUP($L2336,Info!$B$4:$B$266,1,FALSE)),"",VLOOKUP($L2336,Info!$B$4:$L$266,6,FALSE)))</f>
        <v/>
      </c>
      <c r="AG2336" s="1"/>
      <c r="AH2336" s="33" t="str" cm="1">
        <f t="array" ref="AH2336">IF(AND(L2336&lt;&gt;"",O2336&lt;&gt;"",R2336:S2336&lt;&gt;"",W2336:X2336&lt;&gt;"",Z2336:AA2336&lt;&gt;"",AC2336&lt;&gt;""),"Good","Bad")</f>
        <v>Bad</v>
      </c>
      <c r="AL2336" t="str" cm="1">
        <f t="array" ref="AL2336">IF(R2336&gt;0,_xlfn.IFS(COUNTIF($L$20:L2336,"&lt;&gt;")&lt;101,1,COUNTIF($L$20:L2336,"&lt;&gt;")&lt;201,2,COUNTIF($L$20:L2336,"&lt;&gt;")&lt;301,3,COUNTIF($L$20:L2336,"&lt;&gt;")&lt;401,4,COUNTIF($L$20:L2336,"&lt;&gt;")&lt;501,5,COUNTIF($L$20:L2336,"&lt;&gt;")&lt;601,6,COUNTIF($L$20:L2336,"&lt;&gt;")&lt;701,7,COUNTIF($L$20:L2336,"&lt;&gt;")&lt;801,8,COUNTIF($L$20:L2336,"&lt;&gt;")&lt;901,9,COUNTIF($L$20:L2336,"&lt;&gt;")&lt;1001,10,COUNTIF($L$20:L2336,"&lt;&gt;")&lt;1101,11,COUNTIF($L$20:L2336,"&lt;&gt;")&lt;1201,12,COUNTIF($L$20:L2336,"&lt;&gt;")&lt;1301,13,COUNTIF($L$20:L2336,"&lt;&gt;")&lt;1401,14,COUNTIF($L$20:L2336,"&lt;&gt;")&lt;1501,15,COUNTIF($L$20:L2336,"&lt;&gt;")&lt;1601,16,COUNTIF($L$20:L2336,"&lt;&gt;")&lt;1701,17,COUNTIF($L$20:L2336,"&lt;&gt;")&lt;1801,18,COUNTIF($L$20:L2336,"&lt;&gt;")&lt;1901,19,COUNTIF($L$20:L2336,"&lt;&gt;")&lt;2001,20,COUNTIF($L$20:L2336,"&lt;&gt;")&lt;2101,21,COUNTIF($L$20:L2336,"&lt;&gt;")&lt;2201,22,COUNTIF($L$20:L2336,"&lt;&gt;")&lt;2301,23,COUNTIF($L$20:L2336,"&lt;&gt;")&lt;2401,24,COUNTIF($L$20:L2336,"&lt;&gt;")&lt;2501,25,COUNTIF($L$20:L2336,"&lt;&gt;")&lt;2601,26,COUNTIF($L$20:L2336,"&lt;&gt;")&lt;2701,27,COUNTIF($L$20:L2336,"&lt;&gt;")&lt;2801,28,COUNTIF($L$20:L2336,"&lt;&gt;")&lt;2901,29,COUNTIF($L$20:L2336,"&lt;&gt;")&lt;3001,30),"")</f>
        <v/>
      </c>
      <c r="AM2336" t="str">
        <f t="shared" si="180"/>
        <v/>
      </c>
      <c r="AN2336" t="str">
        <f t="shared" si="184"/>
        <v/>
      </c>
      <c r="AP2336" t="str">
        <f t="shared" si="183"/>
        <v/>
      </c>
      <c r="AQ2336" t="str">
        <f>IF(AO2336="","",COUNTIFS(AM2336:$AM$3019,AO2336))</f>
        <v/>
      </c>
    </row>
    <row r="2337" spans="1:43" x14ac:dyDescent="0.25">
      <c r="A2337" s="6" t="str">
        <f>IF(COUNT($A$20:A2336)&lt;&gt;$B$4,IF(A2336="","",A2336+1),"")</f>
        <v/>
      </c>
      <c r="B2337" s="3"/>
      <c r="C2337" s="3"/>
      <c r="D2337" s="122"/>
      <c r="E2337" s="3"/>
      <c r="F2337" s="3"/>
      <c r="G2337" s="3"/>
      <c r="H2337" s="3"/>
      <c r="I2337" s="120"/>
      <c r="J2337" s="3"/>
      <c r="K2337" s="95" t="str" cm="1">
        <f t="array" ref="K2337">IF(OR($J$14 = "A",$J$14 = "B",$J$14 = "C"),IF(I2337="","",IF(LEN(I2337)&gt;2,_xlfn.IFS(ISNUMBER(SEARCH("_",I2337)),I2337,ISNUMBER(SEARCH(", ",I2337)),SUBSTITUTE(I2337,", ","_"),ISNUMBER(SEARCH("/ ",I2337)),SUBSTITUTE(I2337,"/ ","_"),ISNUMBER(SEARCH(",",I2337)),SUBSTITUTE(I2337,",","_"),ISNUMBER(SEARCH("/",I2337)),SUBSTITUTE(I2337,"/","_"),ISNUMBER(SEARCH("",I2337)),I2337),I2337)),IF(OR($J$14 = "J",$J$14 = "K"),"",IF(D2337="","",IF(LEN(D2337)&gt;2,_xlfn.IFS(ISNUMBER(SEARCH("_",D2337)),D2337,ISNUMBER(SEARCH(", ",D2337)),SUBSTITUTE(D2337,", ","_"),ISNUMBER(SEARCH("/ ",D2337)),SUBSTITUTE(D2337,"/ ","_"),ISNUMBER(SEARCH(",",D2337)),SUBSTITUTE(D2337,",","_"),ISNUMBER(SEARCH("/",D2337)),SUBSTITUTE(D2337,"/","_"),ISNUMBER(SEARCH("",D2337)),D2337),D2337))))</f>
        <v/>
      </c>
      <c r="L2337" s="1"/>
      <c r="M2337" s="1" t="str">
        <f t="shared" si="181"/>
        <v/>
      </c>
      <c r="N2337" s="94" t="str">
        <f>IF($L2337="None","",IF(ISERROR(VLOOKUP($L2337,Info!$B$4:$B$266,1,FALSE)),"",VLOOKUP($L2337,Info!$B$4:$L$266,5,FALSE)))</f>
        <v/>
      </c>
      <c r="O2337" s="94" t="str">
        <f>IF(K2337="","",IF(AND($J$12&lt;&gt;"ABC",N2337="3"),"BAC",IF(N2337="3","ABC",IF($J$12&lt;&gt;"ABC",IF($J$10="Standard",VLOOKUP(K2337,Info!$BE$4:$BF$481,2,FALSE),VLOOKUP(K2337,Info!$BI$4:$BJ$482,2,FALSE)),IF($J$10="Standard",VLOOKUP(K2337,Info!$AG$4:$AH$2994,2,FALSE),VLOOKUP(K2337,Info!$AK$4:$AL$2997,2,FALSE))))))</f>
        <v/>
      </c>
      <c r="P2337" s="94" t="str">
        <f>IF($L2337="None","",IF(ISERROR(VLOOKUP($L2337,Info!$B$4:$B$266,1,FALSE)),"",VLOOKUP($L2337,Info!$B$4:$L$266,3,FALSE)))</f>
        <v/>
      </c>
      <c r="Q2337" s="96" t="str">
        <f>IF($L2337="None","",IF(ISERROR(VLOOKUP($L2337,Info!$B$4:$B$266,1,FALSE)),"",VLOOKUP($L2337,Info!$B$4:$L$266,4,FALSE)))</f>
        <v/>
      </c>
      <c r="R2337" s="1"/>
      <c r="S2337" s="6" t="str">
        <f t="shared" si="182"/>
        <v/>
      </c>
      <c r="T2337" s="6" t="str">
        <f>IF($L2337="None","",IF(ISERROR(VLOOKUP($L2337,Info!$B$4:$B$266,1,FALSE)),"",VLOOKUP($L2337,Info!$B$4:$L$266,11,FALSE)))</f>
        <v/>
      </c>
      <c r="U2337" s="1"/>
      <c r="V2337" s="1"/>
      <c r="W2337" s="1"/>
      <c r="X2337" s="1" t="str">
        <f>IF($L2337="None","",IF(ISERROR(VLOOKUP($L2337,Info!$B$4:$B$266,1,FALSE)),"",IF(OR(W2337="Metallic Liquid Tight",W2337="Non-Metallic Liquid Tight",W2337="LSZH",W2337="Greenfield"),VLOOKUP($L2337,Info!$B$4:$L$266,7,FALSE),"N/A")))</f>
        <v/>
      </c>
      <c r="Y2337" s="1"/>
      <c r="Z2337" s="96" t="str">
        <f>IF($L2337="None","",IF(ISERROR(VLOOKUP($L2337,Info!$B$4:$B$266,1,FALSE)),"",VLOOKUP($L2337,Info!$B$4:$L$266,9,FALSE)))</f>
        <v/>
      </c>
      <c r="AA2337" s="96" t="str">
        <f>IF($L2337="None","",IF(ISERROR(VLOOKUP($L2337,Info!$B$4:$B$266,1,FALSE)),"",VLOOKUP($L2337,Info!$B$4:$L$266,8,FALSE)))</f>
        <v/>
      </c>
      <c r="AB2337" s="96" t="str">
        <f>IF($L2337="None","",IF(ISERROR(VLOOKUP($L2337,Info!$B$4:$B$266,1,FALSE)),"",VLOOKUP($L2337,Info!$B$4:$L$266,10,FALSE)))</f>
        <v/>
      </c>
      <c r="AC2337" s="1" t="str">
        <f>IF(W2337="SO Cable","Black,White",IF(O2337="","",IF(P2337="","",IF($J$12&lt;&gt;"ABC",IF(P2337&lt;="250",VLOOKUP(O2337,Info!$AZ$4:$BB$22,3,FALSE),VLOOKUP(O2337,Info!$AZ$23:$BB$39,3,FALSE)),IF(P2337&lt;="250",VLOOKUP(O2337,Info!$AO$4:$AQ$22,3,FALSE),VLOOKUP(O2337,Info!$AO$23:$AP$39,3,FALSE))))))</f>
        <v/>
      </c>
      <c r="AD2337" s="1"/>
      <c r="AE2337" s="1" t="str">
        <f>IF($L2337="None","",IF(ISERROR(VLOOKUP($L2337,Info!$B$4:$B$266,1,FALSE)),"",VLOOKUP($L2337,Info!$B$4:$L$266,4,FALSE)))</f>
        <v/>
      </c>
      <c r="AF2337" s="1" t="str">
        <f>IF($L2337="None","",IF(ISERROR(VLOOKUP($L2337,Info!$B$4:$B$266,1,FALSE)),"",VLOOKUP($L2337,Info!$B$4:$L$266,6,FALSE)))</f>
        <v/>
      </c>
      <c r="AG2337" s="1"/>
      <c r="AH2337" s="33" t="str" cm="1">
        <f t="array" ref="AH2337">IF(AND(L2337&lt;&gt;"",O2337&lt;&gt;"",R2337:S2337&lt;&gt;"",W2337:X2337&lt;&gt;"",Z2337:AA2337&lt;&gt;"",AC2337&lt;&gt;""),"Good","Bad")</f>
        <v>Bad</v>
      </c>
      <c r="AL2337" t="str" cm="1">
        <f t="array" ref="AL2337">IF(R2337&gt;0,_xlfn.IFS(COUNTIF($L$20:L2337,"&lt;&gt;")&lt;101,1,COUNTIF($L$20:L2337,"&lt;&gt;")&lt;201,2,COUNTIF($L$20:L2337,"&lt;&gt;")&lt;301,3,COUNTIF($L$20:L2337,"&lt;&gt;")&lt;401,4,COUNTIF($L$20:L2337,"&lt;&gt;")&lt;501,5,COUNTIF($L$20:L2337,"&lt;&gt;")&lt;601,6,COUNTIF($L$20:L2337,"&lt;&gt;")&lt;701,7,COUNTIF($L$20:L2337,"&lt;&gt;")&lt;801,8,COUNTIF($L$20:L2337,"&lt;&gt;")&lt;901,9,COUNTIF($L$20:L2337,"&lt;&gt;")&lt;1001,10,COUNTIF($L$20:L2337,"&lt;&gt;")&lt;1101,11,COUNTIF($L$20:L2337,"&lt;&gt;")&lt;1201,12,COUNTIF($L$20:L2337,"&lt;&gt;")&lt;1301,13,COUNTIF($L$20:L2337,"&lt;&gt;")&lt;1401,14,COUNTIF($L$20:L2337,"&lt;&gt;")&lt;1501,15,COUNTIF($L$20:L2337,"&lt;&gt;")&lt;1601,16,COUNTIF($L$20:L2337,"&lt;&gt;")&lt;1701,17,COUNTIF($L$20:L2337,"&lt;&gt;")&lt;1801,18,COUNTIF($L$20:L2337,"&lt;&gt;")&lt;1901,19,COUNTIF($L$20:L2337,"&lt;&gt;")&lt;2001,20,COUNTIF($L$20:L2337,"&lt;&gt;")&lt;2101,21,COUNTIF($L$20:L2337,"&lt;&gt;")&lt;2201,22,COUNTIF($L$20:L2337,"&lt;&gt;")&lt;2301,23,COUNTIF($L$20:L2337,"&lt;&gt;")&lt;2401,24,COUNTIF($L$20:L2337,"&lt;&gt;")&lt;2501,25,COUNTIF($L$20:L2337,"&lt;&gt;")&lt;2601,26,COUNTIF($L$20:L2337,"&lt;&gt;")&lt;2701,27,COUNTIF($L$20:L2337,"&lt;&gt;")&lt;2801,28,COUNTIF($L$20:L2337,"&lt;&gt;")&lt;2901,29,COUNTIF($L$20:L2337,"&lt;&gt;")&lt;3001,30),"")</f>
        <v/>
      </c>
      <c r="AM2337" t="str">
        <f t="shared" si="180"/>
        <v/>
      </c>
      <c r="AN2337" t="str">
        <f t="shared" si="184"/>
        <v/>
      </c>
      <c r="AP2337" t="str">
        <f t="shared" si="183"/>
        <v/>
      </c>
      <c r="AQ2337" t="str">
        <f>IF(AO2337="","",COUNTIFS(AM2337:$AM$3019,AO2337))</f>
        <v/>
      </c>
    </row>
    <row r="2338" spans="1:43" x14ac:dyDescent="0.25">
      <c r="A2338" s="6" t="str">
        <f>IF(COUNT($A$20:A2337)&lt;&gt;$B$4,IF(A2337="","",A2337+1),"")</f>
        <v/>
      </c>
      <c r="B2338" s="3"/>
      <c r="C2338" s="3"/>
      <c r="D2338" s="122"/>
      <c r="E2338" s="3"/>
      <c r="F2338" s="3"/>
      <c r="G2338" s="3"/>
      <c r="H2338" s="3"/>
      <c r="I2338" s="120"/>
      <c r="J2338" s="3"/>
      <c r="K2338" s="95" t="str" cm="1">
        <f t="array" ref="K2338">IF(OR($J$14 = "A",$J$14 = "B",$J$14 = "C"),IF(I2338="","",IF(LEN(I2338)&gt;2,_xlfn.IFS(ISNUMBER(SEARCH("_",I2338)),I2338,ISNUMBER(SEARCH(", ",I2338)),SUBSTITUTE(I2338,", ","_"),ISNUMBER(SEARCH("/ ",I2338)),SUBSTITUTE(I2338,"/ ","_"),ISNUMBER(SEARCH(",",I2338)),SUBSTITUTE(I2338,",","_"),ISNUMBER(SEARCH("/",I2338)),SUBSTITUTE(I2338,"/","_"),ISNUMBER(SEARCH("",I2338)),I2338),I2338)),IF(OR($J$14 = "J",$J$14 = "K"),"",IF(D2338="","",IF(LEN(D2338)&gt;2,_xlfn.IFS(ISNUMBER(SEARCH("_",D2338)),D2338,ISNUMBER(SEARCH(", ",D2338)),SUBSTITUTE(D2338,", ","_"),ISNUMBER(SEARCH("/ ",D2338)),SUBSTITUTE(D2338,"/ ","_"),ISNUMBER(SEARCH(",",D2338)),SUBSTITUTE(D2338,",","_"),ISNUMBER(SEARCH("/",D2338)),SUBSTITUTE(D2338,"/","_"),ISNUMBER(SEARCH("",D2338)),D2338),D2338))))</f>
        <v/>
      </c>
      <c r="L2338" s="1"/>
      <c r="M2338" s="1" t="str">
        <f t="shared" si="181"/>
        <v/>
      </c>
      <c r="N2338" s="94" t="str">
        <f>IF($L2338="None","",IF(ISERROR(VLOOKUP($L2338,Info!$B$4:$B$266,1,FALSE)),"",VLOOKUP($L2338,Info!$B$4:$L$266,5,FALSE)))</f>
        <v/>
      </c>
      <c r="O2338" s="94" t="str">
        <f>IF(K2338="","",IF(AND($J$12&lt;&gt;"ABC",N2338="3"),"BAC",IF(N2338="3","ABC",IF($J$12&lt;&gt;"ABC",IF($J$10="Standard",VLOOKUP(K2338,Info!$BE$4:$BF$481,2,FALSE),VLOOKUP(K2338,Info!$BI$4:$BJ$482,2,FALSE)),IF($J$10="Standard",VLOOKUP(K2338,Info!$AG$4:$AH$2994,2,FALSE),VLOOKUP(K2338,Info!$AK$4:$AL$2997,2,FALSE))))))</f>
        <v/>
      </c>
      <c r="P2338" s="94" t="str">
        <f>IF($L2338="None","",IF(ISERROR(VLOOKUP($L2338,Info!$B$4:$B$266,1,FALSE)),"",VLOOKUP($L2338,Info!$B$4:$L$266,3,FALSE)))</f>
        <v/>
      </c>
      <c r="Q2338" s="96" t="str">
        <f>IF($L2338="None","",IF(ISERROR(VLOOKUP($L2338,Info!$B$4:$B$266,1,FALSE)),"",VLOOKUP($L2338,Info!$B$4:$L$266,4,FALSE)))</f>
        <v/>
      </c>
      <c r="R2338" s="1"/>
      <c r="S2338" s="6" t="str">
        <f t="shared" si="182"/>
        <v/>
      </c>
      <c r="T2338" s="6" t="str">
        <f>IF($L2338="None","",IF(ISERROR(VLOOKUP($L2338,Info!$B$4:$B$266,1,FALSE)),"",VLOOKUP($L2338,Info!$B$4:$L$266,11,FALSE)))</f>
        <v/>
      </c>
      <c r="U2338" s="1"/>
      <c r="V2338" s="1"/>
      <c r="W2338" s="1"/>
      <c r="X2338" s="1" t="str">
        <f>IF($L2338="None","",IF(ISERROR(VLOOKUP($L2338,Info!$B$4:$B$266,1,FALSE)),"",IF(OR(W2338="Metallic Liquid Tight",W2338="Non-Metallic Liquid Tight",W2338="LSZH",W2338="Greenfield"),VLOOKUP($L2338,Info!$B$4:$L$266,7,FALSE),"N/A")))</f>
        <v/>
      </c>
      <c r="Y2338" s="1"/>
      <c r="Z2338" s="96" t="str">
        <f>IF($L2338="None","",IF(ISERROR(VLOOKUP($L2338,Info!$B$4:$B$266,1,FALSE)),"",VLOOKUP($L2338,Info!$B$4:$L$266,9,FALSE)))</f>
        <v/>
      </c>
      <c r="AA2338" s="96" t="str">
        <f>IF($L2338="None","",IF(ISERROR(VLOOKUP($L2338,Info!$B$4:$B$266,1,FALSE)),"",VLOOKUP($L2338,Info!$B$4:$L$266,8,FALSE)))</f>
        <v/>
      </c>
      <c r="AB2338" s="96" t="str">
        <f>IF($L2338="None","",IF(ISERROR(VLOOKUP($L2338,Info!$B$4:$B$266,1,FALSE)),"",VLOOKUP($L2338,Info!$B$4:$L$266,10,FALSE)))</f>
        <v/>
      </c>
      <c r="AC2338" s="1" t="str">
        <f>IF(W2338="SO Cable","Black,White",IF(O2338="","",IF(P2338="","",IF($J$12&lt;&gt;"ABC",IF(P2338&lt;="250",VLOOKUP(O2338,Info!$AZ$4:$BB$22,3,FALSE),VLOOKUP(O2338,Info!$AZ$23:$BB$39,3,FALSE)),IF(P2338&lt;="250",VLOOKUP(O2338,Info!$AO$4:$AQ$22,3,FALSE),VLOOKUP(O2338,Info!$AO$23:$AP$39,3,FALSE))))))</f>
        <v/>
      </c>
      <c r="AD2338" s="1"/>
      <c r="AE2338" s="1" t="str">
        <f>IF($L2338="None","",IF(ISERROR(VLOOKUP($L2338,Info!$B$4:$B$266,1,FALSE)),"",VLOOKUP($L2338,Info!$B$4:$L$266,4,FALSE)))</f>
        <v/>
      </c>
      <c r="AF2338" s="1" t="str">
        <f>IF($L2338="None","",IF(ISERROR(VLOOKUP($L2338,Info!$B$4:$B$266,1,FALSE)),"",VLOOKUP($L2338,Info!$B$4:$L$266,6,FALSE)))</f>
        <v/>
      </c>
      <c r="AG2338" s="1"/>
      <c r="AH2338" s="33" t="str" cm="1">
        <f t="array" ref="AH2338">IF(AND(L2338&lt;&gt;"",O2338&lt;&gt;"",R2338:S2338&lt;&gt;"",W2338:X2338&lt;&gt;"",Z2338:AA2338&lt;&gt;"",AC2338&lt;&gt;""),"Good","Bad")</f>
        <v>Bad</v>
      </c>
      <c r="AL2338" t="str" cm="1">
        <f t="array" ref="AL2338">IF(R2338&gt;0,_xlfn.IFS(COUNTIF($L$20:L2338,"&lt;&gt;")&lt;101,1,COUNTIF($L$20:L2338,"&lt;&gt;")&lt;201,2,COUNTIF($L$20:L2338,"&lt;&gt;")&lt;301,3,COUNTIF($L$20:L2338,"&lt;&gt;")&lt;401,4,COUNTIF($L$20:L2338,"&lt;&gt;")&lt;501,5,COUNTIF($L$20:L2338,"&lt;&gt;")&lt;601,6,COUNTIF($L$20:L2338,"&lt;&gt;")&lt;701,7,COUNTIF($L$20:L2338,"&lt;&gt;")&lt;801,8,COUNTIF($L$20:L2338,"&lt;&gt;")&lt;901,9,COUNTIF($L$20:L2338,"&lt;&gt;")&lt;1001,10,COUNTIF($L$20:L2338,"&lt;&gt;")&lt;1101,11,COUNTIF($L$20:L2338,"&lt;&gt;")&lt;1201,12,COUNTIF($L$20:L2338,"&lt;&gt;")&lt;1301,13,COUNTIF($L$20:L2338,"&lt;&gt;")&lt;1401,14,COUNTIF($L$20:L2338,"&lt;&gt;")&lt;1501,15,COUNTIF($L$20:L2338,"&lt;&gt;")&lt;1601,16,COUNTIF($L$20:L2338,"&lt;&gt;")&lt;1701,17,COUNTIF($L$20:L2338,"&lt;&gt;")&lt;1801,18,COUNTIF($L$20:L2338,"&lt;&gt;")&lt;1901,19,COUNTIF($L$20:L2338,"&lt;&gt;")&lt;2001,20,COUNTIF($L$20:L2338,"&lt;&gt;")&lt;2101,21,COUNTIF($L$20:L2338,"&lt;&gt;")&lt;2201,22,COUNTIF($L$20:L2338,"&lt;&gt;")&lt;2301,23,COUNTIF($L$20:L2338,"&lt;&gt;")&lt;2401,24,COUNTIF($L$20:L2338,"&lt;&gt;")&lt;2501,25,COUNTIF($L$20:L2338,"&lt;&gt;")&lt;2601,26,COUNTIF($L$20:L2338,"&lt;&gt;")&lt;2701,27,COUNTIF($L$20:L2338,"&lt;&gt;")&lt;2801,28,COUNTIF($L$20:L2338,"&lt;&gt;")&lt;2901,29,COUNTIF($L$20:L2338,"&lt;&gt;")&lt;3001,30),"")</f>
        <v/>
      </c>
      <c r="AM2338" t="str">
        <f t="shared" si="180"/>
        <v/>
      </c>
      <c r="AN2338" t="str">
        <f t="shared" si="184"/>
        <v/>
      </c>
      <c r="AP2338" t="str">
        <f t="shared" si="183"/>
        <v/>
      </c>
      <c r="AQ2338" t="str">
        <f>IF(AO2338="","",COUNTIFS(AM2338:$AM$3019,AO2338))</f>
        <v/>
      </c>
    </row>
    <row r="2339" spans="1:43" x14ac:dyDescent="0.25">
      <c r="A2339" s="6" t="str">
        <f>IF(COUNT($A$20:A2338)&lt;&gt;$B$4,IF(A2338="","",A2338+1),"")</f>
        <v/>
      </c>
      <c r="B2339" s="3"/>
      <c r="C2339" s="3"/>
      <c r="D2339" s="122"/>
      <c r="E2339" s="3"/>
      <c r="F2339" s="3"/>
      <c r="G2339" s="3"/>
      <c r="H2339" s="3"/>
      <c r="I2339" s="120"/>
      <c r="J2339" s="3"/>
      <c r="K2339" s="95" t="str" cm="1">
        <f t="array" ref="K2339">IF(OR($J$14 = "A",$J$14 = "B",$J$14 = "C"),IF(I2339="","",IF(LEN(I2339)&gt;2,_xlfn.IFS(ISNUMBER(SEARCH("_",I2339)),I2339,ISNUMBER(SEARCH(", ",I2339)),SUBSTITUTE(I2339,", ","_"),ISNUMBER(SEARCH("/ ",I2339)),SUBSTITUTE(I2339,"/ ","_"),ISNUMBER(SEARCH(",",I2339)),SUBSTITUTE(I2339,",","_"),ISNUMBER(SEARCH("/",I2339)),SUBSTITUTE(I2339,"/","_"),ISNUMBER(SEARCH("",I2339)),I2339),I2339)),IF(OR($J$14 = "J",$J$14 = "K"),"",IF(D2339="","",IF(LEN(D2339)&gt;2,_xlfn.IFS(ISNUMBER(SEARCH("_",D2339)),D2339,ISNUMBER(SEARCH(", ",D2339)),SUBSTITUTE(D2339,", ","_"),ISNUMBER(SEARCH("/ ",D2339)),SUBSTITUTE(D2339,"/ ","_"),ISNUMBER(SEARCH(",",D2339)),SUBSTITUTE(D2339,",","_"),ISNUMBER(SEARCH("/",D2339)),SUBSTITUTE(D2339,"/","_"),ISNUMBER(SEARCH("",D2339)),D2339),D2339))))</f>
        <v/>
      </c>
      <c r="L2339" s="1"/>
      <c r="M2339" s="1" t="str">
        <f t="shared" si="181"/>
        <v/>
      </c>
      <c r="N2339" s="94" t="str">
        <f>IF($L2339="None","",IF(ISERROR(VLOOKUP($L2339,Info!$B$4:$B$266,1,FALSE)),"",VLOOKUP($L2339,Info!$B$4:$L$266,5,FALSE)))</f>
        <v/>
      </c>
      <c r="O2339" s="94" t="str">
        <f>IF(K2339="","",IF(AND($J$12&lt;&gt;"ABC",N2339="3"),"BAC",IF(N2339="3","ABC",IF($J$12&lt;&gt;"ABC",IF($J$10="Standard",VLOOKUP(K2339,Info!$BE$4:$BF$481,2,FALSE),VLOOKUP(K2339,Info!$BI$4:$BJ$482,2,FALSE)),IF($J$10="Standard",VLOOKUP(K2339,Info!$AG$4:$AH$2994,2,FALSE),VLOOKUP(K2339,Info!$AK$4:$AL$2997,2,FALSE))))))</f>
        <v/>
      </c>
      <c r="P2339" s="94" t="str">
        <f>IF($L2339="None","",IF(ISERROR(VLOOKUP($L2339,Info!$B$4:$B$266,1,FALSE)),"",VLOOKUP($L2339,Info!$B$4:$L$266,3,FALSE)))</f>
        <v/>
      </c>
      <c r="Q2339" s="96" t="str">
        <f>IF($L2339="None","",IF(ISERROR(VLOOKUP($L2339,Info!$B$4:$B$266,1,FALSE)),"",VLOOKUP($L2339,Info!$B$4:$L$266,4,FALSE)))</f>
        <v/>
      </c>
      <c r="R2339" s="1"/>
      <c r="S2339" s="6" t="str">
        <f t="shared" si="182"/>
        <v/>
      </c>
      <c r="T2339" s="6" t="str">
        <f>IF($L2339="None","",IF(ISERROR(VLOOKUP($L2339,Info!$B$4:$B$266,1,FALSE)),"",VLOOKUP($L2339,Info!$B$4:$L$266,11,FALSE)))</f>
        <v/>
      </c>
      <c r="U2339" s="1"/>
      <c r="V2339" s="1"/>
      <c r="W2339" s="1"/>
      <c r="X2339" s="1" t="str">
        <f>IF($L2339="None","",IF(ISERROR(VLOOKUP($L2339,Info!$B$4:$B$266,1,FALSE)),"",IF(OR(W2339="Metallic Liquid Tight",W2339="Non-Metallic Liquid Tight",W2339="LSZH",W2339="Greenfield"),VLOOKUP($L2339,Info!$B$4:$L$266,7,FALSE),"N/A")))</f>
        <v/>
      </c>
      <c r="Y2339" s="1"/>
      <c r="Z2339" s="96" t="str">
        <f>IF($L2339="None","",IF(ISERROR(VLOOKUP($L2339,Info!$B$4:$B$266,1,FALSE)),"",VLOOKUP($L2339,Info!$B$4:$L$266,9,FALSE)))</f>
        <v/>
      </c>
      <c r="AA2339" s="96" t="str">
        <f>IF($L2339="None","",IF(ISERROR(VLOOKUP($L2339,Info!$B$4:$B$266,1,FALSE)),"",VLOOKUP($L2339,Info!$B$4:$L$266,8,FALSE)))</f>
        <v/>
      </c>
      <c r="AB2339" s="96" t="str">
        <f>IF($L2339="None","",IF(ISERROR(VLOOKUP($L2339,Info!$B$4:$B$266,1,FALSE)),"",VLOOKUP($L2339,Info!$B$4:$L$266,10,FALSE)))</f>
        <v/>
      </c>
      <c r="AC2339" s="1" t="str">
        <f>IF(W2339="SO Cable","Black,White",IF(O2339="","",IF(P2339="","",IF($J$12&lt;&gt;"ABC",IF(P2339&lt;="250",VLOOKUP(O2339,Info!$AZ$4:$BB$22,3,FALSE),VLOOKUP(O2339,Info!$AZ$23:$BB$39,3,FALSE)),IF(P2339&lt;="250",VLOOKUP(O2339,Info!$AO$4:$AQ$22,3,FALSE),VLOOKUP(O2339,Info!$AO$23:$AP$39,3,FALSE))))))</f>
        <v/>
      </c>
      <c r="AD2339" s="1"/>
      <c r="AE2339" s="1" t="str">
        <f>IF($L2339="None","",IF(ISERROR(VLOOKUP($L2339,Info!$B$4:$B$266,1,FALSE)),"",VLOOKUP($L2339,Info!$B$4:$L$266,4,FALSE)))</f>
        <v/>
      </c>
      <c r="AF2339" s="1" t="str">
        <f>IF($L2339="None","",IF(ISERROR(VLOOKUP($L2339,Info!$B$4:$B$266,1,FALSE)),"",VLOOKUP($L2339,Info!$B$4:$L$266,6,FALSE)))</f>
        <v/>
      </c>
      <c r="AG2339" s="1"/>
      <c r="AH2339" s="33" t="str" cm="1">
        <f t="array" ref="AH2339">IF(AND(L2339&lt;&gt;"",O2339&lt;&gt;"",R2339:S2339&lt;&gt;"",W2339:X2339&lt;&gt;"",Z2339:AA2339&lt;&gt;"",AC2339&lt;&gt;""),"Good","Bad")</f>
        <v>Bad</v>
      </c>
      <c r="AL2339" t="str" cm="1">
        <f t="array" ref="AL2339">IF(R2339&gt;0,_xlfn.IFS(COUNTIF($L$20:L2339,"&lt;&gt;")&lt;101,1,COUNTIF($L$20:L2339,"&lt;&gt;")&lt;201,2,COUNTIF($L$20:L2339,"&lt;&gt;")&lt;301,3,COUNTIF($L$20:L2339,"&lt;&gt;")&lt;401,4,COUNTIF($L$20:L2339,"&lt;&gt;")&lt;501,5,COUNTIF($L$20:L2339,"&lt;&gt;")&lt;601,6,COUNTIF($L$20:L2339,"&lt;&gt;")&lt;701,7,COUNTIF($L$20:L2339,"&lt;&gt;")&lt;801,8,COUNTIF($L$20:L2339,"&lt;&gt;")&lt;901,9,COUNTIF($L$20:L2339,"&lt;&gt;")&lt;1001,10,COUNTIF($L$20:L2339,"&lt;&gt;")&lt;1101,11,COUNTIF($L$20:L2339,"&lt;&gt;")&lt;1201,12,COUNTIF($L$20:L2339,"&lt;&gt;")&lt;1301,13,COUNTIF($L$20:L2339,"&lt;&gt;")&lt;1401,14,COUNTIF($L$20:L2339,"&lt;&gt;")&lt;1501,15,COUNTIF($L$20:L2339,"&lt;&gt;")&lt;1601,16,COUNTIF($L$20:L2339,"&lt;&gt;")&lt;1701,17,COUNTIF($L$20:L2339,"&lt;&gt;")&lt;1801,18,COUNTIF($L$20:L2339,"&lt;&gt;")&lt;1901,19,COUNTIF($L$20:L2339,"&lt;&gt;")&lt;2001,20,COUNTIF($L$20:L2339,"&lt;&gt;")&lt;2101,21,COUNTIF($L$20:L2339,"&lt;&gt;")&lt;2201,22,COUNTIF($L$20:L2339,"&lt;&gt;")&lt;2301,23,COUNTIF($L$20:L2339,"&lt;&gt;")&lt;2401,24,COUNTIF($L$20:L2339,"&lt;&gt;")&lt;2501,25,COUNTIF($L$20:L2339,"&lt;&gt;")&lt;2601,26,COUNTIF($L$20:L2339,"&lt;&gt;")&lt;2701,27,COUNTIF($L$20:L2339,"&lt;&gt;")&lt;2801,28,COUNTIF($L$20:L2339,"&lt;&gt;")&lt;2901,29,COUNTIF($L$20:L2339,"&lt;&gt;")&lt;3001,30),"")</f>
        <v/>
      </c>
      <c r="AM2339" t="str">
        <f t="shared" si="180"/>
        <v/>
      </c>
      <c r="AN2339" t="str">
        <f t="shared" si="184"/>
        <v/>
      </c>
      <c r="AP2339" t="str">
        <f t="shared" si="183"/>
        <v/>
      </c>
      <c r="AQ2339" t="str">
        <f>IF(AO2339="","",COUNTIFS(AM2339:$AM$3019,AO2339))</f>
        <v/>
      </c>
    </row>
    <row r="2340" spans="1:43" x14ac:dyDescent="0.25">
      <c r="A2340" s="6" t="str">
        <f>IF(COUNT($A$20:A2339)&lt;&gt;$B$4,IF(A2339="","",A2339+1),"")</f>
        <v/>
      </c>
      <c r="B2340" s="3"/>
      <c r="C2340" s="3"/>
      <c r="D2340" s="122"/>
      <c r="E2340" s="3"/>
      <c r="F2340" s="3"/>
      <c r="G2340" s="3"/>
      <c r="H2340" s="3"/>
      <c r="I2340" s="120"/>
      <c r="J2340" s="3"/>
      <c r="K2340" s="95" t="str" cm="1">
        <f t="array" ref="K2340">IF(OR($J$14 = "A",$J$14 = "B",$J$14 = "C"),IF(I2340="","",IF(LEN(I2340)&gt;2,_xlfn.IFS(ISNUMBER(SEARCH("_",I2340)),I2340,ISNUMBER(SEARCH(", ",I2340)),SUBSTITUTE(I2340,", ","_"),ISNUMBER(SEARCH("/ ",I2340)),SUBSTITUTE(I2340,"/ ","_"),ISNUMBER(SEARCH(",",I2340)),SUBSTITUTE(I2340,",","_"),ISNUMBER(SEARCH("/",I2340)),SUBSTITUTE(I2340,"/","_"),ISNUMBER(SEARCH("",I2340)),I2340),I2340)),IF(OR($J$14 = "J",$J$14 = "K"),"",IF(D2340="","",IF(LEN(D2340)&gt;2,_xlfn.IFS(ISNUMBER(SEARCH("_",D2340)),D2340,ISNUMBER(SEARCH(", ",D2340)),SUBSTITUTE(D2340,", ","_"),ISNUMBER(SEARCH("/ ",D2340)),SUBSTITUTE(D2340,"/ ","_"),ISNUMBER(SEARCH(",",D2340)),SUBSTITUTE(D2340,",","_"),ISNUMBER(SEARCH("/",D2340)),SUBSTITUTE(D2340,"/","_"),ISNUMBER(SEARCH("",D2340)),D2340),D2340))))</f>
        <v/>
      </c>
      <c r="L2340" s="1"/>
      <c r="M2340" s="1" t="str">
        <f t="shared" si="181"/>
        <v/>
      </c>
      <c r="N2340" s="94" t="str">
        <f>IF($L2340="None","",IF(ISERROR(VLOOKUP($L2340,Info!$B$4:$B$266,1,FALSE)),"",VLOOKUP($L2340,Info!$B$4:$L$266,5,FALSE)))</f>
        <v/>
      </c>
      <c r="O2340" s="94" t="str">
        <f>IF(K2340="","",IF(AND($J$12&lt;&gt;"ABC",N2340="3"),"BAC",IF(N2340="3","ABC",IF($J$12&lt;&gt;"ABC",IF($J$10="Standard",VLOOKUP(K2340,Info!$BE$4:$BF$481,2,FALSE),VLOOKUP(K2340,Info!$BI$4:$BJ$482,2,FALSE)),IF($J$10="Standard",VLOOKUP(K2340,Info!$AG$4:$AH$2994,2,FALSE),VLOOKUP(K2340,Info!$AK$4:$AL$2997,2,FALSE))))))</f>
        <v/>
      </c>
      <c r="P2340" s="94" t="str">
        <f>IF($L2340="None","",IF(ISERROR(VLOOKUP($L2340,Info!$B$4:$B$266,1,FALSE)),"",VLOOKUP($L2340,Info!$B$4:$L$266,3,FALSE)))</f>
        <v/>
      </c>
      <c r="Q2340" s="96" t="str">
        <f>IF($L2340="None","",IF(ISERROR(VLOOKUP($L2340,Info!$B$4:$B$266,1,FALSE)),"",VLOOKUP($L2340,Info!$B$4:$L$266,4,FALSE)))</f>
        <v/>
      </c>
      <c r="R2340" s="1"/>
      <c r="S2340" s="6" t="str">
        <f t="shared" si="182"/>
        <v/>
      </c>
      <c r="T2340" s="6" t="str">
        <f>IF($L2340="None","",IF(ISERROR(VLOOKUP($L2340,Info!$B$4:$B$266,1,FALSE)),"",VLOOKUP($L2340,Info!$B$4:$L$266,11,FALSE)))</f>
        <v/>
      </c>
      <c r="U2340" s="1"/>
      <c r="V2340" s="1"/>
      <c r="W2340" s="1"/>
      <c r="X2340" s="1" t="str">
        <f>IF($L2340="None","",IF(ISERROR(VLOOKUP($L2340,Info!$B$4:$B$266,1,FALSE)),"",IF(OR(W2340="Metallic Liquid Tight",W2340="Non-Metallic Liquid Tight",W2340="LSZH",W2340="Greenfield"),VLOOKUP($L2340,Info!$B$4:$L$266,7,FALSE),"N/A")))</f>
        <v/>
      </c>
      <c r="Y2340" s="1"/>
      <c r="Z2340" s="96" t="str">
        <f>IF($L2340="None","",IF(ISERROR(VLOOKUP($L2340,Info!$B$4:$B$266,1,FALSE)),"",VLOOKUP($L2340,Info!$B$4:$L$266,9,FALSE)))</f>
        <v/>
      </c>
      <c r="AA2340" s="96" t="str">
        <f>IF($L2340="None","",IF(ISERROR(VLOOKUP($L2340,Info!$B$4:$B$266,1,FALSE)),"",VLOOKUP($L2340,Info!$B$4:$L$266,8,FALSE)))</f>
        <v/>
      </c>
      <c r="AB2340" s="96" t="str">
        <f>IF($L2340="None","",IF(ISERROR(VLOOKUP($L2340,Info!$B$4:$B$266,1,FALSE)),"",VLOOKUP($L2340,Info!$B$4:$L$266,10,FALSE)))</f>
        <v/>
      </c>
      <c r="AC2340" s="1" t="str">
        <f>IF(W2340="SO Cable","Black,White",IF(O2340="","",IF(P2340="","",IF($J$12&lt;&gt;"ABC",IF(P2340&lt;="250",VLOOKUP(O2340,Info!$AZ$4:$BB$22,3,FALSE),VLOOKUP(O2340,Info!$AZ$23:$BB$39,3,FALSE)),IF(P2340&lt;="250",VLOOKUP(O2340,Info!$AO$4:$AQ$22,3,FALSE),VLOOKUP(O2340,Info!$AO$23:$AP$39,3,FALSE))))))</f>
        <v/>
      </c>
      <c r="AD2340" s="1"/>
      <c r="AE2340" s="1" t="str">
        <f>IF($L2340="None","",IF(ISERROR(VLOOKUP($L2340,Info!$B$4:$B$266,1,FALSE)),"",VLOOKUP($L2340,Info!$B$4:$L$266,4,FALSE)))</f>
        <v/>
      </c>
      <c r="AF2340" s="1" t="str">
        <f>IF($L2340="None","",IF(ISERROR(VLOOKUP($L2340,Info!$B$4:$B$266,1,FALSE)),"",VLOOKUP($L2340,Info!$B$4:$L$266,6,FALSE)))</f>
        <v/>
      </c>
      <c r="AG2340" s="1"/>
      <c r="AH2340" s="33" t="str" cm="1">
        <f t="array" ref="AH2340">IF(AND(L2340&lt;&gt;"",O2340&lt;&gt;"",R2340:S2340&lt;&gt;"",W2340:X2340&lt;&gt;"",Z2340:AA2340&lt;&gt;"",AC2340&lt;&gt;""),"Good","Bad")</f>
        <v>Bad</v>
      </c>
      <c r="AL2340" t="str" cm="1">
        <f t="array" ref="AL2340">IF(R2340&gt;0,_xlfn.IFS(COUNTIF($L$20:L2340,"&lt;&gt;")&lt;101,1,COUNTIF($L$20:L2340,"&lt;&gt;")&lt;201,2,COUNTIF($L$20:L2340,"&lt;&gt;")&lt;301,3,COUNTIF($L$20:L2340,"&lt;&gt;")&lt;401,4,COUNTIF($L$20:L2340,"&lt;&gt;")&lt;501,5,COUNTIF($L$20:L2340,"&lt;&gt;")&lt;601,6,COUNTIF($L$20:L2340,"&lt;&gt;")&lt;701,7,COUNTIF($L$20:L2340,"&lt;&gt;")&lt;801,8,COUNTIF($L$20:L2340,"&lt;&gt;")&lt;901,9,COUNTIF($L$20:L2340,"&lt;&gt;")&lt;1001,10,COUNTIF($L$20:L2340,"&lt;&gt;")&lt;1101,11,COUNTIF($L$20:L2340,"&lt;&gt;")&lt;1201,12,COUNTIF($L$20:L2340,"&lt;&gt;")&lt;1301,13,COUNTIF($L$20:L2340,"&lt;&gt;")&lt;1401,14,COUNTIF($L$20:L2340,"&lt;&gt;")&lt;1501,15,COUNTIF($L$20:L2340,"&lt;&gt;")&lt;1601,16,COUNTIF($L$20:L2340,"&lt;&gt;")&lt;1701,17,COUNTIF($L$20:L2340,"&lt;&gt;")&lt;1801,18,COUNTIF($L$20:L2340,"&lt;&gt;")&lt;1901,19,COUNTIF($L$20:L2340,"&lt;&gt;")&lt;2001,20,COUNTIF($L$20:L2340,"&lt;&gt;")&lt;2101,21,COUNTIF($L$20:L2340,"&lt;&gt;")&lt;2201,22,COUNTIF($L$20:L2340,"&lt;&gt;")&lt;2301,23,COUNTIF($L$20:L2340,"&lt;&gt;")&lt;2401,24,COUNTIF($L$20:L2340,"&lt;&gt;")&lt;2501,25,COUNTIF($L$20:L2340,"&lt;&gt;")&lt;2601,26,COUNTIF($L$20:L2340,"&lt;&gt;")&lt;2701,27,COUNTIF($L$20:L2340,"&lt;&gt;")&lt;2801,28,COUNTIF($L$20:L2340,"&lt;&gt;")&lt;2901,29,COUNTIF($L$20:L2340,"&lt;&gt;")&lt;3001,30),"")</f>
        <v/>
      </c>
      <c r="AM2340" t="str">
        <f t="shared" si="180"/>
        <v/>
      </c>
      <c r="AN2340" t="str">
        <f t="shared" si="184"/>
        <v/>
      </c>
      <c r="AP2340" t="str">
        <f t="shared" si="183"/>
        <v/>
      </c>
      <c r="AQ2340" t="str">
        <f>IF(AO2340="","",COUNTIFS(AM2340:$AM$3019,AO2340))</f>
        <v/>
      </c>
    </row>
    <row r="2341" spans="1:43" x14ac:dyDescent="0.25">
      <c r="A2341" s="6" t="str">
        <f>IF(COUNT($A$20:A2340)&lt;&gt;$B$4,IF(A2340="","",A2340+1),"")</f>
        <v/>
      </c>
      <c r="B2341" s="3"/>
      <c r="C2341" s="3"/>
      <c r="D2341" s="122"/>
      <c r="E2341" s="3"/>
      <c r="F2341" s="3"/>
      <c r="G2341" s="3"/>
      <c r="H2341" s="3"/>
      <c r="I2341" s="120"/>
      <c r="J2341" s="3"/>
      <c r="K2341" s="95" t="str" cm="1">
        <f t="array" ref="K2341">IF(OR($J$14 = "A",$J$14 = "B",$J$14 = "C"),IF(I2341="","",IF(LEN(I2341)&gt;2,_xlfn.IFS(ISNUMBER(SEARCH("_",I2341)),I2341,ISNUMBER(SEARCH(", ",I2341)),SUBSTITUTE(I2341,", ","_"),ISNUMBER(SEARCH("/ ",I2341)),SUBSTITUTE(I2341,"/ ","_"),ISNUMBER(SEARCH(",",I2341)),SUBSTITUTE(I2341,",","_"),ISNUMBER(SEARCH("/",I2341)),SUBSTITUTE(I2341,"/","_"),ISNUMBER(SEARCH("",I2341)),I2341),I2341)),IF(OR($J$14 = "J",$J$14 = "K"),"",IF(D2341="","",IF(LEN(D2341)&gt;2,_xlfn.IFS(ISNUMBER(SEARCH("_",D2341)),D2341,ISNUMBER(SEARCH(", ",D2341)),SUBSTITUTE(D2341,", ","_"),ISNUMBER(SEARCH("/ ",D2341)),SUBSTITUTE(D2341,"/ ","_"),ISNUMBER(SEARCH(",",D2341)),SUBSTITUTE(D2341,",","_"),ISNUMBER(SEARCH("/",D2341)),SUBSTITUTE(D2341,"/","_"),ISNUMBER(SEARCH("",D2341)),D2341),D2341))))</f>
        <v/>
      </c>
      <c r="L2341" s="1"/>
      <c r="M2341" s="1" t="str">
        <f t="shared" si="181"/>
        <v/>
      </c>
      <c r="N2341" s="94" t="str">
        <f>IF($L2341="None","",IF(ISERROR(VLOOKUP($L2341,Info!$B$4:$B$266,1,FALSE)),"",VLOOKUP($L2341,Info!$B$4:$L$266,5,FALSE)))</f>
        <v/>
      </c>
      <c r="O2341" s="94" t="str">
        <f>IF(K2341="","",IF(AND($J$12&lt;&gt;"ABC",N2341="3"),"BAC",IF(N2341="3","ABC",IF($J$12&lt;&gt;"ABC",IF($J$10="Standard",VLOOKUP(K2341,Info!$BE$4:$BF$481,2,FALSE),VLOOKUP(K2341,Info!$BI$4:$BJ$482,2,FALSE)),IF($J$10="Standard",VLOOKUP(K2341,Info!$AG$4:$AH$2994,2,FALSE),VLOOKUP(K2341,Info!$AK$4:$AL$2997,2,FALSE))))))</f>
        <v/>
      </c>
      <c r="P2341" s="94" t="str">
        <f>IF($L2341="None","",IF(ISERROR(VLOOKUP($L2341,Info!$B$4:$B$266,1,FALSE)),"",VLOOKUP($L2341,Info!$B$4:$L$266,3,FALSE)))</f>
        <v/>
      </c>
      <c r="Q2341" s="96" t="str">
        <f>IF($L2341="None","",IF(ISERROR(VLOOKUP($L2341,Info!$B$4:$B$266,1,FALSE)),"",VLOOKUP($L2341,Info!$B$4:$L$266,4,FALSE)))</f>
        <v/>
      </c>
      <c r="R2341" s="1"/>
      <c r="S2341" s="6" t="str">
        <f t="shared" si="182"/>
        <v/>
      </c>
      <c r="T2341" s="6" t="str">
        <f>IF($L2341="None","",IF(ISERROR(VLOOKUP($L2341,Info!$B$4:$B$266,1,FALSE)),"",VLOOKUP($L2341,Info!$B$4:$L$266,11,FALSE)))</f>
        <v/>
      </c>
      <c r="U2341" s="1"/>
      <c r="V2341" s="1"/>
      <c r="W2341" s="1"/>
      <c r="X2341" s="1" t="str">
        <f>IF($L2341="None","",IF(ISERROR(VLOOKUP($L2341,Info!$B$4:$B$266,1,FALSE)),"",IF(OR(W2341="Metallic Liquid Tight",W2341="Non-Metallic Liquid Tight",W2341="LSZH",W2341="Greenfield"),VLOOKUP($L2341,Info!$B$4:$L$266,7,FALSE),"N/A")))</f>
        <v/>
      </c>
      <c r="Y2341" s="1"/>
      <c r="Z2341" s="96" t="str">
        <f>IF($L2341="None","",IF(ISERROR(VLOOKUP($L2341,Info!$B$4:$B$266,1,FALSE)),"",VLOOKUP($L2341,Info!$B$4:$L$266,9,FALSE)))</f>
        <v/>
      </c>
      <c r="AA2341" s="96" t="str">
        <f>IF($L2341="None","",IF(ISERROR(VLOOKUP($L2341,Info!$B$4:$B$266,1,FALSE)),"",VLOOKUP($L2341,Info!$B$4:$L$266,8,FALSE)))</f>
        <v/>
      </c>
      <c r="AB2341" s="96" t="str">
        <f>IF($L2341="None","",IF(ISERROR(VLOOKUP($L2341,Info!$B$4:$B$266,1,FALSE)),"",VLOOKUP($L2341,Info!$B$4:$L$266,10,FALSE)))</f>
        <v/>
      </c>
      <c r="AC2341" s="1" t="str">
        <f>IF(W2341="SO Cable","Black,White",IF(O2341="","",IF(P2341="","",IF($J$12&lt;&gt;"ABC",IF(P2341&lt;="250",VLOOKUP(O2341,Info!$AZ$4:$BB$22,3,FALSE),VLOOKUP(O2341,Info!$AZ$23:$BB$39,3,FALSE)),IF(P2341&lt;="250",VLOOKUP(O2341,Info!$AO$4:$AQ$22,3,FALSE),VLOOKUP(O2341,Info!$AO$23:$AP$39,3,FALSE))))))</f>
        <v/>
      </c>
      <c r="AD2341" s="1"/>
      <c r="AE2341" s="1" t="str">
        <f>IF($L2341="None","",IF(ISERROR(VLOOKUP($L2341,Info!$B$4:$B$266,1,FALSE)),"",VLOOKUP($L2341,Info!$B$4:$L$266,4,FALSE)))</f>
        <v/>
      </c>
      <c r="AF2341" s="1" t="str">
        <f>IF($L2341="None","",IF(ISERROR(VLOOKUP($L2341,Info!$B$4:$B$266,1,FALSE)),"",VLOOKUP($L2341,Info!$B$4:$L$266,6,FALSE)))</f>
        <v/>
      </c>
      <c r="AG2341" s="1"/>
      <c r="AH2341" s="33" t="str" cm="1">
        <f t="array" ref="AH2341">IF(AND(L2341&lt;&gt;"",O2341&lt;&gt;"",R2341:S2341&lt;&gt;"",W2341:X2341&lt;&gt;"",Z2341:AA2341&lt;&gt;"",AC2341&lt;&gt;""),"Good","Bad")</f>
        <v>Bad</v>
      </c>
      <c r="AL2341" t="str" cm="1">
        <f t="array" ref="AL2341">IF(R2341&gt;0,_xlfn.IFS(COUNTIF($L$20:L2341,"&lt;&gt;")&lt;101,1,COUNTIF($L$20:L2341,"&lt;&gt;")&lt;201,2,COUNTIF($L$20:L2341,"&lt;&gt;")&lt;301,3,COUNTIF($L$20:L2341,"&lt;&gt;")&lt;401,4,COUNTIF($L$20:L2341,"&lt;&gt;")&lt;501,5,COUNTIF($L$20:L2341,"&lt;&gt;")&lt;601,6,COUNTIF($L$20:L2341,"&lt;&gt;")&lt;701,7,COUNTIF($L$20:L2341,"&lt;&gt;")&lt;801,8,COUNTIF($L$20:L2341,"&lt;&gt;")&lt;901,9,COUNTIF($L$20:L2341,"&lt;&gt;")&lt;1001,10,COUNTIF($L$20:L2341,"&lt;&gt;")&lt;1101,11,COUNTIF($L$20:L2341,"&lt;&gt;")&lt;1201,12,COUNTIF($L$20:L2341,"&lt;&gt;")&lt;1301,13,COUNTIF($L$20:L2341,"&lt;&gt;")&lt;1401,14,COUNTIF($L$20:L2341,"&lt;&gt;")&lt;1501,15,COUNTIF($L$20:L2341,"&lt;&gt;")&lt;1601,16,COUNTIF($L$20:L2341,"&lt;&gt;")&lt;1701,17,COUNTIF($L$20:L2341,"&lt;&gt;")&lt;1801,18,COUNTIF($L$20:L2341,"&lt;&gt;")&lt;1901,19,COUNTIF($L$20:L2341,"&lt;&gt;")&lt;2001,20,COUNTIF($L$20:L2341,"&lt;&gt;")&lt;2101,21,COUNTIF($L$20:L2341,"&lt;&gt;")&lt;2201,22,COUNTIF($L$20:L2341,"&lt;&gt;")&lt;2301,23,COUNTIF($L$20:L2341,"&lt;&gt;")&lt;2401,24,COUNTIF($L$20:L2341,"&lt;&gt;")&lt;2501,25,COUNTIF($L$20:L2341,"&lt;&gt;")&lt;2601,26,COUNTIF($L$20:L2341,"&lt;&gt;")&lt;2701,27,COUNTIF($L$20:L2341,"&lt;&gt;")&lt;2801,28,COUNTIF($L$20:L2341,"&lt;&gt;")&lt;2901,29,COUNTIF($L$20:L2341,"&lt;&gt;")&lt;3001,30),"")</f>
        <v/>
      </c>
      <c r="AM2341" t="str">
        <f t="shared" si="180"/>
        <v/>
      </c>
      <c r="AN2341" t="str">
        <f t="shared" si="184"/>
        <v/>
      </c>
      <c r="AP2341" t="str">
        <f t="shared" si="183"/>
        <v/>
      </c>
      <c r="AQ2341" t="str">
        <f>IF(AO2341="","",COUNTIFS(AM2341:$AM$3019,AO2341))</f>
        <v/>
      </c>
    </row>
    <row r="2342" spans="1:43" x14ac:dyDescent="0.25">
      <c r="A2342" s="6" t="str">
        <f>IF(COUNT($A$20:A2341)&lt;&gt;$B$4,IF(A2341="","",A2341+1),"")</f>
        <v/>
      </c>
      <c r="B2342" s="3"/>
      <c r="C2342" s="3"/>
      <c r="D2342" s="122"/>
      <c r="E2342" s="3"/>
      <c r="F2342" s="3"/>
      <c r="G2342" s="3"/>
      <c r="H2342" s="3"/>
      <c r="I2342" s="120"/>
      <c r="J2342" s="3"/>
      <c r="K2342" s="95" t="str" cm="1">
        <f t="array" ref="K2342">IF(OR($J$14 = "A",$J$14 = "B",$J$14 = "C"),IF(I2342="","",IF(LEN(I2342)&gt;2,_xlfn.IFS(ISNUMBER(SEARCH("_",I2342)),I2342,ISNUMBER(SEARCH(", ",I2342)),SUBSTITUTE(I2342,", ","_"),ISNUMBER(SEARCH("/ ",I2342)),SUBSTITUTE(I2342,"/ ","_"),ISNUMBER(SEARCH(",",I2342)),SUBSTITUTE(I2342,",","_"),ISNUMBER(SEARCH("/",I2342)),SUBSTITUTE(I2342,"/","_"),ISNUMBER(SEARCH("",I2342)),I2342),I2342)),IF(OR($J$14 = "J",$J$14 = "K"),"",IF(D2342="","",IF(LEN(D2342)&gt;2,_xlfn.IFS(ISNUMBER(SEARCH("_",D2342)),D2342,ISNUMBER(SEARCH(", ",D2342)),SUBSTITUTE(D2342,", ","_"),ISNUMBER(SEARCH("/ ",D2342)),SUBSTITUTE(D2342,"/ ","_"),ISNUMBER(SEARCH(",",D2342)),SUBSTITUTE(D2342,",","_"),ISNUMBER(SEARCH("/",D2342)),SUBSTITUTE(D2342,"/","_"),ISNUMBER(SEARCH("",D2342)),D2342),D2342))))</f>
        <v/>
      </c>
      <c r="L2342" s="1"/>
      <c r="M2342" s="1" t="str">
        <f t="shared" si="181"/>
        <v/>
      </c>
      <c r="N2342" s="94" t="str">
        <f>IF($L2342="None","",IF(ISERROR(VLOOKUP($L2342,Info!$B$4:$B$266,1,FALSE)),"",VLOOKUP($L2342,Info!$B$4:$L$266,5,FALSE)))</f>
        <v/>
      </c>
      <c r="O2342" s="94" t="str">
        <f>IF(K2342="","",IF(AND($J$12&lt;&gt;"ABC",N2342="3"),"BAC",IF(N2342="3","ABC",IF($J$12&lt;&gt;"ABC",IF($J$10="Standard",VLOOKUP(K2342,Info!$BE$4:$BF$481,2,FALSE),VLOOKUP(K2342,Info!$BI$4:$BJ$482,2,FALSE)),IF($J$10="Standard",VLOOKUP(K2342,Info!$AG$4:$AH$2994,2,FALSE),VLOOKUP(K2342,Info!$AK$4:$AL$2997,2,FALSE))))))</f>
        <v/>
      </c>
      <c r="P2342" s="94" t="str">
        <f>IF($L2342="None","",IF(ISERROR(VLOOKUP($L2342,Info!$B$4:$B$266,1,FALSE)),"",VLOOKUP($L2342,Info!$B$4:$L$266,3,FALSE)))</f>
        <v/>
      </c>
      <c r="Q2342" s="96" t="str">
        <f>IF($L2342="None","",IF(ISERROR(VLOOKUP($L2342,Info!$B$4:$B$266,1,FALSE)),"",VLOOKUP($L2342,Info!$B$4:$L$266,4,FALSE)))</f>
        <v/>
      </c>
      <c r="R2342" s="1"/>
      <c r="S2342" s="6" t="str">
        <f t="shared" si="182"/>
        <v/>
      </c>
      <c r="T2342" s="6" t="str">
        <f>IF($L2342="None","",IF(ISERROR(VLOOKUP($L2342,Info!$B$4:$B$266,1,FALSE)),"",VLOOKUP($L2342,Info!$B$4:$L$266,11,FALSE)))</f>
        <v/>
      </c>
      <c r="U2342" s="1"/>
      <c r="V2342" s="1"/>
      <c r="W2342" s="1"/>
      <c r="X2342" s="1" t="str">
        <f>IF($L2342="None","",IF(ISERROR(VLOOKUP($L2342,Info!$B$4:$B$266,1,FALSE)),"",IF(OR(W2342="Metallic Liquid Tight",W2342="Non-Metallic Liquid Tight",W2342="LSZH",W2342="Greenfield"),VLOOKUP($L2342,Info!$B$4:$L$266,7,FALSE),"N/A")))</f>
        <v/>
      </c>
      <c r="Y2342" s="1"/>
      <c r="Z2342" s="96" t="str">
        <f>IF($L2342="None","",IF(ISERROR(VLOOKUP($L2342,Info!$B$4:$B$266,1,FALSE)),"",VLOOKUP($L2342,Info!$B$4:$L$266,9,FALSE)))</f>
        <v/>
      </c>
      <c r="AA2342" s="96" t="str">
        <f>IF($L2342="None","",IF(ISERROR(VLOOKUP($L2342,Info!$B$4:$B$266,1,FALSE)),"",VLOOKUP($L2342,Info!$B$4:$L$266,8,FALSE)))</f>
        <v/>
      </c>
      <c r="AB2342" s="96" t="str">
        <f>IF($L2342="None","",IF(ISERROR(VLOOKUP($L2342,Info!$B$4:$B$266,1,FALSE)),"",VLOOKUP($L2342,Info!$B$4:$L$266,10,FALSE)))</f>
        <v/>
      </c>
      <c r="AC2342" s="1" t="str">
        <f>IF(W2342="SO Cable","Black,White",IF(O2342="","",IF(P2342="","",IF($J$12&lt;&gt;"ABC",IF(P2342&lt;="250",VLOOKUP(O2342,Info!$AZ$4:$BB$22,3,FALSE),VLOOKUP(O2342,Info!$AZ$23:$BB$39,3,FALSE)),IF(P2342&lt;="250",VLOOKUP(O2342,Info!$AO$4:$AQ$22,3,FALSE),VLOOKUP(O2342,Info!$AO$23:$AP$39,3,FALSE))))))</f>
        <v/>
      </c>
      <c r="AD2342" s="1"/>
      <c r="AE2342" s="1" t="str">
        <f>IF($L2342="None","",IF(ISERROR(VLOOKUP($L2342,Info!$B$4:$B$266,1,FALSE)),"",VLOOKUP($L2342,Info!$B$4:$L$266,4,FALSE)))</f>
        <v/>
      </c>
      <c r="AF2342" s="1" t="str">
        <f>IF($L2342="None","",IF(ISERROR(VLOOKUP($L2342,Info!$B$4:$B$266,1,FALSE)),"",VLOOKUP($L2342,Info!$B$4:$L$266,6,FALSE)))</f>
        <v/>
      </c>
      <c r="AG2342" s="1"/>
      <c r="AH2342" s="33" t="str" cm="1">
        <f t="array" ref="AH2342">IF(AND(L2342&lt;&gt;"",O2342&lt;&gt;"",R2342:S2342&lt;&gt;"",W2342:X2342&lt;&gt;"",Z2342:AA2342&lt;&gt;"",AC2342&lt;&gt;""),"Good","Bad")</f>
        <v>Bad</v>
      </c>
      <c r="AL2342" t="str" cm="1">
        <f t="array" ref="AL2342">IF(R2342&gt;0,_xlfn.IFS(COUNTIF($L$20:L2342,"&lt;&gt;")&lt;101,1,COUNTIF($L$20:L2342,"&lt;&gt;")&lt;201,2,COUNTIF($L$20:L2342,"&lt;&gt;")&lt;301,3,COUNTIF($L$20:L2342,"&lt;&gt;")&lt;401,4,COUNTIF($L$20:L2342,"&lt;&gt;")&lt;501,5,COUNTIF($L$20:L2342,"&lt;&gt;")&lt;601,6,COUNTIF($L$20:L2342,"&lt;&gt;")&lt;701,7,COUNTIF($L$20:L2342,"&lt;&gt;")&lt;801,8,COUNTIF($L$20:L2342,"&lt;&gt;")&lt;901,9,COUNTIF($L$20:L2342,"&lt;&gt;")&lt;1001,10,COUNTIF($L$20:L2342,"&lt;&gt;")&lt;1101,11,COUNTIF($L$20:L2342,"&lt;&gt;")&lt;1201,12,COUNTIF($L$20:L2342,"&lt;&gt;")&lt;1301,13,COUNTIF($L$20:L2342,"&lt;&gt;")&lt;1401,14,COUNTIF($L$20:L2342,"&lt;&gt;")&lt;1501,15,COUNTIF($L$20:L2342,"&lt;&gt;")&lt;1601,16,COUNTIF($L$20:L2342,"&lt;&gt;")&lt;1701,17,COUNTIF($L$20:L2342,"&lt;&gt;")&lt;1801,18,COUNTIF($L$20:L2342,"&lt;&gt;")&lt;1901,19,COUNTIF($L$20:L2342,"&lt;&gt;")&lt;2001,20,COUNTIF($L$20:L2342,"&lt;&gt;")&lt;2101,21,COUNTIF($L$20:L2342,"&lt;&gt;")&lt;2201,22,COUNTIF($L$20:L2342,"&lt;&gt;")&lt;2301,23,COUNTIF($L$20:L2342,"&lt;&gt;")&lt;2401,24,COUNTIF($L$20:L2342,"&lt;&gt;")&lt;2501,25,COUNTIF($L$20:L2342,"&lt;&gt;")&lt;2601,26,COUNTIF($L$20:L2342,"&lt;&gt;")&lt;2701,27,COUNTIF($L$20:L2342,"&lt;&gt;")&lt;2801,28,COUNTIF($L$20:L2342,"&lt;&gt;")&lt;2901,29,COUNTIF($L$20:L2342,"&lt;&gt;")&lt;3001,30),"")</f>
        <v/>
      </c>
      <c r="AM2342" t="str">
        <f t="shared" si="180"/>
        <v/>
      </c>
      <c r="AN2342" t="str">
        <f t="shared" si="184"/>
        <v/>
      </c>
      <c r="AP2342" t="str">
        <f t="shared" si="183"/>
        <v/>
      </c>
      <c r="AQ2342" t="str">
        <f>IF(AO2342="","",COUNTIFS(AM2342:$AM$3019,AO2342))</f>
        <v/>
      </c>
    </row>
    <row r="2343" spans="1:43" x14ac:dyDescent="0.25">
      <c r="A2343" s="6" t="str">
        <f>IF(COUNT($A$20:A2342)&lt;&gt;$B$4,IF(A2342="","",A2342+1),"")</f>
        <v/>
      </c>
      <c r="B2343" s="3"/>
      <c r="C2343" s="3"/>
      <c r="D2343" s="122"/>
      <c r="E2343" s="3"/>
      <c r="F2343" s="3"/>
      <c r="G2343" s="3"/>
      <c r="H2343" s="3"/>
      <c r="I2343" s="120"/>
      <c r="J2343" s="3"/>
      <c r="K2343" s="95" t="str" cm="1">
        <f t="array" ref="K2343">IF(OR($J$14 = "A",$J$14 = "B",$J$14 = "C"),IF(I2343="","",IF(LEN(I2343)&gt;2,_xlfn.IFS(ISNUMBER(SEARCH("_",I2343)),I2343,ISNUMBER(SEARCH(", ",I2343)),SUBSTITUTE(I2343,", ","_"),ISNUMBER(SEARCH("/ ",I2343)),SUBSTITUTE(I2343,"/ ","_"),ISNUMBER(SEARCH(",",I2343)),SUBSTITUTE(I2343,",","_"),ISNUMBER(SEARCH("/",I2343)),SUBSTITUTE(I2343,"/","_"),ISNUMBER(SEARCH("",I2343)),I2343),I2343)),IF(OR($J$14 = "J",$J$14 = "K"),"",IF(D2343="","",IF(LEN(D2343)&gt;2,_xlfn.IFS(ISNUMBER(SEARCH("_",D2343)),D2343,ISNUMBER(SEARCH(", ",D2343)),SUBSTITUTE(D2343,", ","_"),ISNUMBER(SEARCH("/ ",D2343)),SUBSTITUTE(D2343,"/ ","_"),ISNUMBER(SEARCH(",",D2343)),SUBSTITUTE(D2343,",","_"),ISNUMBER(SEARCH("/",D2343)),SUBSTITUTE(D2343,"/","_"),ISNUMBER(SEARCH("",D2343)),D2343),D2343))))</f>
        <v/>
      </c>
      <c r="L2343" s="1"/>
      <c r="M2343" s="1" t="str">
        <f t="shared" si="181"/>
        <v/>
      </c>
      <c r="N2343" s="94" t="str">
        <f>IF($L2343="None","",IF(ISERROR(VLOOKUP($L2343,Info!$B$4:$B$266,1,FALSE)),"",VLOOKUP($L2343,Info!$B$4:$L$266,5,FALSE)))</f>
        <v/>
      </c>
      <c r="O2343" s="94" t="str">
        <f>IF(K2343="","",IF(AND($J$12&lt;&gt;"ABC",N2343="3"),"BAC",IF(N2343="3","ABC",IF($J$12&lt;&gt;"ABC",IF($J$10="Standard",VLOOKUP(K2343,Info!$BE$4:$BF$481,2,FALSE),VLOOKUP(K2343,Info!$BI$4:$BJ$482,2,FALSE)),IF($J$10="Standard",VLOOKUP(K2343,Info!$AG$4:$AH$2994,2,FALSE),VLOOKUP(K2343,Info!$AK$4:$AL$2997,2,FALSE))))))</f>
        <v/>
      </c>
      <c r="P2343" s="94" t="str">
        <f>IF($L2343="None","",IF(ISERROR(VLOOKUP($L2343,Info!$B$4:$B$266,1,FALSE)),"",VLOOKUP($L2343,Info!$B$4:$L$266,3,FALSE)))</f>
        <v/>
      </c>
      <c r="Q2343" s="96" t="str">
        <f>IF($L2343="None","",IF(ISERROR(VLOOKUP($L2343,Info!$B$4:$B$266,1,FALSE)),"",VLOOKUP($L2343,Info!$B$4:$L$266,4,FALSE)))</f>
        <v/>
      </c>
      <c r="R2343" s="1"/>
      <c r="S2343" s="6" t="str">
        <f t="shared" si="182"/>
        <v/>
      </c>
      <c r="T2343" s="6" t="str">
        <f>IF($L2343="None","",IF(ISERROR(VLOOKUP($L2343,Info!$B$4:$B$266,1,FALSE)),"",VLOOKUP($L2343,Info!$B$4:$L$266,11,FALSE)))</f>
        <v/>
      </c>
      <c r="U2343" s="1"/>
      <c r="V2343" s="1"/>
      <c r="W2343" s="1"/>
      <c r="X2343" s="1" t="str">
        <f>IF($L2343="None","",IF(ISERROR(VLOOKUP($L2343,Info!$B$4:$B$266,1,FALSE)),"",IF(OR(W2343="Metallic Liquid Tight",W2343="Non-Metallic Liquid Tight",W2343="LSZH",W2343="Greenfield"),VLOOKUP($L2343,Info!$B$4:$L$266,7,FALSE),"N/A")))</f>
        <v/>
      </c>
      <c r="Y2343" s="1"/>
      <c r="Z2343" s="96" t="str">
        <f>IF($L2343="None","",IF(ISERROR(VLOOKUP($L2343,Info!$B$4:$B$266,1,FALSE)),"",VLOOKUP($L2343,Info!$B$4:$L$266,9,FALSE)))</f>
        <v/>
      </c>
      <c r="AA2343" s="96" t="str">
        <f>IF($L2343="None","",IF(ISERROR(VLOOKUP($L2343,Info!$B$4:$B$266,1,FALSE)),"",VLOOKUP($L2343,Info!$B$4:$L$266,8,FALSE)))</f>
        <v/>
      </c>
      <c r="AB2343" s="96" t="str">
        <f>IF($L2343="None","",IF(ISERROR(VLOOKUP($L2343,Info!$B$4:$B$266,1,FALSE)),"",VLOOKUP($L2343,Info!$B$4:$L$266,10,FALSE)))</f>
        <v/>
      </c>
      <c r="AC2343" s="1" t="str">
        <f>IF(W2343="SO Cable","Black,White",IF(O2343="","",IF(P2343="","",IF($J$12&lt;&gt;"ABC",IF(P2343&lt;="250",VLOOKUP(O2343,Info!$AZ$4:$BB$22,3,FALSE),VLOOKUP(O2343,Info!$AZ$23:$BB$39,3,FALSE)),IF(P2343&lt;="250",VLOOKUP(O2343,Info!$AO$4:$AQ$22,3,FALSE),VLOOKUP(O2343,Info!$AO$23:$AP$39,3,FALSE))))))</f>
        <v/>
      </c>
      <c r="AD2343" s="1"/>
      <c r="AE2343" s="1" t="str">
        <f>IF($L2343="None","",IF(ISERROR(VLOOKUP($L2343,Info!$B$4:$B$266,1,FALSE)),"",VLOOKUP($L2343,Info!$B$4:$L$266,4,FALSE)))</f>
        <v/>
      </c>
      <c r="AF2343" s="1" t="str">
        <f>IF($L2343="None","",IF(ISERROR(VLOOKUP($L2343,Info!$B$4:$B$266,1,FALSE)),"",VLOOKUP($L2343,Info!$B$4:$L$266,6,FALSE)))</f>
        <v/>
      </c>
      <c r="AG2343" s="1"/>
      <c r="AH2343" s="33" t="str" cm="1">
        <f t="array" ref="AH2343">IF(AND(L2343&lt;&gt;"",O2343&lt;&gt;"",R2343:S2343&lt;&gt;"",W2343:X2343&lt;&gt;"",Z2343:AA2343&lt;&gt;"",AC2343&lt;&gt;""),"Good","Bad")</f>
        <v>Bad</v>
      </c>
      <c r="AL2343" t="str" cm="1">
        <f t="array" ref="AL2343">IF(R2343&gt;0,_xlfn.IFS(COUNTIF($L$20:L2343,"&lt;&gt;")&lt;101,1,COUNTIF($L$20:L2343,"&lt;&gt;")&lt;201,2,COUNTIF($L$20:L2343,"&lt;&gt;")&lt;301,3,COUNTIF($L$20:L2343,"&lt;&gt;")&lt;401,4,COUNTIF($L$20:L2343,"&lt;&gt;")&lt;501,5,COUNTIF($L$20:L2343,"&lt;&gt;")&lt;601,6,COUNTIF($L$20:L2343,"&lt;&gt;")&lt;701,7,COUNTIF($L$20:L2343,"&lt;&gt;")&lt;801,8,COUNTIF($L$20:L2343,"&lt;&gt;")&lt;901,9,COUNTIF($L$20:L2343,"&lt;&gt;")&lt;1001,10,COUNTIF($L$20:L2343,"&lt;&gt;")&lt;1101,11,COUNTIF($L$20:L2343,"&lt;&gt;")&lt;1201,12,COUNTIF($L$20:L2343,"&lt;&gt;")&lt;1301,13,COUNTIF($L$20:L2343,"&lt;&gt;")&lt;1401,14,COUNTIF($L$20:L2343,"&lt;&gt;")&lt;1501,15,COUNTIF($L$20:L2343,"&lt;&gt;")&lt;1601,16,COUNTIF($L$20:L2343,"&lt;&gt;")&lt;1701,17,COUNTIF($L$20:L2343,"&lt;&gt;")&lt;1801,18,COUNTIF($L$20:L2343,"&lt;&gt;")&lt;1901,19,COUNTIF($L$20:L2343,"&lt;&gt;")&lt;2001,20,COUNTIF($L$20:L2343,"&lt;&gt;")&lt;2101,21,COUNTIF($L$20:L2343,"&lt;&gt;")&lt;2201,22,COUNTIF($L$20:L2343,"&lt;&gt;")&lt;2301,23,COUNTIF($L$20:L2343,"&lt;&gt;")&lt;2401,24,COUNTIF($L$20:L2343,"&lt;&gt;")&lt;2501,25,COUNTIF($L$20:L2343,"&lt;&gt;")&lt;2601,26,COUNTIF($L$20:L2343,"&lt;&gt;")&lt;2701,27,COUNTIF($L$20:L2343,"&lt;&gt;")&lt;2801,28,COUNTIF($L$20:L2343,"&lt;&gt;")&lt;2901,29,COUNTIF($L$20:L2343,"&lt;&gt;")&lt;3001,30),"")</f>
        <v/>
      </c>
      <c r="AM2343" t="str">
        <f t="shared" si="180"/>
        <v/>
      </c>
      <c r="AN2343" t="str">
        <f t="shared" si="184"/>
        <v/>
      </c>
      <c r="AP2343" t="str">
        <f t="shared" si="183"/>
        <v/>
      </c>
      <c r="AQ2343" t="str">
        <f>IF(AO2343="","",COUNTIFS(AM2343:$AM$3019,AO2343))</f>
        <v/>
      </c>
    </row>
    <row r="2344" spans="1:43" x14ac:dyDescent="0.25">
      <c r="A2344" s="6" t="str">
        <f>IF(COUNT($A$20:A2343)&lt;&gt;$B$4,IF(A2343="","",A2343+1),"")</f>
        <v/>
      </c>
      <c r="B2344" s="3"/>
      <c r="C2344" s="3"/>
      <c r="D2344" s="122"/>
      <c r="E2344" s="3"/>
      <c r="F2344" s="3"/>
      <c r="G2344" s="3"/>
      <c r="H2344" s="3"/>
      <c r="I2344" s="120"/>
      <c r="J2344" s="3"/>
      <c r="K2344" s="95" t="str" cm="1">
        <f t="array" ref="K2344">IF(OR($J$14 = "A",$J$14 = "B",$J$14 = "C"),IF(I2344="","",IF(LEN(I2344)&gt;2,_xlfn.IFS(ISNUMBER(SEARCH("_",I2344)),I2344,ISNUMBER(SEARCH(", ",I2344)),SUBSTITUTE(I2344,", ","_"),ISNUMBER(SEARCH("/ ",I2344)),SUBSTITUTE(I2344,"/ ","_"),ISNUMBER(SEARCH(",",I2344)),SUBSTITUTE(I2344,",","_"),ISNUMBER(SEARCH("/",I2344)),SUBSTITUTE(I2344,"/","_"),ISNUMBER(SEARCH("",I2344)),I2344),I2344)),IF(OR($J$14 = "J",$J$14 = "K"),"",IF(D2344="","",IF(LEN(D2344)&gt;2,_xlfn.IFS(ISNUMBER(SEARCH("_",D2344)),D2344,ISNUMBER(SEARCH(", ",D2344)),SUBSTITUTE(D2344,", ","_"),ISNUMBER(SEARCH("/ ",D2344)),SUBSTITUTE(D2344,"/ ","_"),ISNUMBER(SEARCH(",",D2344)),SUBSTITUTE(D2344,",","_"),ISNUMBER(SEARCH("/",D2344)),SUBSTITUTE(D2344,"/","_"),ISNUMBER(SEARCH("",D2344)),D2344),D2344))))</f>
        <v/>
      </c>
      <c r="L2344" s="1"/>
      <c r="M2344" s="1" t="str">
        <f t="shared" si="181"/>
        <v/>
      </c>
      <c r="N2344" s="94" t="str">
        <f>IF($L2344="None","",IF(ISERROR(VLOOKUP($L2344,Info!$B$4:$B$266,1,FALSE)),"",VLOOKUP($L2344,Info!$B$4:$L$266,5,FALSE)))</f>
        <v/>
      </c>
      <c r="O2344" s="94" t="str">
        <f>IF(K2344="","",IF(AND($J$12&lt;&gt;"ABC",N2344="3"),"BAC",IF(N2344="3","ABC",IF($J$12&lt;&gt;"ABC",IF($J$10="Standard",VLOOKUP(K2344,Info!$BE$4:$BF$481,2,FALSE),VLOOKUP(K2344,Info!$BI$4:$BJ$482,2,FALSE)),IF($J$10="Standard",VLOOKUP(K2344,Info!$AG$4:$AH$2994,2,FALSE),VLOOKUP(K2344,Info!$AK$4:$AL$2997,2,FALSE))))))</f>
        <v/>
      </c>
      <c r="P2344" s="94" t="str">
        <f>IF($L2344="None","",IF(ISERROR(VLOOKUP($L2344,Info!$B$4:$B$266,1,FALSE)),"",VLOOKUP($L2344,Info!$B$4:$L$266,3,FALSE)))</f>
        <v/>
      </c>
      <c r="Q2344" s="96" t="str">
        <f>IF($L2344="None","",IF(ISERROR(VLOOKUP($L2344,Info!$B$4:$B$266,1,FALSE)),"",VLOOKUP($L2344,Info!$B$4:$L$266,4,FALSE)))</f>
        <v/>
      </c>
      <c r="R2344" s="1"/>
      <c r="S2344" s="6" t="str">
        <f t="shared" si="182"/>
        <v/>
      </c>
      <c r="T2344" s="6" t="str">
        <f>IF($L2344="None","",IF(ISERROR(VLOOKUP($L2344,Info!$B$4:$B$266,1,FALSE)),"",VLOOKUP($L2344,Info!$B$4:$L$266,11,FALSE)))</f>
        <v/>
      </c>
      <c r="U2344" s="1"/>
      <c r="V2344" s="1"/>
      <c r="W2344" s="1"/>
      <c r="X2344" s="1" t="str">
        <f>IF($L2344="None","",IF(ISERROR(VLOOKUP($L2344,Info!$B$4:$B$266,1,FALSE)),"",IF(OR(W2344="Metallic Liquid Tight",W2344="Non-Metallic Liquid Tight",W2344="LSZH",W2344="Greenfield"),VLOOKUP($L2344,Info!$B$4:$L$266,7,FALSE),"N/A")))</f>
        <v/>
      </c>
      <c r="Y2344" s="1"/>
      <c r="Z2344" s="96" t="str">
        <f>IF($L2344="None","",IF(ISERROR(VLOOKUP($L2344,Info!$B$4:$B$266,1,FALSE)),"",VLOOKUP($L2344,Info!$B$4:$L$266,9,FALSE)))</f>
        <v/>
      </c>
      <c r="AA2344" s="96" t="str">
        <f>IF($L2344="None","",IF(ISERROR(VLOOKUP($L2344,Info!$B$4:$B$266,1,FALSE)),"",VLOOKUP($L2344,Info!$B$4:$L$266,8,FALSE)))</f>
        <v/>
      </c>
      <c r="AB2344" s="96" t="str">
        <f>IF($L2344="None","",IF(ISERROR(VLOOKUP($L2344,Info!$B$4:$B$266,1,FALSE)),"",VLOOKUP($L2344,Info!$B$4:$L$266,10,FALSE)))</f>
        <v/>
      </c>
      <c r="AC2344" s="1" t="str">
        <f>IF(W2344="SO Cable","Black,White",IF(O2344="","",IF(P2344="","",IF($J$12&lt;&gt;"ABC",IF(P2344&lt;="250",VLOOKUP(O2344,Info!$AZ$4:$BB$22,3,FALSE),VLOOKUP(O2344,Info!$AZ$23:$BB$39,3,FALSE)),IF(P2344&lt;="250",VLOOKUP(O2344,Info!$AO$4:$AQ$22,3,FALSE),VLOOKUP(O2344,Info!$AO$23:$AP$39,3,FALSE))))))</f>
        <v/>
      </c>
      <c r="AD2344" s="1"/>
      <c r="AE2344" s="1" t="str">
        <f>IF($L2344="None","",IF(ISERROR(VLOOKUP($L2344,Info!$B$4:$B$266,1,FALSE)),"",VLOOKUP($L2344,Info!$B$4:$L$266,4,FALSE)))</f>
        <v/>
      </c>
      <c r="AF2344" s="1" t="str">
        <f>IF($L2344="None","",IF(ISERROR(VLOOKUP($L2344,Info!$B$4:$B$266,1,FALSE)),"",VLOOKUP($L2344,Info!$B$4:$L$266,6,FALSE)))</f>
        <v/>
      </c>
      <c r="AG2344" s="1"/>
      <c r="AH2344" s="33" t="str" cm="1">
        <f t="array" ref="AH2344">IF(AND(L2344&lt;&gt;"",O2344&lt;&gt;"",R2344:S2344&lt;&gt;"",W2344:X2344&lt;&gt;"",Z2344:AA2344&lt;&gt;"",AC2344&lt;&gt;""),"Good","Bad")</f>
        <v>Bad</v>
      </c>
      <c r="AL2344" t="str" cm="1">
        <f t="array" ref="AL2344">IF(R2344&gt;0,_xlfn.IFS(COUNTIF($L$20:L2344,"&lt;&gt;")&lt;101,1,COUNTIF($L$20:L2344,"&lt;&gt;")&lt;201,2,COUNTIF($L$20:L2344,"&lt;&gt;")&lt;301,3,COUNTIF($L$20:L2344,"&lt;&gt;")&lt;401,4,COUNTIF($L$20:L2344,"&lt;&gt;")&lt;501,5,COUNTIF($L$20:L2344,"&lt;&gt;")&lt;601,6,COUNTIF($L$20:L2344,"&lt;&gt;")&lt;701,7,COUNTIF($L$20:L2344,"&lt;&gt;")&lt;801,8,COUNTIF($L$20:L2344,"&lt;&gt;")&lt;901,9,COUNTIF($L$20:L2344,"&lt;&gt;")&lt;1001,10,COUNTIF($L$20:L2344,"&lt;&gt;")&lt;1101,11,COUNTIF($L$20:L2344,"&lt;&gt;")&lt;1201,12,COUNTIF($L$20:L2344,"&lt;&gt;")&lt;1301,13,COUNTIF($L$20:L2344,"&lt;&gt;")&lt;1401,14,COUNTIF($L$20:L2344,"&lt;&gt;")&lt;1501,15,COUNTIF($L$20:L2344,"&lt;&gt;")&lt;1601,16,COUNTIF($L$20:L2344,"&lt;&gt;")&lt;1701,17,COUNTIF($L$20:L2344,"&lt;&gt;")&lt;1801,18,COUNTIF($L$20:L2344,"&lt;&gt;")&lt;1901,19,COUNTIF($L$20:L2344,"&lt;&gt;")&lt;2001,20,COUNTIF($L$20:L2344,"&lt;&gt;")&lt;2101,21,COUNTIF($L$20:L2344,"&lt;&gt;")&lt;2201,22,COUNTIF($L$20:L2344,"&lt;&gt;")&lt;2301,23,COUNTIF($L$20:L2344,"&lt;&gt;")&lt;2401,24,COUNTIF($L$20:L2344,"&lt;&gt;")&lt;2501,25,COUNTIF($L$20:L2344,"&lt;&gt;")&lt;2601,26,COUNTIF($L$20:L2344,"&lt;&gt;")&lt;2701,27,COUNTIF($L$20:L2344,"&lt;&gt;")&lt;2801,28,COUNTIF($L$20:L2344,"&lt;&gt;")&lt;2901,29,COUNTIF($L$20:L2344,"&lt;&gt;")&lt;3001,30),"")</f>
        <v/>
      </c>
      <c r="AM2344" t="str">
        <f t="shared" si="180"/>
        <v/>
      </c>
      <c r="AN2344" t="str">
        <f t="shared" si="184"/>
        <v/>
      </c>
      <c r="AP2344" t="str">
        <f t="shared" si="183"/>
        <v/>
      </c>
      <c r="AQ2344" t="str">
        <f>IF(AO2344="","",COUNTIFS(AM2344:$AM$3019,AO2344))</f>
        <v/>
      </c>
    </row>
    <row r="2345" spans="1:43" x14ac:dyDescent="0.25">
      <c r="A2345" s="6" t="str">
        <f>IF(COUNT($A$20:A2344)&lt;&gt;$B$4,IF(A2344="","",A2344+1),"")</f>
        <v/>
      </c>
      <c r="B2345" s="3"/>
      <c r="C2345" s="3"/>
      <c r="D2345" s="122"/>
      <c r="E2345" s="3"/>
      <c r="F2345" s="3"/>
      <c r="G2345" s="3"/>
      <c r="H2345" s="3"/>
      <c r="I2345" s="120"/>
      <c r="J2345" s="3"/>
      <c r="K2345" s="95" t="str" cm="1">
        <f t="array" ref="K2345">IF(OR($J$14 = "A",$J$14 = "B",$J$14 = "C"),IF(I2345="","",IF(LEN(I2345)&gt;2,_xlfn.IFS(ISNUMBER(SEARCH("_",I2345)),I2345,ISNUMBER(SEARCH(", ",I2345)),SUBSTITUTE(I2345,", ","_"),ISNUMBER(SEARCH("/ ",I2345)),SUBSTITUTE(I2345,"/ ","_"),ISNUMBER(SEARCH(",",I2345)),SUBSTITUTE(I2345,",","_"),ISNUMBER(SEARCH("/",I2345)),SUBSTITUTE(I2345,"/","_"),ISNUMBER(SEARCH("",I2345)),I2345),I2345)),IF(OR($J$14 = "J",$J$14 = "K"),"",IF(D2345="","",IF(LEN(D2345)&gt;2,_xlfn.IFS(ISNUMBER(SEARCH("_",D2345)),D2345,ISNUMBER(SEARCH(", ",D2345)),SUBSTITUTE(D2345,", ","_"),ISNUMBER(SEARCH("/ ",D2345)),SUBSTITUTE(D2345,"/ ","_"),ISNUMBER(SEARCH(",",D2345)),SUBSTITUTE(D2345,",","_"),ISNUMBER(SEARCH("/",D2345)),SUBSTITUTE(D2345,"/","_"),ISNUMBER(SEARCH("",D2345)),D2345),D2345))))</f>
        <v/>
      </c>
      <c r="L2345" s="1"/>
      <c r="M2345" s="1" t="str">
        <f t="shared" si="181"/>
        <v/>
      </c>
      <c r="N2345" s="94" t="str">
        <f>IF($L2345="None","",IF(ISERROR(VLOOKUP($L2345,Info!$B$4:$B$266,1,FALSE)),"",VLOOKUP($L2345,Info!$B$4:$L$266,5,FALSE)))</f>
        <v/>
      </c>
      <c r="O2345" s="94" t="str">
        <f>IF(K2345="","",IF(AND($J$12&lt;&gt;"ABC",N2345="3"),"BAC",IF(N2345="3","ABC",IF($J$12&lt;&gt;"ABC",IF($J$10="Standard",VLOOKUP(K2345,Info!$BE$4:$BF$481,2,FALSE),VLOOKUP(K2345,Info!$BI$4:$BJ$482,2,FALSE)),IF($J$10="Standard",VLOOKUP(K2345,Info!$AG$4:$AH$2994,2,FALSE),VLOOKUP(K2345,Info!$AK$4:$AL$2997,2,FALSE))))))</f>
        <v/>
      </c>
      <c r="P2345" s="94" t="str">
        <f>IF($L2345="None","",IF(ISERROR(VLOOKUP($L2345,Info!$B$4:$B$266,1,FALSE)),"",VLOOKUP($L2345,Info!$B$4:$L$266,3,FALSE)))</f>
        <v/>
      </c>
      <c r="Q2345" s="96" t="str">
        <f>IF($L2345="None","",IF(ISERROR(VLOOKUP($L2345,Info!$B$4:$B$266,1,FALSE)),"",VLOOKUP($L2345,Info!$B$4:$L$266,4,FALSE)))</f>
        <v/>
      </c>
      <c r="R2345" s="1"/>
      <c r="S2345" s="6" t="str">
        <f t="shared" si="182"/>
        <v/>
      </c>
      <c r="T2345" s="6" t="str">
        <f>IF($L2345="None","",IF(ISERROR(VLOOKUP($L2345,Info!$B$4:$B$266,1,FALSE)),"",VLOOKUP($L2345,Info!$B$4:$L$266,11,FALSE)))</f>
        <v/>
      </c>
      <c r="U2345" s="1"/>
      <c r="V2345" s="1"/>
      <c r="W2345" s="1"/>
      <c r="X2345" s="1" t="str">
        <f>IF($L2345="None","",IF(ISERROR(VLOOKUP($L2345,Info!$B$4:$B$266,1,FALSE)),"",IF(OR(W2345="Metallic Liquid Tight",W2345="Non-Metallic Liquid Tight",W2345="LSZH",W2345="Greenfield"),VLOOKUP($L2345,Info!$B$4:$L$266,7,FALSE),"N/A")))</f>
        <v/>
      </c>
      <c r="Y2345" s="1"/>
      <c r="Z2345" s="96" t="str">
        <f>IF($L2345="None","",IF(ISERROR(VLOOKUP($L2345,Info!$B$4:$B$266,1,FALSE)),"",VLOOKUP($L2345,Info!$B$4:$L$266,9,FALSE)))</f>
        <v/>
      </c>
      <c r="AA2345" s="96" t="str">
        <f>IF($L2345="None","",IF(ISERROR(VLOOKUP($L2345,Info!$B$4:$B$266,1,FALSE)),"",VLOOKUP($L2345,Info!$B$4:$L$266,8,FALSE)))</f>
        <v/>
      </c>
      <c r="AB2345" s="96" t="str">
        <f>IF($L2345="None","",IF(ISERROR(VLOOKUP($L2345,Info!$B$4:$B$266,1,FALSE)),"",VLOOKUP($L2345,Info!$B$4:$L$266,10,FALSE)))</f>
        <v/>
      </c>
      <c r="AC2345" s="1" t="str">
        <f>IF(W2345="SO Cable","Black,White",IF(O2345="","",IF(P2345="","",IF($J$12&lt;&gt;"ABC",IF(P2345&lt;="250",VLOOKUP(O2345,Info!$AZ$4:$BB$22,3,FALSE),VLOOKUP(O2345,Info!$AZ$23:$BB$39,3,FALSE)),IF(P2345&lt;="250",VLOOKUP(O2345,Info!$AO$4:$AQ$22,3,FALSE),VLOOKUP(O2345,Info!$AO$23:$AP$39,3,FALSE))))))</f>
        <v/>
      </c>
      <c r="AD2345" s="1"/>
      <c r="AE2345" s="1" t="str">
        <f>IF($L2345="None","",IF(ISERROR(VLOOKUP($L2345,Info!$B$4:$B$266,1,FALSE)),"",VLOOKUP($L2345,Info!$B$4:$L$266,4,FALSE)))</f>
        <v/>
      </c>
      <c r="AF2345" s="1" t="str">
        <f>IF($L2345="None","",IF(ISERROR(VLOOKUP($L2345,Info!$B$4:$B$266,1,FALSE)),"",VLOOKUP($L2345,Info!$B$4:$L$266,6,FALSE)))</f>
        <v/>
      </c>
      <c r="AG2345" s="1"/>
      <c r="AH2345" s="33" t="str" cm="1">
        <f t="array" ref="AH2345">IF(AND(L2345&lt;&gt;"",O2345&lt;&gt;"",R2345:S2345&lt;&gt;"",W2345:X2345&lt;&gt;"",Z2345:AA2345&lt;&gt;"",AC2345&lt;&gt;""),"Good","Bad")</f>
        <v>Bad</v>
      </c>
      <c r="AL2345" t="str" cm="1">
        <f t="array" ref="AL2345">IF(R2345&gt;0,_xlfn.IFS(COUNTIF($L$20:L2345,"&lt;&gt;")&lt;101,1,COUNTIF($L$20:L2345,"&lt;&gt;")&lt;201,2,COUNTIF($L$20:L2345,"&lt;&gt;")&lt;301,3,COUNTIF($L$20:L2345,"&lt;&gt;")&lt;401,4,COUNTIF($L$20:L2345,"&lt;&gt;")&lt;501,5,COUNTIF($L$20:L2345,"&lt;&gt;")&lt;601,6,COUNTIF($L$20:L2345,"&lt;&gt;")&lt;701,7,COUNTIF($L$20:L2345,"&lt;&gt;")&lt;801,8,COUNTIF($L$20:L2345,"&lt;&gt;")&lt;901,9,COUNTIF($L$20:L2345,"&lt;&gt;")&lt;1001,10,COUNTIF($L$20:L2345,"&lt;&gt;")&lt;1101,11,COUNTIF($L$20:L2345,"&lt;&gt;")&lt;1201,12,COUNTIF($L$20:L2345,"&lt;&gt;")&lt;1301,13,COUNTIF($L$20:L2345,"&lt;&gt;")&lt;1401,14,COUNTIF($L$20:L2345,"&lt;&gt;")&lt;1501,15,COUNTIF($L$20:L2345,"&lt;&gt;")&lt;1601,16,COUNTIF($L$20:L2345,"&lt;&gt;")&lt;1701,17,COUNTIF($L$20:L2345,"&lt;&gt;")&lt;1801,18,COUNTIF($L$20:L2345,"&lt;&gt;")&lt;1901,19,COUNTIF($L$20:L2345,"&lt;&gt;")&lt;2001,20,COUNTIF($L$20:L2345,"&lt;&gt;")&lt;2101,21,COUNTIF($L$20:L2345,"&lt;&gt;")&lt;2201,22,COUNTIF($L$20:L2345,"&lt;&gt;")&lt;2301,23,COUNTIF($L$20:L2345,"&lt;&gt;")&lt;2401,24,COUNTIF($L$20:L2345,"&lt;&gt;")&lt;2501,25,COUNTIF($L$20:L2345,"&lt;&gt;")&lt;2601,26,COUNTIF($L$20:L2345,"&lt;&gt;")&lt;2701,27,COUNTIF($L$20:L2345,"&lt;&gt;")&lt;2801,28,COUNTIF($L$20:L2345,"&lt;&gt;")&lt;2901,29,COUNTIF($L$20:L2345,"&lt;&gt;")&lt;3001,30),"")</f>
        <v/>
      </c>
      <c r="AM2345" t="str">
        <f t="shared" si="180"/>
        <v/>
      </c>
      <c r="AN2345" t="str">
        <f t="shared" si="184"/>
        <v/>
      </c>
      <c r="AP2345" t="str">
        <f t="shared" si="183"/>
        <v/>
      </c>
      <c r="AQ2345" t="str">
        <f>IF(AO2345="","",COUNTIFS(AM2345:$AM$3019,AO2345))</f>
        <v/>
      </c>
    </row>
    <row r="2346" spans="1:43" x14ac:dyDescent="0.25">
      <c r="A2346" s="6" t="str">
        <f>IF(COUNT($A$20:A2345)&lt;&gt;$B$4,IF(A2345="","",A2345+1),"")</f>
        <v/>
      </c>
      <c r="B2346" s="3"/>
      <c r="C2346" s="3"/>
      <c r="D2346" s="122"/>
      <c r="E2346" s="3"/>
      <c r="F2346" s="3"/>
      <c r="G2346" s="3"/>
      <c r="H2346" s="3"/>
      <c r="I2346" s="120"/>
      <c r="J2346" s="3"/>
      <c r="K2346" s="95" t="str" cm="1">
        <f t="array" ref="K2346">IF(OR($J$14 = "A",$J$14 = "B",$J$14 = "C"),IF(I2346="","",IF(LEN(I2346)&gt;2,_xlfn.IFS(ISNUMBER(SEARCH("_",I2346)),I2346,ISNUMBER(SEARCH(", ",I2346)),SUBSTITUTE(I2346,", ","_"),ISNUMBER(SEARCH("/ ",I2346)),SUBSTITUTE(I2346,"/ ","_"),ISNUMBER(SEARCH(",",I2346)),SUBSTITUTE(I2346,",","_"),ISNUMBER(SEARCH("/",I2346)),SUBSTITUTE(I2346,"/","_"),ISNUMBER(SEARCH("",I2346)),I2346),I2346)),IF(OR($J$14 = "J",$J$14 = "K"),"",IF(D2346="","",IF(LEN(D2346)&gt;2,_xlfn.IFS(ISNUMBER(SEARCH("_",D2346)),D2346,ISNUMBER(SEARCH(", ",D2346)),SUBSTITUTE(D2346,", ","_"),ISNUMBER(SEARCH("/ ",D2346)),SUBSTITUTE(D2346,"/ ","_"),ISNUMBER(SEARCH(",",D2346)),SUBSTITUTE(D2346,",","_"),ISNUMBER(SEARCH("/",D2346)),SUBSTITUTE(D2346,"/","_"),ISNUMBER(SEARCH("",D2346)),D2346),D2346))))</f>
        <v/>
      </c>
      <c r="L2346" s="1"/>
      <c r="M2346" s="1" t="str">
        <f t="shared" si="181"/>
        <v/>
      </c>
      <c r="N2346" s="94" t="str">
        <f>IF($L2346="None","",IF(ISERROR(VLOOKUP($L2346,Info!$B$4:$B$266,1,FALSE)),"",VLOOKUP($L2346,Info!$B$4:$L$266,5,FALSE)))</f>
        <v/>
      </c>
      <c r="O2346" s="94" t="str">
        <f>IF(K2346="","",IF(AND($J$12&lt;&gt;"ABC",N2346="3"),"BAC",IF(N2346="3","ABC",IF($J$12&lt;&gt;"ABC",IF($J$10="Standard",VLOOKUP(K2346,Info!$BE$4:$BF$481,2,FALSE),VLOOKUP(K2346,Info!$BI$4:$BJ$482,2,FALSE)),IF($J$10="Standard",VLOOKUP(K2346,Info!$AG$4:$AH$2994,2,FALSE),VLOOKUP(K2346,Info!$AK$4:$AL$2997,2,FALSE))))))</f>
        <v/>
      </c>
      <c r="P2346" s="94" t="str">
        <f>IF($L2346="None","",IF(ISERROR(VLOOKUP($L2346,Info!$B$4:$B$266,1,FALSE)),"",VLOOKUP($L2346,Info!$B$4:$L$266,3,FALSE)))</f>
        <v/>
      </c>
      <c r="Q2346" s="96" t="str">
        <f>IF($L2346="None","",IF(ISERROR(VLOOKUP($L2346,Info!$B$4:$B$266,1,FALSE)),"",VLOOKUP($L2346,Info!$B$4:$L$266,4,FALSE)))</f>
        <v/>
      </c>
      <c r="R2346" s="1"/>
      <c r="S2346" s="6" t="str">
        <f t="shared" si="182"/>
        <v/>
      </c>
      <c r="T2346" s="6" t="str">
        <f>IF($L2346="None","",IF(ISERROR(VLOOKUP($L2346,Info!$B$4:$B$266,1,FALSE)),"",VLOOKUP($L2346,Info!$B$4:$L$266,11,FALSE)))</f>
        <v/>
      </c>
      <c r="U2346" s="1"/>
      <c r="V2346" s="1"/>
      <c r="W2346" s="1"/>
      <c r="X2346" s="1" t="str">
        <f>IF($L2346="None","",IF(ISERROR(VLOOKUP($L2346,Info!$B$4:$B$266,1,FALSE)),"",IF(OR(W2346="Metallic Liquid Tight",W2346="Non-Metallic Liquid Tight",W2346="LSZH",W2346="Greenfield"),VLOOKUP($L2346,Info!$B$4:$L$266,7,FALSE),"N/A")))</f>
        <v/>
      </c>
      <c r="Y2346" s="1"/>
      <c r="Z2346" s="96" t="str">
        <f>IF($L2346="None","",IF(ISERROR(VLOOKUP($L2346,Info!$B$4:$B$266,1,FALSE)),"",VLOOKUP($L2346,Info!$B$4:$L$266,9,FALSE)))</f>
        <v/>
      </c>
      <c r="AA2346" s="96" t="str">
        <f>IF($L2346="None","",IF(ISERROR(VLOOKUP($L2346,Info!$B$4:$B$266,1,FALSE)),"",VLOOKUP($L2346,Info!$B$4:$L$266,8,FALSE)))</f>
        <v/>
      </c>
      <c r="AB2346" s="96" t="str">
        <f>IF($L2346="None","",IF(ISERROR(VLOOKUP($L2346,Info!$B$4:$B$266,1,FALSE)),"",VLOOKUP($L2346,Info!$B$4:$L$266,10,FALSE)))</f>
        <v/>
      </c>
      <c r="AC2346" s="1" t="str">
        <f>IF(W2346="SO Cable","Black,White",IF(O2346="","",IF(P2346="","",IF($J$12&lt;&gt;"ABC",IF(P2346&lt;="250",VLOOKUP(O2346,Info!$AZ$4:$BB$22,3,FALSE),VLOOKUP(O2346,Info!$AZ$23:$BB$39,3,FALSE)),IF(P2346&lt;="250",VLOOKUP(O2346,Info!$AO$4:$AQ$22,3,FALSE),VLOOKUP(O2346,Info!$AO$23:$AP$39,3,FALSE))))))</f>
        <v/>
      </c>
      <c r="AD2346" s="1"/>
      <c r="AE2346" s="1" t="str">
        <f>IF($L2346="None","",IF(ISERROR(VLOOKUP($L2346,Info!$B$4:$B$266,1,FALSE)),"",VLOOKUP($L2346,Info!$B$4:$L$266,4,FALSE)))</f>
        <v/>
      </c>
      <c r="AF2346" s="1" t="str">
        <f>IF($L2346="None","",IF(ISERROR(VLOOKUP($L2346,Info!$B$4:$B$266,1,FALSE)),"",VLOOKUP($L2346,Info!$B$4:$L$266,6,FALSE)))</f>
        <v/>
      </c>
      <c r="AG2346" s="1"/>
      <c r="AH2346" s="33" t="str" cm="1">
        <f t="array" ref="AH2346">IF(AND(L2346&lt;&gt;"",O2346&lt;&gt;"",R2346:S2346&lt;&gt;"",W2346:X2346&lt;&gt;"",Z2346:AA2346&lt;&gt;"",AC2346&lt;&gt;""),"Good","Bad")</f>
        <v>Bad</v>
      </c>
      <c r="AL2346" t="str" cm="1">
        <f t="array" ref="AL2346">IF(R2346&gt;0,_xlfn.IFS(COUNTIF($L$20:L2346,"&lt;&gt;")&lt;101,1,COUNTIF($L$20:L2346,"&lt;&gt;")&lt;201,2,COUNTIF($L$20:L2346,"&lt;&gt;")&lt;301,3,COUNTIF($L$20:L2346,"&lt;&gt;")&lt;401,4,COUNTIF($L$20:L2346,"&lt;&gt;")&lt;501,5,COUNTIF($L$20:L2346,"&lt;&gt;")&lt;601,6,COUNTIF($L$20:L2346,"&lt;&gt;")&lt;701,7,COUNTIF($L$20:L2346,"&lt;&gt;")&lt;801,8,COUNTIF($L$20:L2346,"&lt;&gt;")&lt;901,9,COUNTIF($L$20:L2346,"&lt;&gt;")&lt;1001,10,COUNTIF($L$20:L2346,"&lt;&gt;")&lt;1101,11,COUNTIF($L$20:L2346,"&lt;&gt;")&lt;1201,12,COUNTIF($L$20:L2346,"&lt;&gt;")&lt;1301,13,COUNTIF($L$20:L2346,"&lt;&gt;")&lt;1401,14,COUNTIF($L$20:L2346,"&lt;&gt;")&lt;1501,15,COUNTIF($L$20:L2346,"&lt;&gt;")&lt;1601,16,COUNTIF($L$20:L2346,"&lt;&gt;")&lt;1701,17,COUNTIF($L$20:L2346,"&lt;&gt;")&lt;1801,18,COUNTIF($L$20:L2346,"&lt;&gt;")&lt;1901,19,COUNTIF($L$20:L2346,"&lt;&gt;")&lt;2001,20,COUNTIF($L$20:L2346,"&lt;&gt;")&lt;2101,21,COUNTIF($L$20:L2346,"&lt;&gt;")&lt;2201,22,COUNTIF($L$20:L2346,"&lt;&gt;")&lt;2301,23,COUNTIF($L$20:L2346,"&lt;&gt;")&lt;2401,24,COUNTIF($L$20:L2346,"&lt;&gt;")&lt;2501,25,COUNTIF($L$20:L2346,"&lt;&gt;")&lt;2601,26,COUNTIF($L$20:L2346,"&lt;&gt;")&lt;2701,27,COUNTIF($L$20:L2346,"&lt;&gt;")&lt;2801,28,COUNTIF($L$20:L2346,"&lt;&gt;")&lt;2901,29,COUNTIF($L$20:L2346,"&lt;&gt;")&lt;3001,30),"")</f>
        <v/>
      </c>
      <c r="AM2346" t="str">
        <f t="shared" si="180"/>
        <v/>
      </c>
      <c r="AN2346" t="str">
        <f t="shared" si="184"/>
        <v/>
      </c>
      <c r="AP2346" t="str">
        <f t="shared" si="183"/>
        <v/>
      </c>
      <c r="AQ2346" t="str">
        <f>IF(AO2346="","",COUNTIFS(AM2346:$AM$3019,AO2346))</f>
        <v/>
      </c>
    </row>
    <row r="2347" spans="1:43" x14ac:dyDescent="0.25">
      <c r="A2347" s="6" t="str">
        <f>IF(COUNT($A$20:A2346)&lt;&gt;$B$4,IF(A2346="","",A2346+1),"")</f>
        <v/>
      </c>
      <c r="B2347" s="3"/>
      <c r="C2347" s="3"/>
      <c r="D2347" s="122"/>
      <c r="E2347" s="3"/>
      <c r="F2347" s="3"/>
      <c r="G2347" s="3"/>
      <c r="H2347" s="3"/>
      <c r="I2347" s="120"/>
      <c r="J2347" s="3"/>
      <c r="K2347" s="95" t="str" cm="1">
        <f t="array" ref="K2347">IF(OR($J$14 = "A",$J$14 = "B",$J$14 = "C"),IF(I2347="","",IF(LEN(I2347)&gt;2,_xlfn.IFS(ISNUMBER(SEARCH("_",I2347)),I2347,ISNUMBER(SEARCH(", ",I2347)),SUBSTITUTE(I2347,", ","_"),ISNUMBER(SEARCH("/ ",I2347)),SUBSTITUTE(I2347,"/ ","_"),ISNUMBER(SEARCH(",",I2347)),SUBSTITUTE(I2347,",","_"),ISNUMBER(SEARCH("/",I2347)),SUBSTITUTE(I2347,"/","_"),ISNUMBER(SEARCH("",I2347)),I2347),I2347)),IF(OR($J$14 = "J",$J$14 = "K"),"",IF(D2347="","",IF(LEN(D2347)&gt;2,_xlfn.IFS(ISNUMBER(SEARCH("_",D2347)),D2347,ISNUMBER(SEARCH(", ",D2347)),SUBSTITUTE(D2347,", ","_"),ISNUMBER(SEARCH("/ ",D2347)),SUBSTITUTE(D2347,"/ ","_"),ISNUMBER(SEARCH(",",D2347)),SUBSTITUTE(D2347,",","_"),ISNUMBER(SEARCH("/",D2347)),SUBSTITUTE(D2347,"/","_"),ISNUMBER(SEARCH("",D2347)),D2347),D2347))))</f>
        <v/>
      </c>
      <c r="L2347" s="1"/>
      <c r="M2347" s="1" t="str">
        <f t="shared" si="181"/>
        <v/>
      </c>
      <c r="N2347" s="94" t="str">
        <f>IF($L2347="None","",IF(ISERROR(VLOOKUP($L2347,Info!$B$4:$B$266,1,FALSE)),"",VLOOKUP($L2347,Info!$B$4:$L$266,5,FALSE)))</f>
        <v/>
      </c>
      <c r="O2347" s="94" t="str">
        <f>IF(K2347="","",IF(AND($J$12&lt;&gt;"ABC",N2347="3"),"BAC",IF(N2347="3","ABC",IF($J$12&lt;&gt;"ABC",IF($J$10="Standard",VLOOKUP(K2347,Info!$BE$4:$BF$481,2,FALSE),VLOOKUP(K2347,Info!$BI$4:$BJ$482,2,FALSE)),IF($J$10="Standard",VLOOKUP(K2347,Info!$AG$4:$AH$2994,2,FALSE),VLOOKUP(K2347,Info!$AK$4:$AL$2997,2,FALSE))))))</f>
        <v/>
      </c>
      <c r="P2347" s="94" t="str">
        <f>IF($L2347="None","",IF(ISERROR(VLOOKUP($L2347,Info!$B$4:$B$266,1,FALSE)),"",VLOOKUP($L2347,Info!$B$4:$L$266,3,FALSE)))</f>
        <v/>
      </c>
      <c r="Q2347" s="96" t="str">
        <f>IF($L2347="None","",IF(ISERROR(VLOOKUP($L2347,Info!$B$4:$B$266,1,FALSE)),"",VLOOKUP($L2347,Info!$B$4:$L$266,4,FALSE)))</f>
        <v/>
      </c>
      <c r="R2347" s="1"/>
      <c r="S2347" s="6" t="str">
        <f t="shared" si="182"/>
        <v/>
      </c>
      <c r="T2347" s="6" t="str">
        <f>IF($L2347="None","",IF(ISERROR(VLOOKUP($L2347,Info!$B$4:$B$266,1,FALSE)),"",VLOOKUP($L2347,Info!$B$4:$L$266,11,FALSE)))</f>
        <v/>
      </c>
      <c r="U2347" s="1"/>
      <c r="V2347" s="1"/>
      <c r="W2347" s="1"/>
      <c r="X2347" s="1" t="str">
        <f>IF($L2347="None","",IF(ISERROR(VLOOKUP($L2347,Info!$B$4:$B$266,1,FALSE)),"",IF(OR(W2347="Metallic Liquid Tight",W2347="Non-Metallic Liquid Tight",W2347="LSZH",W2347="Greenfield"),VLOOKUP($L2347,Info!$B$4:$L$266,7,FALSE),"N/A")))</f>
        <v/>
      </c>
      <c r="Y2347" s="1"/>
      <c r="Z2347" s="96" t="str">
        <f>IF($L2347="None","",IF(ISERROR(VLOOKUP($L2347,Info!$B$4:$B$266,1,FALSE)),"",VLOOKUP($L2347,Info!$B$4:$L$266,9,FALSE)))</f>
        <v/>
      </c>
      <c r="AA2347" s="96" t="str">
        <f>IF($L2347="None","",IF(ISERROR(VLOOKUP($L2347,Info!$B$4:$B$266,1,FALSE)),"",VLOOKUP($L2347,Info!$B$4:$L$266,8,FALSE)))</f>
        <v/>
      </c>
      <c r="AB2347" s="96" t="str">
        <f>IF($L2347="None","",IF(ISERROR(VLOOKUP($L2347,Info!$B$4:$B$266,1,FALSE)),"",VLOOKUP($L2347,Info!$B$4:$L$266,10,FALSE)))</f>
        <v/>
      </c>
      <c r="AC2347" s="1" t="str">
        <f>IF(W2347="SO Cable","Black,White",IF(O2347="","",IF(P2347="","",IF($J$12&lt;&gt;"ABC",IF(P2347&lt;="250",VLOOKUP(O2347,Info!$AZ$4:$BB$22,3,FALSE),VLOOKUP(O2347,Info!$AZ$23:$BB$39,3,FALSE)),IF(P2347&lt;="250",VLOOKUP(O2347,Info!$AO$4:$AQ$22,3,FALSE),VLOOKUP(O2347,Info!$AO$23:$AP$39,3,FALSE))))))</f>
        <v/>
      </c>
      <c r="AD2347" s="1"/>
      <c r="AE2347" s="1" t="str">
        <f>IF($L2347="None","",IF(ISERROR(VLOOKUP($L2347,Info!$B$4:$B$266,1,FALSE)),"",VLOOKUP($L2347,Info!$B$4:$L$266,4,FALSE)))</f>
        <v/>
      </c>
      <c r="AF2347" s="1" t="str">
        <f>IF($L2347="None","",IF(ISERROR(VLOOKUP($L2347,Info!$B$4:$B$266,1,FALSE)),"",VLOOKUP($L2347,Info!$B$4:$L$266,6,FALSE)))</f>
        <v/>
      </c>
      <c r="AG2347" s="1"/>
      <c r="AH2347" s="33" t="str" cm="1">
        <f t="array" ref="AH2347">IF(AND(L2347&lt;&gt;"",O2347&lt;&gt;"",R2347:S2347&lt;&gt;"",W2347:X2347&lt;&gt;"",Z2347:AA2347&lt;&gt;"",AC2347&lt;&gt;""),"Good","Bad")</f>
        <v>Bad</v>
      </c>
      <c r="AL2347" t="str" cm="1">
        <f t="array" ref="AL2347">IF(R2347&gt;0,_xlfn.IFS(COUNTIF($L$20:L2347,"&lt;&gt;")&lt;101,1,COUNTIF($L$20:L2347,"&lt;&gt;")&lt;201,2,COUNTIF($L$20:L2347,"&lt;&gt;")&lt;301,3,COUNTIF($L$20:L2347,"&lt;&gt;")&lt;401,4,COUNTIF($L$20:L2347,"&lt;&gt;")&lt;501,5,COUNTIF($L$20:L2347,"&lt;&gt;")&lt;601,6,COUNTIF($L$20:L2347,"&lt;&gt;")&lt;701,7,COUNTIF($L$20:L2347,"&lt;&gt;")&lt;801,8,COUNTIF($L$20:L2347,"&lt;&gt;")&lt;901,9,COUNTIF($L$20:L2347,"&lt;&gt;")&lt;1001,10,COUNTIF($L$20:L2347,"&lt;&gt;")&lt;1101,11,COUNTIF($L$20:L2347,"&lt;&gt;")&lt;1201,12,COUNTIF($L$20:L2347,"&lt;&gt;")&lt;1301,13,COUNTIF($L$20:L2347,"&lt;&gt;")&lt;1401,14,COUNTIF($L$20:L2347,"&lt;&gt;")&lt;1501,15,COUNTIF($L$20:L2347,"&lt;&gt;")&lt;1601,16,COUNTIF($L$20:L2347,"&lt;&gt;")&lt;1701,17,COUNTIF($L$20:L2347,"&lt;&gt;")&lt;1801,18,COUNTIF($L$20:L2347,"&lt;&gt;")&lt;1901,19,COUNTIF($L$20:L2347,"&lt;&gt;")&lt;2001,20,COUNTIF($L$20:L2347,"&lt;&gt;")&lt;2101,21,COUNTIF($L$20:L2347,"&lt;&gt;")&lt;2201,22,COUNTIF($L$20:L2347,"&lt;&gt;")&lt;2301,23,COUNTIF($L$20:L2347,"&lt;&gt;")&lt;2401,24,COUNTIF($L$20:L2347,"&lt;&gt;")&lt;2501,25,COUNTIF($L$20:L2347,"&lt;&gt;")&lt;2601,26,COUNTIF($L$20:L2347,"&lt;&gt;")&lt;2701,27,COUNTIF($L$20:L2347,"&lt;&gt;")&lt;2801,28,COUNTIF($L$20:L2347,"&lt;&gt;")&lt;2901,29,COUNTIF($L$20:L2347,"&lt;&gt;")&lt;3001,30),"")</f>
        <v/>
      </c>
      <c r="AM2347" t="str">
        <f t="shared" si="180"/>
        <v/>
      </c>
      <c r="AN2347" t="str">
        <f t="shared" si="184"/>
        <v/>
      </c>
      <c r="AP2347" t="str">
        <f t="shared" si="183"/>
        <v/>
      </c>
      <c r="AQ2347" t="str">
        <f>IF(AO2347="","",COUNTIFS(AM2347:$AM$3019,AO2347))</f>
        <v/>
      </c>
    </row>
    <row r="2348" spans="1:43" x14ac:dyDescent="0.25">
      <c r="A2348" s="6" t="str">
        <f>IF(COUNT($A$20:A2347)&lt;&gt;$B$4,IF(A2347="","",A2347+1),"")</f>
        <v/>
      </c>
      <c r="B2348" s="3"/>
      <c r="C2348" s="3"/>
      <c r="D2348" s="122"/>
      <c r="E2348" s="3"/>
      <c r="F2348" s="3"/>
      <c r="G2348" s="3"/>
      <c r="H2348" s="3"/>
      <c r="I2348" s="120"/>
      <c r="J2348" s="3"/>
      <c r="K2348" s="95" t="str" cm="1">
        <f t="array" ref="K2348">IF(OR($J$14 = "A",$J$14 = "B",$J$14 = "C"),IF(I2348="","",IF(LEN(I2348)&gt;2,_xlfn.IFS(ISNUMBER(SEARCH("_",I2348)),I2348,ISNUMBER(SEARCH(", ",I2348)),SUBSTITUTE(I2348,", ","_"),ISNUMBER(SEARCH("/ ",I2348)),SUBSTITUTE(I2348,"/ ","_"),ISNUMBER(SEARCH(",",I2348)),SUBSTITUTE(I2348,",","_"),ISNUMBER(SEARCH("/",I2348)),SUBSTITUTE(I2348,"/","_"),ISNUMBER(SEARCH("",I2348)),I2348),I2348)),IF(OR($J$14 = "J",$J$14 = "K"),"",IF(D2348="","",IF(LEN(D2348)&gt;2,_xlfn.IFS(ISNUMBER(SEARCH("_",D2348)),D2348,ISNUMBER(SEARCH(", ",D2348)),SUBSTITUTE(D2348,", ","_"),ISNUMBER(SEARCH("/ ",D2348)),SUBSTITUTE(D2348,"/ ","_"),ISNUMBER(SEARCH(",",D2348)),SUBSTITUTE(D2348,",","_"),ISNUMBER(SEARCH("/",D2348)),SUBSTITUTE(D2348,"/","_"),ISNUMBER(SEARCH("",D2348)),D2348),D2348))))</f>
        <v/>
      </c>
      <c r="L2348" s="1"/>
      <c r="M2348" s="1" t="str">
        <f t="shared" si="181"/>
        <v/>
      </c>
      <c r="N2348" s="94" t="str">
        <f>IF($L2348="None","",IF(ISERROR(VLOOKUP($L2348,Info!$B$4:$B$266,1,FALSE)),"",VLOOKUP($L2348,Info!$B$4:$L$266,5,FALSE)))</f>
        <v/>
      </c>
      <c r="O2348" s="94" t="str">
        <f>IF(K2348="","",IF(AND($J$12&lt;&gt;"ABC",N2348="3"),"BAC",IF(N2348="3","ABC",IF($J$12&lt;&gt;"ABC",IF($J$10="Standard",VLOOKUP(K2348,Info!$BE$4:$BF$481,2,FALSE),VLOOKUP(K2348,Info!$BI$4:$BJ$482,2,FALSE)),IF($J$10="Standard",VLOOKUP(K2348,Info!$AG$4:$AH$2994,2,FALSE),VLOOKUP(K2348,Info!$AK$4:$AL$2997,2,FALSE))))))</f>
        <v/>
      </c>
      <c r="P2348" s="94" t="str">
        <f>IF($L2348="None","",IF(ISERROR(VLOOKUP($L2348,Info!$B$4:$B$266,1,FALSE)),"",VLOOKUP($L2348,Info!$B$4:$L$266,3,FALSE)))</f>
        <v/>
      </c>
      <c r="Q2348" s="96" t="str">
        <f>IF($L2348="None","",IF(ISERROR(VLOOKUP($L2348,Info!$B$4:$B$266,1,FALSE)),"",VLOOKUP($L2348,Info!$B$4:$L$266,4,FALSE)))</f>
        <v/>
      </c>
      <c r="R2348" s="1"/>
      <c r="S2348" s="6" t="str">
        <f t="shared" si="182"/>
        <v/>
      </c>
      <c r="T2348" s="6" t="str">
        <f>IF($L2348="None","",IF(ISERROR(VLOOKUP($L2348,Info!$B$4:$B$266,1,FALSE)),"",VLOOKUP($L2348,Info!$B$4:$L$266,11,FALSE)))</f>
        <v/>
      </c>
      <c r="U2348" s="1"/>
      <c r="V2348" s="1"/>
      <c r="W2348" s="1"/>
      <c r="X2348" s="1" t="str">
        <f>IF($L2348="None","",IF(ISERROR(VLOOKUP($L2348,Info!$B$4:$B$266,1,FALSE)),"",IF(OR(W2348="Metallic Liquid Tight",W2348="Non-Metallic Liquid Tight",W2348="LSZH",W2348="Greenfield"),VLOOKUP($L2348,Info!$B$4:$L$266,7,FALSE),"N/A")))</f>
        <v/>
      </c>
      <c r="Y2348" s="1"/>
      <c r="Z2348" s="96" t="str">
        <f>IF($L2348="None","",IF(ISERROR(VLOOKUP($L2348,Info!$B$4:$B$266,1,FALSE)),"",VLOOKUP($L2348,Info!$B$4:$L$266,9,FALSE)))</f>
        <v/>
      </c>
      <c r="AA2348" s="96" t="str">
        <f>IF($L2348="None","",IF(ISERROR(VLOOKUP($L2348,Info!$B$4:$B$266,1,FALSE)),"",VLOOKUP($L2348,Info!$B$4:$L$266,8,FALSE)))</f>
        <v/>
      </c>
      <c r="AB2348" s="96" t="str">
        <f>IF($L2348="None","",IF(ISERROR(VLOOKUP($L2348,Info!$B$4:$B$266,1,FALSE)),"",VLOOKUP($L2348,Info!$B$4:$L$266,10,FALSE)))</f>
        <v/>
      </c>
      <c r="AC2348" s="1" t="str">
        <f>IF(W2348="SO Cable","Black,White",IF(O2348="","",IF(P2348="","",IF($J$12&lt;&gt;"ABC",IF(P2348&lt;="250",VLOOKUP(O2348,Info!$AZ$4:$BB$22,3,FALSE),VLOOKUP(O2348,Info!$AZ$23:$BB$39,3,FALSE)),IF(P2348&lt;="250",VLOOKUP(O2348,Info!$AO$4:$AQ$22,3,FALSE),VLOOKUP(O2348,Info!$AO$23:$AP$39,3,FALSE))))))</f>
        <v/>
      </c>
      <c r="AD2348" s="1"/>
      <c r="AE2348" s="1" t="str">
        <f>IF($L2348="None","",IF(ISERROR(VLOOKUP($L2348,Info!$B$4:$B$266,1,FALSE)),"",VLOOKUP($L2348,Info!$B$4:$L$266,4,FALSE)))</f>
        <v/>
      </c>
      <c r="AF2348" s="1" t="str">
        <f>IF($L2348="None","",IF(ISERROR(VLOOKUP($L2348,Info!$B$4:$B$266,1,FALSE)),"",VLOOKUP($L2348,Info!$B$4:$L$266,6,FALSE)))</f>
        <v/>
      </c>
      <c r="AG2348" s="1"/>
      <c r="AH2348" s="33" t="str" cm="1">
        <f t="array" ref="AH2348">IF(AND(L2348&lt;&gt;"",O2348&lt;&gt;"",R2348:S2348&lt;&gt;"",W2348:X2348&lt;&gt;"",Z2348:AA2348&lt;&gt;"",AC2348&lt;&gt;""),"Good","Bad")</f>
        <v>Bad</v>
      </c>
      <c r="AL2348" t="str" cm="1">
        <f t="array" ref="AL2348">IF(R2348&gt;0,_xlfn.IFS(COUNTIF($L$20:L2348,"&lt;&gt;")&lt;101,1,COUNTIF($L$20:L2348,"&lt;&gt;")&lt;201,2,COUNTIF($L$20:L2348,"&lt;&gt;")&lt;301,3,COUNTIF($L$20:L2348,"&lt;&gt;")&lt;401,4,COUNTIF($L$20:L2348,"&lt;&gt;")&lt;501,5,COUNTIF($L$20:L2348,"&lt;&gt;")&lt;601,6,COUNTIF($L$20:L2348,"&lt;&gt;")&lt;701,7,COUNTIF($L$20:L2348,"&lt;&gt;")&lt;801,8,COUNTIF($L$20:L2348,"&lt;&gt;")&lt;901,9,COUNTIF($L$20:L2348,"&lt;&gt;")&lt;1001,10,COUNTIF($L$20:L2348,"&lt;&gt;")&lt;1101,11,COUNTIF($L$20:L2348,"&lt;&gt;")&lt;1201,12,COUNTIF($L$20:L2348,"&lt;&gt;")&lt;1301,13,COUNTIF($L$20:L2348,"&lt;&gt;")&lt;1401,14,COUNTIF($L$20:L2348,"&lt;&gt;")&lt;1501,15,COUNTIF($L$20:L2348,"&lt;&gt;")&lt;1601,16,COUNTIF($L$20:L2348,"&lt;&gt;")&lt;1701,17,COUNTIF($L$20:L2348,"&lt;&gt;")&lt;1801,18,COUNTIF($L$20:L2348,"&lt;&gt;")&lt;1901,19,COUNTIF($L$20:L2348,"&lt;&gt;")&lt;2001,20,COUNTIF($L$20:L2348,"&lt;&gt;")&lt;2101,21,COUNTIF($L$20:L2348,"&lt;&gt;")&lt;2201,22,COUNTIF($L$20:L2348,"&lt;&gt;")&lt;2301,23,COUNTIF($L$20:L2348,"&lt;&gt;")&lt;2401,24,COUNTIF($L$20:L2348,"&lt;&gt;")&lt;2501,25,COUNTIF($L$20:L2348,"&lt;&gt;")&lt;2601,26,COUNTIF($L$20:L2348,"&lt;&gt;")&lt;2701,27,COUNTIF($L$20:L2348,"&lt;&gt;")&lt;2801,28,COUNTIF($L$20:L2348,"&lt;&gt;")&lt;2901,29,COUNTIF($L$20:L2348,"&lt;&gt;")&lt;3001,30),"")</f>
        <v/>
      </c>
      <c r="AM2348" t="str">
        <f t="shared" si="180"/>
        <v/>
      </c>
      <c r="AN2348" t="str">
        <f t="shared" si="184"/>
        <v/>
      </c>
      <c r="AP2348" t="str">
        <f t="shared" si="183"/>
        <v/>
      </c>
      <c r="AQ2348" t="str">
        <f>IF(AO2348="","",COUNTIFS(AM2348:$AM$3019,AO2348))</f>
        <v/>
      </c>
    </row>
    <row r="2349" spans="1:43" x14ac:dyDescent="0.25">
      <c r="A2349" s="6" t="str">
        <f>IF(COUNT($A$20:A2348)&lt;&gt;$B$4,IF(A2348="","",A2348+1),"")</f>
        <v/>
      </c>
      <c r="B2349" s="3"/>
      <c r="C2349" s="3"/>
      <c r="D2349" s="122"/>
      <c r="E2349" s="3"/>
      <c r="F2349" s="3"/>
      <c r="G2349" s="3"/>
      <c r="H2349" s="3"/>
      <c r="I2349" s="120"/>
      <c r="J2349" s="3"/>
      <c r="K2349" s="95" t="str" cm="1">
        <f t="array" ref="K2349">IF(OR($J$14 = "A",$J$14 = "B",$J$14 = "C"),IF(I2349="","",IF(LEN(I2349)&gt;2,_xlfn.IFS(ISNUMBER(SEARCH("_",I2349)),I2349,ISNUMBER(SEARCH(", ",I2349)),SUBSTITUTE(I2349,", ","_"),ISNUMBER(SEARCH("/ ",I2349)),SUBSTITUTE(I2349,"/ ","_"),ISNUMBER(SEARCH(",",I2349)),SUBSTITUTE(I2349,",","_"),ISNUMBER(SEARCH("/",I2349)),SUBSTITUTE(I2349,"/","_"),ISNUMBER(SEARCH("",I2349)),I2349),I2349)),IF(OR($J$14 = "J",$J$14 = "K"),"",IF(D2349="","",IF(LEN(D2349)&gt;2,_xlfn.IFS(ISNUMBER(SEARCH("_",D2349)),D2349,ISNUMBER(SEARCH(", ",D2349)),SUBSTITUTE(D2349,", ","_"),ISNUMBER(SEARCH("/ ",D2349)),SUBSTITUTE(D2349,"/ ","_"),ISNUMBER(SEARCH(",",D2349)),SUBSTITUTE(D2349,",","_"),ISNUMBER(SEARCH("/",D2349)),SUBSTITUTE(D2349,"/","_"),ISNUMBER(SEARCH("",D2349)),D2349),D2349))))</f>
        <v/>
      </c>
      <c r="L2349" s="1"/>
      <c r="M2349" s="1" t="str">
        <f t="shared" si="181"/>
        <v/>
      </c>
      <c r="N2349" s="94" t="str">
        <f>IF($L2349="None","",IF(ISERROR(VLOOKUP($L2349,Info!$B$4:$B$266,1,FALSE)),"",VLOOKUP($L2349,Info!$B$4:$L$266,5,FALSE)))</f>
        <v/>
      </c>
      <c r="O2349" s="94" t="str">
        <f>IF(K2349="","",IF(AND($J$12&lt;&gt;"ABC",N2349="3"),"BAC",IF(N2349="3","ABC",IF($J$12&lt;&gt;"ABC",IF($J$10="Standard",VLOOKUP(K2349,Info!$BE$4:$BF$481,2,FALSE),VLOOKUP(K2349,Info!$BI$4:$BJ$482,2,FALSE)),IF($J$10="Standard",VLOOKUP(K2349,Info!$AG$4:$AH$2994,2,FALSE),VLOOKUP(K2349,Info!$AK$4:$AL$2997,2,FALSE))))))</f>
        <v/>
      </c>
      <c r="P2349" s="94" t="str">
        <f>IF($L2349="None","",IF(ISERROR(VLOOKUP($L2349,Info!$B$4:$B$266,1,FALSE)),"",VLOOKUP($L2349,Info!$B$4:$L$266,3,FALSE)))</f>
        <v/>
      </c>
      <c r="Q2349" s="96" t="str">
        <f>IF($L2349="None","",IF(ISERROR(VLOOKUP($L2349,Info!$B$4:$B$266,1,FALSE)),"",VLOOKUP($L2349,Info!$B$4:$L$266,4,FALSE)))</f>
        <v/>
      </c>
      <c r="R2349" s="1"/>
      <c r="S2349" s="6" t="str">
        <f t="shared" si="182"/>
        <v/>
      </c>
      <c r="T2349" s="6" t="str">
        <f>IF($L2349="None","",IF(ISERROR(VLOOKUP($L2349,Info!$B$4:$B$266,1,FALSE)),"",VLOOKUP($L2349,Info!$B$4:$L$266,11,FALSE)))</f>
        <v/>
      </c>
      <c r="U2349" s="1"/>
      <c r="V2349" s="1"/>
      <c r="W2349" s="1"/>
      <c r="X2349" s="1" t="str">
        <f>IF($L2349="None","",IF(ISERROR(VLOOKUP($L2349,Info!$B$4:$B$266,1,FALSE)),"",IF(OR(W2349="Metallic Liquid Tight",W2349="Non-Metallic Liquid Tight",W2349="LSZH",W2349="Greenfield"),VLOOKUP($L2349,Info!$B$4:$L$266,7,FALSE),"N/A")))</f>
        <v/>
      </c>
      <c r="Y2349" s="1"/>
      <c r="Z2349" s="96" t="str">
        <f>IF($L2349="None","",IF(ISERROR(VLOOKUP($L2349,Info!$B$4:$B$266,1,FALSE)),"",VLOOKUP($L2349,Info!$B$4:$L$266,9,FALSE)))</f>
        <v/>
      </c>
      <c r="AA2349" s="96" t="str">
        <f>IF($L2349="None","",IF(ISERROR(VLOOKUP($L2349,Info!$B$4:$B$266,1,FALSE)),"",VLOOKUP($L2349,Info!$B$4:$L$266,8,FALSE)))</f>
        <v/>
      </c>
      <c r="AB2349" s="96" t="str">
        <f>IF($L2349="None","",IF(ISERROR(VLOOKUP($L2349,Info!$B$4:$B$266,1,FALSE)),"",VLOOKUP($L2349,Info!$B$4:$L$266,10,FALSE)))</f>
        <v/>
      </c>
      <c r="AC2349" s="1" t="str">
        <f>IF(W2349="SO Cable","Black,White",IF(O2349="","",IF(P2349="","",IF($J$12&lt;&gt;"ABC",IF(P2349&lt;="250",VLOOKUP(O2349,Info!$AZ$4:$BB$22,3,FALSE),VLOOKUP(O2349,Info!$AZ$23:$BB$39,3,FALSE)),IF(P2349&lt;="250",VLOOKUP(O2349,Info!$AO$4:$AQ$22,3,FALSE),VLOOKUP(O2349,Info!$AO$23:$AP$39,3,FALSE))))))</f>
        <v/>
      </c>
      <c r="AD2349" s="1"/>
      <c r="AE2349" s="1" t="str">
        <f>IF($L2349="None","",IF(ISERROR(VLOOKUP($L2349,Info!$B$4:$B$266,1,FALSE)),"",VLOOKUP($L2349,Info!$B$4:$L$266,4,FALSE)))</f>
        <v/>
      </c>
      <c r="AF2349" s="1" t="str">
        <f>IF($L2349="None","",IF(ISERROR(VLOOKUP($L2349,Info!$B$4:$B$266,1,FALSE)),"",VLOOKUP($L2349,Info!$B$4:$L$266,6,FALSE)))</f>
        <v/>
      </c>
      <c r="AG2349" s="1"/>
      <c r="AH2349" s="33" t="str" cm="1">
        <f t="array" ref="AH2349">IF(AND(L2349&lt;&gt;"",O2349&lt;&gt;"",R2349:S2349&lt;&gt;"",W2349:X2349&lt;&gt;"",Z2349:AA2349&lt;&gt;"",AC2349&lt;&gt;""),"Good","Bad")</f>
        <v>Bad</v>
      </c>
      <c r="AL2349" t="str" cm="1">
        <f t="array" ref="AL2349">IF(R2349&gt;0,_xlfn.IFS(COUNTIF($L$20:L2349,"&lt;&gt;")&lt;101,1,COUNTIF($L$20:L2349,"&lt;&gt;")&lt;201,2,COUNTIF($L$20:L2349,"&lt;&gt;")&lt;301,3,COUNTIF($L$20:L2349,"&lt;&gt;")&lt;401,4,COUNTIF($L$20:L2349,"&lt;&gt;")&lt;501,5,COUNTIF($L$20:L2349,"&lt;&gt;")&lt;601,6,COUNTIF($L$20:L2349,"&lt;&gt;")&lt;701,7,COUNTIF($L$20:L2349,"&lt;&gt;")&lt;801,8,COUNTIF($L$20:L2349,"&lt;&gt;")&lt;901,9,COUNTIF($L$20:L2349,"&lt;&gt;")&lt;1001,10,COUNTIF($L$20:L2349,"&lt;&gt;")&lt;1101,11,COUNTIF($L$20:L2349,"&lt;&gt;")&lt;1201,12,COUNTIF($L$20:L2349,"&lt;&gt;")&lt;1301,13,COUNTIF($L$20:L2349,"&lt;&gt;")&lt;1401,14,COUNTIF($L$20:L2349,"&lt;&gt;")&lt;1501,15,COUNTIF($L$20:L2349,"&lt;&gt;")&lt;1601,16,COUNTIF($L$20:L2349,"&lt;&gt;")&lt;1701,17,COUNTIF($L$20:L2349,"&lt;&gt;")&lt;1801,18,COUNTIF($L$20:L2349,"&lt;&gt;")&lt;1901,19,COUNTIF($L$20:L2349,"&lt;&gt;")&lt;2001,20,COUNTIF($L$20:L2349,"&lt;&gt;")&lt;2101,21,COUNTIF($L$20:L2349,"&lt;&gt;")&lt;2201,22,COUNTIF($L$20:L2349,"&lt;&gt;")&lt;2301,23,COUNTIF($L$20:L2349,"&lt;&gt;")&lt;2401,24,COUNTIF($L$20:L2349,"&lt;&gt;")&lt;2501,25,COUNTIF($L$20:L2349,"&lt;&gt;")&lt;2601,26,COUNTIF($L$20:L2349,"&lt;&gt;")&lt;2701,27,COUNTIF($L$20:L2349,"&lt;&gt;")&lt;2801,28,COUNTIF($L$20:L2349,"&lt;&gt;")&lt;2901,29,COUNTIF($L$20:L2349,"&lt;&gt;")&lt;3001,30),"")</f>
        <v/>
      </c>
      <c r="AM2349" t="str">
        <f t="shared" si="180"/>
        <v/>
      </c>
      <c r="AN2349" t="str">
        <f t="shared" si="184"/>
        <v/>
      </c>
      <c r="AP2349" t="str">
        <f t="shared" si="183"/>
        <v/>
      </c>
      <c r="AQ2349" t="str">
        <f>IF(AO2349="","",COUNTIFS(AM2349:$AM$3019,AO2349))</f>
        <v/>
      </c>
    </row>
    <row r="2350" spans="1:43" x14ac:dyDescent="0.25">
      <c r="A2350" s="6" t="str">
        <f>IF(COUNT($A$20:A2349)&lt;&gt;$B$4,IF(A2349="","",A2349+1),"")</f>
        <v/>
      </c>
      <c r="B2350" s="3"/>
      <c r="C2350" s="3"/>
      <c r="D2350" s="122"/>
      <c r="E2350" s="3"/>
      <c r="F2350" s="3"/>
      <c r="G2350" s="3"/>
      <c r="H2350" s="3"/>
      <c r="I2350" s="120"/>
      <c r="J2350" s="3"/>
      <c r="K2350" s="95" t="str" cm="1">
        <f t="array" ref="K2350">IF(OR($J$14 = "A",$J$14 = "B",$J$14 = "C"),IF(I2350="","",IF(LEN(I2350)&gt;2,_xlfn.IFS(ISNUMBER(SEARCH("_",I2350)),I2350,ISNUMBER(SEARCH(", ",I2350)),SUBSTITUTE(I2350,", ","_"),ISNUMBER(SEARCH("/ ",I2350)),SUBSTITUTE(I2350,"/ ","_"),ISNUMBER(SEARCH(",",I2350)),SUBSTITUTE(I2350,",","_"),ISNUMBER(SEARCH("/",I2350)),SUBSTITUTE(I2350,"/","_"),ISNUMBER(SEARCH("",I2350)),I2350),I2350)),IF(OR($J$14 = "J",$J$14 = "K"),"",IF(D2350="","",IF(LEN(D2350)&gt;2,_xlfn.IFS(ISNUMBER(SEARCH("_",D2350)),D2350,ISNUMBER(SEARCH(", ",D2350)),SUBSTITUTE(D2350,", ","_"),ISNUMBER(SEARCH("/ ",D2350)),SUBSTITUTE(D2350,"/ ","_"),ISNUMBER(SEARCH(",",D2350)),SUBSTITUTE(D2350,",","_"),ISNUMBER(SEARCH("/",D2350)),SUBSTITUTE(D2350,"/","_"),ISNUMBER(SEARCH("",D2350)),D2350),D2350))))</f>
        <v/>
      </c>
      <c r="L2350" s="1"/>
      <c r="M2350" s="1" t="str">
        <f t="shared" si="181"/>
        <v/>
      </c>
      <c r="N2350" s="94" t="str">
        <f>IF($L2350="None","",IF(ISERROR(VLOOKUP($L2350,Info!$B$4:$B$266,1,FALSE)),"",VLOOKUP($L2350,Info!$B$4:$L$266,5,FALSE)))</f>
        <v/>
      </c>
      <c r="O2350" s="94" t="str">
        <f>IF(K2350="","",IF(AND($J$12&lt;&gt;"ABC",N2350="3"),"BAC",IF(N2350="3","ABC",IF($J$12&lt;&gt;"ABC",IF($J$10="Standard",VLOOKUP(K2350,Info!$BE$4:$BF$481,2,FALSE),VLOOKUP(K2350,Info!$BI$4:$BJ$482,2,FALSE)),IF($J$10="Standard",VLOOKUP(K2350,Info!$AG$4:$AH$2994,2,FALSE),VLOOKUP(K2350,Info!$AK$4:$AL$2997,2,FALSE))))))</f>
        <v/>
      </c>
      <c r="P2350" s="94" t="str">
        <f>IF($L2350="None","",IF(ISERROR(VLOOKUP($L2350,Info!$B$4:$B$266,1,FALSE)),"",VLOOKUP($L2350,Info!$B$4:$L$266,3,FALSE)))</f>
        <v/>
      </c>
      <c r="Q2350" s="96" t="str">
        <f>IF($L2350="None","",IF(ISERROR(VLOOKUP($L2350,Info!$B$4:$B$266,1,FALSE)),"",VLOOKUP($L2350,Info!$B$4:$L$266,4,FALSE)))</f>
        <v/>
      </c>
      <c r="R2350" s="1"/>
      <c r="S2350" s="6" t="str">
        <f t="shared" si="182"/>
        <v/>
      </c>
      <c r="T2350" s="6" t="str">
        <f>IF($L2350="None","",IF(ISERROR(VLOOKUP($L2350,Info!$B$4:$B$266,1,FALSE)),"",VLOOKUP($L2350,Info!$B$4:$L$266,11,FALSE)))</f>
        <v/>
      </c>
      <c r="U2350" s="1"/>
      <c r="V2350" s="1"/>
      <c r="W2350" s="1"/>
      <c r="X2350" s="1" t="str">
        <f>IF($L2350="None","",IF(ISERROR(VLOOKUP($L2350,Info!$B$4:$B$266,1,FALSE)),"",IF(OR(W2350="Metallic Liquid Tight",W2350="Non-Metallic Liquid Tight",W2350="LSZH",W2350="Greenfield"),VLOOKUP($L2350,Info!$B$4:$L$266,7,FALSE),"N/A")))</f>
        <v/>
      </c>
      <c r="Y2350" s="1"/>
      <c r="Z2350" s="96" t="str">
        <f>IF($L2350="None","",IF(ISERROR(VLOOKUP($L2350,Info!$B$4:$B$266,1,FALSE)),"",VLOOKUP($L2350,Info!$B$4:$L$266,9,FALSE)))</f>
        <v/>
      </c>
      <c r="AA2350" s="96" t="str">
        <f>IF($L2350="None","",IF(ISERROR(VLOOKUP($L2350,Info!$B$4:$B$266,1,FALSE)),"",VLOOKUP($L2350,Info!$B$4:$L$266,8,FALSE)))</f>
        <v/>
      </c>
      <c r="AB2350" s="96" t="str">
        <f>IF($L2350="None","",IF(ISERROR(VLOOKUP($L2350,Info!$B$4:$B$266,1,FALSE)),"",VLOOKUP($L2350,Info!$B$4:$L$266,10,FALSE)))</f>
        <v/>
      </c>
      <c r="AC2350" s="1" t="str">
        <f>IF(W2350="SO Cable","Black,White",IF(O2350="","",IF(P2350="","",IF($J$12&lt;&gt;"ABC",IF(P2350&lt;="250",VLOOKUP(O2350,Info!$AZ$4:$BB$22,3,FALSE),VLOOKUP(O2350,Info!$AZ$23:$BB$39,3,FALSE)),IF(P2350&lt;="250",VLOOKUP(O2350,Info!$AO$4:$AQ$22,3,FALSE),VLOOKUP(O2350,Info!$AO$23:$AP$39,3,FALSE))))))</f>
        <v/>
      </c>
      <c r="AD2350" s="1"/>
      <c r="AE2350" s="1" t="str">
        <f>IF($L2350="None","",IF(ISERROR(VLOOKUP($L2350,Info!$B$4:$B$266,1,FALSE)),"",VLOOKUP($L2350,Info!$B$4:$L$266,4,FALSE)))</f>
        <v/>
      </c>
      <c r="AF2350" s="1" t="str">
        <f>IF($L2350="None","",IF(ISERROR(VLOOKUP($L2350,Info!$B$4:$B$266,1,FALSE)),"",VLOOKUP($L2350,Info!$B$4:$L$266,6,FALSE)))</f>
        <v/>
      </c>
      <c r="AG2350" s="1"/>
      <c r="AH2350" s="33" t="str" cm="1">
        <f t="array" ref="AH2350">IF(AND(L2350&lt;&gt;"",O2350&lt;&gt;"",R2350:S2350&lt;&gt;"",W2350:X2350&lt;&gt;"",Z2350:AA2350&lt;&gt;"",AC2350&lt;&gt;""),"Good","Bad")</f>
        <v>Bad</v>
      </c>
      <c r="AL2350" t="str" cm="1">
        <f t="array" ref="AL2350">IF(R2350&gt;0,_xlfn.IFS(COUNTIF($L$20:L2350,"&lt;&gt;")&lt;101,1,COUNTIF($L$20:L2350,"&lt;&gt;")&lt;201,2,COUNTIF($L$20:L2350,"&lt;&gt;")&lt;301,3,COUNTIF($L$20:L2350,"&lt;&gt;")&lt;401,4,COUNTIF($L$20:L2350,"&lt;&gt;")&lt;501,5,COUNTIF($L$20:L2350,"&lt;&gt;")&lt;601,6,COUNTIF($L$20:L2350,"&lt;&gt;")&lt;701,7,COUNTIF($L$20:L2350,"&lt;&gt;")&lt;801,8,COUNTIF($L$20:L2350,"&lt;&gt;")&lt;901,9,COUNTIF($L$20:L2350,"&lt;&gt;")&lt;1001,10,COUNTIF($L$20:L2350,"&lt;&gt;")&lt;1101,11,COUNTIF($L$20:L2350,"&lt;&gt;")&lt;1201,12,COUNTIF($L$20:L2350,"&lt;&gt;")&lt;1301,13,COUNTIF($L$20:L2350,"&lt;&gt;")&lt;1401,14,COUNTIF($L$20:L2350,"&lt;&gt;")&lt;1501,15,COUNTIF($L$20:L2350,"&lt;&gt;")&lt;1601,16,COUNTIF($L$20:L2350,"&lt;&gt;")&lt;1701,17,COUNTIF($L$20:L2350,"&lt;&gt;")&lt;1801,18,COUNTIF($L$20:L2350,"&lt;&gt;")&lt;1901,19,COUNTIF($L$20:L2350,"&lt;&gt;")&lt;2001,20,COUNTIF($L$20:L2350,"&lt;&gt;")&lt;2101,21,COUNTIF($L$20:L2350,"&lt;&gt;")&lt;2201,22,COUNTIF($L$20:L2350,"&lt;&gt;")&lt;2301,23,COUNTIF($L$20:L2350,"&lt;&gt;")&lt;2401,24,COUNTIF($L$20:L2350,"&lt;&gt;")&lt;2501,25,COUNTIF($L$20:L2350,"&lt;&gt;")&lt;2601,26,COUNTIF($L$20:L2350,"&lt;&gt;")&lt;2701,27,COUNTIF($L$20:L2350,"&lt;&gt;")&lt;2801,28,COUNTIF($L$20:L2350,"&lt;&gt;")&lt;2901,29,COUNTIF($L$20:L2350,"&lt;&gt;")&lt;3001,30),"")</f>
        <v/>
      </c>
      <c r="AM2350" t="str">
        <f t="shared" si="180"/>
        <v/>
      </c>
      <c r="AN2350" t="str">
        <f t="shared" si="184"/>
        <v/>
      </c>
      <c r="AP2350" t="str">
        <f t="shared" si="183"/>
        <v/>
      </c>
      <c r="AQ2350" t="str">
        <f>IF(AO2350="","",COUNTIFS(AM2350:$AM$3019,AO2350))</f>
        <v/>
      </c>
    </row>
    <row r="2351" spans="1:43" x14ac:dyDescent="0.25">
      <c r="A2351" s="6" t="str">
        <f>IF(COUNT($A$20:A2350)&lt;&gt;$B$4,IF(A2350="","",A2350+1),"")</f>
        <v/>
      </c>
      <c r="B2351" s="3"/>
      <c r="C2351" s="3"/>
      <c r="D2351" s="122"/>
      <c r="E2351" s="3"/>
      <c r="F2351" s="3"/>
      <c r="G2351" s="3"/>
      <c r="H2351" s="3"/>
      <c r="I2351" s="120"/>
      <c r="J2351" s="3"/>
      <c r="K2351" s="95" t="str" cm="1">
        <f t="array" ref="K2351">IF(OR($J$14 = "A",$J$14 = "B",$J$14 = "C"),IF(I2351="","",IF(LEN(I2351)&gt;2,_xlfn.IFS(ISNUMBER(SEARCH("_",I2351)),I2351,ISNUMBER(SEARCH(", ",I2351)),SUBSTITUTE(I2351,", ","_"),ISNUMBER(SEARCH("/ ",I2351)),SUBSTITUTE(I2351,"/ ","_"),ISNUMBER(SEARCH(",",I2351)),SUBSTITUTE(I2351,",","_"),ISNUMBER(SEARCH("/",I2351)),SUBSTITUTE(I2351,"/","_"),ISNUMBER(SEARCH("",I2351)),I2351),I2351)),IF(OR($J$14 = "J",$J$14 = "K"),"",IF(D2351="","",IF(LEN(D2351)&gt;2,_xlfn.IFS(ISNUMBER(SEARCH("_",D2351)),D2351,ISNUMBER(SEARCH(", ",D2351)),SUBSTITUTE(D2351,", ","_"),ISNUMBER(SEARCH("/ ",D2351)),SUBSTITUTE(D2351,"/ ","_"),ISNUMBER(SEARCH(",",D2351)),SUBSTITUTE(D2351,",","_"),ISNUMBER(SEARCH("/",D2351)),SUBSTITUTE(D2351,"/","_"),ISNUMBER(SEARCH("",D2351)),D2351),D2351))))</f>
        <v/>
      </c>
      <c r="L2351" s="1"/>
      <c r="M2351" s="1" t="str">
        <f t="shared" si="181"/>
        <v/>
      </c>
      <c r="N2351" s="94" t="str">
        <f>IF($L2351="None","",IF(ISERROR(VLOOKUP($L2351,Info!$B$4:$B$266,1,FALSE)),"",VLOOKUP($L2351,Info!$B$4:$L$266,5,FALSE)))</f>
        <v/>
      </c>
      <c r="O2351" s="94" t="str">
        <f>IF(K2351="","",IF(AND($J$12&lt;&gt;"ABC",N2351="3"),"BAC",IF(N2351="3","ABC",IF($J$12&lt;&gt;"ABC",IF($J$10="Standard",VLOOKUP(K2351,Info!$BE$4:$BF$481,2,FALSE),VLOOKUP(K2351,Info!$BI$4:$BJ$482,2,FALSE)),IF($J$10="Standard",VLOOKUP(K2351,Info!$AG$4:$AH$2994,2,FALSE),VLOOKUP(K2351,Info!$AK$4:$AL$2997,2,FALSE))))))</f>
        <v/>
      </c>
      <c r="P2351" s="94" t="str">
        <f>IF($L2351="None","",IF(ISERROR(VLOOKUP($L2351,Info!$B$4:$B$266,1,FALSE)),"",VLOOKUP($L2351,Info!$B$4:$L$266,3,FALSE)))</f>
        <v/>
      </c>
      <c r="Q2351" s="96" t="str">
        <f>IF($L2351="None","",IF(ISERROR(VLOOKUP($L2351,Info!$B$4:$B$266,1,FALSE)),"",VLOOKUP($L2351,Info!$B$4:$L$266,4,FALSE)))</f>
        <v/>
      </c>
      <c r="R2351" s="1"/>
      <c r="S2351" s="6" t="str">
        <f t="shared" si="182"/>
        <v/>
      </c>
      <c r="T2351" s="6" t="str">
        <f>IF($L2351="None","",IF(ISERROR(VLOOKUP($L2351,Info!$B$4:$B$266,1,FALSE)),"",VLOOKUP($L2351,Info!$B$4:$L$266,11,FALSE)))</f>
        <v/>
      </c>
      <c r="U2351" s="1"/>
      <c r="V2351" s="1"/>
      <c r="W2351" s="1"/>
      <c r="X2351" s="1" t="str">
        <f>IF($L2351="None","",IF(ISERROR(VLOOKUP($L2351,Info!$B$4:$B$266,1,FALSE)),"",IF(OR(W2351="Metallic Liquid Tight",W2351="Non-Metallic Liquid Tight",W2351="LSZH",W2351="Greenfield"),VLOOKUP($L2351,Info!$B$4:$L$266,7,FALSE),"N/A")))</f>
        <v/>
      </c>
      <c r="Y2351" s="1"/>
      <c r="Z2351" s="96" t="str">
        <f>IF($L2351="None","",IF(ISERROR(VLOOKUP($L2351,Info!$B$4:$B$266,1,FALSE)),"",VLOOKUP($L2351,Info!$B$4:$L$266,9,FALSE)))</f>
        <v/>
      </c>
      <c r="AA2351" s="96" t="str">
        <f>IF($L2351="None","",IF(ISERROR(VLOOKUP($L2351,Info!$B$4:$B$266,1,FALSE)),"",VLOOKUP($L2351,Info!$B$4:$L$266,8,FALSE)))</f>
        <v/>
      </c>
      <c r="AB2351" s="96" t="str">
        <f>IF($L2351="None","",IF(ISERROR(VLOOKUP($L2351,Info!$B$4:$B$266,1,FALSE)),"",VLOOKUP($L2351,Info!$B$4:$L$266,10,FALSE)))</f>
        <v/>
      </c>
      <c r="AC2351" s="1" t="str">
        <f>IF(W2351="SO Cable","Black,White",IF(O2351="","",IF(P2351="","",IF($J$12&lt;&gt;"ABC",IF(P2351&lt;="250",VLOOKUP(O2351,Info!$AZ$4:$BB$22,3,FALSE),VLOOKUP(O2351,Info!$AZ$23:$BB$39,3,FALSE)),IF(P2351&lt;="250",VLOOKUP(O2351,Info!$AO$4:$AQ$22,3,FALSE),VLOOKUP(O2351,Info!$AO$23:$AP$39,3,FALSE))))))</f>
        <v/>
      </c>
      <c r="AD2351" s="1"/>
      <c r="AE2351" s="1" t="str">
        <f>IF($L2351="None","",IF(ISERROR(VLOOKUP($L2351,Info!$B$4:$B$266,1,FALSE)),"",VLOOKUP($L2351,Info!$B$4:$L$266,4,FALSE)))</f>
        <v/>
      </c>
      <c r="AF2351" s="1" t="str">
        <f>IF($L2351="None","",IF(ISERROR(VLOOKUP($L2351,Info!$B$4:$B$266,1,FALSE)),"",VLOOKUP($L2351,Info!$B$4:$L$266,6,FALSE)))</f>
        <v/>
      </c>
      <c r="AG2351" s="1"/>
      <c r="AH2351" s="33" t="str" cm="1">
        <f t="array" ref="AH2351">IF(AND(L2351&lt;&gt;"",O2351&lt;&gt;"",R2351:S2351&lt;&gt;"",W2351:X2351&lt;&gt;"",Z2351:AA2351&lt;&gt;"",AC2351&lt;&gt;""),"Good","Bad")</f>
        <v>Bad</v>
      </c>
      <c r="AL2351" t="str" cm="1">
        <f t="array" ref="AL2351">IF(R2351&gt;0,_xlfn.IFS(COUNTIF($L$20:L2351,"&lt;&gt;")&lt;101,1,COUNTIF($L$20:L2351,"&lt;&gt;")&lt;201,2,COUNTIF($L$20:L2351,"&lt;&gt;")&lt;301,3,COUNTIF($L$20:L2351,"&lt;&gt;")&lt;401,4,COUNTIF($L$20:L2351,"&lt;&gt;")&lt;501,5,COUNTIF($L$20:L2351,"&lt;&gt;")&lt;601,6,COUNTIF($L$20:L2351,"&lt;&gt;")&lt;701,7,COUNTIF($L$20:L2351,"&lt;&gt;")&lt;801,8,COUNTIF($L$20:L2351,"&lt;&gt;")&lt;901,9,COUNTIF($L$20:L2351,"&lt;&gt;")&lt;1001,10,COUNTIF($L$20:L2351,"&lt;&gt;")&lt;1101,11,COUNTIF($L$20:L2351,"&lt;&gt;")&lt;1201,12,COUNTIF($L$20:L2351,"&lt;&gt;")&lt;1301,13,COUNTIF($L$20:L2351,"&lt;&gt;")&lt;1401,14,COUNTIF($L$20:L2351,"&lt;&gt;")&lt;1501,15,COUNTIF($L$20:L2351,"&lt;&gt;")&lt;1601,16,COUNTIF($L$20:L2351,"&lt;&gt;")&lt;1701,17,COUNTIF($L$20:L2351,"&lt;&gt;")&lt;1801,18,COUNTIF($L$20:L2351,"&lt;&gt;")&lt;1901,19,COUNTIF($L$20:L2351,"&lt;&gt;")&lt;2001,20,COUNTIF($L$20:L2351,"&lt;&gt;")&lt;2101,21,COUNTIF($L$20:L2351,"&lt;&gt;")&lt;2201,22,COUNTIF($L$20:L2351,"&lt;&gt;")&lt;2301,23,COUNTIF($L$20:L2351,"&lt;&gt;")&lt;2401,24,COUNTIF($L$20:L2351,"&lt;&gt;")&lt;2501,25,COUNTIF($L$20:L2351,"&lt;&gt;")&lt;2601,26,COUNTIF($L$20:L2351,"&lt;&gt;")&lt;2701,27,COUNTIF($L$20:L2351,"&lt;&gt;")&lt;2801,28,COUNTIF($L$20:L2351,"&lt;&gt;")&lt;2901,29,COUNTIF($L$20:L2351,"&lt;&gt;")&lt;3001,30),"")</f>
        <v/>
      </c>
      <c r="AM2351" t="str">
        <f t="shared" si="180"/>
        <v/>
      </c>
      <c r="AN2351" t="str">
        <f t="shared" si="184"/>
        <v/>
      </c>
      <c r="AP2351" t="str">
        <f t="shared" si="183"/>
        <v/>
      </c>
      <c r="AQ2351" t="str">
        <f>IF(AO2351="","",COUNTIFS(AM2351:$AM$3019,AO2351))</f>
        <v/>
      </c>
    </row>
    <row r="2352" spans="1:43" x14ac:dyDescent="0.25">
      <c r="A2352" s="6" t="str">
        <f>IF(COUNT($A$20:A2351)&lt;&gt;$B$4,IF(A2351="","",A2351+1),"")</f>
        <v/>
      </c>
      <c r="B2352" s="3"/>
      <c r="C2352" s="3"/>
      <c r="D2352" s="122"/>
      <c r="E2352" s="3"/>
      <c r="F2352" s="3"/>
      <c r="G2352" s="3"/>
      <c r="H2352" s="3"/>
      <c r="I2352" s="120"/>
      <c r="J2352" s="3"/>
      <c r="K2352" s="95" t="str" cm="1">
        <f t="array" ref="K2352">IF(OR($J$14 = "A",$J$14 = "B",$J$14 = "C"),IF(I2352="","",IF(LEN(I2352)&gt;2,_xlfn.IFS(ISNUMBER(SEARCH("_",I2352)),I2352,ISNUMBER(SEARCH(", ",I2352)),SUBSTITUTE(I2352,", ","_"),ISNUMBER(SEARCH("/ ",I2352)),SUBSTITUTE(I2352,"/ ","_"),ISNUMBER(SEARCH(",",I2352)),SUBSTITUTE(I2352,",","_"),ISNUMBER(SEARCH("/",I2352)),SUBSTITUTE(I2352,"/","_"),ISNUMBER(SEARCH("",I2352)),I2352),I2352)),IF(OR($J$14 = "J",$J$14 = "K"),"",IF(D2352="","",IF(LEN(D2352)&gt;2,_xlfn.IFS(ISNUMBER(SEARCH("_",D2352)),D2352,ISNUMBER(SEARCH(", ",D2352)),SUBSTITUTE(D2352,", ","_"),ISNUMBER(SEARCH("/ ",D2352)),SUBSTITUTE(D2352,"/ ","_"),ISNUMBER(SEARCH(",",D2352)),SUBSTITUTE(D2352,",","_"),ISNUMBER(SEARCH("/",D2352)),SUBSTITUTE(D2352,"/","_"),ISNUMBER(SEARCH("",D2352)),D2352),D2352))))</f>
        <v/>
      </c>
      <c r="L2352" s="1"/>
      <c r="M2352" s="1" t="str">
        <f t="shared" si="181"/>
        <v/>
      </c>
      <c r="N2352" s="94" t="str">
        <f>IF($L2352="None","",IF(ISERROR(VLOOKUP($L2352,Info!$B$4:$B$266,1,FALSE)),"",VLOOKUP($L2352,Info!$B$4:$L$266,5,FALSE)))</f>
        <v/>
      </c>
      <c r="O2352" s="94" t="str">
        <f>IF(K2352="","",IF(AND($J$12&lt;&gt;"ABC",N2352="3"),"BAC",IF(N2352="3","ABC",IF($J$12&lt;&gt;"ABC",IF($J$10="Standard",VLOOKUP(K2352,Info!$BE$4:$BF$481,2,FALSE),VLOOKUP(K2352,Info!$BI$4:$BJ$482,2,FALSE)),IF($J$10="Standard",VLOOKUP(K2352,Info!$AG$4:$AH$2994,2,FALSE),VLOOKUP(K2352,Info!$AK$4:$AL$2997,2,FALSE))))))</f>
        <v/>
      </c>
      <c r="P2352" s="94" t="str">
        <f>IF($L2352="None","",IF(ISERROR(VLOOKUP($L2352,Info!$B$4:$B$266,1,FALSE)),"",VLOOKUP($L2352,Info!$B$4:$L$266,3,FALSE)))</f>
        <v/>
      </c>
      <c r="Q2352" s="96" t="str">
        <f>IF($L2352="None","",IF(ISERROR(VLOOKUP($L2352,Info!$B$4:$B$266,1,FALSE)),"",VLOOKUP($L2352,Info!$B$4:$L$266,4,FALSE)))</f>
        <v/>
      </c>
      <c r="R2352" s="1"/>
      <c r="S2352" s="6" t="str">
        <f t="shared" si="182"/>
        <v/>
      </c>
      <c r="T2352" s="6" t="str">
        <f>IF($L2352="None","",IF(ISERROR(VLOOKUP($L2352,Info!$B$4:$B$266,1,FALSE)),"",VLOOKUP($L2352,Info!$B$4:$L$266,11,FALSE)))</f>
        <v/>
      </c>
      <c r="U2352" s="1"/>
      <c r="V2352" s="1"/>
      <c r="W2352" s="1"/>
      <c r="X2352" s="1" t="str">
        <f>IF($L2352="None","",IF(ISERROR(VLOOKUP($L2352,Info!$B$4:$B$266,1,FALSE)),"",IF(OR(W2352="Metallic Liquid Tight",W2352="Non-Metallic Liquid Tight",W2352="LSZH",W2352="Greenfield"),VLOOKUP($L2352,Info!$B$4:$L$266,7,FALSE),"N/A")))</f>
        <v/>
      </c>
      <c r="Y2352" s="1"/>
      <c r="Z2352" s="96" t="str">
        <f>IF($L2352="None","",IF(ISERROR(VLOOKUP($L2352,Info!$B$4:$B$266,1,FALSE)),"",VLOOKUP($L2352,Info!$B$4:$L$266,9,FALSE)))</f>
        <v/>
      </c>
      <c r="AA2352" s="96" t="str">
        <f>IF($L2352="None","",IF(ISERROR(VLOOKUP($L2352,Info!$B$4:$B$266,1,FALSE)),"",VLOOKUP($L2352,Info!$B$4:$L$266,8,FALSE)))</f>
        <v/>
      </c>
      <c r="AB2352" s="96" t="str">
        <f>IF($L2352="None","",IF(ISERROR(VLOOKUP($L2352,Info!$B$4:$B$266,1,FALSE)),"",VLOOKUP($L2352,Info!$B$4:$L$266,10,FALSE)))</f>
        <v/>
      </c>
      <c r="AC2352" s="1" t="str">
        <f>IF(W2352="SO Cable","Black,White",IF(O2352="","",IF(P2352="","",IF($J$12&lt;&gt;"ABC",IF(P2352&lt;="250",VLOOKUP(O2352,Info!$AZ$4:$BB$22,3,FALSE),VLOOKUP(O2352,Info!$AZ$23:$BB$39,3,FALSE)),IF(P2352&lt;="250",VLOOKUP(O2352,Info!$AO$4:$AQ$22,3,FALSE),VLOOKUP(O2352,Info!$AO$23:$AP$39,3,FALSE))))))</f>
        <v/>
      </c>
      <c r="AD2352" s="1"/>
      <c r="AE2352" s="1" t="str">
        <f>IF($L2352="None","",IF(ISERROR(VLOOKUP($L2352,Info!$B$4:$B$266,1,FALSE)),"",VLOOKUP($L2352,Info!$B$4:$L$266,4,FALSE)))</f>
        <v/>
      </c>
      <c r="AF2352" s="1" t="str">
        <f>IF($L2352="None","",IF(ISERROR(VLOOKUP($L2352,Info!$B$4:$B$266,1,FALSE)),"",VLOOKUP($L2352,Info!$B$4:$L$266,6,FALSE)))</f>
        <v/>
      </c>
      <c r="AG2352" s="1"/>
      <c r="AH2352" s="33" t="str" cm="1">
        <f t="array" ref="AH2352">IF(AND(L2352&lt;&gt;"",O2352&lt;&gt;"",R2352:S2352&lt;&gt;"",W2352:X2352&lt;&gt;"",Z2352:AA2352&lt;&gt;"",AC2352&lt;&gt;""),"Good","Bad")</f>
        <v>Bad</v>
      </c>
      <c r="AL2352" t="str" cm="1">
        <f t="array" ref="AL2352">IF(R2352&gt;0,_xlfn.IFS(COUNTIF($L$20:L2352,"&lt;&gt;")&lt;101,1,COUNTIF($L$20:L2352,"&lt;&gt;")&lt;201,2,COUNTIF($L$20:L2352,"&lt;&gt;")&lt;301,3,COUNTIF($L$20:L2352,"&lt;&gt;")&lt;401,4,COUNTIF($L$20:L2352,"&lt;&gt;")&lt;501,5,COUNTIF($L$20:L2352,"&lt;&gt;")&lt;601,6,COUNTIF($L$20:L2352,"&lt;&gt;")&lt;701,7,COUNTIF($L$20:L2352,"&lt;&gt;")&lt;801,8,COUNTIF($L$20:L2352,"&lt;&gt;")&lt;901,9,COUNTIF($L$20:L2352,"&lt;&gt;")&lt;1001,10,COUNTIF($L$20:L2352,"&lt;&gt;")&lt;1101,11,COUNTIF($L$20:L2352,"&lt;&gt;")&lt;1201,12,COUNTIF($L$20:L2352,"&lt;&gt;")&lt;1301,13,COUNTIF($L$20:L2352,"&lt;&gt;")&lt;1401,14,COUNTIF($L$20:L2352,"&lt;&gt;")&lt;1501,15,COUNTIF($L$20:L2352,"&lt;&gt;")&lt;1601,16,COUNTIF($L$20:L2352,"&lt;&gt;")&lt;1701,17,COUNTIF($L$20:L2352,"&lt;&gt;")&lt;1801,18,COUNTIF($L$20:L2352,"&lt;&gt;")&lt;1901,19,COUNTIF($L$20:L2352,"&lt;&gt;")&lt;2001,20,COUNTIF($L$20:L2352,"&lt;&gt;")&lt;2101,21,COUNTIF($L$20:L2352,"&lt;&gt;")&lt;2201,22,COUNTIF($L$20:L2352,"&lt;&gt;")&lt;2301,23,COUNTIF($L$20:L2352,"&lt;&gt;")&lt;2401,24,COUNTIF($L$20:L2352,"&lt;&gt;")&lt;2501,25,COUNTIF($L$20:L2352,"&lt;&gt;")&lt;2601,26,COUNTIF($L$20:L2352,"&lt;&gt;")&lt;2701,27,COUNTIF($L$20:L2352,"&lt;&gt;")&lt;2801,28,COUNTIF($L$20:L2352,"&lt;&gt;")&lt;2901,29,COUNTIF($L$20:L2352,"&lt;&gt;")&lt;3001,30),"")</f>
        <v/>
      </c>
      <c r="AM2352" t="str">
        <f t="shared" si="180"/>
        <v/>
      </c>
      <c r="AN2352" t="str">
        <f t="shared" si="184"/>
        <v/>
      </c>
      <c r="AP2352" t="str">
        <f t="shared" si="183"/>
        <v/>
      </c>
      <c r="AQ2352" t="str">
        <f>IF(AO2352="","",COUNTIFS(AM2352:$AM$3019,AO2352))</f>
        <v/>
      </c>
    </row>
    <row r="2353" spans="1:43" x14ac:dyDescent="0.25">
      <c r="A2353" s="6" t="str">
        <f>IF(COUNT($A$20:A2352)&lt;&gt;$B$4,IF(A2352="","",A2352+1),"")</f>
        <v/>
      </c>
      <c r="B2353" s="3"/>
      <c r="C2353" s="3"/>
      <c r="D2353" s="122"/>
      <c r="E2353" s="3"/>
      <c r="F2353" s="3"/>
      <c r="G2353" s="3"/>
      <c r="H2353" s="3"/>
      <c r="I2353" s="120"/>
      <c r="J2353" s="3"/>
      <c r="K2353" s="95" t="str" cm="1">
        <f t="array" ref="K2353">IF(OR($J$14 = "A",$J$14 = "B",$J$14 = "C"),IF(I2353="","",IF(LEN(I2353)&gt;2,_xlfn.IFS(ISNUMBER(SEARCH("_",I2353)),I2353,ISNUMBER(SEARCH(", ",I2353)),SUBSTITUTE(I2353,", ","_"),ISNUMBER(SEARCH("/ ",I2353)),SUBSTITUTE(I2353,"/ ","_"),ISNUMBER(SEARCH(",",I2353)),SUBSTITUTE(I2353,",","_"),ISNUMBER(SEARCH("/",I2353)),SUBSTITUTE(I2353,"/","_"),ISNUMBER(SEARCH("",I2353)),I2353),I2353)),IF(OR($J$14 = "J",$J$14 = "K"),"",IF(D2353="","",IF(LEN(D2353)&gt;2,_xlfn.IFS(ISNUMBER(SEARCH("_",D2353)),D2353,ISNUMBER(SEARCH(", ",D2353)),SUBSTITUTE(D2353,", ","_"),ISNUMBER(SEARCH("/ ",D2353)),SUBSTITUTE(D2353,"/ ","_"),ISNUMBER(SEARCH(",",D2353)),SUBSTITUTE(D2353,",","_"),ISNUMBER(SEARCH("/",D2353)),SUBSTITUTE(D2353,"/","_"),ISNUMBER(SEARCH("",D2353)),D2353),D2353))))</f>
        <v/>
      </c>
      <c r="L2353" s="1"/>
      <c r="M2353" s="1" t="str">
        <f t="shared" si="181"/>
        <v/>
      </c>
      <c r="N2353" s="94" t="str">
        <f>IF($L2353="None","",IF(ISERROR(VLOOKUP($L2353,Info!$B$4:$B$266,1,FALSE)),"",VLOOKUP($L2353,Info!$B$4:$L$266,5,FALSE)))</f>
        <v/>
      </c>
      <c r="O2353" s="94" t="str">
        <f>IF(K2353="","",IF(AND($J$12&lt;&gt;"ABC",N2353="3"),"BAC",IF(N2353="3","ABC",IF($J$12&lt;&gt;"ABC",IF($J$10="Standard",VLOOKUP(K2353,Info!$BE$4:$BF$481,2,FALSE),VLOOKUP(K2353,Info!$BI$4:$BJ$482,2,FALSE)),IF($J$10="Standard",VLOOKUP(K2353,Info!$AG$4:$AH$2994,2,FALSE),VLOOKUP(K2353,Info!$AK$4:$AL$2997,2,FALSE))))))</f>
        <v/>
      </c>
      <c r="P2353" s="94" t="str">
        <f>IF($L2353="None","",IF(ISERROR(VLOOKUP($L2353,Info!$B$4:$B$266,1,FALSE)),"",VLOOKUP($L2353,Info!$B$4:$L$266,3,FALSE)))</f>
        <v/>
      </c>
      <c r="Q2353" s="96" t="str">
        <f>IF($L2353="None","",IF(ISERROR(VLOOKUP($L2353,Info!$B$4:$B$266,1,FALSE)),"",VLOOKUP($L2353,Info!$B$4:$L$266,4,FALSE)))</f>
        <v/>
      </c>
      <c r="R2353" s="1"/>
      <c r="S2353" s="6" t="str">
        <f t="shared" si="182"/>
        <v/>
      </c>
      <c r="T2353" s="6" t="str">
        <f>IF($L2353="None","",IF(ISERROR(VLOOKUP($L2353,Info!$B$4:$B$266,1,FALSE)),"",VLOOKUP($L2353,Info!$B$4:$L$266,11,FALSE)))</f>
        <v/>
      </c>
      <c r="U2353" s="1"/>
      <c r="V2353" s="1"/>
      <c r="W2353" s="1"/>
      <c r="X2353" s="1" t="str">
        <f>IF($L2353="None","",IF(ISERROR(VLOOKUP($L2353,Info!$B$4:$B$266,1,FALSE)),"",IF(OR(W2353="Metallic Liquid Tight",W2353="Non-Metallic Liquid Tight",W2353="LSZH",W2353="Greenfield"),VLOOKUP($L2353,Info!$B$4:$L$266,7,FALSE),"N/A")))</f>
        <v/>
      </c>
      <c r="Y2353" s="1"/>
      <c r="Z2353" s="96" t="str">
        <f>IF($L2353="None","",IF(ISERROR(VLOOKUP($L2353,Info!$B$4:$B$266,1,FALSE)),"",VLOOKUP($L2353,Info!$B$4:$L$266,9,FALSE)))</f>
        <v/>
      </c>
      <c r="AA2353" s="96" t="str">
        <f>IF($L2353="None","",IF(ISERROR(VLOOKUP($L2353,Info!$B$4:$B$266,1,FALSE)),"",VLOOKUP($L2353,Info!$B$4:$L$266,8,FALSE)))</f>
        <v/>
      </c>
      <c r="AB2353" s="96" t="str">
        <f>IF($L2353="None","",IF(ISERROR(VLOOKUP($L2353,Info!$B$4:$B$266,1,FALSE)),"",VLOOKUP($L2353,Info!$B$4:$L$266,10,FALSE)))</f>
        <v/>
      </c>
      <c r="AC2353" s="1" t="str">
        <f>IF(W2353="SO Cable","Black,White",IF(O2353="","",IF(P2353="","",IF($J$12&lt;&gt;"ABC",IF(P2353&lt;="250",VLOOKUP(O2353,Info!$AZ$4:$BB$22,3,FALSE),VLOOKUP(O2353,Info!$AZ$23:$BB$39,3,FALSE)),IF(P2353&lt;="250",VLOOKUP(O2353,Info!$AO$4:$AQ$22,3,FALSE),VLOOKUP(O2353,Info!$AO$23:$AP$39,3,FALSE))))))</f>
        <v/>
      </c>
      <c r="AD2353" s="1"/>
      <c r="AE2353" s="1" t="str">
        <f>IF($L2353="None","",IF(ISERROR(VLOOKUP($L2353,Info!$B$4:$B$266,1,FALSE)),"",VLOOKUP($L2353,Info!$B$4:$L$266,4,FALSE)))</f>
        <v/>
      </c>
      <c r="AF2353" s="1" t="str">
        <f>IF($L2353="None","",IF(ISERROR(VLOOKUP($L2353,Info!$B$4:$B$266,1,FALSE)),"",VLOOKUP($L2353,Info!$B$4:$L$266,6,FALSE)))</f>
        <v/>
      </c>
      <c r="AG2353" s="1"/>
      <c r="AH2353" s="33" t="str" cm="1">
        <f t="array" ref="AH2353">IF(AND(L2353&lt;&gt;"",O2353&lt;&gt;"",R2353:S2353&lt;&gt;"",W2353:X2353&lt;&gt;"",Z2353:AA2353&lt;&gt;"",AC2353&lt;&gt;""),"Good","Bad")</f>
        <v>Bad</v>
      </c>
      <c r="AL2353" t="str" cm="1">
        <f t="array" ref="AL2353">IF(R2353&gt;0,_xlfn.IFS(COUNTIF($L$20:L2353,"&lt;&gt;")&lt;101,1,COUNTIF($L$20:L2353,"&lt;&gt;")&lt;201,2,COUNTIF($L$20:L2353,"&lt;&gt;")&lt;301,3,COUNTIF($L$20:L2353,"&lt;&gt;")&lt;401,4,COUNTIF($L$20:L2353,"&lt;&gt;")&lt;501,5,COUNTIF($L$20:L2353,"&lt;&gt;")&lt;601,6,COUNTIF($L$20:L2353,"&lt;&gt;")&lt;701,7,COUNTIF($L$20:L2353,"&lt;&gt;")&lt;801,8,COUNTIF($L$20:L2353,"&lt;&gt;")&lt;901,9,COUNTIF($L$20:L2353,"&lt;&gt;")&lt;1001,10,COUNTIF($L$20:L2353,"&lt;&gt;")&lt;1101,11,COUNTIF($L$20:L2353,"&lt;&gt;")&lt;1201,12,COUNTIF($L$20:L2353,"&lt;&gt;")&lt;1301,13,COUNTIF($L$20:L2353,"&lt;&gt;")&lt;1401,14,COUNTIF($L$20:L2353,"&lt;&gt;")&lt;1501,15,COUNTIF($L$20:L2353,"&lt;&gt;")&lt;1601,16,COUNTIF($L$20:L2353,"&lt;&gt;")&lt;1701,17,COUNTIF($L$20:L2353,"&lt;&gt;")&lt;1801,18,COUNTIF($L$20:L2353,"&lt;&gt;")&lt;1901,19,COUNTIF($L$20:L2353,"&lt;&gt;")&lt;2001,20,COUNTIF($L$20:L2353,"&lt;&gt;")&lt;2101,21,COUNTIF($L$20:L2353,"&lt;&gt;")&lt;2201,22,COUNTIF($L$20:L2353,"&lt;&gt;")&lt;2301,23,COUNTIF($L$20:L2353,"&lt;&gt;")&lt;2401,24,COUNTIF($L$20:L2353,"&lt;&gt;")&lt;2501,25,COUNTIF($L$20:L2353,"&lt;&gt;")&lt;2601,26,COUNTIF($L$20:L2353,"&lt;&gt;")&lt;2701,27,COUNTIF($L$20:L2353,"&lt;&gt;")&lt;2801,28,COUNTIF($L$20:L2353,"&lt;&gt;")&lt;2901,29,COUNTIF($L$20:L2353,"&lt;&gt;")&lt;3001,30),"")</f>
        <v/>
      </c>
      <c r="AM2353" t="str">
        <f t="shared" si="180"/>
        <v/>
      </c>
      <c r="AN2353" t="str">
        <f t="shared" si="184"/>
        <v/>
      </c>
      <c r="AP2353" t="str">
        <f t="shared" si="183"/>
        <v/>
      </c>
      <c r="AQ2353" t="str">
        <f>IF(AO2353="","",COUNTIFS(AM2353:$AM$3019,AO2353))</f>
        <v/>
      </c>
    </row>
    <row r="2354" spans="1:43" x14ac:dyDescent="0.25">
      <c r="A2354" s="6" t="str">
        <f>IF(COUNT($A$20:A2353)&lt;&gt;$B$4,IF(A2353="","",A2353+1),"")</f>
        <v/>
      </c>
      <c r="B2354" s="3"/>
      <c r="C2354" s="3"/>
      <c r="D2354" s="122"/>
      <c r="E2354" s="3"/>
      <c r="F2354" s="3"/>
      <c r="G2354" s="3"/>
      <c r="H2354" s="3"/>
      <c r="I2354" s="120"/>
      <c r="J2354" s="3"/>
      <c r="K2354" s="95" t="str" cm="1">
        <f t="array" ref="K2354">IF(OR($J$14 = "A",$J$14 = "B",$J$14 = "C"),IF(I2354="","",IF(LEN(I2354)&gt;2,_xlfn.IFS(ISNUMBER(SEARCH("_",I2354)),I2354,ISNUMBER(SEARCH(", ",I2354)),SUBSTITUTE(I2354,", ","_"),ISNUMBER(SEARCH("/ ",I2354)),SUBSTITUTE(I2354,"/ ","_"),ISNUMBER(SEARCH(",",I2354)),SUBSTITUTE(I2354,",","_"),ISNUMBER(SEARCH("/",I2354)),SUBSTITUTE(I2354,"/","_"),ISNUMBER(SEARCH("",I2354)),I2354),I2354)),IF(OR($J$14 = "J",$J$14 = "K"),"",IF(D2354="","",IF(LEN(D2354)&gt;2,_xlfn.IFS(ISNUMBER(SEARCH("_",D2354)),D2354,ISNUMBER(SEARCH(", ",D2354)),SUBSTITUTE(D2354,", ","_"),ISNUMBER(SEARCH("/ ",D2354)),SUBSTITUTE(D2354,"/ ","_"),ISNUMBER(SEARCH(",",D2354)),SUBSTITUTE(D2354,",","_"),ISNUMBER(SEARCH("/",D2354)),SUBSTITUTE(D2354,"/","_"),ISNUMBER(SEARCH("",D2354)),D2354),D2354))))</f>
        <v/>
      </c>
      <c r="L2354" s="1"/>
      <c r="M2354" s="1" t="str">
        <f t="shared" si="181"/>
        <v/>
      </c>
      <c r="N2354" s="94" t="str">
        <f>IF($L2354="None","",IF(ISERROR(VLOOKUP($L2354,Info!$B$4:$B$266,1,FALSE)),"",VLOOKUP($L2354,Info!$B$4:$L$266,5,FALSE)))</f>
        <v/>
      </c>
      <c r="O2354" s="94" t="str">
        <f>IF(K2354="","",IF(AND($J$12&lt;&gt;"ABC",N2354="3"),"BAC",IF(N2354="3","ABC",IF($J$12&lt;&gt;"ABC",IF($J$10="Standard",VLOOKUP(K2354,Info!$BE$4:$BF$481,2,FALSE),VLOOKUP(K2354,Info!$BI$4:$BJ$482,2,FALSE)),IF($J$10="Standard",VLOOKUP(K2354,Info!$AG$4:$AH$2994,2,FALSE),VLOOKUP(K2354,Info!$AK$4:$AL$2997,2,FALSE))))))</f>
        <v/>
      </c>
      <c r="P2354" s="94" t="str">
        <f>IF($L2354="None","",IF(ISERROR(VLOOKUP($L2354,Info!$B$4:$B$266,1,FALSE)),"",VLOOKUP($L2354,Info!$B$4:$L$266,3,FALSE)))</f>
        <v/>
      </c>
      <c r="Q2354" s="96" t="str">
        <f>IF($L2354="None","",IF(ISERROR(VLOOKUP($L2354,Info!$B$4:$B$266,1,FALSE)),"",VLOOKUP($L2354,Info!$B$4:$L$266,4,FALSE)))</f>
        <v/>
      </c>
      <c r="R2354" s="1"/>
      <c r="S2354" s="6" t="str">
        <f t="shared" si="182"/>
        <v/>
      </c>
      <c r="T2354" s="6" t="str">
        <f>IF($L2354="None","",IF(ISERROR(VLOOKUP($L2354,Info!$B$4:$B$266,1,FALSE)),"",VLOOKUP($L2354,Info!$B$4:$L$266,11,FALSE)))</f>
        <v/>
      </c>
      <c r="U2354" s="1"/>
      <c r="V2354" s="1"/>
      <c r="W2354" s="1"/>
      <c r="X2354" s="1" t="str">
        <f>IF($L2354="None","",IF(ISERROR(VLOOKUP($L2354,Info!$B$4:$B$266,1,FALSE)),"",IF(OR(W2354="Metallic Liquid Tight",W2354="Non-Metallic Liquid Tight",W2354="LSZH",W2354="Greenfield"),VLOOKUP($L2354,Info!$B$4:$L$266,7,FALSE),"N/A")))</f>
        <v/>
      </c>
      <c r="Y2354" s="1"/>
      <c r="Z2354" s="96" t="str">
        <f>IF($L2354="None","",IF(ISERROR(VLOOKUP($L2354,Info!$B$4:$B$266,1,FALSE)),"",VLOOKUP($L2354,Info!$B$4:$L$266,9,FALSE)))</f>
        <v/>
      </c>
      <c r="AA2354" s="96" t="str">
        <f>IF($L2354="None","",IF(ISERROR(VLOOKUP($L2354,Info!$B$4:$B$266,1,FALSE)),"",VLOOKUP($L2354,Info!$B$4:$L$266,8,FALSE)))</f>
        <v/>
      </c>
      <c r="AB2354" s="96" t="str">
        <f>IF($L2354="None","",IF(ISERROR(VLOOKUP($L2354,Info!$B$4:$B$266,1,FALSE)),"",VLOOKUP($L2354,Info!$B$4:$L$266,10,FALSE)))</f>
        <v/>
      </c>
      <c r="AC2354" s="1" t="str">
        <f>IF(W2354="SO Cable","Black,White",IF(O2354="","",IF(P2354="","",IF($J$12&lt;&gt;"ABC",IF(P2354&lt;="250",VLOOKUP(O2354,Info!$AZ$4:$BB$22,3,FALSE),VLOOKUP(O2354,Info!$AZ$23:$BB$39,3,FALSE)),IF(P2354&lt;="250",VLOOKUP(O2354,Info!$AO$4:$AQ$22,3,FALSE),VLOOKUP(O2354,Info!$AO$23:$AP$39,3,FALSE))))))</f>
        <v/>
      </c>
      <c r="AD2354" s="1"/>
      <c r="AE2354" s="1" t="str">
        <f>IF($L2354="None","",IF(ISERROR(VLOOKUP($L2354,Info!$B$4:$B$266,1,FALSE)),"",VLOOKUP($L2354,Info!$B$4:$L$266,4,FALSE)))</f>
        <v/>
      </c>
      <c r="AF2354" s="1" t="str">
        <f>IF($L2354="None","",IF(ISERROR(VLOOKUP($L2354,Info!$B$4:$B$266,1,FALSE)),"",VLOOKUP($L2354,Info!$B$4:$L$266,6,FALSE)))</f>
        <v/>
      </c>
      <c r="AG2354" s="1"/>
      <c r="AH2354" s="33" t="str" cm="1">
        <f t="array" ref="AH2354">IF(AND(L2354&lt;&gt;"",O2354&lt;&gt;"",R2354:S2354&lt;&gt;"",W2354:X2354&lt;&gt;"",Z2354:AA2354&lt;&gt;"",AC2354&lt;&gt;""),"Good","Bad")</f>
        <v>Bad</v>
      </c>
      <c r="AL2354" t="str" cm="1">
        <f t="array" ref="AL2354">IF(R2354&gt;0,_xlfn.IFS(COUNTIF($L$20:L2354,"&lt;&gt;")&lt;101,1,COUNTIF($L$20:L2354,"&lt;&gt;")&lt;201,2,COUNTIF($L$20:L2354,"&lt;&gt;")&lt;301,3,COUNTIF($L$20:L2354,"&lt;&gt;")&lt;401,4,COUNTIF($L$20:L2354,"&lt;&gt;")&lt;501,5,COUNTIF($L$20:L2354,"&lt;&gt;")&lt;601,6,COUNTIF($L$20:L2354,"&lt;&gt;")&lt;701,7,COUNTIF($L$20:L2354,"&lt;&gt;")&lt;801,8,COUNTIF($L$20:L2354,"&lt;&gt;")&lt;901,9,COUNTIF($L$20:L2354,"&lt;&gt;")&lt;1001,10,COUNTIF($L$20:L2354,"&lt;&gt;")&lt;1101,11,COUNTIF($L$20:L2354,"&lt;&gt;")&lt;1201,12,COUNTIF($L$20:L2354,"&lt;&gt;")&lt;1301,13,COUNTIF($L$20:L2354,"&lt;&gt;")&lt;1401,14,COUNTIF($L$20:L2354,"&lt;&gt;")&lt;1501,15,COUNTIF($L$20:L2354,"&lt;&gt;")&lt;1601,16,COUNTIF($L$20:L2354,"&lt;&gt;")&lt;1701,17,COUNTIF($L$20:L2354,"&lt;&gt;")&lt;1801,18,COUNTIF($L$20:L2354,"&lt;&gt;")&lt;1901,19,COUNTIF($L$20:L2354,"&lt;&gt;")&lt;2001,20,COUNTIF($L$20:L2354,"&lt;&gt;")&lt;2101,21,COUNTIF($L$20:L2354,"&lt;&gt;")&lt;2201,22,COUNTIF($L$20:L2354,"&lt;&gt;")&lt;2301,23,COUNTIF($L$20:L2354,"&lt;&gt;")&lt;2401,24,COUNTIF($L$20:L2354,"&lt;&gt;")&lt;2501,25,COUNTIF($L$20:L2354,"&lt;&gt;")&lt;2601,26,COUNTIF($L$20:L2354,"&lt;&gt;")&lt;2701,27,COUNTIF($L$20:L2354,"&lt;&gt;")&lt;2801,28,COUNTIF($L$20:L2354,"&lt;&gt;")&lt;2901,29,COUNTIF($L$20:L2354,"&lt;&gt;")&lt;3001,30),"")</f>
        <v/>
      </c>
      <c r="AM2354" t="str">
        <f t="shared" si="180"/>
        <v/>
      </c>
      <c r="AN2354" t="str">
        <f t="shared" si="184"/>
        <v/>
      </c>
      <c r="AP2354" t="str">
        <f t="shared" si="183"/>
        <v/>
      </c>
      <c r="AQ2354" t="str">
        <f>IF(AO2354="","",COUNTIFS(AM2354:$AM$3019,AO2354))</f>
        <v/>
      </c>
    </row>
    <row r="2355" spans="1:43" x14ac:dyDescent="0.25">
      <c r="A2355" s="6" t="str">
        <f>IF(COUNT($A$20:A2354)&lt;&gt;$B$4,IF(A2354="","",A2354+1),"")</f>
        <v/>
      </c>
      <c r="B2355" s="3"/>
      <c r="C2355" s="3"/>
      <c r="D2355" s="122"/>
      <c r="E2355" s="3"/>
      <c r="F2355" s="3"/>
      <c r="G2355" s="3"/>
      <c r="H2355" s="3"/>
      <c r="I2355" s="120"/>
      <c r="J2355" s="3"/>
      <c r="K2355" s="95" t="str" cm="1">
        <f t="array" ref="K2355">IF(OR($J$14 = "A",$J$14 = "B",$J$14 = "C"),IF(I2355="","",IF(LEN(I2355)&gt;2,_xlfn.IFS(ISNUMBER(SEARCH("_",I2355)),I2355,ISNUMBER(SEARCH(", ",I2355)),SUBSTITUTE(I2355,", ","_"),ISNUMBER(SEARCH("/ ",I2355)),SUBSTITUTE(I2355,"/ ","_"),ISNUMBER(SEARCH(",",I2355)),SUBSTITUTE(I2355,",","_"),ISNUMBER(SEARCH("/",I2355)),SUBSTITUTE(I2355,"/","_"),ISNUMBER(SEARCH("",I2355)),I2355),I2355)),IF(OR($J$14 = "J",$J$14 = "K"),"",IF(D2355="","",IF(LEN(D2355)&gt;2,_xlfn.IFS(ISNUMBER(SEARCH("_",D2355)),D2355,ISNUMBER(SEARCH(", ",D2355)),SUBSTITUTE(D2355,", ","_"),ISNUMBER(SEARCH("/ ",D2355)),SUBSTITUTE(D2355,"/ ","_"),ISNUMBER(SEARCH(",",D2355)),SUBSTITUTE(D2355,",","_"),ISNUMBER(SEARCH("/",D2355)),SUBSTITUTE(D2355,"/","_"),ISNUMBER(SEARCH("",D2355)),D2355),D2355))))</f>
        <v/>
      </c>
      <c r="L2355" s="1"/>
      <c r="M2355" s="1" t="str">
        <f t="shared" si="181"/>
        <v/>
      </c>
      <c r="N2355" s="94" t="str">
        <f>IF($L2355="None","",IF(ISERROR(VLOOKUP($L2355,Info!$B$4:$B$266,1,FALSE)),"",VLOOKUP($L2355,Info!$B$4:$L$266,5,FALSE)))</f>
        <v/>
      </c>
      <c r="O2355" s="94" t="str">
        <f>IF(K2355="","",IF(AND($J$12&lt;&gt;"ABC",N2355="3"),"BAC",IF(N2355="3","ABC",IF($J$12&lt;&gt;"ABC",IF($J$10="Standard",VLOOKUP(K2355,Info!$BE$4:$BF$481,2,FALSE),VLOOKUP(K2355,Info!$BI$4:$BJ$482,2,FALSE)),IF($J$10="Standard",VLOOKUP(K2355,Info!$AG$4:$AH$2994,2,FALSE),VLOOKUP(K2355,Info!$AK$4:$AL$2997,2,FALSE))))))</f>
        <v/>
      </c>
      <c r="P2355" s="94" t="str">
        <f>IF($L2355="None","",IF(ISERROR(VLOOKUP($L2355,Info!$B$4:$B$266,1,FALSE)),"",VLOOKUP($L2355,Info!$B$4:$L$266,3,FALSE)))</f>
        <v/>
      </c>
      <c r="Q2355" s="96" t="str">
        <f>IF($L2355="None","",IF(ISERROR(VLOOKUP($L2355,Info!$B$4:$B$266,1,FALSE)),"",VLOOKUP($L2355,Info!$B$4:$L$266,4,FALSE)))</f>
        <v/>
      </c>
      <c r="R2355" s="1"/>
      <c r="S2355" s="6" t="str">
        <f t="shared" si="182"/>
        <v/>
      </c>
      <c r="T2355" s="6" t="str">
        <f>IF($L2355="None","",IF(ISERROR(VLOOKUP($L2355,Info!$B$4:$B$266,1,FALSE)),"",VLOOKUP($L2355,Info!$B$4:$L$266,11,FALSE)))</f>
        <v/>
      </c>
      <c r="U2355" s="1"/>
      <c r="V2355" s="1"/>
      <c r="W2355" s="1"/>
      <c r="X2355" s="1" t="str">
        <f>IF($L2355="None","",IF(ISERROR(VLOOKUP($L2355,Info!$B$4:$B$266,1,FALSE)),"",IF(OR(W2355="Metallic Liquid Tight",W2355="Non-Metallic Liquid Tight",W2355="LSZH",W2355="Greenfield"),VLOOKUP($L2355,Info!$B$4:$L$266,7,FALSE),"N/A")))</f>
        <v/>
      </c>
      <c r="Y2355" s="1"/>
      <c r="Z2355" s="96" t="str">
        <f>IF($L2355="None","",IF(ISERROR(VLOOKUP($L2355,Info!$B$4:$B$266,1,FALSE)),"",VLOOKUP($L2355,Info!$B$4:$L$266,9,FALSE)))</f>
        <v/>
      </c>
      <c r="AA2355" s="96" t="str">
        <f>IF($L2355="None","",IF(ISERROR(VLOOKUP($L2355,Info!$B$4:$B$266,1,FALSE)),"",VLOOKUP($L2355,Info!$B$4:$L$266,8,FALSE)))</f>
        <v/>
      </c>
      <c r="AB2355" s="96" t="str">
        <f>IF($L2355="None","",IF(ISERROR(VLOOKUP($L2355,Info!$B$4:$B$266,1,FALSE)),"",VLOOKUP($L2355,Info!$B$4:$L$266,10,FALSE)))</f>
        <v/>
      </c>
      <c r="AC2355" s="1" t="str">
        <f>IF(W2355="SO Cable","Black,White",IF(O2355="","",IF(P2355="","",IF($J$12&lt;&gt;"ABC",IF(P2355&lt;="250",VLOOKUP(O2355,Info!$AZ$4:$BB$22,3,FALSE),VLOOKUP(O2355,Info!$AZ$23:$BB$39,3,FALSE)),IF(P2355&lt;="250",VLOOKUP(O2355,Info!$AO$4:$AQ$22,3,FALSE),VLOOKUP(O2355,Info!$AO$23:$AP$39,3,FALSE))))))</f>
        <v/>
      </c>
      <c r="AD2355" s="1"/>
      <c r="AE2355" s="1" t="str">
        <f>IF($L2355="None","",IF(ISERROR(VLOOKUP($L2355,Info!$B$4:$B$266,1,FALSE)),"",VLOOKUP($L2355,Info!$B$4:$L$266,4,FALSE)))</f>
        <v/>
      </c>
      <c r="AF2355" s="1" t="str">
        <f>IF($L2355="None","",IF(ISERROR(VLOOKUP($L2355,Info!$B$4:$B$266,1,FALSE)),"",VLOOKUP($L2355,Info!$B$4:$L$266,6,FALSE)))</f>
        <v/>
      </c>
      <c r="AG2355" s="1"/>
      <c r="AH2355" s="33" t="str" cm="1">
        <f t="array" ref="AH2355">IF(AND(L2355&lt;&gt;"",O2355&lt;&gt;"",R2355:S2355&lt;&gt;"",W2355:X2355&lt;&gt;"",Z2355:AA2355&lt;&gt;"",AC2355&lt;&gt;""),"Good","Bad")</f>
        <v>Bad</v>
      </c>
      <c r="AL2355" t="str" cm="1">
        <f t="array" ref="AL2355">IF(R2355&gt;0,_xlfn.IFS(COUNTIF($L$20:L2355,"&lt;&gt;")&lt;101,1,COUNTIF($L$20:L2355,"&lt;&gt;")&lt;201,2,COUNTIF($L$20:L2355,"&lt;&gt;")&lt;301,3,COUNTIF($L$20:L2355,"&lt;&gt;")&lt;401,4,COUNTIF($L$20:L2355,"&lt;&gt;")&lt;501,5,COUNTIF($L$20:L2355,"&lt;&gt;")&lt;601,6,COUNTIF($L$20:L2355,"&lt;&gt;")&lt;701,7,COUNTIF($L$20:L2355,"&lt;&gt;")&lt;801,8,COUNTIF($L$20:L2355,"&lt;&gt;")&lt;901,9,COUNTIF($L$20:L2355,"&lt;&gt;")&lt;1001,10,COUNTIF($L$20:L2355,"&lt;&gt;")&lt;1101,11,COUNTIF($L$20:L2355,"&lt;&gt;")&lt;1201,12,COUNTIF($L$20:L2355,"&lt;&gt;")&lt;1301,13,COUNTIF($L$20:L2355,"&lt;&gt;")&lt;1401,14,COUNTIF($L$20:L2355,"&lt;&gt;")&lt;1501,15,COUNTIF($L$20:L2355,"&lt;&gt;")&lt;1601,16,COUNTIF($L$20:L2355,"&lt;&gt;")&lt;1701,17,COUNTIF($L$20:L2355,"&lt;&gt;")&lt;1801,18,COUNTIF($L$20:L2355,"&lt;&gt;")&lt;1901,19,COUNTIF($L$20:L2355,"&lt;&gt;")&lt;2001,20,COUNTIF($L$20:L2355,"&lt;&gt;")&lt;2101,21,COUNTIF($L$20:L2355,"&lt;&gt;")&lt;2201,22,COUNTIF($L$20:L2355,"&lt;&gt;")&lt;2301,23,COUNTIF($L$20:L2355,"&lt;&gt;")&lt;2401,24,COUNTIF($L$20:L2355,"&lt;&gt;")&lt;2501,25,COUNTIF($L$20:L2355,"&lt;&gt;")&lt;2601,26,COUNTIF($L$20:L2355,"&lt;&gt;")&lt;2701,27,COUNTIF($L$20:L2355,"&lt;&gt;")&lt;2801,28,COUNTIF($L$20:L2355,"&lt;&gt;")&lt;2901,29,COUNTIF($L$20:L2355,"&lt;&gt;")&lt;3001,30),"")</f>
        <v/>
      </c>
      <c r="AM2355" t="str">
        <f t="shared" si="180"/>
        <v/>
      </c>
      <c r="AN2355" t="str">
        <f t="shared" si="184"/>
        <v/>
      </c>
      <c r="AP2355" t="str">
        <f t="shared" si="183"/>
        <v/>
      </c>
      <c r="AQ2355" t="str">
        <f>IF(AO2355="","",COUNTIFS(AM2355:$AM$3019,AO2355))</f>
        <v/>
      </c>
    </row>
    <row r="2356" spans="1:43" x14ac:dyDescent="0.25">
      <c r="A2356" s="6" t="str">
        <f>IF(COUNT($A$20:A2355)&lt;&gt;$B$4,IF(A2355="","",A2355+1),"")</f>
        <v/>
      </c>
      <c r="B2356" s="3"/>
      <c r="C2356" s="3"/>
      <c r="D2356" s="122"/>
      <c r="E2356" s="3"/>
      <c r="F2356" s="3"/>
      <c r="G2356" s="3"/>
      <c r="H2356" s="3"/>
      <c r="I2356" s="120"/>
      <c r="J2356" s="3"/>
      <c r="K2356" s="95" t="str" cm="1">
        <f t="array" ref="K2356">IF(OR($J$14 = "A",$J$14 = "B",$J$14 = "C"),IF(I2356="","",IF(LEN(I2356)&gt;2,_xlfn.IFS(ISNUMBER(SEARCH("_",I2356)),I2356,ISNUMBER(SEARCH(", ",I2356)),SUBSTITUTE(I2356,", ","_"),ISNUMBER(SEARCH("/ ",I2356)),SUBSTITUTE(I2356,"/ ","_"),ISNUMBER(SEARCH(",",I2356)),SUBSTITUTE(I2356,",","_"),ISNUMBER(SEARCH("/",I2356)),SUBSTITUTE(I2356,"/","_"),ISNUMBER(SEARCH("",I2356)),I2356),I2356)),IF(OR($J$14 = "J",$J$14 = "K"),"",IF(D2356="","",IF(LEN(D2356)&gt;2,_xlfn.IFS(ISNUMBER(SEARCH("_",D2356)),D2356,ISNUMBER(SEARCH(", ",D2356)),SUBSTITUTE(D2356,", ","_"),ISNUMBER(SEARCH("/ ",D2356)),SUBSTITUTE(D2356,"/ ","_"),ISNUMBER(SEARCH(",",D2356)),SUBSTITUTE(D2356,",","_"),ISNUMBER(SEARCH("/",D2356)),SUBSTITUTE(D2356,"/","_"),ISNUMBER(SEARCH("",D2356)),D2356),D2356))))</f>
        <v/>
      </c>
      <c r="L2356" s="1"/>
      <c r="M2356" s="1" t="str">
        <f t="shared" si="181"/>
        <v/>
      </c>
      <c r="N2356" s="94" t="str">
        <f>IF($L2356="None","",IF(ISERROR(VLOOKUP($L2356,Info!$B$4:$B$266,1,FALSE)),"",VLOOKUP($L2356,Info!$B$4:$L$266,5,FALSE)))</f>
        <v/>
      </c>
      <c r="O2356" s="94" t="str">
        <f>IF(K2356="","",IF(AND($J$12&lt;&gt;"ABC",N2356="3"),"BAC",IF(N2356="3","ABC",IF($J$12&lt;&gt;"ABC",IF($J$10="Standard",VLOOKUP(K2356,Info!$BE$4:$BF$481,2,FALSE),VLOOKUP(K2356,Info!$BI$4:$BJ$482,2,FALSE)),IF($J$10="Standard",VLOOKUP(K2356,Info!$AG$4:$AH$2994,2,FALSE),VLOOKUP(K2356,Info!$AK$4:$AL$2997,2,FALSE))))))</f>
        <v/>
      </c>
      <c r="P2356" s="94" t="str">
        <f>IF($L2356="None","",IF(ISERROR(VLOOKUP($L2356,Info!$B$4:$B$266,1,FALSE)),"",VLOOKUP($L2356,Info!$B$4:$L$266,3,FALSE)))</f>
        <v/>
      </c>
      <c r="Q2356" s="96" t="str">
        <f>IF($L2356="None","",IF(ISERROR(VLOOKUP($L2356,Info!$B$4:$B$266,1,FALSE)),"",VLOOKUP($L2356,Info!$B$4:$L$266,4,FALSE)))</f>
        <v/>
      </c>
      <c r="R2356" s="1"/>
      <c r="S2356" s="6" t="str">
        <f t="shared" si="182"/>
        <v/>
      </c>
      <c r="T2356" s="6" t="str">
        <f>IF($L2356="None","",IF(ISERROR(VLOOKUP($L2356,Info!$B$4:$B$266,1,FALSE)),"",VLOOKUP($L2356,Info!$B$4:$L$266,11,FALSE)))</f>
        <v/>
      </c>
      <c r="U2356" s="1"/>
      <c r="V2356" s="1"/>
      <c r="W2356" s="1"/>
      <c r="X2356" s="1" t="str">
        <f>IF($L2356="None","",IF(ISERROR(VLOOKUP($L2356,Info!$B$4:$B$266,1,FALSE)),"",IF(OR(W2356="Metallic Liquid Tight",W2356="Non-Metallic Liquid Tight",W2356="LSZH",W2356="Greenfield"),VLOOKUP($L2356,Info!$B$4:$L$266,7,FALSE),"N/A")))</f>
        <v/>
      </c>
      <c r="Y2356" s="1"/>
      <c r="Z2356" s="96" t="str">
        <f>IF($L2356="None","",IF(ISERROR(VLOOKUP($L2356,Info!$B$4:$B$266,1,FALSE)),"",VLOOKUP($L2356,Info!$B$4:$L$266,9,FALSE)))</f>
        <v/>
      </c>
      <c r="AA2356" s="96" t="str">
        <f>IF($L2356="None","",IF(ISERROR(VLOOKUP($L2356,Info!$B$4:$B$266,1,FALSE)),"",VLOOKUP($L2356,Info!$B$4:$L$266,8,FALSE)))</f>
        <v/>
      </c>
      <c r="AB2356" s="96" t="str">
        <f>IF($L2356="None","",IF(ISERROR(VLOOKUP($L2356,Info!$B$4:$B$266,1,FALSE)),"",VLOOKUP($L2356,Info!$B$4:$L$266,10,FALSE)))</f>
        <v/>
      </c>
      <c r="AC2356" s="1" t="str">
        <f>IF(W2356="SO Cable","Black,White",IF(O2356="","",IF(P2356="","",IF($J$12&lt;&gt;"ABC",IF(P2356&lt;="250",VLOOKUP(O2356,Info!$AZ$4:$BB$22,3,FALSE),VLOOKUP(O2356,Info!$AZ$23:$BB$39,3,FALSE)),IF(P2356&lt;="250",VLOOKUP(O2356,Info!$AO$4:$AQ$22,3,FALSE),VLOOKUP(O2356,Info!$AO$23:$AP$39,3,FALSE))))))</f>
        <v/>
      </c>
      <c r="AD2356" s="1"/>
      <c r="AE2356" s="1" t="str">
        <f>IF($L2356="None","",IF(ISERROR(VLOOKUP($L2356,Info!$B$4:$B$266,1,FALSE)),"",VLOOKUP($L2356,Info!$B$4:$L$266,4,FALSE)))</f>
        <v/>
      </c>
      <c r="AF2356" s="1" t="str">
        <f>IF($L2356="None","",IF(ISERROR(VLOOKUP($L2356,Info!$B$4:$B$266,1,FALSE)),"",VLOOKUP($L2356,Info!$B$4:$L$266,6,FALSE)))</f>
        <v/>
      </c>
      <c r="AG2356" s="1"/>
      <c r="AH2356" s="33" t="str" cm="1">
        <f t="array" ref="AH2356">IF(AND(L2356&lt;&gt;"",O2356&lt;&gt;"",R2356:S2356&lt;&gt;"",W2356:X2356&lt;&gt;"",Z2356:AA2356&lt;&gt;"",AC2356&lt;&gt;""),"Good","Bad")</f>
        <v>Bad</v>
      </c>
      <c r="AL2356" t="str" cm="1">
        <f t="array" ref="AL2356">IF(R2356&gt;0,_xlfn.IFS(COUNTIF($L$20:L2356,"&lt;&gt;")&lt;101,1,COUNTIF($L$20:L2356,"&lt;&gt;")&lt;201,2,COUNTIF($L$20:L2356,"&lt;&gt;")&lt;301,3,COUNTIF($L$20:L2356,"&lt;&gt;")&lt;401,4,COUNTIF($L$20:L2356,"&lt;&gt;")&lt;501,5,COUNTIF($L$20:L2356,"&lt;&gt;")&lt;601,6,COUNTIF($L$20:L2356,"&lt;&gt;")&lt;701,7,COUNTIF($L$20:L2356,"&lt;&gt;")&lt;801,8,COUNTIF($L$20:L2356,"&lt;&gt;")&lt;901,9,COUNTIF($L$20:L2356,"&lt;&gt;")&lt;1001,10,COUNTIF($L$20:L2356,"&lt;&gt;")&lt;1101,11,COUNTIF($L$20:L2356,"&lt;&gt;")&lt;1201,12,COUNTIF($L$20:L2356,"&lt;&gt;")&lt;1301,13,COUNTIF($L$20:L2356,"&lt;&gt;")&lt;1401,14,COUNTIF($L$20:L2356,"&lt;&gt;")&lt;1501,15,COUNTIF($L$20:L2356,"&lt;&gt;")&lt;1601,16,COUNTIF($L$20:L2356,"&lt;&gt;")&lt;1701,17,COUNTIF($L$20:L2356,"&lt;&gt;")&lt;1801,18,COUNTIF($L$20:L2356,"&lt;&gt;")&lt;1901,19,COUNTIF($L$20:L2356,"&lt;&gt;")&lt;2001,20,COUNTIF($L$20:L2356,"&lt;&gt;")&lt;2101,21,COUNTIF($L$20:L2356,"&lt;&gt;")&lt;2201,22,COUNTIF($L$20:L2356,"&lt;&gt;")&lt;2301,23,COUNTIF($L$20:L2356,"&lt;&gt;")&lt;2401,24,COUNTIF($L$20:L2356,"&lt;&gt;")&lt;2501,25,COUNTIF($L$20:L2356,"&lt;&gt;")&lt;2601,26,COUNTIF($L$20:L2356,"&lt;&gt;")&lt;2701,27,COUNTIF($L$20:L2356,"&lt;&gt;")&lt;2801,28,COUNTIF($L$20:L2356,"&lt;&gt;")&lt;2901,29,COUNTIF($L$20:L2356,"&lt;&gt;")&lt;3001,30),"")</f>
        <v/>
      </c>
      <c r="AM2356" t="str">
        <f t="shared" si="180"/>
        <v/>
      </c>
      <c r="AN2356" t="str">
        <f t="shared" si="184"/>
        <v/>
      </c>
      <c r="AP2356" t="str">
        <f t="shared" si="183"/>
        <v/>
      </c>
      <c r="AQ2356" t="str">
        <f>IF(AO2356="","",COUNTIFS(AM2356:$AM$3019,AO2356))</f>
        <v/>
      </c>
    </row>
    <row r="2357" spans="1:43" x14ac:dyDescent="0.25">
      <c r="A2357" s="6" t="str">
        <f>IF(COUNT($A$20:A2356)&lt;&gt;$B$4,IF(A2356="","",A2356+1),"")</f>
        <v/>
      </c>
      <c r="B2357" s="3"/>
      <c r="C2357" s="3"/>
      <c r="D2357" s="122"/>
      <c r="E2357" s="3"/>
      <c r="F2357" s="3"/>
      <c r="G2357" s="3"/>
      <c r="H2357" s="3"/>
      <c r="I2357" s="120"/>
      <c r="J2357" s="3"/>
      <c r="K2357" s="95" t="str" cm="1">
        <f t="array" ref="K2357">IF(OR($J$14 = "A",$J$14 = "B",$J$14 = "C"),IF(I2357="","",IF(LEN(I2357)&gt;2,_xlfn.IFS(ISNUMBER(SEARCH("_",I2357)),I2357,ISNUMBER(SEARCH(", ",I2357)),SUBSTITUTE(I2357,", ","_"),ISNUMBER(SEARCH("/ ",I2357)),SUBSTITUTE(I2357,"/ ","_"),ISNUMBER(SEARCH(",",I2357)),SUBSTITUTE(I2357,",","_"),ISNUMBER(SEARCH("/",I2357)),SUBSTITUTE(I2357,"/","_"),ISNUMBER(SEARCH("",I2357)),I2357),I2357)),IF(OR($J$14 = "J",$J$14 = "K"),"",IF(D2357="","",IF(LEN(D2357)&gt;2,_xlfn.IFS(ISNUMBER(SEARCH("_",D2357)),D2357,ISNUMBER(SEARCH(", ",D2357)),SUBSTITUTE(D2357,", ","_"),ISNUMBER(SEARCH("/ ",D2357)),SUBSTITUTE(D2357,"/ ","_"),ISNUMBER(SEARCH(",",D2357)),SUBSTITUTE(D2357,",","_"),ISNUMBER(SEARCH("/",D2357)),SUBSTITUTE(D2357,"/","_"),ISNUMBER(SEARCH("",D2357)),D2357),D2357))))</f>
        <v/>
      </c>
      <c r="L2357" s="1"/>
      <c r="M2357" s="1" t="str">
        <f t="shared" si="181"/>
        <v/>
      </c>
      <c r="N2357" s="94" t="str">
        <f>IF($L2357="None","",IF(ISERROR(VLOOKUP($L2357,Info!$B$4:$B$266,1,FALSE)),"",VLOOKUP($L2357,Info!$B$4:$L$266,5,FALSE)))</f>
        <v/>
      </c>
      <c r="O2357" s="94" t="str">
        <f>IF(K2357="","",IF(AND($J$12&lt;&gt;"ABC",N2357="3"),"BAC",IF(N2357="3","ABC",IF($J$12&lt;&gt;"ABC",IF($J$10="Standard",VLOOKUP(K2357,Info!$BE$4:$BF$481,2,FALSE),VLOOKUP(K2357,Info!$BI$4:$BJ$482,2,FALSE)),IF($J$10="Standard",VLOOKUP(K2357,Info!$AG$4:$AH$2994,2,FALSE),VLOOKUP(K2357,Info!$AK$4:$AL$2997,2,FALSE))))))</f>
        <v/>
      </c>
      <c r="P2357" s="94" t="str">
        <f>IF($L2357="None","",IF(ISERROR(VLOOKUP($L2357,Info!$B$4:$B$266,1,FALSE)),"",VLOOKUP($L2357,Info!$B$4:$L$266,3,FALSE)))</f>
        <v/>
      </c>
      <c r="Q2357" s="96" t="str">
        <f>IF($L2357="None","",IF(ISERROR(VLOOKUP($L2357,Info!$B$4:$B$266,1,FALSE)),"",VLOOKUP($L2357,Info!$B$4:$L$266,4,FALSE)))</f>
        <v/>
      </c>
      <c r="R2357" s="1"/>
      <c r="S2357" s="6" t="str">
        <f t="shared" si="182"/>
        <v/>
      </c>
      <c r="T2357" s="6" t="str">
        <f>IF($L2357="None","",IF(ISERROR(VLOOKUP($L2357,Info!$B$4:$B$266,1,FALSE)),"",VLOOKUP($L2357,Info!$B$4:$L$266,11,FALSE)))</f>
        <v/>
      </c>
      <c r="U2357" s="1"/>
      <c r="V2357" s="1"/>
      <c r="W2357" s="1"/>
      <c r="X2357" s="1" t="str">
        <f>IF($L2357="None","",IF(ISERROR(VLOOKUP($L2357,Info!$B$4:$B$266,1,FALSE)),"",IF(OR(W2357="Metallic Liquid Tight",W2357="Non-Metallic Liquid Tight",W2357="LSZH",W2357="Greenfield"),VLOOKUP($L2357,Info!$B$4:$L$266,7,FALSE),"N/A")))</f>
        <v/>
      </c>
      <c r="Y2357" s="1"/>
      <c r="Z2357" s="96" t="str">
        <f>IF($L2357="None","",IF(ISERROR(VLOOKUP($L2357,Info!$B$4:$B$266,1,FALSE)),"",VLOOKUP($L2357,Info!$B$4:$L$266,9,FALSE)))</f>
        <v/>
      </c>
      <c r="AA2357" s="96" t="str">
        <f>IF($L2357="None","",IF(ISERROR(VLOOKUP($L2357,Info!$B$4:$B$266,1,FALSE)),"",VLOOKUP($L2357,Info!$B$4:$L$266,8,FALSE)))</f>
        <v/>
      </c>
      <c r="AB2357" s="96" t="str">
        <f>IF($L2357="None","",IF(ISERROR(VLOOKUP($L2357,Info!$B$4:$B$266,1,FALSE)),"",VLOOKUP($L2357,Info!$B$4:$L$266,10,FALSE)))</f>
        <v/>
      </c>
      <c r="AC2357" s="1" t="str">
        <f>IF(W2357="SO Cable","Black,White",IF(O2357="","",IF(P2357="","",IF($J$12&lt;&gt;"ABC",IF(P2357&lt;="250",VLOOKUP(O2357,Info!$AZ$4:$BB$22,3,FALSE),VLOOKUP(O2357,Info!$AZ$23:$BB$39,3,FALSE)),IF(P2357&lt;="250",VLOOKUP(O2357,Info!$AO$4:$AQ$22,3,FALSE),VLOOKUP(O2357,Info!$AO$23:$AP$39,3,FALSE))))))</f>
        <v/>
      </c>
      <c r="AD2357" s="1"/>
      <c r="AE2357" s="1" t="str">
        <f>IF($L2357="None","",IF(ISERROR(VLOOKUP($L2357,Info!$B$4:$B$266,1,FALSE)),"",VLOOKUP($L2357,Info!$B$4:$L$266,4,FALSE)))</f>
        <v/>
      </c>
      <c r="AF2357" s="1" t="str">
        <f>IF($L2357="None","",IF(ISERROR(VLOOKUP($L2357,Info!$B$4:$B$266,1,FALSE)),"",VLOOKUP($L2357,Info!$B$4:$L$266,6,FALSE)))</f>
        <v/>
      </c>
      <c r="AG2357" s="1"/>
      <c r="AH2357" s="33" t="str" cm="1">
        <f t="array" ref="AH2357">IF(AND(L2357&lt;&gt;"",O2357&lt;&gt;"",R2357:S2357&lt;&gt;"",W2357:X2357&lt;&gt;"",Z2357:AA2357&lt;&gt;"",AC2357&lt;&gt;""),"Good","Bad")</f>
        <v>Bad</v>
      </c>
      <c r="AL2357" t="str" cm="1">
        <f t="array" ref="AL2357">IF(R2357&gt;0,_xlfn.IFS(COUNTIF($L$20:L2357,"&lt;&gt;")&lt;101,1,COUNTIF($L$20:L2357,"&lt;&gt;")&lt;201,2,COUNTIF($L$20:L2357,"&lt;&gt;")&lt;301,3,COUNTIF($L$20:L2357,"&lt;&gt;")&lt;401,4,COUNTIF($L$20:L2357,"&lt;&gt;")&lt;501,5,COUNTIF($L$20:L2357,"&lt;&gt;")&lt;601,6,COUNTIF($L$20:L2357,"&lt;&gt;")&lt;701,7,COUNTIF($L$20:L2357,"&lt;&gt;")&lt;801,8,COUNTIF($L$20:L2357,"&lt;&gt;")&lt;901,9,COUNTIF($L$20:L2357,"&lt;&gt;")&lt;1001,10,COUNTIF($L$20:L2357,"&lt;&gt;")&lt;1101,11,COUNTIF($L$20:L2357,"&lt;&gt;")&lt;1201,12,COUNTIF($L$20:L2357,"&lt;&gt;")&lt;1301,13,COUNTIF($L$20:L2357,"&lt;&gt;")&lt;1401,14,COUNTIF($L$20:L2357,"&lt;&gt;")&lt;1501,15,COUNTIF($L$20:L2357,"&lt;&gt;")&lt;1601,16,COUNTIF($L$20:L2357,"&lt;&gt;")&lt;1701,17,COUNTIF($L$20:L2357,"&lt;&gt;")&lt;1801,18,COUNTIF($L$20:L2357,"&lt;&gt;")&lt;1901,19,COUNTIF($L$20:L2357,"&lt;&gt;")&lt;2001,20,COUNTIF($L$20:L2357,"&lt;&gt;")&lt;2101,21,COUNTIF($L$20:L2357,"&lt;&gt;")&lt;2201,22,COUNTIF($L$20:L2357,"&lt;&gt;")&lt;2301,23,COUNTIF($L$20:L2357,"&lt;&gt;")&lt;2401,24,COUNTIF($L$20:L2357,"&lt;&gt;")&lt;2501,25,COUNTIF($L$20:L2357,"&lt;&gt;")&lt;2601,26,COUNTIF($L$20:L2357,"&lt;&gt;")&lt;2701,27,COUNTIF($L$20:L2357,"&lt;&gt;")&lt;2801,28,COUNTIF($L$20:L2357,"&lt;&gt;")&lt;2901,29,COUNTIF($L$20:L2357,"&lt;&gt;")&lt;3001,30),"")</f>
        <v/>
      </c>
      <c r="AM2357" t="str">
        <f t="shared" si="180"/>
        <v/>
      </c>
      <c r="AN2357" t="str">
        <f t="shared" si="184"/>
        <v/>
      </c>
      <c r="AP2357" t="str">
        <f t="shared" si="183"/>
        <v/>
      </c>
      <c r="AQ2357" t="str">
        <f>IF(AO2357="","",COUNTIFS(AM2357:$AM$3019,AO2357))</f>
        <v/>
      </c>
    </row>
    <row r="2358" spans="1:43" x14ac:dyDescent="0.25">
      <c r="A2358" s="6" t="str">
        <f>IF(COUNT($A$20:A2357)&lt;&gt;$B$4,IF(A2357="","",A2357+1),"")</f>
        <v/>
      </c>
      <c r="B2358" s="3"/>
      <c r="C2358" s="3"/>
      <c r="D2358" s="122"/>
      <c r="E2358" s="3"/>
      <c r="F2358" s="3"/>
      <c r="G2358" s="3"/>
      <c r="H2358" s="3"/>
      <c r="I2358" s="120"/>
      <c r="J2358" s="3"/>
      <c r="K2358" s="95" t="str" cm="1">
        <f t="array" ref="K2358">IF(OR($J$14 = "A",$J$14 = "B",$J$14 = "C"),IF(I2358="","",IF(LEN(I2358)&gt;2,_xlfn.IFS(ISNUMBER(SEARCH("_",I2358)),I2358,ISNUMBER(SEARCH(", ",I2358)),SUBSTITUTE(I2358,", ","_"),ISNUMBER(SEARCH("/ ",I2358)),SUBSTITUTE(I2358,"/ ","_"),ISNUMBER(SEARCH(",",I2358)),SUBSTITUTE(I2358,",","_"),ISNUMBER(SEARCH("/",I2358)),SUBSTITUTE(I2358,"/","_"),ISNUMBER(SEARCH("",I2358)),I2358),I2358)),IF(OR($J$14 = "J",$J$14 = "K"),"",IF(D2358="","",IF(LEN(D2358)&gt;2,_xlfn.IFS(ISNUMBER(SEARCH("_",D2358)),D2358,ISNUMBER(SEARCH(", ",D2358)),SUBSTITUTE(D2358,", ","_"),ISNUMBER(SEARCH("/ ",D2358)),SUBSTITUTE(D2358,"/ ","_"),ISNUMBER(SEARCH(",",D2358)),SUBSTITUTE(D2358,",","_"),ISNUMBER(SEARCH("/",D2358)),SUBSTITUTE(D2358,"/","_"),ISNUMBER(SEARCH("",D2358)),D2358),D2358))))</f>
        <v/>
      </c>
      <c r="L2358" s="1"/>
      <c r="M2358" s="1" t="str">
        <f t="shared" si="181"/>
        <v/>
      </c>
      <c r="N2358" s="94" t="str">
        <f>IF($L2358="None","",IF(ISERROR(VLOOKUP($L2358,Info!$B$4:$B$266,1,FALSE)),"",VLOOKUP($L2358,Info!$B$4:$L$266,5,FALSE)))</f>
        <v/>
      </c>
      <c r="O2358" s="94" t="str">
        <f>IF(K2358="","",IF(AND($J$12&lt;&gt;"ABC",N2358="3"),"BAC",IF(N2358="3","ABC",IF($J$12&lt;&gt;"ABC",IF($J$10="Standard",VLOOKUP(K2358,Info!$BE$4:$BF$481,2,FALSE),VLOOKUP(K2358,Info!$BI$4:$BJ$482,2,FALSE)),IF($J$10="Standard",VLOOKUP(K2358,Info!$AG$4:$AH$2994,2,FALSE),VLOOKUP(K2358,Info!$AK$4:$AL$2997,2,FALSE))))))</f>
        <v/>
      </c>
      <c r="P2358" s="94" t="str">
        <f>IF($L2358="None","",IF(ISERROR(VLOOKUP($L2358,Info!$B$4:$B$266,1,FALSE)),"",VLOOKUP($L2358,Info!$B$4:$L$266,3,FALSE)))</f>
        <v/>
      </c>
      <c r="Q2358" s="96" t="str">
        <f>IF($L2358="None","",IF(ISERROR(VLOOKUP($L2358,Info!$B$4:$B$266,1,FALSE)),"",VLOOKUP($L2358,Info!$B$4:$L$266,4,FALSE)))</f>
        <v/>
      </c>
      <c r="R2358" s="1"/>
      <c r="S2358" s="6" t="str">
        <f t="shared" si="182"/>
        <v/>
      </c>
      <c r="T2358" s="6" t="str">
        <f>IF($L2358="None","",IF(ISERROR(VLOOKUP($L2358,Info!$B$4:$B$266,1,FALSE)),"",VLOOKUP($L2358,Info!$B$4:$L$266,11,FALSE)))</f>
        <v/>
      </c>
      <c r="U2358" s="1"/>
      <c r="V2358" s="1"/>
      <c r="W2358" s="1"/>
      <c r="X2358" s="1" t="str">
        <f>IF($L2358="None","",IF(ISERROR(VLOOKUP($L2358,Info!$B$4:$B$266,1,FALSE)),"",IF(OR(W2358="Metallic Liquid Tight",W2358="Non-Metallic Liquid Tight",W2358="LSZH",W2358="Greenfield"),VLOOKUP($L2358,Info!$B$4:$L$266,7,FALSE),"N/A")))</f>
        <v/>
      </c>
      <c r="Y2358" s="1"/>
      <c r="Z2358" s="96" t="str">
        <f>IF($L2358="None","",IF(ISERROR(VLOOKUP($L2358,Info!$B$4:$B$266,1,FALSE)),"",VLOOKUP($L2358,Info!$B$4:$L$266,9,FALSE)))</f>
        <v/>
      </c>
      <c r="AA2358" s="96" t="str">
        <f>IF($L2358="None","",IF(ISERROR(VLOOKUP($L2358,Info!$B$4:$B$266,1,FALSE)),"",VLOOKUP($L2358,Info!$B$4:$L$266,8,FALSE)))</f>
        <v/>
      </c>
      <c r="AB2358" s="96" t="str">
        <f>IF($L2358="None","",IF(ISERROR(VLOOKUP($L2358,Info!$B$4:$B$266,1,FALSE)),"",VLOOKUP($L2358,Info!$B$4:$L$266,10,FALSE)))</f>
        <v/>
      </c>
      <c r="AC2358" s="1" t="str">
        <f>IF(W2358="SO Cable","Black,White",IF(O2358="","",IF(P2358="","",IF($J$12&lt;&gt;"ABC",IF(P2358&lt;="250",VLOOKUP(O2358,Info!$AZ$4:$BB$22,3,FALSE),VLOOKUP(O2358,Info!$AZ$23:$BB$39,3,FALSE)),IF(P2358&lt;="250",VLOOKUP(O2358,Info!$AO$4:$AQ$22,3,FALSE),VLOOKUP(O2358,Info!$AO$23:$AP$39,3,FALSE))))))</f>
        <v/>
      </c>
      <c r="AD2358" s="1"/>
      <c r="AE2358" s="1" t="str">
        <f>IF($L2358="None","",IF(ISERROR(VLOOKUP($L2358,Info!$B$4:$B$266,1,FALSE)),"",VLOOKUP($L2358,Info!$B$4:$L$266,4,FALSE)))</f>
        <v/>
      </c>
      <c r="AF2358" s="1" t="str">
        <f>IF($L2358="None","",IF(ISERROR(VLOOKUP($L2358,Info!$B$4:$B$266,1,FALSE)),"",VLOOKUP($L2358,Info!$B$4:$L$266,6,FALSE)))</f>
        <v/>
      </c>
      <c r="AG2358" s="1"/>
      <c r="AH2358" s="33" t="str" cm="1">
        <f t="array" ref="AH2358">IF(AND(L2358&lt;&gt;"",O2358&lt;&gt;"",R2358:S2358&lt;&gt;"",W2358:X2358&lt;&gt;"",Z2358:AA2358&lt;&gt;"",AC2358&lt;&gt;""),"Good","Bad")</f>
        <v>Bad</v>
      </c>
      <c r="AL2358" t="str" cm="1">
        <f t="array" ref="AL2358">IF(R2358&gt;0,_xlfn.IFS(COUNTIF($L$20:L2358,"&lt;&gt;")&lt;101,1,COUNTIF($L$20:L2358,"&lt;&gt;")&lt;201,2,COUNTIF($L$20:L2358,"&lt;&gt;")&lt;301,3,COUNTIF($L$20:L2358,"&lt;&gt;")&lt;401,4,COUNTIF($L$20:L2358,"&lt;&gt;")&lt;501,5,COUNTIF($L$20:L2358,"&lt;&gt;")&lt;601,6,COUNTIF($L$20:L2358,"&lt;&gt;")&lt;701,7,COUNTIF($L$20:L2358,"&lt;&gt;")&lt;801,8,COUNTIF($L$20:L2358,"&lt;&gt;")&lt;901,9,COUNTIF($L$20:L2358,"&lt;&gt;")&lt;1001,10,COUNTIF($L$20:L2358,"&lt;&gt;")&lt;1101,11,COUNTIF($L$20:L2358,"&lt;&gt;")&lt;1201,12,COUNTIF($L$20:L2358,"&lt;&gt;")&lt;1301,13,COUNTIF($L$20:L2358,"&lt;&gt;")&lt;1401,14,COUNTIF($L$20:L2358,"&lt;&gt;")&lt;1501,15,COUNTIF($L$20:L2358,"&lt;&gt;")&lt;1601,16,COUNTIF($L$20:L2358,"&lt;&gt;")&lt;1701,17,COUNTIF($L$20:L2358,"&lt;&gt;")&lt;1801,18,COUNTIF($L$20:L2358,"&lt;&gt;")&lt;1901,19,COUNTIF($L$20:L2358,"&lt;&gt;")&lt;2001,20,COUNTIF($L$20:L2358,"&lt;&gt;")&lt;2101,21,COUNTIF($L$20:L2358,"&lt;&gt;")&lt;2201,22,COUNTIF($L$20:L2358,"&lt;&gt;")&lt;2301,23,COUNTIF($L$20:L2358,"&lt;&gt;")&lt;2401,24,COUNTIF($L$20:L2358,"&lt;&gt;")&lt;2501,25,COUNTIF($L$20:L2358,"&lt;&gt;")&lt;2601,26,COUNTIF($L$20:L2358,"&lt;&gt;")&lt;2701,27,COUNTIF($L$20:L2358,"&lt;&gt;")&lt;2801,28,COUNTIF($L$20:L2358,"&lt;&gt;")&lt;2901,29,COUNTIF($L$20:L2358,"&lt;&gt;")&lt;3001,30),"")</f>
        <v/>
      </c>
      <c r="AM2358" t="str">
        <f t="shared" si="180"/>
        <v/>
      </c>
      <c r="AN2358" t="str">
        <f t="shared" si="184"/>
        <v/>
      </c>
      <c r="AP2358" t="str">
        <f t="shared" si="183"/>
        <v/>
      </c>
      <c r="AQ2358" t="str">
        <f>IF(AO2358="","",COUNTIFS(AM2358:$AM$3019,AO2358))</f>
        <v/>
      </c>
    </row>
    <row r="2359" spans="1:43" x14ac:dyDescent="0.25">
      <c r="A2359" s="6" t="str">
        <f>IF(COUNT($A$20:A2358)&lt;&gt;$B$4,IF(A2358="","",A2358+1),"")</f>
        <v/>
      </c>
      <c r="B2359" s="3"/>
      <c r="C2359" s="3"/>
      <c r="D2359" s="122"/>
      <c r="E2359" s="3"/>
      <c r="F2359" s="3"/>
      <c r="G2359" s="3"/>
      <c r="H2359" s="3"/>
      <c r="I2359" s="120"/>
      <c r="J2359" s="3"/>
      <c r="K2359" s="95" t="str" cm="1">
        <f t="array" ref="K2359">IF(OR($J$14 = "A",$J$14 = "B",$J$14 = "C"),IF(I2359="","",IF(LEN(I2359)&gt;2,_xlfn.IFS(ISNUMBER(SEARCH("_",I2359)),I2359,ISNUMBER(SEARCH(", ",I2359)),SUBSTITUTE(I2359,", ","_"),ISNUMBER(SEARCH("/ ",I2359)),SUBSTITUTE(I2359,"/ ","_"),ISNUMBER(SEARCH(",",I2359)),SUBSTITUTE(I2359,",","_"),ISNUMBER(SEARCH("/",I2359)),SUBSTITUTE(I2359,"/","_"),ISNUMBER(SEARCH("",I2359)),I2359),I2359)),IF(OR($J$14 = "J",$J$14 = "K"),"",IF(D2359="","",IF(LEN(D2359)&gt;2,_xlfn.IFS(ISNUMBER(SEARCH("_",D2359)),D2359,ISNUMBER(SEARCH(", ",D2359)),SUBSTITUTE(D2359,", ","_"),ISNUMBER(SEARCH("/ ",D2359)),SUBSTITUTE(D2359,"/ ","_"),ISNUMBER(SEARCH(",",D2359)),SUBSTITUTE(D2359,",","_"),ISNUMBER(SEARCH("/",D2359)),SUBSTITUTE(D2359,"/","_"),ISNUMBER(SEARCH("",D2359)),D2359),D2359))))</f>
        <v/>
      </c>
      <c r="L2359" s="1"/>
      <c r="M2359" s="1" t="str">
        <f t="shared" si="181"/>
        <v/>
      </c>
      <c r="N2359" s="94" t="str">
        <f>IF($L2359="None","",IF(ISERROR(VLOOKUP($L2359,Info!$B$4:$B$266,1,FALSE)),"",VLOOKUP($L2359,Info!$B$4:$L$266,5,FALSE)))</f>
        <v/>
      </c>
      <c r="O2359" s="94" t="str">
        <f>IF(K2359="","",IF(AND($J$12&lt;&gt;"ABC",N2359="3"),"BAC",IF(N2359="3","ABC",IF($J$12&lt;&gt;"ABC",IF($J$10="Standard",VLOOKUP(K2359,Info!$BE$4:$BF$481,2,FALSE),VLOOKUP(K2359,Info!$BI$4:$BJ$482,2,FALSE)),IF($J$10="Standard",VLOOKUP(K2359,Info!$AG$4:$AH$2994,2,FALSE),VLOOKUP(K2359,Info!$AK$4:$AL$2997,2,FALSE))))))</f>
        <v/>
      </c>
      <c r="P2359" s="94" t="str">
        <f>IF($L2359="None","",IF(ISERROR(VLOOKUP($L2359,Info!$B$4:$B$266,1,FALSE)),"",VLOOKUP($L2359,Info!$B$4:$L$266,3,FALSE)))</f>
        <v/>
      </c>
      <c r="Q2359" s="96" t="str">
        <f>IF($L2359="None","",IF(ISERROR(VLOOKUP($L2359,Info!$B$4:$B$266,1,FALSE)),"",VLOOKUP($L2359,Info!$B$4:$L$266,4,FALSE)))</f>
        <v/>
      </c>
      <c r="R2359" s="1"/>
      <c r="S2359" s="6" t="str">
        <f t="shared" si="182"/>
        <v/>
      </c>
      <c r="T2359" s="6" t="str">
        <f>IF($L2359="None","",IF(ISERROR(VLOOKUP($L2359,Info!$B$4:$B$266,1,FALSE)),"",VLOOKUP($L2359,Info!$B$4:$L$266,11,FALSE)))</f>
        <v/>
      </c>
      <c r="U2359" s="1"/>
      <c r="V2359" s="1"/>
      <c r="W2359" s="1"/>
      <c r="X2359" s="1" t="str">
        <f>IF($L2359="None","",IF(ISERROR(VLOOKUP($L2359,Info!$B$4:$B$266,1,FALSE)),"",IF(OR(W2359="Metallic Liquid Tight",W2359="Non-Metallic Liquid Tight",W2359="LSZH",W2359="Greenfield"),VLOOKUP($L2359,Info!$B$4:$L$266,7,FALSE),"N/A")))</f>
        <v/>
      </c>
      <c r="Y2359" s="1"/>
      <c r="Z2359" s="96" t="str">
        <f>IF($L2359="None","",IF(ISERROR(VLOOKUP($L2359,Info!$B$4:$B$266,1,FALSE)),"",VLOOKUP($L2359,Info!$B$4:$L$266,9,FALSE)))</f>
        <v/>
      </c>
      <c r="AA2359" s="96" t="str">
        <f>IF($L2359="None","",IF(ISERROR(VLOOKUP($L2359,Info!$B$4:$B$266,1,FALSE)),"",VLOOKUP($L2359,Info!$B$4:$L$266,8,FALSE)))</f>
        <v/>
      </c>
      <c r="AB2359" s="96" t="str">
        <f>IF($L2359="None","",IF(ISERROR(VLOOKUP($L2359,Info!$B$4:$B$266,1,FALSE)),"",VLOOKUP($L2359,Info!$B$4:$L$266,10,FALSE)))</f>
        <v/>
      </c>
      <c r="AC2359" s="1" t="str">
        <f>IF(W2359="SO Cable","Black,White",IF(O2359="","",IF(P2359="","",IF($J$12&lt;&gt;"ABC",IF(P2359&lt;="250",VLOOKUP(O2359,Info!$AZ$4:$BB$22,3,FALSE),VLOOKUP(O2359,Info!$AZ$23:$BB$39,3,FALSE)),IF(P2359&lt;="250",VLOOKUP(O2359,Info!$AO$4:$AQ$22,3,FALSE),VLOOKUP(O2359,Info!$AO$23:$AP$39,3,FALSE))))))</f>
        <v/>
      </c>
      <c r="AD2359" s="1"/>
      <c r="AE2359" s="1" t="str">
        <f>IF($L2359="None","",IF(ISERROR(VLOOKUP($L2359,Info!$B$4:$B$266,1,FALSE)),"",VLOOKUP($L2359,Info!$B$4:$L$266,4,FALSE)))</f>
        <v/>
      </c>
      <c r="AF2359" s="1" t="str">
        <f>IF($L2359="None","",IF(ISERROR(VLOOKUP($L2359,Info!$B$4:$B$266,1,FALSE)),"",VLOOKUP($L2359,Info!$B$4:$L$266,6,FALSE)))</f>
        <v/>
      </c>
      <c r="AG2359" s="1"/>
      <c r="AH2359" s="33" t="str" cm="1">
        <f t="array" ref="AH2359">IF(AND(L2359&lt;&gt;"",O2359&lt;&gt;"",R2359:S2359&lt;&gt;"",W2359:X2359&lt;&gt;"",Z2359:AA2359&lt;&gt;"",AC2359&lt;&gt;""),"Good","Bad")</f>
        <v>Bad</v>
      </c>
      <c r="AL2359" t="str" cm="1">
        <f t="array" ref="AL2359">IF(R2359&gt;0,_xlfn.IFS(COUNTIF($L$20:L2359,"&lt;&gt;")&lt;101,1,COUNTIF($L$20:L2359,"&lt;&gt;")&lt;201,2,COUNTIF($L$20:L2359,"&lt;&gt;")&lt;301,3,COUNTIF($L$20:L2359,"&lt;&gt;")&lt;401,4,COUNTIF($L$20:L2359,"&lt;&gt;")&lt;501,5,COUNTIF($L$20:L2359,"&lt;&gt;")&lt;601,6,COUNTIF($L$20:L2359,"&lt;&gt;")&lt;701,7,COUNTIF($L$20:L2359,"&lt;&gt;")&lt;801,8,COUNTIF($L$20:L2359,"&lt;&gt;")&lt;901,9,COUNTIF($L$20:L2359,"&lt;&gt;")&lt;1001,10,COUNTIF($L$20:L2359,"&lt;&gt;")&lt;1101,11,COUNTIF($L$20:L2359,"&lt;&gt;")&lt;1201,12,COUNTIF($L$20:L2359,"&lt;&gt;")&lt;1301,13,COUNTIF($L$20:L2359,"&lt;&gt;")&lt;1401,14,COUNTIF($L$20:L2359,"&lt;&gt;")&lt;1501,15,COUNTIF($L$20:L2359,"&lt;&gt;")&lt;1601,16,COUNTIF($L$20:L2359,"&lt;&gt;")&lt;1701,17,COUNTIF($L$20:L2359,"&lt;&gt;")&lt;1801,18,COUNTIF($L$20:L2359,"&lt;&gt;")&lt;1901,19,COUNTIF($L$20:L2359,"&lt;&gt;")&lt;2001,20,COUNTIF($L$20:L2359,"&lt;&gt;")&lt;2101,21,COUNTIF($L$20:L2359,"&lt;&gt;")&lt;2201,22,COUNTIF($L$20:L2359,"&lt;&gt;")&lt;2301,23,COUNTIF($L$20:L2359,"&lt;&gt;")&lt;2401,24,COUNTIF($L$20:L2359,"&lt;&gt;")&lt;2501,25,COUNTIF($L$20:L2359,"&lt;&gt;")&lt;2601,26,COUNTIF($L$20:L2359,"&lt;&gt;")&lt;2701,27,COUNTIF($L$20:L2359,"&lt;&gt;")&lt;2801,28,COUNTIF($L$20:L2359,"&lt;&gt;")&lt;2901,29,COUNTIF($L$20:L2359,"&lt;&gt;")&lt;3001,30),"")</f>
        <v/>
      </c>
      <c r="AM2359" t="str">
        <f t="shared" si="180"/>
        <v/>
      </c>
      <c r="AN2359" t="str">
        <f t="shared" si="184"/>
        <v/>
      </c>
      <c r="AP2359" t="str">
        <f t="shared" si="183"/>
        <v/>
      </c>
      <c r="AQ2359" t="str">
        <f>IF(AO2359="","",COUNTIFS(AM2359:$AM$3019,AO2359))</f>
        <v/>
      </c>
    </row>
    <row r="2360" spans="1:43" x14ac:dyDescent="0.25">
      <c r="A2360" s="6" t="str">
        <f>IF(COUNT($A$20:A2359)&lt;&gt;$B$4,IF(A2359="","",A2359+1),"")</f>
        <v/>
      </c>
      <c r="B2360" s="3"/>
      <c r="C2360" s="3"/>
      <c r="D2360" s="122"/>
      <c r="E2360" s="3"/>
      <c r="F2360" s="3"/>
      <c r="G2360" s="3"/>
      <c r="H2360" s="3"/>
      <c r="I2360" s="120"/>
      <c r="J2360" s="3"/>
      <c r="K2360" s="95" t="str" cm="1">
        <f t="array" ref="K2360">IF(OR($J$14 = "A",$J$14 = "B",$J$14 = "C"),IF(I2360="","",IF(LEN(I2360)&gt;2,_xlfn.IFS(ISNUMBER(SEARCH("_",I2360)),I2360,ISNUMBER(SEARCH(", ",I2360)),SUBSTITUTE(I2360,", ","_"),ISNUMBER(SEARCH("/ ",I2360)),SUBSTITUTE(I2360,"/ ","_"),ISNUMBER(SEARCH(",",I2360)),SUBSTITUTE(I2360,",","_"),ISNUMBER(SEARCH("/",I2360)),SUBSTITUTE(I2360,"/","_"),ISNUMBER(SEARCH("",I2360)),I2360),I2360)),IF(OR($J$14 = "J",$J$14 = "K"),"",IF(D2360="","",IF(LEN(D2360)&gt;2,_xlfn.IFS(ISNUMBER(SEARCH("_",D2360)),D2360,ISNUMBER(SEARCH(", ",D2360)),SUBSTITUTE(D2360,", ","_"),ISNUMBER(SEARCH("/ ",D2360)),SUBSTITUTE(D2360,"/ ","_"),ISNUMBER(SEARCH(",",D2360)),SUBSTITUTE(D2360,",","_"),ISNUMBER(SEARCH("/",D2360)),SUBSTITUTE(D2360,"/","_"),ISNUMBER(SEARCH("",D2360)),D2360),D2360))))</f>
        <v/>
      </c>
      <c r="L2360" s="1"/>
      <c r="M2360" s="1" t="str">
        <f t="shared" si="181"/>
        <v/>
      </c>
      <c r="N2360" s="94" t="str">
        <f>IF($L2360="None","",IF(ISERROR(VLOOKUP($L2360,Info!$B$4:$B$266,1,FALSE)),"",VLOOKUP($L2360,Info!$B$4:$L$266,5,FALSE)))</f>
        <v/>
      </c>
      <c r="O2360" s="94" t="str">
        <f>IF(K2360="","",IF(AND($J$12&lt;&gt;"ABC",N2360="3"),"BAC",IF(N2360="3","ABC",IF($J$12&lt;&gt;"ABC",IF($J$10="Standard",VLOOKUP(K2360,Info!$BE$4:$BF$481,2,FALSE),VLOOKUP(K2360,Info!$BI$4:$BJ$482,2,FALSE)),IF($J$10="Standard",VLOOKUP(K2360,Info!$AG$4:$AH$2994,2,FALSE),VLOOKUP(K2360,Info!$AK$4:$AL$2997,2,FALSE))))))</f>
        <v/>
      </c>
      <c r="P2360" s="94" t="str">
        <f>IF($L2360="None","",IF(ISERROR(VLOOKUP($L2360,Info!$B$4:$B$266,1,FALSE)),"",VLOOKUP($L2360,Info!$B$4:$L$266,3,FALSE)))</f>
        <v/>
      </c>
      <c r="Q2360" s="96" t="str">
        <f>IF($L2360="None","",IF(ISERROR(VLOOKUP($L2360,Info!$B$4:$B$266,1,FALSE)),"",VLOOKUP($L2360,Info!$B$4:$L$266,4,FALSE)))</f>
        <v/>
      </c>
      <c r="R2360" s="1"/>
      <c r="S2360" s="6" t="str">
        <f t="shared" si="182"/>
        <v/>
      </c>
      <c r="T2360" s="6" t="str">
        <f>IF($L2360="None","",IF(ISERROR(VLOOKUP($L2360,Info!$B$4:$B$266,1,FALSE)),"",VLOOKUP($L2360,Info!$B$4:$L$266,11,FALSE)))</f>
        <v/>
      </c>
      <c r="U2360" s="1"/>
      <c r="V2360" s="1"/>
      <c r="W2360" s="1"/>
      <c r="X2360" s="1" t="str">
        <f>IF($L2360="None","",IF(ISERROR(VLOOKUP($L2360,Info!$B$4:$B$266,1,FALSE)),"",IF(OR(W2360="Metallic Liquid Tight",W2360="Non-Metallic Liquid Tight",W2360="LSZH",W2360="Greenfield"),VLOOKUP($L2360,Info!$B$4:$L$266,7,FALSE),"N/A")))</f>
        <v/>
      </c>
      <c r="Y2360" s="1"/>
      <c r="Z2360" s="96" t="str">
        <f>IF($L2360="None","",IF(ISERROR(VLOOKUP($L2360,Info!$B$4:$B$266,1,FALSE)),"",VLOOKUP($L2360,Info!$B$4:$L$266,9,FALSE)))</f>
        <v/>
      </c>
      <c r="AA2360" s="96" t="str">
        <f>IF($L2360="None","",IF(ISERROR(VLOOKUP($L2360,Info!$B$4:$B$266,1,FALSE)),"",VLOOKUP($L2360,Info!$B$4:$L$266,8,FALSE)))</f>
        <v/>
      </c>
      <c r="AB2360" s="96" t="str">
        <f>IF($L2360="None","",IF(ISERROR(VLOOKUP($L2360,Info!$B$4:$B$266,1,FALSE)),"",VLOOKUP($L2360,Info!$B$4:$L$266,10,FALSE)))</f>
        <v/>
      </c>
      <c r="AC2360" s="1" t="str">
        <f>IF(W2360="SO Cable","Black,White",IF(O2360="","",IF(P2360="","",IF($J$12&lt;&gt;"ABC",IF(P2360&lt;="250",VLOOKUP(O2360,Info!$AZ$4:$BB$22,3,FALSE),VLOOKUP(O2360,Info!$AZ$23:$BB$39,3,FALSE)),IF(P2360&lt;="250",VLOOKUP(O2360,Info!$AO$4:$AQ$22,3,FALSE),VLOOKUP(O2360,Info!$AO$23:$AP$39,3,FALSE))))))</f>
        <v/>
      </c>
      <c r="AD2360" s="1"/>
      <c r="AE2360" s="1" t="str">
        <f>IF($L2360="None","",IF(ISERROR(VLOOKUP($L2360,Info!$B$4:$B$266,1,FALSE)),"",VLOOKUP($L2360,Info!$B$4:$L$266,4,FALSE)))</f>
        <v/>
      </c>
      <c r="AF2360" s="1" t="str">
        <f>IF($L2360="None","",IF(ISERROR(VLOOKUP($L2360,Info!$B$4:$B$266,1,FALSE)),"",VLOOKUP($L2360,Info!$B$4:$L$266,6,FALSE)))</f>
        <v/>
      </c>
      <c r="AG2360" s="1"/>
      <c r="AH2360" s="33" t="str" cm="1">
        <f t="array" ref="AH2360">IF(AND(L2360&lt;&gt;"",O2360&lt;&gt;"",R2360:S2360&lt;&gt;"",W2360:X2360&lt;&gt;"",Z2360:AA2360&lt;&gt;"",AC2360&lt;&gt;""),"Good","Bad")</f>
        <v>Bad</v>
      </c>
      <c r="AL2360" t="str" cm="1">
        <f t="array" ref="AL2360">IF(R2360&gt;0,_xlfn.IFS(COUNTIF($L$20:L2360,"&lt;&gt;")&lt;101,1,COUNTIF($L$20:L2360,"&lt;&gt;")&lt;201,2,COUNTIF($L$20:L2360,"&lt;&gt;")&lt;301,3,COUNTIF($L$20:L2360,"&lt;&gt;")&lt;401,4,COUNTIF($L$20:L2360,"&lt;&gt;")&lt;501,5,COUNTIF($L$20:L2360,"&lt;&gt;")&lt;601,6,COUNTIF($L$20:L2360,"&lt;&gt;")&lt;701,7,COUNTIF($L$20:L2360,"&lt;&gt;")&lt;801,8,COUNTIF($L$20:L2360,"&lt;&gt;")&lt;901,9,COUNTIF($L$20:L2360,"&lt;&gt;")&lt;1001,10,COUNTIF($L$20:L2360,"&lt;&gt;")&lt;1101,11,COUNTIF($L$20:L2360,"&lt;&gt;")&lt;1201,12,COUNTIF($L$20:L2360,"&lt;&gt;")&lt;1301,13,COUNTIF($L$20:L2360,"&lt;&gt;")&lt;1401,14,COUNTIF($L$20:L2360,"&lt;&gt;")&lt;1501,15,COUNTIF($L$20:L2360,"&lt;&gt;")&lt;1601,16,COUNTIF($L$20:L2360,"&lt;&gt;")&lt;1701,17,COUNTIF($L$20:L2360,"&lt;&gt;")&lt;1801,18,COUNTIF($L$20:L2360,"&lt;&gt;")&lt;1901,19,COUNTIF($L$20:L2360,"&lt;&gt;")&lt;2001,20,COUNTIF($L$20:L2360,"&lt;&gt;")&lt;2101,21,COUNTIF($L$20:L2360,"&lt;&gt;")&lt;2201,22,COUNTIF($L$20:L2360,"&lt;&gt;")&lt;2301,23,COUNTIF($L$20:L2360,"&lt;&gt;")&lt;2401,24,COUNTIF($L$20:L2360,"&lt;&gt;")&lt;2501,25,COUNTIF($L$20:L2360,"&lt;&gt;")&lt;2601,26,COUNTIF($L$20:L2360,"&lt;&gt;")&lt;2701,27,COUNTIF($L$20:L2360,"&lt;&gt;")&lt;2801,28,COUNTIF($L$20:L2360,"&lt;&gt;")&lt;2901,29,COUNTIF($L$20:L2360,"&lt;&gt;")&lt;3001,30),"")</f>
        <v/>
      </c>
      <c r="AM2360" t="str">
        <f t="shared" si="180"/>
        <v/>
      </c>
      <c r="AN2360" t="str">
        <f t="shared" si="184"/>
        <v/>
      </c>
      <c r="AP2360" t="str">
        <f t="shared" si="183"/>
        <v/>
      </c>
      <c r="AQ2360" t="str">
        <f>IF(AO2360="","",COUNTIFS(AM2360:$AM$3019,AO2360))</f>
        <v/>
      </c>
    </row>
    <row r="2361" spans="1:43" x14ac:dyDescent="0.25">
      <c r="A2361" s="6" t="str">
        <f>IF(COUNT($A$20:A2360)&lt;&gt;$B$4,IF(A2360="","",A2360+1),"")</f>
        <v/>
      </c>
      <c r="B2361" s="3"/>
      <c r="C2361" s="3"/>
      <c r="D2361" s="122"/>
      <c r="E2361" s="3"/>
      <c r="F2361" s="3"/>
      <c r="G2361" s="3"/>
      <c r="H2361" s="3"/>
      <c r="I2361" s="120"/>
      <c r="J2361" s="3"/>
      <c r="K2361" s="95" t="str" cm="1">
        <f t="array" ref="K2361">IF(OR($J$14 = "A",$J$14 = "B",$J$14 = "C"),IF(I2361="","",IF(LEN(I2361)&gt;2,_xlfn.IFS(ISNUMBER(SEARCH("_",I2361)),I2361,ISNUMBER(SEARCH(", ",I2361)),SUBSTITUTE(I2361,", ","_"),ISNUMBER(SEARCH("/ ",I2361)),SUBSTITUTE(I2361,"/ ","_"),ISNUMBER(SEARCH(",",I2361)),SUBSTITUTE(I2361,",","_"),ISNUMBER(SEARCH("/",I2361)),SUBSTITUTE(I2361,"/","_"),ISNUMBER(SEARCH("",I2361)),I2361),I2361)),IF(OR($J$14 = "J",$J$14 = "K"),"",IF(D2361="","",IF(LEN(D2361)&gt;2,_xlfn.IFS(ISNUMBER(SEARCH("_",D2361)),D2361,ISNUMBER(SEARCH(", ",D2361)),SUBSTITUTE(D2361,", ","_"),ISNUMBER(SEARCH("/ ",D2361)),SUBSTITUTE(D2361,"/ ","_"),ISNUMBER(SEARCH(",",D2361)),SUBSTITUTE(D2361,",","_"),ISNUMBER(SEARCH("/",D2361)),SUBSTITUTE(D2361,"/","_"),ISNUMBER(SEARCH("",D2361)),D2361),D2361))))</f>
        <v/>
      </c>
      <c r="L2361" s="1"/>
      <c r="M2361" s="1" t="str">
        <f t="shared" si="181"/>
        <v/>
      </c>
      <c r="N2361" s="94" t="str">
        <f>IF($L2361="None","",IF(ISERROR(VLOOKUP($L2361,Info!$B$4:$B$266,1,FALSE)),"",VLOOKUP($L2361,Info!$B$4:$L$266,5,FALSE)))</f>
        <v/>
      </c>
      <c r="O2361" s="94" t="str">
        <f>IF(K2361="","",IF(AND($J$12&lt;&gt;"ABC",N2361="3"),"BAC",IF(N2361="3","ABC",IF($J$12&lt;&gt;"ABC",IF($J$10="Standard",VLOOKUP(K2361,Info!$BE$4:$BF$481,2,FALSE),VLOOKUP(K2361,Info!$BI$4:$BJ$482,2,FALSE)),IF($J$10="Standard",VLOOKUP(K2361,Info!$AG$4:$AH$2994,2,FALSE),VLOOKUP(K2361,Info!$AK$4:$AL$2997,2,FALSE))))))</f>
        <v/>
      </c>
      <c r="P2361" s="94" t="str">
        <f>IF($L2361="None","",IF(ISERROR(VLOOKUP($L2361,Info!$B$4:$B$266,1,FALSE)),"",VLOOKUP($L2361,Info!$B$4:$L$266,3,FALSE)))</f>
        <v/>
      </c>
      <c r="Q2361" s="96" t="str">
        <f>IF($L2361="None","",IF(ISERROR(VLOOKUP($L2361,Info!$B$4:$B$266,1,FALSE)),"",VLOOKUP($L2361,Info!$B$4:$L$266,4,FALSE)))</f>
        <v/>
      </c>
      <c r="R2361" s="1"/>
      <c r="S2361" s="6" t="str">
        <f t="shared" si="182"/>
        <v/>
      </c>
      <c r="T2361" s="6" t="str">
        <f>IF($L2361="None","",IF(ISERROR(VLOOKUP($L2361,Info!$B$4:$B$266,1,FALSE)),"",VLOOKUP($L2361,Info!$B$4:$L$266,11,FALSE)))</f>
        <v/>
      </c>
      <c r="U2361" s="1"/>
      <c r="V2361" s="1"/>
      <c r="W2361" s="1"/>
      <c r="X2361" s="1" t="str">
        <f>IF($L2361="None","",IF(ISERROR(VLOOKUP($L2361,Info!$B$4:$B$266,1,FALSE)),"",IF(OR(W2361="Metallic Liquid Tight",W2361="Non-Metallic Liquid Tight",W2361="LSZH",W2361="Greenfield"),VLOOKUP($L2361,Info!$B$4:$L$266,7,FALSE),"N/A")))</f>
        <v/>
      </c>
      <c r="Y2361" s="1"/>
      <c r="Z2361" s="96" t="str">
        <f>IF($L2361="None","",IF(ISERROR(VLOOKUP($L2361,Info!$B$4:$B$266,1,FALSE)),"",VLOOKUP($L2361,Info!$B$4:$L$266,9,FALSE)))</f>
        <v/>
      </c>
      <c r="AA2361" s="96" t="str">
        <f>IF($L2361="None","",IF(ISERROR(VLOOKUP($L2361,Info!$B$4:$B$266,1,FALSE)),"",VLOOKUP($L2361,Info!$B$4:$L$266,8,FALSE)))</f>
        <v/>
      </c>
      <c r="AB2361" s="96" t="str">
        <f>IF($L2361="None","",IF(ISERROR(VLOOKUP($L2361,Info!$B$4:$B$266,1,FALSE)),"",VLOOKUP($L2361,Info!$B$4:$L$266,10,FALSE)))</f>
        <v/>
      </c>
      <c r="AC2361" s="1" t="str">
        <f>IF(W2361="SO Cable","Black,White",IF(O2361="","",IF(P2361="","",IF($J$12&lt;&gt;"ABC",IF(P2361&lt;="250",VLOOKUP(O2361,Info!$AZ$4:$BB$22,3,FALSE),VLOOKUP(O2361,Info!$AZ$23:$BB$39,3,FALSE)),IF(P2361&lt;="250",VLOOKUP(O2361,Info!$AO$4:$AQ$22,3,FALSE),VLOOKUP(O2361,Info!$AO$23:$AP$39,3,FALSE))))))</f>
        <v/>
      </c>
      <c r="AD2361" s="1"/>
      <c r="AE2361" s="1" t="str">
        <f>IF($L2361="None","",IF(ISERROR(VLOOKUP($L2361,Info!$B$4:$B$266,1,FALSE)),"",VLOOKUP($L2361,Info!$B$4:$L$266,4,FALSE)))</f>
        <v/>
      </c>
      <c r="AF2361" s="1" t="str">
        <f>IF($L2361="None","",IF(ISERROR(VLOOKUP($L2361,Info!$B$4:$B$266,1,FALSE)),"",VLOOKUP($L2361,Info!$B$4:$L$266,6,FALSE)))</f>
        <v/>
      </c>
      <c r="AG2361" s="1"/>
      <c r="AH2361" s="33" t="str" cm="1">
        <f t="array" ref="AH2361">IF(AND(L2361&lt;&gt;"",O2361&lt;&gt;"",R2361:S2361&lt;&gt;"",W2361:X2361&lt;&gt;"",Z2361:AA2361&lt;&gt;"",AC2361&lt;&gt;""),"Good","Bad")</f>
        <v>Bad</v>
      </c>
      <c r="AL2361" t="str" cm="1">
        <f t="array" ref="AL2361">IF(R2361&gt;0,_xlfn.IFS(COUNTIF($L$20:L2361,"&lt;&gt;")&lt;101,1,COUNTIF($L$20:L2361,"&lt;&gt;")&lt;201,2,COUNTIF($L$20:L2361,"&lt;&gt;")&lt;301,3,COUNTIF($L$20:L2361,"&lt;&gt;")&lt;401,4,COUNTIF($L$20:L2361,"&lt;&gt;")&lt;501,5,COUNTIF($L$20:L2361,"&lt;&gt;")&lt;601,6,COUNTIF($L$20:L2361,"&lt;&gt;")&lt;701,7,COUNTIF($L$20:L2361,"&lt;&gt;")&lt;801,8,COUNTIF($L$20:L2361,"&lt;&gt;")&lt;901,9,COUNTIF($L$20:L2361,"&lt;&gt;")&lt;1001,10,COUNTIF($L$20:L2361,"&lt;&gt;")&lt;1101,11,COUNTIF($L$20:L2361,"&lt;&gt;")&lt;1201,12,COUNTIF($L$20:L2361,"&lt;&gt;")&lt;1301,13,COUNTIF($L$20:L2361,"&lt;&gt;")&lt;1401,14,COUNTIF($L$20:L2361,"&lt;&gt;")&lt;1501,15,COUNTIF($L$20:L2361,"&lt;&gt;")&lt;1601,16,COUNTIF($L$20:L2361,"&lt;&gt;")&lt;1701,17,COUNTIF($L$20:L2361,"&lt;&gt;")&lt;1801,18,COUNTIF($L$20:L2361,"&lt;&gt;")&lt;1901,19,COUNTIF($L$20:L2361,"&lt;&gt;")&lt;2001,20,COUNTIF($L$20:L2361,"&lt;&gt;")&lt;2101,21,COUNTIF($L$20:L2361,"&lt;&gt;")&lt;2201,22,COUNTIF($L$20:L2361,"&lt;&gt;")&lt;2301,23,COUNTIF($L$20:L2361,"&lt;&gt;")&lt;2401,24,COUNTIF($L$20:L2361,"&lt;&gt;")&lt;2501,25,COUNTIF($L$20:L2361,"&lt;&gt;")&lt;2601,26,COUNTIF($L$20:L2361,"&lt;&gt;")&lt;2701,27,COUNTIF($L$20:L2361,"&lt;&gt;")&lt;2801,28,COUNTIF($L$20:L2361,"&lt;&gt;")&lt;2901,29,COUNTIF($L$20:L2361,"&lt;&gt;")&lt;3001,30),"")</f>
        <v/>
      </c>
      <c r="AM2361" t="str">
        <f t="shared" si="180"/>
        <v/>
      </c>
      <c r="AN2361" t="str">
        <f t="shared" si="184"/>
        <v/>
      </c>
      <c r="AP2361" t="str">
        <f t="shared" si="183"/>
        <v/>
      </c>
      <c r="AQ2361" t="str">
        <f>IF(AO2361="","",COUNTIFS(AM2361:$AM$3019,AO2361))</f>
        <v/>
      </c>
    </row>
    <row r="2362" spans="1:43" x14ac:dyDescent="0.25">
      <c r="A2362" s="6" t="str">
        <f>IF(COUNT($A$20:A2361)&lt;&gt;$B$4,IF(A2361="","",A2361+1),"")</f>
        <v/>
      </c>
      <c r="B2362" s="3"/>
      <c r="C2362" s="3"/>
      <c r="D2362" s="122"/>
      <c r="E2362" s="3"/>
      <c r="F2362" s="3"/>
      <c r="G2362" s="3"/>
      <c r="H2362" s="3"/>
      <c r="I2362" s="120"/>
      <c r="J2362" s="3"/>
      <c r="K2362" s="95" t="str" cm="1">
        <f t="array" ref="K2362">IF(OR($J$14 = "A",$J$14 = "B",$J$14 = "C"),IF(I2362="","",IF(LEN(I2362)&gt;2,_xlfn.IFS(ISNUMBER(SEARCH("_",I2362)),I2362,ISNUMBER(SEARCH(", ",I2362)),SUBSTITUTE(I2362,", ","_"),ISNUMBER(SEARCH("/ ",I2362)),SUBSTITUTE(I2362,"/ ","_"),ISNUMBER(SEARCH(",",I2362)),SUBSTITUTE(I2362,",","_"),ISNUMBER(SEARCH("/",I2362)),SUBSTITUTE(I2362,"/","_"),ISNUMBER(SEARCH("",I2362)),I2362),I2362)),IF(OR($J$14 = "J",$J$14 = "K"),"",IF(D2362="","",IF(LEN(D2362)&gt;2,_xlfn.IFS(ISNUMBER(SEARCH("_",D2362)),D2362,ISNUMBER(SEARCH(", ",D2362)),SUBSTITUTE(D2362,", ","_"),ISNUMBER(SEARCH("/ ",D2362)),SUBSTITUTE(D2362,"/ ","_"),ISNUMBER(SEARCH(",",D2362)),SUBSTITUTE(D2362,",","_"),ISNUMBER(SEARCH("/",D2362)),SUBSTITUTE(D2362,"/","_"),ISNUMBER(SEARCH("",D2362)),D2362),D2362))))</f>
        <v/>
      </c>
      <c r="L2362" s="1"/>
      <c r="M2362" s="1" t="str">
        <f t="shared" si="181"/>
        <v/>
      </c>
      <c r="N2362" s="94" t="str">
        <f>IF($L2362="None","",IF(ISERROR(VLOOKUP($L2362,Info!$B$4:$B$266,1,FALSE)),"",VLOOKUP($L2362,Info!$B$4:$L$266,5,FALSE)))</f>
        <v/>
      </c>
      <c r="O2362" s="94" t="str">
        <f>IF(K2362="","",IF(AND($J$12&lt;&gt;"ABC",N2362="3"),"BAC",IF(N2362="3","ABC",IF($J$12&lt;&gt;"ABC",IF($J$10="Standard",VLOOKUP(K2362,Info!$BE$4:$BF$481,2,FALSE),VLOOKUP(K2362,Info!$BI$4:$BJ$482,2,FALSE)),IF($J$10="Standard",VLOOKUP(K2362,Info!$AG$4:$AH$2994,2,FALSE),VLOOKUP(K2362,Info!$AK$4:$AL$2997,2,FALSE))))))</f>
        <v/>
      </c>
      <c r="P2362" s="94" t="str">
        <f>IF($L2362="None","",IF(ISERROR(VLOOKUP($L2362,Info!$B$4:$B$266,1,FALSE)),"",VLOOKUP($L2362,Info!$B$4:$L$266,3,FALSE)))</f>
        <v/>
      </c>
      <c r="Q2362" s="96" t="str">
        <f>IF($L2362="None","",IF(ISERROR(VLOOKUP($L2362,Info!$B$4:$B$266,1,FALSE)),"",VLOOKUP($L2362,Info!$B$4:$L$266,4,FALSE)))</f>
        <v/>
      </c>
      <c r="R2362" s="1"/>
      <c r="S2362" s="6" t="str">
        <f t="shared" si="182"/>
        <v/>
      </c>
      <c r="T2362" s="6" t="str">
        <f>IF($L2362="None","",IF(ISERROR(VLOOKUP($L2362,Info!$B$4:$B$266,1,FALSE)),"",VLOOKUP($L2362,Info!$B$4:$L$266,11,FALSE)))</f>
        <v/>
      </c>
      <c r="U2362" s="1"/>
      <c r="V2362" s="1"/>
      <c r="W2362" s="1"/>
      <c r="X2362" s="1" t="str">
        <f>IF($L2362="None","",IF(ISERROR(VLOOKUP($L2362,Info!$B$4:$B$266,1,FALSE)),"",IF(OR(W2362="Metallic Liquid Tight",W2362="Non-Metallic Liquid Tight",W2362="LSZH",W2362="Greenfield"),VLOOKUP($L2362,Info!$B$4:$L$266,7,FALSE),"N/A")))</f>
        <v/>
      </c>
      <c r="Y2362" s="1"/>
      <c r="Z2362" s="96" t="str">
        <f>IF($L2362="None","",IF(ISERROR(VLOOKUP($L2362,Info!$B$4:$B$266,1,FALSE)),"",VLOOKUP($L2362,Info!$B$4:$L$266,9,FALSE)))</f>
        <v/>
      </c>
      <c r="AA2362" s="96" t="str">
        <f>IF($L2362="None","",IF(ISERROR(VLOOKUP($L2362,Info!$B$4:$B$266,1,FALSE)),"",VLOOKUP($L2362,Info!$B$4:$L$266,8,FALSE)))</f>
        <v/>
      </c>
      <c r="AB2362" s="96" t="str">
        <f>IF($L2362="None","",IF(ISERROR(VLOOKUP($L2362,Info!$B$4:$B$266,1,FALSE)),"",VLOOKUP($L2362,Info!$B$4:$L$266,10,FALSE)))</f>
        <v/>
      </c>
      <c r="AC2362" s="1" t="str">
        <f>IF(W2362="SO Cable","Black,White",IF(O2362="","",IF(P2362="","",IF($J$12&lt;&gt;"ABC",IF(P2362&lt;="250",VLOOKUP(O2362,Info!$AZ$4:$BB$22,3,FALSE),VLOOKUP(O2362,Info!$AZ$23:$BB$39,3,FALSE)),IF(P2362&lt;="250",VLOOKUP(O2362,Info!$AO$4:$AQ$22,3,FALSE),VLOOKUP(O2362,Info!$AO$23:$AP$39,3,FALSE))))))</f>
        <v/>
      </c>
      <c r="AD2362" s="1"/>
      <c r="AE2362" s="1" t="str">
        <f>IF($L2362="None","",IF(ISERROR(VLOOKUP($L2362,Info!$B$4:$B$266,1,FALSE)),"",VLOOKUP($L2362,Info!$B$4:$L$266,4,FALSE)))</f>
        <v/>
      </c>
      <c r="AF2362" s="1" t="str">
        <f>IF($L2362="None","",IF(ISERROR(VLOOKUP($L2362,Info!$B$4:$B$266,1,FALSE)),"",VLOOKUP($L2362,Info!$B$4:$L$266,6,FALSE)))</f>
        <v/>
      </c>
      <c r="AG2362" s="1"/>
      <c r="AH2362" s="33" t="str" cm="1">
        <f t="array" ref="AH2362">IF(AND(L2362&lt;&gt;"",O2362&lt;&gt;"",R2362:S2362&lt;&gt;"",W2362:X2362&lt;&gt;"",Z2362:AA2362&lt;&gt;"",AC2362&lt;&gt;""),"Good","Bad")</f>
        <v>Bad</v>
      </c>
      <c r="AL2362" t="str" cm="1">
        <f t="array" ref="AL2362">IF(R2362&gt;0,_xlfn.IFS(COUNTIF($L$20:L2362,"&lt;&gt;")&lt;101,1,COUNTIF($L$20:L2362,"&lt;&gt;")&lt;201,2,COUNTIF($L$20:L2362,"&lt;&gt;")&lt;301,3,COUNTIF($L$20:L2362,"&lt;&gt;")&lt;401,4,COUNTIF($L$20:L2362,"&lt;&gt;")&lt;501,5,COUNTIF($L$20:L2362,"&lt;&gt;")&lt;601,6,COUNTIF($L$20:L2362,"&lt;&gt;")&lt;701,7,COUNTIF($L$20:L2362,"&lt;&gt;")&lt;801,8,COUNTIF($L$20:L2362,"&lt;&gt;")&lt;901,9,COUNTIF($L$20:L2362,"&lt;&gt;")&lt;1001,10,COUNTIF($L$20:L2362,"&lt;&gt;")&lt;1101,11,COUNTIF($L$20:L2362,"&lt;&gt;")&lt;1201,12,COUNTIF($L$20:L2362,"&lt;&gt;")&lt;1301,13,COUNTIF($L$20:L2362,"&lt;&gt;")&lt;1401,14,COUNTIF($L$20:L2362,"&lt;&gt;")&lt;1501,15,COUNTIF($L$20:L2362,"&lt;&gt;")&lt;1601,16,COUNTIF($L$20:L2362,"&lt;&gt;")&lt;1701,17,COUNTIF($L$20:L2362,"&lt;&gt;")&lt;1801,18,COUNTIF($L$20:L2362,"&lt;&gt;")&lt;1901,19,COUNTIF($L$20:L2362,"&lt;&gt;")&lt;2001,20,COUNTIF($L$20:L2362,"&lt;&gt;")&lt;2101,21,COUNTIF($L$20:L2362,"&lt;&gt;")&lt;2201,22,COUNTIF($L$20:L2362,"&lt;&gt;")&lt;2301,23,COUNTIF($L$20:L2362,"&lt;&gt;")&lt;2401,24,COUNTIF($L$20:L2362,"&lt;&gt;")&lt;2501,25,COUNTIF($L$20:L2362,"&lt;&gt;")&lt;2601,26,COUNTIF($L$20:L2362,"&lt;&gt;")&lt;2701,27,COUNTIF($L$20:L2362,"&lt;&gt;")&lt;2801,28,COUNTIF($L$20:L2362,"&lt;&gt;")&lt;2901,29,COUNTIF($L$20:L2362,"&lt;&gt;")&lt;3001,30),"")</f>
        <v/>
      </c>
      <c r="AM2362" t="str">
        <f t="shared" si="180"/>
        <v/>
      </c>
      <c r="AN2362" t="str">
        <f t="shared" si="184"/>
        <v/>
      </c>
      <c r="AP2362" t="str">
        <f t="shared" si="183"/>
        <v/>
      </c>
      <c r="AQ2362" t="str">
        <f>IF(AO2362="","",COUNTIFS(AM2362:$AM$3019,AO2362))</f>
        <v/>
      </c>
    </row>
    <row r="2363" spans="1:43" x14ac:dyDescent="0.25">
      <c r="A2363" s="6" t="str">
        <f>IF(COUNT($A$20:A2362)&lt;&gt;$B$4,IF(A2362="","",A2362+1),"")</f>
        <v/>
      </c>
      <c r="B2363" s="3"/>
      <c r="C2363" s="3"/>
      <c r="D2363" s="122"/>
      <c r="E2363" s="3"/>
      <c r="F2363" s="3"/>
      <c r="G2363" s="3"/>
      <c r="H2363" s="3"/>
      <c r="I2363" s="120"/>
      <c r="J2363" s="3"/>
      <c r="K2363" s="95" t="str" cm="1">
        <f t="array" ref="K2363">IF(OR($J$14 = "A",$J$14 = "B",$J$14 = "C"),IF(I2363="","",IF(LEN(I2363)&gt;2,_xlfn.IFS(ISNUMBER(SEARCH("_",I2363)),I2363,ISNUMBER(SEARCH(", ",I2363)),SUBSTITUTE(I2363,", ","_"),ISNUMBER(SEARCH("/ ",I2363)),SUBSTITUTE(I2363,"/ ","_"),ISNUMBER(SEARCH(",",I2363)),SUBSTITUTE(I2363,",","_"),ISNUMBER(SEARCH("/",I2363)),SUBSTITUTE(I2363,"/","_"),ISNUMBER(SEARCH("",I2363)),I2363),I2363)),IF(OR($J$14 = "J",$J$14 = "K"),"",IF(D2363="","",IF(LEN(D2363)&gt;2,_xlfn.IFS(ISNUMBER(SEARCH("_",D2363)),D2363,ISNUMBER(SEARCH(", ",D2363)),SUBSTITUTE(D2363,", ","_"),ISNUMBER(SEARCH("/ ",D2363)),SUBSTITUTE(D2363,"/ ","_"),ISNUMBER(SEARCH(",",D2363)),SUBSTITUTE(D2363,",","_"),ISNUMBER(SEARCH("/",D2363)),SUBSTITUTE(D2363,"/","_"),ISNUMBER(SEARCH("",D2363)),D2363),D2363))))</f>
        <v/>
      </c>
      <c r="L2363" s="1"/>
      <c r="M2363" s="1" t="str">
        <f t="shared" si="181"/>
        <v/>
      </c>
      <c r="N2363" s="94" t="str">
        <f>IF($L2363="None","",IF(ISERROR(VLOOKUP($L2363,Info!$B$4:$B$266,1,FALSE)),"",VLOOKUP($L2363,Info!$B$4:$L$266,5,FALSE)))</f>
        <v/>
      </c>
      <c r="O2363" s="94" t="str">
        <f>IF(K2363="","",IF(AND($J$12&lt;&gt;"ABC",N2363="3"),"BAC",IF(N2363="3","ABC",IF($J$12&lt;&gt;"ABC",IF($J$10="Standard",VLOOKUP(K2363,Info!$BE$4:$BF$481,2,FALSE),VLOOKUP(K2363,Info!$BI$4:$BJ$482,2,FALSE)),IF($J$10="Standard",VLOOKUP(K2363,Info!$AG$4:$AH$2994,2,FALSE),VLOOKUP(K2363,Info!$AK$4:$AL$2997,2,FALSE))))))</f>
        <v/>
      </c>
      <c r="P2363" s="94" t="str">
        <f>IF($L2363="None","",IF(ISERROR(VLOOKUP($L2363,Info!$B$4:$B$266,1,FALSE)),"",VLOOKUP($L2363,Info!$B$4:$L$266,3,FALSE)))</f>
        <v/>
      </c>
      <c r="Q2363" s="96" t="str">
        <f>IF($L2363="None","",IF(ISERROR(VLOOKUP($L2363,Info!$B$4:$B$266,1,FALSE)),"",VLOOKUP($L2363,Info!$B$4:$L$266,4,FALSE)))</f>
        <v/>
      </c>
      <c r="R2363" s="1"/>
      <c r="S2363" s="6" t="str">
        <f t="shared" si="182"/>
        <v/>
      </c>
      <c r="T2363" s="6" t="str">
        <f>IF($L2363="None","",IF(ISERROR(VLOOKUP($L2363,Info!$B$4:$B$266,1,FALSE)),"",VLOOKUP($L2363,Info!$B$4:$L$266,11,FALSE)))</f>
        <v/>
      </c>
      <c r="U2363" s="1"/>
      <c r="V2363" s="1"/>
      <c r="W2363" s="1"/>
      <c r="X2363" s="1" t="str">
        <f>IF($L2363="None","",IF(ISERROR(VLOOKUP($L2363,Info!$B$4:$B$266,1,FALSE)),"",IF(OR(W2363="Metallic Liquid Tight",W2363="Non-Metallic Liquid Tight",W2363="LSZH",W2363="Greenfield"),VLOOKUP($L2363,Info!$B$4:$L$266,7,FALSE),"N/A")))</f>
        <v/>
      </c>
      <c r="Y2363" s="1"/>
      <c r="Z2363" s="96" t="str">
        <f>IF($L2363="None","",IF(ISERROR(VLOOKUP($L2363,Info!$B$4:$B$266,1,FALSE)),"",VLOOKUP($L2363,Info!$B$4:$L$266,9,FALSE)))</f>
        <v/>
      </c>
      <c r="AA2363" s="96" t="str">
        <f>IF($L2363="None","",IF(ISERROR(VLOOKUP($L2363,Info!$B$4:$B$266,1,FALSE)),"",VLOOKUP($L2363,Info!$B$4:$L$266,8,FALSE)))</f>
        <v/>
      </c>
      <c r="AB2363" s="96" t="str">
        <f>IF($L2363="None","",IF(ISERROR(VLOOKUP($L2363,Info!$B$4:$B$266,1,FALSE)),"",VLOOKUP($L2363,Info!$B$4:$L$266,10,FALSE)))</f>
        <v/>
      </c>
      <c r="AC2363" s="1" t="str">
        <f>IF(W2363="SO Cable","Black,White",IF(O2363="","",IF(P2363="","",IF($J$12&lt;&gt;"ABC",IF(P2363&lt;="250",VLOOKUP(O2363,Info!$AZ$4:$BB$22,3,FALSE),VLOOKUP(O2363,Info!$AZ$23:$BB$39,3,FALSE)),IF(P2363&lt;="250",VLOOKUP(O2363,Info!$AO$4:$AQ$22,3,FALSE),VLOOKUP(O2363,Info!$AO$23:$AP$39,3,FALSE))))))</f>
        <v/>
      </c>
      <c r="AD2363" s="1"/>
      <c r="AE2363" s="1" t="str">
        <f>IF($L2363="None","",IF(ISERROR(VLOOKUP($L2363,Info!$B$4:$B$266,1,FALSE)),"",VLOOKUP($L2363,Info!$B$4:$L$266,4,FALSE)))</f>
        <v/>
      </c>
      <c r="AF2363" s="1" t="str">
        <f>IF($L2363="None","",IF(ISERROR(VLOOKUP($L2363,Info!$B$4:$B$266,1,FALSE)),"",VLOOKUP($L2363,Info!$B$4:$L$266,6,FALSE)))</f>
        <v/>
      </c>
      <c r="AG2363" s="1"/>
      <c r="AH2363" s="33" t="str" cm="1">
        <f t="array" ref="AH2363">IF(AND(L2363&lt;&gt;"",O2363&lt;&gt;"",R2363:S2363&lt;&gt;"",W2363:X2363&lt;&gt;"",Z2363:AA2363&lt;&gt;"",AC2363&lt;&gt;""),"Good","Bad")</f>
        <v>Bad</v>
      </c>
      <c r="AL2363" t="str" cm="1">
        <f t="array" ref="AL2363">IF(R2363&gt;0,_xlfn.IFS(COUNTIF($L$20:L2363,"&lt;&gt;")&lt;101,1,COUNTIF($L$20:L2363,"&lt;&gt;")&lt;201,2,COUNTIF($L$20:L2363,"&lt;&gt;")&lt;301,3,COUNTIF($L$20:L2363,"&lt;&gt;")&lt;401,4,COUNTIF($L$20:L2363,"&lt;&gt;")&lt;501,5,COUNTIF($L$20:L2363,"&lt;&gt;")&lt;601,6,COUNTIF($L$20:L2363,"&lt;&gt;")&lt;701,7,COUNTIF($L$20:L2363,"&lt;&gt;")&lt;801,8,COUNTIF($L$20:L2363,"&lt;&gt;")&lt;901,9,COUNTIF($L$20:L2363,"&lt;&gt;")&lt;1001,10,COUNTIF($L$20:L2363,"&lt;&gt;")&lt;1101,11,COUNTIF($L$20:L2363,"&lt;&gt;")&lt;1201,12,COUNTIF($L$20:L2363,"&lt;&gt;")&lt;1301,13,COUNTIF($L$20:L2363,"&lt;&gt;")&lt;1401,14,COUNTIF($L$20:L2363,"&lt;&gt;")&lt;1501,15,COUNTIF($L$20:L2363,"&lt;&gt;")&lt;1601,16,COUNTIF($L$20:L2363,"&lt;&gt;")&lt;1701,17,COUNTIF($L$20:L2363,"&lt;&gt;")&lt;1801,18,COUNTIF($L$20:L2363,"&lt;&gt;")&lt;1901,19,COUNTIF($L$20:L2363,"&lt;&gt;")&lt;2001,20,COUNTIF($L$20:L2363,"&lt;&gt;")&lt;2101,21,COUNTIF($L$20:L2363,"&lt;&gt;")&lt;2201,22,COUNTIF($L$20:L2363,"&lt;&gt;")&lt;2301,23,COUNTIF($L$20:L2363,"&lt;&gt;")&lt;2401,24,COUNTIF($L$20:L2363,"&lt;&gt;")&lt;2501,25,COUNTIF($L$20:L2363,"&lt;&gt;")&lt;2601,26,COUNTIF($L$20:L2363,"&lt;&gt;")&lt;2701,27,COUNTIF($L$20:L2363,"&lt;&gt;")&lt;2801,28,COUNTIF($L$20:L2363,"&lt;&gt;")&lt;2901,29,COUNTIF($L$20:L2363,"&lt;&gt;")&lt;3001,30),"")</f>
        <v/>
      </c>
      <c r="AM2363" t="str">
        <f t="shared" si="180"/>
        <v/>
      </c>
      <c r="AN2363" t="str">
        <f t="shared" si="184"/>
        <v/>
      </c>
      <c r="AP2363" t="str">
        <f t="shared" si="183"/>
        <v/>
      </c>
      <c r="AQ2363" t="str">
        <f>IF(AO2363="","",COUNTIFS(AM2363:$AM$3019,AO2363))</f>
        <v/>
      </c>
    </row>
    <row r="2364" spans="1:43" x14ac:dyDescent="0.25">
      <c r="A2364" s="6" t="str">
        <f>IF(COUNT($A$20:A2363)&lt;&gt;$B$4,IF(A2363="","",A2363+1),"")</f>
        <v/>
      </c>
      <c r="B2364" s="3"/>
      <c r="C2364" s="3"/>
      <c r="D2364" s="122"/>
      <c r="E2364" s="3"/>
      <c r="F2364" s="3"/>
      <c r="G2364" s="3"/>
      <c r="H2364" s="3"/>
      <c r="I2364" s="120"/>
      <c r="J2364" s="3"/>
      <c r="K2364" s="95" t="str" cm="1">
        <f t="array" ref="K2364">IF(OR($J$14 = "A",$J$14 = "B",$J$14 = "C"),IF(I2364="","",IF(LEN(I2364)&gt;2,_xlfn.IFS(ISNUMBER(SEARCH("_",I2364)),I2364,ISNUMBER(SEARCH(", ",I2364)),SUBSTITUTE(I2364,", ","_"),ISNUMBER(SEARCH("/ ",I2364)),SUBSTITUTE(I2364,"/ ","_"),ISNUMBER(SEARCH(",",I2364)),SUBSTITUTE(I2364,",","_"),ISNUMBER(SEARCH("/",I2364)),SUBSTITUTE(I2364,"/","_"),ISNUMBER(SEARCH("",I2364)),I2364),I2364)),IF(OR($J$14 = "J",$J$14 = "K"),"",IF(D2364="","",IF(LEN(D2364)&gt;2,_xlfn.IFS(ISNUMBER(SEARCH("_",D2364)),D2364,ISNUMBER(SEARCH(", ",D2364)),SUBSTITUTE(D2364,", ","_"),ISNUMBER(SEARCH("/ ",D2364)),SUBSTITUTE(D2364,"/ ","_"),ISNUMBER(SEARCH(",",D2364)),SUBSTITUTE(D2364,",","_"),ISNUMBER(SEARCH("/",D2364)),SUBSTITUTE(D2364,"/","_"),ISNUMBER(SEARCH("",D2364)),D2364),D2364))))</f>
        <v/>
      </c>
      <c r="L2364" s="1"/>
      <c r="M2364" s="1" t="str">
        <f t="shared" si="181"/>
        <v/>
      </c>
      <c r="N2364" s="94" t="str">
        <f>IF($L2364="None","",IF(ISERROR(VLOOKUP($L2364,Info!$B$4:$B$266,1,FALSE)),"",VLOOKUP($L2364,Info!$B$4:$L$266,5,FALSE)))</f>
        <v/>
      </c>
      <c r="O2364" s="94" t="str">
        <f>IF(K2364="","",IF(AND($J$12&lt;&gt;"ABC",N2364="3"),"BAC",IF(N2364="3","ABC",IF($J$12&lt;&gt;"ABC",IF($J$10="Standard",VLOOKUP(K2364,Info!$BE$4:$BF$481,2,FALSE),VLOOKUP(K2364,Info!$BI$4:$BJ$482,2,FALSE)),IF($J$10="Standard",VLOOKUP(K2364,Info!$AG$4:$AH$2994,2,FALSE),VLOOKUP(K2364,Info!$AK$4:$AL$2997,2,FALSE))))))</f>
        <v/>
      </c>
      <c r="P2364" s="94" t="str">
        <f>IF($L2364="None","",IF(ISERROR(VLOOKUP($L2364,Info!$B$4:$B$266,1,FALSE)),"",VLOOKUP($L2364,Info!$B$4:$L$266,3,FALSE)))</f>
        <v/>
      </c>
      <c r="Q2364" s="96" t="str">
        <f>IF($L2364="None","",IF(ISERROR(VLOOKUP($L2364,Info!$B$4:$B$266,1,FALSE)),"",VLOOKUP($L2364,Info!$B$4:$L$266,4,FALSE)))</f>
        <v/>
      </c>
      <c r="R2364" s="1"/>
      <c r="S2364" s="6" t="str">
        <f t="shared" si="182"/>
        <v/>
      </c>
      <c r="T2364" s="6" t="str">
        <f>IF($L2364="None","",IF(ISERROR(VLOOKUP($L2364,Info!$B$4:$B$266,1,FALSE)),"",VLOOKUP($L2364,Info!$B$4:$L$266,11,FALSE)))</f>
        <v/>
      </c>
      <c r="U2364" s="1"/>
      <c r="V2364" s="1"/>
      <c r="W2364" s="1"/>
      <c r="X2364" s="1" t="str">
        <f>IF($L2364="None","",IF(ISERROR(VLOOKUP($L2364,Info!$B$4:$B$266,1,FALSE)),"",IF(OR(W2364="Metallic Liquid Tight",W2364="Non-Metallic Liquid Tight",W2364="LSZH",W2364="Greenfield"),VLOOKUP($L2364,Info!$B$4:$L$266,7,FALSE),"N/A")))</f>
        <v/>
      </c>
      <c r="Y2364" s="1"/>
      <c r="Z2364" s="96" t="str">
        <f>IF($L2364="None","",IF(ISERROR(VLOOKUP($L2364,Info!$B$4:$B$266,1,FALSE)),"",VLOOKUP($L2364,Info!$B$4:$L$266,9,FALSE)))</f>
        <v/>
      </c>
      <c r="AA2364" s="96" t="str">
        <f>IF($L2364="None","",IF(ISERROR(VLOOKUP($L2364,Info!$B$4:$B$266,1,FALSE)),"",VLOOKUP($L2364,Info!$B$4:$L$266,8,FALSE)))</f>
        <v/>
      </c>
      <c r="AB2364" s="96" t="str">
        <f>IF($L2364="None","",IF(ISERROR(VLOOKUP($L2364,Info!$B$4:$B$266,1,FALSE)),"",VLOOKUP($L2364,Info!$B$4:$L$266,10,FALSE)))</f>
        <v/>
      </c>
      <c r="AC2364" s="1" t="str">
        <f>IF(W2364="SO Cable","Black,White",IF(O2364="","",IF(P2364="","",IF($J$12&lt;&gt;"ABC",IF(P2364&lt;="250",VLOOKUP(O2364,Info!$AZ$4:$BB$22,3,FALSE),VLOOKUP(O2364,Info!$AZ$23:$BB$39,3,FALSE)),IF(P2364&lt;="250",VLOOKUP(O2364,Info!$AO$4:$AQ$22,3,FALSE),VLOOKUP(O2364,Info!$AO$23:$AP$39,3,FALSE))))))</f>
        <v/>
      </c>
      <c r="AD2364" s="1"/>
      <c r="AE2364" s="1" t="str">
        <f>IF($L2364="None","",IF(ISERROR(VLOOKUP($L2364,Info!$B$4:$B$266,1,FALSE)),"",VLOOKUP($L2364,Info!$B$4:$L$266,4,FALSE)))</f>
        <v/>
      </c>
      <c r="AF2364" s="1" t="str">
        <f>IF($L2364="None","",IF(ISERROR(VLOOKUP($L2364,Info!$B$4:$B$266,1,FALSE)),"",VLOOKUP($L2364,Info!$B$4:$L$266,6,FALSE)))</f>
        <v/>
      </c>
      <c r="AG2364" s="1"/>
      <c r="AH2364" s="33" t="str" cm="1">
        <f t="array" ref="AH2364">IF(AND(L2364&lt;&gt;"",O2364&lt;&gt;"",R2364:S2364&lt;&gt;"",W2364:X2364&lt;&gt;"",Z2364:AA2364&lt;&gt;"",AC2364&lt;&gt;""),"Good","Bad")</f>
        <v>Bad</v>
      </c>
      <c r="AL2364" t="str" cm="1">
        <f t="array" ref="AL2364">IF(R2364&gt;0,_xlfn.IFS(COUNTIF($L$20:L2364,"&lt;&gt;")&lt;101,1,COUNTIF($L$20:L2364,"&lt;&gt;")&lt;201,2,COUNTIF($L$20:L2364,"&lt;&gt;")&lt;301,3,COUNTIF($L$20:L2364,"&lt;&gt;")&lt;401,4,COUNTIF($L$20:L2364,"&lt;&gt;")&lt;501,5,COUNTIF($L$20:L2364,"&lt;&gt;")&lt;601,6,COUNTIF($L$20:L2364,"&lt;&gt;")&lt;701,7,COUNTIF($L$20:L2364,"&lt;&gt;")&lt;801,8,COUNTIF($L$20:L2364,"&lt;&gt;")&lt;901,9,COUNTIF($L$20:L2364,"&lt;&gt;")&lt;1001,10,COUNTIF($L$20:L2364,"&lt;&gt;")&lt;1101,11,COUNTIF($L$20:L2364,"&lt;&gt;")&lt;1201,12,COUNTIF($L$20:L2364,"&lt;&gt;")&lt;1301,13,COUNTIF($L$20:L2364,"&lt;&gt;")&lt;1401,14,COUNTIF($L$20:L2364,"&lt;&gt;")&lt;1501,15,COUNTIF($L$20:L2364,"&lt;&gt;")&lt;1601,16,COUNTIF($L$20:L2364,"&lt;&gt;")&lt;1701,17,COUNTIF($L$20:L2364,"&lt;&gt;")&lt;1801,18,COUNTIF($L$20:L2364,"&lt;&gt;")&lt;1901,19,COUNTIF($L$20:L2364,"&lt;&gt;")&lt;2001,20,COUNTIF($L$20:L2364,"&lt;&gt;")&lt;2101,21,COUNTIF($L$20:L2364,"&lt;&gt;")&lt;2201,22,COUNTIF($L$20:L2364,"&lt;&gt;")&lt;2301,23,COUNTIF($L$20:L2364,"&lt;&gt;")&lt;2401,24,COUNTIF($L$20:L2364,"&lt;&gt;")&lt;2501,25,COUNTIF($L$20:L2364,"&lt;&gt;")&lt;2601,26,COUNTIF($L$20:L2364,"&lt;&gt;")&lt;2701,27,COUNTIF($L$20:L2364,"&lt;&gt;")&lt;2801,28,COUNTIF($L$20:L2364,"&lt;&gt;")&lt;2901,29,COUNTIF($L$20:L2364,"&lt;&gt;")&lt;3001,30),"")</f>
        <v/>
      </c>
      <c r="AM2364" t="str">
        <f t="shared" si="180"/>
        <v/>
      </c>
      <c r="AN2364" t="str">
        <f t="shared" si="184"/>
        <v/>
      </c>
      <c r="AP2364" t="str">
        <f t="shared" si="183"/>
        <v/>
      </c>
      <c r="AQ2364" t="str">
        <f>IF(AO2364="","",COUNTIFS(AM2364:$AM$3019,AO2364))</f>
        <v/>
      </c>
    </row>
    <row r="2365" spans="1:43" x14ac:dyDescent="0.25">
      <c r="A2365" s="6" t="str">
        <f>IF(COUNT($A$20:A2364)&lt;&gt;$B$4,IF(A2364="","",A2364+1),"")</f>
        <v/>
      </c>
      <c r="B2365" s="3"/>
      <c r="C2365" s="3"/>
      <c r="D2365" s="122"/>
      <c r="E2365" s="3"/>
      <c r="F2365" s="3"/>
      <c r="G2365" s="3"/>
      <c r="H2365" s="3"/>
      <c r="I2365" s="120"/>
      <c r="J2365" s="3"/>
      <c r="K2365" s="95" t="str" cm="1">
        <f t="array" ref="K2365">IF(OR($J$14 = "A",$J$14 = "B",$J$14 = "C"),IF(I2365="","",IF(LEN(I2365)&gt;2,_xlfn.IFS(ISNUMBER(SEARCH("_",I2365)),I2365,ISNUMBER(SEARCH(", ",I2365)),SUBSTITUTE(I2365,", ","_"),ISNUMBER(SEARCH("/ ",I2365)),SUBSTITUTE(I2365,"/ ","_"),ISNUMBER(SEARCH(",",I2365)),SUBSTITUTE(I2365,",","_"),ISNUMBER(SEARCH("/",I2365)),SUBSTITUTE(I2365,"/","_"),ISNUMBER(SEARCH("",I2365)),I2365),I2365)),IF(OR($J$14 = "J",$J$14 = "K"),"",IF(D2365="","",IF(LEN(D2365)&gt;2,_xlfn.IFS(ISNUMBER(SEARCH("_",D2365)),D2365,ISNUMBER(SEARCH(", ",D2365)),SUBSTITUTE(D2365,", ","_"),ISNUMBER(SEARCH("/ ",D2365)),SUBSTITUTE(D2365,"/ ","_"),ISNUMBER(SEARCH(",",D2365)),SUBSTITUTE(D2365,",","_"),ISNUMBER(SEARCH("/",D2365)),SUBSTITUTE(D2365,"/","_"),ISNUMBER(SEARCH("",D2365)),D2365),D2365))))</f>
        <v/>
      </c>
      <c r="L2365" s="1"/>
      <c r="M2365" s="1" t="str">
        <f t="shared" si="181"/>
        <v/>
      </c>
      <c r="N2365" s="94" t="str">
        <f>IF($L2365="None","",IF(ISERROR(VLOOKUP($L2365,Info!$B$4:$B$266,1,FALSE)),"",VLOOKUP($L2365,Info!$B$4:$L$266,5,FALSE)))</f>
        <v/>
      </c>
      <c r="O2365" s="94" t="str">
        <f>IF(K2365="","",IF(AND($J$12&lt;&gt;"ABC",N2365="3"),"BAC",IF(N2365="3","ABC",IF($J$12&lt;&gt;"ABC",IF($J$10="Standard",VLOOKUP(K2365,Info!$BE$4:$BF$481,2,FALSE),VLOOKUP(K2365,Info!$BI$4:$BJ$482,2,FALSE)),IF($J$10="Standard",VLOOKUP(K2365,Info!$AG$4:$AH$2994,2,FALSE),VLOOKUP(K2365,Info!$AK$4:$AL$2997,2,FALSE))))))</f>
        <v/>
      </c>
      <c r="P2365" s="94" t="str">
        <f>IF($L2365="None","",IF(ISERROR(VLOOKUP($L2365,Info!$B$4:$B$266,1,FALSE)),"",VLOOKUP($L2365,Info!$B$4:$L$266,3,FALSE)))</f>
        <v/>
      </c>
      <c r="Q2365" s="96" t="str">
        <f>IF($L2365="None","",IF(ISERROR(VLOOKUP($L2365,Info!$B$4:$B$266,1,FALSE)),"",VLOOKUP($L2365,Info!$B$4:$L$266,4,FALSE)))</f>
        <v/>
      </c>
      <c r="R2365" s="1"/>
      <c r="S2365" s="6" t="str">
        <f t="shared" si="182"/>
        <v/>
      </c>
      <c r="T2365" s="6" t="str">
        <f>IF($L2365="None","",IF(ISERROR(VLOOKUP($L2365,Info!$B$4:$B$266,1,FALSE)),"",VLOOKUP($L2365,Info!$B$4:$L$266,11,FALSE)))</f>
        <v/>
      </c>
      <c r="U2365" s="1"/>
      <c r="V2365" s="1"/>
      <c r="W2365" s="1"/>
      <c r="X2365" s="1" t="str">
        <f>IF($L2365="None","",IF(ISERROR(VLOOKUP($L2365,Info!$B$4:$B$266,1,FALSE)),"",IF(OR(W2365="Metallic Liquid Tight",W2365="Non-Metallic Liquid Tight",W2365="LSZH",W2365="Greenfield"),VLOOKUP($L2365,Info!$B$4:$L$266,7,FALSE),"N/A")))</f>
        <v/>
      </c>
      <c r="Y2365" s="1"/>
      <c r="Z2365" s="96" t="str">
        <f>IF($L2365="None","",IF(ISERROR(VLOOKUP($L2365,Info!$B$4:$B$266,1,FALSE)),"",VLOOKUP($L2365,Info!$B$4:$L$266,9,FALSE)))</f>
        <v/>
      </c>
      <c r="AA2365" s="96" t="str">
        <f>IF($L2365="None","",IF(ISERROR(VLOOKUP($L2365,Info!$B$4:$B$266,1,FALSE)),"",VLOOKUP($L2365,Info!$B$4:$L$266,8,FALSE)))</f>
        <v/>
      </c>
      <c r="AB2365" s="96" t="str">
        <f>IF($L2365="None","",IF(ISERROR(VLOOKUP($L2365,Info!$B$4:$B$266,1,FALSE)),"",VLOOKUP($L2365,Info!$B$4:$L$266,10,FALSE)))</f>
        <v/>
      </c>
      <c r="AC2365" s="1" t="str">
        <f>IF(W2365="SO Cable","Black,White",IF(O2365="","",IF(P2365="","",IF($J$12&lt;&gt;"ABC",IF(P2365&lt;="250",VLOOKUP(O2365,Info!$AZ$4:$BB$22,3,FALSE),VLOOKUP(O2365,Info!$AZ$23:$BB$39,3,FALSE)),IF(P2365&lt;="250",VLOOKUP(O2365,Info!$AO$4:$AQ$22,3,FALSE),VLOOKUP(O2365,Info!$AO$23:$AP$39,3,FALSE))))))</f>
        <v/>
      </c>
      <c r="AD2365" s="1"/>
      <c r="AE2365" s="1" t="str">
        <f>IF($L2365="None","",IF(ISERROR(VLOOKUP($L2365,Info!$B$4:$B$266,1,FALSE)),"",VLOOKUP($L2365,Info!$B$4:$L$266,4,FALSE)))</f>
        <v/>
      </c>
      <c r="AF2365" s="1" t="str">
        <f>IF($L2365="None","",IF(ISERROR(VLOOKUP($L2365,Info!$B$4:$B$266,1,FALSE)),"",VLOOKUP($L2365,Info!$B$4:$L$266,6,FALSE)))</f>
        <v/>
      </c>
      <c r="AG2365" s="1"/>
      <c r="AH2365" s="33" t="str" cm="1">
        <f t="array" ref="AH2365">IF(AND(L2365&lt;&gt;"",O2365&lt;&gt;"",R2365:S2365&lt;&gt;"",W2365:X2365&lt;&gt;"",Z2365:AA2365&lt;&gt;"",AC2365&lt;&gt;""),"Good","Bad")</f>
        <v>Bad</v>
      </c>
      <c r="AL2365" t="str" cm="1">
        <f t="array" ref="AL2365">IF(R2365&gt;0,_xlfn.IFS(COUNTIF($L$20:L2365,"&lt;&gt;")&lt;101,1,COUNTIF($L$20:L2365,"&lt;&gt;")&lt;201,2,COUNTIF($L$20:L2365,"&lt;&gt;")&lt;301,3,COUNTIF($L$20:L2365,"&lt;&gt;")&lt;401,4,COUNTIF($L$20:L2365,"&lt;&gt;")&lt;501,5,COUNTIF($L$20:L2365,"&lt;&gt;")&lt;601,6,COUNTIF($L$20:L2365,"&lt;&gt;")&lt;701,7,COUNTIF($L$20:L2365,"&lt;&gt;")&lt;801,8,COUNTIF($L$20:L2365,"&lt;&gt;")&lt;901,9,COUNTIF($L$20:L2365,"&lt;&gt;")&lt;1001,10,COUNTIF($L$20:L2365,"&lt;&gt;")&lt;1101,11,COUNTIF($L$20:L2365,"&lt;&gt;")&lt;1201,12,COUNTIF($L$20:L2365,"&lt;&gt;")&lt;1301,13,COUNTIF($L$20:L2365,"&lt;&gt;")&lt;1401,14,COUNTIF($L$20:L2365,"&lt;&gt;")&lt;1501,15,COUNTIF($L$20:L2365,"&lt;&gt;")&lt;1601,16,COUNTIF($L$20:L2365,"&lt;&gt;")&lt;1701,17,COUNTIF($L$20:L2365,"&lt;&gt;")&lt;1801,18,COUNTIF($L$20:L2365,"&lt;&gt;")&lt;1901,19,COUNTIF($L$20:L2365,"&lt;&gt;")&lt;2001,20,COUNTIF($L$20:L2365,"&lt;&gt;")&lt;2101,21,COUNTIF($L$20:L2365,"&lt;&gt;")&lt;2201,22,COUNTIF($L$20:L2365,"&lt;&gt;")&lt;2301,23,COUNTIF($L$20:L2365,"&lt;&gt;")&lt;2401,24,COUNTIF($L$20:L2365,"&lt;&gt;")&lt;2501,25,COUNTIF($L$20:L2365,"&lt;&gt;")&lt;2601,26,COUNTIF($L$20:L2365,"&lt;&gt;")&lt;2701,27,COUNTIF($L$20:L2365,"&lt;&gt;")&lt;2801,28,COUNTIF($L$20:L2365,"&lt;&gt;")&lt;2901,29,COUNTIF($L$20:L2365,"&lt;&gt;")&lt;3001,30),"")</f>
        <v/>
      </c>
      <c r="AM2365" t="str">
        <f t="shared" si="180"/>
        <v/>
      </c>
      <c r="AN2365" t="str">
        <f t="shared" si="184"/>
        <v/>
      </c>
      <c r="AP2365" t="str">
        <f t="shared" si="183"/>
        <v/>
      </c>
      <c r="AQ2365" t="str">
        <f>IF(AO2365="","",COUNTIFS(AM2365:$AM$3019,AO2365))</f>
        <v/>
      </c>
    </row>
    <row r="2366" spans="1:43" x14ac:dyDescent="0.25">
      <c r="A2366" s="6" t="str">
        <f>IF(COUNT($A$20:A2365)&lt;&gt;$B$4,IF(A2365="","",A2365+1),"")</f>
        <v/>
      </c>
      <c r="B2366" s="3"/>
      <c r="C2366" s="3"/>
      <c r="D2366" s="122"/>
      <c r="E2366" s="3"/>
      <c r="F2366" s="3"/>
      <c r="G2366" s="3"/>
      <c r="H2366" s="3"/>
      <c r="I2366" s="120"/>
      <c r="J2366" s="3"/>
      <c r="K2366" s="95" t="str" cm="1">
        <f t="array" ref="K2366">IF(OR($J$14 = "A",$J$14 = "B",$J$14 = "C"),IF(I2366="","",IF(LEN(I2366)&gt;2,_xlfn.IFS(ISNUMBER(SEARCH("_",I2366)),I2366,ISNUMBER(SEARCH(", ",I2366)),SUBSTITUTE(I2366,", ","_"),ISNUMBER(SEARCH("/ ",I2366)),SUBSTITUTE(I2366,"/ ","_"),ISNUMBER(SEARCH(",",I2366)),SUBSTITUTE(I2366,",","_"),ISNUMBER(SEARCH("/",I2366)),SUBSTITUTE(I2366,"/","_"),ISNUMBER(SEARCH("",I2366)),I2366),I2366)),IF(OR($J$14 = "J",$J$14 = "K"),"",IF(D2366="","",IF(LEN(D2366)&gt;2,_xlfn.IFS(ISNUMBER(SEARCH("_",D2366)),D2366,ISNUMBER(SEARCH(", ",D2366)),SUBSTITUTE(D2366,", ","_"),ISNUMBER(SEARCH("/ ",D2366)),SUBSTITUTE(D2366,"/ ","_"),ISNUMBER(SEARCH(",",D2366)),SUBSTITUTE(D2366,",","_"),ISNUMBER(SEARCH("/",D2366)),SUBSTITUTE(D2366,"/","_"),ISNUMBER(SEARCH("",D2366)),D2366),D2366))))</f>
        <v/>
      </c>
      <c r="L2366" s="1"/>
      <c r="M2366" s="1" t="str">
        <f t="shared" si="181"/>
        <v/>
      </c>
      <c r="N2366" s="94" t="str">
        <f>IF($L2366="None","",IF(ISERROR(VLOOKUP($L2366,Info!$B$4:$B$266,1,FALSE)),"",VLOOKUP($L2366,Info!$B$4:$L$266,5,FALSE)))</f>
        <v/>
      </c>
      <c r="O2366" s="94" t="str">
        <f>IF(K2366="","",IF(AND($J$12&lt;&gt;"ABC",N2366="3"),"BAC",IF(N2366="3","ABC",IF($J$12&lt;&gt;"ABC",IF($J$10="Standard",VLOOKUP(K2366,Info!$BE$4:$BF$481,2,FALSE),VLOOKUP(K2366,Info!$BI$4:$BJ$482,2,FALSE)),IF($J$10="Standard",VLOOKUP(K2366,Info!$AG$4:$AH$2994,2,FALSE),VLOOKUP(K2366,Info!$AK$4:$AL$2997,2,FALSE))))))</f>
        <v/>
      </c>
      <c r="P2366" s="94" t="str">
        <f>IF($L2366="None","",IF(ISERROR(VLOOKUP($L2366,Info!$B$4:$B$266,1,FALSE)),"",VLOOKUP($L2366,Info!$B$4:$L$266,3,FALSE)))</f>
        <v/>
      </c>
      <c r="Q2366" s="96" t="str">
        <f>IF($L2366="None","",IF(ISERROR(VLOOKUP($L2366,Info!$B$4:$B$266,1,FALSE)),"",VLOOKUP($L2366,Info!$B$4:$L$266,4,FALSE)))</f>
        <v/>
      </c>
      <c r="R2366" s="1"/>
      <c r="S2366" s="6" t="str">
        <f t="shared" si="182"/>
        <v/>
      </c>
      <c r="T2366" s="6" t="str">
        <f>IF($L2366="None","",IF(ISERROR(VLOOKUP($L2366,Info!$B$4:$B$266,1,FALSE)),"",VLOOKUP($L2366,Info!$B$4:$L$266,11,FALSE)))</f>
        <v/>
      </c>
      <c r="U2366" s="1"/>
      <c r="V2366" s="1"/>
      <c r="W2366" s="1"/>
      <c r="X2366" s="1" t="str">
        <f>IF($L2366="None","",IF(ISERROR(VLOOKUP($L2366,Info!$B$4:$B$266,1,FALSE)),"",IF(OR(W2366="Metallic Liquid Tight",W2366="Non-Metallic Liquid Tight",W2366="LSZH",W2366="Greenfield"),VLOOKUP($L2366,Info!$B$4:$L$266,7,FALSE),"N/A")))</f>
        <v/>
      </c>
      <c r="Y2366" s="1"/>
      <c r="Z2366" s="96" t="str">
        <f>IF($L2366="None","",IF(ISERROR(VLOOKUP($L2366,Info!$B$4:$B$266,1,FALSE)),"",VLOOKUP($L2366,Info!$B$4:$L$266,9,FALSE)))</f>
        <v/>
      </c>
      <c r="AA2366" s="96" t="str">
        <f>IF($L2366="None","",IF(ISERROR(VLOOKUP($L2366,Info!$B$4:$B$266,1,FALSE)),"",VLOOKUP($L2366,Info!$B$4:$L$266,8,FALSE)))</f>
        <v/>
      </c>
      <c r="AB2366" s="96" t="str">
        <f>IF($L2366="None","",IF(ISERROR(VLOOKUP($L2366,Info!$B$4:$B$266,1,FALSE)),"",VLOOKUP($L2366,Info!$B$4:$L$266,10,FALSE)))</f>
        <v/>
      </c>
      <c r="AC2366" s="1" t="str">
        <f>IF(W2366="SO Cable","Black,White",IF(O2366="","",IF(P2366="","",IF($J$12&lt;&gt;"ABC",IF(P2366&lt;="250",VLOOKUP(O2366,Info!$AZ$4:$BB$22,3,FALSE),VLOOKUP(O2366,Info!$AZ$23:$BB$39,3,FALSE)),IF(P2366&lt;="250",VLOOKUP(O2366,Info!$AO$4:$AQ$22,3,FALSE),VLOOKUP(O2366,Info!$AO$23:$AP$39,3,FALSE))))))</f>
        <v/>
      </c>
      <c r="AD2366" s="1"/>
      <c r="AE2366" s="1" t="str">
        <f>IF($L2366="None","",IF(ISERROR(VLOOKUP($L2366,Info!$B$4:$B$266,1,FALSE)),"",VLOOKUP($L2366,Info!$B$4:$L$266,4,FALSE)))</f>
        <v/>
      </c>
      <c r="AF2366" s="1" t="str">
        <f>IF($L2366="None","",IF(ISERROR(VLOOKUP($L2366,Info!$B$4:$B$266,1,FALSE)),"",VLOOKUP($L2366,Info!$B$4:$L$266,6,FALSE)))</f>
        <v/>
      </c>
      <c r="AG2366" s="1"/>
      <c r="AH2366" s="33" t="str" cm="1">
        <f t="array" ref="AH2366">IF(AND(L2366&lt;&gt;"",O2366&lt;&gt;"",R2366:S2366&lt;&gt;"",W2366:X2366&lt;&gt;"",Z2366:AA2366&lt;&gt;"",AC2366&lt;&gt;""),"Good","Bad")</f>
        <v>Bad</v>
      </c>
      <c r="AL2366" t="str" cm="1">
        <f t="array" ref="AL2366">IF(R2366&gt;0,_xlfn.IFS(COUNTIF($L$20:L2366,"&lt;&gt;")&lt;101,1,COUNTIF($L$20:L2366,"&lt;&gt;")&lt;201,2,COUNTIF($L$20:L2366,"&lt;&gt;")&lt;301,3,COUNTIF($L$20:L2366,"&lt;&gt;")&lt;401,4,COUNTIF($L$20:L2366,"&lt;&gt;")&lt;501,5,COUNTIF($L$20:L2366,"&lt;&gt;")&lt;601,6,COUNTIF($L$20:L2366,"&lt;&gt;")&lt;701,7,COUNTIF($L$20:L2366,"&lt;&gt;")&lt;801,8,COUNTIF($L$20:L2366,"&lt;&gt;")&lt;901,9,COUNTIF($L$20:L2366,"&lt;&gt;")&lt;1001,10,COUNTIF($L$20:L2366,"&lt;&gt;")&lt;1101,11,COUNTIF($L$20:L2366,"&lt;&gt;")&lt;1201,12,COUNTIF($L$20:L2366,"&lt;&gt;")&lt;1301,13,COUNTIF($L$20:L2366,"&lt;&gt;")&lt;1401,14,COUNTIF($L$20:L2366,"&lt;&gt;")&lt;1501,15,COUNTIF($L$20:L2366,"&lt;&gt;")&lt;1601,16,COUNTIF($L$20:L2366,"&lt;&gt;")&lt;1701,17,COUNTIF($L$20:L2366,"&lt;&gt;")&lt;1801,18,COUNTIF($L$20:L2366,"&lt;&gt;")&lt;1901,19,COUNTIF($L$20:L2366,"&lt;&gt;")&lt;2001,20,COUNTIF($L$20:L2366,"&lt;&gt;")&lt;2101,21,COUNTIF($L$20:L2366,"&lt;&gt;")&lt;2201,22,COUNTIF($L$20:L2366,"&lt;&gt;")&lt;2301,23,COUNTIF($L$20:L2366,"&lt;&gt;")&lt;2401,24,COUNTIF($L$20:L2366,"&lt;&gt;")&lt;2501,25,COUNTIF($L$20:L2366,"&lt;&gt;")&lt;2601,26,COUNTIF($L$20:L2366,"&lt;&gt;")&lt;2701,27,COUNTIF($L$20:L2366,"&lt;&gt;")&lt;2801,28,COUNTIF($L$20:L2366,"&lt;&gt;")&lt;2901,29,COUNTIF($L$20:L2366,"&lt;&gt;")&lt;3001,30),"")</f>
        <v/>
      </c>
      <c r="AM2366" t="str">
        <f t="shared" si="180"/>
        <v/>
      </c>
      <c r="AN2366" t="str">
        <f t="shared" si="184"/>
        <v/>
      </c>
      <c r="AP2366" t="str">
        <f t="shared" si="183"/>
        <v/>
      </c>
      <c r="AQ2366" t="str">
        <f>IF(AO2366="","",COUNTIFS(AM2366:$AM$3019,AO2366))</f>
        <v/>
      </c>
    </row>
    <row r="2367" spans="1:43" x14ac:dyDescent="0.25">
      <c r="A2367" s="6" t="str">
        <f>IF(COUNT($A$20:A2366)&lt;&gt;$B$4,IF(A2366="","",A2366+1),"")</f>
        <v/>
      </c>
      <c r="B2367" s="3"/>
      <c r="C2367" s="3"/>
      <c r="D2367" s="122"/>
      <c r="E2367" s="3"/>
      <c r="F2367" s="3"/>
      <c r="G2367" s="3"/>
      <c r="H2367" s="3"/>
      <c r="I2367" s="120"/>
      <c r="J2367" s="3"/>
      <c r="K2367" s="95" t="str" cm="1">
        <f t="array" ref="K2367">IF(OR($J$14 = "A",$J$14 = "B",$J$14 = "C"),IF(I2367="","",IF(LEN(I2367)&gt;2,_xlfn.IFS(ISNUMBER(SEARCH("_",I2367)),I2367,ISNUMBER(SEARCH(", ",I2367)),SUBSTITUTE(I2367,", ","_"),ISNUMBER(SEARCH("/ ",I2367)),SUBSTITUTE(I2367,"/ ","_"),ISNUMBER(SEARCH(",",I2367)),SUBSTITUTE(I2367,",","_"),ISNUMBER(SEARCH("/",I2367)),SUBSTITUTE(I2367,"/","_"),ISNUMBER(SEARCH("",I2367)),I2367),I2367)),IF(OR($J$14 = "J",$J$14 = "K"),"",IF(D2367="","",IF(LEN(D2367)&gt;2,_xlfn.IFS(ISNUMBER(SEARCH("_",D2367)),D2367,ISNUMBER(SEARCH(", ",D2367)),SUBSTITUTE(D2367,", ","_"),ISNUMBER(SEARCH("/ ",D2367)),SUBSTITUTE(D2367,"/ ","_"),ISNUMBER(SEARCH(",",D2367)),SUBSTITUTE(D2367,",","_"),ISNUMBER(SEARCH("/",D2367)),SUBSTITUTE(D2367,"/","_"),ISNUMBER(SEARCH("",D2367)),D2367),D2367))))</f>
        <v/>
      </c>
      <c r="L2367" s="1"/>
      <c r="M2367" s="1" t="str">
        <f t="shared" si="181"/>
        <v/>
      </c>
      <c r="N2367" s="94" t="str">
        <f>IF($L2367="None","",IF(ISERROR(VLOOKUP($L2367,Info!$B$4:$B$266,1,FALSE)),"",VLOOKUP($L2367,Info!$B$4:$L$266,5,FALSE)))</f>
        <v/>
      </c>
      <c r="O2367" s="94" t="str">
        <f>IF(K2367="","",IF(AND($J$12&lt;&gt;"ABC",N2367="3"),"BAC",IF(N2367="3","ABC",IF($J$12&lt;&gt;"ABC",IF($J$10="Standard",VLOOKUP(K2367,Info!$BE$4:$BF$481,2,FALSE),VLOOKUP(K2367,Info!$BI$4:$BJ$482,2,FALSE)),IF($J$10="Standard",VLOOKUP(K2367,Info!$AG$4:$AH$2994,2,FALSE),VLOOKUP(K2367,Info!$AK$4:$AL$2997,2,FALSE))))))</f>
        <v/>
      </c>
      <c r="P2367" s="94" t="str">
        <f>IF($L2367="None","",IF(ISERROR(VLOOKUP($L2367,Info!$B$4:$B$266,1,FALSE)),"",VLOOKUP($L2367,Info!$B$4:$L$266,3,FALSE)))</f>
        <v/>
      </c>
      <c r="Q2367" s="96" t="str">
        <f>IF($L2367="None","",IF(ISERROR(VLOOKUP($L2367,Info!$B$4:$B$266,1,FALSE)),"",VLOOKUP($L2367,Info!$B$4:$L$266,4,FALSE)))</f>
        <v/>
      </c>
      <c r="R2367" s="1"/>
      <c r="S2367" s="6" t="str">
        <f t="shared" si="182"/>
        <v/>
      </c>
      <c r="T2367" s="6" t="str">
        <f>IF($L2367="None","",IF(ISERROR(VLOOKUP($L2367,Info!$B$4:$B$266,1,FALSE)),"",VLOOKUP($L2367,Info!$B$4:$L$266,11,FALSE)))</f>
        <v/>
      </c>
      <c r="U2367" s="1"/>
      <c r="V2367" s="1"/>
      <c r="W2367" s="1"/>
      <c r="X2367" s="1" t="str">
        <f>IF($L2367="None","",IF(ISERROR(VLOOKUP($L2367,Info!$B$4:$B$266,1,FALSE)),"",IF(OR(W2367="Metallic Liquid Tight",W2367="Non-Metallic Liquid Tight",W2367="LSZH",W2367="Greenfield"),VLOOKUP($L2367,Info!$B$4:$L$266,7,FALSE),"N/A")))</f>
        <v/>
      </c>
      <c r="Y2367" s="1"/>
      <c r="Z2367" s="96" t="str">
        <f>IF($L2367="None","",IF(ISERROR(VLOOKUP($L2367,Info!$B$4:$B$266,1,FALSE)),"",VLOOKUP($L2367,Info!$B$4:$L$266,9,FALSE)))</f>
        <v/>
      </c>
      <c r="AA2367" s="96" t="str">
        <f>IF($L2367="None","",IF(ISERROR(VLOOKUP($L2367,Info!$B$4:$B$266,1,FALSE)),"",VLOOKUP($L2367,Info!$B$4:$L$266,8,FALSE)))</f>
        <v/>
      </c>
      <c r="AB2367" s="96" t="str">
        <f>IF($L2367="None","",IF(ISERROR(VLOOKUP($L2367,Info!$B$4:$B$266,1,FALSE)),"",VLOOKUP($L2367,Info!$B$4:$L$266,10,FALSE)))</f>
        <v/>
      </c>
      <c r="AC2367" s="1" t="str">
        <f>IF(W2367="SO Cable","Black,White",IF(O2367="","",IF(P2367="","",IF($J$12&lt;&gt;"ABC",IF(P2367&lt;="250",VLOOKUP(O2367,Info!$AZ$4:$BB$22,3,FALSE),VLOOKUP(O2367,Info!$AZ$23:$BB$39,3,FALSE)),IF(P2367&lt;="250",VLOOKUP(O2367,Info!$AO$4:$AQ$22,3,FALSE),VLOOKUP(O2367,Info!$AO$23:$AP$39,3,FALSE))))))</f>
        <v/>
      </c>
      <c r="AD2367" s="1"/>
      <c r="AE2367" s="1" t="str">
        <f>IF($L2367="None","",IF(ISERROR(VLOOKUP($L2367,Info!$B$4:$B$266,1,FALSE)),"",VLOOKUP($L2367,Info!$B$4:$L$266,4,FALSE)))</f>
        <v/>
      </c>
      <c r="AF2367" s="1" t="str">
        <f>IF($L2367="None","",IF(ISERROR(VLOOKUP($L2367,Info!$B$4:$B$266,1,FALSE)),"",VLOOKUP($L2367,Info!$B$4:$L$266,6,FALSE)))</f>
        <v/>
      </c>
      <c r="AG2367" s="1"/>
      <c r="AH2367" s="33" t="str" cm="1">
        <f t="array" ref="AH2367">IF(AND(L2367&lt;&gt;"",O2367&lt;&gt;"",R2367:S2367&lt;&gt;"",W2367:X2367&lt;&gt;"",Z2367:AA2367&lt;&gt;"",AC2367&lt;&gt;""),"Good","Bad")</f>
        <v>Bad</v>
      </c>
      <c r="AL2367" t="str" cm="1">
        <f t="array" ref="AL2367">IF(R2367&gt;0,_xlfn.IFS(COUNTIF($L$20:L2367,"&lt;&gt;")&lt;101,1,COUNTIF($L$20:L2367,"&lt;&gt;")&lt;201,2,COUNTIF($L$20:L2367,"&lt;&gt;")&lt;301,3,COUNTIF($L$20:L2367,"&lt;&gt;")&lt;401,4,COUNTIF($L$20:L2367,"&lt;&gt;")&lt;501,5,COUNTIF($L$20:L2367,"&lt;&gt;")&lt;601,6,COUNTIF($L$20:L2367,"&lt;&gt;")&lt;701,7,COUNTIF($L$20:L2367,"&lt;&gt;")&lt;801,8,COUNTIF($L$20:L2367,"&lt;&gt;")&lt;901,9,COUNTIF($L$20:L2367,"&lt;&gt;")&lt;1001,10,COUNTIF($L$20:L2367,"&lt;&gt;")&lt;1101,11,COUNTIF($L$20:L2367,"&lt;&gt;")&lt;1201,12,COUNTIF($L$20:L2367,"&lt;&gt;")&lt;1301,13,COUNTIF($L$20:L2367,"&lt;&gt;")&lt;1401,14,COUNTIF($L$20:L2367,"&lt;&gt;")&lt;1501,15,COUNTIF($L$20:L2367,"&lt;&gt;")&lt;1601,16,COUNTIF($L$20:L2367,"&lt;&gt;")&lt;1701,17,COUNTIF($L$20:L2367,"&lt;&gt;")&lt;1801,18,COUNTIF($L$20:L2367,"&lt;&gt;")&lt;1901,19,COUNTIF($L$20:L2367,"&lt;&gt;")&lt;2001,20,COUNTIF($L$20:L2367,"&lt;&gt;")&lt;2101,21,COUNTIF($L$20:L2367,"&lt;&gt;")&lt;2201,22,COUNTIF($L$20:L2367,"&lt;&gt;")&lt;2301,23,COUNTIF($L$20:L2367,"&lt;&gt;")&lt;2401,24,COUNTIF($L$20:L2367,"&lt;&gt;")&lt;2501,25,COUNTIF($L$20:L2367,"&lt;&gt;")&lt;2601,26,COUNTIF($L$20:L2367,"&lt;&gt;")&lt;2701,27,COUNTIF($L$20:L2367,"&lt;&gt;")&lt;2801,28,COUNTIF($L$20:L2367,"&lt;&gt;")&lt;2901,29,COUNTIF($L$20:L2367,"&lt;&gt;")&lt;3001,30),"")</f>
        <v/>
      </c>
      <c r="AM2367" t="str">
        <f t="shared" si="180"/>
        <v/>
      </c>
      <c r="AN2367" t="str">
        <f t="shared" si="184"/>
        <v/>
      </c>
      <c r="AP2367" t="str">
        <f t="shared" si="183"/>
        <v/>
      </c>
      <c r="AQ2367" t="str">
        <f>IF(AO2367="","",COUNTIFS(AM2367:$AM$3019,AO2367))</f>
        <v/>
      </c>
    </row>
    <row r="2368" spans="1:43" x14ac:dyDescent="0.25">
      <c r="A2368" s="6" t="str">
        <f>IF(COUNT($A$20:A2367)&lt;&gt;$B$4,IF(A2367="","",A2367+1),"")</f>
        <v/>
      </c>
      <c r="B2368" s="3"/>
      <c r="C2368" s="3"/>
      <c r="D2368" s="122"/>
      <c r="E2368" s="3"/>
      <c r="F2368" s="3"/>
      <c r="G2368" s="3"/>
      <c r="H2368" s="3"/>
      <c r="I2368" s="120"/>
      <c r="J2368" s="3"/>
      <c r="K2368" s="95" t="str" cm="1">
        <f t="array" ref="K2368">IF(OR($J$14 = "A",$J$14 = "B",$J$14 = "C"),IF(I2368="","",IF(LEN(I2368)&gt;2,_xlfn.IFS(ISNUMBER(SEARCH("_",I2368)),I2368,ISNUMBER(SEARCH(", ",I2368)),SUBSTITUTE(I2368,", ","_"),ISNUMBER(SEARCH("/ ",I2368)),SUBSTITUTE(I2368,"/ ","_"),ISNUMBER(SEARCH(",",I2368)),SUBSTITUTE(I2368,",","_"),ISNUMBER(SEARCH("/",I2368)),SUBSTITUTE(I2368,"/","_"),ISNUMBER(SEARCH("",I2368)),I2368),I2368)),IF(OR($J$14 = "J",$J$14 = "K"),"",IF(D2368="","",IF(LEN(D2368)&gt;2,_xlfn.IFS(ISNUMBER(SEARCH("_",D2368)),D2368,ISNUMBER(SEARCH(", ",D2368)),SUBSTITUTE(D2368,", ","_"),ISNUMBER(SEARCH("/ ",D2368)),SUBSTITUTE(D2368,"/ ","_"),ISNUMBER(SEARCH(",",D2368)),SUBSTITUTE(D2368,",","_"),ISNUMBER(SEARCH("/",D2368)),SUBSTITUTE(D2368,"/","_"),ISNUMBER(SEARCH("",D2368)),D2368),D2368))))</f>
        <v/>
      </c>
      <c r="L2368" s="1"/>
      <c r="M2368" s="1" t="str">
        <f t="shared" si="181"/>
        <v/>
      </c>
      <c r="N2368" s="94" t="str">
        <f>IF($L2368="None","",IF(ISERROR(VLOOKUP($L2368,Info!$B$4:$B$266,1,FALSE)),"",VLOOKUP($L2368,Info!$B$4:$L$266,5,FALSE)))</f>
        <v/>
      </c>
      <c r="O2368" s="94" t="str">
        <f>IF(K2368="","",IF(AND($J$12&lt;&gt;"ABC",N2368="3"),"BAC",IF(N2368="3","ABC",IF($J$12&lt;&gt;"ABC",IF($J$10="Standard",VLOOKUP(K2368,Info!$BE$4:$BF$481,2,FALSE),VLOOKUP(K2368,Info!$BI$4:$BJ$482,2,FALSE)),IF($J$10="Standard",VLOOKUP(K2368,Info!$AG$4:$AH$2994,2,FALSE),VLOOKUP(K2368,Info!$AK$4:$AL$2997,2,FALSE))))))</f>
        <v/>
      </c>
      <c r="P2368" s="94" t="str">
        <f>IF($L2368="None","",IF(ISERROR(VLOOKUP($L2368,Info!$B$4:$B$266,1,FALSE)),"",VLOOKUP($L2368,Info!$B$4:$L$266,3,FALSE)))</f>
        <v/>
      </c>
      <c r="Q2368" s="96" t="str">
        <f>IF($L2368="None","",IF(ISERROR(VLOOKUP($L2368,Info!$B$4:$B$266,1,FALSE)),"",VLOOKUP($L2368,Info!$B$4:$L$266,4,FALSE)))</f>
        <v/>
      </c>
      <c r="R2368" s="1"/>
      <c r="S2368" s="6" t="str">
        <f t="shared" si="182"/>
        <v/>
      </c>
      <c r="T2368" s="6" t="str">
        <f>IF($L2368="None","",IF(ISERROR(VLOOKUP($L2368,Info!$B$4:$B$266,1,FALSE)),"",VLOOKUP($L2368,Info!$B$4:$L$266,11,FALSE)))</f>
        <v/>
      </c>
      <c r="U2368" s="1"/>
      <c r="V2368" s="1"/>
      <c r="W2368" s="1"/>
      <c r="X2368" s="1" t="str">
        <f>IF($L2368="None","",IF(ISERROR(VLOOKUP($L2368,Info!$B$4:$B$266,1,FALSE)),"",IF(OR(W2368="Metallic Liquid Tight",W2368="Non-Metallic Liquid Tight",W2368="LSZH",W2368="Greenfield"),VLOOKUP($L2368,Info!$B$4:$L$266,7,FALSE),"N/A")))</f>
        <v/>
      </c>
      <c r="Y2368" s="1"/>
      <c r="Z2368" s="96" t="str">
        <f>IF($L2368="None","",IF(ISERROR(VLOOKUP($L2368,Info!$B$4:$B$266,1,FALSE)),"",VLOOKUP($L2368,Info!$B$4:$L$266,9,FALSE)))</f>
        <v/>
      </c>
      <c r="AA2368" s="96" t="str">
        <f>IF($L2368="None","",IF(ISERROR(VLOOKUP($L2368,Info!$B$4:$B$266,1,FALSE)),"",VLOOKUP($L2368,Info!$B$4:$L$266,8,FALSE)))</f>
        <v/>
      </c>
      <c r="AB2368" s="96" t="str">
        <f>IF($L2368="None","",IF(ISERROR(VLOOKUP($L2368,Info!$B$4:$B$266,1,FALSE)),"",VLOOKUP($L2368,Info!$B$4:$L$266,10,FALSE)))</f>
        <v/>
      </c>
      <c r="AC2368" s="1" t="str">
        <f>IF(W2368="SO Cable","Black,White",IF(O2368="","",IF(P2368="","",IF($J$12&lt;&gt;"ABC",IF(P2368&lt;="250",VLOOKUP(O2368,Info!$AZ$4:$BB$22,3,FALSE),VLOOKUP(O2368,Info!$AZ$23:$BB$39,3,FALSE)),IF(P2368&lt;="250",VLOOKUP(O2368,Info!$AO$4:$AQ$22,3,FALSE),VLOOKUP(O2368,Info!$AO$23:$AP$39,3,FALSE))))))</f>
        <v/>
      </c>
      <c r="AD2368" s="1"/>
      <c r="AE2368" s="1" t="str">
        <f>IF($L2368="None","",IF(ISERROR(VLOOKUP($L2368,Info!$B$4:$B$266,1,FALSE)),"",VLOOKUP($L2368,Info!$B$4:$L$266,4,FALSE)))</f>
        <v/>
      </c>
      <c r="AF2368" s="1" t="str">
        <f>IF($L2368="None","",IF(ISERROR(VLOOKUP($L2368,Info!$B$4:$B$266,1,FALSE)),"",VLOOKUP($L2368,Info!$B$4:$L$266,6,FALSE)))</f>
        <v/>
      </c>
      <c r="AG2368" s="1"/>
      <c r="AH2368" s="33" t="str" cm="1">
        <f t="array" ref="AH2368">IF(AND(L2368&lt;&gt;"",O2368&lt;&gt;"",R2368:S2368&lt;&gt;"",W2368:X2368&lt;&gt;"",Z2368:AA2368&lt;&gt;"",AC2368&lt;&gt;""),"Good","Bad")</f>
        <v>Bad</v>
      </c>
      <c r="AL2368" t="str" cm="1">
        <f t="array" ref="AL2368">IF(R2368&gt;0,_xlfn.IFS(COUNTIF($L$20:L2368,"&lt;&gt;")&lt;101,1,COUNTIF($L$20:L2368,"&lt;&gt;")&lt;201,2,COUNTIF($L$20:L2368,"&lt;&gt;")&lt;301,3,COUNTIF($L$20:L2368,"&lt;&gt;")&lt;401,4,COUNTIF($L$20:L2368,"&lt;&gt;")&lt;501,5,COUNTIF($L$20:L2368,"&lt;&gt;")&lt;601,6,COUNTIF($L$20:L2368,"&lt;&gt;")&lt;701,7,COUNTIF($L$20:L2368,"&lt;&gt;")&lt;801,8,COUNTIF($L$20:L2368,"&lt;&gt;")&lt;901,9,COUNTIF($L$20:L2368,"&lt;&gt;")&lt;1001,10,COUNTIF($L$20:L2368,"&lt;&gt;")&lt;1101,11,COUNTIF($L$20:L2368,"&lt;&gt;")&lt;1201,12,COUNTIF($L$20:L2368,"&lt;&gt;")&lt;1301,13,COUNTIF($L$20:L2368,"&lt;&gt;")&lt;1401,14,COUNTIF($L$20:L2368,"&lt;&gt;")&lt;1501,15,COUNTIF($L$20:L2368,"&lt;&gt;")&lt;1601,16,COUNTIF($L$20:L2368,"&lt;&gt;")&lt;1701,17,COUNTIF($L$20:L2368,"&lt;&gt;")&lt;1801,18,COUNTIF($L$20:L2368,"&lt;&gt;")&lt;1901,19,COUNTIF($L$20:L2368,"&lt;&gt;")&lt;2001,20,COUNTIF($L$20:L2368,"&lt;&gt;")&lt;2101,21,COUNTIF($L$20:L2368,"&lt;&gt;")&lt;2201,22,COUNTIF($L$20:L2368,"&lt;&gt;")&lt;2301,23,COUNTIF($L$20:L2368,"&lt;&gt;")&lt;2401,24,COUNTIF($L$20:L2368,"&lt;&gt;")&lt;2501,25,COUNTIF($L$20:L2368,"&lt;&gt;")&lt;2601,26,COUNTIF($L$20:L2368,"&lt;&gt;")&lt;2701,27,COUNTIF($L$20:L2368,"&lt;&gt;")&lt;2801,28,COUNTIF($L$20:L2368,"&lt;&gt;")&lt;2901,29,COUNTIF($L$20:L2368,"&lt;&gt;")&lt;3001,30),"")</f>
        <v/>
      </c>
      <c r="AM2368" t="str">
        <f t="shared" si="180"/>
        <v/>
      </c>
      <c r="AN2368" t="str">
        <f t="shared" si="184"/>
        <v/>
      </c>
      <c r="AP2368" t="str">
        <f t="shared" si="183"/>
        <v/>
      </c>
      <c r="AQ2368" t="str">
        <f>IF(AO2368="","",COUNTIFS(AM2368:$AM$3019,AO2368))</f>
        <v/>
      </c>
    </row>
    <row r="2369" spans="1:43" x14ac:dyDescent="0.25">
      <c r="A2369" s="6" t="str">
        <f>IF(COUNT($A$20:A2368)&lt;&gt;$B$4,IF(A2368="","",A2368+1),"")</f>
        <v/>
      </c>
      <c r="B2369" s="3"/>
      <c r="C2369" s="3"/>
      <c r="D2369" s="122"/>
      <c r="E2369" s="3"/>
      <c r="F2369" s="3"/>
      <c r="G2369" s="3"/>
      <c r="H2369" s="3"/>
      <c r="I2369" s="120"/>
      <c r="J2369" s="3"/>
      <c r="K2369" s="95" t="str" cm="1">
        <f t="array" ref="K2369">IF(OR($J$14 = "A",$J$14 = "B",$J$14 = "C"),IF(I2369="","",IF(LEN(I2369)&gt;2,_xlfn.IFS(ISNUMBER(SEARCH("_",I2369)),I2369,ISNUMBER(SEARCH(", ",I2369)),SUBSTITUTE(I2369,", ","_"),ISNUMBER(SEARCH("/ ",I2369)),SUBSTITUTE(I2369,"/ ","_"),ISNUMBER(SEARCH(",",I2369)),SUBSTITUTE(I2369,",","_"),ISNUMBER(SEARCH("/",I2369)),SUBSTITUTE(I2369,"/","_"),ISNUMBER(SEARCH("",I2369)),I2369),I2369)),IF(OR($J$14 = "J",$J$14 = "K"),"",IF(D2369="","",IF(LEN(D2369)&gt;2,_xlfn.IFS(ISNUMBER(SEARCH("_",D2369)),D2369,ISNUMBER(SEARCH(", ",D2369)),SUBSTITUTE(D2369,", ","_"),ISNUMBER(SEARCH("/ ",D2369)),SUBSTITUTE(D2369,"/ ","_"),ISNUMBER(SEARCH(",",D2369)),SUBSTITUTE(D2369,",","_"),ISNUMBER(SEARCH("/",D2369)),SUBSTITUTE(D2369,"/","_"),ISNUMBER(SEARCH("",D2369)),D2369),D2369))))</f>
        <v/>
      </c>
      <c r="L2369" s="1"/>
      <c r="M2369" s="1" t="str">
        <f t="shared" si="181"/>
        <v/>
      </c>
      <c r="N2369" s="94" t="str">
        <f>IF($L2369="None","",IF(ISERROR(VLOOKUP($L2369,Info!$B$4:$B$266,1,FALSE)),"",VLOOKUP($L2369,Info!$B$4:$L$266,5,FALSE)))</f>
        <v/>
      </c>
      <c r="O2369" s="94" t="str">
        <f>IF(K2369="","",IF(AND($J$12&lt;&gt;"ABC",N2369="3"),"BAC",IF(N2369="3","ABC",IF($J$12&lt;&gt;"ABC",IF($J$10="Standard",VLOOKUP(K2369,Info!$BE$4:$BF$481,2,FALSE),VLOOKUP(K2369,Info!$BI$4:$BJ$482,2,FALSE)),IF($J$10="Standard",VLOOKUP(K2369,Info!$AG$4:$AH$2994,2,FALSE),VLOOKUP(K2369,Info!$AK$4:$AL$2997,2,FALSE))))))</f>
        <v/>
      </c>
      <c r="P2369" s="94" t="str">
        <f>IF($L2369="None","",IF(ISERROR(VLOOKUP($L2369,Info!$B$4:$B$266,1,FALSE)),"",VLOOKUP($L2369,Info!$B$4:$L$266,3,FALSE)))</f>
        <v/>
      </c>
      <c r="Q2369" s="96" t="str">
        <f>IF($L2369="None","",IF(ISERROR(VLOOKUP($L2369,Info!$B$4:$B$266,1,FALSE)),"",VLOOKUP($L2369,Info!$B$4:$L$266,4,FALSE)))</f>
        <v/>
      </c>
      <c r="R2369" s="1"/>
      <c r="S2369" s="6" t="str">
        <f t="shared" si="182"/>
        <v/>
      </c>
      <c r="T2369" s="6" t="str">
        <f>IF($L2369="None","",IF(ISERROR(VLOOKUP($L2369,Info!$B$4:$B$266,1,FALSE)),"",VLOOKUP($L2369,Info!$B$4:$L$266,11,FALSE)))</f>
        <v/>
      </c>
      <c r="U2369" s="1"/>
      <c r="V2369" s="1"/>
      <c r="W2369" s="1"/>
      <c r="X2369" s="1" t="str">
        <f>IF($L2369="None","",IF(ISERROR(VLOOKUP($L2369,Info!$B$4:$B$266,1,FALSE)),"",IF(OR(W2369="Metallic Liquid Tight",W2369="Non-Metallic Liquid Tight",W2369="LSZH",W2369="Greenfield"),VLOOKUP($L2369,Info!$B$4:$L$266,7,FALSE),"N/A")))</f>
        <v/>
      </c>
      <c r="Y2369" s="1"/>
      <c r="Z2369" s="96" t="str">
        <f>IF($L2369="None","",IF(ISERROR(VLOOKUP($L2369,Info!$B$4:$B$266,1,FALSE)),"",VLOOKUP($L2369,Info!$B$4:$L$266,9,FALSE)))</f>
        <v/>
      </c>
      <c r="AA2369" s="96" t="str">
        <f>IF($L2369="None","",IF(ISERROR(VLOOKUP($L2369,Info!$B$4:$B$266,1,FALSE)),"",VLOOKUP($L2369,Info!$B$4:$L$266,8,FALSE)))</f>
        <v/>
      </c>
      <c r="AB2369" s="96" t="str">
        <f>IF($L2369="None","",IF(ISERROR(VLOOKUP($L2369,Info!$B$4:$B$266,1,FALSE)),"",VLOOKUP($L2369,Info!$B$4:$L$266,10,FALSE)))</f>
        <v/>
      </c>
      <c r="AC2369" s="1" t="str">
        <f>IF(W2369="SO Cable","Black,White",IF(O2369="","",IF(P2369="","",IF($J$12&lt;&gt;"ABC",IF(P2369&lt;="250",VLOOKUP(O2369,Info!$AZ$4:$BB$22,3,FALSE),VLOOKUP(O2369,Info!$AZ$23:$BB$39,3,FALSE)),IF(P2369&lt;="250",VLOOKUP(O2369,Info!$AO$4:$AQ$22,3,FALSE),VLOOKUP(O2369,Info!$AO$23:$AP$39,3,FALSE))))))</f>
        <v/>
      </c>
      <c r="AD2369" s="1"/>
      <c r="AE2369" s="1" t="str">
        <f>IF($L2369="None","",IF(ISERROR(VLOOKUP($L2369,Info!$B$4:$B$266,1,FALSE)),"",VLOOKUP($L2369,Info!$B$4:$L$266,4,FALSE)))</f>
        <v/>
      </c>
      <c r="AF2369" s="1" t="str">
        <f>IF($L2369="None","",IF(ISERROR(VLOOKUP($L2369,Info!$B$4:$B$266,1,FALSE)),"",VLOOKUP($L2369,Info!$B$4:$L$266,6,FALSE)))</f>
        <v/>
      </c>
      <c r="AG2369" s="1"/>
      <c r="AH2369" s="33" t="str" cm="1">
        <f t="array" ref="AH2369">IF(AND(L2369&lt;&gt;"",O2369&lt;&gt;"",R2369:S2369&lt;&gt;"",W2369:X2369&lt;&gt;"",Z2369:AA2369&lt;&gt;"",AC2369&lt;&gt;""),"Good","Bad")</f>
        <v>Bad</v>
      </c>
      <c r="AL2369" t="str" cm="1">
        <f t="array" ref="AL2369">IF(R2369&gt;0,_xlfn.IFS(COUNTIF($L$20:L2369,"&lt;&gt;")&lt;101,1,COUNTIF($L$20:L2369,"&lt;&gt;")&lt;201,2,COUNTIF($L$20:L2369,"&lt;&gt;")&lt;301,3,COUNTIF($L$20:L2369,"&lt;&gt;")&lt;401,4,COUNTIF($L$20:L2369,"&lt;&gt;")&lt;501,5,COUNTIF($L$20:L2369,"&lt;&gt;")&lt;601,6,COUNTIF($L$20:L2369,"&lt;&gt;")&lt;701,7,COUNTIF($L$20:L2369,"&lt;&gt;")&lt;801,8,COUNTIF($L$20:L2369,"&lt;&gt;")&lt;901,9,COUNTIF($L$20:L2369,"&lt;&gt;")&lt;1001,10,COUNTIF($L$20:L2369,"&lt;&gt;")&lt;1101,11,COUNTIF($L$20:L2369,"&lt;&gt;")&lt;1201,12,COUNTIF($L$20:L2369,"&lt;&gt;")&lt;1301,13,COUNTIF($L$20:L2369,"&lt;&gt;")&lt;1401,14,COUNTIF($L$20:L2369,"&lt;&gt;")&lt;1501,15,COUNTIF($L$20:L2369,"&lt;&gt;")&lt;1601,16,COUNTIF($L$20:L2369,"&lt;&gt;")&lt;1701,17,COUNTIF($L$20:L2369,"&lt;&gt;")&lt;1801,18,COUNTIF($L$20:L2369,"&lt;&gt;")&lt;1901,19,COUNTIF($L$20:L2369,"&lt;&gt;")&lt;2001,20,COUNTIF($L$20:L2369,"&lt;&gt;")&lt;2101,21,COUNTIF($L$20:L2369,"&lt;&gt;")&lt;2201,22,COUNTIF($L$20:L2369,"&lt;&gt;")&lt;2301,23,COUNTIF($L$20:L2369,"&lt;&gt;")&lt;2401,24,COUNTIF($L$20:L2369,"&lt;&gt;")&lt;2501,25,COUNTIF($L$20:L2369,"&lt;&gt;")&lt;2601,26,COUNTIF($L$20:L2369,"&lt;&gt;")&lt;2701,27,COUNTIF($L$20:L2369,"&lt;&gt;")&lt;2801,28,COUNTIF($L$20:L2369,"&lt;&gt;")&lt;2901,29,COUNTIF($L$20:L2369,"&lt;&gt;")&lt;3001,30),"")</f>
        <v/>
      </c>
      <c r="AM2369" t="str">
        <f t="shared" si="180"/>
        <v/>
      </c>
      <c r="AN2369" t="str">
        <f t="shared" si="184"/>
        <v/>
      </c>
      <c r="AP2369" t="str">
        <f t="shared" si="183"/>
        <v/>
      </c>
      <c r="AQ2369" t="str">
        <f>IF(AO2369="","",COUNTIFS(AM2369:$AM$3019,AO2369))</f>
        <v/>
      </c>
    </row>
    <row r="2370" spans="1:43" x14ac:dyDescent="0.25">
      <c r="A2370" s="6" t="str">
        <f>IF(COUNT($A$20:A2369)&lt;&gt;$B$4,IF(A2369="","",A2369+1),"")</f>
        <v/>
      </c>
      <c r="B2370" s="3"/>
      <c r="C2370" s="3"/>
      <c r="D2370" s="122"/>
      <c r="E2370" s="3"/>
      <c r="F2370" s="3"/>
      <c r="G2370" s="3"/>
      <c r="H2370" s="3"/>
      <c r="I2370" s="120"/>
      <c r="J2370" s="3"/>
      <c r="K2370" s="95" t="str" cm="1">
        <f t="array" ref="K2370">IF(OR($J$14 = "A",$J$14 = "B",$J$14 = "C"),IF(I2370="","",IF(LEN(I2370)&gt;2,_xlfn.IFS(ISNUMBER(SEARCH("_",I2370)),I2370,ISNUMBER(SEARCH(", ",I2370)),SUBSTITUTE(I2370,", ","_"),ISNUMBER(SEARCH("/ ",I2370)),SUBSTITUTE(I2370,"/ ","_"),ISNUMBER(SEARCH(",",I2370)),SUBSTITUTE(I2370,",","_"),ISNUMBER(SEARCH("/",I2370)),SUBSTITUTE(I2370,"/","_"),ISNUMBER(SEARCH("",I2370)),I2370),I2370)),IF(OR($J$14 = "J",$J$14 = "K"),"",IF(D2370="","",IF(LEN(D2370)&gt;2,_xlfn.IFS(ISNUMBER(SEARCH("_",D2370)),D2370,ISNUMBER(SEARCH(", ",D2370)),SUBSTITUTE(D2370,", ","_"),ISNUMBER(SEARCH("/ ",D2370)),SUBSTITUTE(D2370,"/ ","_"),ISNUMBER(SEARCH(",",D2370)),SUBSTITUTE(D2370,",","_"),ISNUMBER(SEARCH("/",D2370)),SUBSTITUTE(D2370,"/","_"),ISNUMBER(SEARCH("",D2370)),D2370),D2370))))</f>
        <v/>
      </c>
      <c r="L2370" s="1"/>
      <c r="M2370" s="1" t="str">
        <f t="shared" si="181"/>
        <v/>
      </c>
      <c r="N2370" s="94" t="str">
        <f>IF($L2370="None","",IF(ISERROR(VLOOKUP($L2370,Info!$B$4:$B$266,1,FALSE)),"",VLOOKUP($L2370,Info!$B$4:$L$266,5,FALSE)))</f>
        <v/>
      </c>
      <c r="O2370" s="94" t="str">
        <f>IF(K2370="","",IF(AND($J$12&lt;&gt;"ABC",N2370="3"),"BAC",IF(N2370="3","ABC",IF($J$12&lt;&gt;"ABC",IF($J$10="Standard",VLOOKUP(K2370,Info!$BE$4:$BF$481,2,FALSE),VLOOKUP(K2370,Info!$BI$4:$BJ$482,2,FALSE)),IF($J$10="Standard",VLOOKUP(K2370,Info!$AG$4:$AH$2994,2,FALSE),VLOOKUP(K2370,Info!$AK$4:$AL$2997,2,FALSE))))))</f>
        <v/>
      </c>
      <c r="P2370" s="94" t="str">
        <f>IF($L2370="None","",IF(ISERROR(VLOOKUP($L2370,Info!$B$4:$B$266,1,FALSE)),"",VLOOKUP($L2370,Info!$B$4:$L$266,3,FALSE)))</f>
        <v/>
      </c>
      <c r="Q2370" s="96" t="str">
        <f>IF($L2370="None","",IF(ISERROR(VLOOKUP($L2370,Info!$B$4:$B$266,1,FALSE)),"",VLOOKUP($L2370,Info!$B$4:$L$266,4,FALSE)))</f>
        <v/>
      </c>
      <c r="R2370" s="1"/>
      <c r="S2370" s="6" t="str">
        <f t="shared" si="182"/>
        <v/>
      </c>
      <c r="T2370" s="6" t="str">
        <f>IF($L2370="None","",IF(ISERROR(VLOOKUP($L2370,Info!$B$4:$B$266,1,FALSE)),"",VLOOKUP($L2370,Info!$B$4:$L$266,11,FALSE)))</f>
        <v/>
      </c>
      <c r="U2370" s="1"/>
      <c r="V2370" s="1"/>
      <c r="W2370" s="1"/>
      <c r="X2370" s="1" t="str">
        <f>IF($L2370="None","",IF(ISERROR(VLOOKUP($L2370,Info!$B$4:$B$266,1,FALSE)),"",IF(OR(W2370="Metallic Liquid Tight",W2370="Non-Metallic Liquid Tight",W2370="LSZH",W2370="Greenfield"),VLOOKUP($L2370,Info!$B$4:$L$266,7,FALSE),"N/A")))</f>
        <v/>
      </c>
      <c r="Y2370" s="1"/>
      <c r="Z2370" s="96" t="str">
        <f>IF($L2370="None","",IF(ISERROR(VLOOKUP($L2370,Info!$B$4:$B$266,1,FALSE)),"",VLOOKUP($L2370,Info!$B$4:$L$266,9,FALSE)))</f>
        <v/>
      </c>
      <c r="AA2370" s="96" t="str">
        <f>IF($L2370="None","",IF(ISERROR(VLOOKUP($L2370,Info!$B$4:$B$266,1,FALSE)),"",VLOOKUP($L2370,Info!$B$4:$L$266,8,FALSE)))</f>
        <v/>
      </c>
      <c r="AB2370" s="96" t="str">
        <f>IF($L2370="None","",IF(ISERROR(VLOOKUP($L2370,Info!$B$4:$B$266,1,FALSE)),"",VLOOKUP($L2370,Info!$B$4:$L$266,10,FALSE)))</f>
        <v/>
      </c>
      <c r="AC2370" s="1" t="str">
        <f>IF(W2370="SO Cable","Black,White",IF(O2370="","",IF(P2370="","",IF($J$12&lt;&gt;"ABC",IF(P2370&lt;="250",VLOOKUP(O2370,Info!$AZ$4:$BB$22,3,FALSE),VLOOKUP(O2370,Info!$AZ$23:$BB$39,3,FALSE)),IF(P2370&lt;="250",VLOOKUP(O2370,Info!$AO$4:$AQ$22,3,FALSE),VLOOKUP(O2370,Info!$AO$23:$AP$39,3,FALSE))))))</f>
        <v/>
      </c>
      <c r="AD2370" s="1"/>
      <c r="AE2370" s="1" t="str">
        <f>IF($L2370="None","",IF(ISERROR(VLOOKUP($L2370,Info!$B$4:$B$266,1,FALSE)),"",VLOOKUP($L2370,Info!$B$4:$L$266,4,FALSE)))</f>
        <v/>
      </c>
      <c r="AF2370" s="1" t="str">
        <f>IF($L2370="None","",IF(ISERROR(VLOOKUP($L2370,Info!$B$4:$B$266,1,FALSE)),"",VLOOKUP($L2370,Info!$B$4:$L$266,6,FALSE)))</f>
        <v/>
      </c>
      <c r="AG2370" s="1"/>
      <c r="AH2370" s="33" t="str" cm="1">
        <f t="array" ref="AH2370">IF(AND(L2370&lt;&gt;"",O2370&lt;&gt;"",R2370:S2370&lt;&gt;"",W2370:X2370&lt;&gt;"",Z2370:AA2370&lt;&gt;"",AC2370&lt;&gt;""),"Good","Bad")</f>
        <v>Bad</v>
      </c>
      <c r="AL2370" t="str" cm="1">
        <f t="array" ref="AL2370">IF(R2370&gt;0,_xlfn.IFS(COUNTIF($L$20:L2370,"&lt;&gt;")&lt;101,1,COUNTIF($L$20:L2370,"&lt;&gt;")&lt;201,2,COUNTIF($L$20:L2370,"&lt;&gt;")&lt;301,3,COUNTIF($L$20:L2370,"&lt;&gt;")&lt;401,4,COUNTIF($L$20:L2370,"&lt;&gt;")&lt;501,5,COUNTIF($L$20:L2370,"&lt;&gt;")&lt;601,6,COUNTIF($L$20:L2370,"&lt;&gt;")&lt;701,7,COUNTIF($L$20:L2370,"&lt;&gt;")&lt;801,8,COUNTIF($L$20:L2370,"&lt;&gt;")&lt;901,9,COUNTIF($L$20:L2370,"&lt;&gt;")&lt;1001,10,COUNTIF($L$20:L2370,"&lt;&gt;")&lt;1101,11,COUNTIF($L$20:L2370,"&lt;&gt;")&lt;1201,12,COUNTIF($L$20:L2370,"&lt;&gt;")&lt;1301,13,COUNTIF($L$20:L2370,"&lt;&gt;")&lt;1401,14,COUNTIF($L$20:L2370,"&lt;&gt;")&lt;1501,15,COUNTIF($L$20:L2370,"&lt;&gt;")&lt;1601,16,COUNTIF($L$20:L2370,"&lt;&gt;")&lt;1701,17,COUNTIF($L$20:L2370,"&lt;&gt;")&lt;1801,18,COUNTIF($L$20:L2370,"&lt;&gt;")&lt;1901,19,COUNTIF($L$20:L2370,"&lt;&gt;")&lt;2001,20,COUNTIF($L$20:L2370,"&lt;&gt;")&lt;2101,21,COUNTIF($L$20:L2370,"&lt;&gt;")&lt;2201,22,COUNTIF($L$20:L2370,"&lt;&gt;")&lt;2301,23,COUNTIF($L$20:L2370,"&lt;&gt;")&lt;2401,24,COUNTIF($L$20:L2370,"&lt;&gt;")&lt;2501,25,COUNTIF($L$20:L2370,"&lt;&gt;")&lt;2601,26,COUNTIF($L$20:L2370,"&lt;&gt;")&lt;2701,27,COUNTIF($L$20:L2370,"&lt;&gt;")&lt;2801,28,COUNTIF($L$20:L2370,"&lt;&gt;")&lt;2901,29,COUNTIF($L$20:L2370,"&lt;&gt;")&lt;3001,30),"")</f>
        <v/>
      </c>
      <c r="AM2370" t="str">
        <f t="shared" si="180"/>
        <v/>
      </c>
      <c r="AN2370" t="str">
        <f t="shared" si="184"/>
        <v/>
      </c>
      <c r="AP2370" t="str">
        <f t="shared" si="183"/>
        <v/>
      </c>
      <c r="AQ2370" t="str">
        <f>IF(AO2370="","",COUNTIFS(AM2370:$AM$3019,AO2370))</f>
        <v/>
      </c>
    </row>
    <row r="2371" spans="1:43" x14ac:dyDescent="0.25">
      <c r="A2371" s="6" t="str">
        <f>IF(COUNT($A$20:A2370)&lt;&gt;$B$4,IF(A2370="","",A2370+1),"")</f>
        <v/>
      </c>
      <c r="B2371" s="3"/>
      <c r="C2371" s="3"/>
      <c r="D2371" s="122"/>
      <c r="E2371" s="3"/>
      <c r="F2371" s="3"/>
      <c r="G2371" s="3"/>
      <c r="H2371" s="3"/>
      <c r="I2371" s="120"/>
      <c r="J2371" s="3"/>
      <c r="K2371" s="95" t="str" cm="1">
        <f t="array" ref="K2371">IF(OR($J$14 = "A",$J$14 = "B",$J$14 = "C"),IF(I2371="","",IF(LEN(I2371)&gt;2,_xlfn.IFS(ISNUMBER(SEARCH("_",I2371)),I2371,ISNUMBER(SEARCH(", ",I2371)),SUBSTITUTE(I2371,", ","_"),ISNUMBER(SEARCH("/ ",I2371)),SUBSTITUTE(I2371,"/ ","_"),ISNUMBER(SEARCH(",",I2371)),SUBSTITUTE(I2371,",","_"),ISNUMBER(SEARCH("/",I2371)),SUBSTITUTE(I2371,"/","_"),ISNUMBER(SEARCH("",I2371)),I2371),I2371)),IF(OR($J$14 = "J",$J$14 = "K"),"",IF(D2371="","",IF(LEN(D2371)&gt;2,_xlfn.IFS(ISNUMBER(SEARCH("_",D2371)),D2371,ISNUMBER(SEARCH(", ",D2371)),SUBSTITUTE(D2371,", ","_"),ISNUMBER(SEARCH("/ ",D2371)),SUBSTITUTE(D2371,"/ ","_"),ISNUMBER(SEARCH(",",D2371)),SUBSTITUTE(D2371,",","_"),ISNUMBER(SEARCH("/",D2371)),SUBSTITUTE(D2371,"/","_"),ISNUMBER(SEARCH("",D2371)),D2371),D2371))))</f>
        <v/>
      </c>
      <c r="L2371" s="1"/>
      <c r="M2371" s="1" t="str">
        <f t="shared" si="181"/>
        <v/>
      </c>
      <c r="N2371" s="94" t="str">
        <f>IF($L2371="None","",IF(ISERROR(VLOOKUP($L2371,Info!$B$4:$B$266,1,FALSE)),"",VLOOKUP($L2371,Info!$B$4:$L$266,5,FALSE)))</f>
        <v/>
      </c>
      <c r="O2371" s="94" t="str">
        <f>IF(K2371="","",IF(AND($J$12&lt;&gt;"ABC",N2371="3"),"BAC",IF(N2371="3","ABC",IF($J$12&lt;&gt;"ABC",IF($J$10="Standard",VLOOKUP(K2371,Info!$BE$4:$BF$481,2,FALSE),VLOOKUP(K2371,Info!$BI$4:$BJ$482,2,FALSE)),IF($J$10="Standard",VLOOKUP(K2371,Info!$AG$4:$AH$2994,2,FALSE),VLOOKUP(K2371,Info!$AK$4:$AL$2997,2,FALSE))))))</f>
        <v/>
      </c>
      <c r="P2371" s="94" t="str">
        <f>IF($L2371="None","",IF(ISERROR(VLOOKUP($L2371,Info!$B$4:$B$266,1,FALSE)),"",VLOOKUP($L2371,Info!$B$4:$L$266,3,FALSE)))</f>
        <v/>
      </c>
      <c r="Q2371" s="96" t="str">
        <f>IF($L2371="None","",IF(ISERROR(VLOOKUP($L2371,Info!$B$4:$B$266,1,FALSE)),"",VLOOKUP($L2371,Info!$B$4:$L$266,4,FALSE)))</f>
        <v/>
      </c>
      <c r="R2371" s="1"/>
      <c r="S2371" s="6" t="str">
        <f t="shared" si="182"/>
        <v/>
      </c>
      <c r="T2371" s="6" t="str">
        <f>IF($L2371="None","",IF(ISERROR(VLOOKUP($L2371,Info!$B$4:$B$266,1,FALSE)),"",VLOOKUP($L2371,Info!$B$4:$L$266,11,FALSE)))</f>
        <v/>
      </c>
      <c r="U2371" s="1"/>
      <c r="V2371" s="1"/>
      <c r="W2371" s="1"/>
      <c r="X2371" s="1" t="str">
        <f>IF($L2371="None","",IF(ISERROR(VLOOKUP($L2371,Info!$B$4:$B$266,1,FALSE)),"",IF(OR(W2371="Metallic Liquid Tight",W2371="Non-Metallic Liquid Tight",W2371="LSZH",W2371="Greenfield"),VLOOKUP($L2371,Info!$B$4:$L$266,7,FALSE),"N/A")))</f>
        <v/>
      </c>
      <c r="Y2371" s="1"/>
      <c r="Z2371" s="96" t="str">
        <f>IF($L2371="None","",IF(ISERROR(VLOOKUP($L2371,Info!$B$4:$B$266,1,FALSE)),"",VLOOKUP($L2371,Info!$B$4:$L$266,9,FALSE)))</f>
        <v/>
      </c>
      <c r="AA2371" s="96" t="str">
        <f>IF($L2371="None","",IF(ISERROR(VLOOKUP($L2371,Info!$B$4:$B$266,1,FALSE)),"",VLOOKUP($L2371,Info!$B$4:$L$266,8,FALSE)))</f>
        <v/>
      </c>
      <c r="AB2371" s="96" t="str">
        <f>IF($L2371="None","",IF(ISERROR(VLOOKUP($L2371,Info!$B$4:$B$266,1,FALSE)),"",VLOOKUP($L2371,Info!$B$4:$L$266,10,FALSE)))</f>
        <v/>
      </c>
      <c r="AC2371" s="1" t="str">
        <f>IF(W2371="SO Cable","Black,White",IF(O2371="","",IF(P2371="","",IF($J$12&lt;&gt;"ABC",IF(P2371&lt;="250",VLOOKUP(O2371,Info!$AZ$4:$BB$22,3,FALSE),VLOOKUP(O2371,Info!$AZ$23:$BB$39,3,FALSE)),IF(P2371&lt;="250",VLOOKUP(O2371,Info!$AO$4:$AQ$22,3,FALSE),VLOOKUP(O2371,Info!$AO$23:$AP$39,3,FALSE))))))</f>
        <v/>
      </c>
      <c r="AD2371" s="1"/>
      <c r="AE2371" s="1" t="str">
        <f>IF($L2371="None","",IF(ISERROR(VLOOKUP($L2371,Info!$B$4:$B$266,1,FALSE)),"",VLOOKUP($L2371,Info!$B$4:$L$266,4,FALSE)))</f>
        <v/>
      </c>
      <c r="AF2371" s="1" t="str">
        <f>IF($L2371="None","",IF(ISERROR(VLOOKUP($L2371,Info!$B$4:$B$266,1,FALSE)),"",VLOOKUP($L2371,Info!$B$4:$L$266,6,FALSE)))</f>
        <v/>
      </c>
      <c r="AG2371" s="1"/>
      <c r="AH2371" s="33" t="str" cm="1">
        <f t="array" ref="AH2371">IF(AND(L2371&lt;&gt;"",O2371&lt;&gt;"",R2371:S2371&lt;&gt;"",W2371:X2371&lt;&gt;"",Z2371:AA2371&lt;&gt;"",AC2371&lt;&gt;""),"Good","Bad")</f>
        <v>Bad</v>
      </c>
      <c r="AL2371" t="str" cm="1">
        <f t="array" ref="AL2371">IF(R2371&gt;0,_xlfn.IFS(COUNTIF($L$20:L2371,"&lt;&gt;")&lt;101,1,COUNTIF($L$20:L2371,"&lt;&gt;")&lt;201,2,COUNTIF($L$20:L2371,"&lt;&gt;")&lt;301,3,COUNTIF($L$20:L2371,"&lt;&gt;")&lt;401,4,COUNTIF($L$20:L2371,"&lt;&gt;")&lt;501,5,COUNTIF($L$20:L2371,"&lt;&gt;")&lt;601,6,COUNTIF($L$20:L2371,"&lt;&gt;")&lt;701,7,COUNTIF($L$20:L2371,"&lt;&gt;")&lt;801,8,COUNTIF($L$20:L2371,"&lt;&gt;")&lt;901,9,COUNTIF($L$20:L2371,"&lt;&gt;")&lt;1001,10,COUNTIF($L$20:L2371,"&lt;&gt;")&lt;1101,11,COUNTIF($L$20:L2371,"&lt;&gt;")&lt;1201,12,COUNTIF($L$20:L2371,"&lt;&gt;")&lt;1301,13,COUNTIF($L$20:L2371,"&lt;&gt;")&lt;1401,14,COUNTIF($L$20:L2371,"&lt;&gt;")&lt;1501,15,COUNTIF($L$20:L2371,"&lt;&gt;")&lt;1601,16,COUNTIF($L$20:L2371,"&lt;&gt;")&lt;1701,17,COUNTIF($L$20:L2371,"&lt;&gt;")&lt;1801,18,COUNTIF($L$20:L2371,"&lt;&gt;")&lt;1901,19,COUNTIF($L$20:L2371,"&lt;&gt;")&lt;2001,20,COUNTIF($L$20:L2371,"&lt;&gt;")&lt;2101,21,COUNTIF($L$20:L2371,"&lt;&gt;")&lt;2201,22,COUNTIF($L$20:L2371,"&lt;&gt;")&lt;2301,23,COUNTIF($L$20:L2371,"&lt;&gt;")&lt;2401,24,COUNTIF($L$20:L2371,"&lt;&gt;")&lt;2501,25,COUNTIF($L$20:L2371,"&lt;&gt;")&lt;2601,26,COUNTIF($L$20:L2371,"&lt;&gt;")&lt;2701,27,COUNTIF($L$20:L2371,"&lt;&gt;")&lt;2801,28,COUNTIF($L$20:L2371,"&lt;&gt;")&lt;2901,29,COUNTIF($L$20:L2371,"&lt;&gt;")&lt;3001,30),"")</f>
        <v/>
      </c>
      <c r="AM2371" t="str">
        <f t="shared" si="180"/>
        <v/>
      </c>
      <c r="AN2371" t="str">
        <f t="shared" si="184"/>
        <v/>
      </c>
      <c r="AP2371" t="str">
        <f t="shared" si="183"/>
        <v/>
      </c>
      <c r="AQ2371" t="str">
        <f>IF(AO2371="","",COUNTIFS(AM2371:$AM$3019,AO2371))</f>
        <v/>
      </c>
    </row>
    <row r="2372" spans="1:43" x14ac:dyDescent="0.25">
      <c r="A2372" s="6" t="str">
        <f>IF(COUNT($A$20:A2371)&lt;&gt;$B$4,IF(A2371="","",A2371+1),"")</f>
        <v/>
      </c>
      <c r="B2372" s="3"/>
      <c r="C2372" s="3"/>
      <c r="D2372" s="122"/>
      <c r="E2372" s="3"/>
      <c r="F2372" s="3"/>
      <c r="G2372" s="3"/>
      <c r="H2372" s="3"/>
      <c r="I2372" s="120"/>
      <c r="J2372" s="3"/>
      <c r="K2372" s="95" t="str" cm="1">
        <f t="array" ref="K2372">IF(OR($J$14 = "A",$J$14 = "B",$J$14 = "C"),IF(I2372="","",IF(LEN(I2372)&gt;2,_xlfn.IFS(ISNUMBER(SEARCH("_",I2372)),I2372,ISNUMBER(SEARCH(", ",I2372)),SUBSTITUTE(I2372,", ","_"),ISNUMBER(SEARCH("/ ",I2372)),SUBSTITUTE(I2372,"/ ","_"),ISNUMBER(SEARCH(",",I2372)),SUBSTITUTE(I2372,",","_"),ISNUMBER(SEARCH("/",I2372)),SUBSTITUTE(I2372,"/","_"),ISNUMBER(SEARCH("",I2372)),I2372),I2372)),IF(OR($J$14 = "J",$J$14 = "K"),"",IF(D2372="","",IF(LEN(D2372)&gt;2,_xlfn.IFS(ISNUMBER(SEARCH("_",D2372)),D2372,ISNUMBER(SEARCH(", ",D2372)),SUBSTITUTE(D2372,", ","_"),ISNUMBER(SEARCH("/ ",D2372)),SUBSTITUTE(D2372,"/ ","_"),ISNUMBER(SEARCH(",",D2372)),SUBSTITUTE(D2372,",","_"),ISNUMBER(SEARCH("/",D2372)),SUBSTITUTE(D2372,"/","_"),ISNUMBER(SEARCH("",D2372)),D2372),D2372))))</f>
        <v/>
      </c>
      <c r="L2372" s="1"/>
      <c r="M2372" s="1" t="str">
        <f t="shared" si="181"/>
        <v/>
      </c>
      <c r="N2372" s="94" t="str">
        <f>IF($L2372="None","",IF(ISERROR(VLOOKUP($L2372,Info!$B$4:$B$266,1,FALSE)),"",VLOOKUP($L2372,Info!$B$4:$L$266,5,FALSE)))</f>
        <v/>
      </c>
      <c r="O2372" s="94" t="str">
        <f>IF(K2372="","",IF(AND($J$12&lt;&gt;"ABC",N2372="3"),"BAC",IF(N2372="3","ABC",IF($J$12&lt;&gt;"ABC",IF($J$10="Standard",VLOOKUP(K2372,Info!$BE$4:$BF$481,2,FALSE),VLOOKUP(K2372,Info!$BI$4:$BJ$482,2,FALSE)),IF($J$10="Standard",VLOOKUP(K2372,Info!$AG$4:$AH$2994,2,FALSE),VLOOKUP(K2372,Info!$AK$4:$AL$2997,2,FALSE))))))</f>
        <v/>
      </c>
      <c r="P2372" s="94" t="str">
        <f>IF($L2372="None","",IF(ISERROR(VLOOKUP($L2372,Info!$B$4:$B$266,1,FALSE)),"",VLOOKUP($L2372,Info!$B$4:$L$266,3,FALSE)))</f>
        <v/>
      </c>
      <c r="Q2372" s="96" t="str">
        <f>IF($L2372="None","",IF(ISERROR(VLOOKUP($L2372,Info!$B$4:$B$266,1,FALSE)),"",VLOOKUP($L2372,Info!$B$4:$L$266,4,FALSE)))</f>
        <v/>
      </c>
      <c r="R2372" s="1"/>
      <c r="S2372" s="6" t="str">
        <f t="shared" si="182"/>
        <v/>
      </c>
      <c r="T2372" s="6" t="str">
        <f>IF($L2372="None","",IF(ISERROR(VLOOKUP($L2372,Info!$B$4:$B$266,1,FALSE)),"",VLOOKUP($L2372,Info!$B$4:$L$266,11,FALSE)))</f>
        <v/>
      </c>
      <c r="U2372" s="1"/>
      <c r="V2372" s="1"/>
      <c r="W2372" s="1"/>
      <c r="X2372" s="1" t="str">
        <f>IF($L2372="None","",IF(ISERROR(VLOOKUP($L2372,Info!$B$4:$B$266,1,FALSE)),"",IF(OR(W2372="Metallic Liquid Tight",W2372="Non-Metallic Liquid Tight",W2372="LSZH",W2372="Greenfield"),VLOOKUP($L2372,Info!$B$4:$L$266,7,FALSE),"N/A")))</f>
        <v/>
      </c>
      <c r="Y2372" s="1"/>
      <c r="Z2372" s="96" t="str">
        <f>IF($L2372="None","",IF(ISERROR(VLOOKUP($L2372,Info!$B$4:$B$266,1,FALSE)),"",VLOOKUP($L2372,Info!$B$4:$L$266,9,FALSE)))</f>
        <v/>
      </c>
      <c r="AA2372" s="96" t="str">
        <f>IF($L2372="None","",IF(ISERROR(VLOOKUP($L2372,Info!$B$4:$B$266,1,FALSE)),"",VLOOKUP($L2372,Info!$B$4:$L$266,8,FALSE)))</f>
        <v/>
      </c>
      <c r="AB2372" s="96" t="str">
        <f>IF($L2372="None","",IF(ISERROR(VLOOKUP($L2372,Info!$B$4:$B$266,1,FALSE)),"",VLOOKUP($L2372,Info!$B$4:$L$266,10,FALSE)))</f>
        <v/>
      </c>
      <c r="AC2372" s="1" t="str">
        <f>IF(W2372="SO Cable","Black,White",IF(O2372="","",IF(P2372="","",IF($J$12&lt;&gt;"ABC",IF(P2372&lt;="250",VLOOKUP(O2372,Info!$AZ$4:$BB$22,3,FALSE),VLOOKUP(O2372,Info!$AZ$23:$BB$39,3,FALSE)),IF(P2372&lt;="250",VLOOKUP(O2372,Info!$AO$4:$AQ$22,3,FALSE),VLOOKUP(O2372,Info!$AO$23:$AP$39,3,FALSE))))))</f>
        <v/>
      </c>
      <c r="AD2372" s="1"/>
      <c r="AE2372" s="1" t="str">
        <f>IF($L2372="None","",IF(ISERROR(VLOOKUP($L2372,Info!$B$4:$B$266,1,FALSE)),"",VLOOKUP($L2372,Info!$B$4:$L$266,4,FALSE)))</f>
        <v/>
      </c>
      <c r="AF2372" s="1" t="str">
        <f>IF($L2372="None","",IF(ISERROR(VLOOKUP($L2372,Info!$B$4:$B$266,1,FALSE)),"",VLOOKUP($L2372,Info!$B$4:$L$266,6,FALSE)))</f>
        <v/>
      </c>
      <c r="AG2372" s="1"/>
      <c r="AH2372" s="33" t="str" cm="1">
        <f t="array" ref="AH2372">IF(AND(L2372&lt;&gt;"",O2372&lt;&gt;"",R2372:S2372&lt;&gt;"",W2372:X2372&lt;&gt;"",Z2372:AA2372&lt;&gt;"",AC2372&lt;&gt;""),"Good","Bad")</f>
        <v>Bad</v>
      </c>
      <c r="AL2372" t="str" cm="1">
        <f t="array" ref="AL2372">IF(R2372&gt;0,_xlfn.IFS(COUNTIF($L$20:L2372,"&lt;&gt;")&lt;101,1,COUNTIF($L$20:L2372,"&lt;&gt;")&lt;201,2,COUNTIF($L$20:L2372,"&lt;&gt;")&lt;301,3,COUNTIF($L$20:L2372,"&lt;&gt;")&lt;401,4,COUNTIF($L$20:L2372,"&lt;&gt;")&lt;501,5,COUNTIF($L$20:L2372,"&lt;&gt;")&lt;601,6,COUNTIF($L$20:L2372,"&lt;&gt;")&lt;701,7,COUNTIF($L$20:L2372,"&lt;&gt;")&lt;801,8,COUNTIF($L$20:L2372,"&lt;&gt;")&lt;901,9,COUNTIF($L$20:L2372,"&lt;&gt;")&lt;1001,10,COUNTIF($L$20:L2372,"&lt;&gt;")&lt;1101,11,COUNTIF($L$20:L2372,"&lt;&gt;")&lt;1201,12,COUNTIF($L$20:L2372,"&lt;&gt;")&lt;1301,13,COUNTIF($L$20:L2372,"&lt;&gt;")&lt;1401,14,COUNTIF($L$20:L2372,"&lt;&gt;")&lt;1501,15,COUNTIF($L$20:L2372,"&lt;&gt;")&lt;1601,16,COUNTIF($L$20:L2372,"&lt;&gt;")&lt;1701,17,COUNTIF($L$20:L2372,"&lt;&gt;")&lt;1801,18,COUNTIF($L$20:L2372,"&lt;&gt;")&lt;1901,19,COUNTIF($L$20:L2372,"&lt;&gt;")&lt;2001,20,COUNTIF($L$20:L2372,"&lt;&gt;")&lt;2101,21,COUNTIF($L$20:L2372,"&lt;&gt;")&lt;2201,22,COUNTIF($L$20:L2372,"&lt;&gt;")&lt;2301,23,COUNTIF($L$20:L2372,"&lt;&gt;")&lt;2401,24,COUNTIF($L$20:L2372,"&lt;&gt;")&lt;2501,25,COUNTIF($L$20:L2372,"&lt;&gt;")&lt;2601,26,COUNTIF($L$20:L2372,"&lt;&gt;")&lt;2701,27,COUNTIF($L$20:L2372,"&lt;&gt;")&lt;2801,28,COUNTIF($L$20:L2372,"&lt;&gt;")&lt;2901,29,COUNTIF($L$20:L2372,"&lt;&gt;")&lt;3001,30),"")</f>
        <v/>
      </c>
      <c r="AM2372" t="str">
        <f t="shared" si="180"/>
        <v/>
      </c>
      <c r="AN2372" t="str">
        <f t="shared" si="184"/>
        <v/>
      </c>
      <c r="AP2372" t="str">
        <f t="shared" si="183"/>
        <v/>
      </c>
      <c r="AQ2372" t="str">
        <f>IF(AO2372="","",COUNTIFS(AM2372:$AM$3019,AO2372))</f>
        <v/>
      </c>
    </row>
    <row r="2373" spans="1:43" x14ac:dyDescent="0.25">
      <c r="A2373" s="6" t="str">
        <f>IF(COUNT($A$20:A2372)&lt;&gt;$B$4,IF(A2372="","",A2372+1),"")</f>
        <v/>
      </c>
      <c r="B2373" s="3"/>
      <c r="C2373" s="3"/>
      <c r="D2373" s="122"/>
      <c r="E2373" s="3"/>
      <c r="F2373" s="3"/>
      <c r="G2373" s="3"/>
      <c r="H2373" s="3"/>
      <c r="I2373" s="120"/>
      <c r="J2373" s="3"/>
      <c r="K2373" s="95" t="str" cm="1">
        <f t="array" ref="K2373">IF(OR($J$14 = "A",$J$14 = "B",$J$14 = "C"),IF(I2373="","",IF(LEN(I2373)&gt;2,_xlfn.IFS(ISNUMBER(SEARCH("_",I2373)),I2373,ISNUMBER(SEARCH(", ",I2373)),SUBSTITUTE(I2373,", ","_"),ISNUMBER(SEARCH("/ ",I2373)),SUBSTITUTE(I2373,"/ ","_"),ISNUMBER(SEARCH(",",I2373)),SUBSTITUTE(I2373,",","_"),ISNUMBER(SEARCH("/",I2373)),SUBSTITUTE(I2373,"/","_"),ISNUMBER(SEARCH("",I2373)),I2373),I2373)),IF(OR($J$14 = "J",$J$14 = "K"),"",IF(D2373="","",IF(LEN(D2373)&gt;2,_xlfn.IFS(ISNUMBER(SEARCH("_",D2373)),D2373,ISNUMBER(SEARCH(", ",D2373)),SUBSTITUTE(D2373,", ","_"),ISNUMBER(SEARCH("/ ",D2373)),SUBSTITUTE(D2373,"/ ","_"),ISNUMBER(SEARCH(",",D2373)),SUBSTITUTE(D2373,",","_"),ISNUMBER(SEARCH("/",D2373)),SUBSTITUTE(D2373,"/","_"),ISNUMBER(SEARCH("",D2373)),D2373),D2373))))</f>
        <v/>
      </c>
      <c r="L2373" s="1"/>
      <c r="M2373" s="1" t="str">
        <f t="shared" si="181"/>
        <v/>
      </c>
      <c r="N2373" s="94" t="str">
        <f>IF($L2373="None","",IF(ISERROR(VLOOKUP($L2373,Info!$B$4:$B$266,1,FALSE)),"",VLOOKUP($L2373,Info!$B$4:$L$266,5,FALSE)))</f>
        <v/>
      </c>
      <c r="O2373" s="94" t="str">
        <f>IF(K2373="","",IF(AND($J$12&lt;&gt;"ABC",N2373="3"),"BAC",IF(N2373="3","ABC",IF($J$12&lt;&gt;"ABC",IF($J$10="Standard",VLOOKUP(K2373,Info!$BE$4:$BF$481,2,FALSE),VLOOKUP(K2373,Info!$BI$4:$BJ$482,2,FALSE)),IF($J$10="Standard",VLOOKUP(K2373,Info!$AG$4:$AH$2994,2,FALSE),VLOOKUP(K2373,Info!$AK$4:$AL$2997,2,FALSE))))))</f>
        <v/>
      </c>
      <c r="P2373" s="94" t="str">
        <f>IF($L2373="None","",IF(ISERROR(VLOOKUP($L2373,Info!$B$4:$B$266,1,FALSE)),"",VLOOKUP($L2373,Info!$B$4:$L$266,3,FALSE)))</f>
        <v/>
      </c>
      <c r="Q2373" s="96" t="str">
        <f>IF($L2373="None","",IF(ISERROR(VLOOKUP($L2373,Info!$B$4:$B$266,1,FALSE)),"",VLOOKUP($L2373,Info!$B$4:$L$266,4,FALSE)))</f>
        <v/>
      </c>
      <c r="R2373" s="1"/>
      <c r="S2373" s="6" t="str">
        <f t="shared" si="182"/>
        <v/>
      </c>
      <c r="T2373" s="6" t="str">
        <f>IF($L2373="None","",IF(ISERROR(VLOOKUP($L2373,Info!$B$4:$B$266,1,FALSE)),"",VLOOKUP($L2373,Info!$B$4:$L$266,11,FALSE)))</f>
        <v/>
      </c>
      <c r="U2373" s="1"/>
      <c r="V2373" s="1"/>
      <c r="W2373" s="1"/>
      <c r="X2373" s="1" t="str">
        <f>IF($L2373="None","",IF(ISERROR(VLOOKUP($L2373,Info!$B$4:$B$266,1,FALSE)),"",IF(OR(W2373="Metallic Liquid Tight",W2373="Non-Metallic Liquid Tight",W2373="LSZH",W2373="Greenfield"),VLOOKUP($L2373,Info!$B$4:$L$266,7,FALSE),"N/A")))</f>
        <v/>
      </c>
      <c r="Y2373" s="1"/>
      <c r="Z2373" s="96" t="str">
        <f>IF($L2373="None","",IF(ISERROR(VLOOKUP($L2373,Info!$B$4:$B$266,1,FALSE)),"",VLOOKUP($L2373,Info!$B$4:$L$266,9,FALSE)))</f>
        <v/>
      </c>
      <c r="AA2373" s="96" t="str">
        <f>IF($L2373="None","",IF(ISERROR(VLOOKUP($L2373,Info!$B$4:$B$266,1,FALSE)),"",VLOOKUP($L2373,Info!$B$4:$L$266,8,FALSE)))</f>
        <v/>
      </c>
      <c r="AB2373" s="96" t="str">
        <f>IF($L2373="None","",IF(ISERROR(VLOOKUP($L2373,Info!$B$4:$B$266,1,FALSE)),"",VLOOKUP($L2373,Info!$B$4:$L$266,10,FALSE)))</f>
        <v/>
      </c>
      <c r="AC2373" s="1" t="str">
        <f>IF(W2373="SO Cable","Black,White",IF(O2373="","",IF(P2373="","",IF($J$12&lt;&gt;"ABC",IF(P2373&lt;="250",VLOOKUP(O2373,Info!$AZ$4:$BB$22,3,FALSE),VLOOKUP(O2373,Info!$AZ$23:$BB$39,3,FALSE)),IF(P2373&lt;="250",VLOOKUP(O2373,Info!$AO$4:$AQ$22,3,FALSE),VLOOKUP(O2373,Info!$AO$23:$AP$39,3,FALSE))))))</f>
        <v/>
      </c>
      <c r="AD2373" s="1"/>
      <c r="AE2373" s="1" t="str">
        <f>IF($L2373="None","",IF(ISERROR(VLOOKUP($L2373,Info!$B$4:$B$266,1,FALSE)),"",VLOOKUP($L2373,Info!$B$4:$L$266,4,FALSE)))</f>
        <v/>
      </c>
      <c r="AF2373" s="1" t="str">
        <f>IF($L2373="None","",IF(ISERROR(VLOOKUP($L2373,Info!$B$4:$B$266,1,FALSE)),"",VLOOKUP($L2373,Info!$B$4:$L$266,6,FALSE)))</f>
        <v/>
      </c>
      <c r="AG2373" s="1"/>
      <c r="AH2373" s="33" t="str" cm="1">
        <f t="array" ref="AH2373">IF(AND(L2373&lt;&gt;"",O2373&lt;&gt;"",R2373:S2373&lt;&gt;"",W2373:X2373&lt;&gt;"",Z2373:AA2373&lt;&gt;"",AC2373&lt;&gt;""),"Good","Bad")</f>
        <v>Bad</v>
      </c>
      <c r="AL2373" t="str" cm="1">
        <f t="array" ref="AL2373">IF(R2373&gt;0,_xlfn.IFS(COUNTIF($L$20:L2373,"&lt;&gt;")&lt;101,1,COUNTIF($L$20:L2373,"&lt;&gt;")&lt;201,2,COUNTIF($L$20:L2373,"&lt;&gt;")&lt;301,3,COUNTIF($L$20:L2373,"&lt;&gt;")&lt;401,4,COUNTIF($L$20:L2373,"&lt;&gt;")&lt;501,5,COUNTIF($L$20:L2373,"&lt;&gt;")&lt;601,6,COUNTIF($L$20:L2373,"&lt;&gt;")&lt;701,7,COUNTIF($L$20:L2373,"&lt;&gt;")&lt;801,8,COUNTIF($L$20:L2373,"&lt;&gt;")&lt;901,9,COUNTIF($L$20:L2373,"&lt;&gt;")&lt;1001,10,COUNTIF($L$20:L2373,"&lt;&gt;")&lt;1101,11,COUNTIF($L$20:L2373,"&lt;&gt;")&lt;1201,12,COUNTIF($L$20:L2373,"&lt;&gt;")&lt;1301,13,COUNTIF($L$20:L2373,"&lt;&gt;")&lt;1401,14,COUNTIF($L$20:L2373,"&lt;&gt;")&lt;1501,15,COUNTIF($L$20:L2373,"&lt;&gt;")&lt;1601,16,COUNTIF($L$20:L2373,"&lt;&gt;")&lt;1701,17,COUNTIF($L$20:L2373,"&lt;&gt;")&lt;1801,18,COUNTIF($L$20:L2373,"&lt;&gt;")&lt;1901,19,COUNTIF($L$20:L2373,"&lt;&gt;")&lt;2001,20,COUNTIF($L$20:L2373,"&lt;&gt;")&lt;2101,21,COUNTIF($L$20:L2373,"&lt;&gt;")&lt;2201,22,COUNTIF($L$20:L2373,"&lt;&gt;")&lt;2301,23,COUNTIF($L$20:L2373,"&lt;&gt;")&lt;2401,24,COUNTIF($L$20:L2373,"&lt;&gt;")&lt;2501,25,COUNTIF($L$20:L2373,"&lt;&gt;")&lt;2601,26,COUNTIF($L$20:L2373,"&lt;&gt;")&lt;2701,27,COUNTIF($L$20:L2373,"&lt;&gt;")&lt;2801,28,COUNTIF($L$20:L2373,"&lt;&gt;")&lt;2901,29,COUNTIF($L$20:L2373,"&lt;&gt;")&lt;3001,30),"")</f>
        <v/>
      </c>
      <c r="AM2373" t="str">
        <f t="shared" si="180"/>
        <v/>
      </c>
      <c r="AN2373" t="str">
        <f t="shared" si="184"/>
        <v/>
      </c>
      <c r="AP2373" t="str">
        <f t="shared" si="183"/>
        <v/>
      </c>
      <c r="AQ2373" t="str">
        <f>IF(AO2373="","",COUNTIFS(AM2373:$AM$3019,AO2373))</f>
        <v/>
      </c>
    </row>
    <row r="2374" spans="1:43" x14ac:dyDescent="0.25">
      <c r="A2374" s="6" t="str">
        <f>IF(COUNT($A$20:A2373)&lt;&gt;$B$4,IF(A2373="","",A2373+1),"")</f>
        <v/>
      </c>
      <c r="B2374" s="3"/>
      <c r="C2374" s="3"/>
      <c r="D2374" s="122"/>
      <c r="E2374" s="3"/>
      <c r="F2374" s="3"/>
      <c r="G2374" s="3"/>
      <c r="H2374" s="3"/>
      <c r="I2374" s="120"/>
      <c r="J2374" s="3"/>
      <c r="K2374" s="95" t="str" cm="1">
        <f t="array" ref="K2374">IF(OR($J$14 = "A",$J$14 = "B",$J$14 = "C"),IF(I2374="","",IF(LEN(I2374)&gt;2,_xlfn.IFS(ISNUMBER(SEARCH("_",I2374)),I2374,ISNUMBER(SEARCH(", ",I2374)),SUBSTITUTE(I2374,", ","_"),ISNUMBER(SEARCH("/ ",I2374)),SUBSTITUTE(I2374,"/ ","_"),ISNUMBER(SEARCH(",",I2374)),SUBSTITUTE(I2374,",","_"),ISNUMBER(SEARCH("/",I2374)),SUBSTITUTE(I2374,"/","_"),ISNUMBER(SEARCH("",I2374)),I2374),I2374)),IF(OR($J$14 = "J",$J$14 = "K"),"",IF(D2374="","",IF(LEN(D2374)&gt;2,_xlfn.IFS(ISNUMBER(SEARCH("_",D2374)),D2374,ISNUMBER(SEARCH(", ",D2374)),SUBSTITUTE(D2374,", ","_"),ISNUMBER(SEARCH("/ ",D2374)),SUBSTITUTE(D2374,"/ ","_"),ISNUMBER(SEARCH(",",D2374)),SUBSTITUTE(D2374,",","_"),ISNUMBER(SEARCH("/",D2374)),SUBSTITUTE(D2374,"/","_"),ISNUMBER(SEARCH("",D2374)),D2374),D2374))))</f>
        <v/>
      </c>
      <c r="L2374" s="1"/>
      <c r="M2374" s="1" t="str">
        <f t="shared" si="181"/>
        <v/>
      </c>
      <c r="N2374" s="94" t="str">
        <f>IF($L2374="None","",IF(ISERROR(VLOOKUP($L2374,Info!$B$4:$B$266,1,FALSE)),"",VLOOKUP($L2374,Info!$B$4:$L$266,5,FALSE)))</f>
        <v/>
      </c>
      <c r="O2374" s="94" t="str">
        <f>IF(K2374="","",IF(AND($J$12&lt;&gt;"ABC",N2374="3"),"BAC",IF(N2374="3","ABC",IF($J$12&lt;&gt;"ABC",IF($J$10="Standard",VLOOKUP(K2374,Info!$BE$4:$BF$481,2,FALSE),VLOOKUP(K2374,Info!$BI$4:$BJ$482,2,FALSE)),IF($J$10="Standard",VLOOKUP(K2374,Info!$AG$4:$AH$2994,2,FALSE),VLOOKUP(K2374,Info!$AK$4:$AL$2997,2,FALSE))))))</f>
        <v/>
      </c>
      <c r="P2374" s="94" t="str">
        <f>IF($L2374="None","",IF(ISERROR(VLOOKUP($L2374,Info!$B$4:$B$266,1,FALSE)),"",VLOOKUP($L2374,Info!$B$4:$L$266,3,FALSE)))</f>
        <v/>
      </c>
      <c r="Q2374" s="96" t="str">
        <f>IF($L2374="None","",IF(ISERROR(VLOOKUP($L2374,Info!$B$4:$B$266,1,FALSE)),"",VLOOKUP($L2374,Info!$B$4:$L$266,4,FALSE)))</f>
        <v/>
      </c>
      <c r="R2374" s="1"/>
      <c r="S2374" s="6" t="str">
        <f t="shared" si="182"/>
        <v/>
      </c>
      <c r="T2374" s="6" t="str">
        <f>IF($L2374="None","",IF(ISERROR(VLOOKUP($L2374,Info!$B$4:$B$266,1,FALSE)),"",VLOOKUP($L2374,Info!$B$4:$L$266,11,FALSE)))</f>
        <v/>
      </c>
      <c r="U2374" s="1"/>
      <c r="V2374" s="1"/>
      <c r="W2374" s="1"/>
      <c r="X2374" s="1" t="str">
        <f>IF($L2374="None","",IF(ISERROR(VLOOKUP($L2374,Info!$B$4:$B$266,1,FALSE)),"",IF(OR(W2374="Metallic Liquid Tight",W2374="Non-Metallic Liquid Tight",W2374="LSZH",W2374="Greenfield"),VLOOKUP($L2374,Info!$B$4:$L$266,7,FALSE),"N/A")))</f>
        <v/>
      </c>
      <c r="Y2374" s="1"/>
      <c r="Z2374" s="96" t="str">
        <f>IF($L2374="None","",IF(ISERROR(VLOOKUP($L2374,Info!$B$4:$B$266,1,FALSE)),"",VLOOKUP($L2374,Info!$B$4:$L$266,9,FALSE)))</f>
        <v/>
      </c>
      <c r="AA2374" s="96" t="str">
        <f>IF($L2374="None","",IF(ISERROR(VLOOKUP($L2374,Info!$B$4:$B$266,1,FALSE)),"",VLOOKUP($L2374,Info!$B$4:$L$266,8,FALSE)))</f>
        <v/>
      </c>
      <c r="AB2374" s="96" t="str">
        <f>IF($L2374="None","",IF(ISERROR(VLOOKUP($L2374,Info!$B$4:$B$266,1,FALSE)),"",VLOOKUP($L2374,Info!$B$4:$L$266,10,FALSE)))</f>
        <v/>
      </c>
      <c r="AC2374" s="1" t="str">
        <f>IF(W2374="SO Cable","Black,White",IF(O2374="","",IF(P2374="","",IF($J$12&lt;&gt;"ABC",IF(P2374&lt;="250",VLOOKUP(O2374,Info!$AZ$4:$BB$22,3,FALSE),VLOOKUP(O2374,Info!$AZ$23:$BB$39,3,FALSE)),IF(P2374&lt;="250",VLOOKUP(O2374,Info!$AO$4:$AQ$22,3,FALSE),VLOOKUP(O2374,Info!$AO$23:$AP$39,3,FALSE))))))</f>
        <v/>
      </c>
      <c r="AD2374" s="1"/>
      <c r="AE2374" s="1" t="str">
        <f>IF($L2374="None","",IF(ISERROR(VLOOKUP($L2374,Info!$B$4:$B$266,1,FALSE)),"",VLOOKUP($L2374,Info!$B$4:$L$266,4,FALSE)))</f>
        <v/>
      </c>
      <c r="AF2374" s="1" t="str">
        <f>IF($L2374="None","",IF(ISERROR(VLOOKUP($L2374,Info!$B$4:$B$266,1,FALSE)),"",VLOOKUP($L2374,Info!$B$4:$L$266,6,FALSE)))</f>
        <v/>
      </c>
      <c r="AG2374" s="1"/>
      <c r="AH2374" s="33" t="str" cm="1">
        <f t="array" ref="AH2374">IF(AND(L2374&lt;&gt;"",O2374&lt;&gt;"",R2374:S2374&lt;&gt;"",W2374:X2374&lt;&gt;"",Z2374:AA2374&lt;&gt;"",AC2374&lt;&gt;""),"Good","Bad")</f>
        <v>Bad</v>
      </c>
      <c r="AL2374" t="str" cm="1">
        <f t="array" ref="AL2374">IF(R2374&gt;0,_xlfn.IFS(COUNTIF($L$20:L2374,"&lt;&gt;")&lt;101,1,COUNTIF($L$20:L2374,"&lt;&gt;")&lt;201,2,COUNTIF($L$20:L2374,"&lt;&gt;")&lt;301,3,COUNTIF($L$20:L2374,"&lt;&gt;")&lt;401,4,COUNTIF($L$20:L2374,"&lt;&gt;")&lt;501,5,COUNTIF($L$20:L2374,"&lt;&gt;")&lt;601,6,COUNTIF($L$20:L2374,"&lt;&gt;")&lt;701,7,COUNTIF($L$20:L2374,"&lt;&gt;")&lt;801,8,COUNTIF($L$20:L2374,"&lt;&gt;")&lt;901,9,COUNTIF($L$20:L2374,"&lt;&gt;")&lt;1001,10,COUNTIF($L$20:L2374,"&lt;&gt;")&lt;1101,11,COUNTIF($L$20:L2374,"&lt;&gt;")&lt;1201,12,COUNTIF($L$20:L2374,"&lt;&gt;")&lt;1301,13,COUNTIF($L$20:L2374,"&lt;&gt;")&lt;1401,14,COUNTIF($L$20:L2374,"&lt;&gt;")&lt;1501,15,COUNTIF($L$20:L2374,"&lt;&gt;")&lt;1601,16,COUNTIF($L$20:L2374,"&lt;&gt;")&lt;1701,17,COUNTIF($L$20:L2374,"&lt;&gt;")&lt;1801,18,COUNTIF($L$20:L2374,"&lt;&gt;")&lt;1901,19,COUNTIF($L$20:L2374,"&lt;&gt;")&lt;2001,20,COUNTIF($L$20:L2374,"&lt;&gt;")&lt;2101,21,COUNTIF($L$20:L2374,"&lt;&gt;")&lt;2201,22,COUNTIF($L$20:L2374,"&lt;&gt;")&lt;2301,23,COUNTIF($L$20:L2374,"&lt;&gt;")&lt;2401,24,COUNTIF($L$20:L2374,"&lt;&gt;")&lt;2501,25,COUNTIF($L$20:L2374,"&lt;&gt;")&lt;2601,26,COUNTIF($L$20:L2374,"&lt;&gt;")&lt;2701,27,COUNTIF($L$20:L2374,"&lt;&gt;")&lt;2801,28,COUNTIF($L$20:L2374,"&lt;&gt;")&lt;2901,29,COUNTIF($L$20:L2374,"&lt;&gt;")&lt;3001,30),"")</f>
        <v/>
      </c>
      <c r="AM2374" t="str">
        <f t="shared" si="180"/>
        <v/>
      </c>
      <c r="AN2374" t="str">
        <f t="shared" si="184"/>
        <v/>
      </c>
      <c r="AP2374" t="str">
        <f t="shared" si="183"/>
        <v/>
      </c>
      <c r="AQ2374" t="str">
        <f>IF(AO2374="","",COUNTIFS(AM2374:$AM$3019,AO2374))</f>
        <v/>
      </c>
    </row>
    <row r="2375" spans="1:43" x14ac:dyDescent="0.25">
      <c r="A2375" s="6" t="str">
        <f>IF(COUNT($A$20:A2374)&lt;&gt;$B$4,IF(A2374="","",A2374+1),"")</f>
        <v/>
      </c>
      <c r="B2375" s="3"/>
      <c r="C2375" s="3"/>
      <c r="D2375" s="122"/>
      <c r="E2375" s="3"/>
      <c r="F2375" s="3"/>
      <c r="G2375" s="3"/>
      <c r="H2375" s="3"/>
      <c r="I2375" s="120"/>
      <c r="J2375" s="3"/>
      <c r="K2375" s="95" t="str" cm="1">
        <f t="array" ref="K2375">IF(OR($J$14 = "A",$J$14 = "B",$J$14 = "C"),IF(I2375="","",IF(LEN(I2375)&gt;2,_xlfn.IFS(ISNUMBER(SEARCH("_",I2375)),I2375,ISNUMBER(SEARCH(", ",I2375)),SUBSTITUTE(I2375,", ","_"),ISNUMBER(SEARCH("/ ",I2375)),SUBSTITUTE(I2375,"/ ","_"),ISNUMBER(SEARCH(",",I2375)),SUBSTITUTE(I2375,",","_"),ISNUMBER(SEARCH("/",I2375)),SUBSTITUTE(I2375,"/","_"),ISNUMBER(SEARCH("",I2375)),I2375),I2375)),IF(OR($J$14 = "J",$J$14 = "K"),"",IF(D2375="","",IF(LEN(D2375)&gt;2,_xlfn.IFS(ISNUMBER(SEARCH("_",D2375)),D2375,ISNUMBER(SEARCH(", ",D2375)),SUBSTITUTE(D2375,", ","_"),ISNUMBER(SEARCH("/ ",D2375)),SUBSTITUTE(D2375,"/ ","_"),ISNUMBER(SEARCH(",",D2375)),SUBSTITUTE(D2375,",","_"),ISNUMBER(SEARCH("/",D2375)),SUBSTITUTE(D2375,"/","_"),ISNUMBER(SEARCH("",D2375)),D2375),D2375))))</f>
        <v/>
      </c>
      <c r="L2375" s="1"/>
      <c r="M2375" s="1" t="str">
        <f t="shared" si="181"/>
        <v/>
      </c>
      <c r="N2375" s="94" t="str">
        <f>IF($L2375="None","",IF(ISERROR(VLOOKUP($L2375,Info!$B$4:$B$266,1,FALSE)),"",VLOOKUP($L2375,Info!$B$4:$L$266,5,FALSE)))</f>
        <v/>
      </c>
      <c r="O2375" s="94" t="str">
        <f>IF(K2375="","",IF(AND($J$12&lt;&gt;"ABC",N2375="3"),"BAC",IF(N2375="3","ABC",IF($J$12&lt;&gt;"ABC",IF($J$10="Standard",VLOOKUP(K2375,Info!$BE$4:$BF$481,2,FALSE),VLOOKUP(K2375,Info!$BI$4:$BJ$482,2,FALSE)),IF($J$10="Standard",VLOOKUP(K2375,Info!$AG$4:$AH$2994,2,FALSE),VLOOKUP(K2375,Info!$AK$4:$AL$2997,2,FALSE))))))</f>
        <v/>
      </c>
      <c r="P2375" s="94" t="str">
        <f>IF($L2375="None","",IF(ISERROR(VLOOKUP($L2375,Info!$B$4:$B$266,1,FALSE)),"",VLOOKUP($L2375,Info!$B$4:$L$266,3,FALSE)))</f>
        <v/>
      </c>
      <c r="Q2375" s="96" t="str">
        <f>IF($L2375="None","",IF(ISERROR(VLOOKUP($L2375,Info!$B$4:$B$266,1,FALSE)),"",VLOOKUP($L2375,Info!$B$4:$L$266,4,FALSE)))</f>
        <v/>
      </c>
      <c r="R2375" s="1"/>
      <c r="S2375" s="6" t="str">
        <f t="shared" si="182"/>
        <v/>
      </c>
      <c r="T2375" s="6" t="str">
        <f>IF($L2375="None","",IF(ISERROR(VLOOKUP($L2375,Info!$B$4:$B$266,1,FALSE)),"",VLOOKUP($L2375,Info!$B$4:$L$266,11,FALSE)))</f>
        <v/>
      </c>
      <c r="U2375" s="1"/>
      <c r="V2375" s="1"/>
      <c r="W2375" s="1"/>
      <c r="X2375" s="1" t="str">
        <f>IF($L2375="None","",IF(ISERROR(VLOOKUP($L2375,Info!$B$4:$B$266,1,FALSE)),"",IF(OR(W2375="Metallic Liquid Tight",W2375="Non-Metallic Liquid Tight",W2375="LSZH",W2375="Greenfield"),VLOOKUP($L2375,Info!$B$4:$L$266,7,FALSE),"N/A")))</f>
        <v/>
      </c>
      <c r="Y2375" s="1"/>
      <c r="Z2375" s="96" t="str">
        <f>IF($L2375="None","",IF(ISERROR(VLOOKUP($L2375,Info!$B$4:$B$266,1,FALSE)),"",VLOOKUP($L2375,Info!$B$4:$L$266,9,FALSE)))</f>
        <v/>
      </c>
      <c r="AA2375" s="96" t="str">
        <f>IF($L2375="None","",IF(ISERROR(VLOOKUP($L2375,Info!$B$4:$B$266,1,FALSE)),"",VLOOKUP($L2375,Info!$B$4:$L$266,8,FALSE)))</f>
        <v/>
      </c>
      <c r="AB2375" s="96" t="str">
        <f>IF($L2375="None","",IF(ISERROR(VLOOKUP($L2375,Info!$B$4:$B$266,1,FALSE)),"",VLOOKUP($L2375,Info!$B$4:$L$266,10,FALSE)))</f>
        <v/>
      </c>
      <c r="AC2375" s="1" t="str">
        <f>IF(W2375="SO Cable","Black,White",IF(O2375="","",IF(P2375="","",IF($J$12&lt;&gt;"ABC",IF(P2375&lt;="250",VLOOKUP(O2375,Info!$AZ$4:$BB$22,3,FALSE),VLOOKUP(O2375,Info!$AZ$23:$BB$39,3,FALSE)),IF(P2375&lt;="250",VLOOKUP(O2375,Info!$AO$4:$AQ$22,3,FALSE),VLOOKUP(O2375,Info!$AO$23:$AP$39,3,FALSE))))))</f>
        <v/>
      </c>
      <c r="AD2375" s="1"/>
      <c r="AE2375" s="1" t="str">
        <f>IF($L2375="None","",IF(ISERROR(VLOOKUP($L2375,Info!$B$4:$B$266,1,FALSE)),"",VLOOKUP($L2375,Info!$B$4:$L$266,4,FALSE)))</f>
        <v/>
      </c>
      <c r="AF2375" s="1" t="str">
        <f>IF($L2375="None","",IF(ISERROR(VLOOKUP($L2375,Info!$B$4:$B$266,1,FALSE)),"",VLOOKUP($L2375,Info!$B$4:$L$266,6,FALSE)))</f>
        <v/>
      </c>
      <c r="AG2375" s="1"/>
      <c r="AH2375" s="33" t="str" cm="1">
        <f t="array" ref="AH2375">IF(AND(L2375&lt;&gt;"",O2375&lt;&gt;"",R2375:S2375&lt;&gt;"",W2375:X2375&lt;&gt;"",Z2375:AA2375&lt;&gt;"",AC2375&lt;&gt;""),"Good","Bad")</f>
        <v>Bad</v>
      </c>
      <c r="AL2375" t="str" cm="1">
        <f t="array" ref="AL2375">IF(R2375&gt;0,_xlfn.IFS(COUNTIF($L$20:L2375,"&lt;&gt;")&lt;101,1,COUNTIF($L$20:L2375,"&lt;&gt;")&lt;201,2,COUNTIF($L$20:L2375,"&lt;&gt;")&lt;301,3,COUNTIF($L$20:L2375,"&lt;&gt;")&lt;401,4,COUNTIF($L$20:L2375,"&lt;&gt;")&lt;501,5,COUNTIF($L$20:L2375,"&lt;&gt;")&lt;601,6,COUNTIF($L$20:L2375,"&lt;&gt;")&lt;701,7,COUNTIF($L$20:L2375,"&lt;&gt;")&lt;801,8,COUNTIF($L$20:L2375,"&lt;&gt;")&lt;901,9,COUNTIF($L$20:L2375,"&lt;&gt;")&lt;1001,10,COUNTIF($L$20:L2375,"&lt;&gt;")&lt;1101,11,COUNTIF($L$20:L2375,"&lt;&gt;")&lt;1201,12,COUNTIF($L$20:L2375,"&lt;&gt;")&lt;1301,13,COUNTIF($L$20:L2375,"&lt;&gt;")&lt;1401,14,COUNTIF($L$20:L2375,"&lt;&gt;")&lt;1501,15,COUNTIF($L$20:L2375,"&lt;&gt;")&lt;1601,16,COUNTIF($L$20:L2375,"&lt;&gt;")&lt;1701,17,COUNTIF($L$20:L2375,"&lt;&gt;")&lt;1801,18,COUNTIF($L$20:L2375,"&lt;&gt;")&lt;1901,19,COUNTIF($L$20:L2375,"&lt;&gt;")&lt;2001,20,COUNTIF($L$20:L2375,"&lt;&gt;")&lt;2101,21,COUNTIF($L$20:L2375,"&lt;&gt;")&lt;2201,22,COUNTIF($L$20:L2375,"&lt;&gt;")&lt;2301,23,COUNTIF($L$20:L2375,"&lt;&gt;")&lt;2401,24,COUNTIF($L$20:L2375,"&lt;&gt;")&lt;2501,25,COUNTIF($L$20:L2375,"&lt;&gt;")&lt;2601,26,COUNTIF($L$20:L2375,"&lt;&gt;")&lt;2701,27,COUNTIF($L$20:L2375,"&lt;&gt;")&lt;2801,28,COUNTIF($L$20:L2375,"&lt;&gt;")&lt;2901,29,COUNTIF($L$20:L2375,"&lt;&gt;")&lt;3001,30),"")</f>
        <v/>
      </c>
      <c r="AM2375" t="str">
        <f t="shared" si="180"/>
        <v/>
      </c>
      <c r="AN2375" t="str">
        <f t="shared" si="184"/>
        <v/>
      </c>
      <c r="AP2375" t="str">
        <f t="shared" si="183"/>
        <v/>
      </c>
      <c r="AQ2375" t="str">
        <f>IF(AO2375="","",COUNTIFS(AM2375:$AM$3019,AO2375))</f>
        <v/>
      </c>
    </row>
    <row r="2376" spans="1:43" x14ac:dyDescent="0.25">
      <c r="A2376" s="6" t="str">
        <f>IF(COUNT($A$20:A2375)&lt;&gt;$B$4,IF(A2375="","",A2375+1),"")</f>
        <v/>
      </c>
      <c r="B2376" s="3"/>
      <c r="C2376" s="3"/>
      <c r="D2376" s="122"/>
      <c r="E2376" s="3"/>
      <c r="F2376" s="3"/>
      <c r="G2376" s="3"/>
      <c r="H2376" s="3"/>
      <c r="I2376" s="120"/>
      <c r="J2376" s="3"/>
      <c r="K2376" s="95" t="str" cm="1">
        <f t="array" ref="K2376">IF(OR($J$14 = "A",$J$14 = "B",$J$14 = "C"),IF(I2376="","",IF(LEN(I2376)&gt;2,_xlfn.IFS(ISNUMBER(SEARCH("_",I2376)),I2376,ISNUMBER(SEARCH(", ",I2376)),SUBSTITUTE(I2376,", ","_"),ISNUMBER(SEARCH("/ ",I2376)),SUBSTITUTE(I2376,"/ ","_"),ISNUMBER(SEARCH(",",I2376)),SUBSTITUTE(I2376,",","_"),ISNUMBER(SEARCH("/",I2376)),SUBSTITUTE(I2376,"/","_"),ISNUMBER(SEARCH("",I2376)),I2376),I2376)),IF(OR($J$14 = "J",$J$14 = "K"),"",IF(D2376="","",IF(LEN(D2376)&gt;2,_xlfn.IFS(ISNUMBER(SEARCH("_",D2376)),D2376,ISNUMBER(SEARCH(", ",D2376)),SUBSTITUTE(D2376,", ","_"),ISNUMBER(SEARCH("/ ",D2376)),SUBSTITUTE(D2376,"/ ","_"),ISNUMBER(SEARCH(",",D2376)),SUBSTITUTE(D2376,",","_"),ISNUMBER(SEARCH("/",D2376)),SUBSTITUTE(D2376,"/","_"),ISNUMBER(SEARCH("",D2376)),D2376),D2376))))</f>
        <v/>
      </c>
      <c r="L2376" s="1"/>
      <c r="M2376" s="1" t="str">
        <f t="shared" si="181"/>
        <v/>
      </c>
      <c r="N2376" s="94" t="str">
        <f>IF($L2376="None","",IF(ISERROR(VLOOKUP($L2376,Info!$B$4:$B$266,1,FALSE)),"",VLOOKUP($L2376,Info!$B$4:$L$266,5,FALSE)))</f>
        <v/>
      </c>
      <c r="O2376" s="94" t="str">
        <f>IF(K2376="","",IF(AND($J$12&lt;&gt;"ABC",N2376="3"),"BAC",IF(N2376="3","ABC",IF($J$12&lt;&gt;"ABC",IF($J$10="Standard",VLOOKUP(K2376,Info!$BE$4:$BF$481,2,FALSE),VLOOKUP(K2376,Info!$BI$4:$BJ$482,2,FALSE)),IF($J$10="Standard",VLOOKUP(K2376,Info!$AG$4:$AH$2994,2,FALSE),VLOOKUP(K2376,Info!$AK$4:$AL$2997,2,FALSE))))))</f>
        <v/>
      </c>
      <c r="P2376" s="94" t="str">
        <f>IF($L2376="None","",IF(ISERROR(VLOOKUP($L2376,Info!$B$4:$B$266,1,FALSE)),"",VLOOKUP($L2376,Info!$B$4:$L$266,3,FALSE)))</f>
        <v/>
      </c>
      <c r="Q2376" s="96" t="str">
        <f>IF($L2376="None","",IF(ISERROR(VLOOKUP($L2376,Info!$B$4:$B$266,1,FALSE)),"",VLOOKUP($L2376,Info!$B$4:$L$266,4,FALSE)))</f>
        <v/>
      </c>
      <c r="R2376" s="1"/>
      <c r="S2376" s="6" t="str">
        <f t="shared" si="182"/>
        <v/>
      </c>
      <c r="T2376" s="6" t="str">
        <f>IF($L2376="None","",IF(ISERROR(VLOOKUP($L2376,Info!$B$4:$B$266,1,FALSE)),"",VLOOKUP($L2376,Info!$B$4:$L$266,11,FALSE)))</f>
        <v/>
      </c>
      <c r="U2376" s="1"/>
      <c r="V2376" s="1"/>
      <c r="W2376" s="1"/>
      <c r="X2376" s="1" t="str">
        <f>IF($L2376="None","",IF(ISERROR(VLOOKUP($L2376,Info!$B$4:$B$266,1,FALSE)),"",IF(OR(W2376="Metallic Liquid Tight",W2376="Non-Metallic Liquid Tight",W2376="LSZH",W2376="Greenfield"),VLOOKUP($L2376,Info!$B$4:$L$266,7,FALSE),"N/A")))</f>
        <v/>
      </c>
      <c r="Y2376" s="1"/>
      <c r="Z2376" s="96" t="str">
        <f>IF($L2376="None","",IF(ISERROR(VLOOKUP($L2376,Info!$B$4:$B$266,1,FALSE)),"",VLOOKUP($L2376,Info!$B$4:$L$266,9,FALSE)))</f>
        <v/>
      </c>
      <c r="AA2376" s="96" t="str">
        <f>IF($L2376="None","",IF(ISERROR(VLOOKUP($L2376,Info!$B$4:$B$266,1,FALSE)),"",VLOOKUP($L2376,Info!$B$4:$L$266,8,FALSE)))</f>
        <v/>
      </c>
      <c r="AB2376" s="96" t="str">
        <f>IF($L2376="None","",IF(ISERROR(VLOOKUP($L2376,Info!$B$4:$B$266,1,FALSE)),"",VLOOKUP($L2376,Info!$B$4:$L$266,10,FALSE)))</f>
        <v/>
      </c>
      <c r="AC2376" s="1" t="str">
        <f>IF(W2376="SO Cable","Black,White",IF(O2376="","",IF(P2376="","",IF($J$12&lt;&gt;"ABC",IF(P2376&lt;="250",VLOOKUP(O2376,Info!$AZ$4:$BB$22,3,FALSE),VLOOKUP(O2376,Info!$AZ$23:$BB$39,3,FALSE)),IF(P2376&lt;="250",VLOOKUP(O2376,Info!$AO$4:$AQ$22,3,FALSE),VLOOKUP(O2376,Info!$AO$23:$AP$39,3,FALSE))))))</f>
        <v/>
      </c>
      <c r="AD2376" s="1"/>
      <c r="AE2376" s="1" t="str">
        <f>IF($L2376="None","",IF(ISERROR(VLOOKUP($L2376,Info!$B$4:$B$266,1,FALSE)),"",VLOOKUP($L2376,Info!$B$4:$L$266,4,FALSE)))</f>
        <v/>
      </c>
      <c r="AF2376" s="1" t="str">
        <f>IF($L2376="None","",IF(ISERROR(VLOOKUP($L2376,Info!$B$4:$B$266,1,FALSE)),"",VLOOKUP($L2376,Info!$B$4:$L$266,6,FALSE)))</f>
        <v/>
      </c>
      <c r="AG2376" s="1"/>
      <c r="AH2376" s="33" t="str" cm="1">
        <f t="array" ref="AH2376">IF(AND(L2376&lt;&gt;"",O2376&lt;&gt;"",R2376:S2376&lt;&gt;"",W2376:X2376&lt;&gt;"",Z2376:AA2376&lt;&gt;"",AC2376&lt;&gt;""),"Good","Bad")</f>
        <v>Bad</v>
      </c>
      <c r="AL2376" t="str" cm="1">
        <f t="array" ref="AL2376">IF(R2376&gt;0,_xlfn.IFS(COUNTIF($L$20:L2376,"&lt;&gt;")&lt;101,1,COUNTIF($L$20:L2376,"&lt;&gt;")&lt;201,2,COUNTIF($L$20:L2376,"&lt;&gt;")&lt;301,3,COUNTIF($L$20:L2376,"&lt;&gt;")&lt;401,4,COUNTIF($L$20:L2376,"&lt;&gt;")&lt;501,5,COUNTIF($L$20:L2376,"&lt;&gt;")&lt;601,6,COUNTIF($L$20:L2376,"&lt;&gt;")&lt;701,7,COUNTIF($L$20:L2376,"&lt;&gt;")&lt;801,8,COUNTIF($L$20:L2376,"&lt;&gt;")&lt;901,9,COUNTIF($L$20:L2376,"&lt;&gt;")&lt;1001,10,COUNTIF($L$20:L2376,"&lt;&gt;")&lt;1101,11,COUNTIF($L$20:L2376,"&lt;&gt;")&lt;1201,12,COUNTIF($L$20:L2376,"&lt;&gt;")&lt;1301,13,COUNTIF($L$20:L2376,"&lt;&gt;")&lt;1401,14,COUNTIF($L$20:L2376,"&lt;&gt;")&lt;1501,15,COUNTIF($L$20:L2376,"&lt;&gt;")&lt;1601,16,COUNTIF($L$20:L2376,"&lt;&gt;")&lt;1701,17,COUNTIF($L$20:L2376,"&lt;&gt;")&lt;1801,18,COUNTIF($L$20:L2376,"&lt;&gt;")&lt;1901,19,COUNTIF($L$20:L2376,"&lt;&gt;")&lt;2001,20,COUNTIF($L$20:L2376,"&lt;&gt;")&lt;2101,21,COUNTIF($L$20:L2376,"&lt;&gt;")&lt;2201,22,COUNTIF($L$20:L2376,"&lt;&gt;")&lt;2301,23,COUNTIF($L$20:L2376,"&lt;&gt;")&lt;2401,24,COUNTIF($L$20:L2376,"&lt;&gt;")&lt;2501,25,COUNTIF($L$20:L2376,"&lt;&gt;")&lt;2601,26,COUNTIF($L$20:L2376,"&lt;&gt;")&lt;2701,27,COUNTIF($L$20:L2376,"&lt;&gt;")&lt;2801,28,COUNTIF($L$20:L2376,"&lt;&gt;")&lt;2901,29,COUNTIF($L$20:L2376,"&lt;&gt;")&lt;3001,30),"")</f>
        <v/>
      </c>
      <c r="AM2376" t="str">
        <f t="shared" si="180"/>
        <v/>
      </c>
      <c r="AN2376" t="str">
        <f t="shared" si="184"/>
        <v/>
      </c>
      <c r="AP2376" t="str">
        <f t="shared" si="183"/>
        <v/>
      </c>
      <c r="AQ2376" t="str">
        <f>IF(AO2376="","",COUNTIFS(AM2376:$AM$3019,AO2376))</f>
        <v/>
      </c>
    </row>
    <row r="2377" spans="1:43" x14ac:dyDescent="0.25">
      <c r="A2377" s="6" t="str">
        <f>IF(COUNT($A$20:A2376)&lt;&gt;$B$4,IF(A2376="","",A2376+1),"")</f>
        <v/>
      </c>
      <c r="B2377" s="3"/>
      <c r="C2377" s="3"/>
      <c r="D2377" s="122"/>
      <c r="E2377" s="3"/>
      <c r="F2377" s="3"/>
      <c r="G2377" s="3"/>
      <c r="H2377" s="3"/>
      <c r="I2377" s="120"/>
      <c r="J2377" s="3"/>
      <c r="K2377" s="95" t="str" cm="1">
        <f t="array" ref="K2377">IF(OR($J$14 = "A",$J$14 = "B",$J$14 = "C"),IF(I2377="","",IF(LEN(I2377)&gt;2,_xlfn.IFS(ISNUMBER(SEARCH("_",I2377)),I2377,ISNUMBER(SEARCH(", ",I2377)),SUBSTITUTE(I2377,", ","_"),ISNUMBER(SEARCH("/ ",I2377)),SUBSTITUTE(I2377,"/ ","_"),ISNUMBER(SEARCH(",",I2377)),SUBSTITUTE(I2377,",","_"),ISNUMBER(SEARCH("/",I2377)),SUBSTITUTE(I2377,"/","_"),ISNUMBER(SEARCH("",I2377)),I2377),I2377)),IF(OR($J$14 = "J",$J$14 = "K"),"",IF(D2377="","",IF(LEN(D2377)&gt;2,_xlfn.IFS(ISNUMBER(SEARCH("_",D2377)),D2377,ISNUMBER(SEARCH(", ",D2377)),SUBSTITUTE(D2377,", ","_"),ISNUMBER(SEARCH("/ ",D2377)),SUBSTITUTE(D2377,"/ ","_"),ISNUMBER(SEARCH(",",D2377)),SUBSTITUTE(D2377,",","_"),ISNUMBER(SEARCH("/",D2377)),SUBSTITUTE(D2377,"/","_"),ISNUMBER(SEARCH("",D2377)),D2377),D2377))))</f>
        <v/>
      </c>
      <c r="L2377" s="1"/>
      <c r="M2377" s="1" t="str">
        <f t="shared" si="181"/>
        <v/>
      </c>
      <c r="N2377" s="94" t="str">
        <f>IF($L2377="None","",IF(ISERROR(VLOOKUP($L2377,Info!$B$4:$B$266,1,FALSE)),"",VLOOKUP($L2377,Info!$B$4:$L$266,5,FALSE)))</f>
        <v/>
      </c>
      <c r="O2377" s="94" t="str">
        <f>IF(K2377="","",IF(AND($J$12&lt;&gt;"ABC",N2377="3"),"BAC",IF(N2377="3","ABC",IF($J$12&lt;&gt;"ABC",IF($J$10="Standard",VLOOKUP(K2377,Info!$BE$4:$BF$481,2,FALSE),VLOOKUP(K2377,Info!$BI$4:$BJ$482,2,FALSE)),IF($J$10="Standard",VLOOKUP(K2377,Info!$AG$4:$AH$2994,2,FALSE),VLOOKUP(K2377,Info!$AK$4:$AL$2997,2,FALSE))))))</f>
        <v/>
      </c>
      <c r="P2377" s="94" t="str">
        <f>IF($L2377="None","",IF(ISERROR(VLOOKUP($L2377,Info!$B$4:$B$266,1,FALSE)),"",VLOOKUP($L2377,Info!$B$4:$L$266,3,FALSE)))</f>
        <v/>
      </c>
      <c r="Q2377" s="96" t="str">
        <f>IF($L2377="None","",IF(ISERROR(VLOOKUP($L2377,Info!$B$4:$B$266,1,FALSE)),"",VLOOKUP($L2377,Info!$B$4:$L$266,4,FALSE)))</f>
        <v/>
      </c>
      <c r="R2377" s="1"/>
      <c r="S2377" s="6" t="str">
        <f t="shared" si="182"/>
        <v/>
      </c>
      <c r="T2377" s="6" t="str">
        <f>IF($L2377="None","",IF(ISERROR(VLOOKUP($L2377,Info!$B$4:$B$266,1,FALSE)),"",VLOOKUP($L2377,Info!$B$4:$L$266,11,FALSE)))</f>
        <v/>
      </c>
      <c r="U2377" s="1"/>
      <c r="V2377" s="1"/>
      <c r="W2377" s="1"/>
      <c r="X2377" s="1" t="str">
        <f>IF($L2377="None","",IF(ISERROR(VLOOKUP($L2377,Info!$B$4:$B$266,1,FALSE)),"",IF(OR(W2377="Metallic Liquid Tight",W2377="Non-Metallic Liquid Tight",W2377="LSZH",W2377="Greenfield"),VLOOKUP($L2377,Info!$B$4:$L$266,7,FALSE),"N/A")))</f>
        <v/>
      </c>
      <c r="Y2377" s="1"/>
      <c r="Z2377" s="96" t="str">
        <f>IF($L2377="None","",IF(ISERROR(VLOOKUP($L2377,Info!$B$4:$B$266,1,FALSE)),"",VLOOKUP($L2377,Info!$B$4:$L$266,9,FALSE)))</f>
        <v/>
      </c>
      <c r="AA2377" s="96" t="str">
        <f>IF($L2377="None","",IF(ISERROR(VLOOKUP($L2377,Info!$B$4:$B$266,1,FALSE)),"",VLOOKUP($L2377,Info!$B$4:$L$266,8,FALSE)))</f>
        <v/>
      </c>
      <c r="AB2377" s="96" t="str">
        <f>IF($L2377="None","",IF(ISERROR(VLOOKUP($L2377,Info!$B$4:$B$266,1,FALSE)),"",VLOOKUP($L2377,Info!$B$4:$L$266,10,FALSE)))</f>
        <v/>
      </c>
      <c r="AC2377" s="1" t="str">
        <f>IF(W2377="SO Cable","Black,White",IF(O2377="","",IF(P2377="","",IF($J$12&lt;&gt;"ABC",IF(P2377&lt;="250",VLOOKUP(O2377,Info!$AZ$4:$BB$22,3,FALSE),VLOOKUP(O2377,Info!$AZ$23:$BB$39,3,FALSE)),IF(P2377&lt;="250",VLOOKUP(O2377,Info!$AO$4:$AQ$22,3,FALSE),VLOOKUP(O2377,Info!$AO$23:$AP$39,3,FALSE))))))</f>
        <v/>
      </c>
      <c r="AD2377" s="1"/>
      <c r="AE2377" s="1" t="str">
        <f>IF($L2377="None","",IF(ISERROR(VLOOKUP($L2377,Info!$B$4:$B$266,1,FALSE)),"",VLOOKUP($L2377,Info!$B$4:$L$266,4,FALSE)))</f>
        <v/>
      </c>
      <c r="AF2377" s="1" t="str">
        <f>IF($L2377="None","",IF(ISERROR(VLOOKUP($L2377,Info!$B$4:$B$266,1,FALSE)),"",VLOOKUP($L2377,Info!$B$4:$L$266,6,FALSE)))</f>
        <v/>
      </c>
      <c r="AG2377" s="1"/>
      <c r="AH2377" s="33" t="str" cm="1">
        <f t="array" ref="AH2377">IF(AND(L2377&lt;&gt;"",O2377&lt;&gt;"",R2377:S2377&lt;&gt;"",W2377:X2377&lt;&gt;"",Z2377:AA2377&lt;&gt;"",AC2377&lt;&gt;""),"Good","Bad")</f>
        <v>Bad</v>
      </c>
      <c r="AL2377" t="str" cm="1">
        <f t="array" ref="AL2377">IF(R2377&gt;0,_xlfn.IFS(COUNTIF($L$20:L2377,"&lt;&gt;")&lt;101,1,COUNTIF($L$20:L2377,"&lt;&gt;")&lt;201,2,COUNTIF($L$20:L2377,"&lt;&gt;")&lt;301,3,COUNTIF($L$20:L2377,"&lt;&gt;")&lt;401,4,COUNTIF($L$20:L2377,"&lt;&gt;")&lt;501,5,COUNTIF($L$20:L2377,"&lt;&gt;")&lt;601,6,COUNTIF($L$20:L2377,"&lt;&gt;")&lt;701,7,COUNTIF($L$20:L2377,"&lt;&gt;")&lt;801,8,COUNTIF($L$20:L2377,"&lt;&gt;")&lt;901,9,COUNTIF($L$20:L2377,"&lt;&gt;")&lt;1001,10,COUNTIF($L$20:L2377,"&lt;&gt;")&lt;1101,11,COUNTIF($L$20:L2377,"&lt;&gt;")&lt;1201,12,COUNTIF($L$20:L2377,"&lt;&gt;")&lt;1301,13,COUNTIF($L$20:L2377,"&lt;&gt;")&lt;1401,14,COUNTIF($L$20:L2377,"&lt;&gt;")&lt;1501,15,COUNTIF($L$20:L2377,"&lt;&gt;")&lt;1601,16,COUNTIF($L$20:L2377,"&lt;&gt;")&lt;1701,17,COUNTIF($L$20:L2377,"&lt;&gt;")&lt;1801,18,COUNTIF($L$20:L2377,"&lt;&gt;")&lt;1901,19,COUNTIF($L$20:L2377,"&lt;&gt;")&lt;2001,20,COUNTIF($L$20:L2377,"&lt;&gt;")&lt;2101,21,COUNTIF($L$20:L2377,"&lt;&gt;")&lt;2201,22,COUNTIF($L$20:L2377,"&lt;&gt;")&lt;2301,23,COUNTIF($L$20:L2377,"&lt;&gt;")&lt;2401,24,COUNTIF($L$20:L2377,"&lt;&gt;")&lt;2501,25,COUNTIF($L$20:L2377,"&lt;&gt;")&lt;2601,26,COUNTIF($L$20:L2377,"&lt;&gt;")&lt;2701,27,COUNTIF($L$20:L2377,"&lt;&gt;")&lt;2801,28,COUNTIF($L$20:L2377,"&lt;&gt;")&lt;2901,29,COUNTIF($L$20:L2377,"&lt;&gt;")&lt;3001,30),"")</f>
        <v/>
      </c>
      <c r="AM2377" t="str">
        <f t="shared" si="180"/>
        <v/>
      </c>
      <c r="AN2377" t="str">
        <f t="shared" si="184"/>
        <v/>
      </c>
      <c r="AP2377" t="str">
        <f t="shared" si="183"/>
        <v/>
      </c>
      <c r="AQ2377" t="str">
        <f>IF(AO2377="","",COUNTIFS(AM2377:$AM$3019,AO2377))</f>
        <v/>
      </c>
    </row>
    <row r="2378" spans="1:43" x14ac:dyDescent="0.25">
      <c r="A2378" s="6" t="str">
        <f>IF(COUNT($A$20:A2377)&lt;&gt;$B$4,IF(A2377="","",A2377+1),"")</f>
        <v/>
      </c>
      <c r="B2378" s="3"/>
      <c r="C2378" s="3"/>
      <c r="D2378" s="122"/>
      <c r="E2378" s="3"/>
      <c r="F2378" s="3"/>
      <c r="G2378" s="3"/>
      <c r="H2378" s="3"/>
      <c r="I2378" s="120"/>
      <c r="J2378" s="3"/>
      <c r="K2378" s="95" t="str" cm="1">
        <f t="array" ref="K2378">IF(OR($J$14 = "A",$J$14 = "B",$J$14 = "C"),IF(I2378="","",IF(LEN(I2378)&gt;2,_xlfn.IFS(ISNUMBER(SEARCH("_",I2378)),I2378,ISNUMBER(SEARCH(", ",I2378)),SUBSTITUTE(I2378,", ","_"),ISNUMBER(SEARCH("/ ",I2378)),SUBSTITUTE(I2378,"/ ","_"),ISNUMBER(SEARCH(",",I2378)),SUBSTITUTE(I2378,",","_"),ISNUMBER(SEARCH("/",I2378)),SUBSTITUTE(I2378,"/","_"),ISNUMBER(SEARCH("",I2378)),I2378),I2378)),IF(OR($J$14 = "J",$J$14 = "K"),"",IF(D2378="","",IF(LEN(D2378)&gt;2,_xlfn.IFS(ISNUMBER(SEARCH("_",D2378)),D2378,ISNUMBER(SEARCH(", ",D2378)),SUBSTITUTE(D2378,", ","_"),ISNUMBER(SEARCH("/ ",D2378)),SUBSTITUTE(D2378,"/ ","_"),ISNUMBER(SEARCH(",",D2378)),SUBSTITUTE(D2378,",","_"),ISNUMBER(SEARCH("/",D2378)),SUBSTITUTE(D2378,"/","_"),ISNUMBER(SEARCH("",D2378)),D2378),D2378))))</f>
        <v/>
      </c>
      <c r="L2378" s="1"/>
      <c r="M2378" s="1" t="str">
        <f t="shared" si="181"/>
        <v/>
      </c>
      <c r="N2378" s="94" t="str">
        <f>IF($L2378="None","",IF(ISERROR(VLOOKUP($L2378,Info!$B$4:$B$266,1,FALSE)),"",VLOOKUP($L2378,Info!$B$4:$L$266,5,FALSE)))</f>
        <v/>
      </c>
      <c r="O2378" s="94" t="str">
        <f>IF(K2378="","",IF(AND($J$12&lt;&gt;"ABC",N2378="3"),"BAC",IF(N2378="3","ABC",IF($J$12&lt;&gt;"ABC",IF($J$10="Standard",VLOOKUP(K2378,Info!$BE$4:$BF$481,2,FALSE),VLOOKUP(K2378,Info!$BI$4:$BJ$482,2,FALSE)),IF($J$10="Standard",VLOOKUP(K2378,Info!$AG$4:$AH$2994,2,FALSE),VLOOKUP(K2378,Info!$AK$4:$AL$2997,2,FALSE))))))</f>
        <v/>
      </c>
      <c r="P2378" s="94" t="str">
        <f>IF($L2378="None","",IF(ISERROR(VLOOKUP($L2378,Info!$B$4:$B$266,1,FALSE)),"",VLOOKUP($L2378,Info!$B$4:$L$266,3,FALSE)))</f>
        <v/>
      </c>
      <c r="Q2378" s="96" t="str">
        <f>IF($L2378="None","",IF(ISERROR(VLOOKUP($L2378,Info!$B$4:$B$266,1,FALSE)),"",VLOOKUP($L2378,Info!$B$4:$L$266,4,FALSE)))</f>
        <v/>
      </c>
      <c r="R2378" s="1"/>
      <c r="S2378" s="6" t="str">
        <f t="shared" si="182"/>
        <v/>
      </c>
      <c r="T2378" s="6" t="str">
        <f>IF($L2378="None","",IF(ISERROR(VLOOKUP($L2378,Info!$B$4:$B$266,1,FALSE)),"",VLOOKUP($L2378,Info!$B$4:$L$266,11,FALSE)))</f>
        <v/>
      </c>
      <c r="U2378" s="1"/>
      <c r="V2378" s="1"/>
      <c r="W2378" s="1"/>
      <c r="X2378" s="1" t="str">
        <f>IF($L2378="None","",IF(ISERROR(VLOOKUP($L2378,Info!$B$4:$B$266,1,FALSE)),"",IF(OR(W2378="Metallic Liquid Tight",W2378="Non-Metallic Liquid Tight",W2378="LSZH",W2378="Greenfield"),VLOOKUP($L2378,Info!$B$4:$L$266,7,FALSE),"N/A")))</f>
        <v/>
      </c>
      <c r="Y2378" s="1"/>
      <c r="Z2378" s="96" t="str">
        <f>IF($L2378="None","",IF(ISERROR(VLOOKUP($L2378,Info!$B$4:$B$266,1,FALSE)),"",VLOOKUP($L2378,Info!$B$4:$L$266,9,FALSE)))</f>
        <v/>
      </c>
      <c r="AA2378" s="96" t="str">
        <f>IF($L2378="None","",IF(ISERROR(VLOOKUP($L2378,Info!$B$4:$B$266,1,FALSE)),"",VLOOKUP($L2378,Info!$B$4:$L$266,8,FALSE)))</f>
        <v/>
      </c>
      <c r="AB2378" s="96" t="str">
        <f>IF($L2378="None","",IF(ISERROR(VLOOKUP($L2378,Info!$B$4:$B$266,1,FALSE)),"",VLOOKUP($L2378,Info!$B$4:$L$266,10,FALSE)))</f>
        <v/>
      </c>
      <c r="AC2378" s="1" t="str">
        <f>IF(W2378="SO Cable","Black,White",IF(O2378="","",IF(P2378="","",IF($J$12&lt;&gt;"ABC",IF(P2378&lt;="250",VLOOKUP(O2378,Info!$AZ$4:$BB$22,3,FALSE),VLOOKUP(O2378,Info!$AZ$23:$BB$39,3,FALSE)),IF(P2378&lt;="250",VLOOKUP(O2378,Info!$AO$4:$AQ$22,3,FALSE),VLOOKUP(O2378,Info!$AO$23:$AP$39,3,FALSE))))))</f>
        <v/>
      </c>
      <c r="AD2378" s="1"/>
      <c r="AE2378" s="1" t="str">
        <f>IF($L2378="None","",IF(ISERROR(VLOOKUP($L2378,Info!$B$4:$B$266,1,FALSE)),"",VLOOKUP($L2378,Info!$B$4:$L$266,4,FALSE)))</f>
        <v/>
      </c>
      <c r="AF2378" s="1" t="str">
        <f>IF($L2378="None","",IF(ISERROR(VLOOKUP($L2378,Info!$B$4:$B$266,1,FALSE)),"",VLOOKUP($L2378,Info!$B$4:$L$266,6,FALSE)))</f>
        <v/>
      </c>
      <c r="AG2378" s="1"/>
      <c r="AH2378" s="33" t="str" cm="1">
        <f t="array" ref="AH2378">IF(AND(L2378&lt;&gt;"",O2378&lt;&gt;"",R2378:S2378&lt;&gt;"",W2378:X2378&lt;&gt;"",Z2378:AA2378&lt;&gt;"",AC2378&lt;&gt;""),"Good","Bad")</f>
        <v>Bad</v>
      </c>
      <c r="AL2378" t="str" cm="1">
        <f t="array" ref="AL2378">IF(R2378&gt;0,_xlfn.IFS(COUNTIF($L$20:L2378,"&lt;&gt;")&lt;101,1,COUNTIF($L$20:L2378,"&lt;&gt;")&lt;201,2,COUNTIF($L$20:L2378,"&lt;&gt;")&lt;301,3,COUNTIF($L$20:L2378,"&lt;&gt;")&lt;401,4,COUNTIF($L$20:L2378,"&lt;&gt;")&lt;501,5,COUNTIF($L$20:L2378,"&lt;&gt;")&lt;601,6,COUNTIF($L$20:L2378,"&lt;&gt;")&lt;701,7,COUNTIF($L$20:L2378,"&lt;&gt;")&lt;801,8,COUNTIF($L$20:L2378,"&lt;&gt;")&lt;901,9,COUNTIF($L$20:L2378,"&lt;&gt;")&lt;1001,10,COUNTIF($L$20:L2378,"&lt;&gt;")&lt;1101,11,COUNTIF($L$20:L2378,"&lt;&gt;")&lt;1201,12,COUNTIF($L$20:L2378,"&lt;&gt;")&lt;1301,13,COUNTIF($L$20:L2378,"&lt;&gt;")&lt;1401,14,COUNTIF($L$20:L2378,"&lt;&gt;")&lt;1501,15,COUNTIF($L$20:L2378,"&lt;&gt;")&lt;1601,16,COUNTIF($L$20:L2378,"&lt;&gt;")&lt;1701,17,COUNTIF($L$20:L2378,"&lt;&gt;")&lt;1801,18,COUNTIF($L$20:L2378,"&lt;&gt;")&lt;1901,19,COUNTIF($L$20:L2378,"&lt;&gt;")&lt;2001,20,COUNTIF($L$20:L2378,"&lt;&gt;")&lt;2101,21,COUNTIF($L$20:L2378,"&lt;&gt;")&lt;2201,22,COUNTIF($L$20:L2378,"&lt;&gt;")&lt;2301,23,COUNTIF($L$20:L2378,"&lt;&gt;")&lt;2401,24,COUNTIF($L$20:L2378,"&lt;&gt;")&lt;2501,25,COUNTIF($L$20:L2378,"&lt;&gt;")&lt;2601,26,COUNTIF($L$20:L2378,"&lt;&gt;")&lt;2701,27,COUNTIF($L$20:L2378,"&lt;&gt;")&lt;2801,28,COUNTIF($L$20:L2378,"&lt;&gt;")&lt;2901,29,COUNTIF($L$20:L2378,"&lt;&gt;")&lt;3001,30),"")</f>
        <v/>
      </c>
      <c r="AM2378" t="str">
        <f t="shared" si="180"/>
        <v/>
      </c>
      <c r="AN2378" t="str">
        <f t="shared" si="184"/>
        <v/>
      </c>
      <c r="AP2378" t="str">
        <f t="shared" si="183"/>
        <v/>
      </c>
      <c r="AQ2378" t="str">
        <f>IF(AO2378="","",COUNTIFS(AM2378:$AM$3019,AO2378))</f>
        <v/>
      </c>
    </row>
    <row r="2379" spans="1:43" x14ac:dyDescent="0.25">
      <c r="A2379" s="6" t="str">
        <f>IF(COUNT($A$20:A2378)&lt;&gt;$B$4,IF(A2378="","",A2378+1),"")</f>
        <v/>
      </c>
      <c r="B2379" s="3"/>
      <c r="C2379" s="3"/>
      <c r="D2379" s="122"/>
      <c r="E2379" s="3"/>
      <c r="F2379" s="3"/>
      <c r="G2379" s="3"/>
      <c r="H2379" s="3"/>
      <c r="I2379" s="120"/>
      <c r="J2379" s="3"/>
      <c r="K2379" s="95" t="str" cm="1">
        <f t="array" ref="K2379">IF(OR($J$14 = "A",$J$14 = "B",$J$14 = "C"),IF(I2379="","",IF(LEN(I2379)&gt;2,_xlfn.IFS(ISNUMBER(SEARCH("_",I2379)),I2379,ISNUMBER(SEARCH(", ",I2379)),SUBSTITUTE(I2379,", ","_"),ISNUMBER(SEARCH("/ ",I2379)),SUBSTITUTE(I2379,"/ ","_"),ISNUMBER(SEARCH(",",I2379)),SUBSTITUTE(I2379,",","_"),ISNUMBER(SEARCH("/",I2379)),SUBSTITUTE(I2379,"/","_"),ISNUMBER(SEARCH("",I2379)),I2379),I2379)),IF(OR($J$14 = "J",$J$14 = "K"),"",IF(D2379="","",IF(LEN(D2379)&gt;2,_xlfn.IFS(ISNUMBER(SEARCH("_",D2379)),D2379,ISNUMBER(SEARCH(", ",D2379)),SUBSTITUTE(D2379,", ","_"),ISNUMBER(SEARCH("/ ",D2379)),SUBSTITUTE(D2379,"/ ","_"),ISNUMBER(SEARCH(",",D2379)),SUBSTITUTE(D2379,",","_"),ISNUMBER(SEARCH("/",D2379)),SUBSTITUTE(D2379,"/","_"),ISNUMBER(SEARCH("",D2379)),D2379),D2379))))</f>
        <v/>
      </c>
      <c r="L2379" s="1"/>
      <c r="M2379" s="1" t="str">
        <f t="shared" si="181"/>
        <v/>
      </c>
      <c r="N2379" s="94" t="str">
        <f>IF($L2379="None","",IF(ISERROR(VLOOKUP($L2379,Info!$B$4:$B$266,1,FALSE)),"",VLOOKUP($L2379,Info!$B$4:$L$266,5,FALSE)))</f>
        <v/>
      </c>
      <c r="O2379" s="94" t="str">
        <f>IF(K2379="","",IF(AND($J$12&lt;&gt;"ABC",N2379="3"),"BAC",IF(N2379="3","ABC",IF($J$12&lt;&gt;"ABC",IF($J$10="Standard",VLOOKUP(K2379,Info!$BE$4:$BF$481,2,FALSE),VLOOKUP(K2379,Info!$BI$4:$BJ$482,2,FALSE)),IF($J$10="Standard",VLOOKUP(K2379,Info!$AG$4:$AH$2994,2,FALSE),VLOOKUP(K2379,Info!$AK$4:$AL$2997,2,FALSE))))))</f>
        <v/>
      </c>
      <c r="P2379" s="94" t="str">
        <f>IF($L2379="None","",IF(ISERROR(VLOOKUP($L2379,Info!$B$4:$B$266,1,FALSE)),"",VLOOKUP($L2379,Info!$B$4:$L$266,3,FALSE)))</f>
        <v/>
      </c>
      <c r="Q2379" s="96" t="str">
        <f>IF($L2379="None","",IF(ISERROR(VLOOKUP($L2379,Info!$B$4:$B$266,1,FALSE)),"",VLOOKUP($L2379,Info!$B$4:$L$266,4,FALSE)))</f>
        <v/>
      </c>
      <c r="R2379" s="1"/>
      <c r="S2379" s="6" t="str">
        <f t="shared" si="182"/>
        <v/>
      </c>
      <c r="T2379" s="6" t="str">
        <f>IF($L2379="None","",IF(ISERROR(VLOOKUP($L2379,Info!$B$4:$B$266,1,FALSE)),"",VLOOKUP($L2379,Info!$B$4:$L$266,11,FALSE)))</f>
        <v/>
      </c>
      <c r="U2379" s="1"/>
      <c r="V2379" s="1"/>
      <c r="W2379" s="1"/>
      <c r="X2379" s="1" t="str">
        <f>IF($L2379="None","",IF(ISERROR(VLOOKUP($L2379,Info!$B$4:$B$266,1,FALSE)),"",IF(OR(W2379="Metallic Liquid Tight",W2379="Non-Metallic Liquid Tight",W2379="LSZH",W2379="Greenfield"),VLOOKUP($L2379,Info!$B$4:$L$266,7,FALSE),"N/A")))</f>
        <v/>
      </c>
      <c r="Y2379" s="1"/>
      <c r="Z2379" s="96" t="str">
        <f>IF($L2379="None","",IF(ISERROR(VLOOKUP($L2379,Info!$B$4:$B$266,1,FALSE)),"",VLOOKUP($L2379,Info!$B$4:$L$266,9,FALSE)))</f>
        <v/>
      </c>
      <c r="AA2379" s="96" t="str">
        <f>IF($L2379="None","",IF(ISERROR(VLOOKUP($L2379,Info!$B$4:$B$266,1,FALSE)),"",VLOOKUP($L2379,Info!$B$4:$L$266,8,FALSE)))</f>
        <v/>
      </c>
      <c r="AB2379" s="96" t="str">
        <f>IF($L2379="None","",IF(ISERROR(VLOOKUP($L2379,Info!$B$4:$B$266,1,FALSE)),"",VLOOKUP($L2379,Info!$B$4:$L$266,10,FALSE)))</f>
        <v/>
      </c>
      <c r="AC2379" s="1" t="str">
        <f>IF(W2379="SO Cable","Black,White",IF(O2379="","",IF(P2379="","",IF($J$12&lt;&gt;"ABC",IF(P2379&lt;="250",VLOOKUP(O2379,Info!$AZ$4:$BB$22,3,FALSE),VLOOKUP(O2379,Info!$AZ$23:$BB$39,3,FALSE)),IF(P2379&lt;="250",VLOOKUP(O2379,Info!$AO$4:$AQ$22,3,FALSE),VLOOKUP(O2379,Info!$AO$23:$AP$39,3,FALSE))))))</f>
        <v/>
      </c>
      <c r="AD2379" s="1"/>
      <c r="AE2379" s="1" t="str">
        <f>IF($L2379="None","",IF(ISERROR(VLOOKUP($L2379,Info!$B$4:$B$266,1,FALSE)),"",VLOOKUP($L2379,Info!$B$4:$L$266,4,FALSE)))</f>
        <v/>
      </c>
      <c r="AF2379" s="1" t="str">
        <f>IF($L2379="None","",IF(ISERROR(VLOOKUP($L2379,Info!$B$4:$B$266,1,FALSE)),"",VLOOKUP($L2379,Info!$B$4:$L$266,6,FALSE)))</f>
        <v/>
      </c>
      <c r="AG2379" s="1"/>
      <c r="AH2379" s="33" t="str" cm="1">
        <f t="array" ref="AH2379">IF(AND(L2379&lt;&gt;"",O2379&lt;&gt;"",R2379:S2379&lt;&gt;"",W2379:X2379&lt;&gt;"",Z2379:AA2379&lt;&gt;"",AC2379&lt;&gt;""),"Good","Bad")</f>
        <v>Bad</v>
      </c>
      <c r="AL2379" t="str" cm="1">
        <f t="array" ref="AL2379">IF(R2379&gt;0,_xlfn.IFS(COUNTIF($L$20:L2379,"&lt;&gt;")&lt;101,1,COUNTIF($L$20:L2379,"&lt;&gt;")&lt;201,2,COUNTIF($L$20:L2379,"&lt;&gt;")&lt;301,3,COUNTIF($L$20:L2379,"&lt;&gt;")&lt;401,4,COUNTIF($L$20:L2379,"&lt;&gt;")&lt;501,5,COUNTIF($L$20:L2379,"&lt;&gt;")&lt;601,6,COUNTIF($L$20:L2379,"&lt;&gt;")&lt;701,7,COUNTIF($L$20:L2379,"&lt;&gt;")&lt;801,8,COUNTIF($L$20:L2379,"&lt;&gt;")&lt;901,9,COUNTIF($L$20:L2379,"&lt;&gt;")&lt;1001,10,COUNTIF($L$20:L2379,"&lt;&gt;")&lt;1101,11,COUNTIF($L$20:L2379,"&lt;&gt;")&lt;1201,12,COUNTIF($L$20:L2379,"&lt;&gt;")&lt;1301,13,COUNTIF($L$20:L2379,"&lt;&gt;")&lt;1401,14,COUNTIF($L$20:L2379,"&lt;&gt;")&lt;1501,15,COUNTIF($L$20:L2379,"&lt;&gt;")&lt;1601,16,COUNTIF($L$20:L2379,"&lt;&gt;")&lt;1701,17,COUNTIF($L$20:L2379,"&lt;&gt;")&lt;1801,18,COUNTIF($L$20:L2379,"&lt;&gt;")&lt;1901,19,COUNTIF($L$20:L2379,"&lt;&gt;")&lt;2001,20,COUNTIF($L$20:L2379,"&lt;&gt;")&lt;2101,21,COUNTIF($L$20:L2379,"&lt;&gt;")&lt;2201,22,COUNTIF($L$20:L2379,"&lt;&gt;")&lt;2301,23,COUNTIF($L$20:L2379,"&lt;&gt;")&lt;2401,24,COUNTIF($L$20:L2379,"&lt;&gt;")&lt;2501,25,COUNTIF($L$20:L2379,"&lt;&gt;")&lt;2601,26,COUNTIF($L$20:L2379,"&lt;&gt;")&lt;2701,27,COUNTIF($L$20:L2379,"&lt;&gt;")&lt;2801,28,COUNTIF($L$20:L2379,"&lt;&gt;")&lt;2901,29,COUNTIF($L$20:L2379,"&lt;&gt;")&lt;3001,30),"")</f>
        <v/>
      </c>
      <c r="AM2379" t="str">
        <f t="shared" si="180"/>
        <v/>
      </c>
      <c r="AN2379" t="str">
        <f t="shared" si="184"/>
        <v/>
      </c>
      <c r="AP2379" t="str">
        <f t="shared" si="183"/>
        <v/>
      </c>
      <c r="AQ2379" t="str">
        <f>IF(AO2379="","",COUNTIFS(AM2379:$AM$3019,AO2379))</f>
        <v/>
      </c>
    </row>
    <row r="2380" spans="1:43" x14ac:dyDescent="0.25">
      <c r="A2380" s="6" t="str">
        <f>IF(COUNT($A$20:A2379)&lt;&gt;$B$4,IF(A2379="","",A2379+1),"")</f>
        <v/>
      </c>
      <c r="B2380" s="3"/>
      <c r="C2380" s="3"/>
      <c r="D2380" s="122"/>
      <c r="E2380" s="3"/>
      <c r="F2380" s="3"/>
      <c r="G2380" s="3"/>
      <c r="H2380" s="3"/>
      <c r="I2380" s="120"/>
      <c r="J2380" s="3"/>
      <c r="K2380" s="95" t="str" cm="1">
        <f t="array" ref="K2380">IF(OR($J$14 = "A",$J$14 = "B",$J$14 = "C"),IF(I2380="","",IF(LEN(I2380)&gt;2,_xlfn.IFS(ISNUMBER(SEARCH("_",I2380)),I2380,ISNUMBER(SEARCH(", ",I2380)),SUBSTITUTE(I2380,", ","_"),ISNUMBER(SEARCH("/ ",I2380)),SUBSTITUTE(I2380,"/ ","_"),ISNUMBER(SEARCH(",",I2380)),SUBSTITUTE(I2380,",","_"),ISNUMBER(SEARCH("/",I2380)),SUBSTITUTE(I2380,"/","_"),ISNUMBER(SEARCH("",I2380)),I2380),I2380)),IF(OR($J$14 = "J",$J$14 = "K"),"",IF(D2380="","",IF(LEN(D2380)&gt;2,_xlfn.IFS(ISNUMBER(SEARCH("_",D2380)),D2380,ISNUMBER(SEARCH(", ",D2380)),SUBSTITUTE(D2380,", ","_"),ISNUMBER(SEARCH("/ ",D2380)),SUBSTITUTE(D2380,"/ ","_"),ISNUMBER(SEARCH(",",D2380)),SUBSTITUTE(D2380,",","_"),ISNUMBER(SEARCH("/",D2380)),SUBSTITUTE(D2380,"/","_"),ISNUMBER(SEARCH("",D2380)),D2380),D2380))))</f>
        <v/>
      </c>
      <c r="L2380" s="1"/>
      <c r="M2380" s="1" t="str">
        <f t="shared" si="181"/>
        <v/>
      </c>
      <c r="N2380" s="94" t="str">
        <f>IF($L2380="None","",IF(ISERROR(VLOOKUP($L2380,Info!$B$4:$B$266,1,FALSE)),"",VLOOKUP($L2380,Info!$B$4:$L$266,5,FALSE)))</f>
        <v/>
      </c>
      <c r="O2380" s="94" t="str">
        <f>IF(K2380="","",IF(AND($J$12&lt;&gt;"ABC",N2380="3"),"BAC",IF(N2380="3","ABC",IF($J$12&lt;&gt;"ABC",IF($J$10="Standard",VLOOKUP(K2380,Info!$BE$4:$BF$481,2,FALSE),VLOOKUP(K2380,Info!$BI$4:$BJ$482,2,FALSE)),IF($J$10="Standard",VLOOKUP(K2380,Info!$AG$4:$AH$2994,2,FALSE),VLOOKUP(K2380,Info!$AK$4:$AL$2997,2,FALSE))))))</f>
        <v/>
      </c>
      <c r="P2380" s="94" t="str">
        <f>IF($L2380="None","",IF(ISERROR(VLOOKUP($L2380,Info!$B$4:$B$266,1,FALSE)),"",VLOOKUP($L2380,Info!$B$4:$L$266,3,FALSE)))</f>
        <v/>
      </c>
      <c r="Q2380" s="96" t="str">
        <f>IF($L2380="None","",IF(ISERROR(VLOOKUP($L2380,Info!$B$4:$B$266,1,FALSE)),"",VLOOKUP($L2380,Info!$B$4:$L$266,4,FALSE)))</f>
        <v/>
      </c>
      <c r="R2380" s="1"/>
      <c r="S2380" s="6" t="str">
        <f t="shared" si="182"/>
        <v/>
      </c>
      <c r="T2380" s="6" t="str">
        <f>IF($L2380="None","",IF(ISERROR(VLOOKUP($L2380,Info!$B$4:$B$266,1,FALSE)),"",VLOOKUP($L2380,Info!$B$4:$L$266,11,FALSE)))</f>
        <v/>
      </c>
      <c r="U2380" s="1"/>
      <c r="V2380" s="1"/>
      <c r="W2380" s="1"/>
      <c r="X2380" s="1" t="str">
        <f>IF($L2380="None","",IF(ISERROR(VLOOKUP($L2380,Info!$B$4:$B$266,1,FALSE)),"",IF(OR(W2380="Metallic Liquid Tight",W2380="Non-Metallic Liquid Tight",W2380="LSZH",W2380="Greenfield"),VLOOKUP($L2380,Info!$B$4:$L$266,7,FALSE),"N/A")))</f>
        <v/>
      </c>
      <c r="Y2380" s="1"/>
      <c r="Z2380" s="96" t="str">
        <f>IF($L2380="None","",IF(ISERROR(VLOOKUP($L2380,Info!$B$4:$B$266,1,FALSE)),"",VLOOKUP($L2380,Info!$B$4:$L$266,9,FALSE)))</f>
        <v/>
      </c>
      <c r="AA2380" s="96" t="str">
        <f>IF($L2380="None","",IF(ISERROR(VLOOKUP($L2380,Info!$B$4:$B$266,1,FALSE)),"",VLOOKUP($L2380,Info!$B$4:$L$266,8,FALSE)))</f>
        <v/>
      </c>
      <c r="AB2380" s="96" t="str">
        <f>IF($L2380="None","",IF(ISERROR(VLOOKUP($L2380,Info!$B$4:$B$266,1,FALSE)),"",VLOOKUP($L2380,Info!$B$4:$L$266,10,FALSE)))</f>
        <v/>
      </c>
      <c r="AC2380" s="1" t="str">
        <f>IF(W2380="SO Cable","Black,White",IF(O2380="","",IF(P2380="","",IF($J$12&lt;&gt;"ABC",IF(P2380&lt;="250",VLOOKUP(O2380,Info!$AZ$4:$BB$22,3,FALSE),VLOOKUP(O2380,Info!$AZ$23:$BB$39,3,FALSE)),IF(P2380&lt;="250",VLOOKUP(O2380,Info!$AO$4:$AQ$22,3,FALSE),VLOOKUP(O2380,Info!$AO$23:$AP$39,3,FALSE))))))</f>
        <v/>
      </c>
      <c r="AD2380" s="1"/>
      <c r="AE2380" s="1" t="str">
        <f>IF($L2380="None","",IF(ISERROR(VLOOKUP($L2380,Info!$B$4:$B$266,1,FALSE)),"",VLOOKUP($L2380,Info!$B$4:$L$266,4,FALSE)))</f>
        <v/>
      </c>
      <c r="AF2380" s="1" t="str">
        <f>IF($L2380="None","",IF(ISERROR(VLOOKUP($L2380,Info!$B$4:$B$266,1,FALSE)),"",VLOOKUP($L2380,Info!$B$4:$L$266,6,FALSE)))</f>
        <v/>
      </c>
      <c r="AG2380" s="1"/>
      <c r="AH2380" s="33" t="str" cm="1">
        <f t="array" ref="AH2380">IF(AND(L2380&lt;&gt;"",O2380&lt;&gt;"",R2380:S2380&lt;&gt;"",W2380:X2380&lt;&gt;"",Z2380:AA2380&lt;&gt;"",AC2380&lt;&gt;""),"Good","Bad")</f>
        <v>Bad</v>
      </c>
      <c r="AL2380" t="str" cm="1">
        <f t="array" ref="AL2380">IF(R2380&gt;0,_xlfn.IFS(COUNTIF($L$20:L2380,"&lt;&gt;")&lt;101,1,COUNTIF($L$20:L2380,"&lt;&gt;")&lt;201,2,COUNTIF($L$20:L2380,"&lt;&gt;")&lt;301,3,COUNTIF($L$20:L2380,"&lt;&gt;")&lt;401,4,COUNTIF($L$20:L2380,"&lt;&gt;")&lt;501,5,COUNTIF($L$20:L2380,"&lt;&gt;")&lt;601,6,COUNTIF($L$20:L2380,"&lt;&gt;")&lt;701,7,COUNTIF($L$20:L2380,"&lt;&gt;")&lt;801,8,COUNTIF($L$20:L2380,"&lt;&gt;")&lt;901,9,COUNTIF($L$20:L2380,"&lt;&gt;")&lt;1001,10,COUNTIF($L$20:L2380,"&lt;&gt;")&lt;1101,11,COUNTIF($L$20:L2380,"&lt;&gt;")&lt;1201,12,COUNTIF($L$20:L2380,"&lt;&gt;")&lt;1301,13,COUNTIF($L$20:L2380,"&lt;&gt;")&lt;1401,14,COUNTIF($L$20:L2380,"&lt;&gt;")&lt;1501,15,COUNTIF($L$20:L2380,"&lt;&gt;")&lt;1601,16,COUNTIF($L$20:L2380,"&lt;&gt;")&lt;1701,17,COUNTIF($L$20:L2380,"&lt;&gt;")&lt;1801,18,COUNTIF($L$20:L2380,"&lt;&gt;")&lt;1901,19,COUNTIF($L$20:L2380,"&lt;&gt;")&lt;2001,20,COUNTIF($L$20:L2380,"&lt;&gt;")&lt;2101,21,COUNTIF($L$20:L2380,"&lt;&gt;")&lt;2201,22,COUNTIF($L$20:L2380,"&lt;&gt;")&lt;2301,23,COUNTIF($L$20:L2380,"&lt;&gt;")&lt;2401,24,COUNTIF($L$20:L2380,"&lt;&gt;")&lt;2501,25,COUNTIF($L$20:L2380,"&lt;&gt;")&lt;2601,26,COUNTIF($L$20:L2380,"&lt;&gt;")&lt;2701,27,COUNTIF($L$20:L2380,"&lt;&gt;")&lt;2801,28,COUNTIF($L$20:L2380,"&lt;&gt;")&lt;2901,29,COUNTIF($L$20:L2380,"&lt;&gt;")&lt;3001,30),"")</f>
        <v/>
      </c>
      <c r="AM2380" t="str">
        <f t="shared" si="180"/>
        <v/>
      </c>
      <c r="AN2380" t="str">
        <f t="shared" si="184"/>
        <v/>
      </c>
      <c r="AP2380" t="str">
        <f t="shared" si="183"/>
        <v/>
      </c>
      <c r="AQ2380" t="str">
        <f>IF(AO2380="","",COUNTIFS(AM2380:$AM$3019,AO2380))</f>
        <v/>
      </c>
    </row>
    <row r="2381" spans="1:43" x14ac:dyDescent="0.25">
      <c r="A2381" s="6" t="str">
        <f>IF(COUNT($A$20:A2380)&lt;&gt;$B$4,IF(A2380="","",A2380+1),"")</f>
        <v/>
      </c>
      <c r="B2381" s="3"/>
      <c r="C2381" s="3"/>
      <c r="D2381" s="122"/>
      <c r="E2381" s="3"/>
      <c r="F2381" s="3"/>
      <c r="G2381" s="3"/>
      <c r="H2381" s="3"/>
      <c r="I2381" s="120"/>
      <c r="J2381" s="3"/>
      <c r="K2381" s="95" t="str" cm="1">
        <f t="array" ref="K2381">IF(OR($J$14 = "A",$J$14 = "B",$J$14 = "C"),IF(I2381="","",IF(LEN(I2381)&gt;2,_xlfn.IFS(ISNUMBER(SEARCH("_",I2381)),I2381,ISNUMBER(SEARCH(", ",I2381)),SUBSTITUTE(I2381,", ","_"),ISNUMBER(SEARCH("/ ",I2381)),SUBSTITUTE(I2381,"/ ","_"),ISNUMBER(SEARCH(",",I2381)),SUBSTITUTE(I2381,",","_"),ISNUMBER(SEARCH("/",I2381)),SUBSTITUTE(I2381,"/","_"),ISNUMBER(SEARCH("",I2381)),I2381),I2381)),IF(OR($J$14 = "J",$J$14 = "K"),"",IF(D2381="","",IF(LEN(D2381)&gt;2,_xlfn.IFS(ISNUMBER(SEARCH("_",D2381)),D2381,ISNUMBER(SEARCH(", ",D2381)),SUBSTITUTE(D2381,", ","_"),ISNUMBER(SEARCH("/ ",D2381)),SUBSTITUTE(D2381,"/ ","_"),ISNUMBER(SEARCH(",",D2381)),SUBSTITUTE(D2381,",","_"),ISNUMBER(SEARCH("/",D2381)),SUBSTITUTE(D2381,"/","_"),ISNUMBER(SEARCH("",D2381)),D2381),D2381))))</f>
        <v/>
      </c>
      <c r="L2381" s="1"/>
      <c r="M2381" s="1" t="str">
        <f t="shared" si="181"/>
        <v/>
      </c>
      <c r="N2381" s="94" t="str">
        <f>IF($L2381="None","",IF(ISERROR(VLOOKUP($L2381,Info!$B$4:$B$266,1,FALSE)),"",VLOOKUP($L2381,Info!$B$4:$L$266,5,FALSE)))</f>
        <v/>
      </c>
      <c r="O2381" s="94" t="str">
        <f>IF(K2381="","",IF(AND($J$12&lt;&gt;"ABC",N2381="3"),"BAC",IF(N2381="3","ABC",IF($J$12&lt;&gt;"ABC",IF($J$10="Standard",VLOOKUP(K2381,Info!$BE$4:$BF$481,2,FALSE),VLOOKUP(K2381,Info!$BI$4:$BJ$482,2,FALSE)),IF($J$10="Standard",VLOOKUP(K2381,Info!$AG$4:$AH$2994,2,FALSE),VLOOKUP(K2381,Info!$AK$4:$AL$2997,2,FALSE))))))</f>
        <v/>
      </c>
      <c r="P2381" s="94" t="str">
        <f>IF($L2381="None","",IF(ISERROR(VLOOKUP($L2381,Info!$B$4:$B$266,1,FALSE)),"",VLOOKUP($L2381,Info!$B$4:$L$266,3,FALSE)))</f>
        <v/>
      </c>
      <c r="Q2381" s="96" t="str">
        <f>IF($L2381="None","",IF(ISERROR(VLOOKUP($L2381,Info!$B$4:$B$266,1,FALSE)),"",VLOOKUP($L2381,Info!$B$4:$L$266,4,FALSE)))</f>
        <v/>
      </c>
      <c r="R2381" s="1"/>
      <c r="S2381" s="6" t="str">
        <f t="shared" si="182"/>
        <v/>
      </c>
      <c r="T2381" s="6" t="str">
        <f>IF($L2381="None","",IF(ISERROR(VLOOKUP($L2381,Info!$B$4:$B$266,1,FALSE)),"",VLOOKUP($L2381,Info!$B$4:$L$266,11,FALSE)))</f>
        <v/>
      </c>
      <c r="U2381" s="1"/>
      <c r="V2381" s="1"/>
      <c r="W2381" s="1"/>
      <c r="X2381" s="1" t="str">
        <f>IF($L2381="None","",IF(ISERROR(VLOOKUP($L2381,Info!$B$4:$B$266,1,FALSE)),"",IF(OR(W2381="Metallic Liquid Tight",W2381="Non-Metallic Liquid Tight",W2381="LSZH",W2381="Greenfield"),VLOOKUP($L2381,Info!$B$4:$L$266,7,FALSE),"N/A")))</f>
        <v/>
      </c>
      <c r="Y2381" s="1"/>
      <c r="Z2381" s="96" t="str">
        <f>IF($L2381="None","",IF(ISERROR(VLOOKUP($L2381,Info!$B$4:$B$266,1,FALSE)),"",VLOOKUP($L2381,Info!$B$4:$L$266,9,FALSE)))</f>
        <v/>
      </c>
      <c r="AA2381" s="96" t="str">
        <f>IF($L2381="None","",IF(ISERROR(VLOOKUP($L2381,Info!$B$4:$B$266,1,FALSE)),"",VLOOKUP($L2381,Info!$B$4:$L$266,8,FALSE)))</f>
        <v/>
      </c>
      <c r="AB2381" s="96" t="str">
        <f>IF($L2381="None","",IF(ISERROR(VLOOKUP($L2381,Info!$B$4:$B$266,1,FALSE)),"",VLOOKUP($L2381,Info!$B$4:$L$266,10,FALSE)))</f>
        <v/>
      </c>
      <c r="AC2381" s="1" t="str">
        <f>IF(W2381="SO Cable","Black,White",IF(O2381="","",IF(P2381="","",IF($J$12&lt;&gt;"ABC",IF(P2381&lt;="250",VLOOKUP(O2381,Info!$AZ$4:$BB$22,3,FALSE),VLOOKUP(O2381,Info!$AZ$23:$BB$39,3,FALSE)),IF(P2381&lt;="250",VLOOKUP(O2381,Info!$AO$4:$AQ$22,3,FALSE),VLOOKUP(O2381,Info!$AO$23:$AP$39,3,FALSE))))))</f>
        <v/>
      </c>
      <c r="AD2381" s="1"/>
      <c r="AE2381" s="1" t="str">
        <f>IF($L2381="None","",IF(ISERROR(VLOOKUP($L2381,Info!$B$4:$B$266,1,FALSE)),"",VLOOKUP($L2381,Info!$B$4:$L$266,4,FALSE)))</f>
        <v/>
      </c>
      <c r="AF2381" s="1" t="str">
        <f>IF($L2381="None","",IF(ISERROR(VLOOKUP($L2381,Info!$B$4:$B$266,1,FALSE)),"",VLOOKUP($L2381,Info!$B$4:$L$266,6,FALSE)))</f>
        <v/>
      </c>
      <c r="AG2381" s="1"/>
      <c r="AH2381" s="33" t="str" cm="1">
        <f t="array" ref="AH2381">IF(AND(L2381&lt;&gt;"",O2381&lt;&gt;"",R2381:S2381&lt;&gt;"",W2381:X2381&lt;&gt;"",Z2381:AA2381&lt;&gt;"",AC2381&lt;&gt;""),"Good","Bad")</f>
        <v>Bad</v>
      </c>
      <c r="AL2381" t="str" cm="1">
        <f t="array" ref="AL2381">IF(R2381&gt;0,_xlfn.IFS(COUNTIF($L$20:L2381,"&lt;&gt;")&lt;101,1,COUNTIF($L$20:L2381,"&lt;&gt;")&lt;201,2,COUNTIF($L$20:L2381,"&lt;&gt;")&lt;301,3,COUNTIF($L$20:L2381,"&lt;&gt;")&lt;401,4,COUNTIF($L$20:L2381,"&lt;&gt;")&lt;501,5,COUNTIF($L$20:L2381,"&lt;&gt;")&lt;601,6,COUNTIF($L$20:L2381,"&lt;&gt;")&lt;701,7,COUNTIF($L$20:L2381,"&lt;&gt;")&lt;801,8,COUNTIF($L$20:L2381,"&lt;&gt;")&lt;901,9,COUNTIF($L$20:L2381,"&lt;&gt;")&lt;1001,10,COUNTIF($L$20:L2381,"&lt;&gt;")&lt;1101,11,COUNTIF($L$20:L2381,"&lt;&gt;")&lt;1201,12,COUNTIF($L$20:L2381,"&lt;&gt;")&lt;1301,13,COUNTIF($L$20:L2381,"&lt;&gt;")&lt;1401,14,COUNTIF($L$20:L2381,"&lt;&gt;")&lt;1501,15,COUNTIF($L$20:L2381,"&lt;&gt;")&lt;1601,16,COUNTIF($L$20:L2381,"&lt;&gt;")&lt;1701,17,COUNTIF($L$20:L2381,"&lt;&gt;")&lt;1801,18,COUNTIF($L$20:L2381,"&lt;&gt;")&lt;1901,19,COUNTIF($L$20:L2381,"&lt;&gt;")&lt;2001,20,COUNTIF($L$20:L2381,"&lt;&gt;")&lt;2101,21,COUNTIF($L$20:L2381,"&lt;&gt;")&lt;2201,22,COUNTIF($L$20:L2381,"&lt;&gt;")&lt;2301,23,COUNTIF($L$20:L2381,"&lt;&gt;")&lt;2401,24,COUNTIF($L$20:L2381,"&lt;&gt;")&lt;2501,25,COUNTIF($L$20:L2381,"&lt;&gt;")&lt;2601,26,COUNTIF($L$20:L2381,"&lt;&gt;")&lt;2701,27,COUNTIF($L$20:L2381,"&lt;&gt;")&lt;2801,28,COUNTIF($L$20:L2381,"&lt;&gt;")&lt;2901,29,COUNTIF($L$20:L2381,"&lt;&gt;")&lt;3001,30),"")</f>
        <v/>
      </c>
      <c r="AM2381" t="str">
        <f t="shared" si="180"/>
        <v/>
      </c>
      <c r="AN2381" t="str">
        <f t="shared" si="184"/>
        <v/>
      </c>
      <c r="AP2381" t="str">
        <f t="shared" si="183"/>
        <v/>
      </c>
      <c r="AQ2381" t="str">
        <f>IF(AO2381="","",COUNTIFS(AM2381:$AM$3019,AO2381))</f>
        <v/>
      </c>
    </row>
    <row r="2382" spans="1:43" x14ac:dyDescent="0.25">
      <c r="A2382" s="6" t="str">
        <f>IF(COUNT($A$20:A2381)&lt;&gt;$B$4,IF(A2381="","",A2381+1),"")</f>
        <v/>
      </c>
      <c r="B2382" s="3"/>
      <c r="C2382" s="3"/>
      <c r="D2382" s="122"/>
      <c r="E2382" s="3"/>
      <c r="F2382" s="3"/>
      <c r="G2382" s="3"/>
      <c r="H2382" s="3"/>
      <c r="I2382" s="120"/>
      <c r="J2382" s="3"/>
      <c r="K2382" s="95" t="str" cm="1">
        <f t="array" ref="K2382">IF(OR($J$14 = "A",$J$14 = "B",$J$14 = "C"),IF(I2382="","",IF(LEN(I2382)&gt;2,_xlfn.IFS(ISNUMBER(SEARCH("_",I2382)),I2382,ISNUMBER(SEARCH(", ",I2382)),SUBSTITUTE(I2382,", ","_"),ISNUMBER(SEARCH("/ ",I2382)),SUBSTITUTE(I2382,"/ ","_"),ISNUMBER(SEARCH(",",I2382)),SUBSTITUTE(I2382,",","_"),ISNUMBER(SEARCH("/",I2382)),SUBSTITUTE(I2382,"/","_"),ISNUMBER(SEARCH("",I2382)),I2382),I2382)),IF(OR($J$14 = "J",$J$14 = "K"),"",IF(D2382="","",IF(LEN(D2382)&gt;2,_xlfn.IFS(ISNUMBER(SEARCH("_",D2382)),D2382,ISNUMBER(SEARCH(", ",D2382)),SUBSTITUTE(D2382,", ","_"),ISNUMBER(SEARCH("/ ",D2382)),SUBSTITUTE(D2382,"/ ","_"),ISNUMBER(SEARCH(",",D2382)),SUBSTITUTE(D2382,",","_"),ISNUMBER(SEARCH("/",D2382)),SUBSTITUTE(D2382,"/","_"),ISNUMBER(SEARCH("",D2382)),D2382),D2382))))</f>
        <v/>
      </c>
      <c r="L2382" s="1"/>
      <c r="M2382" s="1" t="str">
        <f t="shared" si="181"/>
        <v/>
      </c>
      <c r="N2382" s="94" t="str">
        <f>IF($L2382="None","",IF(ISERROR(VLOOKUP($L2382,Info!$B$4:$B$266,1,FALSE)),"",VLOOKUP($L2382,Info!$B$4:$L$266,5,FALSE)))</f>
        <v/>
      </c>
      <c r="O2382" s="94" t="str">
        <f>IF(K2382="","",IF(AND($J$12&lt;&gt;"ABC",N2382="3"),"BAC",IF(N2382="3","ABC",IF($J$12&lt;&gt;"ABC",IF($J$10="Standard",VLOOKUP(K2382,Info!$BE$4:$BF$481,2,FALSE),VLOOKUP(K2382,Info!$BI$4:$BJ$482,2,FALSE)),IF($J$10="Standard",VLOOKUP(K2382,Info!$AG$4:$AH$2994,2,FALSE),VLOOKUP(K2382,Info!$AK$4:$AL$2997,2,FALSE))))))</f>
        <v/>
      </c>
      <c r="P2382" s="94" t="str">
        <f>IF($L2382="None","",IF(ISERROR(VLOOKUP($L2382,Info!$B$4:$B$266,1,FALSE)),"",VLOOKUP($L2382,Info!$B$4:$L$266,3,FALSE)))</f>
        <v/>
      </c>
      <c r="Q2382" s="96" t="str">
        <f>IF($L2382="None","",IF(ISERROR(VLOOKUP($L2382,Info!$B$4:$B$266,1,FALSE)),"",VLOOKUP($L2382,Info!$B$4:$L$266,4,FALSE)))</f>
        <v/>
      </c>
      <c r="R2382" s="1"/>
      <c r="S2382" s="6" t="str">
        <f t="shared" si="182"/>
        <v/>
      </c>
      <c r="T2382" s="6" t="str">
        <f>IF($L2382="None","",IF(ISERROR(VLOOKUP($L2382,Info!$B$4:$B$266,1,FALSE)),"",VLOOKUP($L2382,Info!$B$4:$L$266,11,FALSE)))</f>
        <v/>
      </c>
      <c r="U2382" s="1"/>
      <c r="V2382" s="1"/>
      <c r="W2382" s="1"/>
      <c r="X2382" s="1" t="str">
        <f>IF($L2382="None","",IF(ISERROR(VLOOKUP($L2382,Info!$B$4:$B$266,1,FALSE)),"",IF(OR(W2382="Metallic Liquid Tight",W2382="Non-Metallic Liquid Tight",W2382="LSZH",W2382="Greenfield"),VLOOKUP($L2382,Info!$B$4:$L$266,7,FALSE),"N/A")))</f>
        <v/>
      </c>
      <c r="Y2382" s="1"/>
      <c r="Z2382" s="96" t="str">
        <f>IF($L2382="None","",IF(ISERROR(VLOOKUP($L2382,Info!$B$4:$B$266,1,FALSE)),"",VLOOKUP($L2382,Info!$B$4:$L$266,9,FALSE)))</f>
        <v/>
      </c>
      <c r="AA2382" s="96" t="str">
        <f>IF($L2382="None","",IF(ISERROR(VLOOKUP($L2382,Info!$B$4:$B$266,1,FALSE)),"",VLOOKUP($L2382,Info!$B$4:$L$266,8,FALSE)))</f>
        <v/>
      </c>
      <c r="AB2382" s="96" t="str">
        <f>IF($L2382="None","",IF(ISERROR(VLOOKUP($L2382,Info!$B$4:$B$266,1,FALSE)),"",VLOOKUP($L2382,Info!$B$4:$L$266,10,FALSE)))</f>
        <v/>
      </c>
      <c r="AC2382" s="1" t="str">
        <f>IF(W2382="SO Cable","Black,White",IF(O2382="","",IF(P2382="","",IF($J$12&lt;&gt;"ABC",IF(P2382&lt;="250",VLOOKUP(O2382,Info!$AZ$4:$BB$22,3,FALSE),VLOOKUP(O2382,Info!$AZ$23:$BB$39,3,FALSE)),IF(P2382&lt;="250",VLOOKUP(O2382,Info!$AO$4:$AQ$22,3,FALSE),VLOOKUP(O2382,Info!$AO$23:$AP$39,3,FALSE))))))</f>
        <v/>
      </c>
      <c r="AD2382" s="1"/>
      <c r="AE2382" s="1" t="str">
        <f>IF($L2382="None","",IF(ISERROR(VLOOKUP($L2382,Info!$B$4:$B$266,1,FALSE)),"",VLOOKUP($L2382,Info!$B$4:$L$266,4,FALSE)))</f>
        <v/>
      </c>
      <c r="AF2382" s="1" t="str">
        <f>IF($L2382="None","",IF(ISERROR(VLOOKUP($L2382,Info!$B$4:$B$266,1,FALSE)),"",VLOOKUP($L2382,Info!$B$4:$L$266,6,FALSE)))</f>
        <v/>
      </c>
      <c r="AG2382" s="1"/>
      <c r="AH2382" s="33" t="str" cm="1">
        <f t="array" ref="AH2382">IF(AND(L2382&lt;&gt;"",O2382&lt;&gt;"",R2382:S2382&lt;&gt;"",W2382:X2382&lt;&gt;"",Z2382:AA2382&lt;&gt;"",AC2382&lt;&gt;""),"Good","Bad")</f>
        <v>Bad</v>
      </c>
      <c r="AL2382" t="str" cm="1">
        <f t="array" ref="AL2382">IF(R2382&gt;0,_xlfn.IFS(COUNTIF($L$20:L2382,"&lt;&gt;")&lt;101,1,COUNTIF($L$20:L2382,"&lt;&gt;")&lt;201,2,COUNTIF($L$20:L2382,"&lt;&gt;")&lt;301,3,COUNTIF($L$20:L2382,"&lt;&gt;")&lt;401,4,COUNTIF($L$20:L2382,"&lt;&gt;")&lt;501,5,COUNTIF($L$20:L2382,"&lt;&gt;")&lt;601,6,COUNTIF($L$20:L2382,"&lt;&gt;")&lt;701,7,COUNTIF($L$20:L2382,"&lt;&gt;")&lt;801,8,COUNTIF($L$20:L2382,"&lt;&gt;")&lt;901,9,COUNTIF($L$20:L2382,"&lt;&gt;")&lt;1001,10,COUNTIF($L$20:L2382,"&lt;&gt;")&lt;1101,11,COUNTIF($L$20:L2382,"&lt;&gt;")&lt;1201,12,COUNTIF($L$20:L2382,"&lt;&gt;")&lt;1301,13,COUNTIF($L$20:L2382,"&lt;&gt;")&lt;1401,14,COUNTIF($L$20:L2382,"&lt;&gt;")&lt;1501,15,COUNTIF($L$20:L2382,"&lt;&gt;")&lt;1601,16,COUNTIF($L$20:L2382,"&lt;&gt;")&lt;1701,17,COUNTIF($L$20:L2382,"&lt;&gt;")&lt;1801,18,COUNTIF($L$20:L2382,"&lt;&gt;")&lt;1901,19,COUNTIF($L$20:L2382,"&lt;&gt;")&lt;2001,20,COUNTIF($L$20:L2382,"&lt;&gt;")&lt;2101,21,COUNTIF($L$20:L2382,"&lt;&gt;")&lt;2201,22,COUNTIF($L$20:L2382,"&lt;&gt;")&lt;2301,23,COUNTIF($L$20:L2382,"&lt;&gt;")&lt;2401,24,COUNTIF($L$20:L2382,"&lt;&gt;")&lt;2501,25,COUNTIF($L$20:L2382,"&lt;&gt;")&lt;2601,26,COUNTIF($L$20:L2382,"&lt;&gt;")&lt;2701,27,COUNTIF($L$20:L2382,"&lt;&gt;")&lt;2801,28,COUNTIF($L$20:L2382,"&lt;&gt;")&lt;2901,29,COUNTIF($L$20:L2382,"&lt;&gt;")&lt;3001,30),"")</f>
        <v/>
      </c>
      <c r="AM2382" t="str">
        <f t="shared" si="180"/>
        <v/>
      </c>
      <c r="AN2382" t="str">
        <f t="shared" si="184"/>
        <v/>
      </c>
      <c r="AP2382" t="str">
        <f t="shared" si="183"/>
        <v/>
      </c>
      <c r="AQ2382" t="str">
        <f>IF(AO2382="","",COUNTIFS(AM2382:$AM$3019,AO2382))</f>
        <v/>
      </c>
    </row>
    <row r="2383" spans="1:43" x14ac:dyDescent="0.25">
      <c r="A2383" s="6" t="str">
        <f>IF(COUNT($A$20:A2382)&lt;&gt;$B$4,IF(A2382="","",A2382+1),"")</f>
        <v/>
      </c>
      <c r="B2383" s="3"/>
      <c r="C2383" s="3"/>
      <c r="D2383" s="122"/>
      <c r="E2383" s="3"/>
      <c r="F2383" s="3"/>
      <c r="G2383" s="3"/>
      <c r="H2383" s="3"/>
      <c r="I2383" s="120"/>
      <c r="J2383" s="3"/>
      <c r="K2383" s="95" t="str" cm="1">
        <f t="array" ref="K2383">IF(OR($J$14 = "A",$J$14 = "B",$J$14 = "C"),IF(I2383="","",IF(LEN(I2383)&gt;2,_xlfn.IFS(ISNUMBER(SEARCH("_",I2383)),I2383,ISNUMBER(SEARCH(", ",I2383)),SUBSTITUTE(I2383,", ","_"),ISNUMBER(SEARCH("/ ",I2383)),SUBSTITUTE(I2383,"/ ","_"),ISNUMBER(SEARCH(",",I2383)),SUBSTITUTE(I2383,",","_"),ISNUMBER(SEARCH("/",I2383)),SUBSTITUTE(I2383,"/","_"),ISNUMBER(SEARCH("",I2383)),I2383),I2383)),IF(OR($J$14 = "J",$J$14 = "K"),"",IF(D2383="","",IF(LEN(D2383)&gt;2,_xlfn.IFS(ISNUMBER(SEARCH("_",D2383)),D2383,ISNUMBER(SEARCH(", ",D2383)),SUBSTITUTE(D2383,", ","_"),ISNUMBER(SEARCH("/ ",D2383)),SUBSTITUTE(D2383,"/ ","_"),ISNUMBER(SEARCH(",",D2383)),SUBSTITUTE(D2383,",","_"),ISNUMBER(SEARCH("/",D2383)),SUBSTITUTE(D2383,"/","_"),ISNUMBER(SEARCH("",D2383)),D2383),D2383))))</f>
        <v/>
      </c>
      <c r="L2383" s="1"/>
      <c r="M2383" s="1" t="str">
        <f t="shared" si="181"/>
        <v/>
      </c>
      <c r="N2383" s="94" t="str">
        <f>IF($L2383="None","",IF(ISERROR(VLOOKUP($L2383,Info!$B$4:$B$266,1,FALSE)),"",VLOOKUP($L2383,Info!$B$4:$L$266,5,FALSE)))</f>
        <v/>
      </c>
      <c r="O2383" s="94" t="str">
        <f>IF(K2383="","",IF(AND($J$12&lt;&gt;"ABC",N2383="3"),"BAC",IF(N2383="3","ABC",IF($J$12&lt;&gt;"ABC",IF($J$10="Standard",VLOOKUP(K2383,Info!$BE$4:$BF$481,2,FALSE),VLOOKUP(K2383,Info!$BI$4:$BJ$482,2,FALSE)),IF($J$10="Standard",VLOOKUP(K2383,Info!$AG$4:$AH$2994,2,FALSE),VLOOKUP(K2383,Info!$AK$4:$AL$2997,2,FALSE))))))</f>
        <v/>
      </c>
      <c r="P2383" s="94" t="str">
        <f>IF($L2383="None","",IF(ISERROR(VLOOKUP($L2383,Info!$B$4:$B$266,1,FALSE)),"",VLOOKUP($L2383,Info!$B$4:$L$266,3,FALSE)))</f>
        <v/>
      </c>
      <c r="Q2383" s="96" t="str">
        <f>IF($L2383="None","",IF(ISERROR(VLOOKUP($L2383,Info!$B$4:$B$266,1,FALSE)),"",VLOOKUP($L2383,Info!$B$4:$L$266,4,FALSE)))</f>
        <v/>
      </c>
      <c r="R2383" s="1"/>
      <c r="S2383" s="6" t="str">
        <f t="shared" si="182"/>
        <v/>
      </c>
      <c r="T2383" s="6" t="str">
        <f>IF($L2383="None","",IF(ISERROR(VLOOKUP($L2383,Info!$B$4:$B$266,1,FALSE)),"",VLOOKUP($L2383,Info!$B$4:$L$266,11,FALSE)))</f>
        <v/>
      </c>
      <c r="U2383" s="1"/>
      <c r="V2383" s="1"/>
      <c r="W2383" s="1"/>
      <c r="X2383" s="1" t="str">
        <f>IF($L2383="None","",IF(ISERROR(VLOOKUP($L2383,Info!$B$4:$B$266,1,FALSE)),"",IF(OR(W2383="Metallic Liquid Tight",W2383="Non-Metallic Liquid Tight",W2383="LSZH",W2383="Greenfield"),VLOOKUP($L2383,Info!$B$4:$L$266,7,FALSE),"N/A")))</f>
        <v/>
      </c>
      <c r="Y2383" s="1"/>
      <c r="Z2383" s="96" t="str">
        <f>IF($L2383="None","",IF(ISERROR(VLOOKUP($L2383,Info!$B$4:$B$266,1,FALSE)),"",VLOOKUP($L2383,Info!$B$4:$L$266,9,FALSE)))</f>
        <v/>
      </c>
      <c r="AA2383" s="96" t="str">
        <f>IF($L2383="None","",IF(ISERROR(VLOOKUP($L2383,Info!$B$4:$B$266,1,FALSE)),"",VLOOKUP($L2383,Info!$B$4:$L$266,8,FALSE)))</f>
        <v/>
      </c>
      <c r="AB2383" s="96" t="str">
        <f>IF($L2383="None","",IF(ISERROR(VLOOKUP($L2383,Info!$B$4:$B$266,1,FALSE)),"",VLOOKUP($L2383,Info!$B$4:$L$266,10,FALSE)))</f>
        <v/>
      </c>
      <c r="AC2383" s="1" t="str">
        <f>IF(W2383="SO Cable","Black,White",IF(O2383="","",IF(P2383="","",IF($J$12&lt;&gt;"ABC",IF(P2383&lt;="250",VLOOKUP(O2383,Info!$AZ$4:$BB$22,3,FALSE),VLOOKUP(O2383,Info!$AZ$23:$BB$39,3,FALSE)),IF(P2383&lt;="250",VLOOKUP(O2383,Info!$AO$4:$AQ$22,3,FALSE),VLOOKUP(O2383,Info!$AO$23:$AP$39,3,FALSE))))))</f>
        <v/>
      </c>
      <c r="AD2383" s="1"/>
      <c r="AE2383" s="1" t="str">
        <f>IF($L2383="None","",IF(ISERROR(VLOOKUP($L2383,Info!$B$4:$B$266,1,FALSE)),"",VLOOKUP($L2383,Info!$B$4:$L$266,4,FALSE)))</f>
        <v/>
      </c>
      <c r="AF2383" s="1" t="str">
        <f>IF($L2383="None","",IF(ISERROR(VLOOKUP($L2383,Info!$B$4:$B$266,1,FALSE)),"",VLOOKUP($L2383,Info!$B$4:$L$266,6,FALSE)))</f>
        <v/>
      </c>
      <c r="AG2383" s="1"/>
      <c r="AH2383" s="33" t="str" cm="1">
        <f t="array" ref="AH2383">IF(AND(L2383&lt;&gt;"",O2383&lt;&gt;"",R2383:S2383&lt;&gt;"",W2383:X2383&lt;&gt;"",Z2383:AA2383&lt;&gt;"",AC2383&lt;&gt;""),"Good","Bad")</f>
        <v>Bad</v>
      </c>
      <c r="AL2383" t="str" cm="1">
        <f t="array" ref="AL2383">IF(R2383&gt;0,_xlfn.IFS(COUNTIF($L$20:L2383,"&lt;&gt;")&lt;101,1,COUNTIF($L$20:L2383,"&lt;&gt;")&lt;201,2,COUNTIF($L$20:L2383,"&lt;&gt;")&lt;301,3,COUNTIF($L$20:L2383,"&lt;&gt;")&lt;401,4,COUNTIF($L$20:L2383,"&lt;&gt;")&lt;501,5,COUNTIF($L$20:L2383,"&lt;&gt;")&lt;601,6,COUNTIF($L$20:L2383,"&lt;&gt;")&lt;701,7,COUNTIF($L$20:L2383,"&lt;&gt;")&lt;801,8,COUNTIF($L$20:L2383,"&lt;&gt;")&lt;901,9,COUNTIF($L$20:L2383,"&lt;&gt;")&lt;1001,10,COUNTIF($L$20:L2383,"&lt;&gt;")&lt;1101,11,COUNTIF($L$20:L2383,"&lt;&gt;")&lt;1201,12,COUNTIF($L$20:L2383,"&lt;&gt;")&lt;1301,13,COUNTIF($L$20:L2383,"&lt;&gt;")&lt;1401,14,COUNTIF($L$20:L2383,"&lt;&gt;")&lt;1501,15,COUNTIF($L$20:L2383,"&lt;&gt;")&lt;1601,16,COUNTIF($L$20:L2383,"&lt;&gt;")&lt;1701,17,COUNTIF($L$20:L2383,"&lt;&gt;")&lt;1801,18,COUNTIF($L$20:L2383,"&lt;&gt;")&lt;1901,19,COUNTIF($L$20:L2383,"&lt;&gt;")&lt;2001,20,COUNTIF($L$20:L2383,"&lt;&gt;")&lt;2101,21,COUNTIF($L$20:L2383,"&lt;&gt;")&lt;2201,22,COUNTIF($L$20:L2383,"&lt;&gt;")&lt;2301,23,COUNTIF($L$20:L2383,"&lt;&gt;")&lt;2401,24,COUNTIF($L$20:L2383,"&lt;&gt;")&lt;2501,25,COUNTIF($L$20:L2383,"&lt;&gt;")&lt;2601,26,COUNTIF($L$20:L2383,"&lt;&gt;")&lt;2701,27,COUNTIF($L$20:L2383,"&lt;&gt;")&lt;2801,28,COUNTIF($L$20:L2383,"&lt;&gt;")&lt;2901,29,COUNTIF($L$20:L2383,"&lt;&gt;")&lt;3001,30),"")</f>
        <v/>
      </c>
      <c r="AM2383" t="str">
        <f t="shared" si="180"/>
        <v/>
      </c>
      <c r="AN2383" t="str">
        <f t="shared" si="184"/>
        <v/>
      </c>
      <c r="AP2383" t="str">
        <f t="shared" si="183"/>
        <v/>
      </c>
      <c r="AQ2383" t="str">
        <f>IF(AO2383="","",COUNTIFS(AM2383:$AM$3019,AO2383))</f>
        <v/>
      </c>
    </row>
    <row r="2384" spans="1:43" x14ac:dyDescent="0.25">
      <c r="A2384" s="6" t="str">
        <f>IF(COUNT($A$20:A2383)&lt;&gt;$B$4,IF(A2383="","",A2383+1),"")</f>
        <v/>
      </c>
      <c r="B2384" s="3"/>
      <c r="C2384" s="3"/>
      <c r="D2384" s="122"/>
      <c r="E2384" s="3"/>
      <c r="F2384" s="3"/>
      <c r="G2384" s="3"/>
      <c r="H2384" s="3"/>
      <c r="I2384" s="120"/>
      <c r="J2384" s="3"/>
      <c r="K2384" s="95" t="str" cm="1">
        <f t="array" ref="K2384">IF(OR($J$14 = "A",$J$14 = "B",$J$14 = "C"),IF(I2384="","",IF(LEN(I2384)&gt;2,_xlfn.IFS(ISNUMBER(SEARCH("_",I2384)),I2384,ISNUMBER(SEARCH(", ",I2384)),SUBSTITUTE(I2384,", ","_"),ISNUMBER(SEARCH("/ ",I2384)),SUBSTITUTE(I2384,"/ ","_"),ISNUMBER(SEARCH(",",I2384)),SUBSTITUTE(I2384,",","_"),ISNUMBER(SEARCH("/",I2384)),SUBSTITUTE(I2384,"/","_"),ISNUMBER(SEARCH("",I2384)),I2384),I2384)),IF(OR($J$14 = "J",$J$14 = "K"),"",IF(D2384="","",IF(LEN(D2384)&gt;2,_xlfn.IFS(ISNUMBER(SEARCH("_",D2384)),D2384,ISNUMBER(SEARCH(", ",D2384)),SUBSTITUTE(D2384,", ","_"),ISNUMBER(SEARCH("/ ",D2384)),SUBSTITUTE(D2384,"/ ","_"),ISNUMBER(SEARCH(",",D2384)),SUBSTITUTE(D2384,",","_"),ISNUMBER(SEARCH("/",D2384)),SUBSTITUTE(D2384,"/","_"),ISNUMBER(SEARCH("",D2384)),D2384),D2384))))</f>
        <v/>
      </c>
      <c r="L2384" s="1"/>
      <c r="M2384" s="1" t="str">
        <f t="shared" si="181"/>
        <v/>
      </c>
      <c r="N2384" s="94" t="str">
        <f>IF($L2384="None","",IF(ISERROR(VLOOKUP($L2384,Info!$B$4:$B$266,1,FALSE)),"",VLOOKUP($L2384,Info!$B$4:$L$266,5,FALSE)))</f>
        <v/>
      </c>
      <c r="O2384" s="94" t="str">
        <f>IF(K2384="","",IF(AND($J$12&lt;&gt;"ABC",N2384="3"),"BAC",IF(N2384="3","ABC",IF($J$12&lt;&gt;"ABC",IF($J$10="Standard",VLOOKUP(K2384,Info!$BE$4:$BF$481,2,FALSE),VLOOKUP(K2384,Info!$BI$4:$BJ$482,2,FALSE)),IF($J$10="Standard",VLOOKUP(K2384,Info!$AG$4:$AH$2994,2,FALSE),VLOOKUP(K2384,Info!$AK$4:$AL$2997,2,FALSE))))))</f>
        <v/>
      </c>
      <c r="P2384" s="94" t="str">
        <f>IF($L2384="None","",IF(ISERROR(VLOOKUP($L2384,Info!$B$4:$B$266,1,FALSE)),"",VLOOKUP($L2384,Info!$B$4:$L$266,3,FALSE)))</f>
        <v/>
      </c>
      <c r="Q2384" s="96" t="str">
        <f>IF($L2384="None","",IF(ISERROR(VLOOKUP($L2384,Info!$B$4:$B$266,1,FALSE)),"",VLOOKUP($L2384,Info!$B$4:$L$266,4,FALSE)))</f>
        <v/>
      </c>
      <c r="R2384" s="1"/>
      <c r="S2384" s="6" t="str">
        <f t="shared" si="182"/>
        <v/>
      </c>
      <c r="T2384" s="6" t="str">
        <f>IF($L2384="None","",IF(ISERROR(VLOOKUP($L2384,Info!$B$4:$B$266,1,FALSE)),"",VLOOKUP($L2384,Info!$B$4:$L$266,11,FALSE)))</f>
        <v/>
      </c>
      <c r="U2384" s="1"/>
      <c r="V2384" s="1"/>
      <c r="W2384" s="1"/>
      <c r="X2384" s="1" t="str">
        <f>IF($L2384="None","",IF(ISERROR(VLOOKUP($L2384,Info!$B$4:$B$266,1,FALSE)),"",IF(OR(W2384="Metallic Liquid Tight",W2384="Non-Metallic Liquid Tight",W2384="LSZH",W2384="Greenfield"),VLOOKUP($L2384,Info!$B$4:$L$266,7,FALSE),"N/A")))</f>
        <v/>
      </c>
      <c r="Y2384" s="1"/>
      <c r="Z2384" s="96" t="str">
        <f>IF($L2384="None","",IF(ISERROR(VLOOKUP($L2384,Info!$B$4:$B$266,1,FALSE)),"",VLOOKUP($L2384,Info!$B$4:$L$266,9,FALSE)))</f>
        <v/>
      </c>
      <c r="AA2384" s="96" t="str">
        <f>IF($L2384="None","",IF(ISERROR(VLOOKUP($L2384,Info!$B$4:$B$266,1,FALSE)),"",VLOOKUP($L2384,Info!$B$4:$L$266,8,FALSE)))</f>
        <v/>
      </c>
      <c r="AB2384" s="96" t="str">
        <f>IF($L2384="None","",IF(ISERROR(VLOOKUP($L2384,Info!$B$4:$B$266,1,FALSE)),"",VLOOKUP($L2384,Info!$B$4:$L$266,10,FALSE)))</f>
        <v/>
      </c>
      <c r="AC2384" s="1" t="str">
        <f>IF(W2384="SO Cable","Black,White",IF(O2384="","",IF(P2384="","",IF($J$12&lt;&gt;"ABC",IF(P2384&lt;="250",VLOOKUP(O2384,Info!$AZ$4:$BB$22,3,FALSE),VLOOKUP(O2384,Info!$AZ$23:$BB$39,3,FALSE)),IF(P2384&lt;="250",VLOOKUP(O2384,Info!$AO$4:$AQ$22,3,FALSE),VLOOKUP(O2384,Info!$AO$23:$AP$39,3,FALSE))))))</f>
        <v/>
      </c>
      <c r="AD2384" s="1"/>
      <c r="AE2384" s="1" t="str">
        <f>IF($L2384="None","",IF(ISERROR(VLOOKUP($L2384,Info!$B$4:$B$266,1,FALSE)),"",VLOOKUP($L2384,Info!$B$4:$L$266,4,FALSE)))</f>
        <v/>
      </c>
      <c r="AF2384" s="1" t="str">
        <f>IF($L2384="None","",IF(ISERROR(VLOOKUP($L2384,Info!$B$4:$B$266,1,FALSE)),"",VLOOKUP($L2384,Info!$B$4:$L$266,6,FALSE)))</f>
        <v/>
      </c>
      <c r="AG2384" s="1"/>
      <c r="AH2384" s="33" t="str" cm="1">
        <f t="array" ref="AH2384">IF(AND(L2384&lt;&gt;"",O2384&lt;&gt;"",R2384:S2384&lt;&gt;"",W2384:X2384&lt;&gt;"",Z2384:AA2384&lt;&gt;"",AC2384&lt;&gt;""),"Good","Bad")</f>
        <v>Bad</v>
      </c>
      <c r="AL2384" t="str" cm="1">
        <f t="array" ref="AL2384">IF(R2384&gt;0,_xlfn.IFS(COUNTIF($L$20:L2384,"&lt;&gt;")&lt;101,1,COUNTIF($L$20:L2384,"&lt;&gt;")&lt;201,2,COUNTIF($L$20:L2384,"&lt;&gt;")&lt;301,3,COUNTIF($L$20:L2384,"&lt;&gt;")&lt;401,4,COUNTIF($L$20:L2384,"&lt;&gt;")&lt;501,5,COUNTIF($L$20:L2384,"&lt;&gt;")&lt;601,6,COUNTIF($L$20:L2384,"&lt;&gt;")&lt;701,7,COUNTIF($L$20:L2384,"&lt;&gt;")&lt;801,8,COUNTIF($L$20:L2384,"&lt;&gt;")&lt;901,9,COUNTIF($L$20:L2384,"&lt;&gt;")&lt;1001,10,COUNTIF($L$20:L2384,"&lt;&gt;")&lt;1101,11,COUNTIF($L$20:L2384,"&lt;&gt;")&lt;1201,12,COUNTIF($L$20:L2384,"&lt;&gt;")&lt;1301,13,COUNTIF($L$20:L2384,"&lt;&gt;")&lt;1401,14,COUNTIF($L$20:L2384,"&lt;&gt;")&lt;1501,15,COUNTIF($L$20:L2384,"&lt;&gt;")&lt;1601,16,COUNTIF($L$20:L2384,"&lt;&gt;")&lt;1701,17,COUNTIF($L$20:L2384,"&lt;&gt;")&lt;1801,18,COUNTIF($L$20:L2384,"&lt;&gt;")&lt;1901,19,COUNTIF($L$20:L2384,"&lt;&gt;")&lt;2001,20,COUNTIF($L$20:L2384,"&lt;&gt;")&lt;2101,21,COUNTIF($L$20:L2384,"&lt;&gt;")&lt;2201,22,COUNTIF($L$20:L2384,"&lt;&gt;")&lt;2301,23,COUNTIF($L$20:L2384,"&lt;&gt;")&lt;2401,24,COUNTIF($L$20:L2384,"&lt;&gt;")&lt;2501,25,COUNTIF($L$20:L2384,"&lt;&gt;")&lt;2601,26,COUNTIF($L$20:L2384,"&lt;&gt;")&lt;2701,27,COUNTIF($L$20:L2384,"&lt;&gt;")&lt;2801,28,COUNTIF($L$20:L2384,"&lt;&gt;")&lt;2901,29,COUNTIF($L$20:L2384,"&lt;&gt;")&lt;3001,30),"")</f>
        <v/>
      </c>
      <c r="AM2384" t="str">
        <f t="shared" si="180"/>
        <v/>
      </c>
      <c r="AN2384" t="str">
        <f t="shared" si="184"/>
        <v/>
      </c>
      <c r="AP2384" t="str">
        <f t="shared" si="183"/>
        <v/>
      </c>
      <c r="AQ2384" t="str">
        <f>IF(AO2384="","",COUNTIFS(AM2384:$AM$3019,AO2384))</f>
        <v/>
      </c>
    </row>
    <row r="2385" spans="1:43" x14ac:dyDescent="0.25">
      <c r="A2385" s="6" t="str">
        <f>IF(COUNT($A$20:A2384)&lt;&gt;$B$4,IF(A2384="","",A2384+1),"")</f>
        <v/>
      </c>
      <c r="B2385" s="3"/>
      <c r="C2385" s="3"/>
      <c r="D2385" s="122"/>
      <c r="E2385" s="3"/>
      <c r="F2385" s="3"/>
      <c r="G2385" s="3"/>
      <c r="H2385" s="3"/>
      <c r="I2385" s="120"/>
      <c r="J2385" s="3"/>
      <c r="K2385" s="95" t="str" cm="1">
        <f t="array" ref="K2385">IF(OR($J$14 = "A",$J$14 = "B",$J$14 = "C"),IF(I2385="","",IF(LEN(I2385)&gt;2,_xlfn.IFS(ISNUMBER(SEARCH("_",I2385)),I2385,ISNUMBER(SEARCH(", ",I2385)),SUBSTITUTE(I2385,", ","_"),ISNUMBER(SEARCH("/ ",I2385)),SUBSTITUTE(I2385,"/ ","_"),ISNUMBER(SEARCH(",",I2385)),SUBSTITUTE(I2385,",","_"),ISNUMBER(SEARCH("/",I2385)),SUBSTITUTE(I2385,"/","_"),ISNUMBER(SEARCH("",I2385)),I2385),I2385)),IF(OR($J$14 = "J",$J$14 = "K"),"",IF(D2385="","",IF(LEN(D2385)&gt;2,_xlfn.IFS(ISNUMBER(SEARCH("_",D2385)),D2385,ISNUMBER(SEARCH(", ",D2385)),SUBSTITUTE(D2385,", ","_"),ISNUMBER(SEARCH("/ ",D2385)),SUBSTITUTE(D2385,"/ ","_"),ISNUMBER(SEARCH(",",D2385)),SUBSTITUTE(D2385,",","_"),ISNUMBER(SEARCH("/",D2385)),SUBSTITUTE(D2385,"/","_"),ISNUMBER(SEARCH("",D2385)),D2385),D2385))))</f>
        <v/>
      </c>
      <c r="L2385" s="1"/>
      <c r="M2385" s="1" t="str">
        <f t="shared" si="181"/>
        <v/>
      </c>
      <c r="N2385" s="94" t="str">
        <f>IF($L2385="None","",IF(ISERROR(VLOOKUP($L2385,Info!$B$4:$B$266,1,FALSE)),"",VLOOKUP($L2385,Info!$B$4:$L$266,5,FALSE)))</f>
        <v/>
      </c>
      <c r="O2385" s="94" t="str">
        <f>IF(K2385="","",IF(AND($J$12&lt;&gt;"ABC",N2385="3"),"BAC",IF(N2385="3","ABC",IF($J$12&lt;&gt;"ABC",IF($J$10="Standard",VLOOKUP(K2385,Info!$BE$4:$BF$481,2,FALSE),VLOOKUP(K2385,Info!$BI$4:$BJ$482,2,FALSE)),IF($J$10="Standard",VLOOKUP(K2385,Info!$AG$4:$AH$2994,2,FALSE),VLOOKUP(K2385,Info!$AK$4:$AL$2997,2,FALSE))))))</f>
        <v/>
      </c>
      <c r="P2385" s="94" t="str">
        <f>IF($L2385="None","",IF(ISERROR(VLOOKUP($L2385,Info!$B$4:$B$266,1,FALSE)),"",VLOOKUP($L2385,Info!$B$4:$L$266,3,FALSE)))</f>
        <v/>
      </c>
      <c r="Q2385" s="96" t="str">
        <f>IF($L2385="None","",IF(ISERROR(VLOOKUP($L2385,Info!$B$4:$B$266,1,FALSE)),"",VLOOKUP($L2385,Info!$B$4:$L$266,4,FALSE)))</f>
        <v/>
      </c>
      <c r="R2385" s="1"/>
      <c r="S2385" s="6" t="str">
        <f t="shared" si="182"/>
        <v/>
      </c>
      <c r="T2385" s="6" t="str">
        <f>IF($L2385="None","",IF(ISERROR(VLOOKUP($L2385,Info!$B$4:$B$266,1,FALSE)),"",VLOOKUP($L2385,Info!$B$4:$L$266,11,FALSE)))</f>
        <v/>
      </c>
      <c r="U2385" s="1"/>
      <c r="V2385" s="1"/>
      <c r="W2385" s="1"/>
      <c r="X2385" s="1" t="str">
        <f>IF($L2385="None","",IF(ISERROR(VLOOKUP($L2385,Info!$B$4:$B$266,1,FALSE)),"",IF(OR(W2385="Metallic Liquid Tight",W2385="Non-Metallic Liquid Tight",W2385="LSZH",W2385="Greenfield"),VLOOKUP($L2385,Info!$B$4:$L$266,7,FALSE),"N/A")))</f>
        <v/>
      </c>
      <c r="Y2385" s="1"/>
      <c r="Z2385" s="96" t="str">
        <f>IF($L2385="None","",IF(ISERROR(VLOOKUP($L2385,Info!$B$4:$B$266,1,FALSE)),"",VLOOKUP($L2385,Info!$B$4:$L$266,9,FALSE)))</f>
        <v/>
      </c>
      <c r="AA2385" s="96" t="str">
        <f>IF($L2385="None","",IF(ISERROR(VLOOKUP($L2385,Info!$B$4:$B$266,1,FALSE)),"",VLOOKUP($L2385,Info!$B$4:$L$266,8,FALSE)))</f>
        <v/>
      </c>
      <c r="AB2385" s="96" t="str">
        <f>IF($L2385="None","",IF(ISERROR(VLOOKUP($L2385,Info!$B$4:$B$266,1,FALSE)),"",VLOOKUP($L2385,Info!$B$4:$L$266,10,FALSE)))</f>
        <v/>
      </c>
      <c r="AC2385" s="1" t="str">
        <f>IF(W2385="SO Cable","Black,White",IF(O2385="","",IF(P2385="","",IF($J$12&lt;&gt;"ABC",IF(P2385&lt;="250",VLOOKUP(O2385,Info!$AZ$4:$BB$22,3,FALSE),VLOOKUP(O2385,Info!$AZ$23:$BB$39,3,FALSE)),IF(P2385&lt;="250",VLOOKUP(O2385,Info!$AO$4:$AQ$22,3,FALSE),VLOOKUP(O2385,Info!$AO$23:$AP$39,3,FALSE))))))</f>
        <v/>
      </c>
      <c r="AD2385" s="1"/>
      <c r="AE2385" s="1" t="str">
        <f>IF($L2385="None","",IF(ISERROR(VLOOKUP($L2385,Info!$B$4:$B$266,1,FALSE)),"",VLOOKUP($L2385,Info!$B$4:$L$266,4,FALSE)))</f>
        <v/>
      </c>
      <c r="AF2385" s="1" t="str">
        <f>IF($L2385="None","",IF(ISERROR(VLOOKUP($L2385,Info!$B$4:$B$266,1,FALSE)),"",VLOOKUP($L2385,Info!$B$4:$L$266,6,FALSE)))</f>
        <v/>
      </c>
      <c r="AG2385" s="1"/>
      <c r="AH2385" s="33" t="str" cm="1">
        <f t="array" ref="AH2385">IF(AND(L2385&lt;&gt;"",O2385&lt;&gt;"",R2385:S2385&lt;&gt;"",W2385:X2385&lt;&gt;"",Z2385:AA2385&lt;&gt;"",AC2385&lt;&gt;""),"Good","Bad")</f>
        <v>Bad</v>
      </c>
      <c r="AL2385" t="str" cm="1">
        <f t="array" ref="AL2385">IF(R2385&gt;0,_xlfn.IFS(COUNTIF($L$20:L2385,"&lt;&gt;")&lt;101,1,COUNTIF($L$20:L2385,"&lt;&gt;")&lt;201,2,COUNTIF($L$20:L2385,"&lt;&gt;")&lt;301,3,COUNTIF($L$20:L2385,"&lt;&gt;")&lt;401,4,COUNTIF($L$20:L2385,"&lt;&gt;")&lt;501,5,COUNTIF($L$20:L2385,"&lt;&gt;")&lt;601,6,COUNTIF($L$20:L2385,"&lt;&gt;")&lt;701,7,COUNTIF($L$20:L2385,"&lt;&gt;")&lt;801,8,COUNTIF($L$20:L2385,"&lt;&gt;")&lt;901,9,COUNTIF($L$20:L2385,"&lt;&gt;")&lt;1001,10,COUNTIF($L$20:L2385,"&lt;&gt;")&lt;1101,11,COUNTIF($L$20:L2385,"&lt;&gt;")&lt;1201,12,COUNTIF($L$20:L2385,"&lt;&gt;")&lt;1301,13,COUNTIF($L$20:L2385,"&lt;&gt;")&lt;1401,14,COUNTIF($L$20:L2385,"&lt;&gt;")&lt;1501,15,COUNTIF($L$20:L2385,"&lt;&gt;")&lt;1601,16,COUNTIF($L$20:L2385,"&lt;&gt;")&lt;1701,17,COUNTIF($L$20:L2385,"&lt;&gt;")&lt;1801,18,COUNTIF($L$20:L2385,"&lt;&gt;")&lt;1901,19,COUNTIF($L$20:L2385,"&lt;&gt;")&lt;2001,20,COUNTIF($L$20:L2385,"&lt;&gt;")&lt;2101,21,COUNTIF($L$20:L2385,"&lt;&gt;")&lt;2201,22,COUNTIF($L$20:L2385,"&lt;&gt;")&lt;2301,23,COUNTIF($L$20:L2385,"&lt;&gt;")&lt;2401,24,COUNTIF($L$20:L2385,"&lt;&gt;")&lt;2501,25,COUNTIF($L$20:L2385,"&lt;&gt;")&lt;2601,26,COUNTIF($L$20:L2385,"&lt;&gt;")&lt;2701,27,COUNTIF($L$20:L2385,"&lt;&gt;")&lt;2801,28,COUNTIF($L$20:L2385,"&lt;&gt;")&lt;2901,29,COUNTIF($L$20:L2385,"&lt;&gt;")&lt;3001,30),"")</f>
        <v/>
      </c>
      <c r="AM2385" t="str">
        <f t="shared" si="180"/>
        <v/>
      </c>
      <c r="AN2385" t="str">
        <f t="shared" si="184"/>
        <v/>
      </c>
      <c r="AP2385" t="str">
        <f t="shared" si="183"/>
        <v/>
      </c>
      <c r="AQ2385" t="str">
        <f>IF(AO2385="","",COUNTIFS(AM2385:$AM$3019,AO2385))</f>
        <v/>
      </c>
    </row>
    <row r="2386" spans="1:43" x14ac:dyDescent="0.25">
      <c r="A2386" s="6" t="str">
        <f>IF(COUNT($A$20:A2385)&lt;&gt;$B$4,IF(A2385="","",A2385+1),"")</f>
        <v/>
      </c>
      <c r="B2386" s="3"/>
      <c r="C2386" s="3"/>
      <c r="D2386" s="122"/>
      <c r="E2386" s="3"/>
      <c r="F2386" s="3"/>
      <c r="G2386" s="3"/>
      <c r="H2386" s="3"/>
      <c r="I2386" s="120"/>
      <c r="J2386" s="3"/>
      <c r="K2386" s="95" t="str" cm="1">
        <f t="array" ref="K2386">IF(OR($J$14 = "A",$J$14 = "B",$J$14 = "C"),IF(I2386="","",IF(LEN(I2386)&gt;2,_xlfn.IFS(ISNUMBER(SEARCH("_",I2386)),I2386,ISNUMBER(SEARCH(", ",I2386)),SUBSTITUTE(I2386,", ","_"),ISNUMBER(SEARCH("/ ",I2386)),SUBSTITUTE(I2386,"/ ","_"),ISNUMBER(SEARCH(",",I2386)),SUBSTITUTE(I2386,",","_"),ISNUMBER(SEARCH("/",I2386)),SUBSTITUTE(I2386,"/","_"),ISNUMBER(SEARCH("",I2386)),I2386),I2386)),IF(OR($J$14 = "J",$J$14 = "K"),"",IF(D2386="","",IF(LEN(D2386)&gt;2,_xlfn.IFS(ISNUMBER(SEARCH("_",D2386)),D2386,ISNUMBER(SEARCH(", ",D2386)),SUBSTITUTE(D2386,", ","_"),ISNUMBER(SEARCH("/ ",D2386)),SUBSTITUTE(D2386,"/ ","_"),ISNUMBER(SEARCH(",",D2386)),SUBSTITUTE(D2386,",","_"),ISNUMBER(SEARCH("/",D2386)),SUBSTITUTE(D2386,"/","_"),ISNUMBER(SEARCH("",D2386)),D2386),D2386))))</f>
        <v/>
      </c>
      <c r="L2386" s="1"/>
      <c r="M2386" s="1" t="str">
        <f t="shared" si="181"/>
        <v/>
      </c>
      <c r="N2386" s="94" t="str">
        <f>IF($L2386="None","",IF(ISERROR(VLOOKUP($L2386,Info!$B$4:$B$266,1,FALSE)),"",VLOOKUP($L2386,Info!$B$4:$L$266,5,FALSE)))</f>
        <v/>
      </c>
      <c r="O2386" s="94" t="str">
        <f>IF(K2386="","",IF(AND($J$12&lt;&gt;"ABC",N2386="3"),"BAC",IF(N2386="3","ABC",IF($J$12&lt;&gt;"ABC",IF($J$10="Standard",VLOOKUP(K2386,Info!$BE$4:$BF$481,2,FALSE),VLOOKUP(K2386,Info!$BI$4:$BJ$482,2,FALSE)),IF($J$10="Standard",VLOOKUP(K2386,Info!$AG$4:$AH$2994,2,FALSE),VLOOKUP(K2386,Info!$AK$4:$AL$2997,2,FALSE))))))</f>
        <v/>
      </c>
      <c r="P2386" s="94" t="str">
        <f>IF($L2386="None","",IF(ISERROR(VLOOKUP($L2386,Info!$B$4:$B$266,1,FALSE)),"",VLOOKUP($L2386,Info!$B$4:$L$266,3,FALSE)))</f>
        <v/>
      </c>
      <c r="Q2386" s="96" t="str">
        <f>IF($L2386="None","",IF(ISERROR(VLOOKUP($L2386,Info!$B$4:$B$266,1,FALSE)),"",VLOOKUP($L2386,Info!$B$4:$L$266,4,FALSE)))</f>
        <v/>
      </c>
      <c r="R2386" s="1"/>
      <c r="S2386" s="6" t="str">
        <f t="shared" si="182"/>
        <v/>
      </c>
      <c r="T2386" s="6" t="str">
        <f>IF($L2386="None","",IF(ISERROR(VLOOKUP($L2386,Info!$B$4:$B$266,1,FALSE)),"",VLOOKUP($L2386,Info!$B$4:$L$266,11,FALSE)))</f>
        <v/>
      </c>
      <c r="U2386" s="1"/>
      <c r="V2386" s="1"/>
      <c r="W2386" s="1"/>
      <c r="X2386" s="1" t="str">
        <f>IF($L2386="None","",IF(ISERROR(VLOOKUP($L2386,Info!$B$4:$B$266,1,FALSE)),"",IF(OR(W2386="Metallic Liquid Tight",W2386="Non-Metallic Liquid Tight",W2386="LSZH",W2386="Greenfield"),VLOOKUP($L2386,Info!$B$4:$L$266,7,FALSE),"N/A")))</f>
        <v/>
      </c>
      <c r="Y2386" s="1"/>
      <c r="Z2386" s="96" t="str">
        <f>IF($L2386="None","",IF(ISERROR(VLOOKUP($L2386,Info!$B$4:$B$266,1,FALSE)),"",VLOOKUP($L2386,Info!$B$4:$L$266,9,FALSE)))</f>
        <v/>
      </c>
      <c r="AA2386" s="96" t="str">
        <f>IF($L2386="None","",IF(ISERROR(VLOOKUP($L2386,Info!$B$4:$B$266,1,FALSE)),"",VLOOKUP($L2386,Info!$B$4:$L$266,8,FALSE)))</f>
        <v/>
      </c>
      <c r="AB2386" s="96" t="str">
        <f>IF($L2386="None","",IF(ISERROR(VLOOKUP($L2386,Info!$B$4:$B$266,1,FALSE)),"",VLOOKUP($L2386,Info!$B$4:$L$266,10,FALSE)))</f>
        <v/>
      </c>
      <c r="AC2386" s="1" t="str">
        <f>IF(W2386="SO Cable","Black,White",IF(O2386="","",IF(P2386="","",IF($J$12&lt;&gt;"ABC",IF(P2386&lt;="250",VLOOKUP(O2386,Info!$AZ$4:$BB$22,3,FALSE),VLOOKUP(O2386,Info!$AZ$23:$BB$39,3,FALSE)),IF(P2386&lt;="250",VLOOKUP(O2386,Info!$AO$4:$AQ$22,3,FALSE),VLOOKUP(O2386,Info!$AO$23:$AP$39,3,FALSE))))))</f>
        <v/>
      </c>
      <c r="AD2386" s="1"/>
      <c r="AE2386" s="1" t="str">
        <f>IF($L2386="None","",IF(ISERROR(VLOOKUP($L2386,Info!$B$4:$B$266,1,FALSE)),"",VLOOKUP($L2386,Info!$B$4:$L$266,4,FALSE)))</f>
        <v/>
      </c>
      <c r="AF2386" s="1" t="str">
        <f>IF($L2386="None","",IF(ISERROR(VLOOKUP($L2386,Info!$B$4:$B$266,1,FALSE)),"",VLOOKUP($L2386,Info!$B$4:$L$266,6,FALSE)))</f>
        <v/>
      </c>
      <c r="AG2386" s="1"/>
      <c r="AH2386" s="33" t="str" cm="1">
        <f t="array" ref="AH2386">IF(AND(L2386&lt;&gt;"",O2386&lt;&gt;"",R2386:S2386&lt;&gt;"",W2386:X2386&lt;&gt;"",Z2386:AA2386&lt;&gt;"",AC2386&lt;&gt;""),"Good","Bad")</f>
        <v>Bad</v>
      </c>
      <c r="AL2386" t="str" cm="1">
        <f t="array" ref="AL2386">IF(R2386&gt;0,_xlfn.IFS(COUNTIF($L$20:L2386,"&lt;&gt;")&lt;101,1,COUNTIF($L$20:L2386,"&lt;&gt;")&lt;201,2,COUNTIF($L$20:L2386,"&lt;&gt;")&lt;301,3,COUNTIF($L$20:L2386,"&lt;&gt;")&lt;401,4,COUNTIF($L$20:L2386,"&lt;&gt;")&lt;501,5,COUNTIF($L$20:L2386,"&lt;&gt;")&lt;601,6,COUNTIF($L$20:L2386,"&lt;&gt;")&lt;701,7,COUNTIF($L$20:L2386,"&lt;&gt;")&lt;801,8,COUNTIF($L$20:L2386,"&lt;&gt;")&lt;901,9,COUNTIF($L$20:L2386,"&lt;&gt;")&lt;1001,10,COUNTIF($L$20:L2386,"&lt;&gt;")&lt;1101,11,COUNTIF($L$20:L2386,"&lt;&gt;")&lt;1201,12,COUNTIF($L$20:L2386,"&lt;&gt;")&lt;1301,13,COUNTIF($L$20:L2386,"&lt;&gt;")&lt;1401,14,COUNTIF($L$20:L2386,"&lt;&gt;")&lt;1501,15,COUNTIF($L$20:L2386,"&lt;&gt;")&lt;1601,16,COUNTIF($L$20:L2386,"&lt;&gt;")&lt;1701,17,COUNTIF($L$20:L2386,"&lt;&gt;")&lt;1801,18,COUNTIF($L$20:L2386,"&lt;&gt;")&lt;1901,19,COUNTIF($L$20:L2386,"&lt;&gt;")&lt;2001,20,COUNTIF($L$20:L2386,"&lt;&gt;")&lt;2101,21,COUNTIF($L$20:L2386,"&lt;&gt;")&lt;2201,22,COUNTIF($L$20:L2386,"&lt;&gt;")&lt;2301,23,COUNTIF($L$20:L2386,"&lt;&gt;")&lt;2401,24,COUNTIF($L$20:L2386,"&lt;&gt;")&lt;2501,25,COUNTIF($L$20:L2386,"&lt;&gt;")&lt;2601,26,COUNTIF($L$20:L2386,"&lt;&gt;")&lt;2701,27,COUNTIF($L$20:L2386,"&lt;&gt;")&lt;2801,28,COUNTIF($L$20:L2386,"&lt;&gt;")&lt;2901,29,COUNTIF($L$20:L2386,"&lt;&gt;")&lt;3001,30),"")</f>
        <v/>
      </c>
      <c r="AM2386" t="str">
        <f t="shared" si="180"/>
        <v/>
      </c>
      <c r="AN2386" t="str">
        <f t="shared" si="184"/>
        <v/>
      </c>
      <c r="AP2386" t="str">
        <f t="shared" si="183"/>
        <v/>
      </c>
      <c r="AQ2386" t="str">
        <f>IF(AO2386="","",COUNTIFS(AM2386:$AM$3019,AO2386))</f>
        <v/>
      </c>
    </row>
    <row r="2387" spans="1:43" x14ac:dyDescent="0.25">
      <c r="A2387" s="6" t="str">
        <f>IF(COUNT($A$20:A2386)&lt;&gt;$B$4,IF(A2386="","",A2386+1),"")</f>
        <v/>
      </c>
      <c r="B2387" s="3"/>
      <c r="C2387" s="3"/>
      <c r="D2387" s="122"/>
      <c r="E2387" s="3"/>
      <c r="F2387" s="3"/>
      <c r="G2387" s="3"/>
      <c r="H2387" s="3"/>
      <c r="I2387" s="120"/>
      <c r="J2387" s="3"/>
      <c r="K2387" s="95" t="str" cm="1">
        <f t="array" ref="K2387">IF(OR($J$14 = "A",$J$14 = "B",$J$14 = "C"),IF(I2387="","",IF(LEN(I2387)&gt;2,_xlfn.IFS(ISNUMBER(SEARCH("_",I2387)),I2387,ISNUMBER(SEARCH(", ",I2387)),SUBSTITUTE(I2387,", ","_"),ISNUMBER(SEARCH("/ ",I2387)),SUBSTITUTE(I2387,"/ ","_"),ISNUMBER(SEARCH(",",I2387)),SUBSTITUTE(I2387,",","_"),ISNUMBER(SEARCH("/",I2387)),SUBSTITUTE(I2387,"/","_"),ISNUMBER(SEARCH("",I2387)),I2387),I2387)),IF(OR($J$14 = "J",$J$14 = "K"),"",IF(D2387="","",IF(LEN(D2387)&gt;2,_xlfn.IFS(ISNUMBER(SEARCH("_",D2387)),D2387,ISNUMBER(SEARCH(", ",D2387)),SUBSTITUTE(D2387,", ","_"),ISNUMBER(SEARCH("/ ",D2387)),SUBSTITUTE(D2387,"/ ","_"),ISNUMBER(SEARCH(",",D2387)),SUBSTITUTE(D2387,",","_"),ISNUMBER(SEARCH("/",D2387)),SUBSTITUTE(D2387,"/","_"),ISNUMBER(SEARCH("",D2387)),D2387),D2387))))</f>
        <v/>
      </c>
      <c r="L2387" s="1"/>
      <c r="M2387" s="1" t="str">
        <f t="shared" si="181"/>
        <v/>
      </c>
      <c r="N2387" s="94" t="str">
        <f>IF($L2387="None","",IF(ISERROR(VLOOKUP($L2387,Info!$B$4:$B$266,1,FALSE)),"",VLOOKUP($L2387,Info!$B$4:$L$266,5,FALSE)))</f>
        <v/>
      </c>
      <c r="O2387" s="94" t="str">
        <f>IF(K2387="","",IF(AND($J$12&lt;&gt;"ABC",N2387="3"),"BAC",IF(N2387="3","ABC",IF($J$12&lt;&gt;"ABC",IF($J$10="Standard",VLOOKUP(K2387,Info!$BE$4:$BF$481,2,FALSE),VLOOKUP(K2387,Info!$BI$4:$BJ$482,2,FALSE)),IF($J$10="Standard",VLOOKUP(K2387,Info!$AG$4:$AH$2994,2,FALSE),VLOOKUP(K2387,Info!$AK$4:$AL$2997,2,FALSE))))))</f>
        <v/>
      </c>
      <c r="P2387" s="94" t="str">
        <f>IF($L2387="None","",IF(ISERROR(VLOOKUP($L2387,Info!$B$4:$B$266,1,FALSE)),"",VLOOKUP($L2387,Info!$B$4:$L$266,3,FALSE)))</f>
        <v/>
      </c>
      <c r="Q2387" s="96" t="str">
        <f>IF($L2387="None","",IF(ISERROR(VLOOKUP($L2387,Info!$B$4:$B$266,1,FALSE)),"",VLOOKUP($L2387,Info!$B$4:$L$266,4,FALSE)))</f>
        <v/>
      </c>
      <c r="R2387" s="1"/>
      <c r="S2387" s="6" t="str">
        <f t="shared" si="182"/>
        <v/>
      </c>
      <c r="T2387" s="6" t="str">
        <f>IF($L2387="None","",IF(ISERROR(VLOOKUP($L2387,Info!$B$4:$B$266,1,FALSE)),"",VLOOKUP($L2387,Info!$B$4:$L$266,11,FALSE)))</f>
        <v/>
      </c>
      <c r="U2387" s="1"/>
      <c r="V2387" s="1"/>
      <c r="W2387" s="1"/>
      <c r="X2387" s="1" t="str">
        <f>IF($L2387="None","",IF(ISERROR(VLOOKUP($L2387,Info!$B$4:$B$266,1,FALSE)),"",IF(OR(W2387="Metallic Liquid Tight",W2387="Non-Metallic Liquid Tight",W2387="LSZH",W2387="Greenfield"),VLOOKUP($L2387,Info!$B$4:$L$266,7,FALSE),"N/A")))</f>
        <v/>
      </c>
      <c r="Y2387" s="1"/>
      <c r="Z2387" s="96" t="str">
        <f>IF($L2387="None","",IF(ISERROR(VLOOKUP($L2387,Info!$B$4:$B$266,1,FALSE)),"",VLOOKUP($L2387,Info!$B$4:$L$266,9,FALSE)))</f>
        <v/>
      </c>
      <c r="AA2387" s="96" t="str">
        <f>IF($L2387="None","",IF(ISERROR(VLOOKUP($L2387,Info!$B$4:$B$266,1,FALSE)),"",VLOOKUP($L2387,Info!$B$4:$L$266,8,FALSE)))</f>
        <v/>
      </c>
      <c r="AB2387" s="96" t="str">
        <f>IF($L2387="None","",IF(ISERROR(VLOOKUP($L2387,Info!$B$4:$B$266,1,FALSE)),"",VLOOKUP($L2387,Info!$B$4:$L$266,10,FALSE)))</f>
        <v/>
      </c>
      <c r="AC2387" s="1" t="str">
        <f>IF(W2387="SO Cable","Black,White",IF(O2387="","",IF(P2387="","",IF($J$12&lt;&gt;"ABC",IF(P2387&lt;="250",VLOOKUP(O2387,Info!$AZ$4:$BB$22,3,FALSE),VLOOKUP(O2387,Info!$AZ$23:$BB$39,3,FALSE)),IF(P2387&lt;="250",VLOOKUP(O2387,Info!$AO$4:$AQ$22,3,FALSE),VLOOKUP(O2387,Info!$AO$23:$AP$39,3,FALSE))))))</f>
        <v/>
      </c>
      <c r="AD2387" s="1"/>
      <c r="AE2387" s="1" t="str">
        <f>IF($L2387="None","",IF(ISERROR(VLOOKUP($L2387,Info!$B$4:$B$266,1,FALSE)),"",VLOOKUP($L2387,Info!$B$4:$L$266,4,FALSE)))</f>
        <v/>
      </c>
      <c r="AF2387" s="1" t="str">
        <f>IF($L2387="None","",IF(ISERROR(VLOOKUP($L2387,Info!$B$4:$B$266,1,FALSE)),"",VLOOKUP($L2387,Info!$B$4:$L$266,6,FALSE)))</f>
        <v/>
      </c>
      <c r="AG2387" s="1"/>
      <c r="AH2387" s="33" t="str" cm="1">
        <f t="array" ref="AH2387">IF(AND(L2387&lt;&gt;"",O2387&lt;&gt;"",R2387:S2387&lt;&gt;"",W2387:X2387&lt;&gt;"",Z2387:AA2387&lt;&gt;"",AC2387&lt;&gt;""),"Good","Bad")</f>
        <v>Bad</v>
      </c>
      <c r="AL2387" t="str" cm="1">
        <f t="array" ref="AL2387">IF(R2387&gt;0,_xlfn.IFS(COUNTIF($L$20:L2387,"&lt;&gt;")&lt;101,1,COUNTIF($L$20:L2387,"&lt;&gt;")&lt;201,2,COUNTIF($L$20:L2387,"&lt;&gt;")&lt;301,3,COUNTIF($L$20:L2387,"&lt;&gt;")&lt;401,4,COUNTIF($L$20:L2387,"&lt;&gt;")&lt;501,5,COUNTIF($L$20:L2387,"&lt;&gt;")&lt;601,6,COUNTIF($L$20:L2387,"&lt;&gt;")&lt;701,7,COUNTIF($L$20:L2387,"&lt;&gt;")&lt;801,8,COUNTIF($L$20:L2387,"&lt;&gt;")&lt;901,9,COUNTIF($L$20:L2387,"&lt;&gt;")&lt;1001,10,COUNTIF($L$20:L2387,"&lt;&gt;")&lt;1101,11,COUNTIF($L$20:L2387,"&lt;&gt;")&lt;1201,12,COUNTIF($L$20:L2387,"&lt;&gt;")&lt;1301,13,COUNTIF($L$20:L2387,"&lt;&gt;")&lt;1401,14,COUNTIF($L$20:L2387,"&lt;&gt;")&lt;1501,15,COUNTIF($L$20:L2387,"&lt;&gt;")&lt;1601,16,COUNTIF($L$20:L2387,"&lt;&gt;")&lt;1701,17,COUNTIF($L$20:L2387,"&lt;&gt;")&lt;1801,18,COUNTIF($L$20:L2387,"&lt;&gt;")&lt;1901,19,COUNTIF($L$20:L2387,"&lt;&gt;")&lt;2001,20,COUNTIF($L$20:L2387,"&lt;&gt;")&lt;2101,21,COUNTIF($L$20:L2387,"&lt;&gt;")&lt;2201,22,COUNTIF($L$20:L2387,"&lt;&gt;")&lt;2301,23,COUNTIF($L$20:L2387,"&lt;&gt;")&lt;2401,24,COUNTIF($L$20:L2387,"&lt;&gt;")&lt;2501,25,COUNTIF($L$20:L2387,"&lt;&gt;")&lt;2601,26,COUNTIF($L$20:L2387,"&lt;&gt;")&lt;2701,27,COUNTIF($L$20:L2387,"&lt;&gt;")&lt;2801,28,COUNTIF($L$20:L2387,"&lt;&gt;")&lt;2901,29,COUNTIF($L$20:L2387,"&lt;&gt;")&lt;3001,30),"")</f>
        <v/>
      </c>
      <c r="AM2387" t="str">
        <f t="shared" si="180"/>
        <v/>
      </c>
      <c r="AN2387" t="str">
        <f t="shared" si="184"/>
        <v/>
      </c>
      <c r="AP2387" t="str">
        <f t="shared" si="183"/>
        <v/>
      </c>
      <c r="AQ2387" t="str">
        <f>IF(AO2387="","",COUNTIFS(AM2387:$AM$3019,AO2387))</f>
        <v/>
      </c>
    </row>
    <row r="2388" spans="1:43" x14ac:dyDescent="0.25">
      <c r="A2388" s="6" t="str">
        <f>IF(COUNT($A$20:A2387)&lt;&gt;$B$4,IF(A2387="","",A2387+1),"")</f>
        <v/>
      </c>
      <c r="B2388" s="3"/>
      <c r="C2388" s="3"/>
      <c r="D2388" s="122"/>
      <c r="E2388" s="3"/>
      <c r="F2388" s="3"/>
      <c r="G2388" s="3"/>
      <c r="H2388" s="3"/>
      <c r="I2388" s="120"/>
      <c r="J2388" s="3"/>
      <c r="K2388" s="95" t="str" cm="1">
        <f t="array" ref="K2388">IF(OR($J$14 = "A",$J$14 = "B",$J$14 = "C"),IF(I2388="","",IF(LEN(I2388)&gt;2,_xlfn.IFS(ISNUMBER(SEARCH("_",I2388)),I2388,ISNUMBER(SEARCH(", ",I2388)),SUBSTITUTE(I2388,", ","_"),ISNUMBER(SEARCH("/ ",I2388)),SUBSTITUTE(I2388,"/ ","_"),ISNUMBER(SEARCH(",",I2388)),SUBSTITUTE(I2388,",","_"),ISNUMBER(SEARCH("/",I2388)),SUBSTITUTE(I2388,"/","_"),ISNUMBER(SEARCH("",I2388)),I2388),I2388)),IF(OR($J$14 = "J",$J$14 = "K"),"",IF(D2388="","",IF(LEN(D2388)&gt;2,_xlfn.IFS(ISNUMBER(SEARCH("_",D2388)),D2388,ISNUMBER(SEARCH(", ",D2388)),SUBSTITUTE(D2388,", ","_"),ISNUMBER(SEARCH("/ ",D2388)),SUBSTITUTE(D2388,"/ ","_"),ISNUMBER(SEARCH(",",D2388)),SUBSTITUTE(D2388,",","_"),ISNUMBER(SEARCH("/",D2388)),SUBSTITUTE(D2388,"/","_"),ISNUMBER(SEARCH("",D2388)),D2388),D2388))))</f>
        <v/>
      </c>
      <c r="L2388" s="1"/>
      <c r="M2388" s="1" t="str">
        <f t="shared" si="181"/>
        <v/>
      </c>
      <c r="N2388" s="94" t="str">
        <f>IF($L2388="None","",IF(ISERROR(VLOOKUP($L2388,Info!$B$4:$B$266,1,FALSE)),"",VLOOKUP($L2388,Info!$B$4:$L$266,5,FALSE)))</f>
        <v/>
      </c>
      <c r="O2388" s="94" t="str">
        <f>IF(K2388="","",IF(AND($J$12&lt;&gt;"ABC",N2388="3"),"BAC",IF(N2388="3","ABC",IF($J$12&lt;&gt;"ABC",IF($J$10="Standard",VLOOKUP(K2388,Info!$BE$4:$BF$481,2,FALSE),VLOOKUP(K2388,Info!$BI$4:$BJ$482,2,FALSE)),IF($J$10="Standard",VLOOKUP(K2388,Info!$AG$4:$AH$2994,2,FALSE),VLOOKUP(K2388,Info!$AK$4:$AL$2997,2,FALSE))))))</f>
        <v/>
      </c>
      <c r="P2388" s="94" t="str">
        <f>IF($L2388="None","",IF(ISERROR(VLOOKUP($L2388,Info!$B$4:$B$266,1,FALSE)),"",VLOOKUP($L2388,Info!$B$4:$L$266,3,FALSE)))</f>
        <v/>
      </c>
      <c r="Q2388" s="96" t="str">
        <f>IF($L2388="None","",IF(ISERROR(VLOOKUP($L2388,Info!$B$4:$B$266,1,FALSE)),"",VLOOKUP($L2388,Info!$B$4:$L$266,4,FALSE)))</f>
        <v/>
      </c>
      <c r="R2388" s="1"/>
      <c r="S2388" s="6" t="str">
        <f t="shared" si="182"/>
        <v/>
      </c>
      <c r="T2388" s="6" t="str">
        <f>IF($L2388="None","",IF(ISERROR(VLOOKUP($L2388,Info!$B$4:$B$266,1,FALSE)),"",VLOOKUP($L2388,Info!$B$4:$L$266,11,FALSE)))</f>
        <v/>
      </c>
      <c r="U2388" s="1"/>
      <c r="V2388" s="1"/>
      <c r="W2388" s="1"/>
      <c r="X2388" s="1" t="str">
        <f>IF($L2388="None","",IF(ISERROR(VLOOKUP($L2388,Info!$B$4:$B$266,1,FALSE)),"",IF(OR(W2388="Metallic Liquid Tight",W2388="Non-Metallic Liquid Tight",W2388="LSZH",W2388="Greenfield"),VLOOKUP($L2388,Info!$B$4:$L$266,7,FALSE),"N/A")))</f>
        <v/>
      </c>
      <c r="Y2388" s="1"/>
      <c r="Z2388" s="96" t="str">
        <f>IF($L2388="None","",IF(ISERROR(VLOOKUP($L2388,Info!$B$4:$B$266,1,FALSE)),"",VLOOKUP($L2388,Info!$B$4:$L$266,9,FALSE)))</f>
        <v/>
      </c>
      <c r="AA2388" s="96" t="str">
        <f>IF($L2388="None","",IF(ISERROR(VLOOKUP($L2388,Info!$B$4:$B$266,1,FALSE)),"",VLOOKUP($L2388,Info!$B$4:$L$266,8,FALSE)))</f>
        <v/>
      </c>
      <c r="AB2388" s="96" t="str">
        <f>IF($L2388="None","",IF(ISERROR(VLOOKUP($L2388,Info!$B$4:$B$266,1,FALSE)),"",VLOOKUP($L2388,Info!$B$4:$L$266,10,FALSE)))</f>
        <v/>
      </c>
      <c r="AC2388" s="1" t="str">
        <f>IF(W2388="SO Cable","Black,White",IF(O2388="","",IF(P2388="","",IF($J$12&lt;&gt;"ABC",IF(P2388&lt;="250",VLOOKUP(O2388,Info!$AZ$4:$BB$22,3,FALSE),VLOOKUP(O2388,Info!$AZ$23:$BB$39,3,FALSE)),IF(P2388&lt;="250",VLOOKUP(O2388,Info!$AO$4:$AQ$22,3,FALSE),VLOOKUP(O2388,Info!$AO$23:$AP$39,3,FALSE))))))</f>
        <v/>
      </c>
      <c r="AD2388" s="1"/>
      <c r="AE2388" s="1" t="str">
        <f>IF($L2388="None","",IF(ISERROR(VLOOKUP($L2388,Info!$B$4:$B$266,1,FALSE)),"",VLOOKUP($L2388,Info!$B$4:$L$266,4,FALSE)))</f>
        <v/>
      </c>
      <c r="AF2388" s="1" t="str">
        <f>IF($L2388="None","",IF(ISERROR(VLOOKUP($L2388,Info!$B$4:$B$266,1,FALSE)),"",VLOOKUP($L2388,Info!$B$4:$L$266,6,FALSE)))</f>
        <v/>
      </c>
      <c r="AG2388" s="1"/>
      <c r="AH2388" s="33" t="str" cm="1">
        <f t="array" ref="AH2388">IF(AND(L2388&lt;&gt;"",O2388&lt;&gt;"",R2388:S2388&lt;&gt;"",W2388:X2388&lt;&gt;"",Z2388:AA2388&lt;&gt;"",AC2388&lt;&gt;""),"Good","Bad")</f>
        <v>Bad</v>
      </c>
      <c r="AL2388" t="str" cm="1">
        <f t="array" ref="AL2388">IF(R2388&gt;0,_xlfn.IFS(COUNTIF($L$20:L2388,"&lt;&gt;")&lt;101,1,COUNTIF($L$20:L2388,"&lt;&gt;")&lt;201,2,COUNTIF($L$20:L2388,"&lt;&gt;")&lt;301,3,COUNTIF($L$20:L2388,"&lt;&gt;")&lt;401,4,COUNTIF($L$20:L2388,"&lt;&gt;")&lt;501,5,COUNTIF($L$20:L2388,"&lt;&gt;")&lt;601,6,COUNTIF($L$20:L2388,"&lt;&gt;")&lt;701,7,COUNTIF($L$20:L2388,"&lt;&gt;")&lt;801,8,COUNTIF($L$20:L2388,"&lt;&gt;")&lt;901,9,COUNTIF($L$20:L2388,"&lt;&gt;")&lt;1001,10,COUNTIF($L$20:L2388,"&lt;&gt;")&lt;1101,11,COUNTIF($L$20:L2388,"&lt;&gt;")&lt;1201,12,COUNTIF($L$20:L2388,"&lt;&gt;")&lt;1301,13,COUNTIF($L$20:L2388,"&lt;&gt;")&lt;1401,14,COUNTIF($L$20:L2388,"&lt;&gt;")&lt;1501,15,COUNTIF($L$20:L2388,"&lt;&gt;")&lt;1601,16,COUNTIF($L$20:L2388,"&lt;&gt;")&lt;1701,17,COUNTIF($L$20:L2388,"&lt;&gt;")&lt;1801,18,COUNTIF($L$20:L2388,"&lt;&gt;")&lt;1901,19,COUNTIF($L$20:L2388,"&lt;&gt;")&lt;2001,20,COUNTIF($L$20:L2388,"&lt;&gt;")&lt;2101,21,COUNTIF($L$20:L2388,"&lt;&gt;")&lt;2201,22,COUNTIF($L$20:L2388,"&lt;&gt;")&lt;2301,23,COUNTIF($L$20:L2388,"&lt;&gt;")&lt;2401,24,COUNTIF($L$20:L2388,"&lt;&gt;")&lt;2501,25,COUNTIF($L$20:L2388,"&lt;&gt;")&lt;2601,26,COUNTIF($L$20:L2388,"&lt;&gt;")&lt;2701,27,COUNTIF($L$20:L2388,"&lt;&gt;")&lt;2801,28,COUNTIF($L$20:L2388,"&lt;&gt;")&lt;2901,29,COUNTIF($L$20:L2388,"&lt;&gt;")&lt;3001,30),"")</f>
        <v/>
      </c>
      <c r="AM2388" t="str">
        <f t="shared" ref="AM2388:AM2451" si="185">L2388&amp;Z2388&amp;AA2388&amp;W2388&amp;X2388&amp;Y2388&amp;AL2388</f>
        <v/>
      </c>
      <c r="AN2388" t="str">
        <f t="shared" si="184"/>
        <v/>
      </c>
      <c r="AP2388" t="str">
        <f t="shared" si="183"/>
        <v/>
      </c>
      <c r="AQ2388" t="str">
        <f>IF(AO2388="","",COUNTIFS(AM2388:$AM$3019,AO2388))</f>
        <v/>
      </c>
    </row>
    <row r="2389" spans="1:43" x14ac:dyDescent="0.25">
      <c r="A2389" s="6" t="str">
        <f>IF(COUNT($A$20:A2388)&lt;&gt;$B$4,IF(A2388="","",A2388+1),"")</f>
        <v/>
      </c>
      <c r="B2389" s="3"/>
      <c r="C2389" s="3"/>
      <c r="D2389" s="122"/>
      <c r="E2389" s="3"/>
      <c r="F2389" s="3"/>
      <c r="G2389" s="3"/>
      <c r="H2389" s="3"/>
      <c r="I2389" s="120"/>
      <c r="J2389" s="3"/>
      <c r="K2389" s="95" t="str" cm="1">
        <f t="array" ref="K2389">IF(OR($J$14 = "A",$J$14 = "B",$J$14 = "C"),IF(I2389="","",IF(LEN(I2389)&gt;2,_xlfn.IFS(ISNUMBER(SEARCH("_",I2389)),I2389,ISNUMBER(SEARCH(", ",I2389)),SUBSTITUTE(I2389,", ","_"),ISNUMBER(SEARCH("/ ",I2389)),SUBSTITUTE(I2389,"/ ","_"),ISNUMBER(SEARCH(",",I2389)),SUBSTITUTE(I2389,",","_"),ISNUMBER(SEARCH("/",I2389)),SUBSTITUTE(I2389,"/","_"),ISNUMBER(SEARCH("",I2389)),I2389),I2389)),IF(OR($J$14 = "J",$J$14 = "K"),"",IF(D2389="","",IF(LEN(D2389)&gt;2,_xlfn.IFS(ISNUMBER(SEARCH("_",D2389)),D2389,ISNUMBER(SEARCH(", ",D2389)),SUBSTITUTE(D2389,", ","_"),ISNUMBER(SEARCH("/ ",D2389)),SUBSTITUTE(D2389,"/ ","_"),ISNUMBER(SEARCH(",",D2389)),SUBSTITUTE(D2389,",","_"),ISNUMBER(SEARCH("/",D2389)),SUBSTITUTE(D2389,"/","_"),ISNUMBER(SEARCH("",D2389)),D2389),D2389))))</f>
        <v/>
      </c>
      <c r="L2389" s="1"/>
      <c r="M2389" s="1" t="str">
        <f t="shared" ref="M2389:M2452" si="186">IF(L2389="","","Pigtail")</f>
        <v/>
      </c>
      <c r="N2389" s="94" t="str">
        <f>IF($L2389="None","",IF(ISERROR(VLOOKUP($L2389,Info!$B$4:$B$266,1,FALSE)),"",VLOOKUP($L2389,Info!$B$4:$L$266,5,FALSE)))</f>
        <v/>
      </c>
      <c r="O2389" s="94" t="str">
        <f>IF(K2389="","",IF(AND($J$12&lt;&gt;"ABC",N2389="3"),"BAC",IF(N2389="3","ABC",IF($J$12&lt;&gt;"ABC",IF($J$10="Standard",VLOOKUP(K2389,Info!$BE$4:$BF$481,2,FALSE),VLOOKUP(K2389,Info!$BI$4:$BJ$482,2,FALSE)),IF($J$10="Standard",VLOOKUP(K2389,Info!$AG$4:$AH$2994,2,FALSE),VLOOKUP(K2389,Info!$AK$4:$AL$2997,2,FALSE))))))</f>
        <v/>
      </c>
      <c r="P2389" s="94" t="str">
        <f>IF($L2389="None","",IF(ISERROR(VLOOKUP($L2389,Info!$B$4:$B$266,1,FALSE)),"",VLOOKUP($L2389,Info!$B$4:$L$266,3,FALSE)))</f>
        <v/>
      </c>
      <c r="Q2389" s="96" t="str">
        <f>IF($L2389="None","",IF(ISERROR(VLOOKUP($L2389,Info!$B$4:$B$266,1,FALSE)),"",VLOOKUP($L2389,Info!$B$4:$L$266,4,FALSE)))</f>
        <v/>
      </c>
      <c r="R2389" s="1"/>
      <c r="S2389" s="6" t="str">
        <f t="shared" ref="S2389:S2452" si="187">IF(M2389 = "","",IF(M2389 &lt;&gt; "Pigtail","0",""))</f>
        <v/>
      </c>
      <c r="T2389" s="6" t="str">
        <f>IF($L2389="None","",IF(ISERROR(VLOOKUP($L2389,Info!$B$4:$B$266,1,FALSE)),"",VLOOKUP($L2389,Info!$B$4:$L$266,11,FALSE)))</f>
        <v/>
      </c>
      <c r="U2389" s="1"/>
      <c r="V2389" s="1"/>
      <c r="W2389" s="1"/>
      <c r="X2389" s="1" t="str">
        <f>IF($L2389="None","",IF(ISERROR(VLOOKUP($L2389,Info!$B$4:$B$266,1,FALSE)),"",IF(OR(W2389="Metallic Liquid Tight",W2389="Non-Metallic Liquid Tight",W2389="LSZH",W2389="Greenfield"),VLOOKUP($L2389,Info!$B$4:$L$266,7,FALSE),"N/A")))</f>
        <v/>
      </c>
      <c r="Y2389" s="1"/>
      <c r="Z2389" s="96" t="str">
        <f>IF($L2389="None","",IF(ISERROR(VLOOKUP($L2389,Info!$B$4:$B$266,1,FALSE)),"",VLOOKUP($L2389,Info!$B$4:$L$266,9,FALSE)))</f>
        <v/>
      </c>
      <c r="AA2389" s="96" t="str">
        <f>IF($L2389="None","",IF(ISERROR(VLOOKUP($L2389,Info!$B$4:$B$266,1,FALSE)),"",VLOOKUP($L2389,Info!$B$4:$L$266,8,FALSE)))</f>
        <v/>
      </c>
      <c r="AB2389" s="96" t="str">
        <f>IF($L2389="None","",IF(ISERROR(VLOOKUP($L2389,Info!$B$4:$B$266,1,FALSE)),"",VLOOKUP($L2389,Info!$B$4:$L$266,10,FALSE)))</f>
        <v/>
      </c>
      <c r="AC2389" s="1" t="str">
        <f>IF(W2389="SO Cable","Black,White",IF(O2389="","",IF(P2389="","",IF($J$12&lt;&gt;"ABC",IF(P2389&lt;="250",VLOOKUP(O2389,Info!$AZ$4:$BB$22,3,FALSE),VLOOKUP(O2389,Info!$AZ$23:$BB$39,3,FALSE)),IF(P2389&lt;="250",VLOOKUP(O2389,Info!$AO$4:$AQ$22,3,FALSE),VLOOKUP(O2389,Info!$AO$23:$AP$39,3,FALSE))))))</f>
        <v/>
      </c>
      <c r="AD2389" s="1"/>
      <c r="AE2389" s="1" t="str">
        <f>IF($L2389="None","",IF(ISERROR(VLOOKUP($L2389,Info!$B$4:$B$266,1,FALSE)),"",VLOOKUP($L2389,Info!$B$4:$L$266,4,FALSE)))</f>
        <v/>
      </c>
      <c r="AF2389" s="1" t="str">
        <f>IF($L2389="None","",IF(ISERROR(VLOOKUP($L2389,Info!$B$4:$B$266,1,FALSE)),"",VLOOKUP($L2389,Info!$B$4:$L$266,6,FALSE)))</f>
        <v/>
      </c>
      <c r="AG2389" s="1"/>
      <c r="AH2389" s="33" t="str" cm="1">
        <f t="array" ref="AH2389">IF(AND(L2389&lt;&gt;"",O2389&lt;&gt;"",R2389:S2389&lt;&gt;"",W2389:X2389&lt;&gt;"",Z2389:AA2389&lt;&gt;"",AC2389&lt;&gt;""),"Good","Bad")</f>
        <v>Bad</v>
      </c>
      <c r="AL2389" t="str" cm="1">
        <f t="array" ref="AL2389">IF(R2389&gt;0,_xlfn.IFS(COUNTIF($L$20:L2389,"&lt;&gt;")&lt;101,1,COUNTIF($L$20:L2389,"&lt;&gt;")&lt;201,2,COUNTIF($L$20:L2389,"&lt;&gt;")&lt;301,3,COUNTIF($L$20:L2389,"&lt;&gt;")&lt;401,4,COUNTIF($L$20:L2389,"&lt;&gt;")&lt;501,5,COUNTIF($L$20:L2389,"&lt;&gt;")&lt;601,6,COUNTIF($L$20:L2389,"&lt;&gt;")&lt;701,7,COUNTIF($L$20:L2389,"&lt;&gt;")&lt;801,8,COUNTIF($L$20:L2389,"&lt;&gt;")&lt;901,9,COUNTIF($L$20:L2389,"&lt;&gt;")&lt;1001,10,COUNTIF($L$20:L2389,"&lt;&gt;")&lt;1101,11,COUNTIF($L$20:L2389,"&lt;&gt;")&lt;1201,12,COUNTIF($L$20:L2389,"&lt;&gt;")&lt;1301,13,COUNTIF($L$20:L2389,"&lt;&gt;")&lt;1401,14,COUNTIF($L$20:L2389,"&lt;&gt;")&lt;1501,15,COUNTIF($L$20:L2389,"&lt;&gt;")&lt;1601,16,COUNTIF($L$20:L2389,"&lt;&gt;")&lt;1701,17,COUNTIF($L$20:L2389,"&lt;&gt;")&lt;1801,18,COUNTIF($L$20:L2389,"&lt;&gt;")&lt;1901,19,COUNTIF($L$20:L2389,"&lt;&gt;")&lt;2001,20,COUNTIF($L$20:L2389,"&lt;&gt;")&lt;2101,21,COUNTIF($L$20:L2389,"&lt;&gt;")&lt;2201,22,COUNTIF($L$20:L2389,"&lt;&gt;")&lt;2301,23,COUNTIF($L$20:L2389,"&lt;&gt;")&lt;2401,24,COUNTIF($L$20:L2389,"&lt;&gt;")&lt;2501,25,COUNTIF($L$20:L2389,"&lt;&gt;")&lt;2601,26,COUNTIF($L$20:L2389,"&lt;&gt;")&lt;2701,27,COUNTIF($L$20:L2389,"&lt;&gt;")&lt;2801,28,COUNTIF($L$20:L2389,"&lt;&gt;")&lt;2901,29,COUNTIF($L$20:L2389,"&lt;&gt;")&lt;3001,30),"")</f>
        <v/>
      </c>
      <c r="AM2389" t="str">
        <f t="shared" si="185"/>
        <v/>
      </c>
      <c r="AN2389" t="str">
        <f t="shared" si="184"/>
        <v/>
      </c>
      <c r="AP2389" t="str">
        <f t="shared" ref="AP2389:AP2452" si="188">IF(R2389&gt;0,AP2388+1,"")</f>
        <v/>
      </c>
      <c r="AQ2389" t="str">
        <f>IF(AO2389="","",COUNTIFS(AM2389:$AM$3019,AO2389))</f>
        <v/>
      </c>
    </row>
    <row r="2390" spans="1:43" x14ac:dyDescent="0.25">
      <c r="A2390" s="6" t="str">
        <f>IF(COUNT($A$20:A2389)&lt;&gt;$B$4,IF(A2389="","",A2389+1),"")</f>
        <v/>
      </c>
      <c r="B2390" s="3"/>
      <c r="C2390" s="3"/>
      <c r="D2390" s="122"/>
      <c r="E2390" s="3"/>
      <c r="F2390" s="3"/>
      <c r="G2390" s="3"/>
      <c r="H2390" s="3"/>
      <c r="I2390" s="120"/>
      <c r="J2390" s="3"/>
      <c r="K2390" s="95" t="str" cm="1">
        <f t="array" ref="K2390">IF(OR($J$14 = "A",$J$14 = "B",$J$14 = "C"),IF(I2390="","",IF(LEN(I2390)&gt;2,_xlfn.IFS(ISNUMBER(SEARCH("_",I2390)),I2390,ISNUMBER(SEARCH(", ",I2390)),SUBSTITUTE(I2390,", ","_"),ISNUMBER(SEARCH("/ ",I2390)),SUBSTITUTE(I2390,"/ ","_"),ISNUMBER(SEARCH(",",I2390)),SUBSTITUTE(I2390,",","_"),ISNUMBER(SEARCH("/",I2390)),SUBSTITUTE(I2390,"/","_"),ISNUMBER(SEARCH("",I2390)),I2390),I2390)),IF(OR($J$14 = "J",$J$14 = "K"),"",IF(D2390="","",IF(LEN(D2390)&gt;2,_xlfn.IFS(ISNUMBER(SEARCH("_",D2390)),D2390,ISNUMBER(SEARCH(", ",D2390)),SUBSTITUTE(D2390,", ","_"),ISNUMBER(SEARCH("/ ",D2390)),SUBSTITUTE(D2390,"/ ","_"),ISNUMBER(SEARCH(",",D2390)),SUBSTITUTE(D2390,",","_"),ISNUMBER(SEARCH("/",D2390)),SUBSTITUTE(D2390,"/","_"),ISNUMBER(SEARCH("",D2390)),D2390),D2390))))</f>
        <v/>
      </c>
      <c r="L2390" s="1"/>
      <c r="M2390" s="1" t="str">
        <f t="shared" si="186"/>
        <v/>
      </c>
      <c r="N2390" s="94" t="str">
        <f>IF($L2390="None","",IF(ISERROR(VLOOKUP($L2390,Info!$B$4:$B$266,1,FALSE)),"",VLOOKUP($L2390,Info!$B$4:$L$266,5,FALSE)))</f>
        <v/>
      </c>
      <c r="O2390" s="94" t="str">
        <f>IF(K2390="","",IF(AND($J$12&lt;&gt;"ABC",N2390="3"),"BAC",IF(N2390="3","ABC",IF($J$12&lt;&gt;"ABC",IF($J$10="Standard",VLOOKUP(K2390,Info!$BE$4:$BF$481,2,FALSE),VLOOKUP(K2390,Info!$BI$4:$BJ$482,2,FALSE)),IF($J$10="Standard",VLOOKUP(K2390,Info!$AG$4:$AH$2994,2,FALSE),VLOOKUP(K2390,Info!$AK$4:$AL$2997,2,FALSE))))))</f>
        <v/>
      </c>
      <c r="P2390" s="94" t="str">
        <f>IF($L2390="None","",IF(ISERROR(VLOOKUP($L2390,Info!$B$4:$B$266,1,FALSE)),"",VLOOKUP($L2390,Info!$B$4:$L$266,3,FALSE)))</f>
        <v/>
      </c>
      <c r="Q2390" s="96" t="str">
        <f>IF($L2390="None","",IF(ISERROR(VLOOKUP($L2390,Info!$B$4:$B$266,1,FALSE)),"",VLOOKUP($L2390,Info!$B$4:$L$266,4,FALSE)))</f>
        <v/>
      </c>
      <c r="R2390" s="1"/>
      <c r="S2390" s="6" t="str">
        <f t="shared" si="187"/>
        <v/>
      </c>
      <c r="T2390" s="6" t="str">
        <f>IF($L2390="None","",IF(ISERROR(VLOOKUP($L2390,Info!$B$4:$B$266,1,FALSE)),"",VLOOKUP($L2390,Info!$B$4:$L$266,11,FALSE)))</f>
        <v/>
      </c>
      <c r="U2390" s="1"/>
      <c r="V2390" s="1"/>
      <c r="W2390" s="1"/>
      <c r="X2390" s="1" t="str">
        <f>IF($L2390="None","",IF(ISERROR(VLOOKUP($L2390,Info!$B$4:$B$266,1,FALSE)),"",IF(OR(W2390="Metallic Liquid Tight",W2390="Non-Metallic Liquid Tight",W2390="LSZH",W2390="Greenfield"),VLOOKUP($L2390,Info!$B$4:$L$266,7,FALSE),"N/A")))</f>
        <v/>
      </c>
      <c r="Y2390" s="1"/>
      <c r="Z2390" s="96" t="str">
        <f>IF($L2390="None","",IF(ISERROR(VLOOKUP($L2390,Info!$B$4:$B$266,1,FALSE)),"",VLOOKUP($L2390,Info!$B$4:$L$266,9,FALSE)))</f>
        <v/>
      </c>
      <c r="AA2390" s="96" t="str">
        <f>IF($L2390="None","",IF(ISERROR(VLOOKUP($L2390,Info!$B$4:$B$266,1,FALSE)),"",VLOOKUP($L2390,Info!$B$4:$L$266,8,FALSE)))</f>
        <v/>
      </c>
      <c r="AB2390" s="96" t="str">
        <f>IF($L2390="None","",IF(ISERROR(VLOOKUP($L2390,Info!$B$4:$B$266,1,FALSE)),"",VLOOKUP($L2390,Info!$B$4:$L$266,10,FALSE)))</f>
        <v/>
      </c>
      <c r="AC2390" s="1" t="str">
        <f>IF(W2390="SO Cable","Black,White",IF(O2390="","",IF(P2390="","",IF($J$12&lt;&gt;"ABC",IF(P2390&lt;="250",VLOOKUP(O2390,Info!$AZ$4:$BB$22,3,FALSE),VLOOKUP(O2390,Info!$AZ$23:$BB$39,3,FALSE)),IF(P2390&lt;="250",VLOOKUP(O2390,Info!$AO$4:$AQ$22,3,FALSE),VLOOKUP(O2390,Info!$AO$23:$AP$39,3,FALSE))))))</f>
        <v/>
      </c>
      <c r="AD2390" s="1"/>
      <c r="AE2390" s="1" t="str">
        <f>IF($L2390="None","",IF(ISERROR(VLOOKUP($L2390,Info!$B$4:$B$266,1,FALSE)),"",VLOOKUP($L2390,Info!$B$4:$L$266,4,FALSE)))</f>
        <v/>
      </c>
      <c r="AF2390" s="1" t="str">
        <f>IF($L2390="None","",IF(ISERROR(VLOOKUP($L2390,Info!$B$4:$B$266,1,FALSE)),"",VLOOKUP($L2390,Info!$B$4:$L$266,6,FALSE)))</f>
        <v/>
      </c>
      <c r="AG2390" s="1"/>
      <c r="AH2390" s="33" t="str" cm="1">
        <f t="array" ref="AH2390">IF(AND(L2390&lt;&gt;"",O2390&lt;&gt;"",R2390:S2390&lt;&gt;"",W2390:X2390&lt;&gt;"",Z2390:AA2390&lt;&gt;"",AC2390&lt;&gt;""),"Good","Bad")</f>
        <v>Bad</v>
      </c>
      <c r="AL2390" t="str" cm="1">
        <f t="array" ref="AL2390">IF(R2390&gt;0,_xlfn.IFS(COUNTIF($L$20:L2390,"&lt;&gt;")&lt;101,1,COUNTIF($L$20:L2390,"&lt;&gt;")&lt;201,2,COUNTIF($L$20:L2390,"&lt;&gt;")&lt;301,3,COUNTIF($L$20:L2390,"&lt;&gt;")&lt;401,4,COUNTIF($L$20:L2390,"&lt;&gt;")&lt;501,5,COUNTIF($L$20:L2390,"&lt;&gt;")&lt;601,6,COUNTIF($L$20:L2390,"&lt;&gt;")&lt;701,7,COUNTIF($L$20:L2390,"&lt;&gt;")&lt;801,8,COUNTIF($L$20:L2390,"&lt;&gt;")&lt;901,9,COUNTIF($L$20:L2390,"&lt;&gt;")&lt;1001,10,COUNTIF($L$20:L2390,"&lt;&gt;")&lt;1101,11,COUNTIF($L$20:L2390,"&lt;&gt;")&lt;1201,12,COUNTIF($L$20:L2390,"&lt;&gt;")&lt;1301,13,COUNTIF($L$20:L2390,"&lt;&gt;")&lt;1401,14,COUNTIF($L$20:L2390,"&lt;&gt;")&lt;1501,15,COUNTIF($L$20:L2390,"&lt;&gt;")&lt;1601,16,COUNTIF($L$20:L2390,"&lt;&gt;")&lt;1701,17,COUNTIF($L$20:L2390,"&lt;&gt;")&lt;1801,18,COUNTIF($L$20:L2390,"&lt;&gt;")&lt;1901,19,COUNTIF($L$20:L2390,"&lt;&gt;")&lt;2001,20,COUNTIF($L$20:L2390,"&lt;&gt;")&lt;2101,21,COUNTIF($L$20:L2390,"&lt;&gt;")&lt;2201,22,COUNTIF($L$20:L2390,"&lt;&gt;")&lt;2301,23,COUNTIF($L$20:L2390,"&lt;&gt;")&lt;2401,24,COUNTIF($L$20:L2390,"&lt;&gt;")&lt;2501,25,COUNTIF($L$20:L2390,"&lt;&gt;")&lt;2601,26,COUNTIF($L$20:L2390,"&lt;&gt;")&lt;2701,27,COUNTIF($L$20:L2390,"&lt;&gt;")&lt;2801,28,COUNTIF($L$20:L2390,"&lt;&gt;")&lt;2901,29,COUNTIF($L$20:L2390,"&lt;&gt;")&lt;3001,30),"")</f>
        <v/>
      </c>
      <c r="AM2390" t="str">
        <f t="shared" si="185"/>
        <v/>
      </c>
      <c r="AN2390" t="str">
        <f t="shared" ref="AN2390:AN2453" si="189">IF(R2390&gt;0,_xlfn.XLOOKUP(AM2390,$AO$20:$AO$3019,$AP$20:$AP$3019,0,0,1),"")</f>
        <v/>
      </c>
      <c r="AP2390" t="str">
        <f t="shared" si="188"/>
        <v/>
      </c>
      <c r="AQ2390" t="str">
        <f>IF(AO2390="","",COUNTIFS(AM2390:$AM$3019,AO2390))</f>
        <v/>
      </c>
    </row>
    <row r="2391" spans="1:43" x14ac:dyDescent="0.25">
      <c r="A2391" s="6" t="str">
        <f>IF(COUNT($A$20:A2390)&lt;&gt;$B$4,IF(A2390="","",A2390+1),"")</f>
        <v/>
      </c>
      <c r="B2391" s="3"/>
      <c r="C2391" s="3"/>
      <c r="D2391" s="122"/>
      <c r="E2391" s="3"/>
      <c r="F2391" s="3"/>
      <c r="G2391" s="3"/>
      <c r="H2391" s="3"/>
      <c r="I2391" s="120"/>
      <c r="J2391" s="3"/>
      <c r="K2391" s="95" t="str" cm="1">
        <f t="array" ref="K2391">IF(OR($J$14 = "A",$J$14 = "B",$J$14 = "C"),IF(I2391="","",IF(LEN(I2391)&gt;2,_xlfn.IFS(ISNUMBER(SEARCH("_",I2391)),I2391,ISNUMBER(SEARCH(", ",I2391)),SUBSTITUTE(I2391,", ","_"),ISNUMBER(SEARCH("/ ",I2391)),SUBSTITUTE(I2391,"/ ","_"),ISNUMBER(SEARCH(",",I2391)),SUBSTITUTE(I2391,",","_"),ISNUMBER(SEARCH("/",I2391)),SUBSTITUTE(I2391,"/","_"),ISNUMBER(SEARCH("",I2391)),I2391),I2391)),IF(OR($J$14 = "J",$J$14 = "K"),"",IF(D2391="","",IF(LEN(D2391)&gt;2,_xlfn.IFS(ISNUMBER(SEARCH("_",D2391)),D2391,ISNUMBER(SEARCH(", ",D2391)),SUBSTITUTE(D2391,", ","_"),ISNUMBER(SEARCH("/ ",D2391)),SUBSTITUTE(D2391,"/ ","_"),ISNUMBER(SEARCH(",",D2391)),SUBSTITUTE(D2391,",","_"),ISNUMBER(SEARCH("/",D2391)),SUBSTITUTE(D2391,"/","_"),ISNUMBER(SEARCH("",D2391)),D2391),D2391))))</f>
        <v/>
      </c>
      <c r="L2391" s="1"/>
      <c r="M2391" s="1" t="str">
        <f t="shared" si="186"/>
        <v/>
      </c>
      <c r="N2391" s="94" t="str">
        <f>IF($L2391="None","",IF(ISERROR(VLOOKUP($L2391,Info!$B$4:$B$266,1,FALSE)),"",VLOOKUP($L2391,Info!$B$4:$L$266,5,FALSE)))</f>
        <v/>
      </c>
      <c r="O2391" s="94" t="str">
        <f>IF(K2391="","",IF(AND($J$12&lt;&gt;"ABC",N2391="3"),"BAC",IF(N2391="3","ABC",IF($J$12&lt;&gt;"ABC",IF($J$10="Standard",VLOOKUP(K2391,Info!$BE$4:$BF$481,2,FALSE),VLOOKUP(K2391,Info!$BI$4:$BJ$482,2,FALSE)),IF($J$10="Standard",VLOOKUP(K2391,Info!$AG$4:$AH$2994,2,FALSE),VLOOKUP(K2391,Info!$AK$4:$AL$2997,2,FALSE))))))</f>
        <v/>
      </c>
      <c r="P2391" s="94" t="str">
        <f>IF($L2391="None","",IF(ISERROR(VLOOKUP($L2391,Info!$B$4:$B$266,1,FALSE)),"",VLOOKUP($L2391,Info!$B$4:$L$266,3,FALSE)))</f>
        <v/>
      </c>
      <c r="Q2391" s="96" t="str">
        <f>IF($L2391="None","",IF(ISERROR(VLOOKUP($L2391,Info!$B$4:$B$266,1,FALSE)),"",VLOOKUP($L2391,Info!$B$4:$L$266,4,FALSE)))</f>
        <v/>
      </c>
      <c r="R2391" s="1"/>
      <c r="S2391" s="6" t="str">
        <f t="shared" si="187"/>
        <v/>
      </c>
      <c r="T2391" s="6" t="str">
        <f>IF($L2391="None","",IF(ISERROR(VLOOKUP($L2391,Info!$B$4:$B$266,1,FALSE)),"",VLOOKUP($L2391,Info!$B$4:$L$266,11,FALSE)))</f>
        <v/>
      </c>
      <c r="U2391" s="1"/>
      <c r="V2391" s="1"/>
      <c r="W2391" s="1"/>
      <c r="X2391" s="1" t="str">
        <f>IF($L2391="None","",IF(ISERROR(VLOOKUP($L2391,Info!$B$4:$B$266,1,FALSE)),"",IF(OR(W2391="Metallic Liquid Tight",W2391="Non-Metallic Liquid Tight",W2391="LSZH",W2391="Greenfield"),VLOOKUP($L2391,Info!$B$4:$L$266,7,FALSE),"N/A")))</f>
        <v/>
      </c>
      <c r="Y2391" s="1"/>
      <c r="Z2391" s="96" t="str">
        <f>IF($L2391="None","",IF(ISERROR(VLOOKUP($L2391,Info!$B$4:$B$266,1,FALSE)),"",VLOOKUP($L2391,Info!$B$4:$L$266,9,FALSE)))</f>
        <v/>
      </c>
      <c r="AA2391" s="96" t="str">
        <f>IF($L2391="None","",IF(ISERROR(VLOOKUP($L2391,Info!$B$4:$B$266,1,FALSE)),"",VLOOKUP($L2391,Info!$B$4:$L$266,8,FALSE)))</f>
        <v/>
      </c>
      <c r="AB2391" s="96" t="str">
        <f>IF($L2391="None","",IF(ISERROR(VLOOKUP($L2391,Info!$B$4:$B$266,1,FALSE)),"",VLOOKUP($L2391,Info!$B$4:$L$266,10,FALSE)))</f>
        <v/>
      </c>
      <c r="AC2391" s="1" t="str">
        <f>IF(W2391="SO Cable","Black,White",IF(O2391="","",IF(P2391="","",IF($J$12&lt;&gt;"ABC",IF(P2391&lt;="250",VLOOKUP(O2391,Info!$AZ$4:$BB$22,3,FALSE),VLOOKUP(O2391,Info!$AZ$23:$BB$39,3,FALSE)),IF(P2391&lt;="250",VLOOKUP(O2391,Info!$AO$4:$AQ$22,3,FALSE),VLOOKUP(O2391,Info!$AO$23:$AP$39,3,FALSE))))))</f>
        <v/>
      </c>
      <c r="AD2391" s="1"/>
      <c r="AE2391" s="1" t="str">
        <f>IF($L2391="None","",IF(ISERROR(VLOOKUP($L2391,Info!$B$4:$B$266,1,FALSE)),"",VLOOKUP($L2391,Info!$B$4:$L$266,4,FALSE)))</f>
        <v/>
      </c>
      <c r="AF2391" s="1" t="str">
        <f>IF($L2391="None","",IF(ISERROR(VLOOKUP($L2391,Info!$B$4:$B$266,1,FALSE)),"",VLOOKUP($L2391,Info!$B$4:$L$266,6,FALSE)))</f>
        <v/>
      </c>
      <c r="AG2391" s="1"/>
      <c r="AH2391" s="33" t="str" cm="1">
        <f t="array" ref="AH2391">IF(AND(L2391&lt;&gt;"",O2391&lt;&gt;"",R2391:S2391&lt;&gt;"",W2391:X2391&lt;&gt;"",Z2391:AA2391&lt;&gt;"",AC2391&lt;&gt;""),"Good","Bad")</f>
        <v>Bad</v>
      </c>
      <c r="AL2391" t="str" cm="1">
        <f t="array" ref="AL2391">IF(R2391&gt;0,_xlfn.IFS(COUNTIF($L$20:L2391,"&lt;&gt;")&lt;101,1,COUNTIF($L$20:L2391,"&lt;&gt;")&lt;201,2,COUNTIF($L$20:L2391,"&lt;&gt;")&lt;301,3,COUNTIF($L$20:L2391,"&lt;&gt;")&lt;401,4,COUNTIF($L$20:L2391,"&lt;&gt;")&lt;501,5,COUNTIF($L$20:L2391,"&lt;&gt;")&lt;601,6,COUNTIF($L$20:L2391,"&lt;&gt;")&lt;701,7,COUNTIF($L$20:L2391,"&lt;&gt;")&lt;801,8,COUNTIF($L$20:L2391,"&lt;&gt;")&lt;901,9,COUNTIF($L$20:L2391,"&lt;&gt;")&lt;1001,10,COUNTIF($L$20:L2391,"&lt;&gt;")&lt;1101,11,COUNTIF($L$20:L2391,"&lt;&gt;")&lt;1201,12,COUNTIF($L$20:L2391,"&lt;&gt;")&lt;1301,13,COUNTIF($L$20:L2391,"&lt;&gt;")&lt;1401,14,COUNTIF($L$20:L2391,"&lt;&gt;")&lt;1501,15,COUNTIF($L$20:L2391,"&lt;&gt;")&lt;1601,16,COUNTIF($L$20:L2391,"&lt;&gt;")&lt;1701,17,COUNTIF($L$20:L2391,"&lt;&gt;")&lt;1801,18,COUNTIF($L$20:L2391,"&lt;&gt;")&lt;1901,19,COUNTIF($L$20:L2391,"&lt;&gt;")&lt;2001,20,COUNTIF($L$20:L2391,"&lt;&gt;")&lt;2101,21,COUNTIF($L$20:L2391,"&lt;&gt;")&lt;2201,22,COUNTIF($L$20:L2391,"&lt;&gt;")&lt;2301,23,COUNTIF($L$20:L2391,"&lt;&gt;")&lt;2401,24,COUNTIF($L$20:L2391,"&lt;&gt;")&lt;2501,25,COUNTIF($L$20:L2391,"&lt;&gt;")&lt;2601,26,COUNTIF($L$20:L2391,"&lt;&gt;")&lt;2701,27,COUNTIF($L$20:L2391,"&lt;&gt;")&lt;2801,28,COUNTIF($L$20:L2391,"&lt;&gt;")&lt;2901,29,COUNTIF($L$20:L2391,"&lt;&gt;")&lt;3001,30),"")</f>
        <v/>
      </c>
      <c r="AM2391" t="str">
        <f t="shared" si="185"/>
        <v/>
      </c>
      <c r="AN2391" t="str">
        <f t="shared" si="189"/>
        <v/>
      </c>
      <c r="AP2391" t="str">
        <f t="shared" si="188"/>
        <v/>
      </c>
      <c r="AQ2391" t="str">
        <f>IF(AO2391="","",COUNTIFS(AM2391:$AM$3019,AO2391))</f>
        <v/>
      </c>
    </row>
    <row r="2392" spans="1:43" x14ac:dyDescent="0.25">
      <c r="A2392" s="6" t="str">
        <f>IF(COUNT($A$20:A2391)&lt;&gt;$B$4,IF(A2391="","",A2391+1),"")</f>
        <v/>
      </c>
      <c r="B2392" s="3"/>
      <c r="C2392" s="3"/>
      <c r="D2392" s="122"/>
      <c r="E2392" s="3"/>
      <c r="F2392" s="3"/>
      <c r="G2392" s="3"/>
      <c r="H2392" s="3"/>
      <c r="I2392" s="120"/>
      <c r="J2392" s="3"/>
      <c r="K2392" s="95" t="str" cm="1">
        <f t="array" ref="K2392">IF(OR($J$14 = "A",$J$14 = "B",$J$14 = "C"),IF(I2392="","",IF(LEN(I2392)&gt;2,_xlfn.IFS(ISNUMBER(SEARCH("_",I2392)),I2392,ISNUMBER(SEARCH(", ",I2392)),SUBSTITUTE(I2392,", ","_"),ISNUMBER(SEARCH("/ ",I2392)),SUBSTITUTE(I2392,"/ ","_"),ISNUMBER(SEARCH(",",I2392)),SUBSTITUTE(I2392,",","_"),ISNUMBER(SEARCH("/",I2392)),SUBSTITUTE(I2392,"/","_"),ISNUMBER(SEARCH("",I2392)),I2392),I2392)),IF(OR($J$14 = "J",$J$14 = "K"),"",IF(D2392="","",IF(LEN(D2392)&gt;2,_xlfn.IFS(ISNUMBER(SEARCH("_",D2392)),D2392,ISNUMBER(SEARCH(", ",D2392)),SUBSTITUTE(D2392,", ","_"),ISNUMBER(SEARCH("/ ",D2392)),SUBSTITUTE(D2392,"/ ","_"),ISNUMBER(SEARCH(",",D2392)),SUBSTITUTE(D2392,",","_"),ISNUMBER(SEARCH("/",D2392)),SUBSTITUTE(D2392,"/","_"),ISNUMBER(SEARCH("",D2392)),D2392),D2392))))</f>
        <v/>
      </c>
      <c r="L2392" s="1"/>
      <c r="M2392" s="1" t="str">
        <f t="shared" si="186"/>
        <v/>
      </c>
      <c r="N2392" s="94" t="str">
        <f>IF($L2392="None","",IF(ISERROR(VLOOKUP($L2392,Info!$B$4:$B$266,1,FALSE)),"",VLOOKUP($L2392,Info!$B$4:$L$266,5,FALSE)))</f>
        <v/>
      </c>
      <c r="O2392" s="94" t="str">
        <f>IF(K2392="","",IF(AND($J$12&lt;&gt;"ABC",N2392="3"),"BAC",IF(N2392="3","ABC",IF($J$12&lt;&gt;"ABC",IF($J$10="Standard",VLOOKUP(K2392,Info!$BE$4:$BF$481,2,FALSE),VLOOKUP(K2392,Info!$BI$4:$BJ$482,2,FALSE)),IF($J$10="Standard",VLOOKUP(K2392,Info!$AG$4:$AH$2994,2,FALSE),VLOOKUP(K2392,Info!$AK$4:$AL$2997,2,FALSE))))))</f>
        <v/>
      </c>
      <c r="P2392" s="94" t="str">
        <f>IF($L2392="None","",IF(ISERROR(VLOOKUP($L2392,Info!$B$4:$B$266,1,FALSE)),"",VLOOKUP($L2392,Info!$B$4:$L$266,3,FALSE)))</f>
        <v/>
      </c>
      <c r="Q2392" s="96" t="str">
        <f>IF($L2392="None","",IF(ISERROR(VLOOKUP($L2392,Info!$B$4:$B$266,1,FALSE)),"",VLOOKUP($L2392,Info!$B$4:$L$266,4,FALSE)))</f>
        <v/>
      </c>
      <c r="R2392" s="1"/>
      <c r="S2392" s="6" t="str">
        <f t="shared" si="187"/>
        <v/>
      </c>
      <c r="T2392" s="6" t="str">
        <f>IF($L2392="None","",IF(ISERROR(VLOOKUP($L2392,Info!$B$4:$B$266,1,FALSE)),"",VLOOKUP($L2392,Info!$B$4:$L$266,11,FALSE)))</f>
        <v/>
      </c>
      <c r="U2392" s="1"/>
      <c r="V2392" s="1"/>
      <c r="W2392" s="1"/>
      <c r="X2392" s="1" t="str">
        <f>IF($L2392="None","",IF(ISERROR(VLOOKUP($L2392,Info!$B$4:$B$266,1,FALSE)),"",IF(OR(W2392="Metallic Liquid Tight",W2392="Non-Metallic Liquid Tight",W2392="LSZH",W2392="Greenfield"),VLOOKUP($L2392,Info!$B$4:$L$266,7,FALSE),"N/A")))</f>
        <v/>
      </c>
      <c r="Y2392" s="1"/>
      <c r="Z2392" s="96" t="str">
        <f>IF($L2392="None","",IF(ISERROR(VLOOKUP($L2392,Info!$B$4:$B$266,1,FALSE)),"",VLOOKUP($L2392,Info!$B$4:$L$266,9,FALSE)))</f>
        <v/>
      </c>
      <c r="AA2392" s="96" t="str">
        <f>IF($L2392="None","",IF(ISERROR(VLOOKUP($L2392,Info!$B$4:$B$266,1,FALSE)),"",VLOOKUP($L2392,Info!$B$4:$L$266,8,FALSE)))</f>
        <v/>
      </c>
      <c r="AB2392" s="96" t="str">
        <f>IF($L2392="None","",IF(ISERROR(VLOOKUP($L2392,Info!$B$4:$B$266,1,FALSE)),"",VLOOKUP($L2392,Info!$B$4:$L$266,10,FALSE)))</f>
        <v/>
      </c>
      <c r="AC2392" s="1" t="str">
        <f>IF(W2392="SO Cable","Black,White",IF(O2392="","",IF(P2392="","",IF($J$12&lt;&gt;"ABC",IF(P2392&lt;="250",VLOOKUP(O2392,Info!$AZ$4:$BB$22,3,FALSE),VLOOKUP(O2392,Info!$AZ$23:$BB$39,3,FALSE)),IF(P2392&lt;="250",VLOOKUP(O2392,Info!$AO$4:$AQ$22,3,FALSE),VLOOKUP(O2392,Info!$AO$23:$AP$39,3,FALSE))))))</f>
        <v/>
      </c>
      <c r="AD2392" s="1"/>
      <c r="AE2392" s="1" t="str">
        <f>IF($L2392="None","",IF(ISERROR(VLOOKUP($L2392,Info!$B$4:$B$266,1,FALSE)),"",VLOOKUP($L2392,Info!$B$4:$L$266,4,FALSE)))</f>
        <v/>
      </c>
      <c r="AF2392" s="1" t="str">
        <f>IF($L2392="None","",IF(ISERROR(VLOOKUP($L2392,Info!$B$4:$B$266,1,FALSE)),"",VLOOKUP($L2392,Info!$B$4:$L$266,6,FALSE)))</f>
        <v/>
      </c>
      <c r="AG2392" s="1"/>
      <c r="AH2392" s="33" t="str" cm="1">
        <f t="array" ref="AH2392">IF(AND(L2392&lt;&gt;"",O2392&lt;&gt;"",R2392:S2392&lt;&gt;"",W2392:X2392&lt;&gt;"",Z2392:AA2392&lt;&gt;"",AC2392&lt;&gt;""),"Good","Bad")</f>
        <v>Bad</v>
      </c>
      <c r="AL2392" t="str" cm="1">
        <f t="array" ref="AL2392">IF(R2392&gt;0,_xlfn.IFS(COUNTIF($L$20:L2392,"&lt;&gt;")&lt;101,1,COUNTIF($L$20:L2392,"&lt;&gt;")&lt;201,2,COUNTIF($L$20:L2392,"&lt;&gt;")&lt;301,3,COUNTIF($L$20:L2392,"&lt;&gt;")&lt;401,4,COUNTIF($L$20:L2392,"&lt;&gt;")&lt;501,5,COUNTIF($L$20:L2392,"&lt;&gt;")&lt;601,6,COUNTIF($L$20:L2392,"&lt;&gt;")&lt;701,7,COUNTIF($L$20:L2392,"&lt;&gt;")&lt;801,8,COUNTIF($L$20:L2392,"&lt;&gt;")&lt;901,9,COUNTIF($L$20:L2392,"&lt;&gt;")&lt;1001,10,COUNTIF($L$20:L2392,"&lt;&gt;")&lt;1101,11,COUNTIF($L$20:L2392,"&lt;&gt;")&lt;1201,12,COUNTIF($L$20:L2392,"&lt;&gt;")&lt;1301,13,COUNTIF($L$20:L2392,"&lt;&gt;")&lt;1401,14,COUNTIF($L$20:L2392,"&lt;&gt;")&lt;1501,15,COUNTIF($L$20:L2392,"&lt;&gt;")&lt;1601,16,COUNTIF($L$20:L2392,"&lt;&gt;")&lt;1701,17,COUNTIF($L$20:L2392,"&lt;&gt;")&lt;1801,18,COUNTIF($L$20:L2392,"&lt;&gt;")&lt;1901,19,COUNTIF($L$20:L2392,"&lt;&gt;")&lt;2001,20,COUNTIF($L$20:L2392,"&lt;&gt;")&lt;2101,21,COUNTIF($L$20:L2392,"&lt;&gt;")&lt;2201,22,COUNTIF($L$20:L2392,"&lt;&gt;")&lt;2301,23,COUNTIF($L$20:L2392,"&lt;&gt;")&lt;2401,24,COUNTIF($L$20:L2392,"&lt;&gt;")&lt;2501,25,COUNTIF($L$20:L2392,"&lt;&gt;")&lt;2601,26,COUNTIF($L$20:L2392,"&lt;&gt;")&lt;2701,27,COUNTIF($L$20:L2392,"&lt;&gt;")&lt;2801,28,COUNTIF($L$20:L2392,"&lt;&gt;")&lt;2901,29,COUNTIF($L$20:L2392,"&lt;&gt;")&lt;3001,30),"")</f>
        <v/>
      </c>
      <c r="AM2392" t="str">
        <f t="shared" si="185"/>
        <v/>
      </c>
      <c r="AN2392" t="str">
        <f t="shared" si="189"/>
        <v/>
      </c>
      <c r="AP2392" t="str">
        <f t="shared" si="188"/>
        <v/>
      </c>
      <c r="AQ2392" t="str">
        <f>IF(AO2392="","",COUNTIFS(AM2392:$AM$3019,AO2392))</f>
        <v/>
      </c>
    </row>
    <row r="2393" spans="1:43" x14ac:dyDescent="0.25">
      <c r="A2393" s="6" t="str">
        <f>IF(COUNT($A$20:A2392)&lt;&gt;$B$4,IF(A2392="","",A2392+1),"")</f>
        <v/>
      </c>
      <c r="B2393" s="3"/>
      <c r="C2393" s="3"/>
      <c r="D2393" s="122"/>
      <c r="E2393" s="3"/>
      <c r="F2393" s="3"/>
      <c r="G2393" s="3"/>
      <c r="H2393" s="3"/>
      <c r="I2393" s="120"/>
      <c r="J2393" s="3"/>
      <c r="K2393" s="95" t="str" cm="1">
        <f t="array" ref="K2393">IF(OR($J$14 = "A",$J$14 = "B",$J$14 = "C"),IF(I2393="","",IF(LEN(I2393)&gt;2,_xlfn.IFS(ISNUMBER(SEARCH("_",I2393)),I2393,ISNUMBER(SEARCH(", ",I2393)),SUBSTITUTE(I2393,", ","_"),ISNUMBER(SEARCH("/ ",I2393)),SUBSTITUTE(I2393,"/ ","_"),ISNUMBER(SEARCH(",",I2393)),SUBSTITUTE(I2393,",","_"),ISNUMBER(SEARCH("/",I2393)),SUBSTITUTE(I2393,"/","_"),ISNUMBER(SEARCH("",I2393)),I2393),I2393)),IF(OR($J$14 = "J",$J$14 = "K"),"",IF(D2393="","",IF(LEN(D2393)&gt;2,_xlfn.IFS(ISNUMBER(SEARCH("_",D2393)),D2393,ISNUMBER(SEARCH(", ",D2393)),SUBSTITUTE(D2393,", ","_"),ISNUMBER(SEARCH("/ ",D2393)),SUBSTITUTE(D2393,"/ ","_"),ISNUMBER(SEARCH(",",D2393)),SUBSTITUTE(D2393,",","_"),ISNUMBER(SEARCH("/",D2393)),SUBSTITUTE(D2393,"/","_"),ISNUMBER(SEARCH("",D2393)),D2393),D2393))))</f>
        <v/>
      </c>
      <c r="L2393" s="1"/>
      <c r="M2393" s="1" t="str">
        <f t="shared" si="186"/>
        <v/>
      </c>
      <c r="N2393" s="94" t="str">
        <f>IF($L2393="None","",IF(ISERROR(VLOOKUP($L2393,Info!$B$4:$B$266,1,FALSE)),"",VLOOKUP($L2393,Info!$B$4:$L$266,5,FALSE)))</f>
        <v/>
      </c>
      <c r="O2393" s="94" t="str">
        <f>IF(K2393="","",IF(AND($J$12&lt;&gt;"ABC",N2393="3"),"BAC",IF(N2393="3","ABC",IF($J$12&lt;&gt;"ABC",IF($J$10="Standard",VLOOKUP(K2393,Info!$BE$4:$BF$481,2,FALSE),VLOOKUP(K2393,Info!$BI$4:$BJ$482,2,FALSE)),IF($J$10="Standard",VLOOKUP(K2393,Info!$AG$4:$AH$2994,2,FALSE),VLOOKUP(K2393,Info!$AK$4:$AL$2997,2,FALSE))))))</f>
        <v/>
      </c>
      <c r="P2393" s="94" t="str">
        <f>IF($L2393="None","",IF(ISERROR(VLOOKUP($L2393,Info!$B$4:$B$266,1,FALSE)),"",VLOOKUP($L2393,Info!$B$4:$L$266,3,FALSE)))</f>
        <v/>
      </c>
      <c r="Q2393" s="96" t="str">
        <f>IF($L2393="None","",IF(ISERROR(VLOOKUP($L2393,Info!$B$4:$B$266,1,FALSE)),"",VLOOKUP($L2393,Info!$B$4:$L$266,4,FALSE)))</f>
        <v/>
      </c>
      <c r="R2393" s="1"/>
      <c r="S2393" s="6" t="str">
        <f t="shared" si="187"/>
        <v/>
      </c>
      <c r="T2393" s="6" t="str">
        <f>IF($L2393="None","",IF(ISERROR(VLOOKUP($L2393,Info!$B$4:$B$266,1,FALSE)),"",VLOOKUP($L2393,Info!$B$4:$L$266,11,FALSE)))</f>
        <v/>
      </c>
      <c r="U2393" s="1"/>
      <c r="V2393" s="1"/>
      <c r="W2393" s="1"/>
      <c r="X2393" s="1" t="str">
        <f>IF($L2393="None","",IF(ISERROR(VLOOKUP($L2393,Info!$B$4:$B$266,1,FALSE)),"",IF(OR(W2393="Metallic Liquid Tight",W2393="Non-Metallic Liquid Tight",W2393="LSZH",W2393="Greenfield"),VLOOKUP($L2393,Info!$B$4:$L$266,7,FALSE),"N/A")))</f>
        <v/>
      </c>
      <c r="Y2393" s="1"/>
      <c r="Z2393" s="96" t="str">
        <f>IF($L2393="None","",IF(ISERROR(VLOOKUP($L2393,Info!$B$4:$B$266,1,FALSE)),"",VLOOKUP($L2393,Info!$B$4:$L$266,9,FALSE)))</f>
        <v/>
      </c>
      <c r="AA2393" s="96" t="str">
        <f>IF($L2393="None","",IF(ISERROR(VLOOKUP($L2393,Info!$B$4:$B$266,1,FALSE)),"",VLOOKUP($L2393,Info!$B$4:$L$266,8,FALSE)))</f>
        <v/>
      </c>
      <c r="AB2393" s="96" t="str">
        <f>IF($L2393="None","",IF(ISERROR(VLOOKUP($L2393,Info!$B$4:$B$266,1,FALSE)),"",VLOOKUP($L2393,Info!$B$4:$L$266,10,FALSE)))</f>
        <v/>
      </c>
      <c r="AC2393" s="1" t="str">
        <f>IF(W2393="SO Cable","Black,White",IF(O2393="","",IF(P2393="","",IF($J$12&lt;&gt;"ABC",IF(P2393&lt;="250",VLOOKUP(O2393,Info!$AZ$4:$BB$22,3,FALSE),VLOOKUP(O2393,Info!$AZ$23:$BB$39,3,FALSE)),IF(P2393&lt;="250",VLOOKUP(O2393,Info!$AO$4:$AQ$22,3,FALSE),VLOOKUP(O2393,Info!$AO$23:$AP$39,3,FALSE))))))</f>
        <v/>
      </c>
      <c r="AD2393" s="1"/>
      <c r="AE2393" s="1" t="str">
        <f>IF($L2393="None","",IF(ISERROR(VLOOKUP($L2393,Info!$B$4:$B$266,1,FALSE)),"",VLOOKUP($L2393,Info!$B$4:$L$266,4,FALSE)))</f>
        <v/>
      </c>
      <c r="AF2393" s="1" t="str">
        <f>IF($L2393="None","",IF(ISERROR(VLOOKUP($L2393,Info!$B$4:$B$266,1,FALSE)),"",VLOOKUP($L2393,Info!$B$4:$L$266,6,FALSE)))</f>
        <v/>
      </c>
      <c r="AG2393" s="1"/>
      <c r="AH2393" s="33" t="str" cm="1">
        <f t="array" ref="AH2393">IF(AND(L2393&lt;&gt;"",O2393&lt;&gt;"",R2393:S2393&lt;&gt;"",W2393:X2393&lt;&gt;"",Z2393:AA2393&lt;&gt;"",AC2393&lt;&gt;""),"Good","Bad")</f>
        <v>Bad</v>
      </c>
      <c r="AL2393" t="str" cm="1">
        <f t="array" ref="AL2393">IF(R2393&gt;0,_xlfn.IFS(COUNTIF($L$20:L2393,"&lt;&gt;")&lt;101,1,COUNTIF($L$20:L2393,"&lt;&gt;")&lt;201,2,COUNTIF($L$20:L2393,"&lt;&gt;")&lt;301,3,COUNTIF($L$20:L2393,"&lt;&gt;")&lt;401,4,COUNTIF($L$20:L2393,"&lt;&gt;")&lt;501,5,COUNTIF($L$20:L2393,"&lt;&gt;")&lt;601,6,COUNTIF($L$20:L2393,"&lt;&gt;")&lt;701,7,COUNTIF($L$20:L2393,"&lt;&gt;")&lt;801,8,COUNTIF($L$20:L2393,"&lt;&gt;")&lt;901,9,COUNTIF($L$20:L2393,"&lt;&gt;")&lt;1001,10,COUNTIF($L$20:L2393,"&lt;&gt;")&lt;1101,11,COUNTIF($L$20:L2393,"&lt;&gt;")&lt;1201,12,COUNTIF($L$20:L2393,"&lt;&gt;")&lt;1301,13,COUNTIF($L$20:L2393,"&lt;&gt;")&lt;1401,14,COUNTIF($L$20:L2393,"&lt;&gt;")&lt;1501,15,COUNTIF($L$20:L2393,"&lt;&gt;")&lt;1601,16,COUNTIF($L$20:L2393,"&lt;&gt;")&lt;1701,17,COUNTIF($L$20:L2393,"&lt;&gt;")&lt;1801,18,COUNTIF($L$20:L2393,"&lt;&gt;")&lt;1901,19,COUNTIF($L$20:L2393,"&lt;&gt;")&lt;2001,20,COUNTIF($L$20:L2393,"&lt;&gt;")&lt;2101,21,COUNTIF($L$20:L2393,"&lt;&gt;")&lt;2201,22,COUNTIF($L$20:L2393,"&lt;&gt;")&lt;2301,23,COUNTIF($L$20:L2393,"&lt;&gt;")&lt;2401,24,COUNTIF($L$20:L2393,"&lt;&gt;")&lt;2501,25,COUNTIF($L$20:L2393,"&lt;&gt;")&lt;2601,26,COUNTIF($L$20:L2393,"&lt;&gt;")&lt;2701,27,COUNTIF($L$20:L2393,"&lt;&gt;")&lt;2801,28,COUNTIF($L$20:L2393,"&lt;&gt;")&lt;2901,29,COUNTIF($L$20:L2393,"&lt;&gt;")&lt;3001,30),"")</f>
        <v/>
      </c>
      <c r="AM2393" t="str">
        <f t="shared" si="185"/>
        <v/>
      </c>
      <c r="AN2393" t="str">
        <f t="shared" si="189"/>
        <v/>
      </c>
      <c r="AP2393" t="str">
        <f t="shared" si="188"/>
        <v/>
      </c>
      <c r="AQ2393" t="str">
        <f>IF(AO2393="","",COUNTIFS(AM2393:$AM$3019,AO2393))</f>
        <v/>
      </c>
    </row>
    <row r="2394" spans="1:43" x14ac:dyDescent="0.25">
      <c r="A2394" s="6" t="str">
        <f>IF(COUNT($A$20:A2393)&lt;&gt;$B$4,IF(A2393="","",A2393+1),"")</f>
        <v/>
      </c>
      <c r="B2394" s="3"/>
      <c r="C2394" s="3"/>
      <c r="D2394" s="122"/>
      <c r="E2394" s="3"/>
      <c r="F2394" s="3"/>
      <c r="G2394" s="3"/>
      <c r="H2394" s="3"/>
      <c r="I2394" s="120"/>
      <c r="J2394" s="3"/>
      <c r="K2394" s="95" t="str" cm="1">
        <f t="array" ref="K2394">IF(OR($J$14 = "A",$J$14 = "B",$J$14 = "C"),IF(I2394="","",IF(LEN(I2394)&gt;2,_xlfn.IFS(ISNUMBER(SEARCH("_",I2394)),I2394,ISNUMBER(SEARCH(", ",I2394)),SUBSTITUTE(I2394,", ","_"),ISNUMBER(SEARCH("/ ",I2394)),SUBSTITUTE(I2394,"/ ","_"),ISNUMBER(SEARCH(",",I2394)),SUBSTITUTE(I2394,",","_"),ISNUMBER(SEARCH("/",I2394)),SUBSTITUTE(I2394,"/","_"),ISNUMBER(SEARCH("",I2394)),I2394),I2394)),IF(OR($J$14 = "J",$J$14 = "K"),"",IF(D2394="","",IF(LEN(D2394)&gt;2,_xlfn.IFS(ISNUMBER(SEARCH("_",D2394)),D2394,ISNUMBER(SEARCH(", ",D2394)),SUBSTITUTE(D2394,", ","_"),ISNUMBER(SEARCH("/ ",D2394)),SUBSTITUTE(D2394,"/ ","_"),ISNUMBER(SEARCH(",",D2394)),SUBSTITUTE(D2394,",","_"),ISNUMBER(SEARCH("/",D2394)),SUBSTITUTE(D2394,"/","_"),ISNUMBER(SEARCH("",D2394)),D2394),D2394))))</f>
        <v/>
      </c>
      <c r="L2394" s="1"/>
      <c r="M2394" s="1" t="str">
        <f t="shared" si="186"/>
        <v/>
      </c>
      <c r="N2394" s="94" t="str">
        <f>IF($L2394="None","",IF(ISERROR(VLOOKUP($L2394,Info!$B$4:$B$266,1,FALSE)),"",VLOOKUP($L2394,Info!$B$4:$L$266,5,FALSE)))</f>
        <v/>
      </c>
      <c r="O2394" s="94" t="str">
        <f>IF(K2394="","",IF(AND($J$12&lt;&gt;"ABC",N2394="3"),"BAC",IF(N2394="3","ABC",IF($J$12&lt;&gt;"ABC",IF($J$10="Standard",VLOOKUP(K2394,Info!$BE$4:$BF$481,2,FALSE),VLOOKUP(K2394,Info!$BI$4:$BJ$482,2,FALSE)),IF($J$10="Standard",VLOOKUP(K2394,Info!$AG$4:$AH$2994,2,FALSE),VLOOKUP(K2394,Info!$AK$4:$AL$2997,2,FALSE))))))</f>
        <v/>
      </c>
      <c r="P2394" s="94" t="str">
        <f>IF($L2394="None","",IF(ISERROR(VLOOKUP($L2394,Info!$B$4:$B$266,1,FALSE)),"",VLOOKUP($L2394,Info!$B$4:$L$266,3,FALSE)))</f>
        <v/>
      </c>
      <c r="Q2394" s="96" t="str">
        <f>IF($L2394="None","",IF(ISERROR(VLOOKUP($L2394,Info!$B$4:$B$266,1,FALSE)),"",VLOOKUP($L2394,Info!$B$4:$L$266,4,FALSE)))</f>
        <v/>
      </c>
      <c r="R2394" s="1"/>
      <c r="S2394" s="6" t="str">
        <f t="shared" si="187"/>
        <v/>
      </c>
      <c r="T2394" s="6" t="str">
        <f>IF($L2394="None","",IF(ISERROR(VLOOKUP($L2394,Info!$B$4:$B$266,1,FALSE)),"",VLOOKUP($L2394,Info!$B$4:$L$266,11,FALSE)))</f>
        <v/>
      </c>
      <c r="U2394" s="1"/>
      <c r="V2394" s="1"/>
      <c r="W2394" s="1"/>
      <c r="X2394" s="1" t="str">
        <f>IF($L2394="None","",IF(ISERROR(VLOOKUP($L2394,Info!$B$4:$B$266,1,FALSE)),"",IF(OR(W2394="Metallic Liquid Tight",W2394="Non-Metallic Liquid Tight",W2394="LSZH",W2394="Greenfield"),VLOOKUP($L2394,Info!$B$4:$L$266,7,FALSE),"N/A")))</f>
        <v/>
      </c>
      <c r="Y2394" s="1"/>
      <c r="Z2394" s="96" t="str">
        <f>IF($L2394="None","",IF(ISERROR(VLOOKUP($L2394,Info!$B$4:$B$266,1,FALSE)),"",VLOOKUP($L2394,Info!$B$4:$L$266,9,FALSE)))</f>
        <v/>
      </c>
      <c r="AA2394" s="96" t="str">
        <f>IF($L2394="None","",IF(ISERROR(VLOOKUP($L2394,Info!$B$4:$B$266,1,FALSE)),"",VLOOKUP($L2394,Info!$B$4:$L$266,8,FALSE)))</f>
        <v/>
      </c>
      <c r="AB2394" s="96" t="str">
        <f>IF($L2394="None","",IF(ISERROR(VLOOKUP($L2394,Info!$B$4:$B$266,1,FALSE)),"",VLOOKUP($L2394,Info!$B$4:$L$266,10,FALSE)))</f>
        <v/>
      </c>
      <c r="AC2394" s="1" t="str">
        <f>IF(W2394="SO Cable","Black,White",IF(O2394="","",IF(P2394="","",IF($J$12&lt;&gt;"ABC",IF(P2394&lt;="250",VLOOKUP(O2394,Info!$AZ$4:$BB$22,3,FALSE),VLOOKUP(O2394,Info!$AZ$23:$BB$39,3,FALSE)),IF(P2394&lt;="250",VLOOKUP(O2394,Info!$AO$4:$AQ$22,3,FALSE),VLOOKUP(O2394,Info!$AO$23:$AP$39,3,FALSE))))))</f>
        <v/>
      </c>
      <c r="AD2394" s="1"/>
      <c r="AE2394" s="1" t="str">
        <f>IF($L2394="None","",IF(ISERROR(VLOOKUP($L2394,Info!$B$4:$B$266,1,FALSE)),"",VLOOKUP($L2394,Info!$B$4:$L$266,4,FALSE)))</f>
        <v/>
      </c>
      <c r="AF2394" s="1" t="str">
        <f>IF($L2394="None","",IF(ISERROR(VLOOKUP($L2394,Info!$B$4:$B$266,1,FALSE)),"",VLOOKUP($L2394,Info!$B$4:$L$266,6,FALSE)))</f>
        <v/>
      </c>
      <c r="AG2394" s="1"/>
      <c r="AH2394" s="33" t="str" cm="1">
        <f t="array" ref="AH2394">IF(AND(L2394&lt;&gt;"",O2394&lt;&gt;"",R2394:S2394&lt;&gt;"",W2394:X2394&lt;&gt;"",Z2394:AA2394&lt;&gt;"",AC2394&lt;&gt;""),"Good","Bad")</f>
        <v>Bad</v>
      </c>
      <c r="AL2394" t="str" cm="1">
        <f t="array" ref="AL2394">IF(R2394&gt;0,_xlfn.IFS(COUNTIF($L$20:L2394,"&lt;&gt;")&lt;101,1,COUNTIF($L$20:L2394,"&lt;&gt;")&lt;201,2,COUNTIF($L$20:L2394,"&lt;&gt;")&lt;301,3,COUNTIF($L$20:L2394,"&lt;&gt;")&lt;401,4,COUNTIF($L$20:L2394,"&lt;&gt;")&lt;501,5,COUNTIF($L$20:L2394,"&lt;&gt;")&lt;601,6,COUNTIF($L$20:L2394,"&lt;&gt;")&lt;701,7,COUNTIF($L$20:L2394,"&lt;&gt;")&lt;801,8,COUNTIF($L$20:L2394,"&lt;&gt;")&lt;901,9,COUNTIF($L$20:L2394,"&lt;&gt;")&lt;1001,10,COUNTIF($L$20:L2394,"&lt;&gt;")&lt;1101,11,COUNTIF($L$20:L2394,"&lt;&gt;")&lt;1201,12,COUNTIF($L$20:L2394,"&lt;&gt;")&lt;1301,13,COUNTIF($L$20:L2394,"&lt;&gt;")&lt;1401,14,COUNTIF($L$20:L2394,"&lt;&gt;")&lt;1501,15,COUNTIF($L$20:L2394,"&lt;&gt;")&lt;1601,16,COUNTIF($L$20:L2394,"&lt;&gt;")&lt;1701,17,COUNTIF($L$20:L2394,"&lt;&gt;")&lt;1801,18,COUNTIF($L$20:L2394,"&lt;&gt;")&lt;1901,19,COUNTIF($L$20:L2394,"&lt;&gt;")&lt;2001,20,COUNTIF($L$20:L2394,"&lt;&gt;")&lt;2101,21,COUNTIF($L$20:L2394,"&lt;&gt;")&lt;2201,22,COUNTIF($L$20:L2394,"&lt;&gt;")&lt;2301,23,COUNTIF($L$20:L2394,"&lt;&gt;")&lt;2401,24,COUNTIF($L$20:L2394,"&lt;&gt;")&lt;2501,25,COUNTIF($L$20:L2394,"&lt;&gt;")&lt;2601,26,COUNTIF($L$20:L2394,"&lt;&gt;")&lt;2701,27,COUNTIF($L$20:L2394,"&lt;&gt;")&lt;2801,28,COUNTIF($L$20:L2394,"&lt;&gt;")&lt;2901,29,COUNTIF($L$20:L2394,"&lt;&gt;")&lt;3001,30),"")</f>
        <v/>
      </c>
      <c r="AM2394" t="str">
        <f t="shared" si="185"/>
        <v/>
      </c>
      <c r="AN2394" t="str">
        <f t="shared" si="189"/>
        <v/>
      </c>
      <c r="AP2394" t="str">
        <f t="shared" si="188"/>
        <v/>
      </c>
      <c r="AQ2394" t="str">
        <f>IF(AO2394="","",COUNTIFS(AM2394:$AM$3019,AO2394))</f>
        <v/>
      </c>
    </row>
    <row r="2395" spans="1:43" x14ac:dyDescent="0.25">
      <c r="A2395" s="6" t="str">
        <f>IF(COUNT($A$20:A2394)&lt;&gt;$B$4,IF(A2394="","",A2394+1),"")</f>
        <v/>
      </c>
      <c r="B2395" s="3"/>
      <c r="C2395" s="3"/>
      <c r="D2395" s="122"/>
      <c r="E2395" s="3"/>
      <c r="F2395" s="3"/>
      <c r="G2395" s="3"/>
      <c r="H2395" s="3"/>
      <c r="I2395" s="120"/>
      <c r="J2395" s="3"/>
      <c r="K2395" s="95" t="str" cm="1">
        <f t="array" ref="K2395">IF(OR($J$14 = "A",$J$14 = "B",$J$14 = "C"),IF(I2395="","",IF(LEN(I2395)&gt;2,_xlfn.IFS(ISNUMBER(SEARCH("_",I2395)),I2395,ISNUMBER(SEARCH(", ",I2395)),SUBSTITUTE(I2395,", ","_"),ISNUMBER(SEARCH("/ ",I2395)),SUBSTITUTE(I2395,"/ ","_"),ISNUMBER(SEARCH(",",I2395)),SUBSTITUTE(I2395,",","_"),ISNUMBER(SEARCH("/",I2395)),SUBSTITUTE(I2395,"/","_"),ISNUMBER(SEARCH("",I2395)),I2395),I2395)),IF(OR($J$14 = "J",$J$14 = "K"),"",IF(D2395="","",IF(LEN(D2395)&gt;2,_xlfn.IFS(ISNUMBER(SEARCH("_",D2395)),D2395,ISNUMBER(SEARCH(", ",D2395)),SUBSTITUTE(D2395,", ","_"),ISNUMBER(SEARCH("/ ",D2395)),SUBSTITUTE(D2395,"/ ","_"),ISNUMBER(SEARCH(",",D2395)),SUBSTITUTE(D2395,",","_"),ISNUMBER(SEARCH("/",D2395)),SUBSTITUTE(D2395,"/","_"),ISNUMBER(SEARCH("",D2395)),D2395),D2395))))</f>
        <v/>
      </c>
      <c r="L2395" s="1"/>
      <c r="M2395" s="1" t="str">
        <f t="shared" si="186"/>
        <v/>
      </c>
      <c r="N2395" s="94" t="str">
        <f>IF($L2395="None","",IF(ISERROR(VLOOKUP($L2395,Info!$B$4:$B$266,1,FALSE)),"",VLOOKUP($L2395,Info!$B$4:$L$266,5,FALSE)))</f>
        <v/>
      </c>
      <c r="O2395" s="94" t="str">
        <f>IF(K2395="","",IF(AND($J$12&lt;&gt;"ABC",N2395="3"),"BAC",IF(N2395="3","ABC",IF($J$12&lt;&gt;"ABC",IF($J$10="Standard",VLOOKUP(K2395,Info!$BE$4:$BF$481,2,FALSE),VLOOKUP(K2395,Info!$BI$4:$BJ$482,2,FALSE)),IF($J$10="Standard",VLOOKUP(K2395,Info!$AG$4:$AH$2994,2,FALSE),VLOOKUP(K2395,Info!$AK$4:$AL$2997,2,FALSE))))))</f>
        <v/>
      </c>
      <c r="P2395" s="94" t="str">
        <f>IF($L2395="None","",IF(ISERROR(VLOOKUP($L2395,Info!$B$4:$B$266,1,FALSE)),"",VLOOKUP($L2395,Info!$B$4:$L$266,3,FALSE)))</f>
        <v/>
      </c>
      <c r="Q2395" s="96" t="str">
        <f>IF($L2395="None","",IF(ISERROR(VLOOKUP($L2395,Info!$B$4:$B$266,1,FALSE)),"",VLOOKUP($L2395,Info!$B$4:$L$266,4,FALSE)))</f>
        <v/>
      </c>
      <c r="R2395" s="1"/>
      <c r="S2395" s="6" t="str">
        <f t="shared" si="187"/>
        <v/>
      </c>
      <c r="T2395" s="6" t="str">
        <f>IF($L2395="None","",IF(ISERROR(VLOOKUP($L2395,Info!$B$4:$B$266,1,FALSE)),"",VLOOKUP($L2395,Info!$B$4:$L$266,11,FALSE)))</f>
        <v/>
      </c>
      <c r="U2395" s="1"/>
      <c r="V2395" s="1"/>
      <c r="W2395" s="1"/>
      <c r="X2395" s="1" t="str">
        <f>IF($L2395="None","",IF(ISERROR(VLOOKUP($L2395,Info!$B$4:$B$266,1,FALSE)),"",IF(OR(W2395="Metallic Liquid Tight",W2395="Non-Metallic Liquid Tight",W2395="LSZH",W2395="Greenfield"),VLOOKUP($L2395,Info!$B$4:$L$266,7,FALSE),"N/A")))</f>
        <v/>
      </c>
      <c r="Y2395" s="1"/>
      <c r="Z2395" s="96" t="str">
        <f>IF($L2395="None","",IF(ISERROR(VLOOKUP($L2395,Info!$B$4:$B$266,1,FALSE)),"",VLOOKUP($L2395,Info!$B$4:$L$266,9,FALSE)))</f>
        <v/>
      </c>
      <c r="AA2395" s="96" t="str">
        <f>IF($L2395="None","",IF(ISERROR(VLOOKUP($L2395,Info!$B$4:$B$266,1,FALSE)),"",VLOOKUP($L2395,Info!$B$4:$L$266,8,FALSE)))</f>
        <v/>
      </c>
      <c r="AB2395" s="96" t="str">
        <f>IF($L2395="None","",IF(ISERROR(VLOOKUP($L2395,Info!$B$4:$B$266,1,FALSE)),"",VLOOKUP($L2395,Info!$B$4:$L$266,10,FALSE)))</f>
        <v/>
      </c>
      <c r="AC2395" s="1" t="str">
        <f>IF(W2395="SO Cable","Black,White",IF(O2395="","",IF(P2395="","",IF($J$12&lt;&gt;"ABC",IF(P2395&lt;="250",VLOOKUP(O2395,Info!$AZ$4:$BB$22,3,FALSE),VLOOKUP(O2395,Info!$AZ$23:$BB$39,3,FALSE)),IF(P2395&lt;="250",VLOOKUP(O2395,Info!$AO$4:$AQ$22,3,FALSE),VLOOKUP(O2395,Info!$AO$23:$AP$39,3,FALSE))))))</f>
        <v/>
      </c>
      <c r="AD2395" s="1"/>
      <c r="AE2395" s="1" t="str">
        <f>IF($L2395="None","",IF(ISERROR(VLOOKUP($L2395,Info!$B$4:$B$266,1,FALSE)),"",VLOOKUP($L2395,Info!$B$4:$L$266,4,FALSE)))</f>
        <v/>
      </c>
      <c r="AF2395" s="1" t="str">
        <f>IF($L2395="None","",IF(ISERROR(VLOOKUP($L2395,Info!$B$4:$B$266,1,FALSE)),"",VLOOKUP($L2395,Info!$B$4:$L$266,6,FALSE)))</f>
        <v/>
      </c>
      <c r="AG2395" s="1"/>
      <c r="AH2395" s="33" t="str" cm="1">
        <f t="array" ref="AH2395">IF(AND(L2395&lt;&gt;"",O2395&lt;&gt;"",R2395:S2395&lt;&gt;"",W2395:X2395&lt;&gt;"",Z2395:AA2395&lt;&gt;"",AC2395&lt;&gt;""),"Good","Bad")</f>
        <v>Bad</v>
      </c>
      <c r="AL2395" t="str" cm="1">
        <f t="array" ref="AL2395">IF(R2395&gt;0,_xlfn.IFS(COUNTIF($L$20:L2395,"&lt;&gt;")&lt;101,1,COUNTIF($L$20:L2395,"&lt;&gt;")&lt;201,2,COUNTIF($L$20:L2395,"&lt;&gt;")&lt;301,3,COUNTIF($L$20:L2395,"&lt;&gt;")&lt;401,4,COUNTIF($L$20:L2395,"&lt;&gt;")&lt;501,5,COUNTIF($L$20:L2395,"&lt;&gt;")&lt;601,6,COUNTIF($L$20:L2395,"&lt;&gt;")&lt;701,7,COUNTIF($L$20:L2395,"&lt;&gt;")&lt;801,8,COUNTIF($L$20:L2395,"&lt;&gt;")&lt;901,9,COUNTIF($L$20:L2395,"&lt;&gt;")&lt;1001,10,COUNTIF($L$20:L2395,"&lt;&gt;")&lt;1101,11,COUNTIF($L$20:L2395,"&lt;&gt;")&lt;1201,12,COUNTIF($L$20:L2395,"&lt;&gt;")&lt;1301,13,COUNTIF($L$20:L2395,"&lt;&gt;")&lt;1401,14,COUNTIF($L$20:L2395,"&lt;&gt;")&lt;1501,15,COUNTIF($L$20:L2395,"&lt;&gt;")&lt;1601,16,COUNTIF($L$20:L2395,"&lt;&gt;")&lt;1701,17,COUNTIF($L$20:L2395,"&lt;&gt;")&lt;1801,18,COUNTIF($L$20:L2395,"&lt;&gt;")&lt;1901,19,COUNTIF($L$20:L2395,"&lt;&gt;")&lt;2001,20,COUNTIF($L$20:L2395,"&lt;&gt;")&lt;2101,21,COUNTIF($L$20:L2395,"&lt;&gt;")&lt;2201,22,COUNTIF($L$20:L2395,"&lt;&gt;")&lt;2301,23,COUNTIF($L$20:L2395,"&lt;&gt;")&lt;2401,24,COUNTIF($L$20:L2395,"&lt;&gt;")&lt;2501,25,COUNTIF($L$20:L2395,"&lt;&gt;")&lt;2601,26,COUNTIF($L$20:L2395,"&lt;&gt;")&lt;2701,27,COUNTIF($L$20:L2395,"&lt;&gt;")&lt;2801,28,COUNTIF($L$20:L2395,"&lt;&gt;")&lt;2901,29,COUNTIF($L$20:L2395,"&lt;&gt;")&lt;3001,30),"")</f>
        <v/>
      </c>
      <c r="AM2395" t="str">
        <f t="shared" si="185"/>
        <v/>
      </c>
      <c r="AN2395" t="str">
        <f t="shared" si="189"/>
        <v/>
      </c>
      <c r="AP2395" t="str">
        <f t="shared" si="188"/>
        <v/>
      </c>
      <c r="AQ2395" t="str">
        <f>IF(AO2395="","",COUNTIFS(AM2395:$AM$3019,AO2395))</f>
        <v/>
      </c>
    </row>
    <row r="2396" spans="1:43" x14ac:dyDescent="0.25">
      <c r="A2396" s="6" t="str">
        <f>IF(COUNT($A$20:A2395)&lt;&gt;$B$4,IF(A2395="","",A2395+1),"")</f>
        <v/>
      </c>
      <c r="B2396" s="3"/>
      <c r="C2396" s="3"/>
      <c r="D2396" s="122"/>
      <c r="E2396" s="3"/>
      <c r="F2396" s="3"/>
      <c r="G2396" s="3"/>
      <c r="H2396" s="3"/>
      <c r="I2396" s="120"/>
      <c r="J2396" s="3"/>
      <c r="K2396" s="95" t="str" cm="1">
        <f t="array" ref="K2396">IF(OR($J$14 = "A",$J$14 = "B",$J$14 = "C"),IF(I2396="","",IF(LEN(I2396)&gt;2,_xlfn.IFS(ISNUMBER(SEARCH("_",I2396)),I2396,ISNUMBER(SEARCH(", ",I2396)),SUBSTITUTE(I2396,", ","_"),ISNUMBER(SEARCH("/ ",I2396)),SUBSTITUTE(I2396,"/ ","_"),ISNUMBER(SEARCH(",",I2396)),SUBSTITUTE(I2396,",","_"),ISNUMBER(SEARCH("/",I2396)),SUBSTITUTE(I2396,"/","_"),ISNUMBER(SEARCH("",I2396)),I2396),I2396)),IF(OR($J$14 = "J",$J$14 = "K"),"",IF(D2396="","",IF(LEN(D2396)&gt;2,_xlfn.IFS(ISNUMBER(SEARCH("_",D2396)),D2396,ISNUMBER(SEARCH(", ",D2396)),SUBSTITUTE(D2396,", ","_"),ISNUMBER(SEARCH("/ ",D2396)),SUBSTITUTE(D2396,"/ ","_"),ISNUMBER(SEARCH(",",D2396)),SUBSTITUTE(D2396,",","_"),ISNUMBER(SEARCH("/",D2396)),SUBSTITUTE(D2396,"/","_"),ISNUMBER(SEARCH("",D2396)),D2396),D2396))))</f>
        <v/>
      </c>
      <c r="L2396" s="1"/>
      <c r="M2396" s="1" t="str">
        <f t="shared" si="186"/>
        <v/>
      </c>
      <c r="N2396" s="94" t="str">
        <f>IF($L2396="None","",IF(ISERROR(VLOOKUP($L2396,Info!$B$4:$B$266,1,FALSE)),"",VLOOKUP($L2396,Info!$B$4:$L$266,5,FALSE)))</f>
        <v/>
      </c>
      <c r="O2396" s="94" t="str">
        <f>IF(K2396="","",IF(AND($J$12&lt;&gt;"ABC",N2396="3"),"BAC",IF(N2396="3","ABC",IF($J$12&lt;&gt;"ABC",IF($J$10="Standard",VLOOKUP(K2396,Info!$BE$4:$BF$481,2,FALSE),VLOOKUP(K2396,Info!$BI$4:$BJ$482,2,FALSE)),IF($J$10="Standard",VLOOKUP(K2396,Info!$AG$4:$AH$2994,2,FALSE),VLOOKUP(K2396,Info!$AK$4:$AL$2997,2,FALSE))))))</f>
        <v/>
      </c>
      <c r="P2396" s="94" t="str">
        <f>IF($L2396="None","",IF(ISERROR(VLOOKUP($L2396,Info!$B$4:$B$266,1,FALSE)),"",VLOOKUP($L2396,Info!$B$4:$L$266,3,FALSE)))</f>
        <v/>
      </c>
      <c r="Q2396" s="96" t="str">
        <f>IF($L2396="None","",IF(ISERROR(VLOOKUP($L2396,Info!$B$4:$B$266,1,FALSE)),"",VLOOKUP($L2396,Info!$B$4:$L$266,4,FALSE)))</f>
        <v/>
      </c>
      <c r="R2396" s="1"/>
      <c r="S2396" s="6" t="str">
        <f t="shared" si="187"/>
        <v/>
      </c>
      <c r="T2396" s="6" t="str">
        <f>IF($L2396="None","",IF(ISERROR(VLOOKUP($L2396,Info!$B$4:$B$266,1,FALSE)),"",VLOOKUP($L2396,Info!$B$4:$L$266,11,FALSE)))</f>
        <v/>
      </c>
      <c r="U2396" s="1"/>
      <c r="V2396" s="1"/>
      <c r="W2396" s="1"/>
      <c r="X2396" s="1" t="str">
        <f>IF($L2396="None","",IF(ISERROR(VLOOKUP($L2396,Info!$B$4:$B$266,1,FALSE)),"",IF(OR(W2396="Metallic Liquid Tight",W2396="Non-Metallic Liquid Tight",W2396="LSZH",W2396="Greenfield"),VLOOKUP($L2396,Info!$B$4:$L$266,7,FALSE),"N/A")))</f>
        <v/>
      </c>
      <c r="Y2396" s="1"/>
      <c r="Z2396" s="96" t="str">
        <f>IF($L2396="None","",IF(ISERROR(VLOOKUP($L2396,Info!$B$4:$B$266,1,FALSE)),"",VLOOKUP($L2396,Info!$B$4:$L$266,9,FALSE)))</f>
        <v/>
      </c>
      <c r="AA2396" s="96" t="str">
        <f>IF($L2396="None","",IF(ISERROR(VLOOKUP($L2396,Info!$B$4:$B$266,1,FALSE)),"",VLOOKUP($L2396,Info!$B$4:$L$266,8,FALSE)))</f>
        <v/>
      </c>
      <c r="AB2396" s="96" t="str">
        <f>IF($L2396="None","",IF(ISERROR(VLOOKUP($L2396,Info!$B$4:$B$266,1,FALSE)),"",VLOOKUP($L2396,Info!$B$4:$L$266,10,FALSE)))</f>
        <v/>
      </c>
      <c r="AC2396" s="1" t="str">
        <f>IF(W2396="SO Cable","Black,White",IF(O2396="","",IF(P2396="","",IF($J$12&lt;&gt;"ABC",IF(P2396&lt;="250",VLOOKUP(O2396,Info!$AZ$4:$BB$22,3,FALSE),VLOOKUP(O2396,Info!$AZ$23:$BB$39,3,FALSE)),IF(P2396&lt;="250",VLOOKUP(O2396,Info!$AO$4:$AQ$22,3,FALSE),VLOOKUP(O2396,Info!$AO$23:$AP$39,3,FALSE))))))</f>
        <v/>
      </c>
      <c r="AD2396" s="1"/>
      <c r="AE2396" s="1" t="str">
        <f>IF($L2396="None","",IF(ISERROR(VLOOKUP($L2396,Info!$B$4:$B$266,1,FALSE)),"",VLOOKUP($L2396,Info!$B$4:$L$266,4,FALSE)))</f>
        <v/>
      </c>
      <c r="AF2396" s="1" t="str">
        <f>IF($L2396="None","",IF(ISERROR(VLOOKUP($L2396,Info!$B$4:$B$266,1,FALSE)),"",VLOOKUP($L2396,Info!$B$4:$L$266,6,FALSE)))</f>
        <v/>
      </c>
      <c r="AG2396" s="1"/>
      <c r="AH2396" s="33" t="str" cm="1">
        <f t="array" ref="AH2396">IF(AND(L2396&lt;&gt;"",O2396&lt;&gt;"",R2396:S2396&lt;&gt;"",W2396:X2396&lt;&gt;"",Z2396:AA2396&lt;&gt;"",AC2396&lt;&gt;""),"Good","Bad")</f>
        <v>Bad</v>
      </c>
      <c r="AL2396" t="str" cm="1">
        <f t="array" ref="AL2396">IF(R2396&gt;0,_xlfn.IFS(COUNTIF($L$20:L2396,"&lt;&gt;")&lt;101,1,COUNTIF($L$20:L2396,"&lt;&gt;")&lt;201,2,COUNTIF($L$20:L2396,"&lt;&gt;")&lt;301,3,COUNTIF($L$20:L2396,"&lt;&gt;")&lt;401,4,COUNTIF($L$20:L2396,"&lt;&gt;")&lt;501,5,COUNTIF($L$20:L2396,"&lt;&gt;")&lt;601,6,COUNTIF($L$20:L2396,"&lt;&gt;")&lt;701,7,COUNTIF($L$20:L2396,"&lt;&gt;")&lt;801,8,COUNTIF($L$20:L2396,"&lt;&gt;")&lt;901,9,COUNTIF($L$20:L2396,"&lt;&gt;")&lt;1001,10,COUNTIF($L$20:L2396,"&lt;&gt;")&lt;1101,11,COUNTIF($L$20:L2396,"&lt;&gt;")&lt;1201,12,COUNTIF($L$20:L2396,"&lt;&gt;")&lt;1301,13,COUNTIF($L$20:L2396,"&lt;&gt;")&lt;1401,14,COUNTIF($L$20:L2396,"&lt;&gt;")&lt;1501,15,COUNTIF($L$20:L2396,"&lt;&gt;")&lt;1601,16,COUNTIF($L$20:L2396,"&lt;&gt;")&lt;1701,17,COUNTIF($L$20:L2396,"&lt;&gt;")&lt;1801,18,COUNTIF($L$20:L2396,"&lt;&gt;")&lt;1901,19,COUNTIF($L$20:L2396,"&lt;&gt;")&lt;2001,20,COUNTIF($L$20:L2396,"&lt;&gt;")&lt;2101,21,COUNTIF($L$20:L2396,"&lt;&gt;")&lt;2201,22,COUNTIF($L$20:L2396,"&lt;&gt;")&lt;2301,23,COUNTIF($L$20:L2396,"&lt;&gt;")&lt;2401,24,COUNTIF($L$20:L2396,"&lt;&gt;")&lt;2501,25,COUNTIF($L$20:L2396,"&lt;&gt;")&lt;2601,26,COUNTIF($L$20:L2396,"&lt;&gt;")&lt;2701,27,COUNTIF($L$20:L2396,"&lt;&gt;")&lt;2801,28,COUNTIF($L$20:L2396,"&lt;&gt;")&lt;2901,29,COUNTIF($L$20:L2396,"&lt;&gt;")&lt;3001,30),"")</f>
        <v/>
      </c>
      <c r="AM2396" t="str">
        <f t="shared" si="185"/>
        <v/>
      </c>
      <c r="AN2396" t="str">
        <f t="shared" si="189"/>
        <v/>
      </c>
      <c r="AP2396" t="str">
        <f t="shared" si="188"/>
        <v/>
      </c>
      <c r="AQ2396" t="str">
        <f>IF(AO2396="","",COUNTIFS(AM2396:$AM$3019,AO2396))</f>
        <v/>
      </c>
    </row>
    <row r="2397" spans="1:43" x14ac:dyDescent="0.25">
      <c r="A2397" s="6" t="str">
        <f>IF(COUNT($A$20:A2396)&lt;&gt;$B$4,IF(A2396="","",A2396+1),"")</f>
        <v/>
      </c>
      <c r="B2397" s="3"/>
      <c r="C2397" s="3"/>
      <c r="D2397" s="122"/>
      <c r="E2397" s="3"/>
      <c r="F2397" s="3"/>
      <c r="G2397" s="3"/>
      <c r="H2397" s="3"/>
      <c r="I2397" s="120"/>
      <c r="J2397" s="3"/>
      <c r="K2397" s="95" t="str" cm="1">
        <f t="array" ref="K2397">IF(OR($J$14 = "A",$J$14 = "B",$J$14 = "C"),IF(I2397="","",IF(LEN(I2397)&gt;2,_xlfn.IFS(ISNUMBER(SEARCH("_",I2397)),I2397,ISNUMBER(SEARCH(", ",I2397)),SUBSTITUTE(I2397,", ","_"),ISNUMBER(SEARCH("/ ",I2397)),SUBSTITUTE(I2397,"/ ","_"),ISNUMBER(SEARCH(",",I2397)),SUBSTITUTE(I2397,",","_"),ISNUMBER(SEARCH("/",I2397)),SUBSTITUTE(I2397,"/","_"),ISNUMBER(SEARCH("",I2397)),I2397),I2397)),IF(OR($J$14 = "J",$J$14 = "K"),"",IF(D2397="","",IF(LEN(D2397)&gt;2,_xlfn.IFS(ISNUMBER(SEARCH("_",D2397)),D2397,ISNUMBER(SEARCH(", ",D2397)),SUBSTITUTE(D2397,", ","_"),ISNUMBER(SEARCH("/ ",D2397)),SUBSTITUTE(D2397,"/ ","_"),ISNUMBER(SEARCH(",",D2397)),SUBSTITUTE(D2397,",","_"),ISNUMBER(SEARCH("/",D2397)),SUBSTITUTE(D2397,"/","_"),ISNUMBER(SEARCH("",D2397)),D2397),D2397))))</f>
        <v/>
      </c>
      <c r="L2397" s="1"/>
      <c r="M2397" s="1" t="str">
        <f t="shared" si="186"/>
        <v/>
      </c>
      <c r="N2397" s="94" t="str">
        <f>IF($L2397="None","",IF(ISERROR(VLOOKUP($L2397,Info!$B$4:$B$266,1,FALSE)),"",VLOOKUP($L2397,Info!$B$4:$L$266,5,FALSE)))</f>
        <v/>
      </c>
      <c r="O2397" s="94" t="str">
        <f>IF(K2397="","",IF(AND($J$12&lt;&gt;"ABC",N2397="3"),"BAC",IF(N2397="3","ABC",IF($J$12&lt;&gt;"ABC",IF($J$10="Standard",VLOOKUP(K2397,Info!$BE$4:$BF$481,2,FALSE),VLOOKUP(K2397,Info!$BI$4:$BJ$482,2,FALSE)),IF($J$10="Standard",VLOOKUP(K2397,Info!$AG$4:$AH$2994,2,FALSE),VLOOKUP(K2397,Info!$AK$4:$AL$2997,2,FALSE))))))</f>
        <v/>
      </c>
      <c r="P2397" s="94" t="str">
        <f>IF($L2397="None","",IF(ISERROR(VLOOKUP($L2397,Info!$B$4:$B$266,1,FALSE)),"",VLOOKUP($L2397,Info!$B$4:$L$266,3,FALSE)))</f>
        <v/>
      </c>
      <c r="Q2397" s="96" t="str">
        <f>IF($L2397="None","",IF(ISERROR(VLOOKUP($L2397,Info!$B$4:$B$266,1,FALSE)),"",VLOOKUP($L2397,Info!$B$4:$L$266,4,FALSE)))</f>
        <v/>
      </c>
      <c r="R2397" s="1"/>
      <c r="S2397" s="6" t="str">
        <f t="shared" si="187"/>
        <v/>
      </c>
      <c r="T2397" s="6" t="str">
        <f>IF($L2397="None","",IF(ISERROR(VLOOKUP($L2397,Info!$B$4:$B$266,1,FALSE)),"",VLOOKUP($L2397,Info!$B$4:$L$266,11,FALSE)))</f>
        <v/>
      </c>
      <c r="U2397" s="1"/>
      <c r="V2397" s="1"/>
      <c r="W2397" s="1"/>
      <c r="X2397" s="1" t="str">
        <f>IF($L2397="None","",IF(ISERROR(VLOOKUP($L2397,Info!$B$4:$B$266,1,FALSE)),"",IF(OR(W2397="Metallic Liquid Tight",W2397="Non-Metallic Liquid Tight",W2397="LSZH",W2397="Greenfield"),VLOOKUP($L2397,Info!$B$4:$L$266,7,FALSE),"N/A")))</f>
        <v/>
      </c>
      <c r="Y2397" s="1"/>
      <c r="Z2397" s="96" t="str">
        <f>IF($L2397="None","",IF(ISERROR(VLOOKUP($L2397,Info!$B$4:$B$266,1,FALSE)),"",VLOOKUP($L2397,Info!$B$4:$L$266,9,FALSE)))</f>
        <v/>
      </c>
      <c r="AA2397" s="96" t="str">
        <f>IF($L2397="None","",IF(ISERROR(VLOOKUP($L2397,Info!$B$4:$B$266,1,FALSE)),"",VLOOKUP($L2397,Info!$B$4:$L$266,8,FALSE)))</f>
        <v/>
      </c>
      <c r="AB2397" s="96" t="str">
        <f>IF($L2397="None","",IF(ISERROR(VLOOKUP($L2397,Info!$B$4:$B$266,1,FALSE)),"",VLOOKUP($L2397,Info!$B$4:$L$266,10,FALSE)))</f>
        <v/>
      </c>
      <c r="AC2397" s="1" t="str">
        <f>IF(W2397="SO Cable","Black,White",IF(O2397="","",IF(P2397="","",IF($J$12&lt;&gt;"ABC",IF(P2397&lt;="250",VLOOKUP(O2397,Info!$AZ$4:$BB$22,3,FALSE),VLOOKUP(O2397,Info!$AZ$23:$BB$39,3,FALSE)),IF(P2397&lt;="250",VLOOKUP(O2397,Info!$AO$4:$AQ$22,3,FALSE),VLOOKUP(O2397,Info!$AO$23:$AP$39,3,FALSE))))))</f>
        <v/>
      </c>
      <c r="AD2397" s="1"/>
      <c r="AE2397" s="1" t="str">
        <f>IF($L2397="None","",IF(ISERROR(VLOOKUP($L2397,Info!$B$4:$B$266,1,FALSE)),"",VLOOKUP($L2397,Info!$B$4:$L$266,4,FALSE)))</f>
        <v/>
      </c>
      <c r="AF2397" s="1" t="str">
        <f>IF($L2397="None","",IF(ISERROR(VLOOKUP($L2397,Info!$B$4:$B$266,1,FALSE)),"",VLOOKUP($L2397,Info!$B$4:$L$266,6,FALSE)))</f>
        <v/>
      </c>
      <c r="AG2397" s="1"/>
      <c r="AH2397" s="33" t="str" cm="1">
        <f t="array" ref="AH2397">IF(AND(L2397&lt;&gt;"",O2397&lt;&gt;"",R2397:S2397&lt;&gt;"",W2397:X2397&lt;&gt;"",Z2397:AA2397&lt;&gt;"",AC2397&lt;&gt;""),"Good","Bad")</f>
        <v>Bad</v>
      </c>
      <c r="AL2397" t="str" cm="1">
        <f t="array" ref="AL2397">IF(R2397&gt;0,_xlfn.IFS(COUNTIF($L$20:L2397,"&lt;&gt;")&lt;101,1,COUNTIF($L$20:L2397,"&lt;&gt;")&lt;201,2,COUNTIF($L$20:L2397,"&lt;&gt;")&lt;301,3,COUNTIF($L$20:L2397,"&lt;&gt;")&lt;401,4,COUNTIF($L$20:L2397,"&lt;&gt;")&lt;501,5,COUNTIF($L$20:L2397,"&lt;&gt;")&lt;601,6,COUNTIF($L$20:L2397,"&lt;&gt;")&lt;701,7,COUNTIF($L$20:L2397,"&lt;&gt;")&lt;801,8,COUNTIF($L$20:L2397,"&lt;&gt;")&lt;901,9,COUNTIF($L$20:L2397,"&lt;&gt;")&lt;1001,10,COUNTIF($L$20:L2397,"&lt;&gt;")&lt;1101,11,COUNTIF($L$20:L2397,"&lt;&gt;")&lt;1201,12,COUNTIF($L$20:L2397,"&lt;&gt;")&lt;1301,13,COUNTIF($L$20:L2397,"&lt;&gt;")&lt;1401,14,COUNTIF($L$20:L2397,"&lt;&gt;")&lt;1501,15,COUNTIF($L$20:L2397,"&lt;&gt;")&lt;1601,16,COUNTIF($L$20:L2397,"&lt;&gt;")&lt;1701,17,COUNTIF($L$20:L2397,"&lt;&gt;")&lt;1801,18,COUNTIF($L$20:L2397,"&lt;&gt;")&lt;1901,19,COUNTIF($L$20:L2397,"&lt;&gt;")&lt;2001,20,COUNTIF($L$20:L2397,"&lt;&gt;")&lt;2101,21,COUNTIF($L$20:L2397,"&lt;&gt;")&lt;2201,22,COUNTIF($L$20:L2397,"&lt;&gt;")&lt;2301,23,COUNTIF($L$20:L2397,"&lt;&gt;")&lt;2401,24,COUNTIF($L$20:L2397,"&lt;&gt;")&lt;2501,25,COUNTIF($L$20:L2397,"&lt;&gt;")&lt;2601,26,COUNTIF($L$20:L2397,"&lt;&gt;")&lt;2701,27,COUNTIF($L$20:L2397,"&lt;&gt;")&lt;2801,28,COUNTIF($L$20:L2397,"&lt;&gt;")&lt;2901,29,COUNTIF($L$20:L2397,"&lt;&gt;")&lt;3001,30),"")</f>
        <v/>
      </c>
      <c r="AM2397" t="str">
        <f t="shared" si="185"/>
        <v/>
      </c>
      <c r="AN2397" t="str">
        <f t="shared" si="189"/>
        <v/>
      </c>
      <c r="AP2397" t="str">
        <f t="shared" si="188"/>
        <v/>
      </c>
      <c r="AQ2397" t="str">
        <f>IF(AO2397="","",COUNTIFS(AM2397:$AM$3019,AO2397))</f>
        <v/>
      </c>
    </row>
    <row r="2398" spans="1:43" x14ac:dyDescent="0.25">
      <c r="A2398" s="6" t="str">
        <f>IF(COUNT($A$20:A2397)&lt;&gt;$B$4,IF(A2397="","",A2397+1),"")</f>
        <v/>
      </c>
      <c r="B2398" s="3"/>
      <c r="C2398" s="3"/>
      <c r="D2398" s="122"/>
      <c r="E2398" s="3"/>
      <c r="F2398" s="3"/>
      <c r="G2398" s="3"/>
      <c r="H2398" s="3"/>
      <c r="I2398" s="120"/>
      <c r="J2398" s="3"/>
      <c r="K2398" s="95" t="str" cm="1">
        <f t="array" ref="K2398">IF(OR($J$14 = "A",$J$14 = "B",$J$14 = "C"),IF(I2398="","",IF(LEN(I2398)&gt;2,_xlfn.IFS(ISNUMBER(SEARCH("_",I2398)),I2398,ISNUMBER(SEARCH(", ",I2398)),SUBSTITUTE(I2398,", ","_"),ISNUMBER(SEARCH("/ ",I2398)),SUBSTITUTE(I2398,"/ ","_"),ISNUMBER(SEARCH(",",I2398)),SUBSTITUTE(I2398,",","_"),ISNUMBER(SEARCH("/",I2398)),SUBSTITUTE(I2398,"/","_"),ISNUMBER(SEARCH("",I2398)),I2398),I2398)),IF(OR($J$14 = "J",$J$14 = "K"),"",IF(D2398="","",IF(LEN(D2398)&gt;2,_xlfn.IFS(ISNUMBER(SEARCH("_",D2398)),D2398,ISNUMBER(SEARCH(", ",D2398)),SUBSTITUTE(D2398,", ","_"),ISNUMBER(SEARCH("/ ",D2398)),SUBSTITUTE(D2398,"/ ","_"),ISNUMBER(SEARCH(",",D2398)),SUBSTITUTE(D2398,",","_"),ISNUMBER(SEARCH("/",D2398)),SUBSTITUTE(D2398,"/","_"),ISNUMBER(SEARCH("",D2398)),D2398),D2398))))</f>
        <v/>
      </c>
      <c r="L2398" s="1"/>
      <c r="M2398" s="1" t="str">
        <f t="shared" si="186"/>
        <v/>
      </c>
      <c r="N2398" s="94" t="str">
        <f>IF($L2398="None","",IF(ISERROR(VLOOKUP($L2398,Info!$B$4:$B$266,1,FALSE)),"",VLOOKUP($L2398,Info!$B$4:$L$266,5,FALSE)))</f>
        <v/>
      </c>
      <c r="O2398" s="94" t="str">
        <f>IF(K2398="","",IF(AND($J$12&lt;&gt;"ABC",N2398="3"),"BAC",IF(N2398="3","ABC",IF($J$12&lt;&gt;"ABC",IF($J$10="Standard",VLOOKUP(K2398,Info!$BE$4:$BF$481,2,FALSE),VLOOKUP(K2398,Info!$BI$4:$BJ$482,2,FALSE)),IF($J$10="Standard",VLOOKUP(K2398,Info!$AG$4:$AH$2994,2,FALSE),VLOOKUP(K2398,Info!$AK$4:$AL$2997,2,FALSE))))))</f>
        <v/>
      </c>
      <c r="P2398" s="94" t="str">
        <f>IF($L2398="None","",IF(ISERROR(VLOOKUP($L2398,Info!$B$4:$B$266,1,FALSE)),"",VLOOKUP($L2398,Info!$B$4:$L$266,3,FALSE)))</f>
        <v/>
      </c>
      <c r="Q2398" s="96" t="str">
        <f>IF($L2398="None","",IF(ISERROR(VLOOKUP($L2398,Info!$B$4:$B$266,1,FALSE)),"",VLOOKUP($L2398,Info!$B$4:$L$266,4,FALSE)))</f>
        <v/>
      </c>
      <c r="R2398" s="1"/>
      <c r="S2398" s="6" t="str">
        <f t="shared" si="187"/>
        <v/>
      </c>
      <c r="T2398" s="6" t="str">
        <f>IF($L2398="None","",IF(ISERROR(VLOOKUP($L2398,Info!$B$4:$B$266,1,FALSE)),"",VLOOKUP($L2398,Info!$B$4:$L$266,11,FALSE)))</f>
        <v/>
      </c>
      <c r="U2398" s="1"/>
      <c r="V2398" s="1"/>
      <c r="W2398" s="1"/>
      <c r="X2398" s="1" t="str">
        <f>IF($L2398="None","",IF(ISERROR(VLOOKUP($L2398,Info!$B$4:$B$266,1,FALSE)),"",IF(OR(W2398="Metallic Liquid Tight",W2398="Non-Metallic Liquid Tight",W2398="LSZH",W2398="Greenfield"),VLOOKUP($L2398,Info!$B$4:$L$266,7,FALSE),"N/A")))</f>
        <v/>
      </c>
      <c r="Y2398" s="1"/>
      <c r="Z2398" s="96" t="str">
        <f>IF($L2398="None","",IF(ISERROR(VLOOKUP($L2398,Info!$B$4:$B$266,1,FALSE)),"",VLOOKUP($L2398,Info!$B$4:$L$266,9,FALSE)))</f>
        <v/>
      </c>
      <c r="AA2398" s="96" t="str">
        <f>IF($L2398="None","",IF(ISERROR(VLOOKUP($L2398,Info!$B$4:$B$266,1,FALSE)),"",VLOOKUP($L2398,Info!$B$4:$L$266,8,FALSE)))</f>
        <v/>
      </c>
      <c r="AB2398" s="96" t="str">
        <f>IF($L2398="None","",IF(ISERROR(VLOOKUP($L2398,Info!$B$4:$B$266,1,FALSE)),"",VLOOKUP($L2398,Info!$B$4:$L$266,10,FALSE)))</f>
        <v/>
      </c>
      <c r="AC2398" s="1" t="str">
        <f>IF(W2398="SO Cable","Black,White",IF(O2398="","",IF(P2398="","",IF($J$12&lt;&gt;"ABC",IF(P2398&lt;="250",VLOOKUP(O2398,Info!$AZ$4:$BB$22,3,FALSE),VLOOKUP(O2398,Info!$AZ$23:$BB$39,3,FALSE)),IF(P2398&lt;="250",VLOOKUP(O2398,Info!$AO$4:$AQ$22,3,FALSE),VLOOKUP(O2398,Info!$AO$23:$AP$39,3,FALSE))))))</f>
        <v/>
      </c>
      <c r="AD2398" s="1"/>
      <c r="AE2398" s="1" t="str">
        <f>IF($L2398="None","",IF(ISERROR(VLOOKUP($L2398,Info!$B$4:$B$266,1,FALSE)),"",VLOOKUP($L2398,Info!$B$4:$L$266,4,FALSE)))</f>
        <v/>
      </c>
      <c r="AF2398" s="1" t="str">
        <f>IF($L2398="None","",IF(ISERROR(VLOOKUP($L2398,Info!$B$4:$B$266,1,FALSE)),"",VLOOKUP($L2398,Info!$B$4:$L$266,6,FALSE)))</f>
        <v/>
      </c>
      <c r="AG2398" s="1"/>
      <c r="AH2398" s="33" t="str" cm="1">
        <f t="array" ref="AH2398">IF(AND(L2398&lt;&gt;"",O2398&lt;&gt;"",R2398:S2398&lt;&gt;"",W2398:X2398&lt;&gt;"",Z2398:AA2398&lt;&gt;"",AC2398&lt;&gt;""),"Good","Bad")</f>
        <v>Bad</v>
      </c>
      <c r="AL2398" t="str" cm="1">
        <f t="array" ref="AL2398">IF(R2398&gt;0,_xlfn.IFS(COUNTIF($L$20:L2398,"&lt;&gt;")&lt;101,1,COUNTIF($L$20:L2398,"&lt;&gt;")&lt;201,2,COUNTIF($L$20:L2398,"&lt;&gt;")&lt;301,3,COUNTIF($L$20:L2398,"&lt;&gt;")&lt;401,4,COUNTIF($L$20:L2398,"&lt;&gt;")&lt;501,5,COUNTIF($L$20:L2398,"&lt;&gt;")&lt;601,6,COUNTIF($L$20:L2398,"&lt;&gt;")&lt;701,7,COUNTIF($L$20:L2398,"&lt;&gt;")&lt;801,8,COUNTIF($L$20:L2398,"&lt;&gt;")&lt;901,9,COUNTIF($L$20:L2398,"&lt;&gt;")&lt;1001,10,COUNTIF($L$20:L2398,"&lt;&gt;")&lt;1101,11,COUNTIF($L$20:L2398,"&lt;&gt;")&lt;1201,12,COUNTIF($L$20:L2398,"&lt;&gt;")&lt;1301,13,COUNTIF($L$20:L2398,"&lt;&gt;")&lt;1401,14,COUNTIF($L$20:L2398,"&lt;&gt;")&lt;1501,15,COUNTIF($L$20:L2398,"&lt;&gt;")&lt;1601,16,COUNTIF($L$20:L2398,"&lt;&gt;")&lt;1701,17,COUNTIF($L$20:L2398,"&lt;&gt;")&lt;1801,18,COUNTIF($L$20:L2398,"&lt;&gt;")&lt;1901,19,COUNTIF($L$20:L2398,"&lt;&gt;")&lt;2001,20,COUNTIF($L$20:L2398,"&lt;&gt;")&lt;2101,21,COUNTIF($L$20:L2398,"&lt;&gt;")&lt;2201,22,COUNTIF($L$20:L2398,"&lt;&gt;")&lt;2301,23,COUNTIF($L$20:L2398,"&lt;&gt;")&lt;2401,24,COUNTIF($L$20:L2398,"&lt;&gt;")&lt;2501,25,COUNTIF($L$20:L2398,"&lt;&gt;")&lt;2601,26,COUNTIF($L$20:L2398,"&lt;&gt;")&lt;2701,27,COUNTIF($L$20:L2398,"&lt;&gt;")&lt;2801,28,COUNTIF($L$20:L2398,"&lt;&gt;")&lt;2901,29,COUNTIF($L$20:L2398,"&lt;&gt;")&lt;3001,30),"")</f>
        <v/>
      </c>
      <c r="AM2398" t="str">
        <f t="shared" si="185"/>
        <v/>
      </c>
      <c r="AN2398" t="str">
        <f t="shared" si="189"/>
        <v/>
      </c>
      <c r="AP2398" t="str">
        <f t="shared" si="188"/>
        <v/>
      </c>
      <c r="AQ2398" t="str">
        <f>IF(AO2398="","",COUNTIFS(AM2398:$AM$3019,AO2398))</f>
        <v/>
      </c>
    </row>
    <row r="2399" spans="1:43" x14ac:dyDescent="0.25">
      <c r="A2399" s="6" t="str">
        <f>IF(COUNT($A$20:A2398)&lt;&gt;$B$4,IF(A2398="","",A2398+1),"")</f>
        <v/>
      </c>
      <c r="B2399" s="3"/>
      <c r="C2399" s="3"/>
      <c r="D2399" s="122"/>
      <c r="E2399" s="3"/>
      <c r="F2399" s="3"/>
      <c r="G2399" s="3"/>
      <c r="H2399" s="3"/>
      <c r="I2399" s="120"/>
      <c r="J2399" s="3"/>
      <c r="K2399" s="95" t="str" cm="1">
        <f t="array" ref="K2399">IF(OR($J$14 = "A",$J$14 = "B",$J$14 = "C"),IF(I2399="","",IF(LEN(I2399)&gt;2,_xlfn.IFS(ISNUMBER(SEARCH("_",I2399)),I2399,ISNUMBER(SEARCH(", ",I2399)),SUBSTITUTE(I2399,", ","_"),ISNUMBER(SEARCH("/ ",I2399)),SUBSTITUTE(I2399,"/ ","_"),ISNUMBER(SEARCH(",",I2399)),SUBSTITUTE(I2399,",","_"),ISNUMBER(SEARCH("/",I2399)),SUBSTITUTE(I2399,"/","_"),ISNUMBER(SEARCH("",I2399)),I2399),I2399)),IF(OR($J$14 = "J",$J$14 = "K"),"",IF(D2399="","",IF(LEN(D2399)&gt;2,_xlfn.IFS(ISNUMBER(SEARCH("_",D2399)),D2399,ISNUMBER(SEARCH(", ",D2399)),SUBSTITUTE(D2399,", ","_"),ISNUMBER(SEARCH("/ ",D2399)),SUBSTITUTE(D2399,"/ ","_"),ISNUMBER(SEARCH(",",D2399)),SUBSTITUTE(D2399,",","_"),ISNUMBER(SEARCH("/",D2399)),SUBSTITUTE(D2399,"/","_"),ISNUMBER(SEARCH("",D2399)),D2399),D2399))))</f>
        <v/>
      </c>
      <c r="L2399" s="1"/>
      <c r="M2399" s="1" t="str">
        <f t="shared" si="186"/>
        <v/>
      </c>
      <c r="N2399" s="94" t="str">
        <f>IF($L2399="None","",IF(ISERROR(VLOOKUP($L2399,Info!$B$4:$B$266,1,FALSE)),"",VLOOKUP($L2399,Info!$B$4:$L$266,5,FALSE)))</f>
        <v/>
      </c>
      <c r="O2399" s="94" t="str">
        <f>IF(K2399="","",IF(AND($J$12&lt;&gt;"ABC",N2399="3"),"BAC",IF(N2399="3","ABC",IF($J$12&lt;&gt;"ABC",IF($J$10="Standard",VLOOKUP(K2399,Info!$BE$4:$BF$481,2,FALSE),VLOOKUP(K2399,Info!$BI$4:$BJ$482,2,FALSE)),IF($J$10="Standard",VLOOKUP(K2399,Info!$AG$4:$AH$2994,2,FALSE),VLOOKUP(K2399,Info!$AK$4:$AL$2997,2,FALSE))))))</f>
        <v/>
      </c>
      <c r="P2399" s="94" t="str">
        <f>IF($L2399="None","",IF(ISERROR(VLOOKUP($L2399,Info!$B$4:$B$266,1,FALSE)),"",VLOOKUP($L2399,Info!$B$4:$L$266,3,FALSE)))</f>
        <v/>
      </c>
      <c r="Q2399" s="96" t="str">
        <f>IF($L2399="None","",IF(ISERROR(VLOOKUP($L2399,Info!$B$4:$B$266,1,FALSE)),"",VLOOKUP($L2399,Info!$B$4:$L$266,4,FALSE)))</f>
        <v/>
      </c>
      <c r="R2399" s="1"/>
      <c r="S2399" s="6" t="str">
        <f t="shared" si="187"/>
        <v/>
      </c>
      <c r="T2399" s="6" t="str">
        <f>IF($L2399="None","",IF(ISERROR(VLOOKUP($L2399,Info!$B$4:$B$266,1,FALSE)),"",VLOOKUP($L2399,Info!$B$4:$L$266,11,FALSE)))</f>
        <v/>
      </c>
      <c r="U2399" s="1"/>
      <c r="V2399" s="1"/>
      <c r="W2399" s="1"/>
      <c r="X2399" s="1" t="str">
        <f>IF($L2399="None","",IF(ISERROR(VLOOKUP($L2399,Info!$B$4:$B$266,1,FALSE)),"",IF(OR(W2399="Metallic Liquid Tight",W2399="Non-Metallic Liquid Tight",W2399="LSZH",W2399="Greenfield"),VLOOKUP($L2399,Info!$B$4:$L$266,7,FALSE),"N/A")))</f>
        <v/>
      </c>
      <c r="Y2399" s="1"/>
      <c r="Z2399" s="96" t="str">
        <f>IF($L2399="None","",IF(ISERROR(VLOOKUP($L2399,Info!$B$4:$B$266,1,FALSE)),"",VLOOKUP($L2399,Info!$B$4:$L$266,9,FALSE)))</f>
        <v/>
      </c>
      <c r="AA2399" s="96" t="str">
        <f>IF($L2399="None","",IF(ISERROR(VLOOKUP($L2399,Info!$B$4:$B$266,1,FALSE)),"",VLOOKUP($L2399,Info!$B$4:$L$266,8,FALSE)))</f>
        <v/>
      </c>
      <c r="AB2399" s="96" t="str">
        <f>IF($L2399="None","",IF(ISERROR(VLOOKUP($L2399,Info!$B$4:$B$266,1,FALSE)),"",VLOOKUP($L2399,Info!$B$4:$L$266,10,FALSE)))</f>
        <v/>
      </c>
      <c r="AC2399" s="1" t="str">
        <f>IF(W2399="SO Cable","Black,White",IF(O2399="","",IF(P2399="","",IF($J$12&lt;&gt;"ABC",IF(P2399&lt;="250",VLOOKUP(O2399,Info!$AZ$4:$BB$22,3,FALSE),VLOOKUP(O2399,Info!$AZ$23:$BB$39,3,FALSE)),IF(P2399&lt;="250",VLOOKUP(O2399,Info!$AO$4:$AQ$22,3,FALSE),VLOOKUP(O2399,Info!$AO$23:$AP$39,3,FALSE))))))</f>
        <v/>
      </c>
      <c r="AD2399" s="1"/>
      <c r="AE2399" s="1" t="str">
        <f>IF($L2399="None","",IF(ISERROR(VLOOKUP($L2399,Info!$B$4:$B$266,1,FALSE)),"",VLOOKUP($L2399,Info!$B$4:$L$266,4,FALSE)))</f>
        <v/>
      </c>
      <c r="AF2399" s="1" t="str">
        <f>IF($L2399="None","",IF(ISERROR(VLOOKUP($L2399,Info!$B$4:$B$266,1,FALSE)),"",VLOOKUP($L2399,Info!$B$4:$L$266,6,FALSE)))</f>
        <v/>
      </c>
      <c r="AG2399" s="1"/>
      <c r="AH2399" s="33" t="str" cm="1">
        <f t="array" ref="AH2399">IF(AND(L2399&lt;&gt;"",O2399&lt;&gt;"",R2399:S2399&lt;&gt;"",W2399:X2399&lt;&gt;"",Z2399:AA2399&lt;&gt;"",AC2399&lt;&gt;""),"Good","Bad")</f>
        <v>Bad</v>
      </c>
      <c r="AL2399" t="str" cm="1">
        <f t="array" ref="AL2399">IF(R2399&gt;0,_xlfn.IFS(COUNTIF($L$20:L2399,"&lt;&gt;")&lt;101,1,COUNTIF($L$20:L2399,"&lt;&gt;")&lt;201,2,COUNTIF($L$20:L2399,"&lt;&gt;")&lt;301,3,COUNTIF($L$20:L2399,"&lt;&gt;")&lt;401,4,COUNTIF($L$20:L2399,"&lt;&gt;")&lt;501,5,COUNTIF($L$20:L2399,"&lt;&gt;")&lt;601,6,COUNTIF($L$20:L2399,"&lt;&gt;")&lt;701,7,COUNTIF($L$20:L2399,"&lt;&gt;")&lt;801,8,COUNTIF($L$20:L2399,"&lt;&gt;")&lt;901,9,COUNTIF($L$20:L2399,"&lt;&gt;")&lt;1001,10,COUNTIF($L$20:L2399,"&lt;&gt;")&lt;1101,11,COUNTIF($L$20:L2399,"&lt;&gt;")&lt;1201,12,COUNTIF($L$20:L2399,"&lt;&gt;")&lt;1301,13,COUNTIF($L$20:L2399,"&lt;&gt;")&lt;1401,14,COUNTIF($L$20:L2399,"&lt;&gt;")&lt;1501,15,COUNTIF($L$20:L2399,"&lt;&gt;")&lt;1601,16,COUNTIF($L$20:L2399,"&lt;&gt;")&lt;1701,17,COUNTIF($L$20:L2399,"&lt;&gt;")&lt;1801,18,COUNTIF($L$20:L2399,"&lt;&gt;")&lt;1901,19,COUNTIF($L$20:L2399,"&lt;&gt;")&lt;2001,20,COUNTIF($L$20:L2399,"&lt;&gt;")&lt;2101,21,COUNTIF($L$20:L2399,"&lt;&gt;")&lt;2201,22,COUNTIF($L$20:L2399,"&lt;&gt;")&lt;2301,23,COUNTIF($L$20:L2399,"&lt;&gt;")&lt;2401,24,COUNTIF($L$20:L2399,"&lt;&gt;")&lt;2501,25,COUNTIF($L$20:L2399,"&lt;&gt;")&lt;2601,26,COUNTIF($L$20:L2399,"&lt;&gt;")&lt;2701,27,COUNTIF($L$20:L2399,"&lt;&gt;")&lt;2801,28,COUNTIF($L$20:L2399,"&lt;&gt;")&lt;2901,29,COUNTIF($L$20:L2399,"&lt;&gt;")&lt;3001,30),"")</f>
        <v/>
      </c>
      <c r="AM2399" t="str">
        <f t="shared" si="185"/>
        <v/>
      </c>
      <c r="AN2399" t="str">
        <f t="shared" si="189"/>
        <v/>
      </c>
      <c r="AP2399" t="str">
        <f t="shared" si="188"/>
        <v/>
      </c>
      <c r="AQ2399" t="str">
        <f>IF(AO2399="","",COUNTIFS(AM2399:$AM$3019,AO2399))</f>
        <v/>
      </c>
    </row>
    <row r="2400" spans="1:43" x14ac:dyDescent="0.25">
      <c r="A2400" s="6" t="str">
        <f>IF(COUNT($A$20:A2399)&lt;&gt;$B$4,IF(A2399="","",A2399+1),"")</f>
        <v/>
      </c>
      <c r="B2400" s="3"/>
      <c r="C2400" s="3"/>
      <c r="D2400" s="122"/>
      <c r="E2400" s="3"/>
      <c r="F2400" s="3"/>
      <c r="G2400" s="3"/>
      <c r="H2400" s="3"/>
      <c r="I2400" s="120"/>
      <c r="J2400" s="3"/>
      <c r="K2400" s="95" t="str" cm="1">
        <f t="array" ref="K2400">IF(OR($J$14 = "A",$J$14 = "B",$J$14 = "C"),IF(I2400="","",IF(LEN(I2400)&gt;2,_xlfn.IFS(ISNUMBER(SEARCH("_",I2400)),I2400,ISNUMBER(SEARCH(", ",I2400)),SUBSTITUTE(I2400,", ","_"),ISNUMBER(SEARCH("/ ",I2400)),SUBSTITUTE(I2400,"/ ","_"),ISNUMBER(SEARCH(",",I2400)),SUBSTITUTE(I2400,",","_"),ISNUMBER(SEARCH("/",I2400)),SUBSTITUTE(I2400,"/","_"),ISNUMBER(SEARCH("",I2400)),I2400),I2400)),IF(OR($J$14 = "J",$J$14 = "K"),"",IF(D2400="","",IF(LEN(D2400)&gt;2,_xlfn.IFS(ISNUMBER(SEARCH("_",D2400)),D2400,ISNUMBER(SEARCH(", ",D2400)),SUBSTITUTE(D2400,", ","_"),ISNUMBER(SEARCH("/ ",D2400)),SUBSTITUTE(D2400,"/ ","_"),ISNUMBER(SEARCH(",",D2400)),SUBSTITUTE(D2400,",","_"),ISNUMBER(SEARCH("/",D2400)),SUBSTITUTE(D2400,"/","_"),ISNUMBER(SEARCH("",D2400)),D2400),D2400))))</f>
        <v/>
      </c>
      <c r="L2400" s="1"/>
      <c r="M2400" s="1" t="str">
        <f t="shared" si="186"/>
        <v/>
      </c>
      <c r="N2400" s="94" t="str">
        <f>IF($L2400="None","",IF(ISERROR(VLOOKUP($L2400,Info!$B$4:$B$266,1,FALSE)),"",VLOOKUP($L2400,Info!$B$4:$L$266,5,FALSE)))</f>
        <v/>
      </c>
      <c r="O2400" s="94" t="str">
        <f>IF(K2400="","",IF(AND($J$12&lt;&gt;"ABC",N2400="3"),"BAC",IF(N2400="3","ABC",IF($J$12&lt;&gt;"ABC",IF($J$10="Standard",VLOOKUP(K2400,Info!$BE$4:$BF$481,2,FALSE),VLOOKUP(K2400,Info!$BI$4:$BJ$482,2,FALSE)),IF($J$10="Standard",VLOOKUP(K2400,Info!$AG$4:$AH$2994,2,FALSE),VLOOKUP(K2400,Info!$AK$4:$AL$2997,2,FALSE))))))</f>
        <v/>
      </c>
      <c r="P2400" s="94" t="str">
        <f>IF($L2400="None","",IF(ISERROR(VLOOKUP($L2400,Info!$B$4:$B$266,1,FALSE)),"",VLOOKUP($L2400,Info!$B$4:$L$266,3,FALSE)))</f>
        <v/>
      </c>
      <c r="Q2400" s="96" t="str">
        <f>IF($L2400="None","",IF(ISERROR(VLOOKUP($L2400,Info!$B$4:$B$266,1,FALSE)),"",VLOOKUP($L2400,Info!$B$4:$L$266,4,FALSE)))</f>
        <v/>
      </c>
      <c r="R2400" s="1"/>
      <c r="S2400" s="6" t="str">
        <f t="shared" si="187"/>
        <v/>
      </c>
      <c r="T2400" s="6" t="str">
        <f>IF($L2400="None","",IF(ISERROR(VLOOKUP($L2400,Info!$B$4:$B$266,1,FALSE)),"",VLOOKUP($L2400,Info!$B$4:$L$266,11,FALSE)))</f>
        <v/>
      </c>
      <c r="U2400" s="1"/>
      <c r="V2400" s="1"/>
      <c r="W2400" s="1"/>
      <c r="X2400" s="1" t="str">
        <f>IF($L2400="None","",IF(ISERROR(VLOOKUP($L2400,Info!$B$4:$B$266,1,FALSE)),"",IF(OR(W2400="Metallic Liquid Tight",W2400="Non-Metallic Liquid Tight",W2400="LSZH",W2400="Greenfield"),VLOOKUP($L2400,Info!$B$4:$L$266,7,FALSE),"N/A")))</f>
        <v/>
      </c>
      <c r="Y2400" s="1"/>
      <c r="Z2400" s="96" t="str">
        <f>IF($L2400="None","",IF(ISERROR(VLOOKUP($L2400,Info!$B$4:$B$266,1,FALSE)),"",VLOOKUP($L2400,Info!$B$4:$L$266,9,FALSE)))</f>
        <v/>
      </c>
      <c r="AA2400" s="96" t="str">
        <f>IF($L2400="None","",IF(ISERROR(VLOOKUP($L2400,Info!$B$4:$B$266,1,FALSE)),"",VLOOKUP($L2400,Info!$B$4:$L$266,8,FALSE)))</f>
        <v/>
      </c>
      <c r="AB2400" s="96" t="str">
        <f>IF($L2400="None","",IF(ISERROR(VLOOKUP($L2400,Info!$B$4:$B$266,1,FALSE)),"",VLOOKUP($L2400,Info!$B$4:$L$266,10,FALSE)))</f>
        <v/>
      </c>
      <c r="AC2400" s="1" t="str">
        <f>IF(W2400="SO Cable","Black,White",IF(O2400="","",IF(P2400="","",IF($J$12&lt;&gt;"ABC",IF(P2400&lt;="250",VLOOKUP(O2400,Info!$AZ$4:$BB$22,3,FALSE),VLOOKUP(O2400,Info!$AZ$23:$BB$39,3,FALSE)),IF(P2400&lt;="250",VLOOKUP(O2400,Info!$AO$4:$AQ$22,3,FALSE),VLOOKUP(O2400,Info!$AO$23:$AP$39,3,FALSE))))))</f>
        <v/>
      </c>
      <c r="AD2400" s="1"/>
      <c r="AE2400" s="1" t="str">
        <f>IF($L2400="None","",IF(ISERROR(VLOOKUP($L2400,Info!$B$4:$B$266,1,FALSE)),"",VLOOKUP($L2400,Info!$B$4:$L$266,4,FALSE)))</f>
        <v/>
      </c>
      <c r="AF2400" s="1" t="str">
        <f>IF($L2400="None","",IF(ISERROR(VLOOKUP($L2400,Info!$B$4:$B$266,1,FALSE)),"",VLOOKUP($L2400,Info!$B$4:$L$266,6,FALSE)))</f>
        <v/>
      </c>
      <c r="AG2400" s="1"/>
      <c r="AH2400" s="33" t="str" cm="1">
        <f t="array" ref="AH2400">IF(AND(L2400&lt;&gt;"",O2400&lt;&gt;"",R2400:S2400&lt;&gt;"",W2400:X2400&lt;&gt;"",Z2400:AA2400&lt;&gt;"",AC2400&lt;&gt;""),"Good","Bad")</f>
        <v>Bad</v>
      </c>
      <c r="AL2400" t="str" cm="1">
        <f t="array" ref="AL2400">IF(R2400&gt;0,_xlfn.IFS(COUNTIF($L$20:L2400,"&lt;&gt;")&lt;101,1,COUNTIF($L$20:L2400,"&lt;&gt;")&lt;201,2,COUNTIF($L$20:L2400,"&lt;&gt;")&lt;301,3,COUNTIF($L$20:L2400,"&lt;&gt;")&lt;401,4,COUNTIF($L$20:L2400,"&lt;&gt;")&lt;501,5,COUNTIF($L$20:L2400,"&lt;&gt;")&lt;601,6,COUNTIF($L$20:L2400,"&lt;&gt;")&lt;701,7,COUNTIF($L$20:L2400,"&lt;&gt;")&lt;801,8,COUNTIF($L$20:L2400,"&lt;&gt;")&lt;901,9,COUNTIF($L$20:L2400,"&lt;&gt;")&lt;1001,10,COUNTIF($L$20:L2400,"&lt;&gt;")&lt;1101,11,COUNTIF($L$20:L2400,"&lt;&gt;")&lt;1201,12,COUNTIF($L$20:L2400,"&lt;&gt;")&lt;1301,13,COUNTIF($L$20:L2400,"&lt;&gt;")&lt;1401,14,COUNTIF($L$20:L2400,"&lt;&gt;")&lt;1501,15,COUNTIF($L$20:L2400,"&lt;&gt;")&lt;1601,16,COUNTIF($L$20:L2400,"&lt;&gt;")&lt;1701,17,COUNTIF($L$20:L2400,"&lt;&gt;")&lt;1801,18,COUNTIF($L$20:L2400,"&lt;&gt;")&lt;1901,19,COUNTIF($L$20:L2400,"&lt;&gt;")&lt;2001,20,COUNTIF($L$20:L2400,"&lt;&gt;")&lt;2101,21,COUNTIF($L$20:L2400,"&lt;&gt;")&lt;2201,22,COUNTIF($L$20:L2400,"&lt;&gt;")&lt;2301,23,COUNTIF($L$20:L2400,"&lt;&gt;")&lt;2401,24,COUNTIF($L$20:L2400,"&lt;&gt;")&lt;2501,25,COUNTIF($L$20:L2400,"&lt;&gt;")&lt;2601,26,COUNTIF($L$20:L2400,"&lt;&gt;")&lt;2701,27,COUNTIF($L$20:L2400,"&lt;&gt;")&lt;2801,28,COUNTIF($L$20:L2400,"&lt;&gt;")&lt;2901,29,COUNTIF($L$20:L2400,"&lt;&gt;")&lt;3001,30),"")</f>
        <v/>
      </c>
      <c r="AM2400" t="str">
        <f t="shared" si="185"/>
        <v/>
      </c>
      <c r="AN2400" t="str">
        <f t="shared" si="189"/>
        <v/>
      </c>
      <c r="AP2400" t="str">
        <f t="shared" si="188"/>
        <v/>
      </c>
      <c r="AQ2400" t="str">
        <f>IF(AO2400="","",COUNTIFS(AM2400:$AM$3019,AO2400))</f>
        <v/>
      </c>
    </row>
    <row r="2401" spans="1:43" x14ac:dyDescent="0.25">
      <c r="A2401" s="6" t="str">
        <f>IF(COUNT($A$20:A2400)&lt;&gt;$B$4,IF(A2400="","",A2400+1),"")</f>
        <v/>
      </c>
      <c r="B2401" s="3"/>
      <c r="C2401" s="3"/>
      <c r="D2401" s="122"/>
      <c r="E2401" s="3"/>
      <c r="F2401" s="3"/>
      <c r="G2401" s="3"/>
      <c r="H2401" s="3"/>
      <c r="I2401" s="120"/>
      <c r="J2401" s="3"/>
      <c r="K2401" s="95" t="str" cm="1">
        <f t="array" ref="K2401">IF(OR($J$14 = "A",$J$14 = "B",$J$14 = "C"),IF(I2401="","",IF(LEN(I2401)&gt;2,_xlfn.IFS(ISNUMBER(SEARCH("_",I2401)),I2401,ISNUMBER(SEARCH(", ",I2401)),SUBSTITUTE(I2401,", ","_"),ISNUMBER(SEARCH("/ ",I2401)),SUBSTITUTE(I2401,"/ ","_"),ISNUMBER(SEARCH(",",I2401)),SUBSTITUTE(I2401,",","_"),ISNUMBER(SEARCH("/",I2401)),SUBSTITUTE(I2401,"/","_"),ISNUMBER(SEARCH("",I2401)),I2401),I2401)),IF(OR($J$14 = "J",$J$14 = "K"),"",IF(D2401="","",IF(LEN(D2401)&gt;2,_xlfn.IFS(ISNUMBER(SEARCH("_",D2401)),D2401,ISNUMBER(SEARCH(", ",D2401)),SUBSTITUTE(D2401,", ","_"),ISNUMBER(SEARCH("/ ",D2401)),SUBSTITUTE(D2401,"/ ","_"),ISNUMBER(SEARCH(",",D2401)),SUBSTITUTE(D2401,",","_"),ISNUMBER(SEARCH("/",D2401)),SUBSTITUTE(D2401,"/","_"),ISNUMBER(SEARCH("",D2401)),D2401),D2401))))</f>
        <v/>
      </c>
      <c r="L2401" s="1"/>
      <c r="M2401" s="1" t="str">
        <f t="shared" si="186"/>
        <v/>
      </c>
      <c r="N2401" s="94" t="str">
        <f>IF($L2401="None","",IF(ISERROR(VLOOKUP($L2401,Info!$B$4:$B$266,1,FALSE)),"",VLOOKUP($L2401,Info!$B$4:$L$266,5,FALSE)))</f>
        <v/>
      </c>
      <c r="O2401" s="94" t="str">
        <f>IF(K2401="","",IF(AND($J$12&lt;&gt;"ABC",N2401="3"),"BAC",IF(N2401="3","ABC",IF($J$12&lt;&gt;"ABC",IF($J$10="Standard",VLOOKUP(K2401,Info!$BE$4:$BF$481,2,FALSE),VLOOKUP(K2401,Info!$BI$4:$BJ$482,2,FALSE)),IF($J$10="Standard",VLOOKUP(K2401,Info!$AG$4:$AH$2994,2,FALSE),VLOOKUP(K2401,Info!$AK$4:$AL$2997,2,FALSE))))))</f>
        <v/>
      </c>
      <c r="P2401" s="94" t="str">
        <f>IF($L2401="None","",IF(ISERROR(VLOOKUP($L2401,Info!$B$4:$B$266,1,FALSE)),"",VLOOKUP($L2401,Info!$B$4:$L$266,3,FALSE)))</f>
        <v/>
      </c>
      <c r="Q2401" s="96" t="str">
        <f>IF($L2401="None","",IF(ISERROR(VLOOKUP($L2401,Info!$B$4:$B$266,1,FALSE)),"",VLOOKUP($L2401,Info!$B$4:$L$266,4,FALSE)))</f>
        <v/>
      </c>
      <c r="R2401" s="1"/>
      <c r="S2401" s="6" t="str">
        <f t="shared" si="187"/>
        <v/>
      </c>
      <c r="T2401" s="6" t="str">
        <f>IF($L2401="None","",IF(ISERROR(VLOOKUP($L2401,Info!$B$4:$B$266,1,FALSE)),"",VLOOKUP($L2401,Info!$B$4:$L$266,11,FALSE)))</f>
        <v/>
      </c>
      <c r="U2401" s="1"/>
      <c r="V2401" s="1"/>
      <c r="W2401" s="1"/>
      <c r="X2401" s="1" t="str">
        <f>IF($L2401="None","",IF(ISERROR(VLOOKUP($L2401,Info!$B$4:$B$266,1,FALSE)),"",IF(OR(W2401="Metallic Liquid Tight",W2401="Non-Metallic Liquid Tight",W2401="LSZH",W2401="Greenfield"),VLOOKUP($L2401,Info!$B$4:$L$266,7,FALSE),"N/A")))</f>
        <v/>
      </c>
      <c r="Y2401" s="1"/>
      <c r="Z2401" s="96" t="str">
        <f>IF($L2401="None","",IF(ISERROR(VLOOKUP($L2401,Info!$B$4:$B$266,1,FALSE)),"",VLOOKUP($L2401,Info!$B$4:$L$266,9,FALSE)))</f>
        <v/>
      </c>
      <c r="AA2401" s="96" t="str">
        <f>IF($L2401="None","",IF(ISERROR(VLOOKUP($L2401,Info!$B$4:$B$266,1,FALSE)),"",VLOOKUP($L2401,Info!$B$4:$L$266,8,FALSE)))</f>
        <v/>
      </c>
      <c r="AB2401" s="96" t="str">
        <f>IF($L2401="None","",IF(ISERROR(VLOOKUP($L2401,Info!$B$4:$B$266,1,FALSE)),"",VLOOKUP($L2401,Info!$B$4:$L$266,10,FALSE)))</f>
        <v/>
      </c>
      <c r="AC2401" s="1" t="str">
        <f>IF(W2401="SO Cable","Black,White",IF(O2401="","",IF(P2401="","",IF($J$12&lt;&gt;"ABC",IF(P2401&lt;="250",VLOOKUP(O2401,Info!$AZ$4:$BB$22,3,FALSE),VLOOKUP(O2401,Info!$AZ$23:$BB$39,3,FALSE)),IF(P2401&lt;="250",VLOOKUP(O2401,Info!$AO$4:$AQ$22,3,FALSE),VLOOKUP(O2401,Info!$AO$23:$AP$39,3,FALSE))))))</f>
        <v/>
      </c>
      <c r="AD2401" s="1"/>
      <c r="AE2401" s="1" t="str">
        <f>IF($L2401="None","",IF(ISERROR(VLOOKUP($L2401,Info!$B$4:$B$266,1,FALSE)),"",VLOOKUP($L2401,Info!$B$4:$L$266,4,FALSE)))</f>
        <v/>
      </c>
      <c r="AF2401" s="1" t="str">
        <f>IF($L2401="None","",IF(ISERROR(VLOOKUP($L2401,Info!$B$4:$B$266,1,FALSE)),"",VLOOKUP($L2401,Info!$B$4:$L$266,6,FALSE)))</f>
        <v/>
      </c>
      <c r="AG2401" s="1"/>
      <c r="AH2401" s="33" t="str" cm="1">
        <f t="array" ref="AH2401">IF(AND(L2401&lt;&gt;"",O2401&lt;&gt;"",R2401:S2401&lt;&gt;"",W2401:X2401&lt;&gt;"",Z2401:AA2401&lt;&gt;"",AC2401&lt;&gt;""),"Good","Bad")</f>
        <v>Bad</v>
      </c>
      <c r="AL2401" t="str" cm="1">
        <f t="array" ref="AL2401">IF(R2401&gt;0,_xlfn.IFS(COUNTIF($L$20:L2401,"&lt;&gt;")&lt;101,1,COUNTIF($L$20:L2401,"&lt;&gt;")&lt;201,2,COUNTIF($L$20:L2401,"&lt;&gt;")&lt;301,3,COUNTIF($L$20:L2401,"&lt;&gt;")&lt;401,4,COUNTIF($L$20:L2401,"&lt;&gt;")&lt;501,5,COUNTIF($L$20:L2401,"&lt;&gt;")&lt;601,6,COUNTIF($L$20:L2401,"&lt;&gt;")&lt;701,7,COUNTIF($L$20:L2401,"&lt;&gt;")&lt;801,8,COUNTIF($L$20:L2401,"&lt;&gt;")&lt;901,9,COUNTIF($L$20:L2401,"&lt;&gt;")&lt;1001,10,COUNTIF($L$20:L2401,"&lt;&gt;")&lt;1101,11,COUNTIF($L$20:L2401,"&lt;&gt;")&lt;1201,12,COUNTIF($L$20:L2401,"&lt;&gt;")&lt;1301,13,COUNTIF($L$20:L2401,"&lt;&gt;")&lt;1401,14,COUNTIF($L$20:L2401,"&lt;&gt;")&lt;1501,15,COUNTIF($L$20:L2401,"&lt;&gt;")&lt;1601,16,COUNTIF($L$20:L2401,"&lt;&gt;")&lt;1701,17,COUNTIF($L$20:L2401,"&lt;&gt;")&lt;1801,18,COUNTIF($L$20:L2401,"&lt;&gt;")&lt;1901,19,COUNTIF($L$20:L2401,"&lt;&gt;")&lt;2001,20,COUNTIF($L$20:L2401,"&lt;&gt;")&lt;2101,21,COUNTIF($L$20:L2401,"&lt;&gt;")&lt;2201,22,COUNTIF($L$20:L2401,"&lt;&gt;")&lt;2301,23,COUNTIF($L$20:L2401,"&lt;&gt;")&lt;2401,24,COUNTIF($L$20:L2401,"&lt;&gt;")&lt;2501,25,COUNTIF($L$20:L2401,"&lt;&gt;")&lt;2601,26,COUNTIF($L$20:L2401,"&lt;&gt;")&lt;2701,27,COUNTIF($L$20:L2401,"&lt;&gt;")&lt;2801,28,COUNTIF($L$20:L2401,"&lt;&gt;")&lt;2901,29,COUNTIF($L$20:L2401,"&lt;&gt;")&lt;3001,30),"")</f>
        <v/>
      </c>
      <c r="AM2401" t="str">
        <f t="shared" si="185"/>
        <v/>
      </c>
      <c r="AN2401" t="str">
        <f t="shared" si="189"/>
        <v/>
      </c>
      <c r="AP2401" t="str">
        <f t="shared" si="188"/>
        <v/>
      </c>
      <c r="AQ2401" t="str">
        <f>IF(AO2401="","",COUNTIFS(AM2401:$AM$3019,AO2401))</f>
        <v/>
      </c>
    </row>
    <row r="2402" spans="1:43" x14ac:dyDescent="0.25">
      <c r="A2402" s="6" t="str">
        <f>IF(COUNT($A$20:A2401)&lt;&gt;$B$4,IF(A2401="","",A2401+1),"")</f>
        <v/>
      </c>
      <c r="B2402" s="3"/>
      <c r="C2402" s="3"/>
      <c r="D2402" s="122"/>
      <c r="E2402" s="3"/>
      <c r="F2402" s="3"/>
      <c r="G2402" s="3"/>
      <c r="H2402" s="3"/>
      <c r="I2402" s="120"/>
      <c r="J2402" s="3"/>
      <c r="K2402" s="95" t="str" cm="1">
        <f t="array" ref="K2402">IF(OR($J$14 = "A",$J$14 = "B",$J$14 = "C"),IF(I2402="","",IF(LEN(I2402)&gt;2,_xlfn.IFS(ISNUMBER(SEARCH("_",I2402)),I2402,ISNUMBER(SEARCH(", ",I2402)),SUBSTITUTE(I2402,", ","_"),ISNUMBER(SEARCH("/ ",I2402)),SUBSTITUTE(I2402,"/ ","_"),ISNUMBER(SEARCH(",",I2402)),SUBSTITUTE(I2402,",","_"),ISNUMBER(SEARCH("/",I2402)),SUBSTITUTE(I2402,"/","_"),ISNUMBER(SEARCH("",I2402)),I2402),I2402)),IF(OR($J$14 = "J",$J$14 = "K"),"",IF(D2402="","",IF(LEN(D2402)&gt;2,_xlfn.IFS(ISNUMBER(SEARCH("_",D2402)),D2402,ISNUMBER(SEARCH(", ",D2402)),SUBSTITUTE(D2402,", ","_"),ISNUMBER(SEARCH("/ ",D2402)),SUBSTITUTE(D2402,"/ ","_"),ISNUMBER(SEARCH(",",D2402)),SUBSTITUTE(D2402,",","_"),ISNUMBER(SEARCH("/",D2402)),SUBSTITUTE(D2402,"/","_"),ISNUMBER(SEARCH("",D2402)),D2402),D2402))))</f>
        <v/>
      </c>
      <c r="L2402" s="1"/>
      <c r="M2402" s="1" t="str">
        <f t="shared" si="186"/>
        <v/>
      </c>
      <c r="N2402" s="94" t="str">
        <f>IF($L2402="None","",IF(ISERROR(VLOOKUP($L2402,Info!$B$4:$B$266,1,FALSE)),"",VLOOKUP($L2402,Info!$B$4:$L$266,5,FALSE)))</f>
        <v/>
      </c>
      <c r="O2402" s="94" t="str">
        <f>IF(K2402="","",IF(AND($J$12&lt;&gt;"ABC",N2402="3"),"BAC",IF(N2402="3","ABC",IF($J$12&lt;&gt;"ABC",IF($J$10="Standard",VLOOKUP(K2402,Info!$BE$4:$BF$481,2,FALSE),VLOOKUP(K2402,Info!$BI$4:$BJ$482,2,FALSE)),IF($J$10="Standard",VLOOKUP(K2402,Info!$AG$4:$AH$2994,2,FALSE),VLOOKUP(K2402,Info!$AK$4:$AL$2997,2,FALSE))))))</f>
        <v/>
      </c>
      <c r="P2402" s="94" t="str">
        <f>IF($L2402="None","",IF(ISERROR(VLOOKUP($L2402,Info!$B$4:$B$266,1,FALSE)),"",VLOOKUP($L2402,Info!$B$4:$L$266,3,FALSE)))</f>
        <v/>
      </c>
      <c r="Q2402" s="96" t="str">
        <f>IF($L2402="None","",IF(ISERROR(VLOOKUP($L2402,Info!$B$4:$B$266,1,FALSE)),"",VLOOKUP($L2402,Info!$B$4:$L$266,4,FALSE)))</f>
        <v/>
      </c>
      <c r="R2402" s="1"/>
      <c r="S2402" s="6" t="str">
        <f t="shared" si="187"/>
        <v/>
      </c>
      <c r="T2402" s="6" t="str">
        <f>IF($L2402="None","",IF(ISERROR(VLOOKUP($L2402,Info!$B$4:$B$266,1,FALSE)),"",VLOOKUP($L2402,Info!$B$4:$L$266,11,FALSE)))</f>
        <v/>
      </c>
      <c r="U2402" s="1"/>
      <c r="V2402" s="1"/>
      <c r="W2402" s="1"/>
      <c r="X2402" s="1" t="str">
        <f>IF($L2402="None","",IF(ISERROR(VLOOKUP($L2402,Info!$B$4:$B$266,1,FALSE)),"",IF(OR(W2402="Metallic Liquid Tight",W2402="Non-Metallic Liquid Tight",W2402="LSZH",W2402="Greenfield"),VLOOKUP($L2402,Info!$B$4:$L$266,7,FALSE),"N/A")))</f>
        <v/>
      </c>
      <c r="Y2402" s="1"/>
      <c r="Z2402" s="96" t="str">
        <f>IF($L2402="None","",IF(ISERROR(VLOOKUP($L2402,Info!$B$4:$B$266,1,FALSE)),"",VLOOKUP($L2402,Info!$B$4:$L$266,9,FALSE)))</f>
        <v/>
      </c>
      <c r="AA2402" s="96" t="str">
        <f>IF($L2402="None","",IF(ISERROR(VLOOKUP($L2402,Info!$B$4:$B$266,1,FALSE)),"",VLOOKUP($L2402,Info!$B$4:$L$266,8,FALSE)))</f>
        <v/>
      </c>
      <c r="AB2402" s="96" t="str">
        <f>IF($L2402="None","",IF(ISERROR(VLOOKUP($L2402,Info!$B$4:$B$266,1,FALSE)),"",VLOOKUP($L2402,Info!$B$4:$L$266,10,FALSE)))</f>
        <v/>
      </c>
      <c r="AC2402" s="1" t="str">
        <f>IF(W2402="SO Cable","Black,White",IF(O2402="","",IF(P2402="","",IF($J$12&lt;&gt;"ABC",IF(P2402&lt;="250",VLOOKUP(O2402,Info!$AZ$4:$BB$22,3,FALSE),VLOOKUP(O2402,Info!$AZ$23:$BB$39,3,FALSE)),IF(P2402&lt;="250",VLOOKUP(O2402,Info!$AO$4:$AQ$22,3,FALSE),VLOOKUP(O2402,Info!$AO$23:$AP$39,3,FALSE))))))</f>
        <v/>
      </c>
      <c r="AD2402" s="1"/>
      <c r="AE2402" s="1" t="str">
        <f>IF($L2402="None","",IF(ISERROR(VLOOKUP($L2402,Info!$B$4:$B$266,1,FALSE)),"",VLOOKUP($L2402,Info!$B$4:$L$266,4,FALSE)))</f>
        <v/>
      </c>
      <c r="AF2402" s="1" t="str">
        <f>IF($L2402="None","",IF(ISERROR(VLOOKUP($L2402,Info!$B$4:$B$266,1,FALSE)),"",VLOOKUP($L2402,Info!$B$4:$L$266,6,FALSE)))</f>
        <v/>
      </c>
      <c r="AG2402" s="1"/>
      <c r="AH2402" s="33" t="str" cm="1">
        <f t="array" ref="AH2402">IF(AND(L2402&lt;&gt;"",O2402&lt;&gt;"",R2402:S2402&lt;&gt;"",W2402:X2402&lt;&gt;"",Z2402:AA2402&lt;&gt;"",AC2402&lt;&gt;""),"Good","Bad")</f>
        <v>Bad</v>
      </c>
      <c r="AL2402" t="str" cm="1">
        <f t="array" ref="AL2402">IF(R2402&gt;0,_xlfn.IFS(COUNTIF($L$20:L2402,"&lt;&gt;")&lt;101,1,COUNTIF($L$20:L2402,"&lt;&gt;")&lt;201,2,COUNTIF($L$20:L2402,"&lt;&gt;")&lt;301,3,COUNTIF($L$20:L2402,"&lt;&gt;")&lt;401,4,COUNTIF($L$20:L2402,"&lt;&gt;")&lt;501,5,COUNTIF($L$20:L2402,"&lt;&gt;")&lt;601,6,COUNTIF($L$20:L2402,"&lt;&gt;")&lt;701,7,COUNTIF($L$20:L2402,"&lt;&gt;")&lt;801,8,COUNTIF($L$20:L2402,"&lt;&gt;")&lt;901,9,COUNTIF($L$20:L2402,"&lt;&gt;")&lt;1001,10,COUNTIF($L$20:L2402,"&lt;&gt;")&lt;1101,11,COUNTIF($L$20:L2402,"&lt;&gt;")&lt;1201,12,COUNTIF($L$20:L2402,"&lt;&gt;")&lt;1301,13,COUNTIF($L$20:L2402,"&lt;&gt;")&lt;1401,14,COUNTIF($L$20:L2402,"&lt;&gt;")&lt;1501,15,COUNTIF($L$20:L2402,"&lt;&gt;")&lt;1601,16,COUNTIF($L$20:L2402,"&lt;&gt;")&lt;1701,17,COUNTIF($L$20:L2402,"&lt;&gt;")&lt;1801,18,COUNTIF($L$20:L2402,"&lt;&gt;")&lt;1901,19,COUNTIF($L$20:L2402,"&lt;&gt;")&lt;2001,20,COUNTIF($L$20:L2402,"&lt;&gt;")&lt;2101,21,COUNTIF($L$20:L2402,"&lt;&gt;")&lt;2201,22,COUNTIF($L$20:L2402,"&lt;&gt;")&lt;2301,23,COUNTIF($L$20:L2402,"&lt;&gt;")&lt;2401,24,COUNTIF($L$20:L2402,"&lt;&gt;")&lt;2501,25,COUNTIF($L$20:L2402,"&lt;&gt;")&lt;2601,26,COUNTIF($L$20:L2402,"&lt;&gt;")&lt;2701,27,COUNTIF($L$20:L2402,"&lt;&gt;")&lt;2801,28,COUNTIF($L$20:L2402,"&lt;&gt;")&lt;2901,29,COUNTIF($L$20:L2402,"&lt;&gt;")&lt;3001,30),"")</f>
        <v/>
      </c>
      <c r="AM2402" t="str">
        <f t="shared" si="185"/>
        <v/>
      </c>
      <c r="AN2402" t="str">
        <f t="shared" si="189"/>
        <v/>
      </c>
      <c r="AP2402" t="str">
        <f t="shared" si="188"/>
        <v/>
      </c>
      <c r="AQ2402" t="str">
        <f>IF(AO2402="","",COUNTIFS(AM2402:$AM$3019,AO2402))</f>
        <v/>
      </c>
    </row>
    <row r="2403" spans="1:43" x14ac:dyDescent="0.25">
      <c r="A2403" s="6" t="str">
        <f>IF(COUNT($A$20:A2402)&lt;&gt;$B$4,IF(A2402="","",A2402+1),"")</f>
        <v/>
      </c>
      <c r="B2403" s="3"/>
      <c r="C2403" s="3"/>
      <c r="D2403" s="122"/>
      <c r="E2403" s="3"/>
      <c r="F2403" s="3"/>
      <c r="G2403" s="3"/>
      <c r="H2403" s="3"/>
      <c r="I2403" s="120"/>
      <c r="J2403" s="3"/>
      <c r="K2403" s="95" t="str" cm="1">
        <f t="array" ref="K2403">IF(OR($J$14 = "A",$J$14 = "B",$J$14 = "C"),IF(I2403="","",IF(LEN(I2403)&gt;2,_xlfn.IFS(ISNUMBER(SEARCH("_",I2403)),I2403,ISNUMBER(SEARCH(", ",I2403)),SUBSTITUTE(I2403,", ","_"),ISNUMBER(SEARCH("/ ",I2403)),SUBSTITUTE(I2403,"/ ","_"),ISNUMBER(SEARCH(",",I2403)),SUBSTITUTE(I2403,",","_"),ISNUMBER(SEARCH("/",I2403)),SUBSTITUTE(I2403,"/","_"),ISNUMBER(SEARCH("",I2403)),I2403),I2403)),IF(OR($J$14 = "J",$J$14 = "K"),"",IF(D2403="","",IF(LEN(D2403)&gt;2,_xlfn.IFS(ISNUMBER(SEARCH("_",D2403)),D2403,ISNUMBER(SEARCH(", ",D2403)),SUBSTITUTE(D2403,", ","_"),ISNUMBER(SEARCH("/ ",D2403)),SUBSTITUTE(D2403,"/ ","_"),ISNUMBER(SEARCH(",",D2403)),SUBSTITUTE(D2403,",","_"),ISNUMBER(SEARCH("/",D2403)),SUBSTITUTE(D2403,"/","_"),ISNUMBER(SEARCH("",D2403)),D2403),D2403))))</f>
        <v/>
      </c>
      <c r="L2403" s="1"/>
      <c r="M2403" s="1" t="str">
        <f t="shared" si="186"/>
        <v/>
      </c>
      <c r="N2403" s="94" t="str">
        <f>IF($L2403="None","",IF(ISERROR(VLOOKUP($L2403,Info!$B$4:$B$266,1,FALSE)),"",VLOOKUP($L2403,Info!$B$4:$L$266,5,FALSE)))</f>
        <v/>
      </c>
      <c r="O2403" s="94" t="str">
        <f>IF(K2403="","",IF(AND($J$12&lt;&gt;"ABC",N2403="3"),"BAC",IF(N2403="3","ABC",IF($J$12&lt;&gt;"ABC",IF($J$10="Standard",VLOOKUP(K2403,Info!$BE$4:$BF$481,2,FALSE),VLOOKUP(K2403,Info!$BI$4:$BJ$482,2,FALSE)),IF($J$10="Standard",VLOOKUP(K2403,Info!$AG$4:$AH$2994,2,FALSE),VLOOKUP(K2403,Info!$AK$4:$AL$2997,2,FALSE))))))</f>
        <v/>
      </c>
      <c r="P2403" s="94" t="str">
        <f>IF($L2403="None","",IF(ISERROR(VLOOKUP($L2403,Info!$B$4:$B$266,1,FALSE)),"",VLOOKUP($L2403,Info!$B$4:$L$266,3,FALSE)))</f>
        <v/>
      </c>
      <c r="Q2403" s="96" t="str">
        <f>IF($L2403="None","",IF(ISERROR(VLOOKUP($L2403,Info!$B$4:$B$266,1,FALSE)),"",VLOOKUP($L2403,Info!$B$4:$L$266,4,FALSE)))</f>
        <v/>
      </c>
      <c r="R2403" s="1"/>
      <c r="S2403" s="6" t="str">
        <f t="shared" si="187"/>
        <v/>
      </c>
      <c r="T2403" s="6" t="str">
        <f>IF($L2403="None","",IF(ISERROR(VLOOKUP($L2403,Info!$B$4:$B$266,1,FALSE)),"",VLOOKUP($L2403,Info!$B$4:$L$266,11,FALSE)))</f>
        <v/>
      </c>
      <c r="U2403" s="1"/>
      <c r="V2403" s="1"/>
      <c r="W2403" s="1"/>
      <c r="X2403" s="1" t="str">
        <f>IF($L2403="None","",IF(ISERROR(VLOOKUP($L2403,Info!$B$4:$B$266,1,FALSE)),"",IF(OR(W2403="Metallic Liquid Tight",W2403="Non-Metallic Liquid Tight",W2403="LSZH",W2403="Greenfield"),VLOOKUP($L2403,Info!$B$4:$L$266,7,FALSE),"N/A")))</f>
        <v/>
      </c>
      <c r="Y2403" s="1"/>
      <c r="Z2403" s="96" t="str">
        <f>IF($L2403="None","",IF(ISERROR(VLOOKUP($L2403,Info!$B$4:$B$266,1,FALSE)),"",VLOOKUP($L2403,Info!$B$4:$L$266,9,FALSE)))</f>
        <v/>
      </c>
      <c r="AA2403" s="96" t="str">
        <f>IF($L2403="None","",IF(ISERROR(VLOOKUP($L2403,Info!$B$4:$B$266,1,FALSE)),"",VLOOKUP($L2403,Info!$B$4:$L$266,8,FALSE)))</f>
        <v/>
      </c>
      <c r="AB2403" s="96" t="str">
        <f>IF($L2403="None","",IF(ISERROR(VLOOKUP($L2403,Info!$B$4:$B$266,1,FALSE)),"",VLOOKUP($L2403,Info!$B$4:$L$266,10,FALSE)))</f>
        <v/>
      </c>
      <c r="AC2403" s="1" t="str">
        <f>IF(W2403="SO Cable","Black,White",IF(O2403="","",IF(P2403="","",IF($J$12&lt;&gt;"ABC",IF(P2403&lt;="250",VLOOKUP(O2403,Info!$AZ$4:$BB$22,3,FALSE),VLOOKUP(O2403,Info!$AZ$23:$BB$39,3,FALSE)),IF(P2403&lt;="250",VLOOKUP(O2403,Info!$AO$4:$AQ$22,3,FALSE),VLOOKUP(O2403,Info!$AO$23:$AP$39,3,FALSE))))))</f>
        <v/>
      </c>
      <c r="AD2403" s="1"/>
      <c r="AE2403" s="1" t="str">
        <f>IF($L2403="None","",IF(ISERROR(VLOOKUP($L2403,Info!$B$4:$B$266,1,FALSE)),"",VLOOKUP($L2403,Info!$B$4:$L$266,4,FALSE)))</f>
        <v/>
      </c>
      <c r="AF2403" s="1" t="str">
        <f>IF($L2403="None","",IF(ISERROR(VLOOKUP($L2403,Info!$B$4:$B$266,1,FALSE)),"",VLOOKUP($L2403,Info!$B$4:$L$266,6,FALSE)))</f>
        <v/>
      </c>
      <c r="AG2403" s="1"/>
      <c r="AH2403" s="33" t="str" cm="1">
        <f t="array" ref="AH2403">IF(AND(L2403&lt;&gt;"",O2403&lt;&gt;"",R2403:S2403&lt;&gt;"",W2403:X2403&lt;&gt;"",Z2403:AA2403&lt;&gt;"",AC2403&lt;&gt;""),"Good","Bad")</f>
        <v>Bad</v>
      </c>
      <c r="AL2403" t="str" cm="1">
        <f t="array" ref="AL2403">IF(R2403&gt;0,_xlfn.IFS(COUNTIF($L$20:L2403,"&lt;&gt;")&lt;101,1,COUNTIF($L$20:L2403,"&lt;&gt;")&lt;201,2,COUNTIF($L$20:L2403,"&lt;&gt;")&lt;301,3,COUNTIF($L$20:L2403,"&lt;&gt;")&lt;401,4,COUNTIF($L$20:L2403,"&lt;&gt;")&lt;501,5,COUNTIF($L$20:L2403,"&lt;&gt;")&lt;601,6,COUNTIF($L$20:L2403,"&lt;&gt;")&lt;701,7,COUNTIF($L$20:L2403,"&lt;&gt;")&lt;801,8,COUNTIF($L$20:L2403,"&lt;&gt;")&lt;901,9,COUNTIF($L$20:L2403,"&lt;&gt;")&lt;1001,10,COUNTIF($L$20:L2403,"&lt;&gt;")&lt;1101,11,COUNTIF($L$20:L2403,"&lt;&gt;")&lt;1201,12,COUNTIF($L$20:L2403,"&lt;&gt;")&lt;1301,13,COUNTIF($L$20:L2403,"&lt;&gt;")&lt;1401,14,COUNTIF($L$20:L2403,"&lt;&gt;")&lt;1501,15,COUNTIF($L$20:L2403,"&lt;&gt;")&lt;1601,16,COUNTIF($L$20:L2403,"&lt;&gt;")&lt;1701,17,COUNTIF($L$20:L2403,"&lt;&gt;")&lt;1801,18,COUNTIF($L$20:L2403,"&lt;&gt;")&lt;1901,19,COUNTIF($L$20:L2403,"&lt;&gt;")&lt;2001,20,COUNTIF($L$20:L2403,"&lt;&gt;")&lt;2101,21,COUNTIF($L$20:L2403,"&lt;&gt;")&lt;2201,22,COUNTIF($L$20:L2403,"&lt;&gt;")&lt;2301,23,COUNTIF($L$20:L2403,"&lt;&gt;")&lt;2401,24,COUNTIF($L$20:L2403,"&lt;&gt;")&lt;2501,25,COUNTIF($L$20:L2403,"&lt;&gt;")&lt;2601,26,COUNTIF($L$20:L2403,"&lt;&gt;")&lt;2701,27,COUNTIF($L$20:L2403,"&lt;&gt;")&lt;2801,28,COUNTIF($L$20:L2403,"&lt;&gt;")&lt;2901,29,COUNTIF($L$20:L2403,"&lt;&gt;")&lt;3001,30),"")</f>
        <v/>
      </c>
      <c r="AM2403" t="str">
        <f t="shared" si="185"/>
        <v/>
      </c>
      <c r="AN2403" t="str">
        <f t="shared" si="189"/>
        <v/>
      </c>
      <c r="AP2403" t="str">
        <f t="shared" si="188"/>
        <v/>
      </c>
      <c r="AQ2403" t="str">
        <f>IF(AO2403="","",COUNTIFS(AM2403:$AM$3019,AO2403))</f>
        <v/>
      </c>
    </row>
    <row r="2404" spans="1:43" x14ac:dyDescent="0.25">
      <c r="A2404" s="6" t="str">
        <f>IF(COUNT($A$20:A2403)&lt;&gt;$B$4,IF(A2403="","",A2403+1),"")</f>
        <v/>
      </c>
      <c r="B2404" s="3"/>
      <c r="C2404" s="3"/>
      <c r="D2404" s="122"/>
      <c r="E2404" s="3"/>
      <c r="F2404" s="3"/>
      <c r="G2404" s="3"/>
      <c r="H2404" s="3"/>
      <c r="I2404" s="120"/>
      <c r="J2404" s="3"/>
      <c r="K2404" s="95" t="str" cm="1">
        <f t="array" ref="K2404">IF(OR($J$14 = "A",$J$14 = "B",$J$14 = "C"),IF(I2404="","",IF(LEN(I2404)&gt;2,_xlfn.IFS(ISNUMBER(SEARCH("_",I2404)),I2404,ISNUMBER(SEARCH(", ",I2404)),SUBSTITUTE(I2404,", ","_"),ISNUMBER(SEARCH("/ ",I2404)),SUBSTITUTE(I2404,"/ ","_"),ISNUMBER(SEARCH(",",I2404)),SUBSTITUTE(I2404,",","_"),ISNUMBER(SEARCH("/",I2404)),SUBSTITUTE(I2404,"/","_"),ISNUMBER(SEARCH("",I2404)),I2404),I2404)),IF(OR($J$14 = "J",$J$14 = "K"),"",IF(D2404="","",IF(LEN(D2404)&gt;2,_xlfn.IFS(ISNUMBER(SEARCH("_",D2404)),D2404,ISNUMBER(SEARCH(", ",D2404)),SUBSTITUTE(D2404,", ","_"),ISNUMBER(SEARCH("/ ",D2404)),SUBSTITUTE(D2404,"/ ","_"),ISNUMBER(SEARCH(",",D2404)),SUBSTITUTE(D2404,",","_"),ISNUMBER(SEARCH("/",D2404)),SUBSTITUTE(D2404,"/","_"),ISNUMBER(SEARCH("",D2404)),D2404),D2404))))</f>
        <v/>
      </c>
      <c r="L2404" s="1"/>
      <c r="M2404" s="1" t="str">
        <f t="shared" si="186"/>
        <v/>
      </c>
      <c r="N2404" s="94" t="str">
        <f>IF($L2404="None","",IF(ISERROR(VLOOKUP($L2404,Info!$B$4:$B$266,1,FALSE)),"",VLOOKUP($L2404,Info!$B$4:$L$266,5,FALSE)))</f>
        <v/>
      </c>
      <c r="O2404" s="94" t="str">
        <f>IF(K2404="","",IF(AND($J$12&lt;&gt;"ABC",N2404="3"),"BAC",IF(N2404="3","ABC",IF($J$12&lt;&gt;"ABC",IF($J$10="Standard",VLOOKUP(K2404,Info!$BE$4:$BF$481,2,FALSE),VLOOKUP(K2404,Info!$BI$4:$BJ$482,2,FALSE)),IF($J$10="Standard",VLOOKUP(K2404,Info!$AG$4:$AH$2994,2,FALSE),VLOOKUP(K2404,Info!$AK$4:$AL$2997,2,FALSE))))))</f>
        <v/>
      </c>
      <c r="P2404" s="94" t="str">
        <f>IF($L2404="None","",IF(ISERROR(VLOOKUP($L2404,Info!$B$4:$B$266,1,FALSE)),"",VLOOKUP($L2404,Info!$B$4:$L$266,3,FALSE)))</f>
        <v/>
      </c>
      <c r="Q2404" s="96" t="str">
        <f>IF($L2404="None","",IF(ISERROR(VLOOKUP($L2404,Info!$B$4:$B$266,1,FALSE)),"",VLOOKUP($L2404,Info!$B$4:$L$266,4,FALSE)))</f>
        <v/>
      </c>
      <c r="R2404" s="1"/>
      <c r="S2404" s="6" t="str">
        <f t="shared" si="187"/>
        <v/>
      </c>
      <c r="T2404" s="6" t="str">
        <f>IF($L2404="None","",IF(ISERROR(VLOOKUP($L2404,Info!$B$4:$B$266,1,FALSE)),"",VLOOKUP($L2404,Info!$B$4:$L$266,11,FALSE)))</f>
        <v/>
      </c>
      <c r="U2404" s="1"/>
      <c r="V2404" s="1"/>
      <c r="W2404" s="1"/>
      <c r="X2404" s="1" t="str">
        <f>IF($L2404="None","",IF(ISERROR(VLOOKUP($L2404,Info!$B$4:$B$266,1,FALSE)),"",IF(OR(W2404="Metallic Liquid Tight",W2404="Non-Metallic Liquid Tight",W2404="LSZH",W2404="Greenfield"),VLOOKUP($L2404,Info!$B$4:$L$266,7,FALSE),"N/A")))</f>
        <v/>
      </c>
      <c r="Y2404" s="1"/>
      <c r="Z2404" s="96" t="str">
        <f>IF($L2404="None","",IF(ISERROR(VLOOKUP($L2404,Info!$B$4:$B$266,1,FALSE)),"",VLOOKUP($L2404,Info!$B$4:$L$266,9,FALSE)))</f>
        <v/>
      </c>
      <c r="AA2404" s="96" t="str">
        <f>IF($L2404="None","",IF(ISERROR(VLOOKUP($L2404,Info!$B$4:$B$266,1,FALSE)),"",VLOOKUP($L2404,Info!$B$4:$L$266,8,FALSE)))</f>
        <v/>
      </c>
      <c r="AB2404" s="96" t="str">
        <f>IF($L2404="None","",IF(ISERROR(VLOOKUP($L2404,Info!$B$4:$B$266,1,FALSE)),"",VLOOKUP($L2404,Info!$B$4:$L$266,10,FALSE)))</f>
        <v/>
      </c>
      <c r="AC2404" s="1" t="str">
        <f>IF(W2404="SO Cable","Black,White",IF(O2404="","",IF(P2404="","",IF($J$12&lt;&gt;"ABC",IF(P2404&lt;="250",VLOOKUP(O2404,Info!$AZ$4:$BB$22,3,FALSE),VLOOKUP(O2404,Info!$AZ$23:$BB$39,3,FALSE)),IF(P2404&lt;="250",VLOOKUP(O2404,Info!$AO$4:$AQ$22,3,FALSE),VLOOKUP(O2404,Info!$AO$23:$AP$39,3,FALSE))))))</f>
        <v/>
      </c>
      <c r="AD2404" s="1"/>
      <c r="AE2404" s="1" t="str">
        <f>IF($L2404="None","",IF(ISERROR(VLOOKUP($L2404,Info!$B$4:$B$266,1,FALSE)),"",VLOOKUP($L2404,Info!$B$4:$L$266,4,FALSE)))</f>
        <v/>
      </c>
      <c r="AF2404" s="1" t="str">
        <f>IF($L2404="None","",IF(ISERROR(VLOOKUP($L2404,Info!$B$4:$B$266,1,FALSE)),"",VLOOKUP($L2404,Info!$B$4:$L$266,6,FALSE)))</f>
        <v/>
      </c>
      <c r="AG2404" s="1"/>
      <c r="AH2404" s="33" t="str" cm="1">
        <f t="array" ref="AH2404">IF(AND(L2404&lt;&gt;"",O2404&lt;&gt;"",R2404:S2404&lt;&gt;"",W2404:X2404&lt;&gt;"",Z2404:AA2404&lt;&gt;"",AC2404&lt;&gt;""),"Good","Bad")</f>
        <v>Bad</v>
      </c>
      <c r="AL2404" t="str" cm="1">
        <f t="array" ref="AL2404">IF(R2404&gt;0,_xlfn.IFS(COUNTIF($L$20:L2404,"&lt;&gt;")&lt;101,1,COUNTIF($L$20:L2404,"&lt;&gt;")&lt;201,2,COUNTIF($L$20:L2404,"&lt;&gt;")&lt;301,3,COUNTIF($L$20:L2404,"&lt;&gt;")&lt;401,4,COUNTIF($L$20:L2404,"&lt;&gt;")&lt;501,5,COUNTIF($L$20:L2404,"&lt;&gt;")&lt;601,6,COUNTIF($L$20:L2404,"&lt;&gt;")&lt;701,7,COUNTIF($L$20:L2404,"&lt;&gt;")&lt;801,8,COUNTIF($L$20:L2404,"&lt;&gt;")&lt;901,9,COUNTIF($L$20:L2404,"&lt;&gt;")&lt;1001,10,COUNTIF($L$20:L2404,"&lt;&gt;")&lt;1101,11,COUNTIF($L$20:L2404,"&lt;&gt;")&lt;1201,12,COUNTIF($L$20:L2404,"&lt;&gt;")&lt;1301,13,COUNTIF($L$20:L2404,"&lt;&gt;")&lt;1401,14,COUNTIF($L$20:L2404,"&lt;&gt;")&lt;1501,15,COUNTIF($L$20:L2404,"&lt;&gt;")&lt;1601,16,COUNTIF($L$20:L2404,"&lt;&gt;")&lt;1701,17,COUNTIF($L$20:L2404,"&lt;&gt;")&lt;1801,18,COUNTIF($L$20:L2404,"&lt;&gt;")&lt;1901,19,COUNTIF($L$20:L2404,"&lt;&gt;")&lt;2001,20,COUNTIF($L$20:L2404,"&lt;&gt;")&lt;2101,21,COUNTIF($L$20:L2404,"&lt;&gt;")&lt;2201,22,COUNTIF($L$20:L2404,"&lt;&gt;")&lt;2301,23,COUNTIF($L$20:L2404,"&lt;&gt;")&lt;2401,24,COUNTIF($L$20:L2404,"&lt;&gt;")&lt;2501,25,COUNTIF($L$20:L2404,"&lt;&gt;")&lt;2601,26,COUNTIF($L$20:L2404,"&lt;&gt;")&lt;2701,27,COUNTIF($L$20:L2404,"&lt;&gt;")&lt;2801,28,COUNTIF($L$20:L2404,"&lt;&gt;")&lt;2901,29,COUNTIF($L$20:L2404,"&lt;&gt;")&lt;3001,30),"")</f>
        <v/>
      </c>
      <c r="AM2404" t="str">
        <f t="shared" si="185"/>
        <v/>
      </c>
      <c r="AN2404" t="str">
        <f t="shared" si="189"/>
        <v/>
      </c>
      <c r="AP2404" t="str">
        <f t="shared" si="188"/>
        <v/>
      </c>
      <c r="AQ2404" t="str">
        <f>IF(AO2404="","",COUNTIFS(AM2404:$AM$3019,AO2404))</f>
        <v/>
      </c>
    </row>
    <row r="2405" spans="1:43" x14ac:dyDescent="0.25">
      <c r="A2405" s="6" t="str">
        <f>IF(COUNT($A$20:A2404)&lt;&gt;$B$4,IF(A2404="","",A2404+1),"")</f>
        <v/>
      </c>
      <c r="B2405" s="3"/>
      <c r="C2405" s="3"/>
      <c r="D2405" s="122"/>
      <c r="E2405" s="3"/>
      <c r="F2405" s="3"/>
      <c r="G2405" s="3"/>
      <c r="H2405" s="3"/>
      <c r="I2405" s="120"/>
      <c r="J2405" s="3"/>
      <c r="K2405" s="95" t="str" cm="1">
        <f t="array" ref="K2405">IF(OR($J$14 = "A",$J$14 = "B",$J$14 = "C"),IF(I2405="","",IF(LEN(I2405)&gt;2,_xlfn.IFS(ISNUMBER(SEARCH("_",I2405)),I2405,ISNUMBER(SEARCH(", ",I2405)),SUBSTITUTE(I2405,", ","_"),ISNUMBER(SEARCH("/ ",I2405)),SUBSTITUTE(I2405,"/ ","_"),ISNUMBER(SEARCH(",",I2405)),SUBSTITUTE(I2405,",","_"),ISNUMBER(SEARCH("/",I2405)),SUBSTITUTE(I2405,"/","_"),ISNUMBER(SEARCH("",I2405)),I2405),I2405)),IF(OR($J$14 = "J",$J$14 = "K"),"",IF(D2405="","",IF(LEN(D2405)&gt;2,_xlfn.IFS(ISNUMBER(SEARCH("_",D2405)),D2405,ISNUMBER(SEARCH(", ",D2405)),SUBSTITUTE(D2405,", ","_"),ISNUMBER(SEARCH("/ ",D2405)),SUBSTITUTE(D2405,"/ ","_"),ISNUMBER(SEARCH(",",D2405)),SUBSTITUTE(D2405,",","_"),ISNUMBER(SEARCH("/",D2405)),SUBSTITUTE(D2405,"/","_"),ISNUMBER(SEARCH("",D2405)),D2405),D2405))))</f>
        <v/>
      </c>
      <c r="L2405" s="1"/>
      <c r="M2405" s="1" t="str">
        <f t="shared" si="186"/>
        <v/>
      </c>
      <c r="N2405" s="94" t="str">
        <f>IF($L2405="None","",IF(ISERROR(VLOOKUP($L2405,Info!$B$4:$B$266,1,FALSE)),"",VLOOKUP($L2405,Info!$B$4:$L$266,5,FALSE)))</f>
        <v/>
      </c>
      <c r="O2405" s="94" t="str">
        <f>IF(K2405="","",IF(AND($J$12&lt;&gt;"ABC",N2405="3"),"BAC",IF(N2405="3","ABC",IF($J$12&lt;&gt;"ABC",IF($J$10="Standard",VLOOKUP(K2405,Info!$BE$4:$BF$481,2,FALSE),VLOOKUP(K2405,Info!$BI$4:$BJ$482,2,FALSE)),IF($J$10="Standard",VLOOKUP(K2405,Info!$AG$4:$AH$2994,2,FALSE),VLOOKUP(K2405,Info!$AK$4:$AL$2997,2,FALSE))))))</f>
        <v/>
      </c>
      <c r="P2405" s="94" t="str">
        <f>IF($L2405="None","",IF(ISERROR(VLOOKUP($L2405,Info!$B$4:$B$266,1,FALSE)),"",VLOOKUP($L2405,Info!$B$4:$L$266,3,FALSE)))</f>
        <v/>
      </c>
      <c r="Q2405" s="96" t="str">
        <f>IF($L2405="None","",IF(ISERROR(VLOOKUP($L2405,Info!$B$4:$B$266,1,FALSE)),"",VLOOKUP($L2405,Info!$B$4:$L$266,4,FALSE)))</f>
        <v/>
      </c>
      <c r="R2405" s="1"/>
      <c r="S2405" s="6" t="str">
        <f t="shared" si="187"/>
        <v/>
      </c>
      <c r="T2405" s="6" t="str">
        <f>IF($L2405="None","",IF(ISERROR(VLOOKUP($L2405,Info!$B$4:$B$266,1,FALSE)),"",VLOOKUP($L2405,Info!$B$4:$L$266,11,FALSE)))</f>
        <v/>
      </c>
      <c r="U2405" s="1"/>
      <c r="V2405" s="1"/>
      <c r="W2405" s="1"/>
      <c r="X2405" s="1" t="str">
        <f>IF($L2405="None","",IF(ISERROR(VLOOKUP($L2405,Info!$B$4:$B$266,1,FALSE)),"",IF(OR(W2405="Metallic Liquid Tight",W2405="Non-Metallic Liquid Tight",W2405="LSZH",W2405="Greenfield"),VLOOKUP($L2405,Info!$B$4:$L$266,7,FALSE),"N/A")))</f>
        <v/>
      </c>
      <c r="Y2405" s="1"/>
      <c r="Z2405" s="96" t="str">
        <f>IF($L2405="None","",IF(ISERROR(VLOOKUP($L2405,Info!$B$4:$B$266,1,FALSE)),"",VLOOKUP($L2405,Info!$B$4:$L$266,9,FALSE)))</f>
        <v/>
      </c>
      <c r="AA2405" s="96" t="str">
        <f>IF($L2405="None","",IF(ISERROR(VLOOKUP($L2405,Info!$B$4:$B$266,1,FALSE)),"",VLOOKUP($L2405,Info!$B$4:$L$266,8,FALSE)))</f>
        <v/>
      </c>
      <c r="AB2405" s="96" t="str">
        <f>IF($L2405="None","",IF(ISERROR(VLOOKUP($L2405,Info!$B$4:$B$266,1,FALSE)),"",VLOOKUP($L2405,Info!$B$4:$L$266,10,FALSE)))</f>
        <v/>
      </c>
      <c r="AC2405" s="1" t="str">
        <f>IF(W2405="SO Cable","Black,White",IF(O2405="","",IF(P2405="","",IF($J$12&lt;&gt;"ABC",IF(P2405&lt;="250",VLOOKUP(O2405,Info!$AZ$4:$BB$22,3,FALSE),VLOOKUP(O2405,Info!$AZ$23:$BB$39,3,FALSE)),IF(P2405&lt;="250",VLOOKUP(O2405,Info!$AO$4:$AQ$22,3,FALSE),VLOOKUP(O2405,Info!$AO$23:$AP$39,3,FALSE))))))</f>
        <v/>
      </c>
      <c r="AD2405" s="1"/>
      <c r="AE2405" s="1" t="str">
        <f>IF($L2405="None","",IF(ISERROR(VLOOKUP($L2405,Info!$B$4:$B$266,1,FALSE)),"",VLOOKUP($L2405,Info!$B$4:$L$266,4,FALSE)))</f>
        <v/>
      </c>
      <c r="AF2405" s="1" t="str">
        <f>IF($L2405="None","",IF(ISERROR(VLOOKUP($L2405,Info!$B$4:$B$266,1,FALSE)),"",VLOOKUP($L2405,Info!$B$4:$L$266,6,FALSE)))</f>
        <v/>
      </c>
      <c r="AG2405" s="1"/>
      <c r="AH2405" s="33" t="str" cm="1">
        <f t="array" ref="AH2405">IF(AND(L2405&lt;&gt;"",O2405&lt;&gt;"",R2405:S2405&lt;&gt;"",W2405:X2405&lt;&gt;"",Z2405:AA2405&lt;&gt;"",AC2405&lt;&gt;""),"Good","Bad")</f>
        <v>Bad</v>
      </c>
      <c r="AL2405" t="str" cm="1">
        <f t="array" ref="AL2405">IF(R2405&gt;0,_xlfn.IFS(COUNTIF($L$20:L2405,"&lt;&gt;")&lt;101,1,COUNTIF($L$20:L2405,"&lt;&gt;")&lt;201,2,COUNTIF($L$20:L2405,"&lt;&gt;")&lt;301,3,COUNTIF($L$20:L2405,"&lt;&gt;")&lt;401,4,COUNTIF($L$20:L2405,"&lt;&gt;")&lt;501,5,COUNTIF($L$20:L2405,"&lt;&gt;")&lt;601,6,COUNTIF($L$20:L2405,"&lt;&gt;")&lt;701,7,COUNTIF($L$20:L2405,"&lt;&gt;")&lt;801,8,COUNTIF($L$20:L2405,"&lt;&gt;")&lt;901,9,COUNTIF($L$20:L2405,"&lt;&gt;")&lt;1001,10,COUNTIF($L$20:L2405,"&lt;&gt;")&lt;1101,11,COUNTIF($L$20:L2405,"&lt;&gt;")&lt;1201,12,COUNTIF($L$20:L2405,"&lt;&gt;")&lt;1301,13,COUNTIF($L$20:L2405,"&lt;&gt;")&lt;1401,14,COUNTIF($L$20:L2405,"&lt;&gt;")&lt;1501,15,COUNTIF($L$20:L2405,"&lt;&gt;")&lt;1601,16,COUNTIF($L$20:L2405,"&lt;&gt;")&lt;1701,17,COUNTIF($L$20:L2405,"&lt;&gt;")&lt;1801,18,COUNTIF($L$20:L2405,"&lt;&gt;")&lt;1901,19,COUNTIF($L$20:L2405,"&lt;&gt;")&lt;2001,20,COUNTIF($L$20:L2405,"&lt;&gt;")&lt;2101,21,COUNTIF($L$20:L2405,"&lt;&gt;")&lt;2201,22,COUNTIF($L$20:L2405,"&lt;&gt;")&lt;2301,23,COUNTIF($L$20:L2405,"&lt;&gt;")&lt;2401,24,COUNTIF($L$20:L2405,"&lt;&gt;")&lt;2501,25,COUNTIF($L$20:L2405,"&lt;&gt;")&lt;2601,26,COUNTIF($L$20:L2405,"&lt;&gt;")&lt;2701,27,COUNTIF($L$20:L2405,"&lt;&gt;")&lt;2801,28,COUNTIF($L$20:L2405,"&lt;&gt;")&lt;2901,29,COUNTIF($L$20:L2405,"&lt;&gt;")&lt;3001,30),"")</f>
        <v/>
      </c>
      <c r="AM2405" t="str">
        <f t="shared" si="185"/>
        <v/>
      </c>
      <c r="AN2405" t="str">
        <f t="shared" si="189"/>
        <v/>
      </c>
      <c r="AP2405" t="str">
        <f t="shared" si="188"/>
        <v/>
      </c>
      <c r="AQ2405" t="str">
        <f>IF(AO2405="","",COUNTIFS(AM2405:$AM$3019,AO2405))</f>
        <v/>
      </c>
    </row>
    <row r="2406" spans="1:43" x14ac:dyDescent="0.25">
      <c r="A2406" s="6" t="str">
        <f>IF(COUNT($A$20:A2405)&lt;&gt;$B$4,IF(A2405="","",A2405+1),"")</f>
        <v/>
      </c>
      <c r="B2406" s="3"/>
      <c r="C2406" s="3"/>
      <c r="D2406" s="122"/>
      <c r="E2406" s="3"/>
      <c r="F2406" s="3"/>
      <c r="G2406" s="3"/>
      <c r="H2406" s="3"/>
      <c r="I2406" s="120"/>
      <c r="J2406" s="3"/>
      <c r="K2406" s="95" t="str" cm="1">
        <f t="array" ref="K2406">IF(OR($J$14 = "A",$J$14 = "B",$J$14 = "C"),IF(I2406="","",IF(LEN(I2406)&gt;2,_xlfn.IFS(ISNUMBER(SEARCH("_",I2406)),I2406,ISNUMBER(SEARCH(", ",I2406)),SUBSTITUTE(I2406,", ","_"),ISNUMBER(SEARCH("/ ",I2406)),SUBSTITUTE(I2406,"/ ","_"),ISNUMBER(SEARCH(",",I2406)),SUBSTITUTE(I2406,",","_"),ISNUMBER(SEARCH("/",I2406)),SUBSTITUTE(I2406,"/","_"),ISNUMBER(SEARCH("",I2406)),I2406),I2406)),IF(OR($J$14 = "J",$J$14 = "K"),"",IF(D2406="","",IF(LEN(D2406)&gt;2,_xlfn.IFS(ISNUMBER(SEARCH("_",D2406)),D2406,ISNUMBER(SEARCH(", ",D2406)),SUBSTITUTE(D2406,", ","_"),ISNUMBER(SEARCH("/ ",D2406)),SUBSTITUTE(D2406,"/ ","_"),ISNUMBER(SEARCH(",",D2406)),SUBSTITUTE(D2406,",","_"),ISNUMBER(SEARCH("/",D2406)),SUBSTITUTE(D2406,"/","_"),ISNUMBER(SEARCH("",D2406)),D2406),D2406))))</f>
        <v/>
      </c>
      <c r="L2406" s="1"/>
      <c r="M2406" s="1" t="str">
        <f t="shared" si="186"/>
        <v/>
      </c>
      <c r="N2406" s="94" t="str">
        <f>IF($L2406="None","",IF(ISERROR(VLOOKUP($L2406,Info!$B$4:$B$266,1,FALSE)),"",VLOOKUP($L2406,Info!$B$4:$L$266,5,FALSE)))</f>
        <v/>
      </c>
      <c r="O2406" s="94" t="str">
        <f>IF(K2406="","",IF(AND($J$12&lt;&gt;"ABC",N2406="3"),"BAC",IF(N2406="3","ABC",IF($J$12&lt;&gt;"ABC",IF($J$10="Standard",VLOOKUP(K2406,Info!$BE$4:$BF$481,2,FALSE),VLOOKUP(K2406,Info!$BI$4:$BJ$482,2,FALSE)),IF($J$10="Standard",VLOOKUP(K2406,Info!$AG$4:$AH$2994,2,FALSE),VLOOKUP(K2406,Info!$AK$4:$AL$2997,2,FALSE))))))</f>
        <v/>
      </c>
      <c r="P2406" s="94" t="str">
        <f>IF($L2406="None","",IF(ISERROR(VLOOKUP($L2406,Info!$B$4:$B$266,1,FALSE)),"",VLOOKUP($L2406,Info!$B$4:$L$266,3,FALSE)))</f>
        <v/>
      </c>
      <c r="Q2406" s="96" t="str">
        <f>IF($L2406="None","",IF(ISERROR(VLOOKUP($L2406,Info!$B$4:$B$266,1,FALSE)),"",VLOOKUP($L2406,Info!$B$4:$L$266,4,FALSE)))</f>
        <v/>
      </c>
      <c r="R2406" s="1"/>
      <c r="S2406" s="6" t="str">
        <f t="shared" si="187"/>
        <v/>
      </c>
      <c r="T2406" s="6" t="str">
        <f>IF($L2406="None","",IF(ISERROR(VLOOKUP($L2406,Info!$B$4:$B$266,1,FALSE)),"",VLOOKUP($L2406,Info!$B$4:$L$266,11,FALSE)))</f>
        <v/>
      </c>
      <c r="U2406" s="1"/>
      <c r="V2406" s="1"/>
      <c r="W2406" s="1"/>
      <c r="X2406" s="1" t="str">
        <f>IF($L2406="None","",IF(ISERROR(VLOOKUP($L2406,Info!$B$4:$B$266,1,FALSE)),"",IF(OR(W2406="Metallic Liquid Tight",W2406="Non-Metallic Liquid Tight",W2406="LSZH",W2406="Greenfield"),VLOOKUP($L2406,Info!$B$4:$L$266,7,FALSE),"N/A")))</f>
        <v/>
      </c>
      <c r="Y2406" s="1"/>
      <c r="Z2406" s="96" t="str">
        <f>IF($L2406="None","",IF(ISERROR(VLOOKUP($L2406,Info!$B$4:$B$266,1,FALSE)),"",VLOOKUP($L2406,Info!$B$4:$L$266,9,FALSE)))</f>
        <v/>
      </c>
      <c r="AA2406" s="96" t="str">
        <f>IF($L2406="None","",IF(ISERROR(VLOOKUP($L2406,Info!$B$4:$B$266,1,FALSE)),"",VLOOKUP($L2406,Info!$B$4:$L$266,8,FALSE)))</f>
        <v/>
      </c>
      <c r="AB2406" s="96" t="str">
        <f>IF($L2406="None","",IF(ISERROR(VLOOKUP($L2406,Info!$B$4:$B$266,1,FALSE)),"",VLOOKUP($L2406,Info!$B$4:$L$266,10,FALSE)))</f>
        <v/>
      </c>
      <c r="AC2406" s="1" t="str">
        <f>IF(W2406="SO Cable","Black,White",IF(O2406="","",IF(P2406="","",IF($J$12&lt;&gt;"ABC",IF(P2406&lt;="250",VLOOKUP(O2406,Info!$AZ$4:$BB$22,3,FALSE),VLOOKUP(O2406,Info!$AZ$23:$BB$39,3,FALSE)),IF(P2406&lt;="250",VLOOKUP(O2406,Info!$AO$4:$AQ$22,3,FALSE),VLOOKUP(O2406,Info!$AO$23:$AP$39,3,FALSE))))))</f>
        <v/>
      </c>
      <c r="AD2406" s="1"/>
      <c r="AE2406" s="1" t="str">
        <f>IF($L2406="None","",IF(ISERROR(VLOOKUP($L2406,Info!$B$4:$B$266,1,FALSE)),"",VLOOKUP($L2406,Info!$B$4:$L$266,4,FALSE)))</f>
        <v/>
      </c>
      <c r="AF2406" s="1" t="str">
        <f>IF($L2406="None","",IF(ISERROR(VLOOKUP($L2406,Info!$B$4:$B$266,1,FALSE)),"",VLOOKUP($L2406,Info!$B$4:$L$266,6,FALSE)))</f>
        <v/>
      </c>
      <c r="AG2406" s="1"/>
      <c r="AH2406" s="33" t="str" cm="1">
        <f t="array" ref="AH2406">IF(AND(L2406&lt;&gt;"",O2406&lt;&gt;"",R2406:S2406&lt;&gt;"",W2406:X2406&lt;&gt;"",Z2406:AA2406&lt;&gt;"",AC2406&lt;&gt;""),"Good","Bad")</f>
        <v>Bad</v>
      </c>
      <c r="AL2406" t="str" cm="1">
        <f t="array" ref="AL2406">IF(R2406&gt;0,_xlfn.IFS(COUNTIF($L$20:L2406,"&lt;&gt;")&lt;101,1,COUNTIF($L$20:L2406,"&lt;&gt;")&lt;201,2,COUNTIF($L$20:L2406,"&lt;&gt;")&lt;301,3,COUNTIF($L$20:L2406,"&lt;&gt;")&lt;401,4,COUNTIF($L$20:L2406,"&lt;&gt;")&lt;501,5,COUNTIF($L$20:L2406,"&lt;&gt;")&lt;601,6,COUNTIF($L$20:L2406,"&lt;&gt;")&lt;701,7,COUNTIF($L$20:L2406,"&lt;&gt;")&lt;801,8,COUNTIF($L$20:L2406,"&lt;&gt;")&lt;901,9,COUNTIF($L$20:L2406,"&lt;&gt;")&lt;1001,10,COUNTIF($L$20:L2406,"&lt;&gt;")&lt;1101,11,COUNTIF($L$20:L2406,"&lt;&gt;")&lt;1201,12,COUNTIF($L$20:L2406,"&lt;&gt;")&lt;1301,13,COUNTIF($L$20:L2406,"&lt;&gt;")&lt;1401,14,COUNTIF($L$20:L2406,"&lt;&gt;")&lt;1501,15,COUNTIF($L$20:L2406,"&lt;&gt;")&lt;1601,16,COUNTIF($L$20:L2406,"&lt;&gt;")&lt;1701,17,COUNTIF($L$20:L2406,"&lt;&gt;")&lt;1801,18,COUNTIF($L$20:L2406,"&lt;&gt;")&lt;1901,19,COUNTIF($L$20:L2406,"&lt;&gt;")&lt;2001,20,COUNTIF($L$20:L2406,"&lt;&gt;")&lt;2101,21,COUNTIF($L$20:L2406,"&lt;&gt;")&lt;2201,22,COUNTIF($L$20:L2406,"&lt;&gt;")&lt;2301,23,COUNTIF($L$20:L2406,"&lt;&gt;")&lt;2401,24,COUNTIF($L$20:L2406,"&lt;&gt;")&lt;2501,25,COUNTIF($L$20:L2406,"&lt;&gt;")&lt;2601,26,COUNTIF($L$20:L2406,"&lt;&gt;")&lt;2701,27,COUNTIF($L$20:L2406,"&lt;&gt;")&lt;2801,28,COUNTIF($L$20:L2406,"&lt;&gt;")&lt;2901,29,COUNTIF($L$20:L2406,"&lt;&gt;")&lt;3001,30),"")</f>
        <v/>
      </c>
      <c r="AM2406" t="str">
        <f t="shared" si="185"/>
        <v/>
      </c>
      <c r="AN2406" t="str">
        <f t="shared" si="189"/>
        <v/>
      </c>
      <c r="AP2406" t="str">
        <f t="shared" si="188"/>
        <v/>
      </c>
      <c r="AQ2406" t="str">
        <f>IF(AO2406="","",COUNTIFS(AM2406:$AM$3019,AO2406))</f>
        <v/>
      </c>
    </row>
    <row r="2407" spans="1:43" x14ac:dyDescent="0.25">
      <c r="A2407" s="6" t="str">
        <f>IF(COUNT($A$20:A2406)&lt;&gt;$B$4,IF(A2406="","",A2406+1),"")</f>
        <v/>
      </c>
      <c r="B2407" s="3"/>
      <c r="C2407" s="3"/>
      <c r="D2407" s="122"/>
      <c r="E2407" s="3"/>
      <c r="F2407" s="3"/>
      <c r="G2407" s="3"/>
      <c r="H2407" s="3"/>
      <c r="I2407" s="120"/>
      <c r="J2407" s="3"/>
      <c r="K2407" s="95" t="str" cm="1">
        <f t="array" ref="K2407">IF(OR($J$14 = "A",$J$14 = "B",$J$14 = "C"),IF(I2407="","",IF(LEN(I2407)&gt;2,_xlfn.IFS(ISNUMBER(SEARCH("_",I2407)),I2407,ISNUMBER(SEARCH(", ",I2407)),SUBSTITUTE(I2407,", ","_"),ISNUMBER(SEARCH("/ ",I2407)),SUBSTITUTE(I2407,"/ ","_"),ISNUMBER(SEARCH(",",I2407)),SUBSTITUTE(I2407,",","_"),ISNUMBER(SEARCH("/",I2407)),SUBSTITUTE(I2407,"/","_"),ISNUMBER(SEARCH("",I2407)),I2407),I2407)),IF(OR($J$14 = "J",$J$14 = "K"),"",IF(D2407="","",IF(LEN(D2407)&gt;2,_xlfn.IFS(ISNUMBER(SEARCH("_",D2407)),D2407,ISNUMBER(SEARCH(", ",D2407)),SUBSTITUTE(D2407,", ","_"),ISNUMBER(SEARCH("/ ",D2407)),SUBSTITUTE(D2407,"/ ","_"),ISNUMBER(SEARCH(",",D2407)),SUBSTITUTE(D2407,",","_"),ISNUMBER(SEARCH("/",D2407)),SUBSTITUTE(D2407,"/","_"),ISNUMBER(SEARCH("",D2407)),D2407),D2407))))</f>
        <v/>
      </c>
      <c r="L2407" s="1"/>
      <c r="M2407" s="1" t="str">
        <f t="shared" si="186"/>
        <v/>
      </c>
      <c r="N2407" s="94" t="str">
        <f>IF($L2407="None","",IF(ISERROR(VLOOKUP($L2407,Info!$B$4:$B$266,1,FALSE)),"",VLOOKUP($L2407,Info!$B$4:$L$266,5,FALSE)))</f>
        <v/>
      </c>
      <c r="O2407" s="94" t="str">
        <f>IF(K2407="","",IF(AND($J$12&lt;&gt;"ABC",N2407="3"),"BAC",IF(N2407="3","ABC",IF($J$12&lt;&gt;"ABC",IF($J$10="Standard",VLOOKUP(K2407,Info!$BE$4:$BF$481,2,FALSE),VLOOKUP(K2407,Info!$BI$4:$BJ$482,2,FALSE)),IF($J$10="Standard",VLOOKUP(K2407,Info!$AG$4:$AH$2994,2,FALSE),VLOOKUP(K2407,Info!$AK$4:$AL$2997,2,FALSE))))))</f>
        <v/>
      </c>
      <c r="P2407" s="94" t="str">
        <f>IF($L2407="None","",IF(ISERROR(VLOOKUP($L2407,Info!$B$4:$B$266,1,FALSE)),"",VLOOKUP($L2407,Info!$B$4:$L$266,3,FALSE)))</f>
        <v/>
      </c>
      <c r="Q2407" s="96" t="str">
        <f>IF($L2407="None","",IF(ISERROR(VLOOKUP($L2407,Info!$B$4:$B$266,1,FALSE)),"",VLOOKUP($L2407,Info!$B$4:$L$266,4,FALSE)))</f>
        <v/>
      </c>
      <c r="R2407" s="1"/>
      <c r="S2407" s="6" t="str">
        <f t="shared" si="187"/>
        <v/>
      </c>
      <c r="T2407" s="6" t="str">
        <f>IF($L2407="None","",IF(ISERROR(VLOOKUP($L2407,Info!$B$4:$B$266,1,FALSE)),"",VLOOKUP($L2407,Info!$B$4:$L$266,11,FALSE)))</f>
        <v/>
      </c>
      <c r="U2407" s="1"/>
      <c r="V2407" s="1"/>
      <c r="W2407" s="1"/>
      <c r="X2407" s="1" t="str">
        <f>IF($L2407="None","",IF(ISERROR(VLOOKUP($L2407,Info!$B$4:$B$266,1,FALSE)),"",IF(OR(W2407="Metallic Liquid Tight",W2407="Non-Metallic Liquid Tight",W2407="LSZH",W2407="Greenfield"),VLOOKUP($L2407,Info!$B$4:$L$266,7,FALSE),"N/A")))</f>
        <v/>
      </c>
      <c r="Y2407" s="1"/>
      <c r="Z2407" s="96" t="str">
        <f>IF($L2407="None","",IF(ISERROR(VLOOKUP($L2407,Info!$B$4:$B$266,1,FALSE)),"",VLOOKUP($L2407,Info!$B$4:$L$266,9,FALSE)))</f>
        <v/>
      </c>
      <c r="AA2407" s="96" t="str">
        <f>IF($L2407="None","",IF(ISERROR(VLOOKUP($L2407,Info!$B$4:$B$266,1,FALSE)),"",VLOOKUP($L2407,Info!$B$4:$L$266,8,FALSE)))</f>
        <v/>
      </c>
      <c r="AB2407" s="96" t="str">
        <f>IF($L2407="None","",IF(ISERROR(VLOOKUP($L2407,Info!$B$4:$B$266,1,FALSE)),"",VLOOKUP($L2407,Info!$B$4:$L$266,10,FALSE)))</f>
        <v/>
      </c>
      <c r="AC2407" s="1" t="str">
        <f>IF(W2407="SO Cable","Black,White",IF(O2407="","",IF(P2407="","",IF($J$12&lt;&gt;"ABC",IF(P2407&lt;="250",VLOOKUP(O2407,Info!$AZ$4:$BB$22,3,FALSE),VLOOKUP(O2407,Info!$AZ$23:$BB$39,3,FALSE)),IF(P2407&lt;="250",VLOOKUP(O2407,Info!$AO$4:$AQ$22,3,FALSE),VLOOKUP(O2407,Info!$AO$23:$AP$39,3,FALSE))))))</f>
        <v/>
      </c>
      <c r="AD2407" s="1"/>
      <c r="AE2407" s="1" t="str">
        <f>IF($L2407="None","",IF(ISERROR(VLOOKUP($L2407,Info!$B$4:$B$266,1,FALSE)),"",VLOOKUP($L2407,Info!$B$4:$L$266,4,FALSE)))</f>
        <v/>
      </c>
      <c r="AF2407" s="1" t="str">
        <f>IF($L2407="None","",IF(ISERROR(VLOOKUP($L2407,Info!$B$4:$B$266,1,FALSE)),"",VLOOKUP($L2407,Info!$B$4:$L$266,6,FALSE)))</f>
        <v/>
      </c>
      <c r="AG2407" s="1"/>
      <c r="AH2407" s="33" t="str" cm="1">
        <f t="array" ref="AH2407">IF(AND(L2407&lt;&gt;"",O2407&lt;&gt;"",R2407:S2407&lt;&gt;"",W2407:X2407&lt;&gt;"",Z2407:AA2407&lt;&gt;"",AC2407&lt;&gt;""),"Good","Bad")</f>
        <v>Bad</v>
      </c>
      <c r="AL2407" t="str" cm="1">
        <f t="array" ref="AL2407">IF(R2407&gt;0,_xlfn.IFS(COUNTIF($L$20:L2407,"&lt;&gt;")&lt;101,1,COUNTIF($L$20:L2407,"&lt;&gt;")&lt;201,2,COUNTIF($L$20:L2407,"&lt;&gt;")&lt;301,3,COUNTIF($L$20:L2407,"&lt;&gt;")&lt;401,4,COUNTIF($L$20:L2407,"&lt;&gt;")&lt;501,5,COUNTIF($L$20:L2407,"&lt;&gt;")&lt;601,6,COUNTIF($L$20:L2407,"&lt;&gt;")&lt;701,7,COUNTIF($L$20:L2407,"&lt;&gt;")&lt;801,8,COUNTIF($L$20:L2407,"&lt;&gt;")&lt;901,9,COUNTIF($L$20:L2407,"&lt;&gt;")&lt;1001,10,COUNTIF($L$20:L2407,"&lt;&gt;")&lt;1101,11,COUNTIF($L$20:L2407,"&lt;&gt;")&lt;1201,12,COUNTIF($L$20:L2407,"&lt;&gt;")&lt;1301,13,COUNTIF($L$20:L2407,"&lt;&gt;")&lt;1401,14,COUNTIF($L$20:L2407,"&lt;&gt;")&lt;1501,15,COUNTIF($L$20:L2407,"&lt;&gt;")&lt;1601,16,COUNTIF($L$20:L2407,"&lt;&gt;")&lt;1701,17,COUNTIF($L$20:L2407,"&lt;&gt;")&lt;1801,18,COUNTIF($L$20:L2407,"&lt;&gt;")&lt;1901,19,COUNTIF($L$20:L2407,"&lt;&gt;")&lt;2001,20,COUNTIF($L$20:L2407,"&lt;&gt;")&lt;2101,21,COUNTIF($L$20:L2407,"&lt;&gt;")&lt;2201,22,COUNTIF($L$20:L2407,"&lt;&gt;")&lt;2301,23,COUNTIF($L$20:L2407,"&lt;&gt;")&lt;2401,24,COUNTIF($L$20:L2407,"&lt;&gt;")&lt;2501,25,COUNTIF($L$20:L2407,"&lt;&gt;")&lt;2601,26,COUNTIF($L$20:L2407,"&lt;&gt;")&lt;2701,27,COUNTIF($L$20:L2407,"&lt;&gt;")&lt;2801,28,COUNTIF($L$20:L2407,"&lt;&gt;")&lt;2901,29,COUNTIF($L$20:L2407,"&lt;&gt;")&lt;3001,30),"")</f>
        <v/>
      </c>
      <c r="AM2407" t="str">
        <f t="shared" si="185"/>
        <v/>
      </c>
      <c r="AN2407" t="str">
        <f t="shared" si="189"/>
        <v/>
      </c>
      <c r="AP2407" t="str">
        <f t="shared" si="188"/>
        <v/>
      </c>
      <c r="AQ2407" t="str">
        <f>IF(AO2407="","",COUNTIFS(AM2407:$AM$3019,AO2407))</f>
        <v/>
      </c>
    </row>
    <row r="2408" spans="1:43" x14ac:dyDescent="0.25">
      <c r="A2408" s="6" t="str">
        <f>IF(COUNT($A$20:A2407)&lt;&gt;$B$4,IF(A2407="","",A2407+1),"")</f>
        <v/>
      </c>
      <c r="B2408" s="3"/>
      <c r="C2408" s="3"/>
      <c r="D2408" s="122"/>
      <c r="E2408" s="3"/>
      <c r="F2408" s="3"/>
      <c r="G2408" s="3"/>
      <c r="H2408" s="3"/>
      <c r="I2408" s="120"/>
      <c r="J2408" s="3"/>
      <c r="K2408" s="95" t="str" cm="1">
        <f t="array" ref="K2408">IF(OR($J$14 = "A",$J$14 = "B",$J$14 = "C"),IF(I2408="","",IF(LEN(I2408)&gt;2,_xlfn.IFS(ISNUMBER(SEARCH("_",I2408)),I2408,ISNUMBER(SEARCH(", ",I2408)),SUBSTITUTE(I2408,", ","_"),ISNUMBER(SEARCH("/ ",I2408)),SUBSTITUTE(I2408,"/ ","_"),ISNUMBER(SEARCH(",",I2408)),SUBSTITUTE(I2408,",","_"),ISNUMBER(SEARCH("/",I2408)),SUBSTITUTE(I2408,"/","_"),ISNUMBER(SEARCH("",I2408)),I2408),I2408)),IF(OR($J$14 = "J",$J$14 = "K"),"",IF(D2408="","",IF(LEN(D2408)&gt;2,_xlfn.IFS(ISNUMBER(SEARCH("_",D2408)),D2408,ISNUMBER(SEARCH(", ",D2408)),SUBSTITUTE(D2408,", ","_"),ISNUMBER(SEARCH("/ ",D2408)),SUBSTITUTE(D2408,"/ ","_"),ISNUMBER(SEARCH(",",D2408)),SUBSTITUTE(D2408,",","_"),ISNUMBER(SEARCH("/",D2408)),SUBSTITUTE(D2408,"/","_"),ISNUMBER(SEARCH("",D2408)),D2408),D2408))))</f>
        <v/>
      </c>
      <c r="L2408" s="1"/>
      <c r="M2408" s="1" t="str">
        <f t="shared" si="186"/>
        <v/>
      </c>
      <c r="N2408" s="94" t="str">
        <f>IF($L2408="None","",IF(ISERROR(VLOOKUP($L2408,Info!$B$4:$B$266,1,FALSE)),"",VLOOKUP($L2408,Info!$B$4:$L$266,5,FALSE)))</f>
        <v/>
      </c>
      <c r="O2408" s="94" t="str">
        <f>IF(K2408="","",IF(AND($J$12&lt;&gt;"ABC",N2408="3"),"BAC",IF(N2408="3","ABC",IF($J$12&lt;&gt;"ABC",IF($J$10="Standard",VLOOKUP(K2408,Info!$BE$4:$BF$481,2,FALSE),VLOOKUP(K2408,Info!$BI$4:$BJ$482,2,FALSE)),IF($J$10="Standard",VLOOKUP(K2408,Info!$AG$4:$AH$2994,2,FALSE),VLOOKUP(K2408,Info!$AK$4:$AL$2997,2,FALSE))))))</f>
        <v/>
      </c>
      <c r="P2408" s="94" t="str">
        <f>IF($L2408="None","",IF(ISERROR(VLOOKUP($L2408,Info!$B$4:$B$266,1,FALSE)),"",VLOOKUP($L2408,Info!$B$4:$L$266,3,FALSE)))</f>
        <v/>
      </c>
      <c r="Q2408" s="96" t="str">
        <f>IF($L2408="None","",IF(ISERROR(VLOOKUP($L2408,Info!$B$4:$B$266,1,FALSE)),"",VLOOKUP($L2408,Info!$B$4:$L$266,4,FALSE)))</f>
        <v/>
      </c>
      <c r="R2408" s="1"/>
      <c r="S2408" s="6" t="str">
        <f t="shared" si="187"/>
        <v/>
      </c>
      <c r="T2408" s="6" t="str">
        <f>IF($L2408="None","",IF(ISERROR(VLOOKUP($L2408,Info!$B$4:$B$266,1,FALSE)),"",VLOOKUP($L2408,Info!$B$4:$L$266,11,FALSE)))</f>
        <v/>
      </c>
      <c r="U2408" s="1"/>
      <c r="V2408" s="1"/>
      <c r="W2408" s="1"/>
      <c r="X2408" s="1" t="str">
        <f>IF($L2408="None","",IF(ISERROR(VLOOKUP($L2408,Info!$B$4:$B$266,1,FALSE)),"",IF(OR(W2408="Metallic Liquid Tight",W2408="Non-Metallic Liquid Tight",W2408="LSZH",W2408="Greenfield"),VLOOKUP($L2408,Info!$B$4:$L$266,7,FALSE),"N/A")))</f>
        <v/>
      </c>
      <c r="Y2408" s="1"/>
      <c r="Z2408" s="96" t="str">
        <f>IF($L2408="None","",IF(ISERROR(VLOOKUP($L2408,Info!$B$4:$B$266,1,FALSE)),"",VLOOKUP($L2408,Info!$B$4:$L$266,9,FALSE)))</f>
        <v/>
      </c>
      <c r="AA2408" s="96" t="str">
        <f>IF($L2408="None","",IF(ISERROR(VLOOKUP($L2408,Info!$B$4:$B$266,1,FALSE)),"",VLOOKUP($L2408,Info!$B$4:$L$266,8,FALSE)))</f>
        <v/>
      </c>
      <c r="AB2408" s="96" t="str">
        <f>IF($L2408="None","",IF(ISERROR(VLOOKUP($L2408,Info!$B$4:$B$266,1,FALSE)),"",VLOOKUP($L2408,Info!$B$4:$L$266,10,FALSE)))</f>
        <v/>
      </c>
      <c r="AC2408" s="1" t="str">
        <f>IF(W2408="SO Cable","Black,White",IF(O2408="","",IF(P2408="","",IF($J$12&lt;&gt;"ABC",IF(P2408&lt;="250",VLOOKUP(O2408,Info!$AZ$4:$BB$22,3,FALSE),VLOOKUP(O2408,Info!$AZ$23:$BB$39,3,FALSE)),IF(P2408&lt;="250",VLOOKUP(O2408,Info!$AO$4:$AQ$22,3,FALSE),VLOOKUP(O2408,Info!$AO$23:$AP$39,3,FALSE))))))</f>
        <v/>
      </c>
      <c r="AD2408" s="1"/>
      <c r="AE2408" s="1" t="str">
        <f>IF($L2408="None","",IF(ISERROR(VLOOKUP($L2408,Info!$B$4:$B$266,1,FALSE)),"",VLOOKUP($L2408,Info!$B$4:$L$266,4,FALSE)))</f>
        <v/>
      </c>
      <c r="AF2408" s="1" t="str">
        <f>IF($L2408="None","",IF(ISERROR(VLOOKUP($L2408,Info!$B$4:$B$266,1,FALSE)),"",VLOOKUP($L2408,Info!$B$4:$L$266,6,FALSE)))</f>
        <v/>
      </c>
      <c r="AG2408" s="1"/>
      <c r="AH2408" s="33" t="str" cm="1">
        <f t="array" ref="AH2408">IF(AND(L2408&lt;&gt;"",O2408&lt;&gt;"",R2408:S2408&lt;&gt;"",W2408:X2408&lt;&gt;"",Z2408:AA2408&lt;&gt;"",AC2408&lt;&gt;""),"Good","Bad")</f>
        <v>Bad</v>
      </c>
      <c r="AL2408" t="str" cm="1">
        <f t="array" ref="AL2408">IF(R2408&gt;0,_xlfn.IFS(COUNTIF($L$20:L2408,"&lt;&gt;")&lt;101,1,COUNTIF($L$20:L2408,"&lt;&gt;")&lt;201,2,COUNTIF($L$20:L2408,"&lt;&gt;")&lt;301,3,COUNTIF($L$20:L2408,"&lt;&gt;")&lt;401,4,COUNTIF($L$20:L2408,"&lt;&gt;")&lt;501,5,COUNTIF($L$20:L2408,"&lt;&gt;")&lt;601,6,COUNTIF($L$20:L2408,"&lt;&gt;")&lt;701,7,COUNTIF($L$20:L2408,"&lt;&gt;")&lt;801,8,COUNTIF($L$20:L2408,"&lt;&gt;")&lt;901,9,COUNTIF($L$20:L2408,"&lt;&gt;")&lt;1001,10,COUNTIF($L$20:L2408,"&lt;&gt;")&lt;1101,11,COUNTIF($L$20:L2408,"&lt;&gt;")&lt;1201,12,COUNTIF($L$20:L2408,"&lt;&gt;")&lt;1301,13,COUNTIF($L$20:L2408,"&lt;&gt;")&lt;1401,14,COUNTIF($L$20:L2408,"&lt;&gt;")&lt;1501,15,COUNTIF($L$20:L2408,"&lt;&gt;")&lt;1601,16,COUNTIF($L$20:L2408,"&lt;&gt;")&lt;1701,17,COUNTIF($L$20:L2408,"&lt;&gt;")&lt;1801,18,COUNTIF($L$20:L2408,"&lt;&gt;")&lt;1901,19,COUNTIF($L$20:L2408,"&lt;&gt;")&lt;2001,20,COUNTIF($L$20:L2408,"&lt;&gt;")&lt;2101,21,COUNTIF($L$20:L2408,"&lt;&gt;")&lt;2201,22,COUNTIF($L$20:L2408,"&lt;&gt;")&lt;2301,23,COUNTIF($L$20:L2408,"&lt;&gt;")&lt;2401,24,COUNTIF($L$20:L2408,"&lt;&gt;")&lt;2501,25,COUNTIF($L$20:L2408,"&lt;&gt;")&lt;2601,26,COUNTIF($L$20:L2408,"&lt;&gt;")&lt;2701,27,COUNTIF($L$20:L2408,"&lt;&gt;")&lt;2801,28,COUNTIF($L$20:L2408,"&lt;&gt;")&lt;2901,29,COUNTIF($L$20:L2408,"&lt;&gt;")&lt;3001,30),"")</f>
        <v/>
      </c>
      <c r="AM2408" t="str">
        <f t="shared" si="185"/>
        <v/>
      </c>
      <c r="AN2408" t="str">
        <f t="shared" si="189"/>
        <v/>
      </c>
      <c r="AP2408" t="str">
        <f t="shared" si="188"/>
        <v/>
      </c>
      <c r="AQ2408" t="str">
        <f>IF(AO2408="","",COUNTIFS(AM2408:$AM$3019,AO2408))</f>
        <v/>
      </c>
    </row>
    <row r="2409" spans="1:43" x14ac:dyDescent="0.25">
      <c r="A2409" s="6" t="str">
        <f>IF(COUNT($A$20:A2408)&lt;&gt;$B$4,IF(A2408="","",A2408+1),"")</f>
        <v/>
      </c>
      <c r="B2409" s="3"/>
      <c r="C2409" s="3"/>
      <c r="D2409" s="122"/>
      <c r="E2409" s="3"/>
      <c r="F2409" s="3"/>
      <c r="G2409" s="3"/>
      <c r="H2409" s="3"/>
      <c r="I2409" s="120"/>
      <c r="J2409" s="3"/>
      <c r="K2409" s="95" t="str" cm="1">
        <f t="array" ref="K2409">IF(OR($J$14 = "A",$J$14 = "B",$J$14 = "C"),IF(I2409="","",IF(LEN(I2409)&gt;2,_xlfn.IFS(ISNUMBER(SEARCH("_",I2409)),I2409,ISNUMBER(SEARCH(", ",I2409)),SUBSTITUTE(I2409,", ","_"),ISNUMBER(SEARCH("/ ",I2409)),SUBSTITUTE(I2409,"/ ","_"),ISNUMBER(SEARCH(",",I2409)),SUBSTITUTE(I2409,",","_"),ISNUMBER(SEARCH("/",I2409)),SUBSTITUTE(I2409,"/","_"),ISNUMBER(SEARCH("",I2409)),I2409),I2409)),IF(OR($J$14 = "J",$J$14 = "K"),"",IF(D2409="","",IF(LEN(D2409)&gt;2,_xlfn.IFS(ISNUMBER(SEARCH("_",D2409)),D2409,ISNUMBER(SEARCH(", ",D2409)),SUBSTITUTE(D2409,", ","_"),ISNUMBER(SEARCH("/ ",D2409)),SUBSTITUTE(D2409,"/ ","_"),ISNUMBER(SEARCH(",",D2409)),SUBSTITUTE(D2409,",","_"),ISNUMBER(SEARCH("/",D2409)),SUBSTITUTE(D2409,"/","_"),ISNUMBER(SEARCH("",D2409)),D2409),D2409))))</f>
        <v/>
      </c>
      <c r="L2409" s="1"/>
      <c r="M2409" s="1" t="str">
        <f t="shared" si="186"/>
        <v/>
      </c>
      <c r="N2409" s="94" t="str">
        <f>IF($L2409="None","",IF(ISERROR(VLOOKUP($L2409,Info!$B$4:$B$266,1,FALSE)),"",VLOOKUP($L2409,Info!$B$4:$L$266,5,FALSE)))</f>
        <v/>
      </c>
      <c r="O2409" s="94" t="str">
        <f>IF(K2409="","",IF(AND($J$12&lt;&gt;"ABC",N2409="3"),"BAC",IF(N2409="3","ABC",IF($J$12&lt;&gt;"ABC",IF($J$10="Standard",VLOOKUP(K2409,Info!$BE$4:$BF$481,2,FALSE),VLOOKUP(K2409,Info!$BI$4:$BJ$482,2,FALSE)),IF($J$10="Standard",VLOOKUP(K2409,Info!$AG$4:$AH$2994,2,FALSE),VLOOKUP(K2409,Info!$AK$4:$AL$2997,2,FALSE))))))</f>
        <v/>
      </c>
      <c r="P2409" s="94" t="str">
        <f>IF($L2409="None","",IF(ISERROR(VLOOKUP($L2409,Info!$B$4:$B$266,1,FALSE)),"",VLOOKUP($L2409,Info!$B$4:$L$266,3,FALSE)))</f>
        <v/>
      </c>
      <c r="Q2409" s="96" t="str">
        <f>IF($L2409="None","",IF(ISERROR(VLOOKUP($L2409,Info!$B$4:$B$266,1,FALSE)),"",VLOOKUP($L2409,Info!$B$4:$L$266,4,FALSE)))</f>
        <v/>
      </c>
      <c r="R2409" s="1"/>
      <c r="S2409" s="6" t="str">
        <f t="shared" si="187"/>
        <v/>
      </c>
      <c r="T2409" s="6" t="str">
        <f>IF($L2409="None","",IF(ISERROR(VLOOKUP($L2409,Info!$B$4:$B$266,1,FALSE)),"",VLOOKUP($L2409,Info!$B$4:$L$266,11,FALSE)))</f>
        <v/>
      </c>
      <c r="U2409" s="1"/>
      <c r="V2409" s="1"/>
      <c r="W2409" s="1"/>
      <c r="X2409" s="1" t="str">
        <f>IF($L2409="None","",IF(ISERROR(VLOOKUP($L2409,Info!$B$4:$B$266,1,FALSE)),"",IF(OR(W2409="Metallic Liquid Tight",W2409="Non-Metallic Liquid Tight",W2409="LSZH",W2409="Greenfield"),VLOOKUP($L2409,Info!$B$4:$L$266,7,FALSE),"N/A")))</f>
        <v/>
      </c>
      <c r="Y2409" s="1"/>
      <c r="Z2409" s="96" t="str">
        <f>IF($L2409="None","",IF(ISERROR(VLOOKUP($L2409,Info!$B$4:$B$266,1,FALSE)),"",VLOOKUP($L2409,Info!$B$4:$L$266,9,FALSE)))</f>
        <v/>
      </c>
      <c r="AA2409" s="96" t="str">
        <f>IF($L2409="None","",IF(ISERROR(VLOOKUP($L2409,Info!$B$4:$B$266,1,FALSE)),"",VLOOKUP($L2409,Info!$B$4:$L$266,8,FALSE)))</f>
        <v/>
      </c>
      <c r="AB2409" s="96" t="str">
        <f>IF($L2409="None","",IF(ISERROR(VLOOKUP($L2409,Info!$B$4:$B$266,1,FALSE)),"",VLOOKUP($L2409,Info!$B$4:$L$266,10,FALSE)))</f>
        <v/>
      </c>
      <c r="AC2409" s="1" t="str">
        <f>IF(W2409="SO Cable","Black,White",IF(O2409="","",IF(P2409="","",IF($J$12&lt;&gt;"ABC",IF(P2409&lt;="250",VLOOKUP(O2409,Info!$AZ$4:$BB$22,3,FALSE),VLOOKUP(O2409,Info!$AZ$23:$BB$39,3,FALSE)),IF(P2409&lt;="250",VLOOKUP(O2409,Info!$AO$4:$AQ$22,3,FALSE),VLOOKUP(O2409,Info!$AO$23:$AP$39,3,FALSE))))))</f>
        <v/>
      </c>
      <c r="AD2409" s="1"/>
      <c r="AE2409" s="1" t="str">
        <f>IF($L2409="None","",IF(ISERROR(VLOOKUP($L2409,Info!$B$4:$B$266,1,FALSE)),"",VLOOKUP($L2409,Info!$B$4:$L$266,4,FALSE)))</f>
        <v/>
      </c>
      <c r="AF2409" s="1" t="str">
        <f>IF($L2409="None","",IF(ISERROR(VLOOKUP($L2409,Info!$B$4:$B$266,1,FALSE)),"",VLOOKUP($L2409,Info!$B$4:$L$266,6,FALSE)))</f>
        <v/>
      </c>
      <c r="AG2409" s="1"/>
      <c r="AH2409" s="33" t="str" cm="1">
        <f t="array" ref="AH2409">IF(AND(L2409&lt;&gt;"",O2409&lt;&gt;"",R2409:S2409&lt;&gt;"",W2409:X2409&lt;&gt;"",Z2409:AA2409&lt;&gt;"",AC2409&lt;&gt;""),"Good","Bad")</f>
        <v>Bad</v>
      </c>
      <c r="AL2409" t="str" cm="1">
        <f t="array" ref="AL2409">IF(R2409&gt;0,_xlfn.IFS(COUNTIF($L$20:L2409,"&lt;&gt;")&lt;101,1,COUNTIF($L$20:L2409,"&lt;&gt;")&lt;201,2,COUNTIF($L$20:L2409,"&lt;&gt;")&lt;301,3,COUNTIF($L$20:L2409,"&lt;&gt;")&lt;401,4,COUNTIF($L$20:L2409,"&lt;&gt;")&lt;501,5,COUNTIF($L$20:L2409,"&lt;&gt;")&lt;601,6,COUNTIF($L$20:L2409,"&lt;&gt;")&lt;701,7,COUNTIF($L$20:L2409,"&lt;&gt;")&lt;801,8,COUNTIF($L$20:L2409,"&lt;&gt;")&lt;901,9,COUNTIF($L$20:L2409,"&lt;&gt;")&lt;1001,10,COUNTIF($L$20:L2409,"&lt;&gt;")&lt;1101,11,COUNTIF($L$20:L2409,"&lt;&gt;")&lt;1201,12,COUNTIF($L$20:L2409,"&lt;&gt;")&lt;1301,13,COUNTIF($L$20:L2409,"&lt;&gt;")&lt;1401,14,COUNTIF($L$20:L2409,"&lt;&gt;")&lt;1501,15,COUNTIF($L$20:L2409,"&lt;&gt;")&lt;1601,16,COUNTIF($L$20:L2409,"&lt;&gt;")&lt;1701,17,COUNTIF($L$20:L2409,"&lt;&gt;")&lt;1801,18,COUNTIF($L$20:L2409,"&lt;&gt;")&lt;1901,19,COUNTIF($L$20:L2409,"&lt;&gt;")&lt;2001,20,COUNTIF($L$20:L2409,"&lt;&gt;")&lt;2101,21,COUNTIF($L$20:L2409,"&lt;&gt;")&lt;2201,22,COUNTIF($L$20:L2409,"&lt;&gt;")&lt;2301,23,COUNTIF($L$20:L2409,"&lt;&gt;")&lt;2401,24,COUNTIF($L$20:L2409,"&lt;&gt;")&lt;2501,25,COUNTIF($L$20:L2409,"&lt;&gt;")&lt;2601,26,COUNTIF($L$20:L2409,"&lt;&gt;")&lt;2701,27,COUNTIF($L$20:L2409,"&lt;&gt;")&lt;2801,28,COUNTIF($L$20:L2409,"&lt;&gt;")&lt;2901,29,COUNTIF($L$20:L2409,"&lt;&gt;")&lt;3001,30),"")</f>
        <v/>
      </c>
      <c r="AM2409" t="str">
        <f t="shared" si="185"/>
        <v/>
      </c>
      <c r="AN2409" t="str">
        <f t="shared" si="189"/>
        <v/>
      </c>
      <c r="AP2409" t="str">
        <f t="shared" si="188"/>
        <v/>
      </c>
      <c r="AQ2409" t="str">
        <f>IF(AO2409="","",COUNTIFS(AM2409:$AM$3019,AO2409))</f>
        <v/>
      </c>
    </row>
    <row r="2410" spans="1:43" x14ac:dyDescent="0.25">
      <c r="A2410" s="6" t="str">
        <f>IF(COUNT($A$20:A2409)&lt;&gt;$B$4,IF(A2409="","",A2409+1),"")</f>
        <v/>
      </c>
      <c r="B2410" s="3"/>
      <c r="C2410" s="3"/>
      <c r="D2410" s="122"/>
      <c r="E2410" s="3"/>
      <c r="F2410" s="3"/>
      <c r="G2410" s="3"/>
      <c r="H2410" s="3"/>
      <c r="I2410" s="120"/>
      <c r="J2410" s="3"/>
      <c r="K2410" s="95" t="str" cm="1">
        <f t="array" ref="K2410">IF(OR($J$14 = "A",$J$14 = "B",$J$14 = "C"),IF(I2410="","",IF(LEN(I2410)&gt;2,_xlfn.IFS(ISNUMBER(SEARCH("_",I2410)),I2410,ISNUMBER(SEARCH(", ",I2410)),SUBSTITUTE(I2410,", ","_"),ISNUMBER(SEARCH("/ ",I2410)),SUBSTITUTE(I2410,"/ ","_"),ISNUMBER(SEARCH(",",I2410)),SUBSTITUTE(I2410,",","_"),ISNUMBER(SEARCH("/",I2410)),SUBSTITUTE(I2410,"/","_"),ISNUMBER(SEARCH("",I2410)),I2410),I2410)),IF(OR($J$14 = "J",$J$14 = "K"),"",IF(D2410="","",IF(LEN(D2410)&gt;2,_xlfn.IFS(ISNUMBER(SEARCH("_",D2410)),D2410,ISNUMBER(SEARCH(", ",D2410)),SUBSTITUTE(D2410,", ","_"),ISNUMBER(SEARCH("/ ",D2410)),SUBSTITUTE(D2410,"/ ","_"),ISNUMBER(SEARCH(",",D2410)),SUBSTITUTE(D2410,",","_"),ISNUMBER(SEARCH("/",D2410)),SUBSTITUTE(D2410,"/","_"),ISNUMBER(SEARCH("",D2410)),D2410),D2410))))</f>
        <v/>
      </c>
      <c r="L2410" s="1"/>
      <c r="M2410" s="1" t="str">
        <f t="shared" si="186"/>
        <v/>
      </c>
      <c r="N2410" s="94" t="str">
        <f>IF($L2410="None","",IF(ISERROR(VLOOKUP($L2410,Info!$B$4:$B$266,1,FALSE)),"",VLOOKUP($L2410,Info!$B$4:$L$266,5,FALSE)))</f>
        <v/>
      </c>
      <c r="O2410" s="94" t="str">
        <f>IF(K2410="","",IF(AND($J$12&lt;&gt;"ABC",N2410="3"),"BAC",IF(N2410="3","ABC",IF($J$12&lt;&gt;"ABC",IF($J$10="Standard",VLOOKUP(K2410,Info!$BE$4:$BF$481,2,FALSE),VLOOKUP(K2410,Info!$BI$4:$BJ$482,2,FALSE)),IF($J$10="Standard",VLOOKUP(K2410,Info!$AG$4:$AH$2994,2,FALSE),VLOOKUP(K2410,Info!$AK$4:$AL$2997,2,FALSE))))))</f>
        <v/>
      </c>
      <c r="P2410" s="94" t="str">
        <f>IF($L2410="None","",IF(ISERROR(VLOOKUP($L2410,Info!$B$4:$B$266,1,FALSE)),"",VLOOKUP($L2410,Info!$B$4:$L$266,3,FALSE)))</f>
        <v/>
      </c>
      <c r="Q2410" s="96" t="str">
        <f>IF($L2410="None","",IF(ISERROR(VLOOKUP($L2410,Info!$B$4:$B$266,1,FALSE)),"",VLOOKUP($L2410,Info!$B$4:$L$266,4,FALSE)))</f>
        <v/>
      </c>
      <c r="R2410" s="1"/>
      <c r="S2410" s="6" t="str">
        <f t="shared" si="187"/>
        <v/>
      </c>
      <c r="T2410" s="6" t="str">
        <f>IF($L2410="None","",IF(ISERROR(VLOOKUP($L2410,Info!$B$4:$B$266,1,FALSE)),"",VLOOKUP($L2410,Info!$B$4:$L$266,11,FALSE)))</f>
        <v/>
      </c>
      <c r="U2410" s="1"/>
      <c r="V2410" s="1"/>
      <c r="W2410" s="1"/>
      <c r="X2410" s="1" t="str">
        <f>IF($L2410="None","",IF(ISERROR(VLOOKUP($L2410,Info!$B$4:$B$266,1,FALSE)),"",IF(OR(W2410="Metallic Liquid Tight",W2410="Non-Metallic Liquid Tight",W2410="LSZH",W2410="Greenfield"),VLOOKUP($L2410,Info!$B$4:$L$266,7,FALSE),"N/A")))</f>
        <v/>
      </c>
      <c r="Y2410" s="1"/>
      <c r="Z2410" s="96" t="str">
        <f>IF($L2410="None","",IF(ISERROR(VLOOKUP($L2410,Info!$B$4:$B$266,1,FALSE)),"",VLOOKUP($L2410,Info!$B$4:$L$266,9,FALSE)))</f>
        <v/>
      </c>
      <c r="AA2410" s="96" t="str">
        <f>IF($L2410="None","",IF(ISERROR(VLOOKUP($L2410,Info!$B$4:$B$266,1,FALSE)),"",VLOOKUP($L2410,Info!$B$4:$L$266,8,FALSE)))</f>
        <v/>
      </c>
      <c r="AB2410" s="96" t="str">
        <f>IF($L2410="None","",IF(ISERROR(VLOOKUP($L2410,Info!$B$4:$B$266,1,FALSE)),"",VLOOKUP($L2410,Info!$B$4:$L$266,10,FALSE)))</f>
        <v/>
      </c>
      <c r="AC2410" s="1" t="str">
        <f>IF(W2410="SO Cable","Black,White",IF(O2410="","",IF(P2410="","",IF($J$12&lt;&gt;"ABC",IF(P2410&lt;="250",VLOOKUP(O2410,Info!$AZ$4:$BB$22,3,FALSE),VLOOKUP(O2410,Info!$AZ$23:$BB$39,3,FALSE)),IF(P2410&lt;="250",VLOOKUP(O2410,Info!$AO$4:$AQ$22,3,FALSE),VLOOKUP(O2410,Info!$AO$23:$AP$39,3,FALSE))))))</f>
        <v/>
      </c>
      <c r="AD2410" s="1"/>
      <c r="AE2410" s="1" t="str">
        <f>IF($L2410="None","",IF(ISERROR(VLOOKUP($L2410,Info!$B$4:$B$266,1,FALSE)),"",VLOOKUP($L2410,Info!$B$4:$L$266,4,FALSE)))</f>
        <v/>
      </c>
      <c r="AF2410" s="1" t="str">
        <f>IF($L2410="None","",IF(ISERROR(VLOOKUP($L2410,Info!$B$4:$B$266,1,FALSE)),"",VLOOKUP($L2410,Info!$B$4:$L$266,6,FALSE)))</f>
        <v/>
      </c>
      <c r="AG2410" s="1"/>
      <c r="AH2410" s="33" t="str" cm="1">
        <f t="array" ref="AH2410">IF(AND(L2410&lt;&gt;"",O2410&lt;&gt;"",R2410:S2410&lt;&gt;"",W2410:X2410&lt;&gt;"",Z2410:AA2410&lt;&gt;"",AC2410&lt;&gt;""),"Good","Bad")</f>
        <v>Bad</v>
      </c>
      <c r="AL2410" t="str" cm="1">
        <f t="array" ref="AL2410">IF(R2410&gt;0,_xlfn.IFS(COUNTIF($L$20:L2410,"&lt;&gt;")&lt;101,1,COUNTIF($L$20:L2410,"&lt;&gt;")&lt;201,2,COUNTIF($L$20:L2410,"&lt;&gt;")&lt;301,3,COUNTIF($L$20:L2410,"&lt;&gt;")&lt;401,4,COUNTIF($L$20:L2410,"&lt;&gt;")&lt;501,5,COUNTIF($L$20:L2410,"&lt;&gt;")&lt;601,6,COUNTIF($L$20:L2410,"&lt;&gt;")&lt;701,7,COUNTIF($L$20:L2410,"&lt;&gt;")&lt;801,8,COUNTIF($L$20:L2410,"&lt;&gt;")&lt;901,9,COUNTIF($L$20:L2410,"&lt;&gt;")&lt;1001,10,COUNTIF($L$20:L2410,"&lt;&gt;")&lt;1101,11,COUNTIF($L$20:L2410,"&lt;&gt;")&lt;1201,12,COUNTIF($L$20:L2410,"&lt;&gt;")&lt;1301,13,COUNTIF($L$20:L2410,"&lt;&gt;")&lt;1401,14,COUNTIF($L$20:L2410,"&lt;&gt;")&lt;1501,15,COUNTIF($L$20:L2410,"&lt;&gt;")&lt;1601,16,COUNTIF($L$20:L2410,"&lt;&gt;")&lt;1701,17,COUNTIF($L$20:L2410,"&lt;&gt;")&lt;1801,18,COUNTIF($L$20:L2410,"&lt;&gt;")&lt;1901,19,COUNTIF($L$20:L2410,"&lt;&gt;")&lt;2001,20,COUNTIF($L$20:L2410,"&lt;&gt;")&lt;2101,21,COUNTIF($L$20:L2410,"&lt;&gt;")&lt;2201,22,COUNTIF($L$20:L2410,"&lt;&gt;")&lt;2301,23,COUNTIF($L$20:L2410,"&lt;&gt;")&lt;2401,24,COUNTIF($L$20:L2410,"&lt;&gt;")&lt;2501,25,COUNTIF($L$20:L2410,"&lt;&gt;")&lt;2601,26,COUNTIF($L$20:L2410,"&lt;&gt;")&lt;2701,27,COUNTIF($L$20:L2410,"&lt;&gt;")&lt;2801,28,COUNTIF($L$20:L2410,"&lt;&gt;")&lt;2901,29,COUNTIF($L$20:L2410,"&lt;&gt;")&lt;3001,30),"")</f>
        <v/>
      </c>
      <c r="AM2410" t="str">
        <f t="shared" si="185"/>
        <v/>
      </c>
      <c r="AN2410" t="str">
        <f t="shared" si="189"/>
        <v/>
      </c>
      <c r="AP2410" t="str">
        <f t="shared" si="188"/>
        <v/>
      </c>
      <c r="AQ2410" t="str">
        <f>IF(AO2410="","",COUNTIFS(AM2410:$AM$3019,AO2410))</f>
        <v/>
      </c>
    </row>
    <row r="2411" spans="1:43" x14ac:dyDescent="0.25">
      <c r="A2411" s="6" t="str">
        <f>IF(COUNT($A$20:A2410)&lt;&gt;$B$4,IF(A2410="","",A2410+1),"")</f>
        <v/>
      </c>
      <c r="B2411" s="3"/>
      <c r="C2411" s="3"/>
      <c r="D2411" s="122"/>
      <c r="E2411" s="3"/>
      <c r="F2411" s="3"/>
      <c r="G2411" s="3"/>
      <c r="H2411" s="3"/>
      <c r="I2411" s="120"/>
      <c r="J2411" s="3"/>
      <c r="K2411" s="95" t="str" cm="1">
        <f t="array" ref="K2411">IF(OR($J$14 = "A",$J$14 = "B",$J$14 = "C"),IF(I2411="","",IF(LEN(I2411)&gt;2,_xlfn.IFS(ISNUMBER(SEARCH("_",I2411)),I2411,ISNUMBER(SEARCH(", ",I2411)),SUBSTITUTE(I2411,", ","_"),ISNUMBER(SEARCH("/ ",I2411)),SUBSTITUTE(I2411,"/ ","_"),ISNUMBER(SEARCH(",",I2411)),SUBSTITUTE(I2411,",","_"),ISNUMBER(SEARCH("/",I2411)),SUBSTITUTE(I2411,"/","_"),ISNUMBER(SEARCH("",I2411)),I2411),I2411)),IF(OR($J$14 = "J",$J$14 = "K"),"",IF(D2411="","",IF(LEN(D2411)&gt;2,_xlfn.IFS(ISNUMBER(SEARCH("_",D2411)),D2411,ISNUMBER(SEARCH(", ",D2411)),SUBSTITUTE(D2411,", ","_"),ISNUMBER(SEARCH("/ ",D2411)),SUBSTITUTE(D2411,"/ ","_"),ISNUMBER(SEARCH(",",D2411)),SUBSTITUTE(D2411,",","_"),ISNUMBER(SEARCH("/",D2411)),SUBSTITUTE(D2411,"/","_"),ISNUMBER(SEARCH("",D2411)),D2411),D2411))))</f>
        <v/>
      </c>
      <c r="L2411" s="1"/>
      <c r="M2411" s="1" t="str">
        <f t="shared" si="186"/>
        <v/>
      </c>
      <c r="N2411" s="94" t="str">
        <f>IF($L2411="None","",IF(ISERROR(VLOOKUP($L2411,Info!$B$4:$B$266,1,FALSE)),"",VLOOKUP($L2411,Info!$B$4:$L$266,5,FALSE)))</f>
        <v/>
      </c>
      <c r="O2411" s="94" t="str">
        <f>IF(K2411="","",IF(AND($J$12&lt;&gt;"ABC",N2411="3"),"BAC",IF(N2411="3","ABC",IF($J$12&lt;&gt;"ABC",IF($J$10="Standard",VLOOKUP(K2411,Info!$BE$4:$BF$481,2,FALSE),VLOOKUP(K2411,Info!$BI$4:$BJ$482,2,FALSE)),IF($J$10="Standard",VLOOKUP(K2411,Info!$AG$4:$AH$2994,2,FALSE),VLOOKUP(K2411,Info!$AK$4:$AL$2997,2,FALSE))))))</f>
        <v/>
      </c>
      <c r="P2411" s="94" t="str">
        <f>IF($L2411="None","",IF(ISERROR(VLOOKUP($L2411,Info!$B$4:$B$266,1,FALSE)),"",VLOOKUP($L2411,Info!$B$4:$L$266,3,FALSE)))</f>
        <v/>
      </c>
      <c r="Q2411" s="96" t="str">
        <f>IF($L2411="None","",IF(ISERROR(VLOOKUP($L2411,Info!$B$4:$B$266,1,FALSE)),"",VLOOKUP($L2411,Info!$B$4:$L$266,4,FALSE)))</f>
        <v/>
      </c>
      <c r="R2411" s="1"/>
      <c r="S2411" s="6" t="str">
        <f t="shared" si="187"/>
        <v/>
      </c>
      <c r="T2411" s="6" t="str">
        <f>IF($L2411="None","",IF(ISERROR(VLOOKUP($L2411,Info!$B$4:$B$266,1,FALSE)),"",VLOOKUP($L2411,Info!$B$4:$L$266,11,FALSE)))</f>
        <v/>
      </c>
      <c r="U2411" s="1"/>
      <c r="V2411" s="1"/>
      <c r="W2411" s="1"/>
      <c r="X2411" s="1" t="str">
        <f>IF($L2411="None","",IF(ISERROR(VLOOKUP($L2411,Info!$B$4:$B$266,1,FALSE)),"",IF(OR(W2411="Metallic Liquid Tight",W2411="Non-Metallic Liquid Tight",W2411="LSZH",W2411="Greenfield"),VLOOKUP($L2411,Info!$B$4:$L$266,7,FALSE),"N/A")))</f>
        <v/>
      </c>
      <c r="Y2411" s="1"/>
      <c r="Z2411" s="96" t="str">
        <f>IF($L2411="None","",IF(ISERROR(VLOOKUP($L2411,Info!$B$4:$B$266,1,FALSE)),"",VLOOKUP($L2411,Info!$B$4:$L$266,9,FALSE)))</f>
        <v/>
      </c>
      <c r="AA2411" s="96" t="str">
        <f>IF($L2411="None","",IF(ISERROR(VLOOKUP($L2411,Info!$B$4:$B$266,1,FALSE)),"",VLOOKUP($L2411,Info!$B$4:$L$266,8,FALSE)))</f>
        <v/>
      </c>
      <c r="AB2411" s="96" t="str">
        <f>IF($L2411="None","",IF(ISERROR(VLOOKUP($L2411,Info!$B$4:$B$266,1,FALSE)),"",VLOOKUP($L2411,Info!$B$4:$L$266,10,FALSE)))</f>
        <v/>
      </c>
      <c r="AC2411" s="1" t="str">
        <f>IF(W2411="SO Cable","Black,White",IF(O2411="","",IF(P2411="","",IF($J$12&lt;&gt;"ABC",IF(P2411&lt;="250",VLOOKUP(O2411,Info!$AZ$4:$BB$22,3,FALSE),VLOOKUP(O2411,Info!$AZ$23:$BB$39,3,FALSE)),IF(P2411&lt;="250",VLOOKUP(O2411,Info!$AO$4:$AQ$22,3,FALSE),VLOOKUP(O2411,Info!$AO$23:$AP$39,3,FALSE))))))</f>
        <v/>
      </c>
      <c r="AD2411" s="1"/>
      <c r="AE2411" s="1" t="str">
        <f>IF($L2411="None","",IF(ISERROR(VLOOKUP($L2411,Info!$B$4:$B$266,1,FALSE)),"",VLOOKUP($L2411,Info!$B$4:$L$266,4,FALSE)))</f>
        <v/>
      </c>
      <c r="AF2411" s="1" t="str">
        <f>IF($L2411="None","",IF(ISERROR(VLOOKUP($L2411,Info!$B$4:$B$266,1,FALSE)),"",VLOOKUP($L2411,Info!$B$4:$L$266,6,FALSE)))</f>
        <v/>
      </c>
      <c r="AG2411" s="1"/>
      <c r="AH2411" s="33" t="str" cm="1">
        <f t="array" ref="AH2411">IF(AND(L2411&lt;&gt;"",O2411&lt;&gt;"",R2411:S2411&lt;&gt;"",W2411:X2411&lt;&gt;"",Z2411:AA2411&lt;&gt;"",AC2411&lt;&gt;""),"Good","Bad")</f>
        <v>Bad</v>
      </c>
      <c r="AL2411" t="str" cm="1">
        <f t="array" ref="AL2411">IF(R2411&gt;0,_xlfn.IFS(COUNTIF($L$20:L2411,"&lt;&gt;")&lt;101,1,COUNTIF($L$20:L2411,"&lt;&gt;")&lt;201,2,COUNTIF($L$20:L2411,"&lt;&gt;")&lt;301,3,COUNTIF($L$20:L2411,"&lt;&gt;")&lt;401,4,COUNTIF($L$20:L2411,"&lt;&gt;")&lt;501,5,COUNTIF($L$20:L2411,"&lt;&gt;")&lt;601,6,COUNTIF($L$20:L2411,"&lt;&gt;")&lt;701,7,COUNTIF($L$20:L2411,"&lt;&gt;")&lt;801,8,COUNTIF($L$20:L2411,"&lt;&gt;")&lt;901,9,COUNTIF($L$20:L2411,"&lt;&gt;")&lt;1001,10,COUNTIF($L$20:L2411,"&lt;&gt;")&lt;1101,11,COUNTIF($L$20:L2411,"&lt;&gt;")&lt;1201,12,COUNTIF($L$20:L2411,"&lt;&gt;")&lt;1301,13,COUNTIF($L$20:L2411,"&lt;&gt;")&lt;1401,14,COUNTIF($L$20:L2411,"&lt;&gt;")&lt;1501,15,COUNTIF($L$20:L2411,"&lt;&gt;")&lt;1601,16,COUNTIF($L$20:L2411,"&lt;&gt;")&lt;1701,17,COUNTIF($L$20:L2411,"&lt;&gt;")&lt;1801,18,COUNTIF($L$20:L2411,"&lt;&gt;")&lt;1901,19,COUNTIF($L$20:L2411,"&lt;&gt;")&lt;2001,20,COUNTIF($L$20:L2411,"&lt;&gt;")&lt;2101,21,COUNTIF($L$20:L2411,"&lt;&gt;")&lt;2201,22,COUNTIF($L$20:L2411,"&lt;&gt;")&lt;2301,23,COUNTIF($L$20:L2411,"&lt;&gt;")&lt;2401,24,COUNTIF($L$20:L2411,"&lt;&gt;")&lt;2501,25,COUNTIF($L$20:L2411,"&lt;&gt;")&lt;2601,26,COUNTIF($L$20:L2411,"&lt;&gt;")&lt;2701,27,COUNTIF($L$20:L2411,"&lt;&gt;")&lt;2801,28,COUNTIF($L$20:L2411,"&lt;&gt;")&lt;2901,29,COUNTIF($L$20:L2411,"&lt;&gt;")&lt;3001,30),"")</f>
        <v/>
      </c>
      <c r="AM2411" t="str">
        <f t="shared" si="185"/>
        <v/>
      </c>
      <c r="AN2411" t="str">
        <f t="shared" si="189"/>
        <v/>
      </c>
      <c r="AP2411" t="str">
        <f t="shared" si="188"/>
        <v/>
      </c>
      <c r="AQ2411" t="str">
        <f>IF(AO2411="","",COUNTIFS(AM2411:$AM$3019,AO2411))</f>
        <v/>
      </c>
    </row>
    <row r="2412" spans="1:43" x14ac:dyDescent="0.25">
      <c r="A2412" s="6" t="str">
        <f>IF(COUNT($A$20:A2411)&lt;&gt;$B$4,IF(A2411="","",A2411+1),"")</f>
        <v/>
      </c>
      <c r="B2412" s="3"/>
      <c r="C2412" s="3"/>
      <c r="D2412" s="122"/>
      <c r="E2412" s="3"/>
      <c r="F2412" s="3"/>
      <c r="G2412" s="3"/>
      <c r="H2412" s="3"/>
      <c r="I2412" s="120"/>
      <c r="J2412" s="3"/>
      <c r="K2412" s="95" t="str" cm="1">
        <f t="array" ref="K2412">IF(OR($J$14 = "A",$J$14 = "B",$J$14 = "C"),IF(I2412="","",IF(LEN(I2412)&gt;2,_xlfn.IFS(ISNUMBER(SEARCH("_",I2412)),I2412,ISNUMBER(SEARCH(", ",I2412)),SUBSTITUTE(I2412,", ","_"),ISNUMBER(SEARCH("/ ",I2412)),SUBSTITUTE(I2412,"/ ","_"),ISNUMBER(SEARCH(",",I2412)),SUBSTITUTE(I2412,",","_"),ISNUMBER(SEARCH("/",I2412)),SUBSTITUTE(I2412,"/","_"),ISNUMBER(SEARCH("",I2412)),I2412),I2412)),IF(OR($J$14 = "J",$J$14 = "K"),"",IF(D2412="","",IF(LEN(D2412)&gt;2,_xlfn.IFS(ISNUMBER(SEARCH("_",D2412)),D2412,ISNUMBER(SEARCH(", ",D2412)),SUBSTITUTE(D2412,", ","_"),ISNUMBER(SEARCH("/ ",D2412)),SUBSTITUTE(D2412,"/ ","_"),ISNUMBER(SEARCH(",",D2412)),SUBSTITUTE(D2412,",","_"),ISNUMBER(SEARCH("/",D2412)),SUBSTITUTE(D2412,"/","_"),ISNUMBER(SEARCH("",D2412)),D2412),D2412))))</f>
        <v/>
      </c>
      <c r="L2412" s="1"/>
      <c r="M2412" s="1" t="str">
        <f t="shared" si="186"/>
        <v/>
      </c>
      <c r="N2412" s="94" t="str">
        <f>IF($L2412="None","",IF(ISERROR(VLOOKUP($L2412,Info!$B$4:$B$266,1,FALSE)),"",VLOOKUP($L2412,Info!$B$4:$L$266,5,FALSE)))</f>
        <v/>
      </c>
      <c r="O2412" s="94" t="str">
        <f>IF(K2412="","",IF(AND($J$12&lt;&gt;"ABC",N2412="3"),"BAC",IF(N2412="3","ABC",IF($J$12&lt;&gt;"ABC",IF($J$10="Standard",VLOOKUP(K2412,Info!$BE$4:$BF$481,2,FALSE),VLOOKUP(K2412,Info!$BI$4:$BJ$482,2,FALSE)),IF($J$10="Standard",VLOOKUP(K2412,Info!$AG$4:$AH$2994,2,FALSE),VLOOKUP(K2412,Info!$AK$4:$AL$2997,2,FALSE))))))</f>
        <v/>
      </c>
      <c r="P2412" s="94" t="str">
        <f>IF($L2412="None","",IF(ISERROR(VLOOKUP($L2412,Info!$B$4:$B$266,1,FALSE)),"",VLOOKUP($L2412,Info!$B$4:$L$266,3,FALSE)))</f>
        <v/>
      </c>
      <c r="Q2412" s="96" t="str">
        <f>IF($L2412="None","",IF(ISERROR(VLOOKUP($L2412,Info!$B$4:$B$266,1,FALSE)),"",VLOOKUP($L2412,Info!$B$4:$L$266,4,FALSE)))</f>
        <v/>
      </c>
      <c r="R2412" s="1"/>
      <c r="S2412" s="6" t="str">
        <f t="shared" si="187"/>
        <v/>
      </c>
      <c r="T2412" s="6" t="str">
        <f>IF($L2412="None","",IF(ISERROR(VLOOKUP($L2412,Info!$B$4:$B$266,1,FALSE)),"",VLOOKUP($L2412,Info!$B$4:$L$266,11,FALSE)))</f>
        <v/>
      </c>
      <c r="U2412" s="1"/>
      <c r="V2412" s="1"/>
      <c r="W2412" s="1"/>
      <c r="X2412" s="1" t="str">
        <f>IF($L2412="None","",IF(ISERROR(VLOOKUP($L2412,Info!$B$4:$B$266,1,FALSE)),"",IF(OR(W2412="Metallic Liquid Tight",W2412="Non-Metallic Liquid Tight",W2412="LSZH",W2412="Greenfield"),VLOOKUP($L2412,Info!$B$4:$L$266,7,FALSE),"N/A")))</f>
        <v/>
      </c>
      <c r="Y2412" s="1"/>
      <c r="Z2412" s="96" t="str">
        <f>IF($L2412="None","",IF(ISERROR(VLOOKUP($L2412,Info!$B$4:$B$266,1,FALSE)),"",VLOOKUP($L2412,Info!$B$4:$L$266,9,FALSE)))</f>
        <v/>
      </c>
      <c r="AA2412" s="96" t="str">
        <f>IF($L2412="None","",IF(ISERROR(VLOOKUP($L2412,Info!$B$4:$B$266,1,FALSE)),"",VLOOKUP($L2412,Info!$B$4:$L$266,8,FALSE)))</f>
        <v/>
      </c>
      <c r="AB2412" s="96" t="str">
        <f>IF($L2412="None","",IF(ISERROR(VLOOKUP($L2412,Info!$B$4:$B$266,1,FALSE)),"",VLOOKUP($L2412,Info!$B$4:$L$266,10,FALSE)))</f>
        <v/>
      </c>
      <c r="AC2412" s="1" t="str">
        <f>IF(W2412="SO Cable","Black,White",IF(O2412="","",IF(P2412="","",IF($J$12&lt;&gt;"ABC",IF(P2412&lt;="250",VLOOKUP(O2412,Info!$AZ$4:$BB$22,3,FALSE),VLOOKUP(O2412,Info!$AZ$23:$BB$39,3,FALSE)),IF(P2412&lt;="250",VLOOKUP(O2412,Info!$AO$4:$AQ$22,3,FALSE),VLOOKUP(O2412,Info!$AO$23:$AP$39,3,FALSE))))))</f>
        <v/>
      </c>
      <c r="AD2412" s="1"/>
      <c r="AE2412" s="1" t="str">
        <f>IF($L2412="None","",IF(ISERROR(VLOOKUP($L2412,Info!$B$4:$B$266,1,FALSE)),"",VLOOKUP($L2412,Info!$B$4:$L$266,4,FALSE)))</f>
        <v/>
      </c>
      <c r="AF2412" s="1" t="str">
        <f>IF($L2412="None","",IF(ISERROR(VLOOKUP($L2412,Info!$B$4:$B$266,1,FALSE)),"",VLOOKUP($L2412,Info!$B$4:$L$266,6,FALSE)))</f>
        <v/>
      </c>
      <c r="AG2412" s="1"/>
      <c r="AH2412" s="33" t="str" cm="1">
        <f t="array" ref="AH2412">IF(AND(L2412&lt;&gt;"",O2412&lt;&gt;"",R2412:S2412&lt;&gt;"",W2412:X2412&lt;&gt;"",Z2412:AA2412&lt;&gt;"",AC2412&lt;&gt;""),"Good","Bad")</f>
        <v>Bad</v>
      </c>
      <c r="AL2412" t="str" cm="1">
        <f t="array" ref="AL2412">IF(R2412&gt;0,_xlfn.IFS(COUNTIF($L$20:L2412,"&lt;&gt;")&lt;101,1,COUNTIF($L$20:L2412,"&lt;&gt;")&lt;201,2,COUNTIF($L$20:L2412,"&lt;&gt;")&lt;301,3,COUNTIF($L$20:L2412,"&lt;&gt;")&lt;401,4,COUNTIF($L$20:L2412,"&lt;&gt;")&lt;501,5,COUNTIF($L$20:L2412,"&lt;&gt;")&lt;601,6,COUNTIF($L$20:L2412,"&lt;&gt;")&lt;701,7,COUNTIF($L$20:L2412,"&lt;&gt;")&lt;801,8,COUNTIF($L$20:L2412,"&lt;&gt;")&lt;901,9,COUNTIF($L$20:L2412,"&lt;&gt;")&lt;1001,10,COUNTIF($L$20:L2412,"&lt;&gt;")&lt;1101,11,COUNTIF($L$20:L2412,"&lt;&gt;")&lt;1201,12,COUNTIF($L$20:L2412,"&lt;&gt;")&lt;1301,13,COUNTIF($L$20:L2412,"&lt;&gt;")&lt;1401,14,COUNTIF($L$20:L2412,"&lt;&gt;")&lt;1501,15,COUNTIF($L$20:L2412,"&lt;&gt;")&lt;1601,16,COUNTIF($L$20:L2412,"&lt;&gt;")&lt;1701,17,COUNTIF($L$20:L2412,"&lt;&gt;")&lt;1801,18,COUNTIF($L$20:L2412,"&lt;&gt;")&lt;1901,19,COUNTIF($L$20:L2412,"&lt;&gt;")&lt;2001,20,COUNTIF($L$20:L2412,"&lt;&gt;")&lt;2101,21,COUNTIF($L$20:L2412,"&lt;&gt;")&lt;2201,22,COUNTIF($L$20:L2412,"&lt;&gt;")&lt;2301,23,COUNTIF($L$20:L2412,"&lt;&gt;")&lt;2401,24,COUNTIF($L$20:L2412,"&lt;&gt;")&lt;2501,25,COUNTIF($L$20:L2412,"&lt;&gt;")&lt;2601,26,COUNTIF($L$20:L2412,"&lt;&gt;")&lt;2701,27,COUNTIF($L$20:L2412,"&lt;&gt;")&lt;2801,28,COUNTIF($L$20:L2412,"&lt;&gt;")&lt;2901,29,COUNTIF($L$20:L2412,"&lt;&gt;")&lt;3001,30),"")</f>
        <v/>
      </c>
      <c r="AM2412" t="str">
        <f t="shared" si="185"/>
        <v/>
      </c>
      <c r="AN2412" t="str">
        <f t="shared" si="189"/>
        <v/>
      </c>
      <c r="AP2412" t="str">
        <f t="shared" si="188"/>
        <v/>
      </c>
      <c r="AQ2412" t="str">
        <f>IF(AO2412="","",COUNTIFS(AM2412:$AM$3019,AO2412))</f>
        <v/>
      </c>
    </row>
    <row r="2413" spans="1:43" x14ac:dyDescent="0.25">
      <c r="A2413" s="6" t="str">
        <f>IF(COUNT($A$20:A2412)&lt;&gt;$B$4,IF(A2412="","",A2412+1),"")</f>
        <v/>
      </c>
      <c r="B2413" s="3"/>
      <c r="C2413" s="3"/>
      <c r="D2413" s="122"/>
      <c r="E2413" s="3"/>
      <c r="F2413" s="3"/>
      <c r="G2413" s="3"/>
      <c r="H2413" s="3"/>
      <c r="I2413" s="120"/>
      <c r="J2413" s="3"/>
      <c r="K2413" s="95" t="str" cm="1">
        <f t="array" ref="K2413">IF(OR($J$14 = "A",$J$14 = "B",$J$14 = "C"),IF(I2413="","",IF(LEN(I2413)&gt;2,_xlfn.IFS(ISNUMBER(SEARCH("_",I2413)),I2413,ISNUMBER(SEARCH(", ",I2413)),SUBSTITUTE(I2413,", ","_"),ISNUMBER(SEARCH("/ ",I2413)),SUBSTITUTE(I2413,"/ ","_"),ISNUMBER(SEARCH(",",I2413)),SUBSTITUTE(I2413,",","_"),ISNUMBER(SEARCH("/",I2413)),SUBSTITUTE(I2413,"/","_"),ISNUMBER(SEARCH("",I2413)),I2413),I2413)),IF(OR($J$14 = "J",$J$14 = "K"),"",IF(D2413="","",IF(LEN(D2413)&gt;2,_xlfn.IFS(ISNUMBER(SEARCH("_",D2413)),D2413,ISNUMBER(SEARCH(", ",D2413)),SUBSTITUTE(D2413,", ","_"),ISNUMBER(SEARCH("/ ",D2413)),SUBSTITUTE(D2413,"/ ","_"),ISNUMBER(SEARCH(",",D2413)),SUBSTITUTE(D2413,",","_"),ISNUMBER(SEARCH("/",D2413)),SUBSTITUTE(D2413,"/","_"),ISNUMBER(SEARCH("",D2413)),D2413),D2413))))</f>
        <v/>
      </c>
      <c r="L2413" s="1"/>
      <c r="M2413" s="1" t="str">
        <f t="shared" si="186"/>
        <v/>
      </c>
      <c r="N2413" s="94" t="str">
        <f>IF($L2413="None","",IF(ISERROR(VLOOKUP($L2413,Info!$B$4:$B$266,1,FALSE)),"",VLOOKUP($L2413,Info!$B$4:$L$266,5,FALSE)))</f>
        <v/>
      </c>
      <c r="O2413" s="94" t="str">
        <f>IF(K2413="","",IF(AND($J$12&lt;&gt;"ABC",N2413="3"),"BAC",IF(N2413="3","ABC",IF($J$12&lt;&gt;"ABC",IF($J$10="Standard",VLOOKUP(K2413,Info!$BE$4:$BF$481,2,FALSE),VLOOKUP(K2413,Info!$BI$4:$BJ$482,2,FALSE)),IF($J$10="Standard",VLOOKUP(K2413,Info!$AG$4:$AH$2994,2,FALSE),VLOOKUP(K2413,Info!$AK$4:$AL$2997,2,FALSE))))))</f>
        <v/>
      </c>
      <c r="P2413" s="94" t="str">
        <f>IF($L2413="None","",IF(ISERROR(VLOOKUP($L2413,Info!$B$4:$B$266,1,FALSE)),"",VLOOKUP($L2413,Info!$B$4:$L$266,3,FALSE)))</f>
        <v/>
      </c>
      <c r="Q2413" s="96" t="str">
        <f>IF($L2413="None","",IF(ISERROR(VLOOKUP($L2413,Info!$B$4:$B$266,1,FALSE)),"",VLOOKUP($L2413,Info!$B$4:$L$266,4,FALSE)))</f>
        <v/>
      </c>
      <c r="R2413" s="1"/>
      <c r="S2413" s="6" t="str">
        <f t="shared" si="187"/>
        <v/>
      </c>
      <c r="T2413" s="6" t="str">
        <f>IF($L2413="None","",IF(ISERROR(VLOOKUP($L2413,Info!$B$4:$B$266,1,FALSE)),"",VLOOKUP($L2413,Info!$B$4:$L$266,11,FALSE)))</f>
        <v/>
      </c>
      <c r="U2413" s="1"/>
      <c r="V2413" s="1"/>
      <c r="W2413" s="1"/>
      <c r="X2413" s="1" t="str">
        <f>IF($L2413="None","",IF(ISERROR(VLOOKUP($L2413,Info!$B$4:$B$266,1,FALSE)),"",IF(OR(W2413="Metallic Liquid Tight",W2413="Non-Metallic Liquid Tight",W2413="LSZH",W2413="Greenfield"),VLOOKUP($L2413,Info!$B$4:$L$266,7,FALSE),"N/A")))</f>
        <v/>
      </c>
      <c r="Y2413" s="1"/>
      <c r="Z2413" s="96" t="str">
        <f>IF($L2413="None","",IF(ISERROR(VLOOKUP($L2413,Info!$B$4:$B$266,1,FALSE)),"",VLOOKUP($L2413,Info!$B$4:$L$266,9,FALSE)))</f>
        <v/>
      </c>
      <c r="AA2413" s="96" t="str">
        <f>IF($L2413="None","",IF(ISERROR(VLOOKUP($L2413,Info!$B$4:$B$266,1,FALSE)),"",VLOOKUP($L2413,Info!$B$4:$L$266,8,FALSE)))</f>
        <v/>
      </c>
      <c r="AB2413" s="96" t="str">
        <f>IF($L2413="None","",IF(ISERROR(VLOOKUP($L2413,Info!$B$4:$B$266,1,FALSE)),"",VLOOKUP($L2413,Info!$B$4:$L$266,10,FALSE)))</f>
        <v/>
      </c>
      <c r="AC2413" s="1" t="str">
        <f>IF(W2413="SO Cable","Black,White",IF(O2413="","",IF(P2413="","",IF($J$12&lt;&gt;"ABC",IF(P2413&lt;="250",VLOOKUP(O2413,Info!$AZ$4:$BB$22,3,FALSE),VLOOKUP(O2413,Info!$AZ$23:$BB$39,3,FALSE)),IF(P2413&lt;="250",VLOOKUP(O2413,Info!$AO$4:$AQ$22,3,FALSE),VLOOKUP(O2413,Info!$AO$23:$AP$39,3,FALSE))))))</f>
        <v/>
      </c>
      <c r="AD2413" s="1"/>
      <c r="AE2413" s="1" t="str">
        <f>IF($L2413="None","",IF(ISERROR(VLOOKUP($L2413,Info!$B$4:$B$266,1,FALSE)),"",VLOOKUP($L2413,Info!$B$4:$L$266,4,FALSE)))</f>
        <v/>
      </c>
      <c r="AF2413" s="1" t="str">
        <f>IF($L2413="None","",IF(ISERROR(VLOOKUP($L2413,Info!$B$4:$B$266,1,FALSE)),"",VLOOKUP($L2413,Info!$B$4:$L$266,6,FALSE)))</f>
        <v/>
      </c>
      <c r="AG2413" s="1"/>
      <c r="AH2413" s="33" t="str" cm="1">
        <f t="array" ref="AH2413">IF(AND(L2413&lt;&gt;"",O2413&lt;&gt;"",R2413:S2413&lt;&gt;"",W2413:X2413&lt;&gt;"",Z2413:AA2413&lt;&gt;"",AC2413&lt;&gt;""),"Good","Bad")</f>
        <v>Bad</v>
      </c>
      <c r="AL2413" t="str" cm="1">
        <f t="array" ref="AL2413">IF(R2413&gt;0,_xlfn.IFS(COUNTIF($L$20:L2413,"&lt;&gt;")&lt;101,1,COUNTIF($L$20:L2413,"&lt;&gt;")&lt;201,2,COUNTIF($L$20:L2413,"&lt;&gt;")&lt;301,3,COUNTIF($L$20:L2413,"&lt;&gt;")&lt;401,4,COUNTIF($L$20:L2413,"&lt;&gt;")&lt;501,5,COUNTIF($L$20:L2413,"&lt;&gt;")&lt;601,6,COUNTIF($L$20:L2413,"&lt;&gt;")&lt;701,7,COUNTIF($L$20:L2413,"&lt;&gt;")&lt;801,8,COUNTIF($L$20:L2413,"&lt;&gt;")&lt;901,9,COUNTIF($L$20:L2413,"&lt;&gt;")&lt;1001,10,COUNTIF($L$20:L2413,"&lt;&gt;")&lt;1101,11,COUNTIF($L$20:L2413,"&lt;&gt;")&lt;1201,12,COUNTIF($L$20:L2413,"&lt;&gt;")&lt;1301,13,COUNTIF($L$20:L2413,"&lt;&gt;")&lt;1401,14,COUNTIF($L$20:L2413,"&lt;&gt;")&lt;1501,15,COUNTIF($L$20:L2413,"&lt;&gt;")&lt;1601,16,COUNTIF($L$20:L2413,"&lt;&gt;")&lt;1701,17,COUNTIF($L$20:L2413,"&lt;&gt;")&lt;1801,18,COUNTIF($L$20:L2413,"&lt;&gt;")&lt;1901,19,COUNTIF($L$20:L2413,"&lt;&gt;")&lt;2001,20,COUNTIF($L$20:L2413,"&lt;&gt;")&lt;2101,21,COUNTIF($L$20:L2413,"&lt;&gt;")&lt;2201,22,COUNTIF($L$20:L2413,"&lt;&gt;")&lt;2301,23,COUNTIF($L$20:L2413,"&lt;&gt;")&lt;2401,24,COUNTIF($L$20:L2413,"&lt;&gt;")&lt;2501,25,COUNTIF($L$20:L2413,"&lt;&gt;")&lt;2601,26,COUNTIF($L$20:L2413,"&lt;&gt;")&lt;2701,27,COUNTIF($L$20:L2413,"&lt;&gt;")&lt;2801,28,COUNTIF($L$20:L2413,"&lt;&gt;")&lt;2901,29,COUNTIF($L$20:L2413,"&lt;&gt;")&lt;3001,30),"")</f>
        <v/>
      </c>
      <c r="AM2413" t="str">
        <f t="shared" si="185"/>
        <v/>
      </c>
      <c r="AN2413" t="str">
        <f t="shared" si="189"/>
        <v/>
      </c>
      <c r="AP2413" t="str">
        <f t="shared" si="188"/>
        <v/>
      </c>
      <c r="AQ2413" t="str">
        <f>IF(AO2413="","",COUNTIFS(AM2413:$AM$3019,AO2413))</f>
        <v/>
      </c>
    </row>
    <row r="2414" spans="1:43" x14ac:dyDescent="0.25">
      <c r="A2414" s="6" t="str">
        <f>IF(COUNT($A$20:A2413)&lt;&gt;$B$4,IF(A2413="","",A2413+1),"")</f>
        <v/>
      </c>
      <c r="B2414" s="3"/>
      <c r="C2414" s="3"/>
      <c r="D2414" s="122"/>
      <c r="E2414" s="3"/>
      <c r="F2414" s="3"/>
      <c r="G2414" s="3"/>
      <c r="H2414" s="3"/>
      <c r="I2414" s="120"/>
      <c r="J2414" s="3"/>
      <c r="K2414" s="95" t="str" cm="1">
        <f t="array" ref="K2414">IF(OR($J$14 = "A",$J$14 = "B",$J$14 = "C"),IF(I2414="","",IF(LEN(I2414)&gt;2,_xlfn.IFS(ISNUMBER(SEARCH("_",I2414)),I2414,ISNUMBER(SEARCH(", ",I2414)),SUBSTITUTE(I2414,", ","_"),ISNUMBER(SEARCH("/ ",I2414)),SUBSTITUTE(I2414,"/ ","_"),ISNUMBER(SEARCH(",",I2414)),SUBSTITUTE(I2414,",","_"),ISNUMBER(SEARCH("/",I2414)),SUBSTITUTE(I2414,"/","_"),ISNUMBER(SEARCH("",I2414)),I2414),I2414)),IF(OR($J$14 = "J",$J$14 = "K"),"",IF(D2414="","",IF(LEN(D2414)&gt;2,_xlfn.IFS(ISNUMBER(SEARCH("_",D2414)),D2414,ISNUMBER(SEARCH(", ",D2414)),SUBSTITUTE(D2414,", ","_"),ISNUMBER(SEARCH("/ ",D2414)),SUBSTITUTE(D2414,"/ ","_"),ISNUMBER(SEARCH(",",D2414)),SUBSTITUTE(D2414,",","_"),ISNUMBER(SEARCH("/",D2414)),SUBSTITUTE(D2414,"/","_"),ISNUMBER(SEARCH("",D2414)),D2414),D2414))))</f>
        <v/>
      </c>
      <c r="L2414" s="1"/>
      <c r="M2414" s="1" t="str">
        <f t="shared" si="186"/>
        <v/>
      </c>
      <c r="N2414" s="94" t="str">
        <f>IF($L2414="None","",IF(ISERROR(VLOOKUP($L2414,Info!$B$4:$B$266,1,FALSE)),"",VLOOKUP($L2414,Info!$B$4:$L$266,5,FALSE)))</f>
        <v/>
      </c>
      <c r="O2414" s="94" t="str">
        <f>IF(K2414="","",IF(AND($J$12&lt;&gt;"ABC",N2414="3"),"BAC",IF(N2414="3","ABC",IF($J$12&lt;&gt;"ABC",IF($J$10="Standard",VLOOKUP(K2414,Info!$BE$4:$BF$481,2,FALSE),VLOOKUP(K2414,Info!$BI$4:$BJ$482,2,FALSE)),IF($J$10="Standard",VLOOKUP(K2414,Info!$AG$4:$AH$2994,2,FALSE),VLOOKUP(K2414,Info!$AK$4:$AL$2997,2,FALSE))))))</f>
        <v/>
      </c>
      <c r="P2414" s="94" t="str">
        <f>IF($L2414="None","",IF(ISERROR(VLOOKUP($L2414,Info!$B$4:$B$266,1,FALSE)),"",VLOOKUP($L2414,Info!$B$4:$L$266,3,FALSE)))</f>
        <v/>
      </c>
      <c r="Q2414" s="96" t="str">
        <f>IF($L2414="None","",IF(ISERROR(VLOOKUP($L2414,Info!$B$4:$B$266,1,FALSE)),"",VLOOKUP($L2414,Info!$B$4:$L$266,4,FALSE)))</f>
        <v/>
      </c>
      <c r="R2414" s="1"/>
      <c r="S2414" s="6" t="str">
        <f t="shared" si="187"/>
        <v/>
      </c>
      <c r="T2414" s="6" t="str">
        <f>IF($L2414="None","",IF(ISERROR(VLOOKUP($L2414,Info!$B$4:$B$266,1,FALSE)),"",VLOOKUP($L2414,Info!$B$4:$L$266,11,FALSE)))</f>
        <v/>
      </c>
      <c r="U2414" s="1"/>
      <c r="V2414" s="1"/>
      <c r="W2414" s="1"/>
      <c r="X2414" s="1" t="str">
        <f>IF($L2414="None","",IF(ISERROR(VLOOKUP($L2414,Info!$B$4:$B$266,1,FALSE)),"",IF(OR(W2414="Metallic Liquid Tight",W2414="Non-Metallic Liquid Tight",W2414="LSZH",W2414="Greenfield"),VLOOKUP($L2414,Info!$B$4:$L$266,7,FALSE),"N/A")))</f>
        <v/>
      </c>
      <c r="Y2414" s="1"/>
      <c r="Z2414" s="96" t="str">
        <f>IF($L2414="None","",IF(ISERROR(VLOOKUP($L2414,Info!$B$4:$B$266,1,FALSE)),"",VLOOKUP($L2414,Info!$B$4:$L$266,9,FALSE)))</f>
        <v/>
      </c>
      <c r="AA2414" s="96" t="str">
        <f>IF($L2414="None","",IF(ISERROR(VLOOKUP($L2414,Info!$B$4:$B$266,1,FALSE)),"",VLOOKUP($L2414,Info!$B$4:$L$266,8,FALSE)))</f>
        <v/>
      </c>
      <c r="AB2414" s="96" t="str">
        <f>IF($L2414="None","",IF(ISERROR(VLOOKUP($L2414,Info!$B$4:$B$266,1,FALSE)),"",VLOOKUP($L2414,Info!$B$4:$L$266,10,FALSE)))</f>
        <v/>
      </c>
      <c r="AC2414" s="1" t="str">
        <f>IF(W2414="SO Cable","Black,White",IF(O2414="","",IF(P2414="","",IF($J$12&lt;&gt;"ABC",IF(P2414&lt;="250",VLOOKUP(O2414,Info!$AZ$4:$BB$22,3,FALSE),VLOOKUP(O2414,Info!$AZ$23:$BB$39,3,FALSE)),IF(P2414&lt;="250",VLOOKUP(O2414,Info!$AO$4:$AQ$22,3,FALSE),VLOOKUP(O2414,Info!$AO$23:$AP$39,3,FALSE))))))</f>
        <v/>
      </c>
      <c r="AD2414" s="1"/>
      <c r="AE2414" s="1" t="str">
        <f>IF($L2414="None","",IF(ISERROR(VLOOKUP($L2414,Info!$B$4:$B$266,1,FALSE)),"",VLOOKUP($L2414,Info!$B$4:$L$266,4,FALSE)))</f>
        <v/>
      </c>
      <c r="AF2414" s="1" t="str">
        <f>IF($L2414="None","",IF(ISERROR(VLOOKUP($L2414,Info!$B$4:$B$266,1,FALSE)),"",VLOOKUP($L2414,Info!$B$4:$L$266,6,FALSE)))</f>
        <v/>
      </c>
      <c r="AG2414" s="1"/>
      <c r="AH2414" s="33" t="str" cm="1">
        <f t="array" ref="AH2414">IF(AND(L2414&lt;&gt;"",O2414&lt;&gt;"",R2414:S2414&lt;&gt;"",W2414:X2414&lt;&gt;"",Z2414:AA2414&lt;&gt;"",AC2414&lt;&gt;""),"Good","Bad")</f>
        <v>Bad</v>
      </c>
      <c r="AL2414" t="str" cm="1">
        <f t="array" ref="AL2414">IF(R2414&gt;0,_xlfn.IFS(COUNTIF($L$20:L2414,"&lt;&gt;")&lt;101,1,COUNTIF($L$20:L2414,"&lt;&gt;")&lt;201,2,COUNTIF($L$20:L2414,"&lt;&gt;")&lt;301,3,COUNTIF($L$20:L2414,"&lt;&gt;")&lt;401,4,COUNTIF($L$20:L2414,"&lt;&gt;")&lt;501,5,COUNTIF($L$20:L2414,"&lt;&gt;")&lt;601,6,COUNTIF($L$20:L2414,"&lt;&gt;")&lt;701,7,COUNTIF($L$20:L2414,"&lt;&gt;")&lt;801,8,COUNTIF($L$20:L2414,"&lt;&gt;")&lt;901,9,COUNTIF($L$20:L2414,"&lt;&gt;")&lt;1001,10,COUNTIF($L$20:L2414,"&lt;&gt;")&lt;1101,11,COUNTIF($L$20:L2414,"&lt;&gt;")&lt;1201,12,COUNTIF($L$20:L2414,"&lt;&gt;")&lt;1301,13,COUNTIF($L$20:L2414,"&lt;&gt;")&lt;1401,14,COUNTIF($L$20:L2414,"&lt;&gt;")&lt;1501,15,COUNTIF($L$20:L2414,"&lt;&gt;")&lt;1601,16,COUNTIF($L$20:L2414,"&lt;&gt;")&lt;1701,17,COUNTIF($L$20:L2414,"&lt;&gt;")&lt;1801,18,COUNTIF($L$20:L2414,"&lt;&gt;")&lt;1901,19,COUNTIF($L$20:L2414,"&lt;&gt;")&lt;2001,20,COUNTIF($L$20:L2414,"&lt;&gt;")&lt;2101,21,COUNTIF($L$20:L2414,"&lt;&gt;")&lt;2201,22,COUNTIF($L$20:L2414,"&lt;&gt;")&lt;2301,23,COUNTIF($L$20:L2414,"&lt;&gt;")&lt;2401,24,COUNTIF($L$20:L2414,"&lt;&gt;")&lt;2501,25,COUNTIF($L$20:L2414,"&lt;&gt;")&lt;2601,26,COUNTIF($L$20:L2414,"&lt;&gt;")&lt;2701,27,COUNTIF($L$20:L2414,"&lt;&gt;")&lt;2801,28,COUNTIF($L$20:L2414,"&lt;&gt;")&lt;2901,29,COUNTIF($L$20:L2414,"&lt;&gt;")&lt;3001,30),"")</f>
        <v/>
      </c>
      <c r="AM2414" t="str">
        <f t="shared" si="185"/>
        <v/>
      </c>
      <c r="AN2414" t="str">
        <f t="shared" si="189"/>
        <v/>
      </c>
      <c r="AP2414" t="str">
        <f t="shared" si="188"/>
        <v/>
      </c>
      <c r="AQ2414" t="str">
        <f>IF(AO2414="","",COUNTIFS(AM2414:$AM$3019,AO2414))</f>
        <v/>
      </c>
    </row>
    <row r="2415" spans="1:43" x14ac:dyDescent="0.25">
      <c r="A2415" s="6" t="str">
        <f>IF(COUNT($A$20:A2414)&lt;&gt;$B$4,IF(A2414="","",A2414+1),"")</f>
        <v/>
      </c>
      <c r="B2415" s="3"/>
      <c r="C2415" s="3"/>
      <c r="D2415" s="122"/>
      <c r="E2415" s="3"/>
      <c r="F2415" s="3"/>
      <c r="G2415" s="3"/>
      <c r="H2415" s="3"/>
      <c r="I2415" s="120"/>
      <c r="J2415" s="3"/>
      <c r="K2415" s="95" t="str" cm="1">
        <f t="array" ref="K2415">IF(OR($J$14 = "A",$J$14 = "B",$J$14 = "C"),IF(I2415="","",IF(LEN(I2415)&gt;2,_xlfn.IFS(ISNUMBER(SEARCH("_",I2415)),I2415,ISNUMBER(SEARCH(", ",I2415)),SUBSTITUTE(I2415,", ","_"),ISNUMBER(SEARCH("/ ",I2415)),SUBSTITUTE(I2415,"/ ","_"),ISNUMBER(SEARCH(",",I2415)),SUBSTITUTE(I2415,",","_"),ISNUMBER(SEARCH("/",I2415)),SUBSTITUTE(I2415,"/","_"),ISNUMBER(SEARCH("",I2415)),I2415),I2415)),IF(OR($J$14 = "J",$J$14 = "K"),"",IF(D2415="","",IF(LEN(D2415)&gt;2,_xlfn.IFS(ISNUMBER(SEARCH("_",D2415)),D2415,ISNUMBER(SEARCH(", ",D2415)),SUBSTITUTE(D2415,", ","_"),ISNUMBER(SEARCH("/ ",D2415)),SUBSTITUTE(D2415,"/ ","_"),ISNUMBER(SEARCH(",",D2415)),SUBSTITUTE(D2415,",","_"),ISNUMBER(SEARCH("/",D2415)),SUBSTITUTE(D2415,"/","_"),ISNUMBER(SEARCH("",D2415)),D2415),D2415))))</f>
        <v/>
      </c>
      <c r="L2415" s="1"/>
      <c r="M2415" s="1" t="str">
        <f t="shared" si="186"/>
        <v/>
      </c>
      <c r="N2415" s="94" t="str">
        <f>IF($L2415="None","",IF(ISERROR(VLOOKUP($L2415,Info!$B$4:$B$266,1,FALSE)),"",VLOOKUP($L2415,Info!$B$4:$L$266,5,FALSE)))</f>
        <v/>
      </c>
      <c r="O2415" s="94" t="str">
        <f>IF(K2415="","",IF(AND($J$12&lt;&gt;"ABC",N2415="3"),"BAC",IF(N2415="3","ABC",IF($J$12&lt;&gt;"ABC",IF($J$10="Standard",VLOOKUP(K2415,Info!$BE$4:$BF$481,2,FALSE),VLOOKUP(K2415,Info!$BI$4:$BJ$482,2,FALSE)),IF($J$10="Standard",VLOOKUP(K2415,Info!$AG$4:$AH$2994,2,FALSE),VLOOKUP(K2415,Info!$AK$4:$AL$2997,2,FALSE))))))</f>
        <v/>
      </c>
      <c r="P2415" s="94" t="str">
        <f>IF($L2415="None","",IF(ISERROR(VLOOKUP($L2415,Info!$B$4:$B$266,1,FALSE)),"",VLOOKUP($L2415,Info!$B$4:$L$266,3,FALSE)))</f>
        <v/>
      </c>
      <c r="Q2415" s="96" t="str">
        <f>IF($L2415="None","",IF(ISERROR(VLOOKUP($L2415,Info!$B$4:$B$266,1,FALSE)),"",VLOOKUP($L2415,Info!$B$4:$L$266,4,FALSE)))</f>
        <v/>
      </c>
      <c r="R2415" s="1"/>
      <c r="S2415" s="6" t="str">
        <f t="shared" si="187"/>
        <v/>
      </c>
      <c r="T2415" s="6" t="str">
        <f>IF($L2415="None","",IF(ISERROR(VLOOKUP($L2415,Info!$B$4:$B$266,1,FALSE)),"",VLOOKUP($L2415,Info!$B$4:$L$266,11,FALSE)))</f>
        <v/>
      </c>
      <c r="U2415" s="1"/>
      <c r="V2415" s="1"/>
      <c r="W2415" s="1"/>
      <c r="X2415" s="1" t="str">
        <f>IF($L2415="None","",IF(ISERROR(VLOOKUP($L2415,Info!$B$4:$B$266,1,FALSE)),"",IF(OR(W2415="Metallic Liquid Tight",W2415="Non-Metallic Liquid Tight",W2415="LSZH",W2415="Greenfield"),VLOOKUP($L2415,Info!$B$4:$L$266,7,FALSE),"N/A")))</f>
        <v/>
      </c>
      <c r="Y2415" s="1"/>
      <c r="Z2415" s="96" t="str">
        <f>IF($L2415="None","",IF(ISERROR(VLOOKUP($L2415,Info!$B$4:$B$266,1,FALSE)),"",VLOOKUP($L2415,Info!$B$4:$L$266,9,FALSE)))</f>
        <v/>
      </c>
      <c r="AA2415" s="96" t="str">
        <f>IF($L2415="None","",IF(ISERROR(VLOOKUP($L2415,Info!$B$4:$B$266,1,FALSE)),"",VLOOKUP($L2415,Info!$B$4:$L$266,8,FALSE)))</f>
        <v/>
      </c>
      <c r="AB2415" s="96" t="str">
        <f>IF($L2415="None","",IF(ISERROR(VLOOKUP($L2415,Info!$B$4:$B$266,1,FALSE)),"",VLOOKUP($L2415,Info!$B$4:$L$266,10,FALSE)))</f>
        <v/>
      </c>
      <c r="AC2415" s="1" t="str">
        <f>IF(W2415="SO Cable","Black,White",IF(O2415="","",IF(P2415="","",IF($J$12&lt;&gt;"ABC",IF(P2415&lt;="250",VLOOKUP(O2415,Info!$AZ$4:$BB$22,3,FALSE),VLOOKUP(O2415,Info!$AZ$23:$BB$39,3,FALSE)),IF(P2415&lt;="250",VLOOKUP(O2415,Info!$AO$4:$AQ$22,3,FALSE),VLOOKUP(O2415,Info!$AO$23:$AP$39,3,FALSE))))))</f>
        <v/>
      </c>
      <c r="AD2415" s="1"/>
      <c r="AE2415" s="1" t="str">
        <f>IF($L2415="None","",IF(ISERROR(VLOOKUP($L2415,Info!$B$4:$B$266,1,FALSE)),"",VLOOKUP($L2415,Info!$B$4:$L$266,4,FALSE)))</f>
        <v/>
      </c>
      <c r="AF2415" s="1" t="str">
        <f>IF($L2415="None","",IF(ISERROR(VLOOKUP($L2415,Info!$B$4:$B$266,1,FALSE)),"",VLOOKUP($L2415,Info!$B$4:$L$266,6,FALSE)))</f>
        <v/>
      </c>
      <c r="AG2415" s="1"/>
      <c r="AH2415" s="33" t="str" cm="1">
        <f t="array" ref="AH2415">IF(AND(L2415&lt;&gt;"",O2415&lt;&gt;"",R2415:S2415&lt;&gt;"",W2415:X2415&lt;&gt;"",Z2415:AA2415&lt;&gt;"",AC2415&lt;&gt;""),"Good","Bad")</f>
        <v>Bad</v>
      </c>
      <c r="AL2415" t="str" cm="1">
        <f t="array" ref="AL2415">IF(R2415&gt;0,_xlfn.IFS(COUNTIF($L$20:L2415,"&lt;&gt;")&lt;101,1,COUNTIF($L$20:L2415,"&lt;&gt;")&lt;201,2,COUNTIF($L$20:L2415,"&lt;&gt;")&lt;301,3,COUNTIF($L$20:L2415,"&lt;&gt;")&lt;401,4,COUNTIF($L$20:L2415,"&lt;&gt;")&lt;501,5,COUNTIF($L$20:L2415,"&lt;&gt;")&lt;601,6,COUNTIF($L$20:L2415,"&lt;&gt;")&lt;701,7,COUNTIF($L$20:L2415,"&lt;&gt;")&lt;801,8,COUNTIF($L$20:L2415,"&lt;&gt;")&lt;901,9,COUNTIF($L$20:L2415,"&lt;&gt;")&lt;1001,10,COUNTIF($L$20:L2415,"&lt;&gt;")&lt;1101,11,COUNTIF($L$20:L2415,"&lt;&gt;")&lt;1201,12,COUNTIF($L$20:L2415,"&lt;&gt;")&lt;1301,13,COUNTIF($L$20:L2415,"&lt;&gt;")&lt;1401,14,COUNTIF($L$20:L2415,"&lt;&gt;")&lt;1501,15,COUNTIF($L$20:L2415,"&lt;&gt;")&lt;1601,16,COUNTIF($L$20:L2415,"&lt;&gt;")&lt;1701,17,COUNTIF($L$20:L2415,"&lt;&gt;")&lt;1801,18,COUNTIF($L$20:L2415,"&lt;&gt;")&lt;1901,19,COUNTIF($L$20:L2415,"&lt;&gt;")&lt;2001,20,COUNTIF($L$20:L2415,"&lt;&gt;")&lt;2101,21,COUNTIF($L$20:L2415,"&lt;&gt;")&lt;2201,22,COUNTIF($L$20:L2415,"&lt;&gt;")&lt;2301,23,COUNTIF($L$20:L2415,"&lt;&gt;")&lt;2401,24,COUNTIF($L$20:L2415,"&lt;&gt;")&lt;2501,25,COUNTIF($L$20:L2415,"&lt;&gt;")&lt;2601,26,COUNTIF($L$20:L2415,"&lt;&gt;")&lt;2701,27,COUNTIF($L$20:L2415,"&lt;&gt;")&lt;2801,28,COUNTIF($L$20:L2415,"&lt;&gt;")&lt;2901,29,COUNTIF($L$20:L2415,"&lt;&gt;")&lt;3001,30),"")</f>
        <v/>
      </c>
      <c r="AM2415" t="str">
        <f t="shared" si="185"/>
        <v/>
      </c>
      <c r="AN2415" t="str">
        <f t="shared" si="189"/>
        <v/>
      </c>
      <c r="AP2415" t="str">
        <f t="shared" si="188"/>
        <v/>
      </c>
      <c r="AQ2415" t="str">
        <f>IF(AO2415="","",COUNTIFS(AM2415:$AM$3019,AO2415))</f>
        <v/>
      </c>
    </row>
    <row r="2416" spans="1:43" x14ac:dyDescent="0.25">
      <c r="A2416" s="6" t="str">
        <f>IF(COUNT($A$20:A2415)&lt;&gt;$B$4,IF(A2415="","",A2415+1),"")</f>
        <v/>
      </c>
      <c r="B2416" s="3"/>
      <c r="C2416" s="3"/>
      <c r="D2416" s="122"/>
      <c r="E2416" s="3"/>
      <c r="F2416" s="3"/>
      <c r="G2416" s="3"/>
      <c r="H2416" s="3"/>
      <c r="I2416" s="120"/>
      <c r="J2416" s="3"/>
      <c r="K2416" s="95" t="str" cm="1">
        <f t="array" ref="K2416">IF(OR($J$14 = "A",$J$14 = "B",$J$14 = "C"),IF(I2416="","",IF(LEN(I2416)&gt;2,_xlfn.IFS(ISNUMBER(SEARCH("_",I2416)),I2416,ISNUMBER(SEARCH(", ",I2416)),SUBSTITUTE(I2416,", ","_"),ISNUMBER(SEARCH("/ ",I2416)),SUBSTITUTE(I2416,"/ ","_"),ISNUMBER(SEARCH(",",I2416)),SUBSTITUTE(I2416,",","_"),ISNUMBER(SEARCH("/",I2416)),SUBSTITUTE(I2416,"/","_"),ISNUMBER(SEARCH("",I2416)),I2416),I2416)),IF(OR($J$14 = "J",$J$14 = "K"),"",IF(D2416="","",IF(LEN(D2416)&gt;2,_xlfn.IFS(ISNUMBER(SEARCH("_",D2416)),D2416,ISNUMBER(SEARCH(", ",D2416)),SUBSTITUTE(D2416,", ","_"),ISNUMBER(SEARCH("/ ",D2416)),SUBSTITUTE(D2416,"/ ","_"),ISNUMBER(SEARCH(",",D2416)),SUBSTITUTE(D2416,",","_"),ISNUMBER(SEARCH("/",D2416)),SUBSTITUTE(D2416,"/","_"),ISNUMBER(SEARCH("",D2416)),D2416),D2416))))</f>
        <v/>
      </c>
      <c r="L2416" s="1"/>
      <c r="M2416" s="1" t="str">
        <f t="shared" si="186"/>
        <v/>
      </c>
      <c r="N2416" s="94" t="str">
        <f>IF($L2416="None","",IF(ISERROR(VLOOKUP($L2416,Info!$B$4:$B$266,1,FALSE)),"",VLOOKUP($L2416,Info!$B$4:$L$266,5,FALSE)))</f>
        <v/>
      </c>
      <c r="O2416" s="94" t="str">
        <f>IF(K2416="","",IF(AND($J$12&lt;&gt;"ABC",N2416="3"),"BAC",IF(N2416="3","ABC",IF($J$12&lt;&gt;"ABC",IF($J$10="Standard",VLOOKUP(K2416,Info!$BE$4:$BF$481,2,FALSE),VLOOKUP(K2416,Info!$BI$4:$BJ$482,2,FALSE)),IF($J$10="Standard",VLOOKUP(K2416,Info!$AG$4:$AH$2994,2,FALSE),VLOOKUP(K2416,Info!$AK$4:$AL$2997,2,FALSE))))))</f>
        <v/>
      </c>
      <c r="P2416" s="94" t="str">
        <f>IF($L2416="None","",IF(ISERROR(VLOOKUP($L2416,Info!$B$4:$B$266,1,FALSE)),"",VLOOKUP($L2416,Info!$B$4:$L$266,3,FALSE)))</f>
        <v/>
      </c>
      <c r="Q2416" s="96" t="str">
        <f>IF($L2416="None","",IF(ISERROR(VLOOKUP($L2416,Info!$B$4:$B$266,1,FALSE)),"",VLOOKUP($L2416,Info!$B$4:$L$266,4,FALSE)))</f>
        <v/>
      </c>
      <c r="R2416" s="1"/>
      <c r="S2416" s="6" t="str">
        <f t="shared" si="187"/>
        <v/>
      </c>
      <c r="T2416" s="6" t="str">
        <f>IF($L2416="None","",IF(ISERROR(VLOOKUP($L2416,Info!$B$4:$B$266,1,FALSE)),"",VLOOKUP($L2416,Info!$B$4:$L$266,11,FALSE)))</f>
        <v/>
      </c>
      <c r="U2416" s="1"/>
      <c r="V2416" s="1"/>
      <c r="W2416" s="1"/>
      <c r="X2416" s="1" t="str">
        <f>IF($L2416="None","",IF(ISERROR(VLOOKUP($L2416,Info!$B$4:$B$266,1,FALSE)),"",IF(OR(W2416="Metallic Liquid Tight",W2416="Non-Metallic Liquid Tight",W2416="LSZH",W2416="Greenfield"),VLOOKUP($L2416,Info!$B$4:$L$266,7,FALSE),"N/A")))</f>
        <v/>
      </c>
      <c r="Y2416" s="1"/>
      <c r="Z2416" s="96" t="str">
        <f>IF($L2416="None","",IF(ISERROR(VLOOKUP($L2416,Info!$B$4:$B$266,1,FALSE)),"",VLOOKUP($L2416,Info!$B$4:$L$266,9,FALSE)))</f>
        <v/>
      </c>
      <c r="AA2416" s="96" t="str">
        <f>IF($L2416="None","",IF(ISERROR(VLOOKUP($L2416,Info!$B$4:$B$266,1,FALSE)),"",VLOOKUP($L2416,Info!$B$4:$L$266,8,FALSE)))</f>
        <v/>
      </c>
      <c r="AB2416" s="96" t="str">
        <f>IF($L2416="None","",IF(ISERROR(VLOOKUP($L2416,Info!$B$4:$B$266,1,FALSE)),"",VLOOKUP($L2416,Info!$B$4:$L$266,10,FALSE)))</f>
        <v/>
      </c>
      <c r="AC2416" s="1" t="str">
        <f>IF(W2416="SO Cable","Black,White",IF(O2416="","",IF(P2416="","",IF($J$12&lt;&gt;"ABC",IF(P2416&lt;="250",VLOOKUP(O2416,Info!$AZ$4:$BB$22,3,FALSE),VLOOKUP(O2416,Info!$AZ$23:$BB$39,3,FALSE)),IF(P2416&lt;="250",VLOOKUP(O2416,Info!$AO$4:$AQ$22,3,FALSE),VLOOKUP(O2416,Info!$AO$23:$AP$39,3,FALSE))))))</f>
        <v/>
      </c>
      <c r="AD2416" s="1"/>
      <c r="AE2416" s="1" t="str">
        <f>IF($L2416="None","",IF(ISERROR(VLOOKUP($L2416,Info!$B$4:$B$266,1,FALSE)),"",VLOOKUP($L2416,Info!$B$4:$L$266,4,FALSE)))</f>
        <v/>
      </c>
      <c r="AF2416" s="1" t="str">
        <f>IF($L2416="None","",IF(ISERROR(VLOOKUP($L2416,Info!$B$4:$B$266,1,FALSE)),"",VLOOKUP($L2416,Info!$B$4:$L$266,6,FALSE)))</f>
        <v/>
      </c>
      <c r="AG2416" s="1"/>
      <c r="AH2416" s="33" t="str" cm="1">
        <f t="array" ref="AH2416">IF(AND(L2416&lt;&gt;"",O2416&lt;&gt;"",R2416:S2416&lt;&gt;"",W2416:X2416&lt;&gt;"",Z2416:AA2416&lt;&gt;"",AC2416&lt;&gt;""),"Good","Bad")</f>
        <v>Bad</v>
      </c>
      <c r="AL2416" t="str" cm="1">
        <f t="array" ref="AL2416">IF(R2416&gt;0,_xlfn.IFS(COUNTIF($L$20:L2416,"&lt;&gt;")&lt;101,1,COUNTIF($L$20:L2416,"&lt;&gt;")&lt;201,2,COUNTIF($L$20:L2416,"&lt;&gt;")&lt;301,3,COUNTIF($L$20:L2416,"&lt;&gt;")&lt;401,4,COUNTIF($L$20:L2416,"&lt;&gt;")&lt;501,5,COUNTIF($L$20:L2416,"&lt;&gt;")&lt;601,6,COUNTIF($L$20:L2416,"&lt;&gt;")&lt;701,7,COUNTIF($L$20:L2416,"&lt;&gt;")&lt;801,8,COUNTIF($L$20:L2416,"&lt;&gt;")&lt;901,9,COUNTIF($L$20:L2416,"&lt;&gt;")&lt;1001,10,COUNTIF($L$20:L2416,"&lt;&gt;")&lt;1101,11,COUNTIF($L$20:L2416,"&lt;&gt;")&lt;1201,12,COUNTIF($L$20:L2416,"&lt;&gt;")&lt;1301,13,COUNTIF($L$20:L2416,"&lt;&gt;")&lt;1401,14,COUNTIF($L$20:L2416,"&lt;&gt;")&lt;1501,15,COUNTIF($L$20:L2416,"&lt;&gt;")&lt;1601,16,COUNTIF($L$20:L2416,"&lt;&gt;")&lt;1701,17,COUNTIF($L$20:L2416,"&lt;&gt;")&lt;1801,18,COUNTIF($L$20:L2416,"&lt;&gt;")&lt;1901,19,COUNTIF($L$20:L2416,"&lt;&gt;")&lt;2001,20,COUNTIF($L$20:L2416,"&lt;&gt;")&lt;2101,21,COUNTIF($L$20:L2416,"&lt;&gt;")&lt;2201,22,COUNTIF($L$20:L2416,"&lt;&gt;")&lt;2301,23,COUNTIF($L$20:L2416,"&lt;&gt;")&lt;2401,24,COUNTIF($L$20:L2416,"&lt;&gt;")&lt;2501,25,COUNTIF($L$20:L2416,"&lt;&gt;")&lt;2601,26,COUNTIF($L$20:L2416,"&lt;&gt;")&lt;2701,27,COUNTIF($L$20:L2416,"&lt;&gt;")&lt;2801,28,COUNTIF($L$20:L2416,"&lt;&gt;")&lt;2901,29,COUNTIF($L$20:L2416,"&lt;&gt;")&lt;3001,30),"")</f>
        <v/>
      </c>
      <c r="AM2416" t="str">
        <f t="shared" si="185"/>
        <v/>
      </c>
      <c r="AN2416" t="str">
        <f t="shared" si="189"/>
        <v/>
      </c>
      <c r="AP2416" t="str">
        <f t="shared" si="188"/>
        <v/>
      </c>
      <c r="AQ2416" t="str">
        <f>IF(AO2416="","",COUNTIFS(AM2416:$AM$3019,AO2416))</f>
        <v/>
      </c>
    </row>
    <row r="2417" spans="1:43" x14ac:dyDescent="0.25">
      <c r="A2417" s="6" t="str">
        <f>IF(COUNT($A$20:A2416)&lt;&gt;$B$4,IF(A2416="","",A2416+1),"")</f>
        <v/>
      </c>
      <c r="B2417" s="3"/>
      <c r="C2417" s="3"/>
      <c r="D2417" s="122"/>
      <c r="E2417" s="3"/>
      <c r="F2417" s="3"/>
      <c r="G2417" s="3"/>
      <c r="H2417" s="3"/>
      <c r="I2417" s="120"/>
      <c r="J2417" s="3"/>
      <c r="K2417" s="95" t="str" cm="1">
        <f t="array" ref="K2417">IF(OR($J$14 = "A",$J$14 = "B",$J$14 = "C"),IF(I2417="","",IF(LEN(I2417)&gt;2,_xlfn.IFS(ISNUMBER(SEARCH("_",I2417)),I2417,ISNUMBER(SEARCH(", ",I2417)),SUBSTITUTE(I2417,", ","_"),ISNUMBER(SEARCH("/ ",I2417)),SUBSTITUTE(I2417,"/ ","_"),ISNUMBER(SEARCH(",",I2417)),SUBSTITUTE(I2417,",","_"),ISNUMBER(SEARCH("/",I2417)),SUBSTITUTE(I2417,"/","_"),ISNUMBER(SEARCH("",I2417)),I2417),I2417)),IF(OR($J$14 = "J",$J$14 = "K"),"",IF(D2417="","",IF(LEN(D2417)&gt;2,_xlfn.IFS(ISNUMBER(SEARCH("_",D2417)),D2417,ISNUMBER(SEARCH(", ",D2417)),SUBSTITUTE(D2417,", ","_"),ISNUMBER(SEARCH("/ ",D2417)),SUBSTITUTE(D2417,"/ ","_"),ISNUMBER(SEARCH(",",D2417)),SUBSTITUTE(D2417,",","_"),ISNUMBER(SEARCH("/",D2417)),SUBSTITUTE(D2417,"/","_"),ISNUMBER(SEARCH("",D2417)),D2417),D2417))))</f>
        <v/>
      </c>
      <c r="L2417" s="1"/>
      <c r="M2417" s="1" t="str">
        <f t="shared" si="186"/>
        <v/>
      </c>
      <c r="N2417" s="94" t="str">
        <f>IF($L2417="None","",IF(ISERROR(VLOOKUP($L2417,Info!$B$4:$B$266,1,FALSE)),"",VLOOKUP($L2417,Info!$B$4:$L$266,5,FALSE)))</f>
        <v/>
      </c>
      <c r="O2417" s="94" t="str">
        <f>IF(K2417="","",IF(AND($J$12&lt;&gt;"ABC",N2417="3"),"BAC",IF(N2417="3","ABC",IF($J$12&lt;&gt;"ABC",IF($J$10="Standard",VLOOKUP(K2417,Info!$BE$4:$BF$481,2,FALSE),VLOOKUP(K2417,Info!$BI$4:$BJ$482,2,FALSE)),IF($J$10="Standard",VLOOKUP(K2417,Info!$AG$4:$AH$2994,2,FALSE),VLOOKUP(K2417,Info!$AK$4:$AL$2997,2,FALSE))))))</f>
        <v/>
      </c>
      <c r="P2417" s="94" t="str">
        <f>IF($L2417="None","",IF(ISERROR(VLOOKUP($L2417,Info!$B$4:$B$266,1,FALSE)),"",VLOOKUP($L2417,Info!$B$4:$L$266,3,FALSE)))</f>
        <v/>
      </c>
      <c r="Q2417" s="96" t="str">
        <f>IF($L2417="None","",IF(ISERROR(VLOOKUP($L2417,Info!$B$4:$B$266,1,FALSE)),"",VLOOKUP($L2417,Info!$B$4:$L$266,4,FALSE)))</f>
        <v/>
      </c>
      <c r="R2417" s="1"/>
      <c r="S2417" s="6" t="str">
        <f t="shared" si="187"/>
        <v/>
      </c>
      <c r="T2417" s="6" t="str">
        <f>IF($L2417="None","",IF(ISERROR(VLOOKUP($L2417,Info!$B$4:$B$266,1,FALSE)),"",VLOOKUP($L2417,Info!$B$4:$L$266,11,FALSE)))</f>
        <v/>
      </c>
      <c r="U2417" s="1"/>
      <c r="V2417" s="1"/>
      <c r="W2417" s="1"/>
      <c r="X2417" s="1" t="str">
        <f>IF($L2417="None","",IF(ISERROR(VLOOKUP($L2417,Info!$B$4:$B$266,1,FALSE)),"",IF(OR(W2417="Metallic Liquid Tight",W2417="Non-Metallic Liquid Tight",W2417="LSZH",W2417="Greenfield"),VLOOKUP($L2417,Info!$B$4:$L$266,7,FALSE),"N/A")))</f>
        <v/>
      </c>
      <c r="Y2417" s="1"/>
      <c r="Z2417" s="96" t="str">
        <f>IF($L2417="None","",IF(ISERROR(VLOOKUP($L2417,Info!$B$4:$B$266,1,FALSE)),"",VLOOKUP($L2417,Info!$B$4:$L$266,9,FALSE)))</f>
        <v/>
      </c>
      <c r="AA2417" s="96" t="str">
        <f>IF($L2417="None","",IF(ISERROR(VLOOKUP($L2417,Info!$B$4:$B$266,1,FALSE)),"",VLOOKUP($L2417,Info!$B$4:$L$266,8,FALSE)))</f>
        <v/>
      </c>
      <c r="AB2417" s="96" t="str">
        <f>IF($L2417="None","",IF(ISERROR(VLOOKUP($L2417,Info!$B$4:$B$266,1,FALSE)),"",VLOOKUP($L2417,Info!$B$4:$L$266,10,FALSE)))</f>
        <v/>
      </c>
      <c r="AC2417" s="1" t="str">
        <f>IF(W2417="SO Cable","Black,White",IF(O2417="","",IF(P2417="","",IF($J$12&lt;&gt;"ABC",IF(P2417&lt;="250",VLOOKUP(O2417,Info!$AZ$4:$BB$22,3,FALSE),VLOOKUP(O2417,Info!$AZ$23:$BB$39,3,FALSE)),IF(P2417&lt;="250",VLOOKUP(O2417,Info!$AO$4:$AQ$22,3,FALSE),VLOOKUP(O2417,Info!$AO$23:$AP$39,3,FALSE))))))</f>
        <v/>
      </c>
      <c r="AD2417" s="1"/>
      <c r="AE2417" s="1" t="str">
        <f>IF($L2417="None","",IF(ISERROR(VLOOKUP($L2417,Info!$B$4:$B$266,1,FALSE)),"",VLOOKUP($L2417,Info!$B$4:$L$266,4,FALSE)))</f>
        <v/>
      </c>
      <c r="AF2417" s="1" t="str">
        <f>IF($L2417="None","",IF(ISERROR(VLOOKUP($L2417,Info!$B$4:$B$266,1,FALSE)),"",VLOOKUP($L2417,Info!$B$4:$L$266,6,FALSE)))</f>
        <v/>
      </c>
      <c r="AG2417" s="1"/>
      <c r="AH2417" s="33" t="str" cm="1">
        <f t="array" ref="AH2417">IF(AND(L2417&lt;&gt;"",O2417&lt;&gt;"",R2417:S2417&lt;&gt;"",W2417:X2417&lt;&gt;"",Z2417:AA2417&lt;&gt;"",AC2417&lt;&gt;""),"Good","Bad")</f>
        <v>Bad</v>
      </c>
      <c r="AL2417" t="str" cm="1">
        <f t="array" ref="AL2417">IF(R2417&gt;0,_xlfn.IFS(COUNTIF($L$20:L2417,"&lt;&gt;")&lt;101,1,COUNTIF($L$20:L2417,"&lt;&gt;")&lt;201,2,COUNTIF($L$20:L2417,"&lt;&gt;")&lt;301,3,COUNTIF($L$20:L2417,"&lt;&gt;")&lt;401,4,COUNTIF($L$20:L2417,"&lt;&gt;")&lt;501,5,COUNTIF($L$20:L2417,"&lt;&gt;")&lt;601,6,COUNTIF($L$20:L2417,"&lt;&gt;")&lt;701,7,COUNTIF($L$20:L2417,"&lt;&gt;")&lt;801,8,COUNTIF($L$20:L2417,"&lt;&gt;")&lt;901,9,COUNTIF($L$20:L2417,"&lt;&gt;")&lt;1001,10,COUNTIF($L$20:L2417,"&lt;&gt;")&lt;1101,11,COUNTIF($L$20:L2417,"&lt;&gt;")&lt;1201,12,COUNTIF($L$20:L2417,"&lt;&gt;")&lt;1301,13,COUNTIF($L$20:L2417,"&lt;&gt;")&lt;1401,14,COUNTIF($L$20:L2417,"&lt;&gt;")&lt;1501,15,COUNTIF($L$20:L2417,"&lt;&gt;")&lt;1601,16,COUNTIF($L$20:L2417,"&lt;&gt;")&lt;1701,17,COUNTIF($L$20:L2417,"&lt;&gt;")&lt;1801,18,COUNTIF($L$20:L2417,"&lt;&gt;")&lt;1901,19,COUNTIF($L$20:L2417,"&lt;&gt;")&lt;2001,20,COUNTIF($L$20:L2417,"&lt;&gt;")&lt;2101,21,COUNTIF($L$20:L2417,"&lt;&gt;")&lt;2201,22,COUNTIF($L$20:L2417,"&lt;&gt;")&lt;2301,23,COUNTIF($L$20:L2417,"&lt;&gt;")&lt;2401,24,COUNTIF($L$20:L2417,"&lt;&gt;")&lt;2501,25,COUNTIF($L$20:L2417,"&lt;&gt;")&lt;2601,26,COUNTIF($L$20:L2417,"&lt;&gt;")&lt;2701,27,COUNTIF($L$20:L2417,"&lt;&gt;")&lt;2801,28,COUNTIF($L$20:L2417,"&lt;&gt;")&lt;2901,29,COUNTIF($L$20:L2417,"&lt;&gt;")&lt;3001,30),"")</f>
        <v/>
      </c>
      <c r="AM2417" t="str">
        <f t="shared" si="185"/>
        <v/>
      </c>
      <c r="AN2417" t="str">
        <f t="shared" si="189"/>
        <v/>
      </c>
      <c r="AP2417" t="str">
        <f t="shared" si="188"/>
        <v/>
      </c>
      <c r="AQ2417" t="str">
        <f>IF(AO2417="","",COUNTIFS(AM2417:$AM$3019,AO2417))</f>
        <v/>
      </c>
    </row>
    <row r="2418" spans="1:43" x14ac:dyDescent="0.25">
      <c r="A2418" s="6" t="str">
        <f>IF(COUNT($A$20:A2417)&lt;&gt;$B$4,IF(A2417="","",A2417+1),"")</f>
        <v/>
      </c>
      <c r="B2418" s="3"/>
      <c r="C2418" s="3"/>
      <c r="D2418" s="122"/>
      <c r="E2418" s="3"/>
      <c r="F2418" s="3"/>
      <c r="G2418" s="3"/>
      <c r="H2418" s="3"/>
      <c r="I2418" s="120"/>
      <c r="J2418" s="3"/>
      <c r="K2418" s="95" t="str" cm="1">
        <f t="array" ref="K2418">IF(OR($J$14 = "A",$J$14 = "B",$J$14 = "C"),IF(I2418="","",IF(LEN(I2418)&gt;2,_xlfn.IFS(ISNUMBER(SEARCH("_",I2418)),I2418,ISNUMBER(SEARCH(", ",I2418)),SUBSTITUTE(I2418,", ","_"),ISNUMBER(SEARCH("/ ",I2418)),SUBSTITUTE(I2418,"/ ","_"),ISNUMBER(SEARCH(",",I2418)),SUBSTITUTE(I2418,",","_"),ISNUMBER(SEARCH("/",I2418)),SUBSTITUTE(I2418,"/","_"),ISNUMBER(SEARCH("",I2418)),I2418),I2418)),IF(OR($J$14 = "J",$J$14 = "K"),"",IF(D2418="","",IF(LEN(D2418)&gt;2,_xlfn.IFS(ISNUMBER(SEARCH("_",D2418)),D2418,ISNUMBER(SEARCH(", ",D2418)),SUBSTITUTE(D2418,", ","_"),ISNUMBER(SEARCH("/ ",D2418)),SUBSTITUTE(D2418,"/ ","_"),ISNUMBER(SEARCH(",",D2418)),SUBSTITUTE(D2418,",","_"),ISNUMBER(SEARCH("/",D2418)),SUBSTITUTE(D2418,"/","_"),ISNUMBER(SEARCH("",D2418)),D2418),D2418))))</f>
        <v/>
      </c>
      <c r="L2418" s="1"/>
      <c r="M2418" s="1" t="str">
        <f t="shared" si="186"/>
        <v/>
      </c>
      <c r="N2418" s="94" t="str">
        <f>IF($L2418="None","",IF(ISERROR(VLOOKUP($L2418,Info!$B$4:$B$266,1,FALSE)),"",VLOOKUP($L2418,Info!$B$4:$L$266,5,FALSE)))</f>
        <v/>
      </c>
      <c r="O2418" s="94" t="str">
        <f>IF(K2418="","",IF(AND($J$12&lt;&gt;"ABC",N2418="3"),"BAC",IF(N2418="3","ABC",IF($J$12&lt;&gt;"ABC",IF($J$10="Standard",VLOOKUP(K2418,Info!$BE$4:$BF$481,2,FALSE),VLOOKUP(K2418,Info!$BI$4:$BJ$482,2,FALSE)),IF($J$10="Standard",VLOOKUP(K2418,Info!$AG$4:$AH$2994,2,FALSE),VLOOKUP(K2418,Info!$AK$4:$AL$2997,2,FALSE))))))</f>
        <v/>
      </c>
      <c r="P2418" s="94" t="str">
        <f>IF($L2418="None","",IF(ISERROR(VLOOKUP($L2418,Info!$B$4:$B$266,1,FALSE)),"",VLOOKUP($L2418,Info!$B$4:$L$266,3,FALSE)))</f>
        <v/>
      </c>
      <c r="Q2418" s="96" t="str">
        <f>IF($L2418="None","",IF(ISERROR(VLOOKUP($L2418,Info!$B$4:$B$266,1,FALSE)),"",VLOOKUP($L2418,Info!$B$4:$L$266,4,FALSE)))</f>
        <v/>
      </c>
      <c r="R2418" s="1"/>
      <c r="S2418" s="6" t="str">
        <f t="shared" si="187"/>
        <v/>
      </c>
      <c r="T2418" s="6" t="str">
        <f>IF($L2418="None","",IF(ISERROR(VLOOKUP($L2418,Info!$B$4:$B$266,1,FALSE)),"",VLOOKUP($L2418,Info!$B$4:$L$266,11,FALSE)))</f>
        <v/>
      </c>
      <c r="U2418" s="1"/>
      <c r="V2418" s="1"/>
      <c r="W2418" s="1"/>
      <c r="X2418" s="1" t="str">
        <f>IF($L2418="None","",IF(ISERROR(VLOOKUP($L2418,Info!$B$4:$B$266,1,FALSE)),"",IF(OR(W2418="Metallic Liquid Tight",W2418="Non-Metallic Liquid Tight",W2418="LSZH",W2418="Greenfield"),VLOOKUP($L2418,Info!$B$4:$L$266,7,FALSE),"N/A")))</f>
        <v/>
      </c>
      <c r="Y2418" s="1"/>
      <c r="Z2418" s="96" t="str">
        <f>IF($L2418="None","",IF(ISERROR(VLOOKUP($L2418,Info!$B$4:$B$266,1,FALSE)),"",VLOOKUP($L2418,Info!$B$4:$L$266,9,FALSE)))</f>
        <v/>
      </c>
      <c r="AA2418" s="96" t="str">
        <f>IF($L2418="None","",IF(ISERROR(VLOOKUP($L2418,Info!$B$4:$B$266,1,FALSE)),"",VLOOKUP($L2418,Info!$B$4:$L$266,8,FALSE)))</f>
        <v/>
      </c>
      <c r="AB2418" s="96" t="str">
        <f>IF($L2418="None","",IF(ISERROR(VLOOKUP($L2418,Info!$B$4:$B$266,1,FALSE)),"",VLOOKUP($L2418,Info!$B$4:$L$266,10,FALSE)))</f>
        <v/>
      </c>
      <c r="AC2418" s="1" t="str">
        <f>IF(W2418="SO Cable","Black,White",IF(O2418="","",IF(P2418="","",IF($J$12&lt;&gt;"ABC",IF(P2418&lt;="250",VLOOKUP(O2418,Info!$AZ$4:$BB$22,3,FALSE),VLOOKUP(O2418,Info!$AZ$23:$BB$39,3,FALSE)),IF(P2418&lt;="250",VLOOKUP(O2418,Info!$AO$4:$AQ$22,3,FALSE),VLOOKUP(O2418,Info!$AO$23:$AP$39,3,FALSE))))))</f>
        <v/>
      </c>
      <c r="AD2418" s="1"/>
      <c r="AE2418" s="1" t="str">
        <f>IF($L2418="None","",IF(ISERROR(VLOOKUP($L2418,Info!$B$4:$B$266,1,FALSE)),"",VLOOKUP($L2418,Info!$B$4:$L$266,4,FALSE)))</f>
        <v/>
      </c>
      <c r="AF2418" s="1" t="str">
        <f>IF($L2418="None","",IF(ISERROR(VLOOKUP($L2418,Info!$B$4:$B$266,1,FALSE)),"",VLOOKUP($L2418,Info!$B$4:$L$266,6,FALSE)))</f>
        <v/>
      </c>
      <c r="AG2418" s="1"/>
      <c r="AH2418" s="33" t="str" cm="1">
        <f t="array" ref="AH2418">IF(AND(L2418&lt;&gt;"",O2418&lt;&gt;"",R2418:S2418&lt;&gt;"",W2418:X2418&lt;&gt;"",Z2418:AA2418&lt;&gt;"",AC2418&lt;&gt;""),"Good","Bad")</f>
        <v>Bad</v>
      </c>
      <c r="AL2418" t="str" cm="1">
        <f t="array" ref="AL2418">IF(R2418&gt;0,_xlfn.IFS(COUNTIF($L$20:L2418,"&lt;&gt;")&lt;101,1,COUNTIF($L$20:L2418,"&lt;&gt;")&lt;201,2,COUNTIF($L$20:L2418,"&lt;&gt;")&lt;301,3,COUNTIF($L$20:L2418,"&lt;&gt;")&lt;401,4,COUNTIF($L$20:L2418,"&lt;&gt;")&lt;501,5,COUNTIF($L$20:L2418,"&lt;&gt;")&lt;601,6,COUNTIF($L$20:L2418,"&lt;&gt;")&lt;701,7,COUNTIF($L$20:L2418,"&lt;&gt;")&lt;801,8,COUNTIF($L$20:L2418,"&lt;&gt;")&lt;901,9,COUNTIF($L$20:L2418,"&lt;&gt;")&lt;1001,10,COUNTIF($L$20:L2418,"&lt;&gt;")&lt;1101,11,COUNTIF($L$20:L2418,"&lt;&gt;")&lt;1201,12,COUNTIF($L$20:L2418,"&lt;&gt;")&lt;1301,13,COUNTIF($L$20:L2418,"&lt;&gt;")&lt;1401,14,COUNTIF($L$20:L2418,"&lt;&gt;")&lt;1501,15,COUNTIF($L$20:L2418,"&lt;&gt;")&lt;1601,16,COUNTIF($L$20:L2418,"&lt;&gt;")&lt;1701,17,COUNTIF($L$20:L2418,"&lt;&gt;")&lt;1801,18,COUNTIF($L$20:L2418,"&lt;&gt;")&lt;1901,19,COUNTIF($L$20:L2418,"&lt;&gt;")&lt;2001,20,COUNTIF($L$20:L2418,"&lt;&gt;")&lt;2101,21,COUNTIF($L$20:L2418,"&lt;&gt;")&lt;2201,22,COUNTIF($L$20:L2418,"&lt;&gt;")&lt;2301,23,COUNTIF($L$20:L2418,"&lt;&gt;")&lt;2401,24,COUNTIF($L$20:L2418,"&lt;&gt;")&lt;2501,25,COUNTIF($L$20:L2418,"&lt;&gt;")&lt;2601,26,COUNTIF($L$20:L2418,"&lt;&gt;")&lt;2701,27,COUNTIF($L$20:L2418,"&lt;&gt;")&lt;2801,28,COUNTIF($L$20:L2418,"&lt;&gt;")&lt;2901,29,COUNTIF($L$20:L2418,"&lt;&gt;")&lt;3001,30),"")</f>
        <v/>
      </c>
      <c r="AM2418" t="str">
        <f t="shared" si="185"/>
        <v/>
      </c>
      <c r="AN2418" t="str">
        <f t="shared" si="189"/>
        <v/>
      </c>
      <c r="AP2418" t="str">
        <f t="shared" si="188"/>
        <v/>
      </c>
      <c r="AQ2418" t="str">
        <f>IF(AO2418="","",COUNTIFS(AM2418:$AM$3019,AO2418))</f>
        <v/>
      </c>
    </row>
    <row r="2419" spans="1:43" x14ac:dyDescent="0.25">
      <c r="A2419" s="6" t="str">
        <f>IF(COUNT($A$20:A2418)&lt;&gt;$B$4,IF(A2418="","",A2418+1),"")</f>
        <v/>
      </c>
      <c r="B2419" s="3"/>
      <c r="C2419" s="3"/>
      <c r="D2419" s="122"/>
      <c r="E2419" s="3"/>
      <c r="F2419" s="3"/>
      <c r="G2419" s="3"/>
      <c r="H2419" s="3"/>
      <c r="I2419" s="120"/>
      <c r="J2419" s="3"/>
      <c r="K2419" s="95" t="str" cm="1">
        <f t="array" ref="K2419">IF(OR($J$14 = "A",$J$14 = "B",$J$14 = "C"),IF(I2419="","",IF(LEN(I2419)&gt;2,_xlfn.IFS(ISNUMBER(SEARCH("_",I2419)),I2419,ISNUMBER(SEARCH(", ",I2419)),SUBSTITUTE(I2419,", ","_"),ISNUMBER(SEARCH("/ ",I2419)),SUBSTITUTE(I2419,"/ ","_"),ISNUMBER(SEARCH(",",I2419)),SUBSTITUTE(I2419,",","_"),ISNUMBER(SEARCH("/",I2419)),SUBSTITUTE(I2419,"/","_"),ISNUMBER(SEARCH("",I2419)),I2419),I2419)),IF(OR($J$14 = "J",$J$14 = "K"),"",IF(D2419="","",IF(LEN(D2419)&gt;2,_xlfn.IFS(ISNUMBER(SEARCH("_",D2419)),D2419,ISNUMBER(SEARCH(", ",D2419)),SUBSTITUTE(D2419,", ","_"),ISNUMBER(SEARCH("/ ",D2419)),SUBSTITUTE(D2419,"/ ","_"),ISNUMBER(SEARCH(",",D2419)),SUBSTITUTE(D2419,",","_"),ISNUMBER(SEARCH("/",D2419)),SUBSTITUTE(D2419,"/","_"),ISNUMBER(SEARCH("",D2419)),D2419),D2419))))</f>
        <v/>
      </c>
      <c r="L2419" s="1"/>
      <c r="M2419" s="1" t="str">
        <f t="shared" si="186"/>
        <v/>
      </c>
      <c r="N2419" s="94" t="str">
        <f>IF($L2419="None","",IF(ISERROR(VLOOKUP($L2419,Info!$B$4:$B$266,1,FALSE)),"",VLOOKUP($L2419,Info!$B$4:$L$266,5,FALSE)))</f>
        <v/>
      </c>
      <c r="O2419" s="94" t="str">
        <f>IF(K2419="","",IF(AND($J$12&lt;&gt;"ABC",N2419="3"),"BAC",IF(N2419="3","ABC",IF($J$12&lt;&gt;"ABC",IF($J$10="Standard",VLOOKUP(K2419,Info!$BE$4:$BF$481,2,FALSE),VLOOKUP(K2419,Info!$BI$4:$BJ$482,2,FALSE)),IF($J$10="Standard",VLOOKUP(K2419,Info!$AG$4:$AH$2994,2,FALSE),VLOOKUP(K2419,Info!$AK$4:$AL$2997,2,FALSE))))))</f>
        <v/>
      </c>
      <c r="P2419" s="94" t="str">
        <f>IF($L2419="None","",IF(ISERROR(VLOOKUP($L2419,Info!$B$4:$B$266,1,FALSE)),"",VLOOKUP($L2419,Info!$B$4:$L$266,3,FALSE)))</f>
        <v/>
      </c>
      <c r="Q2419" s="96" t="str">
        <f>IF($L2419="None","",IF(ISERROR(VLOOKUP($L2419,Info!$B$4:$B$266,1,FALSE)),"",VLOOKUP($L2419,Info!$B$4:$L$266,4,FALSE)))</f>
        <v/>
      </c>
      <c r="R2419" s="1"/>
      <c r="S2419" s="6" t="str">
        <f t="shared" si="187"/>
        <v/>
      </c>
      <c r="T2419" s="6" t="str">
        <f>IF($L2419="None","",IF(ISERROR(VLOOKUP($L2419,Info!$B$4:$B$266,1,FALSE)),"",VLOOKUP($L2419,Info!$B$4:$L$266,11,FALSE)))</f>
        <v/>
      </c>
      <c r="U2419" s="1"/>
      <c r="V2419" s="1"/>
      <c r="W2419" s="1"/>
      <c r="X2419" s="1" t="str">
        <f>IF($L2419="None","",IF(ISERROR(VLOOKUP($L2419,Info!$B$4:$B$266,1,FALSE)),"",IF(OR(W2419="Metallic Liquid Tight",W2419="Non-Metallic Liquid Tight",W2419="LSZH",W2419="Greenfield"),VLOOKUP($L2419,Info!$B$4:$L$266,7,FALSE),"N/A")))</f>
        <v/>
      </c>
      <c r="Y2419" s="1"/>
      <c r="Z2419" s="96" t="str">
        <f>IF($L2419="None","",IF(ISERROR(VLOOKUP($L2419,Info!$B$4:$B$266,1,FALSE)),"",VLOOKUP($L2419,Info!$B$4:$L$266,9,FALSE)))</f>
        <v/>
      </c>
      <c r="AA2419" s="96" t="str">
        <f>IF($L2419="None","",IF(ISERROR(VLOOKUP($L2419,Info!$B$4:$B$266,1,FALSE)),"",VLOOKUP($L2419,Info!$B$4:$L$266,8,FALSE)))</f>
        <v/>
      </c>
      <c r="AB2419" s="96" t="str">
        <f>IF($L2419="None","",IF(ISERROR(VLOOKUP($L2419,Info!$B$4:$B$266,1,FALSE)),"",VLOOKUP($L2419,Info!$B$4:$L$266,10,FALSE)))</f>
        <v/>
      </c>
      <c r="AC2419" s="1" t="str">
        <f>IF(W2419="SO Cable","Black,White",IF(O2419="","",IF(P2419="","",IF($J$12&lt;&gt;"ABC",IF(P2419&lt;="250",VLOOKUP(O2419,Info!$AZ$4:$BB$22,3,FALSE),VLOOKUP(O2419,Info!$AZ$23:$BB$39,3,FALSE)),IF(P2419&lt;="250",VLOOKUP(O2419,Info!$AO$4:$AQ$22,3,FALSE),VLOOKUP(O2419,Info!$AO$23:$AP$39,3,FALSE))))))</f>
        <v/>
      </c>
      <c r="AD2419" s="1"/>
      <c r="AE2419" s="1" t="str">
        <f>IF($L2419="None","",IF(ISERROR(VLOOKUP($L2419,Info!$B$4:$B$266,1,FALSE)),"",VLOOKUP($L2419,Info!$B$4:$L$266,4,FALSE)))</f>
        <v/>
      </c>
      <c r="AF2419" s="1" t="str">
        <f>IF($L2419="None","",IF(ISERROR(VLOOKUP($L2419,Info!$B$4:$B$266,1,FALSE)),"",VLOOKUP($L2419,Info!$B$4:$L$266,6,FALSE)))</f>
        <v/>
      </c>
      <c r="AG2419" s="1"/>
      <c r="AH2419" s="33" t="str" cm="1">
        <f t="array" ref="AH2419">IF(AND(L2419&lt;&gt;"",O2419&lt;&gt;"",R2419:S2419&lt;&gt;"",W2419:X2419&lt;&gt;"",Z2419:AA2419&lt;&gt;"",AC2419&lt;&gt;""),"Good","Bad")</f>
        <v>Bad</v>
      </c>
      <c r="AL2419" t="str" cm="1">
        <f t="array" ref="AL2419">IF(R2419&gt;0,_xlfn.IFS(COUNTIF($L$20:L2419,"&lt;&gt;")&lt;101,1,COUNTIF($L$20:L2419,"&lt;&gt;")&lt;201,2,COUNTIF($L$20:L2419,"&lt;&gt;")&lt;301,3,COUNTIF($L$20:L2419,"&lt;&gt;")&lt;401,4,COUNTIF($L$20:L2419,"&lt;&gt;")&lt;501,5,COUNTIF($L$20:L2419,"&lt;&gt;")&lt;601,6,COUNTIF($L$20:L2419,"&lt;&gt;")&lt;701,7,COUNTIF($L$20:L2419,"&lt;&gt;")&lt;801,8,COUNTIF($L$20:L2419,"&lt;&gt;")&lt;901,9,COUNTIF($L$20:L2419,"&lt;&gt;")&lt;1001,10,COUNTIF($L$20:L2419,"&lt;&gt;")&lt;1101,11,COUNTIF($L$20:L2419,"&lt;&gt;")&lt;1201,12,COUNTIF($L$20:L2419,"&lt;&gt;")&lt;1301,13,COUNTIF($L$20:L2419,"&lt;&gt;")&lt;1401,14,COUNTIF($L$20:L2419,"&lt;&gt;")&lt;1501,15,COUNTIF($L$20:L2419,"&lt;&gt;")&lt;1601,16,COUNTIF($L$20:L2419,"&lt;&gt;")&lt;1701,17,COUNTIF($L$20:L2419,"&lt;&gt;")&lt;1801,18,COUNTIF($L$20:L2419,"&lt;&gt;")&lt;1901,19,COUNTIF($L$20:L2419,"&lt;&gt;")&lt;2001,20,COUNTIF($L$20:L2419,"&lt;&gt;")&lt;2101,21,COUNTIF($L$20:L2419,"&lt;&gt;")&lt;2201,22,COUNTIF($L$20:L2419,"&lt;&gt;")&lt;2301,23,COUNTIF($L$20:L2419,"&lt;&gt;")&lt;2401,24,COUNTIF($L$20:L2419,"&lt;&gt;")&lt;2501,25,COUNTIF($L$20:L2419,"&lt;&gt;")&lt;2601,26,COUNTIF($L$20:L2419,"&lt;&gt;")&lt;2701,27,COUNTIF($L$20:L2419,"&lt;&gt;")&lt;2801,28,COUNTIF($L$20:L2419,"&lt;&gt;")&lt;2901,29,COUNTIF($L$20:L2419,"&lt;&gt;")&lt;3001,30),"")</f>
        <v/>
      </c>
      <c r="AM2419" t="str">
        <f t="shared" si="185"/>
        <v/>
      </c>
      <c r="AN2419" t="str">
        <f t="shared" si="189"/>
        <v/>
      </c>
      <c r="AP2419" t="str">
        <f t="shared" si="188"/>
        <v/>
      </c>
      <c r="AQ2419" t="str">
        <f>IF(AO2419="","",COUNTIFS(AM2419:$AM$3019,AO2419))</f>
        <v/>
      </c>
    </row>
    <row r="2420" spans="1:43" x14ac:dyDescent="0.25">
      <c r="A2420" s="6" t="str">
        <f>IF(COUNT($A$20:A2419)&lt;&gt;$B$4,IF(A2419="","",A2419+1),"")</f>
        <v/>
      </c>
      <c r="B2420" s="3"/>
      <c r="C2420" s="3"/>
      <c r="D2420" s="122"/>
      <c r="E2420" s="3"/>
      <c r="F2420" s="3"/>
      <c r="G2420" s="3"/>
      <c r="H2420" s="3"/>
      <c r="I2420" s="120"/>
      <c r="J2420" s="3"/>
      <c r="K2420" s="95" t="str" cm="1">
        <f t="array" ref="K2420">IF(OR($J$14 = "A",$J$14 = "B",$J$14 = "C"),IF(I2420="","",IF(LEN(I2420)&gt;2,_xlfn.IFS(ISNUMBER(SEARCH("_",I2420)),I2420,ISNUMBER(SEARCH(", ",I2420)),SUBSTITUTE(I2420,", ","_"),ISNUMBER(SEARCH("/ ",I2420)),SUBSTITUTE(I2420,"/ ","_"),ISNUMBER(SEARCH(",",I2420)),SUBSTITUTE(I2420,",","_"),ISNUMBER(SEARCH("/",I2420)),SUBSTITUTE(I2420,"/","_"),ISNUMBER(SEARCH("",I2420)),I2420),I2420)),IF(OR($J$14 = "J",$J$14 = "K"),"",IF(D2420="","",IF(LEN(D2420)&gt;2,_xlfn.IFS(ISNUMBER(SEARCH("_",D2420)),D2420,ISNUMBER(SEARCH(", ",D2420)),SUBSTITUTE(D2420,", ","_"),ISNUMBER(SEARCH("/ ",D2420)),SUBSTITUTE(D2420,"/ ","_"),ISNUMBER(SEARCH(",",D2420)),SUBSTITUTE(D2420,",","_"),ISNUMBER(SEARCH("/",D2420)),SUBSTITUTE(D2420,"/","_"),ISNUMBER(SEARCH("",D2420)),D2420),D2420))))</f>
        <v/>
      </c>
      <c r="L2420" s="1"/>
      <c r="M2420" s="1" t="str">
        <f t="shared" si="186"/>
        <v/>
      </c>
      <c r="N2420" s="94" t="str">
        <f>IF($L2420="None","",IF(ISERROR(VLOOKUP($L2420,Info!$B$4:$B$266,1,FALSE)),"",VLOOKUP($L2420,Info!$B$4:$L$266,5,FALSE)))</f>
        <v/>
      </c>
      <c r="O2420" s="94" t="str">
        <f>IF(K2420="","",IF(AND($J$12&lt;&gt;"ABC",N2420="3"),"BAC",IF(N2420="3","ABC",IF($J$12&lt;&gt;"ABC",IF($J$10="Standard",VLOOKUP(K2420,Info!$BE$4:$BF$481,2,FALSE),VLOOKUP(K2420,Info!$BI$4:$BJ$482,2,FALSE)),IF($J$10="Standard",VLOOKUP(K2420,Info!$AG$4:$AH$2994,2,FALSE),VLOOKUP(K2420,Info!$AK$4:$AL$2997,2,FALSE))))))</f>
        <v/>
      </c>
      <c r="P2420" s="94" t="str">
        <f>IF($L2420="None","",IF(ISERROR(VLOOKUP($L2420,Info!$B$4:$B$266,1,FALSE)),"",VLOOKUP($L2420,Info!$B$4:$L$266,3,FALSE)))</f>
        <v/>
      </c>
      <c r="Q2420" s="96" t="str">
        <f>IF($L2420="None","",IF(ISERROR(VLOOKUP($L2420,Info!$B$4:$B$266,1,FALSE)),"",VLOOKUP($L2420,Info!$B$4:$L$266,4,FALSE)))</f>
        <v/>
      </c>
      <c r="R2420" s="1"/>
      <c r="S2420" s="6" t="str">
        <f t="shared" si="187"/>
        <v/>
      </c>
      <c r="T2420" s="6" t="str">
        <f>IF($L2420="None","",IF(ISERROR(VLOOKUP($L2420,Info!$B$4:$B$266,1,FALSE)),"",VLOOKUP($L2420,Info!$B$4:$L$266,11,FALSE)))</f>
        <v/>
      </c>
      <c r="U2420" s="1"/>
      <c r="V2420" s="1"/>
      <c r="W2420" s="1"/>
      <c r="X2420" s="1" t="str">
        <f>IF($L2420="None","",IF(ISERROR(VLOOKUP($L2420,Info!$B$4:$B$266,1,FALSE)),"",IF(OR(W2420="Metallic Liquid Tight",W2420="Non-Metallic Liquid Tight",W2420="LSZH",W2420="Greenfield"),VLOOKUP($L2420,Info!$B$4:$L$266,7,FALSE),"N/A")))</f>
        <v/>
      </c>
      <c r="Y2420" s="1"/>
      <c r="Z2420" s="96" t="str">
        <f>IF($L2420="None","",IF(ISERROR(VLOOKUP($L2420,Info!$B$4:$B$266,1,FALSE)),"",VLOOKUP($L2420,Info!$B$4:$L$266,9,FALSE)))</f>
        <v/>
      </c>
      <c r="AA2420" s="96" t="str">
        <f>IF($L2420="None","",IF(ISERROR(VLOOKUP($L2420,Info!$B$4:$B$266,1,FALSE)),"",VLOOKUP($L2420,Info!$B$4:$L$266,8,FALSE)))</f>
        <v/>
      </c>
      <c r="AB2420" s="96" t="str">
        <f>IF($L2420="None","",IF(ISERROR(VLOOKUP($L2420,Info!$B$4:$B$266,1,FALSE)),"",VLOOKUP($L2420,Info!$B$4:$L$266,10,FALSE)))</f>
        <v/>
      </c>
      <c r="AC2420" s="1" t="str">
        <f>IF(W2420="SO Cable","Black,White",IF(O2420="","",IF(P2420="","",IF($J$12&lt;&gt;"ABC",IF(P2420&lt;="250",VLOOKUP(O2420,Info!$AZ$4:$BB$22,3,FALSE),VLOOKUP(O2420,Info!$AZ$23:$BB$39,3,FALSE)),IF(P2420&lt;="250",VLOOKUP(O2420,Info!$AO$4:$AQ$22,3,FALSE),VLOOKUP(O2420,Info!$AO$23:$AP$39,3,FALSE))))))</f>
        <v/>
      </c>
      <c r="AD2420" s="1"/>
      <c r="AE2420" s="1" t="str">
        <f>IF($L2420="None","",IF(ISERROR(VLOOKUP($L2420,Info!$B$4:$B$266,1,FALSE)),"",VLOOKUP($L2420,Info!$B$4:$L$266,4,FALSE)))</f>
        <v/>
      </c>
      <c r="AF2420" s="1" t="str">
        <f>IF($L2420="None","",IF(ISERROR(VLOOKUP($L2420,Info!$B$4:$B$266,1,FALSE)),"",VLOOKUP($L2420,Info!$B$4:$L$266,6,FALSE)))</f>
        <v/>
      </c>
      <c r="AG2420" s="1"/>
      <c r="AH2420" s="33" t="str" cm="1">
        <f t="array" ref="AH2420">IF(AND(L2420&lt;&gt;"",O2420&lt;&gt;"",R2420:S2420&lt;&gt;"",W2420:X2420&lt;&gt;"",Z2420:AA2420&lt;&gt;"",AC2420&lt;&gt;""),"Good","Bad")</f>
        <v>Bad</v>
      </c>
      <c r="AL2420" t="str" cm="1">
        <f t="array" ref="AL2420">IF(R2420&gt;0,_xlfn.IFS(COUNTIF($L$20:L2420,"&lt;&gt;")&lt;101,1,COUNTIF($L$20:L2420,"&lt;&gt;")&lt;201,2,COUNTIF($L$20:L2420,"&lt;&gt;")&lt;301,3,COUNTIF($L$20:L2420,"&lt;&gt;")&lt;401,4,COUNTIF($L$20:L2420,"&lt;&gt;")&lt;501,5,COUNTIF($L$20:L2420,"&lt;&gt;")&lt;601,6,COUNTIF($L$20:L2420,"&lt;&gt;")&lt;701,7,COUNTIF($L$20:L2420,"&lt;&gt;")&lt;801,8,COUNTIF($L$20:L2420,"&lt;&gt;")&lt;901,9,COUNTIF($L$20:L2420,"&lt;&gt;")&lt;1001,10,COUNTIF($L$20:L2420,"&lt;&gt;")&lt;1101,11,COUNTIF($L$20:L2420,"&lt;&gt;")&lt;1201,12,COUNTIF($L$20:L2420,"&lt;&gt;")&lt;1301,13,COUNTIF($L$20:L2420,"&lt;&gt;")&lt;1401,14,COUNTIF($L$20:L2420,"&lt;&gt;")&lt;1501,15,COUNTIF($L$20:L2420,"&lt;&gt;")&lt;1601,16,COUNTIF($L$20:L2420,"&lt;&gt;")&lt;1701,17,COUNTIF($L$20:L2420,"&lt;&gt;")&lt;1801,18,COUNTIF($L$20:L2420,"&lt;&gt;")&lt;1901,19,COUNTIF($L$20:L2420,"&lt;&gt;")&lt;2001,20,COUNTIF($L$20:L2420,"&lt;&gt;")&lt;2101,21,COUNTIF($L$20:L2420,"&lt;&gt;")&lt;2201,22,COUNTIF($L$20:L2420,"&lt;&gt;")&lt;2301,23,COUNTIF($L$20:L2420,"&lt;&gt;")&lt;2401,24,COUNTIF($L$20:L2420,"&lt;&gt;")&lt;2501,25,COUNTIF($L$20:L2420,"&lt;&gt;")&lt;2601,26,COUNTIF($L$20:L2420,"&lt;&gt;")&lt;2701,27,COUNTIF($L$20:L2420,"&lt;&gt;")&lt;2801,28,COUNTIF($L$20:L2420,"&lt;&gt;")&lt;2901,29,COUNTIF($L$20:L2420,"&lt;&gt;")&lt;3001,30),"")</f>
        <v/>
      </c>
      <c r="AM2420" t="str">
        <f t="shared" si="185"/>
        <v/>
      </c>
      <c r="AN2420" t="str">
        <f t="shared" si="189"/>
        <v/>
      </c>
      <c r="AP2420" t="str">
        <f t="shared" si="188"/>
        <v/>
      </c>
      <c r="AQ2420" t="str">
        <f>IF(AO2420="","",COUNTIFS(AM2420:$AM$3019,AO2420))</f>
        <v/>
      </c>
    </row>
    <row r="2421" spans="1:43" x14ac:dyDescent="0.25">
      <c r="A2421" s="6" t="str">
        <f>IF(COUNT($A$20:A2420)&lt;&gt;$B$4,IF(A2420="","",A2420+1),"")</f>
        <v/>
      </c>
      <c r="B2421" s="3"/>
      <c r="C2421" s="3"/>
      <c r="D2421" s="122"/>
      <c r="E2421" s="3"/>
      <c r="F2421" s="3"/>
      <c r="G2421" s="3"/>
      <c r="H2421" s="3"/>
      <c r="I2421" s="120"/>
      <c r="J2421" s="3"/>
      <c r="K2421" s="95" t="str" cm="1">
        <f t="array" ref="K2421">IF(OR($J$14 = "A",$J$14 = "B",$J$14 = "C"),IF(I2421="","",IF(LEN(I2421)&gt;2,_xlfn.IFS(ISNUMBER(SEARCH("_",I2421)),I2421,ISNUMBER(SEARCH(", ",I2421)),SUBSTITUTE(I2421,", ","_"),ISNUMBER(SEARCH("/ ",I2421)),SUBSTITUTE(I2421,"/ ","_"),ISNUMBER(SEARCH(",",I2421)),SUBSTITUTE(I2421,",","_"),ISNUMBER(SEARCH("/",I2421)),SUBSTITUTE(I2421,"/","_"),ISNUMBER(SEARCH("",I2421)),I2421),I2421)),IF(OR($J$14 = "J",$J$14 = "K"),"",IF(D2421="","",IF(LEN(D2421)&gt;2,_xlfn.IFS(ISNUMBER(SEARCH("_",D2421)),D2421,ISNUMBER(SEARCH(", ",D2421)),SUBSTITUTE(D2421,", ","_"),ISNUMBER(SEARCH("/ ",D2421)),SUBSTITUTE(D2421,"/ ","_"),ISNUMBER(SEARCH(",",D2421)),SUBSTITUTE(D2421,",","_"),ISNUMBER(SEARCH("/",D2421)),SUBSTITUTE(D2421,"/","_"),ISNUMBER(SEARCH("",D2421)),D2421),D2421))))</f>
        <v/>
      </c>
      <c r="L2421" s="1"/>
      <c r="M2421" s="1" t="str">
        <f t="shared" si="186"/>
        <v/>
      </c>
      <c r="N2421" s="94" t="str">
        <f>IF($L2421="None","",IF(ISERROR(VLOOKUP($L2421,Info!$B$4:$B$266,1,FALSE)),"",VLOOKUP($L2421,Info!$B$4:$L$266,5,FALSE)))</f>
        <v/>
      </c>
      <c r="O2421" s="94" t="str">
        <f>IF(K2421="","",IF(AND($J$12&lt;&gt;"ABC",N2421="3"),"BAC",IF(N2421="3","ABC",IF($J$12&lt;&gt;"ABC",IF($J$10="Standard",VLOOKUP(K2421,Info!$BE$4:$BF$481,2,FALSE),VLOOKUP(K2421,Info!$BI$4:$BJ$482,2,FALSE)),IF($J$10="Standard",VLOOKUP(K2421,Info!$AG$4:$AH$2994,2,FALSE),VLOOKUP(K2421,Info!$AK$4:$AL$2997,2,FALSE))))))</f>
        <v/>
      </c>
      <c r="P2421" s="94" t="str">
        <f>IF($L2421="None","",IF(ISERROR(VLOOKUP($L2421,Info!$B$4:$B$266,1,FALSE)),"",VLOOKUP($L2421,Info!$B$4:$L$266,3,FALSE)))</f>
        <v/>
      </c>
      <c r="Q2421" s="96" t="str">
        <f>IF($L2421="None","",IF(ISERROR(VLOOKUP($L2421,Info!$B$4:$B$266,1,FALSE)),"",VLOOKUP($L2421,Info!$B$4:$L$266,4,FALSE)))</f>
        <v/>
      </c>
      <c r="R2421" s="1"/>
      <c r="S2421" s="6" t="str">
        <f t="shared" si="187"/>
        <v/>
      </c>
      <c r="T2421" s="6" t="str">
        <f>IF($L2421="None","",IF(ISERROR(VLOOKUP($L2421,Info!$B$4:$B$266,1,FALSE)),"",VLOOKUP($L2421,Info!$B$4:$L$266,11,FALSE)))</f>
        <v/>
      </c>
      <c r="U2421" s="1"/>
      <c r="V2421" s="1"/>
      <c r="W2421" s="1"/>
      <c r="X2421" s="1" t="str">
        <f>IF($L2421="None","",IF(ISERROR(VLOOKUP($L2421,Info!$B$4:$B$266,1,FALSE)),"",IF(OR(W2421="Metallic Liquid Tight",W2421="Non-Metallic Liquid Tight",W2421="LSZH",W2421="Greenfield"),VLOOKUP($L2421,Info!$B$4:$L$266,7,FALSE),"N/A")))</f>
        <v/>
      </c>
      <c r="Y2421" s="1"/>
      <c r="Z2421" s="96" t="str">
        <f>IF($L2421="None","",IF(ISERROR(VLOOKUP($L2421,Info!$B$4:$B$266,1,FALSE)),"",VLOOKUP($L2421,Info!$B$4:$L$266,9,FALSE)))</f>
        <v/>
      </c>
      <c r="AA2421" s="96" t="str">
        <f>IF($L2421="None","",IF(ISERROR(VLOOKUP($L2421,Info!$B$4:$B$266,1,FALSE)),"",VLOOKUP($L2421,Info!$B$4:$L$266,8,FALSE)))</f>
        <v/>
      </c>
      <c r="AB2421" s="96" t="str">
        <f>IF($L2421="None","",IF(ISERROR(VLOOKUP($L2421,Info!$B$4:$B$266,1,FALSE)),"",VLOOKUP($L2421,Info!$B$4:$L$266,10,FALSE)))</f>
        <v/>
      </c>
      <c r="AC2421" s="1" t="str">
        <f>IF(W2421="SO Cable","Black,White",IF(O2421="","",IF(P2421="","",IF($J$12&lt;&gt;"ABC",IF(P2421&lt;="250",VLOOKUP(O2421,Info!$AZ$4:$BB$22,3,FALSE),VLOOKUP(O2421,Info!$AZ$23:$BB$39,3,FALSE)),IF(P2421&lt;="250",VLOOKUP(O2421,Info!$AO$4:$AQ$22,3,FALSE),VLOOKUP(O2421,Info!$AO$23:$AP$39,3,FALSE))))))</f>
        <v/>
      </c>
      <c r="AD2421" s="1"/>
      <c r="AE2421" s="1" t="str">
        <f>IF($L2421="None","",IF(ISERROR(VLOOKUP($L2421,Info!$B$4:$B$266,1,FALSE)),"",VLOOKUP($L2421,Info!$B$4:$L$266,4,FALSE)))</f>
        <v/>
      </c>
      <c r="AF2421" s="1" t="str">
        <f>IF($L2421="None","",IF(ISERROR(VLOOKUP($L2421,Info!$B$4:$B$266,1,FALSE)),"",VLOOKUP($L2421,Info!$B$4:$L$266,6,FALSE)))</f>
        <v/>
      </c>
      <c r="AG2421" s="1"/>
      <c r="AH2421" s="33" t="str" cm="1">
        <f t="array" ref="AH2421">IF(AND(L2421&lt;&gt;"",O2421&lt;&gt;"",R2421:S2421&lt;&gt;"",W2421:X2421&lt;&gt;"",Z2421:AA2421&lt;&gt;"",AC2421&lt;&gt;""),"Good","Bad")</f>
        <v>Bad</v>
      </c>
      <c r="AL2421" t="str" cm="1">
        <f t="array" ref="AL2421">IF(R2421&gt;0,_xlfn.IFS(COUNTIF($L$20:L2421,"&lt;&gt;")&lt;101,1,COUNTIF($L$20:L2421,"&lt;&gt;")&lt;201,2,COUNTIF($L$20:L2421,"&lt;&gt;")&lt;301,3,COUNTIF($L$20:L2421,"&lt;&gt;")&lt;401,4,COUNTIF($L$20:L2421,"&lt;&gt;")&lt;501,5,COUNTIF($L$20:L2421,"&lt;&gt;")&lt;601,6,COUNTIF($L$20:L2421,"&lt;&gt;")&lt;701,7,COUNTIF($L$20:L2421,"&lt;&gt;")&lt;801,8,COUNTIF($L$20:L2421,"&lt;&gt;")&lt;901,9,COUNTIF($L$20:L2421,"&lt;&gt;")&lt;1001,10,COUNTIF($L$20:L2421,"&lt;&gt;")&lt;1101,11,COUNTIF($L$20:L2421,"&lt;&gt;")&lt;1201,12,COUNTIF($L$20:L2421,"&lt;&gt;")&lt;1301,13,COUNTIF($L$20:L2421,"&lt;&gt;")&lt;1401,14,COUNTIF($L$20:L2421,"&lt;&gt;")&lt;1501,15,COUNTIF($L$20:L2421,"&lt;&gt;")&lt;1601,16,COUNTIF($L$20:L2421,"&lt;&gt;")&lt;1701,17,COUNTIF($L$20:L2421,"&lt;&gt;")&lt;1801,18,COUNTIF($L$20:L2421,"&lt;&gt;")&lt;1901,19,COUNTIF($L$20:L2421,"&lt;&gt;")&lt;2001,20,COUNTIF($L$20:L2421,"&lt;&gt;")&lt;2101,21,COUNTIF($L$20:L2421,"&lt;&gt;")&lt;2201,22,COUNTIF($L$20:L2421,"&lt;&gt;")&lt;2301,23,COUNTIF($L$20:L2421,"&lt;&gt;")&lt;2401,24,COUNTIF($L$20:L2421,"&lt;&gt;")&lt;2501,25,COUNTIF($L$20:L2421,"&lt;&gt;")&lt;2601,26,COUNTIF($L$20:L2421,"&lt;&gt;")&lt;2701,27,COUNTIF($L$20:L2421,"&lt;&gt;")&lt;2801,28,COUNTIF($L$20:L2421,"&lt;&gt;")&lt;2901,29,COUNTIF($L$20:L2421,"&lt;&gt;")&lt;3001,30),"")</f>
        <v/>
      </c>
      <c r="AM2421" t="str">
        <f t="shared" si="185"/>
        <v/>
      </c>
      <c r="AN2421" t="str">
        <f t="shared" si="189"/>
        <v/>
      </c>
      <c r="AP2421" t="str">
        <f t="shared" si="188"/>
        <v/>
      </c>
      <c r="AQ2421" t="str">
        <f>IF(AO2421="","",COUNTIFS(AM2421:$AM$3019,AO2421))</f>
        <v/>
      </c>
    </row>
    <row r="2422" spans="1:43" x14ac:dyDescent="0.25">
      <c r="A2422" s="6" t="str">
        <f>IF(COUNT($A$20:A2421)&lt;&gt;$B$4,IF(A2421="","",A2421+1),"")</f>
        <v/>
      </c>
      <c r="B2422" s="3"/>
      <c r="C2422" s="3"/>
      <c r="D2422" s="122"/>
      <c r="E2422" s="3"/>
      <c r="F2422" s="3"/>
      <c r="G2422" s="3"/>
      <c r="H2422" s="3"/>
      <c r="I2422" s="120"/>
      <c r="J2422" s="3"/>
      <c r="K2422" s="95" t="str" cm="1">
        <f t="array" ref="K2422">IF(OR($J$14 = "A",$J$14 = "B",$J$14 = "C"),IF(I2422="","",IF(LEN(I2422)&gt;2,_xlfn.IFS(ISNUMBER(SEARCH("_",I2422)),I2422,ISNUMBER(SEARCH(", ",I2422)),SUBSTITUTE(I2422,", ","_"),ISNUMBER(SEARCH("/ ",I2422)),SUBSTITUTE(I2422,"/ ","_"),ISNUMBER(SEARCH(",",I2422)),SUBSTITUTE(I2422,",","_"),ISNUMBER(SEARCH("/",I2422)),SUBSTITUTE(I2422,"/","_"),ISNUMBER(SEARCH("",I2422)),I2422),I2422)),IF(OR($J$14 = "J",$J$14 = "K"),"",IF(D2422="","",IF(LEN(D2422)&gt;2,_xlfn.IFS(ISNUMBER(SEARCH("_",D2422)),D2422,ISNUMBER(SEARCH(", ",D2422)),SUBSTITUTE(D2422,", ","_"),ISNUMBER(SEARCH("/ ",D2422)),SUBSTITUTE(D2422,"/ ","_"),ISNUMBER(SEARCH(",",D2422)),SUBSTITUTE(D2422,",","_"),ISNUMBER(SEARCH("/",D2422)),SUBSTITUTE(D2422,"/","_"),ISNUMBER(SEARCH("",D2422)),D2422),D2422))))</f>
        <v/>
      </c>
      <c r="L2422" s="1"/>
      <c r="M2422" s="1" t="str">
        <f t="shared" si="186"/>
        <v/>
      </c>
      <c r="N2422" s="94" t="str">
        <f>IF($L2422="None","",IF(ISERROR(VLOOKUP($L2422,Info!$B$4:$B$266,1,FALSE)),"",VLOOKUP($L2422,Info!$B$4:$L$266,5,FALSE)))</f>
        <v/>
      </c>
      <c r="O2422" s="94" t="str">
        <f>IF(K2422="","",IF(AND($J$12&lt;&gt;"ABC",N2422="3"),"BAC",IF(N2422="3","ABC",IF($J$12&lt;&gt;"ABC",IF($J$10="Standard",VLOOKUP(K2422,Info!$BE$4:$BF$481,2,FALSE),VLOOKUP(K2422,Info!$BI$4:$BJ$482,2,FALSE)),IF($J$10="Standard",VLOOKUP(K2422,Info!$AG$4:$AH$2994,2,FALSE),VLOOKUP(K2422,Info!$AK$4:$AL$2997,2,FALSE))))))</f>
        <v/>
      </c>
      <c r="P2422" s="94" t="str">
        <f>IF($L2422="None","",IF(ISERROR(VLOOKUP($L2422,Info!$B$4:$B$266,1,FALSE)),"",VLOOKUP($L2422,Info!$B$4:$L$266,3,FALSE)))</f>
        <v/>
      </c>
      <c r="Q2422" s="96" t="str">
        <f>IF($L2422="None","",IF(ISERROR(VLOOKUP($L2422,Info!$B$4:$B$266,1,FALSE)),"",VLOOKUP($L2422,Info!$B$4:$L$266,4,FALSE)))</f>
        <v/>
      </c>
      <c r="R2422" s="1"/>
      <c r="S2422" s="6" t="str">
        <f t="shared" si="187"/>
        <v/>
      </c>
      <c r="T2422" s="6" t="str">
        <f>IF($L2422="None","",IF(ISERROR(VLOOKUP($L2422,Info!$B$4:$B$266,1,FALSE)),"",VLOOKUP($L2422,Info!$B$4:$L$266,11,FALSE)))</f>
        <v/>
      </c>
      <c r="U2422" s="1"/>
      <c r="V2422" s="1"/>
      <c r="W2422" s="1"/>
      <c r="X2422" s="1" t="str">
        <f>IF($L2422="None","",IF(ISERROR(VLOOKUP($L2422,Info!$B$4:$B$266,1,FALSE)),"",IF(OR(W2422="Metallic Liquid Tight",W2422="Non-Metallic Liquid Tight",W2422="LSZH",W2422="Greenfield"),VLOOKUP($L2422,Info!$B$4:$L$266,7,FALSE),"N/A")))</f>
        <v/>
      </c>
      <c r="Y2422" s="1"/>
      <c r="Z2422" s="96" t="str">
        <f>IF($L2422="None","",IF(ISERROR(VLOOKUP($L2422,Info!$B$4:$B$266,1,FALSE)),"",VLOOKUP($L2422,Info!$B$4:$L$266,9,FALSE)))</f>
        <v/>
      </c>
      <c r="AA2422" s="96" t="str">
        <f>IF($L2422="None","",IF(ISERROR(VLOOKUP($L2422,Info!$B$4:$B$266,1,FALSE)),"",VLOOKUP($L2422,Info!$B$4:$L$266,8,FALSE)))</f>
        <v/>
      </c>
      <c r="AB2422" s="96" t="str">
        <f>IF($L2422="None","",IF(ISERROR(VLOOKUP($L2422,Info!$B$4:$B$266,1,FALSE)),"",VLOOKUP($L2422,Info!$B$4:$L$266,10,FALSE)))</f>
        <v/>
      </c>
      <c r="AC2422" s="1" t="str">
        <f>IF(W2422="SO Cable","Black,White",IF(O2422="","",IF(P2422="","",IF($J$12&lt;&gt;"ABC",IF(P2422&lt;="250",VLOOKUP(O2422,Info!$AZ$4:$BB$22,3,FALSE),VLOOKUP(O2422,Info!$AZ$23:$BB$39,3,FALSE)),IF(P2422&lt;="250",VLOOKUP(O2422,Info!$AO$4:$AQ$22,3,FALSE),VLOOKUP(O2422,Info!$AO$23:$AP$39,3,FALSE))))))</f>
        <v/>
      </c>
      <c r="AD2422" s="1"/>
      <c r="AE2422" s="1" t="str">
        <f>IF($L2422="None","",IF(ISERROR(VLOOKUP($L2422,Info!$B$4:$B$266,1,FALSE)),"",VLOOKUP($L2422,Info!$B$4:$L$266,4,FALSE)))</f>
        <v/>
      </c>
      <c r="AF2422" s="1" t="str">
        <f>IF($L2422="None","",IF(ISERROR(VLOOKUP($L2422,Info!$B$4:$B$266,1,FALSE)),"",VLOOKUP($L2422,Info!$B$4:$L$266,6,FALSE)))</f>
        <v/>
      </c>
      <c r="AG2422" s="1"/>
      <c r="AH2422" s="33" t="str" cm="1">
        <f t="array" ref="AH2422">IF(AND(L2422&lt;&gt;"",O2422&lt;&gt;"",R2422:S2422&lt;&gt;"",W2422:X2422&lt;&gt;"",Z2422:AA2422&lt;&gt;"",AC2422&lt;&gt;""),"Good","Bad")</f>
        <v>Bad</v>
      </c>
      <c r="AL2422" t="str" cm="1">
        <f t="array" ref="AL2422">IF(R2422&gt;0,_xlfn.IFS(COUNTIF($L$20:L2422,"&lt;&gt;")&lt;101,1,COUNTIF($L$20:L2422,"&lt;&gt;")&lt;201,2,COUNTIF($L$20:L2422,"&lt;&gt;")&lt;301,3,COUNTIF($L$20:L2422,"&lt;&gt;")&lt;401,4,COUNTIF($L$20:L2422,"&lt;&gt;")&lt;501,5,COUNTIF($L$20:L2422,"&lt;&gt;")&lt;601,6,COUNTIF($L$20:L2422,"&lt;&gt;")&lt;701,7,COUNTIF($L$20:L2422,"&lt;&gt;")&lt;801,8,COUNTIF($L$20:L2422,"&lt;&gt;")&lt;901,9,COUNTIF($L$20:L2422,"&lt;&gt;")&lt;1001,10,COUNTIF($L$20:L2422,"&lt;&gt;")&lt;1101,11,COUNTIF($L$20:L2422,"&lt;&gt;")&lt;1201,12,COUNTIF($L$20:L2422,"&lt;&gt;")&lt;1301,13,COUNTIF($L$20:L2422,"&lt;&gt;")&lt;1401,14,COUNTIF($L$20:L2422,"&lt;&gt;")&lt;1501,15,COUNTIF($L$20:L2422,"&lt;&gt;")&lt;1601,16,COUNTIF($L$20:L2422,"&lt;&gt;")&lt;1701,17,COUNTIF($L$20:L2422,"&lt;&gt;")&lt;1801,18,COUNTIF($L$20:L2422,"&lt;&gt;")&lt;1901,19,COUNTIF($L$20:L2422,"&lt;&gt;")&lt;2001,20,COUNTIF($L$20:L2422,"&lt;&gt;")&lt;2101,21,COUNTIF($L$20:L2422,"&lt;&gt;")&lt;2201,22,COUNTIF($L$20:L2422,"&lt;&gt;")&lt;2301,23,COUNTIF($L$20:L2422,"&lt;&gt;")&lt;2401,24,COUNTIF($L$20:L2422,"&lt;&gt;")&lt;2501,25,COUNTIF($L$20:L2422,"&lt;&gt;")&lt;2601,26,COUNTIF($L$20:L2422,"&lt;&gt;")&lt;2701,27,COUNTIF($L$20:L2422,"&lt;&gt;")&lt;2801,28,COUNTIF($L$20:L2422,"&lt;&gt;")&lt;2901,29,COUNTIF($L$20:L2422,"&lt;&gt;")&lt;3001,30),"")</f>
        <v/>
      </c>
      <c r="AM2422" t="str">
        <f t="shared" si="185"/>
        <v/>
      </c>
      <c r="AN2422" t="str">
        <f t="shared" si="189"/>
        <v/>
      </c>
      <c r="AP2422" t="str">
        <f t="shared" si="188"/>
        <v/>
      </c>
      <c r="AQ2422" t="str">
        <f>IF(AO2422="","",COUNTIFS(AM2422:$AM$3019,AO2422))</f>
        <v/>
      </c>
    </row>
    <row r="2423" spans="1:43" x14ac:dyDescent="0.25">
      <c r="A2423" s="6" t="str">
        <f>IF(COUNT($A$20:A2422)&lt;&gt;$B$4,IF(A2422="","",A2422+1),"")</f>
        <v/>
      </c>
      <c r="B2423" s="3"/>
      <c r="C2423" s="3"/>
      <c r="D2423" s="122"/>
      <c r="E2423" s="3"/>
      <c r="F2423" s="3"/>
      <c r="G2423" s="3"/>
      <c r="H2423" s="3"/>
      <c r="I2423" s="120"/>
      <c r="J2423" s="3"/>
      <c r="K2423" s="95" t="str" cm="1">
        <f t="array" ref="K2423">IF(OR($J$14 = "A",$J$14 = "B",$J$14 = "C"),IF(I2423="","",IF(LEN(I2423)&gt;2,_xlfn.IFS(ISNUMBER(SEARCH("_",I2423)),I2423,ISNUMBER(SEARCH(", ",I2423)),SUBSTITUTE(I2423,", ","_"),ISNUMBER(SEARCH("/ ",I2423)),SUBSTITUTE(I2423,"/ ","_"),ISNUMBER(SEARCH(",",I2423)),SUBSTITUTE(I2423,",","_"),ISNUMBER(SEARCH("/",I2423)),SUBSTITUTE(I2423,"/","_"),ISNUMBER(SEARCH("",I2423)),I2423),I2423)),IF(OR($J$14 = "J",$J$14 = "K"),"",IF(D2423="","",IF(LEN(D2423)&gt;2,_xlfn.IFS(ISNUMBER(SEARCH("_",D2423)),D2423,ISNUMBER(SEARCH(", ",D2423)),SUBSTITUTE(D2423,", ","_"),ISNUMBER(SEARCH("/ ",D2423)),SUBSTITUTE(D2423,"/ ","_"),ISNUMBER(SEARCH(",",D2423)),SUBSTITUTE(D2423,",","_"),ISNUMBER(SEARCH("/",D2423)),SUBSTITUTE(D2423,"/","_"),ISNUMBER(SEARCH("",D2423)),D2423),D2423))))</f>
        <v/>
      </c>
      <c r="L2423" s="1"/>
      <c r="M2423" s="1" t="str">
        <f t="shared" si="186"/>
        <v/>
      </c>
      <c r="N2423" s="94" t="str">
        <f>IF($L2423="None","",IF(ISERROR(VLOOKUP($L2423,Info!$B$4:$B$266,1,FALSE)),"",VLOOKUP($L2423,Info!$B$4:$L$266,5,FALSE)))</f>
        <v/>
      </c>
      <c r="O2423" s="94" t="str">
        <f>IF(K2423="","",IF(AND($J$12&lt;&gt;"ABC",N2423="3"),"BAC",IF(N2423="3","ABC",IF($J$12&lt;&gt;"ABC",IF($J$10="Standard",VLOOKUP(K2423,Info!$BE$4:$BF$481,2,FALSE),VLOOKUP(K2423,Info!$BI$4:$BJ$482,2,FALSE)),IF($J$10="Standard",VLOOKUP(K2423,Info!$AG$4:$AH$2994,2,FALSE),VLOOKUP(K2423,Info!$AK$4:$AL$2997,2,FALSE))))))</f>
        <v/>
      </c>
      <c r="P2423" s="94" t="str">
        <f>IF($L2423="None","",IF(ISERROR(VLOOKUP($L2423,Info!$B$4:$B$266,1,FALSE)),"",VLOOKUP($L2423,Info!$B$4:$L$266,3,FALSE)))</f>
        <v/>
      </c>
      <c r="Q2423" s="96" t="str">
        <f>IF($L2423="None","",IF(ISERROR(VLOOKUP($L2423,Info!$B$4:$B$266,1,FALSE)),"",VLOOKUP($L2423,Info!$B$4:$L$266,4,FALSE)))</f>
        <v/>
      </c>
      <c r="R2423" s="1"/>
      <c r="S2423" s="6" t="str">
        <f t="shared" si="187"/>
        <v/>
      </c>
      <c r="T2423" s="6" t="str">
        <f>IF($L2423="None","",IF(ISERROR(VLOOKUP($L2423,Info!$B$4:$B$266,1,FALSE)),"",VLOOKUP($L2423,Info!$B$4:$L$266,11,FALSE)))</f>
        <v/>
      </c>
      <c r="U2423" s="1"/>
      <c r="V2423" s="1"/>
      <c r="W2423" s="1"/>
      <c r="X2423" s="1" t="str">
        <f>IF($L2423="None","",IF(ISERROR(VLOOKUP($L2423,Info!$B$4:$B$266,1,FALSE)),"",IF(OR(W2423="Metallic Liquid Tight",W2423="Non-Metallic Liquid Tight",W2423="LSZH",W2423="Greenfield"),VLOOKUP($L2423,Info!$B$4:$L$266,7,FALSE),"N/A")))</f>
        <v/>
      </c>
      <c r="Y2423" s="1"/>
      <c r="Z2423" s="96" t="str">
        <f>IF($L2423="None","",IF(ISERROR(VLOOKUP($L2423,Info!$B$4:$B$266,1,FALSE)),"",VLOOKUP($L2423,Info!$B$4:$L$266,9,FALSE)))</f>
        <v/>
      </c>
      <c r="AA2423" s="96" t="str">
        <f>IF($L2423="None","",IF(ISERROR(VLOOKUP($L2423,Info!$B$4:$B$266,1,FALSE)),"",VLOOKUP($L2423,Info!$B$4:$L$266,8,FALSE)))</f>
        <v/>
      </c>
      <c r="AB2423" s="96" t="str">
        <f>IF($L2423="None","",IF(ISERROR(VLOOKUP($L2423,Info!$B$4:$B$266,1,FALSE)),"",VLOOKUP($L2423,Info!$B$4:$L$266,10,FALSE)))</f>
        <v/>
      </c>
      <c r="AC2423" s="1" t="str">
        <f>IF(W2423="SO Cable","Black,White",IF(O2423="","",IF(P2423="","",IF($J$12&lt;&gt;"ABC",IF(P2423&lt;="250",VLOOKUP(O2423,Info!$AZ$4:$BB$22,3,FALSE),VLOOKUP(O2423,Info!$AZ$23:$BB$39,3,FALSE)),IF(P2423&lt;="250",VLOOKUP(O2423,Info!$AO$4:$AQ$22,3,FALSE),VLOOKUP(O2423,Info!$AO$23:$AP$39,3,FALSE))))))</f>
        <v/>
      </c>
      <c r="AD2423" s="1"/>
      <c r="AE2423" s="1" t="str">
        <f>IF($L2423="None","",IF(ISERROR(VLOOKUP($L2423,Info!$B$4:$B$266,1,FALSE)),"",VLOOKUP($L2423,Info!$B$4:$L$266,4,FALSE)))</f>
        <v/>
      </c>
      <c r="AF2423" s="1" t="str">
        <f>IF($L2423="None","",IF(ISERROR(VLOOKUP($L2423,Info!$B$4:$B$266,1,FALSE)),"",VLOOKUP($L2423,Info!$B$4:$L$266,6,FALSE)))</f>
        <v/>
      </c>
      <c r="AG2423" s="1"/>
      <c r="AH2423" s="33" t="str" cm="1">
        <f t="array" ref="AH2423">IF(AND(L2423&lt;&gt;"",O2423&lt;&gt;"",R2423:S2423&lt;&gt;"",W2423:X2423&lt;&gt;"",Z2423:AA2423&lt;&gt;"",AC2423&lt;&gt;""),"Good","Bad")</f>
        <v>Bad</v>
      </c>
      <c r="AL2423" t="str" cm="1">
        <f t="array" ref="AL2423">IF(R2423&gt;0,_xlfn.IFS(COUNTIF($L$20:L2423,"&lt;&gt;")&lt;101,1,COUNTIF($L$20:L2423,"&lt;&gt;")&lt;201,2,COUNTIF($L$20:L2423,"&lt;&gt;")&lt;301,3,COUNTIF($L$20:L2423,"&lt;&gt;")&lt;401,4,COUNTIF($L$20:L2423,"&lt;&gt;")&lt;501,5,COUNTIF($L$20:L2423,"&lt;&gt;")&lt;601,6,COUNTIF($L$20:L2423,"&lt;&gt;")&lt;701,7,COUNTIF($L$20:L2423,"&lt;&gt;")&lt;801,8,COUNTIF($L$20:L2423,"&lt;&gt;")&lt;901,9,COUNTIF($L$20:L2423,"&lt;&gt;")&lt;1001,10,COUNTIF($L$20:L2423,"&lt;&gt;")&lt;1101,11,COUNTIF($L$20:L2423,"&lt;&gt;")&lt;1201,12,COUNTIF($L$20:L2423,"&lt;&gt;")&lt;1301,13,COUNTIF($L$20:L2423,"&lt;&gt;")&lt;1401,14,COUNTIF($L$20:L2423,"&lt;&gt;")&lt;1501,15,COUNTIF($L$20:L2423,"&lt;&gt;")&lt;1601,16,COUNTIF($L$20:L2423,"&lt;&gt;")&lt;1701,17,COUNTIF($L$20:L2423,"&lt;&gt;")&lt;1801,18,COUNTIF($L$20:L2423,"&lt;&gt;")&lt;1901,19,COUNTIF($L$20:L2423,"&lt;&gt;")&lt;2001,20,COUNTIF($L$20:L2423,"&lt;&gt;")&lt;2101,21,COUNTIF($L$20:L2423,"&lt;&gt;")&lt;2201,22,COUNTIF($L$20:L2423,"&lt;&gt;")&lt;2301,23,COUNTIF($L$20:L2423,"&lt;&gt;")&lt;2401,24,COUNTIF($L$20:L2423,"&lt;&gt;")&lt;2501,25,COUNTIF($L$20:L2423,"&lt;&gt;")&lt;2601,26,COUNTIF($L$20:L2423,"&lt;&gt;")&lt;2701,27,COUNTIF($L$20:L2423,"&lt;&gt;")&lt;2801,28,COUNTIF($L$20:L2423,"&lt;&gt;")&lt;2901,29,COUNTIF($L$20:L2423,"&lt;&gt;")&lt;3001,30),"")</f>
        <v/>
      </c>
      <c r="AM2423" t="str">
        <f t="shared" si="185"/>
        <v/>
      </c>
      <c r="AN2423" t="str">
        <f t="shared" si="189"/>
        <v/>
      </c>
      <c r="AP2423" t="str">
        <f t="shared" si="188"/>
        <v/>
      </c>
      <c r="AQ2423" t="str">
        <f>IF(AO2423="","",COUNTIFS(AM2423:$AM$3019,AO2423))</f>
        <v/>
      </c>
    </row>
    <row r="2424" spans="1:43" x14ac:dyDescent="0.25">
      <c r="A2424" s="6" t="str">
        <f>IF(COUNT($A$20:A2423)&lt;&gt;$B$4,IF(A2423="","",A2423+1),"")</f>
        <v/>
      </c>
      <c r="B2424" s="3"/>
      <c r="C2424" s="3"/>
      <c r="D2424" s="122"/>
      <c r="E2424" s="3"/>
      <c r="F2424" s="3"/>
      <c r="G2424" s="3"/>
      <c r="H2424" s="3"/>
      <c r="I2424" s="120"/>
      <c r="J2424" s="3"/>
      <c r="K2424" s="95" t="str" cm="1">
        <f t="array" ref="K2424">IF(OR($J$14 = "A",$J$14 = "B",$J$14 = "C"),IF(I2424="","",IF(LEN(I2424)&gt;2,_xlfn.IFS(ISNUMBER(SEARCH("_",I2424)),I2424,ISNUMBER(SEARCH(", ",I2424)),SUBSTITUTE(I2424,", ","_"),ISNUMBER(SEARCH("/ ",I2424)),SUBSTITUTE(I2424,"/ ","_"),ISNUMBER(SEARCH(",",I2424)),SUBSTITUTE(I2424,",","_"),ISNUMBER(SEARCH("/",I2424)),SUBSTITUTE(I2424,"/","_"),ISNUMBER(SEARCH("",I2424)),I2424),I2424)),IF(OR($J$14 = "J",$J$14 = "K"),"",IF(D2424="","",IF(LEN(D2424)&gt;2,_xlfn.IFS(ISNUMBER(SEARCH("_",D2424)),D2424,ISNUMBER(SEARCH(", ",D2424)),SUBSTITUTE(D2424,", ","_"),ISNUMBER(SEARCH("/ ",D2424)),SUBSTITUTE(D2424,"/ ","_"),ISNUMBER(SEARCH(",",D2424)),SUBSTITUTE(D2424,",","_"),ISNUMBER(SEARCH("/",D2424)),SUBSTITUTE(D2424,"/","_"),ISNUMBER(SEARCH("",D2424)),D2424),D2424))))</f>
        <v/>
      </c>
      <c r="L2424" s="1"/>
      <c r="M2424" s="1" t="str">
        <f t="shared" si="186"/>
        <v/>
      </c>
      <c r="N2424" s="94" t="str">
        <f>IF($L2424="None","",IF(ISERROR(VLOOKUP($L2424,Info!$B$4:$B$266,1,FALSE)),"",VLOOKUP($L2424,Info!$B$4:$L$266,5,FALSE)))</f>
        <v/>
      </c>
      <c r="O2424" s="94" t="str">
        <f>IF(K2424="","",IF(AND($J$12&lt;&gt;"ABC",N2424="3"),"BAC",IF(N2424="3","ABC",IF($J$12&lt;&gt;"ABC",IF($J$10="Standard",VLOOKUP(K2424,Info!$BE$4:$BF$481,2,FALSE),VLOOKUP(K2424,Info!$BI$4:$BJ$482,2,FALSE)),IF($J$10="Standard",VLOOKUP(K2424,Info!$AG$4:$AH$2994,2,FALSE),VLOOKUP(K2424,Info!$AK$4:$AL$2997,2,FALSE))))))</f>
        <v/>
      </c>
      <c r="P2424" s="94" t="str">
        <f>IF($L2424="None","",IF(ISERROR(VLOOKUP($L2424,Info!$B$4:$B$266,1,FALSE)),"",VLOOKUP($L2424,Info!$B$4:$L$266,3,FALSE)))</f>
        <v/>
      </c>
      <c r="Q2424" s="96" t="str">
        <f>IF($L2424="None","",IF(ISERROR(VLOOKUP($L2424,Info!$B$4:$B$266,1,FALSE)),"",VLOOKUP($L2424,Info!$B$4:$L$266,4,FALSE)))</f>
        <v/>
      </c>
      <c r="R2424" s="1"/>
      <c r="S2424" s="6" t="str">
        <f t="shared" si="187"/>
        <v/>
      </c>
      <c r="T2424" s="6" t="str">
        <f>IF($L2424="None","",IF(ISERROR(VLOOKUP($L2424,Info!$B$4:$B$266,1,FALSE)),"",VLOOKUP($L2424,Info!$B$4:$L$266,11,FALSE)))</f>
        <v/>
      </c>
      <c r="U2424" s="1"/>
      <c r="V2424" s="1"/>
      <c r="W2424" s="1"/>
      <c r="X2424" s="1" t="str">
        <f>IF($L2424="None","",IF(ISERROR(VLOOKUP($L2424,Info!$B$4:$B$266,1,FALSE)),"",IF(OR(W2424="Metallic Liquid Tight",W2424="Non-Metallic Liquid Tight",W2424="LSZH",W2424="Greenfield"),VLOOKUP($L2424,Info!$B$4:$L$266,7,FALSE),"N/A")))</f>
        <v/>
      </c>
      <c r="Y2424" s="1"/>
      <c r="Z2424" s="96" t="str">
        <f>IF($L2424="None","",IF(ISERROR(VLOOKUP($L2424,Info!$B$4:$B$266,1,FALSE)),"",VLOOKUP($L2424,Info!$B$4:$L$266,9,FALSE)))</f>
        <v/>
      </c>
      <c r="AA2424" s="96" t="str">
        <f>IF($L2424="None","",IF(ISERROR(VLOOKUP($L2424,Info!$B$4:$B$266,1,FALSE)),"",VLOOKUP($L2424,Info!$B$4:$L$266,8,FALSE)))</f>
        <v/>
      </c>
      <c r="AB2424" s="96" t="str">
        <f>IF($L2424="None","",IF(ISERROR(VLOOKUP($L2424,Info!$B$4:$B$266,1,FALSE)),"",VLOOKUP($L2424,Info!$B$4:$L$266,10,FALSE)))</f>
        <v/>
      </c>
      <c r="AC2424" s="1" t="str">
        <f>IF(W2424="SO Cable","Black,White",IF(O2424="","",IF(P2424="","",IF($J$12&lt;&gt;"ABC",IF(P2424&lt;="250",VLOOKUP(O2424,Info!$AZ$4:$BB$22,3,FALSE),VLOOKUP(O2424,Info!$AZ$23:$BB$39,3,FALSE)),IF(P2424&lt;="250",VLOOKUP(O2424,Info!$AO$4:$AQ$22,3,FALSE),VLOOKUP(O2424,Info!$AO$23:$AP$39,3,FALSE))))))</f>
        <v/>
      </c>
      <c r="AD2424" s="1"/>
      <c r="AE2424" s="1" t="str">
        <f>IF($L2424="None","",IF(ISERROR(VLOOKUP($L2424,Info!$B$4:$B$266,1,FALSE)),"",VLOOKUP($L2424,Info!$B$4:$L$266,4,FALSE)))</f>
        <v/>
      </c>
      <c r="AF2424" s="1" t="str">
        <f>IF($L2424="None","",IF(ISERROR(VLOOKUP($L2424,Info!$B$4:$B$266,1,FALSE)),"",VLOOKUP($L2424,Info!$B$4:$L$266,6,FALSE)))</f>
        <v/>
      </c>
      <c r="AG2424" s="1"/>
      <c r="AH2424" s="33" t="str" cm="1">
        <f t="array" ref="AH2424">IF(AND(L2424&lt;&gt;"",O2424&lt;&gt;"",R2424:S2424&lt;&gt;"",W2424:X2424&lt;&gt;"",Z2424:AA2424&lt;&gt;"",AC2424&lt;&gt;""),"Good","Bad")</f>
        <v>Bad</v>
      </c>
      <c r="AL2424" t="str" cm="1">
        <f t="array" ref="AL2424">IF(R2424&gt;0,_xlfn.IFS(COUNTIF($L$20:L2424,"&lt;&gt;")&lt;101,1,COUNTIF($L$20:L2424,"&lt;&gt;")&lt;201,2,COUNTIF($L$20:L2424,"&lt;&gt;")&lt;301,3,COUNTIF($L$20:L2424,"&lt;&gt;")&lt;401,4,COUNTIF($L$20:L2424,"&lt;&gt;")&lt;501,5,COUNTIF($L$20:L2424,"&lt;&gt;")&lt;601,6,COUNTIF($L$20:L2424,"&lt;&gt;")&lt;701,7,COUNTIF($L$20:L2424,"&lt;&gt;")&lt;801,8,COUNTIF($L$20:L2424,"&lt;&gt;")&lt;901,9,COUNTIF($L$20:L2424,"&lt;&gt;")&lt;1001,10,COUNTIF($L$20:L2424,"&lt;&gt;")&lt;1101,11,COUNTIF($L$20:L2424,"&lt;&gt;")&lt;1201,12,COUNTIF($L$20:L2424,"&lt;&gt;")&lt;1301,13,COUNTIF($L$20:L2424,"&lt;&gt;")&lt;1401,14,COUNTIF($L$20:L2424,"&lt;&gt;")&lt;1501,15,COUNTIF($L$20:L2424,"&lt;&gt;")&lt;1601,16,COUNTIF($L$20:L2424,"&lt;&gt;")&lt;1701,17,COUNTIF($L$20:L2424,"&lt;&gt;")&lt;1801,18,COUNTIF($L$20:L2424,"&lt;&gt;")&lt;1901,19,COUNTIF($L$20:L2424,"&lt;&gt;")&lt;2001,20,COUNTIF($L$20:L2424,"&lt;&gt;")&lt;2101,21,COUNTIF($L$20:L2424,"&lt;&gt;")&lt;2201,22,COUNTIF($L$20:L2424,"&lt;&gt;")&lt;2301,23,COUNTIF($L$20:L2424,"&lt;&gt;")&lt;2401,24,COUNTIF($L$20:L2424,"&lt;&gt;")&lt;2501,25,COUNTIF($L$20:L2424,"&lt;&gt;")&lt;2601,26,COUNTIF($L$20:L2424,"&lt;&gt;")&lt;2701,27,COUNTIF($L$20:L2424,"&lt;&gt;")&lt;2801,28,COUNTIF($L$20:L2424,"&lt;&gt;")&lt;2901,29,COUNTIF($L$20:L2424,"&lt;&gt;")&lt;3001,30),"")</f>
        <v/>
      </c>
      <c r="AM2424" t="str">
        <f t="shared" si="185"/>
        <v/>
      </c>
      <c r="AN2424" t="str">
        <f t="shared" si="189"/>
        <v/>
      </c>
      <c r="AP2424" t="str">
        <f t="shared" si="188"/>
        <v/>
      </c>
      <c r="AQ2424" t="str">
        <f>IF(AO2424="","",COUNTIFS(AM2424:$AM$3019,AO2424))</f>
        <v/>
      </c>
    </row>
    <row r="2425" spans="1:43" x14ac:dyDescent="0.25">
      <c r="A2425" s="6" t="str">
        <f>IF(COUNT($A$20:A2424)&lt;&gt;$B$4,IF(A2424="","",A2424+1),"")</f>
        <v/>
      </c>
      <c r="B2425" s="3"/>
      <c r="C2425" s="3"/>
      <c r="D2425" s="122"/>
      <c r="E2425" s="3"/>
      <c r="F2425" s="3"/>
      <c r="G2425" s="3"/>
      <c r="H2425" s="3"/>
      <c r="I2425" s="120"/>
      <c r="J2425" s="3"/>
      <c r="K2425" s="95" t="str" cm="1">
        <f t="array" ref="K2425">IF(OR($J$14 = "A",$J$14 = "B",$J$14 = "C"),IF(I2425="","",IF(LEN(I2425)&gt;2,_xlfn.IFS(ISNUMBER(SEARCH("_",I2425)),I2425,ISNUMBER(SEARCH(", ",I2425)),SUBSTITUTE(I2425,", ","_"),ISNUMBER(SEARCH("/ ",I2425)),SUBSTITUTE(I2425,"/ ","_"),ISNUMBER(SEARCH(",",I2425)),SUBSTITUTE(I2425,",","_"),ISNUMBER(SEARCH("/",I2425)),SUBSTITUTE(I2425,"/","_"),ISNUMBER(SEARCH("",I2425)),I2425),I2425)),IF(OR($J$14 = "J",$J$14 = "K"),"",IF(D2425="","",IF(LEN(D2425)&gt;2,_xlfn.IFS(ISNUMBER(SEARCH("_",D2425)),D2425,ISNUMBER(SEARCH(", ",D2425)),SUBSTITUTE(D2425,", ","_"),ISNUMBER(SEARCH("/ ",D2425)),SUBSTITUTE(D2425,"/ ","_"),ISNUMBER(SEARCH(",",D2425)),SUBSTITUTE(D2425,",","_"),ISNUMBER(SEARCH("/",D2425)),SUBSTITUTE(D2425,"/","_"),ISNUMBER(SEARCH("",D2425)),D2425),D2425))))</f>
        <v/>
      </c>
      <c r="L2425" s="1"/>
      <c r="M2425" s="1" t="str">
        <f t="shared" si="186"/>
        <v/>
      </c>
      <c r="N2425" s="94" t="str">
        <f>IF($L2425="None","",IF(ISERROR(VLOOKUP($L2425,Info!$B$4:$B$266,1,FALSE)),"",VLOOKUP($L2425,Info!$B$4:$L$266,5,FALSE)))</f>
        <v/>
      </c>
      <c r="O2425" s="94" t="str">
        <f>IF(K2425="","",IF(AND($J$12&lt;&gt;"ABC",N2425="3"),"BAC",IF(N2425="3","ABC",IF($J$12&lt;&gt;"ABC",IF($J$10="Standard",VLOOKUP(K2425,Info!$BE$4:$BF$481,2,FALSE),VLOOKUP(K2425,Info!$BI$4:$BJ$482,2,FALSE)),IF($J$10="Standard",VLOOKUP(K2425,Info!$AG$4:$AH$2994,2,FALSE),VLOOKUP(K2425,Info!$AK$4:$AL$2997,2,FALSE))))))</f>
        <v/>
      </c>
      <c r="P2425" s="94" t="str">
        <f>IF($L2425="None","",IF(ISERROR(VLOOKUP($L2425,Info!$B$4:$B$266,1,FALSE)),"",VLOOKUP($L2425,Info!$B$4:$L$266,3,FALSE)))</f>
        <v/>
      </c>
      <c r="Q2425" s="96" t="str">
        <f>IF($L2425="None","",IF(ISERROR(VLOOKUP($L2425,Info!$B$4:$B$266,1,FALSE)),"",VLOOKUP($L2425,Info!$B$4:$L$266,4,FALSE)))</f>
        <v/>
      </c>
      <c r="R2425" s="1"/>
      <c r="S2425" s="6" t="str">
        <f t="shared" si="187"/>
        <v/>
      </c>
      <c r="T2425" s="6" t="str">
        <f>IF($L2425="None","",IF(ISERROR(VLOOKUP($L2425,Info!$B$4:$B$266,1,FALSE)),"",VLOOKUP($L2425,Info!$B$4:$L$266,11,FALSE)))</f>
        <v/>
      </c>
      <c r="U2425" s="1"/>
      <c r="V2425" s="1"/>
      <c r="W2425" s="1"/>
      <c r="X2425" s="1" t="str">
        <f>IF($L2425="None","",IF(ISERROR(VLOOKUP($L2425,Info!$B$4:$B$266,1,FALSE)),"",IF(OR(W2425="Metallic Liquid Tight",W2425="Non-Metallic Liquid Tight",W2425="LSZH",W2425="Greenfield"),VLOOKUP($L2425,Info!$B$4:$L$266,7,FALSE),"N/A")))</f>
        <v/>
      </c>
      <c r="Y2425" s="1"/>
      <c r="Z2425" s="96" t="str">
        <f>IF($L2425="None","",IF(ISERROR(VLOOKUP($L2425,Info!$B$4:$B$266,1,FALSE)),"",VLOOKUP($L2425,Info!$B$4:$L$266,9,FALSE)))</f>
        <v/>
      </c>
      <c r="AA2425" s="96" t="str">
        <f>IF($L2425="None","",IF(ISERROR(VLOOKUP($L2425,Info!$B$4:$B$266,1,FALSE)),"",VLOOKUP($L2425,Info!$B$4:$L$266,8,FALSE)))</f>
        <v/>
      </c>
      <c r="AB2425" s="96" t="str">
        <f>IF($L2425="None","",IF(ISERROR(VLOOKUP($L2425,Info!$B$4:$B$266,1,FALSE)),"",VLOOKUP($L2425,Info!$B$4:$L$266,10,FALSE)))</f>
        <v/>
      </c>
      <c r="AC2425" s="1" t="str">
        <f>IF(W2425="SO Cable","Black,White",IF(O2425="","",IF(P2425="","",IF($J$12&lt;&gt;"ABC",IF(P2425&lt;="250",VLOOKUP(O2425,Info!$AZ$4:$BB$22,3,FALSE),VLOOKUP(O2425,Info!$AZ$23:$BB$39,3,FALSE)),IF(P2425&lt;="250",VLOOKUP(O2425,Info!$AO$4:$AQ$22,3,FALSE),VLOOKUP(O2425,Info!$AO$23:$AP$39,3,FALSE))))))</f>
        <v/>
      </c>
      <c r="AD2425" s="1"/>
      <c r="AE2425" s="1" t="str">
        <f>IF($L2425="None","",IF(ISERROR(VLOOKUP($L2425,Info!$B$4:$B$266,1,FALSE)),"",VLOOKUP($L2425,Info!$B$4:$L$266,4,FALSE)))</f>
        <v/>
      </c>
      <c r="AF2425" s="1" t="str">
        <f>IF($L2425="None","",IF(ISERROR(VLOOKUP($L2425,Info!$B$4:$B$266,1,FALSE)),"",VLOOKUP($L2425,Info!$B$4:$L$266,6,FALSE)))</f>
        <v/>
      </c>
      <c r="AG2425" s="1"/>
      <c r="AH2425" s="33" t="str" cm="1">
        <f t="array" ref="AH2425">IF(AND(L2425&lt;&gt;"",O2425&lt;&gt;"",R2425:S2425&lt;&gt;"",W2425:X2425&lt;&gt;"",Z2425:AA2425&lt;&gt;"",AC2425&lt;&gt;""),"Good","Bad")</f>
        <v>Bad</v>
      </c>
      <c r="AL2425" t="str" cm="1">
        <f t="array" ref="AL2425">IF(R2425&gt;0,_xlfn.IFS(COUNTIF($L$20:L2425,"&lt;&gt;")&lt;101,1,COUNTIF($L$20:L2425,"&lt;&gt;")&lt;201,2,COUNTIF($L$20:L2425,"&lt;&gt;")&lt;301,3,COUNTIF($L$20:L2425,"&lt;&gt;")&lt;401,4,COUNTIF($L$20:L2425,"&lt;&gt;")&lt;501,5,COUNTIF($L$20:L2425,"&lt;&gt;")&lt;601,6,COUNTIF($L$20:L2425,"&lt;&gt;")&lt;701,7,COUNTIF($L$20:L2425,"&lt;&gt;")&lt;801,8,COUNTIF($L$20:L2425,"&lt;&gt;")&lt;901,9,COUNTIF($L$20:L2425,"&lt;&gt;")&lt;1001,10,COUNTIF($L$20:L2425,"&lt;&gt;")&lt;1101,11,COUNTIF($L$20:L2425,"&lt;&gt;")&lt;1201,12,COUNTIF($L$20:L2425,"&lt;&gt;")&lt;1301,13,COUNTIF($L$20:L2425,"&lt;&gt;")&lt;1401,14,COUNTIF($L$20:L2425,"&lt;&gt;")&lt;1501,15,COUNTIF($L$20:L2425,"&lt;&gt;")&lt;1601,16,COUNTIF($L$20:L2425,"&lt;&gt;")&lt;1701,17,COUNTIF($L$20:L2425,"&lt;&gt;")&lt;1801,18,COUNTIF($L$20:L2425,"&lt;&gt;")&lt;1901,19,COUNTIF($L$20:L2425,"&lt;&gt;")&lt;2001,20,COUNTIF($L$20:L2425,"&lt;&gt;")&lt;2101,21,COUNTIF($L$20:L2425,"&lt;&gt;")&lt;2201,22,COUNTIF($L$20:L2425,"&lt;&gt;")&lt;2301,23,COUNTIF($L$20:L2425,"&lt;&gt;")&lt;2401,24,COUNTIF($L$20:L2425,"&lt;&gt;")&lt;2501,25,COUNTIF($L$20:L2425,"&lt;&gt;")&lt;2601,26,COUNTIF($L$20:L2425,"&lt;&gt;")&lt;2701,27,COUNTIF($L$20:L2425,"&lt;&gt;")&lt;2801,28,COUNTIF($L$20:L2425,"&lt;&gt;")&lt;2901,29,COUNTIF($L$20:L2425,"&lt;&gt;")&lt;3001,30),"")</f>
        <v/>
      </c>
      <c r="AM2425" t="str">
        <f t="shared" si="185"/>
        <v/>
      </c>
      <c r="AN2425" t="str">
        <f t="shared" si="189"/>
        <v/>
      </c>
      <c r="AP2425" t="str">
        <f t="shared" si="188"/>
        <v/>
      </c>
      <c r="AQ2425" t="str">
        <f>IF(AO2425="","",COUNTIFS(AM2425:$AM$3019,AO2425))</f>
        <v/>
      </c>
    </row>
    <row r="2426" spans="1:43" x14ac:dyDescent="0.25">
      <c r="A2426" s="6" t="str">
        <f>IF(COUNT($A$20:A2425)&lt;&gt;$B$4,IF(A2425="","",A2425+1),"")</f>
        <v/>
      </c>
      <c r="B2426" s="3"/>
      <c r="C2426" s="3"/>
      <c r="D2426" s="122"/>
      <c r="E2426" s="3"/>
      <c r="F2426" s="3"/>
      <c r="G2426" s="3"/>
      <c r="H2426" s="3"/>
      <c r="I2426" s="120"/>
      <c r="J2426" s="3"/>
      <c r="K2426" s="95" t="str" cm="1">
        <f t="array" ref="K2426">IF(OR($J$14 = "A",$J$14 = "B",$J$14 = "C"),IF(I2426="","",IF(LEN(I2426)&gt;2,_xlfn.IFS(ISNUMBER(SEARCH("_",I2426)),I2426,ISNUMBER(SEARCH(", ",I2426)),SUBSTITUTE(I2426,", ","_"),ISNUMBER(SEARCH("/ ",I2426)),SUBSTITUTE(I2426,"/ ","_"),ISNUMBER(SEARCH(",",I2426)),SUBSTITUTE(I2426,",","_"),ISNUMBER(SEARCH("/",I2426)),SUBSTITUTE(I2426,"/","_"),ISNUMBER(SEARCH("",I2426)),I2426),I2426)),IF(OR($J$14 = "J",$J$14 = "K"),"",IF(D2426="","",IF(LEN(D2426)&gt;2,_xlfn.IFS(ISNUMBER(SEARCH("_",D2426)),D2426,ISNUMBER(SEARCH(", ",D2426)),SUBSTITUTE(D2426,", ","_"),ISNUMBER(SEARCH("/ ",D2426)),SUBSTITUTE(D2426,"/ ","_"),ISNUMBER(SEARCH(",",D2426)),SUBSTITUTE(D2426,",","_"),ISNUMBER(SEARCH("/",D2426)),SUBSTITUTE(D2426,"/","_"),ISNUMBER(SEARCH("",D2426)),D2426),D2426))))</f>
        <v/>
      </c>
      <c r="L2426" s="1"/>
      <c r="M2426" s="1" t="str">
        <f t="shared" si="186"/>
        <v/>
      </c>
      <c r="N2426" s="94" t="str">
        <f>IF($L2426="None","",IF(ISERROR(VLOOKUP($L2426,Info!$B$4:$B$266,1,FALSE)),"",VLOOKUP($L2426,Info!$B$4:$L$266,5,FALSE)))</f>
        <v/>
      </c>
      <c r="O2426" s="94" t="str">
        <f>IF(K2426="","",IF(AND($J$12&lt;&gt;"ABC",N2426="3"),"BAC",IF(N2426="3","ABC",IF($J$12&lt;&gt;"ABC",IF($J$10="Standard",VLOOKUP(K2426,Info!$BE$4:$BF$481,2,FALSE),VLOOKUP(K2426,Info!$BI$4:$BJ$482,2,FALSE)),IF($J$10="Standard",VLOOKUP(K2426,Info!$AG$4:$AH$2994,2,FALSE),VLOOKUP(K2426,Info!$AK$4:$AL$2997,2,FALSE))))))</f>
        <v/>
      </c>
      <c r="P2426" s="94" t="str">
        <f>IF($L2426="None","",IF(ISERROR(VLOOKUP($L2426,Info!$B$4:$B$266,1,FALSE)),"",VLOOKUP($L2426,Info!$B$4:$L$266,3,FALSE)))</f>
        <v/>
      </c>
      <c r="Q2426" s="96" t="str">
        <f>IF($L2426="None","",IF(ISERROR(VLOOKUP($L2426,Info!$B$4:$B$266,1,FALSE)),"",VLOOKUP($L2426,Info!$B$4:$L$266,4,FALSE)))</f>
        <v/>
      </c>
      <c r="R2426" s="1"/>
      <c r="S2426" s="6" t="str">
        <f t="shared" si="187"/>
        <v/>
      </c>
      <c r="T2426" s="6" t="str">
        <f>IF($L2426="None","",IF(ISERROR(VLOOKUP($L2426,Info!$B$4:$B$266,1,FALSE)),"",VLOOKUP($L2426,Info!$B$4:$L$266,11,FALSE)))</f>
        <v/>
      </c>
      <c r="U2426" s="1"/>
      <c r="V2426" s="1"/>
      <c r="W2426" s="1"/>
      <c r="X2426" s="1" t="str">
        <f>IF($L2426="None","",IF(ISERROR(VLOOKUP($L2426,Info!$B$4:$B$266,1,FALSE)),"",IF(OR(W2426="Metallic Liquid Tight",W2426="Non-Metallic Liquid Tight",W2426="LSZH",W2426="Greenfield"),VLOOKUP($L2426,Info!$B$4:$L$266,7,FALSE),"N/A")))</f>
        <v/>
      </c>
      <c r="Y2426" s="1"/>
      <c r="Z2426" s="96" t="str">
        <f>IF($L2426="None","",IF(ISERROR(VLOOKUP($L2426,Info!$B$4:$B$266,1,FALSE)),"",VLOOKUP($L2426,Info!$B$4:$L$266,9,FALSE)))</f>
        <v/>
      </c>
      <c r="AA2426" s="96" t="str">
        <f>IF($L2426="None","",IF(ISERROR(VLOOKUP($L2426,Info!$B$4:$B$266,1,FALSE)),"",VLOOKUP($L2426,Info!$B$4:$L$266,8,FALSE)))</f>
        <v/>
      </c>
      <c r="AB2426" s="96" t="str">
        <f>IF($L2426="None","",IF(ISERROR(VLOOKUP($L2426,Info!$B$4:$B$266,1,FALSE)),"",VLOOKUP($L2426,Info!$B$4:$L$266,10,FALSE)))</f>
        <v/>
      </c>
      <c r="AC2426" s="1" t="str">
        <f>IF(W2426="SO Cable","Black,White",IF(O2426="","",IF(P2426="","",IF($J$12&lt;&gt;"ABC",IF(P2426&lt;="250",VLOOKUP(O2426,Info!$AZ$4:$BB$22,3,FALSE),VLOOKUP(O2426,Info!$AZ$23:$BB$39,3,FALSE)),IF(P2426&lt;="250",VLOOKUP(O2426,Info!$AO$4:$AQ$22,3,FALSE),VLOOKUP(O2426,Info!$AO$23:$AP$39,3,FALSE))))))</f>
        <v/>
      </c>
      <c r="AD2426" s="1"/>
      <c r="AE2426" s="1" t="str">
        <f>IF($L2426="None","",IF(ISERROR(VLOOKUP($L2426,Info!$B$4:$B$266,1,FALSE)),"",VLOOKUP($L2426,Info!$B$4:$L$266,4,FALSE)))</f>
        <v/>
      </c>
      <c r="AF2426" s="1" t="str">
        <f>IF($L2426="None","",IF(ISERROR(VLOOKUP($L2426,Info!$B$4:$B$266,1,FALSE)),"",VLOOKUP($L2426,Info!$B$4:$L$266,6,FALSE)))</f>
        <v/>
      </c>
      <c r="AG2426" s="1"/>
      <c r="AH2426" s="33" t="str" cm="1">
        <f t="array" ref="AH2426">IF(AND(L2426&lt;&gt;"",O2426&lt;&gt;"",R2426:S2426&lt;&gt;"",W2426:X2426&lt;&gt;"",Z2426:AA2426&lt;&gt;"",AC2426&lt;&gt;""),"Good","Bad")</f>
        <v>Bad</v>
      </c>
      <c r="AL2426" t="str" cm="1">
        <f t="array" ref="AL2426">IF(R2426&gt;0,_xlfn.IFS(COUNTIF($L$20:L2426,"&lt;&gt;")&lt;101,1,COUNTIF($L$20:L2426,"&lt;&gt;")&lt;201,2,COUNTIF($L$20:L2426,"&lt;&gt;")&lt;301,3,COUNTIF($L$20:L2426,"&lt;&gt;")&lt;401,4,COUNTIF($L$20:L2426,"&lt;&gt;")&lt;501,5,COUNTIF($L$20:L2426,"&lt;&gt;")&lt;601,6,COUNTIF($L$20:L2426,"&lt;&gt;")&lt;701,7,COUNTIF($L$20:L2426,"&lt;&gt;")&lt;801,8,COUNTIF($L$20:L2426,"&lt;&gt;")&lt;901,9,COUNTIF($L$20:L2426,"&lt;&gt;")&lt;1001,10,COUNTIF($L$20:L2426,"&lt;&gt;")&lt;1101,11,COUNTIF($L$20:L2426,"&lt;&gt;")&lt;1201,12,COUNTIF($L$20:L2426,"&lt;&gt;")&lt;1301,13,COUNTIF($L$20:L2426,"&lt;&gt;")&lt;1401,14,COUNTIF($L$20:L2426,"&lt;&gt;")&lt;1501,15,COUNTIF($L$20:L2426,"&lt;&gt;")&lt;1601,16,COUNTIF($L$20:L2426,"&lt;&gt;")&lt;1701,17,COUNTIF($L$20:L2426,"&lt;&gt;")&lt;1801,18,COUNTIF($L$20:L2426,"&lt;&gt;")&lt;1901,19,COUNTIF($L$20:L2426,"&lt;&gt;")&lt;2001,20,COUNTIF($L$20:L2426,"&lt;&gt;")&lt;2101,21,COUNTIF($L$20:L2426,"&lt;&gt;")&lt;2201,22,COUNTIF($L$20:L2426,"&lt;&gt;")&lt;2301,23,COUNTIF($L$20:L2426,"&lt;&gt;")&lt;2401,24,COUNTIF($L$20:L2426,"&lt;&gt;")&lt;2501,25,COUNTIF($L$20:L2426,"&lt;&gt;")&lt;2601,26,COUNTIF($L$20:L2426,"&lt;&gt;")&lt;2701,27,COUNTIF($L$20:L2426,"&lt;&gt;")&lt;2801,28,COUNTIF($L$20:L2426,"&lt;&gt;")&lt;2901,29,COUNTIF($L$20:L2426,"&lt;&gt;")&lt;3001,30),"")</f>
        <v/>
      </c>
      <c r="AM2426" t="str">
        <f t="shared" si="185"/>
        <v/>
      </c>
      <c r="AN2426" t="str">
        <f t="shared" si="189"/>
        <v/>
      </c>
      <c r="AP2426" t="str">
        <f t="shared" si="188"/>
        <v/>
      </c>
      <c r="AQ2426" t="str">
        <f>IF(AO2426="","",COUNTIFS(AM2426:$AM$3019,AO2426))</f>
        <v/>
      </c>
    </row>
    <row r="2427" spans="1:43" x14ac:dyDescent="0.25">
      <c r="A2427" s="6" t="str">
        <f>IF(COUNT($A$20:A2426)&lt;&gt;$B$4,IF(A2426="","",A2426+1),"")</f>
        <v/>
      </c>
      <c r="B2427" s="3"/>
      <c r="C2427" s="3"/>
      <c r="D2427" s="122"/>
      <c r="E2427" s="3"/>
      <c r="F2427" s="3"/>
      <c r="G2427" s="3"/>
      <c r="H2427" s="3"/>
      <c r="I2427" s="120"/>
      <c r="J2427" s="3"/>
      <c r="K2427" s="95" t="str" cm="1">
        <f t="array" ref="K2427">IF(OR($J$14 = "A",$J$14 = "B",$J$14 = "C"),IF(I2427="","",IF(LEN(I2427)&gt;2,_xlfn.IFS(ISNUMBER(SEARCH("_",I2427)),I2427,ISNUMBER(SEARCH(", ",I2427)),SUBSTITUTE(I2427,", ","_"),ISNUMBER(SEARCH("/ ",I2427)),SUBSTITUTE(I2427,"/ ","_"),ISNUMBER(SEARCH(",",I2427)),SUBSTITUTE(I2427,",","_"),ISNUMBER(SEARCH("/",I2427)),SUBSTITUTE(I2427,"/","_"),ISNUMBER(SEARCH("",I2427)),I2427),I2427)),IF(OR($J$14 = "J",$J$14 = "K"),"",IF(D2427="","",IF(LEN(D2427)&gt;2,_xlfn.IFS(ISNUMBER(SEARCH("_",D2427)),D2427,ISNUMBER(SEARCH(", ",D2427)),SUBSTITUTE(D2427,", ","_"),ISNUMBER(SEARCH("/ ",D2427)),SUBSTITUTE(D2427,"/ ","_"),ISNUMBER(SEARCH(",",D2427)),SUBSTITUTE(D2427,",","_"),ISNUMBER(SEARCH("/",D2427)),SUBSTITUTE(D2427,"/","_"),ISNUMBER(SEARCH("",D2427)),D2427),D2427))))</f>
        <v/>
      </c>
      <c r="L2427" s="1"/>
      <c r="M2427" s="1" t="str">
        <f t="shared" si="186"/>
        <v/>
      </c>
      <c r="N2427" s="94" t="str">
        <f>IF($L2427="None","",IF(ISERROR(VLOOKUP($L2427,Info!$B$4:$B$266,1,FALSE)),"",VLOOKUP($L2427,Info!$B$4:$L$266,5,FALSE)))</f>
        <v/>
      </c>
      <c r="O2427" s="94" t="str">
        <f>IF(K2427="","",IF(AND($J$12&lt;&gt;"ABC",N2427="3"),"BAC",IF(N2427="3","ABC",IF($J$12&lt;&gt;"ABC",IF($J$10="Standard",VLOOKUP(K2427,Info!$BE$4:$BF$481,2,FALSE),VLOOKUP(K2427,Info!$BI$4:$BJ$482,2,FALSE)),IF($J$10="Standard",VLOOKUP(K2427,Info!$AG$4:$AH$2994,2,FALSE),VLOOKUP(K2427,Info!$AK$4:$AL$2997,2,FALSE))))))</f>
        <v/>
      </c>
      <c r="P2427" s="94" t="str">
        <f>IF($L2427="None","",IF(ISERROR(VLOOKUP($L2427,Info!$B$4:$B$266,1,FALSE)),"",VLOOKUP($L2427,Info!$B$4:$L$266,3,FALSE)))</f>
        <v/>
      </c>
      <c r="Q2427" s="96" t="str">
        <f>IF($L2427="None","",IF(ISERROR(VLOOKUP($L2427,Info!$B$4:$B$266,1,FALSE)),"",VLOOKUP($L2427,Info!$B$4:$L$266,4,FALSE)))</f>
        <v/>
      </c>
      <c r="R2427" s="1"/>
      <c r="S2427" s="6" t="str">
        <f t="shared" si="187"/>
        <v/>
      </c>
      <c r="T2427" s="6" t="str">
        <f>IF($L2427="None","",IF(ISERROR(VLOOKUP($L2427,Info!$B$4:$B$266,1,FALSE)),"",VLOOKUP($L2427,Info!$B$4:$L$266,11,FALSE)))</f>
        <v/>
      </c>
      <c r="U2427" s="1"/>
      <c r="V2427" s="1"/>
      <c r="W2427" s="1"/>
      <c r="X2427" s="1" t="str">
        <f>IF($L2427="None","",IF(ISERROR(VLOOKUP($L2427,Info!$B$4:$B$266,1,FALSE)),"",IF(OR(W2427="Metallic Liquid Tight",W2427="Non-Metallic Liquid Tight",W2427="LSZH",W2427="Greenfield"),VLOOKUP($L2427,Info!$B$4:$L$266,7,FALSE),"N/A")))</f>
        <v/>
      </c>
      <c r="Y2427" s="1"/>
      <c r="Z2427" s="96" t="str">
        <f>IF($L2427="None","",IF(ISERROR(VLOOKUP($L2427,Info!$B$4:$B$266,1,FALSE)),"",VLOOKUP($L2427,Info!$B$4:$L$266,9,FALSE)))</f>
        <v/>
      </c>
      <c r="AA2427" s="96" t="str">
        <f>IF($L2427="None","",IF(ISERROR(VLOOKUP($L2427,Info!$B$4:$B$266,1,FALSE)),"",VLOOKUP($L2427,Info!$B$4:$L$266,8,FALSE)))</f>
        <v/>
      </c>
      <c r="AB2427" s="96" t="str">
        <f>IF($L2427="None","",IF(ISERROR(VLOOKUP($L2427,Info!$B$4:$B$266,1,FALSE)),"",VLOOKUP($L2427,Info!$B$4:$L$266,10,FALSE)))</f>
        <v/>
      </c>
      <c r="AC2427" s="1" t="str">
        <f>IF(W2427="SO Cable","Black,White",IF(O2427="","",IF(P2427="","",IF($J$12&lt;&gt;"ABC",IF(P2427&lt;="250",VLOOKUP(O2427,Info!$AZ$4:$BB$22,3,FALSE),VLOOKUP(O2427,Info!$AZ$23:$BB$39,3,FALSE)),IF(P2427&lt;="250",VLOOKUP(O2427,Info!$AO$4:$AQ$22,3,FALSE),VLOOKUP(O2427,Info!$AO$23:$AP$39,3,FALSE))))))</f>
        <v/>
      </c>
      <c r="AD2427" s="1"/>
      <c r="AE2427" s="1" t="str">
        <f>IF($L2427="None","",IF(ISERROR(VLOOKUP($L2427,Info!$B$4:$B$266,1,FALSE)),"",VLOOKUP($L2427,Info!$B$4:$L$266,4,FALSE)))</f>
        <v/>
      </c>
      <c r="AF2427" s="1" t="str">
        <f>IF($L2427="None","",IF(ISERROR(VLOOKUP($L2427,Info!$B$4:$B$266,1,FALSE)),"",VLOOKUP($L2427,Info!$B$4:$L$266,6,FALSE)))</f>
        <v/>
      </c>
      <c r="AG2427" s="1"/>
      <c r="AH2427" s="33" t="str" cm="1">
        <f t="array" ref="AH2427">IF(AND(L2427&lt;&gt;"",O2427&lt;&gt;"",R2427:S2427&lt;&gt;"",W2427:X2427&lt;&gt;"",Z2427:AA2427&lt;&gt;"",AC2427&lt;&gt;""),"Good","Bad")</f>
        <v>Bad</v>
      </c>
      <c r="AL2427" t="str" cm="1">
        <f t="array" ref="AL2427">IF(R2427&gt;0,_xlfn.IFS(COUNTIF($L$20:L2427,"&lt;&gt;")&lt;101,1,COUNTIF($L$20:L2427,"&lt;&gt;")&lt;201,2,COUNTIF($L$20:L2427,"&lt;&gt;")&lt;301,3,COUNTIF($L$20:L2427,"&lt;&gt;")&lt;401,4,COUNTIF($L$20:L2427,"&lt;&gt;")&lt;501,5,COUNTIF($L$20:L2427,"&lt;&gt;")&lt;601,6,COUNTIF($L$20:L2427,"&lt;&gt;")&lt;701,7,COUNTIF($L$20:L2427,"&lt;&gt;")&lt;801,8,COUNTIF($L$20:L2427,"&lt;&gt;")&lt;901,9,COUNTIF($L$20:L2427,"&lt;&gt;")&lt;1001,10,COUNTIF($L$20:L2427,"&lt;&gt;")&lt;1101,11,COUNTIF($L$20:L2427,"&lt;&gt;")&lt;1201,12,COUNTIF($L$20:L2427,"&lt;&gt;")&lt;1301,13,COUNTIF($L$20:L2427,"&lt;&gt;")&lt;1401,14,COUNTIF($L$20:L2427,"&lt;&gt;")&lt;1501,15,COUNTIF($L$20:L2427,"&lt;&gt;")&lt;1601,16,COUNTIF($L$20:L2427,"&lt;&gt;")&lt;1701,17,COUNTIF($L$20:L2427,"&lt;&gt;")&lt;1801,18,COUNTIF($L$20:L2427,"&lt;&gt;")&lt;1901,19,COUNTIF($L$20:L2427,"&lt;&gt;")&lt;2001,20,COUNTIF($L$20:L2427,"&lt;&gt;")&lt;2101,21,COUNTIF($L$20:L2427,"&lt;&gt;")&lt;2201,22,COUNTIF($L$20:L2427,"&lt;&gt;")&lt;2301,23,COUNTIF($L$20:L2427,"&lt;&gt;")&lt;2401,24,COUNTIF($L$20:L2427,"&lt;&gt;")&lt;2501,25,COUNTIF($L$20:L2427,"&lt;&gt;")&lt;2601,26,COUNTIF($L$20:L2427,"&lt;&gt;")&lt;2701,27,COUNTIF($L$20:L2427,"&lt;&gt;")&lt;2801,28,COUNTIF($L$20:L2427,"&lt;&gt;")&lt;2901,29,COUNTIF($L$20:L2427,"&lt;&gt;")&lt;3001,30),"")</f>
        <v/>
      </c>
      <c r="AM2427" t="str">
        <f t="shared" si="185"/>
        <v/>
      </c>
      <c r="AN2427" t="str">
        <f t="shared" si="189"/>
        <v/>
      </c>
      <c r="AP2427" t="str">
        <f t="shared" si="188"/>
        <v/>
      </c>
      <c r="AQ2427" t="str">
        <f>IF(AO2427="","",COUNTIFS(AM2427:$AM$3019,AO2427))</f>
        <v/>
      </c>
    </row>
    <row r="2428" spans="1:43" x14ac:dyDescent="0.25">
      <c r="A2428" s="6" t="str">
        <f>IF(COUNT($A$20:A2427)&lt;&gt;$B$4,IF(A2427="","",A2427+1),"")</f>
        <v/>
      </c>
      <c r="B2428" s="3"/>
      <c r="C2428" s="3"/>
      <c r="D2428" s="122"/>
      <c r="E2428" s="3"/>
      <c r="F2428" s="3"/>
      <c r="G2428" s="3"/>
      <c r="H2428" s="3"/>
      <c r="I2428" s="120"/>
      <c r="J2428" s="3"/>
      <c r="K2428" s="95" t="str" cm="1">
        <f t="array" ref="K2428">IF(OR($J$14 = "A",$J$14 = "B",$J$14 = "C"),IF(I2428="","",IF(LEN(I2428)&gt;2,_xlfn.IFS(ISNUMBER(SEARCH("_",I2428)),I2428,ISNUMBER(SEARCH(", ",I2428)),SUBSTITUTE(I2428,", ","_"),ISNUMBER(SEARCH("/ ",I2428)),SUBSTITUTE(I2428,"/ ","_"),ISNUMBER(SEARCH(",",I2428)),SUBSTITUTE(I2428,",","_"),ISNUMBER(SEARCH("/",I2428)),SUBSTITUTE(I2428,"/","_"),ISNUMBER(SEARCH("",I2428)),I2428),I2428)),IF(OR($J$14 = "J",$J$14 = "K"),"",IF(D2428="","",IF(LEN(D2428)&gt;2,_xlfn.IFS(ISNUMBER(SEARCH("_",D2428)),D2428,ISNUMBER(SEARCH(", ",D2428)),SUBSTITUTE(D2428,", ","_"),ISNUMBER(SEARCH("/ ",D2428)),SUBSTITUTE(D2428,"/ ","_"),ISNUMBER(SEARCH(",",D2428)),SUBSTITUTE(D2428,",","_"),ISNUMBER(SEARCH("/",D2428)),SUBSTITUTE(D2428,"/","_"),ISNUMBER(SEARCH("",D2428)),D2428),D2428))))</f>
        <v/>
      </c>
      <c r="L2428" s="1"/>
      <c r="M2428" s="1" t="str">
        <f t="shared" si="186"/>
        <v/>
      </c>
      <c r="N2428" s="94" t="str">
        <f>IF($L2428="None","",IF(ISERROR(VLOOKUP($L2428,Info!$B$4:$B$266,1,FALSE)),"",VLOOKUP($L2428,Info!$B$4:$L$266,5,FALSE)))</f>
        <v/>
      </c>
      <c r="O2428" s="94" t="str">
        <f>IF(K2428="","",IF(AND($J$12&lt;&gt;"ABC",N2428="3"),"BAC",IF(N2428="3","ABC",IF($J$12&lt;&gt;"ABC",IF($J$10="Standard",VLOOKUP(K2428,Info!$BE$4:$BF$481,2,FALSE),VLOOKUP(K2428,Info!$BI$4:$BJ$482,2,FALSE)),IF($J$10="Standard",VLOOKUP(K2428,Info!$AG$4:$AH$2994,2,FALSE),VLOOKUP(K2428,Info!$AK$4:$AL$2997,2,FALSE))))))</f>
        <v/>
      </c>
      <c r="P2428" s="94" t="str">
        <f>IF($L2428="None","",IF(ISERROR(VLOOKUP($L2428,Info!$B$4:$B$266,1,FALSE)),"",VLOOKUP($L2428,Info!$B$4:$L$266,3,FALSE)))</f>
        <v/>
      </c>
      <c r="Q2428" s="96" t="str">
        <f>IF($L2428="None","",IF(ISERROR(VLOOKUP($L2428,Info!$B$4:$B$266,1,FALSE)),"",VLOOKUP($L2428,Info!$B$4:$L$266,4,FALSE)))</f>
        <v/>
      </c>
      <c r="R2428" s="1"/>
      <c r="S2428" s="6" t="str">
        <f t="shared" si="187"/>
        <v/>
      </c>
      <c r="T2428" s="6" t="str">
        <f>IF($L2428="None","",IF(ISERROR(VLOOKUP($L2428,Info!$B$4:$B$266,1,FALSE)),"",VLOOKUP($L2428,Info!$B$4:$L$266,11,FALSE)))</f>
        <v/>
      </c>
      <c r="U2428" s="1"/>
      <c r="V2428" s="1"/>
      <c r="W2428" s="1"/>
      <c r="X2428" s="1" t="str">
        <f>IF($L2428="None","",IF(ISERROR(VLOOKUP($L2428,Info!$B$4:$B$266,1,FALSE)),"",IF(OR(W2428="Metallic Liquid Tight",W2428="Non-Metallic Liquid Tight",W2428="LSZH",W2428="Greenfield"),VLOOKUP($L2428,Info!$B$4:$L$266,7,FALSE),"N/A")))</f>
        <v/>
      </c>
      <c r="Y2428" s="1"/>
      <c r="Z2428" s="96" t="str">
        <f>IF($L2428="None","",IF(ISERROR(VLOOKUP($L2428,Info!$B$4:$B$266,1,FALSE)),"",VLOOKUP($L2428,Info!$B$4:$L$266,9,FALSE)))</f>
        <v/>
      </c>
      <c r="AA2428" s="96" t="str">
        <f>IF($L2428="None","",IF(ISERROR(VLOOKUP($L2428,Info!$B$4:$B$266,1,FALSE)),"",VLOOKUP($L2428,Info!$B$4:$L$266,8,FALSE)))</f>
        <v/>
      </c>
      <c r="AB2428" s="96" t="str">
        <f>IF($L2428="None","",IF(ISERROR(VLOOKUP($L2428,Info!$B$4:$B$266,1,FALSE)),"",VLOOKUP($L2428,Info!$B$4:$L$266,10,FALSE)))</f>
        <v/>
      </c>
      <c r="AC2428" s="1" t="str">
        <f>IF(W2428="SO Cable","Black,White",IF(O2428="","",IF(P2428="","",IF($J$12&lt;&gt;"ABC",IF(P2428&lt;="250",VLOOKUP(O2428,Info!$AZ$4:$BB$22,3,FALSE),VLOOKUP(O2428,Info!$AZ$23:$BB$39,3,FALSE)),IF(P2428&lt;="250",VLOOKUP(O2428,Info!$AO$4:$AQ$22,3,FALSE),VLOOKUP(O2428,Info!$AO$23:$AP$39,3,FALSE))))))</f>
        <v/>
      </c>
      <c r="AD2428" s="1"/>
      <c r="AE2428" s="1" t="str">
        <f>IF($L2428="None","",IF(ISERROR(VLOOKUP($L2428,Info!$B$4:$B$266,1,FALSE)),"",VLOOKUP($L2428,Info!$B$4:$L$266,4,FALSE)))</f>
        <v/>
      </c>
      <c r="AF2428" s="1" t="str">
        <f>IF($L2428="None","",IF(ISERROR(VLOOKUP($L2428,Info!$B$4:$B$266,1,FALSE)),"",VLOOKUP($L2428,Info!$B$4:$L$266,6,FALSE)))</f>
        <v/>
      </c>
      <c r="AG2428" s="1"/>
      <c r="AH2428" s="33" t="str" cm="1">
        <f t="array" ref="AH2428">IF(AND(L2428&lt;&gt;"",O2428&lt;&gt;"",R2428:S2428&lt;&gt;"",W2428:X2428&lt;&gt;"",Z2428:AA2428&lt;&gt;"",AC2428&lt;&gt;""),"Good","Bad")</f>
        <v>Bad</v>
      </c>
      <c r="AL2428" t="str" cm="1">
        <f t="array" ref="AL2428">IF(R2428&gt;0,_xlfn.IFS(COUNTIF($L$20:L2428,"&lt;&gt;")&lt;101,1,COUNTIF($L$20:L2428,"&lt;&gt;")&lt;201,2,COUNTIF($L$20:L2428,"&lt;&gt;")&lt;301,3,COUNTIF($L$20:L2428,"&lt;&gt;")&lt;401,4,COUNTIF($L$20:L2428,"&lt;&gt;")&lt;501,5,COUNTIF($L$20:L2428,"&lt;&gt;")&lt;601,6,COUNTIF($L$20:L2428,"&lt;&gt;")&lt;701,7,COUNTIF($L$20:L2428,"&lt;&gt;")&lt;801,8,COUNTIF($L$20:L2428,"&lt;&gt;")&lt;901,9,COUNTIF($L$20:L2428,"&lt;&gt;")&lt;1001,10,COUNTIF($L$20:L2428,"&lt;&gt;")&lt;1101,11,COUNTIF($L$20:L2428,"&lt;&gt;")&lt;1201,12,COUNTIF($L$20:L2428,"&lt;&gt;")&lt;1301,13,COUNTIF($L$20:L2428,"&lt;&gt;")&lt;1401,14,COUNTIF($L$20:L2428,"&lt;&gt;")&lt;1501,15,COUNTIF($L$20:L2428,"&lt;&gt;")&lt;1601,16,COUNTIF($L$20:L2428,"&lt;&gt;")&lt;1701,17,COUNTIF($L$20:L2428,"&lt;&gt;")&lt;1801,18,COUNTIF($L$20:L2428,"&lt;&gt;")&lt;1901,19,COUNTIF($L$20:L2428,"&lt;&gt;")&lt;2001,20,COUNTIF($L$20:L2428,"&lt;&gt;")&lt;2101,21,COUNTIF($L$20:L2428,"&lt;&gt;")&lt;2201,22,COUNTIF($L$20:L2428,"&lt;&gt;")&lt;2301,23,COUNTIF($L$20:L2428,"&lt;&gt;")&lt;2401,24,COUNTIF($L$20:L2428,"&lt;&gt;")&lt;2501,25,COUNTIF($L$20:L2428,"&lt;&gt;")&lt;2601,26,COUNTIF($L$20:L2428,"&lt;&gt;")&lt;2701,27,COUNTIF($L$20:L2428,"&lt;&gt;")&lt;2801,28,COUNTIF($L$20:L2428,"&lt;&gt;")&lt;2901,29,COUNTIF($L$20:L2428,"&lt;&gt;")&lt;3001,30),"")</f>
        <v/>
      </c>
      <c r="AM2428" t="str">
        <f t="shared" si="185"/>
        <v/>
      </c>
      <c r="AN2428" t="str">
        <f t="shared" si="189"/>
        <v/>
      </c>
      <c r="AP2428" t="str">
        <f t="shared" si="188"/>
        <v/>
      </c>
      <c r="AQ2428" t="str">
        <f>IF(AO2428="","",COUNTIFS(AM2428:$AM$3019,AO2428))</f>
        <v/>
      </c>
    </row>
    <row r="2429" spans="1:43" x14ac:dyDescent="0.25">
      <c r="A2429" s="6" t="str">
        <f>IF(COUNT($A$20:A2428)&lt;&gt;$B$4,IF(A2428="","",A2428+1),"")</f>
        <v/>
      </c>
      <c r="B2429" s="3"/>
      <c r="C2429" s="3"/>
      <c r="D2429" s="122"/>
      <c r="E2429" s="3"/>
      <c r="F2429" s="3"/>
      <c r="G2429" s="3"/>
      <c r="H2429" s="3"/>
      <c r="I2429" s="120"/>
      <c r="J2429" s="3"/>
      <c r="K2429" s="95" t="str" cm="1">
        <f t="array" ref="K2429">IF(OR($J$14 = "A",$J$14 = "B",$J$14 = "C"),IF(I2429="","",IF(LEN(I2429)&gt;2,_xlfn.IFS(ISNUMBER(SEARCH("_",I2429)),I2429,ISNUMBER(SEARCH(", ",I2429)),SUBSTITUTE(I2429,", ","_"),ISNUMBER(SEARCH("/ ",I2429)),SUBSTITUTE(I2429,"/ ","_"),ISNUMBER(SEARCH(",",I2429)),SUBSTITUTE(I2429,",","_"),ISNUMBER(SEARCH("/",I2429)),SUBSTITUTE(I2429,"/","_"),ISNUMBER(SEARCH("",I2429)),I2429),I2429)),IF(OR($J$14 = "J",$J$14 = "K"),"",IF(D2429="","",IF(LEN(D2429)&gt;2,_xlfn.IFS(ISNUMBER(SEARCH("_",D2429)),D2429,ISNUMBER(SEARCH(", ",D2429)),SUBSTITUTE(D2429,", ","_"),ISNUMBER(SEARCH("/ ",D2429)),SUBSTITUTE(D2429,"/ ","_"),ISNUMBER(SEARCH(",",D2429)),SUBSTITUTE(D2429,",","_"),ISNUMBER(SEARCH("/",D2429)),SUBSTITUTE(D2429,"/","_"),ISNUMBER(SEARCH("",D2429)),D2429),D2429))))</f>
        <v/>
      </c>
      <c r="L2429" s="1"/>
      <c r="M2429" s="1" t="str">
        <f t="shared" si="186"/>
        <v/>
      </c>
      <c r="N2429" s="94" t="str">
        <f>IF($L2429="None","",IF(ISERROR(VLOOKUP($L2429,Info!$B$4:$B$266,1,FALSE)),"",VLOOKUP($L2429,Info!$B$4:$L$266,5,FALSE)))</f>
        <v/>
      </c>
      <c r="O2429" s="94" t="str">
        <f>IF(K2429="","",IF(AND($J$12&lt;&gt;"ABC",N2429="3"),"BAC",IF(N2429="3","ABC",IF($J$12&lt;&gt;"ABC",IF($J$10="Standard",VLOOKUP(K2429,Info!$BE$4:$BF$481,2,FALSE),VLOOKUP(K2429,Info!$BI$4:$BJ$482,2,FALSE)),IF($J$10="Standard",VLOOKUP(K2429,Info!$AG$4:$AH$2994,2,FALSE),VLOOKUP(K2429,Info!$AK$4:$AL$2997,2,FALSE))))))</f>
        <v/>
      </c>
      <c r="P2429" s="94" t="str">
        <f>IF($L2429="None","",IF(ISERROR(VLOOKUP($L2429,Info!$B$4:$B$266,1,FALSE)),"",VLOOKUP($L2429,Info!$B$4:$L$266,3,FALSE)))</f>
        <v/>
      </c>
      <c r="Q2429" s="96" t="str">
        <f>IF($L2429="None","",IF(ISERROR(VLOOKUP($L2429,Info!$B$4:$B$266,1,FALSE)),"",VLOOKUP($L2429,Info!$B$4:$L$266,4,FALSE)))</f>
        <v/>
      </c>
      <c r="R2429" s="1"/>
      <c r="S2429" s="6" t="str">
        <f t="shared" si="187"/>
        <v/>
      </c>
      <c r="T2429" s="6" t="str">
        <f>IF($L2429="None","",IF(ISERROR(VLOOKUP($L2429,Info!$B$4:$B$266,1,FALSE)),"",VLOOKUP($L2429,Info!$B$4:$L$266,11,FALSE)))</f>
        <v/>
      </c>
      <c r="U2429" s="1"/>
      <c r="V2429" s="1"/>
      <c r="W2429" s="1"/>
      <c r="X2429" s="1" t="str">
        <f>IF($L2429="None","",IF(ISERROR(VLOOKUP($L2429,Info!$B$4:$B$266,1,FALSE)),"",IF(OR(W2429="Metallic Liquid Tight",W2429="Non-Metallic Liquid Tight",W2429="LSZH",W2429="Greenfield"),VLOOKUP($L2429,Info!$B$4:$L$266,7,FALSE),"N/A")))</f>
        <v/>
      </c>
      <c r="Y2429" s="1"/>
      <c r="Z2429" s="96" t="str">
        <f>IF($L2429="None","",IF(ISERROR(VLOOKUP($L2429,Info!$B$4:$B$266,1,FALSE)),"",VLOOKUP($L2429,Info!$B$4:$L$266,9,FALSE)))</f>
        <v/>
      </c>
      <c r="AA2429" s="96" t="str">
        <f>IF($L2429="None","",IF(ISERROR(VLOOKUP($L2429,Info!$B$4:$B$266,1,FALSE)),"",VLOOKUP($L2429,Info!$B$4:$L$266,8,FALSE)))</f>
        <v/>
      </c>
      <c r="AB2429" s="96" t="str">
        <f>IF($L2429="None","",IF(ISERROR(VLOOKUP($L2429,Info!$B$4:$B$266,1,FALSE)),"",VLOOKUP($L2429,Info!$B$4:$L$266,10,FALSE)))</f>
        <v/>
      </c>
      <c r="AC2429" s="1" t="str">
        <f>IF(W2429="SO Cable","Black,White",IF(O2429="","",IF(P2429="","",IF($J$12&lt;&gt;"ABC",IF(P2429&lt;="250",VLOOKUP(O2429,Info!$AZ$4:$BB$22,3,FALSE),VLOOKUP(O2429,Info!$AZ$23:$BB$39,3,FALSE)),IF(P2429&lt;="250",VLOOKUP(O2429,Info!$AO$4:$AQ$22,3,FALSE),VLOOKUP(O2429,Info!$AO$23:$AP$39,3,FALSE))))))</f>
        <v/>
      </c>
      <c r="AD2429" s="1"/>
      <c r="AE2429" s="1" t="str">
        <f>IF($L2429="None","",IF(ISERROR(VLOOKUP($L2429,Info!$B$4:$B$266,1,FALSE)),"",VLOOKUP($L2429,Info!$B$4:$L$266,4,FALSE)))</f>
        <v/>
      </c>
      <c r="AF2429" s="1" t="str">
        <f>IF($L2429="None","",IF(ISERROR(VLOOKUP($L2429,Info!$B$4:$B$266,1,FALSE)),"",VLOOKUP($L2429,Info!$B$4:$L$266,6,FALSE)))</f>
        <v/>
      </c>
      <c r="AG2429" s="1"/>
      <c r="AH2429" s="33" t="str" cm="1">
        <f t="array" ref="AH2429">IF(AND(L2429&lt;&gt;"",O2429&lt;&gt;"",R2429:S2429&lt;&gt;"",W2429:X2429&lt;&gt;"",Z2429:AA2429&lt;&gt;"",AC2429&lt;&gt;""),"Good","Bad")</f>
        <v>Bad</v>
      </c>
      <c r="AL2429" t="str" cm="1">
        <f t="array" ref="AL2429">IF(R2429&gt;0,_xlfn.IFS(COUNTIF($L$20:L2429,"&lt;&gt;")&lt;101,1,COUNTIF($L$20:L2429,"&lt;&gt;")&lt;201,2,COUNTIF($L$20:L2429,"&lt;&gt;")&lt;301,3,COUNTIF($L$20:L2429,"&lt;&gt;")&lt;401,4,COUNTIF($L$20:L2429,"&lt;&gt;")&lt;501,5,COUNTIF($L$20:L2429,"&lt;&gt;")&lt;601,6,COUNTIF($L$20:L2429,"&lt;&gt;")&lt;701,7,COUNTIF($L$20:L2429,"&lt;&gt;")&lt;801,8,COUNTIF($L$20:L2429,"&lt;&gt;")&lt;901,9,COUNTIF($L$20:L2429,"&lt;&gt;")&lt;1001,10,COUNTIF($L$20:L2429,"&lt;&gt;")&lt;1101,11,COUNTIF($L$20:L2429,"&lt;&gt;")&lt;1201,12,COUNTIF($L$20:L2429,"&lt;&gt;")&lt;1301,13,COUNTIF($L$20:L2429,"&lt;&gt;")&lt;1401,14,COUNTIF($L$20:L2429,"&lt;&gt;")&lt;1501,15,COUNTIF($L$20:L2429,"&lt;&gt;")&lt;1601,16,COUNTIF($L$20:L2429,"&lt;&gt;")&lt;1701,17,COUNTIF($L$20:L2429,"&lt;&gt;")&lt;1801,18,COUNTIF($L$20:L2429,"&lt;&gt;")&lt;1901,19,COUNTIF($L$20:L2429,"&lt;&gt;")&lt;2001,20,COUNTIF($L$20:L2429,"&lt;&gt;")&lt;2101,21,COUNTIF($L$20:L2429,"&lt;&gt;")&lt;2201,22,COUNTIF($L$20:L2429,"&lt;&gt;")&lt;2301,23,COUNTIF($L$20:L2429,"&lt;&gt;")&lt;2401,24,COUNTIF($L$20:L2429,"&lt;&gt;")&lt;2501,25,COUNTIF($L$20:L2429,"&lt;&gt;")&lt;2601,26,COUNTIF($L$20:L2429,"&lt;&gt;")&lt;2701,27,COUNTIF($L$20:L2429,"&lt;&gt;")&lt;2801,28,COUNTIF($L$20:L2429,"&lt;&gt;")&lt;2901,29,COUNTIF($L$20:L2429,"&lt;&gt;")&lt;3001,30),"")</f>
        <v/>
      </c>
      <c r="AM2429" t="str">
        <f t="shared" si="185"/>
        <v/>
      </c>
      <c r="AN2429" t="str">
        <f t="shared" si="189"/>
        <v/>
      </c>
      <c r="AP2429" t="str">
        <f t="shared" si="188"/>
        <v/>
      </c>
      <c r="AQ2429" t="str">
        <f>IF(AO2429="","",COUNTIFS(AM2429:$AM$3019,AO2429))</f>
        <v/>
      </c>
    </row>
    <row r="2430" spans="1:43" x14ac:dyDescent="0.25">
      <c r="A2430" s="6" t="str">
        <f>IF(COUNT($A$20:A2429)&lt;&gt;$B$4,IF(A2429="","",A2429+1),"")</f>
        <v/>
      </c>
      <c r="B2430" s="3"/>
      <c r="C2430" s="3"/>
      <c r="D2430" s="122"/>
      <c r="E2430" s="3"/>
      <c r="F2430" s="3"/>
      <c r="G2430" s="3"/>
      <c r="H2430" s="3"/>
      <c r="I2430" s="120"/>
      <c r="J2430" s="3"/>
      <c r="K2430" s="95" t="str" cm="1">
        <f t="array" ref="K2430">IF(OR($J$14 = "A",$J$14 = "B",$J$14 = "C"),IF(I2430="","",IF(LEN(I2430)&gt;2,_xlfn.IFS(ISNUMBER(SEARCH("_",I2430)),I2430,ISNUMBER(SEARCH(", ",I2430)),SUBSTITUTE(I2430,", ","_"),ISNUMBER(SEARCH("/ ",I2430)),SUBSTITUTE(I2430,"/ ","_"),ISNUMBER(SEARCH(",",I2430)),SUBSTITUTE(I2430,",","_"),ISNUMBER(SEARCH("/",I2430)),SUBSTITUTE(I2430,"/","_"),ISNUMBER(SEARCH("",I2430)),I2430),I2430)),IF(OR($J$14 = "J",$J$14 = "K"),"",IF(D2430="","",IF(LEN(D2430)&gt;2,_xlfn.IFS(ISNUMBER(SEARCH("_",D2430)),D2430,ISNUMBER(SEARCH(", ",D2430)),SUBSTITUTE(D2430,", ","_"),ISNUMBER(SEARCH("/ ",D2430)),SUBSTITUTE(D2430,"/ ","_"),ISNUMBER(SEARCH(",",D2430)),SUBSTITUTE(D2430,",","_"),ISNUMBER(SEARCH("/",D2430)),SUBSTITUTE(D2430,"/","_"),ISNUMBER(SEARCH("",D2430)),D2430),D2430))))</f>
        <v/>
      </c>
      <c r="L2430" s="1"/>
      <c r="M2430" s="1" t="str">
        <f t="shared" si="186"/>
        <v/>
      </c>
      <c r="N2430" s="94" t="str">
        <f>IF($L2430="None","",IF(ISERROR(VLOOKUP($L2430,Info!$B$4:$B$266,1,FALSE)),"",VLOOKUP($L2430,Info!$B$4:$L$266,5,FALSE)))</f>
        <v/>
      </c>
      <c r="O2430" s="94" t="str">
        <f>IF(K2430="","",IF(AND($J$12&lt;&gt;"ABC",N2430="3"),"BAC",IF(N2430="3","ABC",IF($J$12&lt;&gt;"ABC",IF($J$10="Standard",VLOOKUP(K2430,Info!$BE$4:$BF$481,2,FALSE),VLOOKUP(K2430,Info!$BI$4:$BJ$482,2,FALSE)),IF($J$10="Standard",VLOOKUP(K2430,Info!$AG$4:$AH$2994,2,FALSE),VLOOKUP(K2430,Info!$AK$4:$AL$2997,2,FALSE))))))</f>
        <v/>
      </c>
      <c r="P2430" s="94" t="str">
        <f>IF($L2430="None","",IF(ISERROR(VLOOKUP($L2430,Info!$B$4:$B$266,1,FALSE)),"",VLOOKUP($L2430,Info!$B$4:$L$266,3,FALSE)))</f>
        <v/>
      </c>
      <c r="Q2430" s="96" t="str">
        <f>IF($L2430="None","",IF(ISERROR(VLOOKUP($L2430,Info!$B$4:$B$266,1,FALSE)),"",VLOOKUP($L2430,Info!$B$4:$L$266,4,FALSE)))</f>
        <v/>
      </c>
      <c r="R2430" s="1"/>
      <c r="S2430" s="6" t="str">
        <f t="shared" si="187"/>
        <v/>
      </c>
      <c r="T2430" s="6" t="str">
        <f>IF($L2430="None","",IF(ISERROR(VLOOKUP($L2430,Info!$B$4:$B$266,1,FALSE)),"",VLOOKUP($L2430,Info!$B$4:$L$266,11,FALSE)))</f>
        <v/>
      </c>
      <c r="U2430" s="1"/>
      <c r="V2430" s="1"/>
      <c r="W2430" s="1"/>
      <c r="X2430" s="1" t="str">
        <f>IF($L2430="None","",IF(ISERROR(VLOOKUP($L2430,Info!$B$4:$B$266,1,FALSE)),"",IF(OR(W2430="Metallic Liquid Tight",W2430="Non-Metallic Liquid Tight",W2430="LSZH",W2430="Greenfield"),VLOOKUP($L2430,Info!$B$4:$L$266,7,FALSE),"N/A")))</f>
        <v/>
      </c>
      <c r="Y2430" s="1"/>
      <c r="Z2430" s="96" t="str">
        <f>IF($L2430="None","",IF(ISERROR(VLOOKUP($L2430,Info!$B$4:$B$266,1,FALSE)),"",VLOOKUP($L2430,Info!$B$4:$L$266,9,FALSE)))</f>
        <v/>
      </c>
      <c r="AA2430" s="96" t="str">
        <f>IF($L2430="None","",IF(ISERROR(VLOOKUP($L2430,Info!$B$4:$B$266,1,FALSE)),"",VLOOKUP($L2430,Info!$B$4:$L$266,8,FALSE)))</f>
        <v/>
      </c>
      <c r="AB2430" s="96" t="str">
        <f>IF($L2430="None","",IF(ISERROR(VLOOKUP($L2430,Info!$B$4:$B$266,1,FALSE)),"",VLOOKUP($L2430,Info!$B$4:$L$266,10,FALSE)))</f>
        <v/>
      </c>
      <c r="AC2430" s="1" t="str">
        <f>IF(W2430="SO Cable","Black,White",IF(O2430="","",IF(P2430="","",IF($J$12&lt;&gt;"ABC",IF(P2430&lt;="250",VLOOKUP(O2430,Info!$AZ$4:$BB$22,3,FALSE),VLOOKUP(O2430,Info!$AZ$23:$BB$39,3,FALSE)),IF(P2430&lt;="250",VLOOKUP(O2430,Info!$AO$4:$AQ$22,3,FALSE),VLOOKUP(O2430,Info!$AO$23:$AP$39,3,FALSE))))))</f>
        <v/>
      </c>
      <c r="AD2430" s="1"/>
      <c r="AE2430" s="1" t="str">
        <f>IF($L2430="None","",IF(ISERROR(VLOOKUP($L2430,Info!$B$4:$B$266,1,FALSE)),"",VLOOKUP($L2430,Info!$B$4:$L$266,4,FALSE)))</f>
        <v/>
      </c>
      <c r="AF2430" s="1" t="str">
        <f>IF($L2430="None","",IF(ISERROR(VLOOKUP($L2430,Info!$B$4:$B$266,1,FALSE)),"",VLOOKUP($L2430,Info!$B$4:$L$266,6,FALSE)))</f>
        <v/>
      </c>
      <c r="AG2430" s="1"/>
      <c r="AH2430" s="33" t="str" cm="1">
        <f t="array" ref="AH2430">IF(AND(L2430&lt;&gt;"",O2430&lt;&gt;"",R2430:S2430&lt;&gt;"",W2430:X2430&lt;&gt;"",Z2430:AA2430&lt;&gt;"",AC2430&lt;&gt;""),"Good","Bad")</f>
        <v>Bad</v>
      </c>
      <c r="AL2430" t="str" cm="1">
        <f t="array" ref="AL2430">IF(R2430&gt;0,_xlfn.IFS(COUNTIF($L$20:L2430,"&lt;&gt;")&lt;101,1,COUNTIF($L$20:L2430,"&lt;&gt;")&lt;201,2,COUNTIF($L$20:L2430,"&lt;&gt;")&lt;301,3,COUNTIF($L$20:L2430,"&lt;&gt;")&lt;401,4,COUNTIF($L$20:L2430,"&lt;&gt;")&lt;501,5,COUNTIF($L$20:L2430,"&lt;&gt;")&lt;601,6,COUNTIF($L$20:L2430,"&lt;&gt;")&lt;701,7,COUNTIF($L$20:L2430,"&lt;&gt;")&lt;801,8,COUNTIF($L$20:L2430,"&lt;&gt;")&lt;901,9,COUNTIF($L$20:L2430,"&lt;&gt;")&lt;1001,10,COUNTIF($L$20:L2430,"&lt;&gt;")&lt;1101,11,COUNTIF($L$20:L2430,"&lt;&gt;")&lt;1201,12,COUNTIF($L$20:L2430,"&lt;&gt;")&lt;1301,13,COUNTIF($L$20:L2430,"&lt;&gt;")&lt;1401,14,COUNTIF($L$20:L2430,"&lt;&gt;")&lt;1501,15,COUNTIF($L$20:L2430,"&lt;&gt;")&lt;1601,16,COUNTIF($L$20:L2430,"&lt;&gt;")&lt;1701,17,COUNTIF($L$20:L2430,"&lt;&gt;")&lt;1801,18,COUNTIF($L$20:L2430,"&lt;&gt;")&lt;1901,19,COUNTIF($L$20:L2430,"&lt;&gt;")&lt;2001,20,COUNTIF($L$20:L2430,"&lt;&gt;")&lt;2101,21,COUNTIF($L$20:L2430,"&lt;&gt;")&lt;2201,22,COUNTIF($L$20:L2430,"&lt;&gt;")&lt;2301,23,COUNTIF($L$20:L2430,"&lt;&gt;")&lt;2401,24,COUNTIF($L$20:L2430,"&lt;&gt;")&lt;2501,25,COUNTIF($L$20:L2430,"&lt;&gt;")&lt;2601,26,COUNTIF($L$20:L2430,"&lt;&gt;")&lt;2701,27,COUNTIF($L$20:L2430,"&lt;&gt;")&lt;2801,28,COUNTIF($L$20:L2430,"&lt;&gt;")&lt;2901,29,COUNTIF($L$20:L2430,"&lt;&gt;")&lt;3001,30),"")</f>
        <v/>
      </c>
      <c r="AM2430" t="str">
        <f t="shared" si="185"/>
        <v/>
      </c>
      <c r="AN2430" t="str">
        <f t="shared" si="189"/>
        <v/>
      </c>
      <c r="AP2430" t="str">
        <f t="shared" si="188"/>
        <v/>
      </c>
      <c r="AQ2430" t="str">
        <f>IF(AO2430="","",COUNTIFS(AM2430:$AM$3019,AO2430))</f>
        <v/>
      </c>
    </row>
    <row r="2431" spans="1:43" x14ac:dyDescent="0.25">
      <c r="A2431" s="6" t="str">
        <f>IF(COUNT($A$20:A2430)&lt;&gt;$B$4,IF(A2430="","",A2430+1),"")</f>
        <v/>
      </c>
      <c r="B2431" s="3"/>
      <c r="C2431" s="3"/>
      <c r="D2431" s="122"/>
      <c r="E2431" s="3"/>
      <c r="F2431" s="3"/>
      <c r="G2431" s="3"/>
      <c r="H2431" s="3"/>
      <c r="I2431" s="120"/>
      <c r="J2431" s="3"/>
      <c r="K2431" s="95" t="str" cm="1">
        <f t="array" ref="K2431">IF(OR($J$14 = "A",$J$14 = "B",$J$14 = "C"),IF(I2431="","",IF(LEN(I2431)&gt;2,_xlfn.IFS(ISNUMBER(SEARCH("_",I2431)),I2431,ISNUMBER(SEARCH(", ",I2431)),SUBSTITUTE(I2431,", ","_"),ISNUMBER(SEARCH("/ ",I2431)),SUBSTITUTE(I2431,"/ ","_"),ISNUMBER(SEARCH(",",I2431)),SUBSTITUTE(I2431,",","_"),ISNUMBER(SEARCH("/",I2431)),SUBSTITUTE(I2431,"/","_"),ISNUMBER(SEARCH("",I2431)),I2431),I2431)),IF(OR($J$14 = "J",$J$14 = "K"),"",IF(D2431="","",IF(LEN(D2431)&gt;2,_xlfn.IFS(ISNUMBER(SEARCH("_",D2431)),D2431,ISNUMBER(SEARCH(", ",D2431)),SUBSTITUTE(D2431,", ","_"),ISNUMBER(SEARCH("/ ",D2431)),SUBSTITUTE(D2431,"/ ","_"),ISNUMBER(SEARCH(",",D2431)),SUBSTITUTE(D2431,",","_"),ISNUMBER(SEARCH("/",D2431)),SUBSTITUTE(D2431,"/","_"),ISNUMBER(SEARCH("",D2431)),D2431),D2431))))</f>
        <v/>
      </c>
      <c r="L2431" s="1"/>
      <c r="M2431" s="1" t="str">
        <f t="shared" si="186"/>
        <v/>
      </c>
      <c r="N2431" s="94" t="str">
        <f>IF($L2431="None","",IF(ISERROR(VLOOKUP($L2431,Info!$B$4:$B$266,1,FALSE)),"",VLOOKUP($L2431,Info!$B$4:$L$266,5,FALSE)))</f>
        <v/>
      </c>
      <c r="O2431" s="94" t="str">
        <f>IF(K2431="","",IF(AND($J$12&lt;&gt;"ABC",N2431="3"),"BAC",IF(N2431="3","ABC",IF($J$12&lt;&gt;"ABC",IF($J$10="Standard",VLOOKUP(K2431,Info!$BE$4:$BF$481,2,FALSE),VLOOKUP(K2431,Info!$BI$4:$BJ$482,2,FALSE)),IF($J$10="Standard",VLOOKUP(K2431,Info!$AG$4:$AH$2994,2,FALSE),VLOOKUP(K2431,Info!$AK$4:$AL$2997,2,FALSE))))))</f>
        <v/>
      </c>
      <c r="P2431" s="94" t="str">
        <f>IF($L2431="None","",IF(ISERROR(VLOOKUP($L2431,Info!$B$4:$B$266,1,FALSE)),"",VLOOKUP($L2431,Info!$B$4:$L$266,3,FALSE)))</f>
        <v/>
      </c>
      <c r="Q2431" s="96" t="str">
        <f>IF($L2431="None","",IF(ISERROR(VLOOKUP($L2431,Info!$B$4:$B$266,1,FALSE)),"",VLOOKUP($L2431,Info!$B$4:$L$266,4,FALSE)))</f>
        <v/>
      </c>
      <c r="R2431" s="1"/>
      <c r="S2431" s="6" t="str">
        <f t="shared" si="187"/>
        <v/>
      </c>
      <c r="T2431" s="6" t="str">
        <f>IF($L2431="None","",IF(ISERROR(VLOOKUP($L2431,Info!$B$4:$B$266,1,FALSE)),"",VLOOKUP($L2431,Info!$B$4:$L$266,11,FALSE)))</f>
        <v/>
      </c>
      <c r="U2431" s="1"/>
      <c r="V2431" s="1"/>
      <c r="W2431" s="1"/>
      <c r="X2431" s="1" t="str">
        <f>IF($L2431="None","",IF(ISERROR(VLOOKUP($L2431,Info!$B$4:$B$266,1,FALSE)),"",IF(OR(W2431="Metallic Liquid Tight",W2431="Non-Metallic Liquid Tight",W2431="LSZH",W2431="Greenfield"),VLOOKUP($L2431,Info!$B$4:$L$266,7,FALSE),"N/A")))</f>
        <v/>
      </c>
      <c r="Y2431" s="1"/>
      <c r="Z2431" s="96" t="str">
        <f>IF($L2431="None","",IF(ISERROR(VLOOKUP($L2431,Info!$B$4:$B$266,1,FALSE)),"",VLOOKUP($L2431,Info!$B$4:$L$266,9,FALSE)))</f>
        <v/>
      </c>
      <c r="AA2431" s="96" t="str">
        <f>IF($L2431="None","",IF(ISERROR(VLOOKUP($L2431,Info!$B$4:$B$266,1,FALSE)),"",VLOOKUP($L2431,Info!$B$4:$L$266,8,FALSE)))</f>
        <v/>
      </c>
      <c r="AB2431" s="96" t="str">
        <f>IF($L2431="None","",IF(ISERROR(VLOOKUP($L2431,Info!$B$4:$B$266,1,FALSE)),"",VLOOKUP($L2431,Info!$B$4:$L$266,10,FALSE)))</f>
        <v/>
      </c>
      <c r="AC2431" s="1" t="str">
        <f>IF(W2431="SO Cable","Black,White",IF(O2431="","",IF(P2431="","",IF($J$12&lt;&gt;"ABC",IF(P2431&lt;="250",VLOOKUP(O2431,Info!$AZ$4:$BB$22,3,FALSE),VLOOKUP(O2431,Info!$AZ$23:$BB$39,3,FALSE)),IF(P2431&lt;="250",VLOOKUP(O2431,Info!$AO$4:$AQ$22,3,FALSE),VLOOKUP(O2431,Info!$AO$23:$AP$39,3,FALSE))))))</f>
        <v/>
      </c>
      <c r="AD2431" s="1"/>
      <c r="AE2431" s="1" t="str">
        <f>IF($L2431="None","",IF(ISERROR(VLOOKUP($L2431,Info!$B$4:$B$266,1,FALSE)),"",VLOOKUP($L2431,Info!$B$4:$L$266,4,FALSE)))</f>
        <v/>
      </c>
      <c r="AF2431" s="1" t="str">
        <f>IF($L2431="None","",IF(ISERROR(VLOOKUP($L2431,Info!$B$4:$B$266,1,FALSE)),"",VLOOKUP($L2431,Info!$B$4:$L$266,6,FALSE)))</f>
        <v/>
      </c>
      <c r="AG2431" s="1"/>
      <c r="AH2431" s="33" t="str" cm="1">
        <f t="array" ref="AH2431">IF(AND(L2431&lt;&gt;"",O2431&lt;&gt;"",R2431:S2431&lt;&gt;"",W2431:X2431&lt;&gt;"",Z2431:AA2431&lt;&gt;"",AC2431&lt;&gt;""),"Good","Bad")</f>
        <v>Bad</v>
      </c>
      <c r="AL2431" t="str" cm="1">
        <f t="array" ref="AL2431">IF(R2431&gt;0,_xlfn.IFS(COUNTIF($L$20:L2431,"&lt;&gt;")&lt;101,1,COUNTIF($L$20:L2431,"&lt;&gt;")&lt;201,2,COUNTIF($L$20:L2431,"&lt;&gt;")&lt;301,3,COUNTIF($L$20:L2431,"&lt;&gt;")&lt;401,4,COUNTIF($L$20:L2431,"&lt;&gt;")&lt;501,5,COUNTIF($L$20:L2431,"&lt;&gt;")&lt;601,6,COUNTIF($L$20:L2431,"&lt;&gt;")&lt;701,7,COUNTIF($L$20:L2431,"&lt;&gt;")&lt;801,8,COUNTIF($L$20:L2431,"&lt;&gt;")&lt;901,9,COUNTIF($L$20:L2431,"&lt;&gt;")&lt;1001,10,COUNTIF($L$20:L2431,"&lt;&gt;")&lt;1101,11,COUNTIF($L$20:L2431,"&lt;&gt;")&lt;1201,12,COUNTIF($L$20:L2431,"&lt;&gt;")&lt;1301,13,COUNTIF($L$20:L2431,"&lt;&gt;")&lt;1401,14,COUNTIF($L$20:L2431,"&lt;&gt;")&lt;1501,15,COUNTIF($L$20:L2431,"&lt;&gt;")&lt;1601,16,COUNTIF($L$20:L2431,"&lt;&gt;")&lt;1701,17,COUNTIF($L$20:L2431,"&lt;&gt;")&lt;1801,18,COUNTIF($L$20:L2431,"&lt;&gt;")&lt;1901,19,COUNTIF($L$20:L2431,"&lt;&gt;")&lt;2001,20,COUNTIF($L$20:L2431,"&lt;&gt;")&lt;2101,21,COUNTIF($L$20:L2431,"&lt;&gt;")&lt;2201,22,COUNTIF($L$20:L2431,"&lt;&gt;")&lt;2301,23,COUNTIF($L$20:L2431,"&lt;&gt;")&lt;2401,24,COUNTIF($L$20:L2431,"&lt;&gt;")&lt;2501,25,COUNTIF($L$20:L2431,"&lt;&gt;")&lt;2601,26,COUNTIF($L$20:L2431,"&lt;&gt;")&lt;2701,27,COUNTIF($L$20:L2431,"&lt;&gt;")&lt;2801,28,COUNTIF($L$20:L2431,"&lt;&gt;")&lt;2901,29,COUNTIF($L$20:L2431,"&lt;&gt;")&lt;3001,30),"")</f>
        <v/>
      </c>
      <c r="AM2431" t="str">
        <f t="shared" si="185"/>
        <v/>
      </c>
      <c r="AN2431" t="str">
        <f t="shared" si="189"/>
        <v/>
      </c>
      <c r="AP2431" t="str">
        <f t="shared" si="188"/>
        <v/>
      </c>
      <c r="AQ2431" t="str">
        <f>IF(AO2431="","",COUNTIFS(AM2431:$AM$3019,AO2431))</f>
        <v/>
      </c>
    </row>
    <row r="2432" spans="1:43" x14ac:dyDescent="0.25">
      <c r="A2432" s="6" t="str">
        <f>IF(COUNT($A$20:A2431)&lt;&gt;$B$4,IF(A2431="","",A2431+1),"")</f>
        <v/>
      </c>
      <c r="B2432" s="3"/>
      <c r="C2432" s="3"/>
      <c r="D2432" s="122"/>
      <c r="E2432" s="3"/>
      <c r="F2432" s="3"/>
      <c r="G2432" s="3"/>
      <c r="H2432" s="3"/>
      <c r="I2432" s="120"/>
      <c r="J2432" s="3"/>
      <c r="K2432" s="95" t="str" cm="1">
        <f t="array" ref="K2432">IF(OR($J$14 = "A",$J$14 = "B",$J$14 = "C"),IF(I2432="","",IF(LEN(I2432)&gt;2,_xlfn.IFS(ISNUMBER(SEARCH("_",I2432)),I2432,ISNUMBER(SEARCH(", ",I2432)),SUBSTITUTE(I2432,", ","_"),ISNUMBER(SEARCH("/ ",I2432)),SUBSTITUTE(I2432,"/ ","_"),ISNUMBER(SEARCH(",",I2432)),SUBSTITUTE(I2432,",","_"),ISNUMBER(SEARCH("/",I2432)),SUBSTITUTE(I2432,"/","_"),ISNUMBER(SEARCH("",I2432)),I2432),I2432)),IF(OR($J$14 = "J",$J$14 = "K"),"",IF(D2432="","",IF(LEN(D2432)&gt;2,_xlfn.IFS(ISNUMBER(SEARCH("_",D2432)),D2432,ISNUMBER(SEARCH(", ",D2432)),SUBSTITUTE(D2432,", ","_"),ISNUMBER(SEARCH("/ ",D2432)),SUBSTITUTE(D2432,"/ ","_"),ISNUMBER(SEARCH(",",D2432)),SUBSTITUTE(D2432,",","_"),ISNUMBER(SEARCH("/",D2432)),SUBSTITUTE(D2432,"/","_"),ISNUMBER(SEARCH("",D2432)),D2432),D2432))))</f>
        <v/>
      </c>
      <c r="L2432" s="1"/>
      <c r="M2432" s="1" t="str">
        <f t="shared" si="186"/>
        <v/>
      </c>
      <c r="N2432" s="94" t="str">
        <f>IF($L2432="None","",IF(ISERROR(VLOOKUP($L2432,Info!$B$4:$B$266,1,FALSE)),"",VLOOKUP($L2432,Info!$B$4:$L$266,5,FALSE)))</f>
        <v/>
      </c>
      <c r="O2432" s="94" t="str">
        <f>IF(K2432="","",IF(AND($J$12&lt;&gt;"ABC",N2432="3"),"BAC",IF(N2432="3","ABC",IF($J$12&lt;&gt;"ABC",IF($J$10="Standard",VLOOKUP(K2432,Info!$BE$4:$BF$481,2,FALSE),VLOOKUP(K2432,Info!$BI$4:$BJ$482,2,FALSE)),IF($J$10="Standard",VLOOKUP(K2432,Info!$AG$4:$AH$2994,2,FALSE),VLOOKUP(K2432,Info!$AK$4:$AL$2997,2,FALSE))))))</f>
        <v/>
      </c>
      <c r="P2432" s="94" t="str">
        <f>IF($L2432="None","",IF(ISERROR(VLOOKUP($L2432,Info!$B$4:$B$266,1,FALSE)),"",VLOOKUP($L2432,Info!$B$4:$L$266,3,FALSE)))</f>
        <v/>
      </c>
      <c r="Q2432" s="96" t="str">
        <f>IF($L2432="None","",IF(ISERROR(VLOOKUP($L2432,Info!$B$4:$B$266,1,FALSE)),"",VLOOKUP($L2432,Info!$B$4:$L$266,4,FALSE)))</f>
        <v/>
      </c>
      <c r="R2432" s="1"/>
      <c r="S2432" s="6" t="str">
        <f t="shared" si="187"/>
        <v/>
      </c>
      <c r="T2432" s="6" t="str">
        <f>IF($L2432="None","",IF(ISERROR(VLOOKUP($L2432,Info!$B$4:$B$266,1,FALSE)),"",VLOOKUP($L2432,Info!$B$4:$L$266,11,FALSE)))</f>
        <v/>
      </c>
      <c r="U2432" s="1"/>
      <c r="V2432" s="1"/>
      <c r="W2432" s="1"/>
      <c r="X2432" s="1" t="str">
        <f>IF($L2432="None","",IF(ISERROR(VLOOKUP($L2432,Info!$B$4:$B$266,1,FALSE)),"",IF(OR(W2432="Metallic Liquid Tight",W2432="Non-Metallic Liquid Tight",W2432="LSZH",W2432="Greenfield"),VLOOKUP($L2432,Info!$B$4:$L$266,7,FALSE),"N/A")))</f>
        <v/>
      </c>
      <c r="Y2432" s="1"/>
      <c r="Z2432" s="96" t="str">
        <f>IF($L2432="None","",IF(ISERROR(VLOOKUP($L2432,Info!$B$4:$B$266,1,FALSE)),"",VLOOKUP($L2432,Info!$B$4:$L$266,9,FALSE)))</f>
        <v/>
      </c>
      <c r="AA2432" s="96" t="str">
        <f>IF($L2432="None","",IF(ISERROR(VLOOKUP($L2432,Info!$B$4:$B$266,1,FALSE)),"",VLOOKUP($L2432,Info!$B$4:$L$266,8,FALSE)))</f>
        <v/>
      </c>
      <c r="AB2432" s="96" t="str">
        <f>IF($L2432="None","",IF(ISERROR(VLOOKUP($L2432,Info!$B$4:$B$266,1,FALSE)),"",VLOOKUP($L2432,Info!$B$4:$L$266,10,FALSE)))</f>
        <v/>
      </c>
      <c r="AC2432" s="1" t="str">
        <f>IF(W2432="SO Cable","Black,White",IF(O2432="","",IF(P2432="","",IF($J$12&lt;&gt;"ABC",IF(P2432&lt;="250",VLOOKUP(O2432,Info!$AZ$4:$BB$22,3,FALSE),VLOOKUP(O2432,Info!$AZ$23:$BB$39,3,FALSE)),IF(P2432&lt;="250",VLOOKUP(O2432,Info!$AO$4:$AQ$22,3,FALSE),VLOOKUP(O2432,Info!$AO$23:$AP$39,3,FALSE))))))</f>
        <v/>
      </c>
      <c r="AD2432" s="1"/>
      <c r="AE2432" s="1" t="str">
        <f>IF($L2432="None","",IF(ISERROR(VLOOKUP($L2432,Info!$B$4:$B$266,1,FALSE)),"",VLOOKUP($L2432,Info!$B$4:$L$266,4,FALSE)))</f>
        <v/>
      </c>
      <c r="AF2432" s="1" t="str">
        <f>IF($L2432="None","",IF(ISERROR(VLOOKUP($L2432,Info!$B$4:$B$266,1,FALSE)),"",VLOOKUP($L2432,Info!$B$4:$L$266,6,FALSE)))</f>
        <v/>
      </c>
      <c r="AG2432" s="1"/>
      <c r="AH2432" s="33" t="str" cm="1">
        <f t="array" ref="AH2432">IF(AND(L2432&lt;&gt;"",O2432&lt;&gt;"",R2432:S2432&lt;&gt;"",W2432:X2432&lt;&gt;"",Z2432:AA2432&lt;&gt;"",AC2432&lt;&gt;""),"Good","Bad")</f>
        <v>Bad</v>
      </c>
      <c r="AL2432" t="str" cm="1">
        <f t="array" ref="AL2432">IF(R2432&gt;0,_xlfn.IFS(COUNTIF($L$20:L2432,"&lt;&gt;")&lt;101,1,COUNTIF($L$20:L2432,"&lt;&gt;")&lt;201,2,COUNTIF($L$20:L2432,"&lt;&gt;")&lt;301,3,COUNTIF($L$20:L2432,"&lt;&gt;")&lt;401,4,COUNTIF($L$20:L2432,"&lt;&gt;")&lt;501,5,COUNTIF($L$20:L2432,"&lt;&gt;")&lt;601,6,COUNTIF($L$20:L2432,"&lt;&gt;")&lt;701,7,COUNTIF($L$20:L2432,"&lt;&gt;")&lt;801,8,COUNTIF($L$20:L2432,"&lt;&gt;")&lt;901,9,COUNTIF($L$20:L2432,"&lt;&gt;")&lt;1001,10,COUNTIF($L$20:L2432,"&lt;&gt;")&lt;1101,11,COUNTIF($L$20:L2432,"&lt;&gt;")&lt;1201,12,COUNTIF($L$20:L2432,"&lt;&gt;")&lt;1301,13,COUNTIF($L$20:L2432,"&lt;&gt;")&lt;1401,14,COUNTIF($L$20:L2432,"&lt;&gt;")&lt;1501,15,COUNTIF($L$20:L2432,"&lt;&gt;")&lt;1601,16,COUNTIF($L$20:L2432,"&lt;&gt;")&lt;1701,17,COUNTIF($L$20:L2432,"&lt;&gt;")&lt;1801,18,COUNTIF($L$20:L2432,"&lt;&gt;")&lt;1901,19,COUNTIF($L$20:L2432,"&lt;&gt;")&lt;2001,20,COUNTIF($L$20:L2432,"&lt;&gt;")&lt;2101,21,COUNTIF($L$20:L2432,"&lt;&gt;")&lt;2201,22,COUNTIF($L$20:L2432,"&lt;&gt;")&lt;2301,23,COUNTIF($L$20:L2432,"&lt;&gt;")&lt;2401,24,COUNTIF($L$20:L2432,"&lt;&gt;")&lt;2501,25,COUNTIF($L$20:L2432,"&lt;&gt;")&lt;2601,26,COUNTIF($L$20:L2432,"&lt;&gt;")&lt;2701,27,COUNTIF($L$20:L2432,"&lt;&gt;")&lt;2801,28,COUNTIF($L$20:L2432,"&lt;&gt;")&lt;2901,29,COUNTIF($L$20:L2432,"&lt;&gt;")&lt;3001,30),"")</f>
        <v/>
      </c>
      <c r="AM2432" t="str">
        <f t="shared" si="185"/>
        <v/>
      </c>
      <c r="AN2432" t="str">
        <f t="shared" si="189"/>
        <v/>
      </c>
      <c r="AP2432" t="str">
        <f t="shared" si="188"/>
        <v/>
      </c>
      <c r="AQ2432" t="str">
        <f>IF(AO2432="","",COUNTIFS(AM2432:$AM$3019,AO2432))</f>
        <v/>
      </c>
    </row>
    <row r="2433" spans="1:43" x14ac:dyDescent="0.25">
      <c r="A2433" s="6" t="str">
        <f>IF(COUNT($A$20:A2432)&lt;&gt;$B$4,IF(A2432="","",A2432+1),"")</f>
        <v/>
      </c>
      <c r="B2433" s="3"/>
      <c r="C2433" s="3"/>
      <c r="D2433" s="122"/>
      <c r="E2433" s="3"/>
      <c r="F2433" s="3"/>
      <c r="G2433" s="3"/>
      <c r="H2433" s="3"/>
      <c r="I2433" s="120"/>
      <c r="J2433" s="3"/>
      <c r="K2433" s="95" t="str" cm="1">
        <f t="array" ref="K2433">IF(OR($J$14 = "A",$J$14 = "B",$J$14 = "C"),IF(I2433="","",IF(LEN(I2433)&gt;2,_xlfn.IFS(ISNUMBER(SEARCH("_",I2433)),I2433,ISNUMBER(SEARCH(", ",I2433)),SUBSTITUTE(I2433,", ","_"),ISNUMBER(SEARCH("/ ",I2433)),SUBSTITUTE(I2433,"/ ","_"),ISNUMBER(SEARCH(",",I2433)),SUBSTITUTE(I2433,",","_"),ISNUMBER(SEARCH("/",I2433)),SUBSTITUTE(I2433,"/","_"),ISNUMBER(SEARCH("",I2433)),I2433),I2433)),IF(OR($J$14 = "J",$J$14 = "K"),"",IF(D2433="","",IF(LEN(D2433)&gt;2,_xlfn.IFS(ISNUMBER(SEARCH("_",D2433)),D2433,ISNUMBER(SEARCH(", ",D2433)),SUBSTITUTE(D2433,", ","_"),ISNUMBER(SEARCH("/ ",D2433)),SUBSTITUTE(D2433,"/ ","_"),ISNUMBER(SEARCH(",",D2433)),SUBSTITUTE(D2433,",","_"),ISNUMBER(SEARCH("/",D2433)),SUBSTITUTE(D2433,"/","_"),ISNUMBER(SEARCH("",D2433)),D2433),D2433))))</f>
        <v/>
      </c>
      <c r="L2433" s="1"/>
      <c r="M2433" s="1" t="str">
        <f t="shared" si="186"/>
        <v/>
      </c>
      <c r="N2433" s="94" t="str">
        <f>IF($L2433="None","",IF(ISERROR(VLOOKUP($L2433,Info!$B$4:$B$266,1,FALSE)),"",VLOOKUP($L2433,Info!$B$4:$L$266,5,FALSE)))</f>
        <v/>
      </c>
      <c r="O2433" s="94" t="str">
        <f>IF(K2433="","",IF(AND($J$12&lt;&gt;"ABC",N2433="3"),"BAC",IF(N2433="3","ABC",IF($J$12&lt;&gt;"ABC",IF($J$10="Standard",VLOOKUP(K2433,Info!$BE$4:$BF$481,2,FALSE),VLOOKUP(K2433,Info!$BI$4:$BJ$482,2,FALSE)),IF($J$10="Standard",VLOOKUP(K2433,Info!$AG$4:$AH$2994,2,FALSE),VLOOKUP(K2433,Info!$AK$4:$AL$2997,2,FALSE))))))</f>
        <v/>
      </c>
      <c r="P2433" s="94" t="str">
        <f>IF($L2433="None","",IF(ISERROR(VLOOKUP($L2433,Info!$B$4:$B$266,1,FALSE)),"",VLOOKUP($L2433,Info!$B$4:$L$266,3,FALSE)))</f>
        <v/>
      </c>
      <c r="Q2433" s="96" t="str">
        <f>IF($L2433="None","",IF(ISERROR(VLOOKUP($L2433,Info!$B$4:$B$266,1,FALSE)),"",VLOOKUP($L2433,Info!$B$4:$L$266,4,FALSE)))</f>
        <v/>
      </c>
      <c r="R2433" s="1"/>
      <c r="S2433" s="6" t="str">
        <f t="shared" si="187"/>
        <v/>
      </c>
      <c r="T2433" s="6" t="str">
        <f>IF($L2433="None","",IF(ISERROR(VLOOKUP($L2433,Info!$B$4:$B$266,1,FALSE)),"",VLOOKUP($L2433,Info!$B$4:$L$266,11,FALSE)))</f>
        <v/>
      </c>
      <c r="U2433" s="1"/>
      <c r="V2433" s="1"/>
      <c r="W2433" s="1"/>
      <c r="X2433" s="1" t="str">
        <f>IF($L2433="None","",IF(ISERROR(VLOOKUP($L2433,Info!$B$4:$B$266,1,FALSE)),"",IF(OR(W2433="Metallic Liquid Tight",W2433="Non-Metallic Liquid Tight",W2433="LSZH",W2433="Greenfield"),VLOOKUP($L2433,Info!$B$4:$L$266,7,FALSE),"N/A")))</f>
        <v/>
      </c>
      <c r="Y2433" s="1"/>
      <c r="Z2433" s="96" t="str">
        <f>IF($L2433="None","",IF(ISERROR(VLOOKUP($L2433,Info!$B$4:$B$266,1,FALSE)),"",VLOOKUP($L2433,Info!$B$4:$L$266,9,FALSE)))</f>
        <v/>
      </c>
      <c r="AA2433" s="96" t="str">
        <f>IF($L2433="None","",IF(ISERROR(VLOOKUP($L2433,Info!$B$4:$B$266,1,FALSE)),"",VLOOKUP($L2433,Info!$B$4:$L$266,8,FALSE)))</f>
        <v/>
      </c>
      <c r="AB2433" s="96" t="str">
        <f>IF($L2433="None","",IF(ISERROR(VLOOKUP($L2433,Info!$B$4:$B$266,1,FALSE)),"",VLOOKUP($L2433,Info!$B$4:$L$266,10,FALSE)))</f>
        <v/>
      </c>
      <c r="AC2433" s="1" t="str">
        <f>IF(W2433="SO Cable","Black,White",IF(O2433="","",IF(P2433="","",IF($J$12&lt;&gt;"ABC",IF(P2433&lt;="250",VLOOKUP(O2433,Info!$AZ$4:$BB$22,3,FALSE),VLOOKUP(O2433,Info!$AZ$23:$BB$39,3,FALSE)),IF(P2433&lt;="250",VLOOKUP(O2433,Info!$AO$4:$AQ$22,3,FALSE),VLOOKUP(O2433,Info!$AO$23:$AP$39,3,FALSE))))))</f>
        <v/>
      </c>
      <c r="AD2433" s="1"/>
      <c r="AE2433" s="1" t="str">
        <f>IF($L2433="None","",IF(ISERROR(VLOOKUP($L2433,Info!$B$4:$B$266,1,FALSE)),"",VLOOKUP($L2433,Info!$B$4:$L$266,4,FALSE)))</f>
        <v/>
      </c>
      <c r="AF2433" s="1" t="str">
        <f>IF($L2433="None","",IF(ISERROR(VLOOKUP($L2433,Info!$B$4:$B$266,1,FALSE)),"",VLOOKUP($L2433,Info!$B$4:$L$266,6,FALSE)))</f>
        <v/>
      </c>
      <c r="AG2433" s="1"/>
      <c r="AH2433" s="33" t="str" cm="1">
        <f t="array" ref="AH2433">IF(AND(L2433&lt;&gt;"",O2433&lt;&gt;"",R2433:S2433&lt;&gt;"",W2433:X2433&lt;&gt;"",Z2433:AA2433&lt;&gt;"",AC2433&lt;&gt;""),"Good","Bad")</f>
        <v>Bad</v>
      </c>
      <c r="AL2433" t="str" cm="1">
        <f t="array" ref="AL2433">IF(R2433&gt;0,_xlfn.IFS(COUNTIF($L$20:L2433,"&lt;&gt;")&lt;101,1,COUNTIF($L$20:L2433,"&lt;&gt;")&lt;201,2,COUNTIF($L$20:L2433,"&lt;&gt;")&lt;301,3,COUNTIF($L$20:L2433,"&lt;&gt;")&lt;401,4,COUNTIF($L$20:L2433,"&lt;&gt;")&lt;501,5,COUNTIF($L$20:L2433,"&lt;&gt;")&lt;601,6,COUNTIF($L$20:L2433,"&lt;&gt;")&lt;701,7,COUNTIF($L$20:L2433,"&lt;&gt;")&lt;801,8,COUNTIF($L$20:L2433,"&lt;&gt;")&lt;901,9,COUNTIF($L$20:L2433,"&lt;&gt;")&lt;1001,10,COUNTIF($L$20:L2433,"&lt;&gt;")&lt;1101,11,COUNTIF($L$20:L2433,"&lt;&gt;")&lt;1201,12,COUNTIF($L$20:L2433,"&lt;&gt;")&lt;1301,13,COUNTIF($L$20:L2433,"&lt;&gt;")&lt;1401,14,COUNTIF($L$20:L2433,"&lt;&gt;")&lt;1501,15,COUNTIF($L$20:L2433,"&lt;&gt;")&lt;1601,16,COUNTIF($L$20:L2433,"&lt;&gt;")&lt;1701,17,COUNTIF($L$20:L2433,"&lt;&gt;")&lt;1801,18,COUNTIF($L$20:L2433,"&lt;&gt;")&lt;1901,19,COUNTIF($L$20:L2433,"&lt;&gt;")&lt;2001,20,COUNTIF($L$20:L2433,"&lt;&gt;")&lt;2101,21,COUNTIF($L$20:L2433,"&lt;&gt;")&lt;2201,22,COUNTIF($L$20:L2433,"&lt;&gt;")&lt;2301,23,COUNTIF($L$20:L2433,"&lt;&gt;")&lt;2401,24,COUNTIF($L$20:L2433,"&lt;&gt;")&lt;2501,25,COUNTIF($L$20:L2433,"&lt;&gt;")&lt;2601,26,COUNTIF($L$20:L2433,"&lt;&gt;")&lt;2701,27,COUNTIF($L$20:L2433,"&lt;&gt;")&lt;2801,28,COUNTIF($L$20:L2433,"&lt;&gt;")&lt;2901,29,COUNTIF($L$20:L2433,"&lt;&gt;")&lt;3001,30),"")</f>
        <v/>
      </c>
      <c r="AM2433" t="str">
        <f t="shared" si="185"/>
        <v/>
      </c>
      <c r="AN2433" t="str">
        <f t="shared" si="189"/>
        <v/>
      </c>
      <c r="AP2433" t="str">
        <f t="shared" si="188"/>
        <v/>
      </c>
      <c r="AQ2433" t="str">
        <f>IF(AO2433="","",COUNTIFS(AM2433:$AM$3019,AO2433))</f>
        <v/>
      </c>
    </row>
    <row r="2434" spans="1:43" x14ac:dyDescent="0.25">
      <c r="A2434" s="6" t="str">
        <f>IF(COUNT($A$20:A2433)&lt;&gt;$B$4,IF(A2433="","",A2433+1),"")</f>
        <v/>
      </c>
      <c r="B2434" s="3"/>
      <c r="C2434" s="3"/>
      <c r="D2434" s="122"/>
      <c r="E2434" s="3"/>
      <c r="F2434" s="3"/>
      <c r="G2434" s="3"/>
      <c r="H2434" s="3"/>
      <c r="I2434" s="120"/>
      <c r="J2434" s="3"/>
      <c r="K2434" s="95" t="str" cm="1">
        <f t="array" ref="K2434">IF(OR($J$14 = "A",$J$14 = "B",$J$14 = "C"),IF(I2434="","",IF(LEN(I2434)&gt;2,_xlfn.IFS(ISNUMBER(SEARCH("_",I2434)),I2434,ISNUMBER(SEARCH(", ",I2434)),SUBSTITUTE(I2434,", ","_"),ISNUMBER(SEARCH("/ ",I2434)),SUBSTITUTE(I2434,"/ ","_"),ISNUMBER(SEARCH(",",I2434)),SUBSTITUTE(I2434,",","_"),ISNUMBER(SEARCH("/",I2434)),SUBSTITUTE(I2434,"/","_"),ISNUMBER(SEARCH("",I2434)),I2434),I2434)),IF(OR($J$14 = "J",$J$14 = "K"),"",IF(D2434="","",IF(LEN(D2434)&gt;2,_xlfn.IFS(ISNUMBER(SEARCH("_",D2434)),D2434,ISNUMBER(SEARCH(", ",D2434)),SUBSTITUTE(D2434,", ","_"),ISNUMBER(SEARCH("/ ",D2434)),SUBSTITUTE(D2434,"/ ","_"),ISNUMBER(SEARCH(",",D2434)),SUBSTITUTE(D2434,",","_"),ISNUMBER(SEARCH("/",D2434)),SUBSTITUTE(D2434,"/","_"),ISNUMBER(SEARCH("",D2434)),D2434),D2434))))</f>
        <v/>
      </c>
      <c r="L2434" s="1"/>
      <c r="M2434" s="1" t="str">
        <f t="shared" si="186"/>
        <v/>
      </c>
      <c r="N2434" s="94" t="str">
        <f>IF($L2434="None","",IF(ISERROR(VLOOKUP($L2434,Info!$B$4:$B$266,1,FALSE)),"",VLOOKUP($L2434,Info!$B$4:$L$266,5,FALSE)))</f>
        <v/>
      </c>
      <c r="O2434" s="94" t="str">
        <f>IF(K2434="","",IF(AND($J$12&lt;&gt;"ABC",N2434="3"),"BAC",IF(N2434="3","ABC",IF($J$12&lt;&gt;"ABC",IF($J$10="Standard",VLOOKUP(K2434,Info!$BE$4:$BF$481,2,FALSE),VLOOKUP(K2434,Info!$BI$4:$BJ$482,2,FALSE)),IF($J$10="Standard",VLOOKUP(K2434,Info!$AG$4:$AH$2994,2,FALSE),VLOOKUP(K2434,Info!$AK$4:$AL$2997,2,FALSE))))))</f>
        <v/>
      </c>
      <c r="P2434" s="94" t="str">
        <f>IF($L2434="None","",IF(ISERROR(VLOOKUP($L2434,Info!$B$4:$B$266,1,FALSE)),"",VLOOKUP($L2434,Info!$B$4:$L$266,3,FALSE)))</f>
        <v/>
      </c>
      <c r="Q2434" s="96" t="str">
        <f>IF($L2434="None","",IF(ISERROR(VLOOKUP($L2434,Info!$B$4:$B$266,1,FALSE)),"",VLOOKUP($L2434,Info!$B$4:$L$266,4,FALSE)))</f>
        <v/>
      </c>
      <c r="R2434" s="1"/>
      <c r="S2434" s="6" t="str">
        <f t="shared" si="187"/>
        <v/>
      </c>
      <c r="T2434" s="6" t="str">
        <f>IF($L2434="None","",IF(ISERROR(VLOOKUP($L2434,Info!$B$4:$B$266,1,FALSE)),"",VLOOKUP($L2434,Info!$B$4:$L$266,11,FALSE)))</f>
        <v/>
      </c>
      <c r="U2434" s="1"/>
      <c r="V2434" s="1"/>
      <c r="W2434" s="1"/>
      <c r="X2434" s="1" t="str">
        <f>IF($L2434="None","",IF(ISERROR(VLOOKUP($L2434,Info!$B$4:$B$266,1,FALSE)),"",IF(OR(W2434="Metallic Liquid Tight",W2434="Non-Metallic Liquid Tight",W2434="LSZH",W2434="Greenfield"),VLOOKUP($L2434,Info!$B$4:$L$266,7,FALSE),"N/A")))</f>
        <v/>
      </c>
      <c r="Y2434" s="1"/>
      <c r="Z2434" s="96" t="str">
        <f>IF($L2434="None","",IF(ISERROR(VLOOKUP($L2434,Info!$B$4:$B$266,1,FALSE)),"",VLOOKUP($L2434,Info!$B$4:$L$266,9,FALSE)))</f>
        <v/>
      </c>
      <c r="AA2434" s="96" t="str">
        <f>IF($L2434="None","",IF(ISERROR(VLOOKUP($L2434,Info!$B$4:$B$266,1,FALSE)),"",VLOOKUP($L2434,Info!$B$4:$L$266,8,FALSE)))</f>
        <v/>
      </c>
      <c r="AB2434" s="96" t="str">
        <f>IF($L2434="None","",IF(ISERROR(VLOOKUP($L2434,Info!$B$4:$B$266,1,FALSE)),"",VLOOKUP($L2434,Info!$B$4:$L$266,10,FALSE)))</f>
        <v/>
      </c>
      <c r="AC2434" s="1" t="str">
        <f>IF(W2434="SO Cable","Black,White",IF(O2434="","",IF(P2434="","",IF($J$12&lt;&gt;"ABC",IF(P2434&lt;="250",VLOOKUP(O2434,Info!$AZ$4:$BB$22,3,FALSE),VLOOKUP(O2434,Info!$AZ$23:$BB$39,3,FALSE)),IF(P2434&lt;="250",VLOOKUP(O2434,Info!$AO$4:$AQ$22,3,FALSE),VLOOKUP(O2434,Info!$AO$23:$AP$39,3,FALSE))))))</f>
        <v/>
      </c>
      <c r="AD2434" s="1"/>
      <c r="AE2434" s="1" t="str">
        <f>IF($L2434="None","",IF(ISERROR(VLOOKUP($L2434,Info!$B$4:$B$266,1,FALSE)),"",VLOOKUP($L2434,Info!$B$4:$L$266,4,FALSE)))</f>
        <v/>
      </c>
      <c r="AF2434" s="1" t="str">
        <f>IF($L2434="None","",IF(ISERROR(VLOOKUP($L2434,Info!$B$4:$B$266,1,FALSE)),"",VLOOKUP($L2434,Info!$B$4:$L$266,6,FALSE)))</f>
        <v/>
      </c>
      <c r="AG2434" s="1"/>
      <c r="AH2434" s="33" t="str" cm="1">
        <f t="array" ref="AH2434">IF(AND(L2434&lt;&gt;"",O2434&lt;&gt;"",R2434:S2434&lt;&gt;"",W2434:X2434&lt;&gt;"",Z2434:AA2434&lt;&gt;"",AC2434&lt;&gt;""),"Good","Bad")</f>
        <v>Bad</v>
      </c>
      <c r="AL2434" t="str" cm="1">
        <f t="array" ref="AL2434">IF(R2434&gt;0,_xlfn.IFS(COUNTIF($L$20:L2434,"&lt;&gt;")&lt;101,1,COUNTIF($L$20:L2434,"&lt;&gt;")&lt;201,2,COUNTIF($L$20:L2434,"&lt;&gt;")&lt;301,3,COUNTIF($L$20:L2434,"&lt;&gt;")&lt;401,4,COUNTIF($L$20:L2434,"&lt;&gt;")&lt;501,5,COUNTIF($L$20:L2434,"&lt;&gt;")&lt;601,6,COUNTIF($L$20:L2434,"&lt;&gt;")&lt;701,7,COUNTIF($L$20:L2434,"&lt;&gt;")&lt;801,8,COUNTIF($L$20:L2434,"&lt;&gt;")&lt;901,9,COUNTIF($L$20:L2434,"&lt;&gt;")&lt;1001,10,COUNTIF($L$20:L2434,"&lt;&gt;")&lt;1101,11,COUNTIF($L$20:L2434,"&lt;&gt;")&lt;1201,12,COUNTIF($L$20:L2434,"&lt;&gt;")&lt;1301,13,COUNTIF($L$20:L2434,"&lt;&gt;")&lt;1401,14,COUNTIF($L$20:L2434,"&lt;&gt;")&lt;1501,15,COUNTIF($L$20:L2434,"&lt;&gt;")&lt;1601,16,COUNTIF($L$20:L2434,"&lt;&gt;")&lt;1701,17,COUNTIF($L$20:L2434,"&lt;&gt;")&lt;1801,18,COUNTIF($L$20:L2434,"&lt;&gt;")&lt;1901,19,COUNTIF($L$20:L2434,"&lt;&gt;")&lt;2001,20,COUNTIF($L$20:L2434,"&lt;&gt;")&lt;2101,21,COUNTIF($L$20:L2434,"&lt;&gt;")&lt;2201,22,COUNTIF($L$20:L2434,"&lt;&gt;")&lt;2301,23,COUNTIF($L$20:L2434,"&lt;&gt;")&lt;2401,24,COUNTIF($L$20:L2434,"&lt;&gt;")&lt;2501,25,COUNTIF($L$20:L2434,"&lt;&gt;")&lt;2601,26,COUNTIF($L$20:L2434,"&lt;&gt;")&lt;2701,27,COUNTIF($L$20:L2434,"&lt;&gt;")&lt;2801,28,COUNTIF($L$20:L2434,"&lt;&gt;")&lt;2901,29,COUNTIF($L$20:L2434,"&lt;&gt;")&lt;3001,30),"")</f>
        <v/>
      </c>
      <c r="AM2434" t="str">
        <f t="shared" si="185"/>
        <v/>
      </c>
      <c r="AN2434" t="str">
        <f t="shared" si="189"/>
        <v/>
      </c>
      <c r="AP2434" t="str">
        <f t="shared" si="188"/>
        <v/>
      </c>
      <c r="AQ2434" t="str">
        <f>IF(AO2434="","",COUNTIFS(AM2434:$AM$3019,AO2434))</f>
        <v/>
      </c>
    </row>
    <row r="2435" spans="1:43" x14ac:dyDescent="0.25">
      <c r="A2435" s="6" t="str">
        <f>IF(COUNT($A$20:A2434)&lt;&gt;$B$4,IF(A2434="","",A2434+1),"")</f>
        <v/>
      </c>
      <c r="B2435" s="3"/>
      <c r="C2435" s="3"/>
      <c r="D2435" s="122"/>
      <c r="E2435" s="3"/>
      <c r="F2435" s="3"/>
      <c r="G2435" s="3"/>
      <c r="H2435" s="3"/>
      <c r="I2435" s="120"/>
      <c r="J2435" s="3"/>
      <c r="K2435" s="95" t="str" cm="1">
        <f t="array" ref="K2435">IF(OR($J$14 = "A",$J$14 = "B",$J$14 = "C"),IF(I2435="","",IF(LEN(I2435)&gt;2,_xlfn.IFS(ISNUMBER(SEARCH("_",I2435)),I2435,ISNUMBER(SEARCH(", ",I2435)),SUBSTITUTE(I2435,", ","_"),ISNUMBER(SEARCH("/ ",I2435)),SUBSTITUTE(I2435,"/ ","_"),ISNUMBER(SEARCH(",",I2435)),SUBSTITUTE(I2435,",","_"),ISNUMBER(SEARCH("/",I2435)),SUBSTITUTE(I2435,"/","_"),ISNUMBER(SEARCH("",I2435)),I2435),I2435)),IF(OR($J$14 = "J",$J$14 = "K"),"",IF(D2435="","",IF(LEN(D2435)&gt;2,_xlfn.IFS(ISNUMBER(SEARCH("_",D2435)),D2435,ISNUMBER(SEARCH(", ",D2435)),SUBSTITUTE(D2435,", ","_"),ISNUMBER(SEARCH("/ ",D2435)),SUBSTITUTE(D2435,"/ ","_"),ISNUMBER(SEARCH(",",D2435)),SUBSTITUTE(D2435,",","_"),ISNUMBER(SEARCH("/",D2435)),SUBSTITUTE(D2435,"/","_"),ISNUMBER(SEARCH("",D2435)),D2435),D2435))))</f>
        <v/>
      </c>
      <c r="L2435" s="1"/>
      <c r="M2435" s="1" t="str">
        <f t="shared" si="186"/>
        <v/>
      </c>
      <c r="N2435" s="94" t="str">
        <f>IF($L2435="None","",IF(ISERROR(VLOOKUP($L2435,Info!$B$4:$B$266,1,FALSE)),"",VLOOKUP($L2435,Info!$B$4:$L$266,5,FALSE)))</f>
        <v/>
      </c>
      <c r="O2435" s="94" t="str">
        <f>IF(K2435="","",IF(AND($J$12&lt;&gt;"ABC",N2435="3"),"BAC",IF(N2435="3","ABC",IF($J$12&lt;&gt;"ABC",IF($J$10="Standard",VLOOKUP(K2435,Info!$BE$4:$BF$481,2,FALSE),VLOOKUP(K2435,Info!$BI$4:$BJ$482,2,FALSE)),IF($J$10="Standard",VLOOKUP(K2435,Info!$AG$4:$AH$2994,2,FALSE),VLOOKUP(K2435,Info!$AK$4:$AL$2997,2,FALSE))))))</f>
        <v/>
      </c>
      <c r="P2435" s="94" t="str">
        <f>IF($L2435="None","",IF(ISERROR(VLOOKUP($L2435,Info!$B$4:$B$266,1,FALSE)),"",VLOOKUP($L2435,Info!$B$4:$L$266,3,FALSE)))</f>
        <v/>
      </c>
      <c r="Q2435" s="96" t="str">
        <f>IF($L2435="None","",IF(ISERROR(VLOOKUP($L2435,Info!$B$4:$B$266,1,FALSE)),"",VLOOKUP($L2435,Info!$B$4:$L$266,4,FALSE)))</f>
        <v/>
      </c>
      <c r="R2435" s="1"/>
      <c r="S2435" s="6" t="str">
        <f t="shared" si="187"/>
        <v/>
      </c>
      <c r="T2435" s="6" t="str">
        <f>IF($L2435="None","",IF(ISERROR(VLOOKUP($L2435,Info!$B$4:$B$266,1,FALSE)),"",VLOOKUP($L2435,Info!$B$4:$L$266,11,FALSE)))</f>
        <v/>
      </c>
      <c r="U2435" s="1"/>
      <c r="V2435" s="1"/>
      <c r="W2435" s="1"/>
      <c r="X2435" s="1" t="str">
        <f>IF($L2435="None","",IF(ISERROR(VLOOKUP($L2435,Info!$B$4:$B$266,1,FALSE)),"",IF(OR(W2435="Metallic Liquid Tight",W2435="Non-Metallic Liquid Tight",W2435="LSZH",W2435="Greenfield"),VLOOKUP($L2435,Info!$B$4:$L$266,7,FALSE),"N/A")))</f>
        <v/>
      </c>
      <c r="Y2435" s="1"/>
      <c r="Z2435" s="96" t="str">
        <f>IF($L2435="None","",IF(ISERROR(VLOOKUP($L2435,Info!$B$4:$B$266,1,FALSE)),"",VLOOKUP($L2435,Info!$B$4:$L$266,9,FALSE)))</f>
        <v/>
      </c>
      <c r="AA2435" s="96" t="str">
        <f>IF($L2435="None","",IF(ISERROR(VLOOKUP($L2435,Info!$B$4:$B$266,1,FALSE)),"",VLOOKUP($L2435,Info!$B$4:$L$266,8,FALSE)))</f>
        <v/>
      </c>
      <c r="AB2435" s="96" t="str">
        <f>IF($L2435="None","",IF(ISERROR(VLOOKUP($L2435,Info!$B$4:$B$266,1,FALSE)),"",VLOOKUP($L2435,Info!$B$4:$L$266,10,FALSE)))</f>
        <v/>
      </c>
      <c r="AC2435" s="1" t="str">
        <f>IF(W2435="SO Cable","Black,White",IF(O2435="","",IF(P2435="","",IF($J$12&lt;&gt;"ABC",IF(P2435&lt;="250",VLOOKUP(O2435,Info!$AZ$4:$BB$22,3,FALSE),VLOOKUP(O2435,Info!$AZ$23:$BB$39,3,FALSE)),IF(P2435&lt;="250",VLOOKUP(O2435,Info!$AO$4:$AQ$22,3,FALSE),VLOOKUP(O2435,Info!$AO$23:$AP$39,3,FALSE))))))</f>
        <v/>
      </c>
      <c r="AD2435" s="1"/>
      <c r="AE2435" s="1" t="str">
        <f>IF($L2435="None","",IF(ISERROR(VLOOKUP($L2435,Info!$B$4:$B$266,1,FALSE)),"",VLOOKUP($L2435,Info!$B$4:$L$266,4,FALSE)))</f>
        <v/>
      </c>
      <c r="AF2435" s="1" t="str">
        <f>IF($L2435="None","",IF(ISERROR(VLOOKUP($L2435,Info!$B$4:$B$266,1,FALSE)),"",VLOOKUP($L2435,Info!$B$4:$L$266,6,FALSE)))</f>
        <v/>
      </c>
      <c r="AG2435" s="1"/>
      <c r="AH2435" s="33" t="str" cm="1">
        <f t="array" ref="AH2435">IF(AND(L2435&lt;&gt;"",O2435&lt;&gt;"",R2435:S2435&lt;&gt;"",W2435:X2435&lt;&gt;"",Z2435:AA2435&lt;&gt;"",AC2435&lt;&gt;""),"Good","Bad")</f>
        <v>Bad</v>
      </c>
      <c r="AL2435" t="str" cm="1">
        <f t="array" ref="AL2435">IF(R2435&gt;0,_xlfn.IFS(COUNTIF($L$20:L2435,"&lt;&gt;")&lt;101,1,COUNTIF($L$20:L2435,"&lt;&gt;")&lt;201,2,COUNTIF($L$20:L2435,"&lt;&gt;")&lt;301,3,COUNTIF($L$20:L2435,"&lt;&gt;")&lt;401,4,COUNTIF($L$20:L2435,"&lt;&gt;")&lt;501,5,COUNTIF($L$20:L2435,"&lt;&gt;")&lt;601,6,COUNTIF($L$20:L2435,"&lt;&gt;")&lt;701,7,COUNTIF($L$20:L2435,"&lt;&gt;")&lt;801,8,COUNTIF($L$20:L2435,"&lt;&gt;")&lt;901,9,COUNTIF($L$20:L2435,"&lt;&gt;")&lt;1001,10,COUNTIF($L$20:L2435,"&lt;&gt;")&lt;1101,11,COUNTIF($L$20:L2435,"&lt;&gt;")&lt;1201,12,COUNTIF($L$20:L2435,"&lt;&gt;")&lt;1301,13,COUNTIF($L$20:L2435,"&lt;&gt;")&lt;1401,14,COUNTIF($L$20:L2435,"&lt;&gt;")&lt;1501,15,COUNTIF($L$20:L2435,"&lt;&gt;")&lt;1601,16,COUNTIF($L$20:L2435,"&lt;&gt;")&lt;1701,17,COUNTIF($L$20:L2435,"&lt;&gt;")&lt;1801,18,COUNTIF($L$20:L2435,"&lt;&gt;")&lt;1901,19,COUNTIF($L$20:L2435,"&lt;&gt;")&lt;2001,20,COUNTIF($L$20:L2435,"&lt;&gt;")&lt;2101,21,COUNTIF($L$20:L2435,"&lt;&gt;")&lt;2201,22,COUNTIF($L$20:L2435,"&lt;&gt;")&lt;2301,23,COUNTIF($L$20:L2435,"&lt;&gt;")&lt;2401,24,COUNTIF($L$20:L2435,"&lt;&gt;")&lt;2501,25,COUNTIF($L$20:L2435,"&lt;&gt;")&lt;2601,26,COUNTIF($L$20:L2435,"&lt;&gt;")&lt;2701,27,COUNTIF($L$20:L2435,"&lt;&gt;")&lt;2801,28,COUNTIF($L$20:L2435,"&lt;&gt;")&lt;2901,29,COUNTIF($L$20:L2435,"&lt;&gt;")&lt;3001,30),"")</f>
        <v/>
      </c>
      <c r="AM2435" t="str">
        <f t="shared" si="185"/>
        <v/>
      </c>
      <c r="AN2435" t="str">
        <f t="shared" si="189"/>
        <v/>
      </c>
      <c r="AP2435" t="str">
        <f t="shared" si="188"/>
        <v/>
      </c>
      <c r="AQ2435" t="str">
        <f>IF(AO2435="","",COUNTIFS(AM2435:$AM$3019,AO2435))</f>
        <v/>
      </c>
    </row>
    <row r="2436" spans="1:43" x14ac:dyDescent="0.25">
      <c r="A2436" s="6" t="str">
        <f>IF(COUNT($A$20:A2435)&lt;&gt;$B$4,IF(A2435="","",A2435+1),"")</f>
        <v/>
      </c>
      <c r="B2436" s="3"/>
      <c r="C2436" s="3"/>
      <c r="D2436" s="122"/>
      <c r="E2436" s="3"/>
      <c r="F2436" s="3"/>
      <c r="G2436" s="3"/>
      <c r="H2436" s="3"/>
      <c r="I2436" s="120"/>
      <c r="J2436" s="3"/>
      <c r="K2436" s="95" t="str" cm="1">
        <f t="array" ref="K2436">IF(OR($J$14 = "A",$J$14 = "B",$J$14 = "C"),IF(I2436="","",IF(LEN(I2436)&gt;2,_xlfn.IFS(ISNUMBER(SEARCH("_",I2436)),I2436,ISNUMBER(SEARCH(", ",I2436)),SUBSTITUTE(I2436,", ","_"),ISNUMBER(SEARCH("/ ",I2436)),SUBSTITUTE(I2436,"/ ","_"),ISNUMBER(SEARCH(",",I2436)),SUBSTITUTE(I2436,",","_"),ISNUMBER(SEARCH("/",I2436)),SUBSTITUTE(I2436,"/","_"),ISNUMBER(SEARCH("",I2436)),I2436),I2436)),IF(OR($J$14 = "J",$J$14 = "K"),"",IF(D2436="","",IF(LEN(D2436)&gt;2,_xlfn.IFS(ISNUMBER(SEARCH("_",D2436)),D2436,ISNUMBER(SEARCH(", ",D2436)),SUBSTITUTE(D2436,", ","_"),ISNUMBER(SEARCH("/ ",D2436)),SUBSTITUTE(D2436,"/ ","_"),ISNUMBER(SEARCH(",",D2436)),SUBSTITUTE(D2436,",","_"),ISNUMBER(SEARCH("/",D2436)),SUBSTITUTE(D2436,"/","_"),ISNUMBER(SEARCH("",D2436)),D2436),D2436))))</f>
        <v/>
      </c>
      <c r="L2436" s="1"/>
      <c r="M2436" s="1" t="str">
        <f t="shared" si="186"/>
        <v/>
      </c>
      <c r="N2436" s="94" t="str">
        <f>IF($L2436="None","",IF(ISERROR(VLOOKUP($L2436,Info!$B$4:$B$266,1,FALSE)),"",VLOOKUP($L2436,Info!$B$4:$L$266,5,FALSE)))</f>
        <v/>
      </c>
      <c r="O2436" s="94" t="str">
        <f>IF(K2436="","",IF(AND($J$12&lt;&gt;"ABC",N2436="3"),"BAC",IF(N2436="3","ABC",IF($J$12&lt;&gt;"ABC",IF($J$10="Standard",VLOOKUP(K2436,Info!$BE$4:$BF$481,2,FALSE),VLOOKUP(K2436,Info!$BI$4:$BJ$482,2,FALSE)),IF($J$10="Standard",VLOOKUP(K2436,Info!$AG$4:$AH$2994,2,FALSE),VLOOKUP(K2436,Info!$AK$4:$AL$2997,2,FALSE))))))</f>
        <v/>
      </c>
      <c r="P2436" s="94" t="str">
        <f>IF($L2436="None","",IF(ISERROR(VLOOKUP($L2436,Info!$B$4:$B$266,1,FALSE)),"",VLOOKUP($L2436,Info!$B$4:$L$266,3,FALSE)))</f>
        <v/>
      </c>
      <c r="Q2436" s="96" t="str">
        <f>IF($L2436="None","",IF(ISERROR(VLOOKUP($L2436,Info!$B$4:$B$266,1,FALSE)),"",VLOOKUP($L2436,Info!$B$4:$L$266,4,FALSE)))</f>
        <v/>
      </c>
      <c r="R2436" s="1"/>
      <c r="S2436" s="6" t="str">
        <f t="shared" si="187"/>
        <v/>
      </c>
      <c r="T2436" s="6" t="str">
        <f>IF($L2436="None","",IF(ISERROR(VLOOKUP($L2436,Info!$B$4:$B$266,1,FALSE)),"",VLOOKUP($L2436,Info!$B$4:$L$266,11,FALSE)))</f>
        <v/>
      </c>
      <c r="U2436" s="1"/>
      <c r="V2436" s="1"/>
      <c r="W2436" s="1"/>
      <c r="X2436" s="1" t="str">
        <f>IF($L2436="None","",IF(ISERROR(VLOOKUP($L2436,Info!$B$4:$B$266,1,FALSE)),"",IF(OR(W2436="Metallic Liquid Tight",W2436="Non-Metallic Liquid Tight",W2436="LSZH",W2436="Greenfield"),VLOOKUP($L2436,Info!$B$4:$L$266,7,FALSE),"N/A")))</f>
        <v/>
      </c>
      <c r="Y2436" s="1"/>
      <c r="Z2436" s="96" t="str">
        <f>IF($L2436="None","",IF(ISERROR(VLOOKUP($L2436,Info!$B$4:$B$266,1,FALSE)),"",VLOOKUP($L2436,Info!$B$4:$L$266,9,FALSE)))</f>
        <v/>
      </c>
      <c r="AA2436" s="96" t="str">
        <f>IF($L2436="None","",IF(ISERROR(VLOOKUP($L2436,Info!$B$4:$B$266,1,FALSE)),"",VLOOKUP($L2436,Info!$B$4:$L$266,8,FALSE)))</f>
        <v/>
      </c>
      <c r="AB2436" s="96" t="str">
        <f>IF($L2436="None","",IF(ISERROR(VLOOKUP($L2436,Info!$B$4:$B$266,1,FALSE)),"",VLOOKUP($L2436,Info!$B$4:$L$266,10,FALSE)))</f>
        <v/>
      </c>
      <c r="AC2436" s="1" t="str">
        <f>IF(W2436="SO Cable","Black,White",IF(O2436="","",IF(P2436="","",IF($J$12&lt;&gt;"ABC",IF(P2436&lt;="250",VLOOKUP(O2436,Info!$AZ$4:$BB$22,3,FALSE),VLOOKUP(O2436,Info!$AZ$23:$BB$39,3,FALSE)),IF(P2436&lt;="250",VLOOKUP(O2436,Info!$AO$4:$AQ$22,3,FALSE),VLOOKUP(O2436,Info!$AO$23:$AP$39,3,FALSE))))))</f>
        <v/>
      </c>
      <c r="AD2436" s="1"/>
      <c r="AE2436" s="1" t="str">
        <f>IF($L2436="None","",IF(ISERROR(VLOOKUP($L2436,Info!$B$4:$B$266,1,FALSE)),"",VLOOKUP($L2436,Info!$B$4:$L$266,4,FALSE)))</f>
        <v/>
      </c>
      <c r="AF2436" s="1" t="str">
        <f>IF($L2436="None","",IF(ISERROR(VLOOKUP($L2436,Info!$B$4:$B$266,1,FALSE)),"",VLOOKUP($L2436,Info!$B$4:$L$266,6,FALSE)))</f>
        <v/>
      </c>
      <c r="AG2436" s="1"/>
      <c r="AH2436" s="33" t="str" cm="1">
        <f t="array" ref="AH2436">IF(AND(L2436&lt;&gt;"",O2436&lt;&gt;"",R2436:S2436&lt;&gt;"",W2436:X2436&lt;&gt;"",Z2436:AA2436&lt;&gt;"",AC2436&lt;&gt;""),"Good","Bad")</f>
        <v>Bad</v>
      </c>
      <c r="AL2436" t="str" cm="1">
        <f t="array" ref="AL2436">IF(R2436&gt;0,_xlfn.IFS(COUNTIF($L$20:L2436,"&lt;&gt;")&lt;101,1,COUNTIF($L$20:L2436,"&lt;&gt;")&lt;201,2,COUNTIF($L$20:L2436,"&lt;&gt;")&lt;301,3,COUNTIF($L$20:L2436,"&lt;&gt;")&lt;401,4,COUNTIF($L$20:L2436,"&lt;&gt;")&lt;501,5,COUNTIF($L$20:L2436,"&lt;&gt;")&lt;601,6,COUNTIF($L$20:L2436,"&lt;&gt;")&lt;701,7,COUNTIF($L$20:L2436,"&lt;&gt;")&lt;801,8,COUNTIF($L$20:L2436,"&lt;&gt;")&lt;901,9,COUNTIF($L$20:L2436,"&lt;&gt;")&lt;1001,10,COUNTIF($L$20:L2436,"&lt;&gt;")&lt;1101,11,COUNTIF($L$20:L2436,"&lt;&gt;")&lt;1201,12,COUNTIF($L$20:L2436,"&lt;&gt;")&lt;1301,13,COUNTIF($L$20:L2436,"&lt;&gt;")&lt;1401,14,COUNTIF($L$20:L2436,"&lt;&gt;")&lt;1501,15,COUNTIF($L$20:L2436,"&lt;&gt;")&lt;1601,16,COUNTIF($L$20:L2436,"&lt;&gt;")&lt;1701,17,COUNTIF($L$20:L2436,"&lt;&gt;")&lt;1801,18,COUNTIF($L$20:L2436,"&lt;&gt;")&lt;1901,19,COUNTIF($L$20:L2436,"&lt;&gt;")&lt;2001,20,COUNTIF($L$20:L2436,"&lt;&gt;")&lt;2101,21,COUNTIF($L$20:L2436,"&lt;&gt;")&lt;2201,22,COUNTIF($L$20:L2436,"&lt;&gt;")&lt;2301,23,COUNTIF($L$20:L2436,"&lt;&gt;")&lt;2401,24,COUNTIF($L$20:L2436,"&lt;&gt;")&lt;2501,25,COUNTIF($L$20:L2436,"&lt;&gt;")&lt;2601,26,COUNTIF($L$20:L2436,"&lt;&gt;")&lt;2701,27,COUNTIF($L$20:L2436,"&lt;&gt;")&lt;2801,28,COUNTIF($L$20:L2436,"&lt;&gt;")&lt;2901,29,COUNTIF($L$20:L2436,"&lt;&gt;")&lt;3001,30),"")</f>
        <v/>
      </c>
      <c r="AM2436" t="str">
        <f t="shared" si="185"/>
        <v/>
      </c>
      <c r="AN2436" t="str">
        <f t="shared" si="189"/>
        <v/>
      </c>
      <c r="AP2436" t="str">
        <f t="shared" si="188"/>
        <v/>
      </c>
      <c r="AQ2436" t="str">
        <f>IF(AO2436="","",COUNTIFS(AM2436:$AM$3019,AO2436))</f>
        <v/>
      </c>
    </row>
    <row r="2437" spans="1:43" x14ac:dyDescent="0.25">
      <c r="A2437" s="6" t="str">
        <f>IF(COUNT($A$20:A2436)&lt;&gt;$B$4,IF(A2436="","",A2436+1),"")</f>
        <v/>
      </c>
      <c r="B2437" s="3"/>
      <c r="C2437" s="3"/>
      <c r="D2437" s="122"/>
      <c r="E2437" s="3"/>
      <c r="F2437" s="3"/>
      <c r="G2437" s="3"/>
      <c r="H2437" s="3"/>
      <c r="I2437" s="120"/>
      <c r="J2437" s="3"/>
      <c r="K2437" s="95" t="str" cm="1">
        <f t="array" ref="K2437">IF(OR($J$14 = "A",$J$14 = "B",$J$14 = "C"),IF(I2437="","",IF(LEN(I2437)&gt;2,_xlfn.IFS(ISNUMBER(SEARCH("_",I2437)),I2437,ISNUMBER(SEARCH(", ",I2437)),SUBSTITUTE(I2437,", ","_"),ISNUMBER(SEARCH("/ ",I2437)),SUBSTITUTE(I2437,"/ ","_"),ISNUMBER(SEARCH(",",I2437)),SUBSTITUTE(I2437,",","_"),ISNUMBER(SEARCH("/",I2437)),SUBSTITUTE(I2437,"/","_"),ISNUMBER(SEARCH("",I2437)),I2437),I2437)),IF(OR($J$14 = "J",$J$14 = "K"),"",IF(D2437="","",IF(LEN(D2437)&gt;2,_xlfn.IFS(ISNUMBER(SEARCH("_",D2437)),D2437,ISNUMBER(SEARCH(", ",D2437)),SUBSTITUTE(D2437,", ","_"),ISNUMBER(SEARCH("/ ",D2437)),SUBSTITUTE(D2437,"/ ","_"),ISNUMBER(SEARCH(",",D2437)),SUBSTITUTE(D2437,",","_"),ISNUMBER(SEARCH("/",D2437)),SUBSTITUTE(D2437,"/","_"),ISNUMBER(SEARCH("",D2437)),D2437),D2437))))</f>
        <v/>
      </c>
      <c r="L2437" s="1"/>
      <c r="M2437" s="1" t="str">
        <f t="shared" si="186"/>
        <v/>
      </c>
      <c r="N2437" s="94" t="str">
        <f>IF($L2437="None","",IF(ISERROR(VLOOKUP($L2437,Info!$B$4:$B$266,1,FALSE)),"",VLOOKUP($L2437,Info!$B$4:$L$266,5,FALSE)))</f>
        <v/>
      </c>
      <c r="O2437" s="94" t="str">
        <f>IF(K2437="","",IF(AND($J$12&lt;&gt;"ABC",N2437="3"),"BAC",IF(N2437="3","ABC",IF($J$12&lt;&gt;"ABC",IF($J$10="Standard",VLOOKUP(K2437,Info!$BE$4:$BF$481,2,FALSE),VLOOKUP(K2437,Info!$BI$4:$BJ$482,2,FALSE)),IF($J$10="Standard",VLOOKUP(K2437,Info!$AG$4:$AH$2994,2,FALSE),VLOOKUP(K2437,Info!$AK$4:$AL$2997,2,FALSE))))))</f>
        <v/>
      </c>
      <c r="P2437" s="94" t="str">
        <f>IF($L2437="None","",IF(ISERROR(VLOOKUP($L2437,Info!$B$4:$B$266,1,FALSE)),"",VLOOKUP($L2437,Info!$B$4:$L$266,3,FALSE)))</f>
        <v/>
      </c>
      <c r="Q2437" s="96" t="str">
        <f>IF($L2437="None","",IF(ISERROR(VLOOKUP($L2437,Info!$B$4:$B$266,1,FALSE)),"",VLOOKUP($L2437,Info!$B$4:$L$266,4,FALSE)))</f>
        <v/>
      </c>
      <c r="R2437" s="1"/>
      <c r="S2437" s="6" t="str">
        <f t="shared" si="187"/>
        <v/>
      </c>
      <c r="T2437" s="6" t="str">
        <f>IF($L2437="None","",IF(ISERROR(VLOOKUP($L2437,Info!$B$4:$B$266,1,FALSE)),"",VLOOKUP($L2437,Info!$B$4:$L$266,11,FALSE)))</f>
        <v/>
      </c>
      <c r="U2437" s="1"/>
      <c r="V2437" s="1"/>
      <c r="W2437" s="1"/>
      <c r="X2437" s="1" t="str">
        <f>IF($L2437="None","",IF(ISERROR(VLOOKUP($L2437,Info!$B$4:$B$266,1,FALSE)),"",IF(OR(W2437="Metallic Liquid Tight",W2437="Non-Metallic Liquid Tight",W2437="LSZH",W2437="Greenfield"),VLOOKUP($L2437,Info!$B$4:$L$266,7,FALSE),"N/A")))</f>
        <v/>
      </c>
      <c r="Y2437" s="1"/>
      <c r="Z2437" s="96" t="str">
        <f>IF($L2437="None","",IF(ISERROR(VLOOKUP($L2437,Info!$B$4:$B$266,1,FALSE)),"",VLOOKUP($L2437,Info!$B$4:$L$266,9,FALSE)))</f>
        <v/>
      </c>
      <c r="AA2437" s="96" t="str">
        <f>IF($L2437="None","",IF(ISERROR(VLOOKUP($L2437,Info!$B$4:$B$266,1,FALSE)),"",VLOOKUP($L2437,Info!$B$4:$L$266,8,FALSE)))</f>
        <v/>
      </c>
      <c r="AB2437" s="96" t="str">
        <f>IF($L2437="None","",IF(ISERROR(VLOOKUP($L2437,Info!$B$4:$B$266,1,FALSE)),"",VLOOKUP($L2437,Info!$B$4:$L$266,10,FALSE)))</f>
        <v/>
      </c>
      <c r="AC2437" s="1" t="str">
        <f>IF(W2437="SO Cable","Black,White",IF(O2437="","",IF(P2437="","",IF($J$12&lt;&gt;"ABC",IF(P2437&lt;="250",VLOOKUP(O2437,Info!$AZ$4:$BB$22,3,FALSE),VLOOKUP(O2437,Info!$AZ$23:$BB$39,3,FALSE)),IF(P2437&lt;="250",VLOOKUP(O2437,Info!$AO$4:$AQ$22,3,FALSE),VLOOKUP(O2437,Info!$AO$23:$AP$39,3,FALSE))))))</f>
        <v/>
      </c>
      <c r="AD2437" s="1"/>
      <c r="AE2437" s="1" t="str">
        <f>IF($L2437="None","",IF(ISERROR(VLOOKUP($L2437,Info!$B$4:$B$266,1,FALSE)),"",VLOOKUP($L2437,Info!$B$4:$L$266,4,FALSE)))</f>
        <v/>
      </c>
      <c r="AF2437" s="1" t="str">
        <f>IF($L2437="None","",IF(ISERROR(VLOOKUP($L2437,Info!$B$4:$B$266,1,FALSE)),"",VLOOKUP($L2437,Info!$B$4:$L$266,6,FALSE)))</f>
        <v/>
      </c>
      <c r="AG2437" s="1"/>
      <c r="AH2437" s="33" t="str" cm="1">
        <f t="array" ref="AH2437">IF(AND(L2437&lt;&gt;"",O2437&lt;&gt;"",R2437:S2437&lt;&gt;"",W2437:X2437&lt;&gt;"",Z2437:AA2437&lt;&gt;"",AC2437&lt;&gt;""),"Good","Bad")</f>
        <v>Bad</v>
      </c>
      <c r="AL2437" t="str" cm="1">
        <f t="array" ref="AL2437">IF(R2437&gt;0,_xlfn.IFS(COUNTIF($L$20:L2437,"&lt;&gt;")&lt;101,1,COUNTIF($L$20:L2437,"&lt;&gt;")&lt;201,2,COUNTIF($L$20:L2437,"&lt;&gt;")&lt;301,3,COUNTIF($L$20:L2437,"&lt;&gt;")&lt;401,4,COUNTIF($L$20:L2437,"&lt;&gt;")&lt;501,5,COUNTIF($L$20:L2437,"&lt;&gt;")&lt;601,6,COUNTIF($L$20:L2437,"&lt;&gt;")&lt;701,7,COUNTIF($L$20:L2437,"&lt;&gt;")&lt;801,8,COUNTIF($L$20:L2437,"&lt;&gt;")&lt;901,9,COUNTIF($L$20:L2437,"&lt;&gt;")&lt;1001,10,COUNTIF($L$20:L2437,"&lt;&gt;")&lt;1101,11,COUNTIF($L$20:L2437,"&lt;&gt;")&lt;1201,12,COUNTIF($L$20:L2437,"&lt;&gt;")&lt;1301,13,COUNTIF($L$20:L2437,"&lt;&gt;")&lt;1401,14,COUNTIF($L$20:L2437,"&lt;&gt;")&lt;1501,15,COUNTIF($L$20:L2437,"&lt;&gt;")&lt;1601,16,COUNTIF($L$20:L2437,"&lt;&gt;")&lt;1701,17,COUNTIF($L$20:L2437,"&lt;&gt;")&lt;1801,18,COUNTIF($L$20:L2437,"&lt;&gt;")&lt;1901,19,COUNTIF($L$20:L2437,"&lt;&gt;")&lt;2001,20,COUNTIF($L$20:L2437,"&lt;&gt;")&lt;2101,21,COUNTIF($L$20:L2437,"&lt;&gt;")&lt;2201,22,COUNTIF($L$20:L2437,"&lt;&gt;")&lt;2301,23,COUNTIF($L$20:L2437,"&lt;&gt;")&lt;2401,24,COUNTIF($L$20:L2437,"&lt;&gt;")&lt;2501,25,COUNTIF($L$20:L2437,"&lt;&gt;")&lt;2601,26,COUNTIF($L$20:L2437,"&lt;&gt;")&lt;2701,27,COUNTIF($L$20:L2437,"&lt;&gt;")&lt;2801,28,COUNTIF($L$20:L2437,"&lt;&gt;")&lt;2901,29,COUNTIF($L$20:L2437,"&lt;&gt;")&lt;3001,30),"")</f>
        <v/>
      </c>
      <c r="AM2437" t="str">
        <f t="shared" si="185"/>
        <v/>
      </c>
      <c r="AN2437" t="str">
        <f t="shared" si="189"/>
        <v/>
      </c>
      <c r="AP2437" t="str">
        <f t="shared" si="188"/>
        <v/>
      </c>
      <c r="AQ2437" t="str">
        <f>IF(AO2437="","",COUNTIFS(AM2437:$AM$3019,AO2437))</f>
        <v/>
      </c>
    </row>
    <row r="2438" spans="1:43" x14ac:dyDescent="0.25">
      <c r="A2438" s="6" t="str">
        <f>IF(COUNT($A$20:A2437)&lt;&gt;$B$4,IF(A2437="","",A2437+1),"")</f>
        <v/>
      </c>
      <c r="B2438" s="3"/>
      <c r="C2438" s="3"/>
      <c r="D2438" s="122"/>
      <c r="E2438" s="3"/>
      <c r="F2438" s="3"/>
      <c r="G2438" s="3"/>
      <c r="H2438" s="3"/>
      <c r="I2438" s="120"/>
      <c r="J2438" s="3"/>
      <c r="K2438" s="95" t="str" cm="1">
        <f t="array" ref="K2438">IF(OR($J$14 = "A",$J$14 = "B",$J$14 = "C"),IF(I2438="","",IF(LEN(I2438)&gt;2,_xlfn.IFS(ISNUMBER(SEARCH("_",I2438)),I2438,ISNUMBER(SEARCH(", ",I2438)),SUBSTITUTE(I2438,", ","_"),ISNUMBER(SEARCH("/ ",I2438)),SUBSTITUTE(I2438,"/ ","_"),ISNUMBER(SEARCH(",",I2438)),SUBSTITUTE(I2438,",","_"),ISNUMBER(SEARCH("/",I2438)),SUBSTITUTE(I2438,"/","_"),ISNUMBER(SEARCH("",I2438)),I2438),I2438)),IF(OR($J$14 = "J",$J$14 = "K"),"",IF(D2438="","",IF(LEN(D2438)&gt;2,_xlfn.IFS(ISNUMBER(SEARCH("_",D2438)),D2438,ISNUMBER(SEARCH(", ",D2438)),SUBSTITUTE(D2438,", ","_"),ISNUMBER(SEARCH("/ ",D2438)),SUBSTITUTE(D2438,"/ ","_"),ISNUMBER(SEARCH(",",D2438)),SUBSTITUTE(D2438,",","_"),ISNUMBER(SEARCH("/",D2438)),SUBSTITUTE(D2438,"/","_"),ISNUMBER(SEARCH("",D2438)),D2438),D2438))))</f>
        <v/>
      </c>
      <c r="L2438" s="1"/>
      <c r="M2438" s="1" t="str">
        <f t="shared" si="186"/>
        <v/>
      </c>
      <c r="N2438" s="94" t="str">
        <f>IF($L2438="None","",IF(ISERROR(VLOOKUP($L2438,Info!$B$4:$B$266,1,FALSE)),"",VLOOKUP($L2438,Info!$B$4:$L$266,5,FALSE)))</f>
        <v/>
      </c>
      <c r="O2438" s="94" t="str">
        <f>IF(K2438="","",IF(AND($J$12&lt;&gt;"ABC",N2438="3"),"BAC",IF(N2438="3","ABC",IF($J$12&lt;&gt;"ABC",IF($J$10="Standard",VLOOKUP(K2438,Info!$BE$4:$BF$481,2,FALSE),VLOOKUP(K2438,Info!$BI$4:$BJ$482,2,FALSE)),IF($J$10="Standard",VLOOKUP(K2438,Info!$AG$4:$AH$2994,2,FALSE),VLOOKUP(K2438,Info!$AK$4:$AL$2997,2,FALSE))))))</f>
        <v/>
      </c>
      <c r="P2438" s="94" t="str">
        <f>IF($L2438="None","",IF(ISERROR(VLOOKUP($L2438,Info!$B$4:$B$266,1,FALSE)),"",VLOOKUP($L2438,Info!$B$4:$L$266,3,FALSE)))</f>
        <v/>
      </c>
      <c r="Q2438" s="96" t="str">
        <f>IF($L2438="None","",IF(ISERROR(VLOOKUP($L2438,Info!$B$4:$B$266,1,FALSE)),"",VLOOKUP($L2438,Info!$B$4:$L$266,4,FALSE)))</f>
        <v/>
      </c>
      <c r="R2438" s="1"/>
      <c r="S2438" s="6" t="str">
        <f t="shared" si="187"/>
        <v/>
      </c>
      <c r="T2438" s="6" t="str">
        <f>IF($L2438="None","",IF(ISERROR(VLOOKUP($L2438,Info!$B$4:$B$266,1,FALSE)),"",VLOOKUP($L2438,Info!$B$4:$L$266,11,FALSE)))</f>
        <v/>
      </c>
      <c r="U2438" s="1"/>
      <c r="V2438" s="1"/>
      <c r="W2438" s="1"/>
      <c r="X2438" s="1" t="str">
        <f>IF($L2438="None","",IF(ISERROR(VLOOKUP($L2438,Info!$B$4:$B$266,1,FALSE)),"",IF(OR(W2438="Metallic Liquid Tight",W2438="Non-Metallic Liquid Tight",W2438="LSZH",W2438="Greenfield"),VLOOKUP($L2438,Info!$B$4:$L$266,7,FALSE),"N/A")))</f>
        <v/>
      </c>
      <c r="Y2438" s="1"/>
      <c r="Z2438" s="96" t="str">
        <f>IF($L2438="None","",IF(ISERROR(VLOOKUP($L2438,Info!$B$4:$B$266,1,FALSE)),"",VLOOKUP($L2438,Info!$B$4:$L$266,9,FALSE)))</f>
        <v/>
      </c>
      <c r="AA2438" s="96" t="str">
        <f>IF($L2438="None","",IF(ISERROR(VLOOKUP($L2438,Info!$B$4:$B$266,1,FALSE)),"",VLOOKUP($L2438,Info!$B$4:$L$266,8,FALSE)))</f>
        <v/>
      </c>
      <c r="AB2438" s="96" t="str">
        <f>IF($L2438="None","",IF(ISERROR(VLOOKUP($L2438,Info!$B$4:$B$266,1,FALSE)),"",VLOOKUP($L2438,Info!$B$4:$L$266,10,FALSE)))</f>
        <v/>
      </c>
      <c r="AC2438" s="1" t="str">
        <f>IF(W2438="SO Cable","Black,White",IF(O2438="","",IF(P2438="","",IF($J$12&lt;&gt;"ABC",IF(P2438&lt;="250",VLOOKUP(O2438,Info!$AZ$4:$BB$22,3,FALSE),VLOOKUP(O2438,Info!$AZ$23:$BB$39,3,FALSE)),IF(P2438&lt;="250",VLOOKUP(O2438,Info!$AO$4:$AQ$22,3,FALSE),VLOOKUP(O2438,Info!$AO$23:$AP$39,3,FALSE))))))</f>
        <v/>
      </c>
      <c r="AD2438" s="1"/>
      <c r="AE2438" s="1" t="str">
        <f>IF($L2438="None","",IF(ISERROR(VLOOKUP($L2438,Info!$B$4:$B$266,1,FALSE)),"",VLOOKUP($L2438,Info!$B$4:$L$266,4,FALSE)))</f>
        <v/>
      </c>
      <c r="AF2438" s="1" t="str">
        <f>IF($L2438="None","",IF(ISERROR(VLOOKUP($L2438,Info!$B$4:$B$266,1,FALSE)),"",VLOOKUP($L2438,Info!$B$4:$L$266,6,FALSE)))</f>
        <v/>
      </c>
      <c r="AG2438" s="1"/>
      <c r="AH2438" s="33" t="str" cm="1">
        <f t="array" ref="AH2438">IF(AND(L2438&lt;&gt;"",O2438&lt;&gt;"",R2438:S2438&lt;&gt;"",W2438:X2438&lt;&gt;"",Z2438:AA2438&lt;&gt;"",AC2438&lt;&gt;""),"Good","Bad")</f>
        <v>Bad</v>
      </c>
      <c r="AL2438" t="str" cm="1">
        <f t="array" ref="AL2438">IF(R2438&gt;0,_xlfn.IFS(COUNTIF($L$20:L2438,"&lt;&gt;")&lt;101,1,COUNTIF($L$20:L2438,"&lt;&gt;")&lt;201,2,COUNTIF($L$20:L2438,"&lt;&gt;")&lt;301,3,COUNTIF($L$20:L2438,"&lt;&gt;")&lt;401,4,COUNTIF($L$20:L2438,"&lt;&gt;")&lt;501,5,COUNTIF($L$20:L2438,"&lt;&gt;")&lt;601,6,COUNTIF($L$20:L2438,"&lt;&gt;")&lt;701,7,COUNTIF($L$20:L2438,"&lt;&gt;")&lt;801,8,COUNTIF($L$20:L2438,"&lt;&gt;")&lt;901,9,COUNTIF($L$20:L2438,"&lt;&gt;")&lt;1001,10,COUNTIF($L$20:L2438,"&lt;&gt;")&lt;1101,11,COUNTIF($L$20:L2438,"&lt;&gt;")&lt;1201,12,COUNTIF($L$20:L2438,"&lt;&gt;")&lt;1301,13,COUNTIF($L$20:L2438,"&lt;&gt;")&lt;1401,14,COUNTIF($L$20:L2438,"&lt;&gt;")&lt;1501,15,COUNTIF($L$20:L2438,"&lt;&gt;")&lt;1601,16,COUNTIF($L$20:L2438,"&lt;&gt;")&lt;1701,17,COUNTIF($L$20:L2438,"&lt;&gt;")&lt;1801,18,COUNTIF($L$20:L2438,"&lt;&gt;")&lt;1901,19,COUNTIF($L$20:L2438,"&lt;&gt;")&lt;2001,20,COUNTIF($L$20:L2438,"&lt;&gt;")&lt;2101,21,COUNTIF($L$20:L2438,"&lt;&gt;")&lt;2201,22,COUNTIF($L$20:L2438,"&lt;&gt;")&lt;2301,23,COUNTIF($L$20:L2438,"&lt;&gt;")&lt;2401,24,COUNTIF($L$20:L2438,"&lt;&gt;")&lt;2501,25,COUNTIF($L$20:L2438,"&lt;&gt;")&lt;2601,26,COUNTIF($L$20:L2438,"&lt;&gt;")&lt;2701,27,COUNTIF($L$20:L2438,"&lt;&gt;")&lt;2801,28,COUNTIF($L$20:L2438,"&lt;&gt;")&lt;2901,29,COUNTIF($L$20:L2438,"&lt;&gt;")&lt;3001,30),"")</f>
        <v/>
      </c>
      <c r="AM2438" t="str">
        <f t="shared" si="185"/>
        <v/>
      </c>
      <c r="AN2438" t="str">
        <f t="shared" si="189"/>
        <v/>
      </c>
      <c r="AP2438" t="str">
        <f t="shared" si="188"/>
        <v/>
      </c>
      <c r="AQ2438" t="str">
        <f>IF(AO2438="","",COUNTIFS(AM2438:$AM$3019,AO2438))</f>
        <v/>
      </c>
    </row>
    <row r="2439" spans="1:43" x14ac:dyDescent="0.25">
      <c r="A2439" s="6" t="str">
        <f>IF(COUNT($A$20:A2438)&lt;&gt;$B$4,IF(A2438="","",A2438+1),"")</f>
        <v/>
      </c>
      <c r="B2439" s="3"/>
      <c r="C2439" s="3"/>
      <c r="D2439" s="122"/>
      <c r="E2439" s="3"/>
      <c r="F2439" s="3"/>
      <c r="G2439" s="3"/>
      <c r="H2439" s="3"/>
      <c r="I2439" s="120"/>
      <c r="J2439" s="3"/>
      <c r="K2439" s="95" t="str" cm="1">
        <f t="array" ref="K2439">IF(OR($J$14 = "A",$J$14 = "B",$J$14 = "C"),IF(I2439="","",IF(LEN(I2439)&gt;2,_xlfn.IFS(ISNUMBER(SEARCH("_",I2439)),I2439,ISNUMBER(SEARCH(", ",I2439)),SUBSTITUTE(I2439,", ","_"),ISNUMBER(SEARCH("/ ",I2439)),SUBSTITUTE(I2439,"/ ","_"),ISNUMBER(SEARCH(",",I2439)),SUBSTITUTE(I2439,",","_"),ISNUMBER(SEARCH("/",I2439)),SUBSTITUTE(I2439,"/","_"),ISNUMBER(SEARCH("",I2439)),I2439),I2439)),IF(OR($J$14 = "J",$J$14 = "K"),"",IF(D2439="","",IF(LEN(D2439)&gt;2,_xlfn.IFS(ISNUMBER(SEARCH("_",D2439)),D2439,ISNUMBER(SEARCH(", ",D2439)),SUBSTITUTE(D2439,", ","_"),ISNUMBER(SEARCH("/ ",D2439)),SUBSTITUTE(D2439,"/ ","_"),ISNUMBER(SEARCH(",",D2439)),SUBSTITUTE(D2439,",","_"),ISNUMBER(SEARCH("/",D2439)),SUBSTITUTE(D2439,"/","_"),ISNUMBER(SEARCH("",D2439)),D2439),D2439))))</f>
        <v/>
      </c>
      <c r="L2439" s="1"/>
      <c r="M2439" s="1" t="str">
        <f t="shared" si="186"/>
        <v/>
      </c>
      <c r="N2439" s="94" t="str">
        <f>IF($L2439="None","",IF(ISERROR(VLOOKUP($L2439,Info!$B$4:$B$266,1,FALSE)),"",VLOOKUP($L2439,Info!$B$4:$L$266,5,FALSE)))</f>
        <v/>
      </c>
      <c r="O2439" s="94" t="str">
        <f>IF(K2439="","",IF(AND($J$12&lt;&gt;"ABC",N2439="3"),"BAC",IF(N2439="3","ABC",IF($J$12&lt;&gt;"ABC",IF($J$10="Standard",VLOOKUP(K2439,Info!$BE$4:$BF$481,2,FALSE),VLOOKUP(K2439,Info!$BI$4:$BJ$482,2,FALSE)),IF($J$10="Standard",VLOOKUP(K2439,Info!$AG$4:$AH$2994,2,FALSE),VLOOKUP(K2439,Info!$AK$4:$AL$2997,2,FALSE))))))</f>
        <v/>
      </c>
      <c r="P2439" s="94" t="str">
        <f>IF($L2439="None","",IF(ISERROR(VLOOKUP($L2439,Info!$B$4:$B$266,1,FALSE)),"",VLOOKUP($L2439,Info!$B$4:$L$266,3,FALSE)))</f>
        <v/>
      </c>
      <c r="Q2439" s="96" t="str">
        <f>IF($L2439="None","",IF(ISERROR(VLOOKUP($L2439,Info!$B$4:$B$266,1,FALSE)),"",VLOOKUP($L2439,Info!$B$4:$L$266,4,FALSE)))</f>
        <v/>
      </c>
      <c r="R2439" s="1"/>
      <c r="S2439" s="6" t="str">
        <f t="shared" si="187"/>
        <v/>
      </c>
      <c r="T2439" s="6" t="str">
        <f>IF($L2439="None","",IF(ISERROR(VLOOKUP($L2439,Info!$B$4:$B$266,1,FALSE)),"",VLOOKUP($L2439,Info!$B$4:$L$266,11,FALSE)))</f>
        <v/>
      </c>
      <c r="U2439" s="1"/>
      <c r="V2439" s="1"/>
      <c r="W2439" s="1"/>
      <c r="X2439" s="1" t="str">
        <f>IF($L2439="None","",IF(ISERROR(VLOOKUP($L2439,Info!$B$4:$B$266,1,FALSE)),"",IF(OR(W2439="Metallic Liquid Tight",W2439="Non-Metallic Liquid Tight",W2439="LSZH",W2439="Greenfield"),VLOOKUP($L2439,Info!$B$4:$L$266,7,FALSE),"N/A")))</f>
        <v/>
      </c>
      <c r="Y2439" s="1"/>
      <c r="Z2439" s="96" t="str">
        <f>IF($L2439="None","",IF(ISERROR(VLOOKUP($L2439,Info!$B$4:$B$266,1,FALSE)),"",VLOOKUP($L2439,Info!$B$4:$L$266,9,FALSE)))</f>
        <v/>
      </c>
      <c r="AA2439" s="96" t="str">
        <f>IF($L2439="None","",IF(ISERROR(VLOOKUP($L2439,Info!$B$4:$B$266,1,FALSE)),"",VLOOKUP($L2439,Info!$B$4:$L$266,8,FALSE)))</f>
        <v/>
      </c>
      <c r="AB2439" s="96" t="str">
        <f>IF($L2439="None","",IF(ISERROR(VLOOKUP($L2439,Info!$B$4:$B$266,1,FALSE)),"",VLOOKUP($L2439,Info!$B$4:$L$266,10,FALSE)))</f>
        <v/>
      </c>
      <c r="AC2439" s="1" t="str">
        <f>IF(W2439="SO Cable","Black,White",IF(O2439="","",IF(P2439="","",IF($J$12&lt;&gt;"ABC",IF(P2439&lt;="250",VLOOKUP(O2439,Info!$AZ$4:$BB$22,3,FALSE),VLOOKUP(O2439,Info!$AZ$23:$BB$39,3,FALSE)),IF(P2439&lt;="250",VLOOKUP(O2439,Info!$AO$4:$AQ$22,3,FALSE),VLOOKUP(O2439,Info!$AO$23:$AP$39,3,FALSE))))))</f>
        <v/>
      </c>
      <c r="AD2439" s="1"/>
      <c r="AE2439" s="1" t="str">
        <f>IF($L2439="None","",IF(ISERROR(VLOOKUP($L2439,Info!$B$4:$B$266,1,FALSE)),"",VLOOKUP($L2439,Info!$B$4:$L$266,4,FALSE)))</f>
        <v/>
      </c>
      <c r="AF2439" s="1" t="str">
        <f>IF($L2439="None","",IF(ISERROR(VLOOKUP($L2439,Info!$B$4:$B$266,1,FALSE)),"",VLOOKUP($L2439,Info!$B$4:$L$266,6,FALSE)))</f>
        <v/>
      </c>
      <c r="AG2439" s="1"/>
      <c r="AH2439" s="33" t="str" cm="1">
        <f t="array" ref="AH2439">IF(AND(L2439&lt;&gt;"",O2439&lt;&gt;"",R2439:S2439&lt;&gt;"",W2439:X2439&lt;&gt;"",Z2439:AA2439&lt;&gt;"",AC2439&lt;&gt;""),"Good","Bad")</f>
        <v>Bad</v>
      </c>
      <c r="AL2439" t="str" cm="1">
        <f t="array" ref="AL2439">IF(R2439&gt;0,_xlfn.IFS(COUNTIF($L$20:L2439,"&lt;&gt;")&lt;101,1,COUNTIF($L$20:L2439,"&lt;&gt;")&lt;201,2,COUNTIF($L$20:L2439,"&lt;&gt;")&lt;301,3,COUNTIF($L$20:L2439,"&lt;&gt;")&lt;401,4,COUNTIF($L$20:L2439,"&lt;&gt;")&lt;501,5,COUNTIF($L$20:L2439,"&lt;&gt;")&lt;601,6,COUNTIF($L$20:L2439,"&lt;&gt;")&lt;701,7,COUNTIF($L$20:L2439,"&lt;&gt;")&lt;801,8,COUNTIF($L$20:L2439,"&lt;&gt;")&lt;901,9,COUNTIF($L$20:L2439,"&lt;&gt;")&lt;1001,10,COUNTIF($L$20:L2439,"&lt;&gt;")&lt;1101,11,COUNTIF($L$20:L2439,"&lt;&gt;")&lt;1201,12,COUNTIF($L$20:L2439,"&lt;&gt;")&lt;1301,13,COUNTIF($L$20:L2439,"&lt;&gt;")&lt;1401,14,COUNTIF($L$20:L2439,"&lt;&gt;")&lt;1501,15,COUNTIF($L$20:L2439,"&lt;&gt;")&lt;1601,16,COUNTIF($L$20:L2439,"&lt;&gt;")&lt;1701,17,COUNTIF($L$20:L2439,"&lt;&gt;")&lt;1801,18,COUNTIF($L$20:L2439,"&lt;&gt;")&lt;1901,19,COUNTIF($L$20:L2439,"&lt;&gt;")&lt;2001,20,COUNTIF($L$20:L2439,"&lt;&gt;")&lt;2101,21,COUNTIF($L$20:L2439,"&lt;&gt;")&lt;2201,22,COUNTIF($L$20:L2439,"&lt;&gt;")&lt;2301,23,COUNTIF($L$20:L2439,"&lt;&gt;")&lt;2401,24,COUNTIF($L$20:L2439,"&lt;&gt;")&lt;2501,25,COUNTIF($L$20:L2439,"&lt;&gt;")&lt;2601,26,COUNTIF($L$20:L2439,"&lt;&gt;")&lt;2701,27,COUNTIF($L$20:L2439,"&lt;&gt;")&lt;2801,28,COUNTIF($L$20:L2439,"&lt;&gt;")&lt;2901,29,COUNTIF($L$20:L2439,"&lt;&gt;")&lt;3001,30),"")</f>
        <v/>
      </c>
      <c r="AM2439" t="str">
        <f t="shared" si="185"/>
        <v/>
      </c>
      <c r="AN2439" t="str">
        <f t="shared" si="189"/>
        <v/>
      </c>
      <c r="AP2439" t="str">
        <f t="shared" si="188"/>
        <v/>
      </c>
      <c r="AQ2439" t="str">
        <f>IF(AO2439="","",COUNTIFS(AM2439:$AM$3019,AO2439))</f>
        <v/>
      </c>
    </row>
    <row r="2440" spans="1:43" x14ac:dyDescent="0.25">
      <c r="A2440" s="6" t="str">
        <f>IF(COUNT($A$20:A2439)&lt;&gt;$B$4,IF(A2439="","",A2439+1),"")</f>
        <v/>
      </c>
      <c r="B2440" s="3"/>
      <c r="C2440" s="3"/>
      <c r="D2440" s="122"/>
      <c r="E2440" s="3"/>
      <c r="F2440" s="3"/>
      <c r="G2440" s="3"/>
      <c r="H2440" s="3"/>
      <c r="I2440" s="120"/>
      <c r="J2440" s="3"/>
      <c r="K2440" s="95" t="str" cm="1">
        <f t="array" ref="K2440">IF(OR($J$14 = "A",$J$14 = "B",$J$14 = "C"),IF(I2440="","",IF(LEN(I2440)&gt;2,_xlfn.IFS(ISNUMBER(SEARCH("_",I2440)),I2440,ISNUMBER(SEARCH(", ",I2440)),SUBSTITUTE(I2440,", ","_"),ISNUMBER(SEARCH("/ ",I2440)),SUBSTITUTE(I2440,"/ ","_"),ISNUMBER(SEARCH(",",I2440)),SUBSTITUTE(I2440,",","_"),ISNUMBER(SEARCH("/",I2440)),SUBSTITUTE(I2440,"/","_"),ISNUMBER(SEARCH("",I2440)),I2440),I2440)),IF(OR($J$14 = "J",$J$14 = "K"),"",IF(D2440="","",IF(LEN(D2440)&gt;2,_xlfn.IFS(ISNUMBER(SEARCH("_",D2440)),D2440,ISNUMBER(SEARCH(", ",D2440)),SUBSTITUTE(D2440,", ","_"),ISNUMBER(SEARCH("/ ",D2440)),SUBSTITUTE(D2440,"/ ","_"),ISNUMBER(SEARCH(",",D2440)),SUBSTITUTE(D2440,",","_"),ISNUMBER(SEARCH("/",D2440)),SUBSTITUTE(D2440,"/","_"),ISNUMBER(SEARCH("",D2440)),D2440),D2440))))</f>
        <v/>
      </c>
      <c r="L2440" s="1"/>
      <c r="M2440" s="1" t="str">
        <f t="shared" si="186"/>
        <v/>
      </c>
      <c r="N2440" s="94" t="str">
        <f>IF($L2440="None","",IF(ISERROR(VLOOKUP($L2440,Info!$B$4:$B$266,1,FALSE)),"",VLOOKUP($L2440,Info!$B$4:$L$266,5,FALSE)))</f>
        <v/>
      </c>
      <c r="O2440" s="94" t="str">
        <f>IF(K2440="","",IF(AND($J$12&lt;&gt;"ABC",N2440="3"),"BAC",IF(N2440="3","ABC",IF($J$12&lt;&gt;"ABC",IF($J$10="Standard",VLOOKUP(K2440,Info!$BE$4:$BF$481,2,FALSE),VLOOKUP(K2440,Info!$BI$4:$BJ$482,2,FALSE)),IF($J$10="Standard",VLOOKUP(K2440,Info!$AG$4:$AH$2994,2,FALSE),VLOOKUP(K2440,Info!$AK$4:$AL$2997,2,FALSE))))))</f>
        <v/>
      </c>
      <c r="P2440" s="94" t="str">
        <f>IF($L2440="None","",IF(ISERROR(VLOOKUP($L2440,Info!$B$4:$B$266,1,FALSE)),"",VLOOKUP($L2440,Info!$B$4:$L$266,3,FALSE)))</f>
        <v/>
      </c>
      <c r="Q2440" s="96" t="str">
        <f>IF($L2440="None","",IF(ISERROR(VLOOKUP($L2440,Info!$B$4:$B$266,1,FALSE)),"",VLOOKUP($L2440,Info!$B$4:$L$266,4,FALSE)))</f>
        <v/>
      </c>
      <c r="R2440" s="1"/>
      <c r="S2440" s="6" t="str">
        <f t="shared" si="187"/>
        <v/>
      </c>
      <c r="T2440" s="6" t="str">
        <f>IF($L2440="None","",IF(ISERROR(VLOOKUP($L2440,Info!$B$4:$B$266,1,FALSE)),"",VLOOKUP($L2440,Info!$B$4:$L$266,11,FALSE)))</f>
        <v/>
      </c>
      <c r="U2440" s="1"/>
      <c r="V2440" s="1"/>
      <c r="W2440" s="1"/>
      <c r="X2440" s="1" t="str">
        <f>IF($L2440="None","",IF(ISERROR(VLOOKUP($L2440,Info!$B$4:$B$266,1,FALSE)),"",IF(OR(W2440="Metallic Liquid Tight",W2440="Non-Metallic Liquid Tight",W2440="LSZH",W2440="Greenfield"),VLOOKUP($L2440,Info!$B$4:$L$266,7,FALSE),"N/A")))</f>
        <v/>
      </c>
      <c r="Y2440" s="1"/>
      <c r="Z2440" s="96" t="str">
        <f>IF($L2440="None","",IF(ISERROR(VLOOKUP($L2440,Info!$B$4:$B$266,1,FALSE)),"",VLOOKUP($L2440,Info!$B$4:$L$266,9,FALSE)))</f>
        <v/>
      </c>
      <c r="AA2440" s="96" t="str">
        <f>IF($L2440="None","",IF(ISERROR(VLOOKUP($L2440,Info!$B$4:$B$266,1,FALSE)),"",VLOOKUP($L2440,Info!$B$4:$L$266,8,FALSE)))</f>
        <v/>
      </c>
      <c r="AB2440" s="96" t="str">
        <f>IF($L2440="None","",IF(ISERROR(VLOOKUP($L2440,Info!$B$4:$B$266,1,FALSE)),"",VLOOKUP($L2440,Info!$B$4:$L$266,10,FALSE)))</f>
        <v/>
      </c>
      <c r="AC2440" s="1" t="str">
        <f>IF(W2440="SO Cable","Black,White",IF(O2440="","",IF(P2440="","",IF($J$12&lt;&gt;"ABC",IF(P2440&lt;="250",VLOOKUP(O2440,Info!$AZ$4:$BB$22,3,FALSE),VLOOKUP(O2440,Info!$AZ$23:$BB$39,3,FALSE)),IF(P2440&lt;="250",VLOOKUP(O2440,Info!$AO$4:$AQ$22,3,FALSE),VLOOKUP(O2440,Info!$AO$23:$AP$39,3,FALSE))))))</f>
        <v/>
      </c>
      <c r="AD2440" s="1"/>
      <c r="AE2440" s="1" t="str">
        <f>IF($L2440="None","",IF(ISERROR(VLOOKUP($L2440,Info!$B$4:$B$266,1,FALSE)),"",VLOOKUP($L2440,Info!$B$4:$L$266,4,FALSE)))</f>
        <v/>
      </c>
      <c r="AF2440" s="1" t="str">
        <f>IF($L2440="None","",IF(ISERROR(VLOOKUP($L2440,Info!$B$4:$B$266,1,FALSE)),"",VLOOKUP($L2440,Info!$B$4:$L$266,6,FALSE)))</f>
        <v/>
      </c>
      <c r="AG2440" s="1"/>
      <c r="AH2440" s="33" t="str" cm="1">
        <f t="array" ref="AH2440">IF(AND(L2440&lt;&gt;"",O2440&lt;&gt;"",R2440:S2440&lt;&gt;"",W2440:X2440&lt;&gt;"",Z2440:AA2440&lt;&gt;"",AC2440&lt;&gt;""),"Good","Bad")</f>
        <v>Bad</v>
      </c>
      <c r="AL2440" t="str" cm="1">
        <f t="array" ref="AL2440">IF(R2440&gt;0,_xlfn.IFS(COUNTIF($L$20:L2440,"&lt;&gt;")&lt;101,1,COUNTIF($L$20:L2440,"&lt;&gt;")&lt;201,2,COUNTIF($L$20:L2440,"&lt;&gt;")&lt;301,3,COUNTIF($L$20:L2440,"&lt;&gt;")&lt;401,4,COUNTIF($L$20:L2440,"&lt;&gt;")&lt;501,5,COUNTIF($L$20:L2440,"&lt;&gt;")&lt;601,6,COUNTIF($L$20:L2440,"&lt;&gt;")&lt;701,7,COUNTIF($L$20:L2440,"&lt;&gt;")&lt;801,8,COUNTIF($L$20:L2440,"&lt;&gt;")&lt;901,9,COUNTIF($L$20:L2440,"&lt;&gt;")&lt;1001,10,COUNTIF($L$20:L2440,"&lt;&gt;")&lt;1101,11,COUNTIF($L$20:L2440,"&lt;&gt;")&lt;1201,12,COUNTIF($L$20:L2440,"&lt;&gt;")&lt;1301,13,COUNTIF($L$20:L2440,"&lt;&gt;")&lt;1401,14,COUNTIF($L$20:L2440,"&lt;&gt;")&lt;1501,15,COUNTIF($L$20:L2440,"&lt;&gt;")&lt;1601,16,COUNTIF($L$20:L2440,"&lt;&gt;")&lt;1701,17,COUNTIF($L$20:L2440,"&lt;&gt;")&lt;1801,18,COUNTIF($L$20:L2440,"&lt;&gt;")&lt;1901,19,COUNTIF($L$20:L2440,"&lt;&gt;")&lt;2001,20,COUNTIF($L$20:L2440,"&lt;&gt;")&lt;2101,21,COUNTIF($L$20:L2440,"&lt;&gt;")&lt;2201,22,COUNTIF($L$20:L2440,"&lt;&gt;")&lt;2301,23,COUNTIF($L$20:L2440,"&lt;&gt;")&lt;2401,24,COUNTIF($L$20:L2440,"&lt;&gt;")&lt;2501,25,COUNTIF($L$20:L2440,"&lt;&gt;")&lt;2601,26,COUNTIF($L$20:L2440,"&lt;&gt;")&lt;2701,27,COUNTIF($L$20:L2440,"&lt;&gt;")&lt;2801,28,COUNTIF($L$20:L2440,"&lt;&gt;")&lt;2901,29,COUNTIF($L$20:L2440,"&lt;&gt;")&lt;3001,30),"")</f>
        <v/>
      </c>
      <c r="AM2440" t="str">
        <f t="shared" si="185"/>
        <v/>
      </c>
      <c r="AN2440" t="str">
        <f t="shared" si="189"/>
        <v/>
      </c>
      <c r="AP2440" t="str">
        <f t="shared" si="188"/>
        <v/>
      </c>
      <c r="AQ2440" t="str">
        <f>IF(AO2440="","",COUNTIFS(AM2440:$AM$3019,AO2440))</f>
        <v/>
      </c>
    </row>
    <row r="2441" spans="1:43" x14ac:dyDescent="0.25">
      <c r="A2441" s="6" t="str">
        <f>IF(COUNT($A$20:A2440)&lt;&gt;$B$4,IF(A2440="","",A2440+1),"")</f>
        <v/>
      </c>
      <c r="B2441" s="3"/>
      <c r="C2441" s="3"/>
      <c r="D2441" s="122"/>
      <c r="E2441" s="3"/>
      <c r="F2441" s="3"/>
      <c r="G2441" s="3"/>
      <c r="H2441" s="3"/>
      <c r="I2441" s="120"/>
      <c r="J2441" s="3"/>
      <c r="K2441" s="95" t="str" cm="1">
        <f t="array" ref="K2441">IF(OR($J$14 = "A",$J$14 = "B",$J$14 = "C"),IF(I2441="","",IF(LEN(I2441)&gt;2,_xlfn.IFS(ISNUMBER(SEARCH("_",I2441)),I2441,ISNUMBER(SEARCH(", ",I2441)),SUBSTITUTE(I2441,", ","_"),ISNUMBER(SEARCH("/ ",I2441)),SUBSTITUTE(I2441,"/ ","_"),ISNUMBER(SEARCH(",",I2441)),SUBSTITUTE(I2441,",","_"),ISNUMBER(SEARCH("/",I2441)),SUBSTITUTE(I2441,"/","_"),ISNUMBER(SEARCH("",I2441)),I2441),I2441)),IF(OR($J$14 = "J",$J$14 = "K"),"",IF(D2441="","",IF(LEN(D2441)&gt;2,_xlfn.IFS(ISNUMBER(SEARCH("_",D2441)),D2441,ISNUMBER(SEARCH(", ",D2441)),SUBSTITUTE(D2441,", ","_"),ISNUMBER(SEARCH("/ ",D2441)),SUBSTITUTE(D2441,"/ ","_"),ISNUMBER(SEARCH(",",D2441)),SUBSTITUTE(D2441,",","_"),ISNUMBER(SEARCH("/",D2441)),SUBSTITUTE(D2441,"/","_"),ISNUMBER(SEARCH("",D2441)),D2441),D2441))))</f>
        <v/>
      </c>
      <c r="L2441" s="1"/>
      <c r="M2441" s="1" t="str">
        <f t="shared" si="186"/>
        <v/>
      </c>
      <c r="N2441" s="94" t="str">
        <f>IF($L2441="None","",IF(ISERROR(VLOOKUP($L2441,Info!$B$4:$B$266,1,FALSE)),"",VLOOKUP($L2441,Info!$B$4:$L$266,5,FALSE)))</f>
        <v/>
      </c>
      <c r="O2441" s="94" t="str">
        <f>IF(K2441="","",IF(AND($J$12&lt;&gt;"ABC",N2441="3"),"BAC",IF(N2441="3","ABC",IF($J$12&lt;&gt;"ABC",IF($J$10="Standard",VLOOKUP(K2441,Info!$BE$4:$BF$481,2,FALSE),VLOOKUP(K2441,Info!$BI$4:$BJ$482,2,FALSE)),IF($J$10="Standard",VLOOKUP(K2441,Info!$AG$4:$AH$2994,2,FALSE),VLOOKUP(K2441,Info!$AK$4:$AL$2997,2,FALSE))))))</f>
        <v/>
      </c>
      <c r="P2441" s="94" t="str">
        <f>IF($L2441="None","",IF(ISERROR(VLOOKUP($L2441,Info!$B$4:$B$266,1,FALSE)),"",VLOOKUP($L2441,Info!$B$4:$L$266,3,FALSE)))</f>
        <v/>
      </c>
      <c r="Q2441" s="96" t="str">
        <f>IF($L2441="None","",IF(ISERROR(VLOOKUP($L2441,Info!$B$4:$B$266,1,FALSE)),"",VLOOKUP($L2441,Info!$B$4:$L$266,4,FALSE)))</f>
        <v/>
      </c>
      <c r="R2441" s="1"/>
      <c r="S2441" s="6" t="str">
        <f t="shared" si="187"/>
        <v/>
      </c>
      <c r="T2441" s="6" t="str">
        <f>IF($L2441="None","",IF(ISERROR(VLOOKUP($L2441,Info!$B$4:$B$266,1,FALSE)),"",VLOOKUP($L2441,Info!$B$4:$L$266,11,FALSE)))</f>
        <v/>
      </c>
      <c r="U2441" s="1"/>
      <c r="V2441" s="1"/>
      <c r="W2441" s="1"/>
      <c r="X2441" s="1" t="str">
        <f>IF($L2441="None","",IF(ISERROR(VLOOKUP($L2441,Info!$B$4:$B$266,1,FALSE)),"",IF(OR(W2441="Metallic Liquid Tight",W2441="Non-Metallic Liquid Tight",W2441="LSZH",W2441="Greenfield"),VLOOKUP($L2441,Info!$B$4:$L$266,7,FALSE),"N/A")))</f>
        <v/>
      </c>
      <c r="Y2441" s="1"/>
      <c r="Z2441" s="96" t="str">
        <f>IF($L2441="None","",IF(ISERROR(VLOOKUP($L2441,Info!$B$4:$B$266,1,FALSE)),"",VLOOKUP($L2441,Info!$B$4:$L$266,9,FALSE)))</f>
        <v/>
      </c>
      <c r="AA2441" s="96" t="str">
        <f>IF($L2441="None","",IF(ISERROR(VLOOKUP($L2441,Info!$B$4:$B$266,1,FALSE)),"",VLOOKUP($L2441,Info!$B$4:$L$266,8,FALSE)))</f>
        <v/>
      </c>
      <c r="AB2441" s="96" t="str">
        <f>IF($L2441="None","",IF(ISERROR(VLOOKUP($L2441,Info!$B$4:$B$266,1,FALSE)),"",VLOOKUP($L2441,Info!$B$4:$L$266,10,FALSE)))</f>
        <v/>
      </c>
      <c r="AC2441" s="1" t="str">
        <f>IF(W2441="SO Cable","Black,White",IF(O2441="","",IF(P2441="","",IF($J$12&lt;&gt;"ABC",IF(P2441&lt;="250",VLOOKUP(O2441,Info!$AZ$4:$BB$22,3,FALSE),VLOOKUP(O2441,Info!$AZ$23:$BB$39,3,FALSE)),IF(P2441&lt;="250",VLOOKUP(O2441,Info!$AO$4:$AQ$22,3,FALSE),VLOOKUP(O2441,Info!$AO$23:$AP$39,3,FALSE))))))</f>
        <v/>
      </c>
      <c r="AD2441" s="1"/>
      <c r="AE2441" s="1" t="str">
        <f>IF($L2441="None","",IF(ISERROR(VLOOKUP($L2441,Info!$B$4:$B$266,1,FALSE)),"",VLOOKUP($L2441,Info!$B$4:$L$266,4,FALSE)))</f>
        <v/>
      </c>
      <c r="AF2441" s="1" t="str">
        <f>IF($L2441="None","",IF(ISERROR(VLOOKUP($L2441,Info!$B$4:$B$266,1,FALSE)),"",VLOOKUP($L2441,Info!$B$4:$L$266,6,FALSE)))</f>
        <v/>
      </c>
      <c r="AG2441" s="1"/>
      <c r="AH2441" s="33" t="str" cm="1">
        <f t="array" ref="AH2441">IF(AND(L2441&lt;&gt;"",O2441&lt;&gt;"",R2441:S2441&lt;&gt;"",W2441:X2441&lt;&gt;"",Z2441:AA2441&lt;&gt;"",AC2441&lt;&gt;""),"Good","Bad")</f>
        <v>Bad</v>
      </c>
      <c r="AL2441" t="str" cm="1">
        <f t="array" ref="AL2441">IF(R2441&gt;0,_xlfn.IFS(COUNTIF($L$20:L2441,"&lt;&gt;")&lt;101,1,COUNTIF($L$20:L2441,"&lt;&gt;")&lt;201,2,COUNTIF($L$20:L2441,"&lt;&gt;")&lt;301,3,COUNTIF($L$20:L2441,"&lt;&gt;")&lt;401,4,COUNTIF($L$20:L2441,"&lt;&gt;")&lt;501,5,COUNTIF($L$20:L2441,"&lt;&gt;")&lt;601,6,COUNTIF($L$20:L2441,"&lt;&gt;")&lt;701,7,COUNTIF($L$20:L2441,"&lt;&gt;")&lt;801,8,COUNTIF($L$20:L2441,"&lt;&gt;")&lt;901,9,COUNTIF($L$20:L2441,"&lt;&gt;")&lt;1001,10,COUNTIF($L$20:L2441,"&lt;&gt;")&lt;1101,11,COUNTIF($L$20:L2441,"&lt;&gt;")&lt;1201,12,COUNTIF($L$20:L2441,"&lt;&gt;")&lt;1301,13,COUNTIF($L$20:L2441,"&lt;&gt;")&lt;1401,14,COUNTIF($L$20:L2441,"&lt;&gt;")&lt;1501,15,COUNTIF($L$20:L2441,"&lt;&gt;")&lt;1601,16,COUNTIF($L$20:L2441,"&lt;&gt;")&lt;1701,17,COUNTIF($L$20:L2441,"&lt;&gt;")&lt;1801,18,COUNTIF($L$20:L2441,"&lt;&gt;")&lt;1901,19,COUNTIF($L$20:L2441,"&lt;&gt;")&lt;2001,20,COUNTIF($L$20:L2441,"&lt;&gt;")&lt;2101,21,COUNTIF($L$20:L2441,"&lt;&gt;")&lt;2201,22,COUNTIF($L$20:L2441,"&lt;&gt;")&lt;2301,23,COUNTIF($L$20:L2441,"&lt;&gt;")&lt;2401,24,COUNTIF($L$20:L2441,"&lt;&gt;")&lt;2501,25,COUNTIF($L$20:L2441,"&lt;&gt;")&lt;2601,26,COUNTIF($L$20:L2441,"&lt;&gt;")&lt;2701,27,COUNTIF($L$20:L2441,"&lt;&gt;")&lt;2801,28,COUNTIF($L$20:L2441,"&lt;&gt;")&lt;2901,29,COUNTIF($L$20:L2441,"&lt;&gt;")&lt;3001,30),"")</f>
        <v/>
      </c>
      <c r="AM2441" t="str">
        <f t="shared" si="185"/>
        <v/>
      </c>
      <c r="AN2441" t="str">
        <f t="shared" si="189"/>
        <v/>
      </c>
      <c r="AP2441" t="str">
        <f t="shared" si="188"/>
        <v/>
      </c>
      <c r="AQ2441" t="str">
        <f>IF(AO2441="","",COUNTIFS(AM2441:$AM$3019,AO2441))</f>
        <v/>
      </c>
    </row>
    <row r="2442" spans="1:43" x14ac:dyDescent="0.25">
      <c r="A2442" s="6" t="str">
        <f>IF(COUNT($A$20:A2441)&lt;&gt;$B$4,IF(A2441="","",A2441+1),"")</f>
        <v/>
      </c>
      <c r="B2442" s="3"/>
      <c r="C2442" s="3"/>
      <c r="D2442" s="122"/>
      <c r="E2442" s="3"/>
      <c r="F2442" s="3"/>
      <c r="G2442" s="3"/>
      <c r="H2442" s="3"/>
      <c r="I2442" s="120"/>
      <c r="J2442" s="3"/>
      <c r="K2442" s="95" t="str" cm="1">
        <f t="array" ref="K2442">IF(OR($J$14 = "A",$J$14 = "B",$J$14 = "C"),IF(I2442="","",IF(LEN(I2442)&gt;2,_xlfn.IFS(ISNUMBER(SEARCH("_",I2442)),I2442,ISNUMBER(SEARCH(", ",I2442)),SUBSTITUTE(I2442,", ","_"),ISNUMBER(SEARCH("/ ",I2442)),SUBSTITUTE(I2442,"/ ","_"),ISNUMBER(SEARCH(",",I2442)),SUBSTITUTE(I2442,",","_"),ISNUMBER(SEARCH("/",I2442)),SUBSTITUTE(I2442,"/","_"),ISNUMBER(SEARCH("",I2442)),I2442),I2442)),IF(OR($J$14 = "J",$J$14 = "K"),"",IF(D2442="","",IF(LEN(D2442)&gt;2,_xlfn.IFS(ISNUMBER(SEARCH("_",D2442)),D2442,ISNUMBER(SEARCH(", ",D2442)),SUBSTITUTE(D2442,", ","_"),ISNUMBER(SEARCH("/ ",D2442)),SUBSTITUTE(D2442,"/ ","_"),ISNUMBER(SEARCH(",",D2442)),SUBSTITUTE(D2442,",","_"),ISNUMBER(SEARCH("/",D2442)),SUBSTITUTE(D2442,"/","_"),ISNUMBER(SEARCH("",D2442)),D2442),D2442))))</f>
        <v/>
      </c>
      <c r="L2442" s="1"/>
      <c r="M2442" s="1" t="str">
        <f t="shared" si="186"/>
        <v/>
      </c>
      <c r="N2442" s="94" t="str">
        <f>IF($L2442="None","",IF(ISERROR(VLOOKUP($L2442,Info!$B$4:$B$266,1,FALSE)),"",VLOOKUP($L2442,Info!$B$4:$L$266,5,FALSE)))</f>
        <v/>
      </c>
      <c r="O2442" s="94" t="str">
        <f>IF(K2442="","",IF(AND($J$12&lt;&gt;"ABC",N2442="3"),"BAC",IF(N2442="3","ABC",IF($J$12&lt;&gt;"ABC",IF($J$10="Standard",VLOOKUP(K2442,Info!$BE$4:$BF$481,2,FALSE),VLOOKUP(K2442,Info!$BI$4:$BJ$482,2,FALSE)),IF($J$10="Standard",VLOOKUP(K2442,Info!$AG$4:$AH$2994,2,FALSE),VLOOKUP(K2442,Info!$AK$4:$AL$2997,2,FALSE))))))</f>
        <v/>
      </c>
      <c r="P2442" s="94" t="str">
        <f>IF($L2442="None","",IF(ISERROR(VLOOKUP($L2442,Info!$B$4:$B$266,1,FALSE)),"",VLOOKUP($L2442,Info!$B$4:$L$266,3,FALSE)))</f>
        <v/>
      </c>
      <c r="Q2442" s="96" t="str">
        <f>IF($L2442="None","",IF(ISERROR(VLOOKUP($L2442,Info!$B$4:$B$266,1,FALSE)),"",VLOOKUP($L2442,Info!$B$4:$L$266,4,FALSE)))</f>
        <v/>
      </c>
      <c r="R2442" s="1"/>
      <c r="S2442" s="6" t="str">
        <f t="shared" si="187"/>
        <v/>
      </c>
      <c r="T2442" s="6" t="str">
        <f>IF($L2442="None","",IF(ISERROR(VLOOKUP($L2442,Info!$B$4:$B$266,1,FALSE)),"",VLOOKUP($L2442,Info!$B$4:$L$266,11,FALSE)))</f>
        <v/>
      </c>
      <c r="U2442" s="1"/>
      <c r="V2442" s="1"/>
      <c r="W2442" s="1"/>
      <c r="X2442" s="1" t="str">
        <f>IF($L2442="None","",IF(ISERROR(VLOOKUP($L2442,Info!$B$4:$B$266,1,FALSE)),"",IF(OR(W2442="Metallic Liquid Tight",W2442="Non-Metallic Liquid Tight",W2442="LSZH",W2442="Greenfield"),VLOOKUP($L2442,Info!$B$4:$L$266,7,FALSE),"N/A")))</f>
        <v/>
      </c>
      <c r="Y2442" s="1"/>
      <c r="Z2442" s="96" t="str">
        <f>IF($L2442="None","",IF(ISERROR(VLOOKUP($L2442,Info!$B$4:$B$266,1,FALSE)),"",VLOOKUP($L2442,Info!$B$4:$L$266,9,FALSE)))</f>
        <v/>
      </c>
      <c r="AA2442" s="96" t="str">
        <f>IF($L2442="None","",IF(ISERROR(VLOOKUP($L2442,Info!$B$4:$B$266,1,FALSE)),"",VLOOKUP($L2442,Info!$B$4:$L$266,8,FALSE)))</f>
        <v/>
      </c>
      <c r="AB2442" s="96" t="str">
        <f>IF($L2442="None","",IF(ISERROR(VLOOKUP($L2442,Info!$B$4:$B$266,1,FALSE)),"",VLOOKUP($L2442,Info!$B$4:$L$266,10,FALSE)))</f>
        <v/>
      </c>
      <c r="AC2442" s="1" t="str">
        <f>IF(W2442="SO Cable","Black,White",IF(O2442="","",IF(P2442="","",IF($J$12&lt;&gt;"ABC",IF(P2442&lt;="250",VLOOKUP(O2442,Info!$AZ$4:$BB$22,3,FALSE),VLOOKUP(O2442,Info!$AZ$23:$BB$39,3,FALSE)),IF(P2442&lt;="250",VLOOKUP(O2442,Info!$AO$4:$AQ$22,3,FALSE),VLOOKUP(O2442,Info!$AO$23:$AP$39,3,FALSE))))))</f>
        <v/>
      </c>
      <c r="AD2442" s="1"/>
      <c r="AE2442" s="1" t="str">
        <f>IF($L2442="None","",IF(ISERROR(VLOOKUP($L2442,Info!$B$4:$B$266,1,FALSE)),"",VLOOKUP($L2442,Info!$B$4:$L$266,4,FALSE)))</f>
        <v/>
      </c>
      <c r="AF2442" s="1" t="str">
        <f>IF($L2442="None","",IF(ISERROR(VLOOKUP($L2442,Info!$B$4:$B$266,1,FALSE)),"",VLOOKUP($L2442,Info!$B$4:$L$266,6,FALSE)))</f>
        <v/>
      </c>
      <c r="AG2442" s="1"/>
      <c r="AH2442" s="33" t="str" cm="1">
        <f t="array" ref="AH2442">IF(AND(L2442&lt;&gt;"",O2442&lt;&gt;"",R2442:S2442&lt;&gt;"",W2442:X2442&lt;&gt;"",Z2442:AA2442&lt;&gt;"",AC2442&lt;&gt;""),"Good","Bad")</f>
        <v>Bad</v>
      </c>
      <c r="AL2442" t="str" cm="1">
        <f t="array" ref="AL2442">IF(R2442&gt;0,_xlfn.IFS(COUNTIF($L$20:L2442,"&lt;&gt;")&lt;101,1,COUNTIF($L$20:L2442,"&lt;&gt;")&lt;201,2,COUNTIF($L$20:L2442,"&lt;&gt;")&lt;301,3,COUNTIF($L$20:L2442,"&lt;&gt;")&lt;401,4,COUNTIF($L$20:L2442,"&lt;&gt;")&lt;501,5,COUNTIF($L$20:L2442,"&lt;&gt;")&lt;601,6,COUNTIF($L$20:L2442,"&lt;&gt;")&lt;701,7,COUNTIF($L$20:L2442,"&lt;&gt;")&lt;801,8,COUNTIF($L$20:L2442,"&lt;&gt;")&lt;901,9,COUNTIF($L$20:L2442,"&lt;&gt;")&lt;1001,10,COUNTIF($L$20:L2442,"&lt;&gt;")&lt;1101,11,COUNTIF($L$20:L2442,"&lt;&gt;")&lt;1201,12,COUNTIF($L$20:L2442,"&lt;&gt;")&lt;1301,13,COUNTIF($L$20:L2442,"&lt;&gt;")&lt;1401,14,COUNTIF($L$20:L2442,"&lt;&gt;")&lt;1501,15,COUNTIF($L$20:L2442,"&lt;&gt;")&lt;1601,16,COUNTIF($L$20:L2442,"&lt;&gt;")&lt;1701,17,COUNTIF($L$20:L2442,"&lt;&gt;")&lt;1801,18,COUNTIF($L$20:L2442,"&lt;&gt;")&lt;1901,19,COUNTIF($L$20:L2442,"&lt;&gt;")&lt;2001,20,COUNTIF($L$20:L2442,"&lt;&gt;")&lt;2101,21,COUNTIF($L$20:L2442,"&lt;&gt;")&lt;2201,22,COUNTIF($L$20:L2442,"&lt;&gt;")&lt;2301,23,COUNTIF($L$20:L2442,"&lt;&gt;")&lt;2401,24,COUNTIF($L$20:L2442,"&lt;&gt;")&lt;2501,25,COUNTIF($L$20:L2442,"&lt;&gt;")&lt;2601,26,COUNTIF($L$20:L2442,"&lt;&gt;")&lt;2701,27,COUNTIF($L$20:L2442,"&lt;&gt;")&lt;2801,28,COUNTIF($L$20:L2442,"&lt;&gt;")&lt;2901,29,COUNTIF($L$20:L2442,"&lt;&gt;")&lt;3001,30),"")</f>
        <v/>
      </c>
      <c r="AM2442" t="str">
        <f t="shared" si="185"/>
        <v/>
      </c>
      <c r="AN2442" t="str">
        <f t="shared" si="189"/>
        <v/>
      </c>
      <c r="AP2442" t="str">
        <f t="shared" si="188"/>
        <v/>
      </c>
      <c r="AQ2442" t="str">
        <f>IF(AO2442="","",COUNTIFS(AM2442:$AM$3019,AO2442))</f>
        <v/>
      </c>
    </row>
    <row r="2443" spans="1:43" x14ac:dyDescent="0.25">
      <c r="A2443" s="6" t="str">
        <f>IF(COUNT($A$20:A2442)&lt;&gt;$B$4,IF(A2442="","",A2442+1),"")</f>
        <v/>
      </c>
      <c r="B2443" s="3"/>
      <c r="C2443" s="3"/>
      <c r="D2443" s="122"/>
      <c r="E2443" s="3"/>
      <c r="F2443" s="3"/>
      <c r="G2443" s="3"/>
      <c r="H2443" s="3"/>
      <c r="I2443" s="120"/>
      <c r="J2443" s="3"/>
      <c r="K2443" s="95" t="str" cm="1">
        <f t="array" ref="K2443">IF(OR($J$14 = "A",$J$14 = "B",$J$14 = "C"),IF(I2443="","",IF(LEN(I2443)&gt;2,_xlfn.IFS(ISNUMBER(SEARCH("_",I2443)),I2443,ISNUMBER(SEARCH(", ",I2443)),SUBSTITUTE(I2443,", ","_"),ISNUMBER(SEARCH("/ ",I2443)),SUBSTITUTE(I2443,"/ ","_"),ISNUMBER(SEARCH(",",I2443)),SUBSTITUTE(I2443,",","_"),ISNUMBER(SEARCH("/",I2443)),SUBSTITUTE(I2443,"/","_"),ISNUMBER(SEARCH("",I2443)),I2443),I2443)),IF(OR($J$14 = "J",$J$14 = "K"),"",IF(D2443="","",IF(LEN(D2443)&gt;2,_xlfn.IFS(ISNUMBER(SEARCH("_",D2443)),D2443,ISNUMBER(SEARCH(", ",D2443)),SUBSTITUTE(D2443,", ","_"),ISNUMBER(SEARCH("/ ",D2443)),SUBSTITUTE(D2443,"/ ","_"),ISNUMBER(SEARCH(",",D2443)),SUBSTITUTE(D2443,",","_"),ISNUMBER(SEARCH("/",D2443)),SUBSTITUTE(D2443,"/","_"),ISNUMBER(SEARCH("",D2443)),D2443),D2443))))</f>
        <v/>
      </c>
      <c r="L2443" s="1"/>
      <c r="M2443" s="1" t="str">
        <f t="shared" si="186"/>
        <v/>
      </c>
      <c r="N2443" s="94" t="str">
        <f>IF($L2443="None","",IF(ISERROR(VLOOKUP($L2443,Info!$B$4:$B$266,1,FALSE)),"",VLOOKUP($L2443,Info!$B$4:$L$266,5,FALSE)))</f>
        <v/>
      </c>
      <c r="O2443" s="94" t="str">
        <f>IF(K2443="","",IF(AND($J$12&lt;&gt;"ABC",N2443="3"),"BAC",IF(N2443="3","ABC",IF($J$12&lt;&gt;"ABC",IF($J$10="Standard",VLOOKUP(K2443,Info!$BE$4:$BF$481,2,FALSE),VLOOKUP(K2443,Info!$BI$4:$BJ$482,2,FALSE)),IF($J$10="Standard",VLOOKUP(K2443,Info!$AG$4:$AH$2994,2,FALSE),VLOOKUP(K2443,Info!$AK$4:$AL$2997,2,FALSE))))))</f>
        <v/>
      </c>
      <c r="P2443" s="94" t="str">
        <f>IF($L2443="None","",IF(ISERROR(VLOOKUP($L2443,Info!$B$4:$B$266,1,FALSE)),"",VLOOKUP($L2443,Info!$B$4:$L$266,3,FALSE)))</f>
        <v/>
      </c>
      <c r="Q2443" s="96" t="str">
        <f>IF($L2443="None","",IF(ISERROR(VLOOKUP($L2443,Info!$B$4:$B$266,1,FALSE)),"",VLOOKUP($L2443,Info!$B$4:$L$266,4,FALSE)))</f>
        <v/>
      </c>
      <c r="R2443" s="1"/>
      <c r="S2443" s="6" t="str">
        <f t="shared" si="187"/>
        <v/>
      </c>
      <c r="T2443" s="6" t="str">
        <f>IF($L2443="None","",IF(ISERROR(VLOOKUP($L2443,Info!$B$4:$B$266,1,FALSE)),"",VLOOKUP($L2443,Info!$B$4:$L$266,11,FALSE)))</f>
        <v/>
      </c>
      <c r="U2443" s="1"/>
      <c r="V2443" s="1"/>
      <c r="W2443" s="1"/>
      <c r="X2443" s="1" t="str">
        <f>IF($L2443="None","",IF(ISERROR(VLOOKUP($L2443,Info!$B$4:$B$266,1,FALSE)),"",IF(OR(W2443="Metallic Liquid Tight",W2443="Non-Metallic Liquid Tight",W2443="LSZH",W2443="Greenfield"),VLOOKUP($L2443,Info!$B$4:$L$266,7,FALSE),"N/A")))</f>
        <v/>
      </c>
      <c r="Y2443" s="1"/>
      <c r="Z2443" s="96" t="str">
        <f>IF($L2443="None","",IF(ISERROR(VLOOKUP($L2443,Info!$B$4:$B$266,1,FALSE)),"",VLOOKUP($L2443,Info!$B$4:$L$266,9,FALSE)))</f>
        <v/>
      </c>
      <c r="AA2443" s="96" t="str">
        <f>IF($L2443="None","",IF(ISERROR(VLOOKUP($L2443,Info!$B$4:$B$266,1,FALSE)),"",VLOOKUP($L2443,Info!$B$4:$L$266,8,FALSE)))</f>
        <v/>
      </c>
      <c r="AB2443" s="96" t="str">
        <f>IF($L2443="None","",IF(ISERROR(VLOOKUP($L2443,Info!$B$4:$B$266,1,FALSE)),"",VLOOKUP($L2443,Info!$B$4:$L$266,10,FALSE)))</f>
        <v/>
      </c>
      <c r="AC2443" s="1" t="str">
        <f>IF(W2443="SO Cable","Black,White",IF(O2443="","",IF(P2443="","",IF($J$12&lt;&gt;"ABC",IF(P2443&lt;="250",VLOOKUP(O2443,Info!$AZ$4:$BB$22,3,FALSE),VLOOKUP(O2443,Info!$AZ$23:$BB$39,3,FALSE)),IF(P2443&lt;="250",VLOOKUP(O2443,Info!$AO$4:$AQ$22,3,FALSE),VLOOKUP(O2443,Info!$AO$23:$AP$39,3,FALSE))))))</f>
        <v/>
      </c>
      <c r="AD2443" s="1"/>
      <c r="AE2443" s="1" t="str">
        <f>IF($L2443="None","",IF(ISERROR(VLOOKUP($L2443,Info!$B$4:$B$266,1,FALSE)),"",VLOOKUP($L2443,Info!$B$4:$L$266,4,FALSE)))</f>
        <v/>
      </c>
      <c r="AF2443" s="1" t="str">
        <f>IF($L2443="None","",IF(ISERROR(VLOOKUP($L2443,Info!$B$4:$B$266,1,FALSE)),"",VLOOKUP($L2443,Info!$B$4:$L$266,6,FALSE)))</f>
        <v/>
      </c>
      <c r="AG2443" s="1"/>
      <c r="AH2443" s="33" t="str" cm="1">
        <f t="array" ref="AH2443">IF(AND(L2443&lt;&gt;"",O2443&lt;&gt;"",R2443:S2443&lt;&gt;"",W2443:X2443&lt;&gt;"",Z2443:AA2443&lt;&gt;"",AC2443&lt;&gt;""),"Good","Bad")</f>
        <v>Bad</v>
      </c>
      <c r="AL2443" t="str" cm="1">
        <f t="array" ref="AL2443">IF(R2443&gt;0,_xlfn.IFS(COUNTIF($L$20:L2443,"&lt;&gt;")&lt;101,1,COUNTIF($L$20:L2443,"&lt;&gt;")&lt;201,2,COUNTIF($L$20:L2443,"&lt;&gt;")&lt;301,3,COUNTIF($L$20:L2443,"&lt;&gt;")&lt;401,4,COUNTIF($L$20:L2443,"&lt;&gt;")&lt;501,5,COUNTIF($L$20:L2443,"&lt;&gt;")&lt;601,6,COUNTIF($L$20:L2443,"&lt;&gt;")&lt;701,7,COUNTIF($L$20:L2443,"&lt;&gt;")&lt;801,8,COUNTIF($L$20:L2443,"&lt;&gt;")&lt;901,9,COUNTIF($L$20:L2443,"&lt;&gt;")&lt;1001,10,COUNTIF($L$20:L2443,"&lt;&gt;")&lt;1101,11,COUNTIF($L$20:L2443,"&lt;&gt;")&lt;1201,12,COUNTIF($L$20:L2443,"&lt;&gt;")&lt;1301,13,COUNTIF($L$20:L2443,"&lt;&gt;")&lt;1401,14,COUNTIF($L$20:L2443,"&lt;&gt;")&lt;1501,15,COUNTIF($L$20:L2443,"&lt;&gt;")&lt;1601,16,COUNTIF($L$20:L2443,"&lt;&gt;")&lt;1701,17,COUNTIF($L$20:L2443,"&lt;&gt;")&lt;1801,18,COUNTIF($L$20:L2443,"&lt;&gt;")&lt;1901,19,COUNTIF($L$20:L2443,"&lt;&gt;")&lt;2001,20,COUNTIF($L$20:L2443,"&lt;&gt;")&lt;2101,21,COUNTIF($L$20:L2443,"&lt;&gt;")&lt;2201,22,COUNTIF($L$20:L2443,"&lt;&gt;")&lt;2301,23,COUNTIF($L$20:L2443,"&lt;&gt;")&lt;2401,24,COUNTIF($L$20:L2443,"&lt;&gt;")&lt;2501,25,COUNTIF($L$20:L2443,"&lt;&gt;")&lt;2601,26,COUNTIF($L$20:L2443,"&lt;&gt;")&lt;2701,27,COUNTIF($L$20:L2443,"&lt;&gt;")&lt;2801,28,COUNTIF($L$20:L2443,"&lt;&gt;")&lt;2901,29,COUNTIF($L$20:L2443,"&lt;&gt;")&lt;3001,30),"")</f>
        <v/>
      </c>
      <c r="AM2443" t="str">
        <f t="shared" si="185"/>
        <v/>
      </c>
      <c r="AN2443" t="str">
        <f t="shared" si="189"/>
        <v/>
      </c>
      <c r="AP2443" t="str">
        <f t="shared" si="188"/>
        <v/>
      </c>
      <c r="AQ2443" t="str">
        <f>IF(AO2443="","",COUNTIFS(AM2443:$AM$3019,AO2443))</f>
        <v/>
      </c>
    </row>
    <row r="2444" spans="1:43" x14ac:dyDescent="0.25">
      <c r="A2444" s="6" t="str">
        <f>IF(COUNT($A$20:A2443)&lt;&gt;$B$4,IF(A2443="","",A2443+1),"")</f>
        <v/>
      </c>
      <c r="B2444" s="3"/>
      <c r="C2444" s="3"/>
      <c r="D2444" s="122"/>
      <c r="E2444" s="3"/>
      <c r="F2444" s="3"/>
      <c r="G2444" s="3"/>
      <c r="H2444" s="3"/>
      <c r="I2444" s="120"/>
      <c r="J2444" s="3"/>
      <c r="K2444" s="95" t="str" cm="1">
        <f t="array" ref="K2444">IF(OR($J$14 = "A",$J$14 = "B",$J$14 = "C"),IF(I2444="","",IF(LEN(I2444)&gt;2,_xlfn.IFS(ISNUMBER(SEARCH("_",I2444)),I2444,ISNUMBER(SEARCH(", ",I2444)),SUBSTITUTE(I2444,", ","_"),ISNUMBER(SEARCH("/ ",I2444)),SUBSTITUTE(I2444,"/ ","_"),ISNUMBER(SEARCH(",",I2444)),SUBSTITUTE(I2444,",","_"),ISNUMBER(SEARCH("/",I2444)),SUBSTITUTE(I2444,"/","_"),ISNUMBER(SEARCH("",I2444)),I2444),I2444)),IF(OR($J$14 = "J",$J$14 = "K"),"",IF(D2444="","",IF(LEN(D2444)&gt;2,_xlfn.IFS(ISNUMBER(SEARCH("_",D2444)),D2444,ISNUMBER(SEARCH(", ",D2444)),SUBSTITUTE(D2444,", ","_"),ISNUMBER(SEARCH("/ ",D2444)),SUBSTITUTE(D2444,"/ ","_"),ISNUMBER(SEARCH(",",D2444)),SUBSTITUTE(D2444,",","_"),ISNUMBER(SEARCH("/",D2444)),SUBSTITUTE(D2444,"/","_"),ISNUMBER(SEARCH("",D2444)),D2444),D2444))))</f>
        <v/>
      </c>
      <c r="L2444" s="1"/>
      <c r="M2444" s="1" t="str">
        <f t="shared" si="186"/>
        <v/>
      </c>
      <c r="N2444" s="94" t="str">
        <f>IF($L2444="None","",IF(ISERROR(VLOOKUP($L2444,Info!$B$4:$B$266,1,FALSE)),"",VLOOKUP($L2444,Info!$B$4:$L$266,5,FALSE)))</f>
        <v/>
      </c>
      <c r="O2444" s="94" t="str">
        <f>IF(K2444="","",IF(AND($J$12&lt;&gt;"ABC",N2444="3"),"BAC",IF(N2444="3","ABC",IF($J$12&lt;&gt;"ABC",IF($J$10="Standard",VLOOKUP(K2444,Info!$BE$4:$BF$481,2,FALSE),VLOOKUP(K2444,Info!$BI$4:$BJ$482,2,FALSE)),IF($J$10="Standard",VLOOKUP(K2444,Info!$AG$4:$AH$2994,2,FALSE),VLOOKUP(K2444,Info!$AK$4:$AL$2997,2,FALSE))))))</f>
        <v/>
      </c>
      <c r="P2444" s="94" t="str">
        <f>IF($L2444="None","",IF(ISERROR(VLOOKUP($L2444,Info!$B$4:$B$266,1,FALSE)),"",VLOOKUP($L2444,Info!$B$4:$L$266,3,FALSE)))</f>
        <v/>
      </c>
      <c r="Q2444" s="96" t="str">
        <f>IF($L2444="None","",IF(ISERROR(VLOOKUP($L2444,Info!$B$4:$B$266,1,FALSE)),"",VLOOKUP($L2444,Info!$B$4:$L$266,4,FALSE)))</f>
        <v/>
      </c>
      <c r="R2444" s="1"/>
      <c r="S2444" s="6" t="str">
        <f t="shared" si="187"/>
        <v/>
      </c>
      <c r="T2444" s="6" t="str">
        <f>IF($L2444="None","",IF(ISERROR(VLOOKUP($L2444,Info!$B$4:$B$266,1,FALSE)),"",VLOOKUP($L2444,Info!$B$4:$L$266,11,FALSE)))</f>
        <v/>
      </c>
      <c r="U2444" s="1"/>
      <c r="V2444" s="1"/>
      <c r="W2444" s="1"/>
      <c r="X2444" s="1" t="str">
        <f>IF($L2444="None","",IF(ISERROR(VLOOKUP($L2444,Info!$B$4:$B$266,1,FALSE)),"",IF(OR(W2444="Metallic Liquid Tight",W2444="Non-Metallic Liquid Tight",W2444="LSZH",W2444="Greenfield"),VLOOKUP($L2444,Info!$B$4:$L$266,7,FALSE),"N/A")))</f>
        <v/>
      </c>
      <c r="Y2444" s="1"/>
      <c r="Z2444" s="96" t="str">
        <f>IF($L2444="None","",IF(ISERROR(VLOOKUP($L2444,Info!$B$4:$B$266,1,FALSE)),"",VLOOKUP($L2444,Info!$B$4:$L$266,9,FALSE)))</f>
        <v/>
      </c>
      <c r="AA2444" s="96" t="str">
        <f>IF($L2444="None","",IF(ISERROR(VLOOKUP($L2444,Info!$B$4:$B$266,1,FALSE)),"",VLOOKUP($L2444,Info!$B$4:$L$266,8,FALSE)))</f>
        <v/>
      </c>
      <c r="AB2444" s="96" t="str">
        <f>IF($L2444="None","",IF(ISERROR(VLOOKUP($L2444,Info!$B$4:$B$266,1,FALSE)),"",VLOOKUP($L2444,Info!$B$4:$L$266,10,FALSE)))</f>
        <v/>
      </c>
      <c r="AC2444" s="1" t="str">
        <f>IF(W2444="SO Cable","Black,White",IF(O2444="","",IF(P2444="","",IF($J$12&lt;&gt;"ABC",IF(P2444&lt;="250",VLOOKUP(O2444,Info!$AZ$4:$BB$22,3,FALSE),VLOOKUP(O2444,Info!$AZ$23:$BB$39,3,FALSE)),IF(P2444&lt;="250",VLOOKUP(O2444,Info!$AO$4:$AQ$22,3,FALSE),VLOOKUP(O2444,Info!$AO$23:$AP$39,3,FALSE))))))</f>
        <v/>
      </c>
      <c r="AD2444" s="1"/>
      <c r="AE2444" s="1" t="str">
        <f>IF($L2444="None","",IF(ISERROR(VLOOKUP($L2444,Info!$B$4:$B$266,1,FALSE)),"",VLOOKUP($L2444,Info!$B$4:$L$266,4,FALSE)))</f>
        <v/>
      </c>
      <c r="AF2444" s="1" t="str">
        <f>IF($L2444="None","",IF(ISERROR(VLOOKUP($L2444,Info!$B$4:$B$266,1,FALSE)),"",VLOOKUP($L2444,Info!$B$4:$L$266,6,FALSE)))</f>
        <v/>
      </c>
      <c r="AG2444" s="1"/>
      <c r="AH2444" s="33" t="str" cm="1">
        <f t="array" ref="AH2444">IF(AND(L2444&lt;&gt;"",O2444&lt;&gt;"",R2444:S2444&lt;&gt;"",W2444:X2444&lt;&gt;"",Z2444:AA2444&lt;&gt;"",AC2444&lt;&gt;""),"Good","Bad")</f>
        <v>Bad</v>
      </c>
      <c r="AL2444" t="str" cm="1">
        <f t="array" ref="AL2444">IF(R2444&gt;0,_xlfn.IFS(COUNTIF($L$20:L2444,"&lt;&gt;")&lt;101,1,COUNTIF($L$20:L2444,"&lt;&gt;")&lt;201,2,COUNTIF($L$20:L2444,"&lt;&gt;")&lt;301,3,COUNTIF($L$20:L2444,"&lt;&gt;")&lt;401,4,COUNTIF($L$20:L2444,"&lt;&gt;")&lt;501,5,COUNTIF($L$20:L2444,"&lt;&gt;")&lt;601,6,COUNTIF($L$20:L2444,"&lt;&gt;")&lt;701,7,COUNTIF($L$20:L2444,"&lt;&gt;")&lt;801,8,COUNTIF($L$20:L2444,"&lt;&gt;")&lt;901,9,COUNTIF($L$20:L2444,"&lt;&gt;")&lt;1001,10,COUNTIF($L$20:L2444,"&lt;&gt;")&lt;1101,11,COUNTIF($L$20:L2444,"&lt;&gt;")&lt;1201,12,COUNTIF($L$20:L2444,"&lt;&gt;")&lt;1301,13,COUNTIF($L$20:L2444,"&lt;&gt;")&lt;1401,14,COUNTIF($L$20:L2444,"&lt;&gt;")&lt;1501,15,COUNTIF($L$20:L2444,"&lt;&gt;")&lt;1601,16,COUNTIF($L$20:L2444,"&lt;&gt;")&lt;1701,17,COUNTIF($L$20:L2444,"&lt;&gt;")&lt;1801,18,COUNTIF($L$20:L2444,"&lt;&gt;")&lt;1901,19,COUNTIF($L$20:L2444,"&lt;&gt;")&lt;2001,20,COUNTIF($L$20:L2444,"&lt;&gt;")&lt;2101,21,COUNTIF($L$20:L2444,"&lt;&gt;")&lt;2201,22,COUNTIF($L$20:L2444,"&lt;&gt;")&lt;2301,23,COUNTIF($L$20:L2444,"&lt;&gt;")&lt;2401,24,COUNTIF($L$20:L2444,"&lt;&gt;")&lt;2501,25,COUNTIF($L$20:L2444,"&lt;&gt;")&lt;2601,26,COUNTIF($L$20:L2444,"&lt;&gt;")&lt;2701,27,COUNTIF($L$20:L2444,"&lt;&gt;")&lt;2801,28,COUNTIF($L$20:L2444,"&lt;&gt;")&lt;2901,29,COUNTIF($L$20:L2444,"&lt;&gt;")&lt;3001,30),"")</f>
        <v/>
      </c>
      <c r="AM2444" t="str">
        <f t="shared" si="185"/>
        <v/>
      </c>
      <c r="AN2444" t="str">
        <f t="shared" si="189"/>
        <v/>
      </c>
      <c r="AP2444" t="str">
        <f t="shared" si="188"/>
        <v/>
      </c>
      <c r="AQ2444" t="str">
        <f>IF(AO2444="","",COUNTIFS(AM2444:$AM$3019,AO2444))</f>
        <v/>
      </c>
    </row>
    <row r="2445" spans="1:43" x14ac:dyDescent="0.25">
      <c r="A2445" s="6" t="str">
        <f>IF(COUNT($A$20:A2444)&lt;&gt;$B$4,IF(A2444="","",A2444+1),"")</f>
        <v/>
      </c>
      <c r="B2445" s="3"/>
      <c r="C2445" s="3"/>
      <c r="D2445" s="122"/>
      <c r="E2445" s="3"/>
      <c r="F2445" s="3"/>
      <c r="G2445" s="3"/>
      <c r="H2445" s="3"/>
      <c r="I2445" s="120"/>
      <c r="J2445" s="3"/>
      <c r="K2445" s="95" t="str" cm="1">
        <f t="array" ref="K2445">IF(OR($J$14 = "A",$J$14 = "B",$J$14 = "C"),IF(I2445="","",IF(LEN(I2445)&gt;2,_xlfn.IFS(ISNUMBER(SEARCH("_",I2445)),I2445,ISNUMBER(SEARCH(", ",I2445)),SUBSTITUTE(I2445,", ","_"),ISNUMBER(SEARCH("/ ",I2445)),SUBSTITUTE(I2445,"/ ","_"),ISNUMBER(SEARCH(",",I2445)),SUBSTITUTE(I2445,",","_"),ISNUMBER(SEARCH("/",I2445)),SUBSTITUTE(I2445,"/","_"),ISNUMBER(SEARCH("",I2445)),I2445),I2445)),IF(OR($J$14 = "J",$J$14 = "K"),"",IF(D2445="","",IF(LEN(D2445)&gt;2,_xlfn.IFS(ISNUMBER(SEARCH("_",D2445)),D2445,ISNUMBER(SEARCH(", ",D2445)),SUBSTITUTE(D2445,", ","_"),ISNUMBER(SEARCH("/ ",D2445)),SUBSTITUTE(D2445,"/ ","_"),ISNUMBER(SEARCH(",",D2445)),SUBSTITUTE(D2445,",","_"),ISNUMBER(SEARCH("/",D2445)),SUBSTITUTE(D2445,"/","_"),ISNUMBER(SEARCH("",D2445)),D2445),D2445))))</f>
        <v/>
      </c>
      <c r="L2445" s="1"/>
      <c r="M2445" s="1" t="str">
        <f t="shared" si="186"/>
        <v/>
      </c>
      <c r="N2445" s="94" t="str">
        <f>IF($L2445="None","",IF(ISERROR(VLOOKUP($L2445,Info!$B$4:$B$266,1,FALSE)),"",VLOOKUP($L2445,Info!$B$4:$L$266,5,FALSE)))</f>
        <v/>
      </c>
      <c r="O2445" s="94" t="str">
        <f>IF(K2445="","",IF(AND($J$12&lt;&gt;"ABC",N2445="3"),"BAC",IF(N2445="3","ABC",IF($J$12&lt;&gt;"ABC",IF($J$10="Standard",VLOOKUP(K2445,Info!$BE$4:$BF$481,2,FALSE),VLOOKUP(K2445,Info!$BI$4:$BJ$482,2,FALSE)),IF($J$10="Standard",VLOOKUP(K2445,Info!$AG$4:$AH$2994,2,FALSE),VLOOKUP(K2445,Info!$AK$4:$AL$2997,2,FALSE))))))</f>
        <v/>
      </c>
      <c r="P2445" s="94" t="str">
        <f>IF($L2445="None","",IF(ISERROR(VLOOKUP($L2445,Info!$B$4:$B$266,1,FALSE)),"",VLOOKUP($L2445,Info!$B$4:$L$266,3,FALSE)))</f>
        <v/>
      </c>
      <c r="Q2445" s="96" t="str">
        <f>IF($L2445="None","",IF(ISERROR(VLOOKUP($L2445,Info!$B$4:$B$266,1,FALSE)),"",VLOOKUP($L2445,Info!$B$4:$L$266,4,FALSE)))</f>
        <v/>
      </c>
      <c r="R2445" s="1"/>
      <c r="S2445" s="6" t="str">
        <f t="shared" si="187"/>
        <v/>
      </c>
      <c r="T2445" s="6" t="str">
        <f>IF($L2445="None","",IF(ISERROR(VLOOKUP($L2445,Info!$B$4:$B$266,1,FALSE)),"",VLOOKUP($L2445,Info!$B$4:$L$266,11,FALSE)))</f>
        <v/>
      </c>
      <c r="U2445" s="1"/>
      <c r="V2445" s="1"/>
      <c r="W2445" s="1"/>
      <c r="X2445" s="1" t="str">
        <f>IF($L2445="None","",IF(ISERROR(VLOOKUP($L2445,Info!$B$4:$B$266,1,FALSE)),"",IF(OR(W2445="Metallic Liquid Tight",W2445="Non-Metallic Liquid Tight",W2445="LSZH",W2445="Greenfield"),VLOOKUP($L2445,Info!$B$4:$L$266,7,FALSE),"N/A")))</f>
        <v/>
      </c>
      <c r="Y2445" s="1"/>
      <c r="Z2445" s="96" t="str">
        <f>IF($L2445="None","",IF(ISERROR(VLOOKUP($L2445,Info!$B$4:$B$266,1,FALSE)),"",VLOOKUP($L2445,Info!$B$4:$L$266,9,FALSE)))</f>
        <v/>
      </c>
      <c r="AA2445" s="96" t="str">
        <f>IF($L2445="None","",IF(ISERROR(VLOOKUP($L2445,Info!$B$4:$B$266,1,FALSE)),"",VLOOKUP($L2445,Info!$B$4:$L$266,8,FALSE)))</f>
        <v/>
      </c>
      <c r="AB2445" s="96" t="str">
        <f>IF($L2445="None","",IF(ISERROR(VLOOKUP($L2445,Info!$B$4:$B$266,1,FALSE)),"",VLOOKUP($L2445,Info!$B$4:$L$266,10,FALSE)))</f>
        <v/>
      </c>
      <c r="AC2445" s="1" t="str">
        <f>IF(W2445="SO Cable","Black,White",IF(O2445="","",IF(P2445="","",IF($J$12&lt;&gt;"ABC",IF(P2445&lt;="250",VLOOKUP(O2445,Info!$AZ$4:$BB$22,3,FALSE),VLOOKUP(O2445,Info!$AZ$23:$BB$39,3,FALSE)),IF(P2445&lt;="250",VLOOKUP(O2445,Info!$AO$4:$AQ$22,3,FALSE),VLOOKUP(O2445,Info!$AO$23:$AP$39,3,FALSE))))))</f>
        <v/>
      </c>
      <c r="AD2445" s="1"/>
      <c r="AE2445" s="1" t="str">
        <f>IF($L2445="None","",IF(ISERROR(VLOOKUP($L2445,Info!$B$4:$B$266,1,FALSE)),"",VLOOKUP($L2445,Info!$B$4:$L$266,4,FALSE)))</f>
        <v/>
      </c>
      <c r="AF2445" s="1" t="str">
        <f>IF($L2445="None","",IF(ISERROR(VLOOKUP($L2445,Info!$B$4:$B$266,1,FALSE)),"",VLOOKUP($L2445,Info!$B$4:$L$266,6,FALSE)))</f>
        <v/>
      </c>
      <c r="AG2445" s="1"/>
      <c r="AH2445" s="33" t="str" cm="1">
        <f t="array" ref="AH2445">IF(AND(L2445&lt;&gt;"",O2445&lt;&gt;"",R2445:S2445&lt;&gt;"",W2445:X2445&lt;&gt;"",Z2445:AA2445&lt;&gt;"",AC2445&lt;&gt;""),"Good","Bad")</f>
        <v>Bad</v>
      </c>
      <c r="AL2445" t="str" cm="1">
        <f t="array" ref="AL2445">IF(R2445&gt;0,_xlfn.IFS(COUNTIF($L$20:L2445,"&lt;&gt;")&lt;101,1,COUNTIF($L$20:L2445,"&lt;&gt;")&lt;201,2,COUNTIF($L$20:L2445,"&lt;&gt;")&lt;301,3,COUNTIF($L$20:L2445,"&lt;&gt;")&lt;401,4,COUNTIF($L$20:L2445,"&lt;&gt;")&lt;501,5,COUNTIF($L$20:L2445,"&lt;&gt;")&lt;601,6,COUNTIF($L$20:L2445,"&lt;&gt;")&lt;701,7,COUNTIF($L$20:L2445,"&lt;&gt;")&lt;801,8,COUNTIF($L$20:L2445,"&lt;&gt;")&lt;901,9,COUNTIF($L$20:L2445,"&lt;&gt;")&lt;1001,10,COUNTIF($L$20:L2445,"&lt;&gt;")&lt;1101,11,COUNTIF($L$20:L2445,"&lt;&gt;")&lt;1201,12,COUNTIF($L$20:L2445,"&lt;&gt;")&lt;1301,13,COUNTIF($L$20:L2445,"&lt;&gt;")&lt;1401,14,COUNTIF($L$20:L2445,"&lt;&gt;")&lt;1501,15,COUNTIF($L$20:L2445,"&lt;&gt;")&lt;1601,16,COUNTIF($L$20:L2445,"&lt;&gt;")&lt;1701,17,COUNTIF($L$20:L2445,"&lt;&gt;")&lt;1801,18,COUNTIF($L$20:L2445,"&lt;&gt;")&lt;1901,19,COUNTIF($L$20:L2445,"&lt;&gt;")&lt;2001,20,COUNTIF($L$20:L2445,"&lt;&gt;")&lt;2101,21,COUNTIF($L$20:L2445,"&lt;&gt;")&lt;2201,22,COUNTIF($L$20:L2445,"&lt;&gt;")&lt;2301,23,COUNTIF($L$20:L2445,"&lt;&gt;")&lt;2401,24,COUNTIF($L$20:L2445,"&lt;&gt;")&lt;2501,25,COUNTIF($L$20:L2445,"&lt;&gt;")&lt;2601,26,COUNTIF($L$20:L2445,"&lt;&gt;")&lt;2701,27,COUNTIF($L$20:L2445,"&lt;&gt;")&lt;2801,28,COUNTIF($L$20:L2445,"&lt;&gt;")&lt;2901,29,COUNTIF($L$20:L2445,"&lt;&gt;")&lt;3001,30),"")</f>
        <v/>
      </c>
      <c r="AM2445" t="str">
        <f t="shared" si="185"/>
        <v/>
      </c>
      <c r="AN2445" t="str">
        <f t="shared" si="189"/>
        <v/>
      </c>
      <c r="AP2445" t="str">
        <f t="shared" si="188"/>
        <v/>
      </c>
      <c r="AQ2445" t="str">
        <f>IF(AO2445="","",COUNTIFS(AM2445:$AM$3019,AO2445))</f>
        <v/>
      </c>
    </row>
    <row r="2446" spans="1:43" x14ac:dyDescent="0.25">
      <c r="A2446" s="6" t="str">
        <f>IF(COUNT($A$20:A2445)&lt;&gt;$B$4,IF(A2445="","",A2445+1),"")</f>
        <v/>
      </c>
      <c r="B2446" s="3"/>
      <c r="C2446" s="3"/>
      <c r="D2446" s="122"/>
      <c r="E2446" s="3"/>
      <c r="F2446" s="3"/>
      <c r="G2446" s="3"/>
      <c r="H2446" s="3"/>
      <c r="I2446" s="120"/>
      <c r="J2446" s="3"/>
      <c r="K2446" s="95" t="str" cm="1">
        <f t="array" ref="K2446">IF(OR($J$14 = "A",$J$14 = "B",$J$14 = "C"),IF(I2446="","",IF(LEN(I2446)&gt;2,_xlfn.IFS(ISNUMBER(SEARCH("_",I2446)),I2446,ISNUMBER(SEARCH(", ",I2446)),SUBSTITUTE(I2446,", ","_"),ISNUMBER(SEARCH("/ ",I2446)),SUBSTITUTE(I2446,"/ ","_"),ISNUMBER(SEARCH(",",I2446)),SUBSTITUTE(I2446,",","_"),ISNUMBER(SEARCH("/",I2446)),SUBSTITUTE(I2446,"/","_"),ISNUMBER(SEARCH("",I2446)),I2446),I2446)),IF(OR($J$14 = "J",$J$14 = "K"),"",IF(D2446="","",IF(LEN(D2446)&gt;2,_xlfn.IFS(ISNUMBER(SEARCH("_",D2446)),D2446,ISNUMBER(SEARCH(", ",D2446)),SUBSTITUTE(D2446,", ","_"),ISNUMBER(SEARCH("/ ",D2446)),SUBSTITUTE(D2446,"/ ","_"),ISNUMBER(SEARCH(",",D2446)),SUBSTITUTE(D2446,",","_"),ISNUMBER(SEARCH("/",D2446)),SUBSTITUTE(D2446,"/","_"),ISNUMBER(SEARCH("",D2446)),D2446),D2446))))</f>
        <v/>
      </c>
      <c r="L2446" s="1"/>
      <c r="M2446" s="1" t="str">
        <f t="shared" si="186"/>
        <v/>
      </c>
      <c r="N2446" s="94" t="str">
        <f>IF($L2446="None","",IF(ISERROR(VLOOKUP($L2446,Info!$B$4:$B$266,1,FALSE)),"",VLOOKUP($L2446,Info!$B$4:$L$266,5,FALSE)))</f>
        <v/>
      </c>
      <c r="O2446" s="94" t="str">
        <f>IF(K2446="","",IF(AND($J$12&lt;&gt;"ABC",N2446="3"),"BAC",IF(N2446="3","ABC",IF($J$12&lt;&gt;"ABC",IF($J$10="Standard",VLOOKUP(K2446,Info!$BE$4:$BF$481,2,FALSE),VLOOKUP(K2446,Info!$BI$4:$BJ$482,2,FALSE)),IF($J$10="Standard",VLOOKUP(K2446,Info!$AG$4:$AH$2994,2,FALSE),VLOOKUP(K2446,Info!$AK$4:$AL$2997,2,FALSE))))))</f>
        <v/>
      </c>
      <c r="P2446" s="94" t="str">
        <f>IF($L2446="None","",IF(ISERROR(VLOOKUP($L2446,Info!$B$4:$B$266,1,FALSE)),"",VLOOKUP($L2446,Info!$B$4:$L$266,3,FALSE)))</f>
        <v/>
      </c>
      <c r="Q2446" s="96" t="str">
        <f>IF($L2446="None","",IF(ISERROR(VLOOKUP($L2446,Info!$B$4:$B$266,1,FALSE)),"",VLOOKUP($L2446,Info!$B$4:$L$266,4,FALSE)))</f>
        <v/>
      </c>
      <c r="R2446" s="1"/>
      <c r="S2446" s="6" t="str">
        <f t="shared" si="187"/>
        <v/>
      </c>
      <c r="T2446" s="6" t="str">
        <f>IF($L2446="None","",IF(ISERROR(VLOOKUP($L2446,Info!$B$4:$B$266,1,FALSE)),"",VLOOKUP($L2446,Info!$B$4:$L$266,11,FALSE)))</f>
        <v/>
      </c>
      <c r="U2446" s="1"/>
      <c r="V2446" s="1"/>
      <c r="W2446" s="1"/>
      <c r="X2446" s="1" t="str">
        <f>IF($L2446="None","",IF(ISERROR(VLOOKUP($L2446,Info!$B$4:$B$266,1,FALSE)),"",IF(OR(W2446="Metallic Liquid Tight",W2446="Non-Metallic Liquid Tight",W2446="LSZH",W2446="Greenfield"),VLOOKUP($L2446,Info!$B$4:$L$266,7,FALSE),"N/A")))</f>
        <v/>
      </c>
      <c r="Y2446" s="1"/>
      <c r="Z2446" s="96" t="str">
        <f>IF($L2446="None","",IF(ISERROR(VLOOKUP($L2446,Info!$B$4:$B$266,1,FALSE)),"",VLOOKUP($L2446,Info!$B$4:$L$266,9,FALSE)))</f>
        <v/>
      </c>
      <c r="AA2446" s="96" t="str">
        <f>IF($L2446="None","",IF(ISERROR(VLOOKUP($L2446,Info!$B$4:$B$266,1,FALSE)),"",VLOOKUP($L2446,Info!$B$4:$L$266,8,FALSE)))</f>
        <v/>
      </c>
      <c r="AB2446" s="96" t="str">
        <f>IF($L2446="None","",IF(ISERROR(VLOOKUP($L2446,Info!$B$4:$B$266,1,FALSE)),"",VLOOKUP($L2446,Info!$B$4:$L$266,10,FALSE)))</f>
        <v/>
      </c>
      <c r="AC2446" s="1" t="str">
        <f>IF(W2446="SO Cable","Black,White",IF(O2446="","",IF(P2446="","",IF($J$12&lt;&gt;"ABC",IF(P2446&lt;="250",VLOOKUP(O2446,Info!$AZ$4:$BB$22,3,FALSE),VLOOKUP(O2446,Info!$AZ$23:$BB$39,3,FALSE)),IF(P2446&lt;="250",VLOOKUP(O2446,Info!$AO$4:$AQ$22,3,FALSE),VLOOKUP(O2446,Info!$AO$23:$AP$39,3,FALSE))))))</f>
        <v/>
      </c>
      <c r="AD2446" s="1"/>
      <c r="AE2446" s="1" t="str">
        <f>IF($L2446="None","",IF(ISERROR(VLOOKUP($L2446,Info!$B$4:$B$266,1,FALSE)),"",VLOOKUP($L2446,Info!$B$4:$L$266,4,FALSE)))</f>
        <v/>
      </c>
      <c r="AF2446" s="1" t="str">
        <f>IF($L2446="None","",IF(ISERROR(VLOOKUP($L2446,Info!$B$4:$B$266,1,FALSE)),"",VLOOKUP($L2446,Info!$B$4:$L$266,6,FALSE)))</f>
        <v/>
      </c>
      <c r="AG2446" s="1"/>
      <c r="AH2446" s="33" t="str" cm="1">
        <f t="array" ref="AH2446">IF(AND(L2446&lt;&gt;"",O2446&lt;&gt;"",R2446:S2446&lt;&gt;"",W2446:X2446&lt;&gt;"",Z2446:AA2446&lt;&gt;"",AC2446&lt;&gt;""),"Good","Bad")</f>
        <v>Bad</v>
      </c>
      <c r="AL2446" t="str" cm="1">
        <f t="array" ref="AL2446">IF(R2446&gt;0,_xlfn.IFS(COUNTIF($L$20:L2446,"&lt;&gt;")&lt;101,1,COUNTIF($L$20:L2446,"&lt;&gt;")&lt;201,2,COUNTIF($L$20:L2446,"&lt;&gt;")&lt;301,3,COUNTIF($L$20:L2446,"&lt;&gt;")&lt;401,4,COUNTIF($L$20:L2446,"&lt;&gt;")&lt;501,5,COUNTIF($L$20:L2446,"&lt;&gt;")&lt;601,6,COUNTIF($L$20:L2446,"&lt;&gt;")&lt;701,7,COUNTIF($L$20:L2446,"&lt;&gt;")&lt;801,8,COUNTIF($L$20:L2446,"&lt;&gt;")&lt;901,9,COUNTIF($L$20:L2446,"&lt;&gt;")&lt;1001,10,COUNTIF($L$20:L2446,"&lt;&gt;")&lt;1101,11,COUNTIF($L$20:L2446,"&lt;&gt;")&lt;1201,12,COUNTIF($L$20:L2446,"&lt;&gt;")&lt;1301,13,COUNTIF($L$20:L2446,"&lt;&gt;")&lt;1401,14,COUNTIF($L$20:L2446,"&lt;&gt;")&lt;1501,15,COUNTIF($L$20:L2446,"&lt;&gt;")&lt;1601,16,COUNTIF($L$20:L2446,"&lt;&gt;")&lt;1701,17,COUNTIF($L$20:L2446,"&lt;&gt;")&lt;1801,18,COUNTIF($L$20:L2446,"&lt;&gt;")&lt;1901,19,COUNTIF($L$20:L2446,"&lt;&gt;")&lt;2001,20,COUNTIF($L$20:L2446,"&lt;&gt;")&lt;2101,21,COUNTIF($L$20:L2446,"&lt;&gt;")&lt;2201,22,COUNTIF($L$20:L2446,"&lt;&gt;")&lt;2301,23,COUNTIF($L$20:L2446,"&lt;&gt;")&lt;2401,24,COUNTIF($L$20:L2446,"&lt;&gt;")&lt;2501,25,COUNTIF($L$20:L2446,"&lt;&gt;")&lt;2601,26,COUNTIF($L$20:L2446,"&lt;&gt;")&lt;2701,27,COUNTIF($L$20:L2446,"&lt;&gt;")&lt;2801,28,COUNTIF($L$20:L2446,"&lt;&gt;")&lt;2901,29,COUNTIF($L$20:L2446,"&lt;&gt;")&lt;3001,30),"")</f>
        <v/>
      </c>
      <c r="AM2446" t="str">
        <f t="shared" si="185"/>
        <v/>
      </c>
      <c r="AN2446" t="str">
        <f t="shared" si="189"/>
        <v/>
      </c>
      <c r="AP2446" t="str">
        <f t="shared" si="188"/>
        <v/>
      </c>
      <c r="AQ2446" t="str">
        <f>IF(AO2446="","",COUNTIFS(AM2446:$AM$3019,AO2446))</f>
        <v/>
      </c>
    </row>
    <row r="2447" spans="1:43" x14ac:dyDescent="0.25">
      <c r="A2447" s="6" t="str">
        <f>IF(COUNT($A$20:A2446)&lt;&gt;$B$4,IF(A2446="","",A2446+1),"")</f>
        <v/>
      </c>
      <c r="B2447" s="3"/>
      <c r="C2447" s="3"/>
      <c r="D2447" s="122"/>
      <c r="E2447" s="3"/>
      <c r="F2447" s="3"/>
      <c r="G2447" s="3"/>
      <c r="H2447" s="3"/>
      <c r="I2447" s="120"/>
      <c r="J2447" s="3"/>
      <c r="K2447" s="95" t="str" cm="1">
        <f t="array" ref="K2447">IF(OR($J$14 = "A",$J$14 = "B",$J$14 = "C"),IF(I2447="","",IF(LEN(I2447)&gt;2,_xlfn.IFS(ISNUMBER(SEARCH("_",I2447)),I2447,ISNUMBER(SEARCH(", ",I2447)),SUBSTITUTE(I2447,", ","_"),ISNUMBER(SEARCH("/ ",I2447)),SUBSTITUTE(I2447,"/ ","_"),ISNUMBER(SEARCH(",",I2447)),SUBSTITUTE(I2447,",","_"),ISNUMBER(SEARCH("/",I2447)),SUBSTITUTE(I2447,"/","_"),ISNUMBER(SEARCH("",I2447)),I2447),I2447)),IF(OR($J$14 = "J",$J$14 = "K"),"",IF(D2447="","",IF(LEN(D2447)&gt;2,_xlfn.IFS(ISNUMBER(SEARCH("_",D2447)),D2447,ISNUMBER(SEARCH(", ",D2447)),SUBSTITUTE(D2447,", ","_"),ISNUMBER(SEARCH("/ ",D2447)),SUBSTITUTE(D2447,"/ ","_"),ISNUMBER(SEARCH(",",D2447)),SUBSTITUTE(D2447,",","_"),ISNUMBER(SEARCH("/",D2447)),SUBSTITUTE(D2447,"/","_"),ISNUMBER(SEARCH("",D2447)),D2447),D2447))))</f>
        <v/>
      </c>
      <c r="L2447" s="1"/>
      <c r="M2447" s="1" t="str">
        <f t="shared" si="186"/>
        <v/>
      </c>
      <c r="N2447" s="94" t="str">
        <f>IF($L2447="None","",IF(ISERROR(VLOOKUP($L2447,Info!$B$4:$B$266,1,FALSE)),"",VLOOKUP($L2447,Info!$B$4:$L$266,5,FALSE)))</f>
        <v/>
      </c>
      <c r="O2447" s="94" t="str">
        <f>IF(K2447="","",IF(AND($J$12&lt;&gt;"ABC",N2447="3"),"BAC",IF(N2447="3","ABC",IF($J$12&lt;&gt;"ABC",IF($J$10="Standard",VLOOKUP(K2447,Info!$BE$4:$BF$481,2,FALSE),VLOOKUP(K2447,Info!$BI$4:$BJ$482,2,FALSE)),IF($J$10="Standard",VLOOKUP(K2447,Info!$AG$4:$AH$2994,2,FALSE),VLOOKUP(K2447,Info!$AK$4:$AL$2997,2,FALSE))))))</f>
        <v/>
      </c>
      <c r="P2447" s="94" t="str">
        <f>IF($L2447="None","",IF(ISERROR(VLOOKUP($L2447,Info!$B$4:$B$266,1,FALSE)),"",VLOOKUP($L2447,Info!$B$4:$L$266,3,FALSE)))</f>
        <v/>
      </c>
      <c r="Q2447" s="96" t="str">
        <f>IF($L2447="None","",IF(ISERROR(VLOOKUP($L2447,Info!$B$4:$B$266,1,FALSE)),"",VLOOKUP($L2447,Info!$B$4:$L$266,4,FALSE)))</f>
        <v/>
      </c>
      <c r="R2447" s="1"/>
      <c r="S2447" s="6" t="str">
        <f t="shared" si="187"/>
        <v/>
      </c>
      <c r="T2447" s="6" t="str">
        <f>IF($L2447="None","",IF(ISERROR(VLOOKUP($L2447,Info!$B$4:$B$266,1,FALSE)),"",VLOOKUP($L2447,Info!$B$4:$L$266,11,FALSE)))</f>
        <v/>
      </c>
      <c r="U2447" s="1"/>
      <c r="V2447" s="1"/>
      <c r="W2447" s="1"/>
      <c r="X2447" s="1" t="str">
        <f>IF($L2447="None","",IF(ISERROR(VLOOKUP($L2447,Info!$B$4:$B$266,1,FALSE)),"",IF(OR(W2447="Metallic Liquid Tight",W2447="Non-Metallic Liquid Tight",W2447="LSZH",W2447="Greenfield"),VLOOKUP($L2447,Info!$B$4:$L$266,7,FALSE),"N/A")))</f>
        <v/>
      </c>
      <c r="Y2447" s="1"/>
      <c r="Z2447" s="96" t="str">
        <f>IF($L2447="None","",IF(ISERROR(VLOOKUP($L2447,Info!$B$4:$B$266,1,FALSE)),"",VLOOKUP($L2447,Info!$B$4:$L$266,9,FALSE)))</f>
        <v/>
      </c>
      <c r="AA2447" s="96" t="str">
        <f>IF($L2447="None","",IF(ISERROR(VLOOKUP($L2447,Info!$B$4:$B$266,1,FALSE)),"",VLOOKUP($L2447,Info!$B$4:$L$266,8,FALSE)))</f>
        <v/>
      </c>
      <c r="AB2447" s="96" t="str">
        <f>IF($L2447="None","",IF(ISERROR(VLOOKUP($L2447,Info!$B$4:$B$266,1,FALSE)),"",VLOOKUP($L2447,Info!$B$4:$L$266,10,FALSE)))</f>
        <v/>
      </c>
      <c r="AC2447" s="1" t="str">
        <f>IF(W2447="SO Cable","Black,White",IF(O2447="","",IF(P2447="","",IF($J$12&lt;&gt;"ABC",IF(P2447&lt;="250",VLOOKUP(O2447,Info!$AZ$4:$BB$22,3,FALSE),VLOOKUP(O2447,Info!$AZ$23:$BB$39,3,FALSE)),IF(P2447&lt;="250",VLOOKUP(O2447,Info!$AO$4:$AQ$22,3,FALSE),VLOOKUP(O2447,Info!$AO$23:$AP$39,3,FALSE))))))</f>
        <v/>
      </c>
      <c r="AD2447" s="1"/>
      <c r="AE2447" s="1" t="str">
        <f>IF($L2447="None","",IF(ISERROR(VLOOKUP($L2447,Info!$B$4:$B$266,1,FALSE)),"",VLOOKUP($L2447,Info!$B$4:$L$266,4,FALSE)))</f>
        <v/>
      </c>
      <c r="AF2447" s="1" t="str">
        <f>IF($L2447="None","",IF(ISERROR(VLOOKUP($L2447,Info!$B$4:$B$266,1,FALSE)),"",VLOOKUP($L2447,Info!$B$4:$L$266,6,FALSE)))</f>
        <v/>
      </c>
      <c r="AG2447" s="1"/>
      <c r="AH2447" s="33" t="str" cm="1">
        <f t="array" ref="AH2447">IF(AND(L2447&lt;&gt;"",O2447&lt;&gt;"",R2447:S2447&lt;&gt;"",W2447:X2447&lt;&gt;"",Z2447:AA2447&lt;&gt;"",AC2447&lt;&gt;""),"Good","Bad")</f>
        <v>Bad</v>
      </c>
      <c r="AL2447" t="str" cm="1">
        <f t="array" ref="AL2447">IF(R2447&gt;0,_xlfn.IFS(COUNTIF($L$20:L2447,"&lt;&gt;")&lt;101,1,COUNTIF($L$20:L2447,"&lt;&gt;")&lt;201,2,COUNTIF($L$20:L2447,"&lt;&gt;")&lt;301,3,COUNTIF($L$20:L2447,"&lt;&gt;")&lt;401,4,COUNTIF($L$20:L2447,"&lt;&gt;")&lt;501,5,COUNTIF($L$20:L2447,"&lt;&gt;")&lt;601,6,COUNTIF($L$20:L2447,"&lt;&gt;")&lt;701,7,COUNTIF($L$20:L2447,"&lt;&gt;")&lt;801,8,COUNTIF($L$20:L2447,"&lt;&gt;")&lt;901,9,COUNTIF($L$20:L2447,"&lt;&gt;")&lt;1001,10,COUNTIF($L$20:L2447,"&lt;&gt;")&lt;1101,11,COUNTIF($L$20:L2447,"&lt;&gt;")&lt;1201,12,COUNTIF($L$20:L2447,"&lt;&gt;")&lt;1301,13,COUNTIF($L$20:L2447,"&lt;&gt;")&lt;1401,14,COUNTIF($L$20:L2447,"&lt;&gt;")&lt;1501,15,COUNTIF($L$20:L2447,"&lt;&gt;")&lt;1601,16,COUNTIF($L$20:L2447,"&lt;&gt;")&lt;1701,17,COUNTIF($L$20:L2447,"&lt;&gt;")&lt;1801,18,COUNTIF($L$20:L2447,"&lt;&gt;")&lt;1901,19,COUNTIF($L$20:L2447,"&lt;&gt;")&lt;2001,20,COUNTIF($L$20:L2447,"&lt;&gt;")&lt;2101,21,COUNTIF($L$20:L2447,"&lt;&gt;")&lt;2201,22,COUNTIF($L$20:L2447,"&lt;&gt;")&lt;2301,23,COUNTIF($L$20:L2447,"&lt;&gt;")&lt;2401,24,COUNTIF($L$20:L2447,"&lt;&gt;")&lt;2501,25,COUNTIF($L$20:L2447,"&lt;&gt;")&lt;2601,26,COUNTIF($L$20:L2447,"&lt;&gt;")&lt;2701,27,COUNTIF($L$20:L2447,"&lt;&gt;")&lt;2801,28,COUNTIF($L$20:L2447,"&lt;&gt;")&lt;2901,29,COUNTIF($L$20:L2447,"&lt;&gt;")&lt;3001,30),"")</f>
        <v/>
      </c>
      <c r="AM2447" t="str">
        <f t="shared" si="185"/>
        <v/>
      </c>
      <c r="AN2447" t="str">
        <f t="shared" si="189"/>
        <v/>
      </c>
      <c r="AP2447" t="str">
        <f t="shared" si="188"/>
        <v/>
      </c>
      <c r="AQ2447" t="str">
        <f>IF(AO2447="","",COUNTIFS(AM2447:$AM$3019,AO2447))</f>
        <v/>
      </c>
    </row>
    <row r="2448" spans="1:43" x14ac:dyDescent="0.25">
      <c r="A2448" s="6" t="str">
        <f>IF(COUNT($A$20:A2447)&lt;&gt;$B$4,IF(A2447="","",A2447+1),"")</f>
        <v/>
      </c>
      <c r="B2448" s="3"/>
      <c r="C2448" s="3"/>
      <c r="D2448" s="122"/>
      <c r="E2448" s="3"/>
      <c r="F2448" s="3"/>
      <c r="G2448" s="3"/>
      <c r="H2448" s="3"/>
      <c r="I2448" s="120"/>
      <c r="J2448" s="3"/>
      <c r="K2448" s="95" t="str" cm="1">
        <f t="array" ref="K2448">IF(OR($J$14 = "A",$J$14 = "B",$J$14 = "C"),IF(I2448="","",IF(LEN(I2448)&gt;2,_xlfn.IFS(ISNUMBER(SEARCH("_",I2448)),I2448,ISNUMBER(SEARCH(", ",I2448)),SUBSTITUTE(I2448,", ","_"),ISNUMBER(SEARCH("/ ",I2448)),SUBSTITUTE(I2448,"/ ","_"),ISNUMBER(SEARCH(",",I2448)),SUBSTITUTE(I2448,",","_"),ISNUMBER(SEARCH("/",I2448)),SUBSTITUTE(I2448,"/","_"),ISNUMBER(SEARCH("",I2448)),I2448),I2448)),IF(OR($J$14 = "J",$J$14 = "K"),"",IF(D2448="","",IF(LEN(D2448)&gt;2,_xlfn.IFS(ISNUMBER(SEARCH("_",D2448)),D2448,ISNUMBER(SEARCH(", ",D2448)),SUBSTITUTE(D2448,", ","_"),ISNUMBER(SEARCH("/ ",D2448)),SUBSTITUTE(D2448,"/ ","_"),ISNUMBER(SEARCH(",",D2448)),SUBSTITUTE(D2448,",","_"),ISNUMBER(SEARCH("/",D2448)),SUBSTITUTE(D2448,"/","_"),ISNUMBER(SEARCH("",D2448)),D2448),D2448))))</f>
        <v/>
      </c>
      <c r="L2448" s="1"/>
      <c r="M2448" s="1" t="str">
        <f t="shared" si="186"/>
        <v/>
      </c>
      <c r="N2448" s="94" t="str">
        <f>IF($L2448="None","",IF(ISERROR(VLOOKUP($L2448,Info!$B$4:$B$266,1,FALSE)),"",VLOOKUP($L2448,Info!$B$4:$L$266,5,FALSE)))</f>
        <v/>
      </c>
      <c r="O2448" s="94" t="str">
        <f>IF(K2448="","",IF(AND($J$12&lt;&gt;"ABC",N2448="3"),"BAC",IF(N2448="3","ABC",IF($J$12&lt;&gt;"ABC",IF($J$10="Standard",VLOOKUP(K2448,Info!$BE$4:$BF$481,2,FALSE),VLOOKUP(K2448,Info!$BI$4:$BJ$482,2,FALSE)),IF($J$10="Standard",VLOOKUP(K2448,Info!$AG$4:$AH$2994,2,FALSE),VLOOKUP(K2448,Info!$AK$4:$AL$2997,2,FALSE))))))</f>
        <v/>
      </c>
      <c r="P2448" s="94" t="str">
        <f>IF($L2448="None","",IF(ISERROR(VLOOKUP($L2448,Info!$B$4:$B$266,1,FALSE)),"",VLOOKUP($L2448,Info!$B$4:$L$266,3,FALSE)))</f>
        <v/>
      </c>
      <c r="Q2448" s="96" t="str">
        <f>IF($L2448="None","",IF(ISERROR(VLOOKUP($L2448,Info!$B$4:$B$266,1,FALSE)),"",VLOOKUP($L2448,Info!$B$4:$L$266,4,FALSE)))</f>
        <v/>
      </c>
      <c r="R2448" s="1"/>
      <c r="S2448" s="6" t="str">
        <f t="shared" si="187"/>
        <v/>
      </c>
      <c r="T2448" s="6" t="str">
        <f>IF($L2448="None","",IF(ISERROR(VLOOKUP($L2448,Info!$B$4:$B$266,1,FALSE)),"",VLOOKUP($L2448,Info!$B$4:$L$266,11,FALSE)))</f>
        <v/>
      </c>
      <c r="U2448" s="1"/>
      <c r="V2448" s="1"/>
      <c r="W2448" s="1"/>
      <c r="X2448" s="1" t="str">
        <f>IF($L2448="None","",IF(ISERROR(VLOOKUP($L2448,Info!$B$4:$B$266,1,FALSE)),"",IF(OR(W2448="Metallic Liquid Tight",W2448="Non-Metallic Liquid Tight",W2448="LSZH",W2448="Greenfield"),VLOOKUP($L2448,Info!$B$4:$L$266,7,FALSE),"N/A")))</f>
        <v/>
      </c>
      <c r="Y2448" s="1"/>
      <c r="Z2448" s="96" t="str">
        <f>IF($L2448="None","",IF(ISERROR(VLOOKUP($L2448,Info!$B$4:$B$266,1,FALSE)),"",VLOOKUP($L2448,Info!$B$4:$L$266,9,FALSE)))</f>
        <v/>
      </c>
      <c r="AA2448" s="96" t="str">
        <f>IF($L2448="None","",IF(ISERROR(VLOOKUP($L2448,Info!$B$4:$B$266,1,FALSE)),"",VLOOKUP($L2448,Info!$B$4:$L$266,8,FALSE)))</f>
        <v/>
      </c>
      <c r="AB2448" s="96" t="str">
        <f>IF($L2448="None","",IF(ISERROR(VLOOKUP($L2448,Info!$B$4:$B$266,1,FALSE)),"",VLOOKUP($L2448,Info!$B$4:$L$266,10,FALSE)))</f>
        <v/>
      </c>
      <c r="AC2448" s="1" t="str">
        <f>IF(W2448="SO Cable","Black,White",IF(O2448="","",IF(P2448="","",IF($J$12&lt;&gt;"ABC",IF(P2448&lt;="250",VLOOKUP(O2448,Info!$AZ$4:$BB$22,3,FALSE),VLOOKUP(O2448,Info!$AZ$23:$BB$39,3,FALSE)),IF(P2448&lt;="250",VLOOKUP(O2448,Info!$AO$4:$AQ$22,3,FALSE),VLOOKUP(O2448,Info!$AO$23:$AP$39,3,FALSE))))))</f>
        <v/>
      </c>
      <c r="AD2448" s="1"/>
      <c r="AE2448" s="1" t="str">
        <f>IF($L2448="None","",IF(ISERROR(VLOOKUP($L2448,Info!$B$4:$B$266,1,FALSE)),"",VLOOKUP($L2448,Info!$B$4:$L$266,4,FALSE)))</f>
        <v/>
      </c>
      <c r="AF2448" s="1" t="str">
        <f>IF($L2448="None","",IF(ISERROR(VLOOKUP($L2448,Info!$B$4:$B$266,1,FALSE)),"",VLOOKUP($L2448,Info!$B$4:$L$266,6,FALSE)))</f>
        <v/>
      </c>
      <c r="AG2448" s="1"/>
      <c r="AH2448" s="33" t="str" cm="1">
        <f t="array" ref="AH2448">IF(AND(L2448&lt;&gt;"",O2448&lt;&gt;"",R2448:S2448&lt;&gt;"",W2448:X2448&lt;&gt;"",Z2448:AA2448&lt;&gt;"",AC2448&lt;&gt;""),"Good","Bad")</f>
        <v>Bad</v>
      </c>
      <c r="AL2448" t="str" cm="1">
        <f t="array" ref="AL2448">IF(R2448&gt;0,_xlfn.IFS(COUNTIF($L$20:L2448,"&lt;&gt;")&lt;101,1,COUNTIF($L$20:L2448,"&lt;&gt;")&lt;201,2,COUNTIF($L$20:L2448,"&lt;&gt;")&lt;301,3,COUNTIF($L$20:L2448,"&lt;&gt;")&lt;401,4,COUNTIF($L$20:L2448,"&lt;&gt;")&lt;501,5,COUNTIF($L$20:L2448,"&lt;&gt;")&lt;601,6,COUNTIF($L$20:L2448,"&lt;&gt;")&lt;701,7,COUNTIF($L$20:L2448,"&lt;&gt;")&lt;801,8,COUNTIF($L$20:L2448,"&lt;&gt;")&lt;901,9,COUNTIF($L$20:L2448,"&lt;&gt;")&lt;1001,10,COUNTIF($L$20:L2448,"&lt;&gt;")&lt;1101,11,COUNTIF($L$20:L2448,"&lt;&gt;")&lt;1201,12,COUNTIF($L$20:L2448,"&lt;&gt;")&lt;1301,13,COUNTIF($L$20:L2448,"&lt;&gt;")&lt;1401,14,COUNTIF($L$20:L2448,"&lt;&gt;")&lt;1501,15,COUNTIF($L$20:L2448,"&lt;&gt;")&lt;1601,16,COUNTIF($L$20:L2448,"&lt;&gt;")&lt;1701,17,COUNTIF($L$20:L2448,"&lt;&gt;")&lt;1801,18,COUNTIF($L$20:L2448,"&lt;&gt;")&lt;1901,19,COUNTIF($L$20:L2448,"&lt;&gt;")&lt;2001,20,COUNTIF($L$20:L2448,"&lt;&gt;")&lt;2101,21,COUNTIF($L$20:L2448,"&lt;&gt;")&lt;2201,22,COUNTIF($L$20:L2448,"&lt;&gt;")&lt;2301,23,COUNTIF($L$20:L2448,"&lt;&gt;")&lt;2401,24,COUNTIF($L$20:L2448,"&lt;&gt;")&lt;2501,25,COUNTIF($L$20:L2448,"&lt;&gt;")&lt;2601,26,COUNTIF($L$20:L2448,"&lt;&gt;")&lt;2701,27,COUNTIF($L$20:L2448,"&lt;&gt;")&lt;2801,28,COUNTIF($L$20:L2448,"&lt;&gt;")&lt;2901,29,COUNTIF($L$20:L2448,"&lt;&gt;")&lt;3001,30),"")</f>
        <v/>
      </c>
      <c r="AM2448" t="str">
        <f t="shared" si="185"/>
        <v/>
      </c>
      <c r="AN2448" t="str">
        <f t="shared" si="189"/>
        <v/>
      </c>
      <c r="AP2448" t="str">
        <f t="shared" si="188"/>
        <v/>
      </c>
      <c r="AQ2448" t="str">
        <f>IF(AO2448="","",COUNTIFS(AM2448:$AM$3019,AO2448))</f>
        <v/>
      </c>
    </row>
    <row r="2449" spans="1:43" x14ac:dyDescent="0.25">
      <c r="A2449" s="6" t="str">
        <f>IF(COUNT($A$20:A2448)&lt;&gt;$B$4,IF(A2448="","",A2448+1),"")</f>
        <v/>
      </c>
      <c r="B2449" s="3"/>
      <c r="C2449" s="3"/>
      <c r="D2449" s="122"/>
      <c r="E2449" s="3"/>
      <c r="F2449" s="3"/>
      <c r="G2449" s="3"/>
      <c r="H2449" s="3"/>
      <c r="I2449" s="120"/>
      <c r="J2449" s="3"/>
      <c r="K2449" s="95" t="str" cm="1">
        <f t="array" ref="K2449">IF(OR($J$14 = "A",$J$14 = "B",$J$14 = "C"),IF(I2449="","",IF(LEN(I2449)&gt;2,_xlfn.IFS(ISNUMBER(SEARCH("_",I2449)),I2449,ISNUMBER(SEARCH(", ",I2449)),SUBSTITUTE(I2449,", ","_"),ISNUMBER(SEARCH("/ ",I2449)),SUBSTITUTE(I2449,"/ ","_"),ISNUMBER(SEARCH(",",I2449)),SUBSTITUTE(I2449,",","_"),ISNUMBER(SEARCH("/",I2449)),SUBSTITUTE(I2449,"/","_"),ISNUMBER(SEARCH("",I2449)),I2449),I2449)),IF(OR($J$14 = "J",$J$14 = "K"),"",IF(D2449="","",IF(LEN(D2449)&gt;2,_xlfn.IFS(ISNUMBER(SEARCH("_",D2449)),D2449,ISNUMBER(SEARCH(", ",D2449)),SUBSTITUTE(D2449,", ","_"),ISNUMBER(SEARCH("/ ",D2449)),SUBSTITUTE(D2449,"/ ","_"),ISNUMBER(SEARCH(",",D2449)),SUBSTITUTE(D2449,",","_"),ISNUMBER(SEARCH("/",D2449)),SUBSTITUTE(D2449,"/","_"),ISNUMBER(SEARCH("",D2449)),D2449),D2449))))</f>
        <v/>
      </c>
      <c r="L2449" s="1"/>
      <c r="M2449" s="1" t="str">
        <f t="shared" si="186"/>
        <v/>
      </c>
      <c r="N2449" s="94" t="str">
        <f>IF($L2449="None","",IF(ISERROR(VLOOKUP($L2449,Info!$B$4:$B$266,1,FALSE)),"",VLOOKUP($L2449,Info!$B$4:$L$266,5,FALSE)))</f>
        <v/>
      </c>
      <c r="O2449" s="94" t="str">
        <f>IF(K2449="","",IF(AND($J$12&lt;&gt;"ABC",N2449="3"),"BAC",IF(N2449="3","ABC",IF($J$12&lt;&gt;"ABC",IF($J$10="Standard",VLOOKUP(K2449,Info!$BE$4:$BF$481,2,FALSE),VLOOKUP(K2449,Info!$BI$4:$BJ$482,2,FALSE)),IF($J$10="Standard",VLOOKUP(K2449,Info!$AG$4:$AH$2994,2,FALSE),VLOOKUP(K2449,Info!$AK$4:$AL$2997,2,FALSE))))))</f>
        <v/>
      </c>
      <c r="P2449" s="94" t="str">
        <f>IF($L2449="None","",IF(ISERROR(VLOOKUP($L2449,Info!$B$4:$B$266,1,FALSE)),"",VLOOKUP($L2449,Info!$B$4:$L$266,3,FALSE)))</f>
        <v/>
      </c>
      <c r="Q2449" s="96" t="str">
        <f>IF($L2449="None","",IF(ISERROR(VLOOKUP($L2449,Info!$B$4:$B$266,1,FALSE)),"",VLOOKUP($L2449,Info!$B$4:$L$266,4,FALSE)))</f>
        <v/>
      </c>
      <c r="R2449" s="1"/>
      <c r="S2449" s="6" t="str">
        <f t="shared" si="187"/>
        <v/>
      </c>
      <c r="T2449" s="6" t="str">
        <f>IF($L2449="None","",IF(ISERROR(VLOOKUP($L2449,Info!$B$4:$B$266,1,FALSE)),"",VLOOKUP($L2449,Info!$B$4:$L$266,11,FALSE)))</f>
        <v/>
      </c>
      <c r="U2449" s="1"/>
      <c r="V2449" s="1"/>
      <c r="W2449" s="1"/>
      <c r="X2449" s="1" t="str">
        <f>IF($L2449="None","",IF(ISERROR(VLOOKUP($L2449,Info!$B$4:$B$266,1,FALSE)),"",IF(OR(W2449="Metallic Liquid Tight",W2449="Non-Metallic Liquid Tight",W2449="LSZH",W2449="Greenfield"),VLOOKUP($L2449,Info!$B$4:$L$266,7,FALSE),"N/A")))</f>
        <v/>
      </c>
      <c r="Y2449" s="1"/>
      <c r="Z2449" s="96" t="str">
        <f>IF($L2449="None","",IF(ISERROR(VLOOKUP($L2449,Info!$B$4:$B$266,1,FALSE)),"",VLOOKUP($L2449,Info!$B$4:$L$266,9,FALSE)))</f>
        <v/>
      </c>
      <c r="AA2449" s="96" t="str">
        <f>IF($L2449="None","",IF(ISERROR(VLOOKUP($L2449,Info!$B$4:$B$266,1,FALSE)),"",VLOOKUP($L2449,Info!$B$4:$L$266,8,FALSE)))</f>
        <v/>
      </c>
      <c r="AB2449" s="96" t="str">
        <f>IF($L2449="None","",IF(ISERROR(VLOOKUP($L2449,Info!$B$4:$B$266,1,FALSE)),"",VLOOKUP($L2449,Info!$B$4:$L$266,10,FALSE)))</f>
        <v/>
      </c>
      <c r="AC2449" s="1" t="str">
        <f>IF(W2449="SO Cable","Black,White",IF(O2449="","",IF(P2449="","",IF($J$12&lt;&gt;"ABC",IF(P2449&lt;="250",VLOOKUP(O2449,Info!$AZ$4:$BB$22,3,FALSE),VLOOKUP(O2449,Info!$AZ$23:$BB$39,3,FALSE)),IF(P2449&lt;="250",VLOOKUP(O2449,Info!$AO$4:$AQ$22,3,FALSE),VLOOKUP(O2449,Info!$AO$23:$AP$39,3,FALSE))))))</f>
        <v/>
      </c>
      <c r="AD2449" s="1"/>
      <c r="AE2449" s="1" t="str">
        <f>IF($L2449="None","",IF(ISERROR(VLOOKUP($L2449,Info!$B$4:$B$266,1,FALSE)),"",VLOOKUP($L2449,Info!$B$4:$L$266,4,FALSE)))</f>
        <v/>
      </c>
      <c r="AF2449" s="1" t="str">
        <f>IF($L2449="None","",IF(ISERROR(VLOOKUP($L2449,Info!$B$4:$B$266,1,FALSE)),"",VLOOKUP($L2449,Info!$B$4:$L$266,6,FALSE)))</f>
        <v/>
      </c>
      <c r="AG2449" s="1"/>
      <c r="AH2449" s="33" t="str" cm="1">
        <f t="array" ref="AH2449">IF(AND(L2449&lt;&gt;"",O2449&lt;&gt;"",R2449:S2449&lt;&gt;"",W2449:X2449&lt;&gt;"",Z2449:AA2449&lt;&gt;"",AC2449&lt;&gt;""),"Good","Bad")</f>
        <v>Bad</v>
      </c>
      <c r="AL2449" t="str" cm="1">
        <f t="array" ref="AL2449">IF(R2449&gt;0,_xlfn.IFS(COUNTIF($L$20:L2449,"&lt;&gt;")&lt;101,1,COUNTIF($L$20:L2449,"&lt;&gt;")&lt;201,2,COUNTIF($L$20:L2449,"&lt;&gt;")&lt;301,3,COUNTIF($L$20:L2449,"&lt;&gt;")&lt;401,4,COUNTIF($L$20:L2449,"&lt;&gt;")&lt;501,5,COUNTIF($L$20:L2449,"&lt;&gt;")&lt;601,6,COUNTIF($L$20:L2449,"&lt;&gt;")&lt;701,7,COUNTIF($L$20:L2449,"&lt;&gt;")&lt;801,8,COUNTIF($L$20:L2449,"&lt;&gt;")&lt;901,9,COUNTIF($L$20:L2449,"&lt;&gt;")&lt;1001,10,COUNTIF($L$20:L2449,"&lt;&gt;")&lt;1101,11,COUNTIF($L$20:L2449,"&lt;&gt;")&lt;1201,12,COUNTIF($L$20:L2449,"&lt;&gt;")&lt;1301,13,COUNTIF($L$20:L2449,"&lt;&gt;")&lt;1401,14,COUNTIF($L$20:L2449,"&lt;&gt;")&lt;1501,15,COUNTIF($L$20:L2449,"&lt;&gt;")&lt;1601,16,COUNTIF($L$20:L2449,"&lt;&gt;")&lt;1701,17,COUNTIF($L$20:L2449,"&lt;&gt;")&lt;1801,18,COUNTIF($L$20:L2449,"&lt;&gt;")&lt;1901,19,COUNTIF($L$20:L2449,"&lt;&gt;")&lt;2001,20,COUNTIF($L$20:L2449,"&lt;&gt;")&lt;2101,21,COUNTIF($L$20:L2449,"&lt;&gt;")&lt;2201,22,COUNTIF($L$20:L2449,"&lt;&gt;")&lt;2301,23,COUNTIF($L$20:L2449,"&lt;&gt;")&lt;2401,24,COUNTIF($L$20:L2449,"&lt;&gt;")&lt;2501,25,COUNTIF($L$20:L2449,"&lt;&gt;")&lt;2601,26,COUNTIF($L$20:L2449,"&lt;&gt;")&lt;2701,27,COUNTIF($L$20:L2449,"&lt;&gt;")&lt;2801,28,COUNTIF($L$20:L2449,"&lt;&gt;")&lt;2901,29,COUNTIF($L$20:L2449,"&lt;&gt;")&lt;3001,30),"")</f>
        <v/>
      </c>
      <c r="AM2449" t="str">
        <f t="shared" si="185"/>
        <v/>
      </c>
      <c r="AN2449" t="str">
        <f t="shared" si="189"/>
        <v/>
      </c>
      <c r="AP2449" t="str">
        <f t="shared" si="188"/>
        <v/>
      </c>
      <c r="AQ2449" t="str">
        <f>IF(AO2449="","",COUNTIFS(AM2449:$AM$3019,AO2449))</f>
        <v/>
      </c>
    </row>
    <row r="2450" spans="1:43" x14ac:dyDescent="0.25">
      <c r="A2450" s="6" t="str">
        <f>IF(COUNT($A$20:A2449)&lt;&gt;$B$4,IF(A2449="","",A2449+1),"")</f>
        <v/>
      </c>
      <c r="B2450" s="3"/>
      <c r="C2450" s="3"/>
      <c r="D2450" s="122"/>
      <c r="E2450" s="3"/>
      <c r="F2450" s="3"/>
      <c r="G2450" s="3"/>
      <c r="H2450" s="3"/>
      <c r="I2450" s="120"/>
      <c r="J2450" s="3"/>
      <c r="K2450" s="95" t="str" cm="1">
        <f t="array" ref="K2450">IF(OR($J$14 = "A",$J$14 = "B",$J$14 = "C"),IF(I2450="","",IF(LEN(I2450)&gt;2,_xlfn.IFS(ISNUMBER(SEARCH("_",I2450)),I2450,ISNUMBER(SEARCH(", ",I2450)),SUBSTITUTE(I2450,", ","_"),ISNUMBER(SEARCH("/ ",I2450)),SUBSTITUTE(I2450,"/ ","_"),ISNUMBER(SEARCH(",",I2450)),SUBSTITUTE(I2450,",","_"),ISNUMBER(SEARCH("/",I2450)),SUBSTITUTE(I2450,"/","_"),ISNUMBER(SEARCH("",I2450)),I2450),I2450)),IF(OR($J$14 = "J",$J$14 = "K"),"",IF(D2450="","",IF(LEN(D2450)&gt;2,_xlfn.IFS(ISNUMBER(SEARCH("_",D2450)),D2450,ISNUMBER(SEARCH(", ",D2450)),SUBSTITUTE(D2450,", ","_"),ISNUMBER(SEARCH("/ ",D2450)),SUBSTITUTE(D2450,"/ ","_"),ISNUMBER(SEARCH(",",D2450)),SUBSTITUTE(D2450,",","_"),ISNUMBER(SEARCH("/",D2450)),SUBSTITUTE(D2450,"/","_"),ISNUMBER(SEARCH("",D2450)),D2450),D2450))))</f>
        <v/>
      </c>
      <c r="L2450" s="1"/>
      <c r="M2450" s="1" t="str">
        <f t="shared" si="186"/>
        <v/>
      </c>
      <c r="N2450" s="94" t="str">
        <f>IF($L2450="None","",IF(ISERROR(VLOOKUP($L2450,Info!$B$4:$B$266,1,FALSE)),"",VLOOKUP($L2450,Info!$B$4:$L$266,5,FALSE)))</f>
        <v/>
      </c>
      <c r="O2450" s="94" t="str">
        <f>IF(K2450="","",IF(AND($J$12&lt;&gt;"ABC",N2450="3"),"BAC",IF(N2450="3","ABC",IF($J$12&lt;&gt;"ABC",IF($J$10="Standard",VLOOKUP(K2450,Info!$BE$4:$BF$481,2,FALSE),VLOOKUP(K2450,Info!$BI$4:$BJ$482,2,FALSE)),IF($J$10="Standard",VLOOKUP(K2450,Info!$AG$4:$AH$2994,2,FALSE),VLOOKUP(K2450,Info!$AK$4:$AL$2997,2,FALSE))))))</f>
        <v/>
      </c>
      <c r="P2450" s="94" t="str">
        <f>IF($L2450="None","",IF(ISERROR(VLOOKUP($L2450,Info!$B$4:$B$266,1,FALSE)),"",VLOOKUP($L2450,Info!$B$4:$L$266,3,FALSE)))</f>
        <v/>
      </c>
      <c r="Q2450" s="96" t="str">
        <f>IF($L2450="None","",IF(ISERROR(VLOOKUP($L2450,Info!$B$4:$B$266,1,FALSE)),"",VLOOKUP($L2450,Info!$B$4:$L$266,4,FALSE)))</f>
        <v/>
      </c>
      <c r="R2450" s="1"/>
      <c r="S2450" s="6" t="str">
        <f t="shared" si="187"/>
        <v/>
      </c>
      <c r="T2450" s="6" t="str">
        <f>IF($L2450="None","",IF(ISERROR(VLOOKUP($L2450,Info!$B$4:$B$266,1,FALSE)),"",VLOOKUP($L2450,Info!$B$4:$L$266,11,FALSE)))</f>
        <v/>
      </c>
      <c r="U2450" s="1"/>
      <c r="V2450" s="1"/>
      <c r="W2450" s="1"/>
      <c r="X2450" s="1" t="str">
        <f>IF($L2450="None","",IF(ISERROR(VLOOKUP($L2450,Info!$B$4:$B$266,1,FALSE)),"",IF(OR(W2450="Metallic Liquid Tight",W2450="Non-Metallic Liquid Tight",W2450="LSZH",W2450="Greenfield"),VLOOKUP($L2450,Info!$B$4:$L$266,7,FALSE),"N/A")))</f>
        <v/>
      </c>
      <c r="Y2450" s="1"/>
      <c r="Z2450" s="96" t="str">
        <f>IF($L2450="None","",IF(ISERROR(VLOOKUP($L2450,Info!$B$4:$B$266,1,FALSE)),"",VLOOKUP($L2450,Info!$B$4:$L$266,9,FALSE)))</f>
        <v/>
      </c>
      <c r="AA2450" s="96" t="str">
        <f>IF($L2450="None","",IF(ISERROR(VLOOKUP($L2450,Info!$B$4:$B$266,1,FALSE)),"",VLOOKUP($L2450,Info!$B$4:$L$266,8,FALSE)))</f>
        <v/>
      </c>
      <c r="AB2450" s="96" t="str">
        <f>IF($L2450="None","",IF(ISERROR(VLOOKUP($L2450,Info!$B$4:$B$266,1,FALSE)),"",VLOOKUP($L2450,Info!$B$4:$L$266,10,FALSE)))</f>
        <v/>
      </c>
      <c r="AC2450" s="1" t="str">
        <f>IF(W2450="SO Cable","Black,White",IF(O2450="","",IF(P2450="","",IF($J$12&lt;&gt;"ABC",IF(P2450&lt;="250",VLOOKUP(O2450,Info!$AZ$4:$BB$22,3,FALSE),VLOOKUP(O2450,Info!$AZ$23:$BB$39,3,FALSE)),IF(P2450&lt;="250",VLOOKUP(O2450,Info!$AO$4:$AQ$22,3,FALSE),VLOOKUP(O2450,Info!$AO$23:$AP$39,3,FALSE))))))</f>
        <v/>
      </c>
      <c r="AD2450" s="1"/>
      <c r="AE2450" s="1" t="str">
        <f>IF($L2450="None","",IF(ISERROR(VLOOKUP($L2450,Info!$B$4:$B$266,1,FALSE)),"",VLOOKUP($L2450,Info!$B$4:$L$266,4,FALSE)))</f>
        <v/>
      </c>
      <c r="AF2450" s="1" t="str">
        <f>IF($L2450="None","",IF(ISERROR(VLOOKUP($L2450,Info!$B$4:$B$266,1,FALSE)),"",VLOOKUP($L2450,Info!$B$4:$L$266,6,FALSE)))</f>
        <v/>
      </c>
      <c r="AG2450" s="1"/>
      <c r="AH2450" s="33" t="str" cm="1">
        <f t="array" ref="AH2450">IF(AND(L2450&lt;&gt;"",O2450&lt;&gt;"",R2450:S2450&lt;&gt;"",W2450:X2450&lt;&gt;"",Z2450:AA2450&lt;&gt;"",AC2450&lt;&gt;""),"Good","Bad")</f>
        <v>Bad</v>
      </c>
      <c r="AL2450" t="str" cm="1">
        <f t="array" ref="AL2450">IF(R2450&gt;0,_xlfn.IFS(COUNTIF($L$20:L2450,"&lt;&gt;")&lt;101,1,COUNTIF($L$20:L2450,"&lt;&gt;")&lt;201,2,COUNTIF($L$20:L2450,"&lt;&gt;")&lt;301,3,COUNTIF($L$20:L2450,"&lt;&gt;")&lt;401,4,COUNTIF($L$20:L2450,"&lt;&gt;")&lt;501,5,COUNTIF($L$20:L2450,"&lt;&gt;")&lt;601,6,COUNTIF($L$20:L2450,"&lt;&gt;")&lt;701,7,COUNTIF($L$20:L2450,"&lt;&gt;")&lt;801,8,COUNTIF($L$20:L2450,"&lt;&gt;")&lt;901,9,COUNTIF($L$20:L2450,"&lt;&gt;")&lt;1001,10,COUNTIF($L$20:L2450,"&lt;&gt;")&lt;1101,11,COUNTIF($L$20:L2450,"&lt;&gt;")&lt;1201,12,COUNTIF($L$20:L2450,"&lt;&gt;")&lt;1301,13,COUNTIF($L$20:L2450,"&lt;&gt;")&lt;1401,14,COUNTIF($L$20:L2450,"&lt;&gt;")&lt;1501,15,COUNTIF($L$20:L2450,"&lt;&gt;")&lt;1601,16,COUNTIF($L$20:L2450,"&lt;&gt;")&lt;1701,17,COUNTIF($L$20:L2450,"&lt;&gt;")&lt;1801,18,COUNTIF($L$20:L2450,"&lt;&gt;")&lt;1901,19,COUNTIF($L$20:L2450,"&lt;&gt;")&lt;2001,20,COUNTIF($L$20:L2450,"&lt;&gt;")&lt;2101,21,COUNTIF($L$20:L2450,"&lt;&gt;")&lt;2201,22,COUNTIF($L$20:L2450,"&lt;&gt;")&lt;2301,23,COUNTIF($L$20:L2450,"&lt;&gt;")&lt;2401,24,COUNTIF($L$20:L2450,"&lt;&gt;")&lt;2501,25,COUNTIF($L$20:L2450,"&lt;&gt;")&lt;2601,26,COUNTIF($L$20:L2450,"&lt;&gt;")&lt;2701,27,COUNTIF($L$20:L2450,"&lt;&gt;")&lt;2801,28,COUNTIF($L$20:L2450,"&lt;&gt;")&lt;2901,29,COUNTIF($L$20:L2450,"&lt;&gt;")&lt;3001,30),"")</f>
        <v/>
      </c>
      <c r="AM2450" t="str">
        <f t="shared" si="185"/>
        <v/>
      </c>
      <c r="AN2450" t="str">
        <f t="shared" si="189"/>
        <v/>
      </c>
      <c r="AP2450" t="str">
        <f t="shared" si="188"/>
        <v/>
      </c>
      <c r="AQ2450" t="str">
        <f>IF(AO2450="","",COUNTIFS(AM2450:$AM$3019,AO2450))</f>
        <v/>
      </c>
    </row>
    <row r="2451" spans="1:43" x14ac:dyDescent="0.25">
      <c r="A2451" s="6" t="str">
        <f>IF(COUNT($A$20:A2450)&lt;&gt;$B$4,IF(A2450="","",A2450+1),"")</f>
        <v/>
      </c>
      <c r="B2451" s="3"/>
      <c r="C2451" s="3"/>
      <c r="D2451" s="122"/>
      <c r="E2451" s="3"/>
      <c r="F2451" s="3"/>
      <c r="G2451" s="3"/>
      <c r="H2451" s="3"/>
      <c r="I2451" s="120"/>
      <c r="J2451" s="3"/>
      <c r="K2451" s="95" t="str" cm="1">
        <f t="array" ref="K2451">IF(OR($J$14 = "A",$J$14 = "B",$J$14 = "C"),IF(I2451="","",IF(LEN(I2451)&gt;2,_xlfn.IFS(ISNUMBER(SEARCH("_",I2451)),I2451,ISNUMBER(SEARCH(", ",I2451)),SUBSTITUTE(I2451,", ","_"),ISNUMBER(SEARCH("/ ",I2451)),SUBSTITUTE(I2451,"/ ","_"),ISNUMBER(SEARCH(",",I2451)),SUBSTITUTE(I2451,",","_"),ISNUMBER(SEARCH("/",I2451)),SUBSTITUTE(I2451,"/","_"),ISNUMBER(SEARCH("",I2451)),I2451),I2451)),IF(OR($J$14 = "J",$J$14 = "K"),"",IF(D2451="","",IF(LEN(D2451)&gt;2,_xlfn.IFS(ISNUMBER(SEARCH("_",D2451)),D2451,ISNUMBER(SEARCH(", ",D2451)),SUBSTITUTE(D2451,", ","_"),ISNUMBER(SEARCH("/ ",D2451)),SUBSTITUTE(D2451,"/ ","_"),ISNUMBER(SEARCH(",",D2451)),SUBSTITUTE(D2451,",","_"),ISNUMBER(SEARCH("/",D2451)),SUBSTITUTE(D2451,"/","_"),ISNUMBER(SEARCH("",D2451)),D2451),D2451))))</f>
        <v/>
      </c>
      <c r="L2451" s="1"/>
      <c r="M2451" s="1" t="str">
        <f t="shared" si="186"/>
        <v/>
      </c>
      <c r="N2451" s="94" t="str">
        <f>IF($L2451="None","",IF(ISERROR(VLOOKUP($L2451,Info!$B$4:$B$266,1,FALSE)),"",VLOOKUP($L2451,Info!$B$4:$L$266,5,FALSE)))</f>
        <v/>
      </c>
      <c r="O2451" s="94" t="str">
        <f>IF(K2451="","",IF(AND($J$12&lt;&gt;"ABC",N2451="3"),"BAC",IF(N2451="3","ABC",IF($J$12&lt;&gt;"ABC",IF($J$10="Standard",VLOOKUP(K2451,Info!$BE$4:$BF$481,2,FALSE),VLOOKUP(K2451,Info!$BI$4:$BJ$482,2,FALSE)),IF($J$10="Standard",VLOOKUP(K2451,Info!$AG$4:$AH$2994,2,FALSE),VLOOKUP(K2451,Info!$AK$4:$AL$2997,2,FALSE))))))</f>
        <v/>
      </c>
      <c r="P2451" s="94" t="str">
        <f>IF($L2451="None","",IF(ISERROR(VLOOKUP($L2451,Info!$B$4:$B$266,1,FALSE)),"",VLOOKUP($L2451,Info!$B$4:$L$266,3,FALSE)))</f>
        <v/>
      </c>
      <c r="Q2451" s="96" t="str">
        <f>IF($L2451="None","",IF(ISERROR(VLOOKUP($L2451,Info!$B$4:$B$266,1,FALSE)),"",VLOOKUP($L2451,Info!$B$4:$L$266,4,FALSE)))</f>
        <v/>
      </c>
      <c r="R2451" s="1"/>
      <c r="S2451" s="6" t="str">
        <f t="shared" si="187"/>
        <v/>
      </c>
      <c r="T2451" s="6" t="str">
        <f>IF($L2451="None","",IF(ISERROR(VLOOKUP($L2451,Info!$B$4:$B$266,1,FALSE)),"",VLOOKUP($L2451,Info!$B$4:$L$266,11,FALSE)))</f>
        <v/>
      </c>
      <c r="U2451" s="1"/>
      <c r="V2451" s="1"/>
      <c r="W2451" s="1"/>
      <c r="X2451" s="1" t="str">
        <f>IF($L2451="None","",IF(ISERROR(VLOOKUP($L2451,Info!$B$4:$B$266,1,FALSE)),"",IF(OR(W2451="Metallic Liquid Tight",W2451="Non-Metallic Liquid Tight",W2451="LSZH",W2451="Greenfield"),VLOOKUP($L2451,Info!$B$4:$L$266,7,FALSE),"N/A")))</f>
        <v/>
      </c>
      <c r="Y2451" s="1"/>
      <c r="Z2451" s="96" t="str">
        <f>IF($L2451="None","",IF(ISERROR(VLOOKUP($L2451,Info!$B$4:$B$266,1,FALSE)),"",VLOOKUP($L2451,Info!$B$4:$L$266,9,FALSE)))</f>
        <v/>
      </c>
      <c r="AA2451" s="96" t="str">
        <f>IF($L2451="None","",IF(ISERROR(VLOOKUP($L2451,Info!$B$4:$B$266,1,FALSE)),"",VLOOKUP($L2451,Info!$B$4:$L$266,8,FALSE)))</f>
        <v/>
      </c>
      <c r="AB2451" s="96" t="str">
        <f>IF($L2451="None","",IF(ISERROR(VLOOKUP($L2451,Info!$B$4:$B$266,1,FALSE)),"",VLOOKUP($L2451,Info!$B$4:$L$266,10,FALSE)))</f>
        <v/>
      </c>
      <c r="AC2451" s="1" t="str">
        <f>IF(W2451="SO Cable","Black,White",IF(O2451="","",IF(P2451="","",IF($J$12&lt;&gt;"ABC",IF(P2451&lt;="250",VLOOKUP(O2451,Info!$AZ$4:$BB$22,3,FALSE),VLOOKUP(O2451,Info!$AZ$23:$BB$39,3,FALSE)),IF(P2451&lt;="250",VLOOKUP(O2451,Info!$AO$4:$AQ$22,3,FALSE),VLOOKUP(O2451,Info!$AO$23:$AP$39,3,FALSE))))))</f>
        <v/>
      </c>
      <c r="AD2451" s="1"/>
      <c r="AE2451" s="1" t="str">
        <f>IF($L2451="None","",IF(ISERROR(VLOOKUP($L2451,Info!$B$4:$B$266,1,FALSE)),"",VLOOKUP($L2451,Info!$B$4:$L$266,4,FALSE)))</f>
        <v/>
      </c>
      <c r="AF2451" s="1" t="str">
        <f>IF($L2451="None","",IF(ISERROR(VLOOKUP($L2451,Info!$B$4:$B$266,1,FALSE)),"",VLOOKUP($L2451,Info!$B$4:$L$266,6,FALSE)))</f>
        <v/>
      </c>
      <c r="AG2451" s="1"/>
      <c r="AH2451" s="33" t="str" cm="1">
        <f t="array" ref="AH2451">IF(AND(L2451&lt;&gt;"",O2451&lt;&gt;"",R2451:S2451&lt;&gt;"",W2451:X2451&lt;&gt;"",Z2451:AA2451&lt;&gt;"",AC2451&lt;&gt;""),"Good","Bad")</f>
        <v>Bad</v>
      </c>
      <c r="AL2451" t="str" cm="1">
        <f t="array" ref="AL2451">IF(R2451&gt;0,_xlfn.IFS(COUNTIF($L$20:L2451,"&lt;&gt;")&lt;101,1,COUNTIF($L$20:L2451,"&lt;&gt;")&lt;201,2,COUNTIF($L$20:L2451,"&lt;&gt;")&lt;301,3,COUNTIF($L$20:L2451,"&lt;&gt;")&lt;401,4,COUNTIF($L$20:L2451,"&lt;&gt;")&lt;501,5,COUNTIF($L$20:L2451,"&lt;&gt;")&lt;601,6,COUNTIF($L$20:L2451,"&lt;&gt;")&lt;701,7,COUNTIF($L$20:L2451,"&lt;&gt;")&lt;801,8,COUNTIF($L$20:L2451,"&lt;&gt;")&lt;901,9,COUNTIF($L$20:L2451,"&lt;&gt;")&lt;1001,10,COUNTIF($L$20:L2451,"&lt;&gt;")&lt;1101,11,COUNTIF($L$20:L2451,"&lt;&gt;")&lt;1201,12,COUNTIF($L$20:L2451,"&lt;&gt;")&lt;1301,13,COUNTIF($L$20:L2451,"&lt;&gt;")&lt;1401,14,COUNTIF($L$20:L2451,"&lt;&gt;")&lt;1501,15,COUNTIF($L$20:L2451,"&lt;&gt;")&lt;1601,16,COUNTIF($L$20:L2451,"&lt;&gt;")&lt;1701,17,COUNTIF($L$20:L2451,"&lt;&gt;")&lt;1801,18,COUNTIF($L$20:L2451,"&lt;&gt;")&lt;1901,19,COUNTIF($L$20:L2451,"&lt;&gt;")&lt;2001,20,COUNTIF($L$20:L2451,"&lt;&gt;")&lt;2101,21,COUNTIF($L$20:L2451,"&lt;&gt;")&lt;2201,22,COUNTIF($L$20:L2451,"&lt;&gt;")&lt;2301,23,COUNTIF($L$20:L2451,"&lt;&gt;")&lt;2401,24,COUNTIF($L$20:L2451,"&lt;&gt;")&lt;2501,25,COUNTIF($L$20:L2451,"&lt;&gt;")&lt;2601,26,COUNTIF($L$20:L2451,"&lt;&gt;")&lt;2701,27,COUNTIF($L$20:L2451,"&lt;&gt;")&lt;2801,28,COUNTIF($L$20:L2451,"&lt;&gt;")&lt;2901,29,COUNTIF($L$20:L2451,"&lt;&gt;")&lt;3001,30),"")</f>
        <v/>
      </c>
      <c r="AM2451" t="str">
        <f t="shared" si="185"/>
        <v/>
      </c>
      <c r="AN2451" t="str">
        <f t="shared" si="189"/>
        <v/>
      </c>
      <c r="AP2451" t="str">
        <f t="shared" si="188"/>
        <v/>
      </c>
      <c r="AQ2451" t="str">
        <f>IF(AO2451="","",COUNTIFS(AM2451:$AM$3019,AO2451))</f>
        <v/>
      </c>
    </row>
    <row r="2452" spans="1:43" x14ac:dyDescent="0.25">
      <c r="A2452" s="6" t="str">
        <f>IF(COUNT($A$20:A2451)&lt;&gt;$B$4,IF(A2451="","",A2451+1),"")</f>
        <v/>
      </c>
      <c r="B2452" s="3"/>
      <c r="C2452" s="3"/>
      <c r="D2452" s="122"/>
      <c r="E2452" s="3"/>
      <c r="F2452" s="3"/>
      <c r="G2452" s="3"/>
      <c r="H2452" s="3"/>
      <c r="I2452" s="120"/>
      <c r="J2452" s="3"/>
      <c r="K2452" s="95" t="str" cm="1">
        <f t="array" ref="K2452">IF(OR($J$14 = "A",$J$14 = "B",$J$14 = "C"),IF(I2452="","",IF(LEN(I2452)&gt;2,_xlfn.IFS(ISNUMBER(SEARCH("_",I2452)),I2452,ISNUMBER(SEARCH(", ",I2452)),SUBSTITUTE(I2452,", ","_"),ISNUMBER(SEARCH("/ ",I2452)),SUBSTITUTE(I2452,"/ ","_"),ISNUMBER(SEARCH(",",I2452)),SUBSTITUTE(I2452,",","_"),ISNUMBER(SEARCH("/",I2452)),SUBSTITUTE(I2452,"/","_"),ISNUMBER(SEARCH("",I2452)),I2452),I2452)),IF(OR($J$14 = "J",$J$14 = "K"),"",IF(D2452="","",IF(LEN(D2452)&gt;2,_xlfn.IFS(ISNUMBER(SEARCH("_",D2452)),D2452,ISNUMBER(SEARCH(", ",D2452)),SUBSTITUTE(D2452,", ","_"),ISNUMBER(SEARCH("/ ",D2452)),SUBSTITUTE(D2452,"/ ","_"),ISNUMBER(SEARCH(",",D2452)),SUBSTITUTE(D2452,",","_"),ISNUMBER(SEARCH("/",D2452)),SUBSTITUTE(D2452,"/","_"),ISNUMBER(SEARCH("",D2452)),D2452),D2452))))</f>
        <v/>
      </c>
      <c r="L2452" s="1"/>
      <c r="M2452" s="1" t="str">
        <f t="shared" si="186"/>
        <v/>
      </c>
      <c r="N2452" s="94" t="str">
        <f>IF($L2452="None","",IF(ISERROR(VLOOKUP($L2452,Info!$B$4:$B$266,1,FALSE)),"",VLOOKUP($L2452,Info!$B$4:$L$266,5,FALSE)))</f>
        <v/>
      </c>
      <c r="O2452" s="94" t="str">
        <f>IF(K2452="","",IF(AND($J$12&lt;&gt;"ABC",N2452="3"),"BAC",IF(N2452="3","ABC",IF($J$12&lt;&gt;"ABC",IF($J$10="Standard",VLOOKUP(K2452,Info!$BE$4:$BF$481,2,FALSE),VLOOKUP(K2452,Info!$BI$4:$BJ$482,2,FALSE)),IF($J$10="Standard",VLOOKUP(K2452,Info!$AG$4:$AH$2994,2,FALSE),VLOOKUP(K2452,Info!$AK$4:$AL$2997,2,FALSE))))))</f>
        <v/>
      </c>
      <c r="P2452" s="94" t="str">
        <f>IF($L2452="None","",IF(ISERROR(VLOOKUP($L2452,Info!$B$4:$B$266,1,FALSE)),"",VLOOKUP($L2452,Info!$B$4:$L$266,3,FALSE)))</f>
        <v/>
      </c>
      <c r="Q2452" s="96" t="str">
        <f>IF($L2452="None","",IF(ISERROR(VLOOKUP($L2452,Info!$B$4:$B$266,1,FALSE)),"",VLOOKUP($L2452,Info!$B$4:$L$266,4,FALSE)))</f>
        <v/>
      </c>
      <c r="R2452" s="1"/>
      <c r="S2452" s="6" t="str">
        <f t="shared" si="187"/>
        <v/>
      </c>
      <c r="T2452" s="6" t="str">
        <f>IF($L2452="None","",IF(ISERROR(VLOOKUP($L2452,Info!$B$4:$B$266,1,FALSE)),"",VLOOKUP($L2452,Info!$B$4:$L$266,11,FALSE)))</f>
        <v/>
      </c>
      <c r="U2452" s="1"/>
      <c r="V2452" s="1"/>
      <c r="W2452" s="1"/>
      <c r="X2452" s="1" t="str">
        <f>IF($L2452="None","",IF(ISERROR(VLOOKUP($L2452,Info!$B$4:$B$266,1,FALSE)),"",IF(OR(W2452="Metallic Liquid Tight",W2452="Non-Metallic Liquid Tight",W2452="LSZH",W2452="Greenfield"),VLOOKUP($L2452,Info!$B$4:$L$266,7,FALSE),"N/A")))</f>
        <v/>
      </c>
      <c r="Y2452" s="1"/>
      <c r="Z2452" s="96" t="str">
        <f>IF($L2452="None","",IF(ISERROR(VLOOKUP($L2452,Info!$B$4:$B$266,1,FALSE)),"",VLOOKUP($L2452,Info!$B$4:$L$266,9,FALSE)))</f>
        <v/>
      </c>
      <c r="AA2452" s="96" t="str">
        <f>IF($L2452="None","",IF(ISERROR(VLOOKUP($L2452,Info!$B$4:$B$266,1,FALSE)),"",VLOOKUP($L2452,Info!$B$4:$L$266,8,FALSE)))</f>
        <v/>
      </c>
      <c r="AB2452" s="96" t="str">
        <f>IF($L2452="None","",IF(ISERROR(VLOOKUP($L2452,Info!$B$4:$B$266,1,FALSE)),"",VLOOKUP($L2452,Info!$B$4:$L$266,10,FALSE)))</f>
        <v/>
      </c>
      <c r="AC2452" s="1" t="str">
        <f>IF(W2452="SO Cable","Black,White",IF(O2452="","",IF(P2452="","",IF($J$12&lt;&gt;"ABC",IF(P2452&lt;="250",VLOOKUP(O2452,Info!$AZ$4:$BB$22,3,FALSE),VLOOKUP(O2452,Info!$AZ$23:$BB$39,3,FALSE)),IF(P2452&lt;="250",VLOOKUP(O2452,Info!$AO$4:$AQ$22,3,FALSE),VLOOKUP(O2452,Info!$AO$23:$AP$39,3,FALSE))))))</f>
        <v/>
      </c>
      <c r="AD2452" s="1"/>
      <c r="AE2452" s="1" t="str">
        <f>IF($L2452="None","",IF(ISERROR(VLOOKUP($L2452,Info!$B$4:$B$266,1,FALSE)),"",VLOOKUP($L2452,Info!$B$4:$L$266,4,FALSE)))</f>
        <v/>
      </c>
      <c r="AF2452" s="1" t="str">
        <f>IF($L2452="None","",IF(ISERROR(VLOOKUP($L2452,Info!$B$4:$B$266,1,FALSE)),"",VLOOKUP($L2452,Info!$B$4:$L$266,6,FALSE)))</f>
        <v/>
      </c>
      <c r="AG2452" s="1"/>
      <c r="AH2452" s="33" t="str" cm="1">
        <f t="array" ref="AH2452">IF(AND(L2452&lt;&gt;"",O2452&lt;&gt;"",R2452:S2452&lt;&gt;"",W2452:X2452&lt;&gt;"",Z2452:AA2452&lt;&gt;"",AC2452&lt;&gt;""),"Good","Bad")</f>
        <v>Bad</v>
      </c>
      <c r="AL2452" t="str" cm="1">
        <f t="array" ref="AL2452">IF(R2452&gt;0,_xlfn.IFS(COUNTIF($L$20:L2452,"&lt;&gt;")&lt;101,1,COUNTIF($L$20:L2452,"&lt;&gt;")&lt;201,2,COUNTIF($L$20:L2452,"&lt;&gt;")&lt;301,3,COUNTIF($L$20:L2452,"&lt;&gt;")&lt;401,4,COUNTIF($L$20:L2452,"&lt;&gt;")&lt;501,5,COUNTIF($L$20:L2452,"&lt;&gt;")&lt;601,6,COUNTIF($L$20:L2452,"&lt;&gt;")&lt;701,7,COUNTIF($L$20:L2452,"&lt;&gt;")&lt;801,8,COUNTIF($L$20:L2452,"&lt;&gt;")&lt;901,9,COUNTIF($L$20:L2452,"&lt;&gt;")&lt;1001,10,COUNTIF($L$20:L2452,"&lt;&gt;")&lt;1101,11,COUNTIF($L$20:L2452,"&lt;&gt;")&lt;1201,12,COUNTIF($L$20:L2452,"&lt;&gt;")&lt;1301,13,COUNTIF($L$20:L2452,"&lt;&gt;")&lt;1401,14,COUNTIF($L$20:L2452,"&lt;&gt;")&lt;1501,15,COUNTIF($L$20:L2452,"&lt;&gt;")&lt;1601,16,COUNTIF($L$20:L2452,"&lt;&gt;")&lt;1701,17,COUNTIF($L$20:L2452,"&lt;&gt;")&lt;1801,18,COUNTIF($L$20:L2452,"&lt;&gt;")&lt;1901,19,COUNTIF($L$20:L2452,"&lt;&gt;")&lt;2001,20,COUNTIF($L$20:L2452,"&lt;&gt;")&lt;2101,21,COUNTIF($L$20:L2452,"&lt;&gt;")&lt;2201,22,COUNTIF($L$20:L2452,"&lt;&gt;")&lt;2301,23,COUNTIF($L$20:L2452,"&lt;&gt;")&lt;2401,24,COUNTIF($L$20:L2452,"&lt;&gt;")&lt;2501,25,COUNTIF($L$20:L2452,"&lt;&gt;")&lt;2601,26,COUNTIF($L$20:L2452,"&lt;&gt;")&lt;2701,27,COUNTIF($L$20:L2452,"&lt;&gt;")&lt;2801,28,COUNTIF($L$20:L2452,"&lt;&gt;")&lt;2901,29,COUNTIF($L$20:L2452,"&lt;&gt;")&lt;3001,30),"")</f>
        <v/>
      </c>
      <c r="AM2452" t="str">
        <f t="shared" ref="AM2452:AM2515" si="190">L2452&amp;Z2452&amp;AA2452&amp;W2452&amp;X2452&amp;Y2452&amp;AL2452</f>
        <v/>
      </c>
      <c r="AN2452" t="str">
        <f t="shared" si="189"/>
        <v/>
      </c>
      <c r="AP2452" t="str">
        <f t="shared" si="188"/>
        <v/>
      </c>
      <c r="AQ2452" t="str">
        <f>IF(AO2452="","",COUNTIFS(AM2452:$AM$3019,AO2452))</f>
        <v/>
      </c>
    </row>
    <row r="2453" spans="1:43" x14ac:dyDescent="0.25">
      <c r="A2453" s="6" t="str">
        <f>IF(COUNT($A$20:A2452)&lt;&gt;$B$4,IF(A2452="","",A2452+1),"")</f>
        <v/>
      </c>
      <c r="B2453" s="3"/>
      <c r="C2453" s="3"/>
      <c r="D2453" s="122"/>
      <c r="E2453" s="3"/>
      <c r="F2453" s="3"/>
      <c r="G2453" s="3"/>
      <c r="H2453" s="3"/>
      <c r="I2453" s="120"/>
      <c r="J2453" s="3"/>
      <c r="K2453" s="95" t="str" cm="1">
        <f t="array" ref="K2453">IF(OR($J$14 = "A",$J$14 = "B",$J$14 = "C"),IF(I2453="","",IF(LEN(I2453)&gt;2,_xlfn.IFS(ISNUMBER(SEARCH("_",I2453)),I2453,ISNUMBER(SEARCH(", ",I2453)),SUBSTITUTE(I2453,", ","_"),ISNUMBER(SEARCH("/ ",I2453)),SUBSTITUTE(I2453,"/ ","_"),ISNUMBER(SEARCH(",",I2453)),SUBSTITUTE(I2453,",","_"),ISNUMBER(SEARCH("/",I2453)),SUBSTITUTE(I2453,"/","_"),ISNUMBER(SEARCH("",I2453)),I2453),I2453)),IF(OR($J$14 = "J",$J$14 = "K"),"",IF(D2453="","",IF(LEN(D2453)&gt;2,_xlfn.IFS(ISNUMBER(SEARCH("_",D2453)),D2453,ISNUMBER(SEARCH(", ",D2453)),SUBSTITUTE(D2453,", ","_"),ISNUMBER(SEARCH("/ ",D2453)),SUBSTITUTE(D2453,"/ ","_"),ISNUMBER(SEARCH(",",D2453)),SUBSTITUTE(D2453,",","_"),ISNUMBER(SEARCH("/",D2453)),SUBSTITUTE(D2453,"/","_"),ISNUMBER(SEARCH("",D2453)),D2453),D2453))))</f>
        <v/>
      </c>
      <c r="L2453" s="1"/>
      <c r="M2453" s="1" t="str">
        <f t="shared" ref="M2453:M2516" si="191">IF(L2453="","","Pigtail")</f>
        <v/>
      </c>
      <c r="N2453" s="94" t="str">
        <f>IF($L2453="None","",IF(ISERROR(VLOOKUP($L2453,Info!$B$4:$B$266,1,FALSE)),"",VLOOKUP($L2453,Info!$B$4:$L$266,5,FALSE)))</f>
        <v/>
      </c>
      <c r="O2453" s="94" t="str">
        <f>IF(K2453="","",IF(AND($J$12&lt;&gt;"ABC",N2453="3"),"BAC",IF(N2453="3","ABC",IF($J$12&lt;&gt;"ABC",IF($J$10="Standard",VLOOKUP(K2453,Info!$BE$4:$BF$481,2,FALSE),VLOOKUP(K2453,Info!$BI$4:$BJ$482,2,FALSE)),IF($J$10="Standard",VLOOKUP(K2453,Info!$AG$4:$AH$2994,2,FALSE),VLOOKUP(K2453,Info!$AK$4:$AL$2997,2,FALSE))))))</f>
        <v/>
      </c>
      <c r="P2453" s="94" t="str">
        <f>IF($L2453="None","",IF(ISERROR(VLOOKUP($L2453,Info!$B$4:$B$266,1,FALSE)),"",VLOOKUP($L2453,Info!$B$4:$L$266,3,FALSE)))</f>
        <v/>
      </c>
      <c r="Q2453" s="96" t="str">
        <f>IF($L2453="None","",IF(ISERROR(VLOOKUP($L2453,Info!$B$4:$B$266,1,FALSE)),"",VLOOKUP($L2453,Info!$B$4:$L$266,4,FALSE)))</f>
        <v/>
      </c>
      <c r="R2453" s="1"/>
      <c r="S2453" s="6" t="str">
        <f t="shared" ref="S2453:S2516" si="192">IF(M2453 = "","",IF(M2453 &lt;&gt; "Pigtail","0",""))</f>
        <v/>
      </c>
      <c r="T2453" s="6" t="str">
        <f>IF($L2453="None","",IF(ISERROR(VLOOKUP($L2453,Info!$B$4:$B$266,1,FALSE)),"",VLOOKUP($L2453,Info!$B$4:$L$266,11,FALSE)))</f>
        <v/>
      </c>
      <c r="U2453" s="1"/>
      <c r="V2453" s="1"/>
      <c r="W2453" s="1"/>
      <c r="X2453" s="1" t="str">
        <f>IF($L2453="None","",IF(ISERROR(VLOOKUP($L2453,Info!$B$4:$B$266,1,FALSE)),"",IF(OR(W2453="Metallic Liquid Tight",W2453="Non-Metallic Liquid Tight",W2453="LSZH",W2453="Greenfield"),VLOOKUP($L2453,Info!$B$4:$L$266,7,FALSE),"N/A")))</f>
        <v/>
      </c>
      <c r="Y2453" s="1"/>
      <c r="Z2453" s="96" t="str">
        <f>IF($L2453="None","",IF(ISERROR(VLOOKUP($L2453,Info!$B$4:$B$266,1,FALSE)),"",VLOOKUP($L2453,Info!$B$4:$L$266,9,FALSE)))</f>
        <v/>
      </c>
      <c r="AA2453" s="96" t="str">
        <f>IF($L2453="None","",IF(ISERROR(VLOOKUP($L2453,Info!$B$4:$B$266,1,FALSE)),"",VLOOKUP($L2453,Info!$B$4:$L$266,8,FALSE)))</f>
        <v/>
      </c>
      <c r="AB2453" s="96" t="str">
        <f>IF($L2453="None","",IF(ISERROR(VLOOKUP($L2453,Info!$B$4:$B$266,1,FALSE)),"",VLOOKUP($L2453,Info!$B$4:$L$266,10,FALSE)))</f>
        <v/>
      </c>
      <c r="AC2453" s="1" t="str">
        <f>IF(W2453="SO Cable","Black,White",IF(O2453="","",IF(P2453="","",IF($J$12&lt;&gt;"ABC",IF(P2453&lt;="250",VLOOKUP(O2453,Info!$AZ$4:$BB$22,3,FALSE),VLOOKUP(O2453,Info!$AZ$23:$BB$39,3,FALSE)),IF(P2453&lt;="250",VLOOKUP(O2453,Info!$AO$4:$AQ$22,3,FALSE),VLOOKUP(O2453,Info!$AO$23:$AP$39,3,FALSE))))))</f>
        <v/>
      </c>
      <c r="AD2453" s="1"/>
      <c r="AE2453" s="1" t="str">
        <f>IF($L2453="None","",IF(ISERROR(VLOOKUP($L2453,Info!$B$4:$B$266,1,FALSE)),"",VLOOKUP($L2453,Info!$B$4:$L$266,4,FALSE)))</f>
        <v/>
      </c>
      <c r="AF2453" s="1" t="str">
        <f>IF($L2453="None","",IF(ISERROR(VLOOKUP($L2453,Info!$B$4:$B$266,1,FALSE)),"",VLOOKUP($L2453,Info!$B$4:$L$266,6,FALSE)))</f>
        <v/>
      </c>
      <c r="AG2453" s="1"/>
      <c r="AH2453" s="33" t="str" cm="1">
        <f t="array" ref="AH2453">IF(AND(L2453&lt;&gt;"",O2453&lt;&gt;"",R2453:S2453&lt;&gt;"",W2453:X2453&lt;&gt;"",Z2453:AA2453&lt;&gt;"",AC2453&lt;&gt;""),"Good","Bad")</f>
        <v>Bad</v>
      </c>
      <c r="AL2453" t="str" cm="1">
        <f t="array" ref="AL2453">IF(R2453&gt;0,_xlfn.IFS(COUNTIF($L$20:L2453,"&lt;&gt;")&lt;101,1,COUNTIF($L$20:L2453,"&lt;&gt;")&lt;201,2,COUNTIF($L$20:L2453,"&lt;&gt;")&lt;301,3,COUNTIF($L$20:L2453,"&lt;&gt;")&lt;401,4,COUNTIF($L$20:L2453,"&lt;&gt;")&lt;501,5,COUNTIF($L$20:L2453,"&lt;&gt;")&lt;601,6,COUNTIF($L$20:L2453,"&lt;&gt;")&lt;701,7,COUNTIF($L$20:L2453,"&lt;&gt;")&lt;801,8,COUNTIF($L$20:L2453,"&lt;&gt;")&lt;901,9,COUNTIF($L$20:L2453,"&lt;&gt;")&lt;1001,10,COUNTIF($L$20:L2453,"&lt;&gt;")&lt;1101,11,COUNTIF($L$20:L2453,"&lt;&gt;")&lt;1201,12,COUNTIF($L$20:L2453,"&lt;&gt;")&lt;1301,13,COUNTIF($L$20:L2453,"&lt;&gt;")&lt;1401,14,COUNTIF($L$20:L2453,"&lt;&gt;")&lt;1501,15,COUNTIF($L$20:L2453,"&lt;&gt;")&lt;1601,16,COUNTIF($L$20:L2453,"&lt;&gt;")&lt;1701,17,COUNTIF($L$20:L2453,"&lt;&gt;")&lt;1801,18,COUNTIF($L$20:L2453,"&lt;&gt;")&lt;1901,19,COUNTIF($L$20:L2453,"&lt;&gt;")&lt;2001,20,COUNTIF($L$20:L2453,"&lt;&gt;")&lt;2101,21,COUNTIF($L$20:L2453,"&lt;&gt;")&lt;2201,22,COUNTIF($L$20:L2453,"&lt;&gt;")&lt;2301,23,COUNTIF($L$20:L2453,"&lt;&gt;")&lt;2401,24,COUNTIF($L$20:L2453,"&lt;&gt;")&lt;2501,25,COUNTIF($L$20:L2453,"&lt;&gt;")&lt;2601,26,COUNTIF($L$20:L2453,"&lt;&gt;")&lt;2701,27,COUNTIF($L$20:L2453,"&lt;&gt;")&lt;2801,28,COUNTIF($L$20:L2453,"&lt;&gt;")&lt;2901,29,COUNTIF($L$20:L2453,"&lt;&gt;")&lt;3001,30),"")</f>
        <v/>
      </c>
      <c r="AM2453" t="str">
        <f t="shared" si="190"/>
        <v/>
      </c>
      <c r="AN2453" t="str">
        <f t="shared" si="189"/>
        <v/>
      </c>
      <c r="AP2453" t="str">
        <f t="shared" ref="AP2453:AP2516" si="193">IF(R2453&gt;0,AP2452+1,"")</f>
        <v/>
      </c>
      <c r="AQ2453" t="str">
        <f>IF(AO2453="","",COUNTIFS(AM2453:$AM$3019,AO2453))</f>
        <v/>
      </c>
    </row>
    <row r="2454" spans="1:43" x14ac:dyDescent="0.25">
      <c r="A2454" s="6" t="str">
        <f>IF(COUNT($A$20:A2453)&lt;&gt;$B$4,IF(A2453="","",A2453+1),"")</f>
        <v/>
      </c>
      <c r="B2454" s="3"/>
      <c r="C2454" s="3"/>
      <c r="D2454" s="122"/>
      <c r="E2454" s="3"/>
      <c r="F2454" s="3"/>
      <c r="G2454" s="3"/>
      <c r="H2454" s="3"/>
      <c r="I2454" s="120"/>
      <c r="J2454" s="3"/>
      <c r="K2454" s="95" t="str" cm="1">
        <f t="array" ref="K2454">IF(OR($J$14 = "A",$J$14 = "B",$J$14 = "C"),IF(I2454="","",IF(LEN(I2454)&gt;2,_xlfn.IFS(ISNUMBER(SEARCH("_",I2454)),I2454,ISNUMBER(SEARCH(", ",I2454)),SUBSTITUTE(I2454,", ","_"),ISNUMBER(SEARCH("/ ",I2454)),SUBSTITUTE(I2454,"/ ","_"),ISNUMBER(SEARCH(",",I2454)),SUBSTITUTE(I2454,",","_"),ISNUMBER(SEARCH("/",I2454)),SUBSTITUTE(I2454,"/","_"),ISNUMBER(SEARCH("",I2454)),I2454),I2454)),IF(OR($J$14 = "J",$J$14 = "K"),"",IF(D2454="","",IF(LEN(D2454)&gt;2,_xlfn.IFS(ISNUMBER(SEARCH("_",D2454)),D2454,ISNUMBER(SEARCH(", ",D2454)),SUBSTITUTE(D2454,", ","_"),ISNUMBER(SEARCH("/ ",D2454)),SUBSTITUTE(D2454,"/ ","_"),ISNUMBER(SEARCH(",",D2454)),SUBSTITUTE(D2454,",","_"),ISNUMBER(SEARCH("/",D2454)),SUBSTITUTE(D2454,"/","_"),ISNUMBER(SEARCH("",D2454)),D2454),D2454))))</f>
        <v/>
      </c>
      <c r="L2454" s="1"/>
      <c r="M2454" s="1" t="str">
        <f t="shared" si="191"/>
        <v/>
      </c>
      <c r="N2454" s="94" t="str">
        <f>IF($L2454="None","",IF(ISERROR(VLOOKUP($L2454,Info!$B$4:$B$266,1,FALSE)),"",VLOOKUP($L2454,Info!$B$4:$L$266,5,FALSE)))</f>
        <v/>
      </c>
      <c r="O2454" s="94" t="str">
        <f>IF(K2454="","",IF(AND($J$12&lt;&gt;"ABC",N2454="3"),"BAC",IF(N2454="3","ABC",IF($J$12&lt;&gt;"ABC",IF($J$10="Standard",VLOOKUP(K2454,Info!$BE$4:$BF$481,2,FALSE),VLOOKUP(K2454,Info!$BI$4:$BJ$482,2,FALSE)),IF($J$10="Standard",VLOOKUP(K2454,Info!$AG$4:$AH$2994,2,FALSE),VLOOKUP(K2454,Info!$AK$4:$AL$2997,2,FALSE))))))</f>
        <v/>
      </c>
      <c r="P2454" s="94" t="str">
        <f>IF($L2454="None","",IF(ISERROR(VLOOKUP($L2454,Info!$B$4:$B$266,1,FALSE)),"",VLOOKUP($L2454,Info!$B$4:$L$266,3,FALSE)))</f>
        <v/>
      </c>
      <c r="Q2454" s="96" t="str">
        <f>IF($L2454="None","",IF(ISERROR(VLOOKUP($L2454,Info!$B$4:$B$266,1,FALSE)),"",VLOOKUP($L2454,Info!$B$4:$L$266,4,FALSE)))</f>
        <v/>
      </c>
      <c r="R2454" s="1"/>
      <c r="S2454" s="6" t="str">
        <f t="shared" si="192"/>
        <v/>
      </c>
      <c r="T2454" s="6" t="str">
        <f>IF($L2454="None","",IF(ISERROR(VLOOKUP($L2454,Info!$B$4:$B$266,1,FALSE)),"",VLOOKUP($L2454,Info!$B$4:$L$266,11,FALSE)))</f>
        <v/>
      </c>
      <c r="U2454" s="1"/>
      <c r="V2454" s="1"/>
      <c r="W2454" s="1"/>
      <c r="X2454" s="1" t="str">
        <f>IF($L2454="None","",IF(ISERROR(VLOOKUP($L2454,Info!$B$4:$B$266,1,FALSE)),"",IF(OR(W2454="Metallic Liquid Tight",W2454="Non-Metallic Liquid Tight",W2454="LSZH",W2454="Greenfield"),VLOOKUP($L2454,Info!$B$4:$L$266,7,FALSE),"N/A")))</f>
        <v/>
      </c>
      <c r="Y2454" s="1"/>
      <c r="Z2454" s="96" t="str">
        <f>IF($L2454="None","",IF(ISERROR(VLOOKUP($L2454,Info!$B$4:$B$266,1,FALSE)),"",VLOOKUP($L2454,Info!$B$4:$L$266,9,FALSE)))</f>
        <v/>
      </c>
      <c r="AA2454" s="96" t="str">
        <f>IF($L2454="None","",IF(ISERROR(VLOOKUP($L2454,Info!$B$4:$B$266,1,FALSE)),"",VLOOKUP($L2454,Info!$B$4:$L$266,8,FALSE)))</f>
        <v/>
      </c>
      <c r="AB2454" s="96" t="str">
        <f>IF($L2454="None","",IF(ISERROR(VLOOKUP($L2454,Info!$B$4:$B$266,1,FALSE)),"",VLOOKUP($L2454,Info!$B$4:$L$266,10,FALSE)))</f>
        <v/>
      </c>
      <c r="AC2454" s="1" t="str">
        <f>IF(W2454="SO Cable","Black,White",IF(O2454="","",IF(P2454="","",IF($J$12&lt;&gt;"ABC",IF(P2454&lt;="250",VLOOKUP(O2454,Info!$AZ$4:$BB$22,3,FALSE),VLOOKUP(O2454,Info!$AZ$23:$BB$39,3,FALSE)),IF(P2454&lt;="250",VLOOKUP(O2454,Info!$AO$4:$AQ$22,3,FALSE),VLOOKUP(O2454,Info!$AO$23:$AP$39,3,FALSE))))))</f>
        <v/>
      </c>
      <c r="AD2454" s="1"/>
      <c r="AE2454" s="1" t="str">
        <f>IF($L2454="None","",IF(ISERROR(VLOOKUP($L2454,Info!$B$4:$B$266,1,FALSE)),"",VLOOKUP($L2454,Info!$B$4:$L$266,4,FALSE)))</f>
        <v/>
      </c>
      <c r="AF2454" s="1" t="str">
        <f>IF($L2454="None","",IF(ISERROR(VLOOKUP($L2454,Info!$B$4:$B$266,1,FALSE)),"",VLOOKUP($L2454,Info!$B$4:$L$266,6,FALSE)))</f>
        <v/>
      </c>
      <c r="AG2454" s="1"/>
      <c r="AH2454" s="33" t="str" cm="1">
        <f t="array" ref="AH2454">IF(AND(L2454&lt;&gt;"",O2454&lt;&gt;"",R2454:S2454&lt;&gt;"",W2454:X2454&lt;&gt;"",Z2454:AA2454&lt;&gt;"",AC2454&lt;&gt;""),"Good","Bad")</f>
        <v>Bad</v>
      </c>
      <c r="AL2454" t="str" cm="1">
        <f t="array" ref="AL2454">IF(R2454&gt;0,_xlfn.IFS(COUNTIF($L$20:L2454,"&lt;&gt;")&lt;101,1,COUNTIF($L$20:L2454,"&lt;&gt;")&lt;201,2,COUNTIF($L$20:L2454,"&lt;&gt;")&lt;301,3,COUNTIF($L$20:L2454,"&lt;&gt;")&lt;401,4,COUNTIF($L$20:L2454,"&lt;&gt;")&lt;501,5,COUNTIF($L$20:L2454,"&lt;&gt;")&lt;601,6,COUNTIF($L$20:L2454,"&lt;&gt;")&lt;701,7,COUNTIF($L$20:L2454,"&lt;&gt;")&lt;801,8,COUNTIF($L$20:L2454,"&lt;&gt;")&lt;901,9,COUNTIF($L$20:L2454,"&lt;&gt;")&lt;1001,10,COUNTIF($L$20:L2454,"&lt;&gt;")&lt;1101,11,COUNTIF($L$20:L2454,"&lt;&gt;")&lt;1201,12,COUNTIF($L$20:L2454,"&lt;&gt;")&lt;1301,13,COUNTIF($L$20:L2454,"&lt;&gt;")&lt;1401,14,COUNTIF($L$20:L2454,"&lt;&gt;")&lt;1501,15,COUNTIF($L$20:L2454,"&lt;&gt;")&lt;1601,16,COUNTIF($L$20:L2454,"&lt;&gt;")&lt;1701,17,COUNTIF($L$20:L2454,"&lt;&gt;")&lt;1801,18,COUNTIF($L$20:L2454,"&lt;&gt;")&lt;1901,19,COUNTIF($L$20:L2454,"&lt;&gt;")&lt;2001,20,COUNTIF($L$20:L2454,"&lt;&gt;")&lt;2101,21,COUNTIF($L$20:L2454,"&lt;&gt;")&lt;2201,22,COUNTIF($L$20:L2454,"&lt;&gt;")&lt;2301,23,COUNTIF($L$20:L2454,"&lt;&gt;")&lt;2401,24,COUNTIF($L$20:L2454,"&lt;&gt;")&lt;2501,25,COUNTIF($L$20:L2454,"&lt;&gt;")&lt;2601,26,COUNTIF($L$20:L2454,"&lt;&gt;")&lt;2701,27,COUNTIF($L$20:L2454,"&lt;&gt;")&lt;2801,28,COUNTIF($L$20:L2454,"&lt;&gt;")&lt;2901,29,COUNTIF($L$20:L2454,"&lt;&gt;")&lt;3001,30),"")</f>
        <v/>
      </c>
      <c r="AM2454" t="str">
        <f t="shared" si="190"/>
        <v/>
      </c>
      <c r="AN2454" t="str">
        <f t="shared" ref="AN2454:AN2517" si="194">IF(R2454&gt;0,_xlfn.XLOOKUP(AM2454,$AO$20:$AO$3019,$AP$20:$AP$3019,0,0,1),"")</f>
        <v/>
      </c>
      <c r="AP2454" t="str">
        <f t="shared" si="193"/>
        <v/>
      </c>
      <c r="AQ2454" t="str">
        <f>IF(AO2454="","",COUNTIFS(AM2454:$AM$3019,AO2454))</f>
        <v/>
      </c>
    </row>
    <row r="2455" spans="1:43" x14ac:dyDescent="0.25">
      <c r="A2455" s="6" t="str">
        <f>IF(COUNT($A$20:A2454)&lt;&gt;$B$4,IF(A2454="","",A2454+1),"")</f>
        <v/>
      </c>
      <c r="B2455" s="3"/>
      <c r="C2455" s="3"/>
      <c r="D2455" s="122"/>
      <c r="E2455" s="3"/>
      <c r="F2455" s="3"/>
      <c r="G2455" s="3"/>
      <c r="H2455" s="3"/>
      <c r="I2455" s="120"/>
      <c r="J2455" s="3"/>
      <c r="K2455" s="95" t="str" cm="1">
        <f t="array" ref="K2455">IF(OR($J$14 = "A",$J$14 = "B",$J$14 = "C"),IF(I2455="","",IF(LEN(I2455)&gt;2,_xlfn.IFS(ISNUMBER(SEARCH("_",I2455)),I2455,ISNUMBER(SEARCH(", ",I2455)),SUBSTITUTE(I2455,", ","_"),ISNUMBER(SEARCH("/ ",I2455)),SUBSTITUTE(I2455,"/ ","_"),ISNUMBER(SEARCH(",",I2455)),SUBSTITUTE(I2455,",","_"),ISNUMBER(SEARCH("/",I2455)),SUBSTITUTE(I2455,"/","_"),ISNUMBER(SEARCH("",I2455)),I2455),I2455)),IF(OR($J$14 = "J",$J$14 = "K"),"",IF(D2455="","",IF(LEN(D2455)&gt;2,_xlfn.IFS(ISNUMBER(SEARCH("_",D2455)),D2455,ISNUMBER(SEARCH(", ",D2455)),SUBSTITUTE(D2455,", ","_"),ISNUMBER(SEARCH("/ ",D2455)),SUBSTITUTE(D2455,"/ ","_"),ISNUMBER(SEARCH(",",D2455)),SUBSTITUTE(D2455,",","_"),ISNUMBER(SEARCH("/",D2455)),SUBSTITUTE(D2455,"/","_"),ISNUMBER(SEARCH("",D2455)),D2455),D2455))))</f>
        <v/>
      </c>
      <c r="L2455" s="1"/>
      <c r="M2455" s="1" t="str">
        <f t="shared" si="191"/>
        <v/>
      </c>
      <c r="N2455" s="94" t="str">
        <f>IF($L2455="None","",IF(ISERROR(VLOOKUP($L2455,Info!$B$4:$B$266,1,FALSE)),"",VLOOKUP($L2455,Info!$B$4:$L$266,5,FALSE)))</f>
        <v/>
      </c>
      <c r="O2455" s="94" t="str">
        <f>IF(K2455="","",IF(AND($J$12&lt;&gt;"ABC",N2455="3"),"BAC",IF(N2455="3","ABC",IF($J$12&lt;&gt;"ABC",IF($J$10="Standard",VLOOKUP(K2455,Info!$BE$4:$BF$481,2,FALSE),VLOOKUP(K2455,Info!$BI$4:$BJ$482,2,FALSE)),IF($J$10="Standard",VLOOKUP(K2455,Info!$AG$4:$AH$2994,2,FALSE),VLOOKUP(K2455,Info!$AK$4:$AL$2997,2,FALSE))))))</f>
        <v/>
      </c>
      <c r="P2455" s="94" t="str">
        <f>IF($L2455="None","",IF(ISERROR(VLOOKUP($L2455,Info!$B$4:$B$266,1,FALSE)),"",VLOOKUP($L2455,Info!$B$4:$L$266,3,FALSE)))</f>
        <v/>
      </c>
      <c r="Q2455" s="96" t="str">
        <f>IF($L2455="None","",IF(ISERROR(VLOOKUP($L2455,Info!$B$4:$B$266,1,FALSE)),"",VLOOKUP($L2455,Info!$B$4:$L$266,4,FALSE)))</f>
        <v/>
      </c>
      <c r="R2455" s="1"/>
      <c r="S2455" s="6" t="str">
        <f t="shared" si="192"/>
        <v/>
      </c>
      <c r="T2455" s="6" t="str">
        <f>IF($L2455="None","",IF(ISERROR(VLOOKUP($L2455,Info!$B$4:$B$266,1,FALSE)),"",VLOOKUP($L2455,Info!$B$4:$L$266,11,FALSE)))</f>
        <v/>
      </c>
      <c r="U2455" s="1"/>
      <c r="V2455" s="1"/>
      <c r="W2455" s="1"/>
      <c r="X2455" s="1" t="str">
        <f>IF($L2455="None","",IF(ISERROR(VLOOKUP($L2455,Info!$B$4:$B$266,1,FALSE)),"",IF(OR(W2455="Metallic Liquid Tight",W2455="Non-Metallic Liquid Tight",W2455="LSZH",W2455="Greenfield"),VLOOKUP($L2455,Info!$B$4:$L$266,7,FALSE),"N/A")))</f>
        <v/>
      </c>
      <c r="Y2455" s="1"/>
      <c r="Z2455" s="96" t="str">
        <f>IF($L2455="None","",IF(ISERROR(VLOOKUP($L2455,Info!$B$4:$B$266,1,FALSE)),"",VLOOKUP($L2455,Info!$B$4:$L$266,9,FALSE)))</f>
        <v/>
      </c>
      <c r="AA2455" s="96" t="str">
        <f>IF($L2455="None","",IF(ISERROR(VLOOKUP($L2455,Info!$B$4:$B$266,1,FALSE)),"",VLOOKUP($L2455,Info!$B$4:$L$266,8,FALSE)))</f>
        <v/>
      </c>
      <c r="AB2455" s="96" t="str">
        <f>IF($L2455="None","",IF(ISERROR(VLOOKUP($L2455,Info!$B$4:$B$266,1,FALSE)),"",VLOOKUP($L2455,Info!$B$4:$L$266,10,FALSE)))</f>
        <v/>
      </c>
      <c r="AC2455" s="1" t="str">
        <f>IF(W2455="SO Cable","Black,White",IF(O2455="","",IF(P2455="","",IF($J$12&lt;&gt;"ABC",IF(P2455&lt;="250",VLOOKUP(O2455,Info!$AZ$4:$BB$22,3,FALSE),VLOOKUP(O2455,Info!$AZ$23:$BB$39,3,FALSE)),IF(P2455&lt;="250",VLOOKUP(O2455,Info!$AO$4:$AQ$22,3,FALSE),VLOOKUP(O2455,Info!$AO$23:$AP$39,3,FALSE))))))</f>
        <v/>
      </c>
      <c r="AD2455" s="1"/>
      <c r="AE2455" s="1" t="str">
        <f>IF($L2455="None","",IF(ISERROR(VLOOKUP($L2455,Info!$B$4:$B$266,1,FALSE)),"",VLOOKUP($L2455,Info!$B$4:$L$266,4,FALSE)))</f>
        <v/>
      </c>
      <c r="AF2455" s="1" t="str">
        <f>IF($L2455="None","",IF(ISERROR(VLOOKUP($L2455,Info!$B$4:$B$266,1,FALSE)),"",VLOOKUP($L2455,Info!$B$4:$L$266,6,FALSE)))</f>
        <v/>
      </c>
      <c r="AG2455" s="1"/>
      <c r="AH2455" s="33" t="str" cm="1">
        <f t="array" ref="AH2455">IF(AND(L2455&lt;&gt;"",O2455&lt;&gt;"",R2455:S2455&lt;&gt;"",W2455:X2455&lt;&gt;"",Z2455:AA2455&lt;&gt;"",AC2455&lt;&gt;""),"Good","Bad")</f>
        <v>Bad</v>
      </c>
      <c r="AL2455" t="str" cm="1">
        <f t="array" ref="AL2455">IF(R2455&gt;0,_xlfn.IFS(COUNTIF($L$20:L2455,"&lt;&gt;")&lt;101,1,COUNTIF($L$20:L2455,"&lt;&gt;")&lt;201,2,COUNTIF($L$20:L2455,"&lt;&gt;")&lt;301,3,COUNTIF($L$20:L2455,"&lt;&gt;")&lt;401,4,COUNTIF($L$20:L2455,"&lt;&gt;")&lt;501,5,COUNTIF($L$20:L2455,"&lt;&gt;")&lt;601,6,COUNTIF($L$20:L2455,"&lt;&gt;")&lt;701,7,COUNTIF($L$20:L2455,"&lt;&gt;")&lt;801,8,COUNTIF($L$20:L2455,"&lt;&gt;")&lt;901,9,COUNTIF($L$20:L2455,"&lt;&gt;")&lt;1001,10,COUNTIF($L$20:L2455,"&lt;&gt;")&lt;1101,11,COUNTIF($L$20:L2455,"&lt;&gt;")&lt;1201,12,COUNTIF($L$20:L2455,"&lt;&gt;")&lt;1301,13,COUNTIF($L$20:L2455,"&lt;&gt;")&lt;1401,14,COUNTIF($L$20:L2455,"&lt;&gt;")&lt;1501,15,COUNTIF($L$20:L2455,"&lt;&gt;")&lt;1601,16,COUNTIF($L$20:L2455,"&lt;&gt;")&lt;1701,17,COUNTIF($L$20:L2455,"&lt;&gt;")&lt;1801,18,COUNTIF($L$20:L2455,"&lt;&gt;")&lt;1901,19,COUNTIF($L$20:L2455,"&lt;&gt;")&lt;2001,20,COUNTIF($L$20:L2455,"&lt;&gt;")&lt;2101,21,COUNTIF($L$20:L2455,"&lt;&gt;")&lt;2201,22,COUNTIF($L$20:L2455,"&lt;&gt;")&lt;2301,23,COUNTIF($L$20:L2455,"&lt;&gt;")&lt;2401,24,COUNTIF($L$20:L2455,"&lt;&gt;")&lt;2501,25,COUNTIF($L$20:L2455,"&lt;&gt;")&lt;2601,26,COUNTIF($L$20:L2455,"&lt;&gt;")&lt;2701,27,COUNTIF($L$20:L2455,"&lt;&gt;")&lt;2801,28,COUNTIF($L$20:L2455,"&lt;&gt;")&lt;2901,29,COUNTIF($L$20:L2455,"&lt;&gt;")&lt;3001,30),"")</f>
        <v/>
      </c>
      <c r="AM2455" t="str">
        <f t="shared" si="190"/>
        <v/>
      </c>
      <c r="AN2455" t="str">
        <f t="shared" si="194"/>
        <v/>
      </c>
      <c r="AP2455" t="str">
        <f t="shared" si="193"/>
        <v/>
      </c>
      <c r="AQ2455" t="str">
        <f>IF(AO2455="","",COUNTIFS(AM2455:$AM$3019,AO2455))</f>
        <v/>
      </c>
    </row>
    <row r="2456" spans="1:43" x14ac:dyDescent="0.25">
      <c r="A2456" s="6" t="str">
        <f>IF(COUNT($A$20:A2455)&lt;&gt;$B$4,IF(A2455="","",A2455+1),"")</f>
        <v/>
      </c>
      <c r="B2456" s="3"/>
      <c r="C2456" s="3"/>
      <c r="D2456" s="122"/>
      <c r="E2456" s="3"/>
      <c r="F2456" s="3"/>
      <c r="G2456" s="3"/>
      <c r="H2456" s="3"/>
      <c r="I2456" s="120"/>
      <c r="J2456" s="3"/>
      <c r="K2456" s="95" t="str" cm="1">
        <f t="array" ref="K2456">IF(OR($J$14 = "A",$J$14 = "B",$J$14 = "C"),IF(I2456="","",IF(LEN(I2456)&gt;2,_xlfn.IFS(ISNUMBER(SEARCH("_",I2456)),I2456,ISNUMBER(SEARCH(", ",I2456)),SUBSTITUTE(I2456,", ","_"),ISNUMBER(SEARCH("/ ",I2456)),SUBSTITUTE(I2456,"/ ","_"),ISNUMBER(SEARCH(",",I2456)),SUBSTITUTE(I2456,",","_"),ISNUMBER(SEARCH("/",I2456)),SUBSTITUTE(I2456,"/","_"),ISNUMBER(SEARCH("",I2456)),I2456),I2456)),IF(OR($J$14 = "J",$J$14 = "K"),"",IF(D2456="","",IF(LEN(D2456)&gt;2,_xlfn.IFS(ISNUMBER(SEARCH("_",D2456)),D2456,ISNUMBER(SEARCH(", ",D2456)),SUBSTITUTE(D2456,", ","_"),ISNUMBER(SEARCH("/ ",D2456)),SUBSTITUTE(D2456,"/ ","_"),ISNUMBER(SEARCH(",",D2456)),SUBSTITUTE(D2456,",","_"),ISNUMBER(SEARCH("/",D2456)),SUBSTITUTE(D2456,"/","_"),ISNUMBER(SEARCH("",D2456)),D2456),D2456))))</f>
        <v/>
      </c>
      <c r="L2456" s="1"/>
      <c r="M2456" s="1" t="str">
        <f t="shared" si="191"/>
        <v/>
      </c>
      <c r="N2456" s="94" t="str">
        <f>IF($L2456="None","",IF(ISERROR(VLOOKUP($L2456,Info!$B$4:$B$266,1,FALSE)),"",VLOOKUP($L2456,Info!$B$4:$L$266,5,FALSE)))</f>
        <v/>
      </c>
      <c r="O2456" s="94" t="str">
        <f>IF(K2456="","",IF(AND($J$12&lt;&gt;"ABC",N2456="3"),"BAC",IF(N2456="3","ABC",IF($J$12&lt;&gt;"ABC",IF($J$10="Standard",VLOOKUP(K2456,Info!$BE$4:$BF$481,2,FALSE),VLOOKUP(K2456,Info!$BI$4:$BJ$482,2,FALSE)),IF($J$10="Standard",VLOOKUP(K2456,Info!$AG$4:$AH$2994,2,FALSE),VLOOKUP(K2456,Info!$AK$4:$AL$2997,2,FALSE))))))</f>
        <v/>
      </c>
      <c r="P2456" s="94" t="str">
        <f>IF($L2456="None","",IF(ISERROR(VLOOKUP($L2456,Info!$B$4:$B$266,1,FALSE)),"",VLOOKUP($L2456,Info!$B$4:$L$266,3,FALSE)))</f>
        <v/>
      </c>
      <c r="Q2456" s="96" t="str">
        <f>IF($L2456="None","",IF(ISERROR(VLOOKUP($L2456,Info!$B$4:$B$266,1,FALSE)),"",VLOOKUP($L2456,Info!$B$4:$L$266,4,FALSE)))</f>
        <v/>
      </c>
      <c r="R2456" s="1"/>
      <c r="S2456" s="6" t="str">
        <f t="shared" si="192"/>
        <v/>
      </c>
      <c r="T2456" s="6" t="str">
        <f>IF($L2456="None","",IF(ISERROR(VLOOKUP($L2456,Info!$B$4:$B$266,1,FALSE)),"",VLOOKUP($L2456,Info!$B$4:$L$266,11,FALSE)))</f>
        <v/>
      </c>
      <c r="U2456" s="1"/>
      <c r="V2456" s="1"/>
      <c r="W2456" s="1"/>
      <c r="X2456" s="1" t="str">
        <f>IF($L2456="None","",IF(ISERROR(VLOOKUP($L2456,Info!$B$4:$B$266,1,FALSE)),"",IF(OR(W2456="Metallic Liquid Tight",W2456="Non-Metallic Liquid Tight",W2456="LSZH",W2456="Greenfield"),VLOOKUP($L2456,Info!$B$4:$L$266,7,FALSE),"N/A")))</f>
        <v/>
      </c>
      <c r="Y2456" s="1"/>
      <c r="Z2456" s="96" t="str">
        <f>IF($L2456="None","",IF(ISERROR(VLOOKUP($L2456,Info!$B$4:$B$266,1,FALSE)),"",VLOOKUP($L2456,Info!$B$4:$L$266,9,FALSE)))</f>
        <v/>
      </c>
      <c r="AA2456" s="96" t="str">
        <f>IF($L2456="None","",IF(ISERROR(VLOOKUP($L2456,Info!$B$4:$B$266,1,FALSE)),"",VLOOKUP($L2456,Info!$B$4:$L$266,8,FALSE)))</f>
        <v/>
      </c>
      <c r="AB2456" s="96" t="str">
        <f>IF($L2456="None","",IF(ISERROR(VLOOKUP($L2456,Info!$B$4:$B$266,1,FALSE)),"",VLOOKUP($L2456,Info!$B$4:$L$266,10,FALSE)))</f>
        <v/>
      </c>
      <c r="AC2456" s="1" t="str">
        <f>IF(W2456="SO Cable","Black,White",IF(O2456="","",IF(P2456="","",IF($J$12&lt;&gt;"ABC",IF(P2456&lt;="250",VLOOKUP(O2456,Info!$AZ$4:$BB$22,3,FALSE),VLOOKUP(O2456,Info!$AZ$23:$BB$39,3,FALSE)),IF(P2456&lt;="250",VLOOKUP(O2456,Info!$AO$4:$AQ$22,3,FALSE),VLOOKUP(O2456,Info!$AO$23:$AP$39,3,FALSE))))))</f>
        <v/>
      </c>
      <c r="AD2456" s="1"/>
      <c r="AE2456" s="1" t="str">
        <f>IF($L2456="None","",IF(ISERROR(VLOOKUP($L2456,Info!$B$4:$B$266,1,FALSE)),"",VLOOKUP($L2456,Info!$B$4:$L$266,4,FALSE)))</f>
        <v/>
      </c>
      <c r="AF2456" s="1" t="str">
        <f>IF($L2456="None","",IF(ISERROR(VLOOKUP($L2456,Info!$B$4:$B$266,1,FALSE)),"",VLOOKUP($L2456,Info!$B$4:$L$266,6,FALSE)))</f>
        <v/>
      </c>
      <c r="AG2456" s="1"/>
      <c r="AH2456" s="33" t="str" cm="1">
        <f t="array" ref="AH2456">IF(AND(L2456&lt;&gt;"",O2456&lt;&gt;"",R2456:S2456&lt;&gt;"",W2456:X2456&lt;&gt;"",Z2456:AA2456&lt;&gt;"",AC2456&lt;&gt;""),"Good","Bad")</f>
        <v>Bad</v>
      </c>
      <c r="AL2456" t="str" cm="1">
        <f t="array" ref="AL2456">IF(R2456&gt;0,_xlfn.IFS(COUNTIF($L$20:L2456,"&lt;&gt;")&lt;101,1,COUNTIF($L$20:L2456,"&lt;&gt;")&lt;201,2,COUNTIF($L$20:L2456,"&lt;&gt;")&lt;301,3,COUNTIF($L$20:L2456,"&lt;&gt;")&lt;401,4,COUNTIF($L$20:L2456,"&lt;&gt;")&lt;501,5,COUNTIF($L$20:L2456,"&lt;&gt;")&lt;601,6,COUNTIF($L$20:L2456,"&lt;&gt;")&lt;701,7,COUNTIF($L$20:L2456,"&lt;&gt;")&lt;801,8,COUNTIF($L$20:L2456,"&lt;&gt;")&lt;901,9,COUNTIF($L$20:L2456,"&lt;&gt;")&lt;1001,10,COUNTIF($L$20:L2456,"&lt;&gt;")&lt;1101,11,COUNTIF($L$20:L2456,"&lt;&gt;")&lt;1201,12,COUNTIF($L$20:L2456,"&lt;&gt;")&lt;1301,13,COUNTIF($L$20:L2456,"&lt;&gt;")&lt;1401,14,COUNTIF($L$20:L2456,"&lt;&gt;")&lt;1501,15,COUNTIF($L$20:L2456,"&lt;&gt;")&lt;1601,16,COUNTIF($L$20:L2456,"&lt;&gt;")&lt;1701,17,COUNTIF($L$20:L2456,"&lt;&gt;")&lt;1801,18,COUNTIF($L$20:L2456,"&lt;&gt;")&lt;1901,19,COUNTIF($L$20:L2456,"&lt;&gt;")&lt;2001,20,COUNTIF($L$20:L2456,"&lt;&gt;")&lt;2101,21,COUNTIF($L$20:L2456,"&lt;&gt;")&lt;2201,22,COUNTIF($L$20:L2456,"&lt;&gt;")&lt;2301,23,COUNTIF($L$20:L2456,"&lt;&gt;")&lt;2401,24,COUNTIF($L$20:L2456,"&lt;&gt;")&lt;2501,25,COUNTIF($L$20:L2456,"&lt;&gt;")&lt;2601,26,COUNTIF($L$20:L2456,"&lt;&gt;")&lt;2701,27,COUNTIF($L$20:L2456,"&lt;&gt;")&lt;2801,28,COUNTIF($L$20:L2456,"&lt;&gt;")&lt;2901,29,COUNTIF($L$20:L2456,"&lt;&gt;")&lt;3001,30),"")</f>
        <v/>
      </c>
      <c r="AM2456" t="str">
        <f t="shared" si="190"/>
        <v/>
      </c>
      <c r="AN2456" t="str">
        <f t="shared" si="194"/>
        <v/>
      </c>
      <c r="AP2456" t="str">
        <f t="shared" si="193"/>
        <v/>
      </c>
      <c r="AQ2456" t="str">
        <f>IF(AO2456="","",COUNTIFS(AM2456:$AM$3019,AO2456))</f>
        <v/>
      </c>
    </row>
    <row r="2457" spans="1:43" x14ac:dyDescent="0.25">
      <c r="A2457" s="6" t="str">
        <f>IF(COUNT($A$20:A2456)&lt;&gt;$B$4,IF(A2456="","",A2456+1),"")</f>
        <v/>
      </c>
      <c r="B2457" s="3"/>
      <c r="C2457" s="3"/>
      <c r="D2457" s="122"/>
      <c r="E2457" s="3"/>
      <c r="F2457" s="3"/>
      <c r="G2457" s="3"/>
      <c r="H2457" s="3"/>
      <c r="I2457" s="120"/>
      <c r="J2457" s="3"/>
      <c r="K2457" s="95" t="str" cm="1">
        <f t="array" ref="K2457">IF(OR($J$14 = "A",$J$14 = "B",$J$14 = "C"),IF(I2457="","",IF(LEN(I2457)&gt;2,_xlfn.IFS(ISNUMBER(SEARCH("_",I2457)),I2457,ISNUMBER(SEARCH(", ",I2457)),SUBSTITUTE(I2457,", ","_"),ISNUMBER(SEARCH("/ ",I2457)),SUBSTITUTE(I2457,"/ ","_"),ISNUMBER(SEARCH(",",I2457)),SUBSTITUTE(I2457,",","_"),ISNUMBER(SEARCH("/",I2457)),SUBSTITUTE(I2457,"/","_"),ISNUMBER(SEARCH("",I2457)),I2457),I2457)),IF(OR($J$14 = "J",$J$14 = "K"),"",IF(D2457="","",IF(LEN(D2457)&gt;2,_xlfn.IFS(ISNUMBER(SEARCH("_",D2457)),D2457,ISNUMBER(SEARCH(", ",D2457)),SUBSTITUTE(D2457,", ","_"),ISNUMBER(SEARCH("/ ",D2457)),SUBSTITUTE(D2457,"/ ","_"),ISNUMBER(SEARCH(",",D2457)),SUBSTITUTE(D2457,",","_"),ISNUMBER(SEARCH("/",D2457)),SUBSTITUTE(D2457,"/","_"),ISNUMBER(SEARCH("",D2457)),D2457),D2457))))</f>
        <v/>
      </c>
      <c r="L2457" s="1"/>
      <c r="M2457" s="1" t="str">
        <f t="shared" si="191"/>
        <v/>
      </c>
      <c r="N2457" s="94" t="str">
        <f>IF($L2457="None","",IF(ISERROR(VLOOKUP($L2457,Info!$B$4:$B$266,1,FALSE)),"",VLOOKUP($L2457,Info!$B$4:$L$266,5,FALSE)))</f>
        <v/>
      </c>
      <c r="O2457" s="94" t="str">
        <f>IF(K2457="","",IF(AND($J$12&lt;&gt;"ABC",N2457="3"),"BAC",IF(N2457="3","ABC",IF($J$12&lt;&gt;"ABC",IF($J$10="Standard",VLOOKUP(K2457,Info!$BE$4:$BF$481,2,FALSE),VLOOKUP(K2457,Info!$BI$4:$BJ$482,2,FALSE)),IF($J$10="Standard",VLOOKUP(K2457,Info!$AG$4:$AH$2994,2,FALSE),VLOOKUP(K2457,Info!$AK$4:$AL$2997,2,FALSE))))))</f>
        <v/>
      </c>
      <c r="P2457" s="94" t="str">
        <f>IF($L2457="None","",IF(ISERROR(VLOOKUP($L2457,Info!$B$4:$B$266,1,FALSE)),"",VLOOKUP($L2457,Info!$B$4:$L$266,3,FALSE)))</f>
        <v/>
      </c>
      <c r="Q2457" s="96" t="str">
        <f>IF($L2457="None","",IF(ISERROR(VLOOKUP($L2457,Info!$B$4:$B$266,1,FALSE)),"",VLOOKUP($L2457,Info!$B$4:$L$266,4,FALSE)))</f>
        <v/>
      </c>
      <c r="R2457" s="1"/>
      <c r="S2457" s="6" t="str">
        <f t="shared" si="192"/>
        <v/>
      </c>
      <c r="T2457" s="6" t="str">
        <f>IF($L2457="None","",IF(ISERROR(VLOOKUP($L2457,Info!$B$4:$B$266,1,FALSE)),"",VLOOKUP($L2457,Info!$B$4:$L$266,11,FALSE)))</f>
        <v/>
      </c>
      <c r="U2457" s="1"/>
      <c r="V2457" s="1"/>
      <c r="W2457" s="1"/>
      <c r="X2457" s="1" t="str">
        <f>IF($L2457="None","",IF(ISERROR(VLOOKUP($L2457,Info!$B$4:$B$266,1,FALSE)),"",IF(OR(W2457="Metallic Liquid Tight",W2457="Non-Metallic Liquid Tight",W2457="LSZH",W2457="Greenfield"),VLOOKUP($L2457,Info!$B$4:$L$266,7,FALSE),"N/A")))</f>
        <v/>
      </c>
      <c r="Y2457" s="1"/>
      <c r="Z2457" s="96" t="str">
        <f>IF($L2457="None","",IF(ISERROR(VLOOKUP($L2457,Info!$B$4:$B$266,1,FALSE)),"",VLOOKUP($L2457,Info!$B$4:$L$266,9,FALSE)))</f>
        <v/>
      </c>
      <c r="AA2457" s="96" t="str">
        <f>IF($L2457="None","",IF(ISERROR(VLOOKUP($L2457,Info!$B$4:$B$266,1,FALSE)),"",VLOOKUP($L2457,Info!$B$4:$L$266,8,FALSE)))</f>
        <v/>
      </c>
      <c r="AB2457" s="96" t="str">
        <f>IF($L2457="None","",IF(ISERROR(VLOOKUP($L2457,Info!$B$4:$B$266,1,FALSE)),"",VLOOKUP($L2457,Info!$B$4:$L$266,10,FALSE)))</f>
        <v/>
      </c>
      <c r="AC2457" s="1" t="str">
        <f>IF(W2457="SO Cable","Black,White",IF(O2457="","",IF(P2457="","",IF($J$12&lt;&gt;"ABC",IF(P2457&lt;="250",VLOOKUP(O2457,Info!$AZ$4:$BB$22,3,FALSE),VLOOKUP(O2457,Info!$AZ$23:$BB$39,3,FALSE)),IF(P2457&lt;="250",VLOOKUP(O2457,Info!$AO$4:$AQ$22,3,FALSE),VLOOKUP(O2457,Info!$AO$23:$AP$39,3,FALSE))))))</f>
        <v/>
      </c>
      <c r="AD2457" s="1"/>
      <c r="AE2457" s="1" t="str">
        <f>IF($L2457="None","",IF(ISERROR(VLOOKUP($L2457,Info!$B$4:$B$266,1,FALSE)),"",VLOOKUP($L2457,Info!$B$4:$L$266,4,FALSE)))</f>
        <v/>
      </c>
      <c r="AF2457" s="1" t="str">
        <f>IF($L2457="None","",IF(ISERROR(VLOOKUP($L2457,Info!$B$4:$B$266,1,FALSE)),"",VLOOKUP($L2457,Info!$B$4:$L$266,6,FALSE)))</f>
        <v/>
      </c>
      <c r="AG2457" s="1"/>
      <c r="AH2457" s="33" t="str" cm="1">
        <f t="array" ref="AH2457">IF(AND(L2457&lt;&gt;"",O2457&lt;&gt;"",R2457:S2457&lt;&gt;"",W2457:X2457&lt;&gt;"",Z2457:AA2457&lt;&gt;"",AC2457&lt;&gt;""),"Good","Bad")</f>
        <v>Bad</v>
      </c>
      <c r="AL2457" t="str" cm="1">
        <f t="array" ref="AL2457">IF(R2457&gt;0,_xlfn.IFS(COUNTIF($L$20:L2457,"&lt;&gt;")&lt;101,1,COUNTIF($L$20:L2457,"&lt;&gt;")&lt;201,2,COUNTIF($L$20:L2457,"&lt;&gt;")&lt;301,3,COUNTIF($L$20:L2457,"&lt;&gt;")&lt;401,4,COUNTIF($L$20:L2457,"&lt;&gt;")&lt;501,5,COUNTIF($L$20:L2457,"&lt;&gt;")&lt;601,6,COUNTIF($L$20:L2457,"&lt;&gt;")&lt;701,7,COUNTIF($L$20:L2457,"&lt;&gt;")&lt;801,8,COUNTIF($L$20:L2457,"&lt;&gt;")&lt;901,9,COUNTIF($L$20:L2457,"&lt;&gt;")&lt;1001,10,COUNTIF($L$20:L2457,"&lt;&gt;")&lt;1101,11,COUNTIF($L$20:L2457,"&lt;&gt;")&lt;1201,12,COUNTIF($L$20:L2457,"&lt;&gt;")&lt;1301,13,COUNTIF($L$20:L2457,"&lt;&gt;")&lt;1401,14,COUNTIF($L$20:L2457,"&lt;&gt;")&lt;1501,15,COUNTIF($L$20:L2457,"&lt;&gt;")&lt;1601,16,COUNTIF($L$20:L2457,"&lt;&gt;")&lt;1701,17,COUNTIF($L$20:L2457,"&lt;&gt;")&lt;1801,18,COUNTIF($L$20:L2457,"&lt;&gt;")&lt;1901,19,COUNTIF($L$20:L2457,"&lt;&gt;")&lt;2001,20,COUNTIF($L$20:L2457,"&lt;&gt;")&lt;2101,21,COUNTIF($L$20:L2457,"&lt;&gt;")&lt;2201,22,COUNTIF($L$20:L2457,"&lt;&gt;")&lt;2301,23,COUNTIF($L$20:L2457,"&lt;&gt;")&lt;2401,24,COUNTIF($L$20:L2457,"&lt;&gt;")&lt;2501,25,COUNTIF($L$20:L2457,"&lt;&gt;")&lt;2601,26,COUNTIF($L$20:L2457,"&lt;&gt;")&lt;2701,27,COUNTIF($L$20:L2457,"&lt;&gt;")&lt;2801,28,COUNTIF($L$20:L2457,"&lt;&gt;")&lt;2901,29,COUNTIF($L$20:L2457,"&lt;&gt;")&lt;3001,30),"")</f>
        <v/>
      </c>
      <c r="AM2457" t="str">
        <f t="shared" si="190"/>
        <v/>
      </c>
      <c r="AN2457" t="str">
        <f t="shared" si="194"/>
        <v/>
      </c>
      <c r="AP2457" t="str">
        <f t="shared" si="193"/>
        <v/>
      </c>
      <c r="AQ2457" t="str">
        <f>IF(AO2457="","",COUNTIFS(AM2457:$AM$3019,AO2457))</f>
        <v/>
      </c>
    </row>
    <row r="2458" spans="1:43" x14ac:dyDescent="0.25">
      <c r="A2458" s="6" t="str">
        <f>IF(COUNT($A$20:A2457)&lt;&gt;$B$4,IF(A2457="","",A2457+1),"")</f>
        <v/>
      </c>
      <c r="B2458" s="3"/>
      <c r="C2458" s="3"/>
      <c r="D2458" s="122"/>
      <c r="E2458" s="3"/>
      <c r="F2458" s="3"/>
      <c r="G2458" s="3"/>
      <c r="H2458" s="3"/>
      <c r="I2458" s="120"/>
      <c r="J2458" s="3"/>
      <c r="K2458" s="95" t="str" cm="1">
        <f t="array" ref="K2458">IF(OR($J$14 = "A",$J$14 = "B",$J$14 = "C"),IF(I2458="","",IF(LEN(I2458)&gt;2,_xlfn.IFS(ISNUMBER(SEARCH("_",I2458)),I2458,ISNUMBER(SEARCH(", ",I2458)),SUBSTITUTE(I2458,", ","_"),ISNUMBER(SEARCH("/ ",I2458)),SUBSTITUTE(I2458,"/ ","_"),ISNUMBER(SEARCH(",",I2458)),SUBSTITUTE(I2458,",","_"),ISNUMBER(SEARCH("/",I2458)),SUBSTITUTE(I2458,"/","_"),ISNUMBER(SEARCH("",I2458)),I2458),I2458)),IF(OR($J$14 = "J",$J$14 = "K"),"",IF(D2458="","",IF(LEN(D2458)&gt;2,_xlfn.IFS(ISNUMBER(SEARCH("_",D2458)),D2458,ISNUMBER(SEARCH(", ",D2458)),SUBSTITUTE(D2458,", ","_"),ISNUMBER(SEARCH("/ ",D2458)),SUBSTITUTE(D2458,"/ ","_"),ISNUMBER(SEARCH(",",D2458)),SUBSTITUTE(D2458,",","_"),ISNUMBER(SEARCH("/",D2458)),SUBSTITUTE(D2458,"/","_"),ISNUMBER(SEARCH("",D2458)),D2458),D2458))))</f>
        <v/>
      </c>
      <c r="L2458" s="1"/>
      <c r="M2458" s="1" t="str">
        <f t="shared" si="191"/>
        <v/>
      </c>
      <c r="N2458" s="94" t="str">
        <f>IF($L2458="None","",IF(ISERROR(VLOOKUP($L2458,Info!$B$4:$B$266,1,FALSE)),"",VLOOKUP($L2458,Info!$B$4:$L$266,5,FALSE)))</f>
        <v/>
      </c>
      <c r="O2458" s="94" t="str">
        <f>IF(K2458="","",IF(AND($J$12&lt;&gt;"ABC",N2458="3"),"BAC",IF(N2458="3","ABC",IF($J$12&lt;&gt;"ABC",IF($J$10="Standard",VLOOKUP(K2458,Info!$BE$4:$BF$481,2,FALSE),VLOOKUP(K2458,Info!$BI$4:$BJ$482,2,FALSE)),IF($J$10="Standard",VLOOKUP(K2458,Info!$AG$4:$AH$2994,2,FALSE),VLOOKUP(K2458,Info!$AK$4:$AL$2997,2,FALSE))))))</f>
        <v/>
      </c>
      <c r="P2458" s="94" t="str">
        <f>IF($L2458="None","",IF(ISERROR(VLOOKUP($L2458,Info!$B$4:$B$266,1,FALSE)),"",VLOOKUP($L2458,Info!$B$4:$L$266,3,FALSE)))</f>
        <v/>
      </c>
      <c r="Q2458" s="96" t="str">
        <f>IF($L2458="None","",IF(ISERROR(VLOOKUP($L2458,Info!$B$4:$B$266,1,FALSE)),"",VLOOKUP($L2458,Info!$B$4:$L$266,4,FALSE)))</f>
        <v/>
      </c>
      <c r="R2458" s="1"/>
      <c r="S2458" s="6" t="str">
        <f t="shared" si="192"/>
        <v/>
      </c>
      <c r="T2458" s="6" t="str">
        <f>IF($L2458="None","",IF(ISERROR(VLOOKUP($L2458,Info!$B$4:$B$266,1,FALSE)),"",VLOOKUP($L2458,Info!$B$4:$L$266,11,FALSE)))</f>
        <v/>
      </c>
      <c r="U2458" s="1"/>
      <c r="V2458" s="1"/>
      <c r="W2458" s="1"/>
      <c r="X2458" s="1" t="str">
        <f>IF($L2458="None","",IF(ISERROR(VLOOKUP($L2458,Info!$B$4:$B$266,1,FALSE)),"",IF(OR(W2458="Metallic Liquid Tight",W2458="Non-Metallic Liquid Tight",W2458="LSZH",W2458="Greenfield"),VLOOKUP($L2458,Info!$B$4:$L$266,7,FALSE),"N/A")))</f>
        <v/>
      </c>
      <c r="Y2458" s="1"/>
      <c r="Z2458" s="96" t="str">
        <f>IF($L2458="None","",IF(ISERROR(VLOOKUP($L2458,Info!$B$4:$B$266,1,FALSE)),"",VLOOKUP($L2458,Info!$B$4:$L$266,9,FALSE)))</f>
        <v/>
      </c>
      <c r="AA2458" s="96" t="str">
        <f>IF($L2458="None","",IF(ISERROR(VLOOKUP($L2458,Info!$B$4:$B$266,1,FALSE)),"",VLOOKUP($L2458,Info!$B$4:$L$266,8,FALSE)))</f>
        <v/>
      </c>
      <c r="AB2458" s="96" t="str">
        <f>IF($L2458="None","",IF(ISERROR(VLOOKUP($L2458,Info!$B$4:$B$266,1,FALSE)),"",VLOOKUP($L2458,Info!$B$4:$L$266,10,FALSE)))</f>
        <v/>
      </c>
      <c r="AC2458" s="1" t="str">
        <f>IF(W2458="SO Cable","Black,White",IF(O2458="","",IF(P2458="","",IF($J$12&lt;&gt;"ABC",IF(P2458&lt;="250",VLOOKUP(O2458,Info!$AZ$4:$BB$22,3,FALSE),VLOOKUP(O2458,Info!$AZ$23:$BB$39,3,FALSE)),IF(P2458&lt;="250",VLOOKUP(O2458,Info!$AO$4:$AQ$22,3,FALSE),VLOOKUP(O2458,Info!$AO$23:$AP$39,3,FALSE))))))</f>
        <v/>
      </c>
      <c r="AD2458" s="1"/>
      <c r="AE2458" s="1" t="str">
        <f>IF($L2458="None","",IF(ISERROR(VLOOKUP($L2458,Info!$B$4:$B$266,1,FALSE)),"",VLOOKUP($L2458,Info!$B$4:$L$266,4,FALSE)))</f>
        <v/>
      </c>
      <c r="AF2458" s="1" t="str">
        <f>IF($L2458="None","",IF(ISERROR(VLOOKUP($L2458,Info!$B$4:$B$266,1,FALSE)),"",VLOOKUP($L2458,Info!$B$4:$L$266,6,FALSE)))</f>
        <v/>
      </c>
      <c r="AG2458" s="1"/>
      <c r="AH2458" s="33" t="str" cm="1">
        <f t="array" ref="AH2458">IF(AND(L2458&lt;&gt;"",O2458&lt;&gt;"",R2458:S2458&lt;&gt;"",W2458:X2458&lt;&gt;"",Z2458:AA2458&lt;&gt;"",AC2458&lt;&gt;""),"Good","Bad")</f>
        <v>Bad</v>
      </c>
      <c r="AL2458" t="str" cm="1">
        <f t="array" ref="AL2458">IF(R2458&gt;0,_xlfn.IFS(COUNTIF($L$20:L2458,"&lt;&gt;")&lt;101,1,COUNTIF($L$20:L2458,"&lt;&gt;")&lt;201,2,COUNTIF($L$20:L2458,"&lt;&gt;")&lt;301,3,COUNTIF($L$20:L2458,"&lt;&gt;")&lt;401,4,COUNTIF($L$20:L2458,"&lt;&gt;")&lt;501,5,COUNTIF($L$20:L2458,"&lt;&gt;")&lt;601,6,COUNTIF($L$20:L2458,"&lt;&gt;")&lt;701,7,COUNTIF($L$20:L2458,"&lt;&gt;")&lt;801,8,COUNTIF($L$20:L2458,"&lt;&gt;")&lt;901,9,COUNTIF($L$20:L2458,"&lt;&gt;")&lt;1001,10,COUNTIF($L$20:L2458,"&lt;&gt;")&lt;1101,11,COUNTIF($L$20:L2458,"&lt;&gt;")&lt;1201,12,COUNTIF($L$20:L2458,"&lt;&gt;")&lt;1301,13,COUNTIF($L$20:L2458,"&lt;&gt;")&lt;1401,14,COUNTIF($L$20:L2458,"&lt;&gt;")&lt;1501,15,COUNTIF($L$20:L2458,"&lt;&gt;")&lt;1601,16,COUNTIF($L$20:L2458,"&lt;&gt;")&lt;1701,17,COUNTIF($L$20:L2458,"&lt;&gt;")&lt;1801,18,COUNTIF($L$20:L2458,"&lt;&gt;")&lt;1901,19,COUNTIF($L$20:L2458,"&lt;&gt;")&lt;2001,20,COUNTIF($L$20:L2458,"&lt;&gt;")&lt;2101,21,COUNTIF($L$20:L2458,"&lt;&gt;")&lt;2201,22,COUNTIF($L$20:L2458,"&lt;&gt;")&lt;2301,23,COUNTIF($L$20:L2458,"&lt;&gt;")&lt;2401,24,COUNTIF($L$20:L2458,"&lt;&gt;")&lt;2501,25,COUNTIF($L$20:L2458,"&lt;&gt;")&lt;2601,26,COUNTIF($L$20:L2458,"&lt;&gt;")&lt;2701,27,COUNTIF($L$20:L2458,"&lt;&gt;")&lt;2801,28,COUNTIF($L$20:L2458,"&lt;&gt;")&lt;2901,29,COUNTIF($L$20:L2458,"&lt;&gt;")&lt;3001,30),"")</f>
        <v/>
      </c>
      <c r="AM2458" t="str">
        <f t="shared" si="190"/>
        <v/>
      </c>
      <c r="AN2458" t="str">
        <f t="shared" si="194"/>
        <v/>
      </c>
      <c r="AP2458" t="str">
        <f t="shared" si="193"/>
        <v/>
      </c>
      <c r="AQ2458" t="str">
        <f>IF(AO2458="","",COUNTIFS(AM2458:$AM$3019,AO2458))</f>
        <v/>
      </c>
    </row>
    <row r="2459" spans="1:43" x14ac:dyDescent="0.25">
      <c r="A2459" s="6" t="str">
        <f>IF(COUNT($A$20:A2458)&lt;&gt;$B$4,IF(A2458="","",A2458+1),"")</f>
        <v/>
      </c>
      <c r="B2459" s="3"/>
      <c r="C2459" s="3"/>
      <c r="D2459" s="122"/>
      <c r="E2459" s="3"/>
      <c r="F2459" s="3"/>
      <c r="G2459" s="3"/>
      <c r="H2459" s="3"/>
      <c r="I2459" s="120"/>
      <c r="J2459" s="3"/>
      <c r="K2459" s="95" t="str" cm="1">
        <f t="array" ref="K2459">IF(OR($J$14 = "A",$J$14 = "B",$J$14 = "C"),IF(I2459="","",IF(LEN(I2459)&gt;2,_xlfn.IFS(ISNUMBER(SEARCH("_",I2459)),I2459,ISNUMBER(SEARCH(", ",I2459)),SUBSTITUTE(I2459,", ","_"),ISNUMBER(SEARCH("/ ",I2459)),SUBSTITUTE(I2459,"/ ","_"),ISNUMBER(SEARCH(",",I2459)),SUBSTITUTE(I2459,",","_"),ISNUMBER(SEARCH("/",I2459)),SUBSTITUTE(I2459,"/","_"),ISNUMBER(SEARCH("",I2459)),I2459),I2459)),IF(OR($J$14 = "J",$J$14 = "K"),"",IF(D2459="","",IF(LEN(D2459)&gt;2,_xlfn.IFS(ISNUMBER(SEARCH("_",D2459)),D2459,ISNUMBER(SEARCH(", ",D2459)),SUBSTITUTE(D2459,", ","_"),ISNUMBER(SEARCH("/ ",D2459)),SUBSTITUTE(D2459,"/ ","_"),ISNUMBER(SEARCH(",",D2459)),SUBSTITUTE(D2459,",","_"),ISNUMBER(SEARCH("/",D2459)),SUBSTITUTE(D2459,"/","_"),ISNUMBER(SEARCH("",D2459)),D2459),D2459))))</f>
        <v/>
      </c>
      <c r="L2459" s="1"/>
      <c r="M2459" s="1" t="str">
        <f t="shared" si="191"/>
        <v/>
      </c>
      <c r="N2459" s="94" t="str">
        <f>IF($L2459="None","",IF(ISERROR(VLOOKUP($L2459,Info!$B$4:$B$266,1,FALSE)),"",VLOOKUP($L2459,Info!$B$4:$L$266,5,FALSE)))</f>
        <v/>
      </c>
      <c r="O2459" s="94" t="str">
        <f>IF(K2459="","",IF(AND($J$12&lt;&gt;"ABC",N2459="3"),"BAC",IF(N2459="3","ABC",IF($J$12&lt;&gt;"ABC",IF($J$10="Standard",VLOOKUP(K2459,Info!$BE$4:$BF$481,2,FALSE),VLOOKUP(K2459,Info!$BI$4:$BJ$482,2,FALSE)),IF($J$10="Standard",VLOOKUP(K2459,Info!$AG$4:$AH$2994,2,FALSE),VLOOKUP(K2459,Info!$AK$4:$AL$2997,2,FALSE))))))</f>
        <v/>
      </c>
      <c r="P2459" s="94" t="str">
        <f>IF($L2459="None","",IF(ISERROR(VLOOKUP($L2459,Info!$B$4:$B$266,1,FALSE)),"",VLOOKUP($L2459,Info!$B$4:$L$266,3,FALSE)))</f>
        <v/>
      </c>
      <c r="Q2459" s="96" t="str">
        <f>IF($L2459="None","",IF(ISERROR(VLOOKUP($L2459,Info!$B$4:$B$266,1,FALSE)),"",VLOOKUP($L2459,Info!$B$4:$L$266,4,FALSE)))</f>
        <v/>
      </c>
      <c r="R2459" s="1"/>
      <c r="S2459" s="6" t="str">
        <f t="shared" si="192"/>
        <v/>
      </c>
      <c r="T2459" s="6" t="str">
        <f>IF($L2459="None","",IF(ISERROR(VLOOKUP($L2459,Info!$B$4:$B$266,1,FALSE)),"",VLOOKUP($L2459,Info!$B$4:$L$266,11,FALSE)))</f>
        <v/>
      </c>
      <c r="U2459" s="1"/>
      <c r="V2459" s="1"/>
      <c r="W2459" s="1"/>
      <c r="X2459" s="1" t="str">
        <f>IF($L2459="None","",IF(ISERROR(VLOOKUP($L2459,Info!$B$4:$B$266,1,FALSE)),"",IF(OR(W2459="Metallic Liquid Tight",W2459="Non-Metallic Liquid Tight",W2459="LSZH",W2459="Greenfield"),VLOOKUP($L2459,Info!$B$4:$L$266,7,FALSE),"N/A")))</f>
        <v/>
      </c>
      <c r="Y2459" s="1"/>
      <c r="Z2459" s="96" t="str">
        <f>IF($L2459="None","",IF(ISERROR(VLOOKUP($L2459,Info!$B$4:$B$266,1,FALSE)),"",VLOOKUP($L2459,Info!$B$4:$L$266,9,FALSE)))</f>
        <v/>
      </c>
      <c r="AA2459" s="96" t="str">
        <f>IF($L2459="None","",IF(ISERROR(VLOOKUP($L2459,Info!$B$4:$B$266,1,FALSE)),"",VLOOKUP($L2459,Info!$B$4:$L$266,8,FALSE)))</f>
        <v/>
      </c>
      <c r="AB2459" s="96" t="str">
        <f>IF($L2459="None","",IF(ISERROR(VLOOKUP($L2459,Info!$B$4:$B$266,1,FALSE)),"",VLOOKUP($L2459,Info!$B$4:$L$266,10,FALSE)))</f>
        <v/>
      </c>
      <c r="AC2459" s="1" t="str">
        <f>IF(W2459="SO Cable","Black,White",IF(O2459="","",IF(P2459="","",IF($J$12&lt;&gt;"ABC",IF(P2459&lt;="250",VLOOKUP(O2459,Info!$AZ$4:$BB$22,3,FALSE),VLOOKUP(O2459,Info!$AZ$23:$BB$39,3,FALSE)),IF(P2459&lt;="250",VLOOKUP(O2459,Info!$AO$4:$AQ$22,3,FALSE),VLOOKUP(O2459,Info!$AO$23:$AP$39,3,FALSE))))))</f>
        <v/>
      </c>
      <c r="AD2459" s="1"/>
      <c r="AE2459" s="1" t="str">
        <f>IF($L2459="None","",IF(ISERROR(VLOOKUP($L2459,Info!$B$4:$B$266,1,FALSE)),"",VLOOKUP($L2459,Info!$B$4:$L$266,4,FALSE)))</f>
        <v/>
      </c>
      <c r="AF2459" s="1" t="str">
        <f>IF($L2459="None","",IF(ISERROR(VLOOKUP($L2459,Info!$B$4:$B$266,1,FALSE)),"",VLOOKUP($L2459,Info!$B$4:$L$266,6,FALSE)))</f>
        <v/>
      </c>
      <c r="AG2459" s="1"/>
      <c r="AH2459" s="33" t="str" cm="1">
        <f t="array" ref="AH2459">IF(AND(L2459&lt;&gt;"",O2459&lt;&gt;"",R2459:S2459&lt;&gt;"",W2459:X2459&lt;&gt;"",Z2459:AA2459&lt;&gt;"",AC2459&lt;&gt;""),"Good","Bad")</f>
        <v>Bad</v>
      </c>
      <c r="AL2459" t="str" cm="1">
        <f t="array" ref="AL2459">IF(R2459&gt;0,_xlfn.IFS(COUNTIF($L$20:L2459,"&lt;&gt;")&lt;101,1,COUNTIF($L$20:L2459,"&lt;&gt;")&lt;201,2,COUNTIF($L$20:L2459,"&lt;&gt;")&lt;301,3,COUNTIF($L$20:L2459,"&lt;&gt;")&lt;401,4,COUNTIF($L$20:L2459,"&lt;&gt;")&lt;501,5,COUNTIF($L$20:L2459,"&lt;&gt;")&lt;601,6,COUNTIF($L$20:L2459,"&lt;&gt;")&lt;701,7,COUNTIF($L$20:L2459,"&lt;&gt;")&lt;801,8,COUNTIF($L$20:L2459,"&lt;&gt;")&lt;901,9,COUNTIF($L$20:L2459,"&lt;&gt;")&lt;1001,10,COUNTIF($L$20:L2459,"&lt;&gt;")&lt;1101,11,COUNTIF($L$20:L2459,"&lt;&gt;")&lt;1201,12,COUNTIF($L$20:L2459,"&lt;&gt;")&lt;1301,13,COUNTIF($L$20:L2459,"&lt;&gt;")&lt;1401,14,COUNTIF($L$20:L2459,"&lt;&gt;")&lt;1501,15,COUNTIF($L$20:L2459,"&lt;&gt;")&lt;1601,16,COUNTIF($L$20:L2459,"&lt;&gt;")&lt;1701,17,COUNTIF($L$20:L2459,"&lt;&gt;")&lt;1801,18,COUNTIF($L$20:L2459,"&lt;&gt;")&lt;1901,19,COUNTIF($L$20:L2459,"&lt;&gt;")&lt;2001,20,COUNTIF($L$20:L2459,"&lt;&gt;")&lt;2101,21,COUNTIF($L$20:L2459,"&lt;&gt;")&lt;2201,22,COUNTIF($L$20:L2459,"&lt;&gt;")&lt;2301,23,COUNTIF($L$20:L2459,"&lt;&gt;")&lt;2401,24,COUNTIF($L$20:L2459,"&lt;&gt;")&lt;2501,25,COUNTIF($L$20:L2459,"&lt;&gt;")&lt;2601,26,COUNTIF($L$20:L2459,"&lt;&gt;")&lt;2701,27,COUNTIF($L$20:L2459,"&lt;&gt;")&lt;2801,28,COUNTIF($L$20:L2459,"&lt;&gt;")&lt;2901,29,COUNTIF($L$20:L2459,"&lt;&gt;")&lt;3001,30),"")</f>
        <v/>
      </c>
      <c r="AM2459" t="str">
        <f t="shared" si="190"/>
        <v/>
      </c>
      <c r="AN2459" t="str">
        <f t="shared" si="194"/>
        <v/>
      </c>
      <c r="AP2459" t="str">
        <f t="shared" si="193"/>
        <v/>
      </c>
      <c r="AQ2459" t="str">
        <f>IF(AO2459="","",COUNTIFS(AM2459:$AM$3019,AO2459))</f>
        <v/>
      </c>
    </row>
    <row r="2460" spans="1:43" x14ac:dyDescent="0.25">
      <c r="A2460" s="6" t="str">
        <f>IF(COUNT($A$20:A2459)&lt;&gt;$B$4,IF(A2459="","",A2459+1),"")</f>
        <v/>
      </c>
      <c r="B2460" s="3"/>
      <c r="C2460" s="3"/>
      <c r="D2460" s="122"/>
      <c r="E2460" s="3"/>
      <c r="F2460" s="3"/>
      <c r="G2460" s="3"/>
      <c r="H2460" s="3"/>
      <c r="I2460" s="120"/>
      <c r="J2460" s="3"/>
      <c r="K2460" s="95" t="str" cm="1">
        <f t="array" ref="K2460">IF(OR($J$14 = "A",$J$14 = "B",$J$14 = "C"),IF(I2460="","",IF(LEN(I2460)&gt;2,_xlfn.IFS(ISNUMBER(SEARCH("_",I2460)),I2460,ISNUMBER(SEARCH(", ",I2460)),SUBSTITUTE(I2460,", ","_"),ISNUMBER(SEARCH("/ ",I2460)),SUBSTITUTE(I2460,"/ ","_"),ISNUMBER(SEARCH(",",I2460)),SUBSTITUTE(I2460,",","_"),ISNUMBER(SEARCH("/",I2460)),SUBSTITUTE(I2460,"/","_"),ISNUMBER(SEARCH("",I2460)),I2460),I2460)),IF(OR($J$14 = "J",$J$14 = "K"),"",IF(D2460="","",IF(LEN(D2460)&gt;2,_xlfn.IFS(ISNUMBER(SEARCH("_",D2460)),D2460,ISNUMBER(SEARCH(", ",D2460)),SUBSTITUTE(D2460,", ","_"),ISNUMBER(SEARCH("/ ",D2460)),SUBSTITUTE(D2460,"/ ","_"),ISNUMBER(SEARCH(",",D2460)),SUBSTITUTE(D2460,",","_"),ISNUMBER(SEARCH("/",D2460)),SUBSTITUTE(D2460,"/","_"),ISNUMBER(SEARCH("",D2460)),D2460),D2460))))</f>
        <v/>
      </c>
      <c r="L2460" s="1"/>
      <c r="M2460" s="1" t="str">
        <f t="shared" si="191"/>
        <v/>
      </c>
      <c r="N2460" s="94" t="str">
        <f>IF($L2460="None","",IF(ISERROR(VLOOKUP($L2460,Info!$B$4:$B$266,1,FALSE)),"",VLOOKUP($L2460,Info!$B$4:$L$266,5,FALSE)))</f>
        <v/>
      </c>
      <c r="O2460" s="94" t="str">
        <f>IF(K2460="","",IF(AND($J$12&lt;&gt;"ABC",N2460="3"),"BAC",IF(N2460="3","ABC",IF($J$12&lt;&gt;"ABC",IF($J$10="Standard",VLOOKUP(K2460,Info!$BE$4:$BF$481,2,FALSE),VLOOKUP(K2460,Info!$BI$4:$BJ$482,2,FALSE)),IF($J$10="Standard",VLOOKUP(K2460,Info!$AG$4:$AH$2994,2,FALSE),VLOOKUP(K2460,Info!$AK$4:$AL$2997,2,FALSE))))))</f>
        <v/>
      </c>
      <c r="P2460" s="94" t="str">
        <f>IF($L2460="None","",IF(ISERROR(VLOOKUP($L2460,Info!$B$4:$B$266,1,FALSE)),"",VLOOKUP($L2460,Info!$B$4:$L$266,3,FALSE)))</f>
        <v/>
      </c>
      <c r="Q2460" s="96" t="str">
        <f>IF($L2460="None","",IF(ISERROR(VLOOKUP($L2460,Info!$B$4:$B$266,1,FALSE)),"",VLOOKUP($L2460,Info!$B$4:$L$266,4,FALSE)))</f>
        <v/>
      </c>
      <c r="R2460" s="1"/>
      <c r="S2460" s="6" t="str">
        <f t="shared" si="192"/>
        <v/>
      </c>
      <c r="T2460" s="6" t="str">
        <f>IF($L2460="None","",IF(ISERROR(VLOOKUP($L2460,Info!$B$4:$B$266,1,FALSE)),"",VLOOKUP($L2460,Info!$B$4:$L$266,11,FALSE)))</f>
        <v/>
      </c>
      <c r="U2460" s="1"/>
      <c r="V2460" s="1"/>
      <c r="W2460" s="1"/>
      <c r="X2460" s="1" t="str">
        <f>IF($L2460="None","",IF(ISERROR(VLOOKUP($L2460,Info!$B$4:$B$266,1,FALSE)),"",IF(OR(W2460="Metallic Liquid Tight",W2460="Non-Metallic Liquid Tight",W2460="LSZH",W2460="Greenfield"),VLOOKUP($L2460,Info!$B$4:$L$266,7,FALSE),"N/A")))</f>
        <v/>
      </c>
      <c r="Y2460" s="1"/>
      <c r="Z2460" s="96" t="str">
        <f>IF($L2460="None","",IF(ISERROR(VLOOKUP($L2460,Info!$B$4:$B$266,1,FALSE)),"",VLOOKUP($L2460,Info!$B$4:$L$266,9,FALSE)))</f>
        <v/>
      </c>
      <c r="AA2460" s="96" t="str">
        <f>IF($L2460="None","",IF(ISERROR(VLOOKUP($L2460,Info!$B$4:$B$266,1,FALSE)),"",VLOOKUP($L2460,Info!$B$4:$L$266,8,FALSE)))</f>
        <v/>
      </c>
      <c r="AB2460" s="96" t="str">
        <f>IF($L2460="None","",IF(ISERROR(VLOOKUP($L2460,Info!$B$4:$B$266,1,FALSE)),"",VLOOKUP($L2460,Info!$B$4:$L$266,10,FALSE)))</f>
        <v/>
      </c>
      <c r="AC2460" s="1" t="str">
        <f>IF(W2460="SO Cable","Black,White",IF(O2460="","",IF(P2460="","",IF($J$12&lt;&gt;"ABC",IF(P2460&lt;="250",VLOOKUP(O2460,Info!$AZ$4:$BB$22,3,FALSE),VLOOKUP(O2460,Info!$AZ$23:$BB$39,3,FALSE)),IF(P2460&lt;="250",VLOOKUP(O2460,Info!$AO$4:$AQ$22,3,FALSE),VLOOKUP(O2460,Info!$AO$23:$AP$39,3,FALSE))))))</f>
        <v/>
      </c>
      <c r="AD2460" s="1"/>
      <c r="AE2460" s="1" t="str">
        <f>IF($L2460="None","",IF(ISERROR(VLOOKUP($L2460,Info!$B$4:$B$266,1,FALSE)),"",VLOOKUP($L2460,Info!$B$4:$L$266,4,FALSE)))</f>
        <v/>
      </c>
      <c r="AF2460" s="1" t="str">
        <f>IF($L2460="None","",IF(ISERROR(VLOOKUP($L2460,Info!$B$4:$B$266,1,FALSE)),"",VLOOKUP($L2460,Info!$B$4:$L$266,6,FALSE)))</f>
        <v/>
      </c>
      <c r="AG2460" s="1"/>
      <c r="AH2460" s="33" t="str" cm="1">
        <f t="array" ref="AH2460">IF(AND(L2460&lt;&gt;"",O2460&lt;&gt;"",R2460:S2460&lt;&gt;"",W2460:X2460&lt;&gt;"",Z2460:AA2460&lt;&gt;"",AC2460&lt;&gt;""),"Good","Bad")</f>
        <v>Bad</v>
      </c>
      <c r="AL2460" t="str" cm="1">
        <f t="array" ref="AL2460">IF(R2460&gt;0,_xlfn.IFS(COUNTIF($L$20:L2460,"&lt;&gt;")&lt;101,1,COUNTIF($L$20:L2460,"&lt;&gt;")&lt;201,2,COUNTIF($L$20:L2460,"&lt;&gt;")&lt;301,3,COUNTIF($L$20:L2460,"&lt;&gt;")&lt;401,4,COUNTIF($L$20:L2460,"&lt;&gt;")&lt;501,5,COUNTIF($L$20:L2460,"&lt;&gt;")&lt;601,6,COUNTIF($L$20:L2460,"&lt;&gt;")&lt;701,7,COUNTIF($L$20:L2460,"&lt;&gt;")&lt;801,8,COUNTIF($L$20:L2460,"&lt;&gt;")&lt;901,9,COUNTIF($L$20:L2460,"&lt;&gt;")&lt;1001,10,COUNTIF($L$20:L2460,"&lt;&gt;")&lt;1101,11,COUNTIF($L$20:L2460,"&lt;&gt;")&lt;1201,12,COUNTIF($L$20:L2460,"&lt;&gt;")&lt;1301,13,COUNTIF($L$20:L2460,"&lt;&gt;")&lt;1401,14,COUNTIF($L$20:L2460,"&lt;&gt;")&lt;1501,15,COUNTIF($L$20:L2460,"&lt;&gt;")&lt;1601,16,COUNTIF($L$20:L2460,"&lt;&gt;")&lt;1701,17,COUNTIF($L$20:L2460,"&lt;&gt;")&lt;1801,18,COUNTIF($L$20:L2460,"&lt;&gt;")&lt;1901,19,COUNTIF($L$20:L2460,"&lt;&gt;")&lt;2001,20,COUNTIF($L$20:L2460,"&lt;&gt;")&lt;2101,21,COUNTIF($L$20:L2460,"&lt;&gt;")&lt;2201,22,COUNTIF($L$20:L2460,"&lt;&gt;")&lt;2301,23,COUNTIF($L$20:L2460,"&lt;&gt;")&lt;2401,24,COUNTIF($L$20:L2460,"&lt;&gt;")&lt;2501,25,COUNTIF($L$20:L2460,"&lt;&gt;")&lt;2601,26,COUNTIF($L$20:L2460,"&lt;&gt;")&lt;2701,27,COUNTIF($L$20:L2460,"&lt;&gt;")&lt;2801,28,COUNTIF($L$20:L2460,"&lt;&gt;")&lt;2901,29,COUNTIF($L$20:L2460,"&lt;&gt;")&lt;3001,30),"")</f>
        <v/>
      </c>
      <c r="AM2460" t="str">
        <f t="shared" si="190"/>
        <v/>
      </c>
      <c r="AN2460" t="str">
        <f t="shared" si="194"/>
        <v/>
      </c>
      <c r="AP2460" t="str">
        <f t="shared" si="193"/>
        <v/>
      </c>
      <c r="AQ2460" t="str">
        <f>IF(AO2460="","",COUNTIFS(AM2460:$AM$3019,AO2460))</f>
        <v/>
      </c>
    </row>
    <row r="2461" spans="1:43" x14ac:dyDescent="0.25">
      <c r="A2461" s="6" t="str">
        <f>IF(COUNT($A$20:A2460)&lt;&gt;$B$4,IF(A2460="","",A2460+1),"")</f>
        <v/>
      </c>
      <c r="B2461" s="3"/>
      <c r="C2461" s="3"/>
      <c r="D2461" s="122"/>
      <c r="E2461" s="3"/>
      <c r="F2461" s="3"/>
      <c r="G2461" s="3"/>
      <c r="H2461" s="3"/>
      <c r="I2461" s="120"/>
      <c r="J2461" s="3"/>
      <c r="K2461" s="95" t="str" cm="1">
        <f t="array" ref="K2461">IF(OR($J$14 = "A",$J$14 = "B",$J$14 = "C"),IF(I2461="","",IF(LEN(I2461)&gt;2,_xlfn.IFS(ISNUMBER(SEARCH("_",I2461)),I2461,ISNUMBER(SEARCH(", ",I2461)),SUBSTITUTE(I2461,", ","_"),ISNUMBER(SEARCH("/ ",I2461)),SUBSTITUTE(I2461,"/ ","_"),ISNUMBER(SEARCH(",",I2461)),SUBSTITUTE(I2461,",","_"),ISNUMBER(SEARCH("/",I2461)),SUBSTITUTE(I2461,"/","_"),ISNUMBER(SEARCH("",I2461)),I2461),I2461)),IF(OR($J$14 = "J",$J$14 = "K"),"",IF(D2461="","",IF(LEN(D2461)&gt;2,_xlfn.IFS(ISNUMBER(SEARCH("_",D2461)),D2461,ISNUMBER(SEARCH(", ",D2461)),SUBSTITUTE(D2461,", ","_"),ISNUMBER(SEARCH("/ ",D2461)),SUBSTITUTE(D2461,"/ ","_"),ISNUMBER(SEARCH(",",D2461)),SUBSTITUTE(D2461,",","_"),ISNUMBER(SEARCH("/",D2461)),SUBSTITUTE(D2461,"/","_"),ISNUMBER(SEARCH("",D2461)),D2461),D2461))))</f>
        <v/>
      </c>
      <c r="L2461" s="1"/>
      <c r="M2461" s="1" t="str">
        <f t="shared" si="191"/>
        <v/>
      </c>
      <c r="N2461" s="94" t="str">
        <f>IF($L2461="None","",IF(ISERROR(VLOOKUP($L2461,Info!$B$4:$B$266,1,FALSE)),"",VLOOKUP($L2461,Info!$B$4:$L$266,5,FALSE)))</f>
        <v/>
      </c>
      <c r="O2461" s="94" t="str">
        <f>IF(K2461="","",IF(AND($J$12&lt;&gt;"ABC",N2461="3"),"BAC",IF(N2461="3","ABC",IF($J$12&lt;&gt;"ABC",IF($J$10="Standard",VLOOKUP(K2461,Info!$BE$4:$BF$481,2,FALSE),VLOOKUP(K2461,Info!$BI$4:$BJ$482,2,FALSE)),IF($J$10="Standard",VLOOKUP(K2461,Info!$AG$4:$AH$2994,2,FALSE),VLOOKUP(K2461,Info!$AK$4:$AL$2997,2,FALSE))))))</f>
        <v/>
      </c>
      <c r="P2461" s="94" t="str">
        <f>IF($L2461="None","",IF(ISERROR(VLOOKUP($L2461,Info!$B$4:$B$266,1,FALSE)),"",VLOOKUP($L2461,Info!$B$4:$L$266,3,FALSE)))</f>
        <v/>
      </c>
      <c r="Q2461" s="96" t="str">
        <f>IF($L2461="None","",IF(ISERROR(VLOOKUP($L2461,Info!$B$4:$B$266,1,FALSE)),"",VLOOKUP($L2461,Info!$B$4:$L$266,4,FALSE)))</f>
        <v/>
      </c>
      <c r="R2461" s="1"/>
      <c r="S2461" s="6" t="str">
        <f t="shared" si="192"/>
        <v/>
      </c>
      <c r="T2461" s="6" t="str">
        <f>IF($L2461="None","",IF(ISERROR(VLOOKUP($L2461,Info!$B$4:$B$266,1,FALSE)),"",VLOOKUP($L2461,Info!$B$4:$L$266,11,FALSE)))</f>
        <v/>
      </c>
      <c r="U2461" s="1"/>
      <c r="V2461" s="1"/>
      <c r="W2461" s="1"/>
      <c r="X2461" s="1" t="str">
        <f>IF($L2461="None","",IF(ISERROR(VLOOKUP($L2461,Info!$B$4:$B$266,1,FALSE)),"",IF(OR(W2461="Metallic Liquid Tight",W2461="Non-Metallic Liquid Tight",W2461="LSZH",W2461="Greenfield"),VLOOKUP($L2461,Info!$B$4:$L$266,7,FALSE),"N/A")))</f>
        <v/>
      </c>
      <c r="Y2461" s="1"/>
      <c r="Z2461" s="96" t="str">
        <f>IF($L2461="None","",IF(ISERROR(VLOOKUP($L2461,Info!$B$4:$B$266,1,FALSE)),"",VLOOKUP($L2461,Info!$B$4:$L$266,9,FALSE)))</f>
        <v/>
      </c>
      <c r="AA2461" s="96" t="str">
        <f>IF($L2461="None","",IF(ISERROR(VLOOKUP($L2461,Info!$B$4:$B$266,1,FALSE)),"",VLOOKUP($L2461,Info!$B$4:$L$266,8,FALSE)))</f>
        <v/>
      </c>
      <c r="AB2461" s="96" t="str">
        <f>IF($L2461="None","",IF(ISERROR(VLOOKUP($L2461,Info!$B$4:$B$266,1,FALSE)),"",VLOOKUP($L2461,Info!$B$4:$L$266,10,FALSE)))</f>
        <v/>
      </c>
      <c r="AC2461" s="1" t="str">
        <f>IF(W2461="SO Cable","Black,White",IF(O2461="","",IF(P2461="","",IF($J$12&lt;&gt;"ABC",IF(P2461&lt;="250",VLOOKUP(O2461,Info!$AZ$4:$BB$22,3,FALSE),VLOOKUP(O2461,Info!$AZ$23:$BB$39,3,FALSE)),IF(P2461&lt;="250",VLOOKUP(O2461,Info!$AO$4:$AQ$22,3,FALSE),VLOOKUP(O2461,Info!$AO$23:$AP$39,3,FALSE))))))</f>
        <v/>
      </c>
      <c r="AD2461" s="1"/>
      <c r="AE2461" s="1" t="str">
        <f>IF($L2461="None","",IF(ISERROR(VLOOKUP($L2461,Info!$B$4:$B$266,1,FALSE)),"",VLOOKUP($L2461,Info!$B$4:$L$266,4,FALSE)))</f>
        <v/>
      </c>
      <c r="AF2461" s="1" t="str">
        <f>IF($L2461="None","",IF(ISERROR(VLOOKUP($L2461,Info!$B$4:$B$266,1,FALSE)),"",VLOOKUP($L2461,Info!$B$4:$L$266,6,FALSE)))</f>
        <v/>
      </c>
      <c r="AG2461" s="1"/>
      <c r="AH2461" s="33" t="str" cm="1">
        <f t="array" ref="AH2461">IF(AND(L2461&lt;&gt;"",O2461&lt;&gt;"",R2461:S2461&lt;&gt;"",W2461:X2461&lt;&gt;"",Z2461:AA2461&lt;&gt;"",AC2461&lt;&gt;""),"Good","Bad")</f>
        <v>Bad</v>
      </c>
      <c r="AL2461" t="str" cm="1">
        <f t="array" ref="AL2461">IF(R2461&gt;0,_xlfn.IFS(COUNTIF($L$20:L2461,"&lt;&gt;")&lt;101,1,COUNTIF($L$20:L2461,"&lt;&gt;")&lt;201,2,COUNTIF($L$20:L2461,"&lt;&gt;")&lt;301,3,COUNTIF($L$20:L2461,"&lt;&gt;")&lt;401,4,COUNTIF($L$20:L2461,"&lt;&gt;")&lt;501,5,COUNTIF($L$20:L2461,"&lt;&gt;")&lt;601,6,COUNTIF($L$20:L2461,"&lt;&gt;")&lt;701,7,COUNTIF($L$20:L2461,"&lt;&gt;")&lt;801,8,COUNTIF($L$20:L2461,"&lt;&gt;")&lt;901,9,COUNTIF($L$20:L2461,"&lt;&gt;")&lt;1001,10,COUNTIF($L$20:L2461,"&lt;&gt;")&lt;1101,11,COUNTIF($L$20:L2461,"&lt;&gt;")&lt;1201,12,COUNTIF($L$20:L2461,"&lt;&gt;")&lt;1301,13,COUNTIF($L$20:L2461,"&lt;&gt;")&lt;1401,14,COUNTIF($L$20:L2461,"&lt;&gt;")&lt;1501,15,COUNTIF($L$20:L2461,"&lt;&gt;")&lt;1601,16,COUNTIF($L$20:L2461,"&lt;&gt;")&lt;1701,17,COUNTIF($L$20:L2461,"&lt;&gt;")&lt;1801,18,COUNTIF($L$20:L2461,"&lt;&gt;")&lt;1901,19,COUNTIF($L$20:L2461,"&lt;&gt;")&lt;2001,20,COUNTIF($L$20:L2461,"&lt;&gt;")&lt;2101,21,COUNTIF($L$20:L2461,"&lt;&gt;")&lt;2201,22,COUNTIF($L$20:L2461,"&lt;&gt;")&lt;2301,23,COUNTIF($L$20:L2461,"&lt;&gt;")&lt;2401,24,COUNTIF($L$20:L2461,"&lt;&gt;")&lt;2501,25,COUNTIF($L$20:L2461,"&lt;&gt;")&lt;2601,26,COUNTIF($L$20:L2461,"&lt;&gt;")&lt;2701,27,COUNTIF($L$20:L2461,"&lt;&gt;")&lt;2801,28,COUNTIF($L$20:L2461,"&lt;&gt;")&lt;2901,29,COUNTIF($L$20:L2461,"&lt;&gt;")&lt;3001,30),"")</f>
        <v/>
      </c>
      <c r="AM2461" t="str">
        <f t="shared" si="190"/>
        <v/>
      </c>
      <c r="AN2461" t="str">
        <f t="shared" si="194"/>
        <v/>
      </c>
      <c r="AP2461" t="str">
        <f t="shared" si="193"/>
        <v/>
      </c>
      <c r="AQ2461" t="str">
        <f>IF(AO2461="","",COUNTIFS(AM2461:$AM$3019,AO2461))</f>
        <v/>
      </c>
    </row>
    <row r="2462" spans="1:43" x14ac:dyDescent="0.25">
      <c r="A2462" s="6" t="str">
        <f>IF(COUNT($A$20:A2461)&lt;&gt;$B$4,IF(A2461="","",A2461+1),"")</f>
        <v/>
      </c>
      <c r="B2462" s="3"/>
      <c r="C2462" s="3"/>
      <c r="D2462" s="122"/>
      <c r="E2462" s="3"/>
      <c r="F2462" s="3"/>
      <c r="G2462" s="3"/>
      <c r="H2462" s="3"/>
      <c r="I2462" s="120"/>
      <c r="J2462" s="3"/>
      <c r="K2462" s="95" t="str" cm="1">
        <f t="array" ref="K2462">IF(OR($J$14 = "A",$J$14 = "B",$J$14 = "C"),IF(I2462="","",IF(LEN(I2462)&gt;2,_xlfn.IFS(ISNUMBER(SEARCH("_",I2462)),I2462,ISNUMBER(SEARCH(", ",I2462)),SUBSTITUTE(I2462,", ","_"),ISNUMBER(SEARCH("/ ",I2462)),SUBSTITUTE(I2462,"/ ","_"),ISNUMBER(SEARCH(",",I2462)),SUBSTITUTE(I2462,",","_"),ISNUMBER(SEARCH("/",I2462)),SUBSTITUTE(I2462,"/","_"),ISNUMBER(SEARCH("",I2462)),I2462),I2462)),IF(OR($J$14 = "J",$J$14 = "K"),"",IF(D2462="","",IF(LEN(D2462)&gt;2,_xlfn.IFS(ISNUMBER(SEARCH("_",D2462)),D2462,ISNUMBER(SEARCH(", ",D2462)),SUBSTITUTE(D2462,", ","_"),ISNUMBER(SEARCH("/ ",D2462)),SUBSTITUTE(D2462,"/ ","_"),ISNUMBER(SEARCH(",",D2462)),SUBSTITUTE(D2462,",","_"),ISNUMBER(SEARCH("/",D2462)),SUBSTITUTE(D2462,"/","_"),ISNUMBER(SEARCH("",D2462)),D2462),D2462))))</f>
        <v/>
      </c>
      <c r="L2462" s="1"/>
      <c r="M2462" s="1" t="str">
        <f t="shared" si="191"/>
        <v/>
      </c>
      <c r="N2462" s="94" t="str">
        <f>IF($L2462="None","",IF(ISERROR(VLOOKUP($L2462,Info!$B$4:$B$266,1,FALSE)),"",VLOOKUP($L2462,Info!$B$4:$L$266,5,FALSE)))</f>
        <v/>
      </c>
      <c r="O2462" s="94" t="str">
        <f>IF(K2462="","",IF(AND($J$12&lt;&gt;"ABC",N2462="3"),"BAC",IF(N2462="3","ABC",IF($J$12&lt;&gt;"ABC",IF($J$10="Standard",VLOOKUP(K2462,Info!$BE$4:$BF$481,2,FALSE),VLOOKUP(K2462,Info!$BI$4:$BJ$482,2,FALSE)),IF($J$10="Standard",VLOOKUP(K2462,Info!$AG$4:$AH$2994,2,FALSE),VLOOKUP(K2462,Info!$AK$4:$AL$2997,2,FALSE))))))</f>
        <v/>
      </c>
      <c r="P2462" s="94" t="str">
        <f>IF($L2462="None","",IF(ISERROR(VLOOKUP($L2462,Info!$B$4:$B$266,1,FALSE)),"",VLOOKUP($L2462,Info!$B$4:$L$266,3,FALSE)))</f>
        <v/>
      </c>
      <c r="Q2462" s="96" t="str">
        <f>IF($L2462="None","",IF(ISERROR(VLOOKUP($L2462,Info!$B$4:$B$266,1,FALSE)),"",VLOOKUP($L2462,Info!$B$4:$L$266,4,FALSE)))</f>
        <v/>
      </c>
      <c r="R2462" s="1"/>
      <c r="S2462" s="6" t="str">
        <f t="shared" si="192"/>
        <v/>
      </c>
      <c r="T2462" s="6" t="str">
        <f>IF($L2462="None","",IF(ISERROR(VLOOKUP($L2462,Info!$B$4:$B$266,1,FALSE)),"",VLOOKUP($L2462,Info!$B$4:$L$266,11,FALSE)))</f>
        <v/>
      </c>
      <c r="U2462" s="1"/>
      <c r="V2462" s="1"/>
      <c r="W2462" s="1"/>
      <c r="X2462" s="1" t="str">
        <f>IF($L2462="None","",IF(ISERROR(VLOOKUP($L2462,Info!$B$4:$B$266,1,FALSE)),"",IF(OR(W2462="Metallic Liquid Tight",W2462="Non-Metallic Liquid Tight",W2462="LSZH",W2462="Greenfield"),VLOOKUP($L2462,Info!$B$4:$L$266,7,FALSE),"N/A")))</f>
        <v/>
      </c>
      <c r="Y2462" s="1"/>
      <c r="Z2462" s="96" t="str">
        <f>IF($L2462="None","",IF(ISERROR(VLOOKUP($L2462,Info!$B$4:$B$266,1,FALSE)),"",VLOOKUP($L2462,Info!$B$4:$L$266,9,FALSE)))</f>
        <v/>
      </c>
      <c r="AA2462" s="96" t="str">
        <f>IF($L2462="None","",IF(ISERROR(VLOOKUP($L2462,Info!$B$4:$B$266,1,FALSE)),"",VLOOKUP($L2462,Info!$B$4:$L$266,8,FALSE)))</f>
        <v/>
      </c>
      <c r="AB2462" s="96" t="str">
        <f>IF($L2462="None","",IF(ISERROR(VLOOKUP($L2462,Info!$B$4:$B$266,1,FALSE)),"",VLOOKUP($L2462,Info!$B$4:$L$266,10,FALSE)))</f>
        <v/>
      </c>
      <c r="AC2462" s="1" t="str">
        <f>IF(W2462="SO Cable","Black,White",IF(O2462="","",IF(P2462="","",IF($J$12&lt;&gt;"ABC",IF(P2462&lt;="250",VLOOKUP(O2462,Info!$AZ$4:$BB$22,3,FALSE),VLOOKUP(O2462,Info!$AZ$23:$BB$39,3,FALSE)),IF(P2462&lt;="250",VLOOKUP(O2462,Info!$AO$4:$AQ$22,3,FALSE),VLOOKUP(O2462,Info!$AO$23:$AP$39,3,FALSE))))))</f>
        <v/>
      </c>
      <c r="AD2462" s="1"/>
      <c r="AE2462" s="1" t="str">
        <f>IF($L2462="None","",IF(ISERROR(VLOOKUP($L2462,Info!$B$4:$B$266,1,FALSE)),"",VLOOKUP($L2462,Info!$B$4:$L$266,4,FALSE)))</f>
        <v/>
      </c>
      <c r="AF2462" s="1" t="str">
        <f>IF($L2462="None","",IF(ISERROR(VLOOKUP($L2462,Info!$B$4:$B$266,1,FALSE)),"",VLOOKUP($L2462,Info!$B$4:$L$266,6,FALSE)))</f>
        <v/>
      </c>
      <c r="AG2462" s="1"/>
      <c r="AH2462" s="33" t="str" cm="1">
        <f t="array" ref="AH2462">IF(AND(L2462&lt;&gt;"",O2462&lt;&gt;"",R2462:S2462&lt;&gt;"",W2462:X2462&lt;&gt;"",Z2462:AA2462&lt;&gt;"",AC2462&lt;&gt;""),"Good","Bad")</f>
        <v>Bad</v>
      </c>
      <c r="AL2462" t="str" cm="1">
        <f t="array" ref="AL2462">IF(R2462&gt;0,_xlfn.IFS(COUNTIF($L$20:L2462,"&lt;&gt;")&lt;101,1,COUNTIF($L$20:L2462,"&lt;&gt;")&lt;201,2,COUNTIF($L$20:L2462,"&lt;&gt;")&lt;301,3,COUNTIF($L$20:L2462,"&lt;&gt;")&lt;401,4,COUNTIF($L$20:L2462,"&lt;&gt;")&lt;501,5,COUNTIF($L$20:L2462,"&lt;&gt;")&lt;601,6,COUNTIF($L$20:L2462,"&lt;&gt;")&lt;701,7,COUNTIF($L$20:L2462,"&lt;&gt;")&lt;801,8,COUNTIF($L$20:L2462,"&lt;&gt;")&lt;901,9,COUNTIF($L$20:L2462,"&lt;&gt;")&lt;1001,10,COUNTIF($L$20:L2462,"&lt;&gt;")&lt;1101,11,COUNTIF($L$20:L2462,"&lt;&gt;")&lt;1201,12,COUNTIF($L$20:L2462,"&lt;&gt;")&lt;1301,13,COUNTIF($L$20:L2462,"&lt;&gt;")&lt;1401,14,COUNTIF($L$20:L2462,"&lt;&gt;")&lt;1501,15,COUNTIF($L$20:L2462,"&lt;&gt;")&lt;1601,16,COUNTIF($L$20:L2462,"&lt;&gt;")&lt;1701,17,COUNTIF($L$20:L2462,"&lt;&gt;")&lt;1801,18,COUNTIF($L$20:L2462,"&lt;&gt;")&lt;1901,19,COUNTIF($L$20:L2462,"&lt;&gt;")&lt;2001,20,COUNTIF($L$20:L2462,"&lt;&gt;")&lt;2101,21,COUNTIF($L$20:L2462,"&lt;&gt;")&lt;2201,22,COUNTIF($L$20:L2462,"&lt;&gt;")&lt;2301,23,COUNTIF($L$20:L2462,"&lt;&gt;")&lt;2401,24,COUNTIF($L$20:L2462,"&lt;&gt;")&lt;2501,25,COUNTIF($L$20:L2462,"&lt;&gt;")&lt;2601,26,COUNTIF($L$20:L2462,"&lt;&gt;")&lt;2701,27,COUNTIF($L$20:L2462,"&lt;&gt;")&lt;2801,28,COUNTIF($L$20:L2462,"&lt;&gt;")&lt;2901,29,COUNTIF($L$20:L2462,"&lt;&gt;")&lt;3001,30),"")</f>
        <v/>
      </c>
      <c r="AM2462" t="str">
        <f t="shared" si="190"/>
        <v/>
      </c>
      <c r="AN2462" t="str">
        <f t="shared" si="194"/>
        <v/>
      </c>
      <c r="AP2462" t="str">
        <f t="shared" si="193"/>
        <v/>
      </c>
      <c r="AQ2462" t="str">
        <f>IF(AO2462="","",COUNTIFS(AM2462:$AM$3019,AO2462))</f>
        <v/>
      </c>
    </row>
    <row r="2463" spans="1:43" x14ac:dyDescent="0.25">
      <c r="A2463" s="6" t="str">
        <f>IF(COUNT($A$20:A2462)&lt;&gt;$B$4,IF(A2462="","",A2462+1),"")</f>
        <v/>
      </c>
      <c r="B2463" s="3"/>
      <c r="C2463" s="3"/>
      <c r="D2463" s="122"/>
      <c r="E2463" s="3"/>
      <c r="F2463" s="3"/>
      <c r="G2463" s="3"/>
      <c r="H2463" s="3"/>
      <c r="I2463" s="120"/>
      <c r="J2463" s="3"/>
      <c r="K2463" s="95" t="str" cm="1">
        <f t="array" ref="K2463">IF(OR($J$14 = "A",$J$14 = "B",$J$14 = "C"),IF(I2463="","",IF(LEN(I2463)&gt;2,_xlfn.IFS(ISNUMBER(SEARCH("_",I2463)),I2463,ISNUMBER(SEARCH(", ",I2463)),SUBSTITUTE(I2463,", ","_"),ISNUMBER(SEARCH("/ ",I2463)),SUBSTITUTE(I2463,"/ ","_"),ISNUMBER(SEARCH(",",I2463)),SUBSTITUTE(I2463,",","_"),ISNUMBER(SEARCH("/",I2463)),SUBSTITUTE(I2463,"/","_"),ISNUMBER(SEARCH("",I2463)),I2463),I2463)),IF(OR($J$14 = "J",$J$14 = "K"),"",IF(D2463="","",IF(LEN(D2463)&gt;2,_xlfn.IFS(ISNUMBER(SEARCH("_",D2463)),D2463,ISNUMBER(SEARCH(", ",D2463)),SUBSTITUTE(D2463,", ","_"),ISNUMBER(SEARCH("/ ",D2463)),SUBSTITUTE(D2463,"/ ","_"),ISNUMBER(SEARCH(",",D2463)),SUBSTITUTE(D2463,",","_"),ISNUMBER(SEARCH("/",D2463)),SUBSTITUTE(D2463,"/","_"),ISNUMBER(SEARCH("",D2463)),D2463),D2463))))</f>
        <v/>
      </c>
      <c r="L2463" s="1"/>
      <c r="M2463" s="1" t="str">
        <f t="shared" si="191"/>
        <v/>
      </c>
      <c r="N2463" s="94" t="str">
        <f>IF($L2463="None","",IF(ISERROR(VLOOKUP($L2463,Info!$B$4:$B$266,1,FALSE)),"",VLOOKUP($L2463,Info!$B$4:$L$266,5,FALSE)))</f>
        <v/>
      </c>
      <c r="O2463" s="94" t="str">
        <f>IF(K2463="","",IF(AND($J$12&lt;&gt;"ABC",N2463="3"),"BAC",IF(N2463="3","ABC",IF($J$12&lt;&gt;"ABC",IF($J$10="Standard",VLOOKUP(K2463,Info!$BE$4:$BF$481,2,FALSE),VLOOKUP(K2463,Info!$BI$4:$BJ$482,2,FALSE)),IF($J$10="Standard",VLOOKUP(K2463,Info!$AG$4:$AH$2994,2,FALSE),VLOOKUP(K2463,Info!$AK$4:$AL$2997,2,FALSE))))))</f>
        <v/>
      </c>
      <c r="P2463" s="94" t="str">
        <f>IF($L2463="None","",IF(ISERROR(VLOOKUP($L2463,Info!$B$4:$B$266,1,FALSE)),"",VLOOKUP($L2463,Info!$B$4:$L$266,3,FALSE)))</f>
        <v/>
      </c>
      <c r="Q2463" s="96" t="str">
        <f>IF($L2463="None","",IF(ISERROR(VLOOKUP($L2463,Info!$B$4:$B$266,1,FALSE)),"",VLOOKUP($L2463,Info!$B$4:$L$266,4,FALSE)))</f>
        <v/>
      </c>
      <c r="R2463" s="1"/>
      <c r="S2463" s="6" t="str">
        <f t="shared" si="192"/>
        <v/>
      </c>
      <c r="T2463" s="6" t="str">
        <f>IF($L2463="None","",IF(ISERROR(VLOOKUP($L2463,Info!$B$4:$B$266,1,FALSE)),"",VLOOKUP($L2463,Info!$B$4:$L$266,11,FALSE)))</f>
        <v/>
      </c>
      <c r="U2463" s="1"/>
      <c r="V2463" s="1"/>
      <c r="W2463" s="1"/>
      <c r="X2463" s="1" t="str">
        <f>IF($L2463="None","",IF(ISERROR(VLOOKUP($L2463,Info!$B$4:$B$266,1,FALSE)),"",IF(OR(W2463="Metallic Liquid Tight",W2463="Non-Metallic Liquid Tight",W2463="LSZH",W2463="Greenfield"),VLOOKUP($L2463,Info!$B$4:$L$266,7,FALSE),"N/A")))</f>
        <v/>
      </c>
      <c r="Y2463" s="1"/>
      <c r="Z2463" s="96" t="str">
        <f>IF($L2463="None","",IF(ISERROR(VLOOKUP($L2463,Info!$B$4:$B$266,1,FALSE)),"",VLOOKUP($L2463,Info!$B$4:$L$266,9,FALSE)))</f>
        <v/>
      </c>
      <c r="AA2463" s="96" t="str">
        <f>IF($L2463="None","",IF(ISERROR(VLOOKUP($L2463,Info!$B$4:$B$266,1,FALSE)),"",VLOOKUP($L2463,Info!$B$4:$L$266,8,FALSE)))</f>
        <v/>
      </c>
      <c r="AB2463" s="96" t="str">
        <f>IF($L2463="None","",IF(ISERROR(VLOOKUP($L2463,Info!$B$4:$B$266,1,FALSE)),"",VLOOKUP($L2463,Info!$B$4:$L$266,10,FALSE)))</f>
        <v/>
      </c>
      <c r="AC2463" s="1" t="str">
        <f>IF(W2463="SO Cable","Black,White",IF(O2463="","",IF(P2463="","",IF($J$12&lt;&gt;"ABC",IF(P2463&lt;="250",VLOOKUP(O2463,Info!$AZ$4:$BB$22,3,FALSE),VLOOKUP(O2463,Info!$AZ$23:$BB$39,3,FALSE)),IF(P2463&lt;="250",VLOOKUP(O2463,Info!$AO$4:$AQ$22,3,FALSE),VLOOKUP(O2463,Info!$AO$23:$AP$39,3,FALSE))))))</f>
        <v/>
      </c>
      <c r="AD2463" s="1"/>
      <c r="AE2463" s="1" t="str">
        <f>IF($L2463="None","",IF(ISERROR(VLOOKUP($L2463,Info!$B$4:$B$266,1,FALSE)),"",VLOOKUP($L2463,Info!$B$4:$L$266,4,FALSE)))</f>
        <v/>
      </c>
      <c r="AF2463" s="1" t="str">
        <f>IF($L2463="None","",IF(ISERROR(VLOOKUP($L2463,Info!$B$4:$B$266,1,FALSE)),"",VLOOKUP($L2463,Info!$B$4:$L$266,6,FALSE)))</f>
        <v/>
      </c>
      <c r="AG2463" s="1"/>
      <c r="AH2463" s="33" t="str" cm="1">
        <f t="array" ref="AH2463">IF(AND(L2463&lt;&gt;"",O2463&lt;&gt;"",R2463:S2463&lt;&gt;"",W2463:X2463&lt;&gt;"",Z2463:AA2463&lt;&gt;"",AC2463&lt;&gt;""),"Good","Bad")</f>
        <v>Bad</v>
      </c>
      <c r="AL2463" t="str" cm="1">
        <f t="array" ref="AL2463">IF(R2463&gt;0,_xlfn.IFS(COUNTIF($L$20:L2463,"&lt;&gt;")&lt;101,1,COUNTIF($L$20:L2463,"&lt;&gt;")&lt;201,2,COUNTIF($L$20:L2463,"&lt;&gt;")&lt;301,3,COUNTIF($L$20:L2463,"&lt;&gt;")&lt;401,4,COUNTIF($L$20:L2463,"&lt;&gt;")&lt;501,5,COUNTIF($L$20:L2463,"&lt;&gt;")&lt;601,6,COUNTIF($L$20:L2463,"&lt;&gt;")&lt;701,7,COUNTIF($L$20:L2463,"&lt;&gt;")&lt;801,8,COUNTIF($L$20:L2463,"&lt;&gt;")&lt;901,9,COUNTIF($L$20:L2463,"&lt;&gt;")&lt;1001,10,COUNTIF($L$20:L2463,"&lt;&gt;")&lt;1101,11,COUNTIF($L$20:L2463,"&lt;&gt;")&lt;1201,12,COUNTIF($L$20:L2463,"&lt;&gt;")&lt;1301,13,COUNTIF($L$20:L2463,"&lt;&gt;")&lt;1401,14,COUNTIF($L$20:L2463,"&lt;&gt;")&lt;1501,15,COUNTIF($L$20:L2463,"&lt;&gt;")&lt;1601,16,COUNTIF($L$20:L2463,"&lt;&gt;")&lt;1701,17,COUNTIF($L$20:L2463,"&lt;&gt;")&lt;1801,18,COUNTIF($L$20:L2463,"&lt;&gt;")&lt;1901,19,COUNTIF($L$20:L2463,"&lt;&gt;")&lt;2001,20,COUNTIF($L$20:L2463,"&lt;&gt;")&lt;2101,21,COUNTIF($L$20:L2463,"&lt;&gt;")&lt;2201,22,COUNTIF($L$20:L2463,"&lt;&gt;")&lt;2301,23,COUNTIF($L$20:L2463,"&lt;&gt;")&lt;2401,24,COUNTIF($L$20:L2463,"&lt;&gt;")&lt;2501,25,COUNTIF($L$20:L2463,"&lt;&gt;")&lt;2601,26,COUNTIF($L$20:L2463,"&lt;&gt;")&lt;2701,27,COUNTIF($L$20:L2463,"&lt;&gt;")&lt;2801,28,COUNTIF($L$20:L2463,"&lt;&gt;")&lt;2901,29,COUNTIF($L$20:L2463,"&lt;&gt;")&lt;3001,30),"")</f>
        <v/>
      </c>
      <c r="AM2463" t="str">
        <f t="shared" si="190"/>
        <v/>
      </c>
      <c r="AN2463" t="str">
        <f t="shared" si="194"/>
        <v/>
      </c>
      <c r="AP2463" t="str">
        <f t="shared" si="193"/>
        <v/>
      </c>
      <c r="AQ2463" t="str">
        <f>IF(AO2463="","",COUNTIFS(AM2463:$AM$3019,AO2463))</f>
        <v/>
      </c>
    </row>
    <row r="2464" spans="1:43" x14ac:dyDescent="0.25">
      <c r="A2464" s="6" t="str">
        <f>IF(COUNT($A$20:A2463)&lt;&gt;$B$4,IF(A2463="","",A2463+1),"")</f>
        <v/>
      </c>
      <c r="B2464" s="3"/>
      <c r="C2464" s="3"/>
      <c r="D2464" s="122"/>
      <c r="E2464" s="3"/>
      <c r="F2464" s="3"/>
      <c r="G2464" s="3"/>
      <c r="H2464" s="3"/>
      <c r="I2464" s="120"/>
      <c r="J2464" s="3"/>
      <c r="K2464" s="95" t="str" cm="1">
        <f t="array" ref="K2464">IF(OR($J$14 = "A",$J$14 = "B",$J$14 = "C"),IF(I2464="","",IF(LEN(I2464)&gt;2,_xlfn.IFS(ISNUMBER(SEARCH("_",I2464)),I2464,ISNUMBER(SEARCH(", ",I2464)),SUBSTITUTE(I2464,", ","_"),ISNUMBER(SEARCH("/ ",I2464)),SUBSTITUTE(I2464,"/ ","_"),ISNUMBER(SEARCH(",",I2464)),SUBSTITUTE(I2464,",","_"),ISNUMBER(SEARCH("/",I2464)),SUBSTITUTE(I2464,"/","_"),ISNUMBER(SEARCH("",I2464)),I2464),I2464)),IF(OR($J$14 = "J",$J$14 = "K"),"",IF(D2464="","",IF(LEN(D2464)&gt;2,_xlfn.IFS(ISNUMBER(SEARCH("_",D2464)),D2464,ISNUMBER(SEARCH(", ",D2464)),SUBSTITUTE(D2464,", ","_"),ISNUMBER(SEARCH("/ ",D2464)),SUBSTITUTE(D2464,"/ ","_"),ISNUMBER(SEARCH(",",D2464)),SUBSTITUTE(D2464,",","_"),ISNUMBER(SEARCH("/",D2464)),SUBSTITUTE(D2464,"/","_"),ISNUMBER(SEARCH("",D2464)),D2464),D2464))))</f>
        <v/>
      </c>
      <c r="L2464" s="1"/>
      <c r="M2464" s="1" t="str">
        <f t="shared" si="191"/>
        <v/>
      </c>
      <c r="N2464" s="94" t="str">
        <f>IF($L2464="None","",IF(ISERROR(VLOOKUP($L2464,Info!$B$4:$B$266,1,FALSE)),"",VLOOKUP($L2464,Info!$B$4:$L$266,5,FALSE)))</f>
        <v/>
      </c>
      <c r="O2464" s="94" t="str">
        <f>IF(K2464="","",IF(AND($J$12&lt;&gt;"ABC",N2464="3"),"BAC",IF(N2464="3","ABC",IF($J$12&lt;&gt;"ABC",IF($J$10="Standard",VLOOKUP(K2464,Info!$BE$4:$BF$481,2,FALSE),VLOOKUP(K2464,Info!$BI$4:$BJ$482,2,FALSE)),IF($J$10="Standard",VLOOKUP(K2464,Info!$AG$4:$AH$2994,2,FALSE),VLOOKUP(K2464,Info!$AK$4:$AL$2997,2,FALSE))))))</f>
        <v/>
      </c>
      <c r="P2464" s="94" t="str">
        <f>IF($L2464="None","",IF(ISERROR(VLOOKUP($L2464,Info!$B$4:$B$266,1,FALSE)),"",VLOOKUP($L2464,Info!$B$4:$L$266,3,FALSE)))</f>
        <v/>
      </c>
      <c r="Q2464" s="96" t="str">
        <f>IF($L2464="None","",IF(ISERROR(VLOOKUP($L2464,Info!$B$4:$B$266,1,FALSE)),"",VLOOKUP($L2464,Info!$B$4:$L$266,4,FALSE)))</f>
        <v/>
      </c>
      <c r="R2464" s="1"/>
      <c r="S2464" s="6" t="str">
        <f t="shared" si="192"/>
        <v/>
      </c>
      <c r="T2464" s="6" t="str">
        <f>IF($L2464="None","",IF(ISERROR(VLOOKUP($L2464,Info!$B$4:$B$266,1,FALSE)),"",VLOOKUP($L2464,Info!$B$4:$L$266,11,FALSE)))</f>
        <v/>
      </c>
      <c r="U2464" s="1"/>
      <c r="V2464" s="1"/>
      <c r="W2464" s="1"/>
      <c r="X2464" s="1" t="str">
        <f>IF($L2464="None","",IF(ISERROR(VLOOKUP($L2464,Info!$B$4:$B$266,1,FALSE)),"",IF(OR(W2464="Metallic Liquid Tight",W2464="Non-Metallic Liquid Tight",W2464="LSZH",W2464="Greenfield"),VLOOKUP($L2464,Info!$B$4:$L$266,7,FALSE),"N/A")))</f>
        <v/>
      </c>
      <c r="Y2464" s="1"/>
      <c r="Z2464" s="96" t="str">
        <f>IF($L2464="None","",IF(ISERROR(VLOOKUP($L2464,Info!$B$4:$B$266,1,FALSE)),"",VLOOKUP($L2464,Info!$B$4:$L$266,9,FALSE)))</f>
        <v/>
      </c>
      <c r="AA2464" s="96" t="str">
        <f>IF($L2464="None","",IF(ISERROR(VLOOKUP($L2464,Info!$B$4:$B$266,1,FALSE)),"",VLOOKUP($L2464,Info!$B$4:$L$266,8,FALSE)))</f>
        <v/>
      </c>
      <c r="AB2464" s="96" t="str">
        <f>IF($L2464="None","",IF(ISERROR(VLOOKUP($L2464,Info!$B$4:$B$266,1,FALSE)),"",VLOOKUP($L2464,Info!$B$4:$L$266,10,FALSE)))</f>
        <v/>
      </c>
      <c r="AC2464" s="1" t="str">
        <f>IF(W2464="SO Cable","Black,White",IF(O2464="","",IF(P2464="","",IF($J$12&lt;&gt;"ABC",IF(P2464&lt;="250",VLOOKUP(O2464,Info!$AZ$4:$BB$22,3,FALSE),VLOOKUP(O2464,Info!$AZ$23:$BB$39,3,FALSE)),IF(P2464&lt;="250",VLOOKUP(O2464,Info!$AO$4:$AQ$22,3,FALSE),VLOOKUP(O2464,Info!$AO$23:$AP$39,3,FALSE))))))</f>
        <v/>
      </c>
      <c r="AD2464" s="1"/>
      <c r="AE2464" s="1" t="str">
        <f>IF($L2464="None","",IF(ISERROR(VLOOKUP($L2464,Info!$B$4:$B$266,1,FALSE)),"",VLOOKUP($L2464,Info!$B$4:$L$266,4,FALSE)))</f>
        <v/>
      </c>
      <c r="AF2464" s="1" t="str">
        <f>IF($L2464="None","",IF(ISERROR(VLOOKUP($L2464,Info!$B$4:$B$266,1,FALSE)),"",VLOOKUP($L2464,Info!$B$4:$L$266,6,FALSE)))</f>
        <v/>
      </c>
      <c r="AG2464" s="1"/>
      <c r="AH2464" s="33" t="str" cm="1">
        <f t="array" ref="AH2464">IF(AND(L2464&lt;&gt;"",O2464&lt;&gt;"",R2464:S2464&lt;&gt;"",W2464:X2464&lt;&gt;"",Z2464:AA2464&lt;&gt;"",AC2464&lt;&gt;""),"Good","Bad")</f>
        <v>Bad</v>
      </c>
      <c r="AL2464" t="str" cm="1">
        <f t="array" ref="AL2464">IF(R2464&gt;0,_xlfn.IFS(COUNTIF($L$20:L2464,"&lt;&gt;")&lt;101,1,COUNTIF($L$20:L2464,"&lt;&gt;")&lt;201,2,COUNTIF($L$20:L2464,"&lt;&gt;")&lt;301,3,COUNTIF($L$20:L2464,"&lt;&gt;")&lt;401,4,COUNTIF($L$20:L2464,"&lt;&gt;")&lt;501,5,COUNTIF($L$20:L2464,"&lt;&gt;")&lt;601,6,COUNTIF($L$20:L2464,"&lt;&gt;")&lt;701,7,COUNTIF($L$20:L2464,"&lt;&gt;")&lt;801,8,COUNTIF($L$20:L2464,"&lt;&gt;")&lt;901,9,COUNTIF($L$20:L2464,"&lt;&gt;")&lt;1001,10,COUNTIF($L$20:L2464,"&lt;&gt;")&lt;1101,11,COUNTIF($L$20:L2464,"&lt;&gt;")&lt;1201,12,COUNTIF($L$20:L2464,"&lt;&gt;")&lt;1301,13,COUNTIF($L$20:L2464,"&lt;&gt;")&lt;1401,14,COUNTIF($L$20:L2464,"&lt;&gt;")&lt;1501,15,COUNTIF($L$20:L2464,"&lt;&gt;")&lt;1601,16,COUNTIF($L$20:L2464,"&lt;&gt;")&lt;1701,17,COUNTIF($L$20:L2464,"&lt;&gt;")&lt;1801,18,COUNTIF($L$20:L2464,"&lt;&gt;")&lt;1901,19,COUNTIF($L$20:L2464,"&lt;&gt;")&lt;2001,20,COUNTIF($L$20:L2464,"&lt;&gt;")&lt;2101,21,COUNTIF($L$20:L2464,"&lt;&gt;")&lt;2201,22,COUNTIF($L$20:L2464,"&lt;&gt;")&lt;2301,23,COUNTIF($L$20:L2464,"&lt;&gt;")&lt;2401,24,COUNTIF($L$20:L2464,"&lt;&gt;")&lt;2501,25,COUNTIF($L$20:L2464,"&lt;&gt;")&lt;2601,26,COUNTIF($L$20:L2464,"&lt;&gt;")&lt;2701,27,COUNTIF($L$20:L2464,"&lt;&gt;")&lt;2801,28,COUNTIF($L$20:L2464,"&lt;&gt;")&lt;2901,29,COUNTIF($L$20:L2464,"&lt;&gt;")&lt;3001,30),"")</f>
        <v/>
      </c>
      <c r="AM2464" t="str">
        <f t="shared" si="190"/>
        <v/>
      </c>
      <c r="AN2464" t="str">
        <f t="shared" si="194"/>
        <v/>
      </c>
      <c r="AP2464" t="str">
        <f t="shared" si="193"/>
        <v/>
      </c>
      <c r="AQ2464" t="str">
        <f>IF(AO2464="","",COUNTIFS(AM2464:$AM$3019,AO2464))</f>
        <v/>
      </c>
    </row>
    <row r="2465" spans="1:43" x14ac:dyDescent="0.25">
      <c r="A2465" s="6" t="str">
        <f>IF(COUNT($A$20:A2464)&lt;&gt;$B$4,IF(A2464="","",A2464+1),"")</f>
        <v/>
      </c>
      <c r="B2465" s="3"/>
      <c r="C2465" s="3"/>
      <c r="D2465" s="122"/>
      <c r="E2465" s="3"/>
      <c r="F2465" s="3"/>
      <c r="G2465" s="3"/>
      <c r="H2465" s="3"/>
      <c r="I2465" s="120"/>
      <c r="J2465" s="3"/>
      <c r="K2465" s="95" t="str" cm="1">
        <f t="array" ref="K2465">IF(OR($J$14 = "A",$J$14 = "B",$J$14 = "C"),IF(I2465="","",IF(LEN(I2465)&gt;2,_xlfn.IFS(ISNUMBER(SEARCH("_",I2465)),I2465,ISNUMBER(SEARCH(", ",I2465)),SUBSTITUTE(I2465,", ","_"),ISNUMBER(SEARCH("/ ",I2465)),SUBSTITUTE(I2465,"/ ","_"),ISNUMBER(SEARCH(",",I2465)),SUBSTITUTE(I2465,",","_"),ISNUMBER(SEARCH("/",I2465)),SUBSTITUTE(I2465,"/","_"),ISNUMBER(SEARCH("",I2465)),I2465),I2465)),IF(OR($J$14 = "J",$J$14 = "K"),"",IF(D2465="","",IF(LEN(D2465)&gt;2,_xlfn.IFS(ISNUMBER(SEARCH("_",D2465)),D2465,ISNUMBER(SEARCH(", ",D2465)),SUBSTITUTE(D2465,", ","_"),ISNUMBER(SEARCH("/ ",D2465)),SUBSTITUTE(D2465,"/ ","_"),ISNUMBER(SEARCH(",",D2465)),SUBSTITUTE(D2465,",","_"),ISNUMBER(SEARCH("/",D2465)),SUBSTITUTE(D2465,"/","_"),ISNUMBER(SEARCH("",D2465)),D2465),D2465))))</f>
        <v/>
      </c>
      <c r="L2465" s="1"/>
      <c r="M2465" s="1" t="str">
        <f t="shared" si="191"/>
        <v/>
      </c>
      <c r="N2465" s="94" t="str">
        <f>IF($L2465="None","",IF(ISERROR(VLOOKUP($L2465,Info!$B$4:$B$266,1,FALSE)),"",VLOOKUP($L2465,Info!$B$4:$L$266,5,FALSE)))</f>
        <v/>
      </c>
      <c r="O2465" s="94" t="str">
        <f>IF(K2465="","",IF(AND($J$12&lt;&gt;"ABC",N2465="3"),"BAC",IF(N2465="3","ABC",IF($J$12&lt;&gt;"ABC",IF($J$10="Standard",VLOOKUP(K2465,Info!$BE$4:$BF$481,2,FALSE),VLOOKUP(K2465,Info!$BI$4:$BJ$482,2,FALSE)),IF($J$10="Standard",VLOOKUP(K2465,Info!$AG$4:$AH$2994,2,FALSE),VLOOKUP(K2465,Info!$AK$4:$AL$2997,2,FALSE))))))</f>
        <v/>
      </c>
      <c r="P2465" s="94" t="str">
        <f>IF($L2465="None","",IF(ISERROR(VLOOKUP($L2465,Info!$B$4:$B$266,1,FALSE)),"",VLOOKUP($L2465,Info!$B$4:$L$266,3,FALSE)))</f>
        <v/>
      </c>
      <c r="Q2465" s="96" t="str">
        <f>IF($L2465="None","",IF(ISERROR(VLOOKUP($L2465,Info!$B$4:$B$266,1,FALSE)),"",VLOOKUP($L2465,Info!$B$4:$L$266,4,FALSE)))</f>
        <v/>
      </c>
      <c r="R2465" s="1"/>
      <c r="S2465" s="6" t="str">
        <f t="shared" si="192"/>
        <v/>
      </c>
      <c r="T2465" s="6" t="str">
        <f>IF($L2465="None","",IF(ISERROR(VLOOKUP($L2465,Info!$B$4:$B$266,1,FALSE)),"",VLOOKUP($L2465,Info!$B$4:$L$266,11,FALSE)))</f>
        <v/>
      </c>
      <c r="U2465" s="1"/>
      <c r="V2465" s="1"/>
      <c r="W2465" s="1"/>
      <c r="X2465" s="1" t="str">
        <f>IF($L2465="None","",IF(ISERROR(VLOOKUP($L2465,Info!$B$4:$B$266,1,FALSE)),"",IF(OR(W2465="Metallic Liquid Tight",W2465="Non-Metallic Liquid Tight",W2465="LSZH",W2465="Greenfield"),VLOOKUP($L2465,Info!$B$4:$L$266,7,FALSE),"N/A")))</f>
        <v/>
      </c>
      <c r="Y2465" s="1"/>
      <c r="Z2465" s="96" t="str">
        <f>IF($L2465="None","",IF(ISERROR(VLOOKUP($L2465,Info!$B$4:$B$266,1,FALSE)),"",VLOOKUP($L2465,Info!$B$4:$L$266,9,FALSE)))</f>
        <v/>
      </c>
      <c r="AA2465" s="96" t="str">
        <f>IF($L2465="None","",IF(ISERROR(VLOOKUP($L2465,Info!$B$4:$B$266,1,FALSE)),"",VLOOKUP($L2465,Info!$B$4:$L$266,8,FALSE)))</f>
        <v/>
      </c>
      <c r="AB2465" s="96" t="str">
        <f>IF($L2465="None","",IF(ISERROR(VLOOKUP($L2465,Info!$B$4:$B$266,1,FALSE)),"",VLOOKUP($L2465,Info!$B$4:$L$266,10,FALSE)))</f>
        <v/>
      </c>
      <c r="AC2465" s="1" t="str">
        <f>IF(W2465="SO Cable","Black,White",IF(O2465="","",IF(P2465="","",IF($J$12&lt;&gt;"ABC",IF(P2465&lt;="250",VLOOKUP(O2465,Info!$AZ$4:$BB$22,3,FALSE),VLOOKUP(O2465,Info!$AZ$23:$BB$39,3,FALSE)),IF(P2465&lt;="250",VLOOKUP(O2465,Info!$AO$4:$AQ$22,3,FALSE),VLOOKUP(O2465,Info!$AO$23:$AP$39,3,FALSE))))))</f>
        <v/>
      </c>
      <c r="AD2465" s="1"/>
      <c r="AE2465" s="1" t="str">
        <f>IF($L2465="None","",IF(ISERROR(VLOOKUP($L2465,Info!$B$4:$B$266,1,FALSE)),"",VLOOKUP($L2465,Info!$B$4:$L$266,4,FALSE)))</f>
        <v/>
      </c>
      <c r="AF2465" s="1" t="str">
        <f>IF($L2465="None","",IF(ISERROR(VLOOKUP($L2465,Info!$B$4:$B$266,1,FALSE)),"",VLOOKUP($L2465,Info!$B$4:$L$266,6,FALSE)))</f>
        <v/>
      </c>
      <c r="AG2465" s="1"/>
      <c r="AH2465" s="33" t="str" cm="1">
        <f t="array" ref="AH2465">IF(AND(L2465&lt;&gt;"",O2465&lt;&gt;"",R2465:S2465&lt;&gt;"",W2465:X2465&lt;&gt;"",Z2465:AA2465&lt;&gt;"",AC2465&lt;&gt;""),"Good","Bad")</f>
        <v>Bad</v>
      </c>
      <c r="AL2465" t="str" cm="1">
        <f t="array" ref="AL2465">IF(R2465&gt;0,_xlfn.IFS(COUNTIF($L$20:L2465,"&lt;&gt;")&lt;101,1,COUNTIF($L$20:L2465,"&lt;&gt;")&lt;201,2,COUNTIF($L$20:L2465,"&lt;&gt;")&lt;301,3,COUNTIF($L$20:L2465,"&lt;&gt;")&lt;401,4,COUNTIF($L$20:L2465,"&lt;&gt;")&lt;501,5,COUNTIF($L$20:L2465,"&lt;&gt;")&lt;601,6,COUNTIF($L$20:L2465,"&lt;&gt;")&lt;701,7,COUNTIF($L$20:L2465,"&lt;&gt;")&lt;801,8,COUNTIF($L$20:L2465,"&lt;&gt;")&lt;901,9,COUNTIF($L$20:L2465,"&lt;&gt;")&lt;1001,10,COUNTIF($L$20:L2465,"&lt;&gt;")&lt;1101,11,COUNTIF($L$20:L2465,"&lt;&gt;")&lt;1201,12,COUNTIF($L$20:L2465,"&lt;&gt;")&lt;1301,13,COUNTIF($L$20:L2465,"&lt;&gt;")&lt;1401,14,COUNTIF($L$20:L2465,"&lt;&gt;")&lt;1501,15,COUNTIF($L$20:L2465,"&lt;&gt;")&lt;1601,16,COUNTIF($L$20:L2465,"&lt;&gt;")&lt;1701,17,COUNTIF($L$20:L2465,"&lt;&gt;")&lt;1801,18,COUNTIF($L$20:L2465,"&lt;&gt;")&lt;1901,19,COUNTIF($L$20:L2465,"&lt;&gt;")&lt;2001,20,COUNTIF($L$20:L2465,"&lt;&gt;")&lt;2101,21,COUNTIF($L$20:L2465,"&lt;&gt;")&lt;2201,22,COUNTIF($L$20:L2465,"&lt;&gt;")&lt;2301,23,COUNTIF($L$20:L2465,"&lt;&gt;")&lt;2401,24,COUNTIF($L$20:L2465,"&lt;&gt;")&lt;2501,25,COUNTIF($L$20:L2465,"&lt;&gt;")&lt;2601,26,COUNTIF($L$20:L2465,"&lt;&gt;")&lt;2701,27,COUNTIF($L$20:L2465,"&lt;&gt;")&lt;2801,28,COUNTIF($L$20:L2465,"&lt;&gt;")&lt;2901,29,COUNTIF($L$20:L2465,"&lt;&gt;")&lt;3001,30),"")</f>
        <v/>
      </c>
      <c r="AM2465" t="str">
        <f t="shared" si="190"/>
        <v/>
      </c>
      <c r="AN2465" t="str">
        <f t="shared" si="194"/>
        <v/>
      </c>
      <c r="AP2465" t="str">
        <f t="shared" si="193"/>
        <v/>
      </c>
      <c r="AQ2465" t="str">
        <f>IF(AO2465="","",COUNTIFS(AM2465:$AM$3019,AO2465))</f>
        <v/>
      </c>
    </row>
    <row r="2466" spans="1:43" x14ac:dyDescent="0.25">
      <c r="A2466" s="6" t="str">
        <f>IF(COUNT($A$20:A2465)&lt;&gt;$B$4,IF(A2465="","",A2465+1),"")</f>
        <v/>
      </c>
      <c r="B2466" s="3"/>
      <c r="C2466" s="3"/>
      <c r="D2466" s="122"/>
      <c r="E2466" s="3"/>
      <c r="F2466" s="3"/>
      <c r="G2466" s="3"/>
      <c r="H2466" s="3"/>
      <c r="I2466" s="120"/>
      <c r="J2466" s="3"/>
      <c r="K2466" s="95" t="str" cm="1">
        <f t="array" ref="K2466">IF(OR($J$14 = "A",$J$14 = "B",$J$14 = "C"),IF(I2466="","",IF(LEN(I2466)&gt;2,_xlfn.IFS(ISNUMBER(SEARCH("_",I2466)),I2466,ISNUMBER(SEARCH(", ",I2466)),SUBSTITUTE(I2466,", ","_"),ISNUMBER(SEARCH("/ ",I2466)),SUBSTITUTE(I2466,"/ ","_"),ISNUMBER(SEARCH(",",I2466)),SUBSTITUTE(I2466,",","_"),ISNUMBER(SEARCH("/",I2466)),SUBSTITUTE(I2466,"/","_"),ISNUMBER(SEARCH("",I2466)),I2466),I2466)),IF(OR($J$14 = "J",$J$14 = "K"),"",IF(D2466="","",IF(LEN(D2466)&gt;2,_xlfn.IFS(ISNUMBER(SEARCH("_",D2466)),D2466,ISNUMBER(SEARCH(", ",D2466)),SUBSTITUTE(D2466,", ","_"),ISNUMBER(SEARCH("/ ",D2466)),SUBSTITUTE(D2466,"/ ","_"),ISNUMBER(SEARCH(",",D2466)),SUBSTITUTE(D2466,",","_"),ISNUMBER(SEARCH("/",D2466)),SUBSTITUTE(D2466,"/","_"),ISNUMBER(SEARCH("",D2466)),D2466),D2466))))</f>
        <v/>
      </c>
      <c r="L2466" s="1"/>
      <c r="M2466" s="1" t="str">
        <f t="shared" si="191"/>
        <v/>
      </c>
      <c r="N2466" s="94" t="str">
        <f>IF($L2466="None","",IF(ISERROR(VLOOKUP($L2466,Info!$B$4:$B$266,1,FALSE)),"",VLOOKUP($L2466,Info!$B$4:$L$266,5,FALSE)))</f>
        <v/>
      </c>
      <c r="O2466" s="94" t="str">
        <f>IF(K2466="","",IF(AND($J$12&lt;&gt;"ABC",N2466="3"),"BAC",IF(N2466="3","ABC",IF($J$12&lt;&gt;"ABC",IF($J$10="Standard",VLOOKUP(K2466,Info!$BE$4:$BF$481,2,FALSE),VLOOKUP(K2466,Info!$BI$4:$BJ$482,2,FALSE)),IF($J$10="Standard",VLOOKUP(K2466,Info!$AG$4:$AH$2994,2,FALSE),VLOOKUP(K2466,Info!$AK$4:$AL$2997,2,FALSE))))))</f>
        <v/>
      </c>
      <c r="P2466" s="94" t="str">
        <f>IF($L2466="None","",IF(ISERROR(VLOOKUP($L2466,Info!$B$4:$B$266,1,FALSE)),"",VLOOKUP($L2466,Info!$B$4:$L$266,3,FALSE)))</f>
        <v/>
      </c>
      <c r="Q2466" s="96" t="str">
        <f>IF($L2466="None","",IF(ISERROR(VLOOKUP($L2466,Info!$B$4:$B$266,1,FALSE)),"",VLOOKUP($L2466,Info!$B$4:$L$266,4,FALSE)))</f>
        <v/>
      </c>
      <c r="R2466" s="1"/>
      <c r="S2466" s="6" t="str">
        <f t="shared" si="192"/>
        <v/>
      </c>
      <c r="T2466" s="6" t="str">
        <f>IF($L2466="None","",IF(ISERROR(VLOOKUP($L2466,Info!$B$4:$B$266,1,FALSE)),"",VLOOKUP($L2466,Info!$B$4:$L$266,11,FALSE)))</f>
        <v/>
      </c>
      <c r="U2466" s="1"/>
      <c r="V2466" s="1"/>
      <c r="W2466" s="1"/>
      <c r="X2466" s="1" t="str">
        <f>IF($L2466="None","",IF(ISERROR(VLOOKUP($L2466,Info!$B$4:$B$266,1,FALSE)),"",IF(OR(W2466="Metallic Liquid Tight",W2466="Non-Metallic Liquid Tight",W2466="LSZH",W2466="Greenfield"),VLOOKUP($L2466,Info!$B$4:$L$266,7,FALSE),"N/A")))</f>
        <v/>
      </c>
      <c r="Y2466" s="1"/>
      <c r="Z2466" s="96" t="str">
        <f>IF($L2466="None","",IF(ISERROR(VLOOKUP($L2466,Info!$B$4:$B$266,1,FALSE)),"",VLOOKUP($L2466,Info!$B$4:$L$266,9,FALSE)))</f>
        <v/>
      </c>
      <c r="AA2466" s="96" t="str">
        <f>IF($L2466="None","",IF(ISERROR(VLOOKUP($L2466,Info!$B$4:$B$266,1,FALSE)),"",VLOOKUP($L2466,Info!$B$4:$L$266,8,FALSE)))</f>
        <v/>
      </c>
      <c r="AB2466" s="96" t="str">
        <f>IF($L2466="None","",IF(ISERROR(VLOOKUP($L2466,Info!$B$4:$B$266,1,FALSE)),"",VLOOKUP($L2466,Info!$B$4:$L$266,10,FALSE)))</f>
        <v/>
      </c>
      <c r="AC2466" s="1" t="str">
        <f>IF(W2466="SO Cable","Black,White",IF(O2466="","",IF(P2466="","",IF($J$12&lt;&gt;"ABC",IF(P2466&lt;="250",VLOOKUP(O2466,Info!$AZ$4:$BB$22,3,FALSE),VLOOKUP(O2466,Info!$AZ$23:$BB$39,3,FALSE)),IF(P2466&lt;="250",VLOOKUP(O2466,Info!$AO$4:$AQ$22,3,FALSE),VLOOKUP(O2466,Info!$AO$23:$AP$39,3,FALSE))))))</f>
        <v/>
      </c>
      <c r="AD2466" s="1"/>
      <c r="AE2466" s="1" t="str">
        <f>IF($L2466="None","",IF(ISERROR(VLOOKUP($L2466,Info!$B$4:$B$266,1,FALSE)),"",VLOOKUP($L2466,Info!$B$4:$L$266,4,FALSE)))</f>
        <v/>
      </c>
      <c r="AF2466" s="1" t="str">
        <f>IF($L2466="None","",IF(ISERROR(VLOOKUP($L2466,Info!$B$4:$B$266,1,FALSE)),"",VLOOKUP($L2466,Info!$B$4:$L$266,6,FALSE)))</f>
        <v/>
      </c>
      <c r="AG2466" s="1"/>
      <c r="AH2466" s="33" t="str" cm="1">
        <f t="array" ref="AH2466">IF(AND(L2466&lt;&gt;"",O2466&lt;&gt;"",R2466:S2466&lt;&gt;"",W2466:X2466&lt;&gt;"",Z2466:AA2466&lt;&gt;"",AC2466&lt;&gt;""),"Good","Bad")</f>
        <v>Bad</v>
      </c>
      <c r="AL2466" t="str" cm="1">
        <f t="array" ref="AL2466">IF(R2466&gt;0,_xlfn.IFS(COUNTIF($L$20:L2466,"&lt;&gt;")&lt;101,1,COUNTIF($L$20:L2466,"&lt;&gt;")&lt;201,2,COUNTIF($L$20:L2466,"&lt;&gt;")&lt;301,3,COUNTIF($L$20:L2466,"&lt;&gt;")&lt;401,4,COUNTIF($L$20:L2466,"&lt;&gt;")&lt;501,5,COUNTIF($L$20:L2466,"&lt;&gt;")&lt;601,6,COUNTIF($L$20:L2466,"&lt;&gt;")&lt;701,7,COUNTIF($L$20:L2466,"&lt;&gt;")&lt;801,8,COUNTIF($L$20:L2466,"&lt;&gt;")&lt;901,9,COUNTIF($L$20:L2466,"&lt;&gt;")&lt;1001,10,COUNTIF($L$20:L2466,"&lt;&gt;")&lt;1101,11,COUNTIF($L$20:L2466,"&lt;&gt;")&lt;1201,12,COUNTIF($L$20:L2466,"&lt;&gt;")&lt;1301,13,COUNTIF($L$20:L2466,"&lt;&gt;")&lt;1401,14,COUNTIF($L$20:L2466,"&lt;&gt;")&lt;1501,15,COUNTIF($L$20:L2466,"&lt;&gt;")&lt;1601,16,COUNTIF($L$20:L2466,"&lt;&gt;")&lt;1701,17,COUNTIF($L$20:L2466,"&lt;&gt;")&lt;1801,18,COUNTIF($L$20:L2466,"&lt;&gt;")&lt;1901,19,COUNTIF($L$20:L2466,"&lt;&gt;")&lt;2001,20,COUNTIF($L$20:L2466,"&lt;&gt;")&lt;2101,21,COUNTIF($L$20:L2466,"&lt;&gt;")&lt;2201,22,COUNTIF($L$20:L2466,"&lt;&gt;")&lt;2301,23,COUNTIF($L$20:L2466,"&lt;&gt;")&lt;2401,24,COUNTIF($L$20:L2466,"&lt;&gt;")&lt;2501,25,COUNTIF($L$20:L2466,"&lt;&gt;")&lt;2601,26,COUNTIF($L$20:L2466,"&lt;&gt;")&lt;2701,27,COUNTIF($L$20:L2466,"&lt;&gt;")&lt;2801,28,COUNTIF($L$20:L2466,"&lt;&gt;")&lt;2901,29,COUNTIF($L$20:L2466,"&lt;&gt;")&lt;3001,30),"")</f>
        <v/>
      </c>
      <c r="AM2466" t="str">
        <f t="shared" si="190"/>
        <v/>
      </c>
      <c r="AN2466" t="str">
        <f t="shared" si="194"/>
        <v/>
      </c>
      <c r="AP2466" t="str">
        <f t="shared" si="193"/>
        <v/>
      </c>
      <c r="AQ2466" t="str">
        <f>IF(AO2466="","",COUNTIFS(AM2466:$AM$3019,AO2466))</f>
        <v/>
      </c>
    </row>
    <row r="2467" spans="1:43" x14ac:dyDescent="0.25">
      <c r="A2467" s="6" t="str">
        <f>IF(COUNT($A$20:A2466)&lt;&gt;$B$4,IF(A2466="","",A2466+1),"")</f>
        <v/>
      </c>
      <c r="B2467" s="3"/>
      <c r="C2467" s="3"/>
      <c r="D2467" s="122"/>
      <c r="E2467" s="3"/>
      <c r="F2467" s="3"/>
      <c r="G2467" s="3"/>
      <c r="H2467" s="3"/>
      <c r="I2467" s="120"/>
      <c r="J2467" s="3"/>
      <c r="K2467" s="95" t="str" cm="1">
        <f t="array" ref="K2467">IF(OR($J$14 = "A",$J$14 = "B",$J$14 = "C"),IF(I2467="","",IF(LEN(I2467)&gt;2,_xlfn.IFS(ISNUMBER(SEARCH("_",I2467)),I2467,ISNUMBER(SEARCH(", ",I2467)),SUBSTITUTE(I2467,", ","_"),ISNUMBER(SEARCH("/ ",I2467)),SUBSTITUTE(I2467,"/ ","_"),ISNUMBER(SEARCH(",",I2467)),SUBSTITUTE(I2467,",","_"),ISNUMBER(SEARCH("/",I2467)),SUBSTITUTE(I2467,"/","_"),ISNUMBER(SEARCH("",I2467)),I2467),I2467)),IF(OR($J$14 = "J",$J$14 = "K"),"",IF(D2467="","",IF(LEN(D2467)&gt;2,_xlfn.IFS(ISNUMBER(SEARCH("_",D2467)),D2467,ISNUMBER(SEARCH(", ",D2467)),SUBSTITUTE(D2467,", ","_"),ISNUMBER(SEARCH("/ ",D2467)),SUBSTITUTE(D2467,"/ ","_"),ISNUMBER(SEARCH(",",D2467)),SUBSTITUTE(D2467,",","_"),ISNUMBER(SEARCH("/",D2467)),SUBSTITUTE(D2467,"/","_"),ISNUMBER(SEARCH("",D2467)),D2467),D2467))))</f>
        <v/>
      </c>
      <c r="L2467" s="1"/>
      <c r="M2467" s="1" t="str">
        <f t="shared" si="191"/>
        <v/>
      </c>
      <c r="N2467" s="94" t="str">
        <f>IF($L2467="None","",IF(ISERROR(VLOOKUP($L2467,Info!$B$4:$B$266,1,FALSE)),"",VLOOKUP($L2467,Info!$B$4:$L$266,5,FALSE)))</f>
        <v/>
      </c>
      <c r="O2467" s="94" t="str">
        <f>IF(K2467="","",IF(AND($J$12&lt;&gt;"ABC",N2467="3"),"BAC",IF(N2467="3","ABC",IF($J$12&lt;&gt;"ABC",IF($J$10="Standard",VLOOKUP(K2467,Info!$BE$4:$BF$481,2,FALSE),VLOOKUP(K2467,Info!$BI$4:$BJ$482,2,FALSE)),IF($J$10="Standard",VLOOKUP(K2467,Info!$AG$4:$AH$2994,2,FALSE),VLOOKUP(K2467,Info!$AK$4:$AL$2997,2,FALSE))))))</f>
        <v/>
      </c>
      <c r="P2467" s="94" t="str">
        <f>IF($L2467="None","",IF(ISERROR(VLOOKUP($L2467,Info!$B$4:$B$266,1,FALSE)),"",VLOOKUP($L2467,Info!$B$4:$L$266,3,FALSE)))</f>
        <v/>
      </c>
      <c r="Q2467" s="96" t="str">
        <f>IF($L2467="None","",IF(ISERROR(VLOOKUP($L2467,Info!$B$4:$B$266,1,FALSE)),"",VLOOKUP($L2467,Info!$B$4:$L$266,4,FALSE)))</f>
        <v/>
      </c>
      <c r="R2467" s="1"/>
      <c r="S2467" s="6" t="str">
        <f t="shared" si="192"/>
        <v/>
      </c>
      <c r="T2467" s="6" t="str">
        <f>IF($L2467="None","",IF(ISERROR(VLOOKUP($L2467,Info!$B$4:$B$266,1,FALSE)),"",VLOOKUP($L2467,Info!$B$4:$L$266,11,FALSE)))</f>
        <v/>
      </c>
      <c r="U2467" s="1"/>
      <c r="V2467" s="1"/>
      <c r="W2467" s="1"/>
      <c r="X2467" s="1" t="str">
        <f>IF($L2467="None","",IF(ISERROR(VLOOKUP($L2467,Info!$B$4:$B$266,1,FALSE)),"",IF(OR(W2467="Metallic Liquid Tight",W2467="Non-Metallic Liquid Tight",W2467="LSZH",W2467="Greenfield"),VLOOKUP($L2467,Info!$B$4:$L$266,7,FALSE),"N/A")))</f>
        <v/>
      </c>
      <c r="Y2467" s="1"/>
      <c r="Z2467" s="96" t="str">
        <f>IF($L2467="None","",IF(ISERROR(VLOOKUP($L2467,Info!$B$4:$B$266,1,FALSE)),"",VLOOKUP($L2467,Info!$B$4:$L$266,9,FALSE)))</f>
        <v/>
      </c>
      <c r="AA2467" s="96" t="str">
        <f>IF($L2467="None","",IF(ISERROR(VLOOKUP($L2467,Info!$B$4:$B$266,1,FALSE)),"",VLOOKUP($L2467,Info!$B$4:$L$266,8,FALSE)))</f>
        <v/>
      </c>
      <c r="AB2467" s="96" t="str">
        <f>IF($L2467="None","",IF(ISERROR(VLOOKUP($L2467,Info!$B$4:$B$266,1,FALSE)),"",VLOOKUP($L2467,Info!$B$4:$L$266,10,FALSE)))</f>
        <v/>
      </c>
      <c r="AC2467" s="1" t="str">
        <f>IF(W2467="SO Cable","Black,White",IF(O2467="","",IF(P2467="","",IF($J$12&lt;&gt;"ABC",IF(P2467&lt;="250",VLOOKUP(O2467,Info!$AZ$4:$BB$22,3,FALSE),VLOOKUP(O2467,Info!$AZ$23:$BB$39,3,FALSE)),IF(P2467&lt;="250",VLOOKUP(O2467,Info!$AO$4:$AQ$22,3,FALSE),VLOOKUP(O2467,Info!$AO$23:$AP$39,3,FALSE))))))</f>
        <v/>
      </c>
      <c r="AD2467" s="1"/>
      <c r="AE2467" s="1" t="str">
        <f>IF($L2467="None","",IF(ISERROR(VLOOKUP($L2467,Info!$B$4:$B$266,1,FALSE)),"",VLOOKUP($L2467,Info!$B$4:$L$266,4,FALSE)))</f>
        <v/>
      </c>
      <c r="AF2467" s="1" t="str">
        <f>IF($L2467="None","",IF(ISERROR(VLOOKUP($L2467,Info!$B$4:$B$266,1,FALSE)),"",VLOOKUP($L2467,Info!$B$4:$L$266,6,FALSE)))</f>
        <v/>
      </c>
      <c r="AG2467" s="1"/>
      <c r="AH2467" s="33" t="str" cm="1">
        <f t="array" ref="AH2467">IF(AND(L2467&lt;&gt;"",O2467&lt;&gt;"",R2467:S2467&lt;&gt;"",W2467:X2467&lt;&gt;"",Z2467:AA2467&lt;&gt;"",AC2467&lt;&gt;""),"Good","Bad")</f>
        <v>Bad</v>
      </c>
      <c r="AL2467" t="str" cm="1">
        <f t="array" ref="AL2467">IF(R2467&gt;0,_xlfn.IFS(COUNTIF($L$20:L2467,"&lt;&gt;")&lt;101,1,COUNTIF($L$20:L2467,"&lt;&gt;")&lt;201,2,COUNTIF($L$20:L2467,"&lt;&gt;")&lt;301,3,COUNTIF($L$20:L2467,"&lt;&gt;")&lt;401,4,COUNTIF($L$20:L2467,"&lt;&gt;")&lt;501,5,COUNTIF($L$20:L2467,"&lt;&gt;")&lt;601,6,COUNTIF($L$20:L2467,"&lt;&gt;")&lt;701,7,COUNTIF($L$20:L2467,"&lt;&gt;")&lt;801,8,COUNTIF($L$20:L2467,"&lt;&gt;")&lt;901,9,COUNTIF($L$20:L2467,"&lt;&gt;")&lt;1001,10,COUNTIF($L$20:L2467,"&lt;&gt;")&lt;1101,11,COUNTIF($L$20:L2467,"&lt;&gt;")&lt;1201,12,COUNTIF($L$20:L2467,"&lt;&gt;")&lt;1301,13,COUNTIF($L$20:L2467,"&lt;&gt;")&lt;1401,14,COUNTIF($L$20:L2467,"&lt;&gt;")&lt;1501,15,COUNTIF($L$20:L2467,"&lt;&gt;")&lt;1601,16,COUNTIF($L$20:L2467,"&lt;&gt;")&lt;1701,17,COUNTIF($L$20:L2467,"&lt;&gt;")&lt;1801,18,COUNTIF($L$20:L2467,"&lt;&gt;")&lt;1901,19,COUNTIF($L$20:L2467,"&lt;&gt;")&lt;2001,20,COUNTIF($L$20:L2467,"&lt;&gt;")&lt;2101,21,COUNTIF($L$20:L2467,"&lt;&gt;")&lt;2201,22,COUNTIF($L$20:L2467,"&lt;&gt;")&lt;2301,23,COUNTIF($L$20:L2467,"&lt;&gt;")&lt;2401,24,COUNTIF($L$20:L2467,"&lt;&gt;")&lt;2501,25,COUNTIF($L$20:L2467,"&lt;&gt;")&lt;2601,26,COUNTIF($L$20:L2467,"&lt;&gt;")&lt;2701,27,COUNTIF($L$20:L2467,"&lt;&gt;")&lt;2801,28,COUNTIF($L$20:L2467,"&lt;&gt;")&lt;2901,29,COUNTIF($L$20:L2467,"&lt;&gt;")&lt;3001,30),"")</f>
        <v/>
      </c>
      <c r="AM2467" t="str">
        <f t="shared" si="190"/>
        <v/>
      </c>
      <c r="AN2467" t="str">
        <f t="shared" si="194"/>
        <v/>
      </c>
      <c r="AP2467" t="str">
        <f t="shared" si="193"/>
        <v/>
      </c>
      <c r="AQ2467" t="str">
        <f>IF(AO2467="","",COUNTIFS(AM2467:$AM$3019,AO2467))</f>
        <v/>
      </c>
    </row>
    <row r="2468" spans="1:43" x14ac:dyDescent="0.25">
      <c r="A2468" s="6" t="str">
        <f>IF(COUNT($A$20:A2467)&lt;&gt;$B$4,IF(A2467="","",A2467+1),"")</f>
        <v/>
      </c>
      <c r="B2468" s="3"/>
      <c r="C2468" s="3"/>
      <c r="D2468" s="122"/>
      <c r="E2468" s="3"/>
      <c r="F2468" s="3"/>
      <c r="G2468" s="3"/>
      <c r="H2468" s="3"/>
      <c r="I2468" s="120"/>
      <c r="J2468" s="3"/>
      <c r="K2468" s="95" t="str" cm="1">
        <f t="array" ref="K2468">IF(OR($J$14 = "A",$J$14 = "B",$J$14 = "C"),IF(I2468="","",IF(LEN(I2468)&gt;2,_xlfn.IFS(ISNUMBER(SEARCH("_",I2468)),I2468,ISNUMBER(SEARCH(", ",I2468)),SUBSTITUTE(I2468,", ","_"),ISNUMBER(SEARCH("/ ",I2468)),SUBSTITUTE(I2468,"/ ","_"),ISNUMBER(SEARCH(",",I2468)),SUBSTITUTE(I2468,",","_"),ISNUMBER(SEARCH("/",I2468)),SUBSTITUTE(I2468,"/","_"),ISNUMBER(SEARCH("",I2468)),I2468),I2468)),IF(OR($J$14 = "J",$J$14 = "K"),"",IF(D2468="","",IF(LEN(D2468)&gt;2,_xlfn.IFS(ISNUMBER(SEARCH("_",D2468)),D2468,ISNUMBER(SEARCH(", ",D2468)),SUBSTITUTE(D2468,", ","_"),ISNUMBER(SEARCH("/ ",D2468)),SUBSTITUTE(D2468,"/ ","_"),ISNUMBER(SEARCH(",",D2468)),SUBSTITUTE(D2468,",","_"),ISNUMBER(SEARCH("/",D2468)),SUBSTITUTE(D2468,"/","_"),ISNUMBER(SEARCH("",D2468)),D2468),D2468))))</f>
        <v/>
      </c>
      <c r="L2468" s="1"/>
      <c r="M2468" s="1" t="str">
        <f t="shared" si="191"/>
        <v/>
      </c>
      <c r="N2468" s="94" t="str">
        <f>IF($L2468="None","",IF(ISERROR(VLOOKUP($L2468,Info!$B$4:$B$266,1,FALSE)),"",VLOOKUP($L2468,Info!$B$4:$L$266,5,FALSE)))</f>
        <v/>
      </c>
      <c r="O2468" s="94" t="str">
        <f>IF(K2468="","",IF(AND($J$12&lt;&gt;"ABC",N2468="3"),"BAC",IF(N2468="3","ABC",IF($J$12&lt;&gt;"ABC",IF($J$10="Standard",VLOOKUP(K2468,Info!$BE$4:$BF$481,2,FALSE),VLOOKUP(K2468,Info!$BI$4:$BJ$482,2,FALSE)),IF($J$10="Standard",VLOOKUP(K2468,Info!$AG$4:$AH$2994,2,FALSE),VLOOKUP(K2468,Info!$AK$4:$AL$2997,2,FALSE))))))</f>
        <v/>
      </c>
      <c r="P2468" s="94" t="str">
        <f>IF($L2468="None","",IF(ISERROR(VLOOKUP($L2468,Info!$B$4:$B$266,1,FALSE)),"",VLOOKUP($L2468,Info!$B$4:$L$266,3,FALSE)))</f>
        <v/>
      </c>
      <c r="Q2468" s="96" t="str">
        <f>IF($L2468="None","",IF(ISERROR(VLOOKUP($L2468,Info!$B$4:$B$266,1,FALSE)),"",VLOOKUP($L2468,Info!$B$4:$L$266,4,FALSE)))</f>
        <v/>
      </c>
      <c r="R2468" s="1"/>
      <c r="S2468" s="6" t="str">
        <f t="shared" si="192"/>
        <v/>
      </c>
      <c r="T2468" s="6" t="str">
        <f>IF($L2468="None","",IF(ISERROR(VLOOKUP($L2468,Info!$B$4:$B$266,1,FALSE)),"",VLOOKUP($L2468,Info!$B$4:$L$266,11,FALSE)))</f>
        <v/>
      </c>
      <c r="U2468" s="1"/>
      <c r="V2468" s="1"/>
      <c r="W2468" s="1"/>
      <c r="X2468" s="1" t="str">
        <f>IF($L2468="None","",IF(ISERROR(VLOOKUP($L2468,Info!$B$4:$B$266,1,FALSE)),"",IF(OR(W2468="Metallic Liquid Tight",W2468="Non-Metallic Liquid Tight",W2468="LSZH",W2468="Greenfield"),VLOOKUP($L2468,Info!$B$4:$L$266,7,FALSE),"N/A")))</f>
        <v/>
      </c>
      <c r="Y2468" s="1"/>
      <c r="Z2468" s="96" t="str">
        <f>IF($L2468="None","",IF(ISERROR(VLOOKUP($L2468,Info!$B$4:$B$266,1,FALSE)),"",VLOOKUP($L2468,Info!$B$4:$L$266,9,FALSE)))</f>
        <v/>
      </c>
      <c r="AA2468" s="96" t="str">
        <f>IF($L2468="None","",IF(ISERROR(VLOOKUP($L2468,Info!$B$4:$B$266,1,FALSE)),"",VLOOKUP($L2468,Info!$B$4:$L$266,8,FALSE)))</f>
        <v/>
      </c>
      <c r="AB2468" s="96" t="str">
        <f>IF($L2468="None","",IF(ISERROR(VLOOKUP($L2468,Info!$B$4:$B$266,1,FALSE)),"",VLOOKUP($L2468,Info!$B$4:$L$266,10,FALSE)))</f>
        <v/>
      </c>
      <c r="AC2468" s="1" t="str">
        <f>IF(W2468="SO Cable","Black,White",IF(O2468="","",IF(P2468="","",IF($J$12&lt;&gt;"ABC",IF(P2468&lt;="250",VLOOKUP(O2468,Info!$AZ$4:$BB$22,3,FALSE),VLOOKUP(O2468,Info!$AZ$23:$BB$39,3,FALSE)),IF(P2468&lt;="250",VLOOKUP(O2468,Info!$AO$4:$AQ$22,3,FALSE),VLOOKUP(O2468,Info!$AO$23:$AP$39,3,FALSE))))))</f>
        <v/>
      </c>
      <c r="AD2468" s="1"/>
      <c r="AE2468" s="1" t="str">
        <f>IF($L2468="None","",IF(ISERROR(VLOOKUP($L2468,Info!$B$4:$B$266,1,FALSE)),"",VLOOKUP($L2468,Info!$B$4:$L$266,4,FALSE)))</f>
        <v/>
      </c>
      <c r="AF2468" s="1" t="str">
        <f>IF($L2468="None","",IF(ISERROR(VLOOKUP($L2468,Info!$B$4:$B$266,1,FALSE)),"",VLOOKUP($L2468,Info!$B$4:$L$266,6,FALSE)))</f>
        <v/>
      </c>
      <c r="AG2468" s="1"/>
      <c r="AH2468" s="33" t="str" cm="1">
        <f t="array" ref="AH2468">IF(AND(L2468&lt;&gt;"",O2468&lt;&gt;"",R2468:S2468&lt;&gt;"",W2468:X2468&lt;&gt;"",Z2468:AA2468&lt;&gt;"",AC2468&lt;&gt;""),"Good","Bad")</f>
        <v>Bad</v>
      </c>
      <c r="AL2468" t="str" cm="1">
        <f t="array" ref="AL2468">IF(R2468&gt;0,_xlfn.IFS(COUNTIF($L$20:L2468,"&lt;&gt;")&lt;101,1,COUNTIF($L$20:L2468,"&lt;&gt;")&lt;201,2,COUNTIF($L$20:L2468,"&lt;&gt;")&lt;301,3,COUNTIF($L$20:L2468,"&lt;&gt;")&lt;401,4,COUNTIF($L$20:L2468,"&lt;&gt;")&lt;501,5,COUNTIF($L$20:L2468,"&lt;&gt;")&lt;601,6,COUNTIF($L$20:L2468,"&lt;&gt;")&lt;701,7,COUNTIF($L$20:L2468,"&lt;&gt;")&lt;801,8,COUNTIF($L$20:L2468,"&lt;&gt;")&lt;901,9,COUNTIF($L$20:L2468,"&lt;&gt;")&lt;1001,10,COUNTIF($L$20:L2468,"&lt;&gt;")&lt;1101,11,COUNTIF($L$20:L2468,"&lt;&gt;")&lt;1201,12,COUNTIF($L$20:L2468,"&lt;&gt;")&lt;1301,13,COUNTIF($L$20:L2468,"&lt;&gt;")&lt;1401,14,COUNTIF($L$20:L2468,"&lt;&gt;")&lt;1501,15,COUNTIF($L$20:L2468,"&lt;&gt;")&lt;1601,16,COUNTIF($L$20:L2468,"&lt;&gt;")&lt;1701,17,COUNTIF($L$20:L2468,"&lt;&gt;")&lt;1801,18,COUNTIF($L$20:L2468,"&lt;&gt;")&lt;1901,19,COUNTIF($L$20:L2468,"&lt;&gt;")&lt;2001,20,COUNTIF($L$20:L2468,"&lt;&gt;")&lt;2101,21,COUNTIF($L$20:L2468,"&lt;&gt;")&lt;2201,22,COUNTIF($L$20:L2468,"&lt;&gt;")&lt;2301,23,COUNTIF($L$20:L2468,"&lt;&gt;")&lt;2401,24,COUNTIF($L$20:L2468,"&lt;&gt;")&lt;2501,25,COUNTIF($L$20:L2468,"&lt;&gt;")&lt;2601,26,COUNTIF($L$20:L2468,"&lt;&gt;")&lt;2701,27,COUNTIF($L$20:L2468,"&lt;&gt;")&lt;2801,28,COUNTIF($L$20:L2468,"&lt;&gt;")&lt;2901,29,COUNTIF($L$20:L2468,"&lt;&gt;")&lt;3001,30),"")</f>
        <v/>
      </c>
      <c r="AM2468" t="str">
        <f t="shared" si="190"/>
        <v/>
      </c>
      <c r="AN2468" t="str">
        <f t="shared" si="194"/>
        <v/>
      </c>
      <c r="AP2468" t="str">
        <f t="shared" si="193"/>
        <v/>
      </c>
      <c r="AQ2468" t="str">
        <f>IF(AO2468="","",COUNTIFS(AM2468:$AM$3019,AO2468))</f>
        <v/>
      </c>
    </row>
    <row r="2469" spans="1:43" x14ac:dyDescent="0.25">
      <c r="A2469" s="6" t="str">
        <f>IF(COUNT($A$20:A2468)&lt;&gt;$B$4,IF(A2468="","",A2468+1),"")</f>
        <v/>
      </c>
      <c r="B2469" s="3"/>
      <c r="C2469" s="3"/>
      <c r="D2469" s="122"/>
      <c r="E2469" s="3"/>
      <c r="F2469" s="3"/>
      <c r="G2469" s="3"/>
      <c r="H2469" s="3"/>
      <c r="I2469" s="120"/>
      <c r="J2469" s="3"/>
      <c r="K2469" s="95" t="str" cm="1">
        <f t="array" ref="K2469">IF(OR($J$14 = "A",$J$14 = "B",$J$14 = "C"),IF(I2469="","",IF(LEN(I2469)&gt;2,_xlfn.IFS(ISNUMBER(SEARCH("_",I2469)),I2469,ISNUMBER(SEARCH(", ",I2469)),SUBSTITUTE(I2469,", ","_"),ISNUMBER(SEARCH("/ ",I2469)),SUBSTITUTE(I2469,"/ ","_"),ISNUMBER(SEARCH(",",I2469)),SUBSTITUTE(I2469,",","_"),ISNUMBER(SEARCH("/",I2469)),SUBSTITUTE(I2469,"/","_"),ISNUMBER(SEARCH("",I2469)),I2469),I2469)),IF(OR($J$14 = "J",$J$14 = "K"),"",IF(D2469="","",IF(LEN(D2469)&gt;2,_xlfn.IFS(ISNUMBER(SEARCH("_",D2469)),D2469,ISNUMBER(SEARCH(", ",D2469)),SUBSTITUTE(D2469,", ","_"),ISNUMBER(SEARCH("/ ",D2469)),SUBSTITUTE(D2469,"/ ","_"),ISNUMBER(SEARCH(",",D2469)),SUBSTITUTE(D2469,",","_"),ISNUMBER(SEARCH("/",D2469)),SUBSTITUTE(D2469,"/","_"),ISNUMBER(SEARCH("",D2469)),D2469),D2469))))</f>
        <v/>
      </c>
      <c r="L2469" s="1"/>
      <c r="M2469" s="1" t="str">
        <f t="shared" si="191"/>
        <v/>
      </c>
      <c r="N2469" s="94" t="str">
        <f>IF($L2469="None","",IF(ISERROR(VLOOKUP($L2469,Info!$B$4:$B$266,1,FALSE)),"",VLOOKUP($L2469,Info!$B$4:$L$266,5,FALSE)))</f>
        <v/>
      </c>
      <c r="O2469" s="94" t="str">
        <f>IF(K2469="","",IF(AND($J$12&lt;&gt;"ABC",N2469="3"),"BAC",IF(N2469="3","ABC",IF($J$12&lt;&gt;"ABC",IF($J$10="Standard",VLOOKUP(K2469,Info!$BE$4:$BF$481,2,FALSE),VLOOKUP(K2469,Info!$BI$4:$BJ$482,2,FALSE)),IF($J$10="Standard",VLOOKUP(K2469,Info!$AG$4:$AH$2994,2,FALSE),VLOOKUP(K2469,Info!$AK$4:$AL$2997,2,FALSE))))))</f>
        <v/>
      </c>
      <c r="P2469" s="94" t="str">
        <f>IF($L2469="None","",IF(ISERROR(VLOOKUP($L2469,Info!$B$4:$B$266,1,FALSE)),"",VLOOKUP($L2469,Info!$B$4:$L$266,3,FALSE)))</f>
        <v/>
      </c>
      <c r="Q2469" s="96" t="str">
        <f>IF($L2469="None","",IF(ISERROR(VLOOKUP($L2469,Info!$B$4:$B$266,1,FALSE)),"",VLOOKUP($L2469,Info!$B$4:$L$266,4,FALSE)))</f>
        <v/>
      </c>
      <c r="R2469" s="1"/>
      <c r="S2469" s="6" t="str">
        <f t="shared" si="192"/>
        <v/>
      </c>
      <c r="T2469" s="6" t="str">
        <f>IF($L2469="None","",IF(ISERROR(VLOOKUP($L2469,Info!$B$4:$B$266,1,FALSE)),"",VLOOKUP($L2469,Info!$B$4:$L$266,11,FALSE)))</f>
        <v/>
      </c>
      <c r="U2469" s="1"/>
      <c r="V2469" s="1"/>
      <c r="W2469" s="1"/>
      <c r="X2469" s="1" t="str">
        <f>IF($L2469="None","",IF(ISERROR(VLOOKUP($L2469,Info!$B$4:$B$266,1,FALSE)),"",IF(OR(W2469="Metallic Liquid Tight",W2469="Non-Metallic Liquid Tight",W2469="LSZH",W2469="Greenfield"),VLOOKUP($L2469,Info!$B$4:$L$266,7,FALSE),"N/A")))</f>
        <v/>
      </c>
      <c r="Y2469" s="1"/>
      <c r="Z2469" s="96" t="str">
        <f>IF($L2469="None","",IF(ISERROR(VLOOKUP($L2469,Info!$B$4:$B$266,1,FALSE)),"",VLOOKUP($L2469,Info!$B$4:$L$266,9,FALSE)))</f>
        <v/>
      </c>
      <c r="AA2469" s="96" t="str">
        <f>IF($L2469="None","",IF(ISERROR(VLOOKUP($L2469,Info!$B$4:$B$266,1,FALSE)),"",VLOOKUP($L2469,Info!$B$4:$L$266,8,FALSE)))</f>
        <v/>
      </c>
      <c r="AB2469" s="96" t="str">
        <f>IF($L2469="None","",IF(ISERROR(VLOOKUP($L2469,Info!$B$4:$B$266,1,FALSE)),"",VLOOKUP($L2469,Info!$B$4:$L$266,10,FALSE)))</f>
        <v/>
      </c>
      <c r="AC2469" s="1" t="str">
        <f>IF(W2469="SO Cable","Black,White",IF(O2469="","",IF(P2469="","",IF($J$12&lt;&gt;"ABC",IF(P2469&lt;="250",VLOOKUP(O2469,Info!$AZ$4:$BB$22,3,FALSE),VLOOKUP(O2469,Info!$AZ$23:$BB$39,3,FALSE)),IF(P2469&lt;="250",VLOOKUP(O2469,Info!$AO$4:$AQ$22,3,FALSE),VLOOKUP(O2469,Info!$AO$23:$AP$39,3,FALSE))))))</f>
        <v/>
      </c>
      <c r="AD2469" s="1"/>
      <c r="AE2469" s="1" t="str">
        <f>IF($L2469="None","",IF(ISERROR(VLOOKUP($L2469,Info!$B$4:$B$266,1,FALSE)),"",VLOOKUP($L2469,Info!$B$4:$L$266,4,FALSE)))</f>
        <v/>
      </c>
      <c r="AF2469" s="1" t="str">
        <f>IF($L2469="None","",IF(ISERROR(VLOOKUP($L2469,Info!$B$4:$B$266,1,FALSE)),"",VLOOKUP($L2469,Info!$B$4:$L$266,6,FALSE)))</f>
        <v/>
      </c>
      <c r="AG2469" s="1"/>
      <c r="AH2469" s="33" t="str" cm="1">
        <f t="array" ref="AH2469">IF(AND(L2469&lt;&gt;"",O2469&lt;&gt;"",R2469:S2469&lt;&gt;"",W2469:X2469&lt;&gt;"",Z2469:AA2469&lt;&gt;"",AC2469&lt;&gt;""),"Good","Bad")</f>
        <v>Bad</v>
      </c>
      <c r="AL2469" t="str" cm="1">
        <f t="array" ref="AL2469">IF(R2469&gt;0,_xlfn.IFS(COUNTIF($L$20:L2469,"&lt;&gt;")&lt;101,1,COUNTIF($L$20:L2469,"&lt;&gt;")&lt;201,2,COUNTIF($L$20:L2469,"&lt;&gt;")&lt;301,3,COUNTIF($L$20:L2469,"&lt;&gt;")&lt;401,4,COUNTIF($L$20:L2469,"&lt;&gt;")&lt;501,5,COUNTIF($L$20:L2469,"&lt;&gt;")&lt;601,6,COUNTIF($L$20:L2469,"&lt;&gt;")&lt;701,7,COUNTIF($L$20:L2469,"&lt;&gt;")&lt;801,8,COUNTIF($L$20:L2469,"&lt;&gt;")&lt;901,9,COUNTIF($L$20:L2469,"&lt;&gt;")&lt;1001,10,COUNTIF($L$20:L2469,"&lt;&gt;")&lt;1101,11,COUNTIF($L$20:L2469,"&lt;&gt;")&lt;1201,12,COUNTIF($L$20:L2469,"&lt;&gt;")&lt;1301,13,COUNTIF($L$20:L2469,"&lt;&gt;")&lt;1401,14,COUNTIF($L$20:L2469,"&lt;&gt;")&lt;1501,15,COUNTIF($L$20:L2469,"&lt;&gt;")&lt;1601,16,COUNTIF($L$20:L2469,"&lt;&gt;")&lt;1701,17,COUNTIF($L$20:L2469,"&lt;&gt;")&lt;1801,18,COUNTIF($L$20:L2469,"&lt;&gt;")&lt;1901,19,COUNTIF($L$20:L2469,"&lt;&gt;")&lt;2001,20,COUNTIF($L$20:L2469,"&lt;&gt;")&lt;2101,21,COUNTIF($L$20:L2469,"&lt;&gt;")&lt;2201,22,COUNTIF($L$20:L2469,"&lt;&gt;")&lt;2301,23,COUNTIF($L$20:L2469,"&lt;&gt;")&lt;2401,24,COUNTIF($L$20:L2469,"&lt;&gt;")&lt;2501,25,COUNTIF($L$20:L2469,"&lt;&gt;")&lt;2601,26,COUNTIF($L$20:L2469,"&lt;&gt;")&lt;2701,27,COUNTIF($L$20:L2469,"&lt;&gt;")&lt;2801,28,COUNTIF($L$20:L2469,"&lt;&gt;")&lt;2901,29,COUNTIF($L$20:L2469,"&lt;&gt;")&lt;3001,30),"")</f>
        <v/>
      </c>
      <c r="AM2469" t="str">
        <f t="shared" si="190"/>
        <v/>
      </c>
      <c r="AN2469" t="str">
        <f t="shared" si="194"/>
        <v/>
      </c>
      <c r="AP2469" t="str">
        <f t="shared" si="193"/>
        <v/>
      </c>
      <c r="AQ2469" t="str">
        <f>IF(AO2469="","",COUNTIFS(AM2469:$AM$3019,AO2469))</f>
        <v/>
      </c>
    </row>
    <row r="2470" spans="1:43" x14ac:dyDescent="0.25">
      <c r="A2470" s="6" t="str">
        <f>IF(COUNT($A$20:A2469)&lt;&gt;$B$4,IF(A2469="","",A2469+1),"")</f>
        <v/>
      </c>
      <c r="B2470" s="3"/>
      <c r="C2470" s="3"/>
      <c r="D2470" s="122"/>
      <c r="E2470" s="3"/>
      <c r="F2470" s="3"/>
      <c r="G2470" s="3"/>
      <c r="H2470" s="3"/>
      <c r="I2470" s="120"/>
      <c r="J2470" s="3"/>
      <c r="K2470" s="95" t="str" cm="1">
        <f t="array" ref="K2470">IF(OR($J$14 = "A",$J$14 = "B",$J$14 = "C"),IF(I2470="","",IF(LEN(I2470)&gt;2,_xlfn.IFS(ISNUMBER(SEARCH("_",I2470)),I2470,ISNUMBER(SEARCH(", ",I2470)),SUBSTITUTE(I2470,", ","_"),ISNUMBER(SEARCH("/ ",I2470)),SUBSTITUTE(I2470,"/ ","_"),ISNUMBER(SEARCH(",",I2470)),SUBSTITUTE(I2470,",","_"),ISNUMBER(SEARCH("/",I2470)),SUBSTITUTE(I2470,"/","_"),ISNUMBER(SEARCH("",I2470)),I2470),I2470)),IF(OR($J$14 = "J",$J$14 = "K"),"",IF(D2470="","",IF(LEN(D2470)&gt;2,_xlfn.IFS(ISNUMBER(SEARCH("_",D2470)),D2470,ISNUMBER(SEARCH(", ",D2470)),SUBSTITUTE(D2470,", ","_"),ISNUMBER(SEARCH("/ ",D2470)),SUBSTITUTE(D2470,"/ ","_"),ISNUMBER(SEARCH(",",D2470)),SUBSTITUTE(D2470,",","_"),ISNUMBER(SEARCH("/",D2470)),SUBSTITUTE(D2470,"/","_"),ISNUMBER(SEARCH("",D2470)),D2470),D2470))))</f>
        <v/>
      </c>
      <c r="L2470" s="1"/>
      <c r="M2470" s="1" t="str">
        <f t="shared" si="191"/>
        <v/>
      </c>
      <c r="N2470" s="94" t="str">
        <f>IF($L2470="None","",IF(ISERROR(VLOOKUP($L2470,Info!$B$4:$B$266,1,FALSE)),"",VLOOKUP($L2470,Info!$B$4:$L$266,5,FALSE)))</f>
        <v/>
      </c>
      <c r="O2470" s="94" t="str">
        <f>IF(K2470="","",IF(AND($J$12&lt;&gt;"ABC",N2470="3"),"BAC",IF(N2470="3","ABC",IF($J$12&lt;&gt;"ABC",IF($J$10="Standard",VLOOKUP(K2470,Info!$BE$4:$BF$481,2,FALSE),VLOOKUP(K2470,Info!$BI$4:$BJ$482,2,FALSE)),IF($J$10="Standard",VLOOKUP(K2470,Info!$AG$4:$AH$2994,2,FALSE),VLOOKUP(K2470,Info!$AK$4:$AL$2997,2,FALSE))))))</f>
        <v/>
      </c>
      <c r="P2470" s="94" t="str">
        <f>IF($L2470="None","",IF(ISERROR(VLOOKUP($L2470,Info!$B$4:$B$266,1,FALSE)),"",VLOOKUP($L2470,Info!$B$4:$L$266,3,FALSE)))</f>
        <v/>
      </c>
      <c r="Q2470" s="96" t="str">
        <f>IF($L2470="None","",IF(ISERROR(VLOOKUP($L2470,Info!$B$4:$B$266,1,FALSE)),"",VLOOKUP($L2470,Info!$B$4:$L$266,4,FALSE)))</f>
        <v/>
      </c>
      <c r="R2470" s="1"/>
      <c r="S2470" s="6" t="str">
        <f t="shared" si="192"/>
        <v/>
      </c>
      <c r="T2470" s="6" t="str">
        <f>IF($L2470="None","",IF(ISERROR(VLOOKUP($L2470,Info!$B$4:$B$266,1,FALSE)),"",VLOOKUP($L2470,Info!$B$4:$L$266,11,FALSE)))</f>
        <v/>
      </c>
      <c r="U2470" s="1"/>
      <c r="V2470" s="1"/>
      <c r="W2470" s="1"/>
      <c r="X2470" s="1" t="str">
        <f>IF($L2470="None","",IF(ISERROR(VLOOKUP($L2470,Info!$B$4:$B$266,1,FALSE)),"",IF(OR(W2470="Metallic Liquid Tight",W2470="Non-Metallic Liquid Tight",W2470="LSZH",W2470="Greenfield"),VLOOKUP($L2470,Info!$B$4:$L$266,7,FALSE),"N/A")))</f>
        <v/>
      </c>
      <c r="Y2470" s="1"/>
      <c r="Z2470" s="96" t="str">
        <f>IF($L2470="None","",IF(ISERROR(VLOOKUP($L2470,Info!$B$4:$B$266,1,FALSE)),"",VLOOKUP($L2470,Info!$B$4:$L$266,9,FALSE)))</f>
        <v/>
      </c>
      <c r="AA2470" s="96" t="str">
        <f>IF($L2470="None","",IF(ISERROR(VLOOKUP($L2470,Info!$B$4:$B$266,1,FALSE)),"",VLOOKUP($L2470,Info!$B$4:$L$266,8,FALSE)))</f>
        <v/>
      </c>
      <c r="AB2470" s="96" t="str">
        <f>IF($L2470="None","",IF(ISERROR(VLOOKUP($L2470,Info!$B$4:$B$266,1,FALSE)),"",VLOOKUP($L2470,Info!$B$4:$L$266,10,FALSE)))</f>
        <v/>
      </c>
      <c r="AC2470" s="1" t="str">
        <f>IF(W2470="SO Cable","Black,White",IF(O2470="","",IF(P2470="","",IF($J$12&lt;&gt;"ABC",IF(P2470&lt;="250",VLOOKUP(O2470,Info!$AZ$4:$BB$22,3,FALSE),VLOOKUP(O2470,Info!$AZ$23:$BB$39,3,FALSE)),IF(P2470&lt;="250",VLOOKUP(O2470,Info!$AO$4:$AQ$22,3,FALSE),VLOOKUP(O2470,Info!$AO$23:$AP$39,3,FALSE))))))</f>
        <v/>
      </c>
      <c r="AD2470" s="1"/>
      <c r="AE2470" s="1" t="str">
        <f>IF($L2470="None","",IF(ISERROR(VLOOKUP($L2470,Info!$B$4:$B$266,1,FALSE)),"",VLOOKUP($L2470,Info!$B$4:$L$266,4,FALSE)))</f>
        <v/>
      </c>
      <c r="AF2470" s="1" t="str">
        <f>IF($L2470="None","",IF(ISERROR(VLOOKUP($L2470,Info!$B$4:$B$266,1,FALSE)),"",VLOOKUP($L2470,Info!$B$4:$L$266,6,FALSE)))</f>
        <v/>
      </c>
      <c r="AG2470" s="1"/>
      <c r="AH2470" s="33" t="str" cm="1">
        <f t="array" ref="AH2470">IF(AND(L2470&lt;&gt;"",O2470&lt;&gt;"",R2470:S2470&lt;&gt;"",W2470:X2470&lt;&gt;"",Z2470:AA2470&lt;&gt;"",AC2470&lt;&gt;""),"Good","Bad")</f>
        <v>Bad</v>
      </c>
      <c r="AL2470" t="str" cm="1">
        <f t="array" ref="AL2470">IF(R2470&gt;0,_xlfn.IFS(COUNTIF($L$20:L2470,"&lt;&gt;")&lt;101,1,COUNTIF($L$20:L2470,"&lt;&gt;")&lt;201,2,COUNTIF($L$20:L2470,"&lt;&gt;")&lt;301,3,COUNTIF($L$20:L2470,"&lt;&gt;")&lt;401,4,COUNTIF($L$20:L2470,"&lt;&gt;")&lt;501,5,COUNTIF($L$20:L2470,"&lt;&gt;")&lt;601,6,COUNTIF($L$20:L2470,"&lt;&gt;")&lt;701,7,COUNTIF($L$20:L2470,"&lt;&gt;")&lt;801,8,COUNTIF($L$20:L2470,"&lt;&gt;")&lt;901,9,COUNTIF($L$20:L2470,"&lt;&gt;")&lt;1001,10,COUNTIF($L$20:L2470,"&lt;&gt;")&lt;1101,11,COUNTIF($L$20:L2470,"&lt;&gt;")&lt;1201,12,COUNTIF($L$20:L2470,"&lt;&gt;")&lt;1301,13,COUNTIF($L$20:L2470,"&lt;&gt;")&lt;1401,14,COUNTIF($L$20:L2470,"&lt;&gt;")&lt;1501,15,COUNTIF($L$20:L2470,"&lt;&gt;")&lt;1601,16,COUNTIF($L$20:L2470,"&lt;&gt;")&lt;1701,17,COUNTIF($L$20:L2470,"&lt;&gt;")&lt;1801,18,COUNTIF($L$20:L2470,"&lt;&gt;")&lt;1901,19,COUNTIF($L$20:L2470,"&lt;&gt;")&lt;2001,20,COUNTIF($L$20:L2470,"&lt;&gt;")&lt;2101,21,COUNTIF($L$20:L2470,"&lt;&gt;")&lt;2201,22,COUNTIF($L$20:L2470,"&lt;&gt;")&lt;2301,23,COUNTIF($L$20:L2470,"&lt;&gt;")&lt;2401,24,COUNTIF($L$20:L2470,"&lt;&gt;")&lt;2501,25,COUNTIF($L$20:L2470,"&lt;&gt;")&lt;2601,26,COUNTIF($L$20:L2470,"&lt;&gt;")&lt;2701,27,COUNTIF($L$20:L2470,"&lt;&gt;")&lt;2801,28,COUNTIF($L$20:L2470,"&lt;&gt;")&lt;2901,29,COUNTIF($L$20:L2470,"&lt;&gt;")&lt;3001,30),"")</f>
        <v/>
      </c>
      <c r="AM2470" t="str">
        <f t="shared" si="190"/>
        <v/>
      </c>
      <c r="AN2470" t="str">
        <f t="shared" si="194"/>
        <v/>
      </c>
      <c r="AP2470" t="str">
        <f t="shared" si="193"/>
        <v/>
      </c>
      <c r="AQ2470" t="str">
        <f>IF(AO2470="","",COUNTIFS(AM2470:$AM$3019,AO2470))</f>
        <v/>
      </c>
    </row>
    <row r="2471" spans="1:43" x14ac:dyDescent="0.25">
      <c r="A2471" s="6" t="str">
        <f>IF(COUNT($A$20:A2470)&lt;&gt;$B$4,IF(A2470="","",A2470+1),"")</f>
        <v/>
      </c>
      <c r="B2471" s="3"/>
      <c r="C2471" s="3"/>
      <c r="D2471" s="122"/>
      <c r="E2471" s="3"/>
      <c r="F2471" s="3"/>
      <c r="G2471" s="3"/>
      <c r="H2471" s="3"/>
      <c r="I2471" s="120"/>
      <c r="J2471" s="3"/>
      <c r="K2471" s="95" t="str" cm="1">
        <f t="array" ref="K2471">IF(OR($J$14 = "A",$J$14 = "B",$J$14 = "C"),IF(I2471="","",IF(LEN(I2471)&gt;2,_xlfn.IFS(ISNUMBER(SEARCH("_",I2471)),I2471,ISNUMBER(SEARCH(", ",I2471)),SUBSTITUTE(I2471,", ","_"),ISNUMBER(SEARCH("/ ",I2471)),SUBSTITUTE(I2471,"/ ","_"),ISNUMBER(SEARCH(",",I2471)),SUBSTITUTE(I2471,",","_"),ISNUMBER(SEARCH("/",I2471)),SUBSTITUTE(I2471,"/","_"),ISNUMBER(SEARCH("",I2471)),I2471),I2471)),IF(OR($J$14 = "J",$J$14 = "K"),"",IF(D2471="","",IF(LEN(D2471)&gt;2,_xlfn.IFS(ISNUMBER(SEARCH("_",D2471)),D2471,ISNUMBER(SEARCH(", ",D2471)),SUBSTITUTE(D2471,", ","_"),ISNUMBER(SEARCH("/ ",D2471)),SUBSTITUTE(D2471,"/ ","_"),ISNUMBER(SEARCH(",",D2471)),SUBSTITUTE(D2471,",","_"),ISNUMBER(SEARCH("/",D2471)),SUBSTITUTE(D2471,"/","_"),ISNUMBER(SEARCH("",D2471)),D2471),D2471))))</f>
        <v/>
      </c>
      <c r="L2471" s="1"/>
      <c r="M2471" s="1" t="str">
        <f t="shared" si="191"/>
        <v/>
      </c>
      <c r="N2471" s="94" t="str">
        <f>IF($L2471="None","",IF(ISERROR(VLOOKUP($L2471,Info!$B$4:$B$266,1,FALSE)),"",VLOOKUP($L2471,Info!$B$4:$L$266,5,FALSE)))</f>
        <v/>
      </c>
      <c r="O2471" s="94" t="str">
        <f>IF(K2471="","",IF(AND($J$12&lt;&gt;"ABC",N2471="3"),"BAC",IF(N2471="3","ABC",IF($J$12&lt;&gt;"ABC",IF($J$10="Standard",VLOOKUP(K2471,Info!$BE$4:$BF$481,2,FALSE),VLOOKUP(K2471,Info!$BI$4:$BJ$482,2,FALSE)),IF($J$10="Standard",VLOOKUP(K2471,Info!$AG$4:$AH$2994,2,FALSE),VLOOKUP(K2471,Info!$AK$4:$AL$2997,2,FALSE))))))</f>
        <v/>
      </c>
      <c r="P2471" s="94" t="str">
        <f>IF($L2471="None","",IF(ISERROR(VLOOKUP($L2471,Info!$B$4:$B$266,1,FALSE)),"",VLOOKUP($L2471,Info!$B$4:$L$266,3,FALSE)))</f>
        <v/>
      </c>
      <c r="Q2471" s="96" t="str">
        <f>IF($L2471="None","",IF(ISERROR(VLOOKUP($L2471,Info!$B$4:$B$266,1,FALSE)),"",VLOOKUP($L2471,Info!$B$4:$L$266,4,FALSE)))</f>
        <v/>
      </c>
      <c r="R2471" s="1"/>
      <c r="S2471" s="6" t="str">
        <f t="shared" si="192"/>
        <v/>
      </c>
      <c r="T2471" s="6" t="str">
        <f>IF($L2471="None","",IF(ISERROR(VLOOKUP($L2471,Info!$B$4:$B$266,1,FALSE)),"",VLOOKUP($L2471,Info!$B$4:$L$266,11,FALSE)))</f>
        <v/>
      </c>
      <c r="U2471" s="1"/>
      <c r="V2471" s="1"/>
      <c r="W2471" s="1"/>
      <c r="X2471" s="1" t="str">
        <f>IF($L2471="None","",IF(ISERROR(VLOOKUP($L2471,Info!$B$4:$B$266,1,FALSE)),"",IF(OR(W2471="Metallic Liquid Tight",W2471="Non-Metallic Liquid Tight",W2471="LSZH",W2471="Greenfield"),VLOOKUP($L2471,Info!$B$4:$L$266,7,FALSE),"N/A")))</f>
        <v/>
      </c>
      <c r="Y2471" s="1"/>
      <c r="Z2471" s="96" t="str">
        <f>IF($L2471="None","",IF(ISERROR(VLOOKUP($L2471,Info!$B$4:$B$266,1,FALSE)),"",VLOOKUP($L2471,Info!$B$4:$L$266,9,FALSE)))</f>
        <v/>
      </c>
      <c r="AA2471" s="96" t="str">
        <f>IF($L2471="None","",IF(ISERROR(VLOOKUP($L2471,Info!$B$4:$B$266,1,FALSE)),"",VLOOKUP($L2471,Info!$B$4:$L$266,8,FALSE)))</f>
        <v/>
      </c>
      <c r="AB2471" s="96" t="str">
        <f>IF($L2471="None","",IF(ISERROR(VLOOKUP($L2471,Info!$B$4:$B$266,1,FALSE)),"",VLOOKUP($L2471,Info!$B$4:$L$266,10,FALSE)))</f>
        <v/>
      </c>
      <c r="AC2471" s="1" t="str">
        <f>IF(W2471="SO Cable","Black,White",IF(O2471="","",IF(P2471="","",IF($J$12&lt;&gt;"ABC",IF(P2471&lt;="250",VLOOKUP(O2471,Info!$AZ$4:$BB$22,3,FALSE),VLOOKUP(O2471,Info!$AZ$23:$BB$39,3,FALSE)),IF(P2471&lt;="250",VLOOKUP(O2471,Info!$AO$4:$AQ$22,3,FALSE),VLOOKUP(O2471,Info!$AO$23:$AP$39,3,FALSE))))))</f>
        <v/>
      </c>
      <c r="AD2471" s="1"/>
      <c r="AE2471" s="1" t="str">
        <f>IF($L2471="None","",IF(ISERROR(VLOOKUP($L2471,Info!$B$4:$B$266,1,FALSE)),"",VLOOKUP($L2471,Info!$B$4:$L$266,4,FALSE)))</f>
        <v/>
      </c>
      <c r="AF2471" s="1" t="str">
        <f>IF($L2471="None","",IF(ISERROR(VLOOKUP($L2471,Info!$B$4:$B$266,1,FALSE)),"",VLOOKUP($L2471,Info!$B$4:$L$266,6,FALSE)))</f>
        <v/>
      </c>
      <c r="AG2471" s="1"/>
      <c r="AH2471" s="33" t="str" cm="1">
        <f t="array" ref="AH2471">IF(AND(L2471&lt;&gt;"",O2471&lt;&gt;"",R2471:S2471&lt;&gt;"",W2471:X2471&lt;&gt;"",Z2471:AA2471&lt;&gt;"",AC2471&lt;&gt;""),"Good","Bad")</f>
        <v>Bad</v>
      </c>
      <c r="AL2471" t="str" cm="1">
        <f t="array" ref="AL2471">IF(R2471&gt;0,_xlfn.IFS(COUNTIF($L$20:L2471,"&lt;&gt;")&lt;101,1,COUNTIF($L$20:L2471,"&lt;&gt;")&lt;201,2,COUNTIF($L$20:L2471,"&lt;&gt;")&lt;301,3,COUNTIF($L$20:L2471,"&lt;&gt;")&lt;401,4,COUNTIF($L$20:L2471,"&lt;&gt;")&lt;501,5,COUNTIF($L$20:L2471,"&lt;&gt;")&lt;601,6,COUNTIF($L$20:L2471,"&lt;&gt;")&lt;701,7,COUNTIF($L$20:L2471,"&lt;&gt;")&lt;801,8,COUNTIF($L$20:L2471,"&lt;&gt;")&lt;901,9,COUNTIF($L$20:L2471,"&lt;&gt;")&lt;1001,10,COUNTIF($L$20:L2471,"&lt;&gt;")&lt;1101,11,COUNTIF($L$20:L2471,"&lt;&gt;")&lt;1201,12,COUNTIF($L$20:L2471,"&lt;&gt;")&lt;1301,13,COUNTIF($L$20:L2471,"&lt;&gt;")&lt;1401,14,COUNTIF($L$20:L2471,"&lt;&gt;")&lt;1501,15,COUNTIF($L$20:L2471,"&lt;&gt;")&lt;1601,16,COUNTIF($L$20:L2471,"&lt;&gt;")&lt;1701,17,COUNTIF($L$20:L2471,"&lt;&gt;")&lt;1801,18,COUNTIF($L$20:L2471,"&lt;&gt;")&lt;1901,19,COUNTIF($L$20:L2471,"&lt;&gt;")&lt;2001,20,COUNTIF($L$20:L2471,"&lt;&gt;")&lt;2101,21,COUNTIF($L$20:L2471,"&lt;&gt;")&lt;2201,22,COUNTIF($L$20:L2471,"&lt;&gt;")&lt;2301,23,COUNTIF($L$20:L2471,"&lt;&gt;")&lt;2401,24,COUNTIF($L$20:L2471,"&lt;&gt;")&lt;2501,25,COUNTIF($L$20:L2471,"&lt;&gt;")&lt;2601,26,COUNTIF($L$20:L2471,"&lt;&gt;")&lt;2701,27,COUNTIF($L$20:L2471,"&lt;&gt;")&lt;2801,28,COUNTIF($L$20:L2471,"&lt;&gt;")&lt;2901,29,COUNTIF($L$20:L2471,"&lt;&gt;")&lt;3001,30),"")</f>
        <v/>
      </c>
      <c r="AM2471" t="str">
        <f t="shared" si="190"/>
        <v/>
      </c>
      <c r="AN2471" t="str">
        <f t="shared" si="194"/>
        <v/>
      </c>
      <c r="AP2471" t="str">
        <f t="shared" si="193"/>
        <v/>
      </c>
      <c r="AQ2471" t="str">
        <f>IF(AO2471="","",COUNTIFS(AM2471:$AM$3019,AO2471))</f>
        <v/>
      </c>
    </row>
    <row r="2472" spans="1:43" x14ac:dyDescent="0.25">
      <c r="A2472" s="6" t="str">
        <f>IF(COUNT($A$20:A2471)&lt;&gt;$B$4,IF(A2471="","",A2471+1),"")</f>
        <v/>
      </c>
      <c r="B2472" s="3"/>
      <c r="C2472" s="3"/>
      <c r="D2472" s="122"/>
      <c r="E2472" s="3"/>
      <c r="F2472" s="3"/>
      <c r="G2472" s="3"/>
      <c r="H2472" s="3"/>
      <c r="I2472" s="120"/>
      <c r="J2472" s="3"/>
      <c r="K2472" s="95" t="str" cm="1">
        <f t="array" ref="K2472">IF(OR($J$14 = "A",$J$14 = "B",$J$14 = "C"),IF(I2472="","",IF(LEN(I2472)&gt;2,_xlfn.IFS(ISNUMBER(SEARCH("_",I2472)),I2472,ISNUMBER(SEARCH(", ",I2472)),SUBSTITUTE(I2472,", ","_"),ISNUMBER(SEARCH("/ ",I2472)),SUBSTITUTE(I2472,"/ ","_"),ISNUMBER(SEARCH(",",I2472)),SUBSTITUTE(I2472,",","_"),ISNUMBER(SEARCH("/",I2472)),SUBSTITUTE(I2472,"/","_"),ISNUMBER(SEARCH("",I2472)),I2472),I2472)),IF(OR($J$14 = "J",$J$14 = "K"),"",IF(D2472="","",IF(LEN(D2472)&gt;2,_xlfn.IFS(ISNUMBER(SEARCH("_",D2472)),D2472,ISNUMBER(SEARCH(", ",D2472)),SUBSTITUTE(D2472,", ","_"),ISNUMBER(SEARCH("/ ",D2472)),SUBSTITUTE(D2472,"/ ","_"),ISNUMBER(SEARCH(",",D2472)),SUBSTITUTE(D2472,",","_"),ISNUMBER(SEARCH("/",D2472)),SUBSTITUTE(D2472,"/","_"),ISNUMBER(SEARCH("",D2472)),D2472),D2472))))</f>
        <v/>
      </c>
      <c r="L2472" s="1"/>
      <c r="M2472" s="1" t="str">
        <f t="shared" si="191"/>
        <v/>
      </c>
      <c r="N2472" s="94" t="str">
        <f>IF($L2472="None","",IF(ISERROR(VLOOKUP($L2472,Info!$B$4:$B$266,1,FALSE)),"",VLOOKUP($L2472,Info!$B$4:$L$266,5,FALSE)))</f>
        <v/>
      </c>
      <c r="O2472" s="94" t="str">
        <f>IF(K2472="","",IF(AND($J$12&lt;&gt;"ABC",N2472="3"),"BAC",IF(N2472="3","ABC",IF($J$12&lt;&gt;"ABC",IF($J$10="Standard",VLOOKUP(K2472,Info!$BE$4:$BF$481,2,FALSE),VLOOKUP(K2472,Info!$BI$4:$BJ$482,2,FALSE)),IF($J$10="Standard",VLOOKUP(K2472,Info!$AG$4:$AH$2994,2,FALSE),VLOOKUP(K2472,Info!$AK$4:$AL$2997,2,FALSE))))))</f>
        <v/>
      </c>
      <c r="P2472" s="94" t="str">
        <f>IF($L2472="None","",IF(ISERROR(VLOOKUP($L2472,Info!$B$4:$B$266,1,FALSE)),"",VLOOKUP($L2472,Info!$B$4:$L$266,3,FALSE)))</f>
        <v/>
      </c>
      <c r="Q2472" s="96" t="str">
        <f>IF($L2472="None","",IF(ISERROR(VLOOKUP($L2472,Info!$B$4:$B$266,1,FALSE)),"",VLOOKUP($L2472,Info!$B$4:$L$266,4,FALSE)))</f>
        <v/>
      </c>
      <c r="R2472" s="1"/>
      <c r="S2472" s="6" t="str">
        <f t="shared" si="192"/>
        <v/>
      </c>
      <c r="T2472" s="6" t="str">
        <f>IF($L2472="None","",IF(ISERROR(VLOOKUP($L2472,Info!$B$4:$B$266,1,FALSE)),"",VLOOKUP($L2472,Info!$B$4:$L$266,11,FALSE)))</f>
        <v/>
      </c>
      <c r="U2472" s="1"/>
      <c r="V2472" s="1"/>
      <c r="W2472" s="1"/>
      <c r="X2472" s="1" t="str">
        <f>IF($L2472="None","",IF(ISERROR(VLOOKUP($L2472,Info!$B$4:$B$266,1,FALSE)),"",IF(OR(W2472="Metallic Liquid Tight",W2472="Non-Metallic Liquid Tight",W2472="LSZH",W2472="Greenfield"),VLOOKUP($L2472,Info!$B$4:$L$266,7,FALSE),"N/A")))</f>
        <v/>
      </c>
      <c r="Y2472" s="1"/>
      <c r="Z2472" s="96" t="str">
        <f>IF($L2472="None","",IF(ISERROR(VLOOKUP($L2472,Info!$B$4:$B$266,1,FALSE)),"",VLOOKUP($L2472,Info!$B$4:$L$266,9,FALSE)))</f>
        <v/>
      </c>
      <c r="AA2472" s="96" t="str">
        <f>IF($L2472="None","",IF(ISERROR(VLOOKUP($L2472,Info!$B$4:$B$266,1,FALSE)),"",VLOOKUP($L2472,Info!$B$4:$L$266,8,FALSE)))</f>
        <v/>
      </c>
      <c r="AB2472" s="96" t="str">
        <f>IF($L2472="None","",IF(ISERROR(VLOOKUP($L2472,Info!$B$4:$B$266,1,FALSE)),"",VLOOKUP($L2472,Info!$B$4:$L$266,10,FALSE)))</f>
        <v/>
      </c>
      <c r="AC2472" s="1" t="str">
        <f>IF(W2472="SO Cable","Black,White",IF(O2472="","",IF(P2472="","",IF($J$12&lt;&gt;"ABC",IF(P2472&lt;="250",VLOOKUP(O2472,Info!$AZ$4:$BB$22,3,FALSE),VLOOKUP(O2472,Info!$AZ$23:$BB$39,3,FALSE)),IF(P2472&lt;="250",VLOOKUP(O2472,Info!$AO$4:$AQ$22,3,FALSE),VLOOKUP(O2472,Info!$AO$23:$AP$39,3,FALSE))))))</f>
        <v/>
      </c>
      <c r="AD2472" s="1"/>
      <c r="AE2472" s="1" t="str">
        <f>IF($L2472="None","",IF(ISERROR(VLOOKUP($L2472,Info!$B$4:$B$266,1,FALSE)),"",VLOOKUP($L2472,Info!$B$4:$L$266,4,FALSE)))</f>
        <v/>
      </c>
      <c r="AF2472" s="1" t="str">
        <f>IF($L2472="None","",IF(ISERROR(VLOOKUP($L2472,Info!$B$4:$B$266,1,FALSE)),"",VLOOKUP($L2472,Info!$B$4:$L$266,6,FALSE)))</f>
        <v/>
      </c>
      <c r="AG2472" s="1"/>
      <c r="AH2472" s="33" t="str" cm="1">
        <f t="array" ref="AH2472">IF(AND(L2472&lt;&gt;"",O2472&lt;&gt;"",R2472:S2472&lt;&gt;"",W2472:X2472&lt;&gt;"",Z2472:AA2472&lt;&gt;"",AC2472&lt;&gt;""),"Good","Bad")</f>
        <v>Bad</v>
      </c>
      <c r="AL2472" t="str" cm="1">
        <f t="array" ref="AL2472">IF(R2472&gt;0,_xlfn.IFS(COUNTIF($L$20:L2472,"&lt;&gt;")&lt;101,1,COUNTIF($L$20:L2472,"&lt;&gt;")&lt;201,2,COUNTIF($L$20:L2472,"&lt;&gt;")&lt;301,3,COUNTIF($L$20:L2472,"&lt;&gt;")&lt;401,4,COUNTIF($L$20:L2472,"&lt;&gt;")&lt;501,5,COUNTIF($L$20:L2472,"&lt;&gt;")&lt;601,6,COUNTIF($L$20:L2472,"&lt;&gt;")&lt;701,7,COUNTIF($L$20:L2472,"&lt;&gt;")&lt;801,8,COUNTIF($L$20:L2472,"&lt;&gt;")&lt;901,9,COUNTIF($L$20:L2472,"&lt;&gt;")&lt;1001,10,COUNTIF($L$20:L2472,"&lt;&gt;")&lt;1101,11,COUNTIF($L$20:L2472,"&lt;&gt;")&lt;1201,12,COUNTIF($L$20:L2472,"&lt;&gt;")&lt;1301,13,COUNTIF($L$20:L2472,"&lt;&gt;")&lt;1401,14,COUNTIF($L$20:L2472,"&lt;&gt;")&lt;1501,15,COUNTIF($L$20:L2472,"&lt;&gt;")&lt;1601,16,COUNTIF($L$20:L2472,"&lt;&gt;")&lt;1701,17,COUNTIF($L$20:L2472,"&lt;&gt;")&lt;1801,18,COUNTIF($L$20:L2472,"&lt;&gt;")&lt;1901,19,COUNTIF($L$20:L2472,"&lt;&gt;")&lt;2001,20,COUNTIF($L$20:L2472,"&lt;&gt;")&lt;2101,21,COUNTIF($L$20:L2472,"&lt;&gt;")&lt;2201,22,COUNTIF($L$20:L2472,"&lt;&gt;")&lt;2301,23,COUNTIF($L$20:L2472,"&lt;&gt;")&lt;2401,24,COUNTIF($L$20:L2472,"&lt;&gt;")&lt;2501,25,COUNTIF($L$20:L2472,"&lt;&gt;")&lt;2601,26,COUNTIF($L$20:L2472,"&lt;&gt;")&lt;2701,27,COUNTIF($L$20:L2472,"&lt;&gt;")&lt;2801,28,COUNTIF($L$20:L2472,"&lt;&gt;")&lt;2901,29,COUNTIF($L$20:L2472,"&lt;&gt;")&lt;3001,30),"")</f>
        <v/>
      </c>
      <c r="AM2472" t="str">
        <f t="shared" si="190"/>
        <v/>
      </c>
      <c r="AN2472" t="str">
        <f t="shared" si="194"/>
        <v/>
      </c>
      <c r="AP2472" t="str">
        <f t="shared" si="193"/>
        <v/>
      </c>
      <c r="AQ2472" t="str">
        <f>IF(AO2472="","",COUNTIFS(AM2472:$AM$3019,AO2472))</f>
        <v/>
      </c>
    </row>
    <row r="2473" spans="1:43" x14ac:dyDescent="0.25">
      <c r="A2473" s="6" t="str">
        <f>IF(COUNT($A$20:A2472)&lt;&gt;$B$4,IF(A2472="","",A2472+1),"")</f>
        <v/>
      </c>
      <c r="B2473" s="3"/>
      <c r="C2473" s="3"/>
      <c r="D2473" s="122"/>
      <c r="E2473" s="3"/>
      <c r="F2473" s="3"/>
      <c r="G2473" s="3"/>
      <c r="H2473" s="3"/>
      <c r="I2473" s="120"/>
      <c r="J2473" s="3"/>
      <c r="K2473" s="95" t="str" cm="1">
        <f t="array" ref="K2473">IF(OR($J$14 = "A",$J$14 = "B",$J$14 = "C"),IF(I2473="","",IF(LEN(I2473)&gt;2,_xlfn.IFS(ISNUMBER(SEARCH("_",I2473)),I2473,ISNUMBER(SEARCH(", ",I2473)),SUBSTITUTE(I2473,", ","_"),ISNUMBER(SEARCH("/ ",I2473)),SUBSTITUTE(I2473,"/ ","_"),ISNUMBER(SEARCH(",",I2473)),SUBSTITUTE(I2473,",","_"),ISNUMBER(SEARCH("/",I2473)),SUBSTITUTE(I2473,"/","_"),ISNUMBER(SEARCH("",I2473)),I2473),I2473)),IF(OR($J$14 = "J",$J$14 = "K"),"",IF(D2473="","",IF(LEN(D2473)&gt;2,_xlfn.IFS(ISNUMBER(SEARCH("_",D2473)),D2473,ISNUMBER(SEARCH(", ",D2473)),SUBSTITUTE(D2473,", ","_"),ISNUMBER(SEARCH("/ ",D2473)),SUBSTITUTE(D2473,"/ ","_"),ISNUMBER(SEARCH(",",D2473)),SUBSTITUTE(D2473,",","_"),ISNUMBER(SEARCH("/",D2473)),SUBSTITUTE(D2473,"/","_"),ISNUMBER(SEARCH("",D2473)),D2473),D2473))))</f>
        <v/>
      </c>
      <c r="L2473" s="1"/>
      <c r="M2473" s="1" t="str">
        <f t="shared" si="191"/>
        <v/>
      </c>
      <c r="N2473" s="94" t="str">
        <f>IF($L2473="None","",IF(ISERROR(VLOOKUP($L2473,Info!$B$4:$B$266,1,FALSE)),"",VLOOKUP($L2473,Info!$B$4:$L$266,5,FALSE)))</f>
        <v/>
      </c>
      <c r="O2473" s="94" t="str">
        <f>IF(K2473="","",IF(AND($J$12&lt;&gt;"ABC",N2473="3"),"BAC",IF(N2473="3","ABC",IF($J$12&lt;&gt;"ABC",IF($J$10="Standard",VLOOKUP(K2473,Info!$BE$4:$BF$481,2,FALSE),VLOOKUP(K2473,Info!$BI$4:$BJ$482,2,FALSE)),IF($J$10="Standard",VLOOKUP(K2473,Info!$AG$4:$AH$2994,2,FALSE),VLOOKUP(K2473,Info!$AK$4:$AL$2997,2,FALSE))))))</f>
        <v/>
      </c>
      <c r="P2473" s="94" t="str">
        <f>IF($L2473="None","",IF(ISERROR(VLOOKUP($L2473,Info!$B$4:$B$266,1,FALSE)),"",VLOOKUP($L2473,Info!$B$4:$L$266,3,FALSE)))</f>
        <v/>
      </c>
      <c r="Q2473" s="96" t="str">
        <f>IF($L2473="None","",IF(ISERROR(VLOOKUP($L2473,Info!$B$4:$B$266,1,FALSE)),"",VLOOKUP($L2473,Info!$B$4:$L$266,4,FALSE)))</f>
        <v/>
      </c>
      <c r="R2473" s="1"/>
      <c r="S2473" s="6" t="str">
        <f t="shared" si="192"/>
        <v/>
      </c>
      <c r="T2473" s="6" t="str">
        <f>IF($L2473="None","",IF(ISERROR(VLOOKUP($L2473,Info!$B$4:$B$266,1,FALSE)),"",VLOOKUP($L2473,Info!$B$4:$L$266,11,FALSE)))</f>
        <v/>
      </c>
      <c r="U2473" s="1"/>
      <c r="V2473" s="1"/>
      <c r="W2473" s="1"/>
      <c r="X2473" s="1" t="str">
        <f>IF($L2473="None","",IF(ISERROR(VLOOKUP($L2473,Info!$B$4:$B$266,1,FALSE)),"",IF(OR(W2473="Metallic Liquid Tight",W2473="Non-Metallic Liquid Tight",W2473="LSZH",W2473="Greenfield"),VLOOKUP($L2473,Info!$B$4:$L$266,7,FALSE),"N/A")))</f>
        <v/>
      </c>
      <c r="Y2473" s="1"/>
      <c r="Z2473" s="96" t="str">
        <f>IF($L2473="None","",IF(ISERROR(VLOOKUP($L2473,Info!$B$4:$B$266,1,FALSE)),"",VLOOKUP($L2473,Info!$B$4:$L$266,9,FALSE)))</f>
        <v/>
      </c>
      <c r="AA2473" s="96" t="str">
        <f>IF($L2473="None","",IF(ISERROR(VLOOKUP($L2473,Info!$B$4:$B$266,1,FALSE)),"",VLOOKUP($L2473,Info!$B$4:$L$266,8,FALSE)))</f>
        <v/>
      </c>
      <c r="AB2473" s="96" t="str">
        <f>IF($L2473="None","",IF(ISERROR(VLOOKUP($L2473,Info!$B$4:$B$266,1,FALSE)),"",VLOOKUP($L2473,Info!$B$4:$L$266,10,FALSE)))</f>
        <v/>
      </c>
      <c r="AC2473" s="1" t="str">
        <f>IF(W2473="SO Cable","Black,White",IF(O2473="","",IF(P2473="","",IF($J$12&lt;&gt;"ABC",IF(P2473&lt;="250",VLOOKUP(O2473,Info!$AZ$4:$BB$22,3,FALSE),VLOOKUP(O2473,Info!$AZ$23:$BB$39,3,FALSE)),IF(P2473&lt;="250",VLOOKUP(O2473,Info!$AO$4:$AQ$22,3,FALSE),VLOOKUP(O2473,Info!$AO$23:$AP$39,3,FALSE))))))</f>
        <v/>
      </c>
      <c r="AD2473" s="1"/>
      <c r="AE2473" s="1" t="str">
        <f>IF($L2473="None","",IF(ISERROR(VLOOKUP($L2473,Info!$B$4:$B$266,1,FALSE)),"",VLOOKUP($L2473,Info!$B$4:$L$266,4,FALSE)))</f>
        <v/>
      </c>
      <c r="AF2473" s="1" t="str">
        <f>IF($L2473="None","",IF(ISERROR(VLOOKUP($L2473,Info!$B$4:$B$266,1,FALSE)),"",VLOOKUP($L2473,Info!$B$4:$L$266,6,FALSE)))</f>
        <v/>
      </c>
      <c r="AG2473" s="1"/>
      <c r="AH2473" s="33" t="str" cm="1">
        <f t="array" ref="AH2473">IF(AND(L2473&lt;&gt;"",O2473&lt;&gt;"",R2473:S2473&lt;&gt;"",W2473:X2473&lt;&gt;"",Z2473:AA2473&lt;&gt;"",AC2473&lt;&gt;""),"Good","Bad")</f>
        <v>Bad</v>
      </c>
      <c r="AL2473" t="str" cm="1">
        <f t="array" ref="AL2473">IF(R2473&gt;0,_xlfn.IFS(COUNTIF($L$20:L2473,"&lt;&gt;")&lt;101,1,COUNTIF($L$20:L2473,"&lt;&gt;")&lt;201,2,COUNTIF($L$20:L2473,"&lt;&gt;")&lt;301,3,COUNTIF($L$20:L2473,"&lt;&gt;")&lt;401,4,COUNTIF($L$20:L2473,"&lt;&gt;")&lt;501,5,COUNTIF($L$20:L2473,"&lt;&gt;")&lt;601,6,COUNTIF($L$20:L2473,"&lt;&gt;")&lt;701,7,COUNTIF($L$20:L2473,"&lt;&gt;")&lt;801,8,COUNTIF($L$20:L2473,"&lt;&gt;")&lt;901,9,COUNTIF($L$20:L2473,"&lt;&gt;")&lt;1001,10,COUNTIF($L$20:L2473,"&lt;&gt;")&lt;1101,11,COUNTIF($L$20:L2473,"&lt;&gt;")&lt;1201,12,COUNTIF($L$20:L2473,"&lt;&gt;")&lt;1301,13,COUNTIF($L$20:L2473,"&lt;&gt;")&lt;1401,14,COUNTIF($L$20:L2473,"&lt;&gt;")&lt;1501,15,COUNTIF($L$20:L2473,"&lt;&gt;")&lt;1601,16,COUNTIF($L$20:L2473,"&lt;&gt;")&lt;1701,17,COUNTIF($L$20:L2473,"&lt;&gt;")&lt;1801,18,COUNTIF($L$20:L2473,"&lt;&gt;")&lt;1901,19,COUNTIF($L$20:L2473,"&lt;&gt;")&lt;2001,20,COUNTIF($L$20:L2473,"&lt;&gt;")&lt;2101,21,COUNTIF($L$20:L2473,"&lt;&gt;")&lt;2201,22,COUNTIF($L$20:L2473,"&lt;&gt;")&lt;2301,23,COUNTIF($L$20:L2473,"&lt;&gt;")&lt;2401,24,COUNTIF($L$20:L2473,"&lt;&gt;")&lt;2501,25,COUNTIF($L$20:L2473,"&lt;&gt;")&lt;2601,26,COUNTIF($L$20:L2473,"&lt;&gt;")&lt;2701,27,COUNTIF($L$20:L2473,"&lt;&gt;")&lt;2801,28,COUNTIF($L$20:L2473,"&lt;&gt;")&lt;2901,29,COUNTIF($L$20:L2473,"&lt;&gt;")&lt;3001,30),"")</f>
        <v/>
      </c>
      <c r="AM2473" t="str">
        <f t="shared" si="190"/>
        <v/>
      </c>
      <c r="AN2473" t="str">
        <f t="shared" si="194"/>
        <v/>
      </c>
      <c r="AP2473" t="str">
        <f t="shared" si="193"/>
        <v/>
      </c>
      <c r="AQ2473" t="str">
        <f>IF(AO2473="","",COUNTIFS(AM2473:$AM$3019,AO2473))</f>
        <v/>
      </c>
    </row>
    <row r="2474" spans="1:43" x14ac:dyDescent="0.25">
      <c r="A2474" s="6" t="str">
        <f>IF(COUNT($A$20:A2473)&lt;&gt;$B$4,IF(A2473="","",A2473+1),"")</f>
        <v/>
      </c>
      <c r="B2474" s="3"/>
      <c r="C2474" s="3"/>
      <c r="D2474" s="122"/>
      <c r="E2474" s="3"/>
      <c r="F2474" s="3"/>
      <c r="G2474" s="3"/>
      <c r="H2474" s="3"/>
      <c r="I2474" s="120"/>
      <c r="J2474" s="3"/>
      <c r="K2474" s="95" t="str" cm="1">
        <f t="array" ref="K2474">IF(OR($J$14 = "A",$J$14 = "B",$J$14 = "C"),IF(I2474="","",IF(LEN(I2474)&gt;2,_xlfn.IFS(ISNUMBER(SEARCH("_",I2474)),I2474,ISNUMBER(SEARCH(", ",I2474)),SUBSTITUTE(I2474,", ","_"),ISNUMBER(SEARCH("/ ",I2474)),SUBSTITUTE(I2474,"/ ","_"),ISNUMBER(SEARCH(",",I2474)),SUBSTITUTE(I2474,",","_"),ISNUMBER(SEARCH("/",I2474)),SUBSTITUTE(I2474,"/","_"),ISNUMBER(SEARCH("",I2474)),I2474),I2474)),IF(OR($J$14 = "J",$J$14 = "K"),"",IF(D2474="","",IF(LEN(D2474)&gt;2,_xlfn.IFS(ISNUMBER(SEARCH("_",D2474)),D2474,ISNUMBER(SEARCH(", ",D2474)),SUBSTITUTE(D2474,", ","_"),ISNUMBER(SEARCH("/ ",D2474)),SUBSTITUTE(D2474,"/ ","_"),ISNUMBER(SEARCH(",",D2474)),SUBSTITUTE(D2474,",","_"),ISNUMBER(SEARCH("/",D2474)),SUBSTITUTE(D2474,"/","_"),ISNUMBER(SEARCH("",D2474)),D2474),D2474))))</f>
        <v/>
      </c>
      <c r="L2474" s="1"/>
      <c r="M2474" s="1" t="str">
        <f t="shared" si="191"/>
        <v/>
      </c>
      <c r="N2474" s="94" t="str">
        <f>IF($L2474="None","",IF(ISERROR(VLOOKUP($L2474,Info!$B$4:$B$266,1,FALSE)),"",VLOOKUP($L2474,Info!$B$4:$L$266,5,FALSE)))</f>
        <v/>
      </c>
      <c r="O2474" s="94" t="str">
        <f>IF(K2474="","",IF(AND($J$12&lt;&gt;"ABC",N2474="3"),"BAC",IF(N2474="3","ABC",IF($J$12&lt;&gt;"ABC",IF($J$10="Standard",VLOOKUP(K2474,Info!$BE$4:$BF$481,2,FALSE),VLOOKUP(K2474,Info!$BI$4:$BJ$482,2,FALSE)),IF($J$10="Standard",VLOOKUP(K2474,Info!$AG$4:$AH$2994,2,FALSE),VLOOKUP(K2474,Info!$AK$4:$AL$2997,2,FALSE))))))</f>
        <v/>
      </c>
      <c r="P2474" s="94" t="str">
        <f>IF($L2474="None","",IF(ISERROR(VLOOKUP($L2474,Info!$B$4:$B$266,1,FALSE)),"",VLOOKUP($L2474,Info!$B$4:$L$266,3,FALSE)))</f>
        <v/>
      </c>
      <c r="Q2474" s="96" t="str">
        <f>IF($L2474="None","",IF(ISERROR(VLOOKUP($L2474,Info!$B$4:$B$266,1,FALSE)),"",VLOOKUP($L2474,Info!$B$4:$L$266,4,FALSE)))</f>
        <v/>
      </c>
      <c r="R2474" s="1"/>
      <c r="S2474" s="6" t="str">
        <f t="shared" si="192"/>
        <v/>
      </c>
      <c r="T2474" s="6" t="str">
        <f>IF($L2474="None","",IF(ISERROR(VLOOKUP($L2474,Info!$B$4:$B$266,1,FALSE)),"",VLOOKUP($L2474,Info!$B$4:$L$266,11,FALSE)))</f>
        <v/>
      </c>
      <c r="U2474" s="1"/>
      <c r="V2474" s="1"/>
      <c r="W2474" s="1"/>
      <c r="X2474" s="1" t="str">
        <f>IF($L2474="None","",IF(ISERROR(VLOOKUP($L2474,Info!$B$4:$B$266,1,FALSE)),"",IF(OR(W2474="Metallic Liquid Tight",W2474="Non-Metallic Liquid Tight",W2474="LSZH",W2474="Greenfield"),VLOOKUP($L2474,Info!$B$4:$L$266,7,FALSE),"N/A")))</f>
        <v/>
      </c>
      <c r="Y2474" s="1"/>
      <c r="Z2474" s="96" t="str">
        <f>IF($L2474="None","",IF(ISERROR(VLOOKUP($L2474,Info!$B$4:$B$266,1,FALSE)),"",VLOOKUP($L2474,Info!$B$4:$L$266,9,FALSE)))</f>
        <v/>
      </c>
      <c r="AA2474" s="96" t="str">
        <f>IF($L2474="None","",IF(ISERROR(VLOOKUP($L2474,Info!$B$4:$B$266,1,FALSE)),"",VLOOKUP($L2474,Info!$B$4:$L$266,8,FALSE)))</f>
        <v/>
      </c>
      <c r="AB2474" s="96" t="str">
        <f>IF($L2474="None","",IF(ISERROR(VLOOKUP($L2474,Info!$B$4:$B$266,1,FALSE)),"",VLOOKUP($L2474,Info!$B$4:$L$266,10,FALSE)))</f>
        <v/>
      </c>
      <c r="AC2474" s="1" t="str">
        <f>IF(W2474="SO Cable","Black,White",IF(O2474="","",IF(P2474="","",IF($J$12&lt;&gt;"ABC",IF(P2474&lt;="250",VLOOKUP(O2474,Info!$AZ$4:$BB$22,3,FALSE),VLOOKUP(O2474,Info!$AZ$23:$BB$39,3,FALSE)),IF(P2474&lt;="250",VLOOKUP(O2474,Info!$AO$4:$AQ$22,3,FALSE),VLOOKUP(O2474,Info!$AO$23:$AP$39,3,FALSE))))))</f>
        <v/>
      </c>
      <c r="AD2474" s="1"/>
      <c r="AE2474" s="1" t="str">
        <f>IF($L2474="None","",IF(ISERROR(VLOOKUP($L2474,Info!$B$4:$B$266,1,FALSE)),"",VLOOKUP($L2474,Info!$B$4:$L$266,4,FALSE)))</f>
        <v/>
      </c>
      <c r="AF2474" s="1" t="str">
        <f>IF($L2474="None","",IF(ISERROR(VLOOKUP($L2474,Info!$B$4:$B$266,1,FALSE)),"",VLOOKUP($L2474,Info!$B$4:$L$266,6,FALSE)))</f>
        <v/>
      </c>
      <c r="AG2474" s="1"/>
      <c r="AH2474" s="33" t="str" cm="1">
        <f t="array" ref="AH2474">IF(AND(L2474&lt;&gt;"",O2474&lt;&gt;"",R2474:S2474&lt;&gt;"",W2474:X2474&lt;&gt;"",Z2474:AA2474&lt;&gt;"",AC2474&lt;&gt;""),"Good","Bad")</f>
        <v>Bad</v>
      </c>
      <c r="AL2474" t="str" cm="1">
        <f t="array" ref="AL2474">IF(R2474&gt;0,_xlfn.IFS(COUNTIF($L$20:L2474,"&lt;&gt;")&lt;101,1,COUNTIF($L$20:L2474,"&lt;&gt;")&lt;201,2,COUNTIF($L$20:L2474,"&lt;&gt;")&lt;301,3,COUNTIF($L$20:L2474,"&lt;&gt;")&lt;401,4,COUNTIF($L$20:L2474,"&lt;&gt;")&lt;501,5,COUNTIF($L$20:L2474,"&lt;&gt;")&lt;601,6,COUNTIF($L$20:L2474,"&lt;&gt;")&lt;701,7,COUNTIF($L$20:L2474,"&lt;&gt;")&lt;801,8,COUNTIF($L$20:L2474,"&lt;&gt;")&lt;901,9,COUNTIF($L$20:L2474,"&lt;&gt;")&lt;1001,10,COUNTIF($L$20:L2474,"&lt;&gt;")&lt;1101,11,COUNTIF($L$20:L2474,"&lt;&gt;")&lt;1201,12,COUNTIF($L$20:L2474,"&lt;&gt;")&lt;1301,13,COUNTIF($L$20:L2474,"&lt;&gt;")&lt;1401,14,COUNTIF($L$20:L2474,"&lt;&gt;")&lt;1501,15,COUNTIF($L$20:L2474,"&lt;&gt;")&lt;1601,16,COUNTIF($L$20:L2474,"&lt;&gt;")&lt;1701,17,COUNTIF($L$20:L2474,"&lt;&gt;")&lt;1801,18,COUNTIF($L$20:L2474,"&lt;&gt;")&lt;1901,19,COUNTIF($L$20:L2474,"&lt;&gt;")&lt;2001,20,COUNTIF($L$20:L2474,"&lt;&gt;")&lt;2101,21,COUNTIF($L$20:L2474,"&lt;&gt;")&lt;2201,22,COUNTIF($L$20:L2474,"&lt;&gt;")&lt;2301,23,COUNTIF($L$20:L2474,"&lt;&gt;")&lt;2401,24,COUNTIF($L$20:L2474,"&lt;&gt;")&lt;2501,25,COUNTIF($L$20:L2474,"&lt;&gt;")&lt;2601,26,COUNTIF($L$20:L2474,"&lt;&gt;")&lt;2701,27,COUNTIF($L$20:L2474,"&lt;&gt;")&lt;2801,28,COUNTIF($L$20:L2474,"&lt;&gt;")&lt;2901,29,COUNTIF($L$20:L2474,"&lt;&gt;")&lt;3001,30),"")</f>
        <v/>
      </c>
      <c r="AM2474" t="str">
        <f t="shared" si="190"/>
        <v/>
      </c>
      <c r="AN2474" t="str">
        <f t="shared" si="194"/>
        <v/>
      </c>
      <c r="AP2474" t="str">
        <f t="shared" si="193"/>
        <v/>
      </c>
      <c r="AQ2474" t="str">
        <f>IF(AO2474="","",COUNTIFS(AM2474:$AM$3019,AO2474))</f>
        <v/>
      </c>
    </row>
    <row r="2475" spans="1:43" x14ac:dyDescent="0.25">
      <c r="A2475" s="6" t="str">
        <f>IF(COUNT($A$20:A2474)&lt;&gt;$B$4,IF(A2474="","",A2474+1),"")</f>
        <v/>
      </c>
      <c r="B2475" s="3"/>
      <c r="C2475" s="3"/>
      <c r="D2475" s="122"/>
      <c r="E2475" s="3"/>
      <c r="F2475" s="3"/>
      <c r="G2475" s="3"/>
      <c r="H2475" s="3"/>
      <c r="I2475" s="120"/>
      <c r="J2475" s="3"/>
      <c r="K2475" s="95" t="str" cm="1">
        <f t="array" ref="K2475">IF(OR($J$14 = "A",$J$14 = "B",$J$14 = "C"),IF(I2475="","",IF(LEN(I2475)&gt;2,_xlfn.IFS(ISNUMBER(SEARCH("_",I2475)),I2475,ISNUMBER(SEARCH(", ",I2475)),SUBSTITUTE(I2475,", ","_"),ISNUMBER(SEARCH("/ ",I2475)),SUBSTITUTE(I2475,"/ ","_"),ISNUMBER(SEARCH(",",I2475)),SUBSTITUTE(I2475,",","_"),ISNUMBER(SEARCH("/",I2475)),SUBSTITUTE(I2475,"/","_"),ISNUMBER(SEARCH("",I2475)),I2475),I2475)),IF(OR($J$14 = "J",$J$14 = "K"),"",IF(D2475="","",IF(LEN(D2475)&gt;2,_xlfn.IFS(ISNUMBER(SEARCH("_",D2475)),D2475,ISNUMBER(SEARCH(", ",D2475)),SUBSTITUTE(D2475,", ","_"),ISNUMBER(SEARCH("/ ",D2475)),SUBSTITUTE(D2475,"/ ","_"),ISNUMBER(SEARCH(",",D2475)),SUBSTITUTE(D2475,",","_"),ISNUMBER(SEARCH("/",D2475)),SUBSTITUTE(D2475,"/","_"),ISNUMBER(SEARCH("",D2475)),D2475),D2475))))</f>
        <v/>
      </c>
      <c r="L2475" s="1"/>
      <c r="M2475" s="1" t="str">
        <f t="shared" si="191"/>
        <v/>
      </c>
      <c r="N2475" s="94" t="str">
        <f>IF($L2475="None","",IF(ISERROR(VLOOKUP($L2475,Info!$B$4:$B$266,1,FALSE)),"",VLOOKUP($L2475,Info!$B$4:$L$266,5,FALSE)))</f>
        <v/>
      </c>
      <c r="O2475" s="94" t="str">
        <f>IF(K2475="","",IF(AND($J$12&lt;&gt;"ABC",N2475="3"),"BAC",IF(N2475="3","ABC",IF($J$12&lt;&gt;"ABC",IF($J$10="Standard",VLOOKUP(K2475,Info!$BE$4:$BF$481,2,FALSE),VLOOKUP(K2475,Info!$BI$4:$BJ$482,2,FALSE)),IF($J$10="Standard",VLOOKUP(K2475,Info!$AG$4:$AH$2994,2,FALSE),VLOOKUP(K2475,Info!$AK$4:$AL$2997,2,FALSE))))))</f>
        <v/>
      </c>
      <c r="P2475" s="94" t="str">
        <f>IF($L2475="None","",IF(ISERROR(VLOOKUP($L2475,Info!$B$4:$B$266,1,FALSE)),"",VLOOKUP($L2475,Info!$B$4:$L$266,3,FALSE)))</f>
        <v/>
      </c>
      <c r="Q2475" s="96" t="str">
        <f>IF($L2475="None","",IF(ISERROR(VLOOKUP($L2475,Info!$B$4:$B$266,1,FALSE)),"",VLOOKUP($L2475,Info!$B$4:$L$266,4,FALSE)))</f>
        <v/>
      </c>
      <c r="R2475" s="1"/>
      <c r="S2475" s="6" t="str">
        <f t="shared" si="192"/>
        <v/>
      </c>
      <c r="T2475" s="6" t="str">
        <f>IF($L2475="None","",IF(ISERROR(VLOOKUP($L2475,Info!$B$4:$B$266,1,FALSE)),"",VLOOKUP($L2475,Info!$B$4:$L$266,11,FALSE)))</f>
        <v/>
      </c>
      <c r="U2475" s="1"/>
      <c r="V2475" s="1"/>
      <c r="W2475" s="1"/>
      <c r="X2475" s="1" t="str">
        <f>IF($L2475="None","",IF(ISERROR(VLOOKUP($L2475,Info!$B$4:$B$266,1,FALSE)),"",IF(OR(W2475="Metallic Liquid Tight",W2475="Non-Metallic Liquid Tight",W2475="LSZH",W2475="Greenfield"),VLOOKUP($L2475,Info!$B$4:$L$266,7,FALSE),"N/A")))</f>
        <v/>
      </c>
      <c r="Y2475" s="1"/>
      <c r="Z2475" s="96" t="str">
        <f>IF($L2475="None","",IF(ISERROR(VLOOKUP($L2475,Info!$B$4:$B$266,1,FALSE)),"",VLOOKUP($L2475,Info!$B$4:$L$266,9,FALSE)))</f>
        <v/>
      </c>
      <c r="AA2475" s="96" t="str">
        <f>IF($L2475="None","",IF(ISERROR(VLOOKUP($L2475,Info!$B$4:$B$266,1,FALSE)),"",VLOOKUP($L2475,Info!$B$4:$L$266,8,FALSE)))</f>
        <v/>
      </c>
      <c r="AB2475" s="96" t="str">
        <f>IF($L2475="None","",IF(ISERROR(VLOOKUP($L2475,Info!$B$4:$B$266,1,FALSE)),"",VLOOKUP($L2475,Info!$B$4:$L$266,10,FALSE)))</f>
        <v/>
      </c>
      <c r="AC2475" s="1" t="str">
        <f>IF(W2475="SO Cable","Black,White",IF(O2475="","",IF(P2475="","",IF($J$12&lt;&gt;"ABC",IF(P2475&lt;="250",VLOOKUP(O2475,Info!$AZ$4:$BB$22,3,FALSE),VLOOKUP(O2475,Info!$AZ$23:$BB$39,3,FALSE)),IF(P2475&lt;="250",VLOOKUP(O2475,Info!$AO$4:$AQ$22,3,FALSE),VLOOKUP(O2475,Info!$AO$23:$AP$39,3,FALSE))))))</f>
        <v/>
      </c>
      <c r="AD2475" s="1"/>
      <c r="AE2475" s="1" t="str">
        <f>IF($L2475="None","",IF(ISERROR(VLOOKUP($L2475,Info!$B$4:$B$266,1,FALSE)),"",VLOOKUP($L2475,Info!$B$4:$L$266,4,FALSE)))</f>
        <v/>
      </c>
      <c r="AF2475" s="1" t="str">
        <f>IF($L2475="None","",IF(ISERROR(VLOOKUP($L2475,Info!$B$4:$B$266,1,FALSE)),"",VLOOKUP($L2475,Info!$B$4:$L$266,6,FALSE)))</f>
        <v/>
      </c>
      <c r="AG2475" s="1"/>
      <c r="AH2475" s="33" t="str" cm="1">
        <f t="array" ref="AH2475">IF(AND(L2475&lt;&gt;"",O2475&lt;&gt;"",R2475:S2475&lt;&gt;"",W2475:X2475&lt;&gt;"",Z2475:AA2475&lt;&gt;"",AC2475&lt;&gt;""),"Good","Bad")</f>
        <v>Bad</v>
      </c>
      <c r="AL2475" t="str" cm="1">
        <f t="array" ref="AL2475">IF(R2475&gt;0,_xlfn.IFS(COUNTIF($L$20:L2475,"&lt;&gt;")&lt;101,1,COUNTIF($L$20:L2475,"&lt;&gt;")&lt;201,2,COUNTIF($L$20:L2475,"&lt;&gt;")&lt;301,3,COUNTIF($L$20:L2475,"&lt;&gt;")&lt;401,4,COUNTIF($L$20:L2475,"&lt;&gt;")&lt;501,5,COUNTIF($L$20:L2475,"&lt;&gt;")&lt;601,6,COUNTIF($L$20:L2475,"&lt;&gt;")&lt;701,7,COUNTIF($L$20:L2475,"&lt;&gt;")&lt;801,8,COUNTIF($L$20:L2475,"&lt;&gt;")&lt;901,9,COUNTIF($L$20:L2475,"&lt;&gt;")&lt;1001,10,COUNTIF($L$20:L2475,"&lt;&gt;")&lt;1101,11,COUNTIF($L$20:L2475,"&lt;&gt;")&lt;1201,12,COUNTIF($L$20:L2475,"&lt;&gt;")&lt;1301,13,COUNTIF($L$20:L2475,"&lt;&gt;")&lt;1401,14,COUNTIF($L$20:L2475,"&lt;&gt;")&lt;1501,15,COUNTIF($L$20:L2475,"&lt;&gt;")&lt;1601,16,COUNTIF($L$20:L2475,"&lt;&gt;")&lt;1701,17,COUNTIF($L$20:L2475,"&lt;&gt;")&lt;1801,18,COUNTIF($L$20:L2475,"&lt;&gt;")&lt;1901,19,COUNTIF($L$20:L2475,"&lt;&gt;")&lt;2001,20,COUNTIF($L$20:L2475,"&lt;&gt;")&lt;2101,21,COUNTIF($L$20:L2475,"&lt;&gt;")&lt;2201,22,COUNTIF($L$20:L2475,"&lt;&gt;")&lt;2301,23,COUNTIF($L$20:L2475,"&lt;&gt;")&lt;2401,24,COUNTIF($L$20:L2475,"&lt;&gt;")&lt;2501,25,COUNTIF($L$20:L2475,"&lt;&gt;")&lt;2601,26,COUNTIF($L$20:L2475,"&lt;&gt;")&lt;2701,27,COUNTIF($L$20:L2475,"&lt;&gt;")&lt;2801,28,COUNTIF($L$20:L2475,"&lt;&gt;")&lt;2901,29,COUNTIF($L$20:L2475,"&lt;&gt;")&lt;3001,30),"")</f>
        <v/>
      </c>
      <c r="AM2475" t="str">
        <f t="shared" si="190"/>
        <v/>
      </c>
      <c r="AN2475" t="str">
        <f t="shared" si="194"/>
        <v/>
      </c>
      <c r="AP2475" t="str">
        <f t="shared" si="193"/>
        <v/>
      </c>
      <c r="AQ2475" t="str">
        <f>IF(AO2475="","",COUNTIFS(AM2475:$AM$3019,AO2475))</f>
        <v/>
      </c>
    </row>
    <row r="2476" spans="1:43" x14ac:dyDescent="0.25">
      <c r="A2476" s="6" t="str">
        <f>IF(COUNT($A$20:A2475)&lt;&gt;$B$4,IF(A2475="","",A2475+1),"")</f>
        <v/>
      </c>
      <c r="B2476" s="3"/>
      <c r="C2476" s="3"/>
      <c r="D2476" s="122"/>
      <c r="E2476" s="3"/>
      <c r="F2476" s="3"/>
      <c r="G2476" s="3"/>
      <c r="H2476" s="3"/>
      <c r="I2476" s="120"/>
      <c r="J2476" s="3"/>
      <c r="K2476" s="95" t="str" cm="1">
        <f t="array" ref="K2476">IF(OR($J$14 = "A",$J$14 = "B",$J$14 = "C"),IF(I2476="","",IF(LEN(I2476)&gt;2,_xlfn.IFS(ISNUMBER(SEARCH("_",I2476)),I2476,ISNUMBER(SEARCH(", ",I2476)),SUBSTITUTE(I2476,", ","_"),ISNUMBER(SEARCH("/ ",I2476)),SUBSTITUTE(I2476,"/ ","_"),ISNUMBER(SEARCH(",",I2476)),SUBSTITUTE(I2476,",","_"),ISNUMBER(SEARCH("/",I2476)),SUBSTITUTE(I2476,"/","_"),ISNUMBER(SEARCH("",I2476)),I2476),I2476)),IF(OR($J$14 = "J",$J$14 = "K"),"",IF(D2476="","",IF(LEN(D2476)&gt;2,_xlfn.IFS(ISNUMBER(SEARCH("_",D2476)),D2476,ISNUMBER(SEARCH(", ",D2476)),SUBSTITUTE(D2476,", ","_"),ISNUMBER(SEARCH("/ ",D2476)),SUBSTITUTE(D2476,"/ ","_"),ISNUMBER(SEARCH(",",D2476)),SUBSTITUTE(D2476,",","_"),ISNUMBER(SEARCH("/",D2476)),SUBSTITUTE(D2476,"/","_"),ISNUMBER(SEARCH("",D2476)),D2476),D2476))))</f>
        <v/>
      </c>
      <c r="L2476" s="1"/>
      <c r="M2476" s="1" t="str">
        <f t="shared" si="191"/>
        <v/>
      </c>
      <c r="N2476" s="94" t="str">
        <f>IF($L2476="None","",IF(ISERROR(VLOOKUP($L2476,Info!$B$4:$B$266,1,FALSE)),"",VLOOKUP($L2476,Info!$B$4:$L$266,5,FALSE)))</f>
        <v/>
      </c>
      <c r="O2476" s="94" t="str">
        <f>IF(K2476="","",IF(AND($J$12&lt;&gt;"ABC",N2476="3"),"BAC",IF(N2476="3","ABC",IF($J$12&lt;&gt;"ABC",IF($J$10="Standard",VLOOKUP(K2476,Info!$BE$4:$BF$481,2,FALSE),VLOOKUP(K2476,Info!$BI$4:$BJ$482,2,FALSE)),IF($J$10="Standard",VLOOKUP(K2476,Info!$AG$4:$AH$2994,2,FALSE),VLOOKUP(K2476,Info!$AK$4:$AL$2997,2,FALSE))))))</f>
        <v/>
      </c>
      <c r="P2476" s="94" t="str">
        <f>IF($L2476="None","",IF(ISERROR(VLOOKUP($L2476,Info!$B$4:$B$266,1,FALSE)),"",VLOOKUP($L2476,Info!$B$4:$L$266,3,FALSE)))</f>
        <v/>
      </c>
      <c r="Q2476" s="96" t="str">
        <f>IF($L2476="None","",IF(ISERROR(VLOOKUP($L2476,Info!$B$4:$B$266,1,FALSE)),"",VLOOKUP($L2476,Info!$B$4:$L$266,4,FALSE)))</f>
        <v/>
      </c>
      <c r="R2476" s="1"/>
      <c r="S2476" s="6" t="str">
        <f t="shared" si="192"/>
        <v/>
      </c>
      <c r="T2476" s="6" t="str">
        <f>IF($L2476="None","",IF(ISERROR(VLOOKUP($L2476,Info!$B$4:$B$266,1,FALSE)),"",VLOOKUP($L2476,Info!$B$4:$L$266,11,FALSE)))</f>
        <v/>
      </c>
      <c r="U2476" s="1"/>
      <c r="V2476" s="1"/>
      <c r="W2476" s="1"/>
      <c r="X2476" s="1" t="str">
        <f>IF($L2476="None","",IF(ISERROR(VLOOKUP($L2476,Info!$B$4:$B$266,1,FALSE)),"",IF(OR(W2476="Metallic Liquid Tight",W2476="Non-Metallic Liquid Tight",W2476="LSZH",W2476="Greenfield"),VLOOKUP($L2476,Info!$B$4:$L$266,7,FALSE),"N/A")))</f>
        <v/>
      </c>
      <c r="Y2476" s="1"/>
      <c r="Z2476" s="96" t="str">
        <f>IF($L2476="None","",IF(ISERROR(VLOOKUP($L2476,Info!$B$4:$B$266,1,FALSE)),"",VLOOKUP($L2476,Info!$B$4:$L$266,9,FALSE)))</f>
        <v/>
      </c>
      <c r="AA2476" s="96" t="str">
        <f>IF($L2476="None","",IF(ISERROR(VLOOKUP($L2476,Info!$B$4:$B$266,1,FALSE)),"",VLOOKUP($L2476,Info!$B$4:$L$266,8,FALSE)))</f>
        <v/>
      </c>
      <c r="AB2476" s="96" t="str">
        <f>IF($L2476="None","",IF(ISERROR(VLOOKUP($L2476,Info!$B$4:$B$266,1,FALSE)),"",VLOOKUP($L2476,Info!$B$4:$L$266,10,FALSE)))</f>
        <v/>
      </c>
      <c r="AC2476" s="1" t="str">
        <f>IF(W2476="SO Cable","Black,White",IF(O2476="","",IF(P2476="","",IF($J$12&lt;&gt;"ABC",IF(P2476&lt;="250",VLOOKUP(O2476,Info!$AZ$4:$BB$22,3,FALSE),VLOOKUP(O2476,Info!$AZ$23:$BB$39,3,FALSE)),IF(P2476&lt;="250",VLOOKUP(O2476,Info!$AO$4:$AQ$22,3,FALSE),VLOOKUP(O2476,Info!$AO$23:$AP$39,3,FALSE))))))</f>
        <v/>
      </c>
      <c r="AD2476" s="1"/>
      <c r="AE2476" s="1" t="str">
        <f>IF($L2476="None","",IF(ISERROR(VLOOKUP($L2476,Info!$B$4:$B$266,1,FALSE)),"",VLOOKUP($L2476,Info!$B$4:$L$266,4,FALSE)))</f>
        <v/>
      </c>
      <c r="AF2476" s="1" t="str">
        <f>IF($L2476="None","",IF(ISERROR(VLOOKUP($L2476,Info!$B$4:$B$266,1,FALSE)),"",VLOOKUP($L2476,Info!$B$4:$L$266,6,FALSE)))</f>
        <v/>
      </c>
      <c r="AG2476" s="1"/>
      <c r="AH2476" s="33" t="str" cm="1">
        <f t="array" ref="AH2476">IF(AND(L2476&lt;&gt;"",O2476&lt;&gt;"",R2476:S2476&lt;&gt;"",W2476:X2476&lt;&gt;"",Z2476:AA2476&lt;&gt;"",AC2476&lt;&gt;""),"Good","Bad")</f>
        <v>Bad</v>
      </c>
      <c r="AL2476" t="str" cm="1">
        <f t="array" ref="AL2476">IF(R2476&gt;0,_xlfn.IFS(COUNTIF($L$20:L2476,"&lt;&gt;")&lt;101,1,COUNTIF($L$20:L2476,"&lt;&gt;")&lt;201,2,COUNTIF($L$20:L2476,"&lt;&gt;")&lt;301,3,COUNTIF($L$20:L2476,"&lt;&gt;")&lt;401,4,COUNTIF($L$20:L2476,"&lt;&gt;")&lt;501,5,COUNTIF($L$20:L2476,"&lt;&gt;")&lt;601,6,COUNTIF($L$20:L2476,"&lt;&gt;")&lt;701,7,COUNTIF($L$20:L2476,"&lt;&gt;")&lt;801,8,COUNTIF($L$20:L2476,"&lt;&gt;")&lt;901,9,COUNTIF($L$20:L2476,"&lt;&gt;")&lt;1001,10,COUNTIF($L$20:L2476,"&lt;&gt;")&lt;1101,11,COUNTIF($L$20:L2476,"&lt;&gt;")&lt;1201,12,COUNTIF($L$20:L2476,"&lt;&gt;")&lt;1301,13,COUNTIF($L$20:L2476,"&lt;&gt;")&lt;1401,14,COUNTIF($L$20:L2476,"&lt;&gt;")&lt;1501,15,COUNTIF($L$20:L2476,"&lt;&gt;")&lt;1601,16,COUNTIF($L$20:L2476,"&lt;&gt;")&lt;1701,17,COUNTIF($L$20:L2476,"&lt;&gt;")&lt;1801,18,COUNTIF($L$20:L2476,"&lt;&gt;")&lt;1901,19,COUNTIF($L$20:L2476,"&lt;&gt;")&lt;2001,20,COUNTIF($L$20:L2476,"&lt;&gt;")&lt;2101,21,COUNTIF($L$20:L2476,"&lt;&gt;")&lt;2201,22,COUNTIF($L$20:L2476,"&lt;&gt;")&lt;2301,23,COUNTIF($L$20:L2476,"&lt;&gt;")&lt;2401,24,COUNTIF($L$20:L2476,"&lt;&gt;")&lt;2501,25,COUNTIF($L$20:L2476,"&lt;&gt;")&lt;2601,26,COUNTIF($L$20:L2476,"&lt;&gt;")&lt;2701,27,COUNTIF($L$20:L2476,"&lt;&gt;")&lt;2801,28,COUNTIF($L$20:L2476,"&lt;&gt;")&lt;2901,29,COUNTIF($L$20:L2476,"&lt;&gt;")&lt;3001,30),"")</f>
        <v/>
      </c>
      <c r="AM2476" t="str">
        <f t="shared" si="190"/>
        <v/>
      </c>
      <c r="AN2476" t="str">
        <f t="shared" si="194"/>
        <v/>
      </c>
      <c r="AP2476" t="str">
        <f t="shared" si="193"/>
        <v/>
      </c>
      <c r="AQ2476" t="str">
        <f>IF(AO2476="","",COUNTIFS(AM2476:$AM$3019,AO2476))</f>
        <v/>
      </c>
    </row>
    <row r="2477" spans="1:43" x14ac:dyDescent="0.25">
      <c r="A2477" s="6" t="str">
        <f>IF(COUNT($A$20:A2476)&lt;&gt;$B$4,IF(A2476="","",A2476+1),"")</f>
        <v/>
      </c>
      <c r="B2477" s="3"/>
      <c r="C2477" s="3"/>
      <c r="D2477" s="122"/>
      <c r="E2477" s="3"/>
      <c r="F2477" s="3"/>
      <c r="G2477" s="3"/>
      <c r="H2477" s="3"/>
      <c r="I2477" s="120"/>
      <c r="J2477" s="3"/>
      <c r="K2477" s="95" t="str" cm="1">
        <f t="array" ref="K2477">IF(OR($J$14 = "A",$J$14 = "B",$J$14 = "C"),IF(I2477="","",IF(LEN(I2477)&gt;2,_xlfn.IFS(ISNUMBER(SEARCH("_",I2477)),I2477,ISNUMBER(SEARCH(", ",I2477)),SUBSTITUTE(I2477,", ","_"),ISNUMBER(SEARCH("/ ",I2477)),SUBSTITUTE(I2477,"/ ","_"),ISNUMBER(SEARCH(",",I2477)),SUBSTITUTE(I2477,",","_"),ISNUMBER(SEARCH("/",I2477)),SUBSTITUTE(I2477,"/","_"),ISNUMBER(SEARCH("",I2477)),I2477),I2477)),IF(OR($J$14 = "J",$J$14 = "K"),"",IF(D2477="","",IF(LEN(D2477)&gt;2,_xlfn.IFS(ISNUMBER(SEARCH("_",D2477)),D2477,ISNUMBER(SEARCH(", ",D2477)),SUBSTITUTE(D2477,", ","_"),ISNUMBER(SEARCH("/ ",D2477)),SUBSTITUTE(D2477,"/ ","_"),ISNUMBER(SEARCH(",",D2477)),SUBSTITUTE(D2477,",","_"),ISNUMBER(SEARCH("/",D2477)),SUBSTITUTE(D2477,"/","_"),ISNUMBER(SEARCH("",D2477)),D2477),D2477))))</f>
        <v/>
      </c>
      <c r="L2477" s="1"/>
      <c r="M2477" s="1" t="str">
        <f t="shared" si="191"/>
        <v/>
      </c>
      <c r="N2477" s="94" t="str">
        <f>IF($L2477="None","",IF(ISERROR(VLOOKUP($L2477,Info!$B$4:$B$266,1,FALSE)),"",VLOOKUP($L2477,Info!$B$4:$L$266,5,FALSE)))</f>
        <v/>
      </c>
      <c r="O2477" s="94" t="str">
        <f>IF(K2477="","",IF(AND($J$12&lt;&gt;"ABC",N2477="3"),"BAC",IF(N2477="3","ABC",IF($J$12&lt;&gt;"ABC",IF($J$10="Standard",VLOOKUP(K2477,Info!$BE$4:$BF$481,2,FALSE),VLOOKUP(K2477,Info!$BI$4:$BJ$482,2,FALSE)),IF($J$10="Standard",VLOOKUP(K2477,Info!$AG$4:$AH$2994,2,FALSE),VLOOKUP(K2477,Info!$AK$4:$AL$2997,2,FALSE))))))</f>
        <v/>
      </c>
      <c r="P2477" s="94" t="str">
        <f>IF($L2477="None","",IF(ISERROR(VLOOKUP($L2477,Info!$B$4:$B$266,1,FALSE)),"",VLOOKUP($L2477,Info!$B$4:$L$266,3,FALSE)))</f>
        <v/>
      </c>
      <c r="Q2477" s="96" t="str">
        <f>IF($L2477="None","",IF(ISERROR(VLOOKUP($L2477,Info!$B$4:$B$266,1,FALSE)),"",VLOOKUP($L2477,Info!$B$4:$L$266,4,FALSE)))</f>
        <v/>
      </c>
      <c r="R2477" s="1"/>
      <c r="S2477" s="6" t="str">
        <f t="shared" si="192"/>
        <v/>
      </c>
      <c r="T2477" s="6" t="str">
        <f>IF($L2477="None","",IF(ISERROR(VLOOKUP($L2477,Info!$B$4:$B$266,1,FALSE)),"",VLOOKUP($L2477,Info!$B$4:$L$266,11,FALSE)))</f>
        <v/>
      </c>
      <c r="U2477" s="1"/>
      <c r="V2477" s="1"/>
      <c r="W2477" s="1"/>
      <c r="X2477" s="1" t="str">
        <f>IF($L2477="None","",IF(ISERROR(VLOOKUP($L2477,Info!$B$4:$B$266,1,FALSE)),"",IF(OR(W2477="Metallic Liquid Tight",W2477="Non-Metallic Liquid Tight",W2477="LSZH",W2477="Greenfield"),VLOOKUP($L2477,Info!$B$4:$L$266,7,FALSE),"N/A")))</f>
        <v/>
      </c>
      <c r="Y2477" s="1"/>
      <c r="Z2477" s="96" t="str">
        <f>IF($L2477="None","",IF(ISERROR(VLOOKUP($L2477,Info!$B$4:$B$266,1,FALSE)),"",VLOOKUP($L2477,Info!$B$4:$L$266,9,FALSE)))</f>
        <v/>
      </c>
      <c r="AA2477" s="96" t="str">
        <f>IF($L2477="None","",IF(ISERROR(VLOOKUP($L2477,Info!$B$4:$B$266,1,FALSE)),"",VLOOKUP($L2477,Info!$B$4:$L$266,8,FALSE)))</f>
        <v/>
      </c>
      <c r="AB2477" s="96" t="str">
        <f>IF($L2477="None","",IF(ISERROR(VLOOKUP($L2477,Info!$B$4:$B$266,1,FALSE)),"",VLOOKUP($L2477,Info!$B$4:$L$266,10,FALSE)))</f>
        <v/>
      </c>
      <c r="AC2477" s="1" t="str">
        <f>IF(W2477="SO Cable","Black,White",IF(O2477="","",IF(P2477="","",IF($J$12&lt;&gt;"ABC",IF(P2477&lt;="250",VLOOKUP(O2477,Info!$AZ$4:$BB$22,3,FALSE),VLOOKUP(O2477,Info!$AZ$23:$BB$39,3,FALSE)),IF(P2477&lt;="250",VLOOKUP(O2477,Info!$AO$4:$AQ$22,3,FALSE),VLOOKUP(O2477,Info!$AO$23:$AP$39,3,FALSE))))))</f>
        <v/>
      </c>
      <c r="AD2477" s="1"/>
      <c r="AE2477" s="1" t="str">
        <f>IF($L2477="None","",IF(ISERROR(VLOOKUP($L2477,Info!$B$4:$B$266,1,FALSE)),"",VLOOKUP($L2477,Info!$B$4:$L$266,4,FALSE)))</f>
        <v/>
      </c>
      <c r="AF2477" s="1" t="str">
        <f>IF($L2477="None","",IF(ISERROR(VLOOKUP($L2477,Info!$B$4:$B$266,1,FALSE)),"",VLOOKUP($L2477,Info!$B$4:$L$266,6,FALSE)))</f>
        <v/>
      </c>
      <c r="AG2477" s="1"/>
      <c r="AH2477" s="33" t="str" cm="1">
        <f t="array" ref="AH2477">IF(AND(L2477&lt;&gt;"",O2477&lt;&gt;"",R2477:S2477&lt;&gt;"",W2477:X2477&lt;&gt;"",Z2477:AA2477&lt;&gt;"",AC2477&lt;&gt;""),"Good","Bad")</f>
        <v>Bad</v>
      </c>
      <c r="AL2477" t="str" cm="1">
        <f t="array" ref="AL2477">IF(R2477&gt;0,_xlfn.IFS(COUNTIF($L$20:L2477,"&lt;&gt;")&lt;101,1,COUNTIF($L$20:L2477,"&lt;&gt;")&lt;201,2,COUNTIF($L$20:L2477,"&lt;&gt;")&lt;301,3,COUNTIF($L$20:L2477,"&lt;&gt;")&lt;401,4,COUNTIF($L$20:L2477,"&lt;&gt;")&lt;501,5,COUNTIF($L$20:L2477,"&lt;&gt;")&lt;601,6,COUNTIF($L$20:L2477,"&lt;&gt;")&lt;701,7,COUNTIF($L$20:L2477,"&lt;&gt;")&lt;801,8,COUNTIF($L$20:L2477,"&lt;&gt;")&lt;901,9,COUNTIF($L$20:L2477,"&lt;&gt;")&lt;1001,10,COUNTIF($L$20:L2477,"&lt;&gt;")&lt;1101,11,COUNTIF($L$20:L2477,"&lt;&gt;")&lt;1201,12,COUNTIF($L$20:L2477,"&lt;&gt;")&lt;1301,13,COUNTIF($L$20:L2477,"&lt;&gt;")&lt;1401,14,COUNTIF($L$20:L2477,"&lt;&gt;")&lt;1501,15,COUNTIF($L$20:L2477,"&lt;&gt;")&lt;1601,16,COUNTIF($L$20:L2477,"&lt;&gt;")&lt;1701,17,COUNTIF($L$20:L2477,"&lt;&gt;")&lt;1801,18,COUNTIF($L$20:L2477,"&lt;&gt;")&lt;1901,19,COUNTIF($L$20:L2477,"&lt;&gt;")&lt;2001,20,COUNTIF($L$20:L2477,"&lt;&gt;")&lt;2101,21,COUNTIF($L$20:L2477,"&lt;&gt;")&lt;2201,22,COUNTIF($L$20:L2477,"&lt;&gt;")&lt;2301,23,COUNTIF($L$20:L2477,"&lt;&gt;")&lt;2401,24,COUNTIF($L$20:L2477,"&lt;&gt;")&lt;2501,25,COUNTIF($L$20:L2477,"&lt;&gt;")&lt;2601,26,COUNTIF($L$20:L2477,"&lt;&gt;")&lt;2701,27,COUNTIF($L$20:L2477,"&lt;&gt;")&lt;2801,28,COUNTIF($L$20:L2477,"&lt;&gt;")&lt;2901,29,COUNTIF($L$20:L2477,"&lt;&gt;")&lt;3001,30),"")</f>
        <v/>
      </c>
      <c r="AM2477" t="str">
        <f t="shared" si="190"/>
        <v/>
      </c>
      <c r="AN2477" t="str">
        <f t="shared" si="194"/>
        <v/>
      </c>
      <c r="AP2477" t="str">
        <f t="shared" si="193"/>
        <v/>
      </c>
      <c r="AQ2477" t="str">
        <f>IF(AO2477="","",COUNTIFS(AM2477:$AM$3019,AO2477))</f>
        <v/>
      </c>
    </row>
    <row r="2478" spans="1:43" x14ac:dyDescent="0.25">
      <c r="A2478" s="6" t="str">
        <f>IF(COUNT($A$20:A2477)&lt;&gt;$B$4,IF(A2477="","",A2477+1),"")</f>
        <v/>
      </c>
      <c r="B2478" s="3"/>
      <c r="C2478" s="3"/>
      <c r="D2478" s="122"/>
      <c r="E2478" s="3"/>
      <c r="F2478" s="3"/>
      <c r="G2478" s="3"/>
      <c r="H2478" s="3"/>
      <c r="I2478" s="120"/>
      <c r="J2478" s="3"/>
      <c r="K2478" s="95" t="str" cm="1">
        <f t="array" ref="K2478">IF(OR($J$14 = "A",$J$14 = "B",$J$14 = "C"),IF(I2478="","",IF(LEN(I2478)&gt;2,_xlfn.IFS(ISNUMBER(SEARCH("_",I2478)),I2478,ISNUMBER(SEARCH(", ",I2478)),SUBSTITUTE(I2478,", ","_"),ISNUMBER(SEARCH("/ ",I2478)),SUBSTITUTE(I2478,"/ ","_"),ISNUMBER(SEARCH(",",I2478)),SUBSTITUTE(I2478,",","_"),ISNUMBER(SEARCH("/",I2478)),SUBSTITUTE(I2478,"/","_"),ISNUMBER(SEARCH("",I2478)),I2478),I2478)),IF(OR($J$14 = "J",$J$14 = "K"),"",IF(D2478="","",IF(LEN(D2478)&gt;2,_xlfn.IFS(ISNUMBER(SEARCH("_",D2478)),D2478,ISNUMBER(SEARCH(", ",D2478)),SUBSTITUTE(D2478,", ","_"),ISNUMBER(SEARCH("/ ",D2478)),SUBSTITUTE(D2478,"/ ","_"),ISNUMBER(SEARCH(",",D2478)),SUBSTITUTE(D2478,",","_"),ISNUMBER(SEARCH("/",D2478)),SUBSTITUTE(D2478,"/","_"),ISNUMBER(SEARCH("",D2478)),D2478),D2478))))</f>
        <v/>
      </c>
      <c r="L2478" s="1"/>
      <c r="M2478" s="1" t="str">
        <f t="shared" si="191"/>
        <v/>
      </c>
      <c r="N2478" s="94" t="str">
        <f>IF($L2478="None","",IF(ISERROR(VLOOKUP($L2478,Info!$B$4:$B$266,1,FALSE)),"",VLOOKUP($L2478,Info!$B$4:$L$266,5,FALSE)))</f>
        <v/>
      </c>
      <c r="O2478" s="94" t="str">
        <f>IF(K2478="","",IF(AND($J$12&lt;&gt;"ABC",N2478="3"),"BAC",IF(N2478="3","ABC",IF($J$12&lt;&gt;"ABC",IF($J$10="Standard",VLOOKUP(K2478,Info!$BE$4:$BF$481,2,FALSE),VLOOKUP(K2478,Info!$BI$4:$BJ$482,2,FALSE)),IF($J$10="Standard",VLOOKUP(K2478,Info!$AG$4:$AH$2994,2,FALSE),VLOOKUP(K2478,Info!$AK$4:$AL$2997,2,FALSE))))))</f>
        <v/>
      </c>
      <c r="P2478" s="94" t="str">
        <f>IF($L2478="None","",IF(ISERROR(VLOOKUP($L2478,Info!$B$4:$B$266,1,FALSE)),"",VLOOKUP($L2478,Info!$B$4:$L$266,3,FALSE)))</f>
        <v/>
      </c>
      <c r="Q2478" s="96" t="str">
        <f>IF($L2478="None","",IF(ISERROR(VLOOKUP($L2478,Info!$B$4:$B$266,1,FALSE)),"",VLOOKUP($L2478,Info!$B$4:$L$266,4,FALSE)))</f>
        <v/>
      </c>
      <c r="R2478" s="1"/>
      <c r="S2478" s="6" t="str">
        <f t="shared" si="192"/>
        <v/>
      </c>
      <c r="T2478" s="6" t="str">
        <f>IF($L2478="None","",IF(ISERROR(VLOOKUP($L2478,Info!$B$4:$B$266,1,FALSE)),"",VLOOKUP($L2478,Info!$B$4:$L$266,11,FALSE)))</f>
        <v/>
      </c>
      <c r="U2478" s="1"/>
      <c r="V2478" s="1"/>
      <c r="W2478" s="1"/>
      <c r="X2478" s="1" t="str">
        <f>IF($L2478="None","",IF(ISERROR(VLOOKUP($L2478,Info!$B$4:$B$266,1,FALSE)),"",IF(OR(W2478="Metallic Liquid Tight",W2478="Non-Metallic Liquid Tight",W2478="LSZH",W2478="Greenfield"),VLOOKUP($L2478,Info!$B$4:$L$266,7,FALSE),"N/A")))</f>
        <v/>
      </c>
      <c r="Y2478" s="1"/>
      <c r="Z2478" s="96" t="str">
        <f>IF($L2478="None","",IF(ISERROR(VLOOKUP($L2478,Info!$B$4:$B$266,1,FALSE)),"",VLOOKUP($L2478,Info!$B$4:$L$266,9,FALSE)))</f>
        <v/>
      </c>
      <c r="AA2478" s="96" t="str">
        <f>IF($L2478="None","",IF(ISERROR(VLOOKUP($L2478,Info!$B$4:$B$266,1,FALSE)),"",VLOOKUP($L2478,Info!$B$4:$L$266,8,FALSE)))</f>
        <v/>
      </c>
      <c r="AB2478" s="96" t="str">
        <f>IF($L2478="None","",IF(ISERROR(VLOOKUP($L2478,Info!$B$4:$B$266,1,FALSE)),"",VLOOKUP($L2478,Info!$B$4:$L$266,10,FALSE)))</f>
        <v/>
      </c>
      <c r="AC2478" s="1" t="str">
        <f>IF(W2478="SO Cable","Black,White",IF(O2478="","",IF(P2478="","",IF($J$12&lt;&gt;"ABC",IF(P2478&lt;="250",VLOOKUP(O2478,Info!$AZ$4:$BB$22,3,FALSE),VLOOKUP(O2478,Info!$AZ$23:$BB$39,3,FALSE)),IF(P2478&lt;="250",VLOOKUP(O2478,Info!$AO$4:$AQ$22,3,FALSE),VLOOKUP(O2478,Info!$AO$23:$AP$39,3,FALSE))))))</f>
        <v/>
      </c>
      <c r="AD2478" s="1"/>
      <c r="AE2478" s="1" t="str">
        <f>IF($L2478="None","",IF(ISERROR(VLOOKUP($L2478,Info!$B$4:$B$266,1,FALSE)),"",VLOOKUP($L2478,Info!$B$4:$L$266,4,FALSE)))</f>
        <v/>
      </c>
      <c r="AF2478" s="1" t="str">
        <f>IF($L2478="None","",IF(ISERROR(VLOOKUP($L2478,Info!$B$4:$B$266,1,FALSE)),"",VLOOKUP($L2478,Info!$B$4:$L$266,6,FALSE)))</f>
        <v/>
      </c>
      <c r="AG2478" s="1"/>
      <c r="AH2478" s="33" t="str" cm="1">
        <f t="array" ref="AH2478">IF(AND(L2478&lt;&gt;"",O2478&lt;&gt;"",R2478:S2478&lt;&gt;"",W2478:X2478&lt;&gt;"",Z2478:AA2478&lt;&gt;"",AC2478&lt;&gt;""),"Good","Bad")</f>
        <v>Bad</v>
      </c>
      <c r="AL2478" t="str" cm="1">
        <f t="array" ref="AL2478">IF(R2478&gt;0,_xlfn.IFS(COUNTIF($L$20:L2478,"&lt;&gt;")&lt;101,1,COUNTIF($L$20:L2478,"&lt;&gt;")&lt;201,2,COUNTIF($L$20:L2478,"&lt;&gt;")&lt;301,3,COUNTIF($L$20:L2478,"&lt;&gt;")&lt;401,4,COUNTIF($L$20:L2478,"&lt;&gt;")&lt;501,5,COUNTIF($L$20:L2478,"&lt;&gt;")&lt;601,6,COUNTIF($L$20:L2478,"&lt;&gt;")&lt;701,7,COUNTIF($L$20:L2478,"&lt;&gt;")&lt;801,8,COUNTIF($L$20:L2478,"&lt;&gt;")&lt;901,9,COUNTIF($L$20:L2478,"&lt;&gt;")&lt;1001,10,COUNTIF($L$20:L2478,"&lt;&gt;")&lt;1101,11,COUNTIF($L$20:L2478,"&lt;&gt;")&lt;1201,12,COUNTIF($L$20:L2478,"&lt;&gt;")&lt;1301,13,COUNTIF($L$20:L2478,"&lt;&gt;")&lt;1401,14,COUNTIF($L$20:L2478,"&lt;&gt;")&lt;1501,15,COUNTIF($L$20:L2478,"&lt;&gt;")&lt;1601,16,COUNTIF($L$20:L2478,"&lt;&gt;")&lt;1701,17,COUNTIF($L$20:L2478,"&lt;&gt;")&lt;1801,18,COUNTIF($L$20:L2478,"&lt;&gt;")&lt;1901,19,COUNTIF($L$20:L2478,"&lt;&gt;")&lt;2001,20,COUNTIF($L$20:L2478,"&lt;&gt;")&lt;2101,21,COUNTIF($L$20:L2478,"&lt;&gt;")&lt;2201,22,COUNTIF($L$20:L2478,"&lt;&gt;")&lt;2301,23,COUNTIF($L$20:L2478,"&lt;&gt;")&lt;2401,24,COUNTIF($L$20:L2478,"&lt;&gt;")&lt;2501,25,COUNTIF($L$20:L2478,"&lt;&gt;")&lt;2601,26,COUNTIF($L$20:L2478,"&lt;&gt;")&lt;2701,27,COUNTIF($L$20:L2478,"&lt;&gt;")&lt;2801,28,COUNTIF($L$20:L2478,"&lt;&gt;")&lt;2901,29,COUNTIF($L$20:L2478,"&lt;&gt;")&lt;3001,30),"")</f>
        <v/>
      </c>
      <c r="AM2478" t="str">
        <f t="shared" si="190"/>
        <v/>
      </c>
      <c r="AN2478" t="str">
        <f t="shared" si="194"/>
        <v/>
      </c>
      <c r="AP2478" t="str">
        <f t="shared" si="193"/>
        <v/>
      </c>
      <c r="AQ2478" t="str">
        <f>IF(AO2478="","",COUNTIFS(AM2478:$AM$3019,AO2478))</f>
        <v/>
      </c>
    </row>
    <row r="2479" spans="1:43" x14ac:dyDescent="0.25">
      <c r="A2479" s="6" t="str">
        <f>IF(COUNT($A$20:A2478)&lt;&gt;$B$4,IF(A2478="","",A2478+1),"")</f>
        <v/>
      </c>
      <c r="B2479" s="3"/>
      <c r="C2479" s="3"/>
      <c r="D2479" s="122"/>
      <c r="E2479" s="3"/>
      <c r="F2479" s="3"/>
      <c r="G2479" s="3"/>
      <c r="H2479" s="3"/>
      <c r="I2479" s="120"/>
      <c r="J2479" s="3"/>
      <c r="K2479" s="95" t="str" cm="1">
        <f t="array" ref="K2479">IF(OR($J$14 = "A",$J$14 = "B",$J$14 = "C"),IF(I2479="","",IF(LEN(I2479)&gt;2,_xlfn.IFS(ISNUMBER(SEARCH("_",I2479)),I2479,ISNUMBER(SEARCH(", ",I2479)),SUBSTITUTE(I2479,", ","_"),ISNUMBER(SEARCH("/ ",I2479)),SUBSTITUTE(I2479,"/ ","_"),ISNUMBER(SEARCH(",",I2479)),SUBSTITUTE(I2479,",","_"),ISNUMBER(SEARCH("/",I2479)),SUBSTITUTE(I2479,"/","_"),ISNUMBER(SEARCH("",I2479)),I2479),I2479)),IF(OR($J$14 = "J",$J$14 = "K"),"",IF(D2479="","",IF(LEN(D2479)&gt;2,_xlfn.IFS(ISNUMBER(SEARCH("_",D2479)),D2479,ISNUMBER(SEARCH(", ",D2479)),SUBSTITUTE(D2479,", ","_"),ISNUMBER(SEARCH("/ ",D2479)),SUBSTITUTE(D2479,"/ ","_"),ISNUMBER(SEARCH(",",D2479)),SUBSTITUTE(D2479,",","_"),ISNUMBER(SEARCH("/",D2479)),SUBSTITUTE(D2479,"/","_"),ISNUMBER(SEARCH("",D2479)),D2479),D2479))))</f>
        <v/>
      </c>
      <c r="L2479" s="1"/>
      <c r="M2479" s="1" t="str">
        <f t="shared" si="191"/>
        <v/>
      </c>
      <c r="N2479" s="94" t="str">
        <f>IF($L2479="None","",IF(ISERROR(VLOOKUP($L2479,Info!$B$4:$B$266,1,FALSE)),"",VLOOKUP($L2479,Info!$B$4:$L$266,5,FALSE)))</f>
        <v/>
      </c>
      <c r="O2479" s="94" t="str">
        <f>IF(K2479="","",IF(AND($J$12&lt;&gt;"ABC",N2479="3"),"BAC",IF(N2479="3","ABC",IF($J$12&lt;&gt;"ABC",IF($J$10="Standard",VLOOKUP(K2479,Info!$BE$4:$BF$481,2,FALSE),VLOOKUP(K2479,Info!$BI$4:$BJ$482,2,FALSE)),IF($J$10="Standard",VLOOKUP(K2479,Info!$AG$4:$AH$2994,2,FALSE),VLOOKUP(K2479,Info!$AK$4:$AL$2997,2,FALSE))))))</f>
        <v/>
      </c>
      <c r="P2479" s="94" t="str">
        <f>IF($L2479="None","",IF(ISERROR(VLOOKUP($L2479,Info!$B$4:$B$266,1,FALSE)),"",VLOOKUP($L2479,Info!$B$4:$L$266,3,FALSE)))</f>
        <v/>
      </c>
      <c r="Q2479" s="96" t="str">
        <f>IF($L2479="None","",IF(ISERROR(VLOOKUP($L2479,Info!$B$4:$B$266,1,FALSE)),"",VLOOKUP($L2479,Info!$B$4:$L$266,4,FALSE)))</f>
        <v/>
      </c>
      <c r="R2479" s="1"/>
      <c r="S2479" s="6" t="str">
        <f t="shared" si="192"/>
        <v/>
      </c>
      <c r="T2479" s="6" t="str">
        <f>IF($L2479="None","",IF(ISERROR(VLOOKUP($L2479,Info!$B$4:$B$266,1,FALSE)),"",VLOOKUP($L2479,Info!$B$4:$L$266,11,FALSE)))</f>
        <v/>
      </c>
      <c r="U2479" s="1"/>
      <c r="V2479" s="1"/>
      <c r="W2479" s="1"/>
      <c r="X2479" s="1" t="str">
        <f>IF($L2479="None","",IF(ISERROR(VLOOKUP($L2479,Info!$B$4:$B$266,1,FALSE)),"",IF(OR(W2479="Metallic Liquid Tight",W2479="Non-Metallic Liquid Tight",W2479="LSZH",W2479="Greenfield"),VLOOKUP($L2479,Info!$B$4:$L$266,7,FALSE),"N/A")))</f>
        <v/>
      </c>
      <c r="Y2479" s="1"/>
      <c r="Z2479" s="96" t="str">
        <f>IF($L2479="None","",IF(ISERROR(VLOOKUP($L2479,Info!$B$4:$B$266,1,FALSE)),"",VLOOKUP($L2479,Info!$B$4:$L$266,9,FALSE)))</f>
        <v/>
      </c>
      <c r="AA2479" s="96" t="str">
        <f>IF($L2479="None","",IF(ISERROR(VLOOKUP($L2479,Info!$B$4:$B$266,1,FALSE)),"",VLOOKUP($L2479,Info!$B$4:$L$266,8,FALSE)))</f>
        <v/>
      </c>
      <c r="AB2479" s="96" t="str">
        <f>IF($L2479="None","",IF(ISERROR(VLOOKUP($L2479,Info!$B$4:$B$266,1,FALSE)),"",VLOOKUP($L2479,Info!$B$4:$L$266,10,FALSE)))</f>
        <v/>
      </c>
      <c r="AC2479" s="1" t="str">
        <f>IF(W2479="SO Cable","Black,White",IF(O2479="","",IF(P2479="","",IF($J$12&lt;&gt;"ABC",IF(P2479&lt;="250",VLOOKUP(O2479,Info!$AZ$4:$BB$22,3,FALSE),VLOOKUP(O2479,Info!$AZ$23:$BB$39,3,FALSE)),IF(P2479&lt;="250",VLOOKUP(O2479,Info!$AO$4:$AQ$22,3,FALSE),VLOOKUP(O2479,Info!$AO$23:$AP$39,3,FALSE))))))</f>
        <v/>
      </c>
      <c r="AD2479" s="1"/>
      <c r="AE2479" s="1" t="str">
        <f>IF($L2479="None","",IF(ISERROR(VLOOKUP($L2479,Info!$B$4:$B$266,1,FALSE)),"",VLOOKUP($L2479,Info!$B$4:$L$266,4,FALSE)))</f>
        <v/>
      </c>
      <c r="AF2479" s="1" t="str">
        <f>IF($L2479="None","",IF(ISERROR(VLOOKUP($L2479,Info!$B$4:$B$266,1,FALSE)),"",VLOOKUP($L2479,Info!$B$4:$L$266,6,FALSE)))</f>
        <v/>
      </c>
      <c r="AG2479" s="1"/>
      <c r="AH2479" s="33" t="str" cm="1">
        <f t="array" ref="AH2479">IF(AND(L2479&lt;&gt;"",O2479&lt;&gt;"",R2479:S2479&lt;&gt;"",W2479:X2479&lt;&gt;"",Z2479:AA2479&lt;&gt;"",AC2479&lt;&gt;""),"Good","Bad")</f>
        <v>Bad</v>
      </c>
      <c r="AL2479" t="str" cm="1">
        <f t="array" ref="AL2479">IF(R2479&gt;0,_xlfn.IFS(COUNTIF($L$20:L2479,"&lt;&gt;")&lt;101,1,COUNTIF($L$20:L2479,"&lt;&gt;")&lt;201,2,COUNTIF($L$20:L2479,"&lt;&gt;")&lt;301,3,COUNTIF($L$20:L2479,"&lt;&gt;")&lt;401,4,COUNTIF($L$20:L2479,"&lt;&gt;")&lt;501,5,COUNTIF($L$20:L2479,"&lt;&gt;")&lt;601,6,COUNTIF($L$20:L2479,"&lt;&gt;")&lt;701,7,COUNTIF($L$20:L2479,"&lt;&gt;")&lt;801,8,COUNTIF($L$20:L2479,"&lt;&gt;")&lt;901,9,COUNTIF($L$20:L2479,"&lt;&gt;")&lt;1001,10,COUNTIF($L$20:L2479,"&lt;&gt;")&lt;1101,11,COUNTIF($L$20:L2479,"&lt;&gt;")&lt;1201,12,COUNTIF($L$20:L2479,"&lt;&gt;")&lt;1301,13,COUNTIF($L$20:L2479,"&lt;&gt;")&lt;1401,14,COUNTIF($L$20:L2479,"&lt;&gt;")&lt;1501,15,COUNTIF($L$20:L2479,"&lt;&gt;")&lt;1601,16,COUNTIF($L$20:L2479,"&lt;&gt;")&lt;1701,17,COUNTIF($L$20:L2479,"&lt;&gt;")&lt;1801,18,COUNTIF($L$20:L2479,"&lt;&gt;")&lt;1901,19,COUNTIF($L$20:L2479,"&lt;&gt;")&lt;2001,20,COUNTIF($L$20:L2479,"&lt;&gt;")&lt;2101,21,COUNTIF($L$20:L2479,"&lt;&gt;")&lt;2201,22,COUNTIF($L$20:L2479,"&lt;&gt;")&lt;2301,23,COUNTIF($L$20:L2479,"&lt;&gt;")&lt;2401,24,COUNTIF($L$20:L2479,"&lt;&gt;")&lt;2501,25,COUNTIF($L$20:L2479,"&lt;&gt;")&lt;2601,26,COUNTIF($L$20:L2479,"&lt;&gt;")&lt;2701,27,COUNTIF($L$20:L2479,"&lt;&gt;")&lt;2801,28,COUNTIF($L$20:L2479,"&lt;&gt;")&lt;2901,29,COUNTIF($L$20:L2479,"&lt;&gt;")&lt;3001,30),"")</f>
        <v/>
      </c>
      <c r="AM2479" t="str">
        <f t="shared" si="190"/>
        <v/>
      </c>
      <c r="AN2479" t="str">
        <f t="shared" si="194"/>
        <v/>
      </c>
      <c r="AP2479" t="str">
        <f t="shared" si="193"/>
        <v/>
      </c>
      <c r="AQ2479" t="str">
        <f>IF(AO2479="","",COUNTIFS(AM2479:$AM$3019,AO2479))</f>
        <v/>
      </c>
    </row>
    <row r="2480" spans="1:43" x14ac:dyDescent="0.25">
      <c r="A2480" s="6" t="str">
        <f>IF(COUNT($A$20:A2479)&lt;&gt;$B$4,IF(A2479="","",A2479+1),"")</f>
        <v/>
      </c>
      <c r="B2480" s="3"/>
      <c r="C2480" s="3"/>
      <c r="D2480" s="122"/>
      <c r="E2480" s="3"/>
      <c r="F2480" s="3"/>
      <c r="G2480" s="3"/>
      <c r="H2480" s="3"/>
      <c r="I2480" s="120"/>
      <c r="J2480" s="3"/>
      <c r="K2480" s="95" t="str" cm="1">
        <f t="array" ref="K2480">IF(OR($J$14 = "A",$J$14 = "B",$J$14 = "C"),IF(I2480="","",IF(LEN(I2480)&gt;2,_xlfn.IFS(ISNUMBER(SEARCH("_",I2480)),I2480,ISNUMBER(SEARCH(", ",I2480)),SUBSTITUTE(I2480,", ","_"),ISNUMBER(SEARCH("/ ",I2480)),SUBSTITUTE(I2480,"/ ","_"),ISNUMBER(SEARCH(",",I2480)),SUBSTITUTE(I2480,",","_"),ISNUMBER(SEARCH("/",I2480)),SUBSTITUTE(I2480,"/","_"),ISNUMBER(SEARCH("",I2480)),I2480),I2480)),IF(OR($J$14 = "J",$J$14 = "K"),"",IF(D2480="","",IF(LEN(D2480)&gt;2,_xlfn.IFS(ISNUMBER(SEARCH("_",D2480)),D2480,ISNUMBER(SEARCH(", ",D2480)),SUBSTITUTE(D2480,", ","_"),ISNUMBER(SEARCH("/ ",D2480)),SUBSTITUTE(D2480,"/ ","_"),ISNUMBER(SEARCH(",",D2480)),SUBSTITUTE(D2480,",","_"),ISNUMBER(SEARCH("/",D2480)),SUBSTITUTE(D2480,"/","_"),ISNUMBER(SEARCH("",D2480)),D2480),D2480))))</f>
        <v/>
      </c>
      <c r="L2480" s="1"/>
      <c r="M2480" s="1" t="str">
        <f t="shared" si="191"/>
        <v/>
      </c>
      <c r="N2480" s="94" t="str">
        <f>IF($L2480="None","",IF(ISERROR(VLOOKUP($L2480,Info!$B$4:$B$266,1,FALSE)),"",VLOOKUP($L2480,Info!$B$4:$L$266,5,FALSE)))</f>
        <v/>
      </c>
      <c r="O2480" s="94" t="str">
        <f>IF(K2480="","",IF(AND($J$12&lt;&gt;"ABC",N2480="3"),"BAC",IF(N2480="3","ABC",IF($J$12&lt;&gt;"ABC",IF($J$10="Standard",VLOOKUP(K2480,Info!$BE$4:$BF$481,2,FALSE),VLOOKUP(K2480,Info!$BI$4:$BJ$482,2,FALSE)),IF($J$10="Standard",VLOOKUP(K2480,Info!$AG$4:$AH$2994,2,FALSE),VLOOKUP(K2480,Info!$AK$4:$AL$2997,2,FALSE))))))</f>
        <v/>
      </c>
      <c r="P2480" s="94" t="str">
        <f>IF($L2480="None","",IF(ISERROR(VLOOKUP($L2480,Info!$B$4:$B$266,1,FALSE)),"",VLOOKUP($L2480,Info!$B$4:$L$266,3,FALSE)))</f>
        <v/>
      </c>
      <c r="Q2480" s="96" t="str">
        <f>IF($L2480="None","",IF(ISERROR(VLOOKUP($L2480,Info!$B$4:$B$266,1,FALSE)),"",VLOOKUP($L2480,Info!$B$4:$L$266,4,FALSE)))</f>
        <v/>
      </c>
      <c r="R2480" s="1"/>
      <c r="S2480" s="6" t="str">
        <f t="shared" si="192"/>
        <v/>
      </c>
      <c r="T2480" s="6" t="str">
        <f>IF($L2480="None","",IF(ISERROR(VLOOKUP($L2480,Info!$B$4:$B$266,1,FALSE)),"",VLOOKUP($L2480,Info!$B$4:$L$266,11,FALSE)))</f>
        <v/>
      </c>
      <c r="U2480" s="1"/>
      <c r="V2480" s="1"/>
      <c r="W2480" s="1"/>
      <c r="X2480" s="1" t="str">
        <f>IF($L2480="None","",IF(ISERROR(VLOOKUP($L2480,Info!$B$4:$B$266,1,FALSE)),"",IF(OR(W2480="Metallic Liquid Tight",W2480="Non-Metallic Liquid Tight",W2480="LSZH",W2480="Greenfield"),VLOOKUP($L2480,Info!$B$4:$L$266,7,FALSE),"N/A")))</f>
        <v/>
      </c>
      <c r="Y2480" s="1"/>
      <c r="Z2480" s="96" t="str">
        <f>IF($L2480="None","",IF(ISERROR(VLOOKUP($L2480,Info!$B$4:$B$266,1,FALSE)),"",VLOOKUP($L2480,Info!$B$4:$L$266,9,FALSE)))</f>
        <v/>
      </c>
      <c r="AA2480" s="96" t="str">
        <f>IF($L2480="None","",IF(ISERROR(VLOOKUP($L2480,Info!$B$4:$B$266,1,FALSE)),"",VLOOKUP($L2480,Info!$B$4:$L$266,8,FALSE)))</f>
        <v/>
      </c>
      <c r="AB2480" s="96" t="str">
        <f>IF($L2480="None","",IF(ISERROR(VLOOKUP($L2480,Info!$B$4:$B$266,1,FALSE)),"",VLOOKUP($L2480,Info!$B$4:$L$266,10,FALSE)))</f>
        <v/>
      </c>
      <c r="AC2480" s="1" t="str">
        <f>IF(W2480="SO Cable","Black,White",IF(O2480="","",IF(P2480="","",IF($J$12&lt;&gt;"ABC",IF(P2480&lt;="250",VLOOKUP(O2480,Info!$AZ$4:$BB$22,3,FALSE),VLOOKUP(O2480,Info!$AZ$23:$BB$39,3,FALSE)),IF(P2480&lt;="250",VLOOKUP(O2480,Info!$AO$4:$AQ$22,3,FALSE),VLOOKUP(O2480,Info!$AO$23:$AP$39,3,FALSE))))))</f>
        <v/>
      </c>
      <c r="AD2480" s="1"/>
      <c r="AE2480" s="1" t="str">
        <f>IF($L2480="None","",IF(ISERROR(VLOOKUP($L2480,Info!$B$4:$B$266,1,FALSE)),"",VLOOKUP($L2480,Info!$B$4:$L$266,4,FALSE)))</f>
        <v/>
      </c>
      <c r="AF2480" s="1" t="str">
        <f>IF($L2480="None","",IF(ISERROR(VLOOKUP($L2480,Info!$B$4:$B$266,1,FALSE)),"",VLOOKUP($L2480,Info!$B$4:$L$266,6,FALSE)))</f>
        <v/>
      </c>
      <c r="AG2480" s="1"/>
      <c r="AH2480" s="33" t="str" cm="1">
        <f t="array" ref="AH2480">IF(AND(L2480&lt;&gt;"",O2480&lt;&gt;"",R2480:S2480&lt;&gt;"",W2480:X2480&lt;&gt;"",Z2480:AA2480&lt;&gt;"",AC2480&lt;&gt;""),"Good","Bad")</f>
        <v>Bad</v>
      </c>
      <c r="AL2480" t="str" cm="1">
        <f t="array" ref="AL2480">IF(R2480&gt;0,_xlfn.IFS(COUNTIF($L$20:L2480,"&lt;&gt;")&lt;101,1,COUNTIF($L$20:L2480,"&lt;&gt;")&lt;201,2,COUNTIF($L$20:L2480,"&lt;&gt;")&lt;301,3,COUNTIF($L$20:L2480,"&lt;&gt;")&lt;401,4,COUNTIF($L$20:L2480,"&lt;&gt;")&lt;501,5,COUNTIF($L$20:L2480,"&lt;&gt;")&lt;601,6,COUNTIF($L$20:L2480,"&lt;&gt;")&lt;701,7,COUNTIF($L$20:L2480,"&lt;&gt;")&lt;801,8,COUNTIF($L$20:L2480,"&lt;&gt;")&lt;901,9,COUNTIF($L$20:L2480,"&lt;&gt;")&lt;1001,10,COUNTIF($L$20:L2480,"&lt;&gt;")&lt;1101,11,COUNTIF($L$20:L2480,"&lt;&gt;")&lt;1201,12,COUNTIF($L$20:L2480,"&lt;&gt;")&lt;1301,13,COUNTIF($L$20:L2480,"&lt;&gt;")&lt;1401,14,COUNTIF($L$20:L2480,"&lt;&gt;")&lt;1501,15,COUNTIF($L$20:L2480,"&lt;&gt;")&lt;1601,16,COUNTIF($L$20:L2480,"&lt;&gt;")&lt;1701,17,COUNTIF($L$20:L2480,"&lt;&gt;")&lt;1801,18,COUNTIF($L$20:L2480,"&lt;&gt;")&lt;1901,19,COUNTIF($L$20:L2480,"&lt;&gt;")&lt;2001,20,COUNTIF($L$20:L2480,"&lt;&gt;")&lt;2101,21,COUNTIF($L$20:L2480,"&lt;&gt;")&lt;2201,22,COUNTIF($L$20:L2480,"&lt;&gt;")&lt;2301,23,COUNTIF($L$20:L2480,"&lt;&gt;")&lt;2401,24,COUNTIF($L$20:L2480,"&lt;&gt;")&lt;2501,25,COUNTIF($L$20:L2480,"&lt;&gt;")&lt;2601,26,COUNTIF($L$20:L2480,"&lt;&gt;")&lt;2701,27,COUNTIF($L$20:L2480,"&lt;&gt;")&lt;2801,28,COUNTIF($L$20:L2480,"&lt;&gt;")&lt;2901,29,COUNTIF($L$20:L2480,"&lt;&gt;")&lt;3001,30),"")</f>
        <v/>
      </c>
      <c r="AM2480" t="str">
        <f t="shared" si="190"/>
        <v/>
      </c>
      <c r="AN2480" t="str">
        <f t="shared" si="194"/>
        <v/>
      </c>
      <c r="AP2480" t="str">
        <f t="shared" si="193"/>
        <v/>
      </c>
      <c r="AQ2480" t="str">
        <f>IF(AO2480="","",COUNTIFS(AM2480:$AM$3019,AO2480))</f>
        <v/>
      </c>
    </row>
    <row r="2481" spans="1:43" x14ac:dyDescent="0.25">
      <c r="A2481" s="6" t="str">
        <f>IF(COUNT($A$20:A2480)&lt;&gt;$B$4,IF(A2480="","",A2480+1),"")</f>
        <v/>
      </c>
      <c r="B2481" s="3"/>
      <c r="C2481" s="3"/>
      <c r="D2481" s="122"/>
      <c r="E2481" s="3"/>
      <c r="F2481" s="3"/>
      <c r="G2481" s="3"/>
      <c r="H2481" s="3"/>
      <c r="I2481" s="120"/>
      <c r="J2481" s="3"/>
      <c r="K2481" s="95" t="str" cm="1">
        <f t="array" ref="K2481">IF(OR($J$14 = "A",$J$14 = "B",$J$14 = "C"),IF(I2481="","",IF(LEN(I2481)&gt;2,_xlfn.IFS(ISNUMBER(SEARCH("_",I2481)),I2481,ISNUMBER(SEARCH(", ",I2481)),SUBSTITUTE(I2481,", ","_"),ISNUMBER(SEARCH("/ ",I2481)),SUBSTITUTE(I2481,"/ ","_"),ISNUMBER(SEARCH(",",I2481)),SUBSTITUTE(I2481,",","_"),ISNUMBER(SEARCH("/",I2481)),SUBSTITUTE(I2481,"/","_"),ISNUMBER(SEARCH("",I2481)),I2481),I2481)),IF(OR($J$14 = "J",$J$14 = "K"),"",IF(D2481="","",IF(LEN(D2481)&gt;2,_xlfn.IFS(ISNUMBER(SEARCH("_",D2481)),D2481,ISNUMBER(SEARCH(", ",D2481)),SUBSTITUTE(D2481,", ","_"),ISNUMBER(SEARCH("/ ",D2481)),SUBSTITUTE(D2481,"/ ","_"),ISNUMBER(SEARCH(",",D2481)),SUBSTITUTE(D2481,",","_"),ISNUMBER(SEARCH("/",D2481)),SUBSTITUTE(D2481,"/","_"),ISNUMBER(SEARCH("",D2481)),D2481),D2481))))</f>
        <v/>
      </c>
      <c r="L2481" s="1"/>
      <c r="M2481" s="1" t="str">
        <f t="shared" si="191"/>
        <v/>
      </c>
      <c r="N2481" s="94" t="str">
        <f>IF($L2481="None","",IF(ISERROR(VLOOKUP($L2481,Info!$B$4:$B$266,1,FALSE)),"",VLOOKUP($L2481,Info!$B$4:$L$266,5,FALSE)))</f>
        <v/>
      </c>
      <c r="O2481" s="94" t="str">
        <f>IF(K2481="","",IF(AND($J$12&lt;&gt;"ABC",N2481="3"),"BAC",IF(N2481="3","ABC",IF($J$12&lt;&gt;"ABC",IF($J$10="Standard",VLOOKUP(K2481,Info!$BE$4:$BF$481,2,FALSE),VLOOKUP(K2481,Info!$BI$4:$BJ$482,2,FALSE)),IF($J$10="Standard",VLOOKUP(K2481,Info!$AG$4:$AH$2994,2,FALSE),VLOOKUP(K2481,Info!$AK$4:$AL$2997,2,FALSE))))))</f>
        <v/>
      </c>
      <c r="P2481" s="94" t="str">
        <f>IF($L2481="None","",IF(ISERROR(VLOOKUP($L2481,Info!$B$4:$B$266,1,FALSE)),"",VLOOKUP($L2481,Info!$B$4:$L$266,3,FALSE)))</f>
        <v/>
      </c>
      <c r="Q2481" s="96" t="str">
        <f>IF($L2481="None","",IF(ISERROR(VLOOKUP($L2481,Info!$B$4:$B$266,1,FALSE)),"",VLOOKUP($L2481,Info!$B$4:$L$266,4,FALSE)))</f>
        <v/>
      </c>
      <c r="R2481" s="1"/>
      <c r="S2481" s="6" t="str">
        <f t="shared" si="192"/>
        <v/>
      </c>
      <c r="T2481" s="6" t="str">
        <f>IF($L2481="None","",IF(ISERROR(VLOOKUP($L2481,Info!$B$4:$B$266,1,FALSE)),"",VLOOKUP($L2481,Info!$B$4:$L$266,11,FALSE)))</f>
        <v/>
      </c>
      <c r="U2481" s="1"/>
      <c r="V2481" s="1"/>
      <c r="W2481" s="1"/>
      <c r="X2481" s="1" t="str">
        <f>IF($L2481="None","",IF(ISERROR(VLOOKUP($L2481,Info!$B$4:$B$266,1,FALSE)),"",IF(OR(W2481="Metallic Liquid Tight",W2481="Non-Metallic Liquid Tight",W2481="LSZH",W2481="Greenfield"),VLOOKUP($L2481,Info!$B$4:$L$266,7,FALSE),"N/A")))</f>
        <v/>
      </c>
      <c r="Y2481" s="1"/>
      <c r="Z2481" s="96" t="str">
        <f>IF($L2481="None","",IF(ISERROR(VLOOKUP($L2481,Info!$B$4:$B$266,1,FALSE)),"",VLOOKUP($L2481,Info!$B$4:$L$266,9,FALSE)))</f>
        <v/>
      </c>
      <c r="AA2481" s="96" t="str">
        <f>IF($L2481="None","",IF(ISERROR(VLOOKUP($L2481,Info!$B$4:$B$266,1,FALSE)),"",VLOOKUP($L2481,Info!$B$4:$L$266,8,FALSE)))</f>
        <v/>
      </c>
      <c r="AB2481" s="96" t="str">
        <f>IF($L2481="None","",IF(ISERROR(VLOOKUP($L2481,Info!$B$4:$B$266,1,FALSE)),"",VLOOKUP($L2481,Info!$B$4:$L$266,10,FALSE)))</f>
        <v/>
      </c>
      <c r="AC2481" s="1" t="str">
        <f>IF(W2481="SO Cable","Black,White",IF(O2481="","",IF(P2481="","",IF($J$12&lt;&gt;"ABC",IF(P2481&lt;="250",VLOOKUP(O2481,Info!$AZ$4:$BB$22,3,FALSE),VLOOKUP(O2481,Info!$AZ$23:$BB$39,3,FALSE)),IF(P2481&lt;="250",VLOOKUP(O2481,Info!$AO$4:$AQ$22,3,FALSE),VLOOKUP(O2481,Info!$AO$23:$AP$39,3,FALSE))))))</f>
        <v/>
      </c>
      <c r="AD2481" s="1"/>
      <c r="AE2481" s="1" t="str">
        <f>IF($L2481="None","",IF(ISERROR(VLOOKUP($L2481,Info!$B$4:$B$266,1,FALSE)),"",VLOOKUP($L2481,Info!$B$4:$L$266,4,FALSE)))</f>
        <v/>
      </c>
      <c r="AF2481" s="1" t="str">
        <f>IF($L2481="None","",IF(ISERROR(VLOOKUP($L2481,Info!$B$4:$B$266,1,FALSE)),"",VLOOKUP($L2481,Info!$B$4:$L$266,6,FALSE)))</f>
        <v/>
      </c>
      <c r="AG2481" s="1"/>
      <c r="AH2481" s="33" t="str" cm="1">
        <f t="array" ref="AH2481">IF(AND(L2481&lt;&gt;"",O2481&lt;&gt;"",R2481:S2481&lt;&gt;"",W2481:X2481&lt;&gt;"",Z2481:AA2481&lt;&gt;"",AC2481&lt;&gt;""),"Good","Bad")</f>
        <v>Bad</v>
      </c>
      <c r="AL2481" t="str" cm="1">
        <f t="array" ref="AL2481">IF(R2481&gt;0,_xlfn.IFS(COUNTIF($L$20:L2481,"&lt;&gt;")&lt;101,1,COUNTIF($L$20:L2481,"&lt;&gt;")&lt;201,2,COUNTIF($L$20:L2481,"&lt;&gt;")&lt;301,3,COUNTIF($L$20:L2481,"&lt;&gt;")&lt;401,4,COUNTIF($L$20:L2481,"&lt;&gt;")&lt;501,5,COUNTIF($L$20:L2481,"&lt;&gt;")&lt;601,6,COUNTIF($L$20:L2481,"&lt;&gt;")&lt;701,7,COUNTIF($L$20:L2481,"&lt;&gt;")&lt;801,8,COUNTIF($L$20:L2481,"&lt;&gt;")&lt;901,9,COUNTIF($L$20:L2481,"&lt;&gt;")&lt;1001,10,COUNTIF($L$20:L2481,"&lt;&gt;")&lt;1101,11,COUNTIF($L$20:L2481,"&lt;&gt;")&lt;1201,12,COUNTIF($L$20:L2481,"&lt;&gt;")&lt;1301,13,COUNTIF($L$20:L2481,"&lt;&gt;")&lt;1401,14,COUNTIF($L$20:L2481,"&lt;&gt;")&lt;1501,15,COUNTIF($L$20:L2481,"&lt;&gt;")&lt;1601,16,COUNTIF($L$20:L2481,"&lt;&gt;")&lt;1701,17,COUNTIF($L$20:L2481,"&lt;&gt;")&lt;1801,18,COUNTIF($L$20:L2481,"&lt;&gt;")&lt;1901,19,COUNTIF($L$20:L2481,"&lt;&gt;")&lt;2001,20,COUNTIF($L$20:L2481,"&lt;&gt;")&lt;2101,21,COUNTIF($L$20:L2481,"&lt;&gt;")&lt;2201,22,COUNTIF($L$20:L2481,"&lt;&gt;")&lt;2301,23,COUNTIF($L$20:L2481,"&lt;&gt;")&lt;2401,24,COUNTIF($L$20:L2481,"&lt;&gt;")&lt;2501,25,COUNTIF($L$20:L2481,"&lt;&gt;")&lt;2601,26,COUNTIF($L$20:L2481,"&lt;&gt;")&lt;2701,27,COUNTIF($L$20:L2481,"&lt;&gt;")&lt;2801,28,COUNTIF($L$20:L2481,"&lt;&gt;")&lt;2901,29,COUNTIF($L$20:L2481,"&lt;&gt;")&lt;3001,30),"")</f>
        <v/>
      </c>
      <c r="AM2481" t="str">
        <f t="shared" si="190"/>
        <v/>
      </c>
      <c r="AN2481" t="str">
        <f t="shared" si="194"/>
        <v/>
      </c>
      <c r="AP2481" t="str">
        <f t="shared" si="193"/>
        <v/>
      </c>
      <c r="AQ2481" t="str">
        <f>IF(AO2481="","",COUNTIFS(AM2481:$AM$3019,AO2481))</f>
        <v/>
      </c>
    </row>
    <row r="2482" spans="1:43" x14ac:dyDescent="0.25">
      <c r="A2482" s="6" t="str">
        <f>IF(COUNT($A$20:A2481)&lt;&gt;$B$4,IF(A2481="","",A2481+1),"")</f>
        <v/>
      </c>
      <c r="B2482" s="3"/>
      <c r="C2482" s="3"/>
      <c r="D2482" s="122"/>
      <c r="E2482" s="3"/>
      <c r="F2482" s="3"/>
      <c r="G2482" s="3"/>
      <c r="H2482" s="3"/>
      <c r="I2482" s="120"/>
      <c r="J2482" s="3"/>
      <c r="K2482" s="95" t="str" cm="1">
        <f t="array" ref="K2482">IF(OR($J$14 = "A",$J$14 = "B",$J$14 = "C"),IF(I2482="","",IF(LEN(I2482)&gt;2,_xlfn.IFS(ISNUMBER(SEARCH("_",I2482)),I2482,ISNUMBER(SEARCH(", ",I2482)),SUBSTITUTE(I2482,", ","_"),ISNUMBER(SEARCH("/ ",I2482)),SUBSTITUTE(I2482,"/ ","_"),ISNUMBER(SEARCH(",",I2482)),SUBSTITUTE(I2482,",","_"),ISNUMBER(SEARCH("/",I2482)),SUBSTITUTE(I2482,"/","_"),ISNUMBER(SEARCH("",I2482)),I2482),I2482)),IF(OR($J$14 = "J",$J$14 = "K"),"",IF(D2482="","",IF(LEN(D2482)&gt;2,_xlfn.IFS(ISNUMBER(SEARCH("_",D2482)),D2482,ISNUMBER(SEARCH(", ",D2482)),SUBSTITUTE(D2482,", ","_"),ISNUMBER(SEARCH("/ ",D2482)),SUBSTITUTE(D2482,"/ ","_"),ISNUMBER(SEARCH(",",D2482)),SUBSTITUTE(D2482,",","_"),ISNUMBER(SEARCH("/",D2482)),SUBSTITUTE(D2482,"/","_"),ISNUMBER(SEARCH("",D2482)),D2482),D2482))))</f>
        <v/>
      </c>
      <c r="L2482" s="1"/>
      <c r="M2482" s="1" t="str">
        <f t="shared" si="191"/>
        <v/>
      </c>
      <c r="N2482" s="94" t="str">
        <f>IF($L2482="None","",IF(ISERROR(VLOOKUP($L2482,Info!$B$4:$B$266,1,FALSE)),"",VLOOKUP($L2482,Info!$B$4:$L$266,5,FALSE)))</f>
        <v/>
      </c>
      <c r="O2482" s="94" t="str">
        <f>IF(K2482="","",IF(AND($J$12&lt;&gt;"ABC",N2482="3"),"BAC",IF(N2482="3","ABC",IF($J$12&lt;&gt;"ABC",IF($J$10="Standard",VLOOKUP(K2482,Info!$BE$4:$BF$481,2,FALSE),VLOOKUP(K2482,Info!$BI$4:$BJ$482,2,FALSE)),IF($J$10="Standard",VLOOKUP(K2482,Info!$AG$4:$AH$2994,2,FALSE),VLOOKUP(K2482,Info!$AK$4:$AL$2997,2,FALSE))))))</f>
        <v/>
      </c>
      <c r="P2482" s="94" t="str">
        <f>IF($L2482="None","",IF(ISERROR(VLOOKUP($L2482,Info!$B$4:$B$266,1,FALSE)),"",VLOOKUP($L2482,Info!$B$4:$L$266,3,FALSE)))</f>
        <v/>
      </c>
      <c r="Q2482" s="96" t="str">
        <f>IF($L2482="None","",IF(ISERROR(VLOOKUP($L2482,Info!$B$4:$B$266,1,FALSE)),"",VLOOKUP($L2482,Info!$B$4:$L$266,4,FALSE)))</f>
        <v/>
      </c>
      <c r="R2482" s="1"/>
      <c r="S2482" s="6" t="str">
        <f t="shared" si="192"/>
        <v/>
      </c>
      <c r="T2482" s="6" t="str">
        <f>IF($L2482="None","",IF(ISERROR(VLOOKUP($L2482,Info!$B$4:$B$266,1,FALSE)),"",VLOOKUP($L2482,Info!$B$4:$L$266,11,FALSE)))</f>
        <v/>
      </c>
      <c r="U2482" s="1"/>
      <c r="V2482" s="1"/>
      <c r="W2482" s="1"/>
      <c r="X2482" s="1" t="str">
        <f>IF($L2482="None","",IF(ISERROR(VLOOKUP($L2482,Info!$B$4:$B$266,1,FALSE)),"",IF(OR(W2482="Metallic Liquid Tight",W2482="Non-Metallic Liquid Tight",W2482="LSZH",W2482="Greenfield"),VLOOKUP($L2482,Info!$B$4:$L$266,7,FALSE),"N/A")))</f>
        <v/>
      </c>
      <c r="Y2482" s="1"/>
      <c r="Z2482" s="96" t="str">
        <f>IF($L2482="None","",IF(ISERROR(VLOOKUP($L2482,Info!$B$4:$B$266,1,FALSE)),"",VLOOKUP($L2482,Info!$B$4:$L$266,9,FALSE)))</f>
        <v/>
      </c>
      <c r="AA2482" s="96" t="str">
        <f>IF($L2482="None","",IF(ISERROR(VLOOKUP($L2482,Info!$B$4:$B$266,1,FALSE)),"",VLOOKUP($L2482,Info!$B$4:$L$266,8,FALSE)))</f>
        <v/>
      </c>
      <c r="AB2482" s="96" t="str">
        <f>IF($L2482="None","",IF(ISERROR(VLOOKUP($L2482,Info!$B$4:$B$266,1,FALSE)),"",VLOOKUP($L2482,Info!$B$4:$L$266,10,FALSE)))</f>
        <v/>
      </c>
      <c r="AC2482" s="1" t="str">
        <f>IF(W2482="SO Cable","Black,White",IF(O2482="","",IF(P2482="","",IF($J$12&lt;&gt;"ABC",IF(P2482&lt;="250",VLOOKUP(O2482,Info!$AZ$4:$BB$22,3,FALSE),VLOOKUP(O2482,Info!$AZ$23:$BB$39,3,FALSE)),IF(P2482&lt;="250",VLOOKUP(O2482,Info!$AO$4:$AQ$22,3,FALSE),VLOOKUP(O2482,Info!$AO$23:$AP$39,3,FALSE))))))</f>
        <v/>
      </c>
      <c r="AD2482" s="1"/>
      <c r="AE2482" s="1" t="str">
        <f>IF($L2482="None","",IF(ISERROR(VLOOKUP($L2482,Info!$B$4:$B$266,1,FALSE)),"",VLOOKUP($L2482,Info!$B$4:$L$266,4,FALSE)))</f>
        <v/>
      </c>
      <c r="AF2482" s="1" t="str">
        <f>IF($L2482="None","",IF(ISERROR(VLOOKUP($L2482,Info!$B$4:$B$266,1,FALSE)),"",VLOOKUP($L2482,Info!$B$4:$L$266,6,FALSE)))</f>
        <v/>
      </c>
      <c r="AG2482" s="1"/>
      <c r="AH2482" s="33" t="str" cm="1">
        <f t="array" ref="AH2482">IF(AND(L2482&lt;&gt;"",O2482&lt;&gt;"",R2482:S2482&lt;&gt;"",W2482:X2482&lt;&gt;"",Z2482:AA2482&lt;&gt;"",AC2482&lt;&gt;""),"Good","Bad")</f>
        <v>Bad</v>
      </c>
      <c r="AL2482" t="str" cm="1">
        <f t="array" ref="AL2482">IF(R2482&gt;0,_xlfn.IFS(COUNTIF($L$20:L2482,"&lt;&gt;")&lt;101,1,COUNTIF($L$20:L2482,"&lt;&gt;")&lt;201,2,COUNTIF($L$20:L2482,"&lt;&gt;")&lt;301,3,COUNTIF($L$20:L2482,"&lt;&gt;")&lt;401,4,COUNTIF($L$20:L2482,"&lt;&gt;")&lt;501,5,COUNTIF($L$20:L2482,"&lt;&gt;")&lt;601,6,COUNTIF($L$20:L2482,"&lt;&gt;")&lt;701,7,COUNTIF($L$20:L2482,"&lt;&gt;")&lt;801,8,COUNTIF($L$20:L2482,"&lt;&gt;")&lt;901,9,COUNTIF($L$20:L2482,"&lt;&gt;")&lt;1001,10,COUNTIF($L$20:L2482,"&lt;&gt;")&lt;1101,11,COUNTIF($L$20:L2482,"&lt;&gt;")&lt;1201,12,COUNTIF($L$20:L2482,"&lt;&gt;")&lt;1301,13,COUNTIF($L$20:L2482,"&lt;&gt;")&lt;1401,14,COUNTIF($L$20:L2482,"&lt;&gt;")&lt;1501,15,COUNTIF($L$20:L2482,"&lt;&gt;")&lt;1601,16,COUNTIF($L$20:L2482,"&lt;&gt;")&lt;1701,17,COUNTIF($L$20:L2482,"&lt;&gt;")&lt;1801,18,COUNTIF($L$20:L2482,"&lt;&gt;")&lt;1901,19,COUNTIF($L$20:L2482,"&lt;&gt;")&lt;2001,20,COUNTIF($L$20:L2482,"&lt;&gt;")&lt;2101,21,COUNTIF($L$20:L2482,"&lt;&gt;")&lt;2201,22,COUNTIF($L$20:L2482,"&lt;&gt;")&lt;2301,23,COUNTIF($L$20:L2482,"&lt;&gt;")&lt;2401,24,COUNTIF($L$20:L2482,"&lt;&gt;")&lt;2501,25,COUNTIF($L$20:L2482,"&lt;&gt;")&lt;2601,26,COUNTIF($L$20:L2482,"&lt;&gt;")&lt;2701,27,COUNTIF($L$20:L2482,"&lt;&gt;")&lt;2801,28,COUNTIF($L$20:L2482,"&lt;&gt;")&lt;2901,29,COUNTIF($L$20:L2482,"&lt;&gt;")&lt;3001,30),"")</f>
        <v/>
      </c>
      <c r="AM2482" t="str">
        <f t="shared" si="190"/>
        <v/>
      </c>
      <c r="AN2482" t="str">
        <f t="shared" si="194"/>
        <v/>
      </c>
      <c r="AP2482" t="str">
        <f t="shared" si="193"/>
        <v/>
      </c>
      <c r="AQ2482" t="str">
        <f>IF(AO2482="","",COUNTIFS(AM2482:$AM$3019,AO2482))</f>
        <v/>
      </c>
    </row>
    <row r="2483" spans="1:43" x14ac:dyDescent="0.25">
      <c r="A2483" s="6" t="str">
        <f>IF(COUNT($A$20:A2482)&lt;&gt;$B$4,IF(A2482="","",A2482+1),"")</f>
        <v/>
      </c>
      <c r="B2483" s="3"/>
      <c r="C2483" s="3"/>
      <c r="D2483" s="122"/>
      <c r="E2483" s="3"/>
      <c r="F2483" s="3"/>
      <c r="G2483" s="3"/>
      <c r="H2483" s="3"/>
      <c r="I2483" s="120"/>
      <c r="J2483" s="3"/>
      <c r="K2483" s="95" t="str" cm="1">
        <f t="array" ref="K2483">IF(OR($J$14 = "A",$J$14 = "B",$J$14 = "C"),IF(I2483="","",IF(LEN(I2483)&gt;2,_xlfn.IFS(ISNUMBER(SEARCH("_",I2483)),I2483,ISNUMBER(SEARCH(", ",I2483)),SUBSTITUTE(I2483,", ","_"),ISNUMBER(SEARCH("/ ",I2483)),SUBSTITUTE(I2483,"/ ","_"),ISNUMBER(SEARCH(",",I2483)),SUBSTITUTE(I2483,",","_"),ISNUMBER(SEARCH("/",I2483)),SUBSTITUTE(I2483,"/","_"),ISNUMBER(SEARCH("",I2483)),I2483),I2483)),IF(OR($J$14 = "J",$J$14 = "K"),"",IF(D2483="","",IF(LEN(D2483)&gt;2,_xlfn.IFS(ISNUMBER(SEARCH("_",D2483)),D2483,ISNUMBER(SEARCH(", ",D2483)),SUBSTITUTE(D2483,", ","_"),ISNUMBER(SEARCH("/ ",D2483)),SUBSTITUTE(D2483,"/ ","_"),ISNUMBER(SEARCH(",",D2483)),SUBSTITUTE(D2483,",","_"),ISNUMBER(SEARCH("/",D2483)),SUBSTITUTE(D2483,"/","_"),ISNUMBER(SEARCH("",D2483)),D2483),D2483))))</f>
        <v/>
      </c>
      <c r="L2483" s="1"/>
      <c r="M2483" s="1" t="str">
        <f t="shared" si="191"/>
        <v/>
      </c>
      <c r="N2483" s="94" t="str">
        <f>IF($L2483="None","",IF(ISERROR(VLOOKUP($L2483,Info!$B$4:$B$266,1,FALSE)),"",VLOOKUP($L2483,Info!$B$4:$L$266,5,FALSE)))</f>
        <v/>
      </c>
      <c r="O2483" s="94" t="str">
        <f>IF(K2483="","",IF(AND($J$12&lt;&gt;"ABC",N2483="3"),"BAC",IF(N2483="3","ABC",IF($J$12&lt;&gt;"ABC",IF($J$10="Standard",VLOOKUP(K2483,Info!$BE$4:$BF$481,2,FALSE),VLOOKUP(K2483,Info!$BI$4:$BJ$482,2,FALSE)),IF($J$10="Standard",VLOOKUP(K2483,Info!$AG$4:$AH$2994,2,FALSE),VLOOKUP(K2483,Info!$AK$4:$AL$2997,2,FALSE))))))</f>
        <v/>
      </c>
      <c r="P2483" s="94" t="str">
        <f>IF($L2483="None","",IF(ISERROR(VLOOKUP($L2483,Info!$B$4:$B$266,1,FALSE)),"",VLOOKUP($L2483,Info!$B$4:$L$266,3,FALSE)))</f>
        <v/>
      </c>
      <c r="Q2483" s="96" t="str">
        <f>IF($L2483="None","",IF(ISERROR(VLOOKUP($L2483,Info!$B$4:$B$266,1,FALSE)),"",VLOOKUP($L2483,Info!$B$4:$L$266,4,FALSE)))</f>
        <v/>
      </c>
      <c r="R2483" s="1"/>
      <c r="S2483" s="6" t="str">
        <f t="shared" si="192"/>
        <v/>
      </c>
      <c r="T2483" s="6" t="str">
        <f>IF($L2483="None","",IF(ISERROR(VLOOKUP($L2483,Info!$B$4:$B$266,1,FALSE)),"",VLOOKUP($L2483,Info!$B$4:$L$266,11,FALSE)))</f>
        <v/>
      </c>
      <c r="U2483" s="1"/>
      <c r="V2483" s="1"/>
      <c r="W2483" s="1"/>
      <c r="X2483" s="1" t="str">
        <f>IF($L2483="None","",IF(ISERROR(VLOOKUP($L2483,Info!$B$4:$B$266,1,FALSE)),"",IF(OR(W2483="Metallic Liquid Tight",W2483="Non-Metallic Liquid Tight",W2483="LSZH",W2483="Greenfield"),VLOOKUP($L2483,Info!$B$4:$L$266,7,FALSE),"N/A")))</f>
        <v/>
      </c>
      <c r="Y2483" s="1"/>
      <c r="Z2483" s="96" t="str">
        <f>IF($L2483="None","",IF(ISERROR(VLOOKUP($L2483,Info!$B$4:$B$266,1,FALSE)),"",VLOOKUP($L2483,Info!$B$4:$L$266,9,FALSE)))</f>
        <v/>
      </c>
      <c r="AA2483" s="96" t="str">
        <f>IF($L2483="None","",IF(ISERROR(VLOOKUP($L2483,Info!$B$4:$B$266,1,FALSE)),"",VLOOKUP($L2483,Info!$B$4:$L$266,8,FALSE)))</f>
        <v/>
      </c>
      <c r="AB2483" s="96" t="str">
        <f>IF($L2483="None","",IF(ISERROR(VLOOKUP($L2483,Info!$B$4:$B$266,1,FALSE)),"",VLOOKUP($L2483,Info!$B$4:$L$266,10,FALSE)))</f>
        <v/>
      </c>
      <c r="AC2483" s="1" t="str">
        <f>IF(W2483="SO Cable","Black,White",IF(O2483="","",IF(P2483="","",IF($J$12&lt;&gt;"ABC",IF(P2483&lt;="250",VLOOKUP(O2483,Info!$AZ$4:$BB$22,3,FALSE),VLOOKUP(O2483,Info!$AZ$23:$BB$39,3,FALSE)),IF(P2483&lt;="250",VLOOKUP(O2483,Info!$AO$4:$AQ$22,3,FALSE),VLOOKUP(O2483,Info!$AO$23:$AP$39,3,FALSE))))))</f>
        <v/>
      </c>
      <c r="AD2483" s="1"/>
      <c r="AE2483" s="1" t="str">
        <f>IF($L2483="None","",IF(ISERROR(VLOOKUP($L2483,Info!$B$4:$B$266,1,FALSE)),"",VLOOKUP($L2483,Info!$B$4:$L$266,4,FALSE)))</f>
        <v/>
      </c>
      <c r="AF2483" s="1" t="str">
        <f>IF($L2483="None","",IF(ISERROR(VLOOKUP($L2483,Info!$B$4:$B$266,1,FALSE)),"",VLOOKUP($L2483,Info!$B$4:$L$266,6,FALSE)))</f>
        <v/>
      </c>
      <c r="AG2483" s="1"/>
      <c r="AH2483" s="33" t="str" cm="1">
        <f t="array" ref="AH2483">IF(AND(L2483&lt;&gt;"",O2483&lt;&gt;"",R2483:S2483&lt;&gt;"",W2483:X2483&lt;&gt;"",Z2483:AA2483&lt;&gt;"",AC2483&lt;&gt;""),"Good","Bad")</f>
        <v>Bad</v>
      </c>
      <c r="AL2483" t="str" cm="1">
        <f t="array" ref="AL2483">IF(R2483&gt;0,_xlfn.IFS(COUNTIF($L$20:L2483,"&lt;&gt;")&lt;101,1,COUNTIF($L$20:L2483,"&lt;&gt;")&lt;201,2,COUNTIF($L$20:L2483,"&lt;&gt;")&lt;301,3,COUNTIF($L$20:L2483,"&lt;&gt;")&lt;401,4,COUNTIF($L$20:L2483,"&lt;&gt;")&lt;501,5,COUNTIF($L$20:L2483,"&lt;&gt;")&lt;601,6,COUNTIF($L$20:L2483,"&lt;&gt;")&lt;701,7,COUNTIF($L$20:L2483,"&lt;&gt;")&lt;801,8,COUNTIF($L$20:L2483,"&lt;&gt;")&lt;901,9,COUNTIF($L$20:L2483,"&lt;&gt;")&lt;1001,10,COUNTIF($L$20:L2483,"&lt;&gt;")&lt;1101,11,COUNTIF($L$20:L2483,"&lt;&gt;")&lt;1201,12,COUNTIF($L$20:L2483,"&lt;&gt;")&lt;1301,13,COUNTIF($L$20:L2483,"&lt;&gt;")&lt;1401,14,COUNTIF($L$20:L2483,"&lt;&gt;")&lt;1501,15,COUNTIF($L$20:L2483,"&lt;&gt;")&lt;1601,16,COUNTIF($L$20:L2483,"&lt;&gt;")&lt;1701,17,COUNTIF($L$20:L2483,"&lt;&gt;")&lt;1801,18,COUNTIF($L$20:L2483,"&lt;&gt;")&lt;1901,19,COUNTIF($L$20:L2483,"&lt;&gt;")&lt;2001,20,COUNTIF($L$20:L2483,"&lt;&gt;")&lt;2101,21,COUNTIF($L$20:L2483,"&lt;&gt;")&lt;2201,22,COUNTIF($L$20:L2483,"&lt;&gt;")&lt;2301,23,COUNTIF($L$20:L2483,"&lt;&gt;")&lt;2401,24,COUNTIF($L$20:L2483,"&lt;&gt;")&lt;2501,25,COUNTIF($L$20:L2483,"&lt;&gt;")&lt;2601,26,COUNTIF($L$20:L2483,"&lt;&gt;")&lt;2701,27,COUNTIF($L$20:L2483,"&lt;&gt;")&lt;2801,28,COUNTIF($L$20:L2483,"&lt;&gt;")&lt;2901,29,COUNTIF($L$20:L2483,"&lt;&gt;")&lt;3001,30),"")</f>
        <v/>
      </c>
      <c r="AM2483" t="str">
        <f t="shared" si="190"/>
        <v/>
      </c>
      <c r="AN2483" t="str">
        <f t="shared" si="194"/>
        <v/>
      </c>
      <c r="AP2483" t="str">
        <f t="shared" si="193"/>
        <v/>
      </c>
      <c r="AQ2483" t="str">
        <f>IF(AO2483="","",COUNTIFS(AM2483:$AM$3019,AO2483))</f>
        <v/>
      </c>
    </row>
    <row r="2484" spans="1:43" x14ac:dyDescent="0.25">
      <c r="A2484" s="6" t="str">
        <f>IF(COUNT($A$20:A2483)&lt;&gt;$B$4,IF(A2483="","",A2483+1),"")</f>
        <v/>
      </c>
      <c r="B2484" s="3"/>
      <c r="C2484" s="3"/>
      <c r="D2484" s="122"/>
      <c r="E2484" s="3"/>
      <c r="F2484" s="3"/>
      <c r="G2484" s="3"/>
      <c r="H2484" s="3"/>
      <c r="I2484" s="120"/>
      <c r="J2484" s="3"/>
      <c r="K2484" s="95" t="str" cm="1">
        <f t="array" ref="K2484">IF(OR($J$14 = "A",$J$14 = "B",$J$14 = "C"),IF(I2484="","",IF(LEN(I2484)&gt;2,_xlfn.IFS(ISNUMBER(SEARCH("_",I2484)),I2484,ISNUMBER(SEARCH(", ",I2484)),SUBSTITUTE(I2484,", ","_"),ISNUMBER(SEARCH("/ ",I2484)),SUBSTITUTE(I2484,"/ ","_"),ISNUMBER(SEARCH(",",I2484)),SUBSTITUTE(I2484,",","_"),ISNUMBER(SEARCH("/",I2484)),SUBSTITUTE(I2484,"/","_"),ISNUMBER(SEARCH("",I2484)),I2484),I2484)),IF(OR($J$14 = "J",$J$14 = "K"),"",IF(D2484="","",IF(LEN(D2484)&gt;2,_xlfn.IFS(ISNUMBER(SEARCH("_",D2484)),D2484,ISNUMBER(SEARCH(", ",D2484)),SUBSTITUTE(D2484,", ","_"),ISNUMBER(SEARCH("/ ",D2484)),SUBSTITUTE(D2484,"/ ","_"),ISNUMBER(SEARCH(",",D2484)),SUBSTITUTE(D2484,",","_"),ISNUMBER(SEARCH("/",D2484)),SUBSTITUTE(D2484,"/","_"),ISNUMBER(SEARCH("",D2484)),D2484),D2484))))</f>
        <v/>
      </c>
      <c r="L2484" s="1"/>
      <c r="M2484" s="1" t="str">
        <f t="shared" si="191"/>
        <v/>
      </c>
      <c r="N2484" s="94" t="str">
        <f>IF($L2484="None","",IF(ISERROR(VLOOKUP($L2484,Info!$B$4:$B$266,1,FALSE)),"",VLOOKUP($L2484,Info!$B$4:$L$266,5,FALSE)))</f>
        <v/>
      </c>
      <c r="O2484" s="94" t="str">
        <f>IF(K2484="","",IF(AND($J$12&lt;&gt;"ABC",N2484="3"),"BAC",IF(N2484="3","ABC",IF($J$12&lt;&gt;"ABC",IF($J$10="Standard",VLOOKUP(K2484,Info!$BE$4:$BF$481,2,FALSE),VLOOKUP(K2484,Info!$BI$4:$BJ$482,2,FALSE)),IF($J$10="Standard",VLOOKUP(K2484,Info!$AG$4:$AH$2994,2,FALSE),VLOOKUP(K2484,Info!$AK$4:$AL$2997,2,FALSE))))))</f>
        <v/>
      </c>
      <c r="P2484" s="94" t="str">
        <f>IF($L2484="None","",IF(ISERROR(VLOOKUP($L2484,Info!$B$4:$B$266,1,FALSE)),"",VLOOKUP($L2484,Info!$B$4:$L$266,3,FALSE)))</f>
        <v/>
      </c>
      <c r="Q2484" s="96" t="str">
        <f>IF($L2484="None","",IF(ISERROR(VLOOKUP($L2484,Info!$B$4:$B$266,1,FALSE)),"",VLOOKUP($L2484,Info!$B$4:$L$266,4,FALSE)))</f>
        <v/>
      </c>
      <c r="R2484" s="1"/>
      <c r="S2484" s="6" t="str">
        <f t="shared" si="192"/>
        <v/>
      </c>
      <c r="T2484" s="6" t="str">
        <f>IF($L2484="None","",IF(ISERROR(VLOOKUP($L2484,Info!$B$4:$B$266,1,FALSE)),"",VLOOKUP($L2484,Info!$B$4:$L$266,11,FALSE)))</f>
        <v/>
      </c>
      <c r="U2484" s="1"/>
      <c r="V2484" s="1"/>
      <c r="W2484" s="1"/>
      <c r="X2484" s="1" t="str">
        <f>IF($L2484="None","",IF(ISERROR(VLOOKUP($L2484,Info!$B$4:$B$266,1,FALSE)),"",IF(OR(W2484="Metallic Liquid Tight",W2484="Non-Metallic Liquid Tight",W2484="LSZH",W2484="Greenfield"),VLOOKUP($L2484,Info!$B$4:$L$266,7,FALSE),"N/A")))</f>
        <v/>
      </c>
      <c r="Y2484" s="1"/>
      <c r="Z2484" s="96" t="str">
        <f>IF($L2484="None","",IF(ISERROR(VLOOKUP($L2484,Info!$B$4:$B$266,1,FALSE)),"",VLOOKUP($L2484,Info!$B$4:$L$266,9,FALSE)))</f>
        <v/>
      </c>
      <c r="AA2484" s="96" t="str">
        <f>IF($L2484="None","",IF(ISERROR(VLOOKUP($L2484,Info!$B$4:$B$266,1,FALSE)),"",VLOOKUP($L2484,Info!$B$4:$L$266,8,FALSE)))</f>
        <v/>
      </c>
      <c r="AB2484" s="96" t="str">
        <f>IF($L2484="None","",IF(ISERROR(VLOOKUP($L2484,Info!$B$4:$B$266,1,FALSE)),"",VLOOKUP($L2484,Info!$B$4:$L$266,10,FALSE)))</f>
        <v/>
      </c>
      <c r="AC2484" s="1" t="str">
        <f>IF(W2484="SO Cable","Black,White",IF(O2484="","",IF(P2484="","",IF($J$12&lt;&gt;"ABC",IF(P2484&lt;="250",VLOOKUP(O2484,Info!$AZ$4:$BB$22,3,FALSE),VLOOKUP(O2484,Info!$AZ$23:$BB$39,3,FALSE)),IF(P2484&lt;="250",VLOOKUP(O2484,Info!$AO$4:$AQ$22,3,FALSE),VLOOKUP(O2484,Info!$AO$23:$AP$39,3,FALSE))))))</f>
        <v/>
      </c>
      <c r="AD2484" s="1"/>
      <c r="AE2484" s="1" t="str">
        <f>IF($L2484="None","",IF(ISERROR(VLOOKUP($L2484,Info!$B$4:$B$266,1,FALSE)),"",VLOOKUP($L2484,Info!$B$4:$L$266,4,FALSE)))</f>
        <v/>
      </c>
      <c r="AF2484" s="1" t="str">
        <f>IF($L2484="None","",IF(ISERROR(VLOOKUP($L2484,Info!$B$4:$B$266,1,FALSE)),"",VLOOKUP($L2484,Info!$B$4:$L$266,6,FALSE)))</f>
        <v/>
      </c>
      <c r="AG2484" s="1"/>
      <c r="AH2484" s="33" t="str" cm="1">
        <f t="array" ref="AH2484">IF(AND(L2484&lt;&gt;"",O2484&lt;&gt;"",R2484:S2484&lt;&gt;"",W2484:X2484&lt;&gt;"",Z2484:AA2484&lt;&gt;"",AC2484&lt;&gt;""),"Good","Bad")</f>
        <v>Bad</v>
      </c>
      <c r="AL2484" t="str" cm="1">
        <f t="array" ref="AL2484">IF(R2484&gt;0,_xlfn.IFS(COUNTIF($L$20:L2484,"&lt;&gt;")&lt;101,1,COUNTIF($L$20:L2484,"&lt;&gt;")&lt;201,2,COUNTIF($L$20:L2484,"&lt;&gt;")&lt;301,3,COUNTIF($L$20:L2484,"&lt;&gt;")&lt;401,4,COUNTIF($L$20:L2484,"&lt;&gt;")&lt;501,5,COUNTIF($L$20:L2484,"&lt;&gt;")&lt;601,6,COUNTIF($L$20:L2484,"&lt;&gt;")&lt;701,7,COUNTIF($L$20:L2484,"&lt;&gt;")&lt;801,8,COUNTIF($L$20:L2484,"&lt;&gt;")&lt;901,9,COUNTIF($L$20:L2484,"&lt;&gt;")&lt;1001,10,COUNTIF($L$20:L2484,"&lt;&gt;")&lt;1101,11,COUNTIF($L$20:L2484,"&lt;&gt;")&lt;1201,12,COUNTIF($L$20:L2484,"&lt;&gt;")&lt;1301,13,COUNTIF($L$20:L2484,"&lt;&gt;")&lt;1401,14,COUNTIF($L$20:L2484,"&lt;&gt;")&lt;1501,15,COUNTIF($L$20:L2484,"&lt;&gt;")&lt;1601,16,COUNTIF($L$20:L2484,"&lt;&gt;")&lt;1701,17,COUNTIF($L$20:L2484,"&lt;&gt;")&lt;1801,18,COUNTIF($L$20:L2484,"&lt;&gt;")&lt;1901,19,COUNTIF($L$20:L2484,"&lt;&gt;")&lt;2001,20,COUNTIF($L$20:L2484,"&lt;&gt;")&lt;2101,21,COUNTIF($L$20:L2484,"&lt;&gt;")&lt;2201,22,COUNTIF($L$20:L2484,"&lt;&gt;")&lt;2301,23,COUNTIF($L$20:L2484,"&lt;&gt;")&lt;2401,24,COUNTIF($L$20:L2484,"&lt;&gt;")&lt;2501,25,COUNTIF($L$20:L2484,"&lt;&gt;")&lt;2601,26,COUNTIF($L$20:L2484,"&lt;&gt;")&lt;2701,27,COUNTIF($L$20:L2484,"&lt;&gt;")&lt;2801,28,COUNTIF($L$20:L2484,"&lt;&gt;")&lt;2901,29,COUNTIF($L$20:L2484,"&lt;&gt;")&lt;3001,30),"")</f>
        <v/>
      </c>
      <c r="AM2484" t="str">
        <f t="shared" si="190"/>
        <v/>
      </c>
      <c r="AN2484" t="str">
        <f t="shared" si="194"/>
        <v/>
      </c>
      <c r="AP2484" t="str">
        <f t="shared" si="193"/>
        <v/>
      </c>
      <c r="AQ2484" t="str">
        <f>IF(AO2484="","",COUNTIFS(AM2484:$AM$3019,AO2484))</f>
        <v/>
      </c>
    </row>
    <row r="2485" spans="1:43" x14ac:dyDescent="0.25">
      <c r="A2485" s="6" t="str">
        <f>IF(COUNT($A$20:A2484)&lt;&gt;$B$4,IF(A2484="","",A2484+1),"")</f>
        <v/>
      </c>
      <c r="B2485" s="3"/>
      <c r="C2485" s="3"/>
      <c r="D2485" s="122"/>
      <c r="E2485" s="3"/>
      <c r="F2485" s="3"/>
      <c r="G2485" s="3"/>
      <c r="H2485" s="3"/>
      <c r="I2485" s="120"/>
      <c r="J2485" s="3"/>
      <c r="K2485" s="95" t="str" cm="1">
        <f t="array" ref="K2485">IF(OR($J$14 = "A",$J$14 = "B",$J$14 = "C"),IF(I2485="","",IF(LEN(I2485)&gt;2,_xlfn.IFS(ISNUMBER(SEARCH("_",I2485)),I2485,ISNUMBER(SEARCH(", ",I2485)),SUBSTITUTE(I2485,", ","_"),ISNUMBER(SEARCH("/ ",I2485)),SUBSTITUTE(I2485,"/ ","_"),ISNUMBER(SEARCH(",",I2485)),SUBSTITUTE(I2485,",","_"),ISNUMBER(SEARCH("/",I2485)),SUBSTITUTE(I2485,"/","_"),ISNUMBER(SEARCH("",I2485)),I2485),I2485)),IF(OR($J$14 = "J",$J$14 = "K"),"",IF(D2485="","",IF(LEN(D2485)&gt;2,_xlfn.IFS(ISNUMBER(SEARCH("_",D2485)),D2485,ISNUMBER(SEARCH(", ",D2485)),SUBSTITUTE(D2485,", ","_"),ISNUMBER(SEARCH("/ ",D2485)),SUBSTITUTE(D2485,"/ ","_"),ISNUMBER(SEARCH(",",D2485)),SUBSTITUTE(D2485,",","_"),ISNUMBER(SEARCH("/",D2485)),SUBSTITUTE(D2485,"/","_"),ISNUMBER(SEARCH("",D2485)),D2485),D2485))))</f>
        <v/>
      </c>
      <c r="L2485" s="1"/>
      <c r="M2485" s="1" t="str">
        <f t="shared" si="191"/>
        <v/>
      </c>
      <c r="N2485" s="94" t="str">
        <f>IF($L2485="None","",IF(ISERROR(VLOOKUP($L2485,Info!$B$4:$B$266,1,FALSE)),"",VLOOKUP($L2485,Info!$B$4:$L$266,5,FALSE)))</f>
        <v/>
      </c>
      <c r="O2485" s="94" t="str">
        <f>IF(K2485="","",IF(AND($J$12&lt;&gt;"ABC",N2485="3"),"BAC",IF(N2485="3","ABC",IF($J$12&lt;&gt;"ABC",IF($J$10="Standard",VLOOKUP(K2485,Info!$BE$4:$BF$481,2,FALSE),VLOOKUP(K2485,Info!$BI$4:$BJ$482,2,FALSE)),IF($J$10="Standard",VLOOKUP(K2485,Info!$AG$4:$AH$2994,2,FALSE),VLOOKUP(K2485,Info!$AK$4:$AL$2997,2,FALSE))))))</f>
        <v/>
      </c>
      <c r="P2485" s="94" t="str">
        <f>IF($L2485="None","",IF(ISERROR(VLOOKUP($L2485,Info!$B$4:$B$266,1,FALSE)),"",VLOOKUP($L2485,Info!$B$4:$L$266,3,FALSE)))</f>
        <v/>
      </c>
      <c r="Q2485" s="96" t="str">
        <f>IF($L2485="None","",IF(ISERROR(VLOOKUP($L2485,Info!$B$4:$B$266,1,FALSE)),"",VLOOKUP($L2485,Info!$B$4:$L$266,4,FALSE)))</f>
        <v/>
      </c>
      <c r="R2485" s="1"/>
      <c r="S2485" s="6" t="str">
        <f t="shared" si="192"/>
        <v/>
      </c>
      <c r="T2485" s="6" t="str">
        <f>IF($L2485="None","",IF(ISERROR(VLOOKUP($L2485,Info!$B$4:$B$266,1,FALSE)),"",VLOOKUP($L2485,Info!$B$4:$L$266,11,FALSE)))</f>
        <v/>
      </c>
      <c r="U2485" s="1"/>
      <c r="V2485" s="1"/>
      <c r="W2485" s="1"/>
      <c r="X2485" s="1" t="str">
        <f>IF($L2485="None","",IF(ISERROR(VLOOKUP($L2485,Info!$B$4:$B$266,1,FALSE)),"",IF(OR(W2485="Metallic Liquid Tight",W2485="Non-Metallic Liquid Tight",W2485="LSZH",W2485="Greenfield"),VLOOKUP($L2485,Info!$B$4:$L$266,7,FALSE),"N/A")))</f>
        <v/>
      </c>
      <c r="Y2485" s="1"/>
      <c r="Z2485" s="96" t="str">
        <f>IF($L2485="None","",IF(ISERROR(VLOOKUP($L2485,Info!$B$4:$B$266,1,FALSE)),"",VLOOKUP($L2485,Info!$B$4:$L$266,9,FALSE)))</f>
        <v/>
      </c>
      <c r="AA2485" s="96" t="str">
        <f>IF($L2485="None","",IF(ISERROR(VLOOKUP($L2485,Info!$B$4:$B$266,1,FALSE)),"",VLOOKUP($L2485,Info!$B$4:$L$266,8,FALSE)))</f>
        <v/>
      </c>
      <c r="AB2485" s="96" t="str">
        <f>IF($L2485="None","",IF(ISERROR(VLOOKUP($L2485,Info!$B$4:$B$266,1,FALSE)),"",VLOOKUP($L2485,Info!$B$4:$L$266,10,FALSE)))</f>
        <v/>
      </c>
      <c r="AC2485" s="1" t="str">
        <f>IF(W2485="SO Cable","Black,White",IF(O2485="","",IF(P2485="","",IF($J$12&lt;&gt;"ABC",IF(P2485&lt;="250",VLOOKUP(O2485,Info!$AZ$4:$BB$22,3,FALSE),VLOOKUP(O2485,Info!$AZ$23:$BB$39,3,FALSE)),IF(P2485&lt;="250",VLOOKUP(O2485,Info!$AO$4:$AQ$22,3,FALSE),VLOOKUP(O2485,Info!$AO$23:$AP$39,3,FALSE))))))</f>
        <v/>
      </c>
      <c r="AD2485" s="1"/>
      <c r="AE2485" s="1" t="str">
        <f>IF($L2485="None","",IF(ISERROR(VLOOKUP($L2485,Info!$B$4:$B$266,1,FALSE)),"",VLOOKUP($L2485,Info!$B$4:$L$266,4,FALSE)))</f>
        <v/>
      </c>
      <c r="AF2485" s="1" t="str">
        <f>IF($L2485="None","",IF(ISERROR(VLOOKUP($L2485,Info!$B$4:$B$266,1,FALSE)),"",VLOOKUP($L2485,Info!$B$4:$L$266,6,FALSE)))</f>
        <v/>
      </c>
      <c r="AG2485" s="1"/>
      <c r="AH2485" s="33" t="str" cm="1">
        <f t="array" ref="AH2485">IF(AND(L2485&lt;&gt;"",O2485&lt;&gt;"",R2485:S2485&lt;&gt;"",W2485:X2485&lt;&gt;"",Z2485:AA2485&lt;&gt;"",AC2485&lt;&gt;""),"Good","Bad")</f>
        <v>Bad</v>
      </c>
      <c r="AL2485" t="str" cm="1">
        <f t="array" ref="AL2485">IF(R2485&gt;0,_xlfn.IFS(COUNTIF($L$20:L2485,"&lt;&gt;")&lt;101,1,COUNTIF($L$20:L2485,"&lt;&gt;")&lt;201,2,COUNTIF($L$20:L2485,"&lt;&gt;")&lt;301,3,COUNTIF($L$20:L2485,"&lt;&gt;")&lt;401,4,COUNTIF($L$20:L2485,"&lt;&gt;")&lt;501,5,COUNTIF($L$20:L2485,"&lt;&gt;")&lt;601,6,COUNTIF($L$20:L2485,"&lt;&gt;")&lt;701,7,COUNTIF($L$20:L2485,"&lt;&gt;")&lt;801,8,COUNTIF($L$20:L2485,"&lt;&gt;")&lt;901,9,COUNTIF($L$20:L2485,"&lt;&gt;")&lt;1001,10,COUNTIF($L$20:L2485,"&lt;&gt;")&lt;1101,11,COUNTIF($L$20:L2485,"&lt;&gt;")&lt;1201,12,COUNTIF($L$20:L2485,"&lt;&gt;")&lt;1301,13,COUNTIF($L$20:L2485,"&lt;&gt;")&lt;1401,14,COUNTIF($L$20:L2485,"&lt;&gt;")&lt;1501,15,COUNTIF($L$20:L2485,"&lt;&gt;")&lt;1601,16,COUNTIF($L$20:L2485,"&lt;&gt;")&lt;1701,17,COUNTIF($L$20:L2485,"&lt;&gt;")&lt;1801,18,COUNTIF($L$20:L2485,"&lt;&gt;")&lt;1901,19,COUNTIF($L$20:L2485,"&lt;&gt;")&lt;2001,20,COUNTIF($L$20:L2485,"&lt;&gt;")&lt;2101,21,COUNTIF($L$20:L2485,"&lt;&gt;")&lt;2201,22,COUNTIF($L$20:L2485,"&lt;&gt;")&lt;2301,23,COUNTIF($L$20:L2485,"&lt;&gt;")&lt;2401,24,COUNTIF($L$20:L2485,"&lt;&gt;")&lt;2501,25,COUNTIF($L$20:L2485,"&lt;&gt;")&lt;2601,26,COUNTIF($L$20:L2485,"&lt;&gt;")&lt;2701,27,COUNTIF($L$20:L2485,"&lt;&gt;")&lt;2801,28,COUNTIF($L$20:L2485,"&lt;&gt;")&lt;2901,29,COUNTIF($L$20:L2485,"&lt;&gt;")&lt;3001,30),"")</f>
        <v/>
      </c>
      <c r="AM2485" t="str">
        <f t="shared" si="190"/>
        <v/>
      </c>
      <c r="AN2485" t="str">
        <f t="shared" si="194"/>
        <v/>
      </c>
      <c r="AP2485" t="str">
        <f t="shared" si="193"/>
        <v/>
      </c>
      <c r="AQ2485" t="str">
        <f>IF(AO2485="","",COUNTIFS(AM2485:$AM$3019,AO2485))</f>
        <v/>
      </c>
    </row>
    <row r="2486" spans="1:43" x14ac:dyDescent="0.25">
      <c r="A2486" s="6" t="str">
        <f>IF(COUNT($A$20:A2485)&lt;&gt;$B$4,IF(A2485="","",A2485+1),"")</f>
        <v/>
      </c>
      <c r="B2486" s="3"/>
      <c r="C2486" s="3"/>
      <c r="D2486" s="122"/>
      <c r="E2486" s="3"/>
      <c r="F2486" s="3"/>
      <c r="G2486" s="3"/>
      <c r="H2486" s="3"/>
      <c r="I2486" s="120"/>
      <c r="J2486" s="3"/>
      <c r="K2486" s="95" t="str" cm="1">
        <f t="array" ref="K2486">IF(OR($J$14 = "A",$J$14 = "B",$J$14 = "C"),IF(I2486="","",IF(LEN(I2486)&gt;2,_xlfn.IFS(ISNUMBER(SEARCH("_",I2486)),I2486,ISNUMBER(SEARCH(", ",I2486)),SUBSTITUTE(I2486,", ","_"),ISNUMBER(SEARCH("/ ",I2486)),SUBSTITUTE(I2486,"/ ","_"),ISNUMBER(SEARCH(",",I2486)),SUBSTITUTE(I2486,",","_"),ISNUMBER(SEARCH("/",I2486)),SUBSTITUTE(I2486,"/","_"),ISNUMBER(SEARCH("",I2486)),I2486),I2486)),IF(OR($J$14 = "J",$J$14 = "K"),"",IF(D2486="","",IF(LEN(D2486)&gt;2,_xlfn.IFS(ISNUMBER(SEARCH("_",D2486)),D2486,ISNUMBER(SEARCH(", ",D2486)),SUBSTITUTE(D2486,", ","_"),ISNUMBER(SEARCH("/ ",D2486)),SUBSTITUTE(D2486,"/ ","_"),ISNUMBER(SEARCH(",",D2486)),SUBSTITUTE(D2486,",","_"),ISNUMBER(SEARCH("/",D2486)),SUBSTITUTE(D2486,"/","_"),ISNUMBER(SEARCH("",D2486)),D2486),D2486))))</f>
        <v/>
      </c>
      <c r="L2486" s="1"/>
      <c r="M2486" s="1" t="str">
        <f t="shared" si="191"/>
        <v/>
      </c>
      <c r="N2486" s="94" t="str">
        <f>IF($L2486="None","",IF(ISERROR(VLOOKUP($L2486,Info!$B$4:$B$266,1,FALSE)),"",VLOOKUP($L2486,Info!$B$4:$L$266,5,FALSE)))</f>
        <v/>
      </c>
      <c r="O2486" s="94" t="str">
        <f>IF(K2486="","",IF(AND($J$12&lt;&gt;"ABC",N2486="3"),"BAC",IF(N2486="3","ABC",IF($J$12&lt;&gt;"ABC",IF($J$10="Standard",VLOOKUP(K2486,Info!$BE$4:$BF$481,2,FALSE),VLOOKUP(K2486,Info!$BI$4:$BJ$482,2,FALSE)),IF($J$10="Standard",VLOOKUP(K2486,Info!$AG$4:$AH$2994,2,FALSE),VLOOKUP(K2486,Info!$AK$4:$AL$2997,2,FALSE))))))</f>
        <v/>
      </c>
      <c r="P2486" s="94" t="str">
        <f>IF($L2486="None","",IF(ISERROR(VLOOKUP($L2486,Info!$B$4:$B$266,1,FALSE)),"",VLOOKUP($L2486,Info!$B$4:$L$266,3,FALSE)))</f>
        <v/>
      </c>
      <c r="Q2486" s="96" t="str">
        <f>IF($L2486="None","",IF(ISERROR(VLOOKUP($L2486,Info!$B$4:$B$266,1,FALSE)),"",VLOOKUP($L2486,Info!$B$4:$L$266,4,FALSE)))</f>
        <v/>
      </c>
      <c r="R2486" s="1"/>
      <c r="S2486" s="6" t="str">
        <f t="shared" si="192"/>
        <v/>
      </c>
      <c r="T2486" s="6" t="str">
        <f>IF($L2486="None","",IF(ISERROR(VLOOKUP($L2486,Info!$B$4:$B$266,1,FALSE)),"",VLOOKUP($L2486,Info!$B$4:$L$266,11,FALSE)))</f>
        <v/>
      </c>
      <c r="U2486" s="1"/>
      <c r="V2486" s="1"/>
      <c r="W2486" s="1"/>
      <c r="X2486" s="1" t="str">
        <f>IF($L2486="None","",IF(ISERROR(VLOOKUP($L2486,Info!$B$4:$B$266,1,FALSE)),"",IF(OR(W2486="Metallic Liquid Tight",W2486="Non-Metallic Liquid Tight",W2486="LSZH",W2486="Greenfield"),VLOOKUP($L2486,Info!$B$4:$L$266,7,FALSE),"N/A")))</f>
        <v/>
      </c>
      <c r="Y2486" s="1"/>
      <c r="Z2486" s="96" t="str">
        <f>IF($L2486="None","",IF(ISERROR(VLOOKUP($L2486,Info!$B$4:$B$266,1,FALSE)),"",VLOOKUP($L2486,Info!$B$4:$L$266,9,FALSE)))</f>
        <v/>
      </c>
      <c r="AA2486" s="96" t="str">
        <f>IF($L2486="None","",IF(ISERROR(VLOOKUP($L2486,Info!$B$4:$B$266,1,FALSE)),"",VLOOKUP($L2486,Info!$B$4:$L$266,8,FALSE)))</f>
        <v/>
      </c>
      <c r="AB2486" s="96" t="str">
        <f>IF($L2486="None","",IF(ISERROR(VLOOKUP($L2486,Info!$B$4:$B$266,1,FALSE)),"",VLOOKUP($L2486,Info!$B$4:$L$266,10,FALSE)))</f>
        <v/>
      </c>
      <c r="AC2486" s="1" t="str">
        <f>IF(W2486="SO Cable","Black,White",IF(O2486="","",IF(P2486="","",IF($J$12&lt;&gt;"ABC",IF(P2486&lt;="250",VLOOKUP(O2486,Info!$AZ$4:$BB$22,3,FALSE),VLOOKUP(O2486,Info!$AZ$23:$BB$39,3,FALSE)),IF(P2486&lt;="250",VLOOKUP(O2486,Info!$AO$4:$AQ$22,3,FALSE),VLOOKUP(O2486,Info!$AO$23:$AP$39,3,FALSE))))))</f>
        <v/>
      </c>
      <c r="AD2486" s="1"/>
      <c r="AE2486" s="1" t="str">
        <f>IF($L2486="None","",IF(ISERROR(VLOOKUP($L2486,Info!$B$4:$B$266,1,FALSE)),"",VLOOKUP($L2486,Info!$B$4:$L$266,4,FALSE)))</f>
        <v/>
      </c>
      <c r="AF2486" s="1" t="str">
        <f>IF($L2486="None","",IF(ISERROR(VLOOKUP($L2486,Info!$B$4:$B$266,1,FALSE)),"",VLOOKUP($L2486,Info!$B$4:$L$266,6,FALSE)))</f>
        <v/>
      </c>
      <c r="AG2486" s="1"/>
      <c r="AH2486" s="33" t="str" cm="1">
        <f t="array" ref="AH2486">IF(AND(L2486&lt;&gt;"",O2486&lt;&gt;"",R2486:S2486&lt;&gt;"",W2486:X2486&lt;&gt;"",Z2486:AA2486&lt;&gt;"",AC2486&lt;&gt;""),"Good","Bad")</f>
        <v>Bad</v>
      </c>
      <c r="AL2486" t="str" cm="1">
        <f t="array" ref="AL2486">IF(R2486&gt;0,_xlfn.IFS(COUNTIF($L$20:L2486,"&lt;&gt;")&lt;101,1,COUNTIF($L$20:L2486,"&lt;&gt;")&lt;201,2,COUNTIF($L$20:L2486,"&lt;&gt;")&lt;301,3,COUNTIF($L$20:L2486,"&lt;&gt;")&lt;401,4,COUNTIF($L$20:L2486,"&lt;&gt;")&lt;501,5,COUNTIF($L$20:L2486,"&lt;&gt;")&lt;601,6,COUNTIF($L$20:L2486,"&lt;&gt;")&lt;701,7,COUNTIF($L$20:L2486,"&lt;&gt;")&lt;801,8,COUNTIF($L$20:L2486,"&lt;&gt;")&lt;901,9,COUNTIF($L$20:L2486,"&lt;&gt;")&lt;1001,10,COUNTIF($L$20:L2486,"&lt;&gt;")&lt;1101,11,COUNTIF($L$20:L2486,"&lt;&gt;")&lt;1201,12,COUNTIF($L$20:L2486,"&lt;&gt;")&lt;1301,13,COUNTIF($L$20:L2486,"&lt;&gt;")&lt;1401,14,COUNTIF($L$20:L2486,"&lt;&gt;")&lt;1501,15,COUNTIF($L$20:L2486,"&lt;&gt;")&lt;1601,16,COUNTIF($L$20:L2486,"&lt;&gt;")&lt;1701,17,COUNTIF($L$20:L2486,"&lt;&gt;")&lt;1801,18,COUNTIF($L$20:L2486,"&lt;&gt;")&lt;1901,19,COUNTIF($L$20:L2486,"&lt;&gt;")&lt;2001,20,COUNTIF($L$20:L2486,"&lt;&gt;")&lt;2101,21,COUNTIF($L$20:L2486,"&lt;&gt;")&lt;2201,22,COUNTIF($L$20:L2486,"&lt;&gt;")&lt;2301,23,COUNTIF($L$20:L2486,"&lt;&gt;")&lt;2401,24,COUNTIF($L$20:L2486,"&lt;&gt;")&lt;2501,25,COUNTIF($L$20:L2486,"&lt;&gt;")&lt;2601,26,COUNTIF($L$20:L2486,"&lt;&gt;")&lt;2701,27,COUNTIF($L$20:L2486,"&lt;&gt;")&lt;2801,28,COUNTIF($L$20:L2486,"&lt;&gt;")&lt;2901,29,COUNTIF($L$20:L2486,"&lt;&gt;")&lt;3001,30),"")</f>
        <v/>
      </c>
      <c r="AM2486" t="str">
        <f t="shared" si="190"/>
        <v/>
      </c>
      <c r="AN2486" t="str">
        <f t="shared" si="194"/>
        <v/>
      </c>
      <c r="AP2486" t="str">
        <f t="shared" si="193"/>
        <v/>
      </c>
      <c r="AQ2486" t="str">
        <f>IF(AO2486="","",COUNTIFS(AM2486:$AM$3019,AO2486))</f>
        <v/>
      </c>
    </row>
    <row r="2487" spans="1:43" x14ac:dyDescent="0.25">
      <c r="A2487" s="6" t="str">
        <f>IF(COUNT($A$20:A2486)&lt;&gt;$B$4,IF(A2486="","",A2486+1),"")</f>
        <v/>
      </c>
      <c r="B2487" s="3"/>
      <c r="C2487" s="3"/>
      <c r="D2487" s="122"/>
      <c r="E2487" s="3"/>
      <c r="F2487" s="3"/>
      <c r="G2487" s="3"/>
      <c r="H2487" s="3"/>
      <c r="I2487" s="120"/>
      <c r="J2487" s="3"/>
      <c r="K2487" s="95" t="str" cm="1">
        <f t="array" ref="K2487">IF(OR($J$14 = "A",$J$14 = "B",$J$14 = "C"),IF(I2487="","",IF(LEN(I2487)&gt;2,_xlfn.IFS(ISNUMBER(SEARCH("_",I2487)),I2487,ISNUMBER(SEARCH(", ",I2487)),SUBSTITUTE(I2487,", ","_"),ISNUMBER(SEARCH("/ ",I2487)),SUBSTITUTE(I2487,"/ ","_"),ISNUMBER(SEARCH(",",I2487)),SUBSTITUTE(I2487,",","_"),ISNUMBER(SEARCH("/",I2487)),SUBSTITUTE(I2487,"/","_"),ISNUMBER(SEARCH("",I2487)),I2487),I2487)),IF(OR($J$14 = "J",$J$14 = "K"),"",IF(D2487="","",IF(LEN(D2487)&gt;2,_xlfn.IFS(ISNUMBER(SEARCH("_",D2487)),D2487,ISNUMBER(SEARCH(", ",D2487)),SUBSTITUTE(D2487,", ","_"),ISNUMBER(SEARCH("/ ",D2487)),SUBSTITUTE(D2487,"/ ","_"),ISNUMBER(SEARCH(",",D2487)),SUBSTITUTE(D2487,",","_"),ISNUMBER(SEARCH("/",D2487)),SUBSTITUTE(D2487,"/","_"),ISNUMBER(SEARCH("",D2487)),D2487),D2487))))</f>
        <v/>
      </c>
      <c r="L2487" s="1"/>
      <c r="M2487" s="1" t="str">
        <f t="shared" si="191"/>
        <v/>
      </c>
      <c r="N2487" s="94" t="str">
        <f>IF($L2487="None","",IF(ISERROR(VLOOKUP($L2487,Info!$B$4:$B$266,1,FALSE)),"",VLOOKUP($L2487,Info!$B$4:$L$266,5,FALSE)))</f>
        <v/>
      </c>
      <c r="O2487" s="94" t="str">
        <f>IF(K2487="","",IF(AND($J$12&lt;&gt;"ABC",N2487="3"),"BAC",IF(N2487="3","ABC",IF($J$12&lt;&gt;"ABC",IF($J$10="Standard",VLOOKUP(K2487,Info!$BE$4:$BF$481,2,FALSE),VLOOKUP(K2487,Info!$BI$4:$BJ$482,2,FALSE)),IF($J$10="Standard",VLOOKUP(K2487,Info!$AG$4:$AH$2994,2,FALSE),VLOOKUP(K2487,Info!$AK$4:$AL$2997,2,FALSE))))))</f>
        <v/>
      </c>
      <c r="P2487" s="94" t="str">
        <f>IF($L2487="None","",IF(ISERROR(VLOOKUP($L2487,Info!$B$4:$B$266,1,FALSE)),"",VLOOKUP($L2487,Info!$B$4:$L$266,3,FALSE)))</f>
        <v/>
      </c>
      <c r="Q2487" s="96" t="str">
        <f>IF($L2487="None","",IF(ISERROR(VLOOKUP($L2487,Info!$B$4:$B$266,1,FALSE)),"",VLOOKUP($L2487,Info!$B$4:$L$266,4,FALSE)))</f>
        <v/>
      </c>
      <c r="R2487" s="1"/>
      <c r="S2487" s="6" t="str">
        <f t="shared" si="192"/>
        <v/>
      </c>
      <c r="T2487" s="6" t="str">
        <f>IF($L2487="None","",IF(ISERROR(VLOOKUP($L2487,Info!$B$4:$B$266,1,FALSE)),"",VLOOKUP($L2487,Info!$B$4:$L$266,11,FALSE)))</f>
        <v/>
      </c>
      <c r="U2487" s="1"/>
      <c r="V2487" s="1"/>
      <c r="W2487" s="1"/>
      <c r="X2487" s="1" t="str">
        <f>IF($L2487="None","",IF(ISERROR(VLOOKUP($L2487,Info!$B$4:$B$266,1,FALSE)),"",IF(OR(W2487="Metallic Liquid Tight",W2487="Non-Metallic Liquid Tight",W2487="LSZH",W2487="Greenfield"),VLOOKUP($L2487,Info!$B$4:$L$266,7,FALSE),"N/A")))</f>
        <v/>
      </c>
      <c r="Y2487" s="1"/>
      <c r="Z2487" s="96" t="str">
        <f>IF($L2487="None","",IF(ISERROR(VLOOKUP($L2487,Info!$B$4:$B$266,1,FALSE)),"",VLOOKUP($L2487,Info!$B$4:$L$266,9,FALSE)))</f>
        <v/>
      </c>
      <c r="AA2487" s="96" t="str">
        <f>IF($L2487="None","",IF(ISERROR(VLOOKUP($L2487,Info!$B$4:$B$266,1,FALSE)),"",VLOOKUP($L2487,Info!$B$4:$L$266,8,FALSE)))</f>
        <v/>
      </c>
      <c r="AB2487" s="96" t="str">
        <f>IF($L2487="None","",IF(ISERROR(VLOOKUP($L2487,Info!$B$4:$B$266,1,FALSE)),"",VLOOKUP($L2487,Info!$B$4:$L$266,10,FALSE)))</f>
        <v/>
      </c>
      <c r="AC2487" s="1" t="str">
        <f>IF(W2487="SO Cable","Black,White",IF(O2487="","",IF(P2487="","",IF($J$12&lt;&gt;"ABC",IF(P2487&lt;="250",VLOOKUP(O2487,Info!$AZ$4:$BB$22,3,FALSE),VLOOKUP(O2487,Info!$AZ$23:$BB$39,3,FALSE)),IF(P2487&lt;="250",VLOOKUP(O2487,Info!$AO$4:$AQ$22,3,FALSE),VLOOKUP(O2487,Info!$AO$23:$AP$39,3,FALSE))))))</f>
        <v/>
      </c>
      <c r="AD2487" s="1"/>
      <c r="AE2487" s="1" t="str">
        <f>IF($L2487="None","",IF(ISERROR(VLOOKUP($L2487,Info!$B$4:$B$266,1,FALSE)),"",VLOOKUP($L2487,Info!$B$4:$L$266,4,FALSE)))</f>
        <v/>
      </c>
      <c r="AF2487" s="1" t="str">
        <f>IF($L2487="None","",IF(ISERROR(VLOOKUP($L2487,Info!$B$4:$B$266,1,FALSE)),"",VLOOKUP($L2487,Info!$B$4:$L$266,6,FALSE)))</f>
        <v/>
      </c>
      <c r="AG2487" s="1"/>
      <c r="AH2487" s="33" t="str" cm="1">
        <f t="array" ref="AH2487">IF(AND(L2487&lt;&gt;"",O2487&lt;&gt;"",R2487:S2487&lt;&gt;"",W2487:X2487&lt;&gt;"",Z2487:AA2487&lt;&gt;"",AC2487&lt;&gt;""),"Good","Bad")</f>
        <v>Bad</v>
      </c>
      <c r="AL2487" t="str" cm="1">
        <f t="array" ref="AL2487">IF(R2487&gt;0,_xlfn.IFS(COUNTIF($L$20:L2487,"&lt;&gt;")&lt;101,1,COUNTIF($L$20:L2487,"&lt;&gt;")&lt;201,2,COUNTIF($L$20:L2487,"&lt;&gt;")&lt;301,3,COUNTIF($L$20:L2487,"&lt;&gt;")&lt;401,4,COUNTIF($L$20:L2487,"&lt;&gt;")&lt;501,5,COUNTIF($L$20:L2487,"&lt;&gt;")&lt;601,6,COUNTIF($L$20:L2487,"&lt;&gt;")&lt;701,7,COUNTIF($L$20:L2487,"&lt;&gt;")&lt;801,8,COUNTIF($L$20:L2487,"&lt;&gt;")&lt;901,9,COUNTIF($L$20:L2487,"&lt;&gt;")&lt;1001,10,COUNTIF($L$20:L2487,"&lt;&gt;")&lt;1101,11,COUNTIF($L$20:L2487,"&lt;&gt;")&lt;1201,12,COUNTIF($L$20:L2487,"&lt;&gt;")&lt;1301,13,COUNTIF($L$20:L2487,"&lt;&gt;")&lt;1401,14,COUNTIF($L$20:L2487,"&lt;&gt;")&lt;1501,15,COUNTIF($L$20:L2487,"&lt;&gt;")&lt;1601,16,COUNTIF($L$20:L2487,"&lt;&gt;")&lt;1701,17,COUNTIF($L$20:L2487,"&lt;&gt;")&lt;1801,18,COUNTIF($L$20:L2487,"&lt;&gt;")&lt;1901,19,COUNTIF($L$20:L2487,"&lt;&gt;")&lt;2001,20,COUNTIF($L$20:L2487,"&lt;&gt;")&lt;2101,21,COUNTIF($L$20:L2487,"&lt;&gt;")&lt;2201,22,COUNTIF($L$20:L2487,"&lt;&gt;")&lt;2301,23,COUNTIF($L$20:L2487,"&lt;&gt;")&lt;2401,24,COUNTIF($L$20:L2487,"&lt;&gt;")&lt;2501,25,COUNTIF($L$20:L2487,"&lt;&gt;")&lt;2601,26,COUNTIF($L$20:L2487,"&lt;&gt;")&lt;2701,27,COUNTIF($L$20:L2487,"&lt;&gt;")&lt;2801,28,COUNTIF($L$20:L2487,"&lt;&gt;")&lt;2901,29,COUNTIF($L$20:L2487,"&lt;&gt;")&lt;3001,30),"")</f>
        <v/>
      </c>
      <c r="AM2487" t="str">
        <f t="shared" si="190"/>
        <v/>
      </c>
      <c r="AN2487" t="str">
        <f t="shared" si="194"/>
        <v/>
      </c>
      <c r="AP2487" t="str">
        <f t="shared" si="193"/>
        <v/>
      </c>
      <c r="AQ2487" t="str">
        <f>IF(AO2487="","",COUNTIFS(AM2487:$AM$3019,AO2487))</f>
        <v/>
      </c>
    </row>
    <row r="2488" spans="1:43" x14ac:dyDescent="0.25">
      <c r="A2488" s="6" t="str">
        <f>IF(COUNT($A$20:A2487)&lt;&gt;$B$4,IF(A2487="","",A2487+1),"")</f>
        <v/>
      </c>
      <c r="B2488" s="3"/>
      <c r="C2488" s="3"/>
      <c r="D2488" s="122"/>
      <c r="E2488" s="3"/>
      <c r="F2488" s="3"/>
      <c r="G2488" s="3"/>
      <c r="H2488" s="3"/>
      <c r="I2488" s="120"/>
      <c r="J2488" s="3"/>
      <c r="K2488" s="95" t="str" cm="1">
        <f t="array" ref="K2488">IF(OR($J$14 = "A",$J$14 = "B",$J$14 = "C"),IF(I2488="","",IF(LEN(I2488)&gt;2,_xlfn.IFS(ISNUMBER(SEARCH("_",I2488)),I2488,ISNUMBER(SEARCH(", ",I2488)),SUBSTITUTE(I2488,", ","_"),ISNUMBER(SEARCH("/ ",I2488)),SUBSTITUTE(I2488,"/ ","_"),ISNUMBER(SEARCH(",",I2488)),SUBSTITUTE(I2488,",","_"),ISNUMBER(SEARCH("/",I2488)),SUBSTITUTE(I2488,"/","_"),ISNUMBER(SEARCH("",I2488)),I2488),I2488)),IF(OR($J$14 = "J",$J$14 = "K"),"",IF(D2488="","",IF(LEN(D2488)&gt;2,_xlfn.IFS(ISNUMBER(SEARCH("_",D2488)),D2488,ISNUMBER(SEARCH(", ",D2488)),SUBSTITUTE(D2488,", ","_"),ISNUMBER(SEARCH("/ ",D2488)),SUBSTITUTE(D2488,"/ ","_"),ISNUMBER(SEARCH(",",D2488)),SUBSTITUTE(D2488,",","_"),ISNUMBER(SEARCH("/",D2488)),SUBSTITUTE(D2488,"/","_"),ISNUMBER(SEARCH("",D2488)),D2488),D2488))))</f>
        <v/>
      </c>
      <c r="L2488" s="1"/>
      <c r="M2488" s="1" t="str">
        <f t="shared" si="191"/>
        <v/>
      </c>
      <c r="N2488" s="94" t="str">
        <f>IF($L2488="None","",IF(ISERROR(VLOOKUP($L2488,Info!$B$4:$B$266,1,FALSE)),"",VLOOKUP($L2488,Info!$B$4:$L$266,5,FALSE)))</f>
        <v/>
      </c>
      <c r="O2488" s="94" t="str">
        <f>IF(K2488="","",IF(AND($J$12&lt;&gt;"ABC",N2488="3"),"BAC",IF(N2488="3","ABC",IF($J$12&lt;&gt;"ABC",IF($J$10="Standard",VLOOKUP(K2488,Info!$BE$4:$BF$481,2,FALSE),VLOOKUP(K2488,Info!$BI$4:$BJ$482,2,FALSE)),IF($J$10="Standard",VLOOKUP(K2488,Info!$AG$4:$AH$2994,2,FALSE),VLOOKUP(K2488,Info!$AK$4:$AL$2997,2,FALSE))))))</f>
        <v/>
      </c>
      <c r="P2488" s="94" t="str">
        <f>IF($L2488="None","",IF(ISERROR(VLOOKUP($L2488,Info!$B$4:$B$266,1,FALSE)),"",VLOOKUP($L2488,Info!$B$4:$L$266,3,FALSE)))</f>
        <v/>
      </c>
      <c r="Q2488" s="96" t="str">
        <f>IF($L2488="None","",IF(ISERROR(VLOOKUP($L2488,Info!$B$4:$B$266,1,FALSE)),"",VLOOKUP($L2488,Info!$B$4:$L$266,4,FALSE)))</f>
        <v/>
      </c>
      <c r="R2488" s="1"/>
      <c r="S2488" s="6" t="str">
        <f t="shared" si="192"/>
        <v/>
      </c>
      <c r="T2488" s="6" t="str">
        <f>IF($L2488="None","",IF(ISERROR(VLOOKUP($L2488,Info!$B$4:$B$266,1,FALSE)),"",VLOOKUP($L2488,Info!$B$4:$L$266,11,FALSE)))</f>
        <v/>
      </c>
      <c r="U2488" s="1"/>
      <c r="V2488" s="1"/>
      <c r="W2488" s="1"/>
      <c r="X2488" s="1" t="str">
        <f>IF($L2488="None","",IF(ISERROR(VLOOKUP($L2488,Info!$B$4:$B$266,1,FALSE)),"",IF(OR(W2488="Metallic Liquid Tight",W2488="Non-Metallic Liquid Tight",W2488="LSZH",W2488="Greenfield"),VLOOKUP($L2488,Info!$B$4:$L$266,7,FALSE),"N/A")))</f>
        <v/>
      </c>
      <c r="Y2488" s="1"/>
      <c r="Z2488" s="96" t="str">
        <f>IF($L2488="None","",IF(ISERROR(VLOOKUP($L2488,Info!$B$4:$B$266,1,FALSE)),"",VLOOKUP($L2488,Info!$B$4:$L$266,9,FALSE)))</f>
        <v/>
      </c>
      <c r="AA2488" s="96" t="str">
        <f>IF($L2488="None","",IF(ISERROR(VLOOKUP($L2488,Info!$B$4:$B$266,1,FALSE)),"",VLOOKUP($L2488,Info!$B$4:$L$266,8,FALSE)))</f>
        <v/>
      </c>
      <c r="AB2488" s="96" t="str">
        <f>IF($L2488="None","",IF(ISERROR(VLOOKUP($L2488,Info!$B$4:$B$266,1,FALSE)),"",VLOOKUP($L2488,Info!$B$4:$L$266,10,FALSE)))</f>
        <v/>
      </c>
      <c r="AC2488" s="1" t="str">
        <f>IF(W2488="SO Cable","Black,White",IF(O2488="","",IF(P2488="","",IF($J$12&lt;&gt;"ABC",IF(P2488&lt;="250",VLOOKUP(O2488,Info!$AZ$4:$BB$22,3,FALSE),VLOOKUP(O2488,Info!$AZ$23:$BB$39,3,FALSE)),IF(P2488&lt;="250",VLOOKUP(O2488,Info!$AO$4:$AQ$22,3,FALSE),VLOOKUP(O2488,Info!$AO$23:$AP$39,3,FALSE))))))</f>
        <v/>
      </c>
      <c r="AD2488" s="1"/>
      <c r="AE2488" s="1" t="str">
        <f>IF($L2488="None","",IF(ISERROR(VLOOKUP($L2488,Info!$B$4:$B$266,1,FALSE)),"",VLOOKUP($L2488,Info!$B$4:$L$266,4,FALSE)))</f>
        <v/>
      </c>
      <c r="AF2488" s="1" t="str">
        <f>IF($L2488="None","",IF(ISERROR(VLOOKUP($L2488,Info!$B$4:$B$266,1,FALSE)),"",VLOOKUP($L2488,Info!$B$4:$L$266,6,FALSE)))</f>
        <v/>
      </c>
      <c r="AG2488" s="1"/>
      <c r="AH2488" s="33" t="str" cm="1">
        <f t="array" ref="AH2488">IF(AND(L2488&lt;&gt;"",O2488&lt;&gt;"",R2488:S2488&lt;&gt;"",W2488:X2488&lt;&gt;"",Z2488:AA2488&lt;&gt;"",AC2488&lt;&gt;""),"Good","Bad")</f>
        <v>Bad</v>
      </c>
      <c r="AL2488" t="str" cm="1">
        <f t="array" ref="AL2488">IF(R2488&gt;0,_xlfn.IFS(COUNTIF($L$20:L2488,"&lt;&gt;")&lt;101,1,COUNTIF($L$20:L2488,"&lt;&gt;")&lt;201,2,COUNTIF($L$20:L2488,"&lt;&gt;")&lt;301,3,COUNTIF($L$20:L2488,"&lt;&gt;")&lt;401,4,COUNTIF($L$20:L2488,"&lt;&gt;")&lt;501,5,COUNTIF($L$20:L2488,"&lt;&gt;")&lt;601,6,COUNTIF($L$20:L2488,"&lt;&gt;")&lt;701,7,COUNTIF($L$20:L2488,"&lt;&gt;")&lt;801,8,COUNTIF($L$20:L2488,"&lt;&gt;")&lt;901,9,COUNTIF($L$20:L2488,"&lt;&gt;")&lt;1001,10,COUNTIF($L$20:L2488,"&lt;&gt;")&lt;1101,11,COUNTIF($L$20:L2488,"&lt;&gt;")&lt;1201,12,COUNTIF($L$20:L2488,"&lt;&gt;")&lt;1301,13,COUNTIF($L$20:L2488,"&lt;&gt;")&lt;1401,14,COUNTIF($L$20:L2488,"&lt;&gt;")&lt;1501,15,COUNTIF($L$20:L2488,"&lt;&gt;")&lt;1601,16,COUNTIF($L$20:L2488,"&lt;&gt;")&lt;1701,17,COUNTIF($L$20:L2488,"&lt;&gt;")&lt;1801,18,COUNTIF($L$20:L2488,"&lt;&gt;")&lt;1901,19,COUNTIF($L$20:L2488,"&lt;&gt;")&lt;2001,20,COUNTIF($L$20:L2488,"&lt;&gt;")&lt;2101,21,COUNTIF($L$20:L2488,"&lt;&gt;")&lt;2201,22,COUNTIF($L$20:L2488,"&lt;&gt;")&lt;2301,23,COUNTIF($L$20:L2488,"&lt;&gt;")&lt;2401,24,COUNTIF($L$20:L2488,"&lt;&gt;")&lt;2501,25,COUNTIF($L$20:L2488,"&lt;&gt;")&lt;2601,26,COUNTIF($L$20:L2488,"&lt;&gt;")&lt;2701,27,COUNTIF($L$20:L2488,"&lt;&gt;")&lt;2801,28,COUNTIF($L$20:L2488,"&lt;&gt;")&lt;2901,29,COUNTIF($L$20:L2488,"&lt;&gt;")&lt;3001,30),"")</f>
        <v/>
      </c>
      <c r="AM2488" t="str">
        <f t="shared" si="190"/>
        <v/>
      </c>
      <c r="AN2488" t="str">
        <f t="shared" si="194"/>
        <v/>
      </c>
      <c r="AP2488" t="str">
        <f t="shared" si="193"/>
        <v/>
      </c>
      <c r="AQ2488" t="str">
        <f>IF(AO2488="","",COUNTIFS(AM2488:$AM$3019,AO2488))</f>
        <v/>
      </c>
    </row>
    <row r="2489" spans="1:43" x14ac:dyDescent="0.25">
      <c r="A2489" s="6" t="str">
        <f>IF(COUNT($A$20:A2488)&lt;&gt;$B$4,IF(A2488="","",A2488+1),"")</f>
        <v/>
      </c>
      <c r="B2489" s="3"/>
      <c r="C2489" s="3"/>
      <c r="D2489" s="122"/>
      <c r="E2489" s="3"/>
      <c r="F2489" s="3"/>
      <c r="G2489" s="3"/>
      <c r="H2489" s="3"/>
      <c r="I2489" s="120"/>
      <c r="J2489" s="3"/>
      <c r="K2489" s="95" t="str" cm="1">
        <f t="array" ref="K2489">IF(OR($J$14 = "A",$J$14 = "B",$J$14 = "C"),IF(I2489="","",IF(LEN(I2489)&gt;2,_xlfn.IFS(ISNUMBER(SEARCH("_",I2489)),I2489,ISNUMBER(SEARCH(", ",I2489)),SUBSTITUTE(I2489,", ","_"),ISNUMBER(SEARCH("/ ",I2489)),SUBSTITUTE(I2489,"/ ","_"),ISNUMBER(SEARCH(",",I2489)),SUBSTITUTE(I2489,",","_"),ISNUMBER(SEARCH("/",I2489)),SUBSTITUTE(I2489,"/","_"),ISNUMBER(SEARCH("",I2489)),I2489),I2489)),IF(OR($J$14 = "J",$J$14 = "K"),"",IF(D2489="","",IF(LEN(D2489)&gt;2,_xlfn.IFS(ISNUMBER(SEARCH("_",D2489)),D2489,ISNUMBER(SEARCH(", ",D2489)),SUBSTITUTE(D2489,", ","_"),ISNUMBER(SEARCH("/ ",D2489)),SUBSTITUTE(D2489,"/ ","_"),ISNUMBER(SEARCH(",",D2489)),SUBSTITUTE(D2489,",","_"),ISNUMBER(SEARCH("/",D2489)),SUBSTITUTE(D2489,"/","_"),ISNUMBER(SEARCH("",D2489)),D2489),D2489))))</f>
        <v/>
      </c>
      <c r="L2489" s="1"/>
      <c r="M2489" s="1" t="str">
        <f t="shared" si="191"/>
        <v/>
      </c>
      <c r="N2489" s="94" t="str">
        <f>IF($L2489="None","",IF(ISERROR(VLOOKUP($L2489,Info!$B$4:$B$266,1,FALSE)),"",VLOOKUP($L2489,Info!$B$4:$L$266,5,FALSE)))</f>
        <v/>
      </c>
      <c r="O2489" s="94" t="str">
        <f>IF(K2489="","",IF(AND($J$12&lt;&gt;"ABC",N2489="3"),"BAC",IF(N2489="3","ABC",IF($J$12&lt;&gt;"ABC",IF($J$10="Standard",VLOOKUP(K2489,Info!$BE$4:$BF$481,2,FALSE),VLOOKUP(K2489,Info!$BI$4:$BJ$482,2,FALSE)),IF($J$10="Standard",VLOOKUP(K2489,Info!$AG$4:$AH$2994,2,FALSE),VLOOKUP(K2489,Info!$AK$4:$AL$2997,2,FALSE))))))</f>
        <v/>
      </c>
      <c r="P2489" s="94" t="str">
        <f>IF($L2489="None","",IF(ISERROR(VLOOKUP($L2489,Info!$B$4:$B$266,1,FALSE)),"",VLOOKUP($L2489,Info!$B$4:$L$266,3,FALSE)))</f>
        <v/>
      </c>
      <c r="Q2489" s="96" t="str">
        <f>IF($L2489="None","",IF(ISERROR(VLOOKUP($L2489,Info!$B$4:$B$266,1,FALSE)),"",VLOOKUP($L2489,Info!$B$4:$L$266,4,FALSE)))</f>
        <v/>
      </c>
      <c r="R2489" s="1"/>
      <c r="S2489" s="6" t="str">
        <f t="shared" si="192"/>
        <v/>
      </c>
      <c r="T2489" s="6" t="str">
        <f>IF($L2489="None","",IF(ISERROR(VLOOKUP($L2489,Info!$B$4:$B$266,1,FALSE)),"",VLOOKUP($L2489,Info!$B$4:$L$266,11,FALSE)))</f>
        <v/>
      </c>
      <c r="U2489" s="1"/>
      <c r="V2489" s="1"/>
      <c r="W2489" s="1"/>
      <c r="X2489" s="1" t="str">
        <f>IF($L2489="None","",IF(ISERROR(VLOOKUP($L2489,Info!$B$4:$B$266,1,FALSE)),"",IF(OR(W2489="Metallic Liquid Tight",W2489="Non-Metallic Liquid Tight",W2489="LSZH",W2489="Greenfield"),VLOOKUP($L2489,Info!$B$4:$L$266,7,FALSE),"N/A")))</f>
        <v/>
      </c>
      <c r="Y2489" s="1"/>
      <c r="Z2489" s="96" t="str">
        <f>IF($L2489="None","",IF(ISERROR(VLOOKUP($L2489,Info!$B$4:$B$266,1,FALSE)),"",VLOOKUP($L2489,Info!$B$4:$L$266,9,FALSE)))</f>
        <v/>
      </c>
      <c r="AA2489" s="96" t="str">
        <f>IF($L2489="None","",IF(ISERROR(VLOOKUP($L2489,Info!$B$4:$B$266,1,FALSE)),"",VLOOKUP($L2489,Info!$B$4:$L$266,8,FALSE)))</f>
        <v/>
      </c>
      <c r="AB2489" s="96" t="str">
        <f>IF($L2489="None","",IF(ISERROR(VLOOKUP($L2489,Info!$B$4:$B$266,1,FALSE)),"",VLOOKUP($L2489,Info!$B$4:$L$266,10,FALSE)))</f>
        <v/>
      </c>
      <c r="AC2489" s="1" t="str">
        <f>IF(W2489="SO Cable","Black,White",IF(O2489="","",IF(P2489="","",IF($J$12&lt;&gt;"ABC",IF(P2489&lt;="250",VLOOKUP(O2489,Info!$AZ$4:$BB$22,3,FALSE),VLOOKUP(O2489,Info!$AZ$23:$BB$39,3,FALSE)),IF(P2489&lt;="250",VLOOKUP(O2489,Info!$AO$4:$AQ$22,3,FALSE),VLOOKUP(O2489,Info!$AO$23:$AP$39,3,FALSE))))))</f>
        <v/>
      </c>
      <c r="AD2489" s="1"/>
      <c r="AE2489" s="1" t="str">
        <f>IF($L2489="None","",IF(ISERROR(VLOOKUP($L2489,Info!$B$4:$B$266,1,FALSE)),"",VLOOKUP($L2489,Info!$B$4:$L$266,4,FALSE)))</f>
        <v/>
      </c>
      <c r="AF2489" s="1" t="str">
        <f>IF($L2489="None","",IF(ISERROR(VLOOKUP($L2489,Info!$B$4:$B$266,1,FALSE)),"",VLOOKUP($L2489,Info!$B$4:$L$266,6,FALSE)))</f>
        <v/>
      </c>
      <c r="AG2489" s="1"/>
      <c r="AH2489" s="33" t="str" cm="1">
        <f t="array" ref="AH2489">IF(AND(L2489&lt;&gt;"",O2489&lt;&gt;"",R2489:S2489&lt;&gt;"",W2489:X2489&lt;&gt;"",Z2489:AA2489&lt;&gt;"",AC2489&lt;&gt;""),"Good","Bad")</f>
        <v>Bad</v>
      </c>
      <c r="AL2489" t="str" cm="1">
        <f t="array" ref="AL2489">IF(R2489&gt;0,_xlfn.IFS(COUNTIF($L$20:L2489,"&lt;&gt;")&lt;101,1,COUNTIF($L$20:L2489,"&lt;&gt;")&lt;201,2,COUNTIF($L$20:L2489,"&lt;&gt;")&lt;301,3,COUNTIF($L$20:L2489,"&lt;&gt;")&lt;401,4,COUNTIF($L$20:L2489,"&lt;&gt;")&lt;501,5,COUNTIF($L$20:L2489,"&lt;&gt;")&lt;601,6,COUNTIF($L$20:L2489,"&lt;&gt;")&lt;701,7,COUNTIF($L$20:L2489,"&lt;&gt;")&lt;801,8,COUNTIF($L$20:L2489,"&lt;&gt;")&lt;901,9,COUNTIF($L$20:L2489,"&lt;&gt;")&lt;1001,10,COUNTIF($L$20:L2489,"&lt;&gt;")&lt;1101,11,COUNTIF($L$20:L2489,"&lt;&gt;")&lt;1201,12,COUNTIF($L$20:L2489,"&lt;&gt;")&lt;1301,13,COUNTIF($L$20:L2489,"&lt;&gt;")&lt;1401,14,COUNTIF($L$20:L2489,"&lt;&gt;")&lt;1501,15,COUNTIF($L$20:L2489,"&lt;&gt;")&lt;1601,16,COUNTIF($L$20:L2489,"&lt;&gt;")&lt;1701,17,COUNTIF($L$20:L2489,"&lt;&gt;")&lt;1801,18,COUNTIF($L$20:L2489,"&lt;&gt;")&lt;1901,19,COUNTIF($L$20:L2489,"&lt;&gt;")&lt;2001,20,COUNTIF($L$20:L2489,"&lt;&gt;")&lt;2101,21,COUNTIF($L$20:L2489,"&lt;&gt;")&lt;2201,22,COUNTIF($L$20:L2489,"&lt;&gt;")&lt;2301,23,COUNTIF($L$20:L2489,"&lt;&gt;")&lt;2401,24,COUNTIF($L$20:L2489,"&lt;&gt;")&lt;2501,25,COUNTIF($L$20:L2489,"&lt;&gt;")&lt;2601,26,COUNTIF($L$20:L2489,"&lt;&gt;")&lt;2701,27,COUNTIF($L$20:L2489,"&lt;&gt;")&lt;2801,28,COUNTIF($L$20:L2489,"&lt;&gt;")&lt;2901,29,COUNTIF($L$20:L2489,"&lt;&gt;")&lt;3001,30),"")</f>
        <v/>
      </c>
      <c r="AM2489" t="str">
        <f t="shared" si="190"/>
        <v/>
      </c>
      <c r="AN2489" t="str">
        <f t="shared" si="194"/>
        <v/>
      </c>
      <c r="AP2489" t="str">
        <f t="shared" si="193"/>
        <v/>
      </c>
      <c r="AQ2489" t="str">
        <f>IF(AO2489="","",COUNTIFS(AM2489:$AM$3019,AO2489))</f>
        <v/>
      </c>
    </row>
    <row r="2490" spans="1:43" x14ac:dyDescent="0.25">
      <c r="A2490" s="6" t="str">
        <f>IF(COUNT($A$20:A2489)&lt;&gt;$B$4,IF(A2489="","",A2489+1),"")</f>
        <v/>
      </c>
      <c r="B2490" s="3"/>
      <c r="C2490" s="3"/>
      <c r="D2490" s="122"/>
      <c r="E2490" s="3"/>
      <c r="F2490" s="3"/>
      <c r="G2490" s="3"/>
      <c r="H2490" s="3"/>
      <c r="I2490" s="120"/>
      <c r="J2490" s="3"/>
      <c r="K2490" s="95" t="str" cm="1">
        <f t="array" ref="K2490">IF(OR($J$14 = "A",$J$14 = "B",$J$14 = "C"),IF(I2490="","",IF(LEN(I2490)&gt;2,_xlfn.IFS(ISNUMBER(SEARCH("_",I2490)),I2490,ISNUMBER(SEARCH(", ",I2490)),SUBSTITUTE(I2490,", ","_"),ISNUMBER(SEARCH("/ ",I2490)),SUBSTITUTE(I2490,"/ ","_"),ISNUMBER(SEARCH(",",I2490)),SUBSTITUTE(I2490,",","_"),ISNUMBER(SEARCH("/",I2490)),SUBSTITUTE(I2490,"/","_"),ISNUMBER(SEARCH("",I2490)),I2490),I2490)),IF(OR($J$14 = "J",$J$14 = "K"),"",IF(D2490="","",IF(LEN(D2490)&gt;2,_xlfn.IFS(ISNUMBER(SEARCH("_",D2490)),D2490,ISNUMBER(SEARCH(", ",D2490)),SUBSTITUTE(D2490,", ","_"),ISNUMBER(SEARCH("/ ",D2490)),SUBSTITUTE(D2490,"/ ","_"),ISNUMBER(SEARCH(",",D2490)),SUBSTITUTE(D2490,",","_"),ISNUMBER(SEARCH("/",D2490)),SUBSTITUTE(D2490,"/","_"),ISNUMBER(SEARCH("",D2490)),D2490),D2490))))</f>
        <v/>
      </c>
      <c r="L2490" s="1"/>
      <c r="M2490" s="1" t="str">
        <f t="shared" si="191"/>
        <v/>
      </c>
      <c r="N2490" s="94" t="str">
        <f>IF($L2490="None","",IF(ISERROR(VLOOKUP($L2490,Info!$B$4:$B$266,1,FALSE)),"",VLOOKUP($L2490,Info!$B$4:$L$266,5,FALSE)))</f>
        <v/>
      </c>
      <c r="O2490" s="94" t="str">
        <f>IF(K2490="","",IF(AND($J$12&lt;&gt;"ABC",N2490="3"),"BAC",IF(N2490="3","ABC",IF($J$12&lt;&gt;"ABC",IF($J$10="Standard",VLOOKUP(K2490,Info!$BE$4:$BF$481,2,FALSE),VLOOKUP(K2490,Info!$BI$4:$BJ$482,2,FALSE)),IF($J$10="Standard",VLOOKUP(K2490,Info!$AG$4:$AH$2994,2,FALSE),VLOOKUP(K2490,Info!$AK$4:$AL$2997,2,FALSE))))))</f>
        <v/>
      </c>
      <c r="P2490" s="94" t="str">
        <f>IF($L2490="None","",IF(ISERROR(VLOOKUP($L2490,Info!$B$4:$B$266,1,FALSE)),"",VLOOKUP($L2490,Info!$B$4:$L$266,3,FALSE)))</f>
        <v/>
      </c>
      <c r="Q2490" s="96" t="str">
        <f>IF($L2490="None","",IF(ISERROR(VLOOKUP($L2490,Info!$B$4:$B$266,1,FALSE)),"",VLOOKUP($L2490,Info!$B$4:$L$266,4,FALSE)))</f>
        <v/>
      </c>
      <c r="R2490" s="1"/>
      <c r="S2490" s="6" t="str">
        <f t="shared" si="192"/>
        <v/>
      </c>
      <c r="T2490" s="6" t="str">
        <f>IF($L2490="None","",IF(ISERROR(VLOOKUP($L2490,Info!$B$4:$B$266,1,FALSE)),"",VLOOKUP($L2490,Info!$B$4:$L$266,11,FALSE)))</f>
        <v/>
      </c>
      <c r="U2490" s="1"/>
      <c r="V2490" s="1"/>
      <c r="W2490" s="1"/>
      <c r="X2490" s="1" t="str">
        <f>IF($L2490="None","",IF(ISERROR(VLOOKUP($L2490,Info!$B$4:$B$266,1,FALSE)),"",IF(OR(W2490="Metallic Liquid Tight",W2490="Non-Metallic Liquid Tight",W2490="LSZH",W2490="Greenfield"),VLOOKUP($L2490,Info!$B$4:$L$266,7,FALSE),"N/A")))</f>
        <v/>
      </c>
      <c r="Y2490" s="1"/>
      <c r="Z2490" s="96" t="str">
        <f>IF($L2490="None","",IF(ISERROR(VLOOKUP($L2490,Info!$B$4:$B$266,1,FALSE)),"",VLOOKUP($L2490,Info!$B$4:$L$266,9,FALSE)))</f>
        <v/>
      </c>
      <c r="AA2490" s="96" t="str">
        <f>IF($L2490="None","",IF(ISERROR(VLOOKUP($L2490,Info!$B$4:$B$266,1,FALSE)),"",VLOOKUP($L2490,Info!$B$4:$L$266,8,FALSE)))</f>
        <v/>
      </c>
      <c r="AB2490" s="96" t="str">
        <f>IF($L2490="None","",IF(ISERROR(VLOOKUP($L2490,Info!$B$4:$B$266,1,FALSE)),"",VLOOKUP($L2490,Info!$B$4:$L$266,10,FALSE)))</f>
        <v/>
      </c>
      <c r="AC2490" s="1" t="str">
        <f>IF(W2490="SO Cable","Black,White",IF(O2490="","",IF(P2490="","",IF($J$12&lt;&gt;"ABC",IF(P2490&lt;="250",VLOOKUP(O2490,Info!$AZ$4:$BB$22,3,FALSE),VLOOKUP(O2490,Info!$AZ$23:$BB$39,3,FALSE)),IF(P2490&lt;="250",VLOOKUP(O2490,Info!$AO$4:$AQ$22,3,FALSE),VLOOKUP(O2490,Info!$AO$23:$AP$39,3,FALSE))))))</f>
        <v/>
      </c>
      <c r="AD2490" s="1"/>
      <c r="AE2490" s="1" t="str">
        <f>IF($L2490="None","",IF(ISERROR(VLOOKUP($L2490,Info!$B$4:$B$266,1,FALSE)),"",VLOOKUP($L2490,Info!$B$4:$L$266,4,FALSE)))</f>
        <v/>
      </c>
      <c r="AF2490" s="1" t="str">
        <f>IF($L2490="None","",IF(ISERROR(VLOOKUP($L2490,Info!$B$4:$B$266,1,FALSE)),"",VLOOKUP($L2490,Info!$B$4:$L$266,6,FALSE)))</f>
        <v/>
      </c>
      <c r="AG2490" s="1"/>
      <c r="AH2490" s="33" t="str" cm="1">
        <f t="array" ref="AH2490">IF(AND(L2490&lt;&gt;"",O2490&lt;&gt;"",R2490:S2490&lt;&gt;"",W2490:X2490&lt;&gt;"",Z2490:AA2490&lt;&gt;"",AC2490&lt;&gt;""),"Good","Bad")</f>
        <v>Bad</v>
      </c>
      <c r="AL2490" t="str" cm="1">
        <f t="array" ref="AL2490">IF(R2490&gt;0,_xlfn.IFS(COUNTIF($L$20:L2490,"&lt;&gt;")&lt;101,1,COUNTIF($L$20:L2490,"&lt;&gt;")&lt;201,2,COUNTIF($L$20:L2490,"&lt;&gt;")&lt;301,3,COUNTIF($L$20:L2490,"&lt;&gt;")&lt;401,4,COUNTIF($L$20:L2490,"&lt;&gt;")&lt;501,5,COUNTIF($L$20:L2490,"&lt;&gt;")&lt;601,6,COUNTIF($L$20:L2490,"&lt;&gt;")&lt;701,7,COUNTIF($L$20:L2490,"&lt;&gt;")&lt;801,8,COUNTIF($L$20:L2490,"&lt;&gt;")&lt;901,9,COUNTIF($L$20:L2490,"&lt;&gt;")&lt;1001,10,COUNTIF($L$20:L2490,"&lt;&gt;")&lt;1101,11,COUNTIF($L$20:L2490,"&lt;&gt;")&lt;1201,12,COUNTIF($L$20:L2490,"&lt;&gt;")&lt;1301,13,COUNTIF($L$20:L2490,"&lt;&gt;")&lt;1401,14,COUNTIF($L$20:L2490,"&lt;&gt;")&lt;1501,15,COUNTIF($L$20:L2490,"&lt;&gt;")&lt;1601,16,COUNTIF($L$20:L2490,"&lt;&gt;")&lt;1701,17,COUNTIF($L$20:L2490,"&lt;&gt;")&lt;1801,18,COUNTIF($L$20:L2490,"&lt;&gt;")&lt;1901,19,COUNTIF($L$20:L2490,"&lt;&gt;")&lt;2001,20,COUNTIF($L$20:L2490,"&lt;&gt;")&lt;2101,21,COUNTIF($L$20:L2490,"&lt;&gt;")&lt;2201,22,COUNTIF($L$20:L2490,"&lt;&gt;")&lt;2301,23,COUNTIF($L$20:L2490,"&lt;&gt;")&lt;2401,24,COUNTIF($L$20:L2490,"&lt;&gt;")&lt;2501,25,COUNTIF($L$20:L2490,"&lt;&gt;")&lt;2601,26,COUNTIF($L$20:L2490,"&lt;&gt;")&lt;2701,27,COUNTIF($L$20:L2490,"&lt;&gt;")&lt;2801,28,COUNTIF($L$20:L2490,"&lt;&gt;")&lt;2901,29,COUNTIF($L$20:L2490,"&lt;&gt;")&lt;3001,30),"")</f>
        <v/>
      </c>
      <c r="AM2490" t="str">
        <f t="shared" si="190"/>
        <v/>
      </c>
      <c r="AN2490" t="str">
        <f t="shared" si="194"/>
        <v/>
      </c>
      <c r="AP2490" t="str">
        <f t="shared" si="193"/>
        <v/>
      </c>
      <c r="AQ2490" t="str">
        <f>IF(AO2490="","",COUNTIFS(AM2490:$AM$3019,AO2490))</f>
        <v/>
      </c>
    </row>
    <row r="2491" spans="1:43" x14ac:dyDescent="0.25">
      <c r="A2491" s="6" t="str">
        <f>IF(COUNT($A$20:A2490)&lt;&gt;$B$4,IF(A2490="","",A2490+1),"")</f>
        <v/>
      </c>
      <c r="B2491" s="3"/>
      <c r="C2491" s="3"/>
      <c r="D2491" s="122"/>
      <c r="E2491" s="3"/>
      <c r="F2491" s="3"/>
      <c r="G2491" s="3"/>
      <c r="H2491" s="3"/>
      <c r="I2491" s="120"/>
      <c r="J2491" s="3"/>
      <c r="K2491" s="95" t="str" cm="1">
        <f t="array" ref="K2491">IF(OR($J$14 = "A",$J$14 = "B",$J$14 = "C"),IF(I2491="","",IF(LEN(I2491)&gt;2,_xlfn.IFS(ISNUMBER(SEARCH("_",I2491)),I2491,ISNUMBER(SEARCH(", ",I2491)),SUBSTITUTE(I2491,", ","_"),ISNUMBER(SEARCH("/ ",I2491)),SUBSTITUTE(I2491,"/ ","_"),ISNUMBER(SEARCH(",",I2491)),SUBSTITUTE(I2491,",","_"),ISNUMBER(SEARCH("/",I2491)),SUBSTITUTE(I2491,"/","_"),ISNUMBER(SEARCH("",I2491)),I2491),I2491)),IF(OR($J$14 = "J",$J$14 = "K"),"",IF(D2491="","",IF(LEN(D2491)&gt;2,_xlfn.IFS(ISNUMBER(SEARCH("_",D2491)),D2491,ISNUMBER(SEARCH(", ",D2491)),SUBSTITUTE(D2491,", ","_"),ISNUMBER(SEARCH("/ ",D2491)),SUBSTITUTE(D2491,"/ ","_"),ISNUMBER(SEARCH(",",D2491)),SUBSTITUTE(D2491,",","_"),ISNUMBER(SEARCH("/",D2491)),SUBSTITUTE(D2491,"/","_"),ISNUMBER(SEARCH("",D2491)),D2491),D2491))))</f>
        <v/>
      </c>
      <c r="L2491" s="1"/>
      <c r="M2491" s="1" t="str">
        <f t="shared" si="191"/>
        <v/>
      </c>
      <c r="N2491" s="94" t="str">
        <f>IF($L2491="None","",IF(ISERROR(VLOOKUP($L2491,Info!$B$4:$B$266,1,FALSE)),"",VLOOKUP($L2491,Info!$B$4:$L$266,5,FALSE)))</f>
        <v/>
      </c>
      <c r="O2491" s="94" t="str">
        <f>IF(K2491="","",IF(AND($J$12&lt;&gt;"ABC",N2491="3"),"BAC",IF(N2491="3","ABC",IF($J$12&lt;&gt;"ABC",IF($J$10="Standard",VLOOKUP(K2491,Info!$BE$4:$BF$481,2,FALSE),VLOOKUP(K2491,Info!$BI$4:$BJ$482,2,FALSE)),IF($J$10="Standard",VLOOKUP(K2491,Info!$AG$4:$AH$2994,2,FALSE),VLOOKUP(K2491,Info!$AK$4:$AL$2997,2,FALSE))))))</f>
        <v/>
      </c>
      <c r="P2491" s="94" t="str">
        <f>IF($L2491="None","",IF(ISERROR(VLOOKUP($L2491,Info!$B$4:$B$266,1,FALSE)),"",VLOOKUP($L2491,Info!$B$4:$L$266,3,FALSE)))</f>
        <v/>
      </c>
      <c r="Q2491" s="96" t="str">
        <f>IF($L2491="None","",IF(ISERROR(VLOOKUP($L2491,Info!$B$4:$B$266,1,FALSE)),"",VLOOKUP($L2491,Info!$B$4:$L$266,4,FALSE)))</f>
        <v/>
      </c>
      <c r="R2491" s="1"/>
      <c r="S2491" s="6" t="str">
        <f t="shared" si="192"/>
        <v/>
      </c>
      <c r="T2491" s="6" t="str">
        <f>IF($L2491="None","",IF(ISERROR(VLOOKUP($L2491,Info!$B$4:$B$266,1,FALSE)),"",VLOOKUP($L2491,Info!$B$4:$L$266,11,FALSE)))</f>
        <v/>
      </c>
      <c r="U2491" s="1"/>
      <c r="V2491" s="1"/>
      <c r="W2491" s="1"/>
      <c r="X2491" s="1" t="str">
        <f>IF($L2491="None","",IF(ISERROR(VLOOKUP($L2491,Info!$B$4:$B$266,1,FALSE)),"",IF(OR(W2491="Metallic Liquid Tight",W2491="Non-Metallic Liquid Tight",W2491="LSZH",W2491="Greenfield"),VLOOKUP($L2491,Info!$B$4:$L$266,7,FALSE),"N/A")))</f>
        <v/>
      </c>
      <c r="Y2491" s="1"/>
      <c r="Z2491" s="96" t="str">
        <f>IF($L2491="None","",IF(ISERROR(VLOOKUP($L2491,Info!$B$4:$B$266,1,FALSE)),"",VLOOKUP($L2491,Info!$B$4:$L$266,9,FALSE)))</f>
        <v/>
      </c>
      <c r="AA2491" s="96" t="str">
        <f>IF($L2491="None","",IF(ISERROR(VLOOKUP($L2491,Info!$B$4:$B$266,1,FALSE)),"",VLOOKUP($L2491,Info!$B$4:$L$266,8,FALSE)))</f>
        <v/>
      </c>
      <c r="AB2491" s="96" t="str">
        <f>IF($L2491="None","",IF(ISERROR(VLOOKUP($L2491,Info!$B$4:$B$266,1,FALSE)),"",VLOOKUP($L2491,Info!$B$4:$L$266,10,FALSE)))</f>
        <v/>
      </c>
      <c r="AC2491" s="1" t="str">
        <f>IF(W2491="SO Cable","Black,White",IF(O2491="","",IF(P2491="","",IF($J$12&lt;&gt;"ABC",IF(P2491&lt;="250",VLOOKUP(O2491,Info!$AZ$4:$BB$22,3,FALSE),VLOOKUP(O2491,Info!$AZ$23:$BB$39,3,FALSE)),IF(P2491&lt;="250",VLOOKUP(O2491,Info!$AO$4:$AQ$22,3,FALSE),VLOOKUP(O2491,Info!$AO$23:$AP$39,3,FALSE))))))</f>
        <v/>
      </c>
      <c r="AD2491" s="1"/>
      <c r="AE2491" s="1" t="str">
        <f>IF($L2491="None","",IF(ISERROR(VLOOKUP($L2491,Info!$B$4:$B$266,1,FALSE)),"",VLOOKUP($L2491,Info!$B$4:$L$266,4,FALSE)))</f>
        <v/>
      </c>
      <c r="AF2491" s="1" t="str">
        <f>IF($L2491="None","",IF(ISERROR(VLOOKUP($L2491,Info!$B$4:$B$266,1,FALSE)),"",VLOOKUP($L2491,Info!$B$4:$L$266,6,FALSE)))</f>
        <v/>
      </c>
      <c r="AG2491" s="1"/>
      <c r="AH2491" s="33" t="str" cm="1">
        <f t="array" ref="AH2491">IF(AND(L2491&lt;&gt;"",O2491&lt;&gt;"",R2491:S2491&lt;&gt;"",W2491:X2491&lt;&gt;"",Z2491:AA2491&lt;&gt;"",AC2491&lt;&gt;""),"Good","Bad")</f>
        <v>Bad</v>
      </c>
      <c r="AL2491" t="str" cm="1">
        <f t="array" ref="AL2491">IF(R2491&gt;0,_xlfn.IFS(COUNTIF($L$20:L2491,"&lt;&gt;")&lt;101,1,COUNTIF($L$20:L2491,"&lt;&gt;")&lt;201,2,COUNTIF($L$20:L2491,"&lt;&gt;")&lt;301,3,COUNTIF($L$20:L2491,"&lt;&gt;")&lt;401,4,COUNTIF($L$20:L2491,"&lt;&gt;")&lt;501,5,COUNTIF($L$20:L2491,"&lt;&gt;")&lt;601,6,COUNTIF($L$20:L2491,"&lt;&gt;")&lt;701,7,COUNTIF($L$20:L2491,"&lt;&gt;")&lt;801,8,COUNTIF($L$20:L2491,"&lt;&gt;")&lt;901,9,COUNTIF($L$20:L2491,"&lt;&gt;")&lt;1001,10,COUNTIF($L$20:L2491,"&lt;&gt;")&lt;1101,11,COUNTIF($L$20:L2491,"&lt;&gt;")&lt;1201,12,COUNTIF($L$20:L2491,"&lt;&gt;")&lt;1301,13,COUNTIF($L$20:L2491,"&lt;&gt;")&lt;1401,14,COUNTIF($L$20:L2491,"&lt;&gt;")&lt;1501,15,COUNTIF($L$20:L2491,"&lt;&gt;")&lt;1601,16,COUNTIF($L$20:L2491,"&lt;&gt;")&lt;1701,17,COUNTIF($L$20:L2491,"&lt;&gt;")&lt;1801,18,COUNTIF($L$20:L2491,"&lt;&gt;")&lt;1901,19,COUNTIF($L$20:L2491,"&lt;&gt;")&lt;2001,20,COUNTIF($L$20:L2491,"&lt;&gt;")&lt;2101,21,COUNTIF($L$20:L2491,"&lt;&gt;")&lt;2201,22,COUNTIF($L$20:L2491,"&lt;&gt;")&lt;2301,23,COUNTIF($L$20:L2491,"&lt;&gt;")&lt;2401,24,COUNTIF($L$20:L2491,"&lt;&gt;")&lt;2501,25,COUNTIF($L$20:L2491,"&lt;&gt;")&lt;2601,26,COUNTIF($L$20:L2491,"&lt;&gt;")&lt;2701,27,COUNTIF($L$20:L2491,"&lt;&gt;")&lt;2801,28,COUNTIF($L$20:L2491,"&lt;&gt;")&lt;2901,29,COUNTIF($L$20:L2491,"&lt;&gt;")&lt;3001,30),"")</f>
        <v/>
      </c>
      <c r="AM2491" t="str">
        <f t="shared" si="190"/>
        <v/>
      </c>
      <c r="AN2491" t="str">
        <f t="shared" si="194"/>
        <v/>
      </c>
      <c r="AP2491" t="str">
        <f t="shared" si="193"/>
        <v/>
      </c>
      <c r="AQ2491" t="str">
        <f>IF(AO2491="","",COUNTIFS(AM2491:$AM$3019,AO2491))</f>
        <v/>
      </c>
    </row>
    <row r="2492" spans="1:43" x14ac:dyDescent="0.25">
      <c r="A2492" s="6" t="str">
        <f>IF(COUNT($A$20:A2491)&lt;&gt;$B$4,IF(A2491="","",A2491+1),"")</f>
        <v/>
      </c>
      <c r="B2492" s="3"/>
      <c r="C2492" s="3"/>
      <c r="D2492" s="122"/>
      <c r="E2492" s="3"/>
      <c r="F2492" s="3"/>
      <c r="G2492" s="3"/>
      <c r="H2492" s="3"/>
      <c r="I2492" s="120"/>
      <c r="J2492" s="3"/>
      <c r="K2492" s="95" t="str" cm="1">
        <f t="array" ref="K2492">IF(OR($J$14 = "A",$J$14 = "B",$J$14 = "C"),IF(I2492="","",IF(LEN(I2492)&gt;2,_xlfn.IFS(ISNUMBER(SEARCH("_",I2492)),I2492,ISNUMBER(SEARCH(", ",I2492)),SUBSTITUTE(I2492,", ","_"),ISNUMBER(SEARCH("/ ",I2492)),SUBSTITUTE(I2492,"/ ","_"),ISNUMBER(SEARCH(",",I2492)),SUBSTITUTE(I2492,",","_"),ISNUMBER(SEARCH("/",I2492)),SUBSTITUTE(I2492,"/","_"),ISNUMBER(SEARCH("",I2492)),I2492),I2492)),IF(OR($J$14 = "J",$J$14 = "K"),"",IF(D2492="","",IF(LEN(D2492)&gt;2,_xlfn.IFS(ISNUMBER(SEARCH("_",D2492)),D2492,ISNUMBER(SEARCH(", ",D2492)),SUBSTITUTE(D2492,", ","_"),ISNUMBER(SEARCH("/ ",D2492)),SUBSTITUTE(D2492,"/ ","_"),ISNUMBER(SEARCH(",",D2492)),SUBSTITUTE(D2492,",","_"),ISNUMBER(SEARCH("/",D2492)),SUBSTITUTE(D2492,"/","_"),ISNUMBER(SEARCH("",D2492)),D2492),D2492))))</f>
        <v/>
      </c>
      <c r="L2492" s="1"/>
      <c r="M2492" s="1" t="str">
        <f t="shared" si="191"/>
        <v/>
      </c>
      <c r="N2492" s="94" t="str">
        <f>IF($L2492="None","",IF(ISERROR(VLOOKUP($L2492,Info!$B$4:$B$266,1,FALSE)),"",VLOOKUP($L2492,Info!$B$4:$L$266,5,FALSE)))</f>
        <v/>
      </c>
      <c r="O2492" s="94" t="str">
        <f>IF(K2492="","",IF(AND($J$12&lt;&gt;"ABC",N2492="3"),"BAC",IF(N2492="3","ABC",IF($J$12&lt;&gt;"ABC",IF($J$10="Standard",VLOOKUP(K2492,Info!$BE$4:$BF$481,2,FALSE),VLOOKUP(K2492,Info!$BI$4:$BJ$482,2,FALSE)),IF($J$10="Standard",VLOOKUP(K2492,Info!$AG$4:$AH$2994,2,FALSE),VLOOKUP(K2492,Info!$AK$4:$AL$2997,2,FALSE))))))</f>
        <v/>
      </c>
      <c r="P2492" s="94" t="str">
        <f>IF($L2492="None","",IF(ISERROR(VLOOKUP($L2492,Info!$B$4:$B$266,1,FALSE)),"",VLOOKUP($L2492,Info!$B$4:$L$266,3,FALSE)))</f>
        <v/>
      </c>
      <c r="Q2492" s="96" t="str">
        <f>IF($L2492="None","",IF(ISERROR(VLOOKUP($L2492,Info!$B$4:$B$266,1,FALSE)),"",VLOOKUP($L2492,Info!$B$4:$L$266,4,FALSE)))</f>
        <v/>
      </c>
      <c r="R2492" s="1"/>
      <c r="S2492" s="6" t="str">
        <f t="shared" si="192"/>
        <v/>
      </c>
      <c r="T2492" s="6" t="str">
        <f>IF($L2492="None","",IF(ISERROR(VLOOKUP($L2492,Info!$B$4:$B$266,1,FALSE)),"",VLOOKUP($L2492,Info!$B$4:$L$266,11,FALSE)))</f>
        <v/>
      </c>
      <c r="U2492" s="1"/>
      <c r="V2492" s="1"/>
      <c r="W2492" s="1"/>
      <c r="X2492" s="1" t="str">
        <f>IF($L2492="None","",IF(ISERROR(VLOOKUP($L2492,Info!$B$4:$B$266,1,FALSE)),"",IF(OR(W2492="Metallic Liquid Tight",W2492="Non-Metallic Liquid Tight",W2492="LSZH",W2492="Greenfield"),VLOOKUP($L2492,Info!$B$4:$L$266,7,FALSE),"N/A")))</f>
        <v/>
      </c>
      <c r="Y2492" s="1"/>
      <c r="Z2492" s="96" t="str">
        <f>IF($L2492="None","",IF(ISERROR(VLOOKUP($L2492,Info!$B$4:$B$266,1,FALSE)),"",VLOOKUP($L2492,Info!$B$4:$L$266,9,FALSE)))</f>
        <v/>
      </c>
      <c r="AA2492" s="96" t="str">
        <f>IF($L2492="None","",IF(ISERROR(VLOOKUP($L2492,Info!$B$4:$B$266,1,FALSE)),"",VLOOKUP($L2492,Info!$B$4:$L$266,8,FALSE)))</f>
        <v/>
      </c>
      <c r="AB2492" s="96" t="str">
        <f>IF($L2492="None","",IF(ISERROR(VLOOKUP($L2492,Info!$B$4:$B$266,1,FALSE)),"",VLOOKUP($L2492,Info!$B$4:$L$266,10,FALSE)))</f>
        <v/>
      </c>
      <c r="AC2492" s="1" t="str">
        <f>IF(W2492="SO Cable","Black,White",IF(O2492="","",IF(P2492="","",IF($J$12&lt;&gt;"ABC",IF(P2492&lt;="250",VLOOKUP(O2492,Info!$AZ$4:$BB$22,3,FALSE),VLOOKUP(O2492,Info!$AZ$23:$BB$39,3,FALSE)),IF(P2492&lt;="250",VLOOKUP(O2492,Info!$AO$4:$AQ$22,3,FALSE),VLOOKUP(O2492,Info!$AO$23:$AP$39,3,FALSE))))))</f>
        <v/>
      </c>
      <c r="AD2492" s="1"/>
      <c r="AE2492" s="1" t="str">
        <f>IF($L2492="None","",IF(ISERROR(VLOOKUP($L2492,Info!$B$4:$B$266,1,FALSE)),"",VLOOKUP($L2492,Info!$B$4:$L$266,4,FALSE)))</f>
        <v/>
      </c>
      <c r="AF2492" s="1" t="str">
        <f>IF($L2492="None","",IF(ISERROR(VLOOKUP($L2492,Info!$B$4:$B$266,1,FALSE)),"",VLOOKUP($L2492,Info!$B$4:$L$266,6,FALSE)))</f>
        <v/>
      </c>
      <c r="AG2492" s="1"/>
      <c r="AH2492" s="33" t="str" cm="1">
        <f t="array" ref="AH2492">IF(AND(L2492&lt;&gt;"",O2492&lt;&gt;"",R2492:S2492&lt;&gt;"",W2492:X2492&lt;&gt;"",Z2492:AA2492&lt;&gt;"",AC2492&lt;&gt;""),"Good","Bad")</f>
        <v>Bad</v>
      </c>
      <c r="AL2492" t="str" cm="1">
        <f t="array" ref="AL2492">IF(R2492&gt;0,_xlfn.IFS(COUNTIF($L$20:L2492,"&lt;&gt;")&lt;101,1,COUNTIF($L$20:L2492,"&lt;&gt;")&lt;201,2,COUNTIF($L$20:L2492,"&lt;&gt;")&lt;301,3,COUNTIF($L$20:L2492,"&lt;&gt;")&lt;401,4,COUNTIF($L$20:L2492,"&lt;&gt;")&lt;501,5,COUNTIF($L$20:L2492,"&lt;&gt;")&lt;601,6,COUNTIF($L$20:L2492,"&lt;&gt;")&lt;701,7,COUNTIF($L$20:L2492,"&lt;&gt;")&lt;801,8,COUNTIF($L$20:L2492,"&lt;&gt;")&lt;901,9,COUNTIF($L$20:L2492,"&lt;&gt;")&lt;1001,10,COUNTIF($L$20:L2492,"&lt;&gt;")&lt;1101,11,COUNTIF($L$20:L2492,"&lt;&gt;")&lt;1201,12,COUNTIF($L$20:L2492,"&lt;&gt;")&lt;1301,13,COUNTIF($L$20:L2492,"&lt;&gt;")&lt;1401,14,COUNTIF($L$20:L2492,"&lt;&gt;")&lt;1501,15,COUNTIF($L$20:L2492,"&lt;&gt;")&lt;1601,16,COUNTIF($L$20:L2492,"&lt;&gt;")&lt;1701,17,COUNTIF($L$20:L2492,"&lt;&gt;")&lt;1801,18,COUNTIF($L$20:L2492,"&lt;&gt;")&lt;1901,19,COUNTIF($L$20:L2492,"&lt;&gt;")&lt;2001,20,COUNTIF($L$20:L2492,"&lt;&gt;")&lt;2101,21,COUNTIF($L$20:L2492,"&lt;&gt;")&lt;2201,22,COUNTIF($L$20:L2492,"&lt;&gt;")&lt;2301,23,COUNTIF($L$20:L2492,"&lt;&gt;")&lt;2401,24,COUNTIF($L$20:L2492,"&lt;&gt;")&lt;2501,25,COUNTIF($L$20:L2492,"&lt;&gt;")&lt;2601,26,COUNTIF($L$20:L2492,"&lt;&gt;")&lt;2701,27,COUNTIF($L$20:L2492,"&lt;&gt;")&lt;2801,28,COUNTIF($L$20:L2492,"&lt;&gt;")&lt;2901,29,COUNTIF($L$20:L2492,"&lt;&gt;")&lt;3001,30),"")</f>
        <v/>
      </c>
      <c r="AM2492" t="str">
        <f t="shared" si="190"/>
        <v/>
      </c>
      <c r="AN2492" t="str">
        <f t="shared" si="194"/>
        <v/>
      </c>
      <c r="AP2492" t="str">
        <f t="shared" si="193"/>
        <v/>
      </c>
      <c r="AQ2492" t="str">
        <f>IF(AO2492="","",COUNTIFS(AM2492:$AM$3019,AO2492))</f>
        <v/>
      </c>
    </row>
    <row r="2493" spans="1:43" x14ac:dyDescent="0.25">
      <c r="A2493" s="6" t="str">
        <f>IF(COUNT($A$20:A2492)&lt;&gt;$B$4,IF(A2492="","",A2492+1),"")</f>
        <v/>
      </c>
      <c r="B2493" s="3"/>
      <c r="C2493" s="3"/>
      <c r="D2493" s="122"/>
      <c r="E2493" s="3"/>
      <c r="F2493" s="3"/>
      <c r="G2493" s="3"/>
      <c r="H2493" s="3"/>
      <c r="I2493" s="120"/>
      <c r="J2493" s="3"/>
      <c r="K2493" s="95" t="str" cm="1">
        <f t="array" ref="K2493">IF(OR($J$14 = "A",$J$14 = "B",$J$14 = "C"),IF(I2493="","",IF(LEN(I2493)&gt;2,_xlfn.IFS(ISNUMBER(SEARCH("_",I2493)),I2493,ISNUMBER(SEARCH(", ",I2493)),SUBSTITUTE(I2493,", ","_"),ISNUMBER(SEARCH("/ ",I2493)),SUBSTITUTE(I2493,"/ ","_"),ISNUMBER(SEARCH(",",I2493)),SUBSTITUTE(I2493,",","_"),ISNUMBER(SEARCH("/",I2493)),SUBSTITUTE(I2493,"/","_"),ISNUMBER(SEARCH("",I2493)),I2493),I2493)),IF(OR($J$14 = "J",$J$14 = "K"),"",IF(D2493="","",IF(LEN(D2493)&gt;2,_xlfn.IFS(ISNUMBER(SEARCH("_",D2493)),D2493,ISNUMBER(SEARCH(", ",D2493)),SUBSTITUTE(D2493,", ","_"),ISNUMBER(SEARCH("/ ",D2493)),SUBSTITUTE(D2493,"/ ","_"),ISNUMBER(SEARCH(",",D2493)),SUBSTITUTE(D2493,",","_"),ISNUMBER(SEARCH("/",D2493)),SUBSTITUTE(D2493,"/","_"),ISNUMBER(SEARCH("",D2493)),D2493),D2493))))</f>
        <v/>
      </c>
      <c r="L2493" s="1"/>
      <c r="M2493" s="1" t="str">
        <f t="shared" si="191"/>
        <v/>
      </c>
      <c r="N2493" s="94" t="str">
        <f>IF($L2493="None","",IF(ISERROR(VLOOKUP($L2493,Info!$B$4:$B$266,1,FALSE)),"",VLOOKUP($L2493,Info!$B$4:$L$266,5,FALSE)))</f>
        <v/>
      </c>
      <c r="O2493" s="94" t="str">
        <f>IF(K2493="","",IF(AND($J$12&lt;&gt;"ABC",N2493="3"),"BAC",IF(N2493="3","ABC",IF($J$12&lt;&gt;"ABC",IF($J$10="Standard",VLOOKUP(K2493,Info!$BE$4:$BF$481,2,FALSE),VLOOKUP(K2493,Info!$BI$4:$BJ$482,2,FALSE)),IF($J$10="Standard",VLOOKUP(K2493,Info!$AG$4:$AH$2994,2,FALSE),VLOOKUP(K2493,Info!$AK$4:$AL$2997,2,FALSE))))))</f>
        <v/>
      </c>
      <c r="P2493" s="94" t="str">
        <f>IF($L2493="None","",IF(ISERROR(VLOOKUP($L2493,Info!$B$4:$B$266,1,FALSE)),"",VLOOKUP($L2493,Info!$B$4:$L$266,3,FALSE)))</f>
        <v/>
      </c>
      <c r="Q2493" s="96" t="str">
        <f>IF($L2493="None","",IF(ISERROR(VLOOKUP($L2493,Info!$B$4:$B$266,1,FALSE)),"",VLOOKUP($L2493,Info!$B$4:$L$266,4,FALSE)))</f>
        <v/>
      </c>
      <c r="R2493" s="1"/>
      <c r="S2493" s="6" t="str">
        <f t="shared" si="192"/>
        <v/>
      </c>
      <c r="T2493" s="6" t="str">
        <f>IF($L2493="None","",IF(ISERROR(VLOOKUP($L2493,Info!$B$4:$B$266,1,FALSE)),"",VLOOKUP($L2493,Info!$B$4:$L$266,11,FALSE)))</f>
        <v/>
      </c>
      <c r="U2493" s="1"/>
      <c r="V2493" s="1"/>
      <c r="W2493" s="1"/>
      <c r="X2493" s="1" t="str">
        <f>IF($L2493="None","",IF(ISERROR(VLOOKUP($L2493,Info!$B$4:$B$266,1,FALSE)),"",IF(OR(W2493="Metallic Liquid Tight",W2493="Non-Metallic Liquid Tight",W2493="LSZH",W2493="Greenfield"),VLOOKUP($L2493,Info!$B$4:$L$266,7,FALSE),"N/A")))</f>
        <v/>
      </c>
      <c r="Y2493" s="1"/>
      <c r="Z2493" s="96" t="str">
        <f>IF($L2493="None","",IF(ISERROR(VLOOKUP($L2493,Info!$B$4:$B$266,1,FALSE)),"",VLOOKUP($L2493,Info!$B$4:$L$266,9,FALSE)))</f>
        <v/>
      </c>
      <c r="AA2493" s="96" t="str">
        <f>IF($L2493="None","",IF(ISERROR(VLOOKUP($L2493,Info!$B$4:$B$266,1,FALSE)),"",VLOOKUP($L2493,Info!$B$4:$L$266,8,FALSE)))</f>
        <v/>
      </c>
      <c r="AB2493" s="96" t="str">
        <f>IF($L2493="None","",IF(ISERROR(VLOOKUP($L2493,Info!$B$4:$B$266,1,FALSE)),"",VLOOKUP($L2493,Info!$B$4:$L$266,10,FALSE)))</f>
        <v/>
      </c>
      <c r="AC2493" s="1" t="str">
        <f>IF(W2493="SO Cable","Black,White",IF(O2493="","",IF(P2493="","",IF($J$12&lt;&gt;"ABC",IF(P2493&lt;="250",VLOOKUP(O2493,Info!$AZ$4:$BB$22,3,FALSE),VLOOKUP(O2493,Info!$AZ$23:$BB$39,3,FALSE)),IF(P2493&lt;="250",VLOOKUP(O2493,Info!$AO$4:$AQ$22,3,FALSE),VLOOKUP(O2493,Info!$AO$23:$AP$39,3,FALSE))))))</f>
        <v/>
      </c>
      <c r="AD2493" s="1"/>
      <c r="AE2493" s="1" t="str">
        <f>IF($L2493="None","",IF(ISERROR(VLOOKUP($L2493,Info!$B$4:$B$266,1,FALSE)),"",VLOOKUP($L2493,Info!$B$4:$L$266,4,FALSE)))</f>
        <v/>
      </c>
      <c r="AF2493" s="1" t="str">
        <f>IF($L2493="None","",IF(ISERROR(VLOOKUP($L2493,Info!$B$4:$B$266,1,FALSE)),"",VLOOKUP($L2493,Info!$B$4:$L$266,6,FALSE)))</f>
        <v/>
      </c>
      <c r="AG2493" s="1"/>
      <c r="AH2493" s="33" t="str" cm="1">
        <f t="array" ref="AH2493">IF(AND(L2493&lt;&gt;"",O2493&lt;&gt;"",R2493:S2493&lt;&gt;"",W2493:X2493&lt;&gt;"",Z2493:AA2493&lt;&gt;"",AC2493&lt;&gt;""),"Good","Bad")</f>
        <v>Bad</v>
      </c>
      <c r="AL2493" t="str" cm="1">
        <f t="array" ref="AL2493">IF(R2493&gt;0,_xlfn.IFS(COUNTIF($L$20:L2493,"&lt;&gt;")&lt;101,1,COUNTIF($L$20:L2493,"&lt;&gt;")&lt;201,2,COUNTIF($L$20:L2493,"&lt;&gt;")&lt;301,3,COUNTIF($L$20:L2493,"&lt;&gt;")&lt;401,4,COUNTIF($L$20:L2493,"&lt;&gt;")&lt;501,5,COUNTIF($L$20:L2493,"&lt;&gt;")&lt;601,6,COUNTIF($L$20:L2493,"&lt;&gt;")&lt;701,7,COUNTIF($L$20:L2493,"&lt;&gt;")&lt;801,8,COUNTIF($L$20:L2493,"&lt;&gt;")&lt;901,9,COUNTIF($L$20:L2493,"&lt;&gt;")&lt;1001,10,COUNTIF($L$20:L2493,"&lt;&gt;")&lt;1101,11,COUNTIF($L$20:L2493,"&lt;&gt;")&lt;1201,12,COUNTIF($L$20:L2493,"&lt;&gt;")&lt;1301,13,COUNTIF($L$20:L2493,"&lt;&gt;")&lt;1401,14,COUNTIF($L$20:L2493,"&lt;&gt;")&lt;1501,15,COUNTIF($L$20:L2493,"&lt;&gt;")&lt;1601,16,COUNTIF($L$20:L2493,"&lt;&gt;")&lt;1701,17,COUNTIF($L$20:L2493,"&lt;&gt;")&lt;1801,18,COUNTIF($L$20:L2493,"&lt;&gt;")&lt;1901,19,COUNTIF($L$20:L2493,"&lt;&gt;")&lt;2001,20,COUNTIF($L$20:L2493,"&lt;&gt;")&lt;2101,21,COUNTIF($L$20:L2493,"&lt;&gt;")&lt;2201,22,COUNTIF($L$20:L2493,"&lt;&gt;")&lt;2301,23,COUNTIF($L$20:L2493,"&lt;&gt;")&lt;2401,24,COUNTIF($L$20:L2493,"&lt;&gt;")&lt;2501,25,COUNTIF($L$20:L2493,"&lt;&gt;")&lt;2601,26,COUNTIF($L$20:L2493,"&lt;&gt;")&lt;2701,27,COUNTIF($L$20:L2493,"&lt;&gt;")&lt;2801,28,COUNTIF($L$20:L2493,"&lt;&gt;")&lt;2901,29,COUNTIF($L$20:L2493,"&lt;&gt;")&lt;3001,30),"")</f>
        <v/>
      </c>
      <c r="AM2493" t="str">
        <f t="shared" si="190"/>
        <v/>
      </c>
      <c r="AN2493" t="str">
        <f t="shared" si="194"/>
        <v/>
      </c>
      <c r="AP2493" t="str">
        <f t="shared" si="193"/>
        <v/>
      </c>
      <c r="AQ2493" t="str">
        <f>IF(AO2493="","",COUNTIFS(AM2493:$AM$3019,AO2493))</f>
        <v/>
      </c>
    </row>
    <row r="2494" spans="1:43" x14ac:dyDescent="0.25">
      <c r="A2494" s="6" t="str">
        <f>IF(COUNT($A$20:A2493)&lt;&gt;$B$4,IF(A2493="","",A2493+1),"")</f>
        <v/>
      </c>
      <c r="B2494" s="3"/>
      <c r="C2494" s="3"/>
      <c r="D2494" s="122"/>
      <c r="E2494" s="3"/>
      <c r="F2494" s="3"/>
      <c r="G2494" s="3"/>
      <c r="H2494" s="3"/>
      <c r="I2494" s="120"/>
      <c r="J2494" s="3"/>
      <c r="K2494" s="95" t="str" cm="1">
        <f t="array" ref="K2494">IF(OR($J$14 = "A",$J$14 = "B",$J$14 = "C"),IF(I2494="","",IF(LEN(I2494)&gt;2,_xlfn.IFS(ISNUMBER(SEARCH("_",I2494)),I2494,ISNUMBER(SEARCH(", ",I2494)),SUBSTITUTE(I2494,", ","_"),ISNUMBER(SEARCH("/ ",I2494)),SUBSTITUTE(I2494,"/ ","_"),ISNUMBER(SEARCH(",",I2494)),SUBSTITUTE(I2494,",","_"),ISNUMBER(SEARCH("/",I2494)),SUBSTITUTE(I2494,"/","_"),ISNUMBER(SEARCH("",I2494)),I2494),I2494)),IF(OR($J$14 = "J",$J$14 = "K"),"",IF(D2494="","",IF(LEN(D2494)&gt;2,_xlfn.IFS(ISNUMBER(SEARCH("_",D2494)),D2494,ISNUMBER(SEARCH(", ",D2494)),SUBSTITUTE(D2494,", ","_"),ISNUMBER(SEARCH("/ ",D2494)),SUBSTITUTE(D2494,"/ ","_"),ISNUMBER(SEARCH(",",D2494)),SUBSTITUTE(D2494,",","_"),ISNUMBER(SEARCH("/",D2494)),SUBSTITUTE(D2494,"/","_"),ISNUMBER(SEARCH("",D2494)),D2494),D2494))))</f>
        <v/>
      </c>
      <c r="L2494" s="1"/>
      <c r="M2494" s="1" t="str">
        <f t="shared" si="191"/>
        <v/>
      </c>
      <c r="N2494" s="94" t="str">
        <f>IF($L2494="None","",IF(ISERROR(VLOOKUP($L2494,Info!$B$4:$B$266,1,FALSE)),"",VLOOKUP($L2494,Info!$B$4:$L$266,5,FALSE)))</f>
        <v/>
      </c>
      <c r="O2494" s="94" t="str">
        <f>IF(K2494="","",IF(AND($J$12&lt;&gt;"ABC",N2494="3"),"BAC",IF(N2494="3","ABC",IF($J$12&lt;&gt;"ABC",IF($J$10="Standard",VLOOKUP(K2494,Info!$BE$4:$BF$481,2,FALSE),VLOOKUP(K2494,Info!$BI$4:$BJ$482,2,FALSE)),IF($J$10="Standard",VLOOKUP(K2494,Info!$AG$4:$AH$2994,2,FALSE),VLOOKUP(K2494,Info!$AK$4:$AL$2997,2,FALSE))))))</f>
        <v/>
      </c>
      <c r="P2494" s="94" t="str">
        <f>IF($L2494="None","",IF(ISERROR(VLOOKUP($L2494,Info!$B$4:$B$266,1,FALSE)),"",VLOOKUP($L2494,Info!$B$4:$L$266,3,FALSE)))</f>
        <v/>
      </c>
      <c r="Q2494" s="96" t="str">
        <f>IF($L2494="None","",IF(ISERROR(VLOOKUP($L2494,Info!$B$4:$B$266,1,FALSE)),"",VLOOKUP($L2494,Info!$B$4:$L$266,4,FALSE)))</f>
        <v/>
      </c>
      <c r="R2494" s="1"/>
      <c r="S2494" s="6" t="str">
        <f t="shared" si="192"/>
        <v/>
      </c>
      <c r="T2494" s="6" t="str">
        <f>IF($L2494="None","",IF(ISERROR(VLOOKUP($L2494,Info!$B$4:$B$266,1,FALSE)),"",VLOOKUP($L2494,Info!$B$4:$L$266,11,FALSE)))</f>
        <v/>
      </c>
      <c r="U2494" s="1"/>
      <c r="V2494" s="1"/>
      <c r="W2494" s="1"/>
      <c r="X2494" s="1" t="str">
        <f>IF($L2494="None","",IF(ISERROR(VLOOKUP($L2494,Info!$B$4:$B$266,1,FALSE)),"",IF(OR(W2494="Metallic Liquid Tight",W2494="Non-Metallic Liquid Tight",W2494="LSZH",W2494="Greenfield"),VLOOKUP($L2494,Info!$B$4:$L$266,7,FALSE),"N/A")))</f>
        <v/>
      </c>
      <c r="Y2494" s="1"/>
      <c r="Z2494" s="96" t="str">
        <f>IF($L2494="None","",IF(ISERROR(VLOOKUP($L2494,Info!$B$4:$B$266,1,FALSE)),"",VLOOKUP($L2494,Info!$B$4:$L$266,9,FALSE)))</f>
        <v/>
      </c>
      <c r="AA2494" s="96" t="str">
        <f>IF($L2494="None","",IF(ISERROR(VLOOKUP($L2494,Info!$B$4:$B$266,1,FALSE)),"",VLOOKUP($L2494,Info!$B$4:$L$266,8,FALSE)))</f>
        <v/>
      </c>
      <c r="AB2494" s="96" t="str">
        <f>IF($L2494="None","",IF(ISERROR(VLOOKUP($L2494,Info!$B$4:$B$266,1,FALSE)),"",VLOOKUP($L2494,Info!$B$4:$L$266,10,FALSE)))</f>
        <v/>
      </c>
      <c r="AC2494" s="1" t="str">
        <f>IF(W2494="SO Cable","Black,White",IF(O2494="","",IF(P2494="","",IF($J$12&lt;&gt;"ABC",IF(P2494&lt;="250",VLOOKUP(O2494,Info!$AZ$4:$BB$22,3,FALSE),VLOOKUP(O2494,Info!$AZ$23:$BB$39,3,FALSE)),IF(P2494&lt;="250",VLOOKUP(O2494,Info!$AO$4:$AQ$22,3,FALSE),VLOOKUP(O2494,Info!$AO$23:$AP$39,3,FALSE))))))</f>
        <v/>
      </c>
      <c r="AD2494" s="1"/>
      <c r="AE2494" s="1" t="str">
        <f>IF($L2494="None","",IF(ISERROR(VLOOKUP($L2494,Info!$B$4:$B$266,1,FALSE)),"",VLOOKUP($L2494,Info!$B$4:$L$266,4,FALSE)))</f>
        <v/>
      </c>
      <c r="AF2494" s="1" t="str">
        <f>IF($L2494="None","",IF(ISERROR(VLOOKUP($L2494,Info!$B$4:$B$266,1,FALSE)),"",VLOOKUP($L2494,Info!$B$4:$L$266,6,FALSE)))</f>
        <v/>
      </c>
      <c r="AG2494" s="1"/>
      <c r="AH2494" s="33" t="str" cm="1">
        <f t="array" ref="AH2494">IF(AND(L2494&lt;&gt;"",O2494&lt;&gt;"",R2494:S2494&lt;&gt;"",W2494:X2494&lt;&gt;"",Z2494:AA2494&lt;&gt;"",AC2494&lt;&gt;""),"Good","Bad")</f>
        <v>Bad</v>
      </c>
      <c r="AL2494" t="str" cm="1">
        <f t="array" ref="AL2494">IF(R2494&gt;0,_xlfn.IFS(COUNTIF($L$20:L2494,"&lt;&gt;")&lt;101,1,COUNTIF($L$20:L2494,"&lt;&gt;")&lt;201,2,COUNTIF($L$20:L2494,"&lt;&gt;")&lt;301,3,COUNTIF($L$20:L2494,"&lt;&gt;")&lt;401,4,COUNTIF($L$20:L2494,"&lt;&gt;")&lt;501,5,COUNTIF($L$20:L2494,"&lt;&gt;")&lt;601,6,COUNTIF($L$20:L2494,"&lt;&gt;")&lt;701,7,COUNTIF($L$20:L2494,"&lt;&gt;")&lt;801,8,COUNTIF($L$20:L2494,"&lt;&gt;")&lt;901,9,COUNTIF($L$20:L2494,"&lt;&gt;")&lt;1001,10,COUNTIF($L$20:L2494,"&lt;&gt;")&lt;1101,11,COUNTIF($L$20:L2494,"&lt;&gt;")&lt;1201,12,COUNTIF($L$20:L2494,"&lt;&gt;")&lt;1301,13,COUNTIF($L$20:L2494,"&lt;&gt;")&lt;1401,14,COUNTIF($L$20:L2494,"&lt;&gt;")&lt;1501,15,COUNTIF($L$20:L2494,"&lt;&gt;")&lt;1601,16,COUNTIF($L$20:L2494,"&lt;&gt;")&lt;1701,17,COUNTIF($L$20:L2494,"&lt;&gt;")&lt;1801,18,COUNTIF($L$20:L2494,"&lt;&gt;")&lt;1901,19,COUNTIF($L$20:L2494,"&lt;&gt;")&lt;2001,20,COUNTIF($L$20:L2494,"&lt;&gt;")&lt;2101,21,COUNTIF($L$20:L2494,"&lt;&gt;")&lt;2201,22,COUNTIF($L$20:L2494,"&lt;&gt;")&lt;2301,23,COUNTIF($L$20:L2494,"&lt;&gt;")&lt;2401,24,COUNTIF($L$20:L2494,"&lt;&gt;")&lt;2501,25,COUNTIF($L$20:L2494,"&lt;&gt;")&lt;2601,26,COUNTIF($L$20:L2494,"&lt;&gt;")&lt;2701,27,COUNTIF($L$20:L2494,"&lt;&gt;")&lt;2801,28,COUNTIF($L$20:L2494,"&lt;&gt;")&lt;2901,29,COUNTIF($L$20:L2494,"&lt;&gt;")&lt;3001,30),"")</f>
        <v/>
      </c>
      <c r="AM2494" t="str">
        <f t="shared" si="190"/>
        <v/>
      </c>
      <c r="AN2494" t="str">
        <f t="shared" si="194"/>
        <v/>
      </c>
      <c r="AP2494" t="str">
        <f t="shared" si="193"/>
        <v/>
      </c>
      <c r="AQ2494" t="str">
        <f>IF(AO2494="","",COUNTIFS(AM2494:$AM$3019,AO2494))</f>
        <v/>
      </c>
    </row>
    <row r="2495" spans="1:43" x14ac:dyDescent="0.25">
      <c r="A2495" s="6" t="str">
        <f>IF(COUNT($A$20:A2494)&lt;&gt;$B$4,IF(A2494="","",A2494+1),"")</f>
        <v/>
      </c>
      <c r="B2495" s="3"/>
      <c r="C2495" s="3"/>
      <c r="D2495" s="122"/>
      <c r="E2495" s="3"/>
      <c r="F2495" s="3"/>
      <c r="G2495" s="3"/>
      <c r="H2495" s="3"/>
      <c r="I2495" s="120"/>
      <c r="J2495" s="3"/>
      <c r="K2495" s="95" t="str" cm="1">
        <f t="array" ref="K2495">IF(OR($J$14 = "A",$J$14 = "B",$J$14 = "C"),IF(I2495="","",IF(LEN(I2495)&gt;2,_xlfn.IFS(ISNUMBER(SEARCH("_",I2495)),I2495,ISNUMBER(SEARCH(", ",I2495)),SUBSTITUTE(I2495,", ","_"),ISNUMBER(SEARCH("/ ",I2495)),SUBSTITUTE(I2495,"/ ","_"),ISNUMBER(SEARCH(",",I2495)),SUBSTITUTE(I2495,",","_"),ISNUMBER(SEARCH("/",I2495)),SUBSTITUTE(I2495,"/","_"),ISNUMBER(SEARCH("",I2495)),I2495),I2495)),IF(OR($J$14 = "J",$J$14 = "K"),"",IF(D2495="","",IF(LEN(D2495)&gt;2,_xlfn.IFS(ISNUMBER(SEARCH("_",D2495)),D2495,ISNUMBER(SEARCH(", ",D2495)),SUBSTITUTE(D2495,", ","_"),ISNUMBER(SEARCH("/ ",D2495)),SUBSTITUTE(D2495,"/ ","_"),ISNUMBER(SEARCH(",",D2495)),SUBSTITUTE(D2495,",","_"),ISNUMBER(SEARCH("/",D2495)),SUBSTITUTE(D2495,"/","_"),ISNUMBER(SEARCH("",D2495)),D2495),D2495))))</f>
        <v/>
      </c>
      <c r="L2495" s="1"/>
      <c r="M2495" s="1" t="str">
        <f t="shared" si="191"/>
        <v/>
      </c>
      <c r="N2495" s="94" t="str">
        <f>IF($L2495="None","",IF(ISERROR(VLOOKUP($L2495,Info!$B$4:$B$266,1,FALSE)),"",VLOOKUP($L2495,Info!$B$4:$L$266,5,FALSE)))</f>
        <v/>
      </c>
      <c r="O2495" s="94" t="str">
        <f>IF(K2495="","",IF(AND($J$12&lt;&gt;"ABC",N2495="3"),"BAC",IF(N2495="3","ABC",IF($J$12&lt;&gt;"ABC",IF($J$10="Standard",VLOOKUP(K2495,Info!$BE$4:$BF$481,2,FALSE),VLOOKUP(K2495,Info!$BI$4:$BJ$482,2,FALSE)),IF($J$10="Standard",VLOOKUP(K2495,Info!$AG$4:$AH$2994,2,FALSE),VLOOKUP(K2495,Info!$AK$4:$AL$2997,2,FALSE))))))</f>
        <v/>
      </c>
      <c r="P2495" s="94" t="str">
        <f>IF($L2495="None","",IF(ISERROR(VLOOKUP($L2495,Info!$B$4:$B$266,1,FALSE)),"",VLOOKUP($L2495,Info!$B$4:$L$266,3,FALSE)))</f>
        <v/>
      </c>
      <c r="Q2495" s="96" t="str">
        <f>IF($L2495="None","",IF(ISERROR(VLOOKUP($L2495,Info!$B$4:$B$266,1,FALSE)),"",VLOOKUP($L2495,Info!$B$4:$L$266,4,FALSE)))</f>
        <v/>
      </c>
      <c r="R2495" s="1"/>
      <c r="S2495" s="6" t="str">
        <f t="shared" si="192"/>
        <v/>
      </c>
      <c r="T2495" s="6" t="str">
        <f>IF($L2495="None","",IF(ISERROR(VLOOKUP($L2495,Info!$B$4:$B$266,1,FALSE)),"",VLOOKUP($L2495,Info!$B$4:$L$266,11,FALSE)))</f>
        <v/>
      </c>
      <c r="U2495" s="1"/>
      <c r="V2495" s="1"/>
      <c r="W2495" s="1"/>
      <c r="X2495" s="1" t="str">
        <f>IF($L2495="None","",IF(ISERROR(VLOOKUP($L2495,Info!$B$4:$B$266,1,FALSE)),"",IF(OR(W2495="Metallic Liquid Tight",W2495="Non-Metallic Liquid Tight",W2495="LSZH",W2495="Greenfield"),VLOOKUP($L2495,Info!$B$4:$L$266,7,FALSE),"N/A")))</f>
        <v/>
      </c>
      <c r="Y2495" s="1"/>
      <c r="Z2495" s="96" t="str">
        <f>IF($L2495="None","",IF(ISERROR(VLOOKUP($L2495,Info!$B$4:$B$266,1,FALSE)),"",VLOOKUP($L2495,Info!$B$4:$L$266,9,FALSE)))</f>
        <v/>
      </c>
      <c r="AA2495" s="96" t="str">
        <f>IF($L2495="None","",IF(ISERROR(VLOOKUP($L2495,Info!$B$4:$B$266,1,FALSE)),"",VLOOKUP($L2495,Info!$B$4:$L$266,8,FALSE)))</f>
        <v/>
      </c>
      <c r="AB2495" s="96" t="str">
        <f>IF($L2495="None","",IF(ISERROR(VLOOKUP($L2495,Info!$B$4:$B$266,1,FALSE)),"",VLOOKUP($L2495,Info!$B$4:$L$266,10,FALSE)))</f>
        <v/>
      </c>
      <c r="AC2495" s="1" t="str">
        <f>IF(W2495="SO Cable","Black,White",IF(O2495="","",IF(P2495="","",IF($J$12&lt;&gt;"ABC",IF(P2495&lt;="250",VLOOKUP(O2495,Info!$AZ$4:$BB$22,3,FALSE),VLOOKUP(O2495,Info!$AZ$23:$BB$39,3,FALSE)),IF(P2495&lt;="250",VLOOKUP(O2495,Info!$AO$4:$AQ$22,3,FALSE),VLOOKUP(O2495,Info!$AO$23:$AP$39,3,FALSE))))))</f>
        <v/>
      </c>
      <c r="AD2495" s="1"/>
      <c r="AE2495" s="1" t="str">
        <f>IF($L2495="None","",IF(ISERROR(VLOOKUP($L2495,Info!$B$4:$B$266,1,FALSE)),"",VLOOKUP($L2495,Info!$B$4:$L$266,4,FALSE)))</f>
        <v/>
      </c>
      <c r="AF2495" s="1" t="str">
        <f>IF($L2495="None","",IF(ISERROR(VLOOKUP($L2495,Info!$B$4:$B$266,1,FALSE)),"",VLOOKUP($L2495,Info!$B$4:$L$266,6,FALSE)))</f>
        <v/>
      </c>
      <c r="AG2495" s="1"/>
      <c r="AH2495" s="33" t="str" cm="1">
        <f t="array" ref="AH2495">IF(AND(L2495&lt;&gt;"",O2495&lt;&gt;"",R2495:S2495&lt;&gt;"",W2495:X2495&lt;&gt;"",Z2495:AA2495&lt;&gt;"",AC2495&lt;&gt;""),"Good","Bad")</f>
        <v>Bad</v>
      </c>
      <c r="AL2495" t="str" cm="1">
        <f t="array" ref="AL2495">IF(R2495&gt;0,_xlfn.IFS(COUNTIF($L$20:L2495,"&lt;&gt;")&lt;101,1,COUNTIF($L$20:L2495,"&lt;&gt;")&lt;201,2,COUNTIF($L$20:L2495,"&lt;&gt;")&lt;301,3,COUNTIF($L$20:L2495,"&lt;&gt;")&lt;401,4,COUNTIF($L$20:L2495,"&lt;&gt;")&lt;501,5,COUNTIF($L$20:L2495,"&lt;&gt;")&lt;601,6,COUNTIF($L$20:L2495,"&lt;&gt;")&lt;701,7,COUNTIF($L$20:L2495,"&lt;&gt;")&lt;801,8,COUNTIF($L$20:L2495,"&lt;&gt;")&lt;901,9,COUNTIF($L$20:L2495,"&lt;&gt;")&lt;1001,10,COUNTIF($L$20:L2495,"&lt;&gt;")&lt;1101,11,COUNTIF($L$20:L2495,"&lt;&gt;")&lt;1201,12,COUNTIF($L$20:L2495,"&lt;&gt;")&lt;1301,13,COUNTIF($L$20:L2495,"&lt;&gt;")&lt;1401,14,COUNTIF($L$20:L2495,"&lt;&gt;")&lt;1501,15,COUNTIF($L$20:L2495,"&lt;&gt;")&lt;1601,16,COUNTIF($L$20:L2495,"&lt;&gt;")&lt;1701,17,COUNTIF($L$20:L2495,"&lt;&gt;")&lt;1801,18,COUNTIF($L$20:L2495,"&lt;&gt;")&lt;1901,19,COUNTIF($L$20:L2495,"&lt;&gt;")&lt;2001,20,COUNTIF($L$20:L2495,"&lt;&gt;")&lt;2101,21,COUNTIF($L$20:L2495,"&lt;&gt;")&lt;2201,22,COUNTIF($L$20:L2495,"&lt;&gt;")&lt;2301,23,COUNTIF($L$20:L2495,"&lt;&gt;")&lt;2401,24,COUNTIF($L$20:L2495,"&lt;&gt;")&lt;2501,25,COUNTIF($L$20:L2495,"&lt;&gt;")&lt;2601,26,COUNTIF($L$20:L2495,"&lt;&gt;")&lt;2701,27,COUNTIF($L$20:L2495,"&lt;&gt;")&lt;2801,28,COUNTIF($L$20:L2495,"&lt;&gt;")&lt;2901,29,COUNTIF($L$20:L2495,"&lt;&gt;")&lt;3001,30),"")</f>
        <v/>
      </c>
      <c r="AM2495" t="str">
        <f t="shared" si="190"/>
        <v/>
      </c>
      <c r="AN2495" t="str">
        <f t="shared" si="194"/>
        <v/>
      </c>
      <c r="AP2495" t="str">
        <f t="shared" si="193"/>
        <v/>
      </c>
      <c r="AQ2495" t="str">
        <f>IF(AO2495="","",COUNTIFS(AM2495:$AM$3019,AO2495))</f>
        <v/>
      </c>
    </row>
    <row r="2496" spans="1:43" x14ac:dyDescent="0.25">
      <c r="A2496" s="6" t="str">
        <f>IF(COUNT($A$20:A2495)&lt;&gt;$B$4,IF(A2495="","",A2495+1),"")</f>
        <v/>
      </c>
      <c r="B2496" s="3"/>
      <c r="C2496" s="3"/>
      <c r="D2496" s="122"/>
      <c r="E2496" s="3"/>
      <c r="F2496" s="3"/>
      <c r="G2496" s="3"/>
      <c r="H2496" s="3"/>
      <c r="I2496" s="120"/>
      <c r="J2496" s="3"/>
      <c r="K2496" s="95" t="str" cm="1">
        <f t="array" ref="K2496">IF(OR($J$14 = "A",$J$14 = "B",$J$14 = "C"),IF(I2496="","",IF(LEN(I2496)&gt;2,_xlfn.IFS(ISNUMBER(SEARCH("_",I2496)),I2496,ISNUMBER(SEARCH(", ",I2496)),SUBSTITUTE(I2496,", ","_"),ISNUMBER(SEARCH("/ ",I2496)),SUBSTITUTE(I2496,"/ ","_"),ISNUMBER(SEARCH(",",I2496)),SUBSTITUTE(I2496,",","_"),ISNUMBER(SEARCH("/",I2496)),SUBSTITUTE(I2496,"/","_"),ISNUMBER(SEARCH("",I2496)),I2496),I2496)),IF(OR($J$14 = "J",$J$14 = "K"),"",IF(D2496="","",IF(LEN(D2496)&gt;2,_xlfn.IFS(ISNUMBER(SEARCH("_",D2496)),D2496,ISNUMBER(SEARCH(", ",D2496)),SUBSTITUTE(D2496,", ","_"),ISNUMBER(SEARCH("/ ",D2496)),SUBSTITUTE(D2496,"/ ","_"),ISNUMBER(SEARCH(",",D2496)),SUBSTITUTE(D2496,",","_"),ISNUMBER(SEARCH("/",D2496)),SUBSTITUTE(D2496,"/","_"),ISNUMBER(SEARCH("",D2496)),D2496),D2496))))</f>
        <v/>
      </c>
      <c r="L2496" s="1"/>
      <c r="M2496" s="1" t="str">
        <f t="shared" si="191"/>
        <v/>
      </c>
      <c r="N2496" s="94" t="str">
        <f>IF($L2496="None","",IF(ISERROR(VLOOKUP($L2496,Info!$B$4:$B$266,1,FALSE)),"",VLOOKUP($L2496,Info!$B$4:$L$266,5,FALSE)))</f>
        <v/>
      </c>
      <c r="O2496" s="94" t="str">
        <f>IF(K2496="","",IF(AND($J$12&lt;&gt;"ABC",N2496="3"),"BAC",IF(N2496="3","ABC",IF($J$12&lt;&gt;"ABC",IF($J$10="Standard",VLOOKUP(K2496,Info!$BE$4:$BF$481,2,FALSE),VLOOKUP(K2496,Info!$BI$4:$BJ$482,2,FALSE)),IF($J$10="Standard",VLOOKUP(K2496,Info!$AG$4:$AH$2994,2,FALSE),VLOOKUP(K2496,Info!$AK$4:$AL$2997,2,FALSE))))))</f>
        <v/>
      </c>
      <c r="P2496" s="94" t="str">
        <f>IF($L2496="None","",IF(ISERROR(VLOOKUP($L2496,Info!$B$4:$B$266,1,FALSE)),"",VLOOKUP($L2496,Info!$B$4:$L$266,3,FALSE)))</f>
        <v/>
      </c>
      <c r="Q2496" s="96" t="str">
        <f>IF($L2496="None","",IF(ISERROR(VLOOKUP($L2496,Info!$B$4:$B$266,1,FALSE)),"",VLOOKUP($L2496,Info!$B$4:$L$266,4,FALSE)))</f>
        <v/>
      </c>
      <c r="R2496" s="1"/>
      <c r="S2496" s="6" t="str">
        <f t="shared" si="192"/>
        <v/>
      </c>
      <c r="T2496" s="6" t="str">
        <f>IF($L2496="None","",IF(ISERROR(VLOOKUP($L2496,Info!$B$4:$B$266,1,FALSE)),"",VLOOKUP($L2496,Info!$B$4:$L$266,11,FALSE)))</f>
        <v/>
      </c>
      <c r="U2496" s="1"/>
      <c r="V2496" s="1"/>
      <c r="W2496" s="1"/>
      <c r="X2496" s="1" t="str">
        <f>IF($L2496="None","",IF(ISERROR(VLOOKUP($L2496,Info!$B$4:$B$266,1,FALSE)),"",IF(OR(W2496="Metallic Liquid Tight",W2496="Non-Metallic Liquid Tight",W2496="LSZH",W2496="Greenfield"),VLOOKUP($L2496,Info!$B$4:$L$266,7,FALSE),"N/A")))</f>
        <v/>
      </c>
      <c r="Y2496" s="1"/>
      <c r="Z2496" s="96" t="str">
        <f>IF($L2496="None","",IF(ISERROR(VLOOKUP($L2496,Info!$B$4:$B$266,1,FALSE)),"",VLOOKUP($L2496,Info!$B$4:$L$266,9,FALSE)))</f>
        <v/>
      </c>
      <c r="AA2496" s="96" t="str">
        <f>IF($L2496="None","",IF(ISERROR(VLOOKUP($L2496,Info!$B$4:$B$266,1,FALSE)),"",VLOOKUP($L2496,Info!$B$4:$L$266,8,FALSE)))</f>
        <v/>
      </c>
      <c r="AB2496" s="96" t="str">
        <f>IF($L2496="None","",IF(ISERROR(VLOOKUP($L2496,Info!$B$4:$B$266,1,FALSE)),"",VLOOKUP($L2496,Info!$B$4:$L$266,10,FALSE)))</f>
        <v/>
      </c>
      <c r="AC2496" s="1" t="str">
        <f>IF(W2496="SO Cable","Black,White",IF(O2496="","",IF(P2496="","",IF($J$12&lt;&gt;"ABC",IF(P2496&lt;="250",VLOOKUP(O2496,Info!$AZ$4:$BB$22,3,FALSE),VLOOKUP(O2496,Info!$AZ$23:$BB$39,3,FALSE)),IF(P2496&lt;="250",VLOOKUP(O2496,Info!$AO$4:$AQ$22,3,FALSE),VLOOKUP(O2496,Info!$AO$23:$AP$39,3,FALSE))))))</f>
        <v/>
      </c>
      <c r="AD2496" s="1"/>
      <c r="AE2496" s="1" t="str">
        <f>IF($L2496="None","",IF(ISERROR(VLOOKUP($L2496,Info!$B$4:$B$266,1,FALSE)),"",VLOOKUP($L2496,Info!$B$4:$L$266,4,FALSE)))</f>
        <v/>
      </c>
      <c r="AF2496" s="1" t="str">
        <f>IF($L2496="None","",IF(ISERROR(VLOOKUP($L2496,Info!$B$4:$B$266,1,FALSE)),"",VLOOKUP($L2496,Info!$B$4:$L$266,6,FALSE)))</f>
        <v/>
      </c>
      <c r="AG2496" s="1"/>
      <c r="AH2496" s="33" t="str" cm="1">
        <f t="array" ref="AH2496">IF(AND(L2496&lt;&gt;"",O2496&lt;&gt;"",R2496:S2496&lt;&gt;"",W2496:X2496&lt;&gt;"",Z2496:AA2496&lt;&gt;"",AC2496&lt;&gt;""),"Good","Bad")</f>
        <v>Bad</v>
      </c>
      <c r="AL2496" t="str" cm="1">
        <f t="array" ref="AL2496">IF(R2496&gt;0,_xlfn.IFS(COUNTIF($L$20:L2496,"&lt;&gt;")&lt;101,1,COUNTIF($L$20:L2496,"&lt;&gt;")&lt;201,2,COUNTIF($L$20:L2496,"&lt;&gt;")&lt;301,3,COUNTIF($L$20:L2496,"&lt;&gt;")&lt;401,4,COUNTIF($L$20:L2496,"&lt;&gt;")&lt;501,5,COUNTIF($L$20:L2496,"&lt;&gt;")&lt;601,6,COUNTIF($L$20:L2496,"&lt;&gt;")&lt;701,7,COUNTIF($L$20:L2496,"&lt;&gt;")&lt;801,8,COUNTIF($L$20:L2496,"&lt;&gt;")&lt;901,9,COUNTIF($L$20:L2496,"&lt;&gt;")&lt;1001,10,COUNTIF($L$20:L2496,"&lt;&gt;")&lt;1101,11,COUNTIF($L$20:L2496,"&lt;&gt;")&lt;1201,12,COUNTIF($L$20:L2496,"&lt;&gt;")&lt;1301,13,COUNTIF($L$20:L2496,"&lt;&gt;")&lt;1401,14,COUNTIF($L$20:L2496,"&lt;&gt;")&lt;1501,15,COUNTIF($L$20:L2496,"&lt;&gt;")&lt;1601,16,COUNTIF($L$20:L2496,"&lt;&gt;")&lt;1701,17,COUNTIF($L$20:L2496,"&lt;&gt;")&lt;1801,18,COUNTIF($L$20:L2496,"&lt;&gt;")&lt;1901,19,COUNTIF($L$20:L2496,"&lt;&gt;")&lt;2001,20,COUNTIF($L$20:L2496,"&lt;&gt;")&lt;2101,21,COUNTIF($L$20:L2496,"&lt;&gt;")&lt;2201,22,COUNTIF($L$20:L2496,"&lt;&gt;")&lt;2301,23,COUNTIF($L$20:L2496,"&lt;&gt;")&lt;2401,24,COUNTIF($L$20:L2496,"&lt;&gt;")&lt;2501,25,COUNTIF($L$20:L2496,"&lt;&gt;")&lt;2601,26,COUNTIF($L$20:L2496,"&lt;&gt;")&lt;2701,27,COUNTIF($L$20:L2496,"&lt;&gt;")&lt;2801,28,COUNTIF($L$20:L2496,"&lt;&gt;")&lt;2901,29,COUNTIF($L$20:L2496,"&lt;&gt;")&lt;3001,30),"")</f>
        <v/>
      </c>
      <c r="AM2496" t="str">
        <f t="shared" si="190"/>
        <v/>
      </c>
      <c r="AN2496" t="str">
        <f t="shared" si="194"/>
        <v/>
      </c>
      <c r="AP2496" t="str">
        <f t="shared" si="193"/>
        <v/>
      </c>
      <c r="AQ2496" t="str">
        <f>IF(AO2496="","",COUNTIFS(AM2496:$AM$3019,AO2496))</f>
        <v/>
      </c>
    </row>
    <row r="2497" spans="1:43" x14ac:dyDescent="0.25">
      <c r="A2497" s="6" t="str">
        <f>IF(COUNT($A$20:A2496)&lt;&gt;$B$4,IF(A2496="","",A2496+1),"")</f>
        <v/>
      </c>
      <c r="B2497" s="3"/>
      <c r="C2497" s="3"/>
      <c r="D2497" s="122"/>
      <c r="E2497" s="3"/>
      <c r="F2497" s="3"/>
      <c r="G2497" s="3"/>
      <c r="H2497" s="3"/>
      <c r="I2497" s="120"/>
      <c r="J2497" s="3"/>
      <c r="K2497" s="95" t="str" cm="1">
        <f t="array" ref="K2497">IF(OR($J$14 = "A",$J$14 = "B",$J$14 = "C"),IF(I2497="","",IF(LEN(I2497)&gt;2,_xlfn.IFS(ISNUMBER(SEARCH("_",I2497)),I2497,ISNUMBER(SEARCH(", ",I2497)),SUBSTITUTE(I2497,", ","_"),ISNUMBER(SEARCH("/ ",I2497)),SUBSTITUTE(I2497,"/ ","_"),ISNUMBER(SEARCH(",",I2497)),SUBSTITUTE(I2497,",","_"),ISNUMBER(SEARCH("/",I2497)),SUBSTITUTE(I2497,"/","_"),ISNUMBER(SEARCH("",I2497)),I2497),I2497)),IF(OR($J$14 = "J",$J$14 = "K"),"",IF(D2497="","",IF(LEN(D2497)&gt;2,_xlfn.IFS(ISNUMBER(SEARCH("_",D2497)),D2497,ISNUMBER(SEARCH(", ",D2497)),SUBSTITUTE(D2497,", ","_"),ISNUMBER(SEARCH("/ ",D2497)),SUBSTITUTE(D2497,"/ ","_"),ISNUMBER(SEARCH(",",D2497)),SUBSTITUTE(D2497,",","_"),ISNUMBER(SEARCH("/",D2497)),SUBSTITUTE(D2497,"/","_"),ISNUMBER(SEARCH("",D2497)),D2497),D2497))))</f>
        <v/>
      </c>
      <c r="L2497" s="1"/>
      <c r="M2497" s="1" t="str">
        <f t="shared" si="191"/>
        <v/>
      </c>
      <c r="N2497" s="94" t="str">
        <f>IF($L2497="None","",IF(ISERROR(VLOOKUP($L2497,Info!$B$4:$B$266,1,FALSE)),"",VLOOKUP($L2497,Info!$B$4:$L$266,5,FALSE)))</f>
        <v/>
      </c>
      <c r="O2497" s="94" t="str">
        <f>IF(K2497="","",IF(AND($J$12&lt;&gt;"ABC",N2497="3"),"BAC",IF(N2497="3","ABC",IF($J$12&lt;&gt;"ABC",IF($J$10="Standard",VLOOKUP(K2497,Info!$BE$4:$BF$481,2,FALSE),VLOOKUP(K2497,Info!$BI$4:$BJ$482,2,FALSE)),IF($J$10="Standard",VLOOKUP(K2497,Info!$AG$4:$AH$2994,2,FALSE),VLOOKUP(K2497,Info!$AK$4:$AL$2997,2,FALSE))))))</f>
        <v/>
      </c>
      <c r="P2497" s="94" t="str">
        <f>IF($L2497="None","",IF(ISERROR(VLOOKUP($L2497,Info!$B$4:$B$266,1,FALSE)),"",VLOOKUP($L2497,Info!$B$4:$L$266,3,FALSE)))</f>
        <v/>
      </c>
      <c r="Q2497" s="96" t="str">
        <f>IF($L2497="None","",IF(ISERROR(VLOOKUP($L2497,Info!$B$4:$B$266,1,FALSE)),"",VLOOKUP($L2497,Info!$B$4:$L$266,4,FALSE)))</f>
        <v/>
      </c>
      <c r="R2497" s="1"/>
      <c r="S2497" s="6" t="str">
        <f t="shared" si="192"/>
        <v/>
      </c>
      <c r="T2497" s="6" t="str">
        <f>IF($L2497="None","",IF(ISERROR(VLOOKUP($L2497,Info!$B$4:$B$266,1,FALSE)),"",VLOOKUP($L2497,Info!$B$4:$L$266,11,FALSE)))</f>
        <v/>
      </c>
      <c r="U2497" s="1"/>
      <c r="V2497" s="1"/>
      <c r="W2497" s="1"/>
      <c r="X2497" s="1" t="str">
        <f>IF($L2497="None","",IF(ISERROR(VLOOKUP($L2497,Info!$B$4:$B$266,1,FALSE)),"",IF(OR(W2497="Metallic Liquid Tight",W2497="Non-Metallic Liquid Tight",W2497="LSZH",W2497="Greenfield"),VLOOKUP($L2497,Info!$B$4:$L$266,7,FALSE),"N/A")))</f>
        <v/>
      </c>
      <c r="Y2497" s="1"/>
      <c r="Z2497" s="96" t="str">
        <f>IF($L2497="None","",IF(ISERROR(VLOOKUP($L2497,Info!$B$4:$B$266,1,FALSE)),"",VLOOKUP($L2497,Info!$B$4:$L$266,9,FALSE)))</f>
        <v/>
      </c>
      <c r="AA2497" s="96" t="str">
        <f>IF($L2497="None","",IF(ISERROR(VLOOKUP($L2497,Info!$B$4:$B$266,1,FALSE)),"",VLOOKUP($L2497,Info!$B$4:$L$266,8,FALSE)))</f>
        <v/>
      </c>
      <c r="AB2497" s="96" t="str">
        <f>IF($L2497="None","",IF(ISERROR(VLOOKUP($L2497,Info!$B$4:$B$266,1,FALSE)),"",VLOOKUP($L2497,Info!$B$4:$L$266,10,FALSE)))</f>
        <v/>
      </c>
      <c r="AC2497" s="1" t="str">
        <f>IF(W2497="SO Cable","Black,White",IF(O2497="","",IF(P2497="","",IF($J$12&lt;&gt;"ABC",IF(P2497&lt;="250",VLOOKUP(O2497,Info!$AZ$4:$BB$22,3,FALSE),VLOOKUP(O2497,Info!$AZ$23:$BB$39,3,FALSE)),IF(P2497&lt;="250",VLOOKUP(O2497,Info!$AO$4:$AQ$22,3,FALSE),VLOOKUP(O2497,Info!$AO$23:$AP$39,3,FALSE))))))</f>
        <v/>
      </c>
      <c r="AD2497" s="1"/>
      <c r="AE2497" s="1" t="str">
        <f>IF($L2497="None","",IF(ISERROR(VLOOKUP($L2497,Info!$B$4:$B$266,1,FALSE)),"",VLOOKUP($L2497,Info!$B$4:$L$266,4,FALSE)))</f>
        <v/>
      </c>
      <c r="AF2497" s="1" t="str">
        <f>IF($L2497="None","",IF(ISERROR(VLOOKUP($L2497,Info!$B$4:$B$266,1,FALSE)),"",VLOOKUP($L2497,Info!$B$4:$L$266,6,FALSE)))</f>
        <v/>
      </c>
      <c r="AG2497" s="1"/>
      <c r="AH2497" s="33" t="str" cm="1">
        <f t="array" ref="AH2497">IF(AND(L2497&lt;&gt;"",O2497&lt;&gt;"",R2497:S2497&lt;&gt;"",W2497:X2497&lt;&gt;"",Z2497:AA2497&lt;&gt;"",AC2497&lt;&gt;""),"Good","Bad")</f>
        <v>Bad</v>
      </c>
      <c r="AL2497" t="str" cm="1">
        <f t="array" ref="AL2497">IF(R2497&gt;0,_xlfn.IFS(COUNTIF($L$20:L2497,"&lt;&gt;")&lt;101,1,COUNTIF($L$20:L2497,"&lt;&gt;")&lt;201,2,COUNTIF($L$20:L2497,"&lt;&gt;")&lt;301,3,COUNTIF($L$20:L2497,"&lt;&gt;")&lt;401,4,COUNTIF($L$20:L2497,"&lt;&gt;")&lt;501,5,COUNTIF($L$20:L2497,"&lt;&gt;")&lt;601,6,COUNTIF($L$20:L2497,"&lt;&gt;")&lt;701,7,COUNTIF($L$20:L2497,"&lt;&gt;")&lt;801,8,COUNTIF($L$20:L2497,"&lt;&gt;")&lt;901,9,COUNTIF($L$20:L2497,"&lt;&gt;")&lt;1001,10,COUNTIF($L$20:L2497,"&lt;&gt;")&lt;1101,11,COUNTIF($L$20:L2497,"&lt;&gt;")&lt;1201,12,COUNTIF($L$20:L2497,"&lt;&gt;")&lt;1301,13,COUNTIF($L$20:L2497,"&lt;&gt;")&lt;1401,14,COUNTIF($L$20:L2497,"&lt;&gt;")&lt;1501,15,COUNTIF($L$20:L2497,"&lt;&gt;")&lt;1601,16,COUNTIF($L$20:L2497,"&lt;&gt;")&lt;1701,17,COUNTIF($L$20:L2497,"&lt;&gt;")&lt;1801,18,COUNTIF($L$20:L2497,"&lt;&gt;")&lt;1901,19,COUNTIF($L$20:L2497,"&lt;&gt;")&lt;2001,20,COUNTIF($L$20:L2497,"&lt;&gt;")&lt;2101,21,COUNTIF($L$20:L2497,"&lt;&gt;")&lt;2201,22,COUNTIF($L$20:L2497,"&lt;&gt;")&lt;2301,23,COUNTIF($L$20:L2497,"&lt;&gt;")&lt;2401,24,COUNTIF($L$20:L2497,"&lt;&gt;")&lt;2501,25,COUNTIF($L$20:L2497,"&lt;&gt;")&lt;2601,26,COUNTIF($L$20:L2497,"&lt;&gt;")&lt;2701,27,COUNTIF($L$20:L2497,"&lt;&gt;")&lt;2801,28,COUNTIF($L$20:L2497,"&lt;&gt;")&lt;2901,29,COUNTIF($L$20:L2497,"&lt;&gt;")&lt;3001,30),"")</f>
        <v/>
      </c>
      <c r="AM2497" t="str">
        <f t="shared" si="190"/>
        <v/>
      </c>
      <c r="AN2497" t="str">
        <f t="shared" si="194"/>
        <v/>
      </c>
      <c r="AP2497" t="str">
        <f t="shared" si="193"/>
        <v/>
      </c>
      <c r="AQ2497" t="str">
        <f>IF(AO2497="","",COUNTIFS(AM2497:$AM$3019,AO2497))</f>
        <v/>
      </c>
    </row>
    <row r="2498" spans="1:43" x14ac:dyDescent="0.25">
      <c r="A2498" s="6" t="str">
        <f>IF(COUNT($A$20:A2497)&lt;&gt;$B$4,IF(A2497="","",A2497+1),"")</f>
        <v/>
      </c>
      <c r="B2498" s="3"/>
      <c r="C2498" s="3"/>
      <c r="D2498" s="122"/>
      <c r="E2498" s="3"/>
      <c r="F2498" s="3"/>
      <c r="G2498" s="3"/>
      <c r="H2498" s="3"/>
      <c r="I2498" s="120"/>
      <c r="J2498" s="3"/>
      <c r="K2498" s="95" t="str" cm="1">
        <f t="array" ref="K2498">IF(OR($J$14 = "A",$J$14 = "B",$J$14 = "C"),IF(I2498="","",IF(LEN(I2498)&gt;2,_xlfn.IFS(ISNUMBER(SEARCH("_",I2498)),I2498,ISNUMBER(SEARCH(", ",I2498)),SUBSTITUTE(I2498,", ","_"),ISNUMBER(SEARCH("/ ",I2498)),SUBSTITUTE(I2498,"/ ","_"),ISNUMBER(SEARCH(",",I2498)),SUBSTITUTE(I2498,",","_"),ISNUMBER(SEARCH("/",I2498)),SUBSTITUTE(I2498,"/","_"),ISNUMBER(SEARCH("",I2498)),I2498),I2498)),IF(OR($J$14 = "J",$J$14 = "K"),"",IF(D2498="","",IF(LEN(D2498)&gt;2,_xlfn.IFS(ISNUMBER(SEARCH("_",D2498)),D2498,ISNUMBER(SEARCH(", ",D2498)),SUBSTITUTE(D2498,", ","_"),ISNUMBER(SEARCH("/ ",D2498)),SUBSTITUTE(D2498,"/ ","_"),ISNUMBER(SEARCH(",",D2498)),SUBSTITUTE(D2498,",","_"),ISNUMBER(SEARCH("/",D2498)),SUBSTITUTE(D2498,"/","_"),ISNUMBER(SEARCH("",D2498)),D2498),D2498))))</f>
        <v/>
      </c>
      <c r="L2498" s="1"/>
      <c r="M2498" s="1" t="str">
        <f t="shared" si="191"/>
        <v/>
      </c>
      <c r="N2498" s="94" t="str">
        <f>IF($L2498="None","",IF(ISERROR(VLOOKUP($L2498,Info!$B$4:$B$266,1,FALSE)),"",VLOOKUP($L2498,Info!$B$4:$L$266,5,FALSE)))</f>
        <v/>
      </c>
      <c r="O2498" s="94" t="str">
        <f>IF(K2498="","",IF(AND($J$12&lt;&gt;"ABC",N2498="3"),"BAC",IF(N2498="3","ABC",IF($J$12&lt;&gt;"ABC",IF($J$10="Standard",VLOOKUP(K2498,Info!$BE$4:$BF$481,2,FALSE),VLOOKUP(K2498,Info!$BI$4:$BJ$482,2,FALSE)),IF($J$10="Standard",VLOOKUP(K2498,Info!$AG$4:$AH$2994,2,FALSE),VLOOKUP(K2498,Info!$AK$4:$AL$2997,2,FALSE))))))</f>
        <v/>
      </c>
      <c r="P2498" s="94" t="str">
        <f>IF($L2498="None","",IF(ISERROR(VLOOKUP($L2498,Info!$B$4:$B$266,1,FALSE)),"",VLOOKUP($L2498,Info!$B$4:$L$266,3,FALSE)))</f>
        <v/>
      </c>
      <c r="Q2498" s="96" t="str">
        <f>IF($L2498="None","",IF(ISERROR(VLOOKUP($L2498,Info!$B$4:$B$266,1,FALSE)),"",VLOOKUP($L2498,Info!$B$4:$L$266,4,FALSE)))</f>
        <v/>
      </c>
      <c r="R2498" s="1"/>
      <c r="S2498" s="6" t="str">
        <f t="shared" si="192"/>
        <v/>
      </c>
      <c r="T2498" s="6" t="str">
        <f>IF($L2498="None","",IF(ISERROR(VLOOKUP($L2498,Info!$B$4:$B$266,1,FALSE)),"",VLOOKUP($L2498,Info!$B$4:$L$266,11,FALSE)))</f>
        <v/>
      </c>
      <c r="U2498" s="1"/>
      <c r="V2498" s="1"/>
      <c r="W2498" s="1"/>
      <c r="X2498" s="1" t="str">
        <f>IF($L2498="None","",IF(ISERROR(VLOOKUP($L2498,Info!$B$4:$B$266,1,FALSE)),"",IF(OR(W2498="Metallic Liquid Tight",W2498="Non-Metallic Liquid Tight",W2498="LSZH",W2498="Greenfield"),VLOOKUP($L2498,Info!$B$4:$L$266,7,FALSE),"N/A")))</f>
        <v/>
      </c>
      <c r="Y2498" s="1"/>
      <c r="Z2498" s="96" t="str">
        <f>IF($L2498="None","",IF(ISERROR(VLOOKUP($L2498,Info!$B$4:$B$266,1,FALSE)),"",VLOOKUP($L2498,Info!$B$4:$L$266,9,FALSE)))</f>
        <v/>
      </c>
      <c r="AA2498" s="96" t="str">
        <f>IF($L2498="None","",IF(ISERROR(VLOOKUP($L2498,Info!$B$4:$B$266,1,FALSE)),"",VLOOKUP($L2498,Info!$B$4:$L$266,8,FALSE)))</f>
        <v/>
      </c>
      <c r="AB2498" s="96" t="str">
        <f>IF($L2498="None","",IF(ISERROR(VLOOKUP($L2498,Info!$B$4:$B$266,1,FALSE)),"",VLOOKUP($L2498,Info!$B$4:$L$266,10,FALSE)))</f>
        <v/>
      </c>
      <c r="AC2498" s="1" t="str">
        <f>IF(W2498="SO Cable","Black,White",IF(O2498="","",IF(P2498="","",IF($J$12&lt;&gt;"ABC",IF(P2498&lt;="250",VLOOKUP(O2498,Info!$AZ$4:$BB$22,3,FALSE),VLOOKUP(O2498,Info!$AZ$23:$BB$39,3,FALSE)),IF(P2498&lt;="250",VLOOKUP(O2498,Info!$AO$4:$AQ$22,3,FALSE),VLOOKUP(O2498,Info!$AO$23:$AP$39,3,FALSE))))))</f>
        <v/>
      </c>
      <c r="AD2498" s="1"/>
      <c r="AE2498" s="1" t="str">
        <f>IF($L2498="None","",IF(ISERROR(VLOOKUP($L2498,Info!$B$4:$B$266,1,FALSE)),"",VLOOKUP($L2498,Info!$B$4:$L$266,4,FALSE)))</f>
        <v/>
      </c>
      <c r="AF2498" s="1" t="str">
        <f>IF($L2498="None","",IF(ISERROR(VLOOKUP($L2498,Info!$B$4:$B$266,1,FALSE)),"",VLOOKUP($L2498,Info!$B$4:$L$266,6,FALSE)))</f>
        <v/>
      </c>
      <c r="AG2498" s="1"/>
      <c r="AH2498" s="33" t="str" cm="1">
        <f t="array" ref="AH2498">IF(AND(L2498&lt;&gt;"",O2498&lt;&gt;"",R2498:S2498&lt;&gt;"",W2498:X2498&lt;&gt;"",Z2498:AA2498&lt;&gt;"",AC2498&lt;&gt;""),"Good","Bad")</f>
        <v>Bad</v>
      </c>
      <c r="AL2498" t="str" cm="1">
        <f t="array" ref="AL2498">IF(R2498&gt;0,_xlfn.IFS(COUNTIF($L$20:L2498,"&lt;&gt;")&lt;101,1,COUNTIF($L$20:L2498,"&lt;&gt;")&lt;201,2,COUNTIF($L$20:L2498,"&lt;&gt;")&lt;301,3,COUNTIF($L$20:L2498,"&lt;&gt;")&lt;401,4,COUNTIF($L$20:L2498,"&lt;&gt;")&lt;501,5,COUNTIF($L$20:L2498,"&lt;&gt;")&lt;601,6,COUNTIF($L$20:L2498,"&lt;&gt;")&lt;701,7,COUNTIF($L$20:L2498,"&lt;&gt;")&lt;801,8,COUNTIF($L$20:L2498,"&lt;&gt;")&lt;901,9,COUNTIF($L$20:L2498,"&lt;&gt;")&lt;1001,10,COUNTIF($L$20:L2498,"&lt;&gt;")&lt;1101,11,COUNTIF($L$20:L2498,"&lt;&gt;")&lt;1201,12,COUNTIF($L$20:L2498,"&lt;&gt;")&lt;1301,13,COUNTIF($L$20:L2498,"&lt;&gt;")&lt;1401,14,COUNTIF($L$20:L2498,"&lt;&gt;")&lt;1501,15,COUNTIF($L$20:L2498,"&lt;&gt;")&lt;1601,16,COUNTIF($L$20:L2498,"&lt;&gt;")&lt;1701,17,COUNTIF($L$20:L2498,"&lt;&gt;")&lt;1801,18,COUNTIF($L$20:L2498,"&lt;&gt;")&lt;1901,19,COUNTIF($L$20:L2498,"&lt;&gt;")&lt;2001,20,COUNTIF($L$20:L2498,"&lt;&gt;")&lt;2101,21,COUNTIF($L$20:L2498,"&lt;&gt;")&lt;2201,22,COUNTIF($L$20:L2498,"&lt;&gt;")&lt;2301,23,COUNTIF($L$20:L2498,"&lt;&gt;")&lt;2401,24,COUNTIF($L$20:L2498,"&lt;&gt;")&lt;2501,25,COUNTIF($L$20:L2498,"&lt;&gt;")&lt;2601,26,COUNTIF($L$20:L2498,"&lt;&gt;")&lt;2701,27,COUNTIF($L$20:L2498,"&lt;&gt;")&lt;2801,28,COUNTIF($L$20:L2498,"&lt;&gt;")&lt;2901,29,COUNTIF($L$20:L2498,"&lt;&gt;")&lt;3001,30),"")</f>
        <v/>
      </c>
      <c r="AM2498" t="str">
        <f t="shared" si="190"/>
        <v/>
      </c>
      <c r="AN2498" t="str">
        <f t="shared" si="194"/>
        <v/>
      </c>
      <c r="AP2498" t="str">
        <f t="shared" si="193"/>
        <v/>
      </c>
      <c r="AQ2498" t="str">
        <f>IF(AO2498="","",COUNTIFS(AM2498:$AM$3019,AO2498))</f>
        <v/>
      </c>
    </row>
    <row r="2499" spans="1:43" x14ac:dyDescent="0.25">
      <c r="A2499" s="6" t="str">
        <f>IF(COUNT($A$20:A2498)&lt;&gt;$B$4,IF(A2498="","",A2498+1),"")</f>
        <v/>
      </c>
      <c r="B2499" s="3"/>
      <c r="C2499" s="3"/>
      <c r="D2499" s="122"/>
      <c r="E2499" s="3"/>
      <c r="F2499" s="3"/>
      <c r="G2499" s="3"/>
      <c r="H2499" s="3"/>
      <c r="I2499" s="120"/>
      <c r="J2499" s="3"/>
      <c r="K2499" s="95" t="str" cm="1">
        <f t="array" ref="K2499">IF(OR($J$14 = "A",$J$14 = "B",$J$14 = "C"),IF(I2499="","",IF(LEN(I2499)&gt;2,_xlfn.IFS(ISNUMBER(SEARCH("_",I2499)),I2499,ISNUMBER(SEARCH(", ",I2499)),SUBSTITUTE(I2499,", ","_"),ISNUMBER(SEARCH("/ ",I2499)),SUBSTITUTE(I2499,"/ ","_"),ISNUMBER(SEARCH(",",I2499)),SUBSTITUTE(I2499,",","_"),ISNUMBER(SEARCH("/",I2499)),SUBSTITUTE(I2499,"/","_"),ISNUMBER(SEARCH("",I2499)),I2499),I2499)),IF(OR($J$14 = "J",$J$14 = "K"),"",IF(D2499="","",IF(LEN(D2499)&gt;2,_xlfn.IFS(ISNUMBER(SEARCH("_",D2499)),D2499,ISNUMBER(SEARCH(", ",D2499)),SUBSTITUTE(D2499,", ","_"),ISNUMBER(SEARCH("/ ",D2499)),SUBSTITUTE(D2499,"/ ","_"),ISNUMBER(SEARCH(",",D2499)),SUBSTITUTE(D2499,",","_"),ISNUMBER(SEARCH("/",D2499)),SUBSTITUTE(D2499,"/","_"),ISNUMBER(SEARCH("",D2499)),D2499),D2499))))</f>
        <v/>
      </c>
      <c r="L2499" s="1"/>
      <c r="M2499" s="1" t="str">
        <f t="shared" si="191"/>
        <v/>
      </c>
      <c r="N2499" s="94" t="str">
        <f>IF($L2499="None","",IF(ISERROR(VLOOKUP($L2499,Info!$B$4:$B$266,1,FALSE)),"",VLOOKUP($L2499,Info!$B$4:$L$266,5,FALSE)))</f>
        <v/>
      </c>
      <c r="O2499" s="94" t="str">
        <f>IF(K2499="","",IF(AND($J$12&lt;&gt;"ABC",N2499="3"),"BAC",IF(N2499="3","ABC",IF($J$12&lt;&gt;"ABC",IF($J$10="Standard",VLOOKUP(K2499,Info!$BE$4:$BF$481,2,FALSE),VLOOKUP(K2499,Info!$BI$4:$BJ$482,2,FALSE)),IF($J$10="Standard",VLOOKUP(K2499,Info!$AG$4:$AH$2994,2,FALSE),VLOOKUP(K2499,Info!$AK$4:$AL$2997,2,FALSE))))))</f>
        <v/>
      </c>
      <c r="P2499" s="94" t="str">
        <f>IF($L2499="None","",IF(ISERROR(VLOOKUP($L2499,Info!$B$4:$B$266,1,FALSE)),"",VLOOKUP($L2499,Info!$B$4:$L$266,3,FALSE)))</f>
        <v/>
      </c>
      <c r="Q2499" s="96" t="str">
        <f>IF($L2499="None","",IF(ISERROR(VLOOKUP($L2499,Info!$B$4:$B$266,1,FALSE)),"",VLOOKUP($L2499,Info!$B$4:$L$266,4,FALSE)))</f>
        <v/>
      </c>
      <c r="R2499" s="1"/>
      <c r="S2499" s="6" t="str">
        <f t="shared" si="192"/>
        <v/>
      </c>
      <c r="T2499" s="6" t="str">
        <f>IF($L2499="None","",IF(ISERROR(VLOOKUP($L2499,Info!$B$4:$B$266,1,FALSE)),"",VLOOKUP($L2499,Info!$B$4:$L$266,11,FALSE)))</f>
        <v/>
      </c>
      <c r="U2499" s="1"/>
      <c r="V2499" s="1"/>
      <c r="W2499" s="1"/>
      <c r="X2499" s="1" t="str">
        <f>IF($L2499="None","",IF(ISERROR(VLOOKUP($L2499,Info!$B$4:$B$266,1,FALSE)),"",IF(OR(W2499="Metallic Liquid Tight",W2499="Non-Metallic Liquid Tight",W2499="LSZH",W2499="Greenfield"),VLOOKUP($L2499,Info!$B$4:$L$266,7,FALSE),"N/A")))</f>
        <v/>
      </c>
      <c r="Y2499" s="1"/>
      <c r="Z2499" s="96" t="str">
        <f>IF($L2499="None","",IF(ISERROR(VLOOKUP($L2499,Info!$B$4:$B$266,1,FALSE)),"",VLOOKUP($L2499,Info!$B$4:$L$266,9,FALSE)))</f>
        <v/>
      </c>
      <c r="AA2499" s="96" t="str">
        <f>IF($L2499="None","",IF(ISERROR(VLOOKUP($L2499,Info!$B$4:$B$266,1,FALSE)),"",VLOOKUP($L2499,Info!$B$4:$L$266,8,FALSE)))</f>
        <v/>
      </c>
      <c r="AB2499" s="96" t="str">
        <f>IF($L2499="None","",IF(ISERROR(VLOOKUP($L2499,Info!$B$4:$B$266,1,FALSE)),"",VLOOKUP($L2499,Info!$B$4:$L$266,10,FALSE)))</f>
        <v/>
      </c>
      <c r="AC2499" s="1" t="str">
        <f>IF(W2499="SO Cable","Black,White",IF(O2499="","",IF(P2499="","",IF($J$12&lt;&gt;"ABC",IF(P2499&lt;="250",VLOOKUP(O2499,Info!$AZ$4:$BB$22,3,FALSE),VLOOKUP(O2499,Info!$AZ$23:$BB$39,3,FALSE)),IF(P2499&lt;="250",VLOOKUP(O2499,Info!$AO$4:$AQ$22,3,FALSE),VLOOKUP(O2499,Info!$AO$23:$AP$39,3,FALSE))))))</f>
        <v/>
      </c>
      <c r="AD2499" s="1"/>
      <c r="AE2499" s="1" t="str">
        <f>IF($L2499="None","",IF(ISERROR(VLOOKUP($L2499,Info!$B$4:$B$266,1,FALSE)),"",VLOOKUP($L2499,Info!$B$4:$L$266,4,FALSE)))</f>
        <v/>
      </c>
      <c r="AF2499" s="1" t="str">
        <f>IF($L2499="None","",IF(ISERROR(VLOOKUP($L2499,Info!$B$4:$B$266,1,FALSE)),"",VLOOKUP($L2499,Info!$B$4:$L$266,6,FALSE)))</f>
        <v/>
      </c>
      <c r="AG2499" s="1"/>
      <c r="AH2499" s="33" t="str" cm="1">
        <f t="array" ref="AH2499">IF(AND(L2499&lt;&gt;"",O2499&lt;&gt;"",R2499:S2499&lt;&gt;"",W2499:X2499&lt;&gt;"",Z2499:AA2499&lt;&gt;"",AC2499&lt;&gt;""),"Good","Bad")</f>
        <v>Bad</v>
      </c>
      <c r="AL2499" t="str" cm="1">
        <f t="array" ref="AL2499">IF(R2499&gt;0,_xlfn.IFS(COUNTIF($L$20:L2499,"&lt;&gt;")&lt;101,1,COUNTIF($L$20:L2499,"&lt;&gt;")&lt;201,2,COUNTIF($L$20:L2499,"&lt;&gt;")&lt;301,3,COUNTIF($L$20:L2499,"&lt;&gt;")&lt;401,4,COUNTIF($L$20:L2499,"&lt;&gt;")&lt;501,5,COUNTIF($L$20:L2499,"&lt;&gt;")&lt;601,6,COUNTIF($L$20:L2499,"&lt;&gt;")&lt;701,7,COUNTIF($L$20:L2499,"&lt;&gt;")&lt;801,8,COUNTIF($L$20:L2499,"&lt;&gt;")&lt;901,9,COUNTIF($L$20:L2499,"&lt;&gt;")&lt;1001,10,COUNTIF($L$20:L2499,"&lt;&gt;")&lt;1101,11,COUNTIF($L$20:L2499,"&lt;&gt;")&lt;1201,12,COUNTIF($L$20:L2499,"&lt;&gt;")&lt;1301,13,COUNTIF($L$20:L2499,"&lt;&gt;")&lt;1401,14,COUNTIF($L$20:L2499,"&lt;&gt;")&lt;1501,15,COUNTIF($L$20:L2499,"&lt;&gt;")&lt;1601,16,COUNTIF($L$20:L2499,"&lt;&gt;")&lt;1701,17,COUNTIF($L$20:L2499,"&lt;&gt;")&lt;1801,18,COUNTIF($L$20:L2499,"&lt;&gt;")&lt;1901,19,COUNTIF($L$20:L2499,"&lt;&gt;")&lt;2001,20,COUNTIF($L$20:L2499,"&lt;&gt;")&lt;2101,21,COUNTIF($L$20:L2499,"&lt;&gt;")&lt;2201,22,COUNTIF($L$20:L2499,"&lt;&gt;")&lt;2301,23,COUNTIF($L$20:L2499,"&lt;&gt;")&lt;2401,24,COUNTIF($L$20:L2499,"&lt;&gt;")&lt;2501,25,COUNTIF($L$20:L2499,"&lt;&gt;")&lt;2601,26,COUNTIF($L$20:L2499,"&lt;&gt;")&lt;2701,27,COUNTIF($L$20:L2499,"&lt;&gt;")&lt;2801,28,COUNTIF($L$20:L2499,"&lt;&gt;")&lt;2901,29,COUNTIF($L$20:L2499,"&lt;&gt;")&lt;3001,30),"")</f>
        <v/>
      </c>
      <c r="AM2499" t="str">
        <f t="shared" si="190"/>
        <v/>
      </c>
      <c r="AN2499" t="str">
        <f t="shared" si="194"/>
        <v/>
      </c>
      <c r="AP2499" t="str">
        <f t="shared" si="193"/>
        <v/>
      </c>
      <c r="AQ2499" t="str">
        <f>IF(AO2499="","",COUNTIFS(AM2499:$AM$3019,AO2499))</f>
        <v/>
      </c>
    </row>
    <row r="2500" spans="1:43" x14ac:dyDescent="0.25">
      <c r="A2500" s="6" t="str">
        <f>IF(COUNT($A$20:A2499)&lt;&gt;$B$4,IF(A2499="","",A2499+1),"")</f>
        <v/>
      </c>
      <c r="B2500" s="3"/>
      <c r="C2500" s="3"/>
      <c r="D2500" s="122"/>
      <c r="E2500" s="3"/>
      <c r="F2500" s="3"/>
      <c r="G2500" s="3"/>
      <c r="H2500" s="3"/>
      <c r="I2500" s="120"/>
      <c r="J2500" s="3"/>
      <c r="K2500" s="95" t="str" cm="1">
        <f t="array" ref="K2500">IF(OR($J$14 = "A",$J$14 = "B",$J$14 = "C"),IF(I2500="","",IF(LEN(I2500)&gt;2,_xlfn.IFS(ISNUMBER(SEARCH("_",I2500)),I2500,ISNUMBER(SEARCH(", ",I2500)),SUBSTITUTE(I2500,", ","_"),ISNUMBER(SEARCH("/ ",I2500)),SUBSTITUTE(I2500,"/ ","_"),ISNUMBER(SEARCH(",",I2500)),SUBSTITUTE(I2500,",","_"),ISNUMBER(SEARCH("/",I2500)),SUBSTITUTE(I2500,"/","_"),ISNUMBER(SEARCH("",I2500)),I2500),I2500)),IF(OR($J$14 = "J",$J$14 = "K"),"",IF(D2500="","",IF(LEN(D2500)&gt;2,_xlfn.IFS(ISNUMBER(SEARCH("_",D2500)),D2500,ISNUMBER(SEARCH(", ",D2500)),SUBSTITUTE(D2500,", ","_"),ISNUMBER(SEARCH("/ ",D2500)),SUBSTITUTE(D2500,"/ ","_"),ISNUMBER(SEARCH(",",D2500)),SUBSTITUTE(D2500,",","_"),ISNUMBER(SEARCH("/",D2500)),SUBSTITUTE(D2500,"/","_"),ISNUMBER(SEARCH("",D2500)),D2500),D2500))))</f>
        <v/>
      </c>
      <c r="L2500" s="1"/>
      <c r="M2500" s="1" t="str">
        <f t="shared" si="191"/>
        <v/>
      </c>
      <c r="N2500" s="94" t="str">
        <f>IF($L2500="None","",IF(ISERROR(VLOOKUP($L2500,Info!$B$4:$B$266,1,FALSE)),"",VLOOKUP($L2500,Info!$B$4:$L$266,5,FALSE)))</f>
        <v/>
      </c>
      <c r="O2500" s="94" t="str">
        <f>IF(K2500="","",IF(AND($J$12&lt;&gt;"ABC",N2500="3"),"BAC",IF(N2500="3","ABC",IF($J$12&lt;&gt;"ABC",IF($J$10="Standard",VLOOKUP(K2500,Info!$BE$4:$BF$481,2,FALSE),VLOOKUP(K2500,Info!$BI$4:$BJ$482,2,FALSE)),IF($J$10="Standard",VLOOKUP(K2500,Info!$AG$4:$AH$2994,2,FALSE),VLOOKUP(K2500,Info!$AK$4:$AL$2997,2,FALSE))))))</f>
        <v/>
      </c>
      <c r="P2500" s="94" t="str">
        <f>IF($L2500="None","",IF(ISERROR(VLOOKUP($L2500,Info!$B$4:$B$266,1,FALSE)),"",VLOOKUP($L2500,Info!$B$4:$L$266,3,FALSE)))</f>
        <v/>
      </c>
      <c r="Q2500" s="96" t="str">
        <f>IF($L2500="None","",IF(ISERROR(VLOOKUP($L2500,Info!$B$4:$B$266,1,FALSE)),"",VLOOKUP($L2500,Info!$B$4:$L$266,4,FALSE)))</f>
        <v/>
      </c>
      <c r="R2500" s="1"/>
      <c r="S2500" s="6" t="str">
        <f t="shared" si="192"/>
        <v/>
      </c>
      <c r="T2500" s="6" t="str">
        <f>IF($L2500="None","",IF(ISERROR(VLOOKUP($L2500,Info!$B$4:$B$266,1,FALSE)),"",VLOOKUP($L2500,Info!$B$4:$L$266,11,FALSE)))</f>
        <v/>
      </c>
      <c r="U2500" s="1"/>
      <c r="V2500" s="1"/>
      <c r="W2500" s="1"/>
      <c r="X2500" s="1" t="str">
        <f>IF($L2500="None","",IF(ISERROR(VLOOKUP($L2500,Info!$B$4:$B$266,1,FALSE)),"",IF(OR(W2500="Metallic Liquid Tight",W2500="Non-Metallic Liquid Tight",W2500="LSZH",W2500="Greenfield"),VLOOKUP($L2500,Info!$B$4:$L$266,7,FALSE),"N/A")))</f>
        <v/>
      </c>
      <c r="Y2500" s="1"/>
      <c r="Z2500" s="96" t="str">
        <f>IF($L2500="None","",IF(ISERROR(VLOOKUP($L2500,Info!$B$4:$B$266,1,FALSE)),"",VLOOKUP($L2500,Info!$B$4:$L$266,9,FALSE)))</f>
        <v/>
      </c>
      <c r="AA2500" s="96" t="str">
        <f>IF($L2500="None","",IF(ISERROR(VLOOKUP($L2500,Info!$B$4:$B$266,1,FALSE)),"",VLOOKUP($L2500,Info!$B$4:$L$266,8,FALSE)))</f>
        <v/>
      </c>
      <c r="AB2500" s="96" t="str">
        <f>IF($L2500="None","",IF(ISERROR(VLOOKUP($L2500,Info!$B$4:$B$266,1,FALSE)),"",VLOOKUP($L2500,Info!$B$4:$L$266,10,FALSE)))</f>
        <v/>
      </c>
      <c r="AC2500" s="1" t="str">
        <f>IF(W2500="SO Cable","Black,White",IF(O2500="","",IF(P2500="","",IF($J$12&lt;&gt;"ABC",IF(P2500&lt;="250",VLOOKUP(O2500,Info!$AZ$4:$BB$22,3,FALSE),VLOOKUP(O2500,Info!$AZ$23:$BB$39,3,FALSE)),IF(P2500&lt;="250",VLOOKUP(O2500,Info!$AO$4:$AQ$22,3,FALSE),VLOOKUP(O2500,Info!$AO$23:$AP$39,3,FALSE))))))</f>
        <v/>
      </c>
      <c r="AD2500" s="1"/>
      <c r="AE2500" s="1" t="str">
        <f>IF($L2500="None","",IF(ISERROR(VLOOKUP($L2500,Info!$B$4:$B$266,1,FALSE)),"",VLOOKUP($L2500,Info!$B$4:$L$266,4,FALSE)))</f>
        <v/>
      </c>
      <c r="AF2500" s="1" t="str">
        <f>IF($L2500="None","",IF(ISERROR(VLOOKUP($L2500,Info!$B$4:$B$266,1,FALSE)),"",VLOOKUP($L2500,Info!$B$4:$L$266,6,FALSE)))</f>
        <v/>
      </c>
      <c r="AG2500" s="1"/>
      <c r="AH2500" s="33" t="str" cm="1">
        <f t="array" ref="AH2500">IF(AND(L2500&lt;&gt;"",O2500&lt;&gt;"",R2500:S2500&lt;&gt;"",W2500:X2500&lt;&gt;"",Z2500:AA2500&lt;&gt;"",AC2500&lt;&gt;""),"Good","Bad")</f>
        <v>Bad</v>
      </c>
      <c r="AL2500" t="str" cm="1">
        <f t="array" ref="AL2500">IF(R2500&gt;0,_xlfn.IFS(COUNTIF($L$20:L2500,"&lt;&gt;")&lt;101,1,COUNTIF($L$20:L2500,"&lt;&gt;")&lt;201,2,COUNTIF($L$20:L2500,"&lt;&gt;")&lt;301,3,COUNTIF($L$20:L2500,"&lt;&gt;")&lt;401,4,COUNTIF($L$20:L2500,"&lt;&gt;")&lt;501,5,COUNTIF($L$20:L2500,"&lt;&gt;")&lt;601,6,COUNTIF($L$20:L2500,"&lt;&gt;")&lt;701,7,COUNTIF($L$20:L2500,"&lt;&gt;")&lt;801,8,COUNTIF($L$20:L2500,"&lt;&gt;")&lt;901,9,COUNTIF($L$20:L2500,"&lt;&gt;")&lt;1001,10,COUNTIF($L$20:L2500,"&lt;&gt;")&lt;1101,11,COUNTIF($L$20:L2500,"&lt;&gt;")&lt;1201,12,COUNTIF($L$20:L2500,"&lt;&gt;")&lt;1301,13,COUNTIF($L$20:L2500,"&lt;&gt;")&lt;1401,14,COUNTIF($L$20:L2500,"&lt;&gt;")&lt;1501,15,COUNTIF($L$20:L2500,"&lt;&gt;")&lt;1601,16,COUNTIF($L$20:L2500,"&lt;&gt;")&lt;1701,17,COUNTIF($L$20:L2500,"&lt;&gt;")&lt;1801,18,COUNTIF($L$20:L2500,"&lt;&gt;")&lt;1901,19,COUNTIF($L$20:L2500,"&lt;&gt;")&lt;2001,20,COUNTIF($L$20:L2500,"&lt;&gt;")&lt;2101,21,COUNTIF($L$20:L2500,"&lt;&gt;")&lt;2201,22,COUNTIF($L$20:L2500,"&lt;&gt;")&lt;2301,23,COUNTIF($L$20:L2500,"&lt;&gt;")&lt;2401,24,COUNTIF($L$20:L2500,"&lt;&gt;")&lt;2501,25,COUNTIF($L$20:L2500,"&lt;&gt;")&lt;2601,26,COUNTIF($L$20:L2500,"&lt;&gt;")&lt;2701,27,COUNTIF($L$20:L2500,"&lt;&gt;")&lt;2801,28,COUNTIF($L$20:L2500,"&lt;&gt;")&lt;2901,29,COUNTIF($L$20:L2500,"&lt;&gt;")&lt;3001,30),"")</f>
        <v/>
      </c>
      <c r="AM2500" t="str">
        <f t="shared" si="190"/>
        <v/>
      </c>
      <c r="AN2500" t="str">
        <f t="shared" si="194"/>
        <v/>
      </c>
      <c r="AP2500" t="str">
        <f t="shared" si="193"/>
        <v/>
      </c>
      <c r="AQ2500" t="str">
        <f>IF(AO2500="","",COUNTIFS(AM2500:$AM$3019,AO2500))</f>
        <v/>
      </c>
    </row>
    <row r="2501" spans="1:43" x14ac:dyDescent="0.25">
      <c r="A2501" s="6" t="str">
        <f>IF(COUNT($A$20:A2500)&lt;&gt;$B$4,IF(A2500="","",A2500+1),"")</f>
        <v/>
      </c>
      <c r="B2501" s="3"/>
      <c r="C2501" s="3"/>
      <c r="D2501" s="122"/>
      <c r="E2501" s="3"/>
      <c r="F2501" s="3"/>
      <c r="G2501" s="3"/>
      <c r="H2501" s="3"/>
      <c r="I2501" s="120"/>
      <c r="J2501" s="3"/>
      <c r="K2501" s="95" t="str" cm="1">
        <f t="array" ref="K2501">IF(OR($J$14 = "A",$J$14 = "B",$J$14 = "C"),IF(I2501="","",IF(LEN(I2501)&gt;2,_xlfn.IFS(ISNUMBER(SEARCH("_",I2501)),I2501,ISNUMBER(SEARCH(", ",I2501)),SUBSTITUTE(I2501,", ","_"),ISNUMBER(SEARCH("/ ",I2501)),SUBSTITUTE(I2501,"/ ","_"),ISNUMBER(SEARCH(",",I2501)),SUBSTITUTE(I2501,",","_"),ISNUMBER(SEARCH("/",I2501)),SUBSTITUTE(I2501,"/","_"),ISNUMBER(SEARCH("",I2501)),I2501),I2501)),IF(OR($J$14 = "J",$J$14 = "K"),"",IF(D2501="","",IF(LEN(D2501)&gt;2,_xlfn.IFS(ISNUMBER(SEARCH("_",D2501)),D2501,ISNUMBER(SEARCH(", ",D2501)),SUBSTITUTE(D2501,", ","_"),ISNUMBER(SEARCH("/ ",D2501)),SUBSTITUTE(D2501,"/ ","_"),ISNUMBER(SEARCH(",",D2501)),SUBSTITUTE(D2501,",","_"),ISNUMBER(SEARCH("/",D2501)),SUBSTITUTE(D2501,"/","_"),ISNUMBER(SEARCH("",D2501)),D2501),D2501))))</f>
        <v/>
      </c>
      <c r="L2501" s="1"/>
      <c r="M2501" s="1" t="str">
        <f t="shared" si="191"/>
        <v/>
      </c>
      <c r="N2501" s="94" t="str">
        <f>IF($L2501="None","",IF(ISERROR(VLOOKUP($L2501,Info!$B$4:$B$266,1,FALSE)),"",VLOOKUP($L2501,Info!$B$4:$L$266,5,FALSE)))</f>
        <v/>
      </c>
      <c r="O2501" s="94" t="str">
        <f>IF(K2501="","",IF(AND($J$12&lt;&gt;"ABC",N2501="3"),"BAC",IF(N2501="3","ABC",IF($J$12&lt;&gt;"ABC",IF($J$10="Standard",VLOOKUP(K2501,Info!$BE$4:$BF$481,2,FALSE),VLOOKUP(K2501,Info!$BI$4:$BJ$482,2,FALSE)),IF($J$10="Standard",VLOOKUP(K2501,Info!$AG$4:$AH$2994,2,FALSE),VLOOKUP(K2501,Info!$AK$4:$AL$2997,2,FALSE))))))</f>
        <v/>
      </c>
      <c r="P2501" s="94" t="str">
        <f>IF($L2501="None","",IF(ISERROR(VLOOKUP($L2501,Info!$B$4:$B$266,1,FALSE)),"",VLOOKUP($L2501,Info!$B$4:$L$266,3,FALSE)))</f>
        <v/>
      </c>
      <c r="Q2501" s="96" t="str">
        <f>IF($L2501="None","",IF(ISERROR(VLOOKUP($L2501,Info!$B$4:$B$266,1,FALSE)),"",VLOOKUP($L2501,Info!$B$4:$L$266,4,FALSE)))</f>
        <v/>
      </c>
      <c r="R2501" s="1"/>
      <c r="S2501" s="6" t="str">
        <f t="shared" si="192"/>
        <v/>
      </c>
      <c r="T2501" s="6" t="str">
        <f>IF($L2501="None","",IF(ISERROR(VLOOKUP($L2501,Info!$B$4:$B$266,1,FALSE)),"",VLOOKUP($L2501,Info!$B$4:$L$266,11,FALSE)))</f>
        <v/>
      </c>
      <c r="U2501" s="1"/>
      <c r="V2501" s="1"/>
      <c r="W2501" s="1"/>
      <c r="X2501" s="1" t="str">
        <f>IF($L2501="None","",IF(ISERROR(VLOOKUP($L2501,Info!$B$4:$B$266,1,FALSE)),"",IF(OR(W2501="Metallic Liquid Tight",W2501="Non-Metallic Liquid Tight",W2501="LSZH",W2501="Greenfield"),VLOOKUP($L2501,Info!$B$4:$L$266,7,FALSE),"N/A")))</f>
        <v/>
      </c>
      <c r="Y2501" s="1"/>
      <c r="Z2501" s="96" t="str">
        <f>IF($L2501="None","",IF(ISERROR(VLOOKUP($L2501,Info!$B$4:$B$266,1,FALSE)),"",VLOOKUP($L2501,Info!$B$4:$L$266,9,FALSE)))</f>
        <v/>
      </c>
      <c r="AA2501" s="96" t="str">
        <f>IF($L2501="None","",IF(ISERROR(VLOOKUP($L2501,Info!$B$4:$B$266,1,FALSE)),"",VLOOKUP($L2501,Info!$B$4:$L$266,8,FALSE)))</f>
        <v/>
      </c>
      <c r="AB2501" s="96" t="str">
        <f>IF($L2501="None","",IF(ISERROR(VLOOKUP($L2501,Info!$B$4:$B$266,1,FALSE)),"",VLOOKUP($L2501,Info!$B$4:$L$266,10,FALSE)))</f>
        <v/>
      </c>
      <c r="AC2501" s="1" t="str">
        <f>IF(W2501="SO Cable","Black,White",IF(O2501="","",IF(P2501="","",IF($J$12&lt;&gt;"ABC",IF(P2501&lt;="250",VLOOKUP(O2501,Info!$AZ$4:$BB$22,3,FALSE),VLOOKUP(O2501,Info!$AZ$23:$BB$39,3,FALSE)),IF(P2501&lt;="250",VLOOKUP(O2501,Info!$AO$4:$AQ$22,3,FALSE),VLOOKUP(O2501,Info!$AO$23:$AP$39,3,FALSE))))))</f>
        <v/>
      </c>
      <c r="AD2501" s="1"/>
      <c r="AE2501" s="1" t="str">
        <f>IF($L2501="None","",IF(ISERROR(VLOOKUP($L2501,Info!$B$4:$B$266,1,FALSE)),"",VLOOKUP($L2501,Info!$B$4:$L$266,4,FALSE)))</f>
        <v/>
      </c>
      <c r="AF2501" s="1" t="str">
        <f>IF($L2501="None","",IF(ISERROR(VLOOKUP($L2501,Info!$B$4:$B$266,1,FALSE)),"",VLOOKUP($L2501,Info!$B$4:$L$266,6,FALSE)))</f>
        <v/>
      </c>
      <c r="AG2501" s="1"/>
      <c r="AH2501" s="33" t="str" cm="1">
        <f t="array" ref="AH2501">IF(AND(L2501&lt;&gt;"",O2501&lt;&gt;"",R2501:S2501&lt;&gt;"",W2501:X2501&lt;&gt;"",Z2501:AA2501&lt;&gt;"",AC2501&lt;&gt;""),"Good","Bad")</f>
        <v>Bad</v>
      </c>
      <c r="AL2501" t="str" cm="1">
        <f t="array" ref="AL2501">IF(R2501&gt;0,_xlfn.IFS(COUNTIF($L$20:L2501,"&lt;&gt;")&lt;101,1,COUNTIF($L$20:L2501,"&lt;&gt;")&lt;201,2,COUNTIF($L$20:L2501,"&lt;&gt;")&lt;301,3,COUNTIF($L$20:L2501,"&lt;&gt;")&lt;401,4,COUNTIF($L$20:L2501,"&lt;&gt;")&lt;501,5,COUNTIF($L$20:L2501,"&lt;&gt;")&lt;601,6,COUNTIF($L$20:L2501,"&lt;&gt;")&lt;701,7,COUNTIF($L$20:L2501,"&lt;&gt;")&lt;801,8,COUNTIF($L$20:L2501,"&lt;&gt;")&lt;901,9,COUNTIF($L$20:L2501,"&lt;&gt;")&lt;1001,10,COUNTIF($L$20:L2501,"&lt;&gt;")&lt;1101,11,COUNTIF($L$20:L2501,"&lt;&gt;")&lt;1201,12,COUNTIF($L$20:L2501,"&lt;&gt;")&lt;1301,13,COUNTIF($L$20:L2501,"&lt;&gt;")&lt;1401,14,COUNTIF($L$20:L2501,"&lt;&gt;")&lt;1501,15,COUNTIF($L$20:L2501,"&lt;&gt;")&lt;1601,16,COUNTIF($L$20:L2501,"&lt;&gt;")&lt;1701,17,COUNTIF($L$20:L2501,"&lt;&gt;")&lt;1801,18,COUNTIF($L$20:L2501,"&lt;&gt;")&lt;1901,19,COUNTIF($L$20:L2501,"&lt;&gt;")&lt;2001,20,COUNTIF($L$20:L2501,"&lt;&gt;")&lt;2101,21,COUNTIF($L$20:L2501,"&lt;&gt;")&lt;2201,22,COUNTIF($L$20:L2501,"&lt;&gt;")&lt;2301,23,COUNTIF($L$20:L2501,"&lt;&gt;")&lt;2401,24,COUNTIF($L$20:L2501,"&lt;&gt;")&lt;2501,25,COUNTIF($L$20:L2501,"&lt;&gt;")&lt;2601,26,COUNTIF($L$20:L2501,"&lt;&gt;")&lt;2701,27,COUNTIF($L$20:L2501,"&lt;&gt;")&lt;2801,28,COUNTIF($L$20:L2501,"&lt;&gt;")&lt;2901,29,COUNTIF($L$20:L2501,"&lt;&gt;")&lt;3001,30),"")</f>
        <v/>
      </c>
      <c r="AM2501" t="str">
        <f t="shared" si="190"/>
        <v/>
      </c>
      <c r="AN2501" t="str">
        <f t="shared" si="194"/>
        <v/>
      </c>
      <c r="AP2501" t="str">
        <f t="shared" si="193"/>
        <v/>
      </c>
      <c r="AQ2501" t="str">
        <f>IF(AO2501="","",COUNTIFS(AM2501:$AM$3019,AO2501))</f>
        <v/>
      </c>
    </row>
    <row r="2502" spans="1:43" x14ac:dyDescent="0.25">
      <c r="A2502" s="6" t="str">
        <f>IF(COUNT($A$20:A2501)&lt;&gt;$B$4,IF(A2501="","",A2501+1),"")</f>
        <v/>
      </c>
      <c r="B2502" s="3"/>
      <c r="C2502" s="3"/>
      <c r="D2502" s="122"/>
      <c r="E2502" s="3"/>
      <c r="F2502" s="3"/>
      <c r="G2502" s="3"/>
      <c r="H2502" s="3"/>
      <c r="I2502" s="120"/>
      <c r="J2502" s="3"/>
      <c r="K2502" s="95" t="str" cm="1">
        <f t="array" ref="K2502">IF(OR($J$14 = "A",$J$14 = "B",$J$14 = "C"),IF(I2502="","",IF(LEN(I2502)&gt;2,_xlfn.IFS(ISNUMBER(SEARCH("_",I2502)),I2502,ISNUMBER(SEARCH(", ",I2502)),SUBSTITUTE(I2502,", ","_"),ISNUMBER(SEARCH("/ ",I2502)),SUBSTITUTE(I2502,"/ ","_"),ISNUMBER(SEARCH(",",I2502)),SUBSTITUTE(I2502,",","_"),ISNUMBER(SEARCH("/",I2502)),SUBSTITUTE(I2502,"/","_"),ISNUMBER(SEARCH("",I2502)),I2502),I2502)),IF(OR($J$14 = "J",$J$14 = "K"),"",IF(D2502="","",IF(LEN(D2502)&gt;2,_xlfn.IFS(ISNUMBER(SEARCH("_",D2502)),D2502,ISNUMBER(SEARCH(", ",D2502)),SUBSTITUTE(D2502,", ","_"),ISNUMBER(SEARCH("/ ",D2502)),SUBSTITUTE(D2502,"/ ","_"),ISNUMBER(SEARCH(",",D2502)),SUBSTITUTE(D2502,",","_"),ISNUMBER(SEARCH("/",D2502)),SUBSTITUTE(D2502,"/","_"),ISNUMBER(SEARCH("",D2502)),D2502),D2502))))</f>
        <v/>
      </c>
      <c r="L2502" s="1"/>
      <c r="M2502" s="1" t="str">
        <f t="shared" si="191"/>
        <v/>
      </c>
      <c r="N2502" s="94" t="str">
        <f>IF($L2502="None","",IF(ISERROR(VLOOKUP($L2502,Info!$B$4:$B$266,1,FALSE)),"",VLOOKUP($L2502,Info!$B$4:$L$266,5,FALSE)))</f>
        <v/>
      </c>
      <c r="O2502" s="94" t="str">
        <f>IF(K2502="","",IF(AND($J$12&lt;&gt;"ABC",N2502="3"),"BAC",IF(N2502="3","ABC",IF($J$12&lt;&gt;"ABC",IF($J$10="Standard",VLOOKUP(K2502,Info!$BE$4:$BF$481,2,FALSE),VLOOKUP(K2502,Info!$BI$4:$BJ$482,2,FALSE)),IF($J$10="Standard",VLOOKUP(K2502,Info!$AG$4:$AH$2994,2,FALSE),VLOOKUP(K2502,Info!$AK$4:$AL$2997,2,FALSE))))))</f>
        <v/>
      </c>
      <c r="P2502" s="94" t="str">
        <f>IF($L2502="None","",IF(ISERROR(VLOOKUP($L2502,Info!$B$4:$B$266,1,FALSE)),"",VLOOKUP($L2502,Info!$B$4:$L$266,3,FALSE)))</f>
        <v/>
      </c>
      <c r="Q2502" s="96" t="str">
        <f>IF($L2502="None","",IF(ISERROR(VLOOKUP($L2502,Info!$B$4:$B$266,1,FALSE)),"",VLOOKUP($L2502,Info!$B$4:$L$266,4,FALSE)))</f>
        <v/>
      </c>
      <c r="R2502" s="1"/>
      <c r="S2502" s="6" t="str">
        <f t="shared" si="192"/>
        <v/>
      </c>
      <c r="T2502" s="6" t="str">
        <f>IF($L2502="None","",IF(ISERROR(VLOOKUP($L2502,Info!$B$4:$B$266,1,FALSE)),"",VLOOKUP($L2502,Info!$B$4:$L$266,11,FALSE)))</f>
        <v/>
      </c>
      <c r="U2502" s="1"/>
      <c r="V2502" s="1"/>
      <c r="W2502" s="1"/>
      <c r="X2502" s="1" t="str">
        <f>IF($L2502="None","",IF(ISERROR(VLOOKUP($L2502,Info!$B$4:$B$266,1,FALSE)),"",IF(OR(W2502="Metallic Liquid Tight",W2502="Non-Metallic Liquid Tight",W2502="LSZH",W2502="Greenfield"),VLOOKUP($L2502,Info!$B$4:$L$266,7,FALSE),"N/A")))</f>
        <v/>
      </c>
      <c r="Y2502" s="1"/>
      <c r="Z2502" s="96" t="str">
        <f>IF($L2502="None","",IF(ISERROR(VLOOKUP($L2502,Info!$B$4:$B$266,1,FALSE)),"",VLOOKUP($L2502,Info!$B$4:$L$266,9,FALSE)))</f>
        <v/>
      </c>
      <c r="AA2502" s="96" t="str">
        <f>IF($L2502="None","",IF(ISERROR(VLOOKUP($L2502,Info!$B$4:$B$266,1,FALSE)),"",VLOOKUP($L2502,Info!$B$4:$L$266,8,FALSE)))</f>
        <v/>
      </c>
      <c r="AB2502" s="96" t="str">
        <f>IF($L2502="None","",IF(ISERROR(VLOOKUP($L2502,Info!$B$4:$B$266,1,FALSE)),"",VLOOKUP($L2502,Info!$B$4:$L$266,10,FALSE)))</f>
        <v/>
      </c>
      <c r="AC2502" s="1" t="str">
        <f>IF(W2502="SO Cable","Black,White",IF(O2502="","",IF(P2502="","",IF($J$12&lt;&gt;"ABC",IF(P2502&lt;="250",VLOOKUP(O2502,Info!$AZ$4:$BB$22,3,FALSE),VLOOKUP(O2502,Info!$AZ$23:$BB$39,3,FALSE)),IF(P2502&lt;="250",VLOOKUP(O2502,Info!$AO$4:$AQ$22,3,FALSE),VLOOKUP(O2502,Info!$AO$23:$AP$39,3,FALSE))))))</f>
        <v/>
      </c>
      <c r="AD2502" s="1"/>
      <c r="AE2502" s="1" t="str">
        <f>IF($L2502="None","",IF(ISERROR(VLOOKUP($L2502,Info!$B$4:$B$266,1,FALSE)),"",VLOOKUP($L2502,Info!$B$4:$L$266,4,FALSE)))</f>
        <v/>
      </c>
      <c r="AF2502" s="1" t="str">
        <f>IF($L2502="None","",IF(ISERROR(VLOOKUP($L2502,Info!$B$4:$B$266,1,FALSE)),"",VLOOKUP($L2502,Info!$B$4:$L$266,6,FALSE)))</f>
        <v/>
      </c>
      <c r="AG2502" s="1"/>
      <c r="AH2502" s="33" t="str" cm="1">
        <f t="array" ref="AH2502">IF(AND(L2502&lt;&gt;"",O2502&lt;&gt;"",R2502:S2502&lt;&gt;"",W2502:X2502&lt;&gt;"",Z2502:AA2502&lt;&gt;"",AC2502&lt;&gt;""),"Good","Bad")</f>
        <v>Bad</v>
      </c>
      <c r="AL2502" t="str" cm="1">
        <f t="array" ref="AL2502">IF(R2502&gt;0,_xlfn.IFS(COUNTIF($L$20:L2502,"&lt;&gt;")&lt;101,1,COUNTIF($L$20:L2502,"&lt;&gt;")&lt;201,2,COUNTIF($L$20:L2502,"&lt;&gt;")&lt;301,3,COUNTIF($L$20:L2502,"&lt;&gt;")&lt;401,4,COUNTIF($L$20:L2502,"&lt;&gt;")&lt;501,5,COUNTIF($L$20:L2502,"&lt;&gt;")&lt;601,6,COUNTIF($L$20:L2502,"&lt;&gt;")&lt;701,7,COUNTIF($L$20:L2502,"&lt;&gt;")&lt;801,8,COUNTIF($L$20:L2502,"&lt;&gt;")&lt;901,9,COUNTIF($L$20:L2502,"&lt;&gt;")&lt;1001,10,COUNTIF($L$20:L2502,"&lt;&gt;")&lt;1101,11,COUNTIF($L$20:L2502,"&lt;&gt;")&lt;1201,12,COUNTIF($L$20:L2502,"&lt;&gt;")&lt;1301,13,COUNTIF($L$20:L2502,"&lt;&gt;")&lt;1401,14,COUNTIF($L$20:L2502,"&lt;&gt;")&lt;1501,15,COUNTIF($L$20:L2502,"&lt;&gt;")&lt;1601,16,COUNTIF($L$20:L2502,"&lt;&gt;")&lt;1701,17,COUNTIF($L$20:L2502,"&lt;&gt;")&lt;1801,18,COUNTIF($L$20:L2502,"&lt;&gt;")&lt;1901,19,COUNTIF($L$20:L2502,"&lt;&gt;")&lt;2001,20,COUNTIF($L$20:L2502,"&lt;&gt;")&lt;2101,21,COUNTIF($L$20:L2502,"&lt;&gt;")&lt;2201,22,COUNTIF($L$20:L2502,"&lt;&gt;")&lt;2301,23,COUNTIF($L$20:L2502,"&lt;&gt;")&lt;2401,24,COUNTIF($L$20:L2502,"&lt;&gt;")&lt;2501,25,COUNTIF($L$20:L2502,"&lt;&gt;")&lt;2601,26,COUNTIF($L$20:L2502,"&lt;&gt;")&lt;2701,27,COUNTIF($L$20:L2502,"&lt;&gt;")&lt;2801,28,COUNTIF($L$20:L2502,"&lt;&gt;")&lt;2901,29,COUNTIF($L$20:L2502,"&lt;&gt;")&lt;3001,30),"")</f>
        <v/>
      </c>
      <c r="AM2502" t="str">
        <f t="shared" si="190"/>
        <v/>
      </c>
      <c r="AN2502" t="str">
        <f t="shared" si="194"/>
        <v/>
      </c>
      <c r="AP2502" t="str">
        <f t="shared" si="193"/>
        <v/>
      </c>
      <c r="AQ2502" t="str">
        <f>IF(AO2502="","",COUNTIFS(AM2502:$AM$3019,AO2502))</f>
        <v/>
      </c>
    </row>
    <row r="2503" spans="1:43" x14ac:dyDescent="0.25">
      <c r="A2503" s="6" t="str">
        <f>IF(COUNT($A$20:A2502)&lt;&gt;$B$4,IF(A2502="","",A2502+1),"")</f>
        <v/>
      </c>
      <c r="B2503" s="3"/>
      <c r="C2503" s="3"/>
      <c r="D2503" s="122"/>
      <c r="E2503" s="3"/>
      <c r="F2503" s="3"/>
      <c r="G2503" s="3"/>
      <c r="H2503" s="3"/>
      <c r="I2503" s="120"/>
      <c r="J2503" s="3"/>
      <c r="K2503" s="95" t="str" cm="1">
        <f t="array" ref="K2503">IF(OR($J$14 = "A",$J$14 = "B",$J$14 = "C"),IF(I2503="","",IF(LEN(I2503)&gt;2,_xlfn.IFS(ISNUMBER(SEARCH("_",I2503)),I2503,ISNUMBER(SEARCH(", ",I2503)),SUBSTITUTE(I2503,", ","_"),ISNUMBER(SEARCH("/ ",I2503)),SUBSTITUTE(I2503,"/ ","_"),ISNUMBER(SEARCH(",",I2503)),SUBSTITUTE(I2503,",","_"),ISNUMBER(SEARCH("/",I2503)),SUBSTITUTE(I2503,"/","_"),ISNUMBER(SEARCH("",I2503)),I2503),I2503)),IF(OR($J$14 = "J",$J$14 = "K"),"",IF(D2503="","",IF(LEN(D2503)&gt;2,_xlfn.IFS(ISNUMBER(SEARCH("_",D2503)),D2503,ISNUMBER(SEARCH(", ",D2503)),SUBSTITUTE(D2503,", ","_"),ISNUMBER(SEARCH("/ ",D2503)),SUBSTITUTE(D2503,"/ ","_"),ISNUMBER(SEARCH(",",D2503)),SUBSTITUTE(D2503,",","_"),ISNUMBER(SEARCH("/",D2503)),SUBSTITUTE(D2503,"/","_"),ISNUMBER(SEARCH("",D2503)),D2503),D2503))))</f>
        <v/>
      </c>
      <c r="L2503" s="1"/>
      <c r="M2503" s="1" t="str">
        <f t="shared" si="191"/>
        <v/>
      </c>
      <c r="N2503" s="94" t="str">
        <f>IF($L2503="None","",IF(ISERROR(VLOOKUP($L2503,Info!$B$4:$B$266,1,FALSE)),"",VLOOKUP($L2503,Info!$B$4:$L$266,5,FALSE)))</f>
        <v/>
      </c>
      <c r="O2503" s="94" t="str">
        <f>IF(K2503="","",IF(AND($J$12&lt;&gt;"ABC",N2503="3"),"BAC",IF(N2503="3","ABC",IF($J$12&lt;&gt;"ABC",IF($J$10="Standard",VLOOKUP(K2503,Info!$BE$4:$BF$481,2,FALSE),VLOOKUP(K2503,Info!$BI$4:$BJ$482,2,FALSE)),IF($J$10="Standard",VLOOKUP(K2503,Info!$AG$4:$AH$2994,2,FALSE),VLOOKUP(K2503,Info!$AK$4:$AL$2997,2,FALSE))))))</f>
        <v/>
      </c>
      <c r="P2503" s="94" t="str">
        <f>IF($L2503="None","",IF(ISERROR(VLOOKUP($L2503,Info!$B$4:$B$266,1,FALSE)),"",VLOOKUP($L2503,Info!$B$4:$L$266,3,FALSE)))</f>
        <v/>
      </c>
      <c r="Q2503" s="96" t="str">
        <f>IF($L2503="None","",IF(ISERROR(VLOOKUP($L2503,Info!$B$4:$B$266,1,FALSE)),"",VLOOKUP($L2503,Info!$B$4:$L$266,4,FALSE)))</f>
        <v/>
      </c>
      <c r="R2503" s="1"/>
      <c r="S2503" s="6" t="str">
        <f t="shared" si="192"/>
        <v/>
      </c>
      <c r="T2503" s="6" t="str">
        <f>IF($L2503="None","",IF(ISERROR(VLOOKUP($L2503,Info!$B$4:$B$266,1,FALSE)),"",VLOOKUP($L2503,Info!$B$4:$L$266,11,FALSE)))</f>
        <v/>
      </c>
      <c r="U2503" s="1"/>
      <c r="V2503" s="1"/>
      <c r="W2503" s="1"/>
      <c r="X2503" s="1" t="str">
        <f>IF($L2503="None","",IF(ISERROR(VLOOKUP($L2503,Info!$B$4:$B$266,1,FALSE)),"",IF(OR(W2503="Metallic Liquid Tight",W2503="Non-Metallic Liquid Tight",W2503="LSZH",W2503="Greenfield"),VLOOKUP($L2503,Info!$B$4:$L$266,7,FALSE),"N/A")))</f>
        <v/>
      </c>
      <c r="Y2503" s="1"/>
      <c r="Z2503" s="96" t="str">
        <f>IF($L2503="None","",IF(ISERROR(VLOOKUP($L2503,Info!$B$4:$B$266,1,FALSE)),"",VLOOKUP($L2503,Info!$B$4:$L$266,9,FALSE)))</f>
        <v/>
      </c>
      <c r="AA2503" s="96" t="str">
        <f>IF($L2503="None","",IF(ISERROR(VLOOKUP($L2503,Info!$B$4:$B$266,1,FALSE)),"",VLOOKUP($L2503,Info!$B$4:$L$266,8,FALSE)))</f>
        <v/>
      </c>
      <c r="AB2503" s="96" t="str">
        <f>IF($L2503="None","",IF(ISERROR(VLOOKUP($L2503,Info!$B$4:$B$266,1,FALSE)),"",VLOOKUP($L2503,Info!$B$4:$L$266,10,FALSE)))</f>
        <v/>
      </c>
      <c r="AC2503" s="1" t="str">
        <f>IF(W2503="SO Cable","Black,White",IF(O2503="","",IF(P2503="","",IF($J$12&lt;&gt;"ABC",IF(P2503&lt;="250",VLOOKUP(O2503,Info!$AZ$4:$BB$22,3,FALSE),VLOOKUP(O2503,Info!$AZ$23:$BB$39,3,FALSE)),IF(P2503&lt;="250",VLOOKUP(O2503,Info!$AO$4:$AQ$22,3,FALSE),VLOOKUP(O2503,Info!$AO$23:$AP$39,3,FALSE))))))</f>
        <v/>
      </c>
      <c r="AD2503" s="1"/>
      <c r="AE2503" s="1" t="str">
        <f>IF($L2503="None","",IF(ISERROR(VLOOKUP($L2503,Info!$B$4:$B$266,1,FALSE)),"",VLOOKUP($L2503,Info!$B$4:$L$266,4,FALSE)))</f>
        <v/>
      </c>
      <c r="AF2503" s="1" t="str">
        <f>IF($L2503="None","",IF(ISERROR(VLOOKUP($L2503,Info!$B$4:$B$266,1,FALSE)),"",VLOOKUP($L2503,Info!$B$4:$L$266,6,FALSE)))</f>
        <v/>
      </c>
      <c r="AG2503" s="1"/>
      <c r="AH2503" s="33" t="str" cm="1">
        <f t="array" ref="AH2503">IF(AND(L2503&lt;&gt;"",O2503&lt;&gt;"",R2503:S2503&lt;&gt;"",W2503:X2503&lt;&gt;"",Z2503:AA2503&lt;&gt;"",AC2503&lt;&gt;""),"Good","Bad")</f>
        <v>Bad</v>
      </c>
      <c r="AL2503" t="str" cm="1">
        <f t="array" ref="AL2503">IF(R2503&gt;0,_xlfn.IFS(COUNTIF($L$20:L2503,"&lt;&gt;")&lt;101,1,COUNTIF($L$20:L2503,"&lt;&gt;")&lt;201,2,COUNTIF($L$20:L2503,"&lt;&gt;")&lt;301,3,COUNTIF($L$20:L2503,"&lt;&gt;")&lt;401,4,COUNTIF($L$20:L2503,"&lt;&gt;")&lt;501,5,COUNTIF($L$20:L2503,"&lt;&gt;")&lt;601,6,COUNTIF($L$20:L2503,"&lt;&gt;")&lt;701,7,COUNTIF($L$20:L2503,"&lt;&gt;")&lt;801,8,COUNTIF($L$20:L2503,"&lt;&gt;")&lt;901,9,COUNTIF($L$20:L2503,"&lt;&gt;")&lt;1001,10,COUNTIF($L$20:L2503,"&lt;&gt;")&lt;1101,11,COUNTIF($L$20:L2503,"&lt;&gt;")&lt;1201,12,COUNTIF($L$20:L2503,"&lt;&gt;")&lt;1301,13,COUNTIF($L$20:L2503,"&lt;&gt;")&lt;1401,14,COUNTIF($L$20:L2503,"&lt;&gt;")&lt;1501,15,COUNTIF($L$20:L2503,"&lt;&gt;")&lt;1601,16,COUNTIF($L$20:L2503,"&lt;&gt;")&lt;1701,17,COUNTIF($L$20:L2503,"&lt;&gt;")&lt;1801,18,COUNTIF($L$20:L2503,"&lt;&gt;")&lt;1901,19,COUNTIF($L$20:L2503,"&lt;&gt;")&lt;2001,20,COUNTIF($L$20:L2503,"&lt;&gt;")&lt;2101,21,COUNTIF($L$20:L2503,"&lt;&gt;")&lt;2201,22,COUNTIF($L$20:L2503,"&lt;&gt;")&lt;2301,23,COUNTIF($L$20:L2503,"&lt;&gt;")&lt;2401,24,COUNTIF($L$20:L2503,"&lt;&gt;")&lt;2501,25,COUNTIF($L$20:L2503,"&lt;&gt;")&lt;2601,26,COUNTIF($L$20:L2503,"&lt;&gt;")&lt;2701,27,COUNTIF($L$20:L2503,"&lt;&gt;")&lt;2801,28,COUNTIF($L$20:L2503,"&lt;&gt;")&lt;2901,29,COUNTIF($L$20:L2503,"&lt;&gt;")&lt;3001,30),"")</f>
        <v/>
      </c>
      <c r="AM2503" t="str">
        <f t="shared" si="190"/>
        <v/>
      </c>
      <c r="AN2503" t="str">
        <f t="shared" si="194"/>
        <v/>
      </c>
      <c r="AP2503" t="str">
        <f t="shared" si="193"/>
        <v/>
      </c>
      <c r="AQ2503" t="str">
        <f>IF(AO2503="","",COUNTIFS(AM2503:$AM$3019,AO2503))</f>
        <v/>
      </c>
    </row>
    <row r="2504" spans="1:43" x14ac:dyDescent="0.25">
      <c r="A2504" s="6" t="str">
        <f>IF(COUNT($A$20:A2503)&lt;&gt;$B$4,IF(A2503="","",A2503+1),"")</f>
        <v/>
      </c>
      <c r="B2504" s="3"/>
      <c r="C2504" s="3"/>
      <c r="D2504" s="122"/>
      <c r="E2504" s="3"/>
      <c r="F2504" s="3"/>
      <c r="G2504" s="3"/>
      <c r="H2504" s="3"/>
      <c r="I2504" s="120"/>
      <c r="J2504" s="3"/>
      <c r="K2504" s="95" t="str" cm="1">
        <f t="array" ref="K2504">IF(OR($J$14 = "A",$J$14 = "B",$J$14 = "C"),IF(I2504="","",IF(LEN(I2504)&gt;2,_xlfn.IFS(ISNUMBER(SEARCH("_",I2504)),I2504,ISNUMBER(SEARCH(", ",I2504)),SUBSTITUTE(I2504,", ","_"),ISNUMBER(SEARCH("/ ",I2504)),SUBSTITUTE(I2504,"/ ","_"),ISNUMBER(SEARCH(",",I2504)),SUBSTITUTE(I2504,",","_"),ISNUMBER(SEARCH("/",I2504)),SUBSTITUTE(I2504,"/","_"),ISNUMBER(SEARCH("",I2504)),I2504),I2504)),IF(OR($J$14 = "J",$J$14 = "K"),"",IF(D2504="","",IF(LEN(D2504)&gt;2,_xlfn.IFS(ISNUMBER(SEARCH("_",D2504)),D2504,ISNUMBER(SEARCH(", ",D2504)),SUBSTITUTE(D2504,", ","_"),ISNUMBER(SEARCH("/ ",D2504)),SUBSTITUTE(D2504,"/ ","_"),ISNUMBER(SEARCH(",",D2504)),SUBSTITUTE(D2504,",","_"),ISNUMBER(SEARCH("/",D2504)),SUBSTITUTE(D2504,"/","_"),ISNUMBER(SEARCH("",D2504)),D2504),D2504))))</f>
        <v/>
      </c>
      <c r="L2504" s="1"/>
      <c r="M2504" s="1" t="str">
        <f t="shared" si="191"/>
        <v/>
      </c>
      <c r="N2504" s="94" t="str">
        <f>IF($L2504="None","",IF(ISERROR(VLOOKUP($L2504,Info!$B$4:$B$266,1,FALSE)),"",VLOOKUP($L2504,Info!$B$4:$L$266,5,FALSE)))</f>
        <v/>
      </c>
      <c r="O2504" s="94" t="str">
        <f>IF(K2504="","",IF(AND($J$12&lt;&gt;"ABC",N2504="3"),"BAC",IF(N2504="3","ABC",IF($J$12&lt;&gt;"ABC",IF($J$10="Standard",VLOOKUP(K2504,Info!$BE$4:$BF$481,2,FALSE),VLOOKUP(K2504,Info!$BI$4:$BJ$482,2,FALSE)),IF($J$10="Standard",VLOOKUP(K2504,Info!$AG$4:$AH$2994,2,FALSE),VLOOKUP(K2504,Info!$AK$4:$AL$2997,2,FALSE))))))</f>
        <v/>
      </c>
      <c r="P2504" s="94" t="str">
        <f>IF($L2504="None","",IF(ISERROR(VLOOKUP($L2504,Info!$B$4:$B$266,1,FALSE)),"",VLOOKUP($L2504,Info!$B$4:$L$266,3,FALSE)))</f>
        <v/>
      </c>
      <c r="Q2504" s="96" t="str">
        <f>IF($L2504="None","",IF(ISERROR(VLOOKUP($L2504,Info!$B$4:$B$266,1,FALSE)),"",VLOOKUP($L2504,Info!$B$4:$L$266,4,FALSE)))</f>
        <v/>
      </c>
      <c r="R2504" s="1"/>
      <c r="S2504" s="6" t="str">
        <f t="shared" si="192"/>
        <v/>
      </c>
      <c r="T2504" s="6" t="str">
        <f>IF($L2504="None","",IF(ISERROR(VLOOKUP($L2504,Info!$B$4:$B$266,1,FALSE)),"",VLOOKUP($L2504,Info!$B$4:$L$266,11,FALSE)))</f>
        <v/>
      </c>
      <c r="U2504" s="1"/>
      <c r="V2504" s="1"/>
      <c r="W2504" s="1"/>
      <c r="X2504" s="1" t="str">
        <f>IF($L2504="None","",IF(ISERROR(VLOOKUP($L2504,Info!$B$4:$B$266,1,FALSE)),"",IF(OR(W2504="Metallic Liquid Tight",W2504="Non-Metallic Liquid Tight",W2504="LSZH",W2504="Greenfield"),VLOOKUP($L2504,Info!$B$4:$L$266,7,FALSE),"N/A")))</f>
        <v/>
      </c>
      <c r="Y2504" s="1"/>
      <c r="Z2504" s="96" t="str">
        <f>IF($L2504="None","",IF(ISERROR(VLOOKUP($L2504,Info!$B$4:$B$266,1,FALSE)),"",VLOOKUP($L2504,Info!$B$4:$L$266,9,FALSE)))</f>
        <v/>
      </c>
      <c r="AA2504" s="96" t="str">
        <f>IF($L2504="None","",IF(ISERROR(VLOOKUP($L2504,Info!$B$4:$B$266,1,FALSE)),"",VLOOKUP($L2504,Info!$B$4:$L$266,8,FALSE)))</f>
        <v/>
      </c>
      <c r="AB2504" s="96" t="str">
        <f>IF($L2504="None","",IF(ISERROR(VLOOKUP($L2504,Info!$B$4:$B$266,1,FALSE)),"",VLOOKUP($L2504,Info!$B$4:$L$266,10,FALSE)))</f>
        <v/>
      </c>
      <c r="AC2504" s="1" t="str">
        <f>IF(W2504="SO Cable","Black,White",IF(O2504="","",IF(P2504="","",IF($J$12&lt;&gt;"ABC",IF(P2504&lt;="250",VLOOKUP(O2504,Info!$AZ$4:$BB$22,3,FALSE),VLOOKUP(O2504,Info!$AZ$23:$BB$39,3,FALSE)),IF(P2504&lt;="250",VLOOKUP(O2504,Info!$AO$4:$AQ$22,3,FALSE),VLOOKUP(O2504,Info!$AO$23:$AP$39,3,FALSE))))))</f>
        <v/>
      </c>
      <c r="AD2504" s="1"/>
      <c r="AE2504" s="1" t="str">
        <f>IF($L2504="None","",IF(ISERROR(VLOOKUP($L2504,Info!$B$4:$B$266,1,FALSE)),"",VLOOKUP($L2504,Info!$B$4:$L$266,4,FALSE)))</f>
        <v/>
      </c>
      <c r="AF2504" s="1" t="str">
        <f>IF($L2504="None","",IF(ISERROR(VLOOKUP($L2504,Info!$B$4:$B$266,1,FALSE)),"",VLOOKUP($L2504,Info!$B$4:$L$266,6,FALSE)))</f>
        <v/>
      </c>
      <c r="AG2504" s="1"/>
      <c r="AH2504" s="33" t="str" cm="1">
        <f t="array" ref="AH2504">IF(AND(L2504&lt;&gt;"",O2504&lt;&gt;"",R2504:S2504&lt;&gt;"",W2504:X2504&lt;&gt;"",Z2504:AA2504&lt;&gt;"",AC2504&lt;&gt;""),"Good","Bad")</f>
        <v>Bad</v>
      </c>
      <c r="AL2504" t="str" cm="1">
        <f t="array" ref="AL2504">IF(R2504&gt;0,_xlfn.IFS(COUNTIF($L$20:L2504,"&lt;&gt;")&lt;101,1,COUNTIF($L$20:L2504,"&lt;&gt;")&lt;201,2,COUNTIF($L$20:L2504,"&lt;&gt;")&lt;301,3,COUNTIF($L$20:L2504,"&lt;&gt;")&lt;401,4,COUNTIF($L$20:L2504,"&lt;&gt;")&lt;501,5,COUNTIF($L$20:L2504,"&lt;&gt;")&lt;601,6,COUNTIF($L$20:L2504,"&lt;&gt;")&lt;701,7,COUNTIF($L$20:L2504,"&lt;&gt;")&lt;801,8,COUNTIF($L$20:L2504,"&lt;&gt;")&lt;901,9,COUNTIF($L$20:L2504,"&lt;&gt;")&lt;1001,10,COUNTIF($L$20:L2504,"&lt;&gt;")&lt;1101,11,COUNTIF($L$20:L2504,"&lt;&gt;")&lt;1201,12,COUNTIF($L$20:L2504,"&lt;&gt;")&lt;1301,13,COUNTIF($L$20:L2504,"&lt;&gt;")&lt;1401,14,COUNTIF($L$20:L2504,"&lt;&gt;")&lt;1501,15,COUNTIF($L$20:L2504,"&lt;&gt;")&lt;1601,16,COUNTIF($L$20:L2504,"&lt;&gt;")&lt;1701,17,COUNTIF($L$20:L2504,"&lt;&gt;")&lt;1801,18,COUNTIF($L$20:L2504,"&lt;&gt;")&lt;1901,19,COUNTIF($L$20:L2504,"&lt;&gt;")&lt;2001,20,COUNTIF($L$20:L2504,"&lt;&gt;")&lt;2101,21,COUNTIF($L$20:L2504,"&lt;&gt;")&lt;2201,22,COUNTIF($L$20:L2504,"&lt;&gt;")&lt;2301,23,COUNTIF($L$20:L2504,"&lt;&gt;")&lt;2401,24,COUNTIF($L$20:L2504,"&lt;&gt;")&lt;2501,25,COUNTIF($L$20:L2504,"&lt;&gt;")&lt;2601,26,COUNTIF($L$20:L2504,"&lt;&gt;")&lt;2701,27,COUNTIF($L$20:L2504,"&lt;&gt;")&lt;2801,28,COUNTIF($L$20:L2504,"&lt;&gt;")&lt;2901,29,COUNTIF($L$20:L2504,"&lt;&gt;")&lt;3001,30),"")</f>
        <v/>
      </c>
      <c r="AM2504" t="str">
        <f t="shared" si="190"/>
        <v/>
      </c>
      <c r="AN2504" t="str">
        <f t="shared" si="194"/>
        <v/>
      </c>
      <c r="AP2504" t="str">
        <f t="shared" si="193"/>
        <v/>
      </c>
      <c r="AQ2504" t="str">
        <f>IF(AO2504="","",COUNTIFS(AM2504:$AM$3019,AO2504))</f>
        <v/>
      </c>
    </row>
    <row r="2505" spans="1:43" x14ac:dyDescent="0.25">
      <c r="A2505" s="6" t="str">
        <f>IF(COUNT($A$20:A2504)&lt;&gt;$B$4,IF(A2504="","",A2504+1),"")</f>
        <v/>
      </c>
      <c r="B2505" s="3"/>
      <c r="C2505" s="3"/>
      <c r="D2505" s="122"/>
      <c r="E2505" s="3"/>
      <c r="F2505" s="3"/>
      <c r="G2505" s="3"/>
      <c r="H2505" s="3"/>
      <c r="I2505" s="120"/>
      <c r="J2505" s="3"/>
      <c r="K2505" s="95" t="str" cm="1">
        <f t="array" ref="K2505">IF(OR($J$14 = "A",$J$14 = "B",$J$14 = "C"),IF(I2505="","",IF(LEN(I2505)&gt;2,_xlfn.IFS(ISNUMBER(SEARCH("_",I2505)),I2505,ISNUMBER(SEARCH(", ",I2505)),SUBSTITUTE(I2505,", ","_"),ISNUMBER(SEARCH("/ ",I2505)),SUBSTITUTE(I2505,"/ ","_"),ISNUMBER(SEARCH(",",I2505)),SUBSTITUTE(I2505,",","_"),ISNUMBER(SEARCH("/",I2505)),SUBSTITUTE(I2505,"/","_"),ISNUMBER(SEARCH("",I2505)),I2505),I2505)),IF(OR($J$14 = "J",$J$14 = "K"),"",IF(D2505="","",IF(LEN(D2505)&gt;2,_xlfn.IFS(ISNUMBER(SEARCH("_",D2505)),D2505,ISNUMBER(SEARCH(", ",D2505)),SUBSTITUTE(D2505,", ","_"),ISNUMBER(SEARCH("/ ",D2505)),SUBSTITUTE(D2505,"/ ","_"),ISNUMBER(SEARCH(",",D2505)),SUBSTITUTE(D2505,",","_"),ISNUMBER(SEARCH("/",D2505)),SUBSTITUTE(D2505,"/","_"),ISNUMBER(SEARCH("",D2505)),D2505),D2505))))</f>
        <v/>
      </c>
      <c r="L2505" s="1"/>
      <c r="M2505" s="1" t="str">
        <f t="shared" si="191"/>
        <v/>
      </c>
      <c r="N2505" s="94" t="str">
        <f>IF($L2505="None","",IF(ISERROR(VLOOKUP($L2505,Info!$B$4:$B$266,1,FALSE)),"",VLOOKUP($L2505,Info!$B$4:$L$266,5,FALSE)))</f>
        <v/>
      </c>
      <c r="O2505" s="94" t="str">
        <f>IF(K2505="","",IF(AND($J$12&lt;&gt;"ABC",N2505="3"),"BAC",IF(N2505="3","ABC",IF($J$12&lt;&gt;"ABC",IF($J$10="Standard",VLOOKUP(K2505,Info!$BE$4:$BF$481,2,FALSE),VLOOKUP(K2505,Info!$BI$4:$BJ$482,2,FALSE)),IF($J$10="Standard",VLOOKUP(K2505,Info!$AG$4:$AH$2994,2,FALSE),VLOOKUP(K2505,Info!$AK$4:$AL$2997,2,FALSE))))))</f>
        <v/>
      </c>
      <c r="P2505" s="94" t="str">
        <f>IF($L2505="None","",IF(ISERROR(VLOOKUP($L2505,Info!$B$4:$B$266,1,FALSE)),"",VLOOKUP($L2505,Info!$B$4:$L$266,3,FALSE)))</f>
        <v/>
      </c>
      <c r="Q2505" s="96" t="str">
        <f>IF($L2505="None","",IF(ISERROR(VLOOKUP($L2505,Info!$B$4:$B$266,1,FALSE)),"",VLOOKUP($L2505,Info!$B$4:$L$266,4,FALSE)))</f>
        <v/>
      </c>
      <c r="R2505" s="1"/>
      <c r="S2505" s="6" t="str">
        <f t="shared" si="192"/>
        <v/>
      </c>
      <c r="T2505" s="6" t="str">
        <f>IF($L2505="None","",IF(ISERROR(VLOOKUP($L2505,Info!$B$4:$B$266,1,FALSE)),"",VLOOKUP($L2505,Info!$B$4:$L$266,11,FALSE)))</f>
        <v/>
      </c>
      <c r="U2505" s="1"/>
      <c r="V2505" s="1"/>
      <c r="W2505" s="1"/>
      <c r="X2505" s="1" t="str">
        <f>IF($L2505="None","",IF(ISERROR(VLOOKUP($L2505,Info!$B$4:$B$266,1,FALSE)),"",IF(OR(W2505="Metallic Liquid Tight",W2505="Non-Metallic Liquid Tight",W2505="LSZH",W2505="Greenfield"),VLOOKUP($L2505,Info!$B$4:$L$266,7,FALSE),"N/A")))</f>
        <v/>
      </c>
      <c r="Y2505" s="1"/>
      <c r="Z2505" s="96" t="str">
        <f>IF($L2505="None","",IF(ISERROR(VLOOKUP($L2505,Info!$B$4:$B$266,1,FALSE)),"",VLOOKUP($L2505,Info!$B$4:$L$266,9,FALSE)))</f>
        <v/>
      </c>
      <c r="AA2505" s="96" t="str">
        <f>IF($L2505="None","",IF(ISERROR(VLOOKUP($L2505,Info!$B$4:$B$266,1,FALSE)),"",VLOOKUP($L2505,Info!$B$4:$L$266,8,FALSE)))</f>
        <v/>
      </c>
      <c r="AB2505" s="96" t="str">
        <f>IF($L2505="None","",IF(ISERROR(VLOOKUP($L2505,Info!$B$4:$B$266,1,FALSE)),"",VLOOKUP($L2505,Info!$B$4:$L$266,10,FALSE)))</f>
        <v/>
      </c>
      <c r="AC2505" s="1" t="str">
        <f>IF(W2505="SO Cable","Black,White",IF(O2505="","",IF(P2505="","",IF($J$12&lt;&gt;"ABC",IF(P2505&lt;="250",VLOOKUP(O2505,Info!$AZ$4:$BB$22,3,FALSE),VLOOKUP(O2505,Info!$AZ$23:$BB$39,3,FALSE)),IF(P2505&lt;="250",VLOOKUP(O2505,Info!$AO$4:$AQ$22,3,FALSE),VLOOKUP(O2505,Info!$AO$23:$AP$39,3,FALSE))))))</f>
        <v/>
      </c>
      <c r="AD2505" s="1"/>
      <c r="AE2505" s="1" t="str">
        <f>IF($L2505="None","",IF(ISERROR(VLOOKUP($L2505,Info!$B$4:$B$266,1,FALSE)),"",VLOOKUP($L2505,Info!$B$4:$L$266,4,FALSE)))</f>
        <v/>
      </c>
      <c r="AF2505" s="1" t="str">
        <f>IF($L2505="None","",IF(ISERROR(VLOOKUP($L2505,Info!$B$4:$B$266,1,FALSE)),"",VLOOKUP($L2505,Info!$B$4:$L$266,6,FALSE)))</f>
        <v/>
      </c>
      <c r="AG2505" s="1"/>
      <c r="AH2505" s="33" t="str" cm="1">
        <f t="array" ref="AH2505">IF(AND(L2505&lt;&gt;"",O2505&lt;&gt;"",R2505:S2505&lt;&gt;"",W2505:X2505&lt;&gt;"",Z2505:AA2505&lt;&gt;"",AC2505&lt;&gt;""),"Good","Bad")</f>
        <v>Bad</v>
      </c>
      <c r="AL2505" t="str" cm="1">
        <f t="array" ref="AL2505">IF(R2505&gt;0,_xlfn.IFS(COUNTIF($L$20:L2505,"&lt;&gt;")&lt;101,1,COUNTIF($L$20:L2505,"&lt;&gt;")&lt;201,2,COUNTIF($L$20:L2505,"&lt;&gt;")&lt;301,3,COUNTIF($L$20:L2505,"&lt;&gt;")&lt;401,4,COUNTIF($L$20:L2505,"&lt;&gt;")&lt;501,5,COUNTIF($L$20:L2505,"&lt;&gt;")&lt;601,6,COUNTIF($L$20:L2505,"&lt;&gt;")&lt;701,7,COUNTIF($L$20:L2505,"&lt;&gt;")&lt;801,8,COUNTIF($L$20:L2505,"&lt;&gt;")&lt;901,9,COUNTIF($L$20:L2505,"&lt;&gt;")&lt;1001,10,COUNTIF($L$20:L2505,"&lt;&gt;")&lt;1101,11,COUNTIF($L$20:L2505,"&lt;&gt;")&lt;1201,12,COUNTIF($L$20:L2505,"&lt;&gt;")&lt;1301,13,COUNTIF($L$20:L2505,"&lt;&gt;")&lt;1401,14,COUNTIF($L$20:L2505,"&lt;&gt;")&lt;1501,15,COUNTIF($L$20:L2505,"&lt;&gt;")&lt;1601,16,COUNTIF($L$20:L2505,"&lt;&gt;")&lt;1701,17,COUNTIF($L$20:L2505,"&lt;&gt;")&lt;1801,18,COUNTIF($L$20:L2505,"&lt;&gt;")&lt;1901,19,COUNTIF($L$20:L2505,"&lt;&gt;")&lt;2001,20,COUNTIF($L$20:L2505,"&lt;&gt;")&lt;2101,21,COUNTIF($L$20:L2505,"&lt;&gt;")&lt;2201,22,COUNTIF($L$20:L2505,"&lt;&gt;")&lt;2301,23,COUNTIF($L$20:L2505,"&lt;&gt;")&lt;2401,24,COUNTIF($L$20:L2505,"&lt;&gt;")&lt;2501,25,COUNTIF($L$20:L2505,"&lt;&gt;")&lt;2601,26,COUNTIF($L$20:L2505,"&lt;&gt;")&lt;2701,27,COUNTIF($L$20:L2505,"&lt;&gt;")&lt;2801,28,COUNTIF($L$20:L2505,"&lt;&gt;")&lt;2901,29,COUNTIF($L$20:L2505,"&lt;&gt;")&lt;3001,30),"")</f>
        <v/>
      </c>
      <c r="AM2505" t="str">
        <f t="shared" si="190"/>
        <v/>
      </c>
      <c r="AN2505" t="str">
        <f t="shared" si="194"/>
        <v/>
      </c>
      <c r="AP2505" t="str">
        <f t="shared" si="193"/>
        <v/>
      </c>
      <c r="AQ2505" t="str">
        <f>IF(AO2505="","",COUNTIFS(AM2505:$AM$3019,AO2505))</f>
        <v/>
      </c>
    </row>
    <row r="2506" spans="1:43" x14ac:dyDescent="0.25">
      <c r="A2506" s="6" t="str">
        <f>IF(COUNT($A$20:A2505)&lt;&gt;$B$4,IF(A2505="","",A2505+1),"")</f>
        <v/>
      </c>
      <c r="B2506" s="3"/>
      <c r="C2506" s="3"/>
      <c r="D2506" s="122"/>
      <c r="E2506" s="3"/>
      <c r="F2506" s="3"/>
      <c r="G2506" s="3"/>
      <c r="H2506" s="3"/>
      <c r="I2506" s="120"/>
      <c r="J2506" s="3"/>
      <c r="K2506" s="95" t="str" cm="1">
        <f t="array" ref="K2506">IF(OR($J$14 = "A",$J$14 = "B",$J$14 = "C"),IF(I2506="","",IF(LEN(I2506)&gt;2,_xlfn.IFS(ISNUMBER(SEARCH("_",I2506)),I2506,ISNUMBER(SEARCH(", ",I2506)),SUBSTITUTE(I2506,", ","_"),ISNUMBER(SEARCH("/ ",I2506)),SUBSTITUTE(I2506,"/ ","_"),ISNUMBER(SEARCH(",",I2506)),SUBSTITUTE(I2506,",","_"),ISNUMBER(SEARCH("/",I2506)),SUBSTITUTE(I2506,"/","_"),ISNUMBER(SEARCH("",I2506)),I2506),I2506)),IF(OR($J$14 = "J",$J$14 = "K"),"",IF(D2506="","",IF(LEN(D2506)&gt;2,_xlfn.IFS(ISNUMBER(SEARCH("_",D2506)),D2506,ISNUMBER(SEARCH(", ",D2506)),SUBSTITUTE(D2506,", ","_"),ISNUMBER(SEARCH("/ ",D2506)),SUBSTITUTE(D2506,"/ ","_"),ISNUMBER(SEARCH(",",D2506)),SUBSTITUTE(D2506,",","_"),ISNUMBER(SEARCH("/",D2506)),SUBSTITUTE(D2506,"/","_"),ISNUMBER(SEARCH("",D2506)),D2506),D2506))))</f>
        <v/>
      </c>
      <c r="L2506" s="1"/>
      <c r="M2506" s="1" t="str">
        <f t="shared" si="191"/>
        <v/>
      </c>
      <c r="N2506" s="94" t="str">
        <f>IF($L2506="None","",IF(ISERROR(VLOOKUP($L2506,Info!$B$4:$B$266,1,FALSE)),"",VLOOKUP($L2506,Info!$B$4:$L$266,5,FALSE)))</f>
        <v/>
      </c>
      <c r="O2506" s="94" t="str">
        <f>IF(K2506="","",IF(AND($J$12&lt;&gt;"ABC",N2506="3"),"BAC",IF(N2506="3","ABC",IF($J$12&lt;&gt;"ABC",IF($J$10="Standard",VLOOKUP(K2506,Info!$BE$4:$BF$481,2,FALSE),VLOOKUP(K2506,Info!$BI$4:$BJ$482,2,FALSE)),IF($J$10="Standard",VLOOKUP(K2506,Info!$AG$4:$AH$2994,2,FALSE),VLOOKUP(K2506,Info!$AK$4:$AL$2997,2,FALSE))))))</f>
        <v/>
      </c>
      <c r="P2506" s="94" t="str">
        <f>IF($L2506="None","",IF(ISERROR(VLOOKUP($L2506,Info!$B$4:$B$266,1,FALSE)),"",VLOOKUP($L2506,Info!$B$4:$L$266,3,FALSE)))</f>
        <v/>
      </c>
      <c r="Q2506" s="96" t="str">
        <f>IF($L2506="None","",IF(ISERROR(VLOOKUP($L2506,Info!$B$4:$B$266,1,FALSE)),"",VLOOKUP($L2506,Info!$B$4:$L$266,4,FALSE)))</f>
        <v/>
      </c>
      <c r="R2506" s="1"/>
      <c r="S2506" s="6" t="str">
        <f t="shared" si="192"/>
        <v/>
      </c>
      <c r="T2506" s="6" t="str">
        <f>IF($L2506="None","",IF(ISERROR(VLOOKUP($L2506,Info!$B$4:$B$266,1,FALSE)),"",VLOOKUP($L2506,Info!$B$4:$L$266,11,FALSE)))</f>
        <v/>
      </c>
      <c r="U2506" s="1"/>
      <c r="V2506" s="1"/>
      <c r="W2506" s="1"/>
      <c r="X2506" s="1" t="str">
        <f>IF($L2506="None","",IF(ISERROR(VLOOKUP($L2506,Info!$B$4:$B$266,1,FALSE)),"",IF(OR(W2506="Metallic Liquid Tight",W2506="Non-Metallic Liquid Tight",W2506="LSZH",W2506="Greenfield"),VLOOKUP($L2506,Info!$B$4:$L$266,7,FALSE),"N/A")))</f>
        <v/>
      </c>
      <c r="Y2506" s="1"/>
      <c r="Z2506" s="96" t="str">
        <f>IF($L2506="None","",IF(ISERROR(VLOOKUP($L2506,Info!$B$4:$B$266,1,FALSE)),"",VLOOKUP($L2506,Info!$B$4:$L$266,9,FALSE)))</f>
        <v/>
      </c>
      <c r="AA2506" s="96" t="str">
        <f>IF($L2506="None","",IF(ISERROR(VLOOKUP($L2506,Info!$B$4:$B$266,1,FALSE)),"",VLOOKUP($L2506,Info!$B$4:$L$266,8,FALSE)))</f>
        <v/>
      </c>
      <c r="AB2506" s="96" t="str">
        <f>IF($L2506="None","",IF(ISERROR(VLOOKUP($L2506,Info!$B$4:$B$266,1,FALSE)),"",VLOOKUP($L2506,Info!$B$4:$L$266,10,FALSE)))</f>
        <v/>
      </c>
      <c r="AC2506" s="1" t="str">
        <f>IF(W2506="SO Cable","Black,White",IF(O2506="","",IF(P2506="","",IF($J$12&lt;&gt;"ABC",IF(P2506&lt;="250",VLOOKUP(O2506,Info!$AZ$4:$BB$22,3,FALSE),VLOOKUP(O2506,Info!$AZ$23:$BB$39,3,FALSE)),IF(P2506&lt;="250",VLOOKUP(O2506,Info!$AO$4:$AQ$22,3,FALSE),VLOOKUP(O2506,Info!$AO$23:$AP$39,3,FALSE))))))</f>
        <v/>
      </c>
      <c r="AD2506" s="1"/>
      <c r="AE2506" s="1" t="str">
        <f>IF($L2506="None","",IF(ISERROR(VLOOKUP($L2506,Info!$B$4:$B$266,1,FALSE)),"",VLOOKUP($L2506,Info!$B$4:$L$266,4,FALSE)))</f>
        <v/>
      </c>
      <c r="AF2506" s="1" t="str">
        <f>IF($L2506="None","",IF(ISERROR(VLOOKUP($L2506,Info!$B$4:$B$266,1,FALSE)),"",VLOOKUP($L2506,Info!$B$4:$L$266,6,FALSE)))</f>
        <v/>
      </c>
      <c r="AG2506" s="1"/>
      <c r="AH2506" s="33" t="str" cm="1">
        <f t="array" ref="AH2506">IF(AND(L2506&lt;&gt;"",O2506&lt;&gt;"",R2506:S2506&lt;&gt;"",W2506:X2506&lt;&gt;"",Z2506:AA2506&lt;&gt;"",AC2506&lt;&gt;""),"Good","Bad")</f>
        <v>Bad</v>
      </c>
      <c r="AL2506" t="str" cm="1">
        <f t="array" ref="AL2506">IF(R2506&gt;0,_xlfn.IFS(COUNTIF($L$20:L2506,"&lt;&gt;")&lt;101,1,COUNTIF($L$20:L2506,"&lt;&gt;")&lt;201,2,COUNTIF($L$20:L2506,"&lt;&gt;")&lt;301,3,COUNTIF($L$20:L2506,"&lt;&gt;")&lt;401,4,COUNTIF($L$20:L2506,"&lt;&gt;")&lt;501,5,COUNTIF($L$20:L2506,"&lt;&gt;")&lt;601,6,COUNTIF($L$20:L2506,"&lt;&gt;")&lt;701,7,COUNTIF($L$20:L2506,"&lt;&gt;")&lt;801,8,COUNTIF($L$20:L2506,"&lt;&gt;")&lt;901,9,COUNTIF($L$20:L2506,"&lt;&gt;")&lt;1001,10,COUNTIF($L$20:L2506,"&lt;&gt;")&lt;1101,11,COUNTIF($L$20:L2506,"&lt;&gt;")&lt;1201,12,COUNTIF($L$20:L2506,"&lt;&gt;")&lt;1301,13,COUNTIF($L$20:L2506,"&lt;&gt;")&lt;1401,14,COUNTIF($L$20:L2506,"&lt;&gt;")&lt;1501,15,COUNTIF($L$20:L2506,"&lt;&gt;")&lt;1601,16,COUNTIF($L$20:L2506,"&lt;&gt;")&lt;1701,17,COUNTIF($L$20:L2506,"&lt;&gt;")&lt;1801,18,COUNTIF($L$20:L2506,"&lt;&gt;")&lt;1901,19,COUNTIF($L$20:L2506,"&lt;&gt;")&lt;2001,20,COUNTIF($L$20:L2506,"&lt;&gt;")&lt;2101,21,COUNTIF($L$20:L2506,"&lt;&gt;")&lt;2201,22,COUNTIF($L$20:L2506,"&lt;&gt;")&lt;2301,23,COUNTIF($L$20:L2506,"&lt;&gt;")&lt;2401,24,COUNTIF($L$20:L2506,"&lt;&gt;")&lt;2501,25,COUNTIF($L$20:L2506,"&lt;&gt;")&lt;2601,26,COUNTIF($L$20:L2506,"&lt;&gt;")&lt;2701,27,COUNTIF($L$20:L2506,"&lt;&gt;")&lt;2801,28,COUNTIF($L$20:L2506,"&lt;&gt;")&lt;2901,29,COUNTIF($L$20:L2506,"&lt;&gt;")&lt;3001,30),"")</f>
        <v/>
      </c>
      <c r="AM2506" t="str">
        <f t="shared" si="190"/>
        <v/>
      </c>
      <c r="AN2506" t="str">
        <f t="shared" si="194"/>
        <v/>
      </c>
      <c r="AP2506" t="str">
        <f t="shared" si="193"/>
        <v/>
      </c>
      <c r="AQ2506" t="str">
        <f>IF(AO2506="","",COUNTIFS(AM2506:$AM$3019,AO2506))</f>
        <v/>
      </c>
    </row>
    <row r="2507" spans="1:43" x14ac:dyDescent="0.25">
      <c r="A2507" s="6" t="str">
        <f>IF(COUNT($A$20:A2506)&lt;&gt;$B$4,IF(A2506="","",A2506+1),"")</f>
        <v/>
      </c>
      <c r="B2507" s="3"/>
      <c r="C2507" s="3"/>
      <c r="D2507" s="122"/>
      <c r="E2507" s="3"/>
      <c r="F2507" s="3"/>
      <c r="G2507" s="3"/>
      <c r="H2507" s="3"/>
      <c r="I2507" s="120"/>
      <c r="J2507" s="3"/>
      <c r="K2507" s="95" t="str" cm="1">
        <f t="array" ref="K2507">IF(OR($J$14 = "A",$J$14 = "B",$J$14 = "C"),IF(I2507="","",IF(LEN(I2507)&gt;2,_xlfn.IFS(ISNUMBER(SEARCH("_",I2507)),I2507,ISNUMBER(SEARCH(", ",I2507)),SUBSTITUTE(I2507,", ","_"),ISNUMBER(SEARCH("/ ",I2507)),SUBSTITUTE(I2507,"/ ","_"),ISNUMBER(SEARCH(",",I2507)),SUBSTITUTE(I2507,",","_"),ISNUMBER(SEARCH("/",I2507)),SUBSTITUTE(I2507,"/","_"),ISNUMBER(SEARCH("",I2507)),I2507),I2507)),IF(OR($J$14 = "J",$J$14 = "K"),"",IF(D2507="","",IF(LEN(D2507)&gt;2,_xlfn.IFS(ISNUMBER(SEARCH("_",D2507)),D2507,ISNUMBER(SEARCH(", ",D2507)),SUBSTITUTE(D2507,", ","_"),ISNUMBER(SEARCH("/ ",D2507)),SUBSTITUTE(D2507,"/ ","_"),ISNUMBER(SEARCH(",",D2507)),SUBSTITUTE(D2507,",","_"),ISNUMBER(SEARCH("/",D2507)),SUBSTITUTE(D2507,"/","_"),ISNUMBER(SEARCH("",D2507)),D2507),D2507))))</f>
        <v/>
      </c>
      <c r="L2507" s="1"/>
      <c r="M2507" s="1" t="str">
        <f t="shared" si="191"/>
        <v/>
      </c>
      <c r="N2507" s="94" t="str">
        <f>IF($L2507="None","",IF(ISERROR(VLOOKUP($L2507,Info!$B$4:$B$266,1,FALSE)),"",VLOOKUP($L2507,Info!$B$4:$L$266,5,FALSE)))</f>
        <v/>
      </c>
      <c r="O2507" s="94" t="str">
        <f>IF(K2507="","",IF(AND($J$12&lt;&gt;"ABC",N2507="3"),"BAC",IF(N2507="3","ABC",IF($J$12&lt;&gt;"ABC",IF($J$10="Standard",VLOOKUP(K2507,Info!$BE$4:$BF$481,2,FALSE),VLOOKUP(K2507,Info!$BI$4:$BJ$482,2,FALSE)),IF($J$10="Standard",VLOOKUP(K2507,Info!$AG$4:$AH$2994,2,FALSE),VLOOKUP(K2507,Info!$AK$4:$AL$2997,2,FALSE))))))</f>
        <v/>
      </c>
      <c r="P2507" s="94" t="str">
        <f>IF($L2507="None","",IF(ISERROR(VLOOKUP($L2507,Info!$B$4:$B$266,1,FALSE)),"",VLOOKUP($L2507,Info!$B$4:$L$266,3,FALSE)))</f>
        <v/>
      </c>
      <c r="Q2507" s="96" t="str">
        <f>IF($L2507="None","",IF(ISERROR(VLOOKUP($L2507,Info!$B$4:$B$266,1,FALSE)),"",VLOOKUP($L2507,Info!$B$4:$L$266,4,FALSE)))</f>
        <v/>
      </c>
      <c r="R2507" s="1"/>
      <c r="S2507" s="6" t="str">
        <f t="shared" si="192"/>
        <v/>
      </c>
      <c r="T2507" s="6" t="str">
        <f>IF($L2507="None","",IF(ISERROR(VLOOKUP($L2507,Info!$B$4:$B$266,1,FALSE)),"",VLOOKUP($L2507,Info!$B$4:$L$266,11,FALSE)))</f>
        <v/>
      </c>
      <c r="U2507" s="1"/>
      <c r="V2507" s="1"/>
      <c r="W2507" s="1"/>
      <c r="X2507" s="1" t="str">
        <f>IF($L2507="None","",IF(ISERROR(VLOOKUP($L2507,Info!$B$4:$B$266,1,FALSE)),"",IF(OR(W2507="Metallic Liquid Tight",W2507="Non-Metallic Liquid Tight",W2507="LSZH",W2507="Greenfield"),VLOOKUP($L2507,Info!$B$4:$L$266,7,FALSE),"N/A")))</f>
        <v/>
      </c>
      <c r="Y2507" s="1"/>
      <c r="Z2507" s="96" t="str">
        <f>IF($L2507="None","",IF(ISERROR(VLOOKUP($L2507,Info!$B$4:$B$266,1,FALSE)),"",VLOOKUP($L2507,Info!$B$4:$L$266,9,FALSE)))</f>
        <v/>
      </c>
      <c r="AA2507" s="96" t="str">
        <f>IF($L2507="None","",IF(ISERROR(VLOOKUP($L2507,Info!$B$4:$B$266,1,FALSE)),"",VLOOKUP($L2507,Info!$B$4:$L$266,8,FALSE)))</f>
        <v/>
      </c>
      <c r="AB2507" s="96" t="str">
        <f>IF($L2507="None","",IF(ISERROR(VLOOKUP($L2507,Info!$B$4:$B$266,1,FALSE)),"",VLOOKUP($L2507,Info!$B$4:$L$266,10,FALSE)))</f>
        <v/>
      </c>
      <c r="AC2507" s="1" t="str">
        <f>IF(W2507="SO Cable","Black,White",IF(O2507="","",IF(P2507="","",IF($J$12&lt;&gt;"ABC",IF(P2507&lt;="250",VLOOKUP(O2507,Info!$AZ$4:$BB$22,3,FALSE),VLOOKUP(O2507,Info!$AZ$23:$BB$39,3,FALSE)),IF(P2507&lt;="250",VLOOKUP(O2507,Info!$AO$4:$AQ$22,3,FALSE),VLOOKUP(O2507,Info!$AO$23:$AP$39,3,FALSE))))))</f>
        <v/>
      </c>
      <c r="AD2507" s="1"/>
      <c r="AE2507" s="1" t="str">
        <f>IF($L2507="None","",IF(ISERROR(VLOOKUP($L2507,Info!$B$4:$B$266,1,FALSE)),"",VLOOKUP($L2507,Info!$B$4:$L$266,4,FALSE)))</f>
        <v/>
      </c>
      <c r="AF2507" s="1" t="str">
        <f>IF($L2507="None","",IF(ISERROR(VLOOKUP($L2507,Info!$B$4:$B$266,1,FALSE)),"",VLOOKUP($L2507,Info!$B$4:$L$266,6,FALSE)))</f>
        <v/>
      </c>
      <c r="AG2507" s="1"/>
      <c r="AH2507" s="33" t="str" cm="1">
        <f t="array" ref="AH2507">IF(AND(L2507&lt;&gt;"",O2507&lt;&gt;"",R2507:S2507&lt;&gt;"",W2507:X2507&lt;&gt;"",Z2507:AA2507&lt;&gt;"",AC2507&lt;&gt;""),"Good","Bad")</f>
        <v>Bad</v>
      </c>
      <c r="AL2507" t="str" cm="1">
        <f t="array" ref="AL2507">IF(R2507&gt;0,_xlfn.IFS(COUNTIF($L$20:L2507,"&lt;&gt;")&lt;101,1,COUNTIF($L$20:L2507,"&lt;&gt;")&lt;201,2,COUNTIF($L$20:L2507,"&lt;&gt;")&lt;301,3,COUNTIF($L$20:L2507,"&lt;&gt;")&lt;401,4,COUNTIF($L$20:L2507,"&lt;&gt;")&lt;501,5,COUNTIF($L$20:L2507,"&lt;&gt;")&lt;601,6,COUNTIF($L$20:L2507,"&lt;&gt;")&lt;701,7,COUNTIF($L$20:L2507,"&lt;&gt;")&lt;801,8,COUNTIF($L$20:L2507,"&lt;&gt;")&lt;901,9,COUNTIF($L$20:L2507,"&lt;&gt;")&lt;1001,10,COUNTIF($L$20:L2507,"&lt;&gt;")&lt;1101,11,COUNTIF($L$20:L2507,"&lt;&gt;")&lt;1201,12,COUNTIF($L$20:L2507,"&lt;&gt;")&lt;1301,13,COUNTIF($L$20:L2507,"&lt;&gt;")&lt;1401,14,COUNTIF($L$20:L2507,"&lt;&gt;")&lt;1501,15,COUNTIF($L$20:L2507,"&lt;&gt;")&lt;1601,16,COUNTIF($L$20:L2507,"&lt;&gt;")&lt;1701,17,COUNTIF($L$20:L2507,"&lt;&gt;")&lt;1801,18,COUNTIF($L$20:L2507,"&lt;&gt;")&lt;1901,19,COUNTIF($L$20:L2507,"&lt;&gt;")&lt;2001,20,COUNTIF($L$20:L2507,"&lt;&gt;")&lt;2101,21,COUNTIF($L$20:L2507,"&lt;&gt;")&lt;2201,22,COUNTIF($L$20:L2507,"&lt;&gt;")&lt;2301,23,COUNTIF($L$20:L2507,"&lt;&gt;")&lt;2401,24,COUNTIF($L$20:L2507,"&lt;&gt;")&lt;2501,25,COUNTIF($L$20:L2507,"&lt;&gt;")&lt;2601,26,COUNTIF($L$20:L2507,"&lt;&gt;")&lt;2701,27,COUNTIF($L$20:L2507,"&lt;&gt;")&lt;2801,28,COUNTIF($L$20:L2507,"&lt;&gt;")&lt;2901,29,COUNTIF($L$20:L2507,"&lt;&gt;")&lt;3001,30),"")</f>
        <v/>
      </c>
      <c r="AM2507" t="str">
        <f t="shared" si="190"/>
        <v/>
      </c>
      <c r="AN2507" t="str">
        <f t="shared" si="194"/>
        <v/>
      </c>
      <c r="AP2507" t="str">
        <f t="shared" si="193"/>
        <v/>
      </c>
      <c r="AQ2507" t="str">
        <f>IF(AO2507="","",COUNTIFS(AM2507:$AM$3019,AO2507))</f>
        <v/>
      </c>
    </row>
    <row r="2508" spans="1:43" x14ac:dyDescent="0.25">
      <c r="A2508" s="6" t="str">
        <f>IF(COUNT($A$20:A2507)&lt;&gt;$B$4,IF(A2507="","",A2507+1),"")</f>
        <v/>
      </c>
      <c r="B2508" s="3"/>
      <c r="C2508" s="3"/>
      <c r="D2508" s="122"/>
      <c r="E2508" s="3"/>
      <c r="F2508" s="3"/>
      <c r="G2508" s="3"/>
      <c r="H2508" s="3"/>
      <c r="I2508" s="120"/>
      <c r="J2508" s="3"/>
      <c r="K2508" s="95" t="str" cm="1">
        <f t="array" ref="K2508">IF(OR($J$14 = "A",$J$14 = "B",$J$14 = "C"),IF(I2508="","",IF(LEN(I2508)&gt;2,_xlfn.IFS(ISNUMBER(SEARCH("_",I2508)),I2508,ISNUMBER(SEARCH(", ",I2508)),SUBSTITUTE(I2508,", ","_"),ISNUMBER(SEARCH("/ ",I2508)),SUBSTITUTE(I2508,"/ ","_"),ISNUMBER(SEARCH(",",I2508)),SUBSTITUTE(I2508,",","_"),ISNUMBER(SEARCH("/",I2508)),SUBSTITUTE(I2508,"/","_"),ISNUMBER(SEARCH("",I2508)),I2508),I2508)),IF(OR($J$14 = "J",$J$14 = "K"),"",IF(D2508="","",IF(LEN(D2508)&gt;2,_xlfn.IFS(ISNUMBER(SEARCH("_",D2508)),D2508,ISNUMBER(SEARCH(", ",D2508)),SUBSTITUTE(D2508,", ","_"),ISNUMBER(SEARCH("/ ",D2508)),SUBSTITUTE(D2508,"/ ","_"),ISNUMBER(SEARCH(",",D2508)),SUBSTITUTE(D2508,",","_"),ISNUMBER(SEARCH("/",D2508)),SUBSTITUTE(D2508,"/","_"),ISNUMBER(SEARCH("",D2508)),D2508),D2508))))</f>
        <v/>
      </c>
      <c r="L2508" s="1"/>
      <c r="M2508" s="1" t="str">
        <f t="shared" si="191"/>
        <v/>
      </c>
      <c r="N2508" s="94" t="str">
        <f>IF($L2508="None","",IF(ISERROR(VLOOKUP($L2508,Info!$B$4:$B$266,1,FALSE)),"",VLOOKUP($L2508,Info!$B$4:$L$266,5,FALSE)))</f>
        <v/>
      </c>
      <c r="O2508" s="94" t="str">
        <f>IF(K2508="","",IF(AND($J$12&lt;&gt;"ABC",N2508="3"),"BAC",IF(N2508="3","ABC",IF($J$12&lt;&gt;"ABC",IF($J$10="Standard",VLOOKUP(K2508,Info!$BE$4:$BF$481,2,FALSE),VLOOKUP(K2508,Info!$BI$4:$BJ$482,2,FALSE)),IF($J$10="Standard",VLOOKUP(K2508,Info!$AG$4:$AH$2994,2,FALSE),VLOOKUP(K2508,Info!$AK$4:$AL$2997,2,FALSE))))))</f>
        <v/>
      </c>
      <c r="P2508" s="94" t="str">
        <f>IF($L2508="None","",IF(ISERROR(VLOOKUP($L2508,Info!$B$4:$B$266,1,FALSE)),"",VLOOKUP($L2508,Info!$B$4:$L$266,3,FALSE)))</f>
        <v/>
      </c>
      <c r="Q2508" s="96" t="str">
        <f>IF($L2508="None","",IF(ISERROR(VLOOKUP($L2508,Info!$B$4:$B$266,1,FALSE)),"",VLOOKUP($L2508,Info!$B$4:$L$266,4,FALSE)))</f>
        <v/>
      </c>
      <c r="R2508" s="1"/>
      <c r="S2508" s="6" t="str">
        <f t="shared" si="192"/>
        <v/>
      </c>
      <c r="T2508" s="6" t="str">
        <f>IF($L2508="None","",IF(ISERROR(VLOOKUP($L2508,Info!$B$4:$B$266,1,FALSE)),"",VLOOKUP($L2508,Info!$B$4:$L$266,11,FALSE)))</f>
        <v/>
      </c>
      <c r="U2508" s="1"/>
      <c r="V2508" s="1"/>
      <c r="W2508" s="1"/>
      <c r="X2508" s="1" t="str">
        <f>IF($L2508="None","",IF(ISERROR(VLOOKUP($L2508,Info!$B$4:$B$266,1,FALSE)),"",IF(OR(W2508="Metallic Liquid Tight",W2508="Non-Metallic Liquid Tight",W2508="LSZH",W2508="Greenfield"),VLOOKUP($L2508,Info!$B$4:$L$266,7,FALSE),"N/A")))</f>
        <v/>
      </c>
      <c r="Y2508" s="1"/>
      <c r="Z2508" s="96" t="str">
        <f>IF($L2508="None","",IF(ISERROR(VLOOKUP($L2508,Info!$B$4:$B$266,1,FALSE)),"",VLOOKUP($L2508,Info!$B$4:$L$266,9,FALSE)))</f>
        <v/>
      </c>
      <c r="AA2508" s="96" t="str">
        <f>IF($L2508="None","",IF(ISERROR(VLOOKUP($L2508,Info!$B$4:$B$266,1,FALSE)),"",VLOOKUP($L2508,Info!$B$4:$L$266,8,FALSE)))</f>
        <v/>
      </c>
      <c r="AB2508" s="96" t="str">
        <f>IF($L2508="None","",IF(ISERROR(VLOOKUP($L2508,Info!$B$4:$B$266,1,FALSE)),"",VLOOKUP($L2508,Info!$B$4:$L$266,10,FALSE)))</f>
        <v/>
      </c>
      <c r="AC2508" s="1" t="str">
        <f>IF(W2508="SO Cable","Black,White",IF(O2508="","",IF(P2508="","",IF($J$12&lt;&gt;"ABC",IF(P2508&lt;="250",VLOOKUP(O2508,Info!$AZ$4:$BB$22,3,FALSE),VLOOKUP(O2508,Info!$AZ$23:$BB$39,3,FALSE)),IF(P2508&lt;="250",VLOOKUP(O2508,Info!$AO$4:$AQ$22,3,FALSE),VLOOKUP(O2508,Info!$AO$23:$AP$39,3,FALSE))))))</f>
        <v/>
      </c>
      <c r="AD2508" s="1"/>
      <c r="AE2508" s="1" t="str">
        <f>IF($L2508="None","",IF(ISERROR(VLOOKUP($L2508,Info!$B$4:$B$266,1,FALSE)),"",VLOOKUP($L2508,Info!$B$4:$L$266,4,FALSE)))</f>
        <v/>
      </c>
      <c r="AF2508" s="1" t="str">
        <f>IF($L2508="None","",IF(ISERROR(VLOOKUP($L2508,Info!$B$4:$B$266,1,FALSE)),"",VLOOKUP($L2508,Info!$B$4:$L$266,6,FALSE)))</f>
        <v/>
      </c>
      <c r="AG2508" s="1"/>
      <c r="AH2508" s="33" t="str" cm="1">
        <f t="array" ref="AH2508">IF(AND(L2508&lt;&gt;"",O2508&lt;&gt;"",R2508:S2508&lt;&gt;"",W2508:X2508&lt;&gt;"",Z2508:AA2508&lt;&gt;"",AC2508&lt;&gt;""),"Good","Bad")</f>
        <v>Bad</v>
      </c>
      <c r="AL2508" t="str" cm="1">
        <f t="array" ref="AL2508">IF(R2508&gt;0,_xlfn.IFS(COUNTIF($L$20:L2508,"&lt;&gt;")&lt;101,1,COUNTIF($L$20:L2508,"&lt;&gt;")&lt;201,2,COUNTIF($L$20:L2508,"&lt;&gt;")&lt;301,3,COUNTIF($L$20:L2508,"&lt;&gt;")&lt;401,4,COUNTIF($L$20:L2508,"&lt;&gt;")&lt;501,5,COUNTIF($L$20:L2508,"&lt;&gt;")&lt;601,6,COUNTIF($L$20:L2508,"&lt;&gt;")&lt;701,7,COUNTIF($L$20:L2508,"&lt;&gt;")&lt;801,8,COUNTIF($L$20:L2508,"&lt;&gt;")&lt;901,9,COUNTIF($L$20:L2508,"&lt;&gt;")&lt;1001,10,COUNTIF($L$20:L2508,"&lt;&gt;")&lt;1101,11,COUNTIF($L$20:L2508,"&lt;&gt;")&lt;1201,12,COUNTIF($L$20:L2508,"&lt;&gt;")&lt;1301,13,COUNTIF($L$20:L2508,"&lt;&gt;")&lt;1401,14,COUNTIF($L$20:L2508,"&lt;&gt;")&lt;1501,15,COUNTIF($L$20:L2508,"&lt;&gt;")&lt;1601,16,COUNTIF($L$20:L2508,"&lt;&gt;")&lt;1701,17,COUNTIF($L$20:L2508,"&lt;&gt;")&lt;1801,18,COUNTIF($L$20:L2508,"&lt;&gt;")&lt;1901,19,COUNTIF($L$20:L2508,"&lt;&gt;")&lt;2001,20,COUNTIF($L$20:L2508,"&lt;&gt;")&lt;2101,21,COUNTIF($L$20:L2508,"&lt;&gt;")&lt;2201,22,COUNTIF($L$20:L2508,"&lt;&gt;")&lt;2301,23,COUNTIF($L$20:L2508,"&lt;&gt;")&lt;2401,24,COUNTIF($L$20:L2508,"&lt;&gt;")&lt;2501,25,COUNTIF($L$20:L2508,"&lt;&gt;")&lt;2601,26,COUNTIF($L$20:L2508,"&lt;&gt;")&lt;2701,27,COUNTIF($L$20:L2508,"&lt;&gt;")&lt;2801,28,COUNTIF($L$20:L2508,"&lt;&gt;")&lt;2901,29,COUNTIF($L$20:L2508,"&lt;&gt;")&lt;3001,30),"")</f>
        <v/>
      </c>
      <c r="AM2508" t="str">
        <f t="shared" si="190"/>
        <v/>
      </c>
      <c r="AN2508" t="str">
        <f t="shared" si="194"/>
        <v/>
      </c>
      <c r="AP2508" t="str">
        <f t="shared" si="193"/>
        <v/>
      </c>
      <c r="AQ2508" t="str">
        <f>IF(AO2508="","",COUNTIFS(AM2508:$AM$3019,AO2508))</f>
        <v/>
      </c>
    </row>
    <row r="2509" spans="1:43" x14ac:dyDescent="0.25">
      <c r="A2509" s="6" t="str">
        <f>IF(COUNT($A$20:A2508)&lt;&gt;$B$4,IF(A2508="","",A2508+1),"")</f>
        <v/>
      </c>
      <c r="B2509" s="3"/>
      <c r="C2509" s="3"/>
      <c r="D2509" s="122"/>
      <c r="E2509" s="3"/>
      <c r="F2509" s="3"/>
      <c r="G2509" s="3"/>
      <c r="H2509" s="3"/>
      <c r="I2509" s="120"/>
      <c r="J2509" s="3"/>
      <c r="K2509" s="95" t="str" cm="1">
        <f t="array" ref="K2509">IF(OR($J$14 = "A",$J$14 = "B",$J$14 = "C"),IF(I2509="","",IF(LEN(I2509)&gt;2,_xlfn.IFS(ISNUMBER(SEARCH("_",I2509)),I2509,ISNUMBER(SEARCH(", ",I2509)),SUBSTITUTE(I2509,", ","_"),ISNUMBER(SEARCH("/ ",I2509)),SUBSTITUTE(I2509,"/ ","_"),ISNUMBER(SEARCH(",",I2509)),SUBSTITUTE(I2509,",","_"),ISNUMBER(SEARCH("/",I2509)),SUBSTITUTE(I2509,"/","_"),ISNUMBER(SEARCH("",I2509)),I2509),I2509)),IF(OR($J$14 = "J",$J$14 = "K"),"",IF(D2509="","",IF(LEN(D2509)&gt;2,_xlfn.IFS(ISNUMBER(SEARCH("_",D2509)),D2509,ISNUMBER(SEARCH(", ",D2509)),SUBSTITUTE(D2509,", ","_"),ISNUMBER(SEARCH("/ ",D2509)),SUBSTITUTE(D2509,"/ ","_"),ISNUMBER(SEARCH(",",D2509)),SUBSTITUTE(D2509,",","_"),ISNUMBER(SEARCH("/",D2509)),SUBSTITUTE(D2509,"/","_"),ISNUMBER(SEARCH("",D2509)),D2509),D2509))))</f>
        <v/>
      </c>
      <c r="L2509" s="1"/>
      <c r="M2509" s="1" t="str">
        <f t="shared" si="191"/>
        <v/>
      </c>
      <c r="N2509" s="94" t="str">
        <f>IF($L2509="None","",IF(ISERROR(VLOOKUP($L2509,Info!$B$4:$B$266,1,FALSE)),"",VLOOKUP($L2509,Info!$B$4:$L$266,5,FALSE)))</f>
        <v/>
      </c>
      <c r="O2509" s="94" t="str">
        <f>IF(K2509="","",IF(AND($J$12&lt;&gt;"ABC",N2509="3"),"BAC",IF(N2509="3","ABC",IF($J$12&lt;&gt;"ABC",IF($J$10="Standard",VLOOKUP(K2509,Info!$BE$4:$BF$481,2,FALSE),VLOOKUP(K2509,Info!$BI$4:$BJ$482,2,FALSE)),IF($J$10="Standard",VLOOKUP(K2509,Info!$AG$4:$AH$2994,2,FALSE),VLOOKUP(K2509,Info!$AK$4:$AL$2997,2,FALSE))))))</f>
        <v/>
      </c>
      <c r="P2509" s="94" t="str">
        <f>IF($L2509="None","",IF(ISERROR(VLOOKUP($L2509,Info!$B$4:$B$266,1,FALSE)),"",VLOOKUP($L2509,Info!$B$4:$L$266,3,FALSE)))</f>
        <v/>
      </c>
      <c r="Q2509" s="96" t="str">
        <f>IF($L2509="None","",IF(ISERROR(VLOOKUP($L2509,Info!$B$4:$B$266,1,FALSE)),"",VLOOKUP($L2509,Info!$B$4:$L$266,4,FALSE)))</f>
        <v/>
      </c>
      <c r="R2509" s="1"/>
      <c r="S2509" s="6" t="str">
        <f t="shared" si="192"/>
        <v/>
      </c>
      <c r="T2509" s="6" t="str">
        <f>IF($L2509="None","",IF(ISERROR(VLOOKUP($L2509,Info!$B$4:$B$266,1,FALSE)),"",VLOOKUP($L2509,Info!$B$4:$L$266,11,FALSE)))</f>
        <v/>
      </c>
      <c r="U2509" s="1"/>
      <c r="V2509" s="1"/>
      <c r="W2509" s="1"/>
      <c r="X2509" s="1" t="str">
        <f>IF($L2509="None","",IF(ISERROR(VLOOKUP($L2509,Info!$B$4:$B$266,1,FALSE)),"",IF(OR(W2509="Metallic Liquid Tight",W2509="Non-Metallic Liquid Tight",W2509="LSZH",W2509="Greenfield"),VLOOKUP($L2509,Info!$B$4:$L$266,7,FALSE),"N/A")))</f>
        <v/>
      </c>
      <c r="Y2509" s="1"/>
      <c r="Z2509" s="96" t="str">
        <f>IF($L2509="None","",IF(ISERROR(VLOOKUP($L2509,Info!$B$4:$B$266,1,FALSE)),"",VLOOKUP($L2509,Info!$B$4:$L$266,9,FALSE)))</f>
        <v/>
      </c>
      <c r="AA2509" s="96" t="str">
        <f>IF($L2509="None","",IF(ISERROR(VLOOKUP($L2509,Info!$B$4:$B$266,1,FALSE)),"",VLOOKUP($L2509,Info!$B$4:$L$266,8,FALSE)))</f>
        <v/>
      </c>
      <c r="AB2509" s="96" t="str">
        <f>IF($L2509="None","",IF(ISERROR(VLOOKUP($L2509,Info!$B$4:$B$266,1,FALSE)),"",VLOOKUP($L2509,Info!$B$4:$L$266,10,FALSE)))</f>
        <v/>
      </c>
      <c r="AC2509" s="1" t="str">
        <f>IF(W2509="SO Cable","Black,White",IF(O2509="","",IF(P2509="","",IF($J$12&lt;&gt;"ABC",IF(P2509&lt;="250",VLOOKUP(O2509,Info!$AZ$4:$BB$22,3,FALSE),VLOOKUP(O2509,Info!$AZ$23:$BB$39,3,FALSE)),IF(P2509&lt;="250",VLOOKUP(O2509,Info!$AO$4:$AQ$22,3,FALSE),VLOOKUP(O2509,Info!$AO$23:$AP$39,3,FALSE))))))</f>
        <v/>
      </c>
      <c r="AD2509" s="1"/>
      <c r="AE2509" s="1" t="str">
        <f>IF($L2509="None","",IF(ISERROR(VLOOKUP($L2509,Info!$B$4:$B$266,1,FALSE)),"",VLOOKUP($L2509,Info!$B$4:$L$266,4,FALSE)))</f>
        <v/>
      </c>
      <c r="AF2509" s="1" t="str">
        <f>IF($L2509="None","",IF(ISERROR(VLOOKUP($L2509,Info!$B$4:$B$266,1,FALSE)),"",VLOOKUP($L2509,Info!$B$4:$L$266,6,FALSE)))</f>
        <v/>
      </c>
      <c r="AG2509" s="1"/>
      <c r="AH2509" s="33" t="str" cm="1">
        <f t="array" ref="AH2509">IF(AND(L2509&lt;&gt;"",O2509&lt;&gt;"",R2509:S2509&lt;&gt;"",W2509:X2509&lt;&gt;"",Z2509:AA2509&lt;&gt;"",AC2509&lt;&gt;""),"Good","Bad")</f>
        <v>Bad</v>
      </c>
      <c r="AL2509" t="str" cm="1">
        <f t="array" ref="AL2509">IF(R2509&gt;0,_xlfn.IFS(COUNTIF($L$20:L2509,"&lt;&gt;")&lt;101,1,COUNTIF($L$20:L2509,"&lt;&gt;")&lt;201,2,COUNTIF($L$20:L2509,"&lt;&gt;")&lt;301,3,COUNTIF($L$20:L2509,"&lt;&gt;")&lt;401,4,COUNTIF($L$20:L2509,"&lt;&gt;")&lt;501,5,COUNTIF($L$20:L2509,"&lt;&gt;")&lt;601,6,COUNTIF($L$20:L2509,"&lt;&gt;")&lt;701,7,COUNTIF($L$20:L2509,"&lt;&gt;")&lt;801,8,COUNTIF($L$20:L2509,"&lt;&gt;")&lt;901,9,COUNTIF($L$20:L2509,"&lt;&gt;")&lt;1001,10,COUNTIF($L$20:L2509,"&lt;&gt;")&lt;1101,11,COUNTIF($L$20:L2509,"&lt;&gt;")&lt;1201,12,COUNTIF($L$20:L2509,"&lt;&gt;")&lt;1301,13,COUNTIF($L$20:L2509,"&lt;&gt;")&lt;1401,14,COUNTIF($L$20:L2509,"&lt;&gt;")&lt;1501,15,COUNTIF($L$20:L2509,"&lt;&gt;")&lt;1601,16,COUNTIF($L$20:L2509,"&lt;&gt;")&lt;1701,17,COUNTIF($L$20:L2509,"&lt;&gt;")&lt;1801,18,COUNTIF($L$20:L2509,"&lt;&gt;")&lt;1901,19,COUNTIF($L$20:L2509,"&lt;&gt;")&lt;2001,20,COUNTIF($L$20:L2509,"&lt;&gt;")&lt;2101,21,COUNTIF($L$20:L2509,"&lt;&gt;")&lt;2201,22,COUNTIF($L$20:L2509,"&lt;&gt;")&lt;2301,23,COUNTIF($L$20:L2509,"&lt;&gt;")&lt;2401,24,COUNTIF($L$20:L2509,"&lt;&gt;")&lt;2501,25,COUNTIF($L$20:L2509,"&lt;&gt;")&lt;2601,26,COUNTIF($L$20:L2509,"&lt;&gt;")&lt;2701,27,COUNTIF($L$20:L2509,"&lt;&gt;")&lt;2801,28,COUNTIF($L$20:L2509,"&lt;&gt;")&lt;2901,29,COUNTIF($L$20:L2509,"&lt;&gt;")&lt;3001,30),"")</f>
        <v/>
      </c>
      <c r="AM2509" t="str">
        <f t="shared" si="190"/>
        <v/>
      </c>
      <c r="AN2509" t="str">
        <f t="shared" si="194"/>
        <v/>
      </c>
      <c r="AP2509" t="str">
        <f t="shared" si="193"/>
        <v/>
      </c>
      <c r="AQ2509" t="str">
        <f>IF(AO2509="","",COUNTIFS(AM2509:$AM$3019,AO2509))</f>
        <v/>
      </c>
    </row>
    <row r="2510" spans="1:43" x14ac:dyDescent="0.25">
      <c r="A2510" s="6" t="str">
        <f>IF(COUNT($A$20:A2509)&lt;&gt;$B$4,IF(A2509="","",A2509+1),"")</f>
        <v/>
      </c>
      <c r="B2510" s="3"/>
      <c r="C2510" s="3"/>
      <c r="D2510" s="122"/>
      <c r="E2510" s="3"/>
      <c r="F2510" s="3"/>
      <c r="G2510" s="3"/>
      <c r="H2510" s="3"/>
      <c r="I2510" s="120"/>
      <c r="J2510" s="3"/>
      <c r="K2510" s="95" t="str" cm="1">
        <f t="array" ref="K2510">IF(OR($J$14 = "A",$J$14 = "B",$J$14 = "C"),IF(I2510="","",IF(LEN(I2510)&gt;2,_xlfn.IFS(ISNUMBER(SEARCH("_",I2510)),I2510,ISNUMBER(SEARCH(", ",I2510)),SUBSTITUTE(I2510,", ","_"),ISNUMBER(SEARCH("/ ",I2510)),SUBSTITUTE(I2510,"/ ","_"),ISNUMBER(SEARCH(",",I2510)),SUBSTITUTE(I2510,",","_"),ISNUMBER(SEARCH("/",I2510)),SUBSTITUTE(I2510,"/","_"),ISNUMBER(SEARCH("",I2510)),I2510),I2510)),IF(OR($J$14 = "J",$J$14 = "K"),"",IF(D2510="","",IF(LEN(D2510)&gt;2,_xlfn.IFS(ISNUMBER(SEARCH("_",D2510)),D2510,ISNUMBER(SEARCH(", ",D2510)),SUBSTITUTE(D2510,", ","_"),ISNUMBER(SEARCH("/ ",D2510)),SUBSTITUTE(D2510,"/ ","_"),ISNUMBER(SEARCH(",",D2510)),SUBSTITUTE(D2510,",","_"),ISNUMBER(SEARCH("/",D2510)),SUBSTITUTE(D2510,"/","_"),ISNUMBER(SEARCH("",D2510)),D2510),D2510))))</f>
        <v/>
      </c>
      <c r="L2510" s="1"/>
      <c r="M2510" s="1" t="str">
        <f t="shared" si="191"/>
        <v/>
      </c>
      <c r="N2510" s="94" t="str">
        <f>IF($L2510="None","",IF(ISERROR(VLOOKUP($L2510,Info!$B$4:$B$266,1,FALSE)),"",VLOOKUP($L2510,Info!$B$4:$L$266,5,FALSE)))</f>
        <v/>
      </c>
      <c r="O2510" s="94" t="str">
        <f>IF(K2510="","",IF(AND($J$12&lt;&gt;"ABC",N2510="3"),"BAC",IF(N2510="3","ABC",IF($J$12&lt;&gt;"ABC",IF($J$10="Standard",VLOOKUP(K2510,Info!$BE$4:$BF$481,2,FALSE),VLOOKUP(K2510,Info!$BI$4:$BJ$482,2,FALSE)),IF($J$10="Standard",VLOOKUP(K2510,Info!$AG$4:$AH$2994,2,FALSE),VLOOKUP(K2510,Info!$AK$4:$AL$2997,2,FALSE))))))</f>
        <v/>
      </c>
      <c r="P2510" s="94" t="str">
        <f>IF($L2510="None","",IF(ISERROR(VLOOKUP($L2510,Info!$B$4:$B$266,1,FALSE)),"",VLOOKUP($L2510,Info!$B$4:$L$266,3,FALSE)))</f>
        <v/>
      </c>
      <c r="Q2510" s="96" t="str">
        <f>IF($L2510="None","",IF(ISERROR(VLOOKUP($L2510,Info!$B$4:$B$266,1,FALSE)),"",VLOOKUP($L2510,Info!$B$4:$L$266,4,FALSE)))</f>
        <v/>
      </c>
      <c r="R2510" s="1"/>
      <c r="S2510" s="6" t="str">
        <f t="shared" si="192"/>
        <v/>
      </c>
      <c r="T2510" s="6" t="str">
        <f>IF($L2510="None","",IF(ISERROR(VLOOKUP($L2510,Info!$B$4:$B$266,1,FALSE)),"",VLOOKUP($L2510,Info!$B$4:$L$266,11,FALSE)))</f>
        <v/>
      </c>
      <c r="U2510" s="1"/>
      <c r="V2510" s="1"/>
      <c r="W2510" s="1"/>
      <c r="X2510" s="1" t="str">
        <f>IF($L2510="None","",IF(ISERROR(VLOOKUP($L2510,Info!$B$4:$B$266,1,FALSE)),"",IF(OR(W2510="Metallic Liquid Tight",W2510="Non-Metallic Liquid Tight",W2510="LSZH",W2510="Greenfield"),VLOOKUP($L2510,Info!$B$4:$L$266,7,FALSE),"N/A")))</f>
        <v/>
      </c>
      <c r="Y2510" s="1"/>
      <c r="Z2510" s="96" t="str">
        <f>IF($L2510="None","",IF(ISERROR(VLOOKUP($L2510,Info!$B$4:$B$266,1,FALSE)),"",VLOOKUP($L2510,Info!$B$4:$L$266,9,FALSE)))</f>
        <v/>
      </c>
      <c r="AA2510" s="96" t="str">
        <f>IF($L2510="None","",IF(ISERROR(VLOOKUP($L2510,Info!$B$4:$B$266,1,FALSE)),"",VLOOKUP($L2510,Info!$B$4:$L$266,8,FALSE)))</f>
        <v/>
      </c>
      <c r="AB2510" s="96" t="str">
        <f>IF($L2510="None","",IF(ISERROR(VLOOKUP($L2510,Info!$B$4:$B$266,1,FALSE)),"",VLOOKUP($L2510,Info!$B$4:$L$266,10,FALSE)))</f>
        <v/>
      </c>
      <c r="AC2510" s="1" t="str">
        <f>IF(W2510="SO Cable","Black,White",IF(O2510="","",IF(P2510="","",IF($J$12&lt;&gt;"ABC",IF(P2510&lt;="250",VLOOKUP(O2510,Info!$AZ$4:$BB$22,3,FALSE),VLOOKUP(O2510,Info!$AZ$23:$BB$39,3,FALSE)),IF(P2510&lt;="250",VLOOKUP(O2510,Info!$AO$4:$AQ$22,3,FALSE),VLOOKUP(O2510,Info!$AO$23:$AP$39,3,FALSE))))))</f>
        <v/>
      </c>
      <c r="AD2510" s="1"/>
      <c r="AE2510" s="1" t="str">
        <f>IF($L2510="None","",IF(ISERROR(VLOOKUP($L2510,Info!$B$4:$B$266,1,FALSE)),"",VLOOKUP($L2510,Info!$B$4:$L$266,4,FALSE)))</f>
        <v/>
      </c>
      <c r="AF2510" s="1" t="str">
        <f>IF($L2510="None","",IF(ISERROR(VLOOKUP($L2510,Info!$B$4:$B$266,1,FALSE)),"",VLOOKUP($L2510,Info!$B$4:$L$266,6,FALSE)))</f>
        <v/>
      </c>
      <c r="AG2510" s="1"/>
      <c r="AH2510" s="33" t="str" cm="1">
        <f t="array" ref="AH2510">IF(AND(L2510&lt;&gt;"",O2510&lt;&gt;"",R2510:S2510&lt;&gt;"",W2510:X2510&lt;&gt;"",Z2510:AA2510&lt;&gt;"",AC2510&lt;&gt;""),"Good","Bad")</f>
        <v>Bad</v>
      </c>
      <c r="AL2510" t="str" cm="1">
        <f t="array" ref="AL2510">IF(R2510&gt;0,_xlfn.IFS(COUNTIF($L$20:L2510,"&lt;&gt;")&lt;101,1,COUNTIF($L$20:L2510,"&lt;&gt;")&lt;201,2,COUNTIF($L$20:L2510,"&lt;&gt;")&lt;301,3,COUNTIF($L$20:L2510,"&lt;&gt;")&lt;401,4,COUNTIF($L$20:L2510,"&lt;&gt;")&lt;501,5,COUNTIF($L$20:L2510,"&lt;&gt;")&lt;601,6,COUNTIF($L$20:L2510,"&lt;&gt;")&lt;701,7,COUNTIF($L$20:L2510,"&lt;&gt;")&lt;801,8,COUNTIF($L$20:L2510,"&lt;&gt;")&lt;901,9,COUNTIF($L$20:L2510,"&lt;&gt;")&lt;1001,10,COUNTIF($L$20:L2510,"&lt;&gt;")&lt;1101,11,COUNTIF($L$20:L2510,"&lt;&gt;")&lt;1201,12,COUNTIF($L$20:L2510,"&lt;&gt;")&lt;1301,13,COUNTIF($L$20:L2510,"&lt;&gt;")&lt;1401,14,COUNTIF($L$20:L2510,"&lt;&gt;")&lt;1501,15,COUNTIF($L$20:L2510,"&lt;&gt;")&lt;1601,16,COUNTIF($L$20:L2510,"&lt;&gt;")&lt;1701,17,COUNTIF($L$20:L2510,"&lt;&gt;")&lt;1801,18,COUNTIF($L$20:L2510,"&lt;&gt;")&lt;1901,19,COUNTIF($L$20:L2510,"&lt;&gt;")&lt;2001,20,COUNTIF($L$20:L2510,"&lt;&gt;")&lt;2101,21,COUNTIF($L$20:L2510,"&lt;&gt;")&lt;2201,22,COUNTIF($L$20:L2510,"&lt;&gt;")&lt;2301,23,COUNTIF($L$20:L2510,"&lt;&gt;")&lt;2401,24,COUNTIF($L$20:L2510,"&lt;&gt;")&lt;2501,25,COUNTIF($L$20:L2510,"&lt;&gt;")&lt;2601,26,COUNTIF($L$20:L2510,"&lt;&gt;")&lt;2701,27,COUNTIF($L$20:L2510,"&lt;&gt;")&lt;2801,28,COUNTIF($L$20:L2510,"&lt;&gt;")&lt;2901,29,COUNTIF($L$20:L2510,"&lt;&gt;")&lt;3001,30),"")</f>
        <v/>
      </c>
      <c r="AM2510" t="str">
        <f t="shared" si="190"/>
        <v/>
      </c>
      <c r="AN2510" t="str">
        <f t="shared" si="194"/>
        <v/>
      </c>
      <c r="AP2510" t="str">
        <f t="shared" si="193"/>
        <v/>
      </c>
      <c r="AQ2510" t="str">
        <f>IF(AO2510="","",COUNTIFS(AM2510:$AM$3019,AO2510))</f>
        <v/>
      </c>
    </row>
    <row r="2511" spans="1:43" x14ac:dyDescent="0.25">
      <c r="A2511" s="6" t="str">
        <f>IF(COUNT($A$20:A2510)&lt;&gt;$B$4,IF(A2510="","",A2510+1),"")</f>
        <v/>
      </c>
      <c r="B2511" s="3"/>
      <c r="C2511" s="3"/>
      <c r="D2511" s="122"/>
      <c r="E2511" s="3"/>
      <c r="F2511" s="3"/>
      <c r="G2511" s="3"/>
      <c r="H2511" s="3"/>
      <c r="I2511" s="120"/>
      <c r="J2511" s="3"/>
      <c r="K2511" s="95" t="str" cm="1">
        <f t="array" ref="K2511">IF(OR($J$14 = "A",$J$14 = "B",$J$14 = "C"),IF(I2511="","",IF(LEN(I2511)&gt;2,_xlfn.IFS(ISNUMBER(SEARCH("_",I2511)),I2511,ISNUMBER(SEARCH(", ",I2511)),SUBSTITUTE(I2511,", ","_"),ISNUMBER(SEARCH("/ ",I2511)),SUBSTITUTE(I2511,"/ ","_"),ISNUMBER(SEARCH(",",I2511)),SUBSTITUTE(I2511,",","_"),ISNUMBER(SEARCH("/",I2511)),SUBSTITUTE(I2511,"/","_"),ISNUMBER(SEARCH("",I2511)),I2511),I2511)),IF(OR($J$14 = "J",$J$14 = "K"),"",IF(D2511="","",IF(LEN(D2511)&gt;2,_xlfn.IFS(ISNUMBER(SEARCH("_",D2511)),D2511,ISNUMBER(SEARCH(", ",D2511)),SUBSTITUTE(D2511,", ","_"),ISNUMBER(SEARCH("/ ",D2511)),SUBSTITUTE(D2511,"/ ","_"),ISNUMBER(SEARCH(",",D2511)),SUBSTITUTE(D2511,",","_"),ISNUMBER(SEARCH("/",D2511)),SUBSTITUTE(D2511,"/","_"),ISNUMBER(SEARCH("",D2511)),D2511),D2511))))</f>
        <v/>
      </c>
      <c r="L2511" s="1"/>
      <c r="M2511" s="1" t="str">
        <f t="shared" si="191"/>
        <v/>
      </c>
      <c r="N2511" s="94" t="str">
        <f>IF($L2511="None","",IF(ISERROR(VLOOKUP($L2511,Info!$B$4:$B$266,1,FALSE)),"",VLOOKUP($L2511,Info!$B$4:$L$266,5,FALSE)))</f>
        <v/>
      </c>
      <c r="O2511" s="94" t="str">
        <f>IF(K2511="","",IF(AND($J$12&lt;&gt;"ABC",N2511="3"),"BAC",IF(N2511="3","ABC",IF($J$12&lt;&gt;"ABC",IF($J$10="Standard",VLOOKUP(K2511,Info!$BE$4:$BF$481,2,FALSE),VLOOKUP(K2511,Info!$BI$4:$BJ$482,2,FALSE)),IF($J$10="Standard",VLOOKUP(K2511,Info!$AG$4:$AH$2994,2,FALSE),VLOOKUP(K2511,Info!$AK$4:$AL$2997,2,FALSE))))))</f>
        <v/>
      </c>
      <c r="P2511" s="94" t="str">
        <f>IF($L2511="None","",IF(ISERROR(VLOOKUP($L2511,Info!$B$4:$B$266,1,FALSE)),"",VLOOKUP($L2511,Info!$B$4:$L$266,3,FALSE)))</f>
        <v/>
      </c>
      <c r="Q2511" s="96" t="str">
        <f>IF($L2511="None","",IF(ISERROR(VLOOKUP($L2511,Info!$B$4:$B$266,1,FALSE)),"",VLOOKUP($L2511,Info!$B$4:$L$266,4,FALSE)))</f>
        <v/>
      </c>
      <c r="R2511" s="1"/>
      <c r="S2511" s="6" t="str">
        <f t="shared" si="192"/>
        <v/>
      </c>
      <c r="T2511" s="6" t="str">
        <f>IF($L2511="None","",IF(ISERROR(VLOOKUP($L2511,Info!$B$4:$B$266,1,FALSE)),"",VLOOKUP($L2511,Info!$B$4:$L$266,11,FALSE)))</f>
        <v/>
      </c>
      <c r="U2511" s="1"/>
      <c r="V2511" s="1"/>
      <c r="W2511" s="1"/>
      <c r="X2511" s="1" t="str">
        <f>IF($L2511="None","",IF(ISERROR(VLOOKUP($L2511,Info!$B$4:$B$266,1,FALSE)),"",IF(OR(W2511="Metallic Liquid Tight",W2511="Non-Metallic Liquid Tight",W2511="LSZH",W2511="Greenfield"),VLOOKUP($L2511,Info!$B$4:$L$266,7,FALSE),"N/A")))</f>
        <v/>
      </c>
      <c r="Y2511" s="1"/>
      <c r="Z2511" s="96" t="str">
        <f>IF($L2511="None","",IF(ISERROR(VLOOKUP($L2511,Info!$B$4:$B$266,1,FALSE)),"",VLOOKUP($L2511,Info!$B$4:$L$266,9,FALSE)))</f>
        <v/>
      </c>
      <c r="AA2511" s="96" t="str">
        <f>IF($L2511="None","",IF(ISERROR(VLOOKUP($L2511,Info!$B$4:$B$266,1,FALSE)),"",VLOOKUP($L2511,Info!$B$4:$L$266,8,FALSE)))</f>
        <v/>
      </c>
      <c r="AB2511" s="96" t="str">
        <f>IF($L2511="None","",IF(ISERROR(VLOOKUP($L2511,Info!$B$4:$B$266,1,FALSE)),"",VLOOKUP($L2511,Info!$B$4:$L$266,10,FALSE)))</f>
        <v/>
      </c>
      <c r="AC2511" s="1" t="str">
        <f>IF(W2511="SO Cable","Black,White",IF(O2511="","",IF(P2511="","",IF($J$12&lt;&gt;"ABC",IF(P2511&lt;="250",VLOOKUP(O2511,Info!$AZ$4:$BB$22,3,FALSE),VLOOKUP(O2511,Info!$AZ$23:$BB$39,3,FALSE)),IF(P2511&lt;="250",VLOOKUP(O2511,Info!$AO$4:$AQ$22,3,FALSE),VLOOKUP(O2511,Info!$AO$23:$AP$39,3,FALSE))))))</f>
        <v/>
      </c>
      <c r="AD2511" s="1"/>
      <c r="AE2511" s="1" t="str">
        <f>IF($L2511="None","",IF(ISERROR(VLOOKUP($L2511,Info!$B$4:$B$266,1,FALSE)),"",VLOOKUP($L2511,Info!$B$4:$L$266,4,FALSE)))</f>
        <v/>
      </c>
      <c r="AF2511" s="1" t="str">
        <f>IF($L2511="None","",IF(ISERROR(VLOOKUP($L2511,Info!$B$4:$B$266,1,FALSE)),"",VLOOKUP($L2511,Info!$B$4:$L$266,6,FALSE)))</f>
        <v/>
      </c>
      <c r="AG2511" s="1"/>
      <c r="AH2511" s="33" t="str" cm="1">
        <f t="array" ref="AH2511">IF(AND(L2511&lt;&gt;"",O2511&lt;&gt;"",R2511:S2511&lt;&gt;"",W2511:X2511&lt;&gt;"",Z2511:AA2511&lt;&gt;"",AC2511&lt;&gt;""),"Good","Bad")</f>
        <v>Bad</v>
      </c>
      <c r="AL2511" t="str" cm="1">
        <f t="array" ref="AL2511">IF(R2511&gt;0,_xlfn.IFS(COUNTIF($L$20:L2511,"&lt;&gt;")&lt;101,1,COUNTIF($L$20:L2511,"&lt;&gt;")&lt;201,2,COUNTIF($L$20:L2511,"&lt;&gt;")&lt;301,3,COUNTIF($L$20:L2511,"&lt;&gt;")&lt;401,4,COUNTIF($L$20:L2511,"&lt;&gt;")&lt;501,5,COUNTIF($L$20:L2511,"&lt;&gt;")&lt;601,6,COUNTIF($L$20:L2511,"&lt;&gt;")&lt;701,7,COUNTIF($L$20:L2511,"&lt;&gt;")&lt;801,8,COUNTIF($L$20:L2511,"&lt;&gt;")&lt;901,9,COUNTIF($L$20:L2511,"&lt;&gt;")&lt;1001,10,COUNTIF($L$20:L2511,"&lt;&gt;")&lt;1101,11,COUNTIF($L$20:L2511,"&lt;&gt;")&lt;1201,12,COUNTIF($L$20:L2511,"&lt;&gt;")&lt;1301,13,COUNTIF($L$20:L2511,"&lt;&gt;")&lt;1401,14,COUNTIF($L$20:L2511,"&lt;&gt;")&lt;1501,15,COUNTIF($L$20:L2511,"&lt;&gt;")&lt;1601,16,COUNTIF($L$20:L2511,"&lt;&gt;")&lt;1701,17,COUNTIF($L$20:L2511,"&lt;&gt;")&lt;1801,18,COUNTIF($L$20:L2511,"&lt;&gt;")&lt;1901,19,COUNTIF($L$20:L2511,"&lt;&gt;")&lt;2001,20,COUNTIF($L$20:L2511,"&lt;&gt;")&lt;2101,21,COUNTIF($L$20:L2511,"&lt;&gt;")&lt;2201,22,COUNTIF($L$20:L2511,"&lt;&gt;")&lt;2301,23,COUNTIF($L$20:L2511,"&lt;&gt;")&lt;2401,24,COUNTIF($L$20:L2511,"&lt;&gt;")&lt;2501,25,COUNTIF($L$20:L2511,"&lt;&gt;")&lt;2601,26,COUNTIF($L$20:L2511,"&lt;&gt;")&lt;2701,27,COUNTIF($L$20:L2511,"&lt;&gt;")&lt;2801,28,COUNTIF($L$20:L2511,"&lt;&gt;")&lt;2901,29,COUNTIF($L$20:L2511,"&lt;&gt;")&lt;3001,30),"")</f>
        <v/>
      </c>
      <c r="AM2511" t="str">
        <f t="shared" si="190"/>
        <v/>
      </c>
      <c r="AN2511" t="str">
        <f t="shared" si="194"/>
        <v/>
      </c>
      <c r="AP2511" t="str">
        <f t="shared" si="193"/>
        <v/>
      </c>
      <c r="AQ2511" t="str">
        <f>IF(AO2511="","",COUNTIFS(AM2511:$AM$3019,AO2511))</f>
        <v/>
      </c>
    </row>
    <row r="2512" spans="1:43" x14ac:dyDescent="0.25">
      <c r="A2512" s="6" t="str">
        <f>IF(COUNT($A$20:A2511)&lt;&gt;$B$4,IF(A2511="","",A2511+1),"")</f>
        <v/>
      </c>
      <c r="B2512" s="3"/>
      <c r="C2512" s="3"/>
      <c r="D2512" s="122"/>
      <c r="E2512" s="3"/>
      <c r="F2512" s="3"/>
      <c r="G2512" s="3"/>
      <c r="H2512" s="3"/>
      <c r="I2512" s="120"/>
      <c r="J2512" s="3"/>
      <c r="K2512" s="95" t="str" cm="1">
        <f t="array" ref="K2512">IF(OR($J$14 = "A",$J$14 = "B",$J$14 = "C"),IF(I2512="","",IF(LEN(I2512)&gt;2,_xlfn.IFS(ISNUMBER(SEARCH("_",I2512)),I2512,ISNUMBER(SEARCH(", ",I2512)),SUBSTITUTE(I2512,", ","_"),ISNUMBER(SEARCH("/ ",I2512)),SUBSTITUTE(I2512,"/ ","_"),ISNUMBER(SEARCH(",",I2512)),SUBSTITUTE(I2512,",","_"),ISNUMBER(SEARCH("/",I2512)),SUBSTITUTE(I2512,"/","_"),ISNUMBER(SEARCH("",I2512)),I2512),I2512)),IF(OR($J$14 = "J",$J$14 = "K"),"",IF(D2512="","",IF(LEN(D2512)&gt;2,_xlfn.IFS(ISNUMBER(SEARCH("_",D2512)),D2512,ISNUMBER(SEARCH(", ",D2512)),SUBSTITUTE(D2512,", ","_"),ISNUMBER(SEARCH("/ ",D2512)),SUBSTITUTE(D2512,"/ ","_"),ISNUMBER(SEARCH(",",D2512)),SUBSTITUTE(D2512,",","_"),ISNUMBER(SEARCH("/",D2512)),SUBSTITUTE(D2512,"/","_"),ISNUMBER(SEARCH("",D2512)),D2512),D2512))))</f>
        <v/>
      </c>
      <c r="L2512" s="1"/>
      <c r="M2512" s="1" t="str">
        <f t="shared" si="191"/>
        <v/>
      </c>
      <c r="N2512" s="94" t="str">
        <f>IF($L2512="None","",IF(ISERROR(VLOOKUP($L2512,Info!$B$4:$B$266,1,FALSE)),"",VLOOKUP($L2512,Info!$B$4:$L$266,5,FALSE)))</f>
        <v/>
      </c>
      <c r="O2512" s="94" t="str">
        <f>IF(K2512="","",IF(AND($J$12&lt;&gt;"ABC",N2512="3"),"BAC",IF(N2512="3","ABC",IF($J$12&lt;&gt;"ABC",IF($J$10="Standard",VLOOKUP(K2512,Info!$BE$4:$BF$481,2,FALSE),VLOOKUP(K2512,Info!$BI$4:$BJ$482,2,FALSE)),IF($J$10="Standard",VLOOKUP(K2512,Info!$AG$4:$AH$2994,2,FALSE),VLOOKUP(K2512,Info!$AK$4:$AL$2997,2,FALSE))))))</f>
        <v/>
      </c>
      <c r="P2512" s="94" t="str">
        <f>IF($L2512="None","",IF(ISERROR(VLOOKUP($L2512,Info!$B$4:$B$266,1,FALSE)),"",VLOOKUP($L2512,Info!$B$4:$L$266,3,FALSE)))</f>
        <v/>
      </c>
      <c r="Q2512" s="96" t="str">
        <f>IF($L2512="None","",IF(ISERROR(VLOOKUP($L2512,Info!$B$4:$B$266,1,FALSE)),"",VLOOKUP($L2512,Info!$B$4:$L$266,4,FALSE)))</f>
        <v/>
      </c>
      <c r="R2512" s="1"/>
      <c r="S2512" s="6" t="str">
        <f t="shared" si="192"/>
        <v/>
      </c>
      <c r="T2512" s="6" t="str">
        <f>IF($L2512="None","",IF(ISERROR(VLOOKUP($L2512,Info!$B$4:$B$266,1,FALSE)),"",VLOOKUP($L2512,Info!$B$4:$L$266,11,FALSE)))</f>
        <v/>
      </c>
      <c r="U2512" s="1"/>
      <c r="V2512" s="1"/>
      <c r="W2512" s="1"/>
      <c r="X2512" s="1" t="str">
        <f>IF($L2512="None","",IF(ISERROR(VLOOKUP($L2512,Info!$B$4:$B$266,1,FALSE)),"",IF(OR(W2512="Metallic Liquid Tight",W2512="Non-Metallic Liquid Tight",W2512="LSZH",W2512="Greenfield"),VLOOKUP($L2512,Info!$B$4:$L$266,7,FALSE),"N/A")))</f>
        <v/>
      </c>
      <c r="Y2512" s="1"/>
      <c r="Z2512" s="96" t="str">
        <f>IF($L2512="None","",IF(ISERROR(VLOOKUP($L2512,Info!$B$4:$B$266,1,FALSE)),"",VLOOKUP($L2512,Info!$B$4:$L$266,9,FALSE)))</f>
        <v/>
      </c>
      <c r="AA2512" s="96" t="str">
        <f>IF($L2512="None","",IF(ISERROR(VLOOKUP($L2512,Info!$B$4:$B$266,1,FALSE)),"",VLOOKUP($L2512,Info!$B$4:$L$266,8,FALSE)))</f>
        <v/>
      </c>
      <c r="AB2512" s="96" t="str">
        <f>IF($L2512="None","",IF(ISERROR(VLOOKUP($L2512,Info!$B$4:$B$266,1,FALSE)),"",VLOOKUP($L2512,Info!$B$4:$L$266,10,FALSE)))</f>
        <v/>
      </c>
      <c r="AC2512" s="1" t="str">
        <f>IF(W2512="SO Cable","Black,White",IF(O2512="","",IF(P2512="","",IF($J$12&lt;&gt;"ABC",IF(P2512&lt;="250",VLOOKUP(O2512,Info!$AZ$4:$BB$22,3,FALSE),VLOOKUP(O2512,Info!$AZ$23:$BB$39,3,FALSE)),IF(P2512&lt;="250",VLOOKUP(O2512,Info!$AO$4:$AQ$22,3,FALSE),VLOOKUP(O2512,Info!$AO$23:$AP$39,3,FALSE))))))</f>
        <v/>
      </c>
      <c r="AD2512" s="1"/>
      <c r="AE2512" s="1" t="str">
        <f>IF($L2512="None","",IF(ISERROR(VLOOKUP($L2512,Info!$B$4:$B$266,1,FALSE)),"",VLOOKUP($L2512,Info!$B$4:$L$266,4,FALSE)))</f>
        <v/>
      </c>
      <c r="AF2512" s="1" t="str">
        <f>IF($L2512="None","",IF(ISERROR(VLOOKUP($L2512,Info!$B$4:$B$266,1,FALSE)),"",VLOOKUP($L2512,Info!$B$4:$L$266,6,FALSE)))</f>
        <v/>
      </c>
      <c r="AG2512" s="1"/>
      <c r="AH2512" s="33" t="str" cm="1">
        <f t="array" ref="AH2512">IF(AND(L2512&lt;&gt;"",O2512&lt;&gt;"",R2512:S2512&lt;&gt;"",W2512:X2512&lt;&gt;"",Z2512:AA2512&lt;&gt;"",AC2512&lt;&gt;""),"Good","Bad")</f>
        <v>Bad</v>
      </c>
      <c r="AL2512" t="str" cm="1">
        <f t="array" ref="AL2512">IF(R2512&gt;0,_xlfn.IFS(COUNTIF($L$20:L2512,"&lt;&gt;")&lt;101,1,COUNTIF($L$20:L2512,"&lt;&gt;")&lt;201,2,COUNTIF($L$20:L2512,"&lt;&gt;")&lt;301,3,COUNTIF($L$20:L2512,"&lt;&gt;")&lt;401,4,COUNTIF($L$20:L2512,"&lt;&gt;")&lt;501,5,COUNTIF($L$20:L2512,"&lt;&gt;")&lt;601,6,COUNTIF($L$20:L2512,"&lt;&gt;")&lt;701,7,COUNTIF($L$20:L2512,"&lt;&gt;")&lt;801,8,COUNTIF($L$20:L2512,"&lt;&gt;")&lt;901,9,COUNTIF($L$20:L2512,"&lt;&gt;")&lt;1001,10,COUNTIF($L$20:L2512,"&lt;&gt;")&lt;1101,11,COUNTIF($L$20:L2512,"&lt;&gt;")&lt;1201,12,COUNTIF($L$20:L2512,"&lt;&gt;")&lt;1301,13,COUNTIF($L$20:L2512,"&lt;&gt;")&lt;1401,14,COUNTIF($L$20:L2512,"&lt;&gt;")&lt;1501,15,COUNTIF($L$20:L2512,"&lt;&gt;")&lt;1601,16,COUNTIF($L$20:L2512,"&lt;&gt;")&lt;1701,17,COUNTIF($L$20:L2512,"&lt;&gt;")&lt;1801,18,COUNTIF($L$20:L2512,"&lt;&gt;")&lt;1901,19,COUNTIF($L$20:L2512,"&lt;&gt;")&lt;2001,20,COUNTIF($L$20:L2512,"&lt;&gt;")&lt;2101,21,COUNTIF($L$20:L2512,"&lt;&gt;")&lt;2201,22,COUNTIF($L$20:L2512,"&lt;&gt;")&lt;2301,23,COUNTIF($L$20:L2512,"&lt;&gt;")&lt;2401,24,COUNTIF($L$20:L2512,"&lt;&gt;")&lt;2501,25,COUNTIF($L$20:L2512,"&lt;&gt;")&lt;2601,26,COUNTIF($L$20:L2512,"&lt;&gt;")&lt;2701,27,COUNTIF($L$20:L2512,"&lt;&gt;")&lt;2801,28,COUNTIF($L$20:L2512,"&lt;&gt;")&lt;2901,29,COUNTIF($L$20:L2512,"&lt;&gt;")&lt;3001,30),"")</f>
        <v/>
      </c>
      <c r="AM2512" t="str">
        <f t="shared" si="190"/>
        <v/>
      </c>
      <c r="AN2512" t="str">
        <f t="shared" si="194"/>
        <v/>
      </c>
      <c r="AP2512" t="str">
        <f t="shared" si="193"/>
        <v/>
      </c>
      <c r="AQ2512" t="str">
        <f>IF(AO2512="","",COUNTIFS(AM2512:$AM$3019,AO2512))</f>
        <v/>
      </c>
    </row>
    <row r="2513" spans="1:43" x14ac:dyDescent="0.25">
      <c r="A2513" s="6" t="str">
        <f>IF(COUNT($A$20:A2512)&lt;&gt;$B$4,IF(A2512="","",A2512+1),"")</f>
        <v/>
      </c>
      <c r="B2513" s="3"/>
      <c r="C2513" s="3"/>
      <c r="D2513" s="122"/>
      <c r="E2513" s="3"/>
      <c r="F2513" s="3"/>
      <c r="G2513" s="3"/>
      <c r="H2513" s="3"/>
      <c r="I2513" s="120"/>
      <c r="J2513" s="3"/>
      <c r="K2513" s="95" t="str" cm="1">
        <f t="array" ref="K2513">IF(OR($J$14 = "A",$J$14 = "B",$J$14 = "C"),IF(I2513="","",IF(LEN(I2513)&gt;2,_xlfn.IFS(ISNUMBER(SEARCH("_",I2513)),I2513,ISNUMBER(SEARCH(", ",I2513)),SUBSTITUTE(I2513,", ","_"),ISNUMBER(SEARCH("/ ",I2513)),SUBSTITUTE(I2513,"/ ","_"),ISNUMBER(SEARCH(",",I2513)),SUBSTITUTE(I2513,",","_"),ISNUMBER(SEARCH("/",I2513)),SUBSTITUTE(I2513,"/","_"),ISNUMBER(SEARCH("",I2513)),I2513),I2513)),IF(OR($J$14 = "J",$J$14 = "K"),"",IF(D2513="","",IF(LEN(D2513)&gt;2,_xlfn.IFS(ISNUMBER(SEARCH("_",D2513)),D2513,ISNUMBER(SEARCH(", ",D2513)),SUBSTITUTE(D2513,", ","_"),ISNUMBER(SEARCH("/ ",D2513)),SUBSTITUTE(D2513,"/ ","_"),ISNUMBER(SEARCH(",",D2513)),SUBSTITUTE(D2513,",","_"),ISNUMBER(SEARCH("/",D2513)),SUBSTITUTE(D2513,"/","_"),ISNUMBER(SEARCH("",D2513)),D2513),D2513))))</f>
        <v/>
      </c>
      <c r="L2513" s="1"/>
      <c r="M2513" s="1" t="str">
        <f t="shared" si="191"/>
        <v/>
      </c>
      <c r="N2513" s="94" t="str">
        <f>IF($L2513="None","",IF(ISERROR(VLOOKUP($L2513,Info!$B$4:$B$266,1,FALSE)),"",VLOOKUP($L2513,Info!$B$4:$L$266,5,FALSE)))</f>
        <v/>
      </c>
      <c r="O2513" s="94" t="str">
        <f>IF(K2513="","",IF(AND($J$12&lt;&gt;"ABC",N2513="3"),"BAC",IF(N2513="3","ABC",IF($J$12&lt;&gt;"ABC",IF($J$10="Standard",VLOOKUP(K2513,Info!$BE$4:$BF$481,2,FALSE),VLOOKUP(K2513,Info!$BI$4:$BJ$482,2,FALSE)),IF($J$10="Standard",VLOOKUP(K2513,Info!$AG$4:$AH$2994,2,FALSE),VLOOKUP(K2513,Info!$AK$4:$AL$2997,2,FALSE))))))</f>
        <v/>
      </c>
      <c r="P2513" s="94" t="str">
        <f>IF($L2513="None","",IF(ISERROR(VLOOKUP($L2513,Info!$B$4:$B$266,1,FALSE)),"",VLOOKUP($L2513,Info!$B$4:$L$266,3,FALSE)))</f>
        <v/>
      </c>
      <c r="Q2513" s="96" t="str">
        <f>IF($L2513="None","",IF(ISERROR(VLOOKUP($L2513,Info!$B$4:$B$266,1,FALSE)),"",VLOOKUP($L2513,Info!$B$4:$L$266,4,FALSE)))</f>
        <v/>
      </c>
      <c r="R2513" s="1"/>
      <c r="S2513" s="6" t="str">
        <f t="shared" si="192"/>
        <v/>
      </c>
      <c r="T2513" s="6" t="str">
        <f>IF($L2513="None","",IF(ISERROR(VLOOKUP($L2513,Info!$B$4:$B$266,1,FALSE)),"",VLOOKUP($L2513,Info!$B$4:$L$266,11,FALSE)))</f>
        <v/>
      </c>
      <c r="U2513" s="1"/>
      <c r="V2513" s="1"/>
      <c r="W2513" s="1"/>
      <c r="X2513" s="1" t="str">
        <f>IF($L2513="None","",IF(ISERROR(VLOOKUP($L2513,Info!$B$4:$B$266,1,FALSE)),"",IF(OR(W2513="Metallic Liquid Tight",W2513="Non-Metallic Liquid Tight",W2513="LSZH",W2513="Greenfield"),VLOOKUP($L2513,Info!$B$4:$L$266,7,FALSE),"N/A")))</f>
        <v/>
      </c>
      <c r="Y2513" s="1"/>
      <c r="Z2513" s="96" t="str">
        <f>IF($L2513="None","",IF(ISERROR(VLOOKUP($L2513,Info!$B$4:$B$266,1,FALSE)),"",VLOOKUP($L2513,Info!$B$4:$L$266,9,FALSE)))</f>
        <v/>
      </c>
      <c r="AA2513" s="96" t="str">
        <f>IF($L2513="None","",IF(ISERROR(VLOOKUP($L2513,Info!$B$4:$B$266,1,FALSE)),"",VLOOKUP($L2513,Info!$B$4:$L$266,8,FALSE)))</f>
        <v/>
      </c>
      <c r="AB2513" s="96" t="str">
        <f>IF($L2513="None","",IF(ISERROR(VLOOKUP($L2513,Info!$B$4:$B$266,1,FALSE)),"",VLOOKUP($L2513,Info!$B$4:$L$266,10,FALSE)))</f>
        <v/>
      </c>
      <c r="AC2513" s="1" t="str">
        <f>IF(W2513="SO Cable","Black,White",IF(O2513="","",IF(P2513="","",IF($J$12&lt;&gt;"ABC",IF(P2513&lt;="250",VLOOKUP(O2513,Info!$AZ$4:$BB$22,3,FALSE),VLOOKUP(O2513,Info!$AZ$23:$BB$39,3,FALSE)),IF(P2513&lt;="250",VLOOKUP(O2513,Info!$AO$4:$AQ$22,3,FALSE),VLOOKUP(O2513,Info!$AO$23:$AP$39,3,FALSE))))))</f>
        <v/>
      </c>
      <c r="AD2513" s="1"/>
      <c r="AE2513" s="1" t="str">
        <f>IF($L2513="None","",IF(ISERROR(VLOOKUP($L2513,Info!$B$4:$B$266,1,FALSE)),"",VLOOKUP($L2513,Info!$B$4:$L$266,4,FALSE)))</f>
        <v/>
      </c>
      <c r="AF2513" s="1" t="str">
        <f>IF($L2513="None","",IF(ISERROR(VLOOKUP($L2513,Info!$B$4:$B$266,1,FALSE)),"",VLOOKUP($L2513,Info!$B$4:$L$266,6,FALSE)))</f>
        <v/>
      </c>
      <c r="AG2513" s="1"/>
      <c r="AH2513" s="33" t="str" cm="1">
        <f t="array" ref="AH2513">IF(AND(L2513&lt;&gt;"",O2513&lt;&gt;"",R2513:S2513&lt;&gt;"",W2513:X2513&lt;&gt;"",Z2513:AA2513&lt;&gt;"",AC2513&lt;&gt;""),"Good","Bad")</f>
        <v>Bad</v>
      </c>
      <c r="AL2513" t="str" cm="1">
        <f t="array" ref="AL2513">IF(R2513&gt;0,_xlfn.IFS(COUNTIF($L$20:L2513,"&lt;&gt;")&lt;101,1,COUNTIF($L$20:L2513,"&lt;&gt;")&lt;201,2,COUNTIF($L$20:L2513,"&lt;&gt;")&lt;301,3,COUNTIF($L$20:L2513,"&lt;&gt;")&lt;401,4,COUNTIF($L$20:L2513,"&lt;&gt;")&lt;501,5,COUNTIF($L$20:L2513,"&lt;&gt;")&lt;601,6,COUNTIF($L$20:L2513,"&lt;&gt;")&lt;701,7,COUNTIF($L$20:L2513,"&lt;&gt;")&lt;801,8,COUNTIF($L$20:L2513,"&lt;&gt;")&lt;901,9,COUNTIF($L$20:L2513,"&lt;&gt;")&lt;1001,10,COUNTIF($L$20:L2513,"&lt;&gt;")&lt;1101,11,COUNTIF($L$20:L2513,"&lt;&gt;")&lt;1201,12,COUNTIF($L$20:L2513,"&lt;&gt;")&lt;1301,13,COUNTIF($L$20:L2513,"&lt;&gt;")&lt;1401,14,COUNTIF($L$20:L2513,"&lt;&gt;")&lt;1501,15,COUNTIF($L$20:L2513,"&lt;&gt;")&lt;1601,16,COUNTIF($L$20:L2513,"&lt;&gt;")&lt;1701,17,COUNTIF($L$20:L2513,"&lt;&gt;")&lt;1801,18,COUNTIF($L$20:L2513,"&lt;&gt;")&lt;1901,19,COUNTIF($L$20:L2513,"&lt;&gt;")&lt;2001,20,COUNTIF($L$20:L2513,"&lt;&gt;")&lt;2101,21,COUNTIF($L$20:L2513,"&lt;&gt;")&lt;2201,22,COUNTIF($L$20:L2513,"&lt;&gt;")&lt;2301,23,COUNTIF($L$20:L2513,"&lt;&gt;")&lt;2401,24,COUNTIF($L$20:L2513,"&lt;&gt;")&lt;2501,25,COUNTIF($L$20:L2513,"&lt;&gt;")&lt;2601,26,COUNTIF($L$20:L2513,"&lt;&gt;")&lt;2701,27,COUNTIF($L$20:L2513,"&lt;&gt;")&lt;2801,28,COUNTIF($L$20:L2513,"&lt;&gt;")&lt;2901,29,COUNTIF($L$20:L2513,"&lt;&gt;")&lt;3001,30),"")</f>
        <v/>
      </c>
      <c r="AM2513" t="str">
        <f t="shared" si="190"/>
        <v/>
      </c>
      <c r="AN2513" t="str">
        <f t="shared" si="194"/>
        <v/>
      </c>
      <c r="AP2513" t="str">
        <f t="shared" si="193"/>
        <v/>
      </c>
      <c r="AQ2513" t="str">
        <f>IF(AO2513="","",COUNTIFS(AM2513:$AM$3019,AO2513))</f>
        <v/>
      </c>
    </row>
    <row r="2514" spans="1:43" x14ac:dyDescent="0.25">
      <c r="A2514" s="6" t="str">
        <f>IF(COUNT($A$20:A2513)&lt;&gt;$B$4,IF(A2513="","",A2513+1),"")</f>
        <v/>
      </c>
      <c r="B2514" s="3"/>
      <c r="C2514" s="3"/>
      <c r="D2514" s="122"/>
      <c r="E2514" s="3"/>
      <c r="F2514" s="3"/>
      <c r="G2514" s="3"/>
      <c r="H2514" s="3"/>
      <c r="I2514" s="120"/>
      <c r="J2514" s="3"/>
      <c r="K2514" s="95" t="str" cm="1">
        <f t="array" ref="K2514">IF(OR($J$14 = "A",$J$14 = "B",$J$14 = "C"),IF(I2514="","",IF(LEN(I2514)&gt;2,_xlfn.IFS(ISNUMBER(SEARCH("_",I2514)),I2514,ISNUMBER(SEARCH(", ",I2514)),SUBSTITUTE(I2514,", ","_"),ISNUMBER(SEARCH("/ ",I2514)),SUBSTITUTE(I2514,"/ ","_"),ISNUMBER(SEARCH(",",I2514)),SUBSTITUTE(I2514,",","_"),ISNUMBER(SEARCH("/",I2514)),SUBSTITUTE(I2514,"/","_"),ISNUMBER(SEARCH("",I2514)),I2514),I2514)),IF(OR($J$14 = "J",$J$14 = "K"),"",IF(D2514="","",IF(LEN(D2514)&gt;2,_xlfn.IFS(ISNUMBER(SEARCH("_",D2514)),D2514,ISNUMBER(SEARCH(", ",D2514)),SUBSTITUTE(D2514,", ","_"),ISNUMBER(SEARCH("/ ",D2514)),SUBSTITUTE(D2514,"/ ","_"),ISNUMBER(SEARCH(",",D2514)),SUBSTITUTE(D2514,",","_"),ISNUMBER(SEARCH("/",D2514)),SUBSTITUTE(D2514,"/","_"),ISNUMBER(SEARCH("",D2514)),D2514),D2514))))</f>
        <v/>
      </c>
      <c r="L2514" s="1"/>
      <c r="M2514" s="1" t="str">
        <f t="shared" si="191"/>
        <v/>
      </c>
      <c r="N2514" s="94" t="str">
        <f>IF($L2514="None","",IF(ISERROR(VLOOKUP($L2514,Info!$B$4:$B$266,1,FALSE)),"",VLOOKUP($L2514,Info!$B$4:$L$266,5,FALSE)))</f>
        <v/>
      </c>
      <c r="O2514" s="94" t="str">
        <f>IF(K2514="","",IF(AND($J$12&lt;&gt;"ABC",N2514="3"),"BAC",IF(N2514="3","ABC",IF($J$12&lt;&gt;"ABC",IF($J$10="Standard",VLOOKUP(K2514,Info!$BE$4:$BF$481,2,FALSE),VLOOKUP(K2514,Info!$BI$4:$BJ$482,2,FALSE)),IF($J$10="Standard",VLOOKUP(K2514,Info!$AG$4:$AH$2994,2,FALSE),VLOOKUP(K2514,Info!$AK$4:$AL$2997,2,FALSE))))))</f>
        <v/>
      </c>
      <c r="P2514" s="94" t="str">
        <f>IF($L2514="None","",IF(ISERROR(VLOOKUP($L2514,Info!$B$4:$B$266,1,FALSE)),"",VLOOKUP($L2514,Info!$B$4:$L$266,3,FALSE)))</f>
        <v/>
      </c>
      <c r="Q2514" s="96" t="str">
        <f>IF($L2514="None","",IF(ISERROR(VLOOKUP($L2514,Info!$B$4:$B$266,1,FALSE)),"",VLOOKUP($L2514,Info!$B$4:$L$266,4,FALSE)))</f>
        <v/>
      </c>
      <c r="R2514" s="1"/>
      <c r="S2514" s="6" t="str">
        <f t="shared" si="192"/>
        <v/>
      </c>
      <c r="T2514" s="6" t="str">
        <f>IF($L2514="None","",IF(ISERROR(VLOOKUP($L2514,Info!$B$4:$B$266,1,FALSE)),"",VLOOKUP($L2514,Info!$B$4:$L$266,11,FALSE)))</f>
        <v/>
      </c>
      <c r="U2514" s="1"/>
      <c r="V2514" s="1"/>
      <c r="W2514" s="1"/>
      <c r="X2514" s="1" t="str">
        <f>IF($L2514="None","",IF(ISERROR(VLOOKUP($L2514,Info!$B$4:$B$266,1,FALSE)),"",IF(OR(W2514="Metallic Liquid Tight",W2514="Non-Metallic Liquid Tight",W2514="LSZH",W2514="Greenfield"),VLOOKUP($L2514,Info!$B$4:$L$266,7,FALSE),"N/A")))</f>
        <v/>
      </c>
      <c r="Y2514" s="1"/>
      <c r="Z2514" s="96" t="str">
        <f>IF($L2514="None","",IF(ISERROR(VLOOKUP($L2514,Info!$B$4:$B$266,1,FALSE)),"",VLOOKUP($L2514,Info!$B$4:$L$266,9,FALSE)))</f>
        <v/>
      </c>
      <c r="AA2514" s="96" t="str">
        <f>IF($L2514="None","",IF(ISERROR(VLOOKUP($L2514,Info!$B$4:$B$266,1,FALSE)),"",VLOOKUP($L2514,Info!$B$4:$L$266,8,FALSE)))</f>
        <v/>
      </c>
      <c r="AB2514" s="96" t="str">
        <f>IF($L2514="None","",IF(ISERROR(VLOOKUP($L2514,Info!$B$4:$B$266,1,FALSE)),"",VLOOKUP($L2514,Info!$B$4:$L$266,10,FALSE)))</f>
        <v/>
      </c>
      <c r="AC2514" s="1" t="str">
        <f>IF(W2514="SO Cable","Black,White",IF(O2514="","",IF(P2514="","",IF($J$12&lt;&gt;"ABC",IF(P2514&lt;="250",VLOOKUP(O2514,Info!$AZ$4:$BB$22,3,FALSE),VLOOKUP(O2514,Info!$AZ$23:$BB$39,3,FALSE)),IF(P2514&lt;="250",VLOOKUP(O2514,Info!$AO$4:$AQ$22,3,FALSE),VLOOKUP(O2514,Info!$AO$23:$AP$39,3,FALSE))))))</f>
        <v/>
      </c>
      <c r="AD2514" s="1"/>
      <c r="AE2514" s="1" t="str">
        <f>IF($L2514="None","",IF(ISERROR(VLOOKUP($L2514,Info!$B$4:$B$266,1,FALSE)),"",VLOOKUP($L2514,Info!$B$4:$L$266,4,FALSE)))</f>
        <v/>
      </c>
      <c r="AF2514" s="1" t="str">
        <f>IF($L2514="None","",IF(ISERROR(VLOOKUP($L2514,Info!$B$4:$B$266,1,FALSE)),"",VLOOKUP($L2514,Info!$B$4:$L$266,6,FALSE)))</f>
        <v/>
      </c>
      <c r="AG2514" s="1"/>
      <c r="AH2514" s="33" t="str" cm="1">
        <f t="array" ref="AH2514">IF(AND(L2514&lt;&gt;"",O2514&lt;&gt;"",R2514:S2514&lt;&gt;"",W2514:X2514&lt;&gt;"",Z2514:AA2514&lt;&gt;"",AC2514&lt;&gt;""),"Good","Bad")</f>
        <v>Bad</v>
      </c>
      <c r="AL2514" t="str" cm="1">
        <f t="array" ref="AL2514">IF(R2514&gt;0,_xlfn.IFS(COUNTIF($L$20:L2514,"&lt;&gt;")&lt;101,1,COUNTIF($L$20:L2514,"&lt;&gt;")&lt;201,2,COUNTIF($L$20:L2514,"&lt;&gt;")&lt;301,3,COUNTIF($L$20:L2514,"&lt;&gt;")&lt;401,4,COUNTIF($L$20:L2514,"&lt;&gt;")&lt;501,5,COUNTIF($L$20:L2514,"&lt;&gt;")&lt;601,6,COUNTIF($L$20:L2514,"&lt;&gt;")&lt;701,7,COUNTIF($L$20:L2514,"&lt;&gt;")&lt;801,8,COUNTIF($L$20:L2514,"&lt;&gt;")&lt;901,9,COUNTIF($L$20:L2514,"&lt;&gt;")&lt;1001,10,COUNTIF($L$20:L2514,"&lt;&gt;")&lt;1101,11,COUNTIF($L$20:L2514,"&lt;&gt;")&lt;1201,12,COUNTIF($L$20:L2514,"&lt;&gt;")&lt;1301,13,COUNTIF($L$20:L2514,"&lt;&gt;")&lt;1401,14,COUNTIF($L$20:L2514,"&lt;&gt;")&lt;1501,15,COUNTIF($L$20:L2514,"&lt;&gt;")&lt;1601,16,COUNTIF($L$20:L2514,"&lt;&gt;")&lt;1701,17,COUNTIF($L$20:L2514,"&lt;&gt;")&lt;1801,18,COUNTIF($L$20:L2514,"&lt;&gt;")&lt;1901,19,COUNTIF($L$20:L2514,"&lt;&gt;")&lt;2001,20,COUNTIF($L$20:L2514,"&lt;&gt;")&lt;2101,21,COUNTIF($L$20:L2514,"&lt;&gt;")&lt;2201,22,COUNTIF($L$20:L2514,"&lt;&gt;")&lt;2301,23,COUNTIF($L$20:L2514,"&lt;&gt;")&lt;2401,24,COUNTIF($L$20:L2514,"&lt;&gt;")&lt;2501,25,COUNTIF($L$20:L2514,"&lt;&gt;")&lt;2601,26,COUNTIF($L$20:L2514,"&lt;&gt;")&lt;2701,27,COUNTIF($L$20:L2514,"&lt;&gt;")&lt;2801,28,COUNTIF($L$20:L2514,"&lt;&gt;")&lt;2901,29,COUNTIF($L$20:L2514,"&lt;&gt;")&lt;3001,30),"")</f>
        <v/>
      </c>
      <c r="AM2514" t="str">
        <f t="shared" si="190"/>
        <v/>
      </c>
      <c r="AN2514" t="str">
        <f t="shared" si="194"/>
        <v/>
      </c>
      <c r="AP2514" t="str">
        <f t="shared" si="193"/>
        <v/>
      </c>
      <c r="AQ2514" t="str">
        <f>IF(AO2514="","",COUNTIFS(AM2514:$AM$3019,AO2514))</f>
        <v/>
      </c>
    </row>
    <row r="2515" spans="1:43" x14ac:dyDescent="0.25">
      <c r="A2515" s="6" t="str">
        <f>IF(COUNT($A$20:A2514)&lt;&gt;$B$4,IF(A2514="","",A2514+1),"")</f>
        <v/>
      </c>
      <c r="B2515" s="3"/>
      <c r="C2515" s="3"/>
      <c r="D2515" s="122"/>
      <c r="E2515" s="3"/>
      <c r="F2515" s="3"/>
      <c r="G2515" s="3"/>
      <c r="H2515" s="3"/>
      <c r="I2515" s="120"/>
      <c r="J2515" s="3"/>
      <c r="K2515" s="95" t="str" cm="1">
        <f t="array" ref="K2515">IF(OR($J$14 = "A",$J$14 = "B",$J$14 = "C"),IF(I2515="","",IF(LEN(I2515)&gt;2,_xlfn.IFS(ISNUMBER(SEARCH("_",I2515)),I2515,ISNUMBER(SEARCH(", ",I2515)),SUBSTITUTE(I2515,", ","_"),ISNUMBER(SEARCH("/ ",I2515)),SUBSTITUTE(I2515,"/ ","_"),ISNUMBER(SEARCH(",",I2515)),SUBSTITUTE(I2515,",","_"),ISNUMBER(SEARCH("/",I2515)),SUBSTITUTE(I2515,"/","_"),ISNUMBER(SEARCH("",I2515)),I2515),I2515)),IF(OR($J$14 = "J",$J$14 = "K"),"",IF(D2515="","",IF(LEN(D2515)&gt;2,_xlfn.IFS(ISNUMBER(SEARCH("_",D2515)),D2515,ISNUMBER(SEARCH(", ",D2515)),SUBSTITUTE(D2515,", ","_"),ISNUMBER(SEARCH("/ ",D2515)),SUBSTITUTE(D2515,"/ ","_"),ISNUMBER(SEARCH(",",D2515)),SUBSTITUTE(D2515,",","_"),ISNUMBER(SEARCH("/",D2515)),SUBSTITUTE(D2515,"/","_"),ISNUMBER(SEARCH("",D2515)),D2515),D2515))))</f>
        <v/>
      </c>
      <c r="L2515" s="1"/>
      <c r="M2515" s="1" t="str">
        <f t="shared" si="191"/>
        <v/>
      </c>
      <c r="N2515" s="94" t="str">
        <f>IF($L2515="None","",IF(ISERROR(VLOOKUP($L2515,Info!$B$4:$B$266,1,FALSE)),"",VLOOKUP($L2515,Info!$B$4:$L$266,5,FALSE)))</f>
        <v/>
      </c>
      <c r="O2515" s="94" t="str">
        <f>IF(K2515="","",IF(AND($J$12&lt;&gt;"ABC",N2515="3"),"BAC",IF(N2515="3","ABC",IF($J$12&lt;&gt;"ABC",IF($J$10="Standard",VLOOKUP(K2515,Info!$BE$4:$BF$481,2,FALSE),VLOOKUP(K2515,Info!$BI$4:$BJ$482,2,FALSE)),IF($J$10="Standard",VLOOKUP(K2515,Info!$AG$4:$AH$2994,2,FALSE),VLOOKUP(K2515,Info!$AK$4:$AL$2997,2,FALSE))))))</f>
        <v/>
      </c>
      <c r="P2515" s="94" t="str">
        <f>IF($L2515="None","",IF(ISERROR(VLOOKUP($L2515,Info!$B$4:$B$266,1,FALSE)),"",VLOOKUP($L2515,Info!$B$4:$L$266,3,FALSE)))</f>
        <v/>
      </c>
      <c r="Q2515" s="96" t="str">
        <f>IF($L2515="None","",IF(ISERROR(VLOOKUP($L2515,Info!$B$4:$B$266,1,FALSE)),"",VLOOKUP($L2515,Info!$B$4:$L$266,4,FALSE)))</f>
        <v/>
      </c>
      <c r="R2515" s="1"/>
      <c r="S2515" s="6" t="str">
        <f t="shared" si="192"/>
        <v/>
      </c>
      <c r="T2515" s="6" t="str">
        <f>IF($L2515="None","",IF(ISERROR(VLOOKUP($L2515,Info!$B$4:$B$266,1,FALSE)),"",VLOOKUP($L2515,Info!$B$4:$L$266,11,FALSE)))</f>
        <v/>
      </c>
      <c r="U2515" s="1"/>
      <c r="V2515" s="1"/>
      <c r="W2515" s="1"/>
      <c r="X2515" s="1" t="str">
        <f>IF($L2515="None","",IF(ISERROR(VLOOKUP($L2515,Info!$B$4:$B$266,1,FALSE)),"",IF(OR(W2515="Metallic Liquid Tight",W2515="Non-Metallic Liquid Tight",W2515="LSZH",W2515="Greenfield"),VLOOKUP($L2515,Info!$B$4:$L$266,7,FALSE),"N/A")))</f>
        <v/>
      </c>
      <c r="Y2515" s="1"/>
      <c r="Z2515" s="96" t="str">
        <f>IF($L2515="None","",IF(ISERROR(VLOOKUP($L2515,Info!$B$4:$B$266,1,FALSE)),"",VLOOKUP($L2515,Info!$B$4:$L$266,9,FALSE)))</f>
        <v/>
      </c>
      <c r="AA2515" s="96" t="str">
        <f>IF($L2515="None","",IF(ISERROR(VLOOKUP($L2515,Info!$B$4:$B$266,1,FALSE)),"",VLOOKUP($L2515,Info!$B$4:$L$266,8,FALSE)))</f>
        <v/>
      </c>
      <c r="AB2515" s="96" t="str">
        <f>IF($L2515="None","",IF(ISERROR(VLOOKUP($L2515,Info!$B$4:$B$266,1,FALSE)),"",VLOOKUP($L2515,Info!$B$4:$L$266,10,FALSE)))</f>
        <v/>
      </c>
      <c r="AC2515" s="1" t="str">
        <f>IF(W2515="SO Cable","Black,White",IF(O2515="","",IF(P2515="","",IF($J$12&lt;&gt;"ABC",IF(P2515&lt;="250",VLOOKUP(O2515,Info!$AZ$4:$BB$22,3,FALSE),VLOOKUP(O2515,Info!$AZ$23:$BB$39,3,FALSE)),IF(P2515&lt;="250",VLOOKUP(O2515,Info!$AO$4:$AQ$22,3,FALSE),VLOOKUP(O2515,Info!$AO$23:$AP$39,3,FALSE))))))</f>
        <v/>
      </c>
      <c r="AD2515" s="1"/>
      <c r="AE2515" s="1" t="str">
        <f>IF($L2515="None","",IF(ISERROR(VLOOKUP($L2515,Info!$B$4:$B$266,1,FALSE)),"",VLOOKUP($L2515,Info!$B$4:$L$266,4,FALSE)))</f>
        <v/>
      </c>
      <c r="AF2515" s="1" t="str">
        <f>IF($L2515="None","",IF(ISERROR(VLOOKUP($L2515,Info!$B$4:$B$266,1,FALSE)),"",VLOOKUP($L2515,Info!$B$4:$L$266,6,FALSE)))</f>
        <v/>
      </c>
      <c r="AG2515" s="1"/>
      <c r="AH2515" s="33" t="str" cm="1">
        <f t="array" ref="AH2515">IF(AND(L2515&lt;&gt;"",O2515&lt;&gt;"",R2515:S2515&lt;&gt;"",W2515:X2515&lt;&gt;"",Z2515:AA2515&lt;&gt;"",AC2515&lt;&gt;""),"Good","Bad")</f>
        <v>Bad</v>
      </c>
      <c r="AL2515" t="str" cm="1">
        <f t="array" ref="AL2515">IF(R2515&gt;0,_xlfn.IFS(COUNTIF($L$20:L2515,"&lt;&gt;")&lt;101,1,COUNTIF($L$20:L2515,"&lt;&gt;")&lt;201,2,COUNTIF($L$20:L2515,"&lt;&gt;")&lt;301,3,COUNTIF($L$20:L2515,"&lt;&gt;")&lt;401,4,COUNTIF($L$20:L2515,"&lt;&gt;")&lt;501,5,COUNTIF($L$20:L2515,"&lt;&gt;")&lt;601,6,COUNTIF($L$20:L2515,"&lt;&gt;")&lt;701,7,COUNTIF($L$20:L2515,"&lt;&gt;")&lt;801,8,COUNTIF($L$20:L2515,"&lt;&gt;")&lt;901,9,COUNTIF($L$20:L2515,"&lt;&gt;")&lt;1001,10,COUNTIF($L$20:L2515,"&lt;&gt;")&lt;1101,11,COUNTIF($L$20:L2515,"&lt;&gt;")&lt;1201,12,COUNTIF($L$20:L2515,"&lt;&gt;")&lt;1301,13,COUNTIF($L$20:L2515,"&lt;&gt;")&lt;1401,14,COUNTIF($L$20:L2515,"&lt;&gt;")&lt;1501,15,COUNTIF($L$20:L2515,"&lt;&gt;")&lt;1601,16,COUNTIF($L$20:L2515,"&lt;&gt;")&lt;1701,17,COUNTIF($L$20:L2515,"&lt;&gt;")&lt;1801,18,COUNTIF($L$20:L2515,"&lt;&gt;")&lt;1901,19,COUNTIF($L$20:L2515,"&lt;&gt;")&lt;2001,20,COUNTIF($L$20:L2515,"&lt;&gt;")&lt;2101,21,COUNTIF($L$20:L2515,"&lt;&gt;")&lt;2201,22,COUNTIF($L$20:L2515,"&lt;&gt;")&lt;2301,23,COUNTIF($L$20:L2515,"&lt;&gt;")&lt;2401,24,COUNTIF($L$20:L2515,"&lt;&gt;")&lt;2501,25,COUNTIF($L$20:L2515,"&lt;&gt;")&lt;2601,26,COUNTIF($L$20:L2515,"&lt;&gt;")&lt;2701,27,COUNTIF($L$20:L2515,"&lt;&gt;")&lt;2801,28,COUNTIF($L$20:L2515,"&lt;&gt;")&lt;2901,29,COUNTIF($L$20:L2515,"&lt;&gt;")&lt;3001,30),"")</f>
        <v/>
      </c>
      <c r="AM2515" t="str">
        <f t="shared" si="190"/>
        <v/>
      </c>
      <c r="AN2515" t="str">
        <f t="shared" si="194"/>
        <v/>
      </c>
      <c r="AP2515" t="str">
        <f t="shared" si="193"/>
        <v/>
      </c>
      <c r="AQ2515" t="str">
        <f>IF(AO2515="","",COUNTIFS(AM2515:$AM$3019,AO2515))</f>
        <v/>
      </c>
    </row>
    <row r="2516" spans="1:43" x14ac:dyDescent="0.25">
      <c r="A2516" s="6" t="str">
        <f>IF(COUNT($A$20:A2515)&lt;&gt;$B$4,IF(A2515="","",A2515+1),"")</f>
        <v/>
      </c>
      <c r="B2516" s="3"/>
      <c r="C2516" s="3"/>
      <c r="D2516" s="122"/>
      <c r="E2516" s="3"/>
      <c r="F2516" s="3"/>
      <c r="G2516" s="3"/>
      <c r="H2516" s="3"/>
      <c r="I2516" s="120"/>
      <c r="J2516" s="3"/>
      <c r="K2516" s="95" t="str" cm="1">
        <f t="array" ref="K2516">IF(OR($J$14 = "A",$J$14 = "B",$J$14 = "C"),IF(I2516="","",IF(LEN(I2516)&gt;2,_xlfn.IFS(ISNUMBER(SEARCH("_",I2516)),I2516,ISNUMBER(SEARCH(", ",I2516)),SUBSTITUTE(I2516,", ","_"),ISNUMBER(SEARCH("/ ",I2516)),SUBSTITUTE(I2516,"/ ","_"),ISNUMBER(SEARCH(",",I2516)),SUBSTITUTE(I2516,",","_"),ISNUMBER(SEARCH("/",I2516)),SUBSTITUTE(I2516,"/","_"),ISNUMBER(SEARCH("",I2516)),I2516),I2516)),IF(OR($J$14 = "J",$J$14 = "K"),"",IF(D2516="","",IF(LEN(D2516)&gt;2,_xlfn.IFS(ISNUMBER(SEARCH("_",D2516)),D2516,ISNUMBER(SEARCH(", ",D2516)),SUBSTITUTE(D2516,", ","_"),ISNUMBER(SEARCH("/ ",D2516)),SUBSTITUTE(D2516,"/ ","_"),ISNUMBER(SEARCH(",",D2516)),SUBSTITUTE(D2516,",","_"),ISNUMBER(SEARCH("/",D2516)),SUBSTITUTE(D2516,"/","_"),ISNUMBER(SEARCH("",D2516)),D2516),D2516))))</f>
        <v/>
      </c>
      <c r="L2516" s="1"/>
      <c r="M2516" s="1" t="str">
        <f t="shared" si="191"/>
        <v/>
      </c>
      <c r="N2516" s="94" t="str">
        <f>IF($L2516="None","",IF(ISERROR(VLOOKUP($L2516,Info!$B$4:$B$266,1,FALSE)),"",VLOOKUP($L2516,Info!$B$4:$L$266,5,FALSE)))</f>
        <v/>
      </c>
      <c r="O2516" s="94" t="str">
        <f>IF(K2516="","",IF(AND($J$12&lt;&gt;"ABC",N2516="3"),"BAC",IF(N2516="3","ABC",IF($J$12&lt;&gt;"ABC",IF($J$10="Standard",VLOOKUP(K2516,Info!$BE$4:$BF$481,2,FALSE),VLOOKUP(K2516,Info!$BI$4:$BJ$482,2,FALSE)),IF($J$10="Standard",VLOOKUP(K2516,Info!$AG$4:$AH$2994,2,FALSE),VLOOKUP(K2516,Info!$AK$4:$AL$2997,2,FALSE))))))</f>
        <v/>
      </c>
      <c r="P2516" s="94" t="str">
        <f>IF($L2516="None","",IF(ISERROR(VLOOKUP($L2516,Info!$B$4:$B$266,1,FALSE)),"",VLOOKUP($L2516,Info!$B$4:$L$266,3,FALSE)))</f>
        <v/>
      </c>
      <c r="Q2516" s="96" t="str">
        <f>IF($L2516="None","",IF(ISERROR(VLOOKUP($L2516,Info!$B$4:$B$266,1,FALSE)),"",VLOOKUP($L2516,Info!$B$4:$L$266,4,FALSE)))</f>
        <v/>
      </c>
      <c r="R2516" s="1"/>
      <c r="S2516" s="6" t="str">
        <f t="shared" si="192"/>
        <v/>
      </c>
      <c r="T2516" s="6" t="str">
        <f>IF($L2516="None","",IF(ISERROR(VLOOKUP($L2516,Info!$B$4:$B$266,1,FALSE)),"",VLOOKUP($L2516,Info!$B$4:$L$266,11,FALSE)))</f>
        <v/>
      </c>
      <c r="U2516" s="1"/>
      <c r="V2516" s="1"/>
      <c r="W2516" s="1"/>
      <c r="X2516" s="1" t="str">
        <f>IF($L2516="None","",IF(ISERROR(VLOOKUP($L2516,Info!$B$4:$B$266,1,FALSE)),"",IF(OR(W2516="Metallic Liquid Tight",W2516="Non-Metallic Liquid Tight",W2516="LSZH",W2516="Greenfield"),VLOOKUP($L2516,Info!$B$4:$L$266,7,FALSE),"N/A")))</f>
        <v/>
      </c>
      <c r="Y2516" s="1"/>
      <c r="Z2516" s="96" t="str">
        <f>IF($L2516="None","",IF(ISERROR(VLOOKUP($L2516,Info!$B$4:$B$266,1,FALSE)),"",VLOOKUP($L2516,Info!$B$4:$L$266,9,FALSE)))</f>
        <v/>
      </c>
      <c r="AA2516" s="96" t="str">
        <f>IF($L2516="None","",IF(ISERROR(VLOOKUP($L2516,Info!$B$4:$B$266,1,FALSE)),"",VLOOKUP($L2516,Info!$B$4:$L$266,8,FALSE)))</f>
        <v/>
      </c>
      <c r="AB2516" s="96" t="str">
        <f>IF($L2516="None","",IF(ISERROR(VLOOKUP($L2516,Info!$B$4:$B$266,1,FALSE)),"",VLOOKUP($L2516,Info!$B$4:$L$266,10,FALSE)))</f>
        <v/>
      </c>
      <c r="AC2516" s="1" t="str">
        <f>IF(W2516="SO Cable","Black,White",IF(O2516="","",IF(P2516="","",IF($J$12&lt;&gt;"ABC",IF(P2516&lt;="250",VLOOKUP(O2516,Info!$AZ$4:$BB$22,3,FALSE),VLOOKUP(O2516,Info!$AZ$23:$BB$39,3,FALSE)),IF(P2516&lt;="250",VLOOKUP(O2516,Info!$AO$4:$AQ$22,3,FALSE),VLOOKUP(O2516,Info!$AO$23:$AP$39,3,FALSE))))))</f>
        <v/>
      </c>
      <c r="AD2516" s="1"/>
      <c r="AE2516" s="1" t="str">
        <f>IF($L2516="None","",IF(ISERROR(VLOOKUP($L2516,Info!$B$4:$B$266,1,FALSE)),"",VLOOKUP($L2516,Info!$B$4:$L$266,4,FALSE)))</f>
        <v/>
      </c>
      <c r="AF2516" s="1" t="str">
        <f>IF($L2516="None","",IF(ISERROR(VLOOKUP($L2516,Info!$B$4:$B$266,1,FALSE)),"",VLOOKUP($L2516,Info!$B$4:$L$266,6,FALSE)))</f>
        <v/>
      </c>
      <c r="AG2516" s="1"/>
      <c r="AH2516" s="33" t="str" cm="1">
        <f t="array" ref="AH2516">IF(AND(L2516&lt;&gt;"",O2516&lt;&gt;"",R2516:S2516&lt;&gt;"",W2516:X2516&lt;&gt;"",Z2516:AA2516&lt;&gt;"",AC2516&lt;&gt;""),"Good","Bad")</f>
        <v>Bad</v>
      </c>
      <c r="AL2516" t="str" cm="1">
        <f t="array" ref="AL2516">IF(R2516&gt;0,_xlfn.IFS(COUNTIF($L$20:L2516,"&lt;&gt;")&lt;101,1,COUNTIF($L$20:L2516,"&lt;&gt;")&lt;201,2,COUNTIF($L$20:L2516,"&lt;&gt;")&lt;301,3,COUNTIF($L$20:L2516,"&lt;&gt;")&lt;401,4,COUNTIF($L$20:L2516,"&lt;&gt;")&lt;501,5,COUNTIF($L$20:L2516,"&lt;&gt;")&lt;601,6,COUNTIF($L$20:L2516,"&lt;&gt;")&lt;701,7,COUNTIF($L$20:L2516,"&lt;&gt;")&lt;801,8,COUNTIF($L$20:L2516,"&lt;&gt;")&lt;901,9,COUNTIF($L$20:L2516,"&lt;&gt;")&lt;1001,10,COUNTIF($L$20:L2516,"&lt;&gt;")&lt;1101,11,COUNTIF($L$20:L2516,"&lt;&gt;")&lt;1201,12,COUNTIF($L$20:L2516,"&lt;&gt;")&lt;1301,13,COUNTIF($L$20:L2516,"&lt;&gt;")&lt;1401,14,COUNTIF($L$20:L2516,"&lt;&gt;")&lt;1501,15,COUNTIF($L$20:L2516,"&lt;&gt;")&lt;1601,16,COUNTIF($L$20:L2516,"&lt;&gt;")&lt;1701,17,COUNTIF($L$20:L2516,"&lt;&gt;")&lt;1801,18,COUNTIF($L$20:L2516,"&lt;&gt;")&lt;1901,19,COUNTIF($L$20:L2516,"&lt;&gt;")&lt;2001,20,COUNTIF($L$20:L2516,"&lt;&gt;")&lt;2101,21,COUNTIF($L$20:L2516,"&lt;&gt;")&lt;2201,22,COUNTIF($L$20:L2516,"&lt;&gt;")&lt;2301,23,COUNTIF($L$20:L2516,"&lt;&gt;")&lt;2401,24,COUNTIF($L$20:L2516,"&lt;&gt;")&lt;2501,25,COUNTIF($L$20:L2516,"&lt;&gt;")&lt;2601,26,COUNTIF($L$20:L2516,"&lt;&gt;")&lt;2701,27,COUNTIF($L$20:L2516,"&lt;&gt;")&lt;2801,28,COUNTIF($L$20:L2516,"&lt;&gt;")&lt;2901,29,COUNTIF($L$20:L2516,"&lt;&gt;")&lt;3001,30),"")</f>
        <v/>
      </c>
      <c r="AM2516" t="str">
        <f t="shared" ref="AM2516:AM2579" si="195">L2516&amp;Z2516&amp;AA2516&amp;W2516&amp;X2516&amp;Y2516&amp;AL2516</f>
        <v/>
      </c>
      <c r="AN2516" t="str">
        <f t="shared" si="194"/>
        <v/>
      </c>
      <c r="AP2516" t="str">
        <f t="shared" si="193"/>
        <v/>
      </c>
      <c r="AQ2516" t="str">
        <f>IF(AO2516="","",COUNTIFS(AM2516:$AM$3019,AO2516))</f>
        <v/>
      </c>
    </row>
    <row r="2517" spans="1:43" x14ac:dyDescent="0.25">
      <c r="A2517" s="6" t="str">
        <f>IF(COUNT($A$20:A2516)&lt;&gt;$B$4,IF(A2516="","",A2516+1),"")</f>
        <v/>
      </c>
      <c r="B2517" s="3"/>
      <c r="C2517" s="3"/>
      <c r="D2517" s="122"/>
      <c r="E2517" s="3"/>
      <c r="F2517" s="3"/>
      <c r="G2517" s="3"/>
      <c r="H2517" s="3"/>
      <c r="I2517" s="120"/>
      <c r="J2517" s="3"/>
      <c r="K2517" s="95" t="str" cm="1">
        <f t="array" ref="K2517">IF(OR($J$14 = "A",$J$14 = "B",$J$14 = "C"),IF(I2517="","",IF(LEN(I2517)&gt;2,_xlfn.IFS(ISNUMBER(SEARCH("_",I2517)),I2517,ISNUMBER(SEARCH(", ",I2517)),SUBSTITUTE(I2517,", ","_"),ISNUMBER(SEARCH("/ ",I2517)),SUBSTITUTE(I2517,"/ ","_"),ISNUMBER(SEARCH(",",I2517)),SUBSTITUTE(I2517,",","_"),ISNUMBER(SEARCH("/",I2517)),SUBSTITUTE(I2517,"/","_"),ISNUMBER(SEARCH("",I2517)),I2517),I2517)),IF(OR($J$14 = "J",$J$14 = "K"),"",IF(D2517="","",IF(LEN(D2517)&gt;2,_xlfn.IFS(ISNUMBER(SEARCH("_",D2517)),D2517,ISNUMBER(SEARCH(", ",D2517)),SUBSTITUTE(D2517,", ","_"),ISNUMBER(SEARCH("/ ",D2517)),SUBSTITUTE(D2517,"/ ","_"),ISNUMBER(SEARCH(",",D2517)),SUBSTITUTE(D2517,",","_"),ISNUMBER(SEARCH("/",D2517)),SUBSTITUTE(D2517,"/","_"),ISNUMBER(SEARCH("",D2517)),D2517),D2517))))</f>
        <v/>
      </c>
      <c r="L2517" s="1"/>
      <c r="M2517" s="1" t="str">
        <f t="shared" ref="M2517:M2580" si="196">IF(L2517="","","Pigtail")</f>
        <v/>
      </c>
      <c r="N2517" s="94" t="str">
        <f>IF($L2517="None","",IF(ISERROR(VLOOKUP($L2517,Info!$B$4:$B$266,1,FALSE)),"",VLOOKUP($L2517,Info!$B$4:$L$266,5,FALSE)))</f>
        <v/>
      </c>
      <c r="O2517" s="94" t="str">
        <f>IF(K2517="","",IF(AND($J$12&lt;&gt;"ABC",N2517="3"),"BAC",IF(N2517="3","ABC",IF($J$12&lt;&gt;"ABC",IF($J$10="Standard",VLOOKUP(K2517,Info!$BE$4:$BF$481,2,FALSE),VLOOKUP(K2517,Info!$BI$4:$BJ$482,2,FALSE)),IF($J$10="Standard",VLOOKUP(K2517,Info!$AG$4:$AH$2994,2,FALSE),VLOOKUP(K2517,Info!$AK$4:$AL$2997,2,FALSE))))))</f>
        <v/>
      </c>
      <c r="P2517" s="94" t="str">
        <f>IF($L2517="None","",IF(ISERROR(VLOOKUP($L2517,Info!$B$4:$B$266,1,FALSE)),"",VLOOKUP($L2517,Info!$B$4:$L$266,3,FALSE)))</f>
        <v/>
      </c>
      <c r="Q2517" s="96" t="str">
        <f>IF($L2517="None","",IF(ISERROR(VLOOKUP($L2517,Info!$B$4:$B$266,1,FALSE)),"",VLOOKUP($L2517,Info!$B$4:$L$266,4,FALSE)))</f>
        <v/>
      </c>
      <c r="R2517" s="1"/>
      <c r="S2517" s="6" t="str">
        <f t="shared" ref="S2517:S2580" si="197">IF(M2517 = "","",IF(M2517 &lt;&gt; "Pigtail","0",""))</f>
        <v/>
      </c>
      <c r="T2517" s="6" t="str">
        <f>IF($L2517="None","",IF(ISERROR(VLOOKUP($L2517,Info!$B$4:$B$266,1,FALSE)),"",VLOOKUP($L2517,Info!$B$4:$L$266,11,FALSE)))</f>
        <v/>
      </c>
      <c r="U2517" s="1"/>
      <c r="V2517" s="1"/>
      <c r="W2517" s="1"/>
      <c r="X2517" s="1" t="str">
        <f>IF($L2517="None","",IF(ISERROR(VLOOKUP($L2517,Info!$B$4:$B$266,1,FALSE)),"",IF(OR(W2517="Metallic Liquid Tight",W2517="Non-Metallic Liquid Tight",W2517="LSZH",W2517="Greenfield"),VLOOKUP($L2517,Info!$B$4:$L$266,7,FALSE),"N/A")))</f>
        <v/>
      </c>
      <c r="Y2517" s="1"/>
      <c r="Z2517" s="96" t="str">
        <f>IF($L2517="None","",IF(ISERROR(VLOOKUP($L2517,Info!$B$4:$B$266,1,FALSE)),"",VLOOKUP($L2517,Info!$B$4:$L$266,9,FALSE)))</f>
        <v/>
      </c>
      <c r="AA2517" s="96" t="str">
        <f>IF($L2517="None","",IF(ISERROR(VLOOKUP($L2517,Info!$B$4:$B$266,1,FALSE)),"",VLOOKUP($L2517,Info!$B$4:$L$266,8,FALSE)))</f>
        <v/>
      </c>
      <c r="AB2517" s="96" t="str">
        <f>IF($L2517="None","",IF(ISERROR(VLOOKUP($L2517,Info!$B$4:$B$266,1,FALSE)),"",VLOOKUP($L2517,Info!$B$4:$L$266,10,FALSE)))</f>
        <v/>
      </c>
      <c r="AC2517" s="1" t="str">
        <f>IF(W2517="SO Cable","Black,White",IF(O2517="","",IF(P2517="","",IF($J$12&lt;&gt;"ABC",IF(P2517&lt;="250",VLOOKUP(O2517,Info!$AZ$4:$BB$22,3,FALSE),VLOOKUP(O2517,Info!$AZ$23:$BB$39,3,FALSE)),IF(P2517&lt;="250",VLOOKUP(O2517,Info!$AO$4:$AQ$22,3,FALSE),VLOOKUP(O2517,Info!$AO$23:$AP$39,3,FALSE))))))</f>
        <v/>
      </c>
      <c r="AD2517" s="1"/>
      <c r="AE2517" s="1" t="str">
        <f>IF($L2517="None","",IF(ISERROR(VLOOKUP($L2517,Info!$B$4:$B$266,1,FALSE)),"",VLOOKUP($L2517,Info!$B$4:$L$266,4,FALSE)))</f>
        <v/>
      </c>
      <c r="AF2517" s="1" t="str">
        <f>IF($L2517="None","",IF(ISERROR(VLOOKUP($L2517,Info!$B$4:$B$266,1,FALSE)),"",VLOOKUP($L2517,Info!$B$4:$L$266,6,FALSE)))</f>
        <v/>
      </c>
      <c r="AG2517" s="1"/>
      <c r="AH2517" s="33" t="str" cm="1">
        <f t="array" ref="AH2517">IF(AND(L2517&lt;&gt;"",O2517&lt;&gt;"",R2517:S2517&lt;&gt;"",W2517:X2517&lt;&gt;"",Z2517:AA2517&lt;&gt;"",AC2517&lt;&gt;""),"Good","Bad")</f>
        <v>Bad</v>
      </c>
      <c r="AL2517" t="str" cm="1">
        <f t="array" ref="AL2517">IF(R2517&gt;0,_xlfn.IFS(COUNTIF($L$20:L2517,"&lt;&gt;")&lt;101,1,COUNTIF($L$20:L2517,"&lt;&gt;")&lt;201,2,COUNTIF($L$20:L2517,"&lt;&gt;")&lt;301,3,COUNTIF($L$20:L2517,"&lt;&gt;")&lt;401,4,COUNTIF($L$20:L2517,"&lt;&gt;")&lt;501,5,COUNTIF($L$20:L2517,"&lt;&gt;")&lt;601,6,COUNTIF($L$20:L2517,"&lt;&gt;")&lt;701,7,COUNTIF($L$20:L2517,"&lt;&gt;")&lt;801,8,COUNTIF($L$20:L2517,"&lt;&gt;")&lt;901,9,COUNTIF($L$20:L2517,"&lt;&gt;")&lt;1001,10,COUNTIF($L$20:L2517,"&lt;&gt;")&lt;1101,11,COUNTIF($L$20:L2517,"&lt;&gt;")&lt;1201,12,COUNTIF($L$20:L2517,"&lt;&gt;")&lt;1301,13,COUNTIF($L$20:L2517,"&lt;&gt;")&lt;1401,14,COUNTIF($L$20:L2517,"&lt;&gt;")&lt;1501,15,COUNTIF($L$20:L2517,"&lt;&gt;")&lt;1601,16,COUNTIF($L$20:L2517,"&lt;&gt;")&lt;1701,17,COUNTIF($L$20:L2517,"&lt;&gt;")&lt;1801,18,COUNTIF($L$20:L2517,"&lt;&gt;")&lt;1901,19,COUNTIF($L$20:L2517,"&lt;&gt;")&lt;2001,20,COUNTIF($L$20:L2517,"&lt;&gt;")&lt;2101,21,COUNTIF($L$20:L2517,"&lt;&gt;")&lt;2201,22,COUNTIF($L$20:L2517,"&lt;&gt;")&lt;2301,23,COUNTIF($L$20:L2517,"&lt;&gt;")&lt;2401,24,COUNTIF($L$20:L2517,"&lt;&gt;")&lt;2501,25,COUNTIF($L$20:L2517,"&lt;&gt;")&lt;2601,26,COUNTIF($L$20:L2517,"&lt;&gt;")&lt;2701,27,COUNTIF($L$20:L2517,"&lt;&gt;")&lt;2801,28,COUNTIF($L$20:L2517,"&lt;&gt;")&lt;2901,29,COUNTIF($L$20:L2517,"&lt;&gt;")&lt;3001,30),"")</f>
        <v/>
      </c>
      <c r="AM2517" t="str">
        <f t="shared" si="195"/>
        <v/>
      </c>
      <c r="AN2517" t="str">
        <f t="shared" si="194"/>
        <v/>
      </c>
      <c r="AP2517" t="str">
        <f t="shared" ref="AP2517:AP2580" si="198">IF(R2517&gt;0,AP2516+1,"")</f>
        <v/>
      </c>
      <c r="AQ2517" t="str">
        <f>IF(AO2517="","",COUNTIFS(AM2517:$AM$3019,AO2517))</f>
        <v/>
      </c>
    </row>
    <row r="2518" spans="1:43" x14ac:dyDescent="0.25">
      <c r="A2518" s="6" t="str">
        <f>IF(COUNT($A$20:A2517)&lt;&gt;$B$4,IF(A2517="","",A2517+1),"")</f>
        <v/>
      </c>
      <c r="B2518" s="3"/>
      <c r="C2518" s="3"/>
      <c r="D2518" s="122"/>
      <c r="E2518" s="3"/>
      <c r="F2518" s="3"/>
      <c r="G2518" s="3"/>
      <c r="H2518" s="3"/>
      <c r="I2518" s="120"/>
      <c r="J2518" s="3"/>
      <c r="K2518" s="95" t="str" cm="1">
        <f t="array" ref="K2518">IF(OR($J$14 = "A",$J$14 = "B",$J$14 = "C"),IF(I2518="","",IF(LEN(I2518)&gt;2,_xlfn.IFS(ISNUMBER(SEARCH("_",I2518)),I2518,ISNUMBER(SEARCH(", ",I2518)),SUBSTITUTE(I2518,", ","_"),ISNUMBER(SEARCH("/ ",I2518)),SUBSTITUTE(I2518,"/ ","_"),ISNUMBER(SEARCH(",",I2518)),SUBSTITUTE(I2518,",","_"),ISNUMBER(SEARCH("/",I2518)),SUBSTITUTE(I2518,"/","_"),ISNUMBER(SEARCH("",I2518)),I2518),I2518)),IF(OR($J$14 = "J",$J$14 = "K"),"",IF(D2518="","",IF(LEN(D2518)&gt;2,_xlfn.IFS(ISNUMBER(SEARCH("_",D2518)),D2518,ISNUMBER(SEARCH(", ",D2518)),SUBSTITUTE(D2518,", ","_"),ISNUMBER(SEARCH("/ ",D2518)),SUBSTITUTE(D2518,"/ ","_"),ISNUMBER(SEARCH(",",D2518)),SUBSTITUTE(D2518,",","_"),ISNUMBER(SEARCH("/",D2518)),SUBSTITUTE(D2518,"/","_"),ISNUMBER(SEARCH("",D2518)),D2518),D2518))))</f>
        <v/>
      </c>
      <c r="L2518" s="1"/>
      <c r="M2518" s="1" t="str">
        <f t="shared" si="196"/>
        <v/>
      </c>
      <c r="N2518" s="94" t="str">
        <f>IF($L2518="None","",IF(ISERROR(VLOOKUP($L2518,Info!$B$4:$B$266,1,FALSE)),"",VLOOKUP($L2518,Info!$B$4:$L$266,5,FALSE)))</f>
        <v/>
      </c>
      <c r="O2518" s="94" t="str">
        <f>IF(K2518="","",IF(AND($J$12&lt;&gt;"ABC",N2518="3"),"BAC",IF(N2518="3","ABC",IF($J$12&lt;&gt;"ABC",IF($J$10="Standard",VLOOKUP(K2518,Info!$BE$4:$BF$481,2,FALSE),VLOOKUP(K2518,Info!$BI$4:$BJ$482,2,FALSE)),IF($J$10="Standard",VLOOKUP(K2518,Info!$AG$4:$AH$2994,2,FALSE),VLOOKUP(K2518,Info!$AK$4:$AL$2997,2,FALSE))))))</f>
        <v/>
      </c>
      <c r="P2518" s="94" t="str">
        <f>IF($L2518="None","",IF(ISERROR(VLOOKUP($L2518,Info!$B$4:$B$266,1,FALSE)),"",VLOOKUP($L2518,Info!$B$4:$L$266,3,FALSE)))</f>
        <v/>
      </c>
      <c r="Q2518" s="96" t="str">
        <f>IF($L2518="None","",IF(ISERROR(VLOOKUP($L2518,Info!$B$4:$B$266,1,FALSE)),"",VLOOKUP($L2518,Info!$B$4:$L$266,4,FALSE)))</f>
        <v/>
      </c>
      <c r="R2518" s="1"/>
      <c r="S2518" s="6" t="str">
        <f t="shared" si="197"/>
        <v/>
      </c>
      <c r="T2518" s="6" t="str">
        <f>IF($L2518="None","",IF(ISERROR(VLOOKUP($L2518,Info!$B$4:$B$266,1,FALSE)),"",VLOOKUP($L2518,Info!$B$4:$L$266,11,FALSE)))</f>
        <v/>
      </c>
      <c r="U2518" s="1"/>
      <c r="V2518" s="1"/>
      <c r="W2518" s="1"/>
      <c r="X2518" s="1" t="str">
        <f>IF($L2518="None","",IF(ISERROR(VLOOKUP($L2518,Info!$B$4:$B$266,1,FALSE)),"",IF(OR(W2518="Metallic Liquid Tight",W2518="Non-Metallic Liquid Tight",W2518="LSZH",W2518="Greenfield"),VLOOKUP($L2518,Info!$B$4:$L$266,7,FALSE),"N/A")))</f>
        <v/>
      </c>
      <c r="Y2518" s="1"/>
      <c r="Z2518" s="96" t="str">
        <f>IF($L2518="None","",IF(ISERROR(VLOOKUP($L2518,Info!$B$4:$B$266,1,FALSE)),"",VLOOKUP($L2518,Info!$B$4:$L$266,9,FALSE)))</f>
        <v/>
      </c>
      <c r="AA2518" s="96" t="str">
        <f>IF($L2518="None","",IF(ISERROR(VLOOKUP($L2518,Info!$B$4:$B$266,1,FALSE)),"",VLOOKUP($L2518,Info!$B$4:$L$266,8,FALSE)))</f>
        <v/>
      </c>
      <c r="AB2518" s="96" t="str">
        <f>IF($L2518="None","",IF(ISERROR(VLOOKUP($L2518,Info!$B$4:$B$266,1,FALSE)),"",VLOOKUP($L2518,Info!$B$4:$L$266,10,FALSE)))</f>
        <v/>
      </c>
      <c r="AC2518" s="1" t="str">
        <f>IF(W2518="SO Cable","Black,White",IF(O2518="","",IF(P2518="","",IF($J$12&lt;&gt;"ABC",IF(P2518&lt;="250",VLOOKUP(O2518,Info!$AZ$4:$BB$22,3,FALSE),VLOOKUP(O2518,Info!$AZ$23:$BB$39,3,FALSE)),IF(P2518&lt;="250",VLOOKUP(O2518,Info!$AO$4:$AQ$22,3,FALSE),VLOOKUP(O2518,Info!$AO$23:$AP$39,3,FALSE))))))</f>
        <v/>
      </c>
      <c r="AD2518" s="1"/>
      <c r="AE2518" s="1" t="str">
        <f>IF($L2518="None","",IF(ISERROR(VLOOKUP($L2518,Info!$B$4:$B$266,1,FALSE)),"",VLOOKUP($L2518,Info!$B$4:$L$266,4,FALSE)))</f>
        <v/>
      </c>
      <c r="AF2518" s="1" t="str">
        <f>IF($L2518="None","",IF(ISERROR(VLOOKUP($L2518,Info!$B$4:$B$266,1,FALSE)),"",VLOOKUP($L2518,Info!$B$4:$L$266,6,FALSE)))</f>
        <v/>
      </c>
      <c r="AG2518" s="1"/>
      <c r="AH2518" s="33" t="str" cm="1">
        <f t="array" ref="AH2518">IF(AND(L2518&lt;&gt;"",O2518&lt;&gt;"",R2518:S2518&lt;&gt;"",W2518:X2518&lt;&gt;"",Z2518:AA2518&lt;&gt;"",AC2518&lt;&gt;""),"Good","Bad")</f>
        <v>Bad</v>
      </c>
      <c r="AL2518" t="str" cm="1">
        <f t="array" ref="AL2518">IF(R2518&gt;0,_xlfn.IFS(COUNTIF($L$20:L2518,"&lt;&gt;")&lt;101,1,COUNTIF($L$20:L2518,"&lt;&gt;")&lt;201,2,COUNTIF($L$20:L2518,"&lt;&gt;")&lt;301,3,COUNTIF($L$20:L2518,"&lt;&gt;")&lt;401,4,COUNTIF($L$20:L2518,"&lt;&gt;")&lt;501,5,COUNTIF($L$20:L2518,"&lt;&gt;")&lt;601,6,COUNTIF($L$20:L2518,"&lt;&gt;")&lt;701,7,COUNTIF($L$20:L2518,"&lt;&gt;")&lt;801,8,COUNTIF($L$20:L2518,"&lt;&gt;")&lt;901,9,COUNTIF($L$20:L2518,"&lt;&gt;")&lt;1001,10,COUNTIF($L$20:L2518,"&lt;&gt;")&lt;1101,11,COUNTIF($L$20:L2518,"&lt;&gt;")&lt;1201,12,COUNTIF($L$20:L2518,"&lt;&gt;")&lt;1301,13,COUNTIF($L$20:L2518,"&lt;&gt;")&lt;1401,14,COUNTIF($L$20:L2518,"&lt;&gt;")&lt;1501,15,COUNTIF($L$20:L2518,"&lt;&gt;")&lt;1601,16,COUNTIF($L$20:L2518,"&lt;&gt;")&lt;1701,17,COUNTIF($L$20:L2518,"&lt;&gt;")&lt;1801,18,COUNTIF($L$20:L2518,"&lt;&gt;")&lt;1901,19,COUNTIF($L$20:L2518,"&lt;&gt;")&lt;2001,20,COUNTIF($L$20:L2518,"&lt;&gt;")&lt;2101,21,COUNTIF($L$20:L2518,"&lt;&gt;")&lt;2201,22,COUNTIF($L$20:L2518,"&lt;&gt;")&lt;2301,23,COUNTIF($L$20:L2518,"&lt;&gt;")&lt;2401,24,COUNTIF($L$20:L2518,"&lt;&gt;")&lt;2501,25,COUNTIF($L$20:L2518,"&lt;&gt;")&lt;2601,26,COUNTIF($L$20:L2518,"&lt;&gt;")&lt;2701,27,COUNTIF($L$20:L2518,"&lt;&gt;")&lt;2801,28,COUNTIF($L$20:L2518,"&lt;&gt;")&lt;2901,29,COUNTIF($L$20:L2518,"&lt;&gt;")&lt;3001,30),"")</f>
        <v/>
      </c>
      <c r="AM2518" t="str">
        <f t="shared" si="195"/>
        <v/>
      </c>
      <c r="AN2518" t="str">
        <f t="shared" ref="AN2518:AN2581" si="199">IF(R2518&gt;0,_xlfn.XLOOKUP(AM2518,$AO$20:$AO$3019,$AP$20:$AP$3019,0,0,1),"")</f>
        <v/>
      </c>
      <c r="AP2518" t="str">
        <f t="shared" si="198"/>
        <v/>
      </c>
      <c r="AQ2518" t="str">
        <f>IF(AO2518="","",COUNTIFS(AM2518:$AM$3019,AO2518))</f>
        <v/>
      </c>
    </row>
    <row r="2519" spans="1:43" x14ac:dyDescent="0.25">
      <c r="A2519" s="6" t="str">
        <f>IF(COUNT($A$20:A2518)&lt;&gt;$B$4,IF(A2518="","",A2518+1),"")</f>
        <v/>
      </c>
      <c r="B2519" s="3"/>
      <c r="C2519" s="3"/>
      <c r="D2519" s="122"/>
      <c r="E2519" s="3"/>
      <c r="F2519" s="3"/>
      <c r="G2519" s="3"/>
      <c r="H2519" s="3"/>
      <c r="I2519" s="120"/>
      <c r="J2519" s="3"/>
      <c r="K2519" s="95" t="str" cm="1">
        <f t="array" ref="K2519">IF(OR($J$14 = "A",$J$14 = "B",$J$14 = "C"),IF(I2519="","",IF(LEN(I2519)&gt;2,_xlfn.IFS(ISNUMBER(SEARCH("_",I2519)),I2519,ISNUMBER(SEARCH(", ",I2519)),SUBSTITUTE(I2519,", ","_"),ISNUMBER(SEARCH("/ ",I2519)),SUBSTITUTE(I2519,"/ ","_"),ISNUMBER(SEARCH(",",I2519)),SUBSTITUTE(I2519,",","_"),ISNUMBER(SEARCH("/",I2519)),SUBSTITUTE(I2519,"/","_"),ISNUMBER(SEARCH("",I2519)),I2519),I2519)),IF(OR($J$14 = "J",$J$14 = "K"),"",IF(D2519="","",IF(LEN(D2519)&gt;2,_xlfn.IFS(ISNUMBER(SEARCH("_",D2519)),D2519,ISNUMBER(SEARCH(", ",D2519)),SUBSTITUTE(D2519,", ","_"),ISNUMBER(SEARCH("/ ",D2519)),SUBSTITUTE(D2519,"/ ","_"),ISNUMBER(SEARCH(",",D2519)),SUBSTITUTE(D2519,",","_"),ISNUMBER(SEARCH("/",D2519)),SUBSTITUTE(D2519,"/","_"),ISNUMBER(SEARCH("",D2519)),D2519),D2519))))</f>
        <v/>
      </c>
      <c r="L2519" s="1"/>
      <c r="M2519" s="1" t="str">
        <f t="shared" si="196"/>
        <v/>
      </c>
      <c r="N2519" s="94" t="str">
        <f>IF($L2519="None","",IF(ISERROR(VLOOKUP($L2519,Info!$B$4:$B$266,1,FALSE)),"",VLOOKUP($L2519,Info!$B$4:$L$266,5,FALSE)))</f>
        <v/>
      </c>
      <c r="O2519" s="94" t="str">
        <f>IF(K2519="","",IF(AND($J$12&lt;&gt;"ABC",N2519="3"),"BAC",IF(N2519="3","ABC",IF($J$12&lt;&gt;"ABC",IF($J$10="Standard",VLOOKUP(K2519,Info!$BE$4:$BF$481,2,FALSE),VLOOKUP(K2519,Info!$BI$4:$BJ$482,2,FALSE)),IF($J$10="Standard",VLOOKUP(K2519,Info!$AG$4:$AH$2994,2,FALSE),VLOOKUP(K2519,Info!$AK$4:$AL$2997,2,FALSE))))))</f>
        <v/>
      </c>
      <c r="P2519" s="94" t="str">
        <f>IF($L2519="None","",IF(ISERROR(VLOOKUP($L2519,Info!$B$4:$B$266,1,FALSE)),"",VLOOKUP($L2519,Info!$B$4:$L$266,3,FALSE)))</f>
        <v/>
      </c>
      <c r="Q2519" s="96" t="str">
        <f>IF($L2519="None","",IF(ISERROR(VLOOKUP($L2519,Info!$B$4:$B$266,1,FALSE)),"",VLOOKUP($L2519,Info!$B$4:$L$266,4,FALSE)))</f>
        <v/>
      </c>
      <c r="R2519" s="1"/>
      <c r="S2519" s="6" t="str">
        <f t="shared" si="197"/>
        <v/>
      </c>
      <c r="T2519" s="6" t="str">
        <f>IF($L2519="None","",IF(ISERROR(VLOOKUP($L2519,Info!$B$4:$B$266,1,FALSE)),"",VLOOKUP($L2519,Info!$B$4:$L$266,11,FALSE)))</f>
        <v/>
      </c>
      <c r="U2519" s="1"/>
      <c r="V2519" s="1"/>
      <c r="W2519" s="1"/>
      <c r="X2519" s="1" t="str">
        <f>IF($L2519="None","",IF(ISERROR(VLOOKUP($L2519,Info!$B$4:$B$266,1,FALSE)),"",IF(OR(W2519="Metallic Liquid Tight",W2519="Non-Metallic Liquid Tight",W2519="LSZH",W2519="Greenfield"),VLOOKUP($L2519,Info!$B$4:$L$266,7,FALSE),"N/A")))</f>
        <v/>
      </c>
      <c r="Y2519" s="1"/>
      <c r="Z2519" s="96" t="str">
        <f>IF($L2519="None","",IF(ISERROR(VLOOKUP($L2519,Info!$B$4:$B$266,1,FALSE)),"",VLOOKUP($L2519,Info!$B$4:$L$266,9,FALSE)))</f>
        <v/>
      </c>
      <c r="AA2519" s="96" t="str">
        <f>IF($L2519="None","",IF(ISERROR(VLOOKUP($L2519,Info!$B$4:$B$266,1,FALSE)),"",VLOOKUP($L2519,Info!$B$4:$L$266,8,FALSE)))</f>
        <v/>
      </c>
      <c r="AB2519" s="96" t="str">
        <f>IF($L2519="None","",IF(ISERROR(VLOOKUP($L2519,Info!$B$4:$B$266,1,FALSE)),"",VLOOKUP($L2519,Info!$B$4:$L$266,10,FALSE)))</f>
        <v/>
      </c>
      <c r="AC2519" s="1" t="str">
        <f>IF(W2519="SO Cable","Black,White",IF(O2519="","",IF(P2519="","",IF($J$12&lt;&gt;"ABC",IF(P2519&lt;="250",VLOOKUP(O2519,Info!$AZ$4:$BB$22,3,FALSE),VLOOKUP(O2519,Info!$AZ$23:$BB$39,3,FALSE)),IF(P2519&lt;="250",VLOOKUP(O2519,Info!$AO$4:$AQ$22,3,FALSE),VLOOKUP(O2519,Info!$AO$23:$AP$39,3,FALSE))))))</f>
        <v/>
      </c>
      <c r="AD2519" s="1"/>
      <c r="AE2519" s="1" t="str">
        <f>IF($L2519="None","",IF(ISERROR(VLOOKUP($L2519,Info!$B$4:$B$266,1,FALSE)),"",VLOOKUP($L2519,Info!$B$4:$L$266,4,FALSE)))</f>
        <v/>
      </c>
      <c r="AF2519" s="1" t="str">
        <f>IF($L2519="None","",IF(ISERROR(VLOOKUP($L2519,Info!$B$4:$B$266,1,FALSE)),"",VLOOKUP($L2519,Info!$B$4:$L$266,6,FALSE)))</f>
        <v/>
      </c>
      <c r="AG2519" s="1"/>
      <c r="AH2519" s="33" t="str" cm="1">
        <f t="array" ref="AH2519">IF(AND(L2519&lt;&gt;"",O2519&lt;&gt;"",R2519:S2519&lt;&gt;"",W2519:X2519&lt;&gt;"",Z2519:AA2519&lt;&gt;"",AC2519&lt;&gt;""),"Good","Bad")</f>
        <v>Bad</v>
      </c>
      <c r="AL2519" t="str" cm="1">
        <f t="array" ref="AL2519">IF(R2519&gt;0,_xlfn.IFS(COUNTIF($L$20:L2519,"&lt;&gt;")&lt;101,1,COUNTIF($L$20:L2519,"&lt;&gt;")&lt;201,2,COUNTIF($L$20:L2519,"&lt;&gt;")&lt;301,3,COUNTIF($L$20:L2519,"&lt;&gt;")&lt;401,4,COUNTIF($L$20:L2519,"&lt;&gt;")&lt;501,5,COUNTIF($L$20:L2519,"&lt;&gt;")&lt;601,6,COUNTIF($L$20:L2519,"&lt;&gt;")&lt;701,7,COUNTIF($L$20:L2519,"&lt;&gt;")&lt;801,8,COUNTIF($L$20:L2519,"&lt;&gt;")&lt;901,9,COUNTIF($L$20:L2519,"&lt;&gt;")&lt;1001,10,COUNTIF($L$20:L2519,"&lt;&gt;")&lt;1101,11,COUNTIF($L$20:L2519,"&lt;&gt;")&lt;1201,12,COUNTIF($L$20:L2519,"&lt;&gt;")&lt;1301,13,COUNTIF($L$20:L2519,"&lt;&gt;")&lt;1401,14,COUNTIF($L$20:L2519,"&lt;&gt;")&lt;1501,15,COUNTIF($L$20:L2519,"&lt;&gt;")&lt;1601,16,COUNTIF($L$20:L2519,"&lt;&gt;")&lt;1701,17,COUNTIF($L$20:L2519,"&lt;&gt;")&lt;1801,18,COUNTIF($L$20:L2519,"&lt;&gt;")&lt;1901,19,COUNTIF($L$20:L2519,"&lt;&gt;")&lt;2001,20,COUNTIF($L$20:L2519,"&lt;&gt;")&lt;2101,21,COUNTIF($L$20:L2519,"&lt;&gt;")&lt;2201,22,COUNTIF($L$20:L2519,"&lt;&gt;")&lt;2301,23,COUNTIF($L$20:L2519,"&lt;&gt;")&lt;2401,24,COUNTIF($L$20:L2519,"&lt;&gt;")&lt;2501,25,COUNTIF($L$20:L2519,"&lt;&gt;")&lt;2601,26,COUNTIF($L$20:L2519,"&lt;&gt;")&lt;2701,27,COUNTIF($L$20:L2519,"&lt;&gt;")&lt;2801,28,COUNTIF($L$20:L2519,"&lt;&gt;")&lt;2901,29,COUNTIF($L$20:L2519,"&lt;&gt;")&lt;3001,30),"")</f>
        <v/>
      </c>
      <c r="AM2519" t="str">
        <f t="shared" si="195"/>
        <v/>
      </c>
      <c r="AN2519" t="str">
        <f t="shared" si="199"/>
        <v/>
      </c>
      <c r="AP2519" t="str">
        <f t="shared" si="198"/>
        <v/>
      </c>
      <c r="AQ2519" t="str">
        <f>IF(AO2519="","",COUNTIFS(AM2519:$AM$3019,AO2519))</f>
        <v/>
      </c>
    </row>
    <row r="2520" spans="1:43" x14ac:dyDescent="0.25">
      <c r="A2520" s="6" t="str">
        <f>IF(COUNT($A$20:A2519)&lt;&gt;$B$4,IF(A2519="","",A2519+1),"")</f>
        <v/>
      </c>
      <c r="B2520" s="3"/>
      <c r="C2520" s="3"/>
      <c r="D2520" s="122"/>
      <c r="E2520" s="3"/>
      <c r="F2520" s="3"/>
      <c r="G2520" s="3"/>
      <c r="H2520" s="3"/>
      <c r="I2520" s="120"/>
      <c r="J2520" s="3"/>
      <c r="K2520" s="95" t="str" cm="1">
        <f t="array" ref="K2520">IF(OR($J$14 = "A",$J$14 = "B",$J$14 = "C"),IF(I2520="","",IF(LEN(I2520)&gt;2,_xlfn.IFS(ISNUMBER(SEARCH("_",I2520)),I2520,ISNUMBER(SEARCH(", ",I2520)),SUBSTITUTE(I2520,", ","_"),ISNUMBER(SEARCH("/ ",I2520)),SUBSTITUTE(I2520,"/ ","_"),ISNUMBER(SEARCH(",",I2520)),SUBSTITUTE(I2520,",","_"),ISNUMBER(SEARCH("/",I2520)),SUBSTITUTE(I2520,"/","_"),ISNUMBER(SEARCH("",I2520)),I2520),I2520)),IF(OR($J$14 = "J",$J$14 = "K"),"",IF(D2520="","",IF(LEN(D2520)&gt;2,_xlfn.IFS(ISNUMBER(SEARCH("_",D2520)),D2520,ISNUMBER(SEARCH(", ",D2520)),SUBSTITUTE(D2520,", ","_"),ISNUMBER(SEARCH("/ ",D2520)),SUBSTITUTE(D2520,"/ ","_"),ISNUMBER(SEARCH(",",D2520)),SUBSTITUTE(D2520,",","_"),ISNUMBER(SEARCH("/",D2520)),SUBSTITUTE(D2520,"/","_"),ISNUMBER(SEARCH("",D2520)),D2520),D2520))))</f>
        <v/>
      </c>
      <c r="L2520" s="1"/>
      <c r="M2520" s="1" t="str">
        <f t="shared" si="196"/>
        <v/>
      </c>
      <c r="N2520" s="94" t="str">
        <f>IF($L2520="None","",IF(ISERROR(VLOOKUP($L2520,Info!$B$4:$B$266,1,FALSE)),"",VLOOKUP($L2520,Info!$B$4:$L$266,5,FALSE)))</f>
        <v/>
      </c>
      <c r="O2520" s="94" t="str">
        <f>IF(K2520="","",IF(AND($J$12&lt;&gt;"ABC",N2520="3"),"BAC",IF(N2520="3","ABC",IF($J$12&lt;&gt;"ABC",IF($J$10="Standard",VLOOKUP(K2520,Info!$BE$4:$BF$481,2,FALSE),VLOOKUP(K2520,Info!$BI$4:$BJ$482,2,FALSE)),IF($J$10="Standard",VLOOKUP(K2520,Info!$AG$4:$AH$2994,2,FALSE),VLOOKUP(K2520,Info!$AK$4:$AL$2997,2,FALSE))))))</f>
        <v/>
      </c>
      <c r="P2520" s="94" t="str">
        <f>IF($L2520="None","",IF(ISERROR(VLOOKUP($L2520,Info!$B$4:$B$266,1,FALSE)),"",VLOOKUP($L2520,Info!$B$4:$L$266,3,FALSE)))</f>
        <v/>
      </c>
      <c r="Q2520" s="96" t="str">
        <f>IF($L2520="None","",IF(ISERROR(VLOOKUP($L2520,Info!$B$4:$B$266,1,FALSE)),"",VLOOKUP($L2520,Info!$B$4:$L$266,4,FALSE)))</f>
        <v/>
      </c>
      <c r="R2520" s="1"/>
      <c r="S2520" s="6" t="str">
        <f t="shared" si="197"/>
        <v/>
      </c>
      <c r="T2520" s="6" t="str">
        <f>IF($L2520="None","",IF(ISERROR(VLOOKUP($L2520,Info!$B$4:$B$266,1,FALSE)),"",VLOOKUP($L2520,Info!$B$4:$L$266,11,FALSE)))</f>
        <v/>
      </c>
      <c r="U2520" s="1"/>
      <c r="V2520" s="1"/>
      <c r="W2520" s="1"/>
      <c r="X2520" s="1" t="str">
        <f>IF($L2520="None","",IF(ISERROR(VLOOKUP($L2520,Info!$B$4:$B$266,1,FALSE)),"",IF(OR(W2520="Metallic Liquid Tight",W2520="Non-Metallic Liquid Tight",W2520="LSZH",W2520="Greenfield"),VLOOKUP($L2520,Info!$B$4:$L$266,7,FALSE),"N/A")))</f>
        <v/>
      </c>
      <c r="Y2520" s="1"/>
      <c r="Z2520" s="96" t="str">
        <f>IF($L2520="None","",IF(ISERROR(VLOOKUP($L2520,Info!$B$4:$B$266,1,FALSE)),"",VLOOKUP($L2520,Info!$B$4:$L$266,9,FALSE)))</f>
        <v/>
      </c>
      <c r="AA2520" s="96" t="str">
        <f>IF($L2520="None","",IF(ISERROR(VLOOKUP($L2520,Info!$B$4:$B$266,1,FALSE)),"",VLOOKUP($L2520,Info!$B$4:$L$266,8,FALSE)))</f>
        <v/>
      </c>
      <c r="AB2520" s="96" t="str">
        <f>IF($L2520="None","",IF(ISERROR(VLOOKUP($L2520,Info!$B$4:$B$266,1,FALSE)),"",VLOOKUP($L2520,Info!$B$4:$L$266,10,FALSE)))</f>
        <v/>
      </c>
      <c r="AC2520" s="1" t="str">
        <f>IF(W2520="SO Cable","Black,White",IF(O2520="","",IF(P2520="","",IF($J$12&lt;&gt;"ABC",IF(P2520&lt;="250",VLOOKUP(O2520,Info!$AZ$4:$BB$22,3,FALSE),VLOOKUP(O2520,Info!$AZ$23:$BB$39,3,FALSE)),IF(P2520&lt;="250",VLOOKUP(O2520,Info!$AO$4:$AQ$22,3,FALSE),VLOOKUP(O2520,Info!$AO$23:$AP$39,3,FALSE))))))</f>
        <v/>
      </c>
      <c r="AD2520" s="1"/>
      <c r="AE2520" s="1" t="str">
        <f>IF($L2520="None","",IF(ISERROR(VLOOKUP($L2520,Info!$B$4:$B$266,1,FALSE)),"",VLOOKUP($L2520,Info!$B$4:$L$266,4,FALSE)))</f>
        <v/>
      </c>
      <c r="AF2520" s="1" t="str">
        <f>IF($L2520="None","",IF(ISERROR(VLOOKUP($L2520,Info!$B$4:$B$266,1,FALSE)),"",VLOOKUP($L2520,Info!$B$4:$L$266,6,FALSE)))</f>
        <v/>
      </c>
      <c r="AG2520" s="1"/>
      <c r="AH2520" s="33" t="str" cm="1">
        <f t="array" ref="AH2520">IF(AND(L2520&lt;&gt;"",O2520&lt;&gt;"",R2520:S2520&lt;&gt;"",W2520:X2520&lt;&gt;"",Z2520:AA2520&lt;&gt;"",AC2520&lt;&gt;""),"Good","Bad")</f>
        <v>Bad</v>
      </c>
      <c r="AL2520" t="str" cm="1">
        <f t="array" ref="AL2520">IF(R2520&gt;0,_xlfn.IFS(COUNTIF($L$20:L2520,"&lt;&gt;")&lt;101,1,COUNTIF($L$20:L2520,"&lt;&gt;")&lt;201,2,COUNTIF($L$20:L2520,"&lt;&gt;")&lt;301,3,COUNTIF($L$20:L2520,"&lt;&gt;")&lt;401,4,COUNTIF($L$20:L2520,"&lt;&gt;")&lt;501,5,COUNTIF($L$20:L2520,"&lt;&gt;")&lt;601,6,COUNTIF($L$20:L2520,"&lt;&gt;")&lt;701,7,COUNTIF($L$20:L2520,"&lt;&gt;")&lt;801,8,COUNTIF($L$20:L2520,"&lt;&gt;")&lt;901,9,COUNTIF($L$20:L2520,"&lt;&gt;")&lt;1001,10,COUNTIF($L$20:L2520,"&lt;&gt;")&lt;1101,11,COUNTIF($L$20:L2520,"&lt;&gt;")&lt;1201,12,COUNTIF($L$20:L2520,"&lt;&gt;")&lt;1301,13,COUNTIF($L$20:L2520,"&lt;&gt;")&lt;1401,14,COUNTIF($L$20:L2520,"&lt;&gt;")&lt;1501,15,COUNTIF($L$20:L2520,"&lt;&gt;")&lt;1601,16,COUNTIF($L$20:L2520,"&lt;&gt;")&lt;1701,17,COUNTIF($L$20:L2520,"&lt;&gt;")&lt;1801,18,COUNTIF($L$20:L2520,"&lt;&gt;")&lt;1901,19,COUNTIF($L$20:L2520,"&lt;&gt;")&lt;2001,20,COUNTIF($L$20:L2520,"&lt;&gt;")&lt;2101,21,COUNTIF($L$20:L2520,"&lt;&gt;")&lt;2201,22,COUNTIF($L$20:L2520,"&lt;&gt;")&lt;2301,23,COUNTIF($L$20:L2520,"&lt;&gt;")&lt;2401,24,COUNTIF($L$20:L2520,"&lt;&gt;")&lt;2501,25,COUNTIF($L$20:L2520,"&lt;&gt;")&lt;2601,26,COUNTIF($L$20:L2520,"&lt;&gt;")&lt;2701,27,COUNTIF($L$20:L2520,"&lt;&gt;")&lt;2801,28,COUNTIF($L$20:L2520,"&lt;&gt;")&lt;2901,29,COUNTIF($L$20:L2520,"&lt;&gt;")&lt;3001,30),"")</f>
        <v/>
      </c>
      <c r="AM2520" t="str">
        <f t="shared" si="195"/>
        <v/>
      </c>
      <c r="AN2520" t="str">
        <f t="shared" si="199"/>
        <v/>
      </c>
      <c r="AP2520" t="str">
        <f t="shared" si="198"/>
        <v/>
      </c>
      <c r="AQ2520" t="str">
        <f>IF(AO2520="","",COUNTIFS(AM2520:$AM$3019,AO2520))</f>
        <v/>
      </c>
    </row>
    <row r="2521" spans="1:43" x14ac:dyDescent="0.25">
      <c r="A2521" s="6" t="str">
        <f>IF(COUNT($A$20:A2520)&lt;&gt;$B$4,IF(A2520="","",A2520+1),"")</f>
        <v/>
      </c>
      <c r="B2521" s="3"/>
      <c r="C2521" s="3"/>
      <c r="D2521" s="122"/>
      <c r="E2521" s="3"/>
      <c r="F2521" s="3"/>
      <c r="G2521" s="3"/>
      <c r="H2521" s="3"/>
      <c r="I2521" s="120"/>
      <c r="J2521" s="3"/>
      <c r="K2521" s="95" t="str" cm="1">
        <f t="array" ref="K2521">IF(OR($J$14 = "A",$J$14 = "B",$J$14 = "C"),IF(I2521="","",IF(LEN(I2521)&gt;2,_xlfn.IFS(ISNUMBER(SEARCH("_",I2521)),I2521,ISNUMBER(SEARCH(", ",I2521)),SUBSTITUTE(I2521,", ","_"),ISNUMBER(SEARCH("/ ",I2521)),SUBSTITUTE(I2521,"/ ","_"),ISNUMBER(SEARCH(",",I2521)),SUBSTITUTE(I2521,",","_"),ISNUMBER(SEARCH("/",I2521)),SUBSTITUTE(I2521,"/","_"),ISNUMBER(SEARCH("",I2521)),I2521),I2521)),IF(OR($J$14 = "J",$J$14 = "K"),"",IF(D2521="","",IF(LEN(D2521)&gt;2,_xlfn.IFS(ISNUMBER(SEARCH("_",D2521)),D2521,ISNUMBER(SEARCH(", ",D2521)),SUBSTITUTE(D2521,", ","_"),ISNUMBER(SEARCH("/ ",D2521)),SUBSTITUTE(D2521,"/ ","_"),ISNUMBER(SEARCH(",",D2521)),SUBSTITUTE(D2521,",","_"),ISNUMBER(SEARCH("/",D2521)),SUBSTITUTE(D2521,"/","_"),ISNUMBER(SEARCH("",D2521)),D2521),D2521))))</f>
        <v/>
      </c>
      <c r="L2521" s="1"/>
      <c r="M2521" s="1" t="str">
        <f t="shared" si="196"/>
        <v/>
      </c>
      <c r="N2521" s="94" t="str">
        <f>IF($L2521="None","",IF(ISERROR(VLOOKUP($L2521,Info!$B$4:$B$266,1,FALSE)),"",VLOOKUP($L2521,Info!$B$4:$L$266,5,FALSE)))</f>
        <v/>
      </c>
      <c r="O2521" s="94" t="str">
        <f>IF(K2521="","",IF(AND($J$12&lt;&gt;"ABC",N2521="3"),"BAC",IF(N2521="3","ABC",IF($J$12&lt;&gt;"ABC",IF($J$10="Standard",VLOOKUP(K2521,Info!$BE$4:$BF$481,2,FALSE),VLOOKUP(K2521,Info!$BI$4:$BJ$482,2,FALSE)),IF($J$10="Standard",VLOOKUP(K2521,Info!$AG$4:$AH$2994,2,FALSE),VLOOKUP(K2521,Info!$AK$4:$AL$2997,2,FALSE))))))</f>
        <v/>
      </c>
      <c r="P2521" s="94" t="str">
        <f>IF($L2521="None","",IF(ISERROR(VLOOKUP($L2521,Info!$B$4:$B$266,1,FALSE)),"",VLOOKUP($L2521,Info!$B$4:$L$266,3,FALSE)))</f>
        <v/>
      </c>
      <c r="Q2521" s="96" t="str">
        <f>IF($L2521="None","",IF(ISERROR(VLOOKUP($L2521,Info!$B$4:$B$266,1,FALSE)),"",VLOOKUP($L2521,Info!$B$4:$L$266,4,FALSE)))</f>
        <v/>
      </c>
      <c r="R2521" s="1"/>
      <c r="S2521" s="6" t="str">
        <f t="shared" si="197"/>
        <v/>
      </c>
      <c r="T2521" s="6" t="str">
        <f>IF($L2521="None","",IF(ISERROR(VLOOKUP($L2521,Info!$B$4:$B$266,1,FALSE)),"",VLOOKUP($L2521,Info!$B$4:$L$266,11,FALSE)))</f>
        <v/>
      </c>
      <c r="U2521" s="1"/>
      <c r="V2521" s="1"/>
      <c r="W2521" s="1"/>
      <c r="X2521" s="1" t="str">
        <f>IF($L2521="None","",IF(ISERROR(VLOOKUP($L2521,Info!$B$4:$B$266,1,FALSE)),"",IF(OR(W2521="Metallic Liquid Tight",W2521="Non-Metallic Liquid Tight",W2521="LSZH",W2521="Greenfield"),VLOOKUP($L2521,Info!$B$4:$L$266,7,FALSE),"N/A")))</f>
        <v/>
      </c>
      <c r="Y2521" s="1"/>
      <c r="Z2521" s="96" t="str">
        <f>IF($L2521="None","",IF(ISERROR(VLOOKUP($L2521,Info!$B$4:$B$266,1,FALSE)),"",VLOOKUP($L2521,Info!$B$4:$L$266,9,FALSE)))</f>
        <v/>
      </c>
      <c r="AA2521" s="96" t="str">
        <f>IF($L2521="None","",IF(ISERROR(VLOOKUP($L2521,Info!$B$4:$B$266,1,FALSE)),"",VLOOKUP($L2521,Info!$B$4:$L$266,8,FALSE)))</f>
        <v/>
      </c>
      <c r="AB2521" s="96" t="str">
        <f>IF($L2521="None","",IF(ISERROR(VLOOKUP($L2521,Info!$B$4:$B$266,1,FALSE)),"",VLOOKUP($L2521,Info!$B$4:$L$266,10,FALSE)))</f>
        <v/>
      </c>
      <c r="AC2521" s="1" t="str">
        <f>IF(W2521="SO Cable","Black,White",IF(O2521="","",IF(P2521="","",IF($J$12&lt;&gt;"ABC",IF(P2521&lt;="250",VLOOKUP(O2521,Info!$AZ$4:$BB$22,3,FALSE),VLOOKUP(O2521,Info!$AZ$23:$BB$39,3,FALSE)),IF(P2521&lt;="250",VLOOKUP(O2521,Info!$AO$4:$AQ$22,3,FALSE),VLOOKUP(O2521,Info!$AO$23:$AP$39,3,FALSE))))))</f>
        <v/>
      </c>
      <c r="AD2521" s="1"/>
      <c r="AE2521" s="1" t="str">
        <f>IF($L2521="None","",IF(ISERROR(VLOOKUP($L2521,Info!$B$4:$B$266,1,FALSE)),"",VLOOKUP($L2521,Info!$B$4:$L$266,4,FALSE)))</f>
        <v/>
      </c>
      <c r="AF2521" s="1" t="str">
        <f>IF($L2521="None","",IF(ISERROR(VLOOKUP($L2521,Info!$B$4:$B$266,1,FALSE)),"",VLOOKUP($L2521,Info!$B$4:$L$266,6,FALSE)))</f>
        <v/>
      </c>
      <c r="AG2521" s="1"/>
      <c r="AH2521" s="33" t="str" cm="1">
        <f t="array" ref="AH2521">IF(AND(L2521&lt;&gt;"",O2521&lt;&gt;"",R2521:S2521&lt;&gt;"",W2521:X2521&lt;&gt;"",Z2521:AA2521&lt;&gt;"",AC2521&lt;&gt;""),"Good","Bad")</f>
        <v>Bad</v>
      </c>
      <c r="AL2521" t="str" cm="1">
        <f t="array" ref="AL2521">IF(R2521&gt;0,_xlfn.IFS(COUNTIF($L$20:L2521,"&lt;&gt;")&lt;101,1,COUNTIF($L$20:L2521,"&lt;&gt;")&lt;201,2,COUNTIF($L$20:L2521,"&lt;&gt;")&lt;301,3,COUNTIF($L$20:L2521,"&lt;&gt;")&lt;401,4,COUNTIF($L$20:L2521,"&lt;&gt;")&lt;501,5,COUNTIF($L$20:L2521,"&lt;&gt;")&lt;601,6,COUNTIF($L$20:L2521,"&lt;&gt;")&lt;701,7,COUNTIF($L$20:L2521,"&lt;&gt;")&lt;801,8,COUNTIF($L$20:L2521,"&lt;&gt;")&lt;901,9,COUNTIF($L$20:L2521,"&lt;&gt;")&lt;1001,10,COUNTIF($L$20:L2521,"&lt;&gt;")&lt;1101,11,COUNTIF($L$20:L2521,"&lt;&gt;")&lt;1201,12,COUNTIF($L$20:L2521,"&lt;&gt;")&lt;1301,13,COUNTIF($L$20:L2521,"&lt;&gt;")&lt;1401,14,COUNTIF($L$20:L2521,"&lt;&gt;")&lt;1501,15,COUNTIF($L$20:L2521,"&lt;&gt;")&lt;1601,16,COUNTIF($L$20:L2521,"&lt;&gt;")&lt;1701,17,COUNTIF($L$20:L2521,"&lt;&gt;")&lt;1801,18,COUNTIF($L$20:L2521,"&lt;&gt;")&lt;1901,19,COUNTIF($L$20:L2521,"&lt;&gt;")&lt;2001,20,COUNTIF($L$20:L2521,"&lt;&gt;")&lt;2101,21,COUNTIF($L$20:L2521,"&lt;&gt;")&lt;2201,22,COUNTIF($L$20:L2521,"&lt;&gt;")&lt;2301,23,COUNTIF($L$20:L2521,"&lt;&gt;")&lt;2401,24,COUNTIF($L$20:L2521,"&lt;&gt;")&lt;2501,25,COUNTIF($L$20:L2521,"&lt;&gt;")&lt;2601,26,COUNTIF($L$20:L2521,"&lt;&gt;")&lt;2701,27,COUNTIF($L$20:L2521,"&lt;&gt;")&lt;2801,28,COUNTIF($L$20:L2521,"&lt;&gt;")&lt;2901,29,COUNTIF($L$20:L2521,"&lt;&gt;")&lt;3001,30),"")</f>
        <v/>
      </c>
      <c r="AM2521" t="str">
        <f t="shared" si="195"/>
        <v/>
      </c>
      <c r="AN2521" t="str">
        <f t="shared" si="199"/>
        <v/>
      </c>
      <c r="AP2521" t="str">
        <f t="shared" si="198"/>
        <v/>
      </c>
      <c r="AQ2521" t="str">
        <f>IF(AO2521="","",COUNTIFS(AM2521:$AM$3019,AO2521))</f>
        <v/>
      </c>
    </row>
    <row r="2522" spans="1:43" x14ac:dyDescent="0.25">
      <c r="A2522" s="6" t="str">
        <f>IF(COUNT($A$20:A2521)&lt;&gt;$B$4,IF(A2521="","",A2521+1),"")</f>
        <v/>
      </c>
      <c r="B2522" s="3"/>
      <c r="C2522" s="3"/>
      <c r="D2522" s="122"/>
      <c r="E2522" s="3"/>
      <c r="F2522" s="3"/>
      <c r="G2522" s="3"/>
      <c r="H2522" s="3"/>
      <c r="I2522" s="120"/>
      <c r="J2522" s="3"/>
      <c r="K2522" s="95" t="str" cm="1">
        <f t="array" ref="K2522">IF(OR($J$14 = "A",$J$14 = "B",$J$14 = "C"),IF(I2522="","",IF(LEN(I2522)&gt;2,_xlfn.IFS(ISNUMBER(SEARCH("_",I2522)),I2522,ISNUMBER(SEARCH(", ",I2522)),SUBSTITUTE(I2522,", ","_"),ISNUMBER(SEARCH("/ ",I2522)),SUBSTITUTE(I2522,"/ ","_"),ISNUMBER(SEARCH(",",I2522)),SUBSTITUTE(I2522,",","_"),ISNUMBER(SEARCH("/",I2522)),SUBSTITUTE(I2522,"/","_"),ISNUMBER(SEARCH("",I2522)),I2522),I2522)),IF(OR($J$14 = "J",$J$14 = "K"),"",IF(D2522="","",IF(LEN(D2522)&gt;2,_xlfn.IFS(ISNUMBER(SEARCH("_",D2522)),D2522,ISNUMBER(SEARCH(", ",D2522)),SUBSTITUTE(D2522,", ","_"),ISNUMBER(SEARCH("/ ",D2522)),SUBSTITUTE(D2522,"/ ","_"),ISNUMBER(SEARCH(",",D2522)),SUBSTITUTE(D2522,",","_"),ISNUMBER(SEARCH("/",D2522)),SUBSTITUTE(D2522,"/","_"),ISNUMBER(SEARCH("",D2522)),D2522),D2522))))</f>
        <v/>
      </c>
      <c r="L2522" s="1"/>
      <c r="M2522" s="1" t="str">
        <f t="shared" si="196"/>
        <v/>
      </c>
      <c r="N2522" s="94" t="str">
        <f>IF($L2522="None","",IF(ISERROR(VLOOKUP($L2522,Info!$B$4:$B$266,1,FALSE)),"",VLOOKUP($L2522,Info!$B$4:$L$266,5,FALSE)))</f>
        <v/>
      </c>
      <c r="O2522" s="94" t="str">
        <f>IF(K2522="","",IF(AND($J$12&lt;&gt;"ABC",N2522="3"),"BAC",IF(N2522="3","ABC",IF($J$12&lt;&gt;"ABC",IF($J$10="Standard",VLOOKUP(K2522,Info!$BE$4:$BF$481,2,FALSE),VLOOKUP(K2522,Info!$BI$4:$BJ$482,2,FALSE)),IF($J$10="Standard",VLOOKUP(K2522,Info!$AG$4:$AH$2994,2,FALSE),VLOOKUP(K2522,Info!$AK$4:$AL$2997,2,FALSE))))))</f>
        <v/>
      </c>
      <c r="P2522" s="94" t="str">
        <f>IF($L2522="None","",IF(ISERROR(VLOOKUP($L2522,Info!$B$4:$B$266,1,FALSE)),"",VLOOKUP($L2522,Info!$B$4:$L$266,3,FALSE)))</f>
        <v/>
      </c>
      <c r="Q2522" s="96" t="str">
        <f>IF($L2522="None","",IF(ISERROR(VLOOKUP($L2522,Info!$B$4:$B$266,1,FALSE)),"",VLOOKUP($L2522,Info!$B$4:$L$266,4,FALSE)))</f>
        <v/>
      </c>
      <c r="R2522" s="1"/>
      <c r="S2522" s="6" t="str">
        <f t="shared" si="197"/>
        <v/>
      </c>
      <c r="T2522" s="6" t="str">
        <f>IF($L2522="None","",IF(ISERROR(VLOOKUP($L2522,Info!$B$4:$B$266,1,FALSE)),"",VLOOKUP($L2522,Info!$B$4:$L$266,11,FALSE)))</f>
        <v/>
      </c>
      <c r="U2522" s="1"/>
      <c r="V2522" s="1"/>
      <c r="W2522" s="1"/>
      <c r="X2522" s="1" t="str">
        <f>IF($L2522="None","",IF(ISERROR(VLOOKUP($L2522,Info!$B$4:$B$266,1,FALSE)),"",IF(OR(W2522="Metallic Liquid Tight",W2522="Non-Metallic Liquid Tight",W2522="LSZH",W2522="Greenfield"),VLOOKUP($L2522,Info!$B$4:$L$266,7,FALSE),"N/A")))</f>
        <v/>
      </c>
      <c r="Y2522" s="1"/>
      <c r="Z2522" s="96" t="str">
        <f>IF($L2522="None","",IF(ISERROR(VLOOKUP($L2522,Info!$B$4:$B$266,1,FALSE)),"",VLOOKUP($L2522,Info!$B$4:$L$266,9,FALSE)))</f>
        <v/>
      </c>
      <c r="AA2522" s="96" t="str">
        <f>IF($L2522="None","",IF(ISERROR(VLOOKUP($L2522,Info!$B$4:$B$266,1,FALSE)),"",VLOOKUP($L2522,Info!$B$4:$L$266,8,FALSE)))</f>
        <v/>
      </c>
      <c r="AB2522" s="96" t="str">
        <f>IF($L2522="None","",IF(ISERROR(VLOOKUP($L2522,Info!$B$4:$B$266,1,FALSE)),"",VLOOKUP($L2522,Info!$B$4:$L$266,10,FALSE)))</f>
        <v/>
      </c>
      <c r="AC2522" s="1" t="str">
        <f>IF(W2522="SO Cable","Black,White",IF(O2522="","",IF(P2522="","",IF($J$12&lt;&gt;"ABC",IF(P2522&lt;="250",VLOOKUP(O2522,Info!$AZ$4:$BB$22,3,FALSE),VLOOKUP(O2522,Info!$AZ$23:$BB$39,3,FALSE)),IF(P2522&lt;="250",VLOOKUP(O2522,Info!$AO$4:$AQ$22,3,FALSE),VLOOKUP(O2522,Info!$AO$23:$AP$39,3,FALSE))))))</f>
        <v/>
      </c>
      <c r="AD2522" s="1"/>
      <c r="AE2522" s="1" t="str">
        <f>IF($L2522="None","",IF(ISERROR(VLOOKUP($L2522,Info!$B$4:$B$266,1,FALSE)),"",VLOOKUP($L2522,Info!$B$4:$L$266,4,FALSE)))</f>
        <v/>
      </c>
      <c r="AF2522" s="1" t="str">
        <f>IF($L2522="None","",IF(ISERROR(VLOOKUP($L2522,Info!$B$4:$B$266,1,FALSE)),"",VLOOKUP($L2522,Info!$B$4:$L$266,6,FALSE)))</f>
        <v/>
      </c>
      <c r="AG2522" s="1"/>
      <c r="AH2522" s="33" t="str" cm="1">
        <f t="array" ref="AH2522">IF(AND(L2522&lt;&gt;"",O2522&lt;&gt;"",R2522:S2522&lt;&gt;"",W2522:X2522&lt;&gt;"",Z2522:AA2522&lt;&gt;"",AC2522&lt;&gt;""),"Good","Bad")</f>
        <v>Bad</v>
      </c>
      <c r="AL2522" t="str" cm="1">
        <f t="array" ref="AL2522">IF(R2522&gt;0,_xlfn.IFS(COUNTIF($L$20:L2522,"&lt;&gt;")&lt;101,1,COUNTIF($L$20:L2522,"&lt;&gt;")&lt;201,2,COUNTIF($L$20:L2522,"&lt;&gt;")&lt;301,3,COUNTIF($L$20:L2522,"&lt;&gt;")&lt;401,4,COUNTIF($L$20:L2522,"&lt;&gt;")&lt;501,5,COUNTIF($L$20:L2522,"&lt;&gt;")&lt;601,6,COUNTIF($L$20:L2522,"&lt;&gt;")&lt;701,7,COUNTIF($L$20:L2522,"&lt;&gt;")&lt;801,8,COUNTIF($L$20:L2522,"&lt;&gt;")&lt;901,9,COUNTIF($L$20:L2522,"&lt;&gt;")&lt;1001,10,COUNTIF($L$20:L2522,"&lt;&gt;")&lt;1101,11,COUNTIF($L$20:L2522,"&lt;&gt;")&lt;1201,12,COUNTIF($L$20:L2522,"&lt;&gt;")&lt;1301,13,COUNTIF($L$20:L2522,"&lt;&gt;")&lt;1401,14,COUNTIF($L$20:L2522,"&lt;&gt;")&lt;1501,15,COUNTIF($L$20:L2522,"&lt;&gt;")&lt;1601,16,COUNTIF($L$20:L2522,"&lt;&gt;")&lt;1701,17,COUNTIF($L$20:L2522,"&lt;&gt;")&lt;1801,18,COUNTIF($L$20:L2522,"&lt;&gt;")&lt;1901,19,COUNTIF($L$20:L2522,"&lt;&gt;")&lt;2001,20,COUNTIF($L$20:L2522,"&lt;&gt;")&lt;2101,21,COUNTIF($L$20:L2522,"&lt;&gt;")&lt;2201,22,COUNTIF($L$20:L2522,"&lt;&gt;")&lt;2301,23,COUNTIF($L$20:L2522,"&lt;&gt;")&lt;2401,24,COUNTIF($L$20:L2522,"&lt;&gt;")&lt;2501,25,COUNTIF($L$20:L2522,"&lt;&gt;")&lt;2601,26,COUNTIF($L$20:L2522,"&lt;&gt;")&lt;2701,27,COUNTIF($L$20:L2522,"&lt;&gt;")&lt;2801,28,COUNTIF($L$20:L2522,"&lt;&gt;")&lt;2901,29,COUNTIF($L$20:L2522,"&lt;&gt;")&lt;3001,30),"")</f>
        <v/>
      </c>
      <c r="AM2522" t="str">
        <f t="shared" si="195"/>
        <v/>
      </c>
      <c r="AN2522" t="str">
        <f t="shared" si="199"/>
        <v/>
      </c>
      <c r="AP2522" t="str">
        <f t="shared" si="198"/>
        <v/>
      </c>
      <c r="AQ2522" t="str">
        <f>IF(AO2522="","",COUNTIFS(AM2522:$AM$3019,AO2522))</f>
        <v/>
      </c>
    </row>
    <row r="2523" spans="1:43" x14ac:dyDescent="0.25">
      <c r="A2523" s="6" t="str">
        <f>IF(COUNT($A$20:A2522)&lt;&gt;$B$4,IF(A2522="","",A2522+1),"")</f>
        <v/>
      </c>
      <c r="B2523" s="3"/>
      <c r="C2523" s="3"/>
      <c r="D2523" s="122"/>
      <c r="E2523" s="3"/>
      <c r="F2523" s="3"/>
      <c r="G2523" s="3"/>
      <c r="H2523" s="3"/>
      <c r="I2523" s="120"/>
      <c r="J2523" s="3"/>
      <c r="K2523" s="95" t="str" cm="1">
        <f t="array" ref="K2523">IF(OR($J$14 = "A",$J$14 = "B",$J$14 = "C"),IF(I2523="","",IF(LEN(I2523)&gt;2,_xlfn.IFS(ISNUMBER(SEARCH("_",I2523)),I2523,ISNUMBER(SEARCH(", ",I2523)),SUBSTITUTE(I2523,", ","_"),ISNUMBER(SEARCH("/ ",I2523)),SUBSTITUTE(I2523,"/ ","_"),ISNUMBER(SEARCH(",",I2523)),SUBSTITUTE(I2523,",","_"),ISNUMBER(SEARCH("/",I2523)),SUBSTITUTE(I2523,"/","_"),ISNUMBER(SEARCH("",I2523)),I2523),I2523)),IF(OR($J$14 = "J",$J$14 = "K"),"",IF(D2523="","",IF(LEN(D2523)&gt;2,_xlfn.IFS(ISNUMBER(SEARCH("_",D2523)),D2523,ISNUMBER(SEARCH(", ",D2523)),SUBSTITUTE(D2523,", ","_"),ISNUMBER(SEARCH("/ ",D2523)),SUBSTITUTE(D2523,"/ ","_"),ISNUMBER(SEARCH(",",D2523)),SUBSTITUTE(D2523,",","_"),ISNUMBER(SEARCH("/",D2523)),SUBSTITUTE(D2523,"/","_"),ISNUMBER(SEARCH("",D2523)),D2523),D2523))))</f>
        <v/>
      </c>
      <c r="L2523" s="1"/>
      <c r="M2523" s="1" t="str">
        <f t="shared" si="196"/>
        <v/>
      </c>
      <c r="N2523" s="94" t="str">
        <f>IF($L2523="None","",IF(ISERROR(VLOOKUP($L2523,Info!$B$4:$B$266,1,FALSE)),"",VLOOKUP($L2523,Info!$B$4:$L$266,5,FALSE)))</f>
        <v/>
      </c>
      <c r="O2523" s="94" t="str">
        <f>IF(K2523="","",IF(AND($J$12&lt;&gt;"ABC",N2523="3"),"BAC",IF(N2523="3","ABC",IF($J$12&lt;&gt;"ABC",IF($J$10="Standard",VLOOKUP(K2523,Info!$BE$4:$BF$481,2,FALSE),VLOOKUP(K2523,Info!$BI$4:$BJ$482,2,FALSE)),IF($J$10="Standard",VLOOKUP(K2523,Info!$AG$4:$AH$2994,2,FALSE),VLOOKUP(K2523,Info!$AK$4:$AL$2997,2,FALSE))))))</f>
        <v/>
      </c>
      <c r="P2523" s="94" t="str">
        <f>IF($L2523="None","",IF(ISERROR(VLOOKUP($L2523,Info!$B$4:$B$266,1,FALSE)),"",VLOOKUP($L2523,Info!$B$4:$L$266,3,FALSE)))</f>
        <v/>
      </c>
      <c r="Q2523" s="96" t="str">
        <f>IF($L2523="None","",IF(ISERROR(VLOOKUP($L2523,Info!$B$4:$B$266,1,FALSE)),"",VLOOKUP($L2523,Info!$B$4:$L$266,4,FALSE)))</f>
        <v/>
      </c>
      <c r="R2523" s="1"/>
      <c r="S2523" s="6" t="str">
        <f t="shared" si="197"/>
        <v/>
      </c>
      <c r="T2523" s="6" t="str">
        <f>IF($L2523="None","",IF(ISERROR(VLOOKUP($L2523,Info!$B$4:$B$266,1,FALSE)),"",VLOOKUP($L2523,Info!$B$4:$L$266,11,FALSE)))</f>
        <v/>
      </c>
      <c r="U2523" s="1"/>
      <c r="V2523" s="1"/>
      <c r="W2523" s="1"/>
      <c r="X2523" s="1" t="str">
        <f>IF($L2523="None","",IF(ISERROR(VLOOKUP($L2523,Info!$B$4:$B$266,1,FALSE)),"",IF(OR(W2523="Metallic Liquid Tight",W2523="Non-Metallic Liquid Tight",W2523="LSZH",W2523="Greenfield"),VLOOKUP($L2523,Info!$B$4:$L$266,7,FALSE),"N/A")))</f>
        <v/>
      </c>
      <c r="Y2523" s="1"/>
      <c r="Z2523" s="96" t="str">
        <f>IF($L2523="None","",IF(ISERROR(VLOOKUP($L2523,Info!$B$4:$B$266,1,FALSE)),"",VLOOKUP($L2523,Info!$B$4:$L$266,9,FALSE)))</f>
        <v/>
      </c>
      <c r="AA2523" s="96" t="str">
        <f>IF($L2523="None","",IF(ISERROR(VLOOKUP($L2523,Info!$B$4:$B$266,1,FALSE)),"",VLOOKUP($L2523,Info!$B$4:$L$266,8,FALSE)))</f>
        <v/>
      </c>
      <c r="AB2523" s="96" t="str">
        <f>IF($L2523="None","",IF(ISERROR(VLOOKUP($L2523,Info!$B$4:$B$266,1,FALSE)),"",VLOOKUP($L2523,Info!$B$4:$L$266,10,FALSE)))</f>
        <v/>
      </c>
      <c r="AC2523" s="1" t="str">
        <f>IF(W2523="SO Cable","Black,White",IF(O2523="","",IF(P2523="","",IF($J$12&lt;&gt;"ABC",IF(P2523&lt;="250",VLOOKUP(O2523,Info!$AZ$4:$BB$22,3,FALSE),VLOOKUP(O2523,Info!$AZ$23:$BB$39,3,FALSE)),IF(P2523&lt;="250",VLOOKUP(O2523,Info!$AO$4:$AQ$22,3,FALSE),VLOOKUP(O2523,Info!$AO$23:$AP$39,3,FALSE))))))</f>
        <v/>
      </c>
      <c r="AD2523" s="1"/>
      <c r="AE2523" s="1" t="str">
        <f>IF($L2523="None","",IF(ISERROR(VLOOKUP($L2523,Info!$B$4:$B$266,1,FALSE)),"",VLOOKUP($L2523,Info!$B$4:$L$266,4,FALSE)))</f>
        <v/>
      </c>
      <c r="AF2523" s="1" t="str">
        <f>IF($L2523="None","",IF(ISERROR(VLOOKUP($L2523,Info!$B$4:$B$266,1,FALSE)),"",VLOOKUP($L2523,Info!$B$4:$L$266,6,FALSE)))</f>
        <v/>
      </c>
      <c r="AG2523" s="1"/>
      <c r="AH2523" s="33" t="str" cm="1">
        <f t="array" ref="AH2523">IF(AND(L2523&lt;&gt;"",O2523&lt;&gt;"",R2523:S2523&lt;&gt;"",W2523:X2523&lt;&gt;"",Z2523:AA2523&lt;&gt;"",AC2523&lt;&gt;""),"Good","Bad")</f>
        <v>Bad</v>
      </c>
      <c r="AL2523" t="str" cm="1">
        <f t="array" ref="AL2523">IF(R2523&gt;0,_xlfn.IFS(COUNTIF($L$20:L2523,"&lt;&gt;")&lt;101,1,COUNTIF($L$20:L2523,"&lt;&gt;")&lt;201,2,COUNTIF($L$20:L2523,"&lt;&gt;")&lt;301,3,COUNTIF($L$20:L2523,"&lt;&gt;")&lt;401,4,COUNTIF($L$20:L2523,"&lt;&gt;")&lt;501,5,COUNTIF($L$20:L2523,"&lt;&gt;")&lt;601,6,COUNTIF($L$20:L2523,"&lt;&gt;")&lt;701,7,COUNTIF($L$20:L2523,"&lt;&gt;")&lt;801,8,COUNTIF($L$20:L2523,"&lt;&gt;")&lt;901,9,COUNTIF($L$20:L2523,"&lt;&gt;")&lt;1001,10,COUNTIF($L$20:L2523,"&lt;&gt;")&lt;1101,11,COUNTIF($L$20:L2523,"&lt;&gt;")&lt;1201,12,COUNTIF($L$20:L2523,"&lt;&gt;")&lt;1301,13,COUNTIF($L$20:L2523,"&lt;&gt;")&lt;1401,14,COUNTIF($L$20:L2523,"&lt;&gt;")&lt;1501,15,COUNTIF($L$20:L2523,"&lt;&gt;")&lt;1601,16,COUNTIF($L$20:L2523,"&lt;&gt;")&lt;1701,17,COUNTIF($L$20:L2523,"&lt;&gt;")&lt;1801,18,COUNTIF($L$20:L2523,"&lt;&gt;")&lt;1901,19,COUNTIF($L$20:L2523,"&lt;&gt;")&lt;2001,20,COUNTIF($L$20:L2523,"&lt;&gt;")&lt;2101,21,COUNTIF($L$20:L2523,"&lt;&gt;")&lt;2201,22,COUNTIF($L$20:L2523,"&lt;&gt;")&lt;2301,23,COUNTIF($L$20:L2523,"&lt;&gt;")&lt;2401,24,COUNTIF($L$20:L2523,"&lt;&gt;")&lt;2501,25,COUNTIF($L$20:L2523,"&lt;&gt;")&lt;2601,26,COUNTIF($L$20:L2523,"&lt;&gt;")&lt;2701,27,COUNTIF($L$20:L2523,"&lt;&gt;")&lt;2801,28,COUNTIF($L$20:L2523,"&lt;&gt;")&lt;2901,29,COUNTIF($L$20:L2523,"&lt;&gt;")&lt;3001,30),"")</f>
        <v/>
      </c>
      <c r="AM2523" t="str">
        <f t="shared" si="195"/>
        <v/>
      </c>
      <c r="AN2523" t="str">
        <f t="shared" si="199"/>
        <v/>
      </c>
      <c r="AP2523" t="str">
        <f t="shared" si="198"/>
        <v/>
      </c>
      <c r="AQ2523" t="str">
        <f>IF(AO2523="","",COUNTIFS(AM2523:$AM$3019,AO2523))</f>
        <v/>
      </c>
    </row>
    <row r="2524" spans="1:43" x14ac:dyDescent="0.25">
      <c r="A2524" s="6" t="str">
        <f>IF(COUNT($A$20:A2523)&lt;&gt;$B$4,IF(A2523="","",A2523+1),"")</f>
        <v/>
      </c>
      <c r="B2524" s="3"/>
      <c r="C2524" s="3"/>
      <c r="D2524" s="122"/>
      <c r="E2524" s="3"/>
      <c r="F2524" s="3"/>
      <c r="G2524" s="3"/>
      <c r="H2524" s="3"/>
      <c r="I2524" s="120"/>
      <c r="J2524" s="3"/>
      <c r="K2524" s="95" t="str" cm="1">
        <f t="array" ref="K2524">IF(OR($J$14 = "A",$J$14 = "B",$J$14 = "C"),IF(I2524="","",IF(LEN(I2524)&gt;2,_xlfn.IFS(ISNUMBER(SEARCH("_",I2524)),I2524,ISNUMBER(SEARCH(", ",I2524)),SUBSTITUTE(I2524,", ","_"),ISNUMBER(SEARCH("/ ",I2524)),SUBSTITUTE(I2524,"/ ","_"),ISNUMBER(SEARCH(",",I2524)),SUBSTITUTE(I2524,",","_"),ISNUMBER(SEARCH("/",I2524)),SUBSTITUTE(I2524,"/","_"),ISNUMBER(SEARCH("",I2524)),I2524),I2524)),IF(OR($J$14 = "J",$J$14 = "K"),"",IF(D2524="","",IF(LEN(D2524)&gt;2,_xlfn.IFS(ISNUMBER(SEARCH("_",D2524)),D2524,ISNUMBER(SEARCH(", ",D2524)),SUBSTITUTE(D2524,", ","_"),ISNUMBER(SEARCH("/ ",D2524)),SUBSTITUTE(D2524,"/ ","_"),ISNUMBER(SEARCH(",",D2524)),SUBSTITUTE(D2524,",","_"),ISNUMBER(SEARCH("/",D2524)),SUBSTITUTE(D2524,"/","_"),ISNUMBER(SEARCH("",D2524)),D2524),D2524))))</f>
        <v/>
      </c>
      <c r="L2524" s="1"/>
      <c r="M2524" s="1" t="str">
        <f t="shared" si="196"/>
        <v/>
      </c>
      <c r="N2524" s="94" t="str">
        <f>IF($L2524="None","",IF(ISERROR(VLOOKUP($L2524,Info!$B$4:$B$266,1,FALSE)),"",VLOOKUP($L2524,Info!$B$4:$L$266,5,FALSE)))</f>
        <v/>
      </c>
      <c r="O2524" s="94" t="str">
        <f>IF(K2524="","",IF(AND($J$12&lt;&gt;"ABC",N2524="3"),"BAC",IF(N2524="3","ABC",IF($J$12&lt;&gt;"ABC",IF($J$10="Standard",VLOOKUP(K2524,Info!$BE$4:$BF$481,2,FALSE),VLOOKUP(K2524,Info!$BI$4:$BJ$482,2,FALSE)),IF($J$10="Standard",VLOOKUP(K2524,Info!$AG$4:$AH$2994,2,FALSE),VLOOKUP(K2524,Info!$AK$4:$AL$2997,2,FALSE))))))</f>
        <v/>
      </c>
      <c r="P2524" s="94" t="str">
        <f>IF($L2524="None","",IF(ISERROR(VLOOKUP($L2524,Info!$B$4:$B$266,1,FALSE)),"",VLOOKUP($L2524,Info!$B$4:$L$266,3,FALSE)))</f>
        <v/>
      </c>
      <c r="Q2524" s="96" t="str">
        <f>IF($L2524="None","",IF(ISERROR(VLOOKUP($L2524,Info!$B$4:$B$266,1,FALSE)),"",VLOOKUP($L2524,Info!$B$4:$L$266,4,FALSE)))</f>
        <v/>
      </c>
      <c r="R2524" s="1"/>
      <c r="S2524" s="6" t="str">
        <f t="shared" si="197"/>
        <v/>
      </c>
      <c r="T2524" s="6" t="str">
        <f>IF($L2524="None","",IF(ISERROR(VLOOKUP($L2524,Info!$B$4:$B$266,1,FALSE)),"",VLOOKUP($L2524,Info!$B$4:$L$266,11,FALSE)))</f>
        <v/>
      </c>
      <c r="U2524" s="1"/>
      <c r="V2524" s="1"/>
      <c r="W2524" s="1"/>
      <c r="X2524" s="1" t="str">
        <f>IF($L2524="None","",IF(ISERROR(VLOOKUP($L2524,Info!$B$4:$B$266,1,FALSE)),"",IF(OR(W2524="Metallic Liquid Tight",W2524="Non-Metallic Liquid Tight",W2524="LSZH",W2524="Greenfield"),VLOOKUP($L2524,Info!$B$4:$L$266,7,FALSE),"N/A")))</f>
        <v/>
      </c>
      <c r="Y2524" s="1"/>
      <c r="Z2524" s="96" t="str">
        <f>IF($L2524="None","",IF(ISERROR(VLOOKUP($L2524,Info!$B$4:$B$266,1,FALSE)),"",VLOOKUP($L2524,Info!$B$4:$L$266,9,FALSE)))</f>
        <v/>
      </c>
      <c r="AA2524" s="96" t="str">
        <f>IF($L2524="None","",IF(ISERROR(VLOOKUP($L2524,Info!$B$4:$B$266,1,FALSE)),"",VLOOKUP($L2524,Info!$B$4:$L$266,8,FALSE)))</f>
        <v/>
      </c>
      <c r="AB2524" s="96" t="str">
        <f>IF($L2524="None","",IF(ISERROR(VLOOKUP($L2524,Info!$B$4:$B$266,1,FALSE)),"",VLOOKUP($L2524,Info!$B$4:$L$266,10,FALSE)))</f>
        <v/>
      </c>
      <c r="AC2524" s="1" t="str">
        <f>IF(W2524="SO Cable","Black,White",IF(O2524="","",IF(P2524="","",IF($J$12&lt;&gt;"ABC",IF(P2524&lt;="250",VLOOKUP(O2524,Info!$AZ$4:$BB$22,3,FALSE),VLOOKUP(O2524,Info!$AZ$23:$BB$39,3,FALSE)),IF(P2524&lt;="250",VLOOKUP(O2524,Info!$AO$4:$AQ$22,3,FALSE),VLOOKUP(O2524,Info!$AO$23:$AP$39,3,FALSE))))))</f>
        <v/>
      </c>
      <c r="AD2524" s="1"/>
      <c r="AE2524" s="1" t="str">
        <f>IF($L2524="None","",IF(ISERROR(VLOOKUP($L2524,Info!$B$4:$B$266,1,FALSE)),"",VLOOKUP($L2524,Info!$B$4:$L$266,4,FALSE)))</f>
        <v/>
      </c>
      <c r="AF2524" s="1" t="str">
        <f>IF($L2524="None","",IF(ISERROR(VLOOKUP($L2524,Info!$B$4:$B$266,1,FALSE)),"",VLOOKUP($L2524,Info!$B$4:$L$266,6,FALSE)))</f>
        <v/>
      </c>
      <c r="AG2524" s="1"/>
      <c r="AH2524" s="33" t="str" cm="1">
        <f t="array" ref="AH2524">IF(AND(L2524&lt;&gt;"",O2524&lt;&gt;"",R2524:S2524&lt;&gt;"",W2524:X2524&lt;&gt;"",Z2524:AA2524&lt;&gt;"",AC2524&lt;&gt;""),"Good","Bad")</f>
        <v>Bad</v>
      </c>
      <c r="AL2524" t="str" cm="1">
        <f t="array" ref="AL2524">IF(R2524&gt;0,_xlfn.IFS(COUNTIF($L$20:L2524,"&lt;&gt;")&lt;101,1,COUNTIF($L$20:L2524,"&lt;&gt;")&lt;201,2,COUNTIF($L$20:L2524,"&lt;&gt;")&lt;301,3,COUNTIF($L$20:L2524,"&lt;&gt;")&lt;401,4,COUNTIF($L$20:L2524,"&lt;&gt;")&lt;501,5,COUNTIF($L$20:L2524,"&lt;&gt;")&lt;601,6,COUNTIF($L$20:L2524,"&lt;&gt;")&lt;701,7,COUNTIF($L$20:L2524,"&lt;&gt;")&lt;801,8,COUNTIF($L$20:L2524,"&lt;&gt;")&lt;901,9,COUNTIF($L$20:L2524,"&lt;&gt;")&lt;1001,10,COUNTIF($L$20:L2524,"&lt;&gt;")&lt;1101,11,COUNTIF($L$20:L2524,"&lt;&gt;")&lt;1201,12,COUNTIF($L$20:L2524,"&lt;&gt;")&lt;1301,13,COUNTIF($L$20:L2524,"&lt;&gt;")&lt;1401,14,COUNTIF($L$20:L2524,"&lt;&gt;")&lt;1501,15,COUNTIF($L$20:L2524,"&lt;&gt;")&lt;1601,16,COUNTIF($L$20:L2524,"&lt;&gt;")&lt;1701,17,COUNTIF($L$20:L2524,"&lt;&gt;")&lt;1801,18,COUNTIF($L$20:L2524,"&lt;&gt;")&lt;1901,19,COUNTIF($L$20:L2524,"&lt;&gt;")&lt;2001,20,COUNTIF($L$20:L2524,"&lt;&gt;")&lt;2101,21,COUNTIF($L$20:L2524,"&lt;&gt;")&lt;2201,22,COUNTIF($L$20:L2524,"&lt;&gt;")&lt;2301,23,COUNTIF($L$20:L2524,"&lt;&gt;")&lt;2401,24,COUNTIF($L$20:L2524,"&lt;&gt;")&lt;2501,25,COUNTIF($L$20:L2524,"&lt;&gt;")&lt;2601,26,COUNTIF($L$20:L2524,"&lt;&gt;")&lt;2701,27,COUNTIF($L$20:L2524,"&lt;&gt;")&lt;2801,28,COUNTIF($L$20:L2524,"&lt;&gt;")&lt;2901,29,COUNTIF($L$20:L2524,"&lt;&gt;")&lt;3001,30),"")</f>
        <v/>
      </c>
      <c r="AM2524" t="str">
        <f t="shared" si="195"/>
        <v/>
      </c>
      <c r="AN2524" t="str">
        <f t="shared" si="199"/>
        <v/>
      </c>
      <c r="AP2524" t="str">
        <f t="shared" si="198"/>
        <v/>
      </c>
      <c r="AQ2524" t="str">
        <f>IF(AO2524="","",COUNTIFS(AM2524:$AM$3019,AO2524))</f>
        <v/>
      </c>
    </row>
    <row r="2525" spans="1:43" x14ac:dyDescent="0.25">
      <c r="A2525" s="6" t="str">
        <f>IF(COUNT($A$20:A2524)&lt;&gt;$B$4,IF(A2524="","",A2524+1),"")</f>
        <v/>
      </c>
      <c r="B2525" s="3"/>
      <c r="C2525" s="3"/>
      <c r="D2525" s="122"/>
      <c r="E2525" s="3"/>
      <c r="F2525" s="3"/>
      <c r="G2525" s="3"/>
      <c r="H2525" s="3"/>
      <c r="I2525" s="120"/>
      <c r="J2525" s="3"/>
      <c r="K2525" s="95" t="str" cm="1">
        <f t="array" ref="K2525">IF(OR($J$14 = "A",$J$14 = "B",$J$14 = "C"),IF(I2525="","",IF(LEN(I2525)&gt;2,_xlfn.IFS(ISNUMBER(SEARCH("_",I2525)),I2525,ISNUMBER(SEARCH(", ",I2525)),SUBSTITUTE(I2525,", ","_"),ISNUMBER(SEARCH("/ ",I2525)),SUBSTITUTE(I2525,"/ ","_"),ISNUMBER(SEARCH(",",I2525)),SUBSTITUTE(I2525,",","_"),ISNUMBER(SEARCH("/",I2525)),SUBSTITUTE(I2525,"/","_"),ISNUMBER(SEARCH("",I2525)),I2525),I2525)),IF(OR($J$14 = "J",$J$14 = "K"),"",IF(D2525="","",IF(LEN(D2525)&gt;2,_xlfn.IFS(ISNUMBER(SEARCH("_",D2525)),D2525,ISNUMBER(SEARCH(", ",D2525)),SUBSTITUTE(D2525,", ","_"),ISNUMBER(SEARCH("/ ",D2525)),SUBSTITUTE(D2525,"/ ","_"),ISNUMBER(SEARCH(",",D2525)),SUBSTITUTE(D2525,",","_"),ISNUMBER(SEARCH("/",D2525)),SUBSTITUTE(D2525,"/","_"),ISNUMBER(SEARCH("",D2525)),D2525),D2525))))</f>
        <v/>
      </c>
      <c r="L2525" s="1"/>
      <c r="M2525" s="1" t="str">
        <f t="shared" si="196"/>
        <v/>
      </c>
      <c r="N2525" s="94" t="str">
        <f>IF($L2525="None","",IF(ISERROR(VLOOKUP($L2525,Info!$B$4:$B$266,1,FALSE)),"",VLOOKUP($L2525,Info!$B$4:$L$266,5,FALSE)))</f>
        <v/>
      </c>
      <c r="O2525" s="94" t="str">
        <f>IF(K2525="","",IF(AND($J$12&lt;&gt;"ABC",N2525="3"),"BAC",IF(N2525="3","ABC",IF($J$12&lt;&gt;"ABC",IF($J$10="Standard",VLOOKUP(K2525,Info!$BE$4:$BF$481,2,FALSE),VLOOKUP(K2525,Info!$BI$4:$BJ$482,2,FALSE)),IF($J$10="Standard",VLOOKUP(K2525,Info!$AG$4:$AH$2994,2,FALSE),VLOOKUP(K2525,Info!$AK$4:$AL$2997,2,FALSE))))))</f>
        <v/>
      </c>
      <c r="P2525" s="94" t="str">
        <f>IF($L2525="None","",IF(ISERROR(VLOOKUP($L2525,Info!$B$4:$B$266,1,FALSE)),"",VLOOKUP($L2525,Info!$B$4:$L$266,3,FALSE)))</f>
        <v/>
      </c>
      <c r="Q2525" s="96" t="str">
        <f>IF($L2525="None","",IF(ISERROR(VLOOKUP($L2525,Info!$B$4:$B$266,1,FALSE)),"",VLOOKUP($L2525,Info!$B$4:$L$266,4,FALSE)))</f>
        <v/>
      </c>
      <c r="R2525" s="1"/>
      <c r="S2525" s="6" t="str">
        <f t="shared" si="197"/>
        <v/>
      </c>
      <c r="T2525" s="6" t="str">
        <f>IF($L2525="None","",IF(ISERROR(VLOOKUP($L2525,Info!$B$4:$B$266,1,FALSE)),"",VLOOKUP($L2525,Info!$B$4:$L$266,11,FALSE)))</f>
        <v/>
      </c>
      <c r="U2525" s="1"/>
      <c r="V2525" s="1"/>
      <c r="W2525" s="1"/>
      <c r="X2525" s="1" t="str">
        <f>IF($L2525="None","",IF(ISERROR(VLOOKUP($L2525,Info!$B$4:$B$266,1,FALSE)),"",IF(OR(W2525="Metallic Liquid Tight",W2525="Non-Metallic Liquid Tight",W2525="LSZH",W2525="Greenfield"),VLOOKUP($L2525,Info!$B$4:$L$266,7,FALSE),"N/A")))</f>
        <v/>
      </c>
      <c r="Y2525" s="1"/>
      <c r="Z2525" s="96" t="str">
        <f>IF($L2525="None","",IF(ISERROR(VLOOKUP($L2525,Info!$B$4:$B$266,1,FALSE)),"",VLOOKUP($L2525,Info!$B$4:$L$266,9,FALSE)))</f>
        <v/>
      </c>
      <c r="AA2525" s="96" t="str">
        <f>IF($L2525="None","",IF(ISERROR(VLOOKUP($L2525,Info!$B$4:$B$266,1,FALSE)),"",VLOOKUP($L2525,Info!$B$4:$L$266,8,FALSE)))</f>
        <v/>
      </c>
      <c r="AB2525" s="96" t="str">
        <f>IF($L2525="None","",IF(ISERROR(VLOOKUP($L2525,Info!$B$4:$B$266,1,FALSE)),"",VLOOKUP($L2525,Info!$B$4:$L$266,10,FALSE)))</f>
        <v/>
      </c>
      <c r="AC2525" s="1" t="str">
        <f>IF(W2525="SO Cable","Black,White",IF(O2525="","",IF(P2525="","",IF($J$12&lt;&gt;"ABC",IF(P2525&lt;="250",VLOOKUP(O2525,Info!$AZ$4:$BB$22,3,FALSE),VLOOKUP(O2525,Info!$AZ$23:$BB$39,3,FALSE)),IF(P2525&lt;="250",VLOOKUP(O2525,Info!$AO$4:$AQ$22,3,FALSE),VLOOKUP(O2525,Info!$AO$23:$AP$39,3,FALSE))))))</f>
        <v/>
      </c>
      <c r="AD2525" s="1"/>
      <c r="AE2525" s="1" t="str">
        <f>IF($L2525="None","",IF(ISERROR(VLOOKUP($L2525,Info!$B$4:$B$266,1,FALSE)),"",VLOOKUP($L2525,Info!$B$4:$L$266,4,FALSE)))</f>
        <v/>
      </c>
      <c r="AF2525" s="1" t="str">
        <f>IF($L2525="None","",IF(ISERROR(VLOOKUP($L2525,Info!$B$4:$B$266,1,FALSE)),"",VLOOKUP($L2525,Info!$B$4:$L$266,6,FALSE)))</f>
        <v/>
      </c>
      <c r="AG2525" s="1"/>
      <c r="AH2525" s="33" t="str" cm="1">
        <f t="array" ref="AH2525">IF(AND(L2525&lt;&gt;"",O2525&lt;&gt;"",R2525:S2525&lt;&gt;"",W2525:X2525&lt;&gt;"",Z2525:AA2525&lt;&gt;"",AC2525&lt;&gt;""),"Good","Bad")</f>
        <v>Bad</v>
      </c>
      <c r="AL2525" t="str" cm="1">
        <f t="array" ref="AL2525">IF(R2525&gt;0,_xlfn.IFS(COUNTIF($L$20:L2525,"&lt;&gt;")&lt;101,1,COUNTIF($L$20:L2525,"&lt;&gt;")&lt;201,2,COUNTIF($L$20:L2525,"&lt;&gt;")&lt;301,3,COUNTIF($L$20:L2525,"&lt;&gt;")&lt;401,4,COUNTIF($L$20:L2525,"&lt;&gt;")&lt;501,5,COUNTIF($L$20:L2525,"&lt;&gt;")&lt;601,6,COUNTIF($L$20:L2525,"&lt;&gt;")&lt;701,7,COUNTIF($L$20:L2525,"&lt;&gt;")&lt;801,8,COUNTIF($L$20:L2525,"&lt;&gt;")&lt;901,9,COUNTIF($L$20:L2525,"&lt;&gt;")&lt;1001,10,COUNTIF($L$20:L2525,"&lt;&gt;")&lt;1101,11,COUNTIF($L$20:L2525,"&lt;&gt;")&lt;1201,12,COUNTIF($L$20:L2525,"&lt;&gt;")&lt;1301,13,COUNTIF($L$20:L2525,"&lt;&gt;")&lt;1401,14,COUNTIF($L$20:L2525,"&lt;&gt;")&lt;1501,15,COUNTIF($L$20:L2525,"&lt;&gt;")&lt;1601,16,COUNTIF($L$20:L2525,"&lt;&gt;")&lt;1701,17,COUNTIF($L$20:L2525,"&lt;&gt;")&lt;1801,18,COUNTIF($L$20:L2525,"&lt;&gt;")&lt;1901,19,COUNTIF($L$20:L2525,"&lt;&gt;")&lt;2001,20,COUNTIF($L$20:L2525,"&lt;&gt;")&lt;2101,21,COUNTIF($L$20:L2525,"&lt;&gt;")&lt;2201,22,COUNTIF($L$20:L2525,"&lt;&gt;")&lt;2301,23,COUNTIF($L$20:L2525,"&lt;&gt;")&lt;2401,24,COUNTIF($L$20:L2525,"&lt;&gt;")&lt;2501,25,COUNTIF($L$20:L2525,"&lt;&gt;")&lt;2601,26,COUNTIF($L$20:L2525,"&lt;&gt;")&lt;2701,27,COUNTIF($L$20:L2525,"&lt;&gt;")&lt;2801,28,COUNTIF($L$20:L2525,"&lt;&gt;")&lt;2901,29,COUNTIF($L$20:L2525,"&lt;&gt;")&lt;3001,30),"")</f>
        <v/>
      </c>
      <c r="AM2525" t="str">
        <f t="shared" si="195"/>
        <v/>
      </c>
      <c r="AN2525" t="str">
        <f t="shared" si="199"/>
        <v/>
      </c>
      <c r="AP2525" t="str">
        <f t="shared" si="198"/>
        <v/>
      </c>
      <c r="AQ2525" t="str">
        <f>IF(AO2525="","",COUNTIFS(AM2525:$AM$3019,AO2525))</f>
        <v/>
      </c>
    </row>
    <row r="2526" spans="1:43" x14ac:dyDescent="0.25">
      <c r="A2526" s="6" t="str">
        <f>IF(COUNT($A$20:A2525)&lt;&gt;$B$4,IF(A2525="","",A2525+1),"")</f>
        <v/>
      </c>
      <c r="B2526" s="3"/>
      <c r="C2526" s="3"/>
      <c r="D2526" s="122"/>
      <c r="E2526" s="3"/>
      <c r="F2526" s="3"/>
      <c r="G2526" s="3"/>
      <c r="H2526" s="3"/>
      <c r="I2526" s="120"/>
      <c r="J2526" s="3"/>
      <c r="K2526" s="95" t="str" cm="1">
        <f t="array" ref="K2526">IF(OR($J$14 = "A",$J$14 = "B",$J$14 = "C"),IF(I2526="","",IF(LEN(I2526)&gt;2,_xlfn.IFS(ISNUMBER(SEARCH("_",I2526)),I2526,ISNUMBER(SEARCH(", ",I2526)),SUBSTITUTE(I2526,", ","_"),ISNUMBER(SEARCH("/ ",I2526)),SUBSTITUTE(I2526,"/ ","_"),ISNUMBER(SEARCH(",",I2526)),SUBSTITUTE(I2526,",","_"),ISNUMBER(SEARCH("/",I2526)),SUBSTITUTE(I2526,"/","_"),ISNUMBER(SEARCH("",I2526)),I2526),I2526)),IF(OR($J$14 = "J",$J$14 = "K"),"",IF(D2526="","",IF(LEN(D2526)&gt;2,_xlfn.IFS(ISNUMBER(SEARCH("_",D2526)),D2526,ISNUMBER(SEARCH(", ",D2526)),SUBSTITUTE(D2526,", ","_"),ISNUMBER(SEARCH("/ ",D2526)),SUBSTITUTE(D2526,"/ ","_"),ISNUMBER(SEARCH(",",D2526)),SUBSTITUTE(D2526,",","_"),ISNUMBER(SEARCH("/",D2526)),SUBSTITUTE(D2526,"/","_"),ISNUMBER(SEARCH("",D2526)),D2526),D2526))))</f>
        <v/>
      </c>
      <c r="L2526" s="1"/>
      <c r="M2526" s="1" t="str">
        <f t="shared" si="196"/>
        <v/>
      </c>
      <c r="N2526" s="94" t="str">
        <f>IF($L2526="None","",IF(ISERROR(VLOOKUP($L2526,Info!$B$4:$B$266,1,FALSE)),"",VLOOKUP($L2526,Info!$B$4:$L$266,5,FALSE)))</f>
        <v/>
      </c>
      <c r="O2526" s="94" t="str">
        <f>IF(K2526="","",IF(AND($J$12&lt;&gt;"ABC",N2526="3"),"BAC",IF(N2526="3","ABC",IF($J$12&lt;&gt;"ABC",IF($J$10="Standard",VLOOKUP(K2526,Info!$BE$4:$BF$481,2,FALSE),VLOOKUP(K2526,Info!$BI$4:$BJ$482,2,FALSE)),IF($J$10="Standard",VLOOKUP(K2526,Info!$AG$4:$AH$2994,2,FALSE),VLOOKUP(K2526,Info!$AK$4:$AL$2997,2,FALSE))))))</f>
        <v/>
      </c>
      <c r="P2526" s="94" t="str">
        <f>IF($L2526="None","",IF(ISERROR(VLOOKUP($L2526,Info!$B$4:$B$266,1,FALSE)),"",VLOOKUP($L2526,Info!$B$4:$L$266,3,FALSE)))</f>
        <v/>
      </c>
      <c r="Q2526" s="96" t="str">
        <f>IF($L2526="None","",IF(ISERROR(VLOOKUP($L2526,Info!$B$4:$B$266,1,FALSE)),"",VLOOKUP($L2526,Info!$B$4:$L$266,4,FALSE)))</f>
        <v/>
      </c>
      <c r="R2526" s="1"/>
      <c r="S2526" s="6" t="str">
        <f t="shared" si="197"/>
        <v/>
      </c>
      <c r="T2526" s="6" t="str">
        <f>IF($L2526="None","",IF(ISERROR(VLOOKUP($L2526,Info!$B$4:$B$266,1,FALSE)),"",VLOOKUP($L2526,Info!$B$4:$L$266,11,FALSE)))</f>
        <v/>
      </c>
      <c r="U2526" s="1"/>
      <c r="V2526" s="1"/>
      <c r="W2526" s="1"/>
      <c r="X2526" s="1" t="str">
        <f>IF($L2526="None","",IF(ISERROR(VLOOKUP($L2526,Info!$B$4:$B$266,1,FALSE)),"",IF(OR(W2526="Metallic Liquid Tight",W2526="Non-Metallic Liquid Tight",W2526="LSZH",W2526="Greenfield"),VLOOKUP($L2526,Info!$B$4:$L$266,7,FALSE),"N/A")))</f>
        <v/>
      </c>
      <c r="Y2526" s="1"/>
      <c r="Z2526" s="96" t="str">
        <f>IF($L2526="None","",IF(ISERROR(VLOOKUP($L2526,Info!$B$4:$B$266,1,FALSE)),"",VLOOKUP($L2526,Info!$B$4:$L$266,9,FALSE)))</f>
        <v/>
      </c>
      <c r="AA2526" s="96" t="str">
        <f>IF($L2526="None","",IF(ISERROR(VLOOKUP($L2526,Info!$B$4:$B$266,1,FALSE)),"",VLOOKUP($L2526,Info!$B$4:$L$266,8,FALSE)))</f>
        <v/>
      </c>
      <c r="AB2526" s="96" t="str">
        <f>IF($L2526="None","",IF(ISERROR(VLOOKUP($L2526,Info!$B$4:$B$266,1,FALSE)),"",VLOOKUP($L2526,Info!$B$4:$L$266,10,FALSE)))</f>
        <v/>
      </c>
      <c r="AC2526" s="1" t="str">
        <f>IF(W2526="SO Cable","Black,White",IF(O2526="","",IF(P2526="","",IF($J$12&lt;&gt;"ABC",IF(P2526&lt;="250",VLOOKUP(O2526,Info!$AZ$4:$BB$22,3,FALSE),VLOOKUP(O2526,Info!$AZ$23:$BB$39,3,FALSE)),IF(P2526&lt;="250",VLOOKUP(O2526,Info!$AO$4:$AQ$22,3,FALSE),VLOOKUP(O2526,Info!$AO$23:$AP$39,3,FALSE))))))</f>
        <v/>
      </c>
      <c r="AD2526" s="1"/>
      <c r="AE2526" s="1" t="str">
        <f>IF($L2526="None","",IF(ISERROR(VLOOKUP($L2526,Info!$B$4:$B$266,1,FALSE)),"",VLOOKUP($L2526,Info!$B$4:$L$266,4,FALSE)))</f>
        <v/>
      </c>
      <c r="AF2526" s="1" t="str">
        <f>IF($L2526="None","",IF(ISERROR(VLOOKUP($L2526,Info!$B$4:$B$266,1,FALSE)),"",VLOOKUP($L2526,Info!$B$4:$L$266,6,FALSE)))</f>
        <v/>
      </c>
      <c r="AG2526" s="1"/>
      <c r="AH2526" s="33" t="str" cm="1">
        <f t="array" ref="AH2526">IF(AND(L2526&lt;&gt;"",O2526&lt;&gt;"",R2526:S2526&lt;&gt;"",W2526:X2526&lt;&gt;"",Z2526:AA2526&lt;&gt;"",AC2526&lt;&gt;""),"Good","Bad")</f>
        <v>Bad</v>
      </c>
      <c r="AL2526" t="str" cm="1">
        <f t="array" ref="AL2526">IF(R2526&gt;0,_xlfn.IFS(COUNTIF($L$20:L2526,"&lt;&gt;")&lt;101,1,COUNTIF($L$20:L2526,"&lt;&gt;")&lt;201,2,COUNTIF($L$20:L2526,"&lt;&gt;")&lt;301,3,COUNTIF($L$20:L2526,"&lt;&gt;")&lt;401,4,COUNTIF($L$20:L2526,"&lt;&gt;")&lt;501,5,COUNTIF($L$20:L2526,"&lt;&gt;")&lt;601,6,COUNTIF($L$20:L2526,"&lt;&gt;")&lt;701,7,COUNTIF($L$20:L2526,"&lt;&gt;")&lt;801,8,COUNTIF($L$20:L2526,"&lt;&gt;")&lt;901,9,COUNTIF($L$20:L2526,"&lt;&gt;")&lt;1001,10,COUNTIF($L$20:L2526,"&lt;&gt;")&lt;1101,11,COUNTIF($L$20:L2526,"&lt;&gt;")&lt;1201,12,COUNTIF($L$20:L2526,"&lt;&gt;")&lt;1301,13,COUNTIF($L$20:L2526,"&lt;&gt;")&lt;1401,14,COUNTIF($L$20:L2526,"&lt;&gt;")&lt;1501,15,COUNTIF($L$20:L2526,"&lt;&gt;")&lt;1601,16,COUNTIF($L$20:L2526,"&lt;&gt;")&lt;1701,17,COUNTIF($L$20:L2526,"&lt;&gt;")&lt;1801,18,COUNTIF($L$20:L2526,"&lt;&gt;")&lt;1901,19,COUNTIF($L$20:L2526,"&lt;&gt;")&lt;2001,20,COUNTIF($L$20:L2526,"&lt;&gt;")&lt;2101,21,COUNTIF($L$20:L2526,"&lt;&gt;")&lt;2201,22,COUNTIF($L$20:L2526,"&lt;&gt;")&lt;2301,23,COUNTIF($L$20:L2526,"&lt;&gt;")&lt;2401,24,COUNTIF($L$20:L2526,"&lt;&gt;")&lt;2501,25,COUNTIF($L$20:L2526,"&lt;&gt;")&lt;2601,26,COUNTIF($L$20:L2526,"&lt;&gt;")&lt;2701,27,COUNTIF($L$20:L2526,"&lt;&gt;")&lt;2801,28,COUNTIF($L$20:L2526,"&lt;&gt;")&lt;2901,29,COUNTIF($L$20:L2526,"&lt;&gt;")&lt;3001,30),"")</f>
        <v/>
      </c>
      <c r="AM2526" t="str">
        <f t="shared" si="195"/>
        <v/>
      </c>
      <c r="AN2526" t="str">
        <f t="shared" si="199"/>
        <v/>
      </c>
      <c r="AP2526" t="str">
        <f t="shared" si="198"/>
        <v/>
      </c>
      <c r="AQ2526" t="str">
        <f>IF(AO2526="","",COUNTIFS(AM2526:$AM$3019,AO2526))</f>
        <v/>
      </c>
    </row>
    <row r="2527" spans="1:43" x14ac:dyDescent="0.25">
      <c r="A2527" s="6" t="str">
        <f>IF(COUNT($A$20:A2526)&lt;&gt;$B$4,IF(A2526="","",A2526+1),"")</f>
        <v/>
      </c>
      <c r="B2527" s="3"/>
      <c r="C2527" s="3"/>
      <c r="D2527" s="122"/>
      <c r="E2527" s="3"/>
      <c r="F2527" s="3"/>
      <c r="G2527" s="3"/>
      <c r="H2527" s="3"/>
      <c r="I2527" s="120"/>
      <c r="J2527" s="3"/>
      <c r="K2527" s="95" t="str" cm="1">
        <f t="array" ref="K2527">IF(OR($J$14 = "A",$J$14 = "B",$J$14 = "C"),IF(I2527="","",IF(LEN(I2527)&gt;2,_xlfn.IFS(ISNUMBER(SEARCH("_",I2527)),I2527,ISNUMBER(SEARCH(", ",I2527)),SUBSTITUTE(I2527,", ","_"),ISNUMBER(SEARCH("/ ",I2527)),SUBSTITUTE(I2527,"/ ","_"),ISNUMBER(SEARCH(",",I2527)),SUBSTITUTE(I2527,",","_"),ISNUMBER(SEARCH("/",I2527)),SUBSTITUTE(I2527,"/","_"),ISNUMBER(SEARCH("",I2527)),I2527),I2527)),IF(OR($J$14 = "J",$J$14 = "K"),"",IF(D2527="","",IF(LEN(D2527)&gt;2,_xlfn.IFS(ISNUMBER(SEARCH("_",D2527)),D2527,ISNUMBER(SEARCH(", ",D2527)),SUBSTITUTE(D2527,", ","_"),ISNUMBER(SEARCH("/ ",D2527)),SUBSTITUTE(D2527,"/ ","_"),ISNUMBER(SEARCH(",",D2527)),SUBSTITUTE(D2527,",","_"),ISNUMBER(SEARCH("/",D2527)),SUBSTITUTE(D2527,"/","_"),ISNUMBER(SEARCH("",D2527)),D2527),D2527))))</f>
        <v/>
      </c>
      <c r="L2527" s="1"/>
      <c r="M2527" s="1" t="str">
        <f t="shared" si="196"/>
        <v/>
      </c>
      <c r="N2527" s="94" t="str">
        <f>IF($L2527="None","",IF(ISERROR(VLOOKUP($L2527,Info!$B$4:$B$266,1,FALSE)),"",VLOOKUP($L2527,Info!$B$4:$L$266,5,FALSE)))</f>
        <v/>
      </c>
      <c r="O2527" s="94" t="str">
        <f>IF(K2527="","",IF(AND($J$12&lt;&gt;"ABC",N2527="3"),"BAC",IF(N2527="3","ABC",IF($J$12&lt;&gt;"ABC",IF($J$10="Standard",VLOOKUP(K2527,Info!$BE$4:$BF$481,2,FALSE),VLOOKUP(K2527,Info!$BI$4:$BJ$482,2,FALSE)),IF($J$10="Standard",VLOOKUP(K2527,Info!$AG$4:$AH$2994,2,FALSE),VLOOKUP(K2527,Info!$AK$4:$AL$2997,2,FALSE))))))</f>
        <v/>
      </c>
      <c r="P2527" s="94" t="str">
        <f>IF($L2527="None","",IF(ISERROR(VLOOKUP($L2527,Info!$B$4:$B$266,1,FALSE)),"",VLOOKUP($L2527,Info!$B$4:$L$266,3,FALSE)))</f>
        <v/>
      </c>
      <c r="Q2527" s="96" t="str">
        <f>IF($L2527="None","",IF(ISERROR(VLOOKUP($L2527,Info!$B$4:$B$266,1,FALSE)),"",VLOOKUP($L2527,Info!$B$4:$L$266,4,FALSE)))</f>
        <v/>
      </c>
      <c r="R2527" s="1"/>
      <c r="S2527" s="6" t="str">
        <f t="shared" si="197"/>
        <v/>
      </c>
      <c r="T2527" s="6" t="str">
        <f>IF($L2527="None","",IF(ISERROR(VLOOKUP($L2527,Info!$B$4:$B$266,1,FALSE)),"",VLOOKUP($L2527,Info!$B$4:$L$266,11,FALSE)))</f>
        <v/>
      </c>
      <c r="U2527" s="1"/>
      <c r="V2527" s="1"/>
      <c r="W2527" s="1"/>
      <c r="X2527" s="1" t="str">
        <f>IF($L2527="None","",IF(ISERROR(VLOOKUP($L2527,Info!$B$4:$B$266,1,FALSE)),"",IF(OR(W2527="Metallic Liquid Tight",W2527="Non-Metallic Liquid Tight",W2527="LSZH",W2527="Greenfield"),VLOOKUP($L2527,Info!$B$4:$L$266,7,FALSE),"N/A")))</f>
        <v/>
      </c>
      <c r="Y2527" s="1"/>
      <c r="Z2527" s="96" t="str">
        <f>IF($L2527="None","",IF(ISERROR(VLOOKUP($L2527,Info!$B$4:$B$266,1,FALSE)),"",VLOOKUP($L2527,Info!$B$4:$L$266,9,FALSE)))</f>
        <v/>
      </c>
      <c r="AA2527" s="96" t="str">
        <f>IF($L2527="None","",IF(ISERROR(VLOOKUP($L2527,Info!$B$4:$B$266,1,FALSE)),"",VLOOKUP($L2527,Info!$B$4:$L$266,8,FALSE)))</f>
        <v/>
      </c>
      <c r="AB2527" s="96" t="str">
        <f>IF($L2527="None","",IF(ISERROR(VLOOKUP($L2527,Info!$B$4:$B$266,1,FALSE)),"",VLOOKUP($L2527,Info!$B$4:$L$266,10,FALSE)))</f>
        <v/>
      </c>
      <c r="AC2527" s="1" t="str">
        <f>IF(W2527="SO Cable","Black,White",IF(O2527="","",IF(P2527="","",IF($J$12&lt;&gt;"ABC",IF(P2527&lt;="250",VLOOKUP(O2527,Info!$AZ$4:$BB$22,3,FALSE),VLOOKUP(O2527,Info!$AZ$23:$BB$39,3,FALSE)),IF(P2527&lt;="250",VLOOKUP(O2527,Info!$AO$4:$AQ$22,3,FALSE),VLOOKUP(O2527,Info!$AO$23:$AP$39,3,FALSE))))))</f>
        <v/>
      </c>
      <c r="AD2527" s="1"/>
      <c r="AE2527" s="1" t="str">
        <f>IF($L2527="None","",IF(ISERROR(VLOOKUP($L2527,Info!$B$4:$B$266,1,FALSE)),"",VLOOKUP($L2527,Info!$B$4:$L$266,4,FALSE)))</f>
        <v/>
      </c>
      <c r="AF2527" s="1" t="str">
        <f>IF($L2527="None","",IF(ISERROR(VLOOKUP($L2527,Info!$B$4:$B$266,1,FALSE)),"",VLOOKUP($L2527,Info!$B$4:$L$266,6,FALSE)))</f>
        <v/>
      </c>
      <c r="AG2527" s="1"/>
      <c r="AH2527" s="33" t="str" cm="1">
        <f t="array" ref="AH2527">IF(AND(L2527&lt;&gt;"",O2527&lt;&gt;"",R2527:S2527&lt;&gt;"",W2527:X2527&lt;&gt;"",Z2527:AA2527&lt;&gt;"",AC2527&lt;&gt;""),"Good","Bad")</f>
        <v>Bad</v>
      </c>
      <c r="AL2527" t="str" cm="1">
        <f t="array" ref="AL2527">IF(R2527&gt;0,_xlfn.IFS(COUNTIF($L$20:L2527,"&lt;&gt;")&lt;101,1,COUNTIF($L$20:L2527,"&lt;&gt;")&lt;201,2,COUNTIF($L$20:L2527,"&lt;&gt;")&lt;301,3,COUNTIF($L$20:L2527,"&lt;&gt;")&lt;401,4,COUNTIF($L$20:L2527,"&lt;&gt;")&lt;501,5,COUNTIF($L$20:L2527,"&lt;&gt;")&lt;601,6,COUNTIF($L$20:L2527,"&lt;&gt;")&lt;701,7,COUNTIF($L$20:L2527,"&lt;&gt;")&lt;801,8,COUNTIF($L$20:L2527,"&lt;&gt;")&lt;901,9,COUNTIF($L$20:L2527,"&lt;&gt;")&lt;1001,10,COUNTIF($L$20:L2527,"&lt;&gt;")&lt;1101,11,COUNTIF($L$20:L2527,"&lt;&gt;")&lt;1201,12,COUNTIF($L$20:L2527,"&lt;&gt;")&lt;1301,13,COUNTIF($L$20:L2527,"&lt;&gt;")&lt;1401,14,COUNTIF($L$20:L2527,"&lt;&gt;")&lt;1501,15,COUNTIF($L$20:L2527,"&lt;&gt;")&lt;1601,16,COUNTIF($L$20:L2527,"&lt;&gt;")&lt;1701,17,COUNTIF($L$20:L2527,"&lt;&gt;")&lt;1801,18,COUNTIF($L$20:L2527,"&lt;&gt;")&lt;1901,19,COUNTIF($L$20:L2527,"&lt;&gt;")&lt;2001,20,COUNTIF($L$20:L2527,"&lt;&gt;")&lt;2101,21,COUNTIF($L$20:L2527,"&lt;&gt;")&lt;2201,22,COUNTIF($L$20:L2527,"&lt;&gt;")&lt;2301,23,COUNTIF($L$20:L2527,"&lt;&gt;")&lt;2401,24,COUNTIF($L$20:L2527,"&lt;&gt;")&lt;2501,25,COUNTIF($L$20:L2527,"&lt;&gt;")&lt;2601,26,COUNTIF($L$20:L2527,"&lt;&gt;")&lt;2701,27,COUNTIF($L$20:L2527,"&lt;&gt;")&lt;2801,28,COUNTIF($L$20:L2527,"&lt;&gt;")&lt;2901,29,COUNTIF($L$20:L2527,"&lt;&gt;")&lt;3001,30),"")</f>
        <v/>
      </c>
      <c r="AM2527" t="str">
        <f t="shared" si="195"/>
        <v/>
      </c>
      <c r="AN2527" t="str">
        <f t="shared" si="199"/>
        <v/>
      </c>
      <c r="AP2527" t="str">
        <f t="shared" si="198"/>
        <v/>
      </c>
      <c r="AQ2527" t="str">
        <f>IF(AO2527="","",COUNTIFS(AM2527:$AM$3019,AO2527))</f>
        <v/>
      </c>
    </row>
    <row r="2528" spans="1:43" x14ac:dyDescent="0.25">
      <c r="A2528" s="6" t="str">
        <f>IF(COUNT($A$20:A2527)&lt;&gt;$B$4,IF(A2527="","",A2527+1),"")</f>
        <v/>
      </c>
      <c r="B2528" s="3"/>
      <c r="C2528" s="3"/>
      <c r="D2528" s="122"/>
      <c r="E2528" s="3"/>
      <c r="F2528" s="3"/>
      <c r="G2528" s="3"/>
      <c r="H2528" s="3"/>
      <c r="I2528" s="120"/>
      <c r="J2528" s="3"/>
      <c r="K2528" s="95" t="str" cm="1">
        <f t="array" ref="K2528">IF(OR($J$14 = "A",$J$14 = "B",$J$14 = "C"),IF(I2528="","",IF(LEN(I2528)&gt;2,_xlfn.IFS(ISNUMBER(SEARCH("_",I2528)),I2528,ISNUMBER(SEARCH(", ",I2528)),SUBSTITUTE(I2528,", ","_"),ISNUMBER(SEARCH("/ ",I2528)),SUBSTITUTE(I2528,"/ ","_"),ISNUMBER(SEARCH(",",I2528)),SUBSTITUTE(I2528,",","_"),ISNUMBER(SEARCH("/",I2528)),SUBSTITUTE(I2528,"/","_"),ISNUMBER(SEARCH("",I2528)),I2528),I2528)),IF(OR($J$14 = "J",$J$14 = "K"),"",IF(D2528="","",IF(LEN(D2528)&gt;2,_xlfn.IFS(ISNUMBER(SEARCH("_",D2528)),D2528,ISNUMBER(SEARCH(", ",D2528)),SUBSTITUTE(D2528,", ","_"),ISNUMBER(SEARCH("/ ",D2528)),SUBSTITUTE(D2528,"/ ","_"),ISNUMBER(SEARCH(",",D2528)),SUBSTITUTE(D2528,",","_"),ISNUMBER(SEARCH("/",D2528)),SUBSTITUTE(D2528,"/","_"),ISNUMBER(SEARCH("",D2528)),D2528),D2528))))</f>
        <v/>
      </c>
      <c r="L2528" s="1"/>
      <c r="M2528" s="1" t="str">
        <f t="shared" si="196"/>
        <v/>
      </c>
      <c r="N2528" s="94" t="str">
        <f>IF($L2528="None","",IF(ISERROR(VLOOKUP($L2528,Info!$B$4:$B$266,1,FALSE)),"",VLOOKUP($L2528,Info!$B$4:$L$266,5,FALSE)))</f>
        <v/>
      </c>
      <c r="O2528" s="94" t="str">
        <f>IF(K2528="","",IF(AND($J$12&lt;&gt;"ABC",N2528="3"),"BAC",IF(N2528="3","ABC",IF($J$12&lt;&gt;"ABC",IF($J$10="Standard",VLOOKUP(K2528,Info!$BE$4:$BF$481,2,FALSE),VLOOKUP(K2528,Info!$BI$4:$BJ$482,2,FALSE)),IF($J$10="Standard",VLOOKUP(K2528,Info!$AG$4:$AH$2994,2,FALSE),VLOOKUP(K2528,Info!$AK$4:$AL$2997,2,FALSE))))))</f>
        <v/>
      </c>
      <c r="P2528" s="94" t="str">
        <f>IF($L2528="None","",IF(ISERROR(VLOOKUP($L2528,Info!$B$4:$B$266,1,FALSE)),"",VLOOKUP($L2528,Info!$B$4:$L$266,3,FALSE)))</f>
        <v/>
      </c>
      <c r="Q2528" s="96" t="str">
        <f>IF($L2528="None","",IF(ISERROR(VLOOKUP($L2528,Info!$B$4:$B$266,1,FALSE)),"",VLOOKUP($L2528,Info!$B$4:$L$266,4,FALSE)))</f>
        <v/>
      </c>
      <c r="R2528" s="1"/>
      <c r="S2528" s="6" t="str">
        <f t="shared" si="197"/>
        <v/>
      </c>
      <c r="T2528" s="6" t="str">
        <f>IF($L2528="None","",IF(ISERROR(VLOOKUP($L2528,Info!$B$4:$B$266,1,FALSE)),"",VLOOKUP($L2528,Info!$B$4:$L$266,11,FALSE)))</f>
        <v/>
      </c>
      <c r="U2528" s="1"/>
      <c r="V2528" s="1"/>
      <c r="W2528" s="1"/>
      <c r="X2528" s="1" t="str">
        <f>IF($L2528="None","",IF(ISERROR(VLOOKUP($L2528,Info!$B$4:$B$266,1,FALSE)),"",IF(OR(W2528="Metallic Liquid Tight",W2528="Non-Metallic Liquid Tight",W2528="LSZH",W2528="Greenfield"),VLOOKUP($L2528,Info!$B$4:$L$266,7,FALSE),"N/A")))</f>
        <v/>
      </c>
      <c r="Y2528" s="1"/>
      <c r="Z2528" s="96" t="str">
        <f>IF($L2528="None","",IF(ISERROR(VLOOKUP($L2528,Info!$B$4:$B$266,1,FALSE)),"",VLOOKUP($L2528,Info!$B$4:$L$266,9,FALSE)))</f>
        <v/>
      </c>
      <c r="AA2528" s="96" t="str">
        <f>IF($L2528="None","",IF(ISERROR(VLOOKUP($L2528,Info!$B$4:$B$266,1,FALSE)),"",VLOOKUP($L2528,Info!$B$4:$L$266,8,FALSE)))</f>
        <v/>
      </c>
      <c r="AB2528" s="96" t="str">
        <f>IF($L2528="None","",IF(ISERROR(VLOOKUP($L2528,Info!$B$4:$B$266,1,FALSE)),"",VLOOKUP($L2528,Info!$B$4:$L$266,10,FALSE)))</f>
        <v/>
      </c>
      <c r="AC2528" s="1" t="str">
        <f>IF(W2528="SO Cable","Black,White",IF(O2528="","",IF(P2528="","",IF($J$12&lt;&gt;"ABC",IF(P2528&lt;="250",VLOOKUP(O2528,Info!$AZ$4:$BB$22,3,FALSE),VLOOKUP(O2528,Info!$AZ$23:$BB$39,3,FALSE)),IF(P2528&lt;="250",VLOOKUP(O2528,Info!$AO$4:$AQ$22,3,FALSE),VLOOKUP(O2528,Info!$AO$23:$AP$39,3,FALSE))))))</f>
        <v/>
      </c>
      <c r="AD2528" s="1"/>
      <c r="AE2528" s="1" t="str">
        <f>IF($L2528="None","",IF(ISERROR(VLOOKUP($L2528,Info!$B$4:$B$266,1,FALSE)),"",VLOOKUP($L2528,Info!$B$4:$L$266,4,FALSE)))</f>
        <v/>
      </c>
      <c r="AF2528" s="1" t="str">
        <f>IF($L2528="None","",IF(ISERROR(VLOOKUP($L2528,Info!$B$4:$B$266,1,FALSE)),"",VLOOKUP($L2528,Info!$B$4:$L$266,6,FALSE)))</f>
        <v/>
      </c>
      <c r="AG2528" s="1"/>
      <c r="AH2528" s="33" t="str" cm="1">
        <f t="array" ref="AH2528">IF(AND(L2528&lt;&gt;"",O2528&lt;&gt;"",R2528:S2528&lt;&gt;"",W2528:X2528&lt;&gt;"",Z2528:AA2528&lt;&gt;"",AC2528&lt;&gt;""),"Good","Bad")</f>
        <v>Bad</v>
      </c>
      <c r="AL2528" t="str" cm="1">
        <f t="array" ref="AL2528">IF(R2528&gt;0,_xlfn.IFS(COUNTIF($L$20:L2528,"&lt;&gt;")&lt;101,1,COUNTIF($L$20:L2528,"&lt;&gt;")&lt;201,2,COUNTIF($L$20:L2528,"&lt;&gt;")&lt;301,3,COUNTIF($L$20:L2528,"&lt;&gt;")&lt;401,4,COUNTIF($L$20:L2528,"&lt;&gt;")&lt;501,5,COUNTIF($L$20:L2528,"&lt;&gt;")&lt;601,6,COUNTIF($L$20:L2528,"&lt;&gt;")&lt;701,7,COUNTIF($L$20:L2528,"&lt;&gt;")&lt;801,8,COUNTIF($L$20:L2528,"&lt;&gt;")&lt;901,9,COUNTIF($L$20:L2528,"&lt;&gt;")&lt;1001,10,COUNTIF($L$20:L2528,"&lt;&gt;")&lt;1101,11,COUNTIF($L$20:L2528,"&lt;&gt;")&lt;1201,12,COUNTIF($L$20:L2528,"&lt;&gt;")&lt;1301,13,COUNTIF($L$20:L2528,"&lt;&gt;")&lt;1401,14,COUNTIF($L$20:L2528,"&lt;&gt;")&lt;1501,15,COUNTIF($L$20:L2528,"&lt;&gt;")&lt;1601,16,COUNTIF($L$20:L2528,"&lt;&gt;")&lt;1701,17,COUNTIF($L$20:L2528,"&lt;&gt;")&lt;1801,18,COUNTIF($L$20:L2528,"&lt;&gt;")&lt;1901,19,COUNTIF($L$20:L2528,"&lt;&gt;")&lt;2001,20,COUNTIF($L$20:L2528,"&lt;&gt;")&lt;2101,21,COUNTIF($L$20:L2528,"&lt;&gt;")&lt;2201,22,COUNTIF($L$20:L2528,"&lt;&gt;")&lt;2301,23,COUNTIF($L$20:L2528,"&lt;&gt;")&lt;2401,24,COUNTIF($L$20:L2528,"&lt;&gt;")&lt;2501,25,COUNTIF($L$20:L2528,"&lt;&gt;")&lt;2601,26,COUNTIF($L$20:L2528,"&lt;&gt;")&lt;2701,27,COUNTIF($L$20:L2528,"&lt;&gt;")&lt;2801,28,COUNTIF($L$20:L2528,"&lt;&gt;")&lt;2901,29,COUNTIF($L$20:L2528,"&lt;&gt;")&lt;3001,30),"")</f>
        <v/>
      </c>
      <c r="AM2528" t="str">
        <f t="shared" si="195"/>
        <v/>
      </c>
      <c r="AN2528" t="str">
        <f t="shared" si="199"/>
        <v/>
      </c>
      <c r="AP2528" t="str">
        <f t="shared" si="198"/>
        <v/>
      </c>
      <c r="AQ2528" t="str">
        <f>IF(AO2528="","",COUNTIFS(AM2528:$AM$3019,AO2528))</f>
        <v/>
      </c>
    </row>
    <row r="2529" spans="1:43" x14ac:dyDescent="0.25">
      <c r="A2529" s="6" t="str">
        <f>IF(COUNT($A$20:A2528)&lt;&gt;$B$4,IF(A2528="","",A2528+1),"")</f>
        <v/>
      </c>
      <c r="B2529" s="3"/>
      <c r="C2529" s="3"/>
      <c r="D2529" s="122"/>
      <c r="E2529" s="3"/>
      <c r="F2529" s="3"/>
      <c r="G2529" s="3"/>
      <c r="H2529" s="3"/>
      <c r="I2529" s="120"/>
      <c r="J2529" s="3"/>
      <c r="K2529" s="95" t="str" cm="1">
        <f t="array" ref="K2529">IF(OR($J$14 = "A",$J$14 = "B",$J$14 = "C"),IF(I2529="","",IF(LEN(I2529)&gt;2,_xlfn.IFS(ISNUMBER(SEARCH("_",I2529)),I2529,ISNUMBER(SEARCH(", ",I2529)),SUBSTITUTE(I2529,", ","_"),ISNUMBER(SEARCH("/ ",I2529)),SUBSTITUTE(I2529,"/ ","_"),ISNUMBER(SEARCH(",",I2529)),SUBSTITUTE(I2529,",","_"),ISNUMBER(SEARCH("/",I2529)),SUBSTITUTE(I2529,"/","_"),ISNUMBER(SEARCH("",I2529)),I2529),I2529)),IF(OR($J$14 = "J",$J$14 = "K"),"",IF(D2529="","",IF(LEN(D2529)&gt;2,_xlfn.IFS(ISNUMBER(SEARCH("_",D2529)),D2529,ISNUMBER(SEARCH(", ",D2529)),SUBSTITUTE(D2529,", ","_"),ISNUMBER(SEARCH("/ ",D2529)),SUBSTITUTE(D2529,"/ ","_"),ISNUMBER(SEARCH(",",D2529)),SUBSTITUTE(D2529,",","_"),ISNUMBER(SEARCH("/",D2529)),SUBSTITUTE(D2529,"/","_"),ISNUMBER(SEARCH("",D2529)),D2529),D2529))))</f>
        <v/>
      </c>
      <c r="L2529" s="1"/>
      <c r="M2529" s="1" t="str">
        <f t="shared" si="196"/>
        <v/>
      </c>
      <c r="N2529" s="94" t="str">
        <f>IF($L2529="None","",IF(ISERROR(VLOOKUP($L2529,Info!$B$4:$B$266,1,FALSE)),"",VLOOKUP($L2529,Info!$B$4:$L$266,5,FALSE)))</f>
        <v/>
      </c>
      <c r="O2529" s="94" t="str">
        <f>IF(K2529="","",IF(AND($J$12&lt;&gt;"ABC",N2529="3"),"BAC",IF(N2529="3","ABC",IF($J$12&lt;&gt;"ABC",IF($J$10="Standard",VLOOKUP(K2529,Info!$BE$4:$BF$481,2,FALSE),VLOOKUP(K2529,Info!$BI$4:$BJ$482,2,FALSE)),IF($J$10="Standard",VLOOKUP(K2529,Info!$AG$4:$AH$2994,2,FALSE),VLOOKUP(K2529,Info!$AK$4:$AL$2997,2,FALSE))))))</f>
        <v/>
      </c>
      <c r="P2529" s="94" t="str">
        <f>IF($L2529="None","",IF(ISERROR(VLOOKUP($L2529,Info!$B$4:$B$266,1,FALSE)),"",VLOOKUP($L2529,Info!$B$4:$L$266,3,FALSE)))</f>
        <v/>
      </c>
      <c r="Q2529" s="96" t="str">
        <f>IF($L2529="None","",IF(ISERROR(VLOOKUP($L2529,Info!$B$4:$B$266,1,FALSE)),"",VLOOKUP($L2529,Info!$B$4:$L$266,4,FALSE)))</f>
        <v/>
      </c>
      <c r="R2529" s="1"/>
      <c r="S2529" s="6" t="str">
        <f t="shared" si="197"/>
        <v/>
      </c>
      <c r="T2529" s="6" t="str">
        <f>IF($L2529="None","",IF(ISERROR(VLOOKUP($L2529,Info!$B$4:$B$266,1,FALSE)),"",VLOOKUP($L2529,Info!$B$4:$L$266,11,FALSE)))</f>
        <v/>
      </c>
      <c r="U2529" s="1"/>
      <c r="V2529" s="1"/>
      <c r="W2529" s="1"/>
      <c r="X2529" s="1" t="str">
        <f>IF($L2529="None","",IF(ISERROR(VLOOKUP($L2529,Info!$B$4:$B$266,1,FALSE)),"",IF(OR(W2529="Metallic Liquid Tight",W2529="Non-Metallic Liquid Tight",W2529="LSZH",W2529="Greenfield"),VLOOKUP($L2529,Info!$B$4:$L$266,7,FALSE),"N/A")))</f>
        <v/>
      </c>
      <c r="Y2529" s="1"/>
      <c r="Z2529" s="96" t="str">
        <f>IF($L2529="None","",IF(ISERROR(VLOOKUP($L2529,Info!$B$4:$B$266,1,FALSE)),"",VLOOKUP($L2529,Info!$B$4:$L$266,9,FALSE)))</f>
        <v/>
      </c>
      <c r="AA2529" s="96" t="str">
        <f>IF($L2529="None","",IF(ISERROR(VLOOKUP($L2529,Info!$B$4:$B$266,1,FALSE)),"",VLOOKUP($L2529,Info!$B$4:$L$266,8,FALSE)))</f>
        <v/>
      </c>
      <c r="AB2529" s="96" t="str">
        <f>IF($L2529="None","",IF(ISERROR(VLOOKUP($L2529,Info!$B$4:$B$266,1,FALSE)),"",VLOOKUP($L2529,Info!$B$4:$L$266,10,FALSE)))</f>
        <v/>
      </c>
      <c r="AC2529" s="1" t="str">
        <f>IF(W2529="SO Cable","Black,White",IF(O2529="","",IF(P2529="","",IF($J$12&lt;&gt;"ABC",IF(P2529&lt;="250",VLOOKUP(O2529,Info!$AZ$4:$BB$22,3,FALSE),VLOOKUP(O2529,Info!$AZ$23:$BB$39,3,FALSE)),IF(P2529&lt;="250",VLOOKUP(O2529,Info!$AO$4:$AQ$22,3,FALSE),VLOOKUP(O2529,Info!$AO$23:$AP$39,3,FALSE))))))</f>
        <v/>
      </c>
      <c r="AD2529" s="1"/>
      <c r="AE2529" s="1" t="str">
        <f>IF($L2529="None","",IF(ISERROR(VLOOKUP($L2529,Info!$B$4:$B$266,1,FALSE)),"",VLOOKUP($L2529,Info!$B$4:$L$266,4,FALSE)))</f>
        <v/>
      </c>
      <c r="AF2529" s="1" t="str">
        <f>IF($L2529="None","",IF(ISERROR(VLOOKUP($L2529,Info!$B$4:$B$266,1,FALSE)),"",VLOOKUP($L2529,Info!$B$4:$L$266,6,FALSE)))</f>
        <v/>
      </c>
      <c r="AG2529" s="1"/>
      <c r="AH2529" s="33" t="str" cm="1">
        <f t="array" ref="AH2529">IF(AND(L2529&lt;&gt;"",O2529&lt;&gt;"",R2529:S2529&lt;&gt;"",W2529:X2529&lt;&gt;"",Z2529:AA2529&lt;&gt;"",AC2529&lt;&gt;""),"Good","Bad")</f>
        <v>Bad</v>
      </c>
      <c r="AL2529" t="str" cm="1">
        <f t="array" ref="AL2529">IF(R2529&gt;0,_xlfn.IFS(COUNTIF($L$20:L2529,"&lt;&gt;")&lt;101,1,COUNTIF($L$20:L2529,"&lt;&gt;")&lt;201,2,COUNTIF($L$20:L2529,"&lt;&gt;")&lt;301,3,COUNTIF($L$20:L2529,"&lt;&gt;")&lt;401,4,COUNTIF($L$20:L2529,"&lt;&gt;")&lt;501,5,COUNTIF($L$20:L2529,"&lt;&gt;")&lt;601,6,COUNTIF($L$20:L2529,"&lt;&gt;")&lt;701,7,COUNTIF($L$20:L2529,"&lt;&gt;")&lt;801,8,COUNTIF($L$20:L2529,"&lt;&gt;")&lt;901,9,COUNTIF($L$20:L2529,"&lt;&gt;")&lt;1001,10,COUNTIF($L$20:L2529,"&lt;&gt;")&lt;1101,11,COUNTIF($L$20:L2529,"&lt;&gt;")&lt;1201,12,COUNTIF($L$20:L2529,"&lt;&gt;")&lt;1301,13,COUNTIF($L$20:L2529,"&lt;&gt;")&lt;1401,14,COUNTIF($L$20:L2529,"&lt;&gt;")&lt;1501,15,COUNTIF($L$20:L2529,"&lt;&gt;")&lt;1601,16,COUNTIF($L$20:L2529,"&lt;&gt;")&lt;1701,17,COUNTIF($L$20:L2529,"&lt;&gt;")&lt;1801,18,COUNTIF($L$20:L2529,"&lt;&gt;")&lt;1901,19,COUNTIF($L$20:L2529,"&lt;&gt;")&lt;2001,20,COUNTIF($L$20:L2529,"&lt;&gt;")&lt;2101,21,COUNTIF($L$20:L2529,"&lt;&gt;")&lt;2201,22,COUNTIF($L$20:L2529,"&lt;&gt;")&lt;2301,23,COUNTIF($L$20:L2529,"&lt;&gt;")&lt;2401,24,COUNTIF($L$20:L2529,"&lt;&gt;")&lt;2501,25,COUNTIF($L$20:L2529,"&lt;&gt;")&lt;2601,26,COUNTIF($L$20:L2529,"&lt;&gt;")&lt;2701,27,COUNTIF($L$20:L2529,"&lt;&gt;")&lt;2801,28,COUNTIF($L$20:L2529,"&lt;&gt;")&lt;2901,29,COUNTIF($L$20:L2529,"&lt;&gt;")&lt;3001,30),"")</f>
        <v/>
      </c>
      <c r="AM2529" t="str">
        <f t="shared" si="195"/>
        <v/>
      </c>
      <c r="AN2529" t="str">
        <f t="shared" si="199"/>
        <v/>
      </c>
      <c r="AP2529" t="str">
        <f t="shared" si="198"/>
        <v/>
      </c>
      <c r="AQ2529" t="str">
        <f>IF(AO2529="","",COUNTIFS(AM2529:$AM$3019,AO2529))</f>
        <v/>
      </c>
    </row>
    <row r="2530" spans="1:43" x14ac:dyDescent="0.25">
      <c r="A2530" s="6" t="str">
        <f>IF(COUNT($A$20:A2529)&lt;&gt;$B$4,IF(A2529="","",A2529+1),"")</f>
        <v/>
      </c>
      <c r="B2530" s="3"/>
      <c r="C2530" s="3"/>
      <c r="D2530" s="122"/>
      <c r="E2530" s="3"/>
      <c r="F2530" s="3"/>
      <c r="G2530" s="3"/>
      <c r="H2530" s="3"/>
      <c r="I2530" s="120"/>
      <c r="J2530" s="3"/>
      <c r="K2530" s="95" t="str" cm="1">
        <f t="array" ref="K2530">IF(OR($J$14 = "A",$J$14 = "B",$J$14 = "C"),IF(I2530="","",IF(LEN(I2530)&gt;2,_xlfn.IFS(ISNUMBER(SEARCH("_",I2530)),I2530,ISNUMBER(SEARCH(", ",I2530)),SUBSTITUTE(I2530,", ","_"),ISNUMBER(SEARCH("/ ",I2530)),SUBSTITUTE(I2530,"/ ","_"),ISNUMBER(SEARCH(",",I2530)),SUBSTITUTE(I2530,",","_"),ISNUMBER(SEARCH("/",I2530)),SUBSTITUTE(I2530,"/","_"),ISNUMBER(SEARCH("",I2530)),I2530),I2530)),IF(OR($J$14 = "J",$J$14 = "K"),"",IF(D2530="","",IF(LEN(D2530)&gt;2,_xlfn.IFS(ISNUMBER(SEARCH("_",D2530)),D2530,ISNUMBER(SEARCH(", ",D2530)),SUBSTITUTE(D2530,", ","_"),ISNUMBER(SEARCH("/ ",D2530)),SUBSTITUTE(D2530,"/ ","_"),ISNUMBER(SEARCH(",",D2530)),SUBSTITUTE(D2530,",","_"),ISNUMBER(SEARCH("/",D2530)),SUBSTITUTE(D2530,"/","_"),ISNUMBER(SEARCH("",D2530)),D2530),D2530))))</f>
        <v/>
      </c>
      <c r="L2530" s="1"/>
      <c r="M2530" s="1" t="str">
        <f t="shared" si="196"/>
        <v/>
      </c>
      <c r="N2530" s="94" t="str">
        <f>IF($L2530="None","",IF(ISERROR(VLOOKUP($L2530,Info!$B$4:$B$266,1,FALSE)),"",VLOOKUP($L2530,Info!$B$4:$L$266,5,FALSE)))</f>
        <v/>
      </c>
      <c r="O2530" s="94" t="str">
        <f>IF(K2530="","",IF(AND($J$12&lt;&gt;"ABC",N2530="3"),"BAC",IF(N2530="3","ABC",IF($J$12&lt;&gt;"ABC",IF($J$10="Standard",VLOOKUP(K2530,Info!$BE$4:$BF$481,2,FALSE),VLOOKUP(K2530,Info!$BI$4:$BJ$482,2,FALSE)),IF($J$10="Standard",VLOOKUP(K2530,Info!$AG$4:$AH$2994,2,FALSE),VLOOKUP(K2530,Info!$AK$4:$AL$2997,2,FALSE))))))</f>
        <v/>
      </c>
      <c r="P2530" s="94" t="str">
        <f>IF($L2530="None","",IF(ISERROR(VLOOKUP($L2530,Info!$B$4:$B$266,1,FALSE)),"",VLOOKUP($L2530,Info!$B$4:$L$266,3,FALSE)))</f>
        <v/>
      </c>
      <c r="Q2530" s="96" t="str">
        <f>IF($L2530="None","",IF(ISERROR(VLOOKUP($L2530,Info!$B$4:$B$266,1,FALSE)),"",VLOOKUP($L2530,Info!$B$4:$L$266,4,FALSE)))</f>
        <v/>
      </c>
      <c r="R2530" s="1"/>
      <c r="S2530" s="6" t="str">
        <f t="shared" si="197"/>
        <v/>
      </c>
      <c r="T2530" s="6" t="str">
        <f>IF($L2530="None","",IF(ISERROR(VLOOKUP($L2530,Info!$B$4:$B$266,1,FALSE)),"",VLOOKUP($L2530,Info!$B$4:$L$266,11,FALSE)))</f>
        <v/>
      </c>
      <c r="U2530" s="1"/>
      <c r="V2530" s="1"/>
      <c r="W2530" s="1"/>
      <c r="X2530" s="1" t="str">
        <f>IF($L2530="None","",IF(ISERROR(VLOOKUP($L2530,Info!$B$4:$B$266,1,FALSE)),"",IF(OR(W2530="Metallic Liquid Tight",W2530="Non-Metallic Liquid Tight",W2530="LSZH",W2530="Greenfield"),VLOOKUP($L2530,Info!$B$4:$L$266,7,FALSE),"N/A")))</f>
        <v/>
      </c>
      <c r="Y2530" s="1"/>
      <c r="Z2530" s="96" t="str">
        <f>IF($L2530="None","",IF(ISERROR(VLOOKUP($L2530,Info!$B$4:$B$266,1,FALSE)),"",VLOOKUP($L2530,Info!$B$4:$L$266,9,FALSE)))</f>
        <v/>
      </c>
      <c r="AA2530" s="96" t="str">
        <f>IF($L2530="None","",IF(ISERROR(VLOOKUP($L2530,Info!$B$4:$B$266,1,FALSE)),"",VLOOKUP($L2530,Info!$B$4:$L$266,8,FALSE)))</f>
        <v/>
      </c>
      <c r="AB2530" s="96" t="str">
        <f>IF($L2530="None","",IF(ISERROR(VLOOKUP($L2530,Info!$B$4:$B$266,1,FALSE)),"",VLOOKUP($L2530,Info!$B$4:$L$266,10,FALSE)))</f>
        <v/>
      </c>
      <c r="AC2530" s="1" t="str">
        <f>IF(W2530="SO Cable","Black,White",IF(O2530="","",IF(P2530="","",IF($J$12&lt;&gt;"ABC",IF(P2530&lt;="250",VLOOKUP(O2530,Info!$AZ$4:$BB$22,3,FALSE),VLOOKUP(O2530,Info!$AZ$23:$BB$39,3,FALSE)),IF(P2530&lt;="250",VLOOKUP(O2530,Info!$AO$4:$AQ$22,3,FALSE),VLOOKUP(O2530,Info!$AO$23:$AP$39,3,FALSE))))))</f>
        <v/>
      </c>
      <c r="AD2530" s="1"/>
      <c r="AE2530" s="1" t="str">
        <f>IF($L2530="None","",IF(ISERROR(VLOOKUP($L2530,Info!$B$4:$B$266,1,FALSE)),"",VLOOKUP($L2530,Info!$B$4:$L$266,4,FALSE)))</f>
        <v/>
      </c>
      <c r="AF2530" s="1" t="str">
        <f>IF($L2530="None","",IF(ISERROR(VLOOKUP($L2530,Info!$B$4:$B$266,1,FALSE)),"",VLOOKUP($L2530,Info!$B$4:$L$266,6,FALSE)))</f>
        <v/>
      </c>
      <c r="AG2530" s="1"/>
      <c r="AH2530" s="33" t="str" cm="1">
        <f t="array" ref="AH2530">IF(AND(L2530&lt;&gt;"",O2530&lt;&gt;"",R2530:S2530&lt;&gt;"",W2530:X2530&lt;&gt;"",Z2530:AA2530&lt;&gt;"",AC2530&lt;&gt;""),"Good","Bad")</f>
        <v>Bad</v>
      </c>
      <c r="AL2530" t="str" cm="1">
        <f t="array" ref="AL2530">IF(R2530&gt;0,_xlfn.IFS(COUNTIF($L$20:L2530,"&lt;&gt;")&lt;101,1,COUNTIF($L$20:L2530,"&lt;&gt;")&lt;201,2,COUNTIF($L$20:L2530,"&lt;&gt;")&lt;301,3,COUNTIF($L$20:L2530,"&lt;&gt;")&lt;401,4,COUNTIF($L$20:L2530,"&lt;&gt;")&lt;501,5,COUNTIF($L$20:L2530,"&lt;&gt;")&lt;601,6,COUNTIF($L$20:L2530,"&lt;&gt;")&lt;701,7,COUNTIF($L$20:L2530,"&lt;&gt;")&lt;801,8,COUNTIF($L$20:L2530,"&lt;&gt;")&lt;901,9,COUNTIF($L$20:L2530,"&lt;&gt;")&lt;1001,10,COUNTIF($L$20:L2530,"&lt;&gt;")&lt;1101,11,COUNTIF($L$20:L2530,"&lt;&gt;")&lt;1201,12,COUNTIF($L$20:L2530,"&lt;&gt;")&lt;1301,13,COUNTIF($L$20:L2530,"&lt;&gt;")&lt;1401,14,COUNTIF($L$20:L2530,"&lt;&gt;")&lt;1501,15,COUNTIF($L$20:L2530,"&lt;&gt;")&lt;1601,16,COUNTIF($L$20:L2530,"&lt;&gt;")&lt;1701,17,COUNTIF($L$20:L2530,"&lt;&gt;")&lt;1801,18,COUNTIF($L$20:L2530,"&lt;&gt;")&lt;1901,19,COUNTIF($L$20:L2530,"&lt;&gt;")&lt;2001,20,COUNTIF($L$20:L2530,"&lt;&gt;")&lt;2101,21,COUNTIF($L$20:L2530,"&lt;&gt;")&lt;2201,22,COUNTIF($L$20:L2530,"&lt;&gt;")&lt;2301,23,COUNTIF($L$20:L2530,"&lt;&gt;")&lt;2401,24,COUNTIF($L$20:L2530,"&lt;&gt;")&lt;2501,25,COUNTIF($L$20:L2530,"&lt;&gt;")&lt;2601,26,COUNTIF($L$20:L2530,"&lt;&gt;")&lt;2701,27,COUNTIF($L$20:L2530,"&lt;&gt;")&lt;2801,28,COUNTIF($L$20:L2530,"&lt;&gt;")&lt;2901,29,COUNTIF($L$20:L2530,"&lt;&gt;")&lt;3001,30),"")</f>
        <v/>
      </c>
      <c r="AM2530" t="str">
        <f t="shared" si="195"/>
        <v/>
      </c>
      <c r="AN2530" t="str">
        <f t="shared" si="199"/>
        <v/>
      </c>
      <c r="AP2530" t="str">
        <f t="shared" si="198"/>
        <v/>
      </c>
      <c r="AQ2530" t="str">
        <f>IF(AO2530="","",COUNTIFS(AM2530:$AM$3019,AO2530))</f>
        <v/>
      </c>
    </row>
    <row r="2531" spans="1:43" x14ac:dyDescent="0.25">
      <c r="A2531" s="6" t="str">
        <f>IF(COUNT($A$20:A2530)&lt;&gt;$B$4,IF(A2530="","",A2530+1),"")</f>
        <v/>
      </c>
      <c r="B2531" s="3"/>
      <c r="C2531" s="3"/>
      <c r="D2531" s="122"/>
      <c r="E2531" s="3"/>
      <c r="F2531" s="3"/>
      <c r="G2531" s="3"/>
      <c r="H2531" s="3"/>
      <c r="I2531" s="120"/>
      <c r="J2531" s="3"/>
      <c r="K2531" s="95" t="str" cm="1">
        <f t="array" ref="K2531">IF(OR($J$14 = "A",$J$14 = "B",$J$14 = "C"),IF(I2531="","",IF(LEN(I2531)&gt;2,_xlfn.IFS(ISNUMBER(SEARCH("_",I2531)),I2531,ISNUMBER(SEARCH(", ",I2531)),SUBSTITUTE(I2531,", ","_"),ISNUMBER(SEARCH("/ ",I2531)),SUBSTITUTE(I2531,"/ ","_"),ISNUMBER(SEARCH(",",I2531)),SUBSTITUTE(I2531,",","_"),ISNUMBER(SEARCH("/",I2531)),SUBSTITUTE(I2531,"/","_"),ISNUMBER(SEARCH("",I2531)),I2531),I2531)),IF(OR($J$14 = "J",$J$14 = "K"),"",IF(D2531="","",IF(LEN(D2531)&gt;2,_xlfn.IFS(ISNUMBER(SEARCH("_",D2531)),D2531,ISNUMBER(SEARCH(", ",D2531)),SUBSTITUTE(D2531,", ","_"),ISNUMBER(SEARCH("/ ",D2531)),SUBSTITUTE(D2531,"/ ","_"),ISNUMBER(SEARCH(",",D2531)),SUBSTITUTE(D2531,",","_"),ISNUMBER(SEARCH("/",D2531)),SUBSTITUTE(D2531,"/","_"),ISNUMBER(SEARCH("",D2531)),D2531),D2531))))</f>
        <v/>
      </c>
      <c r="L2531" s="1"/>
      <c r="M2531" s="1" t="str">
        <f t="shared" si="196"/>
        <v/>
      </c>
      <c r="N2531" s="94" t="str">
        <f>IF($L2531="None","",IF(ISERROR(VLOOKUP($L2531,Info!$B$4:$B$266,1,FALSE)),"",VLOOKUP($L2531,Info!$B$4:$L$266,5,FALSE)))</f>
        <v/>
      </c>
      <c r="O2531" s="94" t="str">
        <f>IF(K2531="","",IF(AND($J$12&lt;&gt;"ABC",N2531="3"),"BAC",IF(N2531="3","ABC",IF($J$12&lt;&gt;"ABC",IF($J$10="Standard",VLOOKUP(K2531,Info!$BE$4:$BF$481,2,FALSE),VLOOKUP(K2531,Info!$BI$4:$BJ$482,2,FALSE)),IF($J$10="Standard",VLOOKUP(K2531,Info!$AG$4:$AH$2994,2,FALSE),VLOOKUP(K2531,Info!$AK$4:$AL$2997,2,FALSE))))))</f>
        <v/>
      </c>
      <c r="P2531" s="94" t="str">
        <f>IF($L2531="None","",IF(ISERROR(VLOOKUP($L2531,Info!$B$4:$B$266,1,FALSE)),"",VLOOKUP($L2531,Info!$B$4:$L$266,3,FALSE)))</f>
        <v/>
      </c>
      <c r="Q2531" s="96" t="str">
        <f>IF($L2531="None","",IF(ISERROR(VLOOKUP($L2531,Info!$B$4:$B$266,1,FALSE)),"",VLOOKUP($L2531,Info!$B$4:$L$266,4,FALSE)))</f>
        <v/>
      </c>
      <c r="R2531" s="1"/>
      <c r="S2531" s="6" t="str">
        <f t="shared" si="197"/>
        <v/>
      </c>
      <c r="T2531" s="6" t="str">
        <f>IF($L2531="None","",IF(ISERROR(VLOOKUP($L2531,Info!$B$4:$B$266,1,FALSE)),"",VLOOKUP($L2531,Info!$B$4:$L$266,11,FALSE)))</f>
        <v/>
      </c>
      <c r="U2531" s="1"/>
      <c r="V2531" s="1"/>
      <c r="W2531" s="1"/>
      <c r="X2531" s="1" t="str">
        <f>IF($L2531="None","",IF(ISERROR(VLOOKUP($L2531,Info!$B$4:$B$266,1,FALSE)),"",IF(OR(W2531="Metallic Liquid Tight",W2531="Non-Metallic Liquid Tight",W2531="LSZH",W2531="Greenfield"),VLOOKUP($L2531,Info!$B$4:$L$266,7,FALSE),"N/A")))</f>
        <v/>
      </c>
      <c r="Y2531" s="1"/>
      <c r="Z2531" s="96" t="str">
        <f>IF($L2531="None","",IF(ISERROR(VLOOKUP($L2531,Info!$B$4:$B$266,1,FALSE)),"",VLOOKUP($L2531,Info!$B$4:$L$266,9,FALSE)))</f>
        <v/>
      </c>
      <c r="AA2531" s="96" t="str">
        <f>IF($L2531="None","",IF(ISERROR(VLOOKUP($L2531,Info!$B$4:$B$266,1,FALSE)),"",VLOOKUP($L2531,Info!$B$4:$L$266,8,FALSE)))</f>
        <v/>
      </c>
      <c r="AB2531" s="96" t="str">
        <f>IF($L2531="None","",IF(ISERROR(VLOOKUP($L2531,Info!$B$4:$B$266,1,FALSE)),"",VLOOKUP($L2531,Info!$B$4:$L$266,10,FALSE)))</f>
        <v/>
      </c>
      <c r="AC2531" s="1" t="str">
        <f>IF(W2531="SO Cable","Black,White",IF(O2531="","",IF(P2531="","",IF($J$12&lt;&gt;"ABC",IF(P2531&lt;="250",VLOOKUP(O2531,Info!$AZ$4:$BB$22,3,FALSE),VLOOKUP(O2531,Info!$AZ$23:$BB$39,3,FALSE)),IF(P2531&lt;="250",VLOOKUP(O2531,Info!$AO$4:$AQ$22,3,FALSE),VLOOKUP(O2531,Info!$AO$23:$AP$39,3,FALSE))))))</f>
        <v/>
      </c>
      <c r="AD2531" s="1"/>
      <c r="AE2531" s="1" t="str">
        <f>IF($L2531="None","",IF(ISERROR(VLOOKUP($L2531,Info!$B$4:$B$266,1,FALSE)),"",VLOOKUP($L2531,Info!$B$4:$L$266,4,FALSE)))</f>
        <v/>
      </c>
      <c r="AF2531" s="1" t="str">
        <f>IF($L2531="None","",IF(ISERROR(VLOOKUP($L2531,Info!$B$4:$B$266,1,FALSE)),"",VLOOKUP($L2531,Info!$B$4:$L$266,6,FALSE)))</f>
        <v/>
      </c>
      <c r="AG2531" s="1"/>
      <c r="AH2531" s="33" t="str" cm="1">
        <f t="array" ref="AH2531">IF(AND(L2531&lt;&gt;"",O2531&lt;&gt;"",R2531:S2531&lt;&gt;"",W2531:X2531&lt;&gt;"",Z2531:AA2531&lt;&gt;"",AC2531&lt;&gt;""),"Good","Bad")</f>
        <v>Bad</v>
      </c>
      <c r="AL2531" t="str" cm="1">
        <f t="array" ref="AL2531">IF(R2531&gt;0,_xlfn.IFS(COUNTIF($L$20:L2531,"&lt;&gt;")&lt;101,1,COUNTIF($L$20:L2531,"&lt;&gt;")&lt;201,2,COUNTIF($L$20:L2531,"&lt;&gt;")&lt;301,3,COUNTIF($L$20:L2531,"&lt;&gt;")&lt;401,4,COUNTIF($L$20:L2531,"&lt;&gt;")&lt;501,5,COUNTIF($L$20:L2531,"&lt;&gt;")&lt;601,6,COUNTIF($L$20:L2531,"&lt;&gt;")&lt;701,7,COUNTIF($L$20:L2531,"&lt;&gt;")&lt;801,8,COUNTIF($L$20:L2531,"&lt;&gt;")&lt;901,9,COUNTIF($L$20:L2531,"&lt;&gt;")&lt;1001,10,COUNTIF($L$20:L2531,"&lt;&gt;")&lt;1101,11,COUNTIF($L$20:L2531,"&lt;&gt;")&lt;1201,12,COUNTIF($L$20:L2531,"&lt;&gt;")&lt;1301,13,COUNTIF($L$20:L2531,"&lt;&gt;")&lt;1401,14,COUNTIF($L$20:L2531,"&lt;&gt;")&lt;1501,15,COUNTIF($L$20:L2531,"&lt;&gt;")&lt;1601,16,COUNTIF($L$20:L2531,"&lt;&gt;")&lt;1701,17,COUNTIF($L$20:L2531,"&lt;&gt;")&lt;1801,18,COUNTIF($L$20:L2531,"&lt;&gt;")&lt;1901,19,COUNTIF($L$20:L2531,"&lt;&gt;")&lt;2001,20,COUNTIF($L$20:L2531,"&lt;&gt;")&lt;2101,21,COUNTIF($L$20:L2531,"&lt;&gt;")&lt;2201,22,COUNTIF($L$20:L2531,"&lt;&gt;")&lt;2301,23,COUNTIF($L$20:L2531,"&lt;&gt;")&lt;2401,24,COUNTIF($L$20:L2531,"&lt;&gt;")&lt;2501,25,COUNTIF($L$20:L2531,"&lt;&gt;")&lt;2601,26,COUNTIF($L$20:L2531,"&lt;&gt;")&lt;2701,27,COUNTIF($L$20:L2531,"&lt;&gt;")&lt;2801,28,COUNTIF($L$20:L2531,"&lt;&gt;")&lt;2901,29,COUNTIF($L$20:L2531,"&lt;&gt;")&lt;3001,30),"")</f>
        <v/>
      </c>
      <c r="AM2531" t="str">
        <f t="shared" si="195"/>
        <v/>
      </c>
      <c r="AN2531" t="str">
        <f t="shared" si="199"/>
        <v/>
      </c>
      <c r="AP2531" t="str">
        <f t="shared" si="198"/>
        <v/>
      </c>
      <c r="AQ2531" t="str">
        <f>IF(AO2531="","",COUNTIFS(AM2531:$AM$3019,AO2531))</f>
        <v/>
      </c>
    </row>
    <row r="2532" spans="1:43" x14ac:dyDescent="0.25">
      <c r="A2532" s="6" t="str">
        <f>IF(COUNT($A$20:A2531)&lt;&gt;$B$4,IF(A2531="","",A2531+1),"")</f>
        <v/>
      </c>
      <c r="B2532" s="3"/>
      <c r="C2532" s="3"/>
      <c r="D2532" s="122"/>
      <c r="E2532" s="3"/>
      <c r="F2532" s="3"/>
      <c r="G2532" s="3"/>
      <c r="H2532" s="3"/>
      <c r="I2532" s="120"/>
      <c r="J2532" s="3"/>
      <c r="K2532" s="95" t="str" cm="1">
        <f t="array" ref="K2532">IF(OR($J$14 = "A",$J$14 = "B",$J$14 = "C"),IF(I2532="","",IF(LEN(I2532)&gt;2,_xlfn.IFS(ISNUMBER(SEARCH("_",I2532)),I2532,ISNUMBER(SEARCH(", ",I2532)),SUBSTITUTE(I2532,", ","_"),ISNUMBER(SEARCH("/ ",I2532)),SUBSTITUTE(I2532,"/ ","_"),ISNUMBER(SEARCH(",",I2532)),SUBSTITUTE(I2532,",","_"),ISNUMBER(SEARCH("/",I2532)),SUBSTITUTE(I2532,"/","_"),ISNUMBER(SEARCH("",I2532)),I2532),I2532)),IF(OR($J$14 = "J",$J$14 = "K"),"",IF(D2532="","",IF(LEN(D2532)&gt;2,_xlfn.IFS(ISNUMBER(SEARCH("_",D2532)),D2532,ISNUMBER(SEARCH(", ",D2532)),SUBSTITUTE(D2532,", ","_"),ISNUMBER(SEARCH("/ ",D2532)),SUBSTITUTE(D2532,"/ ","_"),ISNUMBER(SEARCH(",",D2532)),SUBSTITUTE(D2532,",","_"),ISNUMBER(SEARCH("/",D2532)),SUBSTITUTE(D2532,"/","_"),ISNUMBER(SEARCH("",D2532)),D2532),D2532))))</f>
        <v/>
      </c>
      <c r="L2532" s="1"/>
      <c r="M2532" s="1" t="str">
        <f t="shared" si="196"/>
        <v/>
      </c>
      <c r="N2532" s="94" t="str">
        <f>IF($L2532="None","",IF(ISERROR(VLOOKUP($L2532,Info!$B$4:$B$266,1,FALSE)),"",VLOOKUP($L2532,Info!$B$4:$L$266,5,FALSE)))</f>
        <v/>
      </c>
      <c r="O2532" s="94" t="str">
        <f>IF(K2532="","",IF(AND($J$12&lt;&gt;"ABC",N2532="3"),"BAC",IF(N2532="3","ABC",IF($J$12&lt;&gt;"ABC",IF($J$10="Standard",VLOOKUP(K2532,Info!$BE$4:$BF$481,2,FALSE),VLOOKUP(K2532,Info!$BI$4:$BJ$482,2,FALSE)),IF($J$10="Standard",VLOOKUP(K2532,Info!$AG$4:$AH$2994,2,FALSE),VLOOKUP(K2532,Info!$AK$4:$AL$2997,2,FALSE))))))</f>
        <v/>
      </c>
      <c r="P2532" s="94" t="str">
        <f>IF($L2532="None","",IF(ISERROR(VLOOKUP($L2532,Info!$B$4:$B$266,1,FALSE)),"",VLOOKUP($L2532,Info!$B$4:$L$266,3,FALSE)))</f>
        <v/>
      </c>
      <c r="Q2532" s="96" t="str">
        <f>IF($L2532="None","",IF(ISERROR(VLOOKUP($L2532,Info!$B$4:$B$266,1,FALSE)),"",VLOOKUP($L2532,Info!$B$4:$L$266,4,FALSE)))</f>
        <v/>
      </c>
      <c r="R2532" s="1"/>
      <c r="S2532" s="6" t="str">
        <f t="shared" si="197"/>
        <v/>
      </c>
      <c r="T2532" s="6" t="str">
        <f>IF($L2532="None","",IF(ISERROR(VLOOKUP($L2532,Info!$B$4:$B$266,1,FALSE)),"",VLOOKUP($L2532,Info!$B$4:$L$266,11,FALSE)))</f>
        <v/>
      </c>
      <c r="U2532" s="1"/>
      <c r="V2532" s="1"/>
      <c r="W2532" s="1"/>
      <c r="X2532" s="1" t="str">
        <f>IF($L2532="None","",IF(ISERROR(VLOOKUP($L2532,Info!$B$4:$B$266,1,FALSE)),"",IF(OR(W2532="Metallic Liquid Tight",W2532="Non-Metallic Liquid Tight",W2532="LSZH",W2532="Greenfield"),VLOOKUP($L2532,Info!$B$4:$L$266,7,FALSE),"N/A")))</f>
        <v/>
      </c>
      <c r="Y2532" s="1"/>
      <c r="Z2532" s="96" t="str">
        <f>IF($L2532="None","",IF(ISERROR(VLOOKUP($L2532,Info!$B$4:$B$266,1,FALSE)),"",VLOOKUP($L2532,Info!$B$4:$L$266,9,FALSE)))</f>
        <v/>
      </c>
      <c r="AA2532" s="96" t="str">
        <f>IF($L2532="None","",IF(ISERROR(VLOOKUP($L2532,Info!$B$4:$B$266,1,FALSE)),"",VLOOKUP($L2532,Info!$B$4:$L$266,8,FALSE)))</f>
        <v/>
      </c>
      <c r="AB2532" s="96" t="str">
        <f>IF($L2532="None","",IF(ISERROR(VLOOKUP($L2532,Info!$B$4:$B$266,1,FALSE)),"",VLOOKUP($L2532,Info!$B$4:$L$266,10,FALSE)))</f>
        <v/>
      </c>
      <c r="AC2532" s="1" t="str">
        <f>IF(W2532="SO Cable","Black,White",IF(O2532="","",IF(P2532="","",IF($J$12&lt;&gt;"ABC",IF(P2532&lt;="250",VLOOKUP(O2532,Info!$AZ$4:$BB$22,3,FALSE),VLOOKUP(O2532,Info!$AZ$23:$BB$39,3,FALSE)),IF(P2532&lt;="250",VLOOKUP(O2532,Info!$AO$4:$AQ$22,3,FALSE),VLOOKUP(O2532,Info!$AO$23:$AP$39,3,FALSE))))))</f>
        <v/>
      </c>
      <c r="AD2532" s="1"/>
      <c r="AE2532" s="1" t="str">
        <f>IF($L2532="None","",IF(ISERROR(VLOOKUP($L2532,Info!$B$4:$B$266,1,FALSE)),"",VLOOKUP($L2532,Info!$B$4:$L$266,4,FALSE)))</f>
        <v/>
      </c>
      <c r="AF2532" s="1" t="str">
        <f>IF($L2532="None","",IF(ISERROR(VLOOKUP($L2532,Info!$B$4:$B$266,1,FALSE)),"",VLOOKUP($L2532,Info!$B$4:$L$266,6,FALSE)))</f>
        <v/>
      </c>
      <c r="AG2532" s="1"/>
      <c r="AH2532" s="33" t="str" cm="1">
        <f t="array" ref="AH2532">IF(AND(L2532&lt;&gt;"",O2532&lt;&gt;"",R2532:S2532&lt;&gt;"",W2532:X2532&lt;&gt;"",Z2532:AA2532&lt;&gt;"",AC2532&lt;&gt;""),"Good","Bad")</f>
        <v>Bad</v>
      </c>
      <c r="AL2532" t="str" cm="1">
        <f t="array" ref="AL2532">IF(R2532&gt;0,_xlfn.IFS(COUNTIF($L$20:L2532,"&lt;&gt;")&lt;101,1,COUNTIF($L$20:L2532,"&lt;&gt;")&lt;201,2,COUNTIF($L$20:L2532,"&lt;&gt;")&lt;301,3,COUNTIF($L$20:L2532,"&lt;&gt;")&lt;401,4,COUNTIF($L$20:L2532,"&lt;&gt;")&lt;501,5,COUNTIF($L$20:L2532,"&lt;&gt;")&lt;601,6,COUNTIF($L$20:L2532,"&lt;&gt;")&lt;701,7,COUNTIF($L$20:L2532,"&lt;&gt;")&lt;801,8,COUNTIF($L$20:L2532,"&lt;&gt;")&lt;901,9,COUNTIF($L$20:L2532,"&lt;&gt;")&lt;1001,10,COUNTIF($L$20:L2532,"&lt;&gt;")&lt;1101,11,COUNTIF($L$20:L2532,"&lt;&gt;")&lt;1201,12,COUNTIF($L$20:L2532,"&lt;&gt;")&lt;1301,13,COUNTIF($L$20:L2532,"&lt;&gt;")&lt;1401,14,COUNTIF($L$20:L2532,"&lt;&gt;")&lt;1501,15,COUNTIF($L$20:L2532,"&lt;&gt;")&lt;1601,16,COUNTIF($L$20:L2532,"&lt;&gt;")&lt;1701,17,COUNTIF($L$20:L2532,"&lt;&gt;")&lt;1801,18,COUNTIF($L$20:L2532,"&lt;&gt;")&lt;1901,19,COUNTIF($L$20:L2532,"&lt;&gt;")&lt;2001,20,COUNTIF($L$20:L2532,"&lt;&gt;")&lt;2101,21,COUNTIF($L$20:L2532,"&lt;&gt;")&lt;2201,22,COUNTIF($L$20:L2532,"&lt;&gt;")&lt;2301,23,COUNTIF($L$20:L2532,"&lt;&gt;")&lt;2401,24,COUNTIF($L$20:L2532,"&lt;&gt;")&lt;2501,25,COUNTIF($L$20:L2532,"&lt;&gt;")&lt;2601,26,COUNTIF($L$20:L2532,"&lt;&gt;")&lt;2701,27,COUNTIF($L$20:L2532,"&lt;&gt;")&lt;2801,28,COUNTIF($L$20:L2532,"&lt;&gt;")&lt;2901,29,COUNTIF($L$20:L2532,"&lt;&gt;")&lt;3001,30),"")</f>
        <v/>
      </c>
      <c r="AM2532" t="str">
        <f t="shared" si="195"/>
        <v/>
      </c>
      <c r="AN2532" t="str">
        <f t="shared" si="199"/>
        <v/>
      </c>
      <c r="AP2532" t="str">
        <f t="shared" si="198"/>
        <v/>
      </c>
      <c r="AQ2532" t="str">
        <f>IF(AO2532="","",COUNTIFS(AM2532:$AM$3019,AO2532))</f>
        <v/>
      </c>
    </row>
    <row r="2533" spans="1:43" x14ac:dyDescent="0.25">
      <c r="A2533" s="6" t="str">
        <f>IF(COUNT($A$20:A2532)&lt;&gt;$B$4,IF(A2532="","",A2532+1),"")</f>
        <v/>
      </c>
      <c r="B2533" s="3"/>
      <c r="C2533" s="3"/>
      <c r="D2533" s="122"/>
      <c r="E2533" s="3"/>
      <c r="F2533" s="3"/>
      <c r="G2533" s="3"/>
      <c r="H2533" s="3"/>
      <c r="I2533" s="120"/>
      <c r="J2533" s="3"/>
      <c r="K2533" s="95" t="str" cm="1">
        <f t="array" ref="K2533">IF(OR($J$14 = "A",$J$14 = "B",$J$14 = "C"),IF(I2533="","",IF(LEN(I2533)&gt;2,_xlfn.IFS(ISNUMBER(SEARCH("_",I2533)),I2533,ISNUMBER(SEARCH(", ",I2533)),SUBSTITUTE(I2533,", ","_"),ISNUMBER(SEARCH("/ ",I2533)),SUBSTITUTE(I2533,"/ ","_"),ISNUMBER(SEARCH(",",I2533)),SUBSTITUTE(I2533,",","_"),ISNUMBER(SEARCH("/",I2533)),SUBSTITUTE(I2533,"/","_"),ISNUMBER(SEARCH("",I2533)),I2533),I2533)),IF(OR($J$14 = "J",$J$14 = "K"),"",IF(D2533="","",IF(LEN(D2533)&gt;2,_xlfn.IFS(ISNUMBER(SEARCH("_",D2533)),D2533,ISNUMBER(SEARCH(", ",D2533)),SUBSTITUTE(D2533,", ","_"),ISNUMBER(SEARCH("/ ",D2533)),SUBSTITUTE(D2533,"/ ","_"),ISNUMBER(SEARCH(",",D2533)),SUBSTITUTE(D2533,",","_"),ISNUMBER(SEARCH("/",D2533)),SUBSTITUTE(D2533,"/","_"),ISNUMBER(SEARCH("",D2533)),D2533),D2533))))</f>
        <v/>
      </c>
      <c r="L2533" s="1"/>
      <c r="M2533" s="1" t="str">
        <f t="shared" si="196"/>
        <v/>
      </c>
      <c r="N2533" s="94" t="str">
        <f>IF($L2533="None","",IF(ISERROR(VLOOKUP($L2533,Info!$B$4:$B$266,1,FALSE)),"",VLOOKUP($L2533,Info!$B$4:$L$266,5,FALSE)))</f>
        <v/>
      </c>
      <c r="O2533" s="94" t="str">
        <f>IF(K2533="","",IF(AND($J$12&lt;&gt;"ABC",N2533="3"),"BAC",IF(N2533="3","ABC",IF($J$12&lt;&gt;"ABC",IF($J$10="Standard",VLOOKUP(K2533,Info!$BE$4:$BF$481,2,FALSE),VLOOKUP(K2533,Info!$BI$4:$BJ$482,2,FALSE)),IF($J$10="Standard",VLOOKUP(K2533,Info!$AG$4:$AH$2994,2,FALSE),VLOOKUP(K2533,Info!$AK$4:$AL$2997,2,FALSE))))))</f>
        <v/>
      </c>
      <c r="P2533" s="94" t="str">
        <f>IF($L2533="None","",IF(ISERROR(VLOOKUP($L2533,Info!$B$4:$B$266,1,FALSE)),"",VLOOKUP($L2533,Info!$B$4:$L$266,3,FALSE)))</f>
        <v/>
      </c>
      <c r="Q2533" s="96" t="str">
        <f>IF($L2533="None","",IF(ISERROR(VLOOKUP($L2533,Info!$B$4:$B$266,1,FALSE)),"",VLOOKUP($L2533,Info!$B$4:$L$266,4,FALSE)))</f>
        <v/>
      </c>
      <c r="R2533" s="1"/>
      <c r="S2533" s="6" t="str">
        <f t="shared" si="197"/>
        <v/>
      </c>
      <c r="T2533" s="6" t="str">
        <f>IF($L2533="None","",IF(ISERROR(VLOOKUP($L2533,Info!$B$4:$B$266,1,FALSE)),"",VLOOKUP($L2533,Info!$B$4:$L$266,11,FALSE)))</f>
        <v/>
      </c>
      <c r="U2533" s="1"/>
      <c r="V2533" s="1"/>
      <c r="W2533" s="1"/>
      <c r="X2533" s="1" t="str">
        <f>IF($L2533="None","",IF(ISERROR(VLOOKUP($L2533,Info!$B$4:$B$266,1,FALSE)),"",IF(OR(W2533="Metallic Liquid Tight",W2533="Non-Metallic Liquid Tight",W2533="LSZH",W2533="Greenfield"),VLOOKUP($L2533,Info!$B$4:$L$266,7,FALSE),"N/A")))</f>
        <v/>
      </c>
      <c r="Y2533" s="1"/>
      <c r="Z2533" s="96" t="str">
        <f>IF($L2533="None","",IF(ISERROR(VLOOKUP($L2533,Info!$B$4:$B$266,1,FALSE)),"",VLOOKUP($L2533,Info!$B$4:$L$266,9,FALSE)))</f>
        <v/>
      </c>
      <c r="AA2533" s="96" t="str">
        <f>IF($L2533="None","",IF(ISERROR(VLOOKUP($L2533,Info!$B$4:$B$266,1,FALSE)),"",VLOOKUP($L2533,Info!$B$4:$L$266,8,FALSE)))</f>
        <v/>
      </c>
      <c r="AB2533" s="96" t="str">
        <f>IF($L2533="None","",IF(ISERROR(VLOOKUP($L2533,Info!$B$4:$B$266,1,FALSE)),"",VLOOKUP($L2533,Info!$B$4:$L$266,10,FALSE)))</f>
        <v/>
      </c>
      <c r="AC2533" s="1" t="str">
        <f>IF(W2533="SO Cable","Black,White",IF(O2533="","",IF(P2533="","",IF($J$12&lt;&gt;"ABC",IF(P2533&lt;="250",VLOOKUP(O2533,Info!$AZ$4:$BB$22,3,FALSE),VLOOKUP(O2533,Info!$AZ$23:$BB$39,3,FALSE)),IF(P2533&lt;="250",VLOOKUP(O2533,Info!$AO$4:$AQ$22,3,FALSE),VLOOKUP(O2533,Info!$AO$23:$AP$39,3,FALSE))))))</f>
        <v/>
      </c>
      <c r="AD2533" s="1"/>
      <c r="AE2533" s="1" t="str">
        <f>IF($L2533="None","",IF(ISERROR(VLOOKUP($L2533,Info!$B$4:$B$266,1,FALSE)),"",VLOOKUP($L2533,Info!$B$4:$L$266,4,FALSE)))</f>
        <v/>
      </c>
      <c r="AF2533" s="1" t="str">
        <f>IF($L2533="None","",IF(ISERROR(VLOOKUP($L2533,Info!$B$4:$B$266,1,FALSE)),"",VLOOKUP($L2533,Info!$B$4:$L$266,6,FALSE)))</f>
        <v/>
      </c>
      <c r="AG2533" s="1"/>
      <c r="AH2533" s="33" t="str" cm="1">
        <f t="array" ref="AH2533">IF(AND(L2533&lt;&gt;"",O2533&lt;&gt;"",R2533:S2533&lt;&gt;"",W2533:X2533&lt;&gt;"",Z2533:AA2533&lt;&gt;"",AC2533&lt;&gt;""),"Good","Bad")</f>
        <v>Bad</v>
      </c>
      <c r="AL2533" t="str" cm="1">
        <f t="array" ref="AL2533">IF(R2533&gt;0,_xlfn.IFS(COUNTIF($L$20:L2533,"&lt;&gt;")&lt;101,1,COUNTIF($L$20:L2533,"&lt;&gt;")&lt;201,2,COUNTIF($L$20:L2533,"&lt;&gt;")&lt;301,3,COUNTIF($L$20:L2533,"&lt;&gt;")&lt;401,4,COUNTIF($L$20:L2533,"&lt;&gt;")&lt;501,5,COUNTIF($L$20:L2533,"&lt;&gt;")&lt;601,6,COUNTIF($L$20:L2533,"&lt;&gt;")&lt;701,7,COUNTIF($L$20:L2533,"&lt;&gt;")&lt;801,8,COUNTIF($L$20:L2533,"&lt;&gt;")&lt;901,9,COUNTIF($L$20:L2533,"&lt;&gt;")&lt;1001,10,COUNTIF($L$20:L2533,"&lt;&gt;")&lt;1101,11,COUNTIF($L$20:L2533,"&lt;&gt;")&lt;1201,12,COUNTIF($L$20:L2533,"&lt;&gt;")&lt;1301,13,COUNTIF($L$20:L2533,"&lt;&gt;")&lt;1401,14,COUNTIF($L$20:L2533,"&lt;&gt;")&lt;1501,15,COUNTIF($L$20:L2533,"&lt;&gt;")&lt;1601,16,COUNTIF($L$20:L2533,"&lt;&gt;")&lt;1701,17,COUNTIF($L$20:L2533,"&lt;&gt;")&lt;1801,18,COUNTIF($L$20:L2533,"&lt;&gt;")&lt;1901,19,COUNTIF($L$20:L2533,"&lt;&gt;")&lt;2001,20,COUNTIF($L$20:L2533,"&lt;&gt;")&lt;2101,21,COUNTIF($L$20:L2533,"&lt;&gt;")&lt;2201,22,COUNTIF($L$20:L2533,"&lt;&gt;")&lt;2301,23,COUNTIF($L$20:L2533,"&lt;&gt;")&lt;2401,24,COUNTIF($L$20:L2533,"&lt;&gt;")&lt;2501,25,COUNTIF($L$20:L2533,"&lt;&gt;")&lt;2601,26,COUNTIF($L$20:L2533,"&lt;&gt;")&lt;2701,27,COUNTIF($L$20:L2533,"&lt;&gt;")&lt;2801,28,COUNTIF($L$20:L2533,"&lt;&gt;")&lt;2901,29,COUNTIF($L$20:L2533,"&lt;&gt;")&lt;3001,30),"")</f>
        <v/>
      </c>
      <c r="AM2533" t="str">
        <f t="shared" si="195"/>
        <v/>
      </c>
      <c r="AN2533" t="str">
        <f t="shared" si="199"/>
        <v/>
      </c>
      <c r="AP2533" t="str">
        <f t="shared" si="198"/>
        <v/>
      </c>
      <c r="AQ2533" t="str">
        <f>IF(AO2533="","",COUNTIFS(AM2533:$AM$3019,AO2533))</f>
        <v/>
      </c>
    </row>
    <row r="2534" spans="1:43" x14ac:dyDescent="0.25">
      <c r="A2534" s="6" t="str">
        <f>IF(COUNT($A$20:A2533)&lt;&gt;$B$4,IF(A2533="","",A2533+1),"")</f>
        <v/>
      </c>
      <c r="B2534" s="3"/>
      <c r="C2534" s="3"/>
      <c r="D2534" s="122"/>
      <c r="E2534" s="3"/>
      <c r="F2534" s="3"/>
      <c r="G2534" s="3"/>
      <c r="H2534" s="3"/>
      <c r="I2534" s="120"/>
      <c r="J2534" s="3"/>
      <c r="K2534" s="95" t="str" cm="1">
        <f t="array" ref="K2534">IF(OR($J$14 = "A",$J$14 = "B",$J$14 = "C"),IF(I2534="","",IF(LEN(I2534)&gt;2,_xlfn.IFS(ISNUMBER(SEARCH("_",I2534)),I2534,ISNUMBER(SEARCH(", ",I2534)),SUBSTITUTE(I2534,", ","_"),ISNUMBER(SEARCH("/ ",I2534)),SUBSTITUTE(I2534,"/ ","_"),ISNUMBER(SEARCH(",",I2534)),SUBSTITUTE(I2534,",","_"),ISNUMBER(SEARCH("/",I2534)),SUBSTITUTE(I2534,"/","_"),ISNUMBER(SEARCH("",I2534)),I2534),I2534)),IF(OR($J$14 = "J",$J$14 = "K"),"",IF(D2534="","",IF(LEN(D2534)&gt;2,_xlfn.IFS(ISNUMBER(SEARCH("_",D2534)),D2534,ISNUMBER(SEARCH(", ",D2534)),SUBSTITUTE(D2534,", ","_"),ISNUMBER(SEARCH("/ ",D2534)),SUBSTITUTE(D2534,"/ ","_"),ISNUMBER(SEARCH(",",D2534)),SUBSTITUTE(D2534,",","_"),ISNUMBER(SEARCH("/",D2534)),SUBSTITUTE(D2534,"/","_"),ISNUMBER(SEARCH("",D2534)),D2534),D2534))))</f>
        <v/>
      </c>
      <c r="L2534" s="1"/>
      <c r="M2534" s="1" t="str">
        <f t="shared" si="196"/>
        <v/>
      </c>
      <c r="N2534" s="94" t="str">
        <f>IF($L2534="None","",IF(ISERROR(VLOOKUP($L2534,Info!$B$4:$B$266,1,FALSE)),"",VLOOKUP($L2534,Info!$B$4:$L$266,5,FALSE)))</f>
        <v/>
      </c>
      <c r="O2534" s="94" t="str">
        <f>IF(K2534="","",IF(AND($J$12&lt;&gt;"ABC",N2534="3"),"BAC",IF(N2534="3","ABC",IF($J$12&lt;&gt;"ABC",IF($J$10="Standard",VLOOKUP(K2534,Info!$BE$4:$BF$481,2,FALSE),VLOOKUP(K2534,Info!$BI$4:$BJ$482,2,FALSE)),IF($J$10="Standard",VLOOKUP(K2534,Info!$AG$4:$AH$2994,2,FALSE),VLOOKUP(K2534,Info!$AK$4:$AL$2997,2,FALSE))))))</f>
        <v/>
      </c>
      <c r="P2534" s="94" t="str">
        <f>IF($L2534="None","",IF(ISERROR(VLOOKUP($L2534,Info!$B$4:$B$266,1,FALSE)),"",VLOOKUP($L2534,Info!$B$4:$L$266,3,FALSE)))</f>
        <v/>
      </c>
      <c r="Q2534" s="96" t="str">
        <f>IF($L2534="None","",IF(ISERROR(VLOOKUP($L2534,Info!$B$4:$B$266,1,FALSE)),"",VLOOKUP($L2534,Info!$B$4:$L$266,4,FALSE)))</f>
        <v/>
      </c>
      <c r="R2534" s="1"/>
      <c r="S2534" s="6" t="str">
        <f t="shared" si="197"/>
        <v/>
      </c>
      <c r="T2534" s="6" t="str">
        <f>IF($L2534="None","",IF(ISERROR(VLOOKUP($L2534,Info!$B$4:$B$266,1,FALSE)),"",VLOOKUP($L2534,Info!$B$4:$L$266,11,FALSE)))</f>
        <v/>
      </c>
      <c r="U2534" s="1"/>
      <c r="V2534" s="1"/>
      <c r="W2534" s="1"/>
      <c r="X2534" s="1" t="str">
        <f>IF($L2534="None","",IF(ISERROR(VLOOKUP($L2534,Info!$B$4:$B$266,1,FALSE)),"",IF(OR(W2534="Metallic Liquid Tight",W2534="Non-Metallic Liquid Tight",W2534="LSZH",W2534="Greenfield"),VLOOKUP($L2534,Info!$B$4:$L$266,7,FALSE),"N/A")))</f>
        <v/>
      </c>
      <c r="Y2534" s="1"/>
      <c r="Z2534" s="96" t="str">
        <f>IF($L2534="None","",IF(ISERROR(VLOOKUP($L2534,Info!$B$4:$B$266,1,FALSE)),"",VLOOKUP($L2534,Info!$B$4:$L$266,9,FALSE)))</f>
        <v/>
      </c>
      <c r="AA2534" s="96" t="str">
        <f>IF($L2534="None","",IF(ISERROR(VLOOKUP($L2534,Info!$B$4:$B$266,1,FALSE)),"",VLOOKUP($L2534,Info!$B$4:$L$266,8,FALSE)))</f>
        <v/>
      </c>
      <c r="AB2534" s="96" t="str">
        <f>IF($L2534="None","",IF(ISERROR(VLOOKUP($L2534,Info!$B$4:$B$266,1,FALSE)),"",VLOOKUP($L2534,Info!$B$4:$L$266,10,FALSE)))</f>
        <v/>
      </c>
      <c r="AC2534" s="1" t="str">
        <f>IF(W2534="SO Cable","Black,White",IF(O2534="","",IF(P2534="","",IF($J$12&lt;&gt;"ABC",IF(P2534&lt;="250",VLOOKUP(O2534,Info!$AZ$4:$BB$22,3,FALSE),VLOOKUP(O2534,Info!$AZ$23:$BB$39,3,FALSE)),IF(P2534&lt;="250",VLOOKUP(O2534,Info!$AO$4:$AQ$22,3,FALSE),VLOOKUP(O2534,Info!$AO$23:$AP$39,3,FALSE))))))</f>
        <v/>
      </c>
      <c r="AD2534" s="1"/>
      <c r="AE2534" s="1" t="str">
        <f>IF($L2534="None","",IF(ISERROR(VLOOKUP($L2534,Info!$B$4:$B$266,1,FALSE)),"",VLOOKUP($L2534,Info!$B$4:$L$266,4,FALSE)))</f>
        <v/>
      </c>
      <c r="AF2534" s="1" t="str">
        <f>IF($L2534="None","",IF(ISERROR(VLOOKUP($L2534,Info!$B$4:$B$266,1,FALSE)),"",VLOOKUP($L2534,Info!$B$4:$L$266,6,FALSE)))</f>
        <v/>
      </c>
      <c r="AG2534" s="1"/>
      <c r="AH2534" s="33" t="str" cm="1">
        <f t="array" ref="AH2534">IF(AND(L2534&lt;&gt;"",O2534&lt;&gt;"",R2534:S2534&lt;&gt;"",W2534:X2534&lt;&gt;"",Z2534:AA2534&lt;&gt;"",AC2534&lt;&gt;""),"Good","Bad")</f>
        <v>Bad</v>
      </c>
      <c r="AL2534" t="str" cm="1">
        <f t="array" ref="AL2534">IF(R2534&gt;0,_xlfn.IFS(COUNTIF($L$20:L2534,"&lt;&gt;")&lt;101,1,COUNTIF($L$20:L2534,"&lt;&gt;")&lt;201,2,COUNTIF($L$20:L2534,"&lt;&gt;")&lt;301,3,COUNTIF($L$20:L2534,"&lt;&gt;")&lt;401,4,COUNTIF($L$20:L2534,"&lt;&gt;")&lt;501,5,COUNTIF($L$20:L2534,"&lt;&gt;")&lt;601,6,COUNTIF($L$20:L2534,"&lt;&gt;")&lt;701,7,COUNTIF($L$20:L2534,"&lt;&gt;")&lt;801,8,COUNTIF($L$20:L2534,"&lt;&gt;")&lt;901,9,COUNTIF($L$20:L2534,"&lt;&gt;")&lt;1001,10,COUNTIF($L$20:L2534,"&lt;&gt;")&lt;1101,11,COUNTIF($L$20:L2534,"&lt;&gt;")&lt;1201,12,COUNTIF($L$20:L2534,"&lt;&gt;")&lt;1301,13,COUNTIF($L$20:L2534,"&lt;&gt;")&lt;1401,14,COUNTIF($L$20:L2534,"&lt;&gt;")&lt;1501,15,COUNTIF($L$20:L2534,"&lt;&gt;")&lt;1601,16,COUNTIF($L$20:L2534,"&lt;&gt;")&lt;1701,17,COUNTIF($L$20:L2534,"&lt;&gt;")&lt;1801,18,COUNTIF($L$20:L2534,"&lt;&gt;")&lt;1901,19,COUNTIF($L$20:L2534,"&lt;&gt;")&lt;2001,20,COUNTIF($L$20:L2534,"&lt;&gt;")&lt;2101,21,COUNTIF($L$20:L2534,"&lt;&gt;")&lt;2201,22,COUNTIF($L$20:L2534,"&lt;&gt;")&lt;2301,23,COUNTIF($L$20:L2534,"&lt;&gt;")&lt;2401,24,COUNTIF($L$20:L2534,"&lt;&gt;")&lt;2501,25,COUNTIF($L$20:L2534,"&lt;&gt;")&lt;2601,26,COUNTIF($L$20:L2534,"&lt;&gt;")&lt;2701,27,COUNTIF($L$20:L2534,"&lt;&gt;")&lt;2801,28,COUNTIF($L$20:L2534,"&lt;&gt;")&lt;2901,29,COUNTIF($L$20:L2534,"&lt;&gt;")&lt;3001,30),"")</f>
        <v/>
      </c>
      <c r="AM2534" t="str">
        <f t="shared" si="195"/>
        <v/>
      </c>
      <c r="AN2534" t="str">
        <f t="shared" si="199"/>
        <v/>
      </c>
      <c r="AP2534" t="str">
        <f t="shared" si="198"/>
        <v/>
      </c>
      <c r="AQ2534" t="str">
        <f>IF(AO2534="","",COUNTIFS(AM2534:$AM$3019,AO2534))</f>
        <v/>
      </c>
    </row>
    <row r="2535" spans="1:43" x14ac:dyDescent="0.25">
      <c r="A2535" s="6" t="str">
        <f>IF(COUNT($A$20:A2534)&lt;&gt;$B$4,IF(A2534="","",A2534+1),"")</f>
        <v/>
      </c>
      <c r="B2535" s="3"/>
      <c r="C2535" s="3"/>
      <c r="D2535" s="122"/>
      <c r="E2535" s="3"/>
      <c r="F2535" s="3"/>
      <c r="G2535" s="3"/>
      <c r="H2535" s="3"/>
      <c r="I2535" s="120"/>
      <c r="J2535" s="3"/>
      <c r="K2535" s="95" t="str" cm="1">
        <f t="array" ref="K2535">IF(OR($J$14 = "A",$J$14 = "B",$J$14 = "C"),IF(I2535="","",IF(LEN(I2535)&gt;2,_xlfn.IFS(ISNUMBER(SEARCH("_",I2535)),I2535,ISNUMBER(SEARCH(", ",I2535)),SUBSTITUTE(I2535,", ","_"),ISNUMBER(SEARCH("/ ",I2535)),SUBSTITUTE(I2535,"/ ","_"),ISNUMBER(SEARCH(",",I2535)),SUBSTITUTE(I2535,",","_"),ISNUMBER(SEARCH("/",I2535)),SUBSTITUTE(I2535,"/","_"),ISNUMBER(SEARCH("",I2535)),I2535),I2535)),IF(OR($J$14 = "J",$J$14 = "K"),"",IF(D2535="","",IF(LEN(D2535)&gt;2,_xlfn.IFS(ISNUMBER(SEARCH("_",D2535)),D2535,ISNUMBER(SEARCH(", ",D2535)),SUBSTITUTE(D2535,", ","_"),ISNUMBER(SEARCH("/ ",D2535)),SUBSTITUTE(D2535,"/ ","_"),ISNUMBER(SEARCH(",",D2535)),SUBSTITUTE(D2535,",","_"),ISNUMBER(SEARCH("/",D2535)),SUBSTITUTE(D2535,"/","_"),ISNUMBER(SEARCH("",D2535)),D2535),D2535))))</f>
        <v/>
      </c>
      <c r="L2535" s="1"/>
      <c r="M2535" s="1" t="str">
        <f t="shared" si="196"/>
        <v/>
      </c>
      <c r="N2535" s="94" t="str">
        <f>IF($L2535="None","",IF(ISERROR(VLOOKUP($L2535,Info!$B$4:$B$266,1,FALSE)),"",VLOOKUP($L2535,Info!$B$4:$L$266,5,FALSE)))</f>
        <v/>
      </c>
      <c r="O2535" s="94" t="str">
        <f>IF(K2535="","",IF(AND($J$12&lt;&gt;"ABC",N2535="3"),"BAC",IF(N2535="3","ABC",IF($J$12&lt;&gt;"ABC",IF($J$10="Standard",VLOOKUP(K2535,Info!$BE$4:$BF$481,2,FALSE),VLOOKUP(K2535,Info!$BI$4:$BJ$482,2,FALSE)),IF($J$10="Standard",VLOOKUP(K2535,Info!$AG$4:$AH$2994,2,FALSE),VLOOKUP(K2535,Info!$AK$4:$AL$2997,2,FALSE))))))</f>
        <v/>
      </c>
      <c r="P2535" s="94" t="str">
        <f>IF($L2535="None","",IF(ISERROR(VLOOKUP($L2535,Info!$B$4:$B$266,1,FALSE)),"",VLOOKUP($L2535,Info!$B$4:$L$266,3,FALSE)))</f>
        <v/>
      </c>
      <c r="Q2535" s="96" t="str">
        <f>IF($L2535="None","",IF(ISERROR(VLOOKUP($L2535,Info!$B$4:$B$266,1,FALSE)),"",VLOOKUP($L2535,Info!$B$4:$L$266,4,FALSE)))</f>
        <v/>
      </c>
      <c r="R2535" s="1"/>
      <c r="S2535" s="6" t="str">
        <f t="shared" si="197"/>
        <v/>
      </c>
      <c r="T2535" s="6" t="str">
        <f>IF($L2535="None","",IF(ISERROR(VLOOKUP($L2535,Info!$B$4:$B$266,1,FALSE)),"",VLOOKUP($L2535,Info!$B$4:$L$266,11,FALSE)))</f>
        <v/>
      </c>
      <c r="U2535" s="1"/>
      <c r="V2535" s="1"/>
      <c r="W2535" s="1"/>
      <c r="X2535" s="1" t="str">
        <f>IF($L2535="None","",IF(ISERROR(VLOOKUP($L2535,Info!$B$4:$B$266,1,FALSE)),"",IF(OR(W2535="Metallic Liquid Tight",W2535="Non-Metallic Liquid Tight",W2535="LSZH",W2535="Greenfield"),VLOOKUP($L2535,Info!$B$4:$L$266,7,FALSE),"N/A")))</f>
        <v/>
      </c>
      <c r="Y2535" s="1"/>
      <c r="Z2535" s="96" t="str">
        <f>IF($L2535="None","",IF(ISERROR(VLOOKUP($L2535,Info!$B$4:$B$266,1,FALSE)),"",VLOOKUP($L2535,Info!$B$4:$L$266,9,FALSE)))</f>
        <v/>
      </c>
      <c r="AA2535" s="96" t="str">
        <f>IF($L2535="None","",IF(ISERROR(VLOOKUP($L2535,Info!$B$4:$B$266,1,FALSE)),"",VLOOKUP($L2535,Info!$B$4:$L$266,8,FALSE)))</f>
        <v/>
      </c>
      <c r="AB2535" s="96" t="str">
        <f>IF($L2535="None","",IF(ISERROR(VLOOKUP($L2535,Info!$B$4:$B$266,1,FALSE)),"",VLOOKUP($L2535,Info!$B$4:$L$266,10,FALSE)))</f>
        <v/>
      </c>
      <c r="AC2535" s="1" t="str">
        <f>IF(W2535="SO Cable","Black,White",IF(O2535="","",IF(P2535="","",IF($J$12&lt;&gt;"ABC",IF(P2535&lt;="250",VLOOKUP(O2535,Info!$AZ$4:$BB$22,3,FALSE),VLOOKUP(O2535,Info!$AZ$23:$BB$39,3,FALSE)),IF(P2535&lt;="250",VLOOKUP(O2535,Info!$AO$4:$AQ$22,3,FALSE),VLOOKUP(O2535,Info!$AO$23:$AP$39,3,FALSE))))))</f>
        <v/>
      </c>
      <c r="AD2535" s="1"/>
      <c r="AE2535" s="1" t="str">
        <f>IF($L2535="None","",IF(ISERROR(VLOOKUP($L2535,Info!$B$4:$B$266,1,FALSE)),"",VLOOKUP($L2535,Info!$B$4:$L$266,4,FALSE)))</f>
        <v/>
      </c>
      <c r="AF2535" s="1" t="str">
        <f>IF($L2535="None","",IF(ISERROR(VLOOKUP($L2535,Info!$B$4:$B$266,1,FALSE)),"",VLOOKUP($L2535,Info!$B$4:$L$266,6,FALSE)))</f>
        <v/>
      </c>
      <c r="AG2535" s="1"/>
      <c r="AH2535" s="33" t="str" cm="1">
        <f t="array" ref="AH2535">IF(AND(L2535&lt;&gt;"",O2535&lt;&gt;"",R2535:S2535&lt;&gt;"",W2535:X2535&lt;&gt;"",Z2535:AA2535&lt;&gt;"",AC2535&lt;&gt;""),"Good","Bad")</f>
        <v>Bad</v>
      </c>
      <c r="AL2535" t="str" cm="1">
        <f t="array" ref="AL2535">IF(R2535&gt;0,_xlfn.IFS(COUNTIF($L$20:L2535,"&lt;&gt;")&lt;101,1,COUNTIF($L$20:L2535,"&lt;&gt;")&lt;201,2,COUNTIF($L$20:L2535,"&lt;&gt;")&lt;301,3,COUNTIF($L$20:L2535,"&lt;&gt;")&lt;401,4,COUNTIF($L$20:L2535,"&lt;&gt;")&lt;501,5,COUNTIF($L$20:L2535,"&lt;&gt;")&lt;601,6,COUNTIF($L$20:L2535,"&lt;&gt;")&lt;701,7,COUNTIF($L$20:L2535,"&lt;&gt;")&lt;801,8,COUNTIF($L$20:L2535,"&lt;&gt;")&lt;901,9,COUNTIF($L$20:L2535,"&lt;&gt;")&lt;1001,10,COUNTIF($L$20:L2535,"&lt;&gt;")&lt;1101,11,COUNTIF($L$20:L2535,"&lt;&gt;")&lt;1201,12,COUNTIF($L$20:L2535,"&lt;&gt;")&lt;1301,13,COUNTIF($L$20:L2535,"&lt;&gt;")&lt;1401,14,COUNTIF($L$20:L2535,"&lt;&gt;")&lt;1501,15,COUNTIF($L$20:L2535,"&lt;&gt;")&lt;1601,16,COUNTIF($L$20:L2535,"&lt;&gt;")&lt;1701,17,COUNTIF($L$20:L2535,"&lt;&gt;")&lt;1801,18,COUNTIF($L$20:L2535,"&lt;&gt;")&lt;1901,19,COUNTIF($L$20:L2535,"&lt;&gt;")&lt;2001,20,COUNTIF($L$20:L2535,"&lt;&gt;")&lt;2101,21,COUNTIF($L$20:L2535,"&lt;&gt;")&lt;2201,22,COUNTIF($L$20:L2535,"&lt;&gt;")&lt;2301,23,COUNTIF($L$20:L2535,"&lt;&gt;")&lt;2401,24,COUNTIF($L$20:L2535,"&lt;&gt;")&lt;2501,25,COUNTIF($L$20:L2535,"&lt;&gt;")&lt;2601,26,COUNTIF($L$20:L2535,"&lt;&gt;")&lt;2701,27,COUNTIF($L$20:L2535,"&lt;&gt;")&lt;2801,28,COUNTIF($L$20:L2535,"&lt;&gt;")&lt;2901,29,COUNTIF($L$20:L2535,"&lt;&gt;")&lt;3001,30),"")</f>
        <v/>
      </c>
      <c r="AM2535" t="str">
        <f t="shared" si="195"/>
        <v/>
      </c>
      <c r="AN2535" t="str">
        <f t="shared" si="199"/>
        <v/>
      </c>
      <c r="AP2535" t="str">
        <f t="shared" si="198"/>
        <v/>
      </c>
      <c r="AQ2535" t="str">
        <f>IF(AO2535="","",COUNTIFS(AM2535:$AM$3019,AO2535))</f>
        <v/>
      </c>
    </row>
    <row r="2536" spans="1:43" x14ac:dyDescent="0.25">
      <c r="A2536" s="6" t="str">
        <f>IF(COUNT($A$20:A2535)&lt;&gt;$B$4,IF(A2535="","",A2535+1),"")</f>
        <v/>
      </c>
      <c r="B2536" s="3"/>
      <c r="C2536" s="3"/>
      <c r="D2536" s="122"/>
      <c r="E2536" s="3"/>
      <c r="F2536" s="3"/>
      <c r="G2536" s="3"/>
      <c r="H2536" s="3"/>
      <c r="I2536" s="120"/>
      <c r="J2536" s="3"/>
      <c r="K2536" s="95" t="str" cm="1">
        <f t="array" ref="K2536">IF(OR($J$14 = "A",$J$14 = "B",$J$14 = "C"),IF(I2536="","",IF(LEN(I2536)&gt;2,_xlfn.IFS(ISNUMBER(SEARCH("_",I2536)),I2536,ISNUMBER(SEARCH(", ",I2536)),SUBSTITUTE(I2536,", ","_"),ISNUMBER(SEARCH("/ ",I2536)),SUBSTITUTE(I2536,"/ ","_"),ISNUMBER(SEARCH(",",I2536)),SUBSTITUTE(I2536,",","_"),ISNUMBER(SEARCH("/",I2536)),SUBSTITUTE(I2536,"/","_"),ISNUMBER(SEARCH("",I2536)),I2536),I2536)),IF(OR($J$14 = "J",$J$14 = "K"),"",IF(D2536="","",IF(LEN(D2536)&gt;2,_xlfn.IFS(ISNUMBER(SEARCH("_",D2536)),D2536,ISNUMBER(SEARCH(", ",D2536)),SUBSTITUTE(D2536,", ","_"),ISNUMBER(SEARCH("/ ",D2536)),SUBSTITUTE(D2536,"/ ","_"),ISNUMBER(SEARCH(",",D2536)),SUBSTITUTE(D2536,",","_"),ISNUMBER(SEARCH("/",D2536)),SUBSTITUTE(D2536,"/","_"),ISNUMBER(SEARCH("",D2536)),D2536),D2536))))</f>
        <v/>
      </c>
      <c r="L2536" s="1"/>
      <c r="M2536" s="1" t="str">
        <f t="shared" si="196"/>
        <v/>
      </c>
      <c r="N2536" s="94" t="str">
        <f>IF($L2536="None","",IF(ISERROR(VLOOKUP($L2536,Info!$B$4:$B$266,1,FALSE)),"",VLOOKUP($L2536,Info!$B$4:$L$266,5,FALSE)))</f>
        <v/>
      </c>
      <c r="O2536" s="94" t="str">
        <f>IF(K2536="","",IF(AND($J$12&lt;&gt;"ABC",N2536="3"),"BAC",IF(N2536="3","ABC",IF($J$12&lt;&gt;"ABC",IF($J$10="Standard",VLOOKUP(K2536,Info!$BE$4:$BF$481,2,FALSE),VLOOKUP(K2536,Info!$BI$4:$BJ$482,2,FALSE)),IF($J$10="Standard",VLOOKUP(K2536,Info!$AG$4:$AH$2994,2,FALSE),VLOOKUP(K2536,Info!$AK$4:$AL$2997,2,FALSE))))))</f>
        <v/>
      </c>
      <c r="P2536" s="94" t="str">
        <f>IF($L2536="None","",IF(ISERROR(VLOOKUP($L2536,Info!$B$4:$B$266,1,FALSE)),"",VLOOKUP($L2536,Info!$B$4:$L$266,3,FALSE)))</f>
        <v/>
      </c>
      <c r="Q2536" s="96" t="str">
        <f>IF($L2536="None","",IF(ISERROR(VLOOKUP($L2536,Info!$B$4:$B$266,1,FALSE)),"",VLOOKUP($L2536,Info!$B$4:$L$266,4,FALSE)))</f>
        <v/>
      </c>
      <c r="R2536" s="1"/>
      <c r="S2536" s="6" t="str">
        <f t="shared" si="197"/>
        <v/>
      </c>
      <c r="T2536" s="6" t="str">
        <f>IF($L2536="None","",IF(ISERROR(VLOOKUP($L2536,Info!$B$4:$B$266,1,FALSE)),"",VLOOKUP($L2536,Info!$B$4:$L$266,11,FALSE)))</f>
        <v/>
      </c>
      <c r="U2536" s="1"/>
      <c r="V2536" s="1"/>
      <c r="W2536" s="1"/>
      <c r="X2536" s="1" t="str">
        <f>IF($L2536="None","",IF(ISERROR(VLOOKUP($L2536,Info!$B$4:$B$266,1,FALSE)),"",IF(OR(W2536="Metallic Liquid Tight",W2536="Non-Metallic Liquid Tight",W2536="LSZH",W2536="Greenfield"),VLOOKUP($L2536,Info!$B$4:$L$266,7,FALSE),"N/A")))</f>
        <v/>
      </c>
      <c r="Y2536" s="1"/>
      <c r="Z2536" s="96" t="str">
        <f>IF($L2536="None","",IF(ISERROR(VLOOKUP($L2536,Info!$B$4:$B$266,1,FALSE)),"",VLOOKUP($L2536,Info!$B$4:$L$266,9,FALSE)))</f>
        <v/>
      </c>
      <c r="AA2536" s="96" t="str">
        <f>IF($L2536="None","",IF(ISERROR(VLOOKUP($L2536,Info!$B$4:$B$266,1,FALSE)),"",VLOOKUP($L2536,Info!$B$4:$L$266,8,FALSE)))</f>
        <v/>
      </c>
      <c r="AB2536" s="96" t="str">
        <f>IF($L2536="None","",IF(ISERROR(VLOOKUP($L2536,Info!$B$4:$B$266,1,FALSE)),"",VLOOKUP($L2536,Info!$B$4:$L$266,10,FALSE)))</f>
        <v/>
      </c>
      <c r="AC2536" s="1" t="str">
        <f>IF(W2536="SO Cable","Black,White",IF(O2536="","",IF(P2536="","",IF($J$12&lt;&gt;"ABC",IF(P2536&lt;="250",VLOOKUP(O2536,Info!$AZ$4:$BB$22,3,FALSE),VLOOKUP(O2536,Info!$AZ$23:$BB$39,3,FALSE)),IF(P2536&lt;="250",VLOOKUP(O2536,Info!$AO$4:$AQ$22,3,FALSE),VLOOKUP(O2536,Info!$AO$23:$AP$39,3,FALSE))))))</f>
        <v/>
      </c>
      <c r="AD2536" s="1"/>
      <c r="AE2536" s="1" t="str">
        <f>IF($L2536="None","",IF(ISERROR(VLOOKUP($L2536,Info!$B$4:$B$266,1,FALSE)),"",VLOOKUP($L2536,Info!$B$4:$L$266,4,FALSE)))</f>
        <v/>
      </c>
      <c r="AF2536" s="1" t="str">
        <f>IF($L2536="None","",IF(ISERROR(VLOOKUP($L2536,Info!$B$4:$B$266,1,FALSE)),"",VLOOKUP($L2536,Info!$B$4:$L$266,6,FALSE)))</f>
        <v/>
      </c>
      <c r="AG2536" s="1"/>
      <c r="AH2536" s="33" t="str" cm="1">
        <f t="array" ref="AH2536">IF(AND(L2536&lt;&gt;"",O2536&lt;&gt;"",R2536:S2536&lt;&gt;"",W2536:X2536&lt;&gt;"",Z2536:AA2536&lt;&gt;"",AC2536&lt;&gt;""),"Good","Bad")</f>
        <v>Bad</v>
      </c>
      <c r="AL2536" t="str" cm="1">
        <f t="array" ref="AL2536">IF(R2536&gt;0,_xlfn.IFS(COUNTIF($L$20:L2536,"&lt;&gt;")&lt;101,1,COUNTIF($L$20:L2536,"&lt;&gt;")&lt;201,2,COUNTIF($L$20:L2536,"&lt;&gt;")&lt;301,3,COUNTIF($L$20:L2536,"&lt;&gt;")&lt;401,4,COUNTIF($L$20:L2536,"&lt;&gt;")&lt;501,5,COUNTIF($L$20:L2536,"&lt;&gt;")&lt;601,6,COUNTIF($L$20:L2536,"&lt;&gt;")&lt;701,7,COUNTIF($L$20:L2536,"&lt;&gt;")&lt;801,8,COUNTIF($L$20:L2536,"&lt;&gt;")&lt;901,9,COUNTIF($L$20:L2536,"&lt;&gt;")&lt;1001,10,COUNTIF($L$20:L2536,"&lt;&gt;")&lt;1101,11,COUNTIF($L$20:L2536,"&lt;&gt;")&lt;1201,12,COUNTIF($L$20:L2536,"&lt;&gt;")&lt;1301,13,COUNTIF($L$20:L2536,"&lt;&gt;")&lt;1401,14,COUNTIF($L$20:L2536,"&lt;&gt;")&lt;1501,15,COUNTIF($L$20:L2536,"&lt;&gt;")&lt;1601,16,COUNTIF($L$20:L2536,"&lt;&gt;")&lt;1701,17,COUNTIF($L$20:L2536,"&lt;&gt;")&lt;1801,18,COUNTIF($L$20:L2536,"&lt;&gt;")&lt;1901,19,COUNTIF($L$20:L2536,"&lt;&gt;")&lt;2001,20,COUNTIF($L$20:L2536,"&lt;&gt;")&lt;2101,21,COUNTIF($L$20:L2536,"&lt;&gt;")&lt;2201,22,COUNTIF($L$20:L2536,"&lt;&gt;")&lt;2301,23,COUNTIF($L$20:L2536,"&lt;&gt;")&lt;2401,24,COUNTIF($L$20:L2536,"&lt;&gt;")&lt;2501,25,COUNTIF($L$20:L2536,"&lt;&gt;")&lt;2601,26,COUNTIF($L$20:L2536,"&lt;&gt;")&lt;2701,27,COUNTIF($L$20:L2536,"&lt;&gt;")&lt;2801,28,COUNTIF($L$20:L2536,"&lt;&gt;")&lt;2901,29,COUNTIF($L$20:L2536,"&lt;&gt;")&lt;3001,30),"")</f>
        <v/>
      </c>
      <c r="AM2536" t="str">
        <f t="shared" si="195"/>
        <v/>
      </c>
      <c r="AN2536" t="str">
        <f t="shared" si="199"/>
        <v/>
      </c>
      <c r="AP2536" t="str">
        <f t="shared" si="198"/>
        <v/>
      </c>
      <c r="AQ2536" t="str">
        <f>IF(AO2536="","",COUNTIFS(AM2536:$AM$3019,AO2536))</f>
        <v/>
      </c>
    </row>
    <row r="2537" spans="1:43" x14ac:dyDescent="0.25">
      <c r="A2537" s="6" t="str">
        <f>IF(COUNT($A$20:A2536)&lt;&gt;$B$4,IF(A2536="","",A2536+1),"")</f>
        <v/>
      </c>
      <c r="B2537" s="3"/>
      <c r="C2537" s="3"/>
      <c r="D2537" s="122"/>
      <c r="E2537" s="3"/>
      <c r="F2537" s="3"/>
      <c r="G2537" s="3"/>
      <c r="H2537" s="3"/>
      <c r="I2537" s="120"/>
      <c r="J2537" s="3"/>
      <c r="K2537" s="95" t="str" cm="1">
        <f t="array" ref="K2537">IF(OR($J$14 = "A",$J$14 = "B",$J$14 = "C"),IF(I2537="","",IF(LEN(I2537)&gt;2,_xlfn.IFS(ISNUMBER(SEARCH("_",I2537)),I2537,ISNUMBER(SEARCH(", ",I2537)),SUBSTITUTE(I2537,", ","_"),ISNUMBER(SEARCH("/ ",I2537)),SUBSTITUTE(I2537,"/ ","_"),ISNUMBER(SEARCH(",",I2537)),SUBSTITUTE(I2537,",","_"),ISNUMBER(SEARCH("/",I2537)),SUBSTITUTE(I2537,"/","_"),ISNUMBER(SEARCH("",I2537)),I2537),I2537)),IF(OR($J$14 = "J",$J$14 = "K"),"",IF(D2537="","",IF(LEN(D2537)&gt;2,_xlfn.IFS(ISNUMBER(SEARCH("_",D2537)),D2537,ISNUMBER(SEARCH(", ",D2537)),SUBSTITUTE(D2537,", ","_"),ISNUMBER(SEARCH("/ ",D2537)),SUBSTITUTE(D2537,"/ ","_"),ISNUMBER(SEARCH(",",D2537)),SUBSTITUTE(D2537,",","_"),ISNUMBER(SEARCH("/",D2537)),SUBSTITUTE(D2537,"/","_"),ISNUMBER(SEARCH("",D2537)),D2537),D2537))))</f>
        <v/>
      </c>
      <c r="L2537" s="1"/>
      <c r="M2537" s="1" t="str">
        <f t="shared" si="196"/>
        <v/>
      </c>
      <c r="N2537" s="94" t="str">
        <f>IF($L2537="None","",IF(ISERROR(VLOOKUP($L2537,Info!$B$4:$B$266,1,FALSE)),"",VLOOKUP($L2537,Info!$B$4:$L$266,5,FALSE)))</f>
        <v/>
      </c>
      <c r="O2537" s="94" t="str">
        <f>IF(K2537="","",IF(AND($J$12&lt;&gt;"ABC",N2537="3"),"BAC",IF(N2537="3","ABC",IF($J$12&lt;&gt;"ABC",IF($J$10="Standard",VLOOKUP(K2537,Info!$BE$4:$BF$481,2,FALSE),VLOOKUP(K2537,Info!$BI$4:$BJ$482,2,FALSE)),IF($J$10="Standard",VLOOKUP(K2537,Info!$AG$4:$AH$2994,2,FALSE),VLOOKUP(K2537,Info!$AK$4:$AL$2997,2,FALSE))))))</f>
        <v/>
      </c>
      <c r="P2537" s="94" t="str">
        <f>IF($L2537="None","",IF(ISERROR(VLOOKUP($L2537,Info!$B$4:$B$266,1,FALSE)),"",VLOOKUP($L2537,Info!$B$4:$L$266,3,FALSE)))</f>
        <v/>
      </c>
      <c r="Q2537" s="96" t="str">
        <f>IF($L2537="None","",IF(ISERROR(VLOOKUP($L2537,Info!$B$4:$B$266,1,FALSE)),"",VLOOKUP($L2537,Info!$B$4:$L$266,4,FALSE)))</f>
        <v/>
      </c>
      <c r="R2537" s="1"/>
      <c r="S2537" s="6" t="str">
        <f t="shared" si="197"/>
        <v/>
      </c>
      <c r="T2537" s="6" t="str">
        <f>IF($L2537="None","",IF(ISERROR(VLOOKUP($L2537,Info!$B$4:$B$266,1,FALSE)),"",VLOOKUP($L2537,Info!$B$4:$L$266,11,FALSE)))</f>
        <v/>
      </c>
      <c r="U2537" s="1"/>
      <c r="V2537" s="1"/>
      <c r="W2537" s="1"/>
      <c r="X2537" s="1" t="str">
        <f>IF($L2537="None","",IF(ISERROR(VLOOKUP($L2537,Info!$B$4:$B$266,1,FALSE)),"",IF(OR(W2537="Metallic Liquid Tight",W2537="Non-Metallic Liquid Tight",W2537="LSZH",W2537="Greenfield"),VLOOKUP($L2537,Info!$B$4:$L$266,7,FALSE),"N/A")))</f>
        <v/>
      </c>
      <c r="Y2537" s="1"/>
      <c r="Z2537" s="96" t="str">
        <f>IF($L2537="None","",IF(ISERROR(VLOOKUP($L2537,Info!$B$4:$B$266,1,FALSE)),"",VLOOKUP($L2537,Info!$B$4:$L$266,9,FALSE)))</f>
        <v/>
      </c>
      <c r="AA2537" s="96" t="str">
        <f>IF($L2537="None","",IF(ISERROR(VLOOKUP($L2537,Info!$B$4:$B$266,1,FALSE)),"",VLOOKUP($L2537,Info!$B$4:$L$266,8,FALSE)))</f>
        <v/>
      </c>
      <c r="AB2537" s="96" t="str">
        <f>IF($L2537="None","",IF(ISERROR(VLOOKUP($L2537,Info!$B$4:$B$266,1,FALSE)),"",VLOOKUP($L2537,Info!$B$4:$L$266,10,FALSE)))</f>
        <v/>
      </c>
      <c r="AC2537" s="1" t="str">
        <f>IF(W2537="SO Cable","Black,White",IF(O2537="","",IF(P2537="","",IF($J$12&lt;&gt;"ABC",IF(P2537&lt;="250",VLOOKUP(O2537,Info!$AZ$4:$BB$22,3,FALSE),VLOOKUP(O2537,Info!$AZ$23:$BB$39,3,FALSE)),IF(P2537&lt;="250",VLOOKUP(O2537,Info!$AO$4:$AQ$22,3,FALSE),VLOOKUP(O2537,Info!$AO$23:$AP$39,3,FALSE))))))</f>
        <v/>
      </c>
      <c r="AD2537" s="1"/>
      <c r="AE2537" s="1" t="str">
        <f>IF($L2537="None","",IF(ISERROR(VLOOKUP($L2537,Info!$B$4:$B$266,1,FALSE)),"",VLOOKUP($L2537,Info!$B$4:$L$266,4,FALSE)))</f>
        <v/>
      </c>
      <c r="AF2537" s="1" t="str">
        <f>IF($L2537="None","",IF(ISERROR(VLOOKUP($L2537,Info!$B$4:$B$266,1,FALSE)),"",VLOOKUP($L2537,Info!$B$4:$L$266,6,FALSE)))</f>
        <v/>
      </c>
      <c r="AG2537" s="1"/>
      <c r="AH2537" s="33" t="str" cm="1">
        <f t="array" ref="AH2537">IF(AND(L2537&lt;&gt;"",O2537&lt;&gt;"",R2537:S2537&lt;&gt;"",W2537:X2537&lt;&gt;"",Z2537:AA2537&lt;&gt;"",AC2537&lt;&gt;""),"Good","Bad")</f>
        <v>Bad</v>
      </c>
      <c r="AL2537" t="str" cm="1">
        <f t="array" ref="AL2537">IF(R2537&gt;0,_xlfn.IFS(COUNTIF($L$20:L2537,"&lt;&gt;")&lt;101,1,COUNTIF($L$20:L2537,"&lt;&gt;")&lt;201,2,COUNTIF($L$20:L2537,"&lt;&gt;")&lt;301,3,COUNTIF($L$20:L2537,"&lt;&gt;")&lt;401,4,COUNTIF($L$20:L2537,"&lt;&gt;")&lt;501,5,COUNTIF($L$20:L2537,"&lt;&gt;")&lt;601,6,COUNTIF($L$20:L2537,"&lt;&gt;")&lt;701,7,COUNTIF($L$20:L2537,"&lt;&gt;")&lt;801,8,COUNTIF($L$20:L2537,"&lt;&gt;")&lt;901,9,COUNTIF($L$20:L2537,"&lt;&gt;")&lt;1001,10,COUNTIF($L$20:L2537,"&lt;&gt;")&lt;1101,11,COUNTIF($L$20:L2537,"&lt;&gt;")&lt;1201,12,COUNTIF($L$20:L2537,"&lt;&gt;")&lt;1301,13,COUNTIF($L$20:L2537,"&lt;&gt;")&lt;1401,14,COUNTIF($L$20:L2537,"&lt;&gt;")&lt;1501,15,COUNTIF($L$20:L2537,"&lt;&gt;")&lt;1601,16,COUNTIF($L$20:L2537,"&lt;&gt;")&lt;1701,17,COUNTIF($L$20:L2537,"&lt;&gt;")&lt;1801,18,COUNTIF($L$20:L2537,"&lt;&gt;")&lt;1901,19,COUNTIF($L$20:L2537,"&lt;&gt;")&lt;2001,20,COUNTIF($L$20:L2537,"&lt;&gt;")&lt;2101,21,COUNTIF($L$20:L2537,"&lt;&gt;")&lt;2201,22,COUNTIF($L$20:L2537,"&lt;&gt;")&lt;2301,23,COUNTIF($L$20:L2537,"&lt;&gt;")&lt;2401,24,COUNTIF($L$20:L2537,"&lt;&gt;")&lt;2501,25,COUNTIF($L$20:L2537,"&lt;&gt;")&lt;2601,26,COUNTIF($L$20:L2537,"&lt;&gt;")&lt;2701,27,COUNTIF($L$20:L2537,"&lt;&gt;")&lt;2801,28,COUNTIF($L$20:L2537,"&lt;&gt;")&lt;2901,29,COUNTIF($L$20:L2537,"&lt;&gt;")&lt;3001,30),"")</f>
        <v/>
      </c>
      <c r="AM2537" t="str">
        <f t="shared" si="195"/>
        <v/>
      </c>
      <c r="AN2537" t="str">
        <f t="shared" si="199"/>
        <v/>
      </c>
      <c r="AP2537" t="str">
        <f t="shared" si="198"/>
        <v/>
      </c>
      <c r="AQ2537" t="str">
        <f>IF(AO2537="","",COUNTIFS(AM2537:$AM$3019,AO2537))</f>
        <v/>
      </c>
    </row>
    <row r="2538" spans="1:43" x14ac:dyDescent="0.25">
      <c r="A2538" s="6" t="str">
        <f>IF(COUNT($A$20:A2537)&lt;&gt;$B$4,IF(A2537="","",A2537+1),"")</f>
        <v/>
      </c>
      <c r="B2538" s="3"/>
      <c r="C2538" s="3"/>
      <c r="D2538" s="122"/>
      <c r="E2538" s="3"/>
      <c r="F2538" s="3"/>
      <c r="G2538" s="3"/>
      <c r="H2538" s="3"/>
      <c r="I2538" s="120"/>
      <c r="J2538" s="3"/>
      <c r="K2538" s="95" t="str" cm="1">
        <f t="array" ref="K2538">IF(OR($J$14 = "A",$J$14 = "B",$J$14 = "C"),IF(I2538="","",IF(LEN(I2538)&gt;2,_xlfn.IFS(ISNUMBER(SEARCH("_",I2538)),I2538,ISNUMBER(SEARCH(", ",I2538)),SUBSTITUTE(I2538,", ","_"),ISNUMBER(SEARCH("/ ",I2538)),SUBSTITUTE(I2538,"/ ","_"),ISNUMBER(SEARCH(",",I2538)),SUBSTITUTE(I2538,",","_"),ISNUMBER(SEARCH("/",I2538)),SUBSTITUTE(I2538,"/","_"),ISNUMBER(SEARCH("",I2538)),I2538),I2538)),IF(OR($J$14 = "J",$J$14 = "K"),"",IF(D2538="","",IF(LEN(D2538)&gt;2,_xlfn.IFS(ISNUMBER(SEARCH("_",D2538)),D2538,ISNUMBER(SEARCH(", ",D2538)),SUBSTITUTE(D2538,", ","_"),ISNUMBER(SEARCH("/ ",D2538)),SUBSTITUTE(D2538,"/ ","_"),ISNUMBER(SEARCH(",",D2538)),SUBSTITUTE(D2538,",","_"),ISNUMBER(SEARCH("/",D2538)),SUBSTITUTE(D2538,"/","_"),ISNUMBER(SEARCH("",D2538)),D2538),D2538))))</f>
        <v/>
      </c>
      <c r="L2538" s="1"/>
      <c r="M2538" s="1" t="str">
        <f t="shared" si="196"/>
        <v/>
      </c>
      <c r="N2538" s="94" t="str">
        <f>IF($L2538="None","",IF(ISERROR(VLOOKUP($L2538,Info!$B$4:$B$266,1,FALSE)),"",VLOOKUP($L2538,Info!$B$4:$L$266,5,FALSE)))</f>
        <v/>
      </c>
      <c r="O2538" s="94" t="str">
        <f>IF(K2538="","",IF(AND($J$12&lt;&gt;"ABC",N2538="3"),"BAC",IF(N2538="3","ABC",IF($J$12&lt;&gt;"ABC",IF($J$10="Standard",VLOOKUP(K2538,Info!$BE$4:$BF$481,2,FALSE),VLOOKUP(K2538,Info!$BI$4:$BJ$482,2,FALSE)),IF($J$10="Standard",VLOOKUP(K2538,Info!$AG$4:$AH$2994,2,FALSE),VLOOKUP(K2538,Info!$AK$4:$AL$2997,2,FALSE))))))</f>
        <v/>
      </c>
      <c r="P2538" s="94" t="str">
        <f>IF($L2538="None","",IF(ISERROR(VLOOKUP($L2538,Info!$B$4:$B$266,1,FALSE)),"",VLOOKUP($L2538,Info!$B$4:$L$266,3,FALSE)))</f>
        <v/>
      </c>
      <c r="Q2538" s="96" t="str">
        <f>IF($L2538="None","",IF(ISERROR(VLOOKUP($L2538,Info!$B$4:$B$266,1,FALSE)),"",VLOOKUP($L2538,Info!$B$4:$L$266,4,FALSE)))</f>
        <v/>
      </c>
      <c r="R2538" s="1"/>
      <c r="S2538" s="6" t="str">
        <f t="shared" si="197"/>
        <v/>
      </c>
      <c r="T2538" s="6" t="str">
        <f>IF($L2538="None","",IF(ISERROR(VLOOKUP($L2538,Info!$B$4:$B$266,1,FALSE)),"",VLOOKUP($L2538,Info!$B$4:$L$266,11,FALSE)))</f>
        <v/>
      </c>
      <c r="U2538" s="1"/>
      <c r="V2538" s="1"/>
      <c r="W2538" s="1"/>
      <c r="X2538" s="1" t="str">
        <f>IF($L2538="None","",IF(ISERROR(VLOOKUP($L2538,Info!$B$4:$B$266,1,FALSE)),"",IF(OR(W2538="Metallic Liquid Tight",W2538="Non-Metallic Liquid Tight",W2538="LSZH",W2538="Greenfield"),VLOOKUP($L2538,Info!$B$4:$L$266,7,FALSE),"N/A")))</f>
        <v/>
      </c>
      <c r="Y2538" s="1"/>
      <c r="Z2538" s="96" t="str">
        <f>IF($L2538="None","",IF(ISERROR(VLOOKUP($L2538,Info!$B$4:$B$266,1,FALSE)),"",VLOOKUP($L2538,Info!$B$4:$L$266,9,FALSE)))</f>
        <v/>
      </c>
      <c r="AA2538" s="96" t="str">
        <f>IF($L2538="None","",IF(ISERROR(VLOOKUP($L2538,Info!$B$4:$B$266,1,FALSE)),"",VLOOKUP($L2538,Info!$B$4:$L$266,8,FALSE)))</f>
        <v/>
      </c>
      <c r="AB2538" s="96" t="str">
        <f>IF($L2538="None","",IF(ISERROR(VLOOKUP($L2538,Info!$B$4:$B$266,1,FALSE)),"",VLOOKUP($L2538,Info!$B$4:$L$266,10,FALSE)))</f>
        <v/>
      </c>
      <c r="AC2538" s="1" t="str">
        <f>IF(W2538="SO Cable","Black,White",IF(O2538="","",IF(P2538="","",IF($J$12&lt;&gt;"ABC",IF(P2538&lt;="250",VLOOKUP(O2538,Info!$AZ$4:$BB$22,3,FALSE),VLOOKUP(O2538,Info!$AZ$23:$BB$39,3,FALSE)),IF(P2538&lt;="250",VLOOKUP(O2538,Info!$AO$4:$AQ$22,3,FALSE),VLOOKUP(O2538,Info!$AO$23:$AP$39,3,FALSE))))))</f>
        <v/>
      </c>
      <c r="AD2538" s="1"/>
      <c r="AE2538" s="1" t="str">
        <f>IF($L2538="None","",IF(ISERROR(VLOOKUP($L2538,Info!$B$4:$B$266,1,FALSE)),"",VLOOKUP($L2538,Info!$B$4:$L$266,4,FALSE)))</f>
        <v/>
      </c>
      <c r="AF2538" s="1" t="str">
        <f>IF($L2538="None","",IF(ISERROR(VLOOKUP($L2538,Info!$B$4:$B$266,1,FALSE)),"",VLOOKUP($L2538,Info!$B$4:$L$266,6,FALSE)))</f>
        <v/>
      </c>
      <c r="AG2538" s="1"/>
      <c r="AH2538" s="33" t="str" cm="1">
        <f t="array" ref="AH2538">IF(AND(L2538&lt;&gt;"",O2538&lt;&gt;"",R2538:S2538&lt;&gt;"",W2538:X2538&lt;&gt;"",Z2538:AA2538&lt;&gt;"",AC2538&lt;&gt;""),"Good","Bad")</f>
        <v>Bad</v>
      </c>
      <c r="AL2538" t="str" cm="1">
        <f t="array" ref="AL2538">IF(R2538&gt;0,_xlfn.IFS(COUNTIF($L$20:L2538,"&lt;&gt;")&lt;101,1,COUNTIF($L$20:L2538,"&lt;&gt;")&lt;201,2,COUNTIF($L$20:L2538,"&lt;&gt;")&lt;301,3,COUNTIF($L$20:L2538,"&lt;&gt;")&lt;401,4,COUNTIF($L$20:L2538,"&lt;&gt;")&lt;501,5,COUNTIF($L$20:L2538,"&lt;&gt;")&lt;601,6,COUNTIF($L$20:L2538,"&lt;&gt;")&lt;701,7,COUNTIF($L$20:L2538,"&lt;&gt;")&lt;801,8,COUNTIF($L$20:L2538,"&lt;&gt;")&lt;901,9,COUNTIF($L$20:L2538,"&lt;&gt;")&lt;1001,10,COUNTIF($L$20:L2538,"&lt;&gt;")&lt;1101,11,COUNTIF($L$20:L2538,"&lt;&gt;")&lt;1201,12,COUNTIF($L$20:L2538,"&lt;&gt;")&lt;1301,13,COUNTIF($L$20:L2538,"&lt;&gt;")&lt;1401,14,COUNTIF($L$20:L2538,"&lt;&gt;")&lt;1501,15,COUNTIF($L$20:L2538,"&lt;&gt;")&lt;1601,16,COUNTIF($L$20:L2538,"&lt;&gt;")&lt;1701,17,COUNTIF($L$20:L2538,"&lt;&gt;")&lt;1801,18,COUNTIF($L$20:L2538,"&lt;&gt;")&lt;1901,19,COUNTIF($L$20:L2538,"&lt;&gt;")&lt;2001,20,COUNTIF($L$20:L2538,"&lt;&gt;")&lt;2101,21,COUNTIF($L$20:L2538,"&lt;&gt;")&lt;2201,22,COUNTIF($L$20:L2538,"&lt;&gt;")&lt;2301,23,COUNTIF($L$20:L2538,"&lt;&gt;")&lt;2401,24,COUNTIF($L$20:L2538,"&lt;&gt;")&lt;2501,25,COUNTIF($L$20:L2538,"&lt;&gt;")&lt;2601,26,COUNTIF($L$20:L2538,"&lt;&gt;")&lt;2701,27,COUNTIF($L$20:L2538,"&lt;&gt;")&lt;2801,28,COUNTIF($L$20:L2538,"&lt;&gt;")&lt;2901,29,COUNTIF($L$20:L2538,"&lt;&gt;")&lt;3001,30),"")</f>
        <v/>
      </c>
      <c r="AM2538" t="str">
        <f t="shared" si="195"/>
        <v/>
      </c>
      <c r="AN2538" t="str">
        <f t="shared" si="199"/>
        <v/>
      </c>
      <c r="AP2538" t="str">
        <f t="shared" si="198"/>
        <v/>
      </c>
      <c r="AQ2538" t="str">
        <f>IF(AO2538="","",COUNTIFS(AM2538:$AM$3019,AO2538))</f>
        <v/>
      </c>
    </row>
    <row r="2539" spans="1:43" x14ac:dyDescent="0.25">
      <c r="A2539" s="6" t="str">
        <f>IF(COUNT($A$20:A2538)&lt;&gt;$B$4,IF(A2538="","",A2538+1),"")</f>
        <v/>
      </c>
      <c r="B2539" s="3"/>
      <c r="C2539" s="3"/>
      <c r="D2539" s="122"/>
      <c r="E2539" s="3"/>
      <c r="F2539" s="3"/>
      <c r="G2539" s="3"/>
      <c r="H2539" s="3"/>
      <c r="I2539" s="120"/>
      <c r="J2539" s="3"/>
      <c r="K2539" s="95" t="str" cm="1">
        <f t="array" ref="K2539">IF(OR($J$14 = "A",$J$14 = "B",$J$14 = "C"),IF(I2539="","",IF(LEN(I2539)&gt;2,_xlfn.IFS(ISNUMBER(SEARCH("_",I2539)),I2539,ISNUMBER(SEARCH(", ",I2539)),SUBSTITUTE(I2539,", ","_"),ISNUMBER(SEARCH("/ ",I2539)),SUBSTITUTE(I2539,"/ ","_"),ISNUMBER(SEARCH(",",I2539)),SUBSTITUTE(I2539,",","_"),ISNUMBER(SEARCH("/",I2539)),SUBSTITUTE(I2539,"/","_"),ISNUMBER(SEARCH("",I2539)),I2539),I2539)),IF(OR($J$14 = "J",$J$14 = "K"),"",IF(D2539="","",IF(LEN(D2539)&gt;2,_xlfn.IFS(ISNUMBER(SEARCH("_",D2539)),D2539,ISNUMBER(SEARCH(", ",D2539)),SUBSTITUTE(D2539,", ","_"),ISNUMBER(SEARCH("/ ",D2539)),SUBSTITUTE(D2539,"/ ","_"),ISNUMBER(SEARCH(",",D2539)),SUBSTITUTE(D2539,",","_"),ISNUMBER(SEARCH("/",D2539)),SUBSTITUTE(D2539,"/","_"),ISNUMBER(SEARCH("",D2539)),D2539),D2539))))</f>
        <v/>
      </c>
      <c r="L2539" s="1"/>
      <c r="M2539" s="1" t="str">
        <f t="shared" si="196"/>
        <v/>
      </c>
      <c r="N2539" s="94" t="str">
        <f>IF($L2539="None","",IF(ISERROR(VLOOKUP($L2539,Info!$B$4:$B$266,1,FALSE)),"",VLOOKUP($L2539,Info!$B$4:$L$266,5,FALSE)))</f>
        <v/>
      </c>
      <c r="O2539" s="94" t="str">
        <f>IF(K2539="","",IF(AND($J$12&lt;&gt;"ABC",N2539="3"),"BAC",IF(N2539="3","ABC",IF($J$12&lt;&gt;"ABC",IF($J$10="Standard",VLOOKUP(K2539,Info!$BE$4:$BF$481,2,FALSE),VLOOKUP(K2539,Info!$BI$4:$BJ$482,2,FALSE)),IF($J$10="Standard",VLOOKUP(K2539,Info!$AG$4:$AH$2994,2,FALSE),VLOOKUP(K2539,Info!$AK$4:$AL$2997,2,FALSE))))))</f>
        <v/>
      </c>
      <c r="P2539" s="94" t="str">
        <f>IF($L2539="None","",IF(ISERROR(VLOOKUP($L2539,Info!$B$4:$B$266,1,FALSE)),"",VLOOKUP($L2539,Info!$B$4:$L$266,3,FALSE)))</f>
        <v/>
      </c>
      <c r="Q2539" s="96" t="str">
        <f>IF($L2539="None","",IF(ISERROR(VLOOKUP($L2539,Info!$B$4:$B$266,1,FALSE)),"",VLOOKUP($L2539,Info!$B$4:$L$266,4,FALSE)))</f>
        <v/>
      </c>
      <c r="R2539" s="1"/>
      <c r="S2539" s="6" t="str">
        <f t="shared" si="197"/>
        <v/>
      </c>
      <c r="T2539" s="6" t="str">
        <f>IF($L2539="None","",IF(ISERROR(VLOOKUP($L2539,Info!$B$4:$B$266,1,FALSE)),"",VLOOKUP($L2539,Info!$B$4:$L$266,11,FALSE)))</f>
        <v/>
      </c>
      <c r="U2539" s="1"/>
      <c r="V2539" s="1"/>
      <c r="W2539" s="1"/>
      <c r="X2539" s="1" t="str">
        <f>IF($L2539="None","",IF(ISERROR(VLOOKUP($L2539,Info!$B$4:$B$266,1,FALSE)),"",IF(OR(W2539="Metallic Liquid Tight",W2539="Non-Metallic Liquid Tight",W2539="LSZH",W2539="Greenfield"),VLOOKUP($L2539,Info!$B$4:$L$266,7,FALSE),"N/A")))</f>
        <v/>
      </c>
      <c r="Y2539" s="1"/>
      <c r="Z2539" s="96" t="str">
        <f>IF($L2539="None","",IF(ISERROR(VLOOKUP($L2539,Info!$B$4:$B$266,1,FALSE)),"",VLOOKUP($L2539,Info!$B$4:$L$266,9,FALSE)))</f>
        <v/>
      </c>
      <c r="AA2539" s="96" t="str">
        <f>IF($L2539="None","",IF(ISERROR(VLOOKUP($L2539,Info!$B$4:$B$266,1,FALSE)),"",VLOOKUP($L2539,Info!$B$4:$L$266,8,FALSE)))</f>
        <v/>
      </c>
      <c r="AB2539" s="96" t="str">
        <f>IF($L2539="None","",IF(ISERROR(VLOOKUP($L2539,Info!$B$4:$B$266,1,FALSE)),"",VLOOKUP($L2539,Info!$B$4:$L$266,10,FALSE)))</f>
        <v/>
      </c>
      <c r="AC2539" s="1" t="str">
        <f>IF(W2539="SO Cable","Black,White",IF(O2539="","",IF(P2539="","",IF($J$12&lt;&gt;"ABC",IF(P2539&lt;="250",VLOOKUP(O2539,Info!$AZ$4:$BB$22,3,FALSE),VLOOKUP(O2539,Info!$AZ$23:$BB$39,3,FALSE)),IF(P2539&lt;="250",VLOOKUP(O2539,Info!$AO$4:$AQ$22,3,FALSE),VLOOKUP(O2539,Info!$AO$23:$AP$39,3,FALSE))))))</f>
        <v/>
      </c>
      <c r="AD2539" s="1"/>
      <c r="AE2539" s="1" t="str">
        <f>IF($L2539="None","",IF(ISERROR(VLOOKUP($L2539,Info!$B$4:$B$266,1,FALSE)),"",VLOOKUP($L2539,Info!$B$4:$L$266,4,FALSE)))</f>
        <v/>
      </c>
      <c r="AF2539" s="1" t="str">
        <f>IF($L2539="None","",IF(ISERROR(VLOOKUP($L2539,Info!$B$4:$B$266,1,FALSE)),"",VLOOKUP($L2539,Info!$B$4:$L$266,6,FALSE)))</f>
        <v/>
      </c>
      <c r="AG2539" s="1"/>
      <c r="AH2539" s="33" t="str" cm="1">
        <f t="array" ref="AH2539">IF(AND(L2539&lt;&gt;"",O2539&lt;&gt;"",R2539:S2539&lt;&gt;"",W2539:X2539&lt;&gt;"",Z2539:AA2539&lt;&gt;"",AC2539&lt;&gt;""),"Good","Bad")</f>
        <v>Bad</v>
      </c>
      <c r="AL2539" t="str" cm="1">
        <f t="array" ref="AL2539">IF(R2539&gt;0,_xlfn.IFS(COUNTIF($L$20:L2539,"&lt;&gt;")&lt;101,1,COUNTIF($L$20:L2539,"&lt;&gt;")&lt;201,2,COUNTIF($L$20:L2539,"&lt;&gt;")&lt;301,3,COUNTIF($L$20:L2539,"&lt;&gt;")&lt;401,4,COUNTIF($L$20:L2539,"&lt;&gt;")&lt;501,5,COUNTIF($L$20:L2539,"&lt;&gt;")&lt;601,6,COUNTIF($L$20:L2539,"&lt;&gt;")&lt;701,7,COUNTIF($L$20:L2539,"&lt;&gt;")&lt;801,8,COUNTIF($L$20:L2539,"&lt;&gt;")&lt;901,9,COUNTIF($L$20:L2539,"&lt;&gt;")&lt;1001,10,COUNTIF($L$20:L2539,"&lt;&gt;")&lt;1101,11,COUNTIF($L$20:L2539,"&lt;&gt;")&lt;1201,12,COUNTIF($L$20:L2539,"&lt;&gt;")&lt;1301,13,COUNTIF($L$20:L2539,"&lt;&gt;")&lt;1401,14,COUNTIF($L$20:L2539,"&lt;&gt;")&lt;1501,15,COUNTIF($L$20:L2539,"&lt;&gt;")&lt;1601,16,COUNTIF($L$20:L2539,"&lt;&gt;")&lt;1701,17,COUNTIF($L$20:L2539,"&lt;&gt;")&lt;1801,18,COUNTIF($L$20:L2539,"&lt;&gt;")&lt;1901,19,COUNTIF($L$20:L2539,"&lt;&gt;")&lt;2001,20,COUNTIF($L$20:L2539,"&lt;&gt;")&lt;2101,21,COUNTIF($L$20:L2539,"&lt;&gt;")&lt;2201,22,COUNTIF($L$20:L2539,"&lt;&gt;")&lt;2301,23,COUNTIF($L$20:L2539,"&lt;&gt;")&lt;2401,24,COUNTIF($L$20:L2539,"&lt;&gt;")&lt;2501,25,COUNTIF($L$20:L2539,"&lt;&gt;")&lt;2601,26,COUNTIF($L$20:L2539,"&lt;&gt;")&lt;2701,27,COUNTIF($L$20:L2539,"&lt;&gt;")&lt;2801,28,COUNTIF($L$20:L2539,"&lt;&gt;")&lt;2901,29,COUNTIF($L$20:L2539,"&lt;&gt;")&lt;3001,30),"")</f>
        <v/>
      </c>
      <c r="AM2539" t="str">
        <f t="shared" si="195"/>
        <v/>
      </c>
      <c r="AN2539" t="str">
        <f t="shared" si="199"/>
        <v/>
      </c>
      <c r="AP2539" t="str">
        <f t="shared" si="198"/>
        <v/>
      </c>
      <c r="AQ2539" t="str">
        <f>IF(AO2539="","",COUNTIFS(AM2539:$AM$3019,AO2539))</f>
        <v/>
      </c>
    </row>
    <row r="2540" spans="1:43" x14ac:dyDescent="0.25">
      <c r="A2540" s="6" t="str">
        <f>IF(COUNT($A$20:A2539)&lt;&gt;$B$4,IF(A2539="","",A2539+1),"")</f>
        <v/>
      </c>
      <c r="B2540" s="3"/>
      <c r="C2540" s="3"/>
      <c r="D2540" s="122"/>
      <c r="E2540" s="3"/>
      <c r="F2540" s="3"/>
      <c r="G2540" s="3"/>
      <c r="H2540" s="3"/>
      <c r="I2540" s="120"/>
      <c r="J2540" s="3"/>
      <c r="K2540" s="95" t="str" cm="1">
        <f t="array" ref="K2540">IF(OR($J$14 = "A",$J$14 = "B",$J$14 = "C"),IF(I2540="","",IF(LEN(I2540)&gt;2,_xlfn.IFS(ISNUMBER(SEARCH("_",I2540)),I2540,ISNUMBER(SEARCH(", ",I2540)),SUBSTITUTE(I2540,", ","_"),ISNUMBER(SEARCH("/ ",I2540)),SUBSTITUTE(I2540,"/ ","_"),ISNUMBER(SEARCH(",",I2540)),SUBSTITUTE(I2540,",","_"),ISNUMBER(SEARCH("/",I2540)),SUBSTITUTE(I2540,"/","_"),ISNUMBER(SEARCH("",I2540)),I2540),I2540)),IF(OR($J$14 = "J",$J$14 = "K"),"",IF(D2540="","",IF(LEN(D2540)&gt;2,_xlfn.IFS(ISNUMBER(SEARCH("_",D2540)),D2540,ISNUMBER(SEARCH(", ",D2540)),SUBSTITUTE(D2540,", ","_"),ISNUMBER(SEARCH("/ ",D2540)),SUBSTITUTE(D2540,"/ ","_"),ISNUMBER(SEARCH(",",D2540)),SUBSTITUTE(D2540,",","_"),ISNUMBER(SEARCH("/",D2540)),SUBSTITUTE(D2540,"/","_"),ISNUMBER(SEARCH("",D2540)),D2540),D2540))))</f>
        <v/>
      </c>
      <c r="L2540" s="1"/>
      <c r="M2540" s="1" t="str">
        <f t="shared" si="196"/>
        <v/>
      </c>
      <c r="N2540" s="94" t="str">
        <f>IF($L2540="None","",IF(ISERROR(VLOOKUP($L2540,Info!$B$4:$B$266,1,FALSE)),"",VLOOKUP($L2540,Info!$B$4:$L$266,5,FALSE)))</f>
        <v/>
      </c>
      <c r="O2540" s="94" t="str">
        <f>IF(K2540="","",IF(AND($J$12&lt;&gt;"ABC",N2540="3"),"BAC",IF(N2540="3","ABC",IF($J$12&lt;&gt;"ABC",IF($J$10="Standard",VLOOKUP(K2540,Info!$BE$4:$BF$481,2,FALSE),VLOOKUP(K2540,Info!$BI$4:$BJ$482,2,FALSE)),IF($J$10="Standard",VLOOKUP(K2540,Info!$AG$4:$AH$2994,2,FALSE),VLOOKUP(K2540,Info!$AK$4:$AL$2997,2,FALSE))))))</f>
        <v/>
      </c>
      <c r="P2540" s="94" t="str">
        <f>IF($L2540="None","",IF(ISERROR(VLOOKUP($L2540,Info!$B$4:$B$266,1,FALSE)),"",VLOOKUP($L2540,Info!$B$4:$L$266,3,FALSE)))</f>
        <v/>
      </c>
      <c r="Q2540" s="96" t="str">
        <f>IF($L2540="None","",IF(ISERROR(VLOOKUP($L2540,Info!$B$4:$B$266,1,FALSE)),"",VLOOKUP($L2540,Info!$B$4:$L$266,4,FALSE)))</f>
        <v/>
      </c>
      <c r="R2540" s="1"/>
      <c r="S2540" s="6" t="str">
        <f t="shared" si="197"/>
        <v/>
      </c>
      <c r="T2540" s="6" t="str">
        <f>IF($L2540="None","",IF(ISERROR(VLOOKUP($L2540,Info!$B$4:$B$266,1,FALSE)),"",VLOOKUP($L2540,Info!$B$4:$L$266,11,FALSE)))</f>
        <v/>
      </c>
      <c r="U2540" s="1"/>
      <c r="V2540" s="1"/>
      <c r="W2540" s="1"/>
      <c r="X2540" s="1" t="str">
        <f>IF($L2540="None","",IF(ISERROR(VLOOKUP($L2540,Info!$B$4:$B$266,1,FALSE)),"",IF(OR(W2540="Metallic Liquid Tight",W2540="Non-Metallic Liquid Tight",W2540="LSZH",W2540="Greenfield"),VLOOKUP($L2540,Info!$B$4:$L$266,7,FALSE),"N/A")))</f>
        <v/>
      </c>
      <c r="Y2540" s="1"/>
      <c r="Z2540" s="96" t="str">
        <f>IF($L2540="None","",IF(ISERROR(VLOOKUP($L2540,Info!$B$4:$B$266,1,FALSE)),"",VLOOKUP($L2540,Info!$B$4:$L$266,9,FALSE)))</f>
        <v/>
      </c>
      <c r="AA2540" s="96" t="str">
        <f>IF($L2540="None","",IF(ISERROR(VLOOKUP($L2540,Info!$B$4:$B$266,1,FALSE)),"",VLOOKUP($L2540,Info!$B$4:$L$266,8,FALSE)))</f>
        <v/>
      </c>
      <c r="AB2540" s="96" t="str">
        <f>IF($L2540="None","",IF(ISERROR(VLOOKUP($L2540,Info!$B$4:$B$266,1,FALSE)),"",VLOOKUP($L2540,Info!$B$4:$L$266,10,FALSE)))</f>
        <v/>
      </c>
      <c r="AC2540" s="1" t="str">
        <f>IF(W2540="SO Cable","Black,White",IF(O2540="","",IF(P2540="","",IF($J$12&lt;&gt;"ABC",IF(P2540&lt;="250",VLOOKUP(O2540,Info!$AZ$4:$BB$22,3,FALSE),VLOOKUP(O2540,Info!$AZ$23:$BB$39,3,FALSE)),IF(P2540&lt;="250",VLOOKUP(O2540,Info!$AO$4:$AQ$22,3,FALSE),VLOOKUP(O2540,Info!$AO$23:$AP$39,3,FALSE))))))</f>
        <v/>
      </c>
      <c r="AD2540" s="1"/>
      <c r="AE2540" s="1" t="str">
        <f>IF($L2540="None","",IF(ISERROR(VLOOKUP($L2540,Info!$B$4:$B$266,1,FALSE)),"",VLOOKUP($L2540,Info!$B$4:$L$266,4,FALSE)))</f>
        <v/>
      </c>
      <c r="AF2540" s="1" t="str">
        <f>IF($L2540="None","",IF(ISERROR(VLOOKUP($L2540,Info!$B$4:$B$266,1,FALSE)),"",VLOOKUP($L2540,Info!$B$4:$L$266,6,FALSE)))</f>
        <v/>
      </c>
      <c r="AG2540" s="1"/>
      <c r="AH2540" s="33" t="str" cm="1">
        <f t="array" ref="AH2540">IF(AND(L2540&lt;&gt;"",O2540&lt;&gt;"",R2540:S2540&lt;&gt;"",W2540:X2540&lt;&gt;"",Z2540:AA2540&lt;&gt;"",AC2540&lt;&gt;""),"Good","Bad")</f>
        <v>Bad</v>
      </c>
      <c r="AL2540" t="str" cm="1">
        <f t="array" ref="AL2540">IF(R2540&gt;0,_xlfn.IFS(COUNTIF($L$20:L2540,"&lt;&gt;")&lt;101,1,COUNTIF($L$20:L2540,"&lt;&gt;")&lt;201,2,COUNTIF($L$20:L2540,"&lt;&gt;")&lt;301,3,COUNTIF($L$20:L2540,"&lt;&gt;")&lt;401,4,COUNTIF($L$20:L2540,"&lt;&gt;")&lt;501,5,COUNTIF($L$20:L2540,"&lt;&gt;")&lt;601,6,COUNTIF($L$20:L2540,"&lt;&gt;")&lt;701,7,COUNTIF($L$20:L2540,"&lt;&gt;")&lt;801,8,COUNTIF($L$20:L2540,"&lt;&gt;")&lt;901,9,COUNTIF($L$20:L2540,"&lt;&gt;")&lt;1001,10,COUNTIF($L$20:L2540,"&lt;&gt;")&lt;1101,11,COUNTIF($L$20:L2540,"&lt;&gt;")&lt;1201,12,COUNTIF($L$20:L2540,"&lt;&gt;")&lt;1301,13,COUNTIF($L$20:L2540,"&lt;&gt;")&lt;1401,14,COUNTIF($L$20:L2540,"&lt;&gt;")&lt;1501,15,COUNTIF($L$20:L2540,"&lt;&gt;")&lt;1601,16,COUNTIF($L$20:L2540,"&lt;&gt;")&lt;1701,17,COUNTIF($L$20:L2540,"&lt;&gt;")&lt;1801,18,COUNTIF($L$20:L2540,"&lt;&gt;")&lt;1901,19,COUNTIF($L$20:L2540,"&lt;&gt;")&lt;2001,20,COUNTIF($L$20:L2540,"&lt;&gt;")&lt;2101,21,COUNTIF($L$20:L2540,"&lt;&gt;")&lt;2201,22,COUNTIF($L$20:L2540,"&lt;&gt;")&lt;2301,23,COUNTIF($L$20:L2540,"&lt;&gt;")&lt;2401,24,COUNTIF($L$20:L2540,"&lt;&gt;")&lt;2501,25,COUNTIF($L$20:L2540,"&lt;&gt;")&lt;2601,26,COUNTIF($L$20:L2540,"&lt;&gt;")&lt;2701,27,COUNTIF($L$20:L2540,"&lt;&gt;")&lt;2801,28,COUNTIF($L$20:L2540,"&lt;&gt;")&lt;2901,29,COUNTIF($L$20:L2540,"&lt;&gt;")&lt;3001,30),"")</f>
        <v/>
      </c>
      <c r="AM2540" t="str">
        <f t="shared" si="195"/>
        <v/>
      </c>
      <c r="AN2540" t="str">
        <f t="shared" si="199"/>
        <v/>
      </c>
      <c r="AP2540" t="str">
        <f t="shared" si="198"/>
        <v/>
      </c>
      <c r="AQ2540" t="str">
        <f>IF(AO2540="","",COUNTIFS(AM2540:$AM$3019,AO2540))</f>
        <v/>
      </c>
    </row>
    <row r="2541" spans="1:43" x14ac:dyDescent="0.25">
      <c r="A2541" s="6" t="str">
        <f>IF(COUNT($A$20:A2540)&lt;&gt;$B$4,IF(A2540="","",A2540+1),"")</f>
        <v/>
      </c>
      <c r="B2541" s="3"/>
      <c r="C2541" s="3"/>
      <c r="D2541" s="122"/>
      <c r="E2541" s="3"/>
      <c r="F2541" s="3"/>
      <c r="G2541" s="3"/>
      <c r="H2541" s="3"/>
      <c r="I2541" s="120"/>
      <c r="J2541" s="3"/>
      <c r="K2541" s="95" t="str" cm="1">
        <f t="array" ref="K2541">IF(OR($J$14 = "A",$J$14 = "B",$J$14 = "C"),IF(I2541="","",IF(LEN(I2541)&gt;2,_xlfn.IFS(ISNUMBER(SEARCH("_",I2541)),I2541,ISNUMBER(SEARCH(", ",I2541)),SUBSTITUTE(I2541,", ","_"),ISNUMBER(SEARCH("/ ",I2541)),SUBSTITUTE(I2541,"/ ","_"),ISNUMBER(SEARCH(",",I2541)),SUBSTITUTE(I2541,",","_"),ISNUMBER(SEARCH("/",I2541)),SUBSTITUTE(I2541,"/","_"),ISNUMBER(SEARCH("",I2541)),I2541),I2541)),IF(OR($J$14 = "J",$J$14 = "K"),"",IF(D2541="","",IF(LEN(D2541)&gt;2,_xlfn.IFS(ISNUMBER(SEARCH("_",D2541)),D2541,ISNUMBER(SEARCH(", ",D2541)),SUBSTITUTE(D2541,", ","_"),ISNUMBER(SEARCH("/ ",D2541)),SUBSTITUTE(D2541,"/ ","_"),ISNUMBER(SEARCH(",",D2541)),SUBSTITUTE(D2541,",","_"),ISNUMBER(SEARCH("/",D2541)),SUBSTITUTE(D2541,"/","_"),ISNUMBER(SEARCH("",D2541)),D2541),D2541))))</f>
        <v/>
      </c>
      <c r="L2541" s="1"/>
      <c r="M2541" s="1" t="str">
        <f t="shared" si="196"/>
        <v/>
      </c>
      <c r="N2541" s="94" t="str">
        <f>IF($L2541="None","",IF(ISERROR(VLOOKUP($L2541,Info!$B$4:$B$266,1,FALSE)),"",VLOOKUP($L2541,Info!$B$4:$L$266,5,FALSE)))</f>
        <v/>
      </c>
      <c r="O2541" s="94" t="str">
        <f>IF(K2541="","",IF(AND($J$12&lt;&gt;"ABC",N2541="3"),"BAC",IF(N2541="3","ABC",IF($J$12&lt;&gt;"ABC",IF($J$10="Standard",VLOOKUP(K2541,Info!$BE$4:$BF$481,2,FALSE),VLOOKUP(K2541,Info!$BI$4:$BJ$482,2,FALSE)),IF($J$10="Standard",VLOOKUP(K2541,Info!$AG$4:$AH$2994,2,FALSE),VLOOKUP(K2541,Info!$AK$4:$AL$2997,2,FALSE))))))</f>
        <v/>
      </c>
      <c r="P2541" s="94" t="str">
        <f>IF($L2541="None","",IF(ISERROR(VLOOKUP($L2541,Info!$B$4:$B$266,1,FALSE)),"",VLOOKUP($L2541,Info!$B$4:$L$266,3,FALSE)))</f>
        <v/>
      </c>
      <c r="Q2541" s="96" t="str">
        <f>IF($L2541="None","",IF(ISERROR(VLOOKUP($L2541,Info!$B$4:$B$266,1,FALSE)),"",VLOOKUP($L2541,Info!$B$4:$L$266,4,FALSE)))</f>
        <v/>
      </c>
      <c r="R2541" s="1"/>
      <c r="S2541" s="6" t="str">
        <f t="shared" si="197"/>
        <v/>
      </c>
      <c r="T2541" s="6" t="str">
        <f>IF($L2541="None","",IF(ISERROR(VLOOKUP($L2541,Info!$B$4:$B$266,1,FALSE)),"",VLOOKUP($L2541,Info!$B$4:$L$266,11,FALSE)))</f>
        <v/>
      </c>
      <c r="U2541" s="1"/>
      <c r="V2541" s="1"/>
      <c r="W2541" s="1"/>
      <c r="X2541" s="1" t="str">
        <f>IF($L2541="None","",IF(ISERROR(VLOOKUP($L2541,Info!$B$4:$B$266,1,FALSE)),"",IF(OR(W2541="Metallic Liquid Tight",W2541="Non-Metallic Liquid Tight",W2541="LSZH",W2541="Greenfield"),VLOOKUP($L2541,Info!$B$4:$L$266,7,FALSE),"N/A")))</f>
        <v/>
      </c>
      <c r="Y2541" s="1"/>
      <c r="Z2541" s="96" t="str">
        <f>IF($L2541="None","",IF(ISERROR(VLOOKUP($L2541,Info!$B$4:$B$266,1,FALSE)),"",VLOOKUP($L2541,Info!$B$4:$L$266,9,FALSE)))</f>
        <v/>
      </c>
      <c r="AA2541" s="96" t="str">
        <f>IF($L2541="None","",IF(ISERROR(VLOOKUP($L2541,Info!$B$4:$B$266,1,FALSE)),"",VLOOKUP($L2541,Info!$B$4:$L$266,8,FALSE)))</f>
        <v/>
      </c>
      <c r="AB2541" s="96" t="str">
        <f>IF($L2541="None","",IF(ISERROR(VLOOKUP($L2541,Info!$B$4:$B$266,1,FALSE)),"",VLOOKUP($L2541,Info!$B$4:$L$266,10,FALSE)))</f>
        <v/>
      </c>
      <c r="AC2541" s="1" t="str">
        <f>IF(W2541="SO Cable","Black,White",IF(O2541="","",IF(P2541="","",IF($J$12&lt;&gt;"ABC",IF(P2541&lt;="250",VLOOKUP(O2541,Info!$AZ$4:$BB$22,3,FALSE),VLOOKUP(O2541,Info!$AZ$23:$BB$39,3,FALSE)),IF(P2541&lt;="250",VLOOKUP(O2541,Info!$AO$4:$AQ$22,3,FALSE),VLOOKUP(O2541,Info!$AO$23:$AP$39,3,FALSE))))))</f>
        <v/>
      </c>
      <c r="AD2541" s="1"/>
      <c r="AE2541" s="1" t="str">
        <f>IF($L2541="None","",IF(ISERROR(VLOOKUP($L2541,Info!$B$4:$B$266,1,FALSE)),"",VLOOKUP($L2541,Info!$B$4:$L$266,4,FALSE)))</f>
        <v/>
      </c>
      <c r="AF2541" s="1" t="str">
        <f>IF($L2541="None","",IF(ISERROR(VLOOKUP($L2541,Info!$B$4:$B$266,1,FALSE)),"",VLOOKUP($L2541,Info!$B$4:$L$266,6,FALSE)))</f>
        <v/>
      </c>
      <c r="AG2541" s="1"/>
      <c r="AH2541" s="33" t="str" cm="1">
        <f t="array" ref="AH2541">IF(AND(L2541&lt;&gt;"",O2541&lt;&gt;"",R2541:S2541&lt;&gt;"",W2541:X2541&lt;&gt;"",Z2541:AA2541&lt;&gt;"",AC2541&lt;&gt;""),"Good","Bad")</f>
        <v>Bad</v>
      </c>
      <c r="AL2541" t="str" cm="1">
        <f t="array" ref="AL2541">IF(R2541&gt;0,_xlfn.IFS(COUNTIF($L$20:L2541,"&lt;&gt;")&lt;101,1,COUNTIF($L$20:L2541,"&lt;&gt;")&lt;201,2,COUNTIF($L$20:L2541,"&lt;&gt;")&lt;301,3,COUNTIF($L$20:L2541,"&lt;&gt;")&lt;401,4,COUNTIF($L$20:L2541,"&lt;&gt;")&lt;501,5,COUNTIF($L$20:L2541,"&lt;&gt;")&lt;601,6,COUNTIF($L$20:L2541,"&lt;&gt;")&lt;701,7,COUNTIF($L$20:L2541,"&lt;&gt;")&lt;801,8,COUNTIF($L$20:L2541,"&lt;&gt;")&lt;901,9,COUNTIF($L$20:L2541,"&lt;&gt;")&lt;1001,10,COUNTIF($L$20:L2541,"&lt;&gt;")&lt;1101,11,COUNTIF($L$20:L2541,"&lt;&gt;")&lt;1201,12,COUNTIF($L$20:L2541,"&lt;&gt;")&lt;1301,13,COUNTIF($L$20:L2541,"&lt;&gt;")&lt;1401,14,COUNTIF($L$20:L2541,"&lt;&gt;")&lt;1501,15,COUNTIF($L$20:L2541,"&lt;&gt;")&lt;1601,16,COUNTIF($L$20:L2541,"&lt;&gt;")&lt;1701,17,COUNTIF($L$20:L2541,"&lt;&gt;")&lt;1801,18,COUNTIF($L$20:L2541,"&lt;&gt;")&lt;1901,19,COUNTIF($L$20:L2541,"&lt;&gt;")&lt;2001,20,COUNTIF($L$20:L2541,"&lt;&gt;")&lt;2101,21,COUNTIF($L$20:L2541,"&lt;&gt;")&lt;2201,22,COUNTIF($L$20:L2541,"&lt;&gt;")&lt;2301,23,COUNTIF($L$20:L2541,"&lt;&gt;")&lt;2401,24,COUNTIF($L$20:L2541,"&lt;&gt;")&lt;2501,25,COUNTIF($L$20:L2541,"&lt;&gt;")&lt;2601,26,COUNTIF($L$20:L2541,"&lt;&gt;")&lt;2701,27,COUNTIF($L$20:L2541,"&lt;&gt;")&lt;2801,28,COUNTIF($L$20:L2541,"&lt;&gt;")&lt;2901,29,COUNTIF($L$20:L2541,"&lt;&gt;")&lt;3001,30),"")</f>
        <v/>
      </c>
      <c r="AM2541" t="str">
        <f t="shared" si="195"/>
        <v/>
      </c>
      <c r="AN2541" t="str">
        <f t="shared" si="199"/>
        <v/>
      </c>
      <c r="AP2541" t="str">
        <f t="shared" si="198"/>
        <v/>
      </c>
      <c r="AQ2541" t="str">
        <f>IF(AO2541="","",COUNTIFS(AM2541:$AM$3019,AO2541))</f>
        <v/>
      </c>
    </row>
    <row r="2542" spans="1:43" x14ac:dyDescent="0.25">
      <c r="A2542" s="6" t="str">
        <f>IF(COUNT($A$20:A2541)&lt;&gt;$B$4,IF(A2541="","",A2541+1),"")</f>
        <v/>
      </c>
      <c r="B2542" s="3"/>
      <c r="C2542" s="3"/>
      <c r="D2542" s="122"/>
      <c r="E2542" s="3"/>
      <c r="F2542" s="3"/>
      <c r="G2542" s="3"/>
      <c r="H2542" s="3"/>
      <c r="I2542" s="120"/>
      <c r="J2542" s="3"/>
      <c r="K2542" s="95" t="str" cm="1">
        <f t="array" ref="K2542">IF(OR($J$14 = "A",$J$14 = "B",$J$14 = "C"),IF(I2542="","",IF(LEN(I2542)&gt;2,_xlfn.IFS(ISNUMBER(SEARCH("_",I2542)),I2542,ISNUMBER(SEARCH(", ",I2542)),SUBSTITUTE(I2542,", ","_"),ISNUMBER(SEARCH("/ ",I2542)),SUBSTITUTE(I2542,"/ ","_"),ISNUMBER(SEARCH(",",I2542)),SUBSTITUTE(I2542,",","_"),ISNUMBER(SEARCH("/",I2542)),SUBSTITUTE(I2542,"/","_"),ISNUMBER(SEARCH("",I2542)),I2542),I2542)),IF(OR($J$14 = "J",$J$14 = "K"),"",IF(D2542="","",IF(LEN(D2542)&gt;2,_xlfn.IFS(ISNUMBER(SEARCH("_",D2542)),D2542,ISNUMBER(SEARCH(", ",D2542)),SUBSTITUTE(D2542,", ","_"),ISNUMBER(SEARCH("/ ",D2542)),SUBSTITUTE(D2542,"/ ","_"),ISNUMBER(SEARCH(",",D2542)),SUBSTITUTE(D2542,",","_"),ISNUMBER(SEARCH("/",D2542)),SUBSTITUTE(D2542,"/","_"),ISNUMBER(SEARCH("",D2542)),D2542),D2542))))</f>
        <v/>
      </c>
      <c r="L2542" s="1"/>
      <c r="M2542" s="1" t="str">
        <f t="shared" si="196"/>
        <v/>
      </c>
      <c r="N2542" s="94" t="str">
        <f>IF($L2542="None","",IF(ISERROR(VLOOKUP($L2542,Info!$B$4:$B$266,1,FALSE)),"",VLOOKUP($L2542,Info!$B$4:$L$266,5,FALSE)))</f>
        <v/>
      </c>
      <c r="O2542" s="94" t="str">
        <f>IF(K2542="","",IF(AND($J$12&lt;&gt;"ABC",N2542="3"),"BAC",IF(N2542="3","ABC",IF($J$12&lt;&gt;"ABC",IF($J$10="Standard",VLOOKUP(K2542,Info!$BE$4:$BF$481,2,FALSE),VLOOKUP(K2542,Info!$BI$4:$BJ$482,2,FALSE)),IF($J$10="Standard",VLOOKUP(K2542,Info!$AG$4:$AH$2994,2,FALSE),VLOOKUP(K2542,Info!$AK$4:$AL$2997,2,FALSE))))))</f>
        <v/>
      </c>
      <c r="P2542" s="94" t="str">
        <f>IF($L2542="None","",IF(ISERROR(VLOOKUP($L2542,Info!$B$4:$B$266,1,FALSE)),"",VLOOKUP($L2542,Info!$B$4:$L$266,3,FALSE)))</f>
        <v/>
      </c>
      <c r="Q2542" s="96" t="str">
        <f>IF($L2542="None","",IF(ISERROR(VLOOKUP($L2542,Info!$B$4:$B$266,1,FALSE)),"",VLOOKUP($L2542,Info!$B$4:$L$266,4,FALSE)))</f>
        <v/>
      </c>
      <c r="R2542" s="1"/>
      <c r="S2542" s="6" t="str">
        <f t="shared" si="197"/>
        <v/>
      </c>
      <c r="T2542" s="6" t="str">
        <f>IF($L2542="None","",IF(ISERROR(VLOOKUP($L2542,Info!$B$4:$B$266,1,FALSE)),"",VLOOKUP($L2542,Info!$B$4:$L$266,11,FALSE)))</f>
        <v/>
      </c>
      <c r="U2542" s="1"/>
      <c r="V2542" s="1"/>
      <c r="W2542" s="1"/>
      <c r="X2542" s="1" t="str">
        <f>IF($L2542="None","",IF(ISERROR(VLOOKUP($L2542,Info!$B$4:$B$266,1,FALSE)),"",IF(OR(W2542="Metallic Liquid Tight",W2542="Non-Metallic Liquid Tight",W2542="LSZH",W2542="Greenfield"),VLOOKUP($L2542,Info!$B$4:$L$266,7,FALSE),"N/A")))</f>
        <v/>
      </c>
      <c r="Y2542" s="1"/>
      <c r="Z2542" s="96" t="str">
        <f>IF($L2542="None","",IF(ISERROR(VLOOKUP($L2542,Info!$B$4:$B$266,1,FALSE)),"",VLOOKUP($L2542,Info!$B$4:$L$266,9,FALSE)))</f>
        <v/>
      </c>
      <c r="AA2542" s="96" t="str">
        <f>IF($L2542="None","",IF(ISERROR(VLOOKUP($L2542,Info!$B$4:$B$266,1,FALSE)),"",VLOOKUP($L2542,Info!$B$4:$L$266,8,FALSE)))</f>
        <v/>
      </c>
      <c r="AB2542" s="96" t="str">
        <f>IF($L2542="None","",IF(ISERROR(VLOOKUP($L2542,Info!$B$4:$B$266,1,FALSE)),"",VLOOKUP($L2542,Info!$B$4:$L$266,10,FALSE)))</f>
        <v/>
      </c>
      <c r="AC2542" s="1" t="str">
        <f>IF(W2542="SO Cable","Black,White",IF(O2542="","",IF(P2542="","",IF($J$12&lt;&gt;"ABC",IF(P2542&lt;="250",VLOOKUP(O2542,Info!$AZ$4:$BB$22,3,FALSE),VLOOKUP(O2542,Info!$AZ$23:$BB$39,3,FALSE)),IF(P2542&lt;="250",VLOOKUP(O2542,Info!$AO$4:$AQ$22,3,FALSE),VLOOKUP(O2542,Info!$AO$23:$AP$39,3,FALSE))))))</f>
        <v/>
      </c>
      <c r="AD2542" s="1"/>
      <c r="AE2542" s="1" t="str">
        <f>IF($L2542="None","",IF(ISERROR(VLOOKUP($L2542,Info!$B$4:$B$266,1,FALSE)),"",VLOOKUP($L2542,Info!$B$4:$L$266,4,FALSE)))</f>
        <v/>
      </c>
      <c r="AF2542" s="1" t="str">
        <f>IF($L2542="None","",IF(ISERROR(VLOOKUP($L2542,Info!$B$4:$B$266,1,FALSE)),"",VLOOKUP($L2542,Info!$B$4:$L$266,6,FALSE)))</f>
        <v/>
      </c>
      <c r="AG2542" s="1"/>
      <c r="AH2542" s="33" t="str" cm="1">
        <f t="array" ref="AH2542">IF(AND(L2542&lt;&gt;"",O2542&lt;&gt;"",R2542:S2542&lt;&gt;"",W2542:X2542&lt;&gt;"",Z2542:AA2542&lt;&gt;"",AC2542&lt;&gt;""),"Good","Bad")</f>
        <v>Bad</v>
      </c>
      <c r="AL2542" t="str" cm="1">
        <f t="array" ref="AL2542">IF(R2542&gt;0,_xlfn.IFS(COUNTIF($L$20:L2542,"&lt;&gt;")&lt;101,1,COUNTIF($L$20:L2542,"&lt;&gt;")&lt;201,2,COUNTIF($L$20:L2542,"&lt;&gt;")&lt;301,3,COUNTIF($L$20:L2542,"&lt;&gt;")&lt;401,4,COUNTIF($L$20:L2542,"&lt;&gt;")&lt;501,5,COUNTIF($L$20:L2542,"&lt;&gt;")&lt;601,6,COUNTIF($L$20:L2542,"&lt;&gt;")&lt;701,7,COUNTIF($L$20:L2542,"&lt;&gt;")&lt;801,8,COUNTIF($L$20:L2542,"&lt;&gt;")&lt;901,9,COUNTIF($L$20:L2542,"&lt;&gt;")&lt;1001,10,COUNTIF($L$20:L2542,"&lt;&gt;")&lt;1101,11,COUNTIF($L$20:L2542,"&lt;&gt;")&lt;1201,12,COUNTIF($L$20:L2542,"&lt;&gt;")&lt;1301,13,COUNTIF($L$20:L2542,"&lt;&gt;")&lt;1401,14,COUNTIF($L$20:L2542,"&lt;&gt;")&lt;1501,15,COUNTIF($L$20:L2542,"&lt;&gt;")&lt;1601,16,COUNTIF($L$20:L2542,"&lt;&gt;")&lt;1701,17,COUNTIF($L$20:L2542,"&lt;&gt;")&lt;1801,18,COUNTIF($L$20:L2542,"&lt;&gt;")&lt;1901,19,COUNTIF($L$20:L2542,"&lt;&gt;")&lt;2001,20,COUNTIF($L$20:L2542,"&lt;&gt;")&lt;2101,21,COUNTIF($L$20:L2542,"&lt;&gt;")&lt;2201,22,COUNTIF($L$20:L2542,"&lt;&gt;")&lt;2301,23,COUNTIF($L$20:L2542,"&lt;&gt;")&lt;2401,24,COUNTIF($L$20:L2542,"&lt;&gt;")&lt;2501,25,COUNTIF($L$20:L2542,"&lt;&gt;")&lt;2601,26,COUNTIF($L$20:L2542,"&lt;&gt;")&lt;2701,27,COUNTIF($L$20:L2542,"&lt;&gt;")&lt;2801,28,COUNTIF($L$20:L2542,"&lt;&gt;")&lt;2901,29,COUNTIF($L$20:L2542,"&lt;&gt;")&lt;3001,30),"")</f>
        <v/>
      </c>
      <c r="AM2542" t="str">
        <f t="shared" si="195"/>
        <v/>
      </c>
      <c r="AN2542" t="str">
        <f t="shared" si="199"/>
        <v/>
      </c>
      <c r="AP2542" t="str">
        <f t="shared" si="198"/>
        <v/>
      </c>
      <c r="AQ2542" t="str">
        <f>IF(AO2542="","",COUNTIFS(AM2542:$AM$3019,AO2542))</f>
        <v/>
      </c>
    </row>
    <row r="2543" spans="1:43" x14ac:dyDescent="0.25">
      <c r="A2543" s="6" t="str">
        <f>IF(COUNT($A$20:A2542)&lt;&gt;$B$4,IF(A2542="","",A2542+1),"")</f>
        <v/>
      </c>
      <c r="B2543" s="3"/>
      <c r="C2543" s="3"/>
      <c r="D2543" s="122"/>
      <c r="E2543" s="3"/>
      <c r="F2543" s="3"/>
      <c r="G2543" s="3"/>
      <c r="H2543" s="3"/>
      <c r="I2543" s="120"/>
      <c r="J2543" s="3"/>
      <c r="K2543" s="95" t="str" cm="1">
        <f t="array" ref="K2543">IF(OR($J$14 = "A",$J$14 = "B",$J$14 = "C"),IF(I2543="","",IF(LEN(I2543)&gt;2,_xlfn.IFS(ISNUMBER(SEARCH("_",I2543)),I2543,ISNUMBER(SEARCH(", ",I2543)),SUBSTITUTE(I2543,", ","_"),ISNUMBER(SEARCH("/ ",I2543)),SUBSTITUTE(I2543,"/ ","_"),ISNUMBER(SEARCH(",",I2543)),SUBSTITUTE(I2543,",","_"),ISNUMBER(SEARCH("/",I2543)),SUBSTITUTE(I2543,"/","_"),ISNUMBER(SEARCH("",I2543)),I2543),I2543)),IF(OR($J$14 = "J",$J$14 = "K"),"",IF(D2543="","",IF(LEN(D2543)&gt;2,_xlfn.IFS(ISNUMBER(SEARCH("_",D2543)),D2543,ISNUMBER(SEARCH(", ",D2543)),SUBSTITUTE(D2543,", ","_"),ISNUMBER(SEARCH("/ ",D2543)),SUBSTITUTE(D2543,"/ ","_"),ISNUMBER(SEARCH(",",D2543)),SUBSTITUTE(D2543,",","_"),ISNUMBER(SEARCH("/",D2543)),SUBSTITUTE(D2543,"/","_"),ISNUMBER(SEARCH("",D2543)),D2543),D2543))))</f>
        <v/>
      </c>
      <c r="L2543" s="1"/>
      <c r="M2543" s="1" t="str">
        <f t="shared" si="196"/>
        <v/>
      </c>
      <c r="N2543" s="94" t="str">
        <f>IF($L2543="None","",IF(ISERROR(VLOOKUP($L2543,Info!$B$4:$B$266,1,FALSE)),"",VLOOKUP($L2543,Info!$B$4:$L$266,5,FALSE)))</f>
        <v/>
      </c>
      <c r="O2543" s="94" t="str">
        <f>IF(K2543="","",IF(AND($J$12&lt;&gt;"ABC",N2543="3"),"BAC",IF(N2543="3","ABC",IF($J$12&lt;&gt;"ABC",IF($J$10="Standard",VLOOKUP(K2543,Info!$BE$4:$BF$481,2,FALSE),VLOOKUP(K2543,Info!$BI$4:$BJ$482,2,FALSE)),IF($J$10="Standard",VLOOKUP(K2543,Info!$AG$4:$AH$2994,2,FALSE),VLOOKUP(K2543,Info!$AK$4:$AL$2997,2,FALSE))))))</f>
        <v/>
      </c>
      <c r="P2543" s="94" t="str">
        <f>IF($L2543="None","",IF(ISERROR(VLOOKUP($L2543,Info!$B$4:$B$266,1,FALSE)),"",VLOOKUP($L2543,Info!$B$4:$L$266,3,FALSE)))</f>
        <v/>
      </c>
      <c r="Q2543" s="96" t="str">
        <f>IF($L2543="None","",IF(ISERROR(VLOOKUP($L2543,Info!$B$4:$B$266,1,FALSE)),"",VLOOKUP($L2543,Info!$B$4:$L$266,4,FALSE)))</f>
        <v/>
      </c>
      <c r="R2543" s="1"/>
      <c r="S2543" s="6" t="str">
        <f t="shared" si="197"/>
        <v/>
      </c>
      <c r="T2543" s="6" t="str">
        <f>IF($L2543="None","",IF(ISERROR(VLOOKUP($L2543,Info!$B$4:$B$266,1,FALSE)),"",VLOOKUP($L2543,Info!$B$4:$L$266,11,FALSE)))</f>
        <v/>
      </c>
      <c r="U2543" s="1"/>
      <c r="V2543" s="1"/>
      <c r="W2543" s="1"/>
      <c r="X2543" s="1" t="str">
        <f>IF($L2543="None","",IF(ISERROR(VLOOKUP($L2543,Info!$B$4:$B$266,1,FALSE)),"",IF(OR(W2543="Metallic Liquid Tight",W2543="Non-Metallic Liquid Tight",W2543="LSZH",W2543="Greenfield"),VLOOKUP($L2543,Info!$B$4:$L$266,7,FALSE),"N/A")))</f>
        <v/>
      </c>
      <c r="Y2543" s="1"/>
      <c r="Z2543" s="96" t="str">
        <f>IF($L2543="None","",IF(ISERROR(VLOOKUP($L2543,Info!$B$4:$B$266,1,FALSE)),"",VLOOKUP($L2543,Info!$B$4:$L$266,9,FALSE)))</f>
        <v/>
      </c>
      <c r="AA2543" s="96" t="str">
        <f>IF($L2543="None","",IF(ISERROR(VLOOKUP($L2543,Info!$B$4:$B$266,1,FALSE)),"",VLOOKUP($L2543,Info!$B$4:$L$266,8,FALSE)))</f>
        <v/>
      </c>
      <c r="AB2543" s="96" t="str">
        <f>IF($L2543="None","",IF(ISERROR(VLOOKUP($L2543,Info!$B$4:$B$266,1,FALSE)),"",VLOOKUP($L2543,Info!$B$4:$L$266,10,FALSE)))</f>
        <v/>
      </c>
      <c r="AC2543" s="1" t="str">
        <f>IF(W2543="SO Cable","Black,White",IF(O2543="","",IF(P2543="","",IF($J$12&lt;&gt;"ABC",IF(P2543&lt;="250",VLOOKUP(O2543,Info!$AZ$4:$BB$22,3,FALSE),VLOOKUP(O2543,Info!$AZ$23:$BB$39,3,FALSE)),IF(P2543&lt;="250",VLOOKUP(O2543,Info!$AO$4:$AQ$22,3,FALSE),VLOOKUP(O2543,Info!$AO$23:$AP$39,3,FALSE))))))</f>
        <v/>
      </c>
      <c r="AD2543" s="1"/>
      <c r="AE2543" s="1" t="str">
        <f>IF($L2543="None","",IF(ISERROR(VLOOKUP($L2543,Info!$B$4:$B$266,1,FALSE)),"",VLOOKUP($L2543,Info!$B$4:$L$266,4,FALSE)))</f>
        <v/>
      </c>
      <c r="AF2543" s="1" t="str">
        <f>IF($L2543="None","",IF(ISERROR(VLOOKUP($L2543,Info!$B$4:$B$266,1,FALSE)),"",VLOOKUP($L2543,Info!$B$4:$L$266,6,FALSE)))</f>
        <v/>
      </c>
      <c r="AG2543" s="1"/>
      <c r="AH2543" s="33" t="str" cm="1">
        <f t="array" ref="AH2543">IF(AND(L2543&lt;&gt;"",O2543&lt;&gt;"",R2543:S2543&lt;&gt;"",W2543:X2543&lt;&gt;"",Z2543:AA2543&lt;&gt;"",AC2543&lt;&gt;""),"Good","Bad")</f>
        <v>Bad</v>
      </c>
      <c r="AL2543" t="str" cm="1">
        <f t="array" ref="AL2543">IF(R2543&gt;0,_xlfn.IFS(COUNTIF($L$20:L2543,"&lt;&gt;")&lt;101,1,COUNTIF($L$20:L2543,"&lt;&gt;")&lt;201,2,COUNTIF($L$20:L2543,"&lt;&gt;")&lt;301,3,COUNTIF($L$20:L2543,"&lt;&gt;")&lt;401,4,COUNTIF($L$20:L2543,"&lt;&gt;")&lt;501,5,COUNTIF($L$20:L2543,"&lt;&gt;")&lt;601,6,COUNTIF($L$20:L2543,"&lt;&gt;")&lt;701,7,COUNTIF($L$20:L2543,"&lt;&gt;")&lt;801,8,COUNTIF($L$20:L2543,"&lt;&gt;")&lt;901,9,COUNTIF($L$20:L2543,"&lt;&gt;")&lt;1001,10,COUNTIF($L$20:L2543,"&lt;&gt;")&lt;1101,11,COUNTIF($L$20:L2543,"&lt;&gt;")&lt;1201,12,COUNTIF($L$20:L2543,"&lt;&gt;")&lt;1301,13,COUNTIF($L$20:L2543,"&lt;&gt;")&lt;1401,14,COUNTIF($L$20:L2543,"&lt;&gt;")&lt;1501,15,COUNTIF($L$20:L2543,"&lt;&gt;")&lt;1601,16,COUNTIF($L$20:L2543,"&lt;&gt;")&lt;1701,17,COUNTIF($L$20:L2543,"&lt;&gt;")&lt;1801,18,COUNTIF($L$20:L2543,"&lt;&gt;")&lt;1901,19,COUNTIF($L$20:L2543,"&lt;&gt;")&lt;2001,20,COUNTIF($L$20:L2543,"&lt;&gt;")&lt;2101,21,COUNTIF($L$20:L2543,"&lt;&gt;")&lt;2201,22,COUNTIF($L$20:L2543,"&lt;&gt;")&lt;2301,23,COUNTIF($L$20:L2543,"&lt;&gt;")&lt;2401,24,COUNTIF($L$20:L2543,"&lt;&gt;")&lt;2501,25,COUNTIF($L$20:L2543,"&lt;&gt;")&lt;2601,26,COUNTIF($L$20:L2543,"&lt;&gt;")&lt;2701,27,COUNTIF($L$20:L2543,"&lt;&gt;")&lt;2801,28,COUNTIF($L$20:L2543,"&lt;&gt;")&lt;2901,29,COUNTIF($L$20:L2543,"&lt;&gt;")&lt;3001,30),"")</f>
        <v/>
      </c>
      <c r="AM2543" t="str">
        <f t="shared" si="195"/>
        <v/>
      </c>
      <c r="AN2543" t="str">
        <f t="shared" si="199"/>
        <v/>
      </c>
      <c r="AP2543" t="str">
        <f t="shared" si="198"/>
        <v/>
      </c>
      <c r="AQ2543" t="str">
        <f>IF(AO2543="","",COUNTIFS(AM2543:$AM$3019,AO2543))</f>
        <v/>
      </c>
    </row>
    <row r="2544" spans="1:43" x14ac:dyDescent="0.25">
      <c r="A2544" s="6" t="str">
        <f>IF(COUNT($A$20:A2543)&lt;&gt;$B$4,IF(A2543="","",A2543+1),"")</f>
        <v/>
      </c>
      <c r="B2544" s="3"/>
      <c r="C2544" s="3"/>
      <c r="D2544" s="122"/>
      <c r="E2544" s="3"/>
      <c r="F2544" s="3"/>
      <c r="G2544" s="3"/>
      <c r="H2544" s="3"/>
      <c r="I2544" s="120"/>
      <c r="J2544" s="3"/>
      <c r="K2544" s="95" t="str" cm="1">
        <f t="array" ref="K2544">IF(OR($J$14 = "A",$J$14 = "B",$J$14 = "C"),IF(I2544="","",IF(LEN(I2544)&gt;2,_xlfn.IFS(ISNUMBER(SEARCH("_",I2544)),I2544,ISNUMBER(SEARCH(", ",I2544)),SUBSTITUTE(I2544,", ","_"),ISNUMBER(SEARCH("/ ",I2544)),SUBSTITUTE(I2544,"/ ","_"),ISNUMBER(SEARCH(",",I2544)),SUBSTITUTE(I2544,",","_"),ISNUMBER(SEARCH("/",I2544)),SUBSTITUTE(I2544,"/","_"),ISNUMBER(SEARCH("",I2544)),I2544),I2544)),IF(OR($J$14 = "J",$J$14 = "K"),"",IF(D2544="","",IF(LEN(D2544)&gt;2,_xlfn.IFS(ISNUMBER(SEARCH("_",D2544)),D2544,ISNUMBER(SEARCH(", ",D2544)),SUBSTITUTE(D2544,", ","_"),ISNUMBER(SEARCH("/ ",D2544)),SUBSTITUTE(D2544,"/ ","_"),ISNUMBER(SEARCH(",",D2544)),SUBSTITUTE(D2544,",","_"),ISNUMBER(SEARCH("/",D2544)),SUBSTITUTE(D2544,"/","_"),ISNUMBER(SEARCH("",D2544)),D2544),D2544))))</f>
        <v/>
      </c>
      <c r="L2544" s="1"/>
      <c r="M2544" s="1" t="str">
        <f t="shared" si="196"/>
        <v/>
      </c>
      <c r="N2544" s="94" t="str">
        <f>IF($L2544="None","",IF(ISERROR(VLOOKUP($L2544,Info!$B$4:$B$266,1,FALSE)),"",VLOOKUP($L2544,Info!$B$4:$L$266,5,FALSE)))</f>
        <v/>
      </c>
      <c r="O2544" s="94" t="str">
        <f>IF(K2544="","",IF(AND($J$12&lt;&gt;"ABC",N2544="3"),"BAC",IF(N2544="3","ABC",IF($J$12&lt;&gt;"ABC",IF($J$10="Standard",VLOOKUP(K2544,Info!$BE$4:$BF$481,2,FALSE),VLOOKUP(K2544,Info!$BI$4:$BJ$482,2,FALSE)),IF($J$10="Standard",VLOOKUP(K2544,Info!$AG$4:$AH$2994,2,FALSE),VLOOKUP(K2544,Info!$AK$4:$AL$2997,2,FALSE))))))</f>
        <v/>
      </c>
      <c r="P2544" s="94" t="str">
        <f>IF($L2544="None","",IF(ISERROR(VLOOKUP($L2544,Info!$B$4:$B$266,1,FALSE)),"",VLOOKUP($L2544,Info!$B$4:$L$266,3,FALSE)))</f>
        <v/>
      </c>
      <c r="Q2544" s="96" t="str">
        <f>IF($L2544="None","",IF(ISERROR(VLOOKUP($L2544,Info!$B$4:$B$266,1,FALSE)),"",VLOOKUP($L2544,Info!$B$4:$L$266,4,FALSE)))</f>
        <v/>
      </c>
      <c r="R2544" s="1"/>
      <c r="S2544" s="6" t="str">
        <f t="shared" si="197"/>
        <v/>
      </c>
      <c r="T2544" s="6" t="str">
        <f>IF($L2544="None","",IF(ISERROR(VLOOKUP($L2544,Info!$B$4:$B$266,1,FALSE)),"",VLOOKUP($L2544,Info!$B$4:$L$266,11,FALSE)))</f>
        <v/>
      </c>
      <c r="U2544" s="1"/>
      <c r="V2544" s="1"/>
      <c r="W2544" s="1"/>
      <c r="X2544" s="1" t="str">
        <f>IF($L2544="None","",IF(ISERROR(VLOOKUP($L2544,Info!$B$4:$B$266,1,FALSE)),"",IF(OR(W2544="Metallic Liquid Tight",W2544="Non-Metallic Liquid Tight",W2544="LSZH",W2544="Greenfield"),VLOOKUP($L2544,Info!$B$4:$L$266,7,FALSE),"N/A")))</f>
        <v/>
      </c>
      <c r="Y2544" s="1"/>
      <c r="Z2544" s="96" t="str">
        <f>IF($L2544="None","",IF(ISERROR(VLOOKUP($L2544,Info!$B$4:$B$266,1,FALSE)),"",VLOOKUP($L2544,Info!$B$4:$L$266,9,FALSE)))</f>
        <v/>
      </c>
      <c r="AA2544" s="96" t="str">
        <f>IF($L2544="None","",IF(ISERROR(VLOOKUP($L2544,Info!$B$4:$B$266,1,FALSE)),"",VLOOKUP($L2544,Info!$B$4:$L$266,8,FALSE)))</f>
        <v/>
      </c>
      <c r="AB2544" s="96" t="str">
        <f>IF($L2544="None","",IF(ISERROR(VLOOKUP($L2544,Info!$B$4:$B$266,1,FALSE)),"",VLOOKUP($L2544,Info!$B$4:$L$266,10,FALSE)))</f>
        <v/>
      </c>
      <c r="AC2544" s="1" t="str">
        <f>IF(W2544="SO Cable","Black,White",IF(O2544="","",IF(P2544="","",IF($J$12&lt;&gt;"ABC",IF(P2544&lt;="250",VLOOKUP(O2544,Info!$AZ$4:$BB$22,3,FALSE),VLOOKUP(O2544,Info!$AZ$23:$BB$39,3,FALSE)),IF(P2544&lt;="250",VLOOKUP(O2544,Info!$AO$4:$AQ$22,3,FALSE),VLOOKUP(O2544,Info!$AO$23:$AP$39,3,FALSE))))))</f>
        <v/>
      </c>
      <c r="AD2544" s="1"/>
      <c r="AE2544" s="1" t="str">
        <f>IF($L2544="None","",IF(ISERROR(VLOOKUP($L2544,Info!$B$4:$B$266,1,FALSE)),"",VLOOKUP($L2544,Info!$B$4:$L$266,4,FALSE)))</f>
        <v/>
      </c>
      <c r="AF2544" s="1" t="str">
        <f>IF($L2544="None","",IF(ISERROR(VLOOKUP($L2544,Info!$B$4:$B$266,1,FALSE)),"",VLOOKUP($L2544,Info!$B$4:$L$266,6,FALSE)))</f>
        <v/>
      </c>
      <c r="AG2544" s="1"/>
      <c r="AH2544" s="33" t="str" cm="1">
        <f t="array" ref="AH2544">IF(AND(L2544&lt;&gt;"",O2544&lt;&gt;"",R2544:S2544&lt;&gt;"",W2544:X2544&lt;&gt;"",Z2544:AA2544&lt;&gt;"",AC2544&lt;&gt;""),"Good","Bad")</f>
        <v>Bad</v>
      </c>
      <c r="AL2544" t="str" cm="1">
        <f t="array" ref="AL2544">IF(R2544&gt;0,_xlfn.IFS(COUNTIF($L$20:L2544,"&lt;&gt;")&lt;101,1,COUNTIF($L$20:L2544,"&lt;&gt;")&lt;201,2,COUNTIF($L$20:L2544,"&lt;&gt;")&lt;301,3,COUNTIF($L$20:L2544,"&lt;&gt;")&lt;401,4,COUNTIF($L$20:L2544,"&lt;&gt;")&lt;501,5,COUNTIF($L$20:L2544,"&lt;&gt;")&lt;601,6,COUNTIF($L$20:L2544,"&lt;&gt;")&lt;701,7,COUNTIF($L$20:L2544,"&lt;&gt;")&lt;801,8,COUNTIF($L$20:L2544,"&lt;&gt;")&lt;901,9,COUNTIF($L$20:L2544,"&lt;&gt;")&lt;1001,10,COUNTIF($L$20:L2544,"&lt;&gt;")&lt;1101,11,COUNTIF($L$20:L2544,"&lt;&gt;")&lt;1201,12,COUNTIF($L$20:L2544,"&lt;&gt;")&lt;1301,13,COUNTIF($L$20:L2544,"&lt;&gt;")&lt;1401,14,COUNTIF($L$20:L2544,"&lt;&gt;")&lt;1501,15,COUNTIF($L$20:L2544,"&lt;&gt;")&lt;1601,16,COUNTIF($L$20:L2544,"&lt;&gt;")&lt;1701,17,COUNTIF($L$20:L2544,"&lt;&gt;")&lt;1801,18,COUNTIF($L$20:L2544,"&lt;&gt;")&lt;1901,19,COUNTIF($L$20:L2544,"&lt;&gt;")&lt;2001,20,COUNTIF($L$20:L2544,"&lt;&gt;")&lt;2101,21,COUNTIF($L$20:L2544,"&lt;&gt;")&lt;2201,22,COUNTIF($L$20:L2544,"&lt;&gt;")&lt;2301,23,COUNTIF($L$20:L2544,"&lt;&gt;")&lt;2401,24,COUNTIF($L$20:L2544,"&lt;&gt;")&lt;2501,25,COUNTIF($L$20:L2544,"&lt;&gt;")&lt;2601,26,COUNTIF($L$20:L2544,"&lt;&gt;")&lt;2701,27,COUNTIF($L$20:L2544,"&lt;&gt;")&lt;2801,28,COUNTIF($L$20:L2544,"&lt;&gt;")&lt;2901,29,COUNTIF($L$20:L2544,"&lt;&gt;")&lt;3001,30),"")</f>
        <v/>
      </c>
      <c r="AM2544" t="str">
        <f t="shared" si="195"/>
        <v/>
      </c>
      <c r="AN2544" t="str">
        <f t="shared" si="199"/>
        <v/>
      </c>
      <c r="AP2544" t="str">
        <f t="shared" si="198"/>
        <v/>
      </c>
      <c r="AQ2544" t="str">
        <f>IF(AO2544="","",COUNTIFS(AM2544:$AM$3019,AO2544))</f>
        <v/>
      </c>
    </row>
    <row r="2545" spans="1:43" x14ac:dyDescent="0.25">
      <c r="A2545" s="6" t="str">
        <f>IF(COUNT($A$20:A2544)&lt;&gt;$B$4,IF(A2544="","",A2544+1),"")</f>
        <v/>
      </c>
      <c r="B2545" s="3"/>
      <c r="C2545" s="3"/>
      <c r="D2545" s="122"/>
      <c r="E2545" s="3"/>
      <c r="F2545" s="3"/>
      <c r="G2545" s="3"/>
      <c r="H2545" s="3"/>
      <c r="I2545" s="120"/>
      <c r="J2545" s="3"/>
      <c r="K2545" s="95" t="str" cm="1">
        <f t="array" ref="K2545">IF(OR($J$14 = "A",$J$14 = "B",$J$14 = "C"),IF(I2545="","",IF(LEN(I2545)&gt;2,_xlfn.IFS(ISNUMBER(SEARCH("_",I2545)),I2545,ISNUMBER(SEARCH(", ",I2545)),SUBSTITUTE(I2545,", ","_"),ISNUMBER(SEARCH("/ ",I2545)),SUBSTITUTE(I2545,"/ ","_"),ISNUMBER(SEARCH(",",I2545)),SUBSTITUTE(I2545,",","_"),ISNUMBER(SEARCH("/",I2545)),SUBSTITUTE(I2545,"/","_"),ISNUMBER(SEARCH("",I2545)),I2545),I2545)),IF(OR($J$14 = "J",$J$14 = "K"),"",IF(D2545="","",IF(LEN(D2545)&gt;2,_xlfn.IFS(ISNUMBER(SEARCH("_",D2545)),D2545,ISNUMBER(SEARCH(", ",D2545)),SUBSTITUTE(D2545,", ","_"),ISNUMBER(SEARCH("/ ",D2545)),SUBSTITUTE(D2545,"/ ","_"),ISNUMBER(SEARCH(",",D2545)),SUBSTITUTE(D2545,",","_"),ISNUMBER(SEARCH("/",D2545)),SUBSTITUTE(D2545,"/","_"),ISNUMBER(SEARCH("",D2545)),D2545),D2545))))</f>
        <v/>
      </c>
      <c r="L2545" s="1"/>
      <c r="M2545" s="1" t="str">
        <f t="shared" si="196"/>
        <v/>
      </c>
      <c r="N2545" s="94" t="str">
        <f>IF($L2545="None","",IF(ISERROR(VLOOKUP($L2545,Info!$B$4:$B$266,1,FALSE)),"",VLOOKUP($L2545,Info!$B$4:$L$266,5,FALSE)))</f>
        <v/>
      </c>
      <c r="O2545" s="94" t="str">
        <f>IF(K2545="","",IF(AND($J$12&lt;&gt;"ABC",N2545="3"),"BAC",IF(N2545="3","ABC",IF($J$12&lt;&gt;"ABC",IF($J$10="Standard",VLOOKUP(K2545,Info!$BE$4:$BF$481,2,FALSE),VLOOKUP(K2545,Info!$BI$4:$BJ$482,2,FALSE)),IF($J$10="Standard",VLOOKUP(K2545,Info!$AG$4:$AH$2994,2,FALSE),VLOOKUP(K2545,Info!$AK$4:$AL$2997,2,FALSE))))))</f>
        <v/>
      </c>
      <c r="P2545" s="94" t="str">
        <f>IF($L2545="None","",IF(ISERROR(VLOOKUP($L2545,Info!$B$4:$B$266,1,FALSE)),"",VLOOKUP($L2545,Info!$B$4:$L$266,3,FALSE)))</f>
        <v/>
      </c>
      <c r="Q2545" s="96" t="str">
        <f>IF($L2545="None","",IF(ISERROR(VLOOKUP($L2545,Info!$B$4:$B$266,1,FALSE)),"",VLOOKUP($L2545,Info!$B$4:$L$266,4,FALSE)))</f>
        <v/>
      </c>
      <c r="R2545" s="1"/>
      <c r="S2545" s="6" t="str">
        <f t="shared" si="197"/>
        <v/>
      </c>
      <c r="T2545" s="6" t="str">
        <f>IF($L2545="None","",IF(ISERROR(VLOOKUP($L2545,Info!$B$4:$B$266,1,FALSE)),"",VLOOKUP($L2545,Info!$B$4:$L$266,11,FALSE)))</f>
        <v/>
      </c>
      <c r="U2545" s="1"/>
      <c r="V2545" s="1"/>
      <c r="W2545" s="1"/>
      <c r="X2545" s="1" t="str">
        <f>IF($L2545="None","",IF(ISERROR(VLOOKUP($L2545,Info!$B$4:$B$266,1,FALSE)),"",IF(OR(W2545="Metallic Liquid Tight",W2545="Non-Metallic Liquid Tight",W2545="LSZH",W2545="Greenfield"),VLOOKUP($L2545,Info!$B$4:$L$266,7,FALSE),"N/A")))</f>
        <v/>
      </c>
      <c r="Y2545" s="1"/>
      <c r="Z2545" s="96" t="str">
        <f>IF($L2545="None","",IF(ISERROR(VLOOKUP($L2545,Info!$B$4:$B$266,1,FALSE)),"",VLOOKUP($L2545,Info!$B$4:$L$266,9,FALSE)))</f>
        <v/>
      </c>
      <c r="AA2545" s="96" t="str">
        <f>IF($L2545="None","",IF(ISERROR(VLOOKUP($L2545,Info!$B$4:$B$266,1,FALSE)),"",VLOOKUP($L2545,Info!$B$4:$L$266,8,FALSE)))</f>
        <v/>
      </c>
      <c r="AB2545" s="96" t="str">
        <f>IF($L2545="None","",IF(ISERROR(VLOOKUP($L2545,Info!$B$4:$B$266,1,FALSE)),"",VLOOKUP($L2545,Info!$B$4:$L$266,10,FALSE)))</f>
        <v/>
      </c>
      <c r="AC2545" s="1" t="str">
        <f>IF(W2545="SO Cable","Black,White",IF(O2545="","",IF(P2545="","",IF($J$12&lt;&gt;"ABC",IF(P2545&lt;="250",VLOOKUP(O2545,Info!$AZ$4:$BB$22,3,FALSE),VLOOKUP(O2545,Info!$AZ$23:$BB$39,3,FALSE)),IF(P2545&lt;="250",VLOOKUP(O2545,Info!$AO$4:$AQ$22,3,FALSE),VLOOKUP(O2545,Info!$AO$23:$AP$39,3,FALSE))))))</f>
        <v/>
      </c>
      <c r="AD2545" s="1"/>
      <c r="AE2545" s="1" t="str">
        <f>IF($L2545="None","",IF(ISERROR(VLOOKUP($L2545,Info!$B$4:$B$266,1,FALSE)),"",VLOOKUP($L2545,Info!$B$4:$L$266,4,FALSE)))</f>
        <v/>
      </c>
      <c r="AF2545" s="1" t="str">
        <f>IF($L2545="None","",IF(ISERROR(VLOOKUP($L2545,Info!$B$4:$B$266,1,FALSE)),"",VLOOKUP($L2545,Info!$B$4:$L$266,6,FALSE)))</f>
        <v/>
      </c>
      <c r="AG2545" s="1"/>
      <c r="AH2545" s="33" t="str" cm="1">
        <f t="array" ref="AH2545">IF(AND(L2545&lt;&gt;"",O2545&lt;&gt;"",R2545:S2545&lt;&gt;"",W2545:X2545&lt;&gt;"",Z2545:AA2545&lt;&gt;"",AC2545&lt;&gt;""),"Good","Bad")</f>
        <v>Bad</v>
      </c>
      <c r="AL2545" t="str" cm="1">
        <f t="array" ref="AL2545">IF(R2545&gt;0,_xlfn.IFS(COUNTIF($L$20:L2545,"&lt;&gt;")&lt;101,1,COUNTIF($L$20:L2545,"&lt;&gt;")&lt;201,2,COUNTIF($L$20:L2545,"&lt;&gt;")&lt;301,3,COUNTIF($L$20:L2545,"&lt;&gt;")&lt;401,4,COUNTIF($L$20:L2545,"&lt;&gt;")&lt;501,5,COUNTIF($L$20:L2545,"&lt;&gt;")&lt;601,6,COUNTIF($L$20:L2545,"&lt;&gt;")&lt;701,7,COUNTIF($L$20:L2545,"&lt;&gt;")&lt;801,8,COUNTIF($L$20:L2545,"&lt;&gt;")&lt;901,9,COUNTIF($L$20:L2545,"&lt;&gt;")&lt;1001,10,COUNTIF($L$20:L2545,"&lt;&gt;")&lt;1101,11,COUNTIF($L$20:L2545,"&lt;&gt;")&lt;1201,12,COUNTIF($L$20:L2545,"&lt;&gt;")&lt;1301,13,COUNTIF($L$20:L2545,"&lt;&gt;")&lt;1401,14,COUNTIF($L$20:L2545,"&lt;&gt;")&lt;1501,15,COUNTIF($L$20:L2545,"&lt;&gt;")&lt;1601,16,COUNTIF($L$20:L2545,"&lt;&gt;")&lt;1701,17,COUNTIF($L$20:L2545,"&lt;&gt;")&lt;1801,18,COUNTIF($L$20:L2545,"&lt;&gt;")&lt;1901,19,COUNTIF($L$20:L2545,"&lt;&gt;")&lt;2001,20,COUNTIF($L$20:L2545,"&lt;&gt;")&lt;2101,21,COUNTIF($L$20:L2545,"&lt;&gt;")&lt;2201,22,COUNTIF($L$20:L2545,"&lt;&gt;")&lt;2301,23,COUNTIF($L$20:L2545,"&lt;&gt;")&lt;2401,24,COUNTIF($L$20:L2545,"&lt;&gt;")&lt;2501,25,COUNTIF($L$20:L2545,"&lt;&gt;")&lt;2601,26,COUNTIF($L$20:L2545,"&lt;&gt;")&lt;2701,27,COUNTIF($L$20:L2545,"&lt;&gt;")&lt;2801,28,COUNTIF($L$20:L2545,"&lt;&gt;")&lt;2901,29,COUNTIF($L$20:L2545,"&lt;&gt;")&lt;3001,30),"")</f>
        <v/>
      </c>
      <c r="AM2545" t="str">
        <f t="shared" si="195"/>
        <v/>
      </c>
      <c r="AN2545" t="str">
        <f t="shared" si="199"/>
        <v/>
      </c>
      <c r="AP2545" t="str">
        <f t="shared" si="198"/>
        <v/>
      </c>
      <c r="AQ2545" t="str">
        <f>IF(AO2545="","",COUNTIFS(AM2545:$AM$3019,AO2545))</f>
        <v/>
      </c>
    </row>
    <row r="2546" spans="1:43" x14ac:dyDescent="0.25">
      <c r="A2546" s="6" t="str">
        <f>IF(COUNT($A$20:A2545)&lt;&gt;$B$4,IF(A2545="","",A2545+1),"")</f>
        <v/>
      </c>
      <c r="B2546" s="3"/>
      <c r="C2546" s="3"/>
      <c r="D2546" s="122"/>
      <c r="E2546" s="3"/>
      <c r="F2546" s="3"/>
      <c r="G2546" s="3"/>
      <c r="H2546" s="3"/>
      <c r="I2546" s="120"/>
      <c r="J2546" s="3"/>
      <c r="K2546" s="95" t="str" cm="1">
        <f t="array" ref="K2546">IF(OR($J$14 = "A",$J$14 = "B",$J$14 = "C"),IF(I2546="","",IF(LEN(I2546)&gt;2,_xlfn.IFS(ISNUMBER(SEARCH("_",I2546)),I2546,ISNUMBER(SEARCH(", ",I2546)),SUBSTITUTE(I2546,", ","_"),ISNUMBER(SEARCH("/ ",I2546)),SUBSTITUTE(I2546,"/ ","_"),ISNUMBER(SEARCH(",",I2546)),SUBSTITUTE(I2546,",","_"),ISNUMBER(SEARCH("/",I2546)),SUBSTITUTE(I2546,"/","_"),ISNUMBER(SEARCH("",I2546)),I2546),I2546)),IF(OR($J$14 = "J",$J$14 = "K"),"",IF(D2546="","",IF(LEN(D2546)&gt;2,_xlfn.IFS(ISNUMBER(SEARCH("_",D2546)),D2546,ISNUMBER(SEARCH(", ",D2546)),SUBSTITUTE(D2546,", ","_"),ISNUMBER(SEARCH("/ ",D2546)),SUBSTITUTE(D2546,"/ ","_"),ISNUMBER(SEARCH(",",D2546)),SUBSTITUTE(D2546,",","_"),ISNUMBER(SEARCH("/",D2546)),SUBSTITUTE(D2546,"/","_"),ISNUMBER(SEARCH("",D2546)),D2546),D2546))))</f>
        <v/>
      </c>
      <c r="L2546" s="1"/>
      <c r="M2546" s="1" t="str">
        <f t="shared" si="196"/>
        <v/>
      </c>
      <c r="N2546" s="94" t="str">
        <f>IF($L2546="None","",IF(ISERROR(VLOOKUP($L2546,Info!$B$4:$B$266,1,FALSE)),"",VLOOKUP($L2546,Info!$B$4:$L$266,5,FALSE)))</f>
        <v/>
      </c>
      <c r="O2546" s="94" t="str">
        <f>IF(K2546="","",IF(AND($J$12&lt;&gt;"ABC",N2546="3"),"BAC",IF(N2546="3","ABC",IF($J$12&lt;&gt;"ABC",IF($J$10="Standard",VLOOKUP(K2546,Info!$BE$4:$BF$481,2,FALSE),VLOOKUP(K2546,Info!$BI$4:$BJ$482,2,FALSE)),IF($J$10="Standard",VLOOKUP(K2546,Info!$AG$4:$AH$2994,2,FALSE),VLOOKUP(K2546,Info!$AK$4:$AL$2997,2,FALSE))))))</f>
        <v/>
      </c>
      <c r="P2546" s="94" t="str">
        <f>IF($L2546="None","",IF(ISERROR(VLOOKUP($L2546,Info!$B$4:$B$266,1,FALSE)),"",VLOOKUP($L2546,Info!$B$4:$L$266,3,FALSE)))</f>
        <v/>
      </c>
      <c r="Q2546" s="96" t="str">
        <f>IF($L2546="None","",IF(ISERROR(VLOOKUP($L2546,Info!$B$4:$B$266,1,FALSE)),"",VLOOKUP($L2546,Info!$B$4:$L$266,4,FALSE)))</f>
        <v/>
      </c>
      <c r="R2546" s="1"/>
      <c r="S2546" s="6" t="str">
        <f t="shared" si="197"/>
        <v/>
      </c>
      <c r="T2546" s="6" t="str">
        <f>IF($L2546="None","",IF(ISERROR(VLOOKUP($L2546,Info!$B$4:$B$266,1,FALSE)),"",VLOOKUP($L2546,Info!$B$4:$L$266,11,FALSE)))</f>
        <v/>
      </c>
      <c r="U2546" s="1"/>
      <c r="V2546" s="1"/>
      <c r="W2546" s="1"/>
      <c r="X2546" s="1" t="str">
        <f>IF($L2546="None","",IF(ISERROR(VLOOKUP($L2546,Info!$B$4:$B$266,1,FALSE)),"",IF(OR(W2546="Metallic Liquid Tight",W2546="Non-Metallic Liquid Tight",W2546="LSZH",W2546="Greenfield"),VLOOKUP($L2546,Info!$B$4:$L$266,7,FALSE),"N/A")))</f>
        <v/>
      </c>
      <c r="Y2546" s="1"/>
      <c r="Z2546" s="96" t="str">
        <f>IF($L2546="None","",IF(ISERROR(VLOOKUP($L2546,Info!$B$4:$B$266,1,FALSE)),"",VLOOKUP($L2546,Info!$B$4:$L$266,9,FALSE)))</f>
        <v/>
      </c>
      <c r="AA2546" s="96" t="str">
        <f>IF($L2546="None","",IF(ISERROR(VLOOKUP($L2546,Info!$B$4:$B$266,1,FALSE)),"",VLOOKUP($L2546,Info!$B$4:$L$266,8,FALSE)))</f>
        <v/>
      </c>
      <c r="AB2546" s="96" t="str">
        <f>IF($L2546="None","",IF(ISERROR(VLOOKUP($L2546,Info!$B$4:$B$266,1,FALSE)),"",VLOOKUP($L2546,Info!$B$4:$L$266,10,FALSE)))</f>
        <v/>
      </c>
      <c r="AC2546" s="1" t="str">
        <f>IF(W2546="SO Cable","Black,White",IF(O2546="","",IF(P2546="","",IF($J$12&lt;&gt;"ABC",IF(P2546&lt;="250",VLOOKUP(O2546,Info!$AZ$4:$BB$22,3,FALSE),VLOOKUP(O2546,Info!$AZ$23:$BB$39,3,FALSE)),IF(P2546&lt;="250",VLOOKUP(O2546,Info!$AO$4:$AQ$22,3,FALSE),VLOOKUP(O2546,Info!$AO$23:$AP$39,3,FALSE))))))</f>
        <v/>
      </c>
      <c r="AD2546" s="1"/>
      <c r="AE2546" s="1" t="str">
        <f>IF($L2546="None","",IF(ISERROR(VLOOKUP($L2546,Info!$B$4:$B$266,1,FALSE)),"",VLOOKUP($L2546,Info!$B$4:$L$266,4,FALSE)))</f>
        <v/>
      </c>
      <c r="AF2546" s="1" t="str">
        <f>IF($L2546="None","",IF(ISERROR(VLOOKUP($L2546,Info!$B$4:$B$266,1,FALSE)),"",VLOOKUP($L2546,Info!$B$4:$L$266,6,FALSE)))</f>
        <v/>
      </c>
      <c r="AG2546" s="1"/>
      <c r="AH2546" s="33" t="str" cm="1">
        <f t="array" ref="AH2546">IF(AND(L2546&lt;&gt;"",O2546&lt;&gt;"",R2546:S2546&lt;&gt;"",W2546:X2546&lt;&gt;"",Z2546:AA2546&lt;&gt;"",AC2546&lt;&gt;""),"Good","Bad")</f>
        <v>Bad</v>
      </c>
      <c r="AL2546" t="str" cm="1">
        <f t="array" ref="AL2546">IF(R2546&gt;0,_xlfn.IFS(COUNTIF($L$20:L2546,"&lt;&gt;")&lt;101,1,COUNTIF($L$20:L2546,"&lt;&gt;")&lt;201,2,COUNTIF($L$20:L2546,"&lt;&gt;")&lt;301,3,COUNTIF($L$20:L2546,"&lt;&gt;")&lt;401,4,COUNTIF($L$20:L2546,"&lt;&gt;")&lt;501,5,COUNTIF($L$20:L2546,"&lt;&gt;")&lt;601,6,COUNTIF($L$20:L2546,"&lt;&gt;")&lt;701,7,COUNTIF($L$20:L2546,"&lt;&gt;")&lt;801,8,COUNTIF($L$20:L2546,"&lt;&gt;")&lt;901,9,COUNTIF($L$20:L2546,"&lt;&gt;")&lt;1001,10,COUNTIF($L$20:L2546,"&lt;&gt;")&lt;1101,11,COUNTIF($L$20:L2546,"&lt;&gt;")&lt;1201,12,COUNTIF($L$20:L2546,"&lt;&gt;")&lt;1301,13,COUNTIF($L$20:L2546,"&lt;&gt;")&lt;1401,14,COUNTIF($L$20:L2546,"&lt;&gt;")&lt;1501,15,COUNTIF($L$20:L2546,"&lt;&gt;")&lt;1601,16,COUNTIF($L$20:L2546,"&lt;&gt;")&lt;1701,17,COUNTIF($L$20:L2546,"&lt;&gt;")&lt;1801,18,COUNTIF($L$20:L2546,"&lt;&gt;")&lt;1901,19,COUNTIF($L$20:L2546,"&lt;&gt;")&lt;2001,20,COUNTIF($L$20:L2546,"&lt;&gt;")&lt;2101,21,COUNTIF($L$20:L2546,"&lt;&gt;")&lt;2201,22,COUNTIF($L$20:L2546,"&lt;&gt;")&lt;2301,23,COUNTIF($L$20:L2546,"&lt;&gt;")&lt;2401,24,COUNTIF($L$20:L2546,"&lt;&gt;")&lt;2501,25,COUNTIF($L$20:L2546,"&lt;&gt;")&lt;2601,26,COUNTIF($L$20:L2546,"&lt;&gt;")&lt;2701,27,COUNTIF($L$20:L2546,"&lt;&gt;")&lt;2801,28,COUNTIF($L$20:L2546,"&lt;&gt;")&lt;2901,29,COUNTIF($L$20:L2546,"&lt;&gt;")&lt;3001,30),"")</f>
        <v/>
      </c>
      <c r="AM2546" t="str">
        <f t="shared" si="195"/>
        <v/>
      </c>
      <c r="AN2546" t="str">
        <f t="shared" si="199"/>
        <v/>
      </c>
      <c r="AP2546" t="str">
        <f t="shared" si="198"/>
        <v/>
      </c>
      <c r="AQ2546" t="str">
        <f>IF(AO2546="","",COUNTIFS(AM2546:$AM$3019,AO2546))</f>
        <v/>
      </c>
    </row>
    <row r="2547" spans="1:43" x14ac:dyDescent="0.25">
      <c r="A2547" s="6" t="str">
        <f>IF(COUNT($A$20:A2546)&lt;&gt;$B$4,IF(A2546="","",A2546+1),"")</f>
        <v/>
      </c>
      <c r="B2547" s="3"/>
      <c r="C2547" s="3"/>
      <c r="D2547" s="122"/>
      <c r="E2547" s="3"/>
      <c r="F2547" s="3"/>
      <c r="G2547" s="3"/>
      <c r="H2547" s="3"/>
      <c r="I2547" s="120"/>
      <c r="J2547" s="3"/>
      <c r="K2547" s="95" t="str" cm="1">
        <f t="array" ref="K2547">IF(OR($J$14 = "A",$J$14 = "B",$J$14 = "C"),IF(I2547="","",IF(LEN(I2547)&gt;2,_xlfn.IFS(ISNUMBER(SEARCH("_",I2547)),I2547,ISNUMBER(SEARCH(", ",I2547)),SUBSTITUTE(I2547,", ","_"),ISNUMBER(SEARCH("/ ",I2547)),SUBSTITUTE(I2547,"/ ","_"),ISNUMBER(SEARCH(",",I2547)),SUBSTITUTE(I2547,",","_"),ISNUMBER(SEARCH("/",I2547)),SUBSTITUTE(I2547,"/","_"),ISNUMBER(SEARCH("",I2547)),I2547),I2547)),IF(OR($J$14 = "J",$J$14 = "K"),"",IF(D2547="","",IF(LEN(D2547)&gt;2,_xlfn.IFS(ISNUMBER(SEARCH("_",D2547)),D2547,ISNUMBER(SEARCH(", ",D2547)),SUBSTITUTE(D2547,", ","_"),ISNUMBER(SEARCH("/ ",D2547)),SUBSTITUTE(D2547,"/ ","_"),ISNUMBER(SEARCH(",",D2547)),SUBSTITUTE(D2547,",","_"),ISNUMBER(SEARCH("/",D2547)),SUBSTITUTE(D2547,"/","_"),ISNUMBER(SEARCH("",D2547)),D2547),D2547))))</f>
        <v/>
      </c>
      <c r="L2547" s="1"/>
      <c r="M2547" s="1" t="str">
        <f t="shared" si="196"/>
        <v/>
      </c>
      <c r="N2547" s="94" t="str">
        <f>IF($L2547="None","",IF(ISERROR(VLOOKUP($L2547,Info!$B$4:$B$266,1,FALSE)),"",VLOOKUP($L2547,Info!$B$4:$L$266,5,FALSE)))</f>
        <v/>
      </c>
      <c r="O2547" s="94" t="str">
        <f>IF(K2547="","",IF(AND($J$12&lt;&gt;"ABC",N2547="3"),"BAC",IF(N2547="3","ABC",IF($J$12&lt;&gt;"ABC",IF($J$10="Standard",VLOOKUP(K2547,Info!$BE$4:$BF$481,2,FALSE),VLOOKUP(K2547,Info!$BI$4:$BJ$482,2,FALSE)),IF($J$10="Standard",VLOOKUP(K2547,Info!$AG$4:$AH$2994,2,FALSE),VLOOKUP(K2547,Info!$AK$4:$AL$2997,2,FALSE))))))</f>
        <v/>
      </c>
      <c r="P2547" s="94" t="str">
        <f>IF($L2547="None","",IF(ISERROR(VLOOKUP($L2547,Info!$B$4:$B$266,1,FALSE)),"",VLOOKUP($L2547,Info!$B$4:$L$266,3,FALSE)))</f>
        <v/>
      </c>
      <c r="Q2547" s="96" t="str">
        <f>IF($L2547="None","",IF(ISERROR(VLOOKUP($L2547,Info!$B$4:$B$266,1,FALSE)),"",VLOOKUP($L2547,Info!$B$4:$L$266,4,FALSE)))</f>
        <v/>
      </c>
      <c r="R2547" s="1"/>
      <c r="S2547" s="6" t="str">
        <f t="shared" si="197"/>
        <v/>
      </c>
      <c r="T2547" s="6" t="str">
        <f>IF($L2547="None","",IF(ISERROR(VLOOKUP($L2547,Info!$B$4:$B$266,1,FALSE)),"",VLOOKUP($L2547,Info!$B$4:$L$266,11,FALSE)))</f>
        <v/>
      </c>
      <c r="U2547" s="1"/>
      <c r="V2547" s="1"/>
      <c r="W2547" s="1"/>
      <c r="X2547" s="1" t="str">
        <f>IF($L2547="None","",IF(ISERROR(VLOOKUP($L2547,Info!$B$4:$B$266,1,FALSE)),"",IF(OR(W2547="Metallic Liquid Tight",W2547="Non-Metallic Liquid Tight",W2547="LSZH",W2547="Greenfield"),VLOOKUP($L2547,Info!$B$4:$L$266,7,FALSE),"N/A")))</f>
        <v/>
      </c>
      <c r="Y2547" s="1"/>
      <c r="Z2547" s="96" t="str">
        <f>IF($L2547="None","",IF(ISERROR(VLOOKUP($L2547,Info!$B$4:$B$266,1,FALSE)),"",VLOOKUP($L2547,Info!$B$4:$L$266,9,FALSE)))</f>
        <v/>
      </c>
      <c r="AA2547" s="96" t="str">
        <f>IF($L2547="None","",IF(ISERROR(VLOOKUP($L2547,Info!$B$4:$B$266,1,FALSE)),"",VLOOKUP($L2547,Info!$B$4:$L$266,8,FALSE)))</f>
        <v/>
      </c>
      <c r="AB2547" s="96" t="str">
        <f>IF($L2547="None","",IF(ISERROR(VLOOKUP($L2547,Info!$B$4:$B$266,1,FALSE)),"",VLOOKUP($L2547,Info!$B$4:$L$266,10,FALSE)))</f>
        <v/>
      </c>
      <c r="AC2547" s="1" t="str">
        <f>IF(W2547="SO Cable","Black,White",IF(O2547="","",IF(P2547="","",IF($J$12&lt;&gt;"ABC",IF(P2547&lt;="250",VLOOKUP(O2547,Info!$AZ$4:$BB$22,3,FALSE),VLOOKUP(O2547,Info!$AZ$23:$BB$39,3,FALSE)),IF(P2547&lt;="250",VLOOKUP(O2547,Info!$AO$4:$AQ$22,3,FALSE),VLOOKUP(O2547,Info!$AO$23:$AP$39,3,FALSE))))))</f>
        <v/>
      </c>
      <c r="AD2547" s="1"/>
      <c r="AE2547" s="1" t="str">
        <f>IF($L2547="None","",IF(ISERROR(VLOOKUP($L2547,Info!$B$4:$B$266,1,FALSE)),"",VLOOKUP($L2547,Info!$B$4:$L$266,4,FALSE)))</f>
        <v/>
      </c>
      <c r="AF2547" s="1" t="str">
        <f>IF($L2547="None","",IF(ISERROR(VLOOKUP($L2547,Info!$B$4:$B$266,1,FALSE)),"",VLOOKUP($L2547,Info!$B$4:$L$266,6,FALSE)))</f>
        <v/>
      </c>
      <c r="AG2547" s="1"/>
      <c r="AH2547" s="33" t="str" cm="1">
        <f t="array" ref="AH2547">IF(AND(L2547&lt;&gt;"",O2547&lt;&gt;"",R2547:S2547&lt;&gt;"",W2547:X2547&lt;&gt;"",Z2547:AA2547&lt;&gt;"",AC2547&lt;&gt;""),"Good","Bad")</f>
        <v>Bad</v>
      </c>
      <c r="AL2547" t="str" cm="1">
        <f t="array" ref="AL2547">IF(R2547&gt;0,_xlfn.IFS(COUNTIF($L$20:L2547,"&lt;&gt;")&lt;101,1,COUNTIF($L$20:L2547,"&lt;&gt;")&lt;201,2,COUNTIF($L$20:L2547,"&lt;&gt;")&lt;301,3,COUNTIF($L$20:L2547,"&lt;&gt;")&lt;401,4,COUNTIF($L$20:L2547,"&lt;&gt;")&lt;501,5,COUNTIF($L$20:L2547,"&lt;&gt;")&lt;601,6,COUNTIF($L$20:L2547,"&lt;&gt;")&lt;701,7,COUNTIF($L$20:L2547,"&lt;&gt;")&lt;801,8,COUNTIF($L$20:L2547,"&lt;&gt;")&lt;901,9,COUNTIF($L$20:L2547,"&lt;&gt;")&lt;1001,10,COUNTIF($L$20:L2547,"&lt;&gt;")&lt;1101,11,COUNTIF($L$20:L2547,"&lt;&gt;")&lt;1201,12,COUNTIF($L$20:L2547,"&lt;&gt;")&lt;1301,13,COUNTIF($L$20:L2547,"&lt;&gt;")&lt;1401,14,COUNTIF($L$20:L2547,"&lt;&gt;")&lt;1501,15,COUNTIF($L$20:L2547,"&lt;&gt;")&lt;1601,16,COUNTIF($L$20:L2547,"&lt;&gt;")&lt;1701,17,COUNTIF($L$20:L2547,"&lt;&gt;")&lt;1801,18,COUNTIF($L$20:L2547,"&lt;&gt;")&lt;1901,19,COUNTIF($L$20:L2547,"&lt;&gt;")&lt;2001,20,COUNTIF($L$20:L2547,"&lt;&gt;")&lt;2101,21,COUNTIF($L$20:L2547,"&lt;&gt;")&lt;2201,22,COUNTIF($L$20:L2547,"&lt;&gt;")&lt;2301,23,COUNTIF($L$20:L2547,"&lt;&gt;")&lt;2401,24,COUNTIF($L$20:L2547,"&lt;&gt;")&lt;2501,25,COUNTIF($L$20:L2547,"&lt;&gt;")&lt;2601,26,COUNTIF($L$20:L2547,"&lt;&gt;")&lt;2701,27,COUNTIF($L$20:L2547,"&lt;&gt;")&lt;2801,28,COUNTIF($L$20:L2547,"&lt;&gt;")&lt;2901,29,COUNTIF($L$20:L2547,"&lt;&gt;")&lt;3001,30),"")</f>
        <v/>
      </c>
      <c r="AM2547" t="str">
        <f t="shared" si="195"/>
        <v/>
      </c>
      <c r="AN2547" t="str">
        <f t="shared" si="199"/>
        <v/>
      </c>
      <c r="AP2547" t="str">
        <f t="shared" si="198"/>
        <v/>
      </c>
      <c r="AQ2547" t="str">
        <f>IF(AO2547="","",COUNTIFS(AM2547:$AM$3019,AO2547))</f>
        <v/>
      </c>
    </row>
    <row r="2548" spans="1:43" x14ac:dyDescent="0.25">
      <c r="A2548" s="6" t="str">
        <f>IF(COUNT($A$20:A2547)&lt;&gt;$B$4,IF(A2547="","",A2547+1),"")</f>
        <v/>
      </c>
      <c r="B2548" s="3"/>
      <c r="C2548" s="3"/>
      <c r="D2548" s="122"/>
      <c r="E2548" s="3"/>
      <c r="F2548" s="3"/>
      <c r="G2548" s="3"/>
      <c r="H2548" s="3"/>
      <c r="I2548" s="120"/>
      <c r="J2548" s="3"/>
      <c r="K2548" s="95" t="str" cm="1">
        <f t="array" ref="K2548">IF(OR($J$14 = "A",$J$14 = "B",$J$14 = "C"),IF(I2548="","",IF(LEN(I2548)&gt;2,_xlfn.IFS(ISNUMBER(SEARCH("_",I2548)),I2548,ISNUMBER(SEARCH(", ",I2548)),SUBSTITUTE(I2548,", ","_"),ISNUMBER(SEARCH("/ ",I2548)),SUBSTITUTE(I2548,"/ ","_"),ISNUMBER(SEARCH(",",I2548)),SUBSTITUTE(I2548,",","_"),ISNUMBER(SEARCH("/",I2548)),SUBSTITUTE(I2548,"/","_"),ISNUMBER(SEARCH("",I2548)),I2548),I2548)),IF(OR($J$14 = "J",$J$14 = "K"),"",IF(D2548="","",IF(LEN(D2548)&gt;2,_xlfn.IFS(ISNUMBER(SEARCH("_",D2548)),D2548,ISNUMBER(SEARCH(", ",D2548)),SUBSTITUTE(D2548,", ","_"),ISNUMBER(SEARCH("/ ",D2548)),SUBSTITUTE(D2548,"/ ","_"),ISNUMBER(SEARCH(",",D2548)),SUBSTITUTE(D2548,",","_"),ISNUMBER(SEARCH("/",D2548)),SUBSTITUTE(D2548,"/","_"),ISNUMBER(SEARCH("",D2548)),D2548),D2548))))</f>
        <v/>
      </c>
      <c r="L2548" s="1"/>
      <c r="M2548" s="1" t="str">
        <f t="shared" si="196"/>
        <v/>
      </c>
      <c r="N2548" s="94" t="str">
        <f>IF($L2548="None","",IF(ISERROR(VLOOKUP($L2548,Info!$B$4:$B$266,1,FALSE)),"",VLOOKUP($L2548,Info!$B$4:$L$266,5,FALSE)))</f>
        <v/>
      </c>
      <c r="O2548" s="94" t="str">
        <f>IF(K2548="","",IF(AND($J$12&lt;&gt;"ABC",N2548="3"),"BAC",IF(N2548="3","ABC",IF($J$12&lt;&gt;"ABC",IF($J$10="Standard",VLOOKUP(K2548,Info!$BE$4:$BF$481,2,FALSE),VLOOKUP(K2548,Info!$BI$4:$BJ$482,2,FALSE)),IF($J$10="Standard",VLOOKUP(K2548,Info!$AG$4:$AH$2994,2,FALSE),VLOOKUP(K2548,Info!$AK$4:$AL$2997,2,FALSE))))))</f>
        <v/>
      </c>
      <c r="P2548" s="94" t="str">
        <f>IF($L2548="None","",IF(ISERROR(VLOOKUP($L2548,Info!$B$4:$B$266,1,FALSE)),"",VLOOKUP($L2548,Info!$B$4:$L$266,3,FALSE)))</f>
        <v/>
      </c>
      <c r="Q2548" s="96" t="str">
        <f>IF($L2548="None","",IF(ISERROR(VLOOKUP($L2548,Info!$B$4:$B$266,1,FALSE)),"",VLOOKUP($L2548,Info!$B$4:$L$266,4,FALSE)))</f>
        <v/>
      </c>
      <c r="R2548" s="1"/>
      <c r="S2548" s="6" t="str">
        <f t="shared" si="197"/>
        <v/>
      </c>
      <c r="T2548" s="6" t="str">
        <f>IF($L2548="None","",IF(ISERROR(VLOOKUP($L2548,Info!$B$4:$B$266,1,FALSE)),"",VLOOKUP($L2548,Info!$B$4:$L$266,11,FALSE)))</f>
        <v/>
      </c>
      <c r="U2548" s="1"/>
      <c r="V2548" s="1"/>
      <c r="W2548" s="1"/>
      <c r="X2548" s="1" t="str">
        <f>IF($L2548="None","",IF(ISERROR(VLOOKUP($L2548,Info!$B$4:$B$266,1,FALSE)),"",IF(OR(W2548="Metallic Liquid Tight",W2548="Non-Metallic Liquid Tight",W2548="LSZH",W2548="Greenfield"),VLOOKUP($L2548,Info!$B$4:$L$266,7,FALSE),"N/A")))</f>
        <v/>
      </c>
      <c r="Y2548" s="1"/>
      <c r="Z2548" s="96" t="str">
        <f>IF($L2548="None","",IF(ISERROR(VLOOKUP($L2548,Info!$B$4:$B$266,1,FALSE)),"",VLOOKUP($L2548,Info!$B$4:$L$266,9,FALSE)))</f>
        <v/>
      </c>
      <c r="AA2548" s="96" t="str">
        <f>IF($L2548="None","",IF(ISERROR(VLOOKUP($L2548,Info!$B$4:$B$266,1,FALSE)),"",VLOOKUP($L2548,Info!$B$4:$L$266,8,FALSE)))</f>
        <v/>
      </c>
      <c r="AB2548" s="96" t="str">
        <f>IF($L2548="None","",IF(ISERROR(VLOOKUP($L2548,Info!$B$4:$B$266,1,FALSE)),"",VLOOKUP($L2548,Info!$B$4:$L$266,10,FALSE)))</f>
        <v/>
      </c>
      <c r="AC2548" s="1" t="str">
        <f>IF(W2548="SO Cable","Black,White",IF(O2548="","",IF(P2548="","",IF($J$12&lt;&gt;"ABC",IF(P2548&lt;="250",VLOOKUP(O2548,Info!$AZ$4:$BB$22,3,FALSE),VLOOKUP(O2548,Info!$AZ$23:$BB$39,3,FALSE)),IF(P2548&lt;="250",VLOOKUP(O2548,Info!$AO$4:$AQ$22,3,FALSE),VLOOKUP(O2548,Info!$AO$23:$AP$39,3,FALSE))))))</f>
        <v/>
      </c>
      <c r="AD2548" s="1"/>
      <c r="AE2548" s="1" t="str">
        <f>IF($L2548="None","",IF(ISERROR(VLOOKUP($L2548,Info!$B$4:$B$266,1,FALSE)),"",VLOOKUP($L2548,Info!$B$4:$L$266,4,FALSE)))</f>
        <v/>
      </c>
      <c r="AF2548" s="1" t="str">
        <f>IF($L2548="None","",IF(ISERROR(VLOOKUP($L2548,Info!$B$4:$B$266,1,FALSE)),"",VLOOKUP($L2548,Info!$B$4:$L$266,6,FALSE)))</f>
        <v/>
      </c>
      <c r="AG2548" s="1"/>
      <c r="AH2548" s="33" t="str" cm="1">
        <f t="array" ref="AH2548">IF(AND(L2548&lt;&gt;"",O2548&lt;&gt;"",R2548:S2548&lt;&gt;"",W2548:X2548&lt;&gt;"",Z2548:AA2548&lt;&gt;"",AC2548&lt;&gt;""),"Good","Bad")</f>
        <v>Bad</v>
      </c>
      <c r="AL2548" t="str" cm="1">
        <f t="array" ref="AL2548">IF(R2548&gt;0,_xlfn.IFS(COUNTIF($L$20:L2548,"&lt;&gt;")&lt;101,1,COUNTIF($L$20:L2548,"&lt;&gt;")&lt;201,2,COUNTIF($L$20:L2548,"&lt;&gt;")&lt;301,3,COUNTIF($L$20:L2548,"&lt;&gt;")&lt;401,4,COUNTIF($L$20:L2548,"&lt;&gt;")&lt;501,5,COUNTIF($L$20:L2548,"&lt;&gt;")&lt;601,6,COUNTIF($L$20:L2548,"&lt;&gt;")&lt;701,7,COUNTIF($L$20:L2548,"&lt;&gt;")&lt;801,8,COUNTIF($L$20:L2548,"&lt;&gt;")&lt;901,9,COUNTIF($L$20:L2548,"&lt;&gt;")&lt;1001,10,COUNTIF($L$20:L2548,"&lt;&gt;")&lt;1101,11,COUNTIF($L$20:L2548,"&lt;&gt;")&lt;1201,12,COUNTIF($L$20:L2548,"&lt;&gt;")&lt;1301,13,COUNTIF($L$20:L2548,"&lt;&gt;")&lt;1401,14,COUNTIF($L$20:L2548,"&lt;&gt;")&lt;1501,15,COUNTIF($L$20:L2548,"&lt;&gt;")&lt;1601,16,COUNTIF($L$20:L2548,"&lt;&gt;")&lt;1701,17,COUNTIF($L$20:L2548,"&lt;&gt;")&lt;1801,18,COUNTIF($L$20:L2548,"&lt;&gt;")&lt;1901,19,COUNTIF($L$20:L2548,"&lt;&gt;")&lt;2001,20,COUNTIF($L$20:L2548,"&lt;&gt;")&lt;2101,21,COUNTIF($L$20:L2548,"&lt;&gt;")&lt;2201,22,COUNTIF($L$20:L2548,"&lt;&gt;")&lt;2301,23,COUNTIF($L$20:L2548,"&lt;&gt;")&lt;2401,24,COUNTIF($L$20:L2548,"&lt;&gt;")&lt;2501,25,COUNTIF($L$20:L2548,"&lt;&gt;")&lt;2601,26,COUNTIF($L$20:L2548,"&lt;&gt;")&lt;2701,27,COUNTIF($L$20:L2548,"&lt;&gt;")&lt;2801,28,COUNTIF($L$20:L2548,"&lt;&gt;")&lt;2901,29,COUNTIF($L$20:L2548,"&lt;&gt;")&lt;3001,30),"")</f>
        <v/>
      </c>
      <c r="AM2548" t="str">
        <f t="shared" si="195"/>
        <v/>
      </c>
      <c r="AN2548" t="str">
        <f t="shared" si="199"/>
        <v/>
      </c>
      <c r="AP2548" t="str">
        <f t="shared" si="198"/>
        <v/>
      </c>
      <c r="AQ2548" t="str">
        <f>IF(AO2548="","",COUNTIFS(AM2548:$AM$3019,AO2548))</f>
        <v/>
      </c>
    </row>
    <row r="2549" spans="1:43" x14ac:dyDescent="0.25">
      <c r="A2549" s="6" t="str">
        <f>IF(COUNT($A$20:A2548)&lt;&gt;$B$4,IF(A2548="","",A2548+1),"")</f>
        <v/>
      </c>
      <c r="B2549" s="3"/>
      <c r="C2549" s="3"/>
      <c r="D2549" s="122"/>
      <c r="E2549" s="3"/>
      <c r="F2549" s="3"/>
      <c r="G2549" s="3"/>
      <c r="H2549" s="3"/>
      <c r="I2549" s="120"/>
      <c r="J2549" s="3"/>
      <c r="K2549" s="95" t="str" cm="1">
        <f t="array" ref="K2549">IF(OR($J$14 = "A",$J$14 = "B",$J$14 = "C"),IF(I2549="","",IF(LEN(I2549)&gt;2,_xlfn.IFS(ISNUMBER(SEARCH("_",I2549)),I2549,ISNUMBER(SEARCH(", ",I2549)),SUBSTITUTE(I2549,", ","_"),ISNUMBER(SEARCH("/ ",I2549)),SUBSTITUTE(I2549,"/ ","_"),ISNUMBER(SEARCH(",",I2549)),SUBSTITUTE(I2549,",","_"),ISNUMBER(SEARCH("/",I2549)),SUBSTITUTE(I2549,"/","_"),ISNUMBER(SEARCH("",I2549)),I2549),I2549)),IF(OR($J$14 = "J",$J$14 = "K"),"",IF(D2549="","",IF(LEN(D2549)&gt;2,_xlfn.IFS(ISNUMBER(SEARCH("_",D2549)),D2549,ISNUMBER(SEARCH(", ",D2549)),SUBSTITUTE(D2549,", ","_"),ISNUMBER(SEARCH("/ ",D2549)),SUBSTITUTE(D2549,"/ ","_"),ISNUMBER(SEARCH(",",D2549)),SUBSTITUTE(D2549,",","_"),ISNUMBER(SEARCH("/",D2549)),SUBSTITUTE(D2549,"/","_"),ISNUMBER(SEARCH("",D2549)),D2549),D2549))))</f>
        <v/>
      </c>
      <c r="L2549" s="1"/>
      <c r="M2549" s="1" t="str">
        <f t="shared" si="196"/>
        <v/>
      </c>
      <c r="N2549" s="94" t="str">
        <f>IF($L2549="None","",IF(ISERROR(VLOOKUP($L2549,Info!$B$4:$B$266,1,FALSE)),"",VLOOKUP($L2549,Info!$B$4:$L$266,5,FALSE)))</f>
        <v/>
      </c>
      <c r="O2549" s="94" t="str">
        <f>IF(K2549="","",IF(AND($J$12&lt;&gt;"ABC",N2549="3"),"BAC",IF(N2549="3","ABC",IF($J$12&lt;&gt;"ABC",IF($J$10="Standard",VLOOKUP(K2549,Info!$BE$4:$BF$481,2,FALSE),VLOOKUP(K2549,Info!$BI$4:$BJ$482,2,FALSE)),IF($J$10="Standard",VLOOKUP(K2549,Info!$AG$4:$AH$2994,2,FALSE),VLOOKUP(K2549,Info!$AK$4:$AL$2997,2,FALSE))))))</f>
        <v/>
      </c>
      <c r="P2549" s="94" t="str">
        <f>IF($L2549="None","",IF(ISERROR(VLOOKUP($L2549,Info!$B$4:$B$266,1,FALSE)),"",VLOOKUP($L2549,Info!$B$4:$L$266,3,FALSE)))</f>
        <v/>
      </c>
      <c r="Q2549" s="96" t="str">
        <f>IF($L2549="None","",IF(ISERROR(VLOOKUP($L2549,Info!$B$4:$B$266,1,FALSE)),"",VLOOKUP($L2549,Info!$B$4:$L$266,4,FALSE)))</f>
        <v/>
      </c>
      <c r="R2549" s="1"/>
      <c r="S2549" s="6" t="str">
        <f t="shared" si="197"/>
        <v/>
      </c>
      <c r="T2549" s="6" t="str">
        <f>IF($L2549="None","",IF(ISERROR(VLOOKUP($L2549,Info!$B$4:$B$266,1,FALSE)),"",VLOOKUP($L2549,Info!$B$4:$L$266,11,FALSE)))</f>
        <v/>
      </c>
      <c r="U2549" s="1"/>
      <c r="V2549" s="1"/>
      <c r="W2549" s="1"/>
      <c r="X2549" s="1" t="str">
        <f>IF($L2549="None","",IF(ISERROR(VLOOKUP($L2549,Info!$B$4:$B$266,1,FALSE)),"",IF(OR(W2549="Metallic Liquid Tight",W2549="Non-Metallic Liquid Tight",W2549="LSZH",W2549="Greenfield"),VLOOKUP($L2549,Info!$B$4:$L$266,7,FALSE),"N/A")))</f>
        <v/>
      </c>
      <c r="Y2549" s="1"/>
      <c r="Z2549" s="96" t="str">
        <f>IF($L2549="None","",IF(ISERROR(VLOOKUP($L2549,Info!$B$4:$B$266,1,FALSE)),"",VLOOKUP($L2549,Info!$B$4:$L$266,9,FALSE)))</f>
        <v/>
      </c>
      <c r="AA2549" s="96" t="str">
        <f>IF($L2549="None","",IF(ISERROR(VLOOKUP($L2549,Info!$B$4:$B$266,1,FALSE)),"",VLOOKUP($L2549,Info!$B$4:$L$266,8,FALSE)))</f>
        <v/>
      </c>
      <c r="AB2549" s="96" t="str">
        <f>IF($L2549="None","",IF(ISERROR(VLOOKUP($L2549,Info!$B$4:$B$266,1,FALSE)),"",VLOOKUP($L2549,Info!$B$4:$L$266,10,FALSE)))</f>
        <v/>
      </c>
      <c r="AC2549" s="1" t="str">
        <f>IF(W2549="SO Cable","Black,White",IF(O2549="","",IF(P2549="","",IF($J$12&lt;&gt;"ABC",IF(P2549&lt;="250",VLOOKUP(O2549,Info!$AZ$4:$BB$22,3,FALSE),VLOOKUP(O2549,Info!$AZ$23:$BB$39,3,FALSE)),IF(P2549&lt;="250",VLOOKUP(O2549,Info!$AO$4:$AQ$22,3,FALSE),VLOOKUP(O2549,Info!$AO$23:$AP$39,3,FALSE))))))</f>
        <v/>
      </c>
      <c r="AD2549" s="1"/>
      <c r="AE2549" s="1" t="str">
        <f>IF($L2549="None","",IF(ISERROR(VLOOKUP($L2549,Info!$B$4:$B$266,1,FALSE)),"",VLOOKUP($L2549,Info!$B$4:$L$266,4,FALSE)))</f>
        <v/>
      </c>
      <c r="AF2549" s="1" t="str">
        <f>IF($L2549="None","",IF(ISERROR(VLOOKUP($L2549,Info!$B$4:$B$266,1,FALSE)),"",VLOOKUP($L2549,Info!$B$4:$L$266,6,FALSE)))</f>
        <v/>
      </c>
      <c r="AG2549" s="1"/>
      <c r="AH2549" s="33" t="str" cm="1">
        <f t="array" ref="AH2549">IF(AND(L2549&lt;&gt;"",O2549&lt;&gt;"",R2549:S2549&lt;&gt;"",W2549:X2549&lt;&gt;"",Z2549:AA2549&lt;&gt;"",AC2549&lt;&gt;""),"Good","Bad")</f>
        <v>Bad</v>
      </c>
      <c r="AL2549" t="str" cm="1">
        <f t="array" ref="AL2549">IF(R2549&gt;0,_xlfn.IFS(COUNTIF($L$20:L2549,"&lt;&gt;")&lt;101,1,COUNTIF($L$20:L2549,"&lt;&gt;")&lt;201,2,COUNTIF($L$20:L2549,"&lt;&gt;")&lt;301,3,COUNTIF($L$20:L2549,"&lt;&gt;")&lt;401,4,COUNTIF($L$20:L2549,"&lt;&gt;")&lt;501,5,COUNTIF($L$20:L2549,"&lt;&gt;")&lt;601,6,COUNTIF($L$20:L2549,"&lt;&gt;")&lt;701,7,COUNTIF($L$20:L2549,"&lt;&gt;")&lt;801,8,COUNTIF($L$20:L2549,"&lt;&gt;")&lt;901,9,COUNTIF($L$20:L2549,"&lt;&gt;")&lt;1001,10,COUNTIF($L$20:L2549,"&lt;&gt;")&lt;1101,11,COUNTIF($L$20:L2549,"&lt;&gt;")&lt;1201,12,COUNTIF($L$20:L2549,"&lt;&gt;")&lt;1301,13,COUNTIF($L$20:L2549,"&lt;&gt;")&lt;1401,14,COUNTIF($L$20:L2549,"&lt;&gt;")&lt;1501,15,COUNTIF($L$20:L2549,"&lt;&gt;")&lt;1601,16,COUNTIF($L$20:L2549,"&lt;&gt;")&lt;1701,17,COUNTIF($L$20:L2549,"&lt;&gt;")&lt;1801,18,COUNTIF($L$20:L2549,"&lt;&gt;")&lt;1901,19,COUNTIF($L$20:L2549,"&lt;&gt;")&lt;2001,20,COUNTIF($L$20:L2549,"&lt;&gt;")&lt;2101,21,COUNTIF($L$20:L2549,"&lt;&gt;")&lt;2201,22,COUNTIF($L$20:L2549,"&lt;&gt;")&lt;2301,23,COUNTIF($L$20:L2549,"&lt;&gt;")&lt;2401,24,COUNTIF($L$20:L2549,"&lt;&gt;")&lt;2501,25,COUNTIF($L$20:L2549,"&lt;&gt;")&lt;2601,26,COUNTIF($L$20:L2549,"&lt;&gt;")&lt;2701,27,COUNTIF($L$20:L2549,"&lt;&gt;")&lt;2801,28,COUNTIF($L$20:L2549,"&lt;&gt;")&lt;2901,29,COUNTIF($L$20:L2549,"&lt;&gt;")&lt;3001,30),"")</f>
        <v/>
      </c>
      <c r="AM2549" t="str">
        <f t="shared" si="195"/>
        <v/>
      </c>
      <c r="AN2549" t="str">
        <f t="shared" si="199"/>
        <v/>
      </c>
      <c r="AP2549" t="str">
        <f t="shared" si="198"/>
        <v/>
      </c>
      <c r="AQ2549" t="str">
        <f>IF(AO2549="","",COUNTIFS(AM2549:$AM$3019,AO2549))</f>
        <v/>
      </c>
    </row>
    <row r="2550" spans="1:43" x14ac:dyDescent="0.25">
      <c r="A2550" s="6" t="str">
        <f>IF(COUNT($A$20:A2549)&lt;&gt;$B$4,IF(A2549="","",A2549+1),"")</f>
        <v/>
      </c>
      <c r="B2550" s="3"/>
      <c r="C2550" s="3"/>
      <c r="D2550" s="122"/>
      <c r="E2550" s="3"/>
      <c r="F2550" s="3"/>
      <c r="G2550" s="3"/>
      <c r="H2550" s="3"/>
      <c r="I2550" s="120"/>
      <c r="J2550" s="3"/>
      <c r="K2550" s="95" t="str" cm="1">
        <f t="array" ref="K2550">IF(OR($J$14 = "A",$J$14 = "B",$J$14 = "C"),IF(I2550="","",IF(LEN(I2550)&gt;2,_xlfn.IFS(ISNUMBER(SEARCH("_",I2550)),I2550,ISNUMBER(SEARCH(", ",I2550)),SUBSTITUTE(I2550,", ","_"),ISNUMBER(SEARCH("/ ",I2550)),SUBSTITUTE(I2550,"/ ","_"),ISNUMBER(SEARCH(",",I2550)),SUBSTITUTE(I2550,",","_"),ISNUMBER(SEARCH("/",I2550)),SUBSTITUTE(I2550,"/","_"),ISNUMBER(SEARCH("",I2550)),I2550),I2550)),IF(OR($J$14 = "J",$J$14 = "K"),"",IF(D2550="","",IF(LEN(D2550)&gt;2,_xlfn.IFS(ISNUMBER(SEARCH("_",D2550)),D2550,ISNUMBER(SEARCH(", ",D2550)),SUBSTITUTE(D2550,", ","_"),ISNUMBER(SEARCH("/ ",D2550)),SUBSTITUTE(D2550,"/ ","_"),ISNUMBER(SEARCH(",",D2550)),SUBSTITUTE(D2550,",","_"),ISNUMBER(SEARCH("/",D2550)),SUBSTITUTE(D2550,"/","_"),ISNUMBER(SEARCH("",D2550)),D2550),D2550))))</f>
        <v/>
      </c>
      <c r="L2550" s="1"/>
      <c r="M2550" s="1" t="str">
        <f t="shared" si="196"/>
        <v/>
      </c>
      <c r="N2550" s="94" t="str">
        <f>IF($L2550="None","",IF(ISERROR(VLOOKUP($L2550,Info!$B$4:$B$266,1,FALSE)),"",VLOOKUP($L2550,Info!$B$4:$L$266,5,FALSE)))</f>
        <v/>
      </c>
      <c r="O2550" s="94" t="str">
        <f>IF(K2550="","",IF(AND($J$12&lt;&gt;"ABC",N2550="3"),"BAC",IF(N2550="3","ABC",IF($J$12&lt;&gt;"ABC",IF($J$10="Standard",VLOOKUP(K2550,Info!$BE$4:$BF$481,2,FALSE),VLOOKUP(K2550,Info!$BI$4:$BJ$482,2,FALSE)),IF($J$10="Standard",VLOOKUP(K2550,Info!$AG$4:$AH$2994,2,FALSE),VLOOKUP(K2550,Info!$AK$4:$AL$2997,2,FALSE))))))</f>
        <v/>
      </c>
      <c r="P2550" s="94" t="str">
        <f>IF($L2550="None","",IF(ISERROR(VLOOKUP($L2550,Info!$B$4:$B$266,1,FALSE)),"",VLOOKUP($L2550,Info!$B$4:$L$266,3,FALSE)))</f>
        <v/>
      </c>
      <c r="Q2550" s="96" t="str">
        <f>IF($L2550="None","",IF(ISERROR(VLOOKUP($L2550,Info!$B$4:$B$266,1,FALSE)),"",VLOOKUP($L2550,Info!$B$4:$L$266,4,FALSE)))</f>
        <v/>
      </c>
      <c r="R2550" s="1"/>
      <c r="S2550" s="6" t="str">
        <f t="shared" si="197"/>
        <v/>
      </c>
      <c r="T2550" s="6" t="str">
        <f>IF($L2550="None","",IF(ISERROR(VLOOKUP($L2550,Info!$B$4:$B$266,1,FALSE)),"",VLOOKUP($L2550,Info!$B$4:$L$266,11,FALSE)))</f>
        <v/>
      </c>
      <c r="U2550" s="1"/>
      <c r="V2550" s="1"/>
      <c r="W2550" s="1"/>
      <c r="X2550" s="1" t="str">
        <f>IF($L2550="None","",IF(ISERROR(VLOOKUP($L2550,Info!$B$4:$B$266,1,FALSE)),"",IF(OR(W2550="Metallic Liquid Tight",W2550="Non-Metallic Liquid Tight",W2550="LSZH",W2550="Greenfield"),VLOOKUP($L2550,Info!$B$4:$L$266,7,FALSE),"N/A")))</f>
        <v/>
      </c>
      <c r="Y2550" s="1"/>
      <c r="Z2550" s="96" t="str">
        <f>IF($L2550="None","",IF(ISERROR(VLOOKUP($L2550,Info!$B$4:$B$266,1,FALSE)),"",VLOOKUP($L2550,Info!$B$4:$L$266,9,FALSE)))</f>
        <v/>
      </c>
      <c r="AA2550" s="96" t="str">
        <f>IF($L2550="None","",IF(ISERROR(VLOOKUP($L2550,Info!$B$4:$B$266,1,FALSE)),"",VLOOKUP($L2550,Info!$B$4:$L$266,8,FALSE)))</f>
        <v/>
      </c>
      <c r="AB2550" s="96" t="str">
        <f>IF($L2550="None","",IF(ISERROR(VLOOKUP($L2550,Info!$B$4:$B$266,1,FALSE)),"",VLOOKUP($L2550,Info!$B$4:$L$266,10,FALSE)))</f>
        <v/>
      </c>
      <c r="AC2550" s="1" t="str">
        <f>IF(W2550="SO Cable","Black,White",IF(O2550="","",IF(P2550="","",IF($J$12&lt;&gt;"ABC",IF(P2550&lt;="250",VLOOKUP(O2550,Info!$AZ$4:$BB$22,3,FALSE),VLOOKUP(O2550,Info!$AZ$23:$BB$39,3,FALSE)),IF(P2550&lt;="250",VLOOKUP(O2550,Info!$AO$4:$AQ$22,3,FALSE),VLOOKUP(O2550,Info!$AO$23:$AP$39,3,FALSE))))))</f>
        <v/>
      </c>
      <c r="AD2550" s="1"/>
      <c r="AE2550" s="1" t="str">
        <f>IF($L2550="None","",IF(ISERROR(VLOOKUP($L2550,Info!$B$4:$B$266,1,FALSE)),"",VLOOKUP($L2550,Info!$B$4:$L$266,4,FALSE)))</f>
        <v/>
      </c>
      <c r="AF2550" s="1" t="str">
        <f>IF($L2550="None","",IF(ISERROR(VLOOKUP($L2550,Info!$B$4:$B$266,1,FALSE)),"",VLOOKUP($L2550,Info!$B$4:$L$266,6,FALSE)))</f>
        <v/>
      </c>
      <c r="AG2550" s="1"/>
      <c r="AH2550" s="33" t="str" cm="1">
        <f t="array" ref="AH2550">IF(AND(L2550&lt;&gt;"",O2550&lt;&gt;"",R2550:S2550&lt;&gt;"",W2550:X2550&lt;&gt;"",Z2550:AA2550&lt;&gt;"",AC2550&lt;&gt;""),"Good","Bad")</f>
        <v>Bad</v>
      </c>
      <c r="AL2550" t="str" cm="1">
        <f t="array" ref="AL2550">IF(R2550&gt;0,_xlfn.IFS(COUNTIF($L$20:L2550,"&lt;&gt;")&lt;101,1,COUNTIF($L$20:L2550,"&lt;&gt;")&lt;201,2,COUNTIF($L$20:L2550,"&lt;&gt;")&lt;301,3,COUNTIF($L$20:L2550,"&lt;&gt;")&lt;401,4,COUNTIF($L$20:L2550,"&lt;&gt;")&lt;501,5,COUNTIF($L$20:L2550,"&lt;&gt;")&lt;601,6,COUNTIF($L$20:L2550,"&lt;&gt;")&lt;701,7,COUNTIF($L$20:L2550,"&lt;&gt;")&lt;801,8,COUNTIF($L$20:L2550,"&lt;&gt;")&lt;901,9,COUNTIF($L$20:L2550,"&lt;&gt;")&lt;1001,10,COUNTIF($L$20:L2550,"&lt;&gt;")&lt;1101,11,COUNTIF($L$20:L2550,"&lt;&gt;")&lt;1201,12,COUNTIF($L$20:L2550,"&lt;&gt;")&lt;1301,13,COUNTIF($L$20:L2550,"&lt;&gt;")&lt;1401,14,COUNTIF($L$20:L2550,"&lt;&gt;")&lt;1501,15,COUNTIF($L$20:L2550,"&lt;&gt;")&lt;1601,16,COUNTIF($L$20:L2550,"&lt;&gt;")&lt;1701,17,COUNTIF($L$20:L2550,"&lt;&gt;")&lt;1801,18,COUNTIF($L$20:L2550,"&lt;&gt;")&lt;1901,19,COUNTIF($L$20:L2550,"&lt;&gt;")&lt;2001,20,COUNTIF($L$20:L2550,"&lt;&gt;")&lt;2101,21,COUNTIF($L$20:L2550,"&lt;&gt;")&lt;2201,22,COUNTIF($L$20:L2550,"&lt;&gt;")&lt;2301,23,COUNTIF($L$20:L2550,"&lt;&gt;")&lt;2401,24,COUNTIF($L$20:L2550,"&lt;&gt;")&lt;2501,25,COUNTIF($L$20:L2550,"&lt;&gt;")&lt;2601,26,COUNTIF($L$20:L2550,"&lt;&gt;")&lt;2701,27,COUNTIF($L$20:L2550,"&lt;&gt;")&lt;2801,28,COUNTIF($L$20:L2550,"&lt;&gt;")&lt;2901,29,COUNTIF($L$20:L2550,"&lt;&gt;")&lt;3001,30),"")</f>
        <v/>
      </c>
      <c r="AM2550" t="str">
        <f t="shared" si="195"/>
        <v/>
      </c>
      <c r="AN2550" t="str">
        <f t="shared" si="199"/>
        <v/>
      </c>
      <c r="AP2550" t="str">
        <f t="shared" si="198"/>
        <v/>
      </c>
      <c r="AQ2550" t="str">
        <f>IF(AO2550="","",COUNTIFS(AM2550:$AM$3019,AO2550))</f>
        <v/>
      </c>
    </row>
    <row r="2551" spans="1:43" x14ac:dyDescent="0.25">
      <c r="A2551" s="6" t="str">
        <f>IF(COUNT($A$20:A2550)&lt;&gt;$B$4,IF(A2550="","",A2550+1),"")</f>
        <v/>
      </c>
      <c r="B2551" s="3"/>
      <c r="C2551" s="3"/>
      <c r="D2551" s="122"/>
      <c r="E2551" s="3"/>
      <c r="F2551" s="3"/>
      <c r="G2551" s="3"/>
      <c r="H2551" s="3"/>
      <c r="I2551" s="120"/>
      <c r="J2551" s="3"/>
      <c r="K2551" s="95" t="str" cm="1">
        <f t="array" ref="K2551">IF(OR($J$14 = "A",$J$14 = "B",$J$14 = "C"),IF(I2551="","",IF(LEN(I2551)&gt;2,_xlfn.IFS(ISNUMBER(SEARCH("_",I2551)),I2551,ISNUMBER(SEARCH(", ",I2551)),SUBSTITUTE(I2551,", ","_"),ISNUMBER(SEARCH("/ ",I2551)),SUBSTITUTE(I2551,"/ ","_"),ISNUMBER(SEARCH(",",I2551)),SUBSTITUTE(I2551,",","_"),ISNUMBER(SEARCH("/",I2551)),SUBSTITUTE(I2551,"/","_"),ISNUMBER(SEARCH("",I2551)),I2551),I2551)),IF(OR($J$14 = "J",$J$14 = "K"),"",IF(D2551="","",IF(LEN(D2551)&gt;2,_xlfn.IFS(ISNUMBER(SEARCH("_",D2551)),D2551,ISNUMBER(SEARCH(", ",D2551)),SUBSTITUTE(D2551,", ","_"),ISNUMBER(SEARCH("/ ",D2551)),SUBSTITUTE(D2551,"/ ","_"),ISNUMBER(SEARCH(",",D2551)),SUBSTITUTE(D2551,",","_"),ISNUMBER(SEARCH("/",D2551)),SUBSTITUTE(D2551,"/","_"),ISNUMBER(SEARCH("",D2551)),D2551),D2551))))</f>
        <v/>
      </c>
      <c r="L2551" s="1"/>
      <c r="M2551" s="1" t="str">
        <f t="shared" si="196"/>
        <v/>
      </c>
      <c r="N2551" s="94" t="str">
        <f>IF($L2551="None","",IF(ISERROR(VLOOKUP($L2551,Info!$B$4:$B$266,1,FALSE)),"",VLOOKUP($L2551,Info!$B$4:$L$266,5,FALSE)))</f>
        <v/>
      </c>
      <c r="O2551" s="94" t="str">
        <f>IF(K2551="","",IF(AND($J$12&lt;&gt;"ABC",N2551="3"),"BAC",IF(N2551="3","ABC",IF($J$12&lt;&gt;"ABC",IF($J$10="Standard",VLOOKUP(K2551,Info!$BE$4:$BF$481,2,FALSE),VLOOKUP(K2551,Info!$BI$4:$BJ$482,2,FALSE)),IF($J$10="Standard",VLOOKUP(K2551,Info!$AG$4:$AH$2994,2,FALSE),VLOOKUP(K2551,Info!$AK$4:$AL$2997,2,FALSE))))))</f>
        <v/>
      </c>
      <c r="P2551" s="94" t="str">
        <f>IF($L2551="None","",IF(ISERROR(VLOOKUP($L2551,Info!$B$4:$B$266,1,FALSE)),"",VLOOKUP($L2551,Info!$B$4:$L$266,3,FALSE)))</f>
        <v/>
      </c>
      <c r="Q2551" s="96" t="str">
        <f>IF($L2551="None","",IF(ISERROR(VLOOKUP($L2551,Info!$B$4:$B$266,1,FALSE)),"",VLOOKUP($L2551,Info!$B$4:$L$266,4,FALSE)))</f>
        <v/>
      </c>
      <c r="R2551" s="1"/>
      <c r="S2551" s="6" t="str">
        <f t="shared" si="197"/>
        <v/>
      </c>
      <c r="T2551" s="6" t="str">
        <f>IF($L2551="None","",IF(ISERROR(VLOOKUP($L2551,Info!$B$4:$B$266,1,FALSE)),"",VLOOKUP($L2551,Info!$B$4:$L$266,11,FALSE)))</f>
        <v/>
      </c>
      <c r="U2551" s="1"/>
      <c r="V2551" s="1"/>
      <c r="W2551" s="1"/>
      <c r="X2551" s="1" t="str">
        <f>IF($L2551="None","",IF(ISERROR(VLOOKUP($L2551,Info!$B$4:$B$266,1,FALSE)),"",IF(OR(W2551="Metallic Liquid Tight",W2551="Non-Metallic Liquid Tight",W2551="LSZH",W2551="Greenfield"),VLOOKUP($L2551,Info!$B$4:$L$266,7,FALSE),"N/A")))</f>
        <v/>
      </c>
      <c r="Y2551" s="1"/>
      <c r="Z2551" s="96" t="str">
        <f>IF($L2551="None","",IF(ISERROR(VLOOKUP($L2551,Info!$B$4:$B$266,1,FALSE)),"",VLOOKUP($L2551,Info!$B$4:$L$266,9,FALSE)))</f>
        <v/>
      </c>
      <c r="AA2551" s="96" t="str">
        <f>IF($L2551="None","",IF(ISERROR(VLOOKUP($L2551,Info!$B$4:$B$266,1,FALSE)),"",VLOOKUP($L2551,Info!$B$4:$L$266,8,FALSE)))</f>
        <v/>
      </c>
      <c r="AB2551" s="96" t="str">
        <f>IF($L2551="None","",IF(ISERROR(VLOOKUP($L2551,Info!$B$4:$B$266,1,FALSE)),"",VLOOKUP($L2551,Info!$B$4:$L$266,10,FALSE)))</f>
        <v/>
      </c>
      <c r="AC2551" s="1" t="str">
        <f>IF(W2551="SO Cable","Black,White",IF(O2551="","",IF(P2551="","",IF($J$12&lt;&gt;"ABC",IF(P2551&lt;="250",VLOOKUP(O2551,Info!$AZ$4:$BB$22,3,FALSE),VLOOKUP(O2551,Info!$AZ$23:$BB$39,3,FALSE)),IF(P2551&lt;="250",VLOOKUP(O2551,Info!$AO$4:$AQ$22,3,FALSE),VLOOKUP(O2551,Info!$AO$23:$AP$39,3,FALSE))))))</f>
        <v/>
      </c>
      <c r="AD2551" s="1"/>
      <c r="AE2551" s="1" t="str">
        <f>IF($L2551="None","",IF(ISERROR(VLOOKUP($L2551,Info!$B$4:$B$266,1,FALSE)),"",VLOOKUP($L2551,Info!$B$4:$L$266,4,FALSE)))</f>
        <v/>
      </c>
      <c r="AF2551" s="1" t="str">
        <f>IF($L2551="None","",IF(ISERROR(VLOOKUP($L2551,Info!$B$4:$B$266,1,FALSE)),"",VLOOKUP($L2551,Info!$B$4:$L$266,6,FALSE)))</f>
        <v/>
      </c>
      <c r="AG2551" s="1"/>
      <c r="AH2551" s="33" t="str" cm="1">
        <f t="array" ref="AH2551">IF(AND(L2551&lt;&gt;"",O2551&lt;&gt;"",R2551:S2551&lt;&gt;"",W2551:X2551&lt;&gt;"",Z2551:AA2551&lt;&gt;"",AC2551&lt;&gt;""),"Good","Bad")</f>
        <v>Bad</v>
      </c>
      <c r="AL2551" t="str" cm="1">
        <f t="array" ref="AL2551">IF(R2551&gt;0,_xlfn.IFS(COUNTIF($L$20:L2551,"&lt;&gt;")&lt;101,1,COUNTIF($L$20:L2551,"&lt;&gt;")&lt;201,2,COUNTIF($L$20:L2551,"&lt;&gt;")&lt;301,3,COUNTIF($L$20:L2551,"&lt;&gt;")&lt;401,4,COUNTIF($L$20:L2551,"&lt;&gt;")&lt;501,5,COUNTIF($L$20:L2551,"&lt;&gt;")&lt;601,6,COUNTIF($L$20:L2551,"&lt;&gt;")&lt;701,7,COUNTIF($L$20:L2551,"&lt;&gt;")&lt;801,8,COUNTIF($L$20:L2551,"&lt;&gt;")&lt;901,9,COUNTIF($L$20:L2551,"&lt;&gt;")&lt;1001,10,COUNTIF($L$20:L2551,"&lt;&gt;")&lt;1101,11,COUNTIF($L$20:L2551,"&lt;&gt;")&lt;1201,12,COUNTIF($L$20:L2551,"&lt;&gt;")&lt;1301,13,COUNTIF($L$20:L2551,"&lt;&gt;")&lt;1401,14,COUNTIF($L$20:L2551,"&lt;&gt;")&lt;1501,15,COUNTIF($L$20:L2551,"&lt;&gt;")&lt;1601,16,COUNTIF($L$20:L2551,"&lt;&gt;")&lt;1701,17,COUNTIF($L$20:L2551,"&lt;&gt;")&lt;1801,18,COUNTIF($L$20:L2551,"&lt;&gt;")&lt;1901,19,COUNTIF($L$20:L2551,"&lt;&gt;")&lt;2001,20,COUNTIF($L$20:L2551,"&lt;&gt;")&lt;2101,21,COUNTIF($L$20:L2551,"&lt;&gt;")&lt;2201,22,COUNTIF($L$20:L2551,"&lt;&gt;")&lt;2301,23,COUNTIF($L$20:L2551,"&lt;&gt;")&lt;2401,24,COUNTIF($L$20:L2551,"&lt;&gt;")&lt;2501,25,COUNTIF($L$20:L2551,"&lt;&gt;")&lt;2601,26,COUNTIF($L$20:L2551,"&lt;&gt;")&lt;2701,27,COUNTIF($L$20:L2551,"&lt;&gt;")&lt;2801,28,COUNTIF($L$20:L2551,"&lt;&gt;")&lt;2901,29,COUNTIF($L$20:L2551,"&lt;&gt;")&lt;3001,30),"")</f>
        <v/>
      </c>
      <c r="AM2551" t="str">
        <f t="shared" si="195"/>
        <v/>
      </c>
      <c r="AN2551" t="str">
        <f t="shared" si="199"/>
        <v/>
      </c>
      <c r="AP2551" t="str">
        <f t="shared" si="198"/>
        <v/>
      </c>
      <c r="AQ2551" t="str">
        <f>IF(AO2551="","",COUNTIFS(AM2551:$AM$3019,AO2551))</f>
        <v/>
      </c>
    </row>
    <row r="2552" spans="1:43" x14ac:dyDescent="0.25">
      <c r="A2552" s="6" t="str">
        <f>IF(COUNT($A$20:A2551)&lt;&gt;$B$4,IF(A2551="","",A2551+1),"")</f>
        <v/>
      </c>
      <c r="B2552" s="3"/>
      <c r="C2552" s="3"/>
      <c r="D2552" s="122"/>
      <c r="E2552" s="3"/>
      <c r="F2552" s="3"/>
      <c r="G2552" s="3"/>
      <c r="H2552" s="3"/>
      <c r="I2552" s="120"/>
      <c r="J2552" s="3"/>
      <c r="K2552" s="95" t="str" cm="1">
        <f t="array" ref="K2552">IF(OR($J$14 = "A",$J$14 = "B",$J$14 = "C"),IF(I2552="","",IF(LEN(I2552)&gt;2,_xlfn.IFS(ISNUMBER(SEARCH("_",I2552)),I2552,ISNUMBER(SEARCH(", ",I2552)),SUBSTITUTE(I2552,", ","_"),ISNUMBER(SEARCH("/ ",I2552)),SUBSTITUTE(I2552,"/ ","_"),ISNUMBER(SEARCH(",",I2552)),SUBSTITUTE(I2552,",","_"),ISNUMBER(SEARCH("/",I2552)),SUBSTITUTE(I2552,"/","_"),ISNUMBER(SEARCH("",I2552)),I2552),I2552)),IF(OR($J$14 = "J",$J$14 = "K"),"",IF(D2552="","",IF(LEN(D2552)&gt;2,_xlfn.IFS(ISNUMBER(SEARCH("_",D2552)),D2552,ISNUMBER(SEARCH(", ",D2552)),SUBSTITUTE(D2552,", ","_"),ISNUMBER(SEARCH("/ ",D2552)),SUBSTITUTE(D2552,"/ ","_"),ISNUMBER(SEARCH(",",D2552)),SUBSTITUTE(D2552,",","_"),ISNUMBER(SEARCH("/",D2552)),SUBSTITUTE(D2552,"/","_"),ISNUMBER(SEARCH("",D2552)),D2552),D2552))))</f>
        <v/>
      </c>
      <c r="L2552" s="1"/>
      <c r="M2552" s="1" t="str">
        <f t="shared" si="196"/>
        <v/>
      </c>
      <c r="N2552" s="94" t="str">
        <f>IF($L2552="None","",IF(ISERROR(VLOOKUP($L2552,Info!$B$4:$B$266,1,FALSE)),"",VLOOKUP($L2552,Info!$B$4:$L$266,5,FALSE)))</f>
        <v/>
      </c>
      <c r="O2552" s="94" t="str">
        <f>IF(K2552="","",IF(AND($J$12&lt;&gt;"ABC",N2552="3"),"BAC",IF(N2552="3","ABC",IF($J$12&lt;&gt;"ABC",IF($J$10="Standard",VLOOKUP(K2552,Info!$BE$4:$BF$481,2,FALSE),VLOOKUP(K2552,Info!$BI$4:$BJ$482,2,FALSE)),IF($J$10="Standard",VLOOKUP(K2552,Info!$AG$4:$AH$2994,2,FALSE),VLOOKUP(K2552,Info!$AK$4:$AL$2997,2,FALSE))))))</f>
        <v/>
      </c>
      <c r="P2552" s="94" t="str">
        <f>IF($L2552="None","",IF(ISERROR(VLOOKUP($L2552,Info!$B$4:$B$266,1,FALSE)),"",VLOOKUP($L2552,Info!$B$4:$L$266,3,FALSE)))</f>
        <v/>
      </c>
      <c r="Q2552" s="96" t="str">
        <f>IF($L2552="None","",IF(ISERROR(VLOOKUP($L2552,Info!$B$4:$B$266,1,FALSE)),"",VLOOKUP($L2552,Info!$B$4:$L$266,4,FALSE)))</f>
        <v/>
      </c>
      <c r="R2552" s="1"/>
      <c r="S2552" s="6" t="str">
        <f t="shared" si="197"/>
        <v/>
      </c>
      <c r="T2552" s="6" t="str">
        <f>IF($L2552="None","",IF(ISERROR(VLOOKUP($L2552,Info!$B$4:$B$266,1,FALSE)),"",VLOOKUP($L2552,Info!$B$4:$L$266,11,FALSE)))</f>
        <v/>
      </c>
      <c r="U2552" s="1"/>
      <c r="V2552" s="1"/>
      <c r="W2552" s="1"/>
      <c r="X2552" s="1" t="str">
        <f>IF($L2552="None","",IF(ISERROR(VLOOKUP($L2552,Info!$B$4:$B$266,1,FALSE)),"",IF(OR(W2552="Metallic Liquid Tight",W2552="Non-Metallic Liquid Tight",W2552="LSZH",W2552="Greenfield"),VLOOKUP($L2552,Info!$B$4:$L$266,7,FALSE),"N/A")))</f>
        <v/>
      </c>
      <c r="Y2552" s="1"/>
      <c r="Z2552" s="96" t="str">
        <f>IF($L2552="None","",IF(ISERROR(VLOOKUP($L2552,Info!$B$4:$B$266,1,FALSE)),"",VLOOKUP($L2552,Info!$B$4:$L$266,9,FALSE)))</f>
        <v/>
      </c>
      <c r="AA2552" s="96" t="str">
        <f>IF($L2552="None","",IF(ISERROR(VLOOKUP($L2552,Info!$B$4:$B$266,1,FALSE)),"",VLOOKUP($L2552,Info!$B$4:$L$266,8,FALSE)))</f>
        <v/>
      </c>
      <c r="AB2552" s="96" t="str">
        <f>IF($L2552="None","",IF(ISERROR(VLOOKUP($L2552,Info!$B$4:$B$266,1,FALSE)),"",VLOOKUP($L2552,Info!$B$4:$L$266,10,FALSE)))</f>
        <v/>
      </c>
      <c r="AC2552" s="1" t="str">
        <f>IF(W2552="SO Cable","Black,White",IF(O2552="","",IF(P2552="","",IF($J$12&lt;&gt;"ABC",IF(P2552&lt;="250",VLOOKUP(O2552,Info!$AZ$4:$BB$22,3,FALSE),VLOOKUP(O2552,Info!$AZ$23:$BB$39,3,FALSE)),IF(P2552&lt;="250",VLOOKUP(O2552,Info!$AO$4:$AQ$22,3,FALSE),VLOOKUP(O2552,Info!$AO$23:$AP$39,3,FALSE))))))</f>
        <v/>
      </c>
      <c r="AD2552" s="1"/>
      <c r="AE2552" s="1" t="str">
        <f>IF($L2552="None","",IF(ISERROR(VLOOKUP($L2552,Info!$B$4:$B$266,1,FALSE)),"",VLOOKUP($L2552,Info!$B$4:$L$266,4,FALSE)))</f>
        <v/>
      </c>
      <c r="AF2552" s="1" t="str">
        <f>IF($L2552="None","",IF(ISERROR(VLOOKUP($L2552,Info!$B$4:$B$266,1,FALSE)),"",VLOOKUP($L2552,Info!$B$4:$L$266,6,FALSE)))</f>
        <v/>
      </c>
      <c r="AG2552" s="1"/>
      <c r="AH2552" s="33" t="str" cm="1">
        <f t="array" ref="AH2552">IF(AND(L2552&lt;&gt;"",O2552&lt;&gt;"",R2552:S2552&lt;&gt;"",W2552:X2552&lt;&gt;"",Z2552:AA2552&lt;&gt;"",AC2552&lt;&gt;""),"Good","Bad")</f>
        <v>Bad</v>
      </c>
      <c r="AL2552" t="str" cm="1">
        <f t="array" ref="AL2552">IF(R2552&gt;0,_xlfn.IFS(COUNTIF($L$20:L2552,"&lt;&gt;")&lt;101,1,COUNTIF($L$20:L2552,"&lt;&gt;")&lt;201,2,COUNTIF($L$20:L2552,"&lt;&gt;")&lt;301,3,COUNTIF($L$20:L2552,"&lt;&gt;")&lt;401,4,COUNTIF($L$20:L2552,"&lt;&gt;")&lt;501,5,COUNTIF($L$20:L2552,"&lt;&gt;")&lt;601,6,COUNTIF($L$20:L2552,"&lt;&gt;")&lt;701,7,COUNTIF($L$20:L2552,"&lt;&gt;")&lt;801,8,COUNTIF($L$20:L2552,"&lt;&gt;")&lt;901,9,COUNTIF($L$20:L2552,"&lt;&gt;")&lt;1001,10,COUNTIF($L$20:L2552,"&lt;&gt;")&lt;1101,11,COUNTIF($L$20:L2552,"&lt;&gt;")&lt;1201,12,COUNTIF($L$20:L2552,"&lt;&gt;")&lt;1301,13,COUNTIF($L$20:L2552,"&lt;&gt;")&lt;1401,14,COUNTIF($L$20:L2552,"&lt;&gt;")&lt;1501,15,COUNTIF($L$20:L2552,"&lt;&gt;")&lt;1601,16,COUNTIF($L$20:L2552,"&lt;&gt;")&lt;1701,17,COUNTIF($L$20:L2552,"&lt;&gt;")&lt;1801,18,COUNTIF($L$20:L2552,"&lt;&gt;")&lt;1901,19,COUNTIF($L$20:L2552,"&lt;&gt;")&lt;2001,20,COUNTIF($L$20:L2552,"&lt;&gt;")&lt;2101,21,COUNTIF($L$20:L2552,"&lt;&gt;")&lt;2201,22,COUNTIF($L$20:L2552,"&lt;&gt;")&lt;2301,23,COUNTIF($L$20:L2552,"&lt;&gt;")&lt;2401,24,COUNTIF($L$20:L2552,"&lt;&gt;")&lt;2501,25,COUNTIF($L$20:L2552,"&lt;&gt;")&lt;2601,26,COUNTIF($L$20:L2552,"&lt;&gt;")&lt;2701,27,COUNTIF($L$20:L2552,"&lt;&gt;")&lt;2801,28,COUNTIF($L$20:L2552,"&lt;&gt;")&lt;2901,29,COUNTIF($L$20:L2552,"&lt;&gt;")&lt;3001,30),"")</f>
        <v/>
      </c>
      <c r="AM2552" t="str">
        <f t="shared" si="195"/>
        <v/>
      </c>
      <c r="AN2552" t="str">
        <f t="shared" si="199"/>
        <v/>
      </c>
      <c r="AP2552" t="str">
        <f t="shared" si="198"/>
        <v/>
      </c>
      <c r="AQ2552" t="str">
        <f>IF(AO2552="","",COUNTIFS(AM2552:$AM$3019,AO2552))</f>
        <v/>
      </c>
    </row>
    <row r="2553" spans="1:43" x14ac:dyDescent="0.25">
      <c r="A2553" s="6" t="str">
        <f>IF(COUNT($A$20:A2552)&lt;&gt;$B$4,IF(A2552="","",A2552+1),"")</f>
        <v/>
      </c>
      <c r="B2553" s="3"/>
      <c r="C2553" s="3"/>
      <c r="D2553" s="122"/>
      <c r="E2553" s="3"/>
      <c r="F2553" s="3"/>
      <c r="G2553" s="3"/>
      <c r="H2553" s="3"/>
      <c r="I2553" s="120"/>
      <c r="J2553" s="3"/>
      <c r="K2553" s="95" t="str" cm="1">
        <f t="array" ref="K2553">IF(OR($J$14 = "A",$J$14 = "B",$J$14 = "C"),IF(I2553="","",IF(LEN(I2553)&gt;2,_xlfn.IFS(ISNUMBER(SEARCH("_",I2553)),I2553,ISNUMBER(SEARCH(", ",I2553)),SUBSTITUTE(I2553,", ","_"),ISNUMBER(SEARCH("/ ",I2553)),SUBSTITUTE(I2553,"/ ","_"),ISNUMBER(SEARCH(",",I2553)),SUBSTITUTE(I2553,",","_"),ISNUMBER(SEARCH("/",I2553)),SUBSTITUTE(I2553,"/","_"),ISNUMBER(SEARCH("",I2553)),I2553),I2553)),IF(OR($J$14 = "J",$J$14 = "K"),"",IF(D2553="","",IF(LEN(D2553)&gt;2,_xlfn.IFS(ISNUMBER(SEARCH("_",D2553)),D2553,ISNUMBER(SEARCH(", ",D2553)),SUBSTITUTE(D2553,", ","_"),ISNUMBER(SEARCH("/ ",D2553)),SUBSTITUTE(D2553,"/ ","_"),ISNUMBER(SEARCH(",",D2553)),SUBSTITUTE(D2553,",","_"),ISNUMBER(SEARCH("/",D2553)),SUBSTITUTE(D2553,"/","_"),ISNUMBER(SEARCH("",D2553)),D2553),D2553))))</f>
        <v/>
      </c>
      <c r="L2553" s="1"/>
      <c r="M2553" s="1" t="str">
        <f t="shared" si="196"/>
        <v/>
      </c>
      <c r="N2553" s="94" t="str">
        <f>IF($L2553="None","",IF(ISERROR(VLOOKUP($L2553,Info!$B$4:$B$266,1,FALSE)),"",VLOOKUP($L2553,Info!$B$4:$L$266,5,FALSE)))</f>
        <v/>
      </c>
      <c r="O2553" s="94" t="str">
        <f>IF(K2553="","",IF(AND($J$12&lt;&gt;"ABC",N2553="3"),"BAC",IF(N2553="3","ABC",IF($J$12&lt;&gt;"ABC",IF($J$10="Standard",VLOOKUP(K2553,Info!$BE$4:$BF$481,2,FALSE),VLOOKUP(K2553,Info!$BI$4:$BJ$482,2,FALSE)),IF($J$10="Standard",VLOOKUP(K2553,Info!$AG$4:$AH$2994,2,FALSE),VLOOKUP(K2553,Info!$AK$4:$AL$2997,2,FALSE))))))</f>
        <v/>
      </c>
      <c r="P2553" s="94" t="str">
        <f>IF($L2553="None","",IF(ISERROR(VLOOKUP($L2553,Info!$B$4:$B$266,1,FALSE)),"",VLOOKUP($L2553,Info!$B$4:$L$266,3,FALSE)))</f>
        <v/>
      </c>
      <c r="Q2553" s="96" t="str">
        <f>IF($L2553="None","",IF(ISERROR(VLOOKUP($L2553,Info!$B$4:$B$266,1,FALSE)),"",VLOOKUP($L2553,Info!$B$4:$L$266,4,FALSE)))</f>
        <v/>
      </c>
      <c r="R2553" s="1"/>
      <c r="S2553" s="6" t="str">
        <f t="shared" si="197"/>
        <v/>
      </c>
      <c r="T2553" s="6" t="str">
        <f>IF($L2553="None","",IF(ISERROR(VLOOKUP($L2553,Info!$B$4:$B$266,1,FALSE)),"",VLOOKUP($L2553,Info!$B$4:$L$266,11,FALSE)))</f>
        <v/>
      </c>
      <c r="U2553" s="1"/>
      <c r="V2553" s="1"/>
      <c r="W2553" s="1"/>
      <c r="X2553" s="1" t="str">
        <f>IF($L2553="None","",IF(ISERROR(VLOOKUP($L2553,Info!$B$4:$B$266,1,FALSE)),"",IF(OR(W2553="Metallic Liquid Tight",W2553="Non-Metallic Liquid Tight",W2553="LSZH",W2553="Greenfield"),VLOOKUP($L2553,Info!$B$4:$L$266,7,FALSE),"N/A")))</f>
        <v/>
      </c>
      <c r="Y2553" s="1"/>
      <c r="Z2553" s="96" t="str">
        <f>IF($L2553="None","",IF(ISERROR(VLOOKUP($L2553,Info!$B$4:$B$266,1,FALSE)),"",VLOOKUP($L2553,Info!$B$4:$L$266,9,FALSE)))</f>
        <v/>
      </c>
      <c r="AA2553" s="96" t="str">
        <f>IF($L2553="None","",IF(ISERROR(VLOOKUP($L2553,Info!$B$4:$B$266,1,FALSE)),"",VLOOKUP($L2553,Info!$B$4:$L$266,8,FALSE)))</f>
        <v/>
      </c>
      <c r="AB2553" s="96" t="str">
        <f>IF($L2553="None","",IF(ISERROR(VLOOKUP($L2553,Info!$B$4:$B$266,1,FALSE)),"",VLOOKUP($L2553,Info!$B$4:$L$266,10,FALSE)))</f>
        <v/>
      </c>
      <c r="AC2553" s="1" t="str">
        <f>IF(W2553="SO Cable","Black,White",IF(O2553="","",IF(P2553="","",IF($J$12&lt;&gt;"ABC",IF(P2553&lt;="250",VLOOKUP(O2553,Info!$AZ$4:$BB$22,3,FALSE),VLOOKUP(O2553,Info!$AZ$23:$BB$39,3,FALSE)),IF(P2553&lt;="250",VLOOKUP(O2553,Info!$AO$4:$AQ$22,3,FALSE),VLOOKUP(O2553,Info!$AO$23:$AP$39,3,FALSE))))))</f>
        <v/>
      </c>
      <c r="AD2553" s="1"/>
      <c r="AE2553" s="1" t="str">
        <f>IF($L2553="None","",IF(ISERROR(VLOOKUP($L2553,Info!$B$4:$B$266,1,FALSE)),"",VLOOKUP($L2553,Info!$B$4:$L$266,4,FALSE)))</f>
        <v/>
      </c>
      <c r="AF2553" s="1" t="str">
        <f>IF($L2553="None","",IF(ISERROR(VLOOKUP($L2553,Info!$B$4:$B$266,1,FALSE)),"",VLOOKUP($L2553,Info!$B$4:$L$266,6,FALSE)))</f>
        <v/>
      </c>
      <c r="AG2553" s="1"/>
      <c r="AH2553" s="33" t="str" cm="1">
        <f t="array" ref="AH2553">IF(AND(L2553&lt;&gt;"",O2553&lt;&gt;"",R2553:S2553&lt;&gt;"",W2553:X2553&lt;&gt;"",Z2553:AA2553&lt;&gt;"",AC2553&lt;&gt;""),"Good","Bad")</f>
        <v>Bad</v>
      </c>
      <c r="AL2553" t="str" cm="1">
        <f t="array" ref="AL2553">IF(R2553&gt;0,_xlfn.IFS(COUNTIF($L$20:L2553,"&lt;&gt;")&lt;101,1,COUNTIF($L$20:L2553,"&lt;&gt;")&lt;201,2,COUNTIF($L$20:L2553,"&lt;&gt;")&lt;301,3,COUNTIF($L$20:L2553,"&lt;&gt;")&lt;401,4,COUNTIF($L$20:L2553,"&lt;&gt;")&lt;501,5,COUNTIF($L$20:L2553,"&lt;&gt;")&lt;601,6,COUNTIF($L$20:L2553,"&lt;&gt;")&lt;701,7,COUNTIF($L$20:L2553,"&lt;&gt;")&lt;801,8,COUNTIF($L$20:L2553,"&lt;&gt;")&lt;901,9,COUNTIF($L$20:L2553,"&lt;&gt;")&lt;1001,10,COUNTIF($L$20:L2553,"&lt;&gt;")&lt;1101,11,COUNTIF($L$20:L2553,"&lt;&gt;")&lt;1201,12,COUNTIF($L$20:L2553,"&lt;&gt;")&lt;1301,13,COUNTIF($L$20:L2553,"&lt;&gt;")&lt;1401,14,COUNTIF($L$20:L2553,"&lt;&gt;")&lt;1501,15,COUNTIF($L$20:L2553,"&lt;&gt;")&lt;1601,16,COUNTIF($L$20:L2553,"&lt;&gt;")&lt;1701,17,COUNTIF($L$20:L2553,"&lt;&gt;")&lt;1801,18,COUNTIF($L$20:L2553,"&lt;&gt;")&lt;1901,19,COUNTIF($L$20:L2553,"&lt;&gt;")&lt;2001,20,COUNTIF($L$20:L2553,"&lt;&gt;")&lt;2101,21,COUNTIF($L$20:L2553,"&lt;&gt;")&lt;2201,22,COUNTIF($L$20:L2553,"&lt;&gt;")&lt;2301,23,COUNTIF($L$20:L2553,"&lt;&gt;")&lt;2401,24,COUNTIF($L$20:L2553,"&lt;&gt;")&lt;2501,25,COUNTIF($L$20:L2553,"&lt;&gt;")&lt;2601,26,COUNTIF($L$20:L2553,"&lt;&gt;")&lt;2701,27,COUNTIF($L$20:L2553,"&lt;&gt;")&lt;2801,28,COUNTIF($L$20:L2553,"&lt;&gt;")&lt;2901,29,COUNTIF($L$20:L2553,"&lt;&gt;")&lt;3001,30),"")</f>
        <v/>
      </c>
      <c r="AM2553" t="str">
        <f t="shared" si="195"/>
        <v/>
      </c>
      <c r="AN2553" t="str">
        <f t="shared" si="199"/>
        <v/>
      </c>
      <c r="AP2553" t="str">
        <f t="shared" si="198"/>
        <v/>
      </c>
      <c r="AQ2553" t="str">
        <f>IF(AO2553="","",COUNTIFS(AM2553:$AM$3019,AO2553))</f>
        <v/>
      </c>
    </row>
    <row r="2554" spans="1:43" x14ac:dyDescent="0.25">
      <c r="A2554" s="6" t="str">
        <f>IF(COUNT($A$20:A2553)&lt;&gt;$B$4,IF(A2553="","",A2553+1),"")</f>
        <v/>
      </c>
      <c r="B2554" s="3"/>
      <c r="C2554" s="3"/>
      <c r="D2554" s="122"/>
      <c r="E2554" s="3"/>
      <c r="F2554" s="3"/>
      <c r="G2554" s="3"/>
      <c r="H2554" s="3"/>
      <c r="I2554" s="120"/>
      <c r="J2554" s="3"/>
      <c r="K2554" s="95" t="str" cm="1">
        <f t="array" ref="K2554">IF(OR($J$14 = "A",$J$14 = "B",$J$14 = "C"),IF(I2554="","",IF(LEN(I2554)&gt;2,_xlfn.IFS(ISNUMBER(SEARCH("_",I2554)),I2554,ISNUMBER(SEARCH(", ",I2554)),SUBSTITUTE(I2554,", ","_"),ISNUMBER(SEARCH("/ ",I2554)),SUBSTITUTE(I2554,"/ ","_"),ISNUMBER(SEARCH(",",I2554)),SUBSTITUTE(I2554,",","_"),ISNUMBER(SEARCH("/",I2554)),SUBSTITUTE(I2554,"/","_"),ISNUMBER(SEARCH("",I2554)),I2554),I2554)),IF(OR($J$14 = "J",$J$14 = "K"),"",IF(D2554="","",IF(LEN(D2554)&gt;2,_xlfn.IFS(ISNUMBER(SEARCH("_",D2554)),D2554,ISNUMBER(SEARCH(", ",D2554)),SUBSTITUTE(D2554,", ","_"),ISNUMBER(SEARCH("/ ",D2554)),SUBSTITUTE(D2554,"/ ","_"),ISNUMBER(SEARCH(",",D2554)),SUBSTITUTE(D2554,",","_"),ISNUMBER(SEARCH("/",D2554)),SUBSTITUTE(D2554,"/","_"),ISNUMBER(SEARCH("",D2554)),D2554),D2554))))</f>
        <v/>
      </c>
      <c r="L2554" s="1"/>
      <c r="M2554" s="1" t="str">
        <f t="shared" si="196"/>
        <v/>
      </c>
      <c r="N2554" s="94" t="str">
        <f>IF($L2554="None","",IF(ISERROR(VLOOKUP($L2554,Info!$B$4:$B$266,1,FALSE)),"",VLOOKUP($L2554,Info!$B$4:$L$266,5,FALSE)))</f>
        <v/>
      </c>
      <c r="O2554" s="94" t="str">
        <f>IF(K2554="","",IF(AND($J$12&lt;&gt;"ABC",N2554="3"),"BAC",IF(N2554="3","ABC",IF($J$12&lt;&gt;"ABC",IF($J$10="Standard",VLOOKUP(K2554,Info!$BE$4:$BF$481,2,FALSE),VLOOKUP(K2554,Info!$BI$4:$BJ$482,2,FALSE)),IF($J$10="Standard",VLOOKUP(K2554,Info!$AG$4:$AH$2994,2,FALSE),VLOOKUP(K2554,Info!$AK$4:$AL$2997,2,FALSE))))))</f>
        <v/>
      </c>
      <c r="P2554" s="94" t="str">
        <f>IF($L2554="None","",IF(ISERROR(VLOOKUP($L2554,Info!$B$4:$B$266,1,FALSE)),"",VLOOKUP($L2554,Info!$B$4:$L$266,3,FALSE)))</f>
        <v/>
      </c>
      <c r="Q2554" s="96" t="str">
        <f>IF($L2554="None","",IF(ISERROR(VLOOKUP($L2554,Info!$B$4:$B$266,1,FALSE)),"",VLOOKUP($L2554,Info!$B$4:$L$266,4,FALSE)))</f>
        <v/>
      </c>
      <c r="R2554" s="1"/>
      <c r="S2554" s="6" t="str">
        <f t="shared" si="197"/>
        <v/>
      </c>
      <c r="T2554" s="6" t="str">
        <f>IF($L2554="None","",IF(ISERROR(VLOOKUP($L2554,Info!$B$4:$B$266,1,FALSE)),"",VLOOKUP($L2554,Info!$B$4:$L$266,11,FALSE)))</f>
        <v/>
      </c>
      <c r="U2554" s="1"/>
      <c r="V2554" s="1"/>
      <c r="W2554" s="1"/>
      <c r="X2554" s="1" t="str">
        <f>IF($L2554="None","",IF(ISERROR(VLOOKUP($L2554,Info!$B$4:$B$266,1,FALSE)),"",IF(OR(W2554="Metallic Liquid Tight",W2554="Non-Metallic Liquid Tight",W2554="LSZH",W2554="Greenfield"),VLOOKUP($L2554,Info!$B$4:$L$266,7,FALSE),"N/A")))</f>
        <v/>
      </c>
      <c r="Y2554" s="1"/>
      <c r="Z2554" s="96" t="str">
        <f>IF($L2554="None","",IF(ISERROR(VLOOKUP($L2554,Info!$B$4:$B$266,1,FALSE)),"",VLOOKUP($L2554,Info!$B$4:$L$266,9,FALSE)))</f>
        <v/>
      </c>
      <c r="AA2554" s="96" t="str">
        <f>IF($L2554="None","",IF(ISERROR(VLOOKUP($L2554,Info!$B$4:$B$266,1,FALSE)),"",VLOOKUP($L2554,Info!$B$4:$L$266,8,FALSE)))</f>
        <v/>
      </c>
      <c r="AB2554" s="96" t="str">
        <f>IF($L2554="None","",IF(ISERROR(VLOOKUP($L2554,Info!$B$4:$B$266,1,FALSE)),"",VLOOKUP($L2554,Info!$B$4:$L$266,10,FALSE)))</f>
        <v/>
      </c>
      <c r="AC2554" s="1" t="str">
        <f>IF(W2554="SO Cable","Black,White",IF(O2554="","",IF(P2554="","",IF($J$12&lt;&gt;"ABC",IF(P2554&lt;="250",VLOOKUP(O2554,Info!$AZ$4:$BB$22,3,FALSE),VLOOKUP(O2554,Info!$AZ$23:$BB$39,3,FALSE)),IF(P2554&lt;="250",VLOOKUP(O2554,Info!$AO$4:$AQ$22,3,FALSE),VLOOKUP(O2554,Info!$AO$23:$AP$39,3,FALSE))))))</f>
        <v/>
      </c>
      <c r="AD2554" s="1"/>
      <c r="AE2554" s="1" t="str">
        <f>IF($L2554="None","",IF(ISERROR(VLOOKUP($L2554,Info!$B$4:$B$266,1,FALSE)),"",VLOOKUP($L2554,Info!$B$4:$L$266,4,FALSE)))</f>
        <v/>
      </c>
      <c r="AF2554" s="1" t="str">
        <f>IF($L2554="None","",IF(ISERROR(VLOOKUP($L2554,Info!$B$4:$B$266,1,FALSE)),"",VLOOKUP($L2554,Info!$B$4:$L$266,6,FALSE)))</f>
        <v/>
      </c>
      <c r="AG2554" s="1"/>
      <c r="AH2554" s="33" t="str" cm="1">
        <f t="array" ref="AH2554">IF(AND(L2554&lt;&gt;"",O2554&lt;&gt;"",R2554:S2554&lt;&gt;"",W2554:X2554&lt;&gt;"",Z2554:AA2554&lt;&gt;"",AC2554&lt;&gt;""),"Good","Bad")</f>
        <v>Bad</v>
      </c>
      <c r="AL2554" t="str" cm="1">
        <f t="array" ref="AL2554">IF(R2554&gt;0,_xlfn.IFS(COUNTIF($L$20:L2554,"&lt;&gt;")&lt;101,1,COUNTIF($L$20:L2554,"&lt;&gt;")&lt;201,2,COUNTIF($L$20:L2554,"&lt;&gt;")&lt;301,3,COUNTIF($L$20:L2554,"&lt;&gt;")&lt;401,4,COUNTIF($L$20:L2554,"&lt;&gt;")&lt;501,5,COUNTIF($L$20:L2554,"&lt;&gt;")&lt;601,6,COUNTIF($L$20:L2554,"&lt;&gt;")&lt;701,7,COUNTIF($L$20:L2554,"&lt;&gt;")&lt;801,8,COUNTIF($L$20:L2554,"&lt;&gt;")&lt;901,9,COUNTIF($L$20:L2554,"&lt;&gt;")&lt;1001,10,COUNTIF($L$20:L2554,"&lt;&gt;")&lt;1101,11,COUNTIF($L$20:L2554,"&lt;&gt;")&lt;1201,12,COUNTIF($L$20:L2554,"&lt;&gt;")&lt;1301,13,COUNTIF($L$20:L2554,"&lt;&gt;")&lt;1401,14,COUNTIF($L$20:L2554,"&lt;&gt;")&lt;1501,15,COUNTIF($L$20:L2554,"&lt;&gt;")&lt;1601,16,COUNTIF($L$20:L2554,"&lt;&gt;")&lt;1701,17,COUNTIF($L$20:L2554,"&lt;&gt;")&lt;1801,18,COUNTIF($L$20:L2554,"&lt;&gt;")&lt;1901,19,COUNTIF($L$20:L2554,"&lt;&gt;")&lt;2001,20,COUNTIF($L$20:L2554,"&lt;&gt;")&lt;2101,21,COUNTIF($L$20:L2554,"&lt;&gt;")&lt;2201,22,COUNTIF($L$20:L2554,"&lt;&gt;")&lt;2301,23,COUNTIF($L$20:L2554,"&lt;&gt;")&lt;2401,24,COUNTIF($L$20:L2554,"&lt;&gt;")&lt;2501,25,COUNTIF($L$20:L2554,"&lt;&gt;")&lt;2601,26,COUNTIF($L$20:L2554,"&lt;&gt;")&lt;2701,27,COUNTIF($L$20:L2554,"&lt;&gt;")&lt;2801,28,COUNTIF($L$20:L2554,"&lt;&gt;")&lt;2901,29,COUNTIF($L$20:L2554,"&lt;&gt;")&lt;3001,30),"")</f>
        <v/>
      </c>
      <c r="AM2554" t="str">
        <f t="shared" si="195"/>
        <v/>
      </c>
      <c r="AN2554" t="str">
        <f t="shared" si="199"/>
        <v/>
      </c>
      <c r="AP2554" t="str">
        <f t="shared" si="198"/>
        <v/>
      </c>
      <c r="AQ2554" t="str">
        <f>IF(AO2554="","",COUNTIFS(AM2554:$AM$3019,AO2554))</f>
        <v/>
      </c>
    </row>
    <row r="2555" spans="1:43" x14ac:dyDescent="0.25">
      <c r="A2555" s="6" t="str">
        <f>IF(COUNT($A$20:A2554)&lt;&gt;$B$4,IF(A2554="","",A2554+1),"")</f>
        <v/>
      </c>
      <c r="B2555" s="3"/>
      <c r="C2555" s="3"/>
      <c r="D2555" s="122"/>
      <c r="E2555" s="3"/>
      <c r="F2555" s="3"/>
      <c r="G2555" s="3"/>
      <c r="H2555" s="3"/>
      <c r="I2555" s="120"/>
      <c r="J2555" s="3"/>
      <c r="K2555" s="95" t="str" cm="1">
        <f t="array" ref="K2555">IF(OR($J$14 = "A",$J$14 = "B",$J$14 = "C"),IF(I2555="","",IF(LEN(I2555)&gt;2,_xlfn.IFS(ISNUMBER(SEARCH("_",I2555)),I2555,ISNUMBER(SEARCH(", ",I2555)),SUBSTITUTE(I2555,", ","_"),ISNUMBER(SEARCH("/ ",I2555)),SUBSTITUTE(I2555,"/ ","_"),ISNUMBER(SEARCH(",",I2555)),SUBSTITUTE(I2555,",","_"),ISNUMBER(SEARCH("/",I2555)),SUBSTITUTE(I2555,"/","_"),ISNUMBER(SEARCH("",I2555)),I2555),I2555)),IF(OR($J$14 = "J",$J$14 = "K"),"",IF(D2555="","",IF(LEN(D2555)&gt;2,_xlfn.IFS(ISNUMBER(SEARCH("_",D2555)),D2555,ISNUMBER(SEARCH(", ",D2555)),SUBSTITUTE(D2555,", ","_"),ISNUMBER(SEARCH("/ ",D2555)),SUBSTITUTE(D2555,"/ ","_"),ISNUMBER(SEARCH(",",D2555)),SUBSTITUTE(D2555,",","_"),ISNUMBER(SEARCH("/",D2555)),SUBSTITUTE(D2555,"/","_"),ISNUMBER(SEARCH("",D2555)),D2555),D2555))))</f>
        <v/>
      </c>
      <c r="L2555" s="1"/>
      <c r="M2555" s="1" t="str">
        <f t="shared" si="196"/>
        <v/>
      </c>
      <c r="N2555" s="94" t="str">
        <f>IF($L2555="None","",IF(ISERROR(VLOOKUP($L2555,Info!$B$4:$B$266,1,FALSE)),"",VLOOKUP($L2555,Info!$B$4:$L$266,5,FALSE)))</f>
        <v/>
      </c>
      <c r="O2555" s="94" t="str">
        <f>IF(K2555="","",IF(AND($J$12&lt;&gt;"ABC",N2555="3"),"BAC",IF(N2555="3","ABC",IF($J$12&lt;&gt;"ABC",IF($J$10="Standard",VLOOKUP(K2555,Info!$BE$4:$BF$481,2,FALSE),VLOOKUP(K2555,Info!$BI$4:$BJ$482,2,FALSE)),IF($J$10="Standard",VLOOKUP(K2555,Info!$AG$4:$AH$2994,2,FALSE),VLOOKUP(K2555,Info!$AK$4:$AL$2997,2,FALSE))))))</f>
        <v/>
      </c>
      <c r="P2555" s="94" t="str">
        <f>IF($L2555="None","",IF(ISERROR(VLOOKUP($L2555,Info!$B$4:$B$266,1,FALSE)),"",VLOOKUP($L2555,Info!$B$4:$L$266,3,FALSE)))</f>
        <v/>
      </c>
      <c r="Q2555" s="96" t="str">
        <f>IF($L2555="None","",IF(ISERROR(VLOOKUP($L2555,Info!$B$4:$B$266,1,FALSE)),"",VLOOKUP($L2555,Info!$B$4:$L$266,4,FALSE)))</f>
        <v/>
      </c>
      <c r="R2555" s="1"/>
      <c r="S2555" s="6" t="str">
        <f t="shared" si="197"/>
        <v/>
      </c>
      <c r="T2555" s="6" t="str">
        <f>IF($L2555="None","",IF(ISERROR(VLOOKUP($L2555,Info!$B$4:$B$266,1,FALSE)),"",VLOOKUP($L2555,Info!$B$4:$L$266,11,FALSE)))</f>
        <v/>
      </c>
      <c r="U2555" s="1"/>
      <c r="V2555" s="1"/>
      <c r="W2555" s="1"/>
      <c r="X2555" s="1" t="str">
        <f>IF($L2555="None","",IF(ISERROR(VLOOKUP($L2555,Info!$B$4:$B$266,1,FALSE)),"",IF(OR(W2555="Metallic Liquid Tight",W2555="Non-Metallic Liquid Tight",W2555="LSZH",W2555="Greenfield"),VLOOKUP($L2555,Info!$B$4:$L$266,7,FALSE),"N/A")))</f>
        <v/>
      </c>
      <c r="Y2555" s="1"/>
      <c r="Z2555" s="96" t="str">
        <f>IF($L2555="None","",IF(ISERROR(VLOOKUP($L2555,Info!$B$4:$B$266,1,FALSE)),"",VLOOKUP($L2555,Info!$B$4:$L$266,9,FALSE)))</f>
        <v/>
      </c>
      <c r="AA2555" s="96" t="str">
        <f>IF($L2555="None","",IF(ISERROR(VLOOKUP($L2555,Info!$B$4:$B$266,1,FALSE)),"",VLOOKUP($L2555,Info!$B$4:$L$266,8,FALSE)))</f>
        <v/>
      </c>
      <c r="AB2555" s="96" t="str">
        <f>IF($L2555="None","",IF(ISERROR(VLOOKUP($L2555,Info!$B$4:$B$266,1,FALSE)),"",VLOOKUP($L2555,Info!$B$4:$L$266,10,FALSE)))</f>
        <v/>
      </c>
      <c r="AC2555" s="1" t="str">
        <f>IF(W2555="SO Cable","Black,White",IF(O2555="","",IF(P2555="","",IF($J$12&lt;&gt;"ABC",IF(P2555&lt;="250",VLOOKUP(O2555,Info!$AZ$4:$BB$22,3,FALSE),VLOOKUP(O2555,Info!$AZ$23:$BB$39,3,FALSE)),IF(P2555&lt;="250",VLOOKUP(O2555,Info!$AO$4:$AQ$22,3,FALSE),VLOOKUP(O2555,Info!$AO$23:$AP$39,3,FALSE))))))</f>
        <v/>
      </c>
      <c r="AD2555" s="1"/>
      <c r="AE2555" s="1" t="str">
        <f>IF($L2555="None","",IF(ISERROR(VLOOKUP($L2555,Info!$B$4:$B$266,1,FALSE)),"",VLOOKUP($L2555,Info!$B$4:$L$266,4,FALSE)))</f>
        <v/>
      </c>
      <c r="AF2555" s="1" t="str">
        <f>IF($L2555="None","",IF(ISERROR(VLOOKUP($L2555,Info!$B$4:$B$266,1,FALSE)),"",VLOOKUP($L2555,Info!$B$4:$L$266,6,FALSE)))</f>
        <v/>
      </c>
      <c r="AG2555" s="1"/>
      <c r="AH2555" s="33" t="str" cm="1">
        <f t="array" ref="AH2555">IF(AND(L2555&lt;&gt;"",O2555&lt;&gt;"",R2555:S2555&lt;&gt;"",W2555:X2555&lt;&gt;"",Z2555:AA2555&lt;&gt;"",AC2555&lt;&gt;""),"Good","Bad")</f>
        <v>Bad</v>
      </c>
      <c r="AL2555" t="str" cm="1">
        <f t="array" ref="AL2555">IF(R2555&gt;0,_xlfn.IFS(COUNTIF($L$20:L2555,"&lt;&gt;")&lt;101,1,COUNTIF($L$20:L2555,"&lt;&gt;")&lt;201,2,COUNTIF($L$20:L2555,"&lt;&gt;")&lt;301,3,COUNTIF($L$20:L2555,"&lt;&gt;")&lt;401,4,COUNTIF($L$20:L2555,"&lt;&gt;")&lt;501,5,COUNTIF($L$20:L2555,"&lt;&gt;")&lt;601,6,COUNTIF($L$20:L2555,"&lt;&gt;")&lt;701,7,COUNTIF($L$20:L2555,"&lt;&gt;")&lt;801,8,COUNTIF($L$20:L2555,"&lt;&gt;")&lt;901,9,COUNTIF($L$20:L2555,"&lt;&gt;")&lt;1001,10,COUNTIF($L$20:L2555,"&lt;&gt;")&lt;1101,11,COUNTIF($L$20:L2555,"&lt;&gt;")&lt;1201,12,COUNTIF($L$20:L2555,"&lt;&gt;")&lt;1301,13,COUNTIF($L$20:L2555,"&lt;&gt;")&lt;1401,14,COUNTIF($L$20:L2555,"&lt;&gt;")&lt;1501,15,COUNTIF($L$20:L2555,"&lt;&gt;")&lt;1601,16,COUNTIF($L$20:L2555,"&lt;&gt;")&lt;1701,17,COUNTIF($L$20:L2555,"&lt;&gt;")&lt;1801,18,COUNTIF($L$20:L2555,"&lt;&gt;")&lt;1901,19,COUNTIF($L$20:L2555,"&lt;&gt;")&lt;2001,20,COUNTIF($L$20:L2555,"&lt;&gt;")&lt;2101,21,COUNTIF($L$20:L2555,"&lt;&gt;")&lt;2201,22,COUNTIF($L$20:L2555,"&lt;&gt;")&lt;2301,23,COUNTIF($L$20:L2555,"&lt;&gt;")&lt;2401,24,COUNTIF($L$20:L2555,"&lt;&gt;")&lt;2501,25,COUNTIF($L$20:L2555,"&lt;&gt;")&lt;2601,26,COUNTIF($L$20:L2555,"&lt;&gt;")&lt;2701,27,COUNTIF($L$20:L2555,"&lt;&gt;")&lt;2801,28,COUNTIF($L$20:L2555,"&lt;&gt;")&lt;2901,29,COUNTIF($L$20:L2555,"&lt;&gt;")&lt;3001,30),"")</f>
        <v/>
      </c>
      <c r="AM2555" t="str">
        <f t="shared" si="195"/>
        <v/>
      </c>
      <c r="AN2555" t="str">
        <f t="shared" si="199"/>
        <v/>
      </c>
      <c r="AP2555" t="str">
        <f t="shared" si="198"/>
        <v/>
      </c>
      <c r="AQ2555" t="str">
        <f>IF(AO2555="","",COUNTIFS(AM2555:$AM$3019,AO2555))</f>
        <v/>
      </c>
    </row>
    <row r="2556" spans="1:43" x14ac:dyDescent="0.25">
      <c r="A2556" s="6" t="str">
        <f>IF(COUNT($A$20:A2555)&lt;&gt;$B$4,IF(A2555="","",A2555+1),"")</f>
        <v/>
      </c>
      <c r="B2556" s="3"/>
      <c r="C2556" s="3"/>
      <c r="D2556" s="122"/>
      <c r="E2556" s="3"/>
      <c r="F2556" s="3"/>
      <c r="G2556" s="3"/>
      <c r="H2556" s="3"/>
      <c r="I2556" s="120"/>
      <c r="J2556" s="3"/>
      <c r="K2556" s="95" t="str" cm="1">
        <f t="array" ref="K2556">IF(OR($J$14 = "A",$J$14 = "B",$J$14 = "C"),IF(I2556="","",IF(LEN(I2556)&gt;2,_xlfn.IFS(ISNUMBER(SEARCH("_",I2556)),I2556,ISNUMBER(SEARCH(", ",I2556)),SUBSTITUTE(I2556,", ","_"),ISNUMBER(SEARCH("/ ",I2556)),SUBSTITUTE(I2556,"/ ","_"),ISNUMBER(SEARCH(",",I2556)),SUBSTITUTE(I2556,",","_"),ISNUMBER(SEARCH("/",I2556)),SUBSTITUTE(I2556,"/","_"),ISNUMBER(SEARCH("",I2556)),I2556),I2556)),IF(OR($J$14 = "J",$J$14 = "K"),"",IF(D2556="","",IF(LEN(D2556)&gt;2,_xlfn.IFS(ISNUMBER(SEARCH("_",D2556)),D2556,ISNUMBER(SEARCH(", ",D2556)),SUBSTITUTE(D2556,", ","_"),ISNUMBER(SEARCH("/ ",D2556)),SUBSTITUTE(D2556,"/ ","_"),ISNUMBER(SEARCH(",",D2556)),SUBSTITUTE(D2556,",","_"),ISNUMBER(SEARCH("/",D2556)),SUBSTITUTE(D2556,"/","_"),ISNUMBER(SEARCH("",D2556)),D2556),D2556))))</f>
        <v/>
      </c>
      <c r="L2556" s="1"/>
      <c r="M2556" s="1" t="str">
        <f t="shared" si="196"/>
        <v/>
      </c>
      <c r="N2556" s="94" t="str">
        <f>IF($L2556="None","",IF(ISERROR(VLOOKUP($L2556,Info!$B$4:$B$266,1,FALSE)),"",VLOOKUP($L2556,Info!$B$4:$L$266,5,FALSE)))</f>
        <v/>
      </c>
      <c r="O2556" s="94" t="str">
        <f>IF(K2556="","",IF(AND($J$12&lt;&gt;"ABC",N2556="3"),"BAC",IF(N2556="3","ABC",IF($J$12&lt;&gt;"ABC",IF($J$10="Standard",VLOOKUP(K2556,Info!$BE$4:$BF$481,2,FALSE),VLOOKUP(K2556,Info!$BI$4:$BJ$482,2,FALSE)),IF($J$10="Standard",VLOOKUP(K2556,Info!$AG$4:$AH$2994,2,FALSE),VLOOKUP(K2556,Info!$AK$4:$AL$2997,2,FALSE))))))</f>
        <v/>
      </c>
      <c r="P2556" s="94" t="str">
        <f>IF($L2556="None","",IF(ISERROR(VLOOKUP($L2556,Info!$B$4:$B$266,1,FALSE)),"",VLOOKUP($L2556,Info!$B$4:$L$266,3,FALSE)))</f>
        <v/>
      </c>
      <c r="Q2556" s="96" t="str">
        <f>IF($L2556="None","",IF(ISERROR(VLOOKUP($L2556,Info!$B$4:$B$266,1,FALSE)),"",VLOOKUP($L2556,Info!$B$4:$L$266,4,FALSE)))</f>
        <v/>
      </c>
      <c r="R2556" s="1"/>
      <c r="S2556" s="6" t="str">
        <f t="shared" si="197"/>
        <v/>
      </c>
      <c r="T2556" s="6" t="str">
        <f>IF($L2556="None","",IF(ISERROR(VLOOKUP($L2556,Info!$B$4:$B$266,1,FALSE)),"",VLOOKUP($L2556,Info!$B$4:$L$266,11,FALSE)))</f>
        <v/>
      </c>
      <c r="U2556" s="1"/>
      <c r="V2556" s="1"/>
      <c r="W2556" s="1"/>
      <c r="X2556" s="1" t="str">
        <f>IF($L2556="None","",IF(ISERROR(VLOOKUP($L2556,Info!$B$4:$B$266,1,FALSE)),"",IF(OR(W2556="Metallic Liquid Tight",W2556="Non-Metallic Liquid Tight",W2556="LSZH",W2556="Greenfield"),VLOOKUP($L2556,Info!$B$4:$L$266,7,FALSE),"N/A")))</f>
        <v/>
      </c>
      <c r="Y2556" s="1"/>
      <c r="Z2556" s="96" t="str">
        <f>IF($L2556="None","",IF(ISERROR(VLOOKUP($L2556,Info!$B$4:$B$266,1,FALSE)),"",VLOOKUP($L2556,Info!$B$4:$L$266,9,FALSE)))</f>
        <v/>
      </c>
      <c r="AA2556" s="96" t="str">
        <f>IF($L2556="None","",IF(ISERROR(VLOOKUP($L2556,Info!$B$4:$B$266,1,FALSE)),"",VLOOKUP($L2556,Info!$B$4:$L$266,8,FALSE)))</f>
        <v/>
      </c>
      <c r="AB2556" s="96" t="str">
        <f>IF($L2556="None","",IF(ISERROR(VLOOKUP($L2556,Info!$B$4:$B$266,1,FALSE)),"",VLOOKUP($L2556,Info!$B$4:$L$266,10,FALSE)))</f>
        <v/>
      </c>
      <c r="AC2556" s="1" t="str">
        <f>IF(W2556="SO Cable","Black,White",IF(O2556="","",IF(P2556="","",IF($J$12&lt;&gt;"ABC",IF(P2556&lt;="250",VLOOKUP(O2556,Info!$AZ$4:$BB$22,3,FALSE),VLOOKUP(O2556,Info!$AZ$23:$BB$39,3,FALSE)),IF(P2556&lt;="250",VLOOKUP(O2556,Info!$AO$4:$AQ$22,3,FALSE),VLOOKUP(O2556,Info!$AO$23:$AP$39,3,FALSE))))))</f>
        <v/>
      </c>
      <c r="AD2556" s="1"/>
      <c r="AE2556" s="1" t="str">
        <f>IF($L2556="None","",IF(ISERROR(VLOOKUP($L2556,Info!$B$4:$B$266,1,FALSE)),"",VLOOKUP($L2556,Info!$B$4:$L$266,4,FALSE)))</f>
        <v/>
      </c>
      <c r="AF2556" s="1" t="str">
        <f>IF($L2556="None","",IF(ISERROR(VLOOKUP($L2556,Info!$B$4:$B$266,1,FALSE)),"",VLOOKUP($L2556,Info!$B$4:$L$266,6,FALSE)))</f>
        <v/>
      </c>
      <c r="AG2556" s="1"/>
      <c r="AH2556" s="33" t="str" cm="1">
        <f t="array" ref="AH2556">IF(AND(L2556&lt;&gt;"",O2556&lt;&gt;"",R2556:S2556&lt;&gt;"",W2556:X2556&lt;&gt;"",Z2556:AA2556&lt;&gt;"",AC2556&lt;&gt;""),"Good","Bad")</f>
        <v>Bad</v>
      </c>
      <c r="AL2556" t="str" cm="1">
        <f t="array" ref="AL2556">IF(R2556&gt;0,_xlfn.IFS(COUNTIF($L$20:L2556,"&lt;&gt;")&lt;101,1,COUNTIF($L$20:L2556,"&lt;&gt;")&lt;201,2,COUNTIF($L$20:L2556,"&lt;&gt;")&lt;301,3,COUNTIF($L$20:L2556,"&lt;&gt;")&lt;401,4,COUNTIF($L$20:L2556,"&lt;&gt;")&lt;501,5,COUNTIF($L$20:L2556,"&lt;&gt;")&lt;601,6,COUNTIF($L$20:L2556,"&lt;&gt;")&lt;701,7,COUNTIF($L$20:L2556,"&lt;&gt;")&lt;801,8,COUNTIF($L$20:L2556,"&lt;&gt;")&lt;901,9,COUNTIF($L$20:L2556,"&lt;&gt;")&lt;1001,10,COUNTIF($L$20:L2556,"&lt;&gt;")&lt;1101,11,COUNTIF($L$20:L2556,"&lt;&gt;")&lt;1201,12,COUNTIF($L$20:L2556,"&lt;&gt;")&lt;1301,13,COUNTIF($L$20:L2556,"&lt;&gt;")&lt;1401,14,COUNTIF($L$20:L2556,"&lt;&gt;")&lt;1501,15,COUNTIF($L$20:L2556,"&lt;&gt;")&lt;1601,16,COUNTIF($L$20:L2556,"&lt;&gt;")&lt;1701,17,COUNTIF($L$20:L2556,"&lt;&gt;")&lt;1801,18,COUNTIF($L$20:L2556,"&lt;&gt;")&lt;1901,19,COUNTIF($L$20:L2556,"&lt;&gt;")&lt;2001,20,COUNTIF($L$20:L2556,"&lt;&gt;")&lt;2101,21,COUNTIF($L$20:L2556,"&lt;&gt;")&lt;2201,22,COUNTIF($L$20:L2556,"&lt;&gt;")&lt;2301,23,COUNTIF($L$20:L2556,"&lt;&gt;")&lt;2401,24,COUNTIF($L$20:L2556,"&lt;&gt;")&lt;2501,25,COUNTIF($L$20:L2556,"&lt;&gt;")&lt;2601,26,COUNTIF($L$20:L2556,"&lt;&gt;")&lt;2701,27,COUNTIF($L$20:L2556,"&lt;&gt;")&lt;2801,28,COUNTIF($L$20:L2556,"&lt;&gt;")&lt;2901,29,COUNTIF($L$20:L2556,"&lt;&gt;")&lt;3001,30),"")</f>
        <v/>
      </c>
      <c r="AM2556" t="str">
        <f t="shared" si="195"/>
        <v/>
      </c>
      <c r="AN2556" t="str">
        <f t="shared" si="199"/>
        <v/>
      </c>
      <c r="AP2556" t="str">
        <f t="shared" si="198"/>
        <v/>
      </c>
      <c r="AQ2556" t="str">
        <f>IF(AO2556="","",COUNTIFS(AM2556:$AM$3019,AO2556))</f>
        <v/>
      </c>
    </row>
    <row r="2557" spans="1:43" x14ac:dyDescent="0.25">
      <c r="A2557" s="6" t="str">
        <f>IF(COUNT($A$20:A2556)&lt;&gt;$B$4,IF(A2556="","",A2556+1),"")</f>
        <v/>
      </c>
      <c r="B2557" s="3"/>
      <c r="C2557" s="3"/>
      <c r="D2557" s="122"/>
      <c r="E2557" s="3"/>
      <c r="F2557" s="3"/>
      <c r="G2557" s="3"/>
      <c r="H2557" s="3"/>
      <c r="I2557" s="120"/>
      <c r="J2557" s="3"/>
      <c r="K2557" s="95" t="str" cm="1">
        <f t="array" ref="K2557">IF(OR($J$14 = "A",$J$14 = "B",$J$14 = "C"),IF(I2557="","",IF(LEN(I2557)&gt;2,_xlfn.IFS(ISNUMBER(SEARCH("_",I2557)),I2557,ISNUMBER(SEARCH(", ",I2557)),SUBSTITUTE(I2557,", ","_"),ISNUMBER(SEARCH("/ ",I2557)),SUBSTITUTE(I2557,"/ ","_"),ISNUMBER(SEARCH(",",I2557)),SUBSTITUTE(I2557,",","_"),ISNUMBER(SEARCH("/",I2557)),SUBSTITUTE(I2557,"/","_"),ISNUMBER(SEARCH("",I2557)),I2557),I2557)),IF(OR($J$14 = "J",$J$14 = "K"),"",IF(D2557="","",IF(LEN(D2557)&gt;2,_xlfn.IFS(ISNUMBER(SEARCH("_",D2557)),D2557,ISNUMBER(SEARCH(", ",D2557)),SUBSTITUTE(D2557,", ","_"),ISNUMBER(SEARCH("/ ",D2557)),SUBSTITUTE(D2557,"/ ","_"),ISNUMBER(SEARCH(",",D2557)),SUBSTITUTE(D2557,",","_"),ISNUMBER(SEARCH("/",D2557)),SUBSTITUTE(D2557,"/","_"),ISNUMBER(SEARCH("",D2557)),D2557),D2557))))</f>
        <v/>
      </c>
      <c r="L2557" s="1"/>
      <c r="M2557" s="1" t="str">
        <f t="shared" si="196"/>
        <v/>
      </c>
      <c r="N2557" s="94" t="str">
        <f>IF($L2557="None","",IF(ISERROR(VLOOKUP($L2557,Info!$B$4:$B$266,1,FALSE)),"",VLOOKUP($L2557,Info!$B$4:$L$266,5,FALSE)))</f>
        <v/>
      </c>
      <c r="O2557" s="94" t="str">
        <f>IF(K2557="","",IF(AND($J$12&lt;&gt;"ABC",N2557="3"),"BAC",IF(N2557="3","ABC",IF($J$12&lt;&gt;"ABC",IF($J$10="Standard",VLOOKUP(K2557,Info!$BE$4:$BF$481,2,FALSE),VLOOKUP(K2557,Info!$BI$4:$BJ$482,2,FALSE)),IF($J$10="Standard",VLOOKUP(K2557,Info!$AG$4:$AH$2994,2,FALSE),VLOOKUP(K2557,Info!$AK$4:$AL$2997,2,FALSE))))))</f>
        <v/>
      </c>
      <c r="P2557" s="94" t="str">
        <f>IF($L2557="None","",IF(ISERROR(VLOOKUP($L2557,Info!$B$4:$B$266,1,FALSE)),"",VLOOKUP($L2557,Info!$B$4:$L$266,3,FALSE)))</f>
        <v/>
      </c>
      <c r="Q2557" s="96" t="str">
        <f>IF($L2557="None","",IF(ISERROR(VLOOKUP($L2557,Info!$B$4:$B$266,1,FALSE)),"",VLOOKUP($L2557,Info!$B$4:$L$266,4,FALSE)))</f>
        <v/>
      </c>
      <c r="R2557" s="1"/>
      <c r="S2557" s="6" t="str">
        <f t="shared" si="197"/>
        <v/>
      </c>
      <c r="T2557" s="6" t="str">
        <f>IF($L2557="None","",IF(ISERROR(VLOOKUP($L2557,Info!$B$4:$B$266,1,FALSE)),"",VLOOKUP($L2557,Info!$B$4:$L$266,11,FALSE)))</f>
        <v/>
      </c>
      <c r="U2557" s="1"/>
      <c r="V2557" s="1"/>
      <c r="W2557" s="1"/>
      <c r="X2557" s="1" t="str">
        <f>IF($L2557="None","",IF(ISERROR(VLOOKUP($L2557,Info!$B$4:$B$266,1,FALSE)),"",IF(OR(W2557="Metallic Liquid Tight",W2557="Non-Metallic Liquid Tight",W2557="LSZH",W2557="Greenfield"),VLOOKUP($L2557,Info!$B$4:$L$266,7,FALSE),"N/A")))</f>
        <v/>
      </c>
      <c r="Y2557" s="1"/>
      <c r="Z2557" s="96" t="str">
        <f>IF($L2557="None","",IF(ISERROR(VLOOKUP($L2557,Info!$B$4:$B$266,1,FALSE)),"",VLOOKUP($L2557,Info!$B$4:$L$266,9,FALSE)))</f>
        <v/>
      </c>
      <c r="AA2557" s="96" t="str">
        <f>IF($L2557="None","",IF(ISERROR(VLOOKUP($L2557,Info!$B$4:$B$266,1,FALSE)),"",VLOOKUP($L2557,Info!$B$4:$L$266,8,FALSE)))</f>
        <v/>
      </c>
      <c r="AB2557" s="96" t="str">
        <f>IF($L2557="None","",IF(ISERROR(VLOOKUP($L2557,Info!$B$4:$B$266,1,FALSE)),"",VLOOKUP($L2557,Info!$B$4:$L$266,10,FALSE)))</f>
        <v/>
      </c>
      <c r="AC2557" s="1" t="str">
        <f>IF(W2557="SO Cable","Black,White",IF(O2557="","",IF(P2557="","",IF($J$12&lt;&gt;"ABC",IF(P2557&lt;="250",VLOOKUP(O2557,Info!$AZ$4:$BB$22,3,FALSE),VLOOKUP(O2557,Info!$AZ$23:$BB$39,3,FALSE)),IF(P2557&lt;="250",VLOOKUP(O2557,Info!$AO$4:$AQ$22,3,FALSE),VLOOKUP(O2557,Info!$AO$23:$AP$39,3,FALSE))))))</f>
        <v/>
      </c>
      <c r="AD2557" s="1"/>
      <c r="AE2557" s="1" t="str">
        <f>IF($L2557="None","",IF(ISERROR(VLOOKUP($L2557,Info!$B$4:$B$266,1,FALSE)),"",VLOOKUP($L2557,Info!$B$4:$L$266,4,FALSE)))</f>
        <v/>
      </c>
      <c r="AF2557" s="1" t="str">
        <f>IF($L2557="None","",IF(ISERROR(VLOOKUP($L2557,Info!$B$4:$B$266,1,FALSE)),"",VLOOKUP($L2557,Info!$B$4:$L$266,6,FALSE)))</f>
        <v/>
      </c>
      <c r="AG2557" s="1"/>
      <c r="AH2557" s="33" t="str" cm="1">
        <f t="array" ref="AH2557">IF(AND(L2557&lt;&gt;"",O2557&lt;&gt;"",R2557:S2557&lt;&gt;"",W2557:X2557&lt;&gt;"",Z2557:AA2557&lt;&gt;"",AC2557&lt;&gt;""),"Good","Bad")</f>
        <v>Bad</v>
      </c>
      <c r="AL2557" t="str" cm="1">
        <f t="array" ref="AL2557">IF(R2557&gt;0,_xlfn.IFS(COUNTIF($L$20:L2557,"&lt;&gt;")&lt;101,1,COUNTIF($L$20:L2557,"&lt;&gt;")&lt;201,2,COUNTIF($L$20:L2557,"&lt;&gt;")&lt;301,3,COUNTIF($L$20:L2557,"&lt;&gt;")&lt;401,4,COUNTIF($L$20:L2557,"&lt;&gt;")&lt;501,5,COUNTIF($L$20:L2557,"&lt;&gt;")&lt;601,6,COUNTIF($L$20:L2557,"&lt;&gt;")&lt;701,7,COUNTIF($L$20:L2557,"&lt;&gt;")&lt;801,8,COUNTIF($L$20:L2557,"&lt;&gt;")&lt;901,9,COUNTIF($L$20:L2557,"&lt;&gt;")&lt;1001,10,COUNTIF($L$20:L2557,"&lt;&gt;")&lt;1101,11,COUNTIF($L$20:L2557,"&lt;&gt;")&lt;1201,12,COUNTIF($L$20:L2557,"&lt;&gt;")&lt;1301,13,COUNTIF($L$20:L2557,"&lt;&gt;")&lt;1401,14,COUNTIF($L$20:L2557,"&lt;&gt;")&lt;1501,15,COUNTIF($L$20:L2557,"&lt;&gt;")&lt;1601,16,COUNTIF($L$20:L2557,"&lt;&gt;")&lt;1701,17,COUNTIF($L$20:L2557,"&lt;&gt;")&lt;1801,18,COUNTIF($L$20:L2557,"&lt;&gt;")&lt;1901,19,COUNTIF($L$20:L2557,"&lt;&gt;")&lt;2001,20,COUNTIF($L$20:L2557,"&lt;&gt;")&lt;2101,21,COUNTIF($L$20:L2557,"&lt;&gt;")&lt;2201,22,COUNTIF($L$20:L2557,"&lt;&gt;")&lt;2301,23,COUNTIF($L$20:L2557,"&lt;&gt;")&lt;2401,24,COUNTIF($L$20:L2557,"&lt;&gt;")&lt;2501,25,COUNTIF($L$20:L2557,"&lt;&gt;")&lt;2601,26,COUNTIF($L$20:L2557,"&lt;&gt;")&lt;2701,27,COUNTIF($L$20:L2557,"&lt;&gt;")&lt;2801,28,COUNTIF($L$20:L2557,"&lt;&gt;")&lt;2901,29,COUNTIF($L$20:L2557,"&lt;&gt;")&lt;3001,30),"")</f>
        <v/>
      </c>
      <c r="AM2557" t="str">
        <f t="shared" si="195"/>
        <v/>
      </c>
      <c r="AN2557" t="str">
        <f t="shared" si="199"/>
        <v/>
      </c>
      <c r="AP2557" t="str">
        <f t="shared" si="198"/>
        <v/>
      </c>
      <c r="AQ2557" t="str">
        <f>IF(AO2557="","",COUNTIFS(AM2557:$AM$3019,AO2557))</f>
        <v/>
      </c>
    </row>
    <row r="2558" spans="1:43" x14ac:dyDescent="0.25">
      <c r="A2558" s="6" t="str">
        <f>IF(COUNT($A$20:A2557)&lt;&gt;$B$4,IF(A2557="","",A2557+1),"")</f>
        <v/>
      </c>
      <c r="B2558" s="3"/>
      <c r="C2558" s="3"/>
      <c r="D2558" s="122"/>
      <c r="E2558" s="3"/>
      <c r="F2558" s="3"/>
      <c r="G2558" s="3"/>
      <c r="H2558" s="3"/>
      <c r="I2558" s="120"/>
      <c r="J2558" s="3"/>
      <c r="K2558" s="95" t="str" cm="1">
        <f t="array" ref="K2558">IF(OR($J$14 = "A",$J$14 = "B",$J$14 = "C"),IF(I2558="","",IF(LEN(I2558)&gt;2,_xlfn.IFS(ISNUMBER(SEARCH("_",I2558)),I2558,ISNUMBER(SEARCH(", ",I2558)),SUBSTITUTE(I2558,", ","_"),ISNUMBER(SEARCH("/ ",I2558)),SUBSTITUTE(I2558,"/ ","_"),ISNUMBER(SEARCH(",",I2558)),SUBSTITUTE(I2558,",","_"),ISNUMBER(SEARCH("/",I2558)),SUBSTITUTE(I2558,"/","_"),ISNUMBER(SEARCH("",I2558)),I2558),I2558)),IF(OR($J$14 = "J",$J$14 = "K"),"",IF(D2558="","",IF(LEN(D2558)&gt;2,_xlfn.IFS(ISNUMBER(SEARCH("_",D2558)),D2558,ISNUMBER(SEARCH(", ",D2558)),SUBSTITUTE(D2558,", ","_"),ISNUMBER(SEARCH("/ ",D2558)),SUBSTITUTE(D2558,"/ ","_"),ISNUMBER(SEARCH(",",D2558)),SUBSTITUTE(D2558,",","_"),ISNUMBER(SEARCH("/",D2558)),SUBSTITUTE(D2558,"/","_"),ISNUMBER(SEARCH("",D2558)),D2558),D2558))))</f>
        <v/>
      </c>
      <c r="L2558" s="1"/>
      <c r="M2558" s="1" t="str">
        <f t="shared" si="196"/>
        <v/>
      </c>
      <c r="N2558" s="94" t="str">
        <f>IF($L2558="None","",IF(ISERROR(VLOOKUP($L2558,Info!$B$4:$B$266,1,FALSE)),"",VLOOKUP($L2558,Info!$B$4:$L$266,5,FALSE)))</f>
        <v/>
      </c>
      <c r="O2558" s="94" t="str">
        <f>IF(K2558="","",IF(AND($J$12&lt;&gt;"ABC",N2558="3"),"BAC",IF(N2558="3","ABC",IF($J$12&lt;&gt;"ABC",IF($J$10="Standard",VLOOKUP(K2558,Info!$BE$4:$BF$481,2,FALSE),VLOOKUP(K2558,Info!$BI$4:$BJ$482,2,FALSE)),IF($J$10="Standard",VLOOKUP(K2558,Info!$AG$4:$AH$2994,2,FALSE),VLOOKUP(K2558,Info!$AK$4:$AL$2997,2,FALSE))))))</f>
        <v/>
      </c>
      <c r="P2558" s="94" t="str">
        <f>IF($L2558="None","",IF(ISERROR(VLOOKUP($L2558,Info!$B$4:$B$266,1,FALSE)),"",VLOOKUP($L2558,Info!$B$4:$L$266,3,FALSE)))</f>
        <v/>
      </c>
      <c r="Q2558" s="96" t="str">
        <f>IF($L2558="None","",IF(ISERROR(VLOOKUP($L2558,Info!$B$4:$B$266,1,FALSE)),"",VLOOKUP($L2558,Info!$B$4:$L$266,4,FALSE)))</f>
        <v/>
      </c>
      <c r="R2558" s="1"/>
      <c r="S2558" s="6" t="str">
        <f t="shared" si="197"/>
        <v/>
      </c>
      <c r="T2558" s="6" t="str">
        <f>IF($L2558="None","",IF(ISERROR(VLOOKUP($L2558,Info!$B$4:$B$266,1,FALSE)),"",VLOOKUP($L2558,Info!$B$4:$L$266,11,FALSE)))</f>
        <v/>
      </c>
      <c r="U2558" s="1"/>
      <c r="V2558" s="1"/>
      <c r="W2558" s="1"/>
      <c r="X2558" s="1" t="str">
        <f>IF($L2558="None","",IF(ISERROR(VLOOKUP($L2558,Info!$B$4:$B$266,1,FALSE)),"",IF(OR(W2558="Metallic Liquid Tight",W2558="Non-Metallic Liquid Tight",W2558="LSZH",W2558="Greenfield"),VLOOKUP($L2558,Info!$B$4:$L$266,7,FALSE),"N/A")))</f>
        <v/>
      </c>
      <c r="Y2558" s="1"/>
      <c r="Z2558" s="96" t="str">
        <f>IF($L2558="None","",IF(ISERROR(VLOOKUP($L2558,Info!$B$4:$B$266,1,FALSE)),"",VLOOKUP($L2558,Info!$B$4:$L$266,9,FALSE)))</f>
        <v/>
      </c>
      <c r="AA2558" s="96" t="str">
        <f>IF($L2558="None","",IF(ISERROR(VLOOKUP($L2558,Info!$B$4:$B$266,1,FALSE)),"",VLOOKUP($L2558,Info!$B$4:$L$266,8,FALSE)))</f>
        <v/>
      </c>
      <c r="AB2558" s="96" t="str">
        <f>IF($L2558="None","",IF(ISERROR(VLOOKUP($L2558,Info!$B$4:$B$266,1,FALSE)),"",VLOOKUP($L2558,Info!$B$4:$L$266,10,FALSE)))</f>
        <v/>
      </c>
      <c r="AC2558" s="1" t="str">
        <f>IF(W2558="SO Cable","Black,White",IF(O2558="","",IF(P2558="","",IF($J$12&lt;&gt;"ABC",IF(P2558&lt;="250",VLOOKUP(O2558,Info!$AZ$4:$BB$22,3,FALSE),VLOOKUP(O2558,Info!$AZ$23:$BB$39,3,FALSE)),IF(P2558&lt;="250",VLOOKUP(O2558,Info!$AO$4:$AQ$22,3,FALSE),VLOOKUP(O2558,Info!$AO$23:$AP$39,3,FALSE))))))</f>
        <v/>
      </c>
      <c r="AD2558" s="1"/>
      <c r="AE2558" s="1" t="str">
        <f>IF($L2558="None","",IF(ISERROR(VLOOKUP($L2558,Info!$B$4:$B$266,1,FALSE)),"",VLOOKUP($L2558,Info!$B$4:$L$266,4,FALSE)))</f>
        <v/>
      </c>
      <c r="AF2558" s="1" t="str">
        <f>IF($L2558="None","",IF(ISERROR(VLOOKUP($L2558,Info!$B$4:$B$266,1,FALSE)),"",VLOOKUP($L2558,Info!$B$4:$L$266,6,FALSE)))</f>
        <v/>
      </c>
      <c r="AG2558" s="1"/>
      <c r="AH2558" s="33" t="str" cm="1">
        <f t="array" ref="AH2558">IF(AND(L2558&lt;&gt;"",O2558&lt;&gt;"",R2558:S2558&lt;&gt;"",W2558:X2558&lt;&gt;"",Z2558:AA2558&lt;&gt;"",AC2558&lt;&gt;""),"Good","Bad")</f>
        <v>Bad</v>
      </c>
      <c r="AL2558" t="str" cm="1">
        <f t="array" ref="AL2558">IF(R2558&gt;0,_xlfn.IFS(COUNTIF($L$20:L2558,"&lt;&gt;")&lt;101,1,COUNTIF($L$20:L2558,"&lt;&gt;")&lt;201,2,COUNTIF($L$20:L2558,"&lt;&gt;")&lt;301,3,COUNTIF($L$20:L2558,"&lt;&gt;")&lt;401,4,COUNTIF($L$20:L2558,"&lt;&gt;")&lt;501,5,COUNTIF($L$20:L2558,"&lt;&gt;")&lt;601,6,COUNTIF($L$20:L2558,"&lt;&gt;")&lt;701,7,COUNTIF($L$20:L2558,"&lt;&gt;")&lt;801,8,COUNTIF($L$20:L2558,"&lt;&gt;")&lt;901,9,COUNTIF($L$20:L2558,"&lt;&gt;")&lt;1001,10,COUNTIF($L$20:L2558,"&lt;&gt;")&lt;1101,11,COUNTIF($L$20:L2558,"&lt;&gt;")&lt;1201,12,COUNTIF($L$20:L2558,"&lt;&gt;")&lt;1301,13,COUNTIF($L$20:L2558,"&lt;&gt;")&lt;1401,14,COUNTIF($L$20:L2558,"&lt;&gt;")&lt;1501,15,COUNTIF($L$20:L2558,"&lt;&gt;")&lt;1601,16,COUNTIF($L$20:L2558,"&lt;&gt;")&lt;1701,17,COUNTIF($L$20:L2558,"&lt;&gt;")&lt;1801,18,COUNTIF($L$20:L2558,"&lt;&gt;")&lt;1901,19,COUNTIF($L$20:L2558,"&lt;&gt;")&lt;2001,20,COUNTIF($L$20:L2558,"&lt;&gt;")&lt;2101,21,COUNTIF($L$20:L2558,"&lt;&gt;")&lt;2201,22,COUNTIF($L$20:L2558,"&lt;&gt;")&lt;2301,23,COUNTIF($L$20:L2558,"&lt;&gt;")&lt;2401,24,COUNTIF($L$20:L2558,"&lt;&gt;")&lt;2501,25,COUNTIF($L$20:L2558,"&lt;&gt;")&lt;2601,26,COUNTIF($L$20:L2558,"&lt;&gt;")&lt;2701,27,COUNTIF($L$20:L2558,"&lt;&gt;")&lt;2801,28,COUNTIF($L$20:L2558,"&lt;&gt;")&lt;2901,29,COUNTIF($L$20:L2558,"&lt;&gt;")&lt;3001,30),"")</f>
        <v/>
      </c>
      <c r="AM2558" t="str">
        <f t="shared" si="195"/>
        <v/>
      </c>
      <c r="AN2558" t="str">
        <f t="shared" si="199"/>
        <v/>
      </c>
      <c r="AP2558" t="str">
        <f t="shared" si="198"/>
        <v/>
      </c>
      <c r="AQ2558" t="str">
        <f>IF(AO2558="","",COUNTIFS(AM2558:$AM$3019,AO2558))</f>
        <v/>
      </c>
    </row>
    <row r="2559" spans="1:43" x14ac:dyDescent="0.25">
      <c r="A2559" s="6" t="str">
        <f>IF(COUNT($A$20:A2558)&lt;&gt;$B$4,IF(A2558="","",A2558+1),"")</f>
        <v/>
      </c>
      <c r="B2559" s="3"/>
      <c r="C2559" s="3"/>
      <c r="D2559" s="122"/>
      <c r="E2559" s="3"/>
      <c r="F2559" s="3"/>
      <c r="G2559" s="3"/>
      <c r="H2559" s="3"/>
      <c r="I2559" s="120"/>
      <c r="J2559" s="3"/>
      <c r="K2559" s="95" t="str" cm="1">
        <f t="array" ref="K2559">IF(OR($J$14 = "A",$J$14 = "B",$J$14 = "C"),IF(I2559="","",IF(LEN(I2559)&gt;2,_xlfn.IFS(ISNUMBER(SEARCH("_",I2559)),I2559,ISNUMBER(SEARCH(", ",I2559)),SUBSTITUTE(I2559,", ","_"),ISNUMBER(SEARCH("/ ",I2559)),SUBSTITUTE(I2559,"/ ","_"),ISNUMBER(SEARCH(",",I2559)),SUBSTITUTE(I2559,",","_"),ISNUMBER(SEARCH("/",I2559)),SUBSTITUTE(I2559,"/","_"),ISNUMBER(SEARCH("",I2559)),I2559),I2559)),IF(OR($J$14 = "J",$J$14 = "K"),"",IF(D2559="","",IF(LEN(D2559)&gt;2,_xlfn.IFS(ISNUMBER(SEARCH("_",D2559)),D2559,ISNUMBER(SEARCH(", ",D2559)),SUBSTITUTE(D2559,", ","_"),ISNUMBER(SEARCH("/ ",D2559)),SUBSTITUTE(D2559,"/ ","_"),ISNUMBER(SEARCH(",",D2559)),SUBSTITUTE(D2559,",","_"),ISNUMBER(SEARCH("/",D2559)),SUBSTITUTE(D2559,"/","_"),ISNUMBER(SEARCH("",D2559)),D2559),D2559))))</f>
        <v/>
      </c>
      <c r="L2559" s="1"/>
      <c r="M2559" s="1" t="str">
        <f t="shared" si="196"/>
        <v/>
      </c>
      <c r="N2559" s="94" t="str">
        <f>IF($L2559="None","",IF(ISERROR(VLOOKUP($L2559,Info!$B$4:$B$266,1,FALSE)),"",VLOOKUP($L2559,Info!$B$4:$L$266,5,FALSE)))</f>
        <v/>
      </c>
      <c r="O2559" s="94" t="str">
        <f>IF(K2559="","",IF(AND($J$12&lt;&gt;"ABC",N2559="3"),"BAC",IF(N2559="3","ABC",IF($J$12&lt;&gt;"ABC",IF($J$10="Standard",VLOOKUP(K2559,Info!$BE$4:$BF$481,2,FALSE),VLOOKUP(K2559,Info!$BI$4:$BJ$482,2,FALSE)),IF($J$10="Standard",VLOOKUP(K2559,Info!$AG$4:$AH$2994,2,FALSE),VLOOKUP(K2559,Info!$AK$4:$AL$2997,2,FALSE))))))</f>
        <v/>
      </c>
      <c r="P2559" s="94" t="str">
        <f>IF($L2559="None","",IF(ISERROR(VLOOKUP($L2559,Info!$B$4:$B$266,1,FALSE)),"",VLOOKUP($L2559,Info!$B$4:$L$266,3,FALSE)))</f>
        <v/>
      </c>
      <c r="Q2559" s="96" t="str">
        <f>IF($L2559="None","",IF(ISERROR(VLOOKUP($L2559,Info!$B$4:$B$266,1,FALSE)),"",VLOOKUP($L2559,Info!$B$4:$L$266,4,FALSE)))</f>
        <v/>
      </c>
      <c r="R2559" s="1"/>
      <c r="S2559" s="6" t="str">
        <f t="shared" si="197"/>
        <v/>
      </c>
      <c r="T2559" s="6" t="str">
        <f>IF($L2559="None","",IF(ISERROR(VLOOKUP($L2559,Info!$B$4:$B$266,1,FALSE)),"",VLOOKUP($L2559,Info!$B$4:$L$266,11,FALSE)))</f>
        <v/>
      </c>
      <c r="U2559" s="1"/>
      <c r="V2559" s="1"/>
      <c r="W2559" s="1"/>
      <c r="X2559" s="1" t="str">
        <f>IF($L2559="None","",IF(ISERROR(VLOOKUP($L2559,Info!$B$4:$B$266,1,FALSE)),"",IF(OR(W2559="Metallic Liquid Tight",W2559="Non-Metallic Liquid Tight",W2559="LSZH",W2559="Greenfield"),VLOOKUP($L2559,Info!$B$4:$L$266,7,FALSE),"N/A")))</f>
        <v/>
      </c>
      <c r="Y2559" s="1"/>
      <c r="Z2559" s="96" t="str">
        <f>IF($L2559="None","",IF(ISERROR(VLOOKUP($L2559,Info!$B$4:$B$266,1,FALSE)),"",VLOOKUP($L2559,Info!$B$4:$L$266,9,FALSE)))</f>
        <v/>
      </c>
      <c r="AA2559" s="96" t="str">
        <f>IF($L2559="None","",IF(ISERROR(VLOOKUP($L2559,Info!$B$4:$B$266,1,FALSE)),"",VLOOKUP($L2559,Info!$B$4:$L$266,8,FALSE)))</f>
        <v/>
      </c>
      <c r="AB2559" s="96" t="str">
        <f>IF($L2559="None","",IF(ISERROR(VLOOKUP($L2559,Info!$B$4:$B$266,1,FALSE)),"",VLOOKUP($L2559,Info!$B$4:$L$266,10,FALSE)))</f>
        <v/>
      </c>
      <c r="AC2559" s="1" t="str">
        <f>IF(W2559="SO Cable","Black,White",IF(O2559="","",IF(P2559="","",IF($J$12&lt;&gt;"ABC",IF(P2559&lt;="250",VLOOKUP(O2559,Info!$AZ$4:$BB$22,3,FALSE),VLOOKUP(O2559,Info!$AZ$23:$BB$39,3,FALSE)),IF(P2559&lt;="250",VLOOKUP(O2559,Info!$AO$4:$AQ$22,3,FALSE),VLOOKUP(O2559,Info!$AO$23:$AP$39,3,FALSE))))))</f>
        <v/>
      </c>
      <c r="AD2559" s="1"/>
      <c r="AE2559" s="1" t="str">
        <f>IF($L2559="None","",IF(ISERROR(VLOOKUP($L2559,Info!$B$4:$B$266,1,FALSE)),"",VLOOKUP($L2559,Info!$B$4:$L$266,4,FALSE)))</f>
        <v/>
      </c>
      <c r="AF2559" s="1" t="str">
        <f>IF($L2559="None","",IF(ISERROR(VLOOKUP($L2559,Info!$B$4:$B$266,1,FALSE)),"",VLOOKUP($L2559,Info!$B$4:$L$266,6,FALSE)))</f>
        <v/>
      </c>
      <c r="AG2559" s="1"/>
      <c r="AH2559" s="33" t="str" cm="1">
        <f t="array" ref="AH2559">IF(AND(L2559&lt;&gt;"",O2559&lt;&gt;"",R2559:S2559&lt;&gt;"",W2559:X2559&lt;&gt;"",Z2559:AA2559&lt;&gt;"",AC2559&lt;&gt;""),"Good","Bad")</f>
        <v>Bad</v>
      </c>
      <c r="AL2559" t="str" cm="1">
        <f t="array" ref="AL2559">IF(R2559&gt;0,_xlfn.IFS(COUNTIF($L$20:L2559,"&lt;&gt;")&lt;101,1,COUNTIF($L$20:L2559,"&lt;&gt;")&lt;201,2,COUNTIF($L$20:L2559,"&lt;&gt;")&lt;301,3,COUNTIF($L$20:L2559,"&lt;&gt;")&lt;401,4,COUNTIF($L$20:L2559,"&lt;&gt;")&lt;501,5,COUNTIF($L$20:L2559,"&lt;&gt;")&lt;601,6,COUNTIF($L$20:L2559,"&lt;&gt;")&lt;701,7,COUNTIF($L$20:L2559,"&lt;&gt;")&lt;801,8,COUNTIF($L$20:L2559,"&lt;&gt;")&lt;901,9,COUNTIF($L$20:L2559,"&lt;&gt;")&lt;1001,10,COUNTIF($L$20:L2559,"&lt;&gt;")&lt;1101,11,COUNTIF($L$20:L2559,"&lt;&gt;")&lt;1201,12,COUNTIF($L$20:L2559,"&lt;&gt;")&lt;1301,13,COUNTIF($L$20:L2559,"&lt;&gt;")&lt;1401,14,COUNTIF($L$20:L2559,"&lt;&gt;")&lt;1501,15,COUNTIF($L$20:L2559,"&lt;&gt;")&lt;1601,16,COUNTIF($L$20:L2559,"&lt;&gt;")&lt;1701,17,COUNTIF($L$20:L2559,"&lt;&gt;")&lt;1801,18,COUNTIF($L$20:L2559,"&lt;&gt;")&lt;1901,19,COUNTIF($L$20:L2559,"&lt;&gt;")&lt;2001,20,COUNTIF($L$20:L2559,"&lt;&gt;")&lt;2101,21,COUNTIF($L$20:L2559,"&lt;&gt;")&lt;2201,22,COUNTIF($L$20:L2559,"&lt;&gt;")&lt;2301,23,COUNTIF($L$20:L2559,"&lt;&gt;")&lt;2401,24,COUNTIF($L$20:L2559,"&lt;&gt;")&lt;2501,25,COUNTIF($L$20:L2559,"&lt;&gt;")&lt;2601,26,COUNTIF($L$20:L2559,"&lt;&gt;")&lt;2701,27,COUNTIF($L$20:L2559,"&lt;&gt;")&lt;2801,28,COUNTIF($L$20:L2559,"&lt;&gt;")&lt;2901,29,COUNTIF($L$20:L2559,"&lt;&gt;")&lt;3001,30),"")</f>
        <v/>
      </c>
      <c r="AM2559" t="str">
        <f t="shared" si="195"/>
        <v/>
      </c>
      <c r="AN2559" t="str">
        <f t="shared" si="199"/>
        <v/>
      </c>
      <c r="AP2559" t="str">
        <f t="shared" si="198"/>
        <v/>
      </c>
      <c r="AQ2559" t="str">
        <f>IF(AO2559="","",COUNTIFS(AM2559:$AM$3019,AO2559))</f>
        <v/>
      </c>
    </row>
    <row r="2560" spans="1:43" x14ac:dyDescent="0.25">
      <c r="A2560" s="6" t="str">
        <f>IF(COUNT($A$20:A2559)&lt;&gt;$B$4,IF(A2559="","",A2559+1),"")</f>
        <v/>
      </c>
      <c r="B2560" s="3"/>
      <c r="C2560" s="3"/>
      <c r="D2560" s="122"/>
      <c r="E2560" s="3"/>
      <c r="F2560" s="3"/>
      <c r="G2560" s="3"/>
      <c r="H2560" s="3"/>
      <c r="I2560" s="120"/>
      <c r="J2560" s="3"/>
      <c r="K2560" s="95" t="str" cm="1">
        <f t="array" ref="K2560">IF(OR($J$14 = "A",$J$14 = "B",$J$14 = "C"),IF(I2560="","",IF(LEN(I2560)&gt;2,_xlfn.IFS(ISNUMBER(SEARCH("_",I2560)),I2560,ISNUMBER(SEARCH(", ",I2560)),SUBSTITUTE(I2560,", ","_"),ISNUMBER(SEARCH("/ ",I2560)),SUBSTITUTE(I2560,"/ ","_"),ISNUMBER(SEARCH(",",I2560)),SUBSTITUTE(I2560,",","_"),ISNUMBER(SEARCH("/",I2560)),SUBSTITUTE(I2560,"/","_"),ISNUMBER(SEARCH("",I2560)),I2560),I2560)),IF(OR($J$14 = "J",$J$14 = "K"),"",IF(D2560="","",IF(LEN(D2560)&gt;2,_xlfn.IFS(ISNUMBER(SEARCH("_",D2560)),D2560,ISNUMBER(SEARCH(", ",D2560)),SUBSTITUTE(D2560,", ","_"),ISNUMBER(SEARCH("/ ",D2560)),SUBSTITUTE(D2560,"/ ","_"),ISNUMBER(SEARCH(",",D2560)),SUBSTITUTE(D2560,",","_"),ISNUMBER(SEARCH("/",D2560)),SUBSTITUTE(D2560,"/","_"),ISNUMBER(SEARCH("",D2560)),D2560),D2560))))</f>
        <v/>
      </c>
      <c r="L2560" s="1"/>
      <c r="M2560" s="1" t="str">
        <f t="shared" si="196"/>
        <v/>
      </c>
      <c r="N2560" s="94" t="str">
        <f>IF($L2560="None","",IF(ISERROR(VLOOKUP($L2560,Info!$B$4:$B$266,1,FALSE)),"",VLOOKUP($L2560,Info!$B$4:$L$266,5,FALSE)))</f>
        <v/>
      </c>
      <c r="O2560" s="94" t="str">
        <f>IF(K2560="","",IF(AND($J$12&lt;&gt;"ABC",N2560="3"),"BAC",IF(N2560="3","ABC",IF($J$12&lt;&gt;"ABC",IF($J$10="Standard",VLOOKUP(K2560,Info!$BE$4:$BF$481,2,FALSE),VLOOKUP(K2560,Info!$BI$4:$BJ$482,2,FALSE)),IF($J$10="Standard",VLOOKUP(K2560,Info!$AG$4:$AH$2994,2,FALSE),VLOOKUP(K2560,Info!$AK$4:$AL$2997,2,FALSE))))))</f>
        <v/>
      </c>
      <c r="P2560" s="94" t="str">
        <f>IF($L2560="None","",IF(ISERROR(VLOOKUP($L2560,Info!$B$4:$B$266,1,FALSE)),"",VLOOKUP($L2560,Info!$B$4:$L$266,3,FALSE)))</f>
        <v/>
      </c>
      <c r="Q2560" s="96" t="str">
        <f>IF($L2560="None","",IF(ISERROR(VLOOKUP($L2560,Info!$B$4:$B$266,1,FALSE)),"",VLOOKUP($L2560,Info!$B$4:$L$266,4,FALSE)))</f>
        <v/>
      </c>
      <c r="R2560" s="1"/>
      <c r="S2560" s="6" t="str">
        <f t="shared" si="197"/>
        <v/>
      </c>
      <c r="T2560" s="6" t="str">
        <f>IF($L2560="None","",IF(ISERROR(VLOOKUP($L2560,Info!$B$4:$B$266,1,FALSE)),"",VLOOKUP($L2560,Info!$B$4:$L$266,11,FALSE)))</f>
        <v/>
      </c>
      <c r="U2560" s="1"/>
      <c r="V2560" s="1"/>
      <c r="W2560" s="1"/>
      <c r="X2560" s="1" t="str">
        <f>IF($L2560="None","",IF(ISERROR(VLOOKUP($L2560,Info!$B$4:$B$266,1,FALSE)),"",IF(OR(W2560="Metallic Liquid Tight",W2560="Non-Metallic Liquid Tight",W2560="LSZH",W2560="Greenfield"),VLOOKUP($L2560,Info!$B$4:$L$266,7,FALSE),"N/A")))</f>
        <v/>
      </c>
      <c r="Y2560" s="1"/>
      <c r="Z2560" s="96" t="str">
        <f>IF($L2560="None","",IF(ISERROR(VLOOKUP($L2560,Info!$B$4:$B$266,1,FALSE)),"",VLOOKUP($L2560,Info!$B$4:$L$266,9,FALSE)))</f>
        <v/>
      </c>
      <c r="AA2560" s="96" t="str">
        <f>IF($L2560="None","",IF(ISERROR(VLOOKUP($L2560,Info!$B$4:$B$266,1,FALSE)),"",VLOOKUP($L2560,Info!$B$4:$L$266,8,FALSE)))</f>
        <v/>
      </c>
      <c r="AB2560" s="96" t="str">
        <f>IF($L2560="None","",IF(ISERROR(VLOOKUP($L2560,Info!$B$4:$B$266,1,FALSE)),"",VLOOKUP($L2560,Info!$B$4:$L$266,10,FALSE)))</f>
        <v/>
      </c>
      <c r="AC2560" s="1" t="str">
        <f>IF(W2560="SO Cable","Black,White",IF(O2560="","",IF(P2560="","",IF($J$12&lt;&gt;"ABC",IF(P2560&lt;="250",VLOOKUP(O2560,Info!$AZ$4:$BB$22,3,FALSE),VLOOKUP(O2560,Info!$AZ$23:$BB$39,3,FALSE)),IF(P2560&lt;="250",VLOOKUP(O2560,Info!$AO$4:$AQ$22,3,FALSE),VLOOKUP(O2560,Info!$AO$23:$AP$39,3,FALSE))))))</f>
        <v/>
      </c>
      <c r="AD2560" s="1"/>
      <c r="AE2560" s="1" t="str">
        <f>IF($L2560="None","",IF(ISERROR(VLOOKUP($L2560,Info!$B$4:$B$266,1,FALSE)),"",VLOOKUP($L2560,Info!$B$4:$L$266,4,FALSE)))</f>
        <v/>
      </c>
      <c r="AF2560" s="1" t="str">
        <f>IF($L2560="None","",IF(ISERROR(VLOOKUP($L2560,Info!$B$4:$B$266,1,FALSE)),"",VLOOKUP($L2560,Info!$B$4:$L$266,6,FALSE)))</f>
        <v/>
      </c>
      <c r="AG2560" s="1"/>
      <c r="AH2560" s="33" t="str" cm="1">
        <f t="array" ref="AH2560">IF(AND(L2560&lt;&gt;"",O2560&lt;&gt;"",R2560:S2560&lt;&gt;"",W2560:X2560&lt;&gt;"",Z2560:AA2560&lt;&gt;"",AC2560&lt;&gt;""),"Good","Bad")</f>
        <v>Bad</v>
      </c>
      <c r="AL2560" t="str" cm="1">
        <f t="array" ref="AL2560">IF(R2560&gt;0,_xlfn.IFS(COUNTIF($L$20:L2560,"&lt;&gt;")&lt;101,1,COUNTIF($L$20:L2560,"&lt;&gt;")&lt;201,2,COUNTIF($L$20:L2560,"&lt;&gt;")&lt;301,3,COUNTIF($L$20:L2560,"&lt;&gt;")&lt;401,4,COUNTIF($L$20:L2560,"&lt;&gt;")&lt;501,5,COUNTIF($L$20:L2560,"&lt;&gt;")&lt;601,6,COUNTIF($L$20:L2560,"&lt;&gt;")&lt;701,7,COUNTIF($L$20:L2560,"&lt;&gt;")&lt;801,8,COUNTIF($L$20:L2560,"&lt;&gt;")&lt;901,9,COUNTIF($L$20:L2560,"&lt;&gt;")&lt;1001,10,COUNTIF($L$20:L2560,"&lt;&gt;")&lt;1101,11,COUNTIF($L$20:L2560,"&lt;&gt;")&lt;1201,12,COUNTIF($L$20:L2560,"&lt;&gt;")&lt;1301,13,COUNTIF($L$20:L2560,"&lt;&gt;")&lt;1401,14,COUNTIF($L$20:L2560,"&lt;&gt;")&lt;1501,15,COUNTIF($L$20:L2560,"&lt;&gt;")&lt;1601,16,COUNTIF($L$20:L2560,"&lt;&gt;")&lt;1701,17,COUNTIF($L$20:L2560,"&lt;&gt;")&lt;1801,18,COUNTIF($L$20:L2560,"&lt;&gt;")&lt;1901,19,COUNTIF($L$20:L2560,"&lt;&gt;")&lt;2001,20,COUNTIF($L$20:L2560,"&lt;&gt;")&lt;2101,21,COUNTIF($L$20:L2560,"&lt;&gt;")&lt;2201,22,COUNTIF($L$20:L2560,"&lt;&gt;")&lt;2301,23,COUNTIF($L$20:L2560,"&lt;&gt;")&lt;2401,24,COUNTIF($L$20:L2560,"&lt;&gt;")&lt;2501,25,COUNTIF($L$20:L2560,"&lt;&gt;")&lt;2601,26,COUNTIF($L$20:L2560,"&lt;&gt;")&lt;2701,27,COUNTIF($L$20:L2560,"&lt;&gt;")&lt;2801,28,COUNTIF($L$20:L2560,"&lt;&gt;")&lt;2901,29,COUNTIF($L$20:L2560,"&lt;&gt;")&lt;3001,30),"")</f>
        <v/>
      </c>
      <c r="AM2560" t="str">
        <f t="shared" si="195"/>
        <v/>
      </c>
      <c r="AN2560" t="str">
        <f t="shared" si="199"/>
        <v/>
      </c>
      <c r="AP2560" t="str">
        <f t="shared" si="198"/>
        <v/>
      </c>
      <c r="AQ2560" t="str">
        <f>IF(AO2560="","",COUNTIFS(AM2560:$AM$3019,AO2560))</f>
        <v/>
      </c>
    </row>
    <row r="2561" spans="1:43" x14ac:dyDescent="0.25">
      <c r="A2561" s="6" t="str">
        <f>IF(COUNT($A$20:A2560)&lt;&gt;$B$4,IF(A2560="","",A2560+1),"")</f>
        <v/>
      </c>
      <c r="B2561" s="3"/>
      <c r="C2561" s="3"/>
      <c r="D2561" s="122"/>
      <c r="E2561" s="3"/>
      <c r="F2561" s="3"/>
      <c r="G2561" s="3"/>
      <c r="H2561" s="3"/>
      <c r="I2561" s="120"/>
      <c r="J2561" s="3"/>
      <c r="K2561" s="95" t="str" cm="1">
        <f t="array" ref="K2561">IF(OR($J$14 = "A",$J$14 = "B",$J$14 = "C"),IF(I2561="","",IF(LEN(I2561)&gt;2,_xlfn.IFS(ISNUMBER(SEARCH("_",I2561)),I2561,ISNUMBER(SEARCH(", ",I2561)),SUBSTITUTE(I2561,", ","_"),ISNUMBER(SEARCH("/ ",I2561)),SUBSTITUTE(I2561,"/ ","_"),ISNUMBER(SEARCH(",",I2561)),SUBSTITUTE(I2561,",","_"),ISNUMBER(SEARCH("/",I2561)),SUBSTITUTE(I2561,"/","_"),ISNUMBER(SEARCH("",I2561)),I2561),I2561)),IF(OR($J$14 = "J",$J$14 = "K"),"",IF(D2561="","",IF(LEN(D2561)&gt;2,_xlfn.IFS(ISNUMBER(SEARCH("_",D2561)),D2561,ISNUMBER(SEARCH(", ",D2561)),SUBSTITUTE(D2561,", ","_"),ISNUMBER(SEARCH("/ ",D2561)),SUBSTITUTE(D2561,"/ ","_"),ISNUMBER(SEARCH(",",D2561)),SUBSTITUTE(D2561,",","_"),ISNUMBER(SEARCH("/",D2561)),SUBSTITUTE(D2561,"/","_"),ISNUMBER(SEARCH("",D2561)),D2561),D2561))))</f>
        <v/>
      </c>
      <c r="L2561" s="1"/>
      <c r="M2561" s="1" t="str">
        <f t="shared" si="196"/>
        <v/>
      </c>
      <c r="N2561" s="94" t="str">
        <f>IF($L2561="None","",IF(ISERROR(VLOOKUP($L2561,Info!$B$4:$B$266,1,FALSE)),"",VLOOKUP($L2561,Info!$B$4:$L$266,5,FALSE)))</f>
        <v/>
      </c>
      <c r="O2561" s="94" t="str">
        <f>IF(K2561="","",IF(AND($J$12&lt;&gt;"ABC",N2561="3"),"BAC",IF(N2561="3","ABC",IF($J$12&lt;&gt;"ABC",IF($J$10="Standard",VLOOKUP(K2561,Info!$BE$4:$BF$481,2,FALSE),VLOOKUP(K2561,Info!$BI$4:$BJ$482,2,FALSE)),IF($J$10="Standard",VLOOKUP(K2561,Info!$AG$4:$AH$2994,2,FALSE),VLOOKUP(K2561,Info!$AK$4:$AL$2997,2,FALSE))))))</f>
        <v/>
      </c>
      <c r="P2561" s="94" t="str">
        <f>IF($L2561="None","",IF(ISERROR(VLOOKUP($L2561,Info!$B$4:$B$266,1,FALSE)),"",VLOOKUP($L2561,Info!$B$4:$L$266,3,FALSE)))</f>
        <v/>
      </c>
      <c r="Q2561" s="96" t="str">
        <f>IF($L2561="None","",IF(ISERROR(VLOOKUP($L2561,Info!$B$4:$B$266,1,FALSE)),"",VLOOKUP($L2561,Info!$B$4:$L$266,4,FALSE)))</f>
        <v/>
      </c>
      <c r="R2561" s="1"/>
      <c r="S2561" s="6" t="str">
        <f t="shared" si="197"/>
        <v/>
      </c>
      <c r="T2561" s="6" t="str">
        <f>IF($L2561="None","",IF(ISERROR(VLOOKUP($L2561,Info!$B$4:$B$266,1,FALSE)),"",VLOOKUP($L2561,Info!$B$4:$L$266,11,FALSE)))</f>
        <v/>
      </c>
      <c r="U2561" s="1"/>
      <c r="V2561" s="1"/>
      <c r="W2561" s="1"/>
      <c r="X2561" s="1" t="str">
        <f>IF($L2561="None","",IF(ISERROR(VLOOKUP($L2561,Info!$B$4:$B$266,1,FALSE)),"",IF(OR(W2561="Metallic Liquid Tight",W2561="Non-Metallic Liquid Tight",W2561="LSZH",W2561="Greenfield"),VLOOKUP($L2561,Info!$B$4:$L$266,7,FALSE),"N/A")))</f>
        <v/>
      </c>
      <c r="Y2561" s="1"/>
      <c r="Z2561" s="96" t="str">
        <f>IF($L2561="None","",IF(ISERROR(VLOOKUP($L2561,Info!$B$4:$B$266,1,FALSE)),"",VLOOKUP($L2561,Info!$B$4:$L$266,9,FALSE)))</f>
        <v/>
      </c>
      <c r="AA2561" s="96" t="str">
        <f>IF($L2561="None","",IF(ISERROR(VLOOKUP($L2561,Info!$B$4:$B$266,1,FALSE)),"",VLOOKUP($L2561,Info!$B$4:$L$266,8,FALSE)))</f>
        <v/>
      </c>
      <c r="AB2561" s="96" t="str">
        <f>IF($L2561="None","",IF(ISERROR(VLOOKUP($L2561,Info!$B$4:$B$266,1,FALSE)),"",VLOOKUP($L2561,Info!$B$4:$L$266,10,FALSE)))</f>
        <v/>
      </c>
      <c r="AC2561" s="1" t="str">
        <f>IF(W2561="SO Cable","Black,White",IF(O2561="","",IF(P2561="","",IF($J$12&lt;&gt;"ABC",IF(P2561&lt;="250",VLOOKUP(O2561,Info!$AZ$4:$BB$22,3,FALSE),VLOOKUP(O2561,Info!$AZ$23:$BB$39,3,FALSE)),IF(P2561&lt;="250",VLOOKUP(O2561,Info!$AO$4:$AQ$22,3,FALSE),VLOOKUP(O2561,Info!$AO$23:$AP$39,3,FALSE))))))</f>
        <v/>
      </c>
      <c r="AD2561" s="1"/>
      <c r="AE2561" s="1" t="str">
        <f>IF($L2561="None","",IF(ISERROR(VLOOKUP($L2561,Info!$B$4:$B$266,1,FALSE)),"",VLOOKUP($L2561,Info!$B$4:$L$266,4,FALSE)))</f>
        <v/>
      </c>
      <c r="AF2561" s="1" t="str">
        <f>IF($L2561="None","",IF(ISERROR(VLOOKUP($L2561,Info!$B$4:$B$266,1,FALSE)),"",VLOOKUP($L2561,Info!$B$4:$L$266,6,FALSE)))</f>
        <v/>
      </c>
      <c r="AG2561" s="1"/>
      <c r="AH2561" s="33" t="str" cm="1">
        <f t="array" ref="AH2561">IF(AND(L2561&lt;&gt;"",O2561&lt;&gt;"",R2561:S2561&lt;&gt;"",W2561:X2561&lt;&gt;"",Z2561:AA2561&lt;&gt;"",AC2561&lt;&gt;""),"Good","Bad")</f>
        <v>Bad</v>
      </c>
      <c r="AL2561" t="str" cm="1">
        <f t="array" ref="AL2561">IF(R2561&gt;0,_xlfn.IFS(COUNTIF($L$20:L2561,"&lt;&gt;")&lt;101,1,COUNTIF($L$20:L2561,"&lt;&gt;")&lt;201,2,COUNTIF($L$20:L2561,"&lt;&gt;")&lt;301,3,COUNTIF($L$20:L2561,"&lt;&gt;")&lt;401,4,COUNTIF($L$20:L2561,"&lt;&gt;")&lt;501,5,COUNTIF($L$20:L2561,"&lt;&gt;")&lt;601,6,COUNTIF($L$20:L2561,"&lt;&gt;")&lt;701,7,COUNTIF($L$20:L2561,"&lt;&gt;")&lt;801,8,COUNTIF($L$20:L2561,"&lt;&gt;")&lt;901,9,COUNTIF($L$20:L2561,"&lt;&gt;")&lt;1001,10,COUNTIF($L$20:L2561,"&lt;&gt;")&lt;1101,11,COUNTIF($L$20:L2561,"&lt;&gt;")&lt;1201,12,COUNTIF($L$20:L2561,"&lt;&gt;")&lt;1301,13,COUNTIF($L$20:L2561,"&lt;&gt;")&lt;1401,14,COUNTIF($L$20:L2561,"&lt;&gt;")&lt;1501,15,COUNTIF($L$20:L2561,"&lt;&gt;")&lt;1601,16,COUNTIF($L$20:L2561,"&lt;&gt;")&lt;1701,17,COUNTIF($L$20:L2561,"&lt;&gt;")&lt;1801,18,COUNTIF($L$20:L2561,"&lt;&gt;")&lt;1901,19,COUNTIF($L$20:L2561,"&lt;&gt;")&lt;2001,20,COUNTIF($L$20:L2561,"&lt;&gt;")&lt;2101,21,COUNTIF($L$20:L2561,"&lt;&gt;")&lt;2201,22,COUNTIF($L$20:L2561,"&lt;&gt;")&lt;2301,23,COUNTIF($L$20:L2561,"&lt;&gt;")&lt;2401,24,COUNTIF($L$20:L2561,"&lt;&gt;")&lt;2501,25,COUNTIF($L$20:L2561,"&lt;&gt;")&lt;2601,26,COUNTIF($L$20:L2561,"&lt;&gt;")&lt;2701,27,COUNTIF($L$20:L2561,"&lt;&gt;")&lt;2801,28,COUNTIF($L$20:L2561,"&lt;&gt;")&lt;2901,29,COUNTIF($L$20:L2561,"&lt;&gt;")&lt;3001,30),"")</f>
        <v/>
      </c>
      <c r="AM2561" t="str">
        <f t="shared" si="195"/>
        <v/>
      </c>
      <c r="AN2561" t="str">
        <f t="shared" si="199"/>
        <v/>
      </c>
      <c r="AP2561" t="str">
        <f t="shared" si="198"/>
        <v/>
      </c>
      <c r="AQ2561" t="str">
        <f>IF(AO2561="","",COUNTIFS(AM2561:$AM$3019,AO2561))</f>
        <v/>
      </c>
    </row>
    <row r="2562" spans="1:43" x14ac:dyDescent="0.25">
      <c r="A2562" s="6" t="str">
        <f>IF(COUNT($A$20:A2561)&lt;&gt;$B$4,IF(A2561="","",A2561+1),"")</f>
        <v/>
      </c>
      <c r="B2562" s="3"/>
      <c r="C2562" s="3"/>
      <c r="D2562" s="122"/>
      <c r="E2562" s="3"/>
      <c r="F2562" s="3"/>
      <c r="G2562" s="3"/>
      <c r="H2562" s="3"/>
      <c r="I2562" s="120"/>
      <c r="J2562" s="3"/>
      <c r="K2562" s="95" t="str" cm="1">
        <f t="array" ref="K2562">IF(OR($J$14 = "A",$J$14 = "B",$J$14 = "C"),IF(I2562="","",IF(LEN(I2562)&gt;2,_xlfn.IFS(ISNUMBER(SEARCH("_",I2562)),I2562,ISNUMBER(SEARCH(", ",I2562)),SUBSTITUTE(I2562,", ","_"),ISNUMBER(SEARCH("/ ",I2562)),SUBSTITUTE(I2562,"/ ","_"),ISNUMBER(SEARCH(",",I2562)),SUBSTITUTE(I2562,",","_"),ISNUMBER(SEARCH("/",I2562)),SUBSTITUTE(I2562,"/","_"),ISNUMBER(SEARCH("",I2562)),I2562),I2562)),IF(OR($J$14 = "J",$J$14 = "K"),"",IF(D2562="","",IF(LEN(D2562)&gt;2,_xlfn.IFS(ISNUMBER(SEARCH("_",D2562)),D2562,ISNUMBER(SEARCH(", ",D2562)),SUBSTITUTE(D2562,", ","_"),ISNUMBER(SEARCH("/ ",D2562)),SUBSTITUTE(D2562,"/ ","_"),ISNUMBER(SEARCH(",",D2562)),SUBSTITUTE(D2562,",","_"),ISNUMBER(SEARCH("/",D2562)),SUBSTITUTE(D2562,"/","_"),ISNUMBER(SEARCH("",D2562)),D2562),D2562))))</f>
        <v/>
      </c>
      <c r="L2562" s="1"/>
      <c r="M2562" s="1" t="str">
        <f t="shared" si="196"/>
        <v/>
      </c>
      <c r="N2562" s="94" t="str">
        <f>IF($L2562="None","",IF(ISERROR(VLOOKUP($L2562,Info!$B$4:$B$266,1,FALSE)),"",VLOOKUP($L2562,Info!$B$4:$L$266,5,FALSE)))</f>
        <v/>
      </c>
      <c r="O2562" s="94" t="str">
        <f>IF(K2562="","",IF(AND($J$12&lt;&gt;"ABC",N2562="3"),"BAC",IF(N2562="3","ABC",IF($J$12&lt;&gt;"ABC",IF($J$10="Standard",VLOOKUP(K2562,Info!$BE$4:$BF$481,2,FALSE),VLOOKUP(K2562,Info!$BI$4:$BJ$482,2,FALSE)),IF($J$10="Standard",VLOOKUP(K2562,Info!$AG$4:$AH$2994,2,FALSE),VLOOKUP(K2562,Info!$AK$4:$AL$2997,2,FALSE))))))</f>
        <v/>
      </c>
      <c r="P2562" s="94" t="str">
        <f>IF($L2562="None","",IF(ISERROR(VLOOKUP($L2562,Info!$B$4:$B$266,1,FALSE)),"",VLOOKUP($L2562,Info!$B$4:$L$266,3,FALSE)))</f>
        <v/>
      </c>
      <c r="Q2562" s="96" t="str">
        <f>IF($L2562="None","",IF(ISERROR(VLOOKUP($L2562,Info!$B$4:$B$266,1,FALSE)),"",VLOOKUP($L2562,Info!$B$4:$L$266,4,FALSE)))</f>
        <v/>
      </c>
      <c r="R2562" s="1"/>
      <c r="S2562" s="6" t="str">
        <f t="shared" si="197"/>
        <v/>
      </c>
      <c r="T2562" s="6" t="str">
        <f>IF($L2562="None","",IF(ISERROR(VLOOKUP($L2562,Info!$B$4:$B$266,1,FALSE)),"",VLOOKUP($L2562,Info!$B$4:$L$266,11,FALSE)))</f>
        <v/>
      </c>
      <c r="U2562" s="1"/>
      <c r="V2562" s="1"/>
      <c r="W2562" s="1"/>
      <c r="X2562" s="1" t="str">
        <f>IF($L2562="None","",IF(ISERROR(VLOOKUP($L2562,Info!$B$4:$B$266,1,FALSE)),"",IF(OR(W2562="Metallic Liquid Tight",W2562="Non-Metallic Liquid Tight",W2562="LSZH",W2562="Greenfield"),VLOOKUP($L2562,Info!$B$4:$L$266,7,FALSE),"N/A")))</f>
        <v/>
      </c>
      <c r="Y2562" s="1"/>
      <c r="Z2562" s="96" t="str">
        <f>IF($L2562="None","",IF(ISERROR(VLOOKUP($L2562,Info!$B$4:$B$266,1,FALSE)),"",VLOOKUP($L2562,Info!$B$4:$L$266,9,FALSE)))</f>
        <v/>
      </c>
      <c r="AA2562" s="96" t="str">
        <f>IF($L2562="None","",IF(ISERROR(VLOOKUP($L2562,Info!$B$4:$B$266,1,FALSE)),"",VLOOKUP($L2562,Info!$B$4:$L$266,8,FALSE)))</f>
        <v/>
      </c>
      <c r="AB2562" s="96" t="str">
        <f>IF($L2562="None","",IF(ISERROR(VLOOKUP($L2562,Info!$B$4:$B$266,1,FALSE)),"",VLOOKUP($L2562,Info!$B$4:$L$266,10,FALSE)))</f>
        <v/>
      </c>
      <c r="AC2562" s="1" t="str">
        <f>IF(W2562="SO Cable","Black,White",IF(O2562="","",IF(P2562="","",IF($J$12&lt;&gt;"ABC",IF(P2562&lt;="250",VLOOKUP(O2562,Info!$AZ$4:$BB$22,3,FALSE),VLOOKUP(O2562,Info!$AZ$23:$BB$39,3,FALSE)),IF(P2562&lt;="250",VLOOKUP(O2562,Info!$AO$4:$AQ$22,3,FALSE),VLOOKUP(O2562,Info!$AO$23:$AP$39,3,FALSE))))))</f>
        <v/>
      </c>
      <c r="AD2562" s="1"/>
      <c r="AE2562" s="1" t="str">
        <f>IF($L2562="None","",IF(ISERROR(VLOOKUP($L2562,Info!$B$4:$B$266,1,FALSE)),"",VLOOKUP($L2562,Info!$B$4:$L$266,4,FALSE)))</f>
        <v/>
      </c>
      <c r="AF2562" s="1" t="str">
        <f>IF($L2562="None","",IF(ISERROR(VLOOKUP($L2562,Info!$B$4:$B$266,1,FALSE)),"",VLOOKUP($L2562,Info!$B$4:$L$266,6,FALSE)))</f>
        <v/>
      </c>
      <c r="AG2562" s="1"/>
      <c r="AH2562" s="33" t="str" cm="1">
        <f t="array" ref="AH2562">IF(AND(L2562&lt;&gt;"",O2562&lt;&gt;"",R2562:S2562&lt;&gt;"",W2562:X2562&lt;&gt;"",Z2562:AA2562&lt;&gt;"",AC2562&lt;&gt;""),"Good","Bad")</f>
        <v>Bad</v>
      </c>
      <c r="AL2562" t="str" cm="1">
        <f t="array" ref="AL2562">IF(R2562&gt;0,_xlfn.IFS(COUNTIF($L$20:L2562,"&lt;&gt;")&lt;101,1,COUNTIF($L$20:L2562,"&lt;&gt;")&lt;201,2,COUNTIF($L$20:L2562,"&lt;&gt;")&lt;301,3,COUNTIF($L$20:L2562,"&lt;&gt;")&lt;401,4,COUNTIF($L$20:L2562,"&lt;&gt;")&lt;501,5,COUNTIF($L$20:L2562,"&lt;&gt;")&lt;601,6,COUNTIF($L$20:L2562,"&lt;&gt;")&lt;701,7,COUNTIF($L$20:L2562,"&lt;&gt;")&lt;801,8,COUNTIF($L$20:L2562,"&lt;&gt;")&lt;901,9,COUNTIF($L$20:L2562,"&lt;&gt;")&lt;1001,10,COUNTIF($L$20:L2562,"&lt;&gt;")&lt;1101,11,COUNTIF($L$20:L2562,"&lt;&gt;")&lt;1201,12,COUNTIF($L$20:L2562,"&lt;&gt;")&lt;1301,13,COUNTIF($L$20:L2562,"&lt;&gt;")&lt;1401,14,COUNTIF($L$20:L2562,"&lt;&gt;")&lt;1501,15,COUNTIF($L$20:L2562,"&lt;&gt;")&lt;1601,16,COUNTIF($L$20:L2562,"&lt;&gt;")&lt;1701,17,COUNTIF($L$20:L2562,"&lt;&gt;")&lt;1801,18,COUNTIF($L$20:L2562,"&lt;&gt;")&lt;1901,19,COUNTIF($L$20:L2562,"&lt;&gt;")&lt;2001,20,COUNTIF($L$20:L2562,"&lt;&gt;")&lt;2101,21,COUNTIF($L$20:L2562,"&lt;&gt;")&lt;2201,22,COUNTIF($L$20:L2562,"&lt;&gt;")&lt;2301,23,COUNTIF($L$20:L2562,"&lt;&gt;")&lt;2401,24,COUNTIF($L$20:L2562,"&lt;&gt;")&lt;2501,25,COUNTIF($L$20:L2562,"&lt;&gt;")&lt;2601,26,COUNTIF($L$20:L2562,"&lt;&gt;")&lt;2701,27,COUNTIF($L$20:L2562,"&lt;&gt;")&lt;2801,28,COUNTIF($L$20:L2562,"&lt;&gt;")&lt;2901,29,COUNTIF($L$20:L2562,"&lt;&gt;")&lt;3001,30),"")</f>
        <v/>
      </c>
      <c r="AM2562" t="str">
        <f t="shared" si="195"/>
        <v/>
      </c>
      <c r="AN2562" t="str">
        <f t="shared" si="199"/>
        <v/>
      </c>
      <c r="AP2562" t="str">
        <f t="shared" si="198"/>
        <v/>
      </c>
      <c r="AQ2562" t="str">
        <f>IF(AO2562="","",COUNTIFS(AM2562:$AM$3019,AO2562))</f>
        <v/>
      </c>
    </row>
    <row r="2563" spans="1:43" x14ac:dyDescent="0.25">
      <c r="A2563" s="6" t="str">
        <f>IF(COUNT($A$20:A2562)&lt;&gt;$B$4,IF(A2562="","",A2562+1),"")</f>
        <v/>
      </c>
      <c r="B2563" s="3"/>
      <c r="C2563" s="3"/>
      <c r="D2563" s="122"/>
      <c r="E2563" s="3"/>
      <c r="F2563" s="3"/>
      <c r="G2563" s="3"/>
      <c r="H2563" s="3"/>
      <c r="I2563" s="120"/>
      <c r="J2563" s="3"/>
      <c r="K2563" s="95" t="str" cm="1">
        <f t="array" ref="K2563">IF(OR($J$14 = "A",$J$14 = "B",$J$14 = "C"),IF(I2563="","",IF(LEN(I2563)&gt;2,_xlfn.IFS(ISNUMBER(SEARCH("_",I2563)),I2563,ISNUMBER(SEARCH(", ",I2563)),SUBSTITUTE(I2563,", ","_"),ISNUMBER(SEARCH("/ ",I2563)),SUBSTITUTE(I2563,"/ ","_"),ISNUMBER(SEARCH(",",I2563)),SUBSTITUTE(I2563,",","_"),ISNUMBER(SEARCH("/",I2563)),SUBSTITUTE(I2563,"/","_"),ISNUMBER(SEARCH("",I2563)),I2563),I2563)),IF(OR($J$14 = "J",$J$14 = "K"),"",IF(D2563="","",IF(LEN(D2563)&gt;2,_xlfn.IFS(ISNUMBER(SEARCH("_",D2563)),D2563,ISNUMBER(SEARCH(", ",D2563)),SUBSTITUTE(D2563,", ","_"),ISNUMBER(SEARCH("/ ",D2563)),SUBSTITUTE(D2563,"/ ","_"),ISNUMBER(SEARCH(",",D2563)),SUBSTITUTE(D2563,",","_"),ISNUMBER(SEARCH("/",D2563)),SUBSTITUTE(D2563,"/","_"),ISNUMBER(SEARCH("",D2563)),D2563),D2563))))</f>
        <v/>
      </c>
      <c r="L2563" s="1"/>
      <c r="M2563" s="1" t="str">
        <f t="shared" si="196"/>
        <v/>
      </c>
      <c r="N2563" s="94" t="str">
        <f>IF($L2563="None","",IF(ISERROR(VLOOKUP($L2563,Info!$B$4:$B$266,1,FALSE)),"",VLOOKUP($L2563,Info!$B$4:$L$266,5,FALSE)))</f>
        <v/>
      </c>
      <c r="O2563" s="94" t="str">
        <f>IF(K2563="","",IF(AND($J$12&lt;&gt;"ABC",N2563="3"),"BAC",IF(N2563="3","ABC",IF($J$12&lt;&gt;"ABC",IF($J$10="Standard",VLOOKUP(K2563,Info!$BE$4:$BF$481,2,FALSE),VLOOKUP(K2563,Info!$BI$4:$BJ$482,2,FALSE)),IF($J$10="Standard",VLOOKUP(K2563,Info!$AG$4:$AH$2994,2,FALSE),VLOOKUP(K2563,Info!$AK$4:$AL$2997,2,FALSE))))))</f>
        <v/>
      </c>
      <c r="P2563" s="94" t="str">
        <f>IF($L2563="None","",IF(ISERROR(VLOOKUP($L2563,Info!$B$4:$B$266,1,FALSE)),"",VLOOKUP($L2563,Info!$B$4:$L$266,3,FALSE)))</f>
        <v/>
      </c>
      <c r="Q2563" s="96" t="str">
        <f>IF($L2563="None","",IF(ISERROR(VLOOKUP($L2563,Info!$B$4:$B$266,1,FALSE)),"",VLOOKUP($L2563,Info!$B$4:$L$266,4,FALSE)))</f>
        <v/>
      </c>
      <c r="R2563" s="1"/>
      <c r="S2563" s="6" t="str">
        <f t="shared" si="197"/>
        <v/>
      </c>
      <c r="T2563" s="6" t="str">
        <f>IF($L2563="None","",IF(ISERROR(VLOOKUP($L2563,Info!$B$4:$B$266,1,FALSE)),"",VLOOKUP($L2563,Info!$B$4:$L$266,11,FALSE)))</f>
        <v/>
      </c>
      <c r="U2563" s="1"/>
      <c r="V2563" s="1"/>
      <c r="W2563" s="1"/>
      <c r="X2563" s="1" t="str">
        <f>IF($L2563="None","",IF(ISERROR(VLOOKUP($L2563,Info!$B$4:$B$266,1,FALSE)),"",IF(OR(W2563="Metallic Liquid Tight",W2563="Non-Metallic Liquid Tight",W2563="LSZH",W2563="Greenfield"),VLOOKUP($L2563,Info!$B$4:$L$266,7,FALSE),"N/A")))</f>
        <v/>
      </c>
      <c r="Y2563" s="1"/>
      <c r="Z2563" s="96" t="str">
        <f>IF($L2563="None","",IF(ISERROR(VLOOKUP($L2563,Info!$B$4:$B$266,1,FALSE)),"",VLOOKUP($L2563,Info!$B$4:$L$266,9,FALSE)))</f>
        <v/>
      </c>
      <c r="AA2563" s="96" t="str">
        <f>IF($L2563="None","",IF(ISERROR(VLOOKUP($L2563,Info!$B$4:$B$266,1,FALSE)),"",VLOOKUP($L2563,Info!$B$4:$L$266,8,FALSE)))</f>
        <v/>
      </c>
      <c r="AB2563" s="96" t="str">
        <f>IF($L2563="None","",IF(ISERROR(VLOOKUP($L2563,Info!$B$4:$B$266,1,FALSE)),"",VLOOKUP($L2563,Info!$B$4:$L$266,10,FALSE)))</f>
        <v/>
      </c>
      <c r="AC2563" s="1" t="str">
        <f>IF(W2563="SO Cable","Black,White",IF(O2563="","",IF(P2563="","",IF($J$12&lt;&gt;"ABC",IF(P2563&lt;="250",VLOOKUP(O2563,Info!$AZ$4:$BB$22,3,FALSE),VLOOKUP(O2563,Info!$AZ$23:$BB$39,3,FALSE)),IF(P2563&lt;="250",VLOOKUP(O2563,Info!$AO$4:$AQ$22,3,FALSE),VLOOKUP(O2563,Info!$AO$23:$AP$39,3,FALSE))))))</f>
        <v/>
      </c>
      <c r="AD2563" s="1"/>
      <c r="AE2563" s="1" t="str">
        <f>IF($L2563="None","",IF(ISERROR(VLOOKUP($L2563,Info!$B$4:$B$266,1,FALSE)),"",VLOOKUP($L2563,Info!$B$4:$L$266,4,FALSE)))</f>
        <v/>
      </c>
      <c r="AF2563" s="1" t="str">
        <f>IF($L2563="None","",IF(ISERROR(VLOOKUP($L2563,Info!$B$4:$B$266,1,FALSE)),"",VLOOKUP($L2563,Info!$B$4:$L$266,6,FALSE)))</f>
        <v/>
      </c>
      <c r="AG2563" s="1"/>
      <c r="AH2563" s="33" t="str" cm="1">
        <f t="array" ref="AH2563">IF(AND(L2563&lt;&gt;"",O2563&lt;&gt;"",R2563:S2563&lt;&gt;"",W2563:X2563&lt;&gt;"",Z2563:AA2563&lt;&gt;"",AC2563&lt;&gt;""),"Good","Bad")</f>
        <v>Bad</v>
      </c>
      <c r="AL2563" t="str" cm="1">
        <f t="array" ref="AL2563">IF(R2563&gt;0,_xlfn.IFS(COUNTIF($L$20:L2563,"&lt;&gt;")&lt;101,1,COUNTIF($L$20:L2563,"&lt;&gt;")&lt;201,2,COUNTIF($L$20:L2563,"&lt;&gt;")&lt;301,3,COUNTIF($L$20:L2563,"&lt;&gt;")&lt;401,4,COUNTIF($L$20:L2563,"&lt;&gt;")&lt;501,5,COUNTIF($L$20:L2563,"&lt;&gt;")&lt;601,6,COUNTIF($L$20:L2563,"&lt;&gt;")&lt;701,7,COUNTIF($L$20:L2563,"&lt;&gt;")&lt;801,8,COUNTIF($L$20:L2563,"&lt;&gt;")&lt;901,9,COUNTIF($L$20:L2563,"&lt;&gt;")&lt;1001,10,COUNTIF($L$20:L2563,"&lt;&gt;")&lt;1101,11,COUNTIF($L$20:L2563,"&lt;&gt;")&lt;1201,12,COUNTIF($L$20:L2563,"&lt;&gt;")&lt;1301,13,COUNTIF($L$20:L2563,"&lt;&gt;")&lt;1401,14,COUNTIF($L$20:L2563,"&lt;&gt;")&lt;1501,15,COUNTIF($L$20:L2563,"&lt;&gt;")&lt;1601,16,COUNTIF($L$20:L2563,"&lt;&gt;")&lt;1701,17,COUNTIF($L$20:L2563,"&lt;&gt;")&lt;1801,18,COUNTIF($L$20:L2563,"&lt;&gt;")&lt;1901,19,COUNTIF($L$20:L2563,"&lt;&gt;")&lt;2001,20,COUNTIF($L$20:L2563,"&lt;&gt;")&lt;2101,21,COUNTIF($L$20:L2563,"&lt;&gt;")&lt;2201,22,COUNTIF($L$20:L2563,"&lt;&gt;")&lt;2301,23,COUNTIF($L$20:L2563,"&lt;&gt;")&lt;2401,24,COUNTIF($L$20:L2563,"&lt;&gt;")&lt;2501,25,COUNTIF($L$20:L2563,"&lt;&gt;")&lt;2601,26,COUNTIF($L$20:L2563,"&lt;&gt;")&lt;2701,27,COUNTIF($L$20:L2563,"&lt;&gt;")&lt;2801,28,COUNTIF($L$20:L2563,"&lt;&gt;")&lt;2901,29,COUNTIF($L$20:L2563,"&lt;&gt;")&lt;3001,30),"")</f>
        <v/>
      </c>
      <c r="AM2563" t="str">
        <f t="shared" si="195"/>
        <v/>
      </c>
      <c r="AN2563" t="str">
        <f t="shared" si="199"/>
        <v/>
      </c>
      <c r="AP2563" t="str">
        <f t="shared" si="198"/>
        <v/>
      </c>
      <c r="AQ2563" t="str">
        <f>IF(AO2563="","",COUNTIFS(AM2563:$AM$3019,AO2563))</f>
        <v/>
      </c>
    </row>
    <row r="2564" spans="1:43" x14ac:dyDescent="0.25">
      <c r="A2564" s="6" t="str">
        <f>IF(COUNT($A$20:A2563)&lt;&gt;$B$4,IF(A2563="","",A2563+1),"")</f>
        <v/>
      </c>
      <c r="B2564" s="3"/>
      <c r="C2564" s="3"/>
      <c r="D2564" s="122"/>
      <c r="E2564" s="3"/>
      <c r="F2564" s="3"/>
      <c r="G2564" s="3"/>
      <c r="H2564" s="3"/>
      <c r="I2564" s="120"/>
      <c r="J2564" s="3"/>
      <c r="K2564" s="95" t="str" cm="1">
        <f t="array" ref="K2564">IF(OR($J$14 = "A",$J$14 = "B",$J$14 = "C"),IF(I2564="","",IF(LEN(I2564)&gt;2,_xlfn.IFS(ISNUMBER(SEARCH("_",I2564)),I2564,ISNUMBER(SEARCH(", ",I2564)),SUBSTITUTE(I2564,", ","_"),ISNUMBER(SEARCH("/ ",I2564)),SUBSTITUTE(I2564,"/ ","_"),ISNUMBER(SEARCH(",",I2564)),SUBSTITUTE(I2564,",","_"),ISNUMBER(SEARCH("/",I2564)),SUBSTITUTE(I2564,"/","_"),ISNUMBER(SEARCH("",I2564)),I2564),I2564)),IF(OR($J$14 = "J",$J$14 = "K"),"",IF(D2564="","",IF(LEN(D2564)&gt;2,_xlfn.IFS(ISNUMBER(SEARCH("_",D2564)),D2564,ISNUMBER(SEARCH(", ",D2564)),SUBSTITUTE(D2564,", ","_"),ISNUMBER(SEARCH("/ ",D2564)),SUBSTITUTE(D2564,"/ ","_"),ISNUMBER(SEARCH(",",D2564)),SUBSTITUTE(D2564,",","_"),ISNUMBER(SEARCH("/",D2564)),SUBSTITUTE(D2564,"/","_"),ISNUMBER(SEARCH("",D2564)),D2564),D2564))))</f>
        <v/>
      </c>
      <c r="L2564" s="1"/>
      <c r="M2564" s="1" t="str">
        <f t="shared" si="196"/>
        <v/>
      </c>
      <c r="N2564" s="94" t="str">
        <f>IF($L2564="None","",IF(ISERROR(VLOOKUP($L2564,Info!$B$4:$B$266,1,FALSE)),"",VLOOKUP($L2564,Info!$B$4:$L$266,5,FALSE)))</f>
        <v/>
      </c>
      <c r="O2564" s="94" t="str">
        <f>IF(K2564="","",IF(AND($J$12&lt;&gt;"ABC",N2564="3"),"BAC",IF(N2564="3","ABC",IF($J$12&lt;&gt;"ABC",IF($J$10="Standard",VLOOKUP(K2564,Info!$BE$4:$BF$481,2,FALSE),VLOOKUP(K2564,Info!$BI$4:$BJ$482,2,FALSE)),IF($J$10="Standard",VLOOKUP(K2564,Info!$AG$4:$AH$2994,2,FALSE),VLOOKUP(K2564,Info!$AK$4:$AL$2997,2,FALSE))))))</f>
        <v/>
      </c>
      <c r="P2564" s="94" t="str">
        <f>IF($L2564="None","",IF(ISERROR(VLOOKUP($L2564,Info!$B$4:$B$266,1,FALSE)),"",VLOOKUP($L2564,Info!$B$4:$L$266,3,FALSE)))</f>
        <v/>
      </c>
      <c r="Q2564" s="96" t="str">
        <f>IF($L2564="None","",IF(ISERROR(VLOOKUP($L2564,Info!$B$4:$B$266,1,FALSE)),"",VLOOKUP($L2564,Info!$B$4:$L$266,4,FALSE)))</f>
        <v/>
      </c>
      <c r="R2564" s="1"/>
      <c r="S2564" s="6" t="str">
        <f t="shared" si="197"/>
        <v/>
      </c>
      <c r="T2564" s="6" t="str">
        <f>IF($L2564="None","",IF(ISERROR(VLOOKUP($L2564,Info!$B$4:$B$266,1,FALSE)),"",VLOOKUP($L2564,Info!$B$4:$L$266,11,FALSE)))</f>
        <v/>
      </c>
      <c r="U2564" s="1"/>
      <c r="V2564" s="1"/>
      <c r="W2564" s="1"/>
      <c r="X2564" s="1" t="str">
        <f>IF($L2564="None","",IF(ISERROR(VLOOKUP($L2564,Info!$B$4:$B$266,1,FALSE)),"",IF(OR(W2564="Metallic Liquid Tight",W2564="Non-Metallic Liquid Tight",W2564="LSZH",W2564="Greenfield"),VLOOKUP($L2564,Info!$B$4:$L$266,7,FALSE),"N/A")))</f>
        <v/>
      </c>
      <c r="Y2564" s="1"/>
      <c r="Z2564" s="96" t="str">
        <f>IF($L2564="None","",IF(ISERROR(VLOOKUP($L2564,Info!$B$4:$B$266,1,FALSE)),"",VLOOKUP($L2564,Info!$B$4:$L$266,9,FALSE)))</f>
        <v/>
      </c>
      <c r="AA2564" s="96" t="str">
        <f>IF($L2564="None","",IF(ISERROR(VLOOKUP($L2564,Info!$B$4:$B$266,1,FALSE)),"",VLOOKUP($L2564,Info!$B$4:$L$266,8,FALSE)))</f>
        <v/>
      </c>
      <c r="AB2564" s="96" t="str">
        <f>IF($L2564="None","",IF(ISERROR(VLOOKUP($L2564,Info!$B$4:$B$266,1,FALSE)),"",VLOOKUP($L2564,Info!$B$4:$L$266,10,FALSE)))</f>
        <v/>
      </c>
      <c r="AC2564" s="1" t="str">
        <f>IF(W2564="SO Cable","Black,White",IF(O2564="","",IF(P2564="","",IF($J$12&lt;&gt;"ABC",IF(P2564&lt;="250",VLOOKUP(O2564,Info!$AZ$4:$BB$22,3,FALSE),VLOOKUP(O2564,Info!$AZ$23:$BB$39,3,FALSE)),IF(P2564&lt;="250",VLOOKUP(O2564,Info!$AO$4:$AQ$22,3,FALSE),VLOOKUP(O2564,Info!$AO$23:$AP$39,3,FALSE))))))</f>
        <v/>
      </c>
      <c r="AD2564" s="1"/>
      <c r="AE2564" s="1" t="str">
        <f>IF($L2564="None","",IF(ISERROR(VLOOKUP($L2564,Info!$B$4:$B$266,1,FALSE)),"",VLOOKUP($L2564,Info!$B$4:$L$266,4,FALSE)))</f>
        <v/>
      </c>
      <c r="AF2564" s="1" t="str">
        <f>IF($L2564="None","",IF(ISERROR(VLOOKUP($L2564,Info!$B$4:$B$266,1,FALSE)),"",VLOOKUP($L2564,Info!$B$4:$L$266,6,FALSE)))</f>
        <v/>
      </c>
      <c r="AG2564" s="1"/>
      <c r="AH2564" s="33" t="str" cm="1">
        <f t="array" ref="AH2564">IF(AND(L2564&lt;&gt;"",O2564&lt;&gt;"",R2564:S2564&lt;&gt;"",W2564:X2564&lt;&gt;"",Z2564:AA2564&lt;&gt;"",AC2564&lt;&gt;""),"Good","Bad")</f>
        <v>Bad</v>
      </c>
      <c r="AL2564" t="str" cm="1">
        <f t="array" ref="AL2564">IF(R2564&gt;0,_xlfn.IFS(COUNTIF($L$20:L2564,"&lt;&gt;")&lt;101,1,COUNTIF($L$20:L2564,"&lt;&gt;")&lt;201,2,COUNTIF($L$20:L2564,"&lt;&gt;")&lt;301,3,COUNTIF($L$20:L2564,"&lt;&gt;")&lt;401,4,COUNTIF($L$20:L2564,"&lt;&gt;")&lt;501,5,COUNTIF($L$20:L2564,"&lt;&gt;")&lt;601,6,COUNTIF($L$20:L2564,"&lt;&gt;")&lt;701,7,COUNTIF($L$20:L2564,"&lt;&gt;")&lt;801,8,COUNTIF($L$20:L2564,"&lt;&gt;")&lt;901,9,COUNTIF($L$20:L2564,"&lt;&gt;")&lt;1001,10,COUNTIF($L$20:L2564,"&lt;&gt;")&lt;1101,11,COUNTIF($L$20:L2564,"&lt;&gt;")&lt;1201,12,COUNTIF($L$20:L2564,"&lt;&gt;")&lt;1301,13,COUNTIF($L$20:L2564,"&lt;&gt;")&lt;1401,14,COUNTIF($L$20:L2564,"&lt;&gt;")&lt;1501,15,COUNTIF($L$20:L2564,"&lt;&gt;")&lt;1601,16,COUNTIF($L$20:L2564,"&lt;&gt;")&lt;1701,17,COUNTIF($L$20:L2564,"&lt;&gt;")&lt;1801,18,COUNTIF($L$20:L2564,"&lt;&gt;")&lt;1901,19,COUNTIF($L$20:L2564,"&lt;&gt;")&lt;2001,20,COUNTIF($L$20:L2564,"&lt;&gt;")&lt;2101,21,COUNTIF($L$20:L2564,"&lt;&gt;")&lt;2201,22,COUNTIF($L$20:L2564,"&lt;&gt;")&lt;2301,23,COUNTIF($L$20:L2564,"&lt;&gt;")&lt;2401,24,COUNTIF($L$20:L2564,"&lt;&gt;")&lt;2501,25,COUNTIF($L$20:L2564,"&lt;&gt;")&lt;2601,26,COUNTIF($L$20:L2564,"&lt;&gt;")&lt;2701,27,COUNTIF($L$20:L2564,"&lt;&gt;")&lt;2801,28,COUNTIF($L$20:L2564,"&lt;&gt;")&lt;2901,29,COUNTIF($L$20:L2564,"&lt;&gt;")&lt;3001,30),"")</f>
        <v/>
      </c>
      <c r="AM2564" t="str">
        <f t="shared" si="195"/>
        <v/>
      </c>
      <c r="AN2564" t="str">
        <f t="shared" si="199"/>
        <v/>
      </c>
      <c r="AP2564" t="str">
        <f t="shared" si="198"/>
        <v/>
      </c>
      <c r="AQ2564" t="str">
        <f>IF(AO2564="","",COUNTIFS(AM2564:$AM$3019,AO2564))</f>
        <v/>
      </c>
    </row>
    <row r="2565" spans="1:43" x14ac:dyDescent="0.25">
      <c r="A2565" s="6" t="str">
        <f>IF(COUNT($A$20:A2564)&lt;&gt;$B$4,IF(A2564="","",A2564+1),"")</f>
        <v/>
      </c>
      <c r="B2565" s="3"/>
      <c r="C2565" s="3"/>
      <c r="D2565" s="122"/>
      <c r="E2565" s="3"/>
      <c r="F2565" s="3"/>
      <c r="G2565" s="3"/>
      <c r="H2565" s="3"/>
      <c r="I2565" s="120"/>
      <c r="J2565" s="3"/>
      <c r="K2565" s="95" t="str" cm="1">
        <f t="array" ref="K2565">IF(OR($J$14 = "A",$J$14 = "B",$J$14 = "C"),IF(I2565="","",IF(LEN(I2565)&gt;2,_xlfn.IFS(ISNUMBER(SEARCH("_",I2565)),I2565,ISNUMBER(SEARCH(", ",I2565)),SUBSTITUTE(I2565,", ","_"),ISNUMBER(SEARCH("/ ",I2565)),SUBSTITUTE(I2565,"/ ","_"),ISNUMBER(SEARCH(",",I2565)),SUBSTITUTE(I2565,",","_"),ISNUMBER(SEARCH("/",I2565)),SUBSTITUTE(I2565,"/","_"),ISNUMBER(SEARCH("",I2565)),I2565),I2565)),IF(OR($J$14 = "J",$J$14 = "K"),"",IF(D2565="","",IF(LEN(D2565)&gt;2,_xlfn.IFS(ISNUMBER(SEARCH("_",D2565)),D2565,ISNUMBER(SEARCH(", ",D2565)),SUBSTITUTE(D2565,", ","_"),ISNUMBER(SEARCH("/ ",D2565)),SUBSTITUTE(D2565,"/ ","_"),ISNUMBER(SEARCH(",",D2565)),SUBSTITUTE(D2565,",","_"),ISNUMBER(SEARCH("/",D2565)),SUBSTITUTE(D2565,"/","_"),ISNUMBER(SEARCH("",D2565)),D2565),D2565))))</f>
        <v/>
      </c>
      <c r="L2565" s="1"/>
      <c r="M2565" s="1" t="str">
        <f t="shared" si="196"/>
        <v/>
      </c>
      <c r="N2565" s="94" t="str">
        <f>IF($L2565="None","",IF(ISERROR(VLOOKUP($L2565,Info!$B$4:$B$266,1,FALSE)),"",VLOOKUP($L2565,Info!$B$4:$L$266,5,FALSE)))</f>
        <v/>
      </c>
      <c r="O2565" s="94" t="str">
        <f>IF(K2565="","",IF(AND($J$12&lt;&gt;"ABC",N2565="3"),"BAC",IF(N2565="3","ABC",IF($J$12&lt;&gt;"ABC",IF($J$10="Standard",VLOOKUP(K2565,Info!$BE$4:$BF$481,2,FALSE),VLOOKUP(K2565,Info!$BI$4:$BJ$482,2,FALSE)),IF($J$10="Standard",VLOOKUP(K2565,Info!$AG$4:$AH$2994,2,FALSE),VLOOKUP(K2565,Info!$AK$4:$AL$2997,2,FALSE))))))</f>
        <v/>
      </c>
      <c r="P2565" s="94" t="str">
        <f>IF($L2565="None","",IF(ISERROR(VLOOKUP($L2565,Info!$B$4:$B$266,1,FALSE)),"",VLOOKUP($L2565,Info!$B$4:$L$266,3,FALSE)))</f>
        <v/>
      </c>
      <c r="Q2565" s="96" t="str">
        <f>IF($L2565="None","",IF(ISERROR(VLOOKUP($L2565,Info!$B$4:$B$266,1,FALSE)),"",VLOOKUP($L2565,Info!$B$4:$L$266,4,FALSE)))</f>
        <v/>
      </c>
      <c r="R2565" s="1"/>
      <c r="S2565" s="6" t="str">
        <f t="shared" si="197"/>
        <v/>
      </c>
      <c r="T2565" s="6" t="str">
        <f>IF($L2565="None","",IF(ISERROR(VLOOKUP($L2565,Info!$B$4:$B$266,1,FALSE)),"",VLOOKUP($L2565,Info!$B$4:$L$266,11,FALSE)))</f>
        <v/>
      </c>
      <c r="U2565" s="1"/>
      <c r="V2565" s="1"/>
      <c r="W2565" s="1"/>
      <c r="X2565" s="1" t="str">
        <f>IF($L2565="None","",IF(ISERROR(VLOOKUP($L2565,Info!$B$4:$B$266,1,FALSE)),"",IF(OR(W2565="Metallic Liquid Tight",W2565="Non-Metallic Liquid Tight",W2565="LSZH",W2565="Greenfield"),VLOOKUP($L2565,Info!$B$4:$L$266,7,FALSE),"N/A")))</f>
        <v/>
      </c>
      <c r="Y2565" s="1"/>
      <c r="Z2565" s="96" t="str">
        <f>IF($L2565="None","",IF(ISERROR(VLOOKUP($L2565,Info!$B$4:$B$266,1,FALSE)),"",VLOOKUP($L2565,Info!$B$4:$L$266,9,FALSE)))</f>
        <v/>
      </c>
      <c r="AA2565" s="96" t="str">
        <f>IF($L2565="None","",IF(ISERROR(VLOOKUP($L2565,Info!$B$4:$B$266,1,FALSE)),"",VLOOKUP($L2565,Info!$B$4:$L$266,8,FALSE)))</f>
        <v/>
      </c>
      <c r="AB2565" s="96" t="str">
        <f>IF($L2565="None","",IF(ISERROR(VLOOKUP($L2565,Info!$B$4:$B$266,1,FALSE)),"",VLOOKUP($L2565,Info!$B$4:$L$266,10,FALSE)))</f>
        <v/>
      </c>
      <c r="AC2565" s="1" t="str">
        <f>IF(W2565="SO Cable","Black,White",IF(O2565="","",IF(P2565="","",IF($J$12&lt;&gt;"ABC",IF(P2565&lt;="250",VLOOKUP(O2565,Info!$AZ$4:$BB$22,3,FALSE),VLOOKUP(O2565,Info!$AZ$23:$BB$39,3,FALSE)),IF(P2565&lt;="250",VLOOKUP(O2565,Info!$AO$4:$AQ$22,3,FALSE),VLOOKUP(O2565,Info!$AO$23:$AP$39,3,FALSE))))))</f>
        <v/>
      </c>
      <c r="AD2565" s="1"/>
      <c r="AE2565" s="1" t="str">
        <f>IF($L2565="None","",IF(ISERROR(VLOOKUP($L2565,Info!$B$4:$B$266,1,FALSE)),"",VLOOKUP($L2565,Info!$B$4:$L$266,4,FALSE)))</f>
        <v/>
      </c>
      <c r="AF2565" s="1" t="str">
        <f>IF($L2565="None","",IF(ISERROR(VLOOKUP($L2565,Info!$B$4:$B$266,1,FALSE)),"",VLOOKUP($L2565,Info!$B$4:$L$266,6,FALSE)))</f>
        <v/>
      </c>
      <c r="AG2565" s="1"/>
      <c r="AH2565" s="33" t="str" cm="1">
        <f t="array" ref="AH2565">IF(AND(L2565&lt;&gt;"",O2565&lt;&gt;"",R2565:S2565&lt;&gt;"",W2565:X2565&lt;&gt;"",Z2565:AA2565&lt;&gt;"",AC2565&lt;&gt;""),"Good","Bad")</f>
        <v>Bad</v>
      </c>
      <c r="AL2565" t="str" cm="1">
        <f t="array" ref="AL2565">IF(R2565&gt;0,_xlfn.IFS(COUNTIF($L$20:L2565,"&lt;&gt;")&lt;101,1,COUNTIF($L$20:L2565,"&lt;&gt;")&lt;201,2,COUNTIF($L$20:L2565,"&lt;&gt;")&lt;301,3,COUNTIF($L$20:L2565,"&lt;&gt;")&lt;401,4,COUNTIF($L$20:L2565,"&lt;&gt;")&lt;501,5,COUNTIF($L$20:L2565,"&lt;&gt;")&lt;601,6,COUNTIF($L$20:L2565,"&lt;&gt;")&lt;701,7,COUNTIF($L$20:L2565,"&lt;&gt;")&lt;801,8,COUNTIF($L$20:L2565,"&lt;&gt;")&lt;901,9,COUNTIF($L$20:L2565,"&lt;&gt;")&lt;1001,10,COUNTIF($L$20:L2565,"&lt;&gt;")&lt;1101,11,COUNTIF($L$20:L2565,"&lt;&gt;")&lt;1201,12,COUNTIF($L$20:L2565,"&lt;&gt;")&lt;1301,13,COUNTIF($L$20:L2565,"&lt;&gt;")&lt;1401,14,COUNTIF($L$20:L2565,"&lt;&gt;")&lt;1501,15,COUNTIF($L$20:L2565,"&lt;&gt;")&lt;1601,16,COUNTIF($L$20:L2565,"&lt;&gt;")&lt;1701,17,COUNTIF($L$20:L2565,"&lt;&gt;")&lt;1801,18,COUNTIF($L$20:L2565,"&lt;&gt;")&lt;1901,19,COUNTIF($L$20:L2565,"&lt;&gt;")&lt;2001,20,COUNTIF($L$20:L2565,"&lt;&gt;")&lt;2101,21,COUNTIF($L$20:L2565,"&lt;&gt;")&lt;2201,22,COUNTIF($L$20:L2565,"&lt;&gt;")&lt;2301,23,COUNTIF($L$20:L2565,"&lt;&gt;")&lt;2401,24,COUNTIF($L$20:L2565,"&lt;&gt;")&lt;2501,25,COUNTIF($L$20:L2565,"&lt;&gt;")&lt;2601,26,COUNTIF($L$20:L2565,"&lt;&gt;")&lt;2701,27,COUNTIF($L$20:L2565,"&lt;&gt;")&lt;2801,28,COUNTIF($L$20:L2565,"&lt;&gt;")&lt;2901,29,COUNTIF($L$20:L2565,"&lt;&gt;")&lt;3001,30),"")</f>
        <v/>
      </c>
      <c r="AM2565" t="str">
        <f t="shared" si="195"/>
        <v/>
      </c>
      <c r="AN2565" t="str">
        <f t="shared" si="199"/>
        <v/>
      </c>
      <c r="AP2565" t="str">
        <f t="shared" si="198"/>
        <v/>
      </c>
      <c r="AQ2565" t="str">
        <f>IF(AO2565="","",COUNTIFS(AM2565:$AM$3019,AO2565))</f>
        <v/>
      </c>
    </row>
    <row r="2566" spans="1:43" x14ac:dyDescent="0.25">
      <c r="A2566" s="6" t="str">
        <f>IF(COUNT($A$20:A2565)&lt;&gt;$B$4,IF(A2565="","",A2565+1),"")</f>
        <v/>
      </c>
      <c r="B2566" s="3"/>
      <c r="C2566" s="3"/>
      <c r="D2566" s="122"/>
      <c r="E2566" s="3"/>
      <c r="F2566" s="3"/>
      <c r="G2566" s="3"/>
      <c r="H2566" s="3"/>
      <c r="I2566" s="120"/>
      <c r="J2566" s="3"/>
      <c r="K2566" s="95" t="str" cm="1">
        <f t="array" ref="K2566">IF(OR($J$14 = "A",$J$14 = "B",$J$14 = "C"),IF(I2566="","",IF(LEN(I2566)&gt;2,_xlfn.IFS(ISNUMBER(SEARCH("_",I2566)),I2566,ISNUMBER(SEARCH(", ",I2566)),SUBSTITUTE(I2566,", ","_"),ISNUMBER(SEARCH("/ ",I2566)),SUBSTITUTE(I2566,"/ ","_"),ISNUMBER(SEARCH(",",I2566)),SUBSTITUTE(I2566,",","_"),ISNUMBER(SEARCH("/",I2566)),SUBSTITUTE(I2566,"/","_"),ISNUMBER(SEARCH("",I2566)),I2566),I2566)),IF(OR($J$14 = "J",$J$14 = "K"),"",IF(D2566="","",IF(LEN(D2566)&gt;2,_xlfn.IFS(ISNUMBER(SEARCH("_",D2566)),D2566,ISNUMBER(SEARCH(", ",D2566)),SUBSTITUTE(D2566,", ","_"),ISNUMBER(SEARCH("/ ",D2566)),SUBSTITUTE(D2566,"/ ","_"),ISNUMBER(SEARCH(",",D2566)),SUBSTITUTE(D2566,",","_"),ISNUMBER(SEARCH("/",D2566)),SUBSTITUTE(D2566,"/","_"),ISNUMBER(SEARCH("",D2566)),D2566),D2566))))</f>
        <v/>
      </c>
      <c r="L2566" s="1"/>
      <c r="M2566" s="1" t="str">
        <f t="shared" si="196"/>
        <v/>
      </c>
      <c r="N2566" s="94" t="str">
        <f>IF($L2566="None","",IF(ISERROR(VLOOKUP($L2566,Info!$B$4:$B$266,1,FALSE)),"",VLOOKUP($L2566,Info!$B$4:$L$266,5,FALSE)))</f>
        <v/>
      </c>
      <c r="O2566" s="94" t="str">
        <f>IF(K2566="","",IF(AND($J$12&lt;&gt;"ABC",N2566="3"),"BAC",IF(N2566="3","ABC",IF($J$12&lt;&gt;"ABC",IF($J$10="Standard",VLOOKUP(K2566,Info!$BE$4:$BF$481,2,FALSE),VLOOKUP(K2566,Info!$BI$4:$BJ$482,2,FALSE)),IF($J$10="Standard",VLOOKUP(K2566,Info!$AG$4:$AH$2994,2,FALSE),VLOOKUP(K2566,Info!$AK$4:$AL$2997,2,FALSE))))))</f>
        <v/>
      </c>
      <c r="P2566" s="94" t="str">
        <f>IF($L2566="None","",IF(ISERROR(VLOOKUP($L2566,Info!$B$4:$B$266,1,FALSE)),"",VLOOKUP($L2566,Info!$B$4:$L$266,3,FALSE)))</f>
        <v/>
      </c>
      <c r="Q2566" s="96" t="str">
        <f>IF($L2566="None","",IF(ISERROR(VLOOKUP($L2566,Info!$B$4:$B$266,1,FALSE)),"",VLOOKUP($L2566,Info!$B$4:$L$266,4,FALSE)))</f>
        <v/>
      </c>
      <c r="R2566" s="1"/>
      <c r="S2566" s="6" t="str">
        <f t="shared" si="197"/>
        <v/>
      </c>
      <c r="T2566" s="6" t="str">
        <f>IF($L2566="None","",IF(ISERROR(VLOOKUP($L2566,Info!$B$4:$B$266,1,FALSE)),"",VLOOKUP($L2566,Info!$B$4:$L$266,11,FALSE)))</f>
        <v/>
      </c>
      <c r="U2566" s="1"/>
      <c r="V2566" s="1"/>
      <c r="W2566" s="1"/>
      <c r="X2566" s="1" t="str">
        <f>IF($L2566="None","",IF(ISERROR(VLOOKUP($L2566,Info!$B$4:$B$266,1,FALSE)),"",IF(OR(W2566="Metallic Liquid Tight",W2566="Non-Metallic Liquid Tight",W2566="LSZH",W2566="Greenfield"),VLOOKUP($L2566,Info!$B$4:$L$266,7,FALSE),"N/A")))</f>
        <v/>
      </c>
      <c r="Y2566" s="1"/>
      <c r="Z2566" s="96" t="str">
        <f>IF($L2566="None","",IF(ISERROR(VLOOKUP($L2566,Info!$B$4:$B$266,1,FALSE)),"",VLOOKUP($L2566,Info!$B$4:$L$266,9,FALSE)))</f>
        <v/>
      </c>
      <c r="AA2566" s="96" t="str">
        <f>IF($L2566="None","",IF(ISERROR(VLOOKUP($L2566,Info!$B$4:$B$266,1,FALSE)),"",VLOOKUP($L2566,Info!$B$4:$L$266,8,FALSE)))</f>
        <v/>
      </c>
      <c r="AB2566" s="96" t="str">
        <f>IF($L2566="None","",IF(ISERROR(VLOOKUP($L2566,Info!$B$4:$B$266,1,FALSE)),"",VLOOKUP($L2566,Info!$B$4:$L$266,10,FALSE)))</f>
        <v/>
      </c>
      <c r="AC2566" s="1" t="str">
        <f>IF(W2566="SO Cable","Black,White",IF(O2566="","",IF(P2566="","",IF($J$12&lt;&gt;"ABC",IF(P2566&lt;="250",VLOOKUP(O2566,Info!$AZ$4:$BB$22,3,FALSE),VLOOKUP(O2566,Info!$AZ$23:$BB$39,3,FALSE)),IF(P2566&lt;="250",VLOOKUP(O2566,Info!$AO$4:$AQ$22,3,FALSE),VLOOKUP(O2566,Info!$AO$23:$AP$39,3,FALSE))))))</f>
        <v/>
      </c>
      <c r="AD2566" s="1"/>
      <c r="AE2566" s="1" t="str">
        <f>IF($L2566="None","",IF(ISERROR(VLOOKUP($L2566,Info!$B$4:$B$266,1,FALSE)),"",VLOOKUP($L2566,Info!$B$4:$L$266,4,FALSE)))</f>
        <v/>
      </c>
      <c r="AF2566" s="1" t="str">
        <f>IF($L2566="None","",IF(ISERROR(VLOOKUP($L2566,Info!$B$4:$B$266,1,FALSE)),"",VLOOKUP($L2566,Info!$B$4:$L$266,6,FALSE)))</f>
        <v/>
      </c>
      <c r="AG2566" s="1"/>
      <c r="AH2566" s="33" t="str" cm="1">
        <f t="array" ref="AH2566">IF(AND(L2566&lt;&gt;"",O2566&lt;&gt;"",R2566:S2566&lt;&gt;"",W2566:X2566&lt;&gt;"",Z2566:AA2566&lt;&gt;"",AC2566&lt;&gt;""),"Good","Bad")</f>
        <v>Bad</v>
      </c>
      <c r="AL2566" t="str" cm="1">
        <f t="array" ref="AL2566">IF(R2566&gt;0,_xlfn.IFS(COUNTIF($L$20:L2566,"&lt;&gt;")&lt;101,1,COUNTIF($L$20:L2566,"&lt;&gt;")&lt;201,2,COUNTIF($L$20:L2566,"&lt;&gt;")&lt;301,3,COUNTIF($L$20:L2566,"&lt;&gt;")&lt;401,4,COUNTIF($L$20:L2566,"&lt;&gt;")&lt;501,5,COUNTIF($L$20:L2566,"&lt;&gt;")&lt;601,6,COUNTIF($L$20:L2566,"&lt;&gt;")&lt;701,7,COUNTIF($L$20:L2566,"&lt;&gt;")&lt;801,8,COUNTIF($L$20:L2566,"&lt;&gt;")&lt;901,9,COUNTIF($L$20:L2566,"&lt;&gt;")&lt;1001,10,COUNTIF($L$20:L2566,"&lt;&gt;")&lt;1101,11,COUNTIF($L$20:L2566,"&lt;&gt;")&lt;1201,12,COUNTIF($L$20:L2566,"&lt;&gt;")&lt;1301,13,COUNTIF($L$20:L2566,"&lt;&gt;")&lt;1401,14,COUNTIF($L$20:L2566,"&lt;&gt;")&lt;1501,15,COUNTIF($L$20:L2566,"&lt;&gt;")&lt;1601,16,COUNTIF($L$20:L2566,"&lt;&gt;")&lt;1701,17,COUNTIF($L$20:L2566,"&lt;&gt;")&lt;1801,18,COUNTIF($L$20:L2566,"&lt;&gt;")&lt;1901,19,COUNTIF($L$20:L2566,"&lt;&gt;")&lt;2001,20,COUNTIF($L$20:L2566,"&lt;&gt;")&lt;2101,21,COUNTIF($L$20:L2566,"&lt;&gt;")&lt;2201,22,COUNTIF($L$20:L2566,"&lt;&gt;")&lt;2301,23,COUNTIF($L$20:L2566,"&lt;&gt;")&lt;2401,24,COUNTIF($L$20:L2566,"&lt;&gt;")&lt;2501,25,COUNTIF($L$20:L2566,"&lt;&gt;")&lt;2601,26,COUNTIF($L$20:L2566,"&lt;&gt;")&lt;2701,27,COUNTIF($L$20:L2566,"&lt;&gt;")&lt;2801,28,COUNTIF($L$20:L2566,"&lt;&gt;")&lt;2901,29,COUNTIF($L$20:L2566,"&lt;&gt;")&lt;3001,30),"")</f>
        <v/>
      </c>
      <c r="AM2566" t="str">
        <f t="shared" si="195"/>
        <v/>
      </c>
      <c r="AN2566" t="str">
        <f t="shared" si="199"/>
        <v/>
      </c>
      <c r="AP2566" t="str">
        <f t="shared" si="198"/>
        <v/>
      </c>
      <c r="AQ2566" t="str">
        <f>IF(AO2566="","",COUNTIFS(AM2566:$AM$3019,AO2566))</f>
        <v/>
      </c>
    </row>
    <row r="2567" spans="1:43" x14ac:dyDescent="0.25">
      <c r="A2567" s="6" t="str">
        <f>IF(COUNT($A$20:A2566)&lt;&gt;$B$4,IF(A2566="","",A2566+1),"")</f>
        <v/>
      </c>
      <c r="B2567" s="3"/>
      <c r="C2567" s="3"/>
      <c r="D2567" s="122"/>
      <c r="E2567" s="3"/>
      <c r="F2567" s="3"/>
      <c r="G2567" s="3"/>
      <c r="H2567" s="3"/>
      <c r="I2567" s="120"/>
      <c r="J2567" s="3"/>
      <c r="K2567" s="95" t="str" cm="1">
        <f t="array" ref="K2567">IF(OR($J$14 = "A",$J$14 = "B",$J$14 = "C"),IF(I2567="","",IF(LEN(I2567)&gt;2,_xlfn.IFS(ISNUMBER(SEARCH("_",I2567)),I2567,ISNUMBER(SEARCH(", ",I2567)),SUBSTITUTE(I2567,", ","_"),ISNUMBER(SEARCH("/ ",I2567)),SUBSTITUTE(I2567,"/ ","_"),ISNUMBER(SEARCH(",",I2567)),SUBSTITUTE(I2567,",","_"),ISNUMBER(SEARCH("/",I2567)),SUBSTITUTE(I2567,"/","_"),ISNUMBER(SEARCH("",I2567)),I2567),I2567)),IF(OR($J$14 = "J",$J$14 = "K"),"",IF(D2567="","",IF(LEN(D2567)&gt;2,_xlfn.IFS(ISNUMBER(SEARCH("_",D2567)),D2567,ISNUMBER(SEARCH(", ",D2567)),SUBSTITUTE(D2567,", ","_"),ISNUMBER(SEARCH("/ ",D2567)),SUBSTITUTE(D2567,"/ ","_"),ISNUMBER(SEARCH(",",D2567)),SUBSTITUTE(D2567,",","_"),ISNUMBER(SEARCH("/",D2567)),SUBSTITUTE(D2567,"/","_"),ISNUMBER(SEARCH("",D2567)),D2567),D2567))))</f>
        <v/>
      </c>
      <c r="L2567" s="1"/>
      <c r="M2567" s="1" t="str">
        <f t="shared" si="196"/>
        <v/>
      </c>
      <c r="N2567" s="94" t="str">
        <f>IF($L2567="None","",IF(ISERROR(VLOOKUP($L2567,Info!$B$4:$B$266,1,FALSE)),"",VLOOKUP($L2567,Info!$B$4:$L$266,5,FALSE)))</f>
        <v/>
      </c>
      <c r="O2567" s="94" t="str">
        <f>IF(K2567="","",IF(AND($J$12&lt;&gt;"ABC",N2567="3"),"BAC",IF(N2567="3","ABC",IF($J$12&lt;&gt;"ABC",IF($J$10="Standard",VLOOKUP(K2567,Info!$BE$4:$BF$481,2,FALSE),VLOOKUP(K2567,Info!$BI$4:$BJ$482,2,FALSE)),IF($J$10="Standard",VLOOKUP(K2567,Info!$AG$4:$AH$2994,2,FALSE),VLOOKUP(K2567,Info!$AK$4:$AL$2997,2,FALSE))))))</f>
        <v/>
      </c>
      <c r="P2567" s="94" t="str">
        <f>IF($L2567="None","",IF(ISERROR(VLOOKUP($L2567,Info!$B$4:$B$266,1,FALSE)),"",VLOOKUP($L2567,Info!$B$4:$L$266,3,FALSE)))</f>
        <v/>
      </c>
      <c r="Q2567" s="96" t="str">
        <f>IF($L2567="None","",IF(ISERROR(VLOOKUP($L2567,Info!$B$4:$B$266,1,FALSE)),"",VLOOKUP($L2567,Info!$B$4:$L$266,4,FALSE)))</f>
        <v/>
      </c>
      <c r="R2567" s="1"/>
      <c r="S2567" s="6" t="str">
        <f t="shared" si="197"/>
        <v/>
      </c>
      <c r="T2567" s="6" t="str">
        <f>IF($L2567="None","",IF(ISERROR(VLOOKUP($L2567,Info!$B$4:$B$266,1,FALSE)),"",VLOOKUP($L2567,Info!$B$4:$L$266,11,FALSE)))</f>
        <v/>
      </c>
      <c r="U2567" s="1"/>
      <c r="V2567" s="1"/>
      <c r="W2567" s="1"/>
      <c r="X2567" s="1" t="str">
        <f>IF($L2567="None","",IF(ISERROR(VLOOKUP($L2567,Info!$B$4:$B$266,1,FALSE)),"",IF(OR(W2567="Metallic Liquid Tight",W2567="Non-Metallic Liquid Tight",W2567="LSZH",W2567="Greenfield"),VLOOKUP($L2567,Info!$B$4:$L$266,7,FALSE),"N/A")))</f>
        <v/>
      </c>
      <c r="Y2567" s="1"/>
      <c r="Z2567" s="96" t="str">
        <f>IF($L2567="None","",IF(ISERROR(VLOOKUP($L2567,Info!$B$4:$B$266,1,FALSE)),"",VLOOKUP($L2567,Info!$B$4:$L$266,9,FALSE)))</f>
        <v/>
      </c>
      <c r="AA2567" s="96" t="str">
        <f>IF($L2567="None","",IF(ISERROR(VLOOKUP($L2567,Info!$B$4:$B$266,1,FALSE)),"",VLOOKUP($L2567,Info!$B$4:$L$266,8,FALSE)))</f>
        <v/>
      </c>
      <c r="AB2567" s="96" t="str">
        <f>IF($L2567="None","",IF(ISERROR(VLOOKUP($L2567,Info!$B$4:$B$266,1,FALSE)),"",VLOOKUP($L2567,Info!$B$4:$L$266,10,FALSE)))</f>
        <v/>
      </c>
      <c r="AC2567" s="1" t="str">
        <f>IF(W2567="SO Cable","Black,White",IF(O2567="","",IF(P2567="","",IF($J$12&lt;&gt;"ABC",IF(P2567&lt;="250",VLOOKUP(O2567,Info!$AZ$4:$BB$22,3,FALSE),VLOOKUP(O2567,Info!$AZ$23:$BB$39,3,FALSE)),IF(P2567&lt;="250",VLOOKUP(O2567,Info!$AO$4:$AQ$22,3,FALSE),VLOOKUP(O2567,Info!$AO$23:$AP$39,3,FALSE))))))</f>
        <v/>
      </c>
      <c r="AD2567" s="1"/>
      <c r="AE2567" s="1" t="str">
        <f>IF($L2567="None","",IF(ISERROR(VLOOKUP($L2567,Info!$B$4:$B$266,1,FALSE)),"",VLOOKUP($L2567,Info!$B$4:$L$266,4,FALSE)))</f>
        <v/>
      </c>
      <c r="AF2567" s="1" t="str">
        <f>IF($L2567="None","",IF(ISERROR(VLOOKUP($L2567,Info!$B$4:$B$266,1,FALSE)),"",VLOOKUP($L2567,Info!$B$4:$L$266,6,FALSE)))</f>
        <v/>
      </c>
      <c r="AG2567" s="1"/>
      <c r="AH2567" s="33" t="str" cm="1">
        <f t="array" ref="AH2567">IF(AND(L2567&lt;&gt;"",O2567&lt;&gt;"",R2567:S2567&lt;&gt;"",W2567:X2567&lt;&gt;"",Z2567:AA2567&lt;&gt;"",AC2567&lt;&gt;""),"Good","Bad")</f>
        <v>Bad</v>
      </c>
      <c r="AL2567" t="str" cm="1">
        <f t="array" ref="AL2567">IF(R2567&gt;0,_xlfn.IFS(COUNTIF($L$20:L2567,"&lt;&gt;")&lt;101,1,COUNTIF($L$20:L2567,"&lt;&gt;")&lt;201,2,COUNTIF($L$20:L2567,"&lt;&gt;")&lt;301,3,COUNTIF($L$20:L2567,"&lt;&gt;")&lt;401,4,COUNTIF($L$20:L2567,"&lt;&gt;")&lt;501,5,COUNTIF($L$20:L2567,"&lt;&gt;")&lt;601,6,COUNTIF($L$20:L2567,"&lt;&gt;")&lt;701,7,COUNTIF($L$20:L2567,"&lt;&gt;")&lt;801,8,COUNTIF($L$20:L2567,"&lt;&gt;")&lt;901,9,COUNTIF($L$20:L2567,"&lt;&gt;")&lt;1001,10,COUNTIF($L$20:L2567,"&lt;&gt;")&lt;1101,11,COUNTIF($L$20:L2567,"&lt;&gt;")&lt;1201,12,COUNTIF($L$20:L2567,"&lt;&gt;")&lt;1301,13,COUNTIF($L$20:L2567,"&lt;&gt;")&lt;1401,14,COUNTIF($L$20:L2567,"&lt;&gt;")&lt;1501,15,COUNTIF($L$20:L2567,"&lt;&gt;")&lt;1601,16,COUNTIF($L$20:L2567,"&lt;&gt;")&lt;1701,17,COUNTIF($L$20:L2567,"&lt;&gt;")&lt;1801,18,COUNTIF($L$20:L2567,"&lt;&gt;")&lt;1901,19,COUNTIF($L$20:L2567,"&lt;&gt;")&lt;2001,20,COUNTIF($L$20:L2567,"&lt;&gt;")&lt;2101,21,COUNTIF($L$20:L2567,"&lt;&gt;")&lt;2201,22,COUNTIF($L$20:L2567,"&lt;&gt;")&lt;2301,23,COUNTIF($L$20:L2567,"&lt;&gt;")&lt;2401,24,COUNTIF($L$20:L2567,"&lt;&gt;")&lt;2501,25,COUNTIF($L$20:L2567,"&lt;&gt;")&lt;2601,26,COUNTIF($L$20:L2567,"&lt;&gt;")&lt;2701,27,COUNTIF($L$20:L2567,"&lt;&gt;")&lt;2801,28,COUNTIF($L$20:L2567,"&lt;&gt;")&lt;2901,29,COUNTIF($L$20:L2567,"&lt;&gt;")&lt;3001,30),"")</f>
        <v/>
      </c>
      <c r="AM2567" t="str">
        <f t="shared" si="195"/>
        <v/>
      </c>
      <c r="AN2567" t="str">
        <f t="shared" si="199"/>
        <v/>
      </c>
      <c r="AP2567" t="str">
        <f t="shared" si="198"/>
        <v/>
      </c>
      <c r="AQ2567" t="str">
        <f>IF(AO2567="","",COUNTIFS(AM2567:$AM$3019,AO2567))</f>
        <v/>
      </c>
    </row>
    <row r="2568" spans="1:43" x14ac:dyDescent="0.25">
      <c r="A2568" s="6" t="str">
        <f>IF(COUNT($A$20:A2567)&lt;&gt;$B$4,IF(A2567="","",A2567+1),"")</f>
        <v/>
      </c>
      <c r="B2568" s="3"/>
      <c r="C2568" s="3"/>
      <c r="D2568" s="122"/>
      <c r="E2568" s="3"/>
      <c r="F2568" s="3"/>
      <c r="G2568" s="3"/>
      <c r="H2568" s="3"/>
      <c r="I2568" s="120"/>
      <c r="J2568" s="3"/>
      <c r="K2568" s="95" t="str" cm="1">
        <f t="array" ref="K2568">IF(OR($J$14 = "A",$J$14 = "B",$J$14 = "C"),IF(I2568="","",IF(LEN(I2568)&gt;2,_xlfn.IFS(ISNUMBER(SEARCH("_",I2568)),I2568,ISNUMBER(SEARCH(", ",I2568)),SUBSTITUTE(I2568,", ","_"),ISNUMBER(SEARCH("/ ",I2568)),SUBSTITUTE(I2568,"/ ","_"),ISNUMBER(SEARCH(",",I2568)),SUBSTITUTE(I2568,",","_"),ISNUMBER(SEARCH("/",I2568)),SUBSTITUTE(I2568,"/","_"),ISNUMBER(SEARCH("",I2568)),I2568),I2568)),IF(OR($J$14 = "J",$J$14 = "K"),"",IF(D2568="","",IF(LEN(D2568)&gt;2,_xlfn.IFS(ISNUMBER(SEARCH("_",D2568)),D2568,ISNUMBER(SEARCH(", ",D2568)),SUBSTITUTE(D2568,", ","_"),ISNUMBER(SEARCH("/ ",D2568)),SUBSTITUTE(D2568,"/ ","_"),ISNUMBER(SEARCH(",",D2568)),SUBSTITUTE(D2568,",","_"),ISNUMBER(SEARCH("/",D2568)),SUBSTITUTE(D2568,"/","_"),ISNUMBER(SEARCH("",D2568)),D2568),D2568))))</f>
        <v/>
      </c>
      <c r="L2568" s="1"/>
      <c r="M2568" s="1" t="str">
        <f t="shared" si="196"/>
        <v/>
      </c>
      <c r="N2568" s="94" t="str">
        <f>IF($L2568="None","",IF(ISERROR(VLOOKUP($L2568,Info!$B$4:$B$266,1,FALSE)),"",VLOOKUP($L2568,Info!$B$4:$L$266,5,FALSE)))</f>
        <v/>
      </c>
      <c r="O2568" s="94" t="str">
        <f>IF(K2568="","",IF(AND($J$12&lt;&gt;"ABC",N2568="3"),"BAC",IF(N2568="3","ABC",IF($J$12&lt;&gt;"ABC",IF($J$10="Standard",VLOOKUP(K2568,Info!$BE$4:$BF$481,2,FALSE),VLOOKUP(K2568,Info!$BI$4:$BJ$482,2,FALSE)),IF($J$10="Standard",VLOOKUP(K2568,Info!$AG$4:$AH$2994,2,FALSE),VLOOKUP(K2568,Info!$AK$4:$AL$2997,2,FALSE))))))</f>
        <v/>
      </c>
      <c r="P2568" s="94" t="str">
        <f>IF($L2568="None","",IF(ISERROR(VLOOKUP($L2568,Info!$B$4:$B$266,1,FALSE)),"",VLOOKUP($L2568,Info!$B$4:$L$266,3,FALSE)))</f>
        <v/>
      </c>
      <c r="Q2568" s="96" t="str">
        <f>IF($L2568="None","",IF(ISERROR(VLOOKUP($L2568,Info!$B$4:$B$266,1,FALSE)),"",VLOOKUP($L2568,Info!$B$4:$L$266,4,FALSE)))</f>
        <v/>
      </c>
      <c r="R2568" s="1"/>
      <c r="S2568" s="6" t="str">
        <f t="shared" si="197"/>
        <v/>
      </c>
      <c r="T2568" s="6" t="str">
        <f>IF($L2568="None","",IF(ISERROR(VLOOKUP($L2568,Info!$B$4:$B$266,1,FALSE)),"",VLOOKUP($L2568,Info!$B$4:$L$266,11,FALSE)))</f>
        <v/>
      </c>
      <c r="U2568" s="1"/>
      <c r="V2568" s="1"/>
      <c r="W2568" s="1"/>
      <c r="X2568" s="1" t="str">
        <f>IF($L2568="None","",IF(ISERROR(VLOOKUP($L2568,Info!$B$4:$B$266,1,FALSE)),"",IF(OR(W2568="Metallic Liquid Tight",W2568="Non-Metallic Liquid Tight",W2568="LSZH",W2568="Greenfield"),VLOOKUP($L2568,Info!$B$4:$L$266,7,FALSE),"N/A")))</f>
        <v/>
      </c>
      <c r="Y2568" s="1"/>
      <c r="Z2568" s="96" t="str">
        <f>IF($L2568="None","",IF(ISERROR(VLOOKUP($L2568,Info!$B$4:$B$266,1,FALSE)),"",VLOOKUP($L2568,Info!$B$4:$L$266,9,FALSE)))</f>
        <v/>
      </c>
      <c r="AA2568" s="96" t="str">
        <f>IF($L2568="None","",IF(ISERROR(VLOOKUP($L2568,Info!$B$4:$B$266,1,FALSE)),"",VLOOKUP($L2568,Info!$B$4:$L$266,8,FALSE)))</f>
        <v/>
      </c>
      <c r="AB2568" s="96" t="str">
        <f>IF($L2568="None","",IF(ISERROR(VLOOKUP($L2568,Info!$B$4:$B$266,1,FALSE)),"",VLOOKUP($L2568,Info!$B$4:$L$266,10,FALSE)))</f>
        <v/>
      </c>
      <c r="AC2568" s="1" t="str">
        <f>IF(W2568="SO Cable","Black,White",IF(O2568="","",IF(P2568="","",IF($J$12&lt;&gt;"ABC",IF(P2568&lt;="250",VLOOKUP(O2568,Info!$AZ$4:$BB$22,3,FALSE),VLOOKUP(O2568,Info!$AZ$23:$BB$39,3,FALSE)),IF(P2568&lt;="250",VLOOKUP(O2568,Info!$AO$4:$AQ$22,3,FALSE),VLOOKUP(O2568,Info!$AO$23:$AP$39,3,FALSE))))))</f>
        <v/>
      </c>
      <c r="AD2568" s="1"/>
      <c r="AE2568" s="1" t="str">
        <f>IF($L2568="None","",IF(ISERROR(VLOOKUP($L2568,Info!$B$4:$B$266,1,FALSE)),"",VLOOKUP($L2568,Info!$B$4:$L$266,4,FALSE)))</f>
        <v/>
      </c>
      <c r="AF2568" s="1" t="str">
        <f>IF($L2568="None","",IF(ISERROR(VLOOKUP($L2568,Info!$B$4:$B$266,1,FALSE)),"",VLOOKUP($L2568,Info!$B$4:$L$266,6,FALSE)))</f>
        <v/>
      </c>
      <c r="AG2568" s="1"/>
      <c r="AH2568" s="33" t="str" cm="1">
        <f t="array" ref="AH2568">IF(AND(L2568&lt;&gt;"",O2568&lt;&gt;"",R2568:S2568&lt;&gt;"",W2568:X2568&lt;&gt;"",Z2568:AA2568&lt;&gt;"",AC2568&lt;&gt;""),"Good","Bad")</f>
        <v>Bad</v>
      </c>
      <c r="AL2568" t="str" cm="1">
        <f t="array" ref="AL2568">IF(R2568&gt;0,_xlfn.IFS(COUNTIF($L$20:L2568,"&lt;&gt;")&lt;101,1,COUNTIF($L$20:L2568,"&lt;&gt;")&lt;201,2,COUNTIF($L$20:L2568,"&lt;&gt;")&lt;301,3,COUNTIF($L$20:L2568,"&lt;&gt;")&lt;401,4,COUNTIF($L$20:L2568,"&lt;&gt;")&lt;501,5,COUNTIF($L$20:L2568,"&lt;&gt;")&lt;601,6,COUNTIF($L$20:L2568,"&lt;&gt;")&lt;701,7,COUNTIF($L$20:L2568,"&lt;&gt;")&lt;801,8,COUNTIF($L$20:L2568,"&lt;&gt;")&lt;901,9,COUNTIF($L$20:L2568,"&lt;&gt;")&lt;1001,10,COUNTIF($L$20:L2568,"&lt;&gt;")&lt;1101,11,COUNTIF($L$20:L2568,"&lt;&gt;")&lt;1201,12,COUNTIF($L$20:L2568,"&lt;&gt;")&lt;1301,13,COUNTIF($L$20:L2568,"&lt;&gt;")&lt;1401,14,COUNTIF($L$20:L2568,"&lt;&gt;")&lt;1501,15,COUNTIF($L$20:L2568,"&lt;&gt;")&lt;1601,16,COUNTIF($L$20:L2568,"&lt;&gt;")&lt;1701,17,COUNTIF($L$20:L2568,"&lt;&gt;")&lt;1801,18,COUNTIF($L$20:L2568,"&lt;&gt;")&lt;1901,19,COUNTIF($L$20:L2568,"&lt;&gt;")&lt;2001,20,COUNTIF($L$20:L2568,"&lt;&gt;")&lt;2101,21,COUNTIF($L$20:L2568,"&lt;&gt;")&lt;2201,22,COUNTIF($L$20:L2568,"&lt;&gt;")&lt;2301,23,COUNTIF($L$20:L2568,"&lt;&gt;")&lt;2401,24,COUNTIF($L$20:L2568,"&lt;&gt;")&lt;2501,25,COUNTIF($L$20:L2568,"&lt;&gt;")&lt;2601,26,COUNTIF($L$20:L2568,"&lt;&gt;")&lt;2701,27,COUNTIF($L$20:L2568,"&lt;&gt;")&lt;2801,28,COUNTIF($L$20:L2568,"&lt;&gt;")&lt;2901,29,COUNTIF($L$20:L2568,"&lt;&gt;")&lt;3001,30),"")</f>
        <v/>
      </c>
      <c r="AM2568" t="str">
        <f t="shared" si="195"/>
        <v/>
      </c>
      <c r="AN2568" t="str">
        <f t="shared" si="199"/>
        <v/>
      </c>
      <c r="AP2568" t="str">
        <f t="shared" si="198"/>
        <v/>
      </c>
      <c r="AQ2568" t="str">
        <f>IF(AO2568="","",COUNTIFS(AM2568:$AM$3019,AO2568))</f>
        <v/>
      </c>
    </row>
    <row r="2569" spans="1:43" x14ac:dyDescent="0.25">
      <c r="A2569" s="6" t="str">
        <f>IF(COUNT($A$20:A2568)&lt;&gt;$B$4,IF(A2568="","",A2568+1),"")</f>
        <v/>
      </c>
      <c r="B2569" s="3"/>
      <c r="C2569" s="3"/>
      <c r="D2569" s="122"/>
      <c r="E2569" s="3"/>
      <c r="F2569" s="3"/>
      <c r="G2569" s="3"/>
      <c r="H2569" s="3"/>
      <c r="I2569" s="120"/>
      <c r="J2569" s="3"/>
      <c r="K2569" s="95" t="str" cm="1">
        <f t="array" ref="K2569">IF(OR($J$14 = "A",$J$14 = "B",$J$14 = "C"),IF(I2569="","",IF(LEN(I2569)&gt;2,_xlfn.IFS(ISNUMBER(SEARCH("_",I2569)),I2569,ISNUMBER(SEARCH(", ",I2569)),SUBSTITUTE(I2569,", ","_"),ISNUMBER(SEARCH("/ ",I2569)),SUBSTITUTE(I2569,"/ ","_"),ISNUMBER(SEARCH(",",I2569)),SUBSTITUTE(I2569,",","_"),ISNUMBER(SEARCH("/",I2569)),SUBSTITUTE(I2569,"/","_"),ISNUMBER(SEARCH("",I2569)),I2569),I2569)),IF(OR($J$14 = "J",$J$14 = "K"),"",IF(D2569="","",IF(LEN(D2569)&gt;2,_xlfn.IFS(ISNUMBER(SEARCH("_",D2569)),D2569,ISNUMBER(SEARCH(", ",D2569)),SUBSTITUTE(D2569,", ","_"),ISNUMBER(SEARCH("/ ",D2569)),SUBSTITUTE(D2569,"/ ","_"),ISNUMBER(SEARCH(",",D2569)),SUBSTITUTE(D2569,",","_"),ISNUMBER(SEARCH("/",D2569)),SUBSTITUTE(D2569,"/","_"),ISNUMBER(SEARCH("",D2569)),D2569),D2569))))</f>
        <v/>
      </c>
      <c r="L2569" s="1"/>
      <c r="M2569" s="1" t="str">
        <f t="shared" si="196"/>
        <v/>
      </c>
      <c r="N2569" s="94" t="str">
        <f>IF($L2569="None","",IF(ISERROR(VLOOKUP($L2569,Info!$B$4:$B$266,1,FALSE)),"",VLOOKUP($L2569,Info!$B$4:$L$266,5,FALSE)))</f>
        <v/>
      </c>
      <c r="O2569" s="94" t="str">
        <f>IF(K2569="","",IF(AND($J$12&lt;&gt;"ABC",N2569="3"),"BAC",IF(N2569="3","ABC",IF($J$12&lt;&gt;"ABC",IF($J$10="Standard",VLOOKUP(K2569,Info!$BE$4:$BF$481,2,FALSE),VLOOKUP(K2569,Info!$BI$4:$BJ$482,2,FALSE)),IF($J$10="Standard",VLOOKUP(K2569,Info!$AG$4:$AH$2994,2,FALSE),VLOOKUP(K2569,Info!$AK$4:$AL$2997,2,FALSE))))))</f>
        <v/>
      </c>
      <c r="P2569" s="94" t="str">
        <f>IF($L2569="None","",IF(ISERROR(VLOOKUP($L2569,Info!$B$4:$B$266,1,FALSE)),"",VLOOKUP($L2569,Info!$B$4:$L$266,3,FALSE)))</f>
        <v/>
      </c>
      <c r="Q2569" s="96" t="str">
        <f>IF($L2569="None","",IF(ISERROR(VLOOKUP($L2569,Info!$B$4:$B$266,1,FALSE)),"",VLOOKUP($L2569,Info!$B$4:$L$266,4,FALSE)))</f>
        <v/>
      </c>
      <c r="R2569" s="1"/>
      <c r="S2569" s="6" t="str">
        <f t="shared" si="197"/>
        <v/>
      </c>
      <c r="T2569" s="6" t="str">
        <f>IF($L2569="None","",IF(ISERROR(VLOOKUP($L2569,Info!$B$4:$B$266,1,FALSE)),"",VLOOKUP($L2569,Info!$B$4:$L$266,11,FALSE)))</f>
        <v/>
      </c>
      <c r="U2569" s="1"/>
      <c r="V2569" s="1"/>
      <c r="W2569" s="1"/>
      <c r="X2569" s="1" t="str">
        <f>IF($L2569="None","",IF(ISERROR(VLOOKUP($L2569,Info!$B$4:$B$266,1,FALSE)),"",IF(OR(W2569="Metallic Liquid Tight",W2569="Non-Metallic Liquid Tight",W2569="LSZH",W2569="Greenfield"),VLOOKUP($L2569,Info!$B$4:$L$266,7,FALSE),"N/A")))</f>
        <v/>
      </c>
      <c r="Y2569" s="1"/>
      <c r="Z2569" s="96" t="str">
        <f>IF($L2569="None","",IF(ISERROR(VLOOKUP($L2569,Info!$B$4:$B$266,1,FALSE)),"",VLOOKUP($L2569,Info!$B$4:$L$266,9,FALSE)))</f>
        <v/>
      </c>
      <c r="AA2569" s="96" t="str">
        <f>IF($L2569="None","",IF(ISERROR(VLOOKUP($L2569,Info!$B$4:$B$266,1,FALSE)),"",VLOOKUP($L2569,Info!$B$4:$L$266,8,FALSE)))</f>
        <v/>
      </c>
      <c r="AB2569" s="96" t="str">
        <f>IF($L2569="None","",IF(ISERROR(VLOOKUP($L2569,Info!$B$4:$B$266,1,FALSE)),"",VLOOKUP($L2569,Info!$B$4:$L$266,10,FALSE)))</f>
        <v/>
      </c>
      <c r="AC2569" s="1" t="str">
        <f>IF(W2569="SO Cable","Black,White",IF(O2569="","",IF(P2569="","",IF($J$12&lt;&gt;"ABC",IF(P2569&lt;="250",VLOOKUP(O2569,Info!$AZ$4:$BB$22,3,FALSE),VLOOKUP(O2569,Info!$AZ$23:$BB$39,3,FALSE)),IF(P2569&lt;="250",VLOOKUP(O2569,Info!$AO$4:$AQ$22,3,FALSE),VLOOKUP(O2569,Info!$AO$23:$AP$39,3,FALSE))))))</f>
        <v/>
      </c>
      <c r="AD2569" s="1"/>
      <c r="AE2569" s="1" t="str">
        <f>IF($L2569="None","",IF(ISERROR(VLOOKUP($L2569,Info!$B$4:$B$266,1,FALSE)),"",VLOOKUP($L2569,Info!$B$4:$L$266,4,FALSE)))</f>
        <v/>
      </c>
      <c r="AF2569" s="1" t="str">
        <f>IF($L2569="None","",IF(ISERROR(VLOOKUP($L2569,Info!$B$4:$B$266,1,FALSE)),"",VLOOKUP($L2569,Info!$B$4:$L$266,6,FALSE)))</f>
        <v/>
      </c>
      <c r="AG2569" s="1"/>
      <c r="AH2569" s="33" t="str" cm="1">
        <f t="array" ref="AH2569">IF(AND(L2569&lt;&gt;"",O2569&lt;&gt;"",R2569:S2569&lt;&gt;"",W2569:X2569&lt;&gt;"",Z2569:AA2569&lt;&gt;"",AC2569&lt;&gt;""),"Good","Bad")</f>
        <v>Bad</v>
      </c>
      <c r="AL2569" t="str" cm="1">
        <f t="array" ref="AL2569">IF(R2569&gt;0,_xlfn.IFS(COUNTIF($L$20:L2569,"&lt;&gt;")&lt;101,1,COUNTIF($L$20:L2569,"&lt;&gt;")&lt;201,2,COUNTIF($L$20:L2569,"&lt;&gt;")&lt;301,3,COUNTIF($L$20:L2569,"&lt;&gt;")&lt;401,4,COUNTIF($L$20:L2569,"&lt;&gt;")&lt;501,5,COUNTIF($L$20:L2569,"&lt;&gt;")&lt;601,6,COUNTIF($L$20:L2569,"&lt;&gt;")&lt;701,7,COUNTIF($L$20:L2569,"&lt;&gt;")&lt;801,8,COUNTIF($L$20:L2569,"&lt;&gt;")&lt;901,9,COUNTIF($L$20:L2569,"&lt;&gt;")&lt;1001,10,COUNTIF($L$20:L2569,"&lt;&gt;")&lt;1101,11,COUNTIF($L$20:L2569,"&lt;&gt;")&lt;1201,12,COUNTIF($L$20:L2569,"&lt;&gt;")&lt;1301,13,COUNTIF($L$20:L2569,"&lt;&gt;")&lt;1401,14,COUNTIF($L$20:L2569,"&lt;&gt;")&lt;1501,15,COUNTIF($L$20:L2569,"&lt;&gt;")&lt;1601,16,COUNTIF($L$20:L2569,"&lt;&gt;")&lt;1701,17,COUNTIF($L$20:L2569,"&lt;&gt;")&lt;1801,18,COUNTIF($L$20:L2569,"&lt;&gt;")&lt;1901,19,COUNTIF($L$20:L2569,"&lt;&gt;")&lt;2001,20,COUNTIF($L$20:L2569,"&lt;&gt;")&lt;2101,21,COUNTIF($L$20:L2569,"&lt;&gt;")&lt;2201,22,COUNTIF($L$20:L2569,"&lt;&gt;")&lt;2301,23,COUNTIF($L$20:L2569,"&lt;&gt;")&lt;2401,24,COUNTIF($L$20:L2569,"&lt;&gt;")&lt;2501,25,COUNTIF($L$20:L2569,"&lt;&gt;")&lt;2601,26,COUNTIF($L$20:L2569,"&lt;&gt;")&lt;2701,27,COUNTIF($L$20:L2569,"&lt;&gt;")&lt;2801,28,COUNTIF($L$20:L2569,"&lt;&gt;")&lt;2901,29,COUNTIF($L$20:L2569,"&lt;&gt;")&lt;3001,30),"")</f>
        <v/>
      </c>
      <c r="AM2569" t="str">
        <f t="shared" si="195"/>
        <v/>
      </c>
      <c r="AN2569" t="str">
        <f t="shared" si="199"/>
        <v/>
      </c>
      <c r="AP2569" t="str">
        <f t="shared" si="198"/>
        <v/>
      </c>
      <c r="AQ2569" t="str">
        <f>IF(AO2569="","",COUNTIFS(AM2569:$AM$3019,AO2569))</f>
        <v/>
      </c>
    </row>
    <row r="2570" spans="1:43" x14ac:dyDescent="0.25">
      <c r="A2570" s="6" t="str">
        <f>IF(COUNT($A$20:A2569)&lt;&gt;$B$4,IF(A2569="","",A2569+1),"")</f>
        <v/>
      </c>
      <c r="B2570" s="3"/>
      <c r="C2570" s="3"/>
      <c r="D2570" s="122"/>
      <c r="E2570" s="3"/>
      <c r="F2570" s="3"/>
      <c r="G2570" s="3"/>
      <c r="H2570" s="3"/>
      <c r="I2570" s="120"/>
      <c r="J2570" s="3"/>
      <c r="K2570" s="95" t="str" cm="1">
        <f t="array" ref="K2570">IF(OR($J$14 = "A",$J$14 = "B",$J$14 = "C"),IF(I2570="","",IF(LEN(I2570)&gt;2,_xlfn.IFS(ISNUMBER(SEARCH("_",I2570)),I2570,ISNUMBER(SEARCH(", ",I2570)),SUBSTITUTE(I2570,", ","_"),ISNUMBER(SEARCH("/ ",I2570)),SUBSTITUTE(I2570,"/ ","_"),ISNUMBER(SEARCH(",",I2570)),SUBSTITUTE(I2570,",","_"),ISNUMBER(SEARCH("/",I2570)),SUBSTITUTE(I2570,"/","_"),ISNUMBER(SEARCH("",I2570)),I2570),I2570)),IF(OR($J$14 = "J",$J$14 = "K"),"",IF(D2570="","",IF(LEN(D2570)&gt;2,_xlfn.IFS(ISNUMBER(SEARCH("_",D2570)),D2570,ISNUMBER(SEARCH(", ",D2570)),SUBSTITUTE(D2570,", ","_"),ISNUMBER(SEARCH("/ ",D2570)),SUBSTITUTE(D2570,"/ ","_"),ISNUMBER(SEARCH(",",D2570)),SUBSTITUTE(D2570,",","_"),ISNUMBER(SEARCH("/",D2570)),SUBSTITUTE(D2570,"/","_"),ISNUMBER(SEARCH("",D2570)),D2570),D2570))))</f>
        <v/>
      </c>
      <c r="L2570" s="1"/>
      <c r="M2570" s="1" t="str">
        <f t="shared" si="196"/>
        <v/>
      </c>
      <c r="N2570" s="94" t="str">
        <f>IF($L2570="None","",IF(ISERROR(VLOOKUP($L2570,Info!$B$4:$B$266,1,FALSE)),"",VLOOKUP($L2570,Info!$B$4:$L$266,5,FALSE)))</f>
        <v/>
      </c>
      <c r="O2570" s="94" t="str">
        <f>IF(K2570="","",IF(AND($J$12&lt;&gt;"ABC",N2570="3"),"BAC",IF(N2570="3","ABC",IF($J$12&lt;&gt;"ABC",IF($J$10="Standard",VLOOKUP(K2570,Info!$BE$4:$BF$481,2,FALSE),VLOOKUP(K2570,Info!$BI$4:$BJ$482,2,FALSE)),IF($J$10="Standard",VLOOKUP(K2570,Info!$AG$4:$AH$2994,2,FALSE),VLOOKUP(K2570,Info!$AK$4:$AL$2997,2,FALSE))))))</f>
        <v/>
      </c>
      <c r="P2570" s="94" t="str">
        <f>IF($L2570="None","",IF(ISERROR(VLOOKUP($L2570,Info!$B$4:$B$266,1,FALSE)),"",VLOOKUP($L2570,Info!$B$4:$L$266,3,FALSE)))</f>
        <v/>
      </c>
      <c r="Q2570" s="96" t="str">
        <f>IF($L2570="None","",IF(ISERROR(VLOOKUP($L2570,Info!$B$4:$B$266,1,FALSE)),"",VLOOKUP($L2570,Info!$B$4:$L$266,4,FALSE)))</f>
        <v/>
      </c>
      <c r="R2570" s="1"/>
      <c r="S2570" s="6" t="str">
        <f t="shared" si="197"/>
        <v/>
      </c>
      <c r="T2570" s="6" t="str">
        <f>IF($L2570="None","",IF(ISERROR(VLOOKUP($L2570,Info!$B$4:$B$266,1,FALSE)),"",VLOOKUP($L2570,Info!$B$4:$L$266,11,FALSE)))</f>
        <v/>
      </c>
      <c r="U2570" s="1"/>
      <c r="V2570" s="1"/>
      <c r="W2570" s="1"/>
      <c r="X2570" s="1" t="str">
        <f>IF($L2570="None","",IF(ISERROR(VLOOKUP($L2570,Info!$B$4:$B$266,1,FALSE)),"",IF(OR(W2570="Metallic Liquid Tight",W2570="Non-Metallic Liquid Tight",W2570="LSZH",W2570="Greenfield"),VLOOKUP($L2570,Info!$B$4:$L$266,7,FALSE),"N/A")))</f>
        <v/>
      </c>
      <c r="Y2570" s="1"/>
      <c r="Z2570" s="96" t="str">
        <f>IF($L2570="None","",IF(ISERROR(VLOOKUP($L2570,Info!$B$4:$B$266,1,FALSE)),"",VLOOKUP($L2570,Info!$B$4:$L$266,9,FALSE)))</f>
        <v/>
      </c>
      <c r="AA2570" s="96" t="str">
        <f>IF($L2570="None","",IF(ISERROR(VLOOKUP($L2570,Info!$B$4:$B$266,1,FALSE)),"",VLOOKUP($L2570,Info!$B$4:$L$266,8,FALSE)))</f>
        <v/>
      </c>
      <c r="AB2570" s="96" t="str">
        <f>IF($L2570="None","",IF(ISERROR(VLOOKUP($L2570,Info!$B$4:$B$266,1,FALSE)),"",VLOOKUP($L2570,Info!$B$4:$L$266,10,FALSE)))</f>
        <v/>
      </c>
      <c r="AC2570" s="1" t="str">
        <f>IF(W2570="SO Cable","Black,White",IF(O2570="","",IF(P2570="","",IF($J$12&lt;&gt;"ABC",IF(P2570&lt;="250",VLOOKUP(O2570,Info!$AZ$4:$BB$22,3,FALSE),VLOOKUP(O2570,Info!$AZ$23:$BB$39,3,FALSE)),IF(P2570&lt;="250",VLOOKUP(O2570,Info!$AO$4:$AQ$22,3,FALSE),VLOOKUP(O2570,Info!$AO$23:$AP$39,3,FALSE))))))</f>
        <v/>
      </c>
      <c r="AD2570" s="1"/>
      <c r="AE2570" s="1" t="str">
        <f>IF($L2570="None","",IF(ISERROR(VLOOKUP($L2570,Info!$B$4:$B$266,1,FALSE)),"",VLOOKUP($L2570,Info!$B$4:$L$266,4,FALSE)))</f>
        <v/>
      </c>
      <c r="AF2570" s="1" t="str">
        <f>IF($L2570="None","",IF(ISERROR(VLOOKUP($L2570,Info!$B$4:$B$266,1,FALSE)),"",VLOOKUP($L2570,Info!$B$4:$L$266,6,FALSE)))</f>
        <v/>
      </c>
      <c r="AG2570" s="1"/>
      <c r="AH2570" s="33" t="str" cm="1">
        <f t="array" ref="AH2570">IF(AND(L2570&lt;&gt;"",O2570&lt;&gt;"",R2570:S2570&lt;&gt;"",W2570:X2570&lt;&gt;"",Z2570:AA2570&lt;&gt;"",AC2570&lt;&gt;""),"Good","Bad")</f>
        <v>Bad</v>
      </c>
      <c r="AL2570" t="str" cm="1">
        <f t="array" ref="AL2570">IF(R2570&gt;0,_xlfn.IFS(COUNTIF($L$20:L2570,"&lt;&gt;")&lt;101,1,COUNTIF($L$20:L2570,"&lt;&gt;")&lt;201,2,COUNTIF($L$20:L2570,"&lt;&gt;")&lt;301,3,COUNTIF($L$20:L2570,"&lt;&gt;")&lt;401,4,COUNTIF($L$20:L2570,"&lt;&gt;")&lt;501,5,COUNTIF($L$20:L2570,"&lt;&gt;")&lt;601,6,COUNTIF($L$20:L2570,"&lt;&gt;")&lt;701,7,COUNTIF($L$20:L2570,"&lt;&gt;")&lt;801,8,COUNTIF($L$20:L2570,"&lt;&gt;")&lt;901,9,COUNTIF($L$20:L2570,"&lt;&gt;")&lt;1001,10,COUNTIF($L$20:L2570,"&lt;&gt;")&lt;1101,11,COUNTIF($L$20:L2570,"&lt;&gt;")&lt;1201,12,COUNTIF($L$20:L2570,"&lt;&gt;")&lt;1301,13,COUNTIF($L$20:L2570,"&lt;&gt;")&lt;1401,14,COUNTIF($L$20:L2570,"&lt;&gt;")&lt;1501,15,COUNTIF($L$20:L2570,"&lt;&gt;")&lt;1601,16,COUNTIF($L$20:L2570,"&lt;&gt;")&lt;1701,17,COUNTIF($L$20:L2570,"&lt;&gt;")&lt;1801,18,COUNTIF($L$20:L2570,"&lt;&gt;")&lt;1901,19,COUNTIF($L$20:L2570,"&lt;&gt;")&lt;2001,20,COUNTIF($L$20:L2570,"&lt;&gt;")&lt;2101,21,COUNTIF($L$20:L2570,"&lt;&gt;")&lt;2201,22,COUNTIF($L$20:L2570,"&lt;&gt;")&lt;2301,23,COUNTIF($L$20:L2570,"&lt;&gt;")&lt;2401,24,COUNTIF($L$20:L2570,"&lt;&gt;")&lt;2501,25,COUNTIF($L$20:L2570,"&lt;&gt;")&lt;2601,26,COUNTIF($L$20:L2570,"&lt;&gt;")&lt;2701,27,COUNTIF($L$20:L2570,"&lt;&gt;")&lt;2801,28,COUNTIF($L$20:L2570,"&lt;&gt;")&lt;2901,29,COUNTIF($L$20:L2570,"&lt;&gt;")&lt;3001,30),"")</f>
        <v/>
      </c>
      <c r="AM2570" t="str">
        <f t="shared" si="195"/>
        <v/>
      </c>
      <c r="AN2570" t="str">
        <f t="shared" si="199"/>
        <v/>
      </c>
      <c r="AP2570" t="str">
        <f t="shared" si="198"/>
        <v/>
      </c>
      <c r="AQ2570" t="str">
        <f>IF(AO2570="","",COUNTIFS(AM2570:$AM$3019,AO2570))</f>
        <v/>
      </c>
    </row>
    <row r="2571" spans="1:43" x14ac:dyDescent="0.25">
      <c r="A2571" s="6" t="str">
        <f>IF(COUNT($A$20:A2570)&lt;&gt;$B$4,IF(A2570="","",A2570+1),"")</f>
        <v/>
      </c>
      <c r="B2571" s="3"/>
      <c r="C2571" s="3"/>
      <c r="D2571" s="122"/>
      <c r="E2571" s="3"/>
      <c r="F2571" s="3"/>
      <c r="G2571" s="3"/>
      <c r="H2571" s="3"/>
      <c r="I2571" s="120"/>
      <c r="J2571" s="3"/>
      <c r="K2571" s="95" t="str" cm="1">
        <f t="array" ref="K2571">IF(OR($J$14 = "A",$J$14 = "B",$J$14 = "C"),IF(I2571="","",IF(LEN(I2571)&gt;2,_xlfn.IFS(ISNUMBER(SEARCH("_",I2571)),I2571,ISNUMBER(SEARCH(", ",I2571)),SUBSTITUTE(I2571,", ","_"),ISNUMBER(SEARCH("/ ",I2571)),SUBSTITUTE(I2571,"/ ","_"),ISNUMBER(SEARCH(",",I2571)),SUBSTITUTE(I2571,",","_"),ISNUMBER(SEARCH("/",I2571)),SUBSTITUTE(I2571,"/","_"),ISNUMBER(SEARCH("",I2571)),I2571),I2571)),IF(OR($J$14 = "J",$J$14 = "K"),"",IF(D2571="","",IF(LEN(D2571)&gt;2,_xlfn.IFS(ISNUMBER(SEARCH("_",D2571)),D2571,ISNUMBER(SEARCH(", ",D2571)),SUBSTITUTE(D2571,", ","_"),ISNUMBER(SEARCH("/ ",D2571)),SUBSTITUTE(D2571,"/ ","_"),ISNUMBER(SEARCH(",",D2571)),SUBSTITUTE(D2571,",","_"),ISNUMBER(SEARCH("/",D2571)),SUBSTITUTE(D2571,"/","_"),ISNUMBER(SEARCH("",D2571)),D2571),D2571))))</f>
        <v/>
      </c>
      <c r="L2571" s="1"/>
      <c r="M2571" s="1" t="str">
        <f t="shared" si="196"/>
        <v/>
      </c>
      <c r="N2571" s="94" t="str">
        <f>IF($L2571="None","",IF(ISERROR(VLOOKUP($L2571,Info!$B$4:$B$266,1,FALSE)),"",VLOOKUP($L2571,Info!$B$4:$L$266,5,FALSE)))</f>
        <v/>
      </c>
      <c r="O2571" s="94" t="str">
        <f>IF(K2571="","",IF(AND($J$12&lt;&gt;"ABC",N2571="3"),"BAC",IF(N2571="3","ABC",IF($J$12&lt;&gt;"ABC",IF($J$10="Standard",VLOOKUP(K2571,Info!$BE$4:$BF$481,2,FALSE),VLOOKUP(K2571,Info!$BI$4:$BJ$482,2,FALSE)),IF($J$10="Standard",VLOOKUP(K2571,Info!$AG$4:$AH$2994,2,FALSE),VLOOKUP(K2571,Info!$AK$4:$AL$2997,2,FALSE))))))</f>
        <v/>
      </c>
      <c r="P2571" s="94" t="str">
        <f>IF($L2571="None","",IF(ISERROR(VLOOKUP($L2571,Info!$B$4:$B$266,1,FALSE)),"",VLOOKUP($L2571,Info!$B$4:$L$266,3,FALSE)))</f>
        <v/>
      </c>
      <c r="Q2571" s="96" t="str">
        <f>IF($L2571="None","",IF(ISERROR(VLOOKUP($L2571,Info!$B$4:$B$266,1,FALSE)),"",VLOOKUP($L2571,Info!$B$4:$L$266,4,FALSE)))</f>
        <v/>
      </c>
      <c r="R2571" s="1"/>
      <c r="S2571" s="6" t="str">
        <f t="shared" si="197"/>
        <v/>
      </c>
      <c r="T2571" s="6" t="str">
        <f>IF($L2571="None","",IF(ISERROR(VLOOKUP($L2571,Info!$B$4:$B$266,1,FALSE)),"",VLOOKUP($L2571,Info!$B$4:$L$266,11,FALSE)))</f>
        <v/>
      </c>
      <c r="U2571" s="1"/>
      <c r="V2571" s="1"/>
      <c r="W2571" s="1"/>
      <c r="X2571" s="1" t="str">
        <f>IF($L2571="None","",IF(ISERROR(VLOOKUP($L2571,Info!$B$4:$B$266,1,FALSE)),"",IF(OR(W2571="Metallic Liquid Tight",W2571="Non-Metallic Liquid Tight",W2571="LSZH",W2571="Greenfield"),VLOOKUP($L2571,Info!$B$4:$L$266,7,FALSE),"N/A")))</f>
        <v/>
      </c>
      <c r="Y2571" s="1"/>
      <c r="Z2571" s="96" t="str">
        <f>IF($L2571="None","",IF(ISERROR(VLOOKUP($L2571,Info!$B$4:$B$266,1,FALSE)),"",VLOOKUP($L2571,Info!$B$4:$L$266,9,FALSE)))</f>
        <v/>
      </c>
      <c r="AA2571" s="96" t="str">
        <f>IF($L2571="None","",IF(ISERROR(VLOOKUP($L2571,Info!$B$4:$B$266,1,FALSE)),"",VLOOKUP($L2571,Info!$B$4:$L$266,8,FALSE)))</f>
        <v/>
      </c>
      <c r="AB2571" s="96" t="str">
        <f>IF($L2571="None","",IF(ISERROR(VLOOKUP($L2571,Info!$B$4:$B$266,1,FALSE)),"",VLOOKUP($L2571,Info!$B$4:$L$266,10,FALSE)))</f>
        <v/>
      </c>
      <c r="AC2571" s="1" t="str">
        <f>IF(W2571="SO Cable","Black,White",IF(O2571="","",IF(P2571="","",IF($J$12&lt;&gt;"ABC",IF(P2571&lt;="250",VLOOKUP(O2571,Info!$AZ$4:$BB$22,3,FALSE),VLOOKUP(O2571,Info!$AZ$23:$BB$39,3,FALSE)),IF(P2571&lt;="250",VLOOKUP(O2571,Info!$AO$4:$AQ$22,3,FALSE),VLOOKUP(O2571,Info!$AO$23:$AP$39,3,FALSE))))))</f>
        <v/>
      </c>
      <c r="AD2571" s="1"/>
      <c r="AE2571" s="1" t="str">
        <f>IF($L2571="None","",IF(ISERROR(VLOOKUP($L2571,Info!$B$4:$B$266,1,FALSE)),"",VLOOKUP($L2571,Info!$B$4:$L$266,4,FALSE)))</f>
        <v/>
      </c>
      <c r="AF2571" s="1" t="str">
        <f>IF($L2571="None","",IF(ISERROR(VLOOKUP($L2571,Info!$B$4:$B$266,1,FALSE)),"",VLOOKUP($L2571,Info!$B$4:$L$266,6,FALSE)))</f>
        <v/>
      </c>
      <c r="AG2571" s="1"/>
      <c r="AH2571" s="33" t="str" cm="1">
        <f t="array" ref="AH2571">IF(AND(L2571&lt;&gt;"",O2571&lt;&gt;"",R2571:S2571&lt;&gt;"",W2571:X2571&lt;&gt;"",Z2571:AA2571&lt;&gt;"",AC2571&lt;&gt;""),"Good","Bad")</f>
        <v>Bad</v>
      </c>
      <c r="AL2571" t="str" cm="1">
        <f t="array" ref="AL2571">IF(R2571&gt;0,_xlfn.IFS(COUNTIF($L$20:L2571,"&lt;&gt;")&lt;101,1,COUNTIF($L$20:L2571,"&lt;&gt;")&lt;201,2,COUNTIF($L$20:L2571,"&lt;&gt;")&lt;301,3,COUNTIF($L$20:L2571,"&lt;&gt;")&lt;401,4,COUNTIF($L$20:L2571,"&lt;&gt;")&lt;501,5,COUNTIF($L$20:L2571,"&lt;&gt;")&lt;601,6,COUNTIF($L$20:L2571,"&lt;&gt;")&lt;701,7,COUNTIF($L$20:L2571,"&lt;&gt;")&lt;801,8,COUNTIF($L$20:L2571,"&lt;&gt;")&lt;901,9,COUNTIF($L$20:L2571,"&lt;&gt;")&lt;1001,10,COUNTIF($L$20:L2571,"&lt;&gt;")&lt;1101,11,COUNTIF($L$20:L2571,"&lt;&gt;")&lt;1201,12,COUNTIF($L$20:L2571,"&lt;&gt;")&lt;1301,13,COUNTIF($L$20:L2571,"&lt;&gt;")&lt;1401,14,COUNTIF($L$20:L2571,"&lt;&gt;")&lt;1501,15,COUNTIF($L$20:L2571,"&lt;&gt;")&lt;1601,16,COUNTIF($L$20:L2571,"&lt;&gt;")&lt;1701,17,COUNTIF($L$20:L2571,"&lt;&gt;")&lt;1801,18,COUNTIF($L$20:L2571,"&lt;&gt;")&lt;1901,19,COUNTIF($L$20:L2571,"&lt;&gt;")&lt;2001,20,COUNTIF($L$20:L2571,"&lt;&gt;")&lt;2101,21,COUNTIF($L$20:L2571,"&lt;&gt;")&lt;2201,22,COUNTIF($L$20:L2571,"&lt;&gt;")&lt;2301,23,COUNTIF($L$20:L2571,"&lt;&gt;")&lt;2401,24,COUNTIF($L$20:L2571,"&lt;&gt;")&lt;2501,25,COUNTIF($L$20:L2571,"&lt;&gt;")&lt;2601,26,COUNTIF($L$20:L2571,"&lt;&gt;")&lt;2701,27,COUNTIF($L$20:L2571,"&lt;&gt;")&lt;2801,28,COUNTIF($L$20:L2571,"&lt;&gt;")&lt;2901,29,COUNTIF($L$20:L2571,"&lt;&gt;")&lt;3001,30),"")</f>
        <v/>
      </c>
      <c r="AM2571" t="str">
        <f t="shared" si="195"/>
        <v/>
      </c>
      <c r="AN2571" t="str">
        <f t="shared" si="199"/>
        <v/>
      </c>
      <c r="AP2571" t="str">
        <f t="shared" si="198"/>
        <v/>
      </c>
      <c r="AQ2571" t="str">
        <f>IF(AO2571="","",COUNTIFS(AM2571:$AM$3019,AO2571))</f>
        <v/>
      </c>
    </row>
    <row r="2572" spans="1:43" x14ac:dyDescent="0.25">
      <c r="A2572" s="6" t="str">
        <f>IF(COUNT($A$20:A2571)&lt;&gt;$B$4,IF(A2571="","",A2571+1),"")</f>
        <v/>
      </c>
      <c r="B2572" s="3"/>
      <c r="C2572" s="3"/>
      <c r="D2572" s="122"/>
      <c r="E2572" s="3"/>
      <c r="F2572" s="3"/>
      <c r="G2572" s="3"/>
      <c r="H2572" s="3"/>
      <c r="I2572" s="120"/>
      <c r="J2572" s="3"/>
      <c r="K2572" s="95" t="str" cm="1">
        <f t="array" ref="K2572">IF(OR($J$14 = "A",$J$14 = "B",$J$14 = "C"),IF(I2572="","",IF(LEN(I2572)&gt;2,_xlfn.IFS(ISNUMBER(SEARCH("_",I2572)),I2572,ISNUMBER(SEARCH(", ",I2572)),SUBSTITUTE(I2572,", ","_"),ISNUMBER(SEARCH("/ ",I2572)),SUBSTITUTE(I2572,"/ ","_"),ISNUMBER(SEARCH(",",I2572)),SUBSTITUTE(I2572,",","_"),ISNUMBER(SEARCH("/",I2572)),SUBSTITUTE(I2572,"/","_"),ISNUMBER(SEARCH("",I2572)),I2572),I2572)),IF(OR($J$14 = "J",$J$14 = "K"),"",IF(D2572="","",IF(LEN(D2572)&gt;2,_xlfn.IFS(ISNUMBER(SEARCH("_",D2572)),D2572,ISNUMBER(SEARCH(", ",D2572)),SUBSTITUTE(D2572,", ","_"),ISNUMBER(SEARCH("/ ",D2572)),SUBSTITUTE(D2572,"/ ","_"),ISNUMBER(SEARCH(",",D2572)),SUBSTITUTE(D2572,",","_"),ISNUMBER(SEARCH("/",D2572)),SUBSTITUTE(D2572,"/","_"),ISNUMBER(SEARCH("",D2572)),D2572),D2572))))</f>
        <v/>
      </c>
      <c r="L2572" s="1"/>
      <c r="M2572" s="1" t="str">
        <f t="shared" si="196"/>
        <v/>
      </c>
      <c r="N2572" s="94" t="str">
        <f>IF($L2572="None","",IF(ISERROR(VLOOKUP($L2572,Info!$B$4:$B$266,1,FALSE)),"",VLOOKUP($L2572,Info!$B$4:$L$266,5,FALSE)))</f>
        <v/>
      </c>
      <c r="O2572" s="94" t="str">
        <f>IF(K2572="","",IF(AND($J$12&lt;&gt;"ABC",N2572="3"),"BAC",IF(N2572="3","ABC",IF($J$12&lt;&gt;"ABC",IF($J$10="Standard",VLOOKUP(K2572,Info!$BE$4:$BF$481,2,FALSE),VLOOKUP(K2572,Info!$BI$4:$BJ$482,2,FALSE)),IF($J$10="Standard",VLOOKUP(K2572,Info!$AG$4:$AH$2994,2,FALSE),VLOOKUP(K2572,Info!$AK$4:$AL$2997,2,FALSE))))))</f>
        <v/>
      </c>
      <c r="P2572" s="94" t="str">
        <f>IF($L2572="None","",IF(ISERROR(VLOOKUP($L2572,Info!$B$4:$B$266,1,FALSE)),"",VLOOKUP($L2572,Info!$B$4:$L$266,3,FALSE)))</f>
        <v/>
      </c>
      <c r="Q2572" s="96" t="str">
        <f>IF($L2572="None","",IF(ISERROR(VLOOKUP($L2572,Info!$B$4:$B$266,1,FALSE)),"",VLOOKUP($L2572,Info!$B$4:$L$266,4,FALSE)))</f>
        <v/>
      </c>
      <c r="R2572" s="1"/>
      <c r="S2572" s="6" t="str">
        <f t="shared" si="197"/>
        <v/>
      </c>
      <c r="T2572" s="6" t="str">
        <f>IF($L2572="None","",IF(ISERROR(VLOOKUP($L2572,Info!$B$4:$B$266,1,FALSE)),"",VLOOKUP($L2572,Info!$B$4:$L$266,11,FALSE)))</f>
        <v/>
      </c>
      <c r="U2572" s="1"/>
      <c r="V2572" s="1"/>
      <c r="W2572" s="1"/>
      <c r="X2572" s="1" t="str">
        <f>IF($L2572="None","",IF(ISERROR(VLOOKUP($L2572,Info!$B$4:$B$266,1,FALSE)),"",IF(OR(W2572="Metallic Liquid Tight",W2572="Non-Metallic Liquid Tight",W2572="LSZH",W2572="Greenfield"),VLOOKUP($L2572,Info!$B$4:$L$266,7,FALSE),"N/A")))</f>
        <v/>
      </c>
      <c r="Y2572" s="1"/>
      <c r="Z2572" s="96" t="str">
        <f>IF($L2572="None","",IF(ISERROR(VLOOKUP($L2572,Info!$B$4:$B$266,1,FALSE)),"",VLOOKUP($L2572,Info!$B$4:$L$266,9,FALSE)))</f>
        <v/>
      </c>
      <c r="AA2572" s="96" t="str">
        <f>IF($L2572="None","",IF(ISERROR(VLOOKUP($L2572,Info!$B$4:$B$266,1,FALSE)),"",VLOOKUP($L2572,Info!$B$4:$L$266,8,FALSE)))</f>
        <v/>
      </c>
      <c r="AB2572" s="96" t="str">
        <f>IF($L2572="None","",IF(ISERROR(VLOOKUP($L2572,Info!$B$4:$B$266,1,FALSE)),"",VLOOKUP($L2572,Info!$B$4:$L$266,10,FALSE)))</f>
        <v/>
      </c>
      <c r="AC2572" s="1" t="str">
        <f>IF(W2572="SO Cable","Black,White",IF(O2572="","",IF(P2572="","",IF($J$12&lt;&gt;"ABC",IF(P2572&lt;="250",VLOOKUP(O2572,Info!$AZ$4:$BB$22,3,FALSE),VLOOKUP(O2572,Info!$AZ$23:$BB$39,3,FALSE)),IF(P2572&lt;="250",VLOOKUP(O2572,Info!$AO$4:$AQ$22,3,FALSE),VLOOKUP(O2572,Info!$AO$23:$AP$39,3,FALSE))))))</f>
        <v/>
      </c>
      <c r="AD2572" s="1"/>
      <c r="AE2572" s="1" t="str">
        <f>IF($L2572="None","",IF(ISERROR(VLOOKUP($L2572,Info!$B$4:$B$266,1,FALSE)),"",VLOOKUP($L2572,Info!$B$4:$L$266,4,FALSE)))</f>
        <v/>
      </c>
      <c r="AF2572" s="1" t="str">
        <f>IF($L2572="None","",IF(ISERROR(VLOOKUP($L2572,Info!$B$4:$B$266,1,FALSE)),"",VLOOKUP($L2572,Info!$B$4:$L$266,6,FALSE)))</f>
        <v/>
      </c>
      <c r="AG2572" s="1"/>
      <c r="AH2572" s="33" t="str" cm="1">
        <f t="array" ref="AH2572">IF(AND(L2572&lt;&gt;"",O2572&lt;&gt;"",R2572:S2572&lt;&gt;"",W2572:X2572&lt;&gt;"",Z2572:AA2572&lt;&gt;"",AC2572&lt;&gt;""),"Good","Bad")</f>
        <v>Bad</v>
      </c>
      <c r="AL2572" t="str" cm="1">
        <f t="array" ref="AL2572">IF(R2572&gt;0,_xlfn.IFS(COUNTIF($L$20:L2572,"&lt;&gt;")&lt;101,1,COUNTIF($L$20:L2572,"&lt;&gt;")&lt;201,2,COUNTIF($L$20:L2572,"&lt;&gt;")&lt;301,3,COUNTIF($L$20:L2572,"&lt;&gt;")&lt;401,4,COUNTIF($L$20:L2572,"&lt;&gt;")&lt;501,5,COUNTIF($L$20:L2572,"&lt;&gt;")&lt;601,6,COUNTIF($L$20:L2572,"&lt;&gt;")&lt;701,7,COUNTIF($L$20:L2572,"&lt;&gt;")&lt;801,8,COUNTIF($L$20:L2572,"&lt;&gt;")&lt;901,9,COUNTIF($L$20:L2572,"&lt;&gt;")&lt;1001,10,COUNTIF($L$20:L2572,"&lt;&gt;")&lt;1101,11,COUNTIF($L$20:L2572,"&lt;&gt;")&lt;1201,12,COUNTIF($L$20:L2572,"&lt;&gt;")&lt;1301,13,COUNTIF($L$20:L2572,"&lt;&gt;")&lt;1401,14,COUNTIF($L$20:L2572,"&lt;&gt;")&lt;1501,15,COUNTIF($L$20:L2572,"&lt;&gt;")&lt;1601,16,COUNTIF($L$20:L2572,"&lt;&gt;")&lt;1701,17,COUNTIF($L$20:L2572,"&lt;&gt;")&lt;1801,18,COUNTIF($L$20:L2572,"&lt;&gt;")&lt;1901,19,COUNTIF($L$20:L2572,"&lt;&gt;")&lt;2001,20,COUNTIF($L$20:L2572,"&lt;&gt;")&lt;2101,21,COUNTIF($L$20:L2572,"&lt;&gt;")&lt;2201,22,COUNTIF($L$20:L2572,"&lt;&gt;")&lt;2301,23,COUNTIF($L$20:L2572,"&lt;&gt;")&lt;2401,24,COUNTIF($L$20:L2572,"&lt;&gt;")&lt;2501,25,COUNTIF($L$20:L2572,"&lt;&gt;")&lt;2601,26,COUNTIF($L$20:L2572,"&lt;&gt;")&lt;2701,27,COUNTIF($L$20:L2572,"&lt;&gt;")&lt;2801,28,COUNTIF($L$20:L2572,"&lt;&gt;")&lt;2901,29,COUNTIF($L$20:L2572,"&lt;&gt;")&lt;3001,30),"")</f>
        <v/>
      </c>
      <c r="AM2572" t="str">
        <f t="shared" si="195"/>
        <v/>
      </c>
      <c r="AN2572" t="str">
        <f t="shared" si="199"/>
        <v/>
      </c>
      <c r="AP2572" t="str">
        <f t="shared" si="198"/>
        <v/>
      </c>
      <c r="AQ2572" t="str">
        <f>IF(AO2572="","",COUNTIFS(AM2572:$AM$3019,AO2572))</f>
        <v/>
      </c>
    </row>
    <row r="2573" spans="1:43" x14ac:dyDescent="0.25">
      <c r="A2573" s="6" t="str">
        <f>IF(COUNT($A$20:A2572)&lt;&gt;$B$4,IF(A2572="","",A2572+1),"")</f>
        <v/>
      </c>
      <c r="B2573" s="3"/>
      <c r="C2573" s="3"/>
      <c r="D2573" s="122"/>
      <c r="E2573" s="3"/>
      <c r="F2573" s="3"/>
      <c r="G2573" s="3"/>
      <c r="H2573" s="3"/>
      <c r="I2573" s="120"/>
      <c r="J2573" s="3"/>
      <c r="K2573" s="95" t="str" cm="1">
        <f t="array" ref="K2573">IF(OR($J$14 = "A",$J$14 = "B",$J$14 = "C"),IF(I2573="","",IF(LEN(I2573)&gt;2,_xlfn.IFS(ISNUMBER(SEARCH("_",I2573)),I2573,ISNUMBER(SEARCH(", ",I2573)),SUBSTITUTE(I2573,", ","_"),ISNUMBER(SEARCH("/ ",I2573)),SUBSTITUTE(I2573,"/ ","_"),ISNUMBER(SEARCH(",",I2573)),SUBSTITUTE(I2573,",","_"),ISNUMBER(SEARCH("/",I2573)),SUBSTITUTE(I2573,"/","_"),ISNUMBER(SEARCH("",I2573)),I2573),I2573)),IF(OR($J$14 = "J",$J$14 = "K"),"",IF(D2573="","",IF(LEN(D2573)&gt;2,_xlfn.IFS(ISNUMBER(SEARCH("_",D2573)),D2573,ISNUMBER(SEARCH(", ",D2573)),SUBSTITUTE(D2573,", ","_"),ISNUMBER(SEARCH("/ ",D2573)),SUBSTITUTE(D2573,"/ ","_"),ISNUMBER(SEARCH(",",D2573)),SUBSTITUTE(D2573,",","_"),ISNUMBER(SEARCH("/",D2573)),SUBSTITUTE(D2573,"/","_"),ISNUMBER(SEARCH("",D2573)),D2573),D2573))))</f>
        <v/>
      </c>
      <c r="L2573" s="1"/>
      <c r="M2573" s="1" t="str">
        <f t="shared" si="196"/>
        <v/>
      </c>
      <c r="N2573" s="94" t="str">
        <f>IF($L2573="None","",IF(ISERROR(VLOOKUP($L2573,Info!$B$4:$B$266,1,FALSE)),"",VLOOKUP($L2573,Info!$B$4:$L$266,5,FALSE)))</f>
        <v/>
      </c>
      <c r="O2573" s="94" t="str">
        <f>IF(K2573="","",IF(AND($J$12&lt;&gt;"ABC",N2573="3"),"BAC",IF(N2573="3","ABC",IF($J$12&lt;&gt;"ABC",IF($J$10="Standard",VLOOKUP(K2573,Info!$BE$4:$BF$481,2,FALSE),VLOOKUP(K2573,Info!$BI$4:$BJ$482,2,FALSE)),IF($J$10="Standard",VLOOKUP(K2573,Info!$AG$4:$AH$2994,2,FALSE),VLOOKUP(K2573,Info!$AK$4:$AL$2997,2,FALSE))))))</f>
        <v/>
      </c>
      <c r="P2573" s="94" t="str">
        <f>IF($L2573="None","",IF(ISERROR(VLOOKUP($L2573,Info!$B$4:$B$266,1,FALSE)),"",VLOOKUP($L2573,Info!$B$4:$L$266,3,FALSE)))</f>
        <v/>
      </c>
      <c r="Q2573" s="96" t="str">
        <f>IF($L2573="None","",IF(ISERROR(VLOOKUP($L2573,Info!$B$4:$B$266,1,FALSE)),"",VLOOKUP($L2573,Info!$B$4:$L$266,4,FALSE)))</f>
        <v/>
      </c>
      <c r="R2573" s="1"/>
      <c r="S2573" s="6" t="str">
        <f t="shared" si="197"/>
        <v/>
      </c>
      <c r="T2573" s="6" t="str">
        <f>IF($L2573="None","",IF(ISERROR(VLOOKUP($L2573,Info!$B$4:$B$266,1,FALSE)),"",VLOOKUP($L2573,Info!$B$4:$L$266,11,FALSE)))</f>
        <v/>
      </c>
      <c r="U2573" s="1"/>
      <c r="V2573" s="1"/>
      <c r="W2573" s="1"/>
      <c r="X2573" s="1" t="str">
        <f>IF($L2573="None","",IF(ISERROR(VLOOKUP($L2573,Info!$B$4:$B$266,1,FALSE)),"",IF(OR(W2573="Metallic Liquid Tight",W2573="Non-Metallic Liquid Tight",W2573="LSZH",W2573="Greenfield"),VLOOKUP($L2573,Info!$B$4:$L$266,7,FALSE),"N/A")))</f>
        <v/>
      </c>
      <c r="Y2573" s="1"/>
      <c r="Z2573" s="96" t="str">
        <f>IF($L2573="None","",IF(ISERROR(VLOOKUP($L2573,Info!$B$4:$B$266,1,FALSE)),"",VLOOKUP($L2573,Info!$B$4:$L$266,9,FALSE)))</f>
        <v/>
      </c>
      <c r="AA2573" s="96" t="str">
        <f>IF($L2573="None","",IF(ISERROR(VLOOKUP($L2573,Info!$B$4:$B$266,1,FALSE)),"",VLOOKUP($L2573,Info!$B$4:$L$266,8,FALSE)))</f>
        <v/>
      </c>
      <c r="AB2573" s="96" t="str">
        <f>IF($L2573="None","",IF(ISERROR(VLOOKUP($L2573,Info!$B$4:$B$266,1,FALSE)),"",VLOOKUP($L2573,Info!$B$4:$L$266,10,FALSE)))</f>
        <v/>
      </c>
      <c r="AC2573" s="1" t="str">
        <f>IF(W2573="SO Cable","Black,White",IF(O2573="","",IF(P2573="","",IF($J$12&lt;&gt;"ABC",IF(P2573&lt;="250",VLOOKUP(O2573,Info!$AZ$4:$BB$22,3,FALSE),VLOOKUP(O2573,Info!$AZ$23:$BB$39,3,FALSE)),IF(P2573&lt;="250",VLOOKUP(O2573,Info!$AO$4:$AQ$22,3,FALSE),VLOOKUP(O2573,Info!$AO$23:$AP$39,3,FALSE))))))</f>
        <v/>
      </c>
      <c r="AD2573" s="1"/>
      <c r="AE2573" s="1" t="str">
        <f>IF($L2573="None","",IF(ISERROR(VLOOKUP($L2573,Info!$B$4:$B$266,1,FALSE)),"",VLOOKUP($L2573,Info!$B$4:$L$266,4,FALSE)))</f>
        <v/>
      </c>
      <c r="AF2573" s="1" t="str">
        <f>IF($L2573="None","",IF(ISERROR(VLOOKUP($L2573,Info!$B$4:$B$266,1,FALSE)),"",VLOOKUP($L2573,Info!$B$4:$L$266,6,FALSE)))</f>
        <v/>
      </c>
      <c r="AG2573" s="1"/>
      <c r="AH2573" s="33" t="str" cm="1">
        <f t="array" ref="AH2573">IF(AND(L2573&lt;&gt;"",O2573&lt;&gt;"",R2573:S2573&lt;&gt;"",W2573:X2573&lt;&gt;"",Z2573:AA2573&lt;&gt;"",AC2573&lt;&gt;""),"Good","Bad")</f>
        <v>Bad</v>
      </c>
      <c r="AL2573" t="str" cm="1">
        <f t="array" ref="AL2573">IF(R2573&gt;0,_xlfn.IFS(COUNTIF($L$20:L2573,"&lt;&gt;")&lt;101,1,COUNTIF($L$20:L2573,"&lt;&gt;")&lt;201,2,COUNTIF($L$20:L2573,"&lt;&gt;")&lt;301,3,COUNTIF($L$20:L2573,"&lt;&gt;")&lt;401,4,COUNTIF($L$20:L2573,"&lt;&gt;")&lt;501,5,COUNTIF($L$20:L2573,"&lt;&gt;")&lt;601,6,COUNTIF($L$20:L2573,"&lt;&gt;")&lt;701,7,COUNTIF($L$20:L2573,"&lt;&gt;")&lt;801,8,COUNTIF($L$20:L2573,"&lt;&gt;")&lt;901,9,COUNTIF($L$20:L2573,"&lt;&gt;")&lt;1001,10,COUNTIF($L$20:L2573,"&lt;&gt;")&lt;1101,11,COUNTIF($L$20:L2573,"&lt;&gt;")&lt;1201,12,COUNTIF($L$20:L2573,"&lt;&gt;")&lt;1301,13,COUNTIF($L$20:L2573,"&lt;&gt;")&lt;1401,14,COUNTIF($L$20:L2573,"&lt;&gt;")&lt;1501,15,COUNTIF($L$20:L2573,"&lt;&gt;")&lt;1601,16,COUNTIF($L$20:L2573,"&lt;&gt;")&lt;1701,17,COUNTIF($L$20:L2573,"&lt;&gt;")&lt;1801,18,COUNTIF($L$20:L2573,"&lt;&gt;")&lt;1901,19,COUNTIF($L$20:L2573,"&lt;&gt;")&lt;2001,20,COUNTIF($L$20:L2573,"&lt;&gt;")&lt;2101,21,COUNTIF($L$20:L2573,"&lt;&gt;")&lt;2201,22,COUNTIF($L$20:L2573,"&lt;&gt;")&lt;2301,23,COUNTIF($L$20:L2573,"&lt;&gt;")&lt;2401,24,COUNTIF($L$20:L2573,"&lt;&gt;")&lt;2501,25,COUNTIF($L$20:L2573,"&lt;&gt;")&lt;2601,26,COUNTIF($L$20:L2573,"&lt;&gt;")&lt;2701,27,COUNTIF($L$20:L2573,"&lt;&gt;")&lt;2801,28,COUNTIF($L$20:L2573,"&lt;&gt;")&lt;2901,29,COUNTIF($L$20:L2573,"&lt;&gt;")&lt;3001,30),"")</f>
        <v/>
      </c>
      <c r="AM2573" t="str">
        <f t="shared" si="195"/>
        <v/>
      </c>
      <c r="AN2573" t="str">
        <f t="shared" si="199"/>
        <v/>
      </c>
      <c r="AP2573" t="str">
        <f t="shared" si="198"/>
        <v/>
      </c>
      <c r="AQ2573" t="str">
        <f>IF(AO2573="","",COUNTIFS(AM2573:$AM$3019,AO2573))</f>
        <v/>
      </c>
    </row>
    <row r="2574" spans="1:43" x14ac:dyDescent="0.25">
      <c r="A2574" s="6" t="str">
        <f>IF(COUNT($A$20:A2573)&lt;&gt;$B$4,IF(A2573="","",A2573+1),"")</f>
        <v/>
      </c>
      <c r="B2574" s="3"/>
      <c r="C2574" s="3"/>
      <c r="D2574" s="122"/>
      <c r="E2574" s="3"/>
      <c r="F2574" s="3"/>
      <c r="G2574" s="3"/>
      <c r="H2574" s="3"/>
      <c r="I2574" s="120"/>
      <c r="J2574" s="3"/>
      <c r="K2574" s="95" t="str" cm="1">
        <f t="array" ref="K2574">IF(OR($J$14 = "A",$J$14 = "B",$J$14 = "C"),IF(I2574="","",IF(LEN(I2574)&gt;2,_xlfn.IFS(ISNUMBER(SEARCH("_",I2574)),I2574,ISNUMBER(SEARCH(", ",I2574)),SUBSTITUTE(I2574,", ","_"),ISNUMBER(SEARCH("/ ",I2574)),SUBSTITUTE(I2574,"/ ","_"),ISNUMBER(SEARCH(",",I2574)),SUBSTITUTE(I2574,",","_"),ISNUMBER(SEARCH("/",I2574)),SUBSTITUTE(I2574,"/","_"),ISNUMBER(SEARCH("",I2574)),I2574),I2574)),IF(OR($J$14 = "J",$J$14 = "K"),"",IF(D2574="","",IF(LEN(D2574)&gt;2,_xlfn.IFS(ISNUMBER(SEARCH("_",D2574)),D2574,ISNUMBER(SEARCH(", ",D2574)),SUBSTITUTE(D2574,", ","_"),ISNUMBER(SEARCH("/ ",D2574)),SUBSTITUTE(D2574,"/ ","_"),ISNUMBER(SEARCH(",",D2574)),SUBSTITUTE(D2574,",","_"),ISNUMBER(SEARCH("/",D2574)),SUBSTITUTE(D2574,"/","_"),ISNUMBER(SEARCH("",D2574)),D2574),D2574))))</f>
        <v/>
      </c>
      <c r="L2574" s="1"/>
      <c r="M2574" s="1" t="str">
        <f t="shared" si="196"/>
        <v/>
      </c>
      <c r="N2574" s="94" t="str">
        <f>IF($L2574="None","",IF(ISERROR(VLOOKUP($L2574,Info!$B$4:$B$266,1,FALSE)),"",VLOOKUP($L2574,Info!$B$4:$L$266,5,FALSE)))</f>
        <v/>
      </c>
      <c r="O2574" s="94" t="str">
        <f>IF(K2574="","",IF(AND($J$12&lt;&gt;"ABC",N2574="3"),"BAC",IF(N2574="3","ABC",IF($J$12&lt;&gt;"ABC",IF($J$10="Standard",VLOOKUP(K2574,Info!$BE$4:$BF$481,2,FALSE),VLOOKUP(K2574,Info!$BI$4:$BJ$482,2,FALSE)),IF($J$10="Standard",VLOOKUP(K2574,Info!$AG$4:$AH$2994,2,FALSE),VLOOKUP(K2574,Info!$AK$4:$AL$2997,2,FALSE))))))</f>
        <v/>
      </c>
      <c r="P2574" s="94" t="str">
        <f>IF($L2574="None","",IF(ISERROR(VLOOKUP($L2574,Info!$B$4:$B$266,1,FALSE)),"",VLOOKUP($L2574,Info!$B$4:$L$266,3,FALSE)))</f>
        <v/>
      </c>
      <c r="Q2574" s="96" t="str">
        <f>IF($L2574="None","",IF(ISERROR(VLOOKUP($L2574,Info!$B$4:$B$266,1,FALSE)),"",VLOOKUP($L2574,Info!$B$4:$L$266,4,FALSE)))</f>
        <v/>
      </c>
      <c r="R2574" s="1"/>
      <c r="S2574" s="6" t="str">
        <f t="shared" si="197"/>
        <v/>
      </c>
      <c r="T2574" s="6" t="str">
        <f>IF($L2574="None","",IF(ISERROR(VLOOKUP($L2574,Info!$B$4:$B$266,1,FALSE)),"",VLOOKUP($L2574,Info!$B$4:$L$266,11,FALSE)))</f>
        <v/>
      </c>
      <c r="U2574" s="1"/>
      <c r="V2574" s="1"/>
      <c r="W2574" s="1"/>
      <c r="X2574" s="1" t="str">
        <f>IF($L2574="None","",IF(ISERROR(VLOOKUP($L2574,Info!$B$4:$B$266,1,FALSE)),"",IF(OR(W2574="Metallic Liquid Tight",W2574="Non-Metallic Liquid Tight",W2574="LSZH",W2574="Greenfield"),VLOOKUP($L2574,Info!$B$4:$L$266,7,FALSE),"N/A")))</f>
        <v/>
      </c>
      <c r="Y2574" s="1"/>
      <c r="Z2574" s="96" t="str">
        <f>IF($L2574="None","",IF(ISERROR(VLOOKUP($L2574,Info!$B$4:$B$266,1,FALSE)),"",VLOOKUP($L2574,Info!$B$4:$L$266,9,FALSE)))</f>
        <v/>
      </c>
      <c r="AA2574" s="96" t="str">
        <f>IF($L2574="None","",IF(ISERROR(VLOOKUP($L2574,Info!$B$4:$B$266,1,FALSE)),"",VLOOKUP($L2574,Info!$B$4:$L$266,8,FALSE)))</f>
        <v/>
      </c>
      <c r="AB2574" s="96" t="str">
        <f>IF($L2574="None","",IF(ISERROR(VLOOKUP($L2574,Info!$B$4:$B$266,1,FALSE)),"",VLOOKUP($L2574,Info!$B$4:$L$266,10,FALSE)))</f>
        <v/>
      </c>
      <c r="AC2574" s="1" t="str">
        <f>IF(W2574="SO Cable","Black,White",IF(O2574="","",IF(P2574="","",IF($J$12&lt;&gt;"ABC",IF(P2574&lt;="250",VLOOKUP(O2574,Info!$AZ$4:$BB$22,3,FALSE),VLOOKUP(O2574,Info!$AZ$23:$BB$39,3,FALSE)),IF(P2574&lt;="250",VLOOKUP(O2574,Info!$AO$4:$AQ$22,3,FALSE),VLOOKUP(O2574,Info!$AO$23:$AP$39,3,FALSE))))))</f>
        <v/>
      </c>
      <c r="AD2574" s="1"/>
      <c r="AE2574" s="1" t="str">
        <f>IF($L2574="None","",IF(ISERROR(VLOOKUP($L2574,Info!$B$4:$B$266,1,FALSE)),"",VLOOKUP($L2574,Info!$B$4:$L$266,4,FALSE)))</f>
        <v/>
      </c>
      <c r="AF2574" s="1" t="str">
        <f>IF($L2574="None","",IF(ISERROR(VLOOKUP($L2574,Info!$B$4:$B$266,1,FALSE)),"",VLOOKUP($L2574,Info!$B$4:$L$266,6,FALSE)))</f>
        <v/>
      </c>
      <c r="AG2574" s="1"/>
      <c r="AH2574" s="33" t="str" cm="1">
        <f t="array" ref="AH2574">IF(AND(L2574&lt;&gt;"",O2574&lt;&gt;"",R2574:S2574&lt;&gt;"",W2574:X2574&lt;&gt;"",Z2574:AA2574&lt;&gt;"",AC2574&lt;&gt;""),"Good","Bad")</f>
        <v>Bad</v>
      </c>
      <c r="AL2574" t="str" cm="1">
        <f t="array" ref="AL2574">IF(R2574&gt;0,_xlfn.IFS(COUNTIF($L$20:L2574,"&lt;&gt;")&lt;101,1,COUNTIF($L$20:L2574,"&lt;&gt;")&lt;201,2,COUNTIF($L$20:L2574,"&lt;&gt;")&lt;301,3,COUNTIF($L$20:L2574,"&lt;&gt;")&lt;401,4,COUNTIF($L$20:L2574,"&lt;&gt;")&lt;501,5,COUNTIF($L$20:L2574,"&lt;&gt;")&lt;601,6,COUNTIF($L$20:L2574,"&lt;&gt;")&lt;701,7,COUNTIF($L$20:L2574,"&lt;&gt;")&lt;801,8,COUNTIF($L$20:L2574,"&lt;&gt;")&lt;901,9,COUNTIF($L$20:L2574,"&lt;&gt;")&lt;1001,10,COUNTIF($L$20:L2574,"&lt;&gt;")&lt;1101,11,COUNTIF($L$20:L2574,"&lt;&gt;")&lt;1201,12,COUNTIF($L$20:L2574,"&lt;&gt;")&lt;1301,13,COUNTIF($L$20:L2574,"&lt;&gt;")&lt;1401,14,COUNTIF($L$20:L2574,"&lt;&gt;")&lt;1501,15,COUNTIF($L$20:L2574,"&lt;&gt;")&lt;1601,16,COUNTIF($L$20:L2574,"&lt;&gt;")&lt;1701,17,COUNTIF($L$20:L2574,"&lt;&gt;")&lt;1801,18,COUNTIF($L$20:L2574,"&lt;&gt;")&lt;1901,19,COUNTIF($L$20:L2574,"&lt;&gt;")&lt;2001,20,COUNTIF($L$20:L2574,"&lt;&gt;")&lt;2101,21,COUNTIF($L$20:L2574,"&lt;&gt;")&lt;2201,22,COUNTIF($L$20:L2574,"&lt;&gt;")&lt;2301,23,COUNTIF($L$20:L2574,"&lt;&gt;")&lt;2401,24,COUNTIF($L$20:L2574,"&lt;&gt;")&lt;2501,25,COUNTIF($L$20:L2574,"&lt;&gt;")&lt;2601,26,COUNTIF($L$20:L2574,"&lt;&gt;")&lt;2701,27,COUNTIF($L$20:L2574,"&lt;&gt;")&lt;2801,28,COUNTIF($L$20:L2574,"&lt;&gt;")&lt;2901,29,COUNTIF($L$20:L2574,"&lt;&gt;")&lt;3001,30),"")</f>
        <v/>
      </c>
      <c r="AM2574" t="str">
        <f t="shared" si="195"/>
        <v/>
      </c>
      <c r="AN2574" t="str">
        <f t="shared" si="199"/>
        <v/>
      </c>
      <c r="AP2574" t="str">
        <f t="shared" si="198"/>
        <v/>
      </c>
      <c r="AQ2574" t="str">
        <f>IF(AO2574="","",COUNTIFS(AM2574:$AM$3019,AO2574))</f>
        <v/>
      </c>
    </row>
    <row r="2575" spans="1:43" x14ac:dyDescent="0.25">
      <c r="A2575" s="6" t="str">
        <f>IF(COUNT($A$20:A2574)&lt;&gt;$B$4,IF(A2574="","",A2574+1),"")</f>
        <v/>
      </c>
      <c r="B2575" s="3"/>
      <c r="C2575" s="3"/>
      <c r="D2575" s="122"/>
      <c r="E2575" s="3"/>
      <c r="F2575" s="3"/>
      <c r="G2575" s="3"/>
      <c r="H2575" s="3"/>
      <c r="I2575" s="120"/>
      <c r="J2575" s="3"/>
      <c r="K2575" s="95" t="str" cm="1">
        <f t="array" ref="K2575">IF(OR($J$14 = "A",$J$14 = "B",$J$14 = "C"),IF(I2575="","",IF(LEN(I2575)&gt;2,_xlfn.IFS(ISNUMBER(SEARCH("_",I2575)),I2575,ISNUMBER(SEARCH(", ",I2575)),SUBSTITUTE(I2575,", ","_"),ISNUMBER(SEARCH("/ ",I2575)),SUBSTITUTE(I2575,"/ ","_"),ISNUMBER(SEARCH(",",I2575)),SUBSTITUTE(I2575,",","_"),ISNUMBER(SEARCH("/",I2575)),SUBSTITUTE(I2575,"/","_"),ISNUMBER(SEARCH("",I2575)),I2575),I2575)),IF(OR($J$14 = "J",$J$14 = "K"),"",IF(D2575="","",IF(LEN(D2575)&gt;2,_xlfn.IFS(ISNUMBER(SEARCH("_",D2575)),D2575,ISNUMBER(SEARCH(", ",D2575)),SUBSTITUTE(D2575,", ","_"),ISNUMBER(SEARCH("/ ",D2575)),SUBSTITUTE(D2575,"/ ","_"),ISNUMBER(SEARCH(",",D2575)),SUBSTITUTE(D2575,",","_"),ISNUMBER(SEARCH("/",D2575)),SUBSTITUTE(D2575,"/","_"),ISNUMBER(SEARCH("",D2575)),D2575),D2575))))</f>
        <v/>
      </c>
      <c r="L2575" s="1"/>
      <c r="M2575" s="1" t="str">
        <f t="shared" si="196"/>
        <v/>
      </c>
      <c r="N2575" s="94" t="str">
        <f>IF($L2575="None","",IF(ISERROR(VLOOKUP($L2575,Info!$B$4:$B$266,1,FALSE)),"",VLOOKUP($L2575,Info!$B$4:$L$266,5,FALSE)))</f>
        <v/>
      </c>
      <c r="O2575" s="94" t="str">
        <f>IF(K2575="","",IF(AND($J$12&lt;&gt;"ABC",N2575="3"),"BAC",IF(N2575="3","ABC",IF($J$12&lt;&gt;"ABC",IF($J$10="Standard",VLOOKUP(K2575,Info!$BE$4:$BF$481,2,FALSE),VLOOKUP(K2575,Info!$BI$4:$BJ$482,2,FALSE)),IF($J$10="Standard",VLOOKUP(K2575,Info!$AG$4:$AH$2994,2,FALSE),VLOOKUP(K2575,Info!$AK$4:$AL$2997,2,FALSE))))))</f>
        <v/>
      </c>
      <c r="P2575" s="94" t="str">
        <f>IF($L2575="None","",IF(ISERROR(VLOOKUP($L2575,Info!$B$4:$B$266,1,FALSE)),"",VLOOKUP($L2575,Info!$B$4:$L$266,3,FALSE)))</f>
        <v/>
      </c>
      <c r="Q2575" s="96" t="str">
        <f>IF($L2575="None","",IF(ISERROR(VLOOKUP($L2575,Info!$B$4:$B$266,1,FALSE)),"",VLOOKUP($L2575,Info!$B$4:$L$266,4,FALSE)))</f>
        <v/>
      </c>
      <c r="R2575" s="1"/>
      <c r="S2575" s="6" t="str">
        <f t="shared" si="197"/>
        <v/>
      </c>
      <c r="T2575" s="6" t="str">
        <f>IF($L2575="None","",IF(ISERROR(VLOOKUP($L2575,Info!$B$4:$B$266,1,FALSE)),"",VLOOKUP($L2575,Info!$B$4:$L$266,11,FALSE)))</f>
        <v/>
      </c>
      <c r="U2575" s="1"/>
      <c r="V2575" s="1"/>
      <c r="W2575" s="1"/>
      <c r="X2575" s="1" t="str">
        <f>IF($L2575="None","",IF(ISERROR(VLOOKUP($L2575,Info!$B$4:$B$266,1,FALSE)),"",IF(OR(W2575="Metallic Liquid Tight",W2575="Non-Metallic Liquid Tight",W2575="LSZH",W2575="Greenfield"),VLOOKUP($L2575,Info!$B$4:$L$266,7,FALSE),"N/A")))</f>
        <v/>
      </c>
      <c r="Y2575" s="1"/>
      <c r="Z2575" s="96" t="str">
        <f>IF($L2575="None","",IF(ISERROR(VLOOKUP($L2575,Info!$B$4:$B$266,1,FALSE)),"",VLOOKUP($L2575,Info!$B$4:$L$266,9,FALSE)))</f>
        <v/>
      </c>
      <c r="AA2575" s="96" t="str">
        <f>IF($L2575="None","",IF(ISERROR(VLOOKUP($L2575,Info!$B$4:$B$266,1,FALSE)),"",VLOOKUP($L2575,Info!$B$4:$L$266,8,FALSE)))</f>
        <v/>
      </c>
      <c r="AB2575" s="96" t="str">
        <f>IF($L2575="None","",IF(ISERROR(VLOOKUP($L2575,Info!$B$4:$B$266,1,FALSE)),"",VLOOKUP($L2575,Info!$B$4:$L$266,10,FALSE)))</f>
        <v/>
      </c>
      <c r="AC2575" s="1" t="str">
        <f>IF(W2575="SO Cable","Black,White",IF(O2575="","",IF(P2575="","",IF($J$12&lt;&gt;"ABC",IF(P2575&lt;="250",VLOOKUP(O2575,Info!$AZ$4:$BB$22,3,FALSE),VLOOKUP(O2575,Info!$AZ$23:$BB$39,3,FALSE)),IF(P2575&lt;="250",VLOOKUP(O2575,Info!$AO$4:$AQ$22,3,FALSE),VLOOKUP(O2575,Info!$AO$23:$AP$39,3,FALSE))))))</f>
        <v/>
      </c>
      <c r="AD2575" s="1"/>
      <c r="AE2575" s="1" t="str">
        <f>IF($L2575="None","",IF(ISERROR(VLOOKUP($L2575,Info!$B$4:$B$266,1,FALSE)),"",VLOOKUP($L2575,Info!$B$4:$L$266,4,FALSE)))</f>
        <v/>
      </c>
      <c r="AF2575" s="1" t="str">
        <f>IF($L2575="None","",IF(ISERROR(VLOOKUP($L2575,Info!$B$4:$B$266,1,FALSE)),"",VLOOKUP($L2575,Info!$B$4:$L$266,6,FALSE)))</f>
        <v/>
      </c>
      <c r="AG2575" s="1"/>
      <c r="AH2575" s="33" t="str" cm="1">
        <f t="array" ref="AH2575">IF(AND(L2575&lt;&gt;"",O2575&lt;&gt;"",R2575:S2575&lt;&gt;"",W2575:X2575&lt;&gt;"",Z2575:AA2575&lt;&gt;"",AC2575&lt;&gt;""),"Good","Bad")</f>
        <v>Bad</v>
      </c>
      <c r="AL2575" t="str" cm="1">
        <f t="array" ref="AL2575">IF(R2575&gt;0,_xlfn.IFS(COUNTIF($L$20:L2575,"&lt;&gt;")&lt;101,1,COUNTIF($L$20:L2575,"&lt;&gt;")&lt;201,2,COUNTIF($L$20:L2575,"&lt;&gt;")&lt;301,3,COUNTIF($L$20:L2575,"&lt;&gt;")&lt;401,4,COUNTIF($L$20:L2575,"&lt;&gt;")&lt;501,5,COUNTIF($L$20:L2575,"&lt;&gt;")&lt;601,6,COUNTIF($L$20:L2575,"&lt;&gt;")&lt;701,7,COUNTIF($L$20:L2575,"&lt;&gt;")&lt;801,8,COUNTIF($L$20:L2575,"&lt;&gt;")&lt;901,9,COUNTIF($L$20:L2575,"&lt;&gt;")&lt;1001,10,COUNTIF($L$20:L2575,"&lt;&gt;")&lt;1101,11,COUNTIF($L$20:L2575,"&lt;&gt;")&lt;1201,12,COUNTIF($L$20:L2575,"&lt;&gt;")&lt;1301,13,COUNTIF($L$20:L2575,"&lt;&gt;")&lt;1401,14,COUNTIF($L$20:L2575,"&lt;&gt;")&lt;1501,15,COUNTIF($L$20:L2575,"&lt;&gt;")&lt;1601,16,COUNTIF($L$20:L2575,"&lt;&gt;")&lt;1701,17,COUNTIF($L$20:L2575,"&lt;&gt;")&lt;1801,18,COUNTIF($L$20:L2575,"&lt;&gt;")&lt;1901,19,COUNTIF($L$20:L2575,"&lt;&gt;")&lt;2001,20,COUNTIF($L$20:L2575,"&lt;&gt;")&lt;2101,21,COUNTIF($L$20:L2575,"&lt;&gt;")&lt;2201,22,COUNTIF($L$20:L2575,"&lt;&gt;")&lt;2301,23,COUNTIF($L$20:L2575,"&lt;&gt;")&lt;2401,24,COUNTIF($L$20:L2575,"&lt;&gt;")&lt;2501,25,COUNTIF($L$20:L2575,"&lt;&gt;")&lt;2601,26,COUNTIF($L$20:L2575,"&lt;&gt;")&lt;2701,27,COUNTIF($L$20:L2575,"&lt;&gt;")&lt;2801,28,COUNTIF($L$20:L2575,"&lt;&gt;")&lt;2901,29,COUNTIF($L$20:L2575,"&lt;&gt;")&lt;3001,30),"")</f>
        <v/>
      </c>
      <c r="AM2575" t="str">
        <f t="shared" si="195"/>
        <v/>
      </c>
      <c r="AN2575" t="str">
        <f t="shared" si="199"/>
        <v/>
      </c>
      <c r="AP2575" t="str">
        <f t="shared" si="198"/>
        <v/>
      </c>
      <c r="AQ2575" t="str">
        <f>IF(AO2575="","",COUNTIFS(AM2575:$AM$3019,AO2575))</f>
        <v/>
      </c>
    </row>
    <row r="2576" spans="1:43" x14ac:dyDescent="0.25">
      <c r="A2576" s="6" t="str">
        <f>IF(COUNT($A$20:A2575)&lt;&gt;$B$4,IF(A2575="","",A2575+1),"")</f>
        <v/>
      </c>
      <c r="B2576" s="3"/>
      <c r="C2576" s="3"/>
      <c r="D2576" s="122"/>
      <c r="E2576" s="3"/>
      <c r="F2576" s="3"/>
      <c r="G2576" s="3"/>
      <c r="H2576" s="3"/>
      <c r="I2576" s="120"/>
      <c r="J2576" s="3"/>
      <c r="K2576" s="95" t="str" cm="1">
        <f t="array" ref="K2576">IF(OR($J$14 = "A",$J$14 = "B",$J$14 = "C"),IF(I2576="","",IF(LEN(I2576)&gt;2,_xlfn.IFS(ISNUMBER(SEARCH("_",I2576)),I2576,ISNUMBER(SEARCH(", ",I2576)),SUBSTITUTE(I2576,", ","_"),ISNUMBER(SEARCH("/ ",I2576)),SUBSTITUTE(I2576,"/ ","_"),ISNUMBER(SEARCH(",",I2576)),SUBSTITUTE(I2576,",","_"),ISNUMBER(SEARCH("/",I2576)),SUBSTITUTE(I2576,"/","_"),ISNUMBER(SEARCH("",I2576)),I2576),I2576)),IF(OR($J$14 = "J",$J$14 = "K"),"",IF(D2576="","",IF(LEN(D2576)&gt;2,_xlfn.IFS(ISNUMBER(SEARCH("_",D2576)),D2576,ISNUMBER(SEARCH(", ",D2576)),SUBSTITUTE(D2576,", ","_"),ISNUMBER(SEARCH("/ ",D2576)),SUBSTITUTE(D2576,"/ ","_"),ISNUMBER(SEARCH(",",D2576)),SUBSTITUTE(D2576,",","_"),ISNUMBER(SEARCH("/",D2576)),SUBSTITUTE(D2576,"/","_"),ISNUMBER(SEARCH("",D2576)),D2576),D2576))))</f>
        <v/>
      </c>
      <c r="L2576" s="1"/>
      <c r="M2576" s="1" t="str">
        <f t="shared" si="196"/>
        <v/>
      </c>
      <c r="N2576" s="94" t="str">
        <f>IF($L2576="None","",IF(ISERROR(VLOOKUP($L2576,Info!$B$4:$B$266,1,FALSE)),"",VLOOKUP($L2576,Info!$B$4:$L$266,5,FALSE)))</f>
        <v/>
      </c>
      <c r="O2576" s="94" t="str">
        <f>IF(K2576="","",IF(AND($J$12&lt;&gt;"ABC",N2576="3"),"BAC",IF(N2576="3","ABC",IF($J$12&lt;&gt;"ABC",IF($J$10="Standard",VLOOKUP(K2576,Info!$BE$4:$BF$481,2,FALSE),VLOOKUP(K2576,Info!$BI$4:$BJ$482,2,FALSE)),IF($J$10="Standard",VLOOKUP(K2576,Info!$AG$4:$AH$2994,2,FALSE),VLOOKUP(K2576,Info!$AK$4:$AL$2997,2,FALSE))))))</f>
        <v/>
      </c>
      <c r="P2576" s="94" t="str">
        <f>IF($L2576="None","",IF(ISERROR(VLOOKUP($L2576,Info!$B$4:$B$266,1,FALSE)),"",VLOOKUP($L2576,Info!$B$4:$L$266,3,FALSE)))</f>
        <v/>
      </c>
      <c r="Q2576" s="96" t="str">
        <f>IF($L2576="None","",IF(ISERROR(VLOOKUP($L2576,Info!$B$4:$B$266,1,FALSE)),"",VLOOKUP($L2576,Info!$B$4:$L$266,4,FALSE)))</f>
        <v/>
      </c>
      <c r="R2576" s="1"/>
      <c r="S2576" s="6" t="str">
        <f t="shared" si="197"/>
        <v/>
      </c>
      <c r="T2576" s="6" t="str">
        <f>IF($L2576="None","",IF(ISERROR(VLOOKUP($L2576,Info!$B$4:$B$266,1,FALSE)),"",VLOOKUP($L2576,Info!$B$4:$L$266,11,FALSE)))</f>
        <v/>
      </c>
      <c r="U2576" s="1"/>
      <c r="V2576" s="1"/>
      <c r="W2576" s="1"/>
      <c r="X2576" s="1" t="str">
        <f>IF($L2576="None","",IF(ISERROR(VLOOKUP($L2576,Info!$B$4:$B$266,1,FALSE)),"",IF(OR(W2576="Metallic Liquid Tight",W2576="Non-Metallic Liquid Tight",W2576="LSZH",W2576="Greenfield"),VLOOKUP($L2576,Info!$B$4:$L$266,7,FALSE),"N/A")))</f>
        <v/>
      </c>
      <c r="Y2576" s="1"/>
      <c r="Z2576" s="96" t="str">
        <f>IF($L2576="None","",IF(ISERROR(VLOOKUP($L2576,Info!$B$4:$B$266,1,FALSE)),"",VLOOKUP($L2576,Info!$B$4:$L$266,9,FALSE)))</f>
        <v/>
      </c>
      <c r="AA2576" s="96" t="str">
        <f>IF($L2576="None","",IF(ISERROR(VLOOKUP($L2576,Info!$B$4:$B$266,1,FALSE)),"",VLOOKUP($L2576,Info!$B$4:$L$266,8,FALSE)))</f>
        <v/>
      </c>
      <c r="AB2576" s="96" t="str">
        <f>IF($L2576="None","",IF(ISERROR(VLOOKUP($L2576,Info!$B$4:$B$266,1,FALSE)),"",VLOOKUP($L2576,Info!$B$4:$L$266,10,FALSE)))</f>
        <v/>
      </c>
      <c r="AC2576" s="1" t="str">
        <f>IF(W2576="SO Cable","Black,White",IF(O2576="","",IF(P2576="","",IF($J$12&lt;&gt;"ABC",IF(P2576&lt;="250",VLOOKUP(O2576,Info!$AZ$4:$BB$22,3,FALSE),VLOOKUP(O2576,Info!$AZ$23:$BB$39,3,FALSE)),IF(P2576&lt;="250",VLOOKUP(O2576,Info!$AO$4:$AQ$22,3,FALSE),VLOOKUP(O2576,Info!$AO$23:$AP$39,3,FALSE))))))</f>
        <v/>
      </c>
      <c r="AD2576" s="1"/>
      <c r="AE2576" s="1" t="str">
        <f>IF($L2576="None","",IF(ISERROR(VLOOKUP($L2576,Info!$B$4:$B$266,1,FALSE)),"",VLOOKUP($L2576,Info!$B$4:$L$266,4,FALSE)))</f>
        <v/>
      </c>
      <c r="AF2576" s="1" t="str">
        <f>IF($L2576="None","",IF(ISERROR(VLOOKUP($L2576,Info!$B$4:$B$266,1,FALSE)),"",VLOOKUP($L2576,Info!$B$4:$L$266,6,FALSE)))</f>
        <v/>
      </c>
      <c r="AG2576" s="1"/>
      <c r="AH2576" s="33" t="str" cm="1">
        <f t="array" ref="AH2576">IF(AND(L2576&lt;&gt;"",O2576&lt;&gt;"",R2576:S2576&lt;&gt;"",W2576:X2576&lt;&gt;"",Z2576:AA2576&lt;&gt;"",AC2576&lt;&gt;""),"Good","Bad")</f>
        <v>Bad</v>
      </c>
      <c r="AL2576" t="str" cm="1">
        <f t="array" ref="AL2576">IF(R2576&gt;0,_xlfn.IFS(COUNTIF($L$20:L2576,"&lt;&gt;")&lt;101,1,COUNTIF($L$20:L2576,"&lt;&gt;")&lt;201,2,COUNTIF($L$20:L2576,"&lt;&gt;")&lt;301,3,COUNTIF($L$20:L2576,"&lt;&gt;")&lt;401,4,COUNTIF($L$20:L2576,"&lt;&gt;")&lt;501,5,COUNTIF($L$20:L2576,"&lt;&gt;")&lt;601,6,COUNTIF($L$20:L2576,"&lt;&gt;")&lt;701,7,COUNTIF($L$20:L2576,"&lt;&gt;")&lt;801,8,COUNTIF($L$20:L2576,"&lt;&gt;")&lt;901,9,COUNTIF($L$20:L2576,"&lt;&gt;")&lt;1001,10,COUNTIF($L$20:L2576,"&lt;&gt;")&lt;1101,11,COUNTIF($L$20:L2576,"&lt;&gt;")&lt;1201,12,COUNTIF($L$20:L2576,"&lt;&gt;")&lt;1301,13,COUNTIF($L$20:L2576,"&lt;&gt;")&lt;1401,14,COUNTIF($L$20:L2576,"&lt;&gt;")&lt;1501,15,COUNTIF($L$20:L2576,"&lt;&gt;")&lt;1601,16,COUNTIF($L$20:L2576,"&lt;&gt;")&lt;1701,17,COUNTIF($L$20:L2576,"&lt;&gt;")&lt;1801,18,COUNTIF($L$20:L2576,"&lt;&gt;")&lt;1901,19,COUNTIF($L$20:L2576,"&lt;&gt;")&lt;2001,20,COUNTIF($L$20:L2576,"&lt;&gt;")&lt;2101,21,COUNTIF($L$20:L2576,"&lt;&gt;")&lt;2201,22,COUNTIF($L$20:L2576,"&lt;&gt;")&lt;2301,23,COUNTIF($L$20:L2576,"&lt;&gt;")&lt;2401,24,COUNTIF($L$20:L2576,"&lt;&gt;")&lt;2501,25,COUNTIF($L$20:L2576,"&lt;&gt;")&lt;2601,26,COUNTIF($L$20:L2576,"&lt;&gt;")&lt;2701,27,COUNTIF($L$20:L2576,"&lt;&gt;")&lt;2801,28,COUNTIF($L$20:L2576,"&lt;&gt;")&lt;2901,29,COUNTIF($L$20:L2576,"&lt;&gt;")&lt;3001,30),"")</f>
        <v/>
      </c>
      <c r="AM2576" t="str">
        <f t="shared" si="195"/>
        <v/>
      </c>
      <c r="AN2576" t="str">
        <f t="shared" si="199"/>
        <v/>
      </c>
      <c r="AP2576" t="str">
        <f t="shared" si="198"/>
        <v/>
      </c>
      <c r="AQ2576" t="str">
        <f>IF(AO2576="","",COUNTIFS(AM2576:$AM$3019,AO2576))</f>
        <v/>
      </c>
    </row>
    <row r="2577" spans="1:43" x14ac:dyDescent="0.25">
      <c r="A2577" s="6" t="str">
        <f>IF(COUNT($A$20:A2576)&lt;&gt;$B$4,IF(A2576="","",A2576+1),"")</f>
        <v/>
      </c>
      <c r="B2577" s="3"/>
      <c r="C2577" s="3"/>
      <c r="D2577" s="122"/>
      <c r="E2577" s="3"/>
      <c r="F2577" s="3"/>
      <c r="G2577" s="3"/>
      <c r="H2577" s="3"/>
      <c r="I2577" s="120"/>
      <c r="J2577" s="3"/>
      <c r="K2577" s="95" t="str" cm="1">
        <f t="array" ref="K2577">IF(OR($J$14 = "A",$J$14 = "B",$J$14 = "C"),IF(I2577="","",IF(LEN(I2577)&gt;2,_xlfn.IFS(ISNUMBER(SEARCH("_",I2577)),I2577,ISNUMBER(SEARCH(", ",I2577)),SUBSTITUTE(I2577,", ","_"),ISNUMBER(SEARCH("/ ",I2577)),SUBSTITUTE(I2577,"/ ","_"),ISNUMBER(SEARCH(",",I2577)),SUBSTITUTE(I2577,",","_"),ISNUMBER(SEARCH("/",I2577)),SUBSTITUTE(I2577,"/","_"),ISNUMBER(SEARCH("",I2577)),I2577),I2577)),IF(OR($J$14 = "J",$J$14 = "K"),"",IF(D2577="","",IF(LEN(D2577)&gt;2,_xlfn.IFS(ISNUMBER(SEARCH("_",D2577)),D2577,ISNUMBER(SEARCH(", ",D2577)),SUBSTITUTE(D2577,", ","_"),ISNUMBER(SEARCH("/ ",D2577)),SUBSTITUTE(D2577,"/ ","_"),ISNUMBER(SEARCH(",",D2577)),SUBSTITUTE(D2577,",","_"),ISNUMBER(SEARCH("/",D2577)),SUBSTITUTE(D2577,"/","_"),ISNUMBER(SEARCH("",D2577)),D2577),D2577))))</f>
        <v/>
      </c>
      <c r="L2577" s="1"/>
      <c r="M2577" s="1" t="str">
        <f t="shared" si="196"/>
        <v/>
      </c>
      <c r="N2577" s="94" t="str">
        <f>IF($L2577="None","",IF(ISERROR(VLOOKUP($L2577,Info!$B$4:$B$266,1,FALSE)),"",VLOOKUP($L2577,Info!$B$4:$L$266,5,FALSE)))</f>
        <v/>
      </c>
      <c r="O2577" s="94" t="str">
        <f>IF(K2577="","",IF(AND($J$12&lt;&gt;"ABC",N2577="3"),"BAC",IF(N2577="3","ABC",IF($J$12&lt;&gt;"ABC",IF($J$10="Standard",VLOOKUP(K2577,Info!$BE$4:$BF$481,2,FALSE),VLOOKUP(K2577,Info!$BI$4:$BJ$482,2,FALSE)),IF($J$10="Standard",VLOOKUP(K2577,Info!$AG$4:$AH$2994,2,FALSE),VLOOKUP(K2577,Info!$AK$4:$AL$2997,2,FALSE))))))</f>
        <v/>
      </c>
      <c r="P2577" s="94" t="str">
        <f>IF($L2577="None","",IF(ISERROR(VLOOKUP($L2577,Info!$B$4:$B$266,1,FALSE)),"",VLOOKUP($L2577,Info!$B$4:$L$266,3,FALSE)))</f>
        <v/>
      </c>
      <c r="Q2577" s="96" t="str">
        <f>IF($L2577="None","",IF(ISERROR(VLOOKUP($L2577,Info!$B$4:$B$266,1,FALSE)),"",VLOOKUP($L2577,Info!$B$4:$L$266,4,FALSE)))</f>
        <v/>
      </c>
      <c r="R2577" s="1"/>
      <c r="S2577" s="6" t="str">
        <f t="shared" si="197"/>
        <v/>
      </c>
      <c r="T2577" s="6" t="str">
        <f>IF($L2577="None","",IF(ISERROR(VLOOKUP($L2577,Info!$B$4:$B$266,1,FALSE)),"",VLOOKUP($L2577,Info!$B$4:$L$266,11,FALSE)))</f>
        <v/>
      </c>
      <c r="U2577" s="1"/>
      <c r="V2577" s="1"/>
      <c r="W2577" s="1"/>
      <c r="X2577" s="1" t="str">
        <f>IF($L2577="None","",IF(ISERROR(VLOOKUP($L2577,Info!$B$4:$B$266,1,FALSE)),"",IF(OR(W2577="Metallic Liquid Tight",W2577="Non-Metallic Liquid Tight",W2577="LSZH",W2577="Greenfield"),VLOOKUP($L2577,Info!$B$4:$L$266,7,FALSE),"N/A")))</f>
        <v/>
      </c>
      <c r="Y2577" s="1"/>
      <c r="Z2577" s="96" t="str">
        <f>IF($L2577="None","",IF(ISERROR(VLOOKUP($L2577,Info!$B$4:$B$266,1,FALSE)),"",VLOOKUP($L2577,Info!$B$4:$L$266,9,FALSE)))</f>
        <v/>
      </c>
      <c r="AA2577" s="96" t="str">
        <f>IF($L2577="None","",IF(ISERROR(VLOOKUP($L2577,Info!$B$4:$B$266,1,FALSE)),"",VLOOKUP($L2577,Info!$B$4:$L$266,8,FALSE)))</f>
        <v/>
      </c>
      <c r="AB2577" s="96" t="str">
        <f>IF($L2577="None","",IF(ISERROR(VLOOKUP($L2577,Info!$B$4:$B$266,1,FALSE)),"",VLOOKUP($L2577,Info!$B$4:$L$266,10,FALSE)))</f>
        <v/>
      </c>
      <c r="AC2577" s="1" t="str">
        <f>IF(W2577="SO Cable","Black,White",IF(O2577="","",IF(P2577="","",IF($J$12&lt;&gt;"ABC",IF(P2577&lt;="250",VLOOKUP(O2577,Info!$AZ$4:$BB$22,3,FALSE),VLOOKUP(O2577,Info!$AZ$23:$BB$39,3,FALSE)),IF(P2577&lt;="250",VLOOKUP(O2577,Info!$AO$4:$AQ$22,3,FALSE),VLOOKUP(O2577,Info!$AO$23:$AP$39,3,FALSE))))))</f>
        <v/>
      </c>
      <c r="AD2577" s="1"/>
      <c r="AE2577" s="1" t="str">
        <f>IF($L2577="None","",IF(ISERROR(VLOOKUP($L2577,Info!$B$4:$B$266,1,FALSE)),"",VLOOKUP($L2577,Info!$B$4:$L$266,4,FALSE)))</f>
        <v/>
      </c>
      <c r="AF2577" s="1" t="str">
        <f>IF($L2577="None","",IF(ISERROR(VLOOKUP($L2577,Info!$B$4:$B$266,1,FALSE)),"",VLOOKUP($L2577,Info!$B$4:$L$266,6,FALSE)))</f>
        <v/>
      </c>
      <c r="AG2577" s="1"/>
      <c r="AH2577" s="33" t="str" cm="1">
        <f t="array" ref="AH2577">IF(AND(L2577&lt;&gt;"",O2577&lt;&gt;"",R2577:S2577&lt;&gt;"",W2577:X2577&lt;&gt;"",Z2577:AA2577&lt;&gt;"",AC2577&lt;&gt;""),"Good","Bad")</f>
        <v>Bad</v>
      </c>
      <c r="AL2577" t="str" cm="1">
        <f t="array" ref="AL2577">IF(R2577&gt;0,_xlfn.IFS(COUNTIF($L$20:L2577,"&lt;&gt;")&lt;101,1,COUNTIF($L$20:L2577,"&lt;&gt;")&lt;201,2,COUNTIF($L$20:L2577,"&lt;&gt;")&lt;301,3,COUNTIF($L$20:L2577,"&lt;&gt;")&lt;401,4,COUNTIF($L$20:L2577,"&lt;&gt;")&lt;501,5,COUNTIF($L$20:L2577,"&lt;&gt;")&lt;601,6,COUNTIF($L$20:L2577,"&lt;&gt;")&lt;701,7,COUNTIF($L$20:L2577,"&lt;&gt;")&lt;801,8,COUNTIF($L$20:L2577,"&lt;&gt;")&lt;901,9,COUNTIF($L$20:L2577,"&lt;&gt;")&lt;1001,10,COUNTIF($L$20:L2577,"&lt;&gt;")&lt;1101,11,COUNTIF($L$20:L2577,"&lt;&gt;")&lt;1201,12,COUNTIF($L$20:L2577,"&lt;&gt;")&lt;1301,13,COUNTIF($L$20:L2577,"&lt;&gt;")&lt;1401,14,COUNTIF($L$20:L2577,"&lt;&gt;")&lt;1501,15,COUNTIF($L$20:L2577,"&lt;&gt;")&lt;1601,16,COUNTIF($L$20:L2577,"&lt;&gt;")&lt;1701,17,COUNTIF($L$20:L2577,"&lt;&gt;")&lt;1801,18,COUNTIF($L$20:L2577,"&lt;&gt;")&lt;1901,19,COUNTIF($L$20:L2577,"&lt;&gt;")&lt;2001,20,COUNTIF($L$20:L2577,"&lt;&gt;")&lt;2101,21,COUNTIF($L$20:L2577,"&lt;&gt;")&lt;2201,22,COUNTIF($L$20:L2577,"&lt;&gt;")&lt;2301,23,COUNTIF($L$20:L2577,"&lt;&gt;")&lt;2401,24,COUNTIF($L$20:L2577,"&lt;&gt;")&lt;2501,25,COUNTIF($L$20:L2577,"&lt;&gt;")&lt;2601,26,COUNTIF($L$20:L2577,"&lt;&gt;")&lt;2701,27,COUNTIF($L$20:L2577,"&lt;&gt;")&lt;2801,28,COUNTIF($L$20:L2577,"&lt;&gt;")&lt;2901,29,COUNTIF($L$20:L2577,"&lt;&gt;")&lt;3001,30),"")</f>
        <v/>
      </c>
      <c r="AM2577" t="str">
        <f t="shared" si="195"/>
        <v/>
      </c>
      <c r="AN2577" t="str">
        <f t="shared" si="199"/>
        <v/>
      </c>
      <c r="AP2577" t="str">
        <f t="shared" si="198"/>
        <v/>
      </c>
      <c r="AQ2577" t="str">
        <f>IF(AO2577="","",COUNTIFS(AM2577:$AM$3019,AO2577))</f>
        <v/>
      </c>
    </row>
    <row r="2578" spans="1:43" x14ac:dyDescent="0.25">
      <c r="A2578" s="6" t="str">
        <f>IF(COUNT($A$20:A2577)&lt;&gt;$B$4,IF(A2577="","",A2577+1),"")</f>
        <v/>
      </c>
      <c r="B2578" s="3"/>
      <c r="C2578" s="3"/>
      <c r="D2578" s="122"/>
      <c r="E2578" s="3"/>
      <c r="F2578" s="3"/>
      <c r="G2578" s="3"/>
      <c r="H2578" s="3"/>
      <c r="I2578" s="120"/>
      <c r="J2578" s="3"/>
      <c r="K2578" s="95" t="str" cm="1">
        <f t="array" ref="K2578">IF(OR($J$14 = "A",$J$14 = "B",$J$14 = "C"),IF(I2578="","",IF(LEN(I2578)&gt;2,_xlfn.IFS(ISNUMBER(SEARCH("_",I2578)),I2578,ISNUMBER(SEARCH(", ",I2578)),SUBSTITUTE(I2578,", ","_"),ISNUMBER(SEARCH("/ ",I2578)),SUBSTITUTE(I2578,"/ ","_"),ISNUMBER(SEARCH(",",I2578)),SUBSTITUTE(I2578,",","_"),ISNUMBER(SEARCH("/",I2578)),SUBSTITUTE(I2578,"/","_"),ISNUMBER(SEARCH("",I2578)),I2578),I2578)),IF(OR($J$14 = "J",$J$14 = "K"),"",IF(D2578="","",IF(LEN(D2578)&gt;2,_xlfn.IFS(ISNUMBER(SEARCH("_",D2578)),D2578,ISNUMBER(SEARCH(", ",D2578)),SUBSTITUTE(D2578,", ","_"),ISNUMBER(SEARCH("/ ",D2578)),SUBSTITUTE(D2578,"/ ","_"),ISNUMBER(SEARCH(",",D2578)),SUBSTITUTE(D2578,",","_"),ISNUMBER(SEARCH("/",D2578)),SUBSTITUTE(D2578,"/","_"),ISNUMBER(SEARCH("",D2578)),D2578),D2578))))</f>
        <v/>
      </c>
      <c r="L2578" s="1"/>
      <c r="M2578" s="1" t="str">
        <f t="shared" si="196"/>
        <v/>
      </c>
      <c r="N2578" s="94" t="str">
        <f>IF($L2578="None","",IF(ISERROR(VLOOKUP($L2578,Info!$B$4:$B$266,1,FALSE)),"",VLOOKUP($L2578,Info!$B$4:$L$266,5,FALSE)))</f>
        <v/>
      </c>
      <c r="O2578" s="94" t="str">
        <f>IF(K2578="","",IF(AND($J$12&lt;&gt;"ABC",N2578="3"),"BAC",IF(N2578="3","ABC",IF($J$12&lt;&gt;"ABC",IF($J$10="Standard",VLOOKUP(K2578,Info!$BE$4:$BF$481,2,FALSE),VLOOKUP(K2578,Info!$BI$4:$BJ$482,2,FALSE)),IF($J$10="Standard",VLOOKUP(K2578,Info!$AG$4:$AH$2994,2,FALSE),VLOOKUP(K2578,Info!$AK$4:$AL$2997,2,FALSE))))))</f>
        <v/>
      </c>
      <c r="P2578" s="94" t="str">
        <f>IF($L2578="None","",IF(ISERROR(VLOOKUP($L2578,Info!$B$4:$B$266,1,FALSE)),"",VLOOKUP($L2578,Info!$B$4:$L$266,3,FALSE)))</f>
        <v/>
      </c>
      <c r="Q2578" s="96" t="str">
        <f>IF($L2578="None","",IF(ISERROR(VLOOKUP($L2578,Info!$B$4:$B$266,1,FALSE)),"",VLOOKUP($L2578,Info!$B$4:$L$266,4,FALSE)))</f>
        <v/>
      </c>
      <c r="R2578" s="1"/>
      <c r="S2578" s="6" t="str">
        <f t="shared" si="197"/>
        <v/>
      </c>
      <c r="T2578" s="6" t="str">
        <f>IF($L2578="None","",IF(ISERROR(VLOOKUP($L2578,Info!$B$4:$B$266,1,FALSE)),"",VLOOKUP($L2578,Info!$B$4:$L$266,11,FALSE)))</f>
        <v/>
      </c>
      <c r="U2578" s="1"/>
      <c r="V2578" s="1"/>
      <c r="W2578" s="1"/>
      <c r="X2578" s="1" t="str">
        <f>IF($L2578="None","",IF(ISERROR(VLOOKUP($L2578,Info!$B$4:$B$266,1,FALSE)),"",IF(OR(W2578="Metallic Liquid Tight",W2578="Non-Metallic Liquid Tight",W2578="LSZH",W2578="Greenfield"),VLOOKUP($L2578,Info!$B$4:$L$266,7,FALSE),"N/A")))</f>
        <v/>
      </c>
      <c r="Y2578" s="1"/>
      <c r="Z2578" s="96" t="str">
        <f>IF($L2578="None","",IF(ISERROR(VLOOKUP($L2578,Info!$B$4:$B$266,1,FALSE)),"",VLOOKUP($L2578,Info!$B$4:$L$266,9,FALSE)))</f>
        <v/>
      </c>
      <c r="AA2578" s="96" t="str">
        <f>IF($L2578="None","",IF(ISERROR(VLOOKUP($L2578,Info!$B$4:$B$266,1,FALSE)),"",VLOOKUP($L2578,Info!$B$4:$L$266,8,FALSE)))</f>
        <v/>
      </c>
      <c r="AB2578" s="96" t="str">
        <f>IF($L2578="None","",IF(ISERROR(VLOOKUP($L2578,Info!$B$4:$B$266,1,FALSE)),"",VLOOKUP($L2578,Info!$B$4:$L$266,10,FALSE)))</f>
        <v/>
      </c>
      <c r="AC2578" s="1" t="str">
        <f>IF(W2578="SO Cable","Black,White",IF(O2578="","",IF(P2578="","",IF($J$12&lt;&gt;"ABC",IF(P2578&lt;="250",VLOOKUP(O2578,Info!$AZ$4:$BB$22,3,FALSE),VLOOKUP(O2578,Info!$AZ$23:$BB$39,3,FALSE)),IF(P2578&lt;="250",VLOOKUP(O2578,Info!$AO$4:$AQ$22,3,FALSE),VLOOKUP(O2578,Info!$AO$23:$AP$39,3,FALSE))))))</f>
        <v/>
      </c>
      <c r="AD2578" s="1"/>
      <c r="AE2578" s="1" t="str">
        <f>IF($L2578="None","",IF(ISERROR(VLOOKUP($L2578,Info!$B$4:$B$266,1,FALSE)),"",VLOOKUP($L2578,Info!$B$4:$L$266,4,FALSE)))</f>
        <v/>
      </c>
      <c r="AF2578" s="1" t="str">
        <f>IF($L2578="None","",IF(ISERROR(VLOOKUP($L2578,Info!$B$4:$B$266,1,FALSE)),"",VLOOKUP($L2578,Info!$B$4:$L$266,6,FALSE)))</f>
        <v/>
      </c>
      <c r="AG2578" s="1"/>
      <c r="AH2578" s="33" t="str" cm="1">
        <f t="array" ref="AH2578">IF(AND(L2578&lt;&gt;"",O2578&lt;&gt;"",R2578:S2578&lt;&gt;"",W2578:X2578&lt;&gt;"",Z2578:AA2578&lt;&gt;"",AC2578&lt;&gt;""),"Good","Bad")</f>
        <v>Bad</v>
      </c>
      <c r="AL2578" t="str" cm="1">
        <f t="array" ref="AL2578">IF(R2578&gt;0,_xlfn.IFS(COUNTIF($L$20:L2578,"&lt;&gt;")&lt;101,1,COUNTIF($L$20:L2578,"&lt;&gt;")&lt;201,2,COUNTIF($L$20:L2578,"&lt;&gt;")&lt;301,3,COUNTIF($L$20:L2578,"&lt;&gt;")&lt;401,4,COUNTIF($L$20:L2578,"&lt;&gt;")&lt;501,5,COUNTIF($L$20:L2578,"&lt;&gt;")&lt;601,6,COUNTIF($L$20:L2578,"&lt;&gt;")&lt;701,7,COUNTIF($L$20:L2578,"&lt;&gt;")&lt;801,8,COUNTIF($L$20:L2578,"&lt;&gt;")&lt;901,9,COUNTIF($L$20:L2578,"&lt;&gt;")&lt;1001,10,COUNTIF($L$20:L2578,"&lt;&gt;")&lt;1101,11,COUNTIF($L$20:L2578,"&lt;&gt;")&lt;1201,12,COUNTIF($L$20:L2578,"&lt;&gt;")&lt;1301,13,COUNTIF($L$20:L2578,"&lt;&gt;")&lt;1401,14,COUNTIF($L$20:L2578,"&lt;&gt;")&lt;1501,15,COUNTIF($L$20:L2578,"&lt;&gt;")&lt;1601,16,COUNTIF($L$20:L2578,"&lt;&gt;")&lt;1701,17,COUNTIF($L$20:L2578,"&lt;&gt;")&lt;1801,18,COUNTIF($L$20:L2578,"&lt;&gt;")&lt;1901,19,COUNTIF($L$20:L2578,"&lt;&gt;")&lt;2001,20,COUNTIF($L$20:L2578,"&lt;&gt;")&lt;2101,21,COUNTIF($L$20:L2578,"&lt;&gt;")&lt;2201,22,COUNTIF($L$20:L2578,"&lt;&gt;")&lt;2301,23,COUNTIF($L$20:L2578,"&lt;&gt;")&lt;2401,24,COUNTIF($L$20:L2578,"&lt;&gt;")&lt;2501,25,COUNTIF($L$20:L2578,"&lt;&gt;")&lt;2601,26,COUNTIF($L$20:L2578,"&lt;&gt;")&lt;2701,27,COUNTIF($L$20:L2578,"&lt;&gt;")&lt;2801,28,COUNTIF($L$20:L2578,"&lt;&gt;")&lt;2901,29,COUNTIF($L$20:L2578,"&lt;&gt;")&lt;3001,30),"")</f>
        <v/>
      </c>
      <c r="AM2578" t="str">
        <f t="shared" si="195"/>
        <v/>
      </c>
      <c r="AN2578" t="str">
        <f t="shared" si="199"/>
        <v/>
      </c>
      <c r="AP2578" t="str">
        <f t="shared" si="198"/>
        <v/>
      </c>
      <c r="AQ2578" t="str">
        <f>IF(AO2578="","",COUNTIFS(AM2578:$AM$3019,AO2578))</f>
        <v/>
      </c>
    </row>
    <row r="2579" spans="1:43" x14ac:dyDescent="0.25">
      <c r="A2579" s="6" t="str">
        <f>IF(COUNT($A$20:A2578)&lt;&gt;$B$4,IF(A2578="","",A2578+1),"")</f>
        <v/>
      </c>
      <c r="B2579" s="3"/>
      <c r="C2579" s="3"/>
      <c r="D2579" s="122"/>
      <c r="E2579" s="3"/>
      <c r="F2579" s="3"/>
      <c r="G2579" s="3"/>
      <c r="H2579" s="3"/>
      <c r="I2579" s="120"/>
      <c r="J2579" s="3"/>
      <c r="K2579" s="95" t="str" cm="1">
        <f t="array" ref="K2579">IF(OR($J$14 = "A",$J$14 = "B",$J$14 = "C"),IF(I2579="","",IF(LEN(I2579)&gt;2,_xlfn.IFS(ISNUMBER(SEARCH("_",I2579)),I2579,ISNUMBER(SEARCH(", ",I2579)),SUBSTITUTE(I2579,", ","_"),ISNUMBER(SEARCH("/ ",I2579)),SUBSTITUTE(I2579,"/ ","_"),ISNUMBER(SEARCH(",",I2579)),SUBSTITUTE(I2579,",","_"),ISNUMBER(SEARCH("/",I2579)),SUBSTITUTE(I2579,"/","_"),ISNUMBER(SEARCH("",I2579)),I2579),I2579)),IF(OR($J$14 = "J",$J$14 = "K"),"",IF(D2579="","",IF(LEN(D2579)&gt;2,_xlfn.IFS(ISNUMBER(SEARCH("_",D2579)),D2579,ISNUMBER(SEARCH(", ",D2579)),SUBSTITUTE(D2579,", ","_"),ISNUMBER(SEARCH("/ ",D2579)),SUBSTITUTE(D2579,"/ ","_"),ISNUMBER(SEARCH(",",D2579)),SUBSTITUTE(D2579,",","_"),ISNUMBER(SEARCH("/",D2579)),SUBSTITUTE(D2579,"/","_"),ISNUMBER(SEARCH("",D2579)),D2579),D2579))))</f>
        <v/>
      </c>
      <c r="L2579" s="1"/>
      <c r="M2579" s="1" t="str">
        <f t="shared" si="196"/>
        <v/>
      </c>
      <c r="N2579" s="94" t="str">
        <f>IF($L2579="None","",IF(ISERROR(VLOOKUP($L2579,Info!$B$4:$B$266,1,FALSE)),"",VLOOKUP($L2579,Info!$B$4:$L$266,5,FALSE)))</f>
        <v/>
      </c>
      <c r="O2579" s="94" t="str">
        <f>IF(K2579="","",IF(AND($J$12&lt;&gt;"ABC",N2579="3"),"BAC",IF(N2579="3","ABC",IF($J$12&lt;&gt;"ABC",IF($J$10="Standard",VLOOKUP(K2579,Info!$BE$4:$BF$481,2,FALSE),VLOOKUP(K2579,Info!$BI$4:$BJ$482,2,FALSE)),IF($J$10="Standard",VLOOKUP(K2579,Info!$AG$4:$AH$2994,2,FALSE),VLOOKUP(K2579,Info!$AK$4:$AL$2997,2,FALSE))))))</f>
        <v/>
      </c>
      <c r="P2579" s="94" t="str">
        <f>IF($L2579="None","",IF(ISERROR(VLOOKUP($L2579,Info!$B$4:$B$266,1,FALSE)),"",VLOOKUP($L2579,Info!$B$4:$L$266,3,FALSE)))</f>
        <v/>
      </c>
      <c r="Q2579" s="96" t="str">
        <f>IF($L2579="None","",IF(ISERROR(VLOOKUP($L2579,Info!$B$4:$B$266,1,FALSE)),"",VLOOKUP($L2579,Info!$B$4:$L$266,4,FALSE)))</f>
        <v/>
      </c>
      <c r="R2579" s="1"/>
      <c r="S2579" s="6" t="str">
        <f t="shared" si="197"/>
        <v/>
      </c>
      <c r="T2579" s="6" t="str">
        <f>IF($L2579="None","",IF(ISERROR(VLOOKUP($L2579,Info!$B$4:$B$266,1,FALSE)),"",VLOOKUP($L2579,Info!$B$4:$L$266,11,FALSE)))</f>
        <v/>
      </c>
      <c r="U2579" s="1"/>
      <c r="V2579" s="1"/>
      <c r="W2579" s="1"/>
      <c r="X2579" s="1" t="str">
        <f>IF($L2579="None","",IF(ISERROR(VLOOKUP($L2579,Info!$B$4:$B$266,1,FALSE)),"",IF(OR(W2579="Metallic Liquid Tight",W2579="Non-Metallic Liquid Tight",W2579="LSZH",W2579="Greenfield"),VLOOKUP($L2579,Info!$B$4:$L$266,7,FALSE),"N/A")))</f>
        <v/>
      </c>
      <c r="Y2579" s="1"/>
      <c r="Z2579" s="96" t="str">
        <f>IF($L2579="None","",IF(ISERROR(VLOOKUP($L2579,Info!$B$4:$B$266,1,FALSE)),"",VLOOKUP($L2579,Info!$B$4:$L$266,9,FALSE)))</f>
        <v/>
      </c>
      <c r="AA2579" s="96" t="str">
        <f>IF($L2579="None","",IF(ISERROR(VLOOKUP($L2579,Info!$B$4:$B$266,1,FALSE)),"",VLOOKUP($L2579,Info!$B$4:$L$266,8,FALSE)))</f>
        <v/>
      </c>
      <c r="AB2579" s="96" t="str">
        <f>IF($L2579="None","",IF(ISERROR(VLOOKUP($L2579,Info!$B$4:$B$266,1,FALSE)),"",VLOOKUP($L2579,Info!$B$4:$L$266,10,FALSE)))</f>
        <v/>
      </c>
      <c r="AC2579" s="1" t="str">
        <f>IF(W2579="SO Cable","Black,White",IF(O2579="","",IF(P2579="","",IF($J$12&lt;&gt;"ABC",IF(P2579&lt;="250",VLOOKUP(O2579,Info!$AZ$4:$BB$22,3,FALSE),VLOOKUP(O2579,Info!$AZ$23:$BB$39,3,FALSE)),IF(P2579&lt;="250",VLOOKUP(O2579,Info!$AO$4:$AQ$22,3,FALSE),VLOOKUP(O2579,Info!$AO$23:$AP$39,3,FALSE))))))</f>
        <v/>
      </c>
      <c r="AD2579" s="1"/>
      <c r="AE2579" s="1" t="str">
        <f>IF($L2579="None","",IF(ISERROR(VLOOKUP($L2579,Info!$B$4:$B$266,1,FALSE)),"",VLOOKUP($L2579,Info!$B$4:$L$266,4,FALSE)))</f>
        <v/>
      </c>
      <c r="AF2579" s="1" t="str">
        <f>IF($L2579="None","",IF(ISERROR(VLOOKUP($L2579,Info!$B$4:$B$266,1,FALSE)),"",VLOOKUP($L2579,Info!$B$4:$L$266,6,FALSE)))</f>
        <v/>
      </c>
      <c r="AG2579" s="1"/>
      <c r="AH2579" s="33" t="str" cm="1">
        <f t="array" ref="AH2579">IF(AND(L2579&lt;&gt;"",O2579&lt;&gt;"",R2579:S2579&lt;&gt;"",W2579:X2579&lt;&gt;"",Z2579:AA2579&lt;&gt;"",AC2579&lt;&gt;""),"Good","Bad")</f>
        <v>Bad</v>
      </c>
      <c r="AL2579" t="str" cm="1">
        <f t="array" ref="AL2579">IF(R2579&gt;0,_xlfn.IFS(COUNTIF($L$20:L2579,"&lt;&gt;")&lt;101,1,COUNTIF($L$20:L2579,"&lt;&gt;")&lt;201,2,COUNTIF($L$20:L2579,"&lt;&gt;")&lt;301,3,COUNTIF($L$20:L2579,"&lt;&gt;")&lt;401,4,COUNTIF($L$20:L2579,"&lt;&gt;")&lt;501,5,COUNTIF($L$20:L2579,"&lt;&gt;")&lt;601,6,COUNTIF($L$20:L2579,"&lt;&gt;")&lt;701,7,COUNTIF($L$20:L2579,"&lt;&gt;")&lt;801,8,COUNTIF($L$20:L2579,"&lt;&gt;")&lt;901,9,COUNTIF($L$20:L2579,"&lt;&gt;")&lt;1001,10,COUNTIF($L$20:L2579,"&lt;&gt;")&lt;1101,11,COUNTIF($L$20:L2579,"&lt;&gt;")&lt;1201,12,COUNTIF($L$20:L2579,"&lt;&gt;")&lt;1301,13,COUNTIF($L$20:L2579,"&lt;&gt;")&lt;1401,14,COUNTIF($L$20:L2579,"&lt;&gt;")&lt;1501,15,COUNTIF($L$20:L2579,"&lt;&gt;")&lt;1601,16,COUNTIF($L$20:L2579,"&lt;&gt;")&lt;1701,17,COUNTIF($L$20:L2579,"&lt;&gt;")&lt;1801,18,COUNTIF($L$20:L2579,"&lt;&gt;")&lt;1901,19,COUNTIF($L$20:L2579,"&lt;&gt;")&lt;2001,20,COUNTIF($L$20:L2579,"&lt;&gt;")&lt;2101,21,COUNTIF($L$20:L2579,"&lt;&gt;")&lt;2201,22,COUNTIF($L$20:L2579,"&lt;&gt;")&lt;2301,23,COUNTIF($L$20:L2579,"&lt;&gt;")&lt;2401,24,COUNTIF($L$20:L2579,"&lt;&gt;")&lt;2501,25,COUNTIF($L$20:L2579,"&lt;&gt;")&lt;2601,26,COUNTIF($L$20:L2579,"&lt;&gt;")&lt;2701,27,COUNTIF($L$20:L2579,"&lt;&gt;")&lt;2801,28,COUNTIF($L$20:L2579,"&lt;&gt;")&lt;2901,29,COUNTIF($L$20:L2579,"&lt;&gt;")&lt;3001,30),"")</f>
        <v/>
      </c>
      <c r="AM2579" t="str">
        <f t="shared" si="195"/>
        <v/>
      </c>
      <c r="AN2579" t="str">
        <f t="shared" si="199"/>
        <v/>
      </c>
      <c r="AP2579" t="str">
        <f t="shared" si="198"/>
        <v/>
      </c>
      <c r="AQ2579" t="str">
        <f>IF(AO2579="","",COUNTIFS(AM2579:$AM$3019,AO2579))</f>
        <v/>
      </c>
    </row>
    <row r="2580" spans="1:43" x14ac:dyDescent="0.25">
      <c r="A2580" s="6" t="str">
        <f>IF(COUNT($A$20:A2579)&lt;&gt;$B$4,IF(A2579="","",A2579+1),"")</f>
        <v/>
      </c>
      <c r="B2580" s="3"/>
      <c r="C2580" s="3"/>
      <c r="D2580" s="122"/>
      <c r="E2580" s="3"/>
      <c r="F2580" s="3"/>
      <c r="G2580" s="3"/>
      <c r="H2580" s="3"/>
      <c r="I2580" s="120"/>
      <c r="J2580" s="3"/>
      <c r="K2580" s="95" t="str" cm="1">
        <f t="array" ref="K2580">IF(OR($J$14 = "A",$J$14 = "B",$J$14 = "C"),IF(I2580="","",IF(LEN(I2580)&gt;2,_xlfn.IFS(ISNUMBER(SEARCH("_",I2580)),I2580,ISNUMBER(SEARCH(", ",I2580)),SUBSTITUTE(I2580,", ","_"),ISNUMBER(SEARCH("/ ",I2580)),SUBSTITUTE(I2580,"/ ","_"),ISNUMBER(SEARCH(",",I2580)),SUBSTITUTE(I2580,",","_"),ISNUMBER(SEARCH("/",I2580)),SUBSTITUTE(I2580,"/","_"),ISNUMBER(SEARCH("",I2580)),I2580),I2580)),IF(OR($J$14 = "J",$J$14 = "K"),"",IF(D2580="","",IF(LEN(D2580)&gt;2,_xlfn.IFS(ISNUMBER(SEARCH("_",D2580)),D2580,ISNUMBER(SEARCH(", ",D2580)),SUBSTITUTE(D2580,", ","_"),ISNUMBER(SEARCH("/ ",D2580)),SUBSTITUTE(D2580,"/ ","_"),ISNUMBER(SEARCH(",",D2580)),SUBSTITUTE(D2580,",","_"),ISNUMBER(SEARCH("/",D2580)),SUBSTITUTE(D2580,"/","_"),ISNUMBER(SEARCH("",D2580)),D2580),D2580))))</f>
        <v/>
      </c>
      <c r="L2580" s="1"/>
      <c r="M2580" s="1" t="str">
        <f t="shared" si="196"/>
        <v/>
      </c>
      <c r="N2580" s="94" t="str">
        <f>IF($L2580="None","",IF(ISERROR(VLOOKUP($L2580,Info!$B$4:$B$266,1,FALSE)),"",VLOOKUP($L2580,Info!$B$4:$L$266,5,FALSE)))</f>
        <v/>
      </c>
      <c r="O2580" s="94" t="str">
        <f>IF(K2580="","",IF(AND($J$12&lt;&gt;"ABC",N2580="3"),"BAC",IF(N2580="3","ABC",IF($J$12&lt;&gt;"ABC",IF($J$10="Standard",VLOOKUP(K2580,Info!$BE$4:$BF$481,2,FALSE),VLOOKUP(K2580,Info!$BI$4:$BJ$482,2,FALSE)),IF($J$10="Standard",VLOOKUP(K2580,Info!$AG$4:$AH$2994,2,FALSE),VLOOKUP(K2580,Info!$AK$4:$AL$2997,2,FALSE))))))</f>
        <v/>
      </c>
      <c r="P2580" s="94" t="str">
        <f>IF($L2580="None","",IF(ISERROR(VLOOKUP($L2580,Info!$B$4:$B$266,1,FALSE)),"",VLOOKUP($L2580,Info!$B$4:$L$266,3,FALSE)))</f>
        <v/>
      </c>
      <c r="Q2580" s="96" t="str">
        <f>IF($L2580="None","",IF(ISERROR(VLOOKUP($L2580,Info!$B$4:$B$266,1,FALSE)),"",VLOOKUP($L2580,Info!$B$4:$L$266,4,FALSE)))</f>
        <v/>
      </c>
      <c r="R2580" s="1"/>
      <c r="S2580" s="6" t="str">
        <f t="shared" si="197"/>
        <v/>
      </c>
      <c r="T2580" s="6" t="str">
        <f>IF($L2580="None","",IF(ISERROR(VLOOKUP($L2580,Info!$B$4:$B$266,1,FALSE)),"",VLOOKUP($L2580,Info!$B$4:$L$266,11,FALSE)))</f>
        <v/>
      </c>
      <c r="U2580" s="1"/>
      <c r="V2580" s="1"/>
      <c r="W2580" s="1"/>
      <c r="X2580" s="1" t="str">
        <f>IF($L2580="None","",IF(ISERROR(VLOOKUP($L2580,Info!$B$4:$B$266,1,FALSE)),"",IF(OR(W2580="Metallic Liquid Tight",W2580="Non-Metallic Liquid Tight",W2580="LSZH",W2580="Greenfield"),VLOOKUP($L2580,Info!$B$4:$L$266,7,FALSE),"N/A")))</f>
        <v/>
      </c>
      <c r="Y2580" s="1"/>
      <c r="Z2580" s="96" t="str">
        <f>IF($L2580="None","",IF(ISERROR(VLOOKUP($L2580,Info!$B$4:$B$266,1,FALSE)),"",VLOOKUP($L2580,Info!$B$4:$L$266,9,FALSE)))</f>
        <v/>
      </c>
      <c r="AA2580" s="96" t="str">
        <f>IF($L2580="None","",IF(ISERROR(VLOOKUP($L2580,Info!$B$4:$B$266,1,FALSE)),"",VLOOKUP($L2580,Info!$B$4:$L$266,8,FALSE)))</f>
        <v/>
      </c>
      <c r="AB2580" s="96" t="str">
        <f>IF($L2580="None","",IF(ISERROR(VLOOKUP($L2580,Info!$B$4:$B$266,1,FALSE)),"",VLOOKUP($L2580,Info!$B$4:$L$266,10,FALSE)))</f>
        <v/>
      </c>
      <c r="AC2580" s="1" t="str">
        <f>IF(W2580="SO Cable","Black,White",IF(O2580="","",IF(P2580="","",IF($J$12&lt;&gt;"ABC",IF(P2580&lt;="250",VLOOKUP(O2580,Info!$AZ$4:$BB$22,3,FALSE),VLOOKUP(O2580,Info!$AZ$23:$BB$39,3,FALSE)),IF(P2580&lt;="250",VLOOKUP(O2580,Info!$AO$4:$AQ$22,3,FALSE),VLOOKUP(O2580,Info!$AO$23:$AP$39,3,FALSE))))))</f>
        <v/>
      </c>
      <c r="AD2580" s="1"/>
      <c r="AE2580" s="1" t="str">
        <f>IF($L2580="None","",IF(ISERROR(VLOOKUP($L2580,Info!$B$4:$B$266,1,FALSE)),"",VLOOKUP($L2580,Info!$B$4:$L$266,4,FALSE)))</f>
        <v/>
      </c>
      <c r="AF2580" s="1" t="str">
        <f>IF($L2580="None","",IF(ISERROR(VLOOKUP($L2580,Info!$B$4:$B$266,1,FALSE)),"",VLOOKUP($L2580,Info!$B$4:$L$266,6,FALSE)))</f>
        <v/>
      </c>
      <c r="AG2580" s="1"/>
      <c r="AH2580" s="33" t="str" cm="1">
        <f t="array" ref="AH2580">IF(AND(L2580&lt;&gt;"",O2580&lt;&gt;"",R2580:S2580&lt;&gt;"",W2580:X2580&lt;&gt;"",Z2580:AA2580&lt;&gt;"",AC2580&lt;&gt;""),"Good","Bad")</f>
        <v>Bad</v>
      </c>
      <c r="AL2580" t="str" cm="1">
        <f t="array" ref="AL2580">IF(R2580&gt;0,_xlfn.IFS(COUNTIF($L$20:L2580,"&lt;&gt;")&lt;101,1,COUNTIF($L$20:L2580,"&lt;&gt;")&lt;201,2,COUNTIF($L$20:L2580,"&lt;&gt;")&lt;301,3,COUNTIF($L$20:L2580,"&lt;&gt;")&lt;401,4,COUNTIF($L$20:L2580,"&lt;&gt;")&lt;501,5,COUNTIF($L$20:L2580,"&lt;&gt;")&lt;601,6,COUNTIF($L$20:L2580,"&lt;&gt;")&lt;701,7,COUNTIF($L$20:L2580,"&lt;&gt;")&lt;801,8,COUNTIF($L$20:L2580,"&lt;&gt;")&lt;901,9,COUNTIF($L$20:L2580,"&lt;&gt;")&lt;1001,10,COUNTIF($L$20:L2580,"&lt;&gt;")&lt;1101,11,COUNTIF($L$20:L2580,"&lt;&gt;")&lt;1201,12,COUNTIF($L$20:L2580,"&lt;&gt;")&lt;1301,13,COUNTIF($L$20:L2580,"&lt;&gt;")&lt;1401,14,COUNTIF($L$20:L2580,"&lt;&gt;")&lt;1501,15,COUNTIF($L$20:L2580,"&lt;&gt;")&lt;1601,16,COUNTIF($L$20:L2580,"&lt;&gt;")&lt;1701,17,COUNTIF($L$20:L2580,"&lt;&gt;")&lt;1801,18,COUNTIF($L$20:L2580,"&lt;&gt;")&lt;1901,19,COUNTIF($L$20:L2580,"&lt;&gt;")&lt;2001,20,COUNTIF($L$20:L2580,"&lt;&gt;")&lt;2101,21,COUNTIF($L$20:L2580,"&lt;&gt;")&lt;2201,22,COUNTIF($L$20:L2580,"&lt;&gt;")&lt;2301,23,COUNTIF($L$20:L2580,"&lt;&gt;")&lt;2401,24,COUNTIF($L$20:L2580,"&lt;&gt;")&lt;2501,25,COUNTIF($L$20:L2580,"&lt;&gt;")&lt;2601,26,COUNTIF($L$20:L2580,"&lt;&gt;")&lt;2701,27,COUNTIF($L$20:L2580,"&lt;&gt;")&lt;2801,28,COUNTIF($L$20:L2580,"&lt;&gt;")&lt;2901,29,COUNTIF($L$20:L2580,"&lt;&gt;")&lt;3001,30),"")</f>
        <v/>
      </c>
      <c r="AM2580" t="str">
        <f t="shared" ref="AM2580:AM2643" si="200">L2580&amp;Z2580&amp;AA2580&amp;W2580&amp;X2580&amp;Y2580&amp;AL2580</f>
        <v/>
      </c>
      <c r="AN2580" t="str">
        <f t="shared" si="199"/>
        <v/>
      </c>
      <c r="AP2580" t="str">
        <f t="shared" si="198"/>
        <v/>
      </c>
      <c r="AQ2580" t="str">
        <f>IF(AO2580="","",COUNTIFS(AM2580:$AM$3019,AO2580))</f>
        <v/>
      </c>
    </row>
    <row r="2581" spans="1:43" x14ac:dyDescent="0.25">
      <c r="A2581" s="6" t="str">
        <f>IF(COUNT($A$20:A2580)&lt;&gt;$B$4,IF(A2580="","",A2580+1),"")</f>
        <v/>
      </c>
      <c r="B2581" s="3"/>
      <c r="C2581" s="3"/>
      <c r="D2581" s="122"/>
      <c r="E2581" s="3"/>
      <c r="F2581" s="3"/>
      <c r="G2581" s="3"/>
      <c r="H2581" s="3"/>
      <c r="I2581" s="120"/>
      <c r="J2581" s="3"/>
      <c r="K2581" s="95" t="str" cm="1">
        <f t="array" ref="K2581">IF(OR($J$14 = "A",$J$14 = "B",$J$14 = "C"),IF(I2581="","",IF(LEN(I2581)&gt;2,_xlfn.IFS(ISNUMBER(SEARCH("_",I2581)),I2581,ISNUMBER(SEARCH(", ",I2581)),SUBSTITUTE(I2581,", ","_"),ISNUMBER(SEARCH("/ ",I2581)),SUBSTITUTE(I2581,"/ ","_"),ISNUMBER(SEARCH(",",I2581)),SUBSTITUTE(I2581,",","_"),ISNUMBER(SEARCH("/",I2581)),SUBSTITUTE(I2581,"/","_"),ISNUMBER(SEARCH("",I2581)),I2581),I2581)),IF(OR($J$14 = "J",$J$14 = "K"),"",IF(D2581="","",IF(LEN(D2581)&gt;2,_xlfn.IFS(ISNUMBER(SEARCH("_",D2581)),D2581,ISNUMBER(SEARCH(", ",D2581)),SUBSTITUTE(D2581,", ","_"),ISNUMBER(SEARCH("/ ",D2581)),SUBSTITUTE(D2581,"/ ","_"),ISNUMBER(SEARCH(",",D2581)),SUBSTITUTE(D2581,",","_"),ISNUMBER(SEARCH("/",D2581)),SUBSTITUTE(D2581,"/","_"),ISNUMBER(SEARCH("",D2581)),D2581),D2581))))</f>
        <v/>
      </c>
      <c r="L2581" s="1"/>
      <c r="M2581" s="1" t="str">
        <f t="shared" ref="M2581:M2644" si="201">IF(L2581="","","Pigtail")</f>
        <v/>
      </c>
      <c r="N2581" s="94" t="str">
        <f>IF($L2581="None","",IF(ISERROR(VLOOKUP($L2581,Info!$B$4:$B$266,1,FALSE)),"",VLOOKUP($L2581,Info!$B$4:$L$266,5,FALSE)))</f>
        <v/>
      </c>
      <c r="O2581" s="94" t="str">
        <f>IF(K2581="","",IF(AND($J$12&lt;&gt;"ABC",N2581="3"),"BAC",IF(N2581="3","ABC",IF($J$12&lt;&gt;"ABC",IF($J$10="Standard",VLOOKUP(K2581,Info!$BE$4:$BF$481,2,FALSE),VLOOKUP(K2581,Info!$BI$4:$BJ$482,2,FALSE)),IF($J$10="Standard",VLOOKUP(K2581,Info!$AG$4:$AH$2994,2,FALSE),VLOOKUP(K2581,Info!$AK$4:$AL$2997,2,FALSE))))))</f>
        <v/>
      </c>
      <c r="P2581" s="94" t="str">
        <f>IF($L2581="None","",IF(ISERROR(VLOOKUP($L2581,Info!$B$4:$B$266,1,FALSE)),"",VLOOKUP($L2581,Info!$B$4:$L$266,3,FALSE)))</f>
        <v/>
      </c>
      <c r="Q2581" s="96" t="str">
        <f>IF($L2581="None","",IF(ISERROR(VLOOKUP($L2581,Info!$B$4:$B$266,1,FALSE)),"",VLOOKUP($L2581,Info!$B$4:$L$266,4,FALSE)))</f>
        <v/>
      </c>
      <c r="R2581" s="1"/>
      <c r="S2581" s="6" t="str">
        <f t="shared" ref="S2581:S2644" si="202">IF(M2581 = "","",IF(M2581 &lt;&gt; "Pigtail","0",""))</f>
        <v/>
      </c>
      <c r="T2581" s="6" t="str">
        <f>IF($L2581="None","",IF(ISERROR(VLOOKUP($L2581,Info!$B$4:$B$266,1,FALSE)),"",VLOOKUP($L2581,Info!$B$4:$L$266,11,FALSE)))</f>
        <v/>
      </c>
      <c r="U2581" s="1"/>
      <c r="V2581" s="1"/>
      <c r="W2581" s="1"/>
      <c r="X2581" s="1" t="str">
        <f>IF($L2581="None","",IF(ISERROR(VLOOKUP($L2581,Info!$B$4:$B$266,1,FALSE)),"",IF(OR(W2581="Metallic Liquid Tight",W2581="Non-Metallic Liquid Tight",W2581="LSZH",W2581="Greenfield"),VLOOKUP($L2581,Info!$B$4:$L$266,7,FALSE),"N/A")))</f>
        <v/>
      </c>
      <c r="Y2581" s="1"/>
      <c r="Z2581" s="96" t="str">
        <f>IF($L2581="None","",IF(ISERROR(VLOOKUP($L2581,Info!$B$4:$B$266,1,FALSE)),"",VLOOKUP($L2581,Info!$B$4:$L$266,9,FALSE)))</f>
        <v/>
      </c>
      <c r="AA2581" s="96" t="str">
        <f>IF($L2581="None","",IF(ISERROR(VLOOKUP($L2581,Info!$B$4:$B$266,1,FALSE)),"",VLOOKUP($L2581,Info!$B$4:$L$266,8,FALSE)))</f>
        <v/>
      </c>
      <c r="AB2581" s="96" t="str">
        <f>IF($L2581="None","",IF(ISERROR(VLOOKUP($L2581,Info!$B$4:$B$266,1,FALSE)),"",VLOOKUP($L2581,Info!$B$4:$L$266,10,FALSE)))</f>
        <v/>
      </c>
      <c r="AC2581" s="1" t="str">
        <f>IF(W2581="SO Cable","Black,White",IF(O2581="","",IF(P2581="","",IF($J$12&lt;&gt;"ABC",IF(P2581&lt;="250",VLOOKUP(O2581,Info!$AZ$4:$BB$22,3,FALSE),VLOOKUP(O2581,Info!$AZ$23:$BB$39,3,FALSE)),IF(P2581&lt;="250",VLOOKUP(O2581,Info!$AO$4:$AQ$22,3,FALSE),VLOOKUP(O2581,Info!$AO$23:$AP$39,3,FALSE))))))</f>
        <v/>
      </c>
      <c r="AD2581" s="1"/>
      <c r="AE2581" s="1" t="str">
        <f>IF($L2581="None","",IF(ISERROR(VLOOKUP($L2581,Info!$B$4:$B$266,1,FALSE)),"",VLOOKUP($L2581,Info!$B$4:$L$266,4,FALSE)))</f>
        <v/>
      </c>
      <c r="AF2581" s="1" t="str">
        <f>IF($L2581="None","",IF(ISERROR(VLOOKUP($L2581,Info!$B$4:$B$266,1,FALSE)),"",VLOOKUP($L2581,Info!$B$4:$L$266,6,FALSE)))</f>
        <v/>
      </c>
      <c r="AG2581" s="1"/>
      <c r="AH2581" s="33" t="str" cm="1">
        <f t="array" ref="AH2581">IF(AND(L2581&lt;&gt;"",O2581&lt;&gt;"",R2581:S2581&lt;&gt;"",W2581:X2581&lt;&gt;"",Z2581:AA2581&lt;&gt;"",AC2581&lt;&gt;""),"Good","Bad")</f>
        <v>Bad</v>
      </c>
      <c r="AL2581" t="str" cm="1">
        <f t="array" ref="AL2581">IF(R2581&gt;0,_xlfn.IFS(COUNTIF($L$20:L2581,"&lt;&gt;")&lt;101,1,COUNTIF($L$20:L2581,"&lt;&gt;")&lt;201,2,COUNTIF($L$20:L2581,"&lt;&gt;")&lt;301,3,COUNTIF($L$20:L2581,"&lt;&gt;")&lt;401,4,COUNTIF($L$20:L2581,"&lt;&gt;")&lt;501,5,COUNTIF($L$20:L2581,"&lt;&gt;")&lt;601,6,COUNTIF($L$20:L2581,"&lt;&gt;")&lt;701,7,COUNTIF($L$20:L2581,"&lt;&gt;")&lt;801,8,COUNTIF($L$20:L2581,"&lt;&gt;")&lt;901,9,COUNTIF($L$20:L2581,"&lt;&gt;")&lt;1001,10,COUNTIF($L$20:L2581,"&lt;&gt;")&lt;1101,11,COUNTIF($L$20:L2581,"&lt;&gt;")&lt;1201,12,COUNTIF($L$20:L2581,"&lt;&gt;")&lt;1301,13,COUNTIF($L$20:L2581,"&lt;&gt;")&lt;1401,14,COUNTIF($L$20:L2581,"&lt;&gt;")&lt;1501,15,COUNTIF($L$20:L2581,"&lt;&gt;")&lt;1601,16,COUNTIF($L$20:L2581,"&lt;&gt;")&lt;1701,17,COUNTIF($L$20:L2581,"&lt;&gt;")&lt;1801,18,COUNTIF($L$20:L2581,"&lt;&gt;")&lt;1901,19,COUNTIF($L$20:L2581,"&lt;&gt;")&lt;2001,20,COUNTIF($L$20:L2581,"&lt;&gt;")&lt;2101,21,COUNTIF($L$20:L2581,"&lt;&gt;")&lt;2201,22,COUNTIF($L$20:L2581,"&lt;&gt;")&lt;2301,23,COUNTIF($L$20:L2581,"&lt;&gt;")&lt;2401,24,COUNTIF($L$20:L2581,"&lt;&gt;")&lt;2501,25,COUNTIF($L$20:L2581,"&lt;&gt;")&lt;2601,26,COUNTIF($L$20:L2581,"&lt;&gt;")&lt;2701,27,COUNTIF($L$20:L2581,"&lt;&gt;")&lt;2801,28,COUNTIF($L$20:L2581,"&lt;&gt;")&lt;2901,29,COUNTIF($L$20:L2581,"&lt;&gt;")&lt;3001,30),"")</f>
        <v/>
      </c>
      <c r="AM2581" t="str">
        <f t="shared" si="200"/>
        <v/>
      </c>
      <c r="AN2581" t="str">
        <f t="shared" si="199"/>
        <v/>
      </c>
      <c r="AP2581" t="str">
        <f t="shared" ref="AP2581:AP2644" si="203">IF(R2581&gt;0,AP2580+1,"")</f>
        <v/>
      </c>
      <c r="AQ2581" t="str">
        <f>IF(AO2581="","",COUNTIFS(AM2581:$AM$3019,AO2581))</f>
        <v/>
      </c>
    </row>
    <row r="2582" spans="1:43" x14ac:dyDescent="0.25">
      <c r="A2582" s="6" t="str">
        <f>IF(COUNT($A$20:A2581)&lt;&gt;$B$4,IF(A2581="","",A2581+1),"")</f>
        <v/>
      </c>
      <c r="B2582" s="3"/>
      <c r="C2582" s="3"/>
      <c r="D2582" s="122"/>
      <c r="E2582" s="3"/>
      <c r="F2582" s="3"/>
      <c r="G2582" s="3"/>
      <c r="H2582" s="3"/>
      <c r="I2582" s="120"/>
      <c r="J2582" s="3"/>
      <c r="K2582" s="95" t="str" cm="1">
        <f t="array" ref="K2582">IF(OR($J$14 = "A",$J$14 = "B",$J$14 = "C"),IF(I2582="","",IF(LEN(I2582)&gt;2,_xlfn.IFS(ISNUMBER(SEARCH("_",I2582)),I2582,ISNUMBER(SEARCH(", ",I2582)),SUBSTITUTE(I2582,", ","_"),ISNUMBER(SEARCH("/ ",I2582)),SUBSTITUTE(I2582,"/ ","_"),ISNUMBER(SEARCH(",",I2582)),SUBSTITUTE(I2582,",","_"),ISNUMBER(SEARCH("/",I2582)),SUBSTITUTE(I2582,"/","_"),ISNUMBER(SEARCH("",I2582)),I2582),I2582)),IF(OR($J$14 = "J",$J$14 = "K"),"",IF(D2582="","",IF(LEN(D2582)&gt;2,_xlfn.IFS(ISNUMBER(SEARCH("_",D2582)),D2582,ISNUMBER(SEARCH(", ",D2582)),SUBSTITUTE(D2582,", ","_"),ISNUMBER(SEARCH("/ ",D2582)),SUBSTITUTE(D2582,"/ ","_"),ISNUMBER(SEARCH(",",D2582)),SUBSTITUTE(D2582,",","_"),ISNUMBER(SEARCH("/",D2582)),SUBSTITUTE(D2582,"/","_"),ISNUMBER(SEARCH("",D2582)),D2582),D2582))))</f>
        <v/>
      </c>
      <c r="L2582" s="1"/>
      <c r="M2582" s="1" t="str">
        <f t="shared" si="201"/>
        <v/>
      </c>
      <c r="N2582" s="94" t="str">
        <f>IF($L2582="None","",IF(ISERROR(VLOOKUP($L2582,Info!$B$4:$B$266,1,FALSE)),"",VLOOKUP($L2582,Info!$B$4:$L$266,5,FALSE)))</f>
        <v/>
      </c>
      <c r="O2582" s="94" t="str">
        <f>IF(K2582="","",IF(AND($J$12&lt;&gt;"ABC",N2582="3"),"BAC",IF(N2582="3","ABC",IF($J$12&lt;&gt;"ABC",IF($J$10="Standard",VLOOKUP(K2582,Info!$BE$4:$BF$481,2,FALSE),VLOOKUP(K2582,Info!$BI$4:$BJ$482,2,FALSE)),IF($J$10="Standard",VLOOKUP(K2582,Info!$AG$4:$AH$2994,2,FALSE),VLOOKUP(K2582,Info!$AK$4:$AL$2997,2,FALSE))))))</f>
        <v/>
      </c>
      <c r="P2582" s="94" t="str">
        <f>IF($L2582="None","",IF(ISERROR(VLOOKUP($L2582,Info!$B$4:$B$266,1,FALSE)),"",VLOOKUP($L2582,Info!$B$4:$L$266,3,FALSE)))</f>
        <v/>
      </c>
      <c r="Q2582" s="96" t="str">
        <f>IF($L2582="None","",IF(ISERROR(VLOOKUP($L2582,Info!$B$4:$B$266,1,FALSE)),"",VLOOKUP($L2582,Info!$B$4:$L$266,4,FALSE)))</f>
        <v/>
      </c>
      <c r="R2582" s="1"/>
      <c r="S2582" s="6" t="str">
        <f t="shared" si="202"/>
        <v/>
      </c>
      <c r="T2582" s="6" t="str">
        <f>IF($L2582="None","",IF(ISERROR(VLOOKUP($L2582,Info!$B$4:$B$266,1,FALSE)),"",VLOOKUP($L2582,Info!$B$4:$L$266,11,FALSE)))</f>
        <v/>
      </c>
      <c r="U2582" s="1"/>
      <c r="V2582" s="1"/>
      <c r="W2582" s="1"/>
      <c r="X2582" s="1" t="str">
        <f>IF($L2582="None","",IF(ISERROR(VLOOKUP($L2582,Info!$B$4:$B$266,1,FALSE)),"",IF(OR(W2582="Metallic Liquid Tight",W2582="Non-Metallic Liquid Tight",W2582="LSZH",W2582="Greenfield"),VLOOKUP($L2582,Info!$B$4:$L$266,7,FALSE),"N/A")))</f>
        <v/>
      </c>
      <c r="Y2582" s="1"/>
      <c r="Z2582" s="96" t="str">
        <f>IF($L2582="None","",IF(ISERROR(VLOOKUP($L2582,Info!$B$4:$B$266,1,FALSE)),"",VLOOKUP($L2582,Info!$B$4:$L$266,9,FALSE)))</f>
        <v/>
      </c>
      <c r="AA2582" s="96" t="str">
        <f>IF($L2582="None","",IF(ISERROR(VLOOKUP($L2582,Info!$B$4:$B$266,1,FALSE)),"",VLOOKUP($L2582,Info!$B$4:$L$266,8,FALSE)))</f>
        <v/>
      </c>
      <c r="AB2582" s="96" t="str">
        <f>IF($L2582="None","",IF(ISERROR(VLOOKUP($L2582,Info!$B$4:$B$266,1,FALSE)),"",VLOOKUP($L2582,Info!$B$4:$L$266,10,FALSE)))</f>
        <v/>
      </c>
      <c r="AC2582" s="1" t="str">
        <f>IF(W2582="SO Cable","Black,White",IF(O2582="","",IF(P2582="","",IF($J$12&lt;&gt;"ABC",IF(P2582&lt;="250",VLOOKUP(O2582,Info!$AZ$4:$BB$22,3,FALSE),VLOOKUP(O2582,Info!$AZ$23:$BB$39,3,FALSE)),IF(P2582&lt;="250",VLOOKUP(O2582,Info!$AO$4:$AQ$22,3,FALSE),VLOOKUP(O2582,Info!$AO$23:$AP$39,3,FALSE))))))</f>
        <v/>
      </c>
      <c r="AD2582" s="1"/>
      <c r="AE2582" s="1" t="str">
        <f>IF($L2582="None","",IF(ISERROR(VLOOKUP($L2582,Info!$B$4:$B$266,1,FALSE)),"",VLOOKUP($L2582,Info!$B$4:$L$266,4,FALSE)))</f>
        <v/>
      </c>
      <c r="AF2582" s="1" t="str">
        <f>IF($L2582="None","",IF(ISERROR(VLOOKUP($L2582,Info!$B$4:$B$266,1,FALSE)),"",VLOOKUP($L2582,Info!$B$4:$L$266,6,FALSE)))</f>
        <v/>
      </c>
      <c r="AG2582" s="1"/>
      <c r="AH2582" s="33" t="str" cm="1">
        <f t="array" ref="AH2582">IF(AND(L2582&lt;&gt;"",O2582&lt;&gt;"",R2582:S2582&lt;&gt;"",W2582:X2582&lt;&gt;"",Z2582:AA2582&lt;&gt;"",AC2582&lt;&gt;""),"Good","Bad")</f>
        <v>Bad</v>
      </c>
      <c r="AL2582" t="str" cm="1">
        <f t="array" ref="AL2582">IF(R2582&gt;0,_xlfn.IFS(COUNTIF($L$20:L2582,"&lt;&gt;")&lt;101,1,COUNTIF($L$20:L2582,"&lt;&gt;")&lt;201,2,COUNTIF($L$20:L2582,"&lt;&gt;")&lt;301,3,COUNTIF($L$20:L2582,"&lt;&gt;")&lt;401,4,COUNTIF($L$20:L2582,"&lt;&gt;")&lt;501,5,COUNTIF($L$20:L2582,"&lt;&gt;")&lt;601,6,COUNTIF($L$20:L2582,"&lt;&gt;")&lt;701,7,COUNTIF($L$20:L2582,"&lt;&gt;")&lt;801,8,COUNTIF($L$20:L2582,"&lt;&gt;")&lt;901,9,COUNTIF($L$20:L2582,"&lt;&gt;")&lt;1001,10,COUNTIF($L$20:L2582,"&lt;&gt;")&lt;1101,11,COUNTIF($L$20:L2582,"&lt;&gt;")&lt;1201,12,COUNTIF($L$20:L2582,"&lt;&gt;")&lt;1301,13,COUNTIF($L$20:L2582,"&lt;&gt;")&lt;1401,14,COUNTIF($L$20:L2582,"&lt;&gt;")&lt;1501,15,COUNTIF($L$20:L2582,"&lt;&gt;")&lt;1601,16,COUNTIF($L$20:L2582,"&lt;&gt;")&lt;1701,17,COUNTIF($L$20:L2582,"&lt;&gt;")&lt;1801,18,COUNTIF($L$20:L2582,"&lt;&gt;")&lt;1901,19,COUNTIF($L$20:L2582,"&lt;&gt;")&lt;2001,20,COUNTIF($L$20:L2582,"&lt;&gt;")&lt;2101,21,COUNTIF($L$20:L2582,"&lt;&gt;")&lt;2201,22,COUNTIF($L$20:L2582,"&lt;&gt;")&lt;2301,23,COUNTIF($L$20:L2582,"&lt;&gt;")&lt;2401,24,COUNTIF($L$20:L2582,"&lt;&gt;")&lt;2501,25,COUNTIF($L$20:L2582,"&lt;&gt;")&lt;2601,26,COUNTIF($L$20:L2582,"&lt;&gt;")&lt;2701,27,COUNTIF($L$20:L2582,"&lt;&gt;")&lt;2801,28,COUNTIF($L$20:L2582,"&lt;&gt;")&lt;2901,29,COUNTIF($L$20:L2582,"&lt;&gt;")&lt;3001,30),"")</f>
        <v/>
      </c>
      <c r="AM2582" t="str">
        <f t="shared" si="200"/>
        <v/>
      </c>
      <c r="AN2582" t="str">
        <f t="shared" ref="AN2582:AN2645" si="204">IF(R2582&gt;0,_xlfn.XLOOKUP(AM2582,$AO$20:$AO$3019,$AP$20:$AP$3019,0,0,1),"")</f>
        <v/>
      </c>
      <c r="AP2582" t="str">
        <f t="shared" si="203"/>
        <v/>
      </c>
      <c r="AQ2582" t="str">
        <f>IF(AO2582="","",COUNTIFS(AM2582:$AM$3019,AO2582))</f>
        <v/>
      </c>
    </row>
    <row r="2583" spans="1:43" x14ac:dyDescent="0.25">
      <c r="A2583" s="6" t="str">
        <f>IF(COUNT($A$20:A2582)&lt;&gt;$B$4,IF(A2582="","",A2582+1),"")</f>
        <v/>
      </c>
      <c r="B2583" s="3"/>
      <c r="C2583" s="3"/>
      <c r="D2583" s="122"/>
      <c r="E2583" s="3"/>
      <c r="F2583" s="3"/>
      <c r="G2583" s="3"/>
      <c r="H2583" s="3"/>
      <c r="I2583" s="120"/>
      <c r="J2583" s="3"/>
      <c r="K2583" s="95" t="str" cm="1">
        <f t="array" ref="K2583">IF(OR($J$14 = "A",$J$14 = "B",$J$14 = "C"),IF(I2583="","",IF(LEN(I2583)&gt;2,_xlfn.IFS(ISNUMBER(SEARCH("_",I2583)),I2583,ISNUMBER(SEARCH(", ",I2583)),SUBSTITUTE(I2583,", ","_"),ISNUMBER(SEARCH("/ ",I2583)),SUBSTITUTE(I2583,"/ ","_"),ISNUMBER(SEARCH(",",I2583)),SUBSTITUTE(I2583,",","_"),ISNUMBER(SEARCH("/",I2583)),SUBSTITUTE(I2583,"/","_"),ISNUMBER(SEARCH("",I2583)),I2583),I2583)),IF(OR($J$14 = "J",$J$14 = "K"),"",IF(D2583="","",IF(LEN(D2583)&gt;2,_xlfn.IFS(ISNUMBER(SEARCH("_",D2583)),D2583,ISNUMBER(SEARCH(", ",D2583)),SUBSTITUTE(D2583,", ","_"),ISNUMBER(SEARCH("/ ",D2583)),SUBSTITUTE(D2583,"/ ","_"),ISNUMBER(SEARCH(",",D2583)),SUBSTITUTE(D2583,",","_"),ISNUMBER(SEARCH("/",D2583)),SUBSTITUTE(D2583,"/","_"),ISNUMBER(SEARCH("",D2583)),D2583),D2583))))</f>
        <v/>
      </c>
      <c r="L2583" s="1"/>
      <c r="M2583" s="1" t="str">
        <f t="shared" si="201"/>
        <v/>
      </c>
      <c r="N2583" s="94" t="str">
        <f>IF($L2583="None","",IF(ISERROR(VLOOKUP($L2583,Info!$B$4:$B$266,1,FALSE)),"",VLOOKUP($L2583,Info!$B$4:$L$266,5,FALSE)))</f>
        <v/>
      </c>
      <c r="O2583" s="94" t="str">
        <f>IF(K2583="","",IF(AND($J$12&lt;&gt;"ABC",N2583="3"),"BAC",IF(N2583="3","ABC",IF($J$12&lt;&gt;"ABC",IF($J$10="Standard",VLOOKUP(K2583,Info!$BE$4:$BF$481,2,FALSE),VLOOKUP(K2583,Info!$BI$4:$BJ$482,2,FALSE)),IF($J$10="Standard",VLOOKUP(K2583,Info!$AG$4:$AH$2994,2,FALSE),VLOOKUP(K2583,Info!$AK$4:$AL$2997,2,FALSE))))))</f>
        <v/>
      </c>
      <c r="P2583" s="94" t="str">
        <f>IF($L2583="None","",IF(ISERROR(VLOOKUP($L2583,Info!$B$4:$B$266,1,FALSE)),"",VLOOKUP($L2583,Info!$B$4:$L$266,3,FALSE)))</f>
        <v/>
      </c>
      <c r="Q2583" s="96" t="str">
        <f>IF($L2583="None","",IF(ISERROR(VLOOKUP($L2583,Info!$B$4:$B$266,1,FALSE)),"",VLOOKUP($L2583,Info!$B$4:$L$266,4,FALSE)))</f>
        <v/>
      </c>
      <c r="R2583" s="1"/>
      <c r="S2583" s="6" t="str">
        <f t="shared" si="202"/>
        <v/>
      </c>
      <c r="T2583" s="6" t="str">
        <f>IF($L2583="None","",IF(ISERROR(VLOOKUP($L2583,Info!$B$4:$B$266,1,FALSE)),"",VLOOKUP($L2583,Info!$B$4:$L$266,11,FALSE)))</f>
        <v/>
      </c>
      <c r="U2583" s="1"/>
      <c r="V2583" s="1"/>
      <c r="W2583" s="1"/>
      <c r="X2583" s="1" t="str">
        <f>IF($L2583="None","",IF(ISERROR(VLOOKUP($L2583,Info!$B$4:$B$266,1,FALSE)),"",IF(OR(W2583="Metallic Liquid Tight",W2583="Non-Metallic Liquid Tight",W2583="LSZH",W2583="Greenfield"),VLOOKUP($L2583,Info!$B$4:$L$266,7,FALSE),"N/A")))</f>
        <v/>
      </c>
      <c r="Y2583" s="1"/>
      <c r="Z2583" s="96" t="str">
        <f>IF($L2583="None","",IF(ISERROR(VLOOKUP($L2583,Info!$B$4:$B$266,1,FALSE)),"",VLOOKUP($L2583,Info!$B$4:$L$266,9,FALSE)))</f>
        <v/>
      </c>
      <c r="AA2583" s="96" t="str">
        <f>IF($L2583="None","",IF(ISERROR(VLOOKUP($L2583,Info!$B$4:$B$266,1,FALSE)),"",VLOOKUP($L2583,Info!$B$4:$L$266,8,FALSE)))</f>
        <v/>
      </c>
      <c r="AB2583" s="96" t="str">
        <f>IF($L2583="None","",IF(ISERROR(VLOOKUP($L2583,Info!$B$4:$B$266,1,FALSE)),"",VLOOKUP($L2583,Info!$B$4:$L$266,10,FALSE)))</f>
        <v/>
      </c>
      <c r="AC2583" s="1" t="str">
        <f>IF(W2583="SO Cable","Black,White",IF(O2583="","",IF(P2583="","",IF($J$12&lt;&gt;"ABC",IF(P2583&lt;="250",VLOOKUP(O2583,Info!$AZ$4:$BB$22,3,FALSE),VLOOKUP(O2583,Info!$AZ$23:$BB$39,3,FALSE)),IF(P2583&lt;="250",VLOOKUP(O2583,Info!$AO$4:$AQ$22,3,FALSE),VLOOKUP(O2583,Info!$AO$23:$AP$39,3,FALSE))))))</f>
        <v/>
      </c>
      <c r="AD2583" s="1"/>
      <c r="AE2583" s="1" t="str">
        <f>IF($L2583="None","",IF(ISERROR(VLOOKUP($L2583,Info!$B$4:$B$266,1,FALSE)),"",VLOOKUP($L2583,Info!$B$4:$L$266,4,FALSE)))</f>
        <v/>
      </c>
      <c r="AF2583" s="1" t="str">
        <f>IF($L2583="None","",IF(ISERROR(VLOOKUP($L2583,Info!$B$4:$B$266,1,FALSE)),"",VLOOKUP($L2583,Info!$B$4:$L$266,6,FALSE)))</f>
        <v/>
      </c>
      <c r="AG2583" s="1"/>
      <c r="AH2583" s="33" t="str" cm="1">
        <f t="array" ref="AH2583">IF(AND(L2583&lt;&gt;"",O2583&lt;&gt;"",R2583:S2583&lt;&gt;"",W2583:X2583&lt;&gt;"",Z2583:AA2583&lt;&gt;"",AC2583&lt;&gt;""),"Good","Bad")</f>
        <v>Bad</v>
      </c>
      <c r="AL2583" t="str" cm="1">
        <f t="array" ref="AL2583">IF(R2583&gt;0,_xlfn.IFS(COUNTIF($L$20:L2583,"&lt;&gt;")&lt;101,1,COUNTIF($L$20:L2583,"&lt;&gt;")&lt;201,2,COUNTIF($L$20:L2583,"&lt;&gt;")&lt;301,3,COUNTIF($L$20:L2583,"&lt;&gt;")&lt;401,4,COUNTIF($L$20:L2583,"&lt;&gt;")&lt;501,5,COUNTIF($L$20:L2583,"&lt;&gt;")&lt;601,6,COUNTIF($L$20:L2583,"&lt;&gt;")&lt;701,7,COUNTIF($L$20:L2583,"&lt;&gt;")&lt;801,8,COUNTIF($L$20:L2583,"&lt;&gt;")&lt;901,9,COUNTIF($L$20:L2583,"&lt;&gt;")&lt;1001,10,COUNTIF($L$20:L2583,"&lt;&gt;")&lt;1101,11,COUNTIF($L$20:L2583,"&lt;&gt;")&lt;1201,12,COUNTIF($L$20:L2583,"&lt;&gt;")&lt;1301,13,COUNTIF($L$20:L2583,"&lt;&gt;")&lt;1401,14,COUNTIF($L$20:L2583,"&lt;&gt;")&lt;1501,15,COUNTIF($L$20:L2583,"&lt;&gt;")&lt;1601,16,COUNTIF($L$20:L2583,"&lt;&gt;")&lt;1701,17,COUNTIF($L$20:L2583,"&lt;&gt;")&lt;1801,18,COUNTIF($L$20:L2583,"&lt;&gt;")&lt;1901,19,COUNTIF($L$20:L2583,"&lt;&gt;")&lt;2001,20,COUNTIF($L$20:L2583,"&lt;&gt;")&lt;2101,21,COUNTIF($L$20:L2583,"&lt;&gt;")&lt;2201,22,COUNTIF($L$20:L2583,"&lt;&gt;")&lt;2301,23,COUNTIF($L$20:L2583,"&lt;&gt;")&lt;2401,24,COUNTIF($L$20:L2583,"&lt;&gt;")&lt;2501,25,COUNTIF($L$20:L2583,"&lt;&gt;")&lt;2601,26,COUNTIF($L$20:L2583,"&lt;&gt;")&lt;2701,27,COUNTIF($L$20:L2583,"&lt;&gt;")&lt;2801,28,COUNTIF($L$20:L2583,"&lt;&gt;")&lt;2901,29,COUNTIF($L$20:L2583,"&lt;&gt;")&lt;3001,30),"")</f>
        <v/>
      </c>
      <c r="AM2583" t="str">
        <f t="shared" si="200"/>
        <v/>
      </c>
      <c r="AN2583" t="str">
        <f t="shared" si="204"/>
        <v/>
      </c>
      <c r="AP2583" t="str">
        <f t="shared" si="203"/>
        <v/>
      </c>
      <c r="AQ2583" t="str">
        <f>IF(AO2583="","",COUNTIFS(AM2583:$AM$3019,AO2583))</f>
        <v/>
      </c>
    </row>
    <row r="2584" spans="1:43" x14ac:dyDescent="0.25">
      <c r="A2584" s="6" t="str">
        <f>IF(COUNT($A$20:A2583)&lt;&gt;$B$4,IF(A2583="","",A2583+1),"")</f>
        <v/>
      </c>
      <c r="B2584" s="3"/>
      <c r="C2584" s="3"/>
      <c r="D2584" s="122"/>
      <c r="E2584" s="3"/>
      <c r="F2584" s="3"/>
      <c r="G2584" s="3"/>
      <c r="H2584" s="3"/>
      <c r="I2584" s="120"/>
      <c r="J2584" s="3"/>
      <c r="K2584" s="95" t="str" cm="1">
        <f t="array" ref="K2584">IF(OR($J$14 = "A",$J$14 = "B",$J$14 = "C"),IF(I2584="","",IF(LEN(I2584)&gt;2,_xlfn.IFS(ISNUMBER(SEARCH("_",I2584)),I2584,ISNUMBER(SEARCH(", ",I2584)),SUBSTITUTE(I2584,", ","_"),ISNUMBER(SEARCH("/ ",I2584)),SUBSTITUTE(I2584,"/ ","_"),ISNUMBER(SEARCH(",",I2584)),SUBSTITUTE(I2584,",","_"),ISNUMBER(SEARCH("/",I2584)),SUBSTITUTE(I2584,"/","_"),ISNUMBER(SEARCH("",I2584)),I2584),I2584)),IF(OR($J$14 = "J",$J$14 = "K"),"",IF(D2584="","",IF(LEN(D2584)&gt;2,_xlfn.IFS(ISNUMBER(SEARCH("_",D2584)),D2584,ISNUMBER(SEARCH(", ",D2584)),SUBSTITUTE(D2584,", ","_"),ISNUMBER(SEARCH("/ ",D2584)),SUBSTITUTE(D2584,"/ ","_"),ISNUMBER(SEARCH(",",D2584)),SUBSTITUTE(D2584,",","_"),ISNUMBER(SEARCH("/",D2584)),SUBSTITUTE(D2584,"/","_"),ISNUMBER(SEARCH("",D2584)),D2584),D2584))))</f>
        <v/>
      </c>
      <c r="L2584" s="1"/>
      <c r="M2584" s="1" t="str">
        <f t="shared" si="201"/>
        <v/>
      </c>
      <c r="N2584" s="94" t="str">
        <f>IF($L2584="None","",IF(ISERROR(VLOOKUP($L2584,Info!$B$4:$B$266,1,FALSE)),"",VLOOKUP($L2584,Info!$B$4:$L$266,5,FALSE)))</f>
        <v/>
      </c>
      <c r="O2584" s="94" t="str">
        <f>IF(K2584="","",IF(AND($J$12&lt;&gt;"ABC",N2584="3"),"BAC",IF(N2584="3","ABC",IF($J$12&lt;&gt;"ABC",IF($J$10="Standard",VLOOKUP(K2584,Info!$BE$4:$BF$481,2,FALSE),VLOOKUP(K2584,Info!$BI$4:$BJ$482,2,FALSE)),IF($J$10="Standard",VLOOKUP(K2584,Info!$AG$4:$AH$2994,2,FALSE),VLOOKUP(K2584,Info!$AK$4:$AL$2997,2,FALSE))))))</f>
        <v/>
      </c>
      <c r="P2584" s="94" t="str">
        <f>IF($L2584="None","",IF(ISERROR(VLOOKUP($L2584,Info!$B$4:$B$266,1,FALSE)),"",VLOOKUP($L2584,Info!$B$4:$L$266,3,FALSE)))</f>
        <v/>
      </c>
      <c r="Q2584" s="96" t="str">
        <f>IF($L2584="None","",IF(ISERROR(VLOOKUP($L2584,Info!$B$4:$B$266,1,FALSE)),"",VLOOKUP($L2584,Info!$B$4:$L$266,4,FALSE)))</f>
        <v/>
      </c>
      <c r="R2584" s="1"/>
      <c r="S2584" s="6" t="str">
        <f t="shared" si="202"/>
        <v/>
      </c>
      <c r="T2584" s="6" t="str">
        <f>IF($L2584="None","",IF(ISERROR(VLOOKUP($L2584,Info!$B$4:$B$266,1,FALSE)),"",VLOOKUP($L2584,Info!$B$4:$L$266,11,FALSE)))</f>
        <v/>
      </c>
      <c r="U2584" s="1"/>
      <c r="V2584" s="1"/>
      <c r="W2584" s="1"/>
      <c r="X2584" s="1" t="str">
        <f>IF($L2584="None","",IF(ISERROR(VLOOKUP($L2584,Info!$B$4:$B$266,1,FALSE)),"",IF(OR(W2584="Metallic Liquid Tight",W2584="Non-Metallic Liquid Tight",W2584="LSZH",W2584="Greenfield"),VLOOKUP($L2584,Info!$B$4:$L$266,7,FALSE),"N/A")))</f>
        <v/>
      </c>
      <c r="Y2584" s="1"/>
      <c r="Z2584" s="96" t="str">
        <f>IF($L2584="None","",IF(ISERROR(VLOOKUP($L2584,Info!$B$4:$B$266,1,FALSE)),"",VLOOKUP($L2584,Info!$B$4:$L$266,9,FALSE)))</f>
        <v/>
      </c>
      <c r="AA2584" s="96" t="str">
        <f>IF($L2584="None","",IF(ISERROR(VLOOKUP($L2584,Info!$B$4:$B$266,1,FALSE)),"",VLOOKUP($L2584,Info!$B$4:$L$266,8,FALSE)))</f>
        <v/>
      </c>
      <c r="AB2584" s="96" t="str">
        <f>IF($L2584="None","",IF(ISERROR(VLOOKUP($L2584,Info!$B$4:$B$266,1,FALSE)),"",VLOOKUP($L2584,Info!$B$4:$L$266,10,FALSE)))</f>
        <v/>
      </c>
      <c r="AC2584" s="1" t="str">
        <f>IF(W2584="SO Cable","Black,White",IF(O2584="","",IF(P2584="","",IF($J$12&lt;&gt;"ABC",IF(P2584&lt;="250",VLOOKUP(O2584,Info!$AZ$4:$BB$22,3,FALSE),VLOOKUP(O2584,Info!$AZ$23:$BB$39,3,FALSE)),IF(P2584&lt;="250",VLOOKUP(O2584,Info!$AO$4:$AQ$22,3,FALSE),VLOOKUP(O2584,Info!$AO$23:$AP$39,3,FALSE))))))</f>
        <v/>
      </c>
      <c r="AD2584" s="1"/>
      <c r="AE2584" s="1" t="str">
        <f>IF($L2584="None","",IF(ISERROR(VLOOKUP($L2584,Info!$B$4:$B$266,1,FALSE)),"",VLOOKUP($L2584,Info!$B$4:$L$266,4,FALSE)))</f>
        <v/>
      </c>
      <c r="AF2584" s="1" t="str">
        <f>IF($L2584="None","",IF(ISERROR(VLOOKUP($L2584,Info!$B$4:$B$266,1,FALSE)),"",VLOOKUP($L2584,Info!$B$4:$L$266,6,FALSE)))</f>
        <v/>
      </c>
      <c r="AG2584" s="1"/>
      <c r="AH2584" s="33" t="str" cm="1">
        <f t="array" ref="AH2584">IF(AND(L2584&lt;&gt;"",O2584&lt;&gt;"",R2584:S2584&lt;&gt;"",W2584:X2584&lt;&gt;"",Z2584:AA2584&lt;&gt;"",AC2584&lt;&gt;""),"Good","Bad")</f>
        <v>Bad</v>
      </c>
      <c r="AL2584" t="str" cm="1">
        <f t="array" ref="AL2584">IF(R2584&gt;0,_xlfn.IFS(COUNTIF($L$20:L2584,"&lt;&gt;")&lt;101,1,COUNTIF($L$20:L2584,"&lt;&gt;")&lt;201,2,COUNTIF($L$20:L2584,"&lt;&gt;")&lt;301,3,COUNTIF($L$20:L2584,"&lt;&gt;")&lt;401,4,COUNTIF($L$20:L2584,"&lt;&gt;")&lt;501,5,COUNTIF($L$20:L2584,"&lt;&gt;")&lt;601,6,COUNTIF($L$20:L2584,"&lt;&gt;")&lt;701,7,COUNTIF($L$20:L2584,"&lt;&gt;")&lt;801,8,COUNTIF($L$20:L2584,"&lt;&gt;")&lt;901,9,COUNTIF($L$20:L2584,"&lt;&gt;")&lt;1001,10,COUNTIF($L$20:L2584,"&lt;&gt;")&lt;1101,11,COUNTIF($L$20:L2584,"&lt;&gt;")&lt;1201,12,COUNTIF($L$20:L2584,"&lt;&gt;")&lt;1301,13,COUNTIF($L$20:L2584,"&lt;&gt;")&lt;1401,14,COUNTIF($L$20:L2584,"&lt;&gt;")&lt;1501,15,COUNTIF($L$20:L2584,"&lt;&gt;")&lt;1601,16,COUNTIF($L$20:L2584,"&lt;&gt;")&lt;1701,17,COUNTIF($L$20:L2584,"&lt;&gt;")&lt;1801,18,COUNTIF($L$20:L2584,"&lt;&gt;")&lt;1901,19,COUNTIF($L$20:L2584,"&lt;&gt;")&lt;2001,20,COUNTIF($L$20:L2584,"&lt;&gt;")&lt;2101,21,COUNTIF($L$20:L2584,"&lt;&gt;")&lt;2201,22,COUNTIF($L$20:L2584,"&lt;&gt;")&lt;2301,23,COUNTIF($L$20:L2584,"&lt;&gt;")&lt;2401,24,COUNTIF($L$20:L2584,"&lt;&gt;")&lt;2501,25,COUNTIF($L$20:L2584,"&lt;&gt;")&lt;2601,26,COUNTIF($L$20:L2584,"&lt;&gt;")&lt;2701,27,COUNTIF($L$20:L2584,"&lt;&gt;")&lt;2801,28,COUNTIF($L$20:L2584,"&lt;&gt;")&lt;2901,29,COUNTIF($L$20:L2584,"&lt;&gt;")&lt;3001,30),"")</f>
        <v/>
      </c>
      <c r="AM2584" t="str">
        <f t="shared" si="200"/>
        <v/>
      </c>
      <c r="AN2584" t="str">
        <f t="shared" si="204"/>
        <v/>
      </c>
      <c r="AP2584" t="str">
        <f t="shared" si="203"/>
        <v/>
      </c>
      <c r="AQ2584" t="str">
        <f>IF(AO2584="","",COUNTIFS(AM2584:$AM$3019,AO2584))</f>
        <v/>
      </c>
    </row>
    <row r="2585" spans="1:43" x14ac:dyDescent="0.25">
      <c r="A2585" s="6" t="str">
        <f>IF(COUNT($A$20:A2584)&lt;&gt;$B$4,IF(A2584="","",A2584+1),"")</f>
        <v/>
      </c>
      <c r="B2585" s="3"/>
      <c r="C2585" s="3"/>
      <c r="D2585" s="122"/>
      <c r="E2585" s="3"/>
      <c r="F2585" s="3"/>
      <c r="G2585" s="3"/>
      <c r="H2585" s="3"/>
      <c r="I2585" s="120"/>
      <c r="J2585" s="3"/>
      <c r="K2585" s="95" t="str" cm="1">
        <f t="array" ref="K2585">IF(OR($J$14 = "A",$J$14 = "B",$J$14 = "C"),IF(I2585="","",IF(LEN(I2585)&gt;2,_xlfn.IFS(ISNUMBER(SEARCH("_",I2585)),I2585,ISNUMBER(SEARCH(", ",I2585)),SUBSTITUTE(I2585,", ","_"),ISNUMBER(SEARCH("/ ",I2585)),SUBSTITUTE(I2585,"/ ","_"),ISNUMBER(SEARCH(",",I2585)),SUBSTITUTE(I2585,",","_"),ISNUMBER(SEARCH("/",I2585)),SUBSTITUTE(I2585,"/","_"),ISNUMBER(SEARCH("",I2585)),I2585),I2585)),IF(OR($J$14 = "J",$J$14 = "K"),"",IF(D2585="","",IF(LEN(D2585)&gt;2,_xlfn.IFS(ISNUMBER(SEARCH("_",D2585)),D2585,ISNUMBER(SEARCH(", ",D2585)),SUBSTITUTE(D2585,", ","_"),ISNUMBER(SEARCH("/ ",D2585)),SUBSTITUTE(D2585,"/ ","_"),ISNUMBER(SEARCH(",",D2585)),SUBSTITUTE(D2585,",","_"),ISNUMBER(SEARCH("/",D2585)),SUBSTITUTE(D2585,"/","_"),ISNUMBER(SEARCH("",D2585)),D2585),D2585))))</f>
        <v/>
      </c>
      <c r="L2585" s="1"/>
      <c r="M2585" s="1" t="str">
        <f t="shared" si="201"/>
        <v/>
      </c>
      <c r="N2585" s="94" t="str">
        <f>IF($L2585="None","",IF(ISERROR(VLOOKUP($L2585,Info!$B$4:$B$266,1,FALSE)),"",VLOOKUP($L2585,Info!$B$4:$L$266,5,FALSE)))</f>
        <v/>
      </c>
      <c r="O2585" s="94" t="str">
        <f>IF(K2585="","",IF(AND($J$12&lt;&gt;"ABC",N2585="3"),"BAC",IF(N2585="3","ABC",IF($J$12&lt;&gt;"ABC",IF($J$10="Standard",VLOOKUP(K2585,Info!$BE$4:$BF$481,2,FALSE),VLOOKUP(K2585,Info!$BI$4:$BJ$482,2,FALSE)),IF($J$10="Standard",VLOOKUP(K2585,Info!$AG$4:$AH$2994,2,FALSE),VLOOKUP(K2585,Info!$AK$4:$AL$2997,2,FALSE))))))</f>
        <v/>
      </c>
      <c r="P2585" s="94" t="str">
        <f>IF($L2585="None","",IF(ISERROR(VLOOKUP($L2585,Info!$B$4:$B$266,1,FALSE)),"",VLOOKUP($L2585,Info!$B$4:$L$266,3,FALSE)))</f>
        <v/>
      </c>
      <c r="Q2585" s="96" t="str">
        <f>IF($L2585="None","",IF(ISERROR(VLOOKUP($L2585,Info!$B$4:$B$266,1,FALSE)),"",VLOOKUP($L2585,Info!$B$4:$L$266,4,FALSE)))</f>
        <v/>
      </c>
      <c r="R2585" s="1"/>
      <c r="S2585" s="6" t="str">
        <f t="shared" si="202"/>
        <v/>
      </c>
      <c r="T2585" s="6" t="str">
        <f>IF($L2585="None","",IF(ISERROR(VLOOKUP($L2585,Info!$B$4:$B$266,1,FALSE)),"",VLOOKUP($L2585,Info!$B$4:$L$266,11,FALSE)))</f>
        <v/>
      </c>
      <c r="U2585" s="1"/>
      <c r="V2585" s="1"/>
      <c r="W2585" s="1"/>
      <c r="X2585" s="1" t="str">
        <f>IF($L2585="None","",IF(ISERROR(VLOOKUP($L2585,Info!$B$4:$B$266,1,FALSE)),"",IF(OR(W2585="Metallic Liquid Tight",W2585="Non-Metallic Liquid Tight",W2585="LSZH",W2585="Greenfield"),VLOOKUP($L2585,Info!$B$4:$L$266,7,FALSE),"N/A")))</f>
        <v/>
      </c>
      <c r="Y2585" s="1"/>
      <c r="Z2585" s="96" t="str">
        <f>IF($L2585="None","",IF(ISERROR(VLOOKUP($L2585,Info!$B$4:$B$266,1,FALSE)),"",VLOOKUP($L2585,Info!$B$4:$L$266,9,FALSE)))</f>
        <v/>
      </c>
      <c r="AA2585" s="96" t="str">
        <f>IF($L2585="None","",IF(ISERROR(VLOOKUP($L2585,Info!$B$4:$B$266,1,FALSE)),"",VLOOKUP($L2585,Info!$B$4:$L$266,8,FALSE)))</f>
        <v/>
      </c>
      <c r="AB2585" s="96" t="str">
        <f>IF($L2585="None","",IF(ISERROR(VLOOKUP($L2585,Info!$B$4:$B$266,1,FALSE)),"",VLOOKUP($L2585,Info!$B$4:$L$266,10,FALSE)))</f>
        <v/>
      </c>
      <c r="AC2585" s="1" t="str">
        <f>IF(W2585="SO Cable","Black,White",IF(O2585="","",IF(P2585="","",IF($J$12&lt;&gt;"ABC",IF(P2585&lt;="250",VLOOKUP(O2585,Info!$AZ$4:$BB$22,3,FALSE),VLOOKUP(O2585,Info!$AZ$23:$BB$39,3,FALSE)),IF(P2585&lt;="250",VLOOKUP(O2585,Info!$AO$4:$AQ$22,3,FALSE),VLOOKUP(O2585,Info!$AO$23:$AP$39,3,FALSE))))))</f>
        <v/>
      </c>
      <c r="AD2585" s="1"/>
      <c r="AE2585" s="1" t="str">
        <f>IF($L2585="None","",IF(ISERROR(VLOOKUP($L2585,Info!$B$4:$B$266,1,FALSE)),"",VLOOKUP($L2585,Info!$B$4:$L$266,4,FALSE)))</f>
        <v/>
      </c>
      <c r="AF2585" s="1" t="str">
        <f>IF($L2585="None","",IF(ISERROR(VLOOKUP($L2585,Info!$B$4:$B$266,1,FALSE)),"",VLOOKUP($L2585,Info!$B$4:$L$266,6,FALSE)))</f>
        <v/>
      </c>
      <c r="AG2585" s="1"/>
      <c r="AH2585" s="33" t="str" cm="1">
        <f t="array" ref="AH2585">IF(AND(L2585&lt;&gt;"",O2585&lt;&gt;"",R2585:S2585&lt;&gt;"",W2585:X2585&lt;&gt;"",Z2585:AA2585&lt;&gt;"",AC2585&lt;&gt;""),"Good","Bad")</f>
        <v>Bad</v>
      </c>
      <c r="AL2585" t="str" cm="1">
        <f t="array" ref="AL2585">IF(R2585&gt;0,_xlfn.IFS(COUNTIF($L$20:L2585,"&lt;&gt;")&lt;101,1,COUNTIF($L$20:L2585,"&lt;&gt;")&lt;201,2,COUNTIF($L$20:L2585,"&lt;&gt;")&lt;301,3,COUNTIF($L$20:L2585,"&lt;&gt;")&lt;401,4,COUNTIF($L$20:L2585,"&lt;&gt;")&lt;501,5,COUNTIF($L$20:L2585,"&lt;&gt;")&lt;601,6,COUNTIF($L$20:L2585,"&lt;&gt;")&lt;701,7,COUNTIF($L$20:L2585,"&lt;&gt;")&lt;801,8,COUNTIF($L$20:L2585,"&lt;&gt;")&lt;901,9,COUNTIF($L$20:L2585,"&lt;&gt;")&lt;1001,10,COUNTIF($L$20:L2585,"&lt;&gt;")&lt;1101,11,COUNTIF($L$20:L2585,"&lt;&gt;")&lt;1201,12,COUNTIF($L$20:L2585,"&lt;&gt;")&lt;1301,13,COUNTIF($L$20:L2585,"&lt;&gt;")&lt;1401,14,COUNTIF($L$20:L2585,"&lt;&gt;")&lt;1501,15,COUNTIF($L$20:L2585,"&lt;&gt;")&lt;1601,16,COUNTIF($L$20:L2585,"&lt;&gt;")&lt;1701,17,COUNTIF($L$20:L2585,"&lt;&gt;")&lt;1801,18,COUNTIF($L$20:L2585,"&lt;&gt;")&lt;1901,19,COUNTIF($L$20:L2585,"&lt;&gt;")&lt;2001,20,COUNTIF($L$20:L2585,"&lt;&gt;")&lt;2101,21,COUNTIF($L$20:L2585,"&lt;&gt;")&lt;2201,22,COUNTIF($L$20:L2585,"&lt;&gt;")&lt;2301,23,COUNTIF($L$20:L2585,"&lt;&gt;")&lt;2401,24,COUNTIF($L$20:L2585,"&lt;&gt;")&lt;2501,25,COUNTIF($L$20:L2585,"&lt;&gt;")&lt;2601,26,COUNTIF($L$20:L2585,"&lt;&gt;")&lt;2701,27,COUNTIF($L$20:L2585,"&lt;&gt;")&lt;2801,28,COUNTIF($L$20:L2585,"&lt;&gt;")&lt;2901,29,COUNTIF($L$20:L2585,"&lt;&gt;")&lt;3001,30),"")</f>
        <v/>
      </c>
      <c r="AM2585" t="str">
        <f t="shared" si="200"/>
        <v/>
      </c>
      <c r="AN2585" t="str">
        <f t="shared" si="204"/>
        <v/>
      </c>
      <c r="AP2585" t="str">
        <f t="shared" si="203"/>
        <v/>
      </c>
      <c r="AQ2585" t="str">
        <f>IF(AO2585="","",COUNTIFS(AM2585:$AM$3019,AO2585))</f>
        <v/>
      </c>
    </row>
    <row r="2586" spans="1:43" x14ac:dyDescent="0.25">
      <c r="A2586" s="6" t="str">
        <f>IF(COUNT($A$20:A2585)&lt;&gt;$B$4,IF(A2585="","",A2585+1),"")</f>
        <v/>
      </c>
      <c r="B2586" s="3"/>
      <c r="C2586" s="3"/>
      <c r="D2586" s="122"/>
      <c r="E2586" s="3"/>
      <c r="F2586" s="3"/>
      <c r="G2586" s="3"/>
      <c r="H2586" s="3"/>
      <c r="I2586" s="120"/>
      <c r="J2586" s="3"/>
      <c r="K2586" s="95" t="str" cm="1">
        <f t="array" ref="K2586">IF(OR($J$14 = "A",$J$14 = "B",$J$14 = "C"),IF(I2586="","",IF(LEN(I2586)&gt;2,_xlfn.IFS(ISNUMBER(SEARCH("_",I2586)),I2586,ISNUMBER(SEARCH(", ",I2586)),SUBSTITUTE(I2586,", ","_"),ISNUMBER(SEARCH("/ ",I2586)),SUBSTITUTE(I2586,"/ ","_"),ISNUMBER(SEARCH(",",I2586)),SUBSTITUTE(I2586,",","_"),ISNUMBER(SEARCH("/",I2586)),SUBSTITUTE(I2586,"/","_"),ISNUMBER(SEARCH("",I2586)),I2586),I2586)),IF(OR($J$14 = "J",$J$14 = "K"),"",IF(D2586="","",IF(LEN(D2586)&gt;2,_xlfn.IFS(ISNUMBER(SEARCH("_",D2586)),D2586,ISNUMBER(SEARCH(", ",D2586)),SUBSTITUTE(D2586,", ","_"),ISNUMBER(SEARCH("/ ",D2586)),SUBSTITUTE(D2586,"/ ","_"),ISNUMBER(SEARCH(",",D2586)),SUBSTITUTE(D2586,",","_"),ISNUMBER(SEARCH("/",D2586)),SUBSTITUTE(D2586,"/","_"),ISNUMBER(SEARCH("",D2586)),D2586),D2586))))</f>
        <v/>
      </c>
      <c r="L2586" s="1"/>
      <c r="M2586" s="1" t="str">
        <f t="shared" si="201"/>
        <v/>
      </c>
      <c r="N2586" s="94" t="str">
        <f>IF($L2586="None","",IF(ISERROR(VLOOKUP($L2586,Info!$B$4:$B$266,1,FALSE)),"",VLOOKUP($L2586,Info!$B$4:$L$266,5,FALSE)))</f>
        <v/>
      </c>
      <c r="O2586" s="94" t="str">
        <f>IF(K2586="","",IF(AND($J$12&lt;&gt;"ABC",N2586="3"),"BAC",IF(N2586="3","ABC",IF($J$12&lt;&gt;"ABC",IF($J$10="Standard",VLOOKUP(K2586,Info!$BE$4:$BF$481,2,FALSE),VLOOKUP(K2586,Info!$BI$4:$BJ$482,2,FALSE)),IF($J$10="Standard",VLOOKUP(K2586,Info!$AG$4:$AH$2994,2,FALSE),VLOOKUP(K2586,Info!$AK$4:$AL$2997,2,FALSE))))))</f>
        <v/>
      </c>
      <c r="P2586" s="94" t="str">
        <f>IF($L2586="None","",IF(ISERROR(VLOOKUP($L2586,Info!$B$4:$B$266,1,FALSE)),"",VLOOKUP($L2586,Info!$B$4:$L$266,3,FALSE)))</f>
        <v/>
      </c>
      <c r="Q2586" s="96" t="str">
        <f>IF($L2586="None","",IF(ISERROR(VLOOKUP($L2586,Info!$B$4:$B$266,1,FALSE)),"",VLOOKUP($L2586,Info!$B$4:$L$266,4,FALSE)))</f>
        <v/>
      </c>
      <c r="R2586" s="1"/>
      <c r="S2586" s="6" t="str">
        <f t="shared" si="202"/>
        <v/>
      </c>
      <c r="T2586" s="6" t="str">
        <f>IF($L2586="None","",IF(ISERROR(VLOOKUP($L2586,Info!$B$4:$B$266,1,FALSE)),"",VLOOKUP($L2586,Info!$B$4:$L$266,11,FALSE)))</f>
        <v/>
      </c>
      <c r="U2586" s="1"/>
      <c r="V2586" s="1"/>
      <c r="W2586" s="1"/>
      <c r="X2586" s="1" t="str">
        <f>IF($L2586="None","",IF(ISERROR(VLOOKUP($L2586,Info!$B$4:$B$266,1,FALSE)),"",IF(OR(W2586="Metallic Liquid Tight",W2586="Non-Metallic Liquid Tight",W2586="LSZH",W2586="Greenfield"),VLOOKUP($L2586,Info!$B$4:$L$266,7,FALSE),"N/A")))</f>
        <v/>
      </c>
      <c r="Y2586" s="1"/>
      <c r="Z2586" s="96" t="str">
        <f>IF($L2586="None","",IF(ISERROR(VLOOKUP($L2586,Info!$B$4:$B$266,1,FALSE)),"",VLOOKUP($L2586,Info!$B$4:$L$266,9,FALSE)))</f>
        <v/>
      </c>
      <c r="AA2586" s="96" t="str">
        <f>IF($L2586="None","",IF(ISERROR(VLOOKUP($L2586,Info!$B$4:$B$266,1,FALSE)),"",VLOOKUP($L2586,Info!$B$4:$L$266,8,FALSE)))</f>
        <v/>
      </c>
      <c r="AB2586" s="96" t="str">
        <f>IF($L2586="None","",IF(ISERROR(VLOOKUP($L2586,Info!$B$4:$B$266,1,FALSE)),"",VLOOKUP($L2586,Info!$B$4:$L$266,10,FALSE)))</f>
        <v/>
      </c>
      <c r="AC2586" s="1" t="str">
        <f>IF(W2586="SO Cable","Black,White",IF(O2586="","",IF(P2586="","",IF($J$12&lt;&gt;"ABC",IF(P2586&lt;="250",VLOOKUP(O2586,Info!$AZ$4:$BB$22,3,FALSE),VLOOKUP(O2586,Info!$AZ$23:$BB$39,3,FALSE)),IF(P2586&lt;="250",VLOOKUP(O2586,Info!$AO$4:$AQ$22,3,FALSE),VLOOKUP(O2586,Info!$AO$23:$AP$39,3,FALSE))))))</f>
        <v/>
      </c>
      <c r="AD2586" s="1"/>
      <c r="AE2586" s="1" t="str">
        <f>IF($L2586="None","",IF(ISERROR(VLOOKUP($L2586,Info!$B$4:$B$266,1,FALSE)),"",VLOOKUP($L2586,Info!$B$4:$L$266,4,FALSE)))</f>
        <v/>
      </c>
      <c r="AF2586" s="1" t="str">
        <f>IF($L2586="None","",IF(ISERROR(VLOOKUP($L2586,Info!$B$4:$B$266,1,FALSE)),"",VLOOKUP($L2586,Info!$B$4:$L$266,6,FALSE)))</f>
        <v/>
      </c>
      <c r="AG2586" s="1"/>
      <c r="AH2586" s="33" t="str" cm="1">
        <f t="array" ref="AH2586">IF(AND(L2586&lt;&gt;"",O2586&lt;&gt;"",R2586:S2586&lt;&gt;"",W2586:X2586&lt;&gt;"",Z2586:AA2586&lt;&gt;"",AC2586&lt;&gt;""),"Good","Bad")</f>
        <v>Bad</v>
      </c>
      <c r="AL2586" t="str" cm="1">
        <f t="array" ref="AL2586">IF(R2586&gt;0,_xlfn.IFS(COUNTIF($L$20:L2586,"&lt;&gt;")&lt;101,1,COUNTIF($L$20:L2586,"&lt;&gt;")&lt;201,2,COUNTIF($L$20:L2586,"&lt;&gt;")&lt;301,3,COUNTIF($L$20:L2586,"&lt;&gt;")&lt;401,4,COUNTIF($L$20:L2586,"&lt;&gt;")&lt;501,5,COUNTIF($L$20:L2586,"&lt;&gt;")&lt;601,6,COUNTIF($L$20:L2586,"&lt;&gt;")&lt;701,7,COUNTIF($L$20:L2586,"&lt;&gt;")&lt;801,8,COUNTIF($L$20:L2586,"&lt;&gt;")&lt;901,9,COUNTIF($L$20:L2586,"&lt;&gt;")&lt;1001,10,COUNTIF($L$20:L2586,"&lt;&gt;")&lt;1101,11,COUNTIF($L$20:L2586,"&lt;&gt;")&lt;1201,12,COUNTIF($L$20:L2586,"&lt;&gt;")&lt;1301,13,COUNTIF($L$20:L2586,"&lt;&gt;")&lt;1401,14,COUNTIF($L$20:L2586,"&lt;&gt;")&lt;1501,15,COUNTIF($L$20:L2586,"&lt;&gt;")&lt;1601,16,COUNTIF($L$20:L2586,"&lt;&gt;")&lt;1701,17,COUNTIF($L$20:L2586,"&lt;&gt;")&lt;1801,18,COUNTIF($L$20:L2586,"&lt;&gt;")&lt;1901,19,COUNTIF($L$20:L2586,"&lt;&gt;")&lt;2001,20,COUNTIF($L$20:L2586,"&lt;&gt;")&lt;2101,21,COUNTIF($L$20:L2586,"&lt;&gt;")&lt;2201,22,COUNTIF($L$20:L2586,"&lt;&gt;")&lt;2301,23,COUNTIF($L$20:L2586,"&lt;&gt;")&lt;2401,24,COUNTIF($L$20:L2586,"&lt;&gt;")&lt;2501,25,COUNTIF($L$20:L2586,"&lt;&gt;")&lt;2601,26,COUNTIF($L$20:L2586,"&lt;&gt;")&lt;2701,27,COUNTIF($L$20:L2586,"&lt;&gt;")&lt;2801,28,COUNTIF($L$20:L2586,"&lt;&gt;")&lt;2901,29,COUNTIF($L$20:L2586,"&lt;&gt;")&lt;3001,30),"")</f>
        <v/>
      </c>
      <c r="AM2586" t="str">
        <f t="shared" si="200"/>
        <v/>
      </c>
      <c r="AN2586" t="str">
        <f t="shared" si="204"/>
        <v/>
      </c>
      <c r="AP2586" t="str">
        <f t="shared" si="203"/>
        <v/>
      </c>
      <c r="AQ2586" t="str">
        <f>IF(AO2586="","",COUNTIFS(AM2586:$AM$3019,AO2586))</f>
        <v/>
      </c>
    </row>
    <row r="2587" spans="1:43" x14ac:dyDescent="0.25">
      <c r="A2587" s="6" t="str">
        <f>IF(COUNT($A$20:A2586)&lt;&gt;$B$4,IF(A2586="","",A2586+1),"")</f>
        <v/>
      </c>
      <c r="B2587" s="3"/>
      <c r="C2587" s="3"/>
      <c r="D2587" s="122"/>
      <c r="E2587" s="3"/>
      <c r="F2587" s="3"/>
      <c r="G2587" s="3"/>
      <c r="H2587" s="3"/>
      <c r="I2587" s="120"/>
      <c r="J2587" s="3"/>
      <c r="K2587" s="95" t="str" cm="1">
        <f t="array" ref="K2587">IF(OR($J$14 = "A",$J$14 = "B",$J$14 = "C"),IF(I2587="","",IF(LEN(I2587)&gt;2,_xlfn.IFS(ISNUMBER(SEARCH("_",I2587)),I2587,ISNUMBER(SEARCH(", ",I2587)),SUBSTITUTE(I2587,", ","_"),ISNUMBER(SEARCH("/ ",I2587)),SUBSTITUTE(I2587,"/ ","_"),ISNUMBER(SEARCH(",",I2587)),SUBSTITUTE(I2587,",","_"),ISNUMBER(SEARCH("/",I2587)),SUBSTITUTE(I2587,"/","_"),ISNUMBER(SEARCH("",I2587)),I2587),I2587)),IF(OR($J$14 = "J",$J$14 = "K"),"",IF(D2587="","",IF(LEN(D2587)&gt;2,_xlfn.IFS(ISNUMBER(SEARCH("_",D2587)),D2587,ISNUMBER(SEARCH(", ",D2587)),SUBSTITUTE(D2587,", ","_"),ISNUMBER(SEARCH("/ ",D2587)),SUBSTITUTE(D2587,"/ ","_"),ISNUMBER(SEARCH(",",D2587)),SUBSTITUTE(D2587,",","_"),ISNUMBER(SEARCH("/",D2587)),SUBSTITUTE(D2587,"/","_"),ISNUMBER(SEARCH("",D2587)),D2587),D2587))))</f>
        <v/>
      </c>
      <c r="L2587" s="1"/>
      <c r="M2587" s="1" t="str">
        <f t="shared" si="201"/>
        <v/>
      </c>
      <c r="N2587" s="94" t="str">
        <f>IF($L2587="None","",IF(ISERROR(VLOOKUP($L2587,Info!$B$4:$B$266,1,FALSE)),"",VLOOKUP($L2587,Info!$B$4:$L$266,5,FALSE)))</f>
        <v/>
      </c>
      <c r="O2587" s="94" t="str">
        <f>IF(K2587="","",IF(AND($J$12&lt;&gt;"ABC",N2587="3"),"BAC",IF(N2587="3","ABC",IF($J$12&lt;&gt;"ABC",IF($J$10="Standard",VLOOKUP(K2587,Info!$BE$4:$BF$481,2,FALSE),VLOOKUP(K2587,Info!$BI$4:$BJ$482,2,FALSE)),IF($J$10="Standard",VLOOKUP(K2587,Info!$AG$4:$AH$2994,2,FALSE),VLOOKUP(K2587,Info!$AK$4:$AL$2997,2,FALSE))))))</f>
        <v/>
      </c>
      <c r="P2587" s="94" t="str">
        <f>IF($L2587="None","",IF(ISERROR(VLOOKUP($L2587,Info!$B$4:$B$266,1,FALSE)),"",VLOOKUP($L2587,Info!$B$4:$L$266,3,FALSE)))</f>
        <v/>
      </c>
      <c r="Q2587" s="96" t="str">
        <f>IF($L2587="None","",IF(ISERROR(VLOOKUP($L2587,Info!$B$4:$B$266,1,FALSE)),"",VLOOKUP($L2587,Info!$B$4:$L$266,4,FALSE)))</f>
        <v/>
      </c>
      <c r="R2587" s="1"/>
      <c r="S2587" s="6" t="str">
        <f t="shared" si="202"/>
        <v/>
      </c>
      <c r="T2587" s="6" t="str">
        <f>IF($L2587="None","",IF(ISERROR(VLOOKUP($L2587,Info!$B$4:$B$266,1,FALSE)),"",VLOOKUP($L2587,Info!$B$4:$L$266,11,FALSE)))</f>
        <v/>
      </c>
      <c r="U2587" s="1"/>
      <c r="V2587" s="1"/>
      <c r="W2587" s="1"/>
      <c r="X2587" s="1" t="str">
        <f>IF($L2587="None","",IF(ISERROR(VLOOKUP($L2587,Info!$B$4:$B$266,1,FALSE)),"",IF(OR(W2587="Metallic Liquid Tight",W2587="Non-Metallic Liquid Tight",W2587="LSZH",W2587="Greenfield"),VLOOKUP($L2587,Info!$B$4:$L$266,7,FALSE),"N/A")))</f>
        <v/>
      </c>
      <c r="Y2587" s="1"/>
      <c r="Z2587" s="96" t="str">
        <f>IF($L2587="None","",IF(ISERROR(VLOOKUP($L2587,Info!$B$4:$B$266,1,FALSE)),"",VLOOKUP($L2587,Info!$B$4:$L$266,9,FALSE)))</f>
        <v/>
      </c>
      <c r="AA2587" s="96" t="str">
        <f>IF($L2587="None","",IF(ISERROR(VLOOKUP($L2587,Info!$B$4:$B$266,1,FALSE)),"",VLOOKUP($L2587,Info!$B$4:$L$266,8,FALSE)))</f>
        <v/>
      </c>
      <c r="AB2587" s="96" t="str">
        <f>IF($L2587="None","",IF(ISERROR(VLOOKUP($L2587,Info!$B$4:$B$266,1,FALSE)),"",VLOOKUP($L2587,Info!$B$4:$L$266,10,FALSE)))</f>
        <v/>
      </c>
      <c r="AC2587" s="1" t="str">
        <f>IF(W2587="SO Cable","Black,White",IF(O2587="","",IF(P2587="","",IF($J$12&lt;&gt;"ABC",IF(P2587&lt;="250",VLOOKUP(O2587,Info!$AZ$4:$BB$22,3,FALSE),VLOOKUP(O2587,Info!$AZ$23:$BB$39,3,FALSE)),IF(P2587&lt;="250",VLOOKUP(O2587,Info!$AO$4:$AQ$22,3,FALSE),VLOOKUP(O2587,Info!$AO$23:$AP$39,3,FALSE))))))</f>
        <v/>
      </c>
      <c r="AD2587" s="1"/>
      <c r="AE2587" s="1" t="str">
        <f>IF($L2587="None","",IF(ISERROR(VLOOKUP($L2587,Info!$B$4:$B$266,1,FALSE)),"",VLOOKUP($L2587,Info!$B$4:$L$266,4,FALSE)))</f>
        <v/>
      </c>
      <c r="AF2587" s="1" t="str">
        <f>IF($L2587="None","",IF(ISERROR(VLOOKUP($L2587,Info!$B$4:$B$266,1,FALSE)),"",VLOOKUP($L2587,Info!$B$4:$L$266,6,FALSE)))</f>
        <v/>
      </c>
      <c r="AG2587" s="1"/>
      <c r="AH2587" s="33" t="str" cm="1">
        <f t="array" ref="AH2587">IF(AND(L2587&lt;&gt;"",O2587&lt;&gt;"",R2587:S2587&lt;&gt;"",W2587:X2587&lt;&gt;"",Z2587:AA2587&lt;&gt;"",AC2587&lt;&gt;""),"Good","Bad")</f>
        <v>Bad</v>
      </c>
      <c r="AL2587" t="str" cm="1">
        <f t="array" ref="AL2587">IF(R2587&gt;0,_xlfn.IFS(COUNTIF($L$20:L2587,"&lt;&gt;")&lt;101,1,COUNTIF($L$20:L2587,"&lt;&gt;")&lt;201,2,COUNTIF($L$20:L2587,"&lt;&gt;")&lt;301,3,COUNTIF($L$20:L2587,"&lt;&gt;")&lt;401,4,COUNTIF($L$20:L2587,"&lt;&gt;")&lt;501,5,COUNTIF($L$20:L2587,"&lt;&gt;")&lt;601,6,COUNTIF($L$20:L2587,"&lt;&gt;")&lt;701,7,COUNTIF($L$20:L2587,"&lt;&gt;")&lt;801,8,COUNTIF($L$20:L2587,"&lt;&gt;")&lt;901,9,COUNTIF($L$20:L2587,"&lt;&gt;")&lt;1001,10,COUNTIF($L$20:L2587,"&lt;&gt;")&lt;1101,11,COUNTIF($L$20:L2587,"&lt;&gt;")&lt;1201,12,COUNTIF($L$20:L2587,"&lt;&gt;")&lt;1301,13,COUNTIF($L$20:L2587,"&lt;&gt;")&lt;1401,14,COUNTIF($L$20:L2587,"&lt;&gt;")&lt;1501,15,COUNTIF($L$20:L2587,"&lt;&gt;")&lt;1601,16,COUNTIF($L$20:L2587,"&lt;&gt;")&lt;1701,17,COUNTIF($L$20:L2587,"&lt;&gt;")&lt;1801,18,COUNTIF($L$20:L2587,"&lt;&gt;")&lt;1901,19,COUNTIF($L$20:L2587,"&lt;&gt;")&lt;2001,20,COUNTIF($L$20:L2587,"&lt;&gt;")&lt;2101,21,COUNTIF($L$20:L2587,"&lt;&gt;")&lt;2201,22,COUNTIF($L$20:L2587,"&lt;&gt;")&lt;2301,23,COUNTIF($L$20:L2587,"&lt;&gt;")&lt;2401,24,COUNTIF($L$20:L2587,"&lt;&gt;")&lt;2501,25,COUNTIF($L$20:L2587,"&lt;&gt;")&lt;2601,26,COUNTIF($L$20:L2587,"&lt;&gt;")&lt;2701,27,COUNTIF($L$20:L2587,"&lt;&gt;")&lt;2801,28,COUNTIF($L$20:L2587,"&lt;&gt;")&lt;2901,29,COUNTIF($L$20:L2587,"&lt;&gt;")&lt;3001,30),"")</f>
        <v/>
      </c>
      <c r="AM2587" t="str">
        <f t="shared" si="200"/>
        <v/>
      </c>
      <c r="AN2587" t="str">
        <f t="shared" si="204"/>
        <v/>
      </c>
      <c r="AP2587" t="str">
        <f t="shared" si="203"/>
        <v/>
      </c>
      <c r="AQ2587" t="str">
        <f>IF(AO2587="","",COUNTIFS(AM2587:$AM$3019,AO2587))</f>
        <v/>
      </c>
    </row>
    <row r="2588" spans="1:43" x14ac:dyDescent="0.25">
      <c r="A2588" s="6" t="str">
        <f>IF(COUNT($A$20:A2587)&lt;&gt;$B$4,IF(A2587="","",A2587+1),"")</f>
        <v/>
      </c>
      <c r="B2588" s="3"/>
      <c r="C2588" s="3"/>
      <c r="D2588" s="122"/>
      <c r="E2588" s="3"/>
      <c r="F2588" s="3"/>
      <c r="G2588" s="3"/>
      <c r="H2588" s="3"/>
      <c r="I2588" s="120"/>
      <c r="J2588" s="3"/>
      <c r="K2588" s="95" t="str" cm="1">
        <f t="array" ref="K2588">IF(OR($J$14 = "A",$J$14 = "B",$J$14 = "C"),IF(I2588="","",IF(LEN(I2588)&gt;2,_xlfn.IFS(ISNUMBER(SEARCH("_",I2588)),I2588,ISNUMBER(SEARCH(", ",I2588)),SUBSTITUTE(I2588,", ","_"),ISNUMBER(SEARCH("/ ",I2588)),SUBSTITUTE(I2588,"/ ","_"),ISNUMBER(SEARCH(",",I2588)),SUBSTITUTE(I2588,",","_"),ISNUMBER(SEARCH("/",I2588)),SUBSTITUTE(I2588,"/","_"),ISNUMBER(SEARCH("",I2588)),I2588),I2588)),IF(OR($J$14 = "J",$J$14 = "K"),"",IF(D2588="","",IF(LEN(D2588)&gt;2,_xlfn.IFS(ISNUMBER(SEARCH("_",D2588)),D2588,ISNUMBER(SEARCH(", ",D2588)),SUBSTITUTE(D2588,", ","_"),ISNUMBER(SEARCH("/ ",D2588)),SUBSTITUTE(D2588,"/ ","_"),ISNUMBER(SEARCH(",",D2588)),SUBSTITUTE(D2588,",","_"),ISNUMBER(SEARCH("/",D2588)),SUBSTITUTE(D2588,"/","_"),ISNUMBER(SEARCH("",D2588)),D2588),D2588))))</f>
        <v/>
      </c>
      <c r="L2588" s="1"/>
      <c r="M2588" s="1" t="str">
        <f t="shared" si="201"/>
        <v/>
      </c>
      <c r="N2588" s="94" t="str">
        <f>IF($L2588="None","",IF(ISERROR(VLOOKUP($L2588,Info!$B$4:$B$266,1,FALSE)),"",VLOOKUP($L2588,Info!$B$4:$L$266,5,FALSE)))</f>
        <v/>
      </c>
      <c r="O2588" s="94" t="str">
        <f>IF(K2588="","",IF(AND($J$12&lt;&gt;"ABC",N2588="3"),"BAC",IF(N2588="3","ABC",IF($J$12&lt;&gt;"ABC",IF($J$10="Standard",VLOOKUP(K2588,Info!$BE$4:$BF$481,2,FALSE),VLOOKUP(K2588,Info!$BI$4:$BJ$482,2,FALSE)),IF($J$10="Standard",VLOOKUP(K2588,Info!$AG$4:$AH$2994,2,FALSE),VLOOKUP(K2588,Info!$AK$4:$AL$2997,2,FALSE))))))</f>
        <v/>
      </c>
      <c r="P2588" s="94" t="str">
        <f>IF($L2588="None","",IF(ISERROR(VLOOKUP($L2588,Info!$B$4:$B$266,1,FALSE)),"",VLOOKUP($L2588,Info!$B$4:$L$266,3,FALSE)))</f>
        <v/>
      </c>
      <c r="Q2588" s="96" t="str">
        <f>IF($L2588="None","",IF(ISERROR(VLOOKUP($L2588,Info!$B$4:$B$266,1,FALSE)),"",VLOOKUP($L2588,Info!$B$4:$L$266,4,FALSE)))</f>
        <v/>
      </c>
      <c r="R2588" s="1"/>
      <c r="S2588" s="6" t="str">
        <f t="shared" si="202"/>
        <v/>
      </c>
      <c r="T2588" s="6" t="str">
        <f>IF($L2588="None","",IF(ISERROR(VLOOKUP($L2588,Info!$B$4:$B$266,1,FALSE)),"",VLOOKUP($L2588,Info!$B$4:$L$266,11,FALSE)))</f>
        <v/>
      </c>
      <c r="U2588" s="1"/>
      <c r="V2588" s="1"/>
      <c r="W2588" s="1"/>
      <c r="X2588" s="1" t="str">
        <f>IF($L2588="None","",IF(ISERROR(VLOOKUP($L2588,Info!$B$4:$B$266,1,FALSE)),"",IF(OR(W2588="Metallic Liquid Tight",W2588="Non-Metallic Liquid Tight",W2588="LSZH",W2588="Greenfield"),VLOOKUP($L2588,Info!$B$4:$L$266,7,FALSE),"N/A")))</f>
        <v/>
      </c>
      <c r="Y2588" s="1"/>
      <c r="Z2588" s="96" t="str">
        <f>IF($L2588="None","",IF(ISERROR(VLOOKUP($L2588,Info!$B$4:$B$266,1,FALSE)),"",VLOOKUP($L2588,Info!$B$4:$L$266,9,FALSE)))</f>
        <v/>
      </c>
      <c r="AA2588" s="96" t="str">
        <f>IF($L2588="None","",IF(ISERROR(VLOOKUP($L2588,Info!$B$4:$B$266,1,FALSE)),"",VLOOKUP($L2588,Info!$B$4:$L$266,8,FALSE)))</f>
        <v/>
      </c>
      <c r="AB2588" s="96" t="str">
        <f>IF($L2588="None","",IF(ISERROR(VLOOKUP($L2588,Info!$B$4:$B$266,1,FALSE)),"",VLOOKUP($L2588,Info!$B$4:$L$266,10,FALSE)))</f>
        <v/>
      </c>
      <c r="AC2588" s="1" t="str">
        <f>IF(W2588="SO Cable","Black,White",IF(O2588="","",IF(P2588="","",IF($J$12&lt;&gt;"ABC",IF(P2588&lt;="250",VLOOKUP(O2588,Info!$AZ$4:$BB$22,3,FALSE),VLOOKUP(O2588,Info!$AZ$23:$BB$39,3,FALSE)),IF(P2588&lt;="250",VLOOKUP(O2588,Info!$AO$4:$AQ$22,3,FALSE),VLOOKUP(O2588,Info!$AO$23:$AP$39,3,FALSE))))))</f>
        <v/>
      </c>
      <c r="AD2588" s="1"/>
      <c r="AE2588" s="1" t="str">
        <f>IF($L2588="None","",IF(ISERROR(VLOOKUP($L2588,Info!$B$4:$B$266,1,FALSE)),"",VLOOKUP($L2588,Info!$B$4:$L$266,4,FALSE)))</f>
        <v/>
      </c>
      <c r="AF2588" s="1" t="str">
        <f>IF($L2588="None","",IF(ISERROR(VLOOKUP($L2588,Info!$B$4:$B$266,1,FALSE)),"",VLOOKUP($L2588,Info!$B$4:$L$266,6,FALSE)))</f>
        <v/>
      </c>
      <c r="AG2588" s="1"/>
      <c r="AH2588" s="33" t="str" cm="1">
        <f t="array" ref="AH2588">IF(AND(L2588&lt;&gt;"",O2588&lt;&gt;"",R2588:S2588&lt;&gt;"",W2588:X2588&lt;&gt;"",Z2588:AA2588&lt;&gt;"",AC2588&lt;&gt;""),"Good","Bad")</f>
        <v>Bad</v>
      </c>
      <c r="AL2588" t="str" cm="1">
        <f t="array" ref="AL2588">IF(R2588&gt;0,_xlfn.IFS(COUNTIF($L$20:L2588,"&lt;&gt;")&lt;101,1,COUNTIF($L$20:L2588,"&lt;&gt;")&lt;201,2,COUNTIF($L$20:L2588,"&lt;&gt;")&lt;301,3,COUNTIF($L$20:L2588,"&lt;&gt;")&lt;401,4,COUNTIF($L$20:L2588,"&lt;&gt;")&lt;501,5,COUNTIF($L$20:L2588,"&lt;&gt;")&lt;601,6,COUNTIF($L$20:L2588,"&lt;&gt;")&lt;701,7,COUNTIF($L$20:L2588,"&lt;&gt;")&lt;801,8,COUNTIF($L$20:L2588,"&lt;&gt;")&lt;901,9,COUNTIF($L$20:L2588,"&lt;&gt;")&lt;1001,10,COUNTIF($L$20:L2588,"&lt;&gt;")&lt;1101,11,COUNTIF($L$20:L2588,"&lt;&gt;")&lt;1201,12,COUNTIF($L$20:L2588,"&lt;&gt;")&lt;1301,13,COUNTIF($L$20:L2588,"&lt;&gt;")&lt;1401,14,COUNTIF($L$20:L2588,"&lt;&gt;")&lt;1501,15,COUNTIF($L$20:L2588,"&lt;&gt;")&lt;1601,16,COUNTIF($L$20:L2588,"&lt;&gt;")&lt;1701,17,COUNTIF($L$20:L2588,"&lt;&gt;")&lt;1801,18,COUNTIF($L$20:L2588,"&lt;&gt;")&lt;1901,19,COUNTIF($L$20:L2588,"&lt;&gt;")&lt;2001,20,COUNTIF($L$20:L2588,"&lt;&gt;")&lt;2101,21,COUNTIF($L$20:L2588,"&lt;&gt;")&lt;2201,22,COUNTIF($L$20:L2588,"&lt;&gt;")&lt;2301,23,COUNTIF($L$20:L2588,"&lt;&gt;")&lt;2401,24,COUNTIF($L$20:L2588,"&lt;&gt;")&lt;2501,25,COUNTIF($L$20:L2588,"&lt;&gt;")&lt;2601,26,COUNTIF($L$20:L2588,"&lt;&gt;")&lt;2701,27,COUNTIF($L$20:L2588,"&lt;&gt;")&lt;2801,28,COUNTIF($L$20:L2588,"&lt;&gt;")&lt;2901,29,COUNTIF($L$20:L2588,"&lt;&gt;")&lt;3001,30),"")</f>
        <v/>
      </c>
      <c r="AM2588" t="str">
        <f t="shared" si="200"/>
        <v/>
      </c>
      <c r="AN2588" t="str">
        <f t="shared" si="204"/>
        <v/>
      </c>
      <c r="AP2588" t="str">
        <f t="shared" si="203"/>
        <v/>
      </c>
      <c r="AQ2588" t="str">
        <f>IF(AO2588="","",COUNTIFS(AM2588:$AM$3019,AO2588))</f>
        <v/>
      </c>
    </row>
    <row r="2589" spans="1:43" x14ac:dyDescent="0.25">
      <c r="A2589" s="6" t="str">
        <f>IF(COUNT($A$20:A2588)&lt;&gt;$B$4,IF(A2588="","",A2588+1),"")</f>
        <v/>
      </c>
      <c r="B2589" s="3"/>
      <c r="C2589" s="3"/>
      <c r="D2589" s="122"/>
      <c r="E2589" s="3"/>
      <c r="F2589" s="3"/>
      <c r="G2589" s="3"/>
      <c r="H2589" s="3"/>
      <c r="I2589" s="120"/>
      <c r="J2589" s="3"/>
      <c r="K2589" s="95" t="str" cm="1">
        <f t="array" ref="K2589">IF(OR($J$14 = "A",$J$14 = "B",$J$14 = "C"),IF(I2589="","",IF(LEN(I2589)&gt;2,_xlfn.IFS(ISNUMBER(SEARCH("_",I2589)),I2589,ISNUMBER(SEARCH(", ",I2589)),SUBSTITUTE(I2589,", ","_"),ISNUMBER(SEARCH("/ ",I2589)),SUBSTITUTE(I2589,"/ ","_"),ISNUMBER(SEARCH(",",I2589)),SUBSTITUTE(I2589,",","_"),ISNUMBER(SEARCH("/",I2589)),SUBSTITUTE(I2589,"/","_"),ISNUMBER(SEARCH("",I2589)),I2589),I2589)),IF(OR($J$14 = "J",$J$14 = "K"),"",IF(D2589="","",IF(LEN(D2589)&gt;2,_xlfn.IFS(ISNUMBER(SEARCH("_",D2589)),D2589,ISNUMBER(SEARCH(", ",D2589)),SUBSTITUTE(D2589,", ","_"),ISNUMBER(SEARCH("/ ",D2589)),SUBSTITUTE(D2589,"/ ","_"),ISNUMBER(SEARCH(",",D2589)),SUBSTITUTE(D2589,",","_"),ISNUMBER(SEARCH("/",D2589)),SUBSTITUTE(D2589,"/","_"),ISNUMBER(SEARCH("",D2589)),D2589),D2589))))</f>
        <v/>
      </c>
      <c r="L2589" s="1"/>
      <c r="M2589" s="1" t="str">
        <f t="shared" si="201"/>
        <v/>
      </c>
      <c r="N2589" s="94" t="str">
        <f>IF($L2589="None","",IF(ISERROR(VLOOKUP($L2589,Info!$B$4:$B$266,1,FALSE)),"",VLOOKUP($L2589,Info!$B$4:$L$266,5,FALSE)))</f>
        <v/>
      </c>
      <c r="O2589" s="94" t="str">
        <f>IF(K2589="","",IF(AND($J$12&lt;&gt;"ABC",N2589="3"),"BAC",IF(N2589="3","ABC",IF($J$12&lt;&gt;"ABC",IF($J$10="Standard",VLOOKUP(K2589,Info!$BE$4:$BF$481,2,FALSE),VLOOKUP(K2589,Info!$BI$4:$BJ$482,2,FALSE)),IF($J$10="Standard",VLOOKUP(K2589,Info!$AG$4:$AH$2994,2,FALSE),VLOOKUP(K2589,Info!$AK$4:$AL$2997,2,FALSE))))))</f>
        <v/>
      </c>
      <c r="P2589" s="94" t="str">
        <f>IF($L2589="None","",IF(ISERROR(VLOOKUP($L2589,Info!$B$4:$B$266,1,FALSE)),"",VLOOKUP($L2589,Info!$B$4:$L$266,3,FALSE)))</f>
        <v/>
      </c>
      <c r="Q2589" s="96" t="str">
        <f>IF($L2589="None","",IF(ISERROR(VLOOKUP($L2589,Info!$B$4:$B$266,1,FALSE)),"",VLOOKUP($L2589,Info!$B$4:$L$266,4,FALSE)))</f>
        <v/>
      </c>
      <c r="R2589" s="1"/>
      <c r="S2589" s="6" t="str">
        <f t="shared" si="202"/>
        <v/>
      </c>
      <c r="T2589" s="6" t="str">
        <f>IF($L2589="None","",IF(ISERROR(VLOOKUP($L2589,Info!$B$4:$B$266,1,FALSE)),"",VLOOKUP($L2589,Info!$B$4:$L$266,11,FALSE)))</f>
        <v/>
      </c>
      <c r="U2589" s="1"/>
      <c r="V2589" s="1"/>
      <c r="W2589" s="1"/>
      <c r="X2589" s="1" t="str">
        <f>IF($L2589="None","",IF(ISERROR(VLOOKUP($L2589,Info!$B$4:$B$266,1,FALSE)),"",IF(OR(W2589="Metallic Liquid Tight",W2589="Non-Metallic Liquid Tight",W2589="LSZH",W2589="Greenfield"),VLOOKUP($L2589,Info!$B$4:$L$266,7,FALSE),"N/A")))</f>
        <v/>
      </c>
      <c r="Y2589" s="1"/>
      <c r="Z2589" s="96" t="str">
        <f>IF($L2589="None","",IF(ISERROR(VLOOKUP($L2589,Info!$B$4:$B$266,1,FALSE)),"",VLOOKUP($L2589,Info!$B$4:$L$266,9,FALSE)))</f>
        <v/>
      </c>
      <c r="AA2589" s="96" t="str">
        <f>IF($L2589="None","",IF(ISERROR(VLOOKUP($L2589,Info!$B$4:$B$266,1,FALSE)),"",VLOOKUP($L2589,Info!$B$4:$L$266,8,FALSE)))</f>
        <v/>
      </c>
      <c r="AB2589" s="96" t="str">
        <f>IF($L2589="None","",IF(ISERROR(VLOOKUP($L2589,Info!$B$4:$B$266,1,FALSE)),"",VLOOKUP($L2589,Info!$B$4:$L$266,10,FALSE)))</f>
        <v/>
      </c>
      <c r="AC2589" s="1" t="str">
        <f>IF(W2589="SO Cable","Black,White",IF(O2589="","",IF(P2589="","",IF($J$12&lt;&gt;"ABC",IF(P2589&lt;="250",VLOOKUP(O2589,Info!$AZ$4:$BB$22,3,FALSE),VLOOKUP(O2589,Info!$AZ$23:$BB$39,3,FALSE)),IF(P2589&lt;="250",VLOOKUP(O2589,Info!$AO$4:$AQ$22,3,FALSE),VLOOKUP(O2589,Info!$AO$23:$AP$39,3,FALSE))))))</f>
        <v/>
      </c>
      <c r="AD2589" s="1"/>
      <c r="AE2589" s="1" t="str">
        <f>IF($L2589="None","",IF(ISERROR(VLOOKUP($L2589,Info!$B$4:$B$266,1,FALSE)),"",VLOOKUP($L2589,Info!$B$4:$L$266,4,FALSE)))</f>
        <v/>
      </c>
      <c r="AF2589" s="1" t="str">
        <f>IF($L2589="None","",IF(ISERROR(VLOOKUP($L2589,Info!$B$4:$B$266,1,FALSE)),"",VLOOKUP($L2589,Info!$B$4:$L$266,6,FALSE)))</f>
        <v/>
      </c>
      <c r="AG2589" s="1"/>
      <c r="AH2589" s="33" t="str" cm="1">
        <f t="array" ref="AH2589">IF(AND(L2589&lt;&gt;"",O2589&lt;&gt;"",R2589:S2589&lt;&gt;"",W2589:X2589&lt;&gt;"",Z2589:AA2589&lt;&gt;"",AC2589&lt;&gt;""),"Good","Bad")</f>
        <v>Bad</v>
      </c>
      <c r="AL2589" t="str" cm="1">
        <f t="array" ref="AL2589">IF(R2589&gt;0,_xlfn.IFS(COUNTIF($L$20:L2589,"&lt;&gt;")&lt;101,1,COUNTIF($L$20:L2589,"&lt;&gt;")&lt;201,2,COUNTIF($L$20:L2589,"&lt;&gt;")&lt;301,3,COUNTIF($L$20:L2589,"&lt;&gt;")&lt;401,4,COUNTIF($L$20:L2589,"&lt;&gt;")&lt;501,5,COUNTIF($L$20:L2589,"&lt;&gt;")&lt;601,6,COUNTIF($L$20:L2589,"&lt;&gt;")&lt;701,7,COUNTIF($L$20:L2589,"&lt;&gt;")&lt;801,8,COUNTIF($L$20:L2589,"&lt;&gt;")&lt;901,9,COUNTIF($L$20:L2589,"&lt;&gt;")&lt;1001,10,COUNTIF($L$20:L2589,"&lt;&gt;")&lt;1101,11,COUNTIF($L$20:L2589,"&lt;&gt;")&lt;1201,12,COUNTIF($L$20:L2589,"&lt;&gt;")&lt;1301,13,COUNTIF($L$20:L2589,"&lt;&gt;")&lt;1401,14,COUNTIF($L$20:L2589,"&lt;&gt;")&lt;1501,15,COUNTIF($L$20:L2589,"&lt;&gt;")&lt;1601,16,COUNTIF($L$20:L2589,"&lt;&gt;")&lt;1701,17,COUNTIF($L$20:L2589,"&lt;&gt;")&lt;1801,18,COUNTIF($L$20:L2589,"&lt;&gt;")&lt;1901,19,COUNTIF($L$20:L2589,"&lt;&gt;")&lt;2001,20,COUNTIF($L$20:L2589,"&lt;&gt;")&lt;2101,21,COUNTIF($L$20:L2589,"&lt;&gt;")&lt;2201,22,COUNTIF($L$20:L2589,"&lt;&gt;")&lt;2301,23,COUNTIF($L$20:L2589,"&lt;&gt;")&lt;2401,24,COUNTIF($L$20:L2589,"&lt;&gt;")&lt;2501,25,COUNTIF($L$20:L2589,"&lt;&gt;")&lt;2601,26,COUNTIF($L$20:L2589,"&lt;&gt;")&lt;2701,27,COUNTIF($L$20:L2589,"&lt;&gt;")&lt;2801,28,COUNTIF($L$20:L2589,"&lt;&gt;")&lt;2901,29,COUNTIF($L$20:L2589,"&lt;&gt;")&lt;3001,30),"")</f>
        <v/>
      </c>
      <c r="AM2589" t="str">
        <f t="shared" si="200"/>
        <v/>
      </c>
      <c r="AN2589" t="str">
        <f t="shared" si="204"/>
        <v/>
      </c>
      <c r="AP2589" t="str">
        <f t="shared" si="203"/>
        <v/>
      </c>
      <c r="AQ2589" t="str">
        <f>IF(AO2589="","",COUNTIFS(AM2589:$AM$3019,AO2589))</f>
        <v/>
      </c>
    </row>
    <row r="2590" spans="1:43" x14ac:dyDescent="0.25">
      <c r="A2590" s="6" t="str">
        <f>IF(COUNT($A$20:A2589)&lt;&gt;$B$4,IF(A2589="","",A2589+1),"")</f>
        <v/>
      </c>
      <c r="B2590" s="3"/>
      <c r="C2590" s="3"/>
      <c r="D2590" s="122"/>
      <c r="E2590" s="3"/>
      <c r="F2590" s="3"/>
      <c r="G2590" s="3"/>
      <c r="H2590" s="3"/>
      <c r="I2590" s="120"/>
      <c r="J2590" s="3"/>
      <c r="K2590" s="95" t="str" cm="1">
        <f t="array" ref="K2590">IF(OR($J$14 = "A",$J$14 = "B",$J$14 = "C"),IF(I2590="","",IF(LEN(I2590)&gt;2,_xlfn.IFS(ISNUMBER(SEARCH("_",I2590)),I2590,ISNUMBER(SEARCH(", ",I2590)),SUBSTITUTE(I2590,", ","_"),ISNUMBER(SEARCH("/ ",I2590)),SUBSTITUTE(I2590,"/ ","_"),ISNUMBER(SEARCH(",",I2590)),SUBSTITUTE(I2590,",","_"),ISNUMBER(SEARCH("/",I2590)),SUBSTITUTE(I2590,"/","_"),ISNUMBER(SEARCH("",I2590)),I2590),I2590)),IF(OR($J$14 = "J",$J$14 = "K"),"",IF(D2590="","",IF(LEN(D2590)&gt;2,_xlfn.IFS(ISNUMBER(SEARCH("_",D2590)),D2590,ISNUMBER(SEARCH(", ",D2590)),SUBSTITUTE(D2590,", ","_"),ISNUMBER(SEARCH("/ ",D2590)),SUBSTITUTE(D2590,"/ ","_"),ISNUMBER(SEARCH(",",D2590)),SUBSTITUTE(D2590,",","_"),ISNUMBER(SEARCH("/",D2590)),SUBSTITUTE(D2590,"/","_"),ISNUMBER(SEARCH("",D2590)),D2590),D2590))))</f>
        <v/>
      </c>
      <c r="L2590" s="1"/>
      <c r="M2590" s="1" t="str">
        <f t="shared" si="201"/>
        <v/>
      </c>
      <c r="N2590" s="94" t="str">
        <f>IF($L2590="None","",IF(ISERROR(VLOOKUP($L2590,Info!$B$4:$B$266,1,FALSE)),"",VLOOKUP($L2590,Info!$B$4:$L$266,5,FALSE)))</f>
        <v/>
      </c>
      <c r="O2590" s="94" t="str">
        <f>IF(K2590="","",IF(AND($J$12&lt;&gt;"ABC",N2590="3"),"BAC",IF(N2590="3","ABC",IF($J$12&lt;&gt;"ABC",IF($J$10="Standard",VLOOKUP(K2590,Info!$BE$4:$BF$481,2,FALSE),VLOOKUP(K2590,Info!$BI$4:$BJ$482,2,FALSE)),IF($J$10="Standard",VLOOKUP(K2590,Info!$AG$4:$AH$2994,2,FALSE),VLOOKUP(K2590,Info!$AK$4:$AL$2997,2,FALSE))))))</f>
        <v/>
      </c>
      <c r="P2590" s="94" t="str">
        <f>IF($L2590="None","",IF(ISERROR(VLOOKUP($L2590,Info!$B$4:$B$266,1,FALSE)),"",VLOOKUP($L2590,Info!$B$4:$L$266,3,FALSE)))</f>
        <v/>
      </c>
      <c r="Q2590" s="96" t="str">
        <f>IF($L2590="None","",IF(ISERROR(VLOOKUP($L2590,Info!$B$4:$B$266,1,FALSE)),"",VLOOKUP($L2590,Info!$B$4:$L$266,4,FALSE)))</f>
        <v/>
      </c>
      <c r="R2590" s="1"/>
      <c r="S2590" s="6" t="str">
        <f t="shared" si="202"/>
        <v/>
      </c>
      <c r="T2590" s="6" t="str">
        <f>IF($L2590="None","",IF(ISERROR(VLOOKUP($L2590,Info!$B$4:$B$266,1,FALSE)),"",VLOOKUP($L2590,Info!$B$4:$L$266,11,FALSE)))</f>
        <v/>
      </c>
      <c r="U2590" s="1"/>
      <c r="V2590" s="1"/>
      <c r="W2590" s="1"/>
      <c r="X2590" s="1" t="str">
        <f>IF($L2590="None","",IF(ISERROR(VLOOKUP($L2590,Info!$B$4:$B$266,1,FALSE)),"",IF(OR(W2590="Metallic Liquid Tight",W2590="Non-Metallic Liquid Tight",W2590="LSZH",W2590="Greenfield"),VLOOKUP($L2590,Info!$B$4:$L$266,7,FALSE),"N/A")))</f>
        <v/>
      </c>
      <c r="Y2590" s="1"/>
      <c r="Z2590" s="96" t="str">
        <f>IF($L2590="None","",IF(ISERROR(VLOOKUP($L2590,Info!$B$4:$B$266,1,FALSE)),"",VLOOKUP($L2590,Info!$B$4:$L$266,9,FALSE)))</f>
        <v/>
      </c>
      <c r="AA2590" s="96" t="str">
        <f>IF($L2590="None","",IF(ISERROR(VLOOKUP($L2590,Info!$B$4:$B$266,1,FALSE)),"",VLOOKUP($L2590,Info!$B$4:$L$266,8,FALSE)))</f>
        <v/>
      </c>
      <c r="AB2590" s="96" t="str">
        <f>IF($L2590="None","",IF(ISERROR(VLOOKUP($L2590,Info!$B$4:$B$266,1,FALSE)),"",VLOOKUP($L2590,Info!$B$4:$L$266,10,FALSE)))</f>
        <v/>
      </c>
      <c r="AC2590" s="1" t="str">
        <f>IF(W2590="SO Cable","Black,White",IF(O2590="","",IF(P2590="","",IF($J$12&lt;&gt;"ABC",IF(P2590&lt;="250",VLOOKUP(O2590,Info!$AZ$4:$BB$22,3,FALSE),VLOOKUP(O2590,Info!$AZ$23:$BB$39,3,FALSE)),IF(P2590&lt;="250",VLOOKUP(O2590,Info!$AO$4:$AQ$22,3,FALSE),VLOOKUP(O2590,Info!$AO$23:$AP$39,3,FALSE))))))</f>
        <v/>
      </c>
      <c r="AD2590" s="1"/>
      <c r="AE2590" s="1" t="str">
        <f>IF($L2590="None","",IF(ISERROR(VLOOKUP($L2590,Info!$B$4:$B$266,1,FALSE)),"",VLOOKUP($L2590,Info!$B$4:$L$266,4,FALSE)))</f>
        <v/>
      </c>
      <c r="AF2590" s="1" t="str">
        <f>IF($L2590="None","",IF(ISERROR(VLOOKUP($L2590,Info!$B$4:$B$266,1,FALSE)),"",VLOOKUP($L2590,Info!$B$4:$L$266,6,FALSE)))</f>
        <v/>
      </c>
      <c r="AG2590" s="1"/>
      <c r="AH2590" s="33" t="str" cm="1">
        <f t="array" ref="AH2590">IF(AND(L2590&lt;&gt;"",O2590&lt;&gt;"",R2590:S2590&lt;&gt;"",W2590:X2590&lt;&gt;"",Z2590:AA2590&lt;&gt;"",AC2590&lt;&gt;""),"Good","Bad")</f>
        <v>Bad</v>
      </c>
      <c r="AL2590" t="str" cm="1">
        <f t="array" ref="AL2590">IF(R2590&gt;0,_xlfn.IFS(COUNTIF($L$20:L2590,"&lt;&gt;")&lt;101,1,COUNTIF($L$20:L2590,"&lt;&gt;")&lt;201,2,COUNTIF($L$20:L2590,"&lt;&gt;")&lt;301,3,COUNTIF($L$20:L2590,"&lt;&gt;")&lt;401,4,COUNTIF($L$20:L2590,"&lt;&gt;")&lt;501,5,COUNTIF($L$20:L2590,"&lt;&gt;")&lt;601,6,COUNTIF($L$20:L2590,"&lt;&gt;")&lt;701,7,COUNTIF($L$20:L2590,"&lt;&gt;")&lt;801,8,COUNTIF($L$20:L2590,"&lt;&gt;")&lt;901,9,COUNTIF($L$20:L2590,"&lt;&gt;")&lt;1001,10,COUNTIF($L$20:L2590,"&lt;&gt;")&lt;1101,11,COUNTIF($L$20:L2590,"&lt;&gt;")&lt;1201,12,COUNTIF($L$20:L2590,"&lt;&gt;")&lt;1301,13,COUNTIF($L$20:L2590,"&lt;&gt;")&lt;1401,14,COUNTIF($L$20:L2590,"&lt;&gt;")&lt;1501,15,COUNTIF($L$20:L2590,"&lt;&gt;")&lt;1601,16,COUNTIF($L$20:L2590,"&lt;&gt;")&lt;1701,17,COUNTIF($L$20:L2590,"&lt;&gt;")&lt;1801,18,COUNTIF($L$20:L2590,"&lt;&gt;")&lt;1901,19,COUNTIF($L$20:L2590,"&lt;&gt;")&lt;2001,20,COUNTIF($L$20:L2590,"&lt;&gt;")&lt;2101,21,COUNTIF($L$20:L2590,"&lt;&gt;")&lt;2201,22,COUNTIF($L$20:L2590,"&lt;&gt;")&lt;2301,23,COUNTIF($L$20:L2590,"&lt;&gt;")&lt;2401,24,COUNTIF($L$20:L2590,"&lt;&gt;")&lt;2501,25,COUNTIF($L$20:L2590,"&lt;&gt;")&lt;2601,26,COUNTIF($L$20:L2590,"&lt;&gt;")&lt;2701,27,COUNTIF($L$20:L2590,"&lt;&gt;")&lt;2801,28,COUNTIF($L$20:L2590,"&lt;&gt;")&lt;2901,29,COUNTIF($L$20:L2590,"&lt;&gt;")&lt;3001,30),"")</f>
        <v/>
      </c>
      <c r="AM2590" t="str">
        <f t="shared" si="200"/>
        <v/>
      </c>
      <c r="AN2590" t="str">
        <f t="shared" si="204"/>
        <v/>
      </c>
      <c r="AP2590" t="str">
        <f t="shared" si="203"/>
        <v/>
      </c>
      <c r="AQ2590" t="str">
        <f>IF(AO2590="","",COUNTIFS(AM2590:$AM$3019,AO2590))</f>
        <v/>
      </c>
    </row>
    <row r="2591" spans="1:43" x14ac:dyDescent="0.25">
      <c r="A2591" s="6" t="str">
        <f>IF(COUNT($A$20:A2590)&lt;&gt;$B$4,IF(A2590="","",A2590+1),"")</f>
        <v/>
      </c>
      <c r="B2591" s="3"/>
      <c r="C2591" s="3"/>
      <c r="D2591" s="122"/>
      <c r="E2591" s="3"/>
      <c r="F2591" s="3"/>
      <c r="G2591" s="3"/>
      <c r="H2591" s="3"/>
      <c r="I2591" s="120"/>
      <c r="J2591" s="3"/>
      <c r="K2591" s="95" t="str" cm="1">
        <f t="array" ref="K2591">IF(OR($J$14 = "A",$J$14 = "B",$J$14 = "C"),IF(I2591="","",IF(LEN(I2591)&gt;2,_xlfn.IFS(ISNUMBER(SEARCH("_",I2591)),I2591,ISNUMBER(SEARCH(", ",I2591)),SUBSTITUTE(I2591,", ","_"),ISNUMBER(SEARCH("/ ",I2591)),SUBSTITUTE(I2591,"/ ","_"),ISNUMBER(SEARCH(",",I2591)),SUBSTITUTE(I2591,",","_"),ISNUMBER(SEARCH("/",I2591)),SUBSTITUTE(I2591,"/","_"),ISNUMBER(SEARCH("",I2591)),I2591),I2591)),IF(OR($J$14 = "J",$J$14 = "K"),"",IF(D2591="","",IF(LEN(D2591)&gt;2,_xlfn.IFS(ISNUMBER(SEARCH("_",D2591)),D2591,ISNUMBER(SEARCH(", ",D2591)),SUBSTITUTE(D2591,", ","_"),ISNUMBER(SEARCH("/ ",D2591)),SUBSTITUTE(D2591,"/ ","_"),ISNUMBER(SEARCH(",",D2591)),SUBSTITUTE(D2591,",","_"),ISNUMBER(SEARCH("/",D2591)),SUBSTITUTE(D2591,"/","_"),ISNUMBER(SEARCH("",D2591)),D2591),D2591))))</f>
        <v/>
      </c>
      <c r="L2591" s="1"/>
      <c r="M2591" s="1" t="str">
        <f t="shared" si="201"/>
        <v/>
      </c>
      <c r="N2591" s="94" t="str">
        <f>IF($L2591="None","",IF(ISERROR(VLOOKUP($L2591,Info!$B$4:$B$266,1,FALSE)),"",VLOOKUP($L2591,Info!$B$4:$L$266,5,FALSE)))</f>
        <v/>
      </c>
      <c r="O2591" s="94" t="str">
        <f>IF(K2591="","",IF(AND($J$12&lt;&gt;"ABC",N2591="3"),"BAC",IF(N2591="3","ABC",IF($J$12&lt;&gt;"ABC",IF($J$10="Standard",VLOOKUP(K2591,Info!$BE$4:$BF$481,2,FALSE),VLOOKUP(K2591,Info!$BI$4:$BJ$482,2,FALSE)),IF($J$10="Standard",VLOOKUP(K2591,Info!$AG$4:$AH$2994,2,FALSE),VLOOKUP(K2591,Info!$AK$4:$AL$2997,2,FALSE))))))</f>
        <v/>
      </c>
      <c r="P2591" s="94" t="str">
        <f>IF($L2591="None","",IF(ISERROR(VLOOKUP($L2591,Info!$B$4:$B$266,1,FALSE)),"",VLOOKUP($L2591,Info!$B$4:$L$266,3,FALSE)))</f>
        <v/>
      </c>
      <c r="Q2591" s="96" t="str">
        <f>IF($L2591="None","",IF(ISERROR(VLOOKUP($L2591,Info!$B$4:$B$266,1,FALSE)),"",VLOOKUP($L2591,Info!$B$4:$L$266,4,FALSE)))</f>
        <v/>
      </c>
      <c r="R2591" s="1"/>
      <c r="S2591" s="6" t="str">
        <f t="shared" si="202"/>
        <v/>
      </c>
      <c r="T2591" s="6" t="str">
        <f>IF($L2591="None","",IF(ISERROR(VLOOKUP($L2591,Info!$B$4:$B$266,1,FALSE)),"",VLOOKUP($L2591,Info!$B$4:$L$266,11,FALSE)))</f>
        <v/>
      </c>
      <c r="U2591" s="1"/>
      <c r="V2591" s="1"/>
      <c r="W2591" s="1"/>
      <c r="X2591" s="1" t="str">
        <f>IF($L2591="None","",IF(ISERROR(VLOOKUP($L2591,Info!$B$4:$B$266,1,FALSE)),"",IF(OR(W2591="Metallic Liquid Tight",W2591="Non-Metallic Liquid Tight",W2591="LSZH",W2591="Greenfield"),VLOOKUP($L2591,Info!$B$4:$L$266,7,FALSE),"N/A")))</f>
        <v/>
      </c>
      <c r="Y2591" s="1"/>
      <c r="Z2591" s="96" t="str">
        <f>IF($L2591="None","",IF(ISERROR(VLOOKUP($L2591,Info!$B$4:$B$266,1,FALSE)),"",VLOOKUP($L2591,Info!$B$4:$L$266,9,FALSE)))</f>
        <v/>
      </c>
      <c r="AA2591" s="96" t="str">
        <f>IF($L2591="None","",IF(ISERROR(VLOOKUP($L2591,Info!$B$4:$B$266,1,FALSE)),"",VLOOKUP($L2591,Info!$B$4:$L$266,8,FALSE)))</f>
        <v/>
      </c>
      <c r="AB2591" s="96" t="str">
        <f>IF($L2591="None","",IF(ISERROR(VLOOKUP($L2591,Info!$B$4:$B$266,1,FALSE)),"",VLOOKUP($L2591,Info!$B$4:$L$266,10,FALSE)))</f>
        <v/>
      </c>
      <c r="AC2591" s="1" t="str">
        <f>IF(W2591="SO Cable","Black,White",IF(O2591="","",IF(P2591="","",IF($J$12&lt;&gt;"ABC",IF(P2591&lt;="250",VLOOKUP(O2591,Info!$AZ$4:$BB$22,3,FALSE),VLOOKUP(O2591,Info!$AZ$23:$BB$39,3,FALSE)),IF(P2591&lt;="250",VLOOKUP(O2591,Info!$AO$4:$AQ$22,3,FALSE),VLOOKUP(O2591,Info!$AO$23:$AP$39,3,FALSE))))))</f>
        <v/>
      </c>
      <c r="AD2591" s="1"/>
      <c r="AE2591" s="1" t="str">
        <f>IF($L2591="None","",IF(ISERROR(VLOOKUP($L2591,Info!$B$4:$B$266,1,FALSE)),"",VLOOKUP($L2591,Info!$B$4:$L$266,4,FALSE)))</f>
        <v/>
      </c>
      <c r="AF2591" s="1" t="str">
        <f>IF($L2591="None","",IF(ISERROR(VLOOKUP($L2591,Info!$B$4:$B$266,1,FALSE)),"",VLOOKUP($L2591,Info!$B$4:$L$266,6,FALSE)))</f>
        <v/>
      </c>
      <c r="AG2591" s="1"/>
      <c r="AH2591" s="33" t="str" cm="1">
        <f t="array" ref="AH2591">IF(AND(L2591&lt;&gt;"",O2591&lt;&gt;"",R2591:S2591&lt;&gt;"",W2591:X2591&lt;&gt;"",Z2591:AA2591&lt;&gt;"",AC2591&lt;&gt;""),"Good","Bad")</f>
        <v>Bad</v>
      </c>
      <c r="AL2591" t="str" cm="1">
        <f t="array" ref="AL2591">IF(R2591&gt;0,_xlfn.IFS(COUNTIF($L$20:L2591,"&lt;&gt;")&lt;101,1,COUNTIF($L$20:L2591,"&lt;&gt;")&lt;201,2,COUNTIF($L$20:L2591,"&lt;&gt;")&lt;301,3,COUNTIF($L$20:L2591,"&lt;&gt;")&lt;401,4,COUNTIF($L$20:L2591,"&lt;&gt;")&lt;501,5,COUNTIF($L$20:L2591,"&lt;&gt;")&lt;601,6,COUNTIF($L$20:L2591,"&lt;&gt;")&lt;701,7,COUNTIF($L$20:L2591,"&lt;&gt;")&lt;801,8,COUNTIF($L$20:L2591,"&lt;&gt;")&lt;901,9,COUNTIF($L$20:L2591,"&lt;&gt;")&lt;1001,10,COUNTIF($L$20:L2591,"&lt;&gt;")&lt;1101,11,COUNTIF($L$20:L2591,"&lt;&gt;")&lt;1201,12,COUNTIF($L$20:L2591,"&lt;&gt;")&lt;1301,13,COUNTIF($L$20:L2591,"&lt;&gt;")&lt;1401,14,COUNTIF($L$20:L2591,"&lt;&gt;")&lt;1501,15,COUNTIF($L$20:L2591,"&lt;&gt;")&lt;1601,16,COUNTIF($L$20:L2591,"&lt;&gt;")&lt;1701,17,COUNTIF($L$20:L2591,"&lt;&gt;")&lt;1801,18,COUNTIF($L$20:L2591,"&lt;&gt;")&lt;1901,19,COUNTIF($L$20:L2591,"&lt;&gt;")&lt;2001,20,COUNTIF($L$20:L2591,"&lt;&gt;")&lt;2101,21,COUNTIF($L$20:L2591,"&lt;&gt;")&lt;2201,22,COUNTIF($L$20:L2591,"&lt;&gt;")&lt;2301,23,COUNTIF($L$20:L2591,"&lt;&gt;")&lt;2401,24,COUNTIF($L$20:L2591,"&lt;&gt;")&lt;2501,25,COUNTIF($L$20:L2591,"&lt;&gt;")&lt;2601,26,COUNTIF($L$20:L2591,"&lt;&gt;")&lt;2701,27,COUNTIF($L$20:L2591,"&lt;&gt;")&lt;2801,28,COUNTIF($L$20:L2591,"&lt;&gt;")&lt;2901,29,COUNTIF($L$20:L2591,"&lt;&gt;")&lt;3001,30),"")</f>
        <v/>
      </c>
      <c r="AM2591" t="str">
        <f t="shared" si="200"/>
        <v/>
      </c>
      <c r="AN2591" t="str">
        <f t="shared" si="204"/>
        <v/>
      </c>
      <c r="AP2591" t="str">
        <f t="shared" si="203"/>
        <v/>
      </c>
      <c r="AQ2591" t="str">
        <f>IF(AO2591="","",COUNTIFS(AM2591:$AM$3019,AO2591))</f>
        <v/>
      </c>
    </row>
    <row r="2592" spans="1:43" x14ac:dyDescent="0.25">
      <c r="A2592" s="6" t="str">
        <f>IF(COUNT($A$20:A2591)&lt;&gt;$B$4,IF(A2591="","",A2591+1),"")</f>
        <v/>
      </c>
      <c r="B2592" s="3"/>
      <c r="C2592" s="3"/>
      <c r="D2592" s="122"/>
      <c r="E2592" s="3"/>
      <c r="F2592" s="3"/>
      <c r="G2592" s="3"/>
      <c r="H2592" s="3"/>
      <c r="I2592" s="120"/>
      <c r="J2592" s="3"/>
      <c r="K2592" s="95" t="str" cm="1">
        <f t="array" ref="K2592">IF(OR($J$14 = "A",$J$14 = "B",$J$14 = "C"),IF(I2592="","",IF(LEN(I2592)&gt;2,_xlfn.IFS(ISNUMBER(SEARCH("_",I2592)),I2592,ISNUMBER(SEARCH(", ",I2592)),SUBSTITUTE(I2592,", ","_"),ISNUMBER(SEARCH("/ ",I2592)),SUBSTITUTE(I2592,"/ ","_"),ISNUMBER(SEARCH(",",I2592)),SUBSTITUTE(I2592,",","_"),ISNUMBER(SEARCH("/",I2592)),SUBSTITUTE(I2592,"/","_"),ISNUMBER(SEARCH("",I2592)),I2592),I2592)),IF(OR($J$14 = "J",$J$14 = "K"),"",IF(D2592="","",IF(LEN(D2592)&gt;2,_xlfn.IFS(ISNUMBER(SEARCH("_",D2592)),D2592,ISNUMBER(SEARCH(", ",D2592)),SUBSTITUTE(D2592,", ","_"),ISNUMBER(SEARCH("/ ",D2592)),SUBSTITUTE(D2592,"/ ","_"),ISNUMBER(SEARCH(",",D2592)),SUBSTITUTE(D2592,",","_"),ISNUMBER(SEARCH("/",D2592)),SUBSTITUTE(D2592,"/","_"),ISNUMBER(SEARCH("",D2592)),D2592),D2592))))</f>
        <v/>
      </c>
      <c r="L2592" s="1"/>
      <c r="M2592" s="1" t="str">
        <f t="shared" si="201"/>
        <v/>
      </c>
      <c r="N2592" s="94" t="str">
        <f>IF($L2592="None","",IF(ISERROR(VLOOKUP($L2592,Info!$B$4:$B$266,1,FALSE)),"",VLOOKUP($L2592,Info!$B$4:$L$266,5,FALSE)))</f>
        <v/>
      </c>
      <c r="O2592" s="94" t="str">
        <f>IF(K2592="","",IF(AND($J$12&lt;&gt;"ABC",N2592="3"),"BAC",IF(N2592="3","ABC",IF($J$12&lt;&gt;"ABC",IF($J$10="Standard",VLOOKUP(K2592,Info!$BE$4:$BF$481,2,FALSE),VLOOKUP(K2592,Info!$BI$4:$BJ$482,2,FALSE)),IF($J$10="Standard",VLOOKUP(K2592,Info!$AG$4:$AH$2994,2,FALSE),VLOOKUP(K2592,Info!$AK$4:$AL$2997,2,FALSE))))))</f>
        <v/>
      </c>
      <c r="P2592" s="94" t="str">
        <f>IF($L2592="None","",IF(ISERROR(VLOOKUP($L2592,Info!$B$4:$B$266,1,FALSE)),"",VLOOKUP($L2592,Info!$B$4:$L$266,3,FALSE)))</f>
        <v/>
      </c>
      <c r="Q2592" s="96" t="str">
        <f>IF($L2592="None","",IF(ISERROR(VLOOKUP($L2592,Info!$B$4:$B$266,1,FALSE)),"",VLOOKUP($L2592,Info!$B$4:$L$266,4,FALSE)))</f>
        <v/>
      </c>
      <c r="R2592" s="1"/>
      <c r="S2592" s="6" t="str">
        <f t="shared" si="202"/>
        <v/>
      </c>
      <c r="T2592" s="6" t="str">
        <f>IF($L2592="None","",IF(ISERROR(VLOOKUP($L2592,Info!$B$4:$B$266,1,FALSE)),"",VLOOKUP($L2592,Info!$B$4:$L$266,11,FALSE)))</f>
        <v/>
      </c>
      <c r="U2592" s="1"/>
      <c r="V2592" s="1"/>
      <c r="W2592" s="1"/>
      <c r="X2592" s="1" t="str">
        <f>IF($L2592="None","",IF(ISERROR(VLOOKUP($L2592,Info!$B$4:$B$266,1,FALSE)),"",IF(OR(W2592="Metallic Liquid Tight",W2592="Non-Metallic Liquid Tight",W2592="LSZH",W2592="Greenfield"),VLOOKUP($L2592,Info!$B$4:$L$266,7,FALSE),"N/A")))</f>
        <v/>
      </c>
      <c r="Y2592" s="1"/>
      <c r="Z2592" s="96" t="str">
        <f>IF($L2592="None","",IF(ISERROR(VLOOKUP($L2592,Info!$B$4:$B$266,1,FALSE)),"",VLOOKUP($L2592,Info!$B$4:$L$266,9,FALSE)))</f>
        <v/>
      </c>
      <c r="AA2592" s="96" t="str">
        <f>IF($L2592="None","",IF(ISERROR(VLOOKUP($L2592,Info!$B$4:$B$266,1,FALSE)),"",VLOOKUP($L2592,Info!$B$4:$L$266,8,FALSE)))</f>
        <v/>
      </c>
      <c r="AB2592" s="96" t="str">
        <f>IF($L2592="None","",IF(ISERROR(VLOOKUP($L2592,Info!$B$4:$B$266,1,FALSE)),"",VLOOKUP($L2592,Info!$B$4:$L$266,10,FALSE)))</f>
        <v/>
      </c>
      <c r="AC2592" s="1" t="str">
        <f>IF(W2592="SO Cable","Black,White",IF(O2592="","",IF(P2592="","",IF($J$12&lt;&gt;"ABC",IF(P2592&lt;="250",VLOOKUP(O2592,Info!$AZ$4:$BB$22,3,FALSE),VLOOKUP(O2592,Info!$AZ$23:$BB$39,3,FALSE)),IF(P2592&lt;="250",VLOOKUP(O2592,Info!$AO$4:$AQ$22,3,FALSE),VLOOKUP(O2592,Info!$AO$23:$AP$39,3,FALSE))))))</f>
        <v/>
      </c>
      <c r="AD2592" s="1"/>
      <c r="AE2592" s="1" t="str">
        <f>IF($L2592="None","",IF(ISERROR(VLOOKUP($L2592,Info!$B$4:$B$266,1,FALSE)),"",VLOOKUP($L2592,Info!$B$4:$L$266,4,FALSE)))</f>
        <v/>
      </c>
      <c r="AF2592" s="1" t="str">
        <f>IF($L2592="None","",IF(ISERROR(VLOOKUP($L2592,Info!$B$4:$B$266,1,FALSE)),"",VLOOKUP($L2592,Info!$B$4:$L$266,6,FALSE)))</f>
        <v/>
      </c>
      <c r="AG2592" s="1"/>
      <c r="AH2592" s="33" t="str" cm="1">
        <f t="array" ref="AH2592">IF(AND(L2592&lt;&gt;"",O2592&lt;&gt;"",R2592:S2592&lt;&gt;"",W2592:X2592&lt;&gt;"",Z2592:AA2592&lt;&gt;"",AC2592&lt;&gt;""),"Good","Bad")</f>
        <v>Bad</v>
      </c>
      <c r="AL2592" t="str" cm="1">
        <f t="array" ref="AL2592">IF(R2592&gt;0,_xlfn.IFS(COUNTIF($L$20:L2592,"&lt;&gt;")&lt;101,1,COUNTIF($L$20:L2592,"&lt;&gt;")&lt;201,2,COUNTIF($L$20:L2592,"&lt;&gt;")&lt;301,3,COUNTIF($L$20:L2592,"&lt;&gt;")&lt;401,4,COUNTIF($L$20:L2592,"&lt;&gt;")&lt;501,5,COUNTIF($L$20:L2592,"&lt;&gt;")&lt;601,6,COUNTIF($L$20:L2592,"&lt;&gt;")&lt;701,7,COUNTIF($L$20:L2592,"&lt;&gt;")&lt;801,8,COUNTIF($L$20:L2592,"&lt;&gt;")&lt;901,9,COUNTIF($L$20:L2592,"&lt;&gt;")&lt;1001,10,COUNTIF($L$20:L2592,"&lt;&gt;")&lt;1101,11,COUNTIF($L$20:L2592,"&lt;&gt;")&lt;1201,12,COUNTIF($L$20:L2592,"&lt;&gt;")&lt;1301,13,COUNTIF($L$20:L2592,"&lt;&gt;")&lt;1401,14,COUNTIF($L$20:L2592,"&lt;&gt;")&lt;1501,15,COUNTIF($L$20:L2592,"&lt;&gt;")&lt;1601,16,COUNTIF($L$20:L2592,"&lt;&gt;")&lt;1701,17,COUNTIF($L$20:L2592,"&lt;&gt;")&lt;1801,18,COUNTIF($L$20:L2592,"&lt;&gt;")&lt;1901,19,COUNTIF($L$20:L2592,"&lt;&gt;")&lt;2001,20,COUNTIF($L$20:L2592,"&lt;&gt;")&lt;2101,21,COUNTIF($L$20:L2592,"&lt;&gt;")&lt;2201,22,COUNTIF($L$20:L2592,"&lt;&gt;")&lt;2301,23,COUNTIF($L$20:L2592,"&lt;&gt;")&lt;2401,24,COUNTIF($L$20:L2592,"&lt;&gt;")&lt;2501,25,COUNTIF($L$20:L2592,"&lt;&gt;")&lt;2601,26,COUNTIF($L$20:L2592,"&lt;&gt;")&lt;2701,27,COUNTIF($L$20:L2592,"&lt;&gt;")&lt;2801,28,COUNTIF($L$20:L2592,"&lt;&gt;")&lt;2901,29,COUNTIF($L$20:L2592,"&lt;&gt;")&lt;3001,30),"")</f>
        <v/>
      </c>
      <c r="AM2592" t="str">
        <f t="shared" si="200"/>
        <v/>
      </c>
      <c r="AN2592" t="str">
        <f t="shared" si="204"/>
        <v/>
      </c>
      <c r="AP2592" t="str">
        <f t="shared" si="203"/>
        <v/>
      </c>
      <c r="AQ2592" t="str">
        <f>IF(AO2592="","",COUNTIFS(AM2592:$AM$3019,AO2592))</f>
        <v/>
      </c>
    </row>
    <row r="2593" spans="1:43" x14ac:dyDescent="0.25">
      <c r="A2593" s="6" t="str">
        <f>IF(COUNT($A$20:A2592)&lt;&gt;$B$4,IF(A2592="","",A2592+1),"")</f>
        <v/>
      </c>
      <c r="B2593" s="3"/>
      <c r="C2593" s="3"/>
      <c r="D2593" s="122"/>
      <c r="E2593" s="3"/>
      <c r="F2593" s="3"/>
      <c r="G2593" s="3"/>
      <c r="H2593" s="3"/>
      <c r="I2593" s="120"/>
      <c r="J2593" s="3"/>
      <c r="K2593" s="95" t="str" cm="1">
        <f t="array" ref="K2593">IF(OR($J$14 = "A",$J$14 = "B",$J$14 = "C"),IF(I2593="","",IF(LEN(I2593)&gt;2,_xlfn.IFS(ISNUMBER(SEARCH("_",I2593)),I2593,ISNUMBER(SEARCH(", ",I2593)),SUBSTITUTE(I2593,", ","_"),ISNUMBER(SEARCH("/ ",I2593)),SUBSTITUTE(I2593,"/ ","_"),ISNUMBER(SEARCH(",",I2593)),SUBSTITUTE(I2593,",","_"),ISNUMBER(SEARCH("/",I2593)),SUBSTITUTE(I2593,"/","_"),ISNUMBER(SEARCH("",I2593)),I2593),I2593)),IF(OR($J$14 = "J",$J$14 = "K"),"",IF(D2593="","",IF(LEN(D2593)&gt;2,_xlfn.IFS(ISNUMBER(SEARCH("_",D2593)),D2593,ISNUMBER(SEARCH(", ",D2593)),SUBSTITUTE(D2593,", ","_"),ISNUMBER(SEARCH("/ ",D2593)),SUBSTITUTE(D2593,"/ ","_"),ISNUMBER(SEARCH(",",D2593)),SUBSTITUTE(D2593,",","_"),ISNUMBER(SEARCH("/",D2593)),SUBSTITUTE(D2593,"/","_"),ISNUMBER(SEARCH("",D2593)),D2593),D2593))))</f>
        <v/>
      </c>
      <c r="L2593" s="1"/>
      <c r="M2593" s="1" t="str">
        <f t="shared" si="201"/>
        <v/>
      </c>
      <c r="N2593" s="94" t="str">
        <f>IF($L2593="None","",IF(ISERROR(VLOOKUP($L2593,Info!$B$4:$B$266,1,FALSE)),"",VLOOKUP($L2593,Info!$B$4:$L$266,5,FALSE)))</f>
        <v/>
      </c>
      <c r="O2593" s="94" t="str">
        <f>IF(K2593="","",IF(AND($J$12&lt;&gt;"ABC",N2593="3"),"BAC",IF(N2593="3","ABC",IF($J$12&lt;&gt;"ABC",IF($J$10="Standard",VLOOKUP(K2593,Info!$BE$4:$BF$481,2,FALSE),VLOOKUP(K2593,Info!$BI$4:$BJ$482,2,FALSE)),IF($J$10="Standard",VLOOKUP(K2593,Info!$AG$4:$AH$2994,2,FALSE),VLOOKUP(K2593,Info!$AK$4:$AL$2997,2,FALSE))))))</f>
        <v/>
      </c>
      <c r="P2593" s="94" t="str">
        <f>IF($L2593="None","",IF(ISERROR(VLOOKUP($L2593,Info!$B$4:$B$266,1,FALSE)),"",VLOOKUP($L2593,Info!$B$4:$L$266,3,FALSE)))</f>
        <v/>
      </c>
      <c r="Q2593" s="96" t="str">
        <f>IF($L2593="None","",IF(ISERROR(VLOOKUP($L2593,Info!$B$4:$B$266,1,FALSE)),"",VLOOKUP($L2593,Info!$B$4:$L$266,4,FALSE)))</f>
        <v/>
      </c>
      <c r="R2593" s="1"/>
      <c r="S2593" s="6" t="str">
        <f t="shared" si="202"/>
        <v/>
      </c>
      <c r="T2593" s="6" t="str">
        <f>IF($L2593="None","",IF(ISERROR(VLOOKUP($L2593,Info!$B$4:$B$266,1,FALSE)),"",VLOOKUP($L2593,Info!$B$4:$L$266,11,FALSE)))</f>
        <v/>
      </c>
      <c r="U2593" s="1"/>
      <c r="V2593" s="1"/>
      <c r="W2593" s="1"/>
      <c r="X2593" s="1" t="str">
        <f>IF($L2593="None","",IF(ISERROR(VLOOKUP($L2593,Info!$B$4:$B$266,1,FALSE)),"",IF(OR(W2593="Metallic Liquid Tight",W2593="Non-Metallic Liquid Tight",W2593="LSZH",W2593="Greenfield"),VLOOKUP($L2593,Info!$B$4:$L$266,7,FALSE),"N/A")))</f>
        <v/>
      </c>
      <c r="Y2593" s="1"/>
      <c r="Z2593" s="96" t="str">
        <f>IF($L2593="None","",IF(ISERROR(VLOOKUP($L2593,Info!$B$4:$B$266,1,FALSE)),"",VLOOKUP($L2593,Info!$B$4:$L$266,9,FALSE)))</f>
        <v/>
      </c>
      <c r="AA2593" s="96" t="str">
        <f>IF($L2593="None","",IF(ISERROR(VLOOKUP($L2593,Info!$B$4:$B$266,1,FALSE)),"",VLOOKUP($L2593,Info!$B$4:$L$266,8,FALSE)))</f>
        <v/>
      </c>
      <c r="AB2593" s="96" t="str">
        <f>IF($L2593="None","",IF(ISERROR(VLOOKUP($L2593,Info!$B$4:$B$266,1,FALSE)),"",VLOOKUP($L2593,Info!$B$4:$L$266,10,FALSE)))</f>
        <v/>
      </c>
      <c r="AC2593" s="1" t="str">
        <f>IF(W2593="SO Cable","Black,White",IF(O2593="","",IF(P2593="","",IF($J$12&lt;&gt;"ABC",IF(P2593&lt;="250",VLOOKUP(O2593,Info!$AZ$4:$BB$22,3,FALSE),VLOOKUP(O2593,Info!$AZ$23:$BB$39,3,FALSE)),IF(P2593&lt;="250",VLOOKUP(O2593,Info!$AO$4:$AQ$22,3,FALSE),VLOOKUP(O2593,Info!$AO$23:$AP$39,3,FALSE))))))</f>
        <v/>
      </c>
      <c r="AD2593" s="1"/>
      <c r="AE2593" s="1" t="str">
        <f>IF($L2593="None","",IF(ISERROR(VLOOKUP($L2593,Info!$B$4:$B$266,1,FALSE)),"",VLOOKUP($L2593,Info!$B$4:$L$266,4,FALSE)))</f>
        <v/>
      </c>
      <c r="AF2593" s="1" t="str">
        <f>IF($L2593="None","",IF(ISERROR(VLOOKUP($L2593,Info!$B$4:$B$266,1,FALSE)),"",VLOOKUP($L2593,Info!$B$4:$L$266,6,FALSE)))</f>
        <v/>
      </c>
      <c r="AG2593" s="1"/>
      <c r="AH2593" s="33" t="str" cm="1">
        <f t="array" ref="AH2593">IF(AND(L2593&lt;&gt;"",O2593&lt;&gt;"",R2593:S2593&lt;&gt;"",W2593:X2593&lt;&gt;"",Z2593:AA2593&lt;&gt;"",AC2593&lt;&gt;""),"Good","Bad")</f>
        <v>Bad</v>
      </c>
      <c r="AL2593" t="str" cm="1">
        <f t="array" ref="AL2593">IF(R2593&gt;0,_xlfn.IFS(COUNTIF($L$20:L2593,"&lt;&gt;")&lt;101,1,COUNTIF($L$20:L2593,"&lt;&gt;")&lt;201,2,COUNTIF($L$20:L2593,"&lt;&gt;")&lt;301,3,COUNTIF($L$20:L2593,"&lt;&gt;")&lt;401,4,COUNTIF($L$20:L2593,"&lt;&gt;")&lt;501,5,COUNTIF($L$20:L2593,"&lt;&gt;")&lt;601,6,COUNTIF($L$20:L2593,"&lt;&gt;")&lt;701,7,COUNTIF($L$20:L2593,"&lt;&gt;")&lt;801,8,COUNTIF($L$20:L2593,"&lt;&gt;")&lt;901,9,COUNTIF($L$20:L2593,"&lt;&gt;")&lt;1001,10,COUNTIF($L$20:L2593,"&lt;&gt;")&lt;1101,11,COUNTIF($L$20:L2593,"&lt;&gt;")&lt;1201,12,COUNTIF($L$20:L2593,"&lt;&gt;")&lt;1301,13,COUNTIF($L$20:L2593,"&lt;&gt;")&lt;1401,14,COUNTIF($L$20:L2593,"&lt;&gt;")&lt;1501,15,COUNTIF($L$20:L2593,"&lt;&gt;")&lt;1601,16,COUNTIF($L$20:L2593,"&lt;&gt;")&lt;1701,17,COUNTIF($L$20:L2593,"&lt;&gt;")&lt;1801,18,COUNTIF($L$20:L2593,"&lt;&gt;")&lt;1901,19,COUNTIF($L$20:L2593,"&lt;&gt;")&lt;2001,20,COUNTIF($L$20:L2593,"&lt;&gt;")&lt;2101,21,COUNTIF($L$20:L2593,"&lt;&gt;")&lt;2201,22,COUNTIF($L$20:L2593,"&lt;&gt;")&lt;2301,23,COUNTIF($L$20:L2593,"&lt;&gt;")&lt;2401,24,COUNTIF($L$20:L2593,"&lt;&gt;")&lt;2501,25,COUNTIF($L$20:L2593,"&lt;&gt;")&lt;2601,26,COUNTIF($L$20:L2593,"&lt;&gt;")&lt;2701,27,COUNTIF($L$20:L2593,"&lt;&gt;")&lt;2801,28,COUNTIF($L$20:L2593,"&lt;&gt;")&lt;2901,29,COUNTIF($L$20:L2593,"&lt;&gt;")&lt;3001,30),"")</f>
        <v/>
      </c>
      <c r="AM2593" t="str">
        <f t="shared" si="200"/>
        <v/>
      </c>
      <c r="AN2593" t="str">
        <f t="shared" si="204"/>
        <v/>
      </c>
      <c r="AP2593" t="str">
        <f t="shared" si="203"/>
        <v/>
      </c>
      <c r="AQ2593" t="str">
        <f>IF(AO2593="","",COUNTIFS(AM2593:$AM$3019,AO2593))</f>
        <v/>
      </c>
    </row>
    <row r="2594" spans="1:43" x14ac:dyDescent="0.25">
      <c r="A2594" s="6" t="str">
        <f>IF(COUNT($A$20:A2593)&lt;&gt;$B$4,IF(A2593="","",A2593+1),"")</f>
        <v/>
      </c>
      <c r="B2594" s="3"/>
      <c r="C2594" s="3"/>
      <c r="D2594" s="122"/>
      <c r="E2594" s="3"/>
      <c r="F2594" s="3"/>
      <c r="G2594" s="3"/>
      <c r="H2594" s="3"/>
      <c r="I2594" s="120"/>
      <c r="J2594" s="3"/>
      <c r="K2594" s="95" t="str" cm="1">
        <f t="array" ref="K2594">IF(OR($J$14 = "A",$J$14 = "B",$J$14 = "C"),IF(I2594="","",IF(LEN(I2594)&gt;2,_xlfn.IFS(ISNUMBER(SEARCH("_",I2594)),I2594,ISNUMBER(SEARCH(", ",I2594)),SUBSTITUTE(I2594,", ","_"),ISNUMBER(SEARCH("/ ",I2594)),SUBSTITUTE(I2594,"/ ","_"),ISNUMBER(SEARCH(",",I2594)),SUBSTITUTE(I2594,",","_"),ISNUMBER(SEARCH("/",I2594)),SUBSTITUTE(I2594,"/","_"),ISNUMBER(SEARCH("",I2594)),I2594),I2594)),IF(OR($J$14 = "J",$J$14 = "K"),"",IF(D2594="","",IF(LEN(D2594)&gt;2,_xlfn.IFS(ISNUMBER(SEARCH("_",D2594)),D2594,ISNUMBER(SEARCH(", ",D2594)),SUBSTITUTE(D2594,", ","_"),ISNUMBER(SEARCH("/ ",D2594)),SUBSTITUTE(D2594,"/ ","_"),ISNUMBER(SEARCH(",",D2594)),SUBSTITUTE(D2594,",","_"),ISNUMBER(SEARCH("/",D2594)),SUBSTITUTE(D2594,"/","_"),ISNUMBER(SEARCH("",D2594)),D2594),D2594))))</f>
        <v/>
      </c>
      <c r="L2594" s="1"/>
      <c r="M2594" s="1" t="str">
        <f t="shared" si="201"/>
        <v/>
      </c>
      <c r="N2594" s="94" t="str">
        <f>IF($L2594="None","",IF(ISERROR(VLOOKUP($L2594,Info!$B$4:$B$266,1,FALSE)),"",VLOOKUP($L2594,Info!$B$4:$L$266,5,FALSE)))</f>
        <v/>
      </c>
      <c r="O2594" s="94" t="str">
        <f>IF(K2594="","",IF(AND($J$12&lt;&gt;"ABC",N2594="3"),"BAC",IF(N2594="3","ABC",IF($J$12&lt;&gt;"ABC",IF($J$10="Standard",VLOOKUP(K2594,Info!$BE$4:$BF$481,2,FALSE),VLOOKUP(K2594,Info!$BI$4:$BJ$482,2,FALSE)),IF($J$10="Standard",VLOOKUP(K2594,Info!$AG$4:$AH$2994,2,FALSE),VLOOKUP(K2594,Info!$AK$4:$AL$2997,2,FALSE))))))</f>
        <v/>
      </c>
      <c r="P2594" s="94" t="str">
        <f>IF($L2594="None","",IF(ISERROR(VLOOKUP($L2594,Info!$B$4:$B$266,1,FALSE)),"",VLOOKUP($L2594,Info!$B$4:$L$266,3,FALSE)))</f>
        <v/>
      </c>
      <c r="Q2594" s="96" t="str">
        <f>IF($L2594="None","",IF(ISERROR(VLOOKUP($L2594,Info!$B$4:$B$266,1,FALSE)),"",VLOOKUP($L2594,Info!$B$4:$L$266,4,FALSE)))</f>
        <v/>
      </c>
      <c r="R2594" s="1"/>
      <c r="S2594" s="6" t="str">
        <f t="shared" si="202"/>
        <v/>
      </c>
      <c r="T2594" s="6" t="str">
        <f>IF($L2594="None","",IF(ISERROR(VLOOKUP($L2594,Info!$B$4:$B$266,1,FALSE)),"",VLOOKUP($L2594,Info!$B$4:$L$266,11,FALSE)))</f>
        <v/>
      </c>
      <c r="U2594" s="1"/>
      <c r="V2594" s="1"/>
      <c r="W2594" s="1"/>
      <c r="X2594" s="1" t="str">
        <f>IF($L2594="None","",IF(ISERROR(VLOOKUP($L2594,Info!$B$4:$B$266,1,FALSE)),"",IF(OR(W2594="Metallic Liquid Tight",W2594="Non-Metallic Liquid Tight",W2594="LSZH",W2594="Greenfield"),VLOOKUP($L2594,Info!$B$4:$L$266,7,FALSE),"N/A")))</f>
        <v/>
      </c>
      <c r="Y2594" s="1"/>
      <c r="Z2594" s="96" t="str">
        <f>IF($L2594="None","",IF(ISERROR(VLOOKUP($L2594,Info!$B$4:$B$266,1,FALSE)),"",VLOOKUP($L2594,Info!$B$4:$L$266,9,FALSE)))</f>
        <v/>
      </c>
      <c r="AA2594" s="96" t="str">
        <f>IF($L2594="None","",IF(ISERROR(VLOOKUP($L2594,Info!$B$4:$B$266,1,FALSE)),"",VLOOKUP($L2594,Info!$B$4:$L$266,8,FALSE)))</f>
        <v/>
      </c>
      <c r="AB2594" s="96" t="str">
        <f>IF($L2594="None","",IF(ISERROR(VLOOKUP($L2594,Info!$B$4:$B$266,1,FALSE)),"",VLOOKUP($L2594,Info!$B$4:$L$266,10,FALSE)))</f>
        <v/>
      </c>
      <c r="AC2594" s="1" t="str">
        <f>IF(W2594="SO Cable","Black,White",IF(O2594="","",IF(P2594="","",IF($J$12&lt;&gt;"ABC",IF(P2594&lt;="250",VLOOKUP(O2594,Info!$AZ$4:$BB$22,3,FALSE),VLOOKUP(O2594,Info!$AZ$23:$BB$39,3,FALSE)),IF(P2594&lt;="250",VLOOKUP(O2594,Info!$AO$4:$AQ$22,3,FALSE),VLOOKUP(O2594,Info!$AO$23:$AP$39,3,FALSE))))))</f>
        <v/>
      </c>
      <c r="AD2594" s="1"/>
      <c r="AE2594" s="1" t="str">
        <f>IF($L2594="None","",IF(ISERROR(VLOOKUP($L2594,Info!$B$4:$B$266,1,FALSE)),"",VLOOKUP($L2594,Info!$B$4:$L$266,4,FALSE)))</f>
        <v/>
      </c>
      <c r="AF2594" s="1" t="str">
        <f>IF($L2594="None","",IF(ISERROR(VLOOKUP($L2594,Info!$B$4:$B$266,1,FALSE)),"",VLOOKUP($L2594,Info!$B$4:$L$266,6,FALSE)))</f>
        <v/>
      </c>
      <c r="AG2594" s="1"/>
      <c r="AH2594" s="33" t="str" cm="1">
        <f t="array" ref="AH2594">IF(AND(L2594&lt;&gt;"",O2594&lt;&gt;"",R2594:S2594&lt;&gt;"",W2594:X2594&lt;&gt;"",Z2594:AA2594&lt;&gt;"",AC2594&lt;&gt;""),"Good","Bad")</f>
        <v>Bad</v>
      </c>
      <c r="AL2594" t="str" cm="1">
        <f t="array" ref="AL2594">IF(R2594&gt;0,_xlfn.IFS(COUNTIF($L$20:L2594,"&lt;&gt;")&lt;101,1,COUNTIF($L$20:L2594,"&lt;&gt;")&lt;201,2,COUNTIF($L$20:L2594,"&lt;&gt;")&lt;301,3,COUNTIF($L$20:L2594,"&lt;&gt;")&lt;401,4,COUNTIF($L$20:L2594,"&lt;&gt;")&lt;501,5,COUNTIF($L$20:L2594,"&lt;&gt;")&lt;601,6,COUNTIF($L$20:L2594,"&lt;&gt;")&lt;701,7,COUNTIF($L$20:L2594,"&lt;&gt;")&lt;801,8,COUNTIF($L$20:L2594,"&lt;&gt;")&lt;901,9,COUNTIF($L$20:L2594,"&lt;&gt;")&lt;1001,10,COUNTIF($L$20:L2594,"&lt;&gt;")&lt;1101,11,COUNTIF($L$20:L2594,"&lt;&gt;")&lt;1201,12,COUNTIF($L$20:L2594,"&lt;&gt;")&lt;1301,13,COUNTIF($L$20:L2594,"&lt;&gt;")&lt;1401,14,COUNTIF($L$20:L2594,"&lt;&gt;")&lt;1501,15,COUNTIF($L$20:L2594,"&lt;&gt;")&lt;1601,16,COUNTIF($L$20:L2594,"&lt;&gt;")&lt;1701,17,COUNTIF($L$20:L2594,"&lt;&gt;")&lt;1801,18,COUNTIF($L$20:L2594,"&lt;&gt;")&lt;1901,19,COUNTIF($L$20:L2594,"&lt;&gt;")&lt;2001,20,COUNTIF($L$20:L2594,"&lt;&gt;")&lt;2101,21,COUNTIF($L$20:L2594,"&lt;&gt;")&lt;2201,22,COUNTIF($L$20:L2594,"&lt;&gt;")&lt;2301,23,COUNTIF($L$20:L2594,"&lt;&gt;")&lt;2401,24,COUNTIF($L$20:L2594,"&lt;&gt;")&lt;2501,25,COUNTIF($L$20:L2594,"&lt;&gt;")&lt;2601,26,COUNTIF($L$20:L2594,"&lt;&gt;")&lt;2701,27,COUNTIF($L$20:L2594,"&lt;&gt;")&lt;2801,28,COUNTIF($L$20:L2594,"&lt;&gt;")&lt;2901,29,COUNTIF($L$20:L2594,"&lt;&gt;")&lt;3001,30),"")</f>
        <v/>
      </c>
      <c r="AM2594" t="str">
        <f t="shared" si="200"/>
        <v/>
      </c>
      <c r="AN2594" t="str">
        <f t="shared" si="204"/>
        <v/>
      </c>
      <c r="AP2594" t="str">
        <f t="shared" si="203"/>
        <v/>
      </c>
      <c r="AQ2594" t="str">
        <f>IF(AO2594="","",COUNTIFS(AM2594:$AM$3019,AO2594))</f>
        <v/>
      </c>
    </row>
    <row r="2595" spans="1:43" x14ac:dyDescent="0.25">
      <c r="A2595" s="6" t="str">
        <f>IF(COUNT($A$20:A2594)&lt;&gt;$B$4,IF(A2594="","",A2594+1),"")</f>
        <v/>
      </c>
      <c r="B2595" s="3"/>
      <c r="C2595" s="3"/>
      <c r="D2595" s="122"/>
      <c r="E2595" s="3"/>
      <c r="F2595" s="3"/>
      <c r="G2595" s="3"/>
      <c r="H2595" s="3"/>
      <c r="I2595" s="120"/>
      <c r="J2595" s="3"/>
      <c r="K2595" s="95" t="str" cm="1">
        <f t="array" ref="K2595">IF(OR($J$14 = "A",$J$14 = "B",$J$14 = "C"),IF(I2595="","",IF(LEN(I2595)&gt;2,_xlfn.IFS(ISNUMBER(SEARCH("_",I2595)),I2595,ISNUMBER(SEARCH(", ",I2595)),SUBSTITUTE(I2595,", ","_"),ISNUMBER(SEARCH("/ ",I2595)),SUBSTITUTE(I2595,"/ ","_"),ISNUMBER(SEARCH(",",I2595)),SUBSTITUTE(I2595,",","_"),ISNUMBER(SEARCH("/",I2595)),SUBSTITUTE(I2595,"/","_"),ISNUMBER(SEARCH("",I2595)),I2595),I2595)),IF(OR($J$14 = "J",$J$14 = "K"),"",IF(D2595="","",IF(LEN(D2595)&gt;2,_xlfn.IFS(ISNUMBER(SEARCH("_",D2595)),D2595,ISNUMBER(SEARCH(", ",D2595)),SUBSTITUTE(D2595,", ","_"),ISNUMBER(SEARCH("/ ",D2595)),SUBSTITUTE(D2595,"/ ","_"),ISNUMBER(SEARCH(",",D2595)),SUBSTITUTE(D2595,",","_"),ISNUMBER(SEARCH("/",D2595)),SUBSTITUTE(D2595,"/","_"),ISNUMBER(SEARCH("",D2595)),D2595),D2595))))</f>
        <v/>
      </c>
      <c r="L2595" s="1"/>
      <c r="M2595" s="1" t="str">
        <f t="shared" si="201"/>
        <v/>
      </c>
      <c r="N2595" s="94" t="str">
        <f>IF($L2595="None","",IF(ISERROR(VLOOKUP($L2595,Info!$B$4:$B$266,1,FALSE)),"",VLOOKUP($L2595,Info!$B$4:$L$266,5,FALSE)))</f>
        <v/>
      </c>
      <c r="O2595" s="94" t="str">
        <f>IF(K2595="","",IF(AND($J$12&lt;&gt;"ABC",N2595="3"),"BAC",IF(N2595="3","ABC",IF($J$12&lt;&gt;"ABC",IF($J$10="Standard",VLOOKUP(K2595,Info!$BE$4:$BF$481,2,FALSE),VLOOKUP(K2595,Info!$BI$4:$BJ$482,2,FALSE)),IF($J$10="Standard",VLOOKUP(K2595,Info!$AG$4:$AH$2994,2,FALSE),VLOOKUP(K2595,Info!$AK$4:$AL$2997,2,FALSE))))))</f>
        <v/>
      </c>
      <c r="P2595" s="94" t="str">
        <f>IF($L2595="None","",IF(ISERROR(VLOOKUP($L2595,Info!$B$4:$B$266,1,FALSE)),"",VLOOKUP($L2595,Info!$B$4:$L$266,3,FALSE)))</f>
        <v/>
      </c>
      <c r="Q2595" s="96" t="str">
        <f>IF($L2595="None","",IF(ISERROR(VLOOKUP($L2595,Info!$B$4:$B$266,1,FALSE)),"",VLOOKUP($L2595,Info!$B$4:$L$266,4,FALSE)))</f>
        <v/>
      </c>
      <c r="R2595" s="1"/>
      <c r="S2595" s="6" t="str">
        <f t="shared" si="202"/>
        <v/>
      </c>
      <c r="T2595" s="6" t="str">
        <f>IF($L2595="None","",IF(ISERROR(VLOOKUP($L2595,Info!$B$4:$B$266,1,FALSE)),"",VLOOKUP($L2595,Info!$B$4:$L$266,11,FALSE)))</f>
        <v/>
      </c>
      <c r="U2595" s="1"/>
      <c r="V2595" s="1"/>
      <c r="W2595" s="1"/>
      <c r="X2595" s="1" t="str">
        <f>IF($L2595="None","",IF(ISERROR(VLOOKUP($L2595,Info!$B$4:$B$266,1,FALSE)),"",IF(OR(W2595="Metallic Liquid Tight",W2595="Non-Metallic Liquid Tight",W2595="LSZH",W2595="Greenfield"),VLOOKUP($L2595,Info!$B$4:$L$266,7,FALSE),"N/A")))</f>
        <v/>
      </c>
      <c r="Y2595" s="1"/>
      <c r="Z2595" s="96" t="str">
        <f>IF($L2595="None","",IF(ISERROR(VLOOKUP($L2595,Info!$B$4:$B$266,1,FALSE)),"",VLOOKUP($L2595,Info!$B$4:$L$266,9,FALSE)))</f>
        <v/>
      </c>
      <c r="AA2595" s="96" t="str">
        <f>IF($L2595="None","",IF(ISERROR(VLOOKUP($L2595,Info!$B$4:$B$266,1,FALSE)),"",VLOOKUP($L2595,Info!$B$4:$L$266,8,FALSE)))</f>
        <v/>
      </c>
      <c r="AB2595" s="96" t="str">
        <f>IF($L2595="None","",IF(ISERROR(VLOOKUP($L2595,Info!$B$4:$B$266,1,FALSE)),"",VLOOKUP($L2595,Info!$B$4:$L$266,10,FALSE)))</f>
        <v/>
      </c>
      <c r="AC2595" s="1" t="str">
        <f>IF(W2595="SO Cable","Black,White",IF(O2595="","",IF(P2595="","",IF($J$12&lt;&gt;"ABC",IF(P2595&lt;="250",VLOOKUP(O2595,Info!$AZ$4:$BB$22,3,FALSE),VLOOKUP(O2595,Info!$AZ$23:$BB$39,3,FALSE)),IF(P2595&lt;="250",VLOOKUP(O2595,Info!$AO$4:$AQ$22,3,FALSE),VLOOKUP(O2595,Info!$AO$23:$AP$39,3,FALSE))))))</f>
        <v/>
      </c>
      <c r="AD2595" s="1"/>
      <c r="AE2595" s="1" t="str">
        <f>IF($L2595="None","",IF(ISERROR(VLOOKUP($L2595,Info!$B$4:$B$266,1,FALSE)),"",VLOOKUP($L2595,Info!$B$4:$L$266,4,FALSE)))</f>
        <v/>
      </c>
      <c r="AF2595" s="1" t="str">
        <f>IF($L2595="None","",IF(ISERROR(VLOOKUP($L2595,Info!$B$4:$B$266,1,FALSE)),"",VLOOKUP($L2595,Info!$B$4:$L$266,6,FALSE)))</f>
        <v/>
      </c>
      <c r="AG2595" s="1"/>
      <c r="AH2595" s="33" t="str" cm="1">
        <f t="array" ref="AH2595">IF(AND(L2595&lt;&gt;"",O2595&lt;&gt;"",R2595:S2595&lt;&gt;"",W2595:X2595&lt;&gt;"",Z2595:AA2595&lt;&gt;"",AC2595&lt;&gt;""),"Good","Bad")</f>
        <v>Bad</v>
      </c>
      <c r="AL2595" t="str" cm="1">
        <f t="array" ref="AL2595">IF(R2595&gt;0,_xlfn.IFS(COUNTIF($L$20:L2595,"&lt;&gt;")&lt;101,1,COUNTIF($L$20:L2595,"&lt;&gt;")&lt;201,2,COUNTIF($L$20:L2595,"&lt;&gt;")&lt;301,3,COUNTIF($L$20:L2595,"&lt;&gt;")&lt;401,4,COUNTIF($L$20:L2595,"&lt;&gt;")&lt;501,5,COUNTIF($L$20:L2595,"&lt;&gt;")&lt;601,6,COUNTIF($L$20:L2595,"&lt;&gt;")&lt;701,7,COUNTIF($L$20:L2595,"&lt;&gt;")&lt;801,8,COUNTIF($L$20:L2595,"&lt;&gt;")&lt;901,9,COUNTIF($L$20:L2595,"&lt;&gt;")&lt;1001,10,COUNTIF($L$20:L2595,"&lt;&gt;")&lt;1101,11,COUNTIF($L$20:L2595,"&lt;&gt;")&lt;1201,12,COUNTIF($L$20:L2595,"&lt;&gt;")&lt;1301,13,COUNTIF($L$20:L2595,"&lt;&gt;")&lt;1401,14,COUNTIF($L$20:L2595,"&lt;&gt;")&lt;1501,15,COUNTIF($L$20:L2595,"&lt;&gt;")&lt;1601,16,COUNTIF($L$20:L2595,"&lt;&gt;")&lt;1701,17,COUNTIF($L$20:L2595,"&lt;&gt;")&lt;1801,18,COUNTIF($L$20:L2595,"&lt;&gt;")&lt;1901,19,COUNTIF($L$20:L2595,"&lt;&gt;")&lt;2001,20,COUNTIF($L$20:L2595,"&lt;&gt;")&lt;2101,21,COUNTIF($L$20:L2595,"&lt;&gt;")&lt;2201,22,COUNTIF($L$20:L2595,"&lt;&gt;")&lt;2301,23,COUNTIF($L$20:L2595,"&lt;&gt;")&lt;2401,24,COUNTIF($L$20:L2595,"&lt;&gt;")&lt;2501,25,COUNTIF($L$20:L2595,"&lt;&gt;")&lt;2601,26,COUNTIF($L$20:L2595,"&lt;&gt;")&lt;2701,27,COUNTIF($L$20:L2595,"&lt;&gt;")&lt;2801,28,COUNTIF($L$20:L2595,"&lt;&gt;")&lt;2901,29,COUNTIF($L$20:L2595,"&lt;&gt;")&lt;3001,30),"")</f>
        <v/>
      </c>
      <c r="AM2595" t="str">
        <f t="shared" si="200"/>
        <v/>
      </c>
      <c r="AN2595" t="str">
        <f t="shared" si="204"/>
        <v/>
      </c>
      <c r="AP2595" t="str">
        <f t="shared" si="203"/>
        <v/>
      </c>
      <c r="AQ2595" t="str">
        <f>IF(AO2595="","",COUNTIFS(AM2595:$AM$3019,AO2595))</f>
        <v/>
      </c>
    </row>
    <row r="2596" spans="1:43" x14ac:dyDescent="0.25">
      <c r="A2596" s="6" t="str">
        <f>IF(COUNT($A$20:A2595)&lt;&gt;$B$4,IF(A2595="","",A2595+1),"")</f>
        <v/>
      </c>
      <c r="B2596" s="3"/>
      <c r="C2596" s="3"/>
      <c r="D2596" s="122"/>
      <c r="E2596" s="3"/>
      <c r="F2596" s="3"/>
      <c r="G2596" s="3"/>
      <c r="H2596" s="3"/>
      <c r="I2596" s="120"/>
      <c r="J2596" s="3"/>
      <c r="K2596" s="95" t="str" cm="1">
        <f t="array" ref="K2596">IF(OR($J$14 = "A",$J$14 = "B",$J$14 = "C"),IF(I2596="","",IF(LEN(I2596)&gt;2,_xlfn.IFS(ISNUMBER(SEARCH("_",I2596)),I2596,ISNUMBER(SEARCH(", ",I2596)),SUBSTITUTE(I2596,", ","_"),ISNUMBER(SEARCH("/ ",I2596)),SUBSTITUTE(I2596,"/ ","_"),ISNUMBER(SEARCH(",",I2596)),SUBSTITUTE(I2596,",","_"),ISNUMBER(SEARCH("/",I2596)),SUBSTITUTE(I2596,"/","_"),ISNUMBER(SEARCH("",I2596)),I2596),I2596)),IF(OR($J$14 = "J",$J$14 = "K"),"",IF(D2596="","",IF(LEN(D2596)&gt;2,_xlfn.IFS(ISNUMBER(SEARCH("_",D2596)),D2596,ISNUMBER(SEARCH(", ",D2596)),SUBSTITUTE(D2596,", ","_"),ISNUMBER(SEARCH("/ ",D2596)),SUBSTITUTE(D2596,"/ ","_"),ISNUMBER(SEARCH(",",D2596)),SUBSTITUTE(D2596,",","_"),ISNUMBER(SEARCH("/",D2596)),SUBSTITUTE(D2596,"/","_"),ISNUMBER(SEARCH("",D2596)),D2596),D2596))))</f>
        <v/>
      </c>
      <c r="L2596" s="1"/>
      <c r="M2596" s="1" t="str">
        <f t="shared" si="201"/>
        <v/>
      </c>
      <c r="N2596" s="94" t="str">
        <f>IF($L2596="None","",IF(ISERROR(VLOOKUP($L2596,Info!$B$4:$B$266,1,FALSE)),"",VLOOKUP($L2596,Info!$B$4:$L$266,5,FALSE)))</f>
        <v/>
      </c>
      <c r="O2596" s="94" t="str">
        <f>IF(K2596="","",IF(AND($J$12&lt;&gt;"ABC",N2596="3"),"BAC",IF(N2596="3","ABC",IF($J$12&lt;&gt;"ABC",IF($J$10="Standard",VLOOKUP(K2596,Info!$BE$4:$BF$481,2,FALSE),VLOOKUP(K2596,Info!$BI$4:$BJ$482,2,FALSE)),IF($J$10="Standard",VLOOKUP(K2596,Info!$AG$4:$AH$2994,2,FALSE),VLOOKUP(K2596,Info!$AK$4:$AL$2997,2,FALSE))))))</f>
        <v/>
      </c>
      <c r="P2596" s="94" t="str">
        <f>IF($L2596="None","",IF(ISERROR(VLOOKUP($L2596,Info!$B$4:$B$266,1,FALSE)),"",VLOOKUP($L2596,Info!$B$4:$L$266,3,FALSE)))</f>
        <v/>
      </c>
      <c r="Q2596" s="96" t="str">
        <f>IF($L2596="None","",IF(ISERROR(VLOOKUP($L2596,Info!$B$4:$B$266,1,FALSE)),"",VLOOKUP($L2596,Info!$B$4:$L$266,4,FALSE)))</f>
        <v/>
      </c>
      <c r="R2596" s="1"/>
      <c r="S2596" s="6" t="str">
        <f t="shared" si="202"/>
        <v/>
      </c>
      <c r="T2596" s="6" t="str">
        <f>IF($L2596="None","",IF(ISERROR(VLOOKUP($L2596,Info!$B$4:$B$266,1,FALSE)),"",VLOOKUP($L2596,Info!$B$4:$L$266,11,FALSE)))</f>
        <v/>
      </c>
      <c r="U2596" s="1"/>
      <c r="V2596" s="1"/>
      <c r="W2596" s="1"/>
      <c r="X2596" s="1" t="str">
        <f>IF($L2596="None","",IF(ISERROR(VLOOKUP($L2596,Info!$B$4:$B$266,1,FALSE)),"",IF(OR(W2596="Metallic Liquid Tight",W2596="Non-Metallic Liquid Tight",W2596="LSZH",W2596="Greenfield"),VLOOKUP($L2596,Info!$B$4:$L$266,7,FALSE),"N/A")))</f>
        <v/>
      </c>
      <c r="Y2596" s="1"/>
      <c r="Z2596" s="96" t="str">
        <f>IF($L2596="None","",IF(ISERROR(VLOOKUP($L2596,Info!$B$4:$B$266,1,FALSE)),"",VLOOKUP($L2596,Info!$B$4:$L$266,9,FALSE)))</f>
        <v/>
      </c>
      <c r="AA2596" s="96" t="str">
        <f>IF($L2596="None","",IF(ISERROR(VLOOKUP($L2596,Info!$B$4:$B$266,1,FALSE)),"",VLOOKUP($L2596,Info!$B$4:$L$266,8,FALSE)))</f>
        <v/>
      </c>
      <c r="AB2596" s="96" t="str">
        <f>IF($L2596="None","",IF(ISERROR(VLOOKUP($L2596,Info!$B$4:$B$266,1,FALSE)),"",VLOOKUP($L2596,Info!$B$4:$L$266,10,FALSE)))</f>
        <v/>
      </c>
      <c r="AC2596" s="1" t="str">
        <f>IF(W2596="SO Cable","Black,White",IF(O2596="","",IF(P2596="","",IF($J$12&lt;&gt;"ABC",IF(P2596&lt;="250",VLOOKUP(O2596,Info!$AZ$4:$BB$22,3,FALSE),VLOOKUP(O2596,Info!$AZ$23:$BB$39,3,FALSE)),IF(P2596&lt;="250",VLOOKUP(O2596,Info!$AO$4:$AQ$22,3,FALSE),VLOOKUP(O2596,Info!$AO$23:$AP$39,3,FALSE))))))</f>
        <v/>
      </c>
      <c r="AD2596" s="1"/>
      <c r="AE2596" s="1" t="str">
        <f>IF($L2596="None","",IF(ISERROR(VLOOKUP($L2596,Info!$B$4:$B$266,1,FALSE)),"",VLOOKUP($L2596,Info!$B$4:$L$266,4,FALSE)))</f>
        <v/>
      </c>
      <c r="AF2596" s="1" t="str">
        <f>IF($L2596="None","",IF(ISERROR(VLOOKUP($L2596,Info!$B$4:$B$266,1,FALSE)),"",VLOOKUP($L2596,Info!$B$4:$L$266,6,FALSE)))</f>
        <v/>
      </c>
      <c r="AG2596" s="1"/>
      <c r="AH2596" s="33" t="str" cm="1">
        <f t="array" ref="AH2596">IF(AND(L2596&lt;&gt;"",O2596&lt;&gt;"",R2596:S2596&lt;&gt;"",W2596:X2596&lt;&gt;"",Z2596:AA2596&lt;&gt;"",AC2596&lt;&gt;""),"Good","Bad")</f>
        <v>Bad</v>
      </c>
      <c r="AL2596" t="str" cm="1">
        <f t="array" ref="AL2596">IF(R2596&gt;0,_xlfn.IFS(COUNTIF($L$20:L2596,"&lt;&gt;")&lt;101,1,COUNTIF($L$20:L2596,"&lt;&gt;")&lt;201,2,COUNTIF($L$20:L2596,"&lt;&gt;")&lt;301,3,COUNTIF($L$20:L2596,"&lt;&gt;")&lt;401,4,COUNTIF($L$20:L2596,"&lt;&gt;")&lt;501,5,COUNTIF($L$20:L2596,"&lt;&gt;")&lt;601,6,COUNTIF($L$20:L2596,"&lt;&gt;")&lt;701,7,COUNTIF($L$20:L2596,"&lt;&gt;")&lt;801,8,COUNTIF($L$20:L2596,"&lt;&gt;")&lt;901,9,COUNTIF($L$20:L2596,"&lt;&gt;")&lt;1001,10,COUNTIF($L$20:L2596,"&lt;&gt;")&lt;1101,11,COUNTIF($L$20:L2596,"&lt;&gt;")&lt;1201,12,COUNTIF($L$20:L2596,"&lt;&gt;")&lt;1301,13,COUNTIF($L$20:L2596,"&lt;&gt;")&lt;1401,14,COUNTIF($L$20:L2596,"&lt;&gt;")&lt;1501,15,COUNTIF($L$20:L2596,"&lt;&gt;")&lt;1601,16,COUNTIF($L$20:L2596,"&lt;&gt;")&lt;1701,17,COUNTIF($L$20:L2596,"&lt;&gt;")&lt;1801,18,COUNTIF($L$20:L2596,"&lt;&gt;")&lt;1901,19,COUNTIF($L$20:L2596,"&lt;&gt;")&lt;2001,20,COUNTIF($L$20:L2596,"&lt;&gt;")&lt;2101,21,COUNTIF($L$20:L2596,"&lt;&gt;")&lt;2201,22,COUNTIF($L$20:L2596,"&lt;&gt;")&lt;2301,23,COUNTIF($L$20:L2596,"&lt;&gt;")&lt;2401,24,COUNTIF($L$20:L2596,"&lt;&gt;")&lt;2501,25,COUNTIF($L$20:L2596,"&lt;&gt;")&lt;2601,26,COUNTIF($L$20:L2596,"&lt;&gt;")&lt;2701,27,COUNTIF($L$20:L2596,"&lt;&gt;")&lt;2801,28,COUNTIF($L$20:L2596,"&lt;&gt;")&lt;2901,29,COUNTIF($L$20:L2596,"&lt;&gt;")&lt;3001,30),"")</f>
        <v/>
      </c>
      <c r="AM2596" t="str">
        <f t="shared" si="200"/>
        <v/>
      </c>
      <c r="AN2596" t="str">
        <f t="shared" si="204"/>
        <v/>
      </c>
      <c r="AP2596" t="str">
        <f t="shared" si="203"/>
        <v/>
      </c>
      <c r="AQ2596" t="str">
        <f>IF(AO2596="","",COUNTIFS(AM2596:$AM$3019,AO2596))</f>
        <v/>
      </c>
    </row>
    <row r="2597" spans="1:43" x14ac:dyDescent="0.25">
      <c r="A2597" s="6" t="str">
        <f>IF(COUNT($A$20:A2596)&lt;&gt;$B$4,IF(A2596="","",A2596+1),"")</f>
        <v/>
      </c>
      <c r="B2597" s="3"/>
      <c r="C2597" s="3"/>
      <c r="D2597" s="122"/>
      <c r="E2597" s="3"/>
      <c r="F2597" s="3"/>
      <c r="G2597" s="3"/>
      <c r="H2597" s="3"/>
      <c r="I2597" s="120"/>
      <c r="J2597" s="3"/>
      <c r="K2597" s="95" t="str" cm="1">
        <f t="array" ref="K2597">IF(OR($J$14 = "A",$J$14 = "B",$J$14 = "C"),IF(I2597="","",IF(LEN(I2597)&gt;2,_xlfn.IFS(ISNUMBER(SEARCH("_",I2597)),I2597,ISNUMBER(SEARCH(", ",I2597)),SUBSTITUTE(I2597,", ","_"),ISNUMBER(SEARCH("/ ",I2597)),SUBSTITUTE(I2597,"/ ","_"),ISNUMBER(SEARCH(",",I2597)),SUBSTITUTE(I2597,",","_"),ISNUMBER(SEARCH("/",I2597)),SUBSTITUTE(I2597,"/","_"),ISNUMBER(SEARCH("",I2597)),I2597),I2597)),IF(OR($J$14 = "J",$J$14 = "K"),"",IF(D2597="","",IF(LEN(D2597)&gt;2,_xlfn.IFS(ISNUMBER(SEARCH("_",D2597)),D2597,ISNUMBER(SEARCH(", ",D2597)),SUBSTITUTE(D2597,", ","_"),ISNUMBER(SEARCH("/ ",D2597)),SUBSTITUTE(D2597,"/ ","_"),ISNUMBER(SEARCH(",",D2597)),SUBSTITUTE(D2597,",","_"),ISNUMBER(SEARCH("/",D2597)),SUBSTITUTE(D2597,"/","_"),ISNUMBER(SEARCH("",D2597)),D2597),D2597))))</f>
        <v/>
      </c>
      <c r="L2597" s="1"/>
      <c r="M2597" s="1" t="str">
        <f t="shared" si="201"/>
        <v/>
      </c>
      <c r="N2597" s="94" t="str">
        <f>IF($L2597="None","",IF(ISERROR(VLOOKUP($L2597,Info!$B$4:$B$266,1,FALSE)),"",VLOOKUP($L2597,Info!$B$4:$L$266,5,FALSE)))</f>
        <v/>
      </c>
      <c r="O2597" s="94" t="str">
        <f>IF(K2597="","",IF(AND($J$12&lt;&gt;"ABC",N2597="3"),"BAC",IF(N2597="3","ABC",IF($J$12&lt;&gt;"ABC",IF($J$10="Standard",VLOOKUP(K2597,Info!$BE$4:$BF$481,2,FALSE),VLOOKUP(K2597,Info!$BI$4:$BJ$482,2,FALSE)),IF($J$10="Standard",VLOOKUP(K2597,Info!$AG$4:$AH$2994,2,FALSE),VLOOKUP(K2597,Info!$AK$4:$AL$2997,2,FALSE))))))</f>
        <v/>
      </c>
      <c r="P2597" s="94" t="str">
        <f>IF($L2597="None","",IF(ISERROR(VLOOKUP($L2597,Info!$B$4:$B$266,1,FALSE)),"",VLOOKUP($L2597,Info!$B$4:$L$266,3,FALSE)))</f>
        <v/>
      </c>
      <c r="Q2597" s="96" t="str">
        <f>IF($L2597="None","",IF(ISERROR(VLOOKUP($L2597,Info!$B$4:$B$266,1,FALSE)),"",VLOOKUP($L2597,Info!$B$4:$L$266,4,FALSE)))</f>
        <v/>
      </c>
      <c r="R2597" s="1"/>
      <c r="S2597" s="6" t="str">
        <f t="shared" si="202"/>
        <v/>
      </c>
      <c r="T2597" s="6" t="str">
        <f>IF($L2597="None","",IF(ISERROR(VLOOKUP($L2597,Info!$B$4:$B$266,1,FALSE)),"",VLOOKUP($L2597,Info!$B$4:$L$266,11,FALSE)))</f>
        <v/>
      </c>
      <c r="U2597" s="1"/>
      <c r="V2597" s="1"/>
      <c r="W2597" s="1"/>
      <c r="X2597" s="1" t="str">
        <f>IF($L2597="None","",IF(ISERROR(VLOOKUP($L2597,Info!$B$4:$B$266,1,FALSE)),"",IF(OR(W2597="Metallic Liquid Tight",W2597="Non-Metallic Liquid Tight",W2597="LSZH",W2597="Greenfield"),VLOOKUP($L2597,Info!$B$4:$L$266,7,FALSE),"N/A")))</f>
        <v/>
      </c>
      <c r="Y2597" s="1"/>
      <c r="Z2597" s="96" t="str">
        <f>IF($L2597="None","",IF(ISERROR(VLOOKUP($L2597,Info!$B$4:$B$266,1,FALSE)),"",VLOOKUP($L2597,Info!$B$4:$L$266,9,FALSE)))</f>
        <v/>
      </c>
      <c r="AA2597" s="96" t="str">
        <f>IF($L2597="None","",IF(ISERROR(VLOOKUP($L2597,Info!$B$4:$B$266,1,FALSE)),"",VLOOKUP($L2597,Info!$B$4:$L$266,8,FALSE)))</f>
        <v/>
      </c>
      <c r="AB2597" s="96" t="str">
        <f>IF($L2597="None","",IF(ISERROR(VLOOKUP($L2597,Info!$B$4:$B$266,1,FALSE)),"",VLOOKUP($L2597,Info!$B$4:$L$266,10,FALSE)))</f>
        <v/>
      </c>
      <c r="AC2597" s="1" t="str">
        <f>IF(W2597="SO Cable","Black,White",IF(O2597="","",IF(P2597="","",IF($J$12&lt;&gt;"ABC",IF(P2597&lt;="250",VLOOKUP(O2597,Info!$AZ$4:$BB$22,3,FALSE),VLOOKUP(O2597,Info!$AZ$23:$BB$39,3,FALSE)),IF(P2597&lt;="250",VLOOKUP(O2597,Info!$AO$4:$AQ$22,3,FALSE),VLOOKUP(O2597,Info!$AO$23:$AP$39,3,FALSE))))))</f>
        <v/>
      </c>
      <c r="AD2597" s="1"/>
      <c r="AE2597" s="1" t="str">
        <f>IF($L2597="None","",IF(ISERROR(VLOOKUP($L2597,Info!$B$4:$B$266,1,FALSE)),"",VLOOKUP($L2597,Info!$B$4:$L$266,4,FALSE)))</f>
        <v/>
      </c>
      <c r="AF2597" s="1" t="str">
        <f>IF($L2597="None","",IF(ISERROR(VLOOKUP($L2597,Info!$B$4:$B$266,1,FALSE)),"",VLOOKUP($L2597,Info!$B$4:$L$266,6,FALSE)))</f>
        <v/>
      </c>
      <c r="AG2597" s="1"/>
      <c r="AH2597" s="33" t="str" cm="1">
        <f t="array" ref="AH2597">IF(AND(L2597&lt;&gt;"",O2597&lt;&gt;"",R2597:S2597&lt;&gt;"",W2597:X2597&lt;&gt;"",Z2597:AA2597&lt;&gt;"",AC2597&lt;&gt;""),"Good","Bad")</f>
        <v>Bad</v>
      </c>
      <c r="AL2597" t="str" cm="1">
        <f t="array" ref="AL2597">IF(R2597&gt;0,_xlfn.IFS(COUNTIF($L$20:L2597,"&lt;&gt;")&lt;101,1,COUNTIF($L$20:L2597,"&lt;&gt;")&lt;201,2,COUNTIF($L$20:L2597,"&lt;&gt;")&lt;301,3,COUNTIF($L$20:L2597,"&lt;&gt;")&lt;401,4,COUNTIF($L$20:L2597,"&lt;&gt;")&lt;501,5,COUNTIF($L$20:L2597,"&lt;&gt;")&lt;601,6,COUNTIF($L$20:L2597,"&lt;&gt;")&lt;701,7,COUNTIF($L$20:L2597,"&lt;&gt;")&lt;801,8,COUNTIF($L$20:L2597,"&lt;&gt;")&lt;901,9,COUNTIF($L$20:L2597,"&lt;&gt;")&lt;1001,10,COUNTIF($L$20:L2597,"&lt;&gt;")&lt;1101,11,COUNTIF($L$20:L2597,"&lt;&gt;")&lt;1201,12,COUNTIF($L$20:L2597,"&lt;&gt;")&lt;1301,13,COUNTIF($L$20:L2597,"&lt;&gt;")&lt;1401,14,COUNTIF($L$20:L2597,"&lt;&gt;")&lt;1501,15,COUNTIF($L$20:L2597,"&lt;&gt;")&lt;1601,16,COUNTIF($L$20:L2597,"&lt;&gt;")&lt;1701,17,COUNTIF($L$20:L2597,"&lt;&gt;")&lt;1801,18,COUNTIF($L$20:L2597,"&lt;&gt;")&lt;1901,19,COUNTIF($L$20:L2597,"&lt;&gt;")&lt;2001,20,COUNTIF($L$20:L2597,"&lt;&gt;")&lt;2101,21,COUNTIF($L$20:L2597,"&lt;&gt;")&lt;2201,22,COUNTIF($L$20:L2597,"&lt;&gt;")&lt;2301,23,COUNTIF($L$20:L2597,"&lt;&gt;")&lt;2401,24,COUNTIF($L$20:L2597,"&lt;&gt;")&lt;2501,25,COUNTIF($L$20:L2597,"&lt;&gt;")&lt;2601,26,COUNTIF($L$20:L2597,"&lt;&gt;")&lt;2701,27,COUNTIF($L$20:L2597,"&lt;&gt;")&lt;2801,28,COUNTIF($L$20:L2597,"&lt;&gt;")&lt;2901,29,COUNTIF($L$20:L2597,"&lt;&gt;")&lt;3001,30),"")</f>
        <v/>
      </c>
      <c r="AM2597" t="str">
        <f t="shared" si="200"/>
        <v/>
      </c>
      <c r="AN2597" t="str">
        <f t="shared" si="204"/>
        <v/>
      </c>
      <c r="AP2597" t="str">
        <f t="shared" si="203"/>
        <v/>
      </c>
      <c r="AQ2597" t="str">
        <f>IF(AO2597="","",COUNTIFS(AM2597:$AM$3019,AO2597))</f>
        <v/>
      </c>
    </row>
    <row r="2598" spans="1:43" x14ac:dyDescent="0.25">
      <c r="A2598" s="6" t="str">
        <f>IF(COUNT($A$20:A2597)&lt;&gt;$B$4,IF(A2597="","",A2597+1),"")</f>
        <v/>
      </c>
      <c r="B2598" s="3"/>
      <c r="C2598" s="3"/>
      <c r="D2598" s="122"/>
      <c r="E2598" s="3"/>
      <c r="F2598" s="3"/>
      <c r="G2598" s="3"/>
      <c r="H2598" s="3"/>
      <c r="I2598" s="120"/>
      <c r="J2598" s="3"/>
      <c r="K2598" s="95" t="str" cm="1">
        <f t="array" ref="K2598">IF(OR($J$14 = "A",$J$14 = "B",$J$14 = "C"),IF(I2598="","",IF(LEN(I2598)&gt;2,_xlfn.IFS(ISNUMBER(SEARCH("_",I2598)),I2598,ISNUMBER(SEARCH(", ",I2598)),SUBSTITUTE(I2598,", ","_"),ISNUMBER(SEARCH("/ ",I2598)),SUBSTITUTE(I2598,"/ ","_"),ISNUMBER(SEARCH(",",I2598)),SUBSTITUTE(I2598,",","_"),ISNUMBER(SEARCH("/",I2598)),SUBSTITUTE(I2598,"/","_"),ISNUMBER(SEARCH("",I2598)),I2598),I2598)),IF(OR($J$14 = "J",$J$14 = "K"),"",IF(D2598="","",IF(LEN(D2598)&gt;2,_xlfn.IFS(ISNUMBER(SEARCH("_",D2598)),D2598,ISNUMBER(SEARCH(", ",D2598)),SUBSTITUTE(D2598,", ","_"),ISNUMBER(SEARCH("/ ",D2598)),SUBSTITUTE(D2598,"/ ","_"),ISNUMBER(SEARCH(",",D2598)),SUBSTITUTE(D2598,",","_"),ISNUMBER(SEARCH("/",D2598)),SUBSTITUTE(D2598,"/","_"),ISNUMBER(SEARCH("",D2598)),D2598),D2598))))</f>
        <v/>
      </c>
      <c r="L2598" s="1"/>
      <c r="M2598" s="1" t="str">
        <f t="shared" si="201"/>
        <v/>
      </c>
      <c r="N2598" s="94" t="str">
        <f>IF($L2598="None","",IF(ISERROR(VLOOKUP($L2598,Info!$B$4:$B$266,1,FALSE)),"",VLOOKUP($L2598,Info!$B$4:$L$266,5,FALSE)))</f>
        <v/>
      </c>
      <c r="O2598" s="94" t="str">
        <f>IF(K2598="","",IF(AND($J$12&lt;&gt;"ABC",N2598="3"),"BAC",IF(N2598="3","ABC",IF($J$12&lt;&gt;"ABC",IF($J$10="Standard",VLOOKUP(K2598,Info!$BE$4:$BF$481,2,FALSE),VLOOKUP(K2598,Info!$BI$4:$BJ$482,2,FALSE)),IF($J$10="Standard",VLOOKUP(K2598,Info!$AG$4:$AH$2994,2,FALSE),VLOOKUP(K2598,Info!$AK$4:$AL$2997,2,FALSE))))))</f>
        <v/>
      </c>
      <c r="P2598" s="94" t="str">
        <f>IF($L2598="None","",IF(ISERROR(VLOOKUP($L2598,Info!$B$4:$B$266,1,FALSE)),"",VLOOKUP($L2598,Info!$B$4:$L$266,3,FALSE)))</f>
        <v/>
      </c>
      <c r="Q2598" s="96" t="str">
        <f>IF($L2598="None","",IF(ISERROR(VLOOKUP($L2598,Info!$B$4:$B$266,1,FALSE)),"",VLOOKUP($L2598,Info!$B$4:$L$266,4,FALSE)))</f>
        <v/>
      </c>
      <c r="R2598" s="1"/>
      <c r="S2598" s="6" t="str">
        <f t="shared" si="202"/>
        <v/>
      </c>
      <c r="T2598" s="6" t="str">
        <f>IF($L2598="None","",IF(ISERROR(VLOOKUP($L2598,Info!$B$4:$B$266,1,FALSE)),"",VLOOKUP($L2598,Info!$B$4:$L$266,11,FALSE)))</f>
        <v/>
      </c>
      <c r="U2598" s="1"/>
      <c r="V2598" s="1"/>
      <c r="W2598" s="1"/>
      <c r="X2598" s="1" t="str">
        <f>IF($L2598="None","",IF(ISERROR(VLOOKUP($L2598,Info!$B$4:$B$266,1,FALSE)),"",IF(OR(W2598="Metallic Liquid Tight",W2598="Non-Metallic Liquid Tight",W2598="LSZH",W2598="Greenfield"),VLOOKUP($L2598,Info!$B$4:$L$266,7,FALSE),"N/A")))</f>
        <v/>
      </c>
      <c r="Y2598" s="1"/>
      <c r="Z2598" s="96" t="str">
        <f>IF($L2598="None","",IF(ISERROR(VLOOKUP($L2598,Info!$B$4:$B$266,1,FALSE)),"",VLOOKUP($L2598,Info!$B$4:$L$266,9,FALSE)))</f>
        <v/>
      </c>
      <c r="AA2598" s="96" t="str">
        <f>IF($L2598="None","",IF(ISERROR(VLOOKUP($L2598,Info!$B$4:$B$266,1,FALSE)),"",VLOOKUP($L2598,Info!$B$4:$L$266,8,FALSE)))</f>
        <v/>
      </c>
      <c r="AB2598" s="96" t="str">
        <f>IF($L2598="None","",IF(ISERROR(VLOOKUP($L2598,Info!$B$4:$B$266,1,FALSE)),"",VLOOKUP($L2598,Info!$B$4:$L$266,10,FALSE)))</f>
        <v/>
      </c>
      <c r="AC2598" s="1" t="str">
        <f>IF(W2598="SO Cable","Black,White",IF(O2598="","",IF(P2598="","",IF($J$12&lt;&gt;"ABC",IF(P2598&lt;="250",VLOOKUP(O2598,Info!$AZ$4:$BB$22,3,FALSE),VLOOKUP(O2598,Info!$AZ$23:$BB$39,3,FALSE)),IF(P2598&lt;="250",VLOOKUP(O2598,Info!$AO$4:$AQ$22,3,FALSE),VLOOKUP(O2598,Info!$AO$23:$AP$39,3,FALSE))))))</f>
        <v/>
      </c>
      <c r="AD2598" s="1"/>
      <c r="AE2598" s="1" t="str">
        <f>IF($L2598="None","",IF(ISERROR(VLOOKUP($L2598,Info!$B$4:$B$266,1,FALSE)),"",VLOOKUP($L2598,Info!$B$4:$L$266,4,FALSE)))</f>
        <v/>
      </c>
      <c r="AF2598" s="1" t="str">
        <f>IF($L2598="None","",IF(ISERROR(VLOOKUP($L2598,Info!$B$4:$B$266,1,FALSE)),"",VLOOKUP($L2598,Info!$B$4:$L$266,6,FALSE)))</f>
        <v/>
      </c>
      <c r="AG2598" s="1"/>
      <c r="AH2598" s="33" t="str" cm="1">
        <f t="array" ref="AH2598">IF(AND(L2598&lt;&gt;"",O2598&lt;&gt;"",R2598:S2598&lt;&gt;"",W2598:X2598&lt;&gt;"",Z2598:AA2598&lt;&gt;"",AC2598&lt;&gt;""),"Good","Bad")</f>
        <v>Bad</v>
      </c>
      <c r="AL2598" t="str" cm="1">
        <f t="array" ref="AL2598">IF(R2598&gt;0,_xlfn.IFS(COUNTIF($L$20:L2598,"&lt;&gt;")&lt;101,1,COUNTIF($L$20:L2598,"&lt;&gt;")&lt;201,2,COUNTIF($L$20:L2598,"&lt;&gt;")&lt;301,3,COUNTIF($L$20:L2598,"&lt;&gt;")&lt;401,4,COUNTIF($L$20:L2598,"&lt;&gt;")&lt;501,5,COUNTIF($L$20:L2598,"&lt;&gt;")&lt;601,6,COUNTIF($L$20:L2598,"&lt;&gt;")&lt;701,7,COUNTIF($L$20:L2598,"&lt;&gt;")&lt;801,8,COUNTIF($L$20:L2598,"&lt;&gt;")&lt;901,9,COUNTIF($L$20:L2598,"&lt;&gt;")&lt;1001,10,COUNTIF($L$20:L2598,"&lt;&gt;")&lt;1101,11,COUNTIF($L$20:L2598,"&lt;&gt;")&lt;1201,12,COUNTIF($L$20:L2598,"&lt;&gt;")&lt;1301,13,COUNTIF($L$20:L2598,"&lt;&gt;")&lt;1401,14,COUNTIF($L$20:L2598,"&lt;&gt;")&lt;1501,15,COUNTIF($L$20:L2598,"&lt;&gt;")&lt;1601,16,COUNTIF($L$20:L2598,"&lt;&gt;")&lt;1701,17,COUNTIF($L$20:L2598,"&lt;&gt;")&lt;1801,18,COUNTIF($L$20:L2598,"&lt;&gt;")&lt;1901,19,COUNTIF($L$20:L2598,"&lt;&gt;")&lt;2001,20,COUNTIF($L$20:L2598,"&lt;&gt;")&lt;2101,21,COUNTIF($L$20:L2598,"&lt;&gt;")&lt;2201,22,COUNTIF($L$20:L2598,"&lt;&gt;")&lt;2301,23,COUNTIF($L$20:L2598,"&lt;&gt;")&lt;2401,24,COUNTIF($L$20:L2598,"&lt;&gt;")&lt;2501,25,COUNTIF($L$20:L2598,"&lt;&gt;")&lt;2601,26,COUNTIF($L$20:L2598,"&lt;&gt;")&lt;2701,27,COUNTIF($L$20:L2598,"&lt;&gt;")&lt;2801,28,COUNTIF($L$20:L2598,"&lt;&gt;")&lt;2901,29,COUNTIF($L$20:L2598,"&lt;&gt;")&lt;3001,30),"")</f>
        <v/>
      </c>
      <c r="AM2598" t="str">
        <f t="shared" si="200"/>
        <v/>
      </c>
      <c r="AN2598" t="str">
        <f t="shared" si="204"/>
        <v/>
      </c>
      <c r="AP2598" t="str">
        <f t="shared" si="203"/>
        <v/>
      </c>
      <c r="AQ2598" t="str">
        <f>IF(AO2598="","",COUNTIFS(AM2598:$AM$3019,AO2598))</f>
        <v/>
      </c>
    </row>
    <row r="2599" spans="1:43" x14ac:dyDescent="0.25">
      <c r="A2599" s="6" t="str">
        <f>IF(COUNT($A$20:A2598)&lt;&gt;$B$4,IF(A2598="","",A2598+1),"")</f>
        <v/>
      </c>
      <c r="B2599" s="3"/>
      <c r="C2599" s="3"/>
      <c r="D2599" s="122"/>
      <c r="E2599" s="3"/>
      <c r="F2599" s="3"/>
      <c r="G2599" s="3"/>
      <c r="H2599" s="3"/>
      <c r="I2599" s="120"/>
      <c r="J2599" s="3"/>
      <c r="K2599" s="95" t="str" cm="1">
        <f t="array" ref="K2599">IF(OR($J$14 = "A",$J$14 = "B",$J$14 = "C"),IF(I2599="","",IF(LEN(I2599)&gt;2,_xlfn.IFS(ISNUMBER(SEARCH("_",I2599)),I2599,ISNUMBER(SEARCH(", ",I2599)),SUBSTITUTE(I2599,", ","_"),ISNUMBER(SEARCH("/ ",I2599)),SUBSTITUTE(I2599,"/ ","_"),ISNUMBER(SEARCH(",",I2599)),SUBSTITUTE(I2599,",","_"),ISNUMBER(SEARCH("/",I2599)),SUBSTITUTE(I2599,"/","_"),ISNUMBER(SEARCH("",I2599)),I2599),I2599)),IF(OR($J$14 = "J",$J$14 = "K"),"",IF(D2599="","",IF(LEN(D2599)&gt;2,_xlfn.IFS(ISNUMBER(SEARCH("_",D2599)),D2599,ISNUMBER(SEARCH(", ",D2599)),SUBSTITUTE(D2599,", ","_"),ISNUMBER(SEARCH("/ ",D2599)),SUBSTITUTE(D2599,"/ ","_"),ISNUMBER(SEARCH(",",D2599)),SUBSTITUTE(D2599,",","_"),ISNUMBER(SEARCH("/",D2599)),SUBSTITUTE(D2599,"/","_"),ISNUMBER(SEARCH("",D2599)),D2599),D2599))))</f>
        <v/>
      </c>
      <c r="L2599" s="1"/>
      <c r="M2599" s="1" t="str">
        <f t="shared" si="201"/>
        <v/>
      </c>
      <c r="N2599" s="94" t="str">
        <f>IF($L2599="None","",IF(ISERROR(VLOOKUP($L2599,Info!$B$4:$B$266,1,FALSE)),"",VLOOKUP($L2599,Info!$B$4:$L$266,5,FALSE)))</f>
        <v/>
      </c>
      <c r="O2599" s="94" t="str">
        <f>IF(K2599="","",IF(AND($J$12&lt;&gt;"ABC",N2599="3"),"BAC",IF(N2599="3","ABC",IF($J$12&lt;&gt;"ABC",IF($J$10="Standard",VLOOKUP(K2599,Info!$BE$4:$BF$481,2,FALSE),VLOOKUP(K2599,Info!$BI$4:$BJ$482,2,FALSE)),IF($J$10="Standard",VLOOKUP(K2599,Info!$AG$4:$AH$2994,2,FALSE),VLOOKUP(K2599,Info!$AK$4:$AL$2997,2,FALSE))))))</f>
        <v/>
      </c>
      <c r="P2599" s="94" t="str">
        <f>IF($L2599="None","",IF(ISERROR(VLOOKUP($L2599,Info!$B$4:$B$266,1,FALSE)),"",VLOOKUP($L2599,Info!$B$4:$L$266,3,FALSE)))</f>
        <v/>
      </c>
      <c r="Q2599" s="96" t="str">
        <f>IF($L2599="None","",IF(ISERROR(VLOOKUP($L2599,Info!$B$4:$B$266,1,FALSE)),"",VLOOKUP($L2599,Info!$B$4:$L$266,4,FALSE)))</f>
        <v/>
      </c>
      <c r="R2599" s="1"/>
      <c r="S2599" s="6" t="str">
        <f t="shared" si="202"/>
        <v/>
      </c>
      <c r="T2599" s="6" t="str">
        <f>IF($L2599="None","",IF(ISERROR(VLOOKUP($L2599,Info!$B$4:$B$266,1,FALSE)),"",VLOOKUP($L2599,Info!$B$4:$L$266,11,FALSE)))</f>
        <v/>
      </c>
      <c r="U2599" s="1"/>
      <c r="V2599" s="1"/>
      <c r="W2599" s="1"/>
      <c r="X2599" s="1" t="str">
        <f>IF($L2599="None","",IF(ISERROR(VLOOKUP($L2599,Info!$B$4:$B$266,1,FALSE)),"",IF(OR(W2599="Metallic Liquid Tight",W2599="Non-Metallic Liquid Tight",W2599="LSZH",W2599="Greenfield"),VLOOKUP($L2599,Info!$B$4:$L$266,7,FALSE),"N/A")))</f>
        <v/>
      </c>
      <c r="Y2599" s="1"/>
      <c r="Z2599" s="96" t="str">
        <f>IF($L2599="None","",IF(ISERROR(VLOOKUP($L2599,Info!$B$4:$B$266,1,FALSE)),"",VLOOKUP($L2599,Info!$B$4:$L$266,9,FALSE)))</f>
        <v/>
      </c>
      <c r="AA2599" s="96" t="str">
        <f>IF($L2599="None","",IF(ISERROR(VLOOKUP($L2599,Info!$B$4:$B$266,1,FALSE)),"",VLOOKUP($L2599,Info!$B$4:$L$266,8,FALSE)))</f>
        <v/>
      </c>
      <c r="AB2599" s="96" t="str">
        <f>IF($L2599="None","",IF(ISERROR(VLOOKUP($L2599,Info!$B$4:$B$266,1,FALSE)),"",VLOOKUP($L2599,Info!$B$4:$L$266,10,FALSE)))</f>
        <v/>
      </c>
      <c r="AC2599" s="1" t="str">
        <f>IF(W2599="SO Cable","Black,White",IF(O2599="","",IF(P2599="","",IF($J$12&lt;&gt;"ABC",IF(P2599&lt;="250",VLOOKUP(O2599,Info!$AZ$4:$BB$22,3,FALSE),VLOOKUP(O2599,Info!$AZ$23:$BB$39,3,FALSE)),IF(P2599&lt;="250",VLOOKUP(O2599,Info!$AO$4:$AQ$22,3,FALSE),VLOOKUP(O2599,Info!$AO$23:$AP$39,3,FALSE))))))</f>
        <v/>
      </c>
      <c r="AD2599" s="1"/>
      <c r="AE2599" s="1" t="str">
        <f>IF($L2599="None","",IF(ISERROR(VLOOKUP($L2599,Info!$B$4:$B$266,1,FALSE)),"",VLOOKUP($L2599,Info!$B$4:$L$266,4,FALSE)))</f>
        <v/>
      </c>
      <c r="AF2599" s="1" t="str">
        <f>IF($L2599="None","",IF(ISERROR(VLOOKUP($L2599,Info!$B$4:$B$266,1,FALSE)),"",VLOOKUP($L2599,Info!$B$4:$L$266,6,FALSE)))</f>
        <v/>
      </c>
      <c r="AG2599" s="1"/>
      <c r="AH2599" s="33" t="str" cm="1">
        <f t="array" ref="AH2599">IF(AND(L2599&lt;&gt;"",O2599&lt;&gt;"",R2599:S2599&lt;&gt;"",W2599:X2599&lt;&gt;"",Z2599:AA2599&lt;&gt;"",AC2599&lt;&gt;""),"Good","Bad")</f>
        <v>Bad</v>
      </c>
      <c r="AL2599" t="str" cm="1">
        <f t="array" ref="AL2599">IF(R2599&gt;0,_xlfn.IFS(COUNTIF($L$20:L2599,"&lt;&gt;")&lt;101,1,COUNTIF($L$20:L2599,"&lt;&gt;")&lt;201,2,COUNTIF($L$20:L2599,"&lt;&gt;")&lt;301,3,COUNTIF($L$20:L2599,"&lt;&gt;")&lt;401,4,COUNTIF($L$20:L2599,"&lt;&gt;")&lt;501,5,COUNTIF($L$20:L2599,"&lt;&gt;")&lt;601,6,COUNTIF($L$20:L2599,"&lt;&gt;")&lt;701,7,COUNTIF($L$20:L2599,"&lt;&gt;")&lt;801,8,COUNTIF($L$20:L2599,"&lt;&gt;")&lt;901,9,COUNTIF($L$20:L2599,"&lt;&gt;")&lt;1001,10,COUNTIF($L$20:L2599,"&lt;&gt;")&lt;1101,11,COUNTIF($L$20:L2599,"&lt;&gt;")&lt;1201,12,COUNTIF($L$20:L2599,"&lt;&gt;")&lt;1301,13,COUNTIF($L$20:L2599,"&lt;&gt;")&lt;1401,14,COUNTIF($L$20:L2599,"&lt;&gt;")&lt;1501,15,COUNTIF($L$20:L2599,"&lt;&gt;")&lt;1601,16,COUNTIF($L$20:L2599,"&lt;&gt;")&lt;1701,17,COUNTIF($L$20:L2599,"&lt;&gt;")&lt;1801,18,COUNTIF($L$20:L2599,"&lt;&gt;")&lt;1901,19,COUNTIF($L$20:L2599,"&lt;&gt;")&lt;2001,20,COUNTIF($L$20:L2599,"&lt;&gt;")&lt;2101,21,COUNTIF($L$20:L2599,"&lt;&gt;")&lt;2201,22,COUNTIF($L$20:L2599,"&lt;&gt;")&lt;2301,23,COUNTIF($L$20:L2599,"&lt;&gt;")&lt;2401,24,COUNTIF($L$20:L2599,"&lt;&gt;")&lt;2501,25,COUNTIF($L$20:L2599,"&lt;&gt;")&lt;2601,26,COUNTIF($L$20:L2599,"&lt;&gt;")&lt;2701,27,COUNTIF($L$20:L2599,"&lt;&gt;")&lt;2801,28,COUNTIF($L$20:L2599,"&lt;&gt;")&lt;2901,29,COUNTIF($L$20:L2599,"&lt;&gt;")&lt;3001,30),"")</f>
        <v/>
      </c>
      <c r="AM2599" t="str">
        <f t="shared" si="200"/>
        <v/>
      </c>
      <c r="AN2599" t="str">
        <f t="shared" si="204"/>
        <v/>
      </c>
      <c r="AP2599" t="str">
        <f t="shared" si="203"/>
        <v/>
      </c>
      <c r="AQ2599" t="str">
        <f>IF(AO2599="","",COUNTIFS(AM2599:$AM$3019,AO2599))</f>
        <v/>
      </c>
    </row>
    <row r="2600" spans="1:43" x14ac:dyDescent="0.25">
      <c r="A2600" s="6" t="str">
        <f>IF(COUNT($A$20:A2599)&lt;&gt;$B$4,IF(A2599="","",A2599+1),"")</f>
        <v/>
      </c>
      <c r="B2600" s="3"/>
      <c r="C2600" s="3"/>
      <c r="D2600" s="122"/>
      <c r="E2600" s="3"/>
      <c r="F2600" s="3"/>
      <c r="G2600" s="3"/>
      <c r="H2600" s="3"/>
      <c r="I2600" s="120"/>
      <c r="J2600" s="3"/>
      <c r="K2600" s="95" t="str" cm="1">
        <f t="array" ref="K2600">IF(OR($J$14 = "A",$J$14 = "B",$J$14 = "C"),IF(I2600="","",IF(LEN(I2600)&gt;2,_xlfn.IFS(ISNUMBER(SEARCH("_",I2600)),I2600,ISNUMBER(SEARCH(", ",I2600)),SUBSTITUTE(I2600,", ","_"),ISNUMBER(SEARCH("/ ",I2600)),SUBSTITUTE(I2600,"/ ","_"),ISNUMBER(SEARCH(",",I2600)),SUBSTITUTE(I2600,",","_"),ISNUMBER(SEARCH("/",I2600)),SUBSTITUTE(I2600,"/","_"),ISNUMBER(SEARCH("",I2600)),I2600),I2600)),IF(OR($J$14 = "J",$J$14 = "K"),"",IF(D2600="","",IF(LEN(D2600)&gt;2,_xlfn.IFS(ISNUMBER(SEARCH("_",D2600)),D2600,ISNUMBER(SEARCH(", ",D2600)),SUBSTITUTE(D2600,", ","_"),ISNUMBER(SEARCH("/ ",D2600)),SUBSTITUTE(D2600,"/ ","_"),ISNUMBER(SEARCH(",",D2600)),SUBSTITUTE(D2600,",","_"),ISNUMBER(SEARCH("/",D2600)),SUBSTITUTE(D2600,"/","_"),ISNUMBER(SEARCH("",D2600)),D2600),D2600))))</f>
        <v/>
      </c>
      <c r="L2600" s="1"/>
      <c r="M2600" s="1" t="str">
        <f t="shared" si="201"/>
        <v/>
      </c>
      <c r="N2600" s="94" t="str">
        <f>IF($L2600="None","",IF(ISERROR(VLOOKUP($L2600,Info!$B$4:$B$266,1,FALSE)),"",VLOOKUP($L2600,Info!$B$4:$L$266,5,FALSE)))</f>
        <v/>
      </c>
      <c r="O2600" s="94" t="str">
        <f>IF(K2600="","",IF(AND($J$12&lt;&gt;"ABC",N2600="3"),"BAC",IF(N2600="3","ABC",IF($J$12&lt;&gt;"ABC",IF($J$10="Standard",VLOOKUP(K2600,Info!$BE$4:$BF$481,2,FALSE),VLOOKUP(K2600,Info!$BI$4:$BJ$482,2,FALSE)),IF($J$10="Standard",VLOOKUP(K2600,Info!$AG$4:$AH$2994,2,FALSE),VLOOKUP(K2600,Info!$AK$4:$AL$2997,2,FALSE))))))</f>
        <v/>
      </c>
      <c r="P2600" s="94" t="str">
        <f>IF($L2600="None","",IF(ISERROR(VLOOKUP($L2600,Info!$B$4:$B$266,1,FALSE)),"",VLOOKUP($L2600,Info!$B$4:$L$266,3,FALSE)))</f>
        <v/>
      </c>
      <c r="Q2600" s="96" t="str">
        <f>IF($L2600="None","",IF(ISERROR(VLOOKUP($L2600,Info!$B$4:$B$266,1,FALSE)),"",VLOOKUP($L2600,Info!$B$4:$L$266,4,FALSE)))</f>
        <v/>
      </c>
      <c r="R2600" s="1"/>
      <c r="S2600" s="6" t="str">
        <f t="shared" si="202"/>
        <v/>
      </c>
      <c r="T2600" s="6" t="str">
        <f>IF($L2600="None","",IF(ISERROR(VLOOKUP($L2600,Info!$B$4:$B$266,1,FALSE)),"",VLOOKUP($L2600,Info!$B$4:$L$266,11,FALSE)))</f>
        <v/>
      </c>
      <c r="U2600" s="1"/>
      <c r="V2600" s="1"/>
      <c r="W2600" s="1"/>
      <c r="X2600" s="1" t="str">
        <f>IF($L2600="None","",IF(ISERROR(VLOOKUP($L2600,Info!$B$4:$B$266,1,FALSE)),"",IF(OR(W2600="Metallic Liquid Tight",W2600="Non-Metallic Liquid Tight",W2600="LSZH",W2600="Greenfield"),VLOOKUP($L2600,Info!$B$4:$L$266,7,FALSE),"N/A")))</f>
        <v/>
      </c>
      <c r="Y2600" s="1"/>
      <c r="Z2600" s="96" t="str">
        <f>IF($L2600="None","",IF(ISERROR(VLOOKUP($L2600,Info!$B$4:$B$266,1,FALSE)),"",VLOOKUP($L2600,Info!$B$4:$L$266,9,FALSE)))</f>
        <v/>
      </c>
      <c r="AA2600" s="96" t="str">
        <f>IF($L2600="None","",IF(ISERROR(VLOOKUP($L2600,Info!$B$4:$B$266,1,FALSE)),"",VLOOKUP($L2600,Info!$B$4:$L$266,8,FALSE)))</f>
        <v/>
      </c>
      <c r="AB2600" s="96" t="str">
        <f>IF($L2600="None","",IF(ISERROR(VLOOKUP($L2600,Info!$B$4:$B$266,1,FALSE)),"",VLOOKUP($L2600,Info!$B$4:$L$266,10,FALSE)))</f>
        <v/>
      </c>
      <c r="AC2600" s="1" t="str">
        <f>IF(W2600="SO Cable","Black,White",IF(O2600="","",IF(P2600="","",IF($J$12&lt;&gt;"ABC",IF(P2600&lt;="250",VLOOKUP(O2600,Info!$AZ$4:$BB$22,3,FALSE),VLOOKUP(O2600,Info!$AZ$23:$BB$39,3,FALSE)),IF(P2600&lt;="250",VLOOKUP(O2600,Info!$AO$4:$AQ$22,3,FALSE),VLOOKUP(O2600,Info!$AO$23:$AP$39,3,FALSE))))))</f>
        <v/>
      </c>
      <c r="AD2600" s="1"/>
      <c r="AE2600" s="1" t="str">
        <f>IF($L2600="None","",IF(ISERROR(VLOOKUP($L2600,Info!$B$4:$B$266,1,FALSE)),"",VLOOKUP($L2600,Info!$B$4:$L$266,4,FALSE)))</f>
        <v/>
      </c>
      <c r="AF2600" s="1" t="str">
        <f>IF($L2600="None","",IF(ISERROR(VLOOKUP($L2600,Info!$B$4:$B$266,1,FALSE)),"",VLOOKUP($L2600,Info!$B$4:$L$266,6,FALSE)))</f>
        <v/>
      </c>
      <c r="AG2600" s="1"/>
      <c r="AH2600" s="33" t="str" cm="1">
        <f t="array" ref="AH2600">IF(AND(L2600&lt;&gt;"",O2600&lt;&gt;"",R2600:S2600&lt;&gt;"",W2600:X2600&lt;&gt;"",Z2600:AA2600&lt;&gt;"",AC2600&lt;&gt;""),"Good","Bad")</f>
        <v>Bad</v>
      </c>
      <c r="AL2600" t="str" cm="1">
        <f t="array" ref="AL2600">IF(R2600&gt;0,_xlfn.IFS(COUNTIF($L$20:L2600,"&lt;&gt;")&lt;101,1,COUNTIF($L$20:L2600,"&lt;&gt;")&lt;201,2,COUNTIF($L$20:L2600,"&lt;&gt;")&lt;301,3,COUNTIF($L$20:L2600,"&lt;&gt;")&lt;401,4,COUNTIF($L$20:L2600,"&lt;&gt;")&lt;501,5,COUNTIF($L$20:L2600,"&lt;&gt;")&lt;601,6,COUNTIF($L$20:L2600,"&lt;&gt;")&lt;701,7,COUNTIF($L$20:L2600,"&lt;&gt;")&lt;801,8,COUNTIF($L$20:L2600,"&lt;&gt;")&lt;901,9,COUNTIF($L$20:L2600,"&lt;&gt;")&lt;1001,10,COUNTIF($L$20:L2600,"&lt;&gt;")&lt;1101,11,COUNTIF($L$20:L2600,"&lt;&gt;")&lt;1201,12,COUNTIF($L$20:L2600,"&lt;&gt;")&lt;1301,13,COUNTIF($L$20:L2600,"&lt;&gt;")&lt;1401,14,COUNTIF($L$20:L2600,"&lt;&gt;")&lt;1501,15,COUNTIF($L$20:L2600,"&lt;&gt;")&lt;1601,16,COUNTIF($L$20:L2600,"&lt;&gt;")&lt;1701,17,COUNTIF($L$20:L2600,"&lt;&gt;")&lt;1801,18,COUNTIF($L$20:L2600,"&lt;&gt;")&lt;1901,19,COUNTIF($L$20:L2600,"&lt;&gt;")&lt;2001,20,COUNTIF($L$20:L2600,"&lt;&gt;")&lt;2101,21,COUNTIF($L$20:L2600,"&lt;&gt;")&lt;2201,22,COUNTIF($L$20:L2600,"&lt;&gt;")&lt;2301,23,COUNTIF($L$20:L2600,"&lt;&gt;")&lt;2401,24,COUNTIF($L$20:L2600,"&lt;&gt;")&lt;2501,25,COUNTIF($L$20:L2600,"&lt;&gt;")&lt;2601,26,COUNTIF($L$20:L2600,"&lt;&gt;")&lt;2701,27,COUNTIF($L$20:L2600,"&lt;&gt;")&lt;2801,28,COUNTIF($L$20:L2600,"&lt;&gt;")&lt;2901,29,COUNTIF($L$20:L2600,"&lt;&gt;")&lt;3001,30),"")</f>
        <v/>
      </c>
      <c r="AM2600" t="str">
        <f t="shared" si="200"/>
        <v/>
      </c>
      <c r="AN2600" t="str">
        <f t="shared" si="204"/>
        <v/>
      </c>
      <c r="AP2600" t="str">
        <f t="shared" si="203"/>
        <v/>
      </c>
      <c r="AQ2600" t="str">
        <f>IF(AO2600="","",COUNTIFS(AM2600:$AM$3019,AO2600))</f>
        <v/>
      </c>
    </row>
    <row r="2601" spans="1:43" x14ac:dyDescent="0.25">
      <c r="A2601" s="6" t="str">
        <f>IF(COUNT($A$20:A2600)&lt;&gt;$B$4,IF(A2600="","",A2600+1),"")</f>
        <v/>
      </c>
      <c r="B2601" s="3"/>
      <c r="C2601" s="3"/>
      <c r="D2601" s="122"/>
      <c r="E2601" s="3"/>
      <c r="F2601" s="3"/>
      <c r="G2601" s="3"/>
      <c r="H2601" s="3"/>
      <c r="I2601" s="120"/>
      <c r="J2601" s="3"/>
      <c r="K2601" s="95" t="str" cm="1">
        <f t="array" ref="K2601">IF(OR($J$14 = "A",$J$14 = "B",$J$14 = "C"),IF(I2601="","",IF(LEN(I2601)&gt;2,_xlfn.IFS(ISNUMBER(SEARCH("_",I2601)),I2601,ISNUMBER(SEARCH(", ",I2601)),SUBSTITUTE(I2601,", ","_"),ISNUMBER(SEARCH("/ ",I2601)),SUBSTITUTE(I2601,"/ ","_"),ISNUMBER(SEARCH(",",I2601)),SUBSTITUTE(I2601,",","_"),ISNUMBER(SEARCH("/",I2601)),SUBSTITUTE(I2601,"/","_"),ISNUMBER(SEARCH("",I2601)),I2601),I2601)),IF(OR($J$14 = "J",$J$14 = "K"),"",IF(D2601="","",IF(LEN(D2601)&gt;2,_xlfn.IFS(ISNUMBER(SEARCH("_",D2601)),D2601,ISNUMBER(SEARCH(", ",D2601)),SUBSTITUTE(D2601,", ","_"),ISNUMBER(SEARCH("/ ",D2601)),SUBSTITUTE(D2601,"/ ","_"),ISNUMBER(SEARCH(",",D2601)),SUBSTITUTE(D2601,",","_"),ISNUMBER(SEARCH("/",D2601)),SUBSTITUTE(D2601,"/","_"),ISNUMBER(SEARCH("",D2601)),D2601),D2601))))</f>
        <v/>
      </c>
      <c r="L2601" s="1"/>
      <c r="M2601" s="1" t="str">
        <f t="shared" si="201"/>
        <v/>
      </c>
      <c r="N2601" s="94" t="str">
        <f>IF($L2601="None","",IF(ISERROR(VLOOKUP($L2601,Info!$B$4:$B$266,1,FALSE)),"",VLOOKUP($L2601,Info!$B$4:$L$266,5,FALSE)))</f>
        <v/>
      </c>
      <c r="O2601" s="94" t="str">
        <f>IF(K2601="","",IF(AND($J$12&lt;&gt;"ABC",N2601="3"),"BAC",IF(N2601="3","ABC",IF($J$12&lt;&gt;"ABC",IF($J$10="Standard",VLOOKUP(K2601,Info!$BE$4:$BF$481,2,FALSE),VLOOKUP(K2601,Info!$BI$4:$BJ$482,2,FALSE)),IF($J$10="Standard",VLOOKUP(K2601,Info!$AG$4:$AH$2994,2,FALSE),VLOOKUP(K2601,Info!$AK$4:$AL$2997,2,FALSE))))))</f>
        <v/>
      </c>
      <c r="P2601" s="94" t="str">
        <f>IF($L2601="None","",IF(ISERROR(VLOOKUP($L2601,Info!$B$4:$B$266,1,FALSE)),"",VLOOKUP($L2601,Info!$B$4:$L$266,3,FALSE)))</f>
        <v/>
      </c>
      <c r="Q2601" s="96" t="str">
        <f>IF($L2601="None","",IF(ISERROR(VLOOKUP($L2601,Info!$B$4:$B$266,1,FALSE)),"",VLOOKUP($L2601,Info!$B$4:$L$266,4,FALSE)))</f>
        <v/>
      </c>
      <c r="R2601" s="1"/>
      <c r="S2601" s="6" t="str">
        <f t="shared" si="202"/>
        <v/>
      </c>
      <c r="T2601" s="6" t="str">
        <f>IF($L2601="None","",IF(ISERROR(VLOOKUP($L2601,Info!$B$4:$B$266,1,FALSE)),"",VLOOKUP($L2601,Info!$B$4:$L$266,11,FALSE)))</f>
        <v/>
      </c>
      <c r="U2601" s="1"/>
      <c r="V2601" s="1"/>
      <c r="W2601" s="1"/>
      <c r="X2601" s="1" t="str">
        <f>IF($L2601="None","",IF(ISERROR(VLOOKUP($L2601,Info!$B$4:$B$266,1,FALSE)),"",IF(OR(W2601="Metallic Liquid Tight",W2601="Non-Metallic Liquid Tight",W2601="LSZH",W2601="Greenfield"),VLOOKUP($L2601,Info!$B$4:$L$266,7,FALSE),"N/A")))</f>
        <v/>
      </c>
      <c r="Y2601" s="1"/>
      <c r="Z2601" s="96" t="str">
        <f>IF($L2601="None","",IF(ISERROR(VLOOKUP($L2601,Info!$B$4:$B$266,1,FALSE)),"",VLOOKUP($L2601,Info!$B$4:$L$266,9,FALSE)))</f>
        <v/>
      </c>
      <c r="AA2601" s="96" t="str">
        <f>IF($L2601="None","",IF(ISERROR(VLOOKUP($L2601,Info!$B$4:$B$266,1,FALSE)),"",VLOOKUP($L2601,Info!$B$4:$L$266,8,FALSE)))</f>
        <v/>
      </c>
      <c r="AB2601" s="96" t="str">
        <f>IF($L2601="None","",IF(ISERROR(VLOOKUP($L2601,Info!$B$4:$B$266,1,FALSE)),"",VLOOKUP($L2601,Info!$B$4:$L$266,10,FALSE)))</f>
        <v/>
      </c>
      <c r="AC2601" s="1" t="str">
        <f>IF(W2601="SO Cable","Black,White",IF(O2601="","",IF(P2601="","",IF($J$12&lt;&gt;"ABC",IF(P2601&lt;="250",VLOOKUP(O2601,Info!$AZ$4:$BB$22,3,FALSE),VLOOKUP(O2601,Info!$AZ$23:$BB$39,3,FALSE)),IF(P2601&lt;="250",VLOOKUP(O2601,Info!$AO$4:$AQ$22,3,FALSE),VLOOKUP(O2601,Info!$AO$23:$AP$39,3,FALSE))))))</f>
        <v/>
      </c>
      <c r="AD2601" s="1"/>
      <c r="AE2601" s="1" t="str">
        <f>IF($L2601="None","",IF(ISERROR(VLOOKUP($L2601,Info!$B$4:$B$266,1,FALSE)),"",VLOOKUP($L2601,Info!$B$4:$L$266,4,FALSE)))</f>
        <v/>
      </c>
      <c r="AF2601" s="1" t="str">
        <f>IF($L2601="None","",IF(ISERROR(VLOOKUP($L2601,Info!$B$4:$B$266,1,FALSE)),"",VLOOKUP($L2601,Info!$B$4:$L$266,6,FALSE)))</f>
        <v/>
      </c>
      <c r="AG2601" s="1"/>
      <c r="AH2601" s="33" t="str" cm="1">
        <f t="array" ref="AH2601">IF(AND(L2601&lt;&gt;"",O2601&lt;&gt;"",R2601:S2601&lt;&gt;"",W2601:X2601&lt;&gt;"",Z2601:AA2601&lt;&gt;"",AC2601&lt;&gt;""),"Good","Bad")</f>
        <v>Bad</v>
      </c>
      <c r="AL2601" t="str" cm="1">
        <f t="array" ref="AL2601">IF(R2601&gt;0,_xlfn.IFS(COUNTIF($L$20:L2601,"&lt;&gt;")&lt;101,1,COUNTIF($L$20:L2601,"&lt;&gt;")&lt;201,2,COUNTIF($L$20:L2601,"&lt;&gt;")&lt;301,3,COUNTIF($L$20:L2601,"&lt;&gt;")&lt;401,4,COUNTIF($L$20:L2601,"&lt;&gt;")&lt;501,5,COUNTIF($L$20:L2601,"&lt;&gt;")&lt;601,6,COUNTIF($L$20:L2601,"&lt;&gt;")&lt;701,7,COUNTIF($L$20:L2601,"&lt;&gt;")&lt;801,8,COUNTIF($L$20:L2601,"&lt;&gt;")&lt;901,9,COUNTIF($L$20:L2601,"&lt;&gt;")&lt;1001,10,COUNTIF($L$20:L2601,"&lt;&gt;")&lt;1101,11,COUNTIF($L$20:L2601,"&lt;&gt;")&lt;1201,12,COUNTIF($L$20:L2601,"&lt;&gt;")&lt;1301,13,COUNTIF($L$20:L2601,"&lt;&gt;")&lt;1401,14,COUNTIF($L$20:L2601,"&lt;&gt;")&lt;1501,15,COUNTIF($L$20:L2601,"&lt;&gt;")&lt;1601,16,COUNTIF($L$20:L2601,"&lt;&gt;")&lt;1701,17,COUNTIF($L$20:L2601,"&lt;&gt;")&lt;1801,18,COUNTIF($L$20:L2601,"&lt;&gt;")&lt;1901,19,COUNTIF($L$20:L2601,"&lt;&gt;")&lt;2001,20,COUNTIF($L$20:L2601,"&lt;&gt;")&lt;2101,21,COUNTIF($L$20:L2601,"&lt;&gt;")&lt;2201,22,COUNTIF($L$20:L2601,"&lt;&gt;")&lt;2301,23,COUNTIF($L$20:L2601,"&lt;&gt;")&lt;2401,24,COUNTIF($L$20:L2601,"&lt;&gt;")&lt;2501,25,COUNTIF($L$20:L2601,"&lt;&gt;")&lt;2601,26,COUNTIF($L$20:L2601,"&lt;&gt;")&lt;2701,27,COUNTIF($L$20:L2601,"&lt;&gt;")&lt;2801,28,COUNTIF($L$20:L2601,"&lt;&gt;")&lt;2901,29,COUNTIF($L$20:L2601,"&lt;&gt;")&lt;3001,30),"")</f>
        <v/>
      </c>
      <c r="AM2601" t="str">
        <f t="shared" si="200"/>
        <v/>
      </c>
      <c r="AN2601" t="str">
        <f t="shared" si="204"/>
        <v/>
      </c>
      <c r="AP2601" t="str">
        <f t="shared" si="203"/>
        <v/>
      </c>
      <c r="AQ2601" t="str">
        <f>IF(AO2601="","",COUNTIFS(AM2601:$AM$3019,AO2601))</f>
        <v/>
      </c>
    </row>
    <row r="2602" spans="1:43" x14ac:dyDescent="0.25">
      <c r="A2602" s="6" t="str">
        <f>IF(COUNT($A$20:A2601)&lt;&gt;$B$4,IF(A2601="","",A2601+1),"")</f>
        <v/>
      </c>
      <c r="B2602" s="3"/>
      <c r="C2602" s="3"/>
      <c r="D2602" s="122"/>
      <c r="E2602" s="3"/>
      <c r="F2602" s="3"/>
      <c r="G2602" s="3"/>
      <c r="H2602" s="3"/>
      <c r="I2602" s="120"/>
      <c r="J2602" s="3"/>
      <c r="K2602" s="95" t="str" cm="1">
        <f t="array" ref="K2602">IF(OR($J$14 = "A",$J$14 = "B",$J$14 = "C"),IF(I2602="","",IF(LEN(I2602)&gt;2,_xlfn.IFS(ISNUMBER(SEARCH("_",I2602)),I2602,ISNUMBER(SEARCH(", ",I2602)),SUBSTITUTE(I2602,", ","_"),ISNUMBER(SEARCH("/ ",I2602)),SUBSTITUTE(I2602,"/ ","_"),ISNUMBER(SEARCH(",",I2602)),SUBSTITUTE(I2602,",","_"),ISNUMBER(SEARCH("/",I2602)),SUBSTITUTE(I2602,"/","_"),ISNUMBER(SEARCH("",I2602)),I2602),I2602)),IF(OR($J$14 = "J",$J$14 = "K"),"",IF(D2602="","",IF(LEN(D2602)&gt;2,_xlfn.IFS(ISNUMBER(SEARCH("_",D2602)),D2602,ISNUMBER(SEARCH(", ",D2602)),SUBSTITUTE(D2602,", ","_"),ISNUMBER(SEARCH("/ ",D2602)),SUBSTITUTE(D2602,"/ ","_"),ISNUMBER(SEARCH(",",D2602)),SUBSTITUTE(D2602,",","_"),ISNUMBER(SEARCH("/",D2602)),SUBSTITUTE(D2602,"/","_"),ISNUMBER(SEARCH("",D2602)),D2602),D2602))))</f>
        <v/>
      </c>
      <c r="L2602" s="1"/>
      <c r="M2602" s="1" t="str">
        <f t="shared" si="201"/>
        <v/>
      </c>
      <c r="N2602" s="94" t="str">
        <f>IF($L2602="None","",IF(ISERROR(VLOOKUP($L2602,Info!$B$4:$B$266,1,FALSE)),"",VLOOKUP($L2602,Info!$B$4:$L$266,5,FALSE)))</f>
        <v/>
      </c>
      <c r="O2602" s="94" t="str">
        <f>IF(K2602="","",IF(AND($J$12&lt;&gt;"ABC",N2602="3"),"BAC",IF(N2602="3","ABC",IF($J$12&lt;&gt;"ABC",IF($J$10="Standard",VLOOKUP(K2602,Info!$BE$4:$BF$481,2,FALSE),VLOOKUP(K2602,Info!$BI$4:$BJ$482,2,FALSE)),IF($J$10="Standard",VLOOKUP(K2602,Info!$AG$4:$AH$2994,2,FALSE),VLOOKUP(K2602,Info!$AK$4:$AL$2997,2,FALSE))))))</f>
        <v/>
      </c>
      <c r="P2602" s="94" t="str">
        <f>IF($L2602="None","",IF(ISERROR(VLOOKUP($L2602,Info!$B$4:$B$266,1,FALSE)),"",VLOOKUP($L2602,Info!$B$4:$L$266,3,FALSE)))</f>
        <v/>
      </c>
      <c r="Q2602" s="96" t="str">
        <f>IF($L2602="None","",IF(ISERROR(VLOOKUP($L2602,Info!$B$4:$B$266,1,FALSE)),"",VLOOKUP($L2602,Info!$B$4:$L$266,4,FALSE)))</f>
        <v/>
      </c>
      <c r="R2602" s="1"/>
      <c r="S2602" s="6" t="str">
        <f t="shared" si="202"/>
        <v/>
      </c>
      <c r="T2602" s="6" t="str">
        <f>IF($L2602="None","",IF(ISERROR(VLOOKUP($L2602,Info!$B$4:$B$266,1,FALSE)),"",VLOOKUP($L2602,Info!$B$4:$L$266,11,FALSE)))</f>
        <v/>
      </c>
      <c r="U2602" s="1"/>
      <c r="V2602" s="1"/>
      <c r="W2602" s="1"/>
      <c r="X2602" s="1" t="str">
        <f>IF($L2602="None","",IF(ISERROR(VLOOKUP($L2602,Info!$B$4:$B$266,1,FALSE)),"",IF(OR(W2602="Metallic Liquid Tight",W2602="Non-Metallic Liquid Tight",W2602="LSZH",W2602="Greenfield"),VLOOKUP($L2602,Info!$B$4:$L$266,7,FALSE),"N/A")))</f>
        <v/>
      </c>
      <c r="Y2602" s="1"/>
      <c r="Z2602" s="96" t="str">
        <f>IF($L2602="None","",IF(ISERROR(VLOOKUP($L2602,Info!$B$4:$B$266,1,FALSE)),"",VLOOKUP($L2602,Info!$B$4:$L$266,9,FALSE)))</f>
        <v/>
      </c>
      <c r="AA2602" s="96" t="str">
        <f>IF($L2602="None","",IF(ISERROR(VLOOKUP($L2602,Info!$B$4:$B$266,1,FALSE)),"",VLOOKUP($L2602,Info!$B$4:$L$266,8,FALSE)))</f>
        <v/>
      </c>
      <c r="AB2602" s="96" t="str">
        <f>IF($L2602="None","",IF(ISERROR(VLOOKUP($L2602,Info!$B$4:$B$266,1,FALSE)),"",VLOOKUP($L2602,Info!$B$4:$L$266,10,FALSE)))</f>
        <v/>
      </c>
      <c r="AC2602" s="1" t="str">
        <f>IF(W2602="SO Cable","Black,White",IF(O2602="","",IF(P2602="","",IF($J$12&lt;&gt;"ABC",IF(P2602&lt;="250",VLOOKUP(O2602,Info!$AZ$4:$BB$22,3,FALSE),VLOOKUP(O2602,Info!$AZ$23:$BB$39,3,FALSE)),IF(P2602&lt;="250",VLOOKUP(O2602,Info!$AO$4:$AQ$22,3,FALSE),VLOOKUP(O2602,Info!$AO$23:$AP$39,3,FALSE))))))</f>
        <v/>
      </c>
      <c r="AD2602" s="1"/>
      <c r="AE2602" s="1" t="str">
        <f>IF($L2602="None","",IF(ISERROR(VLOOKUP($L2602,Info!$B$4:$B$266,1,FALSE)),"",VLOOKUP($L2602,Info!$B$4:$L$266,4,FALSE)))</f>
        <v/>
      </c>
      <c r="AF2602" s="1" t="str">
        <f>IF($L2602="None","",IF(ISERROR(VLOOKUP($L2602,Info!$B$4:$B$266,1,FALSE)),"",VLOOKUP($L2602,Info!$B$4:$L$266,6,FALSE)))</f>
        <v/>
      </c>
      <c r="AG2602" s="1"/>
      <c r="AH2602" s="33" t="str" cm="1">
        <f t="array" ref="AH2602">IF(AND(L2602&lt;&gt;"",O2602&lt;&gt;"",R2602:S2602&lt;&gt;"",W2602:X2602&lt;&gt;"",Z2602:AA2602&lt;&gt;"",AC2602&lt;&gt;""),"Good","Bad")</f>
        <v>Bad</v>
      </c>
      <c r="AL2602" t="str" cm="1">
        <f t="array" ref="AL2602">IF(R2602&gt;0,_xlfn.IFS(COUNTIF($L$20:L2602,"&lt;&gt;")&lt;101,1,COUNTIF($L$20:L2602,"&lt;&gt;")&lt;201,2,COUNTIF($L$20:L2602,"&lt;&gt;")&lt;301,3,COUNTIF($L$20:L2602,"&lt;&gt;")&lt;401,4,COUNTIF($L$20:L2602,"&lt;&gt;")&lt;501,5,COUNTIF($L$20:L2602,"&lt;&gt;")&lt;601,6,COUNTIF($L$20:L2602,"&lt;&gt;")&lt;701,7,COUNTIF($L$20:L2602,"&lt;&gt;")&lt;801,8,COUNTIF($L$20:L2602,"&lt;&gt;")&lt;901,9,COUNTIF($L$20:L2602,"&lt;&gt;")&lt;1001,10,COUNTIF($L$20:L2602,"&lt;&gt;")&lt;1101,11,COUNTIF($L$20:L2602,"&lt;&gt;")&lt;1201,12,COUNTIF($L$20:L2602,"&lt;&gt;")&lt;1301,13,COUNTIF($L$20:L2602,"&lt;&gt;")&lt;1401,14,COUNTIF($L$20:L2602,"&lt;&gt;")&lt;1501,15,COUNTIF($L$20:L2602,"&lt;&gt;")&lt;1601,16,COUNTIF($L$20:L2602,"&lt;&gt;")&lt;1701,17,COUNTIF($L$20:L2602,"&lt;&gt;")&lt;1801,18,COUNTIF($L$20:L2602,"&lt;&gt;")&lt;1901,19,COUNTIF($L$20:L2602,"&lt;&gt;")&lt;2001,20,COUNTIF($L$20:L2602,"&lt;&gt;")&lt;2101,21,COUNTIF($L$20:L2602,"&lt;&gt;")&lt;2201,22,COUNTIF($L$20:L2602,"&lt;&gt;")&lt;2301,23,COUNTIF($L$20:L2602,"&lt;&gt;")&lt;2401,24,COUNTIF($L$20:L2602,"&lt;&gt;")&lt;2501,25,COUNTIF($L$20:L2602,"&lt;&gt;")&lt;2601,26,COUNTIF($L$20:L2602,"&lt;&gt;")&lt;2701,27,COUNTIF($L$20:L2602,"&lt;&gt;")&lt;2801,28,COUNTIF($L$20:L2602,"&lt;&gt;")&lt;2901,29,COUNTIF($L$20:L2602,"&lt;&gt;")&lt;3001,30),"")</f>
        <v/>
      </c>
      <c r="AM2602" t="str">
        <f t="shared" si="200"/>
        <v/>
      </c>
      <c r="AN2602" t="str">
        <f t="shared" si="204"/>
        <v/>
      </c>
      <c r="AP2602" t="str">
        <f t="shared" si="203"/>
        <v/>
      </c>
      <c r="AQ2602" t="str">
        <f>IF(AO2602="","",COUNTIFS(AM2602:$AM$3019,AO2602))</f>
        <v/>
      </c>
    </row>
    <row r="2603" spans="1:43" x14ac:dyDescent="0.25">
      <c r="A2603" s="6" t="str">
        <f>IF(COUNT($A$20:A2602)&lt;&gt;$B$4,IF(A2602="","",A2602+1),"")</f>
        <v/>
      </c>
      <c r="B2603" s="3"/>
      <c r="C2603" s="3"/>
      <c r="D2603" s="122"/>
      <c r="E2603" s="3"/>
      <c r="F2603" s="3"/>
      <c r="G2603" s="3"/>
      <c r="H2603" s="3"/>
      <c r="I2603" s="120"/>
      <c r="J2603" s="3"/>
      <c r="K2603" s="95" t="str" cm="1">
        <f t="array" ref="K2603">IF(OR($J$14 = "A",$J$14 = "B",$J$14 = "C"),IF(I2603="","",IF(LEN(I2603)&gt;2,_xlfn.IFS(ISNUMBER(SEARCH("_",I2603)),I2603,ISNUMBER(SEARCH(", ",I2603)),SUBSTITUTE(I2603,", ","_"),ISNUMBER(SEARCH("/ ",I2603)),SUBSTITUTE(I2603,"/ ","_"),ISNUMBER(SEARCH(",",I2603)),SUBSTITUTE(I2603,",","_"),ISNUMBER(SEARCH("/",I2603)),SUBSTITUTE(I2603,"/","_"),ISNUMBER(SEARCH("",I2603)),I2603),I2603)),IF(OR($J$14 = "J",$J$14 = "K"),"",IF(D2603="","",IF(LEN(D2603)&gt;2,_xlfn.IFS(ISNUMBER(SEARCH("_",D2603)),D2603,ISNUMBER(SEARCH(", ",D2603)),SUBSTITUTE(D2603,", ","_"),ISNUMBER(SEARCH("/ ",D2603)),SUBSTITUTE(D2603,"/ ","_"),ISNUMBER(SEARCH(",",D2603)),SUBSTITUTE(D2603,",","_"),ISNUMBER(SEARCH("/",D2603)),SUBSTITUTE(D2603,"/","_"),ISNUMBER(SEARCH("",D2603)),D2603),D2603))))</f>
        <v/>
      </c>
      <c r="L2603" s="1"/>
      <c r="M2603" s="1" t="str">
        <f t="shared" si="201"/>
        <v/>
      </c>
      <c r="N2603" s="94" t="str">
        <f>IF($L2603="None","",IF(ISERROR(VLOOKUP($L2603,Info!$B$4:$B$266,1,FALSE)),"",VLOOKUP($L2603,Info!$B$4:$L$266,5,FALSE)))</f>
        <v/>
      </c>
      <c r="O2603" s="94" t="str">
        <f>IF(K2603="","",IF(AND($J$12&lt;&gt;"ABC",N2603="3"),"BAC",IF(N2603="3","ABC",IF($J$12&lt;&gt;"ABC",IF($J$10="Standard",VLOOKUP(K2603,Info!$BE$4:$BF$481,2,FALSE),VLOOKUP(K2603,Info!$BI$4:$BJ$482,2,FALSE)),IF($J$10="Standard",VLOOKUP(K2603,Info!$AG$4:$AH$2994,2,FALSE),VLOOKUP(K2603,Info!$AK$4:$AL$2997,2,FALSE))))))</f>
        <v/>
      </c>
      <c r="P2603" s="94" t="str">
        <f>IF($L2603="None","",IF(ISERROR(VLOOKUP($L2603,Info!$B$4:$B$266,1,FALSE)),"",VLOOKUP($L2603,Info!$B$4:$L$266,3,FALSE)))</f>
        <v/>
      </c>
      <c r="Q2603" s="96" t="str">
        <f>IF($L2603="None","",IF(ISERROR(VLOOKUP($L2603,Info!$B$4:$B$266,1,FALSE)),"",VLOOKUP($L2603,Info!$B$4:$L$266,4,FALSE)))</f>
        <v/>
      </c>
      <c r="R2603" s="1"/>
      <c r="S2603" s="6" t="str">
        <f t="shared" si="202"/>
        <v/>
      </c>
      <c r="T2603" s="6" t="str">
        <f>IF($L2603="None","",IF(ISERROR(VLOOKUP($L2603,Info!$B$4:$B$266,1,FALSE)),"",VLOOKUP($L2603,Info!$B$4:$L$266,11,FALSE)))</f>
        <v/>
      </c>
      <c r="U2603" s="1"/>
      <c r="V2603" s="1"/>
      <c r="W2603" s="1"/>
      <c r="X2603" s="1" t="str">
        <f>IF($L2603="None","",IF(ISERROR(VLOOKUP($L2603,Info!$B$4:$B$266,1,FALSE)),"",IF(OR(W2603="Metallic Liquid Tight",W2603="Non-Metallic Liquid Tight",W2603="LSZH",W2603="Greenfield"),VLOOKUP($L2603,Info!$B$4:$L$266,7,FALSE),"N/A")))</f>
        <v/>
      </c>
      <c r="Y2603" s="1"/>
      <c r="Z2603" s="96" t="str">
        <f>IF($L2603="None","",IF(ISERROR(VLOOKUP($L2603,Info!$B$4:$B$266,1,FALSE)),"",VLOOKUP($L2603,Info!$B$4:$L$266,9,FALSE)))</f>
        <v/>
      </c>
      <c r="AA2603" s="96" t="str">
        <f>IF($L2603="None","",IF(ISERROR(VLOOKUP($L2603,Info!$B$4:$B$266,1,FALSE)),"",VLOOKUP($L2603,Info!$B$4:$L$266,8,FALSE)))</f>
        <v/>
      </c>
      <c r="AB2603" s="96" t="str">
        <f>IF($L2603="None","",IF(ISERROR(VLOOKUP($L2603,Info!$B$4:$B$266,1,FALSE)),"",VLOOKUP($L2603,Info!$B$4:$L$266,10,FALSE)))</f>
        <v/>
      </c>
      <c r="AC2603" s="1" t="str">
        <f>IF(W2603="SO Cable","Black,White",IF(O2603="","",IF(P2603="","",IF($J$12&lt;&gt;"ABC",IF(P2603&lt;="250",VLOOKUP(O2603,Info!$AZ$4:$BB$22,3,FALSE),VLOOKUP(O2603,Info!$AZ$23:$BB$39,3,FALSE)),IF(P2603&lt;="250",VLOOKUP(O2603,Info!$AO$4:$AQ$22,3,FALSE),VLOOKUP(O2603,Info!$AO$23:$AP$39,3,FALSE))))))</f>
        <v/>
      </c>
      <c r="AD2603" s="1"/>
      <c r="AE2603" s="1" t="str">
        <f>IF($L2603="None","",IF(ISERROR(VLOOKUP($L2603,Info!$B$4:$B$266,1,FALSE)),"",VLOOKUP($L2603,Info!$B$4:$L$266,4,FALSE)))</f>
        <v/>
      </c>
      <c r="AF2603" s="1" t="str">
        <f>IF($L2603="None","",IF(ISERROR(VLOOKUP($L2603,Info!$B$4:$B$266,1,FALSE)),"",VLOOKUP($L2603,Info!$B$4:$L$266,6,FALSE)))</f>
        <v/>
      </c>
      <c r="AG2603" s="1"/>
      <c r="AH2603" s="33" t="str" cm="1">
        <f t="array" ref="AH2603">IF(AND(L2603&lt;&gt;"",O2603&lt;&gt;"",R2603:S2603&lt;&gt;"",W2603:X2603&lt;&gt;"",Z2603:AA2603&lt;&gt;"",AC2603&lt;&gt;""),"Good","Bad")</f>
        <v>Bad</v>
      </c>
      <c r="AL2603" t="str" cm="1">
        <f t="array" ref="AL2603">IF(R2603&gt;0,_xlfn.IFS(COUNTIF($L$20:L2603,"&lt;&gt;")&lt;101,1,COUNTIF($L$20:L2603,"&lt;&gt;")&lt;201,2,COUNTIF($L$20:L2603,"&lt;&gt;")&lt;301,3,COUNTIF($L$20:L2603,"&lt;&gt;")&lt;401,4,COUNTIF($L$20:L2603,"&lt;&gt;")&lt;501,5,COUNTIF($L$20:L2603,"&lt;&gt;")&lt;601,6,COUNTIF($L$20:L2603,"&lt;&gt;")&lt;701,7,COUNTIF($L$20:L2603,"&lt;&gt;")&lt;801,8,COUNTIF($L$20:L2603,"&lt;&gt;")&lt;901,9,COUNTIF($L$20:L2603,"&lt;&gt;")&lt;1001,10,COUNTIF($L$20:L2603,"&lt;&gt;")&lt;1101,11,COUNTIF($L$20:L2603,"&lt;&gt;")&lt;1201,12,COUNTIF($L$20:L2603,"&lt;&gt;")&lt;1301,13,COUNTIF($L$20:L2603,"&lt;&gt;")&lt;1401,14,COUNTIF($L$20:L2603,"&lt;&gt;")&lt;1501,15,COUNTIF($L$20:L2603,"&lt;&gt;")&lt;1601,16,COUNTIF($L$20:L2603,"&lt;&gt;")&lt;1701,17,COUNTIF($L$20:L2603,"&lt;&gt;")&lt;1801,18,COUNTIF($L$20:L2603,"&lt;&gt;")&lt;1901,19,COUNTIF($L$20:L2603,"&lt;&gt;")&lt;2001,20,COUNTIF($L$20:L2603,"&lt;&gt;")&lt;2101,21,COUNTIF($L$20:L2603,"&lt;&gt;")&lt;2201,22,COUNTIF($L$20:L2603,"&lt;&gt;")&lt;2301,23,COUNTIF($L$20:L2603,"&lt;&gt;")&lt;2401,24,COUNTIF($L$20:L2603,"&lt;&gt;")&lt;2501,25,COUNTIF($L$20:L2603,"&lt;&gt;")&lt;2601,26,COUNTIF($L$20:L2603,"&lt;&gt;")&lt;2701,27,COUNTIF($L$20:L2603,"&lt;&gt;")&lt;2801,28,COUNTIF($L$20:L2603,"&lt;&gt;")&lt;2901,29,COUNTIF($L$20:L2603,"&lt;&gt;")&lt;3001,30),"")</f>
        <v/>
      </c>
      <c r="AM2603" t="str">
        <f t="shared" si="200"/>
        <v/>
      </c>
      <c r="AN2603" t="str">
        <f t="shared" si="204"/>
        <v/>
      </c>
      <c r="AP2603" t="str">
        <f t="shared" si="203"/>
        <v/>
      </c>
      <c r="AQ2603" t="str">
        <f>IF(AO2603="","",COUNTIFS(AM2603:$AM$3019,AO2603))</f>
        <v/>
      </c>
    </row>
    <row r="2604" spans="1:43" x14ac:dyDescent="0.25">
      <c r="A2604" s="6" t="str">
        <f>IF(COUNT($A$20:A2603)&lt;&gt;$B$4,IF(A2603="","",A2603+1),"")</f>
        <v/>
      </c>
      <c r="B2604" s="3"/>
      <c r="C2604" s="3"/>
      <c r="D2604" s="122"/>
      <c r="E2604" s="3"/>
      <c r="F2604" s="3"/>
      <c r="G2604" s="3"/>
      <c r="H2604" s="3"/>
      <c r="I2604" s="120"/>
      <c r="J2604" s="3"/>
      <c r="K2604" s="95" t="str" cm="1">
        <f t="array" ref="K2604">IF(OR($J$14 = "A",$J$14 = "B",$J$14 = "C"),IF(I2604="","",IF(LEN(I2604)&gt;2,_xlfn.IFS(ISNUMBER(SEARCH("_",I2604)),I2604,ISNUMBER(SEARCH(", ",I2604)),SUBSTITUTE(I2604,", ","_"),ISNUMBER(SEARCH("/ ",I2604)),SUBSTITUTE(I2604,"/ ","_"),ISNUMBER(SEARCH(",",I2604)),SUBSTITUTE(I2604,",","_"),ISNUMBER(SEARCH("/",I2604)),SUBSTITUTE(I2604,"/","_"),ISNUMBER(SEARCH("",I2604)),I2604),I2604)),IF(OR($J$14 = "J",$J$14 = "K"),"",IF(D2604="","",IF(LEN(D2604)&gt;2,_xlfn.IFS(ISNUMBER(SEARCH("_",D2604)),D2604,ISNUMBER(SEARCH(", ",D2604)),SUBSTITUTE(D2604,", ","_"),ISNUMBER(SEARCH("/ ",D2604)),SUBSTITUTE(D2604,"/ ","_"),ISNUMBER(SEARCH(",",D2604)),SUBSTITUTE(D2604,",","_"),ISNUMBER(SEARCH("/",D2604)),SUBSTITUTE(D2604,"/","_"),ISNUMBER(SEARCH("",D2604)),D2604),D2604))))</f>
        <v/>
      </c>
      <c r="L2604" s="1"/>
      <c r="M2604" s="1" t="str">
        <f t="shared" si="201"/>
        <v/>
      </c>
      <c r="N2604" s="94" t="str">
        <f>IF($L2604="None","",IF(ISERROR(VLOOKUP($L2604,Info!$B$4:$B$266,1,FALSE)),"",VLOOKUP($L2604,Info!$B$4:$L$266,5,FALSE)))</f>
        <v/>
      </c>
      <c r="O2604" s="94" t="str">
        <f>IF(K2604="","",IF(AND($J$12&lt;&gt;"ABC",N2604="3"),"BAC",IF(N2604="3","ABC",IF($J$12&lt;&gt;"ABC",IF($J$10="Standard",VLOOKUP(K2604,Info!$BE$4:$BF$481,2,FALSE),VLOOKUP(K2604,Info!$BI$4:$BJ$482,2,FALSE)),IF($J$10="Standard",VLOOKUP(K2604,Info!$AG$4:$AH$2994,2,FALSE),VLOOKUP(K2604,Info!$AK$4:$AL$2997,2,FALSE))))))</f>
        <v/>
      </c>
      <c r="P2604" s="94" t="str">
        <f>IF($L2604="None","",IF(ISERROR(VLOOKUP($L2604,Info!$B$4:$B$266,1,FALSE)),"",VLOOKUP($L2604,Info!$B$4:$L$266,3,FALSE)))</f>
        <v/>
      </c>
      <c r="Q2604" s="96" t="str">
        <f>IF($L2604="None","",IF(ISERROR(VLOOKUP($L2604,Info!$B$4:$B$266,1,FALSE)),"",VLOOKUP($L2604,Info!$B$4:$L$266,4,FALSE)))</f>
        <v/>
      </c>
      <c r="R2604" s="1"/>
      <c r="S2604" s="6" t="str">
        <f t="shared" si="202"/>
        <v/>
      </c>
      <c r="T2604" s="6" t="str">
        <f>IF($L2604="None","",IF(ISERROR(VLOOKUP($L2604,Info!$B$4:$B$266,1,FALSE)),"",VLOOKUP($L2604,Info!$B$4:$L$266,11,FALSE)))</f>
        <v/>
      </c>
      <c r="U2604" s="1"/>
      <c r="V2604" s="1"/>
      <c r="W2604" s="1"/>
      <c r="X2604" s="1" t="str">
        <f>IF($L2604="None","",IF(ISERROR(VLOOKUP($L2604,Info!$B$4:$B$266,1,FALSE)),"",IF(OR(W2604="Metallic Liquid Tight",W2604="Non-Metallic Liquid Tight",W2604="LSZH",W2604="Greenfield"),VLOOKUP($L2604,Info!$B$4:$L$266,7,FALSE),"N/A")))</f>
        <v/>
      </c>
      <c r="Y2604" s="1"/>
      <c r="Z2604" s="96" t="str">
        <f>IF($L2604="None","",IF(ISERROR(VLOOKUP($L2604,Info!$B$4:$B$266,1,FALSE)),"",VLOOKUP($L2604,Info!$B$4:$L$266,9,FALSE)))</f>
        <v/>
      </c>
      <c r="AA2604" s="96" t="str">
        <f>IF($L2604="None","",IF(ISERROR(VLOOKUP($L2604,Info!$B$4:$B$266,1,FALSE)),"",VLOOKUP($L2604,Info!$B$4:$L$266,8,FALSE)))</f>
        <v/>
      </c>
      <c r="AB2604" s="96" t="str">
        <f>IF($L2604="None","",IF(ISERROR(VLOOKUP($L2604,Info!$B$4:$B$266,1,FALSE)),"",VLOOKUP($L2604,Info!$B$4:$L$266,10,FALSE)))</f>
        <v/>
      </c>
      <c r="AC2604" s="1" t="str">
        <f>IF(W2604="SO Cable","Black,White",IF(O2604="","",IF(P2604="","",IF($J$12&lt;&gt;"ABC",IF(P2604&lt;="250",VLOOKUP(O2604,Info!$AZ$4:$BB$22,3,FALSE),VLOOKUP(O2604,Info!$AZ$23:$BB$39,3,FALSE)),IF(P2604&lt;="250",VLOOKUP(O2604,Info!$AO$4:$AQ$22,3,FALSE),VLOOKUP(O2604,Info!$AO$23:$AP$39,3,FALSE))))))</f>
        <v/>
      </c>
      <c r="AD2604" s="1"/>
      <c r="AE2604" s="1" t="str">
        <f>IF($L2604="None","",IF(ISERROR(VLOOKUP($L2604,Info!$B$4:$B$266,1,FALSE)),"",VLOOKUP($L2604,Info!$B$4:$L$266,4,FALSE)))</f>
        <v/>
      </c>
      <c r="AF2604" s="1" t="str">
        <f>IF($L2604="None","",IF(ISERROR(VLOOKUP($L2604,Info!$B$4:$B$266,1,FALSE)),"",VLOOKUP($L2604,Info!$B$4:$L$266,6,FALSE)))</f>
        <v/>
      </c>
      <c r="AG2604" s="1"/>
      <c r="AH2604" s="33" t="str" cm="1">
        <f t="array" ref="AH2604">IF(AND(L2604&lt;&gt;"",O2604&lt;&gt;"",R2604:S2604&lt;&gt;"",W2604:X2604&lt;&gt;"",Z2604:AA2604&lt;&gt;"",AC2604&lt;&gt;""),"Good","Bad")</f>
        <v>Bad</v>
      </c>
      <c r="AL2604" t="str" cm="1">
        <f t="array" ref="AL2604">IF(R2604&gt;0,_xlfn.IFS(COUNTIF($L$20:L2604,"&lt;&gt;")&lt;101,1,COUNTIF($L$20:L2604,"&lt;&gt;")&lt;201,2,COUNTIF($L$20:L2604,"&lt;&gt;")&lt;301,3,COUNTIF($L$20:L2604,"&lt;&gt;")&lt;401,4,COUNTIF($L$20:L2604,"&lt;&gt;")&lt;501,5,COUNTIF($L$20:L2604,"&lt;&gt;")&lt;601,6,COUNTIF($L$20:L2604,"&lt;&gt;")&lt;701,7,COUNTIF($L$20:L2604,"&lt;&gt;")&lt;801,8,COUNTIF($L$20:L2604,"&lt;&gt;")&lt;901,9,COUNTIF($L$20:L2604,"&lt;&gt;")&lt;1001,10,COUNTIF($L$20:L2604,"&lt;&gt;")&lt;1101,11,COUNTIF($L$20:L2604,"&lt;&gt;")&lt;1201,12,COUNTIF($L$20:L2604,"&lt;&gt;")&lt;1301,13,COUNTIF($L$20:L2604,"&lt;&gt;")&lt;1401,14,COUNTIF($L$20:L2604,"&lt;&gt;")&lt;1501,15,COUNTIF($L$20:L2604,"&lt;&gt;")&lt;1601,16,COUNTIF($L$20:L2604,"&lt;&gt;")&lt;1701,17,COUNTIF($L$20:L2604,"&lt;&gt;")&lt;1801,18,COUNTIF($L$20:L2604,"&lt;&gt;")&lt;1901,19,COUNTIF($L$20:L2604,"&lt;&gt;")&lt;2001,20,COUNTIF($L$20:L2604,"&lt;&gt;")&lt;2101,21,COUNTIF($L$20:L2604,"&lt;&gt;")&lt;2201,22,COUNTIF($L$20:L2604,"&lt;&gt;")&lt;2301,23,COUNTIF($L$20:L2604,"&lt;&gt;")&lt;2401,24,COUNTIF($L$20:L2604,"&lt;&gt;")&lt;2501,25,COUNTIF($L$20:L2604,"&lt;&gt;")&lt;2601,26,COUNTIF($L$20:L2604,"&lt;&gt;")&lt;2701,27,COUNTIF($L$20:L2604,"&lt;&gt;")&lt;2801,28,COUNTIF($L$20:L2604,"&lt;&gt;")&lt;2901,29,COUNTIF($L$20:L2604,"&lt;&gt;")&lt;3001,30),"")</f>
        <v/>
      </c>
      <c r="AM2604" t="str">
        <f t="shared" si="200"/>
        <v/>
      </c>
      <c r="AN2604" t="str">
        <f t="shared" si="204"/>
        <v/>
      </c>
      <c r="AP2604" t="str">
        <f t="shared" si="203"/>
        <v/>
      </c>
      <c r="AQ2604" t="str">
        <f>IF(AO2604="","",COUNTIFS(AM2604:$AM$3019,AO2604))</f>
        <v/>
      </c>
    </row>
    <row r="2605" spans="1:43" x14ac:dyDescent="0.25">
      <c r="A2605" s="6" t="str">
        <f>IF(COUNT($A$20:A2604)&lt;&gt;$B$4,IF(A2604="","",A2604+1),"")</f>
        <v/>
      </c>
      <c r="B2605" s="3"/>
      <c r="C2605" s="3"/>
      <c r="D2605" s="122"/>
      <c r="E2605" s="3"/>
      <c r="F2605" s="3"/>
      <c r="G2605" s="3"/>
      <c r="H2605" s="3"/>
      <c r="I2605" s="120"/>
      <c r="J2605" s="3"/>
      <c r="K2605" s="95" t="str" cm="1">
        <f t="array" ref="K2605">IF(OR($J$14 = "A",$J$14 = "B",$J$14 = "C"),IF(I2605="","",IF(LEN(I2605)&gt;2,_xlfn.IFS(ISNUMBER(SEARCH("_",I2605)),I2605,ISNUMBER(SEARCH(", ",I2605)),SUBSTITUTE(I2605,", ","_"),ISNUMBER(SEARCH("/ ",I2605)),SUBSTITUTE(I2605,"/ ","_"),ISNUMBER(SEARCH(",",I2605)),SUBSTITUTE(I2605,",","_"),ISNUMBER(SEARCH("/",I2605)),SUBSTITUTE(I2605,"/","_"),ISNUMBER(SEARCH("",I2605)),I2605),I2605)),IF(OR($J$14 = "J",$J$14 = "K"),"",IF(D2605="","",IF(LEN(D2605)&gt;2,_xlfn.IFS(ISNUMBER(SEARCH("_",D2605)),D2605,ISNUMBER(SEARCH(", ",D2605)),SUBSTITUTE(D2605,", ","_"),ISNUMBER(SEARCH("/ ",D2605)),SUBSTITUTE(D2605,"/ ","_"),ISNUMBER(SEARCH(",",D2605)),SUBSTITUTE(D2605,",","_"),ISNUMBER(SEARCH("/",D2605)),SUBSTITUTE(D2605,"/","_"),ISNUMBER(SEARCH("",D2605)),D2605),D2605))))</f>
        <v/>
      </c>
      <c r="L2605" s="1"/>
      <c r="M2605" s="1" t="str">
        <f t="shared" si="201"/>
        <v/>
      </c>
      <c r="N2605" s="94" t="str">
        <f>IF($L2605="None","",IF(ISERROR(VLOOKUP($L2605,Info!$B$4:$B$266,1,FALSE)),"",VLOOKUP($L2605,Info!$B$4:$L$266,5,FALSE)))</f>
        <v/>
      </c>
      <c r="O2605" s="94" t="str">
        <f>IF(K2605="","",IF(AND($J$12&lt;&gt;"ABC",N2605="3"),"BAC",IF(N2605="3","ABC",IF($J$12&lt;&gt;"ABC",IF($J$10="Standard",VLOOKUP(K2605,Info!$BE$4:$BF$481,2,FALSE),VLOOKUP(K2605,Info!$BI$4:$BJ$482,2,FALSE)),IF($J$10="Standard",VLOOKUP(K2605,Info!$AG$4:$AH$2994,2,FALSE),VLOOKUP(K2605,Info!$AK$4:$AL$2997,2,FALSE))))))</f>
        <v/>
      </c>
      <c r="P2605" s="94" t="str">
        <f>IF($L2605="None","",IF(ISERROR(VLOOKUP($L2605,Info!$B$4:$B$266,1,FALSE)),"",VLOOKUP($L2605,Info!$B$4:$L$266,3,FALSE)))</f>
        <v/>
      </c>
      <c r="Q2605" s="96" t="str">
        <f>IF($L2605="None","",IF(ISERROR(VLOOKUP($L2605,Info!$B$4:$B$266,1,FALSE)),"",VLOOKUP($L2605,Info!$B$4:$L$266,4,FALSE)))</f>
        <v/>
      </c>
      <c r="R2605" s="1"/>
      <c r="S2605" s="6" t="str">
        <f t="shared" si="202"/>
        <v/>
      </c>
      <c r="T2605" s="6" t="str">
        <f>IF($L2605="None","",IF(ISERROR(VLOOKUP($L2605,Info!$B$4:$B$266,1,FALSE)),"",VLOOKUP($L2605,Info!$B$4:$L$266,11,FALSE)))</f>
        <v/>
      </c>
      <c r="U2605" s="1"/>
      <c r="V2605" s="1"/>
      <c r="W2605" s="1"/>
      <c r="X2605" s="1" t="str">
        <f>IF($L2605="None","",IF(ISERROR(VLOOKUP($L2605,Info!$B$4:$B$266,1,FALSE)),"",IF(OR(W2605="Metallic Liquid Tight",W2605="Non-Metallic Liquid Tight",W2605="LSZH",W2605="Greenfield"),VLOOKUP($L2605,Info!$B$4:$L$266,7,FALSE),"N/A")))</f>
        <v/>
      </c>
      <c r="Y2605" s="1"/>
      <c r="Z2605" s="96" t="str">
        <f>IF($L2605="None","",IF(ISERROR(VLOOKUP($L2605,Info!$B$4:$B$266,1,FALSE)),"",VLOOKUP($L2605,Info!$B$4:$L$266,9,FALSE)))</f>
        <v/>
      </c>
      <c r="AA2605" s="96" t="str">
        <f>IF($L2605="None","",IF(ISERROR(VLOOKUP($L2605,Info!$B$4:$B$266,1,FALSE)),"",VLOOKUP($L2605,Info!$B$4:$L$266,8,FALSE)))</f>
        <v/>
      </c>
      <c r="AB2605" s="96" t="str">
        <f>IF($L2605="None","",IF(ISERROR(VLOOKUP($L2605,Info!$B$4:$B$266,1,FALSE)),"",VLOOKUP($L2605,Info!$B$4:$L$266,10,FALSE)))</f>
        <v/>
      </c>
      <c r="AC2605" s="1" t="str">
        <f>IF(W2605="SO Cable","Black,White",IF(O2605="","",IF(P2605="","",IF($J$12&lt;&gt;"ABC",IF(P2605&lt;="250",VLOOKUP(O2605,Info!$AZ$4:$BB$22,3,FALSE),VLOOKUP(O2605,Info!$AZ$23:$BB$39,3,FALSE)),IF(P2605&lt;="250",VLOOKUP(O2605,Info!$AO$4:$AQ$22,3,FALSE),VLOOKUP(O2605,Info!$AO$23:$AP$39,3,FALSE))))))</f>
        <v/>
      </c>
      <c r="AD2605" s="1"/>
      <c r="AE2605" s="1" t="str">
        <f>IF($L2605="None","",IF(ISERROR(VLOOKUP($L2605,Info!$B$4:$B$266,1,FALSE)),"",VLOOKUP($L2605,Info!$B$4:$L$266,4,FALSE)))</f>
        <v/>
      </c>
      <c r="AF2605" s="1" t="str">
        <f>IF($L2605="None","",IF(ISERROR(VLOOKUP($L2605,Info!$B$4:$B$266,1,FALSE)),"",VLOOKUP($L2605,Info!$B$4:$L$266,6,FALSE)))</f>
        <v/>
      </c>
      <c r="AG2605" s="1"/>
      <c r="AH2605" s="33" t="str" cm="1">
        <f t="array" ref="AH2605">IF(AND(L2605&lt;&gt;"",O2605&lt;&gt;"",R2605:S2605&lt;&gt;"",W2605:X2605&lt;&gt;"",Z2605:AA2605&lt;&gt;"",AC2605&lt;&gt;""),"Good","Bad")</f>
        <v>Bad</v>
      </c>
      <c r="AL2605" t="str" cm="1">
        <f t="array" ref="AL2605">IF(R2605&gt;0,_xlfn.IFS(COUNTIF($L$20:L2605,"&lt;&gt;")&lt;101,1,COUNTIF($L$20:L2605,"&lt;&gt;")&lt;201,2,COUNTIF($L$20:L2605,"&lt;&gt;")&lt;301,3,COUNTIF($L$20:L2605,"&lt;&gt;")&lt;401,4,COUNTIF($L$20:L2605,"&lt;&gt;")&lt;501,5,COUNTIF($L$20:L2605,"&lt;&gt;")&lt;601,6,COUNTIF($L$20:L2605,"&lt;&gt;")&lt;701,7,COUNTIF($L$20:L2605,"&lt;&gt;")&lt;801,8,COUNTIF($L$20:L2605,"&lt;&gt;")&lt;901,9,COUNTIF($L$20:L2605,"&lt;&gt;")&lt;1001,10,COUNTIF($L$20:L2605,"&lt;&gt;")&lt;1101,11,COUNTIF($L$20:L2605,"&lt;&gt;")&lt;1201,12,COUNTIF($L$20:L2605,"&lt;&gt;")&lt;1301,13,COUNTIF($L$20:L2605,"&lt;&gt;")&lt;1401,14,COUNTIF($L$20:L2605,"&lt;&gt;")&lt;1501,15,COUNTIF($L$20:L2605,"&lt;&gt;")&lt;1601,16,COUNTIF($L$20:L2605,"&lt;&gt;")&lt;1701,17,COUNTIF($L$20:L2605,"&lt;&gt;")&lt;1801,18,COUNTIF($L$20:L2605,"&lt;&gt;")&lt;1901,19,COUNTIF($L$20:L2605,"&lt;&gt;")&lt;2001,20,COUNTIF($L$20:L2605,"&lt;&gt;")&lt;2101,21,COUNTIF($L$20:L2605,"&lt;&gt;")&lt;2201,22,COUNTIF($L$20:L2605,"&lt;&gt;")&lt;2301,23,COUNTIF($L$20:L2605,"&lt;&gt;")&lt;2401,24,COUNTIF($L$20:L2605,"&lt;&gt;")&lt;2501,25,COUNTIF($L$20:L2605,"&lt;&gt;")&lt;2601,26,COUNTIF($L$20:L2605,"&lt;&gt;")&lt;2701,27,COUNTIF($L$20:L2605,"&lt;&gt;")&lt;2801,28,COUNTIF($L$20:L2605,"&lt;&gt;")&lt;2901,29,COUNTIF($L$20:L2605,"&lt;&gt;")&lt;3001,30),"")</f>
        <v/>
      </c>
      <c r="AM2605" t="str">
        <f t="shared" si="200"/>
        <v/>
      </c>
      <c r="AN2605" t="str">
        <f t="shared" si="204"/>
        <v/>
      </c>
      <c r="AP2605" t="str">
        <f t="shared" si="203"/>
        <v/>
      </c>
      <c r="AQ2605" t="str">
        <f>IF(AO2605="","",COUNTIFS(AM2605:$AM$3019,AO2605))</f>
        <v/>
      </c>
    </row>
    <row r="2606" spans="1:43" x14ac:dyDescent="0.25">
      <c r="A2606" s="6" t="str">
        <f>IF(COUNT($A$20:A2605)&lt;&gt;$B$4,IF(A2605="","",A2605+1),"")</f>
        <v/>
      </c>
      <c r="B2606" s="3"/>
      <c r="C2606" s="3"/>
      <c r="D2606" s="122"/>
      <c r="E2606" s="3"/>
      <c r="F2606" s="3"/>
      <c r="G2606" s="3"/>
      <c r="H2606" s="3"/>
      <c r="I2606" s="120"/>
      <c r="J2606" s="3"/>
      <c r="K2606" s="95" t="str" cm="1">
        <f t="array" ref="K2606">IF(OR($J$14 = "A",$J$14 = "B",$J$14 = "C"),IF(I2606="","",IF(LEN(I2606)&gt;2,_xlfn.IFS(ISNUMBER(SEARCH("_",I2606)),I2606,ISNUMBER(SEARCH(", ",I2606)),SUBSTITUTE(I2606,", ","_"),ISNUMBER(SEARCH("/ ",I2606)),SUBSTITUTE(I2606,"/ ","_"),ISNUMBER(SEARCH(",",I2606)),SUBSTITUTE(I2606,",","_"),ISNUMBER(SEARCH("/",I2606)),SUBSTITUTE(I2606,"/","_"),ISNUMBER(SEARCH("",I2606)),I2606),I2606)),IF(OR($J$14 = "J",$J$14 = "K"),"",IF(D2606="","",IF(LEN(D2606)&gt;2,_xlfn.IFS(ISNUMBER(SEARCH("_",D2606)),D2606,ISNUMBER(SEARCH(", ",D2606)),SUBSTITUTE(D2606,", ","_"),ISNUMBER(SEARCH("/ ",D2606)),SUBSTITUTE(D2606,"/ ","_"),ISNUMBER(SEARCH(",",D2606)),SUBSTITUTE(D2606,",","_"),ISNUMBER(SEARCH("/",D2606)),SUBSTITUTE(D2606,"/","_"),ISNUMBER(SEARCH("",D2606)),D2606),D2606))))</f>
        <v/>
      </c>
      <c r="L2606" s="1"/>
      <c r="M2606" s="1" t="str">
        <f t="shared" si="201"/>
        <v/>
      </c>
      <c r="N2606" s="94" t="str">
        <f>IF($L2606="None","",IF(ISERROR(VLOOKUP($L2606,Info!$B$4:$B$266,1,FALSE)),"",VLOOKUP($L2606,Info!$B$4:$L$266,5,FALSE)))</f>
        <v/>
      </c>
      <c r="O2606" s="94" t="str">
        <f>IF(K2606="","",IF(AND($J$12&lt;&gt;"ABC",N2606="3"),"BAC",IF(N2606="3","ABC",IF($J$12&lt;&gt;"ABC",IF($J$10="Standard",VLOOKUP(K2606,Info!$BE$4:$BF$481,2,FALSE),VLOOKUP(K2606,Info!$BI$4:$BJ$482,2,FALSE)),IF($J$10="Standard",VLOOKUP(K2606,Info!$AG$4:$AH$2994,2,FALSE),VLOOKUP(K2606,Info!$AK$4:$AL$2997,2,FALSE))))))</f>
        <v/>
      </c>
      <c r="P2606" s="94" t="str">
        <f>IF($L2606="None","",IF(ISERROR(VLOOKUP($L2606,Info!$B$4:$B$266,1,FALSE)),"",VLOOKUP($L2606,Info!$B$4:$L$266,3,FALSE)))</f>
        <v/>
      </c>
      <c r="Q2606" s="96" t="str">
        <f>IF($L2606="None","",IF(ISERROR(VLOOKUP($L2606,Info!$B$4:$B$266,1,FALSE)),"",VLOOKUP($L2606,Info!$B$4:$L$266,4,FALSE)))</f>
        <v/>
      </c>
      <c r="R2606" s="1"/>
      <c r="S2606" s="6" t="str">
        <f t="shared" si="202"/>
        <v/>
      </c>
      <c r="T2606" s="6" t="str">
        <f>IF($L2606="None","",IF(ISERROR(VLOOKUP($L2606,Info!$B$4:$B$266,1,FALSE)),"",VLOOKUP($L2606,Info!$B$4:$L$266,11,FALSE)))</f>
        <v/>
      </c>
      <c r="U2606" s="1"/>
      <c r="V2606" s="1"/>
      <c r="W2606" s="1"/>
      <c r="X2606" s="1" t="str">
        <f>IF($L2606="None","",IF(ISERROR(VLOOKUP($L2606,Info!$B$4:$B$266,1,FALSE)),"",IF(OR(W2606="Metallic Liquid Tight",W2606="Non-Metallic Liquid Tight",W2606="LSZH",W2606="Greenfield"),VLOOKUP($L2606,Info!$B$4:$L$266,7,FALSE),"N/A")))</f>
        <v/>
      </c>
      <c r="Y2606" s="1"/>
      <c r="Z2606" s="96" t="str">
        <f>IF($L2606="None","",IF(ISERROR(VLOOKUP($L2606,Info!$B$4:$B$266,1,FALSE)),"",VLOOKUP($L2606,Info!$B$4:$L$266,9,FALSE)))</f>
        <v/>
      </c>
      <c r="AA2606" s="96" t="str">
        <f>IF($L2606="None","",IF(ISERROR(VLOOKUP($L2606,Info!$B$4:$B$266,1,FALSE)),"",VLOOKUP($L2606,Info!$B$4:$L$266,8,FALSE)))</f>
        <v/>
      </c>
      <c r="AB2606" s="96" t="str">
        <f>IF($L2606="None","",IF(ISERROR(VLOOKUP($L2606,Info!$B$4:$B$266,1,FALSE)),"",VLOOKUP($L2606,Info!$B$4:$L$266,10,FALSE)))</f>
        <v/>
      </c>
      <c r="AC2606" s="1" t="str">
        <f>IF(W2606="SO Cable","Black,White",IF(O2606="","",IF(P2606="","",IF($J$12&lt;&gt;"ABC",IF(P2606&lt;="250",VLOOKUP(O2606,Info!$AZ$4:$BB$22,3,FALSE),VLOOKUP(O2606,Info!$AZ$23:$BB$39,3,FALSE)),IF(P2606&lt;="250",VLOOKUP(O2606,Info!$AO$4:$AQ$22,3,FALSE),VLOOKUP(O2606,Info!$AO$23:$AP$39,3,FALSE))))))</f>
        <v/>
      </c>
      <c r="AD2606" s="1"/>
      <c r="AE2606" s="1" t="str">
        <f>IF($L2606="None","",IF(ISERROR(VLOOKUP($L2606,Info!$B$4:$B$266,1,FALSE)),"",VLOOKUP($L2606,Info!$B$4:$L$266,4,FALSE)))</f>
        <v/>
      </c>
      <c r="AF2606" s="1" t="str">
        <f>IF($L2606="None","",IF(ISERROR(VLOOKUP($L2606,Info!$B$4:$B$266,1,FALSE)),"",VLOOKUP($L2606,Info!$B$4:$L$266,6,FALSE)))</f>
        <v/>
      </c>
      <c r="AG2606" s="1"/>
      <c r="AH2606" s="33" t="str" cm="1">
        <f t="array" ref="AH2606">IF(AND(L2606&lt;&gt;"",O2606&lt;&gt;"",R2606:S2606&lt;&gt;"",W2606:X2606&lt;&gt;"",Z2606:AA2606&lt;&gt;"",AC2606&lt;&gt;""),"Good","Bad")</f>
        <v>Bad</v>
      </c>
      <c r="AL2606" t="str" cm="1">
        <f t="array" ref="AL2606">IF(R2606&gt;0,_xlfn.IFS(COUNTIF($L$20:L2606,"&lt;&gt;")&lt;101,1,COUNTIF($L$20:L2606,"&lt;&gt;")&lt;201,2,COUNTIF($L$20:L2606,"&lt;&gt;")&lt;301,3,COUNTIF($L$20:L2606,"&lt;&gt;")&lt;401,4,COUNTIF($L$20:L2606,"&lt;&gt;")&lt;501,5,COUNTIF($L$20:L2606,"&lt;&gt;")&lt;601,6,COUNTIF($L$20:L2606,"&lt;&gt;")&lt;701,7,COUNTIF($L$20:L2606,"&lt;&gt;")&lt;801,8,COUNTIF($L$20:L2606,"&lt;&gt;")&lt;901,9,COUNTIF($L$20:L2606,"&lt;&gt;")&lt;1001,10,COUNTIF($L$20:L2606,"&lt;&gt;")&lt;1101,11,COUNTIF($L$20:L2606,"&lt;&gt;")&lt;1201,12,COUNTIF($L$20:L2606,"&lt;&gt;")&lt;1301,13,COUNTIF($L$20:L2606,"&lt;&gt;")&lt;1401,14,COUNTIF($L$20:L2606,"&lt;&gt;")&lt;1501,15,COUNTIF($L$20:L2606,"&lt;&gt;")&lt;1601,16,COUNTIF($L$20:L2606,"&lt;&gt;")&lt;1701,17,COUNTIF($L$20:L2606,"&lt;&gt;")&lt;1801,18,COUNTIF($L$20:L2606,"&lt;&gt;")&lt;1901,19,COUNTIF($L$20:L2606,"&lt;&gt;")&lt;2001,20,COUNTIF($L$20:L2606,"&lt;&gt;")&lt;2101,21,COUNTIF($L$20:L2606,"&lt;&gt;")&lt;2201,22,COUNTIF($L$20:L2606,"&lt;&gt;")&lt;2301,23,COUNTIF($L$20:L2606,"&lt;&gt;")&lt;2401,24,COUNTIF($L$20:L2606,"&lt;&gt;")&lt;2501,25,COUNTIF($L$20:L2606,"&lt;&gt;")&lt;2601,26,COUNTIF($L$20:L2606,"&lt;&gt;")&lt;2701,27,COUNTIF($L$20:L2606,"&lt;&gt;")&lt;2801,28,COUNTIF($L$20:L2606,"&lt;&gt;")&lt;2901,29,COUNTIF($L$20:L2606,"&lt;&gt;")&lt;3001,30),"")</f>
        <v/>
      </c>
      <c r="AM2606" t="str">
        <f t="shared" si="200"/>
        <v/>
      </c>
      <c r="AN2606" t="str">
        <f t="shared" si="204"/>
        <v/>
      </c>
      <c r="AP2606" t="str">
        <f t="shared" si="203"/>
        <v/>
      </c>
      <c r="AQ2606" t="str">
        <f>IF(AO2606="","",COUNTIFS(AM2606:$AM$3019,AO2606))</f>
        <v/>
      </c>
    </row>
    <row r="2607" spans="1:43" x14ac:dyDescent="0.25">
      <c r="A2607" s="6" t="str">
        <f>IF(COUNT($A$20:A2606)&lt;&gt;$B$4,IF(A2606="","",A2606+1),"")</f>
        <v/>
      </c>
      <c r="B2607" s="3"/>
      <c r="C2607" s="3"/>
      <c r="D2607" s="122"/>
      <c r="E2607" s="3"/>
      <c r="F2607" s="3"/>
      <c r="G2607" s="3"/>
      <c r="H2607" s="3"/>
      <c r="I2607" s="120"/>
      <c r="J2607" s="3"/>
      <c r="K2607" s="95" t="str" cm="1">
        <f t="array" ref="K2607">IF(OR($J$14 = "A",$J$14 = "B",$J$14 = "C"),IF(I2607="","",IF(LEN(I2607)&gt;2,_xlfn.IFS(ISNUMBER(SEARCH("_",I2607)),I2607,ISNUMBER(SEARCH(", ",I2607)),SUBSTITUTE(I2607,", ","_"),ISNUMBER(SEARCH("/ ",I2607)),SUBSTITUTE(I2607,"/ ","_"),ISNUMBER(SEARCH(",",I2607)),SUBSTITUTE(I2607,",","_"),ISNUMBER(SEARCH("/",I2607)),SUBSTITUTE(I2607,"/","_"),ISNUMBER(SEARCH("",I2607)),I2607),I2607)),IF(OR($J$14 = "J",$J$14 = "K"),"",IF(D2607="","",IF(LEN(D2607)&gt;2,_xlfn.IFS(ISNUMBER(SEARCH("_",D2607)),D2607,ISNUMBER(SEARCH(", ",D2607)),SUBSTITUTE(D2607,", ","_"),ISNUMBER(SEARCH("/ ",D2607)),SUBSTITUTE(D2607,"/ ","_"),ISNUMBER(SEARCH(",",D2607)),SUBSTITUTE(D2607,",","_"),ISNUMBER(SEARCH("/",D2607)),SUBSTITUTE(D2607,"/","_"),ISNUMBER(SEARCH("",D2607)),D2607),D2607))))</f>
        <v/>
      </c>
      <c r="L2607" s="1"/>
      <c r="M2607" s="1" t="str">
        <f t="shared" si="201"/>
        <v/>
      </c>
      <c r="N2607" s="94" t="str">
        <f>IF($L2607="None","",IF(ISERROR(VLOOKUP($L2607,Info!$B$4:$B$266,1,FALSE)),"",VLOOKUP($L2607,Info!$B$4:$L$266,5,FALSE)))</f>
        <v/>
      </c>
      <c r="O2607" s="94" t="str">
        <f>IF(K2607="","",IF(AND($J$12&lt;&gt;"ABC",N2607="3"),"BAC",IF(N2607="3","ABC",IF($J$12&lt;&gt;"ABC",IF($J$10="Standard",VLOOKUP(K2607,Info!$BE$4:$BF$481,2,FALSE),VLOOKUP(K2607,Info!$BI$4:$BJ$482,2,FALSE)),IF($J$10="Standard",VLOOKUP(K2607,Info!$AG$4:$AH$2994,2,FALSE),VLOOKUP(K2607,Info!$AK$4:$AL$2997,2,FALSE))))))</f>
        <v/>
      </c>
      <c r="P2607" s="94" t="str">
        <f>IF($L2607="None","",IF(ISERROR(VLOOKUP($L2607,Info!$B$4:$B$266,1,FALSE)),"",VLOOKUP($L2607,Info!$B$4:$L$266,3,FALSE)))</f>
        <v/>
      </c>
      <c r="Q2607" s="96" t="str">
        <f>IF($L2607="None","",IF(ISERROR(VLOOKUP($L2607,Info!$B$4:$B$266,1,FALSE)),"",VLOOKUP($L2607,Info!$B$4:$L$266,4,FALSE)))</f>
        <v/>
      </c>
      <c r="R2607" s="1"/>
      <c r="S2607" s="6" t="str">
        <f t="shared" si="202"/>
        <v/>
      </c>
      <c r="T2607" s="6" t="str">
        <f>IF($L2607="None","",IF(ISERROR(VLOOKUP($L2607,Info!$B$4:$B$266,1,FALSE)),"",VLOOKUP($L2607,Info!$B$4:$L$266,11,FALSE)))</f>
        <v/>
      </c>
      <c r="U2607" s="1"/>
      <c r="V2607" s="1"/>
      <c r="W2607" s="1"/>
      <c r="X2607" s="1" t="str">
        <f>IF($L2607="None","",IF(ISERROR(VLOOKUP($L2607,Info!$B$4:$B$266,1,FALSE)),"",IF(OR(W2607="Metallic Liquid Tight",W2607="Non-Metallic Liquid Tight",W2607="LSZH",W2607="Greenfield"),VLOOKUP($L2607,Info!$B$4:$L$266,7,FALSE),"N/A")))</f>
        <v/>
      </c>
      <c r="Y2607" s="1"/>
      <c r="Z2607" s="96" t="str">
        <f>IF($L2607="None","",IF(ISERROR(VLOOKUP($L2607,Info!$B$4:$B$266,1,FALSE)),"",VLOOKUP($L2607,Info!$B$4:$L$266,9,FALSE)))</f>
        <v/>
      </c>
      <c r="AA2607" s="96" t="str">
        <f>IF($L2607="None","",IF(ISERROR(VLOOKUP($L2607,Info!$B$4:$B$266,1,FALSE)),"",VLOOKUP($L2607,Info!$B$4:$L$266,8,FALSE)))</f>
        <v/>
      </c>
      <c r="AB2607" s="96" t="str">
        <f>IF($L2607="None","",IF(ISERROR(VLOOKUP($L2607,Info!$B$4:$B$266,1,FALSE)),"",VLOOKUP($L2607,Info!$B$4:$L$266,10,FALSE)))</f>
        <v/>
      </c>
      <c r="AC2607" s="1" t="str">
        <f>IF(W2607="SO Cable","Black,White",IF(O2607="","",IF(P2607="","",IF($J$12&lt;&gt;"ABC",IF(P2607&lt;="250",VLOOKUP(O2607,Info!$AZ$4:$BB$22,3,FALSE),VLOOKUP(O2607,Info!$AZ$23:$BB$39,3,FALSE)),IF(P2607&lt;="250",VLOOKUP(O2607,Info!$AO$4:$AQ$22,3,FALSE),VLOOKUP(O2607,Info!$AO$23:$AP$39,3,FALSE))))))</f>
        <v/>
      </c>
      <c r="AD2607" s="1"/>
      <c r="AE2607" s="1" t="str">
        <f>IF($L2607="None","",IF(ISERROR(VLOOKUP($L2607,Info!$B$4:$B$266,1,FALSE)),"",VLOOKUP($L2607,Info!$B$4:$L$266,4,FALSE)))</f>
        <v/>
      </c>
      <c r="AF2607" s="1" t="str">
        <f>IF($L2607="None","",IF(ISERROR(VLOOKUP($L2607,Info!$B$4:$B$266,1,FALSE)),"",VLOOKUP($L2607,Info!$B$4:$L$266,6,FALSE)))</f>
        <v/>
      </c>
      <c r="AG2607" s="1"/>
      <c r="AH2607" s="33" t="str" cm="1">
        <f t="array" ref="AH2607">IF(AND(L2607&lt;&gt;"",O2607&lt;&gt;"",R2607:S2607&lt;&gt;"",W2607:X2607&lt;&gt;"",Z2607:AA2607&lt;&gt;"",AC2607&lt;&gt;""),"Good","Bad")</f>
        <v>Bad</v>
      </c>
      <c r="AL2607" t="str" cm="1">
        <f t="array" ref="AL2607">IF(R2607&gt;0,_xlfn.IFS(COUNTIF($L$20:L2607,"&lt;&gt;")&lt;101,1,COUNTIF($L$20:L2607,"&lt;&gt;")&lt;201,2,COUNTIF($L$20:L2607,"&lt;&gt;")&lt;301,3,COUNTIF($L$20:L2607,"&lt;&gt;")&lt;401,4,COUNTIF($L$20:L2607,"&lt;&gt;")&lt;501,5,COUNTIF($L$20:L2607,"&lt;&gt;")&lt;601,6,COUNTIF($L$20:L2607,"&lt;&gt;")&lt;701,7,COUNTIF($L$20:L2607,"&lt;&gt;")&lt;801,8,COUNTIF($L$20:L2607,"&lt;&gt;")&lt;901,9,COUNTIF($L$20:L2607,"&lt;&gt;")&lt;1001,10,COUNTIF($L$20:L2607,"&lt;&gt;")&lt;1101,11,COUNTIF($L$20:L2607,"&lt;&gt;")&lt;1201,12,COUNTIF($L$20:L2607,"&lt;&gt;")&lt;1301,13,COUNTIF($L$20:L2607,"&lt;&gt;")&lt;1401,14,COUNTIF($L$20:L2607,"&lt;&gt;")&lt;1501,15,COUNTIF($L$20:L2607,"&lt;&gt;")&lt;1601,16,COUNTIF($L$20:L2607,"&lt;&gt;")&lt;1701,17,COUNTIF($L$20:L2607,"&lt;&gt;")&lt;1801,18,COUNTIF($L$20:L2607,"&lt;&gt;")&lt;1901,19,COUNTIF($L$20:L2607,"&lt;&gt;")&lt;2001,20,COUNTIF($L$20:L2607,"&lt;&gt;")&lt;2101,21,COUNTIF($L$20:L2607,"&lt;&gt;")&lt;2201,22,COUNTIF($L$20:L2607,"&lt;&gt;")&lt;2301,23,COUNTIF($L$20:L2607,"&lt;&gt;")&lt;2401,24,COUNTIF($L$20:L2607,"&lt;&gt;")&lt;2501,25,COUNTIF($L$20:L2607,"&lt;&gt;")&lt;2601,26,COUNTIF($L$20:L2607,"&lt;&gt;")&lt;2701,27,COUNTIF($L$20:L2607,"&lt;&gt;")&lt;2801,28,COUNTIF($L$20:L2607,"&lt;&gt;")&lt;2901,29,COUNTIF($L$20:L2607,"&lt;&gt;")&lt;3001,30),"")</f>
        <v/>
      </c>
      <c r="AM2607" t="str">
        <f t="shared" si="200"/>
        <v/>
      </c>
      <c r="AN2607" t="str">
        <f t="shared" si="204"/>
        <v/>
      </c>
      <c r="AP2607" t="str">
        <f t="shared" si="203"/>
        <v/>
      </c>
      <c r="AQ2607" t="str">
        <f>IF(AO2607="","",COUNTIFS(AM2607:$AM$3019,AO2607))</f>
        <v/>
      </c>
    </row>
    <row r="2608" spans="1:43" x14ac:dyDescent="0.25">
      <c r="A2608" s="6" t="str">
        <f>IF(COUNT($A$20:A2607)&lt;&gt;$B$4,IF(A2607="","",A2607+1),"")</f>
        <v/>
      </c>
      <c r="B2608" s="3"/>
      <c r="C2608" s="3"/>
      <c r="D2608" s="122"/>
      <c r="E2608" s="3"/>
      <c r="F2608" s="3"/>
      <c r="G2608" s="3"/>
      <c r="H2608" s="3"/>
      <c r="I2608" s="120"/>
      <c r="J2608" s="3"/>
      <c r="K2608" s="95" t="str" cm="1">
        <f t="array" ref="K2608">IF(OR($J$14 = "A",$J$14 = "B",$J$14 = "C"),IF(I2608="","",IF(LEN(I2608)&gt;2,_xlfn.IFS(ISNUMBER(SEARCH("_",I2608)),I2608,ISNUMBER(SEARCH(", ",I2608)),SUBSTITUTE(I2608,", ","_"),ISNUMBER(SEARCH("/ ",I2608)),SUBSTITUTE(I2608,"/ ","_"),ISNUMBER(SEARCH(",",I2608)),SUBSTITUTE(I2608,",","_"),ISNUMBER(SEARCH("/",I2608)),SUBSTITUTE(I2608,"/","_"),ISNUMBER(SEARCH("",I2608)),I2608),I2608)),IF(OR($J$14 = "J",$J$14 = "K"),"",IF(D2608="","",IF(LEN(D2608)&gt;2,_xlfn.IFS(ISNUMBER(SEARCH("_",D2608)),D2608,ISNUMBER(SEARCH(", ",D2608)),SUBSTITUTE(D2608,", ","_"),ISNUMBER(SEARCH("/ ",D2608)),SUBSTITUTE(D2608,"/ ","_"),ISNUMBER(SEARCH(",",D2608)),SUBSTITUTE(D2608,",","_"),ISNUMBER(SEARCH("/",D2608)),SUBSTITUTE(D2608,"/","_"),ISNUMBER(SEARCH("",D2608)),D2608),D2608))))</f>
        <v/>
      </c>
      <c r="L2608" s="1"/>
      <c r="M2608" s="1" t="str">
        <f t="shared" si="201"/>
        <v/>
      </c>
      <c r="N2608" s="94" t="str">
        <f>IF($L2608="None","",IF(ISERROR(VLOOKUP($L2608,Info!$B$4:$B$266,1,FALSE)),"",VLOOKUP($L2608,Info!$B$4:$L$266,5,FALSE)))</f>
        <v/>
      </c>
      <c r="O2608" s="94" t="str">
        <f>IF(K2608="","",IF(AND($J$12&lt;&gt;"ABC",N2608="3"),"BAC",IF(N2608="3","ABC",IF($J$12&lt;&gt;"ABC",IF($J$10="Standard",VLOOKUP(K2608,Info!$BE$4:$BF$481,2,FALSE),VLOOKUP(K2608,Info!$BI$4:$BJ$482,2,FALSE)),IF($J$10="Standard",VLOOKUP(K2608,Info!$AG$4:$AH$2994,2,FALSE),VLOOKUP(K2608,Info!$AK$4:$AL$2997,2,FALSE))))))</f>
        <v/>
      </c>
      <c r="P2608" s="94" t="str">
        <f>IF($L2608="None","",IF(ISERROR(VLOOKUP($L2608,Info!$B$4:$B$266,1,FALSE)),"",VLOOKUP($L2608,Info!$B$4:$L$266,3,FALSE)))</f>
        <v/>
      </c>
      <c r="Q2608" s="96" t="str">
        <f>IF($L2608="None","",IF(ISERROR(VLOOKUP($L2608,Info!$B$4:$B$266,1,FALSE)),"",VLOOKUP($L2608,Info!$B$4:$L$266,4,FALSE)))</f>
        <v/>
      </c>
      <c r="R2608" s="1"/>
      <c r="S2608" s="6" t="str">
        <f t="shared" si="202"/>
        <v/>
      </c>
      <c r="T2608" s="6" t="str">
        <f>IF($L2608="None","",IF(ISERROR(VLOOKUP($L2608,Info!$B$4:$B$266,1,FALSE)),"",VLOOKUP($L2608,Info!$B$4:$L$266,11,FALSE)))</f>
        <v/>
      </c>
      <c r="U2608" s="1"/>
      <c r="V2608" s="1"/>
      <c r="W2608" s="1"/>
      <c r="X2608" s="1" t="str">
        <f>IF($L2608="None","",IF(ISERROR(VLOOKUP($L2608,Info!$B$4:$B$266,1,FALSE)),"",IF(OR(W2608="Metallic Liquid Tight",W2608="Non-Metallic Liquid Tight",W2608="LSZH",W2608="Greenfield"),VLOOKUP($L2608,Info!$B$4:$L$266,7,FALSE),"N/A")))</f>
        <v/>
      </c>
      <c r="Y2608" s="1"/>
      <c r="Z2608" s="96" t="str">
        <f>IF($L2608="None","",IF(ISERROR(VLOOKUP($L2608,Info!$B$4:$B$266,1,FALSE)),"",VLOOKUP($L2608,Info!$B$4:$L$266,9,FALSE)))</f>
        <v/>
      </c>
      <c r="AA2608" s="96" t="str">
        <f>IF($L2608="None","",IF(ISERROR(VLOOKUP($L2608,Info!$B$4:$B$266,1,FALSE)),"",VLOOKUP($L2608,Info!$B$4:$L$266,8,FALSE)))</f>
        <v/>
      </c>
      <c r="AB2608" s="96" t="str">
        <f>IF($L2608="None","",IF(ISERROR(VLOOKUP($L2608,Info!$B$4:$B$266,1,FALSE)),"",VLOOKUP($L2608,Info!$B$4:$L$266,10,FALSE)))</f>
        <v/>
      </c>
      <c r="AC2608" s="1" t="str">
        <f>IF(W2608="SO Cable","Black,White",IF(O2608="","",IF(P2608="","",IF($J$12&lt;&gt;"ABC",IF(P2608&lt;="250",VLOOKUP(O2608,Info!$AZ$4:$BB$22,3,FALSE),VLOOKUP(O2608,Info!$AZ$23:$BB$39,3,FALSE)),IF(P2608&lt;="250",VLOOKUP(O2608,Info!$AO$4:$AQ$22,3,FALSE),VLOOKUP(O2608,Info!$AO$23:$AP$39,3,FALSE))))))</f>
        <v/>
      </c>
      <c r="AD2608" s="1"/>
      <c r="AE2608" s="1" t="str">
        <f>IF($L2608="None","",IF(ISERROR(VLOOKUP($L2608,Info!$B$4:$B$266,1,FALSE)),"",VLOOKUP($L2608,Info!$B$4:$L$266,4,FALSE)))</f>
        <v/>
      </c>
      <c r="AF2608" s="1" t="str">
        <f>IF($L2608="None","",IF(ISERROR(VLOOKUP($L2608,Info!$B$4:$B$266,1,FALSE)),"",VLOOKUP($L2608,Info!$B$4:$L$266,6,FALSE)))</f>
        <v/>
      </c>
      <c r="AG2608" s="1"/>
      <c r="AH2608" s="33" t="str" cm="1">
        <f t="array" ref="AH2608">IF(AND(L2608&lt;&gt;"",O2608&lt;&gt;"",R2608:S2608&lt;&gt;"",W2608:X2608&lt;&gt;"",Z2608:AA2608&lt;&gt;"",AC2608&lt;&gt;""),"Good","Bad")</f>
        <v>Bad</v>
      </c>
      <c r="AL2608" t="str" cm="1">
        <f t="array" ref="AL2608">IF(R2608&gt;0,_xlfn.IFS(COUNTIF($L$20:L2608,"&lt;&gt;")&lt;101,1,COUNTIF($L$20:L2608,"&lt;&gt;")&lt;201,2,COUNTIF($L$20:L2608,"&lt;&gt;")&lt;301,3,COUNTIF($L$20:L2608,"&lt;&gt;")&lt;401,4,COUNTIF($L$20:L2608,"&lt;&gt;")&lt;501,5,COUNTIF($L$20:L2608,"&lt;&gt;")&lt;601,6,COUNTIF($L$20:L2608,"&lt;&gt;")&lt;701,7,COUNTIF($L$20:L2608,"&lt;&gt;")&lt;801,8,COUNTIF($L$20:L2608,"&lt;&gt;")&lt;901,9,COUNTIF($L$20:L2608,"&lt;&gt;")&lt;1001,10,COUNTIF($L$20:L2608,"&lt;&gt;")&lt;1101,11,COUNTIF($L$20:L2608,"&lt;&gt;")&lt;1201,12,COUNTIF($L$20:L2608,"&lt;&gt;")&lt;1301,13,COUNTIF($L$20:L2608,"&lt;&gt;")&lt;1401,14,COUNTIF($L$20:L2608,"&lt;&gt;")&lt;1501,15,COUNTIF($L$20:L2608,"&lt;&gt;")&lt;1601,16,COUNTIF($L$20:L2608,"&lt;&gt;")&lt;1701,17,COUNTIF($L$20:L2608,"&lt;&gt;")&lt;1801,18,COUNTIF($L$20:L2608,"&lt;&gt;")&lt;1901,19,COUNTIF($L$20:L2608,"&lt;&gt;")&lt;2001,20,COUNTIF($L$20:L2608,"&lt;&gt;")&lt;2101,21,COUNTIF($L$20:L2608,"&lt;&gt;")&lt;2201,22,COUNTIF($L$20:L2608,"&lt;&gt;")&lt;2301,23,COUNTIF($L$20:L2608,"&lt;&gt;")&lt;2401,24,COUNTIF($L$20:L2608,"&lt;&gt;")&lt;2501,25,COUNTIF($L$20:L2608,"&lt;&gt;")&lt;2601,26,COUNTIF($L$20:L2608,"&lt;&gt;")&lt;2701,27,COUNTIF($L$20:L2608,"&lt;&gt;")&lt;2801,28,COUNTIF($L$20:L2608,"&lt;&gt;")&lt;2901,29,COUNTIF($L$20:L2608,"&lt;&gt;")&lt;3001,30),"")</f>
        <v/>
      </c>
      <c r="AM2608" t="str">
        <f t="shared" si="200"/>
        <v/>
      </c>
      <c r="AN2608" t="str">
        <f t="shared" si="204"/>
        <v/>
      </c>
      <c r="AP2608" t="str">
        <f t="shared" si="203"/>
        <v/>
      </c>
      <c r="AQ2608" t="str">
        <f>IF(AO2608="","",COUNTIFS(AM2608:$AM$3019,AO2608))</f>
        <v/>
      </c>
    </row>
    <row r="2609" spans="1:43" x14ac:dyDescent="0.25">
      <c r="A2609" s="6" t="str">
        <f>IF(COUNT($A$20:A2608)&lt;&gt;$B$4,IF(A2608="","",A2608+1),"")</f>
        <v/>
      </c>
      <c r="B2609" s="3"/>
      <c r="C2609" s="3"/>
      <c r="D2609" s="122"/>
      <c r="E2609" s="3"/>
      <c r="F2609" s="3"/>
      <c r="G2609" s="3"/>
      <c r="H2609" s="3"/>
      <c r="I2609" s="120"/>
      <c r="J2609" s="3"/>
      <c r="K2609" s="95" t="str" cm="1">
        <f t="array" ref="K2609">IF(OR($J$14 = "A",$J$14 = "B",$J$14 = "C"),IF(I2609="","",IF(LEN(I2609)&gt;2,_xlfn.IFS(ISNUMBER(SEARCH("_",I2609)),I2609,ISNUMBER(SEARCH(", ",I2609)),SUBSTITUTE(I2609,", ","_"),ISNUMBER(SEARCH("/ ",I2609)),SUBSTITUTE(I2609,"/ ","_"),ISNUMBER(SEARCH(",",I2609)),SUBSTITUTE(I2609,",","_"),ISNUMBER(SEARCH("/",I2609)),SUBSTITUTE(I2609,"/","_"),ISNUMBER(SEARCH("",I2609)),I2609),I2609)),IF(OR($J$14 = "J",$J$14 = "K"),"",IF(D2609="","",IF(LEN(D2609)&gt;2,_xlfn.IFS(ISNUMBER(SEARCH("_",D2609)),D2609,ISNUMBER(SEARCH(", ",D2609)),SUBSTITUTE(D2609,", ","_"),ISNUMBER(SEARCH("/ ",D2609)),SUBSTITUTE(D2609,"/ ","_"),ISNUMBER(SEARCH(",",D2609)),SUBSTITUTE(D2609,",","_"),ISNUMBER(SEARCH("/",D2609)),SUBSTITUTE(D2609,"/","_"),ISNUMBER(SEARCH("",D2609)),D2609),D2609))))</f>
        <v/>
      </c>
      <c r="L2609" s="1"/>
      <c r="M2609" s="1" t="str">
        <f t="shared" si="201"/>
        <v/>
      </c>
      <c r="N2609" s="94" t="str">
        <f>IF($L2609="None","",IF(ISERROR(VLOOKUP($L2609,Info!$B$4:$B$266,1,FALSE)),"",VLOOKUP($L2609,Info!$B$4:$L$266,5,FALSE)))</f>
        <v/>
      </c>
      <c r="O2609" s="94" t="str">
        <f>IF(K2609="","",IF(AND($J$12&lt;&gt;"ABC",N2609="3"),"BAC",IF(N2609="3","ABC",IF($J$12&lt;&gt;"ABC",IF($J$10="Standard",VLOOKUP(K2609,Info!$BE$4:$BF$481,2,FALSE),VLOOKUP(K2609,Info!$BI$4:$BJ$482,2,FALSE)),IF($J$10="Standard",VLOOKUP(K2609,Info!$AG$4:$AH$2994,2,FALSE),VLOOKUP(K2609,Info!$AK$4:$AL$2997,2,FALSE))))))</f>
        <v/>
      </c>
      <c r="P2609" s="94" t="str">
        <f>IF($L2609="None","",IF(ISERROR(VLOOKUP($L2609,Info!$B$4:$B$266,1,FALSE)),"",VLOOKUP($L2609,Info!$B$4:$L$266,3,FALSE)))</f>
        <v/>
      </c>
      <c r="Q2609" s="96" t="str">
        <f>IF($L2609="None","",IF(ISERROR(VLOOKUP($L2609,Info!$B$4:$B$266,1,FALSE)),"",VLOOKUP($L2609,Info!$B$4:$L$266,4,FALSE)))</f>
        <v/>
      </c>
      <c r="R2609" s="1"/>
      <c r="S2609" s="6" t="str">
        <f t="shared" si="202"/>
        <v/>
      </c>
      <c r="T2609" s="6" t="str">
        <f>IF($L2609="None","",IF(ISERROR(VLOOKUP($L2609,Info!$B$4:$B$266,1,FALSE)),"",VLOOKUP($L2609,Info!$B$4:$L$266,11,FALSE)))</f>
        <v/>
      </c>
      <c r="U2609" s="1"/>
      <c r="V2609" s="1"/>
      <c r="W2609" s="1"/>
      <c r="X2609" s="1" t="str">
        <f>IF($L2609="None","",IF(ISERROR(VLOOKUP($L2609,Info!$B$4:$B$266,1,FALSE)),"",IF(OR(W2609="Metallic Liquid Tight",W2609="Non-Metallic Liquid Tight",W2609="LSZH",W2609="Greenfield"),VLOOKUP($L2609,Info!$B$4:$L$266,7,FALSE),"N/A")))</f>
        <v/>
      </c>
      <c r="Y2609" s="1"/>
      <c r="Z2609" s="96" t="str">
        <f>IF($L2609="None","",IF(ISERROR(VLOOKUP($L2609,Info!$B$4:$B$266,1,FALSE)),"",VLOOKUP($L2609,Info!$B$4:$L$266,9,FALSE)))</f>
        <v/>
      </c>
      <c r="AA2609" s="96" t="str">
        <f>IF($L2609="None","",IF(ISERROR(VLOOKUP($L2609,Info!$B$4:$B$266,1,FALSE)),"",VLOOKUP($L2609,Info!$B$4:$L$266,8,FALSE)))</f>
        <v/>
      </c>
      <c r="AB2609" s="96" t="str">
        <f>IF($L2609="None","",IF(ISERROR(VLOOKUP($L2609,Info!$B$4:$B$266,1,FALSE)),"",VLOOKUP($L2609,Info!$B$4:$L$266,10,FALSE)))</f>
        <v/>
      </c>
      <c r="AC2609" s="1" t="str">
        <f>IF(W2609="SO Cable","Black,White",IF(O2609="","",IF(P2609="","",IF($J$12&lt;&gt;"ABC",IF(P2609&lt;="250",VLOOKUP(O2609,Info!$AZ$4:$BB$22,3,FALSE),VLOOKUP(O2609,Info!$AZ$23:$BB$39,3,FALSE)),IF(P2609&lt;="250",VLOOKUP(O2609,Info!$AO$4:$AQ$22,3,FALSE),VLOOKUP(O2609,Info!$AO$23:$AP$39,3,FALSE))))))</f>
        <v/>
      </c>
      <c r="AD2609" s="1"/>
      <c r="AE2609" s="1" t="str">
        <f>IF($L2609="None","",IF(ISERROR(VLOOKUP($L2609,Info!$B$4:$B$266,1,FALSE)),"",VLOOKUP($L2609,Info!$B$4:$L$266,4,FALSE)))</f>
        <v/>
      </c>
      <c r="AF2609" s="1" t="str">
        <f>IF($L2609="None","",IF(ISERROR(VLOOKUP($L2609,Info!$B$4:$B$266,1,FALSE)),"",VLOOKUP($L2609,Info!$B$4:$L$266,6,FALSE)))</f>
        <v/>
      </c>
      <c r="AG2609" s="1"/>
      <c r="AH2609" s="33" t="str" cm="1">
        <f t="array" ref="AH2609">IF(AND(L2609&lt;&gt;"",O2609&lt;&gt;"",R2609:S2609&lt;&gt;"",W2609:X2609&lt;&gt;"",Z2609:AA2609&lt;&gt;"",AC2609&lt;&gt;""),"Good","Bad")</f>
        <v>Bad</v>
      </c>
      <c r="AL2609" t="str" cm="1">
        <f t="array" ref="AL2609">IF(R2609&gt;0,_xlfn.IFS(COUNTIF($L$20:L2609,"&lt;&gt;")&lt;101,1,COUNTIF($L$20:L2609,"&lt;&gt;")&lt;201,2,COUNTIF($L$20:L2609,"&lt;&gt;")&lt;301,3,COUNTIF($L$20:L2609,"&lt;&gt;")&lt;401,4,COUNTIF($L$20:L2609,"&lt;&gt;")&lt;501,5,COUNTIF($L$20:L2609,"&lt;&gt;")&lt;601,6,COUNTIF($L$20:L2609,"&lt;&gt;")&lt;701,7,COUNTIF($L$20:L2609,"&lt;&gt;")&lt;801,8,COUNTIF($L$20:L2609,"&lt;&gt;")&lt;901,9,COUNTIF($L$20:L2609,"&lt;&gt;")&lt;1001,10,COUNTIF($L$20:L2609,"&lt;&gt;")&lt;1101,11,COUNTIF($L$20:L2609,"&lt;&gt;")&lt;1201,12,COUNTIF($L$20:L2609,"&lt;&gt;")&lt;1301,13,COUNTIF($L$20:L2609,"&lt;&gt;")&lt;1401,14,COUNTIF($L$20:L2609,"&lt;&gt;")&lt;1501,15,COUNTIF($L$20:L2609,"&lt;&gt;")&lt;1601,16,COUNTIF($L$20:L2609,"&lt;&gt;")&lt;1701,17,COUNTIF($L$20:L2609,"&lt;&gt;")&lt;1801,18,COUNTIF($L$20:L2609,"&lt;&gt;")&lt;1901,19,COUNTIF($L$20:L2609,"&lt;&gt;")&lt;2001,20,COUNTIF($L$20:L2609,"&lt;&gt;")&lt;2101,21,COUNTIF($L$20:L2609,"&lt;&gt;")&lt;2201,22,COUNTIF($L$20:L2609,"&lt;&gt;")&lt;2301,23,COUNTIF($L$20:L2609,"&lt;&gt;")&lt;2401,24,COUNTIF($L$20:L2609,"&lt;&gt;")&lt;2501,25,COUNTIF($L$20:L2609,"&lt;&gt;")&lt;2601,26,COUNTIF($L$20:L2609,"&lt;&gt;")&lt;2701,27,COUNTIF($L$20:L2609,"&lt;&gt;")&lt;2801,28,COUNTIF($L$20:L2609,"&lt;&gt;")&lt;2901,29,COUNTIF($L$20:L2609,"&lt;&gt;")&lt;3001,30),"")</f>
        <v/>
      </c>
      <c r="AM2609" t="str">
        <f t="shared" si="200"/>
        <v/>
      </c>
      <c r="AN2609" t="str">
        <f t="shared" si="204"/>
        <v/>
      </c>
      <c r="AP2609" t="str">
        <f t="shared" si="203"/>
        <v/>
      </c>
      <c r="AQ2609" t="str">
        <f>IF(AO2609="","",COUNTIFS(AM2609:$AM$3019,AO2609))</f>
        <v/>
      </c>
    </row>
    <row r="2610" spans="1:43" x14ac:dyDescent="0.25">
      <c r="A2610" s="6" t="str">
        <f>IF(COUNT($A$20:A2609)&lt;&gt;$B$4,IF(A2609="","",A2609+1),"")</f>
        <v/>
      </c>
      <c r="B2610" s="3"/>
      <c r="C2610" s="3"/>
      <c r="D2610" s="122"/>
      <c r="E2610" s="3"/>
      <c r="F2610" s="3"/>
      <c r="G2610" s="3"/>
      <c r="H2610" s="3"/>
      <c r="I2610" s="120"/>
      <c r="J2610" s="3"/>
      <c r="K2610" s="95" t="str" cm="1">
        <f t="array" ref="K2610">IF(OR($J$14 = "A",$J$14 = "B",$J$14 = "C"),IF(I2610="","",IF(LEN(I2610)&gt;2,_xlfn.IFS(ISNUMBER(SEARCH("_",I2610)),I2610,ISNUMBER(SEARCH(", ",I2610)),SUBSTITUTE(I2610,", ","_"),ISNUMBER(SEARCH("/ ",I2610)),SUBSTITUTE(I2610,"/ ","_"),ISNUMBER(SEARCH(",",I2610)),SUBSTITUTE(I2610,",","_"),ISNUMBER(SEARCH("/",I2610)),SUBSTITUTE(I2610,"/","_"),ISNUMBER(SEARCH("",I2610)),I2610),I2610)),IF(OR($J$14 = "J",$J$14 = "K"),"",IF(D2610="","",IF(LEN(D2610)&gt;2,_xlfn.IFS(ISNUMBER(SEARCH("_",D2610)),D2610,ISNUMBER(SEARCH(", ",D2610)),SUBSTITUTE(D2610,", ","_"),ISNUMBER(SEARCH("/ ",D2610)),SUBSTITUTE(D2610,"/ ","_"),ISNUMBER(SEARCH(",",D2610)),SUBSTITUTE(D2610,",","_"),ISNUMBER(SEARCH("/",D2610)),SUBSTITUTE(D2610,"/","_"),ISNUMBER(SEARCH("",D2610)),D2610),D2610))))</f>
        <v/>
      </c>
      <c r="L2610" s="1"/>
      <c r="M2610" s="1" t="str">
        <f t="shared" si="201"/>
        <v/>
      </c>
      <c r="N2610" s="94" t="str">
        <f>IF($L2610="None","",IF(ISERROR(VLOOKUP($L2610,Info!$B$4:$B$266,1,FALSE)),"",VLOOKUP($L2610,Info!$B$4:$L$266,5,FALSE)))</f>
        <v/>
      </c>
      <c r="O2610" s="94" t="str">
        <f>IF(K2610="","",IF(AND($J$12&lt;&gt;"ABC",N2610="3"),"BAC",IF(N2610="3","ABC",IF($J$12&lt;&gt;"ABC",IF($J$10="Standard",VLOOKUP(K2610,Info!$BE$4:$BF$481,2,FALSE),VLOOKUP(K2610,Info!$BI$4:$BJ$482,2,FALSE)),IF($J$10="Standard",VLOOKUP(K2610,Info!$AG$4:$AH$2994,2,FALSE),VLOOKUP(K2610,Info!$AK$4:$AL$2997,2,FALSE))))))</f>
        <v/>
      </c>
      <c r="P2610" s="94" t="str">
        <f>IF($L2610="None","",IF(ISERROR(VLOOKUP($L2610,Info!$B$4:$B$266,1,FALSE)),"",VLOOKUP($L2610,Info!$B$4:$L$266,3,FALSE)))</f>
        <v/>
      </c>
      <c r="Q2610" s="96" t="str">
        <f>IF($L2610="None","",IF(ISERROR(VLOOKUP($L2610,Info!$B$4:$B$266,1,FALSE)),"",VLOOKUP($L2610,Info!$B$4:$L$266,4,FALSE)))</f>
        <v/>
      </c>
      <c r="R2610" s="1"/>
      <c r="S2610" s="6" t="str">
        <f t="shared" si="202"/>
        <v/>
      </c>
      <c r="T2610" s="6" t="str">
        <f>IF($L2610="None","",IF(ISERROR(VLOOKUP($L2610,Info!$B$4:$B$266,1,FALSE)),"",VLOOKUP($L2610,Info!$B$4:$L$266,11,FALSE)))</f>
        <v/>
      </c>
      <c r="U2610" s="1"/>
      <c r="V2610" s="1"/>
      <c r="W2610" s="1"/>
      <c r="X2610" s="1" t="str">
        <f>IF($L2610="None","",IF(ISERROR(VLOOKUP($L2610,Info!$B$4:$B$266,1,FALSE)),"",IF(OR(W2610="Metallic Liquid Tight",W2610="Non-Metallic Liquid Tight",W2610="LSZH",W2610="Greenfield"),VLOOKUP($L2610,Info!$B$4:$L$266,7,FALSE),"N/A")))</f>
        <v/>
      </c>
      <c r="Y2610" s="1"/>
      <c r="Z2610" s="96" t="str">
        <f>IF($L2610="None","",IF(ISERROR(VLOOKUP($L2610,Info!$B$4:$B$266,1,FALSE)),"",VLOOKUP($L2610,Info!$B$4:$L$266,9,FALSE)))</f>
        <v/>
      </c>
      <c r="AA2610" s="96" t="str">
        <f>IF($L2610="None","",IF(ISERROR(VLOOKUP($L2610,Info!$B$4:$B$266,1,FALSE)),"",VLOOKUP($L2610,Info!$B$4:$L$266,8,FALSE)))</f>
        <v/>
      </c>
      <c r="AB2610" s="96" t="str">
        <f>IF($L2610="None","",IF(ISERROR(VLOOKUP($L2610,Info!$B$4:$B$266,1,FALSE)),"",VLOOKUP($L2610,Info!$B$4:$L$266,10,FALSE)))</f>
        <v/>
      </c>
      <c r="AC2610" s="1" t="str">
        <f>IF(W2610="SO Cable","Black,White",IF(O2610="","",IF(P2610="","",IF($J$12&lt;&gt;"ABC",IF(P2610&lt;="250",VLOOKUP(O2610,Info!$AZ$4:$BB$22,3,FALSE),VLOOKUP(O2610,Info!$AZ$23:$BB$39,3,FALSE)),IF(P2610&lt;="250",VLOOKUP(O2610,Info!$AO$4:$AQ$22,3,FALSE),VLOOKUP(O2610,Info!$AO$23:$AP$39,3,FALSE))))))</f>
        <v/>
      </c>
      <c r="AD2610" s="1"/>
      <c r="AE2610" s="1" t="str">
        <f>IF($L2610="None","",IF(ISERROR(VLOOKUP($L2610,Info!$B$4:$B$266,1,FALSE)),"",VLOOKUP($L2610,Info!$B$4:$L$266,4,FALSE)))</f>
        <v/>
      </c>
      <c r="AF2610" s="1" t="str">
        <f>IF($L2610="None","",IF(ISERROR(VLOOKUP($L2610,Info!$B$4:$B$266,1,FALSE)),"",VLOOKUP($L2610,Info!$B$4:$L$266,6,FALSE)))</f>
        <v/>
      </c>
      <c r="AG2610" s="1"/>
      <c r="AH2610" s="33" t="str" cm="1">
        <f t="array" ref="AH2610">IF(AND(L2610&lt;&gt;"",O2610&lt;&gt;"",R2610:S2610&lt;&gt;"",W2610:X2610&lt;&gt;"",Z2610:AA2610&lt;&gt;"",AC2610&lt;&gt;""),"Good","Bad")</f>
        <v>Bad</v>
      </c>
      <c r="AL2610" t="str" cm="1">
        <f t="array" ref="AL2610">IF(R2610&gt;0,_xlfn.IFS(COUNTIF($L$20:L2610,"&lt;&gt;")&lt;101,1,COUNTIF($L$20:L2610,"&lt;&gt;")&lt;201,2,COUNTIF($L$20:L2610,"&lt;&gt;")&lt;301,3,COUNTIF($L$20:L2610,"&lt;&gt;")&lt;401,4,COUNTIF($L$20:L2610,"&lt;&gt;")&lt;501,5,COUNTIF($L$20:L2610,"&lt;&gt;")&lt;601,6,COUNTIF($L$20:L2610,"&lt;&gt;")&lt;701,7,COUNTIF($L$20:L2610,"&lt;&gt;")&lt;801,8,COUNTIF($L$20:L2610,"&lt;&gt;")&lt;901,9,COUNTIF($L$20:L2610,"&lt;&gt;")&lt;1001,10,COUNTIF($L$20:L2610,"&lt;&gt;")&lt;1101,11,COUNTIF($L$20:L2610,"&lt;&gt;")&lt;1201,12,COUNTIF($L$20:L2610,"&lt;&gt;")&lt;1301,13,COUNTIF($L$20:L2610,"&lt;&gt;")&lt;1401,14,COUNTIF($L$20:L2610,"&lt;&gt;")&lt;1501,15,COUNTIF($L$20:L2610,"&lt;&gt;")&lt;1601,16,COUNTIF($L$20:L2610,"&lt;&gt;")&lt;1701,17,COUNTIF($L$20:L2610,"&lt;&gt;")&lt;1801,18,COUNTIF($L$20:L2610,"&lt;&gt;")&lt;1901,19,COUNTIF($L$20:L2610,"&lt;&gt;")&lt;2001,20,COUNTIF($L$20:L2610,"&lt;&gt;")&lt;2101,21,COUNTIF($L$20:L2610,"&lt;&gt;")&lt;2201,22,COUNTIF($L$20:L2610,"&lt;&gt;")&lt;2301,23,COUNTIF($L$20:L2610,"&lt;&gt;")&lt;2401,24,COUNTIF($L$20:L2610,"&lt;&gt;")&lt;2501,25,COUNTIF($L$20:L2610,"&lt;&gt;")&lt;2601,26,COUNTIF($L$20:L2610,"&lt;&gt;")&lt;2701,27,COUNTIF($L$20:L2610,"&lt;&gt;")&lt;2801,28,COUNTIF($L$20:L2610,"&lt;&gt;")&lt;2901,29,COUNTIF($L$20:L2610,"&lt;&gt;")&lt;3001,30),"")</f>
        <v/>
      </c>
      <c r="AM2610" t="str">
        <f t="shared" si="200"/>
        <v/>
      </c>
      <c r="AN2610" t="str">
        <f t="shared" si="204"/>
        <v/>
      </c>
      <c r="AP2610" t="str">
        <f t="shared" si="203"/>
        <v/>
      </c>
      <c r="AQ2610" t="str">
        <f>IF(AO2610="","",COUNTIFS(AM2610:$AM$3019,AO2610))</f>
        <v/>
      </c>
    </row>
    <row r="2611" spans="1:43" x14ac:dyDescent="0.25">
      <c r="A2611" s="6" t="str">
        <f>IF(COUNT($A$20:A2610)&lt;&gt;$B$4,IF(A2610="","",A2610+1),"")</f>
        <v/>
      </c>
      <c r="B2611" s="3"/>
      <c r="C2611" s="3"/>
      <c r="D2611" s="122"/>
      <c r="E2611" s="3"/>
      <c r="F2611" s="3"/>
      <c r="G2611" s="3"/>
      <c r="H2611" s="3"/>
      <c r="I2611" s="120"/>
      <c r="J2611" s="3"/>
      <c r="K2611" s="95" t="str" cm="1">
        <f t="array" ref="K2611">IF(OR($J$14 = "A",$J$14 = "B",$J$14 = "C"),IF(I2611="","",IF(LEN(I2611)&gt;2,_xlfn.IFS(ISNUMBER(SEARCH("_",I2611)),I2611,ISNUMBER(SEARCH(", ",I2611)),SUBSTITUTE(I2611,", ","_"),ISNUMBER(SEARCH("/ ",I2611)),SUBSTITUTE(I2611,"/ ","_"),ISNUMBER(SEARCH(",",I2611)),SUBSTITUTE(I2611,",","_"),ISNUMBER(SEARCH("/",I2611)),SUBSTITUTE(I2611,"/","_"),ISNUMBER(SEARCH("",I2611)),I2611),I2611)),IF(OR($J$14 = "J",$J$14 = "K"),"",IF(D2611="","",IF(LEN(D2611)&gt;2,_xlfn.IFS(ISNUMBER(SEARCH("_",D2611)),D2611,ISNUMBER(SEARCH(", ",D2611)),SUBSTITUTE(D2611,", ","_"),ISNUMBER(SEARCH("/ ",D2611)),SUBSTITUTE(D2611,"/ ","_"),ISNUMBER(SEARCH(",",D2611)),SUBSTITUTE(D2611,",","_"),ISNUMBER(SEARCH("/",D2611)),SUBSTITUTE(D2611,"/","_"),ISNUMBER(SEARCH("",D2611)),D2611),D2611))))</f>
        <v/>
      </c>
      <c r="L2611" s="1"/>
      <c r="M2611" s="1" t="str">
        <f t="shared" si="201"/>
        <v/>
      </c>
      <c r="N2611" s="94" t="str">
        <f>IF($L2611="None","",IF(ISERROR(VLOOKUP($L2611,Info!$B$4:$B$266,1,FALSE)),"",VLOOKUP($L2611,Info!$B$4:$L$266,5,FALSE)))</f>
        <v/>
      </c>
      <c r="O2611" s="94" t="str">
        <f>IF(K2611="","",IF(AND($J$12&lt;&gt;"ABC",N2611="3"),"BAC",IF(N2611="3","ABC",IF($J$12&lt;&gt;"ABC",IF($J$10="Standard",VLOOKUP(K2611,Info!$BE$4:$BF$481,2,FALSE),VLOOKUP(K2611,Info!$BI$4:$BJ$482,2,FALSE)),IF($J$10="Standard",VLOOKUP(K2611,Info!$AG$4:$AH$2994,2,FALSE),VLOOKUP(K2611,Info!$AK$4:$AL$2997,2,FALSE))))))</f>
        <v/>
      </c>
      <c r="P2611" s="94" t="str">
        <f>IF($L2611="None","",IF(ISERROR(VLOOKUP($L2611,Info!$B$4:$B$266,1,FALSE)),"",VLOOKUP($L2611,Info!$B$4:$L$266,3,FALSE)))</f>
        <v/>
      </c>
      <c r="Q2611" s="96" t="str">
        <f>IF($L2611="None","",IF(ISERROR(VLOOKUP($L2611,Info!$B$4:$B$266,1,FALSE)),"",VLOOKUP($L2611,Info!$B$4:$L$266,4,FALSE)))</f>
        <v/>
      </c>
      <c r="R2611" s="1"/>
      <c r="S2611" s="6" t="str">
        <f t="shared" si="202"/>
        <v/>
      </c>
      <c r="T2611" s="6" t="str">
        <f>IF($L2611="None","",IF(ISERROR(VLOOKUP($L2611,Info!$B$4:$B$266,1,FALSE)),"",VLOOKUP($L2611,Info!$B$4:$L$266,11,FALSE)))</f>
        <v/>
      </c>
      <c r="U2611" s="1"/>
      <c r="V2611" s="1"/>
      <c r="W2611" s="1"/>
      <c r="X2611" s="1" t="str">
        <f>IF($L2611="None","",IF(ISERROR(VLOOKUP($L2611,Info!$B$4:$B$266,1,FALSE)),"",IF(OR(W2611="Metallic Liquid Tight",W2611="Non-Metallic Liquid Tight",W2611="LSZH",W2611="Greenfield"),VLOOKUP($L2611,Info!$B$4:$L$266,7,FALSE),"N/A")))</f>
        <v/>
      </c>
      <c r="Y2611" s="1"/>
      <c r="Z2611" s="96" t="str">
        <f>IF($L2611="None","",IF(ISERROR(VLOOKUP($L2611,Info!$B$4:$B$266,1,FALSE)),"",VLOOKUP($L2611,Info!$B$4:$L$266,9,FALSE)))</f>
        <v/>
      </c>
      <c r="AA2611" s="96" t="str">
        <f>IF($L2611="None","",IF(ISERROR(VLOOKUP($L2611,Info!$B$4:$B$266,1,FALSE)),"",VLOOKUP($L2611,Info!$B$4:$L$266,8,FALSE)))</f>
        <v/>
      </c>
      <c r="AB2611" s="96" t="str">
        <f>IF($L2611="None","",IF(ISERROR(VLOOKUP($L2611,Info!$B$4:$B$266,1,FALSE)),"",VLOOKUP($L2611,Info!$B$4:$L$266,10,FALSE)))</f>
        <v/>
      </c>
      <c r="AC2611" s="1" t="str">
        <f>IF(W2611="SO Cable","Black,White",IF(O2611="","",IF(P2611="","",IF($J$12&lt;&gt;"ABC",IF(P2611&lt;="250",VLOOKUP(O2611,Info!$AZ$4:$BB$22,3,FALSE),VLOOKUP(O2611,Info!$AZ$23:$BB$39,3,FALSE)),IF(P2611&lt;="250",VLOOKUP(O2611,Info!$AO$4:$AQ$22,3,FALSE),VLOOKUP(O2611,Info!$AO$23:$AP$39,3,FALSE))))))</f>
        <v/>
      </c>
      <c r="AD2611" s="1"/>
      <c r="AE2611" s="1" t="str">
        <f>IF($L2611="None","",IF(ISERROR(VLOOKUP($L2611,Info!$B$4:$B$266,1,FALSE)),"",VLOOKUP($L2611,Info!$B$4:$L$266,4,FALSE)))</f>
        <v/>
      </c>
      <c r="AF2611" s="1" t="str">
        <f>IF($L2611="None","",IF(ISERROR(VLOOKUP($L2611,Info!$B$4:$B$266,1,FALSE)),"",VLOOKUP($L2611,Info!$B$4:$L$266,6,FALSE)))</f>
        <v/>
      </c>
      <c r="AG2611" s="1"/>
      <c r="AH2611" s="33" t="str" cm="1">
        <f t="array" ref="AH2611">IF(AND(L2611&lt;&gt;"",O2611&lt;&gt;"",R2611:S2611&lt;&gt;"",W2611:X2611&lt;&gt;"",Z2611:AA2611&lt;&gt;"",AC2611&lt;&gt;""),"Good","Bad")</f>
        <v>Bad</v>
      </c>
      <c r="AL2611" t="str" cm="1">
        <f t="array" ref="AL2611">IF(R2611&gt;0,_xlfn.IFS(COUNTIF($L$20:L2611,"&lt;&gt;")&lt;101,1,COUNTIF($L$20:L2611,"&lt;&gt;")&lt;201,2,COUNTIF($L$20:L2611,"&lt;&gt;")&lt;301,3,COUNTIF($L$20:L2611,"&lt;&gt;")&lt;401,4,COUNTIF($L$20:L2611,"&lt;&gt;")&lt;501,5,COUNTIF($L$20:L2611,"&lt;&gt;")&lt;601,6,COUNTIF($L$20:L2611,"&lt;&gt;")&lt;701,7,COUNTIF($L$20:L2611,"&lt;&gt;")&lt;801,8,COUNTIF($L$20:L2611,"&lt;&gt;")&lt;901,9,COUNTIF($L$20:L2611,"&lt;&gt;")&lt;1001,10,COUNTIF($L$20:L2611,"&lt;&gt;")&lt;1101,11,COUNTIF($L$20:L2611,"&lt;&gt;")&lt;1201,12,COUNTIF($L$20:L2611,"&lt;&gt;")&lt;1301,13,COUNTIF($L$20:L2611,"&lt;&gt;")&lt;1401,14,COUNTIF($L$20:L2611,"&lt;&gt;")&lt;1501,15,COUNTIF($L$20:L2611,"&lt;&gt;")&lt;1601,16,COUNTIF($L$20:L2611,"&lt;&gt;")&lt;1701,17,COUNTIF($L$20:L2611,"&lt;&gt;")&lt;1801,18,COUNTIF($L$20:L2611,"&lt;&gt;")&lt;1901,19,COUNTIF($L$20:L2611,"&lt;&gt;")&lt;2001,20,COUNTIF($L$20:L2611,"&lt;&gt;")&lt;2101,21,COUNTIF($L$20:L2611,"&lt;&gt;")&lt;2201,22,COUNTIF($L$20:L2611,"&lt;&gt;")&lt;2301,23,COUNTIF($L$20:L2611,"&lt;&gt;")&lt;2401,24,COUNTIF($L$20:L2611,"&lt;&gt;")&lt;2501,25,COUNTIF($L$20:L2611,"&lt;&gt;")&lt;2601,26,COUNTIF($L$20:L2611,"&lt;&gt;")&lt;2701,27,COUNTIF($L$20:L2611,"&lt;&gt;")&lt;2801,28,COUNTIF($L$20:L2611,"&lt;&gt;")&lt;2901,29,COUNTIF($L$20:L2611,"&lt;&gt;")&lt;3001,30),"")</f>
        <v/>
      </c>
      <c r="AM2611" t="str">
        <f t="shared" si="200"/>
        <v/>
      </c>
      <c r="AN2611" t="str">
        <f t="shared" si="204"/>
        <v/>
      </c>
      <c r="AP2611" t="str">
        <f t="shared" si="203"/>
        <v/>
      </c>
      <c r="AQ2611" t="str">
        <f>IF(AO2611="","",COUNTIFS(AM2611:$AM$3019,AO2611))</f>
        <v/>
      </c>
    </row>
    <row r="2612" spans="1:43" x14ac:dyDescent="0.25">
      <c r="A2612" s="6" t="str">
        <f>IF(COUNT($A$20:A2611)&lt;&gt;$B$4,IF(A2611="","",A2611+1),"")</f>
        <v/>
      </c>
      <c r="B2612" s="3"/>
      <c r="C2612" s="3"/>
      <c r="D2612" s="122"/>
      <c r="E2612" s="3"/>
      <c r="F2612" s="3"/>
      <c r="G2612" s="3"/>
      <c r="H2612" s="3"/>
      <c r="I2612" s="120"/>
      <c r="J2612" s="3"/>
      <c r="K2612" s="95" t="str" cm="1">
        <f t="array" ref="K2612">IF(OR($J$14 = "A",$J$14 = "B",$J$14 = "C"),IF(I2612="","",IF(LEN(I2612)&gt;2,_xlfn.IFS(ISNUMBER(SEARCH("_",I2612)),I2612,ISNUMBER(SEARCH(", ",I2612)),SUBSTITUTE(I2612,", ","_"),ISNUMBER(SEARCH("/ ",I2612)),SUBSTITUTE(I2612,"/ ","_"),ISNUMBER(SEARCH(",",I2612)),SUBSTITUTE(I2612,",","_"),ISNUMBER(SEARCH("/",I2612)),SUBSTITUTE(I2612,"/","_"),ISNUMBER(SEARCH("",I2612)),I2612),I2612)),IF(OR($J$14 = "J",$J$14 = "K"),"",IF(D2612="","",IF(LEN(D2612)&gt;2,_xlfn.IFS(ISNUMBER(SEARCH("_",D2612)),D2612,ISNUMBER(SEARCH(", ",D2612)),SUBSTITUTE(D2612,", ","_"),ISNUMBER(SEARCH("/ ",D2612)),SUBSTITUTE(D2612,"/ ","_"),ISNUMBER(SEARCH(",",D2612)),SUBSTITUTE(D2612,",","_"),ISNUMBER(SEARCH("/",D2612)),SUBSTITUTE(D2612,"/","_"),ISNUMBER(SEARCH("",D2612)),D2612),D2612))))</f>
        <v/>
      </c>
      <c r="L2612" s="1"/>
      <c r="M2612" s="1" t="str">
        <f t="shared" si="201"/>
        <v/>
      </c>
      <c r="N2612" s="94" t="str">
        <f>IF($L2612="None","",IF(ISERROR(VLOOKUP($L2612,Info!$B$4:$B$266,1,FALSE)),"",VLOOKUP($L2612,Info!$B$4:$L$266,5,FALSE)))</f>
        <v/>
      </c>
      <c r="O2612" s="94" t="str">
        <f>IF(K2612="","",IF(AND($J$12&lt;&gt;"ABC",N2612="3"),"BAC",IF(N2612="3","ABC",IF($J$12&lt;&gt;"ABC",IF($J$10="Standard",VLOOKUP(K2612,Info!$BE$4:$BF$481,2,FALSE),VLOOKUP(K2612,Info!$BI$4:$BJ$482,2,FALSE)),IF($J$10="Standard",VLOOKUP(K2612,Info!$AG$4:$AH$2994,2,FALSE),VLOOKUP(K2612,Info!$AK$4:$AL$2997,2,FALSE))))))</f>
        <v/>
      </c>
      <c r="P2612" s="94" t="str">
        <f>IF($L2612="None","",IF(ISERROR(VLOOKUP($L2612,Info!$B$4:$B$266,1,FALSE)),"",VLOOKUP($L2612,Info!$B$4:$L$266,3,FALSE)))</f>
        <v/>
      </c>
      <c r="Q2612" s="96" t="str">
        <f>IF($L2612="None","",IF(ISERROR(VLOOKUP($L2612,Info!$B$4:$B$266,1,FALSE)),"",VLOOKUP($L2612,Info!$B$4:$L$266,4,FALSE)))</f>
        <v/>
      </c>
      <c r="R2612" s="1"/>
      <c r="S2612" s="6" t="str">
        <f t="shared" si="202"/>
        <v/>
      </c>
      <c r="T2612" s="6" t="str">
        <f>IF($L2612="None","",IF(ISERROR(VLOOKUP($L2612,Info!$B$4:$B$266,1,FALSE)),"",VLOOKUP($L2612,Info!$B$4:$L$266,11,FALSE)))</f>
        <v/>
      </c>
      <c r="U2612" s="1"/>
      <c r="V2612" s="1"/>
      <c r="W2612" s="1"/>
      <c r="X2612" s="1" t="str">
        <f>IF($L2612="None","",IF(ISERROR(VLOOKUP($L2612,Info!$B$4:$B$266,1,FALSE)),"",IF(OR(W2612="Metallic Liquid Tight",W2612="Non-Metallic Liquid Tight",W2612="LSZH",W2612="Greenfield"),VLOOKUP($L2612,Info!$B$4:$L$266,7,FALSE),"N/A")))</f>
        <v/>
      </c>
      <c r="Y2612" s="1"/>
      <c r="Z2612" s="96" t="str">
        <f>IF($L2612="None","",IF(ISERROR(VLOOKUP($L2612,Info!$B$4:$B$266,1,FALSE)),"",VLOOKUP($L2612,Info!$B$4:$L$266,9,FALSE)))</f>
        <v/>
      </c>
      <c r="AA2612" s="96" t="str">
        <f>IF($L2612="None","",IF(ISERROR(VLOOKUP($L2612,Info!$B$4:$B$266,1,FALSE)),"",VLOOKUP($L2612,Info!$B$4:$L$266,8,FALSE)))</f>
        <v/>
      </c>
      <c r="AB2612" s="96" t="str">
        <f>IF($L2612="None","",IF(ISERROR(VLOOKUP($L2612,Info!$B$4:$B$266,1,FALSE)),"",VLOOKUP($L2612,Info!$B$4:$L$266,10,FALSE)))</f>
        <v/>
      </c>
      <c r="AC2612" s="1" t="str">
        <f>IF(W2612="SO Cable","Black,White",IF(O2612="","",IF(P2612="","",IF($J$12&lt;&gt;"ABC",IF(P2612&lt;="250",VLOOKUP(O2612,Info!$AZ$4:$BB$22,3,FALSE),VLOOKUP(O2612,Info!$AZ$23:$BB$39,3,FALSE)),IF(P2612&lt;="250",VLOOKUP(O2612,Info!$AO$4:$AQ$22,3,FALSE),VLOOKUP(O2612,Info!$AO$23:$AP$39,3,FALSE))))))</f>
        <v/>
      </c>
      <c r="AD2612" s="1"/>
      <c r="AE2612" s="1" t="str">
        <f>IF($L2612="None","",IF(ISERROR(VLOOKUP($L2612,Info!$B$4:$B$266,1,FALSE)),"",VLOOKUP($L2612,Info!$B$4:$L$266,4,FALSE)))</f>
        <v/>
      </c>
      <c r="AF2612" s="1" t="str">
        <f>IF($L2612="None","",IF(ISERROR(VLOOKUP($L2612,Info!$B$4:$B$266,1,FALSE)),"",VLOOKUP($L2612,Info!$B$4:$L$266,6,FALSE)))</f>
        <v/>
      </c>
      <c r="AG2612" s="1"/>
      <c r="AH2612" s="33" t="str" cm="1">
        <f t="array" ref="AH2612">IF(AND(L2612&lt;&gt;"",O2612&lt;&gt;"",R2612:S2612&lt;&gt;"",W2612:X2612&lt;&gt;"",Z2612:AA2612&lt;&gt;"",AC2612&lt;&gt;""),"Good","Bad")</f>
        <v>Bad</v>
      </c>
      <c r="AL2612" t="str" cm="1">
        <f t="array" ref="AL2612">IF(R2612&gt;0,_xlfn.IFS(COUNTIF($L$20:L2612,"&lt;&gt;")&lt;101,1,COUNTIF($L$20:L2612,"&lt;&gt;")&lt;201,2,COUNTIF($L$20:L2612,"&lt;&gt;")&lt;301,3,COUNTIF($L$20:L2612,"&lt;&gt;")&lt;401,4,COUNTIF($L$20:L2612,"&lt;&gt;")&lt;501,5,COUNTIF($L$20:L2612,"&lt;&gt;")&lt;601,6,COUNTIF($L$20:L2612,"&lt;&gt;")&lt;701,7,COUNTIF($L$20:L2612,"&lt;&gt;")&lt;801,8,COUNTIF($L$20:L2612,"&lt;&gt;")&lt;901,9,COUNTIF($L$20:L2612,"&lt;&gt;")&lt;1001,10,COUNTIF($L$20:L2612,"&lt;&gt;")&lt;1101,11,COUNTIF($L$20:L2612,"&lt;&gt;")&lt;1201,12,COUNTIF($L$20:L2612,"&lt;&gt;")&lt;1301,13,COUNTIF($L$20:L2612,"&lt;&gt;")&lt;1401,14,COUNTIF($L$20:L2612,"&lt;&gt;")&lt;1501,15,COUNTIF($L$20:L2612,"&lt;&gt;")&lt;1601,16,COUNTIF($L$20:L2612,"&lt;&gt;")&lt;1701,17,COUNTIF($L$20:L2612,"&lt;&gt;")&lt;1801,18,COUNTIF($L$20:L2612,"&lt;&gt;")&lt;1901,19,COUNTIF($L$20:L2612,"&lt;&gt;")&lt;2001,20,COUNTIF($L$20:L2612,"&lt;&gt;")&lt;2101,21,COUNTIF($L$20:L2612,"&lt;&gt;")&lt;2201,22,COUNTIF($L$20:L2612,"&lt;&gt;")&lt;2301,23,COUNTIF($L$20:L2612,"&lt;&gt;")&lt;2401,24,COUNTIF($L$20:L2612,"&lt;&gt;")&lt;2501,25,COUNTIF($L$20:L2612,"&lt;&gt;")&lt;2601,26,COUNTIF($L$20:L2612,"&lt;&gt;")&lt;2701,27,COUNTIF($L$20:L2612,"&lt;&gt;")&lt;2801,28,COUNTIF($L$20:L2612,"&lt;&gt;")&lt;2901,29,COUNTIF($L$20:L2612,"&lt;&gt;")&lt;3001,30),"")</f>
        <v/>
      </c>
      <c r="AM2612" t="str">
        <f t="shared" si="200"/>
        <v/>
      </c>
      <c r="AN2612" t="str">
        <f t="shared" si="204"/>
        <v/>
      </c>
      <c r="AP2612" t="str">
        <f t="shared" si="203"/>
        <v/>
      </c>
      <c r="AQ2612" t="str">
        <f>IF(AO2612="","",COUNTIFS(AM2612:$AM$3019,AO2612))</f>
        <v/>
      </c>
    </row>
    <row r="2613" spans="1:43" x14ac:dyDescent="0.25">
      <c r="A2613" s="6" t="str">
        <f>IF(COUNT($A$20:A2612)&lt;&gt;$B$4,IF(A2612="","",A2612+1),"")</f>
        <v/>
      </c>
      <c r="B2613" s="3"/>
      <c r="C2613" s="3"/>
      <c r="D2613" s="122"/>
      <c r="E2613" s="3"/>
      <c r="F2613" s="3"/>
      <c r="G2613" s="3"/>
      <c r="H2613" s="3"/>
      <c r="I2613" s="120"/>
      <c r="J2613" s="3"/>
      <c r="K2613" s="95" t="str" cm="1">
        <f t="array" ref="K2613">IF(OR($J$14 = "A",$J$14 = "B",$J$14 = "C"),IF(I2613="","",IF(LEN(I2613)&gt;2,_xlfn.IFS(ISNUMBER(SEARCH("_",I2613)),I2613,ISNUMBER(SEARCH(", ",I2613)),SUBSTITUTE(I2613,", ","_"),ISNUMBER(SEARCH("/ ",I2613)),SUBSTITUTE(I2613,"/ ","_"),ISNUMBER(SEARCH(",",I2613)),SUBSTITUTE(I2613,",","_"),ISNUMBER(SEARCH("/",I2613)),SUBSTITUTE(I2613,"/","_"),ISNUMBER(SEARCH("",I2613)),I2613),I2613)),IF(OR($J$14 = "J",$J$14 = "K"),"",IF(D2613="","",IF(LEN(D2613)&gt;2,_xlfn.IFS(ISNUMBER(SEARCH("_",D2613)),D2613,ISNUMBER(SEARCH(", ",D2613)),SUBSTITUTE(D2613,", ","_"),ISNUMBER(SEARCH("/ ",D2613)),SUBSTITUTE(D2613,"/ ","_"),ISNUMBER(SEARCH(",",D2613)),SUBSTITUTE(D2613,",","_"),ISNUMBER(SEARCH("/",D2613)),SUBSTITUTE(D2613,"/","_"),ISNUMBER(SEARCH("",D2613)),D2613),D2613))))</f>
        <v/>
      </c>
      <c r="L2613" s="1"/>
      <c r="M2613" s="1" t="str">
        <f t="shared" si="201"/>
        <v/>
      </c>
      <c r="N2613" s="94" t="str">
        <f>IF($L2613="None","",IF(ISERROR(VLOOKUP($L2613,Info!$B$4:$B$266,1,FALSE)),"",VLOOKUP($L2613,Info!$B$4:$L$266,5,FALSE)))</f>
        <v/>
      </c>
      <c r="O2613" s="94" t="str">
        <f>IF(K2613="","",IF(AND($J$12&lt;&gt;"ABC",N2613="3"),"BAC",IF(N2613="3","ABC",IF($J$12&lt;&gt;"ABC",IF($J$10="Standard",VLOOKUP(K2613,Info!$BE$4:$BF$481,2,FALSE),VLOOKUP(K2613,Info!$BI$4:$BJ$482,2,FALSE)),IF($J$10="Standard",VLOOKUP(K2613,Info!$AG$4:$AH$2994,2,FALSE),VLOOKUP(K2613,Info!$AK$4:$AL$2997,2,FALSE))))))</f>
        <v/>
      </c>
      <c r="P2613" s="94" t="str">
        <f>IF($L2613="None","",IF(ISERROR(VLOOKUP($L2613,Info!$B$4:$B$266,1,FALSE)),"",VLOOKUP($L2613,Info!$B$4:$L$266,3,FALSE)))</f>
        <v/>
      </c>
      <c r="Q2613" s="96" t="str">
        <f>IF($L2613="None","",IF(ISERROR(VLOOKUP($L2613,Info!$B$4:$B$266,1,FALSE)),"",VLOOKUP($L2613,Info!$B$4:$L$266,4,FALSE)))</f>
        <v/>
      </c>
      <c r="R2613" s="1"/>
      <c r="S2613" s="6" t="str">
        <f t="shared" si="202"/>
        <v/>
      </c>
      <c r="T2613" s="6" t="str">
        <f>IF($L2613="None","",IF(ISERROR(VLOOKUP($L2613,Info!$B$4:$B$266,1,FALSE)),"",VLOOKUP($L2613,Info!$B$4:$L$266,11,FALSE)))</f>
        <v/>
      </c>
      <c r="U2613" s="1"/>
      <c r="V2613" s="1"/>
      <c r="W2613" s="1"/>
      <c r="X2613" s="1" t="str">
        <f>IF($L2613="None","",IF(ISERROR(VLOOKUP($L2613,Info!$B$4:$B$266,1,FALSE)),"",IF(OR(W2613="Metallic Liquid Tight",W2613="Non-Metallic Liquid Tight",W2613="LSZH",W2613="Greenfield"),VLOOKUP($L2613,Info!$B$4:$L$266,7,FALSE),"N/A")))</f>
        <v/>
      </c>
      <c r="Y2613" s="1"/>
      <c r="Z2613" s="96" t="str">
        <f>IF($L2613="None","",IF(ISERROR(VLOOKUP($L2613,Info!$B$4:$B$266,1,FALSE)),"",VLOOKUP($L2613,Info!$B$4:$L$266,9,FALSE)))</f>
        <v/>
      </c>
      <c r="AA2613" s="96" t="str">
        <f>IF($L2613="None","",IF(ISERROR(VLOOKUP($L2613,Info!$B$4:$B$266,1,FALSE)),"",VLOOKUP($L2613,Info!$B$4:$L$266,8,FALSE)))</f>
        <v/>
      </c>
      <c r="AB2613" s="96" t="str">
        <f>IF($L2613="None","",IF(ISERROR(VLOOKUP($L2613,Info!$B$4:$B$266,1,FALSE)),"",VLOOKUP($L2613,Info!$B$4:$L$266,10,FALSE)))</f>
        <v/>
      </c>
      <c r="AC2613" s="1" t="str">
        <f>IF(W2613="SO Cable","Black,White",IF(O2613="","",IF(P2613="","",IF($J$12&lt;&gt;"ABC",IF(P2613&lt;="250",VLOOKUP(O2613,Info!$AZ$4:$BB$22,3,FALSE),VLOOKUP(O2613,Info!$AZ$23:$BB$39,3,FALSE)),IF(P2613&lt;="250",VLOOKUP(O2613,Info!$AO$4:$AQ$22,3,FALSE),VLOOKUP(O2613,Info!$AO$23:$AP$39,3,FALSE))))))</f>
        <v/>
      </c>
      <c r="AD2613" s="1"/>
      <c r="AE2613" s="1" t="str">
        <f>IF($L2613="None","",IF(ISERROR(VLOOKUP($L2613,Info!$B$4:$B$266,1,FALSE)),"",VLOOKUP($L2613,Info!$B$4:$L$266,4,FALSE)))</f>
        <v/>
      </c>
      <c r="AF2613" s="1" t="str">
        <f>IF($L2613="None","",IF(ISERROR(VLOOKUP($L2613,Info!$B$4:$B$266,1,FALSE)),"",VLOOKUP($L2613,Info!$B$4:$L$266,6,FALSE)))</f>
        <v/>
      </c>
      <c r="AG2613" s="1"/>
      <c r="AH2613" s="33" t="str" cm="1">
        <f t="array" ref="AH2613">IF(AND(L2613&lt;&gt;"",O2613&lt;&gt;"",R2613:S2613&lt;&gt;"",W2613:X2613&lt;&gt;"",Z2613:AA2613&lt;&gt;"",AC2613&lt;&gt;""),"Good","Bad")</f>
        <v>Bad</v>
      </c>
      <c r="AL2613" t="str" cm="1">
        <f t="array" ref="AL2613">IF(R2613&gt;0,_xlfn.IFS(COUNTIF($L$20:L2613,"&lt;&gt;")&lt;101,1,COUNTIF($L$20:L2613,"&lt;&gt;")&lt;201,2,COUNTIF($L$20:L2613,"&lt;&gt;")&lt;301,3,COUNTIF($L$20:L2613,"&lt;&gt;")&lt;401,4,COUNTIF($L$20:L2613,"&lt;&gt;")&lt;501,5,COUNTIF($L$20:L2613,"&lt;&gt;")&lt;601,6,COUNTIF($L$20:L2613,"&lt;&gt;")&lt;701,7,COUNTIF($L$20:L2613,"&lt;&gt;")&lt;801,8,COUNTIF($L$20:L2613,"&lt;&gt;")&lt;901,9,COUNTIF($L$20:L2613,"&lt;&gt;")&lt;1001,10,COUNTIF($L$20:L2613,"&lt;&gt;")&lt;1101,11,COUNTIF($L$20:L2613,"&lt;&gt;")&lt;1201,12,COUNTIF($L$20:L2613,"&lt;&gt;")&lt;1301,13,COUNTIF($L$20:L2613,"&lt;&gt;")&lt;1401,14,COUNTIF($L$20:L2613,"&lt;&gt;")&lt;1501,15,COUNTIF($L$20:L2613,"&lt;&gt;")&lt;1601,16,COUNTIF($L$20:L2613,"&lt;&gt;")&lt;1701,17,COUNTIF($L$20:L2613,"&lt;&gt;")&lt;1801,18,COUNTIF($L$20:L2613,"&lt;&gt;")&lt;1901,19,COUNTIF($L$20:L2613,"&lt;&gt;")&lt;2001,20,COUNTIF($L$20:L2613,"&lt;&gt;")&lt;2101,21,COUNTIF($L$20:L2613,"&lt;&gt;")&lt;2201,22,COUNTIF($L$20:L2613,"&lt;&gt;")&lt;2301,23,COUNTIF($L$20:L2613,"&lt;&gt;")&lt;2401,24,COUNTIF($L$20:L2613,"&lt;&gt;")&lt;2501,25,COUNTIF($L$20:L2613,"&lt;&gt;")&lt;2601,26,COUNTIF($L$20:L2613,"&lt;&gt;")&lt;2701,27,COUNTIF($L$20:L2613,"&lt;&gt;")&lt;2801,28,COUNTIF($L$20:L2613,"&lt;&gt;")&lt;2901,29,COUNTIF($L$20:L2613,"&lt;&gt;")&lt;3001,30),"")</f>
        <v/>
      </c>
      <c r="AM2613" t="str">
        <f t="shared" si="200"/>
        <v/>
      </c>
      <c r="AN2613" t="str">
        <f t="shared" si="204"/>
        <v/>
      </c>
      <c r="AP2613" t="str">
        <f t="shared" si="203"/>
        <v/>
      </c>
      <c r="AQ2613" t="str">
        <f>IF(AO2613="","",COUNTIFS(AM2613:$AM$3019,AO2613))</f>
        <v/>
      </c>
    </row>
    <row r="2614" spans="1:43" x14ac:dyDescent="0.25">
      <c r="A2614" s="6" t="str">
        <f>IF(COUNT($A$20:A2613)&lt;&gt;$B$4,IF(A2613="","",A2613+1),"")</f>
        <v/>
      </c>
      <c r="B2614" s="3"/>
      <c r="C2614" s="3"/>
      <c r="D2614" s="122"/>
      <c r="E2614" s="3"/>
      <c r="F2614" s="3"/>
      <c r="G2614" s="3"/>
      <c r="H2614" s="3"/>
      <c r="I2614" s="120"/>
      <c r="J2614" s="3"/>
      <c r="K2614" s="95" t="str" cm="1">
        <f t="array" ref="K2614">IF(OR($J$14 = "A",$J$14 = "B",$J$14 = "C"),IF(I2614="","",IF(LEN(I2614)&gt;2,_xlfn.IFS(ISNUMBER(SEARCH("_",I2614)),I2614,ISNUMBER(SEARCH(", ",I2614)),SUBSTITUTE(I2614,", ","_"),ISNUMBER(SEARCH("/ ",I2614)),SUBSTITUTE(I2614,"/ ","_"),ISNUMBER(SEARCH(",",I2614)),SUBSTITUTE(I2614,",","_"),ISNUMBER(SEARCH("/",I2614)),SUBSTITUTE(I2614,"/","_"),ISNUMBER(SEARCH("",I2614)),I2614),I2614)),IF(OR($J$14 = "J",$J$14 = "K"),"",IF(D2614="","",IF(LEN(D2614)&gt;2,_xlfn.IFS(ISNUMBER(SEARCH("_",D2614)),D2614,ISNUMBER(SEARCH(", ",D2614)),SUBSTITUTE(D2614,", ","_"),ISNUMBER(SEARCH("/ ",D2614)),SUBSTITUTE(D2614,"/ ","_"),ISNUMBER(SEARCH(",",D2614)),SUBSTITUTE(D2614,",","_"),ISNUMBER(SEARCH("/",D2614)),SUBSTITUTE(D2614,"/","_"),ISNUMBER(SEARCH("",D2614)),D2614),D2614))))</f>
        <v/>
      </c>
      <c r="L2614" s="1"/>
      <c r="M2614" s="1" t="str">
        <f t="shared" si="201"/>
        <v/>
      </c>
      <c r="N2614" s="94" t="str">
        <f>IF($L2614="None","",IF(ISERROR(VLOOKUP($L2614,Info!$B$4:$B$266,1,FALSE)),"",VLOOKUP($L2614,Info!$B$4:$L$266,5,FALSE)))</f>
        <v/>
      </c>
      <c r="O2614" s="94" t="str">
        <f>IF(K2614="","",IF(AND($J$12&lt;&gt;"ABC",N2614="3"),"BAC",IF(N2614="3","ABC",IF($J$12&lt;&gt;"ABC",IF($J$10="Standard",VLOOKUP(K2614,Info!$BE$4:$BF$481,2,FALSE),VLOOKUP(K2614,Info!$BI$4:$BJ$482,2,FALSE)),IF($J$10="Standard",VLOOKUP(K2614,Info!$AG$4:$AH$2994,2,FALSE),VLOOKUP(K2614,Info!$AK$4:$AL$2997,2,FALSE))))))</f>
        <v/>
      </c>
      <c r="P2614" s="94" t="str">
        <f>IF($L2614="None","",IF(ISERROR(VLOOKUP($L2614,Info!$B$4:$B$266,1,FALSE)),"",VLOOKUP($L2614,Info!$B$4:$L$266,3,FALSE)))</f>
        <v/>
      </c>
      <c r="Q2614" s="96" t="str">
        <f>IF($L2614="None","",IF(ISERROR(VLOOKUP($L2614,Info!$B$4:$B$266,1,FALSE)),"",VLOOKUP($L2614,Info!$B$4:$L$266,4,FALSE)))</f>
        <v/>
      </c>
      <c r="R2614" s="1"/>
      <c r="S2614" s="6" t="str">
        <f t="shared" si="202"/>
        <v/>
      </c>
      <c r="T2614" s="6" t="str">
        <f>IF($L2614="None","",IF(ISERROR(VLOOKUP($L2614,Info!$B$4:$B$266,1,FALSE)),"",VLOOKUP($L2614,Info!$B$4:$L$266,11,FALSE)))</f>
        <v/>
      </c>
      <c r="U2614" s="1"/>
      <c r="V2614" s="1"/>
      <c r="W2614" s="1"/>
      <c r="X2614" s="1" t="str">
        <f>IF($L2614="None","",IF(ISERROR(VLOOKUP($L2614,Info!$B$4:$B$266,1,FALSE)),"",IF(OR(W2614="Metallic Liquid Tight",W2614="Non-Metallic Liquid Tight",W2614="LSZH",W2614="Greenfield"),VLOOKUP($L2614,Info!$B$4:$L$266,7,FALSE),"N/A")))</f>
        <v/>
      </c>
      <c r="Y2614" s="1"/>
      <c r="Z2614" s="96" t="str">
        <f>IF($L2614="None","",IF(ISERROR(VLOOKUP($L2614,Info!$B$4:$B$266,1,FALSE)),"",VLOOKUP($L2614,Info!$B$4:$L$266,9,FALSE)))</f>
        <v/>
      </c>
      <c r="AA2614" s="96" t="str">
        <f>IF($L2614="None","",IF(ISERROR(VLOOKUP($L2614,Info!$B$4:$B$266,1,FALSE)),"",VLOOKUP($L2614,Info!$B$4:$L$266,8,FALSE)))</f>
        <v/>
      </c>
      <c r="AB2614" s="96" t="str">
        <f>IF($L2614="None","",IF(ISERROR(VLOOKUP($L2614,Info!$B$4:$B$266,1,FALSE)),"",VLOOKUP($L2614,Info!$B$4:$L$266,10,FALSE)))</f>
        <v/>
      </c>
      <c r="AC2614" s="1" t="str">
        <f>IF(W2614="SO Cable","Black,White",IF(O2614="","",IF(P2614="","",IF($J$12&lt;&gt;"ABC",IF(P2614&lt;="250",VLOOKUP(O2614,Info!$AZ$4:$BB$22,3,FALSE),VLOOKUP(O2614,Info!$AZ$23:$BB$39,3,FALSE)),IF(P2614&lt;="250",VLOOKUP(O2614,Info!$AO$4:$AQ$22,3,FALSE),VLOOKUP(O2614,Info!$AO$23:$AP$39,3,FALSE))))))</f>
        <v/>
      </c>
      <c r="AD2614" s="1"/>
      <c r="AE2614" s="1" t="str">
        <f>IF($L2614="None","",IF(ISERROR(VLOOKUP($L2614,Info!$B$4:$B$266,1,FALSE)),"",VLOOKUP($L2614,Info!$B$4:$L$266,4,FALSE)))</f>
        <v/>
      </c>
      <c r="AF2614" s="1" t="str">
        <f>IF($L2614="None","",IF(ISERROR(VLOOKUP($L2614,Info!$B$4:$B$266,1,FALSE)),"",VLOOKUP($L2614,Info!$B$4:$L$266,6,FALSE)))</f>
        <v/>
      </c>
      <c r="AG2614" s="1"/>
      <c r="AH2614" s="33" t="str" cm="1">
        <f t="array" ref="AH2614">IF(AND(L2614&lt;&gt;"",O2614&lt;&gt;"",R2614:S2614&lt;&gt;"",W2614:X2614&lt;&gt;"",Z2614:AA2614&lt;&gt;"",AC2614&lt;&gt;""),"Good","Bad")</f>
        <v>Bad</v>
      </c>
      <c r="AL2614" t="str" cm="1">
        <f t="array" ref="AL2614">IF(R2614&gt;0,_xlfn.IFS(COUNTIF($L$20:L2614,"&lt;&gt;")&lt;101,1,COUNTIF($L$20:L2614,"&lt;&gt;")&lt;201,2,COUNTIF($L$20:L2614,"&lt;&gt;")&lt;301,3,COUNTIF($L$20:L2614,"&lt;&gt;")&lt;401,4,COUNTIF($L$20:L2614,"&lt;&gt;")&lt;501,5,COUNTIF($L$20:L2614,"&lt;&gt;")&lt;601,6,COUNTIF($L$20:L2614,"&lt;&gt;")&lt;701,7,COUNTIF($L$20:L2614,"&lt;&gt;")&lt;801,8,COUNTIF($L$20:L2614,"&lt;&gt;")&lt;901,9,COUNTIF($L$20:L2614,"&lt;&gt;")&lt;1001,10,COUNTIF($L$20:L2614,"&lt;&gt;")&lt;1101,11,COUNTIF($L$20:L2614,"&lt;&gt;")&lt;1201,12,COUNTIF($L$20:L2614,"&lt;&gt;")&lt;1301,13,COUNTIF($L$20:L2614,"&lt;&gt;")&lt;1401,14,COUNTIF($L$20:L2614,"&lt;&gt;")&lt;1501,15,COUNTIF($L$20:L2614,"&lt;&gt;")&lt;1601,16,COUNTIF($L$20:L2614,"&lt;&gt;")&lt;1701,17,COUNTIF($L$20:L2614,"&lt;&gt;")&lt;1801,18,COUNTIF($L$20:L2614,"&lt;&gt;")&lt;1901,19,COUNTIF($L$20:L2614,"&lt;&gt;")&lt;2001,20,COUNTIF($L$20:L2614,"&lt;&gt;")&lt;2101,21,COUNTIF($L$20:L2614,"&lt;&gt;")&lt;2201,22,COUNTIF($L$20:L2614,"&lt;&gt;")&lt;2301,23,COUNTIF($L$20:L2614,"&lt;&gt;")&lt;2401,24,COUNTIF($L$20:L2614,"&lt;&gt;")&lt;2501,25,COUNTIF($L$20:L2614,"&lt;&gt;")&lt;2601,26,COUNTIF($L$20:L2614,"&lt;&gt;")&lt;2701,27,COUNTIF($L$20:L2614,"&lt;&gt;")&lt;2801,28,COUNTIF($L$20:L2614,"&lt;&gt;")&lt;2901,29,COUNTIF($L$20:L2614,"&lt;&gt;")&lt;3001,30),"")</f>
        <v/>
      </c>
      <c r="AM2614" t="str">
        <f t="shared" si="200"/>
        <v/>
      </c>
      <c r="AN2614" t="str">
        <f t="shared" si="204"/>
        <v/>
      </c>
      <c r="AP2614" t="str">
        <f t="shared" si="203"/>
        <v/>
      </c>
      <c r="AQ2614" t="str">
        <f>IF(AO2614="","",COUNTIFS(AM2614:$AM$3019,AO2614))</f>
        <v/>
      </c>
    </row>
    <row r="2615" spans="1:43" x14ac:dyDescent="0.25">
      <c r="A2615" s="6" t="str">
        <f>IF(COUNT($A$20:A2614)&lt;&gt;$B$4,IF(A2614="","",A2614+1),"")</f>
        <v/>
      </c>
      <c r="B2615" s="3"/>
      <c r="C2615" s="3"/>
      <c r="D2615" s="122"/>
      <c r="E2615" s="3"/>
      <c r="F2615" s="3"/>
      <c r="G2615" s="3"/>
      <c r="H2615" s="3"/>
      <c r="I2615" s="120"/>
      <c r="J2615" s="3"/>
      <c r="K2615" s="95" t="str" cm="1">
        <f t="array" ref="K2615">IF(OR($J$14 = "A",$J$14 = "B",$J$14 = "C"),IF(I2615="","",IF(LEN(I2615)&gt;2,_xlfn.IFS(ISNUMBER(SEARCH("_",I2615)),I2615,ISNUMBER(SEARCH(", ",I2615)),SUBSTITUTE(I2615,", ","_"),ISNUMBER(SEARCH("/ ",I2615)),SUBSTITUTE(I2615,"/ ","_"),ISNUMBER(SEARCH(",",I2615)),SUBSTITUTE(I2615,",","_"),ISNUMBER(SEARCH("/",I2615)),SUBSTITUTE(I2615,"/","_"),ISNUMBER(SEARCH("",I2615)),I2615),I2615)),IF(OR($J$14 = "J",$J$14 = "K"),"",IF(D2615="","",IF(LEN(D2615)&gt;2,_xlfn.IFS(ISNUMBER(SEARCH("_",D2615)),D2615,ISNUMBER(SEARCH(", ",D2615)),SUBSTITUTE(D2615,", ","_"),ISNUMBER(SEARCH("/ ",D2615)),SUBSTITUTE(D2615,"/ ","_"),ISNUMBER(SEARCH(",",D2615)),SUBSTITUTE(D2615,",","_"),ISNUMBER(SEARCH("/",D2615)),SUBSTITUTE(D2615,"/","_"),ISNUMBER(SEARCH("",D2615)),D2615),D2615))))</f>
        <v/>
      </c>
      <c r="L2615" s="1"/>
      <c r="M2615" s="1" t="str">
        <f t="shared" si="201"/>
        <v/>
      </c>
      <c r="N2615" s="94" t="str">
        <f>IF($L2615="None","",IF(ISERROR(VLOOKUP($L2615,Info!$B$4:$B$266,1,FALSE)),"",VLOOKUP($L2615,Info!$B$4:$L$266,5,FALSE)))</f>
        <v/>
      </c>
      <c r="O2615" s="94" t="str">
        <f>IF(K2615="","",IF(AND($J$12&lt;&gt;"ABC",N2615="3"),"BAC",IF(N2615="3","ABC",IF($J$12&lt;&gt;"ABC",IF($J$10="Standard",VLOOKUP(K2615,Info!$BE$4:$BF$481,2,FALSE),VLOOKUP(K2615,Info!$BI$4:$BJ$482,2,FALSE)),IF($J$10="Standard",VLOOKUP(K2615,Info!$AG$4:$AH$2994,2,FALSE),VLOOKUP(K2615,Info!$AK$4:$AL$2997,2,FALSE))))))</f>
        <v/>
      </c>
      <c r="P2615" s="94" t="str">
        <f>IF($L2615="None","",IF(ISERROR(VLOOKUP($L2615,Info!$B$4:$B$266,1,FALSE)),"",VLOOKUP($L2615,Info!$B$4:$L$266,3,FALSE)))</f>
        <v/>
      </c>
      <c r="Q2615" s="96" t="str">
        <f>IF($L2615="None","",IF(ISERROR(VLOOKUP($L2615,Info!$B$4:$B$266,1,FALSE)),"",VLOOKUP($L2615,Info!$B$4:$L$266,4,FALSE)))</f>
        <v/>
      </c>
      <c r="R2615" s="1"/>
      <c r="S2615" s="6" t="str">
        <f t="shared" si="202"/>
        <v/>
      </c>
      <c r="T2615" s="6" t="str">
        <f>IF($L2615="None","",IF(ISERROR(VLOOKUP($L2615,Info!$B$4:$B$266,1,FALSE)),"",VLOOKUP($L2615,Info!$B$4:$L$266,11,FALSE)))</f>
        <v/>
      </c>
      <c r="U2615" s="1"/>
      <c r="V2615" s="1"/>
      <c r="W2615" s="1"/>
      <c r="X2615" s="1" t="str">
        <f>IF($L2615="None","",IF(ISERROR(VLOOKUP($L2615,Info!$B$4:$B$266,1,FALSE)),"",IF(OR(W2615="Metallic Liquid Tight",W2615="Non-Metallic Liquid Tight",W2615="LSZH",W2615="Greenfield"),VLOOKUP($L2615,Info!$B$4:$L$266,7,FALSE),"N/A")))</f>
        <v/>
      </c>
      <c r="Y2615" s="1"/>
      <c r="Z2615" s="96" t="str">
        <f>IF($L2615="None","",IF(ISERROR(VLOOKUP($L2615,Info!$B$4:$B$266,1,FALSE)),"",VLOOKUP($L2615,Info!$B$4:$L$266,9,FALSE)))</f>
        <v/>
      </c>
      <c r="AA2615" s="96" t="str">
        <f>IF($L2615="None","",IF(ISERROR(VLOOKUP($L2615,Info!$B$4:$B$266,1,FALSE)),"",VLOOKUP($L2615,Info!$B$4:$L$266,8,FALSE)))</f>
        <v/>
      </c>
      <c r="AB2615" s="96" t="str">
        <f>IF($L2615="None","",IF(ISERROR(VLOOKUP($L2615,Info!$B$4:$B$266,1,FALSE)),"",VLOOKUP($L2615,Info!$B$4:$L$266,10,FALSE)))</f>
        <v/>
      </c>
      <c r="AC2615" s="1" t="str">
        <f>IF(W2615="SO Cable","Black,White",IF(O2615="","",IF(P2615="","",IF($J$12&lt;&gt;"ABC",IF(P2615&lt;="250",VLOOKUP(O2615,Info!$AZ$4:$BB$22,3,FALSE),VLOOKUP(O2615,Info!$AZ$23:$BB$39,3,FALSE)),IF(P2615&lt;="250",VLOOKUP(O2615,Info!$AO$4:$AQ$22,3,FALSE),VLOOKUP(O2615,Info!$AO$23:$AP$39,3,FALSE))))))</f>
        <v/>
      </c>
      <c r="AD2615" s="1"/>
      <c r="AE2615" s="1" t="str">
        <f>IF($L2615="None","",IF(ISERROR(VLOOKUP($L2615,Info!$B$4:$B$266,1,FALSE)),"",VLOOKUP($L2615,Info!$B$4:$L$266,4,FALSE)))</f>
        <v/>
      </c>
      <c r="AF2615" s="1" t="str">
        <f>IF($L2615="None","",IF(ISERROR(VLOOKUP($L2615,Info!$B$4:$B$266,1,FALSE)),"",VLOOKUP($L2615,Info!$B$4:$L$266,6,FALSE)))</f>
        <v/>
      </c>
      <c r="AG2615" s="1"/>
      <c r="AH2615" s="33" t="str" cm="1">
        <f t="array" ref="AH2615">IF(AND(L2615&lt;&gt;"",O2615&lt;&gt;"",R2615:S2615&lt;&gt;"",W2615:X2615&lt;&gt;"",Z2615:AA2615&lt;&gt;"",AC2615&lt;&gt;""),"Good","Bad")</f>
        <v>Bad</v>
      </c>
      <c r="AL2615" t="str" cm="1">
        <f t="array" ref="AL2615">IF(R2615&gt;0,_xlfn.IFS(COUNTIF($L$20:L2615,"&lt;&gt;")&lt;101,1,COUNTIF($L$20:L2615,"&lt;&gt;")&lt;201,2,COUNTIF($L$20:L2615,"&lt;&gt;")&lt;301,3,COUNTIF($L$20:L2615,"&lt;&gt;")&lt;401,4,COUNTIF($L$20:L2615,"&lt;&gt;")&lt;501,5,COUNTIF($L$20:L2615,"&lt;&gt;")&lt;601,6,COUNTIF($L$20:L2615,"&lt;&gt;")&lt;701,7,COUNTIF($L$20:L2615,"&lt;&gt;")&lt;801,8,COUNTIF($L$20:L2615,"&lt;&gt;")&lt;901,9,COUNTIF($L$20:L2615,"&lt;&gt;")&lt;1001,10,COUNTIF($L$20:L2615,"&lt;&gt;")&lt;1101,11,COUNTIF($L$20:L2615,"&lt;&gt;")&lt;1201,12,COUNTIF($L$20:L2615,"&lt;&gt;")&lt;1301,13,COUNTIF($L$20:L2615,"&lt;&gt;")&lt;1401,14,COUNTIF($L$20:L2615,"&lt;&gt;")&lt;1501,15,COUNTIF($L$20:L2615,"&lt;&gt;")&lt;1601,16,COUNTIF($L$20:L2615,"&lt;&gt;")&lt;1701,17,COUNTIF($L$20:L2615,"&lt;&gt;")&lt;1801,18,COUNTIF($L$20:L2615,"&lt;&gt;")&lt;1901,19,COUNTIF($L$20:L2615,"&lt;&gt;")&lt;2001,20,COUNTIF($L$20:L2615,"&lt;&gt;")&lt;2101,21,COUNTIF($L$20:L2615,"&lt;&gt;")&lt;2201,22,COUNTIF($L$20:L2615,"&lt;&gt;")&lt;2301,23,COUNTIF($L$20:L2615,"&lt;&gt;")&lt;2401,24,COUNTIF($L$20:L2615,"&lt;&gt;")&lt;2501,25,COUNTIF($L$20:L2615,"&lt;&gt;")&lt;2601,26,COUNTIF($L$20:L2615,"&lt;&gt;")&lt;2701,27,COUNTIF($L$20:L2615,"&lt;&gt;")&lt;2801,28,COUNTIF($L$20:L2615,"&lt;&gt;")&lt;2901,29,COUNTIF($L$20:L2615,"&lt;&gt;")&lt;3001,30),"")</f>
        <v/>
      </c>
      <c r="AM2615" t="str">
        <f t="shared" si="200"/>
        <v/>
      </c>
      <c r="AN2615" t="str">
        <f t="shared" si="204"/>
        <v/>
      </c>
      <c r="AP2615" t="str">
        <f t="shared" si="203"/>
        <v/>
      </c>
      <c r="AQ2615" t="str">
        <f>IF(AO2615="","",COUNTIFS(AM2615:$AM$3019,AO2615))</f>
        <v/>
      </c>
    </row>
    <row r="2616" spans="1:43" x14ac:dyDescent="0.25">
      <c r="A2616" s="6" t="str">
        <f>IF(COUNT($A$20:A2615)&lt;&gt;$B$4,IF(A2615="","",A2615+1),"")</f>
        <v/>
      </c>
      <c r="B2616" s="3"/>
      <c r="C2616" s="3"/>
      <c r="D2616" s="122"/>
      <c r="E2616" s="3"/>
      <c r="F2616" s="3"/>
      <c r="G2616" s="3"/>
      <c r="H2616" s="3"/>
      <c r="I2616" s="120"/>
      <c r="J2616" s="3"/>
      <c r="K2616" s="95" t="str" cm="1">
        <f t="array" ref="K2616">IF(OR($J$14 = "A",$J$14 = "B",$J$14 = "C"),IF(I2616="","",IF(LEN(I2616)&gt;2,_xlfn.IFS(ISNUMBER(SEARCH("_",I2616)),I2616,ISNUMBER(SEARCH(", ",I2616)),SUBSTITUTE(I2616,", ","_"),ISNUMBER(SEARCH("/ ",I2616)),SUBSTITUTE(I2616,"/ ","_"),ISNUMBER(SEARCH(",",I2616)),SUBSTITUTE(I2616,",","_"),ISNUMBER(SEARCH("/",I2616)),SUBSTITUTE(I2616,"/","_"),ISNUMBER(SEARCH("",I2616)),I2616),I2616)),IF(OR($J$14 = "J",$J$14 = "K"),"",IF(D2616="","",IF(LEN(D2616)&gt;2,_xlfn.IFS(ISNUMBER(SEARCH("_",D2616)),D2616,ISNUMBER(SEARCH(", ",D2616)),SUBSTITUTE(D2616,", ","_"),ISNUMBER(SEARCH("/ ",D2616)),SUBSTITUTE(D2616,"/ ","_"),ISNUMBER(SEARCH(",",D2616)),SUBSTITUTE(D2616,",","_"),ISNUMBER(SEARCH("/",D2616)),SUBSTITUTE(D2616,"/","_"),ISNUMBER(SEARCH("",D2616)),D2616),D2616))))</f>
        <v/>
      </c>
      <c r="L2616" s="1"/>
      <c r="M2616" s="1" t="str">
        <f t="shared" si="201"/>
        <v/>
      </c>
      <c r="N2616" s="94" t="str">
        <f>IF($L2616="None","",IF(ISERROR(VLOOKUP($L2616,Info!$B$4:$B$266,1,FALSE)),"",VLOOKUP($L2616,Info!$B$4:$L$266,5,FALSE)))</f>
        <v/>
      </c>
      <c r="O2616" s="94" t="str">
        <f>IF(K2616="","",IF(AND($J$12&lt;&gt;"ABC",N2616="3"),"BAC",IF(N2616="3","ABC",IF($J$12&lt;&gt;"ABC",IF($J$10="Standard",VLOOKUP(K2616,Info!$BE$4:$BF$481,2,FALSE),VLOOKUP(K2616,Info!$BI$4:$BJ$482,2,FALSE)),IF($J$10="Standard",VLOOKUP(K2616,Info!$AG$4:$AH$2994,2,FALSE),VLOOKUP(K2616,Info!$AK$4:$AL$2997,2,FALSE))))))</f>
        <v/>
      </c>
      <c r="P2616" s="94" t="str">
        <f>IF($L2616="None","",IF(ISERROR(VLOOKUP($L2616,Info!$B$4:$B$266,1,FALSE)),"",VLOOKUP($L2616,Info!$B$4:$L$266,3,FALSE)))</f>
        <v/>
      </c>
      <c r="Q2616" s="96" t="str">
        <f>IF($L2616="None","",IF(ISERROR(VLOOKUP($L2616,Info!$B$4:$B$266,1,FALSE)),"",VLOOKUP($L2616,Info!$B$4:$L$266,4,FALSE)))</f>
        <v/>
      </c>
      <c r="R2616" s="1"/>
      <c r="S2616" s="6" t="str">
        <f t="shared" si="202"/>
        <v/>
      </c>
      <c r="T2616" s="6" t="str">
        <f>IF($L2616="None","",IF(ISERROR(VLOOKUP($L2616,Info!$B$4:$B$266,1,FALSE)),"",VLOOKUP($L2616,Info!$B$4:$L$266,11,FALSE)))</f>
        <v/>
      </c>
      <c r="U2616" s="1"/>
      <c r="V2616" s="1"/>
      <c r="W2616" s="1"/>
      <c r="X2616" s="1" t="str">
        <f>IF($L2616="None","",IF(ISERROR(VLOOKUP($L2616,Info!$B$4:$B$266,1,FALSE)),"",IF(OR(W2616="Metallic Liquid Tight",W2616="Non-Metallic Liquid Tight",W2616="LSZH",W2616="Greenfield"),VLOOKUP($L2616,Info!$B$4:$L$266,7,FALSE),"N/A")))</f>
        <v/>
      </c>
      <c r="Y2616" s="1"/>
      <c r="Z2616" s="96" t="str">
        <f>IF($L2616="None","",IF(ISERROR(VLOOKUP($L2616,Info!$B$4:$B$266,1,FALSE)),"",VLOOKUP($L2616,Info!$B$4:$L$266,9,FALSE)))</f>
        <v/>
      </c>
      <c r="AA2616" s="96" t="str">
        <f>IF($L2616="None","",IF(ISERROR(VLOOKUP($L2616,Info!$B$4:$B$266,1,FALSE)),"",VLOOKUP($L2616,Info!$B$4:$L$266,8,FALSE)))</f>
        <v/>
      </c>
      <c r="AB2616" s="96" t="str">
        <f>IF($L2616="None","",IF(ISERROR(VLOOKUP($L2616,Info!$B$4:$B$266,1,FALSE)),"",VLOOKUP($L2616,Info!$B$4:$L$266,10,FALSE)))</f>
        <v/>
      </c>
      <c r="AC2616" s="1" t="str">
        <f>IF(W2616="SO Cable","Black,White",IF(O2616="","",IF(P2616="","",IF($J$12&lt;&gt;"ABC",IF(P2616&lt;="250",VLOOKUP(O2616,Info!$AZ$4:$BB$22,3,FALSE),VLOOKUP(O2616,Info!$AZ$23:$BB$39,3,FALSE)),IF(P2616&lt;="250",VLOOKUP(O2616,Info!$AO$4:$AQ$22,3,FALSE),VLOOKUP(O2616,Info!$AO$23:$AP$39,3,FALSE))))))</f>
        <v/>
      </c>
      <c r="AD2616" s="1"/>
      <c r="AE2616" s="1" t="str">
        <f>IF($L2616="None","",IF(ISERROR(VLOOKUP($L2616,Info!$B$4:$B$266,1,FALSE)),"",VLOOKUP($L2616,Info!$B$4:$L$266,4,FALSE)))</f>
        <v/>
      </c>
      <c r="AF2616" s="1" t="str">
        <f>IF($L2616="None","",IF(ISERROR(VLOOKUP($L2616,Info!$B$4:$B$266,1,FALSE)),"",VLOOKUP($L2616,Info!$B$4:$L$266,6,FALSE)))</f>
        <v/>
      </c>
      <c r="AG2616" s="1"/>
      <c r="AH2616" s="33" t="str" cm="1">
        <f t="array" ref="AH2616">IF(AND(L2616&lt;&gt;"",O2616&lt;&gt;"",R2616:S2616&lt;&gt;"",W2616:X2616&lt;&gt;"",Z2616:AA2616&lt;&gt;"",AC2616&lt;&gt;""),"Good","Bad")</f>
        <v>Bad</v>
      </c>
      <c r="AL2616" t="str" cm="1">
        <f t="array" ref="AL2616">IF(R2616&gt;0,_xlfn.IFS(COUNTIF($L$20:L2616,"&lt;&gt;")&lt;101,1,COUNTIF($L$20:L2616,"&lt;&gt;")&lt;201,2,COUNTIF($L$20:L2616,"&lt;&gt;")&lt;301,3,COUNTIF($L$20:L2616,"&lt;&gt;")&lt;401,4,COUNTIF($L$20:L2616,"&lt;&gt;")&lt;501,5,COUNTIF($L$20:L2616,"&lt;&gt;")&lt;601,6,COUNTIF($L$20:L2616,"&lt;&gt;")&lt;701,7,COUNTIF($L$20:L2616,"&lt;&gt;")&lt;801,8,COUNTIF($L$20:L2616,"&lt;&gt;")&lt;901,9,COUNTIF($L$20:L2616,"&lt;&gt;")&lt;1001,10,COUNTIF($L$20:L2616,"&lt;&gt;")&lt;1101,11,COUNTIF($L$20:L2616,"&lt;&gt;")&lt;1201,12,COUNTIF($L$20:L2616,"&lt;&gt;")&lt;1301,13,COUNTIF($L$20:L2616,"&lt;&gt;")&lt;1401,14,COUNTIF($L$20:L2616,"&lt;&gt;")&lt;1501,15,COUNTIF($L$20:L2616,"&lt;&gt;")&lt;1601,16,COUNTIF($L$20:L2616,"&lt;&gt;")&lt;1701,17,COUNTIF($L$20:L2616,"&lt;&gt;")&lt;1801,18,COUNTIF($L$20:L2616,"&lt;&gt;")&lt;1901,19,COUNTIF($L$20:L2616,"&lt;&gt;")&lt;2001,20,COUNTIF($L$20:L2616,"&lt;&gt;")&lt;2101,21,COUNTIF($L$20:L2616,"&lt;&gt;")&lt;2201,22,COUNTIF($L$20:L2616,"&lt;&gt;")&lt;2301,23,COUNTIF($L$20:L2616,"&lt;&gt;")&lt;2401,24,COUNTIF($L$20:L2616,"&lt;&gt;")&lt;2501,25,COUNTIF($L$20:L2616,"&lt;&gt;")&lt;2601,26,COUNTIF($L$20:L2616,"&lt;&gt;")&lt;2701,27,COUNTIF($L$20:L2616,"&lt;&gt;")&lt;2801,28,COUNTIF($L$20:L2616,"&lt;&gt;")&lt;2901,29,COUNTIF($L$20:L2616,"&lt;&gt;")&lt;3001,30),"")</f>
        <v/>
      </c>
      <c r="AM2616" t="str">
        <f t="shared" si="200"/>
        <v/>
      </c>
      <c r="AN2616" t="str">
        <f t="shared" si="204"/>
        <v/>
      </c>
      <c r="AP2616" t="str">
        <f t="shared" si="203"/>
        <v/>
      </c>
      <c r="AQ2616" t="str">
        <f>IF(AO2616="","",COUNTIFS(AM2616:$AM$3019,AO2616))</f>
        <v/>
      </c>
    </row>
    <row r="2617" spans="1:43" x14ac:dyDescent="0.25">
      <c r="A2617" s="6" t="str">
        <f>IF(COUNT($A$20:A2616)&lt;&gt;$B$4,IF(A2616="","",A2616+1),"")</f>
        <v/>
      </c>
      <c r="B2617" s="3"/>
      <c r="C2617" s="3"/>
      <c r="D2617" s="122"/>
      <c r="E2617" s="3"/>
      <c r="F2617" s="3"/>
      <c r="G2617" s="3"/>
      <c r="H2617" s="3"/>
      <c r="I2617" s="120"/>
      <c r="J2617" s="3"/>
      <c r="K2617" s="95" t="str" cm="1">
        <f t="array" ref="K2617">IF(OR($J$14 = "A",$J$14 = "B",$J$14 = "C"),IF(I2617="","",IF(LEN(I2617)&gt;2,_xlfn.IFS(ISNUMBER(SEARCH("_",I2617)),I2617,ISNUMBER(SEARCH(", ",I2617)),SUBSTITUTE(I2617,", ","_"),ISNUMBER(SEARCH("/ ",I2617)),SUBSTITUTE(I2617,"/ ","_"),ISNUMBER(SEARCH(",",I2617)),SUBSTITUTE(I2617,",","_"),ISNUMBER(SEARCH("/",I2617)),SUBSTITUTE(I2617,"/","_"),ISNUMBER(SEARCH("",I2617)),I2617),I2617)),IF(OR($J$14 = "J",$J$14 = "K"),"",IF(D2617="","",IF(LEN(D2617)&gt;2,_xlfn.IFS(ISNUMBER(SEARCH("_",D2617)),D2617,ISNUMBER(SEARCH(", ",D2617)),SUBSTITUTE(D2617,", ","_"),ISNUMBER(SEARCH("/ ",D2617)),SUBSTITUTE(D2617,"/ ","_"),ISNUMBER(SEARCH(",",D2617)),SUBSTITUTE(D2617,",","_"),ISNUMBER(SEARCH("/",D2617)),SUBSTITUTE(D2617,"/","_"),ISNUMBER(SEARCH("",D2617)),D2617),D2617))))</f>
        <v/>
      </c>
      <c r="L2617" s="1"/>
      <c r="M2617" s="1" t="str">
        <f t="shared" si="201"/>
        <v/>
      </c>
      <c r="N2617" s="94" t="str">
        <f>IF($L2617="None","",IF(ISERROR(VLOOKUP($L2617,Info!$B$4:$B$266,1,FALSE)),"",VLOOKUP($L2617,Info!$B$4:$L$266,5,FALSE)))</f>
        <v/>
      </c>
      <c r="O2617" s="94" t="str">
        <f>IF(K2617="","",IF(AND($J$12&lt;&gt;"ABC",N2617="3"),"BAC",IF(N2617="3","ABC",IF($J$12&lt;&gt;"ABC",IF($J$10="Standard",VLOOKUP(K2617,Info!$BE$4:$BF$481,2,FALSE),VLOOKUP(K2617,Info!$BI$4:$BJ$482,2,FALSE)),IF($J$10="Standard",VLOOKUP(K2617,Info!$AG$4:$AH$2994,2,FALSE),VLOOKUP(K2617,Info!$AK$4:$AL$2997,2,FALSE))))))</f>
        <v/>
      </c>
      <c r="P2617" s="94" t="str">
        <f>IF($L2617="None","",IF(ISERROR(VLOOKUP($L2617,Info!$B$4:$B$266,1,FALSE)),"",VLOOKUP($L2617,Info!$B$4:$L$266,3,FALSE)))</f>
        <v/>
      </c>
      <c r="Q2617" s="96" t="str">
        <f>IF($L2617="None","",IF(ISERROR(VLOOKUP($L2617,Info!$B$4:$B$266,1,FALSE)),"",VLOOKUP($L2617,Info!$B$4:$L$266,4,FALSE)))</f>
        <v/>
      </c>
      <c r="R2617" s="1"/>
      <c r="S2617" s="6" t="str">
        <f t="shared" si="202"/>
        <v/>
      </c>
      <c r="T2617" s="6" t="str">
        <f>IF($L2617="None","",IF(ISERROR(VLOOKUP($L2617,Info!$B$4:$B$266,1,FALSE)),"",VLOOKUP($L2617,Info!$B$4:$L$266,11,FALSE)))</f>
        <v/>
      </c>
      <c r="U2617" s="1"/>
      <c r="V2617" s="1"/>
      <c r="W2617" s="1"/>
      <c r="X2617" s="1" t="str">
        <f>IF($L2617="None","",IF(ISERROR(VLOOKUP($L2617,Info!$B$4:$B$266,1,FALSE)),"",IF(OR(W2617="Metallic Liquid Tight",W2617="Non-Metallic Liquid Tight",W2617="LSZH",W2617="Greenfield"),VLOOKUP($L2617,Info!$B$4:$L$266,7,FALSE),"N/A")))</f>
        <v/>
      </c>
      <c r="Y2617" s="1"/>
      <c r="Z2617" s="96" t="str">
        <f>IF($L2617="None","",IF(ISERROR(VLOOKUP($L2617,Info!$B$4:$B$266,1,FALSE)),"",VLOOKUP($L2617,Info!$B$4:$L$266,9,FALSE)))</f>
        <v/>
      </c>
      <c r="AA2617" s="96" t="str">
        <f>IF($L2617="None","",IF(ISERROR(VLOOKUP($L2617,Info!$B$4:$B$266,1,FALSE)),"",VLOOKUP($L2617,Info!$B$4:$L$266,8,FALSE)))</f>
        <v/>
      </c>
      <c r="AB2617" s="96" t="str">
        <f>IF($L2617="None","",IF(ISERROR(VLOOKUP($L2617,Info!$B$4:$B$266,1,FALSE)),"",VLOOKUP($L2617,Info!$B$4:$L$266,10,FALSE)))</f>
        <v/>
      </c>
      <c r="AC2617" s="1" t="str">
        <f>IF(W2617="SO Cable","Black,White",IF(O2617="","",IF(P2617="","",IF($J$12&lt;&gt;"ABC",IF(P2617&lt;="250",VLOOKUP(O2617,Info!$AZ$4:$BB$22,3,FALSE),VLOOKUP(O2617,Info!$AZ$23:$BB$39,3,FALSE)),IF(P2617&lt;="250",VLOOKUP(O2617,Info!$AO$4:$AQ$22,3,FALSE),VLOOKUP(O2617,Info!$AO$23:$AP$39,3,FALSE))))))</f>
        <v/>
      </c>
      <c r="AD2617" s="1"/>
      <c r="AE2617" s="1" t="str">
        <f>IF($L2617="None","",IF(ISERROR(VLOOKUP($L2617,Info!$B$4:$B$266,1,FALSE)),"",VLOOKUP($L2617,Info!$B$4:$L$266,4,FALSE)))</f>
        <v/>
      </c>
      <c r="AF2617" s="1" t="str">
        <f>IF($L2617="None","",IF(ISERROR(VLOOKUP($L2617,Info!$B$4:$B$266,1,FALSE)),"",VLOOKUP($L2617,Info!$B$4:$L$266,6,FALSE)))</f>
        <v/>
      </c>
      <c r="AG2617" s="1"/>
      <c r="AH2617" s="33" t="str" cm="1">
        <f t="array" ref="AH2617">IF(AND(L2617&lt;&gt;"",O2617&lt;&gt;"",R2617:S2617&lt;&gt;"",W2617:X2617&lt;&gt;"",Z2617:AA2617&lt;&gt;"",AC2617&lt;&gt;""),"Good","Bad")</f>
        <v>Bad</v>
      </c>
      <c r="AL2617" t="str" cm="1">
        <f t="array" ref="AL2617">IF(R2617&gt;0,_xlfn.IFS(COUNTIF($L$20:L2617,"&lt;&gt;")&lt;101,1,COUNTIF($L$20:L2617,"&lt;&gt;")&lt;201,2,COUNTIF($L$20:L2617,"&lt;&gt;")&lt;301,3,COUNTIF($L$20:L2617,"&lt;&gt;")&lt;401,4,COUNTIF($L$20:L2617,"&lt;&gt;")&lt;501,5,COUNTIF($L$20:L2617,"&lt;&gt;")&lt;601,6,COUNTIF($L$20:L2617,"&lt;&gt;")&lt;701,7,COUNTIF($L$20:L2617,"&lt;&gt;")&lt;801,8,COUNTIF($L$20:L2617,"&lt;&gt;")&lt;901,9,COUNTIF($L$20:L2617,"&lt;&gt;")&lt;1001,10,COUNTIF($L$20:L2617,"&lt;&gt;")&lt;1101,11,COUNTIF($L$20:L2617,"&lt;&gt;")&lt;1201,12,COUNTIF($L$20:L2617,"&lt;&gt;")&lt;1301,13,COUNTIF($L$20:L2617,"&lt;&gt;")&lt;1401,14,COUNTIF($L$20:L2617,"&lt;&gt;")&lt;1501,15,COUNTIF($L$20:L2617,"&lt;&gt;")&lt;1601,16,COUNTIF($L$20:L2617,"&lt;&gt;")&lt;1701,17,COUNTIF($L$20:L2617,"&lt;&gt;")&lt;1801,18,COUNTIF($L$20:L2617,"&lt;&gt;")&lt;1901,19,COUNTIF($L$20:L2617,"&lt;&gt;")&lt;2001,20,COUNTIF($L$20:L2617,"&lt;&gt;")&lt;2101,21,COUNTIF($L$20:L2617,"&lt;&gt;")&lt;2201,22,COUNTIF($L$20:L2617,"&lt;&gt;")&lt;2301,23,COUNTIF($L$20:L2617,"&lt;&gt;")&lt;2401,24,COUNTIF($L$20:L2617,"&lt;&gt;")&lt;2501,25,COUNTIF($L$20:L2617,"&lt;&gt;")&lt;2601,26,COUNTIF($L$20:L2617,"&lt;&gt;")&lt;2701,27,COUNTIF($L$20:L2617,"&lt;&gt;")&lt;2801,28,COUNTIF($L$20:L2617,"&lt;&gt;")&lt;2901,29,COUNTIF($L$20:L2617,"&lt;&gt;")&lt;3001,30),"")</f>
        <v/>
      </c>
      <c r="AM2617" t="str">
        <f t="shared" si="200"/>
        <v/>
      </c>
      <c r="AN2617" t="str">
        <f t="shared" si="204"/>
        <v/>
      </c>
      <c r="AP2617" t="str">
        <f t="shared" si="203"/>
        <v/>
      </c>
      <c r="AQ2617" t="str">
        <f>IF(AO2617="","",COUNTIFS(AM2617:$AM$3019,AO2617))</f>
        <v/>
      </c>
    </row>
    <row r="2618" spans="1:43" x14ac:dyDescent="0.25">
      <c r="A2618" s="6" t="str">
        <f>IF(COUNT($A$20:A2617)&lt;&gt;$B$4,IF(A2617="","",A2617+1),"")</f>
        <v/>
      </c>
      <c r="B2618" s="3"/>
      <c r="C2618" s="3"/>
      <c r="D2618" s="122"/>
      <c r="E2618" s="3"/>
      <c r="F2618" s="3"/>
      <c r="G2618" s="3"/>
      <c r="H2618" s="3"/>
      <c r="I2618" s="120"/>
      <c r="J2618" s="3"/>
      <c r="K2618" s="95" t="str" cm="1">
        <f t="array" ref="K2618">IF(OR($J$14 = "A",$J$14 = "B",$J$14 = "C"),IF(I2618="","",IF(LEN(I2618)&gt;2,_xlfn.IFS(ISNUMBER(SEARCH("_",I2618)),I2618,ISNUMBER(SEARCH(", ",I2618)),SUBSTITUTE(I2618,", ","_"),ISNUMBER(SEARCH("/ ",I2618)),SUBSTITUTE(I2618,"/ ","_"),ISNUMBER(SEARCH(",",I2618)),SUBSTITUTE(I2618,",","_"),ISNUMBER(SEARCH("/",I2618)),SUBSTITUTE(I2618,"/","_"),ISNUMBER(SEARCH("",I2618)),I2618),I2618)),IF(OR($J$14 = "J",$J$14 = "K"),"",IF(D2618="","",IF(LEN(D2618)&gt;2,_xlfn.IFS(ISNUMBER(SEARCH("_",D2618)),D2618,ISNUMBER(SEARCH(", ",D2618)),SUBSTITUTE(D2618,", ","_"),ISNUMBER(SEARCH("/ ",D2618)),SUBSTITUTE(D2618,"/ ","_"),ISNUMBER(SEARCH(",",D2618)),SUBSTITUTE(D2618,",","_"),ISNUMBER(SEARCH("/",D2618)),SUBSTITUTE(D2618,"/","_"),ISNUMBER(SEARCH("",D2618)),D2618),D2618))))</f>
        <v/>
      </c>
      <c r="L2618" s="1"/>
      <c r="M2618" s="1" t="str">
        <f t="shared" si="201"/>
        <v/>
      </c>
      <c r="N2618" s="94" t="str">
        <f>IF($L2618="None","",IF(ISERROR(VLOOKUP($L2618,Info!$B$4:$B$266,1,FALSE)),"",VLOOKUP($L2618,Info!$B$4:$L$266,5,FALSE)))</f>
        <v/>
      </c>
      <c r="O2618" s="94" t="str">
        <f>IF(K2618="","",IF(AND($J$12&lt;&gt;"ABC",N2618="3"),"BAC",IF(N2618="3","ABC",IF($J$12&lt;&gt;"ABC",IF($J$10="Standard",VLOOKUP(K2618,Info!$BE$4:$BF$481,2,FALSE),VLOOKUP(K2618,Info!$BI$4:$BJ$482,2,FALSE)),IF($J$10="Standard",VLOOKUP(K2618,Info!$AG$4:$AH$2994,2,FALSE),VLOOKUP(K2618,Info!$AK$4:$AL$2997,2,FALSE))))))</f>
        <v/>
      </c>
      <c r="P2618" s="94" t="str">
        <f>IF($L2618="None","",IF(ISERROR(VLOOKUP($L2618,Info!$B$4:$B$266,1,FALSE)),"",VLOOKUP($L2618,Info!$B$4:$L$266,3,FALSE)))</f>
        <v/>
      </c>
      <c r="Q2618" s="96" t="str">
        <f>IF($L2618="None","",IF(ISERROR(VLOOKUP($L2618,Info!$B$4:$B$266,1,FALSE)),"",VLOOKUP($L2618,Info!$B$4:$L$266,4,FALSE)))</f>
        <v/>
      </c>
      <c r="R2618" s="1"/>
      <c r="S2618" s="6" t="str">
        <f t="shared" si="202"/>
        <v/>
      </c>
      <c r="T2618" s="6" t="str">
        <f>IF($L2618="None","",IF(ISERROR(VLOOKUP($L2618,Info!$B$4:$B$266,1,FALSE)),"",VLOOKUP($L2618,Info!$B$4:$L$266,11,FALSE)))</f>
        <v/>
      </c>
      <c r="U2618" s="1"/>
      <c r="V2618" s="1"/>
      <c r="W2618" s="1"/>
      <c r="X2618" s="1" t="str">
        <f>IF($L2618="None","",IF(ISERROR(VLOOKUP($L2618,Info!$B$4:$B$266,1,FALSE)),"",IF(OR(W2618="Metallic Liquid Tight",W2618="Non-Metallic Liquid Tight",W2618="LSZH",W2618="Greenfield"),VLOOKUP($L2618,Info!$B$4:$L$266,7,FALSE),"N/A")))</f>
        <v/>
      </c>
      <c r="Y2618" s="1"/>
      <c r="Z2618" s="96" t="str">
        <f>IF($L2618="None","",IF(ISERROR(VLOOKUP($L2618,Info!$B$4:$B$266,1,FALSE)),"",VLOOKUP($L2618,Info!$B$4:$L$266,9,FALSE)))</f>
        <v/>
      </c>
      <c r="AA2618" s="96" t="str">
        <f>IF($L2618="None","",IF(ISERROR(VLOOKUP($L2618,Info!$B$4:$B$266,1,FALSE)),"",VLOOKUP($L2618,Info!$B$4:$L$266,8,FALSE)))</f>
        <v/>
      </c>
      <c r="AB2618" s="96" t="str">
        <f>IF($L2618="None","",IF(ISERROR(VLOOKUP($L2618,Info!$B$4:$B$266,1,FALSE)),"",VLOOKUP($L2618,Info!$B$4:$L$266,10,FALSE)))</f>
        <v/>
      </c>
      <c r="AC2618" s="1" t="str">
        <f>IF(W2618="SO Cable","Black,White",IF(O2618="","",IF(P2618="","",IF($J$12&lt;&gt;"ABC",IF(P2618&lt;="250",VLOOKUP(O2618,Info!$AZ$4:$BB$22,3,FALSE),VLOOKUP(O2618,Info!$AZ$23:$BB$39,3,FALSE)),IF(P2618&lt;="250",VLOOKUP(O2618,Info!$AO$4:$AQ$22,3,FALSE),VLOOKUP(O2618,Info!$AO$23:$AP$39,3,FALSE))))))</f>
        <v/>
      </c>
      <c r="AD2618" s="1"/>
      <c r="AE2618" s="1" t="str">
        <f>IF($L2618="None","",IF(ISERROR(VLOOKUP($L2618,Info!$B$4:$B$266,1,FALSE)),"",VLOOKUP($L2618,Info!$B$4:$L$266,4,FALSE)))</f>
        <v/>
      </c>
      <c r="AF2618" s="1" t="str">
        <f>IF($L2618="None","",IF(ISERROR(VLOOKUP($L2618,Info!$B$4:$B$266,1,FALSE)),"",VLOOKUP($L2618,Info!$B$4:$L$266,6,FALSE)))</f>
        <v/>
      </c>
      <c r="AG2618" s="1"/>
      <c r="AH2618" s="33" t="str" cm="1">
        <f t="array" ref="AH2618">IF(AND(L2618&lt;&gt;"",O2618&lt;&gt;"",R2618:S2618&lt;&gt;"",W2618:X2618&lt;&gt;"",Z2618:AA2618&lt;&gt;"",AC2618&lt;&gt;""),"Good","Bad")</f>
        <v>Bad</v>
      </c>
      <c r="AL2618" t="str" cm="1">
        <f t="array" ref="AL2618">IF(R2618&gt;0,_xlfn.IFS(COUNTIF($L$20:L2618,"&lt;&gt;")&lt;101,1,COUNTIF($L$20:L2618,"&lt;&gt;")&lt;201,2,COUNTIF($L$20:L2618,"&lt;&gt;")&lt;301,3,COUNTIF($L$20:L2618,"&lt;&gt;")&lt;401,4,COUNTIF($L$20:L2618,"&lt;&gt;")&lt;501,5,COUNTIF($L$20:L2618,"&lt;&gt;")&lt;601,6,COUNTIF($L$20:L2618,"&lt;&gt;")&lt;701,7,COUNTIF($L$20:L2618,"&lt;&gt;")&lt;801,8,COUNTIF($L$20:L2618,"&lt;&gt;")&lt;901,9,COUNTIF($L$20:L2618,"&lt;&gt;")&lt;1001,10,COUNTIF($L$20:L2618,"&lt;&gt;")&lt;1101,11,COUNTIF($L$20:L2618,"&lt;&gt;")&lt;1201,12,COUNTIF($L$20:L2618,"&lt;&gt;")&lt;1301,13,COUNTIF($L$20:L2618,"&lt;&gt;")&lt;1401,14,COUNTIF($L$20:L2618,"&lt;&gt;")&lt;1501,15,COUNTIF($L$20:L2618,"&lt;&gt;")&lt;1601,16,COUNTIF($L$20:L2618,"&lt;&gt;")&lt;1701,17,COUNTIF($L$20:L2618,"&lt;&gt;")&lt;1801,18,COUNTIF($L$20:L2618,"&lt;&gt;")&lt;1901,19,COUNTIF($L$20:L2618,"&lt;&gt;")&lt;2001,20,COUNTIF($L$20:L2618,"&lt;&gt;")&lt;2101,21,COUNTIF($L$20:L2618,"&lt;&gt;")&lt;2201,22,COUNTIF($L$20:L2618,"&lt;&gt;")&lt;2301,23,COUNTIF($L$20:L2618,"&lt;&gt;")&lt;2401,24,COUNTIF($L$20:L2618,"&lt;&gt;")&lt;2501,25,COUNTIF($L$20:L2618,"&lt;&gt;")&lt;2601,26,COUNTIF($L$20:L2618,"&lt;&gt;")&lt;2701,27,COUNTIF($L$20:L2618,"&lt;&gt;")&lt;2801,28,COUNTIF($L$20:L2618,"&lt;&gt;")&lt;2901,29,COUNTIF($L$20:L2618,"&lt;&gt;")&lt;3001,30),"")</f>
        <v/>
      </c>
      <c r="AM2618" t="str">
        <f t="shared" si="200"/>
        <v/>
      </c>
      <c r="AN2618" t="str">
        <f t="shared" si="204"/>
        <v/>
      </c>
      <c r="AP2618" t="str">
        <f t="shared" si="203"/>
        <v/>
      </c>
      <c r="AQ2618" t="str">
        <f>IF(AO2618="","",COUNTIFS(AM2618:$AM$3019,AO2618))</f>
        <v/>
      </c>
    </row>
    <row r="2619" spans="1:43" x14ac:dyDescent="0.25">
      <c r="A2619" s="6" t="str">
        <f>IF(COUNT($A$20:A2618)&lt;&gt;$B$4,IF(A2618="","",A2618+1),"")</f>
        <v/>
      </c>
      <c r="B2619" s="3"/>
      <c r="C2619" s="3"/>
      <c r="D2619" s="122"/>
      <c r="E2619" s="3"/>
      <c r="F2619" s="3"/>
      <c r="G2619" s="3"/>
      <c r="H2619" s="3"/>
      <c r="I2619" s="120"/>
      <c r="J2619" s="3"/>
      <c r="K2619" s="95" t="str" cm="1">
        <f t="array" ref="K2619">IF(OR($J$14 = "A",$J$14 = "B",$J$14 = "C"),IF(I2619="","",IF(LEN(I2619)&gt;2,_xlfn.IFS(ISNUMBER(SEARCH("_",I2619)),I2619,ISNUMBER(SEARCH(", ",I2619)),SUBSTITUTE(I2619,", ","_"),ISNUMBER(SEARCH("/ ",I2619)),SUBSTITUTE(I2619,"/ ","_"),ISNUMBER(SEARCH(",",I2619)),SUBSTITUTE(I2619,",","_"),ISNUMBER(SEARCH("/",I2619)),SUBSTITUTE(I2619,"/","_"),ISNUMBER(SEARCH("",I2619)),I2619),I2619)),IF(OR($J$14 = "J",$J$14 = "K"),"",IF(D2619="","",IF(LEN(D2619)&gt;2,_xlfn.IFS(ISNUMBER(SEARCH("_",D2619)),D2619,ISNUMBER(SEARCH(", ",D2619)),SUBSTITUTE(D2619,", ","_"),ISNUMBER(SEARCH("/ ",D2619)),SUBSTITUTE(D2619,"/ ","_"),ISNUMBER(SEARCH(",",D2619)),SUBSTITUTE(D2619,",","_"),ISNUMBER(SEARCH("/",D2619)),SUBSTITUTE(D2619,"/","_"),ISNUMBER(SEARCH("",D2619)),D2619),D2619))))</f>
        <v/>
      </c>
      <c r="L2619" s="1"/>
      <c r="M2619" s="1" t="str">
        <f t="shared" si="201"/>
        <v/>
      </c>
      <c r="N2619" s="94" t="str">
        <f>IF($L2619="None","",IF(ISERROR(VLOOKUP($L2619,Info!$B$4:$B$266,1,FALSE)),"",VLOOKUP($L2619,Info!$B$4:$L$266,5,FALSE)))</f>
        <v/>
      </c>
      <c r="O2619" s="94" t="str">
        <f>IF(K2619="","",IF(AND($J$12&lt;&gt;"ABC",N2619="3"),"BAC",IF(N2619="3","ABC",IF($J$12&lt;&gt;"ABC",IF($J$10="Standard",VLOOKUP(K2619,Info!$BE$4:$BF$481,2,FALSE),VLOOKUP(K2619,Info!$BI$4:$BJ$482,2,FALSE)),IF($J$10="Standard",VLOOKUP(K2619,Info!$AG$4:$AH$2994,2,FALSE),VLOOKUP(K2619,Info!$AK$4:$AL$2997,2,FALSE))))))</f>
        <v/>
      </c>
      <c r="P2619" s="94" t="str">
        <f>IF($L2619="None","",IF(ISERROR(VLOOKUP($L2619,Info!$B$4:$B$266,1,FALSE)),"",VLOOKUP($L2619,Info!$B$4:$L$266,3,FALSE)))</f>
        <v/>
      </c>
      <c r="Q2619" s="96" t="str">
        <f>IF($L2619="None","",IF(ISERROR(VLOOKUP($L2619,Info!$B$4:$B$266,1,FALSE)),"",VLOOKUP($L2619,Info!$B$4:$L$266,4,FALSE)))</f>
        <v/>
      </c>
      <c r="R2619" s="1"/>
      <c r="S2619" s="6" t="str">
        <f t="shared" si="202"/>
        <v/>
      </c>
      <c r="T2619" s="6" t="str">
        <f>IF($L2619="None","",IF(ISERROR(VLOOKUP($L2619,Info!$B$4:$B$266,1,FALSE)),"",VLOOKUP($L2619,Info!$B$4:$L$266,11,FALSE)))</f>
        <v/>
      </c>
      <c r="U2619" s="1"/>
      <c r="V2619" s="1"/>
      <c r="W2619" s="1"/>
      <c r="X2619" s="1" t="str">
        <f>IF($L2619="None","",IF(ISERROR(VLOOKUP($L2619,Info!$B$4:$B$266,1,FALSE)),"",IF(OR(W2619="Metallic Liquid Tight",W2619="Non-Metallic Liquid Tight",W2619="LSZH",W2619="Greenfield"),VLOOKUP($L2619,Info!$B$4:$L$266,7,FALSE),"N/A")))</f>
        <v/>
      </c>
      <c r="Y2619" s="1"/>
      <c r="Z2619" s="96" t="str">
        <f>IF($L2619="None","",IF(ISERROR(VLOOKUP($L2619,Info!$B$4:$B$266,1,FALSE)),"",VLOOKUP($L2619,Info!$B$4:$L$266,9,FALSE)))</f>
        <v/>
      </c>
      <c r="AA2619" s="96" t="str">
        <f>IF($L2619="None","",IF(ISERROR(VLOOKUP($L2619,Info!$B$4:$B$266,1,FALSE)),"",VLOOKUP($L2619,Info!$B$4:$L$266,8,FALSE)))</f>
        <v/>
      </c>
      <c r="AB2619" s="96" t="str">
        <f>IF($L2619="None","",IF(ISERROR(VLOOKUP($L2619,Info!$B$4:$B$266,1,FALSE)),"",VLOOKUP($L2619,Info!$B$4:$L$266,10,FALSE)))</f>
        <v/>
      </c>
      <c r="AC2619" s="1" t="str">
        <f>IF(W2619="SO Cable","Black,White",IF(O2619="","",IF(P2619="","",IF($J$12&lt;&gt;"ABC",IF(P2619&lt;="250",VLOOKUP(O2619,Info!$AZ$4:$BB$22,3,FALSE),VLOOKUP(O2619,Info!$AZ$23:$BB$39,3,FALSE)),IF(P2619&lt;="250",VLOOKUP(O2619,Info!$AO$4:$AQ$22,3,FALSE),VLOOKUP(O2619,Info!$AO$23:$AP$39,3,FALSE))))))</f>
        <v/>
      </c>
      <c r="AD2619" s="1"/>
      <c r="AE2619" s="1" t="str">
        <f>IF($L2619="None","",IF(ISERROR(VLOOKUP($L2619,Info!$B$4:$B$266,1,FALSE)),"",VLOOKUP($L2619,Info!$B$4:$L$266,4,FALSE)))</f>
        <v/>
      </c>
      <c r="AF2619" s="1" t="str">
        <f>IF($L2619="None","",IF(ISERROR(VLOOKUP($L2619,Info!$B$4:$B$266,1,FALSE)),"",VLOOKUP($L2619,Info!$B$4:$L$266,6,FALSE)))</f>
        <v/>
      </c>
      <c r="AG2619" s="1"/>
      <c r="AH2619" s="33" t="str" cm="1">
        <f t="array" ref="AH2619">IF(AND(L2619&lt;&gt;"",O2619&lt;&gt;"",R2619:S2619&lt;&gt;"",W2619:X2619&lt;&gt;"",Z2619:AA2619&lt;&gt;"",AC2619&lt;&gt;""),"Good","Bad")</f>
        <v>Bad</v>
      </c>
      <c r="AL2619" t="str" cm="1">
        <f t="array" ref="AL2619">IF(R2619&gt;0,_xlfn.IFS(COUNTIF($L$20:L2619,"&lt;&gt;")&lt;101,1,COUNTIF($L$20:L2619,"&lt;&gt;")&lt;201,2,COUNTIF($L$20:L2619,"&lt;&gt;")&lt;301,3,COUNTIF($L$20:L2619,"&lt;&gt;")&lt;401,4,COUNTIF($L$20:L2619,"&lt;&gt;")&lt;501,5,COUNTIF($L$20:L2619,"&lt;&gt;")&lt;601,6,COUNTIF($L$20:L2619,"&lt;&gt;")&lt;701,7,COUNTIF($L$20:L2619,"&lt;&gt;")&lt;801,8,COUNTIF($L$20:L2619,"&lt;&gt;")&lt;901,9,COUNTIF($L$20:L2619,"&lt;&gt;")&lt;1001,10,COUNTIF($L$20:L2619,"&lt;&gt;")&lt;1101,11,COUNTIF($L$20:L2619,"&lt;&gt;")&lt;1201,12,COUNTIF($L$20:L2619,"&lt;&gt;")&lt;1301,13,COUNTIF($L$20:L2619,"&lt;&gt;")&lt;1401,14,COUNTIF($L$20:L2619,"&lt;&gt;")&lt;1501,15,COUNTIF($L$20:L2619,"&lt;&gt;")&lt;1601,16,COUNTIF($L$20:L2619,"&lt;&gt;")&lt;1701,17,COUNTIF($L$20:L2619,"&lt;&gt;")&lt;1801,18,COUNTIF($L$20:L2619,"&lt;&gt;")&lt;1901,19,COUNTIF($L$20:L2619,"&lt;&gt;")&lt;2001,20,COUNTIF($L$20:L2619,"&lt;&gt;")&lt;2101,21,COUNTIF($L$20:L2619,"&lt;&gt;")&lt;2201,22,COUNTIF($L$20:L2619,"&lt;&gt;")&lt;2301,23,COUNTIF($L$20:L2619,"&lt;&gt;")&lt;2401,24,COUNTIF($L$20:L2619,"&lt;&gt;")&lt;2501,25,COUNTIF($L$20:L2619,"&lt;&gt;")&lt;2601,26,COUNTIF($L$20:L2619,"&lt;&gt;")&lt;2701,27,COUNTIF($L$20:L2619,"&lt;&gt;")&lt;2801,28,COUNTIF($L$20:L2619,"&lt;&gt;")&lt;2901,29,COUNTIF($L$20:L2619,"&lt;&gt;")&lt;3001,30),"")</f>
        <v/>
      </c>
      <c r="AM2619" t="str">
        <f t="shared" si="200"/>
        <v/>
      </c>
      <c r="AN2619" t="str">
        <f t="shared" si="204"/>
        <v/>
      </c>
      <c r="AP2619" t="str">
        <f t="shared" si="203"/>
        <v/>
      </c>
      <c r="AQ2619" t="str">
        <f>IF(AO2619="","",COUNTIFS(AM2619:$AM$3019,AO2619))</f>
        <v/>
      </c>
    </row>
    <row r="2620" spans="1:43" x14ac:dyDescent="0.25">
      <c r="A2620" s="6" t="str">
        <f>IF(COUNT($A$20:A2619)&lt;&gt;$B$4,IF(A2619="","",A2619+1),"")</f>
        <v/>
      </c>
      <c r="B2620" s="3"/>
      <c r="C2620" s="3"/>
      <c r="D2620" s="122"/>
      <c r="E2620" s="3"/>
      <c r="F2620" s="3"/>
      <c r="G2620" s="3"/>
      <c r="H2620" s="3"/>
      <c r="I2620" s="120"/>
      <c r="J2620" s="3"/>
      <c r="K2620" s="95" t="str" cm="1">
        <f t="array" ref="K2620">IF(OR($J$14 = "A",$J$14 = "B",$J$14 = "C"),IF(I2620="","",IF(LEN(I2620)&gt;2,_xlfn.IFS(ISNUMBER(SEARCH("_",I2620)),I2620,ISNUMBER(SEARCH(", ",I2620)),SUBSTITUTE(I2620,", ","_"),ISNUMBER(SEARCH("/ ",I2620)),SUBSTITUTE(I2620,"/ ","_"),ISNUMBER(SEARCH(",",I2620)),SUBSTITUTE(I2620,",","_"),ISNUMBER(SEARCH("/",I2620)),SUBSTITUTE(I2620,"/","_"),ISNUMBER(SEARCH("",I2620)),I2620),I2620)),IF(OR($J$14 = "J",$J$14 = "K"),"",IF(D2620="","",IF(LEN(D2620)&gt;2,_xlfn.IFS(ISNUMBER(SEARCH("_",D2620)),D2620,ISNUMBER(SEARCH(", ",D2620)),SUBSTITUTE(D2620,", ","_"),ISNUMBER(SEARCH("/ ",D2620)),SUBSTITUTE(D2620,"/ ","_"),ISNUMBER(SEARCH(",",D2620)),SUBSTITUTE(D2620,",","_"),ISNUMBER(SEARCH("/",D2620)),SUBSTITUTE(D2620,"/","_"),ISNUMBER(SEARCH("",D2620)),D2620),D2620))))</f>
        <v/>
      </c>
      <c r="L2620" s="1"/>
      <c r="M2620" s="1" t="str">
        <f t="shared" si="201"/>
        <v/>
      </c>
      <c r="N2620" s="94" t="str">
        <f>IF($L2620="None","",IF(ISERROR(VLOOKUP($L2620,Info!$B$4:$B$266,1,FALSE)),"",VLOOKUP($L2620,Info!$B$4:$L$266,5,FALSE)))</f>
        <v/>
      </c>
      <c r="O2620" s="94" t="str">
        <f>IF(K2620="","",IF(AND($J$12&lt;&gt;"ABC",N2620="3"),"BAC",IF(N2620="3","ABC",IF($J$12&lt;&gt;"ABC",IF($J$10="Standard",VLOOKUP(K2620,Info!$BE$4:$BF$481,2,FALSE),VLOOKUP(K2620,Info!$BI$4:$BJ$482,2,FALSE)),IF($J$10="Standard",VLOOKUP(K2620,Info!$AG$4:$AH$2994,2,FALSE),VLOOKUP(K2620,Info!$AK$4:$AL$2997,2,FALSE))))))</f>
        <v/>
      </c>
      <c r="P2620" s="94" t="str">
        <f>IF($L2620="None","",IF(ISERROR(VLOOKUP($L2620,Info!$B$4:$B$266,1,FALSE)),"",VLOOKUP($L2620,Info!$B$4:$L$266,3,FALSE)))</f>
        <v/>
      </c>
      <c r="Q2620" s="96" t="str">
        <f>IF($L2620="None","",IF(ISERROR(VLOOKUP($L2620,Info!$B$4:$B$266,1,FALSE)),"",VLOOKUP($L2620,Info!$B$4:$L$266,4,FALSE)))</f>
        <v/>
      </c>
      <c r="R2620" s="1"/>
      <c r="S2620" s="6" t="str">
        <f t="shared" si="202"/>
        <v/>
      </c>
      <c r="T2620" s="6" t="str">
        <f>IF($L2620="None","",IF(ISERROR(VLOOKUP($L2620,Info!$B$4:$B$266,1,FALSE)),"",VLOOKUP($L2620,Info!$B$4:$L$266,11,FALSE)))</f>
        <v/>
      </c>
      <c r="U2620" s="1"/>
      <c r="V2620" s="1"/>
      <c r="W2620" s="1"/>
      <c r="X2620" s="1" t="str">
        <f>IF($L2620="None","",IF(ISERROR(VLOOKUP($L2620,Info!$B$4:$B$266,1,FALSE)),"",IF(OR(W2620="Metallic Liquid Tight",W2620="Non-Metallic Liquid Tight",W2620="LSZH",W2620="Greenfield"),VLOOKUP($L2620,Info!$B$4:$L$266,7,FALSE),"N/A")))</f>
        <v/>
      </c>
      <c r="Y2620" s="1"/>
      <c r="Z2620" s="96" t="str">
        <f>IF($L2620="None","",IF(ISERROR(VLOOKUP($L2620,Info!$B$4:$B$266,1,FALSE)),"",VLOOKUP($L2620,Info!$B$4:$L$266,9,FALSE)))</f>
        <v/>
      </c>
      <c r="AA2620" s="96" t="str">
        <f>IF($L2620="None","",IF(ISERROR(VLOOKUP($L2620,Info!$B$4:$B$266,1,FALSE)),"",VLOOKUP($L2620,Info!$B$4:$L$266,8,FALSE)))</f>
        <v/>
      </c>
      <c r="AB2620" s="96" t="str">
        <f>IF($L2620="None","",IF(ISERROR(VLOOKUP($L2620,Info!$B$4:$B$266,1,FALSE)),"",VLOOKUP($L2620,Info!$B$4:$L$266,10,FALSE)))</f>
        <v/>
      </c>
      <c r="AC2620" s="1" t="str">
        <f>IF(W2620="SO Cable","Black,White",IF(O2620="","",IF(P2620="","",IF($J$12&lt;&gt;"ABC",IF(P2620&lt;="250",VLOOKUP(O2620,Info!$AZ$4:$BB$22,3,FALSE),VLOOKUP(O2620,Info!$AZ$23:$BB$39,3,FALSE)),IF(P2620&lt;="250",VLOOKUP(O2620,Info!$AO$4:$AQ$22,3,FALSE),VLOOKUP(O2620,Info!$AO$23:$AP$39,3,FALSE))))))</f>
        <v/>
      </c>
      <c r="AD2620" s="1"/>
      <c r="AE2620" s="1" t="str">
        <f>IF($L2620="None","",IF(ISERROR(VLOOKUP($L2620,Info!$B$4:$B$266,1,FALSE)),"",VLOOKUP($L2620,Info!$B$4:$L$266,4,FALSE)))</f>
        <v/>
      </c>
      <c r="AF2620" s="1" t="str">
        <f>IF($L2620="None","",IF(ISERROR(VLOOKUP($L2620,Info!$B$4:$B$266,1,FALSE)),"",VLOOKUP($L2620,Info!$B$4:$L$266,6,FALSE)))</f>
        <v/>
      </c>
      <c r="AG2620" s="1"/>
      <c r="AH2620" s="33" t="str" cm="1">
        <f t="array" ref="AH2620">IF(AND(L2620&lt;&gt;"",O2620&lt;&gt;"",R2620:S2620&lt;&gt;"",W2620:X2620&lt;&gt;"",Z2620:AA2620&lt;&gt;"",AC2620&lt;&gt;""),"Good","Bad")</f>
        <v>Bad</v>
      </c>
      <c r="AL2620" t="str" cm="1">
        <f t="array" ref="AL2620">IF(R2620&gt;0,_xlfn.IFS(COUNTIF($L$20:L2620,"&lt;&gt;")&lt;101,1,COUNTIF($L$20:L2620,"&lt;&gt;")&lt;201,2,COUNTIF($L$20:L2620,"&lt;&gt;")&lt;301,3,COUNTIF($L$20:L2620,"&lt;&gt;")&lt;401,4,COUNTIF($L$20:L2620,"&lt;&gt;")&lt;501,5,COUNTIF($L$20:L2620,"&lt;&gt;")&lt;601,6,COUNTIF($L$20:L2620,"&lt;&gt;")&lt;701,7,COUNTIF($L$20:L2620,"&lt;&gt;")&lt;801,8,COUNTIF($L$20:L2620,"&lt;&gt;")&lt;901,9,COUNTIF($L$20:L2620,"&lt;&gt;")&lt;1001,10,COUNTIF($L$20:L2620,"&lt;&gt;")&lt;1101,11,COUNTIF($L$20:L2620,"&lt;&gt;")&lt;1201,12,COUNTIF($L$20:L2620,"&lt;&gt;")&lt;1301,13,COUNTIF($L$20:L2620,"&lt;&gt;")&lt;1401,14,COUNTIF($L$20:L2620,"&lt;&gt;")&lt;1501,15,COUNTIF($L$20:L2620,"&lt;&gt;")&lt;1601,16,COUNTIF($L$20:L2620,"&lt;&gt;")&lt;1701,17,COUNTIF($L$20:L2620,"&lt;&gt;")&lt;1801,18,COUNTIF($L$20:L2620,"&lt;&gt;")&lt;1901,19,COUNTIF($L$20:L2620,"&lt;&gt;")&lt;2001,20,COUNTIF($L$20:L2620,"&lt;&gt;")&lt;2101,21,COUNTIF($L$20:L2620,"&lt;&gt;")&lt;2201,22,COUNTIF($L$20:L2620,"&lt;&gt;")&lt;2301,23,COUNTIF($L$20:L2620,"&lt;&gt;")&lt;2401,24,COUNTIF($L$20:L2620,"&lt;&gt;")&lt;2501,25,COUNTIF($L$20:L2620,"&lt;&gt;")&lt;2601,26,COUNTIF($L$20:L2620,"&lt;&gt;")&lt;2701,27,COUNTIF($L$20:L2620,"&lt;&gt;")&lt;2801,28,COUNTIF($L$20:L2620,"&lt;&gt;")&lt;2901,29,COUNTIF($L$20:L2620,"&lt;&gt;")&lt;3001,30),"")</f>
        <v/>
      </c>
      <c r="AM2620" t="str">
        <f t="shared" si="200"/>
        <v/>
      </c>
      <c r="AN2620" t="str">
        <f t="shared" si="204"/>
        <v/>
      </c>
      <c r="AP2620" t="str">
        <f t="shared" si="203"/>
        <v/>
      </c>
      <c r="AQ2620" t="str">
        <f>IF(AO2620="","",COUNTIFS(AM2620:$AM$3019,AO2620))</f>
        <v/>
      </c>
    </row>
    <row r="2621" spans="1:43" x14ac:dyDescent="0.25">
      <c r="A2621" s="6" t="str">
        <f>IF(COUNT($A$20:A2620)&lt;&gt;$B$4,IF(A2620="","",A2620+1),"")</f>
        <v/>
      </c>
      <c r="B2621" s="3"/>
      <c r="C2621" s="3"/>
      <c r="D2621" s="122"/>
      <c r="E2621" s="3"/>
      <c r="F2621" s="3"/>
      <c r="G2621" s="3"/>
      <c r="H2621" s="3"/>
      <c r="I2621" s="120"/>
      <c r="J2621" s="3"/>
      <c r="K2621" s="95" t="str" cm="1">
        <f t="array" ref="K2621">IF(OR($J$14 = "A",$J$14 = "B",$J$14 = "C"),IF(I2621="","",IF(LEN(I2621)&gt;2,_xlfn.IFS(ISNUMBER(SEARCH("_",I2621)),I2621,ISNUMBER(SEARCH(", ",I2621)),SUBSTITUTE(I2621,", ","_"),ISNUMBER(SEARCH("/ ",I2621)),SUBSTITUTE(I2621,"/ ","_"),ISNUMBER(SEARCH(",",I2621)),SUBSTITUTE(I2621,",","_"),ISNUMBER(SEARCH("/",I2621)),SUBSTITUTE(I2621,"/","_"),ISNUMBER(SEARCH("",I2621)),I2621),I2621)),IF(OR($J$14 = "J",$J$14 = "K"),"",IF(D2621="","",IF(LEN(D2621)&gt;2,_xlfn.IFS(ISNUMBER(SEARCH("_",D2621)),D2621,ISNUMBER(SEARCH(", ",D2621)),SUBSTITUTE(D2621,", ","_"),ISNUMBER(SEARCH("/ ",D2621)),SUBSTITUTE(D2621,"/ ","_"),ISNUMBER(SEARCH(",",D2621)),SUBSTITUTE(D2621,",","_"),ISNUMBER(SEARCH("/",D2621)),SUBSTITUTE(D2621,"/","_"),ISNUMBER(SEARCH("",D2621)),D2621),D2621))))</f>
        <v/>
      </c>
      <c r="L2621" s="1"/>
      <c r="M2621" s="1" t="str">
        <f t="shared" si="201"/>
        <v/>
      </c>
      <c r="N2621" s="94" t="str">
        <f>IF($L2621="None","",IF(ISERROR(VLOOKUP($L2621,Info!$B$4:$B$266,1,FALSE)),"",VLOOKUP($L2621,Info!$B$4:$L$266,5,FALSE)))</f>
        <v/>
      </c>
      <c r="O2621" s="94" t="str">
        <f>IF(K2621="","",IF(AND($J$12&lt;&gt;"ABC",N2621="3"),"BAC",IF(N2621="3","ABC",IF($J$12&lt;&gt;"ABC",IF($J$10="Standard",VLOOKUP(K2621,Info!$BE$4:$BF$481,2,FALSE),VLOOKUP(K2621,Info!$BI$4:$BJ$482,2,FALSE)),IF($J$10="Standard",VLOOKUP(K2621,Info!$AG$4:$AH$2994,2,FALSE),VLOOKUP(K2621,Info!$AK$4:$AL$2997,2,FALSE))))))</f>
        <v/>
      </c>
      <c r="P2621" s="94" t="str">
        <f>IF($L2621="None","",IF(ISERROR(VLOOKUP($L2621,Info!$B$4:$B$266,1,FALSE)),"",VLOOKUP($L2621,Info!$B$4:$L$266,3,FALSE)))</f>
        <v/>
      </c>
      <c r="Q2621" s="96" t="str">
        <f>IF($L2621="None","",IF(ISERROR(VLOOKUP($L2621,Info!$B$4:$B$266,1,FALSE)),"",VLOOKUP($L2621,Info!$B$4:$L$266,4,FALSE)))</f>
        <v/>
      </c>
      <c r="R2621" s="1"/>
      <c r="S2621" s="6" t="str">
        <f t="shared" si="202"/>
        <v/>
      </c>
      <c r="T2621" s="6" t="str">
        <f>IF($L2621="None","",IF(ISERROR(VLOOKUP($L2621,Info!$B$4:$B$266,1,FALSE)),"",VLOOKUP($L2621,Info!$B$4:$L$266,11,FALSE)))</f>
        <v/>
      </c>
      <c r="U2621" s="1"/>
      <c r="V2621" s="1"/>
      <c r="W2621" s="1"/>
      <c r="X2621" s="1" t="str">
        <f>IF($L2621="None","",IF(ISERROR(VLOOKUP($L2621,Info!$B$4:$B$266,1,FALSE)),"",IF(OR(W2621="Metallic Liquid Tight",W2621="Non-Metallic Liquid Tight",W2621="LSZH",W2621="Greenfield"),VLOOKUP($L2621,Info!$B$4:$L$266,7,FALSE),"N/A")))</f>
        <v/>
      </c>
      <c r="Y2621" s="1"/>
      <c r="Z2621" s="96" t="str">
        <f>IF($L2621="None","",IF(ISERROR(VLOOKUP($L2621,Info!$B$4:$B$266,1,FALSE)),"",VLOOKUP($L2621,Info!$B$4:$L$266,9,FALSE)))</f>
        <v/>
      </c>
      <c r="AA2621" s="96" t="str">
        <f>IF($L2621="None","",IF(ISERROR(VLOOKUP($L2621,Info!$B$4:$B$266,1,FALSE)),"",VLOOKUP($L2621,Info!$B$4:$L$266,8,FALSE)))</f>
        <v/>
      </c>
      <c r="AB2621" s="96" t="str">
        <f>IF($L2621="None","",IF(ISERROR(VLOOKUP($L2621,Info!$B$4:$B$266,1,FALSE)),"",VLOOKUP($L2621,Info!$B$4:$L$266,10,FALSE)))</f>
        <v/>
      </c>
      <c r="AC2621" s="1" t="str">
        <f>IF(W2621="SO Cable","Black,White",IF(O2621="","",IF(P2621="","",IF($J$12&lt;&gt;"ABC",IF(P2621&lt;="250",VLOOKUP(O2621,Info!$AZ$4:$BB$22,3,FALSE),VLOOKUP(O2621,Info!$AZ$23:$BB$39,3,FALSE)),IF(P2621&lt;="250",VLOOKUP(O2621,Info!$AO$4:$AQ$22,3,FALSE),VLOOKUP(O2621,Info!$AO$23:$AP$39,3,FALSE))))))</f>
        <v/>
      </c>
      <c r="AD2621" s="1"/>
      <c r="AE2621" s="1" t="str">
        <f>IF($L2621="None","",IF(ISERROR(VLOOKUP($L2621,Info!$B$4:$B$266,1,FALSE)),"",VLOOKUP($L2621,Info!$B$4:$L$266,4,FALSE)))</f>
        <v/>
      </c>
      <c r="AF2621" s="1" t="str">
        <f>IF($L2621="None","",IF(ISERROR(VLOOKUP($L2621,Info!$B$4:$B$266,1,FALSE)),"",VLOOKUP($L2621,Info!$B$4:$L$266,6,FALSE)))</f>
        <v/>
      </c>
      <c r="AG2621" s="1"/>
      <c r="AH2621" s="33" t="str" cm="1">
        <f t="array" ref="AH2621">IF(AND(L2621&lt;&gt;"",O2621&lt;&gt;"",R2621:S2621&lt;&gt;"",W2621:X2621&lt;&gt;"",Z2621:AA2621&lt;&gt;"",AC2621&lt;&gt;""),"Good","Bad")</f>
        <v>Bad</v>
      </c>
      <c r="AL2621" t="str" cm="1">
        <f t="array" ref="AL2621">IF(R2621&gt;0,_xlfn.IFS(COUNTIF($L$20:L2621,"&lt;&gt;")&lt;101,1,COUNTIF($L$20:L2621,"&lt;&gt;")&lt;201,2,COUNTIF($L$20:L2621,"&lt;&gt;")&lt;301,3,COUNTIF($L$20:L2621,"&lt;&gt;")&lt;401,4,COUNTIF($L$20:L2621,"&lt;&gt;")&lt;501,5,COUNTIF($L$20:L2621,"&lt;&gt;")&lt;601,6,COUNTIF($L$20:L2621,"&lt;&gt;")&lt;701,7,COUNTIF($L$20:L2621,"&lt;&gt;")&lt;801,8,COUNTIF($L$20:L2621,"&lt;&gt;")&lt;901,9,COUNTIF($L$20:L2621,"&lt;&gt;")&lt;1001,10,COUNTIF($L$20:L2621,"&lt;&gt;")&lt;1101,11,COUNTIF($L$20:L2621,"&lt;&gt;")&lt;1201,12,COUNTIF($L$20:L2621,"&lt;&gt;")&lt;1301,13,COUNTIF($L$20:L2621,"&lt;&gt;")&lt;1401,14,COUNTIF($L$20:L2621,"&lt;&gt;")&lt;1501,15,COUNTIF($L$20:L2621,"&lt;&gt;")&lt;1601,16,COUNTIF($L$20:L2621,"&lt;&gt;")&lt;1701,17,COUNTIF($L$20:L2621,"&lt;&gt;")&lt;1801,18,COUNTIF($L$20:L2621,"&lt;&gt;")&lt;1901,19,COUNTIF($L$20:L2621,"&lt;&gt;")&lt;2001,20,COUNTIF($L$20:L2621,"&lt;&gt;")&lt;2101,21,COUNTIF($L$20:L2621,"&lt;&gt;")&lt;2201,22,COUNTIF($L$20:L2621,"&lt;&gt;")&lt;2301,23,COUNTIF($L$20:L2621,"&lt;&gt;")&lt;2401,24,COUNTIF($L$20:L2621,"&lt;&gt;")&lt;2501,25,COUNTIF($L$20:L2621,"&lt;&gt;")&lt;2601,26,COUNTIF($L$20:L2621,"&lt;&gt;")&lt;2701,27,COUNTIF($L$20:L2621,"&lt;&gt;")&lt;2801,28,COUNTIF($L$20:L2621,"&lt;&gt;")&lt;2901,29,COUNTIF($L$20:L2621,"&lt;&gt;")&lt;3001,30),"")</f>
        <v/>
      </c>
      <c r="AM2621" t="str">
        <f t="shared" si="200"/>
        <v/>
      </c>
      <c r="AN2621" t="str">
        <f t="shared" si="204"/>
        <v/>
      </c>
      <c r="AP2621" t="str">
        <f t="shared" si="203"/>
        <v/>
      </c>
      <c r="AQ2621" t="str">
        <f>IF(AO2621="","",COUNTIFS(AM2621:$AM$3019,AO2621))</f>
        <v/>
      </c>
    </row>
    <row r="2622" spans="1:43" x14ac:dyDescent="0.25">
      <c r="A2622" s="6" t="str">
        <f>IF(COUNT($A$20:A2621)&lt;&gt;$B$4,IF(A2621="","",A2621+1),"")</f>
        <v/>
      </c>
      <c r="B2622" s="3"/>
      <c r="C2622" s="3"/>
      <c r="D2622" s="122"/>
      <c r="E2622" s="3"/>
      <c r="F2622" s="3"/>
      <c r="G2622" s="3"/>
      <c r="H2622" s="3"/>
      <c r="I2622" s="120"/>
      <c r="J2622" s="3"/>
      <c r="K2622" s="95" t="str" cm="1">
        <f t="array" ref="K2622">IF(OR($J$14 = "A",$J$14 = "B",$J$14 = "C"),IF(I2622="","",IF(LEN(I2622)&gt;2,_xlfn.IFS(ISNUMBER(SEARCH("_",I2622)),I2622,ISNUMBER(SEARCH(", ",I2622)),SUBSTITUTE(I2622,", ","_"),ISNUMBER(SEARCH("/ ",I2622)),SUBSTITUTE(I2622,"/ ","_"),ISNUMBER(SEARCH(",",I2622)),SUBSTITUTE(I2622,",","_"),ISNUMBER(SEARCH("/",I2622)),SUBSTITUTE(I2622,"/","_"),ISNUMBER(SEARCH("",I2622)),I2622),I2622)),IF(OR($J$14 = "J",$J$14 = "K"),"",IF(D2622="","",IF(LEN(D2622)&gt;2,_xlfn.IFS(ISNUMBER(SEARCH("_",D2622)),D2622,ISNUMBER(SEARCH(", ",D2622)),SUBSTITUTE(D2622,", ","_"),ISNUMBER(SEARCH("/ ",D2622)),SUBSTITUTE(D2622,"/ ","_"),ISNUMBER(SEARCH(",",D2622)),SUBSTITUTE(D2622,",","_"),ISNUMBER(SEARCH("/",D2622)),SUBSTITUTE(D2622,"/","_"),ISNUMBER(SEARCH("",D2622)),D2622),D2622))))</f>
        <v/>
      </c>
      <c r="L2622" s="1"/>
      <c r="M2622" s="1" t="str">
        <f t="shared" si="201"/>
        <v/>
      </c>
      <c r="N2622" s="94" t="str">
        <f>IF($L2622="None","",IF(ISERROR(VLOOKUP($L2622,Info!$B$4:$B$266,1,FALSE)),"",VLOOKUP($L2622,Info!$B$4:$L$266,5,FALSE)))</f>
        <v/>
      </c>
      <c r="O2622" s="94" t="str">
        <f>IF(K2622="","",IF(AND($J$12&lt;&gt;"ABC",N2622="3"),"BAC",IF(N2622="3","ABC",IF($J$12&lt;&gt;"ABC",IF($J$10="Standard",VLOOKUP(K2622,Info!$BE$4:$BF$481,2,FALSE),VLOOKUP(K2622,Info!$BI$4:$BJ$482,2,FALSE)),IF($J$10="Standard",VLOOKUP(K2622,Info!$AG$4:$AH$2994,2,FALSE),VLOOKUP(K2622,Info!$AK$4:$AL$2997,2,FALSE))))))</f>
        <v/>
      </c>
      <c r="P2622" s="94" t="str">
        <f>IF($L2622="None","",IF(ISERROR(VLOOKUP($L2622,Info!$B$4:$B$266,1,FALSE)),"",VLOOKUP($L2622,Info!$B$4:$L$266,3,FALSE)))</f>
        <v/>
      </c>
      <c r="Q2622" s="96" t="str">
        <f>IF($L2622="None","",IF(ISERROR(VLOOKUP($L2622,Info!$B$4:$B$266,1,FALSE)),"",VLOOKUP($L2622,Info!$B$4:$L$266,4,FALSE)))</f>
        <v/>
      </c>
      <c r="R2622" s="1"/>
      <c r="S2622" s="6" t="str">
        <f t="shared" si="202"/>
        <v/>
      </c>
      <c r="T2622" s="6" t="str">
        <f>IF($L2622="None","",IF(ISERROR(VLOOKUP($L2622,Info!$B$4:$B$266,1,FALSE)),"",VLOOKUP($L2622,Info!$B$4:$L$266,11,FALSE)))</f>
        <v/>
      </c>
      <c r="U2622" s="1"/>
      <c r="V2622" s="1"/>
      <c r="W2622" s="1"/>
      <c r="X2622" s="1" t="str">
        <f>IF($L2622="None","",IF(ISERROR(VLOOKUP($L2622,Info!$B$4:$B$266,1,FALSE)),"",IF(OR(W2622="Metallic Liquid Tight",W2622="Non-Metallic Liquid Tight",W2622="LSZH",W2622="Greenfield"),VLOOKUP($L2622,Info!$B$4:$L$266,7,FALSE),"N/A")))</f>
        <v/>
      </c>
      <c r="Y2622" s="1"/>
      <c r="Z2622" s="96" t="str">
        <f>IF($L2622="None","",IF(ISERROR(VLOOKUP($L2622,Info!$B$4:$B$266,1,FALSE)),"",VLOOKUP($L2622,Info!$B$4:$L$266,9,FALSE)))</f>
        <v/>
      </c>
      <c r="AA2622" s="96" t="str">
        <f>IF($L2622="None","",IF(ISERROR(VLOOKUP($L2622,Info!$B$4:$B$266,1,FALSE)),"",VLOOKUP($L2622,Info!$B$4:$L$266,8,FALSE)))</f>
        <v/>
      </c>
      <c r="AB2622" s="96" t="str">
        <f>IF($L2622="None","",IF(ISERROR(VLOOKUP($L2622,Info!$B$4:$B$266,1,FALSE)),"",VLOOKUP($L2622,Info!$B$4:$L$266,10,FALSE)))</f>
        <v/>
      </c>
      <c r="AC2622" s="1" t="str">
        <f>IF(W2622="SO Cable","Black,White",IF(O2622="","",IF(P2622="","",IF($J$12&lt;&gt;"ABC",IF(P2622&lt;="250",VLOOKUP(O2622,Info!$AZ$4:$BB$22,3,FALSE),VLOOKUP(O2622,Info!$AZ$23:$BB$39,3,FALSE)),IF(P2622&lt;="250",VLOOKUP(O2622,Info!$AO$4:$AQ$22,3,FALSE),VLOOKUP(O2622,Info!$AO$23:$AP$39,3,FALSE))))))</f>
        <v/>
      </c>
      <c r="AD2622" s="1"/>
      <c r="AE2622" s="1" t="str">
        <f>IF($L2622="None","",IF(ISERROR(VLOOKUP($L2622,Info!$B$4:$B$266,1,FALSE)),"",VLOOKUP($L2622,Info!$B$4:$L$266,4,FALSE)))</f>
        <v/>
      </c>
      <c r="AF2622" s="1" t="str">
        <f>IF($L2622="None","",IF(ISERROR(VLOOKUP($L2622,Info!$B$4:$B$266,1,FALSE)),"",VLOOKUP($L2622,Info!$B$4:$L$266,6,FALSE)))</f>
        <v/>
      </c>
      <c r="AG2622" s="1"/>
      <c r="AH2622" s="33" t="str" cm="1">
        <f t="array" ref="AH2622">IF(AND(L2622&lt;&gt;"",O2622&lt;&gt;"",R2622:S2622&lt;&gt;"",W2622:X2622&lt;&gt;"",Z2622:AA2622&lt;&gt;"",AC2622&lt;&gt;""),"Good","Bad")</f>
        <v>Bad</v>
      </c>
      <c r="AL2622" t="str" cm="1">
        <f t="array" ref="AL2622">IF(R2622&gt;0,_xlfn.IFS(COUNTIF($L$20:L2622,"&lt;&gt;")&lt;101,1,COUNTIF($L$20:L2622,"&lt;&gt;")&lt;201,2,COUNTIF($L$20:L2622,"&lt;&gt;")&lt;301,3,COUNTIF($L$20:L2622,"&lt;&gt;")&lt;401,4,COUNTIF($L$20:L2622,"&lt;&gt;")&lt;501,5,COUNTIF($L$20:L2622,"&lt;&gt;")&lt;601,6,COUNTIF($L$20:L2622,"&lt;&gt;")&lt;701,7,COUNTIF($L$20:L2622,"&lt;&gt;")&lt;801,8,COUNTIF($L$20:L2622,"&lt;&gt;")&lt;901,9,COUNTIF($L$20:L2622,"&lt;&gt;")&lt;1001,10,COUNTIF($L$20:L2622,"&lt;&gt;")&lt;1101,11,COUNTIF($L$20:L2622,"&lt;&gt;")&lt;1201,12,COUNTIF($L$20:L2622,"&lt;&gt;")&lt;1301,13,COUNTIF($L$20:L2622,"&lt;&gt;")&lt;1401,14,COUNTIF($L$20:L2622,"&lt;&gt;")&lt;1501,15,COUNTIF($L$20:L2622,"&lt;&gt;")&lt;1601,16,COUNTIF($L$20:L2622,"&lt;&gt;")&lt;1701,17,COUNTIF($L$20:L2622,"&lt;&gt;")&lt;1801,18,COUNTIF($L$20:L2622,"&lt;&gt;")&lt;1901,19,COUNTIF($L$20:L2622,"&lt;&gt;")&lt;2001,20,COUNTIF($L$20:L2622,"&lt;&gt;")&lt;2101,21,COUNTIF($L$20:L2622,"&lt;&gt;")&lt;2201,22,COUNTIF($L$20:L2622,"&lt;&gt;")&lt;2301,23,COUNTIF($L$20:L2622,"&lt;&gt;")&lt;2401,24,COUNTIF($L$20:L2622,"&lt;&gt;")&lt;2501,25,COUNTIF($L$20:L2622,"&lt;&gt;")&lt;2601,26,COUNTIF($L$20:L2622,"&lt;&gt;")&lt;2701,27,COUNTIF($L$20:L2622,"&lt;&gt;")&lt;2801,28,COUNTIF($L$20:L2622,"&lt;&gt;")&lt;2901,29,COUNTIF($L$20:L2622,"&lt;&gt;")&lt;3001,30),"")</f>
        <v/>
      </c>
      <c r="AM2622" t="str">
        <f t="shared" si="200"/>
        <v/>
      </c>
      <c r="AN2622" t="str">
        <f t="shared" si="204"/>
        <v/>
      </c>
      <c r="AP2622" t="str">
        <f t="shared" si="203"/>
        <v/>
      </c>
      <c r="AQ2622" t="str">
        <f>IF(AO2622="","",COUNTIFS(AM2622:$AM$3019,AO2622))</f>
        <v/>
      </c>
    </row>
    <row r="2623" spans="1:43" x14ac:dyDescent="0.25">
      <c r="A2623" s="6" t="str">
        <f>IF(COUNT($A$20:A2622)&lt;&gt;$B$4,IF(A2622="","",A2622+1),"")</f>
        <v/>
      </c>
      <c r="B2623" s="3"/>
      <c r="C2623" s="3"/>
      <c r="D2623" s="122"/>
      <c r="E2623" s="3"/>
      <c r="F2623" s="3"/>
      <c r="G2623" s="3"/>
      <c r="H2623" s="3"/>
      <c r="I2623" s="120"/>
      <c r="J2623" s="3"/>
      <c r="K2623" s="95" t="str" cm="1">
        <f t="array" ref="K2623">IF(OR($J$14 = "A",$J$14 = "B",$J$14 = "C"),IF(I2623="","",IF(LEN(I2623)&gt;2,_xlfn.IFS(ISNUMBER(SEARCH("_",I2623)),I2623,ISNUMBER(SEARCH(", ",I2623)),SUBSTITUTE(I2623,", ","_"),ISNUMBER(SEARCH("/ ",I2623)),SUBSTITUTE(I2623,"/ ","_"),ISNUMBER(SEARCH(",",I2623)),SUBSTITUTE(I2623,",","_"),ISNUMBER(SEARCH("/",I2623)),SUBSTITUTE(I2623,"/","_"),ISNUMBER(SEARCH("",I2623)),I2623),I2623)),IF(OR($J$14 = "J",$J$14 = "K"),"",IF(D2623="","",IF(LEN(D2623)&gt;2,_xlfn.IFS(ISNUMBER(SEARCH("_",D2623)),D2623,ISNUMBER(SEARCH(", ",D2623)),SUBSTITUTE(D2623,", ","_"),ISNUMBER(SEARCH("/ ",D2623)),SUBSTITUTE(D2623,"/ ","_"),ISNUMBER(SEARCH(",",D2623)),SUBSTITUTE(D2623,",","_"),ISNUMBER(SEARCH("/",D2623)),SUBSTITUTE(D2623,"/","_"),ISNUMBER(SEARCH("",D2623)),D2623),D2623))))</f>
        <v/>
      </c>
      <c r="L2623" s="1"/>
      <c r="M2623" s="1" t="str">
        <f t="shared" si="201"/>
        <v/>
      </c>
      <c r="N2623" s="94" t="str">
        <f>IF($L2623="None","",IF(ISERROR(VLOOKUP($L2623,Info!$B$4:$B$266,1,FALSE)),"",VLOOKUP($L2623,Info!$B$4:$L$266,5,FALSE)))</f>
        <v/>
      </c>
      <c r="O2623" s="94" t="str">
        <f>IF(K2623="","",IF(AND($J$12&lt;&gt;"ABC",N2623="3"),"BAC",IF(N2623="3","ABC",IF($J$12&lt;&gt;"ABC",IF($J$10="Standard",VLOOKUP(K2623,Info!$BE$4:$BF$481,2,FALSE),VLOOKUP(K2623,Info!$BI$4:$BJ$482,2,FALSE)),IF($J$10="Standard",VLOOKUP(K2623,Info!$AG$4:$AH$2994,2,FALSE),VLOOKUP(K2623,Info!$AK$4:$AL$2997,2,FALSE))))))</f>
        <v/>
      </c>
      <c r="P2623" s="94" t="str">
        <f>IF($L2623="None","",IF(ISERROR(VLOOKUP($L2623,Info!$B$4:$B$266,1,FALSE)),"",VLOOKUP($L2623,Info!$B$4:$L$266,3,FALSE)))</f>
        <v/>
      </c>
      <c r="Q2623" s="96" t="str">
        <f>IF($L2623="None","",IF(ISERROR(VLOOKUP($L2623,Info!$B$4:$B$266,1,FALSE)),"",VLOOKUP($L2623,Info!$B$4:$L$266,4,FALSE)))</f>
        <v/>
      </c>
      <c r="R2623" s="1"/>
      <c r="S2623" s="6" t="str">
        <f t="shared" si="202"/>
        <v/>
      </c>
      <c r="T2623" s="6" t="str">
        <f>IF($L2623="None","",IF(ISERROR(VLOOKUP($L2623,Info!$B$4:$B$266,1,FALSE)),"",VLOOKUP($L2623,Info!$B$4:$L$266,11,FALSE)))</f>
        <v/>
      </c>
      <c r="U2623" s="1"/>
      <c r="V2623" s="1"/>
      <c r="W2623" s="1"/>
      <c r="X2623" s="1" t="str">
        <f>IF($L2623="None","",IF(ISERROR(VLOOKUP($L2623,Info!$B$4:$B$266,1,FALSE)),"",IF(OR(W2623="Metallic Liquid Tight",W2623="Non-Metallic Liquid Tight",W2623="LSZH",W2623="Greenfield"),VLOOKUP($L2623,Info!$B$4:$L$266,7,FALSE),"N/A")))</f>
        <v/>
      </c>
      <c r="Y2623" s="1"/>
      <c r="Z2623" s="96" t="str">
        <f>IF($L2623="None","",IF(ISERROR(VLOOKUP($L2623,Info!$B$4:$B$266,1,FALSE)),"",VLOOKUP($L2623,Info!$B$4:$L$266,9,FALSE)))</f>
        <v/>
      </c>
      <c r="AA2623" s="96" t="str">
        <f>IF($L2623="None","",IF(ISERROR(VLOOKUP($L2623,Info!$B$4:$B$266,1,FALSE)),"",VLOOKUP($L2623,Info!$B$4:$L$266,8,FALSE)))</f>
        <v/>
      </c>
      <c r="AB2623" s="96" t="str">
        <f>IF($L2623="None","",IF(ISERROR(VLOOKUP($L2623,Info!$B$4:$B$266,1,FALSE)),"",VLOOKUP($L2623,Info!$B$4:$L$266,10,FALSE)))</f>
        <v/>
      </c>
      <c r="AC2623" s="1" t="str">
        <f>IF(W2623="SO Cable","Black,White",IF(O2623="","",IF(P2623="","",IF($J$12&lt;&gt;"ABC",IF(P2623&lt;="250",VLOOKUP(O2623,Info!$AZ$4:$BB$22,3,FALSE),VLOOKUP(O2623,Info!$AZ$23:$BB$39,3,FALSE)),IF(P2623&lt;="250",VLOOKUP(O2623,Info!$AO$4:$AQ$22,3,FALSE),VLOOKUP(O2623,Info!$AO$23:$AP$39,3,FALSE))))))</f>
        <v/>
      </c>
      <c r="AD2623" s="1"/>
      <c r="AE2623" s="1" t="str">
        <f>IF($L2623="None","",IF(ISERROR(VLOOKUP($L2623,Info!$B$4:$B$266,1,FALSE)),"",VLOOKUP($L2623,Info!$B$4:$L$266,4,FALSE)))</f>
        <v/>
      </c>
      <c r="AF2623" s="1" t="str">
        <f>IF($L2623="None","",IF(ISERROR(VLOOKUP($L2623,Info!$B$4:$B$266,1,FALSE)),"",VLOOKUP($L2623,Info!$B$4:$L$266,6,FALSE)))</f>
        <v/>
      </c>
      <c r="AG2623" s="1"/>
      <c r="AH2623" s="33" t="str" cm="1">
        <f t="array" ref="AH2623">IF(AND(L2623&lt;&gt;"",O2623&lt;&gt;"",R2623:S2623&lt;&gt;"",W2623:X2623&lt;&gt;"",Z2623:AA2623&lt;&gt;"",AC2623&lt;&gt;""),"Good","Bad")</f>
        <v>Bad</v>
      </c>
      <c r="AL2623" t="str" cm="1">
        <f t="array" ref="AL2623">IF(R2623&gt;0,_xlfn.IFS(COUNTIF($L$20:L2623,"&lt;&gt;")&lt;101,1,COUNTIF($L$20:L2623,"&lt;&gt;")&lt;201,2,COUNTIF($L$20:L2623,"&lt;&gt;")&lt;301,3,COUNTIF($L$20:L2623,"&lt;&gt;")&lt;401,4,COUNTIF($L$20:L2623,"&lt;&gt;")&lt;501,5,COUNTIF($L$20:L2623,"&lt;&gt;")&lt;601,6,COUNTIF($L$20:L2623,"&lt;&gt;")&lt;701,7,COUNTIF($L$20:L2623,"&lt;&gt;")&lt;801,8,COUNTIF($L$20:L2623,"&lt;&gt;")&lt;901,9,COUNTIF($L$20:L2623,"&lt;&gt;")&lt;1001,10,COUNTIF($L$20:L2623,"&lt;&gt;")&lt;1101,11,COUNTIF($L$20:L2623,"&lt;&gt;")&lt;1201,12,COUNTIF($L$20:L2623,"&lt;&gt;")&lt;1301,13,COUNTIF($L$20:L2623,"&lt;&gt;")&lt;1401,14,COUNTIF($L$20:L2623,"&lt;&gt;")&lt;1501,15,COUNTIF($L$20:L2623,"&lt;&gt;")&lt;1601,16,COUNTIF($L$20:L2623,"&lt;&gt;")&lt;1701,17,COUNTIF($L$20:L2623,"&lt;&gt;")&lt;1801,18,COUNTIF($L$20:L2623,"&lt;&gt;")&lt;1901,19,COUNTIF($L$20:L2623,"&lt;&gt;")&lt;2001,20,COUNTIF($L$20:L2623,"&lt;&gt;")&lt;2101,21,COUNTIF($L$20:L2623,"&lt;&gt;")&lt;2201,22,COUNTIF($L$20:L2623,"&lt;&gt;")&lt;2301,23,COUNTIF($L$20:L2623,"&lt;&gt;")&lt;2401,24,COUNTIF($L$20:L2623,"&lt;&gt;")&lt;2501,25,COUNTIF($L$20:L2623,"&lt;&gt;")&lt;2601,26,COUNTIF($L$20:L2623,"&lt;&gt;")&lt;2701,27,COUNTIF($L$20:L2623,"&lt;&gt;")&lt;2801,28,COUNTIF($L$20:L2623,"&lt;&gt;")&lt;2901,29,COUNTIF($L$20:L2623,"&lt;&gt;")&lt;3001,30),"")</f>
        <v/>
      </c>
      <c r="AM2623" t="str">
        <f t="shared" si="200"/>
        <v/>
      </c>
      <c r="AN2623" t="str">
        <f t="shared" si="204"/>
        <v/>
      </c>
      <c r="AP2623" t="str">
        <f t="shared" si="203"/>
        <v/>
      </c>
      <c r="AQ2623" t="str">
        <f>IF(AO2623="","",COUNTIFS(AM2623:$AM$3019,AO2623))</f>
        <v/>
      </c>
    </row>
    <row r="2624" spans="1:43" x14ac:dyDescent="0.25">
      <c r="A2624" s="6" t="str">
        <f>IF(COUNT($A$20:A2623)&lt;&gt;$B$4,IF(A2623="","",A2623+1),"")</f>
        <v/>
      </c>
      <c r="B2624" s="3"/>
      <c r="C2624" s="3"/>
      <c r="D2624" s="122"/>
      <c r="E2624" s="3"/>
      <c r="F2624" s="3"/>
      <c r="G2624" s="3"/>
      <c r="H2624" s="3"/>
      <c r="I2624" s="120"/>
      <c r="J2624" s="3"/>
      <c r="K2624" s="95" t="str" cm="1">
        <f t="array" ref="K2624">IF(OR($J$14 = "A",$J$14 = "B",$J$14 = "C"),IF(I2624="","",IF(LEN(I2624)&gt;2,_xlfn.IFS(ISNUMBER(SEARCH("_",I2624)),I2624,ISNUMBER(SEARCH(", ",I2624)),SUBSTITUTE(I2624,", ","_"),ISNUMBER(SEARCH("/ ",I2624)),SUBSTITUTE(I2624,"/ ","_"),ISNUMBER(SEARCH(",",I2624)),SUBSTITUTE(I2624,",","_"),ISNUMBER(SEARCH("/",I2624)),SUBSTITUTE(I2624,"/","_"),ISNUMBER(SEARCH("",I2624)),I2624),I2624)),IF(OR($J$14 = "J",$J$14 = "K"),"",IF(D2624="","",IF(LEN(D2624)&gt;2,_xlfn.IFS(ISNUMBER(SEARCH("_",D2624)),D2624,ISNUMBER(SEARCH(", ",D2624)),SUBSTITUTE(D2624,", ","_"),ISNUMBER(SEARCH("/ ",D2624)),SUBSTITUTE(D2624,"/ ","_"),ISNUMBER(SEARCH(",",D2624)),SUBSTITUTE(D2624,",","_"),ISNUMBER(SEARCH("/",D2624)),SUBSTITUTE(D2624,"/","_"),ISNUMBER(SEARCH("",D2624)),D2624),D2624))))</f>
        <v/>
      </c>
      <c r="L2624" s="1"/>
      <c r="M2624" s="1" t="str">
        <f t="shared" si="201"/>
        <v/>
      </c>
      <c r="N2624" s="94" t="str">
        <f>IF($L2624="None","",IF(ISERROR(VLOOKUP($L2624,Info!$B$4:$B$266,1,FALSE)),"",VLOOKUP($L2624,Info!$B$4:$L$266,5,FALSE)))</f>
        <v/>
      </c>
      <c r="O2624" s="94" t="str">
        <f>IF(K2624="","",IF(AND($J$12&lt;&gt;"ABC",N2624="3"),"BAC",IF(N2624="3","ABC",IF($J$12&lt;&gt;"ABC",IF($J$10="Standard",VLOOKUP(K2624,Info!$BE$4:$BF$481,2,FALSE),VLOOKUP(K2624,Info!$BI$4:$BJ$482,2,FALSE)),IF($J$10="Standard",VLOOKUP(K2624,Info!$AG$4:$AH$2994,2,FALSE),VLOOKUP(K2624,Info!$AK$4:$AL$2997,2,FALSE))))))</f>
        <v/>
      </c>
      <c r="P2624" s="94" t="str">
        <f>IF($L2624="None","",IF(ISERROR(VLOOKUP($L2624,Info!$B$4:$B$266,1,FALSE)),"",VLOOKUP($L2624,Info!$B$4:$L$266,3,FALSE)))</f>
        <v/>
      </c>
      <c r="Q2624" s="96" t="str">
        <f>IF($L2624="None","",IF(ISERROR(VLOOKUP($L2624,Info!$B$4:$B$266,1,FALSE)),"",VLOOKUP($L2624,Info!$B$4:$L$266,4,FALSE)))</f>
        <v/>
      </c>
      <c r="R2624" s="1"/>
      <c r="S2624" s="6" t="str">
        <f t="shared" si="202"/>
        <v/>
      </c>
      <c r="T2624" s="6" t="str">
        <f>IF($L2624="None","",IF(ISERROR(VLOOKUP($L2624,Info!$B$4:$B$266,1,FALSE)),"",VLOOKUP($L2624,Info!$B$4:$L$266,11,FALSE)))</f>
        <v/>
      </c>
      <c r="U2624" s="1"/>
      <c r="V2624" s="1"/>
      <c r="W2624" s="1"/>
      <c r="X2624" s="1" t="str">
        <f>IF($L2624="None","",IF(ISERROR(VLOOKUP($L2624,Info!$B$4:$B$266,1,FALSE)),"",IF(OR(W2624="Metallic Liquid Tight",W2624="Non-Metallic Liquid Tight",W2624="LSZH",W2624="Greenfield"),VLOOKUP($L2624,Info!$B$4:$L$266,7,FALSE),"N/A")))</f>
        <v/>
      </c>
      <c r="Y2624" s="1"/>
      <c r="Z2624" s="96" t="str">
        <f>IF($L2624="None","",IF(ISERROR(VLOOKUP($L2624,Info!$B$4:$B$266,1,FALSE)),"",VLOOKUP($L2624,Info!$B$4:$L$266,9,FALSE)))</f>
        <v/>
      </c>
      <c r="AA2624" s="96" t="str">
        <f>IF($L2624="None","",IF(ISERROR(VLOOKUP($L2624,Info!$B$4:$B$266,1,FALSE)),"",VLOOKUP($L2624,Info!$B$4:$L$266,8,FALSE)))</f>
        <v/>
      </c>
      <c r="AB2624" s="96" t="str">
        <f>IF($L2624="None","",IF(ISERROR(VLOOKUP($L2624,Info!$B$4:$B$266,1,FALSE)),"",VLOOKUP($L2624,Info!$B$4:$L$266,10,FALSE)))</f>
        <v/>
      </c>
      <c r="AC2624" s="1" t="str">
        <f>IF(W2624="SO Cable","Black,White",IF(O2624="","",IF(P2624="","",IF($J$12&lt;&gt;"ABC",IF(P2624&lt;="250",VLOOKUP(O2624,Info!$AZ$4:$BB$22,3,FALSE),VLOOKUP(O2624,Info!$AZ$23:$BB$39,3,FALSE)),IF(P2624&lt;="250",VLOOKUP(O2624,Info!$AO$4:$AQ$22,3,FALSE),VLOOKUP(O2624,Info!$AO$23:$AP$39,3,FALSE))))))</f>
        <v/>
      </c>
      <c r="AD2624" s="1"/>
      <c r="AE2624" s="1" t="str">
        <f>IF($L2624="None","",IF(ISERROR(VLOOKUP($L2624,Info!$B$4:$B$266,1,FALSE)),"",VLOOKUP($L2624,Info!$B$4:$L$266,4,FALSE)))</f>
        <v/>
      </c>
      <c r="AF2624" s="1" t="str">
        <f>IF($L2624="None","",IF(ISERROR(VLOOKUP($L2624,Info!$B$4:$B$266,1,FALSE)),"",VLOOKUP($L2624,Info!$B$4:$L$266,6,FALSE)))</f>
        <v/>
      </c>
      <c r="AG2624" s="1"/>
      <c r="AH2624" s="33" t="str" cm="1">
        <f t="array" ref="AH2624">IF(AND(L2624&lt;&gt;"",O2624&lt;&gt;"",R2624:S2624&lt;&gt;"",W2624:X2624&lt;&gt;"",Z2624:AA2624&lt;&gt;"",AC2624&lt;&gt;""),"Good","Bad")</f>
        <v>Bad</v>
      </c>
      <c r="AL2624" t="str" cm="1">
        <f t="array" ref="AL2624">IF(R2624&gt;0,_xlfn.IFS(COUNTIF($L$20:L2624,"&lt;&gt;")&lt;101,1,COUNTIF($L$20:L2624,"&lt;&gt;")&lt;201,2,COUNTIF($L$20:L2624,"&lt;&gt;")&lt;301,3,COUNTIF($L$20:L2624,"&lt;&gt;")&lt;401,4,COUNTIF($L$20:L2624,"&lt;&gt;")&lt;501,5,COUNTIF($L$20:L2624,"&lt;&gt;")&lt;601,6,COUNTIF($L$20:L2624,"&lt;&gt;")&lt;701,7,COUNTIF($L$20:L2624,"&lt;&gt;")&lt;801,8,COUNTIF($L$20:L2624,"&lt;&gt;")&lt;901,9,COUNTIF($L$20:L2624,"&lt;&gt;")&lt;1001,10,COUNTIF($L$20:L2624,"&lt;&gt;")&lt;1101,11,COUNTIF($L$20:L2624,"&lt;&gt;")&lt;1201,12,COUNTIF($L$20:L2624,"&lt;&gt;")&lt;1301,13,COUNTIF($L$20:L2624,"&lt;&gt;")&lt;1401,14,COUNTIF($L$20:L2624,"&lt;&gt;")&lt;1501,15,COUNTIF($L$20:L2624,"&lt;&gt;")&lt;1601,16,COUNTIF($L$20:L2624,"&lt;&gt;")&lt;1701,17,COUNTIF($L$20:L2624,"&lt;&gt;")&lt;1801,18,COUNTIF($L$20:L2624,"&lt;&gt;")&lt;1901,19,COUNTIF($L$20:L2624,"&lt;&gt;")&lt;2001,20,COUNTIF($L$20:L2624,"&lt;&gt;")&lt;2101,21,COUNTIF($L$20:L2624,"&lt;&gt;")&lt;2201,22,COUNTIF($L$20:L2624,"&lt;&gt;")&lt;2301,23,COUNTIF($L$20:L2624,"&lt;&gt;")&lt;2401,24,COUNTIF($L$20:L2624,"&lt;&gt;")&lt;2501,25,COUNTIF($L$20:L2624,"&lt;&gt;")&lt;2601,26,COUNTIF($L$20:L2624,"&lt;&gt;")&lt;2701,27,COUNTIF($L$20:L2624,"&lt;&gt;")&lt;2801,28,COUNTIF($L$20:L2624,"&lt;&gt;")&lt;2901,29,COUNTIF($L$20:L2624,"&lt;&gt;")&lt;3001,30),"")</f>
        <v/>
      </c>
      <c r="AM2624" t="str">
        <f t="shared" si="200"/>
        <v/>
      </c>
      <c r="AN2624" t="str">
        <f t="shared" si="204"/>
        <v/>
      </c>
      <c r="AP2624" t="str">
        <f t="shared" si="203"/>
        <v/>
      </c>
      <c r="AQ2624" t="str">
        <f>IF(AO2624="","",COUNTIFS(AM2624:$AM$3019,AO2624))</f>
        <v/>
      </c>
    </row>
    <row r="2625" spans="1:43" x14ac:dyDescent="0.25">
      <c r="A2625" s="6" t="str">
        <f>IF(COUNT($A$20:A2624)&lt;&gt;$B$4,IF(A2624="","",A2624+1),"")</f>
        <v/>
      </c>
      <c r="B2625" s="3"/>
      <c r="C2625" s="3"/>
      <c r="D2625" s="122"/>
      <c r="E2625" s="3"/>
      <c r="F2625" s="3"/>
      <c r="G2625" s="3"/>
      <c r="H2625" s="3"/>
      <c r="I2625" s="120"/>
      <c r="J2625" s="3"/>
      <c r="K2625" s="95" t="str" cm="1">
        <f t="array" ref="K2625">IF(OR($J$14 = "A",$J$14 = "B",$J$14 = "C"),IF(I2625="","",IF(LEN(I2625)&gt;2,_xlfn.IFS(ISNUMBER(SEARCH("_",I2625)),I2625,ISNUMBER(SEARCH(", ",I2625)),SUBSTITUTE(I2625,", ","_"),ISNUMBER(SEARCH("/ ",I2625)),SUBSTITUTE(I2625,"/ ","_"),ISNUMBER(SEARCH(",",I2625)),SUBSTITUTE(I2625,",","_"),ISNUMBER(SEARCH("/",I2625)),SUBSTITUTE(I2625,"/","_"),ISNUMBER(SEARCH("",I2625)),I2625),I2625)),IF(OR($J$14 = "J",$J$14 = "K"),"",IF(D2625="","",IF(LEN(D2625)&gt;2,_xlfn.IFS(ISNUMBER(SEARCH("_",D2625)),D2625,ISNUMBER(SEARCH(", ",D2625)),SUBSTITUTE(D2625,", ","_"),ISNUMBER(SEARCH("/ ",D2625)),SUBSTITUTE(D2625,"/ ","_"),ISNUMBER(SEARCH(",",D2625)),SUBSTITUTE(D2625,",","_"),ISNUMBER(SEARCH("/",D2625)),SUBSTITUTE(D2625,"/","_"),ISNUMBER(SEARCH("",D2625)),D2625),D2625))))</f>
        <v/>
      </c>
      <c r="L2625" s="1"/>
      <c r="M2625" s="1" t="str">
        <f t="shared" si="201"/>
        <v/>
      </c>
      <c r="N2625" s="94" t="str">
        <f>IF($L2625="None","",IF(ISERROR(VLOOKUP($L2625,Info!$B$4:$B$266,1,FALSE)),"",VLOOKUP($L2625,Info!$B$4:$L$266,5,FALSE)))</f>
        <v/>
      </c>
      <c r="O2625" s="94" t="str">
        <f>IF(K2625="","",IF(AND($J$12&lt;&gt;"ABC",N2625="3"),"BAC",IF(N2625="3","ABC",IF($J$12&lt;&gt;"ABC",IF($J$10="Standard",VLOOKUP(K2625,Info!$BE$4:$BF$481,2,FALSE),VLOOKUP(K2625,Info!$BI$4:$BJ$482,2,FALSE)),IF($J$10="Standard",VLOOKUP(K2625,Info!$AG$4:$AH$2994,2,FALSE),VLOOKUP(K2625,Info!$AK$4:$AL$2997,2,FALSE))))))</f>
        <v/>
      </c>
      <c r="P2625" s="94" t="str">
        <f>IF($L2625="None","",IF(ISERROR(VLOOKUP($L2625,Info!$B$4:$B$266,1,FALSE)),"",VLOOKUP($L2625,Info!$B$4:$L$266,3,FALSE)))</f>
        <v/>
      </c>
      <c r="Q2625" s="96" t="str">
        <f>IF($L2625="None","",IF(ISERROR(VLOOKUP($L2625,Info!$B$4:$B$266,1,FALSE)),"",VLOOKUP($L2625,Info!$B$4:$L$266,4,FALSE)))</f>
        <v/>
      </c>
      <c r="R2625" s="1"/>
      <c r="S2625" s="6" t="str">
        <f t="shared" si="202"/>
        <v/>
      </c>
      <c r="T2625" s="6" t="str">
        <f>IF($L2625="None","",IF(ISERROR(VLOOKUP($L2625,Info!$B$4:$B$266,1,FALSE)),"",VLOOKUP($L2625,Info!$B$4:$L$266,11,FALSE)))</f>
        <v/>
      </c>
      <c r="U2625" s="1"/>
      <c r="V2625" s="1"/>
      <c r="W2625" s="1"/>
      <c r="X2625" s="1" t="str">
        <f>IF($L2625="None","",IF(ISERROR(VLOOKUP($L2625,Info!$B$4:$B$266,1,FALSE)),"",IF(OR(W2625="Metallic Liquid Tight",W2625="Non-Metallic Liquid Tight",W2625="LSZH",W2625="Greenfield"),VLOOKUP($L2625,Info!$B$4:$L$266,7,FALSE),"N/A")))</f>
        <v/>
      </c>
      <c r="Y2625" s="1"/>
      <c r="Z2625" s="96" t="str">
        <f>IF($L2625="None","",IF(ISERROR(VLOOKUP($L2625,Info!$B$4:$B$266,1,FALSE)),"",VLOOKUP($L2625,Info!$B$4:$L$266,9,FALSE)))</f>
        <v/>
      </c>
      <c r="AA2625" s="96" t="str">
        <f>IF($L2625="None","",IF(ISERROR(VLOOKUP($L2625,Info!$B$4:$B$266,1,FALSE)),"",VLOOKUP($L2625,Info!$B$4:$L$266,8,FALSE)))</f>
        <v/>
      </c>
      <c r="AB2625" s="96" t="str">
        <f>IF($L2625="None","",IF(ISERROR(VLOOKUP($L2625,Info!$B$4:$B$266,1,FALSE)),"",VLOOKUP($L2625,Info!$B$4:$L$266,10,FALSE)))</f>
        <v/>
      </c>
      <c r="AC2625" s="1" t="str">
        <f>IF(W2625="SO Cable","Black,White",IF(O2625="","",IF(P2625="","",IF($J$12&lt;&gt;"ABC",IF(P2625&lt;="250",VLOOKUP(O2625,Info!$AZ$4:$BB$22,3,FALSE),VLOOKUP(O2625,Info!$AZ$23:$BB$39,3,FALSE)),IF(P2625&lt;="250",VLOOKUP(O2625,Info!$AO$4:$AQ$22,3,FALSE),VLOOKUP(O2625,Info!$AO$23:$AP$39,3,FALSE))))))</f>
        <v/>
      </c>
      <c r="AD2625" s="1"/>
      <c r="AE2625" s="1" t="str">
        <f>IF($L2625="None","",IF(ISERROR(VLOOKUP($L2625,Info!$B$4:$B$266,1,FALSE)),"",VLOOKUP($L2625,Info!$B$4:$L$266,4,FALSE)))</f>
        <v/>
      </c>
      <c r="AF2625" s="1" t="str">
        <f>IF($L2625="None","",IF(ISERROR(VLOOKUP($L2625,Info!$B$4:$B$266,1,FALSE)),"",VLOOKUP($L2625,Info!$B$4:$L$266,6,FALSE)))</f>
        <v/>
      </c>
      <c r="AG2625" s="1"/>
      <c r="AH2625" s="33" t="str" cm="1">
        <f t="array" ref="AH2625">IF(AND(L2625&lt;&gt;"",O2625&lt;&gt;"",R2625:S2625&lt;&gt;"",W2625:X2625&lt;&gt;"",Z2625:AA2625&lt;&gt;"",AC2625&lt;&gt;""),"Good","Bad")</f>
        <v>Bad</v>
      </c>
      <c r="AL2625" t="str" cm="1">
        <f t="array" ref="AL2625">IF(R2625&gt;0,_xlfn.IFS(COUNTIF($L$20:L2625,"&lt;&gt;")&lt;101,1,COUNTIF($L$20:L2625,"&lt;&gt;")&lt;201,2,COUNTIF($L$20:L2625,"&lt;&gt;")&lt;301,3,COUNTIF($L$20:L2625,"&lt;&gt;")&lt;401,4,COUNTIF($L$20:L2625,"&lt;&gt;")&lt;501,5,COUNTIF($L$20:L2625,"&lt;&gt;")&lt;601,6,COUNTIF($L$20:L2625,"&lt;&gt;")&lt;701,7,COUNTIF($L$20:L2625,"&lt;&gt;")&lt;801,8,COUNTIF($L$20:L2625,"&lt;&gt;")&lt;901,9,COUNTIF($L$20:L2625,"&lt;&gt;")&lt;1001,10,COUNTIF($L$20:L2625,"&lt;&gt;")&lt;1101,11,COUNTIF($L$20:L2625,"&lt;&gt;")&lt;1201,12,COUNTIF($L$20:L2625,"&lt;&gt;")&lt;1301,13,COUNTIF($L$20:L2625,"&lt;&gt;")&lt;1401,14,COUNTIF($L$20:L2625,"&lt;&gt;")&lt;1501,15,COUNTIF($L$20:L2625,"&lt;&gt;")&lt;1601,16,COUNTIF($L$20:L2625,"&lt;&gt;")&lt;1701,17,COUNTIF($L$20:L2625,"&lt;&gt;")&lt;1801,18,COUNTIF($L$20:L2625,"&lt;&gt;")&lt;1901,19,COUNTIF($L$20:L2625,"&lt;&gt;")&lt;2001,20,COUNTIF($L$20:L2625,"&lt;&gt;")&lt;2101,21,COUNTIF($L$20:L2625,"&lt;&gt;")&lt;2201,22,COUNTIF($L$20:L2625,"&lt;&gt;")&lt;2301,23,COUNTIF($L$20:L2625,"&lt;&gt;")&lt;2401,24,COUNTIF($L$20:L2625,"&lt;&gt;")&lt;2501,25,COUNTIF($L$20:L2625,"&lt;&gt;")&lt;2601,26,COUNTIF($L$20:L2625,"&lt;&gt;")&lt;2701,27,COUNTIF($L$20:L2625,"&lt;&gt;")&lt;2801,28,COUNTIF($L$20:L2625,"&lt;&gt;")&lt;2901,29,COUNTIF($L$20:L2625,"&lt;&gt;")&lt;3001,30),"")</f>
        <v/>
      </c>
      <c r="AM2625" t="str">
        <f t="shared" si="200"/>
        <v/>
      </c>
      <c r="AN2625" t="str">
        <f t="shared" si="204"/>
        <v/>
      </c>
      <c r="AP2625" t="str">
        <f t="shared" si="203"/>
        <v/>
      </c>
      <c r="AQ2625" t="str">
        <f>IF(AO2625="","",COUNTIFS(AM2625:$AM$3019,AO2625))</f>
        <v/>
      </c>
    </row>
    <row r="2626" spans="1:43" x14ac:dyDescent="0.25">
      <c r="A2626" s="6" t="str">
        <f>IF(COUNT($A$20:A2625)&lt;&gt;$B$4,IF(A2625="","",A2625+1),"")</f>
        <v/>
      </c>
      <c r="B2626" s="3"/>
      <c r="C2626" s="3"/>
      <c r="D2626" s="122"/>
      <c r="E2626" s="3"/>
      <c r="F2626" s="3"/>
      <c r="G2626" s="3"/>
      <c r="H2626" s="3"/>
      <c r="I2626" s="120"/>
      <c r="J2626" s="3"/>
      <c r="K2626" s="95" t="str" cm="1">
        <f t="array" ref="K2626">IF(OR($J$14 = "A",$J$14 = "B",$J$14 = "C"),IF(I2626="","",IF(LEN(I2626)&gt;2,_xlfn.IFS(ISNUMBER(SEARCH("_",I2626)),I2626,ISNUMBER(SEARCH(", ",I2626)),SUBSTITUTE(I2626,", ","_"),ISNUMBER(SEARCH("/ ",I2626)),SUBSTITUTE(I2626,"/ ","_"),ISNUMBER(SEARCH(",",I2626)),SUBSTITUTE(I2626,",","_"),ISNUMBER(SEARCH("/",I2626)),SUBSTITUTE(I2626,"/","_"),ISNUMBER(SEARCH("",I2626)),I2626),I2626)),IF(OR($J$14 = "J",$J$14 = "K"),"",IF(D2626="","",IF(LEN(D2626)&gt;2,_xlfn.IFS(ISNUMBER(SEARCH("_",D2626)),D2626,ISNUMBER(SEARCH(", ",D2626)),SUBSTITUTE(D2626,", ","_"),ISNUMBER(SEARCH("/ ",D2626)),SUBSTITUTE(D2626,"/ ","_"),ISNUMBER(SEARCH(",",D2626)),SUBSTITUTE(D2626,",","_"),ISNUMBER(SEARCH("/",D2626)),SUBSTITUTE(D2626,"/","_"),ISNUMBER(SEARCH("",D2626)),D2626),D2626))))</f>
        <v/>
      </c>
      <c r="L2626" s="1"/>
      <c r="M2626" s="1" t="str">
        <f t="shared" si="201"/>
        <v/>
      </c>
      <c r="N2626" s="94" t="str">
        <f>IF($L2626="None","",IF(ISERROR(VLOOKUP($L2626,Info!$B$4:$B$266,1,FALSE)),"",VLOOKUP($L2626,Info!$B$4:$L$266,5,FALSE)))</f>
        <v/>
      </c>
      <c r="O2626" s="94" t="str">
        <f>IF(K2626="","",IF(AND($J$12&lt;&gt;"ABC",N2626="3"),"BAC",IF(N2626="3","ABC",IF($J$12&lt;&gt;"ABC",IF($J$10="Standard",VLOOKUP(K2626,Info!$BE$4:$BF$481,2,FALSE),VLOOKUP(K2626,Info!$BI$4:$BJ$482,2,FALSE)),IF($J$10="Standard",VLOOKUP(K2626,Info!$AG$4:$AH$2994,2,FALSE),VLOOKUP(K2626,Info!$AK$4:$AL$2997,2,FALSE))))))</f>
        <v/>
      </c>
      <c r="P2626" s="94" t="str">
        <f>IF($L2626="None","",IF(ISERROR(VLOOKUP($L2626,Info!$B$4:$B$266,1,FALSE)),"",VLOOKUP($L2626,Info!$B$4:$L$266,3,FALSE)))</f>
        <v/>
      </c>
      <c r="Q2626" s="96" t="str">
        <f>IF($L2626="None","",IF(ISERROR(VLOOKUP($L2626,Info!$B$4:$B$266,1,FALSE)),"",VLOOKUP($L2626,Info!$B$4:$L$266,4,FALSE)))</f>
        <v/>
      </c>
      <c r="R2626" s="1"/>
      <c r="S2626" s="6" t="str">
        <f t="shared" si="202"/>
        <v/>
      </c>
      <c r="T2626" s="6" t="str">
        <f>IF($L2626="None","",IF(ISERROR(VLOOKUP($L2626,Info!$B$4:$B$266,1,FALSE)),"",VLOOKUP($L2626,Info!$B$4:$L$266,11,FALSE)))</f>
        <v/>
      </c>
      <c r="U2626" s="1"/>
      <c r="V2626" s="1"/>
      <c r="W2626" s="1"/>
      <c r="X2626" s="1" t="str">
        <f>IF($L2626="None","",IF(ISERROR(VLOOKUP($L2626,Info!$B$4:$B$266,1,FALSE)),"",IF(OR(W2626="Metallic Liquid Tight",W2626="Non-Metallic Liquid Tight",W2626="LSZH",W2626="Greenfield"),VLOOKUP($L2626,Info!$B$4:$L$266,7,FALSE),"N/A")))</f>
        <v/>
      </c>
      <c r="Y2626" s="1"/>
      <c r="Z2626" s="96" t="str">
        <f>IF($L2626="None","",IF(ISERROR(VLOOKUP($L2626,Info!$B$4:$B$266,1,FALSE)),"",VLOOKUP($L2626,Info!$B$4:$L$266,9,FALSE)))</f>
        <v/>
      </c>
      <c r="AA2626" s="96" t="str">
        <f>IF($L2626="None","",IF(ISERROR(VLOOKUP($L2626,Info!$B$4:$B$266,1,FALSE)),"",VLOOKUP($L2626,Info!$B$4:$L$266,8,FALSE)))</f>
        <v/>
      </c>
      <c r="AB2626" s="96" t="str">
        <f>IF($L2626="None","",IF(ISERROR(VLOOKUP($L2626,Info!$B$4:$B$266,1,FALSE)),"",VLOOKUP($L2626,Info!$B$4:$L$266,10,FALSE)))</f>
        <v/>
      </c>
      <c r="AC2626" s="1" t="str">
        <f>IF(W2626="SO Cable","Black,White",IF(O2626="","",IF(P2626="","",IF($J$12&lt;&gt;"ABC",IF(P2626&lt;="250",VLOOKUP(O2626,Info!$AZ$4:$BB$22,3,FALSE),VLOOKUP(O2626,Info!$AZ$23:$BB$39,3,FALSE)),IF(P2626&lt;="250",VLOOKUP(O2626,Info!$AO$4:$AQ$22,3,FALSE),VLOOKUP(O2626,Info!$AO$23:$AP$39,3,FALSE))))))</f>
        <v/>
      </c>
      <c r="AD2626" s="1"/>
      <c r="AE2626" s="1" t="str">
        <f>IF($L2626="None","",IF(ISERROR(VLOOKUP($L2626,Info!$B$4:$B$266,1,FALSE)),"",VLOOKUP($L2626,Info!$B$4:$L$266,4,FALSE)))</f>
        <v/>
      </c>
      <c r="AF2626" s="1" t="str">
        <f>IF($L2626="None","",IF(ISERROR(VLOOKUP($L2626,Info!$B$4:$B$266,1,FALSE)),"",VLOOKUP($L2626,Info!$B$4:$L$266,6,FALSE)))</f>
        <v/>
      </c>
      <c r="AG2626" s="1"/>
      <c r="AH2626" s="33" t="str" cm="1">
        <f t="array" ref="AH2626">IF(AND(L2626&lt;&gt;"",O2626&lt;&gt;"",R2626:S2626&lt;&gt;"",W2626:X2626&lt;&gt;"",Z2626:AA2626&lt;&gt;"",AC2626&lt;&gt;""),"Good","Bad")</f>
        <v>Bad</v>
      </c>
      <c r="AL2626" t="str" cm="1">
        <f t="array" ref="AL2626">IF(R2626&gt;0,_xlfn.IFS(COUNTIF($L$20:L2626,"&lt;&gt;")&lt;101,1,COUNTIF($L$20:L2626,"&lt;&gt;")&lt;201,2,COUNTIF($L$20:L2626,"&lt;&gt;")&lt;301,3,COUNTIF($L$20:L2626,"&lt;&gt;")&lt;401,4,COUNTIF($L$20:L2626,"&lt;&gt;")&lt;501,5,COUNTIF($L$20:L2626,"&lt;&gt;")&lt;601,6,COUNTIF($L$20:L2626,"&lt;&gt;")&lt;701,7,COUNTIF($L$20:L2626,"&lt;&gt;")&lt;801,8,COUNTIF($L$20:L2626,"&lt;&gt;")&lt;901,9,COUNTIF($L$20:L2626,"&lt;&gt;")&lt;1001,10,COUNTIF($L$20:L2626,"&lt;&gt;")&lt;1101,11,COUNTIF($L$20:L2626,"&lt;&gt;")&lt;1201,12,COUNTIF($L$20:L2626,"&lt;&gt;")&lt;1301,13,COUNTIF($L$20:L2626,"&lt;&gt;")&lt;1401,14,COUNTIF($L$20:L2626,"&lt;&gt;")&lt;1501,15,COUNTIF($L$20:L2626,"&lt;&gt;")&lt;1601,16,COUNTIF($L$20:L2626,"&lt;&gt;")&lt;1701,17,COUNTIF($L$20:L2626,"&lt;&gt;")&lt;1801,18,COUNTIF($L$20:L2626,"&lt;&gt;")&lt;1901,19,COUNTIF($L$20:L2626,"&lt;&gt;")&lt;2001,20,COUNTIF($L$20:L2626,"&lt;&gt;")&lt;2101,21,COUNTIF($L$20:L2626,"&lt;&gt;")&lt;2201,22,COUNTIF($L$20:L2626,"&lt;&gt;")&lt;2301,23,COUNTIF($L$20:L2626,"&lt;&gt;")&lt;2401,24,COUNTIF($L$20:L2626,"&lt;&gt;")&lt;2501,25,COUNTIF($L$20:L2626,"&lt;&gt;")&lt;2601,26,COUNTIF($L$20:L2626,"&lt;&gt;")&lt;2701,27,COUNTIF($L$20:L2626,"&lt;&gt;")&lt;2801,28,COUNTIF($L$20:L2626,"&lt;&gt;")&lt;2901,29,COUNTIF($L$20:L2626,"&lt;&gt;")&lt;3001,30),"")</f>
        <v/>
      </c>
      <c r="AM2626" t="str">
        <f t="shared" si="200"/>
        <v/>
      </c>
      <c r="AN2626" t="str">
        <f t="shared" si="204"/>
        <v/>
      </c>
      <c r="AP2626" t="str">
        <f t="shared" si="203"/>
        <v/>
      </c>
      <c r="AQ2626" t="str">
        <f>IF(AO2626="","",COUNTIFS(AM2626:$AM$3019,AO2626))</f>
        <v/>
      </c>
    </row>
    <row r="2627" spans="1:43" x14ac:dyDescent="0.25">
      <c r="A2627" s="6" t="str">
        <f>IF(COUNT($A$20:A2626)&lt;&gt;$B$4,IF(A2626="","",A2626+1),"")</f>
        <v/>
      </c>
      <c r="B2627" s="3"/>
      <c r="C2627" s="3"/>
      <c r="D2627" s="122"/>
      <c r="E2627" s="3"/>
      <c r="F2627" s="3"/>
      <c r="G2627" s="3"/>
      <c r="H2627" s="3"/>
      <c r="I2627" s="120"/>
      <c r="J2627" s="3"/>
      <c r="K2627" s="95" t="str" cm="1">
        <f t="array" ref="K2627">IF(OR($J$14 = "A",$J$14 = "B",$J$14 = "C"),IF(I2627="","",IF(LEN(I2627)&gt;2,_xlfn.IFS(ISNUMBER(SEARCH("_",I2627)),I2627,ISNUMBER(SEARCH(", ",I2627)),SUBSTITUTE(I2627,", ","_"),ISNUMBER(SEARCH("/ ",I2627)),SUBSTITUTE(I2627,"/ ","_"),ISNUMBER(SEARCH(",",I2627)),SUBSTITUTE(I2627,",","_"),ISNUMBER(SEARCH("/",I2627)),SUBSTITUTE(I2627,"/","_"),ISNUMBER(SEARCH("",I2627)),I2627),I2627)),IF(OR($J$14 = "J",$J$14 = "K"),"",IF(D2627="","",IF(LEN(D2627)&gt;2,_xlfn.IFS(ISNUMBER(SEARCH("_",D2627)),D2627,ISNUMBER(SEARCH(", ",D2627)),SUBSTITUTE(D2627,", ","_"),ISNUMBER(SEARCH("/ ",D2627)),SUBSTITUTE(D2627,"/ ","_"),ISNUMBER(SEARCH(",",D2627)),SUBSTITUTE(D2627,",","_"),ISNUMBER(SEARCH("/",D2627)),SUBSTITUTE(D2627,"/","_"),ISNUMBER(SEARCH("",D2627)),D2627),D2627))))</f>
        <v/>
      </c>
      <c r="L2627" s="1"/>
      <c r="M2627" s="1" t="str">
        <f t="shared" si="201"/>
        <v/>
      </c>
      <c r="N2627" s="94" t="str">
        <f>IF($L2627="None","",IF(ISERROR(VLOOKUP($L2627,Info!$B$4:$B$266,1,FALSE)),"",VLOOKUP($L2627,Info!$B$4:$L$266,5,FALSE)))</f>
        <v/>
      </c>
      <c r="O2627" s="94" t="str">
        <f>IF(K2627="","",IF(AND($J$12&lt;&gt;"ABC",N2627="3"),"BAC",IF(N2627="3","ABC",IF($J$12&lt;&gt;"ABC",IF($J$10="Standard",VLOOKUP(K2627,Info!$BE$4:$BF$481,2,FALSE),VLOOKUP(K2627,Info!$BI$4:$BJ$482,2,FALSE)),IF($J$10="Standard",VLOOKUP(K2627,Info!$AG$4:$AH$2994,2,FALSE),VLOOKUP(K2627,Info!$AK$4:$AL$2997,2,FALSE))))))</f>
        <v/>
      </c>
      <c r="P2627" s="94" t="str">
        <f>IF($L2627="None","",IF(ISERROR(VLOOKUP($L2627,Info!$B$4:$B$266,1,FALSE)),"",VLOOKUP($L2627,Info!$B$4:$L$266,3,FALSE)))</f>
        <v/>
      </c>
      <c r="Q2627" s="96" t="str">
        <f>IF($L2627="None","",IF(ISERROR(VLOOKUP($L2627,Info!$B$4:$B$266,1,FALSE)),"",VLOOKUP($L2627,Info!$B$4:$L$266,4,FALSE)))</f>
        <v/>
      </c>
      <c r="R2627" s="1"/>
      <c r="S2627" s="6" t="str">
        <f t="shared" si="202"/>
        <v/>
      </c>
      <c r="T2627" s="6" t="str">
        <f>IF($L2627="None","",IF(ISERROR(VLOOKUP($L2627,Info!$B$4:$B$266,1,FALSE)),"",VLOOKUP($L2627,Info!$B$4:$L$266,11,FALSE)))</f>
        <v/>
      </c>
      <c r="U2627" s="1"/>
      <c r="V2627" s="1"/>
      <c r="W2627" s="1"/>
      <c r="X2627" s="1" t="str">
        <f>IF($L2627="None","",IF(ISERROR(VLOOKUP($L2627,Info!$B$4:$B$266,1,FALSE)),"",IF(OR(W2627="Metallic Liquid Tight",W2627="Non-Metallic Liquid Tight",W2627="LSZH",W2627="Greenfield"),VLOOKUP($L2627,Info!$B$4:$L$266,7,FALSE),"N/A")))</f>
        <v/>
      </c>
      <c r="Y2627" s="1"/>
      <c r="Z2627" s="96" t="str">
        <f>IF($L2627="None","",IF(ISERROR(VLOOKUP($L2627,Info!$B$4:$B$266,1,FALSE)),"",VLOOKUP($L2627,Info!$B$4:$L$266,9,FALSE)))</f>
        <v/>
      </c>
      <c r="AA2627" s="96" t="str">
        <f>IF($L2627="None","",IF(ISERROR(VLOOKUP($L2627,Info!$B$4:$B$266,1,FALSE)),"",VLOOKUP($L2627,Info!$B$4:$L$266,8,FALSE)))</f>
        <v/>
      </c>
      <c r="AB2627" s="96" t="str">
        <f>IF($L2627="None","",IF(ISERROR(VLOOKUP($L2627,Info!$B$4:$B$266,1,FALSE)),"",VLOOKUP($L2627,Info!$B$4:$L$266,10,FALSE)))</f>
        <v/>
      </c>
      <c r="AC2627" s="1" t="str">
        <f>IF(W2627="SO Cable","Black,White",IF(O2627="","",IF(P2627="","",IF($J$12&lt;&gt;"ABC",IF(P2627&lt;="250",VLOOKUP(O2627,Info!$AZ$4:$BB$22,3,FALSE),VLOOKUP(O2627,Info!$AZ$23:$BB$39,3,FALSE)),IF(P2627&lt;="250",VLOOKUP(O2627,Info!$AO$4:$AQ$22,3,FALSE),VLOOKUP(O2627,Info!$AO$23:$AP$39,3,FALSE))))))</f>
        <v/>
      </c>
      <c r="AD2627" s="1"/>
      <c r="AE2627" s="1" t="str">
        <f>IF($L2627="None","",IF(ISERROR(VLOOKUP($L2627,Info!$B$4:$B$266,1,FALSE)),"",VLOOKUP($L2627,Info!$B$4:$L$266,4,FALSE)))</f>
        <v/>
      </c>
      <c r="AF2627" s="1" t="str">
        <f>IF($L2627="None","",IF(ISERROR(VLOOKUP($L2627,Info!$B$4:$B$266,1,FALSE)),"",VLOOKUP($L2627,Info!$B$4:$L$266,6,FALSE)))</f>
        <v/>
      </c>
      <c r="AG2627" s="1"/>
      <c r="AH2627" s="33" t="str" cm="1">
        <f t="array" ref="AH2627">IF(AND(L2627&lt;&gt;"",O2627&lt;&gt;"",R2627:S2627&lt;&gt;"",W2627:X2627&lt;&gt;"",Z2627:AA2627&lt;&gt;"",AC2627&lt;&gt;""),"Good","Bad")</f>
        <v>Bad</v>
      </c>
      <c r="AL2627" t="str" cm="1">
        <f t="array" ref="AL2627">IF(R2627&gt;0,_xlfn.IFS(COUNTIF($L$20:L2627,"&lt;&gt;")&lt;101,1,COUNTIF($L$20:L2627,"&lt;&gt;")&lt;201,2,COUNTIF($L$20:L2627,"&lt;&gt;")&lt;301,3,COUNTIF($L$20:L2627,"&lt;&gt;")&lt;401,4,COUNTIF($L$20:L2627,"&lt;&gt;")&lt;501,5,COUNTIF($L$20:L2627,"&lt;&gt;")&lt;601,6,COUNTIF($L$20:L2627,"&lt;&gt;")&lt;701,7,COUNTIF($L$20:L2627,"&lt;&gt;")&lt;801,8,COUNTIF($L$20:L2627,"&lt;&gt;")&lt;901,9,COUNTIF($L$20:L2627,"&lt;&gt;")&lt;1001,10,COUNTIF($L$20:L2627,"&lt;&gt;")&lt;1101,11,COUNTIF($L$20:L2627,"&lt;&gt;")&lt;1201,12,COUNTIF($L$20:L2627,"&lt;&gt;")&lt;1301,13,COUNTIF($L$20:L2627,"&lt;&gt;")&lt;1401,14,COUNTIF($L$20:L2627,"&lt;&gt;")&lt;1501,15,COUNTIF($L$20:L2627,"&lt;&gt;")&lt;1601,16,COUNTIF($L$20:L2627,"&lt;&gt;")&lt;1701,17,COUNTIF($L$20:L2627,"&lt;&gt;")&lt;1801,18,COUNTIF($L$20:L2627,"&lt;&gt;")&lt;1901,19,COUNTIF($L$20:L2627,"&lt;&gt;")&lt;2001,20,COUNTIF($L$20:L2627,"&lt;&gt;")&lt;2101,21,COUNTIF($L$20:L2627,"&lt;&gt;")&lt;2201,22,COUNTIF($L$20:L2627,"&lt;&gt;")&lt;2301,23,COUNTIF($L$20:L2627,"&lt;&gt;")&lt;2401,24,COUNTIF($L$20:L2627,"&lt;&gt;")&lt;2501,25,COUNTIF($L$20:L2627,"&lt;&gt;")&lt;2601,26,COUNTIF($L$20:L2627,"&lt;&gt;")&lt;2701,27,COUNTIF($L$20:L2627,"&lt;&gt;")&lt;2801,28,COUNTIF($L$20:L2627,"&lt;&gt;")&lt;2901,29,COUNTIF($L$20:L2627,"&lt;&gt;")&lt;3001,30),"")</f>
        <v/>
      </c>
      <c r="AM2627" t="str">
        <f t="shared" si="200"/>
        <v/>
      </c>
      <c r="AN2627" t="str">
        <f t="shared" si="204"/>
        <v/>
      </c>
      <c r="AP2627" t="str">
        <f t="shared" si="203"/>
        <v/>
      </c>
      <c r="AQ2627" t="str">
        <f>IF(AO2627="","",COUNTIFS(AM2627:$AM$3019,AO2627))</f>
        <v/>
      </c>
    </row>
    <row r="2628" spans="1:43" x14ac:dyDescent="0.25">
      <c r="A2628" s="6" t="str">
        <f>IF(COUNT($A$20:A2627)&lt;&gt;$B$4,IF(A2627="","",A2627+1),"")</f>
        <v/>
      </c>
      <c r="B2628" s="3"/>
      <c r="C2628" s="3"/>
      <c r="D2628" s="122"/>
      <c r="E2628" s="3"/>
      <c r="F2628" s="3"/>
      <c r="G2628" s="3"/>
      <c r="H2628" s="3"/>
      <c r="I2628" s="120"/>
      <c r="J2628" s="3"/>
      <c r="K2628" s="95" t="str" cm="1">
        <f t="array" ref="K2628">IF(OR($J$14 = "A",$J$14 = "B",$J$14 = "C"),IF(I2628="","",IF(LEN(I2628)&gt;2,_xlfn.IFS(ISNUMBER(SEARCH("_",I2628)),I2628,ISNUMBER(SEARCH(", ",I2628)),SUBSTITUTE(I2628,", ","_"),ISNUMBER(SEARCH("/ ",I2628)),SUBSTITUTE(I2628,"/ ","_"),ISNUMBER(SEARCH(",",I2628)),SUBSTITUTE(I2628,",","_"),ISNUMBER(SEARCH("/",I2628)),SUBSTITUTE(I2628,"/","_"),ISNUMBER(SEARCH("",I2628)),I2628),I2628)),IF(OR($J$14 = "J",$J$14 = "K"),"",IF(D2628="","",IF(LEN(D2628)&gt;2,_xlfn.IFS(ISNUMBER(SEARCH("_",D2628)),D2628,ISNUMBER(SEARCH(", ",D2628)),SUBSTITUTE(D2628,", ","_"),ISNUMBER(SEARCH("/ ",D2628)),SUBSTITUTE(D2628,"/ ","_"),ISNUMBER(SEARCH(",",D2628)),SUBSTITUTE(D2628,",","_"),ISNUMBER(SEARCH("/",D2628)),SUBSTITUTE(D2628,"/","_"),ISNUMBER(SEARCH("",D2628)),D2628),D2628))))</f>
        <v/>
      </c>
      <c r="L2628" s="1"/>
      <c r="M2628" s="1" t="str">
        <f t="shared" si="201"/>
        <v/>
      </c>
      <c r="N2628" s="94" t="str">
        <f>IF($L2628="None","",IF(ISERROR(VLOOKUP($L2628,Info!$B$4:$B$266,1,FALSE)),"",VLOOKUP($L2628,Info!$B$4:$L$266,5,FALSE)))</f>
        <v/>
      </c>
      <c r="O2628" s="94" t="str">
        <f>IF(K2628="","",IF(AND($J$12&lt;&gt;"ABC",N2628="3"),"BAC",IF(N2628="3","ABC",IF($J$12&lt;&gt;"ABC",IF($J$10="Standard",VLOOKUP(K2628,Info!$BE$4:$BF$481,2,FALSE),VLOOKUP(K2628,Info!$BI$4:$BJ$482,2,FALSE)),IF($J$10="Standard",VLOOKUP(K2628,Info!$AG$4:$AH$2994,2,FALSE),VLOOKUP(K2628,Info!$AK$4:$AL$2997,2,FALSE))))))</f>
        <v/>
      </c>
      <c r="P2628" s="94" t="str">
        <f>IF($L2628="None","",IF(ISERROR(VLOOKUP($L2628,Info!$B$4:$B$266,1,FALSE)),"",VLOOKUP($L2628,Info!$B$4:$L$266,3,FALSE)))</f>
        <v/>
      </c>
      <c r="Q2628" s="96" t="str">
        <f>IF($L2628="None","",IF(ISERROR(VLOOKUP($L2628,Info!$B$4:$B$266,1,FALSE)),"",VLOOKUP($L2628,Info!$B$4:$L$266,4,FALSE)))</f>
        <v/>
      </c>
      <c r="R2628" s="1"/>
      <c r="S2628" s="6" t="str">
        <f t="shared" si="202"/>
        <v/>
      </c>
      <c r="T2628" s="6" t="str">
        <f>IF($L2628="None","",IF(ISERROR(VLOOKUP($L2628,Info!$B$4:$B$266,1,FALSE)),"",VLOOKUP($L2628,Info!$B$4:$L$266,11,FALSE)))</f>
        <v/>
      </c>
      <c r="U2628" s="1"/>
      <c r="V2628" s="1"/>
      <c r="W2628" s="1"/>
      <c r="X2628" s="1" t="str">
        <f>IF($L2628="None","",IF(ISERROR(VLOOKUP($L2628,Info!$B$4:$B$266,1,FALSE)),"",IF(OR(W2628="Metallic Liquid Tight",W2628="Non-Metallic Liquid Tight",W2628="LSZH",W2628="Greenfield"),VLOOKUP($L2628,Info!$B$4:$L$266,7,FALSE),"N/A")))</f>
        <v/>
      </c>
      <c r="Y2628" s="1"/>
      <c r="Z2628" s="96" t="str">
        <f>IF($L2628="None","",IF(ISERROR(VLOOKUP($L2628,Info!$B$4:$B$266,1,FALSE)),"",VLOOKUP($L2628,Info!$B$4:$L$266,9,FALSE)))</f>
        <v/>
      </c>
      <c r="AA2628" s="96" t="str">
        <f>IF($L2628="None","",IF(ISERROR(VLOOKUP($L2628,Info!$B$4:$B$266,1,FALSE)),"",VLOOKUP($L2628,Info!$B$4:$L$266,8,FALSE)))</f>
        <v/>
      </c>
      <c r="AB2628" s="96" t="str">
        <f>IF($L2628="None","",IF(ISERROR(VLOOKUP($L2628,Info!$B$4:$B$266,1,FALSE)),"",VLOOKUP($L2628,Info!$B$4:$L$266,10,FALSE)))</f>
        <v/>
      </c>
      <c r="AC2628" s="1" t="str">
        <f>IF(W2628="SO Cable","Black,White",IF(O2628="","",IF(P2628="","",IF($J$12&lt;&gt;"ABC",IF(P2628&lt;="250",VLOOKUP(O2628,Info!$AZ$4:$BB$22,3,FALSE),VLOOKUP(O2628,Info!$AZ$23:$BB$39,3,FALSE)),IF(P2628&lt;="250",VLOOKUP(O2628,Info!$AO$4:$AQ$22,3,FALSE),VLOOKUP(O2628,Info!$AO$23:$AP$39,3,FALSE))))))</f>
        <v/>
      </c>
      <c r="AD2628" s="1"/>
      <c r="AE2628" s="1" t="str">
        <f>IF($L2628="None","",IF(ISERROR(VLOOKUP($L2628,Info!$B$4:$B$266,1,FALSE)),"",VLOOKUP($L2628,Info!$B$4:$L$266,4,FALSE)))</f>
        <v/>
      </c>
      <c r="AF2628" s="1" t="str">
        <f>IF($L2628="None","",IF(ISERROR(VLOOKUP($L2628,Info!$B$4:$B$266,1,FALSE)),"",VLOOKUP($L2628,Info!$B$4:$L$266,6,FALSE)))</f>
        <v/>
      </c>
      <c r="AG2628" s="1"/>
      <c r="AH2628" s="33" t="str" cm="1">
        <f t="array" ref="AH2628">IF(AND(L2628&lt;&gt;"",O2628&lt;&gt;"",R2628:S2628&lt;&gt;"",W2628:X2628&lt;&gt;"",Z2628:AA2628&lt;&gt;"",AC2628&lt;&gt;""),"Good","Bad")</f>
        <v>Bad</v>
      </c>
      <c r="AL2628" t="str" cm="1">
        <f t="array" ref="AL2628">IF(R2628&gt;0,_xlfn.IFS(COUNTIF($L$20:L2628,"&lt;&gt;")&lt;101,1,COUNTIF($L$20:L2628,"&lt;&gt;")&lt;201,2,COUNTIF($L$20:L2628,"&lt;&gt;")&lt;301,3,COUNTIF($L$20:L2628,"&lt;&gt;")&lt;401,4,COUNTIF($L$20:L2628,"&lt;&gt;")&lt;501,5,COUNTIF($L$20:L2628,"&lt;&gt;")&lt;601,6,COUNTIF($L$20:L2628,"&lt;&gt;")&lt;701,7,COUNTIF($L$20:L2628,"&lt;&gt;")&lt;801,8,COUNTIF($L$20:L2628,"&lt;&gt;")&lt;901,9,COUNTIF($L$20:L2628,"&lt;&gt;")&lt;1001,10,COUNTIF($L$20:L2628,"&lt;&gt;")&lt;1101,11,COUNTIF($L$20:L2628,"&lt;&gt;")&lt;1201,12,COUNTIF($L$20:L2628,"&lt;&gt;")&lt;1301,13,COUNTIF($L$20:L2628,"&lt;&gt;")&lt;1401,14,COUNTIF($L$20:L2628,"&lt;&gt;")&lt;1501,15,COUNTIF($L$20:L2628,"&lt;&gt;")&lt;1601,16,COUNTIF($L$20:L2628,"&lt;&gt;")&lt;1701,17,COUNTIF($L$20:L2628,"&lt;&gt;")&lt;1801,18,COUNTIF($L$20:L2628,"&lt;&gt;")&lt;1901,19,COUNTIF($L$20:L2628,"&lt;&gt;")&lt;2001,20,COUNTIF($L$20:L2628,"&lt;&gt;")&lt;2101,21,COUNTIF($L$20:L2628,"&lt;&gt;")&lt;2201,22,COUNTIF($L$20:L2628,"&lt;&gt;")&lt;2301,23,COUNTIF($L$20:L2628,"&lt;&gt;")&lt;2401,24,COUNTIF($L$20:L2628,"&lt;&gt;")&lt;2501,25,COUNTIF($L$20:L2628,"&lt;&gt;")&lt;2601,26,COUNTIF($L$20:L2628,"&lt;&gt;")&lt;2701,27,COUNTIF($L$20:L2628,"&lt;&gt;")&lt;2801,28,COUNTIF($L$20:L2628,"&lt;&gt;")&lt;2901,29,COUNTIF($L$20:L2628,"&lt;&gt;")&lt;3001,30),"")</f>
        <v/>
      </c>
      <c r="AM2628" t="str">
        <f t="shared" si="200"/>
        <v/>
      </c>
      <c r="AN2628" t="str">
        <f t="shared" si="204"/>
        <v/>
      </c>
      <c r="AP2628" t="str">
        <f t="shared" si="203"/>
        <v/>
      </c>
      <c r="AQ2628" t="str">
        <f>IF(AO2628="","",COUNTIFS(AM2628:$AM$3019,AO2628))</f>
        <v/>
      </c>
    </row>
    <row r="2629" spans="1:43" x14ac:dyDescent="0.25">
      <c r="A2629" s="6" t="str">
        <f>IF(COUNT($A$20:A2628)&lt;&gt;$B$4,IF(A2628="","",A2628+1),"")</f>
        <v/>
      </c>
      <c r="B2629" s="3"/>
      <c r="C2629" s="3"/>
      <c r="D2629" s="122"/>
      <c r="E2629" s="3"/>
      <c r="F2629" s="3"/>
      <c r="G2629" s="3"/>
      <c r="H2629" s="3"/>
      <c r="I2629" s="120"/>
      <c r="J2629" s="3"/>
      <c r="K2629" s="95" t="str" cm="1">
        <f t="array" ref="K2629">IF(OR($J$14 = "A",$J$14 = "B",$J$14 = "C"),IF(I2629="","",IF(LEN(I2629)&gt;2,_xlfn.IFS(ISNUMBER(SEARCH("_",I2629)),I2629,ISNUMBER(SEARCH(", ",I2629)),SUBSTITUTE(I2629,", ","_"),ISNUMBER(SEARCH("/ ",I2629)),SUBSTITUTE(I2629,"/ ","_"),ISNUMBER(SEARCH(",",I2629)),SUBSTITUTE(I2629,",","_"),ISNUMBER(SEARCH("/",I2629)),SUBSTITUTE(I2629,"/","_"),ISNUMBER(SEARCH("",I2629)),I2629),I2629)),IF(OR($J$14 = "J",$J$14 = "K"),"",IF(D2629="","",IF(LEN(D2629)&gt;2,_xlfn.IFS(ISNUMBER(SEARCH("_",D2629)),D2629,ISNUMBER(SEARCH(", ",D2629)),SUBSTITUTE(D2629,", ","_"),ISNUMBER(SEARCH("/ ",D2629)),SUBSTITUTE(D2629,"/ ","_"),ISNUMBER(SEARCH(",",D2629)),SUBSTITUTE(D2629,",","_"),ISNUMBER(SEARCH("/",D2629)),SUBSTITUTE(D2629,"/","_"),ISNUMBER(SEARCH("",D2629)),D2629),D2629))))</f>
        <v/>
      </c>
      <c r="L2629" s="1"/>
      <c r="M2629" s="1" t="str">
        <f t="shared" si="201"/>
        <v/>
      </c>
      <c r="N2629" s="94" t="str">
        <f>IF($L2629="None","",IF(ISERROR(VLOOKUP($L2629,Info!$B$4:$B$266,1,FALSE)),"",VLOOKUP($L2629,Info!$B$4:$L$266,5,FALSE)))</f>
        <v/>
      </c>
      <c r="O2629" s="94" t="str">
        <f>IF(K2629="","",IF(AND($J$12&lt;&gt;"ABC",N2629="3"),"BAC",IF(N2629="3","ABC",IF($J$12&lt;&gt;"ABC",IF($J$10="Standard",VLOOKUP(K2629,Info!$BE$4:$BF$481,2,FALSE),VLOOKUP(K2629,Info!$BI$4:$BJ$482,2,FALSE)),IF($J$10="Standard",VLOOKUP(K2629,Info!$AG$4:$AH$2994,2,FALSE),VLOOKUP(K2629,Info!$AK$4:$AL$2997,2,FALSE))))))</f>
        <v/>
      </c>
      <c r="P2629" s="94" t="str">
        <f>IF($L2629="None","",IF(ISERROR(VLOOKUP($L2629,Info!$B$4:$B$266,1,FALSE)),"",VLOOKUP($L2629,Info!$B$4:$L$266,3,FALSE)))</f>
        <v/>
      </c>
      <c r="Q2629" s="96" t="str">
        <f>IF($L2629="None","",IF(ISERROR(VLOOKUP($L2629,Info!$B$4:$B$266,1,FALSE)),"",VLOOKUP($L2629,Info!$B$4:$L$266,4,FALSE)))</f>
        <v/>
      </c>
      <c r="R2629" s="1"/>
      <c r="S2629" s="6" t="str">
        <f t="shared" si="202"/>
        <v/>
      </c>
      <c r="T2629" s="6" t="str">
        <f>IF($L2629="None","",IF(ISERROR(VLOOKUP($L2629,Info!$B$4:$B$266,1,FALSE)),"",VLOOKUP($L2629,Info!$B$4:$L$266,11,FALSE)))</f>
        <v/>
      </c>
      <c r="U2629" s="1"/>
      <c r="V2629" s="1"/>
      <c r="W2629" s="1"/>
      <c r="X2629" s="1" t="str">
        <f>IF($L2629="None","",IF(ISERROR(VLOOKUP($L2629,Info!$B$4:$B$266,1,FALSE)),"",IF(OR(W2629="Metallic Liquid Tight",W2629="Non-Metallic Liquid Tight",W2629="LSZH",W2629="Greenfield"),VLOOKUP($L2629,Info!$B$4:$L$266,7,FALSE),"N/A")))</f>
        <v/>
      </c>
      <c r="Y2629" s="1"/>
      <c r="Z2629" s="96" t="str">
        <f>IF($L2629="None","",IF(ISERROR(VLOOKUP($L2629,Info!$B$4:$B$266,1,FALSE)),"",VLOOKUP($L2629,Info!$B$4:$L$266,9,FALSE)))</f>
        <v/>
      </c>
      <c r="AA2629" s="96" t="str">
        <f>IF($L2629="None","",IF(ISERROR(VLOOKUP($L2629,Info!$B$4:$B$266,1,FALSE)),"",VLOOKUP($L2629,Info!$B$4:$L$266,8,FALSE)))</f>
        <v/>
      </c>
      <c r="AB2629" s="96" t="str">
        <f>IF($L2629="None","",IF(ISERROR(VLOOKUP($L2629,Info!$B$4:$B$266,1,FALSE)),"",VLOOKUP($L2629,Info!$B$4:$L$266,10,FALSE)))</f>
        <v/>
      </c>
      <c r="AC2629" s="1" t="str">
        <f>IF(W2629="SO Cable","Black,White",IF(O2629="","",IF(P2629="","",IF($J$12&lt;&gt;"ABC",IF(P2629&lt;="250",VLOOKUP(O2629,Info!$AZ$4:$BB$22,3,FALSE),VLOOKUP(O2629,Info!$AZ$23:$BB$39,3,FALSE)),IF(P2629&lt;="250",VLOOKUP(O2629,Info!$AO$4:$AQ$22,3,FALSE),VLOOKUP(O2629,Info!$AO$23:$AP$39,3,FALSE))))))</f>
        <v/>
      </c>
      <c r="AD2629" s="1"/>
      <c r="AE2629" s="1" t="str">
        <f>IF($L2629="None","",IF(ISERROR(VLOOKUP($L2629,Info!$B$4:$B$266,1,FALSE)),"",VLOOKUP($L2629,Info!$B$4:$L$266,4,FALSE)))</f>
        <v/>
      </c>
      <c r="AF2629" s="1" t="str">
        <f>IF($L2629="None","",IF(ISERROR(VLOOKUP($L2629,Info!$B$4:$B$266,1,FALSE)),"",VLOOKUP($L2629,Info!$B$4:$L$266,6,FALSE)))</f>
        <v/>
      </c>
      <c r="AG2629" s="1"/>
      <c r="AH2629" s="33" t="str" cm="1">
        <f t="array" ref="AH2629">IF(AND(L2629&lt;&gt;"",O2629&lt;&gt;"",R2629:S2629&lt;&gt;"",W2629:X2629&lt;&gt;"",Z2629:AA2629&lt;&gt;"",AC2629&lt;&gt;""),"Good","Bad")</f>
        <v>Bad</v>
      </c>
      <c r="AL2629" t="str" cm="1">
        <f t="array" ref="AL2629">IF(R2629&gt;0,_xlfn.IFS(COUNTIF($L$20:L2629,"&lt;&gt;")&lt;101,1,COUNTIF($L$20:L2629,"&lt;&gt;")&lt;201,2,COUNTIF($L$20:L2629,"&lt;&gt;")&lt;301,3,COUNTIF($L$20:L2629,"&lt;&gt;")&lt;401,4,COUNTIF($L$20:L2629,"&lt;&gt;")&lt;501,5,COUNTIF($L$20:L2629,"&lt;&gt;")&lt;601,6,COUNTIF($L$20:L2629,"&lt;&gt;")&lt;701,7,COUNTIF($L$20:L2629,"&lt;&gt;")&lt;801,8,COUNTIF($L$20:L2629,"&lt;&gt;")&lt;901,9,COUNTIF($L$20:L2629,"&lt;&gt;")&lt;1001,10,COUNTIF($L$20:L2629,"&lt;&gt;")&lt;1101,11,COUNTIF($L$20:L2629,"&lt;&gt;")&lt;1201,12,COUNTIF($L$20:L2629,"&lt;&gt;")&lt;1301,13,COUNTIF($L$20:L2629,"&lt;&gt;")&lt;1401,14,COUNTIF($L$20:L2629,"&lt;&gt;")&lt;1501,15,COUNTIF($L$20:L2629,"&lt;&gt;")&lt;1601,16,COUNTIF($L$20:L2629,"&lt;&gt;")&lt;1701,17,COUNTIF($L$20:L2629,"&lt;&gt;")&lt;1801,18,COUNTIF($L$20:L2629,"&lt;&gt;")&lt;1901,19,COUNTIF($L$20:L2629,"&lt;&gt;")&lt;2001,20,COUNTIF($L$20:L2629,"&lt;&gt;")&lt;2101,21,COUNTIF($L$20:L2629,"&lt;&gt;")&lt;2201,22,COUNTIF($L$20:L2629,"&lt;&gt;")&lt;2301,23,COUNTIF($L$20:L2629,"&lt;&gt;")&lt;2401,24,COUNTIF($L$20:L2629,"&lt;&gt;")&lt;2501,25,COUNTIF($L$20:L2629,"&lt;&gt;")&lt;2601,26,COUNTIF($L$20:L2629,"&lt;&gt;")&lt;2701,27,COUNTIF($L$20:L2629,"&lt;&gt;")&lt;2801,28,COUNTIF($L$20:L2629,"&lt;&gt;")&lt;2901,29,COUNTIF($L$20:L2629,"&lt;&gt;")&lt;3001,30),"")</f>
        <v/>
      </c>
      <c r="AM2629" t="str">
        <f t="shared" si="200"/>
        <v/>
      </c>
      <c r="AN2629" t="str">
        <f t="shared" si="204"/>
        <v/>
      </c>
      <c r="AP2629" t="str">
        <f t="shared" si="203"/>
        <v/>
      </c>
      <c r="AQ2629" t="str">
        <f>IF(AO2629="","",COUNTIFS(AM2629:$AM$3019,AO2629))</f>
        <v/>
      </c>
    </row>
    <row r="2630" spans="1:43" x14ac:dyDescent="0.25">
      <c r="A2630" s="6" t="str">
        <f>IF(COUNT($A$20:A2629)&lt;&gt;$B$4,IF(A2629="","",A2629+1),"")</f>
        <v/>
      </c>
      <c r="B2630" s="3"/>
      <c r="C2630" s="3"/>
      <c r="D2630" s="122"/>
      <c r="E2630" s="3"/>
      <c r="F2630" s="3"/>
      <c r="G2630" s="3"/>
      <c r="H2630" s="3"/>
      <c r="I2630" s="120"/>
      <c r="J2630" s="3"/>
      <c r="K2630" s="95" t="str" cm="1">
        <f t="array" ref="K2630">IF(OR($J$14 = "A",$J$14 = "B",$J$14 = "C"),IF(I2630="","",IF(LEN(I2630)&gt;2,_xlfn.IFS(ISNUMBER(SEARCH("_",I2630)),I2630,ISNUMBER(SEARCH(", ",I2630)),SUBSTITUTE(I2630,", ","_"),ISNUMBER(SEARCH("/ ",I2630)),SUBSTITUTE(I2630,"/ ","_"),ISNUMBER(SEARCH(",",I2630)),SUBSTITUTE(I2630,",","_"),ISNUMBER(SEARCH("/",I2630)),SUBSTITUTE(I2630,"/","_"),ISNUMBER(SEARCH("",I2630)),I2630),I2630)),IF(OR($J$14 = "J",$J$14 = "K"),"",IF(D2630="","",IF(LEN(D2630)&gt;2,_xlfn.IFS(ISNUMBER(SEARCH("_",D2630)),D2630,ISNUMBER(SEARCH(", ",D2630)),SUBSTITUTE(D2630,", ","_"),ISNUMBER(SEARCH("/ ",D2630)),SUBSTITUTE(D2630,"/ ","_"),ISNUMBER(SEARCH(",",D2630)),SUBSTITUTE(D2630,",","_"),ISNUMBER(SEARCH("/",D2630)),SUBSTITUTE(D2630,"/","_"),ISNUMBER(SEARCH("",D2630)),D2630),D2630))))</f>
        <v/>
      </c>
      <c r="L2630" s="1"/>
      <c r="M2630" s="1" t="str">
        <f t="shared" si="201"/>
        <v/>
      </c>
      <c r="N2630" s="94" t="str">
        <f>IF($L2630="None","",IF(ISERROR(VLOOKUP($L2630,Info!$B$4:$B$266,1,FALSE)),"",VLOOKUP($L2630,Info!$B$4:$L$266,5,FALSE)))</f>
        <v/>
      </c>
      <c r="O2630" s="94" t="str">
        <f>IF(K2630="","",IF(AND($J$12&lt;&gt;"ABC",N2630="3"),"BAC",IF(N2630="3","ABC",IF($J$12&lt;&gt;"ABC",IF($J$10="Standard",VLOOKUP(K2630,Info!$BE$4:$BF$481,2,FALSE),VLOOKUP(K2630,Info!$BI$4:$BJ$482,2,FALSE)),IF($J$10="Standard",VLOOKUP(K2630,Info!$AG$4:$AH$2994,2,FALSE),VLOOKUP(K2630,Info!$AK$4:$AL$2997,2,FALSE))))))</f>
        <v/>
      </c>
      <c r="P2630" s="94" t="str">
        <f>IF($L2630="None","",IF(ISERROR(VLOOKUP($L2630,Info!$B$4:$B$266,1,FALSE)),"",VLOOKUP($L2630,Info!$B$4:$L$266,3,FALSE)))</f>
        <v/>
      </c>
      <c r="Q2630" s="96" t="str">
        <f>IF($L2630="None","",IF(ISERROR(VLOOKUP($L2630,Info!$B$4:$B$266,1,FALSE)),"",VLOOKUP($L2630,Info!$B$4:$L$266,4,FALSE)))</f>
        <v/>
      </c>
      <c r="R2630" s="1"/>
      <c r="S2630" s="6" t="str">
        <f t="shared" si="202"/>
        <v/>
      </c>
      <c r="T2630" s="6" t="str">
        <f>IF($L2630="None","",IF(ISERROR(VLOOKUP($L2630,Info!$B$4:$B$266,1,FALSE)),"",VLOOKUP($L2630,Info!$B$4:$L$266,11,FALSE)))</f>
        <v/>
      </c>
      <c r="U2630" s="1"/>
      <c r="V2630" s="1"/>
      <c r="W2630" s="1"/>
      <c r="X2630" s="1" t="str">
        <f>IF($L2630="None","",IF(ISERROR(VLOOKUP($L2630,Info!$B$4:$B$266,1,FALSE)),"",IF(OR(W2630="Metallic Liquid Tight",W2630="Non-Metallic Liquid Tight",W2630="LSZH",W2630="Greenfield"),VLOOKUP($L2630,Info!$B$4:$L$266,7,FALSE),"N/A")))</f>
        <v/>
      </c>
      <c r="Y2630" s="1"/>
      <c r="Z2630" s="96" t="str">
        <f>IF($L2630="None","",IF(ISERROR(VLOOKUP($L2630,Info!$B$4:$B$266,1,FALSE)),"",VLOOKUP($L2630,Info!$B$4:$L$266,9,FALSE)))</f>
        <v/>
      </c>
      <c r="AA2630" s="96" t="str">
        <f>IF($L2630="None","",IF(ISERROR(VLOOKUP($L2630,Info!$B$4:$B$266,1,FALSE)),"",VLOOKUP($L2630,Info!$B$4:$L$266,8,FALSE)))</f>
        <v/>
      </c>
      <c r="AB2630" s="96" t="str">
        <f>IF($L2630="None","",IF(ISERROR(VLOOKUP($L2630,Info!$B$4:$B$266,1,FALSE)),"",VLOOKUP($L2630,Info!$B$4:$L$266,10,FALSE)))</f>
        <v/>
      </c>
      <c r="AC2630" s="1" t="str">
        <f>IF(W2630="SO Cable","Black,White",IF(O2630="","",IF(P2630="","",IF($J$12&lt;&gt;"ABC",IF(P2630&lt;="250",VLOOKUP(O2630,Info!$AZ$4:$BB$22,3,FALSE),VLOOKUP(O2630,Info!$AZ$23:$BB$39,3,FALSE)),IF(P2630&lt;="250",VLOOKUP(O2630,Info!$AO$4:$AQ$22,3,FALSE),VLOOKUP(O2630,Info!$AO$23:$AP$39,3,FALSE))))))</f>
        <v/>
      </c>
      <c r="AD2630" s="1"/>
      <c r="AE2630" s="1" t="str">
        <f>IF($L2630="None","",IF(ISERROR(VLOOKUP($L2630,Info!$B$4:$B$266,1,FALSE)),"",VLOOKUP($L2630,Info!$B$4:$L$266,4,FALSE)))</f>
        <v/>
      </c>
      <c r="AF2630" s="1" t="str">
        <f>IF($L2630="None","",IF(ISERROR(VLOOKUP($L2630,Info!$B$4:$B$266,1,FALSE)),"",VLOOKUP($L2630,Info!$B$4:$L$266,6,FALSE)))</f>
        <v/>
      </c>
      <c r="AG2630" s="1"/>
      <c r="AH2630" s="33" t="str" cm="1">
        <f t="array" ref="AH2630">IF(AND(L2630&lt;&gt;"",O2630&lt;&gt;"",R2630:S2630&lt;&gt;"",W2630:X2630&lt;&gt;"",Z2630:AA2630&lt;&gt;"",AC2630&lt;&gt;""),"Good","Bad")</f>
        <v>Bad</v>
      </c>
      <c r="AL2630" t="str" cm="1">
        <f t="array" ref="AL2630">IF(R2630&gt;0,_xlfn.IFS(COUNTIF($L$20:L2630,"&lt;&gt;")&lt;101,1,COUNTIF($L$20:L2630,"&lt;&gt;")&lt;201,2,COUNTIF($L$20:L2630,"&lt;&gt;")&lt;301,3,COUNTIF($L$20:L2630,"&lt;&gt;")&lt;401,4,COUNTIF($L$20:L2630,"&lt;&gt;")&lt;501,5,COUNTIF($L$20:L2630,"&lt;&gt;")&lt;601,6,COUNTIF($L$20:L2630,"&lt;&gt;")&lt;701,7,COUNTIF($L$20:L2630,"&lt;&gt;")&lt;801,8,COUNTIF($L$20:L2630,"&lt;&gt;")&lt;901,9,COUNTIF($L$20:L2630,"&lt;&gt;")&lt;1001,10,COUNTIF($L$20:L2630,"&lt;&gt;")&lt;1101,11,COUNTIF($L$20:L2630,"&lt;&gt;")&lt;1201,12,COUNTIF($L$20:L2630,"&lt;&gt;")&lt;1301,13,COUNTIF($L$20:L2630,"&lt;&gt;")&lt;1401,14,COUNTIF($L$20:L2630,"&lt;&gt;")&lt;1501,15,COUNTIF($L$20:L2630,"&lt;&gt;")&lt;1601,16,COUNTIF($L$20:L2630,"&lt;&gt;")&lt;1701,17,COUNTIF($L$20:L2630,"&lt;&gt;")&lt;1801,18,COUNTIF($L$20:L2630,"&lt;&gt;")&lt;1901,19,COUNTIF($L$20:L2630,"&lt;&gt;")&lt;2001,20,COUNTIF($L$20:L2630,"&lt;&gt;")&lt;2101,21,COUNTIF($L$20:L2630,"&lt;&gt;")&lt;2201,22,COUNTIF($L$20:L2630,"&lt;&gt;")&lt;2301,23,COUNTIF($L$20:L2630,"&lt;&gt;")&lt;2401,24,COUNTIF($L$20:L2630,"&lt;&gt;")&lt;2501,25,COUNTIF($L$20:L2630,"&lt;&gt;")&lt;2601,26,COUNTIF($L$20:L2630,"&lt;&gt;")&lt;2701,27,COUNTIF($L$20:L2630,"&lt;&gt;")&lt;2801,28,COUNTIF($L$20:L2630,"&lt;&gt;")&lt;2901,29,COUNTIF($L$20:L2630,"&lt;&gt;")&lt;3001,30),"")</f>
        <v/>
      </c>
      <c r="AM2630" t="str">
        <f t="shared" si="200"/>
        <v/>
      </c>
      <c r="AN2630" t="str">
        <f t="shared" si="204"/>
        <v/>
      </c>
      <c r="AP2630" t="str">
        <f t="shared" si="203"/>
        <v/>
      </c>
      <c r="AQ2630" t="str">
        <f>IF(AO2630="","",COUNTIFS(AM2630:$AM$3019,AO2630))</f>
        <v/>
      </c>
    </row>
    <row r="2631" spans="1:43" x14ac:dyDescent="0.25">
      <c r="A2631" s="6" t="str">
        <f>IF(COUNT($A$20:A2630)&lt;&gt;$B$4,IF(A2630="","",A2630+1),"")</f>
        <v/>
      </c>
      <c r="B2631" s="3"/>
      <c r="C2631" s="3"/>
      <c r="D2631" s="122"/>
      <c r="E2631" s="3"/>
      <c r="F2631" s="3"/>
      <c r="G2631" s="3"/>
      <c r="H2631" s="3"/>
      <c r="I2631" s="120"/>
      <c r="J2631" s="3"/>
      <c r="K2631" s="95" t="str" cm="1">
        <f t="array" ref="K2631">IF(OR($J$14 = "A",$J$14 = "B",$J$14 = "C"),IF(I2631="","",IF(LEN(I2631)&gt;2,_xlfn.IFS(ISNUMBER(SEARCH("_",I2631)),I2631,ISNUMBER(SEARCH(", ",I2631)),SUBSTITUTE(I2631,", ","_"),ISNUMBER(SEARCH("/ ",I2631)),SUBSTITUTE(I2631,"/ ","_"),ISNUMBER(SEARCH(",",I2631)),SUBSTITUTE(I2631,",","_"),ISNUMBER(SEARCH("/",I2631)),SUBSTITUTE(I2631,"/","_"),ISNUMBER(SEARCH("",I2631)),I2631),I2631)),IF(OR($J$14 = "J",$J$14 = "K"),"",IF(D2631="","",IF(LEN(D2631)&gt;2,_xlfn.IFS(ISNUMBER(SEARCH("_",D2631)),D2631,ISNUMBER(SEARCH(", ",D2631)),SUBSTITUTE(D2631,", ","_"),ISNUMBER(SEARCH("/ ",D2631)),SUBSTITUTE(D2631,"/ ","_"),ISNUMBER(SEARCH(",",D2631)),SUBSTITUTE(D2631,",","_"),ISNUMBER(SEARCH("/",D2631)),SUBSTITUTE(D2631,"/","_"),ISNUMBER(SEARCH("",D2631)),D2631),D2631))))</f>
        <v/>
      </c>
      <c r="L2631" s="1"/>
      <c r="M2631" s="1" t="str">
        <f t="shared" si="201"/>
        <v/>
      </c>
      <c r="N2631" s="94" t="str">
        <f>IF($L2631="None","",IF(ISERROR(VLOOKUP($L2631,Info!$B$4:$B$266,1,FALSE)),"",VLOOKUP($L2631,Info!$B$4:$L$266,5,FALSE)))</f>
        <v/>
      </c>
      <c r="O2631" s="94" t="str">
        <f>IF(K2631="","",IF(AND($J$12&lt;&gt;"ABC",N2631="3"),"BAC",IF(N2631="3","ABC",IF($J$12&lt;&gt;"ABC",IF($J$10="Standard",VLOOKUP(K2631,Info!$BE$4:$BF$481,2,FALSE),VLOOKUP(K2631,Info!$BI$4:$BJ$482,2,FALSE)),IF($J$10="Standard",VLOOKUP(K2631,Info!$AG$4:$AH$2994,2,FALSE),VLOOKUP(K2631,Info!$AK$4:$AL$2997,2,FALSE))))))</f>
        <v/>
      </c>
      <c r="P2631" s="94" t="str">
        <f>IF($L2631="None","",IF(ISERROR(VLOOKUP($L2631,Info!$B$4:$B$266,1,FALSE)),"",VLOOKUP($L2631,Info!$B$4:$L$266,3,FALSE)))</f>
        <v/>
      </c>
      <c r="Q2631" s="96" t="str">
        <f>IF($L2631="None","",IF(ISERROR(VLOOKUP($L2631,Info!$B$4:$B$266,1,FALSE)),"",VLOOKUP($L2631,Info!$B$4:$L$266,4,FALSE)))</f>
        <v/>
      </c>
      <c r="R2631" s="1"/>
      <c r="S2631" s="6" t="str">
        <f t="shared" si="202"/>
        <v/>
      </c>
      <c r="T2631" s="6" t="str">
        <f>IF($L2631="None","",IF(ISERROR(VLOOKUP($L2631,Info!$B$4:$B$266,1,FALSE)),"",VLOOKUP($L2631,Info!$B$4:$L$266,11,FALSE)))</f>
        <v/>
      </c>
      <c r="U2631" s="1"/>
      <c r="V2631" s="1"/>
      <c r="W2631" s="1"/>
      <c r="X2631" s="1" t="str">
        <f>IF($L2631="None","",IF(ISERROR(VLOOKUP($L2631,Info!$B$4:$B$266,1,FALSE)),"",IF(OR(W2631="Metallic Liquid Tight",W2631="Non-Metallic Liquid Tight",W2631="LSZH",W2631="Greenfield"),VLOOKUP($L2631,Info!$B$4:$L$266,7,FALSE),"N/A")))</f>
        <v/>
      </c>
      <c r="Y2631" s="1"/>
      <c r="Z2631" s="96" t="str">
        <f>IF($L2631="None","",IF(ISERROR(VLOOKUP($L2631,Info!$B$4:$B$266,1,FALSE)),"",VLOOKUP($L2631,Info!$B$4:$L$266,9,FALSE)))</f>
        <v/>
      </c>
      <c r="AA2631" s="96" t="str">
        <f>IF($L2631="None","",IF(ISERROR(VLOOKUP($L2631,Info!$B$4:$B$266,1,FALSE)),"",VLOOKUP($L2631,Info!$B$4:$L$266,8,FALSE)))</f>
        <v/>
      </c>
      <c r="AB2631" s="96" t="str">
        <f>IF($L2631="None","",IF(ISERROR(VLOOKUP($L2631,Info!$B$4:$B$266,1,FALSE)),"",VLOOKUP($L2631,Info!$B$4:$L$266,10,FALSE)))</f>
        <v/>
      </c>
      <c r="AC2631" s="1" t="str">
        <f>IF(W2631="SO Cable","Black,White",IF(O2631="","",IF(P2631="","",IF($J$12&lt;&gt;"ABC",IF(P2631&lt;="250",VLOOKUP(O2631,Info!$AZ$4:$BB$22,3,FALSE),VLOOKUP(O2631,Info!$AZ$23:$BB$39,3,FALSE)),IF(P2631&lt;="250",VLOOKUP(O2631,Info!$AO$4:$AQ$22,3,FALSE),VLOOKUP(O2631,Info!$AO$23:$AP$39,3,FALSE))))))</f>
        <v/>
      </c>
      <c r="AD2631" s="1"/>
      <c r="AE2631" s="1" t="str">
        <f>IF($L2631="None","",IF(ISERROR(VLOOKUP($L2631,Info!$B$4:$B$266,1,FALSE)),"",VLOOKUP($L2631,Info!$B$4:$L$266,4,FALSE)))</f>
        <v/>
      </c>
      <c r="AF2631" s="1" t="str">
        <f>IF($L2631="None","",IF(ISERROR(VLOOKUP($L2631,Info!$B$4:$B$266,1,FALSE)),"",VLOOKUP($L2631,Info!$B$4:$L$266,6,FALSE)))</f>
        <v/>
      </c>
      <c r="AG2631" s="1"/>
      <c r="AH2631" s="33" t="str" cm="1">
        <f t="array" ref="AH2631">IF(AND(L2631&lt;&gt;"",O2631&lt;&gt;"",R2631:S2631&lt;&gt;"",W2631:X2631&lt;&gt;"",Z2631:AA2631&lt;&gt;"",AC2631&lt;&gt;""),"Good","Bad")</f>
        <v>Bad</v>
      </c>
      <c r="AL2631" t="str" cm="1">
        <f t="array" ref="AL2631">IF(R2631&gt;0,_xlfn.IFS(COUNTIF($L$20:L2631,"&lt;&gt;")&lt;101,1,COUNTIF($L$20:L2631,"&lt;&gt;")&lt;201,2,COUNTIF($L$20:L2631,"&lt;&gt;")&lt;301,3,COUNTIF($L$20:L2631,"&lt;&gt;")&lt;401,4,COUNTIF($L$20:L2631,"&lt;&gt;")&lt;501,5,COUNTIF($L$20:L2631,"&lt;&gt;")&lt;601,6,COUNTIF($L$20:L2631,"&lt;&gt;")&lt;701,7,COUNTIF($L$20:L2631,"&lt;&gt;")&lt;801,8,COUNTIF($L$20:L2631,"&lt;&gt;")&lt;901,9,COUNTIF($L$20:L2631,"&lt;&gt;")&lt;1001,10,COUNTIF($L$20:L2631,"&lt;&gt;")&lt;1101,11,COUNTIF($L$20:L2631,"&lt;&gt;")&lt;1201,12,COUNTIF($L$20:L2631,"&lt;&gt;")&lt;1301,13,COUNTIF($L$20:L2631,"&lt;&gt;")&lt;1401,14,COUNTIF($L$20:L2631,"&lt;&gt;")&lt;1501,15,COUNTIF($L$20:L2631,"&lt;&gt;")&lt;1601,16,COUNTIF($L$20:L2631,"&lt;&gt;")&lt;1701,17,COUNTIF($L$20:L2631,"&lt;&gt;")&lt;1801,18,COUNTIF($L$20:L2631,"&lt;&gt;")&lt;1901,19,COUNTIF($L$20:L2631,"&lt;&gt;")&lt;2001,20,COUNTIF($L$20:L2631,"&lt;&gt;")&lt;2101,21,COUNTIF($L$20:L2631,"&lt;&gt;")&lt;2201,22,COUNTIF($L$20:L2631,"&lt;&gt;")&lt;2301,23,COUNTIF($L$20:L2631,"&lt;&gt;")&lt;2401,24,COUNTIF($L$20:L2631,"&lt;&gt;")&lt;2501,25,COUNTIF($L$20:L2631,"&lt;&gt;")&lt;2601,26,COUNTIF($L$20:L2631,"&lt;&gt;")&lt;2701,27,COUNTIF($L$20:L2631,"&lt;&gt;")&lt;2801,28,COUNTIF($L$20:L2631,"&lt;&gt;")&lt;2901,29,COUNTIF($L$20:L2631,"&lt;&gt;")&lt;3001,30),"")</f>
        <v/>
      </c>
      <c r="AM2631" t="str">
        <f t="shared" si="200"/>
        <v/>
      </c>
      <c r="AN2631" t="str">
        <f t="shared" si="204"/>
        <v/>
      </c>
      <c r="AP2631" t="str">
        <f t="shared" si="203"/>
        <v/>
      </c>
      <c r="AQ2631" t="str">
        <f>IF(AO2631="","",COUNTIFS(AM2631:$AM$3019,AO2631))</f>
        <v/>
      </c>
    </row>
    <row r="2632" spans="1:43" x14ac:dyDescent="0.25">
      <c r="A2632" s="6" t="str">
        <f>IF(COUNT($A$20:A2631)&lt;&gt;$B$4,IF(A2631="","",A2631+1),"")</f>
        <v/>
      </c>
      <c r="B2632" s="3"/>
      <c r="C2632" s="3"/>
      <c r="D2632" s="122"/>
      <c r="E2632" s="3"/>
      <c r="F2632" s="3"/>
      <c r="G2632" s="3"/>
      <c r="H2632" s="3"/>
      <c r="I2632" s="120"/>
      <c r="J2632" s="3"/>
      <c r="K2632" s="95" t="str" cm="1">
        <f t="array" ref="K2632">IF(OR($J$14 = "A",$J$14 = "B",$J$14 = "C"),IF(I2632="","",IF(LEN(I2632)&gt;2,_xlfn.IFS(ISNUMBER(SEARCH("_",I2632)),I2632,ISNUMBER(SEARCH(", ",I2632)),SUBSTITUTE(I2632,", ","_"),ISNUMBER(SEARCH("/ ",I2632)),SUBSTITUTE(I2632,"/ ","_"),ISNUMBER(SEARCH(",",I2632)),SUBSTITUTE(I2632,",","_"),ISNUMBER(SEARCH("/",I2632)),SUBSTITUTE(I2632,"/","_"),ISNUMBER(SEARCH("",I2632)),I2632),I2632)),IF(OR($J$14 = "J",$J$14 = "K"),"",IF(D2632="","",IF(LEN(D2632)&gt;2,_xlfn.IFS(ISNUMBER(SEARCH("_",D2632)),D2632,ISNUMBER(SEARCH(", ",D2632)),SUBSTITUTE(D2632,", ","_"),ISNUMBER(SEARCH("/ ",D2632)),SUBSTITUTE(D2632,"/ ","_"),ISNUMBER(SEARCH(",",D2632)),SUBSTITUTE(D2632,",","_"),ISNUMBER(SEARCH("/",D2632)),SUBSTITUTE(D2632,"/","_"),ISNUMBER(SEARCH("",D2632)),D2632),D2632))))</f>
        <v/>
      </c>
      <c r="L2632" s="1"/>
      <c r="M2632" s="1" t="str">
        <f t="shared" si="201"/>
        <v/>
      </c>
      <c r="N2632" s="94" t="str">
        <f>IF($L2632="None","",IF(ISERROR(VLOOKUP($L2632,Info!$B$4:$B$266,1,FALSE)),"",VLOOKUP($L2632,Info!$B$4:$L$266,5,FALSE)))</f>
        <v/>
      </c>
      <c r="O2632" s="94" t="str">
        <f>IF(K2632="","",IF(AND($J$12&lt;&gt;"ABC",N2632="3"),"BAC",IF(N2632="3","ABC",IF($J$12&lt;&gt;"ABC",IF($J$10="Standard",VLOOKUP(K2632,Info!$BE$4:$BF$481,2,FALSE),VLOOKUP(K2632,Info!$BI$4:$BJ$482,2,FALSE)),IF($J$10="Standard",VLOOKUP(K2632,Info!$AG$4:$AH$2994,2,FALSE),VLOOKUP(K2632,Info!$AK$4:$AL$2997,2,FALSE))))))</f>
        <v/>
      </c>
      <c r="P2632" s="94" t="str">
        <f>IF($L2632="None","",IF(ISERROR(VLOOKUP($L2632,Info!$B$4:$B$266,1,FALSE)),"",VLOOKUP($L2632,Info!$B$4:$L$266,3,FALSE)))</f>
        <v/>
      </c>
      <c r="Q2632" s="96" t="str">
        <f>IF($L2632="None","",IF(ISERROR(VLOOKUP($L2632,Info!$B$4:$B$266,1,FALSE)),"",VLOOKUP($L2632,Info!$B$4:$L$266,4,FALSE)))</f>
        <v/>
      </c>
      <c r="R2632" s="1"/>
      <c r="S2632" s="6" t="str">
        <f t="shared" si="202"/>
        <v/>
      </c>
      <c r="T2632" s="6" t="str">
        <f>IF($L2632="None","",IF(ISERROR(VLOOKUP($L2632,Info!$B$4:$B$266,1,FALSE)),"",VLOOKUP($L2632,Info!$B$4:$L$266,11,FALSE)))</f>
        <v/>
      </c>
      <c r="U2632" s="1"/>
      <c r="V2632" s="1"/>
      <c r="W2632" s="1"/>
      <c r="X2632" s="1" t="str">
        <f>IF($L2632="None","",IF(ISERROR(VLOOKUP($L2632,Info!$B$4:$B$266,1,FALSE)),"",IF(OR(W2632="Metallic Liquid Tight",W2632="Non-Metallic Liquid Tight",W2632="LSZH",W2632="Greenfield"),VLOOKUP($L2632,Info!$B$4:$L$266,7,FALSE),"N/A")))</f>
        <v/>
      </c>
      <c r="Y2632" s="1"/>
      <c r="Z2632" s="96" t="str">
        <f>IF($L2632="None","",IF(ISERROR(VLOOKUP($L2632,Info!$B$4:$B$266,1,FALSE)),"",VLOOKUP($L2632,Info!$B$4:$L$266,9,FALSE)))</f>
        <v/>
      </c>
      <c r="AA2632" s="96" t="str">
        <f>IF($L2632="None","",IF(ISERROR(VLOOKUP($L2632,Info!$B$4:$B$266,1,FALSE)),"",VLOOKUP($L2632,Info!$B$4:$L$266,8,FALSE)))</f>
        <v/>
      </c>
      <c r="AB2632" s="96" t="str">
        <f>IF($L2632="None","",IF(ISERROR(VLOOKUP($L2632,Info!$B$4:$B$266,1,FALSE)),"",VLOOKUP($L2632,Info!$B$4:$L$266,10,FALSE)))</f>
        <v/>
      </c>
      <c r="AC2632" s="1" t="str">
        <f>IF(W2632="SO Cable","Black,White",IF(O2632="","",IF(P2632="","",IF($J$12&lt;&gt;"ABC",IF(P2632&lt;="250",VLOOKUP(O2632,Info!$AZ$4:$BB$22,3,FALSE),VLOOKUP(O2632,Info!$AZ$23:$BB$39,3,FALSE)),IF(P2632&lt;="250",VLOOKUP(O2632,Info!$AO$4:$AQ$22,3,FALSE),VLOOKUP(O2632,Info!$AO$23:$AP$39,3,FALSE))))))</f>
        <v/>
      </c>
      <c r="AD2632" s="1"/>
      <c r="AE2632" s="1" t="str">
        <f>IF($L2632="None","",IF(ISERROR(VLOOKUP($L2632,Info!$B$4:$B$266,1,FALSE)),"",VLOOKUP($L2632,Info!$B$4:$L$266,4,FALSE)))</f>
        <v/>
      </c>
      <c r="AF2632" s="1" t="str">
        <f>IF($L2632="None","",IF(ISERROR(VLOOKUP($L2632,Info!$B$4:$B$266,1,FALSE)),"",VLOOKUP($L2632,Info!$B$4:$L$266,6,FALSE)))</f>
        <v/>
      </c>
      <c r="AG2632" s="1"/>
      <c r="AH2632" s="33" t="str" cm="1">
        <f t="array" ref="AH2632">IF(AND(L2632&lt;&gt;"",O2632&lt;&gt;"",R2632:S2632&lt;&gt;"",W2632:X2632&lt;&gt;"",Z2632:AA2632&lt;&gt;"",AC2632&lt;&gt;""),"Good","Bad")</f>
        <v>Bad</v>
      </c>
      <c r="AL2632" t="str" cm="1">
        <f t="array" ref="AL2632">IF(R2632&gt;0,_xlfn.IFS(COUNTIF($L$20:L2632,"&lt;&gt;")&lt;101,1,COUNTIF($L$20:L2632,"&lt;&gt;")&lt;201,2,COUNTIF($L$20:L2632,"&lt;&gt;")&lt;301,3,COUNTIF($L$20:L2632,"&lt;&gt;")&lt;401,4,COUNTIF($L$20:L2632,"&lt;&gt;")&lt;501,5,COUNTIF($L$20:L2632,"&lt;&gt;")&lt;601,6,COUNTIF($L$20:L2632,"&lt;&gt;")&lt;701,7,COUNTIF($L$20:L2632,"&lt;&gt;")&lt;801,8,COUNTIF($L$20:L2632,"&lt;&gt;")&lt;901,9,COUNTIF($L$20:L2632,"&lt;&gt;")&lt;1001,10,COUNTIF($L$20:L2632,"&lt;&gt;")&lt;1101,11,COUNTIF($L$20:L2632,"&lt;&gt;")&lt;1201,12,COUNTIF($L$20:L2632,"&lt;&gt;")&lt;1301,13,COUNTIF($L$20:L2632,"&lt;&gt;")&lt;1401,14,COUNTIF($L$20:L2632,"&lt;&gt;")&lt;1501,15,COUNTIF($L$20:L2632,"&lt;&gt;")&lt;1601,16,COUNTIF($L$20:L2632,"&lt;&gt;")&lt;1701,17,COUNTIF($L$20:L2632,"&lt;&gt;")&lt;1801,18,COUNTIF($L$20:L2632,"&lt;&gt;")&lt;1901,19,COUNTIF($L$20:L2632,"&lt;&gt;")&lt;2001,20,COUNTIF($L$20:L2632,"&lt;&gt;")&lt;2101,21,COUNTIF($L$20:L2632,"&lt;&gt;")&lt;2201,22,COUNTIF($L$20:L2632,"&lt;&gt;")&lt;2301,23,COUNTIF($L$20:L2632,"&lt;&gt;")&lt;2401,24,COUNTIF($L$20:L2632,"&lt;&gt;")&lt;2501,25,COUNTIF($L$20:L2632,"&lt;&gt;")&lt;2601,26,COUNTIF($L$20:L2632,"&lt;&gt;")&lt;2701,27,COUNTIF($L$20:L2632,"&lt;&gt;")&lt;2801,28,COUNTIF($L$20:L2632,"&lt;&gt;")&lt;2901,29,COUNTIF($L$20:L2632,"&lt;&gt;")&lt;3001,30),"")</f>
        <v/>
      </c>
      <c r="AM2632" t="str">
        <f t="shared" si="200"/>
        <v/>
      </c>
      <c r="AN2632" t="str">
        <f t="shared" si="204"/>
        <v/>
      </c>
      <c r="AP2632" t="str">
        <f t="shared" si="203"/>
        <v/>
      </c>
      <c r="AQ2632" t="str">
        <f>IF(AO2632="","",COUNTIFS(AM2632:$AM$3019,AO2632))</f>
        <v/>
      </c>
    </row>
    <row r="2633" spans="1:43" x14ac:dyDescent="0.25">
      <c r="A2633" s="6" t="str">
        <f>IF(COUNT($A$20:A2632)&lt;&gt;$B$4,IF(A2632="","",A2632+1),"")</f>
        <v/>
      </c>
      <c r="B2633" s="3"/>
      <c r="C2633" s="3"/>
      <c r="D2633" s="122"/>
      <c r="E2633" s="3"/>
      <c r="F2633" s="3"/>
      <c r="G2633" s="3"/>
      <c r="H2633" s="3"/>
      <c r="I2633" s="120"/>
      <c r="J2633" s="3"/>
      <c r="K2633" s="95" t="str" cm="1">
        <f t="array" ref="K2633">IF(OR($J$14 = "A",$J$14 = "B",$J$14 = "C"),IF(I2633="","",IF(LEN(I2633)&gt;2,_xlfn.IFS(ISNUMBER(SEARCH("_",I2633)),I2633,ISNUMBER(SEARCH(", ",I2633)),SUBSTITUTE(I2633,", ","_"),ISNUMBER(SEARCH("/ ",I2633)),SUBSTITUTE(I2633,"/ ","_"),ISNUMBER(SEARCH(",",I2633)),SUBSTITUTE(I2633,",","_"),ISNUMBER(SEARCH("/",I2633)),SUBSTITUTE(I2633,"/","_"),ISNUMBER(SEARCH("",I2633)),I2633),I2633)),IF(OR($J$14 = "J",$J$14 = "K"),"",IF(D2633="","",IF(LEN(D2633)&gt;2,_xlfn.IFS(ISNUMBER(SEARCH("_",D2633)),D2633,ISNUMBER(SEARCH(", ",D2633)),SUBSTITUTE(D2633,", ","_"),ISNUMBER(SEARCH("/ ",D2633)),SUBSTITUTE(D2633,"/ ","_"),ISNUMBER(SEARCH(",",D2633)),SUBSTITUTE(D2633,",","_"),ISNUMBER(SEARCH("/",D2633)),SUBSTITUTE(D2633,"/","_"),ISNUMBER(SEARCH("",D2633)),D2633),D2633))))</f>
        <v/>
      </c>
      <c r="L2633" s="1"/>
      <c r="M2633" s="1" t="str">
        <f t="shared" si="201"/>
        <v/>
      </c>
      <c r="N2633" s="94" t="str">
        <f>IF($L2633="None","",IF(ISERROR(VLOOKUP($L2633,Info!$B$4:$B$266,1,FALSE)),"",VLOOKUP($L2633,Info!$B$4:$L$266,5,FALSE)))</f>
        <v/>
      </c>
      <c r="O2633" s="94" t="str">
        <f>IF(K2633="","",IF(AND($J$12&lt;&gt;"ABC",N2633="3"),"BAC",IF(N2633="3","ABC",IF($J$12&lt;&gt;"ABC",IF($J$10="Standard",VLOOKUP(K2633,Info!$BE$4:$BF$481,2,FALSE),VLOOKUP(K2633,Info!$BI$4:$BJ$482,2,FALSE)),IF($J$10="Standard",VLOOKUP(K2633,Info!$AG$4:$AH$2994,2,FALSE),VLOOKUP(K2633,Info!$AK$4:$AL$2997,2,FALSE))))))</f>
        <v/>
      </c>
      <c r="P2633" s="94" t="str">
        <f>IF($L2633="None","",IF(ISERROR(VLOOKUP($L2633,Info!$B$4:$B$266,1,FALSE)),"",VLOOKUP($L2633,Info!$B$4:$L$266,3,FALSE)))</f>
        <v/>
      </c>
      <c r="Q2633" s="96" t="str">
        <f>IF($L2633="None","",IF(ISERROR(VLOOKUP($L2633,Info!$B$4:$B$266,1,FALSE)),"",VLOOKUP($L2633,Info!$B$4:$L$266,4,FALSE)))</f>
        <v/>
      </c>
      <c r="R2633" s="1"/>
      <c r="S2633" s="6" t="str">
        <f t="shared" si="202"/>
        <v/>
      </c>
      <c r="T2633" s="6" t="str">
        <f>IF($L2633="None","",IF(ISERROR(VLOOKUP($L2633,Info!$B$4:$B$266,1,FALSE)),"",VLOOKUP($L2633,Info!$B$4:$L$266,11,FALSE)))</f>
        <v/>
      </c>
      <c r="U2633" s="1"/>
      <c r="V2633" s="1"/>
      <c r="W2633" s="1"/>
      <c r="X2633" s="1" t="str">
        <f>IF($L2633="None","",IF(ISERROR(VLOOKUP($L2633,Info!$B$4:$B$266,1,FALSE)),"",IF(OR(W2633="Metallic Liquid Tight",W2633="Non-Metallic Liquid Tight",W2633="LSZH",W2633="Greenfield"),VLOOKUP($L2633,Info!$B$4:$L$266,7,FALSE),"N/A")))</f>
        <v/>
      </c>
      <c r="Y2633" s="1"/>
      <c r="Z2633" s="96" t="str">
        <f>IF($L2633="None","",IF(ISERROR(VLOOKUP($L2633,Info!$B$4:$B$266,1,FALSE)),"",VLOOKUP($L2633,Info!$B$4:$L$266,9,FALSE)))</f>
        <v/>
      </c>
      <c r="AA2633" s="96" t="str">
        <f>IF($L2633="None","",IF(ISERROR(VLOOKUP($L2633,Info!$B$4:$B$266,1,FALSE)),"",VLOOKUP($L2633,Info!$B$4:$L$266,8,FALSE)))</f>
        <v/>
      </c>
      <c r="AB2633" s="96" t="str">
        <f>IF($L2633="None","",IF(ISERROR(VLOOKUP($L2633,Info!$B$4:$B$266,1,FALSE)),"",VLOOKUP($L2633,Info!$B$4:$L$266,10,FALSE)))</f>
        <v/>
      </c>
      <c r="AC2633" s="1" t="str">
        <f>IF(W2633="SO Cable","Black,White",IF(O2633="","",IF(P2633="","",IF($J$12&lt;&gt;"ABC",IF(P2633&lt;="250",VLOOKUP(O2633,Info!$AZ$4:$BB$22,3,FALSE),VLOOKUP(O2633,Info!$AZ$23:$BB$39,3,FALSE)),IF(P2633&lt;="250",VLOOKUP(O2633,Info!$AO$4:$AQ$22,3,FALSE),VLOOKUP(O2633,Info!$AO$23:$AP$39,3,FALSE))))))</f>
        <v/>
      </c>
      <c r="AD2633" s="1"/>
      <c r="AE2633" s="1" t="str">
        <f>IF($L2633="None","",IF(ISERROR(VLOOKUP($L2633,Info!$B$4:$B$266,1,FALSE)),"",VLOOKUP($L2633,Info!$B$4:$L$266,4,FALSE)))</f>
        <v/>
      </c>
      <c r="AF2633" s="1" t="str">
        <f>IF($L2633="None","",IF(ISERROR(VLOOKUP($L2633,Info!$B$4:$B$266,1,FALSE)),"",VLOOKUP($L2633,Info!$B$4:$L$266,6,FALSE)))</f>
        <v/>
      </c>
      <c r="AG2633" s="1"/>
      <c r="AH2633" s="33" t="str" cm="1">
        <f t="array" ref="AH2633">IF(AND(L2633&lt;&gt;"",O2633&lt;&gt;"",R2633:S2633&lt;&gt;"",W2633:X2633&lt;&gt;"",Z2633:AA2633&lt;&gt;"",AC2633&lt;&gt;""),"Good","Bad")</f>
        <v>Bad</v>
      </c>
      <c r="AL2633" t="str" cm="1">
        <f t="array" ref="AL2633">IF(R2633&gt;0,_xlfn.IFS(COUNTIF($L$20:L2633,"&lt;&gt;")&lt;101,1,COUNTIF($L$20:L2633,"&lt;&gt;")&lt;201,2,COUNTIF($L$20:L2633,"&lt;&gt;")&lt;301,3,COUNTIF($L$20:L2633,"&lt;&gt;")&lt;401,4,COUNTIF($L$20:L2633,"&lt;&gt;")&lt;501,5,COUNTIF($L$20:L2633,"&lt;&gt;")&lt;601,6,COUNTIF($L$20:L2633,"&lt;&gt;")&lt;701,7,COUNTIF($L$20:L2633,"&lt;&gt;")&lt;801,8,COUNTIF($L$20:L2633,"&lt;&gt;")&lt;901,9,COUNTIF($L$20:L2633,"&lt;&gt;")&lt;1001,10,COUNTIF($L$20:L2633,"&lt;&gt;")&lt;1101,11,COUNTIF($L$20:L2633,"&lt;&gt;")&lt;1201,12,COUNTIF($L$20:L2633,"&lt;&gt;")&lt;1301,13,COUNTIF($L$20:L2633,"&lt;&gt;")&lt;1401,14,COUNTIF($L$20:L2633,"&lt;&gt;")&lt;1501,15,COUNTIF($L$20:L2633,"&lt;&gt;")&lt;1601,16,COUNTIF($L$20:L2633,"&lt;&gt;")&lt;1701,17,COUNTIF($L$20:L2633,"&lt;&gt;")&lt;1801,18,COUNTIF($L$20:L2633,"&lt;&gt;")&lt;1901,19,COUNTIF($L$20:L2633,"&lt;&gt;")&lt;2001,20,COUNTIF($L$20:L2633,"&lt;&gt;")&lt;2101,21,COUNTIF($L$20:L2633,"&lt;&gt;")&lt;2201,22,COUNTIF($L$20:L2633,"&lt;&gt;")&lt;2301,23,COUNTIF($L$20:L2633,"&lt;&gt;")&lt;2401,24,COUNTIF($L$20:L2633,"&lt;&gt;")&lt;2501,25,COUNTIF($L$20:L2633,"&lt;&gt;")&lt;2601,26,COUNTIF($L$20:L2633,"&lt;&gt;")&lt;2701,27,COUNTIF($L$20:L2633,"&lt;&gt;")&lt;2801,28,COUNTIF($L$20:L2633,"&lt;&gt;")&lt;2901,29,COUNTIF($L$20:L2633,"&lt;&gt;")&lt;3001,30),"")</f>
        <v/>
      </c>
      <c r="AM2633" t="str">
        <f t="shared" si="200"/>
        <v/>
      </c>
      <c r="AN2633" t="str">
        <f t="shared" si="204"/>
        <v/>
      </c>
      <c r="AP2633" t="str">
        <f t="shared" si="203"/>
        <v/>
      </c>
      <c r="AQ2633" t="str">
        <f>IF(AO2633="","",COUNTIFS(AM2633:$AM$3019,AO2633))</f>
        <v/>
      </c>
    </row>
    <row r="2634" spans="1:43" x14ac:dyDescent="0.25">
      <c r="A2634" s="6" t="str">
        <f>IF(COUNT($A$20:A2633)&lt;&gt;$B$4,IF(A2633="","",A2633+1),"")</f>
        <v/>
      </c>
      <c r="B2634" s="3"/>
      <c r="C2634" s="3"/>
      <c r="D2634" s="122"/>
      <c r="E2634" s="3"/>
      <c r="F2634" s="3"/>
      <c r="G2634" s="3"/>
      <c r="H2634" s="3"/>
      <c r="I2634" s="120"/>
      <c r="J2634" s="3"/>
      <c r="K2634" s="95" t="str" cm="1">
        <f t="array" ref="K2634">IF(OR($J$14 = "A",$J$14 = "B",$J$14 = "C"),IF(I2634="","",IF(LEN(I2634)&gt;2,_xlfn.IFS(ISNUMBER(SEARCH("_",I2634)),I2634,ISNUMBER(SEARCH(", ",I2634)),SUBSTITUTE(I2634,", ","_"),ISNUMBER(SEARCH("/ ",I2634)),SUBSTITUTE(I2634,"/ ","_"),ISNUMBER(SEARCH(",",I2634)),SUBSTITUTE(I2634,",","_"),ISNUMBER(SEARCH("/",I2634)),SUBSTITUTE(I2634,"/","_"),ISNUMBER(SEARCH("",I2634)),I2634),I2634)),IF(OR($J$14 = "J",$J$14 = "K"),"",IF(D2634="","",IF(LEN(D2634)&gt;2,_xlfn.IFS(ISNUMBER(SEARCH("_",D2634)),D2634,ISNUMBER(SEARCH(", ",D2634)),SUBSTITUTE(D2634,", ","_"),ISNUMBER(SEARCH("/ ",D2634)),SUBSTITUTE(D2634,"/ ","_"),ISNUMBER(SEARCH(",",D2634)),SUBSTITUTE(D2634,",","_"),ISNUMBER(SEARCH("/",D2634)),SUBSTITUTE(D2634,"/","_"),ISNUMBER(SEARCH("",D2634)),D2634),D2634))))</f>
        <v/>
      </c>
      <c r="L2634" s="1"/>
      <c r="M2634" s="1" t="str">
        <f t="shared" si="201"/>
        <v/>
      </c>
      <c r="N2634" s="94" t="str">
        <f>IF($L2634="None","",IF(ISERROR(VLOOKUP($L2634,Info!$B$4:$B$266,1,FALSE)),"",VLOOKUP($L2634,Info!$B$4:$L$266,5,FALSE)))</f>
        <v/>
      </c>
      <c r="O2634" s="94" t="str">
        <f>IF(K2634="","",IF(AND($J$12&lt;&gt;"ABC",N2634="3"),"BAC",IF(N2634="3","ABC",IF($J$12&lt;&gt;"ABC",IF($J$10="Standard",VLOOKUP(K2634,Info!$BE$4:$BF$481,2,FALSE),VLOOKUP(K2634,Info!$BI$4:$BJ$482,2,FALSE)),IF($J$10="Standard",VLOOKUP(K2634,Info!$AG$4:$AH$2994,2,FALSE),VLOOKUP(K2634,Info!$AK$4:$AL$2997,2,FALSE))))))</f>
        <v/>
      </c>
      <c r="P2634" s="94" t="str">
        <f>IF($L2634="None","",IF(ISERROR(VLOOKUP($L2634,Info!$B$4:$B$266,1,FALSE)),"",VLOOKUP($L2634,Info!$B$4:$L$266,3,FALSE)))</f>
        <v/>
      </c>
      <c r="Q2634" s="96" t="str">
        <f>IF($L2634="None","",IF(ISERROR(VLOOKUP($L2634,Info!$B$4:$B$266,1,FALSE)),"",VLOOKUP($L2634,Info!$B$4:$L$266,4,FALSE)))</f>
        <v/>
      </c>
      <c r="R2634" s="1"/>
      <c r="S2634" s="6" t="str">
        <f t="shared" si="202"/>
        <v/>
      </c>
      <c r="T2634" s="6" t="str">
        <f>IF($L2634="None","",IF(ISERROR(VLOOKUP($L2634,Info!$B$4:$B$266,1,FALSE)),"",VLOOKUP($L2634,Info!$B$4:$L$266,11,FALSE)))</f>
        <v/>
      </c>
      <c r="U2634" s="1"/>
      <c r="V2634" s="1"/>
      <c r="W2634" s="1"/>
      <c r="X2634" s="1" t="str">
        <f>IF($L2634="None","",IF(ISERROR(VLOOKUP($L2634,Info!$B$4:$B$266,1,FALSE)),"",IF(OR(W2634="Metallic Liquid Tight",W2634="Non-Metallic Liquid Tight",W2634="LSZH",W2634="Greenfield"),VLOOKUP($L2634,Info!$B$4:$L$266,7,FALSE),"N/A")))</f>
        <v/>
      </c>
      <c r="Y2634" s="1"/>
      <c r="Z2634" s="96" t="str">
        <f>IF($L2634="None","",IF(ISERROR(VLOOKUP($L2634,Info!$B$4:$B$266,1,FALSE)),"",VLOOKUP($L2634,Info!$B$4:$L$266,9,FALSE)))</f>
        <v/>
      </c>
      <c r="AA2634" s="96" t="str">
        <f>IF($L2634="None","",IF(ISERROR(VLOOKUP($L2634,Info!$B$4:$B$266,1,FALSE)),"",VLOOKUP($L2634,Info!$B$4:$L$266,8,FALSE)))</f>
        <v/>
      </c>
      <c r="AB2634" s="96" t="str">
        <f>IF($L2634="None","",IF(ISERROR(VLOOKUP($L2634,Info!$B$4:$B$266,1,FALSE)),"",VLOOKUP($L2634,Info!$B$4:$L$266,10,FALSE)))</f>
        <v/>
      </c>
      <c r="AC2634" s="1" t="str">
        <f>IF(W2634="SO Cable","Black,White",IF(O2634="","",IF(P2634="","",IF($J$12&lt;&gt;"ABC",IF(P2634&lt;="250",VLOOKUP(O2634,Info!$AZ$4:$BB$22,3,FALSE),VLOOKUP(O2634,Info!$AZ$23:$BB$39,3,FALSE)),IF(P2634&lt;="250",VLOOKUP(O2634,Info!$AO$4:$AQ$22,3,FALSE),VLOOKUP(O2634,Info!$AO$23:$AP$39,3,FALSE))))))</f>
        <v/>
      </c>
      <c r="AD2634" s="1"/>
      <c r="AE2634" s="1" t="str">
        <f>IF($L2634="None","",IF(ISERROR(VLOOKUP($L2634,Info!$B$4:$B$266,1,FALSE)),"",VLOOKUP($L2634,Info!$B$4:$L$266,4,FALSE)))</f>
        <v/>
      </c>
      <c r="AF2634" s="1" t="str">
        <f>IF($L2634="None","",IF(ISERROR(VLOOKUP($L2634,Info!$B$4:$B$266,1,FALSE)),"",VLOOKUP($L2634,Info!$B$4:$L$266,6,FALSE)))</f>
        <v/>
      </c>
      <c r="AG2634" s="1"/>
      <c r="AH2634" s="33" t="str" cm="1">
        <f t="array" ref="AH2634">IF(AND(L2634&lt;&gt;"",O2634&lt;&gt;"",R2634:S2634&lt;&gt;"",W2634:X2634&lt;&gt;"",Z2634:AA2634&lt;&gt;"",AC2634&lt;&gt;""),"Good","Bad")</f>
        <v>Bad</v>
      </c>
      <c r="AL2634" t="str" cm="1">
        <f t="array" ref="AL2634">IF(R2634&gt;0,_xlfn.IFS(COUNTIF($L$20:L2634,"&lt;&gt;")&lt;101,1,COUNTIF($L$20:L2634,"&lt;&gt;")&lt;201,2,COUNTIF($L$20:L2634,"&lt;&gt;")&lt;301,3,COUNTIF($L$20:L2634,"&lt;&gt;")&lt;401,4,COUNTIF($L$20:L2634,"&lt;&gt;")&lt;501,5,COUNTIF($L$20:L2634,"&lt;&gt;")&lt;601,6,COUNTIF($L$20:L2634,"&lt;&gt;")&lt;701,7,COUNTIF($L$20:L2634,"&lt;&gt;")&lt;801,8,COUNTIF($L$20:L2634,"&lt;&gt;")&lt;901,9,COUNTIF($L$20:L2634,"&lt;&gt;")&lt;1001,10,COUNTIF($L$20:L2634,"&lt;&gt;")&lt;1101,11,COUNTIF($L$20:L2634,"&lt;&gt;")&lt;1201,12,COUNTIF($L$20:L2634,"&lt;&gt;")&lt;1301,13,COUNTIF($L$20:L2634,"&lt;&gt;")&lt;1401,14,COUNTIF($L$20:L2634,"&lt;&gt;")&lt;1501,15,COUNTIF($L$20:L2634,"&lt;&gt;")&lt;1601,16,COUNTIF($L$20:L2634,"&lt;&gt;")&lt;1701,17,COUNTIF($L$20:L2634,"&lt;&gt;")&lt;1801,18,COUNTIF($L$20:L2634,"&lt;&gt;")&lt;1901,19,COUNTIF($L$20:L2634,"&lt;&gt;")&lt;2001,20,COUNTIF($L$20:L2634,"&lt;&gt;")&lt;2101,21,COUNTIF($L$20:L2634,"&lt;&gt;")&lt;2201,22,COUNTIF($L$20:L2634,"&lt;&gt;")&lt;2301,23,COUNTIF($L$20:L2634,"&lt;&gt;")&lt;2401,24,COUNTIF($L$20:L2634,"&lt;&gt;")&lt;2501,25,COUNTIF($L$20:L2634,"&lt;&gt;")&lt;2601,26,COUNTIF($L$20:L2634,"&lt;&gt;")&lt;2701,27,COUNTIF($L$20:L2634,"&lt;&gt;")&lt;2801,28,COUNTIF($L$20:L2634,"&lt;&gt;")&lt;2901,29,COUNTIF($L$20:L2634,"&lt;&gt;")&lt;3001,30),"")</f>
        <v/>
      </c>
      <c r="AM2634" t="str">
        <f t="shared" si="200"/>
        <v/>
      </c>
      <c r="AN2634" t="str">
        <f t="shared" si="204"/>
        <v/>
      </c>
      <c r="AP2634" t="str">
        <f t="shared" si="203"/>
        <v/>
      </c>
      <c r="AQ2634" t="str">
        <f>IF(AO2634="","",COUNTIFS(AM2634:$AM$3019,AO2634))</f>
        <v/>
      </c>
    </row>
    <row r="2635" spans="1:43" x14ac:dyDescent="0.25">
      <c r="A2635" s="6" t="str">
        <f>IF(COUNT($A$20:A2634)&lt;&gt;$B$4,IF(A2634="","",A2634+1),"")</f>
        <v/>
      </c>
      <c r="B2635" s="3"/>
      <c r="C2635" s="3"/>
      <c r="D2635" s="122"/>
      <c r="E2635" s="3"/>
      <c r="F2635" s="3"/>
      <c r="G2635" s="3"/>
      <c r="H2635" s="3"/>
      <c r="I2635" s="120"/>
      <c r="J2635" s="3"/>
      <c r="K2635" s="95" t="str" cm="1">
        <f t="array" ref="K2635">IF(OR($J$14 = "A",$J$14 = "B",$J$14 = "C"),IF(I2635="","",IF(LEN(I2635)&gt;2,_xlfn.IFS(ISNUMBER(SEARCH("_",I2635)),I2635,ISNUMBER(SEARCH(", ",I2635)),SUBSTITUTE(I2635,", ","_"),ISNUMBER(SEARCH("/ ",I2635)),SUBSTITUTE(I2635,"/ ","_"),ISNUMBER(SEARCH(",",I2635)),SUBSTITUTE(I2635,",","_"),ISNUMBER(SEARCH("/",I2635)),SUBSTITUTE(I2635,"/","_"),ISNUMBER(SEARCH("",I2635)),I2635),I2635)),IF(OR($J$14 = "J",$J$14 = "K"),"",IF(D2635="","",IF(LEN(D2635)&gt;2,_xlfn.IFS(ISNUMBER(SEARCH("_",D2635)),D2635,ISNUMBER(SEARCH(", ",D2635)),SUBSTITUTE(D2635,", ","_"),ISNUMBER(SEARCH("/ ",D2635)),SUBSTITUTE(D2635,"/ ","_"),ISNUMBER(SEARCH(",",D2635)),SUBSTITUTE(D2635,",","_"),ISNUMBER(SEARCH("/",D2635)),SUBSTITUTE(D2635,"/","_"),ISNUMBER(SEARCH("",D2635)),D2635),D2635))))</f>
        <v/>
      </c>
      <c r="L2635" s="1"/>
      <c r="M2635" s="1" t="str">
        <f t="shared" si="201"/>
        <v/>
      </c>
      <c r="N2635" s="94" t="str">
        <f>IF($L2635="None","",IF(ISERROR(VLOOKUP($L2635,Info!$B$4:$B$266,1,FALSE)),"",VLOOKUP($L2635,Info!$B$4:$L$266,5,FALSE)))</f>
        <v/>
      </c>
      <c r="O2635" s="94" t="str">
        <f>IF(K2635="","",IF(AND($J$12&lt;&gt;"ABC",N2635="3"),"BAC",IF(N2635="3","ABC",IF($J$12&lt;&gt;"ABC",IF($J$10="Standard",VLOOKUP(K2635,Info!$BE$4:$BF$481,2,FALSE),VLOOKUP(K2635,Info!$BI$4:$BJ$482,2,FALSE)),IF($J$10="Standard",VLOOKUP(K2635,Info!$AG$4:$AH$2994,2,FALSE),VLOOKUP(K2635,Info!$AK$4:$AL$2997,2,FALSE))))))</f>
        <v/>
      </c>
      <c r="P2635" s="94" t="str">
        <f>IF($L2635="None","",IF(ISERROR(VLOOKUP($L2635,Info!$B$4:$B$266,1,FALSE)),"",VLOOKUP($L2635,Info!$B$4:$L$266,3,FALSE)))</f>
        <v/>
      </c>
      <c r="Q2635" s="96" t="str">
        <f>IF($L2635="None","",IF(ISERROR(VLOOKUP($L2635,Info!$B$4:$B$266,1,FALSE)),"",VLOOKUP($L2635,Info!$B$4:$L$266,4,FALSE)))</f>
        <v/>
      </c>
      <c r="R2635" s="1"/>
      <c r="S2635" s="6" t="str">
        <f t="shared" si="202"/>
        <v/>
      </c>
      <c r="T2635" s="6" t="str">
        <f>IF($L2635="None","",IF(ISERROR(VLOOKUP($L2635,Info!$B$4:$B$266,1,FALSE)),"",VLOOKUP($L2635,Info!$B$4:$L$266,11,FALSE)))</f>
        <v/>
      </c>
      <c r="U2635" s="1"/>
      <c r="V2635" s="1"/>
      <c r="W2635" s="1"/>
      <c r="X2635" s="1" t="str">
        <f>IF($L2635="None","",IF(ISERROR(VLOOKUP($L2635,Info!$B$4:$B$266,1,FALSE)),"",IF(OR(W2635="Metallic Liquid Tight",W2635="Non-Metallic Liquid Tight",W2635="LSZH",W2635="Greenfield"),VLOOKUP($L2635,Info!$B$4:$L$266,7,FALSE),"N/A")))</f>
        <v/>
      </c>
      <c r="Y2635" s="1"/>
      <c r="Z2635" s="96" t="str">
        <f>IF($L2635="None","",IF(ISERROR(VLOOKUP($L2635,Info!$B$4:$B$266,1,FALSE)),"",VLOOKUP($L2635,Info!$B$4:$L$266,9,FALSE)))</f>
        <v/>
      </c>
      <c r="AA2635" s="96" t="str">
        <f>IF($L2635="None","",IF(ISERROR(VLOOKUP($L2635,Info!$B$4:$B$266,1,FALSE)),"",VLOOKUP($L2635,Info!$B$4:$L$266,8,FALSE)))</f>
        <v/>
      </c>
      <c r="AB2635" s="96" t="str">
        <f>IF($L2635="None","",IF(ISERROR(VLOOKUP($L2635,Info!$B$4:$B$266,1,FALSE)),"",VLOOKUP($L2635,Info!$B$4:$L$266,10,FALSE)))</f>
        <v/>
      </c>
      <c r="AC2635" s="1" t="str">
        <f>IF(W2635="SO Cable","Black,White",IF(O2635="","",IF(P2635="","",IF($J$12&lt;&gt;"ABC",IF(P2635&lt;="250",VLOOKUP(O2635,Info!$AZ$4:$BB$22,3,FALSE),VLOOKUP(O2635,Info!$AZ$23:$BB$39,3,FALSE)),IF(P2635&lt;="250",VLOOKUP(O2635,Info!$AO$4:$AQ$22,3,FALSE),VLOOKUP(O2635,Info!$AO$23:$AP$39,3,FALSE))))))</f>
        <v/>
      </c>
      <c r="AD2635" s="1"/>
      <c r="AE2635" s="1" t="str">
        <f>IF($L2635="None","",IF(ISERROR(VLOOKUP($L2635,Info!$B$4:$B$266,1,FALSE)),"",VLOOKUP($L2635,Info!$B$4:$L$266,4,FALSE)))</f>
        <v/>
      </c>
      <c r="AF2635" s="1" t="str">
        <f>IF($L2635="None","",IF(ISERROR(VLOOKUP($L2635,Info!$B$4:$B$266,1,FALSE)),"",VLOOKUP($L2635,Info!$B$4:$L$266,6,FALSE)))</f>
        <v/>
      </c>
      <c r="AG2635" s="1"/>
      <c r="AH2635" s="33" t="str" cm="1">
        <f t="array" ref="AH2635">IF(AND(L2635&lt;&gt;"",O2635&lt;&gt;"",R2635:S2635&lt;&gt;"",W2635:X2635&lt;&gt;"",Z2635:AA2635&lt;&gt;"",AC2635&lt;&gt;""),"Good","Bad")</f>
        <v>Bad</v>
      </c>
      <c r="AL2635" t="str" cm="1">
        <f t="array" ref="AL2635">IF(R2635&gt;0,_xlfn.IFS(COUNTIF($L$20:L2635,"&lt;&gt;")&lt;101,1,COUNTIF($L$20:L2635,"&lt;&gt;")&lt;201,2,COUNTIF($L$20:L2635,"&lt;&gt;")&lt;301,3,COUNTIF($L$20:L2635,"&lt;&gt;")&lt;401,4,COUNTIF($L$20:L2635,"&lt;&gt;")&lt;501,5,COUNTIF($L$20:L2635,"&lt;&gt;")&lt;601,6,COUNTIF($L$20:L2635,"&lt;&gt;")&lt;701,7,COUNTIF($L$20:L2635,"&lt;&gt;")&lt;801,8,COUNTIF($L$20:L2635,"&lt;&gt;")&lt;901,9,COUNTIF($L$20:L2635,"&lt;&gt;")&lt;1001,10,COUNTIF($L$20:L2635,"&lt;&gt;")&lt;1101,11,COUNTIF($L$20:L2635,"&lt;&gt;")&lt;1201,12,COUNTIF($L$20:L2635,"&lt;&gt;")&lt;1301,13,COUNTIF($L$20:L2635,"&lt;&gt;")&lt;1401,14,COUNTIF($L$20:L2635,"&lt;&gt;")&lt;1501,15,COUNTIF($L$20:L2635,"&lt;&gt;")&lt;1601,16,COUNTIF($L$20:L2635,"&lt;&gt;")&lt;1701,17,COUNTIF($L$20:L2635,"&lt;&gt;")&lt;1801,18,COUNTIF($L$20:L2635,"&lt;&gt;")&lt;1901,19,COUNTIF($L$20:L2635,"&lt;&gt;")&lt;2001,20,COUNTIF($L$20:L2635,"&lt;&gt;")&lt;2101,21,COUNTIF($L$20:L2635,"&lt;&gt;")&lt;2201,22,COUNTIF($L$20:L2635,"&lt;&gt;")&lt;2301,23,COUNTIF($L$20:L2635,"&lt;&gt;")&lt;2401,24,COUNTIF($L$20:L2635,"&lt;&gt;")&lt;2501,25,COUNTIF($L$20:L2635,"&lt;&gt;")&lt;2601,26,COUNTIF($L$20:L2635,"&lt;&gt;")&lt;2701,27,COUNTIF($L$20:L2635,"&lt;&gt;")&lt;2801,28,COUNTIF($L$20:L2635,"&lt;&gt;")&lt;2901,29,COUNTIF($L$20:L2635,"&lt;&gt;")&lt;3001,30),"")</f>
        <v/>
      </c>
      <c r="AM2635" t="str">
        <f t="shared" si="200"/>
        <v/>
      </c>
      <c r="AN2635" t="str">
        <f t="shared" si="204"/>
        <v/>
      </c>
      <c r="AP2635" t="str">
        <f t="shared" si="203"/>
        <v/>
      </c>
      <c r="AQ2635" t="str">
        <f>IF(AO2635="","",COUNTIFS(AM2635:$AM$3019,AO2635))</f>
        <v/>
      </c>
    </row>
    <row r="2636" spans="1:43" x14ac:dyDescent="0.25">
      <c r="A2636" s="6" t="str">
        <f>IF(COUNT($A$20:A2635)&lt;&gt;$B$4,IF(A2635="","",A2635+1),"")</f>
        <v/>
      </c>
      <c r="B2636" s="3"/>
      <c r="C2636" s="3"/>
      <c r="D2636" s="122"/>
      <c r="E2636" s="3"/>
      <c r="F2636" s="3"/>
      <c r="G2636" s="3"/>
      <c r="H2636" s="3"/>
      <c r="I2636" s="120"/>
      <c r="J2636" s="3"/>
      <c r="K2636" s="95" t="str" cm="1">
        <f t="array" ref="K2636">IF(OR($J$14 = "A",$J$14 = "B",$J$14 = "C"),IF(I2636="","",IF(LEN(I2636)&gt;2,_xlfn.IFS(ISNUMBER(SEARCH("_",I2636)),I2636,ISNUMBER(SEARCH(", ",I2636)),SUBSTITUTE(I2636,", ","_"),ISNUMBER(SEARCH("/ ",I2636)),SUBSTITUTE(I2636,"/ ","_"),ISNUMBER(SEARCH(",",I2636)),SUBSTITUTE(I2636,",","_"),ISNUMBER(SEARCH("/",I2636)),SUBSTITUTE(I2636,"/","_"),ISNUMBER(SEARCH("",I2636)),I2636),I2636)),IF(OR($J$14 = "J",$J$14 = "K"),"",IF(D2636="","",IF(LEN(D2636)&gt;2,_xlfn.IFS(ISNUMBER(SEARCH("_",D2636)),D2636,ISNUMBER(SEARCH(", ",D2636)),SUBSTITUTE(D2636,", ","_"),ISNUMBER(SEARCH("/ ",D2636)),SUBSTITUTE(D2636,"/ ","_"),ISNUMBER(SEARCH(",",D2636)),SUBSTITUTE(D2636,",","_"),ISNUMBER(SEARCH("/",D2636)),SUBSTITUTE(D2636,"/","_"),ISNUMBER(SEARCH("",D2636)),D2636),D2636))))</f>
        <v/>
      </c>
      <c r="L2636" s="1"/>
      <c r="M2636" s="1" t="str">
        <f t="shared" si="201"/>
        <v/>
      </c>
      <c r="N2636" s="94" t="str">
        <f>IF($L2636="None","",IF(ISERROR(VLOOKUP($L2636,Info!$B$4:$B$266,1,FALSE)),"",VLOOKUP($L2636,Info!$B$4:$L$266,5,FALSE)))</f>
        <v/>
      </c>
      <c r="O2636" s="94" t="str">
        <f>IF(K2636="","",IF(AND($J$12&lt;&gt;"ABC",N2636="3"),"BAC",IF(N2636="3","ABC",IF($J$12&lt;&gt;"ABC",IF($J$10="Standard",VLOOKUP(K2636,Info!$BE$4:$BF$481,2,FALSE),VLOOKUP(K2636,Info!$BI$4:$BJ$482,2,FALSE)),IF($J$10="Standard",VLOOKUP(K2636,Info!$AG$4:$AH$2994,2,FALSE),VLOOKUP(K2636,Info!$AK$4:$AL$2997,2,FALSE))))))</f>
        <v/>
      </c>
      <c r="P2636" s="94" t="str">
        <f>IF($L2636="None","",IF(ISERROR(VLOOKUP($L2636,Info!$B$4:$B$266,1,FALSE)),"",VLOOKUP($L2636,Info!$B$4:$L$266,3,FALSE)))</f>
        <v/>
      </c>
      <c r="Q2636" s="96" t="str">
        <f>IF($L2636="None","",IF(ISERROR(VLOOKUP($L2636,Info!$B$4:$B$266,1,FALSE)),"",VLOOKUP($L2636,Info!$B$4:$L$266,4,FALSE)))</f>
        <v/>
      </c>
      <c r="R2636" s="1"/>
      <c r="S2636" s="6" t="str">
        <f t="shared" si="202"/>
        <v/>
      </c>
      <c r="T2636" s="6" t="str">
        <f>IF($L2636="None","",IF(ISERROR(VLOOKUP($L2636,Info!$B$4:$B$266,1,FALSE)),"",VLOOKUP($L2636,Info!$B$4:$L$266,11,FALSE)))</f>
        <v/>
      </c>
      <c r="U2636" s="1"/>
      <c r="V2636" s="1"/>
      <c r="W2636" s="1"/>
      <c r="X2636" s="1" t="str">
        <f>IF($L2636="None","",IF(ISERROR(VLOOKUP($L2636,Info!$B$4:$B$266,1,FALSE)),"",IF(OR(W2636="Metallic Liquid Tight",W2636="Non-Metallic Liquid Tight",W2636="LSZH",W2636="Greenfield"),VLOOKUP($L2636,Info!$B$4:$L$266,7,FALSE),"N/A")))</f>
        <v/>
      </c>
      <c r="Y2636" s="1"/>
      <c r="Z2636" s="96" t="str">
        <f>IF($L2636="None","",IF(ISERROR(VLOOKUP($L2636,Info!$B$4:$B$266,1,FALSE)),"",VLOOKUP($L2636,Info!$B$4:$L$266,9,FALSE)))</f>
        <v/>
      </c>
      <c r="AA2636" s="96" t="str">
        <f>IF($L2636="None","",IF(ISERROR(VLOOKUP($L2636,Info!$B$4:$B$266,1,FALSE)),"",VLOOKUP($L2636,Info!$B$4:$L$266,8,FALSE)))</f>
        <v/>
      </c>
      <c r="AB2636" s="96" t="str">
        <f>IF($L2636="None","",IF(ISERROR(VLOOKUP($L2636,Info!$B$4:$B$266,1,FALSE)),"",VLOOKUP($L2636,Info!$B$4:$L$266,10,FALSE)))</f>
        <v/>
      </c>
      <c r="AC2636" s="1" t="str">
        <f>IF(W2636="SO Cable","Black,White",IF(O2636="","",IF(P2636="","",IF($J$12&lt;&gt;"ABC",IF(P2636&lt;="250",VLOOKUP(O2636,Info!$AZ$4:$BB$22,3,FALSE),VLOOKUP(O2636,Info!$AZ$23:$BB$39,3,FALSE)),IF(P2636&lt;="250",VLOOKUP(O2636,Info!$AO$4:$AQ$22,3,FALSE),VLOOKUP(O2636,Info!$AO$23:$AP$39,3,FALSE))))))</f>
        <v/>
      </c>
      <c r="AD2636" s="1"/>
      <c r="AE2636" s="1" t="str">
        <f>IF($L2636="None","",IF(ISERROR(VLOOKUP($L2636,Info!$B$4:$B$266,1,FALSE)),"",VLOOKUP($L2636,Info!$B$4:$L$266,4,FALSE)))</f>
        <v/>
      </c>
      <c r="AF2636" s="1" t="str">
        <f>IF($L2636="None","",IF(ISERROR(VLOOKUP($L2636,Info!$B$4:$B$266,1,FALSE)),"",VLOOKUP($L2636,Info!$B$4:$L$266,6,FALSE)))</f>
        <v/>
      </c>
      <c r="AG2636" s="1"/>
      <c r="AH2636" s="33" t="str" cm="1">
        <f t="array" ref="AH2636">IF(AND(L2636&lt;&gt;"",O2636&lt;&gt;"",R2636:S2636&lt;&gt;"",W2636:X2636&lt;&gt;"",Z2636:AA2636&lt;&gt;"",AC2636&lt;&gt;""),"Good","Bad")</f>
        <v>Bad</v>
      </c>
      <c r="AL2636" t="str" cm="1">
        <f t="array" ref="AL2636">IF(R2636&gt;0,_xlfn.IFS(COUNTIF($L$20:L2636,"&lt;&gt;")&lt;101,1,COUNTIF($L$20:L2636,"&lt;&gt;")&lt;201,2,COUNTIF($L$20:L2636,"&lt;&gt;")&lt;301,3,COUNTIF($L$20:L2636,"&lt;&gt;")&lt;401,4,COUNTIF($L$20:L2636,"&lt;&gt;")&lt;501,5,COUNTIF($L$20:L2636,"&lt;&gt;")&lt;601,6,COUNTIF($L$20:L2636,"&lt;&gt;")&lt;701,7,COUNTIF($L$20:L2636,"&lt;&gt;")&lt;801,8,COUNTIF($L$20:L2636,"&lt;&gt;")&lt;901,9,COUNTIF($L$20:L2636,"&lt;&gt;")&lt;1001,10,COUNTIF($L$20:L2636,"&lt;&gt;")&lt;1101,11,COUNTIF($L$20:L2636,"&lt;&gt;")&lt;1201,12,COUNTIF($L$20:L2636,"&lt;&gt;")&lt;1301,13,COUNTIF($L$20:L2636,"&lt;&gt;")&lt;1401,14,COUNTIF($L$20:L2636,"&lt;&gt;")&lt;1501,15,COUNTIF($L$20:L2636,"&lt;&gt;")&lt;1601,16,COUNTIF($L$20:L2636,"&lt;&gt;")&lt;1701,17,COUNTIF($L$20:L2636,"&lt;&gt;")&lt;1801,18,COUNTIF($L$20:L2636,"&lt;&gt;")&lt;1901,19,COUNTIF($L$20:L2636,"&lt;&gt;")&lt;2001,20,COUNTIF($L$20:L2636,"&lt;&gt;")&lt;2101,21,COUNTIF($L$20:L2636,"&lt;&gt;")&lt;2201,22,COUNTIF($L$20:L2636,"&lt;&gt;")&lt;2301,23,COUNTIF($L$20:L2636,"&lt;&gt;")&lt;2401,24,COUNTIF($L$20:L2636,"&lt;&gt;")&lt;2501,25,COUNTIF($L$20:L2636,"&lt;&gt;")&lt;2601,26,COUNTIF($L$20:L2636,"&lt;&gt;")&lt;2701,27,COUNTIF($L$20:L2636,"&lt;&gt;")&lt;2801,28,COUNTIF($L$20:L2636,"&lt;&gt;")&lt;2901,29,COUNTIF($L$20:L2636,"&lt;&gt;")&lt;3001,30),"")</f>
        <v/>
      </c>
      <c r="AM2636" t="str">
        <f t="shared" si="200"/>
        <v/>
      </c>
      <c r="AN2636" t="str">
        <f t="shared" si="204"/>
        <v/>
      </c>
      <c r="AP2636" t="str">
        <f t="shared" si="203"/>
        <v/>
      </c>
      <c r="AQ2636" t="str">
        <f>IF(AO2636="","",COUNTIFS(AM2636:$AM$3019,AO2636))</f>
        <v/>
      </c>
    </row>
    <row r="2637" spans="1:43" x14ac:dyDescent="0.25">
      <c r="A2637" s="6" t="str">
        <f>IF(COUNT($A$20:A2636)&lt;&gt;$B$4,IF(A2636="","",A2636+1),"")</f>
        <v/>
      </c>
      <c r="B2637" s="3"/>
      <c r="C2637" s="3"/>
      <c r="D2637" s="122"/>
      <c r="E2637" s="3"/>
      <c r="F2637" s="3"/>
      <c r="G2637" s="3"/>
      <c r="H2637" s="3"/>
      <c r="I2637" s="120"/>
      <c r="J2637" s="3"/>
      <c r="K2637" s="95" t="str" cm="1">
        <f t="array" ref="K2637">IF(OR($J$14 = "A",$J$14 = "B",$J$14 = "C"),IF(I2637="","",IF(LEN(I2637)&gt;2,_xlfn.IFS(ISNUMBER(SEARCH("_",I2637)),I2637,ISNUMBER(SEARCH(", ",I2637)),SUBSTITUTE(I2637,", ","_"),ISNUMBER(SEARCH("/ ",I2637)),SUBSTITUTE(I2637,"/ ","_"),ISNUMBER(SEARCH(",",I2637)),SUBSTITUTE(I2637,",","_"),ISNUMBER(SEARCH("/",I2637)),SUBSTITUTE(I2637,"/","_"),ISNUMBER(SEARCH("",I2637)),I2637),I2637)),IF(OR($J$14 = "J",$J$14 = "K"),"",IF(D2637="","",IF(LEN(D2637)&gt;2,_xlfn.IFS(ISNUMBER(SEARCH("_",D2637)),D2637,ISNUMBER(SEARCH(", ",D2637)),SUBSTITUTE(D2637,", ","_"),ISNUMBER(SEARCH("/ ",D2637)),SUBSTITUTE(D2637,"/ ","_"),ISNUMBER(SEARCH(",",D2637)),SUBSTITUTE(D2637,",","_"),ISNUMBER(SEARCH("/",D2637)),SUBSTITUTE(D2637,"/","_"),ISNUMBER(SEARCH("",D2637)),D2637),D2637))))</f>
        <v/>
      </c>
      <c r="L2637" s="1"/>
      <c r="M2637" s="1" t="str">
        <f t="shared" si="201"/>
        <v/>
      </c>
      <c r="N2637" s="94" t="str">
        <f>IF($L2637="None","",IF(ISERROR(VLOOKUP($L2637,Info!$B$4:$B$266,1,FALSE)),"",VLOOKUP($L2637,Info!$B$4:$L$266,5,FALSE)))</f>
        <v/>
      </c>
      <c r="O2637" s="94" t="str">
        <f>IF(K2637="","",IF(AND($J$12&lt;&gt;"ABC",N2637="3"),"BAC",IF(N2637="3","ABC",IF($J$12&lt;&gt;"ABC",IF($J$10="Standard",VLOOKUP(K2637,Info!$BE$4:$BF$481,2,FALSE),VLOOKUP(K2637,Info!$BI$4:$BJ$482,2,FALSE)),IF($J$10="Standard",VLOOKUP(K2637,Info!$AG$4:$AH$2994,2,FALSE),VLOOKUP(K2637,Info!$AK$4:$AL$2997,2,FALSE))))))</f>
        <v/>
      </c>
      <c r="P2637" s="94" t="str">
        <f>IF($L2637="None","",IF(ISERROR(VLOOKUP($L2637,Info!$B$4:$B$266,1,FALSE)),"",VLOOKUP($L2637,Info!$B$4:$L$266,3,FALSE)))</f>
        <v/>
      </c>
      <c r="Q2637" s="96" t="str">
        <f>IF($L2637="None","",IF(ISERROR(VLOOKUP($L2637,Info!$B$4:$B$266,1,FALSE)),"",VLOOKUP($L2637,Info!$B$4:$L$266,4,FALSE)))</f>
        <v/>
      </c>
      <c r="R2637" s="1"/>
      <c r="S2637" s="6" t="str">
        <f t="shared" si="202"/>
        <v/>
      </c>
      <c r="T2637" s="6" t="str">
        <f>IF($L2637="None","",IF(ISERROR(VLOOKUP($L2637,Info!$B$4:$B$266,1,FALSE)),"",VLOOKUP($L2637,Info!$B$4:$L$266,11,FALSE)))</f>
        <v/>
      </c>
      <c r="U2637" s="1"/>
      <c r="V2637" s="1"/>
      <c r="W2637" s="1"/>
      <c r="X2637" s="1" t="str">
        <f>IF($L2637="None","",IF(ISERROR(VLOOKUP($L2637,Info!$B$4:$B$266,1,FALSE)),"",IF(OR(W2637="Metallic Liquid Tight",W2637="Non-Metallic Liquid Tight",W2637="LSZH",W2637="Greenfield"),VLOOKUP($L2637,Info!$B$4:$L$266,7,FALSE),"N/A")))</f>
        <v/>
      </c>
      <c r="Y2637" s="1"/>
      <c r="Z2637" s="96" t="str">
        <f>IF($L2637="None","",IF(ISERROR(VLOOKUP($L2637,Info!$B$4:$B$266,1,FALSE)),"",VLOOKUP($L2637,Info!$B$4:$L$266,9,FALSE)))</f>
        <v/>
      </c>
      <c r="AA2637" s="96" t="str">
        <f>IF($L2637="None","",IF(ISERROR(VLOOKUP($L2637,Info!$B$4:$B$266,1,FALSE)),"",VLOOKUP($L2637,Info!$B$4:$L$266,8,FALSE)))</f>
        <v/>
      </c>
      <c r="AB2637" s="96" t="str">
        <f>IF($L2637="None","",IF(ISERROR(VLOOKUP($L2637,Info!$B$4:$B$266,1,FALSE)),"",VLOOKUP($L2637,Info!$B$4:$L$266,10,FALSE)))</f>
        <v/>
      </c>
      <c r="AC2637" s="1" t="str">
        <f>IF(W2637="SO Cable","Black,White",IF(O2637="","",IF(P2637="","",IF($J$12&lt;&gt;"ABC",IF(P2637&lt;="250",VLOOKUP(O2637,Info!$AZ$4:$BB$22,3,FALSE),VLOOKUP(O2637,Info!$AZ$23:$BB$39,3,FALSE)),IF(P2637&lt;="250",VLOOKUP(O2637,Info!$AO$4:$AQ$22,3,FALSE),VLOOKUP(O2637,Info!$AO$23:$AP$39,3,FALSE))))))</f>
        <v/>
      </c>
      <c r="AD2637" s="1"/>
      <c r="AE2637" s="1" t="str">
        <f>IF($L2637="None","",IF(ISERROR(VLOOKUP($L2637,Info!$B$4:$B$266,1,FALSE)),"",VLOOKUP($L2637,Info!$B$4:$L$266,4,FALSE)))</f>
        <v/>
      </c>
      <c r="AF2637" s="1" t="str">
        <f>IF($L2637="None","",IF(ISERROR(VLOOKUP($L2637,Info!$B$4:$B$266,1,FALSE)),"",VLOOKUP($L2637,Info!$B$4:$L$266,6,FALSE)))</f>
        <v/>
      </c>
      <c r="AG2637" s="1"/>
      <c r="AH2637" s="33" t="str" cm="1">
        <f t="array" ref="AH2637">IF(AND(L2637&lt;&gt;"",O2637&lt;&gt;"",R2637:S2637&lt;&gt;"",W2637:X2637&lt;&gt;"",Z2637:AA2637&lt;&gt;"",AC2637&lt;&gt;""),"Good","Bad")</f>
        <v>Bad</v>
      </c>
      <c r="AL2637" t="str" cm="1">
        <f t="array" ref="AL2637">IF(R2637&gt;0,_xlfn.IFS(COUNTIF($L$20:L2637,"&lt;&gt;")&lt;101,1,COUNTIF($L$20:L2637,"&lt;&gt;")&lt;201,2,COUNTIF($L$20:L2637,"&lt;&gt;")&lt;301,3,COUNTIF($L$20:L2637,"&lt;&gt;")&lt;401,4,COUNTIF($L$20:L2637,"&lt;&gt;")&lt;501,5,COUNTIF($L$20:L2637,"&lt;&gt;")&lt;601,6,COUNTIF($L$20:L2637,"&lt;&gt;")&lt;701,7,COUNTIF($L$20:L2637,"&lt;&gt;")&lt;801,8,COUNTIF($L$20:L2637,"&lt;&gt;")&lt;901,9,COUNTIF($L$20:L2637,"&lt;&gt;")&lt;1001,10,COUNTIF($L$20:L2637,"&lt;&gt;")&lt;1101,11,COUNTIF($L$20:L2637,"&lt;&gt;")&lt;1201,12,COUNTIF($L$20:L2637,"&lt;&gt;")&lt;1301,13,COUNTIF($L$20:L2637,"&lt;&gt;")&lt;1401,14,COUNTIF($L$20:L2637,"&lt;&gt;")&lt;1501,15,COUNTIF($L$20:L2637,"&lt;&gt;")&lt;1601,16,COUNTIF($L$20:L2637,"&lt;&gt;")&lt;1701,17,COUNTIF($L$20:L2637,"&lt;&gt;")&lt;1801,18,COUNTIF($L$20:L2637,"&lt;&gt;")&lt;1901,19,COUNTIF($L$20:L2637,"&lt;&gt;")&lt;2001,20,COUNTIF($L$20:L2637,"&lt;&gt;")&lt;2101,21,COUNTIF($L$20:L2637,"&lt;&gt;")&lt;2201,22,COUNTIF($L$20:L2637,"&lt;&gt;")&lt;2301,23,COUNTIF($L$20:L2637,"&lt;&gt;")&lt;2401,24,COUNTIF($L$20:L2637,"&lt;&gt;")&lt;2501,25,COUNTIF($L$20:L2637,"&lt;&gt;")&lt;2601,26,COUNTIF($L$20:L2637,"&lt;&gt;")&lt;2701,27,COUNTIF($L$20:L2637,"&lt;&gt;")&lt;2801,28,COUNTIF($L$20:L2637,"&lt;&gt;")&lt;2901,29,COUNTIF($L$20:L2637,"&lt;&gt;")&lt;3001,30),"")</f>
        <v/>
      </c>
      <c r="AM2637" t="str">
        <f t="shared" si="200"/>
        <v/>
      </c>
      <c r="AN2637" t="str">
        <f t="shared" si="204"/>
        <v/>
      </c>
      <c r="AP2637" t="str">
        <f t="shared" si="203"/>
        <v/>
      </c>
      <c r="AQ2637" t="str">
        <f>IF(AO2637="","",COUNTIFS(AM2637:$AM$3019,AO2637))</f>
        <v/>
      </c>
    </row>
    <row r="2638" spans="1:43" x14ac:dyDescent="0.25">
      <c r="A2638" s="6" t="str">
        <f>IF(COUNT($A$20:A2637)&lt;&gt;$B$4,IF(A2637="","",A2637+1),"")</f>
        <v/>
      </c>
      <c r="B2638" s="3"/>
      <c r="C2638" s="3"/>
      <c r="D2638" s="122"/>
      <c r="E2638" s="3"/>
      <c r="F2638" s="3"/>
      <c r="G2638" s="3"/>
      <c r="H2638" s="3"/>
      <c r="I2638" s="120"/>
      <c r="J2638" s="3"/>
      <c r="K2638" s="95" t="str" cm="1">
        <f t="array" ref="K2638">IF(OR($J$14 = "A",$J$14 = "B",$J$14 = "C"),IF(I2638="","",IF(LEN(I2638)&gt;2,_xlfn.IFS(ISNUMBER(SEARCH("_",I2638)),I2638,ISNUMBER(SEARCH(", ",I2638)),SUBSTITUTE(I2638,", ","_"),ISNUMBER(SEARCH("/ ",I2638)),SUBSTITUTE(I2638,"/ ","_"),ISNUMBER(SEARCH(",",I2638)),SUBSTITUTE(I2638,",","_"),ISNUMBER(SEARCH("/",I2638)),SUBSTITUTE(I2638,"/","_"),ISNUMBER(SEARCH("",I2638)),I2638),I2638)),IF(OR($J$14 = "J",$J$14 = "K"),"",IF(D2638="","",IF(LEN(D2638)&gt;2,_xlfn.IFS(ISNUMBER(SEARCH("_",D2638)),D2638,ISNUMBER(SEARCH(", ",D2638)),SUBSTITUTE(D2638,", ","_"),ISNUMBER(SEARCH("/ ",D2638)),SUBSTITUTE(D2638,"/ ","_"),ISNUMBER(SEARCH(",",D2638)),SUBSTITUTE(D2638,",","_"),ISNUMBER(SEARCH("/",D2638)),SUBSTITUTE(D2638,"/","_"),ISNUMBER(SEARCH("",D2638)),D2638),D2638))))</f>
        <v/>
      </c>
      <c r="L2638" s="1"/>
      <c r="M2638" s="1" t="str">
        <f t="shared" si="201"/>
        <v/>
      </c>
      <c r="N2638" s="94" t="str">
        <f>IF($L2638="None","",IF(ISERROR(VLOOKUP($L2638,Info!$B$4:$B$266,1,FALSE)),"",VLOOKUP($L2638,Info!$B$4:$L$266,5,FALSE)))</f>
        <v/>
      </c>
      <c r="O2638" s="94" t="str">
        <f>IF(K2638="","",IF(AND($J$12&lt;&gt;"ABC",N2638="3"),"BAC",IF(N2638="3","ABC",IF($J$12&lt;&gt;"ABC",IF($J$10="Standard",VLOOKUP(K2638,Info!$BE$4:$BF$481,2,FALSE),VLOOKUP(K2638,Info!$BI$4:$BJ$482,2,FALSE)),IF($J$10="Standard",VLOOKUP(K2638,Info!$AG$4:$AH$2994,2,FALSE),VLOOKUP(K2638,Info!$AK$4:$AL$2997,2,FALSE))))))</f>
        <v/>
      </c>
      <c r="P2638" s="94" t="str">
        <f>IF($L2638="None","",IF(ISERROR(VLOOKUP($L2638,Info!$B$4:$B$266,1,FALSE)),"",VLOOKUP($L2638,Info!$B$4:$L$266,3,FALSE)))</f>
        <v/>
      </c>
      <c r="Q2638" s="96" t="str">
        <f>IF($L2638="None","",IF(ISERROR(VLOOKUP($L2638,Info!$B$4:$B$266,1,FALSE)),"",VLOOKUP($L2638,Info!$B$4:$L$266,4,FALSE)))</f>
        <v/>
      </c>
      <c r="R2638" s="1"/>
      <c r="S2638" s="6" t="str">
        <f t="shared" si="202"/>
        <v/>
      </c>
      <c r="T2638" s="6" t="str">
        <f>IF($L2638="None","",IF(ISERROR(VLOOKUP($L2638,Info!$B$4:$B$266,1,FALSE)),"",VLOOKUP($L2638,Info!$B$4:$L$266,11,FALSE)))</f>
        <v/>
      </c>
      <c r="U2638" s="1"/>
      <c r="V2638" s="1"/>
      <c r="W2638" s="1"/>
      <c r="X2638" s="1" t="str">
        <f>IF($L2638="None","",IF(ISERROR(VLOOKUP($L2638,Info!$B$4:$B$266,1,FALSE)),"",IF(OR(W2638="Metallic Liquid Tight",W2638="Non-Metallic Liquid Tight",W2638="LSZH",W2638="Greenfield"),VLOOKUP($L2638,Info!$B$4:$L$266,7,FALSE),"N/A")))</f>
        <v/>
      </c>
      <c r="Y2638" s="1"/>
      <c r="Z2638" s="96" t="str">
        <f>IF($L2638="None","",IF(ISERROR(VLOOKUP($L2638,Info!$B$4:$B$266,1,FALSE)),"",VLOOKUP($L2638,Info!$B$4:$L$266,9,FALSE)))</f>
        <v/>
      </c>
      <c r="AA2638" s="96" t="str">
        <f>IF($L2638="None","",IF(ISERROR(VLOOKUP($L2638,Info!$B$4:$B$266,1,FALSE)),"",VLOOKUP($L2638,Info!$B$4:$L$266,8,FALSE)))</f>
        <v/>
      </c>
      <c r="AB2638" s="96" t="str">
        <f>IF($L2638="None","",IF(ISERROR(VLOOKUP($L2638,Info!$B$4:$B$266,1,FALSE)),"",VLOOKUP($L2638,Info!$B$4:$L$266,10,FALSE)))</f>
        <v/>
      </c>
      <c r="AC2638" s="1" t="str">
        <f>IF(W2638="SO Cable","Black,White",IF(O2638="","",IF(P2638="","",IF($J$12&lt;&gt;"ABC",IF(P2638&lt;="250",VLOOKUP(O2638,Info!$AZ$4:$BB$22,3,FALSE),VLOOKUP(O2638,Info!$AZ$23:$BB$39,3,FALSE)),IF(P2638&lt;="250",VLOOKUP(O2638,Info!$AO$4:$AQ$22,3,FALSE),VLOOKUP(O2638,Info!$AO$23:$AP$39,3,FALSE))))))</f>
        <v/>
      </c>
      <c r="AD2638" s="1"/>
      <c r="AE2638" s="1" t="str">
        <f>IF($L2638="None","",IF(ISERROR(VLOOKUP($L2638,Info!$B$4:$B$266,1,FALSE)),"",VLOOKUP($L2638,Info!$B$4:$L$266,4,FALSE)))</f>
        <v/>
      </c>
      <c r="AF2638" s="1" t="str">
        <f>IF($L2638="None","",IF(ISERROR(VLOOKUP($L2638,Info!$B$4:$B$266,1,FALSE)),"",VLOOKUP($L2638,Info!$B$4:$L$266,6,FALSE)))</f>
        <v/>
      </c>
      <c r="AG2638" s="1"/>
      <c r="AH2638" s="33" t="str" cm="1">
        <f t="array" ref="AH2638">IF(AND(L2638&lt;&gt;"",O2638&lt;&gt;"",R2638:S2638&lt;&gt;"",W2638:X2638&lt;&gt;"",Z2638:AA2638&lt;&gt;"",AC2638&lt;&gt;""),"Good","Bad")</f>
        <v>Bad</v>
      </c>
      <c r="AL2638" t="str" cm="1">
        <f t="array" ref="AL2638">IF(R2638&gt;0,_xlfn.IFS(COUNTIF($L$20:L2638,"&lt;&gt;")&lt;101,1,COUNTIF($L$20:L2638,"&lt;&gt;")&lt;201,2,COUNTIF($L$20:L2638,"&lt;&gt;")&lt;301,3,COUNTIF($L$20:L2638,"&lt;&gt;")&lt;401,4,COUNTIF($L$20:L2638,"&lt;&gt;")&lt;501,5,COUNTIF($L$20:L2638,"&lt;&gt;")&lt;601,6,COUNTIF($L$20:L2638,"&lt;&gt;")&lt;701,7,COUNTIF($L$20:L2638,"&lt;&gt;")&lt;801,8,COUNTIF($L$20:L2638,"&lt;&gt;")&lt;901,9,COUNTIF($L$20:L2638,"&lt;&gt;")&lt;1001,10,COUNTIF($L$20:L2638,"&lt;&gt;")&lt;1101,11,COUNTIF($L$20:L2638,"&lt;&gt;")&lt;1201,12,COUNTIF($L$20:L2638,"&lt;&gt;")&lt;1301,13,COUNTIF($L$20:L2638,"&lt;&gt;")&lt;1401,14,COUNTIF($L$20:L2638,"&lt;&gt;")&lt;1501,15,COUNTIF($L$20:L2638,"&lt;&gt;")&lt;1601,16,COUNTIF($L$20:L2638,"&lt;&gt;")&lt;1701,17,COUNTIF($L$20:L2638,"&lt;&gt;")&lt;1801,18,COUNTIF($L$20:L2638,"&lt;&gt;")&lt;1901,19,COUNTIF($L$20:L2638,"&lt;&gt;")&lt;2001,20,COUNTIF($L$20:L2638,"&lt;&gt;")&lt;2101,21,COUNTIF($L$20:L2638,"&lt;&gt;")&lt;2201,22,COUNTIF($L$20:L2638,"&lt;&gt;")&lt;2301,23,COUNTIF($L$20:L2638,"&lt;&gt;")&lt;2401,24,COUNTIF($L$20:L2638,"&lt;&gt;")&lt;2501,25,COUNTIF($L$20:L2638,"&lt;&gt;")&lt;2601,26,COUNTIF($L$20:L2638,"&lt;&gt;")&lt;2701,27,COUNTIF($L$20:L2638,"&lt;&gt;")&lt;2801,28,COUNTIF($L$20:L2638,"&lt;&gt;")&lt;2901,29,COUNTIF($L$20:L2638,"&lt;&gt;")&lt;3001,30),"")</f>
        <v/>
      </c>
      <c r="AM2638" t="str">
        <f t="shared" si="200"/>
        <v/>
      </c>
      <c r="AN2638" t="str">
        <f t="shared" si="204"/>
        <v/>
      </c>
      <c r="AP2638" t="str">
        <f t="shared" si="203"/>
        <v/>
      </c>
      <c r="AQ2638" t="str">
        <f>IF(AO2638="","",COUNTIFS(AM2638:$AM$3019,AO2638))</f>
        <v/>
      </c>
    </row>
    <row r="2639" spans="1:43" x14ac:dyDescent="0.25">
      <c r="A2639" s="6" t="str">
        <f>IF(COUNT($A$20:A2638)&lt;&gt;$B$4,IF(A2638="","",A2638+1),"")</f>
        <v/>
      </c>
      <c r="B2639" s="3"/>
      <c r="C2639" s="3"/>
      <c r="D2639" s="122"/>
      <c r="E2639" s="3"/>
      <c r="F2639" s="3"/>
      <c r="G2639" s="3"/>
      <c r="H2639" s="3"/>
      <c r="I2639" s="120"/>
      <c r="J2639" s="3"/>
      <c r="K2639" s="95" t="str" cm="1">
        <f t="array" ref="K2639">IF(OR($J$14 = "A",$J$14 = "B",$J$14 = "C"),IF(I2639="","",IF(LEN(I2639)&gt;2,_xlfn.IFS(ISNUMBER(SEARCH("_",I2639)),I2639,ISNUMBER(SEARCH(", ",I2639)),SUBSTITUTE(I2639,", ","_"),ISNUMBER(SEARCH("/ ",I2639)),SUBSTITUTE(I2639,"/ ","_"),ISNUMBER(SEARCH(",",I2639)),SUBSTITUTE(I2639,",","_"),ISNUMBER(SEARCH("/",I2639)),SUBSTITUTE(I2639,"/","_"),ISNUMBER(SEARCH("",I2639)),I2639),I2639)),IF(OR($J$14 = "J",$J$14 = "K"),"",IF(D2639="","",IF(LEN(D2639)&gt;2,_xlfn.IFS(ISNUMBER(SEARCH("_",D2639)),D2639,ISNUMBER(SEARCH(", ",D2639)),SUBSTITUTE(D2639,", ","_"),ISNUMBER(SEARCH("/ ",D2639)),SUBSTITUTE(D2639,"/ ","_"),ISNUMBER(SEARCH(",",D2639)),SUBSTITUTE(D2639,",","_"),ISNUMBER(SEARCH("/",D2639)),SUBSTITUTE(D2639,"/","_"),ISNUMBER(SEARCH("",D2639)),D2639),D2639))))</f>
        <v/>
      </c>
      <c r="L2639" s="1"/>
      <c r="M2639" s="1" t="str">
        <f t="shared" si="201"/>
        <v/>
      </c>
      <c r="N2639" s="94" t="str">
        <f>IF($L2639="None","",IF(ISERROR(VLOOKUP($L2639,Info!$B$4:$B$266,1,FALSE)),"",VLOOKUP($L2639,Info!$B$4:$L$266,5,FALSE)))</f>
        <v/>
      </c>
      <c r="O2639" s="94" t="str">
        <f>IF(K2639="","",IF(AND($J$12&lt;&gt;"ABC",N2639="3"),"BAC",IF(N2639="3","ABC",IF($J$12&lt;&gt;"ABC",IF($J$10="Standard",VLOOKUP(K2639,Info!$BE$4:$BF$481,2,FALSE),VLOOKUP(K2639,Info!$BI$4:$BJ$482,2,FALSE)),IF($J$10="Standard",VLOOKUP(K2639,Info!$AG$4:$AH$2994,2,FALSE),VLOOKUP(K2639,Info!$AK$4:$AL$2997,2,FALSE))))))</f>
        <v/>
      </c>
      <c r="P2639" s="94" t="str">
        <f>IF($L2639="None","",IF(ISERROR(VLOOKUP($L2639,Info!$B$4:$B$266,1,FALSE)),"",VLOOKUP($L2639,Info!$B$4:$L$266,3,FALSE)))</f>
        <v/>
      </c>
      <c r="Q2639" s="96" t="str">
        <f>IF($L2639="None","",IF(ISERROR(VLOOKUP($L2639,Info!$B$4:$B$266,1,FALSE)),"",VLOOKUP($L2639,Info!$B$4:$L$266,4,FALSE)))</f>
        <v/>
      </c>
      <c r="R2639" s="1"/>
      <c r="S2639" s="6" t="str">
        <f t="shared" si="202"/>
        <v/>
      </c>
      <c r="T2639" s="6" t="str">
        <f>IF($L2639="None","",IF(ISERROR(VLOOKUP($L2639,Info!$B$4:$B$266,1,FALSE)),"",VLOOKUP($L2639,Info!$B$4:$L$266,11,FALSE)))</f>
        <v/>
      </c>
      <c r="U2639" s="1"/>
      <c r="V2639" s="1"/>
      <c r="W2639" s="1"/>
      <c r="X2639" s="1" t="str">
        <f>IF($L2639="None","",IF(ISERROR(VLOOKUP($L2639,Info!$B$4:$B$266,1,FALSE)),"",IF(OR(W2639="Metallic Liquid Tight",W2639="Non-Metallic Liquid Tight",W2639="LSZH",W2639="Greenfield"),VLOOKUP($L2639,Info!$B$4:$L$266,7,FALSE),"N/A")))</f>
        <v/>
      </c>
      <c r="Y2639" s="1"/>
      <c r="Z2639" s="96" t="str">
        <f>IF($L2639="None","",IF(ISERROR(VLOOKUP($L2639,Info!$B$4:$B$266,1,FALSE)),"",VLOOKUP($L2639,Info!$B$4:$L$266,9,FALSE)))</f>
        <v/>
      </c>
      <c r="AA2639" s="96" t="str">
        <f>IF($L2639="None","",IF(ISERROR(VLOOKUP($L2639,Info!$B$4:$B$266,1,FALSE)),"",VLOOKUP($L2639,Info!$B$4:$L$266,8,FALSE)))</f>
        <v/>
      </c>
      <c r="AB2639" s="96" t="str">
        <f>IF($L2639="None","",IF(ISERROR(VLOOKUP($L2639,Info!$B$4:$B$266,1,FALSE)),"",VLOOKUP($L2639,Info!$B$4:$L$266,10,FALSE)))</f>
        <v/>
      </c>
      <c r="AC2639" s="1" t="str">
        <f>IF(W2639="SO Cable","Black,White",IF(O2639="","",IF(P2639="","",IF($J$12&lt;&gt;"ABC",IF(P2639&lt;="250",VLOOKUP(O2639,Info!$AZ$4:$BB$22,3,FALSE),VLOOKUP(O2639,Info!$AZ$23:$BB$39,3,FALSE)),IF(P2639&lt;="250",VLOOKUP(O2639,Info!$AO$4:$AQ$22,3,FALSE),VLOOKUP(O2639,Info!$AO$23:$AP$39,3,FALSE))))))</f>
        <v/>
      </c>
      <c r="AD2639" s="1"/>
      <c r="AE2639" s="1" t="str">
        <f>IF($L2639="None","",IF(ISERROR(VLOOKUP($L2639,Info!$B$4:$B$266,1,FALSE)),"",VLOOKUP($L2639,Info!$B$4:$L$266,4,FALSE)))</f>
        <v/>
      </c>
      <c r="AF2639" s="1" t="str">
        <f>IF($L2639="None","",IF(ISERROR(VLOOKUP($L2639,Info!$B$4:$B$266,1,FALSE)),"",VLOOKUP($L2639,Info!$B$4:$L$266,6,FALSE)))</f>
        <v/>
      </c>
      <c r="AG2639" s="1"/>
      <c r="AH2639" s="33" t="str" cm="1">
        <f t="array" ref="AH2639">IF(AND(L2639&lt;&gt;"",O2639&lt;&gt;"",R2639:S2639&lt;&gt;"",W2639:X2639&lt;&gt;"",Z2639:AA2639&lt;&gt;"",AC2639&lt;&gt;""),"Good","Bad")</f>
        <v>Bad</v>
      </c>
      <c r="AL2639" t="str" cm="1">
        <f t="array" ref="AL2639">IF(R2639&gt;0,_xlfn.IFS(COUNTIF($L$20:L2639,"&lt;&gt;")&lt;101,1,COUNTIF($L$20:L2639,"&lt;&gt;")&lt;201,2,COUNTIF($L$20:L2639,"&lt;&gt;")&lt;301,3,COUNTIF($L$20:L2639,"&lt;&gt;")&lt;401,4,COUNTIF($L$20:L2639,"&lt;&gt;")&lt;501,5,COUNTIF($L$20:L2639,"&lt;&gt;")&lt;601,6,COUNTIF($L$20:L2639,"&lt;&gt;")&lt;701,7,COUNTIF($L$20:L2639,"&lt;&gt;")&lt;801,8,COUNTIF($L$20:L2639,"&lt;&gt;")&lt;901,9,COUNTIF($L$20:L2639,"&lt;&gt;")&lt;1001,10,COUNTIF($L$20:L2639,"&lt;&gt;")&lt;1101,11,COUNTIF($L$20:L2639,"&lt;&gt;")&lt;1201,12,COUNTIF($L$20:L2639,"&lt;&gt;")&lt;1301,13,COUNTIF($L$20:L2639,"&lt;&gt;")&lt;1401,14,COUNTIF($L$20:L2639,"&lt;&gt;")&lt;1501,15,COUNTIF($L$20:L2639,"&lt;&gt;")&lt;1601,16,COUNTIF($L$20:L2639,"&lt;&gt;")&lt;1701,17,COUNTIF($L$20:L2639,"&lt;&gt;")&lt;1801,18,COUNTIF($L$20:L2639,"&lt;&gt;")&lt;1901,19,COUNTIF($L$20:L2639,"&lt;&gt;")&lt;2001,20,COUNTIF($L$20:L2639,"&lt;&gt;")&lt;2101,21,COUNTIF($L$20:L2639,"&lt;&gt;")&lt;2201,22,COUNTIF($L$20:L2639,"&lt;&gt;")&lt;2301,23,COUNTIF($L$20:L2639,"&lt;&gt;")&lt;2401,24,COUNTIF($L$20:L2639,"&lt;&gt;")&lt;2501,25,COUNTIF($L$20:L2639,"&lt;&gt;")&lt;2601,26,COUNTIF($L$20:L2639,"&lt;&gt;")&lt;2701,27,COUNTIF($L$20:L2639,"&lt;&gt;")&lt;2801,28,COUNTIF($L$20:L2639,"&lt;&gt;")&lt;2901,29,COUNTIF($L$20:L2639,"&lt;&gt;")&lt;3001,30),"")</f>
        <v/>
      </c>
      <c r="AM2639" t="str">
        <f t="shared" si="200"/>
        <v/>
      </c>
      <c r="AN2639" t="str">
        <f t="shared" si="204"/>
        <v/>
      </c>
      <c r="AP2639" t="str">
        <f t="shared" si="203"/>
        <v/>
      </c>
      <c r="AQ2639" t="str">
        <f>IF(AO2639="","",COUNTIFS(AM2639:$AM$3019,AO2639))</f>
        <v/>
      </c>
    </row>
    <row r="2640" spans="1:43" x14ac:dyDescent="0.25">
      <c r="A2640" s="6" t="str">
        <f>IF(COUNT($A$20:A2639)&lt;&gt;$B$4,IF(A2639="","",A2639+1),"")</f>
        <v/>
      </c>
      <c r="B2640" s="3"/>
      <c r="C2640" s="3"/>
      <c r="D2640" s="122"/>
      <c r="E2640" s="3"/>
      <c r="F2640" s="3"/>
      <c r="G2640" s="3"/>
      <c r="H2640" s="3"/>
      <c r="I2640" s="120"/>
      <c r="J2640" s="3"/>
      <c r="K2640" s="95" t="str" cm="1">
        <f t="array" ref="K2640">IF(OR($J$14 = "A",$J$14 = "B",$J$14 = "C"),IF(I2640="","",IF(LEN(I2640)&gt;2,_xlfn.IFS(ISNUMBER(SEARCH("_",I2640)),I2640,ISNUMBER(SEARCH(", ",I2640)),SUBSTITUTE(I2640,", ","_"),ISNUMBER(SEARCH("/ ",I2640)),SUBSTITUTE(I2640,"/ ","_"),ISNUMBER(SEARCH(",",I2640)),SUBSTITUTE(I2640,",","_"),ISNUMBER(SEARCH("/",I2640)),SUBSTITUTE(I2640,"/","_"),ISNUMBER(SEARCH("",I2640)),I2640),I2640)),IF(OR($J$14 = "J",$J$14 = "K"),"",IF(D2640="","",IF(LEN(D2640)&gt;2,_xlfn.IFS(ISNUMBER(SEARCH("_",D2640)),D2640,ISNUMBER(SEARCH(", ",D2640)),SUBSTITUTE(D2640,", ","_"),ISNUMBER(SEARCH("/ ",D2640)),SUBSTITUTE(D2640,"/ ","_"),ISNUMBER(SEARCH(",",D2640)),SUBSTITUTE(D2640,",","_"),ISNUMBER(SEARCH("/",D2640)),SUBSTITUTE(D2640,"/","_"),ISNUMBER(SEARCH("",D2640)),D2640),D2640))))</f>
        <v/>
      </c>
      <c r="L2640" s="1"/>
      <c r="M2640" s="1" t="str">
        <f t="shared" si="201"/>
        <v/>
      </c>
      <c r="N2640" s="94" t="str">
        <f>IF($L2640="None","",IF(ISERROR(VLOOKUP($L2640,Info!$B$4:$B$266,1,FALSE)),"",VLOOKUP($L2640,Info!$B$4:$L$266,5,FALSE)))</f>
        <v/>
      </c>
      <c r="O2640" s="94" t="str">
        <f>IF(K2640="","",IF(AND($J$12&lt;&gt;"ABC",N2640="3"),"BAC",IF(N2640="3","ABC",IF($J$12&lt;&gt;"ABC",IF($J$10="Standard",VLOOKUP(K2640,Info!$BE$4:$BF$481,2,FALSE),VLOOKUP(K2640,Info!$BI$4:$BJ$482,2,FALSE)),IF($J$10="Standard",VLOOKUP(K2640,Info!$AG$4:$AH$2994,2,FALSE),VLOOKUP(K2640,Info!$AK$4:$AL$2997,2,FALSE))))))</f>
        <v/>
      </c>
      <c r="P2640" s="94" t="str">
        <f>IF($L2640="None","",IF(ISERROR(VLOOKUP($L2640,Info!$B$4:$B$266,1,FALSE)),"",VLOOKUP($L2640,Info!$B$4:$L$266,3,FALSE)))</f>
        <v/>
      </c>
      <c r="Q2640" s="96" t="str">
        <f>IF($L2640="None","",IF(ISERROR(VLOOKUP($L2640,Info!$B$4:$B$266,1,FALSE)),"",VLOOKUP($L2640,Info!$B$4:$L$266,4,FALSE)))</f>
        <v/>
      </c>
      <c r="R2640" s="1"/>
      <c r="S2640" s="6" t="str">
        <f t="shared" si="202"/>
        <v/>
      </c>
      <c r="T2640" s="6" t="str">
        <f>IF($L2640="None","",IF(ISERROR(VLOOKUP($L2640,Info!$B$4:$B$266,1,FALSE)),"",VLOOKUP($L2640,Info!$B$4:$L$266,11,FALSE)))</f>
        <v/>
      </c>
      <c r="U2640" s="1"/>
      <c r="V2640" s="1"/>
      <c r="W2640" s="1"/>
      <c r="X2640" s="1" t="str">
        <f>IF($L2640="None","",IF(ISERROR(VLOOKUP($L2640,Info!$B$4:$B$266,1,FALSE)),"",IF(OR(W2640="Metallic Liquid Tight",W2640="Non-Metallic Liquid Tight",W2640="LSZH",W2640="Greenfield"),VLOOKUP($L2640,Info!$B$4:$L$266,7,FALSE),"N/A")))</f>
        <v/>
      </c>
      <c r="Y2640" s="1"/>
      <c r="Z2640" s="96" t="str">
        <f>IF($L2640="None","",IF(ISERROR(VLOOKUP($L2640,Info!$B$4:$B$266,1,FALSE)),"",VLOOKUP($L2640,Info!$B$4:$L$266,9,FALSE)))</f>
        <v/>
      </c>
      <c r="AA2640" s="96" t="str">
        <f>IF($L2640="None","",IF(ISERROR(VLOOKUP($L2640,Info!$B$4:$B$266,1,FALSE)),"",VLOOKUP($L2640,Info!$B$4:$L$266,8,FALSE)))</f>
        <v/>
      </c>
      <c r="AB2640" s="96" t="str">
        <f>IF($L2640="None","",IF(ISERROR(VLOOKUP($L2640,Info!$B$4:$B$266,1,FALSE)),"",VLOOKUP($L2640,Info!$B$4:$L$266,10,FALSE)))</f>
        <v/>
      </c>
      <c r="AC2640" s="1" t="str">
        <f>IF(W2640="SO Cable","Black,White",IF(O2640="","",IF(P2640="","",IF($J$12&lt;&gt;"ABC",IF(P2640&lt;="250",VLOOKUP(O2640,Info!$AZ$4:$BB$22,3,FALSE),VLOOKUP(O2640,Info!$AZ$23:$BB$39,3,FALSE)),IF(P2640&lt;="250",VLOOKUP(O2640,Info!$AO$4:$AQ$22,3,FALSE),VLOOKUP(O2640,Info!$AO$23:$AP$39,3,FALSE))))))</f>
        <v/>
      </c>
      <c r="AD2640" s="1"/>
      <c r="AE2640" s="1" t="str">
        <f>IF($L2640="None","",IF(ISERROR(VLOOKUP($L2640,Info!$B$4:$B$266,1,FALSE)),"",VLOOKUP($L2640,Info!$B$4:$L$266,4,FALSE)))</f>
        <v/>
      </c>
      <c r="AF2640" s="1" t="str">
        <f>IF($L2640="None","",IF(ISERROR(VLOOKUP($L2640,Info!$B$4:$B$266,1,FALSE)),"",VLOOKUP($L2640,Info!$B$4:$L$266,6,FALSE)))</f>
        <v/>
      </c>
      <c r="AG2640" s="1"/>
      <c r="AH2640" s="33" t="str" cm="1">
        <f t="array" ref="AH2640">IF(AND(L2640&lt;&gt;"",O2640&lt;&gt;"",R2640:S2640&lt;&gt;"",W2640:X2640&lt;&gt;"",Z2640:AA2640&lt;&gt;"",AC2640&lt;&gt;""),"Good","Bad")</f>
        <v>Bad</v>
      </c>
      <c r="AL2640" t="str" cm="1">
        <f t="array" ref="AL2640">IF(R2640&gt;0,_xlfn.IFS(COUNTIF($L$20:L2640,"&lt;&gt;")&lt;101,1,COUNTIF($L$20:L2640,"&lt;&gt;")&lt;201,2,COUNTIF($L$20:L2640,"&lt;&gt;")&lt;301,3,COUNTIF($L$20:L2640,"&lt;&gt;")&lt;401,4,COUNTIF($L$20:L2640,"&lt;&gt;")&lt;501,5,COUNTIF($L$20:L2640,"&lt;&gt;")&lt;601,6,COUNTIF($L$20:L2640,"&lt;&gt;")&lt;701,7,COUNTIF($L$20:L2640,"&lt;&gt;")&lt;801,8,COUNTIF($L$20:L2640,"&lt;&gt;")&lt;901,9,COUNTIF($L$20:L2640,"&lt;&gt;")&lt;1001,10,COUNTIF($L$20:L2640,"&lt;&gt;")&lt;1101,11,COUNTIF($L$20:L2640,"&lt;&gt;")&lt;1201,12,COUNTIF($L$20:L2640,"&lt;&gt;")&lt;1301,13,COUNTIF($L$20:L2640,"&lt;&gt;")&lt;1401,14,COUNTIF($L$20:L2640,"&lt;&gt;")&lt;1501,15,COUNTIF($L$20:L2640,"&lt;&gt;")&lt;1601,16,COUNTIF($L$20:L2640,"&lt;&gt;")&lt;1701,17,COUNTIF($L$20:L2640,"&lt;&gt;")&lt;1801,18,COUNTIF($L$20:L2640,"&lt;&gt;")&lt;1901,19,COUNTIF($L$20:L2640,"&lt;&gt;")&lt;2001,20,COUNTIF($L$20:L2640,"&lt;&gt;")&lt;2101,21,COUNTIF($L$20:L2640,"&lt;&gt;")&lt;2201,22,COUNTIF($L$20:L2640,"&lt;&gt;")&lt;2301,23,COUNTIF($L$20:L2640,"&lt;&gt;")&lt;2401,24,COUNTIF($L$20:L2640,"&lt;&gt;")&lt;2501,25,COUNTIF($L$20:L2640,"&lt;&gt;")&lt;2601,26,COUNTIF($L$20:L2640,"&lt;&gt;")&lt;2701,27,COUNTIF($L$20:L2640,"&lt;&gt;")&lt;2801,28,COUNTIF($L$20:L2640,"&lt;&gt;")&lt;2901,29,COUNTIF($L$20:L2640,"&lt;&gt;")&lt;3001,30),"")</f>
        <v/>
      </c>
      <c r="AM2640" t="str">
        <f t="shared" si="200"/>
        <v/>
      </c>
      <c r="AN2640" t="str">
        <f t="shared" si="204"/>
        <v/>
      </c>
      <c r="AP2640" t="str">
        <f t="shared" si="203"/>
        <v/>
      </c>
      <c r="AQ2640" t="str">
        <f>IF(AO2640="","",COUNTIFS(AM2640:$AM$3019,AO2640))</f>
        <v/>
      </c>
    </row>
    <row r="2641" spans="1:43" x14ac:dyDescent="0.25">
      <c r="A2641" s="6" t="str">
        <f>IF(COUNT($A$20:A2640)&lt;&gt;$B$4,IF(A2640="","",A2640+1),"")</f>
        <v/>
      </c>
      <c r="B2641" s="3"/>
      <c r="C2641" s="3"/>
      <c r="D2641" s="122"/>
      <c r="E2641" s="3"/>
      <c r="F2641" s="3"/>
      <c r="G2641" s="3"/>
      <c r="H2641" s="3"/>
      <c r="I2641" s="120"/>
      <c r="J2641" s="3"/>
      <c r="K2641" s="95" t="str" cm="1">
        <f t="array" ref="K2641">IF(OR($J$14 = "A",$J$14 = "B",$J$14 = "C"),IF(I2641="","",IF(LEN(I2641)&gt;2,_xlfn.IFS(ISNUMBER(SEARCH("_",I2641)),I2641,ISNUMBER(SEARCH(", ",I2641)),SUBSTITUTE(I2641,", ","_"),ISNUMBER(SEARCH("/ ",I2641)),SUBSTITUTE(I2641,"/ ","_"),ISNUMBER(SEARCH(",",I2641)),SUBSTITUTE(I2641,",","_"),ISNUMBER(SEARCH("/",I2641)),SUBSTITUTE(I2641,"/","_"),ISNUMBER(SEARCH("",I2641)),I2641),I2641)),IF(OR($J$14 = "J",$J$14 = "K"),"",IF(D2641="","",IF(LEN(D2641)&gt;2,_xlfn.IFS(ISNUMBER(SEARCH("_",D2641)),D2641,ISNUMBER(SEARCH(", ",D2641)),SUBSTITUTE(D2641,", ","_"),ISNUMBER(SEARCH("/ ",D2641)),SUBSTITUTE(D2641,"/ ","_"),ISNUMBER(SEARCH(",",D2641)),SUBSTITUTE(D2641,",","_"),ISNUMBER(SEARCH("/",D2641)),SUBSTITUTE(D2641,"/","_"),ISNUMBER(SEARCH("",D2641)),D2641),D2641))))</f>
        <v/>
      </c>
      <c r="L2641" s="1"/>
      <c r="M2641" s="1" t="str">
        <f t="shared" si="201"/>
        <v/>
      </c>
      <c r="N2641" s="94" t="str">
        <f>IF($L2641="None","",IF(ISERROR(VLOOKUP($L2641,Info!$B$4:$B$266,1,FALSE)),"",VLOOKUP($L2641,Info!$B$4:$L$266,5,FALSE)))</f>
        <v/>
      </c>
      <c r="O2641" s="94" t="str">
        <f>IF(K2641="","",IF(AND($J$12&lt;&gt;"ABC",N2641="3"),"BAC",IF(N2641="3","ABC",IF($J$12&lt;&gt;"ABC",IF($J$10="Standard",VLOOKUP(K2641,Info!$BE$4:$BF$481,2,FALSE),VLOOKUP(K2641,Info!$BI$4:$BJ$482,2,FALSE)),IF($J$10="Standard",VLOOKUP(K2641,Info!$AG$4:$AH$2994,2,FALSE),VLOOKUP(K2641,Info!$AK$4:$AL$2997,2,FALSE))))))</f>
        <v/>
      </c>
      <c r="P2641" s="94" t="str">
        <f>IF($L2641="None","",IF(ISERROR(VLOOKUP($L2641,Info!$B$4:$B$266,1,FALSE)),"",VLOOKUP($L2641,Info!$B$4:$L$266,3,FALSE)))</f>
        <v/>
      </c>
      <c r="Q2641" s="96" t="str">
        <f>IF($L2641="None","",IF(ISERROR(VLOOKUP($L2641,Info!$B$4:$B$266,1,FALSE)),"",VLOOKUP($L2641,Info!$B$4:$L$266,4,FALSE)))</f>
        <v/>
      </c>
      <c r="R2641" s="1"/>
      <c r="S2641" s="6" t="str">
        <f t="shared" si="202"/>
        <v/>
      </c>
      <c r="T2641" s="6" t="str">
        <f>IF($L2641="None","",IF(ISERROR(VLOOKUP($L2641,Info!$B$4:$B$266,1,FALSE)),"",VLOOKUP($L2641,Info!$B$4:$L$266,11,FALSE)))</f>
        <v/>
      </c>
      <c r="U2641" s="1"/>
      <c r="V2641" s="1"/>
      <c r="W2641" s="1"/>
      <c r="X2641" s="1" t="str">
        <f>IF($L2641="None","",IF(ISERROR(VLOOKUP($L2641,Info!$B$4:$B$266,1,FALSE)),"",IF(OR(W2641="Metallic Liquid Tight",W2641="Non-Metallic Liquid Tight",W2641="LSZH",W2641="Greenfield"),VLOOKUP($L2641,Info!$B$4:$L$266,7,FALSE),"N/A")))</f>
        <v/>
      </c>
      <c r="Y2641" s="1"/>
      <c r="Z2641" s="96" t="str">
        <f>IF($L2641="None","",IF(ISERROR(VLOOKUP($L2641,Info!$B$4:$B$266,1,FALSE)),"",VLOOKUP($L2641,Info!$B$4:$L$266,9,FALSE)))</f>
        <v/>
      </c>
      <c r="AA2641" s="96" t="str">
        <f>IF($L2641="None","",IF(ISERROR(VLOOKUP($L2641,Info!$B$4:$B$266,1,FALSE)),"",VLOOKUP($L2641,Info!$B$4:$L$266,8,FALSE)))</f>
        <v/>
      </c>
      <c r="AB2641" s="96" t="str">
        <f>IF($L2641="None","",IF(ISERROR(VLOOKUP($L2641,Info!$B$4:$B$266,1,FALSE)),"",VLOOKUP($L2641,Info!$B$4:$L$266,10,FALSE)))</f>
        <v/>
      </c>
      <c r="AC2641" s="1" t="str">
        <f>IF(W2641="SO Cable","Black,White",IF(O2641="","",IF(P2641="","",IF($J$12&lt;&gt;"ABC",IF(P2641&lt;="250",VLOOKUP(O2641,Info!$AZ$4:$BB$22,3,FALSE),VLOOKUP(O2641,Info!$AZ$23:$BB$39,3,FALSE)),IF(P2641&lt;="250",VLOOKUP(O2641,Info!$AO$4:$AQ$22,3,FALSE),VLOOKUP(O2641,Info!$AO$23:$AP$39,3,FALSE))))))</f>
        <v/>
      </c>
      <c r="AD2641" s="1"/>
      <c r="AE2641" s="1" t="str">
        <f>IF($L2641="None","",IF(ISERROR(VLOOKUP($L2641,Info!$B$4:$B$266,1,FALSE)),"",VLOOKUP($L2641,Info!$B$4:$L$266,4,FALSE)))</f>
        <v/>
      </c>
      <c r="AF2641" s="1" t="str">
        <f>IF($L2641="None","",IF(ISERROR(VLOOKUP($L2641,Info!$B$4:$B$266,1,FALSE)),"",VLOOKUP($L2641,Info!$B$4:$L$266,6,FALSE)))</f>
        <v/>
      </c>
      <c r="AG2641" s="1"/>
      <c r="AH2641" s="33" t="str" cm="1">
        <f t="array" ref="AH2641">IF(AND(L2641&lt;&gt;"",O2641&lt;&gt;"",R2641:S2641&lt;&gt;"",W2641:X2641&lt;&gt;"",Z2641:AA2641&lt;&gt;"",AC2641&lt;&gt;""),"Good","Bad")</f>
        <v>Bad</v>
      </c>
      <c r="AL2641" t="str" cm="1">
        <f t="array" ref="AL2641">IF(R2641&gt;0,_xlfn.IFS(COUNTIF($L$20:L2641,"&lt;&gt;")&lt;101,1,COUNTIF($L$20:L2641,"&lt;&gt;")&lt;201,2,COUNTIF($L$20:L2641,"&lt;&gt;")&lt;301,3,COUNTIF($L$20:L2641,"&lt;&gt;")&lt;401,4,COUNTIF($L$20:L2641,"&lt;&gt;")&lt;501,5,COUNTIF($L$20:L2641,"&lt;&gt;")&lt;601,6,COUNTIF($L$20:L2641,"&lt;&gt;")&lt;701,7,COUNTIF($L$20:L2641,"&lt;&gt;")&lt;801,8,COUNTIF($L$20:L2641,"&lt;&gt;")&lt;901,9,COUNTIF($L$20:L2641,"&lt;&gt;")&lt;1001,10,COUNTIF($L$20:L2641,"&lt;&gt;")&lt;1101,11,COUNTIF($L$20:L2641,"&lt;&gt;")&lt;1201,12,COUNTIF($L$20:L2641,"&lt;&gt;")&lt;1301,13,COUNTIF($L$20:L2641,"&lt;&gt;")&lt;1401,14,COUNTIF($L$20:L2641,"&lt;&gt;")&lt;1501,15,COUNTIF($L$20:L2641,"&lt;&gt;")&lt;1601,16,COUNTIF($L$20:L2641,"&lt;&gt;")&lt;1701,17,COUNTIF($L$20:L2641,"&lt;&gt;")&lt;1801,18,COUNTIF($L$20:L2641,"&lt;&gt;")&lt;1901,19,COUNTIF($L$20:L2641,"&lt;&gt;")&lt;2001,20,COUNTIF($L$20:L2641,"&lt;&gt;")&lt;2101,21,COUNTIF($L$20:L2641,"&lt;&gt;")&lt;2201,22,COUNTIF($L$20:L2641,"&lt;&gt;")&lt;2301,23,COUNTIF($L$20:L2641,"&lt;&gt;")&lt;2401,24,COUNTIF($L$20:L2641,"&lt;&gt;")&lt;2501,25,COUNTIF($L$20:L2641,"&lt;&gt;")&lt;2601,26,COUNTIF($L$20:L2641,"&lt;&gt;")&lt;2701,27,COUNTIF($L$20:L2641,"&lt;&gt;")&lt;2801,28,COUNTIF($L$20:L2641,"&lt;&gt;")&lt;2901,29,COUNTIF($L$20:L2641,"&lt;&gt;")&lt;3001,30),"")</f>
        <v/>
      </c>
      <c r="AM2641" t="str">
        <f t="shared" si="200"/>
        <v/>
      </c>
      <c r="AN2641" t="str">
        <f t="shared" si="204"/>
        <v/>
      </c>
      <c r="AP2641" t="str">
        <f t="shared" si="203"/>
        <v/>
      </c>
      <c r="AQ2641" t="str">
        <f>IF(AO2641="","",COUNTIFS(AM2641:$AM$3019,AO2641))</f>
        <v/>
      </c>
    </row>
    <row r="2642" spans="1:43" x14ac:dyDescent="0.25">
      <c r="A2642" s="6" t="str">
        <f>IF(COUNT($A$20:A2641)&lt;&gt;$B$4,IF(A2641="","",A2641+1),"")</f>
        <v/>
      </c>
      <c r="B2642" s="3"/>
      <c r="C2642" s="3"/>
      <c r="D2642" s="122"/>
      <c r="E2642" s="3"/>
      <c r="F2642" s="3"/>
      <c r="G2642" s="3"/>
      <c r="H2642" s="3"/>
      <c r="I2642" s="120"/>
      <c r="J2642" s="3"/>
      <c r="K2642" s="95" t="str" cm="1">
        <f t="array" ref="K2642">IF(OR($J$14 = "A",$J$14 = "B",$J$14 = "C"),IF(I2642="","",IF(LEN(I2642)&gt;2,_xlfn.IFS(ISNUMBER(SEARCH("_",I2642)),I2642,ISNUMBER(SEARCH(", ",I2642)),SUBSTITUTE(I2642,", ","_"),ISNUMBER(SEARCH("/ ",I2642)),SUBSTITUTE(I2642,"/ ","_"),ISNUMBER(SEARCH(",",I2642)),SUBSTITUTE(I2642,",","_"),ISNUMBER(SEARCH("/",I2642)),SUBSTITUTE(I2642,"/","_"),ISNUMBER(SEARCH("",I2642)),I2642),I2642)),IF(OR($J$14 = "J",$J$14 = "K"),"",IF(D2642="","",IF(LEN(D2642)&gt;2,_xlfn.IFS(ISNUMBER(SEARCH("_",D2642)),D2642,ISNUMBER(SEARCH(", ",D2642)),SUBSTITUTE(D2642,", ","_"),ISNUMBER(SEARCH("/ ",D2642)),SUBSTITUTE(D2642,"/ ","_"),ISNUMBER(SEARCH(",",D2642)),SUBSTITUTE(D2642,",","_"),ISNUMBER(SEARCH("/",D2642)),SUBSTITUTE(D2642,"/","_"),ISNUMBER(SEARCH("",D2642)),D2642),D2642))))</f>
        <v/>
      </c>
      <c r="L2642" s="1"/>
      <c r="M2642" s="1" t="str">
        <f t="shared" si="201"/>
        <v/>
      </c>
      <c r="N2642" s="94" t="str">
        <f>IF($L2642="None","",IF(ISERROR(VLOOKUP($L2642,Info!$B$4:$B$266,1,FALSE)),"",VLOOKUP($L2642,Info!$B$4:$L$266,5,FALSE)))</f>
        <v/>
      </c>
      <c r="O2642" s="94" t="str">
        <f>IF(K2642="","",IF(AND($J$12&lt;&gt;"ABC",N2642="3"),"BAC",IF(N2642="3","ABC",IF($J$12&lt;&gt;"ABC",IF($J$10="Standard",VLOOKUP(K2642,Info!$BE$4:$BF$481,2,FALSE),VLOOKUP(K2642,Info!$BI$4:$BJ$482,2,FALSE)),IF($J$10="Standard",VLOOKUP(K2642,Info!$AG$4:$AH$2994,2,FALSE),VLOOKUP(K2642,Info!$AK$4:$AL$2997,2,FALSE))))))</f>
        <v/>
      </c>
      <c r="P2642" s="94" t="str">
        <f>IF($L2642="None","",IF(ISERROR(VLOOKUP($L2642,Info!$B$4:$B$266,1,FALSE)),"",VLOOKUP($L2642,Info!$B$4:$L$266,3,FALSE)))</f>
        <v/>
      </c>
      <c r="Q2642" s="96" t="str">
        <f>IF($L2642="None","",IF(ISERROR(VLOOKUP($L2642,Info!$B$4:$B$266,1,FALSE)),"",VLOOKUP($L2642,Info!$B$4:$L$266,4,FALSE)))</f>
        <v/>
      </c>
      <c r="R2642" s="1"/>
      <c r="S2642" s="6" t="str">
        <f t="shared" si="202"/>
        <v/>
      </c>
      <c r="T2642" s="6" t="str">
        <f>IF($L2642="None","",IF(ISERROR(VLOOKUP($L2642,Info!$B$4:$B$266,1,FALSE)),"",VLOOKUP($L2642,Info!$B$4:$L$266,11,FALSE)))</f>
        <v/>
      </c>
      <c r="U2642" s="1"/>
      <c r="V2642" s="1"/>
      <c r="W2642" s="1"/>
      <c r="X2642" s="1" t="str">
        <f>IF($L2642="None","",IF(ISERROR(VLOOKUP($L2642,Info!$B$4:$B$266,1,FALSE)),"",IF(OR(W2642="Metallic Liquid Tight",W2642="Non-Metallic Liquid Tight",W2642="LSZH",W2642="Greenfield"),VLOOKUP($L2642,Info!$B$4:$L$266,7,FALSE),"N/A")))</f>
        <v/>
      </c>
      <c r="Y2642" s="1"/>
      <c r="Z2642" s="96" t="str">
        <f>IF($L2642="None","",IF(ISERROR(VLOOKUP($L2642,Info!$B$4:$B$266,1,FALSE)),"",VLOOKUP($L2642,Info!$B$4:$L$266,9,FALSE)))</f>
        <v/>
      </c>
      <c r="AA2642" s="96" t="str">
        <f>IF($L2642="None","",IF(ISERROR(VLOOKUP($L2642,Info!$B$4:$B$266,1,FALSE)),"",VLOOKUP($L2642,Info!$B$4:$L$266,8,FALSE)))</f>
        <v/>
      </c>
      <c r="AB2642" s="96" t="str">
        <f>IF($L2642="None","",IF(ISERROR(VLOOKUP($L2642,Info!$B$4:$B$266,1,FALSE)),"",VLOOKUP($L2642,Info!$B$4:$L$266,10,FALSE)))</f>
        <v/>
      </c>
      <c r="AC2642" s="1" t="str">
        <f>IF(W2642="SO Cable","Black,White",IF(O2642="","",IF(P2642="","",IF($J$12&lt;&gt;"ABC",IF(P2642&lt;="250",VLOOKUP(O2642,Info!$AZ$4:$BB$22,3,FALSE),VLOOKUP(O2642,Info!$AZ$23:$BB$39,3,FALSE)),IF(P2642&lt;="250",VLOOKUP(O2642,Info!$AO$4:$AQ$22,3,FALSE),VLOOKUP(O2642,Info!$AO$23:$AP$39,3,FALSE))))))</f>
        <v/>
      </c>
      <c r="AD2642" s="1"/>
      <c r="AE2642" s="1" t="str">
        <f>IF($L2642="None","",IF(ISERROR(VLOOKUP($L2642,Info!$B$4:$B$266,1,FALSE)),"",VLOOKUP($L2642,Info!$B$4:$L$266,4,FALSE)))</f>
        <v/>
      </c>
      <c r="AF2642" s="1" t="str">
        <f>IF($L2642="None","",IF(ISERROR(VLOOKUP($L2642,Info!$B$4:$B$266,1,FALSE)),"",VLOOKUP($L2642,Info!$B$4:$L$266,6,FALSE)))</f>
        <v/>
      </c>
      <c r="AG2642" s="1"/>
      <c r="AH2642" s="33" t="str" cm="1">
        <f t="array" ref="AH2642">IF(AND(L2642&lt;&gt;"",O2642&lt;&gt;"",R2642:S2642&lt;&gt;"",W2642:X2642&lt;&gt;"",Z2642:AA2642&lt;&gt;"",AC2642&lt;&gt;""),"Good","Bad")</f>
        <v>Bad</v>
      </c>
      <c r="AL2642" t="str" cm="1">
        <f t="array" ref="AL2642">IF(R2642&gt;0,_xlfn.IFS(COUNTIF($L$20:L2642,"&lt;&gt;")&lt;101,1,COUNTIF($L$20:L2642,"&lt;&gt;")&lt;201,2,COUNTIF($L$20:L2642,"&lt;&gt;")&lt;301,3,COUNTIF($L$20:L2642,"&lt;&gt;")&lt;401,4,COUNTIF($L$20:L2642,"&lt;&gt;")&lt;501,5,COUNTIF($L$20:L2642,"&lt;&gt;")&lt;601,6,COUNTIF($L$20:L2642,"&lt;&gt;")&lt;701,7,COUNTIF($L$20:L2642,"&lt;&gt;")&lt;801,8,COUNTIF($L$20:L2642,"&lt;&gt;")&lt;901,9,COUNTIF($L$20:L2642,"&lt;&gt;")&lt;1001,10,COUNTIF($L$20:L2642,"&lt;&gt;")&lt;1101,11,COUNTIF($L$20:L2642,"&lt;&gt;")&lt;1201,12,COUNTIF($L$20:L2642,"&lt;&gt;")&lt;1301,13,COUNTIF($L$20:L2642,"&lt;&gt;")&lt;1401,14,COUNTIF($L$20:L2642,"&lt;&gt;")&lt;1501,15,COUNTIF($L$20:L2642,"&lt;&gt;")&lt;1601,16,COUNTIF($L$20:L2642,"&lt;&gt;")&lt;1701,17,COUNTIF($L$20:L2642,"&lt;&gt;")&lt;1801,18,COUNTIF($L$20:L2642,"&lt;&gt;")&lt;1901,19,COUNTIF($L$20:L2642,"&lt;&gt;")&lt;2001,20,COUNTIF($L$20:L2642,"&lt;&gt;")&lt;2101,21,COUNTIF($L$20:L2642,"&lt;&gt;")&lt;2201,22,COUNTIF($L$20:L2642,"&lt;&gt;")&lt;2301,23,COUNTIF($L$20:L2642,"&lt;&gt;")&lt;2401,24,COUNTIF($L$20:L2642,"&lt;&gt;")&lt;2501,25,COUNTIF($L$20:L2642,"&lt;&gt;")&lt;2601,26,COUNTIF($L$20:L2642,"&lt;&gt;")&lt;2701,27,COUNTIF($L$20:L2642,"&lt;&gt;")&lt;2801,28,COUNTIF($L$20:L2642,"&lt;&gt;")&lt;2901,29,COUNTIF($L$20:L2642,"&lt;&gt;")&lt;3001,30),"")</f>
        <v/>
      </c>
      <c r="AM2642" t="str">
        <f t="shared" si="200"/>
        <v/>
      </c>
      <c r="AN2642" t="str">
        <f t="shared" si="204"/>
        <v/>
      </c>
      <c r="AP2642" t="str">
        <f t="shared" si="203"/>
        <v/>
      </c>
      <c r="AQ2642" t="str">
        <f>IF(AO2642="","",COUNTIFS(AM2642:$AM$3019,AO2642))</f>
        <v/>
      </c>
    </row>
    <row r="2643" spans="1:43" x14ac:dyDescent="0.25">
      <c r="A2643" s="6" t="str">
        <f>IF(COUNT($A$20:A2642)&lt;&gt;$B$4,IF(A2642="","",A2642+1),"")</f>
        <v/>
      </c>
      <c r="B2643" s="3"/>
      <c r="C2643" s="3"/>
      <c r="D2643" s="122"/>
      <c r="E2643" s="3"/>
      <c r="F2643" s="3"/>
      <c r="G2643" s="3"/>
      <c r="H2643" s="3"/>
      <c r="I2643" s="120"/>
      <c r="J2643" s="3"/>
      <c r="K2643" s="95" t="str" cm="1">
        <f t="array" ref="K2643">IF(OR($J$14 = "A",$J$14 = "B",$J$14 = "C"),IF(I2643="","",IF(LEN(I2643)&gt;2,_xlfn.IFS(ISNUMBER(SEARCH("_",I2643)),I2643,ISNUMBER(SEARCH(", ",I2643)),SUBSTITUTE(I2643,", ","_"),ISNUMBER(SEARCH("/ ",I2643)),SUBSTITUTE(I2643,"/ ","_"),ISNUMBER(SEARCH(",",I2643)),SUBSTITUTE(I2643,",","_"),ISNUMBER(SEARCH("/",I2643)),SUBSTITUTE(I2643,"/","_"),ISNUMBER(SEARCH("",I2643)),I2643),I2643)),IF(OR($J$14 = "J",$J$14 = "K"),"",IF(D2643="","",IF(LEN(D2643)&gt;2,_xlfn.IFS(ISNUMBER(SEARCH("_",D2643)),D2643,ISNUMBER(SEARCH(", ",D2643)),SUBSTITUTE(D2643,", ","_"),ISNUMBER(SEARCH("/ ",D2643)),SUBSTITUTE(D2643,"/ ","_"),ISNUMBER(SEARCH(",",D2643)),SUBSTITUTE(D2643,",","_"),ISNUMBER(SEARCH("/",D2643)),SUBSTITUTE(D2643,"/","_"),ISNUMBER(SEARCH("",D2643)),D2643),D2643))))</f>
        <v/>
      </c>
      <c r="L2643" s="1"/>
      <c r="M2643" s="1" t="str">
        <f t="shared" si="201"/>
        <v/>
      </c>
      <c r="N2643" s="94" t="str">
        <f>IF($L2643="None","",IF(ISERROR(VLOOKUP($L2643,Info!$B$4:$B$266,1,FALSE)),"",VLOOKUP($L2643,Info!$B$4:$L$266,5,FALSE)))</f>
        <v/>
      </c>
      <c r="O2643" s="94" t="str">
        <f>IF(K2643="","",IF(AND($J$12&lt;&gt;"ABC",N2643="3"),"BAC",IF(N2643="3","ABC",IF($J$12&lt;&gt;"ABC",IF($J$10="Standard",VLOOKUP(K2643,Info!$BE$4:$BF$481,2,FALSE),VLOOKUP(K2643,Info!$BI$4:$BJ$482,2,FALSE)),IF($J$10="Standard",VLOOKUP(K2643,Info!$AG$4:$AH$2994,2,FALSE),VLOOKUP(K2643,Info!$AK$4:$AL$2997,2,FALSE))))))</f>
        <v/>
      </c>
      <c r="P2643" s="94" t="str">
        <f>IF($L2643="None","",IF(ISERROR(VLOOKUP($L2643,Info!$B$4:$B$266,1,FALSE)),"",VLOOKUP($L2643,Info!$B$4:$L$266,3,FALSE)))</f>
        <v/>
      </c>
      <c r="Q2643" s="96" t="str">
        <f>IF($L2643="None","",IF(ISERROR(VLOOKUP($L2643,Info!$B$4:$B$266,1,FALSE)),"",VLOOKUP($L2643,Info!$B$4:$L$266,4,FALSE)))</f>
        <v/>
      </c>
      <c r="R2643" s="1"/>
      <c r="S2643" s="6" t="str">
        <f t="shared" si="202"/>
        <v/>
      </c>
      <c r="T2643" s="6" t="str">
        <f>IF($L2643="None","",IF(ISERROR(VLOOKUP($L2643,Info!$B$4:$B$266,1,FALSE)),"",VLOOKUP($L2643,Info!$B$4:$L$266,11,FALSE)))</f>
        <v/>
      </c>
      <c r="U2643" s="1"/>
      <c r="V2643" s="1"/>
      <c r="W2643" s="1"/>
      <c r="X2643" s="1" t="str">
        <f>IF($L2643="None","",IF(ISERROR(VLOOKUP($L2643,Info!$B$4:$B$266,1,FALSE)),"",IF(OR(W2643="Metallic Liquid Tight",W2643="Non-Metallic Liquid Tight",W2643="LSZH",W2643="Greenfield"),VLOOKUP($L2643,Info!$B$4:$L$266,7,FALSE),"N/A")))</f>
        <v/>
      </c>
      <c r="Y2643" s="1"/>
      <c r="Z2643" s="96" t="str">
        <f>IF($L2643="None","",IF(ISERROR(VLOOKUP($L2643,Info!$B$4:$B$266,1,FALSE)),"",VLOOKUP($L2643,Info!$B$4:$L$266,9,FALSE)))</f>
        <v/>
      </c>
      <c r="AA2643" s="96" t="str">
        <f>IF($L2643="None","",IF(ISERROR(VLOOKUP($L2643,Info!$B$4:$B$266,1,FALSE)),"",VLOOKUP($L2643,Info!$B$4:$L$266,8,FALSE)))</f>
        <v/>
      </c>
      <c r="AB2643" s="96" t="str">
        <f>IF($L2643="None","",IF(ISERROR(VLOOKUP($L2643,Info!$B$4:$B$266,1,FALSE)),"",VLOOKUP($L2643,Info!$B$4:$L$266,10,FALSE)))</f>
        <v/>
      </c>
      <c r="AC2643" s="1" t="str">
        <f>IF(W2643="SO Cable","Black,White",IF(O2643="","",IF(P2643="","",IF($J$12&lt;&gt;"ABC",IF(P2643&lt;="250",VLOOKUP(O2643,Info!$AZ$4:$BB$22,3,FALSE),VLOOKUP(O2643,Info!$AZ$23:$BB$39,3,FALSE)),IF(P2643&lt;="250",VLOOKUP(O2643,Info!$AO$4:$AQ$22,3,FALSE),VLOOKUP(O2643,Info!$AO$23:$AP$39,3,FALSE))))))</f>
        <v/>
      </c>
      <c r="AD2643" s="1"/>
      <c r="AE2643" s="1" t="str">
        <f>IF($L2643="None","",IF(ISERROR(VLOOKUP($L2643,Info!$B$4:$B$266,1,FALSE)),"",VLOOKUP($L2643,Info!$B$4:$L$266,4,FALSE)))</f>
        <v/>
      </c>
      <c r="AF2643" s="1" t="str">
        <f>IF($L2643="None","",IF(ISERROR(VLOOKUP($L2643,Info!$B$4:$B$266,1,FALSE)),"",VLOOKUP($L2643,Info!$B$4:$L$266,6,FALSE)))</f>
        <v/>
      </c>
      <c r="AG2643" s="1"/>
      <c r="AH2643" s="33" t="str" cm="1">
        <f t="array" ref="AH2643">IF(AND(L2643&lt;&gt;"",O2643&lt;&gt;"",R2643:S2643&lt;&gt;"",W2643:X2643&lt;&gt;"",Z2643:AA2643&lt;&gt;"",AC2643&lt;&gt;""),"Good","Bad")</f>
        <v>Bad</v>
      </c>
      <c r="AL2643" t="str" cm="1">
        <f t="array" ref="AL2643">IF(R2643&gt;0,_xlfn.IFS(COUNTIF($L$20:L2643,"&lt;&gt;")&lt;101,1,COUNTIF($L$20:L2643,"&lt;&gt;")&lt;201,2,COUNTIF($L$20:L2643,"&lt;&gt;")&lt;301,3,COUNTIF($L$20:L2643,"&lt;&gt;")&lt;401,4,COUNTIF($L$20:L2643,"&lt;&gt;")&lt;501,5,COUNTIF($L$20:L2643,"&lt;&gt;")&lt;601,6,COUNTIF($L$20:L2643,"&lt;&gt;")&lt;701,7,COUNTIF($L$20:L2643,"&lt;&gt;")&lt;801,8,COUNTIF($L$20:L2643,"&lt;&gt;")&lt;901,9,COUNTIF($L$20:L2643,"&lt;&gt;")&lt;1001,10,COUNTIF($L$20:L2643,"&lt;&gt;")&lt;1101,11,COUNTIF($L$20:L2643,"&lt;&gt;")&lt;1201,12,COUNTIF($L$20:L2643,"&lt;&gt;")&lt;1301,13,COUNTIF($L$20:L2643,"&lt;&gt;")&lt;1401,14,COUNTIF($L$20:L2643,"&lt;&gt;")&lt;1501,15,COUNTIF($L$20:L2643,"&lt;&gt;")&lt;1601,16,COUNTIF($L$20:L2643,"&lt;&gt;")&lt;1701,17,COUNTIF($L$20:L2643,"&lt;&gt;")&lt;1801,18,COUNTIF($L$20:L2643,"&lt;&gt;")&lt;1901,19,COUNTIF($L$20:L2643,"&lt;&gt;")&lt;2001,20,COUNTIF($L$20:L2643,"&lt;&gt;")&lt;2101,21,COUNTIF($L$20:L2643,"&lt;&gt;")&lt;2201,22,COUNTIF($L$20:L2643,"&lt;&gt;")&lt;2301,23,COUNTIF($L$20:L2643,"&lt;&gt;")&lt;2401,24,COUNTIF($L$20:L2643,"&lt;&gt;")&lt;2501,25,COUNTIF($L$20:L2643,"&lt;&gt;")&lt;2601,26,COUNTIF($L$20:L2643,"&lt;&gt;")&lt;2701,27,COUNTIF($L$20:L2643,"&lt;&gt;")&lt;2801,28,COUNTIF($L$20:L2643,"&lt;&gt;")&lt;2901,29,COUNTIF($L$20:L2643,"&lt;&gt;")&lt;3001,30),"")</f>
        <v/>
      </c>
      <c r="AM2643" t="str">
        <f t="shared" si="200"/>
        <v/>
      </c>
      <c r="AN2643" t="str">
        <f t="shared" si="204"/>
        <v/>
      </c>
      <c r="AP2643" t="str">
        <f t="shared" si="203"/>
        <v/>
      </c>
      <c r="AQ2643" t="str">
        <f>IF(AO2643="","",COUNTIFS(AM2643:$AM$3019,AO2643))</f>
        <v/>
      </c>
    </row>
    <row r="2644" spans="1:43" x14ac:dyDescent="0.25">
      <c r="A2644" s="6" t="str">
        <f>IF(COUNT($A$20:A2643)&lt;&gt;$B$4,IF(A2643="","",A2643+1),"")</f>
        <v/>
      </c>
      <c r="B2644" s="3"/>
      <c r="C2644" s="3"/>
      <c r="D2644" s="122"/>
      <c r="E2644" s="3"/>
      <c r="F2644" s="3"/>
      <c r="G2644" s="3"/>
      <c r="H2644" s="3"/>
      <c r="I2644" s="120"/>
      <c r="J2644" s="3"/>
      <c r="K2644" s="95" t="str" cm="1">
        <f t="array" ref="K2644">IF(OR($J$14 = "A",$J$14 = "B",$J$14 = "C"),IF(I2644="","",IF(LEN(I2644)&gt;2,_xlfn.IFS(ISNUMBER(SEARCH("_",I2644)),I2644,ISNUMBER(SEARCH(", ",I2644)),SUBSTITUTE(I2644,", ","_"),ISNUMBER(SEARCH("/ ",I2644)),SUBSTITUTE(I2644,"/ ","_"),ISNUMBER(SEARCH(",",I2644)),SUBSTITUTE(I2644,",","_"),ISNUMBER(SEARCH("/",I2644)),SUBSTITUTE(I2644,"/","_"),ISNUMBER(SEARCH("",I2644)),I2644),I2644)),IF(OR($J$14 = "J",$J$14 = "K"),"",IF(D2644="","",IF(LEN(D2644)&gt;2,_xlfn.IFS(ISNUMBER(SEARCH("_",D2644)),D2644,ISNUMBER(SEARCH(", ",D2644)),SUBSTITUTE(D2644,", ","_"),ISNUMBER(SEARCH("/ ",D2644)),SUBSTITUTE(D2644,"/ ","_"),ISNUMBER(SEARCH(",",D2644)),SUBSTITUTE(D2644,",","_"),ISNUMBER(SEARCH("/",D2644)),SUBSTITUTE(D2644,"/","_"),ISNUMBER(SEARCH("",D2644)),D2644),D2644))))</f>
        <v/>
      </c>
      <c r="L2644" s="1"/>
      <c r="M2644" s="1" t="str">
        <f t="shared" si="201"/>
        <v/>
      </c>
      <c r="N2644" s="94" t="str">
        <f>IF($L2644="None","",IF(ISERROR(VLOOKUP($L2644,Info!$B$4:$B$266,1,FALSE)),"",VLOOKUP($L2644,Info!$B$4:$L$266,5,FALSE)))</f>
        <v/>
      </c>
      <c r="O2644" s="94" t="str">
        <f>IF(K2644="","",IF(AND($J$12&lt;&gt;"ABC",N2644="3"),"BAC",IF(N2644="3","ABC",IF($J$12&lt;&gt;"ABC",IF($J$10="Standard",VLOOKUP(K2644,Info!$BE$4:$BF$481,2,FALSE),VLOOKUP(K2644,Info!$BI$4:$BJ$482,2,FALSE)),IF($J$10="Standard",VLOOKUP(K2644,Info!$AG$4:$AH$2994,2,FALSE),VLOOKUP(K2644,Info!$AK$4:$AL$2997,2,FALSE))))))</f>
        <v/>
      </c>
      <c r="P2644" s="94" t="str">
        <f>IF($L2644="None","",IF(ISERROR(VLOOKUP($L2644,Info!$B$4:$B$266,1,FALSE)),"",VLOOKUP($L2644,Info!$B$4:$L$266,3,FALSE)))</f>
        <v/>
      </c>
      <c r="Q2644" s="96" t="str">
        <f>IF($L2644="None","",IF(ISERROR(VLOOKUP($L2644,Info!$B$4:$B$266,1,FALSE)),"",VLOOKUP($L2644,Info!$B$4:$L$266,4,FALSE)))</f>
        <v/>
      </c>
      <c r="R2644" s="1"/>
      <c r="S2644" s="6" t="str">
        <f t="shared" si="202"/>
        <v/>
      </c>
      <c r="T2644" s="6" t="str">
        <f>IF($L2644="None","",IF(ISERROR(VLOOKUP($L2644,Info!$B$4:$B$266,1,FALSE)),"",VLOOKUP($L2644,Info!$B$4:$L$266,11,FALSE)))</f>
        <v/>
      </c>
      <c r="U2644" s="1"/>
      <c r="V2644" s="1"/>
      <c r="W2644" s="1"/>
      <c r="X2644" s="1" t="str">
        <f>IF($L2644="None","",IF(ISERROR(VLOOKUP($L2644,Info!$B$4:$B$266,1,FALSE)),"",IF(OR(W2644="Metallic Liquid Tight",W2644="Non-Metallic Liquid Tight",W2644="LSZH",W2644="Greenfield"),VLOOKUP($L2644,Info!$B$4:$L$266,7,FALSE),"N/A")))</f>
        <v/>
      </c>
      <c r="Y2644" s="1"/>
      <c r="Z2644" s="96" t="str">
        <f>IF($L2644="None","",IF(ISERROR(VLOOKUP($L2644,Info!$B$4:$B$266,1,FALSE)),"",VLOOKUP($L2644,Info!$B$4:$L$266,9,FALSE)))</f>
        <v/>
      </c>
      <c r="AA2644" s="96" t="str">
        <f>IF($L2644="None","",IF(ISERROR(VLOOKUP($L2644,Info!$B$4:$B$266,1,FALSE)),"",VLOOKUP($L2644,Info!$B$4:$L$266,8,FALSE)))</f>
        <v/>
      </c>
      <c r="AB2644" s="96" t="str">
        <f>IF($L2644="None","",IF(ISERROR(VLOOKUP($L2644,Info!$B$4:$B$266,1,FALSE)),"",VLOOKUP($L2644,Info!$B$4:$L$266,10,FALSE)))</f>
        <v/>
      </c>
      <c r="AC2644" s="1" t="str">
        <f>IF(W2644="SO Cable","Black,White",IF(O2644="","",IF(P2644="","",IF($J$12&lt;&gt;"ABC",IF(P2644&lt;="250",VLOOKUP(O2644,Info!$AZ$4:$BB$22,3,FALSE),VLOOKUP(O2644,Info!$AZ$23:$BB$39,3,FALSE)),IF(P2644&lt;="250",VLOOKUP(O2644,Info!$AO$4:$AQ$22,3,FALSE),VLOOKUP(O2644,Info!$AO$23:$AP$39,3,FALSE))))))</f>
        <v/>
      </c>
      <c r="AD2644" s="1"/>
      <c r="AE2644" s="1" t="str">
        <f>IF($L2644="None","",IF(ISERROR(VLOOKUP($L2644,Info!$B$4:$B$266,1,FALSE)),"",VLOOKUP($L2644,Info!$B$4:$L$266,4,FALSE)))</f>
        <v/>
      </c>
      <c r="AF2644" s="1" t="str">
        <f>IF($L2644="None","",IF(ISERROR(VLOOKUP($L2644,Info!$B$4:$B$266,1,FALSE)),"",VLOOKUP($L2644,Info!$B$4:$L$266,6,FALSE)))</f>
        <v/>
      </c>
      <c r="AG2644" s="1"/>
      <c r="AH2644" s="33" t="str" cm="1">
        <f t="array" ref="AH2644">IF(AND(L2644&lt;&gt;"",O2644&lt;&gt;"",R2644:S2644&lt;&gt;"",W2644:X2644&lt;&gt;"",Z2644:AA2644&lt;&gt;"",AC2644&lt;&gt;""),"Good","Bad")</f>
        <v>Bad</v>
      </c>
      <c r="AL2644" t="str" cm="1">
        <f t="array" ref="AL2644">IF(R2644&gt;0,_xlfn.IFS(COUNTIF($L$20:L2644,"&lt;&gt;")&lt;101,1,COUNTIF($L$20:L2644,"&lt;&gt;")&lt;201,2,COUNTIF($L$20:L2644,"&lt;&gt;")&lt;301,3,COUNTIF($L$20:L2644,"&lt;&gt;")&lt;401,4,COUNTIF($L$20:L2644,"&lt;&gt;")&lt;501,5,COUNTIF($L$20:L2644,"&lt;&gt;")&lt;601,6,COUNTIF($L$20:L2644,"&lt;&gt;")&lt;701,7,COUNTIF($L$20:L2644,"&lt;&gt;")&lt;801,8,COUNTIF($L$20:L2644,"&lt;&gt;")&lt;901,9,COUNTIF($L$20:L2644,"&lt;&gt;")&lt;1001,10,COUNTIF($L$20:L2644,"&lt;&gt;")&lt;1101,11,COUNTIF($L$20:L2644,"&lt;&gt;")&lt;1201,12,COUNTIF($L$20:L2644,"&lt;&gt;")&lt;1301,13,COUNTIF($L$20:L2644,"&lt;&gt;")&lt;1401,14,COUNTIF($L$20:L2644,"&lt;&gt;")&lt;1501,15,COUNTIF($L$20:L2644,"&lt;&gt;")&lt;1601,16,COUNTIF($L$20:L2644,"&lt;&gt;")&lt;1701,17,COUNTIF($L$20:L2644,"&lt;&gt;")&lt;1801,18,COUNTIF($L$20:L2644,"&lt;&gt;")&lt;1901,19,COUNTIF($L$20:L2644,"&lt;&gt;")&lt;2001,20,COUNTIF($L$20:L2644,"&lt;&gt;")&lt;2101,21,COUNTIF($L$20:L2644,"&lt;&gt;")&lt;2201,22,COUNTIF($L$20:L2644,"&lt;&gt;")&lt;2301,23,COUNTIF($L$20:L2644,"&lt;&gt;")&lt;2401,24,COUNTIF($L$20:L2644,"&lt;&gt;")&lt;2501,25,COUNTIF($L$20:L2644,"&lt;&gt;")&lt;2601,26,COUNTIF($L$20:L2644,"&lt;&gt;")&lt;2701,27,COUNTIF($L$20:L2644,"&lt;&gt;")&lt;2801,28,COUNTIF($L$20:L2644,"&lt;&gt;")&lt;2901,29,COUNTIF($L$20:L2644,"&lt;&gt;")&lt;3001,30),"")</f>
        <v/>
      </c>
      <c r="AM2644" t="str">
        <f t="shared" ref="AM2644:AM2707" si="205">L2644&amp;Z2644&amp;AA2644&amp;W2644&amp;X2644&amp;Y2644&amp;AL2644</f>
        <v/>
      </c>
      <c r="AN2644" t="str">
        <f t="shared" si="204"/>
        <v/>
      </c>
      <c r="AP2644" t="str">
        <f t="shared" si="203"/>
        <v/>
      </c>
      <c r="AQ2644" t="str">
        <f>IF(AO2644="","",COUNTIFS(AM2644:$AM$3019,AO2644))</f>
        <v/>
      </c>
    </row>
    <row r="2645" spans="1:43" x14ac:dyDescent="0.25">
      <c r="A2645" s="6" t="str">
        <f>IF(COUNT($A$20:A2644)&lt;&gt;$B$4,IF(A2644="","",A2644+1),"")</f>
        <v/>
      </c>
      <c r="B2645" s="3"/>
      <c r="C2645" s="3"/>
      <c r="D2645" s="122"/>
      <c r="E2645" s="3"/>
      <c r="F2645" s="3"/>
      <c r="G2645" s="3"/>
      <c r="H2645" s="3"/>
      <c r="I2645" s="120"/>
      <c r="J2645" s="3"/>
      <c r="K2645" s="95" t="str" cm="1">
        <f t="array" ref="K2645">IF(OR($J$14 = "A",$J$14 = "B",$J$14 = "C"),IF(I2645="","",IF(LEN(I2645)&gt;2,_xlfn.IFS(ISNUMBER(SEARCH("_",I2645)),I2645,ISNUMBER(SEARCH(", ",I2645)),SUBSTITUTE(I2645,", ","_"),ISNUMBER(SEARCH("/ ",I2645)),SUBSTITUTE(I2645,"/ ","_"),ISNUMBER(SEARCH(",",I2645)),SUBSTITUTE(I2645,",","_"),ISNUMBER(SEARCH("/",I2645)),SUBSTITUTE(I2645,"/","_"),ISNUMBER(SEARCH("",I2645)),I2645),I2645)),IF(OR($J$14 = "J",$J$14 = "K"),"",IF(D2645="","",IF(LEN(D2645)&gt;2,_xlfn.IFS(ISNUMBER(SEARCH("_",D2645)),D2645,ISNUMBER(SEARCH(", ",D2645)),SUBSTITUTE(D2645,", ","_"),ISNUMBER(SEARCH("/ ",D2645)),SUBSTITUTE(D2645,"/ ","_"),ISNUMBER(SEARCH(",",D2645)),SUBSTITUTE(D2645,",","_"),ISNUMBER(SEARCH("/",D2645)),SUBSTITUTE(D2645,"/","_"),ISNUMBER(SEARCH("",D2645)),D2645),D2645))))</f>
        <v/>
      </c>
      <c r="L2645" s="1"/>
      <c r="M2645" s="1" t="str">
        <f t="shared" ref="M2645:M2708" si="206">IF(L2645="","","Pigtail")</f>
        <v/>
      </c>
      <c r="N2645" s="94" t="str">
        <f>IF($L2645="None","",IF(ISERROR(VLOOKUP($L2645,Info!$B$4:$B$266,1,FALSE)),"",VLOOKUP($L2645,Info!$B$4:$L$266,5,FALSE)))</f>
        <v/>
      </c>
      <c r="O2645" s="94" t="str">
        <f>IF(K2645="","",IF(AND($J$12&lt;&gt;"ABC",N2645="3"),"BAC",IF(N2645="3","ABC",IF($J$12&lt;&gt;"ABC",IF($J$10="Standard",VLOOKUP(K2645,Info!$BE$4:$BF$481,2,FALSE),VLOOKUP(K2645,Info!$BI$4:$BJ$482,2,FALSE)),IF($J$10="Standard",VLOOKUP(K2645,Info!$AG$4:$AH$2994,2,FALSE),VLOOKUP(K2645,Info!$AK$4:$AL$2997,2,FALSE))))))</f>
        <v/>
      </c>
      <c r="P2645" s="94" t="str">
        <f>IF($L2645="None","",IF(ISERROR(VLOOKUP($L2645,Info!$B$4:$B$266,1,FALSE)),"",VLOOKUP($L2645,Info!$B$4:$L$266,3,FALSE)))</f>
        <v/>
      </c>
      <c r="Q2645" s="96" t="str">
        <f>IF($L2645="None","",IF(ISERROR(VLOOKUP($L2645,Info!$B$4:$B$266,1,FALSE)),"",VLOOKUP($L2645,Info!$B$4:$L$266,4,FALSE)))</f>
        <v/>
      </c>
      <c r="R2645" s="1"/>
      <c r="S2645" s="6" t="str">
        <f t="shared" ref="S2645:S2708" si="207">IF(M2645 = "","",IF(M2645 &lt;&gt; "Pigtail","0",""))</f>
        <v/>
      </c>
      <c r="T2645" s="6" t="str">
        <f>IF($L2645="None","",IF(ISERROR(VLOOKUP($L2645,Info!$B$4:$B$266,1,FALSE)),"",VLOOKUP($L2645,Info!$B$4:$L$266,11,FALSE)))</f>
        <v/>
      </c>
      <c r="U2645" s="1"/>
      <c r="V2645" s="1"/>
      <c r="W2645" s="1"/>
      <c r="X2645" s="1" t="str">
        <f>IF($L2645="None","",IF(ISERROR(VLOOKUP($L2645,Info!$B$4:$B$266,1,FALSE)),"",IF(OR(W2645="Metallic Liquid Tight",W2645="Non-Metallic Liquid Tight",W2645="LSZH",W2645="Greenfield"),VLOOKUP($L2645,Info!$B$4:$L$266,7,FALSE),"N/A")))</f>
        <v/>
      </c>
      <c r="Y2645" s="1"/>
      <c r="Z2645" s="96" t="str">
        <f>IF($L2645="None","",IF(ISERROR(VLOOKUP($L2645,Info!$B$4:$B$266,1,FALSE)),"",VLOOKUP($L2645,Info!$B$4:$L$266,9,FALSE)))</f>
        <v/>
      </c>
      <c r="AA2645" s="96" t="str">
        <f>IF($L2645="None","",IF(ISERROR(VLOOKUP($L2645,Info!$B$4:$B$266,1,FALSE)),"",VLOOKUP($L2645,Info!$B$4:$L$266,8,FALSE)))</f>
        <v/>
      </c>
      <c r="AB2645" s="96" t="str">
        <f>IF($L2645="None","",IF(ISERROR(VLOOKUP($L2645,Info!$B$4:$B$266,1,FALSE)),"",VLOOKUP($L2645,Info!$B$4:$L$266,10,FALSE)))</f>
        <v/>
      </c>
      <c r="AC2645" s="1" t="str">
        <f>IF(W2645="SO Cable","Black,White",IF(O2645="","",IF(P2645="","",IF($J$12&lt;&gt;"ABC",IF(P2645&lt;="250",VLOOKUP(O2645,Info!$AZ$4:$BB$22,3,FALSE),VLOOKUP(O2645,Info!$AZ$23:$BB$39,3,FALSE)),IF(P2645&lt;="250",VLOOKUP(O2645,Info!$AO$4:$AQ$22,3,FALSE),VLOOKUP(O2645,Info!$AO$23:$AP$39,3,FALSE))))))</f>
        <v/>
      </c>
      <c r="AD2645" s="1"/>
      <c r="AE2645" s="1" t="str">
        <f>IF($L2645="None","",IF(ISERROR(VLOOKUP($L2645,Info!$B$4:$B$266,1,FALSE)),"",VLOOKUP($L2645,Info!$B$4:$L$266,4,FALSE)))</f>
        <v/>
      </c>
      <c r="AF2645" s="1" t="str">
        <f>IF($L2645="None","",IF(ISERROR(VLOOKUP($L2645,Info!$B$4:$B$266,1,FALSE)),"",VLOOKUP($L2645,Info!$B$4:$L$266,6,FALSE)))</f>
        <v/>
      </c>
      <c r="AG2645" s="1"/>
      <c r="AH2645" s="33" t="str" cm="1">
        <f t="array" ref="AH2645">IF(AND(L2645&lt;&gt;"",O2645&lt;&gt;"",R2645:S2645&lt;&gt;"",W2645:X2645&lt;&gt;"",Z2645:AA2645&lt;&gt;"",AC2645&lt;&gt;""),"Good","Bad")</f>
        <v>Bad</v>
      </c>
      <c r="AL2645" t="str" cm="1">
        <f t="array" ref="AL2645">IF(R2645&gt;0,_xlfn.IFS(COUNTIF($L$20:L2645,"&lt;&gt;")&lt;101,1,COUNTIF($L$20:L2645,"&lt;&gt;")&lt;201,2,COUNTIF($L$20:L2645,"&lt;&gt;")&lt;301,3,COUNTIF($L$20:L2645,"&lt;&gt;")&lt;401,4,COUNTIF($L$20:L2645,"&lt;&gt;")&lt;501,5,COUNTIF($L$20:L2645,"&lt;&gt;")&lt;601,6,COUNTIF($L$20:L2645,"&lt;&gt;")&lt;701,7,COUNTIF($L$20:L2645,"&lt;&gt;")&lt;801,8,COUNTIF($L$20:L2645,"&lt;&gt;")&lt;901,9,COUNTIF($L$20:L2645,"&lt;&gt;")&lt;1001,10,COUNTIF($L$20:L2645,"&lt;&gt;")&lt;1101,11,COUNTIF($L$20:L2645,"&lt;&gt;")&lt;1201,12,COUNTIF($L$20:L2645,"&lt;&gt;")&lt;1301,13,COUNTIF($L$20:L2645,"&lt;&gt;")&lt;1401,14,COUNTIF($L$20:L2645,"&lt;&gt;")&lt;1501,15,COUNTIF($L$20:L2645,"&lt;&gt;")&lt;1601,16,COUNTIF($L$20:L2645,"&lt;&gt;")&lt;1701,17,COUNTIF($L$20:L2645,"&lt;&gt;")&lt;1801,18,COUNTIF($L$20:L2645,"&lt;&gt;")&lt;1901,19,COUNTIF($L$20:L2645,"&lt;&gt;")&lt;2001,20,COUNTIF($L$20:L2645,"&lt;&gt;")&lt;2101,21,COUNTIF($L$20:L2645,"&lt;&gt;")&lt;2201,22,COUNTIF($L$20:L2645,"&lt;&gt;")&lt;2301,23,COUNTIF($L$20:L2645,"&lt;&gt;")&lt;2401,24,COUNTIF($L$20:L2645,"&lt;&gt;")&lt;2501,25,COUNTIF($L$20:L2645,"&lt;&gt;")&lt;2601,26,COUNTIF($L$20:L2645,"&lt;&gt;")&lt;2701,27,COUNTIF($L$20:L2645,"&lt;&gt;")&lt;2801,28,COUNTIF($L$20:L2645,"&lt;&gt;")&lt;2901,29,COUNTIF($L$20:L2645,"&lt;&gt;")&lt;3001,30),"")</f>
        <v/>
      </c>
      <c r="AM2645" t="str">
        <f t="shared" si="205"/>
        <v/>
      </c>
      <c r="AN2645" t="str">
        <f t="shared" si="204"/>
        <v/>
      </c>
      <c r="AP2645" t="str">
        <f t="shared" ref="AP2645:AP2708" si="208">IF(R2645&gt;0,AP2644+1,"")</f>
        <v/>
      </c>
      <c r="AQ2645" t="str">
        <f>IF(AO2645="","",COUNTIFS(AM2645:$AM$3019,AO2645))</f>
        <v/>
      </c>
    </row>
    <row r="2646" spans="1:43" x14ac:dyDescent="0.25">
      <c r="A2646" s="6" t="str">
        <f>IF(COUNT($A$20:A2645)&lt;&gt;$B$4,IF(A2645="","",A2645+1),"")</f>
        <v/>
      </c>
      <c r="B2646" s="3"/>
      <c r="C2646" s="3"/>
      <c r="D2646" s="122"/>
      <c r="E2646" s="3"/>
      <c r="F2646" s="3"/>
      <c r="G2646" s="3"/>
      <c r="H2646" s="3"/>
      <c r="I2646" s="120"/>
      <c r="J2646" s="3"/>
      <c r="K2646" s="95" t="str" cm="1">
        <f t="array" ref="K2646">IF(OR($J$14 = "A",$J$14 = "B",$J$14 = "C"),IF(I2646="","",IF(LEN(I2646)&gt;2,_xlfn.IFS(ISNUMBER(SEARCH("_",I2646)),I2646,ISNUMBER(SEARCH(", ",I2646)),SUBSTITUTE(I2646,", ","_"),ISNUMBER(SEARCH("/ ",I2646)),SUBSTITUTE(I2646,"/ ","_"),ISNUMBER(SEARCH(",",I2646)),SUBSTITUTE(I2646,",","_"),ISNUMBER(SEARCH("/",I2646)),SUBSTITUTE(I2646,"/","_"),ISNUMBER(SEARCH("",I2646)),I2646),I2646)),IF(OR($J$14 = "J",$J$14 = "K"),"",IF(D2646="","",IF(LEN(D2646)&gt;2,_xlfn.IFS(ISNUMBER(SEARCH("_",D2646)),D2646,ISNUMBER(SEARCH(", ",D2646)),SUBSTITUTE(D2646,", ","_"),ISNUMBER(SEARCH("/ ",D2646)),SUBSTITUTE(D2646,"/ ","_"),ISNUMBER(SEARCH(",",D2646)),SUBSTITUTE(D2646,",","_"),ISNUMBER(SEARCH("/",D2646)),SUBSTITUTE(D2646,"/","_"),ISNUMBER(SEARCH("",D2646)),D2646),D2646))))</f>
        <v/>
      </c>
      <c r="L2646" s="1"/>
      <c r="M2646" s="1" t="str">
        <f t="shared" si="206"/>
        <v/>
      </c>
      <c r="N2646" s="94" t="str">
        <f>IF($L2646="None","",IF(ISERROR(VLOOKUP($L2646,Info!$B$4:$B$266,1,FALSE)),"",VLOOKUP($L2646,Info!$B$4:$L$266,5,FALSE)))</f>
        <v/>
      </c>
      <c r="O2646" s="94" t="str">
        <f>IF(K2646="","",IF(AND($J$12&lt;&gt;"ABC",N2646="3"),"BAC",IF(N2646="3","ABC",IF($J$12&lt;&gt;"ABC",IF($J$10="Standard",VLOOKUP(K2646,Info!$BE$4:$BF$481,2,FALSE),VLOOKUP(K2646,Info!$BI$4:$BJ$482,2,FALSE)),IF($J$10="Standard",VLOOKUP(K2646,Info!$AG$4:$AH$2994,2,FALSE),VLOOKUP(K2646,Info!$AK$4:$AL$2997,2,FALSE))))))</f>
        <v/>
      </c>
      <c r="P2646" s="94" t="str">
        <f>IF($L2646="None","",IF(ISERROR(VLOOKUP($L2646,Info!$B$4:$B$266,1,FALSE)),"",VLOOKUP($L2646,Info!$B$4:$L$266,3,FALSE)))</f>
        <v/>
      </c>
      <c r="Q2646" s="96" t="str">
        <f>IF($L2646="None","",IF(ISERROR(VLOOKUP($L2646,Info!$B$4:$B$266,1,FALSE)),"",VLOOKUP($L2646,Info!$B$4:$L$266,4,FALSE)))</f>
        <v/>
      </c>
      <c r="R2646" s="1"/>
      <c r="S2646" s="6" t="str">
        <f t="shared" si="207"/>
        <v/>
      </c>
      <c r="T2646" s="6" t="str">
        <f>IF($L2646="None","",IF(ISERROR(VLOOKUP($L2646,Info!$B$4:$B$266,1,FALSE)),"",VLOOKUP($L2646,Info!$B$4:$L$266,11,FALSE)))</f>
        <v/>
      </c>
      <c r="U2646" s="1"/>
      <c r="V2646" s="1"/>
      <c r="W2646" s="1"/>
      <c r="X2646" s="1" t="str">
        <f>IF($L2646="None","",IF(ISERROR(VLOOKUP($L2646,Info!$B$4:$B$266,1,FALSE)),"",IF(OR(W2646="Metallic Liquid Tight",W2646="Non-Metallic Liquid Tight",W2646="LSZH",W2646="Greenfield"),VLOOKUP($L2646,Info!$B$4:$L$266,7,FALSE),"N/A")))</f>
        <v/>
      </c>
      <c r="Y2646" s="1"/>
      <c r="Z2646" s="96" t="str">
        <f>IF($L2646="None","",IF(ISERROR(VLOOKUP($L2646,Info!$B$4:$B$266,1,FALSE)),"",VLOOKUP($L2646,Info!$B$4:$L$266,9,FALSE)))</f>
        <v/>
      </c>
      <c r="AA2646" s="96" t="str">
        <f>IF($L2646="None","",IF(ISERROR(VLOOKUP($L2646,Info!$B$4:$B$266,1,FALSE)),"",VLOOKUP($L2646,Info!$B$4:$L$266,8,FALSE)))</f>
        <v/>
      </c>
      <c r="AB2646" s="96" t="str">
        <f>IF($L2646="None","",IF(ISERROR(VLOOKUP($L2646,Info!$B$4:$B$266,1,FALSE)),"",VLOOKUP($L2646,Info!$B$4:$L$266,10,FALSE)))</f>
        <v/>
      </c>
      <c r="AC2646" s="1" t="str">
        <f>IF(W2646="SO Cable","Black,White",IF(O2646="","",IF(P2646="","",IF($J$12&lt;&gt;"ABC",IF(P2646&lt;="250",VLOOKUP(O2646,Info!$AZ$4:$BB$22,3,FALSE),VLOOKUP(O2646,Info!$AZ$23:$BB$39,3,FALSE)),IF(P2646&lt;="250",VLOOKUP(O2646,Info!$AO$4:$AQ$22,3,FALSE),VLOOKUP(O2646,Info!$AO$23:$AP$39,3,FALSE))))))</f>
        <v/>
      </c>
      <c r="AD2646" s="1"/>
      <c r="AE2646" s="1" t="str">
        <f>IF($L2646="None","",IF(ISERROR(VLOOKUP($L2646,Info!$B$4:$B$266,1,FALSE)),"",VLOOKUP($L2646,Info!$B$4:$L$266,4,FALSE)))</f>
        <v/>
      </c>
      <c r="AF2646" s="1" t="str">
        <f>IF($L2646="None","",IF(ISERROR(VLOOKUP($L2646,Info!$B$4:$B$266,1,FALSE)),"",VLOOKUP($L2646,Info!$B$4:$L$266,6,FALSE)))</f>
        <v/>
      </c>
      <c r="AG2646" s="1"/>
      <c r="AH2646" s="33" t="str" cm="1">
        <f t="array" ref="AH2646">IF(AND(L2646&lt;&gt;"",O2646&lt;&gt;"",R2646:S2646&lt;&gt;"",W2646:X2646&lt;&gt;"",Z2646:AA2646&lt;&gt;"",AC2646&lt;&gt;""),"Good","Bad")</f>
        <v>Bad</v>
      </c>
      <c r="AL2646" t="str" cm="1">
        <f t="array" ref="AL2646">IF(R2646&gt;0,_xlfn.IFS(COUNTIF($L$20:L2646,"&lt;&gt;")&lt;101,1,COUNTIF($L$20:L2646,"&lt;&gt;")&lt;201,2,COUNTIF($L$20:L2646,"&lt;&gt;")&lt;301,3,COUNTIF($L$20:L2646,"&lt;&gt;")&lt;401,4,COUNTIF($L$20:L2646,"&lt;&gt;")&lt;501,5,COUNTIF($L$20:L2646,"&lt;&gt;")&lt;601,6,COUNTIF($L$20:L2646,"&lt;&gt;")&lt;701,7,COUNTIF($L$20:L2646,"&lt;&gt;")&lt;801,8,COUNTIF($L$20:L2646,"&lt;&gt;")&lt;901,9,COUNTIF($L$20:L2646,"&lt;&gt;")&lt;1001,10,COUNTIF($L$20:L2646,"&lt;&gt;")&lt;1101,11,COUNTIF($L$20:L2646,"&lt;&gt;")&lt;1201,12,COUNTIF($L$20:L2646,"&lt;&gt;")&lt;1301,13,COUNTIF($L$20:L2646,"&lt;&gt;")&lt;1401,14,COUNTIF($L$20:L2646,"&lt;&gt;")&lt;1501,15,COUNTIF($L$20:L2646,"&lt;&gt;")&lt;1601,16,COUNTIF($L$20:L2646,"&lt;&gt;")&lt;1701,17,COUNTIF($L$20:L2646,"&lt;&gt;")&lt;1801,18,COUNTIF($L$20:L2646,"&lt;&gt;")&lt;1901,19,COUNTIF($L$20:L2646,"&lt;&gt;")&lt;2001,20,COUNTIF($L$20:L2646,"&lt;&gt;")&lt;2101,21,COUNTIF($L$20:L2646,"&lt;&gt;")&lt;2201,22,COUNTIF($L$20:L2646,"&lt;&gt;")&lt;2301,23,COUNTIF($L$20:L2646,"&lt;&gt;")&lt;2401,24,COUNTIF($L$20:L2646,"&lt;&gt;")&lt;2501,25,COUNTIF($L$20:L2646,"&lt;&gt;")&lt;2601,26,COUNTIF($L$20:L2646,"&lt;&gt;")&lt;2701,27,COUNTIF($L$20:L2646,"&lt;&gt;")&lt;2801,28,COUNTIF($L$20:L2646,"&lt;&gt;")&lt;2901,29,COUNTIF($L$20:L2646,"&lt;&gt;")&lt;3001,30),"")</f>
        <v/>
      </c>
      <c r="AM2646" t="str">
        <f t="shared" si="205"/>
        <v/>
      </c>
      <c r="AN2646" t="str">
        <f t="shared" ref="AN2646:AN2709" si="209">IF(R2646&gt;0,_xlfn.XLOOKUP(AM2646,$AO$20:$AO$3019,$AP$20:$AP$3019,0,0,1),"")</f>
        <v/>
      </c>
      <c r="AP2646" t="str">
        <f t="shared" si="208"/>
        <v/>
      </c>
      <c r="AQ2646" t="str">
        <f>IF(AO2646="","",COUNTIFS(AM2646:$AM$3019,AO2646))</f>
        <v/>
      </c>
    </row>
    <row r="2647" spans="1:43" x14ac:dyDescent="0.25">
      <c r="A2647" s="6" t="str">
        <f>IF(COUNT($A$20:A2646)&lt;&gt;$B$4,IF(A2646="","",A2646+1),"")</f>
        <v/>
      </c>
      <c r="B2647" s="3"/>
      <c r="C2647" s="3"/>
      <c r="D2647" s="122"/>
      <c r="E2647" s="3"/>
      <c r="F2647" s="3"/>
      <c r="G2647" s="3"/>
      <c r="H2647" s="3"/>
      <c r="I2647" s="120"/>
      <c r="J2647" s="3"/>
      <c r="K2647" s="95" t="str" cm="1">
        <f t="array" ref="K2647">IF(OR($J$14 = "A",$J$14 = "B",$J$14 = "C"),IF(I2647="","",IF(LEN(I2647)&gt;2,_xlfn.IFS(ISNUMBER(SEARCH("_",I2647)),I2647,ISNUMBER(SEARCH(", ",I2647)),SUBSTITUTE(I2647,", ","_"),ISNUMBER(SEARCH("/ ",I2647)),SUBSTITUTE(I2647,"/ ","_"),ISNUMBER(SEARCH(",",I2647)),SUBSTITUTE(I2647,",","_"),ISNUMBER(SEARCH("/",I2647)),SUBSTITUTE(I2647,"/","_"),ISNUMBER(SEARCH("",I2647)),I2647),I2647)),IF(OR($J$14 = "J",$J$14 = "K"),"",IF(D2647="","",IF(LEN(D2647)&gt;2,_xlfn.IFS(ISNUMBER(SEARCH("_",D2647)),D2647,ISNUMBER(SEARCH(", ",D2647)),SUBSTITUTE(D2647,", ","_"),ISNUMBER(SEARCH("/ ",D2647)),SUBSTITUTE(D2647,"/ ","_"),ISNUMBER(SEARCH(",",D2647)),SUBSTITUTE(D2647,",","_"),ISNUMBER(SEARCH("/",D2647)),SUBSTITUTE(D2647,"/","_"),ISNUMBER(SEARCH("",D2647)),D2647),D2647))))</f>
        <v/>
      </c>
      <c r="L2647" s="1"/>
      <c r="M2647" s="1" t="str">
        <f t="shared" si="206"/>
        <v/>
      </c>
      <c r="N2647" s="94" t="str">
        <f>IF($L2647="None","",IF(ISERROR(VLOOKUP($L2647,Info!$B$4:$B$266,1,FALSE)),"",VLOOKUP($L2647,Info!$B$4:$L$266,5,FALSE)))</f>
        <v/>
      </c>
      <c r="O2647" s="94" t="str">
        <f>IF(K2647="","",IF(AND($J$12&lt;&gt;"ABC",N2647="3"),"BAC",IF(N2647="3","ABC",IF($J$12&lt;&gt;"ABC",IF($J$10="Standard",VLOOKUP(K2647,Info!$BE$4:$BF$481,2,FALSE),VLOOKUP(K2647,Info!$BI$4:$BJ$482,2,FALSE)),IF($J$10="Standard",VLOOKUP(K2647,Info!$AG$4:$AH$2994,2,FALSE),VLOOKUP(K2647,Info!$AK$4:$AL$2997,2,FALSE))))))</f>
        <v/>
      </c>
      <c r="P2647" s="94" t="str">
        <f>IF($L2647="None","",IF(ISERROR(VLOOKUP($L2647,Info!$B$4:$B$266,1,FALSE)),"",VLOOKUP($L2647,Info!$B$4:$L$266,3,FALSE)))</f>
        <v/>
      </c>
      <c r="Q2647" s="96" t="str">
        <f>IF($L2647="None","",IF(ISERROR(VLOOKUP($L2647,Info!$B$4:$B$266,1,FALSE)),"",VLOOKUP($L2647,Info!$B$4:$L$266,4,FALSE)))</f>
        <v/>
      </c>
      <c r="R2647" s="1"/>
      <c r="S2647" s="6" t="str">
        <f t="shared" si="207"/>
        <v/>
      </c>
      <c r="T2647" s="6" t="str">
        <f>IF($L2647="None","",IF(ISERROR(VLOOKUP($L2647,Info!$B$4:$B$266,1,FALSE)),"",VLOOKUP($L2647,Info!$B$4:$L$266,11,FALSE)))</f>
        <v/>
      </c>
      <c r="U2647" s="1"/>
      <c r="V2647" s="1"/>
      <c r="W2647" s="1"/>
      <c r="X2647" s="1" t="str">
        <f>IF($L2647="None","",IF(ISERROR(VLOOKUP($L2647,Info!$B$4:$B$266,1,FALSE)),"",IF(OR(W2647="Metallic Liquid Tight",W2647="Non-Metallic Liquid Tight",W2647="LSZH",W2647="Greenfield"),VLOOKUP($L2647,Info!$B$4:$L$266,7,FALSE),"N/A")))</f>
        <v/>
      </c>
      <c r="Y2647" s="1"/>
      <c r="Z2647" s="96" t="str">
        <f>IF($L2647="None","",IF(ISERROR(VLOOKUP($L2647,Info!$B$4:$B$266,1,FALSE)),"",VLOOKUP($L2647,Info!$B$4:$L$266,9,FALSE)))</f>
        <v/>
      </c>
      <c r="AA2647" s="96" t="str">
        <f>IF($L2647="None","",IF(ISERROR(VLOOKUP($L2647,Info!$B$4:$B$266,1,FALSE)),"",VLOOKUP($L2647,Info!$B$4:$L$266,8,FALSE)))</f>
        <v/>
      </c>
      <c r="AB2647" s="96" t="str">
        <f>IF($L2647="None","",IF(ISERROR(VLOOKUP($L2647,Info!$B$4:$B$266,1,FALSE)),"",VLOOKUP($L2647,Info!$B$4:$L$266,10,FALSE)))</f>
        <v/>
      </c>
      <c r="AC2647" s="1" t="str">
        <f>IF(W2647="SO Cable","Black,White",IF(O2647="","",IF(P2647="","",IF($J$12&lt;&gt;"ABC",IF(P2647&lt;="250",VLOOKUP(O2647,Info!$AZ$4:$BB$22,3,FALSE),VLOOKUP(O2647,Info!$AZ$23:$BB$39,3,FALSE)),IF(P2647&lt;="250",VLOOKUP(O2647,Info!$AO$4:$AQ$22,3,FALSE),VLOOKUP(O2647,Info!$AO$23:$AP$39,3,FALSE))))))</f>
        <v/>
      </c>
      <c r="AD2647" s="1"/>
      <c r="AE2647" s="1" t="str">
        <f>IF($L2647="None","",IF(ISERROR(VLOOKUP($L2647,Info!$B$4:$B$266,1,FALSE)),"",VLOOKUP($L2647,Info!$B$4:$L$266,4,FALSE)))</f>
        <v/>
      </c>
      <c r="AF2647" s="1" t="str">
        <f>IF($L2647="None","",IF(ISERROR(VLOOKUP($L2647,Info!$B$4:$B$266,1,FALSE)),"",VLOOKUP($L2647,Info!$B$4:$L$266,6,FALSE)))</f>
        <v/>
      </c>
      <c r="AG2647" s="1"/>
      <c r="AH2647" s="33" t="str" cm="1">
        <f t="array" ref="AH2647">IF(AND(L2647&lt;&gt;"",O2647&lt;&gt;"",R2647:S2647&lt;&gt;"",W2647:X2647&lt;&gt;"",Z2647:AA2647&lt;&gt;"",AC2647&lt;&gt;""),"Good","Bad")</f>
        <v>Bad</v>
      </c>
      <c r="AL2647" t="str" cm="1">
        <f t="array" ref="AL2647">IF(R2647&gt;0,_xlfn.IFS(COUNTIF($L$20:L2647,"&lt;&gt;")&lt;101,1,COUNTIF($L$20:L2647,"&lt;&gt;")&lt;201,2,COUNTIF($L$20:L2647,"&lt;&gt;")&lt;301,3,COUNTIF($L$20:L2647,"&lt;&gt;")&lt;401,4,COUNTIF($L$20:L2647,"&lt;&gt;")&lt;501,5,COUNTIF($L$20:L2647,"&lt;&gt;")&lt;601,6,COUNTIF($L$20:L2647,"&lt;&gt;")&lt;701,7,COUNTIF($L$20:L2647,"&lt;&gt;")&lt;801,8,COUNTIF($L$20:L2647,"&lt;&gt;")&lt;901,9,COUNTIF($L$20:L2647,"&lt;&gt;")&lt;1001,10,COUNTIF($L$20:L2647,"&lt;&gt;")&lt;1101,11,COUNTIF($L$20:L2647,"&lt;&gt;")&lt;1201,12,COUNTIF($L$20:L2647,"&lt;&gt;")&lt;1301,13,COUNTIF($L$20:L2647,"&lt;&gt;")&lt;1401,14,COUNTIF($L$20:L2647,"&lt;&gt;")&lt;1501,15,COUNTIF($L$20:L2647,"&lt;&gt;")&lt;1601,16,COUNTIF($L$20:L2647,"&lt;&gt;")&lt;1701,17,COUNTIF($L$20:L2647,"&lt;&gt;")&lt;1801,18,COUNTIF($L$20:L2647,"&lt;&gt;")&lt;1901,19,COUNTIF($L$20:L2647,"&lt;&gt;")&lt;2001,20,COUNTIF($L$20:L2647,"&lt;&gt;")&lt;2101,21,COUNTIF($L$20:L2647,"&lt;&gt;")&lt;2201,22,COUNTIF($L$20:L2647,"&lt;&gt;")&lt;2301,23,COUNTIF($L$20:L2647,"&lt;&gt;")&lt;2401,24,COUNTIF($L$20:L2647,"&lt;&gt;")&lt;2501,25,COUNTIF($L$20:L2647,"&lt;&gt;")&lt;2601,26,COUNTIF($L$20:L2647,"&lt;&gt;")&lt;2701,27,COUNTIF($L$20:L2647,"&lt;&gt;")&lt;2801,28,COUNTIF($L$20:L2647,"&lt;&gt;")&lt;2901,29,COUNTIF($L$20:L2647,"&lt;&gt;")&lt;3001,30),"")</f>
        <v/>
      </c>
      <c r="AM2647" t="str">
        <f t="shared" si="205"/>
        <v/>
      </c>
      <c r="AN2647" t="str">
        <f t="shared" si="209"/>
        <v/>
      </c>
      <c r="AP2647" t="str">
        <f t="shared" si="208"/>
        <v/>
      </c>
      <c r="AQ2647" t="str">
        <f>IF(AO2647="","",COUNTIFS(AM2647:$AM$3019,AO2647))</f>
        <v/>
      </c>
    </row>
    <row r="2648" spans="1:43" x14ac:dyDescent="0.25">
      <c r="A2648" s="6" t="str">
        <f>IF(COUNT($A$20:A2647)&lt;&gt;$B$4,IF(A2647="","",A2647+1),"")</f>
        <v/>
      </c>
      <c r="B2648" s="3"/>
      <c r="C2648" s="3"/>
      <c r="D2648" s="122"/>
      <c r="E2648" s="3"/>
      <c r="F2648" s="3"/>
      <c r="G2648" s="3"/>
      <c r="H2648" s="3"/>
      <c r="I2648" s="120"/>
      <c r="J2648" s="3"/>
      <c r="K2648" s="95" t="str" cm="1">
        <f t="array" ref="K2648">IF(OR($J$14 = "A",$J$14 = "B",$J$14 = "C"),IF(I2648="","",IF(LEN(I2648)&gt;2,_xlfn.IFS(ISNUMBER(SEARCH("_",I2648)),I2648,ISNUMBER(SEARCH(", ",I2648)),SUBSTITUTE(I2648,", ","_"),ISNUMBER(SEARCH("/ ",I2648)),SUBSTITUTE(I2648,"/ ","_"),ISNUMBER(SEARCH(",",I2648)),SUBSTITUTE(I2648,",","_"),ISNUMBER(SEARCH("/",I2648)),SUBSTITUTE(I2648,"/","_"),ISNUMBER(SEARCH("",I2648)),I2648),I2648)),IF(OR($J$14 = "J",$J$14 = "K"),"",IF(D2648="","",IF(LEN(D2648)&gt;2,_xlfn.IFS(ISNUMBER(SEARCH("_",D2648)),D2648,ISNUMBER(SEARCH(", ",D2648)),SUBSTITUTE(D2648,", ","_"),ISNUMBER(SEARCH("/ ",D2648)),SUBSTITUTE(D2648,"/ ","_"),ISNUMBER(SEARCH(",",D2648)),SUBSTITUTE(D2648,",","_"),ISNUMBER(SEARCH("/",D2648)),SUBSTITUTE(D2648,"/","_"),ISNUMBER(SEARCH("",D2648)),D2648),D2648))))</f>
        <v/>
      </c>
      <c r="L2648" s="1"/>
      <c r="M2648" s="1" t="str">
        <f t="shared" si="206"/>
        <v/>
      </c>
      <c r="N2648" s="94" t="str">
        <f>IF($L2648="None","",IF(ISERROR(VLOOKUP($L2648,Info!$B$4:$B$266,1,FALSE)),"",VLOOKUP($L2648,Info!$B$4:$L$266,5,FALSE)))</f>
        <v/>
      </c>
      <c r="O2648" s="94" t="str">
        <f>IF(K2648="","",IF(AND($J$12&lt;&gt;"ABC",N2648="3"),"BAC",IF(N2648="3","ABC",IF($J$12&lt;&gt;"ABC",IF($J$10="Standard",VLOOKUP(K2648,Info!$BE$4:$BF$481,2,FALSE),VLOOKUP(K2648,Info!$BI$4:$BJ$482,2,FALSE)),IF($J$10="Standard",VLOOKUP(K2648,Info!$AG$4:$AH$2994,2,FALSE),VLOOKUP(K2648,Info!$AK$4:$AL$2997,2,FALSE))))))</f>
        <v/>
      </c>
      <c r="P2648" s="94" t="str">
        <f>IF($L2648="None","",IF(ISERROR(VLOOKUP($L2648,Info!$B$4:$B$266,1,FALSE)),"",VLOOKUP($L2648,Info!$B$4:$L$266,3,FALSE)))</f>
        <v/>
      </c>
      <c r="Q2648" s="96" t="str">
        <f>IF($L2648="None","",IF(ISERROR(VLOOKUP($L2648,Info!$B$4:$B$266,1,FALSE)),"",VLOOKUP($L2648,Info!$B$4:$L$266,4,FALSE)))</f>
        <v/>
      </c>
      <c r="R2648" s="1"/>
      <c r="S2648" s="6" t="str">
        <f t="shared" si="207"/>
        <v/>
      </c>
      <c r="T2648" s="6" t="str">
        <f>IF($L2648="None","",IF(ISERROR(VLOOKUP($L2648,Info!$B$4:$B$266,1,FALSE)),"",VLOOKUP($L2648,Info!$B$4:$L$266,11,FALSE)))</f>
        <v/>
      </c>
      <c r="U2648" s="1"/>
      <c r="V2648" s="1"/>
      <c r="W2648" s="1"/>
      <c r="X2648" s="1" t="str">
        <f>IF($L2648="None","",IF(ISERROR(VLOOKUP($L2648,Info!$B$4:$B$266,1,FALSE)),"",IF(OR(W2648="Metallic Liquid Tight",W2648="Non-Metallic Liquid Tight",W2648="LSZH",W2648="Greenfield"),VLOOKUP($L2648,Info!$B$4:$L$266,7,FALSE),"N/A")))</f>
        <v/>
      </c>
      <c r="Y2648" s="1"/>
      <c r="Z2648" s="96" t="str">
        <f>IF($L2648="None","",IF(ISERROR(VLOOKUP($L2648,Info!$B$4:$B$266,1,FALSE)),"",VLOOKUP($L2648,Info!$B$4:$L$266,9,FALSE)))</f>
        <v/>
      </c>
      <c r="AA2648" s="96" t="str">
        <f>IF($L2648="None","",IF(ISERROR(VLOOKUP($L2648,Info!$B$4:$B$266,1,FALSE)),"",VLOOKUP($L2648,Info!$B$4:$L$266,8,FALSE)))</f>
        <v/>
      </c>
      <c r="AB2648" s="96" t="str">
        <f>IF($L2648="None","",IF(ISERROR(VLOOKUP($L2648,Info!$B$4:$B$266,1,FALSE)),"",VLOOKUP($L2648,Info!$B$4:$L$266,10,FALSE)))</f>
        <v/>
      </c>
      <c r="AC2648" s="1" t="str">
        <f>IF(W2648="SO Cable","Black,White",IF(O2648="","",IF(P2648="","",IF($J$12&lt;&gt;"ABC",IF(P2648&lt;="250",VLOOKUP(O2648,Info!$AZ$4:$BB$22,3,FALSE),VLOOKUP(O2648,Info!$AZ$23:$BB$39,3,FALSE)),IF(P2648&lt;="250",VLOOKUP(O2648,Info!$AO$4:$AQ$22,3,FALSE),VLOOKUP(O2648,Info!$AO$23:$AP$39,3,FALSE))))))</f>
        <v/>
      </c>
      <c r="AD2648" s="1"/>
      <c r="AE2648" s="1" t="str">
        <f>IF($L2648="None","",IF(ISERROR(VLOOKUP($L2648,Info!$B$4:$B$266,1,FALSE)),"",VLOOKUP($L2648,Info!$B$4:$L$266,4,FALSE)))</f>
        <v/>
      </c>
      <c r="AF2648" s="1" t="str">
        <f>IF($L2648="None","",IF(ISERROR(VLOOKUP($L2648,Info!$B$4:$B$266,1,FALSE)),"",VLOOKUP($L2648,Info!$B$4:$L$266,6,FALSE)))</f>
        <v/>
      </c>
      <c r="AG2648" s="1"/>
      <c r="AH2648" s="33" t="str" cm="1">
        <f t="array" ref="AH2648">IF(AND(L2648&lt;&gt;"",O2648&lt;&gt;"",R2648:S2648&lt;&gt;"",W2648:X2648&lt;&gt;"",Z2648:AA2648&lt;&gt;"",AC2648&lt;&gt;""),"Good","Bad")</f>
        <v>Bad</v>
      </c>
      <c r="AL2648" t="str" cm="1">
        <f t="array" ref="AL2648">IF(R2648&gt;0,_xlfn.IFS(COUNTIF($L$20:L2648,"&lt;&gt;")&lt;101,1,COUNTIF($L$20:L2648,"&lt;&gt;")&lt;201,2,COUNTIF($L$20:L2648,"&lt;&gt;")&lt;301,3,COUNTIF($L$20:L2648,"&lt;&gt;")&lt;401,4,COUNTIF($L$20:L2648,"&lt;&gt;")&lt;501,5,COUNTIF($L$20:L2648,"&lt;&gt;")&lt;601,6,COUNTIF($L$20:L2648,"&lt;&gt;")&lt;701,7,COUNTIF($L$20:L2648,"&lt;&gt;")&lt;801,8,COUNTIF($L$20:L2648,"&lt;&gt;")&lt;901,9,COUNTIF($L$20:L2648,"&lt;&gt;")&lt;1001,10,COUNTIF($L$20:L2648,"&lt;&gt;")&lt;1101,11,COUNTIF($L$20:L2648,"&lt;&gt;")&lt;1201,12,COUNTIF($L$20:L2648,"&lt;&gt;")&lt;1301,13,COUNTIF($L$20:L2648,"&lt;&gt;")&lt;1401,14,COUNTIF($L$20:L2648,"&lt;&gt;")&lt;1501,15,COUNTIF($L$20:L2648,"&lt;&gt;")&lt;1601,16,COUNTIF($L$20:L2648,"&lt;&gt;")&lt;1701,17,COUNTIF($L$20:L2648,"&lt;&gt;")&lt;1801,18,COUNTIF($L$20:L2648,"&lt;&gt;")&lt;1901,19,COUNTIF($L$20:L2648,"&lt;&gt;")&lt;2001,20,COUNTIF($L$20:L2648,"&lt;&gt;")&lt;2101,21,COUNTIF($L$20:L2648,"&lt;&gt;")&lt;2201,22,COUNTIF($L$20:L2648,"&lt;&gt;")&lt;2301,23,COUNTIF($L$20:L2648,"&lt;&gt;")&lt;2401,24,COUNTIF($L$20:L2648,"&lt;&gt;")&lt;2501,25,COUNTIF($L$20:L2648,"&lt;&gt;")&lt;2601,26,COUNTIF($L$20:L2648,"&lt;&gt;")&lt;2701,27,COUNTIF($L$20:L2648,"&lt;&gt;")&lt;2801,28,COUNTIF($L$20:L2648,"&lt;&gt;")&lt;2901,29,COUNTIF($L$20:L2648,"&lt;&gt;")&lt;3001,30),"")</f>
        <v/>
      </c>
      <c r="AM2648" t="str">
        <f t="shared" si="205"/>
        <v/>
      </c>
      <c r="AN2648" t="str">
        <f t="shared" si="209"/>
        <v/>
      </c>
      <c r="AP2648" t="str">
        <f t="shared" si="208"/>
        <v/>
      </c>
      <c r="AQ2648" t="str">
        <f>IF(AO2648="","",COUNTIFS(AM2648:$AM$3019,AO2648))</f>
        <v/>
      </c>
    </row>
    <row r="2649" spans="1:43" x14ac:dyDescent="0.25">
      <c r="A2649" s="6" t="str">
        <f>IF(COUNT($A$20:A2648)&lt;&gt;$B$4,IF(A2648="","",A2648+1),"")</f>
        <v/>
      </c>
      <c r="B2649" s="3"/>
      <c r="C2649" s="3"/>
      <c r="D2649" s="122"/>
      <c r="E2649" s="3"/>
      <c r="F2649" s="3"/>
      <c r="G2649" s="3"/>
      <c r="H2649" s="3"/>
      <c r="I2649" s="120"/>
      <c r="J2649" s="3"/>
      <c r="K2649" s="95" t="str" cm="1">
        <f t="array" ref="K2649">IF(OR($J$14 = "A",$J$14 = "B",$J$14 = "C"),IF(I2649="","",IF(LEN(I2649)&gt;2,_xlfn.IFS(ISNUMBER(SEARCH("_",I2649)),I2649,ISNUMBER(SEARCH(", ",I2649)),SUBSTITUTE(I2649,", ","_"),ISNUMBER(SEARCH("/ ",I2649)),SUBSTITUTE(I2649,"/ ","_"),ISNUMBER(SEARCH(",",I2649)),SUBSTITUTE(I2649,",","_"),ISNUMBER(SEARCH("/",I2649)),SUBSTITUTE(I2649,"/","_"),ISNUMBER(SEARCH("",I2649)),I2649),I2649)),IF(OR($J$14 = "J",$J$14 = "K"),"",IF(D2649="","",IF(LEN(D2649)&gt;2,_xlfn.IFS(ISNUMBER(SEARCH("_",D2649)),D2649,ISNUMBER(SEARCH(", ",D2649)),SUBSTITUTE(D2649,", ","_"),ISNUMBER(SEARCH("/ ",D2649)),SUBSTITUTE(D2649,"/ ","_"),ISNUMBER(SEARCH(",",D2649)),SUBSTITUTE(D2649,",","_"),ISNUMBER(SEARCH("/",D2649)),SUBSTITUTE(D2649,"/","_"),ISNUMBER(SEARCH("",D2649)),D2649),D2649))))</f>
        <v/>
      </c>
      <c r="L2649" s="1"/>
      <c r="M2649" s="1" t="str">
        <f t="shared" si="206"/>
        <v/>
      </c>
      <c r="N2649" s="94" t="str">
        <f>IF($L2649="None","",IF(ISERROR(VLOOKUP($L2649,Info!$B$4:$B$266,1,FALSE)),"",VLOOKUP($L2649,Info!$B$4:$L$266,5,FALSE)))</f>
        <v/>
      </c>
      <c r="O2649" s="94" t="str">
        <f>IF(K2649="","",IF(AND($J$12&lt;&gt;"ABC",N2649="3"),"BAC",IF(N2649="3","ABC",IF($J$12&lt;&gt;"ABC",IF($J$10="Standard",VLOOKUP(K2649,Info!$BE$4:$BF$481,2,FALSE),VLOOKUP(K2649,Info!$BI$4:$BJ$482,2,FALSE)),IF($J$10="Standard",VLOOKUP(K2649,Info!$AG$4:$AH$2994,2,FALSE),VLOOKUP(K2649,Info!$AK$4:$AL$2997,2,FALSE))))))</f>
        <v/>
      </c>
      <c r="P2649" s="94" t="str">
        <f>IF($L2649="None","",IF(ISERROR(VLOOKUP($L2649,Info!$B$4:$B$266,1,FALSE)),"",VLOOKUP($L2649,Info!$B$4:$L$266,3,FALSE)))</f>
        <v/>
      </c>
      <c r="Q2649" s="96" t="str">
        <f>IF($L2649="None","",IF(ISERROR(VLOOKUP($L2649,Info!$B$4:$B$266,1,FALSE)),"",VLOOKUP($L2649,Info!$B$4:$L$266,4,FALSE)))</f>
        <v/>
      </c>
      <c r="R2649" s="1"/>
      <c r="S2649" s="6" t="str">
        <f t="shared" si="207"/>
        <v/>
      </c>
      <c r="T2649" s="6" t="str">
        <f>IF($L2649="None","",IF(ISERROR(VLOOKUP($L2649,Info!$B$4:$B$266,1,FALSE)),"",VLOOKUP($L2649,Info!$B$4:$L$266,11,FALSE)))</f>
        <v/>
      </c>
      <c r="U2649" s="1"/>
      <c r="V2649" s="1"/>
      <c r="W2649" s="1"/>
      <c r="X2649" s="1" t="str">
        <f>IF($L2649="None","",IF(ISERROR(VLOOKUP($L2649,Info!$B$4:$B$266,1,FALSE)),"",IF(OR(W2649="Metallic Liquid Tight",W2649="Non-Metallic Liquid Tight",W2649="LSZH",W2649="Greenfield"),VLOOKUP($L2649,Info!$B$4:$L$266,7,FALSE),"N/A")))</f>
        <v/>
      </c>
      <c r="Y2649" s="1"/>
      <c r="Z2649" s="96" t="str">
        <f>IF($L2649="None","",IF(ISERROR(VLOOKUP($L2649,Info!$B$4:$B$266,1,FALSE)),"",VLOOKUP($L2649,Info!$B$4:$L$266,9,FALSE)))</f>
        <v/>
      </c>
      <c r="AA2649" s="96" t="str">
        <f>IF($L2649="None","",IF(ISERROR(VLOOKUP($L2649,Info!$B$4:$B$266,1,FALSE)),"",VLOOKUP($L2649,Info!$B$4:$L$266,8,FALSE)))</f>
        <v/>
      </c>
      <c r="AB2649" s="96" t="str">
        <f>IF($L2649="None","",IF(ISERROR(VLOOKUP($L2649,Info!$B$4:$B$266,1,FALSE)),"",VLOOKUP($L2649,Info!$B$4:$L$266,10,FALSE)))</f>
        <v/>
      </c>
      <c r="AC2649" s="1" t="str">
        <f>IF(W2649="SO Cable","Black,White",IF(O2649="","",IF(P2649="","",IF($J$12&lt;&gt;"ABC",IF(P2649&lt;="250",VLOOKUP(O2649,Info!$AZ$4:$BB$22,3,FALSE),VLOOKUP(O2649,Info!$AZ$23:$BB$39,3,FALSE)),IF(P2649&lt;="250",VLOOKUP(O2649,Info!$AO$4:$AQ$22,3,FALSE),VLOOKUP(O2649,Info!$AO$23:$AP$39,3,FALSE))))))</f>
        <v/>
      </c>
      <c r="AD2649" s="1"/>
      <c r="AE2649" s="1" t="str">
        <f>IF($L2649="None","",IF(ISERROR(VLOOKUP($L2649,Info!$B$4:$B$266,1,FALSE)),"",VLOOKUP($L2649,Info!$B$4:$L$266,4,FALSE)))</f>
        <v/>
      </c>
      <c r="AF2649" s="1" t="str">
        <f>IF($L2649="None","",IF(ISERROR(VLOOKUP($L2649,Info!$B$4:$B$266,1,FALSE)),"",VLOOKUP($L2649,Info!$B$4:$L$266,6,FALSE)))</f>
        <v/>
      </c>
      <c r="AG2649" s="1"/>
      <c r="AH2649" s="33" t="str" cm="1">
        <f t="array" ref="AH2649">IF(AND(L2649&lt;&gt;"",O2649&lt;&gt;"",R2649:S2649&lt;&gt;"",W2649:X2649&lt;&gt;"",Z2649:AA2649&lt;&gt;"",AC2649&lt;&gt;""),"Good","Bad")</f>
        <v>Bad</v>
      </c>
      <c r="AL2649" t="str" cm="1">
        <f t="array" ref="AL2649">IF(R2649&gt;0,_xlfn.IFS(COUNTIF($L$20:L2649,"&lt;&gt;")&lt;101,1,COUNTIF($L$20:L2649,"&lt;&gt;")&lt;201,2,COUNTIF($L$20:L2649,"&lt;&gt;")&lt;301,3,COUNTIF($L$20:L2649,"&lt;&gt;")&lt;401,4,COUNTIF($L$20:L2649,"&lt;&gt;")&lt;501,5,COUNTIF($L$20:L2649,"&lt;&gt;")&lt;601,6,COUNTIF($L$20:L2649,"&lt;&gt;")&lt;701,7,COUNTIF($L$20:L2649,"&lt;&gt;")&lt;801,8,COUNTIF($L$20:L2649,"&lt;&gt;")&lt;901,9,COUNTIF($L$20:L2649,"&lt;&gt;")&lt;1001,10,COUNTIF($L$20:L2649,"&lt;&gt;")&lt;1101,11,COUNTIF($L$20:L2649,"&lt;&gt;")&lt;1201,12,COUNTIF($L$20:L2649,"&lt;&gt;")&lt;1301,13,COUNTIF($L$20:L2649,"&lt;&gt;")&lt;1401,14,COUNTIF($L$20:L2649,"&lt;&gt;")&lt;1501,15,COUNTIF($L$20:L2649,"&lt;&gt;")&lt;1601,16,COUNTIF($L$20:L2649,"&lt;&gt;")&lt;1701,17,COUNTIF($L$20:L2649,"&lt;&gt;")&lt;1801,18,COUNTIF($L$20:L2649,"&lt;&gt;")&lt;1901,19,COUNTIF($L$20:L2649,"&lt;&gt;")&lt;2001,20,COUNTIF($L$20:L2649,"&lt;&gt;")&lt;2101,21,COUNTIF($L$20:L2649,"&lt;&gt;")&lt;2201,22,COUNTIF($L$20:L2649,"&lt;&gt;")&lt;2301,23,COUNTIF($L$20:L2649,"&lt;&gt;")&lt;2401,24,COUNTIF($L$20:L2649,"&lt;&gt;")&lt;2501,25,COUNTIF($L$20:L2649,"&lt;&gt;")&lt;2601,26,COUNTIF($L$20:L2649,"&lt;&gt;")&lt;2701,27,COUNTIF($L$20:L2649,"&lt;&gt;")&lt;2801,28,COUNTIF($L$20:L2649,"&lt;&gt;")&lt;2901,29,COUNTIF($L$20:L2649,"&lt;&gt;")&lt;3001,30),"")</f>
        <v/>
      </c>
      <c r="AM2649" t="str">
        <f t="shared" si="205"/>
        <v/>
      </c>
      <c r="AN2649" t="str">
        <f t="shared" si="209"/>
        <v/>
      </c>
      <c r="AP2649" t="str">
        <f t="shared" si="208"/>
        <v/>
      </c>
      <c r="AQ2649" t="str">
        <f>IF(AO2649="","",COUNTIFS(AM2649:$AM$3019,AO2649))</f>
        <v/>
      </c>
    </row>
    <row r="2650" spans="1:43" x14ac:dyDescent="0.25">
      <c r="A2650" s="6" t="str">
        <f>IF(COUNT($A$20:A2649)&lt;&gt;$B$4,IF(A2649="","",A2649+1),"")</f>
        <v/>
      </c>
      <c r="B2650" s="3"/>
      <c r="C2650" s="3"/>
      <c r="D2650" s="122"/>
      <c r="E2650" s="3"/>
      <c r="F2650" s="3"/>
      <c r="G2650" s="3"/>
      <c r="H2650" s="3"/>
      <c r="I2650" s="120"/>
      <c r="J2650" s="3"/>
      <c r="K2650" s="95" t="str" cm="1">
        <f t="array" ref="K2650">IF(OR($J$14 = "A",$J$14 = "B",$J$14 = "C"),IF(I2650="","",IF(LEN(I2650)&gt;2,_xlfn.IFS(ISNUMBER(SEARCH("_",I2650)),I2650,ISNUMBER(SEARCH(", ",I2650)),SUBSTITUTE(I2650,", ","_"),ISNUMBER(SEARCH("/ ",I2650)),SUBSTITUTE(I2650,"/ ","_"),ISNUMBER(SEARCH(",",I2650)),SUBSTITUTE(I2650,",","_"),ISNUMBER(SEARCH("/",I2650)),SUBSTITUTE(I2650,"/","_"),ISNUMBER(SEARCH("",I2650)),I2650),I2650)),IF(OR($J$14 = "J",$J$14 = "K"),"",IF(D2650="","",IF(LEN(D2650)&gt;2,_xlfn.IFS(ISNUMBER(SEARCH("_",D2650)),D2650,ISNUMBER(SEARCH(", ",D2650)),SUBSTITUTE(D2650,", ","_"),ISNUMBER(SEARCH("/ ",D2650)),SUBSTITUTE(D2650,"/ ","_"),ISNUMBER(SEARCH(",",D2650)),SUBSTITUTE(D2650,",","_"),ISNUMBER(SEARCH("/",D2650)),SUBSTITUTE(D2650,"/","_"),ISNUMBER(SEARCH("",D2650)),D2650),D2650))))</f>
        <v/>
      </c>
      <c r="L2650" s="1"/>
      <c r="M2650" s="1" t="str">
        <f t="shared" si="206"/>
        <v/>
      </c>
      <c r="N2650" s="94" t="str">
        <f>IF($L2650="None","",IF(ISERROR(VLOOKUP($L2650,Info!$B$4:$B$266,1,FALSE)),"",VLOOKUP($L2650,Info!$B$4:$L$266,5,FALSE)))</f>
        <v/>
      </c>
      <c r="O2650" s="94" t="str">
        <f>IF(K2650="","",IF(AND($J$12&lt;&gt;"ABC",N2650="3"),"BAC",IF(N2650="3","ABC",IF($J$12&lt;&gt;"ABC",IF($J$10="Standard",VLOOKUP(K2650,Info!$BE$4:$BF$481,2,FALSE),VLOOKUP(K2650,Info!$BI$4:$BJ$482,2,FALSE)),IF($J$10="Standard",VLOOKUP(K2650,Info!$AG$4:$AH$2994,2,FALSE),VLOOKUP(K2650,Info!$AK$4:$AL$2997,2,FALSE))))))</f>
        <v/>
      </c>
      <c r="P2650" s="94" t="str">
        <f>IF($L2650="None","",IF(ISERROR(VLOOKUP($L2650,Info!$B$4:$B$266,1,FALSE)),"",VLOOKUP($L2650,Info!$B$4:$L$266,3,FALSE)))</f>
        <v/>
      </c>
      <c r="Q2650" s="96" t="str">
        <f>IF($L2650="None","",IF(ISERROR(VLOOKUP($L2650,Info!$B$4:$B$266,1,FALSE)),"",VLOOKUP($L2650,Info!$B$4:$L$266,4,FALSE)))</f>
        <v/>
      </c>
      <c r="R2650" s="1"/>
      <c r="S2650" s="6" t="str">
        <f t="shared" si="207"/>
        <v/>
      </c>
      <c r="T2650" s="6" t="str">
        <f>IF($L2650="None","",IF(ISERROR(VLOOKUP($L2650,Info!$B$4:$B$266,1,FALSE)),"",VLOOKUP($L2650,Info!$B$4:$L$266,11,FALSE)))</f>
        <v/>
      </c>
      <c r="U2650" s="1"/>
      <c r="V2650" s="1"/>
      <c r="W2650" s="1"/>
      <c r="X2650" s="1" t="str">
        <f>IF($L2650="None","",IF(ISERROR(VLOOKUP($L2650,Info!$B$4:$B$266,1,FALSE)),"",IF(OR(W2650="Metallic Liquid Tight",W2650="Non-Metallic Liquid Tight",W2650="LSZH",W2650="Greenfield"),VLOOKUP($L2650,Info!$B$4:$L$266,7,FALSE),"N/A")))</f>
        <v/>
      </c>
      <c r="Y2650" s="1"/>
      <c r="Z2650" s="96" t="str">
        <f>IF($L2650="None","",IF(ISERROR(VLOOKUP($L2650,Info!$B$4:$B$266,1,FALSE)),"",VLOOKUP($L2650,Info!$B$4:$L$266,9,FALSE)))</f>
        <v/>
      </c>
      <c r="AA2650" s="96" t="str">
        <f>IF($L2650="None","",IF(ISERROR(VLOOKUP($L2650,Info!$B$4:$B$266,1,FALSE)),"",VLOOKUP($L2650,Info!$B$4:$L$266,8,FALSE)))</f>
        <v/>
      </c>
      <c r="AB2650" s="96" t="str">
        <f>IF($L2650="None","",IF(ISERROR(VLOOKUP($L2650,Info!$B$4:$B$266,1,FALSE)),"",VLOOKUP($L2650,Info!$B$4:$L$266,10,FALSE)))</f>
        <v/>
      </c>
      <c r="AC2650" s="1" t="str">
        <f>IF(W2650="SO Cable","Black,White",IF(O2650="","",IF(P2650="","",IF($J$12&lt;&gt;"ABC",IF(P2650&lt;="250",VLOOKUP(O2650,Info!$AZ$4:$BB$22,3,FALSE),VLOOKUP(O2650,Info!$AZ$23:$BB$39,3,FALSE)),IF(P2650&lt;="250",VLOOKUP(O2650,Info!$AO$4:$AQ$22,3,FALSE),VLOOKUP(O2650,Info!$AO$23:$AP$39,3,FALSE))))))</f>
        <v/>
      </c>
      <c r="AD2650" s="1"/>
      <c r="AE2650" s="1" t="str">
        <f>IF($L2650="None","",IF(ISERROR(VLOOKUP($L2650,Info!$B$4:$B$266,1,FALSE)),"",VLOOKUP($L2650,Info!$B$4:$L$266,4,FALSE)))</f>
        <v/>
      </c>
      <c r="AF2650" s="1" t="str">
        <f>IF($L2650="None","",IF(ISERROR(VLOOKUP($L2650,Info!$B$4:$B$266,1,FALSE)),"",VLOOKUP($L2650,Info!$B$4:$L$266,6,FALSE)))</f>
        <v/>
      </c>
      <c r="AG2650" s="1"/>
      <c r="AH2650" s="33" t="str" cm="1">
        <f t="array" ref="AH2650">IF(AND(L2650&lt;&gt;"",O2650&lt;&gt;"",R2650:S2650&lt;&gt;"",W2650:X2650&lt;&gt;"",Z2650:AA2650&lt;&gt;"",AC2650&lt;&gt;""),"Good","Bad")</f>
        <v>Bad</v>
      </c>
      <c r="AL2650" t="str" cm="1">
        <f t="array" ref="AL2650">IF(R2650&gt;0,_xlfn.IFS(COUNTIF($L$20:L2650,"&lt;&gt;")&lt;101,1,COUNTIF($L$20:L2650,"&lt;&gt;")&lt;201,2,COUNTIF($L$20:L2650,"&lt;&gt;")&lt;301,3,COUNTIF($L$20:L2650,"&lt;&gt;")&lt;401,4,COUNTIF($L$20:L2650,"&lt;&gt;")&lt;501,5,COUNTIF($L$20:L2650,"&lt;&gt;")&lt;601,6,COUNTIF($L$20:L2650,"&lt;&gt;")&lt;701,7,COUNTIF($L$20:L2650,"&lt;&gt;")&lt;801,8,COUNTIF($L$20:L2650,"&lt;&gt;")&lt;901,9,COUNTIF($L$20:L2650,"&lt;&gt;")&lt;1001,10,COUNTIF($L$20:L2650,"&lt;&gt;")&lt;1101,11,COUNTIF($L$20:L2650,"&lt;&gt;")&lt;1201,12,COUNTIF($L$20:L2650,"&lt;&gt;")&lt;1301,13,COUNTIF($L$20:L2650,"&lt;&gt;")&lt;1401,14,COUNTIF($L$20:L2650,"&lt;&gt;")&lt;1501,15,COUNTIF($L$20:L2650,"&lt;&gt;")&lt;1601,16,COUNTIF($L$20:L2650,"&lt;&gt;")&lt;1701,17,COUNTIF($L$20:L2650,"&lt;&gt;")&lt;1801,18,COUNTIF($L$20:L2650,"&lt;&gt;")&lt;1901,19,COUNTIF($L$20:L2650,"&lt;&gt;")&lt;2001,20,COUNTIF($L$20:L2650,"&lt;&gt;")&lt;2101,21,COUNTIF($L$20:L2650,"&lt;&gt;")&lt;2201,22,COUNTIF($L$20:L2650,"&lt;&gt;")&lt;2301,23,COUNTIF($L$20:L2650,"&lt;&gt;")&lt;2401,24,COUNTIF($L$20:L2650,"&lt;&gt;")&lt;2501,25,COUNTIF($L$20:L2650,"&lt;&gt;")&lt;2601,26,COUNTIF($L$20:L2650,"&lt;&gt;")&lt;2701,27,COUNTIF($L$20:L2650,"&lt;&gt;")&lt;2801,28,COUNTIF($L$20:L2650,"&lt;&gt;")&lt;2901,29,COUNTIF($L$20:L2650,"&lt;&gt;")&lt;3001,30),"")</f>
        <v/>
      </c>
      <c r="AM2650" t="str">
        <f t="shared" si="205"/>
        <v/>
      </c>
      <c r="AN2650" t="str">
        <f t="shared" si="209"/>
        <v/>
      </c>
      <c r="AP2650" t="str">
        <f t="shared" si="208"/>
        <v/>
      </c>
      <c r="AQ2650" t="str">
        <f>IF(AO2650="","",COUNTIFS(AM2650:$AM$3019,AO2650))</f>
        <v/>
      </c>
    </row>
    <row r="2651" spans="1:43" x14ac:dyDescent="0.25">
      <c r="A2651" s="6" t="str">
        <f>IF(COUNT($A$20:A2650)&lt;&gt;$B$4,IF(A2650="","",A2650+1),"")</f>
        <v/>
      </c>
      <c r="B2651" s="3"/>
      <c r="C2651" s="3"/>
      <c r="D2651" s="122"/>
      <c r="E2651" s="3"/>
      <c r="F2651" s="3"/>
      <c r="G2651" s="3"/>
      <c r="H2651" s="3"/>
      <c r="I2651" s="120"/>
      <c r="J2651" s="3"/>
      <c r="K2651" s="95" t="str" cm="1">
        <f t="array" ref="K2651">IF(OR($J$14 = "A",$J$14 = "B",$J$14 = "C"),IF(I2651="","",IF(LEN(I2651)&gt;2,_xlfn.IFS(ISNUMBER(SEARCH("_",I2651)),I2651,ISNUMBER(SEARCH(", ",I2651)),SUBSTITUTE(I2651,", ","_"),ISNUMBER(SEARCH("/ ",I2651)),SUBSTITUTE(I2651,"/ ","_"),ISNUMBER(SEARCH(",",I2651)),SUBSTITUTE(I2651,",","_"),ISNUMBER(SEARCH("/",I2651)),SUBSTITUTE(I2651,"/","_"),ISNUMBER(SEARCH("",I2651)),I2651),I2651)),IF(OR($J$14 = "J",$J$14 = "K"),"",IF(D2651="","",IF(LEN(D2651)&gt;2,_xlfn.IFS(ISNUMBER(SEARCH("_",D2651)),D2651,ISNUMBER(SEARCH(", ",D2651)),SUBSTITUTE(D2651,", ","_"),ISNUMBER(SEARCH("/ ",D2651)),SUBSTITUTE(D2651,"/ ","_"),ISNUMBER(SEARCH(",",D2651)),SUBSTITUTE(D2651,",","_"),ISNUMBER(SEARCH("/",D2651)),SUBSTITUTE(D2651,"/","_"),ISNUMBER(SEARCH("",D2651)),D2651),D2651))))</f>
        <v/>
      </c>
      <c r="L2651" s="1"/>
      <c r="M2651" s="1" t="str">
        <f t="shared" si="206"/>
        <v/>
      </c>
      <c r="N2651" s="94" t="str">
        <f>IF($L2651="None","",IF(ISERROR(VLOOKUP($L2651,Info!$B$4:$B$266,1,FALSE)),"",VLOOKUP($L2651,Info!$B$4:$L$266,5,FALSE)))</f>
        <v/>
      </c>
      <c r="O2651" s="94" t="str">
        <f>IF(K2651="","",IF(AND($J$12&lt;&gt;"ABC",N2651="3"),"BAC",IF(N2651="3","ABC",IF($J$12&lt;&gt;"ABC",IF($J$10="Standard",VLOOKUP(K2651,Info!$BE$4:$BF$481,2,FALSE),VLOOKUP(K2651,Info!$BI$4:$BJ$482,2,FALSE)),IF($J$10="Standard",VLOOKUP(K2651,Info!$AG$4:$AH$2994,2,FALSE),VLOOKUP(K2651,Info!$AK$4:$AL$2997,2,FALSE))))))</f>
        <v/>
      </c>
      <c r="P2651" s="94" t="str">
        <f>IF($L2651="None","",IF(ISERROR(VLOOKUP($L2651,Info!$B$4:$B$266,1,FALSE)),"",VLOOKUP($L2651,Info!$B$4:$L$266,3,FALSE)))</f>
        <v/>
      </c>
      <c r="Q2651" s="96" t="str">
        <f>IF($L2651="None","",IF(ISERROR(VLOOKUP($L2651,Info!$B$4:$B$266,1,FALSE)),"",VLOOKUP($L2651,Info!$B$4:$L$266,4,FALSE)))</f>
        <v/>
      </c>
      <c r="R2651" s="1"/>
      <c r="S2651" s="6" t="str">
        <f t="shared" si="207"/>
        <v/>
      </c>
      <c r="T2651" s="6" t="str">
        <f>IF($L2651="None","",IF(ISERROR(VLOOKUP($L2651,Info!$B$4:$B$266,1,FALSE)),"",VLOOKUP($L2651,Info!$B$4:$L$266,11,FALSE)))</f>
        <v/>
      </c>
      <c r="U2651" s="1"/>
      <c r="V2651" s="1"/>
      <c r="W2651" s="1"/>
      <c r="X2651" s="1" t="str">
        <f>IF($L2651="None","",IF(ISERROR(VLOOKUP($L2651,Info!$B$4:$B$266,1,FALSE)),"",IF(OR(W2651="Metallic Liquid Tight",W2651="Non-Metallic Liquid Tight",W2651="LSZH",W2651="Greenfield"),VLOOKUP($L2651,Info!$B$4:$L$266,7,FALSE),"N/A")))</f>
        <v/>
      </c>
      <c r="Y2651" s="1"/>
      <c r="Z2651" s="96" t="str">
        <f>IF($L2651="None","",IF(ISERROR(VLOOKUP($L2651,Info!$B$4:$B$266,1,FALSE)),"",VLOOKUP($L2651,Info!$B$4:$L$266,9,FALSE)))</f>
        <v/>
      </c>
      <c r="AA2651" s="96" t="str">
        <f>IF($L2651="None","",IF(ISERROR(VLOOKUP($L2651,Info!$B$4:$B$266,1,FALSE)),"",VLOOKUP($L2651,Info!$B$4:$L$266,8,FALSE)))</f>
        <v/>
      </c>
      <c r="AB2651" s="96" t="str">
        <f>IF($L2651="None","",IF(ISERROR(VLOOKUP($L2651,Info!$B$4:$B$266,1,FALSE)),"",VLOOKUP($L2651,Info!$B$4:$L$266,10,FALSE)))</f>
        <v/>
      </c>
      <c r="AC2651" s="1" t="str">
        <f>IF(W2651="SO Cable","Black,White",IF(O2651="","",IF(P2651="","",IF($J$12&lt;&gt;"ABC",IF(P2651&lt;="250",VLOOKUP(O2651,Info!$AZ$4:$BB$22,3,FALSE),VLOOKUP(O2651,Info!$AZ$23:$BB$39,3,FALSE)),IF(P2651&lt;="250",VLOOKUP(O2651,Info!$AO$4:$AQ$22,3,FALSE),VLOOKUP(O2651,Info!$AO$23:$AP$39,3,FALSE))))))</f>
        <v/>
      </c>
      <c r="AD2651" s="1"/>
      <c r="AE2651" s="1" t="str">
        <f>IF($L2651="None","",IF(ISERROR(VLOOKUP($L2651,Info!$B$4:$B$266,1,FALSE)),"",VLOOKUP($L2651,Info!$B$4:$L$266,4,FALSE)))</f>
        <v/>
      </c>
      <c r="AF2651" s="1" t="str">
        <f>IF($L2651="None","",IF(ISERROR(VLOOKUP($L2651,Info!$B$4:$B$266,1,FALSE)),"",VLOOKUP($L2651,Info!$B$4:$L$266,6,FALSE)))</f>
        <v/>
      </c>
      <c r="AG2651" s="1"/>
      <c r="AH2651" s="33" t="str" cm="1">
        <f t="array" ref="AH2651">IF(AND(L2651&lt;&gt;"",O2651&lt;&gt;"",R2651:S2651&lt;&gt;"",W2651:X2651&lt;&gt;"",Z2651:AA2651&lt;&gt;"",AC2651&lt;&gt;""),"Good","Bad")</f>
        <v>Bad</v>
      </c>
      <c r="AL2651" t="str" cm="1">
        <f t="array" ref="AL2651">IF(R2651&gt;0,_xlfn.IFS(COUNTIF($L$20:L2651,"&lt;&gt;")&lt;101,1,COUNTIF($L$20:L2651,"&lt;&gt;")&lt;201,2,COUNTIF($L$20:L2651,"&lt;&gt;")&lt;301,3,COUNTIF($L$20:L2651,"&lt;&gt;")&lt;401,4,COUNTIF($L$20:L2651,"&lt;&gt;")&lt;501,5,COUNTIF($L$20:L2651,"&lt;&gt;")&lt;601,6,COUNTIF($L$20:L2651,"&lt;&gt;")&lt;701,7,COUNTIF($L$20:L2651,"&lt;&gt;")&lt;801,8,COUNTIF($L$20:L2651,"&lt;&gt;")&lt;901,9,COUNTIF($L$20:L2651,"&lt;&gt;")&lt;1001,10,COUNTIF($L$20:L2651,"&lt;&gt;")&lt;1101,11,COUNTIF($L$20:L2651,"&lt;&gt;")&lt;1201,12,COUNTIF($L$20:L2651,"&lt;&gt;")&lt;1301,13,COUNTIF($L$20:L2651,"&lt;&gt;")&lt;1401,14,COUNTIF($L$20:L2651,"&lt;&gt;")&lt;1501,15,COUNTIF($L$20:L2651,"&lt;&gt;")&lt;1601,16,COUNTIF($L$20:L2651,"&lt;&gt;")&lt;1701,17,COUNTIF($L$20:L2651,"&lt;&gt;")&lt;1801,18,COUNTIF($L$20:L2651,"&lt;&gt;")&lt;1901,19,COUNTIF($L$20:L2651,"&lt;&gt;")&lt;2001,20,COUNTIF($L$20:L2651,"&lt;&gt;")&lt;2101,21,COUNTIF($L$20:L2651,"&lt;&gt;")&lt;2201,22,COUNTIF($L$20:L2651,"&lt;&gt;")&lt;2301,23,COUNTIF($L$20:L2651,"&lt;&gt;")&lt;2401,24,COUNTIF($L$20:L2651,"&lt;&gt;")&lt;2501,25,COUNTIF($L$20:L2651,"&lt;&gt;")&lt;2601,26,COUNTIF($L$20:L2651,"&lt;&gt;")&lt;2701,27,COUNTIF($L$20:L2651,"&lt;&gt;")&lt;2801,28,COUNTIF($L$20:L2651,"&lt;&gt;")&lt;2901,29,COUNTIF($L$20:L2651,"&lt;&gt;")&lt;3001,30),"")</f>
        <v/>
      </c>
      <c r="AM2651" t="str">
        <f t="shared" si="205"/>
        <v/>
      </c>
      <c r="AN2651" t="str">
        <f t="shared" si="209"/>
        <v/>
      </c>
      <c r="AP2651" t="str">
        <f t="shared" si="208"/>
        <v/>
      </c>
      <c r="AQ2651" t="str">
        <f>IF(AO2651="","",COUNTIFS(AM2651:$AM$3019,AO2651))</f>
        <v/>
      </c>
    </row>
    <row r="2652" spans="1:43" x14ac:dyDescent="0.25">
      <c r="A2652" s="6" t="str">
        <f>IF(COUNT($A$20:A2651)&lt;&gt;$B$4,IF(A2651="","",A2651+1),"")</f>
        <v/>
      </c>
      <c r="B2652" s="3"/>
      <c r="C2652" s="3"/>
      <c r="D2652" s="122"/>
      <c r="E2652" s="3"/>
      <c r="F2652" s="3"/>
      <c r="G2652" s="3"/>
      <c r="H2652" s="3"/>
      <c r="I2652" s="120"/>
      <c r="J2652" s="3"/>
      <c r="K2652" s="95" t="str" cm="1">
        <f t="array" ref="K2652">IF(OR($J$14 = "A",$J$14 = "B",$J$14 = "C"),IF(I2652="","",IF(LEN(I2652)&gt;2,_xlfn.IFS(ISNUMBER(SEARCH("_",I2652)),I2652,ISNUMBER(SEARCH(", ",I2652)),SUBSTITUTE(I2652,", ","_"),ISNUMBER(SEARCH("/ ",I2652)),SUBSTITUTE(I2652,"/ ","_"),ISNUMBER(SEARCH(",",I2652)),SUBSTITUTE(I2652,",","_"),ISNUMBER(SEARCH("/",I2652)),SUBSTITUTE(I2652,"/","_"),ISNUMBER(SEARCH("",I2652)),I2652),I2652)),IF(OR($J$14 = "J",$J$14 = "K"),"",IF(D2652="","",IF(LEN(D2652)&gt;2,_xlfn.IFS(ISNUMBER(SEARCH("_",D2652)),D2652,ISNUMBER(SEARCH(", ",D2652)),SUBSTITUTE(D2652,", ","_"),ISNUMBER(SEARCH("/ ",D2652)),SUBSTITUTE(D2652,"/ ","_"),ISNUMBER(SEARCH(",",D2652)),SUBSTITUTE(D2652,",","_"),ISNUMBER(SEARCH("/",D2652)),SUBSTITUTE(D2652,"/","_"),ISNUMBER(SEARCH("",D2652)),D2652),D2652))))</f>
        <v/>
      </c>
      <c r="L2652" s="1"/>
      <c r="M2652" s="1" t="str">
        <f t="shared" si="206"/>
        <v/>
      </c>
      <c r="N2652" s="94" t="str">
        <f>IF($L2652="None","",IF(ISERROR(VLOOKUP($L2652,Info!$B$4:$B$266,1,FALSE)),"",VLOOKUP($L2652,Info!$B$4:$L$266,5,FALSE)))</f>
        <v/>
      </c>
      <c r="O2652" s="94" t="str">
        <f>IF(K2652="","",IF(AND($J$12&lt;&gt;"ABC",N2652="3"),"BAC",IF(N2652="3","ABC",IF($J$12&lt;&gt;"ABC",IF($J$10="Standard",VLOOKUP(K2652,Info!$BE$4:$BF$481,2,FALSE),VLOOKUP(K2652,Info!$BI$4:$BJ$482,2,FALSE)),IF($J$10="Standard",VLOOKUP(K2652,Info!$AG$4:$AH$2994,2,FALSE),VLOOKUP(K2652,Info!$AK$4:$AL$2997,2,FALSE))))))</f>
        <v/>
      </c>
      <c r="P2652" s="94" t="str">
        <f>IF($L2652="None","",IF(ISERROR(VLOOKUP($L2652,Info!$B$4:$B$266,1,FALSE)),"",VLOOKUP($L2652,Info!$B$4:$L$266,3,FALSE)))</f>
        <v/>
      </c>
      <c r="Q2652" s="96" t="str">
        <f>IF($L2652="None","",IF(ISERROR(VLOOKUP($L2652,Info!$B$4:$B$266,1,FALSE)),"",VLOOKUP($L2652,Info!$B$4:$L$266,4,FALSE)))</f>
        <v/>
      </c>
      <c r="R2652" s="1"/>
      <c r="S2652" s="6" t="str">
        <f t="shared" si="207"/>
        <v/>
      </c>
      <c r="T2652" s="6" t="str">
        <f>IF($L2652="None","",IF(ISERROR(VLOOKUP($L2652,Info!$B$4:$B$266,1,FALSE)),"",VLOOKUP($L2652,Info!$B$4:$L$266,11,FALSE)))</f>
        <v/>
      </c>
      <c r="U2652" s="1"/>
      <c r="V2652" s="1"/>
      <c r="W2652" s="1"/>
      <c r="X2652" s="1" t="str">
        <f>IF($L2652="None","",IF(ISERROR(VLOOKUP($L2652,Info!$B$4:$B$266,1,FALSE)),"",IF(OR(W2652="Metallic Liquid Tight",W2652="Non-Metallic Liquid Tight",W2652="LSZH",W2652="Greenfield"),VLOOKUP($L2652,Info!$B$4:$L$266,7,FALSE),"N/A")))</f>
        <v/>
      </c>
      <c r="Y2652" s="1"/>
      <c r="Z2652" s="96" t="str">
        <f>IF($L2652="None","",IF(ISERROR(VLOOKUP($L2652,Info!$B$4:$B$266,1,FALSE)),"",VLOOKUP($L2652,Info!$B$4:$L$266,9,FALSE)))</f>
        <v/>
      </c>
      <c r="AA2652" s="96" t="str">
        <f>IF($L2652="None","",IF(ISERROR(VLOOKUP($L2652,Info!$B$4:$B$266,1,FALSE)),"",VLOOKUP($L2652,Info!$B$4:$L$266,8,FALSE)))</f>
        <v/>
      </c>
      <c r="AB2652" s="96" t="str">
        <f>IF($L2652="None","",IF(ISERROR(VLOOKUP($L2652,Info!$B$4:$B$266,1,FALSE)),"",VLOOKUP($L2652,Info!$B$4:$L$266,10,FALSE)))</f>
        <v/>
      </c>
      <c r="AC2652" s="1" t="str">
        <f>IF(W2652="SO Cable","Black,White",IF(O2652="","",IF(P2652="","",IF($J$12&lt;&gt;"ABC",IF(P2652&lt;="250",VLOOKUP(O2652,Info!$AZ$4:$BB$22,3,FALSE),VLOOKUP(O2652,Info!$AZ$23:$BB$39,3,FALSE)),IF(P2652&lt;="250",VLOOKUP(O2652,Info!$AO$4:$AQ$22,3,FALSE),VLOOKUP(O2652,Info!$AO$23:$AP$39,3,FALSE))))))</f>
        <v/>
      </c>
      <c r="AD2652" s="1"/>
      <c r="AE2652" s="1" t="str">
        <f>IF($L2652="None","",IF(ISERROR(VLOOKUP($L2652,Info!$B$4:$B$266,1,FALSE)),"",VLOOKUP($L2652,Info!$B$4:$L$266,4,FALSE)))</f>
        <v/>
      </c>
      <c r="AF2652" s="1" t="str">
        <f>IF($L2652="None","",IF(ISERROR(VLOOKUP($L2652,Info!$B$4:$B$266,1,FALSE)),"",VLOOKUP($L2652,Info!$B$4:$L$266,6,FALSE)))</f>
        <v/>
      </c>
      <c r="AG2652" s="1"/>
      <c r="AH2652" s="33" t="str" cm="1">
        <f t="array" ref="AH2652">IF(AND(L2652&lt;&gt;"",O2652&lt;&gt;"",R2652:S2652&lt;&gt;"",W2652:X2652&lt;&gt;"",Z2652:AA2652&lt;&gt;"",AC2652&lt;&gt;""),"Good","Bad")</f>
        <v>Bad</v>
      </c>
      <c r="AL2652" t="str" cm="1">
        <f t="array" ref="AL2652">IF(R2652&gt;0,_xlfn.IFS(COUNTIF($L$20:L2652,"&lt;&gt;")&lt;101,1,COUNTIF($L$20:L2652,"&lt;&gt;")&lt;201,2,COUNTIF($L$20:L2652,"&lt;&gt;")&lt;301,3,COUNTIF($L$20:L2652,"&lt;&gt;")&lt;401,4,COUNTIF($L$20:L2652,"&lt;&gt;")&lt;501,5,COUNTIF($L$20:L2652,"&lt;&gt;")&lt;601,6,COUNTIF($L$20:L2652,"&lt;&gt;")&lt;701,7,COUNTIF($L$20:L2652,"&lt;&gt;")&lt;801,8,COUNTIF($L$20:L2652,"&lt;&gt;")&lt;901,9,COUNTIF($L$20:L2652,"&lt;&gt;")&lt;1001,10,COUNTIF($L$20:L2652,"&lt;&gt;")&lt;1101,11,COUNTIF($L$20:L2652,"&lt;&gt;")&lt;1201,12,COUNTIF($L$20:L2652,"&lt;&gt;")&lt;1301,13,COUNTIF($L$20:L2652,"&lt;&gt;")&lt;1401,14,COUNTIF($L$20:L2652,"&lt;&gt;")&lt;1501,15,COUNTIF($L$20:L2652,"&lt;&gt;")&lt;1601,16,COUNTIF($L$20:L2652,"&lt;&gt;")&lt;1701,17,COUNTIF($L$20:L2652,"&lt;&gt;")&lt;1801,18,COUNTIF($L$20:L2652,"&lt;&gt;")&lt;1901,19,COUNTIF($L$20:L2652,"&lt;&gt;")&lt;2001,20,COUNTIF($L$20:L2652,"&lt;&gt;")&lt;2101,21,COUNTIF($L$20:L2652,"&lt;&gt;")&lt;2201,22,COUNTIF($L$20:L2652,"&lt;&gt;")&lt;2301,23,COUNTIF($L$20:L2652,"&lt;&gt;")&lt;2401,24,COUNTIF($L$20:L2652,"&lt;&gt;")&lt;2501,25,COUNTIF($L$20:L2652,"&lt;&gt;")&lt;2601,26,COUNTIF($L$20:L2652,"&lt;&gt;")&lt;2701,27,COUNTIF($L$20:L2652,"&lt;&gt;")&lt;2801,28,COUNTIF($L$20:L2652,"&lt;&gt;")&lt;2901,29,COUNTIF($L$20:L2652,"&lt;&gt;")&lt;3001,30),"")</f>
        <v/>
      </c>
      <c r="AM2652" t="str">
        <f t="shared" si="205"/>
        <v/>
      </c>
      <c r="AN2652" t="str">
        <f t="shared" si="209"/>
        <v/>
      </c>
      <c r="AP2652" t="str">
        <f t="shared" si="208"/>
        <v/>
      </c>
      <c r="AQ2652" t="str">
        <f>IF(AO2652="","",COUNTIFS(AM2652:$AM$3019,AO2652))</f>
        <v/>
      </c>
    </row>
    <row r="2653" spans="1:43" x14ac:dyDescent="0.25">
      <c r="A2653" s="6" t="str">
        <f>IF(COUNT($A$20:A2652)&lt;&gt;$B$4,IF(A2652="","",A2652+1),"")</f>
        <v/>
      </c>
      <c r="B2653" s="3"/>
      <c r="C2653" s="3"/>
      <c r="D2653" s="122"/>
      <c r="E2653" s="3"/>
      <c r="F2653" s="3"/>
      <c r="G2653" s="3"/>
      <c r="H2653" s="3"/>
      <c r="I2653" s="120"/>
      <c r="J2653" s="3"/>
      <c r="K2653" s="95" t="str" cm="1">
        <f t="array" ref="K2653">IF(OR($J$14 = "A",$J$14 = "B",$J$14 = "C"),IF(I2653="","",IF(LEN(I2653)&gt;2,_xlfn.IFS(ISNUMBER(SEARCH("_",I2653)),I2653,ISNUMBER(SEARCH(", ",I2653)),SUBSTITUTE(I2653,", ","_"),ISNUMBER(SEARCH("/ ",I2653)),SUBSTITUTE(I2653,"/ ","_"),ISNUMBER(SEARCH(",",I2653)),SUBSTITUTE(I2653,",","_"),ISNUMBER(SEARCH("/",I2653)),SUBSTITUTE(I2653,"/","_"),ISNUMBER(SEARCH("",I2653)),I2653),I2653)),IF(OR($J$14 = "J",$J$14 = "K"),"",IF(D2653="","",IF(LEN(D2653)&gt;2,_xlfn.IFS(ISNUMBER(SEARCH("_",D2653)),D2653,ISNUMBER(SEARCH(", ",D2653)),SUBSTITUTE(D2653,", ","_"),ISNUMBER(SEARCH("/ ",D2653)),SUBSTITUTE(D2653,"/ ","_"),ISNUMBER(SEARCH(",",D2653)),SUBSTITUTE(D2653,",","_"),ISNUMBER(SEARCH("/",D2653)),SUBSTITUTE(D2653,"/","_"),ISNUMBER(SEARCH("",D2653)),D2653),D2653))))</f>
        <v/>
      </c>
      <c r="L2653" s="1"/>
      <c r="M2653" s="1" t="str">
        <f t="shared" si="206"/>
        <v/>
      </c>
      <c r="N2653" s="94" t="str">
        <f>IF($L2653="None","",IF(ISERROR(VLOOKUP($L2653,Info!$B$4:$B$266,1,FALSE)),"",VLOOKUP($L2653,Info!$B$4:$L$266,5,FALSE)))</f>
        <v/>
      </c>
      <c r="O2653" s="94" t="str">
        <f>IF(K2653="","",IF(AND($J$12&lt;&gt;"ABC",N2653="3"),"BAC",IF(N2653="3","ABC",IF($J$12&lt;&gt;"ABC",IF($J$10="Standard",VLOOKUP(K2653,Info!$BE$4:$BF$481,2,FALSE),VLOOKUP(K2653,Info!$BI$4:$BJ$482,2,FALSE)),IF($J$10="Standard",VLOOKUP(K2653,Info!$AG$4:$AH$2994,2,FALSE),VLOOKUP(K2653,Info!$AK$4:$AL$2997,2,FALSE))))))</f>
        <v/>
      </c>
      <c r="P2653" s="94" t="str">
        <f>IF($L2653="None","",IF(ISERROR(VLOOKUP($L2653,Info!$B$4:$B$266,1,FALSE)),"",VLOOKUP($L2653,Info!$B$4:$L$266,3,FALSE)))</f>
        <v/>
      </c>
      <c r="Q2653" s="96" t="str">
        <f>IF($L2653="None","",IF(ISERROR(VLOOKUP($L2653,Info!$B$4:$B$266,1,FALSE)),"",VLOOKUP($L2653,Info!$B$4:$L$266,4,FALSE)))</f>
        <v/>
      </c>
      <c r="R2653" s="1"/>
      <c r="S2653" s="6" t="str">
        <f t="shared" si="207"/>
        <v/>
      </c>
      <c r="T2653" s="6" t="str">
        <f>IF($L2653="None","",IF(ISERROR(VLOOKUP($L2653,Info!$B$4:$B$266,1,FALSE)),"",VLOOKUP($L2653,Info!$B$4:$L$266,11,FALSE)))</f>
        <v/>
      </c>
      <c r="U2653" s="1"/>
      <c r="V2653" s="1"/>
      <c r="W2653" s="1"/>
      <c r="X2653" s="1" t="str">
        <f>IF($L2653="None","",IF(ISERROR(VLOOKUP($L2653,Info!$B$4:$B$266,1,FALSE)),"",IF(OR(W2653="Metallic Liquid Tight",W2653="Non-Metallic Liquid Tight",W2653="LSZH",W2653="Greenfield"),VLOOKUP($L2653,Info!$B$4:$L$266,7,FALSE),"N/A")))</f>
        <v/>
      </c>
      <c r="Y2653" s="1"/>
      <c r="Z2653" s="96" t="str">
        <f>IF($L2653="None","",IF(ISERROR(VLOOKUP($L2653,Info!$B$4:$B$266,1,FALSE)),"",VLOOKUP($L2653,Info!$B$4:$L$266,9,FALSE)))</f>
        <v/>
      </c>
      <c r="AA2653" s="96" t="str">
        <f>IF($L2653="None","",IF(ISERROR(VLOOKUP($L2653,Info!$B$4:$B$266,1,FALSE)),"",VLOOKUP($L2653,Info!$B$4:$L$266,8,FALSE)))</f>
        <v/>
      </c>
      <c r="AB2653" s="96" t="str">
        <f>IF($L2653="None","",IF(ISERROR(VLOOKUP($L2653,Info!$B$4:$B$266,1,FALSE)),"",VLOOKUP($L2653,Info!$B$4:$L$266,10,FALSE)))</f>
        <v/>
      </c>
      <c r="AC2653" s="1" t="str">
        <f>IF(W2653="SO Cable","Black,White",IF(O2653="","",IF(P2653="","",IF($J$12&lt;&gt;"ABC",IF(P2653&lt;="250",VLOOKUP(O2653,Info!$AZ$4:$BB$22,3,FALSE),VLOOKUP(O2653,Info!$AZ$23:$BB$39,3,FALSE)),IF(P2653&lt;="250",VLOOKUP(O2653,Info!$AO$4:$AQ$22,3,FALSE),VLOOKUP(O2653,Info!$AO$23:$AP$39,3,FALSE))))))</f>
        <v/>
      </c>
      <c r="AD2653" s="1"/>
      <c r="AE2653" s="1" t="str">
        <f>IF($L2653="None","",IF(ISERROR(VLOOKUP($L2653,Info!$B$4:$B$266,1,FALSE)),"",VLOOKUP($L2653,Info!$B$4:$L$266,4,FALSE)))</f>
        <v/>
      </c>
      <c r="AF2653" s="1" t="str">
        <f>IF($L2653="None","",IF(ISERROR(VLOOKUP($L2653,Info!$B$4:$B$266,1,FALSE)),"",VLOOKUP($L2653,Info!$B$4:$L$266,6,FALSE)))</f>
        <v/>
      </c>
      <c r="AG2653" s="1"/>
      <c r="AH2653" s="33" t="str" cm="1">
        <f t="array" ref="AH2653">IF(AND(L2653&lt;&gt;"",O2653&lt;&gt;"",R2653:S2653&lt;&gt;"",W2653:X2653&lt;&gt;"",Z2653:AA2653&lt;&gt;"",AC2653&lt;&gt;""),"Good","Bad")</f>
        <v>Bad</v>
      </c>
      <c r="AL2653" t="str" cm="1">
        <f t="array" ref="AL2653">IF(R2653&gt;0,_xlfn.IFS(COUNTIF($L$20:L2653,"&lt;&gt;")&lt;101,1,COUNTIF($L$20:L2653,"&lt;&gt;")&lt;201,2,COUNTIF($L$20:L2653,"&lt;&gt;")&lt;301,3,COUNTIF($L$20:L2653,"&lt;&gt;")&lt;401,4,COUNTIF($L$20:L2653,"&lt;&gt;")&lt;501,5,COUNTIF($L$20:L2653,"&lt;&gt;")&lt;601,6,COUNTIF($L$20:L2653,"&lt;&gt;")&lt;701,7,COUNTIF($L$20:L2653,"&lt;&gt;")&lt;801,8,COUNTIF($L$20:L2653,"&lt;&gt;")&lt;901,9,COUNTIF($L$20:L2653,"&lt;&gt;")&lt;1001,10,COUNTIF($L$20:L2653,"&lt;&gt;")&lt;1101,11,COUNTIF($L$20:L2653,"&lt;&gt;")&lt;1201,12,COUNTIF($L$20:L2653,"&lt;&gt;")&lt;1301,13,COUNTIF($L$20:L2653,"&lt;&gt;")&lt;1401,14,COUNTIF($L$20:L2653,"&lt;&gt;")&lt;1501,15,COUNTIF($L$20:L2653,"&lt;&gt;")&lt;1601,16,COUNTIF($L$20:L2653,"&lt;&gt;")&lt;1701,17,COUNTIF($L$20:L2653,"&lt;&gt;")&lt;1801,18,COUNTIF($L$20:L2653,"&lt;&gt;")&lt;1901,19,COUNTIF($L$20:L2653,"&lt;&gt;")&lt;2001,20,COUNTIF($L$20:L2653,"&lt;&gt;")&lt;2101,21,COUNTIF($L$20:L2653,"&lt;&gt;")&lt;2201,22,COUNTIF($L$20:L2653,"&lt;&gt;")&lt;2301,23,COUNTIF($L$20:L2653,"&lt;&gt;")&lt;2401,24,COUNTIF($L$20:L2653,"&lt;&gt;")&lt;2501,25,COUNTIF($L$20:L2653,"&lt;&gt;")&lt;2601,26,COUNTIF($L$20:L2653,"&lt;&gt;")&lt;2701,27,COUNTIF($L$20:L2653,"&lt;&gt;")&lt;2801,28,COUNTIF($L$20:L2653,"&lt;&gt;")&lt;2901,29,COUNTIF($L$20:L2653,"&lt;&gt;")&lt;3001,30),"")</f>
        <v/>
      </c>
      <c r="AM2653" t="str">
        <f t="shared" si="205"/>
        <v/>
      </c>
      <c r="AN2653" t="str">
        <f t="shared" si="209"/>
        <v/>
      </c>
      <c r="AP2653" t="str">
        <f t="shared" si="208"/>
        <v/>
      </c>
      <c r="AQ2653" t="str">
        <f>IF(AO2653="","",COUNTIFS(AM2653:$AM$3019,AO2653))</f>
        <v/>
      </c>
    </row>
    <row r="2654" spans="1:43" x14ac:dyDescent="0.25">
      <c r="A2654" s="6" t="str">
        <f>IF(COUNT($A$20:A2653)&lt;&gt;$B$4,IF(A2653="","",A2653+1),"")</f>
        <v/>
      </c>
      <c r="B2654" s="3"/>
      <c r="C2654" s="3"/>
      <c r="D2654" s="122"/>
      <c r="E2654" s="3"/>
      <c r="F2654" s="3"/>
      <c r="G2654" s="3"/>
      <c r="H2654" s="3"/>
      <c r="I2654" s="120"/>
      <c r="J2654" s="3"/>
      <c r="K2654" s="95" t="str" cm="1">
        <f t="array" ref="K2654">IF(OR($J$14 = "A",$J$14 = "B",$J$14 = "C"),IF(I2654="","",IF(LEN(I2654)&gt;2,_xlfn.IFS(ISNUMBER(SEARCH("_",I2654)),I2654,ISNUMBER(SEARCH(", ",I2654)),SUBSTITUTE(I2654,", ","_"),ISNUMBER(SEARCH("/ ",I2654)),SUBSTITUTE(I2654,"/ ","_"),ISNUMBER(SEARCH(",",I2654)),SUBSTITUTE(I2654,",","_"),ISNUMBER(SEARCH("/",I2654)),SUBSTITUTE(I2654,"/","_"),ISNUMBER(SEARCH("",I2654)),I2654),I2654)),IF(OR($J$14 = "J",$J$14 = "K"),"",IF(D2654="","",IF(LEN(D2654)&gt;2,_xlfn.IFS(ISNUMBER(SEARCH("_",D2654)),D2654,ISNUMBER(SEARCH(", ",D2654)),SUBSTITUTE(D2654,", ","_"),ISNUMBER(SEARCH("/ ",D2654)),SUBSTITUTE(D2654,"/ ","_"),ISNUMBER(SEARCH(",",D2654)),SUBSTITUTE(D2654,",","_"),ISNUMBER(SEARCH("/",D2654)),SUBSTITUTE(D2654,"/","_"),ISNUMBER(SEARCH("",D2654)),D2654),D2654))))</f>
        <v/>
      </c>
      <c r="L2654" s="1"/>
      <c r="M2654" s="1" t="str">
        <f t="shared" si="206"/>
        <v/>
      </c>
      <c r="N2654" s="94" t="str">
        <f>IF($L2654="None","",IF(ISERROR(VLOOKUP($L2654,Info!$B$4:$B$266,1,FALSE)),"",VLOOKUP($L2654,Info!$B$4:$L$266,5,FALSE)))</f>
        <v/>
      </c>
      <c r="O2654" s="94" t="str">
        <f>IF(K2654="","",IF(AND($J$12&lt;&gt;"ABC",N2654="3"),"BAC",IF(N2654="3","ABC",IF($J$12&lt;&gt;"ABC",IF($J$10="Standard",VLOOKUP(K2654,Info!$BE$4:$BF$481,2,FALSE),VLOOKUP(K2654,Info!$BI$4:$BJ$482,2,FALSE)),IF($J$10="Standard",VLOOKUP(K2654,Info!$AG$4:$AH$2994,2,FALSE),VLOOKUP(K2654,Info!$AK$4:$AL$2997,2,FALSE))))))</f>
        <v/>
      </c>
      <c r="P2654" s="94" t="str">
        <f>IF($L2654="None","",IF(ISERROR(VLOOKUP($L2654,Info!$B$4:$B$266,1,FALSE)),"",VLOOKUP($L2654,Info!$B$4:$L$266,3,FALSE)))</f>
        <v/>
      </c>
      <c r="Q2654" s="96" t="str">
        <f>IF($L2654="None","",IF(ISERROR(VLOOKUP($L2654,Info!$B$4:$B$266,1,FALSE)),"",VLOOKUP($L2654,Info!$B$4:$L$266,4,FALSE)))</f>
        <v/>
      </c>
      <c r="R2654" s="1"/>
      <c r="S2654" s="6" t="str">
        <f t="shared" si="207"/>
        <v/>
      </c>
      <c r="T2654" s="6" t="str">
        <f>IF($L2654="None","",IF(ISERROR(VLOOKUP($L2654,Info!$B$4:$B$266,1,FALSE)),"",VLOOKUP($L2654,Info!$B$4:$L$266,11,FALSE)))</f>
        <v/>
      </c>
      <c r="U2654" s="1"/>
      <c r="V2654" s="1"/>
      <c r="W2654" s="1"/>
      <c r="X2654" s="1" t="str">
        <f>IF($L2654="None","",IF(ISERROR(VLOOKUP($L2654,Info!$B$4:$B$266,1,FALSE)),"",IF(OR(W2654="Metallic Liquid Tight",W2654="Non-Metallic Liquid Tight",W2654="LSZH",W2654="Greenfield"),VLOOKUP($L2654,Info!$B$4:$L$266,7,FALSE),"N/A")))</f>
        <v/>
      </c>
      <c r="Y2654" s="1"/>
      <c r="Z2654" s="96" t="str">
        <f>IF($L2654="None","",IF(ISERROR(VLOOKUP($L2654,Info!$B$4:$B$266,1,FALSE)),"",VLOOKUP($L2654,Info!$B$4:$L$266,9,FALSE)))</f>
        <v/>
      </c>
      <c r="AA2654" s="96" t="str">
        <f>IF($L2654="None","",IF(ISERROR(VLOOKUP($L2654,Info!$B$4:$B$266,1,FALSE)),"",VLOOKUP($L2654,Info!$B$4:$L$266,8,FALSE)))</f>
        <v/>
      </c>
      <c r="AB2654" s="96" t="str">
        <f>IF($L2654="None","",IF(ISERROR(VLOOKUP($L2654,Info!$B$4:$B$266,1,FALSE)),"",VLOOKUP($L2654,Info!$B$4:$L$266,10,FALSE)))</f>
        <v/>
      </c>
      <c r="AC2654" s="1" t="str">
        <f>IF(W2654="SO Cable","Black,White",IF(O2654="","",IF(P2654="","",IF($J$12&lt;&gt;"ABC",IF(P2654&lt;="250",VLOOKUP(O2654,Info!$AZ$4:$BB$22,3,FALSE),VLOOKUP(O2654,Info!$AZ$23:$BB$39,3,FALSE)),IF(P2654&lt;="250",VLOOKUP(O2654,Info!$AO$4:$AQ$22,3,FALSE),VLOOKUP(O2654,Info!$AO$23:$AP$39,3,FALSE))))))</f>
        <v/>
      </c>
      <c r="AD2654" s="1"/>
      <c r="AE2654" s="1" t="str">
        <f>IF($L2654="None","",IF(ISERROR(VLOOKUP($L2654,Info!$B$4:$B$266,1,FALSE)),"",VLOOKUP($L2654,Info!$B$4:$L$266,4,FALSE)))</f>
        <v/>
      </c>
      <c r="AF2654" s="1" t="str">
        <f>IF($L2654="None","",IF(ISERROR(VLOOKUP($L2654,Info!$B$4:$B$266,1,FALSE)),"",VLOOKUP($L2654,Info!$B$4:$L$266,6,FALSE)))</f>
        <v/>
      </c>
      <c r="AG2654" s="1"/>
      <c r="AH2654" s="33" t="str" cm="1">
        <f t="array" ref="AH2654">IF(AND(L2654&lt;&gt;"",O2654&lt;&gt;"",R2654:S2654&lt;&gt;"",W2654:X2654&lt;&gt;"",Z2654:AA2654&lt;&gt;"",AC2654&lt;&gt;""),"Good","Bad")</f>
        <v>Bad</v>
      </c>
      <c r="AL2654" t="str" cm="1">
        <f t="array" ref="AL2654">IF(R2654&gt;0,_xlfn.IFS(COUNTIF($L$20:L2654,"&lt;&gt;")&lt;101,1,COUNTIF($L$20:L2654,"&lt;&gt;")&lt;201,2,COUNTIF($L$20:L2654,"&lt;&gt;")&lt;301,3,COUNTIF($L$20:L2654,"&lt;&gt;")&lt;401,4,COUNTIF($L$20:L2654,"&lt;&gt;")&lt;501,5,COUNTIF($L$20:L2654,"&lt;&gt;")&lt;601,6,COUNTIF($L$20:L2654,"&lt;&gt;")&lt;701,7,COUNTIF($L$20:L2654,"&lt;&gt;")&lt;801,8,COUNTIF($L$20:L2654,"&lt;&gt;")&lt;901,9,COUNTIF($L$20:L2654,"&lt;&gt;")&lt;1001,10,COUNTIF($L$20:L2654,"&lt;&gt;")&lt;1101,11,COUNTIF($L$20:L2654,"&lt;&gt;")&lt;1201,12,COUNTIF($L$20:L2654,"&lt;&gt;")&lt;1301,13,COUNTIF($L$20:L2654,"&lt;&gt;")&lt;1401,14,COUNTIF($L$20:L2654,"&lt;&gt;")&lt;1501,15,COUNTIF($L$20:L2654,"&lt;&gt;")&lt;1601,16,COUNTIF($L$20:L2654,"&lt;&gt;")&lt;1701,17,COUNTIF($L$20:L2654,"&lt;&gt;")&lt;1801,18,COUNTIF($L$20:L2654,"&lt;&gt;")&lt;1901,19,COUNTIF($L$20:L2654,"&lt;&gt;")&lt;2001,20,COUNTIF($L$20:L2654,"&lt;&gt;")&lt;2101,21,COUNTIF($L$20:L2654,"&lt;&gt;")&lt;2201,22,COUNTIF($L$20:L2654,"&lt;&gt;")&lt;2301,23,COUNTIF($L$20:L2654,"&lt;&gt;")&lt;2401,24,COUNTIF($L$20:L2654,"&lt;&gt;")&lt;2501,25,COUNTIF($L$20:L2654,"&lt;&gt;")&lt;2601,26,COUNTIF($L$20:L2654,"&lt;&gt;")&lt;2701,27,COUNTIF($L$20:L2654,"&lt;&gt;")&lt;2801,28,COUNTIF($L$20:L2654,"&lt;&gt;")&lt;2901,29,COUNTIF($L$20:L2654,"&lt;&gt;")&lt;3001,30),"")</f>
        <v/>
      </c>
      <c r="AM2654" t="str">
        <f t="shared" si="205"/>
        <v/>
      </c>
      <c r="AN2654" t="str">
        <f t="shared" si="209"/>
        <v/>
      </c>
      <c r="AP2654" t="str">
        <f t="shared" si="208"/>
        <v/>
      </c>
      <c r="AQ2654" t="str">
        <f>IF(AO2654="","",COUNTIFS(AM2654:$AM$3019,AO2654))</f>
        <v/>
      </c>
    </row>
    <row r="2655" spans="1:43" x14ac:dyDescent="0.25">
      <c r="A2655" s="6" t="str">
        <f>IF(COUNT($A$20:A2654)&lt;&gt;$B$4,IF(A2654="","",A2654+1),"")</f>
        <v/>
      </c>
      <c r="B2655" s="3"/>
      <c r="C2655" s="3"/>
      <c r="D2655" s="122"/>
      <c r="E2655" s="3"/>
      <c r="F2655" s="3"/>
      <c r="G2655" s="3"/>
      <c r="H2655" s="3"/>
      <c r="I2655" s="120"/>
      <c r="J2655" s="3"/>
      <c r="K2655" s="95" t="str" cm="1">
        <f t="array" ref="K2655">IF(OR($J$14 = "A",$J$14 = "B",$J$14 = "C"),IF(I2655="","",IF(LEN(I2655)&gt;2,_xlfn.IFS(ISNUMBER(SEARCH("_",I2655)),I2655,ISNUMBER(SEARCH(", ",I2655)),SUBSTITUTE(I2655,", ","_"),ISNUMBER(SEARCH("/ ",I2655)),SUBSTITUTE(I2655,"/ ","_"),ISNUMBER(SEARCH(",",I2655)),SUBSTITUTE(I2655,",","_"),ISNUMBER(SEARCH("/",I2655)),SUBSTITUTE(I2655,"/","_"),ISNUMBER(SEARCH("",I2655)),I2655),I2655)),IF(OR($J$14 = "J",$J$14 = "K"),"",IF(D2655="","",IF(LEN(D2655)&gt;2,_xlfn.IFS(ISNUMBER(SEARCH("_",D2655)),D2655,ISNUMBER(SEARCH(", ",D2655)),SUBSTITUTE(D2655,", ","_"),ISNUMBER(SEARCH("/ ",D2655)),SUBSTITUTE(D2655,"/ ","_"),ISNUMBER(SEARCH(",",D2655)),SUBSTITUTE(D2655,",","_"),ISNUMBER(SEARCH("/",D2655)),SUBSTITUTE(D2655,"/","_"),ISNUMBER(SEARCH("",D2655)),D2655),D2655))))</f>
        <v/>
      </c>
      <c r="L2655" s="1"/>
      <c r="M2655" s="1" t="str">
        <f t="shared" si="206"/>
        <v/>
      </c>
      <c r="N2655" s="94" t="str">
        <f>IF($L2655="None","",IF(ISERROR(VLOOKUP($L2655,Info!$B$4:$B$266,1,FALSE)),"",VLOOKUP($L2655,Info!$B$4:$L$266,5,FALSE)))</f>
        <v/>
      </c>
      <c r="O2655" s="94" t="str">
        <f>IF(K2655="","",IF(AND($J$12&lt;&gt;"ABC",N2655="3"),"BAC",IF(N2655="3","ABC",IF($J$12&lt;&gt;"ABC",IF($J$10="Standard",VLOOKUP(K2655,Info!$BE$4:$BF$481,2,FALSE),VLOOKUP(K2655,Info!$BI$4:$BJ$482,2,FALSE)),IF($J$10="Standard",VLOOKUP(K2655,Info!$AG$4:$AH$2994,2,FALSE),VLOOKUP(K2655,Info!$AK$4:$AL$2997,2,FALSE))))))</f>
        <v/>
      </c>
      <c r="P2655" s="94" t="str">
        <f>IF($L2655="None","",IF(ISERROR(VLOOKUP($L2655,Info!$B$4:$B$266,1,FALSE)),"",VLOOKUP($L2655,Info!$B$4:$L$266,3,FALSE)))</f>
        <v/>
      </c>
      <c r="Q2655" s="96" t="str">
        <f>IF($L2655="None","",IF(ISERROR(VLOOKUP($L2655,Info!$B$4:$B$266,1,FALSE)),"",VLOOKUP($L2655,Info!$B$4:$L$266,4,FALSE)))</f>
        <v/>
      </c>
      <c r="R2655" s="1"/>
      <c r="S2655" s="6" t="str">
        <f t="shared" si="207"/>
        <v/>
      </c>
      <c r="T2655" s="6" t="str">
        <f>IF($L2655="None","",IF(ISERROR(VLOOKUP($L2655,Info!$B$4:$B$266,1,FALSE)),"",VLOOKUP($L2655,Info!$B$4:$L$266,11,FALSE)))</f>
        <v/>
      </c>
      <c r="U2655" s="1"/>
      <c r="V2655" s="1"/>
      <c r="W2655" s="1"/>
      <c r="X2655" s="1" t="str">
        <f>IF($L2655="None","",IF(ISERROR(VLOOKUP($L2655,Info!$B$4:$B$266,1,FALSE)),"",IF(OR(W2655="Metallic Liquid Tight",W2655="Non-Metallic Liquid Tight",W2655="LSZH",W2655="Greenfield"),VLOOKUP($L2655,Info!$B$4:$L$266,7,FALSE),"N/A")))</f>
        <v/>
      </c>
      <c r="Y2655" s="1"/>
      <c r="Z2655" s="96" t="str">
        <f>IF($L2655="None","",IF(ISERROR(VLOOKUP($L2655,Info!$B$4:$B$266,1,FALSE)),"",VLOOKUP($L2655,Info!$B$4:$L$266,9,FALSE)))</f>
        <v/>
      </c>
      <c r="AA2655" s="96" t="str">
        <f>IF($L2655="None","",IF(ISERROR(VLOOKUP($L2655,Info!$B$4:$B$266,1,FALSE)),"",VLOOKUP($L2655,Info!$B$4:$L$266,8,FALSE)))</f>
        <v/>
      </c>
      <c r="AB2655" s="96" t="str">
        <f>IF($L2655="None","",IF(ISERROR(VLOOKUP($L2655,Info!$B$4:$B$266,1,FALSE)),"",VLOOKUP($L2655,Info!$B$4:$L$266,10,FALSE)))</f>
        <v/>
      </c>
      <c r="AC2655" s="1" t="str">
        <f>IF(W2655="SO Cable","Black,White",IF(O2655="","",IF(P2655="","",IF($J$12&lt;&gt;"ABC",IF(P2655&lt;="250",VLOOKUP(O2655,Info!$AZ$4:$BB$22,3,FALSE),VLOOKUP(O2655,Info!$AZ$23:$BB$39,3,FALSE)),IF(P2655&lt;="250",VLOOKUP(O2655,Info!$AO$4:$AQ$22,3,FALSE),VLOOKUP(O2655,Info!$AO$23:$AP$39,3,FALSE))))))</f>
        <v/>
      </c>
      <c r="AD2655" s="1"/>
      <c r="AE2655" s="1" t="str">
        <f>IF($L2655="None","",IF(ISERROR(VLOOKUP($L2655,Info!$B$4:$B$266,1,FALSE)),"",VLOOKUP($L2655,Info!$B$4:$L$266,4,FALSE)))</f>
        <v/>
      </c>
      <c r="AF2655" s="1" t="str">
        <f>IF($L2655="None","",IF(ISERROR(VLOOKUP($L2655,Info!$B$4:$B$266,1,FALSE)),"",VLOOKUP($L2655,Info!$B$4:$L$266,6,FALSE)))</f>
        <v/>
      </c>
      <c r="AG2655" s="1"/>
      <c r="AH2655" s="33" t="str" cm="1">
        <f t="array" ref="AH2655">IF(AND(L2655&lt;&gt;"",O2655&lt;&gt;"",R2655:S2655&lt;&gt;"",W2655:X2655&lt;&gt;"",Z2655:AA2655&lt;&gt;"",AC2655&lt;&gt;""),"Good","Bad")</f>
        <v>Bad</v>
      </c>
      <c r="AL2655" t="str" cm="1">
        <f t="array" ref="AL2655">IF(R2655&gt;0,_xlfn.IFS(COUNTIF($L$20:L2655,"&lt;&gt;")&lt;101,1,COUNTIF($L$20:L2655,"&lt;&gt;")&lt;201,2,COUNTIF($L$20:L2655,"&lt;&gt;")&lt;301,3,COUNTIF($L$20:L2655,"&lt;&gt;")&lt;401,4,COUNTIF($L$20:L2655,"&lt;&gt;")&lt;501,5,COUNTIF($L$20:L2655,"&lt;&gt;")&lt;601,6,COUNTIF($L$20:L2655,"&lt;&gt;")&lt;701,7,COUNTIF($L$20:L2655,"&lt;&gt;")&lt;801,8,COUNTIF($L$20:L2655,"&lt;&gt;")&lt;901,9,COUNTIF($L$20:L2655,"&lt;&gt;")&lt;1001,10,COUNTIF($L$20:L2655,"&lt;&gt;")&lt;1101,11,COUNTIF($L$20:L2655,"&lt;&gt;")&lt;1201,12,COUNTIF($L$20:L2655,"&lt;&gt;")&lt;1301,13,COUNTIF($L$20:L2655,"&lt;&gt;")&lt;1401,14,COUNTIF($L$20:L2655,"&lt;&gt;")&lt;1501,15,COUNTIF($L$20:L2655,"&lt;&gt;")&lt;1601,16,COUNTIF($L$20:L2655,"&lt;&gt;")&lt;1701,17,COUNTIF($L$20:L2655,"&lt;&gt;")&lt;1801,18,COUNTIF($L$20:L2655,"&lt;&gt;")&lt;1901,19,COUNTIF($L$20:L2655,"&lt;&gt;")&lt;2001,20,COUNTIF($L$20:L2655,"&lt;&gt;")&lt;2101,21,COUNTIF($L$20:L2655,"&lt;&gt;")&lt;2201,22,COUNTIF($L$20:L2655,"&lt;&gt;")&lt;2301,23,COUNTIF($L$20:L2655,"&lt;&gt;")&lt;2401,24,COUNTIF($L$20:L2655,"&lt;&gt;")&lt;2501,25,COUNTIF($L$20:L2655,"&lt;&gt;")&lt;2601,26,COUNTIF($L$20:L2655,"&lt;&gt;")&lt;2701,27,COUNTIF($L$20:L2655,"&lt;&gt;")&lt;2801,28,COUNTIF($L$20:L2655,"&lt;&gt;")&lt;2901,29,COUNTIF($L$20:L2655,"&lt;&gt;")&lt;3001,30),"")</f>
        <v/>
      </c>
      <c r="AM2655" t="str">
        <f t="shared" si="205"/>
        <v/>
      </c>
      <c r="AN2655" t="str">
        <f t="shared" si="209"/>
        <v/>
      </c>
      <c r="AP2655" t="str">
        <f t="shared" si="208"/>
        <v/>
      </c>
      <c r="AQ2655" t="str">
        <f>IF(AO2655="","",COUNTIFS(AM2655:$AM$3019,AO2655))</f>
        <v/>
      </c>
    </row>
    <row r="2656" spans="1:43" x14ac:dyDescent="0.25">
      <c r="A2656" s="6" t="str">
        <f>IF(COUNT($A$20:A2655)&lt;&gt;$B$4,IF(A2655="","",A2655+1),"")</f>
        <v/>
      </c>
      <c r="B2656" s="3"/>
      <c r="C2656" s="3"/>
      <c r="D2656" s="122"/>
      <c r="E2656" s="3"/>
      <c r="F2656" s="3"/>
      <c r="G2656" s="3"/>
      <c r="H2656" s="3"/>
      <c r="I2656" s="120"/>
      <c r="J2656" s="3"/>
      <c r="K2656" s="95" t="str" cm="1">
        <f t="array" ref="K2656">IF(OR($J$14 = "A",$J$14 = "B",$J$14 = "C"),IF(I2656="","",IF(LEN(I2656)&gt;2,_xlfn.IFS(ISNUMBER(SEARCH("_",I2656)),I2656,ISNUMBER(SEARCH(", ",I2656)),SUBSTITUTE(I2656,", ","_"),ISNUMBER(SEARCH("/ ",I2656)),SUBSTITUTE(I2656,"/ ","_"),ISNUMBER(SEARCH(",",I2656)),SUBSTITUTE(I2656,",","_"),ISNUMBER(SEARCH("/",I2656)),SUBSTITUTE(I2656,"/","_"),ISNUMBER(SEARCH("",I2656)),I2656),I2656)),IF(OR($J$14 = "J",$J$14 = "K"),"",IF(D2656="","",IF(LEN(D2656)&gt;2,_xlfn.IFS(ISNUMBER(SEARCH("_",D2656)),D2656,ISNUMBER(SEARCH(", ",D2656)),SUBSTITUTE(D2656,", ","_"),ISNUMBER(SEARCH("/ ",D2656)),SUBSTITUTE(D2656,"/ ","_"),ISNUMBER(SEARCH(",",D2656)),SUBSTITUTE(D2656,",","_"),ISNUMBER(SEARCH("/",D2656)),SUBSTITUTE(D2656,"/","_"),ISNUMBER(SEARCH("",D2656)),D2656),D2656))))</f>
        <v/>
      </c>
      <c r="L2656" s="1"/>
      <c r="M2656" s="1" t="str">
        <f t="shared" si="206"/>
        <v/>
      </c>
      <c r="N2656" s="94" t="str">
        <f>IF($L2656="None","",IF(ISERROR(VLOOKUP($L2656,Info!$B$4:$B$266,1,FALSE)),"",VLOOKUP($L2656,Info!$B$4:$L$266,5,FALSE)))</f>
        <v/>
      </c>
      <c r="O2656" s="94" t="str">
        <f>IF(K2656="","",IF(AND($J$12&lt;&gt;"ABC",N2656="3"),"BAC",IF(N2656="3","ABC",IF($J$12&lt;&gt;"ABC",IF($J$10="Standard",VLOOKUP(K2656,Info!$BE$4:$BF$481,2,FALSE),VLOOKUP(K2656,Info!$BI$4:$BJ$482,2,FALSE)),IF($J$10="Standard",VLOOKUP(K2656,Info!$AG$4:$AH$2994,2,FALSE),VLOOKUP(K2656,Info!$AK$4:$AL$2997,2,FALSE))))))</f>
        <v/>
      </c>
      <c r="P2656" s="94" t="str">
        <f>IF($L2656="None","",IF(ISERROR(VLOOKUP($L2656,Info!$B$4:$B$266,1,FALSE)),"",VLOOKUP($L2656,Info!$B$4:$L$266,3,FALSE)))</f>
        <v/>
      </c>
      <c r="Q2656" s="96" t="str">
        <f>IF($L2656="None","",IF(ISERROR(VLOOKUP($L2656,Info!$B$4:$B$266,1,FALSE)),"",VLOOKUP($L2656,Info!$B$4:$L$266,4,FALSE)))</f>
        <v/>
      </c>
      <c r="R2656" s="1"/>
      <c r="S2656" s="6" t="str">
        <f t="shared" si="207"/>
        <v/>
      </c>
      <c r="T2656" s="6" t="str">
        <f>IF($L2656="None","",IF(ISERROR(VLOOKUP($L2656,Info!$B$4:$B$266,1,FALSE)),"",VLOOKUP($L2656,Info!$B$4:$L$266,11,FALSE)))</f>
        <v/>
      </c>
      <c r="U2656" s="1"/>
      <c r="V2656" s="1"/>
      <c r="W2656" s="1"/>
      <c r="X2656" s="1" t="str">
        <f>IF($L2656="None","",IF(ISERROR(VLOOKUP($L2656,Info!$B$4:$B$266,1,FALSE)),"",IF(OR(W2656="Metallic Liquid Tight",W2656="Non-Metallic Liquid Tight",W2656="LSZH",W2656="Greenfield"),VLOOKUP($L2656,Info!$B$4:$L$266,7,FALSE),"N/A")))</f>
        <v/>
      </c>
      <c r="Y2656" s="1"/>
      <c r="Z2656" s="96" t="str">
        <f>IF($L2656="None","",IF(ISERROR(VLOOKUP($L2656,Info!$B$4:$B$266,1,FALSE)),"",VLOOKUP($L2656,Info!$B$4:$L$266,9,FALSE)))</f>
        <v/>
      </c>
      <c r="AA2656" s="96" t="str">
        <f>IF($L2656="None","",IF(ISERROR(VLOOKUP($L2656,Info!$B$4:$B$266,1,FALSE)),"",VLOOKUP($L2656,Info!$B$4:$L$266,8,FALSE)))</f>
        <v/>
      </c>
      <c r="AB2656" s="96" t="str">
        <f>IF($L2656="None","",IF(ISERROR(VLOOKUP($L2656,Info!$B$4:$B$266,1,FALSE)),"",VLOOKUP($L2656,Info!$B$4:$L$266,10,FALSE)))</f>
        <v/>
      </c>
      <c r="AC2656" s="1" t="str">
        <f>IF(W2656="SO Cable","Black,White",IF(O2656="","",IF(P2656="","",IF($J$12&lt;&gt;"ABC",IF(P2656&lt;="250",VLOOKUP(O2656,Info!$AZ$4:$BB$22,3,FALSE),VLOOKUP(O2656,Info!$AZ$23:$BB$39,3,FALSE)),IF(P2656&lt;="250",VLOOKUP(O2656,Info!$AO$4:$AQ$22,3,FALSE),VLOOKUP(O2656,Info!$AO$23:$AP$39,3,FALSE))))))</f>
        <v/>
      </c>
      <c r="AD2656" s="1"/>
      <c r="AE2656" s="1" t="str">
        <f>IF($L2656="None","",IF(ISERROR(VLOOKUP($L2656,Info!$B$4:$B$266,1,FALSE)),"",VLOOKUP($L2656,Info!$B$4:$L$266,4,FALSE)))</f>
        <v/>
      </c>
      <c r="AF2656" s="1" t="str">
        <f>IF($L2656="None","",IF(ISERROR(VLOOKUP($L2656,Info!$B$4:$B$266,1,FALSE)),"",VLOOKUP($L2656,Info!$B$4:$L$266,6,FALSE)))</f>
        <v/>
      </c>
      <c r="AG2656" s="1"/>
      <c r="AH2656" s="33" t="str" cm="1">
        <f t="array" ref="AH2656">IF(AND(L2656&lt;&gt;"",O2656&lt;&gt;"",R2656:S2656&lt;&gt;"",W2656:X2656&lt;&gt;"",Z2656:AA2656&lt;&gt;"",AC2656&lt;&gt;""),"Good","Bad")</f>
        <v>Bad</v>
      </c>
      <c r="AL2656" t="str" cm="1">
        <f t="array" ref="AL2656">IF(R2656&gt;0,_xlfn.IFS(COUNTIF($L$20:L2656,"&lt;&gt;")&lt;101,1,COUNTIF($L$20:L2656,"&lt;&gt;")&lt;201,2,COUNTIF($L$20:L2656,"&lt;&gt;")&lt;301,3,COUNTIF($L$20:L2656,"&lt;&gt;")&lt;401,4,COUNTIF($L$20:L2656,"&lt;&gt;")&lt;501,5,COUNTIF($L$20:L2656,"&lt;&gt;")&lt;601,6,COUNTIF($L$20:L2656,"&lt;&gt;")&lt;701,7,COUNTIF($L$20:L2656,"&lt;&gt;")&lt;801,8,COUNTIF($L$20:L2656,"&lt;&gt;")&lt;901,9,COUNTIF($L$20:L2656,"&lt;&gt;")&lt;1001,10,COUNTIF($L$20:L2656,"&lt;&gt;")&lt;1101,11,COUNTIF($L$20:L2656,"&lt;&gt;")&lt;1201,12,COUNTIF($L$20:L2656,"&lt;&gt;")&lt;1301,13,COUNTIF($L$20:L2656,"&lt;&gt;")&lt;1401,14,COUNTIF($L$20:L2656,"&lt;&gt;")&lt;1501,15,COUNTIF($L$20:L2656,"&lt;&gt;")&lt;1601,16,COUNTIF($L$20:L2656,"&lt;&gt;")&lt;1701,17,COUNTIF($L$20:L2656,"&lt;&gt;")&lt;1801,18,COUNTIF($L$20:L2656,"&lt;&gt;")&lt;1901,19,COUNTIF($L$20:L2656,"&lt;&gt;")&lt;2001,20,COUNTIF($L$20:L2656,"&lt;&gt;")&lt;2101,21,COUNTIF($L$20:L2656,"&lt;&gt;")&lt;2201,22,COUNTIF($L$20:L2656,"&lt;&gt;")&lt;2301,23,COUNTIF($L$20:L2656,"&lt;&gt;")&lt;2401,24,COUNTIF($L$20:L2656,"&lt;&gt;")&lt;2501,25,COUNTIF($L$20:L2656,"&lt;&gt;")&lt;2601,26,COUNTIF($L$20:L2656,"&lt;&gt;")&lt;2701,27,COUNTIF($L$20:L2656,"&lt;&gt;")&lt;2801,28,COUNTIF($L$20:L2656,"&lt;&gt;")&lt;2901,29,COUNTIF($L$20:L2656,"&lt;&gt;")&lt;3001,30),"")</f>
        <v/>
      </c>
      <c r="AM2656" t="str">
        <f t="shared" si="205"/>
        <v/>
      </c>
      <c r="AN2656" t="str">
        <f t="shared" si="209"/>
        <v/>
      </c>
      <c r="AP2656" t="str">
        <f t="shared" si="208"/>
        <v/>
      </c>
      <c r="AQ2656" t="str">
        <f>IF(AO2656="","",COUNTIFS(AM2656:$AM$3019,AO2656))</f>
        <v/>
      </c>
    </row>
    <row r="2657" spans="1:43" x14ac:dyDescent="0.25">
      <c r="A2657" s="6" t="str">
        <f>IF(COUNT($A$20:A2656)&lt;&gt;$B$4,IF(A2656="","",A2656+1),"")</f>
        <v/>
      </c>
      <c r="B2657" s="3"/>
      <c r="C2657" s="3"/>
      <c r="D2657" s="122"/>
      <c r="E2657" s="3"/>
      <c r="F2657" s="3"/>
      <c r="G2657" s="3"/>
      <c r="H2657" s="3"/>
      <c r="I2657" s="120"/>
      <c r="J2657" s="3"/>
      <c r="K2657" s="95" t="str" cm="1">
        <f t="array" ref="K2657">IF(OR($J$14 = "A",$J$14 = "B",$J$14 = "C"),IF(I2657="","",IF(LEN(I2657)&gt;2,_xlfn.IFS(ISNUMBER(SEARCH("_",I2657)),I2657,ISNUMBER(SEARCH(", ",I2657)),SUBSTITUTE(I2657,", ","_"),ISNUMBER(SEARCH("/ ",I2657)),SUBSTITUTE(I2657,"/ ","_"),ISNUMBER(SEARCH(",",I2657)),SUBSTITUTE(I2657,",","_"),ISNUMBER(SEARCH("/",I2657)),SUBSTITUTE(I2657,"/","_"),ISNUMBER(SEARCH("",I2657)),I2657),I2657)),IF(OR($J$14 = "J",$J$14 = "K"),"",IF(D2657="","",IF(LEN(D2657)&gt;2,_xlfn.IFS(ISNUMBER(SEARCH("_",D2657)),D2657,ISNUMBER(SEARCH(", ",D2657)),SUBSTITUTE(D2657,", ","_"),ISNUMBER(SEARCH("/ ",D2657)),SUBSTITUTE(D2657,"/ ","_"),ISNUMBER(SEARCH(",",D2657)),SUBSTITUTE(D2657,",","_"),ISNUMBER(SEARCH("/",D2657)),SUBSTITUTE(D2657,"/","_"),ISNUMBER(SEARCH("",D2657)),D2657),D2657))))</f>
        <v/>
      </c>
      <c r="L2657" s="1"/>
      <c r="M2657" s="1" t="str">
        <f t="shared" si="206"/>
        <v/>
      </c>
      <c r="N2657" s="94" t="str">
        <f>IF($L2657="None","",IF(ISERROR(VLOOKUP($L2657,Info!$B$4:$B$266,1,FALSE)),"",VLOOKUP($L2657,Info!$B$4:$L$266,5,FALSE)))</f>
        <v/>
      </c>
      <c r="O2657" s="94" t="str">
        <f>IF(K2657="","",IF(AND($J$12&lt;&gt;"ABC",N2657="3"),"BAC",IF(N2657="3","ABC",IF($J$12&lt;&gt;"ABC",IF($J$10="Standard",VLOOKUP(K2657,Info!$BE$4:$BF$481,2,FALSE),VLOOKUP(K2657,Info!$BI$4:$BJ$482,2,FALSE)),IF($J$10="Standard",VLOOKUP(K2657,Info!$AG$4:$AH$2994,2,FALSE),VLOOKUP(K2657,Info!$AK$4:$AL$2997,2,FALSE))))))</f>
        <v/>
      </c>
      <c r="P2657" s="94" t="str">
        <f>IF($L2657="None","",IF(ISERROR(VLOOKUP($L2657,Info!$B$4:$B$266,1,FALSE)),"",VLOOKUP($L2657,Info!$B$4:$L$266,3,FALSE)))</f>
        <v/>
      </c>
      <c r="Q2657" s="96" t="str">
        <f>IF($L2657="None","",IF(ISERROR(VLOOKUP($L2657,Info!$B$4:$B$266,1,FALSE)),"",VLOOKUP($L2657,Info!$B$4:$L$266,4,FALSE)))</f>
        <v/>
      </c>
      <c r="R2657" s="1"/>
      <c r="S2657" s="6" t="str">
        <f t="shared" si="207"/>
        <v/>
      </c>
      <c r="T2657" s="6" t="str">
        <f>IF($L2657="None","",IF(ISERROR(VLOOKUP($L2657,Info!$B$4:$B$266,1,FALSE)),"",VLOOKUP($L2657,Info!$B$4:$L$266,11,FALSE)))</f>
        <v/>
      </c>
      <c r="U2657" s="1"/>
      <c r="V2657" s="1"/>
      <c r="W2657" s="1"/>
      <c r="X2657" s="1" t="str">
        <f>IF($L2657="None","",IF(ISERROR(VLOOKUP($L2657,Info!$B$4:$B$266,1,FALSE)),"",IF(OR(W2657="Metallic Liquid Tight",W2657="Non-Metallic Liquid Tight",W2657="LSZH",W2657="Greenfield"),VLOOKUP($L2657,Info!$B$4:$L$266,7,FALSE),"N/A")))</f>
        <v/>
      </c>
      <c r="Y2657" s="1"/>
      <c r="Z2657" s="96" t="str">
        <f>IF($L2657="None","",IF(ISERROR(VLOOKUP($L2657,Info!$B$4:$B$266,1,FALSE)),"",VLOOKUP($L2657,Info!$B$4:$L$266,9,FALSE)))</f>
        <v/>
      </c>
      <c r="AA2657" s="96" t="str">
        <f>IF($L2657="None","",IF(ISERROR(VLOOKUP($L2657,Info!$B$4:$B$266,1,FALSE)),"",VLOOKUP($L2657,Info!$B$4:$L$266,8,FALSE)))</f>
        <v/>
      </c>
      <c r="AB2657" s="96" t="str">
        <f>IF($L2657="None","",IF(ISERROR(VLOOKUP($L2657,Info!$B$4:$B$266,1,FALSE)),"",VLOOKUP($L2657,Info!$B$4:$L$266,10,FALSE)))</f>
        <v/>
      </c>
      <c r="AC2657" s="1" t="str">
        <f>IF(W2657="SO Cable","Black,White",IF(O2657="","",IF(P2657="","",IF($J$12&lt;&gt;"ABC",IF(P2657&lt;="250",VLOOKUP(O2657,Info!$AZ$4:$BB$22,3,FALSE),VLOOKUP(O2657,Info!$AZ$23:$BB$39,3,FALSE)),IF(P2657&lt;="250",VLOOKUP(O2657,Info!$AO$4:$AQ$22,3,FALSE),VLOOKUP(O2657,Info!$AO$23:$AP$39,3,FALSE))))))</f>
        <v/>
      </c>
      <c r="AD2657" s="1"/>
      <c r="AE2657" s="1" t="str">
        <f>IF($L2657="None","",IF(ISERROR(VLOOKUP($L2657,Info!$B$4:$B$266,1,FALSE)),"",VLOOKUP($L2657,Info!$B$4:$L$266,4,FALSE)))</f>
        <v/>
      </c>
      <c r="AF2657" s="1" t="str">
        <f>IF($L2657="None","",IF(ISERROR(VLOOKUP($L2657,Info!$B$4:$B$266,1,FALSE)),"",VLOOKUP($L2657,Info!$B$4:$L$266,6,FALSE)))</f>
        <v/>
      </c>
      <c r="AG2657" s="1"/>
      <c r="AH2657" s="33" t="str" cm="1">
        <f t="array" ref="AH2657">IF(AND(L2657&lt;&gt;"",O2657&lt;&gt;"",R2657:S2657&lt;&gt;"",W2657:X2657&lt;&gt;"",Z2657:AA2657&lt;&gt;"",AC2657&lt;&gt;""),"Good","Bad")</f>
        <v>Bad</v>
      </c>
      <c r="AL2657" t="str" cm="1">
        <f t="array" ref="AL2657">IF(R2657&gt;0,_xlfn.IFS(COUNTIF($L$20:L2657,"&lt;&gt;")&lt;101,1,COUNTIF($L$20:L2657,"&lt;&gt;")&lt;201,2,COUNTIF($L$20:L2657,"&lt;&gt;")&lt;301,3,COUNTIF($L$20:L2657,"&lt;&gt;")&lt;401,4,COUNTIF($L$20:L2657,"&lt;&gt;")&lt;501,5,COUNTIF($L$20:L2657,"&lt;&gt;")&lt;601,6,COUNTIF($L$20:L2657,"&lt;&gt;")&lt;701,7,COUNTIF($L$20:L2657,"&lt;&gt;")&lt;801,8,COUNTIF($L$20:L2657,"&lt;&gt;")&lt;901,9,COUNTIF($L$20:L2657,"&lt;&gt;")&lt;1001,10,COUNTIF($L$20:L2657,"&lt;&gt;")&lt;1101,11,COUNTIF($L$20:L2657,"&lt;&gt;")&lt;1201,12,COUNTIF($L$20:L2657,"&lt;&gt;")&lt;1301,13,COUNTIF($L$20:L2657,"&lt;&gt;")&lt;1401,14,COUNTIF($L$20:L2657,"&lt;&gt;")&lt;1501,15,COUNTIF($L$20:L2657,"&lt;&gt;")&lt;1601,16,COUNTIF($L$20:L2657,"&lt;&gt;")&lt;1701,17,COUNTIF($L$20:L2657,"&lt;&gt;")&lt;1801,18,COUNTIF($L$20:L2657,"&lt;&gt;")&lt;1901,19,COUNTIF($L$20:L2657,"&lt;&gt;")&lt;2001,20,COUNTIF($L$20:L2657,"&lt;&gt;")&lt;2101,21,COUNTIF($L$20:L2657,"&lt;&gt;")&lt;2201,22,COUNTIF($L$20:L2657,"&lt;&gt;")&lt;2301,23,COUNTIF($L$20:L2657,"&lt;&gt;")&lt;2401,24,COUNTIF($L$20:L2657,"&lt;&gt;")&lt;2501,25,COUNTIF($L$20:L2657,"&lt;&gt;")&lt;2601,26,COUNTIF($L$20:L2657,"&lt;&gt;")&lt;2701,27,COUNTIF($L$20:L2657,"&lt;&gt;")&lt;2801,28,COUNTIF($L$20:L2657,"&lt;&gt;")&lt;2901,29,COUNTIF($L$20:L2657,"&lt;&gt;")&lt;3001,30),"")</f>
        <v/>
      </c>
      <c r="AM2657" t="str">
        <f t="shared" si="205"/>
        <v/>
      </c>
      <c r="AN2657" t="str">
        <f t="shared" si="209"/>
        <v/>
      </c>
      <c r="AP2657" t="str">
        <f t="shared" si="208"/>
        <v/>
      </c>
      <c r="AQ2657" t="str">
        <f>IF(AO2657="","",COUNTIFS(AM2657:$AM$3019,AO2657))</f>
        <v/>
      </c>
    </row>
    <row r="2658" spans="1:43" x14ac:dyDescent="0.25">
      <c r="A2658" s="6" t="str">
        <f>IF(COUNT($A$20:A2657)&lt;&gt;$B$4,IF(A2657="","",A2657+1),"")</f>
        <v/>
      </c>
      <c r="B2658" s="3"/>
      <c r="C2658" s="3"/>
      <c r="D2658" s="122"/>
      <c r="E2658" s="3"/>
      <c r="F2658" s="3"/>
      <c r="G2658" s="3"/>
      <c r="H2658" s="3"/>
      <c r="I2658" s="120"/>
      <c r="J2658" s="3"/>
      <c r="K2658" s="95" t="str" cm="1">
        <f t="array" ref="K2658">IF(OR($J$14 = "A",$J$14 = "B",$J$14 = "C"),IF(I2658="","",IF(LEN(I2658)&gt;2,_xlfn.IFS(ISNUMBER(SEARCH("_",I2658)),I2658,ISNUMBER(SEARCH(", ",I2658)),SUBSTITUTE(I2658,", ","_"),ISNUMBER(SEARCH("/ ",I2658)),SUBSTITUTE(I2658,"/ ","_"),ISNUMBER(SEARCH(",",I2658)),SUBSTITUTE(I2658,",","_"),ISNUMBER(SEARCH("/",I2658)),SUBSTITUTE(I2658,"/","_"),ISNUMBER(SEARCH("",I2658)),I2658),I2658)),IF(OR($J$14 = "J",$J$14 = "K"),"",IF(D2658="","",IF(LEN(D2658)&gt;2,_xlfn.IFS(ISNUMBER(SEARCH("_",D2658)),D2658,ISNUMBER(SEARCH(", ",D2658)),SUBSTITUTE(D2658,", ","_"),ISNUMBER(SEARCH("/ ",D2658)),SUBSTITUTE(D2658,"/ ","_"),ISNUMBER(SEARCH(",",D2658)),SUBSTITUTE(D2658,",","_"),ISNUMBER(SEARCH("/",D2658)),SUBSTITUTE(D2658,"/","_"),ISNUMBER(SEARCH("",D2658)),D2658),D2658))))</f>
        <v/>
      </c>
      <c r="L2658" s="1"/>
      <c r="M2658" s="1" t="str">
        <f t="shared" si="206"/>
        <v/>
      </c>
      <c r="N2658" s="94" t="str">
        <f>IF($L2658="None","",IF(ISERROR(VLOOKUP($L2658,Info!$B$4:$B$266,1,FALSE)),"",VLOOKUP($L2658,Info!$B$4:$L$266,5,FALSE)))</f>
        <v/>
      </c>
      <c r="O2658" s="94" t="str">
        <f>IF(K2658="","",IF(AND($J$12&lt;&gt;"ABC",N2658="3"),"BAC",IF(N2658="3","ABC",IF($J$12&lt;&gt;"ABC",IF($J$10="Standard",VLOOKUP(K2658,Info!$BE$4:$BF$481,2,FALSE),VLOOKUP(K2658,Info!$BI$4:$BJ$482,2,FALSE)),IF($J$10="Standard",VLOOKUP(K2658,Info!$AG$4:$AH$2994,2,FALSE),VLOOKUP(K2658,Info!$AK$4:$AL$2997,2,FALSE))))))</f>
        <v/>
      </c>
      <c r="P2658" s="94" t="str">
        <f>IF($L2658="None","",IF(ISERROR(VLOOKUP($L2658,Info!$B$4:$B$266,1,FALSE)),"",VLOOKUP($L2658,Info!$B$4:$L$266,3,FALSE)))</f>
        <v/>
      </c>
      <c r="Q2658" s="96" t="str">
        <f>IF($L2658="None","",IF(ISERROR(VLOOKUP($L2658,Info!$B$4:$B$266,1,FALSE)),"",VLOOKUP($L2658,Info!$B$4:$L$266,4,FALSE)))</f>
        <v/>
      </c>
      <c r="R2658" s="1"/>
      <c r="S2658" s="6" t="str">
        <f t="shared" si="207"/>
        <v/>
      </c>
      <c r="T2658" s="6" t="str">
        <f>IF($L2658="None","",IF(ISERROR(VLOOKUP($L2658,Info!$B$4:$B$266,1,FALSE)),"",VLOOKUP($L2658,Info!$B$4:$L$266,11,FALSE)))</f>
        <v/>
      </c>
      <c r="U2658" s="1"/>
      <c r="V2658" s="1"/>
      <c r="W2658" s="1"/>
      <c r="X2658" s="1" t="str">
        <f>IF($L2658="None","",IF(ISERROR(VLOOKUP($L2658,Info!$B$4:$B$266,1,FALSE)),"",IF(OR(W2658="Metallic Liquid Tight",W2658="Non-Metallic Liquid Tight",W2658="LSZH",W2658="Greenfield"),VLOOKUP($L2658,Info!$B$4:$L$266,7,FALSE),"N/A")))</f>
        <v/>
      </c>
      <c r="Y2658" s="1"/>
      <c r="Z2658" s="96" t="str">
        <f>IF($L2658="None","",IF(ISERROR(VLOOKUP($L2658,Info!$B$4:$B$266,1,FALSE)),"",VLOOKUP($L2658,Info!$B$4:$L$266,9,FALSE)))</f>
        <v/>
      </c>
      <c r="AA2658" s="96" t="str">
        <f>IF($L2658="None","",IF(ISERROR(VLOOKUP($L2658,Info!$B$4:$B$266,1,FALSE)),"",VLOOKUP($L2658,Info!$B$4:$L$266,8,FALSE)))</f>
        <v/>
      </c>
      <c r="AB2658" s="96" t="str">
        <f>IF($L2658="None","",IF(ISERROR(VLOOKUP($L2658,Info!$B$4:$B$266,1,FALSE)),"",VLOOKUP($L2658,Info!$B$4:$L$266,10,FALSE)))</f>
        <v/>
      </c>
      <c r="AC2658" s="1" t="str">
        <f>IF(W2658="SO Cable","Black,White",IF(O2658="","",IF(P2658="","",IF($J$12&lt;&gt;"ABC",IF(P2658&lt;="250",VLOOKUP(O2658,Info!$AZ$4:$BB$22,3,FALSE),VLOOKUP(O2658,Info!$AZ$23:$BB$39,3,FALSE)),IF(P2658&lt;="250",VLOOKUP(O2658,Info!$AO$4:$AQ$22,3,FALSE),VLOOKUP(O2658,Info!$AO$23:$AP$39,3,FALSE))))))</f>
        <v/>
      </c>
      <c r="AD2658" s="1"/>
      <c r="AE2658" s="1" t="str">
        <f>IF($L2658="None","",IF(ISERROR(VLOOKUP($L2658,Info!$B$4:$B$266,1,FALSE)),"",VLOOKUP($L2658,Info!$B$4:$L$266,4,FALSE)))</f>
        <v/>
      </c>
      <c r="AF2658" s="1" t="str">
        <f>IF($L2658="None","",IF(ISERROR(VLOOKUP($L2658,Info!$B$4:$B$266,1,FALSE)),"",VLOOKUP($L2658,Info!$B$4:$L$266,6,FALSE)))</f>
        <v/>
      </c>
      <c r="AG2658" s="1"/>
      <c r="AH2658" s="33" t="str" cm="1">
        <f t="array" ref="AH2658">IF(AND(L2658&lt;&gt;"",O2658&lt;&gt;"",R2658:S2658&lt;&gt;"",W2658:X2658&lt;&gt;"",Z2658:AA2658&lt;&gt;"",AC2658&lt;&gt;""),"Good","Bad")</f>
        <v>Bad</v>
      </c>
      <c r="AL2658" t="str" cm="1">
        <f t="array" ref="AL2658">IF(R2658&gt;0,_xlfn.IFS(COUNTIF($L$20:L2658,"&lt;&gt;")&lt;101,1,COUNTIF($L$20:L2658,"&lt;&gt;")&lt;201,2,COUNTIF($L$20:L2658,"&lt;&gt;")&lt;301,3,COUNTIF($L$20:L2658,"&lt;&gt;")&lt;401,4,COUNTIF($L$20:L2658,"&lt;&gt;")&lt;501,5,COUNTIF($L$20:L2658,"&lt;&gt;")&lt;601,6,COUNTIF($L$20:L2658,"&lt;&gt;")&lt;701,7,COUNTIF($L$20:L2658,"&lt;&gt;")&lt;801,8,COUNTIF($L$20:L2658,"&lt;&gt;")&lt;901,9,COUNTIF($L$20:L2658,"&lt;&gt;")&lt;1001,10,COUNTIF($L$20:L2658,"&lt;&gt;")&lt;1101,11,COUNTIF($L$20:L2658,"&lt;&gt;")&lt;1201,12,COUNTIF($L$20:L2658,"&lt;&gt;")&lt;1301,13,COUNTIF($L$20:L2658,"&lt;&gt;")&lt;1401,14,COUNTIF($L$20:L2658,"&lt;&gt;")&lt;1501,15,COUNTIF($L$20:L2658,"&lt;&gt;")&lt;1601,16,COUNTIF($L$20:L2658,"&lt;&gt;")&lt;1701,17,COUNTIF($L$20:L2658,"&lt;&gt;")&lt;1801,18,COUNTIF($L$20:L2658,"&lt;&gt;")&lt;1901,19,COUNTIF($L$20:L2658,"&lt;&gt;")&lt;2001,20,COUNTIF($L$20:L2658,"&lt;&gt;")&lt;2101,21,COUNTIF($L$20:L2658,"&lt;&gt;")&lt;2201,22,COUNTIF($L$20:L2658,"&lt;&gt;")&lt;2301,23,COUNTIF($L$20:L2658,"&lt;&gt;")&lt;2401,24,COUNTIF($L$20:L2658,"&lt;&gt;")&lt;2501,25,COUNTIF($L$20:L2658,"&lt;&gt;")&lt;2601,26,COUNTIF($L$20:L2658,"&lt;&gt;")&lt;2701,27,COUNTIF($L$20:L2658,"&lt;&gt;")&lt;2801,28,COUNTIF($L$20:L2658,"&lt;&gt;")&lt;2901,29,COUNTIF($L$20:L2658,"&lt;&gt;")&lt;3001,30),"")</f>
        <v/>
      </c>
      <c r="AM2658" t="str">
        <f t="shared" si="205"/>
        <v/>
      </c>
      <c r="AN2658" t="str">
        <f t="shared" si="209"/>
        <v/>
      </c>
      <c r="AP2658" t="str">
        <f t="shared" si="208"/>
        <v/>
      </c>
      <c r="AQ2658" t="str">
        <f>IF(AO2658="","",COUNTIFS(AM2658:$AM$3019,AO2658))</f>
        <v/>
      </c>
    </row>
    <row r="2659" spans="1:43" x14ac:dyDescent="0.25">
      <c r="A2659" s="6" t="str">
        <f>IF(COUNT($A$20:A2658)&lt;&gt;$B$4,IF(A2658="","",A2658+1),"")</f>
        <v/>
      </c>
      <c r="B2659" s="3"/>
      <c r="C2659" s="3"/>
      <c r="D2659" s="122"/>
      <c r="E2659" s="3"/>
      <c r="F2659" s="3"/>
      <c r="G2659" s="3"/>
      <c r="H2659" s="3"/>
      <c r="I2659" s="120"/>
      <c r="J2659" s="3"/>
      <c r="K2659" s="95" t="str" cm="1">
        <f t="array" ref="K2659">IF(OR($J$14 = "A",$J$14 = "B",$J$14 = "C"),IF(I2659="","",IF(LEN(I2659)&gt;2,_xlfn.IFS(ISNUMBER(SEARCH("_",I2659)),I2659,ISNUMBER(SEARCH(", ",I2659)),SUBSTITUTE(I2659,", ","_"),ISNUMBER(SEARCH("/ ",I2659)),SUBSTITUTE(I2659,"/ ","_"),ISNUMBER(SEARCH(",",I2659)),SUBSTITUTE(I2659,",","_"),ISNUMBER(SEARCH("/",I2659)),SUBSTITUTE(I2659,"/","_"),ISNUMBER(SEARCH("",I2659)),I2659),I2659)),IF(OR($J$14 = "J",$J$14 = "K"),"",IF(D2659="","",IF(LEN(D2659)&gt;2,_xlfn.IFS(ISNUMBER(SEARCH("_",D2659)),D2659,ISNUMBER(SEARCH(", ",D2659)),SUBSTITUTE(D2659,", ","_"),ISNUMBER(SEARCH("/ ",D2659)),SUBSTITUTE(D2659,"/ ","_"),ISNUMBER(SEARCH(",",D2659)),SUBSTITUTE(D2659,",","_"),ISNUMBER(SEARCH("/",D2659)),SUBSTITUTE(D2659,"/","_"),ISNUMBER(SEARCH("",D2659)),D2659),D2659))))</f>
        <v/>
      </c>
      <c r="L2659" s="1"/>
      <c r="M2659" s="1" t="str">
        <f t="shared" si="206"/>
        <v/>
      </c>
      <c r="N2659" s="94" t="str">
        <f>IF($L2659="None","",IF(ISERROR(VLOOKUP($L2659,Info!$B$4:$B$266,1,FALSE)),"",VLOOKUP($L2659,Info!$B$4:$L$266,5,FALSE)))</f>
        <v/>
      </c>
      <c r="O2659" s="94" t="str">
        <f>IF(K2659="","",IF(AND($J$12&lt;&gt;"ABC",N2659="3"),"BAC",IF(N2659="3","ABC",IF($J$12&lt;&gt;"ABC",IF($J$10="Standard",VLOOKUP(K2659,Info!$BE$4:$BF$481,2,FALSE),VLOOKUP(K2659,Info!$BI$4:$BJ$482,2,FALSE)),IF($J$10="Standard",VLOOKUP(K2659,Info!$AG$4:$AH$2994,2,FALSE),VLOOKUP(K2659,Info!$AK$4:$AL$2997,2,FALSE))))))</f>
        <v/>
      </c>
      <c r="P2659" s="94" t="str">
        <f>IF($L2659="None","",IF(ISERROR(VLOOKUP($L2659,Info!$B$4:$B$266,1,FALSE)),"",VLOOKUP($L2659,Info!$B$4:$L$266,3,FALSE)))</f>
        <v/>
      </c>
      <c r="Q2659" s="96" t="str">
        <f>IF($L2659="None","",IF(ISERROR(VLOOKUP($L2659,Info!$B$4:$B$266,1,FALSE)),"",VLOOKUP($L2659,Info!$B$4:$L$266,4,FALSE)))</f>
        <v/>
      </c>
      <c r="R2659" s="1"/>
      <c r="S2659" s="6" t="str">
        <f t="shared" si="207"/>
        <v/>
      </c>
      <c r="T2659" s="6" t="str">
        <f>IF($L2659="None","",IF(ISERROR(VLOOKUP($L2659,Info!$B$4:$B$266,1,FALSE)),"",VLOOKUP($L2659,Info!$B$4:$L$266,11,FALSE)))</f>
        <v/>
      </c>
      <c r="U2659" s="1"/>
      <c r="V2659" s="1"/>
      <c r="W2659" s="1"/>
      <c r="X2659" s="1" t="str">
        <f>IF($L2659="None","",IF(ISERROR(VLOOKUP($L2659,Info!$B$4:$B$266,1,FALSE)),"",IF(OR(W2659="Metallic Liquid Tight",W2659="Non-Metallic Liquid Tight",W2659="LSZH",W2659="Greenfield"),VLOOKUP($L2659,Info!$B$4:$L$266,7,FALSE),"N/A")))</f>
        <v/>
      </c>
      <c r="Y2659" s="1"/>
      <c r="Z2659" s="96" t="str">
        <f>IF($L2659="None","",IF(ISERROR(VLOOKUP($L2659,Info!$B$4:$B$266,1,FALSE)),"",VLOOKUP($L2659,Info!$B$4:$L$266,9,FALSE)))</f>
        <v/>
      </c>
      <c r="AA2659" s="96" t="str">
        <f>IF($L2659="None","",IF(ISERROR(VLOOKUP($L2659,Info!$B$4:$B$266,1,FALSE)),"",VLOOKUP($L2659,Info!$B$4:$L$266,8,FALSE)))</f>
        <v/>
      </c>
      <c r="AB2659" s="96" t="str">
        <f>IF($L2659="None","",IF(ISERROR(VLOOKUP($L2659,Info!$B$4:$B$266,1,FALSE)),"",VLOOKUP($L2659,Info!$B$4:$L$266,10,FALSE)))</f>
        <v/>
      </c>
      <c r="AC2659" s="1" t="str">
        <f>IF(W2659="SO Cable","Black,White",IF(O2659="","",IF(P2659="","",IF($J$12&lt;&gt;"ABC",IF(P2659&lt;="250",VLOOKUP(O2659,Info!$AZ$4:$BB$22,3,FALSE),VLOOKUP(O2659,Info!$AZ$23:$BB$39,3,FALSE)),IF(P2659&lt;="250",VLOOKUP(O2659,Info!$AO$4:$AQ$22,3,FALSE),VLOOKUP(O2659,Info!$AO$23:$AP$39,3,FALSE))))))</f>
        <v/>
      </c>
      <c r="AD2659" s="1"/>
      <c r="AE2659" s="1" t="str">
        <f>IF($L2659="None","",IF(ISERROR(VLOOKUP($L2659,Info!$B$4:$B$266,1,FALSE)),"",VLOOKUP($L2659,Info!$B$4:$L$266,4,FALSE)))</f>
        <v/>
      </c>
      <c r="AF2659" s="1" t="str">
        <f>IF($L2659="None","",IF(ISERROR(VLOOKUP($L2659,Info!$B$4:$B$266,1,FALSE)),"",VLOOKUP($L2659,Info!$B$4:$L$266,6,FALSE)))</f>
        <v/>
      </c>
      <c r="AG2659" s="1"/>
      <c r="AH2659" s="33" t="str" cm="1">
        <f t="array" ref="AH2659">IF(AND(L2659&lt;&gt;"",O2659&lt;&gt;"",R2659:S2659&lt;&gt;"",W2659:X2659&lt;&gt;"",Z2659:AA2659&lt;&gt;"",AC2659&lt;&gt;""),"Good","Bad")</f>
        <v>Bad</v>
      </c>
      <c r="AL2659" t="str" cm="1">
        <f t="array" ref="AL2659">IF(R2659&gt;0,_xlfn.IFS(COUNTIF($L$20:L2659,"&lt;&gt;")&lt;101,1,COUNTIF($L$20:L2659,"&lt;&gt;")&lt;201,2,COUNTIF($L$20:L2659,"&lt;&gt;")&lt;301,3,COUNTIF($L$20:L2659,"&lt;&gt;")&lt;401,4,COUNTIF($L$20:L2659,"&lt;&gt;")&lt;501,5,COUNTIF($L$20:L2659,"&lt;&gt;")&lt;601,6,COUNTIF($L$20:L2659,"&lt;&gt;")&lt;701,7,COUNTIF($L$20:L2659,"&lt;&gt;")&lt;801,8,COUNTIF($L$20:L2659,"&lt;&gt;")&lt;901,9,COUNTIF($L$20:L2659,"&lt;&gt;")&lt;1001,10,COUNTIF($L$20:L2659,"&lt;&gt;")&lt;1101,11,COUNTIF($L$20:L2659,"&lt;&gt;")&lt;1201,12,COUNTIF($L$20:L2659,"&lt;&gt;")&lt;1301,13,COUNTIF($L$20:L2659,"&lt;&gt;")&lt;1401,14,COUNTIF($L$20:L2659,"&lt;&gt;")&lt;1501,15,COUNTIF($L$20:L2659,"&lt;&gt;")&lt;1601,16,COUNTIF($L$20:L2659,"&lt;&gt;")&lt;1701,17,COUNTIF($L$20:L2659,"&lt;&gt;")&lt;1801,18,COUNTIF($L$20:L2659,"&lt;&gt;")&lt;1901,19,COUNTIF($L$20:L2659,"&lt;&gt;")&lt;2001,20,COUNTIF($L$20:L2659,"&lt;&gt;")&lt;2101,21,COUNTIF($L$20:L2659,"&lt;&gt;")&lt;2201,22,COUNTIF($L$20:L2659,"&lt;&gt;")&lt;2301,23,COUNTIF($L$20:L2659,"&lt;&gt;")&lt;2401,24,COUNTIF($L$20:L2659,"&lt;&gt;")&lt;2501,25,COUNTIF($L$20:L2659,"&lt;&gt;")&lt;2601,26,COUNTIF($L$20:L2659,"&lt;&gt;")&lt;2701,27,COUNTIF($L$20:L2659,"&lt;&gt;")&lt;2801,28,COUNTIF($L$20:L2659,"&lt;&gt;")&lt;2901,29,COUNTIF($L$20:L2659,"&lt;&gt;")&lt;3001,30),"")</f>
        <v/>
      </c>
      <c r="AM2659" t="str">
        <f t="shared" si="205"/>
        <v/>
      </c>
      <c r="AN2659" t="str">
        <f t="shared" si="209"/>
        <v/>
      </c>
      <c r="AP2659" t="str">
        <f t="shared" si="208"/>
        <v/>
      </c>
      <c r="AQ2659" t="str">
        <f>IF(AO2659="","",COUNTIFS(AM2659:$AM$3019,AO2659))</f>
        <v/>
      </c>
    </row>
    <row r="2660" spans="1:43" x14ac:dyDescent="0.25">
      <c r="A2660" s="6" t="str">
        <f>IF(COUNT($A$20:A2659)&lt;&gt;$B$4,IF(A2659="","",A2659+1),"")</f>
        <v/>
      </c>
      <c r="B2660" s="3"/>
      <c r="C2660" s="3"/>
      <c r="D2660" s="122"/>
      <c r="E2660" s="3"/>
      <c r="F2660" s="3"/>
      <c r="G2660" s="3"/>
      <c r="H2660" s="3"/>
      <c r="I2660" s="120"/>
      <c r="J2660" s="3"/>
      <c r="K2660" s="95" t="str" cm="1">
        <f t="array" ref="K2660">IF(OR($J$14 = "A",$J$14 = "B",$J$14 = "C"),IF(I2660="","",IF(LEN(I2660)&gt;2,_xlfn.IFS(ISNUMBER(SEARCH("_",I2660)),I2660,ISNUMBER(SEARCH(", ",I2660)),SUBSTITUTE(I2660,", ","_"),ISNUMBER(SEARCH("/ ",I2660)),SUBSTITUTE(I2660,"/ ","_"),ISNUMBER(SEARCH(",",I2660)),SUBSTITUTE(I2660,",","_"),ISNUMBER(SEARCH("/",I2660)),SUBSTITUTE(I2660,"/","_"),ISNUMBER(SEARCH("",I2660)),I2660),I2660)),IF(OR($J$14 = "J",$J$14 = "K"),"",IF(D2660="","",IF(LEN(D2660)&gt;2,_xlfn.IFS(ISNUMBER(SEARCH("_",D2660)),D2660,ISNUMBER(SEARCH(", ",D2660)),SUBSTITUTE(D2660,", ","_"),ISNUMBER(SEARCH("/ ",D2660)),SUBSTITUTE(D2660,"/ ","_"),ISNUMBER(SEARCH(",",D2660)),SUBSTITUTE(D2660,",","_"),ISNUMBER(SEARCH("/",D2660)),SUBSTITUTE(D2660,"/","_"),ISNUMBER(SEARCH("",D2660)),D2660),D2660))))</f>
        <v/>
      </c>
      <c r="L2660" s="1"/>
      <c r="M2660" s="1" t="str">
        <f t="shared" si="206"/>
        <v/>
      </c>
      <c r="N2660" s="94" t="str">
        <f>IF($L2660="None","",IF(ISERROR(VLOOKUP($L2660,Info!$B$4:$B$266,1,FALSE)),"",VLOOKUP($L2660,Info!$B$4:$L$266,5,FALSE)))</f>
        <v/>
      </c>
      <c r="O2660" s="94" t="str">
        <f>IF(K2660="","",IF(AND($J$12&lt;&gt;"ABC",N2660="3"),"BAC",IF(N2660="3","ABC",IF($J$12&lt;&gt;"ABC",IF($J$10="Standard",VLOOKUP(K2660,Info!$BE$4:$BF$481,2,FALSE),VLOOKUP(K2660,Info!$BI$4:$BJ$482,2,FALSE)),IF($J$10="Standard",VLOOKUP(K2660,Info!$AG$4:$AH$2994,2,FALSE),VLOOKUP(K2660,Info!$AK$4:$AL$2997,2,FALSE))))))</f>
        <v/>
      </c>
      <c r="P2660" s="94" t="str">
        <f>IF($L2660="None","",IF(ISERROR(VLOOKUP($L2660,Info!$B$4:$B$266,1,FALSE)),"",VLOOKUP($L2660,Info!$B$4:$L$266,3,FALSE)))</f>
        <v/>
      </c>
      <c r="Q2660" s="96" t="str">
        <f>IF($L2660="None","",IF(ISERROR(VLOOKUP($L2660,Info!$B$4:$B$266,1,FALSE)),"",VLOOKUP($L2660,Info!$B$4:$L$266,4,FALSE)))</f>
        <v/>
      </c>
      <c r="R2660" s="1"/>
      <c r="S2660" s="6" t="str">
        <f t="shared" si="207"/>
        <v/>
      </c>
      <c r="T2660" s="6" t="str">
        <f>IF($L2660="None","",IF(ISERROR(VLOOKUP($L2660,Info!$B$4:$B$266,1,FALSE)),"",VLOOKUP($L2660,Info!$B$4:$L$266,11,FALSE)))</f>
        <v/>
      </c>
      <c r="U2660" s="1"/>
      <c r="V2660" s="1"/>
      <c r="W2660" s="1"/>
      <c r="X2660" s="1" t="str">
        <f>IF($L2660="None","",IF(ISERROR(VLOOKUP($L2660,Info!$B$4:$B$266,1,FALSE)),"",IF(OR(W2660="Metallic Liquid Tight",W2660="Non-Metallic Liquid Tight",W2660="LSZH",W2660="Greenfield"),VLOOKUP($L2660,Info!$B$4:$L$266,7,FALSE),"N/A")))</f>
        <v/>
      </c>
      <c r="Y2660" s="1"/>
      <c r="Z2660" s="96" t="str">
        <f>IF($L2660="None","",IF(ISERROR(VLOOKUP($L2660,Info!$B$4:$B$266,1,FALSE)),"",VLOOKUP($L2660,Info!$B$4:$L$266,9,FALSE)))</f>
        <v/>
      </c>
      <c r="AA2660" s="96" t="str">
        <f>IF($L2660="None","",IF(ISERROR(VLOOKUP($L2660,Info!$B$4:$B$266,1,FALSE)),"",VLOOKUP($L2660,Info!$B$4:$L$266,8,FALSE)))</f>
        <v/>
      </c>
      <c r="AB2660" s="96" t="str">
        <f>IF($L2660="None","",IF(ISERROR(VLOOKUP($L2660,Info!$B$4:$B$266,1,FALSE)),"",VLOOKUP($L2660,Info!$B$4:$L$266,10,FALSE)))</f>
        <v/>
      </c>
      <c r="AC2660" s="1" t="str">
        <f>IF(W2660="SO Cable","Black,White",IF(O2660="","",IF(P2660="","",IF($J$12&lt;&gt;"ABC",IF(P2660&lt;="250",VLOOKUP(O2660,Info!$AZ$4:$BB$22,3,FALSE),VLOOKUP(O2660,Info!$AZ$23:$BB$39,3,FALSE)),IF(P2660&lt;="250",VLOOKUP(O2660,Info!$AO$4:$AQ$22,3,FALSE),VLOOKUP(O2660,Info!$AO$23:$AP$39,3,FALSE))))))</f>
        <v/>
      </c>
      <c r="AD2660" s="1"/>
      <c r="AE2660" s="1" t="str">
        <f>IF($L2660="None","",IF(ISERROR(VLOOKUP($L2660,Info!$B$4:$B$266,1,FALSE)),"",VLOOKUP($L2660,Info!$B$4:$L$266,4,FALSE)))</f>
        <v/>
      </c>
      <c r="AF2660" s="1" t="str">
        <f>IF($L2660="None","",IF(ISERROR(VLOOKUP($L2660,Info!$B$4:$B$266,1,FALSE)),"",VLOOKUP($L2660,Info!$B$4:$L$266,6,FALSE)))</f>
        <v/>
      </c>
      <c r="AG2660" s="1"/>
      <c r="AH2660" s="33" t="str" cm="1">
        <f t="array" ref="AH2660">IF(AND(L2660&lt;&gt;"",O2660&lt;&gt;"",R2660:S2660&lt;&gt;"",W2660:X2660&lt;&gt;"",Z2660:AA2660&lt;&gt;"",AC2660&lt;&gt;""),"Good","Bad")</f>
        <v>Bad</v>
      </c>
      <c r="AL2660" t="str" cm="1">
        <f t="array" ref="AL2660">IF(R2660&gt;0,_xlfn.IFS(COUNTIF($L$20:L2660,"&lt;&gt;")&lt;101,1,COUNTIF($L$20:L2660,"&lt;&gt;")&lt;201,2,COUNTIF($L$20:L2660,"&lt;&gt;")&lt;301,3,COUNTIF($L$20:L2660,"&lt;&gt;")&lt;401,4,COUNTIF($L$20:L2660,"&lt;&gt;")&lt;501,5,COUNTIF($L$20:L2660,"&lt;&gt;")&lt;601,6,COUNTIF($L$20:L2660,"&lt;&gt;")&lt;701,7,COUNTIF($L$20:L2660,"&lt;&gt;")&lt;801,8,COUNTIF($L$20:L2660,"&lt;&gt;")&lt;901,9,COUNTIF($L$20:L2660,"&lt;&gt;")&lt;1001,10,COUNTIF($L$20:L2660,"&lt;&gt;")&lt;1101,11,COUNTIF($L$20:L2660,"&lt;&gt;")&lt;1201,12,COUNTIF($L$20:L2660,"&lt;&gt;")&lt;1301,13,COUNTIF($L$20:L2660,"&lt;&gt;")&lt;1401,14,COUNTIF($L$20:L2660,"&lt;&gt;")&lt;1501,15,COUNTIF($L$20:L2660,"&lt;&gt;")&lt;1601,16,COUNTIF($L$20:L2660,"&lt;&gt;")&lt;1701,17,COUNTIF($L$20:L2660,"&lt;&gt;")&lt;1801,18,COUNTIF($L$20:L2660,"&lt;&gt;")&lt;1901,19,COUNTIF($L$20:L2660,"&lt;&gt;")&lt;2001,20,COUNTIF($L$20:L2660,"&lt;&gt;")&lt;2101,21,COUNTIF($L$20:L2660,"&lt;&gt;")&lt;2201,22,COUNTIF($L$20:L2660,"&lt;&gt;")&lt;2301,23,COUNTIF($L$20:L2660,"&lt;&gt;")&lt;2401,24,COUNTIF($L$20:L2660,"&lt;&gt;")&lt;2501,25,COUNTIF($L$20:L2660,"&lt;&gt;")&lt;2601,26,COUNTIF($L$20:L2660,"&lt;&gt;")&lt;2701,27,COUNTIF($L$20:L2660,"&lt;&gt;")&lt;2801,28,COUNTIF($L$20:L2660,"&lt;&gt;")&lt;2901,29,COUNTIF($L$20:L2660,"&lt;&gt;")&lt;3001,30),"")</f>
        <v/>
      </c>
      <c r="AM2660" t="str">
        <f t="shared" si="205"/>
        <v/>
      </c>
      <c r="AN2660" t="str">
        <f t="shared" si="209"/>
        <v/>
      </c>
      <c r="AP2660" t="str">
        <f t="shared" si="208"/>
        <v/>
      </c>
      <c r="AQ2660" t="str">
        <f>IF(AO2660="","",COUNTIFS(AM2660:$AM$3019,AO2660))</f>
        <v/>
      </c>
    </row>
    <row r="2661" spans="1:43" x14ac:dyDescent="0.25">
      <c r="A2661" s="6" t="str">
        <f>IF(COUNT($A$20:A2660)&lt;&gt;$B$4,IF(A2660="","",A2660+1),"")</f>
        <v/>
      </c>
      <c r="B2661" s="3"/>
      <c r="C2661" s="3"/>
      <c r="D2661" s="122"/>
      <c r="E2661" s="3"/>
      <c r="F2661" s="3"/>
      <c r="G2661" s="3"/>
      <c r="H2661" s="3"/>
      <c r="I2661" s="120"/>
      <c r="J2661" s="3"/>
      <c r="K2661" s="95" t="str" cm="1">
        <f t="array" ref="K2661">IF(OR($J$14 = "A",$J$14 = "B",$J$14 = "C"),IF(I2661="","",IF(LEN(I2661)&gt;2,_xlfn.IFS(ISNUMBER(SEARCH("_",I2661)),I2661,ISNUMBER(SEARCH(", ",I2661)),SUBSTITUTE(I2661,", ","_"),ISNUMBER(SEARCH("/ ",I2661)),SUBSTITUTE(I2661,"/ ","_"),ISNUMBER(SEARCH(",",I2661)),SUBSTITUTE(I2661,",","_"),ISNUMBER(SEARCH("/",I2661)),SUBSTITUTE(I2661,"/","_"),ISNUMBER(SEARCH("",I2661)),I2661),I2661)),IF(OR($J$14 = "J",$J$14 = "K"),"",IF(D2661="","",IF(LEN(D2661)&gt;2,_xlfn.IFS(ISNUMBER(SEARCH("_",D2661)),D2661,ISNUMBER(SEARCH(", ",D2661)),SUBSTITUTE(D2661,", ","_"),ISNUMBER(SEARCH("/ ",D2661)),SUBSTITUTE(D2661,"/ ","_"),ISNUMBER(SEARCH(",",D2661)),SUBSTITUTE(D2661,",","_"),ISNUMBER(SEARCH("/",D2661)),SUBSTITUTE(D2661,"/","_"),ISNUMBER(SEARCH("",D2661)),D2661),D2661))))</f>
        <v/>
      </c>
      <c r="L2661" s="1"/>
      <c r="M2661" s="1" t="str">
        <f t="shared" si="206"/>
        <v/>
      </c>
      <c r="N2661" s="94" t="str">
        <f>IF($L2661="None","",IF(ISERROR(VLOOKUP($L2661,Info!$B$4:$B$266,1,FALSE)),"",VLOOKUP($L2661,Info!$B$4:$L$266,5,FALSE)))</f>
        <v/>
      </c>
      <c r="O2661" s="94" t="str">
        <f>IF(K2661="","",IF(AND($J$12&lt;&gt;"ABC",N2661="3"),"BAC",IF(N2661="3","ABC",IF($J$12&lt;&gt;"ABC",IF($J$10="Standard",VLOOKUP(K2661,Info!$BE$4:$BF$481,2,FALSE),VLOOKUP(K2661,Info!$BI$4:$BJ$482,2,FALSE)),IF($J$10="Standard",VLOOKUP(K2661,Info!$AG$4:$AH$2994,2,FALSE),VLOOKUP(K2661,Info!$AK$4:$AL$2997,2,FALSE))))))</f>
        <v/>
      </c>
      <c r="P2661" s="94" t="str">
        <f>IF($L2661="None","",IF(ISERROR(VLOOKUP($L2661,Info!$B$4:$B$266,1,FALSE)),"",VLOOKUP($L2661,Info!$B$4:$L$266,3,FALSE)))</f>
        <v/>
      </c>
      <c r="Q2661" s="96" t="str">
        <f>IF($L2661="None","",IF(ISERROR(VLOOKUP($L2661,Info!$B$4:$B$266,1,FALSE)),"",VLOOKUP($L2661,Info!$B$4:$L$266,4,FALSE)))</f>
        <v/>
      </c>
      <c r="R2661" s="1"/>
      <c r="S2661" s="6" t="str">
        <f t="shared" si="207"/>
        <v/>
      </c>
      <c r="T2661" s="6" t="str">
        <f>IF($L2661="None","",IF(ISERROR(VLOOKUP($L2661,Info!$B$4:$B$266,1,FALSE)),"",VLOOKUP($L2661,Info!$B$4:$L$266,11,FALSE)))</f>
        <v/>
      </c>
      <c r="U2661" s="1"/>
      <c r="V2661" s="1"/>
      <c r="W2661" s="1"/>
      <c r="X2661" s="1" t="str">
        <f>IF($L2661="None","",IF(ISERROR(VLOOKUP($L2661,Info!$B$4:$B$266,1,FALSE)),"",IF(OR(W2661="Metallic Liquid Tight",W2661="Non-Metallic Liquid Tight",W2661="LSZH",W2661="Greenfield"),VLOOKUP($L2661,Info!$B$4:$L$266,7,FALSE),"N/A")))</f>
        <v/>
      </c>
      <c r="Y2661" s="1"/>
      <c r="Z2661" s="96" t="str">
        <f>IF($L2661="None","",IF(ISERROR(VLOOKUP($L2661,Info!$B$4:$B$266,1,FALSE)),"",VLOOKUP($L2661,Info!$B$4:$L$266,9,FALSE)))</f>
        <v/>
      </c>
      <c r="AA2661" s="96" t="str">
        <f>IF($L2661="None","",IF(ISERROR(VLOOKUP($L2661,Info!$B$4:$B$266,1,FALSE)),"",VLOOKUP($L2661,Info!$B$4:$L$266,8,FALSE)))</f>
        <v/>
      </c>
      <c r="AB2661" s="96" t="str">
        <f>IF($L2661="None","",IF(ISERROR(VLOOKUP($L2661,Info!$B$4:$B$266,1,FALSE)),"",VLOOKUP($L2661,Info!$B$4:$L$266,10,FALSE)))</f>
        <v/>
      </c>
      <c r="AC2661" s="1" t="str">
        <f>IF(W2661="SO Cable","Black,White",IF(O2661="","",IF(P2661="","",IF($J$12&lt;&gt;"ABC",IF(P2661&lt;="250",VLOOKUP(O2661,Info!$AZ$4:$BB$22,3,FALSE),VLOOKUP(O2661,Info!$AZ$23:$BB$39,3,FALSE)),IF(P2661&lt;="250",VLOOKUP(O2661,Info!$AO$4:$AQ$22,3,FALSE),VLOOKUP(O2661,Info!$AO$23:$AP$39,3,FALSE))))))</f>
        <v/>
      </c>
      <c r="AD2661" s="1"/>
      <c r="AE2661" s="1" t="str">
        <f>IF($L2661="None","",IF(ISERROR(VLOOKUP($L2661,Info!$B$4:$B$266,1,FALSE)),"",VLOOKUP($L2661,Info!$B$4:$L$266,4,FALSE)))</f>
        <v/>
      </c>
      <c r="AF2661" s="1" t="str">
        <f>IF($L2661="None","",IF(ISERROR(VLOOKUP($L2661,Info!$B$4:$B$266,1,FALSE)),"",VLOOKUP($L2661,Info!$B$4:$L$266,6,FALSE)))</f>
        <v/>
      </c>
      <c r="AG2661" s="1"/>
      <c r="AH2661" s="33" t="str" cm="1">
        <f t="array" ref="AH2661">IF(AND(L2661&lt;&gt;"",O2661&lt;&gt;"",R2661:S2661&lt;&gt;"",W2661:X2661&lt;&gt;"",Z2661:AA2661&lt;&gt;"",AC2661&lt;&gt;""),"Good","Bad")</f>
        <v>Bad</v>
      </c>
      <c r="AL2661" t="str" cm="1">
        <f t="array" ref="AL2661">IF(R2661&gt;0,_xlfn.IFS(COUNTIF($L$20:L2661,"&lt;&gt;")&lt;101,1,COUNTIF($L$20:L2661,"&lt;&gt;")&lt;201,2,COUNTIF($L$20:L2661,"&lt;&gt;")&lt;301,3,COUNTIF($L$20:L2661,"&lt;&gt;")&lt;401,4,COUNTIF($L$20:L2661,"&lt;&gt;")&lt;501,5,COUNTIF($L$20:L2661,"&lt;&gt;")&lt;601,6,COUNTIF($L$20:L2661,"&lt;&gt;")&lt;701,7,COUNTIF($L$20:L2661,"&lt;&gt;")&lt;801,8,COUNTIF($L$20:L2661,"&lt;&gt;")&lt;901,9,COUNTIF($L$20:L2661,"&lt;&gt;")&lt;1001,10,COUNTIF($L$20:L2661,"&lt;&gt;")&lt;1101,11,COUNTIF($L$20:L2661,"&lt;&gt;")&lt;1201,12,COUNTIF($L$20:L2661,"&lt;&gt;")&lt;1301,13,COUNTIF($L$20:L2661,"&lt;&gt;")&lt;1401,14,COUNTIF($L$20:L2661,"&lt;&gt;")&lt;1501,15,COUNTIF($L$20:L2661,"&lt;&gt;")&lt;1601,16,COUNTIF($L$20:L2661,"&lt;&gt;")&lt;1701,17,COUNTIF($L$20:L2661,"&lt;&gt;")&lt;1801,18,COUNTIF($L$20:L2661,"&lt;&gt;")&lt;1901,19,COUNTIF($L$20:L2661,"&lt;&gt;")&lt;2001,20,COUNTIF($L$20:L2661,"&lt;&gt;")&lt;2101,21,COUNTIF($L$20:L2661,"&lt;&gt;")&lt;2201,22,COUNTIF($L$20:L2661,"&lt;&gt;")&lt;2301,23,COUNTIF($L$20:L2661,"&lt;&gt;")&lt;2401,24,COUNTIF($L$20:L2661,"&lt;&gt;")&lt;2501,25,COUNTIF($L$20:L2661,"&lt;&gt;")&lt;2601,26,COUNTIF($L$20:L2661,"&lt;&gt;")&lt;2701,27,COUNTIF($L$20:L2661,"&lt;&gt;")&lt;2801,28,COUNTIF($L$20:L2661,"&lt;&gt;")&lt;2901,29,COUNTIF($L$20:L2661,"&lt;&gt;")&lt;3001,30),"")</f>
        <v/>
      </c>
      <c r="AM2661" t="str">
        <f t="shared" si="205"/>
        <v/>
      </c>
      <c r="AN2661" t="str">
        <f t="shared" si="209"/>
        <v/>
      </c>
      <c r="AP2661" t="str">
        <f t="shared" si="208"/>
        <v/>
      </c>
      <c r="AQ2661" t="str">
        <f>IF(AO2661="","",COUNTIFS(AM2661:$AM$3019,AO2661))</f>
        <v/>
      </c>
    </row>
    <row r="2662" spans="1:43" x14ac:dyDescent="0.25">
      <c r="A2662" s="6" t="str">
        <f>IF(COUNT($A$20:A2661)&lt;&gt;$B$4,IF(A2661="","",A2661+1),"")</f>
        <v/>
      </c>
      <c r="B2662" s="3"/>
      <c r="C2662" s="3"/>
      <c r="D2662" s="122"/>
      <c r="E2662" s="3"/>
      <c r="F2662" s="3"/>
      <c r="G2662" s="3"/>
      <c r="H2662" s="3"/>
      <c r="I2662" s="120"/>
      <c r="J2662" s="3"/>
      <c r="K2662" s="95" t="str" cm="1">
        <f t="array" ref="K2662">IF(OR($J$14 = "A",$J$14 = "B",$J$14 = "C"),IF(I2662="","",IF(LEN(I2662)&gt;2,_xlfn.IFS(ISNUMBER(SEARCH("_",I2662)),I2662,ISNUMBER(SEARCH(", ",I2662)),SUBSTITUTE(I2662,", ","_"),ISNUMBER(SEARCH("/ ",I2662)),SUBSTITUTE(I2662,"/ ","_"),ISNUMBER(SEARCH(",",I2662)),SUBSTITUTE(I2662,",","_"),ISNUMBER(SEARCH("/",I2662)),SUBSTITUTE(I2662,"/","_"),ISNUMBER(SEARCH("",I2662)),I2662),I2662)),IF(OR($J$14 = "J",$J$14 = "K"),"",IF(D2662="","",IF(LEN(D2662)&gt;2,_xlfn.IFS(ISNUMBER(SEARCH("_",D2662)),D2662,ISNUMBER(SEARCH(", ",D2662)),SUBSTITUTE(D2662,", ","_"),ISNUMBER(SEARCH("/ ",D2662)),SUBSTITUTE(D2662,"/ ","_"),ISNUMBER(SEARCH(",",D2662)),SUBSTITUTE(D2662,",","_"),ISNUMBER(SEARCH("/",D2662)),SUBSTITUTE(D2662,"/","_"),ISNUMBER(SEARCH("",D2662)),D2662),D2662))))</f>
        <v/>
      </c>
      <c r="L2662" s="1"/>
      <c r="M2662" s="1" t="str">
        <f t="shared" si="206"/>
        <v/>
      </c>
      <c r="N2662" s="94" t="str">
        <f>IF($L2662="None","",IF(ISERROR(VLOOKUP($L2662,Info!$B$4:$B$266,1,FALSE)),"",VLOOKUP($L2662,Info!$B$4:$L$266,5,FALSE)))</f>
        <v/>
      </c>
      <c r="O2662" s="94" t="str">
        <f>IF(K2662="","",IF(AND($J$12&lt;&gt;"ABC",N2662="3"),"BAC",IF(N2662="3","ABC",IF($J$12&lt;&gt;"ABC",IF($J$10="Standard",VLOOKUP(K2662,Info!$BE$4:$BF$481,2,FALSE),VLOOKUP(K2662,Info!$BI$4:$BJ$482,2,FALSE)),IF($J$10="Standard",VLOOKUP(K2662,Info!$AG$4:$AH$2994,2,FALSE),VLOOKUP(K2662,Info!$AK$4:$AL$2997,2,FALSE))))))</f>
        <v/>
      </c>
      <c r="P2662" s="94" t="str">
        <f>IF($L2662="None","",IF(ISERROR(VLOOKUP($L2662,Info!$B$4:$B$266,1,FALSE)),"",VLOOKUP($L2662,Info!$B$4:$L$266,3,FALSE)))</f>
        <v/>
      </c>
      <c r="Q2662" s="96" t="str">
        <f>IF($L2662="None","",IF(ISERROR(VLOOKUP($L2662,Info!$B$4:$B$266,1,FALSE)),"",VLOOKUP($L2662,Info!$B$4:$L$266,4,FALSE)))</f>
        <v/>
      </c>
      <c r="R2662" s="1"/>
      <c r="S2662" s="6" t="str">
        <f t="shared" si="207"/>
        <v/>
      </c>
      <c r="T2662" s="6" t="str">
        <f>IF($L2662="None","",IF(ISERROR(VLOOKUP($L2662,Info!$B$4:$B$266,1,FALSE)),"",VLOOKUP($L2662,Info!$B$4:$L$266,11,FALSE)))</f>
        <v/>
      </c>
      <c r="U2662" s="1"/>
      <c r="V2662" s="1"/>
      <c r="W2662" s="1"/>
      <c r="X2662" s="1" t="str">
        <f>IF($L2662="None","",IF(ISERROR(VLOOKUP($L2662,Info!$B$4:$B$266,1,FALSE)),"",IF(OR(W2662="Metallic Liquid Tight",W2662="Non-Metallic Liquid Tight",W2662="LSZH",W2662="Greenfield"),VLOOKUP($L2662,Info!$B$4:$L$266,7,FALSE),"N/A")))</f>
        <v/>
      </c>
      <c r="Y2662" s="1"/>
      <c r="Z2662" s="96" t="str">
        <f>IF($L2662="None","",IF(ISERROR(VLOOKUP($L2662,Info!$B$4:$B$266,1,FALSE)),"",VLOOKUP($L2662,Info!$B$4:$L$266,9,FALSE)))</f>
        <v/>
      </c>
      <c r="AA2662" s="96" t="str">
        <f>IF($L2662="None","",IF(ISERROR(VLOOKUP($L2662,Info!$B$4:$B$266,1,FALSE)),"",VLOOKUP($L2662,Info!$B$4:$L$266,8,FALSE)))</f>
        <v/>
      </c>
      <c r="AB2662" s="96" t="str">
        <f>IF($L2662="None","",IF(ISERROR(VLOOKUP($L2662,Info!$B$4:$B$266,1,FALSE)),"",VLOOKUP($L2662,Info!$B$4:$L$266,10,FALSE)))</f>
        <v/>
      </c>
      <c r="AC2662" s="1" t="str">
        <f>IF(W2662="SO Cable","Black,White",IF(O2662="","",IF(P2662="","",IF($J$12&lt;&gt;"ABC",IF(P2662&lt;="250",VLOOKUP(O2662,Info!$AZ$4:$BB$22,3,FALSE),VLOOKUP(O2662,Info!$AZ$23:$BB$39,3,FALSE)),IF(P2662&lt;="250",VLOOKUP(O2662,Info!$AO$4:$AQ$22,3,FALSE),VLOOKUP(O2662,Info!$AO$23:$AP$39,3,FALSE))))))</f>
        <v/>
      </c>
      <c r="AD2662" s="1"/>
      <c r="AE2662" s="1" t="str">
        <f>IF($L2662="None","",IF(ISERROR(VLOOKUP($L2662,Info!$B$4:$B$266,1,FALSE)),"",VLOOKUP($L2662,Info!$B$4:$L$266,4,FALSE)))</f>
        <v/>
      </c>
      <c r="AF2662" s="1" t="str">
        <f>IF($L2662="None","",IF(ISERROR(VLOOKUP($L2662,Info!$B$4:$B$266,1,FALSE)),"",VLOOKUP($L2662,Info!$B$4:$L$266,6,FALSE)))</f>
        <v/>
      </c>
      <c r="AG2662" s="1"/>
      <c r="AH2662" s="33" t="str" cm="1">
        <f t="array" ref="AH2662">IF(AND(L2662&lt;&gt;"",O2662&lt;&gt;"",R2662:S2662&lt;&gt;"",W2662:X2662&lt;&gt;"",Z2662:AA2662&lt;&gt;"",AC2662&lt;&gt;""),"Good","Bad")</f>
        <v>Bad</v>
      </c>
      <c r="AL2662" t="str" cm="1">
        <f t="array" ref="AL2662">IF(R2662&gt;0,_xlfn.IFS(COUNTIF($L$20:L2662,"&lt;&gt;")&lt;101,1,COUNTIF($L$20:L2662,"&lt;&gt;")&lt;201,2,COUNTIF($L$20:L2662,"&lt;&gt;")&lt;301,3,COUNTIF($L$20:L2662,"&lt;&gt;")&lt;401,4,COUNTIF($L$20:L2662,"&lt;&gt;")&lt;501,5,COUNTIF($L$20:L2662,"&lt;&gt;")&lt;601,6,COUNTIF($L$20:L2662,"&lt;&gt;")&lt;701,7,COUNTIF($L$20:L2662,"&lt;&gt;")&lt;801,8,COUNTIF($L$20:L2662,"&lt;&gt;")&lt;901,9,COUNTIF($L$20:L2662,"&lt;&gt;")&lt;1001,10,COUNTIF($L$20:L2662,"&lt;&gt;")&lt;1101,11,COUNTIF($L$20:L2662,"&lt;&gt;")&lt;1201,12,COUNTIF($L$20:L2662,"&lt;&gt;")&lt;1301,13,COUNTIF($L$20:L2662,"&lt;&gt;")&lt;1401,14,COUNTIF($L$20:L2662,"&lt;&gt;")&lt;1501,15,COUNTIF($L$20:L2662,"&lt;&gt;")&lt;1601,16,COUNTIF($L$20:L2662,"&lt;&gt;")&lt;1701,17,COUNTIF($L$20:L2662,"&lt;&gt;")&lt;1801,18,COUNTIF($L$20:L2662,"&lt;&gt;")&lt;1901,19,COUNTIF($L$20:L2662,"&lt;&gt;")&lt;2001,20,COUNTIF($L$20:L2662,"&lt;&gt;")&lt;2101,21,COUNTIF($L$20:L2662,"&lt;&gt;")&lt;2201,22,COUNTIF($L$20:L2662,"&lt;&gt;")&lt;2301,23,COUNTIF($L$20:L2662,"&lt;&gt;")&lt;2401,24,COUNTIF($L$20:L2662,"&lt;&gt;")&lt;2501,25,COUNTIF($L$20:L2662,"&lt;&gt;")&lt;2601,26,COUNTIF($L$20:L2662,"&lt;&gt;")&lt;2701,27,COUNTIF($L$20:L2662,"&lt;&gt;")&lt;2801,28,COUNTIF($L$20:L2662,"&lt;&gt;")&lt;2901,29,COUNTIF($L$20:L2662,"&lt;&gt;")&lt;3001,30),"")</f>
        <v/>
      </c>
      <c r="AM2662" t="str">
        <f t="shared" si="205"/>
        <v/>
      </c>
      <c r="AN2662" t="str">
        <f t="shared" si="209"/>
        <v/>
      </c>
      <c r="AP2662" t="str">
        <f t="shared" si="208"/>
        <v/>
      </c>
      <c r="AQ2662" t="str">
        <f>IF(AO2662="","",COUNTIFS(AM2662:$AM$3019,AO2662))</f>
        <v/>
      </c>
    </row>
    <row r="2663" spans="1:43" x14ac:dyDescent="0.25">
      <c r="A2663" s="6" t="str">
        <f>IF(COUNT($A$20:A2662)&lt;&gt;$B$4,IF(A2662="","",A2662+1),"")</f>
        <v/>
      </c>
      <c r="B2663" s="3"/>
      <c r="C2663" s="3"/>
      <c r="D2663" s="122"/>
      <c r="E2663" s="3"/>
      <c r="F2663" s="3"/>
      <c r="G2663" s="3"/>
      <c r="H2663" s="3"/>
      <c r="I2663" s="120"/>
      <c r="J2663" s="3"/>
      <c r="K2663" s="95" t="str" cm="1">
        <f t="array" ref="K2663">IF(OR($J$14 = "A",$J$14 = "B",$J$14 = "C"),IF(I2663="","",IF(LEN(I2663)&gt;2,_xlfn.IFS(ISNUMBER(SEARCH("_",I2663)),I2663,ISNUMBER(SEARCH(", ",I2663)),SUBSTITUTE(I2663,", ","_"),ISNUMBER(SEARCH("/ ",I2663)),SUBSTITUTE(I2663,"/ ","_"),ISNUMBER(SEARCH(",",I2663)),SUBSTITUTE(I2663,",","_"),ISNUMBER(SEARCH("/",I2663)),SUBSTITUTE(I2663,"/","_"),ISNUMBER(SEARCH("",I2663)),I2663),I2663)),IF(OR($J$14 = "J",$J$14 = "K"),"",IF(D2663="","",IF(LEN(D2663)&gt;2,_xlfn.IFS(ISNUMBER(SEARCH("_",D2663)),D2663,ISNUMBER(SEARCH(", ",D2663)),SUBSTITUTE(D2663,", ","_"),ISNUMBER(SEARCH("/ ",D2663)),SUBSTITUTE(D2663,"/ ","_"),ISNUMBER(SEARCH(",",D2663)),SUBSTITUTE(D2663,",","_"),ISNUMBER(SEARCH("/",D2663)),SUBSTITUTE(D2663,"/","_"),ISNUMBER(SEARCH("",D2663)),D2663),D2663))))</f>
        <v/>
      </c>
      <c r="L2663" s="1"/>
      <c r="M2663" s="1" t="str">
        <f t="shared" si="206"/>
        <v/>
      </c>
      <c r="N2663" s="94" t="str">
        <f>IF($L2663="None","",IF(ISERROR(VLOOKUP($L2663,Info!$B$4:$B$266,1,FALSE)),"",VLOOKUP($L2663,Info!$B$4:$L$266,5,FALSE)))</f>
        <v/>
      </c>
      <c r="O2663" s="94" t="str">
        <f>IF(K2663="","",IF(AND($J$12&lt;&gt;"ABC",N2663="3"),"BAC",IF(N2663="3","ABC",IF($J$12&lt;&gt;"ABC",IF($J$10="Standard",VLOOKUP(K2663,Info!$BE$4:$BF$481,2,FALSE),VLOOKUP(K2663,Info!$BI$4:$BJ$482,2,FALSE)),IF($J$10="Standard",VLOOKUP(K2663,Info!$AG$4:$AH$2994,2,FALSE),VLOOKUP(K2663,Info!$AK$4:$AL$2997,2,FALSE))))))</f>
        <v/>
      </c>
      <c r="P2663" s="94" t="str">
        <f>IF($L2663="None","",IF(ISERROR(VLOOKUP($L2663,Info!$B$4:$B$266,1,FALSE)),"",VLOOKUP($L2663,Info!$B$4:$L$266,3,FALSE)))</f>
        <v/>
      </c>
      <c r="Q2663" s="96" t="str">
        <f>IF($L2663="None","",IF(ISERROR(VLOOKUP($L2663,Info!$B$4:$B$266,1,FALSE)),"",VLOOKUP($L2663,Info!$B$4:$L$266,4,FALSE)))</f>
        <v/>
      </c>
      <c r="R2663" s="1"/>
      <c r="S2663" s="6" t="str">
        <f t="shared" si="207"/>
        <v/>
      </c>
      <c r="T2663" s="6" t="str">
        <f>IF($L2663="None","",IF(ISERROR(VLOOKUP($L2663,Info!$B$4:$B$266,1,FALSE)),"",VLOOKUP($L2663,Info!$B$4:$L$266,11,FALSE)))</f>
        <v/>
      </c>
      <c r="U2663" s="1"/>
      <c r="V2663" s="1"/>
      <c r="W2663" s="1"/>
      <c r="X2663" s="1" t="str">
        <f>IF($L2663="None","",IF(ISERROR(VLOOKUP($L2663,Info!$B$4:$B$266,1,FALSE)),"",IF(OR(W2663="Metallic Liquid Tight",W2663="Non-Metallic Liquid Tight",W2663="LSZH",W2663="Greenfield"),VLOOKUP($L2663,Info!$B$4:$L$266,7,FALSE),"N/A")))</f>
        <v/>
      </c>
      <c r="Y2663" s="1"/>
      <c r="Z2663" s="96" t="str">
        <f>IF($L2663="None","",IF(ISERROR(VLOOKUP($L2663,Info!$B$4:$B$266,1,FALSE)),"",VLOOKUP($L2663,Info!$B$4:$L$266,9,FALSE)))</f>
        <v/>
      </c>
      <c r="AA2663" s="96" t="str">
        <f>IF($L2663="None","",IF(ISERROR(VLOOKUP($L2663,Info!$B$4:$B$266,1,FALSE)),"",VLOOKUP($L2663,Info!$B$4:$L$266,8,FALSE)))</f>
        <v/>
      </c>
      <c r="AB2663" s="96" t="str">
        <f>IF($L2663="None","",IF(ISERROR(VLOOKUP($L2663,Info!$B$4:$B$266,1,FALSE)),"",VLOOKUP($L2663,Info!$B$4:$L$266,10,FALSE)))</f>
        <v/>
      </c>
      <c r="AC2663" s="1" t="str">
        <f>IF(W2663="SO Cable","Black,White",IF(O2663="","",IF(P2663="","",IF($J$12&lt;&gt;"ABC",IF(P2663&lt;="250",VLOOKUP(O2663,Info!$AZ$4:$BB$22,3,FALSE),VLOOKUP(O2663,Info!$AZ$23:$BB$39,3,FALSE)),IF(P2663&lt;="250",VLOOKUP(O2663,Info!$AO$4:$AQ$22,3,FALSE),VLOOKUP(O2663,Info!$AO$23:$AP$39,3,FALSE))))))</f>
        <v/>
      </c>
      <c r="AD2663" s="1"/>
      <c r="AE2663" s="1" t="str">
        <f>IF($L2663="None","",IF(ISERROR(VLOOKUP($L2663,Info!$B$4:$B$266,1,FALSE)),"",VLOOKUP($L2663,Info!$B$4:$L$266,4,FALSE)))</f>
        <v/>
      </c>
      <c r="AF2663" s="1" t="str">
        <f>IF($L2663="None","",IF(ISERROR(VLOOKUP($L2663,Info!$B$4:$B$266,1,FALSE)),"",VLOOKUP($L2663,Info!$B$4:$L$266,6,FALSE)))</f>
        <v/>
      </c>
      <c r="AG2663" s="1"/>
      <c r="AH2663" s="33" t="str" cm="1">
        <f t="array" ref="AH2663">IF(AND(L2663&lt;&gt;"",O2663&lt;&gt;"",R2663:S2663&lt;&gt;"",W2663:X2663&lt;&gt;"",Z2663:AA2663&lt;&gt;"",AC2663&lt;&gt;""),"Good","Bad")</f>
        <v>Bad</v>
      </c>
      <c r="AL2663" t="str" cm="1">
        <f t="array" ref="AL2663">IF(R2663&gt;0,_xlfn.IFS(COUNTIF($L$20:L2663,"&lt;&gt;")&lt;101,1,COUNTIF($L$20:L2663,"&lt;&gt;")&lt;201,2,COUNTIF($L$20:L2663,"&lt;&gt;")&lt;301,3,COUNTIF($L$20:L2663,"&lt;&gt;")&lt;401,4,COUNTIF($L$20:L2663,"&lt;&gt;")&lt;501,5,COUNTIF($L$20:L2663,"&lt;&gt;")&lt;601,6,COUNTIF($L$20:L2663,"&lt;&gt;")&lt;701,7,COUNTIF($L$20:L2663,"&lt;&gt;")&lt;801,8,COUNTIF($L$20:L2663,"&lt;&gt;")&lt;901,9,COUNTIF($L$20:L2663,"&lt;&gt;")&lt;1001,10,COUNTIF($L$20:L2663,"&lt;&gt;")&lt;1101,11,COUNTIF($L$20:L2663,"&lt;&gt;")&lt;1201,12,COUNTIF($L$20:L2663,"&lt;&gt;")&lt;1301,13,COUNTIF($L$20:L2663,"&lt;&gt;")&lt;1401,14,COUNTIF($L$20:L2663,"&lt;&gt;")&lt;1501,15,COUNTIF($L$20:L2663,"&lt;&gt;")&lt;1601,16,COUNTIF($L$20:L2663,"&lt;&gt;")&lt;1701,17,COUNTIF($L$20:L2663,"&lt;&gt;")&lt;1801,18,COUNTIF($L$20:L2663,"&lt;&gt;")&lt;1901,19,COUNTIF($L$20:L2663,"&lt;&gt;")&lt;2001,20,COUNTIF($L$20:L2663,"&lt;&gt;")&lt;2101,21,COUNTIF($L$20:L2663,"&lt;&gt;")&lt;2201,22,COUNTIF($L$20:L2663,"&lt;&gt;")&lt;2301,23,COUNTIF($L$20:L2663,"&lt;&gt;")&lt;2401,24,COUNTIF($L$20:L2663,"&lt;&gt;")&lt;2501,25,COUNTIF($L$20:L2663,"&lt;&gt;")&lt;2601,26,COUNTIF($L$20:L2663,"&lt;&gt;")&lt;2701,27,COUNTIF($L$20:L2663,"&lt;&gt;")&lt;2801,28,COUNTIF($L$20:L2663,"&lt;&gt;")&lt;2901,29,COUNTIF($L$20:L2663,"&lt;&gt;")&lt;3001,30),"")</f>
        <v/>
      </c>
      <c r="AM2663" t="str">
        <f t="shared" si="205"/>
        <v/>
      </c>
      <c r="AN2663" t="str">
        <f t="shared" si="209"/>
        <v/>
      </c>
      <c r="AP2663" t="str">
        <f t="shared" si="208"/>
        <v/>
      </c>
      <c r="AQ2663" t="str">
        <f>IF(AO2663="","",COUNTIFS(AM2663:$AM$3019,AO2663))</f>
        <v/>
      </c>
    </row>
    <row r="2664" spans="1:43" x14ac:dyDescent="0.25">
      <c r="A2664" s="6" t="str">
        <f>IF(COUNT($A$20:A2663)&lt;&gt;$B$4,IF(A2663="","",A2663+1),"")</f>
        <v/>
      </c>
      <c r="B2664" s="3"/>
      <c r="C2664" s="3"/>
      <c r="D2664" s="122"/>
      <c r="E2664" s="3"/>
      <c r="F2664" s="3"/>
      <c r="G2664" s="3"/>
      <c r="H2664" s="3"/>
      <c r="I2664" s="120"/>
      <c r="J2664" s="3"/>
      <c r="K2664" s="95" t="str" cm="1">
        <f t="array" ref="K2664">IF(OR($J$14 = "A",$J$14 = "B",$J$14 = "C"),IF(I2664="","",IF(LEN(I2664)&gt;2,_xlfn.IFS(ISNUMBER(SEARCH("_",I2664)),I2664,ISNUMBER(SEARCH(", ",I2664)),SUBSTITUTE(I2664,", ","_"),ISNUMBER(SEARCH("/ ",I2664)),SUBSTITUTE(I2664,"/ ","_"),ISNUMBER(SEARCH(",",I2664)),SUBSTITUTE(I2664,",","_"),ISNUMBER(SEARCH("/",I2664)),SUBSTITUTE(I2664,"/","_"),ISNUMBER(SEARCH("",I2664)),I2664),I2664)),IF(OR($J$14 = "J",$J$14 = "K"),"",IF(D2664="","",IF(LEN(D2664)&gt;2,_xlfn.IFS(ISNUMBER(SEARCH("_",D2664)),D2664,ISNUMBER(SEARCH(", ",D2664)),SUBSTITUTE(D2664,", ","_"),ISNUMBER(SEARCH("/ ",D2664)),SUBSTITUTE(D2664,"/ ","_"),ISNUMBER(SEARCH(",",D2664)),SUBSTITUTE(D2664,",","_"),ISNUMBER(SEARCH("/",D2664)),SUBSTITUTE(D2664,"/","_"),ISNUMBER(SEARCH("",D2664)),D2664),D2664))))</f>
        <v/>
      </c>
      <c r="L2664" s="1"/>
      <c r="M2664" s="1" t="str">
        <f t="shared" si="206"/>
        <v/>
      </c>
      <c r="N2664" s="94" t="str">
        <f>IF($L2664="None","",IF(ISERROR(VLOOKUP($L2664,Info!$B$4:$B$266,1,FALSE)),"",VLOOKUP($L2664,Info!$B$4:$L$266,5,FALSE)))</f>
        <v/>
      </c>
      <c r="O2664" s="94" t="str">
        <f>IF(K2664="","",IF(AND($J$12&lt;&gt;"ABC",N2664="3"),"BAC",IF(N2664="3","ABC",IF($J$12&lt;&gt;"ABC",IF($J$10="Standard",VLOOKUP(K2664,Info!$BE$4:$BF$481,2,FALSE),VLOOKUP(K2664,Info!$BI$4:$BJ$482,2,FALSE)),IF($J$10="Standard",VLOOKUP(K2664,Info!$AG$4:$AH$2994,2,FALSE),VLOOKUP(K2664,Info!$AK$4:$AL$2997,2,FALSE))))))</f>
        <v/>
      </c>
      <c r="P2664" s="94" t="str">
        <f>IF($L2664="None","",IF(ISERROR(VLOOKUP($L2664,Info!$B$4:$B$266,1,FALSE)),"",VLOOKUP($L2664,Info!$B$4:$L$266,3,FALSE)))</f>
        <v/>
      </c>
      <c r="Q2664" s="96" t="str">
        <f>IF($L2664="None","",IF(ISERROR(VLOOKUP($L2664,Info!$B$4:$B$266,1,FALSE)),"",VLOOKUP($L2664,Info!$B$4:$L$266,4,FALSE)))</f>
        <v/>
      </c>
      <c r="R2664" s="1"/>
      <c r="S2664" s="6" t="str">
        <f t="shared" si="207"/>
        <v/>
      </c>
      <c r="T2664" s="6" t="str">
        <f>IF($L2664="None","",IF(ISERROR(VLOOKUP($L2664,Info!$B$4:$B$266,1,FALSE)),"",VLOOKUP($L2664,Info!$B$4:$L$266,11,FALSE)))</f>
        <v/>
      </c>
      <c r="U2664" s="1"/>
      <c r="V2664" s="1"/>
      <c r="W2664" s="1"/>
      <c r="X2664" s="1" t="str">
        <f>IF($L2664="None","",IF(ISERROR(VLOOKUP($L2664,Info!$B$4:$B$266,1,FALSE)),"",IF(OR(W2664="Metallic Liquid Tight",W2664="Non-Metallic Liquid Tight",W2664="LSZH",W2664="Greenfield"),VLOOKUP($L2664,Info!$B$4:$L$266,7,FALSE),"N/A")))</f>
        <v/>
      </c>
      <c r="Y2664" s="1"/>
      <c r="Z2664" s="96" t="str">
        <f>IF($L2664="None","",IF(ISERROR(VLOOKUP($L2664,Info!$B$4:$B$266,1,FALSE)),"",VLOOKUP($L2664,Info!$B$4:$L$266,9,FALSE)))</f>
        <v/>
      </c>
      <c r="AA2664" s="96" t="str">
        <f>IF($L2664="None","",IF(ISERROR(VLOOKUP($L2664,Info!$B$4:$B$266,1,FALSE)),"",VLOOKUP($L2664,Info!$B$4:$L$266,8,FALSE)))</f>
        <v/>
      </c>
      <c r="AB2664" s="96" t="str">
        <f>IF($L2664="None","",IF(ISERROR(VLOOKUP($L2664,Info!$B$4:$B$266,1,FALSE)),"",VLOOKUP($L2664,Info!$B$4:$L$266,10,FALSE)))</f>
        <v/>
      </c>
      <c r="AC2664" s="1" t="str">
        <f>IF(W2664="SO Cable","Black,White",IF(O2664="","",IF(P2664="","",IF($J$12&lt;&gt;"ABC",IF(P2664&lt;="250",VLOOKUP(O2664,Info!$AZ$4:$BB$22,3,FALSE),VLOOKUP(O2664,Info!$AZ$23:$BB$39,3,FALSE)),IF(P2664&lt;="250",VLOOKUP(O2664,Info!$AO$4:$AQ$22,3,FALSE),VLOOKUP(O2664,Info!$AO$23:$AP$39,3,FALSE))))))</f>
        <v/>
      </c>
      <c r="AD2664" s="1"/>
      <c r="AE2664" s="1" t="str">
        <f>IF($L2664="None","",IF(ISERROR(VLOOKUP($L2664,Info!$B$4:$B$266,1,FALSE)),"",VLOOKUP($L2664,Info!$B$4:$L$266,4,FALSE)))</f>
        <v/>
      </c>
      <c r="AF2664" s="1" t="str">
        <f>IF($L2664="None","",IF(ISERROR(VLOOKUP($L2664,Info!$B$4:$B$266,1,FALSE)),"",VLOOKUP($L2664,Info!$B$4:$L$266,6,FALSE)))</f>
        <v/>
      </c>
      <c r="AG2664" s="1"/>
      <c r="AH2664" s="33" t="str" cm="1">
        <f t="array" ref="AH2664">IF(AND(L2664&lt;&gt;"",O2664&lt;&gt;"",R2664:S2664&lt;&gt;"",W2664:X2664&lt;&gt;"",Z2664:AA2664&lt;&gt;"",AC2664&lt;&gt;""),"Good","Bad")</f>
        <v>Bad</v>
      </c>
      <c r="AL2664" t="str" cm="1">
        <f t="array" ref="AL2664">IF(R2664&gt;0,_xlfn.IFS(COUNTIF($L$20:L2664,"&lt;&gt;")&lt;101,1,COUNTIF($L$20:L2664,"&lt;&gt;")&lt;201,2,COUNTIF($L$20:L2664,"&lt;&gt;")&lt;301,3,COUNTIF($L$20:L2664,"&lt;&gt;")&lt;401,4,COUNTIF($L$20:L2664,"&lt;&gt;")&lt;501,5,COUNTIF($L$20:L2664,"&lt;&gt;")&lt;601,6,COUNTIF($L$20:L2664,"&lt;&gt;")&lt;701,7,COUNTIF($L$20:L2664,"&lt;&gt;")&lt;801,8,COUNTIF($L$20:L2664,"&lt;&gt;")&lt;901,9,COUNTIF($L$20:L2664,"&lt;&gt;")&lt;1001,10,COUNTIF($L$20:L2664,"&lt;&gt;")&lt;1101,11,COUNTIF($L$20:L2664,"&lt;&gt;")&lt;1201,12,COUNTIF($L$20:L2664,"&lt;&gt;")&lt;1301,13,COUNTIF($L$20:L2664,"&lt;&gt;")&lt;1401,14,COUNTIF($L$20:L2664,"&lt;&gt;")&lt;1501,15,COUNTIF($L$20:L2664,"&lt;&gt;")&lt;1601,16,COUNTIF($L$20:L2664,"&lt;&gt;")&lt;1701,17,COUNTIF($L$20:L2664,"&lt;&gt;")&lt;1801,18,COUNTIF($L$20:L2664,"&lt;&gt;")&lt;1901,19,COUNTIF($L$20:L2664,"&lt;&gt;")&lt;2001,20,COUNTIF($L$20:L2664,"&lt;&gt;")&lt;2101,21,COUNTIF($L$20:L2664,"&lt;&gt;")&lt;2201,22,COUNTIF($L$20:L2664,"&lt;&gt;")&lt;2301,23,COUNTIF($L$20:L2664,"&lt;&gt;")&lt;2401,24,COUNTIF($L$20:L2664,"&lt;&gt;")&lt;2501,25,COUNTIF($L$20:L2664,"&lt;&gt;")&lt;2601,26,COUNTIF($L$20:L2664,"&lt;&gt;")&lt;2701,27,COUNTIF($L$20:L2664,"&lt;&gt;")&lt;2801,28,COUNTIF($L$20:L2664,"&lt;&gt;")&lt;2901,29,COUNTIF($L$20:L2664,"&lt;&gt;")&lt;3001,30),"")</f>
        <v/>
      </c>
      <c r="AM2664" t="str">
        <f t="shared" si="205"/>
        <v/>
      </c>
      <c r="AN2664" t="str">
        <f t="shared" si="209"/>
        <v/>
      </c>
      <c r="AP2664" t="str">
        <f t="shared" si="208"/>
        <v/>
      </c>
      <c r="AQ2664" t="str">
        <f>IF(AO2664="","",COUNTIFS(AM2664:$AM$3019,AO2664))</f>
        <v/>
      </c>
    </row>
    <row r="2665" spans="1:43" x14ac:dyDescent="0.25">
      <c r="A2665" s="6" t="str">
        <f>IF(COUNT($A$20:A2664)&lt;&gt;$B$4,IF(A2664="","",A2664+1),"")</f>
        <v/>
      </c>
      <c r="B2665" s="3"/>
      <c r="C2665" s="3"/>
      <c r="D2665" s="122"/>
      <c r="E2665" s="3"/>
      <c r="F2665" s="3"/>
      <c r="G2665" s="3"/>
      <c r="H2665" s="3"/>
      <c r="I2665" s="120"/>
      <c r="J2665" s="3"/>
      <c r="K2665" s="95" t="str" cm="1">
        <f t="array" ref="K2665">IF(OR($J$14 = "A",$J$14 = "B",$J$14 = "C"),IF(I2665="","",IF(LEN(I2665)&gt;2,_xlfn.IFS(ISNUMBER(SEARCH("_",I2665)),I2665,ISNUMBER(SEARCH(", ",I2665)),SUBSTITUTE(I2665,", ","_"),ISNUMBER(SEARCH("/ ",I2665)),SUBSTITUTE(I2665,"/ ","_"),ISNUMBER(SEARCH(",",I2665)),SUBSTITUTE(I2665,",","_"),ISNUMBER(SEARCH("/",I2665)),SUBSTITUTE(I2665,"/","_"),ISNUMBER(SEARCH("",I2665)),I2665),I2665)),IF(OR($J$14 = "J",$J$14 = "K"),"",IF(D2665="","",IF(LEN(D2665)&gt;2,_xlfn.IFS(ISNUMBER(SEARCH("_",D2665)),D2665,ISNUMBER(SEARCH(", ",D2665)),SUBSTITUTE(D2665,", ","_"),ISNUMBER(SEARCH("/ ",D2665)),SUBSTITUTE(D2665,"/ ","_"),ISNUMBER(SEARCH(",",D2665)),SUBSTITUTE(D2665,",","_"),ISNUMBER(SEARCH("/",D2665)),SUBSTITUTE(D2665,"/","_"),ISNUMBER(SEARCH("",D2665)),D2665),D2665))))</f>
        <v/>
      </c>
      <c r="L2665" s="1"/>
      <c r="M2665" s="1" t="str">
        <f t="shared" si="206"/>
        <v/>
      </c>
      <c r="N2665" s="94" t="str">
        <f>IF($L2665="None","",IF(ISERROR(VLOOKUP($L2665,Info!$B$4:$B$266,1,FALSE)),"",VLOOKUP($L2665,Info!$B$4:$L$266,5,FALSE)))</f>
        <v/>
      </c>
      <c r="O2665" s="94" t="str">
        <f>IF(K2665="","",IF(AND($J$12&lt;&gt;"ABC",N2665="3"),"BAC",IF(N2665="3","ABC",IF($J$12&lt;&gt;"ABC",IF($J$10="Standard",VLOOKUP(K2665,Info!$BE$4:$BF$481,2,FALSE),VLOOKUP(K2665,Info!$BI$4:$BJ$482,2,FALSE)),IF($J$10="Standard",VLOOKUP(K2665,Info!$AG$4:$AH$2994,2,FALSE),VLOOKUP(K2665,Info!$AK$4:$AL$2997,2,FALSE))))))</f>
        <v/>
      </c>
      <c r="P2665" s="94" t="str">
        <f>IF($L2665="None","",IF(ISERROR(VLOOKUP($L2665,Info!$B$4:$B$266,1,FALSE)),"",VLOOKUP($L2665,Info!$B$4:$L$266,3,FALSE)))</f>
        <v/>
      </c>
      <c r="Q2665" s="96" t="str">
        <f>IF($L2665="None","",IF(ISERROR(VLOOKUP($L2665,Info!$B$4:$B$266,1,FALSE)),"",VLOOKUP($L2665,Info!$B$4:$L$266,4,FALSE)))</f>
        <v/>
      </c>
      <c r="R2665" s="1"/>
      <c r="S2665" s="6" t="str">
        <f t="shared" si="207"/>
        <v/>
      </c>
      <c r="T2665" s="6" t="str">
        <f>IF($L2665="None","",IF(ISERROR(VLOOKUP($L2665,Info!$B$4:$B$266,1,FALSE)),"",VLOOKUP($L2665,Info!$B$4:$L$266,11,FALSE)))</f>
        <v/>
      </c>
      <c r="U2665" s="1"/>
      <c r="V2665" s="1"/>
      <c r="W2665" s="1"/>
      <c r="X2665" s="1" t="str">
        <f>IF($L2665="None","",IF(ISERROR(VLOOKUP($L2665,Info!$B$4:$B$266,1,FALSE)),"",IF(OR(W2665="Metallic Liquid Tight",W2665="Non-Metallic Liquid Tight",W2665="LSZH",W2665="Greenfield"),VLOOKUP($L2665,Info!$B$4:$L$266,7,FALSE),"N/A")))</f>
        <v/>
      </c>
      <c r="Y2665" s="1"/>
      <c r="Z2665" s="96" t="str">
        <f>IF($L2665="None","",IF(ISERROR(VLOOKUP($L2665,Info!$B$4:$B$266,1,FALSE)),"",VLOOKUP($L2665,Info!$B$4:$L$266,9,FALSE)))</f>
        <v/>
      </c>
      <c r="AA2665" s="96" t="str">
        <f>IF($L2665="None","",IF(ISERROR(VLOOKUP($L2665,Info!$B$4:$B$266,1,FALSE)),"",VLOOKUP($L2665,Info!$B$4:$L$266,8,FALSE)))</f>
        <v/>
      </c>
      <c r="AB2665" s="96" t="str">
        <f>IF($L2665="None","",IF(ISERROR(VLOOKUP($L2665,Info!$B$4:$B$266,1,FALSE)),"",VLOOKUP($L2665,Info!$B$4:$L$266,10,FALSE)))</f>
        <v/>
      </c>
      <c r="AC2665" s="1" t="str">
        <f>IF(W2665="SO Cable","Black,White",IF(O2665="","",IF(P2665="","",IF($J$12&lt;&gt;"ABC",IF(P2665&lt;="250",VLOOKUP(O2665,Info!$AZ$4:$BB$22,3,FALSE),VLOOKUP(O2665,Info!$AZ$23:$BB$39,3,FALSE)),IF(P2665&lt;="250",VLOOKUP(O2665,Info!$AO$4:$AQ$22,3,FALSE),VLOOKUP(O2665,Info!$AO$23:$AP$39,3,FALSE))))))</f>
        <v/>
      </c>
      <c r="AD2665" s="1"/>
      <c r="AE2665" s="1" t="str">
        <f>IF($L2665="None","",IF(ISERROR(VLOOKUP($L2665,Info!$B$4:$B$266,1,FALSE)),"",VLOOKUP($L2665,Info!$B$4:$L$266,4,FALSE)))</f>
        <v/>
      </c>
      <c r="AF2665" s="1" t="str">
        <f>IF($L2665="None","",IF(ISERROR(VLOOKUP($L2665,Info!$B$4:$B$266,1,FALSE)),"",VLOOKUP($L2665,Info!$B$4:$L$266,6,FALSE)))</f>
        <v/>
      </c>
      <c r="AG2665" s="1"/>
      <c r="AH2665" s="33" t="str" cm="1">
        <f t="array" ref="AH2665">IF(AND(L2665&lt;&gt;"",O2665&lt;&gt;"",R2665:S2665&lt;&gt;"",W2665:X2665&lt;&gt;"",Z2665:AA2665&lt;&gt;"",AC2665&lt;&gt;""),"Good","Bad")</f>
        <v>Bad</v>
      </c>
      <c r="AL2665" t="str" cm="1">
        <f t="array" ref="AL2665">IF(R2665&gt;0,_xlfn.IFS(COUNTIF($L$20:L2665,"&lt;&gt;")&lt;101,1,COUNTIF($L$20:L2665,"&lt;&gt;")&lt;201,2,COUNTIF($L$20:L2665,"&lt;&gt;")&lt;301,3,COUNTIF($L$20:L2665,"&lt;&gt;")&lt;401,4,COUNTIF($L$20:L2665,"&lt;&gt;")&lt;501,5,COUNTIF($L$20:L2665,"&lt;&gt;")&lt;601,6,COUNTIF($L$20:L2665,"&lt;&gt;")&lt;701,7,COUNTIF($L$20:L2665,"&lt;&gt;")&lt;801,8,COUNTIF($L$20:L2665,"&lt;&gt;")&lt;901,9,COUNTIF($L$20:L2665,"&lt;&gt;")&lt;1001,10,COUNTIF($L$20:L2665,"&lt;&gt;")&lt;1101,11,COUNTIF($L$20:L2665,"&lt;&gt;")&lt;1201,12,COUNTIF($L$20:L2665,"&lt;&gt;")&lt;1301,13,COUNTIF($L$20:L2665,"&lt;&gt;")&lt;1401,14,COUNTIF($L$20:L2665,"&lt;&gt;")&lt;1501,15,COUNTIF($L$20:L2665,"&lt;&gt;")&lt;1601,16,COUNTIF($L$20:L2665,"&lt;&gt;")&lt;1701,17,COUNTIF($L$20:L2665,"&lt;&gt;")&lt;1801,18,COUNTIF($L$20:L2665,"&lt;&gt;")&lt;1901,19,COUNTIF($L$20:L2665,"&lt;&gt;")&lt;2001,20,COUNTIF($L$20:L2665,"&lt;&gt;")&lt;2101,21,COUNTIF($L$20:L2665,"&lt;&gt;")&lt;2201,22,COUNTIF($L$20:L2665,"&lt;&gt;")&lt;2301,23,COUNTIF($L$20:L2665,"&lt;&gt;")&lt;2401,24,COUNTIF($L$20:L2665,"&lt;&gt;")&lt;2501,25,COUNTIF($L$20:L2665,"&lt;&gt;")&lt;2601,26,COUNTIF($L$20:L2665,"&lt;&gt;")&lt;2701,27,COUNTIF($L$20:L2665,"&lt;&gt;")&lt;2801,28,COUNTIF($L$20:L2665,"&lt;&gt;")&lt;2901,29,COUNTIF($L$20:L2665,"&lt;&gt;")&lt;3001,30),"")</f>
        <v/>
      </c>
      <c r="AM2665" t="str">
        <f t="shared" si="205"/>
        <v/>
      </c>
      <c r="AN2665" t="str">
        <f t="shared" si="209"/>
        <v/>
      </c>
      <c r="AP2665" t="str">
        <f t="shared" si="208"/>
        <v/>
      </c>
      <c r="AQ2665" t="str">
        <f>IF(AO2665="","",COUNTIFS(AM2665:$AM$3019,AO2665))</f>
        <v/>
      </c>
    </row>
    <row r="2666" spans="1:43" x14ac:dyDescent="0.25">
      <c r="A2666" s="6" t="str">
        <f>IF(COUNT($A$20:A2665)&lt;&gt;$B$4,IF(A2665="","",A2665+1),"")</f>
        <v/>
      </c>
      <c r="B2666" s="3"/>
      <c r="C2666" s="3"/>
      <c r="D2666" s="122"/>
      <c r="E2666" s="3"/>
      <c r="F2666" s="3"/>
      <c r="G2666" s="3"/>
      <c r="H2666" s="3"/>
      <c r="I2666" s="120"/>
      <c r="J2666" s="3"/>
      <c r="K2666" s="95" t="str" cm="1">
        <f t="array" ref="K2666">IF(OR($J$14 = "A",$J$14 = "B",$J$14 = "C"),IF(I2666="","",IF(LEN(I2666)&gt;2,_xlfn.IFS(ISNUMBER(SEARCH("_",I2666)),I2666,ISNUMBER(SEARCH(", ",I2666)),SUBSTITUTE(I2666,", ","_"),ISNUMBER(SEARCH("/ ",I2666)),SUBSTITUTE(I2666,"/ ","_"),ISNUMBER(SEARCH(",",I2666)),SUBSTITUTE(I2666,",","_"),ISNUMBER(SEARCH("/",I2666)),SUBSTITUTE(I2666,"/","_"),ISNUMBER(SEARCH("",I2666)),I2666),I2666)),IF(OR($J$14 = "J",$J$14 = "K"),"",IF(D2666="","",IF(LEN(D2666)&gt;2,_xlfn.IFS(ISNUMBER(SEARCH("_",D2666)),D2666,ISNUMBER(SEARCH(", ",D2666)),SUBSTITUTE(D2666,", ","_"),ISNUMBER(SEARCH("/ ",D2666)),SUBSTITUTE(D2666,"/ ","_"),ISNUMBER(SEARCH(",",D2666)),SUBSTITUTE(D2666,",","_"),ISNUMBER(SEARCH("/",D2666)),SUBSTITUTE(D2666,"/","_"),ISNUMBER(SEARCH("",D2666)),D2666),D2666))))</f>
        <v/>
      </c>
      <c r="L2666" s="1"/>
      <c r="M2666" s="1" t="str">
        <f t="shared" si="206"/>
        <v/>
      </c>
      <c r="N2666" s="94" t="str">
        <f>IF($L2666="None","",IF(ISERROR(VLOOKUP($L2666,Info!$B$4:$B$266,1,FALSE)),"",VLOOKUP($L2666,Info!$B$4:$L$266,5,FALSE)))</f>
        <v/>
      </c>
      <c r="O2666" s="94" t="str">
        <f>IF(K2666="","",IF(AND($J$12&lt;&gt;"ABC",N2666="3"),"BAC",IF(N2666="3","ABC",IF($J$12&lt;&gt;"ABC",IF($J$10="Standard",VLOOKUP(K2666,Info!$BE$4:$BF$481,2,FALSE),VLOOKUP(K2666,Info!$BI$4:$BJ$482,2,FALSE)),IF($J$10="Standard",VLOOKUP(K2666,Info!$AG$4:$AH$2994,2,FALSE),VLOOKUP(K2666,Info!$AK$4:$AL$2997,2,FALSE))))))</f>
        <v/>
      </c>
      <c r="P2666" s="94" t="str">
        <f>IF($L2666="None","",IF(ISERROR(VLOOKUP($L2666,Info!$B$4:$B$266,1,FALSE)),"",VLOOKUP($L2666,Info!$B$4:$L$266,3,FALSE)))</f>
        <v/>
      </c>
      <c r="Q2666" s="96" t="str">
        <f>IF($L2666="None","",IF(ISERROR(VLOOKUP($L2666,Info!$B$4:$B$266,1,FALSE)),"",VLOOKUP($L2666,Info!$B$4:$L$266,4,FALSE)))</f>
        <v/>
      </c>
      <c r="R2666" s="1"/>
      <c r="S2666" s="6" t="str">
        <f t="shared" si="207"/>
        <v/>
      </c>
      <c r="T2666" s="6" t="str">
        <f>IF($L2666="None","",IF(ISERROR(VLOOKUP($L2666,Info!$B$4:$B$266,1,FALSE)),"",VLOOKUP($L2666,Info!$B$4:$L$266,11,FALSE)))</f>
        <v/>
      </c>
      <c r="U2666" s="1"/>
      <c r="V2666" s="1"/>
      <c r="W2666" s="1"/>
      <c r="X2666" s="1" t="str">
        <f>IF($L2666="None","",IF(ISERROR(VLOOKUP($L2666,Info!$B$4:$B$266,1,FALSE)),"",IF(OR(W2666="Metallic Liquid Tight",W2666="Non-Metallic Liquid Tight",W2666="LSZH",W2666="Greenfield"),VLOOKUP($L2666,Info!$B$4:$L$266,7,FALSE),"N/A")))</f>
        <v/>
      </c>
      <c r="Y2666" s="1"/>
      <c r="Z2666" s="96" t="str">
        <f>IF($L2666="None","",IF(ISERROR(VLOOKUP($L2666,Info!$B$4:$B$266,1,FALSE)),"",VLOOKUP($L2666,Info!$B$4:$L$266,9,FALSE)))</f>
        <v/>
      </c>
      <c r="AA2666" s="96" t="str">
        <f>IF($L2666="None","",IF(ISERROR(VLOOKUP($L2666,Info!$B$4:$B$266,1,FALSE)),"",VLOOKUP($L2666,Info!$B$4:$L$266,8,FALSE)))</f>
        <v/>
      </c>
      <c r="AB2666" s="96" t="str">
        <f>IF($L2666="None","",IF(ISERROR(VLOOKUP($L2666,Info!$B$4:$B$266,1,FALSE)),"",VLOOKUP($L2666,Info!$B$4:$L$266,10,FALSE)))</f>
        <v/>
      </c>
      <c r="AC2666" s="1" t="str">
        <f>IF(W2666="SO Cable","Black,White",IF(O2666="","",IF(P2666="","",IF($J$12&lt;&gt;"ABC",IF(P2666&lt;="250",VLOOKUP(O2666,Info!$AZ$4:$BB$22,3,FALSE),VLOOKUP(O2666,Info!$AZ$23:$BB$39,3,FALSE)),IF(P2666&lt;="250",VLOOKUP(O2666,Info!$AO$4:$AQ$22,3,FALSE),VLOOKUP(O2666,Info!$AO$23:$AP$39,3,FALSE))))))</f>
        <v/>
      </c>
      <c r="AD2666" s="1"/>
      <c r="AE2666" s="1" t="str">
        <f>IF($L2666="None","",IF(ISERROR(VLOOKUP($L2666,Info!$B$4:$B$266,1,FALSE)),"",VLOOKUP($L2666,Info!$B$4:$L$266,4,FALSE)))</f>
        <v/>
      </c>
      <c r="AF2666" s="1" t="str">
        <f>IF($L2666="None","",IF(ISERROR(VLOOKUP($L2666,Info!$B$4:$B$266,1,FALSE)),"",VLOOKUP($L2666,Info!$B$4:$L$266,6,FALSE)))</f>
        <v/>
      </c>
      <c r="AG2666" s="1"/>
      <c r="AH2666" s="33" t="str" cm="1">
        <f t="array" ref="AH2666">IF(AND(L2666&lt;&gt;"",O2666&lt;&gt;"",R2666:S2666&lt;&gt;"",W2666:X2666&lt;&gt;"",Z2666:AA2666&lt;&gt;"",AC2666&lt;&gt;""),"Good","Bad")</f>
        <v>Bad</v>
      </c>
      <c r="AL2666" t="str" cm="1">
        <f t="array" ref="AL2666">IF(R2666&gt;0,_xlfn.IFS(COUNTIF($L$20:L2666,"&lt;&gt;")&lt;101,1,COUNTIF($L$20:L2666,"&lt;&gt;")&lt;201,2,COUNTIF($L$20:L2666,"&lt;&gt;")&lt;301,3,COUNTIF($L$20:L2666,"&lt;&gt;")&lt;401,4,COUNTIF($L$20:L2666,"&lt;&gt;")&lt;501,5,COUNTIF($L$20:L2666,"&lt;&gt;")&lt;601,6,COUNTIF($L$20:L2666,"&lt;&gt;")&lt;701,7,COUNTIF($L$20:L2666,"&lt;&gt;")&lt;801,8,COUNTIF($L$20:L2666,"&lt;&gt;")&lt;901,9,COUNTIF($L$20:L2666,"&lt;&gt;")&lt;1001,10,COUNTIF($L$20:L2666,"&lt;&gt;")&lt;1101,11,COUNTIF($L$20:L2666,"&lt;&gt;")&lt;1201,12,COUNTIF($L$20:L2666,"&lt;&gt;")&lt;1301,13,COUNTIF($L$20:L2666,"&lt;&gt;")&lt;1401,14,COUNTIF($L$20:L2666,"&lt;&gt;")&lt;1501,15,COUNTIF($L$20:L2666,"&lt;&gt;")&lt;1601,16,COUNTIF($L$20:L2666,"&lt;&gt;")&lt;1701,17,COUNTIF($L$20:L2666,"&lt;&gt;")&lt;1801,18,COUNTIF($L$20:L2666,"&lt;&gt;")&lt;1901,19,COUNTIF($L$20:L2666,"&lt;&gt;")&lt;2001,20,COUNTIF($L$20:L2666,"&lt;&gt;")&lt;2101,21,COUNTIF($L$20:L2666,"&lt;&gt;")&lt;2201,22,COUNTIF($L$20:L2666,"&lt;&gt;")&lt;2301,23,COUNTIF($L$20:L2666,"&lt;&gt;")&lt;2401,24,COUNTIF($L$20:L2666,"&lt;&gt;")&lt;2501,25,COUNTIF($L$20:L2666,"&lt;&gt;")&lt;2601,26,COUNTIF($L$20:L2666,"&lt;&gt;")&lt;2701,27,COUNTIF($L$20:L2666,"&lt;&gt;")&lt;2801,28,COUNTIF($L$20:L2666,"&lt;&gt;")&lt;2901,29,COUNTIF($L$20:L2666,"&lt;&gt;")&lt;3001,30),"")</f>
        <v/>
      </c>
      <c r="AM2666" t="str">
        <f t="shared" si="205"/>
        <v/>
      </c>
      <c r="AN2666" t="str">
        <f t="shared" si="209"/>
        <v/>
      </c>
      <c r="AP2666" t="str">
        <f t="shared" si="208"/>
        <v/>
      </c>
      <c r="AQ2666" t="str">
        <f>IF(AO2666="","",COUNTIFS(AM2666:$AM$3019,AO2666))</f>
        <v/>
      </c>
    </row>
    <row r="2667" spans="1:43" x14ac:dyDescent="0.25">
      <c r="A2667" s="6" t="str">
        <f>IF(COUNT($A$20:A2666)&lt;&gt;$B$4,IF(A2666="","",A2666+1),"")</f>
        <v/>
      </c>
      <c r="B2667" s="3"/>
      <c r="C2667" s="3"/>
      <c r="D2667" s="122"/>
      <c r="E2667" s="3"/>
      <c r="F2667" s="3"/>
      <c r="G2667" s="3"/>
      <c r="H2667" s="3"/>
      <c r="I2667" s="120"/>
      <c r="J2667" s="3"/>
      <c r="K2667" s="95" t="str" cm="1">
        <f t="array" ref="K2667">IF(OR($J$14 = "A",$J$14 = "B",$J$14 = "C"),IF(I2667="","",IF(LEN(I2667)&gt;2,_xlfn.IFS(ISNUMBER(SEARCH("_",I2667)),I2667,ISNUMBER(SEARCH(", ",I2667)),SUBSTITUTE(I2667,", ","_"),ISNUMBER(SEARCH("/ ",I2667)),SUBSTITUTE(I2667,"/ ","_"),ISNUMBER(SEARCH(",",I2667)),SUBSTITUTE(I2667,",","_"),ISNUMBER(SEARCH("/",I2667)),SUBSTITUTE(I2667,"/","_"),ISNUMBER(SEARCH("",I2667)),I2667),I2667)),IF(OR($J$14 = "J",$J$14 = "K"),"",IF(D2667="","",IF(LEN(D2667)&gt;2,_xlfn.IFS(ISNUMBER(SEARCH("_",D2667)),D2667,ISNUMBER(SEARCH(", ",D2667)),SUBSTITUTE(D2667,", ","_"),ISNUMBER(SEARCH("/ ",D2667)),SUBSTITUTE(D2667,"/ ","_"),ISNUMBER(SEARCH(",",D2667)),SUBSTITUTE(D2667,",","_"),ISNUMBER(SEARCH("/",D2667)),SUBSTITUTE(D2667,"/","_"),ISNUMBER(SEARCH("",D2667)),D2667),D2667))))</f>
        <v/>
      </c>
      <c r="L2667" s="1"/>
      <c r="M2667" s="1" t="str">
        <f t="shared" si="206"/>
        <v/>
      </c>
      <c r="N2667" s="94" t="str">
        <f>IF($L2667="None","",IF(ISERROR(VLOOKUP($L2667,Info!$B$4:$B$266,1,FALSE)),"",VLOOKUP($L2667,Info!$B$4:$L$266,5,FALSE)))</f>
        <v/>
      </c>
      <c r="O2667" s="94" t="str">
        <f>IF(K2667="","",IF(AND($J$12&lt;&gt;"ABC",N2667="3"),"BAC",IF(N2667="3","ABC",IF($J$12&lt;&gt;"ABC",IF($J$10="Standard",VLOOKUP(K2667,Info!$BE$4:$BF$481,2,FALSE),VLOOKUP(K2667,Info!$BI$4:$BJ$482,2,FALSE)),IF($J$10="Standard",VLOOKUP(K2667,Info!$AG$4:$AH$2994,2,FALSE),VLOOKUP(K2667,Info!$AK$4:$AL$2997,2,FALSE))))))</f>
        <v/>
      </c>
      <c r="P2667" s="94" t="str">
        <f>IF($L2667="None","",IF(ISERROR(VLOOKUP($L2667,Info!$B$4:$B$266,1,FALSE)),"",VLOOKUP($L2667,Info!$B$4:$L$266,3,FALSE)))</f>
        <v/>
      </c>
      <c r="Q2667" s="96" t="str">
        <f>IF($L2667="None","",IF(ISERROR(VLOOKUP($L2667,Info!$B$4:$B$266,1,FALSE)),"",VLOOKUP($L2667,Info!$B$4:$L$266,4,FALSE)))</f>
        <v/>
      </c>
      <c r="R2667" s="1"/>
      <c r="S2667" s="6" t="str">
        <f t="shared" si="207"/>
        <v/>
      </c>
      <c r="T2667" s="6" t="str">
        <f>IF($L2667="None","",IF(ISERROR(VLOOKUP($L2667,Info!$B$4:$B$266,1,FALSE)),"",VLOOKUP($L2667,Info!$B$4:$L$266,11,FALSE)))</f>
        <v/>
      </c>
      <c r="U2667" s="1"/>
      <c r="V2667" s="1"/>
      <c r="W2667" s="1"/>
      <c r="X2667" s="1" t="str">
        <f>IF($L2667="None","",IF(ISERROR(VLOOKUP($L2667,Info!$B$4:$B$266,1,FALSE)),"",IF(OR(W2667="Metallic Liquid Tight",W2667="Non-Metallic Liquid Tight",W2667="LSZH",W2667="Greenfield"),VLOOKUP($L2667,Info!$B$4:$L$266,7,FALSE),"N/A")))</f>
        <v/>
      </c>
      <c r="Y2667" s="1"/>
      <c r="Z2667" s="96" t="str">
        <f>IF($L2667="None","",IF(ISERROR(VLOOKUP($L2667,Info!$B$4:$B$266,1,FALSE)),"",VLOOKUP($L2667,Info!$B$4:$L$266,9,FALSE)))</f>
        <v/>
      </c>
      <c r="AA2667" s="96" t="str">
        <f>IF($L2667="None","",IF(ISERROR(VLOOKUP($L2667,Info!$B$4:$B$266,1,FALSE)),"",VLOOKUP($L2667,Info!$B$4:$L$266,8,FALSE)))</f>
        <v/>
      </c>
      <c r="AB2667" s="96" t="str">
        <f>IF($L2667="None","",IF(ISERROR(VLOOKUP($L2667,Info!$B$4:$B$266,1,FALSE)),"",VLOOKUP($L2667,Info!$B$4:$L$266,10,FALSE)))</f>
        <v/>
      </c>
      <c r="AC2667" s="1" t="str">
        <f>IF(W2667="SO Cable","Black,White",IF(O2667="","",IF(P2667="","",IF($J$12&lt;&gt;"ABC",IF(P2667&lt;="250",VLOOKUP(O2667,Info!$AZ$4:$BB$22,3,FALSE),VLOOKUP(O2667,Info!$AZ$23:$BB$39,3,FALSE)),IF(P2667&lt;="250",VLOOKUP(O2667,Info!$AO$4:$AQ$22,3,FALSE),VLOOKUP(O2667,Info!$AO$23:$AP$39,3,FALSE))))))</f>
        <v/>
      </c>
      <c r="AD2667" s="1"/>
      <c r="AE2667" s="1" t="str">
        <f>IF($L2667="None","",IF(ISERROR(VLOOKUP($L2667,Info!$B$4:$B$266,1,FALSE)),"",VLOOKUP($L2667,Info!$B$4:$L$266,4,FALSE)))</f>
        <v/>
      </c>
      <c r="AF2667" s="1" t="str">
        <f>IF($L2667="None","",IF(ISERROR(VLOOKUP($L2667,Info!$B$4:$B$266,1,FALSE)),"",VLOOKUP($L2667,Info!$B$4:$L$266,6,FALSE)))</f>
        <v/>
      </c>
      <c r="AG2667" s="1"/>
      <c r="AH2667" s="33" t="str" cm="1">
        <f t="array" ref="AH2667">IF(AND(L2667&lt;&gt;"",O2667&lt;&gt;"",R2667:S2667&lt;&gt;"",W2667:X2667&lt;&gt;"",Z2667:AA2667&lt;&gt;"",AC2667&lt;&gt;""),"Good","Bad")</f>
        <v>Bad</v>
      </c>
      <c r="AL2667" t="str" cm="1">
        <f t="array" ref="AL2667">IF(R2667&gt;0,_xlfn.IFS(COUNTIF($L$20:L2667,"&lt;&gt;")&lt;101,1,COUNTIF($L$20:L2667,"&lt;&gt;")&lt;201,2,COUNTIF($L$20:L2667,"&lt;&gt;")&lt;301,3,COUNTIF($L$20:L2667,"&lt;&gt;")&lt;401,4,COUNTIF($L$20:L2667,"&lt;&gt;")&lt;501,5,COUNTIF($L$20:L2667,"&lt;&gt;")&lt;601,6,COUNTIF($L$20:L2667,"&lt;&gt;")&lt;701,7,COUNTIF($L$20:L2667,"&lt;&gt;")&lt;801,8,COUNTIF($L$20:L2667,"&lt;&gt;")&lt;901,9,COUNTIF($L$20:L2667,"&lt;&gt;")&lt;1001,10,COUNTIF($L$20:L2667,"&lt;&gt;")&lt;1101,11,COUNTIF($L$20:L2667,"&lt;&gt;")&lt;1201,12,COUNTIF($L$20:L2667,"&lt;&gt;")&lt;1301,13,COUNTIF($L$20:L2667,"&lt;&gt;")&lt;1401,14,COUNTIF($L$20:L2667,"&lt;&gt;")&lt;1501,15,COUNTIF($L$20:L2667,"&lt;&gt;")&lt;1601,16,COUNTIF($L$20:L2667,"&lt;&gt;")&lt;1701,17,COUNTIF($L$20:L2667,"&lt;&gt;")&lt;1801,18,COUNTIF($L$20:L2667,"&lt;&gt;")&lt;1901,19,COUNTIF($L$20:L2667,"&lt;&gt;")&lt;2001,20,COUNTIF($L$20:L2667,"&lt;&gt;")&lt;2101,21,COUNTIF($L$20:L2667,"&lt;&gt;")&lt;2201,22,COUNTIF($L$20:L2667,"&lt;&gt;")&lt;2301,23,COUNTIF($L$20:L2667,"&lt;&gt;")&lt;2401,24,COUNTIF($L$20:L2667,"&lt;&gt;")&lt;2501,25,COUNTIF($L$20:L2667,"&lt;&gt;")&lt;2601,26,COUNTIF($L$20:L2667,"&lt;&gt;")&lt;2701,27,COUNTIF($L$20:L2667,"&lt;&gt;")&lt;2801,28,COUNTIF($L$20:L2667,"&lt;&gt;")&lt;2901,29,COUNTIF($L$20:L2667,"&lt;&gt;")&lt;3001,30),"")</f>
        <v/>
      </c>
      <c r="AM2667" t="str">
        <f t="shared" si="205"/>
        <v/>
      </c>
      <c r="AN2667" t="str">
        <f t="shared" si="209"/>
        <v/>
      </c>
      <c r="AP2667" t="str">
        <f t="shared" si="208"/>
        <v/>
      </c>
      <c r="AQ2667" t="str">
        <f>IF(AO2667="","",COUNTIFS(AM2667:$AM$3019,AO2667))</f>
        <v/>
      </c>
    </row>
    <row r="2668" spans="1:43" x14ac:dyDescent="0.25">
      <c r="A2668" s="6" t="str">
        <f>IF(COUNT($A$20:A2667)&lt;&gt;$B$4,IF(A2667="","",A2667+1),"")</f>
        <v/>
      </c>
      <c r="B2668" s="3"/>
      <c r="C2668" s="3"/>
      <c r="D2668" s="122"/>
      <c r="E2668" s="3"/>
      <c r="F2668" s="3"/>
      <c r="G2668" s="3"/>
      <c r="H2668" s="3"/>
      <c r="I2668" s="120"/>
      <c r="J2668" s="3"/>
      <c r="K2668" s="95" t="str" cm="1">
        <f t="array" ref="K2668">IF(OR($J$14 = "A",$J$14 = "B",$J$14 = "C"),IF(I2668="","",IF(LEN(I2668)&gt;2,_xlfn.IFS(ISNUMBER(SEARCH("_",I2668)),I2668,ISNUMBER(SEARCH(", ",I2668)),SUBSTITUTE(I2668,", ","_"),ISNUMBER(SEARCH("/ ",I2668)),SUBSTITUTE(I2668,"/ ","_"),ISNUMBER(SEARCH(",",I2668)),SUBSTITUTE(I2668,",","_"),ISNUMBER(SEARCH("/",I2668)),SUBSTITUTE(I2668,"/","_"),ISNUMBER(SEARCH("",I2668)),I2668),I2668)),IF(OR($J$14 = "J",$J$14 = "K"),"",IF(D2668="","",IF(LEN(D2668)&gt;2,_xlfn.IFS(ISNUMBER(SEARCH("_",D2668)),D2668,ISNUMBER(SEARCH(", ",D2668)),SUBSTITUTE(D2668,", ","_"),ISNUMBER(SEARCH("/ ",D2668)),SUBSTITUTE(D2668,"/ ","_"),ISNUMBER(SEARCH(",",D2668)),SUBSTITUTE(D2668,",","_"),ISNUMBER(SEARCH("/",D2668)),SUBSTITUTE(D2668,"/","_"),ISNUMBER(SEARCH("",D2668)),D2668),D2668))))</f>
        <v/>
      </c>
      <c r="L2668" s="1"/>
      <c r="M2668" s="1" t="str">
        <f t="shared" si="206"/>
        <v/>
      </c>
      <c r="N2668" s="94" t="str">
        <f>IF($L2668="None","",IF(ISERROR(VLOOKUP($L2668,Info!$B$4:$B$266,1,FALSE)),"",VLOOKUP($L2668,Info!$B$4:$L$266,5,FALSE)))</f>
        <v/>
      </c>
      <c r="O2668" s="94" t="str">
        <f>IF(K2668="","",IF(AND($J$12&lt;&gt;"ABC",N2668="3"),"BAC",IF(N2668="3","ABC",IF($J$12&lt;&gt;"ABC",IF($J$10="Standard",VLOOKUP(K2668,Info!$BE$4:$BF$481,2,FALSE),VLOOKUP(K2668,Info!$BI$4:$BJ$482,2,FALSE)),IF($J$10="Standard",VLOOKUP(K2668,Info!$AG$4:$AH$2994,2,FALSE),VLOOKUP(K2668,Info!$AK$4:$AL$2997,2,FALSE))))))</f>
        <v/>
      </c>
      <c r="P2668" s="94" t="str">
        <f>IF($L2668="None","",IF(ISERROR(VLOOKUP($L2668,Info!$B$4:$B$266,1,FALSE)),"",VLOOKUP($L2668,Info!$B$4:$L$266,3,FALSE)))</f>
        <v/>
      </c>
      <c r="Q2668" s="96" t="str">
        <f>IF($L2668="None","",IF(ISERROR(VLOOKUP($L2668,Info!$B$4:$B$266,1,FALSE)),"",VLOOKUP($L2668,Info!$B$4:$L$266,4,FALSE)))</f>
        <v/>
      </c>
      <c r="R2668" s="1"/>
      <c r="S2668" s="6" t="str">
        <f t="shared" si="207"/>
        <v/>
      </c>
      <c r="T2668" s="6" t="str">
        <f>IF($L2668="None","",IF(ISERROR(VLOOKUP($L2668,Info!$B$4:$B$266,1,FALSE)),"",VLOOKUP($L2668,Info!$B$4:$L$266,11,FALSE)))</f>
        <v/>
      </c>
      <c r="U2668" s="1"/>
      <c r="V2668" s="1"/>
      <c r="W2668" s="1"/>
      <c r="X2668" s="1" t="str">
        <f>IF($L2668="None","",IF(ISERROR(VLOOKUP($L2668,Info!$B$4:$B$266,1,FALSE)),"",IF(OR(W2668="Metallic Liquid Tight",W2668="Non-Metallic Liquid Tight",W2668="LSZH",W2668="Greenfield"),VLOOKUP($L2668,Info!$B$4:$L$266,7,FALSE),"N/A")))</f>
        <v/>
      </c>
      <c r="Y2668" s="1"/>
      <c r="Z2668" s="96" t="str">
        <f>IF($L2668="None","",IF(ISERROR(VLOOKUP($L2668,Info!$B$4:$B$266,1,FALSE)),"",VLOOKUP($L2668,Info!$B$4:$L$266,9,FALSE)))</f>
        <v/>
      </c>
      <c r="AA2668" s="96" t="str">
        <f>IF($L2668="None","",IF(ISERROR(VLOOKUP($L2668,Info!$B$4:$B$266,1,FALSE)),"",VLOOKUP($L2668,Info!$B$4:$L$266,8,FALSE)))</f>
        <v/>
      </c>
      <c r="AB2668" s="96" t="str">
        <f>IF($L2668="None","",IF(ISERROR(VLOOKUP($L2668,Info!$B$4:$B$266,1,FALSE)),"",VLOOKUP($L2668,Info!$B$4:$L$266,10,FALSE)))</f>
        <v/>
      </c>
      <c r="AC2668" s="1" t="str">
        <f>IF(W2668="SO Cable","Black,White",IF(O2668="","",IF(P2668="","",IF($J$12&lt;&gt;"ABC",IF(P2668&lt;="250",VLOOKUP(O2668,Info!$AZ$4:$BB$22,3,FALSE),VLOOKUP(O2668,Info!$AZ$23:$BB$39,3,FALSE)),IF(P2668&lt;="250",VLOOKUP(O2668,Info!$AO$4:$AQ$22,3,FALSE),VLOOKUP(O2668,Info!$AO$23:$AP$39,3,FALSE))))))</f>
        <v/>
      </c>
      <c r="AD2668" s="1"/>
      <c r="AE2668" s="1" t="str">
        <f>IF($L2668="None","",IF(ISERROR(VLOOKUP($L2668,Info!$B$4:$B$266,1,FALSE)),"",VLOOKUP($L2668,Info!$B$4:$L$266,4,FALSE)))</f>
        <v/>
      </c>
      <c r="AF2668" s="1" t="str">
        <f>IF($L2668="None","",IF(ISERROR(VLOOKUP($L2668,Info!$B$4:$B$266,1,FALSE)),"",VLOOKUP($L2668,Info!$B$4:$L$266,6,FALSE)))</f>
        <v/>
      </c>
      <c r="AG2668" s="1"/>
      <c r="AH2668" s="33" t="str" cm="1">
        <f t="array" ref="AH2668">IF(AND(L2668&lt;&gt;"",O2668&lt;&gt;"",R2668:S2668&lt;&gt;"",W2668:X2668&lt;&gt;"",Z2668:AA2668&lt;&gt;"",AC2668&lt;&gt;""),"Good","Bad")</f>
        <v>Bad</v>
      </c>
      <c r="AL2668" t="str" cm="1">
        <f t="array" ref="AL2668">IF(R2668&gt;0,_xlfn.IFS(COUNTIF($L$20:L2668,"&lt;&gt;")&lt;101,1,COUNTIF($L$20:L2668,"&lt;&gt;")&lt;201,2,COUNTIF($L$20:L2668,"&lt;&gt;")&lt;301,3,COUNTIF($L$20:L2668,"&lt;&gt;")&lt;401,4,COUNTIF($L$20:L2668,"&lt;&gt;")&lt;501,5,COUNTIF($L$20:L2668,"&lt;&gt;")&lt;601,6,COUNTIF($L$20:L2668,"&lt;&gt;")&lt;701,7,COUNTIF($L$20:L2668,"&lt;&gt;")&lt;801,8,COUNTIF($L$20:L2668,"&lt;&gt;")&lt;901,9,COUNTIF($L$20:L2668,"&lt;&gt;")&lt;1001,10,COUNTIF($L$20:L2668,"&lt;&gt;")&lt;1101,11,COUNTIF($L$20:L2668,"&lt;&gt;")&lt;1201,12,COUNTIF($L$20:L2668,"&lt;&gt;")&lt;1301,13,COUNTIF($L$20:L2668,"&lt;&gt;")&lt;1401,14,COUNTIF($L$20:L2668,"&lt;&gt;")&lt;1501,15,COUNTIF($L$20:L2668,"&lt;&gt;")&lt;1601,16,COUNTIF($L$20:L2668,"&lt;&gt;")&lt;1701,17,COUNTIF($L$20:L2668,"&lt;&gt;")&lt;1801,18,COUNTIF($L$20:L2668,"&lt;&gt;")&lt;1901,19,COUNTIF($L$20:L2668,"&lt;&gt;")&lt;2001,20,COUNTIF($L$20:L2668,"&lt;&gt;")&lt;2101,21,COUNTIF($L$20:L2668,"&lt;&gt;")&lt;2201,22,COUNTIF($L$20:L2668,"&lt;&gt;")&lt;2301,23,COUNTIF($L$20:L2668,"&lt;&gt;")&lt;2401,24,COUNTIF($L$20:L2668,"&lt;&gt;")&lt;2501,25,COUNTIF($L$20:L2668,"&lt;&gt;")&lt;2601,26,COUNTIF($L$20:L2668,"&lt;&gt;")&lt;2701,27,COUNTIF($L$20:L2668,"&lt;&gt;")&lt;2801,28,COUNTIF($L$20:L2668,"&lt;&gt;")&lt;2901,29,COUNTIF($L$20:L2668,"&lt;&gt;")&lt;3001,30),"")</f>
        <v/>
      </c>
      <c r="AM2668" t="str">
        <f t="shared" si="205"/>
        <v/>
      </c>
      <c r="AN2668" t="str">
        <f t="shared" si="209"/>
        <v/>
      </c>
      <c r="AP2668" t="str">
        <f t="shared" si="208"/>
        <v/>
      </c>
      <c r="AQ2668" t="str">
        <f>IF(AO2668="","",COUNTIFS(AM2668:$AM$3019,AO2668))</f>
        <v/>
      </c>
    </row>
    <row r="2669" spans="1:43" x14ac:dyDescent="0.25">
      <c r="A2669" s="6" t="str">
        <f>IF(COUNT($A$20:A2668)&lt;&gt;$B$4,IF(A2668="","",A2668+1),"")</f>
        <v/>
      </c>
      <c r="B2669" s="3"/>
      <c r="C2669" s="3"/>
      <c r="D2669" s="122"/>
      <c r="E2669" s="3"/>
      <c r="F2669" s="3"/>
      <c r="G2669" s="3"/>
      <c r="H2669" s="3"/>
      <c r="I2669" s="120"/>
      <c r="J2669" s="3"/>
      <c r="K2669" s="95" t="str" cm="1">
        <f t="array" ref="K2669">IF(OR($J$14 = "A",$J$14 = "B",$J$14 = "C"),IF(I2669="","",IF(LEN(I2669)&gt;2,_xlfn.IFS(ISNUMBER(SEARCH("_",I2669)),I2669,ISNUMBER(SEARCH(", ",I2669)),SUBSTITUTE(I2669,", ","_"),ISNUMBER(SEARCH("/ ",I2669)),SUBSTITUTE(I2669,"/ ","_"),ISNUMBER(SEARCH(",",I2669)),SUBSTITUTE(I2669,",","_"),ISNUMBER(SEARCH("/",I2669)),SUBSTITUTE(I2669,"/","_"),ISNUMBER(SEARCH("",I2669)),I2669),I2669)),IF(OR($J$14 = "J",$J$14 = "K"),"",IF(D2669="","",IF(LEN(D2669)&gt;2,_xlfn.IFS(ISNUMBER(SEARCH("_",D2669)),D2669,ISNUMBER(SEARCH(", ",D2669)),SUBSTITUTE(D2669,", ","_"),ISNUMBER(SEARCH("/ ",D2669)),SUBSTITUTE(D2669,"/ ","_"),ISNUMBER(SEARCH(",",D2669)),SUBSTITUTE(D2669,",","_"),ISNUMBER(SEARCH("/",D2669)),SUBSTITUTE(D2669,"/","_"),ISNUMBER(SEARCH("",D2669)),D2669),D2669))))</f>
        <v/>
      </c>
      <c r="L2669" s="1"/>
      <c r="M2669" s="1" t="str">
        <f t="shared" si="206"/>
        <v/>
      </c>
      <c r="N2669" s="94" t="str">
        <f>IF($L2669="None","",IF(ISERROR(VLOOKUP($L2669,Info!$B$4:$B$266,1,FALSE)),"",VLOOKUP($L2669,Info!$B$4:$L$266,5,FALSE)))</f>
        <v/>
      </c>
      <c r="O2669" s="94" t="str">
        <f>IF(K2669="","",IF(AND($J$12&lt;&gt;"ABC",N2669="3"),"BAC",IF(N2669="3","ABC",IF($J$12&lt;&gt;"ABC",IF($J$10="Standard",VLOOKUP(K2669,Info!$BE$4:$BF$481,2,FALSE),VLOOKUP(K2669,Info!$BI$4:$BJ$482,2,FALSE)),IF($J$10="Standard",VLOOKUP(K2669,Info!$AG$4:$AH$2994,2,FALSE),VLOOKUP(K2669,Info!$AK$4:$AL$2997,2,FALSE))))))</f>
        <v/>
      </c>
      <c r="P2669" s="94" t="str">
        <f>IF($L2669="None","",IF(ISERROR(VLOOKUP($L2669,Info!$B$4:$B$266,1,FALSE)),"",VLOOKUP($L2669,Info!$B$4:$L$266,3,FALSE)))</f>
        <v/>
      </c>
      <c r="Q2669" s="96" t="str">
        <f>IF($L2669="None","",IF(ISERROR(VLOOKUP($L2669,Info!$B$4:$B$266,1,FALSE)),"",VLOOKUP($L2669,Info!$B$4:$L$266,4,FALSE)))</f>
        <v/>
      </c>
      <c r="R2669" s="1"/>
      <c r="S2669" s="6" t="str">
        <f t="shared" si="207"/>
        <v/>
      </c>
      <c r="T2669" s="6" t="str">
        <f>IF($L2669="None","",IF(ISERROR(VLOOKUP($L2669,Info!$B$4:$B$266,1,FALSE)),"",VLOOKUP($L2669,Info!$B$4:$L$266,11,FALSE)))</f>
        <v/>
      </c>
      <c r="U2669" s="1"/>
      <c r="V2669" s="1"/>
      <c r="W2669" s="1"/>
      <c r="X2669" s="1" t="str">
        <f>IF($L2669="None","",IF(ISERROR(VLOOKUP($L2669,Info!$B$4:$B$266,1,FALSE)),"",IF(OR(W2669="Metallic Liquid Tight",W2669="Non-Metallic Liquid Tight",W2669="LSZH",W2669="Greenfield"),VLOOKUP($L2669,Info!$B$4:$L$266,7,FALSE),"N/A")))</f>
        <v/>
      </c>
      <c r="Y2669" s="1"/>
      <c r="Z2669" s="96" t="str">
        <f>IF($L2669="None","",IF(ISERROR(VLOOKUP($L2669,Info!$B$4:$B$266,1,FALSE)),"",VLOOKUP($L2669,Info!$B$4:$L$266,9,FALSE)))</f>
        <v/>
      </c>
      <c r="AA2669" s="96" t="str">
        <f>IF($L2669="None","",IF(ISERROR(VLOOKUP($L2669,Info!$B$4:$B$266,1,FALSE)),"",VLOOKUP($L2669,Info!$B$4:$L$266,8,FALSE)))</f>
        <v/>
      </c>
      <c r="AB2669" s="96" t="str">
        <f>IF($L2669="None","",IF(ISERROR(VLOOKUP($L2669,Info!$B$4:$B$266,1,FALSE)),"",VLOOKUP($L2669,Info!$B$4:$L$266,10,FALSE)))</f>
        <v/>
      </c>
      <c r="AC2669" s="1" t="str">
        <f>IF(W2669="SO Cable","Black,White",IF(O2669="","",IF(P2669="","",IF($J$12&lt;&gt;"ABC",IF(P2669&lt;="250",VLOOKUP(O2669,Info!$AZ$4:$BB$22,3,FALSE),VLOOKUP(O2669,Info!$AZ$23:$BB$39,3,FALSE)),IF(P2669&lt;="250",VLOOKUP(O2669,Info!$AO$4:$AQ$22,3,FALSE),VLOOKUP(O2669,Info!$AO$23:$AP$39,3,FALSE))))))</f>
        <v/>
      </c>
      <c r="AD2669" s="1"/>
      <c r="AE2669" s="1" t="str">
        <f>IF($L2669="None","",IF(ISERROR(VLOOKUP($L2669,Info!$B$4:$B$266,1,FALSE)),"",VLOOKUP($L2669,Info!$B$4:$L$266,4,FALSE)))</f>
        <v/>
      </c>
      <c r="AF2669" s="1" t="str">
        <f>IF($L2669="None","",IF(ISERROR(VLOOKUP($L2669,Info!$B$4:$B$266,1,FALSE)),"",VLOOKUP($L2669,Info!$B$4:$L$266,6,FALSE)))</f>
        <v/>
      </c>
      <c r="AG2669" s="1"/>
      <c r="AH2669" s="33" t="str" cm="1">
        <f t="array" ref="AH2669">IF(AND(L2669&lt;&gt;"",O2669&lt;&gt;"",R2669:S2669&lt;&gt;"",W2669:X2669&lt;&gt;"",Z2669:AA2669&lt;&gt;"",AC2669&lt;&gt;""),"Good","Bad")</f>
        <v>Bad</v>
      </c>
      <c r="AL2669" t="str" cm="1">
        <f t="array" ref="AL2669">IF(R2669&gt;0,_xlfn.IFS(COUNTIF($L$20:L2669,"&lt;&gt;")&lt;101,1,COUNTIF($L$20:L2669,"&lt;&gt;")&lt;201,2,COUNTIF($L$20:L2669,"&lt;&gt;")&lt;301,3,COUNTIF($L$20:L2669,"&lt;&gt;")&lt;401,4,COUNTIF($L$20:L2669,"&lt;&gt;")&lt;501,5,COUNTIF($L$20:L2669,"&lt;&gt;")&lt;601,6,COUNTIF($L$20:L2669,"&lt;&gt;")&lt;701,7,COUNTIF($L$20:L2669,"&lt;&gt;")&lt;801,8,COUNTIF($L$20:L2669,"&lt;&gt;")&lt;901,9,COUNTIF($L$20:L2669,"&lt;&gt;")&lt;1001,10,COUNTIF($L$20:L2669,"&lt;&gt;")&lt;1101,11,COUNTIF($L$20:L2669,"&lt;&gt;")&lt;1201,12,COUNTIF($L$20:L2669,"&lt;&gt;")&lt;1301,13,COUNTIF($L$20:L2669,"&lt;&gt;")&lt;1401,14,COUNTIF($L$20:L2669,"&lt;&gt;")&lt;1501,15,COUNTIF($L$20:L2669,"&lt;&gt;")&lt;1601,16,COUNTIF($L$20:L2669,"&lt;&gt;")&lt;1701,17,COUNTIF($L$20:L2669,"&lt;&gt;")&lt;1801,18,COUNTIF($L$20:L2669,"&lt;&gt;")&lt;1901,19,COUNTIF($L$20:L2669,"&lt;&gt;")&lt;2001,20,COUNTIF($L$20:L2669,"&lt;&gt;")&lt;2101,21,COUNTIF($L$20:L2669,"&lt;&gt;")&lt;2201,22,COUNTIF($L$20:L2669,"&lt;&gt;")&lt;2301,23,COUNTIF($L$20:L2669,"&lt;&gt;")&lt;2401,24,COUNTIF($L$20:L2669,"&lt;&gt;")&lt;2501,25,COUNTIF($L$20:L2669,"&lt;&gt;")&lt;2601,26,COUNTIF($L$20:L2669,"&lt;&gt;")&lt;2701,27,COUNTIF($L$20:L2669,"&lt;&gt;")&lt;2801,28,COUNTIF($L$20:L2669,"&lt;&gt;")&lt;2901,29,COUNTIF($L$20:L2669,"&lt;&gt;")&lt;3001,30),"")</f>
        <v/>
      </c>
      <c r="AM2669" t="str">
        <f t="shared" si="205"/>
        <v/>
      </c>
      <c r="AN2669" t="str">
        <f t="shared" si="209"/>
        <v/>
      </c>
      <c r="AP2669" t="str">
        <f t="shared" si="208"/>
        <v/>
      </c>
      <c r="AQ2669" t="str">
        <f>IF(AO2669="","",COUNTIFS(AM2669:$AM$3019,AO2669))</f>
        <v/>
      </c>
    </row>
    <row r="2670" spans="1:43" x14ac:dyDescent="0.25">
      <c r="A2670" s="6" t="str">
        <f>IF(COUNT($A$20:A2669)&lt;&gt;$B$4,IF(A2669="","",A2669+1),"")</f>
        <v/>
      </c>
      <c r="B2670" s="3"/>
      <c r="C2670" s="3"/>
      <c r="D2670" s="122"/>
      <c r="E2670" s="3"/>
      <c r="F2670" s="3"/>
      <c r="G2670" s="3"/>
      <c r="H2670" s="3"/>
      <c r="I2670" s="120"/>
      <c r="J2670" s="3"/>
      <c r="K2670" s="95" t="str" cm="1">
        <f t="array" ref="K2670">IF(OR($J$14 = "A",$J$14 = "B",$J$14 = "C"),IF(I2670="","",IF(LEN(I2670)&gt;2,_xlfn.IFS(ISNUMBER(SEARCH("_",I2670)),I2670,ISNUMBER(SEARCH(", ",I2670)),SUBSTITUTE(I2670,", ","_"),ISNUMBER(SEARCH("/ ",I2670)),SUBSTITUTE(I2670,"/ ","_"),ISNUMBER(SEARCH(",",I2670)),SUBSTITUTE(I2670,",","_"),ISNUMBER(SEARCH("/",I2670)),SUBSTITUTE(I2670,"/","_"),ISNUMBER(SEARCH("",I2670)),I2670),I2670)),IF(OR($J$14 = "J",$J$14 = "K"),"",IF(D2670="","",IF(LEN(D2670)&gt;2,_xlfn.IFS(ISNUMBER(SEARCH("_",D2670)),D2670,ISNUMBER(SEARCH(", ",D2670)),SUBSTITUTE(D2670,", ","_"),ISNUMBER(SEARCH("/ ",D2670)),SUBSTITUTE(D2670,"/ ","_"),ISNUMBER(SEARCH(",",D2670)),SUBSTITUTE(D2670,",","_"),ISNUMBER(SEARCH("/",D2670)),SUBSTITUTE(D2670,"/","_"),ISNUMBER(SEARCH("",D2670)),D2670),D2670))))</f>
        <v/>
      </c>
      <c r="L2670" s="1"/>
      <c r="M2670" s="1" t="str">
        <f t="shared" si="206"/>
        <v/>
      </c>
      <c r="N2670" s="94" t="str">
        <f>IF($L2670="None","",IF(ISERROR(VLOOKUP($L2670,Info!$B$4:$B$266,1,FALSE)),"",VLOOKUP($L2670,Info!$B$4:$L$266,5,FALSE)))</f>
        <v/>
      </c>
      <c r="O2670" s="94" t="str">
        <f>IF(K2670="","",IF(AND($J$12&lt;&gt;"ABC",N2670="3"),"BAC",IF(N2670="3","ABC",IF($J$12&lt;&gt;"ABC",IF($J$10="Standard",VLOOKUP(K2670,Info!$BE$4:$BF$481,2,FALSE),VLOOKUP(K2670,Info!$BI$4:$BJ$482,2,FALSE)),IF($J$10="Standard",VLOOKUP(K2670,Info!$AG$4:$AH$2994,2,FALSE),VLOOKUP(K2670,Info!$AK$4:$AL$2997,2,FALSE))))))</f>
        <v/>
      </c>
      <c r="P2670" s="94" t="str">
        <f>IF($L2670="None","",IF(ISERROR(VLOOKUP($L2670,Info!$B$4:$B$266,1,FALSE)),"",VLOOKUP($L2670,Info!$B$4:$L$266,3,FALSE)))</f>
        <v/>
      </c>
      <c r="Q2670" s="96" t="str">
        <f>IF($L2670="None","",IF(ISERROR(VLOOKUP($L2670,Info!$B$4:$B$266,1,FALSE)),"",VLOOKUP($L2670,Info!$B$4:$L$266,4,FALSE)))</f>
        <v/>
      </c>
      <c r="R2670" s="1"/>
      <c r="S2670" s="6" t="str">
        <f t="shared" si="207"/>
        <v/>
      </c>
      <c r="T2670" s="6" t="str">
        <f>IF($L2670="None","",IF(ISERROR(VLOOKUP($L2670,Info!$B$4:$B$266,1,FALSE)),"",VLOOKUP($L2670,Info!$B$4:$L$266,11,FALSE)))</f>
        <v/>
      </c>
      <c r="U2670" s="1"/>
      <c r="V2670" s="1"/>
      <c r="W2670" s="1"/>
      <c r="X2670" s="1" t="str">
        <f>IF($L2670="None","",IF(ISERROR(VLOOKUP($L2670,Info!$B$4:$B$266,1,FALSE)),"",IF(OR(W2670="Metallic Liquid Tight",W2670="Non-Metallic Liquid Tight",W2670="LSZH",W2670="Greenfield"),VLOOKUP($L2670,Info!$B$4:$L$266,7,FALSE),"N/A")))</f>
        <v/>
      </c>
      <c r="Y2670" s="1"/>
      <c r="Z2670" s="96" t="str">
        <f>IF($L2670="None","",IF(ISERROR(VLOOKUP($L2670,Info!$B$4:$B$266,1,FALSE)),"",VLOOKUP($L2670,Info!$B$4:$L$266,9,FALSE)))</f>
        <v/>
      </c>
      <c r="AA2670" s="96" t="str">
        <f>IF($L2670="None","",IF(ISERROR(VLOOKUP($L2670,Info!$B$4:$B$266,1,FALSE)),"",VLOOKUP($L2670,Info!$B$4:$L$266,8,FALSE)))</f>
        <v/>
      </c>
      <c r="AB2670" s="96" t="str">
        <f>IF($L2670="None","",IF(ISERROR(VLOOKUP($L2670,Info!$B$4:$B$266,1,FALSE)),"",VLOOKUP($L2670,Info!$B$4:$L$266,10,FALSE)))</f>
        <v/>
      </c>
      <c r="AC2670" s="1" t="str">
        <f>IF(W2670="SO Cable","Black,White",IF(O2670="","",IF(P2670="","",IF($J$12&lt;&gt;"ABC",IF(P2670&lt;="250",VLOOKUP(O2670,Info!$AZ$4:$BB$22,3,FALSE),VLOOKUP(O2670,Info!$AZ$23:$BB$39,3,FALSE)),IF(P2670&lt;="250",VLOOKUP(O2670,Info!$AO$4:$AQ$22,3,FALSE),VLOOKUP(O2670,Info!$AO$23:$AP$39,3,FALSE))))))</f>
        <v/>
      </c>
      <c r="AD2670" s="1"/>
      <c r="AE2670" s="1" t="str">
        <f>IF($L2670="None","",IF(ISERROR(VLOOKUP($L2670,Info!$B$4:$B$266,1,FALSE)),"",VLOOKUP($L2670,Info!$B$4:$L$266,4,FALSE)))</f>
        <v/>
      </c>
      <c r="AF2670" s="1" t="str">
        <f>IF($L2670="None","",IF(ISERROR(VLOOKUP($L2670,Info!$B$4:$B$266,1,FALSE)),"",VLOOKUP($L2670,Info!$B$4:$L$266,6,FALSE)))</f>
        <v/>
      </c>
      <c r="AG2670" s="1"/>
      <c r="AH2670" s="33" t="str" cm="1">
        <f t="array" ref="AH2670">IF(AND(L2670&lt;&gt;"",O2670&lt;&gt;"",R2670:S2670&lt;&gt;"",W2670:X2670&lt;&gt;"",Z2670:AA2670&lt;&gt;"",AC2670&lt;&gt;""),"Good","Bad")</f>
        <v>Bad</v>
      </c>
      <c r="AL2670" t="str" cm="1">
        <f t="array" ref="AL2670">IF(R2670&gt;0,_xlfn.IFS(COUNTIF($L$20:L2670,"&lt;&gt;")&lt;101,1,COUNTIF($L$20:L2670,"&lt;&gt;")&lt;201,2,COUNTIF($L$20:L2670,"&lt;&gt;")&lt;301,3,COUNTIF($L$20:L2670,"&lt;&gt;")&lt;401,4,COUNTIF($L$20:L2670,"&lt;&gt;")&lt;501,5,COUNTIF($L$20:L2670,"&lt;&gt;")&lt;601,6,COUNTIF($L$20:L2670,"&lt;&gt;")&lt;701,7,COUNTIF($L$20:L2670,"&lt;&gt;")&lt;801,8,COUNTIF($L$20:L2670,"&lt;&gt;")&lt;901,9,COUNTIF($L$20:L2670,"&lt;&gt;")&lt;1001,10,COUNTIF($L$20:L2670,"&lt;&gt;")&lt;1101,11,COUNTIF($L$20:L2670,"&lt;&gt;")&lt;1201,12,COUNTIF($L$20:L2670,"&lt;&gt;")&lt;1301,13,COUNTIF($L$20:L2670,"&lt;&gt;")&lt;1401,14,COUNTIF($L$20:L2670,"&lt;&gt;")&lt;1501,15,COUNTIF($L$20:L2670,"&lt;&gt;")&lt;1601,16,COUNTIF($L$20:L2670,"&lt;&gt;")&lt;1701,17,COUNTIF($L$20:L2670,"&lt;&gt;")&lt;1801,18,COUNTIF($L$20:L2670,"&lt;&gt;")&lt;1901,19,COUNTIF($L$20:L2670,"&lt;&gt;")&lt;2001,20,COUNTIF($L$20:L2670,"&lt;&gt;")&lt;2101,21,COUNTIF($L$20:L2670,"&lt;&gt;")&lt;2201,22,COUNTIF($L$20:L2670,"&lt;&gt;")&lt;2301,23,COUNTIF($L$20:L2670,"&lt;&gt;")&lt;2401,24,COUNTIF($L$20:L2670,"&lt;&gt;")&lt;2501,25,COUNTIF($L$20:L2670,"&lt;&gt;")&lt;2601,26,COUNTIF($L$20:L2670,"&lt;&gt;")&lt;2701,27,COUNTIF($L$20:L2670,"&lt;&gt;")&lt;2801,28,COUNTIF($L$20:L2670,"&lt;&gt;")&lt;2901,29,COUNTIF($L$20:L2670,"&lt;&gt;")&lt;3001,30),"")</f>
        <v/>
      </c>
      <c r="AM2670" t="str">
        <f t="shared" si="205"/>
        <v/>
      </c>
      <c r="AN2670" t="str">
        <f t="shared" si="209"/>
        <v/>
      </c>
      <c r="AP2670" t="str">
        <f t="shared" si="208"/>
        <v/>
      </c>
      <c r="AQ2670" t="str">
        <f>IF(AO2670="","",COUNTIFS(AM2670:$AM$3019,AO2670))</f>
        <v/>
      </c>
    </row>
    <row r="2671" spans="1:43" x14ac:dyDescent="0.25">
      <c r="A2671" s="6" t="str">
        <f>IF(COUNT($A$20:A2670)&lt;&gt;$B$4,IF(A2670="","",A2670+1),"")</f>
        <v/>
      </c>
      <c r="B2671" s="3"/>
      <c r="C2671" s="3"/>
      <c r="D2671" s="122"/>
      <c r="E2671" s="3"/>
      <c r="F2671" s="3"/>
      <c r="G2671" s="3"/>
      <c r="H2671" s="3"/>
      <c r="I2671" s="120"/>
      <c r="J2671" s="3"/>
      <c r="K2671" s="95" t="str" cm="1">
        <f t="array" ref="K2671">IF(OR($J$14 = "A",$J$14 = "B",$J$14 = "C"),IF(I2671="","",IF(LEN(I2671)&gt;2,_xlfn.IFS(ISNUMBER(SEARCH("_",I2671)),I2671,ISNUMBER(SEARCH(", ",I2671)),SUBSTITUTE(I2671,", ","_"),ISNUMBER(SEARCH("/ ",I2671)),SUBSTITUTE(I2671,"/ ","_"),ISNUMBER(SEARCH(",",I2671)),SUBSTITUTE(I2671,",","_"),ISNUMBER(SEARCH("/",I2671)),SUBSTITUTE(I2671,"/","_"),ISNUMBER(SEARCH("",I2671)),I2671),I2671)),IF(OR($J$14 = "J",$J$14 = "K"),"",IF(D2671="","",IF(LEN(D2671)&gt;2,_xlfn.IFS(ISNUMBER(SEARCH("_",D2671)),D2671,ISNUMBER(SEARCH(", ",D2671)),SUBSTITUTE(D2671,", ","_"),ISNUMBER(SEARCH("/ ",D2671)),SUBSTITUTE(D2671,"/ ","_"),ISNUMBER(SEARCH(",",D2671)),SUBSTITUTE(D2671,",","_"),ISNUMBER(SEARCH("/",D2671)),SUBSTITUTE(D2671,"/","_"),ISNUMBER(SEARCH("",D2671)),D2671),D2671))))</f>
        <v/>
      </c>
      <c r="L2671" s="1"/>
      <c r="M2671" s="1" t="str">
        <f t="shared" si="206"/>
        <v/>
      </c>
      <c r="N2671" s="94" t="str">
        <f>IF($L2671="None","",IF(ISERROR(VLOOKUP($L2671,Info!$B$4:$B$266,1,FALSE)),"",VLOOKUP($L2671,Info!$B$4:$L$266,5,FALSE)))</f>
        <v/>
      </c>
      <c r="O2671" s="94" t="str">
        <f>IF(K2671="","",IF(AND($J$12&lt;&gt;"ABC",N2671="3"),"BAC",IF(N2671="3","ABC",IF($J$12&lt;&gt;"ABC",IF($J$10="Standard",VLOOKUP(K2671,Info!$BE$4:$BF$481,2,FALSE),VLOOKUP(K2671,Info!$BI$4:$BJ$482,2,FALSE)),IF($J$10="Standard",VLOOKUP(K2671,Info!$AG$4:$AH$2994,2,FALSE),VLOOKUP(K2671,Info!$AK$4:$AL$2997,2,FALSE))))))</f>
        <v/>
      </c>
      <c r="P2671" s="94" t="str">
        <f>IF($L2671="None","",IF(ISERROR(VLOOKUP($L2671,Info!$B$4:$B$266,1,FALSE)),"",VLOOKUP($L2671,Info!$B$4:$L$266,3,FALSE)))</f>
        <v/>
      </c>
      <c r="Q2671" s="96" t="str">
        <f>IF($L2671="None","",IF(ISERROR(VLOOKUP($L2671,Info!$B$4:$B$266,1,FALSE)),"",VLOOKUP($L2671,Info!$B$4:$L$266,4,FALSE)))</f>
        <v/>
      </c>
      <c r="R2671" s="1"/>
      <c r="S2671" s="6" t="str">
        <f t="shared" si="207"/>
        <v/>
      </c>
      <c r="T2671" s="6" t="str">
        <f>IF($L2671="None","",IF(ISERROR(VLOOKUP($L2671,Info!$B$4:$B$266,1,FALSE)),"",VLOOKUP($L2671,Info!$B$4:$L$266,11,FALSE)))</f>
        <v/>
      </c>
      <c r="U2671" s="1"/>
      <c r="V2671" s="1"/>
      <c r="W2671" s="1"/>
      <c r="X2671" s="1" t="str">
        <f>IF($L2671="None","",IF(ISERROR(VLOOKUP($L2671,Info!$B$4:$B$266,1,FALSE)),"",IF(OR(W2671="Metallic Liquid Tight",W2671="Non-Metallic Liquid Tight",W2671="LSZH",W2671="Greenfield"),VLOOKUP($L2671,Info!$B$4:$L$266,7,FALSE),"N/A")))</f>
        <v/>
      </c>
      <c r="Y2671" s="1"/>
      <c r="Z2671" s="96" t="str">
        <f>IF($L2671="None","",IF(ISERROR(VLOOKUP($L2671,Info!$B$4:$B$266,1,FALSE)),"",VLOOKUP($L2671,Info!$B$4:$L$266,9,FALSE)))</f>
        <v/>
      </c>
      <c r="AA2671" s="96" t="str">
        <f>IF($L2671="None","",IF(ISERROR(VLOOKUP($L2671,Info!$B$4:$B$266,1,FALSE)),"",VLOOKUP($L2671,Info!$B$4:$L$266,8,FALSE)))</f>
        <v/>
      </c>
      <c r="AB2671" s="96" t="str">
        <f>IF($L2671="None","",IF(ISERROR(VLOOKUP($L2671,Info!$B$4:$B$266,1,FALSE)),"",VLOOKUP($L2671,Info!$B$4:$L$266,10,FALSE)))</f>
        <v/>
      </c>
      <c r="AC2671" s="1" t="str">
        <f>IF(W2671="SO Cable","Black,White",IF(O2671="","",IF(P2671="","",IF($J$12&lt;&gt;"ABC",IF(P2671&lt;="250",VLOOKUP(O2671,Info!$AZ$4:$BB$22,3,FALSE),VLOOKUP(O2671,Info!$AZ$23:$BB$39,3,FALSE)),IF(P2671&lt;="250",VLOOKUP(O2671,Info!$AO$4:$AQ$22,3,FALSE),VLOOKUP(O2671,Info!$AO$23:$AP$39,3,FALSE))))))</f>
        <v/>
      </c>
      <c r="AD2671" s="1"/>
      <c r="AE2671" s="1" t="str">
        <f>IF($L2671="None","",IF(ISERROR(VLOOKUP($L2671,Info!$B$4:$B$266,1,FALSE)),"",VLOOKUP($L2671,Info!$B$4:$L$266,4,FALSE)))</f>
        <v/>
      </c>
      <c r="AF2671" s="1" t="str">
        <f>IF($L2671="None","",IF(ISERROR(VLOOKUP($L2671,Info!$B$4:$B$266,1,FALSE)),"",VLOOKUP($L2671,Info!$B$4:$L$266,6,FALSE)))</f>
        <v/>
      </c>
      <c r="AG2671" s="1"/>
      <c r="AH2671" s="33" t="str" cm="1">
        <f t="array" ref="AH2671">IF(AND(L2671&lt;&gt;"",O2671&lt;&gt;"",R2671:S2671&lt;&gt;"",W2671:X2671&lt;&gt;"",Z2671:AA2671&lt;&gt;"",AC2671&lt;&gt;""),"Good","Bad")</f>
        <v>Bad</v>
      </c>
      <c r="AL2671" t="str" cm="1">
        <f t="array" ref="AL2671">IF(R2671&gt;0,_xlfn.IFS(COUNTIF($L$20:L2671,"&lt;&gt;")&lt;101,1,COUNTIF($L$20:L2671,"&lt;&gt;")&lt;201,2,COUNTIF($L$20:L2671,"&lt;&gt;")&lt;301,3,COUNTIF($L$20:L2671,"&lt;&gt;")&lt;401,4,COUNTIF($L$20:L2671,"&lt;&gt;")&lt;501,5,COUNTIF($L$20:L2671,"&lt;&gt;")&lt;601,6,COUNTIF($L$20:L2671,"&lt;&gt;")&lt;701,7,COUNTIF($L$20:L2671,"&lt;&gt;")&lt;801,8,COUNTIF($L$20:L2671,"&lt;&gt;")&lt;901,9,COUNTIF($L$20:L2671,"&lt;&gt;")&lt;1001,10,COUNTIF($L$20:L2671,"&lt;&gt;")&lt;1101,11,COUNTIF($L$20:L2671,"&lt;&gt;")&lt;1201,12,COUNTIF($L$20:L2671,"&lt;&gt;")&lt;1301,13,COUNTIF($L$20:L2671,"&lt;&gt;")&lt;1401,14,COUNTIF($L$20:L2671,"&lt;&gt;")&lt;1501,15,COUNTIF($L$20:L2671,"&lt;&gt;")&lt;1601,16,COUNTIF($L$20:L2671,"&lt;&gt;")&lt;1701,17,COUNTIF($L$20:L2671,"&lt;&gt;")&lt;1801,18,COUNTIF($L$20:L2671,"&lt;&gt;")&lt;1901,19,COUNTIF($L$20:L2671,"&lt;&gt;")&lt;2001,20,COUNTIF($L$20:L2671,"&lt;&gt;")&lt;2101,21,COUNTIF($L$20:L2671,"&lt;&gt;")&lt;2201,22,COUNTIF($L$20:L2671,"&lt;&gt;")&lt;2301,23,COUNTIF($L$20:L2671,"&lt;&gt;")&lt;2401,24,COUNTIF($L$20:L2671,"&lt;&gt;")&lt;2501,25,COUNTIF($L$20:L2671,"&lt;&gt;")&lt;2601,26,COUNTIF($L$20:L2671,"&lt;&gt;")&lt;2701,27,COUNTIF($L$20:L2671,"&lt;&gt;")&lt;2801,28,COUNTIF($L$20:L2671,"&lt;&gt;")&lt;2901,29,COUNTIF($L$20:L2671,"&lt;&gt;")&lt;3001,30),"")</f>
        <v/>
      </c>
      <c r="AM2671" t="str">
        <f t="shared" si="205"/>
        <v/>
      </c>
      <c r="AN2671" t="str">
        <f t="shared" si="209"/>
        <v/>
      </c>
      <c r="AP2671" t="str">
        <f t="shared" si="208"/>
        <v/>
      </c>
      <c r="AQ2671" t="str">
        <f>IF(AO2671="","",COUNTIFS(AM2671:$AM$3019,AO2671))</f>
        <v/>
      </c>
    </row>
    <row r="2672" spans="1:43" x14ac:dyDescent="0.25">
      <c r="A2672" s="6" t="str">
        <f>IF(COUNT($A$20:A2671)&lt;&gt;$B$4,IF(A2671="","",A2671+1),"")</f>
        <v/>
      </c>
      <c r="B2672" s="3"/>
      <c r="C2672" s="3"/>
      <c r="D2672" s="122"/>
      <c r="E2672" s="3"/>
      <c r="F2672" s="3"/>
      <c r="G2672" s="3"/>
      <c r="H2672" s="3"/>
      <c r="I2672" s="120"/>
      <c r="J2672" s="3"/>
      <c r="K2672" s="95" t="str" cm="1">
        <f t="array" ref="K2672">IF(OR($J$14 = "A",$J$14 = "B",$J$14 = "C"),IF(I2672="","",IF(LEN(I2672)&gt;2,_xlfn.IFS(ISNUMBER(SEARCH("_",I2672)),I2672,ISNUMBER(SEARCH(", ",I2672)),SUBSTITUTE(I2672,", ","_"),ISNUMBER(SEARCH("/ ",I2672)),SUBSTITUTE(I2672,"/ ","_"),ISNUMBER(SEARCH(",",I2672)),SUBSTITUTE(I2672,",","_"),ISNUMBER(SEARCH("/",I2672)),SUBSTITUTE(I2672,"/","_"),ISNUMBER(SEARCH("",I2672)),I2672),I2672)),IF(OR($J$14 = "J",$J$14 = "K"),"",IF(D2672="","",IF(LEN(D2672)&gt;2,_xlfn.IFS(ISNUMBER(SEARCH("_",D2672)),D2672,ISNUMBER(SEARCH(", ",D2672)),SUBSTITUTE(D2672,", ","_"),ISNUMBER(SEARCH("/ ",D2672)),SUBSTITUTE(D2672,"/ ","_"),ISNUMBER(SEARCH(",",D2672)),SUBSTITUTE(D2672,",","_"),ISNUMBER(SEARCH("/",D2672)),SUBSTITUTE(D2672,"/","_"),ISNUMBER(SEARCH("",D2672)),D2672),D2672))))</f>
        <v/>
      </c>
      <c r="L2672" s="1"/>
      <c r="M2672" s="1" t="str">
        <f t="shared" si="206"/>
        <v/>
      </c>
      <c r="N2672" s="94" t="str">
        <f>IF($L2672="None","",IF(ISERROR(VLOOKUP($L2672,Info!$B$4:$B$266,1,FALSE)),"",VLOOKUP($L2672,Info!$B$4:$L$266,5,FALSE)))</f>
        <v/>
      </c>
      <c r="O2672" s="94" t="str">
        <f>IF(K2672="","",IF(AND($J$12&lt;&gt;"ABC",N2672="3"),"BAC",IF(N2672="3","ABC",IF($J$12&lt;&gt;"ABC",IF($J$10="Standard",VLOOKUP(K2672,Info!$BE$4:$BF$481,2,FALSE),VLOOKUP(K2672,Info!$BI$4:$BJ$482,2,FALSE)),IF($J$10="Standard",VLOOKUP(K2672,Info!$AG$4:$AH$2994,2,FALSE),VLOOKUP(K2672,Info!$AK$4:$AL$2997,2,FALSE))))))</f>
        <v/>
      </c>
      <c r="P2672" s="94" t="str">
        <f>IF($L2672="None","",IF(ISERROR(VLOOKUP($L2672,Info!$B$4:$B$266,1,FALSE)),"",VLOOKUP($L2672,Info!$B$4:$L$266,3,FALSE)))</f>
        <v/>
      </c>
      <c r="Q2672" s="96" t="str">
        <f>IF($L2672="None","",IF(ISERROR(VLOOKUP($L2672,Info!$B$4:$B$266,1,FALSE)),"",VLOOKUP($L2672,Info!$B$4:$L$266,4,FALSE)))</f>
        <v/>
      </c>
      <c r="R2672" s="1"/>
      <c r="S2672" s="6" t="str">
        <f t="shared" si="207"/>
        <v/>
      </c>
      <c r="T2672" s="6" t="str">
        <f>IF($L2672="None","",IF(ISERROR(VLOOKUP($L2672,Info!$B$4:$B$266,1,FALSE)),"",VLOOKUP($L2672,Info!$B$4:$L$266,11,FALSE)))</f>
        <v/>
      </c>
      <c r="U2672" s="1"/>
      <c r="V2672" s="1"/>
      <c r="W2672" s="1"/>
      <c r="X2672" s="1" t="str">
        <f>IF($L2672="None","",IF(ISERROR(VLOOKUP($L2672,Info!$B$4:$B$266,1,FALSE)),"",IF(OR(W2672="Metallic Liquid Tight",W2672="Non-Metallic Liquid Tight",W2672="LSZH",W2672="Greenfield"),VLOOKUP($L2672,Info!$B$4:$L$266,7,FALSE),"N/A")))</f>
        <v/>
      </c>
      <c r="Y2672" s="1"/>
      <c r="Z2672" s="96" t="str">
        <f>IF($L2672="None","",IF(ISERROR(VLOOKUP($L2672,Info!$B$4:$B$266,1,FALSE)),"",VLOOKUP($L2672,Info!$B$4:$L$266,9,FALSE)))</f>
        <v/>
      </c>
      <c r="AA2672" s="96" t="str">
        <f>IF($L2672="None","",IF(ISERROR(VLOOKUP($L2672,Info!$B$4:$B$266,1,FALSE)),"",VLOOKUP($L2672,Info!$B$4:$L$266,8,FALSE)))</f>
        <v/>
      </c>
      <c r="AB2672" s="96" t="str">
        <f>IF($L2672="None","",IF(ISERROR(VLOOKUP($L2672,Info!$B$4:$B$266,1,FALSE)),"",VLOOKUP($L2672,Info!$B$4:$L$266,10,FALSE)))</f>
        <v/>
      </c>
      <c r="AC2672" s="1" t="str">
        <f>IF(W2672="SO Cable","Black,White",IF(O2672="","",IF(P2672="","",IF($J$12&lt;&gt;"ABC",IF(P2672&lt;="250",VLOOKUP(O2672,Info!$AZ$4:$BB$22,3,FALSE),VLOOKUP(O2672,Info!$AZ$23:$BB$39,3,FALSE)),IF(P2672&lt;="250",VLOOKUP(O2672,Info!$AO$4:$AQ$22,3,FALSE),VLOOKUP(O2672,Info!$AO$23:$AP$39,3,FALSE))))))</f>
        <v/>
      </c>
      <c r="AD2672" s="1"/>
      <c r="AE2672" s="1" t="str">
        <f>IF($L2672="None","",IF(ISERROR(VLOOKUP($L2672,Info!$B$4:$B$266,1,FALSE)),"",VLOOKUP($L2672,Info!$B$4:$L$266,4,FALSE)))</f>
        <v/>
      </c>
      <c r="AF2672" s="1" t="str">
        <f>IF($L2672="None","",IF(ISERROR(VLOOKUP($L2672,Info!$B$4:$B$266,1,FALSE)),"",VLOOKUP($L2672,Info!$B$4:$L$266,6,FALSE)))</f>
        <v/>
      </c>
      <c r="AG2672" s="1"/>
      <c r="AH2672" s="33" t="str" cm="1">
        <f t="array" ref="AH2672">IF(AND(L2672&lt;&gt;"",O2672&lt;&gt;"",R2672:S2672&lt;&gt;"",W2672:X2672&lt;&gt;"",Z2672:AA2672&lt;&gt;"",AC2672&lt;&gt;""),"Good","Bad")</f>
        <v>Bad</v>
      </c>
      <c r="AL2672" t="str" cm="1">
        <f t="array" ref="AL2672">IF(R2672&gt;0,_xlfn.IFS(COUNTIF($L$20:L2672,"&lt;&gt;")&lt;101,1,COUNTIF($L$20:L2672,"&lt;&gt;")&lt;201,2,COUNTIF($L$20:L2672,"&lt;&gt;")&lt;301,3,COUNTIF($L$20:L2672,"&lt;&gt;")&lt;401,4,COUNTIF($L$20:L2672,"&lt;&gt;")&lt;501,5,COUNTIF($L$20:L2672,"&lt;&gt;")&lt;601,6,COUNTIF($L$20:L2672,"&lt;&gt;")&lt;701,7,COUNTIF($L$20:L2672,"&lt;&gt;")&lt;801,8,COUNTIF($L$20:L2672,"&lt;&gt;")&lt;901,9,COUNTIF($L$20:L2672,"&lt;&gt;")&lt;1001,10,COUNTIF($L$20:L2672,"&lt;&gt;")&lt;1101,11,COUNTIF($L$20:L2672,"&lt;&gt;")&lt;1201,12,COUNTIF($L$20:L2672,"&lt;&gt;")&lt;1301,13,COUNTIF($L$20:L2672,"&lt;&gt;")&lt;1401,14,COUNTIF($L$20:L2672,"&lt;&gt;")&lt;1501,15,COUNTIF($L$20:L2672,"&lt;&gt;")&lt;1601,16,COUNTIF($L$20:L2672,"&lt;&gt;")&lt;1701,17,COUNTIF($L$20:L2672,"&lt;&gt;")&lt;1801,18,COUNTIF($L$20:L2672,"&lt;&gt;")&lt;1901,19,COUNTIF($L$20:L2672,"&lt;&gt;")&lt;2001,20,COUNTIF($L$20:L2672,"&lt;&gt;")&lt;2101,21,COUNTIF($L$20:L2672,"&lt;&gt;")&lt;2201,22,COUNTIF($L$20:L2672,"&lt;&gt;")&lt;2301,23,COUNTIF($L$20:L2672,"&lt;&gt;")&lt;2401,24,COUNTIF($L$20:L2672,"&lt;&gt;")&lt;2501,25,COUNTIF($L$20:L2672,"&lt;&gt;")&lt;2601,26,COUNTIF($L$20:L2672,"&lt;&gt;")&lt;2701,27,COUNTIF($L$20:L2672,"&lt;&gt;")&lt;2801,28,COUNTIF($L$20:L2672,"&lt;&gt;")&lt;2901,29,COUNTIF($L$20:L2672,"&lt;&gt;")&lt;3001,30),"")</f>
        <v/>
      </c>
      <c r="AM2672" t="str">
        <f t="shared" si="205"/>
        <v/>
      </c>
      <c r="AN2672" t="str">
        <f t="shared" si="209"/>
        <v/>
      </c>
      <c r="AP2672" t="str">
        <f t="shared" si="208"/>
        <v/>
      </c>
      <c r="AQ2672" t="str">
        <f>IF(AO2672="","",COUNTIFS(AM2672:$AM$3019,AO2672))</f>
        <v/>
      </c>
    </row>
    <row r="2673" spans="1:43" x14ac:dyDescent="0.25">
      <c r="A2673" s="6" t="str">
        <f>IF(COUNT($A$20:A2672)&lt;&gt;$B$4,IF(A2672="","",A2672+1),"")</f>
        <v/>
      </c>
      <c r="B2673" s="3"/>
      <c r="C2673" s="3"/>
      <c r="D2673" s="122"/>
      <c r="E2673" s="3"/>
      <c r="F2673" s="3"/>
      <c r="G2673" s="3"/>
      <c r="H2673" s="3"/>
      <c r="I2673" s="120"/>
      <c r="J2673" s="3"/>
      <c r="K2673" s="95" t="str" cm="1">
        <f t="array" ref="K2673">IF(OR($J$14 = "A",$J$14 = "B",$J$14 = "C"),IF(I2673="","",IF(LEN(I2673)&gt;2,_xlfn.IFS(ISNUMBER(SEARCH("_",I2673)),I2673,ISNUMBER(SEARCH(", ",I2673)),SUBSTITUTE(I2673,", ","_"),ISNUMBER(SEARCH("/ ",I2673)),SUBSTITUTE(I2673,"/ ","_"),ISNUMBER(SEARCH(",",I2673)),SUBSTITUTE(I2673,",","_"),ISNUMBER(SEARCH("/",I2673)),SUBSTITUTE(I2673,"/","_"),ISNUMBER(SEARCH("",I2673)),I2673),I2673)),IF(OR($J$14 = "J",$J$14 = "K"),"",IF(D2673="","",IF(LEN(D2673)&gt;2,_xlfn.IFS(ISNUMBER(SEARCH("_",D2673)),D2673,ISNUMBER(SEARCH(", ",D2673)),SUBSTITUTE(D2673,", ","_"),ISNUMBER(SEARCH("/ ",D2673)),SUBSTITUTE(D2673,"/ ","_"),ISNUMBER(SEARCH(",",D2673)),SUBSTITUTE(D2673,",","_"),ISNUMBER(SEARCH("/",D2673)),SUBSTITUTE(D2673,"/","_"),ISNUMBER(SEARCH("",D2673)),D2673),D2673))))</f>
        <v/>
      </c>
      <c r="L2673" s="1"/>
      <c r="M2673" s="1" t="str">
        <f t="shared" si="206"/>
        <v/>
      </c>
      <c r="N2673" s="94" t="str">
        <f>IF($L2673="None","",IF(ISERROR(VLOOKUP($L2673,Info!$B$4:$B$266,1,FALSE)),"",VLOOKUP($L2673,Info!$B$4:$L$266,5,FALSE)))</f>
        <v/>
      </c>
      <c r="O2673" s="94" t="str">
        <f>IF(K2673="","",IF(AND($J$12&lt;&gt;"ABC",N2673="3"),"BAC",IF(N2673="3","ABC",IF($J$12&lt;&gt;"ABC",IF($J$10="Standard",VLOOKUP(K2673,Info!$BE$4:$BF$481,2,FALSE),VLOOKUP(K2673,Info!$BI$4:$BJ$482,2,FALSE)),IF($J$10="Standard",VLOOKUP(K2673,Info!$AG$4:$AH$2994,2,FALSE),VLOOKUP(K2673,Info!$AK$4:$AL$2997,2,FALSE))))))</f>
        <v/>
      </c>
      <c r="P2673" s="94" t="str">
        <f>IF($L2673="None","",IF(ISERROR(VLOOKUP($L2673,Info!$B$4:$B$266,1,FALSE)),"",VLOOKUP($L2673,Info!$B$4:$L$266,3,FALSE)))</f>
        <v/>
      </c>
      <c r="Q2673" s="96" t="str">
        <f>IF($L2673="None","",IF(ISERROR(VLOOKUP($L2673,Info!$B$4:$B$266,1,FALSE)),"",VLOOKUP($L2673,Info!$B$4:$L$266,4,FALSE)))</f>
        <v/>
      </c>
      <c r="R2673" s="1"/>
      <c r="S2673" s="6" t="str">
        <f t="shared" si="207"/>
        <v/>
      </c>
      <c r="T2673" s="6" t="str">
        <f>IF($L2673="None","",IF(ISERROR(VLOOKUP($L2673,Info!$B$4:$B$266,1,FALSE)),"",VLOOKUP($L2673,Info!$B$4:$L$266,11,FALSE)))</f>
        <v/>
      </c>
      <c r="U2673" s="1"/>
      <c r="V2673" s="1"/>
      <c r="W2673" s="1"/>
      <c r="X2673" s="1" t="str">
        <f>IF($L2673="None","",IF(ISERROR(VLOOKUP($L2673,Info!$B$4:$B$266,1,FALSE)),"",IF(OR(W2673="Metallic Liquid Tight",W2673="Non-Metallic Liquid Tight",W2673="LSZH",W2673="Greenfield"),VLOOKUP($L2673,Info!$B$4:$L$266,7,FALSE),"N/A")))</f>
        <v/>
      </c>
      <c r="Y2673" s="1"/>
      <c r="Z2673" s="96" t="str">
        <f>IF($L2673="None","",IF(ISERROR(VLOOKUP($L2673,Info!$B$4:$B$266,1,FALSE)),"",VLOOKUP($L2673,Info!$B$4:$L$266,9,FALSE)))</f>
        <v/>
      </c>
      <c r="AA2673" s="96" t="str">
        <f>IF($L2673="None","",IF(ISERROR(VLOOKUP($L2673,Info!$B$4:$B$266,1,FALSE)),"",VLOOKUP($L2673,Info!$B$4:$L$266,8,FALSE)))</f>
        <v/>
      </c>
      <c r="AB2673" s="96" t="str">
        <f>IF($L2673="None","",IF(ISERROR(VLOOKUP($L2673,Info!$B$4:$B$266,1,FALSE)),"",VLOOKUP($L2673,Info!$B$4:$L$266,10,FALSE)))</f>
        <v/>
      </c>
      <c r="AC2673" s="1" t="str">
        <f>IF(W2673="SO Cable","Black,White",IF(O2673="","",IF(P2673="","",IF($J$12&lt;&gt;"ABC",IF(P2673&lt;="250",VLOOKUP(O2673,Info!$AZ$4:$BB$22,3,FALSE),VLOOKUP(O2673,Info!$AZ$23:$BB$39,3,FALSE)),IF(P2673&lt;="250",VLOOKUP(O2673,Info!$AO$4:$AQ$22,3,FALSE),VLOOKUP(O2673,Info!$AO$23:$AP$39,3,FALSE))))))</f>
        <v/>
      </c>
      <c r="AD2673" s="1"/>
      <c r="AE2673" s="1" t="str">
        <f>IF($L2673="None","",IF(ISERROR(VLOOKUP($L2673,Info!$B$4:$B$266,1,FALSE)),"",VLOOKUP($L2673,Info!$B$4:$L$266,4,FALSE)))</f>
        <v/>
      </c>
      <c r="AF2673" s="1" t="str">
        <f>IF($L2673="None","",IF(ISERROR(VLOOKUP($L2673,Info!$B$4:$B$266,1,FALSE)),"",VLOOKUP($L2673,Info!$B$4:$L$266,6,FALSE)))</f>
        <v/>
      </c>
      <c r="AG2673" s="1"/>
      <c r="AH2673" s="33" t="str" cm="1">
        <f t="array" ref="AH2673">IF(AND(L2673&lt;&gt;"",O2673&lt;&gt;"",R2673:S2673&lt;&gt;"",W2673:X2673&lt;&gt;"",Z2673:AA2673&lt;&gt;"",AC2673&lt;&gt;""),"Good","Bad")</f>
        <v>Bad</v>
      </c>
      <c r="AL2673" t="str" cm="1">
        <f t="array" ref="AL2673">IF(R2673&gt;0,_xlfn.IFS(COUNTIF($L$20:L2673,"&lt;&gt;")&lt;101,1,COUNTIF($L$20:L2673,"&lt;&gt;")&lt;201,2,COUNTIF($L$20:L2673,"&lt;&gt;")&lt;301,3,COUNTIF($L$20:L2673,"&lt;&gt;")&lt;401,4,COUNTIF($L$20:L2673,"&lt;&gt;")&lt;501,5,COUNTIF($L$20:L2673,"&lt;&gt;")&lt;601,6,COUNTIF($L$20:L2673,"&lt;&gt;")&lt;701,7,COUNTIF($L$20:L2673,"&lt;&gt;")&lt;801,8,COUNTIF($L$20:L2673,"&lt;&gt;")&lt;901,9,COUNTIF($L$20:L2673,"&lt;&gt;")&lt;1001,10,COUNTIF($L$20:L2673,"&lt;&gt;")&lt;1101,11,COUNTIF($L$20:L2673,"&lt;&gt;")&lt;1201,12,COUNTIF($L$20:L2673,"&lt;&gt;")&lt;1301,13,COUNTIF($L$20:L2673,"&lt;&gt;")&lt;1401,14,COUNTIF($L$20:L2673,"&lt;&gt;")&lt;1501,15,COUNTIF($L$20:L2673,"&lt;&gt;")&lt;1601,16,COUNTIF($L$20:L2673,"&lt;&gt;")&lt;1701,17,COUNTIF($L$20:L2673,"&lt;&gt;")&lt;1801,18,COUNTIF($L$20:L2673,"&lt;&gt;")&lt;1901,19,COUNTIF($L$20:L2673,"&lt;&gt;")&lt;2001,20,COUNTIF($L$20:L2673,"&lt;&gt;")&lt;2101,21,COUNTIF($L$20:L2673,"&lt;&gt;")&lt;2201,22,COUNTIF($L$20:L2673,"&lt;&gt;")&lt;2301,23,COUNTIF($L$20:L2673,"&lt;&gt;")&lt;2401,24,COUNTIF($L$20:L2673,"&lt;&gt;")&lt;2501,25,COUNTIF($L$20:L2673,"&lt;&gt;")&lt;2601,26,COUNTIF($L$20:L2673,"&lt;&gt;")&lt;2701,27,COUNTIF($L$20:L2673,"&lt;&gt;")&lt;2801,28,COUNTIF($L$20:L2673,"&lt;&gt;")&lt;2901,29,COUNTIF($L$20:L2673,"&lt;&gt;")&lt;3001,30),"")</f>
        <v/>
      </c>
      <c r="AM2673" t="str">
        <f t="shared" si="205"/>
        <v/>
      </c>
      <c r="AN2673" t="str">
        <f t="shared" si="209"/>
        <v/>
      </c>
      <c r="AP2673" t="str">
        <f t="shared" si="208"/>
        <v/>
      </c>
      <c r="AQ2673" t="str">
        <f>IF(AO2673="","",COUNTIFS(AM2673:$AM$3019,AO2673))</f>
        <v/>
      </c>
    </row>
    <row r="2674" spans="1:43" x14ac:dyDescent="0.25">
      <c r="A2674" s="6" t="str">
        <f>IF(COUNT($A$20:A2673)&lt;&gt;$B$4,IF(A2673="","",A2673+1),"")</f>
        <v/>
      </c>
      <c r="B2674" s="3"/>
      <c r="C2674" s="3"/>
      <c r="D2674" s="122"/>
      <c r="E2674" s="3"/>
      <c r="F2674" s="3"/>
      <c r="G2674" s="3"/>
      <c r="H2674" s="3"/>
      <c r="I2674" s="120"/>
      <c r="J2674" s="3"/>
      <c r="K2674" s="95" t="str" cm="1">
        <f t="array" ref="K2674">IF(OR($J$14 = "A",$J$14 = "B",$J$14 = "C"),IF(I2674="","",IF(LEN(I2674)&gt;2,_xlfn.IFS(ISNUMBER(SEARCH("_",I2674)),I2674,ISNUMBER(SEARCH(", ",I2674)),SUBSTITUTE(I2674,", ","_"),ISNUMBER(SEARCH("/ ",I2674)),SUBSTITUTE(I2674,"/ ","_"),ISNUMBER(SEARCH(",",I2674)),SUBSTITUTE(I2674,",","_"),ISNUMBER(SEARCH("/",I2674)),SUBSTITUTE(I2674,"/","_"),ISNUMBER(SEARCH("",I2674)),I2674),I2674)),IF(OR($J$14 = "J",$J$14 = "K"),"",IF(D2674="","",IF(LEN(D2674)&gt;2,_xlfn.IFS(ISNUMBER(SEARCH("_",D2674)),D2674,ISNUMBER(SEARCH(", ",D2674)),SUBSTITUTE(D2674,", ","_"),ISNUMBER(SEARCH("/ ",D2674)),SUBSTITUTE(D2674,"/ ","_"),ISNUMBER(SEARCH(",",D2674)),SUBSTITUTE(D2674,",","_"),ISNUMBER(SEARCH("/",D2674)),SUBSTITUTE(D2674,"/","_"),ISNUMBER(SEARCH("",D2674)),D2674),D2674))))</f>
        <v/>
      </c>
      <c r="L2674" s="1"/>
      <c r="M2674" s="1" t="str">
        <f t="shared" si="206"/>
        <v/>
      </c>
      <c r="N2674" s="94" t="str">
        <f>IF($L2674="None","",IF(ISERROR(VLOOKUP($L2674,Info!$B$4:$B$266,1,FALSE)),"",VLOOKUP($L2674,Info!$B$4:$L$266,5,FALSE)))</f>
        <v/>
      </c>
      <c r="O2674" s="94" t="str">
        <f>IF(K2674="","",IF(AND($J$12&lt;&gt;"ABC",N2674="3"),"BAC",IF(N2674="3","ABC",IF($J$12&lt;&gt;"ABC",IF($J$10="Standard",VLOOKUP(K2674,Info!$BE$4:$BF$481,2,FALSE),VLOOKUP(K2674,Info!$BI$4:$BJ$482,2,FALSE)),IF($J$10="Standard",VLOOKUP(K2674,Info!$AG$4:$AH$2994,2,FALSE),VLOOKUP(K2674,Info!$AK$4:$AL$2997,2,FALSE))))))</f>
        <v/>
      </c>
      <c r="P2674" s="94" t="str">
        <f>IF($L2674="None","",IF(ISERROR(VLOOKUP($L2674,Info!$B$4:$B$266,1,FALSE)),"",VLOOKUP($L2674,Info!$B$4:$L$266,3,FALSE)))</f>
        <v/>
      </c>
      <c r="Q2674" s="96" t="str">
        <f>IF($L2674="None","",IF(ISERROR(VLOOKUP($L2674,Info!$B$4:$B$266,1,FALSE)),"",VLOOKUP($L2674,Info!$B$4:$L$266,4,FALSE)))</f>
        <v/>
      </c>
      <c r="R2674" s="1"/>
      <c r="S2674" s="6" t="str">
        <f t="shared" si="207"/>
        <v/>
      </c>
      <c r="T2674" s="6" t="str">
        <f>IF($L2674="None","",IF(ISERROR(VLOOKUP($L2674,Info!$B$4:$B$266,1,FALSE)),"",VLOOKUP($L2674,Info!$B$4:$L$266,11,FALSE)))</f>
        <v/>
      </c>
      <c r="U2674" s="1"/>
      <c r="V2674" s="1"/>
      <c r="W2674" s="1"/>
      <c r="X2674" s="1" t="str">
        <f>IF($L2674="None","",IF(ISERROR(VLOOKUP($L2674,Info!$B$4:$B$266,1,FALSE)),"",IF(OR(W2674="Metallic Liquid Tight",W2674="Non-Metallic Liquid Tight",W2674="LSZH",W2674="Greenfield"),VLOOKUP($L2674,Info!$B$4:$L$266,7,FALSE),"N/A")))</f>
        <v/>
      </c>
      <c r="Y2674" s="1"/>
      <c r="Z2674" s="96" t="str">
        <f>IF($L2674="None","",IF(ISERROR(VLOOKUP($L2674,Info!$B$4:$B$266,1,FALSE)),"",VLOOKUP($L2674,Info!$B$4:$L$266,9,FALSE)))</f>
        <v/>
      </c>
      <c r="AA2674" s="96" t="str">
        <f>IF($L2674="None","",IF(ISERROR(VLOOKUP($L2674,Info!$B$4:$B$266,1,FALSE)),"",VLOOKUP($L2674,Info!$B$4:$L$266,8,FALSE)))</f>
        <v/>
      </c>
      <c r="AB2674" s="96" t="str">
        <f>IF($L2674="None","",IF(ISERROR(VLOOKUP($L2674,Info!$B$4:$B$266,1,FALSE)),"",VLOOKUP($L2674,Info!$B$4:$L$266,10,FALSE)))</f>
        <v/>
      </c>
      <c r="AC2674" s="1" t="str">
        <f>IF(W2674="SO Cable","Black,White",IF(O2674="","",IF(P2674="","",IF($J$12&lt;&gt;"ABC",IF(P2674&lt;="250",VLOOKUP(O2674,Info!$AZ$4:$BB$22,3,FALSE),VLOOKUP(O2674,Info!$AZ$23:$BB$39,3,FALSE)),IF(P2674&lt;="250",VLOOKUP(O2674,Info!$AO$4:$AQ$22,3,FALSE),VLOOKUP(O2674,Info!$AO$23:$AP$39,3,FALSE))))))</f>
        <v/>
      </c>
      <c r="AD2674" s="1"/>
      <c r="AE2674" s="1" t="str">
        <f>IF($L2674="None","",IF(ISERROR(VLOOKUP($L2674,Info!$B$4:$B$266,1,FALSE)),"",VLOOKUP($L2674,Info!$B$4:$L$266,4,FALSE)))</f>
        <v/>
      </c>
      <c r="AF2674" s="1" t="str">
        <f>IF($L2674="None","",IF(ISERROR(VLOOKUP($L2674,Info!$B$4:$B$266,1,FALSE)),"",VLOOKUP($L2674,Info!$B$4:$L$266,6,FALSE)))</f>
        <v/>
      </c>
      <c r="AG2674" s="1"/>
      <c r="AH2674" s="33" t="str" cm="1">
        <f t="array" ref="AH2674">IF(AND(L2674&lt;&gt;"",O2674&lt;&gt;"",R2674:S2674&lt;&gt;"",W2674:X2674&lt;&gt;"",Z2674:AA2674&lt;&gt;"",AC2674&lt;&gt;""),"Good","Bad")</f>
        <v>Bad</v>
      </c>
      <c r="AL2674" t="str" cm="1">
        <f t="array" ref="AL2674">IF(R2674&gt;0,_xlfn.IFS(COUNTIF($L$20:L2674,"&lt;&gt;")&lt;101,1,COUNTIF($L$20:L2674,"&lt;&gt;")&lt;201,2,COUNTIF($L$20:L2674,"&lt;&gt;")&lt;301,3,COUNTIF($L$20:L2674,"&lt;&gt;")&lt;401,4,COUNTIF($L$20:L2674,"&lt;&gt;")&lt;501,5,COUNTIF($L$20:L2674,"&lt;&gt;")&lt;601,6,COUNTIF($L$20:L2674,"&lt;&gt;")&lt;701,7,COUNTIF($L$20:L2674,"&lt;&gt;")&lt;801,8,COUNTIF($L$20:L2674,"&lt;&gt;")&lt;901,9,COUNTIF($L$20:L2674,"&lt;&gt;")&lt;1001,10,COUNTIF($L$20:L2674,"&lt;&gt;")&lt;1101,11,COUNTIF($L$20:L2674,"&lt;&gt;")&lt;1201,12,COUNTIF($L$20:L2674,"&lt;&gt;")&lt;1301,13,COUNTIF($L$20:L2674,"&lt;&gt;")&lt;1401,14,COUNTIF($L$20:L2674,"&lt;&gt;")&lt;1501,15,COUNTIF($L$20:L2674,"&lt;&gt;")&lt;1601,16,COUNTIF($L$20:L2674,"&lt;&gt;")&lt;1701,17,COUNTIF($L$20:L2674,"&lt;&gt;")&lt;1801,18,COUNTIF($L$20:L2674,"&lt;&gt;")&lt;1901,19,COUNTIF($L$20:L2674,"&lt;&gt;")&lt;2001,20,COUNTIF($L$20:L2674,"&lt;&gt;")&lt;2101,21,COUNTIF($L$20:L2674,"&lt;&gt;")&lt;2201,22,COUNTIF($L$20:L2674,"&lt;&gt;")&lt;2301,23,COUNTIF($L$20:L2674,"&lt;&gt;")&lt;2401,24,COUNTIF($L$20:L2674,"&lt;&gt;")&lt;2501,25,COUNTIF($L$20:L2674,"&lt;&gt;")&lt;2601,26,COUNTIF($L$20:L2674,"&lt;&gt;")&lt;2701,27,COUNTIF($L$20:L2674,"&lt;&gt;")&lt;2801,28,COUNTIF($L$20:L2674,"&lt;&gt;")&lt;2901,29,COUNTIF($L$20:L2674,"&lt;&gt;")&lt;3001,30),"")</f>
        <v/>
      </c>
      <c r="AM2674" t="str">
        <f t="shared" si="205"/>
        <v/>
      </c>
      <c r="AN2674" t="str">
        <f t="shared" si="209"/>
        <v/>
      </c>
      <c r="AP2674" t="str">
        <f t="shared" si="208"/>
        <v/>
      </c>
      <c r="AQ2674" t="str">
        <f>IF(AO2674="","",COUNTIFS(AM2674:$AM$3019,AO2674))</f>
        <v/>
      </c>
    </row>
    <row r="2675" spans="1:43" x14ac:dyDescent="0.25">
      <c r="A2675" s="6" t="str">
        <f>IF(COUNT($A$20:A2674)&lt;&gt;$B$4,IF(A2674="","",A2674+1),"")</f>
        <v/>
      </c>
      <c r="B2675" s="3"/>
      <c r="C2675" s="3"/>
      <c r="D2675" s="122"/>
      <c r="E2675" s="3"/>
      <c r="F2675" s="3"/>
      <c r="G2675" s="3"/>
      <c r="H2675" s="3"/>
      <c r="I2675" s="120"/>
      <c r="J2675" s="3"/>
      <c r="K2675" s="95" t="str" cm="1">
        <f t="array" ref="K2675">IF(OR($J$14 = "A",$J$14 = "B",$J$14 = "C"),IF(I2675="","",IF(LEN(I2675)&gt;2,_xlfn.IFS(ISNUMBER(SEARCH("_",I2675)),I2675,ISNUMBER(SEARCH(", ",I2675)),SUBSTITUTE(I2675,", ","_"),ISNUMBER(SEARCH("/ ",I2675)),SUBSTITUTE(I2675,"/ ","_"),ISNUMBER(SEARCH(",",I2675)),SUBSTITUTE(I2675,",","_"),ISNUMBER(SEARCH("/",I2675)),SUBSTITUTE(I2675,"/","_"),ISNUMBER(SEARCH("",I2675)),I2675),I2675)),IF(OR($J$14 = "J",$J$14 = "K"),"",IF(D2675="","",IF(LEN(D2675)&gt;2,_xlfn.IFS(ISNUMBER(SEARCH("_",D2675)),D2675,ISNUMBER(SEARCH(", ",D2675)),SUBSTITUTE(D2675,", ","_"),ISNUMBER(SEARCH("/ ",D2675)),SUBSTITUTE(D2675,"/ ","_"),ISNUMBER(SEARCH(",",D2675)),SUBSTITUTE(D2675,",","_"),ISNUMBER(SEARCH("/",D2675)),SUBSTITUTE(D2675,"/","_"),ISNUMBER(SEARCH("",D2675)),D2675),D2675))))</f>
        <v/>
      </c>
      <c r="L2675" s="1"/>
      <c r="M2675" s="1" t="str">
        <f t="shared" si="206"/>
        <v/>
      </c>
      <c r="N2675" s="94" t="str">
        <f>IF($L2675="None","",IF(ISERROR(VLOOKUP($L2675,Info!$B$4:$B$266,1,FALSE)),"",VLOOKUP($L2675,Info!$B$4:$L$266,5,FALSE)))</f>
        <v/>
      </c>
      <c r="O2675" s="94" t="str">
        <f>IF(K2675="","",IF(AND($J$12&lt;&gt;"ABC",N2675="3"),"BAC",IF(N2675="3","ABC",IF($J$12&lt;&gt;"ABC",IF($J$10="Standard",VLOOKUP(K2675,Info!$BE$4:$BF$481,2,FALSE),VLOOKUP(K2675,Info!$BI$4:$BJ$482,2,FALSE)),IF($J$10="Standard",VLOOKUP(K2675,Info!$AG$4:$AH$2994,2,FALSE),VLOOKUP(K2675,Info!$AK$4:$AL$2997,2,FALSE))))))</f>
        <v/>
      </c>
      <c r="P2675" s="94" t="str">
        <f>IF($L2675="None","",IF(ISERROR(VLOOKUP($L2675,Info!$B$4:$B$266,1,FALSE)),"",VLOOKUP($L2675,Info!$B$4:$L$266,3,FALSE)))</f>
        <v/>
      </c>
      <c r="Q2675" s="96" t="str">
        <f>IF($L2675="None","",IF(ISERROR(VLOOKUP($L2675,Info!$B$4:$B$266,1,FALSE)),"",VLOOKUP($L2675,Info!$B$4:$L$266,4,FALSE)))</f>
        <v/>
      </c>
      <c r="R2675" s="1"/>
      <c r="S2675" s="6" t="str">
        <f t="shared" si="207"/>
        <v/>
      </c>
      <c r="T2675" s="6" t="str">
        <f>IF($L2675="None","",IF(ISERROR(VLOOKUP($L2675,Info!$B$4:$B$266,1,FALSE)),"",VLOOKUP($L2675,Info!$B$4:$L$266,11,FALSE)))</f>
        <v/>
      </c>
      <c r="U2675" s="1"/>
      <c r="V2675" s="1"/>
      <c r="W2675" s="1"/>
      <c r="X2675" s="1" t="str">
        <f>IF($L2675="None","",IF(ISERROR(VLOOKUP($L2675,Info!$B$4:$B$266,1,FALSE)),"",IF(OR(W2675="Metallic Liquid Tight",W2675="Non-Metallic Liquid Tight",W2675="LSZH",W2675="Greenfield"),VLOOKUP($L2675,Info!$B$4:$L$266,7,FALSE),"N/A")))</f>
        <v/>
      </c>
      <c r="Y2675" s="1"/>
      <c r="Z2675" s="96" t="str">
        <f>IF($L2675="None","",IF(ISERROR(VLOOKUP($L2675,Info!$B$4:$B$266,1,FALSE)),"",VLOOKUP($L2675,Info!$B$4:$L$266,9,FALSE)))</f>
        <v/>
      </c>
      <c r="AA2675" s="96" t="str">
        <f>IF($L2675="None","",IF(ISERROR(VLOOKUP($L2675,Info!$B$4:$B$266,1,FALSE)),"",VLOOKUP($L2675,Info!$B$4:$L$266,8,FALSE)))</f>
        <v/>
      </c>
      <c r="AB2675" s="96" t="str">
        <f>IF($L2675="None","",IF(ISERROR(VLOOKUP($L2675,Info!$B$4:$B$266,1,FALSE)),"",VLOOKUP($L2675,Info!$B$4:$L$266,10,FALSE)))</f>
        <v/>
      </c>
      <c r="AC2675" s="1" t="str">
        <f>IF(W2675="SO Cable","Black,White",IF(O2675="","",IF(P2675="","",IF($J$12&lt;&gt;"ABC",IF(P2675&lt;="250",VLOOKUP(O2675,Info!$AZ$4:$BB$22,3,FALSE),VLOOKUP(O2675,Info!$AZ$23:$BB$39,3,FALSE)),IF(P2675&lt;="250",VLOOKUP(O2675,Info!$AO$4:$AQ$22,3,FALSE),VLOOKUP(O2675,Info!$AO$23:$AP$39,3,FALSE))))))</f>
        <v/>
      </c>
      <c r="AD2675" s="1"/>
      <c r="AE2675" s="1" t="str">
        <f>IF($L2675="None","",IF(ISERROR(VLOOKUP($L2675,Info!$B$4:$B$266,1,FALSE)),"",VLOOKUP($L2675,Info!$B$4:$L$266,4,FALSE)))</f>
        <v/>
      </c>
      <c r="AF2675" s="1" t="str">
        <f>IF($L2675="None","",IF(ISERROR(VLOOKUP($L2675,Info!$B$4:$B$266,1,FALSE)),"",VLOOKUP($L2675,Info!$B$4:$L$266,6,FALSE)))</f>
        <v/>
      </c>
      <c r="AG2675" s="1"/>
      <c r="AH2675" s="33" t="str" cm="1">
        <f t="array" ref="AH2675">IF(AND(L2675&lt;&gt;"",O2675&lt;&gt;"",R2675:S2675&lt;&gt;"",W2675:X2675&lt;&gt;"",Z2675:AA2675&lt;&gt;"",AC2675&lt;&gt;""),"Good","Bad")</f>
        <v>Bad</v>
      </c>
      <c r="AL2675" t="str" cm="1">
        <f t="array" ref="AL2675">IF(R2675&gt;0,_xlfn.IFS(COUNTIF($L$20:L2675,"&lt;&gt;")&lt;101,1,COUNTIF($L$20:L2675,"&lt;&gt;")&lt;201,2,COUNTIF($L$20:L2675,"&lt;&gt;")&lt;301,3,COUNTIF($L$20:L2675,"&lt;&gt;")&lt;401,4,COUNTIF($L$20:L2675,"&lt;&gt;")&lt;501,5,COUNTIF($L$20:L2675,"&lt;&gt;")&lt;601,6,COUNTIF($L$20:L2675,"&lt;&gt;")&lt;701,7,COUNTIF($L$20:L2675,"&lt;&gt;")&lt;801,8,COUNTIF($L$20:L2675,"&lt;&gt;")&lt;901,9,COUNTIF($L$20:L2675,"&lt;&gt;")&lt;1001,10,COUNTIF($L$20:L2675,"&lt;&gt;")&lt;1101,11,COUNTIF($L$20:L2675,"&lt;&gt;")&lt;1201,12,COUNTIF($L$20:L2675,"&lt;&gt;")&lt;1301,13,COUNTIF($L$20:L2675,"&lt;&gt;")&lt;1401,14,COUNTIF($L$20:L2675,"&lt;&gt;")&lt;1501,15,COUNTIF($L$20:L2675,"&lt;&gt;")&lt;1601,16,COUNTIF($L$20:L2675,"&lt;&gt;")&lt;1701,17,COUNTIF($L$20:L2675,"&lt;&gt;")&lt;1801,18,COUNTIF($L$20:L2675,"&lt;&gt;")&lt;1901,19,COUNTIF($L$20:L2675,"&lt;&gt;")&lt;2001,20,COUNTIF($L$20:L2675,"&lt;&gt;")&lt;2101,21,COUNTIF($L$20:L2675,"&lt;&gt;")&lt;2201,22,COUNTIF($L$20:L2675,"&lt;&gt;")&lt;2301,23,COUNTIF($L$20:L2675,"&lt;&gt;")&lt;2401,24,COUNTIF($L$20:L2675,"&lt;&gt;")&lt;2501,25,COUNTIF($L$20:L2675,"&lt;&gt;")&lt;2601,26,COUNTIF($L$20:L2675,"&lt;&gt;")&lt;2701,27,COUNTIF($L$20:L2675,"&lt;&gt;")&lt;2801,28,COUNTIF($L$20:L2675,"&lt;&gt;")&lt;2901,29,COUNTIF($L$20:L2675,"&lt;&gt;")&lt;3001,30),"")</f>
        <v/>
      </c>
      <c r="AM2675" t="str">
        <f t="shared" si="205"/>
        <v/>
      </c>
      <c r="AN2675" t="str">
        <f t="shared" si="209"/>
        <v/>
      </c>
      <c r="AP2675" t="str">
        <f t="shared" si="208"/>
        <v/>
      </c>
      <c r="AQ2675" t="str">
        <f>IF(AO2675="","",COUNTIFS(AM2675:$AM$3019,AO2675))</f>
        <v/>
      </c>
    </row>
    <row r="2676" spans="1:43" x14ac:dyDescent="0.25">
      <c r="A2676" s="6" t="str">
        <f>IF(COUNT($A$20:A2675)&lt;&gt;$B$4,IF(A2675="","",A2675+1),"")</f>
        <v/>
      </c>
      <c r="B2676" s="3"/>
      <c r="C2676" s="3"/>
      <c r="D2676" s="122"/>
      <c r="E2676" s="3"/>
      <c r="F2676" s="3"/>
      <c r="G2676" s="3"/>
      <c r="H2676" s="3"/>
      <c r="I2676" s="120"/>
      <c r="J2676" s="3"/>
      <c r="K2676" s="95" t="str" cm="1">
        <f t="array" ref="K2676">IF(OR($J$14 = "A",$J$14 = "B",$J$14 = "C"),IF(I2676="","",IF(LEN(I2676)&gt;2,_xlfn.IFS(ISNUMBER(SEARCH("_",I2676)),I2676,ISNUMBER(SEARCH(", ",I2676)),SUBSTITUTE(I2676,", ","_"),ISNUMBER(SEARCH("/ ",I2676)),SUBSTITUTE(I2676,"/ ","_"),ISNUMBER(SEARCH(",",I2676)),SUBSTITUTE(I2676,",","_"),ISNUMBER(SEARCH("/",I2676)),SUBSTITUTE(I2676,"/","_"),ISNUMBER(SEARCH("",I2676)),I2676),I2676)),IF(OR($J$14 = "J",$J$14 = "K"),"",IF(D2676="","",IF(LEN(D2676)&gt;2,_xlfn.IFS(ISNUMBER(SEARCH("_",D2676)),D2676,ISNUMBER(SEARCH(", ",D2676)),SUBSTITUTE(D2676,", ","_"),ISNUMBER(SEARCH("/ ",D2676)),SUBSTITUTE(D2676,"/ ","_"),ISNUMBER(SEARCH(",",D2676)),SUBSTITUTE(D2676,",","_"),ISNUMBER(SEARCH("/",D2676)),SUBSTITUTE(D2676,"/","_"),ISNUMBER(SEARCH("",D2676)),D2676),D2676))))</f>
        <v/>
      </c>
      <c r="L2676" s="1"/>
      <c r="M2676" s="1" t="str">
        <f t="shared" si="206"/>
        <v/>
      </c>
      <c r="N2676" s="94" t="str">
        <f>IF($L2676="None","",IF(ISERROR(VLOOKUP($L2676,Info!$B$4:$B$266,1,FALSE)),"",VLOOKUP($L2676,Info!$B$4:$L$266,5,FALSE)))</f>
        <v/>
      </c>
      <c r="O2676" s="94" t="str">
        <f>IF(K2676="","",IF(AND($J$12&lt;&gt;"ABC",N2676="3"),"BAC",IF(N2676="3","ABC",IF($J$12&lt;&gt;"ABC",IF($J$10="Standard",VLOOKUP(K2676,Info!$BE$4:$BF$481,2,FALSE),VLOOKUP(K2676,Info!$BI$4:$BJ$482,2,FALSE)),IF($J$10="Standard",VLOOKUP(K2676,Info!$AG$4:$AH$2994,2,FALSE),VLOOKUP(K2676,Info!$AK$4:$AL$2997,2,FALSE))))))</f>
        <v/>
      </c>
      <c r="P2676" s="94" t="str">
        <f>IF($L2676="None","",IF(ISERROR(VLOOKUP($L2676,Info!$B$4:$B$266,1,FALSE)),"",VLOOKUP($L2676,Info!$B$4:$L$266,3,FALSE)))</f>
        <v/>
      </c>
      <c r="Q2676" s="96" t="str">
        <f>IF($L2676="None","",IF(ISERROR(VLOOKUP($L2676,Info!$B$4:$B$266,1,FALSE)),"",VLOOKUP($L2676,Info!$B$4:$L$266,4,FALSE)))</f>
        <v/>
      </c>
      <c r="R2676" s="1"/>
      <c r="S2676" s="6" t="str">
        <f t="shared" si="207"/>
        <v/>
      </c>
      <c r="T2676" s="6" t="str">
        <f>IF($L2676="None","",IF(ISERROR(VLOOKUP($L2676,Info!$B$4:$B$266,1,FALSE)),"",VLOOKUP($L2676,Info!$B$4:$L$266,11,FALSE)))</f>
        <v/>
      </c>
      <c r="U2676" s="1"/>
      <c r="V2676" s="1"/>
      <c r="W2676" s="1"/>
      <c r="X2676" s="1" t="str">
        <f>IF($L2676="None","",IF(ISERROR(VLOOKUP($L2676,Info!$B$4:$B$266,1,FALSE)),"",IF(OR(W2676="Metallic Liquid Tight",W2676="Non-Metallic Liquid Tight",W2676="LSZH",W2676="Greenfield"),VLOOKUP($L2676,Info!$B$4:$L$266,7,FALSE),"N/A")))</f>
        <v/>
      </c>
      <c r="Y2676" s="1"/>
      <c r="Z2676" s="96" t="str">
        <f>IF($L2676="None","",IF(ISERROR(VLOOKUP($L2676,Info!$B$4:$B$266,1,FALSE)),"",VLOOKUP($L2676,Info!$B$4:$L$266,9,FALSE)))</f>
        <v/>
      </c>
      <c r="AA2676" s="96" t="str">
        <f>IF($L2676="None","",IF(ISERROR(VLOOKUP($L2676,Info!$B$4:$B$266,1,FALSE)),"",VLOOKUP($L2676,Info!$B$4:$L$266,8,FALSE)))</f>
        <v/>
      </c>
      <c r="AB2676" s="96" t="str">
        <f>IF($L2676="None","",IF(ISERROR(VLOOKUP($L2676,Info!$B$4:$B$266,1,FALSE)),"",VLOOKUP($L2676,Info!$B$4:$L$266,10,FALSE)))</f>
        <v/>
      </c>
      <c r="AC2676" s="1" t="str">
        <f>IF(W2676="SO Cable","Black,White",IF(O2676="","",IF(P2676="","",IF($J$12&lt;&gt;"ABC",IF(P2676&lt;="250",VLOOKUP(O2676,Info!$AZ$4:$BB$22,3,FALSE),VLOOKUP(O2676,Info!$AZ$23:$BB$39,3,FALSE)),IF(P2676&lt;="250",VLOOKUP(O2676,Info!$AO$4:$AQ$22,3,FALSE),VLOOKUP(O2676,Info!$AO$23:$AP$39,3,FALSE))))))</f>
        <v/>
      </c>
      <c r="AD2676" s="1"/>
      <c r="AE2676" s="1" t="str">
        <f>IF($L2676="None","",IF(ISERROR(VLOOKUP($L2676,Info!$B$4:$B$266,1,FALSE)),"",VLOOKUP($L2676,Info!$B$4:$L$266,4,FALSE)))</f>
        <v/>
      </c>
      <c r="AF2676" s="1" t="str">
        <f>IF($L2676="None","",IF(ISERROR(VLOOKUP($L2676,Info!$B$4:$B$266,1,FALSE)),"",VLOOKUP($L2676,Info!$B$4:$L$266,6,FALSE)))</f>
        <v/>
      </c>
      <c r="AG2676" s="1"/>
      <c r="AH2676" s="33" t="str" cm="1">
        <f t="array" ref="AH2676">IF(AND(L2676&lt;&gt;"",O2676&lt;&gt;"",R2676:S2676&lt;&gt;"",W2676:X2676&lt;&gt;"",Z2676:AA2676&lt;&gt;"",AC2676&lt;&gt;""),"Good","Bad")</f>
        <v>Bad</v>
      </c>
      <c r="AL2676" t="str" cm="1">
        <f t="array" ref="AL2676">IF(R2676&gt;0,_xlfn.IFS(COUNTIF($L$20:L2676,"&lt;&gt;")&lt;101,1,COUNTIF($L$20:L2676,"&lt;&gt;")&lt;201,2,COUNTIF($L$20:L2676,"&lt;&gt;")&lt;301,3,COUNTIF($L$20:L2676,"&lt;&gt;")&lt;401,4,COUNTIF($L$20:L2676,"&lt;&gt;")&lt;501,5,COUNTIF($L$20:L2676,"&lt;&gt;")&lt;601,6,COUNTIF($L$20:L2676,"&lt;&gt;")&lt;701,7,COUNTIF($L$20:L2676,"&lt;&gt;")&lt;801,8,COUNTIF($L$20:L2676,"&lt;&gt;")&lt;901,9,COUNTIF($L$20:L2676,"&lt;&gt;")&lt;1001,10,COUNTIF($L$20:L2676,"&lt;&gt;")&lt;1101,11,COUNTIF($L$20:L2676,"&lt;&gt;")&lt;1201,12,COUNTIF($L$20:L2676,"&lt;&gt;")&lt;1301,13,COUNTIF($L$20:L2676,"&lt;&gt;")&lt;1401,14,COUNTIF($L$20:L2676,"&lt;&gt;")&lt;1501,15,COUNTIF($L$20:L2676,"&lt;&gt;")&lt;1601,16,COUNTIF($L$20:L2676,"&lt;&gt;")&lt;1701,17,COUNTIF($L$20:L2676,"&lt;&gt;")&lt;1801,18,COUNTIF($L$20:L2676,"&lt;&gt;")&lt;1901,19,COUNTIF($L$20:L2676,"&lt;&gt;")&lt;2001,20,COUNTIF($L$20:L2676,"&lt;&gt;")&lt;2101,21,COUNTIF($L$20:L2676,"&lt;&gt;")&lt;2201,22,COUNTIF($L$20:L2676,"&lt;&gt;")&lt;2301,23,COUNTIF($L$20:L2676,"&lt;&gt;")&lt;2401,24,COUNTIF($L$20:L2676,"&lt;&gt;")&lt;2501,25,COUNTIF($L$20:L2676,"&lt;&gt;")&lt;2601,26,COUNTIF($L$20:L2676,"&lt;&gt;")&lt;2701,27,COUNTIF($L$20:L2676,"&lt;&gt;")&lt;2801,28,COUNTIF($L$20:L2676,"&lt;&gt;")&lt;2901,29,COUNTIF($L$20:L2676,"&lt;&gt;")&lt;3001,30),"")</f>
        <v/>
      </c>
      <c r="AM2676" t="str">
        <f t="shared" si="205"/>
        <v/>
      </c>
      <c r="AN2676" t="str">
        <f t="shared" si="209"/>
        <v/>
      </c>
      <c r="AP2676" t="str">
        <f t="shared" si="208"/>
        <v/>
      </c>
      <c r="AQ2676" t="str">
        <f>IF(AO2676="","",COUNTIFS(AM2676:$AM$3019,AO2676))</f>
        <v/>
      </c>
    </row>
    <row r="2677" spans="1:43" x14ac:dyDescent="0.25">
      <c r="A2677" s="6" t="str">
        <f>IF(COUNT($A$20:A2676)&lt;&gt;$B$4,IF(A2676="","",A2676+1),"")</f>
        <v/>
      </c>
      <c r="B2677" s="3"/>
      <c r="C2677" s="3"/>
      <c r="D2677" s="122"/>
      <c r="E2677" s="3"/>
      <c r="F2677" s="3"/>
      <c r="G2677" s="3"/>
      <c r="H2677" s="3"/>
      <c r="I2677" s="120"/>
      <c r="J2677" s="3"/>
      <c r="K2677" s="95" t="str" cm="1">
        <f t="array" ref="K2677">IF(OR($J$14 = "A",$J$14 = "B",$J$14 = "C"),IF(I2677="","",IF(LEN(I2677)&gt;2,_xlfn.IFS(ISNUMBER(SEARCH("_",I2677)),I2677,ISNUMBER(SEARCH(", ",I2677)),SUBSTITUTE(I2677,", ","_"),ISNUMBER(SEARCH("/ ",I2677)),SUBSTITUTE(I2677,"/ ","_"),ISNUMBER(SEARCH(",",I2677)),SUBSTITUTE(I2677,",","_"),ISNUMBER(SEARCH("/",I2677)),SUBSTITUTE(I2677,"/","_"),ISNUMBER(SEARCH("",I2677)),I2677),I2677)),IF(OR($J$14 = "J",$J$14 = "K"),"",IF(D2677="","",IF(LEN(D2677)&gt;2,_xlfn.IFS(ISNUMBER(SEARCH("_",D2677)),D2677,ISNUMBER(SEARCH(", ",D2677)),SUBSTITUTE(D2677,", ","_"),ISNUMBER(SEARCH("/ ",D2677)),SUBSTITUTE(D2677,"/ ","_"),ISNUMBER(SEARCH(",",D2677)),SUBSTITUTE(D2677,",","_"),ISNUMBER(SEARCH("/",D2677)),SUBSTITUTE(D2677,"/","_"),ISNUMBER(SEARCH("",D2677)),D2677),D2677))))</f>
        <v/>
      </c>
      <c r="L2677" s="1"/>
      <c r="M2677" s="1" t="str">
        <f t="shared" si="206"/>
        <v/>
      </c>
      <c r="N2677" s="94" t="str">
        <f>IF($L2677="None","",IF(ISERROR(VLOOKUP($L2677,Info!$B$4:$B$266,1,FALSE)),"",VLOOKUP($L2677,Info!$B$4:$L$266,5,FALSE)))</f>
        <v/>
      </c>
      <c r="O2677" s="94" t="str">
        <f>IF(K2677="","",IF(AND($J$12&lt;&gt;"ABC",N2677="3"),"BAC",IF(N2677="3","ABC",IF($J$12&lt;&gt;"ABC",IF($J$10="Standard",VLOOKUP(K2677,Info!$BE$4:$BF$481,2,FALSE),VLOOKUP(K2677,Info!$BI$4:$BJ$482,2,FALSE)),IF($J$10="Standard",VLOOKUP(K2677,Info!$AG$4:$AH$2994,2,FALSE),VLOOKUP(K2677,Info!$AK$4:$AL$2997,2,FALSE))))))</f>
        <v/>
      </c>
      <c r="P2677" s="94" t="str">
        <f>IF($L2677="None","",IF(ISERROR(VLOOKUP($L2677,Info!$B$4:$B$266,1,FALSE)),"",VLOOKUP($L2677,Info!$B$4:$L$266,3,FALSE)))</f>
        <v/>
      </c>
      <c r="Q2677" s="96" t="str">
        <f>IF($L2677="None","",IF(ISERROR(VLOOKUP($L2677,Info!$B$4:$B$266,1,FALSE)),"",VLOOKUP($L2677,Info!$B$4:$L$266,4,FALSE)))</f>
        <v/>
      </c>
      <c r="R2677" s="1"/>
      <c r="S2677" s="6" t="str">
        <f t="shared" si="207"/>
        <v/>
      </c>
      <c r="T2677" s="6" t="str">
        <f>IF($L2677="None","",IF(ISERROR(VLOOKUP($L2677,Info!$B$4:$B$266,1,FALSE)),"",VLOOKUP($L2677,Info!$B$4:$L$266,11,FALSE)))</f>
        <v/>
      </c>
      <c r="U2677" s="1"/>
      <c r="V2677" s="1"/>
      <c r="W2677" s="1"/>
      <c r="X2677" s="1" t="str">
        <f>IF($L2677="None","",IF(ISERROR(VLOOKUP($L2677,Info!$B$4:$B$266,1,FALSE)),"",IF(OR(W2677="Metallic Liquid Tight",W2677="Non-Metallic Liquid Tight",W2677="LSZH",W2677="Greenfield"),VLOOKUP($L2677,Info!$B$4:$L$266,7,FALSE),"N/A")))</f>
        <v/>
      </c>
      <c r="Y2677" s="1"/>
      <c r="Z2677" s="96" t="str">
        <f>IF($L2677="None","",IF(ISERROR(VLOOKUP($L2677,Info!$B$4:$B$266,1,FALSE)),"",VLOOKUP($L2677,Info!$B$4:$L$266,9,FALSE)))</f>
        <v/>
      </c>
      <c r="AA2677" s="96" t="str">
        <f>IF($L2677="None","",IF(ISERROR(VLOOKUP($L2677,Info!$B$4:$B$266,1,FALSE)),"",VLOOKUP($L2677,Info!$B$4:$L$266,8,FALSE)))</f>
        <v/>
      </c>
      <c r="AB2677" s="96" t="str">
        <f>IF($L2677="None","",IF(ISERROR(VLOOKUP($L2677,Info!$B$4:$B$266,1,FALSE)),"",VLOOKUP($L2677,Info!$B$4:$L$266,10,FALSE)))</f>
        <v/>
      </c>
      <c r="AC2677" s="1" t="str">
        <f>IF(W2677="SO Cable","Black,White",IF(O2677="","",IF(P2677="","",IF($J$12&lt;&gt;"ABC",IF(P2677&lt;="250",VLOOKUP(O2677,Info!$AZ$4:$BB$22,3,FALSE),VLOOKUP(O2677,Info!$AZ$23:$BB$39,3,FALSE)),IF(P2677&lt;="250",VLOOKUP(O2677,Info!$AO$4:$AQ$22,3,FALSE),VLOOKUP(O2677,Info!$AO$23:$AP$39,3,FALSE))))))</f>
        <v/>
      </c>
      <c r="AD2677" s="1"/>
      <c r="AE2677" s="1" t="str">
        <f>IF($L2677="None","",IF(ISERROR(VLOOKUP($L2677,Info!$B$4:$B$266,1,FALSE)),"",VLOOKUP($L2677,Info!$B$4:$L$266,4,FALSE)))</f>
        <v/>
      </c>
      <c r="AF2677" s="1" t="str">
        <f>IF($L2677="None","",IF(ISERROR(VLOOKUP($L2677,Info!$B$4:$B$266,1,FALSE)),"",VLOOKUP($L2677,Info!$B$4:$L$266,6,FALSE)))</f>
        <v/>
      </c>
      <c r="AG2677" s="1"/>
      <c r="AH2677" s="33" t="str" cm="1">
        <f t="array" ref="AH2677">IF(AND(L2677&lt;&gt;"",O2677&lt;&gt;"",R2677:S2677&lt;&gt;"",W2677:X2677&lt;&gt;"",Z2677:AA2677&lt;&gt;"",AC2677&lt;&gt;""),"Good","Bad")</f>
        <v>Bad</v>
      </c>
      <c r="AL2677" t="str" cm="1">
        <f t="array" ref="AL2677">IF(R2677&gt;0,_xlfn.IFS(COUNTIF($L$20:L2677,"&lt;&gt;")&lt;101,1,COUNTIF($L$20:L2677,"&lt;&gt;")&lt;201,2,COUNTIF($L$20:L2677,"&lt;&gt;")&lt;301,3,COUNTIF($L$20:L2677,"&lt;&gt;")&lt;401,4,COUNTIF($L$20:L2677,"&lt;&gt;")&lt;501,5,COUNTIF($L$20:L2677,"&lt;&gt;")&lt;601,6,COUNTIF($L$20:L2677,"&lt;&gt;")&lt;701,7,COUNTIF($L$20:L2677,"&lt;&gt;")&lt;801,8,COUNTIF($L$20:L2677,"&lt;&gt;")&lt;901,9,COUNTIF($L$20:L2677,"&lt;&gt;")&lt;1001,10,COUNTIF($L$20:L2677,"&lt;&gt;")&lt;1101,11,COUNTIF($L$20:L2677,"&lt;&gt;")&lt;1201,12,COUNTIF($L$20:L2677,"&lt;&gt;")&lt;1301,13,COUNTIF($L$20:L2677,"&lt;&gt;")&lt;1401,14,COUNTIF($L$20:L2677,"&lt;&gt;")&lt;1501,15,COUNTIF($L$20:L2677,"&lt;&gt;")&lt;1601,16,COUNTIF($L$20:L2677,"&lt;&gt;")&lt;1701,17,COUNTIF($L$20:L2677,"&lt;&gt;")&lt;1801,18,COUNTIF($L$20:L2677,"&lt;&gt;")&lt;1901,19,COUNTIF($L$20:L2677,"&lt;&gt;")&lt;2001,20,COUNTIF($L$20:L2677,"&lt;&gt;")&lt;2101,21,COUNTIF($L$20:L2677,"&lt;&gt;")&lt;2201,22,COUNTIF($L$20:L2677,"&lt;&gt;")&lt;2301,23,COUNTIF($L$20:L2677,"&lt;&gt;")&lt;2401,24,COUNTIF($L$20:L2677,"&lt;&gt;")&lt;2501,25,COUNTIF($L$20:L2677,"&lt;&gt;")&lt;2601,26,COUNTIF($L$20:L2677,"&lt;&gt;")&lt;2701,27,COUNTIF($L$20:L2677,"&lt;&gt;")&lt;2801,28,COUNTIF($L$20:L2677,"&lt;&gt;")&lt;2901,29,COUNTIF($L$20:L2677,"&lt;&gt;")&lt;3001,30),"")</f>
        <v/>
      </c>
      <c r="AM2677" t="str">
        <f t="shared" si="205"/>
        <v/>
      </c>
      <c r="AN2677" t="str">
        <f t="shared" si="209"/>
        <v/>
      </c>
      <c r="AP2677" t="str">
        <f t="shared" si="208"/>
        <v/>
      </c>
      <c r="AQ2677" t="str">
        <f>IF(AO2677="","",COUNTIFS(AM2677:$AM$3019,AO2677))</f>
        <v/>
      </c>
    </row>
    <row r="2678" spans="1:43" x14ac:dyDescent="0.25">
      <c r="A2678" s="6" t="str">
        <f>IF(COUNT($A$20:A2677)&lt;&gt;$B$4,IF(A2677="","",A2677+1),"")</f>
        <v/>
      </c>
      <c r="B2678" s="3"/>
      <c r="C2678" s="3"/>
      <c r="D2678" s="122"/>
      <c r="E2678" s="3"/>
      <c r="F2678" s="3"/>
      <c r="G2678" s="3"/>
      <c r="H2678" s="3"/>
      <c r="I2678" s="120"/>
      <c r="J2678" s="3"/>
      <c r="K2678" s="95" t="str" cm="1">
        <f t="array" ref="K2678">IF(OR($J$14 = "A",$J$14 = "B",$J$14 = "C"),IF(I2678="","",IF(LEN(I2678)&gt;2,_xlfn.IFS(ISNUMBER(SEARCH("_",I2678)),I2678,ISNUMBER(SEARCH(", ",I2678)),SUBSTITUTE(I2678,", ","_"),ISNUMBER(SEARCH("/ ",I2678)),SUBSTITUTE(I2678,"/ ","_"),ISNUMBER(SEARCH(",",I2678)),SUBSTITUTE(I2678,",","_"),ISNUMBER(SEARCH("/",I2678)),SUBSTITUTE(I2678,"/","_"),ISNUMBER(SEARCH("",I2678)),I2678),I2678)),IF(OR($J$14 = "J",$J$14 = "K"),"",IF(D2678="","",IF(LEN(D2678)&gt;2,_xlfn.IFS(ISNUMBER(SEARCH("_",D2678)),D2678,ISNUMBER(SEARCH(", ",D2678)),SUBSTITUTE(D2678,", ","_"),ISNUMBER(SEARCH("/ ",D2678)),SUBSTITUTE(D2678,"/ ","_"),ISNUMBER(SEARCH(",",D2678)),SUBSTITUTE(D2678,",","_"),ISNUMBER(SEARCH("/",D2678)),SUBSTITUTE(D2678,"/","_"),ISNUMBER(SEARCH("",D2678)),D2678),D2678))))</f>
        <v/>
      </c>
      <c r="L2678" s="1"/>
      <c r="M2678" s="1" t="str">
        <f t="shared" si="206"/>
        <v/>
      </c>
      <c r="N2678" s="94" t="str">
        <f>IF($L2678="None","",IF(ISERROR(VLOOKUP($L2678,Info!$B$4:$B$266,1,FALSE)),"",VLOOKUP($L2678,Info!$B$4:$L$266,5,FALSE)))</f>
        <v/>
      </c>
      <c r="O2678" s="94" t="str">
        <f>IF(K2678="","",IF(AND($J$12&lt;&gt;"ABC",N2678="3"),"BAC",IF(N2678="3","ABC",IF($J$12&lt;&gt;"ABC",IF($J$10="Standard",VLOOKUP(K2678,Info!$BE$4:$BF$481,2,FALSE),VLOOKUP(K2678,Info!$BI$4:$BJ$482,2,FALSE)),IF($J$10="Standard",VLOOKUP(K2678,Info!$AG$4:$AH$2994,2,FALSE),VLOOKUP(K2678,Info!$AK$4:$AL$2997,2,FALSE))))))</f>
        <v/>
      </c>
      <c r="P2678" s="94" t="str">
        <f>IF($L2678="None","",IF(ISERROR(VLOOKUP($L2678,Info!$B$4:$B$266,1,FALSE)),"",VLOOKUP($L2678,Info!$B$4:$L$266,3,FALSE)))</f>
        <v/>
      </c>
      <c r="Q2678" s="96" t="str">
        <f>IF($L2678="None","",IF(ISERROR(VLOOKUP($L2678,Info!$B$4:$B$266,1,FALSE)),"",VLOOKUP($L2678,Info!$B$4:$L$266,4,FALSE)))</f>
        <v/>
      </c>
      <c r="R2678" s="1"/>
      <c r="S2678" s="6" t="str">
        <f t="shared" si="207"/>
        <v/>
      </c>
      <c r="T2678" s="6" t="str">
        <f>IF($L2678="None","",IF(ISERROR(VLOOKUP($L2678,Info!$B$4:$B$266,1,FALSE)),"",VLOOKUP($L2678,Info!$B$4:$L$266,11,FALSE)))</f>
        <v/>
      </c>
      <c r="U2678" s="1"/>
      <c r="V2678" s="1"/>
      <c r="W2678" s="1"/>
      <c r="X2678" s="1" t="str">
        <f>IF($L2678="None","",IF(ISERROR(VLOOKUP($L2678,Info!$B$4:$B$266,1,FALSE)),"",IF(OR(W2678="Metallic Liquid Tight",W2678="Non-Metallic Liquid Tight",W2678="LSZH",W2678="Greenfield"),VLOOKUP($L2678,Info!$B$4:$L$266,7,FALSE),"N/A")))</f>
        <v/>
      </c>
      <c r="Y2678" s="1"/>
      <c r="Z2678" s="96" t="str">
        <f>IF($L2678="None","",IF(ISERROR(VLOOKUP($L2678,Info!$B$4:$B$266,1,FALSE)),"",VLOOKUP($L2678,Info!$B$4:$L$266,9,FALSE)))</f>
        <v/>
      </c>
      <c r="AA2678" s="96" t="str">
        <f>IF($L2678="None","",IF(ISERROR(VLOOKUP($L2678,Info!$B$4:$B$266,1,FALSE)),"",VLOOKUP($L2678,Info!$B$4:$L$266,8,FALSE)))</f>
        <v/>
      </c>
      <c r="AB2678" s="96" t="str">
        <f>IF($L2678="None","",IF(ISERROR(VLOOKUP($L2678,Info!$B$4:$B$266,1,FALSE)),"",VLOOKUP($L2678,Info!$B$4:$L$266,10,FALSE)))</f>
        <v/>
      </c>
      <c r="AC2678" s="1" t="str">
        <f>IF(W2678="SO Cable","Black,White",IF(O2678="","",IF(P2678="","",IF($J$12&lt;&gt;"ABC",IF(P2678&lt;="250",VLOOKUP(O2678,Info!$AZ$4:$BB$22,3,FALSE),VLOOKUP(O2678,Info!$AZ$23:$BB$39,3,FALSE)),IF(P2678&lt;="250",VLOOKUP(O2678,Info!$AO$4:$AQ$22,3,FALSE),VLOOKUP(O2678,Info!$AO$23:$AP$39,3,FALSE))))))</f>
        <v/>
      </c>
      <c r="AD2678" s="1"/>
      <c r="AE2678" s="1" t="str">
        <f>IF($L2678="None","",IF(ISERROR(VLOOKUP($L2678,Info!$B$4:$B$266,1,FALSE)),"",VLOOKUP($L2678,Info!$B$4:$L$266,4,FALSE)))</f>
        <v/>
      </c>
      <c r="AF2678" s="1" t="str">
        <f>IF($L2678="None","",IF(ISERROR(VLOOKUP($L2678,Info!$B$4:$B$266,1,FALSE)),"",VLOOKUP($L2678,Info!$B$4:$L$266,6,FALSE)))</f>
        <v/>
      </c>
      <c r="AG2678" s="1"/>
      <c r="AH2678" s="33" t="str" cm="1">
        <f t="array" ref="AH2678">IF(AND(L2678&lt;&gt;"",O2678&lt;&gt;"",R2678:S2678&lt;&gt;"",W2678:X2678&lt;&gt;"",Z2678:AA2678&lt;&gt;"",AC2678&lt;&gt;""),"Good","Bad")</f>
        <v>Bad</v>
      </c>
      <c r="AL2678" t="str" cm="1">
        <f t="array" ref="AL2678">IF(R2678&gt;0,_xlfn.IFS(COUNTIF($L$20:L2678,"&lt;&gt;")&lt;101,1,COUNTIF($L$20:L2678,"&lt;&gt;")&lt;201,2,COUNTIF($L$20:L2678,"&lt;&gt;")&lt;301,3,COUNTIF($L$20:L2678,"&lt;&gt;")&lt;401,4,COUNTIF($L$20:L2678,"&lt;&gt;")&lt;501,5,COUNTIF($L$20:L2678,"&lt;&gt;")&lt;601,6,COUNTIF($L$20:L2678,"&lt;&gt;")&lt;701,7,COUNTIF($L$20:L2678,"&lt;&gt;")&lt;801,8,COUNTIF($L$20:L2678,"&lt;&gt;")&lt;901,9,COUNTIF($L$20:L2678,"&lt;&gt;")&lt;1001,10,COUNTIF($L$20:L2678,"&lt;&gt;")&lt;1101,11,COUNTIF($L$20:L2678,"&lt;&gt;")&lt;1201,12,COUNTIF($L$20:L2678,"&lt;&gt;")&lt;1301,13,COUNTIF($L$20:L2678,"&lt;&gt;")&lt;1401,14,COUNTIF($L$20:L2678,"&lt;&gt;")&lt;1501,15,COUNTIF($L$20:L2678,"&lt;&gt;")&lt;1601,16,COUNTIF($L$20:L2678,"&lt;&gt;")&lt;1701,17,COUNTIF($L$20:L2678,"&lt;&gt;")&lt;1801,18,COUNTIF($L$20:L2678,"&lt;&gt;")&lt;1901,19,COUNTIF($L$20:L2678,"&lt;&gt;")&lt;2001,20,COUNTIF($L$20:L2678,"&lt;&gt;")&lt;2101,21,COUNTIF($L$20:L2678,"&lt;&gt;")&lt;2201,22,COUNTIF($L$20:L2678,"&lt;&gt;")&lt;2301,23,COUNTIF($L$20:L2678,"&lt;&gt;")&lt;2401,24,COUNTIF($L$20:L2678,"&lt;&gt;")&lt;2501,25,COUNTIF($L$20:L2678,"&lt;&gt;")&lt;2601,26,COUNTIF($L$20:L2678,"&lt;&gt;")&lt;2701,27,COUNTIF($L$20:L2678,"&lt;&gt;")&lt;2801,28,COUNTIF($L$20:L2678,"&lt;&gt;")&lt;2901,29,COUNTIF($L$20:L2678,"&lt;&gt;")&lt;3001,30),"")</f>
        <v/>
      </c>
      <c r="AM2678" t="str">
        <f t="shared" si="205"/>
        <v/>
      </c>
      <c r="AN2678" t="str">
        <f t="shared" si="209"/>
        <v/>
      </c>
      <c r="AP2678" t="str">
        <f t="shared" si="208"/>
        <v/>
      </c>
      <c r="AQ2678" t="str">
        <f>IF(AO2678="","",COUNTIFS(AM2678:$AM$3019,AO2678))</f>
        <v/>
      </c>
    </row>
    <row r="2679" spans="1:43" x14ac:dyDescent="0.25">
      <c r="A2679" s="6" t="str">
        <f>IF(COUNT($A$20:A2678)&lt;&gt;$B$4,IF(A2678="","",A2678+1),"")</f>
        <v/>
      </c>
      <c r="B2679" s="3"/>
      <c r="C2679" s="3"/>
      <c r="D2679" s="122"/>
      <c r="E2679" s="3"/>
      <c r="F2679" s="3"/>
      <c r="G2679" s="3"/>
      <c r="H2679" s="3"/>
      <c r="I2679" s="120"/>
      <c r="J2679" s="3"/>
      <c r="K2679" s="95" t="str" cm="1">
        <f t="array" ref="K2679">IF(OR($J$14 = "A",$J$14 = "B",$J$14 = "C"),IF(I2679="","",IF(LEN(I2679)&gt;2,_xlfn.IFS(ISNUMBER(SEARCH("_",I2679)),I2679,ISNUMBER(SEARCH(", ",I2679)),SUBSTITUTE(I2679,", ","_"),ISNUMBER(SEARCH("/ ",I2679)),SUBSTITUTE(I2679,"/ ","_"),ISNUMBER(SEARCH(",",I2679)),SUBSTITUTE(I2679,",","_"),ISNUMBER(SEARCH("/",I2679)),SUBSTITUTE(I2679,"/","_"),ISNUMBER(SEARCH("",I2679)),I2679),I2679)),IF(OR($J$14 = "J",$J$14 = "K"),"",IF(D2679="","",IF(LEN(D2679)&gt;2,_xlfn.IFS(ISNUMBER(SEARCH("_",D2679)),D2679,ISNUMBER(SEARCH(", ",D2679)),SUBSTITUTE(D2679,", ","_"),ISNUMBER(SEARCH("/ ",D2679)),SUBSTITUTE(D2679,"/ ","_"),ISNUMBER(SEARCH(",",D2679)),SUBSTITUTE(D2679,",","_"),ISNUMBER(SEARCH("/",D2679)),SUBSTITUTE(D2679,"/","_"),ISNUMBER(SEARCH("",D2679)),D2679),D2679))))</f>
        <v/>
      </c>
      <c r="L2679" s="1"/>
      <c r="M2679" s="1" t="str">
        <f t="shared" si="206"/>
        <v/>
      </c>
      <c r="N2679" s="94" t="str">
        <f>IF($L2679="None","",IF(ISERROR(VLOOKUP($L2679,Info!$B$4:$B$266,1,FALSE)),"",VLOOKUP($L2679,Info!$B$4:$L$266,5,FALSE)))</f>
        <v/>
      </c>
      <c r="O2679" s="94" t="str">
        <f>IF(K2679="","",IF(AND($J$12&lt;&gt;"ABC",N2679="3"),"BAC",IF(N2679="3","ABC",IF($J$12&lt;&gt;"ABC",IF($J$10="Standard",VLOOKUP(K2679,Info!$BE$4:$BF$481,2,FALSE),VLOOKUP(K2679,Info!$BI$4:$BJ$482,2,FALSE)),IF($J$10="Standard",VLOOKUP(K2679,Info!$AG$4:$AH$2994,2,FALSE),VLOOKUP(K2679,Info!$AK$4:$AL$2997,2,FALSE))))))</f>
        <v/>
      </c>
      <c r="P2679" s="94" t="str">
        <f>IF($L2679="None","",IF(ISERROR(VLOOKUP($L2679,Info!$B$4:$B$266,1,FALSE)),"",VLOOKUP($L2679,Info!$B$4:$L$266,3,FALSE)))</f>
        <v/>
      </c>
      <c r="Q2679" s="96" t="str">
        <f>IF($L2679="None","",IF(ISERROR(VLOOKUP($L2679,Info!$B$4:$B$266,1,FALSE)),"",VLOOKUP($L2679,Info!$B$4:$L$266,4,FALSE)))</f>
        <v/>
      </c>
      <c r="R2679" s="1"/>
      <c r="S2679" s="6" t="str">
        <f t="shared" si="207"/>
        <v/>
      </c>
      <c r="T2679" s="6" t="str">
        <f>IF($L2679="None","",IF(ISERROR(VLOOKUP($L2679,Info!$B$4:$B$266,1,FALSE)),"",VLOOKUP($L2679,Info!$B$4:$L$266,11,FALSE)))</f>
        <v/>
      </c>
      <c r="U2679" s="1"/>
      <c r="V2679" s="1"/>
      <c r="W2679" s="1"/>
      <c r="X2679" s="1" t="str">
        <f>IF($L2679="None","",IF(ISERROR(VLOOKUP($L2679,Info!$B$4:$B$266,1,FALSE)),"",IF(OR(W2679="Metallic Liquid Tight",W2679="Non-Metallic Liquid Tight",W2679="LSZH",W2679="Greenfield"),VLOOKUP($L2679,Info!$B$4:$L$266,7,FALSE),"N/A")))</f>
        <v/>
      </c>
      <c r="Y2679" s="1"/>
      <c r="Z2679" s="96" t="str">
        <f>IF($L2679="None","",IF(ISERROR(VLOOKUP($L2679,Info!$B$4:$B$266,1,FALSE)),"",VLOOKUP($L2679,Info!$B$4:$L$266,9,FALSE)))</f>
        <v/>
      </c>
      <c r="AA2679" s="96" t="str">
        <f>IF($L2679="None","",IF(ISERROR(VLOOKUP($L2679,Info!$B$4:$B$266,1,FALSE)),"",VLOOKUP($L2679,Info!$B$4:$L$266,8,FALSE)))</f>
        <v/>
      </c>
      <c r="AB2679" s="96" t="str">
        <f>IF($L2679="None","",IF(ISERROR(VLOOKUP($L2679,Info!$B$4:$B$266,1,FALSE)),"",VLOOKUP($L2679,Info!$B$4:$L$266,10,FALSE)))</f>
        <v/>
      </c>
      <c r="AC2679" s="1" t="str">
        <f>IF(W2679="SO Cable","Black,White",IF(O2679="","",IF(P2679="","",IF($J$12&lt;&gt;"ABC",IF(P2679&lt;="250",VLOOKUP(O2679,Info!$AZ$4:$BB$22,3,FALSE),VLOOKUP(O2679,Info!$AZ$23:$BB$39,3,FALSE)),IF(P2679&lt;="250",VLOOKUP(O2679,Info!$AO$4:$AQ$22,3,FALSE),VLOOKUP(O2679,Info!$AO$23:$AP$39,3,FALSE))))))</f>
        <v/>
      </c>
      <c r="AD2679" s="1"/>
      <c r="AE2679" s="1" t="str">
        <f>IF($L2679="None","",IF(ISERROR(VLOOKUP($L2679,Info!$B$4:$B$266,1,FALSE)),"",VLOOKUP($L2679,Info!$B$4:$L$266,4,FALSE)))</f>
        <v/>
      </c>
      <c r="AF2679" s="1" t="str">
        <f>IF($L2679="None","",IF(ISERROR(VLOOKUP($L2679,Info!$B$4:$B$266,1,FALSE)),"",VLOOKUP($L2679,Info!$B$4:$L$266,6,FALSE)))</f>
        <v/>
      </c>
      <c r="AG2679" s="1"/>
      <c r="AH2679" s="33" t="str" cm="1">
        <f t="array" ref="AH2679">IF(AND(L2679&lt;&gt;"",O2679&lt;&gt;"",R2679:S2679&lt;&gt;"",W2679:X2679&lt;&gt;"",Z2679:AA2679&lt;&gt;"",AC2679&lt;&gt;""),"Good","Bad")</f>
        <v>Bad</v>
      </c>
      <c r="AL2679" t="str" cm="1">
        <f t="array" ref="AL2679">IF(R2679&gt;0,_xlfn.IFS(COUNTIF($L$20:L2679,"&lt;&gt;")&lt;101,1,COUNTIF($L$20:L2679,"&lt;&gt;")&lt;201,2,COUNTIF($L$20:L2679,"&lt;&gt;")&lt;301,3,COUNTIF($L$20:L2679,"&lt;&gt;")&lt;401,4,COUNTIF($L$20:L2679,"&lt;&gt;")&lt;501,5,COUNTIF($L$20:L2679,"&lt;&gt;")&lt;601,6,COUNTIF($L$20:L2679,"&lt;&gt;")&lt;701,7,COUNTIF($L$20:L2679,"&lt;&gt;")&lt;801,8,COUNTIF($L$20:L2679,"&lt;&gt;")&lt;901,9,COUNTIF($L$20:L2679,"&lt;&gt;")&lt;1001,10,COUNTIF($L$20:L2679,"&lt;&gt;")&lt;1101,11,COUNTIF($L$20:L2679,"&lt;&gt;")&lt;1201,12,COUNTIF($L$20:L2679,"&lt;&gt;")&lt;1301,13,COUNTIF($L$20:L2679,"&lt;&gt;")&lt;1401,14,COUNTIF($L$20:L2679,"&lt;&gt;")&lt;1501,15,COUNTIF($L$20:L2679,"&lt;&gt;")&lt;1601,16,COUNTIF($L$20:L2679,"&lt;&gt;")&lt;1701,17,COUNTIF($L$20:L2679,"&lt;&gt;")&lt;1801,18,COUNTIF($L$20:L2679,"&lt;&gt;")&lt;1901,19,COUNTIF($L$20:L2679,"&lt;&gt;")&lt;2001,20,COUNTIF($L$20:L2679,"&lt;&gt;")&lt;2101,21,COUNTIF($L$20:L2679,"&lt;&gt;")&lt;2201,22,COUNTIF($L$20:L2679,"&lt;&gt;")&lt;2301,23,COUNTIF($L$20:L2679,"&lt;&gt;")&lt;2401,24,COUNTIF($L$20:L2679,"&lt;&gt;")&lt;2501,25,COUNTIF($L$20:L2679,"&lt;&gt;")&lt;2601,26,COUNTIF($L$20:L2679,"&lt;&gt;")&lt;2701,27,COUNTIF($L$20:L2679,"&lt;&gt;")&lt;2801,28,COUNTIF($L$20:L2679,"&lt;&gt;")&lt;2901,29,COUNTIF($L$20:L2679,"&lt;&gt;")&lt;3001,30),"")</f>
        <v/>
      </c>
      <c r="AM2679" t="str">
        <f t="shared" si="205"/>
        <v/>
      </c>
      <c r="AN2679" t="str">
        <f t="shared" si="209"/>
        <v/>
      </c>
      <c r="AP2679" t="str">
        <f t="shared" si="208"/>
        <v/>
      </c>
      <c r="AQ2679" t="str">
        <f>IF(AO2679="","",COUNTIFS(AM2679:$AM$3019,AO2679))</f>
        <v/>
      </c>
    </row>
    <row r="2680" spans="1:43" x14ac:dyDescent="0.25">
      <c r="A2680" s="6" t="str">
        <f>IF(COUNT($A$20:A2679)&lt;&gt;$B$4,IF(A2679="","",A2679+1),"")</f>
        <v/>
      </c>
      <c r="B2680" s="3"/>
      <c r="C2680" s="3"/>
      <c r="D2680" s="122"/>
      <c r="E2680" s="3"/>
      <c r="F2680" s="3"/>
      <c r="G2680" s="3"/>
      <c r="H2680" s="3"/>
      <c r="I2680" s="120"/>
      <c r="J2680" s="3"/>
      <c r="K2680" s="95" t="str" cm="1">
        <f t="array" ref="K2680">IF(OR($J$14 = "A",$J$14 = "B",$J$14 = "C"),IF(I2680="","",IF(LEN(I2680)&gt;2,_xlfn.IFS(ISNUMBER(SEARCH("_",I2680)),I2680,ISNUMBER(SEARCH(", ",I2680)),SUBSTITUTE(I2680,", ","_"),ISNUMBER(SEARCH("/ ",I2680)),SUBSTITUTE(I2680,"/ ","_"),ISNUMBER(SEARCH(",",I2680)),SUBSTITUTE(I2680,",","_"),ISNUMBER(SEARCH("/",I2680)),SUBSTITUTE(I2680,"/","_"),ISNUMBER(SEARCH("",I2680)),I2680),I2680)),IF(OR($J$14 = "J",$J$14 = "K"),"",IF(D2680="","",IF(LEN(D2680)&gt;2,_xlfn.IFS(ISNUMBER(SEARCH("_",D2680)),D2680,ISNUMBER(SEARCH(", ",D2680)),SUBSTITUTE(D2680,", ","_"),ISNUMBER(SEARCH("/ ",D2680)),SUBSTITUTE(D2680,"/ ","_"),ISNUMBER(SEARCH(",",D2680)),SUBSTITUTE(D2680,",","_"),ISNUMBER(SEARCH("/",D2680)),SUBSTITUTE(D2680,"/","_"),ISNUMBER(SEARCH("",D2680)),D2680),D2680))))</f>
        <v/>
      </c>
      <c r="L2680" s="1"/>
      <c r="M2680" s="1" t="str">
        <f t="shared" si="206"/>
        <v/>
      </c>
      <c r="N2680" s="94" t="str">
        <f>IF($L2680="None","",IF(ISERROR(VLOOKUP($L2680,Info!$B$4:$B$266,1,FALSE)),"",VLOOKUP($L2680,Info!$B$4:$L$266,5,FALSE)))</f>
        <v/>
      </c>
      <c r="O2680" s="94" t="str">
        <f>IF(K2680="","",IF(AND($J$12&lt;&gt;"ABC",N2680="3"),"BAC",IF(N2680="3","ABC",IF($J$12&lt;&gt;"ABC",IF($J$10="Standard",VLOOKUP(K2680,Info!$BE$4:$BF$481,2,FALSE),VLOOKUP(K2680,Info!$BI$4:$BJ$482,2,FALSE)),IF($J$10="Standard",VLOOKUP(K2680,Info!$AG$4:$AH$2994,2,FALSE),VLOOKUP(K2680,Info!$AK$4:$AL$2997,2,FALSE))))))</f>
        <v/>
      </c>
      <c r="P2680" s="94" t="str">
        <f>IF($L2680="None","",IF(ISERROR(VLOOKUP($L2680,Info!$B$4:$B$266,1,FALSE)),"",VLOOKUP($L2680,Info!$B$4:$L$266,3,FALSE)))</f>
        <v/>
      </c>
      <c r="Q2680" s="96" t="str">
        <f>IF($L2680="None","",IF(ISERROR(VLOOKUP($L2680,Info!$B$4:$B$266,1,FALSE)),"",VLOOKUP($L2680,Info!$B$4:$L$266,4,FALSE)))</f>
        <v/>
      </c>
      <c r="R2680" s="1"/>
      <c r="S2680" s="6" t="str">
        <f t="shared" si="207"/>
        <v/>
      </c>
      <c r="T2680" s="6" t="str">
        <f>IF($L2680="None","",IF(ISERROR(VLOOKUP($L2680,Info!$B$4:$B$266,1,FALSE)),"",VLOOKUP($L2680,Info!$B$4:$L$266,11,FALSE)))</f>
        <v/>
      </c>
      <c r="U2680" s="1"/>
      <c r="V2680" s="1"/>
      <c r="W2680" s="1"/>
      <c r="X2680" s="1" t="str">
        <f>IF($L2680="None","",IF(ISERROR(VLOOKUP($L2680,Info!$B$4:$B$266,1,FALSE)),"",IF(OR(W2680="Metallic Liquid Tight",W2680="Non-Metallic Liquid Tight",W2680="LSZH",W2680="Greenfield"),VLOOKUP($L2680,Info!$B$4:$L$266,7,FALSE),"N/A")))</f>
        <v/>
      </c>
      <c r="Y2680" s="1"/>
      <c r="Z2680" s="96" t="str">
        <f>IF($L2680="None","",IF(ISERROR(VLOOKUP($L2680,Info!$B$4:$B$266,1,FALSE)),"",VLOOKUP($L2680,Info!$B$4:$L$266,9,FALSE)))</f>
        <v/>
      </c>
      <c r="AA2680" s="96" t="str">
        <f>IF($L2680="None","",IF(ISERROR(VLOOKUP($L2680,Info!$B$4:$B$266,1,FALSE)),"",VLOOKUP($L2680,Info!$B$4:$L$266,8,FALSE)))</f>
        <v/>
      </c>
      <c r="AB2680" s="96" t="str">
        <f>IF($L2680="None","",IF(ISERROR(VLOOKUP($L2680,Info!$B$4:$B$266,1,FALSE)),"",VLOOKUP($L2680,Info!$B$4:$L$266,10,FALSE)))</f>
        <v/>
      </c>
      <c r="AC2680" s="1" t="str">
        <f>IF(W2680="SO Cable","Black,White",IF(O2680="","",IF(P2680="","",IF($J$12&lt;&gt;"ABC",IF(P2680&lt;="250",VLOOKUP(O2680,Info!$AZ$4:$BB$22,3,FALSE),VLOOKUP(O2680,Info!$AZ$23:$BB$39,3,FALSE)),IF(P2680&lt;="250",VLOOKUP(O2680,Info!$AO$4:$AQ$22,3,FALSE),VLOOKUP(O2680,Info!$AO$23:$AP$39,3,FALSE))))))</f>
        <v/>
      </c>
      <c r="AD2680" s="1"/>
      <c r="AE2680" s="1" t="str">
        <f>IF($L2680="None","",IF(ISERROR(VLOOKUP($L2680,Info!$B$4:$B$266,1,FALSE)),"",VLOOKUP($L2680,Info!$B$4:$L$266,4,FALSE)))</f>
        <v/>
      </c>
      <c r="AF2680" s="1" t="str">
        <f>IF($L2680="None","",IF(ISERROR(VLOOKUP($L2680,Info!$B$4:$B$266,1,FALSE)),"",VLOOKUP($L2680,Info!$B$4:$L$266,6,FALSE)))</f>
        <v/>
      </c>
      <c r="AG2680" s="1"/>
      <c r="AH2680" s="33" t="str" cm="1">
        <f t="array" ref="AH2680">IF(AND(L2680&lt;&gt;"",O2680&lt;&gt;"",R2680:S2680&lt;&gt;"",W2680:X2680&lt;&gt;"",Z2680:AA2680&lt;&gt;"",AC2680&lt;&gt;""),"Good","Bad")</f>
        <v>Bad</v>
      </c>
      <c r="AL2680" t="str" cm="1">
        <f t="array" ref="AL2680">IF(R2680&gt;0,_xlfn.IFS(COUNTIF($L$20:L2680,"&lt;&gt;")&lt;101,1,COUNTIF($L$20:L2680,"&lt;&gt;")&lt;201,2,COUNTIF($L$20:L2680,"&lt;&gt;")&lt;301,3,COUNTIF($L$20:L2680,"&lt;&gt;")&lt;401,4,COUNTIF($L$20:L2680,"&lt;&gt;")&lt;501,5,COUNTIF($L$20:L2680,"&lt;&gt;")&lt;601,6,COUNTIF($L$20:L2680,"&lt;&gt;")&lt;701,7,COUNTIF($L$20:L2680,"&lt;&gt;")&lt;801,8,COUNTIF($L$20:L2680,"&lt;&gt;")&lt;901,9,COUNTIF($L$20:L2680,"&lt;&gt;")&lt;1001,10,COUNTIF($L$20:L2680,"&lt;&gt;")&lt;1101,11,COUNTIF($L$20:L2680,"&lt;&gt;")&lt;1201,12,COUNTIF($L$20:L2680,"&lt;&gt;")&lt;1301,13,COUNTIF($L$20:L2680,"&lt;&gt;")&lt;1401,14,COUNTIF($L$20:L2680,"&lt;&gt;")&lt;1501,15,COUNTIF($L$20:L2680,"&lt;&gt;")&lt;1601,16,COUNTIF($L$20:L2680,"&lt;&gt;")&lt;1701,17,COUNTIF($L$20:L2680,"&lt;&gt;")&lt;1801,18,COUNTIF($L$20:L2680,"&lt;&gt;")&lt;1901,19,COUNTIF($L$20:L2680,"&lt;&gt;")&lt;2001,20,COUNTIF($L$20:L2680,"&lt;&gt;")&lt;2101,21,COUNTIF($L$20:L2680,"&lt;&gt;")&lt;2201,22,COUNTIF($L$20:L2680,"&lt;&gt;")&lt;2301,23,COUNTIF($L$20:L2680,"&lt;&gt;")&lt;2401,24,COUNTIF($L$20:L2680,"&lt;&gt;")&lt;2501,25,COUNTIF($L$20:L2680,"&lt;&gt;")&lt;2601,26,COUNTIF($L$20:L2680,"&lt;&gt;")&lt;2701,27,COUNTIF($L$20:L2680,"&lt;&gt;")&lt;2801,28,COUNTIF($L$20:L2680,"&lt;&gt;")&lt;2901,29,COUNTIF($L$20:L2680,"&lt;&gt;")&lt;3001,30),"")</f>
        <v/>
      </c>
      <c r="AM2680" t="str">
        <f t="shared" si="205"/>
        <v/>
      </c>
      <c r="AN2680" t="str">
        <f t="shared" si="209"/>
        <v/>
      </c>
      <c r="AP2680" t="str">
        <f t="shared" si="208"/>
        <v/>
      </c>
      <c r="AQ2680" t="str">
        <f>IF(AO2680="","",COUNTIFS(AM2680:$AM$3019,AO2680))</f>
        <v/>
      </c>
    </row>
    <row r="2681" spans="1:43" x14ac:dyDescent="0.25">
      <c r="A2681" s="6" t="str">
        <f>IF(COUNT($A$20:A2680)&lt;&gt;$B$4,IF(A2680="","",A2680+1),"")</f>
        <v/>
      </c>
      <c r="B2681" s="3"/>
      <c r="C2681" s="3"/>
      <c r="D2681" s="122"/>
      <c r="E2681" s="3"/>
      <c r="F2681" s="3"/>
      <c r="G2681" s="3"/>
      <c r="H2681" s="3"/>
      <c r="I2681" s="120"/>
      <c r="J2681" s="3"/>
      <c r="K2681" s="95" t="str" cm="1">
        <f t="array" ref="K2681">IF(OR($J$14 = "A",$J$14 = "B",$J$14 = "C"),IF(I2681="","",IF(LEN(I2681)&gt;2,_xlfn.IFS(ISNUMBER(SEARCH("_",I2681)),I2681,ISNUMBER(SEARCH(", ",I2681)),SUBSTITUTE(I2681,", ","_"),ISNUMBER(SEARCH("/ ",I2681)),SUBSTITUTE(I2681,"/ ","_"),ISNUMBER(SEARCH(",",I2681)),SUBSTITUTE(I2681,",","_"),ISNUMBER(SEARCH("/",I2681)),SUBSTITUTE(I2681,"/","_"),ISNUMBER(SEARCH("",I2681)),I2681),I2681)),IF(OR($J$14 = "J",$J$14 = "K"),"",IF(D2681="","",IF(LEN(D2681)&gt;2,_xlfn.IFS(ISNUMBER(SEARCH("_",D2681)),D2681,ISNUMBER(SEARCH(", ",D2681)),SUBSTITUTE(D2681,", ","_"),ISNUMBER(SEARCH("/ ",D2681)),SUBSTITUTE(D2681,"/ ","_"),ISNUMBER(SEARCH(",",D2681)),SUBSTITUTE(D2681,",","_"),ISNUMBER(SEARCH("/",D2681)),SUBSTITUTE(D2681,"/","_"),ISNUMBER(SEARCH("",D2681)),D2681),D2681))))</f>
        <v/>
      </c>
      <c r="L2681" s="1"/>
      <c r="M2681" s="1" t="str">
        <f t="shared" si="206"/>
        <v/>
      </c>
      <c r="N2681" s="94" t="str">
        <f>IF($L2681="None","",IF(ISERROR(VLOOKUP($L2681,Info!$B$4:$B$266,1,FALSE)),"",VLOOKUP($L2681,Info!$B$4:$L$266,5,FALSE)))</f>
        <v/>
      </c>
      <c r="O2681" s="94" t="str">
        <f>IF(K2681="","",IF(AND($J$12&lt;&gt;"ABC",N2681="3"),"BAC",IF(N2681="3","ABC",IF($J$12&lt;&gt;"ABC",IF($J$10="Standard",VLOOKUP(K2681,Info!$BE$4:$BF$481,2,FALSE),VLOOKUP(K2681,Info!$BI$4:$BJ$482,2,FALSE)),IF($J$10="Standard",VLOOKUP(K2681,Info!$AG$4:$AH$2994,2,FALSE),VLOOKUP(K2681,Info!$AK$4:$AL$2997,2,FALSE))))))</f>
        <v/>
      </c>
      <c r="P2681" s="94" t="str">
        <f>IF($L2681="None","",IF(ISERROR(VLOOKUP($L2681,Info!$B$4:$B$266,1,FALSE)),"",VLOOKUP($L2681,Info!$B$4:$L$266,3,FALSE)))</f>
        <v/>
      </c>
      <c r="Q2681" s="96" t="str">
        <f>IF($L2681="None","",IF(ISERROR(VLOOKUP($L2681,Info!$B$4:$B$266,1,FALSE)),"",VLOOKUP($L2681,Info!$B$4:$L$266,4,FALSE)))</f>
        <v/>
      </c>
      <c r="R2681" s="1"/>
      <c r="S2681" s="6" t="str">
        <f t="shared" si="207"/>
        <v/>
      </c>
      <c r="T2681" s="6" t="str">
        <f>IF($L2681="None","",IF(ISERROR(VLOOKUP($L2681,Info!$B$4:$B$266,1,FALSE)),"",VLOOKUP($L2681,Info!$B$4:$L$266,11,FALSE)))</f>
        <v/>
      </c>
      <c r="U2681" s="1"/>
      <c r="V2681" s="1"/>
      <c r="W2681" s="1"/>
      <c r="X2681" s="1" t="str">
        <f>IF($L2681="None","",IF(ISERROR(VLOOKUP($L2681,Info!$B$4:$B$266,1,FALSE)),"",IF(OR(W2681="Metallic Liquid Tight",W2681="Non-Metallic Liquid Tight",W2681="LSZH",W2681="Greenfield"),VLOOKUP($L2681,Info!$B$4:$L$266,7,FALSE),"N/A")))</f>
        <v/>
      </c>
      <c r="Y2681" s="1"/>
      <c r="Z2681" s="96" t="str">
        <f>IF($L2681="None","",IF(ISERROR(VLOOKUP($L2681,Info!$B$4:$B$266,1,FALSE)),"",VLOOKUP($L2681,Info!$B$4:$L$266,9,FALSE)))</f>
        <v/>
      </c>
      <c r="AA2681" s="96" t="str">
        <f>IF($L2681="None","",IF(ISERROR(VLOOKUP($L2681,Info!$B$4:$B$266,1,FALSE)),"",VLOOKUP($L2681,Info!$B$4:$L$266,8,FALSE)))</f>
        <v/>
      </c>
      <c r="AB2681" s="96" t="str">
        <f>IF($L2681="None","",IF(ISERROR(VLOOKUP($L2681,Info!$B$4:$B$266,1,FALSE)),"",VLOOKUP($L2681,Info!$B$4:$L$266,10,FALSE)))</f>
        <v/>
      </c>
      <c r="AC2681" s="1" t="str">
        <f>IF(W2681="SO Cable","Black,White",IF(O2681="","",IF(P2681="","",IF($J$12&lt;&gt;"ABC",IF(P2681&lt;="250",VLOOKUP(O2681,Info!$AZ$4:$BB$22,3,FALSE),VLOOKUP(O2681,Info!$AZ$23:$BB$39,3,FALSE)),IF(P2681&lt;="250",VLOOKUP(O2681,Info!$AO$4:$AQ$22,3,FALSE),VLOOKUP(O2681,Info!$AO$23:$AP$39,3,FALSE))))))</f>
        <v/>
      </c>
      <c r="AD2681" s="1"/>
      <c r="AE2681" s="1" t="str">
        <f>IF($L2681="None","",IF(ISERROR(VLOOKUP($L2681,Info!$B$4:$B$266,1,FALSE)),"",VLOOKUP($L2681,Info!$B$4:$L$266,4,FALSE)))</f>
        <v/>
      </c>
      <c r="AF2681" s="1" t="str">
        <f>IF($L2681="None","",IF(ISERROR(VLOOKUP($L2681,Info!$B$4:$B$266,1,FALSE)),"",VLOOKUP($L2681,Info!$B$4:$L$266,6,FALSE)))</f>
        <v/>
      </c>
      <c r="AG2681" s="1"/>
      <c r="AH2681" s="33" t="str" cm="1">
        <f t="array" ref="AH2681">IF(AND(L2681&lt;&gt;"",O2681&lt;&gt;"",R2681:S2681&lt;&gt;"",W2681:X2681&lt;&gt;"",Z2681:AA2681&lt;&gt;"",AC2681&lt;&gt;""),"Good","Bad")</f>
        <v>Bad</v>
      </c>
      <c r="AL2681" t="str" cm="1">
        <f t="array" ref="AL2681">IF(R2681&gt;0,_xlfn.IFS(COUNTIF($L$20:L2681,"&lt;&gt;")&lt;101,1,COUNTIF($L$20:L2681,"&lt;&gt;")&lt;201,2,COUNTIF($L$20:L2681,"&lt;&gt;")&lt;301,3,COUNTIF($L$20:L2681,"&lt;&gt;")&lt;401,4,COUNTIF($L$20:L2681,"&lt;&gt;")&lt;501,5,COUNTIF($L$20:L2681,"&lt;&gt;")&lt;601,6,COUNTIF($L$20:L2681,"&lt;&gt;")&lt;701,7,COUNTIF($L$20:L2681,"&lt;&gt;")&lt;801,8,COUNTIF($L$20:L2681,"&lt;&gt;")&lt;901,9,COUNTIF($L$20:L2681,"&lt;&gt;")&lt;1001,10,COUNTIF($L$20:L2681,"&lt;&gt;")&lt;1101,11,COUNTIF($L$20:L2681,"&lt;&gt;")&lt;1201,12,COUNTIF($L$20:L2681,"&lt;&gt;")&lt;1301,13,COUNTIF($L$20:L2681,"&lt;&gt;")&lt;1401,14,COUNTIF($L$20:L2681,"&lt;&gt;")&lt;1501,15,COUNTIF($L$20:L2681,"&lt;&gt;")&lt;1601,16,COUNTIF($L$20:L2681,"&lt;&gt;")&lt;1701,17,COUNTIF($L$20:L2681,"&lt;&gt;")&lt;1801,18,COUNTIF($L$20:L2681,"&lt;&gt;")&lt;1901,19,COUNTIF($L$20:L2681,"&lt;&gt;")&lt;2001,20,COUNTIF($L$20:L2681,"&lt;&gt;")&lt;2101,21,COUNTIF($L$20:L2681,"&lt;&gt;")&lt;2201,22,COUNTIF($L$20:L2681,"&lt;&gt;")&lt;2301,23,COUNTIF($L$20:L2681,"&lt;&gt;")&lt;2401,24,COUNTIF($L$20:L2681,"&lt;&gt;")&lt;2501,25,COUNTIF($L$20:L2681,"&lt;&gt;")&lt;2601,26,COUNTIF($L$20:L2681,"&lt;&gt;")&lt;2701,27,COUNTIF($L$20:L2681,"&lt;&gt;")&lt;2801,28,COUNTIF($L$20:L2681,"&lt;&gt;")&lt;2901,29,COUNTIF($L$20:L2681,"&lt;&gt;")&lt;3001,30),"")</f>
        <v/>
      </c>
      <c r="AM2681" t="str">
        <f t="shared" si="205"/>
        <v/>
      </c>
      <c r="AN2681" t="str">
        <f t="shared" si="209"/>
        <v/>
      </c>
      <c r="AP2681" t="str">
        <f t="shared" si="208"/>
        <v/>
      </c>
      <c r="AQ2681" t="str">
        <f>IF(AO2681="","",COUNTIFS(AM2681:$AM$3019,AO2681))</f>
        <v/>
      </c>
    </row>
    <row r="2682" spans="1:43" x14ac:dyDescent="0.25">
      <c r="A2682" s="6" t="str">
        <f>IF(COUNT($A$20:A2681)&lt;&gt;$B$4,IF(A2681="","",A2681+1),"")</f>
        <v/>
      </c>
      <c r="B2682" s="3"/>
      <c r="C2682" s="3"/>
      <c r="D2682" s="122"/>
      <c r="E2682" s="3"/>
      <c r="F2682" s="3"/>
      <c r="G2682" s="3"/>
      <c r="H2682" s="3"/>
      <c r="I2682" s="120"/>
      <c r="J2682" s="3"/>
      <c r="K2682" s="95" t="str" cm="1">
        <f t="array" ref="K2682">IF(OR($J$14 = "A",$J$14 = "B",$J$14 = "C"),IF(I2682="","",IF(LEN(I2682)&gt;2,_xlfn.IFS(ISNUMBER(SEARCH("_",I2682)),I2682,ISNUMBER(SEARCH(", ",I2682)),SUBSTITUTE(I2682,", ","_"),ISNUMBER(SEARCH("/ ",I2682)),SUBSTITUTE(I2682,"/ ","_"),ISNUMBER(SEARCH(",",I2682)),SUBSTITUTE(I2682,",","_"),ISNUMBER(SEARCH("/",I2682)),SUBSTITUTE(I2682,"/","_"),ISNUMBER(SEARCH("",I2682)),I2682),I2682)),IF(OR($J$14 = "J",$J$14 = "K"),"",IF(D2682="","",IF(LEN(D2682)&gt;2,_xlfn.IFS(ISNUMBER(SEARCH("_",D2682)),D2682,ISNUMBER(SEARCH(", ",D2682)),SUBSTITUTE(D2682,", ","_"),ISNUMBER(SEARCH("/ ",D2682)),SUBSTITUTE(D2682,"/ ","_"),ISNUMBER(SEARCH(",",D2682)),SUBSTITUTE(D2682,",","_"),ISNUMBER(SEARCH("/",D2682)),SUBSTITUTE(D2682,"/","_"),ISNUMBER(SEARCH("",D2682)),D2682),D2682))))</f>
        <v/>
      </c>
      <c r="L2682" s="1"/>
      <c r="M2682" s="1" t="str">
        <f t="shared" si="206"/>
        <v/>
      </c>
      <c r="N2682" s="94" t="str">
        <f>IF($L2682="None","",IF(ISERROR(VLOOKUP($L2682,Info!$B$4:$B$266,1,FALSE)),"",VLOOKUP($L2682,Info!$B$4:$L$266,5,FALSE)))</f>
        <v/>
      </c>
      <c r="O2682" s="94" t="str">
        <f>IF(K2682="","",IF(AND($J$12&lt;&gt;"ABC",N2682="3"),"BAC",IF(N2682="3","ABC",IF($J$12&lt;&gt;"ABC",IF($J$10="Standard",VLOOKUP(K2682,Info!$BE$4:$BF$481,2,FALSE),VLOOKUP(K2682,Info!$BI$4:$BJ$482,2,FALSE)),IF($J$10="Standard",VLOOKUP(K2682,Info!$AG$4:$AH$2994,2,FALSE),VLOOKUP(K2682,Info!$AK$4:$AL$2997,2,FALSE))))))</f>
        <v/>
      </c>
      <c r="P2682" s="94" t="str">
        <f>IF($L2682="None","",IF(ISERROR(VLOOKUP($L2682,Info!$B$4:$B$266,1,FALSE)),"",VLOOKUP($L2682,Info!$B$4:$L$266,3,FALSE)))</f>
        <v/>
      </c>
      <c r="Q2682" s="96" t="str">
        <f>IF($L2682="None","",IF(ISERROR(VLOOKUP($L2682,Info!$B$4:$B$266,1,FALSE)),"",VLOOKUP($L2682,Info!$B$4:$L$266,4,FALSE)))</f>
        <v/>
      </c>
      <c r="R2682" s="1"/>
      <c r="S2682" s="6" t="str">
        <f t="shared" si="207"/>
        <v/>
      </c>
      <c r="T2682" s="6" t="str">
        <f>IF($L2682="None","",IF(ISERROR(VLOOKUP($L2682,Info!$B$4:$B$266,1,FALSE)),"",VLOOKUP($L2682,Info!$B$4:$L$266,11,FALSE)))</f>
        <v/>
      </c>
      <c r="U2682" s="1"/>
      <c r="V2682" s="1"/>
      <c r="W2682" s="1"/>
      <c r="X2682" s="1" t="str">
        <f>IF($L2682="None","",IF(ISERROR(VLOOKUP($L2682,Info!$B$4:$B$266,1,FALSE)),"",IF(OR(W2682="Metallic Liquid Tight",W2682="Non-Metallic Liquid Tight",W2682="LSZH",W2682="Greenfield"),VLOOKUP($L2682,Info!$B$4:$L$266,7,FALSE),"N/A")))</f>
        <v/>
      </c>
      <c r="Y2682" s="1"/>
      <c r="Z2682" s="96" t="str">
        <f>IF($L2682="None","",IF(ISERROR(VLOOKUP($L2682,Info!$B$4:$B$266,1,FALSE)),"",VLOOKUP($L2682,Info!$B$4:$L$266,9,FALSE)))</f>
        <v/>
      </c>
      <c r="AA2682" s="96" t="str">
        <f>IF($L2682="None","",IF(ISERROR(VLOOKUP($L2682,Info!$B$4:$B$266,1,FALSE)),"",VLOOKUP($L2682,Info!$B$4:$L$266,8,FALSE)))</f>
        <v/>
      </c>
      <c r="AB2682" s="96" t="str">
        <f>IF($L2682="None","",IF(ISERROR(VLOOKUP($L2682,Info!$B$4:$B$266,1,FALSE)),"",VLOOKUP($L2682,Info!$B$4:$L$266,10,FALSE)))</f>
        <v/>
      </c>
      <c r="AC2682" s="1" t="str">
        <f>IF(W2682="SO Cable","Black,White",IF(O2682="","",IF(P2682="","",IF($J$12&lt;&gt;"ABC",IF(P2682&lt;="250",VLOOKUP(O2682,Info!$AZ$4:$BB$22,3,FALSE),VLOOKUP(O2682,Info!$AZ$23:$BB$39,3,FALSE)),IF(P2682&lt;="250",VLOOKUP(O2682,Info!$AO$4:$AQ$22,3,FALSE),VLOOKUP(O2682,Info!$AO$23:$AP$39,3,FALSE))))))</f>
        <v/>
      </c>
      <c r="AD2682" s="1"/>
      <c r="AE2682" s="1" t="str">
        <f>IF($L2682="None","",IF(ISERROR(VLOOKUP($L2682,Info!$B$4:$B$266,1,FALSE)),"",VLOOKUP($L2682,Info!$B$4:$L$266,4,FALSE)))</f>
        <v/>
      </c>
      <c r="AF2682" s="1" t="str">
        <f>IF($L2682="None","",IF(ISERROR(VLOOKUP($L2682,Info!$B$4:$B$266,1,FALSE)),"",VLOOKUP($L2682,Info!$B$4:$L$266,6,FALSE)))</f>
        <v/>
      </c>
      <c r="AG2682" s="1"/>
      <c r="AH2682" s="33" t="str" cm="1">
        <f t="array" ref="AH2682">IF(AND(L2682&lt;&gt;"",O2682&lt;&gt;"",R2682:S2682&lt;&gt;"",W2682:X2682&lt;&gt;"",Z2682:AA2682&lt;&gt;"",AC2682&lt;&gt;""),"Good","Bad")</f>
        <v>Bad</v>
      </c>
      <c r="AL2682" t="str" cm="1">
        <f t="array" ref="AL2682">IF(R2682&gt;0,_xlfn.IFS(COUNTIF($L$20:L2682,"&lt;&gt;")&lt;101,1,COUNTIF($L$20:L2682,"&lt;&gt;")&lt;201,2,COUNTIF($L$20:L2682,"&lt;&gt;")&lt;301,3,COUNTIF($L$20:L2682,"&lt;&gt;")&lt;401,4,COUNTIF($L$20:L2682,"&lt;&gt;")&lt;501,5,COUNTIF($L$20:L2682,"&lt;&gt;")&lt;601,6,COUNTIF($L$20:L2682,"&lt;&gt;")&lt;701,7,COUNTIF($L$20:L2682,"&lt;&gt;")&lt;801,8,COUNTIF($L$20:L2682,"&lt;&gt;")&lt;901,9,COUNTIF($L$20:L2682,"&lt;&gt;")&lt;1001,10,COUNTIF($L$20:L2682,"&lt;&gt;")&lt;1101,11,COUNTIF($L$20:L2682,"&lt;&gt;")&lt;1201,12,COUNTIF($L$20:L2682,"&lt;&gt;")&lt;1301,13,COUNTIF($L$20:L2682,"&lt;&gt;")&lt;1401,14,COUNTIF($L$20:L2682,"&lt;&gt;")&lt;1501,15,COUNTIF($L$20:L2682,"&lt;&gt;")&lt;1601,16,COUNTIF($L$20:L2682,"&lt;&gt;")&lt;1701,17,COUNTIF($L$20:L2682,"&lt;&gt;")&lt;1801,18,COUNTIF($L$20:L2682,"&lt;&gt;")&lt;1901,19,COUNTIF($L$20:L2682,"&lt;&gt;")&lt;2001,20,COUNTIF($L$20:L2682,"&lt;&gt;")&lt;2101,21,COUNTIF($L$20:L2682,"&lt;&gt;")&lt;2201,22,COUNTIF($L$20:L2682,"&lt;&gt;")&lt;2301,23,COUNTIF($L$20:L2682,"&lt;&gt;")&lt;2401,24,COUNTIF($L$20:L2682,"&lt;&gt;")&lt;2501,25,COUNTIF($L$20:L2682,"&lt;&gt;")&lt;2601,26,COUNTIF($L$20:L2682,"&lt;&gt;")&lt;2701,27,COUNTIF($L$20:L2682,"&lt;&gt;")&lt;2801,28,COUNTIF($L$20:L2682,"&lt;&gt;")&lt;2901,29,COUNTIF($L$20:L2682,"&lt;&gt;")&lt;3001,30),"")</f>
        <v/>
      </c>
      <c r="AM2682" t="str">
        <f t="shared" si="205"/>
        <v/>
      </c>
      <c r="AN2682" t="str">
        <f t="shared" si="209"/>
        <v/>
      </c>
      <c r="AP2682" t="str">
        <f t="shared" si="208"/>
        <v/>
      </c>
      <c r="AQ2682" t="str">
        <f>IF(AO2682="","",COUNTIFS(AM2682:$AM$3019,AO2682))</f>
        <v/>
      </c>
    </row>
    <row r="2683" spans="1:43" x14ac:dyDescent="0.25">
      <c r="A2683" s="6" t="str">
        <f>IF(COUNT($A$20:A2682)&lt;&gt;$B$4,IF(A2682="","",A2682+1),"")</f>
        <v/>
      </c>
      <c r="B2683" s="3"/>
      <c r="C2683" s="3"/>
      <c r="D2683" s="122"/>
      <c r="E2683" s="3"/>
      <c r="F2683" s="3"/>
      <c r="G2683" s="3"/>
      <c r="H2683" s="3"/>
      <c r="I2683" s="120"/>
      <c r="J2683" s="3"/>
      <c r="K2683" s="95" t="str" cm="1">
        <f t="array" ref="K2683">IF(OR($J$14 = "A",$J$14 = "B",$J$14 = "C"),IF(I2683="","",IF(LEN(I2683)&gt;2,_xlfn.IFS(ISNUMBER(SEARCH("_",I2683)),I2683,ISNUMBER(SEARCH(", ",I2683)),SUBSTITUTE(I2683,", ","_"),ISNUMBER(SEARCH("/ ",I2683)),SUBSTITUTE(I2683,"/ ","_"),ISNUMBER(SEARCH(",",I2683)),SUBSTITUTE(I2683,",","_"),ISNUMBER(SEARCH("/",I2683)),SUBSTITUTE(I2683,"/","_"),ISNUMBER(SEARCH("",I2683)),I2683),I2683)),IF(OR($J$14 = "J",$J$14 = "K"),"",IF(D2683="","",IF(LEN(D2683)&gt;2,_xlfn.IFS(ISNUMBER(SEARCH("_",D2683)),D2683,ISNUMBER(SEARCH(", ",D2683)),SUBSTITUTE(D2683,", ","_"),ISNUMBER(SEARCH("/ ",D2683)),SUBSTITUTE(D2683,"/ ","_"),ISNUMBER(SEARCH(",",D2683)),SUBSTITUTE(D2683,",","_"),ISNUMBER(SEARCH("/",D2683)),SUBSTITUTE(D2683,"/","_"),ISNUMBER(SEARCH("",D2683)),D2683),D2683))))</f>
        <v/>
      </c>
      <c r="L2683" s="1"/>
      <c r="M2683" s="1" t="str">
        <f t="shared" si="206"/>
        <v/>
      </c>
      <c r="N2683" s="94" t="str">
        <f>IF($L2683="None","",IF(ISERROR(VLOOKUP($L2683,Info!$B$4:$B$266,1,FALSE)),"",VLOOKUP($L2683,Info!$B$4:$L$266,5,FALSE)))</f>
        <v/>
      </c>
      <c r="O2683" s="94" t="str">
        <f>IF(K2683="","",IF(AND($J$12&lt;&gt;"ABC",N2683="3"),"BAC",IF(N2683="3","ABC",IF($J$12&lt;&gt;"ABC",IF($J$10="Standard",VLOOKUP(K2683,Info!$BE$4:$BF$481,2,FALSE),VLOOKUP(K2683,Info!$BI$4:$BJ$482,2,FALSE)),IF($J$10="Standard",VLOOKUP(K2683,Info!$AG$4:$AH$2994,2,FALSE),VLOOKUP(K2683,Info!$AK$4:$AL$2997,2,FALSE))))))</f>
        <v/>
      </c>
      <c r="P2683" s="94" t="str">
        <f>IF($L2683="None","",IF(ISERROR(VLOOKUP($L2683,Info!$B$4:$B$266,1,FALSE)),"",VLOOKUP($L2683,Info!$B$4:$L$266,3,FALSE)))</f>
        <v/>
      </c>
      <c r="Q2683" s="96" t="str">
        <f>IF($L2683="None","",IF(ISERROR(VLOOKUP($L2683,Info!$B$4:$B$266,1,FALSE)),"",VLOOKUP($L2683,Info!$B$4:$L$266,4,FALSE)))</f>
        <v/>
      </c>
      <c r="R2683" s="1"/>
      <c r="S2683" s="6" t="str">
        <f t="shared" si="207"/>
        <v/>
      </c>
      <c r="T2683" s="6" t="str">
        <f>IF($L2683="None","",IF(ISERROR(VLOOKUP($L2683,Info!$B$4:$B$266,1,FALSE)),"",VLOOKUP($L2683,Info!$B$4:$L$266,11,FALSE)))</f>
        <v/>
      </c>
      <c r="U2683" s="1"/>
      <c r="V2683" s="1"/>
      <c r="W2683" s="1"/>
      <c r="X2683" s="1" t="str">
        <f>IF($L2683="None","",IF(ISERROR(VLOOKUP($L2683,Info!$B$4:$B$266,1,FALSE)),"",IF(OR(W2683="Metallic Liquid Tight",W2683="Non-Metallic Liquid Tight",W2683="LSZH",W2683="Greenfield"),VLOOKUP($L2683,Info!$B$4:$L$266,7,FALSE),"N/A")))</f>
        <v/>
      </c>
      <c r="Y2683" s="1"/>
      <c r="Z2683" s="96" t="str">
        <f>IF($L2683="None","",IF(ISERROR(VLOOKUP($L2683,Info!$B$4:$B$266,1,FALSE)),"",VLOOKUP($L2683,Info!$B$4:$L$266,9,FALSE)))</f>
        <v/>
      </c>
      <c r="AA2683" s="96" t="str">
        <f>IF($L2683="None","",IF(ISERROR(VLOOKUP($L2683,Info!$B$4:$B$266,1,FALSE)),"",VLOOKUP($L2683,Info!$B$4:$L$266,8,FALSE)))</f>
        <v/>
      </c>
      <c r="AB2683" s="96" t="str">
        <f>IF($L2683="None","",IF(ISERROR(VLOOKUP($L2683,Info!$B$4:$B$266,1,FALSE)),"",VLOOKUP($L2683,Info!$B$4:$L$266,10,FALSE)))</f>
        <v/>
      </c>
      <c r="AC2683" s="1" t="str">
        <f>IF(W2683="SO Cable","Black,White",IF(O2683="","",IF(P2683="","",IF($J$12&lt;&gt;"ABC",IF(P2683&lt;="250",VLOOKUP(O2683,Info!$AZ$4:$BB$22,3,FALSE),VLOOKUP(O2683,Info!$AZ$23:$BB$39,3,FALSE)),IF(P2683&lt;="250",VLOOKUP(O2683,Info!$AO$4:$AQ$22,3,FALSE),VLOOKUP(O2683,Info!$AO$23:$AP$39,3,FALSE))))))</f>
        <v/>
      </c>
      <c r="AD2683" s="1"/>
      <c r="AE2683" s="1" t="str">
        <f>IF($L2683="None","",IF(ISERROR(VLOOKUP($L2683,Info!$B$4:$B$266,1,FALSE)),"",VLOOKUP($L2683,Info!$B$4:$L$266,4,FALSE)))</f>
        <v/>
      </c>
      <c r="AF2683" s="1" t="str">
        <f>IF($L2683="None","",IF(ISERROR(VLOOKUP($L2683,Info!$B$4:$B$266,1,FALSE)),"",VLOOKUP($L2683,Info!$B$4:$L$266,6,FALSE)))</f>
        <v/>
      </c>
      <c r="AG2683" s="1"/>
      <c r="AH2683" s="33" t="str" cm="1">
        <f t="array" ref="AH2683">IF(AND(L2683&lt;&gt;"",O2683&lt;&gt;"",R2683:S2683&lt;&gt;"",W2683:X2683&lt;&gt;"",Z2683:AA2683&lt;&gt;"",AC2683&lt;&gt;""),"Good","Bad")</f>
        <v>Bad</v>
      </c>
      <c r="AL2683" t="str" cm="1">
        <f t="array" ref="AL2683">IF(R2683&gt;0,_xlfn.IFS(COUNTIF($L$20:L2683,"&lt;&gt;")&lt;101,1,COUNTIF($L$20:L2683,"&lt;&gt;")&lt;201,2,COUNTIF($L$20:L2683,"&lt;&gt;")&lt;301,3,COUNTIF($L$20:L2683,"&lt;&gt;")&lt;401,4,COUNTIF($L$20:L2683,"&lt;&gt;")&lt;501,5,COUNTIF($L$20:L2683,"&lt;&gt;")&lt;601,6,COUNTIF($L$20:L2683,"&lt;&gt;")&lt;701,7,COUNTIF($L$20:L2683,"&lt;&gt;")&lt;801,8,COUNTIF($L$20:L2683,"&lt;&gt;")&lt;901,9,COUNTIF($L$20:L2683,"&lt;&gt;")&lt;1001,10,COUNTIF($L$20:L2683,"&lt;&gt;")&lt;1101,11,COUNTIF($L$20:L2683,"&lt;&gt;")&lt;1201,12,COUNTIF($L$20:L2683,"&lt;&gt;")&lt;1301,13,COUNTIF($L$20:L2683,"&lt;&gt;")&lt;1401,14,COUNTIF($L$20:L2683,"&lt;&gt;")&lt;1501,15,COUNTIF($L$20:L2683,"&lt;&gt;")&lt;1601,16,COUNTIF($L$20:L2683,"&lt;&gt;")&lt;1701,17,COUNTIF($L$20:L2683,"&lt;&gt;")&lt;1801,18,COUNTIF($L$20:L2683,"&lt;&gt;")&lt;1901,19,COUNTIF($L$20:L2683,"&lt;&gt;")&lt;2001,20,COUNTIF($L$20:L2683,"&lt;&gt;")&lt;2101,21,COUNTIF($L$20:L2683,"&lt;&gt;")&lt;2201,22,COUNTIF($L$20:L2683,"&lt;&gt;")&lt;2301,23,COUNTIF($L$20:L2683,"&lt;&gt;")&lt;2401,24,COUNTIF($L$20:L2683,"&lt;&gt;")&lt;2501,25,COUNTIF($L$20:L2683,"&lt;&gt;")&lt;2601,26,COUNTIF($L$20:L2683,"&lt;&gt;")&lt;2701,27,COUNTIF($L$20:L2683,"&lt;&gt;")&lt;2801,28,COUNTIF($L$20:L2683,"&lt;&gt;")&lt;2901,29,COUNTIF($L$20:L2683,"&lt;&gt;")&lt;3001,30),"")</f>
        <v/>
      </c>
      <c r="AM2683" t="str">
        <f t="shared" si="205"/>
        <v/>
      </c>
      <c r="AN2683" t="str">
        <f t="shared" si="209"/>
        <v/>
      </c>
      <c r="AP2683" t="str">
        <f t="shared" si="208"/>
        <v/>
      </c>
      <c r="AQ2683" t="str">
        <f>IF(AO2683="","",COUNTIFS(AM2683:$AM$3019,AO2683))</f>
        <v/>
      </c>
    </row>
    <row r="2684" spans="1:43" x14ac:dyDescent="0.25">
      <c r="A2684" s="6" t="str">
        <f>IF(COUNT($A$20:A2683)&lt;&gt;$B$4,IF(A2683="","",A2683+1),"")</f>
        <v/>
      </c>
      <c r="B2684" s="3"/>
      <c r="C2684" s="3"/>
      <c r="D2684" s="122"/>
      <c r="E2684" s="3"/>
      <c r="F2684" s="3"/>
      <c r="G2684" s="3"/>
      <c r="H2684" s="3"/>
      <c r="I2684" s="120"/>
      <c r="J2684" s="3"/>
      <c r="K2684" s="95" t="str" cm="1">
        <f t="array" ref="K2684">IF(OR($J$14 = "A",$J$14 = "B",$J$14 = "C"),IF(I2684="","",IF(LEN(I2684)&gt;2,_xlfn.IFS(ISNUMBER(SEARCH("_",I2684)),I2684,ISNUMBER(SEARCH(", ",I2684)),SUBSTITUTE(I2684,", ","_"),ISNUMBER(SEARCH("/ ",I2684)),SUBSTITUTE(I2684,"/ ","_"),ISNUMBER(SEARCH(",",I2684)),SUBSTITUTE(I2684,",","_"),ISNUMBER(SEARCH("/",I2684)),SUBSTITUTE(I2684,"/","_"),ISNUMBER(SEARCH("",I2684)),I2684),I2684)),IF(OR($J$14 = "J",$J$14 = "K"),"",IF(D2684="","",IF(LEN(D2684)&gt;2,_xlfn.IFS(ISNUMBER(SEARCH("_",D2684)),D2684,ISNUMBER(SEARCH(", ",D2684)),SUBSTITUTE(D2684,", ","_"),ISNUMBER(SEARCH("/ ",D2684)),SUBSTITUTE(D2684,"/ ","_"),ISNUMBER(SEARCH(",",D2684)),SUBSTITUTE(D2684,",","_"),ISNUMBER(SEARCH("/",D2684)),SUBSTITUTE(D2684,"/","_"),ISNUMBER(SEARCH("",D2684)),D2684),D2684))))</f>
        <v/>
      </c>
      <c r="L2684" s="1"/>
      <c r="M2684" s="1" t="str">
        <f t="shared" si="206"/>
        <v/>
      </c>
      <c r="N2684" s="94" t="str">
        <f>IF($L2684="None","",IF(ISERROR(VLOOKUP($L2684,Info!$B$4:$B$266,1,FALSE)),"",VLOOKUP($L2684,Info!$B$4:$L$266,5,FALSE)))</f>
        <v/>
      </c>
      <c r="O2684" s="94" t="str">
        <f>IF(K2684="","",IF(AND($J$12&lt;&gt;"ABC",N2684="3"),"BAC",IF(N2684="3","ABC",IF($J$12&lt;&gt;"ABC",IF($J$10="Standard",VLOOKUP(K2684,Info!$BE$4:$BF$481,2,FALSE),VLOOKUP(K2684,Info!$BI$4:$BJ$482,2,FALSE)),IF($J$10="Standard",VLOOKUP(K2684,Info!$AG$4:$AH$2994,2,FALSE),VLOOKUP(K2684,Info!$AK$4:$AL$2997,2,FALSE))))))</f>
        <v/>
      </c>
      <c r="P2684" s="94" t="str">
        <f>IF($L2684="None","",IF(ISERROR(VLOOKUP($L2684,Info!$B$4:$B$266,1,FALSE)),"",VLOOKUP($L2684,Info!$B$4:$L$266,3,FALSE)))</f>
        <v/>
      </c>
      <c r="Q2684" s="96" t="str">
        <f>IF($L2684="None","",IF(ISERROR(VLOOKUP($L2684,Info!$B$4:$B$266,1,FALSE)),"",VLOOKUP($L2684,Info!$B$4:$L$266,4,FALSE)))</f>
        <v/>
      </c>
      <c r="R2684" s="1"/>
      <c r="S2684" s="6" t="str">
        <f t="shared" si="207"/>
        <v/>
      </c>
      <c r="T2684" s="6" t="str">
        <f>IF($L2684="None","",IF(ISERROR(VLOOKUP($L2684,Info!$B$4:$B$266,1,FALSE)),"",VLOOKUP($L2684,Info!$B$4:$L$266,11,FALSE)))</f>
        <v/>
      </c>
      <c r="U2684" s="1"/>
      <c r="V2684" s="1"/>
      <c r="W2684" s="1"/>
      <c r="X2684" s="1" t="str">
        <f>IF($L2684="None","",IF(ISERROR(VLOOKUP($L2684,Info!$B$4:$B$266,1,FALSE)),"",IF(OR(W2684="Metallic Liquid Tight",W2684="Non-Metallic Liquid Tight",W2684="LSZH",W2684="Greenfield"),VLOOKUP($L2684,Info!$B$4:$L$266,7,FALSE),"N/A")))</f>
        <v/>
      </c>
      <c r="Y2684" s="1"/>
      <c r="Z2684" s="96" t="str">
        <f>IF($L2684="None","",IF(ISERROR(VLOOKUP($L2684,Info!$B$4:$B$266,1,FALSE)),"",VLOOKUP($L2684,Info!$B$4:$L$266,9,FALSE)))</f>
        <v/>
      </c>
      <c r="AA2684" s="96" t="str">
        <f>IF($L2684="None","",IF(ISERROR(VLOOKUP($L2684,Info!$B$4:$B$266,1,FALSE)),"",VLOOKUP($L2684,Info!$B$4:$L$266,8,FALSE)))</f>
        <v/>
      </c>
      <c r="AB2684" s="96" t="str">
        <f>IF($L2684="None","",IF(ISERROR(VLOOKUP($L2684,Info!$B$4:$B$266,1,FALSE)),"",VLOOKUP($L2684,Info!$B$4:$L$266,10,FALSE)))</f>
        <v/>
      </c>
      <c r="AC2684" s="1" t="str">
        <f>IF(W2684="SO Cable","Black,White",IF(O2684="","",IF(P2684="","",IF($J$12&lt;&gt;"ABC",IF(P2684&lt;="250",VLOOKUP(O2684,Info!$AZ$4:$BB$22,3,FALSE),VLOOKUP(O2684,Info!$AZ$23:$BB$39,3,FALSE)),IF(P2684&lt;="250",VLOOKUP(O2684,Info!$AO$4:$AQ$22,3,FALSE),VLOOKUP(O2684,Info!$AO$23:$AP$39,3,FALSE))))))</f>
        <v/>
      </c>
      <c r="AD2684" s="1"/>
      <c r="AE2684" s="1" t="str">
        <f>IF($L2684="None","",IF(ISERROR(VLOOKUP($L2684,Info!$B$4:$B$266,1,FALSE)),"",VLOOKUP($L2684,Info!$B$4:$L$266,4,FALSE)))</f>
        <v/>
      </c>
      <c r="AF2684" s="1" t="str">
        <f>IF($L2684="None","",IF(ISERROR(VLOOKUP($L2684,Info!$B$4:$B$266,1,FALSE)),"",VLOOKUP($L2684,Info!$B$4:$L$266,6,FALSE)))</f>
        <v/>
      </c>
      <c r="AG2684" s="1"/>
      <c r="AH2684" s="33" t="str" cm="1">
        <f t="array" ref="AH2684">IF(AND(L2684&lt;&gt;"",O2684&lt;&gt;"",R2684:S2684&lt;&gt;"",W2684:X2684&lt;&gt;"",Z2684:AA2684&lt;&gt;"",AC2684&lt;&gt;""),"Good","Bad")</f>
        <v>Bad</v>
      </c>
      <c r="AL2684" t="str" cm="1">
        <f t="array" ref="AL2684">IF(R2684&gt;0,_xlfn.IFS(COUNTIF($L$20:L2684,"&lt;&gt;")&lt;101,1,COUNTIF($L$20:L2684,"&lt;&gt;")&lt;201,2,COUNTIF($L$20:L2684,"&lt;&gt;")&lt;301,3,COUNTIF($L$20:L2684,"&lt;&gt;")&lt;401,4,COUNTIF($L$20:L2684,"&lt;&gt;")&lt;501,5,COUNTIF($L$20:L2684,"&lt;&gt;")&lt;601,6,COUNTIF($L$20:L2684,"&lt;&gt;")&lt;701,7,COUNTIF($L$20:L2684,"&lt;&gt;")&lt;801,8,COUNTIF($L$20:L2684,"&lt;&gt;")&lt;901,9,COUNTIF($L$20:L2684,"&lt;&gt;")&lt;1001,10,COUNTIF($L$20:L2684,"&lt;&gt;")&lt;1101,11,COUNTIF($L$20:L2684,"&lt;&gt;")&lt;1201,12,COUNTIF($L$20:L2684,"&lt;&gt;")&lt;1301,13,COUNTIF($L$20:L2684,"&lt;&gt;")&lt;1401,14,COUNTIF($L$20:L2684,"&lt;&gt;")&lt;1501,15,COUNTIF($L$20:L2684,"&lt;&gt;")&lt;1601,16,COUNTIF($L$20:L2684,"&lt;&gt;")&lt;1701,17,COUNTIF($L$20:L2684,"&lt;&gt;")&lt;1801,18,COUNTIF($L$20:L2684,"&lt;&gt;")&lt;1901,19,COUNTIF($L$20:L2684,"&lt;&gt;")&lt;2001,20,COUNTIF($L$20:L2684,"&lt;&gt;")&lt;2101,21,COUNTIF($L$20:L2684,"&lt;&gt;")&lt;2201,22,COUNTIF($L$20:L2684,"&lt;&gt;")&lt;2301,23,COUNTIF($L$20:L2684,"&lt;&gt;")&lt;2401,24,COUNTIF($L$20:L2684,"&lt;&gt;")&lt;2501,25,COUNTIF($L$20:L2684,"&lt;&gt;")&lt;2601,26,COUNTIF($L$20:L2684,"&lt;&gt;")&lt;2701,27,COUNTIF($L$20:L2684,"&lt;&gt;")&lt;2801,28,COUNTIF($L$20:L2684,"&lt;&gt;")&lt;2901,29,COUNTIF($L$20:L2684,"&lt;&gt;")&lt;3001,30),"")</f>
        <v/>
      </c>
      <c r="AM2684" t="str">
        <f t="shared" si="205"/>
        <v/>
      </c>
      <c r="AN2684" t="str">
        <f t="shared" si="209"/>
        <v/>
      </c>
      <c r="AP2684" t="str">
        <f t="shared" si="208"/>
        <v/>
      </c>
      <c r="AQ2684" t="str">
        <f>IF(AO2684="","",COUNTIFS(AM2684:$AM$3019,AO2684))</f>
        <v/>
      </c>
    </row>
    <row r="2685" spans="1:43" x14ac:dyDescent="0.25">
      <c r="A2685" s="6" t="str">
        <f>IF(COUNT($A$20:A2684)&lt;&gt;$B$4,IF(A2684="","",A2684+1),"")</f>
        <v/>
      </c>
      <c r="B2685" s="3"/>
      <c r="C2685" s="3"/>
      <c r="D2685" s="122"/>
      <c r="E2685" s="3"/>
      <c r="F2685" s="3"/>
      <c r="G2685" s="3"/>
      <c r="H2685" s="3"/>
      <c r="I2685" s="120"/>
      <c r="J2685" s="3"/>
      <c r="K2685" s="95" t="str" cm="1">
        <f t="array" ref="K2685">IF(OR($J$14 = "A",$J$14 = "B",$J$14 = "C"),IF(I2685="","",IF(LEN(I2685)&gt;2,_xlfn.IFS(ISNUMBER(SEARCH("_",I2685)),I2685,ISNUMBER(SEARCH(", ",I2685)),SUBSTITUTE(I2685,", ","_"),ISNUMBER(SEARCH("/ ",I2685)),SUBSTITUTE(I2685,"/ ","_"),ISNUMBER(SEARCH(",",I2685)),SUBSTITUTE(I2685,",","_"),ISNUMBER(SEARCH("/",I2685)),SUBSTITUTE(I2685,"/","_"),ISNUMBER(SEARCH("",I2685)),I2685),I2685)),IF(OR($J$14 = "J",$J$14 = "K"),"",IF(D2685="","",IF(LEN(D2685)&gt;2,_xlfn.IFS(ISNUMBER(SEARCH("_",D2685)),D2685,ISNUMBER(SEARCH(", ",D2685)),SUBSTITUTE(D2685,", ","_"),ISNUMBER(SEARCH("/ ",D2685)),SUBSTITUTE(D2685,"/ ","_"),ISNUMBER(SEARCH(",",D2685)),SUBSTITUTE(D2685,",","_"),ISNUMBER(SEARCH("/",D2685)),SUBSTITUTE(D2685,"/","_"),ISNUMBER(SEARCH("",D2685)),D2685),D2685))))</f>
        <v/>
      </c>
      <c r="L2685" s="1"/>
      <c r="M2685" s="1" t="str">
        <f t="shared" si="206"/>
        <v/>
      </c>
      <c r="N2685" s="94" t="str">
        <f>IF($L2685="None","",IF(ISERROR(VLOOKUP($L2685,Info!$B$4:$B$266,1,FALSE)),"",VLOOKUP($L2685,Info!$B$4:$L$266,5,FALSE)))</f>
        <v/>
      </c>
      <c r="O2685" s="94" t="str">
        <f>IF(K2685="","",IF(AND($J$12&lt;&gt;"ABC",N2685="3"),"BAC",IF(N2685="3","ABC",IF($J$12&lt;&gt;"ABC",IF($J$10="Standard",VLOOKUP(K2685,Info!$BE$4:$BF$481,2,FALSE),VLOOKUP(K2685,Info!$BI$4:$BJ$482,2,FALSE)),IF($J$10="Standard",VLOOKUP(K2685,Info!$AG$4:$AH$2994,2,FALSE),VLOOKUP(K2685,Info!$AK$4:$AL$2997,2,FALSE))))))</f>
        <v/>
      </c>
      <c r="P2685" s="94" t="str">
        <f>IF($L2685="None","",IF(ISERROR(VLOOKUP($L2685,Info!$B$4:$B$266,1,FALSE)),"",VLOOKUP($L2685,Info!$B$4:$L$266,3,FALSE)))</f>
        <v/>
      </c>
      <c r="Q2685" s="96" t="str">
        <f>IF($L2685="None","",IF(ISERROR(VLOOKUP($L2685,Info!$B$4:$B$266,1,FALSE)),"",VLOOKUP($L2685,Info!$B$4:$L$266,4,FALSE)))</f>
        <v/>
      </c>
      <c r="R2685" s="1"/>
      <c r="S2685" s="6" t="str">
        <f t="shared" si="207"/>
        <v/>
      </c>
      <c r="T2685" s="6" t="str">
        <f>IF($L2685="None","",IF(ISERROR(VLOOKUP($L2685,Info!$B$4:$B$266,1,FALSE)),"",VLOOKUP($L2685,Info!$B$4:$L$266,11,FALSE)))</f>
        <v/>
      </c>
      <c r="U2685" s="1"/>
      <c r="V2685" s="1"/>
      <c r="W2685" s="1"/>
      <c r="X2685" s="1" t="str">
        <f>IF($L2685="None","",IF(ISERROR(VLOOKUP($L2685,Info!$B$4:$B$266,1,FALSE)),"",IF(OR(W2685="Metallic Liquid Tight",W2685="Non-Metallic Liquid Tight",W2685="LSZH",W2685="Greenfield"),VLOOKUP($L2685,Info!$B$4:$L$266,7,FALSE),"N/A")))</f>
        <v/>
      </c>
      <c r="Y2685" s="1"/>
      <c r="Z2685" s="96" t="str">
        <f>IF($L2685="None","",IF(ISERROR(VLOOKUP($L2685,Info!$B$4:$B$266,1,FALSE)),"",VLOOKUP($L2685,Info!$B$4:$L$266,9,FALSE)))</f>
        <v/>
      </c>
      <c r="AA2685" s="96" t="str">
        <f>IF($L2685="None","",IF(ISERROR(VLOOKUP($L2685,Info!$B$4:$B$266,1,FALSE)),"",VLOOKUP($L2685,Info!$B$4:$L$266,8,FALSE)))</f>
        <v/>
      </c>
      <c r="AB2685" s="96" t="str">
        <f>IF($L2685="None","",IF(ISERROR(VLOOKUP($L2685,Info!$B$4:$B$266,1,FALSE)),"",VLOOKUP($L2685,Info!$B$4:$L$266,10,FALSE)))</f>
        <v/>
      </c>
      <c r="AC2685" s="1" t="str">
        <f>IF(W2685="SO Cable","Black,White",IF(O2685="","",IF(P2685="","",IF($J$12&lt;&gt;"ABC",IF(P2685&lt;="250",VLOOKUP(O2685,Info!$AZ$4:$BB$22,3,FALSE),VLOOKUP(O2685,Info!$AZ$23:$BB$39,3,FALSE)),IF(P2685&lt;="250",VLOOKUP(O2685,Info!$AO$4:$AQ$22,3,FALSE),VLOOKUP(O2685,Info!$AO$23:$AP$39,3,FALSE))))))</f>
        <v/>
      </c>
      <c r="AD2685" s="1"/>
      <c r="AE2685" s="1" t="str">
        <f>IF($L2685="None","",IF(ISERROR(VLOOKUP($L2685,Info!$B$4:$B$266,1,FALSE)),"",VLOOKUP($L2685,Info!$B$4:$L$266,4,FALSE)))</f>
        <v/>
      </c>
      <c r="AF2685" s="1" t="str">
        <f>IF($L2685="None","",IF(ISERROR(VLOOKUP($L2685,Info!$B$4:$B$266,1,FALSE)),"",VLOOKUP($L2685,Info!$B$4:$L$266,6,FALSE)))</f>
        <v/>
      </c>
      <c r="AG2685" s="1"/>
      <c r="AH2685" s="33" t="str" cm="1">
        <f t="array" ref="AH2685">IF(AND(L2685&lt;&gt;"",O2685&lt;&gt;"",R2685:S2685&lt;&gt;"",W2685:X2685&lt;&gt;"",Z2685:AA2685&lt;&gt;"",AC2685&lt;&gt;""),"Good","Bad")</f>
        <v>Bad</v>
      </c>
      <c r="AL2685" t="str" cm="1">
        <f t="array" ref="AL2685">IF(R2685&gt;0,_xlfn.IFS(COUNTIF($L$20:L2685,"&lt;&gt;")&lt;101,1,COUNTIF($L$20:L2685,"&lt;&gt;")&lt;201,2,COUNTIF($L$20:L2685,"&lt;&gt;")&lt;301,3,COUNTIF($L$20:L2685,"&lt;&gt;")&lt;401,4,COUNTIF($L$20:L2685,"&lt;&gt;")&lt;501,5,COUNTIF($L$20:L2685,"&lt;&gt;")&lt;601,6,COUNTIF($L$20:L2685,"&lt;&gt;")&lt;701,7,COUNTIF($L$20:L2685,"&lt;&gt;")&lt;801,8,COUNTIF($L$20:L2685,"&lt;&gt;")&lt;901,9,COUNTIF($L$20:L2685,"&lt;&gt;")&lt;1001,10,COUNTIF($L$20:L2685,"&lt;&gt;")&lt;1101,11,COUNTIF($L$20:L2685,"&lt;&gt;")&lt;1201,12,COUNTIF($L$20:L2685,"&lt;&gt;")&lt;1301,13,COUNTIF($L$20:L2685,"&lt;&gt;")&lt;1401,14,COUNTIF($L$20:L2685,"&lt;&gt;")&lt;1501,15,COUNTIF($L$20:L2685,"&lt;&gt;")&lt;1601,16,COUNTIF($L$20:L2685,"&lt;&gt;")&lt;1701,17,COUNTIF($L$20:L2685,"&lt;&gt;")&lt;1801,18,COUNTIF($L$20:L2685,"&lt;&gt;")&lt;1901,19,COUNTIF($L$20:L2685,"&lt;&gt;")&lt;2001,20,COUNTIF($L$20:L2685,"&lt;&gt;")&lt;2101,21,COUNTIF($L$20:L2685,"&lt;&gt;")&lt;2201,22,COUNTIF($L$20:L2685,"&lt;&gt;")&lt;2301,23,COUNTIF($L$20:L2685,"&lt;&gt;")&lt;2401,24,COUNTIF($L$20:L2685,"&lt;&gt;")&lt;2501,25,COUNTIF($L$20:L2685,"&lt;&gt;")&lt;2601,26,COUNTIF($L$20:L2685,"&lt;&gt;")&lt;2701,27,COUNTIF($L$20:L2685,"&lt;&gt;")&lt;2801,28,COUNTIF($L$20:L2685,"&lt;&gt;")&lt;2901,29,COUNTIF($L$20:L2685,"&lt;&gt;")&lt;3001,30),"")</f>
        <v/>
      </c>
      <c r="AM2685" t="str">
        <f t="shared" si="205"/>
        <v/>
      </c>
      <c r="AN2685" t="str">
        <f t="shared" si="209"/>
        <v/>
      </c>
      <c r="AP2685" t="str">
        <f t="shared" si="208"/>
        <v/>
      </c>
      <c r="AQ2685" t="str">
        <f>IF(AO2685="","",COUNTIFS(AM2685:$AM$3019,AO2685))</f>
        <v/>
      </c>
    </row>
    <row r="2686" spans="1:43" x14ac:dyDescent="0.25">
      <c r="A2686" s="6" t="str">
        <f>IF(COUNT($A$20:A2685)&lt;&gt;$B$4,IF(A2685="","",A2685+1),"")</f>
        <v/>
      </c>
      <c r="B2686" s="3"/>
      <c r="C2686" s="3"/>
      <c r="D2686" s="122"/>
      <c r="E2686" s="3"/>
      <c r="F2686" s="3"/>
      <c r="G2686" s="3"/>
      <c r="H2686" s="3"/>
      <c r="I2686" s="120"/>
      <c r="J2686" s="3"/>
      <c r="K2686" s="95" t="str" cm="1">
        <f t="array" ref="K2686">IF(OR($J$14 = "A",$J$14 = "B",$J$14 = "C"),IF(I2686="","",IF(LEN(I2686)&gt;2,_xlfn.IFS(ISNUMBER(SEARCH("_",I2686)),I2686,ISNUMBER(SEARCH(", ",I2686)),SUBSTITUTE(I2686,", ","_"),ISNUMBER(SEARCH("/ ",I2686)),SUBSTITUTE(I2686,"/ ","_"),ISNUMBER(SEARCH(",",I2686)),SUBSTITUTE(I2686,",","_"),ISNUMBER(SEARCH("/",I2686)),SUBSTITUTE(I2686,"/","_"),ISNUMBER(SEARCH("",I2686)),I2686),I2686)),IF(OR($J$14 = "J",$J$14 = "K"),"",IF(D2686="","",IF(LEN(D2686)&gt;2,_xlfn.IFS(ISNUMBER(SEARCH("_",D2686)),D2686,ISNUMBER(SEARCH(", ",D2686)),SUBSTITUTE(D2686,", ","_"),ISNUMBER(SEARCH("/ ",D2686)),SUBSTITUTE(D2686,"/ ","_"),ISNUMBER(SEARCH(",",D2686)),SUBSTITUTE(D2686,",","_"),ISNUMBER(SEARCH("/",D2686)),SUBSTITUTE(D2686,"/","_"),ISNUMBER(SEARCH("",D2686)),D2686),D2686))))</f>
        <v/>
      </c>
      <c r="L2686" s="1"/>
      <c r="M2686" s="1" t="str">
        <f t="shared" si="206"/>
        <v/>
      </c>
      <c r="N2686" s="94" t="str">
        <f>IF($L2686="None","",IF(ISERROR(VLOOKUP($L2686,Info!$B$4:$B$266,1,FALSE)),"",VLOOKUP($L2686,Info!$B$4:$L$266,5,FALSE)))</f>
        <v/>
      </c>
      <c r="O2686" s="94" t="str">
        <f>IF(K2686="","",IF(AND($J$12&lt;&gt;"ABC",N2686="3"),"BAC",IF(N2686="3","ABC",IF($J$12&lt;&gt;"ABC",IF($J$10="Standard",VLOOKUP(K2686,Info!$BE$4:$BF$481,2,FALSE),VLOOKUP(K2686,Info!$BI$4:$BJ$482,2,FALSE)),IF($J$10="Standard",VLOOKUP(K2686,Info!$AG$4:$AH$2994,2,FALSE),VLOOKUP(K2686,Info!$AK$4:$AL$2997,2,FALSE))))))</f>
        <v/>
      </c>
      <c r="P2686" s="94" t="str">
        <f>IF($L2686="None","",IF(ISERROR(VLOOKUP($L2686,Info!$B$4:$B$266,1,FALSE)),"",VLOOKUP($L2686,Info!$B$4:$L$266,3,FALSE)))</f>
        <v/>
      </c>
      <c r="Q2686" s="96" t="str">
        <f>IF($L2686="None","",IF(ISERROR(VLOOKUP($L2686,Info!$B$4:$B$266,1,FALSE)),"",VLOOKUP($L2686,Info!$B$4:$L$266,4,FALSE)))</f>
        <v/>
      </c>
      <c r="R2686" s="1"/>
      <c r="S2686" s="6" t="str">
        <f t="shared" si="207"/>
        <v/>
      </c>
      <c r="T2686" s="6" t="str">
        <f>IF($L2686="None","",IF(ISERROR(VLOOKUP($L2686,Info!$B$4:$B$266,1,FALSE)),"",VLOOKUP($L2686,Info!$B$4:$L$266,11,FALSE)))</f>
        <v/>
      </c>
      <c r="U2686" s="1"/>
      <c r="V2686" s="1"/>
      <c r="W2686" s="1"/>
      <c r="X2686" s="1" t="str">
        <f>IF($L2686="None","",IF(ISERROR(VLOOKUP($L2686,Info!$B$4:$B$266,1,FALSE)),"",IF(OR(W2686="Metallic Liquid Tight",W2686="Non-Metallic Liquid Tight",W2686="LSZH",W2686="Greenfield"),VLOOKUP($L2686,Info!$B$4:$L$266,7,FALSE),"N/A")))</f>
        <v/>
      </c>
      <c r="Y2686" s="1"/>
      <c r="Z2686" s="96" t="str">
        <f>IF($L2686="None","",IF(ISERROR(VLOOKUP($L2686,Info!$B$4:$B$266,1,FALSE)),"",VLOOKUP($L2686,Info!$B$4:$L$266,9,FALSE)))</f>
        <v/>
      </c>
      <c r="AA2686" s="96" t="str">
        <f>IF($L2686="None","",IF(ISERROR(VLOOKUP($L2686,Info!$B$4:$B$266,1,FALSE)),"",VLOOKUP($L2686,Info!$B$4:$L$266,8,FALSE)))</f>
        <v/>
      </c>
      <c r="AB2686" s="96" t="str">
        <f>IF($L2686="None","",IF(ISERROR(VLOOKUP($L2686,Info!$B$4:$B$266,1,FALSE)),"",VLOOKUP($L2686,Info!$B$4:$L$266,10,FALSE)))</f>
        <v/>
      </c>
      <c r="AC2686" s="1" t="str">
        <f>IF(W2686="SO Cable","Black,White",IF(O2686="","",IF(P2686="","",IF($J$12&lt;&gt;"ABC",IF(P2686&lt;="250",VLOOKUP(O2686,Info!$AZ$4:$BB$22,3,FALSE),VLOOKUP(O2686,Info!$AZ$23:$BB$39,3,FALSE)),IF(P2686&lt;="250",VLOOKUP(O2686,Info!$AO$4:$AQ$22,3,FALSE),VLOOKUP(O2686,Info!$AO$23:$AP$39,3,FALSE))))))</f>
        <v/>
      </c>
      <c r="AD2686" s="1"/>
      <c r="AE2686" s="1" t="str">
        <f>IF($L2686="None","",IF(ISERROR(VLOOKUP($L2686,Info!$B$4:$B$266,1,FALSE)),"",VLOOKUP($L2686,Info!$B$4:$L$266,4,FALSE)))</f>
        <v/>
      </c>
      <c r="AF2686" s="1" t="str">
        <f>IF($L2686="None","",IF(ISERROR(VLOOKUP($L2686,Info!$B$4:$B$266,1,FALSE)),"",VLOOKUP($L2686,Info!$B$4:$L$266,6,FALSE)))</f>
        <v/>
      </c>
      <c r="AG2686" s="1"/>
      <c r="AH2686" s="33" t="str" cm="1">
        <f t="array" ref="AH2686">IF(AND(L2686&lt;&gt;"",O2686&lt;&gt;"",R2686:S2686&lt;&gt;"",W2686:X2686&lt;&gt;"",Z2686:AA2686&lt;&gt;"",AC2686&lt;&gt;""),"Good","Bad")</f>
        <v>Bad</v>
      </c>
      <c r="AL2686" t="str" cm="1">
        <f t="array" ref="AL2686">IF(R2686&gt;0,_xlfn.IFS(COUNTIF($L$20:L2686,"&lt;&gt;")&lt;101,1,COUNTIF($L$20:L2686,"&lt;&gt;")&lt;201,2,COUNTIF($L$20:L2686,"&lt;&gt;")&lt;301,3,COUNTIF($L$20:L2686,"&lt;&gt;")&lt;401,4,COUNTIF($L$20:L2686,"&lt;&gt;")&lt;501,5,COUNTIF($L$20:L2686,"&lt;&gt;")&lt;601,6,COUNTIF($L$20:L2686,"&lt;&gt;")&lt;701,7,COUNTIF($L$20:L2686,"&lt;&gt;")&lt;801,8,COUNTIF($L$20:L2686,"&lt;&gt;")&lt;901,9,COUNTIF($L$20:L2686,"&lt;&gt;")&lt;1001,10,COUNTIF($L$20:L2686,"&lt;&gt;")&lt;1101,11,COUNTIF($L$20:L2686,"&lt;&gt;")&lt;1201,12,COUNTIF($L$20:L2686,"&lt;&gt;")&lt;1301,13,COUNTIF($L$20:L2686,"&lt;&gt;")&lt;1401,14,COUNTIF($L$20:L2686,"&lt;&gt;")&lt;1501,15,COUNTIF($L$20:L2686,"&lt;&gt;")&lt;1601,16,COUNTIF($L$20:L2686,"&lt;&gt;")&lt;1701,17,COUNTIF($L$20:L2686,"&lt;&gt;")&lt;1801,18,COUNTIF($L$20:L2686,"&lt;&gt;")&lt;1901,19,COUNTIF($L$20:L2686,"&lt;&gt;")&lt;2001,20,COUNTIF($L$20:L2686,"&lt;&gt;")&lt;2101,21,COUNTIF($L$20:L2686,"&lt;&gt;")&lt;2201,22,COUNTIF($L$20:L2686,"&lt;&gt;")&lt;2301,23,COUNTIF($L$20:L2686,"&lt;&gt;")&lt;2401,24,COUNTIF($L$20:L2686,"&lt;&gt;")&lt;2501,25,COUNTIF($L$20:L2686,"&lt;&gt;")&lt;2601,26,COUNTIF($L$20:L2686,"&lt;&gt;")&lt;2701,27,COUNTIF($L$20:L2686,"&lt;&gt;")&lt;2801,28,COUNTIF($L$20:L2686,"&lt;&gt;")&lt;2901,29,COUNTIF($L$20:L2686,"&lt;&gt;")&lt;3001,30),"")</f>
        <v/>
      </c>
      <c r="AM2686" t="str">
        <f t="shared" si="205"/>
        <v/>
      </c>
      <c r="AN2686" t="str">
        <f t="shared" si="209"/>
        <v/>
      </c>
      <c r="AP2686" t="str">
        <f t="shared" si="208"/>
        <v/>
      </c>
      <c r="AQ2686" t="str">
        <f>IF(AO2686="","",COUNTIFS(AM2686:$AM$3019,AO2686))</f>
        <v/>
      </c>
    </row>
    <row r="2687" spans="1:43" x14ac:dyDescent="0.25">
      <c r="A2687" s="6" t="str">
        <f>IF(COUNT($A$20:A2686)&lt;&gt;$B$4,IF(A2686="","",A2686+1),"")</f>
        <v/>
      </c>
      <c r="B2687" s="3"/>
      <c r="C2687" s="3"/>
      <c r="D2687" s="122"/>
      <c r="E2687" s="3"/>
      <c r="F2687" s="3"/>
      <c r="G2687" s="3"/>
      <c r="H2687" s="3"/>
      <c r="I2687" s="120"/>
      <c r="J2687" s="3"/>
      <c r="K2687" s="95" t="str" cm="1">
        <f t="array" ref="K2687">IF(OR($J$14 = "A",$J$14 = "B",$J$14 = "C"),IF(I2687="","",IF(LEN(I2687)&gt;2,_xlfn.IFS(ISNUMBER(SEARCH("_",I2687)),I2687,ISNUMBER(SEARCH(", ",I2687)),SUBSTITUTE(I2687,", ","_"),ISNUMBER(SEARCH("/ ",I2687)),SUBSTITUTE(I2687,"/ ","_"),ISNUMBER(SEARCH(",",I2687)),SUBSTITUTE(I2687,",","_"),ISNUMBER(SEARCH("/",I2687)),SUBSTITUTE(I2687,"/","_"),ISNUMBER(SEARCH("",I2687)),I2687),I2687)),IF(OR($J$14 = "J",$J$14 = "K"),"",IF(D2687="","",IF(LEN(D2687)&gt;2,_xlfn.IFS(ISNUMBER(SEARCH("_",D2687)),D2687,ISNUMBER(SEARCH(", ",D2687)),SUBSTITUTE(D2687,", ","_"),ISNUMBER(SEARCH("/ ",D2687)),SUBSTITUTE(D2687,"/ ","_"),ISNUMBER(SEARCH(",",D2687)),SUBSTITUTE(D2687,",","_"),ISNUMBER(SEARCH("/",D2687)),SUBSTITUTE(D2687,"/","_"),ISNUMBER(SEARCH("",D2687)),D2687),D2687))))</f>
        <v/>
      </c>
      <c r="L2687" s="1"/>
      <c r="M2687" s="1" t="str">
        <f t="shared" si="206"/>
        <v/>
      </c>
      <c r="N2687" s="94" t="str">
        <f>IF($L2687="None","",IF(ISERROR(VLOOKUP($L2687,Info!$B$4:$B$266,1,FALSE)),"",VLOOKUP($L2687,Info!$B$4:$L$266,5,FALSE)))</f>
        <v/>
      </c>
      <c r="O2687" s="94" t="str">
        <f>IF(K2687="","",IF(AND($J$12&lt;&gt;"ABC",N2687="3"),"BAC",IF(N2687="3","ABC",IF($J$12&lt;&gt;"ABC",IF($J$10="Standard",VLOOKUP(K2687,Info!$BE$4:$BF$481,2,FALSE),VLOOKUP(K2687,Info!$BI$4:$BJ$482,2,FALSE)),IF($J$10="Standard",VLOOKUP(K2687,Info!$AG$4:$AH$2994,2,FALSE),VLOOKUP(K2687,Info!$AK$4:$AL$2997,2,FALSE))))))</f>
        <v/>
      </c>
      <c r="P2687" s="94" t="str">
        <f>IF($L2687="None","",IF(ISERROR(VLOOKUP($L2687,Info!$B$4:$B$266,1,FALSE)),"",VLOOKUP($L2687,Info!$B$4:$L$266,3,FALSE)))</f>
        <v/>
      </c>
      <c r="Q2687" s="96" t="str">
        <f>IF($L2687="None","",IF(ISERROR(VLOOKUP($L2687,Info!$B$4:$B$266,1,FALSE)),"",VLOOKUP($L2687,Info!$B$4:$L$266,4,FALSE)))</f>
        <v/>
      </c>
      <c r="R2687" s="1"/>
      <c r="S2687" s="6" t="str">
        <f t="shared" si="207"/>
        <v/>
      </c>
      <c r="T2687" s="6" t="str">
        <f>IF($L2687="None","",IF(ISERROR(VLOOKUP($L2687,Info!$B$4:$B$266,1,FALSE)),"",VLOOKUP($L2687,Info!$B$4:$L$266,11,FALSE)))</f>
        <v/>
      </c>
      <c r="U2687" s="1"/>
      <c r="V2687" s="1"/>
      <c r="W2687" s="1"/>
      <c r="X2687" s="1" t="str">
        <f>IF($L2687="None","",IF(ISERROR(VLOOKUP($L2687,Info!$B$4:$B$266,1,FALSE)),"",IF(OR(W2687="Metallic Liquid Tight",W2687="Non-Metallic Liquid Tight",W2687="LSZH",W2687="Greenfield"),VLOOKUP($L2687,Info!$B$4:$L$266,7,FALSE),"N/A")))</f>
        <v/>
      </c>
      <c r="Y2687" s="1"/>
      <c r="Z2687" s="96" t="str">
        <f>IF($L2687="None","",IF(ISERROR(VLOOKUP($L2687,Info!$B$4:$B$266,1,FALSE)),"",VLOOKUP($L2687,Info!$B$4:$L$266,9,FALSE)))</f>
        <v/>
      </c>
      <c r="AA2687" s="96" t="str">
        <f>IF($L2687="None","",IF(ISERROR(VLOOKUP($L2687,Info!$B$4:$B$266,1,FALSE)),"",VLOOKUP($L2687,Info!$B$4:$L$266,8,FALSE)))</f>
        <v/>
      </c>
      <c r="AB2687" s="96" t="str">
        <f>IF($L2687="None","",IF(ISERROR(VLOOKUP($L2687,Info!$B$4:$B$266,1,FALSE)),"",VLOOKUP($L2687,Info!$B$4:$L$266,10,FALSE)))</f>
        <v/>
      </c>
      <c r="AC2687" s="1" t="str">
        <f>IF(W2687="SO Cable","Black,White",IF(O2687="","",IF(P2687="","",IF($J$12&lt;&gt;"ABC",IF(P2687&lt;="250",VLOOKUP(O2687,Info!$AZ$4:$BB$22,3,FALSE),VLOOKUP(O2687,Info!$AZ$23:$BB$39,3,FALSE)),IF(P2687&lt;="250",VLOOKUP(O2687,Info!$AO$4:$AQ$22,3,FALSE),VLOOKUP(O2687,Info!$AO$23:$AP$39,3,FALSE))))))</f>
        <v/>
      </c>
      <c r="AD2687" s="1"/>
      <c r="AE2687" s="1" t="str">
        <f>IF($L2687="None","",IF(ISERROR(VLOOKUP($L2687,Info!$B$4:$B$266,1,FALSE)),"",VLOOKUP($L2687,Info!$B$4:$L$266,4,FALSE)))</f>
        <v/>
      </c>
      <c r="AF2687" s="1" t="str">
        <f>IF($L2687="None","",IF(ISERROR(VLOOKUP($L2687,Info!$B$4:$B$266,1,FALSE)),"",VLOOKUP($L2687,Info!$B$4:$L$266,6,FALSE)))</f>
        <v/>
      </c>
      <c r="AG2687" s="1"/>
      <c r="AH2687" s="33" t="str" cm="1">
        <f t="array" ref="AH2687">IF(AND(L2687&lt;&gt;"",O2687&lt;&gt;"",R2687:S2687&lt;&gt;"",W2687:X2687&lt;&gt;"",Z2687:AA2687&lt;&gt;"",AC2687&lt;&gt;""),"Good","Bad")</f>
        <v>Bad</v>
      </c>
      <c r="AL2687" t="str" cm="1">
        <f t="array" ref="AL2687">IF(R2687&gt;0,_xlfn.IFS(COUNTIF($L$20:L2687,"&lt;&gt;")&lt;101,1,COUNTIF($L$20:L2687,"&lt;&gt;")&lt;201,2,COUNTIF($L$20:L2687,"&lt;&gt;")&lt;301,3,COUNTIF($L$20:L2687,"&lt;&gt;")&lt;401,4,COUNTIF($L$20:L2687,"&lt;&gt;")&lt;501,5,COUNTIF($L$20:L2687,"&lt;&gt;")&lt;601,6,COUNTIF($L$20:L2687,"&lt;&gt;")&lt;701,7,COUNTIF($L$20:L2687,"&lt;&gt;")&lt;801,8,COUNTIF($L$20:L2687,"&lt;&gt;")&lt;901,9,COUNTIF($L$20:L2687,"&lt;&gt;")&lt;1001,10,COUNTIF($L$20:L2687,"&lt;&gt;")&lt;1101,11,COUNTIF($L$20:L2687,"&lt;&gt;")&lt;1201,12,COUNTIF($L$20:L2687,"&lt;&gt;")&lt;1301,13,COUNTIF($L$20:L2687,"&lt;&gt;")&lt;1401,14,COUNTIF($L$20:L2687,"&lt;&gt;")&lt;1501,15,COUNTIF($L$20:L2687,"&lt;&gt;")&lt;1601,16,COUNTIF($L$20:L2687,"&lt;&gt;")&lt;1701,17,COUNTIF($L$20:L2687,"&lt;&gt;")&lt;1801,18,COUNTIF($L$20:L2687,"&lt;&gt;")&lt;1901,19,COUNTIF($L$20:L2687,"&lt;&gt;")&lt;2001,20,COUNTIF($L$20:L2687,"&lt;&gt;")&lt;2101,21,COUNTIF($L$20:L2687,"&lt;&gt;")&lt;2201,22,COUNTIF($L$20:L2687,"&lt;&gt;")&lt;2301,23,COUNTIF($L$20:L2687,"&lt;&gt;")&lt;2401,24,COUNTIF($L$20:L2687,"&lt;&gt;")&lt;2501,25,COUNTIF($L$20:L2687,"&lt;&gt;")&lt;2601,26,COUNTIF($L$20:L2687,"&lt;&gt;")&lt;2701,27,COUNTIF($L$20:L2687,"&lt;&gt;")&lt;2801,28,COUNTIF($L$20:L2687,"&lt;&gt;")&lt;2901,29,COUNTIF($L$20:L2687,"&lt;&gt;")&lt;3001,30),"")</f>
        <v/>
      </c>
      <c r="AM2687" t="str">
        <f t="shared" si="205"/>
        <v/>
      </c>
      <c r="AN2687" t="str">
        <f t="shared" si="209"/>
        <v/>
      </c>
      <c r="AP2687" t="str">
        <f t="shared" si="208"/>
        <v/>
      </c>
      <c r="AQ2687" t="str">
        <f>IF(AO2687="","",COUNTIFS(AM2687:$AM$3019,AO2687))</f>
        <v/>
      </c>
    </row>
    <row r="2688" spans="1:43" x14ac:dyDescent="0.25">
      <c r="A2688" s="6" t="str">
        <f>IF(COUNT($A$20:A2687)&lt;&gt;$B$4,IF(A2687="","",A2687+1),"")</f>
        <v/>
      </c>
      <c r="B2688" s="3"/>
      <c r="C2688" s="3"/>
      <c r="D2688" s="122"/>
      <c r="E2688" s="3"/>
      <c r="F2688" s="3"/>
      <c r="G2688" s="3"/>
      <c r="H2688" s="3"/>
      <c r="I2688" s="120"/>
      <c r="J2688" s="3"/>
      <c r="K2688" s="95" t="str" cm="1">
        <f t="array" ref="K2688">IF(OR($J$14 = "A",$J$14 = "B",$J$14 = "C"),IF(I2688="","",IF(LEN(I2688)&gt;2,_xlfn.IFS(ISNUMBER(SEARCH("_",I2688)),I2688,ISNUMBER(SEARCH(", ",I2688)),SUBSTITUTE(I2688,", ","_"),ISNUMBER(SEARCH("/ ",I2688)),SUBSTITUTE(I2688,"/ ","_"),ISNUMBER(SEARCH(",",I2688)),SUBSTITUTE(I2688,",","_"),ISNUMBER(SEARCH("/",I2688)),SUBSTITUTE(I2688,"/","_"),ISNUMBER(SEARCH("",I2688)),I2688),I2688)),IF(OR($J$14 = "J",$J$14 = "K"),"",IF(D2688="","",IF(LEN(D2688)&gt;2,_xlfn.IFS(ISNUMBER(SEARCH("_",D2688)),D2688,ISNUMBER(SEARCH(", ",D2688)),SUBSTITUTE(D2688,", ","_"),ISNUMBER(SEARCH("/ ",D2688)),SUBSTITUTE(D2688,"/ ","_"),ISNUMBER(SEARCH(",",D2688)),SUBSTITUTE(D2688,",","_"),ISNUMBER(SEARCH("/",D2688)),SUBSTITUTE(D2688,"/","_"),ISNUMBER(SEARCH("",D2688)),D2688),D2688))))</f>
        <v/>
      </c>
      <c r="L2688" s="1"/>
      <c r="M2688" s="1" t="str">
        <f t="shared" si="206"/>
        <v/>
      </c>
      <c r="N2688" s="94" t="str">
        <f>IF($L2688="None","",IF(ISERROR(VLOOKUP($L2688,Info!$B$4:$B$266,1,FALSE)),"",VLOOKUP($L2688,Info!$B$4:$L$266,5,FALSE)))</f>
        <v/>
      </c>
      <c r="O2688" s="94" t="str">
        <f>IF(K2688="","",IF(AND($J$12&lt;&gt;"ABC",N2688="3"),"BAC",IF(N2688="3","ABC",IF($J$12&lt;&gt;"ABC",IF($J$10="Standard",VLOOKUP(K2688,Info!$BE$4:$BF$481,2,FALSE),VLOOKUP(K2688,Info!$BI$4:$BJ$482,2,FALSE)),IF($J$10="Standard",VLOOKUP(K2688,Info!$AG$4:$AH$2994,2,FALSE),VLOOKUP(K2688,Info!$AK$4:$AL$2997,2,FALSE))))))</f>
        <v/>
      </c>
      <c r="P2688" s="94" t="str">
        <f>IF($L2688="None","",IF(ISERROR(VLOOKUP($L2688,Info!$B$4:$B$266,1,FALSE)),"",VLOOKUP($L2688,Info!$B$4:$L$266,3,FALSE)))</f>
        <v/>
      </c>
      <c r="Q2688" s="96" t="str">
        <f>IF($L2688="None","",IF(ISERROR(VLOOKUP($L2688,Info!$B$4:$B$266,1,FALSE)),"",VLOOKUP($L2688,Info!$B$4:$L$266,4,FALSE)))</f>
        <v/>
      </c>
      <c r="R2688" s="1"/>
      <c r="S2688" s="6" t="str">
        <f t="shared" si="207"/>
        <v/>
      </c>
      <c r="T2688" s="6" t="str">
        <f>IF($L2688="None","",IF(ISERROR(VLOOKUP($L2688,Info!$B$4:$B$266,1,FALSE)),"",VLOOKUP($L2688,Info!$B$4:$L$266,11,FALSE)))</f>
        <v/>
      </c>
      <c r="U2688" s="1"/>
      <c r="V2688" s="1"/>
      <c r="W2688" s="1"/>
      <c r="X2688" s="1" t="str">
        <f>IF($L2688="None","",IF(ISERROR(VLOOKUP($L2688,Info!$B$4:$B$266,1,FALSE)),"",IF(OR(W2688="Metallic Liquid Tight",W2688="Non-Metallic Liquid Tight",W2688="LSZH",W2688="Greenfield"),VLOOKUP($L2688,Info!$B$4:$L$266,7,FALSE),"N/A")))</f>
        <v/>
      </c>
      <c r="Y2688" s="1"/>
      <c r="Z2688" s="96" t="str">
        <f>IF($L2688="None","",IF(ISERROR(VLOOKUP($L2688,Info!$B$4:$B$266,1,FALSE)),"",VLOOKUP($L2688,Info!$B$4:$L$266,9,FALSE)))</f>
        <v/>
      </c>
      <c r="AA2688" s="96" t="str">
        <f>IF($L2688="None","",IF(ISERROR(VLOOKUP($L2688,Info!$B$4:$B$266,1,FALSE)),"",VLOOKUP($L2688,Info!$B$4:$L$266,8,FALSE)))</f>
        <v/>
      </c>
      <c r="AB2688" s="96" t="str">
        <f>IF($L2688="None","",IF(ISERROR(VLOOKUP($L2688,Info!$B$4:$B$266,1,FALSE)),"",VLOOKUP($L2688,Info!$B$4:$L$266,10,FALSE)))</f>
        <v/>
      </c>
      <c r="AC2688" s="1" t="str">
        <f>IF(W2688="SO Cable","Black,White",IF(O2688="","",IF(P2688="","",IF($J$12&lt;&gt;"ABC",IF(P2688&lt;="250",VLOOKUP(O2688,Info!$AZ$4:$BB$22,3,FALSE),VLOOKUP(O2688,Info!$AZ$23:$BB$39,3,FALSE)),IF(P2688&lt;="250",VLOOKUP(O2688,Info!$AO$4:$AQ$22,3,FALSE),VLOOKUP(O2688,Info!$AO$23:$AP$39,3,FALSE))))))</f>
        <v/>
      </c>
      <c r="AD2688" s="1"/>
      <c r="AE2688" s="1" t="str">
        <f>IF($L2688="None","",IF(ISERROR(VLOOKUP($L2688,Info!$B$4:$B$266,1,FALSE)),"",VLOOKUP($L2688,Info!$B$4:$L$266,4,FALSE)))</f>
        <v/>
      </c>
      <c r="AF2688" s="1" t="str">
        <f>IF($L2688="None","",IF(ISERROR(VLOOKUP($L2688,Info!$B$4:$B$266,1,FALSE)),"",VLOOKUP($L2688,Info!$B$4:$L$266,6,FALSE)))</f>
        <v/>
      </c>
      <c r="AG2688" s="1"/>
      <c r="AH2688" s="33" t="str" cm="1">
        <f t="array" ref="AH2688">IF(AND(L2688&lt;&gt;"",O2688&lt;&gt;"",R2688:S2688&lt;&gt;"",W2688:X2688&lt;&gt;"",Z2688:AA2688&lt;&gt;"",AC2688&lt;&gt;""),"Good","Bad")</f>
        <v>Bad</v>
      </c>
      <c r="AL2688" t="str" cm="1">
        <f t="array" ref="AL2688">IF(R2688&gt;0,_xlfn.IFS(COUNTIF($L$20:L2688,"&lt;&gt;")&lt;101,1,COUNTIF($L$20:L2688,"&lt;&gt;")&lt;201,2,COUNTIF($L$20:L2688,"&lt;&gt;")&lt;301,3,COUNTIF($L$20:L2688,"&lt;&gt;")&lt;401,4,COUNTIF($L$20:L2688,"&lt;&gt;")&lt;501,5,COUNTIF($L$20:L2688,"&lt;&gt;")&lt;601,6,COUNTIF($L$20:L2688,"&lt;&gt;")&lt;701,7,COUNTIF($L$20:L2688,"&lt;&gt;")&lt;801,8,COUNTIF($L$20:L2688,"&lt;&gt;")&lt;901,9,COUNTIF($L$20:L2688,"&lt;&gt;")&lt;1001,10,COUNTIF($L$20:L2688,"&lt;&gt;")&lt;1101,11,COUNTIF($L$20:L2688,"&lt;&gt;")&lt;1201,12,COUNTIF($L$20:L2688,"&lt;&gt;")&lt;1301,13,COUNTIF($L$20:L2688,"&lt;&gt;")&lt;1401,14,COUNTIF($L$20:L2688,"&lt;&gt;")&lt;1501,15,COUNTIF($L$20:L2688,"&lt;&gt;")&lt;1601,16,COUNTIF($L$20:L2688,"&lt;&gt;")&lt;1701,17,COUNTIF($L$20:L2688,"&lt;&gt;")&lt;1801,18,COUNTIF($L$20:L2688,"&lt;&gt;")&lt;1901,19,COUNTIF($L$20:L2688,"&lt;&gt;")&lt;2001,20,COUNTIF($L$20:L2688,"&lt;&gt;")&lt;2101,21,COUNTIF($L$20:L2688,"&lt;&gt;")&lt;2201,22,COUNTIF($L$20:L2688,"&lt;&gt;")&lt;2301,23,COUNTIF($L$20:L2688,"&lt;&gt;")&lt;2401,24,COUNTIF($L$20:L2688,"&lt;&gt;")&lt;2501,25,COUNTIF($L$20:L2688,"&lt;&gt;")&lt;2601,26,COUNTIF($L$20:L2688,"&lt;&gt;")&lt;2701,27,COUNTIF($L$20:L2688,"&lt;&gt;")&lt;2801,28,COUNTIF($L$20:L2688,"&lt;&gt;")&lt;2901,29,COUNTIF($L$20:L2688,"&lt;&gt;")&lt;3001,30),"")</f>
        <v/>
      </c>
      <c r="AM2688" t="str">
        <f t="shared" si="205"/>
        <v/>
      </c>
      <c r="AN2688" t="str">
        <f t="shared" si="209"/>
        <v/>
      </c>
      <c r="AP2688" t="str">
        <f t="shared" si="208"/>
        <v/>
      </c>
      <c r="AQ2688" t="str">
        <f>IF(AO2688="","",COUNTIFS(AM2688:$AM$3019,AO2688))</f>
        <v/>
      </c>
    </row>
    <row r="2689" spans="1:43" x14ac:dyDescent="0.25">
      <c r="A2689" s="6" t="str">
        <f>IF(COUNT($A$20:A2688)&lt;&gt;$B$4,IF(A2688="","",A2688+1),"")</f>
        <v/>
      </c>
      <c r="B2689" s="3"/>
      <c r="C2689" s="3"/>
      <c r="D2689" s="122"/>
      <c r="E2689" s="3"/>
      <c r="F2689" s="3"/>
      <c r="G2689" s="3"/>
      <c r="H2689" s="3"/>
      <c r="I2689" s="120"/>
      <c r="J2689" s="3"/>
      <c r="K2689" s="95" t="str" cm="1">
        <f t="array" ref="K2689">IF(OR($J$14 = "A",$J$14 = "B",$J$14 = "C"),IF(I2689="","",IF(LEN(I2689)&gt;2,_xlfn.IFS(ISNUMBER(SEARCH("_",I2689)),I2689,ISNUMBER(SEARCH(", ",I2689)),SUBSTITUTE(I2689,", ","_"),ISNUMBER(SEARCH("/ ",I2689)),SUBSTITUTE(I2689,"/ ","_"),ISNUMBER(SEARCH(",",I2689)),SUBSTITUTE(I2689,",","_"),ISNUMBER(SEARCH("/",I2689)),SUBSTITUTE(I2689,"/","_"),ISNUMBER(SEARCH("",I2689)),I2689),I2689)),IF(OR($J$14 = "J",$J$14 = "K"),"",IF(D2689="","",IF(LEN(D2689)&gt;2,_xlfn.IFS(ISNUMBER(SEARCH("_",D2689)),D2689,ISNUMBER(SEARCH(", ",D2689)),SUBSTITUTE(D2689,", ","_"),ISNUMBER(SEARCH("/ ",D2689)),SUBSTITUTE(D2689,"/ ","_"),ISNUMBER(SEARCH(",",D2689)),SUBSTITUTE(D2689,",","_"),ISNUMBER(SEARCH("/",D2689)),SUBSTITUTE(D2689,"/","_"),ISNUMBER(SEARCH("",D2689)),D2689),D2689))))</f>
        <v/>
      </c>
      <c r="L2689" s="1"/>
      <c r="M2689" s="1" t="str">
        <f t="shared" si="206"/>
        <v/>
      </c>
      <c r="N2689" s="94" t="str">
        <f>IF($L2689="None","",IF(ISERROR(VLOOKUP($L2689,Info!$B$4:$B$266,1,FALSE)),"",VLOOKUP($L2689,Info!$B$4:$L$266,5,FALSE)))</f>
        <v/>
      </c>
      <c r="O2689" s="94" t="str">
        <f>IF(K2689="","",IF(AND($J$12&lt;&gt;"ABC",N2689="3"),"BAC",IF(N2689="3","ABC",IF($J$12&lt;&gt;"ABC",IF($J$10="Standard",VLOOKUP(K2689,Info!$BE$4:$BF$481,2,FALSE),VLOOKUP(K2689,Info!$BI$4:$BJ$482,2,FALSE)),IF($J$10="Standard",VLOOKUP(K2689,Info!$AG$4:$AH$2994,2,FALSE),VLOOKUP(K2689,Info!$AK$4:$AL$2997,2,FALSE))))))</f>
        <v/>
      </c>
      <c r="P2689" s="94" t="str">
        <f>IF($L2689="None","",IF(ISERROR(VLOOKUP($L2689,Info!$B$4:$B$266,1,FALSE)),"",VLOOKUP($L2689,Info!$B$4:$L$266,3,FALSE)))</f>
        <v/>
      </c>
      <c r="Q2689" s="96" t="str">
        <f>IF($L2689="None","",IF(ISERROR(VLOOKUP($L2689,Info!$B$4:$B$266,1,FALSE)),"",VLOOKUP($L2689,Info!$B$4:$L$266,4,FALSE)))</f>
        <v/>
      </c>
      <c r="R2689" s="1"/>
      <c r="S2689" s="6" t="str">
        <f t="shared" si="207"/>
        <v/>
      </c>
      <c r="T2689" s="6" t="str">
        <f>IF($L2689="None","",IF(ISERROR(VLOOKUP($L2689,Info!$B$4:$B$266,1,FALSE)),"",VLOOKUP($L2689,Info!$B$4:$L$266,11,FALSE)))</f>
        <v/>
      </c>
      <c r="U2689" s="1"/>
      <c r="V2689" s="1"/>
      <c r="W2689" s="1"/>
      <c r="X2689" s="1" t="str">
        <f>IF($L2689="None","",IF(ISERROR(VLOOKUP($L2689,Info!$B$4:$B$266,1,FALSE)),"",IF(OR(W2689="Metallic Liquid Tight",W2689="Non-Metallic Liquid Tight",W2689="LSZH",W2689="Greenfield"),VLOOKUP($L2689,Info!$B$4:$L$266,7,FALSE),"N/A")))</f>
        <v/>
      </c>
      <c r="Y2689" s="1"/>
      <c r="Z2689" s="96" t="str">
        <f>IF($L2689="None","",IF(ISERROR(VLOOKUP($L2689,Info!$B$4:$B$266,1,FALSE)),"",VLOOKUP($L2689,Info!$B$4:$L$266,9,FALSE)))</f>
        <v/>
      </c>
      <c r="AA2689" s="96" t="str">
        <f>IF($L2689="None","",IF(ISERROR(VLOOKUP($L2689,Info!$B$4:$B$266,1,FALSE)),"",VLOOKUP($L2689,Info!$B$4:$L$266,8,FALSE)))</f>
        <v/>
      </c>
      <c r="AB2689" s="96" t="str">
        <f>IF($L2689="None","",IF(ISERROR(VLOOKUP($L2689,Info!$B$4:$B$266,1,FALSE)),"",VLOOKUP($L2689,Info!$B$4:$L$266,10,FALSE)))</f>
        <v/>
      </c>
      <c r="AC2689" s="1" t="str">
        <f>IF(W2689="SO Cable","Black,White",IF(O2689="","",IF(P2689="","",IF($J$12&lt;&gt;"ABC",IF(P2689&lt;="250",VLOOKUP(O2689,Info!$AZ$4:$BB$22,3,FALSE),VLOOKUP(O2689,Info!$AZ$23:$BB$39,3,FALSE)),IF(P2689&lt;="250",VLOOKUP(O2689,Info!$AO$4:$AQ$22,3,FALSE),VLOOKUP(O2689,Info!$AO$23:$AP$39,3,FALSE))))))</f>
        <v/>
      </c>
      <c r="AD2689" s="1"/>
      <c r="AE2689" s="1" t="str">
        <f>IF($L2689="None","",IF(ISERROR(VLOOKUP($L2689,Info!$B$4:$B$266,1,FALSE)),"",VLOOKUP($L2689,Info!$B$4:$L$266,4,FALSE)))</f>
        <v/>
      </c>
      <c r="AF2689" s="1" t="str">
        <f>IF($L2689="None","",IF(ISERROR(VLOOKUP($L2689,Info!$B$4:$B$266,1,FALSE)),"",VLOOKUP($L2689,Info!$B$4:$L$266,6,FALSE)))</f>
        <v/>
      </c>
      <c r="AG2689" s="1"/>
      <c r="AH2689" s="33" t="str" cm="1">
        <f t="array" ref="AH2689">IF(AND(L2689&lt;&gt;"",O2689&lt;&gt;"",R2689:S2689&lt;&gt;"",W2689:X2689&lt;&gt;"",Z2689:AA2689&lt;&gt;"",AC2689&lt;&gt;""),"Good","Bad")</f>
        <v>Bad</v>
      </c>
      <c r="AL2689" t="str" cm="1">
        <f t="array" ref="AL2689">IF(R2689&gt;0,_xlfn.IFS(COUNTIF($L$20:L2689,"&lt;&gt;")&lt;101,1,COUNTIF($L$20:L2689,"&lt;&gt;")&lt;201,2,COUNTIF($L$20:L2689,"&lt;&gt;")&lt;301,3,COUNTIF($L$20:L2689,"&lt;&gt;")&lt;401,4,COUNTIF($L$20:L2689,"&lt;&gt;")&lt;501,5,COUNTIF($L$20:L2689,"&lt;&gt;")&lt;601,6,COUNTIF($L$20:L2689,"&lt;&gt;")&lt;701,7,COUNTIF($L$20:L2689,"&lt;&gt;")&lt;801,8,COUNTIF($L$20:L2689,"&lt;&gt;")&lt;901,9,COUNTIF($L$20:L2689,"&lt;&gt;")&lt;1001,10,COUNTIF($L$20:L2689,"&lt;&gt;")&lt;1101,11,COUNTIF($L$20:L2689,"&lt;&gt;")&lt;1201,12,COUNTIF($L$20:L2689,"&lt;&gt;")&lt;1301,13,COUNTIF($L$20:L2689,"&lt;&gt;")&lt;1401,14,COUNTIF($L$20:L2689,"&lt;&gt;")&lt;1501,15,COUNTIF($L$20:L2689,"&lt;&gt;")&lt;1601,16,COUNTIF($L$20:L2689,"&lt;&gt;")&lt;1701,17,COUNTIF($L$20:L2689,"&lt;&gt;")&lt;1801,18,COUNTIF($L$20:L2689,"&lt;&gt;")&lt;1901,19,COUNTIF($L$20:L2689,"&lt;&gt;")&lt;2001,20,COUNTIF($L$20:L2689,"&lt;&gt;")&lt;2101,21,COUNTIF($L$20:L2689,"&lt;&gt;")&lt;2201,22,COUNTIF($L$20:L2689,"&lt;&gt;")&lt;2301,23,COUNTIF($L$20:L2689,"&lt;&gt;")&lt;2401,24,COUNTIF($L$20:L2689,"&lt;&gt;")&lt;2501,25,COUNTIF($L$20:L2689,"&lt;&gt;")&lt;2601,26,COUNTIF($L$20:L2689,"&lt;&gt;")&lt;2701,27,COUNTIF($L$20:L2689,"&lt;&gt;")&lt;2801,28,COUNTIF($L$20:L2689,"&lt;&gt;")&lt;2901,29,COUNTIF($L$20:L2689,"&lt;&gt;")&lt;3001,30),"")</f>
        <v/>
      </c>
      <c r="AM2689" t="str">
        <f t="shared" si="205"/>
        <v/>
      </c>
      <c r="AN2689" t="str">
        <f t="shared" si="209"/>
        <v/>
      </c>
      <c r="AP2689" t="str">
        <f t="shared" si="208"/>
        <v/>
      </c>
      <c r="AQ2689" t="str">
        <f>IF(AO2689="","",COUNTIFS(AM2689:$AM$3019,AO2689))</f>
        <v/>
      </c>
    </row>
    <row r="2690" spans="1:43" x14ac:dyDescent="0.25">
      <c r="A2690" s="6" t="str">
        <f>IF(COUNT($A$20:A2689)&lt;&gt;$B$4,IF(A2689="","",A2689+1),"")</f>
        <v/>
      </c>
      <c r="B2690" s="3"/>
      <c r="C2690" s="3"/>
      <c r="D2690" s="122"/>
      <c r="E2690" s="3"/>
      <c r="F2690" s="3"/>
      <c r="G2690" s="3"/>
      <c r="H2690" s="3"/>
      <c r="I2690" s="120"/>
      <c r="J2690" s="3"/>
      <c r="K2690" s="95" t="str" cm="1">
        <f t="array" ref="K2690">IF(OR($J$14 = "A",$J$14 = "B",$J$14 = "C"),IF(I2690="","",IF(LEN(I2690)&gt;2,_xlfn.IFS(ISNUMBER(SEARCH("_",I2690)),I2690,ISNUMBER(SEARCH(", ",I2690)),SUBSTITUTE(I2690,", ","_"),ISNUMBER(SEARCH("/ ",I2690)),SUBSTITUTE(I2690,"/ ","_"),ISNUMBER(SEARCH(",",I2690)),SUBSTITUTE(I2690,",","_"),ISNUMBER(SEARCH("/",I2690)),SUBSTITUTE(I2690,"/","_"),ISNUMBER(SEARCH("",I2690)),I2690),I2690)),IF(OR($J$14 = "J",$J$14 = "K"),"",IF(D2690="","",IF(LEN(D2690)&gt;2,_xlfn.IFS(ISNUMBER(SEARCH("_",D2690)),D2690,ISNUMBER(SEARCH(", ",D2690)),SUBSTITUTE(D2690,", ","_"),ISNUMBER(SEARCH("/ ",D2690)),SUBSTITUTE(D2690,"/ ","_"),ISNUMBER(SEARCH(",",D2690)),SUBSTITUTE(D2690,",","_"),ISNUMBER(SEARCH("/",D2690)),SUBSTITUTE(D2690,"/","_"),ISNUMBER(SEARCH("",D2690)),D2690),D2690))))</f>
        <v/>
      </c>
      <c r="L2690" s="1"/>
      <c r="M2690" s="1" t="str">
        <f t="shared" si="206"/>
        <v/>
      </c>
      <c r="N2690" s="94" t="str">
        <f>IF($L2690="None","",IF(ISERROR(VLOOKUP($L2690,Info!$B$4:$B$266,1,FALSE)),"",VLOOKUP($L2690,Info!$B$4:$L$266,5,FALSE)))</f>
        <v/>
      </c>
      <c r="O2690" s="94" t="str">
        <f>IF(K2690="","",IF(AND($J$12&lt;&gt;"ABC",N2690="3"),"BAC",IF(N2690="3","ABC",IF($J$12&lt;&gt;"ABC",IF($J$10="Standard",VLOOKUP(K2690,Info!$BE$4:$BF$481,2,FALSE),VLOOKUP(K2690,Info!$BI$4:$BJ$482,2,FALSE)),IF($J$10="Standard",VLOOKUP(K2690,Info!$AG$4:$AH$2994,2,FALSE),VLOOKUP(K2690,Info!$AK$4:$AL$2997,2,FALSE))))))</f>
        <v/>
      </c>
      <c r="P2690" s="94" t="str">
        <f>IF($L2690="None","",IF(ISERROR(VLOOKUP($L2690,Info!$B$4:$B$266,1,FALSE)),"",VLOOKUP($L2690,Info!$B$4:$L$266,3,FALSE)))</f>
        <v/>
      </c>
      <c r="Q2690" s="96" t="str">
        <f>IF($L2690="None","",IF(ISERROR(VLOOKUP($L2690,Info!$B$4:$B$266,1,FALSE)),"",VLOOKUP($L2690,Info!$B$4:$L$266,4,FALSE)))</f>
        <v/>
      </c>
      <c r="R2690" s="1"/>
      <c r="S2690" s="6" t="str">
        <f t="shared" si="207"/>
        <v/>
      </c>
      <c r="T2690" s="6" t="str">
        <f>IF($L2690="None","",IF(ISERROR(VLOOKUP($L2690,Info!$B$4:$B$266,1,FALSE)),"",VLOOKUP($L2690,Info!$B$4:$L$266,11,FALSE)))</f>
        <v/>
      </c>
      <c r="U2690" s="1"/>
      <c r="V2690" s="1"/>
      <c r="W2690" s="1"/>
      <c r="X2690" s="1" t="str">
        <f>IF($L2690="None","",IF(ISERROR(VLOOKUP($L2690,Info!$B$4:$B$266,1,FALSE)),"",IF(OR(W2690="Metallic Liquid Tight",W2690="Non-Metallic Liquid Tight",W2690="LSZH",W2690="Greenfield"),VLOOKUP($L2690,Info!$B$4:$L$266,7,FALSE),"N/A")))</f>
        <v/>
      </c>
      <c r="Y2690" s="1"/>
      <c r="Z2690" s="96" t="str">
        <f>IF($L2690="None","",IF(ISERROR(VLOOKUP($L2690,Info!$B$4:$B$266,1,FALSE)),"",VLOOKUP($L2690,Info!$B$4:$L$266,9,FALSE)))</f>
        <v/>
      </c>
      <c r="AA2690" s="96" t="str">
        <f>IF($L2690="None","",IF(ISERROR(VLOOKUP($L2690,Info!$B$4:$B$266,1,FALSE)),"",VLOOKUP($L2690,Info!$B$4:$L$266,8,FALSE)))</f>
        <v/>
      </c>
      <c r="AB2690" s="96" t="str">
        <f>IF($L2690="None","",IF(ISERROR(VLOOKUP($L2690,Info!$B$4:$B$266,1,FALSE)),"",VLOOKUP($L2690,Info!$B$4:$L$266,10,FALSE)))</f>
        <v/>
      </c>
      <c r="AC2690" s="1" t="str">
        <f>IF(W2690="SO Cable","Black,White",IF(O2690="","",IF(P2690="","",IF($J$12&lt;&gt;"ABC",IF(P2690&lt;="250",VLOOKUP(O2690,Info!$AZ$4:$BB$22,3,FALSE),VLOOKUP(O2690,Info!$AZ$23:$BB$39,3,FALSE)),IF(P2690&lt;="250",VLOOKUP(O2690,Info!$AO$4:$AQ$22,3,FALSE),VLOOKUP(O2690,Info!$AO$23:$AP$39,3,FALSE))))))</f>
        <v/>
      </c>
      <c r="AD2690" s="1"/>
      <c r="AE2690" s="1" t="str">
        <f>IF($L2690="None","",IF(ISERROR(VLOOKUP($L2690,Info!$B$4:$B$266,1,FALSE)),"",VLOOKUP($L2690,Info!$B$4:$L$266,4,FALSE)))</f>
        <v/>
      </c>
      <c r="AF2690" s="1" t="str">
        <f>IF($L2690="None","",IF(ISERROR(VLOOKUP($L2690,Info!$B$4:$B$266,1,FALSE)),"",VLOOKUP($L2690,Info!$B$4:$L$266,6,FALSE)))</f>
        <v/>
      </c>
      <c r="AG2690" s="1"/>
      <c r="AH2690" s="33" t="str" cm="1">
        <f t="array" ref="AH2690">IF(AND(L2690&lt;&gt;"",O2690&lt;&gt;"",R2690:S2690&lt;&gt;"",W2690:X2690&lt;&gt;"",Z2690:AA2690&lt;&gt;"",AC2690&lt;&gt;""),"Good","Bad")</f>
        <v>Bad</v>
      </c>
      <c r="AL2690" t="str" cm="1">
        <f t="array" ref="AL2690">IF(R2690&gt;0,_xlfn.IFS(COUNTIF($L$20:L2690,"&lt;&gt;")&lt;101,1,COUNTIF($L$20:L2690,"&lt;&gt;")&lt;201,2,COUNTIF($L$20:L2690,"&lt;&gt;")&lt;301,3,COUNTIF($L$20:L2690,"&lt;&gt;")&lt;401,4,COUNTIF($L$20:L2690,"&lt;&gt;")&lt;501,5,COUNTIF($L$20:L2690,"&lt;&gt;")&lt;601,6,COUNTIF($L$20:L2690,"&lt;&gt;")&lt;701,7,COUNTIF($L$20:L2690,"&lt;&gt;")&lt;801,8,COUNTIF($L$20:L2690,"&lt;&gt;")&lt;901,9,COUNTIF($L$20:L2690,"&lt;&gt;")&lt;1001,10,COUNTIF($L$20:L2690,"&lt;&gt;")&lt;1101,11,COUNTIF($L$20:L2690,"&lt;&gt;")&lt;1201,12,COUNTIF($L$20:L2690,"&lt;&gt;")&lt;1301,13,COUNTIF($L$20:L2690,"&lt;&gt;")&lt;1401,14,COUNTIF($L$20:L2690,"&lt;&gt;")&lt;1501,15,COUNTIF($L$20:L2690,"&lt;&gt;")&lt;1601,16,COUNTIF($L$20:L2690,"&lt;&gt;")&lt;1701,17,COUNTIF($L$20:L2690,"&lt;&gt;")&lt;1801,18,COUNTIF($L$20:L2690,"&lt;&gt;")&lt;1901,19,COUNTIF($L$20:L2690,"&lt;&gt;")&lt;2001,20,COUNTIF($L$20:L2690,"&lt;&gt;")&lt;2101,21,COUNTIF($L$20:L2690,"&lt;&gt;")&lt;2201,22,COUNTIF($L$20:L2690,"&lt;&gt;")&lt;2301,23,COUNTIF($L$20:L2690,"&lt;&gt;")&lt;2401,24,COUNTIF($L$20:L2690,"&lt;&gt;")&lt;2501,25,COUNTIF($L$20:L2690,"&lt;&gt;")&lt;2601,26,COUNTIF($L$20:L2690,"&lt;&gt;")&lt;2701,27,COUNTIF($L$20:L2690,"&lt;&gt;")&lt;2801,28,COUNTIF($L$20:L2690,"&lt;&gt;")&lt;2901,29,COUNTIF($L$20:L2690,"&lt;&gt;")&lt;3001,30),"")</f>
        <v/>
      </c>
      <c r="AM2690" t="str">
        <f t="shared" si="205"/>
        <v/>
      </c>
      <c r="AN2690" t="str">
        <f t="shared" si="209"/>
        <v/>
      </c>
      <c r="AP2690" t="str">
        <f t="shared" si="208"/>
        <v/>
      </c>
      <c r="AQ2690" t="str">
        <f>IF(AO2690="","",COUNTIFS(AM2690:$AM$3019,AO2690))</f>
        <v/>
      </c>
    </row>
    <row r="2691" spans="1:43" x14ac:dyDescent="0.25">
      <c r="A2691" s="6" t="str">
        <f>IF(COUNT($A$20:A2690)&lt;&gt;$B$4,IF(A2690="","",A2690+1),"")</f>
        <v/>
      </c>
      <c r="B2691" s="3"/>
      <c r="C2691" s="3"/>
      <c r="D2691" s="122"/>
      <c r="E2691" s="3"/>
      <c r="F2691" s="3"/>
      <c r="G2691" s="3"/>
      <c r="H2691" s="3"/>
      <c r="I2691" s="120"/>
      <c r="J2691" s="3"/>
      <c r="K2691" s="95" t="str" cm="1">
        <f t="array" ref="K2691">IF(OR($J$14 = "A",$J$14 = "B",$J$14 = "C"),IF(I2691="","",IF(LEN(I2691)&gt;2,_xlfn.IFS(ISNUMBER(SEARCH("_",I2691)),I2691,ISNUMBER(SEARCH(", ",I2691)),SUBSTITUTE(I2691,", ","_"),ISNUMBER(SEARCH("/ ",I2691)),SUBSTITUTE(I2691,"/ ","_"),ISNUMBER(SEARCH(",",I2691)),SUBSTITUTE(I2691,",","_"),ISNUMBER(SEARCH("/",I2691)),SUBSTITUTE(I2691,"/","_"),ISNUMBER(SEARCH("",I2691)),I2691),I2691)),IF(OR($J$14 = "J",$J$14 = "K"),"",IF(D2691="","",IF(LEN(D2691)&gt;2,_xlfn.IFS(ISNUMBER(SEARCH("_",D2691)),D2691,ISNUMBER(SEARCH(", ",D2691)),SUBSTITUTE(D2691,", ","_"),ISNUMBER(SEARCH("/ ",D2691)),SUBSTITUTE(D2691,"/ ","_"),ISNUMBER(SEARCH(",",D2691)),SUBSTITUTE(D2691,",","_"),ISNUMBER(SEARCH("/",D2691)),SUBSTITUTE(D2691,"/","_"),ISNUMBER(SEARCH("",D2691)),D2691),D2691))))</f>
        <v/>
      </c>
      <c r="L2691" s="1"/>
      <c r="M2691" s="1" t="str">
        <f t="shared" si="206"/>
        <v/>
      </c>
      <c r="N2691" s="94" t="str">
        <f>IF($L2691="None","",IF(ISERROR(VLOOKUP($L2691,Info!$B$4:$B$266,1,FALSE)),"",VLOOKUP($L2691,Info!$B$4:$L$266,5,FALSE)))</f>
        <v/>
      </c>
      <c r="O2691" s="94" t="str">
        <f>IF(K2691="","",IF(AND($J$12&lt;&gt;"ABC",N2691="3"),"BAC",IF(N2691="3","ABC",IF($J$12&lt;&gt;"ABC",IF($J$10="Standard",VLOOKUP(K2691,Info!$BE$4:$BF$481,2,FALSE),VLOOKUP(K2691,Info!$BI$4:$BJ$482,2,FALSE)),IF($J$10="Standard",VLOOKUP(K2691,Info!$AG$4:$AH$2994,2,FALSE),VLOOKUP(K2691,Info!$AK$4:$AL$2997,2,FALSE))))))</f>
        <v/>
      </c>
      <c r="P2691" s="94" t="str">
        <f>IF($L2691="None","",IF(ISERROR(VLOOKUP($L2691,Info!$B$4:$B$266,1,FALSE)),"",VLOOKUP($L2691,Info!$B$4:$L$266,3,FALSE)))</f>
        <v/>
      </c>
      <c r="Q2691" s="96" t="str">
        <f>IF($L2691="None","",IF(ISERROR(VLOOKUP($L2691,Info!$B$4:$B$266,1,FALSE)),"",VLOOKUP($L2691,Info!$B$4:$L$266,4,FALSE)))</f>
        <v/>
      </c>
      <c r="R2691" s="1"/>
      <c r="S2691" s="6" t="str">
        <f t="shared" si="207"/>
        <v/>
      </c>
      <c r="T2691" s="6" t="str">
        <f>IF($L2691="None","",IF(ISERROR(VLOOKUP($L2691,Info!$B$4:$B$266,1,FALSE)),"",VLOOKUP($L2691,Info!$B$4:$L$266,11,FALSE)))</f>
        <v/>
      </c>
      <c r="U2691" s="1"/>
      <c r="V2691" s="1"/>
      <c r="W2691" s="1"/>
      <c r="X2691" s="1" t="str">
        <f>IF($L2691="None","",IF(ISERROR(VLOOKUP($L2691,Info!$B$4:$B$266,1,FALSE)),"",IF(OR(W2691="Metallic Liquid Tight",W2691="Non-Metallic Liquid Tight",W2691="LSZH",W2691="Greenfield"),VLOOKUP($L2691,Info!$B$4:$L$266,7,FALSE),"N/A")))</f>
        <v/>
      </c>
      <c r="Y2691" s="1"/>
      <c r="Z2691" s="96" t="str">
        <f>IF($L2691="None","",IF(ISERROR(VLOOKUP($L2691,Info!$B$4:$B$266,1,FALSE)),"",VLOOKUP($L2691,Info!$B$4:$L$266,9,FALSE)))</f>
        <v/>
      </c>
      <c r="AA2691" s="96" t="str">
        <f>IF($L2691="None","",IF(ISERROR(VLOOKUP($L2691,Info!$B$4:$B$266,1,FALSE)),"",VLOOKUP($L2691,Info!$B$4:$L$266,8,FALSE)))</f>
        <v/>
      </c>
      <c r="AB2691" s="96" t="str">
        <f>IF($L2691="None","",IF(ISERROR(VLOOKUP($L2691,Info!$B$4:$B$266,1,FALSE)),"",VLOOKUP($L2691,Info!$B$4:$L$266,10,FALSE)))</f>
        <v/>
      </c>
      <c r="AC2691" s="1" t="str">
        <f>IF(W2691="SO Cable","Black,White",IF(O2691="","",IF(P2691="","",IF($J$12&lt;&gt;"ABC",IF(P2691&lt;="250",VLOOKUP(O2691,Info!$AZ$4:$BB$22,3,FALSE),VLOOKUP(O2691,Info!$AZ$23:$BB$39,3,FALSE)),IF(P2691&lt;="250",VLOOKUP(O2691,Info!$AO$4:$AQ$22,3,FALSE),VLOOKUP(O2691,Info!$AO$23:$AP$39,3,FALSE))))))</f>
        <v/>
      </c>
      <c r="AD2691" s="1"/>
      <c r="AE2691" s="1" t="str">
        <f>IF($L2691="None","",IF(ISERROR(VLOOKUP($L2691,Info!$B$4:$B$266,1,FALSE)),"",VLOOKUP($L2691,Info!$B$4:$L$266,4,FALSE)))</f>
        <v/>
      </c>
      <c r="AF2691" s="1" t="str">
        <f>IF($L2691="None","",IF(ISERROR(VLOOKUP($L2691,Info!$B$4:$B$266,1,FALSE)),"",VLOOKUP($L2691,Info!$B$4:$L$266,6,FALSE)))</f>
        <v/>
      </c>
      <c r="AG2691" s="1"/>
      <c r="AH2691" s="33" t="str" cm="1">
        <f t="array" ref="AH2691">IF(AND(L2691&lt;&gt;"",O2691&lt;&gt;"",R2691:S2691&lt;&gt;"",W2691:X2691&lt;&gt;"",Z2691:AA2691&lt;&gt;"",AC2691&lt;&gt;""),"Good","Bad")</f>
        <v>Bad</v>
      </c>
      <c r="AL2691" t="str" cm="1">
        <f t="array" ref="AL2691">IF(R2691&gt;0,_xlfn.IFS(COUNTIF($L$20:L2691,"&lt;&gt;")&lt;101,1,COUNTIF($L$20:L2691,"&lt;&gt;")&lt;201,2,COUNTIF($L$20:L2691,"&lt;&gt;")&lt;301,3,COUNTIF($L$20:L2691,"&lt;&gt;")&lt;401,4,COUNTIF($L$20:L2691,"&lt;&gt;")&lt;501,5,COUNTIF($L$20:L2691,"&lt;&gt;")&lt;601,6,COUNTIF($L$20:L2691,"&lt;&gt;")&lt;701,7,COUNTIF($L$20:L2691,"&lt;&gt;")&lt;801,8,COUNTIF($L$20:L2691,"&lt;&gt;")&lt;901,9,COUNTIF($L$20:L2691,"&lt;&gt;")&lt;1001,10,COUNTIF($L$20:L2691,"&lt;&gt;")&lt;1101,11,COUNTIF($L$20:L2691,"&lt;&gt;")&lt;1201,12,COUNTIF($L$20:L2691,"&lt;&gt;")&lt;1301,13,COUNTIF($L$20:L2691,"&lt;&gt;")&lt;1401,14,COUNTIF($L$20:L2691,"&lt;&gt;")&lt;1501,15,COUNTIF($L$20:L2691,"&lt;&gt;")&lt;1601,16,COUNTIF($L$20:L2691,"&lt;&gt;")&lt;1701,17,COUNTIF($L$20:L2691,"&lt;&gt;")&lt;1801,18,COUNTIF($L$20:L2691,"&lt;&gt;")&lt;1901,19,COUNTIF($L$20:L2691,"&lt;&gt;")&lt;2001,20,COUNTIF($L$20:L2691,"&lt;&gt;")&lt;2101,21,COUNTIF($L$20:L2691,"&lt;&gt;")&lt;2201,22,COUNTIF($L$20:L2691,"&lt;&gt;")&lt;2301,23,COUNTIF($L$20:L2691,"&lt;&gt;")&lt;2401,24,COUNTIF($L$20:L2691,"&lt;&gt;")&lt;2501,25,COUNTIF($L$20:L2691,"&lt;&gt;")&lt;2601,26,COUNTIF($L$20:L2691,"&lt;&gt;")&lt;2701,27,COUNTIF($L$20:L2691,"&lt;&gt;")&lt;2801,28,COUNTIF($L$20:L2691,"&lt;&gt;")&lt;2901,29,COUNTIF($L$20:L2691,"&lt;&gt;")&lt;3001,30),"")</f>
        <v/>
      </c>
      <c r="AM2691" t="str">
        <f t="shared" si="205"/>
        <v/>
      </c>
      <c r="AN2691" t="str">
        <f t="shared" si="209"/>
        <v/>
      </c>
      <c r="AP2691" t="str">
        <f t="shared" si="208"/>
        <v/>
      </c>
      <c r="AQ2691" t="str">
        <f>IF(AO2691="","",COUNTIFS(AM2691:$AM$3019,AO2691))</f>
        <v/>
      </c>
    </row>
    <row r="2692" spans="1:43" x14ac:dyDescent="0.25">
      <c r="A2692" s="6" t="str">
        <f>IF(COUNT($A$20:A2691)&lt;&gt;$B$4,IF(A2691="","",A2691+1),"")</f>
        <v/>
      </c>
      <c r="B2692" s="3"/>
      <c r="C2692" s="3"/>
      <c r="D2692" s="122"/>
      <c r="E2692" s="3"/>
      <c r="F2692" s="3"/>
      <c r="G2692" s="3"/>
      <c r="H2692" s="3"/>
      <c r="I2692" s="120"/>
      <c r="J2692" s="3"/>
      <c r="K2692" s="95" t="str" cm="1">
        <f t="array" ref="K2692">IF(OR($J$14 = "A",$J$14 = "B",$J$14 = "C"),IF(I2692="","",IF(LEN(I2692)&gt;2,_xlfn.IFS(ISNUMBER(SEARCH("_",I2692)),I2692,ISNUMBER(SEARCH(", ",I2692)),SUBSTITUTE(I2692,", ","_"),ISNUMBER(SEARCH("/ ",I2692)),SUBSTITUTE(I2692,"/ ","_"),ISNUMBER(SEARCH(",",I2692)),SUBSTITUTE(I2692,",","_"),ISNUMBER(SEARCH("/",I2692)),SUBSTITUTE(I2692,"/","_"),ISNUMBER(SEARCH("",I2692)),I2692),I2692)),IF(OR($J$14 = "J",$J$14 = "K"),"",IF(D2692="","",IF(LEN(D2692)&gt;2,_xlfn.IFS(ISNUMBER(SEARCH("_",D2692)),D2692,ISNUMBER(SEARCH(", ",D2692)),SUBSTITUTE(D2692,", ","_"),ISNUMBER(SEARCH("/ ",D2692)),SUBSTITUTE(D2692,"/ ","_"),ISNUMBER(SEARCH(",",D2692)),SUBSTITUTE(D2692,",","_"),ISNUMBER(SEARCH("/",D2692)),SUBSTITUTE(D2692,"/","_"),ISNUMBER(SEARCH("",D2692)),D2692),D2692))))</f>
        <v/>
      </c>
      <c r="L2692" s="1"/>
      <c r="M2692" s="1" t="str">
        <f t="shared" si="206"/>
        <v/>
      </c>
      <c r="N2692" s="94" t="str">
        <f>IF($L2692="None","",IF(ISERROR(VLOOKUP($L2692,Info!$B$4:$B$266,1,FALSE)),"",VLOOKUP($L2692,Info!$B$4:$L$266,5,FALSE)))</f>
        <v/>
      </c>
      <c r="O2692" s="94" t="str">
        <f>IF(K2692="","",IF(AND($J$12&lt;&gt;"ABC",N2692="3"),"BAC",IF(N2692="3","ABC",IF($J$12&lt;&gt;"ABC",IF($J$10="Standard",VLOOKUP(K2692,Info!$BE$4:$BF$481,2,FALSE),VLOOKUP(K2692,Info!$BI$4:$BJ$482,2,FALSE)),IF($J$10="Standard",VLOOKUP(K2692,Info!$AG$4:$AH$2994,2,FALSE),VLOOKUP(K2692,Info!$AK$4:$AL$2997,2,FALSE))))))</f>
        <v/>
      </c>
      <c r="P2692" s="94" t="str">
        <f>IF($L2692="None","",IF(ISERROR(VLOOKUP($L2692,Info!$B$4:$B$266,1,FALSE)),"",VLOOKUP($L2692,Info!$B$4:$L$266,3,FALSE)))</f>
        <v/>
      </c>
      <c r="Q2692" s="96" t="str">
        <f>IF($L2692="None","",IF(ISERROR(VLOOKUP($L2692,Info!$B$4:$B$266,1,FALSE)),"",VLOOKUP($L2692,Info!$B$4:$L$266,4,FALSE)))</f>
        <v/>
      </c>
      <c r="R2692" s="1"/>
      <c r="S2692" s="6" t="str">
        <f t="shared" si="207"/>
        <v/>
      </c>
      <c r="T2692" s="6" t="str">
        <f>IF($L2692="None","",IF(ISERROR(VLOOKUP($L2692,Info!$B$4:$B$266,1,FALSE)),"",VLOOKUP($L2692,Info!$B$4:$L$266,11,FALSE)))</f>
        <v/>
      </c>
      <c r="U2692" s="1"/>
      <c r="V2692" s="1"/>
      <c r="W2692" s="1"/>
      <c r="X2692" s="1" t="str">
        <f>IF($L2692="None","",IF(ISERROR(VLOOKUP($L2692,Info!$B$4:$B$266,1,FALSE)),"",IF(OR(W2692="Metallic Liquid Tight",W2692="Non-Metallic Liquid Tight",W2692="LSZH",W2692="Greenfield"),VLOOKUP($L2692,Info!$B$4:$L$266,7,FALSE),"N/A")))</f>
        <v/>
      </c>
      <c r="Y2692" s="1"/>
      <c r="Z2692" s="96" t="str">
        <f>IF($L2692="None","",IF(ISERROR(VLOOKUP($L2692,Info!$B$4:$B$266,1,FALSE)),"",VLOOKUP($L2692,Info!$B$4:$L$266,9,FALSE)))</f>
        <v/>
      </c>
      <c r="AA2692" s="96" t="str">
        <f>IF($L2692="None","",IF(ISERROR(VLOOKUP($L2692,Info!$B$4:$B$266,1,FALSE)),"",VLOOKUP($L2692,Info!$B$4:$L$266,8,FALSE)))</f>
        <v/>
      </c>
      <c r="AB2692" s="96" t="str">
        <f>IF($L2692="None","",IF(ISERROR(VLOOKUP($L2692,Info!$B$4:$B$266,1,FALSE)),"",VLOOKUP($L2692,Info!$B$4:$L$266,10,FALSE)))</f>
        <v/>
      </c>
      <c r="AC2692" s="1" t="str">
        <f>IF(W2692="SO Cable","Black,White",IF(O2692="","",IF(P2692="","",IF($J$12&lt;&gt;"ABC",IF(P2692&lt;="250",VLOOKUP(O2692,Info!$AZ$4:$BB$22,3,FALSE),VLOOKUP(O2692,Info!$AZ$23:$BB$39,3,FALSE)),IF(P2692&lt;="250",VLOOKUP(O2692,Info!$AO$4:$AQ$22,3,FALSE),VLOOKUP(O2692,Info!$AO$23:$AP$39,3,FALSE))))))</f>
        <v/>
      </c>
      <c r="AD2692" s="1"/>
      <c r="AE2692" s="1" t="str">
        <f>IF($L2692="None","",IF(ISERROR(VLOOKUP($L2692,Info!$B$4:$B$266,1,FALSE)),"",VLOOKUP($L2692,Info!$B$4:$L$266,4,FALSE)))</f>
        <v/>
      </c>
      <c r="AF2692" s="1" t="str">
        <f>IF($L2692="None","",IF(ISERROR(VLOOKUP($L2692,Info!$B$4:$B$266,1,FALSE)),"",VLOOKUP($L2692,Info!$B$4:$L$266,6,FALSE)))</f>
        <v/>
      </c>
      <c r="AG2692" s="1"/>
      <c r="AH2692" s="33" t="str" cm="1">
        <f t="array" ref="AH2692">IF(AND(L2692&lt;&gt;"",O2692&lt;&gt;"",R2692:S2692&lt;&gt;"",W2692:X2692&lt;&gt;"",Z2692:AA2692&lt;&gt;"",AC2692&lt;&gt;""),"Good","Bad")</f>
        <v>Bad</v>
      </c>
      <c r="AL2692" t="str" cm="1">
        <f t="array" ref="AL2692">IF(R2692&gt;0,_xlfn.IFS(COUNTIF($L$20:L2692,"&lt;&gt;")&lt;101,1,COUNTIF($L$20:L2692,"&lt;&gt;")&lt;201,2,COUNTIF($L$20:L2692,"&lt;&gt;")&lt;301,3,COUNTIF($L$20:L2692,"&lt;&gt;")&lt;401,4,COUNTIF($L$20:L2692,"&lt;&gt;")&lt;501,5,COUNTIF($L$20:L2692,"&lt;&gt;")&lt;601,6,COUNTIF($L$20:L2692,"&lt;&gt;")&lt;701,7,COUNTIF($L$20:L2692,"&lt;&gt;")&lt;801,8,COUNTIF($L$20:L2692,"&lt;&gt;")&lt;901,9,COUNTIF($L$20:L2692,"&lt;&gt;")&lt;1001,10,COUNTIF($L$20:L2692,"&lt;&gt;")&lt;1101,11,COUNTIF($L$20:L2692,"&lt;&gt;")&lt;1201,12,COUNTIF($L$20:L2692,"&lt;&gt;")&lt;1301,13,COUNTIF($L$20:L2692,"&lt;&gt;")&lt;1401,14,COUNTIF($L$20:L2692,"&lt;&gt;")&lt;1501,15,COUNTIF($L$20:L2692,"&lt;&gt;")&lt;1601,16,COUNTIF($L$20:L2692,"&lt;&gt;")&lt;1701,17,COUNTIF($L$20:L2692,"&lt;&gt;")&lt;1801,18,COUNTIF($L$20:L2692,"&lt;&gt;")&lt;1901,19,COUNTIF($L$20:L2692,"&lt;&gt;")&lt;2001,20,COUNTIF($L$20:L2692,"&lt;&gt;")&lt;2101,21,COUNTIF($L$20:L2692,"&lt;&gt;")&lt;2201,22,COUNTIF($L$20:L2692,"&lt;&gt;")&lt;2301,23,COUNTIF($L$20:L2692,"&lt;&gt;")&lt;2401,24,COUNTIF($L$20:L2692,"&lt;&gt;")&lt;2501,25,COUNTIF($L$20:L2692,"&lt;&gt;")&lt;2601,26,COUNTIF($L$20:L2692,"&lt;&gt;")&lt;2701,27,COUNTIF($L$20:L2692,"&lt;&gt;")&lt;2801,28,COUNTIF($L$20:L2692,"&lt;&gt;")&lt;2901,29,COUNTIF($L$20:L2692,"&lt;&gt;")&lt;3001,30),"")</f>
        <v/>
      </c>
      <c r="AM2692" t="str">
        <f t="shared" si="205"/>
        <v/>
      </c>
      <c r="AN2692" t="str">
        <f t="shared" si="209"/>
        <v/>
      </c>
      <c r="AP2692" t="str">
        <f t="shared" si="208"/>
        <v/>
      </c>
      <c r="AQ2692" t="str">
        <f>IF(AO2692="","",COUNTIFS(AM2692:$AM$3019,AO2692))</f>
        <v/>
      </c>
    </row>
    <row r="2693" spans="1:43" x14ac:dyDescent="0.25">
      <c r="A2693" s="6" t="str">
        <f>IF(COUNT($A$20:A2692)&lt;&gt;$B$4,IF(A2692="","",A2692+1),"")</f>
        <v/>
      </c>
      <c r="B2693" s="3"/>
      <c r="C2693" s="3"/>
      <c r="D2693" s="122"/>
      <c r="E2693" s="3"/>
      <c r="F2693" s="3"/>
      <c r="G2693" s="3"/>
      <c r="H2693" s="3"/>
      <c r="I2693" s="120"/>
      <c r="J2693" s="3"/>
      <c r="K2693" s="95" t="str" cm="1">
        <f t="array" ref="K2693">IF(OR($J$14 = "A",$J$14 = "B",$J$14 = "C"),IF(I2693="","",IF(LEN(I2693)&gt;2,_xlfn.IFS(ISNUMBER(SEARCH("_",I2693)),I2693,ISNUMBER(SEARCH(", ",I2693)),SUBSTITUTE(I2693,", ","_"),ISNUMBER(SEARCH("/ ",I2693)),SUBSTITUTE(I2693,"/ ","_"),ISNUMBER(SEARCH(",",I2693)),SUBSTITUTE(I2693,",","_"),ISNUMBER(SEARCH("/",I2693)),SUBSTITUTE(I2693,"/","_"),ISNUMBER(SEARCH("",I2693)),I2693),I2693)),IF(OR($J$14 = "J",$J$14 = "K"),"",IF(D2693="","",IF(LEN(D2693)&gt;2,_xlfn.IFS(ISNUMBER(SEARCH("_",D2693)),D2693,ISNUMBER(SEARCH(", ",D2693)),SUBSTITUTE(D2693,", ","_"),ISNUMBER(SEARCH("/ ",D2693)),SUBSTITUTE(D2693,"/ ","_"),ISNUMBER(SEARCH(",",D2693)),SUBSTITUTE(D2693,",","_"),ISNUMBER(SEARCH("/",D2693)),SUBSTITUTE(D2693,"/","_"),ISNUMBER(SEARCH("",D2693)),D2693),D2693))))</f>
        <v/>
      </c>
      <c r="L2693" s="1"/>
      <c r="M2693" s="1" t="str">
        <f t="shared" si="206"/>
        <v/>
      </c>
      <c r="N2693" s="94" t="str">
        <f>IF($L2693="None","",IF(ISERROR(VLOOKUP($L2693,Info!$B$4:$B$266,1,FALSE)),"",VLOOKUP($L2693,Info!$B$4:$L$266,5,FALSE)))</f>
        <v/>
      </c>
      <c r="O2693" s="94" t="str">
        <f>IF(K2693="","",IF(AND($J$12&lt;&gt;"ABC",N2693="3"),"BAC",IF(N2693="3","ABC",IF($J$12&lt;&gt;"ABC",IF($J$10="Standard",VLOOKUP(K2693,Info!$BE$4:$BF$481,2,FALSE),VLOOKUP(K2693,Info!$BI$4:$BJ$482,2,FALSE)),IF($J$10="Standard",VLOOKUP(K2693,Info!$AG$4:$AH$2994,2,FALSE),VLOOKUP(K2693,Info!$AK$4:$AL$2997,2,FALSE))))))</f>
        <v/>
      </c>
      <c r="P2693" s="94" t="str">
        <f>IF($L2693="None","",IF(ISERROR(VLOOKUP($L2693,Info!$B$4:$B$266,1,FALSE)),"",VLOOKUP($L2693,Info!$B$4:$L$266,3,FALSE)))</f>
        <v/>
      </c>
      <c r="Q2693" s="96" t="str">
        <f>IF($L2693="None","",IF(ISERROR(VLOOKUP($L2693,Info!$B$4:$B$266,1,FALSE)),"",VLOOKUP($L2693,Info!$B$4:$L$266,4,FALSE)))</f>
        <v/>
      </c>
      <c r="R2693" s="1"/>
      <c r="S2693" s="6" t="str">
        <f t="shared" si="207"/>
        <v/>
      </c>
      <c r="T2693" s="6" t="str">
        <f>IF($L2693="None","",IF(ISERROR(VLOOKUP($L2693,Info!$B$4:$B$266,1,FALSE)),"",VLOOKUP($L2693,Info!$B$4:$L$266,11,FALSE)))</f>
        <v/>
      </c>
      <c r="U2693" s="1"/>
      <c r="V2693" s="1"/>
      <c r="W2693" s="1"/>
      <c r="X2693" s="1" t="str">
        <f>IF($L2693="None","",IF(ISERROR(VLOOKUP($L2693,Info!$B$4:$B$266,1,FALSE)),"",IF(OR(W2693="Metallic Liquid Tight",W2693="Non-Metallic Liquid Tight",W2693="LSZH",W2693="Greenfield"),VLOOKUP($L2693,Info!$B$4:$L$266,7,FALSE),"N/A")))</f>
        <v/>
      </c>
      <c r="Y2693" s="1"/>
      <c r="Z2693" s="96" t="str">
        <f>IF($L2693="None","",IF(ISERROR(VLOOKUP($L2693,Info!$B$4:$B$266,1,FALSE)),"",VLOOKUP($L2693,Info!$B$4:$L$266,9,FALSE)))</f>
        <v/>
      </c>
      <c r="AA2693" s="96" t="str">
        <f>IF($L2693="None","",IF(ISERROR(VLOOKUP($L2693,Info!$B$4:$B$266,1,FALSE)),"",VLOOKUP($L2693,Info!$B$4:$L$266,8,FALSE)))</f>
        <v/>
      </c>
      <c r="AB2693" s="96" t="str">
        <f>IF($L2693="None","",IF(ISERROR(VLOOKUP($L2693,Info!$B$4:$B$266,1,FALSE)),"",VLOOKUP($L2693,Info!$B$4:$L$266,10,FALSE)))</f>
        <v/>
      </c>
      <c r="AC2693" s="1" t="str">
        <f>IF(W2693="SO Cable","Black,White",IF(O2693="","",IF(P2693="","",IF($J$12&lt;&gt;"ABC",IF(P2693&lt;="250",VLOOKUP(O2693,Info!$AZ$4:$BB$22,3,FALSE),VLOOKUP(O2693,Info!$AZ$23:$BB$39,3,FALSE)),IF(P2693&lt;="250",VLOOKUP(O2693,Info!$AO$4:$AQ$22,3,FALSE),VLOOKUP(O2693,Info!$AO$23:$AP$39,3,FALSE))))))</f>
        <v/>
      </c>
      <c r="AD2693" s="1"/>
      <c r="AE2693" s="1" t="str">
        <f>IF($L2693="None","",IF(ISERROR(VLOOKUP($L2693,Info!$B$4:$B$266,1,FALSE)),"",VLOOKUP($L2693,Info!$B$4:$L$266,4,FALSE)))</f>
        <v/>
      </c>
      <c r="AF2693" s="1" t="str">
        <f>IF($L2693="None","",IF(ISERROR(VLOOKUP($L2693,Info!$B$4:$B$266,1,FALSE)),"",VLOOKUP($L2693,Info!$B$4:$L$266,6,FALSE)))</f>
        <v/>
      </c>
      <c r="AG2693" s="1"/>
      <c r="AH2693" s="33" t="str" cm="1">
        <f t="array" ref="AH2693">IF(AND(L2693&lt;&gt;"",O2693&lt;&gt;"",R2693:S2693&lt;&gt;"",W2693:X2693&lt;&gt;"",Z2693:AA2693&lt;&gt;"",AC2693&lt;&gt;""),"Good","Bad")</f>
        <v>Bad</v>
      </c>
      <c r="AL2693" t="str" cm="1">
        <f t="array" ref="AL2693">IF(R2693&gt;0,_xlfn.IFS(COUNTIF($L$20:L2693,"&lt;&gt;")&lt;101,1,COUNTIF($L$20:L2693,"&lt;&gt;")&lt;201,2,COUNTIF($L$20:L2693,"&lt;&gt;")&lt;301,3,COUNTIF($L$20:L2693,"&lt;&gt;")&lt;401,4,COUNTIF($L$20:L2693,"&lt;&gt;")&lt;501,5,COUNTIF($L$20:L2693,"&lt;&gt;")&lt;601,6,COUNTIF($L$20:L2693,"&lt;&gt;")&lt;701,7,COUNTIF($L$20:L2693,"&lt;&gt;")&lt;801,8,COUNTIF($L$20:L2693,"&lt;&gt;")&lt;901,9,COUNTIF($L$20:L2693,"&lt;&gt;")&lt;1001,10,COUNTIF($L$20:L2693,"&lt;&gt;")&lt;1101,11,COUNTIF($L$20:L2693,"&lt;&gt;")&lt;1201,12,COUNTIF($L$20:L2693,"&lt;&gt;")&lt;1301,13,COUNTIF($L$20:L2693,"&lt;&gt;")&lt;1401,14,COUNTIF($L$20:L2693,"&lt;&gt;")&lt;1501,15,COUNTIF($L$20:L2693,"&lt;&gt;")&lt;1601,16,COUNTIF($L$20:L2693,"&lt;&gt;")&lt;1701,17,COUNTIF($L$20:L2693,"&lt;&gt;")&lt;1801,18,COUNTIF($L$20:L2693,"&lt;&gt;")&lt;1901,19,COUNTIF($L$20:L2693,"&lt;&gt;")&lt;2001,20,COUNTIF($L$20:L2693,"&lt;&gt;")&lt;2101,21,COUNTIF($L$20:L2693,"&lt;&gt;")&lt;2201,22,COUNTIF($L$20:L2693,"&lt;&gt;")&lt;2301,23,COUNTIF($L$20:L2693,"&lt;&gt;")&lt;2401,24,COUNTIF($L$20:L2693,"&lt;&gt;")&lt;2501,25,COUNTIF($L$20:L2693,"&lt;&gt;")&lt;2601,26,COUNTIF($L$20:L2693,"&lt;&gt;")&lt;2701,27,COUNTIF($L$20:L2693,"&lt;&gt;")&lt;2801,28,COUNTIF($L$20:L2693,"&lt;&gt;")&lt;2901,29,COUNTIF($L$20:L2693,"&lt;&gt;")&lt;3001,30),"")</f>
        <v/>
      </c>
      <c r="AM2693" t="str">
        <f t="shared" si="205"/>
        <v/>
      </c>
      <c r="AN2693" t="str">
        <f t="shared" si="209"/>
        <v/>
      </c>
      <c r="AP2693" t="str">
        <f t="shared" si="208"/>
        <v/>
      </c>
      <c r="AQ2693" t="str">
        <f>IF(AO2693="","",COUNTIFS(AM2693:$AM$3019,AO2693))</f>
        <v/>
      </c>
    </row>
    <row r="2694" spans="1:43" x14ac:dyDescent="0.25">
      <c r="A2694" s="6" t="str">
        <f>IF(COUNT($A$20:A2693)&lt;&gt;$B$4,IF(A2693="","",A2693+1),"")</f>
        <v/>
      </c>
      <c r="B2694" s="3"/>
      <c r="C2694" s="3"/>
      <c r="D2694" s="122"/>
      <c r="E2694" s="3"/>
      <c r="F2694" s="3"/>
      <c r="G2694" s="3"/>
      <c r="H2694" s="3"/>
      <c r="I2694" s="120"/>
      <c r="J2694" s="3"/>
      <c r="K2694" s="95" t="str" cm="1">
        <f t="array" ref="K2694">IF(OR($J$14 = "A",$J$14 = "B",$J$14 = "C"),IF(I2694="","",IF(LEN(I2694)&gt;2,_xlfn.IFS(ISNUMBER(SEARCH("_",I2694)),I2694,ISNUMBER(SEARCH(", ",I2694)),SUBSTITUTE(I2694,", ","_"),ISNUMBER(SEARCH("/ ",I2694)),SUBSTITUTE(I2694,"/ ","_"),ISNUMBER(SEARCH(",",I2694)),SUBSTITUTE(I2694,",","_"),ISNUMBER(SEARCH("/",I2694)),SUBSTITUTE(I2694,"/","_"),ISNUMBER(SEARCH("",I2694)),I2694),I2694)),IF(OR($J$14 = "J",$J$14 = "K"),"",IF(D2694="","",IF(LEN(D2694)&gt;2,_xlfn.IFS(ISNUMBER(SEARCH("_",D2694)),D2694,ISNUMBER(SEARCH(", ",D2694)),SUBSTITUTE(D2694,", ","_"),ISNUMBER(SEARCH("/ ",D2694)),SUBSTITUTE(D2694,"/ ","_"),ISNUMBER(SEARCH(",",D2694)),SUBSTITUTE(D2694,",","_"),ISNUMBER(SEARCH("/",D2694)),SUBSTITUTE(D2694,"/","_"),ISNUMBER(SEARCH("",D2694)),D2694),D2694))))</f>
        <v/>
      </c>
      <c r="L2694" s="1"/>
      <c r="M2694" s="1" t="str">
        <f t="shared" si="206"/>
        <v/>
      </c>
      <c r="N2694" s="94" t="str">
        <f>IF($L2694="None","",IF(ISERROR(VLOOKUP($L2694,Info!$B$4:$B$266,1,FALSE)),"",VLOOKUP($L2694,Info!$B$4:$L$266,5,FALSE)))</f>
        <v/>
      </c>
      <c r="O2694" s="94" t="str">
        <f>IF(K2694="","",IF(AND($J$12&lt;&gt;"ABC",N2694="3"),"BAC",IF(N2694="3","ABC",IF($J$12&lt;&gt;"ABC",IF($J$10="Standard",VLOOKUP(K2694,Info!$BE$4:$BF$481,2,FALSE),VLOOKUP(K2694,Info!$BI$4:$BJ$482,2,FALSE)),IF($J$10="Standard",VLOOKUP(K2694,Info!$AG$4:$AH$2994,2,FALSE),VLOOKUP(K2694,Info!$AK$4:$AL$2997,2,FALSE))))))</f>
        <v/>
      </c>
      <c r="P2694" s="94" t="str">
        <f>IF($L2694="None","",IF(ISERROR(VLOOKUP($L2694,Info!$B$4:$B$266,1,FALSE)),"",VLOOKUP($L2694,Info!$B$4:$L$266,3,FALSE)))</f>
        <v/>
      </c>
      <c r="Q2694" s="96" t="str">
        <f>IF($L2694="None","",IF(ISERROR(VLOOKUP($L2694,Info!$B$4:$B$266,1,FALSE)),"",VLOOKUP($L2694,Info!$B$4:$L$266,4,FALSE)))</f>
        <v/>
      </c>
      <c r="R2694" s="1"/>
      <c r="S2694" s="6" t="str">
        <f t="shared" si="207"/>
        <v/>
      </c>
      <c r="T2694" s="6" t="str">
        <f>IF($L2694="None","",IF(ISERROR(VLOOKUP($L2694,Info!$B$4:$B$266,1,FALSE)),"",VLOOKUP($L2694,Info!$B$4:$L$266,11,FALSE)))</f>
        <v/>
      </c>
      <c r="U2694" s="1"/>
      <c r="V2694" s="1"/>
      <c r="W2694" s="1"/>
      <c r="X2694" s="1" t="str">
        <f>IF($L2694="None","",IF(ISERROR(VLOOKUP($L2694,Info!$B$4:$B$266,1,FALSE)),"",IF(OR(W2694="Metallic Liquid Tight",W2694="Non-Metallic Liquid Tight",W2694="LSZH",W2694="Greenfield"),VLOOKUP($L2694,Info!$B$4:$L$266,7,FALSE),"N/A")))</f>
        <v/>
      </c>
      <c r="Y2694" s="1"/>
      <c r="Z2694" s="96" t="str">
        <f>IF($L2694="None","",IF(ISERROR(VLOOKUP($L2694,Info!$B$4:$B$266,1,FALSE)),"",VLOOKUP($L2694,Info!$B$4:$L$266,9,FALSE)))</f>
        <v/>
      </c>
      <c r="AA2694" s="96" t="str">
        <f>IF($L2694="None","",IF(ISERROR(VLOOKUP($L2694,Info!$B$4:$B$266,1,FALSE)),"",VLOOKUP($L2694,Info!$B$4:$L$266,8,FALSE)))</f>
        <v/>
      </c>
      <c r="AB2694" s="96" t="str">
        <f>IF($L2694="None","",IF(ISERROR(VLOOKUP($L2694,Info!$B$4:$B$266,1,FALSE)),"",VLOOKUP($L2694,Info!$B$4:$L$266,10,FALSE)))</f>
        <v/>
      </c>
      <c r="AC2694" s="1" t="str">
        <f>IF(W2694="SO Cable","Black,White",IF(O2694="","",IF(P2694="","",IF($J$12&lt;&gt;"ABC",IF(P2694&lt;="250",VLOOKUP(O2694,Info!$AZ$4:$BB$22,3,FALSE),VLOOKUP(O2694,Info!$AZ$23:$BB$39,3,FALSE)),IF(P2694&lt;="250",VLOOKUP(O2694,Info!$AO$4:$AQ$22,3,FALSE),VLOOKUP(O2694,Info!$AO$23:$AP$39,3,FALSE))))))</f>
        <v/>
      </c>
      <c r="AD2694" s="1"/>
      <c r="AE2694" s="1" t="str">
        <f>IF($L2694="None","",IF(ISERROR(VLOOKUP($L2694,Info!$B$4:$B$266,1,FALSE)),"",VLOOKUP($L2694,Info!$B$4:$L$266,4,FALSE)))</f>
        <v/>
      </c>
      <c r="AF2694" s="1" t="str">
        <f>IF($L2694="None","",IF(ISERROR(VLOOKUP($L2694,Info!$B$4:$B$266,1,FALSE)),"",VLOOKUP($L2694,Info!$B$4:$L$266,6,FALSE)))</f>
        <v/>
      </c>
      <c r="AG2694" s="1"/>
      <c r="AH2694" s="33" t="str" cm="1">
        <f t="array" ref="AH2694">IF(AND(L2694&lt;&gt;"",O2694&lt;&gt;"",R2694:S2694&lt;&gt;"",W2694:X2694&lt;&gt;"",Z2694:AA2694&lt;&gt;"",AC2694&lt;&gt;""),"Good","Bad")</f>
        <v>Bad</v>
      </c>
      <c r="AL2694" t="str" cm="1">
        <f t="array" ref="AL2694">IF(R2694&gt;0,_xlfn.IFS(COUNTIF($L$20:L2694,"&lt;&gt;")&lt;101,1,COUNTIF($L$20:L2694,"&lt;&gt;")&lt;201,2,COUNTIF($L$20:L2694,"&lt;&gt;")&lt;301,3,COUNTIF($L$20:L2694,"&lt;&gt;")&lt;401,4,COUNTIF($L$20:L2694,"&lt;&gt;")&lt;501,5,COUNTIF($L$20:L2694,"&lt;&gt;")&lt;601,6,COUNTIF($L$20:L2694,"&lt;&gt;")&lt;701,7,COUNTIF($L$20:L2694,"&lt;&gt;")&lt;801,8,COUNTIF($L$20:L2694,"&lt;&gt;")&lt;901,9,COUNTIF($L$20:L2694,"&lt;&gt;")&lt;1001,10,COUNTIF($L$20:L2694,"&lt;&gt;")&lt;1101,11,COUNTIF($L$20:L2694,"&lt;&gt;")&lt;1201,12,COUNTIF($L$20:L2694,"&lt;&gt;")&lt;1301,13,COUNTIF($L$20:L2694,"&lt;&gt;")&lt;1401,14,COUNTIF($L$20:L2694,"&lt;&gt;")&lt;1501,15,COUNTIF($L$20:L2694,"&lt;&gt;")&lt;1601,16,COUNTIF($L$20:L2694,"&lt;&gt;")&lt;1701,17,COUNTIF($L$20:L2694,"&lt;&gt;")&lt;1801,18,COUNTIF($L$20:L2694,"&lt;&gt;")&lt;1901,19,COUNTIF($L$20:L2694,"&lt;&gt;")&lt;2001,20,COUNTIF($L$20:L2694,"&lt;&gt;")&lt;2101,21,COUNTIF($L$20:L2694,"&lt;&gt;")&lt;2201,22,COUNTIF($L$20:L2694,"&lt;&gt;")&lt;2301,23,COUNTIF($L$20:L2694,"&lt;&gt;")&lt;2401,24,COUNTIF($L$20:L2694,"&lt;&gt;")&lt;2501,25,COUNTIF($L$20:L2694,"&lt;&gt;")&lt;2601,26,COUNTIF($L$20:L2694,"&lt;&gt;")&lt;2701,27,COUNTIF($L$20:L2694,"&lt;&gt;")&lt;2801,28,COUNTIF($L$20:L2694,"&lt;&gt;")&lt;2901,29,COUNTIF($L$20:L2694,"&lt;&gt;")&lt;3001,30),"")</f>
        <v/>
      </c>
      <c r="AM2694" t="str">
        <f t="shared" si="205"/>
        <v/>
      </c>
      <c r="AN2694" t="str">
        <f t="shared" si="209"/>
        <v/>
      </c>
      <c r="AP2694" t="str">
        <f t="shared" si="208"/>
        <v/>
      </c>
      <c r="AQ2694" t="str">
        <f>IF(AO2694="","",COUNTIFS(AM2694:$AM$3019,AO2694))</f>
        <v/>
      </c>
    </row>
    <row r="2695" spans="1:43" x14ac:dyDescent="0.25">
      <c r="A2695" s="6" t="str">
        <f>IF(COUNT($A$20:A2694)&lt;&gt;$B$4,IF(A2694="","",A2694+1),"")</f>
        <v/>
      </c>
      <c r="B2695" s="3"/>
      <c r="C2695" s="3"/>
      <c r="D2695" s="122"/>
      <c r="E2695" s="3"/>
      <c r="F2695" s="3"/>
      <c r="G2695" s="3"/>
      <c r="H2695" s="3"/>
      <c r="I2695" s="120"/>
      <c r="J2695" s="3"/>
      <c r="K2695" s="95" t="str" cm="1">
        <f t="array" ref="K2695">IF(OR($J$14 = "A",$J$14 = "B",$J$14 = "C"),IF(I2695="","",IF(LEN(I2695)&gt;2,_xlfn.IFS(ISNUMBER(SEARCH("_",I2695)),I2695,ISNUMBER(SEARCH(", ",I2695)),SUBSTITUTE(I2695,", ","_"),ISNUMBER(SEARCH("/ ",I2695)),SUBSTITUTE(I2695,"/ ","_"),ISNUMBER(SEARCH(",",I2695)),SUBSTITUTE(I2695,",","_"),ISNUMBER(SEARCH("/",I2695)),SUBSTITUTE(I2695,"/","_"),ISNUMBER(SEARCH("",I2695)),I2695),I2695)),IF(OR($J$14 = "J",$J$14 = "K"),"",IF(D2695="","",IF(LEN(D2695)&gt;2,_xlfn.IFS(ISNUMBER(SEARCH("_",D2695)),D2695,ISNUMBER(SEARCH(", ",D2695)),SUBSTITUTE(D2695,", ","_"),ISNUMBER(SEARCH("/ ",D2695)),SUBSTITUTE(D2695,"/ ","_"),ISNUMBER(SEARCH(",",D2695)),SUBSTITUTE(D2695,",","_"),ISNUMBER(SEARCH("/",D2695)),SUBSTITUTE(D2695,"/","_"),ISNUMBER(SEARCH("",D2695)),D2695),D2695))))</f>
        <v/>
      </c>
      <c r="L2695" s="1"/>
      <c r="M2695" s="1" t="str">
        <f t="shared" si="206"/>
        <v/>
      </c>
      <c r="N2695" s="94" t="str">
        <f>IF($L2695="None","",IF(ISERROR(VLOOKUP($L2695,Info!$B$4:$B$266,1,FALSE)),"",VLOOKUP($L2695,Info!$B$4:$L$266,5,FALSE)))</f>
        <v/>
      </c>
      <c r="O2695" s="94" t="str">
        <f>IF(K2695="","",IF(AND($J$12&lt;&gt;"ABC",N2695="3"),"BAC",IF(N2695="3","ABC",IF($J$12&lt;&gt;"ABC",IF($J$10="Standard",VLOOKUP(K2695,Info!$BE$4:$BF$481,2,FALSE),VLOOKUP(K2695,Info!$BI$4:$BJ$482,2,FALSE)),IF($J$10="Standard",VLOOKUP(K2695,Info!$AG$4:$AH$2994,2,FALSE),VLOOKUP(K2695,Info!$AK$4:$AL$2997,2,FALSE))))))</f>
        <v/>
      </c>
      <c r="P2695" s="94" t="str">
        <f>IF($L2695="None","",IF(ISERROR(VLOOKUP($L2695,Info!$B$4:$B$266,1,FALSE)),"",VLOOKUP($L2695,Info!$B$4:$L$266,3,FALSE)))</f>
        <v/>
      </c>
      <c r="Q2695" s="96" t="str">
        <f>IF($L2695="None","",IF(ISERROR(VLOOKUP($L2695,Info!$B$4:$B$266,1,FALSE)),"",VLOOKUP($L2695,Info!$B$4:$L$266,4,FALSE)))</f>
        <v/>
      </c>
      <c r="R2695" s="1"/>
      <c r="S2695" s="6" t="str">
        <f t="shared" si="207"/>
        <v/>
      </c>
      <c r="T2695" s="6" t="str">
        <f>IF($L2695="None","",IF(ISERROR(VLOOKUP($L2695,Info!$B$4:$B$266,1,FALSE)),"",VLOOKUP($L2695,Info!$B$4:$L$266,11,FALSE)))</f>
        <v/>
      </c>
      <c r="U2695" s="1"/>
      <c r="V2695" s="1"/>
      <c r="W2695" s="1"/>
      <c r="X2695" s="1" t="str">
        <f>IF($L2695="None","",IF(ISERROR(VLOOKUP($L2695,Info!$B$4:$B$266,1,FALSE)),"",IF(OR(W2695="Metallic Liquid Tight",W2695="Non-Metallic Liquid Tight",W2695="LSZH",W2695="Greenfield"),VLOOKUP($L2695,Info!$B$4:$L$266,7,FALSE),"N/A")))</f>
        <v/>
      </c>
      <c r="Y2695" s="1"/>
      <c r="Z2695" s="96" t="str">
        <f>IF($L2695="None","",IF(ISERROR(VLOOKUP($L2695,Info!$B$4:$B$266,1,FALSE)),"",VLOOKUP($L2695,Info!$B$4:$L$266,9,FALSE)))</f>
        <v/>
      </c>
      <c r="AA2695" s="96" t="str">
        <f>IF($L2695="None","",IF(ISERROR(VLOOKUP($L2695,Info!$B$4:$B$266,1,FALSE)),"",VLOOKUP($L2695,Info!$B$4:$L$266,8,FALSE)))</f>
        <v/>
      </c>
      <c r="AB2695" s="96" t="str">
        <f>IF($L2695="None","",IF(ISERROR(VLOOKUP($L2695,Info!$B$4:$B$266,1,FALSE)),"",VLOOKUP($L2695,Info!$B$4:$L$266,10,FALSE)))</f>
        <v/>
      </c>
      <c r="AC2695" s="1" t="str">
        <f>IF(W2695="SO Cable","Black,White",IF(O2695="","",IF(P2695="","",IF($J$12&lt;&gt;"ABC",IF(P2695&lt;="250",VLOOKUP(O2695,Info!$AZ$4:$BB$22,3,FALSE),VLOOKUP(O2695,Info!$AZ$23:$BB$39,3,FALSE)),IF(P2695&lt;="250",VLOOKUP(O2695,Info!$AO$4:$AQ$22,3,FALSE),VLOOKUP(O2695,Info!$AO$23:$AP$39,3,FALSE))))))</f>
        <v/>
      </c>
      <c r="AD2695" s="1"/>
      <c r="AE2695" s="1" t="str">
        <f>IF($L2695="None","",IF(ISERROR(VLOOKUP($L2695,Info!$B$4:$B$266,1,FALSE)),"",VLOOKUP($L2695,Info!$B$4:$L$266,4,FALSE)))</f>
        <v/>
      </c>
      <c r="AF2695" s="1" t="str">
        <f>IF($L2695="None","",IF(ISERROR(VLOOKUP($L2695,Info!$B$4:$B$266,1,FALSE)),"",VLOOKUP($L2695,Info!$B$4:$L$266,6,FALSE)))</f>
        <v/>
      </c>
      <c r="AG2695" s="1"/>
      <c r="AH2695" s="33" t="str" cm="1">
        <f t="array" ref="AH2695">IF(AND(L2695&lt;&gt;"",O2695&lt;&gt;"",R2695:S2695&lt;&gt;"",W2695:X2695&lt;&gt;"",Z2695:AA2695&lt;&gt;"",AC2695&lt;&gt;""),"Good","Bad")</f>
        <v>Bad</v>
      </c>
      <c r="AL2695" t="str" cm="1">
        <f t="array" ref="AL2695">IF(R2695&gt;0,_xlfn.IFS(COUNTIF($L$20:L2695,"&lt;&gt;")&lt;101,1,COUNTIF($L$20:L2695,"&lt;&gt;")&lt;201,2,COUNTIF($L$20:L2695,"&lt;&gt;")&lt;301,3,COUNTIF($L$20:L2695,"&lt;&gt;")&lt;401,4,COUNTIF($L$20:L2695,"&lt;&gt;")&lt;501,5,COUNTIF($L$20:L2695,"&lt;&gt;")&lt;601,6,COUNTIF($L$20:L2695,"&lt;&gt;")&lt;701,7,COUNTIF($L$20:L2695,"&lt;&gt;")&lt;801,8,COUNTIF($L$20:L2695,"&lt;&gt;")&lt;901,9,COUNTIF($L$20:L2695,"&lt;&gt;")&lt;1001,10,COUNTIF($L$20:L2695,"&lt;&gt;")&lt;1101,11,COUNTIF($L$20:L2695,"&lt;&gt;")&lt;1201,12,COUNTIF($L$20:L2695,"&lt;&gt;")&lt;1301,13,COUNTIF($L$20:L2695,"&lt;&gt;")&lt;1401,14,COUNTIF($L$20:L2695,"&lt;&gt;")&lt;1501,15,COUNTIF($L$20:L2695,"&lt;&gt;")&lt;1601,16,COUNTIF($L$20:L2695,"&lt;&gt;")&lt;1701,17,COUNTIF($L$20:L2695,"&lt;&gt;")&lt;1801,18,COUNTIF($L$20:L2695,"&lt;&gt;")&lt;1901,19,COUNTIF($L$20:L2695,"&lt;&gt;")&lt;2001,20,COUNTIF($L$20:L2695,"&lt;&gt;")&lt;2101,21,COUNTIF($L$20:L2695,"&lt;&gt;")&lt;2201,22,COUNTIF($L$20:L2695,"&lt;&gt;")&lt;2301,23,COUNTIF($L$20:L2695,"&lt;&gt;")&lt;2401,24,COUNTIF($L$20:L2695,"&lt;&gt;")&lt;2501,25,COUNTIF($L$20:L2695,"&lt;&gt;")&lt;2601,26,COUNTIF($L$20:L2695,"&lt;&gt;")&lt;2701,27,COUNTIF($L$20:L2695,"&lt;&gt;")&lt;2801,28,COUNTIF($L$20:L2695,"&lt;&gt;")&lt;2901,29,COUNTIF($L$20:L2695,"&lt;&gt;")&lt;3001,30),"")</f>
        <v/>
      </c>
      <c r="AM2695" t="str">
        <f t="shared" si="205"/>
        <v/>
      </c>
      <c r="AN2695" t="str">
        <f t="shared" si="209"/>
        <v/>
      </c>
      <c r="AP2695" t="str">
        <f t="shared" si="208"/>
        <v/>
      </c>
      <c r="AQ2695" t="str">
        <f>IF(AO2695="","",COUNTIFS(AM2695:$AM$3019,AO2695))</f>
        <v/>
      </c>
    </row>
    <row r="2696" spans="1:43" x14ac:dyDescent="0.25">
      <c r="A2696" s="6" t="str">
        <f>IF(COUNT($A$20:A2695)&lt;&gt;$B$4,IF(A2695="","",A2695+1),"")</f>
        <v/>
      </c>
      <c r="B2696" s="3"/>
      <c r="C2696" s="3"/>
      <c r="D2696" s="122"/>
      <c r="E2696" s="3"/>
      <c r="F2696" s="3"/>
      <c r="G2696" s="3"/>
      <c r="H2696" s="3"/>
      <c r="I2696" s="120"/>
      <c r="J2696" s="3"/>
      <c r="K2696" s="95" t="str" cm="1">
        <f t="array" ref="K2696">IF(OR($J$14 = "A",$J$14 = "B",$J$14 = "C"),IF(I2696="","",IF(LEN(I2696)&gt;2,_xlfn.IFS(ISNUMBER(SEARCH("_",I2696)),I2696,ISNUMBER(SEARCH(", ",I2696)),SUBSTITUTE(I2696,", ","_"),ISNUMBER(SEARCH("/ ",I2696)),SUBSTITUTE(I2696,"/ ","_"),ISNUMBER(SEARCH(",",I2696)),SUBSTITUTE(I2696,",","_"),ISNUMBER(SEARCH("/",I2696)),SUBSTITUTE(I2696,"/","_"),ISNUMBER(SEARCH("",I2696)),I2696),I2696)),IF(OR($J$14 = "J",$J$14 = "K"),"",IF(D2696="","",IF(LEN(D2696)&gt;2,_xlfn.IFS(ISNUMBER(SEARCH("_",D2696)),D2696,ISNUMBER(SEARCH(", ",D2696)),SUBSTITUTE(D2696,", ","_"),ISNUMBER(SEARCH("/ ",D2696)),SUBSTITUTE(D2696,"/ ","_"),ISNUMBER(SEARCH(",",D2696)),SUBSTITUTE(D2696,",","_"),ISNUMBER(SEARCH("/",D2696)),SUBSTITUTE(D2696,"/","_"),ISNUMBER(SEARCH("",D2696)),D2696),D2696))))</f>
        <v/>
      </c>
      <c r="L2696" s="1"/>
      <c r="M2696" s="1" t="str">
        <f t="shared" si="206"/>
        <v/>
      </c>
      <c r="N2696" s="94" t="str">
        <f>IF($L2696="None","",IF(ISERROR(VLOOKUP($L2696,Info!$B$4:$B$266,1,FALSE)),"",VLOOKUP($L2696,Info!$B$4:$L$266,5,FALSE)))</f>
        <v/>
      </c>
      <c r="O2696" s="94" t="str">
        <f>IF(K2696="","",IF(AND($J$12&lt;&gt;"ABC",N2696="3"),"BAC",IF(N2696="3","ABC",IF($J$12&lt;&gt;"ABC",IF($J$10="Standard",VLOOKUP(K2696,Info!$BE$4:$BF$481,2,FALSE),VLOOKUP(K2696,Info!$BI$4:$BJ$482,2,FALSE)),IF($J$10="Standard",VLOOKUP(K2696,Info!$AG$4:$AH$2994,2,FALSE),VLOOKUP(K2696,Info!$AK$4:$AL$2997,2,FALSE))))))</f>
        <v/>
      </c>
      <c r="P2696" s="94" t="str">
        <f>IF($L2696="None","",IF(ISERROR(VLOOKUP($L2696,Info!$B$4:$B$266,1,FALSE)),"",VLOOKUP($L2696,Info!$B$4:$L$266,3,FALSE)))</f>
        <v/>
      </c>
      <c r="Q2696" s="96" t="str">
        <f>IF($L2696="None","",IF(ISERROR(VLOOKUP($L2696,Info!$B$4:$B$266,1,FALSE)),"",VLOOKUP($L2696,Info!$B$4:$L$266,4,FALSE)))</f>
        <v/>
      </c>
      <c r="R2696" s="1"/>
      <c r="S2696" s="6" t="str">
        <f t="shared" si="207"/>
        <v/>
      </c>
      <c r="T2696" s="6" t="str">
        <f>IF($L2696="None","",IF(ISERROR(VLOOKUP($L2696,Info!$B$4:$B$266,1,FALSE)),"",VLOOKUP($L2696,Info!$B$4:$L$266,11,FALSE)))</f>
        <v/>
      </c>
      <c r="U2696" s="1"/>
      <c r="V2696" s="1"/>
      <c r="W2696" s="1"/>
      <c r="X2696" s="1" t="str">
        <f>IF($L2696="None","",IF(ISERROR(VLOOKUP($L2696,Info!$B$4:$B$266,1,FALSE)),"",IF(OR(W2696="Metallic Liquid Tight",W2696="Non-Metallic Liquid Tight",W2696="LSZH",W2696="Greenfield"),VLOOKUP($L2696,Info!$B$4:$L$266,7,FALSE),"N/A")))</f>
        <v/>
      </c>
      <c r="Y2696" s="1"/>
      <c r="Z2696" s="96" t="str">
        <f>IF($L2696="None","",IF(ISERROR(VLOOKUP($L2696,Info!$B$4:$B$266,1,FALSE)),"",VLOOKUP($L2696,Info!$B$4:$L$266,9,FALSE)))</f>
        <v/>
      </c>
      <c r="AA2696" s="96" t="str">
        <f>IF($L2696="None","",IF(ISERROR(VLOOKUP($L2696,Info!$B$4:$B$266,1,FALSE)),"",VLOOKUP($L2696,Info!$B$4:$L$266,8,FALSE)))</f>
        <v/>
      </c>
      <c r="AB2696" s="96" t="str">
        <f>IF($L2696="None","",IF(ISERROR(VLOOKUP($L2696,Info!$B$4:$B$266,1,FALSE)),"",VLOOKUP($L2696,Info!$B$4:$L$266,10,FALSE)))</f>
        <v/>
      </c>
      <c r="AC2696" s="1" t="str">
        <f>IF(W2696="SO Cable","Black,White",IF(O2696="","",IF(P2696="","",IF($J$12&lt;&gt;"ABC",IF(P2696&lt;="250",VLOOKUP(O2696,Info!$AZ$4:$BB$22,3,FALSE),VLOOKUP(O2696,Info!$AZ$23:$BB$39,3,FALSE)),IF(P2696&lt;="250",VLOOKUP(O2696,Info!$AO$4:$AQ$22,3,FALSE),VLOOKUP(O2696,Info!$AO$23:$AP$39,3,FALSE))))))</f>
        <v/>
      </c>
      <c r="AD2696" s="1"/>
      <c r="AE2696" s="1" t="str">
        <f>IF($L2696="None","",IF(ISERROR(VLOOKUP($L2696,Info!$B$4:$B$266,1,FALSE)),"",VLOOKUP($L2696,Info!$B$4:$L$266,4,FALSE)))</f>
        <v/>
      </c>
      <c r="AF2696" s="1" t="str">
        <f>IF($L2696="None","",IF(ISERROR(VLOOKUP($L2696,Info!$B$4:$B$266,1,FALSE)),"",VLOOKUP($L2696,Info!$B$4:$L$266,6,FALSE)))</f>
        <v/>
      </c>
      <c r="AG2696" s="1"/>
      <c r="AH2696" s="33" t="str" cm="1">
        <f t="array" ref="AH2696">IF(AND(L2696&lt;&gt;"",O2696&lt;&gt;"",R2696:S2696&lt;&gt;"",W2696:X2696&lt;&gt;"",Z2696:AA2696&lt;&gt;"",AC2696&lt;&gt;""),"Good","Bad")</f>
        <v>Bad</v>
      </c>
      <c r="AL2696" t="str" cm="1">
        <f t="array" ref="AL2696">IF(R2696&gt;0,_xlfn.IFS(COUNTIF($L$20:L2696,"&lt;&gt;")&lt;101,1,COUNTIF($L$20:L2696,"&lt;&gt;")&lt;201,2,COUNTIF($L$20:L2696,"&lt;&gt;")&lt;301,3,COUNTIF($L$20:L2696,"&lt;&gt;")&lt;401,4,COUNTIF($L$20:L2696,"&lt;&gt;")&lt;501,5,COUNTIF($L$20:L2696,"&lt;&gt;")&lt;601,6,COUNTIF($L$20:L2696,"&lt;&gt;")&lt;701,7,COUNTIF($L$20:L2696,"&lt;&gt;")&lt;801,8,COUNTIF($L$20:L2696,"&lt;&gt;")&lt;901,9,COUNTIF($L$20:L2696,"&lt;&gt;")&lt;1001,10,COUNTIF($L$20:L2696,"&lt;&gt;")&lt;1101,11,COUNTIF($L$20:L2696,"&lt;&gt;")&lt;1201,12,COUNTIF($L$20:L2696,"&lt;&gt;")&lt;1301,13,COUNTIF($L$20:L2696,"&lt;&gt;")&lt;1401,14,COUNTIF($L$20:L2696,"&lt;&gt;")&lt;1501,15,COUNTIF($L$20:L2696,"&lt;&gt;")&lt;1601,16,COUNTIF($L$20:L2696,"&lt;&gt;")&lt;1701,17,COUNTIF($L$20:L2696,"&lt;&gt;")&lt;1801,18,COUNTIF($L$20:L2696,"&lt;&gt;")&lt;1901,19,COUNTIF($L$20:L2696,"&lt;&gt;")&lt;2001,20,COUNTIF($L$20:L2696,"&lt;&gt;")&lt;2101,21,COUNTIF($L$20:L2696,"&lt;&gt;")&lt;2201,22,COUNTIF($L$20:L2696,"&lt;&gt;")&lt;2301,23,COUNTIF($L$20:L2696,"&lt;&gt;")&lt;2401,24,COUNTIF($L$20:L2696,"&lt;&gt;")&lt;2501,25,COUNTIF($L$20:L2696,"&lt;&gt;")&lt;2601,26,COUNTIF($L$20:L2696,"&lt;&gt;")&lt;2701,27,COUNTIF($L$20:L2696,"&lt;&gt;")&lt;2801,28,COUNTIF($L$20:L2696,"&lt;&gt;")&lt;2901,29,COUNTIF($L$20:L2696,"&lt;&gt;")&lt;3001,30),"")</f>
        <v/>
      </c>
      <c r="AM2696" t="str">
        <f t="shared" si="205"/>
        <v/>
      </c>
      <c r="AN2696" t="str">
        <f t="shared" si="209"/>
        <v/>
      </c>
      <c r="AP2696" t="str">
        <f t="shared" si="208"/>
        <v/>
      </c>
      <c r="AQ2696" t="str">
        <f>IF(AO2696="","",COUNTIFS(AM2696:$AM$3019,AO2696))</f>
        <v/>
      </c>
    </row>
    <row r="2697" spans="1:43" x14ac:dyDescent="0.25">
      <c r="A2697" s="6" t="str">
        <f>IF(COUNT($A$20:A2696)&lt;&gt;$B$4,IF(A2696="","",A2696+1),"")</f>
        <v/>
      </c>
      <c r="B2697" s="3"/>
      <c r="C2697" s="3"/>
      <c r="D2697" s="122"/>
      <c r="E2697" s="3"/>
      <c r="F2697" s="3"/>
      <c r="G2697" s="3"/>
      <c r="H2697" s="3"/>
      <c r="I2697" s="120"/>
      <c r="J2697" s="3"/>
      <c r="K2697" s="95" t="str" cm="1">
        <f t="array" ref="K2697">IF(OR($J$14 = "A",$J$14 = "B",$J$14 = "C"),IF(I2697="","",IF(LEN(I2697)&gt;2,_xlfn.IFS(ISNUMBER(SEARCH("_",I2697)),I2697,ISNUMBER(SEARCH(", ",I2697)),SUBSTITUTE(I2697,", ","_"),ISNUMBER(SEARCH("/ ",I2697)),SUBSTITUTE(I2697,"/ ","_"),ISNUMBER(SEARCH(",",I2697)),SUBSTITUTE(I2697,",","_"),ISNUMBER(SEARCH("/",I2697)),SUBSTITUTE(I2697,"/","_"),ISNUMBER(SEARCH("",I2697)),I2697),I2697)),IF(OR($J$14 = "J",$J$14 = "K"),"",IF(D2697="","",IF(LEN(D2697)&gt;2,_xlfn.IFS(ISNUMBER(SEARCH("_",D2697)),D2697,ISNUMBER(SEARCH(", ",D2697)),SUBSTITUTE(D2697,", ","_"),ISNUMBER(SEARCH("/ ",D2697)),SUBSTITUTE(D2697,"/ ","_"),ISNUMBER(SEARCH(",",D2697)),SUBSTITUTE(D2697,",","_"),ISNUMBER(SEARCH("/",D2697)),SUBSTITUTE(D2697,"/","_"),ISNUMBER(SEARCH("",D2697)),D2697),D2697))))</f>
        <v/>
      </c>
      <c r="L2697" s="1"/>
      <c r="M2697" s="1" t="str">
        <f t="shared" si="206"/>
        <v/>
      </c>
      <c r="N2697" s="94" t="str">
        <f>IF($L2697="None","",IF(ISERROR(VLOOKUP($L2697,Info!$B$4:$B$266,1,FALSE)),"",VLOOKUP($L2697,Info!$B$4:$L$266,5,FALSE)))</f>
        <v/>
      </c>
      <c r="O2697" s="94" t="str">
        <f>IF(K2697="","",IF(AND($J$12&lt;&gt;"ABC",N2697="3"),"BAC",IF(N2697="3","ABC",IF($J$12&lt;&gt;"ABC",IF($J$10="Standard",VLOOKUP(K2697,Info!$BE$4:$BF$481,2,FALSE),VLOOKUP(K2697,Info!$BI$4:$BJ$482,2,FALSE)),IF($J$10="Standard",VLOOKUP(K2697,Info!$AG$4:$AH$2994,2,FALSE),VLOOKUP(K2697,Info!$AK$4:$AL$2997,2,FALSE))))))</f>
        <v/>
      </c>
      <c r="P2697" s="94" t="str">
        <f>IF($L2697="None","",IF(ISERROR(VLOOKUP($L2697,Info!$B$4:$B$266,1,FALSE)),"",VLOOKUP($L2697,Info!$B$4:$L$266,3,FALSE)))</f>
        <v/>
      </c>
      <c r="Q2697" s="96" t="str">
        <f>IF($L2697="None","",IF(ISERROR(VLOOKUP($L2697,Info!$B$4:$B$266,1,FALSE)),"",VLOOKUP($L2697,Info!$B$4:$L$266,4,FALSE)))</f>
        <v/>
      </c>
      <c r="R2697" s="1"/>
      <c r="S2697" s="6" t="str">
        <f t="shared" si="207"/>
        <v/>
      </c>
      <c r="T2697" s="6" t="str">
        <f>IF($L2697="None","",IF(ISERROR(VLOOKUP($L2697,Info!$B$4:$B$266,1,FALSE)),"",VLOOKUP($L2697,Info!$B$4:$L$266,11,FALSE)))</f>
        <v/>
      </c>
      <c r="U2697" s="1"/>
      <c r="V2697" s="1"/>
      <c r="W2697" s="1"/>
      <c r="X2697" s="1" t="str">
        <f>IF($L2697="None","",IF(ISERROR(VLOOKUP($L2697,Info!$B$4:$B$266,1,FALSE)),"",IF(OR(W2697="Metallic Liquid Tight",W2697="Non-Metallic Liquid Tight",W2697="LSZH",W2697="Greenfield"),VLOOKUP($L2697,Info!$B$4:$L$266,7,FALSE),"N/A")))</f>
        <v/>
      </c>
      <c r="Y2697" s="1"/>
      <c r="Z2697" s="96" t="str">
        <f>IF($L2697="None","",IF(ISERROR(VLOOKUP($L2697,Info!$B$4:$B$266,1,FALSE)),"",VLOOKUP($L2697,Info!$B$4:$L$266,9,FALSE)))</f>
        <v/>
      </c>
      <c r="AA2697" s="96" t="str">
        <f>IF($L2697="None","",IF(ISERROR(VLOOKUP($L2697,Info!$B$4:$B$266,1,FALSE)),"",VLOOKUP($L2697,Info!$B$4:$L$266,8,FALSE)))</f>
        <v/>
      </c>
      <c r="AB2697" s="96" t="str">
        <f>IF($L2697="None","",IF(ISERROR(VLOOKUP($L2697,Info!$B$4:$B$266,1,FALSE)),"",VLOOKUP($L2697,Info!$B$4:$L$266,10,FALSE)))</f>
        <v/>
      </c>
      <c r="AC2697" s="1" t="str">
        <f>IF(W2697="SO Cable","Black,White",IF(O2697="","",IF(P2697="","",IF($J$12&lt;&gt;"ABC",IF(P2697&lt;="250",VLOOKUP(O2697,Info!$AZ$4:$BB$22,3,FALSE),VLOOKUP(O2697,Info!$AZ$23:$BB$39,3,FALSE)),IF(P2697&lt;="250",VLOOKUP(O2697,Info!$AO$4:$AQ$22,3,FALSE),VLOOKUP(O2697,Info!$AO$23:$AP$39,3,FALSE))))))</f>
        <v/>
      </c>
      <c r="AD2697" s="1"/>
      <c r="AE2697" s="1" t="str">
        <f>IF($L2697="None","",IF(ISERROR(VLOOKUP($L2697,Info!$B$4:$B$266,1,FALSE)),"",VLOOKUP($L2697,Info!$B$4:$L$266,4,FALSE)))</f>
        <v/>
      </c>
      <c r="AF2697" s="1" t="str">
        <f>IF($L2697="None","",IF(ISERROR(VLOOKUP($L2697,Info!$B$4:$B$266,1,FALSE)),"",VLOOKUP($L2697,Info!$B$4:$L$266,6,FALSE)))</f>
        <v/>
      </c>
      <c r="AG2697" s="1"/>
      <c r="AH2697" s="33" t="str" cm="1">
        <f t="array" ref="AH2697">IF(AND(L2697&lt;&gt;"",O2697&lt;&gt;"",R2697:S2697&lt;&gt;"",W2697:X2697&lt;&gt;"",Z2697:AA2697&lt;&gt;"",AC2697&lt;&gt;""),"Good","Bad")</f>
        <v>Bad</v>
      </c>
      <c r="AL2697" t="str" cm="1">
        <f t="array" ref="AL2697">IF(R2697&gt;0,_xlfn.IFS(COUNTIF($L$20:L2697,"&lt;&gt;")&lt;101,1,COUNTIF($L$20:L2697,"&lt;&gt;")&lt;201,2,COUNTIF($L$20:L2697,"&lt;&gt;")&lt;301,3,COUNTIF($L$20:L2697,"&lt;&gt;")&lt;401,4,COUNTIF($L$20:L2697,"&lt;&gt;")&lt;501,5,COUNTIF($L$20:L2697,"&lt;&gt;")&lt;601,6,COUNTIF($L$20:L2697,"&lt;&gt;")&lt;701,7,COUNTIF($L$20:L2697,"&lt;&gt;")&lt;801,8,COUNTIF($L$20:L2697,"&lt;&gt;")&lt;901,9,COUNTIF($L$20:L2697,"&lt;&gt;")&lt;1001,10,COUNTIF($L$20:L2697,"&lt;&gt;")&lt;1101,11,COUNTIF($L$20:L2697,"&lt;&gt;")&lt;1201,12,COUNTIF($L$20:L2697,"&lt;&gt;")&lt;1301,13,COUNTIF($L$20:L2697,"&lt;&gt;")&lt;1401,14,COUNTIF($L$20:L2697,"&lt;&gt;")&lt;1501,15,COUNTIF($L$20:L2697,"&lt;&gt;")&lt;1601,16,COUNTIF($L$20:L2697,"&lt;&gt;")&lt;1701,17,COUNTIF($L$20:L2697,"&lt;&gt;")&lt;1801,18,COUNTIF($L$20:L2697,"&lt;&gt;")&lt;1901,19,COUNTIF($L$20:L2697,"&lt;&gt;")&lt;2001,20,COUNTIF($L$20:L2697,"&lt;&gt;")&lt;2101,21,COUNTIF($L$20:L2697,"&lt;&gt;")&lt;2201,22,COUNTIF($L$20:L2697,"&lt;&gt;")&lt;2301,23,COUNTIF($L$20:L2697,"&lt;&gt;")&lt;2401,24,COUNTIF($L$20:L2697,"&lt;&gt;")&lt;2501,25,COUNTIF($L$20:L2697,"&lt;&gt;")&lt;2601,26,COUNTIF($L$20:L2697,"&lt;&gt;")&lt;2701,27,COUNTIF($L$20:L2697,"&lt;&gt;")&lt;2801,28,COUNTIF($L$20:L2697,"&lt;&gt;")&lt;2901,29,COUNTIF($L$20:L2697,"&lt;&gt;")&lt;3001,30),"")</f>
        <v/>
      </c>
      <c r="AM2697" t="str">
        <f t="shared" si="205"/>
        <v/>
      </c>
      <c r="AN2697" t="str">
        <f t="shared" si="209"/>
        <v/>
      </c>
      <c r="AP2697" t="str">
        <f t="shared" si="208"/>
        <v/>
      </c>
      <c r="AQ2697" t="str">
        <f>IF(AO2697="","",COUNTIFS(AM2697:$AM$3019,AO2697))</f>
        <v/>
      </c>
    </row>
    <row r="2698" spans="1:43" x14ac:dyDescent="0.25">
      <c r="A2698" s="6" t="str">
        <f>IF(COUNT($A$20:A2697)&lt;&gt;$B$4,IF(A2697="","",A2697+1),"")</f>
        <v/>
      </c>
      <c r="B2698" s="3"/>
      <c r="C2698" s="3"/>
      <c r="D2698" s="122"/>
      <c r="E2698" s="3"/>
      <c r="F2698" s="3"/>
      <c r="G2698" s="3"/>
      <c r="H2698" s="3"/>
      <c r="I2698" s="120"/>
      <c r="J2698" s="3"/>
      <c r="K2698" s="95" t="str" cm="1">
        <f t="array" ref="K2698">IF(OR($J$14 = "A",$J$14 = "B",$J$14 = "C"),IF(I2698="","",IF(LEN(I2698)&gt;2,_xlfn.IFS(ISNUMBER(SEARCH("_",I2698)),I2698,ISNUMBER(SEARCH(", ",I2698)),SUBSTITUTE(I2698,", ","_"),ISNUMBER(SEARCH("/ ",I2698)),SUBSTITUTE(I2698,"/ ","_"),ISNUMBER(SEARCH(",",I2698)),SUBSTITUTE(I2698,",","_"),ISNUMBER(SEARCH("/",I2698)),SUBSTITUTE(I2698,"/","_"),ISNUMBER(SEARCH("",I2698)),I2698),I2698)),IF(OR($J$14 = "J",$J$14 = "K"),"",IF(D2698="","",IF(LEN(D2698)&gt;2,_xlfn.IFS(ISNUMBER(SEARCH("_",D2698)),D2698,ISNUMBER(SEARCH(", ",D2698)),SUBSTITUTE(D2698,", ","_"),ISNUMBER(SEARCH("/ ",D2698)),SUBSTITUTE(D2698,"/ ","_"),ISNUMBER(SEARCH(",",D2698)),SUBSTITUTE(D2698,",","_"),ISNUMBER(SEARCH("/",D2698)),SUBSTITUTE(D2698,"/","_"),ISNUMBER(SEARCH("",D2698)),D2698),D2698))))</f>
        <v/>
      </c>
      <c r="L2698" s="1"/>
      <c r="M2698" s="1" t="str">
        <f t="shared" si="206"/>
        <v/>
      </c>
      <c r="N2698" s="94" t="str">
        <f>IF($L2698="None","",IF(ISERROR(VLOOKUP($L2698,Info!$B$4:$B$266,1,FALSE)),"",VLOOKUP($L2698,Info!$B$4:$L$266,5,FALSE)))</f>
        <v/>
      </c>
      <c r="O2698" s="94" t="str">
        <f>IF(K2698="","",IF(AND($J$12&lt;&gt;"ABC",N2698="3"),"BAC",IF(N2698="3","ABC",IF($J$12&lt;&gt;"ABC",IF($J$10="Standard",VLOOKUP(K2698,Info!$BE$4:$BF$481,2,FALSE),VLOOKUP(K2698,Info!$BI$4:$BJ$482,2,FALSE)),IF($J$10="Standard",VLOOKUP(K2698,Info!$AG$4:$AH$2994,2,FALSE),VLOOKUP(K2698,Info!$AK$4:$AL$2997,2,FALSE))))))</f>
        <v/>
      </c>
      <c r="P2698" s="94" t="str">
        <f>IF($L2698="None","",IF(ISERROR(VLOOKUP($L2698,Info!$B$4:$B$266,1,FALSE)),"",VLOOKUP($L2698,Info!$B$4:$L$266,3,FALSE)))</f>
        <v/>
      </c>
      <c r="Q2698" s="96" t="str">
        <f>IF($L2698="None","",IF(ISERROR(VLOOKUP($L2698,Info!$B$4:$B$266,1,FALSE)),"",VLOOKUP($L2698,Info!$B$4:$L$266,4,FALSE)))</f>
        <v/>
      </c>
      <c r="R2698" s="1"/>
      <c r="S2698" s="6" t="str">
        <f t="shared" si="207"/>
        <v/>
      </c>
      <c r="T2698" s="6" t="str">
        <f>IF($L2698="None","",IF(ISERROR(VLOOKUP($L2698,Info!$B$4:$B$266,1,FALSE)),"",VLOOKUP($L2698,Info!$B$4:$L$266,11,FALSE)))</f>
        <v/>
      </c>
      <c r="U2698" s="1"/>
      <c r="V2698" s="1"/>
      <c r="W2698" s="1"/>
      <c r="X2698" s="1" t="str">
        <f>IF($L2698="None","",IF(ISERROR(VLOOKUP($L2698,Info!$B$4:$B$266,1,FALSE)),"",IF(OR(W2698="Metallic Liquid Tight",W2698="Non-Metallic Liquid Tight",W2698="LSZH",W2698="Greenfield"),VLOOKUP($L2698,Info!$B$4:$L$266,7,FALSE),"N/A")))</f>
        <v/>
      </c>
      <c r="Y2698" s="1"/>
      <c r="Z2698" s="96" t="str">
        <f>IF($L2698="None","",IF(ISERROR(VLOOKUP($L2698,Info!$B$4:$B$266,1,FALSE)),"",VLOOKUP($L2698,Info!$B$4:$L$266,9,FALSE)))</f>
        <v/>
      </c>
      <c r="AA2698" s="96" t="str">
        <f>IF($L2698="None","",IF(ISERROR(VLOOKUP($L2698,Info!$B$4:$B$266,1,FALSE)),"",VLOOKUP($L2698,Info!$B$4:$L$266,8,FALSE)))</f>
        <v/>
      </c>
      <c r="AB2698" s="96" t="str">
        <f>IF($L2698="None","",IF(ISERROR(VLOOKUP($L2698,Info!$B$4:$B$266,1,FALSE)),"",VLOOKUP($L2698,Info!$B$4:$L$266,10,FALSE)))</f>
        <v/>
      </c>
      <c r="AC2698" s="1" t="str">
        <f>IF(W2698="SO Cable","Black,White",IF(O2698="","",IF(P2698="","",IF($J$12&lt;&gt;"ABC",IF(P2698&lt;="250",VLOOKUP(O2698,Info!$AZ$4:$BB$22,3,FALSE),VLOOKUP(O2698,Info!$AZ$23:$BB$39,3,FALSE)),IF(P2698&lt;="250",VLOOKUP(O2698,Info!$AO$4:$AQ$22,3,FALSE),VLOOKUP(O2698,Info!$AO$23:$AP$39,3,FALSE))))))</f>
        <v/>
      </c>
      <c r="AD2698" s="1"/>
      <c r="AE2698" s="1" t="str">
        <f>IF($L2698="None","",IF(ISERROR(VLOOKUP($L2698,Info!$B$4:$B$266,1,FALSE)),"",VLOOKUP($L2698,Info!$B$4:$L$266,4,FALSE)))</f>
        <v/>
      </c>
      <c r="AF2698" s="1" t="str">
        <f>IF($L2698="None","",IF(ISERROR(VLOOKUP($L2698,Info!$B$4:$B$266,1,FALSE)),"",VLOOKUP($L2698,Info!$B$4:$L$266,6,FALSE)))</f>
        <v/>
      </c>
      <c r="AG2698" s="1"/>
      <c r="AH2698" s="33" t="str" cm="1">
        <f t="array" ref="AH2698">IF(AND(L2698&lt;&gt;"",O2698&lt;&gt;"",R2698:S2698&lt;&gt;"",W2698:X2698&lt;&gt;"",Z2698:AA2698&lt;&gt;"",AC2698&lt;&gt;""),"Good","Bad")</f>
        <v>Bad</v>
      </c>
      <c r="AL2698" t="str" cm="1">
        <f t="array" ref="AL2698">IF(R2698&gt;0,_xlfn.IFS(COUNTIF($L$20:L2698,"&lt;&gt;")&lt;101,1,COUNTIF($L$20:L2698,"&lt;&gt;")&lt;201,2,COUNTIF($L$20:L2698,"&lt;&gt;")&lt;301,3,COUNTIF($L$20:L2698,"&lt;&gt;")&lt;401,4,COUNTIF($L$20:L2698,"&lt;&gt;")&lt;501,5,COUNTIF($L$20:L2698,"&lt;&gt;")&lt;601,6,COUNTIF($L$20:L2698,"&lt;&gt;")&lt;701,7,COUNTIF($L$20:L2698,"&lt;&gt;")&lt;801,8,COUNTIF($L$20:L2698,"&lt;&gt;")&lt;901,9,COUNTIF($L$20:L2698,"&lt;&gt;")&lt;1001,10,COUNTIF($L$20:L2698,"&lt;&gt;")&lt;1101,11,COUNTIF($L$20:L2698,"&lt;&gt;")&lt;1201,12,COUNTIF($L$20:L2698,"&lt;&gt;")&lt;1301,13,COUNTIF($L$20:L2698,"&lt;&gt;")&lt;1401,14,COUNTIF($L$20:L2698,"&lt;&gt;")&lt;1501,15,COUNTIF($L$20:L2698,"&lt;&gt;")&lt;1601,16,COUNTIF($L$20:L2698,"&lt;&gt;")&lt;1701,17,COUNTIF($L$20:L2698,"&lt;&gt;")&lt;1801,18,COUNTIF($L$20:L2698,"&lt;&gt;")&lt;1901,19,COUNTIF($L$20:L2698,"&lt;&gt;")&lt;2001,20,COUNTIF($L$20:L2698,"&lt;&gt;")&lt;2101,21,COUNTIF($L$20:L2698,"&lt;&gt;")&lt;2201,22,COUNTIF($L$20:L2698,"&lt;&gt;")&lt;2301,23,COUNTIF($L$20:L2698,"&lt;&gt;")&lt;2401,24,COUNTIF($L$20:L2698,"&lt;&gt;")&lt;2501,25,COUNTIF($L$20:L2698,"&lt;&gt;")&lt;2601,26,COUNTIF($L$20:L2698,"&lt;&gt;")&lt;2701,27,COUNTIF($L$20:L2698,"&lt;&gt;")&lt;2801,28,COUNTIF($L$20:L2698,"&lt;&gt;")&lt;2901,29,COUNTIF($L$20:L2698,"&lt;&gt;")&lt;3001,30),"")</f>
        <v/>
      </c>
      <c r="AM2698" t="str">
        <f t="shared" si="205"/>
        <v/>
      </c>
      <c r="AN2698" t="str">
        <f t="shared" si="209"/>
        <v/>
      </c>
      <c r="AP2698" t="str">
        <f t="shared" si="208"/>
        <v/>
      </c>
      <c r="AQ2698" t="str">
        <f>IF(AO2698="","",COUNTIFS(AM2698:$AM$3019,AO2698))</f>
        <v/>
      </c>
    </row>
    <row r="2699" spans="1:43" x14ac:dyDescent="0.25">
      <c r="A2699" s="6" t="str">
        <f>IF(COUNT($A$20:A2698)&lt;&gt;$B$4,IF(A2698="","",A2698+1),"")</f>
        <v/>
      </c>
      <c r="B2699" s="3"/>
      <c r="C2699" s="3"/>
      <c r="D2699" s="122"/>
      <c r="E2699" s="3"/>
      <c r="F2699" s="3"/>
      <c r="G2699" s="3"/>
      <c r="H2699" s="3"/>
      <c r="I2699" s="120"/>
      <c r="J2699" s="3"/>
      <c r="K2699" s="95" t="str" cm="1">
        <f t="array" ref="K2699">IF(OR($J$14 = "A",$J$14 = "B",$J$14 = "C"),IF(I2699="","",IF(LEN(I2699)&gt;2,_xlfn.IFS(ISNUMBER(SEARCH("_",I2699)),I2699,ISNUMBER(SEARCH(", ",I2699)),SUBSTITUTE(I2699,", ","_"),ISNUMBER(SEARCH("/ ",I2699)),SUBSTITUTE(I2699,"/ ","_"),ISNUMBER(SEARCH(",",I2699)),SUBSTITUTE(I2699,",","_"),ISNUMBER(SEARCH("/",I2699)),SUBSTITUTE(I2699,"/","_"),ISNUMBER(SEARCH("",I2699)),I2699),I2699)),IF(OR($J$14 = "J",$J$14 = "K"),"",IF(D2699="","",IF(LEN(D2699)&gt;2,_xlfn.IFS(ISNUMBER(SEARCH("_",D2699)),D2699,ISNUMBER(SEARCH(", ",D2699)),SUBSTITUTE(D2699,", ","_"),ISNUMBER(SEARCH("/ ",D2699)),SUBSTITUTE(D2699,"/ ","_"),ISNUMBER(SEARCH(",",D2699)),SUBSTITUTE(D2699,",","_"),ISNUMBER(SEARCH("/",D2699)),SUBSTITUTE(D2699,"/","_"),ISNUMBER(SEARCH("",D2699)),D2699),D2699))))</f>
        <v/>
      </c>
      <c r="L2699" s="1"/>
      <c r="M2699" s="1" t="str">
        <f t="shared" si="206"/>
        <v/>
      </c>
      <c r="N2699" s="94" t="str">
        <f>IF($L2699="None","",IF(ISERROR(VLOOKUP($L2699,Info!$B$4:$B$266,1,FALSE)),"",VLOOKUP($L2699,Info!$B$4:$L$266,5,FALSE)))</f>
        <v/>
      </c>
      <c r="O2699" s="94" t="str">
        <f>IF(K2699="","",IF(AND($J$12&lt;&gt;"ABC",N2699="3"),"BAC",IF(N2699="3","ABC",IF($J$12&lt;&gt;"ABC",IF($J$10="Standard",VLOOKUP(K2699,Info!$BE$4:$BF$481,2,FALSE),VLOOKUP(K2699,Info!$BI$4:$BJ$482,2,FALSE)),IF($J$10="Standard",VLOOKUP(K2699,Info!$AG$4:$AH$2994,2,FALSE),VLOOKUP(K2699,Info!$AK$4:$AL$2997,2,FALSE))))))</f>
        <v/>
      </c>
      <c r="P2699" s="94" t="str">
        <f>IF($L2699="None","",IF(ISERROR(VLOOKUP($L2699,Info!$B$4:$B$266,1,FALSE)),"",VLOOKUP($L2699,Info!$B$4:$L$266,3,FALSE)))</f>
        <v/>
      </c>
      <c r="Q2699" s="96" t="str">
        <f>IF($L2699="None","",IF(ISERROR(VLOOKUP($L2699,Info!$B$4:$B$266,1,FALSE)),"",VLOOKUP($L2699,Info!$B$4:$L$266,4,FALSE)))</f>
        <v/>
      </c>
      <c r="R2699" s="1"/>
      <c r="S2699" s="6" t="str">
        <f t="shared" si="207"/>
        <v/>
      </c>
      <c r="T2699" s="6" t="str">
        <f>IF($L2699="None","",IF(ISERROR(VLOOKUP($L2699,Info!$B$4:$B$266,1,FALSE)),"",VLOOKUP($L2699,Info!$B$4:$L$266,11,FALSE)))</f>
        <v/>
      </c>
      <c r="U2699" s="1"/>
      <c r="V2699" s="1"/>
      <c r="W2699" s="1"/>
      <c r="X2699" s="1" t="str">
        <f>IF($L2699="None","",IF(ISERROR(VLOOKUP($L2699,Info!$B$4:$B$266,1,FALSE)),"",IF(OR(W2699="Metallic Liquid Tight",W2699="Non-Metallic Liquid Tight",W2699="LSZH",W2699="Greenfield"),VLOOKUP($L2699,Info!$B$4:$L$266,7,FALSE),"N/A")))</f>
        <v/>
      </c>
      <c r="Y2699" s="1"/>
      <c r="Z2699" s="96" t="str">
        <f>IF($L2699="None","",IF(ISERROR(VLOOKUP($L2699,Info!$B$4:$B$266,1,FALSE)),"",VLOOKUP($L2699,Info!$B$4:$L$266,9,FALSE)))</f>
        <v/>
      </c>
      <c r="AA2699" s="96" t="str">
        <f>IF($L2699="None","",IF(ISERROR(VLOOKUP($L2699,Info!$B$4:$B$266,1,FALSE)),"",VLOOKUP($L2699,Info!$B$4:$L$266,8,FALSE)))</f>
        <v/>
      </c>
      <c r="AB2699" s="96" t="str">
        <f>IF($L2699="None","",IF(ISERROR(VLOOKUP($L2699,Info!$B$4:$B$266,1,FALSE)),"",VLOOKUP($L2699,Info!$B$4:$L$266,10,FALSE)))</f>
        <v/>
      </c>
      <c r="AC2699" s="1" t="str">
        <f>IF(W2699="SO Cable","Black,White",IF(O2699="","",IF(P2699="","",IF($J$12&lt;&gt;"ABC",IF(P2699&lt;="250",VLOOKUP(O2699,Info!$AZ$4:$BB$22,3,FALSE),VLOOKUP(O2699,Info!$AZ$23:$BB$39,3,FALSE)),IF(P2699&lt;="250",VLOOKUP(O2699,Info!$AO$4:$AQ$22,3,FALSE),VLOOKUP(O2699,Info!$AO$23:$AP$39,3,FALSE))))))</f>
        <v/>
      </c>
      <c r="AD2699" s="1"/>
      <c r="AE2699" s="1" t="str">
        <f>IF($L2699="None","",IF(ISERROR(VLOOKUP($L2699,Info!$B$4:$B$266,1,FALSE)),"",VLOOKUP($L2699,Info!$B$4:$L$266,4,FALSE)))</f>
        <v/>
      </c>
      <c r="AF2699" s="1" t="str">
        <f>IF($L2699="None","",IF(ISERROR(VLOOKUP($L2699,Info!$B$4:$B$266,1,FALSE)),"",VLOOKUP($L2699,Info!$B$4:$L$266,6,FALSE)))</f>
        <v/>
      </c>
      <c r="AG2699" s="1"/>
      <c r="AH2699" s="33" t="str" cm="1">
        <f t="array" ref="AH2699">IF(AND(L2699&lt;&gt;"",O2699&lt;&gt;"",R2699:S2699&lt;&gt;"",W2699:X2699&lt;&gt;"",Z2699:AA2699&lt;&gt;"",AC2699&lt;&gt;""),"Good","Bad")</f>
        <v>Bad</v>
      </c>
      <c r="AL2699" t="str" cm="1">
        <f t="array" ref="AL2699">IF(R2699&gt;0,_xlfn.IFS(COUNTIF($L$20:L2699,"&lt;&gt;")&lt;101,1,COUNTIF($L$20:L2699,"&lt;&gt;")&lt;201,2,COUNTIF($L$20:L2699,"&lt;&gt;")&lt;301,3,COUNTIF($L$20:L2699,"&lt;&gt;")&lt;401,4,COUNTIF($L$20:L2699,"&lt;&gt;")&lt;501,5,COUNTIF($L$20:L2699,"&lt;&gt;")&lt;601,6,COUNTIF($L$20:L2699,"&lt;&gt;")&lt;701,7,COUNTIF($L$20:L2699,"&lt;&gt;")&lt;801,8,COUNTIF($L$20:L2699,"&lt;&gt;")&lt;901,9,COUNTIF($L$20:L2699,"&lt;&gt;")&lt;1001,10,COUNTIF($L$20:L2699,"&lt;&gt;")&lt;1101,11,COUNTIF($L$20:L2699,"&lt;&gt;")&lt;1201,12,COUNTIF($L$20:L2699,"&lt;&gt;")&lt;1301,13,COUNTIF($L$20:L2699,"&lt;&gt;")&lt;1401,14,COUNTIF($L$20:L2699,"&lt;&gt;")&lt;1501,15,COUNTIF($L$20:L2699,"&lt;&gt;")&lt;1601,16,COUNTIF($L$20:L2699,"&lt;&gt;")&lt;1701,17,COUNTIF($L$20:L2699,"&lt;&gt;")&lt;1801,18,COUNTIF($L$20:L2699,"&lt;&gt;")&lt;1901,19,COUNTIF($L$20:L2699,"&lt;&gt;")&lt;2001,20,COUNTIF($L$20:L2699,"&lt;&gt;")&lt;2101,21,COUNTIF($L$20:L2699,"&lt;&gt;")&lt;2201,22,COUNTIF($L$20:L2699,"&lt;&gt;")&lt;2301,23,COUNTIF($L$20:L2699,"&lt;&gt;")&lt;2401,24,COUNTIF($L$20:L2699,"&lt;&gt;")&lt;2501,25,COUNTIF($L$20:L2699,"&lt;&gt;")&lt;2601,26,COUNTIF($L$20:L2699,"&lt;&gt;")&lt;2701,27,COUNTIF($L$20:L2699,"&lt;&gt;")&lt;2801,28,COUNTIF($L$20:L2699,"&lt;&gt;")&lt;2901,29,COUNTIF($L$20:L2699,"&lt;&gt;")&lt;3001,30),"")</f>
        <v/>
      </c>
      <c r="AM2699" t="str">
        <f t="shared" si="205"/>
        <v/>
      </c>
      <c r="AN2699" t="str">
        <f t="shared" si="209"/>
        <v/>
      </c>
      <c r="AP2699" t="str">
        <f t="shared" si="208"/>
        <v/>
      </c>
      <c r="AQ2699" t="str">
        <f>IF(AO2699="","",COUNTIFS(AM2699:$AM$3019,AO2699))</f>
        <v/>
      </c>
    </row>
    <row r="2700" spans="1:43" x14ac:dyDescent="0.25">
      <c r="A2700" s="6" t="str">
        <f>IF(COUNT($A$20:A2699)&lt;&gt;$B$4,IF(A2699="","",A2699+1),"")</f>
        <v/>
      </c>
      <c r="B2700" s="3"/>
      <c r="C2700" s="3"/>
      <c r="D2700" s="122"/>
      <c r="E2700" s="3"/>
      <c r="F2700" s="3"/>
      <c r="G2700" s="3"/>
      <c r="H2700" s="3"/>
      <c r="I2700" s="120"/>
      <c r="J2700" s="3"/>
      <c r="K2700" s="95" t="str" cm="1">
        <f t="array" ref="K2700">IF(OR($J$14 = "A",$J$14 = "B",$J$14 = "C"),IF(I2700="","",IF(LEN(I2700)&gt;2,_xlfn.IFS(ISNUMBER(SEARCH("_",I2700)),I2700,ISNUMBER(SEARCH(", ",I2700)),SUBSTITUTE(I2700,", ","_"),ISNUMBER(SEARCH("/ ",I2700)),SUBSTITUTE(I2700,"/ ","_"),ISNUMBER(SEARCH(",",I2700)),SUBSTITUTE(I2700,",","_"),ISNUMBER(SEARCH("/",I2700)),SUBSTITUTE(I2700,"/","_"),ISNUMBER(SEARCH("",I2700)),I2700),I2700)),IF(OR($J$14 = "J",$J$14 = "K"),"",IF(D2700="","",IF(LEN(D2700)&gt;2,_xlfn.IFS(ISNUMBER(SEARCH("_",D2700)),D2700,ISNUMBER(SEARCH(", ",D2700)),SUBSTITUTE(D2700,", ","_"),ISNUMBER(SEARCH("/ ",D2700)),SUBSTITUTE(D2700,"/ ","_"),ISNUMBER(SEARCH(",",D2700)),SUBSTITUTE(D2700,",","_"),ISNUMBER(SEARCH("/",D2700)),SUBSTITUTE(D2700,"/","_"),ISNUMBER(SEARCH("",D2700)),D2700),D2700))))</f>
        <v/>
      </c>
      <c r="L2700" s="1"/>
      <c r="M2700" s="1" t="str">
        <f t="shared" si="206"/>
        <v/>
      </c>
      <c r="N2700" s="94" t="str">
        <f>IF($L2700="None","",IF(ISERROR(VLOOKUP($L2700,Info!$B$4:$B$266,1,FALSE)),"",VLOOKUP($L2700,Info!$B$4:$L$266,5,FALSE)))</f>
        <v/>
      </c>
      <c r="O2700" s="94" t="str">
        <f>IF(K2700="","",IF(AND($J$12&lt;&gt;"ABC",N2700="3"),"BAC",IF(N2700="3","ABC",IF($J$12&lt;&gt;"ABC",IF($J$10="Standard",VLOOKUP(K2700,Info!$BE$4:$BF$481,2,FALSE),VLOOKUP(K2700,Info!$BI$4:$BJ$482,2,FALSE)),IF($J$10="Standard",VLOOKUP(K2700,Info!$AG$4:$AH$2994,2,FALSE),VLOOKUP(K2700,Info!$AK$4:$AL$2997,2,FALSE))))))</f>
        <v/>
      </c>
      <c r="P2700" s="94" t="str">
        <f>IF($L2700="None","",IF(ISERROR(VLOOKUP($L2700,Info!$B$4:$B$266,1,FALSE)),"",VLOOKUP($L2700,Info!$B$4:$L$266,3,FALSE)))</f>
        <v/>
      </c>
      <c r="Q2700" s="96" t="str">
        <f>IF($L2700="None","",IF(ISERROR(VLOOKUP($L2700,Info!$B$4:$B$266,1,FALSE)),"",VLOOKUP($L2700,Info!$B$4:$L$266,4,FALSE)))</f>
        <v/>
      </c>
      <c r="R2700" s="1"/>
      <c r="S2700" s="6" t="str">
        <f t="shared" si="207"/>
        <v/>
      </c>
      <c r="T2700" s="6" t="str">
        <f>IF($L2700="None","",IF(ISERROR(VLOOKUP($L2700,Info!$B$4:$B$266,1,FALSE)),"",VLOOKUP($L2700,Info!$B$4:$L$266,11,FALSE)))</f>
        <v/>
      </c>
      <c r="U2700" s="1"/>
      <c r="V2700" s="1"/>
      <c r="W2700" s="1"/>
      <c r="X2700" s="1" t="str">
        <f>IF($L2700="None","",IF(ISERROR(VLOOKUP($L2700,Info!$B$4:$B$266,1,FALSE)),"",IF(OR(W2700="Metallic Liquid Tight",W2700="Non-Metallic Liquid Tight",W2700="LSZH",W2700="Greenfield"),VLOOKUP($L2700,Info!$B$4:$L$266,7,FALSE),"N/A")))</f>
        <v/>
      </c>
      <c r="Y2700" s="1"/>
      <c r="Z2700" s="96" t="str">
        <f>IF($L2700="None","",IF(ISERROR(VLOOKUP($L2700,Info!$B$4:$B$266,1,FALSE)),"",VLOOKUP($L2700,Info!$B$4:$L$266,9,FALSE)))</f>
        <v/>
      </c>
      <c r="AA2700" s="96" t="str">
        <f>IF($L2700="None","",IF(ISERROR(VLOOKUP($L2700,Info!$B$4:$B$266,1,FALSE)),"",VLOOKUP($L2700,Info!$B$4:$L$266,8,FALSE)))</f>
        <v/>
      </c>
      <c r="AB2700" s="96" t="str">
        <f>IF($L2700="None","",IF(ISERROR(VLOOKUP($L2700,Info!$B$4:$B$266,1,FALSE)),"",VLOOKUP($L2700,Info!$B$4:$L$266,10,FALSE)))</f>
        <v/>
      </c>
      <c r="AC2700" s="1" t="str">
        <f>IF(W2700="SO Cable","Black,White",IF(O2700="","",IF(P2700="","",IF($J$12&lt;&gt;"ABC",IF(P2700&lt;="250",VLOOKUP(O2700,Info!$AZ$4:$BB$22,3,FALSE),VLOOKUP(O2700,Info!$AZ$23:$BB$39,3,FALSE)),IF(P2700&lt;="250",VLOOKUP(O2700,Info!$AO$4:$AQ$22,3,FALSE),VLOOKUP(O2700,Info!$AO$23:$AP$39,3,FALSE))))))</f>
        <v/>
      </c>
      <c r="AD2700" s="1"/>
      <c r="AE2700" s="1" t="str">
        <f>IF($L2700="None","",IF(ISERROR(VLOOKUP($L2700,Info!$B$4:$B$266,1,FALSE)),"",VLOOKUP($L2700,Info!$B$4:$L$266,4,FALSE)))</f>
        <v/>
      </c>
      <c r="AF2700" s="1" t="str">
        <f>IF($L2700="None","",IF(ISERROR(VLOOKUP($L2700,Info!$B$4:$B$266,1,FALSE)),"",VLOOKUP($L2700,Info!$B$4:$L$266,6,FALSE)))</f>
        <v/>
      </c>
      <c r="AG2700" s="1"/>
      <c r="AH2700" s="33" t="str" cm="1">
        <f t="array" ref="AH2700">IF(AND(L2700&lt;&gt;"",O2700&lt;&gt;"",R2700:S2700&lt;&gt;"",W2700:X2700&lt;&gt;"",Z2700:AA2700&lt;&gt;"",AC2700&lt;&gt;""),"Good","Bad")</f>
        <v>Bad</v>
      </c>
      <c r="AL2700" t="str" cm="1">
        <f t="array" ref="AL2700">IF(R2700&gt;0,_xlfn.IFS(COUNTIF($L$20:L2700,"&lt;&gt;")&lt;101,1,COUNTIF($L$20:L2700,"&lt;&gt;")&lt;201,2,COUNTIF($L$20:L2700,"&lt;&gt;")&lt;301,3,COUNTIF($L$20:L2700,"&lt;&gt;")&lt;401,4,COUNTIF($L$20:L2700,"&lt;&gt;")&lt;501,5,COUNTIF($L$20:L2700,"&lt;&gt;")&lt;601,6,COUNTIF($L$20:L2700,"&lt;&gt;")&lt;701,7,COUNTIF($L$20:L2700,"&lt;&gt;")&lt;801,8,COUNTIF($L$20:L2700,"&lt;&gt;")&lt;901,9,COUNTIF($L$20:L2700,"&lt;&gt;")&lt;1001,10,COUNTIF($L$20:L2700,"&lt;&gt;")&lt;1101,11,COUNTIF($L$20:L2700,"&lt;&gt;")&lt;1201,12,COUNTIF($L$20:L2700,"&lt;&gt;")&lt;1301,13,COUNTIF($L$20:L2700,"&lt;&gt;")&lt;1401,14,COUNTIF($L$20:L2700,"&lt;&gt;")&lt;1501,15,COUNTIF($L$20:L2700,"&lt;&gt;")&lt;1601,16,COUNTIF($L$20:L2700,"&lt;&gt;")&lt;1701,17,COUNTIF($L$20:L2700,"&lt;&gt;")&lt;1801,18,COUNTIF($L$20:L2700,"&lt;&gt;")&lt;1901,19,COUNTIF($L$20:L2700,"&lt;&gt;")&lt;2001,20,COUNTIF($L$20:L2700,"&lt;&gt;")&lt;2101,21,COUNTIF($L$20:L2700,"&lt;&gt;")&lt;2201,22,COUNTIF($L$20:L2700,"&lt;&gt;")&lt;2301,23,COUNTIF($L$20:L2700,"&lt;&gt;")&lt;2401,24,COUNTIF($L$20:L2700,"&lt;&gt;")&lt;2501,25,COUNTIF($L$20:L2700,"&lt;&gt;")&lt;2601,26,COUNTIF($L$20:L2700,"&lt;&gt;")&lt;2701,27,COUNTIF($L$20:L2700,"&lt;&gt;")&lt;2801,28,COUNTIF($L$20:L2700,"&lt;&gt;")&lt;2901,29,COUNTIF($L$20:L2700,"&lt;&gt;")&lt;3001,30),"")</f>
        <v/>
      </c>
      <c r="AM2700" t="str">
        <f t="shared" si="205"/>
        <v/>
      </c>
      <c r="AN2700" t="str">
        <f t="shared" si="209"/>
        <v/>
      </c>
      <c r="AP2700" t="str">
        <f t="shared" si="208"/>
        <v/>
      </c>
      <c r="AQ2700" t="str">
        <f>IF(AO2700="","",COUNTIFS(AM2700:$AM$3019,AO2700))</f>
        <v/>
      </c>
    </row>
    <row r="2701" spans="1:43" x14ac:dyDescent="0.25">
      <c r="A2701" s="6" t="str">
        <f>IF(COUNT($A$20:A2700)&lt;&gt;$B$4,IF(A2700="","",A2700+1),"")</f>
        <v/>
      </c>
      <c r="B2701" s="3"/>
      <c r="C2701" s="3"/>
      <c r="D2701" s="122"/>
      <c r="E2701" s="3"/>
      <c r="F2701" s="3"/>
      <c r="G2701" s="3"/>
      <c r="H2701" s="3"/>
      <c r="I2701" s="120"/>
      <c r="J2701" s="3"/>
      <c r="K2701" s="95" t="str" cm="1">
        <f t="array" ref="K2701">IF(OR($J$14 = "A",$J$14 = "B",$J$14 = "C"),IF(I2701="","",IF(LEN(I2701)&gt;2,_xlfn.IFS(ISNUMBER(SEARCH("_",I2701)),I2701,ISNUMBER(SEARCH(", ",I2701)),SUBSTITUTE(I2701,", ","_"),ISNUMBER(SEARCH("/ ",I2701)),SUBSTITUTE(I2701,"/ ","_"),ISNUMBER(SEARCH(",",I2701)),SUBSTITUTE(I2701,",","_"),ISNUMBER(SEARCH("/",I2701)),SUBSTITUTE(I2701,"/","_"),ISNUMBER(SEARCH("",I2701)),I2701),I2701)),IF(OR($J$14 = "J",$J$14 = "K"),"",IF(D2701="","",IF(LEN(D2701)&gt;2,_xlfn.IFS(ISNUMBER(SEARCH("_",D2701)),D2701,ISNUMBER(SEARCH(", ",D2701)),SUBSTITUTE(D2701,", ","_"),ISNUMBER(SEARCH("/ ",D2701)),SUBSTITUTE(D2701,"/ ","_"),ISNUMBER(SEARCH(",",D2701)),SUBSTITUTE(D2701,",","_"),ISNUMBER(SEARCH("/",D2701)),SUBSTITUTE(D2701,"/","_"),ISNUMBER(SEARCH("",D2701)),D2701),D2701))))</f>
        <v/>
      </c>
      <c r="L2701" s="1"/>
      <c r="M2701" s="1" t="str">
        <f t="shared" si="206"/>
        <v/>
      </c>
      <c r="N2701" s="94" t="str">
        <f>IF($L2701="None","",IF(ISERROR(VLOOKUP($L2701,Info!$B$4:$B$266,1,FALSE)),"",VLOOKUP($L2701,Info!$B$4:$L$266,5,FALSE)))</f>
        <v/>
      </c>
      <c r="O2701" s="94" t="str">
        <f>IF(K2701="","",IF(AND($J$12&lt;&gt;"ABC",N2701="3"),"BAC",IF(N2701="3","ABC",IF($J$12&lt;&gt;"ABC",IF($J$10="Standard",VLOOKUP(K2701,Info!$BE$4:$BF$481,2,FALSE),VLOOKUP(K2701,Info!$BI$4:$BJ$482,2,FALSE)),IF($J$10="Standard",VLOOKUP(K2701,Info!$AG$4:$AH$2994,2,FALSE),VLOOKUP(K2701,Info!$AK$4:$AL$2997,2,FALSE))))))</f>
        <v/>
      </c>
      <c r="P2701" s="94" t="str">
        <f>IF($L2701="None","",IF(ISERROR(VLOOKUP($L2701,Info!$B$4:$B$266,1,FALSE)),"",VLOOKUP($L2701,Info!$B$4:$L$266,3,FALSE)))</f>
        <v/>
      </c>
      <c r="Q2701" s="96" t="str">
        <f>IF($L2701="None","",IF(ISERROR(VLOOKUP($L2701,Info!$B$4:$B$266,1,FALSE)),"",VLOOKUP($L2701,Info!$B$4:$L$266,4,FALSE)))</f>
        <v/>
      </c>
      <c r="R2701" s="1"/>
      <c r="S2701" s="6" t="str">
        <f t="shared" si="207"/>
        <v/>
      </c>
      <c r="T2701" s="6" t="str">
        <f>IF($L2701="None","",IF(ISERROR(VLOOKUP($L2701,Info!$B$4:$B$266,1,FALSE)),"",VLOOKUP($L2701,Info!$B$4:$L$266,11,FALSE)))</f>
        <v/>
      </c>
      <c r="U2701" s="1"/>
      <c r="V2701" s="1"/>
      <c r="W2701" s="1"/>
      <c r="X2701" s="1" t="str">
        <f>IF($L2701="None","",IF(ISERROR(VLOOKUP($L2701,Info!$B$4:$B$266,1,FALSE)),"",IF(OR(W2701="Metallic Liquid Tight",W2701="Non-Metallic Liquid Tight",W2701="LSZH",W2701="Greenfield"),VLOOKUP($L2701,Info!$B$4:$L$266,7,FALSE),"N/A")))</f>
        <v/>
      </c>
      <c r="Y2701" s="1"/>
      <c r="Z2701" s="96" t="str">
        <f>IF($L2701="None","",IF(ISERROR(VLOOKUP($L2701,Info!$B$4:$B$266,1,FALSE)),"",VLOOKUP($L2701,Info!$B$4:$L$266,9,FALSE)))</f>
        <v/>
      </c>
      <c r="AA2701" s="96" t="str">
        <f>IF($L2701="None","",IF(ISERROR(VLOOKUP($L2701,Info!$B$4:$B$266,1,FALSE)),"",VLOOKUP($L2701,Info!$B$4:$L$266,8,FALSE)))</f>
        <v/>
      </c>
      <c r="AB2701" s="96" t="str">
        <f>IF($L2701="None","",IF(ISERROR(VLOOKUP($L2701,Info!$B$4:$B$266,1,FALSE)),"",VLOOKUP($L2701,Info!$B$4:$L$266,10,FALSE)))</f>
        <v/>
      </c>
      <c r="AC2701" s="1" t="str">
        <f>IF(W2701="SO Cable","Black,White",IF(O2701="","",IF(P2701="","",IF($J$12&lt;&gt;"ABC",IF(P2701&lt;="250",VLOOKUP(O2701,Info!$AZ$4:$BB$22,3,FALSE),VLOOKUP(O2701,Info!$AZ$23:$BB$39,3,FALSE)),IF(P2701&lt;="250",VLOOKUP(O2701,Info!$AO$4:$AQ$22,3,FALSE),VLOOKUP(O2701,Info!$AO$23:$AP$39,3,FALSE))))))</f>
        <v/>
      </c>
      <c r="AD2701" s="1"/>
      <c r="AE2701" s="1" t="str">
        <f>IF($L2701="None","",IF(ISERROR(VLOOKUP($L2701,Info!$B$4:$B$266,1,FALSE)),"",VLOOKUP($L2701,Info!$B$4:$L$266,4,FALSE)))</f>
        <v/>
      </c>
      <c r="AF2701" s="1" t="str">
        <f>IF($L2701="None","",IF(ISERROR(VLOOKUP($L2701,Info!$B$4:$B$266,1,FALSE)),"",VLOOKUP($L2701,Info!$B$4:$L$266,6,FALSE)))</f>
        <v/>
      </c>
      <c r="AG2701" s="1"/>
      <c r="AH2701" s="33" t="str" cm="1">
        <f t="array" ref="AH2701">IF(AND(L2701&lt;&gt;"",O2701&lt;&gt;"",R2701:S2701&lt;&gt;"",W2701:X2701&lt;&gt;"",Z2701:AA2701&lt;&gt;"",AC2701&lt;&gt;""),"Good","Bad")</f>
        <v>Bad</v>
      </c>
      <c r="AL2701" t="str" cm="1">
        <f t="array" ref="AL2701">IF(R2701&gt;0,_xlfn.IFS(COUNTIF($L$20:L2701,"&lt;&gt;")&lt;101,1,COUNTIF($L$20:L2701,"&lt;&gt;")&lt;201,2,COUNTIF($L$20:L2701,"&lt;&gt;")&lt;301,3,COUNTIF($L$20:L2701,"&lt;&gt;")&lt;401,4,COUNTIF($L$20:L2701,"&lt;&gt;")&lt;501,5,COUNTIF($L$20:L2701,"&lt;&gt;")&lt;601,6,COUNTIF($L$20:L2701,"&lt;&gt;")&lt;701,7,COUNTIF($L$20:L2701,"&lt;&gt;")&lt;801,8,COUNTIF($L$20:L2701,"&lt;&gt;")&lt;901,9,COUNTIF($L$20:L2701,"&lt;&gt;")&lt;1001,10,COUNTIF($L$20:L2701,"&lt;&gt;")&lt;1101,11,COUNTIF($L$20:L2701,"&lt;&gt;")&lt;1201,12,COUNTIF($L$20:L2701,"&lt;&gt;")&lt;1301,13,COUNTIF($L$20:L2701,"&lt;&gt;")&lt;1401,14,COUNTIF($L$20:L2701,"&lt;&gt;")&lt;1501,15,COUNTIF($L$20:L2701,"&lt;&gt;")&lt;1601,16,COUNTIF($L$20:L2701,"&lt;&gt;")&lt;1701,17,COUNTIF($L$20:L2701,"&lt;&gt;")&lt;1801,18,COUNTIF($L$20:L2701,"&lt;&gt;")&lt;1901,19,COUNTIF($L$20:L2701,"&lt;&gt;")&lt;2001,20,COUNTIF($L$20:L2701,"&lt;&gt;")&lt;2101,21,COUNTIF($L$20:L2701,"&lt;&gt;")&lt;2201,22,COUNTIF($L$20:L2701,"&lt;&gt;")&lt;2301,23,COUNTIF($L$20:L2701,"&lt;&gt;")&lt;2401,24,COUNTIF($L$20:L2701,"&lt;&gt;")&lt;2501,25,COUNTIF($L$20:L2701,"&lt;&gt;")&lt;2601,26,COUNTIF($L$20:L2701,"&lt;&gt;")&lt;2701,27,COUNTIF($L$20:L2701,"&lt;&gt;")&lt;2801,28,COUNTIF($L$20:L2701,"&lt;&gt;")&lt;2901,29,COUNTIF($L$20:L2701,"&lt;&gt;")&lt;3001,30),"")</f>
        <v/>
      </c>
      <c r="AM2701" t="str">
        <f t="shared" si="205"/>
        <v/>
      </c>
      <c r="AN2701" t="str">
        <f t="shared" si="209"/>
        <v/>
      </c>
      <c r="AP2701" t="str">
        <f t="shared" si="208"/>
        <v/>
      </c>
      <c r="AQ2701" t="str">
        <f>IF(AO2701="","",COUNTIFS(AM2701:$AM$3019,AO2701))</f>
        <v/>
      </c>
    </row>
    <row r="2702" spans="1:43" x14ac:dyDescent="0.25">
      <c r="A2702" s="6" t="str">
        <f>IF(COUNT($A$20:A2701)&lt;&gt;$B$4,IF(A2701="","",A2701+1),"")</f>
        <v/>
      </c>
      <c r="B2702" s="3"/>
      <c r="C2702" s="3"/>
      <c r="D2702" s="122"/>
      <c r="E2702" s="3"/>
      <c r="F2702" s="3"/>
      <c r="G2702" s="3"/>
      <c r="H2702" s="3"/>
      <c r="I2702" s="120"/>
      <c r="J2702" s="3"/>
      <c r="K2702" s="95" t="str" cm="1">
        <f t="array" ref="K2702">IF(OR($J$14 = "A",$J$14 = "B",$J$14 = "C"),IF(I2702="","",IF(LEN(I2702)&gt;2,_xlfn.IFS(ISNUMBER(SEARCH("_",I2702)),I2702,ISNUMBER(SEARCH(", ",I2702)),SUBSTITUTE(I2702,", ","_"),ISNUMBER(SEARCH("/ ",I2702)),SUBSTITUTE(I2702,"/ ","_"),ISNUMBER(SEARCH(",",I2702)),SUBSTITUTE(I2702,",","_"),ISNUMBER(SEARCH("/",I2702)),SUBSTITUTE(I2702,"/","_"),ISNUMBER(SEARCH("",I2702)),I2702),I2702)),IF(OR($J$14 = "J",$J$14 = "K"),"",IF(D2702="","",IF(LEN(D2702)&gt;2,_xlfn.IFS(ISNUMBER(SEARCH("_",D2702)),D2702,ISNUMBER(SEARCH(", ",D2702)),SUBSTITUTE(D2702,", ","_"),ISNUMBER(SEARCH("/ ",D2702)),SUBSTITUTE(D2702,"/ ","_"),ISNUMBER(SEARCH(",",D2702)),SUBSTITUTE(D2702,",","_"),ISNUMBER(SEARCH("/",D2702)),SUBSTITUTE(D2702,"/","_"),ISNUMBER(SEARCH("",D2702)),D2702),D2702))))</f>
        <v/>
      </c>
      <c r="L2702" s="1"/>
      <c r="M2702" s="1" t="str">
        <f t="shared" si="206"/>
        <v/>
      </c>
      <c r="N2702" s="94" t="str">
        <f>IF($L2702="None","",IF(ISERROR(VLOOKUP($L2702,Info!$B$4:$B$266,1,FALSE)),"",VLOOKUP($L2702,Info!$B$4:$L$266,5,FALSE)))</f>
        <v/>
      </c>
      <c r="O2702" s="94" t="str">
        <f>IF(K2702="","",IF(AND($J$12&lt;&gt;"ABC",N2702="3"),"BAC",IF(N2702="3","ABC",IF($J$12&lt;&gt;"ABC",IF($J$10="Standard",VLOOKUP(K2702,Info!$BE$4:$BF$481,2,FALSE),VLOOKUP(K2702,Info!$BI$4:$BJ$482,2,FALSE)),IF($J$10="Standard",VLOOKUP(K2702,Info!$AG$4:$AH$2994,2,FALSE),VLOOKUP(K2702,Info!$AK$4:$AL$2997,2,FALSE))))))</f>
        <v/>
      </c>
      <c r="P2702" s="94" t="str">
        <f>IF($L2702="None","",IF(ISERROR(VLOOKUP($L2702,Info!$B$4:$B$266,1,FALSE)),"",VLOOKUP($L2702,Info!$B$4:$L$266,3,FALSE)))</f>
        <v/>
      </c>
      <c r="Q2702" s="96" t="str">
        <f>IF($L2702="None","",IF(ISERROR(VLOOKUP($L2702,Info!$B$4:$B$266,1,FALSE)),"",VLOOKUP($L2702,Info!$B$4:$L$266,4,FALSE)))</f>
        <v/>
      </c>
      <c r="R2702" s="1"/>
      <c r="S2702" s="6" t="str">
        <f t="shared" si="207"/>
        <v/>
      </c>
      <c r="T2702" s="6" t="str">
        <f>IF($L2702="None","",IF(ISERROR(VLOOKUP($L2702,Info!$B$4:$B$266,1,FALSE)),"",VLOOKUP($L2702,Info!$B$4:$L$266,11,FALSE)))</f>
        <v/>
      </c>
      <c r="U2702" s="1"/>
      <c r="V2702" s="1"/>
      <c r="W2702" s="1"/>
      <c r="X2702" s="1" t="str">
        <f>IF($L2702="None","",IF(ISERROR(VLOOKUP($L2702,Info!$B$4:$B$266,1,FALSE)),"",IF(OR(W2702="Metallic Liquid Tight",W2702="Non-Metallic Liquid Tight",W2702="LSZH",W2702="Greenfield"),VLOOKUP($L2702,Info!$B$4:$L$266,7,FALSE),"N/A")))</f>
        <v/>
      </c>
      <c r="Y2702" s="1"/>
      <c r="Z2702" s="96" t="str">
        <f>IF($L2702="None","",IF(ISERROR(VLOOKUP($L2702,Info!$B$4:$B$266,1,FALSE)),"",VLOOKUP($L2702,Info!$B$4:$L$266,9,FALSE)))</f>
        <v/>
      </c>
      <c r="AA2702" s="96" t="str">
        <f>IF($L2702="None","",IF(ISERROR(VLOOKUP($L2702,Info!$B$4:$B$266,1,FALSE)),"",VLOOKUP($L2702,Info!$B$4:$L$266,8,FALSE)))</f>
        <v/>
      </c>
      <c r="AB2702" s="96" t="str">
        <f>IF($L2702="None","",IF(ISERROR(VLOOKUP($L2702,Info!$B$4:$B$266,1,FALSE)),"",VLOOKUP($L2702,Info!$B$4:$L$266,10,FALSE)))</f>
        <v/>
      </c>
      <c r="AC2702" s="1" t="str">
        <f>IF(W2702="SO Cable","Black,White",IF(O2702="","",IF(P2702="","",IF($J$12&lt;&gt;"ABC",IF(P2702&lt;="250",VLOOKUP(O2702,Info!$AZ$4:$BB$22,3,FALSE),VLOOKUP(O2702,Info!$AZ$23:$BB$39,3,FALSE)),IF(P2702&lt;="250",VLOOKUP(O2702,Info!$AO$4:$AQ$22,3,FALSE),VLOOKUP(O2702,Info!$AO$23:$AP$39,3,FALSE))))))</f>
        <v/>
      </c>
      <c r="AD2702" s="1"/>
      <c r="AE2702" s="1" t="str">
        <f>IF($L2702="None","",IF(ISERROR(VLOOKUP($L2702,Info!$B$4:$B$266,1,FALSE)),"",VLOOKUP($L2702,Info!$B$4:$L$266,4,FALSE)))</f>
        <v/>
      </c>
      <c r="AF2702" s="1" t="str">
        <f>IF($L2702="None","",IF(ISERROR(VLOOKUP($L2702,Info!$B$4:$B$266,1,FALSE)),"",VLOOKUP($L2702,Info!$B$4:$L$266,6,FALSE)))</f>
        <v/>
      </c>
      <c r="AG2702" s="1"/>
      <c r="AH2702" s="33" t="str" cm="1">
        <f t="array" ref="AH2702">IF(AND(L2702&lt;&gt;"",O2702&lt;&gt;"",R2702:S2702&lt;&gt;"",W2702:X2702&lt;&gt;"",Z2702:AA2702&lt;&gt;"",AC2702&lt;&gt;""),"Good","Bad")</f>
        <v>Bad</v>
      </c>
      <c r="AL2702" t="str" cm="1">
        <f t="array" ref="AL2702">IF(R2702&gt;0,_xlfn.IFS(COUNTIF($L$20:L2702,"&lt;&gt;")&lt;101,1,COUNTIF($L$20:L2702,"&lt;&gt;")&lt;201,2,COUNTIF($L$20:L2702,"&lt;&gt;")&lt;301,3,COUNTIF($L$20:L2702,"&lt;&gt;")&lt;401,4,COUNTIF($L$20:L2702,"&lt;&gt;")&lt;501,5,COUNTIF($L$20:L2702,"&lt;&gt;")&lt;601,6,COUNTIF($L$20:L2702,"&lt;&gt;")&lt;701,7,COUNTIF($L$20:L2702,"&lt;&gt;")&lt;801,8,COUNTIF($L$20:L2702,"&lt;&gt;")&lt;901,9,COUNTIF($L$20:L2702,"&lt;&gt;")&lt;1001,10,COUNTIF($L$20:L2702,"&lt;&gt;")&lt;1101,11,COUNTIF($L$20:L2702,"&lt;&gt;")&lt;1201,12,COUNTIF($L$20:L2702,"&lt;&gt;")&lt;1301,13,COUNTIF($L$20:L2702,"&lt;&gt;")&lt;1401,14,COUNTIF($L$20:L2702,"&lt;&gt;")&lt;1501,15,COUNTIF($L$20:L2702,"&lt;&gt;")&lt;1601,16,COUNTIF($L$20:L2702,"&lt;&gt;")&lt;1701,17,COUNTIF($L$20:L2702,"&lt;&gt;")&lt;1801,18,COUNTIF($L$20:L2702,"&lt;&gt;")&lt;1901,19,COUNTIF($L$20:L2702,"&lt;&gt;")&lt;2001,20,COUNTIF($L$20:L2702,"&lt;&gt;")&lt;2101,21,COUNTIF($L$20:L2702,"&lt;&gt;")&lt;2201,22,COUNTIF($L$20:L2702,"&lt;&gt;")&lt;2301,23,COUNTIF($L$20:L2702,"&lt;&gt;")&lt;2401,24,COUNTIF($L$20:L2702,"&lt;&gt;")&lt;2501,25,COUNTIF($L$20:L2702,"&lt;&gt;")&lt;2601,26,COUNTIF($L$20:L2702,"&lt;&gt;")&lt;2701,27,COUNTIF($L$20:L2702,"&lt;&gt;")&lt;2801,28,COUNTIF($L$20:L2702,"&lt;&gt;")&lt;2901,29,COUNTIF($L$20:L2702,"&lt;&gt;")&lt;3001,30),"")</f>
        <v/>
      </c>
      <c r="AM2702" t="str">
        <f t="shared" si="205"/>
        <v/>
      </c>
      <c r="AN2702" t="str">
        <f t="shared" si="209"/>
        <v/>
      </c>
      <c r="AP2702" t="str">
        <f t="shared" si="208"/>
        <v/>
      </c>
      <c r="AQ2702" t="str">
        <f>IF(AO2702="","",COUNTIFS(AM2702:$AM$3019,AO2702))</f>
        <v/>
      </c>
    </row>
    <row r="2703" spans="1:43" x14ac:dyDescent="0.25">
      <c r="A2703" s="6" t="str">
        <f>IF(COUNT($A$20:A2702)&lt;&gt;$B$4,IF(A2702="","",A2702+1),"")</f>
        <v/>
      </c>
      <c r="B2703" s="3"/>
      <c r="C2703" s="3"/>
      <c r="D2703" s="122"/>
      <c r="E2703" s="3"/>
      <c r="F2703" s="3"/>
      <c r="G2703" s="3"/>
      <c r="H2703" s="3"/>
      <c r="I2703" s="120"/>
      <c r="J2703" s="3"/>
      <c r="K2703" s="95" t="str" cm="1">
        <f t="array" ref="K2703">IF(OR($J$14 = "A",$J$14 = "B",$J$14 = "C"),IF(I2703="","",IF(LEN(I2703)&gt;2,_xlfn.IFS(ISNUMBER(SEARCH("_",I2703)),I2703,ISNUMBER(SEARCH(", ",I2703)),SUBSTITUTE(I2703,", ","_"),ISNUMBER(SEARCH("/ ",I2703)),SUBSTITUTE(I2703,"/ ","_"),ISNUMBER(SEARCH(",",I2703)),SUBSTITUTE(I2703,",","_"),ISNUMBER(SEARCH("/",I2703)),SUBSTITUTE(I2703,"/","_"),ISNUMBER(SEARCH("",I2703)),I2703),I2703)),IF(OR($J$14 = "J",$J$14 = "K"),"",IF(D2703="","",IF(LEN(D2703)&gt;2,_xlfn.IFS(ISNUMBER(SEARCH("_",D2703)),D2703,ISNUMBER(SEARCH(", ",D2703)),SUBSTITUTE(D2703,", ","_"),ISNUMBER(SEARCH("/ ",D2703)),SUBSTITUTE(D2703,"/ ","_"),ISNUMBER(SEARCH(",",D2703)),SUBSTITUTE(D2703,",","_"),ISNUMBER(SEARCH("/",D2703)),SUBSTITUTE(D2703,"/","_"),ISNUMBER(SEARCH("",D2703)),D2703),D2703))))</f>
        <v/>
      </c>
      <c r="L2703" s="1"/>
      <c r="M2703" s="1" t="str">
        <f t="shared" si="206"/>
        <v/>
      </c>
      <c r="N2703" s="94" t="str">
        <f>IF($L2703="None","",IF(ISERROR(VLOOKUP($L2703,Info!$B$4:$B$266,1,FALSE)),"",VLOOKUP($L2703,Info!$B$4:$L$266,5,FALSE)))</f>
        <v/>
      </c>
      <c r="O2703" s="94" t="str">
        <f>IF(K2703="","",IF(AND($J$12&lt;&gt;"ABC",N2703="3"),"BAC",IF(N2703="3","ABC",IF($J$12&lt;&gt;"ABC",IF($J$10="Standard",VLOOKUP(K2703,Info!$BE$4:$BF$481,2,FALSE),VLOOKUP(K2703,Info!$BI$4:$BJ$482,2,FALSE)),IF($J$10="Standard",VLOOKUP(K2703,Info!$AG$4:$AH$2994,2,FALSE),VLOOKUP(K2703,Info!$AK$4:$AL$2997,2,FALSE))))))</f>
        <v/>
      </c>
      <c r="P2703" s="94" t="str">
        <f>IF($L2703="None","",IF(ISERROR(VLOOKUP($L2703,Info!$B$4:$B$266,1,FALSE)),"",VLOOKUP($L2703,Info!$B$4:$L$266,3,FALSE)))</f>
        <v/>
      </c>
      <c r="Q2703" s="96" t="str">
        <f>IF($L2703="None","",IF(ISERROR(VLOOKUP($L2703,Info!$B$4:$B$266,1,FALSE)),"",VLOOKUP($L2703,Info!$B$4:$L$266,4,FALSE)))</f>
        <v/>
      </c>
      <c r="R2703" s="1"/>
      <c r="S2703" s="6" t="str">
        <f t="shared" si="207"/>
        <v/>
      </c>
      <c r="T2703" s="6" t="str">
        <f>IF($L2703="None","",IF(ISERROR(VLOOKUP($L2703,Info!$B$4:$B$266,1,FALSE)),"",VLOOKUP($L2703,Info!$B$4:$L$266,11,FALSE)))</f>
        <v/>
      </c>
      <c r="U2703" s="1"/>
      <c r="V2703" s="1"/>
      <c r="W2703" s="1"/>
      <c r="X2703" s="1" t="str">
        <f>IF($L2703="None","",IF(ISERROR(VLOOKUP($L2703,Info!$B$4:$B$266,1,FALSE)),"",IF(OR(W2703="Metallic Liquid Tight",W2703="Non-Metallic Liquid Tight",W2703="LSZH",W2703="Greenfield"),VLOOKUP($L2703,Info!$B$4:$L$266,7,FALSE),"N/A")))</f>
        <v/>
      </c>
      <c r="Y2703" s="1"/>
      <c r="Z2703" s="96" t="str">
        <f>IF($L2703="None","",IF(ISERROR(VLOOKUP($L2703,Info!$B$4:$B$266,1,FALSE)),"",VLOOKUP($L2703,Info!$B$4:$L$266,9,FALSE)))</f>
        <v/>
      </c>
      <c r="AA2703" s="96" t="str">
        <f>IF($L2703="None","",IF(ISERROR(VLOOKUP($L2703,Info!$B$4:$B$266,1,FALSE)),"",VLOOKUP($L2703,Info!$B$4:$L$266,8,FALSE)))</f>
        <v/>
      </c>
      <c r="AB2703" s="96" t="str">
        <f>IF($L2703="None","",IF(ISERROR(VLOOKUP($L2703,Info!$B$4:$B$266,1,FALSE)),"",VLOOKUP($L2703,Info!$B$4:$L$266,10,FALSE)))</f>
        <v/>
      </c>
      <c r="AC2703" s="1" t="str">
        <f>IF(W2703="SO Cable","Black,White",IF(O2703="","",IF(P2703="","",IF($J$12&lt;&gt;"ABC",IF(P2703&lt;="250",VLOOKUP(O2703,Info!$AZ$4:$BB$22,3,FALSE),VLOOKUP(O2703,Info!$AZ$23:$BB$39,3,FALSE)),IF(P2703&lt;="250",VLOOKUP(O2703,Info!$AO$4:$AQ$22,3,FALSE),VLOOKUP(O2703,Info!$AO$23:$AP$39,3,FALSE))))))</f>
        <v/>
      </c>
      <c r="AD2703" s="1"/>
      <c r="AE2703" s="1" t="str">
        <f>IF($L2703="None","",IF(ISERROR(VLOOKUP($L2703,Info!$B$4:$B$266,1,FALSE)),"",VLOOKUP($L2703,Info!$B$4:$L$266,4,FALSE)))</f>
        <v/>
      </c>
      <c r="AF2703" s="1" t="str">
        <f>IF($L2703="None","",IF(ISERROR(VLOOKUP($L2703,Info!$B$4:$B$266,1,FALSE)),"",VLOOKUP($L2703,Info!$B$4:$L$266,6,FALSE)))</f>
        <v/>
      </c>
      <c r="AG2703" s="1"/>
      <c r="AH2703" s="33" t="str" cm="1">
        <f t="array" ref="AH2703">IF(AND(L2703&lt;&gt;"",O2703&lt;&gt;"",R2703:S2703&lt;&gt;"",W2703:X2703&lt;&gt;"",Z2703:AA2703&lt;&gt;"",AC2703&lt;&gt;""),"Good","Bad")</f>
        <v>Bad</v>
      </c>
      <c r="AL2703" t="str" cm="1">
        <f t="array" ref="AL2703">IF(R2703&gt;0,_xlfn.IFS(COUNTIF($L$20:L2703,"&lt;&gt;")&lt;101,1,COUNTIF($L$20:L2703,"&lt;&gt;")&lt;201,2,COUNTIF($L$20:L2703,"&lt;&gt;")&lt;301,3,COUNTIF($L$20:L2703,"&lt;&gt;")&lt;401,4,COUNTIF($L$20:L2703,"&lt;&gt;")&lt;501,5,COUNTIF($L$20:L2703,"&lt;&gt;")&lt;601,6,COUNTIF($L$20:L2703,"&lt;&gt;")&lt;701,7,COUNTIF($L$20:L2703,"&lt;&gt;")&lt;801,8,COUNTIF($L$20:L2703,"&lt;&gt;")&lt;901,9,COUNTIF($L$20:L2703,"&lt;&gt;")&lt;1001,10,COUNTIF($L$20:L2703,"&lt;&gt;")&lt;1101,11,COUNTIF($L$20:L2703,"&lt;&gt;")&lt;1201,12,COUNTIF($L$20:L2703,"&lt;&gt;")&lt;1301,13,COUNTIF($L$20:L2703,"&lt;&gt;")&lt;1401,14,COUNTIF($L$20:L2703,"&lt;&gt;")&lt;1501,15,COUNTIF($L$20:L2703,"&lt;&gt;")&lt;1601,16,COUNTIF($L$20:L2703,"&lt;&gt;")&lt;1701,17,COUNTIF($L$20:L2703,"&lt;&gt;")&lt;1801,18,COUNTIF($L$20:L2703,"&lt;&gt;")&lt;1901,19,COUNTIF($L$20:L2703,"&lt;&gt;")&lt;2001,20,COUNTIF($L$20:L2703,"&lt;&gt;")&lt;2101,21,COUNTIF($L$20:L2703,"&lt;&gt;")&lt;2201,22,COUNTIF($L$20:L2703,"&lt;&gt;")&lt;2301,23,COUNTIF($L$20:L2703,"&lt;&gt;")&lt;2401,24,COUNTIF($L$20:L2703,"&lt;&gt;")&lt;2501,25,COUNTIF($L$20:L2703,"&lt;&gt;")&lt;2601,26,COUNTIF($L$20:L2703,"&lt;&gt;")&lt;2701,27,COUNTIF($L$20:L2703,"&lt;&gt;")&lt;2801,28,COUNTIF($L$20:L2703,"&lt;&gt;")&lt;2901,29,COUNTIF($L$20:L2703,"&lt;&gt;")&lt;3001,30),"")</f>
        <v/>
      </c>
      <c r="AM2703" t="str">
        <f t="shared" si="205"/>
        <v/>
      </c>
      <c r="AN2703" t="str">
        <f t="shared" si="209"/>
        <v/>
      </c>
      <c r="AP2703" t="str">
        <f t="shared" si="208"/>
        <v/>
      </c>
      <c r="AQ2703" t="str">
        <f>IF(AO2703="","",COUNTIFS(AM2703:$AM$3019,AO2703))</f>
        <v/>
      </c>
    </row>
    <row r="2704" spans="1:43" x14ac:dyDescent="0.25">
      <c r="A2704" s="6" t="str">
        <f>IF(COUNT($A$20:A2703)&lt;&gt;$B$4,IF(A2703="","",A2703+1),"")</f>
        <v/>
      </c>
      <c r="B2704" s="3"/>
      <c r="C2704" s="3"/>
      <c r="D2704" s="122"/>
      <c r="E2704" s="3"/>
      <c r="F2704" s="3"/>
      <c r="G2704" s="3"/>
      <c r="H2704" s="3"/>
      <c r="I2704" s="120"/>
      <c r="J2704" s="3"/>
      <c r="K2704" s="95" t="str" cm="1">
        <f t="array" ref="K2704">IF(OR($J$14 = "A",$J$14 = "B",$J$14 = "C"),IF(I2704="","",IF(LEN(I2704)&gt;2,_xlfn.IFS(ISNUMBER(SEARCH("_",I2704)),I2704,ISNUMBER(SEARCH(", ",I2704)),SUBSTITUTE(I2704,", ","_"),ISNUMBER(SEARCH("/ ",I2704)),SUBSTITUTE(I2704,"/ ","_"),ISNUMBER(SEARCH(",",I2704)),SUBSTITUTE(I2704,",","_"),ISNUMBER(SEARCH("/",I2704)),SUBSTITUTE(I2704,"/","_"),ISNUMBER(SEARCH("",I2704)),I2704),I2704)),IF(OR($J$14 = "J",$J$14 = "K"),"",IF(D2704="","",IF(LEN(D2704)&gt;2,_xlfn.IFS(ISNUMBER(SEARCH("_",D2704)),D2704,ISNUMBER(SEARCH(", ",D2704)),SUBSTITUTE(D2704,", ","_"),ISNUMBER(SEARCH("/ ",D2704)),SUBSTITUTE(D2704,"/ ","_"),ISNUMBER(SEARCH(",",D2704)),SUBSTITUTE(D2704,",","_"),ISNUMBER(SEARCH("/",D2704)),SUBSTITUTE(D2704,"/","_"),ISNUMBER(SEARCH("",D2704)),D2704),D2704))))</f>
        <v/>
      </c>
      <c r="L2704" s="1"/>
      <c r="M2704" s="1" t="str">
        <f t="shared" si="206"/>
        <v/>
      </c>
      <c r="N2704" s="94" t="str">
        <f>IF($L2704="None","",IF(ISERROR(VLOOKUP($L2704,Info!$B$4:$B$266,1,FALSE)),"",VLOOKUP($L2704,Info!$B$4:$L$266,5,FALSE)))</f>
        <v/>
      </c>
      <c r="O2704" s="94" t="str">
        <f>IF(K2704="","",IF(AND($J$12&lt;&gt;"ABC",N2704="3"),"BAC",IF(N2704="3","ABC",IF($J$12&lt;&gt;"ABC",IF($J$10="Standard",VLOOKUP(K2704,Info!$BE$4:$BF$481,2,FALSE),VLOOKUP(K2704,Info!$BI$4:$BJ$482,2,FALSE)),IF($J$10="Standard",VLOOKUP(K2704,Info!$AG$4:$AH$2994,2,FALSE),VLOOKUP(K2704,Info!$AK$4:$AL$2997,2,FALSE))))))</f>
        <v/>
      </c>
      <c r="P2704" s="94" t="str">
        <f>IF($L2704="None","",IF(ISERROR(VLOOKUP($L2704,Info!$B$4:$B$266,1,FALSE)),"",VLOOKUP($L2704,Info!$B$4:$L$266,3,FALSE)))</f>
        <v/>
      </c>
      <c r="Q2704" s="96" t="str">
        <f>IF($L2704="None","",IF(ISERROR(VLOOKUP($L2704,Info!$B$4:$B$266,1,FALSE)),"",VLOOKUP($L2704,Info!$B$4:$L$266,4,FALSE)))</f>
        <v/>
      </c>
      <c r="R2704" s="1"/>
      <c r="S2704" s="6" t="str">
        <f t="shared" si="207"/>
        <v/>
      </c>
      <c r="T2704" s="6" t="str">
        <f>IF($L2704="None","",IF(ISERROR(VLOOKUP($L2704,Info!$B$4:$B$266,1,FALSE)),"",VLOOKUP($L2704,Info!$B$4:$L$266,11,FALSE)))</f>
        <v/>
      </c>
      <c r="U2704" s="1"/>
      <c r="V2704" s="1"/>
      <c r="W2704" s="1"/>
      <c r="X2704" s="1" t="str">
        <f>IF($L2704="None","",IF(ISERROR(VLOOKUP($L2704,Info!$B$4:$B$266,1,FALSE)),"",IF(OR(W2704="Metallic Liquid Tight",W2704="Non-Metallic Liquid Tight",W2704="LSZH",W2704="Greenfield"),VLOOKUP($L2704,Info!$B$4:$L$266,7,FALSE),"N/A")))</f>
        <v/>
      </c>
      <c r="Y2704" s="1"/>
      <c r="Z2704" s="96" t="str">
        <f>IF($L2704="None","",IF(ISERROR(VLOOKUP($L2704,Info!$B$4:$B$266,1,FALSE)),"",VLOOKUP($L2704,Info!$B$4:$L$266,9,FALSE)))</f>
        <v/>
      </c>
      <c r="AA2704" s="96" t="str">
        <f>IF($L2704="None","",IF(ISERROR(VLOOKUP($L2704,Info!$B$4:$B$266,1,FALSE)),"",VLOOKUP($L2704,Info!$B$4:$L$266,8,FALSE)))</f>
        <v/>
      </c>
      <c r="AB2704" s="96" t="str">
        <f>IF($L2704="None","",IF(ISERROR(VLOOKUP($L2704,Info!$B$4:$B$266,1,FALSE)),"",VLOOKUP($L2704,Info!$B$4:$L$266,10,FALSE)))</f>
        <v/>
      </c>
      <c r="AC2704" s="1" t="str">
        <f>IF(W2704="SO Cable","Black,White",IF(O2704="","",IF(P2704="","",IF($J$12&lt;&gt;"ABC",IF(P2704&lt;="250",VLOOKUP(O2704,Info!$AZ$4:$BB$22,3,FALSE),VLOOKUP(O2704,Info!$AZ$23:$BB$39,3,FALSE)),IF(P2704&lt;="250",VLOOKUP(O2704,Info!$AO$4:$AQ$22,3,FALSE),VLOOKUP(O2704,Info!$AO$23:$AP$39,3,FALSE))))))</f>
        <v/>
      </c>
      <c r="AD2704" s="1"/>
      <c r="AE2704" s="1" t="str">
        <f>IF($L2704="None","",IF(ISERROR(VLOOKUP($L2704,Info!$B$4:$B$266,1,FALSE)),"",VLOOKUP($L2704,Info!$B$4:$L$266,4,FALSE)))</f>
        <v/>
      </c>
      <c r="AF2704" s="1" t="str">
        <f>IF($L2704="None","",IF(ISERROR(VLOOKUP($L2704,Info!$B$4:$B$266,1,FALSE)),"",VLOOKUP($L2704,Info!$B$4:$L$266,6,FALSE)))</f>
        <v/>
      </c>
      <c r="AG2704" s="1"/>
      <c r="AH2704" s="33" t="str" cm="1">
        <f t="array" ref="AH2704">IF(AND(L2704&lt;&gt;"",O2704&lt;&gt;"",R2704:S2704&lt;&gt;"",W2704:X2704&lt;&gt;"",Z2704:AA2704&lt;&gt;"",AC2704&lt;&gt;""),"Good","Bad")</f>
        <v>Bad</v>
      </c>
      <c r="AL2704" t="str" cm="1">
        <f t="array" ref="AL2704">IF(R2704&gt;0,_xlfn.IFS(COUNTIF($L$20:L2704,"&lt;&gt;")&lt;101,1,COUNTIF($L$20:L2704,"&lt;&gt;")&lt;201,2,COUNTIF($L$20:L2704,"&lt;&gt;")&lt;301,3,COUNTIF($L$20:L2704,"&lt;&gt;")&lt;401,4,COUNTIF($L$20:L2704,"&lt;&gt;")&lt;501,5,COUNTIF($L$20:L2704,"&lt;&gt;")&lt;601,6,COUNTIF($L$20:L2704,"&lt;&gt;")&lt;701,7,COUNTIF($L$20:L2704,"&lt;&gt;")&lt;801,8,COUNTIF($L$20:L2704,"&lt;&gt;")&lt;901,9,COUNTIF($L$20:L2704,"&lt;&gt;")&lt;1001,10,COUNTIF($L$20:L2704,"&lt;&gt;")&lt;1101,11,COUNTIF($L$20:L2704,"&lt;&gt;")&lt;1201,12,COUNTIF($L$20:L2704,"&lt;&gt;")&lt;1301,13,COUNTIF($L$20:L2704,"&lt;&gt;")&lt;1401,14,COUNTIF($L$20:L2704,"&lt;&gt;")&lt;1501,15,COUNTIF($L$20:L2704,"&lt;&gt;")&lt;1601,16,COUNTIF($L$20:L2704,"&lt;&gt;")&lt;1701,17,COUNTIF($L$20:L2704,"&lt;&gt;")&lt;1801,18,COUNTIF($L$20:L2704,"&lt;&gt;")&lt;1901,19,COUNTIF($L$20:L2704,"&lt;&gt;")&lt;2001,20,COUNTIF($L$20:L2704,"&lt;&gt;")&lt;2101,21,COUNTIF($L$20:L2704,"&lt;&gt;")&lt;2201,22,COUNTIF($L$20:L2704,"&lt;&gt;")&lt;2301,23,COUNTIF($L$20:L2704,"&lt;&gt;")&lt;2401,24,COUNTIF($L$20:L2704,"&lt;&gt;")&lt;2501,25,COUNTIF($L$20:L2704,"&lt;&gt;")&lt;2601,26,COUNTIF($L$20:L2704,"&lt;&gt;")&lt;2701,27,COUNTIF($L$20:L2704,"&lt;&gt;")&lt;2801,28,COUNTIF($L$20:L2704,"&lt;&gt;")&lt;2901,29,COUNTIF($L$20:L2704,"&lt;&gt;")&lt;3001,30),"")</f>
        <v/>
      </c>
      <c r="AM2704" t="str">
        <f t="shared" si="205"/>
        <v/>
      </c>
      <c r="AN2704" t="str">
        <f t="shared" si="209"/>
        <v/>
      </c>
      <c r="AP2704" t="str">
        <f t="shared" si="208"/>
        <v/>
      </c>
      <c r="AQ2704" t="str">
        <f>IF(AO2704="","",COUNTIFS(AM2704:$AM$3019,AO2704))</f>
        <v/>
      </c>
    </row>
    <row r="2705" spans="1:43" x14ac:dyDescent="0.25">
      <c r="A2705" s="6" t="str">
        <f>IF(COUNT($A$20:A2704)&lt;&gt;$B$4,IF(A2704="","",A2704+1),"")</f>
        <v/>
      </c>
      <c r="B2705" s="3"/>
      <c r="C2705" s="3"/>
      <c r="D2705" s="122"/>
      <c r="E2705" s="3"/>
      <c r="F2705" s="3"/>
      <c r="G2705" s="3"/>
      <c r="H2705" s="3"/>
      <c r="I2705" s="120"/>
      <c r="J2705" s="3"/>
      <c r="K2705" s="95" t="str" cm="1">
        <f t="array" ref="K2705">IF(OR($J$14 = "A",$J$14 = "B",$J$14 = "C"),IF(I2705="","",IF(LEN(I2705)&gt;2,_xlfn.IFS(ISNUMBER(SEARCH("_",I2705)),I2705,ISNUMBER(SEARCH(", ",I2705)),SUBSTITUTE(I2705,", ","_"),ISNUMBER(SEARCH("/ ",I2705)),SUBSTITUTE(I2705,"/ ","_"),ISNUMBER(SEARCH(",",I2705)),SUBSTITUTE(I2705,",","_"),ISNUMBER(SEARCH("/",I2705)),SUBSTITUTE(I2705,"/","_"),ISNUMBER(SEARCH("",I2705)),I2705),I2705)),IF(OR($J$14 = "J",$J$14 = "K"),"",IF(D2705="","",IF(LEN(D2705)&gt;2,_xlfn.IFS(ISNUMBER(SEARCH("_",D2705)),D2705,ISNUMBER(SEARCH(", ",D2705)),SUBSTITUTE(D2705,", ","_"),ISNUMBER(SEARCH("/ ",D2705)),SUBSTITUTE(D2705,"/ ","_"),ISNUMBER(SEARCH(",",D2705)),SUBSTITUTE(D2705,",","_"),ISNUMBER(SEARCH("/",D2705)),SUBSTITUTE(D2705,"/","_"),ISNUMBER(SEARCH("",D2705)),D2705),D2705))))</f>
        <v/>
      </c>
      <c r="L2705" s="1"/>
      <c r="M2705" s="1" t="str">
        <f t="shared" si="206"/>
        <v/>
      </c>
      <c r="N2705" s="94" t="str">
        <f>IF($L2705="None","",IF(ISERROR(VLOOKUP($L2705,Info!$B$4:$B$266,1,FALSE)),"",VLOOKUP($L2705,Info!$B$4:$L$266,5,FALSE)))</f>
        <v/>
      </c>
      <c r="O2705" s="94" t="str">
        <f>IF(K2705="","",IF(AND($J$12&lt;&gt;"ABC",N2705="3"),"BAC",IF(N2705="3","ABC",IF($J$12&lt;&gt;"ABC",IF($J$10="Standard",VLOOKUP(K2705,Info!$BE$4:$BF$481,2,FALSE),VLOOKUP(K2705,Info!$BI$4:$BJ$482,2,FALSE)),IF($J$10="Standard",VLOOKUP(K2705,Info!$AG$4:$AH$2994,2,FALSE),VLOOKUP(K2705,Info!$AK$4:$AL$2997,2,FALSE))))))</f>
        <v/>
      </c>
      <c r="P2705" s="94" t="str">
        <f>IF($L2705="None","",IF(ISERROR(VLOOKUP($L2705,Info!$B$4:$B$266,1,FALSE)),"",VLOOKUP($L2705,Info!$B$4:$L$266,3,FALSE)))</f>
        <v/>
      </c>
      <c r="Q2705" s="96" t="str">
        <f>IF($L2705="None","",IF(ISERROR(VLOOKUP($L2705,Info!$B$4:$B$266,1,FALSE)),"",VLOOKUP($L2705,Info!$B$4:$L$266,4,FALSE)))</f>
        <v/>
      </c>
      <c r="R2705" s="1"/>
      <c r="S2705" s="6" t="str">
        <f t="shared" si="207"/>
        <v/>
      </c>
      <c r="T2705" s="6" t="str">
        <f>IF($L2705="None","",IF(ISERROR(VLOOKUP($L2705,Info!$B$4:$B$266,1,FALSE)),"",VLOOKUP($L2705,Info!$B$4:$L$266,11,FALSE)))</f>
        <v/>
      </c>
      <c r="U2705" s="1"/>
      <c r="V2705" s="1"/>
      <c r="W2705" s="1"/>
      <c r="X2705" s="1" t="str">
        <f>IF($L2705="None","",IF(ISERROR(VLOOKUP($L2705,Info!$B$4:$B$266,1,FALSE)),"",IF(OR(W2705="Metallic Liquid Tight",W2705="Non-Metallic Liquid Tight",W2705="LSZH",W2705="Greenfield"),VLOOKUP($L2705,Info!$B$4:$L$266,7,FALSE),"N/A")))</f>
        <v/>
      </c>
      <c r="Y2705" s="1"/>
      <c r="Z2705" s="96" t="str">
        <f>IF($L2705="None","",IF(ISERROR(VLOOKUP($L2705,Info!$B$4:$B$266,1,FALSE)),"",VLOOKUP($L2705,Info!$B$4:$L$266,9,FALSE)))</f>
        <v/>
      </c>
      <c r="AA2705" s="96" t="str">
        <f>IF($L2705="None","",IF(ISERROR(VLOOKUP($L2705,Info!$B$4:$B$266,1,FALSE)),"",VLOOKUP($L2705,Info!$B$4:$L$266,8,FALSE)))</f>
        <v/>
      </c>
      <c r="AB2705" s="96" t="str">
        <f>IF($L2705="None","",IF(ISERROR(VLOOKUP($L2705,Info!$B$4:$B$266,1,FALSE)),"",VLOOKUP($L2705,Info!$B$4:$L$266,10,FALSE)))</f>
        <v/>
      </c>
      <c r="AC2705" s="1" t="str">
        <f>IF(W2705="SO Cable","Black,White",IF(O2705="","",IF(P2705="","",IF($J$12&lt;&gt;"ABC",IF(P2705&lt;="250",VLOOKUP(O2705,Info!$AZ$4:$BB$22,3,FALSE),VLOOKUP(O2705,Info!$AZ$23:$BB$39,3,FALSE)),IF(P2705&lt;="250",VLOOKUP(O2705,Info!$AO$4:$AQ$22,3,FALSE),VLOOKUP(O2705,Info!$AO$23:$AP$39,3,FALSE))))))</f>
        <v/>
      </c>
      <c r="AD2705" s="1"/>
      <c r="AE2705" s="1" t="str">
        <f>IF($L2705="None","",IF(ISERROR(VLOOKUP($L2705,Info!$B$4:$B$266,1,FALSE)),"",VLOOKUP($L2705,Info!$B$4:$L$266,4,FALSE)))</f>
        <v/>
      </c>
      <c r="AF2705" s="1" t="str">
        <f>IF($L2705="None","",IF(ISERROR(VLOOKUP($L2705,Info!$B$4:$B$266,1,FALSE)),"",VLOOKUP($L2705,Info!$B$4:$L$266,6,FALSE)))</f>
        <v/>
      </c>
      <c r="AG2705" s="1"/>
      <c r="AH2705" s="33" t="str" cm="1">
        <f t="array" ref="AH2705">IF(AND(L2705&lt;&gt;"",O2705&lt;&gt;"",R2705:S2705&lt;&gt;"",W2705:X2705&lt;&gt;"",Z2705:AA2705&lt;&gt;"",AC2705&lt;&gt;""),"Good","Bad")</f>
        <v>Bad</v>
      </c>
      <c r="AL2705" t="str" cm="1">
        <f t="array" ref="AL2705">IF(R2705&gt;0,_xlfn.IFS(COUNTIF($L$20:L2705,"&lt;&gt;")&lt;101,1,COUNTIF($L$20:L2705,"&lt;&gt;")&lt;201,2,COUNTIF($L$20:L2705,"&lt;&gt;")&lt;301,3,COUNTIF($L$20:L2705,"&lt;&gt;")&lt;401,4,COUNTIF($L$20:L2705,"&lt;&gt;")&lt;501,5,COUNTIF($L$20:L2705,"&lt;&gt;")&lt;601,6,COUNTIF($L$20:L2705,"&lt;&gt;")&lt;701,7,COUNTIF($L$20:L2705,"&lt;&gt;")&lt;801,8,COUNTIF($L$20:L2705,"&lt;&gt;")&lt;901,9,COUNTIF($L$20:L2705,"&lt;&gt;")&lt;1001,10,COUNTIF($L$20:L2705,"&lt;&gt;")&lt;1101,11,COUNTIF($L$20:L2705,"&lt;&gt;")&lt;1201,12,COUNTIF($L$20:L2705,"&lt;&gt;")&lt;1301,13,COUNTIF($L$20:L2705,"&lt;&gt;")&lt;1401,14,COUNTIF($L$20:L2705,"&lt;&gt;")&lt;1501,15,COUNTIF($L$20:L2705,"&lt;&gt;")&lt;1601,16,COUNTIF($L$20:L2705,"&lt;&gt;")&lt;1701,17,COUNTIF($L$20:L2705,"&lt;&gt;")&lt;1801,18,COUNTIF($L$20:L2705,"&lt;&gt;")&lt;1901,19,COUNTIF($L$20:L2705,"&lt;&gt;")&lt;2001,20,COUNTIF($L$20:L2705,"&lt;&gt;")&lt;2101,21,COUNTIF($L$20:L2705,"&lt;&gt;")&lt;2201,22,COUNTIF($L$20:L2705,"&lt;&gt;")&lt;2301,23,COUNTIF($L$20:L2705,"&lt;&gt;")&lt;2401,24,COUNTIF($L$20:L2705,"&lt;&gt;")&lt;2501,25,COUNTIF($L$20:L2705,"&lt;&gt;")&lt;2601,26,COUNTIF($L$20:L2705,"&lt;&gt;")&lt;2701,27,COUNTIF($L$20:L2705,"&lt;&gt;")&lt;2801,28,COUNTIF($L$20:L2705,"&lt;&gt;")&lt;2901,29,COUNTIF($L$20:L2705,"&lt;&gt;")&lt;3001,30),"")</f>
        <v/>
      </c>
      <c r="AM2705" t="str">
        <f t="shared" si="205"/>
        <v/>
      </c>
      <c r="AN2705" t="str">
        <f t="shared" si="209"/>
        <v/>
      </c>
      <c r="AP2705" t="str">
        <f t="shared" si="208"/>
        <v/>
      </c>
      <c r="AQ2705" t="str">
        <f>IF(AO2705="","",COUNTIFS(AM2705:$AM$3019,AO2705))</f>
        <v/>
      </c>
    </row>
    <row r="2706" spans="1:43" x14ac:dyDescent="0.25">
      <c r="A2706" s="6" t="str">
        <f>IF(COUNT($A$20:A2705)&lt;&gt;$B$4,IF(A2705="","",A2705+1),"")</f>
        <v/>
      </c>
      <c r="B2706" s="3"/>
      <c r="C2706" s="3"/>
      <c r="D2706" s="122"/>
      <c r="E2706" s="3"/>
      <c r="F2706" s="3"/>
      <c r="G2706" s="3"/>
      <c r="H2706" s="3"/>
      <c r="I2706" s="120"/>
      <c r="J2706" s="3"/>
      <c r="K2706" s="95" t="str" cm="1">
        <f t="array" ref="K2706">IF(OR($J$14 = "A",$J$14 = "B",$J$14 = "C"),IF(I2706="","",IF(LEN(I2706)&gt;2,_xlfn.IFS(ISNUMBER(SEARCH("_",I2706)),I2706,ISNUMBER(SEARCH(", ",I2706)),SUBSTITUTE(I2706,", ","_"),ISNUMBER(SEARCH("/ ",I2706)),SUBSTITUTE(I2706,"/ ","_"),ISNUMBER(SEARCH(",",I2706)),SUBSTITUTE(I2706,",","_"),ISNUMBER(SEARCH("/",I2706)),SUBSTITUTE(I2706,"/","_"),ISNUMBER(SEARCH("",I2706)),I2706),I2706)),IF(OR($J$14 = "J",$J$14 = "K"),"",IF(D2706="","",IF(LEN(D2706)&gt;2,_xlfn.IFS(ISNUMBER(SEARCH("_",D2706)),D2706,ISNUMBER(SEARCH(", ",D2706)),SUBSTITUTE(D2706,", ","_"),ISNUMBER(SEARCH("/ ",D2706)),SUBSTITUTE(D2706,"/ ","_"),ISNUMBER(SEARCH(",",D2706)),SUBSTITUTE(D2706,",","_"),ISNUMBER(SEARCH("/",D2706)),SUBSTITUTE(D2706,"/","_"),ISNUMBER(SEARCH("",D2706)),D2706),D2706))))</f>
        <v/>
      </c>
      <c r="L2706" s="1"/>
      <c r="M2706" s="1" t="str">
        <f t="shared" si="206"/>
        <v/>
      </c>
      <c r="N2706" s="94" t="str">
        <f>IF($L2706="None","",IF(ISERROR(VLOOKUP($L2706,Info!$B$4:$B$266,1,FALSE)),"",VLOOKUP($L2706,Info!$B$4:$L$266,5,FALSE)))</f>
        <v/>
      </c>
      <c r="O2706" s="94" t="str">
        <f>IF(K2706="","",IF(AND($J$12&lt;&gt;"ABC",N2706="3"),"BAC",IF(N2706="3","ABC",IF($J$12&lt;&gt;"ABC",IF($J$10="Standard",VLOOKUP(K2706,Info!$BE$4:$BF$481,2,FALSE),VLOOKUP(K2706,Info!$BI$4:$BJ$482,2,FALSE)),IF($J$10="Standard",VLOOKUP(K2706,Info!$AG$4:$AH$2994,2,FALSE),VLOOKUP(K2706,Info!$AK$4:$AL$2997,2,FALSE))))))</f>
        <v/>
      </c>
      <c r="P2706" s="94" t="str">
        <f>IF($L2706="None","",IF(ISERROR(VLOOKUP($L2706,Info!$B$4:$B$266,1,FALSE)),"",VLOOKUP($L2706,Info!$B$4:$L$266,3,FALSE)))</f>
        <v/>
      </c>
      <c r="Q2706" s="96" t="str">
        <f>IF($L2706="None","",IF(ISERROR(VLOOKUP($L2706,Info!$B$4:$B$266,1,FALSE)),"",VLOOKUP($L2706,Info!$B$4:$L$266,4,FALSE)))</f>
        <v/>
      </c>
      <c r="R2706" s="1"/>
      <c r="S2706" s="6" t="str">
        <f t="shared" si="207"/>
        <v/>
      </c>
      <c r="T2706" s="6" t="str">
        <f>IF($L2706="None","",IF(ISERROR(VLOOKUP($L2706,Info!$B$4:$B$266,1,FALSE)),"",VLOOKUP($L2706,Info!$B$4:$L$266,11,FALSE)))</f>
        <v/>
      </c>
      <c r="U2706" s="1"/>
      <c r="V2706" s="1"/>
      <c r="W2706" s="1"/>
      <c r="X2706" s="1" t="str">
        <f>IF($L2706="None","",IF(ISERROR(VLOOKUP($L2706,Info!$B$4:$B$266,1,FALSE)),"",IF(OR(W2706="Metallic Liquid Tight",W2706="Non-Metallic Liquid Tight",W2706="LSZH",W2706="Greenfield"),VLOOKUP($L2706,Info!$B$4:$L$266,7,FALSE),"N/A")))</f>
        <v/>
      </c>
      <c r="Y2706" s="1"/>
      <c r="Z2706" s="96" t="str">
        <f>IF($L2706="None","",IF(ISERROR(VLOOKUP($L2706,Info!$B$4:$B$266,1,FALSE)),"",VLOOKUP($L2706,Info!$B$4:$L$266,9,FALSE)))</f>
        <v/>
      </c>
      <c r="AA2706" s="96" t="str">
        <f>IF($L2706="None","",IF(ISERROR(VLOOKUP($L2706,Info!$B$4:$B$266,1,FALSE)),"",VLOOKUP($L2706,Info!$B$4:$L$266,8,FALSE)))</f>
        <v/>
      </c>
      <c r="AB2706" s="96" t="str">
        <f>IF($L2706="None","",IF(ISERROR(VLOOKUP($L2706,Info!$B$4:$B$266,1,FALSE)),"",VLOOKUP($L2706,Info!$B$4:$L$266,10,FALSE)))</f>
        <v/>
      </c>
      <c r="AC2706" s="1" t="str">
        <f>IF(W2706="SO Cable","Black,White",IF(O2706="","",IF(P2706="","",IF($J$12&lt;&gt;"ABC",IF(P2706&lt;="250",VLOOKUP(O2706,Info!$AZ$4:$BB$22,3,FALSE),VLOOKUP(O2706,Info!$AZ$23:$BB$39,3,FALSE)),IF(P2706&lt;="250",VLOOKUP(O2706,Info!$AO$4:$AQ$22,3,FALSE),VLOOKUP(O2706,Info!$AO$23:$AP$39,3,FALSE))))))</f>
        <v/>
      </c>
      <c r="AD2706" s="1"/>
      <c r="AE2706" s="1" t="str">
        <f>IF($L2706="None","",IF(ISERROR(VLOOKUP($L2706,Info!$B$4:$B$266,1,FALSE)),"",VLOOKUP($L2706,Info!$B$4:$L$266,4,FALSE)))</f>
        <v/>
      </c>
      <c r="AF2706" s="1" t="str">
        <f>IF($L2706="None","",IF(ISERROR(VLOOKUP($L2706,Info!$B$4:$B$266,1,FALSE)),"",VLOOKUP($L2706,Info!$B$4:$L$266,6,FALSE)))</f>
        <v/>
      </c>
      <c r="AG2706" s="1"/>
      <c r="AH2706" s="33" t="str" cm="1">
        <f t="array" ref="AH2706">IF(AND(L2706&lt;&gt;"",O2706&lt;&gt;"",R2706:S2706&lt;&gt;"",W2706:X2706&lt;&gt;"",Z2706:AA2706&lt;&gt;"",AC2706&lt;&gt;""),"Good","Bad")</f>
        <v>Bad</v>
      </c>
      <c r="AL2706" t="str" cm="1">
        <f t="array" ref="AL2706">IF(R2706&gt;0,_xlfn.IFS(COUNTIF($L$20:L2706,"&lt;&gt;")&lt;101,1,COUNTIF($L$20:L2706,"&lt;&gt;")&lt;201,2,COUNTIF($L$20:L2706,"&lt;&gt;")&lt;301,3,COUNTIF($L$20:L2706,"&lt;&gt;")&lt;401,4,COUNTIF($L$20:L2706,"&lt;&gt;")&lt;501,5,COUNTIF($L$20:L2706,"&lt;&gt;")&lt;601,6,COUNTIF($L$20:L2706,"&lt;&gt;")&lt;701,7,COUNTIF($L$20:L2706,"&lt;&gt;")&lt;801,8,COUNTIF($L$20:L2706,"&lt;&gt;")&lt;901,9,COUNTIF($L$20:L2706,"&lt;&gt;")&lt;1001,10,COUNTIF($L$20:L2706,"&lt;&gt;")&lt;1101,11,COUNTIF($L$20:L2706,"&lt;&gt;")&lt;1201,12,COUNTIF($L$20:L2706,"&lt;&gt;")&lt;1301,13,COUNTIF($L$20:L2706,"&lt;&gt;")&lt;1401,14,COUNTIF($L$20:L2706,"&lt;&gt;")&lt;1501,15,COUNTIF($L$20:L2706,"&lt;&gt;")&lt;1601,16,COUNTIF($L$20:L2706,"&lt;&gt;")&lt;1701,17,COUNTIF($L$20:L2706,"&lt;&gt;")&lt;1801,18,COUNTIF($L$20:L2706,"&lt;&gt;")&lt;1901,19,COUNTIF($L$20:L2706,"&lt;&gt;")&lt;2001,20,COUNTIF($L$20:L2706,"&lt;&gt;")&lt;2101,21,COUNTIF($L$20:L2706,"&lt;&gt;")&lt;2201,22,COUNTIF($L$20:L2706,"&lt;&gt;")&lt;2301,23,COUNTIF($L$20:L2706,"&lt;&gt;")&lt;2401,24,COUNTIF($L$20:L2706,"&lt;&gt;")&lt;2501,25,COUNTIF($L$20:L2706,"&lt;&gt;")&lt;2601,26,COUNTIF($L$20:L2706,"&lt;&gt;")&lt;2701,27,COUNTIF($L$20:L2706,"&lt;&gt;")&lt;2801,28,COUNTIF($L$20:L2706,"&lt;&gt;")&lt;2901,29,COUNTIF($L$20:L2706,"&lt;&gt;")&lt;3001,30),"")</f>
        <v/>
      </c>
      <c r="AM2706" t="str">
        <f t="shared" si="205"/>
        <v/>
      </c>
      <c r="AN2706" t="str">
        <f t="shared" si="209"/>
        <v/>
      </c>
      <c r="AP2706" t="str">
        <f t="shared" si="208"/>
        <v/>
      </c>
      <c r="AQ2706" t="str">
        <f>IF(AO2706="","",COUNTIFS(AM2706:$AM$3019,AO2706))</f>
        <v/>
      </c>
    </row>
    <row r="2707" spans="1:43" x14ac:dyDescent="0.25">
      <c r="A2707" s="6" t="str">
        <f>IF(COUNT($A$20:A2706)&lt;&gt;$B$4,IF(A2706="","",A2706+1),"")</f>
        <v/>
      </c>
      <c r="B2707" s="3"/>
      <c r="C2707" s="3"/>
      <c r="D2707" s="122"/>
      <c r="E2707" s="3"/>
      <c r="F2707" s="3"/>
      <c r="G2707" s="3"/>
      <c r="H2707" s="3"/>
      <c r="I2707" s="120"/>
      <c r="J2707" s="3"/>
      <c r="K2707" s="95" t="str" cm="1">
        <f t="array" ref="K2707">IF(OR($J$14 = "A",$J$14 = "B",$J$14 = "C"),IF(I2707="","",IF(LEN(I2707)&gt;2,_xlfn.IFS(ISNUMBER(SEARCH("_",I2707)),I2707,ISNUMBER(SEARCH(", ",I2707)),SUBSTITUTE(I2707,", ","_"),ISNUMBER(SEARCH("/ ",I2707)),SUBSTITUTE(I2707,"/ ","_"),ISNUMBER(SEARCH(",",I2707)),SUBSTITUTE(I2707,",","_"),ISNUMBER(SEARCH("/",I2707)),SUBSTITUTE(I2707,"/","_"),ISNUMBER(SEARCH("",I2707)),I2707),I2707)),IF(OR($J$14 = "J",$J$14 = "K"),"",IF(D2707="","",IF(LEN(D2707)&gt;2,_xlfn.IFS(ISNUMBER(SEARCH("_",D2707)),D2707,ISNUMBER(SEARCH(", ",D2707)),SUBSTITUTE(D2707,", ","_"),ISNUMBER(SEARCH("/ ",D2707)),SUBSTITUTE(D2707,"/ ","_"),ISNUMBER(SEARCH(",",D2707)),SUBSTITUTE(D2707,",","_"),ISNUMBER(SEARCH("/",D2707)),SUBSTITUTE(D2707,"/","_"),ISNUMBER(SEARCH("",D2707)),D2707),D2707))))</f>
        <v/>
      </c>
      <c r="L2707" s="1"/>
      <c r="M2707" s="1" t="str">
        <f t="shared" si="206"/>
        <v/>
      </c>
      <c r="N2707" s="94" t="str">
        <f>IF($L2707="None","",IF(ISERROR(VLOOKUP($L2707,Info!$B$4:$B$266,1,FALSE)),"",VLOOKUP($L2707,Info!$B$4:$L$266,5,FALSE)))</f>
        <v/>
      </c>
      <c r="O2707" s="94" t="str">
        <f>IF(K2707="","",IF(AND($J$12&lt;&gt;"ABC",N2707="3"),"BAC",IF(N2707="3","ABC",IF($J$12&lt;&gt;"ABC",IF($J$10="Standard",VLOOKUP(K2707,Info!$BE$4:$BF$481,2,FALSE),VLOOKUP(K2707,Info!$BI$4:$BJ$482,2,FALSE)),IF($J$10="Standard",VLOOKUP(K2707,Info!$AG$4:$AH$2994,2,FALSE),VLOOKUP(K2707,Info!$AK$4:$AL$2997,2,FALSE))))))</f>
        <v/>
      </c>
      <c r="P2707" s="94" t="str">
        <f>IF($L2707="None","",IF(ISERROR(VLOOKUP($L2707,Info!$B$4:$B$266,1,FALSE)),"",VLOOKUP($L2707,Info!$B$4:$L$266,3,FALSE)))</f>
        <v/>
      </c>
      <c r="Q2707" s="96" t="str">
        <f>IF($L2707="None","",IF(ISERROR(VLOOKUP($L2707,Info!$B$4:$B$266,1,FALSE)),"",VLOOKUP($L2707,Info!$B$4:$L$266,4,FALSE)))</f>
        <v/>
      </c>
      <c r="R2707" s="1"/>
      <c r="S2707" s="6" t="str">
        <f t="shared" si="207"/>
        <v/>
      </c>
      <c r="T2707" s="6" t="str">
        <f>IF($L2707="None","",IF(ISERROR(VLOOKUP($L2707,Info!$B$4:$B$266,1,FALSE)),"",VLOOKUP($L2707,Info!$B$4:$L$266,11,FALSE)))</f>
        <v/>
      </c>
      <c r="U2707" s="1"/>
      <c r="V2707" s="1"/>
      <c r="W2707" s="1"/>
      <c r="X2707" s="1" t="str">
        <f>IF($L2707="None","",IF(ISERROR(VLOOKUP($L2707,Info!$B$4:$B$266,1,FALSE)),"",IF(OR(W2707="Metallic Liquid Tight",W2707="Non-Metallic Liquid Tight",W2707="LSZH",W2707="Greenfield"),VLOOKUP($L2707,Info!$B$4:$L$266,7,FALSE),"N/A")))</f>
        <v/>
      </c>
      <c r="Y2707" s="1"/>
      <c r="Z2707" s="96" t="str">
        <f>IF($L2707="None","",IF(ISERROR(VLOOKUP($L2707,Info!$B$4:$B$266,1,FALSE)),"",VLOOKUP($L2707,Info!$B$4:$L$266,9,FALSE)))</f>
        <v/>
      </c>
      <c r="AA2707" s="96" t="str">
        <f>IF($L2707="None","",IF(ISERROR(VLOOKUP($L2707,Info!$B$4:$B$266,1,FALSE)),"",VLOOKUP($L2707,Info!$B$4:$L$266,8,FALSE)))</f>
        <v/>
      </c>
      <c r="AB2707" s="96" t="str">
        <f>IF($L2707="None","",IF(ISERROR(VLOOKUP($L2707,Info!$B$4:$B$266,1,FALSE)),"",VLOOKUP($L2707,Info!$B$4:$L$266,10,FALSE)))</f>
        <v/>
      </c>
      <c r="AC2707" s="1" t="str">
        <f>IF(W2707="SO Cable","Black,White",IF(O2707="","",IF(P2707="","",IF($J$12&lt;&gt;"ABC",IF(P2707&lt;="250",VLOOKUP(O2707,Info!$AZ$4:$BB$22,3,FALSE),VLOOKUP(O2707,Info!$AZ$23:$BB$39,3,FALSE)),IF(P2707&lt;="250",VLOOKUP(O2707,Info!$AO$4:$AQ$22,3,FALSE),VLOOKUP(O2707,Info!$AO$23:$AP$39,3,FALSE))))))</f>
        <v/>
      </c>
      <c r="AD2707" s="1"/>
      <c r="AE2707" s="1" t="str">
        <f>IF($L2707="None","",IF(ISERROR(VLOOKUP($L2707,Info!$B$4:$B$266,1,FALSE)),"",VLOOKUP($L2707,Info!$B$4:$L$266,4,FALSE)))</f>
        <v/>
      </c>
      <c r="AF2707" s="1" t="str">
        <f>IF($L2707="None","",IF(ISERROR(VLOOKUP($L2707,Info!$B$4:$B$266,1,FALSE)),"",VLOOKUP($L2707,Info!$B$4:$L$266,6,FALSE)))</f>
        <v/>
      </c>
      <c r="AG2707" s="1"/>
      <c r="AH2707" s="33" t="str" cm="1">
        <f t="array" ref="AH2707">IF(AND(L2707&lt;&gt;"",O2707&lt;&gt;"",R2707:S2707&lt;&gt;"",W2707:X2707&lt;&gt;"",Z2707:AA2707&lt;&gt;"",AC2707&lt;&gt;""),"Good","Bad")</f>
        <v>Bad</v>
      </c>
      <c r="AL2707" t="str" cm="1">
        <f t="array" ref="AL2707">IF(R2707&gt;0,_xlfn.IFS(COUNTIF($L$20:L2707,"&lt;&gt;")&lt;101,1,COUNTIF($L$20:L2707,"&lt;&gt;")&lt;201,2,COUNTIF($L$20:L2707,"&lt;&gt;")&lt;301,3,COUNTIF($L$20:L2707,"&lt;&gt;")&lt;401,4,COUNTIF($L$20:L2707,"&lt;&gt;")&lt;501,5,COUNTIF($L$20:L2707,"&lt;&gt;")&lt;601,6,COUNTIF($L$20:L2707,"&lt;&gt;")&lt;701,7,COUNTIF($L$20:L2707,"&lt;&gt;")&lt;801,8,COUNTIF($L$20:L2707,"&lt;&gt;")&lt;901,9,COUNTIF($L$20:L2707,"&lt;&gt;")&lt;1001,10,COUNTIF($L$20:L2707,"&lt;&gt;")&lt;1101,11,COUNTIF($L$20:L2707,"&lt;&gt;")&lt;1201,12,COUNTIF($L$20:L2707,"&lt;&gt;")&lt;1301,13,COUNTIF($L$20:L2707,"&lt;&gt;")&lt;1401,14,COUNTIF($L$20:L2707,"&lt;&gt;")&lt;1501,15,COUNTIF($L$20:L2707,"&lt;&gt;")&lt;1601,16,COUNTIF($L$20:L2707,"&lt;&gt;")&lt;1701,17,COUNTIF($L$20:L2707,"&lt;&gt;")&lt;1801,18,COUNTIF($L$20:L2707,"&lt;&gt;")&lt;1901,19,COUNTIF($L$20:L2707,"&lt;&gt;")&lt;2001,20,COUNTIF($L$20:L2707,"&lt;&gt;")&lt;2101,21,COUNTIF($L$20:L2707,"&lt;&gt;")&lt;2201,22,COUNTIF($L$20:L2707,"&lt;&gt;")&lt;2301,23,COUNTIF($L$20:L2707,"&lt;&gt;")&lt;2401,24,COUNTIF($L$20:L2707,"&lt;&gt;")&lt;2501,25,COUNTIF($L$20:L2707,"&lt;&gt;")&lt;2601,26,COUNTIF($L$20:L2707,"&lt;&gt;")&lt;2701,27,COUNTIF($L$20:L2707,"&lt;&gt;")&lt;2801,28,COUNTIF($L$20:L2707,"&lt;&gt;")&lt;2901,29,COUNTIF($L$20:L2707,"&lt;&gt;")&lt;3001,30),"")</f>
        <v/>
      </c>
      <c r="AM2707" t="str">
        <f t="shared" si="205"/>
        <v/>
      </c>
      <c r="AN2707" t="str">
        <f t="shared" si="209"/>
        <v/>
      </c>
      <c r="AP2707" t="str">
        <f t="shared" si="208"/>
        <v/>
      </c>
      <c r="AQ2707" t="str">
        <f>IF(AO2707="","",COUNTIFS(AM2707:$AM$3019,AO2707))</f>
        <v/>
      </c>
    </row>
    <row r="2708" spans="1:43" x14ac:dyDescent="0.25">
      <c r="A2708" s="6" t="str">
        <f>IF(COUNT($A$20:A2707)&lt;&gt;$B$4,IF(A2707="","",A2707+1),"")</f>
        <v/>
      </c>
      <c r="B2708" s="3"/>
      <c r="C2708" s="3"/>
      <c r="D2708" s="122"/>
      <c r="E2708" s="3"/>
      <c r="F2708" s="3"/>
      <c r="G2708" s="3"/>
      <c r="H2708" s="3"/>
      <c r="I2708" s="120"/>
      <c r="J2708" s="3"/>
      <c r="K2708" s="95" t="str" cm="1">
        <f t="array" ref="K2708">IF(OR($J$14 = "A",$J$14 = "B",$J$14 = "C"),IF(I2708="","",IF(LEN(I2708)&gt;2,_xlfn.IFS(ISNUMBER(SEARCH("_",I2708)),I2708,ISNUMBER(SEARCH(", ",I2708)),SUBSTITUTE(I2708,", ","_"),ISNUMBER(SEARCH("/ ",I2708)),SUBSTITUTE(I2708,"/ ","_"),ISNUMBER(SEARCH(",",I2708)),SUBSTITUTE(I2708,",","_"),ISNUMBER(SEARCH("/",I2708)),SUBSTITUTE(I2708,"/","_"),ISNUMBER(SEARCH("",I2708)),I2708),I2708)),IF(OR($J$14 = "J",$J$14 = "K"),"",IF(D2708="","",IF(LEN(D2708)&gt;2,_xlfn.IFS(ISNUMBER(SEARCH("_",D2708)),D2708,ISNUMBER(SEARCH(", ",D2708)),SUBSTITUTE(D2708,", ","_"),ISNUMBER(SEARCH("/ ",D2708)),SUBSTITUTE(D2708,"/ ","_"),ISNUMBER(SEARCH(",",D2708)),SUBSTITUTE(D2708,",","_"),ISNUMBER(SEARCH("/",D2708)),SUBSTITUTE(D2708,"/","_"),ISNUMBER(SEARCH("",D2708)),D2708),D2708))))</f>
        <v/>
      </c>
      <c r="L2708" s="1"/>
      <c r="M2708" s="1" t="str">
        <f t="shared" si="206"/>
        <v/>
      </c>
      <c r="N2708" s="94" t="str">
        <f>IF($L2708="None","",IF(ISERROR(VLOOKUP($L2708,Info!$B$4:$B$266,1,FALSE)),"",VLOOKUP($L2708,Info!$B$4:$L$266,5,FALSE)))</f>
        <v/>
      </c>
      <c r="O2708" s="94" t="str">
        <f>IF(K2708="","",IF(AND($J$12&lt;&gt;"ABC",N2708="3"),"BAC",IF(N2708="3","ABC",IF($J$12&lt;&gt;"ABC",IF($J$10="Standard",VLOOKUP(K2708,Info!$BE$4:$BF$481,2,FALSE),VLOOKUP(K2708,Info!$BI$4:$BJ$482,2,FALSE)),IF($J$10="Standard",VLOOKUP(K2708,Info!$AG$4:$AH$2994,2,FALSE),VLOOKUP(K2708,Info!$AK$4:$AL$2997,2,FALSE))))))</f>
        <v/>
      </c>
      <c r="P2708" s="94" t="str">
        <f>IF($L2708="None","",IF(ISERROR(VLOOKUP($L2708,Info!$B$4:$B$266,1,FALSE)),"",VLOOKUP($L2708,Info!$B$4:$L$266,3,FALSE)))</f>
        <v/>
      </c>
      <c r="Q2708" s="96" t="str">
        <f>IF($L2708="None","",IF(ISERROR(VLOOKUP($L2708,Info!$B$4:$B$266,1,FALSE)),"",VLOOKUP($L2708,Info!$B$4:$L$266,4,FALSE)))</f>
        <v/>
      </c>
      <c r="R2708" s="1"/>
      <c r="S2708" s="6" t="str">
        <f t="shared" si="207"/>
        <v/>
      </c>
      <c r="T2708" s="6" t="str">
        <f>IF($L2708="None","",IF(ISERROR(VLOOKUP($L2708,Info!$B$4:$B$266,1,FALSE)),"",VLOOKUP($L2708,Info!$B$4:$L$266,11,FALSE)))</f>
        <v/>
      </c>
      <c r="U2708" s="1"/>
      <c r="V2708" s="1"/>
      <c r="W2708" s="1"/>
      <c r="X2708" s="1" t="str">
        <f>IF($L2708="None","",IF(ISERROR(VLOOKUP($L2708,Info!$B$4:$B$266,1,FALSE)),"",IF(OR(W2708="Metallic Liquid Tight",W2708="Non-Metallic Liquid Tight",W2708="LSZH",W2708="Greenfield"),VLOOKUP($L2708,Info!$B$4:$L$266,7,FALSE),"N/A")))</f>
        <v/>
      </c>
      <c r="Y2708" s="1"/>
      <c r="Z2708" s="96" t="str">
        <f>IF($L2708="None","",IF(ISERROR(VLOOKUP($L2708,Info!$B$4:$B$266,1,FALSE)),"",VLOOKUP($L2708,Info!$B$4:$L$266,9,FALSE)))</f>
        <v/>
      </c>
      <c r="AA2708" s="96" t="str">
        <f>IF($L2708="None","",IF(ISERROR(VLOOKUP($L2708,Info!$B$4:$B$266,1,FALSE)),"",VLOOKUP($L2708,Info!$B$4:$L$266,8,FALSE)))</f>
        <v/>
      </c>
      <c r="AB2708" s="96" t="str">
        <f>IF($L2708="None","",IF(ISERROR(VLOOKUP($L2708,Info!$B$4:$B$266,1,FALSE)),"",VLOOKUP($L2708,Info!$B$4:$L$266,10,FALSE)))</f>
        <v/>
      </c>
      <c r="AC2708" s="1" t="str">
        <f>IF(W2708="SO Cable","Black,White",IF(O2708="","",IF(P2708="","",IF($J$12&lt;&gt;"ABC",IF(P2708&lt;="250",VLOOKUP(O2708,Info!$AZ$4:$BB$22,3,FALSE),VLOOKUP(O2708,Info!$AZ$23:$BB$39,3,FALSE)),IF(P2708&lt;="250",VLOOKUP(O2708,Info!$AO$4:$AQ$22,3,FALSE),VLOOKUP(O2708,Info!$AO$23:$AP$39,3,FALSE))))))</f>
        <v/>
      </c>
      <c r="AD2708" s="1"/>
      <c r="AE2708" s="1" t="str">
        <f>IF($L2708="None","",IF(ISERROR(VLOOKUP($L2708,Info!$B$4:$B$266,1,FALSE)),"",VLOOKUP($L2708,Info!$B$4:$L$266,4,FALSE)))</f>
        <v/>
      </c>
      <c r="AF2708" s="1" t="str">
        <f>IF($L2708="None","",IF(ISERROR(VLOOKUP($L2708,Info!$B$4:$B$266,1,FALSE)),"",VLOOKUP($L2708,Info!$B$4:$L$266,6,FALSE)))</f>
        <v/>
      </c>
      <c r="AG2708" s="1"/>
      <c r="AH2708" s="33" t="str" cm="1">
        <f t="array" ref="AH2708">IF(AND(L2708&lt;&gt;"",O2708&lt;&gt;"",R2708:S2708&lt;&gt;"",W2708:X2708&lt;&gt;"",Z2708:AA2708&lt;&gt;"",AC2708&lt;&gt;""),"Good","Bad")</f>
        <v>Bad</v>
      </c>
      <c r="AL2708" t="str" cm="1">
        <f t="array" ref="AL2708">IF(R2708&gt;0,_xlfn.IFS(COUNTIF($L$20:L2708,"&lt;&gt;")&lt;101,1,COUNTIF($L$20:L2708,"&lt;&gt;")&lt;201,2,COUNTIF($L$20:L2708,"&lt;&gt;")&lt;301,3,COUNTIF($L$20:L2708,"&lt;&gt;")&lt;401,4,COUNTIF($L$20:L2708,"&lt;&gt;")&lt;501,5,COUNTIF($L$20:L2708,"&lt;&gt;")&lt;601,6,COUNTIF($L$20:L2708,"&lt;&gt;")&lt;701,7,COUNTIF($L$20:L2708,"&lt;&gt;")&lt;801,8,COUNTIF($L$20:L2708,"&lt;&gt;")&lt;901,9,COUNTIF($L$20:L2708,"&lt;&gt;")&lt;1001,10,COUNTIF($L$20:L2708,"&lt;&gt;")&lt;1101,11,COUNTIF($L$20:L2708,"&lt;&gt;")&lt;1201,12,COUNTIF($L$20:L2708,"&lt;&gt;")&lt;1301,13,COUNTIF($L$20:L2708,"&lt;&gt;")&lt;1401,14,COUNTIF($L$20:L2708,"&lt;&gt;")&lt;1501,15,COUNTIF($L$20:L2708,"&lt;&gt;")&lt;1601,16,COUNTIF($L$20:L2708,"&lt;&gt;")&lt;1701,17,COUNTIF($L$20:L2708,"&lt;&gt;")&lt;1801,18,COUNTIF($L$20:L2708,"&lt;&gt;")&lt;1901,19,COUNTIF($L$20:L2708,"&lt;&gt;")&lt;2001,20,COUNTIF($L$20:L2708,"&lt;&gt;")&lt;2101,21,COUNTIF($L$20:L2708,"&lt;&gt;")&lt;2201,22,COUNTIF($L$20:L2708,"&lt;&gt;")&lt;2301,23,COUNTIF($L$20:L2708,"&lt;&gt;")&lt;2401,24,COUNTIF($L$20:L2708,"&lt;&gt;")&lt;2501,25,COUNTIF($L$20:L2708,"&lt;&gt;")&lt;2601,26,COUNTIF($L$20:L2708,"&lt;&gt;")&lt;2701,27,COUNTIF($L$20:L2708,"&lt;&gt;")&lt;2801,28,COUNTIF($L$20:L2708,"&lt;&gt;")&lt;2901,29,COUNTIF($L$20:L2708,"&lt;&gt;")&lt;3001,30),"")</f>
        <v/>
      </c>
      <c r="AM2708" t="str">
        <f t="shared" ref="AM2708:AM2771" si="210">L2708&amp;Z2708&amp;AA2708&amp;W2708&amp;X2708&amp;Y2708&amp;AL2708</f>
        <v/>
      </c>
      <c r="AN2708" t="str">
        <f t="shared" si="209"/>
        <v/>
      </c>
      <c r="AP2708" t="str">
        <f t="shared" si="208"/>
        <v/>
      </c>
      <c r="AQ2708" t="str">
        <f>IF(AO2708="","",COUNTIFS(AM2708:$AM$3019,AO2708))</f>
        <v/>
      </c>
    </row>
    <row r="2709" spans="1:43" x14ac:dyDescent="0.25">
      <c r="A2709" s="6" t="str">
        <f>IF(COUNT($A$20:A2708)&lt;&gt;$B$4,IF(A2708="","",A2708+1),"")</f>
        <v/>
      </c>
      <c r="B2709" s="3"/>
      <c r="C2709" s="3"/>
      <c r="D2709" s="122"/>
      <c r="E2709" s="3"/>
      <c r="F2709" s="3"/>
      <c r="G2709" s="3"/>
      <c r="H2709" s="3"/>
      <c r="I2709" s="120"/>
      <c r="J2709" s="3"/>
      <c r="K2709" s="95" t="str" cm="1">
        <f t="array" ref="K2709">IF(OR($J$14 = "A",$J$14 = "B",$J$14 = "C"),IF(I2709="","",IF(LEN(I2709)&gt;2,_xlfn.IFS(ISNUMBER(SEARCH("_",I2709)),I2709,ISNUMBER(SEARCH(", ",I2709)),SUBSTITUTE(I2709,", ","_"),ISNUMBER(SEARCH("/ ",I2709)),SUBSTITUTE(I2709,"/ ","_"),ISNUMBER(SEARCH(",",I2709)),SUBSTITUTE(I2709,",","_"),ISNUMBER(SEARCH("/",I2709)),SUBSTITUTE(I2709,"/","_"),ISNUMBER(SEARCH("",I2709)),I2709),I2709)),IF(OR($J$14 = "J",$J$14 = "K"),"",IF(D2709="","",IF(LEN(D2709)&gt;2,_xlfn.IFS(ISNUMBER(SEARCH("_",D2709)),D2709,ISNUMBER(SEARCH(", ",D2709)),SUBSTITUTE(D2709,", ","_"),ISNUMBER(SEARCH("/ ",D2709)),SUBSTITUTE(D2709,"/ ","_"),ISNUMBER(SEARCH(",",D2709)),SUBSTITUTE(D2709,",","_"),ISNUMBER(SEARCH("/",D2709)),SUBSTITUTE(D2709,"/","_"),ISNUMBER(SEARCH("",D2709)),D2709),D2709))))</f>
        <v/>
      </c>
      <c r="L2709" s="1"/>
      <c r="M2709" s="1" t="str">
        <f t="shared" ref="M2709:M2772" si="211">IF(L2709="","","Pigtail")</f>
        <v/>
      </c>
      <c r="N2709" s="94" t="str">
        <f>IF($L2709="None","",IF(ISERROR(VLOOKUP($L2709,Info!$B$4:$B$266,1,FALSE)),"",VLOOKUP($L2709,Info!$B$4:$L$266,5,FALSE)))</f>
        <v/>
      </c>
      <c r="O2709" s="94" t="str">
        <f>IF(K2709="","",IF(AND($J$12&lt;&gt;"ABC",N2709="3"),"BAC",IF(N2709="3","ABC",IF($J$12&lt;&gt;"ABC",IF($J$10="Standard",VLOOKUP(K2709,Info!$BE$4:$BF$481,2,FALSE),VLOOKUP(K2709,Info!$BI$4:$BJ$482,2,FALSE)),IF($J$10="Standard",VLOOKUP(K2709,Info!$AG$4:$AH$2994,2,FALSE),VLOOKUP(K2709,Info!$AK$4:$AL$2997,2,FALSE))))))</f>
        <v/>
      </c>
      <c r="P2709" s="94" t="str">
        <f>IF($L2709="None","",IF(ISERROR(VLOOKUP($L2709,Info!$B$4:$B$266,1,FALSE)),"",VLOOKUP($L2709,Info!$B$4:$L$266,3,FALSE)))</f>
        <v/>
      </c>
      <c r="Q2709" s="96" t="str">
        <f>IF($L2709="None","",IF(ISERROR(VLOOKUP($L2709,Info!$B$4:$B$266,1,FALSE)),"",VLOOKUP($L2709,Info!$B$4:$L$266,4,FALSE)))</f>
        <v/>
      </c>
      <c r="R2709" s="1"/>
      <c r="S2709" s="6" t="str">
        <f t="shared" ref="S2709:S2772" si="212">IF(M2709 = "","",IF(M2709 &lt;&gt; "Pigtail","0",""))</f>
        <v/>
      </c>
      <c r="T2709" s="6" t="str">
        <f>IF($L2709="None","",IF(ISERROR(VLOOKUP($L2709,Info!$B$4:$B$266,1,FALSE)),"",VLOOKUP($L2709,Info!$B$4:$L$266,11,FALSE)))</f>
        <v/>
      </c>
      <c r="U2709" s="1"/>
      <c r="V2709" s="1"/>
      <c r="W2709" s="1"/>
      <c r="X2709" s="1" t="str">
        <f>IF($L2709="None","",IF(ISERROR(VLOOKUP($L2709,Info!$B$4:$B$266,1,FALSE)),"",IF(OR(W2709="Metallic Liquid Tight",W2709="Non-Metallic Liquid Tight",W2709="LSZH",W2709="Greenfield"),VLOOKUP($L2709,Info!$B$4:$L$266,7,FALSE),"N/A")))</f>
        <v/>
      </c>
      <c r="Y2709" s="1"/>
      <c r="Z2709" s="96" t="str">
        <f>IF($L2709="None","",IF(ISERROR(VLOOKUP($L2709,Info!$B$4:$B$266,1,FALSE)),"",VLOOKUP($L2709,Info!$B$4:$L$266,9,FALSE)))</f>
        <v/>
      </c>
      <c r="AA2709" s="96" t="str">
        <f>IF($L2709="None","",IF(ISERROR(VLOOKUP($L2709,Info!$B$4:$B$266,1,FALSE)),"",VLOOKUP($L2709,Info!$B$4:$L$266,8,FALSE)))</f>
        <v/>
      </c>
      <c r="AB2709" s="96" t="str">
        <f>IF($L2709="None","",IF(ISERROR(VLOOKUP($L2709,Info!$B$4:$B$266,1,FALSE)),"",VLOOKUP($L2709,Info!$B$4:$L$266,10,FALSE)))</f>
        <v/>
      </c>
      <c r="AC2709" s="1" t="str">
        <f>IF(W2709="SO Cable","Black,White",IF(O2709="","",IF(P2709="","",IF($J$12&lt;&gt;"ABC",IF(P2709&lt;="250",VLOOKUP(O2709,Info!$AZ$4:$BB$22,3,FALSE),VLOOKUP(O2709,Info!$AZ$23:$BB$39,3,FALSE)),IF(P2709&lt;="250",VLOOKUP(O2709,Info!$AO$4:$AQ$22,3,FALSE),VLOOKUP(O2709,Info!$AO$23:$AP$39,3,FALSE))))))</f>
        <v/>
      </c>
      <c r="AD2709" s="1"/>
      <c r="AE2709" s="1" t="str">
        <f>IF($L2709="None","",IF(ISERROR(VLOOKUP($L2709,Info!$B$4:$B$266,1,FALSE)),"",VLOOKUP($L2709,Info!$B$4:$L$266,4,FALSE)))</f>
        <v/>
      </c>
      <c r="AF2709" s="1" t="str">
        <f>IF($L2709="None","",IF(ISERROR(VLOOKUP($L2709,Info!$B$4:$B$266,1,FALSE)),"",VLOOKUP($L2709,Info!$B$4:$L$266,6,FALSE)))</f>
        <v/>
      </c>
      <c r="AG2709" s="1"/>
      <c r="AH2709" s="33" t="str" cm="1">
        <f t="array" ref="AH2709">IF(AND(L2709&lt;&gt;"",O2709&lt;&gt;"",R2709:S2709&lt;&gt;"",W2709:X2709&lt;&gt;"",Z2709:AA2709&lt;&gt;"",AC2709&lt;&gt;""),"Good","Bad")</f>
        <v>Bad</v>
      </c>
      <c r="AL2709" t="str" cm="1">
        <f t="array" ref="AL2709">IF(R2709&gt;0,_xlfn.IFS(COUNTIF($L$20:L2709,"&lt;&gt;")&lt;101,1,COUNTIF($L$20:L2709,"&lt;&gt;")&lt;201,2,COUNTIF($L$20:L2709,"&lt;&gt;")&lt;301,3,COUNTIF($L$20:L2709,"&lt;&gt;")&lt;401,4,COUNTIF($L$20:L2709,"&lt;&gt;")&lt;501,5,COUNTIF($L$20:L2709,"&lt;&gt;")&lt;601,6,COUNTIF($L$20:L2709,"&lt;&gt;")&lt;701,7,COUNTIF($L$20:L2709,"&lt;&gt;")&lt;801,8,COUNTIF($L$20:L2709,"&lt;&gt;")&lt;901,9,COUNTIF($L$20:L2709,"&lt;&gt;")&lt;1001,10,COUNTIF($L$20:L2709,"&lt;&gt;")&lt;1101,11,COUNTIF($L$20:L2709,"&lt;&gt;")&lt;1201,12,COUNTIF($L$20:L2709,"&lt;&gt;")&lt;1301,13,COUNTIF($L$20:L2709,"&lt;&gt;")&lt;1401,14,COUNTIF($L$20:L2709,"&lt;&gt;")&lt;1501,15,COUNTIF($L$20:L2709,"&lt;&gt;")&lt;1601,16,COUNTIF($L$20:L2709,"&lt;&gt;")&lt;1701,17,COUNTIF($L$20:L2709,"&lt;&gt;")&lt;1801,18,COUNTIF($L$20:L2709,"&lt;&gt;")&lt;1901,19,COUNTIF($L$20:L2709,"&lt;&gt;")&lt;2001,20,COUNTIF($L$20:L2709,"&lt;&gt;")&lt;2101,21,COUNTIF($L$20:L2709,"&lt;&gt;")&lt;2201,22,COUNTIF($L$20:L2709,"&lt;&gt;")&lt;2301,23,COUNTIF($L$20:L2709,"&lt;&gt;")&lt;2401,24,COUNTIF($L$20:L2709,"&lt;&gt;")&lt;2501,25,COUNTIF($L$20:L2709,"&lt;&gt;")&lt;2601,26,COUNTIF($L$20:L2709,"&lt;&gt;")&lt;2701,27,COUNTIF($L$20:L2709,"&lt;&gt;")&lt;2801,28,COUNTIF($L$20:L2709,"&lt;&gt;")&lt;2901,29,COUNTIF($L$20:L2709,"&lt;&gt;")&lt;3001,30),"")</f>
        <v/>
      </c>
      <c r="AM2709" t="str">
        <f t="shared" si="210"/>
        <v/>
      </c>
      <c r="AN2709" t="str">
        <f t="shared" si="209"/>
        <v/>
      </c>
      <c r="AP2709" t="str">
        <f t="shared" ref="AP2709:AP2772" si="213">IF(R2709&gt;0,AP2708+1,"")</f>
        <v/>
      </c>
      <c r="AQ2709" t="str">
        <f>IF(AO2709="","",COUNTIFS(AM2709:$AM$3019,AO2709))</f>
        <v/>
      </c>
    </row>
    <row r="2710" spans="1:43" x14ac:dyDescent="0.25">
      <c r="A2710" s="6" t="str">
        <f>IF(COUNT($A$20:A2709)&lt;&gt;$B$4,IF(A2709="","",A2709+1),"")</f>
        <v/>
      </c>
      <c r="B2710" s="3"/>
      <c r="C2710" s="3"/>
      <c r="D2710" s="122"/>
      <c r="E2710" s="3"/>
      <c r="F2710" s="3"/>
      <c r="G2710" s="3"/>
      <c r="H2710" s="3"/>
      <c r="I2710" s="120"/>
      <c r="J2710" s="3"/>
      <c r="K2710" s="95" t="str" cm="1">
        <f t="array" ref="K2710">IF(OR($J$14 = "A",$J$14 = "B",$J$14 = "C"),IF(I2710="","",IF(LEN(I2710)&gt;2,_xlfn.IFS(ISNUMBER(SEARCH("_",I2710)),I2710,ISNUMBER(SEARCH(", ",I2710)),SUBSTITUTE(I2710,", ","_"),ISNUMBER(SEARCH("/ ",I2710)),SUBSTITUTE(I2710,"/ ","_"),ISNUMBER(SEARCH(",",I2710)),SUBSTITUTE(I2710,",","_"),ISNUMBER(SEARCH("/",I2710)),SUBSTITUTE(I2710,"/","_"),ISNUMBER(SEARCH("",I2710)),I2710),I2710)),IF(OR($J$14 = "J",$J$14 = "K"),"",IF(D2710="","",IF(LEN(D2710)&gt;2,_xlfn.IFS(ISNUMBER(SEARCH("_",D2710)),D2710,ISNUMBER(SEARCH(", ",D2710)),SUBSTITUTE(D2710,", ","_"),ISNUMBER(SEARCH("/ ",D2710)),SUBSTITUTE(D2710,"/ ","_"),ISNUMBER(SEARCH(",",D2710)),SUBSTITUTE(D2710,",","_"),ISNUMBER(SEARCH("/",D2710)),SUBSTITUTE(D2710,"/","_"),ISNUMBER(SEARCH("",D2710)),D2710),D2710))))</f>
        <v/>
      </c>
      <c r="L2710" s="1"/>
      <c r="M2710" s="1" t="str">
        <f t="shared" si="211"/>
        <v/>
      </c>
      <c r="N2710" s="94" t="str">
        <f>IF($L2710="None","",IF(ISERROR(VLOOKUP($L2710,Info!$B$4:$B$266,1,FALSE)),"",VLOOKUP($L2710,Info!$B$4:$L$266,5,FALSE)))</f>
        <v/>
      </c>
      <c r="O2710" s="94" t="str">
        <f>IF(K2710="","",IF(AND($J$12&lt;&gt;"ABC",N2710="3"),"BAC",IF(N2710="3","ABC",IF($J$12&lt;&gt;"ABC",IF($J$10="Standard",VLOOKUP(K2710,Info!$BE$4:$BF$481,2,FALSE),VLOOKUP(K2710,Info!$BI$4:$BJ$482,2,FALSE)),IF($J$10="Standard",VLOOKUP(K2710,Info!$AG$4:$AH$2994,2,FALSE),VLOOKUP(K2710,Info!$AK$4:$AL$2997,2,FALSE))))))</f>
        <v/>
      </c>
      <c r="P2710" s="94" t="str">
        <f>IF($L2710="None","",IF(ISERROR(VLOOKUP($L2710,Info!$B$4:$B$266,1,FALSE)),"",VLOOKUP($L2710,Info!$B$4:$L$266,3,FALSE)))</f>
        <v/>
      </c>
      <c r="Q2710" s="96" t="str">
        <f>IF($L2710="None","",IF(ISERROR(VLOOKUP($L2710,Info!$B$4:$B$266,1,FALSE)),"",VLOOKUP($L2710,Info!$B$4:$L$266,4,FALSE)))</f>
        <v/>
      </c>
      <c r="R2710" s="1"/>
      <c r="S2710" s="6" t="str">
        <f t="shared" si="212"/>
        <v/>
      </c>
      <c r="T2710" s="6" t="str">
        <f>IF($L2710="None","",IF(ISERROR(VLOOKUP($L2710,Info!$B$4:$B$266,1,FALSE)),"",VLOOKUP($L2710,Info!$B$4:$L$266,11,FALSE)))</f>
        <v/>
      </c>
      <c r="U2710" s="1"/>
      <c r="V2710" s="1"/>
      <c r="W2710" s="1"/>
      <c r="X2710" s="1" t="str">
        <f>IF($L2710="None","",IF(ISERROR(VLOOKUP($L2710,Info!$B$4:$B$266,1,FALSE)),"",IF(OR(W2710="Metallic Liquid Tight",W2710="Non-Metallic Liquid Tight",W2710="LSZH",W2710="Greenfield"),VLOOKUP($L2710,Info!$B$4:$L$266,7,FALSE),"N/A")))</f>
        <v/>
      </c>
      <c r="Y2710" s="1"/>
      <c r="Z2710" s="96" t="str">
        <f>IF($L2710="None","",IF(ISERROR(VLOOKUP($L2710,Info!$B$4:$B$266,1,FALSE)),"",VLOOKUP($L2710,Info!$B$4:$L$266,9,FALSE)))</f>
        <v/>
      </c>
      <c r="AA2710" s="96" t="str">
        <f>IF($L2710="None","",IF(ISERROR(VLOOKUP($L2710,Info!$B$4:$B$266,1,FALSE)),"",VLOOKUP($L2710,Info!$B$4:$L$266,8,FALSE)))</f>
        <v/>
      </c>
      <c r="AB2710" s="96" t="str">
        <f>IF($L2710="None","",IF(ISERROR(VLOOKUP($L2710,Info!$B$4:$B$266,1,FALSE)),"",VLOOKUP($L2710,Info!$B$4:$L$266,10,FALSE)))</f>
        <v/>
      </c>
      <c r="AC2710" s="1" t="str">
        <f>IF(W2710="SO Cable","Black,White",IF(O2710="","",IF(P2710="","",IF($J$12&lt;&gt;"ABC",IF(P2710&lt;="250",VLOOKUP(O2710,Info!$AZ$4:$BB$22,3,FALSE),VLOOKUP(O2710,Info!$AZ$23:$BB$39,3,FALSE)),IF(P2710&lt;="250",VLOOKUP(O2710,Info!$AO$4:$AQ$22,3,FALSE),VLOOKUP(O2710,Info!$AO$23:$AP$39,3,FALSE))))))</f>
        <v/>
      </c>
      <c r="AD2710" s="1"/>
      <c r="AE2710" s="1" t="str">
        <f>IF($L2710="None","",IF(ISERROR(VLOOKUP($L2710,Info!$B$4:$B$266,1,FALSE)),"",VLOOKUP($L2710,Info!$B$4:$L$266,4,FALSE)))</f>
        <v/>
      </c>
      <c r="AF2710" s="1" t="str">
        <f>IF($L2710="None","",IF(ISERROR(VLOOKUP($L2710,Info!$B$4:$B$266,1,FALSE)),"",VLOOKUP($L2710,Info!$B$4:$L$266,6,FALSE)))</f>
        <v/>
      </c>
      <c r="AG2710" s="1"/>
      <c r="AH2710" s="33" t="str" cm="1">
        <f t="array" ref="AH2710">IF(AND(L2710&lt;&gt;"",O2710&lt;&gt;"",R2710:S2710&lt;&gt;"",W2710:X2710&lt;&gt;"",Z2710:AA2710&lt;&gt;"",AC2710&lt;&gt;""),"Good","Bad")</f>
        <v>Bad</v>
      </c>
      <c r="AL2710" t="str" cm="1">
        <f t="array" ref="AL2710">IF(R2710&gt;0,_xlfn.IFS(COUNTIF($L$20:L2710,"&lt;&gt;")&lt;101,1,COUNTIF($L$20:L2710,"&lt;&gt;")&lt;201,2,COUNTIF($L$20:L2710,"&lt;&gt;")&lt;301,3,COUNTIF($L$20:L2710,"&lt;&gt;")&lt;401,4,COUNTIF($L$20:L2710,"&lt;&gt;")&lt;501,5,COUNTIF($L$20:L2710,"&lt;&gt;")&lt;601,6,COUNTIF($L$20:L2710,"&lt;&gt;")&lt;701,7,COUNTIF($L$20:L2710,"&lt;&gt;")&lt;801,8,COUNTIF($L$20:L2710,"&lt;&gt;")&lt;901,9,COUNTIF($L$20:L2710,"&lt;&gt;")&lt;1001,10,COUNTIF($L$20:L2710,"&lt;&gt;")&lt;1101,11,COUNTIF($L$20:L2710,"&lt;&gt;")&lt;1201,12,COUNTIF($L$20:L2710,"&lt;&gt;")&lt;1301,13,COUNTIF($L$20:L2710,"&lt;&gt;")&lt;1401,14,COUNTIF($L$20:L2710,"&lt;&gt;")&lt;1501,15,COUNTIF($L$20:L2710,"&lt;&gt;")&lt;1601,16,COUNTIF($L$20:L2710,"&lt;&gt;")&lt;1701,17,COUNTIF($L$20:L2710,"&lt;&gt;")&lt;1801,18,COUNTIF($L$20:L2710,"&lt;&gt;")&lt;1901,19,COUNTIF($L$20:L2710,"&lt;&gt;")&lt;2001,20,COUNTIF($L$20:L2710,"&lt;&gt;")&lt;2101,21,COUNTIF($L$20:L2710,"&lt;&gt;")&lt;2201,22,COUNTIF($L$20:L2710,"&lt;&gt;")&lt;2301,23,COUNTIF($L$20:L2710,"&lt;&gt;")&lt;2401,24,COUNTIF($L$20:L2710,"&lt;&gt;")&lt;2501,25,COUNTIF($L$20:L2710,"&lt;&gt;")&lt;2601,26,COUNTIF($L$20:L2710,"&lt;&gt;")&lt;2701,27,COUNTIF($L$20:L2710,"&lt;&gt;")&lt;2801,28,COUNTIF($L$20:L2710,"&lt;&gt;")&lt;2901,29,COUNTIF($L$20:L2710,"&lt;&gt;")&lt;3001,30),"")</f>
        <v/>
      </c>
      <c r="AM2710" t="str">
        <f t="shared" si="210"/>
        <v/>
      </c>
      <c r="AN2710" t="str">
        <f t="shared" ref="AN2710:AN2773" si="214">IF(R2710&gt;0,_xlfn.XLOOKUP(AM2710,$AO$20:$AO$3019,$AP$20:$AP$3019,0,0,1),"")</f>
        <v/>
      </c>
      <c r="AP2710" t="str">
        <f t="shared" si="213"/>
        <v/>
      </c>
      <c r="AQ2710" t="str">
        <f>IF(AO2710="","",COUNTIFS(AM2710:$AM$3019,AO2710))</f>
        <v/>
      </c>
    </row>
    <row r="2711" spans="1:43" x14ac:dyDescent="0.25">
      <c r="A2711" s="6" t="str">
        <f>IF(COUNT($A$20:A2710)&lt;&gt;$B$4,IF(A2710="","",A2710+1),"")</f>
        <v/>
      </c>
      <c r="B2711" s="3"/>
      <c r="C2711" s="3"/>
      <c r="D2711" s="122"/>
      <c r="E2711" s="3"/>
      <c r="F2711" s="3"/>
      <c r="G2711" s="3"/>
      <c r="H2711" s="3"/>
      <c r="I2711" s="120"/>
      <c r="J2711" s="3"/>
      <c r="K2711" s="95" t="str" cm="1">
        <f t="array" ref="K2711">IF(OR($J$14 = "A",$J$14 = "B",$J$14 = "C"),IF(I2711="","",IF(LEN(I2711)&gt;2,_xlfn.IFS(ISNUMBER(SEARCH("_",I2711)),I2711,ISNUMBER(SEARCH(", ",I2711)),SUBSTITUTE(I2711,", ","_"),ISNUMBER(SEARCH("/ ",I2711)),SUBSTITUTE(I2711,"/ ","_"),ISNUMBER(SEARCH(",",I2711)),SUBSTITUTE(I2711,",","_"),ISNUMBER(SEARCH("/",I2711)),SUBSTITUTE(I2711,"/","_"),ISNUMBER(SEARCH("",I2711)),I2711),I2711)),IF(OR($J$14 = "J",$J$14 = "K"),"",IF(D2711="","",IF(LEN(D2711)&gt;2,_xlfn.IFS(ISNUMBER(SEARCH("_",D2711)),D2711,ISNUMBER(SEARCH(", ",D2711)),SUBSTITUTE(D2711,", ","_"),ISNUMBER(SEARCH("/ ",D2711)),SUBSTITUTE(D2711,"/ ","_"),ISNUMBER(SEARCH(",",D2711)),SUBSTITUTE(D2711,",","_"),ISNUMBER(SEARCH("/",D2711)),SUBSTITUTE(D2711,"/","_"),ISNUMBER(SEARCH("",D2711)),D2711),D2711))))</f>
        <v/>
      </c>
      <c r="L2711" s="1"/>
      <c r="M2711" s="1" t="str">
        <f t="shared" si="211"/>
        <v/>
      </c>
      <c r="N2711" s="94" t="str">
        <f>IF($L2711="None","",IF(ISERROR(VLOOKUP($L2711,Info!$B$4:$B$266,1,FALSE)),"",VLOOKUP($L2711,Info!$B$4:$L$266,5,FALSE)))</f>
        <v/>
      </c>
      <c r="O2711" s="94" t="str">
        <f>IF(K2711="","",IF(AND($J$12&lt;&gt;"ABC",N2711="3"),"BAC",IF(N2711="3","ABC",IF($J$12&lt;&gt;"ABC",IF($J$10="Standard",VLOOKUP(K2711,Info!$BE$4:$BF$481,2,FALSE),VLOOKUP(K2711,Info!$BI$4:$BJ$482,2,FALSE)),IF($J$10="Standard",VLOOKUP(K2711,Info!$AG$4:$AH$2994,2,FALSE),VLOOKUP(K2711,Info!$AK$4:$AL$2997,2,FALSE))))))</f>
        <v/>
      </c>
      <c r="P2711" s="94" t="str">
        <f>IF($L2711="None","",IF(ISERROR(VLOOKUP($L2711,Info!$B$4:$B$266,1,FALSE)),"",VLOOKUP($L2711,Info!$B$4:$L$266,3,FALSE)))</f>
        <v/>
      </c>
      <c r="Q2711" s="96" t="str">
        <f>IF($L2711="None","",IF(ISERROR(VLOOKUP($L2711,Info!$B$4:$B$266,1,FALSE)),"",VLOOKUP($L2711,Info!$B$4:$L$266,4,FALSE)))</f>
        <v/>
      </c>
      <c r="R2711" s="1"/>
      <c r="S2711" s="6" t="str">
        <f t="shared" si="212"/>
        <v/>
      </c>
      <c r="T2711" s="6" t="str">
        <f>IF($L2711="None","",IF(ISERROR(VLOOKUP($L2711,Info!$B$4:$B$266,1,FALSE)),"",VLOOKUP($L2711,Info!$B$4:$L$266,11,FALSE)))</f>
        <v/>
      </c>
      <c r="U2711" s="1"/>
      <c r="V2711" s="1"/>
      <c r="W2711" s="1"/>
      <c r="X2711" s="1" t="str">
        <f>IF($L2711="None","",IF(ISERROR(VLOOKUP($L2711,Info!$B$4:$B$266,1,FALSE)),"",IF(OR(W2711="Metallic Liquid Tight",W2711="Non-Metallic Liquid Tight",W2711="LSZH",W2711="Greenfield"),VLOOKUP($L2711,Info!$B$4:$L$266,7,FALSE),"N/A")))</f>
        <v/>
      </c>
      <c r="Y2711" s="1"/>
      <c r="Z2711" s="96" t="str">
        <f>IF($L2711="None","",IF(ISERROR(VLOOKUP($L2711,Info!$B$4:$B$266,1,FALSE)),"",VLOOKUP($L2711,Info!$B$4:$L$266,9,FALSE)))</f>
        <v/>
      </c>
      <c r="AA2711" s="96" t="str">
        <f>IF($L2711="None","",IF(ISERROR(VLOOKUP($L2711,Info!$B$4:$B$266,1,FALSE)),"",VLOOKUP($L2711,Info!$B$4:$L$266,8,FALSE)))</f>
        <v/>
      </c>
      <c r="AB2711" s="96" t="str">
        <f>IF($L2711="None","",IF(ISERROR(VLOOKUP($L2711,Info!$B$4:$B$266,1,FALSE)),"",VLOOKUP($L2711,Info!$B$4:$L$266,10,FALSE)))</f>
        <v/>
      </c>
      <c r="AC2711" s="1" t="str">
        <f>IF(W2711="SO Cable","Black,White",IF(O2711="","",IF(P2711="","",IF($J$12&lt;&gt;"ABC",IF(P2711&lt;="250",VLOOKUP(O2711,Info!$AZ$4:$BB$22,3,FALSE),VLOOKUP(O2711,Info!$AZ$23:$BB$39,3,FALSE)),IF(P2711&lt;="250",VLOOKUP(O2711,Info!$AO$4:$AQ$22,3,FALSE),VLOOKUP(O2711,Info!$AO$23:$AP$39,3,FALSE))))))</f>
        <v/>
      </c>
      <c r="AD2711" s="1"/>
      <c r="AE2711" s="1" t="str">
        <f>IF($L2711="None","",IF(ISERROR(VLOOKUP($L2711,Info!$B$4:$B$266,1,FALSE)),"",VLOOKUP($L2711,Info!$B$4:$L$266,4,FALSE)))</f>
        <v/>
      </c>
      <c r="AF2711" s="1" t="str">
        <f>IF($L2711="None","",IF(ISERROR(VLOOKUP($L2711,Info!$B$4:$B$266,1,FALSE)),"",VLOOKUP($L2711,Info!$B$4:$L$266,6,FALSE)))</f>
        <v/>
      </c>
      <c r="AG2711" s="1"/>
      <c r="AH2711" s="33" t="str" cm="1">
        <f t="array" ref="AH2711">IF(AND(L2711&lt;&gt;"",O2711&lt;&gt;"",R2711:S2711&lt;&gt;"",W2711:X2711&lt;&gt;"",Z2711:AA2711&lt;&gt;"",AC2711&lt;&gt;""),"Good","Bad")</f>
        <v>Bad</v>
      </c>
      <c r="AL2711" t="str" cm="1">
        <f t="array" ref="AL2711">IF(R2711&gt;0,_xlfn.IFS(COUNTIF($L$20:L2711,"&lt;&gt;")&lt;101,1,COUNTIF($L$20:L2711,"&lt;&gt;")&lt;201,2,COUNTIF($L$20:L2711,"&lt;&gt;")&lt;301,3,COUNTIF($L$20:L2711,"&lt;&gt;")&lt;401,4,COUNTIF($L$20:L2711,"&lt;&gt;")&lt;501,5,COUNTIF($L$20:L2711,"&lt;&gt;")&lt;601,6,COUNTIF($L$20:L2711,"&lt;&gt;")&lt;701,7,COUNTIF($L$20:L2711,"&lt;&gt;")&lt;801,8,COUNTIF($L$20:L2711,"&lt;&gt;")&lt;901,9,COUNTIF($L$20:L2711,"&lt;&gt;")&lt;1001,10,COUNTIF($L$20:L2711,"&lt;&gt;")&lt;1101,11,COUNTIF($L$20:L2711,"&lt;&gt;")&lt;1201,12,COUNTIF($L$20:L2711,"&lt;&gt;")&lt;1301,13,COUNTIF($L$20:L2711,"&lt;&gt;")&lt;1401,14,COUNTIF($L$20:L2711,"&lt;&gt;")&lt;1501,15,COUNTIF($L$20:L2711,"&lt;&gt;")&lt;1601,16,COUNTIF($L$20:L2711,"&lt;&gt;")&lt;1701,17,COUNTIF($L$20:L2711,"&lt;&gt;")&lt;1801,18,COUNTIF($L$20:L2711,"&lt;&gt;")&lt;1901,19,COUNTIF($L$20:L2711,"&lt;&gt;")&lt;2001,20,COUNTIF($L$20:L2711,"&lt;&gt;")&lt;2101,21,COUNTIF($L$20:L2711,"&lt;&gt;")&lt;2201,22,COUNTIF($L$20:L2711,"&lt;&gt;")&lt;2301,23,COUNTIF($L$20:L2711,"&lt;&gt;")&lt;2401,24,COUNTIF($L$20:L2711,"&lt;&gt;")&lt;2501,25,COUNTIF($L$20:L2711,"&lt;&gt;")&lt;2601,26,COUNTIF($L$20:L2711,"&lt;&gt;")&lt;2701,27,COUNTIF($L$20:L2711,"&lt;&gt;")&lt;2801,28,COUNTIF($L$20:L2711,"&lt;&gt;")&lt;2901,29,COUNTIF($L$20:L2711,"&lt;&gt;")&lt;3001,30),"")</f>
        <v/>
      </c>
      <c r="AM2711" t="str">
        <f t="shared" si="210"/>
        <v/>
      </c>
      <c r="AN2711" t="str">
        <f t="shared" si="214"/>
        <v/>
      </c>
      <c r="AP2711" t="str">
        <f t="shared" si="213"/>
        <v/>
      </c>
      <c r="AQ2711" t="str">
        <f>IF(AO2711="","",COUNTIFS(AM2711:$AM$3019,AO2711))</f>
        <v/>
      </c>
    </row>
    <row r="2712" spans="1:43" x14ac:dyDescent="0.25">
      <c r="A2712" s="6" t="str">
        <f>IF(COUNT($A$20:A2711)&lt;&gt;$B$4,IF(A2711="","",A2711+1),"")</f>
        <v/>
      </c>
      <c r="B2712" s="3"/>
      <c r="C2712" s="3"/>
      <c r="D2712" s="122"/>
      <c r="E2712" s="3"/>
      <c r="F2712" s="3"/>
      <c r="G2712" s="3"/>
      <c r="H2712" s="3"/>
      <c r="I2712" s="120"/>
      <c r="J2712" s="3"/>
      <c r="K2712" s="95" t="str" cm="1">
        <f t="array" ref="K2712">IF(OR($J$14 = "A",$J$14 = "B",$J$14 = "C"),IF(I2712="","",IF(LEN(I2712)&gt;2,_xlfn.IFS(ISNUMBER(SEARCH("_",I2712)),I2712,ISNUMBER(SEARCH(", ",I2712)),SUBSTITUTE(I2712,", ","_"),ISNUMBER(SEARCH("/ ",I2712)),SUBSTITUTE(I2712,"/ ","_"),ISNUMBER(SEARCH(",",I2712)),SUBSTITUTE(I2712,",","_"),ISNUMBER(SEARCH("/",I2712)),SUBSTITUTE(I2712,"/","_"),ISNUMBER(SEARCH("",I2712)),I2712),I2712)),IF(OR($J$14 = "J",$J$14 = "K"),"",IF(D2712="","",IF(LEN(D2712)&gt;2,_xlfn.IFS(ISNUMBER(SEARCH("_",D2712)),D2712,ISNUMBER(SEARCH(", ",D2712)),SUBSTITUTE(D2712,", ","_"),ISNUMBER(SEARCH("/ ",D2712)),SUBSTITUTE(D2712,"/ ","_"),ISNUMBER(SEARCH(",",D2712)),SUBSTITUTE(D2712,",","_"),ISNUMBER(SEARCH("/",D2712)),SUBSTITUTE(D2712,"/","_"),ISNUMBER(SEARCH("",D2712)),D2712),D2712))))</f>
        <v/>
      </c>
      <c r="L2712" s="1"/>
      <c r="M2712" s="1" t="str">
        <f t="shared" si="211"/>
        <v/>
      </c>
      <c r="N2712" s="94" t="str">
        <f>IF($L2712="None","",IF(ISERROR(VLOOKUP($L2712,Info!$B$4:$B$266,1,FALSE)),"",VLOOKUP($L2712,Info!$B$4:$L$266,5,FALSE)))</f>
        <v/>
      </c>
      <c r="O2712" s="94" t="str">
        <f>IF(K2712="","",IF(AND($J$12&lt;&gt;"ABC",N2712="3"),"BAC",IF(N2712="3","ABC",IF($J$12&lt;&gt;"ABC",IF($J$10="Standard",VLOOKUP(K2712,Info!$BE$4:$BF$481,2,FALSE),VLOOKUP(K2712,Info!$BI$4:$BJ$482,2,FALSE)),IF($J$10="Standard",VLOOKUP(K2712,Info!$AG$4:$AH$2994,2,FALSE),VLOOKUP(K2712,Info!$AK$4:$AL$2997,2,FALSE))))))</f>
        <v/>
      </c>
      <c r="P2712" s="94" t="str">
        <f>IF($L2712="None","",IF(ISERROR(VLOOKUP($L2712,Info!$B$4:$B$266,1,FALSE)),"",VLOOKUP($L2712,Info!$B$4:$L$266,3,FALSE)))</f>
        <v/>
      </c>
      <c r="Q2712" s="96" t="str">
        <f>IF($L2712="None","",IF(ISERROR(VLOOKUP($L2712,Info!$B$4:$B$266,1,FALSE)),"",VLOOKUP($L2712,Info!$B$4:$L$266,4,FALSE)))</f>
        <v/>
      </c>
      <c r="R2712" s="1"/>
      <c r="S2712" s="6" t="str">
        <f t="shared" si="212"/>
        <v/>
      </c>
      <c r="T2712" s="6" t="str">
        <f>IF($L2712="None","",IF(ISERROR(VLOOKUP($L2712,Info!$B$4:$B$266,1,FALSE)),"",VLOOKUP($L2712,Info!$B$4:$L$266,11,FALSE)))</f>
        <v/>
      </c>
      <c r="U2712" s="1"/>
      <c r="V2712" s="1"/>
      <c r="W2712" s="1"/>
      <c r="X2712" s="1" t="str">
        <f>IF($L2712="None","",IF(ISERROR(VLOOKUP($L2712,Info!$B$4:$B$266,1,FALSE)),"",IF(OR(W2712="Metallic Liquid Tight",W2712="Non-Metallic Liquid Tight",W2712="LSZH",W2712="Greenfield"),VLOOKUP($L2712,Info!$B$4:$L$266,7,FALSE),"N/A")))</f>
        <v/>
      </c>
      <c r="Y2712" s="1"/>
      <c r="Z2712" s="96" t="str">
        <f>IF($L2712="None","",IF(ISERROR(VLOOKUP($L2712,Info!$B$4:$B$266,1,FALSE)),"",VLOOKUP($L2712,Info!$B$4:$L$266,9,FALSE)))</f>
        <v/>
      </c>
      <c r="AA2712" s="96" t="str">
        <f>IF($L2712="None","",IF(ISERROR(VLOOKUP($L2712,Info!$B$4:$B$266,1,FALSE)),"",VLOOKUP($L2712,Info!$B$4:$L$266,8,FALSE)))</f>
        <v/>
      </c>
      <c r="AB2712" s="96" t="str">
        <f>IF($L2712="None","",IF(ISERROR(VLOOKUP($L2712,Info!$B$4:$B$266,1,FALSE)),"",VLOOKUP($L2712,Info!$B$4:$L$266,10,FALSE)))</f>
        <v/>
      </c>
      <c r="AC2712" s="1" t="str">
        <f>IF(W2712="SO Cable","Black,White",IF(O2712="","",IF(P2712="","",IF($J$12&lt;&gt;"ABC",IF(P2712&lt;="250",VLOOKUP(O2712,Info!$AZ$4:$BB$22,3,FALSE),VLOOKUP(O2712,Info!$AZ$23:$BB$39,3,FALSE)),IF(P2712&lt;="250",VLOOKUP(O2712,Info!$AO$4:$AQ$22,3,FALSE),VLOOKUP(O2712,Info!$AO$23:$AP$39,3,FALSE))))))</f>
        <v/>
      </c>
      <c r="AD2712" s="1"/>
      <c r="AE2712" s="1" t="str">
        <f>IF($L2712="None","",IF(ISERROR(VLOOKUP($L2712,Info!$B$4:$B$266,1,FALSE)),"",VLOOKUP($L2712,Info!$B$4:$L$266,4,FALSE)))</f>
        <v/>
      </c>
      <c r="AF2712" s="1" t="str">
        <f>IF($L2712="None","",IF(ISERROR(VLOOKUP($L2712,Info!$B$4:$B$266,1,FALSE)),"",VLOOKUP($L2712,Info!$B$4:$L$266,6,FALSE)))</f>
        <v/>
      </c>
      <c r="AG2712" s="1"/>
      <c r="AH2712" s="33" t="str" cm="1">
        <f t="array" ref="AH2712">IF(AND(L2712&lt;&gt;"",O2712&lt;&gt;"",R2712:S2712&lt;&gt;"",W2712:X2712&lt;&gt;"",Z2712:AA2712&lt;&gt;"",AC2712&lt;&gt;""),"Good","Bad")</f>
        <v>Bad</v>
      </c>
      <c r="AL2712" t="str" cm="1">
        <f t="array" ref="AL2712">IF(R2712&gt;0,_xlfn.IFS(COUNTIF($L$20:L2712,"&lt;&gt;")&lt;101,1,COUNTIF($L$20:L2712,"&lt;&gt;")&lt;201,2,COUNTIF($L$20:L2712,"&lt;&gt;")&lt;301,3,COUNTIF($L$20:L2712,"&lt;&gt;")&lt;401,4,COUNTIF($L$20:L2712,"&lt;&gt;")&lt;501,5,COUNTIF($L$20:L2712,"&lt;&gt;")&lt;601,6,COUNTIF($L$20:L2712,"&lt;&gt;")&lt;701,7,COUNTIF($L$20:L2712,"&lt;&gt;")&lt;801,8,COUNTIF($L$20:L2712,"&lt;&gt;")&lt;901,9,COUNTIF($L$20:L2712,"&lt;&gt;")&lt;1001,10,COUNTIF($L$20:L2712,"&lt;&gt;")&lt;1101,11,COUNTIF($L$20:L2712,"&lt;&gt;")&lt;1201,12,COUNTIF($L$20:L2712,"&lt;&gt;")&lt;1301,13,COUNTIF($L$20:L2712,"&lt;&gt;")&lt;1401,14,COUNTIF($L$20:L2712,"&lt;&gt;")&lt;1501,15,COUNTIF($L$20:L2712,"&lt;&gt;")&lt;1601,16,COUNTIF($L$20:L2712,"&lt;&gt;")&lt;1701,17,COUNTIF($L$20:L2712,"&lt;&gt;")&lt;1801,18,COUNTIF($L$20:L2712,"&lt;&gt;")&lt;1901,19,COUNTIF($L$20:L2712,"&lt;&gt;")&lt;2001,20,COUNTIF($L$20:L2712,"&lt;&gt;")&lt;2101,21,COUNTIF($L$20:L2712,"&lt;&gt;")&lt;2201,22,COUNTIF($L$20:L2712,"&lt;&gt;")&lt;2301,23,COUNTIF($L$20:L2712,"&lt;&gt;")&lt;2401,24,COUNTIF($L$20:L2712,"&lt;&gt;")&lt;2501,25,COUNTIF($L$20:L2712,"&lt;&gt;")&lt;2601,26,COUNTIF($L$20:L2712,"&lt;&gt;")&lt;2701,27,COUNTIF($L$20:L2712,"&lt;&gt;")&lt;2801,28,COUNTIF($L$20:L2712,"&lt;&gt;")&lt;2901,29,COUNTIF($L$20:L2712,"&lt;&gt;")&lt;3001,30),"")</f>
        <v/>
      </c>
      <c r="AM2712" t="str">
        <f t="shared" si="210"/>
        <v/>
      </c>
      <c r="AN2712" t="str">
        <f t="shared" si="214"/>
        <v/>
      </c>
      <c r="AP2712" t="str">
        <f t="shared" si="213"/>
        <v/>
      </c>
      <c r="AQ2712" t="str">
        <f>IF(AO2712="","",COUNTIFS(AM2712:$AM$3019,AO2712))</f>
        <v/>
      </c>
    </row>
    <row r="2713" spans="1:43" x14ac:dyDescent="0.25">
      <c r="A2713" s="6" t="str">
        <f>IF(COUNT($A$20:A2712)&lt;&gt;$B$4,IF(A2712="","",A2712+1),"")</f>
        <v/>
      </c>
      <c r="B2713" s="3"/>
      <c r="C2713" s="3"/>
      <c r="D2713" s="122"/>
      <c r="E2713" s="3"/>
      <c r="F2713" s="3"/>
      <c r="G2713" s="3"/>
      <c r="H2713" s="3"/>
      <c r="I2713" s="120"/>
      <c r="J2713" s="3"/>
      <c r="K2713" s="95" t="str" cm="1">
        <f t="array" ref="K2713">IF(OR($J$14 = "A",$J$14 = "B",$J$14 = "C"),IF(I2713="","",IF(LEN(I2713)&gt;2,_xlfn.IFS(ISNUMBER(SEARCH("_",I2713)),I2713,ISNUMBER(SEARCH(", ",I2713)),SUBSTITUTE(I2713,", ","_"),ISNUMBER(SEARCH("/ ",I2713)),SUBSTITUTE(I2713,"/ ","_"),ISNUMBER(SEARCH(",",I2713)),SUBSTITUTE(I2713,",","_"),ISNUMBER(SEARCH("/",I2713)),SUBSTITUTE(I2713,"/","_"),ISNUMBER(SEARCH("",I2713)),I2713),I2713)),IF(OR($J$14 = "J",$J$14 = "K"),"",IF(D2713="","",IF(LEN(D2713)&gt;2,_xlfn.IFS(ISNUMBER(SEARCH("_",D2713)),D2713,ISNUMBER(SEARCH(", ",D2713)),SUBSTITUTE(D2713,", ","_"),ISNUMBER(SEARCH("/ ",D2713)),SUBSTITUTE(D2713,"/ ","_"),ISNUMBER(SEARCH(",",D2713)),SUBSTITUTE(D2713,",","_"),ISNUMBER(SEARCH("/",D2713)),SUBSTITUTE(D2713,"/","_"),ISNUMBER(SEARCH("",D2713)),D2713),D2713))))</f>
        <v/>
      </c>
      <c r="L2713" s="1"/>
      <c r="M2713" s="1" t="str">
        <f t="shared" si="211"/>
        <v/>
      </c>
      <c r="N2713" s="94" t="str">
        <f>IF($L2713="None","",IF(ISERROR(VLOOKUP($L2713,Info!$B$4:$B$266,1,FALSE)),"",VLOOKUP($L2713,Info!$B$4:$L$266,5,FALSE)))</f>
        <v/>
      </c>
      <c r="O2713" s="94" t="str">
        <f>IF(K2713="","",IF(AND($J$12&lt;&gt;"ABC",N2713="3"),"BAC",IF(N2713="3","ABC",IF($J$12&lt;&gt;"ABC",IF($J$10="Standard",VLOOKUP(K2713,Info!$BE$4:$BF$481,2,FALSE),VLOOKUP(K2713,Info!$BI$4:$BJ$482,2,FALSE)),IF($J$10="Standard",VLOOKUP(K2713,Info!$AG$4:$AH$2994,2,FALSE),VLOOKUP(K2713,Info!$AK$4:$AL$2997,2,FALSE))))))</f>
        <v/>
      </c>
      <c r="P2713" s="94" t="str">
        <f>IF($L2713="None","",IF(ISERROR(VLOOKUP($L2713,Info!$B$4:$B$266,1,FALSE)),"",VLOOKUP($L2713,Info!$B$4:$L$266,3,FALSE)))</f>
        <v/>
      </c>
      <c r="Q2713" s="96" t="str">
        <f>IF($L2713="None","",IF(ISERROR(VLOOKUP($L2713,Info!$B$4:$B$266,1,FALSE)),"",VLOOKUP($L2713,Info!$B$4:$L$266,4,FALSE)))</f>
        <v/>
      </c>
      <c r="R2713" s="1"/>
      <c r="S2713" s="6" t="str">
        <f t="shared" si="212"/>
        <v/>
      </c>
      <c r="T2713" s="6" t="str">
        <f>IF($L2713="None","",IF(ISERROR(VLOOKUP($L2713,Info!$B$4:$B$266,1,FALSE)),"",VLOOKUP($L2713,Info!$B$4:$L$266,11,FALSE)))</f>
        <v/>
      </c>
      <c r="U2713" s="1"/>
      <c r="V2713" s="1"/>
      <c r="W2713" s="1"/>
      <c r="X2713" s="1" t="str">
        <f>IF($L2713="None","",IF(ISERROR(VLOOKUP($L2713,Info!$B$4:$B$266,1,FALSE)),"",IF(OR(W2713="Metallic Liquid Tight",W2713="Non-Metallic Liquid Tight",W2713="LSZH",W2713="Greenfield"),VLOOKUP($L2713,Info!$B$4:$L$266,7,FALSE),"N/A")))</f>
        <v/>
      </c>
      <c r="Y2713" s="1"/>
      <c r="Z2713" s="96" t="str">
        <f>IF($L2713="None","",IF(ISERROR(VLOOKUP($L2713,Info!$B$4:$B$266,1,FALSE)),"",VLOOKUP($L2713,Info!$B$4:$L$266,9,FALSE)))</f>
        <v/>
      </c>
      <c r="AA2713" s="96" t="str">
        <f>IF($L2713="None","",IF(ISERROR(VLOOKUP($L2713,Info!$B$4:$B$266,1,FALSE)),"",VLOOKUP($L2713,Info!$B$4:$L$266,8,FALSE)))</f>
        <v/>
      </c>
      <c r="AB2713" s="96" t="str">
        <f>IF($L2713="None","",IF(ISERROR(VLOOKUP($L2713,Info!$B$4:$B$266,1,FALSE)),"",VLOOKUP($L2713,Info!$B$4:$L$266,10,FALSE)))</f>
        <v/>
      </c>
      <c r="AC2713" s="1" t="str">
        <f>IF(W2713="SO Cable","Black,White",IF(O2713="","",IF(P2713="","",IF($J$12&lt;&gt;"ABC",IF(P2713&lt;="250",VLOOKUP(O2713,Info!$AZ$4:$BB$22,3,FALSE),VLOOKUP(O2713,Info!$AZ$23:$BB$39,3,FALSE)),IF(P2713&lt;="250",VLOOKUP(O2713,Info!$AO$4:$AQ$22,3,FALSE),VLOOKUP(O2713,Info!$AO$23:$AP$39,3,FALSE))))))</f>
        <v/>
      </c>
      <c r="AD2713" s="1"/>
      <c r="AE2713" s="1" t="str">
        <f>IF($L2713="None","",IF(ISERROR(VLOOKUP($L2713,Info!$B$4:$B$266,1,FALSE)),"",VLOOKUP($L2713,Info!$B$4:$L$266,4,FALSE)))</f>
        <v/>
      </c>
      <c r="AF2713" s="1" t="str">
        <f>IF($L2713="None","",IF(ISERROR(VLOOKUP($L2713,Info!$B$4:$B$266,1,FALSE)),"",VLOOKUP($L2713,Info!$B$4:$L$266,6,FALSE)))</f>
        <v/>
      </c>
      <c r="AG2713" s="1"/>
      <c r="AH2713" s="33" t="str" cm="1">
        <f t="array" ref="AH2713">IF(AND(L2713&lt;&gt;"",O2713&lt;&gt;"",R2713:S2713&lt;&gt;"",W2713:X2713&lt;&gt;"",Z2713:AA2713&lt;&gt;"",AC2713&lt;&gt;""),"Good","Bad")</f>
        <v>Bad</v>
      </c>
      <c r="AL2713" t="str" cm="1">
        <f t="array" ref="AL2713">IF(R2713&gt;0,_xlfn.IFS(COUNTIF($L$20:L2713,"&lt;&gt;")&lt;101,1,COUNTIF($L$20:L2713,"&lt;&gt;")&lt;201,2,COUNTIF($L$20:L2713,"&lt;&gt;")&lt;301,3,COUNTIF($L$20:L2713,"&lt;&gt;")&lt;401,4,COUNTIF($L$20:L2713,"&lt;&gt;")&lt;501,5,COUNTIF($L$20:L2713,"&lt;&gt;")&lt;601,6,COUNTIF($L$20:L2713,"&lt;&gt;")&lt;701,7,COUNTIF($L$20:L2713,"&lt;&gt;")&lt;801,8,COUNTIF($L$20:L2713,"&lt;&gt;")&lt;901,9,COUNTIF($L$20:L2713,"&lt;&gt;")&lt;1001,10,COUNTIF($L$20:L2713,"&lt;&gt;")&lt;1101,11,COUNTIF($L$20:L2713,"&lt;&gt;")&lt;1201,12,COUNTIF($L$20:L2713,"&lt;&gt;")&lt;1301,13,COUNTIF($L$20:L2713,"&lt;&gt;")&lt;1401,14,COUNTIF($L$20:L2713,"&lt;&gt;")&lt;1501,15,COUNTIF($L$20:L2713,"&lt;&gt;")&lt;1601,16,COUNTIF($L$20:L2713,"&lt;&gt;")&lt;1701,17,COUNTIF($L$20:L2713,"&lt;&gt;")&lt;1801,18,COUNTIF($L$20:L2713,"&lt;&gt;")&lt;1901,19,COUNTIF($L$20:L2713,"&lt;&gt;")&lt;2001,20,COUNTIF($L$20:L2713,"&lt;&gt;")&lt;2101,21,COUNTIF($L$20:L2713,"&lt;&gt;")&lt;2201,22,COUNTIF($L$20:L2713,"&lt;&gt;")&lt;2301,23,COUNTIF($L$20:L2713,"&lt;&gt;")&lt;2401,24,COUNTIF($L$20:L2713,"&lt;&gt;")&lt;2501,25,COUNTIF($L$20:L2713,"&lt;&gt;")&lt;2601,26,COUNTIF($L$20:L2713,"&lt;&gt;")&lt;2701,27,COUNTIF($L$20:L2713,"&lt;&gt;")&lt;2801,28,COUNTIF($L$20:L2713,"&lt;&gt;")&lt;2901,29,COUNTIF($L$20:L2713,"&lt;&gt;")&lt;3001,30),"")</f>
        <v/>
      </c>
      <c r="AM2713" t="str">
        <f t="shared" si="210"/>
        <v/>
      </c>
      <c r="AN2713" t="str">
        <f t="shared" si="214"/>
        <v/>
      </c>
      <c r="AP2713" t="str">
        <f t="shared" si="213"/>
        <v/>
      </c>
      <c r="AQ2713" t="str">
        <f>IF(AO2713="","",COUNTIFS(AM2713:$AM$3019,AO2713))</f>
        <v/>
      </c>
    </row>
    <row r="2714" spans="1:43" x14ac:dyDescent="0.25">
      <c r="A2714" s="6" t="str">
        <f>IF(COUNT($A$20:A2713)&lt;&gt;$B$4,IF(A2713="","",A2713+1),"")</f>
        <v/>
      </c>
      <c r="B2714" s="3"/>
      <c r="C2714" s="3"/>
      <c r="D2714" s="122"/>
      <c r="E2714" s="3"/>
      <c r="F2714" s="3"/>
      <c r="G2714" s="3"/>
      <c r="H2714" s="3"/>
      <c r="I2714" s="120"/>
      <c r="J2714" s="3"/>
      <c r="K2714" s="95" t="str" cm="1">
        <f t="array" ref="K2714">IF(OR($J$14 = "A",$J$14 = "B",$J$14 = "C"),IF(I2714="","",IF(LEN(I2714)&gt;2,_xlfn.IFS(ISNUMBER(SEARCH("_",I2714)),I2714,ISNUMBER(SEARCH(", ",I2714)),SUBSTITUTE(I2714,", ","_"),ISNUMBER(SEARCH("/ ",I2714)),SUBSTITUTE(I2714,"/ ","_"),ISNUMBER(SEARCH(",",I2714)),SUBSTITUTE(I2714,",","_"),ISNUMBER(SEARCH("/",I2714)),SUBSTITUTE(I2714,"/","_"),ISNUMBER(SEARCH("",I2714)),I2714),I2714)),IF(OR($J$14 = "J",$J$14 = "K"),"",IF(D2714="","",IF(LEN(D2714)&gt;2,_xlfn.IFS(ISNUMBER(SEARCH("_",D2714)),D2714,ISNUMBER(SEARCH(", ",D2714)),SUBSTITUTE(D2714,", ","_"),ISNUMBER(SEARCH("/ ",D2714)),SUBSTITUTE(D2714,"/ ","_"),ISNUMBER(SEARCH(",",D2714)),SUBSTITUTE(D2714,",","_"),ISNUMBER(SEARCH("/",D2714)),SUBSTITUTE(D2714,"/","_"),ISNUMBER(SEARCH("",D2714)),D2714),D2714))))</f>
        <v/>
      </c>
      <c r="L2714" s="1"/>
      <c r="M2714" s="1" t="str">
        <f t="shared" si="211"/>
        <v/>
      </c>
      <c r="N2714" s="94" t="str">
        <f>IF($L2714="None","",IF(ISERROR(VLOOKUP($L2714,Info!$B$4:$B$266,1,FALSE)),"",VLOOKUP($L2714,Info!$B$4:$L$266,5,FALSE)))</f>
        <v/>
      </c>
      <c r="O2714" s="94" t="str">
        <f>IF(K2714="","",IF(AND($J$12&lt;&gt;"ABC",N2714="3"),"BAC",IF(N2714="3","ABC",IF($J$12&lt;&gt;"ABC",IF($J$10="Standard",VLOOKUP(K2714,Info!$BE$4:$BF$481,2,FALSE),VLOOKUP(K2714,Info!$BI$4:$BJ$482,2,FALSE)),IF($J$10="Standard",VLOOKUP(K2714,Info!$AG$4:$AH$2994,2,FALSE),VLOOKUP(K2714,Info!$AK$4:$AL$2997,2,FALSE))))))</f>
        <v/>
      </c>
      <c r="P2714" s="94" t="str">
        <f>IF($L2714="None","",IF(ISERROR(VLOOKUP($L2714,Info!$B$4:$B$266,1,FALSE)),"",VLOOKUP($L2714,Info!$B$4:$L$266,3,FALSE)))</f>
        <v/>
      </c>
      <c r="Q2714" s="96" t="str">
        <f>IF($L2714="None","",IF(ISERROR(VLOOKUP($L2714,Info!$B$4:$B$266,1,FALSE)),"",VLOOKUP($L2714,Info!$B$4:$L$266,4,FALSE)))</f>
        <v/>
      </c>
      <c r="R2714" s="1"/>
      <c r="S2714" s="6" t="str">
        <f t="shared" si="212"/>
        <v/>
      </c>
      <c r="T2714" s="6" t="str">
        <f>IF($L2714="None","",IF(ISERROR(VLOOKUP($L2714,Info!$B$4:$B$266,1,FALSE)),"",VLOOKUP($L2714,Info!$B$4:$L$266,11,FALSE)))</f>
        <v/>
      </c>
      <c r="U2714" s="1"/>
      <c r="V2714" s="1"/>
      <c r="W2714" s="1"/>
      <c r="X2714" s="1" t="str">
        <f>IF($L2714="None","",IF(ISERROR(VLOOKUP($L2714,Info!$B$4:$B$266,1,FALSE)),"",IF(OR(W2714="Metallic Liquid Tight",W2714="Non-Metallic Liquid Tight",W2714="LSZH",W2714="Greenfield"),VLOOKUP($L2714,Info!$B$4:$L$266,7,FALSE),"N/A")))</f>
        <v/>
      </c>
      <c r="Y2714" s="1"/>
      <c r="Z2714" s="96" t="str">
        <f>IF($L2714="None","",IF(ISERROR(VLOOKUP($L2714,Info!$B$4:$B$266,1,FALSE)),"",VLOOKUP($L2714,Info!$B$4:$L$266,9,FALSE)))</f>
        <v/>
      </c>
      <c r="AA2714" s="96" t="str">
        <f>IF($L2714="None","",IF(ISERROR(VLOOKUP($L2714,Info!$B$4:$B$266,1,FALSE)),"",VLOOKUP($L2714,Info!$B$4:$L$266,8,FALSE)))</f>
        <v/>
      </c>
      <c r="AB2714" s="96" t="str">
        <f>IF($L2714="None","",IF(ISERROR(VLOOKUP($L2714,Info!$B$4:$B$266,1,FALSE)),"",VLOOKUP($L2714,Info!$B$4:$L$266,10,FALSE)))</f>
        <v/>
      </c>
      <c r="AC2714" s="1" t="str">
        <f>IF(W2714="SO Cable","Black,White",IF(O2714="","",IF(P2714="","",IF($J$12&lt;&gt;"ABC",IF(P2714&lt;="250",VLOOKUP(O2714,Info!$AZ$4:$BB$22,3,FALSE),VLOOKUP(O2714,Info!$AZ$23:$BB$39,3,FALSE)),IF(P2714&lt;="250",VLOOKUP(O2714,Info!$AO$4:$AQ$22,3,FALSE),VLOOKUP(O2714,Info!$AO$23:$AP$39,3,FALSE))))))</f>
        <v/>
      </c>
      <c r="AD2714" s="1"/>
      <c r="AE2714" s="1" t="str">
        <f>IF($L2714="None","",IF(ISERROR(VLOOKUP($L2714,Info!$B$4:$B$266,1,FALSE)),"",VLOOKUP($L2714,Info!$B$4:$L$266,4,FALSE)))</f>
        <v/>
      </c>
      <c r="AF2714" s="1" t="str">
        <f>IF($L2714="None","",IF(ISERROR(VLOOKUP($L2714,Info!$B$4:$B$266,1,FALSE)),"",VLOOKUP($L2714,Info!$B$4:$L$266,6,FALSE)))</f>
        <v/>
      </c>
      <c r="AG2714" s="1"/>
      <c r="AH2714" s="33" t="str" cm="1">
        <f t="array" ref="AH2714">IF(AND(L2714&lt;&gt;"",O2714&lt;&gt;"",R2714:S2714&lt;&gt;"",W2714:X2714&lt;&gt;"",Z2714:AA2714&lt;&gt;"",AC2714&lt;&gt;""),"Good","Bad")</f>
        <v>Bad</v>
      </c>
      <c r="AL2714" t="str" cm="1">
        <f t="array" ref="AL2714">IF(R2714&gt;0,_xlfn.IFS(COUNTIF($L$20:L2714,"&lt;&gt;")&lt;101,1,COUNTIF($L$20:L2714,"&lt;&gt;")&lt;201,2,COUNTIF($L$20:L2714,"&lt;&gt;")&lt;301,3,COUNTIF($L$20:L2714,"&lt;&gt;")&lt;401,4,COUNTIF($L$20:L2714,"&lt;&gt;")&lt;501,5,COUNTIF($L$20:L2714,"&lt;&gt;")&lt;601,6,COUNTIF($L$20:L2714,"&lt;&gt;")&lt;701,7,COUNTIF($L$20:L2714,"&lt;&gt;")&lt;801,8,COUNTIF($L$20:L2714,"&lt;&gt;")&lt;901,9,COUNTIF($L$20:L2714,"&lt;&gt;")&lt;1001,10,COUNTIF($L$20:L2714,"&lt;&gt;")&lt;1101,11,COUNTIF($L$20:L2714,"&lt;&gt;")&lt;1201,12,COUNTIF($L$20:L2714,"&lt;&gt;")&lt;1301,13,COUNTIF($L$20:L2714,"&lt;&gt;")&lt;1401,14,COUNTIF($L$20:L2714,"&lt;&gt;")&lt;1501,15,COUNTIF($L$20:L2714,"&lt;&gt;")&lt;1601,16,COUNTIF($L$20:L2714,"&lt;&gt;")&lt;1701,17,COUNTIF($L$20:L2714,"&lt;&gt;")&lt;1801,18,COUNTIF($L$20:L2714,"&lt;&gt;")&lt;1901,19,COUNTIF($L$20:L2714,"&lt;&gt;")&lt;2001,20,COUNTIF($L$20:L2714,"&lt;&gt;")&lt;2101,21,COUNTIF($L$20:L2714,"&lt;&gt;")&lt;2201,22,COUNTIF($L$20:L2714,"&lt;&gt;")&lt;2301,23,COUNTIF($L$20:L2714,"&lt;&gt;")&lt;2401,24,COUNTIF($L$20:L2714,"&lt;&gt;")&lt;2501,25,COUNTIF($L$20:L2714,"&lt;&gt;")&lt;2601,26,COUNTIF($L$20:L2714,"&lt;&gt;")&lt;2701,27,COUNTIF($L$20:L2714,"&lt;&gt;")&lt;2801,28,COUNTIF($L$20:L2714,"&lt;&gt;")&lt;2901,29,COUNTIF($L$20:L2714,"&lt;&gt;")&lt;3001,30),"")</f>
        <v/>
      </c>
      <c r="AM2714" t="str">
        <f t="shared" si="210"/>
        <v/>
      </c>
      <c r="AN2714" t="str">
        <f t="shared" si="214"/>
        <v/>
      </c>
      <c r="AP2714" t="str">
        <f t="shared" si="213"/>
        <v/>
      </c>
      <c r="AQ2714" t="str">
        <f>IF(AO2714="","",COUNTIFS(AM2714:$AM$3019,AO2714))</f>
        <v/>
      </c>
    </row>
    <row r="2715" spans="1:43" x14ac:dyDescent="0.25">
      <c r="A2715" s="6" t="str">
        <f>IF(COUNT($A$20:A2714)&lt;&gt;$B$4,IF(A2714="","",A2714+1),"")</f>
        <v/>
      </c>
      <c r="B2715" s="3"/>
      <c r="C2715" s="3"/>
      <c r="D2715" s="122"/>
      <c r="E2715" s="3"/>
      <c r="F2715" s="3"/>
      <c r="G2715" s="3"/>
      <c r="H2715" s="3"/>
      <c r="I2715" s="120"/>
      <c r="J2715" s="3"/>
      <c r="K2715" s="95" t="str" cm="1">
        <f t="array" ref="K2715">IF(OR($J$14 = "A",$J$14 = "B",$J$14 = "C"),IF(I2715="","",IF(LEN(I2715)&gt;2,_xlfn.IFS(ISNUMBER(SEARCH("_",I2715)),I2715,ISNUMBER(SEARCH(", ",I2715)),SUBSTITUTE(I2715,", ","_"),ISNUMBER(SEARCH("/ ",I2715)),SUBSTITUTE(I2715,"/ ","_"),ISNUMBER(SEARCH(",",I2715)),SUBSTITUTE(I2715,",","_"),ISNUMBER(SEARCH("/",I2715)),SUBSTITUTE(I2715,"/","_"),ISNUMBER(SEARCH("",I2715)),I2715),I2715)),IF(OR($J$14 = "J",$J$14 = "K"),"",IF(D2715="","",IF(LEN(D2715)&gt;2,_xlfn.IFS(ISNUMBER(SEARCH("_",D2715)),D2715,ISNUMBER(SEARCH(", ",D2715)),SUBSTITUTE(D2715,", ","_"),ISNUMBER(SEARCH("/ ",D2715)),SUBSTITUTE(D2715,"/ ","_"),ISNUMBER(SEARCH(",",D2715)),SUBSTITUTE(D2715,",","_"),ISNUMBER(SEARCH("/",D2715)),SUBSTITUTE(D2715,"/","_"),ISNUMBER(SEARCH("",D2715)),D2715),D2715))))</f>
        <v/>
      </c>
      <c r="L2715" s="1"/>
      <c r="M2715" s="1" t="str">
        <f t="shared" si="211"/>
        <v/>
      </c>
      <c r="N2715" s="94" t="str">
        <f>IF($L2715="None","",IF(ISERROR(VLOOKUP($L2715,Info!$B$4:$B$266,1,FALSE)),"",VLOOKUP($L2715,Info!$B$4:$L$266,5,FALSE)))</f>
        <v/>
      </c>
      <c r="O2715" s="94" t="str">
        <f>IF(K2715="","",IF(AND($J$12&lt;&gt;"ABC",N2715="3"),"BAC",IF(N2715="3","ABC",IF($J$12&lt;&gt;"ABC",IF($J$10="Standard",VLOOKUP(K2715,Info!$BE$4:$BF$481,2,FALSE),VLOOKUP(K2715,Info!$BI$4:$BJ$482,2,FALSE)),IF($J$10="Standard",VLOOKUP(K2715,Info!$AG$4:$AH$2994,2,FALSE),VLOOKUP(K2715,Info!$AK$4:$AL$2997,2,FALSE))))))</f>
        <v/>
      </c>
      <c r="P2715" s="94" t="str">
        <f>IF($L2715="None","",IF(ISERROR(VLOOKUP($L2715,Info!$B$4:$B$266,1,FALSE)),"",VLOOKUP($L2715,Info!$B$4:$L$266,3,FALSE)))</f>
        <v/>
      </c>
      <c r="Q2715" s="96" t="str">
        <f>IF($L2715="None","",IF(ISERROR(VLOOKUP($L2715,Info!$B$4:$B$266,1,FALSE)),"",VLOOKUP($L2715,Info!$B$4:$L$266,4,FALSE)))</f>
        <v/>
      </c>
      <c r="R2715" s="1"/>
      <c r="S2715" s="6" t="str">
        <f t="shared" si="212"/>
        <v/>
      </c>
      <c r="T2715" s="6" t="str">
        <f>IF($L2715="None","",IF(ISERROR(VLOOKUP($L2715,Info!$B$4:$B$266,1,FALSE)),"",VLOOKUP($L2715,Info!$B$4:$L$266,11,FALSE)))</f>
        <v/>
      </c>
      <c r="U2715" s="1"/>
      <c r="V2715" s="1"/>
      <c r="W2715" s="1"/>
      <c r="X2715" s="1" t="str">
        <f>IF($L2715="None","",IF(ISERROR(VLOOKUP($L2715,Info!$B$4:$B$266,1,FALSE)),"",IF(OR(W2715="Metallic Liquid Tight",W2715="Non-Metallic Liquid Tight",W2715="LSZH",W2715="Greenfield"),VLOOKUP($L2715,Info!$B$4:$L$266,7,FALSE),"N/A")))</f>
        <v/>
      </c>
      <c r="Y2715" s="1"/>
      <c r="Z2715" s="96" t="str">
        <f>IF($L2715="None","",IF(ISERROR(VLOOKUP($L2715,Info!$B$4:$B$266,1,FALSE)),"",VLOOKUP($L2715,Info!$B$4:$L$266,9,FALSE)))</f>
        <v/>
      </c>
      <c r="AA2715" s="96" t="str">
        <f>IF($L2715="None","",IF(ISERROR(VLOOKUP($L2715,Info!$B$4:$B$266,1,FALSE)),"",VLOOKUP($L2715,Info!$B$4:$L$266,8,FALSE)))</f>
        <v/>
      </c>
      <c r="AB2715" s="96" t="str">
        <f>IF($L2715="None","",IF(ISERROR(VLOOKUP($L2715,Info!$B$4:$B$266,1,FALSE)),"",VLOOKUP($L2715,Info!$B$4:$L$266,10,FALSE)))</f>
        <v/>
      </c>
      <c r="AC2715" s="1" t="str">
        <f>IF(W2715="SO Cable","Black,White",IF(O2715="","",IF(P2715="","",IF($J$12&lt;&gt;"ABC",IF(P2715&lt;="250",VLOOKUP(O2715,Info!$AZ$4:$BB$22,3,FALSE),VLOOKUP(O2715,Info!$AZ$23:$BB$39,3,FALSE)),IF(P2715&lt;="250",VLOOKUP(O2715,Info!$AO$4:$AQ$22,3,FALSE),VLOOKUP(O2715,Info!$AO$23:$AP$39,3,FALSE))))))</f>
        <v/>
      </c>
      <c r="AD2715" s="1"/>
      <c r="AE2715" s="1" t="str">
        <f>IF($L2715="None","",IF(ISERROR(VLOOKUP($L2715,Info!$B$4:$B$266,1,FALSE)),"",VLOOKUP($L2715,Info!$B$4:$L$266,4,FALSE)))</f>
        <v/>
      </c>
      <c r="AF2715" s="1" t="str">
        <f>IF($L2715="None","",IF(ISERROR(VLOOKUP($L2715,Info!$B$4:$B$266,1,FALSE)),"",VLOOKUP($L2715,Info!$B$4:$L$266,6,FALSE)))</f>
        <v/>
      </c>
      <c r="AG2715" s="1"/>
      <c r="AH2715" s="33" t="str" cm="1">
        <f t="array" ref="AH2715">IF(AND(L2715&lt;&gt;"",O2715&lt;&gt;"",R2715:S2715&lt;&gt;"",W2715:X2715&lt;&gt;"",Z2715:AA2715&lt;&gt;"",AC2715&lt;&gt;""),"Good","Bad")</f>
        <v>Bad</v>
      </c>
      <c r="AL2715" t="str" cm="1">
        <f t="array" ref="AL2715">IF(R2715&gt;0,_xlfn.IFS(COUNTIF($L$20:L2715,"&lt;&gt;")&lt;101,1,COUNTIF($L$20:L2715,"&lt;&gt;")&lt;201,2,COUNTIF($L$20:L2715,"&lt;&gt;")&lt;301,3,COUNTIF($L$20:L2715,"&lt;&gt;")&lt;401,4,COUNTIF($L$20:L2715,"&lt;&gt;")&lt;501,5,COUNTIF($L$20:L2715,"&lt;&gt;")&lt;601,6,COUNTIF($L$20:L2715,"&lt;&gt;")&lt;701,7,COUNTIF($L$20:L2715,"&lt;&gt;")&lt;801,8,COUNTIF($L$20:L2715,"&lt;&gt;")&lt;901,9,COUNTIF($L$20:L2715,"&lt;&gt;")&lt;1001,10,COUNTIF($L$20:L2715,"&lt;&gt;")&lt;1101,11,COUNTIF($L$20:L2715,"&lt;&gt;")&lt;1201,12,COUNTIF($L$20:L2715,"&lt;&gt;")&lt;1301,13,COUNTIF($L$20:L2715,"&lt;&gt;")&lt;1401,14,COUNTIF($L$20:L2715,"&lt;&gt;")&lt;1501,15,COUNTIF($L$20:L2715,"&lt;&gt;")&lt;1601,16,COUNTIF($L$20:L2715,"&lt;&gt;")&lt;1701,17,COUNTIF($L$20:L2715,"&lt;&gt;")&lt;1801,18,COUNTIF($L$20:L2715,"&lt;&gt;")&lt;1901,19,COUNTIF($L$20:L2715,"&lt;&gt;")&lt;2001,20,COUNTIF($L$20:L2715,"&lt;&gt;")&lt;2101,21,COUNTIF($L$20:L2715,"&lt;&gt;")&lt;2201,22,COUNTIF($L$20:L2715,"&lt;&gt;")&lt;2301,23,COUNTIF($L$20:L2715,"&lt;&gt;")&lt;2401,24,COUNTIF($L$20:L2715,"&lt;&gt;")&lt;2501,25,COUNTIF($L$20:L2715,"&lt;&gt;")&lt;2601,26,COUNTIF($L$20:L2715,"&lt;&gt;")&lt;2701,27,COUNTIF($L$20:L2715,"&lt;&gt;")&lt;2801,28,COUNTIF($L$20:L2715,"&lt;&gt;")&lt;2901,29,COUNTIF($L$20:L2715,"&lt;&gt;")&lt;3001,30),"")</f>
        <v/>
      </c>
      <c r="AM2715" t="str">
        <f t="shared" si="210"/>
        <v/>
      </c>
      <c r="AN2715" t="str">
        <f t="shared" si="214"/>
        <v/>
      </c>
      <c r="AP2715" t="str">
        <f t="shared" si="213"/>
        <v/>
      </c>
      <c r="AQ2715" t="str">
        <f>IF(AO2715="","",COUNTIFS(AM2715:$AM$3019,AO2715))</f>
        <v/>
      </c>
    </row>
    <row r="2716" spans="1:43" x14ac:dyDescent="0.25">
      <c r="A2716" s="6" t="str">
        <f>IF(COUNT($A$20:A2715)&lt;&gt;$B$4,IF(A2715="","",A2715+1),"")</f>
        <v/>
      </c>
      <c r="B2716" s="3"/>
      <c r="C2716" s="3"/>
      <c r="D2716" s="122"/>
      <c r="E2716" s="3"/>
      <c r="F2716" s="3"/>
      <c r="G2716" s="3"/>
      <c r="H2716" s="3"/>
      <c r="I2716" s="120"/>
      <c r="J2716" s="3"/>
      <c r="K2716" s="95" t="str" cm="1">
        <f t="array" ref="K2716">IF(OR($J$14 = "A",$J$14 = "B",$J$14 = "C"),IF(I2716="","",IF(LEN(I2716)&gt;2,_xlfn.IFS(ISNUMBER(SEARCH("_",I2716)),I2716,ISNUMBER(SEARCH(", ",I2716)),SUBSTITUTE(I2716,", ","_"),ISNUMBER(SEARCH("/ ",I2716)),SUBSTITUTE(I2716,"/ ","_"),ISNUMBER(SEARCH(",",I2716)),SUBSTITUTE(I2716,",","_"),ISNUMBER(SEARCH("/",I2716)),SUBSTITUTE(I2716,"/","_"),ISNUMBER(SEARCH("",I2716)),I2716),I2716)),IF(OR($J$14 = "J",$J$14 = "K"),"",IF(D2716="","",IF(LEN(D2716)&gt;2,_xlfn.IFS(ISNUMBER(SEARCH("_",D2716)),D2716,ISNUMBER(SEARCH(", ",D2716)),SUBSTITUTE(D2716,", ","_"),ISNUMBER(SEARCH("/ ",D2716)),SUBSTITUTE(D2716,"/ ","_"),ISNUMBER(SEARCH(",",D2716)),SUBSTITUTE(D2716,",","_"),ISNUMBER(SEARCH("/",D2716)),SUBSTITUTE(D2716,"/","_"),ISNUMBER(SEARCH("",D2716)),D2716),D2716))))</f>
        <v/>
      </c>
      <c r="L2716" s="1"/>
      <c r="M2716" s="1" t="str">
        <f t="shared" si="211"/>
        <v/>
      </c>
      <c r="N2716" s="94" t="str">
        <f>IF($L2716="None","",IF(ISERROR(VLOOKUP($L2716,Info!$B$4:$B$266,1,FALSE)),"",VLOOKUP($L2716,Info!$B$4:$L$266,5,FALSE)))</f>
        <v/>
      </c>
      <c r="O2716" s="94" t="str">
        <f>IF(K2716="","",IF(AND($J$12&lt;&gt;"ABC",N2716="3"),"BAC",IF(N2716="3","ABC",IF($J$12&lt;&gt;"ABC",IF($J$10="Standard",VLOOKUP(K2716,Info!$BE$4:$BF$481,2,FALSE),VLOOKUP(K2716,Info!$BI$4:$BJ$482,2,FALSE)),IF($J$10="Standard",VLOOKUP(K2716,Info!$AG$4:$AH$2994,2,FALSE),VLOOKUP(K2716,Info!$AK$4:$AL$2997,2,FALSE))))))</f>
        <v/>
      </c>
      <c r="P2716" s="94" t="str">
        <f>IF($L2716="None","",IF(ISERROR(VLOOKUP($L2716,Info!$B$4:$B$266,1,FALSE)),"",VLOOKUP($L2716,Info!$B$4:$L$266,3,FALSE)))</f>
        <v/>
      </c>
      <c r="Q2716" s="96" t="str">
        <f>IF($L2716="None","",IF(ISERROR(VLOOKUP($L2716,Info!$B$4:$B$266,1,FALSE)),"",VLOOKUP($L2716,Info!$B$4:$L$266,4,FALSE)))</f>
        <v/>
      </c>
      <c r="R2716" s="1"/>
      <c r="S2716" s="6" t="str">
        <f t="shared" si="212"/>
        <v/>
      </c>
      <c r="T2716" s="6" t="str">
        <f>IF($L2716="None","",IF(ISERROR(VLOOKUP($L2716,Info!$B$4:$B$266,1,FALSE)),"",VLOOKUP($L2716,Info!$B$4:$L$266,11,FALSE)))</f>
        <v/>
      </c>
      <c r="U2716" s="1"/>
      <c r="V2716" s="1"/>
      <c r="W2716" s="1"/>
      <c r="X2716" s="1" t="str">
        <f>IF($L2716="None","",IF(ISERROR(VLOOKUP($L2716,Info!$B$4:$B$266,1,FALSE)),"",IF(OR(W2716="Metallic Liquid Tight",W2716="Non-Metallic Liquid Tight",W2716="LSZH",W2716="Greenfield"),VLOOKUP($L2716,Info!$B$4:$L$266,7,FALSE),"N/A")))</f>
        <v/>
      </c>
      <c r="Y2716" s="1"/>
      <c r="Z2716" s="96" t="str">
        <f>IF($L2716="None","",IF(ISERROR(VLOOKUP($L2716,Info!$B$4:$B$266,1,FALSE)),"",VLOOKUP($L2716,Info!$B$4:$L$266,9,FALSE)))</f>
        <v/>
      </c>
      <c r="AA2716" s="96" t="str">
        <f>IF($L2716="None","",IF(ISERROR(VLOOKUP($L2716,Info!$B$4:$B$266,1,FALSE)),"",VLOOKUP($L2716,Info!$B$4:$L$266,8,FALSE)))</f>
        <v/>
      </c>
      <c r="AB2716" s="96" t="str">
        <f>IF($L2716="None","",IF(ISERROR(VLOOKUP($L2716,Info!$B$4:$B$266,1,FALSE)),"",VLOOKUP($L2716,Info!$B$4:$L$266,10,FALSE)))</f>
        <v/>
      </c>
      <c r="AC2716" s="1" t="str">
        <f>IF(W2716="SO Cable","Black,White",IF(O2716="","",IF(P2716="","",IF($J$12&lt;&gt;"ABC",IF(P2716&lt;="250",VLOOKUP(O2716,Info!$AZ$4:$BB$22,3,FALSE),VLOOKUP(O2716,Info!$AZ$23:$BB$39,3,FALSE)),IF(P2716&lt;="250",VLOOKUP(O2716,Info!$AO$4:$AQ$22,3,FALSE),VLOOKUP(O2716,Info!$AO$23:$AP$39,3,FALSE))))))</f>
        <v/>
      </c>
      <c r="AD2716" s="1"/>
      <c r="AE2716" s="1" t="str">
        <f>IF($L2716="None","",IF(ISERROR(VLOOKUP($L2716,Info!$B$4:$B$266,1,FALSE)),"",VLOOKUP($L2716,Info!$B$4:$L$266,4,FALSE)))</f>
        <v/>
      </c>
      <c r="AF2716" s="1" t="str">
        <f>IF($L2716="None","",IF(ISERROR(VLOOKUP($L2716,Info!$B$4:$B$266,1,FALSE)),"",VLOOKUP($L2716,Info!$B$4:$L$266,6,FALSE)))</f>
        <v/>
      </c>
      <c r="AG2716" s="1"/>
      <c r="AH2716" s="33" t="str" cm="1">
        <f t="array" ref="AH2716">IF(AND(L2716&lt;&gt;"",O2716&lt;&gt;"",R2716:S2716&lt;&gt;"",W2716:X2716&lt;&gt;"",Z2716:AA2716&lt;&gt;"",AC2716&lt;&gt;""),"Good","Bad")</f>
        <v>Bad</v>
      </c>
      <c r="AL2716" t="str" cm="1">
        <f t="array" ref="AL2716">IF(R2716&gt;0,_xlfn.IFS(COUNTIF($L$20:L2716,"&lt;&gt;")&lt;101,1,COUNTIF($L$20:L2716,"&lt;&gt;")&lt;201,2,COUNTIF($L$20:L2716,"&lt;&gt;")&lt;301,3,COUNTIF($L$20:L2716,"&lt;&gt;")&lt;401,4,COUNTIF($L$20:L2716,"&lt;&gt;")&lt;501,5,COUNTIF($L$20:L2716,"&lt;&gt;")&lt;601,6,COUNTIF($L$20:L2716,"&lt;&gt;")&lt;701,7,COUNTIF($L$20:L2716,"&lt;&gt;")&lt;801,8,COUNTIF($L$20:L2716,"&lt;&gt;")&lt;901,9,COUNTIF($L$20:L2716,"&lt;&gt;")&lt;1001,10,COUNTIF($L$20:L2716,"&lt;&gt;")&lt;1101,11,COUNTIF($L$20:L2716,"&lt;&gt;")&lt;1201,12,COUNTIF($L$20:L2716,"&lt;&gt;")&lt;1301,13,COUNTIF($L$20:L2716,"&lt;&gt;")&lt;1401,14,COUNTIF($L$20:L2716,"&lt;&gt;")&lt;1501,15,COUNTIF($L$20:L2716,"&lt;&gt;")&lt;1601,16,COUNTIF($L$20:L2716,"&lt;&gt;")&lt;1701,17,COUNTIF($L$20:L2716,"&lt;&gt;")&lt;1801,18,COUNTIF($L$20:L2716,"&lt;&gt;")&lt;1901,19,COUNTIF($L$20:L2716,"&lt;&gt;")&lt;2001,20,COUNTIF($L$20:L2716,"&lt;&gt;")&lt;2101,21,COUNTIF($L$20:L2716,"&lt;&gt;")&lt;2201,22,COUNTIF($L$20:L2716,"&lt;&gt;")&lt;2301,23,COUNTIF($L$20:L2716,"&lt;&gt;")&lt;2401,24,COUNTIF($L$20:L2716,"&lt;&gt;")&lt;2501,25,COUNTIF($L$20:L2716,"&lt;&gt;")&lt;2601,26,COUNTIF($L$20:L2716,"&lt;&gt;")&lt;2701,27,COUNTIF($L$20:L2716,"&lt;&gt;")&lt;2801,28,COUNTIF($L$20:L2716,"&lt;&gt;")&lt;2901,29,COUNTIF($L$20:L2716,"&lt;&gt;")&lt;3001,30),"")</f>
        <v/>
      </c>
      <c r="AM2716" t="str">
        <f t="shared" si="210"/>
        <v/>
      </c>
      <c r="AN2716" t="str">
        <f t="shared" si="214"/>
        <v/>
      </c>
      <c r="AP2716" t="str">
        <f t="shared" si="213"/>
        <v/>
      </c>
      <c r="AQ2716" t="str">
        <f>IF(AO2716="","",COUNTIFS(AM2716:$AM$3019,AO2716))</f>
        <v/>
      </c>
    </row>
    <row r="2717" spans="1:43" x14ac:dyDescent="0.25">
      <c r="A2717" s="6" t="str">
        <f>IF(COUNT($A$20:A2716)&lt;&gt;$B$4,IF(A2716="","",A2716+1),"")</f>
        <v/>
      </c>
      <c r="B2717" s="3"/>
      <c r="C2717" s="3"/>
      <c r="D2717" s="122"/>
      <c r="E2717" s="3"/>
      <c r="F2717" s="3"/>
      <c r="G2717" s="3"/>
      <c r="H2717" s="3"/>
      <c r="I2717" s="120"/>
      <c r="J2717" s="3"/>
      <c r="K2717" s="95" t="str" cm="1">
        <f t="array" ref="K2717">IF(OR($J$14 = "A",$J$14 = "B",$J$14 = "C"),IF(I2717="","",IF(LEN(I2717)&gt;2,_xlfn.IFS(ISNUMBER(SEARCH("_",I2717)),I2717,ISNUMBER(SEARCH(", ",I2717)),SUBSTITUTE(I2717,", ","_"),ISNUMBER(SEARCH("/ ",I2717)),SUBSTITUTE(I2717,"/ ","_"),ISNUMBER(SEARCH(",",I2717)),SUBSTITUTE(I2717,",","_"),ISNUMBER(SEARCH("/",I2717)),SUBSTITUTE(I2717,"/","_"),ISNUMBER(SEARCH("",I2717)),I2717),I2717)),IF(OR($J$14 = "J",$J$14 = "K"),"",IF(D2717="","",IF(LEN(D2717)&gt;2,_xlfn.IFS(ISNUMBER(SEARCH("_",D2717)),D2717,ISNUMBER(SEARCH(", ",D2717)),SUBSTITUTE(D2717,", ","_"),ISNUMBER(SEARCH("/ ",D2717)),SUBSTITUTE(D2717,"/ ","_"),ISNUMBER(SEARCH(",",D2717)),SUBSTITUTE(D2717,",","_"),ISNUMBER(SEARCH("/",D2717)),SUBSTITUTE(D2717,"/","_"),ISNUMBER(SEARCH("",D2717)),D2717),D2717))))</f>
        <v/>
      </c>
      <c r="L2717" s="1"/>
      <c r="M2717" s="1" t="str">
        <f t="shared" si="211"/>
        <v/>
      </c>
      <c r="N2717" s="94" t="str">
        <f>IF($L2717="None","",IF(ISERROR(VLOOKUP($L2717,Info!$B$4:$B$266,1,FALSE)),"",VLOOKUP($L2717,Info!$B$4:$L$266,5,FALSE)))</f>
        <v/>
      </c>
      <c r="O2717" s="94" t="str">
        <f>IF(K2717="","",IF(AND($J$12&lt;&gt;"ABC",N2717="3"),"BAC",IF(N2717="3","ABC",IF($J$12&lt;&gt;"ABC",IF($J$10="Standard",VLOOKUP(K2717,Info!$BE$4:$BF$481,2,FALSE),VLOOKUP(K2717,Info!$BI$4:$BJ$482,2,FALSE)),IF($J$10="Standard",VLOOKUP(K2717,Info!$AG$4:$AH$2994,2,FALSE),VLOOKUP(K2717,Info!$AK$4:$AL$2997,2,FALSE))))))</f>
        <v/>
      </c>
      <c r="P2717" s="94" t="str">
        <f>IF($L2717="None","",IF(ISERROR(VLOOKUP($L2717,Info!$B$4:$B$266,1,FALSE)),"",VLOOKUP($L2717,Info!$B$4:$L$266,3,FALSE)))</f>
        <v/>
      </c>
      <c r="Q2717" s="96" t="str">
        <f>IF($L2717="None","",IF(ISERROR(VLOOKUP($L2717,Info!$B$4:$B$266,1,FALSE)),"",VLOOKUP($L2717,Info!$B$4:$L$266,4,FALSE)))</f>
        <v/>
      </c>
      <c r="R2717" s="1"/>
      <c r="S2717" s="6" t="str">
        <f t="shared" si="212"/>
        <v/>
      </c>
      <c r="T2717" s="6" t="str">
        <f>IF($L2717="None","",IF(ISERROR(VLOOKUP($L2717,Info!$B$4:$B$266,1,FALSE)),"",VLOOKUP($L2717,Info!$B$4:$L$266,11,FALSE)))</f>
        <v/>
      </c>
      <c r="U2717" s="1"/>
      <c r="V2717" s="1"/>
      <c r="W2717" s="1"/>
      <c r="X2717" s="1" t="str">
        <f>IF($L2717="None","",IF(ISERROR(VLOOKUP($L2717,Info!$B$4:$B$266,1,FALSE)),"",IF(OR(W2717="Metallic Liquid Tight",W2717="Non-Metallic Liquid Tight",W2717="LSZH",W2717="Greenfield"),VLOOKUP($L2717,Info!$B$4:$L$266,7,FALSE),"N/A")))</f>
        <v/>
      </c>
      <c r="Y2717" s="1"/>
      <c r="Z2717" s="96" t="str">
        <f>IF($L2717="None","",IF(ISERROR(VLOOKUP($L2717,Info!$B$4:$B$266,1,FALSE)),"",VLOOKUP($L2717,Info!$B$4:$L$266,9,FALSE)))</f>
        <v/>
      </c>
      <c r="AA2717" s="96" t="str">
        <f>IF($L2717="None","",IF(ISERROR(VLOOKUP($L2717,Info!$B$4:$B$266,1,FALSE)),"",VLOOKUP($L2717,Info!$B$4:$L$266,8,FALSE)))</f>
        <v/>
      </c>
      <c r="AB2717" s="96" t="str">
        <f>IF($L2717="None","",IF(ISERROR(VLOOKUP($L2717,Info!$B$4:$B$266,1,FALSE)),"",VLOOKUP($L2717,Info!$B$4:$L$266,10,FALSE)))</f>
        <v/>
      </c>
      <c r="AC2717" s="1" t="str">
        <f>IF(W2717="SO Cable","Black,White",IF(O2717="","",IF(P2717="","",IF($J$12&lt;&gt;"ABC",IF(P2717&lt;="250",VLOOKUP(O2717,Info!$AZ$4:$BB$22,3,FALSE),VLOOKUP(O2717,Info!$AZ$23:$BB$39,3,FALSE)),IF(P2717&lt;="250",VLOOKUP(O2717,Info!$AO$4:$AQ$22,3,FALSE),VLOOKUP(O2717,Info!$AO$23:$AP$39,3,FALSE))))))</f>
        <v/>
      </c>
      <c r="AD2717" s="1"/>
      <c r="AE2717" s="1" t="str">
        <f>IF($L2717="None","",IF(ISERROR(VLOOKUP($L2717,Info!$B$4:$B$266,1,FALSE)),"",VLOOKUP($L2717,Info!$B$4:$L$266,4,FALSE)))</f>
        <v/>
      </c>
      <c r="AF2717" s="1" t="str">
        <f>IF($L2717="None","",IF(ISERROR(VLOOKUP($L2717,Info!$B$4:$B$266,1,FALSE)),"",VLOOKUP($L2717,Info!$B$4:$L$266,6,FALSE)))</f>
        <v/>
      </c>
      <c r="AG2717" s="1"/>
      <c r="AH2717" s="33" t="str" cm="1">
        <f t="array" ref="AH2717">IF(AND(L2717&lt;&gt;"",O2717&lt;&gt;"",R2717:S2717&lt;&gt;"",W2717:X2717&lt;&gt;"",Z2717:AA2717&lt;&gt;"",AC2717&lt;&gt;""),"Good","Bad")</f>
        <v>Bad</v>
      </c>
      <c r="AL2717" t="str" cm="1">
        <f t="array" ref="AL2717">IF(R2717&gt;0,_xlfn.IFS(COUNTIF($L$20:L2717,"&lt;&gt;")&lt;101,1,COUNTIF($L$20:L2717,"&lt;&gt;")&lt;201,2,COUNTIF($L$20:L2717,"&lt;&gt;")&lt;301,3,COUNTIF($L$20:L2717,"&lt;&gt;")&lt;401,4,COUNTIF($L$20:L2717,"&lt;&gt;")&lt;501,5,COUNTIF($L$20:L2717,"&lt;&gt;")&lt;601,6,COUNTIF($L$20:L2717,"&lt;&gt;")&lt;701,7,COUNTIF($L$20:L2717,"&lt;&gt;")&lt;801,8,COUNTIF($L$20:L2717,"&lt;&gt;")&lt;901,9,COUNTIF($L$20:L2717,"&lt;&gt;")&lt;1001,10,COUNTIF($L$20:L2717,"&lt;&gt;")&lt;1101,11,COUNTIF($L$20:L2717,"&lt;&gt;")&lt;1201,12,COUNTIF($L$20:L2717,"&lt;&gt;")&lt;1301,13,COUNTIF($L$20:L2717,"&lt;&gt;")&lt;1401,14,COUNTIF($L$20:L2717,"&lt;&gt;")&lt;1501,15,COUNTIF($L$20:L2717,"&lt;&gt;")&lt;1601,16,COUNTIF($L$20:L2717,"&lt;&gt;")&lt;1701,17,COUNTIF($L$20:L2717,"&lt;&gt;")&lt;1801,18,COUNTIF($L$20:L2717,"&lt;&gt;")&lt;1901,19,COUNTIF($L$20:L2717,"&lt;&gt;")&lt;2001,20,COUNTIF($L$20:L2717,"&lt;&gt;")&lt;2101,21,COUNTIF($L$20:L2717,"&lt;&gt;")&lt;2201,22,COUNTIF($L$20:L2717,"&lt;&gt;")&lt;2301,23,COUNTIF($L$20:L2717,"&lt;&gt;")&lt;2401,24,COUNTIF($L$20:L2717,"&lt;&gt;")&lt;2501,25,COUNTIF($L$20:L2717,"&lt;&gt;")&lt;2601,26,COUNTIF($L$20:L2717,"&lt;&gt;")&lt;2701,27,COUNTIF($L$20:L2717,"&lt;&gt;")&lt;2801,28,COUNTIF($L$20:L2717,"&lt;&gt;")&lt;2901,29,COUNTIF($L$20:L2717,"&lt;&gt;")&lt;3001,30),"")</f>
        <v/>
      </c>
      <c r="AM2717" t="str">
        <f t="shared" si="210"/>
        <v/>
      </c>
      <c r="AN2717" t="str">
        <f t="shared" si="214"/>
        <v/>
      </c>
      <c r="AP2717" t="str">
        <f t="shared" si="213"/>
        <v/>
      </c>
      <c r="AQ2717" t="str">
        <f>IF(AO2717="","",COUNTIFS(AM2717:$AM$3019,AO2717))</f>
        <v/>
      </c>
    </row>
    <row r="2718" spans="1:43" x14ac:dyDescent="0.25">
      <c r="A2718" s="6" t="str">
        <f>IF(COUNT($A$20:A2717)&lt;&gt;$B$4,IF(A2717="","",A2717+1),"")</f>
        <v/>
      </c>
      <c r="B2718" s="3"/>
      <c r="C2718" s="3"/>
      <c r="D2718" s="122"/>
      <c r="E2718" s="3"/>
      <c r="F2718" s="3"/>
      <c r="G2718" s="3"/>
      <c r="H2718" s="3"/>
      <c r="I2718" s="120"/>
      <c r="J2718" s="3"/>
      <c r="K2718" s="95" t="str" cm="1">
        <f t="array" ref="K2718">IF(OR($J$14 = "A",$J$14 = "B",$J$14 = "C"),IF(I2718="","",IF(LEN(I2718)&gt;2,_xlfn.IFS(ISNUMBER(SEARCH("_",I2718)),I2718,ISNUMBER(SEARCH(", ",I2718)),SUBSTITUTE(I2718,", ","_"),ISNUMBER(SEARCH("/ ",I2718)),SUBSTITUTE(I2718,"/ ","_"),ISNUMBER(SEARCH(",",I2718)),SUBSTITUTE(I2718,",","_"),ISNUMBER(SEARCH("/",I2718)),SUBSTITUTE(I2718,"/","_"),ISNUMBER(SEARCH("",I2718)),I2718),I2718)),IF(OR($J$14 = "J",$J$14 = "K"),"",IF(D2718="","",IF(LEN(D2718)&gt;2,_xlfn.IFS(ISNUMBER(SEARCH("_",D2718)),D2718,ISNUMBER(SEARCH(", ",D2718)),SUBSTITUTE(D2718,", ","_"),ISNUMBER(SEARCH("/ ",D2718)),SUBSTITUTE(D2718,"/ ","_"),ISNUMBER(SEARCH(",",D2718)),SUBSTITUTE(D2718,",","_"),ISNUMBER(SEARCH("/",D2718)),SUBSTITUTE(D2718,"/","_"),ISNUMBER(SEARCH("",D2718)),D2718),D2718))))</f>
        <v/>
      </c>
      <c r="L2718" s="1"/>
      <c r="M2718" s="1" t="str">
        <f t="shared" si="211"/>
        <v/>
      </c>
      <c r="N2718" s="94" t="str">
        <f>IF($L2718="None","",IF(ISERROR(VLOOKUP($L2718,Info!$B$4:$B$266,1,FALSE)),"",VLOOKUP($L2718,Info!$B$4:$L$266,5,FALSE)))</f>
        <v/>
      </c>
      <c r="O2718" s="94" t="str">
        <f>IF(K2718="","",IF(AND($J$12&lt;&gt;"ABC",N2718="3"),"BAC",IF(N2718="3","ABC",IF($J$12&lt;&gt;"ABC",IF($J$10="Standard",VLOOKUP(K2718,Info!$BE$4:$BF$481,2,FALSE),VLOOKUP(K2718,Info!$BI$4:$BJ$482,2,FALSE)),IF($J$10="Standard",VLOOKUP(K2718,Info!$AG$4:$AH$2994,2,FALSE),VLOOKUP(K2718,Info!$AK$4:$AL$2997,2,FALSE))))))</f>
        <v/>
      </c>
      <c r="P2718" s="94" t="str">
        <f>IF($L2718="None","",IF(ISERROR(VLOOKUP($L2718,Info!$B$4:$B$266,1,FALSE)),"",VLOOKUP($L2718,Info!$B$4:$L$266,3,FALSE)))</f>
        <v/>
      </c>
      <c r="Q2718" s="96" t="str">
        <f>IF($L2718="None","",IF(ISERROR(VLOOKUP($L2718,Info!$B$4:$B$266,1,FALSE)),"",VLOOKUP($L2718,Info!$B$4:$L$266,4,FALSE)))</f>
        <v/>
      </c>
      <c r="R2718" s="1"/>
      <c r="S2718" s="6" t="str">
        <f t="shared" si="212"/>
        <v/>
      </c>
      <c r="T2718" s="6" t="str">
        <f>IF($L2718="None","",IF(ISERROR(VLOOKUP($L2718,Info!$B$4:$B$266,1,FALSE)),"",VLOOKUP($L2718,Info!$B$4:$L$266,11,FALSE)))</f>
        <v/>
      </c>
      <c r="U2718" s="1"/>
      <c r="V2718" s="1"/>
      <c r="W2718" s="1"/>
      <c r="X2718" s="1" t="str">
        <f>IF($L2718="None","",IF(ISERROR(VLOOKUP($L2718,Info!$B$4:$B$266,1,FALSE)),"",IF(OR(W2718="Metallic Liquid Tight",W2718="Non-Metallic Liquid Tight",W2718="LSZH",W2718="Greenfield"),VLOOKUP($L2718,Info!$B$4:$L$266,7,FALSE),"N/A")))</f>
        <v/>
      </c>
      <c r="Y2718" s="1"/>
      <c r="Z2718" s="96" t="str">
        <f>IF($L2718="None","",IF(ISERROR(VLOOKUP($L2718,Info!$B$4:$B$266,1,FALSE)),"",VLOOKUP($L2718,Info!$B$4:$L$266,9,FALSE)))</f>
        <v/>
      </c>
      <c r="AA2718" s="96" t="str">
        <f>IF($L2718="None","",IF(ISERROR(VLOOKUP($L2718,Info!$B$4:$B$266,1,FALSE)),"",VLOOKUP($L2718,Info!$B$4:$L$266,8,FALSE)))</f>
        <v/>
      </c>
      <c r="AB2718" s="96" t="str">
        <f>IF($L2718="None","",IF(ISERROR(VLOOKUP($L2718,Info!$B$4:$B$266,1,FALSE)),"",VLOOKUP($L2718,Info!$B$4:$L$266,10,FALSE)))</f>
        <v/>
      </c>
      <c r="AC2718" s="1" t="str">
        <f>IF(W2718="SO Cable","Black,White",IF(O2718="","",IF(P2718="","",IF($J$12&lt;&gt;"ABC",IF(P2718&lt;="250",VLOOKUP(O2718,Info!$AZ$4:$BB$22,3,FALSE),VLOOKUP(O2718,Info!$AZ$23:$BB$39,3,FALSE)),IF(P2718&lt;="250",VLOOKUP(O2718,Info!$AO$4:$AQ$22,3,FALSE),VLOOKUP(O2718,Info!$AO$23:$AP$39,3,FALSE))))))</f>
        <v/>
      </c>
      <c r="AD2718" s="1"/>
      <c r="AE2718" s="1" t="str">
        <f>IF($L2718="None","",IF(ISERROR(VLOOKUP($L2718,Info!$B$4:$B$266,1,FALSE)),"",VLOOKUP($L2718,Info!$B$4:$L$266,4,FALSE)))</f>
        <v/>
      </c>
      <c r="AF2718" s="1" t="str">
        <f>IF($L2718="None","",IF(ISERROR(VLOOKUP($L2718,Info!$B$4:$B$266,1,FALSE)),"",VLOOKUP($L2718,Info!$B$4:$L$266,6,FALSE)))</f>
        <v/>
      </c>
      <c r="AG2718" s="1"/>
      <c r="AH2718" s="33" t="str" cm="1">
        <f t="array" ref="AH2718">IF(AND(L2718&lt;&gt;"",O2718&lt;&gt;"",R2718:S2718&lt;&gt;"",W2718:X2718&lt;&gt;"",Z2718:AA2718&lt;&gt;"",AC2718&lt;&gt;""),"Good","Bad")</f>
        <v>Bad</v>
      </c>
      <c r="AL2718" t="str" cm="1">
        <f t="array" ref="AL2718">IF(R2718&gt;0,_xlfn.IFS(COUNTIF($L$20:L2718,"&lt;&gt;")&lt;101,1,COUNTIF($L$20:L2718,"&lt;&gt;")&lt;201,2,COUNTIF($L$20:L2718,"&lt;&gt;")&lt;301,3,COUNTIF($L$20:L2718,"&lt;&gt;")&lt;401,4,COUNTIF($L$20:L2718,"&lt;&gt;")&lt;501,5,COUNTIF($L$20:L2718,"&lt;&gt;")&lt;601,6,COUNTIF($L$20:L2718,"&lt;&gt;")&lt;701,7,COUNTIF($L$20:L2718,"&lt;&gt;")&lt;801,8,COUNTIF($L$20:L2718,"&lt;&gt;")&lt;901,9,COUNTIF($L$20:L2718,"&lt;&gt;")&lt;1001,10,COUNTIF($L$20:L2718,"&lt;&gt;")&lt;1101,11,COUNTIF($L$20:L2718,"&lt;&gt;")&lt;1201,12,COUNTIF($L$20:L2718,"&lt;&gt;")&lt;1301,13,COUNTIF($L$20:L2718,"&lt;&gt;")&lt;1401,14,COUNTIF($L$20:L2718,"&lt;&gt;")&lt;1501,15,COUNTIF($L$20:L2718,"&lt;&gt;")&lt;1601,16,COUNTIF($L$20:L2718,"&lt;&gt;")&lt;1701,17,COUNTIF($L$20:L2718,"&lt;&gt;")&lt;1801,18,COUNTIF($L$20:L2718,"&lt;&gt;")&lt;1901,19,COUNTIF($L$20:L2718,"&lt;&gt;")&lt;2001,20,COUNTIF($L$20:L2718,"&lt;&gt;")&lt;2101,21,COUNTIF($L$20:L2718,"&lt;&gt;")&lt;2201,22,COUNTIF($L$20:L2718,"&lt;&gt;")&lt;2301,23,COUNTIF($L$20:L2718,"&lt;&gt;")&lt;2401,24,COUNTIF($L$20:L2718,"&lt;&gt;")&lt;2501,25,COUNTIF($L$20:L2718,"&lt;&gt;")&lt;2601,26,COUNTIF($L$20:L2718,"&lt;&gt;")&lt;2701,27,COUNTIF($L$20:L2718,"&lt;&gt;")&lt;2801,28,COUNTIF($L$20:L2718,"&lt;&gt;")&lt;2901,29,COUNTIF($L$20:L2718,"&lt;&gt;")&lt;3001,30),"")</f>
        <v/>
      </c>
      <c r="AM2718" t="str">
        <f t="shared" si="210"/>
        <v/>
      </c>
      <c r="AN2718" t="str">
        <f t="shared" si="214"/>
        <v/>
      </c>
      <c r="AP2718" t="str">
        <f t="shared" si="213"/>
        <v/>
      </c>
      <c r="AQ2718" t="str">
        <f>IF(AO2718="","",COUNTIFS(AM2718:$AM$3019,AO2718))</f>
        <v/>
      </c>
    </row>
    <row r="2719" spans="1:43" x14ac:dyDescent="0.25">
      <c r="A2719" s="6" t="str">
        <f>IF(COUNT($A$20:A2718)&lt;&gt;$B$4,IF(A2718="","",A2718+1),"")</f>
        <v/>
      </c>
      <c r="B2719" s="3"/>
      <c r="C2719" s="3"/>
      <c r="D2719" s="122"/>
      <c r="E2719" s="3"/>
      <c r="F2719" s="3"/>
      <c r="G2719" s="3"/>
      <c r="H2719" s="3"/>
      <c r="I2719" s="120"/>
      <c r="J2719" s="3"/>
      <c r="K2719" s="95" t="str" cm="1">
        <f t="array" ref="K2719">IF(OR($J$14 = "A",$J$14 = "B",$J$14 = "C"),IF(I2719="","",IF(LEN(I2719)&gt;2,_xlfn.IFS(ISNUMBER(SEARCH("_",I2719)),I2719,ISNUMBER(SEARCH(", ",I2719)),SUBSTITUTE(I2719,", ","_"),ISNUMBER(SEARCH("/ ",I2719)),SUBSTITUTE(I2719,"/ ","_"),ISNUMBER(SEARCH(",",I2719)),SUBSTITUTE(I2719,",","_"),ISNUMBER(SEARCH("/",I2719)),SUBSTITUTE(I2719,"/","_"),ISNUMBER(SEARCH("",I2719)),I2719),I2719)),IF(OR($J$14 = "J",$J$14 = "K"),"",IF(D2719="","",IF(LEN(D2719)&gt;2,_xlfn.IFS(ISNUMBER(SEARCH("_",D2719)),D2719,ISNUMBER(SEARCH(", ",D2719)),SUBSTITUTE(D2719,", ","_"),ISNUMBER(SEARCH("/ ",D2719)),SUBSTITUTE(D2719,"/ ","_"),ISNUMBER(SEARCH(",",D2719)),SUBSTITUTE(D2719,",","_"),ISNUMBER(SEARCH("/",D2719)),SUBSTITUTE(D2719,"/","_"),ISNUMBER(SEARCH("",D2719)),D2719),D2719))))</f>
        <v/>
      </c>
      <c r="L2719" s="1"/>
      <c r="M2719" s="1" t="str">
        <f t="shared" si="211"/>
        <v/>
      </c>
      <c r="N2719" s="94" t="str">
        <f>IF($L2719="None","",IF(ISERROR(VLOOKUP($L2719,Info!$B$4:$B$266,1,FALSE)),"",VLOOKUP($L2719,Info!$B$4:$L$266,5,FALSE)))</f>
        <v/>
      </c>
      <c r="O2719" s="94" t="str">
        <f>IF(K2719="","",IF(AND($J$12&lt;&gt;"ABC",N2719="3"),"BAC",IF(N2719="3","ABC",IF($J$12&lt;&gt;"ABC",IF($J$10="Standard",VLOOKUP(K2719,Info!$BE$4:$BF$481,2,FALSE),VLOOKUP(K2719,Info!$BI$4:$BJ$482,2,FALSE)),IF($J$10="Standard",VLOOKUP(K2719,Info!$AG$4:$AH$2994,2,FALSE),VLOOKUP(K2719,Info!$AK$4:$AL$2997,2,FALSE))))))</f>
        <v/>
      </c>
      <c r="P2719" s="94" t="str">
        <f>IF($L2719="None","",IF(ISERROR(VLOOKUP($L2719,Info!$B$4:$B$266,1,FALSE)),"",VLOOKUP($L2719,Info!$B$4:$L$266,3,FALSE)))</f>
        <v/>
      </c>
      <c r="Q2719" s="96" t="str">
        <f>IF($L2719="None","",IF(ISERROR(VLOOKUP($L2719,Info!$B$4:$B$266,1,FALSE)),"",VLOOKUP($L2719,Info!$B$4:$L$266,4,FALSE)))</f>
        <v/>
      </c>
      <c r="R2719" s="1"/>
      <c r="S2719" s="6" t="str">
        <f t="shared" si="212"/>
        <v/>
      </c>
      <c r="T2719" s="6" t="str">
        <f>IF($L2719="None","",IF(ISERROR(VLOOKUP($L2719,Info!$B$4:$B$266,1,FALSE)),"",VLOOKUP($L2719,Info!$B$4:$L$266,11,FALSE)))</f>
        <v/>
      </c>
      <c r="U2719" s="1"/>
      <c r="V2719" s="1"/>
      <c r="W2719" s="1"/>
      <c r="X2719" s="1" t="str">
        <f>IF($L2719="None","",IF(ISERROR(VLOOKUP($L2719,Info!$B$4:$B$266,1,FALSE)),"",IF(OR(W2719="Metallic Liquid Tight",W2719="Non-Metallic Liquid Tight",W2719="LSZH",W2719="Greenfield"),VLOOKUP($L2719,Info!$B$4:$L$266,7,FALSE),"N/A")))</f>
        <v/>
      </c>
      <c r="Y2719" s="1"/>
      <c r="Z2719" s="96" t="str">
        <f>IF($L2719="None","",IF(ISERROR(VLOOKUP($L2719,Info!$B$4:$B$266,1,FALSE)),"",VLOOKUP($L2719,Info!$B$4:$L$266,9,FALSE)))</f>
        <v/>
      </c>
      <c r="AA2719" s="96" t="str">
        <f>IF($L2719="None","",IF(ISERROR(VLOOKUP($L2719,Info!$B$4:$B$266,1,FALSE)),"",VLOOKUP($L2719,Info!$B$4:$L$266,8,FALSE)))</f>
        <v/>
      </c>
      <c r="AB2719" s="96" t="str">
        <f>IF($L2719="None","",IF(ISERROR(VLOOKUP($L2719,Info!$B$4:$B$266,1,FALSE)),"",VLOOKUP($L2719,Info!$B$4:$L$266,10,FALSE)))</f>
        <v/>
      </c>
      <c r="AC2719" s="1" t="str">
        <f>IF(W2719="SO Cable","Black,White",IF(O2719="","",IF(P2719="","",IF($J$12&lt;&gt;"ABC",IF(P2719&lt;="250",VLOOKUP(O2719,Info!$AZ$4:$BB$22,3,FALSE),VLOOKUP(O2719,Info!$AZ$23:$BB$39,3,FALSE)),IF(P2719&lt;="250",VLOOKUP(O2719,Info!$AO$4:$AQ$22,3,FALSE),VLOOKUP(O2719,Info!$AO$23:$AP$39,3,FALSE))))))</f>
        <v/>
      </c>
      <c r="AD2719" s="1"/>
      <c r="AE2719" s="1" t="str">
        <f>IF($L2719="None","",IF(ISERROR(VLOOKUP($L2719,Info!$B$4:$B$266,1,FALSE)),"",VLOOKUP($L2719,Info!$B$4:$L$266,4,FALSE)))</f>
        <v/>
      </c>
      <c r="AF2719" s="1" t="str">
        <f>IF($L2719="None","",IF(ISERROR(VLOOKUP($L2719,Info!$B$4:$B$266,1,FALSE)),"",VLOOKUP($L2719,Info!$B$4:$L$266,6,FALSE)))</f>
        <v/>
      </c>
      <c r="AG2719" s="1"/>
      <c r="AH2719" s="33" t="str" cm="1">
        <f t="array" ref="AH2719">IF(AND(L2719&lt;&gt;"",O2719&lt;&gt;"",R2719:S2719&lt;&gt;"",W2719:X2719&lt;&gt;"",Z2719:AA2719&lt;&gt;"",AC2719&lt;&gt;""),"Good","Bad")</f>
        <v>Bad</v>
      </c>
      <c r="AL2719" t="str" cm="1">
        <f t="array" ref="AL2719">IF(R2719&gt;0,_xlfn.IFS(COUNTIF($L$20:L2719,"&lt;&gt;")&lt;101,1,COUNTIF($L$20:L2719,"&lt;&gt;")&lt;201,2,COUNTIF($L$20:L2719,"&lt;&gt;")&lt;301,3,COUNTIF($L$20:L2719,"&lt;&gt;")&lt;401,4,COUNTIF($L$20:L2719,"&lt;&gt;")&lt;501,5,COUNTIF($L$20:L2719,"&lt;&gt;")&lt;601,6,COUNTIF($L$20:L2719,"&lt;&gt;")&lt;701,7,COUNTIF($L$20:L2719,"&lt;&gt;")&lt;801,8,COUNTIF($L$20:L2719,"&lt;&gt;")&lt;901,9,COUNTIF($L$20:L2719,"&lt;&gt;")&lt;1001,10,COUNTIF($L$20:L2719,"&lt;&gt;")&lt;1101,11,COUNTIF($L$20:L2719,"&lt;&gt;")&lt;1201,12,COUNTIF($L$20:L2719,"&lt;&gt;")&lt;1301,13,COUNTIF($L$20:L2719,"&lt;&gt;")&lt;1401,14,COUNTIF($L$20:L2719,"&lt;&gt;")&lt;1501,15,COUNTIF($L$20:L2719,"&lt;&gt;")&lt;1601,16,COUNTIF($L$20:L2719,"&lt;&gt;")&lt;1701,17,COUNTIF($L$20:L2719,"&lt;&gt;")&lt;1801,18,COUNTIF($L$20:L2719,"&lt;&gt;")&lt;1901,19,COUNTIF($L$20:L2719,"&lt;&gt;")&lt;2001,20,COUNTIF($L$20:L2719,"&lt;&gt;")&lt;2101,21,COUNTIF($L$20:L2719,"&lt;&gt;")&lt;2201,22,COUNTIF($L$20:L2719,"&lt;&gt;")&lt;2301,23,COUNTIF($L$20:L2719,"&lt;&gt;")&lt;2401,24,COUNTIF($L$20:L2719,"&lt;&gt;")&lt;2501,25,COUNTIF($L$20:L2719,"&lt;&gt;")&lt;2601,26,COUNTIF($L$20:L2719,"&lt;&gt;")&lt;2701,27,COUNTIF($L$20:L2719,"&lt;&gt;")&lt;2801,28,COUNTIF($L$20:L2719,"&lt;&gt;")&lt;2901,29,COUNTIF($L$20:L2719,"&lt;&gt;")&lt;3001,30),"")</f>
        <v/>
      </c>
      <c r="AM2719" t="str">
        <f t="shared" si="210"/>
        <v/>
      </c>
      <c r="AN2719" t="str">
        <f t="shared" si="214"/>
        <v/>
      </c>
      <c r="AP2719" t="str">
        <f t="shared" si="213"/>
        <v/>
      </c>
      <c r="AQ2719" t="str">
        <f>IF(AO2719="","",COUNTIFS(AM2719:$AM$3019,AO2719))</f>
        <v/>
      </c>
    </row>
    <row r="2720" spans="1:43" x14ac:dyDescent="0.25">
      <c r="A2720" s="6" t="str">
        <f>IF(COUNT($A$20:A2719)&lt;&gt;$B$4,IF(A2719="","",A2719+1),"")</f>
        <v/>
      </c>
      <c r="B2720" s="3"/>
      <c r="C2720" s="3"/>
      <c r="D2720" s="122"/>
      <c r="E2720" s="3"/>
      <c r="F2720" s="3"/>
      <c r="G2720" s="3"/>
      <c r="H2720" s="3"/>
      <c r="I2720" s="120"/>
      <c r="J2720" s="3"/>
      <c r="K2720" s="95" t="str" cm="1">
        <f t="array" ref="K2720">IF(OR($J$14 = "A",$J$14 = "B",$J$14 = "C"),IF(I2720="","",IF(LEN(I2720)&gt;2,_xlfn.IFS(ISNUMBER(SEARCH("_",I2720)),I2720,ISNUMBER(SEARCH(", ",I2720)),SUBSTITUTE(I2720,", ","_"),ISNUMBER(SEARCH("/ ",I2720)),SUBSTITUTE(I2720,"/ ","_"),ISNUMBER(SEARCH(",",I2720)),SUBSTITUTE(I2720,",","_"),ISNUMBER(SEARCH("/",I2720)),SUBSTITUTE(I2720,"/","_"),ISNUMBER(SEARCH("",I2720)),I2720),I2720)),IF(OR($J$14 = "J",$J$14 = "K"),"",IF(D2720="","",IF(LEN(D2720)&gt;2,_xlfn.IFS(ISNUMBER(SEARCH("_",D2720)),D2720,ISNUMBER(SEARCH(", ",D2720)),SUBSTITUTE(D2720,", ","_"),ISNUMBER(SEARCH("/ ",D2720)),SUBSTITUTE(D2720,"/ ","_"),ISNUMBER(SEARCH(",",D2720)),SUBSTITUTE(D2720,",","_"),ISNUMBER(SEARCH("/",D2720)),SUBSTITUTE(D2720,"/","_"),ISNUMBER(SEARCH("",D2720)),D2720),D2720))))</f>
        <v/>
      </c>
      <c r="L2720" s="1"/>
      <c r="M2720" s="1" t="str">
        <f t="shared" si="211"/>
        <v/>
      </c>
      <c r="N2720" s="94" t="str">
        <f>IF($L2720="None","",IF(ISERROR(VLOOKUP($L2720,Info!$B$4:$B$266,1,FALSE)),"",VLOOKUP($L2720,Info!$B$4:$L$266,5,FALSE)))</f>
        <v/>
      </c>
      <c r="O2720" s="94" t="str">
        <f>IF(K2720="","",IF(AND($J$12&lt;&gt;"ABC",N2720="3"),"BAC",IF(N2720="3","ABC",IF($J$12&lt;&gt;"ABC",IF($J$10="Standard",VLOOKUP(K2720,Info!$BE$4:$BF$481,2,FALSE),VLOOKUP(K2720,Info!$BI$4:$BJ$482,2,FALSE)),IF($J$10="Standard",VLOOKUP(K2720,Info!$AG$4:$AH$2994,2,FALSE),VLOOKUP(K2720,Info!$AK$4:$AL$2997,2,FALSE))))))</f>
        <v/>
      </c>
      <c r="P2720" s="94" t="str">
        <f>IF($L2720="None","",IF(ISERROR(VLOOKUP($L2720,Info!$B$4:$B$266,1,FALSE)),"",VLOOKUP($L2720,Info!$B$4:$L$266,3,FALSE)))</f>
        <v/>
      </c>
      <c r="Q2720" s="96" t="str">
        <f>IF($L2720="None","",IF(ISERROR(VLOOKUP($L2720,Info!$B$4:$B$266,1,FALSE)),"",VLOOKUP($L2720,Info!$B$4:$L$266,4,FALSE)))</f>
        <v/>
      </c>
      <c r="R2720" s="1"/>
      <c r="S2720" s="6" t="str">
        <f t="shared" si="212"/>
        <v/>
      </c>
      <c r="T2720" s="6" t="str">
        <f>IF($L2720="None","",IF(ISERROR(VLOOKUP($L2720,Info!$B$4:$B$266,1,FALSE)),"",VLOOKUP($L2720,Info!$B$4:$L$266,11,FALSE)))</f>
        <v/>
      </c>
      <c r="U2720" s="1"/>
      <c r="V2720" s="1"/>
      <c r="W2720" s="1"/>
      <c r="X2720" s="1" t="str">
        <f>IF($L2720="None","",IF(ISERROR(VLOOKUP($L2720,Info!$B$4:$B$266,1,FALSE)),"",IF(OR(W2720="Metallic Liquid Tight",W2720="Non-Metallic Liquid Tight",W2720="LSZH",W2720="Greenfield"),VLOOKUP($L2720,Info!$B$4:$L$266,7,FALSE),"N/A")))</f>
        <v/>
      </c>
      <c r="Y2720" s="1"/>
      <c r="Z2720" s="96" t="str">
        <f>IF($L2720="None","",IF(ISERROR(VLOOKUP($L2720,Info!$B$4:$B$266,1,FALSE)),"",VLOOKUP($L2720,Info!$B$4:$L$266,9,FALSE)))</f>
        <v/>
      </c>
      <c r="AA2720" s="96" t="str">
        <f>IF($L2720="None","",IF(ISERROR(VLOOKUP($L2720,Info!$B$4:$B$266,1,FALSE)),"",VLOOKUP($L2720,Info!$B$4:$L$266,8,FALSE)))</f>
        <v/>
      </c>
      <c r="AB2720" s="96" t="str">
        <f>IF($L2720="None","",IF(ISERROR(VLOOKUP($L2720,Info!$B$4:$B$266,1,FALSE)),"",VLOOKUP($L2720,Info!$B$4:$L$266,10,FALSE)))</f>
        <v/>
      </c>
      <c r="AC2720" s="1" t="str">
        <f>IF(W2720="SO Cable","Black,White",IF(O2720="","",IF(P2720="","",IF($J$12&lt;&gt;"ABC",IF(P2720&lt;="250",VLOOKUP(O2720,Info!$AZ$4:$BB$22,3,FALSE),VLOOKUP(O2720,Info!$AZ$23:$BB$39,3,FALSE)),IF(P2720&lt;="250",VLOOKUP(O2720,Info!$AO$4:$AQ$22,3,FALSE),VLOOKUP(O2720,Info!$AO$23:$AP$39,3,FALSE))))))</f>
        <v/>
      </c>
      <c r="AD2720" s="1"/>
      <c r="AE2720" s="1" t="str">
        <f>IF($L2720="None","",IF(ISERROR(VLOOKUP($L2720,Info!$B$4:$B$266,1,FALSE)),"",VLOOKUP($L2720,Info!$B$4:$L$266,4,FALSE)))</f>
        <v/>
      </c>
      <c r="AF2720" s="1" t="str">
        <f>IF($L2720="None","",IF(ISERROR(VLOOKUP($L2720,Info!$B$4:$B$266,1,FALSE)),"",VLOOKUP($L2720,Info!$B$4:$L$266,6,FALSE)))</f>
        <v/>
      </c>
      <c r="AG2720" s="1"/>
      <c r="AH2720" s="33" t="str" cm="1">
        <f t="array" ref="AH2720">IF(AND(L2720&lt;&gt;"",O2720&lt;&gt;"",R2720:S2720&lt;&gt;"",W2720:X2720&lt;&gt;"",Z2720:AA2720&lt;&gt;"",AC2720&lt;&gt;""),"Good","Bad")</f>
        <v>Bad</v>
      </c>
      <c r="AL2720" t="str" cm="1">
        <f t="array" ref="AL2720">IF(R2720&gt;0,_xlfn.IFS(COUNTIF($L$20:L2720,"&lt;&gt;")&lt;101,1,COUNTIF($L$20:L2720,"&lt;&gt;")&lt;201,2,COUNTIF($L$20:L2720,"&lt;&gt;")&lt;301,3,COUNTIF($L$20:L2720,"&lt;&gt;")&lt;401,4,COUNTIF($L$20:L2720,"&lt;&gt;")&lt;501,5,COUNTIF($L$20:L2720,"&lt;&gt;")&lt;601,6,COUNTIF($L$20:L2720,"&lt;&gt;")&lt;701,7,COUNTIF($L$20:L2720,"&lt;&gt;")&lt;801,8,COUNTIF($L$20:L2720,"&lt;&gt;")&lt;901,9,COUNTIF($L$20:L2720,"&lt;&gt;")&lt;1001,10,COUNTIF($L$20:L2720,"&lt;&gt;")&lt;1101,11,COUNTIF($L$20:L2720,"&lt;&gt;")&lt;1201,12,COUNTIF($L$20:L2720,"&lt;&gt;")&lt;1301,13,COUNTIF($L$20:L2720,"&lt;&gt;")&lt;1401,14,COUNTIF($L$20:L2720,"&lt;&gt;")&lt;1501,15,COUNTIF($L$20:L2720,"&lt;&gt;")&lt;1601,16,COUNTIF($L$20:L2720,"&lt;&gt;")&lt;1701,17,COUNTIF($L$20:L2720,"&lt;&gt;")&lt;1801,18,COUNTIF($L$20:L2720,"&lt;&gt;")&lt;1901,19,COUNTIF($L$20:L2720,"&lt;&gt;")&lt;2001,20,COUNTIF($L$20:L2720,"&lt;&gt;")&lt;2101,21,COUNTIF($L$20:L2720,"&lt;&gt;")&lt;2201,22,COUNTIF($L$20:L2720,"&lt;&gt;")&lt;2301,23,COUNTIF($L$20:L2720,"&lt;&gt;")&lt;2401,24,COUNTIF($L$20:L2720,"&lt;&gt;")&lt;2501,25,COUNTIF($L$20:L2720,"&lt;&gt;")&lt;2601,26,COUNTIF($L$20:L2720,"&lt;&gt;")&lt;2701,27,COUNTIF($L$20:L2720,"&lt;&gt;")&lt;2801,28,COUNTIF($L$20:L2720,"&lt;&gt;")&lt;2901,29,COUNTIF($L$20:L2720,"&lt;&gt;")&lt;3001,30),"")</f>
        <v/>
      </c>
      <c r="AM2720" t="str">
        <f t="shared" si="210"/>
        <v/>
      </c>
      <c r="AN2720" t="str">
        <f t="shared" si="214"/>
        <v/>
      </c>
      <c r="AP2720" t="str">
        <f t="shared" si="213"/>
        <v/>
      </c>
      <c r="AQ2720" t="str">
        <f>IF(AO2720="","",COUNTIFS(AM2720:$AM$3019,AO2720))</f>
        <v/>
      </c>
    </row>
    <row r="2721" spans="1:43" x14ac:dyDescent="0.25">
      <c r="A2721" s="6" t="str">
        <f>IF(COUNT($A$20:A2720)&lt;&gt;$B$4,IF(A2720="","",A2720+1),"")</f>
        <v/>
      </c>
      <c r="B2721" s="3"/>
      <c r="C2721" s="3"/>
      <c r="D2721" s="122"/>
      <c r="E2721" s="3"/>
      <c r="F2721" s="3"/>
      <c r="G2721" s="3"/>
      <c r="H2721" s="3"/>
      <c r="I2721" s="120"/>
      <c r="J2721" s="3"/>
      <c r="K2721" s="95" t="str" cm="1">
        <f t="array" ref="K2721">IF(OR($J$14 = "A",$J$14 = "B",$J$14 = "C"),IF(I2721="","",IF(LEN(I2721)&gt;2,_xlfn.IFS(ISNUMBER(SEARCH("_",I2721)),I2721,ISNUMBER(SEARCH(", ",I2721)),SUBSTITUTE(I2721,", ","_"),ISNUMBER(SEARCH("/ ",I2721)),SUBSTITUTE(I2721,"/ ","_"),ISNUMBER(SEARCH(",",I2721)),SUBSTITUTE(I2721,",","_"),ISNUMBER(SEARCH("/",I2721)),SUBSTITUTE(I2721,"/","_"),ISNUMBER(SEARCH("",I2721)),I2721),I2721)),IF(OR($J$14 = "J",$J$14 = "K"),"",IF(D2721="","",IF(LEN(D2721)&gt;2,_xlfn.IFS(ISNUMBER(SEARCH("_",D2721)),D2721,ISNUMBER(SEARCH(", ",D2721)),SUBSTITUTE(D2721,", ","_"),ISNUMBER(SEARCH("/ ",D2721)),SUBSTITUTE(D2721,"/ ","_"),ISNUMBER(SEARCH(",",D2721)),SUBSTITUTE(D2721,",","_"),ISNUMBER(SEARCH("/",D2721)),SUBSTITUTE(D2721,"/","_"),ISNUMBER(SEARCH("",D2721)),D2721),D2721))))</f>
        <v/>
      </c>
      <c r="L2721" s="1"/>
      <c r="M2721" s="1" t="str">
        <f t="shared" si="211"/>
        <v/>
      </c>
      <c r="N2721" s="94" t="str">
        <f>IF($L2721="None","",IF(ISERROR(VLOOKUP($L2721,Info!$B$4:$B$266,1,FALSE)),"",VLOOKUP($L2721,Info!$B$4:$L$266,5,FALSE)))</f>
        <v/>
      </c>
      <c r="O2721" s="94" t="str">
        <f>IF(K2721="","",IF(AND($J$12&lt;&gt;"ABC",N2721="3"),"BAC",IF(N2721="3","ABC",IF($J$12&lt;&gt;"ABC",IF($J$10="Standard",VLOOKUP(K2721,Info!$BE$4:$BF$481,2,FALSE),VLOOKUP(K2721,Info!$BI$4:$BJ$482,2,FALSE)),IF($J$10="Standard",VLOOKUP(K2721,Info!$AG$4:$AH$2994,2,FALSE),VLOOKUP(K2721,Info!$AK$4:$AL$2997,2,FALSE))))))</f>
        <v/>
      </c>
      <c r="P2721" s="94" t="str">
        <f>IF($L2721="None","",IF(ISERROR(VLOOKUP($L2721,Info!$B$4:$B$266,1,FALSE)),"",VLOOKUP($L2721,Info!$B$4:$L$266,3,FALSE)))</f>
        <v/>
      </c>
      <c r="Q2721" s="96" t="str">
        <f>IF($L2721="None","",IF(ISERROR(VLOOKUP($L2721,Info!$B$4:$B$266,1,FALSE)),"",VLOOKUP($L2721,Info!$B$4:$L$266,4,FALSE)))</f>
        <v/>
      </c>
      <c r="R2721" s="1"/>
      <c r="S2721" s="6" t="str">
        <f t="shared" si="212"/>
        <v/>
      </c>
      <c r="T2721" s="6" t="str">
        <f>IF($L2721="None","",IF(ISERROR(VLOOKUP($L2721,Info!$B$4:$B$266,1,FALSE)),"",VLOOKUP($L2721,Info!$B$4:$L$266,11,FALSE)))</f>
        <v/>
      </c>
      <c r="U2721" s="1"/>
      <c r="V2721" s="1"/>
      <c r="W2721" s="1"/>
      <c r="X2721" s="1" t="str">
        <f>IF($L2721="None","",IF(ISERROR(VLOOKUP($L2721,Info!$B$4:$B$266,1,FALSE)),"",IF(OR(W2721="Metallic Liquid Tight",W2721="Non-Metallic Liquid Tight",W2721="LSZH",W2721="Greenfield"),VLOOKUP($L2721,Info!$B$4:$L$266,7,FALSE),"N/A")))</f>
        <v/>
      </c>
      <c r="Y2721" s="1"/>
      <c r="Z2721" s="96" t="str">
        <f>IF($L2721="None","",IF(ISERROR(VLOOKUP($L2721,Info!$B$4:$B$266,1,FALSE)),"",VLOOKUP($L2721,Info!$B$4:$L$266,9,FALSE)))</f>
        <v/>
      </c>
      <c r="AA2721" s="96" t="str">
        <f>IF($L2721="None","",IF(ISERROR(VLOOKUP($L2721,Info!$B$4:$B$266,1,FALSE)),"",VLOOKUP($L2721,Info!$B$4:$L$266,8,FALSE)))</f>
        <v/>
      </c>
      <c r="AB2721" s="96" t="str">
        <f>IF($L2721="None","",IF(ISERROR(VLOOKUP($L2721,Info!$B$4:$B$266,1,FALSE)),"",VLOOKUP($L2721,Info!$B$4:$L$266,10,FALSE)))</f>
        <v/>
      </c>
      <c r="AC2721" s="1" t="str">
        <f>IF(W2721="SO Cable","Black,White",IF(O2721="","",IF(P2721="","",IF($J$12&lt;&gt;"ABC",IF(P2721&lt;="250",VLOOKUP(O2721,Info!$AZ$4:$BB$22,3,FALSE),VLOOKUP(O2721,Info!$AZ$23:$BB$39,3,FALSE)),IF(P2721&lt;="250",VLOOKUP(O2721,Info!$AO$4:$AQ$22,3,FALSE),VLOOKUP(O2721,Info!$AO$23:$AP$39,3,FALSE))))))</f>
        <v/>
      </c>
      <c r="AD2721" s="1"/>
      <c r="AE2721" s="1" t="str">
        <f>IF($L2721="None","",IF(ISERROR(VLOOKUP($L2721,Info!$B$4:$B$266,1,FALSE)),"",VLOOKUP($L2721,Info!$B$4:$L$266,4,FALSE)))</f>
        <v/>
      </c>
      <c r="AF2721" s="1" t="str">
        <f>IF($L2721="None","",IF(ISERROR(VLOOKUP($L2721,Info!$B$4:$B$266,1,FALSE)),"",VLOOKUP($L2721,Info!$B$4:$L$266,6,FALSE)))</f>
        <v/>
      </c>
      <c r="AG2721" s="1"/>
      <c r="AH2721" s="33" t="str" cm="1">
        <f t="array" ref="AH2721">IF(AND(L2721&lt;&gt;"",O2721&lt;&gt;"",R2721:S2721&lt;&gt;"",W2721:X2721&lt;&gt;"",Z2721:AA2721&lt;&gt;"",AC2721&lt;&gt;""),"Good","Bad")</f>
        <v>Bad</v>
      </c>
      <c r="AL2721" t="str" cm="1">
        <f t="array" ref="AL2721">IF(R2721&gt;0,_xlfn.IFS(COUNTIF($L$20:L2721,"&lt;&gt;")&lt;101,1,COUNTIF($L$20:L2721,"&lt;&gt;")&lt;201,2,COUNTIF($L$20:L2721,"&lt;&gt;")&lt;301,3,COUNTIF($L$20:L2721,"&lt;&gt;")&lt;401,4,COUNTIF($L$20:L2721,"&lt;&gt;")&lt;501,5,COUNTIF($L$20:L2721,"&lt;&gt;")&lt;601,6,COUNTIF($L$20:L2721,"&lt;&gt;")&lt;701,7,COUNTIF($L$20:L2721,"&lt;&gt;")&lt;801,8,COUNTIF($L$20:L2721,"&lt;&gt;")&lt;901,9,COUNTIF($L$20:L2721,"&lt;&gt;")&lt;1001,10,COUNTIF($L$20:L2721,"&lt;&gt;")&lt;1101,11,COUNTIF($L$20:L2721,"&lt;&gt;")&lt;1201,12,COUNTIF($L$20:L2721,"&lt;&gt;")&lt;1301,13,COUNTIF($L$20:L2721,"&lt;&gt;")&lt;1401,14,COUNTIF($L$20:L2721,"&lt;&gt;")&lt;1501,15,COUNTIF($L$20:L2721,"&lt;&gt;")&lt;1601,16,COUNTIF($L$20:L2721,"&lt;&gt;")&lt;1701,17,COUNTIF($L$20:L2721,"&lt;&gt;")&lt;1801,18,COUNTIF($L$20:L2721,"&lt;&gt;")&lt;1901,19,COUNTIF($L$20:L2721,"&lt;&gt;")&lt;2001,20,COUNTIF($L$20:L2721,"&lt;&gt;")&lt;2101,21,COUNTIF($L$20:L2721,"&lt;&gt;")&lt;2201,22,COUNTIF($L$20:L2721,"&lt;&gt;")&lt;2301,23,COUNTIF($L$20:L2721,"&lt;&gt;")&lt;2401,24,COUNTIF($L$20:L2721,"&lt;&gt;")&lt;2501,25,COUNTIF($L$20:L2721,"&lt;&gt;")&lt;2601,26,COUNTIF($L$20:L2721,"&lt;&gt;")&lt;2701,27,COUNTIF($L$20:L2721,"&lt;&gt;")&lt;2801,28,COUNTIF($L$20:L2721,"&lt;&gt;")&lt;2901,29,COUNTIF($L$20:L2721,"&lt;&gt;")&lt;3001,30),"")</f>
        <v/>
      </c>
      <c r="AM2721" t="str">
        <f t="shared" si="210"/>
        <v/>
      </c>
      <c r="AN2721" t="str">
        <f t="shared" si="214"/>
        <v/>
      </c>
      <c r="AP2721" t="str">
        <f t="shared" si="213"/>
        <v/>
      </c>
      <c r="AQ2721" t="str">
        <f>IF(AO2721="","",COUNTIFS(AM2721:$AM$3019,AO2721))</f>
        <v/>
      </c>
    </row>
    <row r="2722" spans="1:43" x14ac:dyDescent="0.25">
      <c r="A2722" s="6" t="str">
        <f>IF(COUNT($A$20:A2721)&lt;&gt;$B$4,IF(A2721="","",A2721+1),"")</f>
        <v/>
      </c>
      <c r="B2722" s="3"/>
      <c r="C2722" s="3"/>
      <c r="D2722" s="122"/>
      <c r="E2722" s="3"/>
      <c r="F2722" s="3"/>
      <c r="G2722" s="3"/>
      <c r="H2722" s="3"/>
      <c r="I2722" s="120"/>
      <c r="J2722" s="3"/>
      <c r="K2722" s="95" t="str" cm="1">
        <f t="array" ref="K2722">IF(OR($J$14 = "A",$J$14 = "B",$J$14 = "C"),IF(I2722="","",IF(LEN(I2722)&gt;2,_xlfn.IFS(ISNUMBER(SEARCH("_",I2722)),I2722,ISNUMBER(SEARCH(", ",I2722)),SUBSTITUTE(I2722,", ","_"),ISNUMBER(SEARCH("/ ",I2722)),SUBSTITUTE(I2722,"/ ","_"),ISNUMBER(SEARCH(",",I2722)),SUBSTITUTE(I2722,",","_"),ISNUMBER(SEARCH("/",I2722)),SUBSTITUTE(I2722,"/","_"),ISNUMBER(SEARCH("",I2722)),I2722),I2722)),IF(OR($J$14 = "J",$J$14 = "K"),"",IF(D2722="","",IF(LEN(D2722)&gt;2,_xlfn.IFS(ISNUMBER(SEARCH("_",D2722)),D2722,ISNUMBER(SEARCH(", ",D2722)),SUBSTITUTE(D2722,", ","_"),ISNUMBER(SEARCH("/ ",D2722)),SUBSTITUTE(D2722,"/ ","_"),ISNUMBER(SEARCH(",",D2722)),SUBSTITUTE(D2722,",","_"),ISNUMBER(SEARCH("/",D2722)),SUBSTITUTE(D2722,"/","_"),ISNUMBER(SEARCH("",D2722)),D2722),D2722))))</f>
        <v/>
      </c>
      <c r="L2722" s="1"/>
      <c r="M2722" s="1" t="str">
        <f t="shared" si="211"/>
        <v/>
      </c>
      <c r="N2722" s="94" t="str">
        <f>IF($L2722="None","",IF(ISERROR(VLOOKUP($L2722,Info!$B$4:$B$266,1,FALSE)),"",VLOOKUP($L2722,Info!$B$4:$L$266,5,FALSE)))</f>
        <v/>
      </c>
      <c r="O2722" s="94" t="str">
        <f>IF(K2722="","",IF(AND($J$12&lt;&gt;"ABC",N2722="3"),"BAC",IF(N2722="3","ABC",IF($J$12&lt;&gt;"ABC",IF($J$10="Standard",VLOOKUP(K2722,Info!$BE$4:$BF$481,2,FALSE),VLOOKUP(K2722,Info!$BI$4:$BJ$482,2,FALSE)),IF($J$10="Standard",VLOOKUP(K2722,Info!$AG$4:$AH$2994,2,FALSE),VLOOKUP(K2722,Info!$AK$4:$AL$2997,2,FALSE))))))</f>
        <v/>
      </c>
      <c r="P2722" s="94" t="str">
        <f>IF($L2722="None","",IF(ISERROR(VLOOKUP($L2722,Info!$B$4:$B$266,1,FALSE)),"",VLOOKUP($L2722,Info!$B$4:$L$266,3,FALSE)))</f>
        <v/>
      </c>
      <c r="Q2722" s="96" t="str">
        <f>IF($L2722="None","",IF(ISERROR(VLOOKUP($L2722,Info!$B$4:$B$266,1,FALSE)),"",VLOOKUP($L2722,Info!$B$4:$L$266,4,FALSE)))</f>
        <v/>
      </c>
      <c r="R2722" s="1"/>
      <c r="S2722" s="6" t="str">
        <f t="shared" si="212"/>
        <v/>
      </c>
      <c r="T2722" s="6" t="str">
        <f>IF($L2722="None","",IF(ISERROR(VLOOKUP($L2722,Info!$B$4:$B$266,1,FALSE)),"",VLOOKUP($L2722,Info!$B$4:$L$266,11,FALSE)))</f>
        <v/>
      </c>
      <c r="U2722" s="1"/>
      <c r="V2722" s="1"/>
      <c r="W2722" s="1"/>
      <c r="X2722" s="1" t="str">
        <f>IF($L2722="None","",IF(ISERROR(VLOOKUP($L2722,Info!$B$4:$B$266,1,FALSE)),"",IF(OR(W2722="Metallic Liquid Tight",W2722="Non-Metallic Liquid Tight",W2722="LSZH",W2722="Greenfield"),VLOOKUP($L2722,Info!$B$4:$L$266,7,FALSE),"N/A")))</f>
        <v/>
      </c>
      <c r="Y2722" s="1"/>
      <c r="Z2722" s="96" t="str">
        <f>IF($L2722="None","",IF(ISERROR(VLOOKUP($L2722,Info!$B$4:$B$266,1,FALSE)),"",VLOOKUP($L2722,Info!$B$4:$L$266,9,FALSE)))</f>
        <v/>
      </c>
      <c r="AA2722" s="96" t="str">
        <f>IF($L2722="None","",IF(ISERROR(VLOOKUP($L2722,Info!$B$4:$B$266,1,FALSE)),"",VLOOKUP($L2722,Info!$B$4:$L$266,8,FALSE)))</f>
        <v/>
      </c>
      <c r="AB2722" s="96" t="str">
        <f>IF($L2722="None","",IF(ISERROR(VLOOKUP($L2722,Info!$B$4:$B$266,1,FALSE)),"",VLOOKUP($L2722,Info!$B$4:$L$266,10,FALSE)))</f>
        <v/>
      </c>
      <c r="AC2722" s="1" t="str">
        <f>IF(W2722="SO Cable","Black,White",IF(O2722="","",IF(P2722="","",IF($J$12&lt;&gt;"ABC",IF(P2722&lt;="250",VLOOKUP(O2722,Info!$AZ$4:$BB$22,3,FALSE),VLOOKUP(O2722,Info!$AZ$23:$BB$39,3,FALSE)),IF(P2722&lt;="250",VLOOKUP(O2722,Info!$AO$4:$AQ$22,3,FALSE),VLOOKUP(O2722,Info!$AO$23:$AP$39,3,FALSE))))))</f>
        <v/>
      </c>
      <c r="AD2722" s="1"/>
      <c r="AE2722" s="1" t="str">
        <f>IF($L2722="None","",IF(ISERROR(VLOOKUP($L2722,Info!$B$4:$B$266,1,FALSE)),"",VLOOKUP($L2722,Info!$B$4:$L$266,4,FALSE)))</f>
        <v/>
      </c>
      <c r="AF2722" s="1" t="str">
        <f>IF($L2722="None","",IF(ISERROR(VLOOKUP($L2722,Info!$B$4:$B$266,1,FALSE)),"",VLOOKUP($L2722,Info!$B$4:$L$266,6,FALSE)))</f>
        <v/>
      </c>
      <c r="AG2722" s="1"/>
      <c r="AH2722" s="33" t="str" cm="1">
        <f t="array" ref="AH2722">IF(AND(L2722&lt;&gt;"",O2722&lt;&gt;"",R2722:S2722&lt;&gt;"",W2722:X2722&lt;&gt;"",Z2722:AA2722&lt;&gt;"",AC2722&lt;&gt;""),"Good","Bad")</f>
        <v>Bad</v>
      </c>
      <c r="AL2722" t="str" cm="1">
        <f t="array" ref="AL2722">IF(R2722&gt;0,_xlfn.IFS(COUNTIF($L$20:L2722,"&lt;&gt;")&lt;101,1,COUNTIF($L$20:L2722,"&lt;&gt;")&lt;201,2,COUNTIF($L$20:L2722,"&lt;&gt;")&lt;301,3,COUNTIF($L$20:L2722,"&lt;&gt;")&lt;401,4,COUNTIF($L$20:L2722,"&lt;&gt;")&lt;501,5,COUNTIF($L$20:L2722,"&lt;&gt;")&lt;601,6,COUNTIF($L$20:L2722,"&lt;&gt;")&lt;701,7,COUNTIF($L$20:L2722,"&lt;&gt;")&lt;801,8,COUNTIF($L$20:L2722,"&lt;&gt;")&lt;901,9,COUNTIF($L$20:L2722,"&lt;&gt;")&lt;1001,10,COUNTIF($L$20:L2722,"&lt;&gt;")&lt;1101,11,COUNTIF($L$20:L2722,"&lt;&gt;")&lt;1201,12,COUNTIF($L$20:L2722,"&lt;&gt;")&lt;1301,13,COUNTIF($L$20:L2722,"&lt;&gt;")&lt;1401,14,COUNTIF($L$20:L2722,"&lt;&gt;")&lt;1501,15,COUNTIF($L$20:L2722,"&lt;&gt;")&lt;1601,16,COUNTIF($L$20:L2722,"&lt;&gt;")&lt;1701,17,COUNTIF($L$20:L2722,"&lt;&gt;")&lt;1801,18,COUNTIF($L$20:L2722,"&lt;&gt;")&lt;1901,19,COUNTIF($L$20:L2722,"&lt;&gt;")&lt;2001,20,COUNTIF($L$20:L2722,"&lt;&gt;")&lt;2101,21,COUNTIF($L$20:L2722,"&lt;&gt;")&lt;2201,22,COUNTIF($L$20:L2722,"&lt;&gt;")&lt;2301,23,COUNTIF($L$20:L2722,"&lt;&gt;")&lt;2401,24,COUNTIF($L$20:L2722,"&lt;&gt;")&lt;2501,25,COUNTIF($L$20:L2722,"&lt;&gt;")&lt;2601,26,COUNTIF($L$20:L2722,"&lt;&gt;")&lt;2701,27,COUNTIF($L$20:L2722,"&lt;&gt;")&lt;2801,28,COUNTIF($L$20:L2722,"&lt;&gt;")&lt;2901,29,COUNTIF($L$20:L2722,"&lt;&gt;")&lt;3001,30),"")</f>
        <v/>
      </c>
      <c r="AM2722" t="str">
        <f t="shared" si="210"/>
        <v/>
      </c>
      <c r="AN2722" t="str">
        <f t="shared" si="214"/>
        <v/>
      </c>
      <c r="AP2722" t="str">
        <f t="shared" si="213"/>
        <v/>
      </c>
      <c r="AQ2722" t="str">
        <f>IF(AO2722="","",COUNTIFS(AM2722:$AM$3019,AO2722))</f>
        <v/>
      </c>
    </row>
    <row r="2723" spans="1:43" x14ac:dyDescent="0.25">
      <c r="A2723" s="6" t="str">
        <f>IF(COUNT($A$20:A2722)&lt;&gt;$B$4,IF(A2722="","",A2722+1),"")</f>
        <v/>
      </c>
      <c r="B2723" s="3"/>
      <c r="C2723" s="3"/>
      <c r="D2723" s="122"/>
      <c r="E2723" s="3"/>
      <c r="F2723" s="3"/>
      <c r="G2723" s="3"/>
      <c r="H2723" s="3"/>
      <c r="I2723" s="120"/>
      <c r="J2723" s="3"/>
      <c r="K2723" s="95" t="str" cm="1">
        <f t="array" ref="K2723">IF(OR($J$14 = "A",$J$14 = "B",$J$14 = "C"),IF(I2723="","",IF(LEN(I2723)&gt;2,_xlfn.IFS(ISNUMBER(SEARCH("_",I2723)),I2723,ISNUMBER(SEARCH(", ",I2723)),SUBSTITUTE(I2723,", ","_"),ISNUMBER(SEARCH("/ ",I2723)),SUBSTITUTE(I2723,"/ ","_"),ISNUMBER(SEARCH(",",I2723)),SUBSTITUTE(I2723,",","_"),ISNUMBER(SEARCH("/",I2723)),SUBSTITUTE(I2723,"/","_"),ISNUMBER(SEARCH("",I2723)),I2723),I2723)),IF(OR($J$14 = "J",$J$14 = "K"),"",IF(D2723="","",IF(LEN(D2723)&gt;2,_xlfn.IFS(ISNUMBER(SEARCH("_",D2723)),D2723,ISNUMBER(SEARCH(", ",D2723)),SUBSTITUTE(D2723,", ","_"),ISNUMBER(SEARCH("/ ",D2723)),SUBSTITUTE(D2723,"/ ","_"),ISNUMBER(SEARCH(",",D2723)),SUBSTITUTE(D2723,",","_"),ISNUMBER(SEARCH("/",D2723)),SUBSTITUTE(D2723,"/","_"),ISNUMBER(SEARCH("",D2723)),D2723),D2723))))</f>
        <v/>
      </c>
      <c r="L2723" s="1"/>
      <c r="M2723" s="1" t="str">
        <f t="shared" si="211"/>
        <v/>
      </c>
      <c r="N2723" s="94" t="str">
        <f>IF($L2723="None","",IF(ISERROR(VLOOKUP($L2723,Info!$B$4:$B$266,1,FALSE)),"",VLOOKUP($L2723,Info!$B$4:$L$266,5,FALSE)))</f>
        <v/>
      </c>
      <c r="O2723" s="94" t="str">
        <f>IF(K2723="","",IF(AND($J$12&lt;&gt;"ABC",N2723="3"),"BAC",IF(N2723="3","ABC",IF($J$12&lt;&gt;"ABC",IF($J$10="Standard",VLOOKUP(K2723,Info!$BE$4:$BF$481,2,FALSE),VLOOKUP(K2723,Info!$BI$4:$BJ$482,2,FALSE)),IF($J$10="Standard",VLOOKUP(K2723,Info!$AG$4:$AH$2994,2,FALSE),VLOOKUP(K2723,Info!$AK$4:$AL$2997,2,FALSE))))))</f>
        <v/>
      </c>
      <c r="P2723" s="94" t="str">
        <f>IF($L2723="None","",IF(ISERROR(VLOOKUP($L2723,Info!$B$4:$B$266,1,FALSE)),"",VLOOKUP($L2723,Info!$B$4:$L$266,3,FALSE)))</f>
        <v/>
      </c>
      <c r="Q2723" s="96" t="str">
        <f>IF($L2723="None","",IF(ISERROR(VLOOKUP($L2723,Info!$B$4:$B$266,1,FALSE)),"",VLOOKUP($L2723,Info!$B$4:$L$266,4,FALSE)))</f>
        <v/>
      </c>
      <c r="R2723" s="1"/>
      <c r="S2723" s="6" t="str">
        <f t="shared" si="212"/>
        <v/>
      </c>
      <c r="T2723" s="6" t="str">
        <f>IF($L2723="None","",IF(ISERROR(VLOOKUP($L2723,Info!$B$4:$B$266,1,FALSE)),"",VLOOKUP($L2723,Info!$B$4:$L$266,11,FALSE)))</f>
        <v/>
      </c>
      <c r="U2723" s="1"/>
      <c r="V2723" s="1"/>
      <c r="W2723" s="1"/>
      <c r="X2723" s="1" t="str">
        <f>IF($L2723="None","",IF(ISERROR(VLOOKUP($L2723,Info!$B$4:$B$266,1,FALSE)),"",IF(OR(W2723="Metallic Liquid Tight",W2723="Non-Metallic Liquid Tight",W2723="LSZH",W2723="Greenfield"),VLOOKUP($L2723,Info!$B$4:$L$266,7,FALSE),"N/A")))</f>
        <v/>
      </c>
      <c r="Y2723" s="1"/>
      <c r="Z2723" s="96" t="str">
        <f>IF($L2723="None","",IF(ISERROR(VLOOKUP($L2723,Info!$B$4:$B$266,1,FALSE)),"",VLOOKUP($L2723,Info!$B$4:$L$266,9,FALSE)))</f>
        <v/>
      </c>
      <c r="AA2723" s="96" t="str">
        <f>IF($L2723="None","",IF(ISERROR(VLOOKUP($L2723,Info!$B$4:$B$266,1,FALSE)),"",VLOOKUP($L2723,Info!$B$4:$L$266,8,FALSE)))</f>
        <v/>
      </c>
      <c r="AB2723" s="96" t="str">
        <f>IF($L2723="None","",IF(ISERROR(VLOOKUP($L2723,Info!$B$4:$B$266,1,FALSE)),"",VLOOKUP($L2723,Info!$B$4:$L$266,10,FALSE)))</f>
        <v/>
      </c>
      <c r="AC2723" s="1" t="str">
        <f>IF(W2723="SO Cable","Black,White",IF(O2723="","",IF(P2723="","",IF($J$12&lt;&gt;"ABC",IF(P2723&lt;="250",VLOOKUP(O2723,Info!$AZ$4:$BB$22,3,FALSE),VLOOKUP(O2723,Info!$AZ$23:$BB$39,3,FALSE)),IF(P2723&lt;="250",VLOOKUP(O2723,Info!$AO$4:$AQ$22,3,FALSE),VLOOKUP(O2723,Info!$AO$23:$AP$39,3,FALSE))))))</f>
        <v/>
      </c>
      <c r="AD2723" s="1"/>
      <c r="AE2723" s="1" t="str">
        <f>IF($L2723="None","",IF(ISERROR(VLOOKUP($L2723,Info!$B$4:$B$266,1,FALSE)),"",VLOOKUP($L2723,Info!$B$4:$L$266,4,FALSE)))</f>
        <v/>
      </c>
      <c r="AF2723" s="1" t="str">
        <f>IF($L2723="None","",IF(ISERROR(VLOOKUP($L2723,Info!$B$4:$B$266,1,FALSE)),"",VLOOKUP($L2723,Info!$B$4:$L$266,6,FALSE)))</f>
        <v/>
      </c>
      <c r="AG2723" s="1"/>
      <c r="AH2723" s="33" t="str" cm="1">
        <f t="array" ref="AH2723">IF(AND(L2723&lt;&gt;"",O2723&lt;&gt;"",R2723:S2723&lt;&gt;"",W2723:X2723&lt;&gt;"",Z2723:AA2723&lt;&gt;"",AC2723&lt;&gt;""),"Good","Bad")</f>
        <v>Bad</v>
      </c>
      <c r="AL2723" t="str" cm="1">
        <f t="array" ref="AL2723">IF(R2723&gt;0,_xlfn.IFS(COUNTIF($L$20:L2723,"&lt;&gt;")&lt;101,1,COUNTIF($L$20:L2723,"&lt;&gt;")&lt;201,2,COUNTIF($L$20:L2723,"&lt;&gt;")&lt;301,3,COUNTIF($L$20:L2723,"&lt;&gt;")&lt;401,4,COUNTIF($L$20:L2723,"&lt;&gt;")&lt;501,5,COUNTIF($L$20:L2723,"&lt;&gt;")&lt;601,6,COUNTIF($L$20:L2723,"&lt;&gt;")&lt;701,7,COUNTIF($L$20:L2723,"&lt;&gt;")&lt;801,8,COUNTIF($L$20:L2723,"&lt;&gt;")&lt;901,9,COUNTIF($L$20:L2723,"&lt;&gt;")&lt;1001,10,COUNTIF($L$20:L2723,"&lt;&gt;")&lt;1101,11,COUNTIF($L$20:L2723,"&lt;&gt;")&lt;1201,12,COUNTIF($L$20:L2723,"&lt;&gt;")&lt;1301,13,COUNTIF($L$20:L2723,"&lt;&gt;")&lt;1401,14,COUNTIF($L$20:L2723,"&lt;&gt;")&lt;1501,15,COUNTIF($L$20:L2723,"&lt;&gt;")&lt;1601,16,COUNTIF($L$20:L2723,"&lt;&gt;")&lt;1701,17,COUNTIF($L$20:L2723,"&lt;&gt;")&lt;1801,18,COUNTIF($L$20:L2723,"&lt;&gt;")&lt;1901,19,COUNTIF($L$20:L2723,"&lt;&gt;")&lt;2001,20,COUNTIF($L$20:L2723,"&lt;&gt;")&lt;2101,21,COUNTIF($L$20:L2723,"&lt;&gt;")&lt;2201,22,COUNTIF($L$20:L2723,"&lt;&gt;")&lt;2301,23,COUNTIF($L$20:L2723,"&lt;&gt;")&lt;2401,24,COUNTIF($L$20:L2723,"&lt;&gt;")&lt;2501,25,COUNTIF($L$20:L2723,"&lt;&gt;")&lt;2601,26,COUNTIF($L$20:L2723,"&lt;&gt;")&lt;2701,27,COUNTIF($L$20:L2723,"&lt;&gt;")&lt;2801,28,COUNTIF($L$20:L2723,"&lt;&gt;")&lt;2901,29,COUNTIF($L$20:L2723,"&lt;&gt;")&lt;3001,30),"")</f>
        <v/>
      </c>
      <c r="AM2723" t="str">
        <f t="shared" si="210"/>
        <v/>
      </c>
      <c r="AN2723" t="str">
        <f t="shared" si="214"/>
        <v/>
      </c>
      <c r="AP2723" t="str">
        <f t="shared" si="213"/>
        <v/>
      </c>
      <c r="AQ2723" t="str">
        <f>IF(AO2723="","",COUNTIFS(AM2723:$AM$3019,AO2723))</f>
        <v/>
      </c>
    </row>
    <row r="2724" spans="1:43" x14ac:dyDescent="0.25">
      <c r="A2724" s="6" t="str">
        <f>IF(COUNT($A$20:A2723)&lt;&gt;$B$4,IF(A2723="","",A2723+1),"")</f>
        <v/>
      </c>
      <c r="B2724" s="3"/>
      <c r="C2724" s="3"/>
      <c r="D2724" s="122"/>
      <c r="E2724" s="3"/>
      <c r="F2724" s="3"/>
      <c r="G2724" s="3"/>
      <c r="H2724" s="3"/>
      <c r="I2724" s="120"/>
      <c r="J2724" s="3"/>
      <c r="K2724" s="95" t="str" cm="1">
        <f t="array" ref="K2724">IF(OR($J$14 = "A",$J$14 = "B",$J$14 = "C"),IF(I2724="","",IF(LEN(I2724)&gt;2,_xlfn.IFS(ISNUMBER(SEARCH("_",I2724)),I2724,ISNUMBER(SEARCH(", ",I2724)),SUBSTITUTE(I2724,", ","_"),ISNUMBER(SEARCH("/ ",I2724)),SUBSTITUTE(I2724,"/ ","_"),ISNUMBER(SEARCH(",",I2724)),SUBSTITUTE(I2724,",","_"),ISNUMBER(SEARCH("/",I2724)),SUBSTITUTE(I2724,"/","_"),ISNUMBER(SEARCH("",I2724)),I2724),I2724)),IF(OR($J$14 = "J",$J$14 = "K"),"",IF(D2724="","",IF(LEN(D2724)&gt;2,_xlfn.IFS(ISNUMBER(SEARCH("_",D2724)),D2724,ISNUMBER(SEARCH(", ",D2724)),SUBSTITUTE(D2724,", ","_"),ISNUMBER(SEARCH("/ ",D2724)),SUBSTITUTE(D2724,"/ ","_"),ISNUMBER(SEARCH(",",D2724)),SUBSTITUTE(D2724,",","_"),ISNUMBER(SEARCH("/",D2724)),SUBSTITUTE(D2724,"/","_"),ISNUMBER(SEARCH("",D2724)),D2724),D2724))))</f>
        <v/>
      </c>
      <c r="L2724" s="1"/>
      <c r="M2724" s="1" t="str">
        <f t="shared" si="211"/>
        <v/>
      </c>
      <c r="N2724" s="94" t="str">
        <f>IF($L2724="None","",IF(ISERROR(VLOOKUP($L2724,Info!$B$4:$B$266,1,FALSE)),"",VLOOKUP($L2724,Info!$B$4:$L$266,5,FALSE)))</f>
        <v/>
      </c>
      <c r="O2724" s="94" t="str">
        <f>IF(K2724="","",IF(AND($J$12&lt;&gt;"ABC",N2724="3"),"BAC",IF(N2724="3","ABC",IF($J$12&lt;&gt;"ABC",IF($J$10="Standard",VLOOKUP(K2724,Info!$BE$4:$BF$481,2,FALSE),VLOOKUP(K2724,Info!$BI$4:$BJ$482,2,FALSE)),IF($J$10="Standard",VLOOKUP(K2724,Info!$AG$4:$AH$2994,2,FALSE),VLOOKUP(K2724,Info!$AK$4:$AL$2997,2,FALSE))))))</f>
        <v/>
      </c>
      <c r="P2724" s="94" t="str">
        <f>IF($L2724="None","",IF(ISERROR(VLOOKUP($L2724,Info!$B$4:$B$266,1,FALSE)),"",VLOOKUP($L2724,Info!$B$4:$L$266,3,FALSE)))</f>
        <v/>
      </c>
      <c r="Q2724" s="96" t="str">
        <f>IF($L2724="None","",IF(ISERROR(VLOOKUP($L2724,Info!$B$4:$B$266,1,FALSE)),"",VLOOKUP($L2724,Info!$B$4:$L$266,4,FALSE)))</f>
        <v/>
      </c>
      <c r="R2724" s="1"/>
      <c r="S2724" s="6" t="str">
        <f t="shared" si="212"/>
        <v/>
      </c>
      <c r="T2724" s="6" t="str">
        <f>IF($L2724="None","",IF(ISERROR(VLOOKUP($L2724,Info!$B$4:$B$266,1,FALSE)),"",VLOOKUP($L2724,Info!$B$4:$L$266,11,FALSE)))</f>
        <v/>
      </c>
      <c r="U2724" s="1"/>
      <c r="V2724" s="1"/>
      <c r="W2724" s="1"/>
      <c r="X2724" s="1" t="str">
        <f>IF($L2724="None","",IF(ISERROR(VLOOKUP($L2724,Info!$B$4:$B$266,1,FALSE)),"",IF(OR(W2724="Metallic Liquid Tight",W2724="Non-Metallic Liquid Tight",W2724="LSZH",W2724="Greenfield"),VLOOKUP($L2724,Info!$B$4:$L$266,7,FALSE),"N/A")))</f>
        <v/>
      </c>
      <c r="Y2724" s="1"/>
      <c r="Z2724" s="96" t="str">
        <f>IF($L2724="None","",IF(ISERROR(VLOOKUP($L2724,Info!$B$4:$B$266,1,FALSE)),"",VLOOKUP($L2724,Info!$B$4:$L$266,9,FALSE)))</f>
        <v/>
      </c>
      <c r="AA2724" s="96" t="str">
        <f>IF($L2724="None","",IF(ISERROR(VLOOKUP($L2724,Info!$B$4:$B$266,1,FALSE)),"",VLOOKUP($L2724,Info!$B$4:$L$266,8,FALSE)))</f>
        <v/>
      </c>
      <c r="AB2724" s="96" t="str">
        <f>IF($L2724="None","",IF(ISERROR(VLOOKUP($L2724,Info!$B$4:$B$266,1,FALSE)),"",VLOOKUP($L2724,Info!$B$4:$L$266,10,FALSE)))</f>
        <v/>
      </c>
      <c r="AC2724" s="1" t="str">
        <f>IF(W2724="SO Cable","Black,White",IF(O2724="","",IF(P2724="","",IF($J$12&lt;&gt;"ABC",IF(P2724&lt;="250",VLOOKUP(O2724,Info!$AZ$4:$BB$22,3,FALSE),VLOOKUP(O2724,Info!$AZ$23:$BB$39,3,FALSE)),IF(P2724&lt;="250",VLOOKUP(O2724,Info!$AO$4:$AQ$22,3,FALSE),VLOOKUP(O2724,Info!$AO$23:$AP$39,3,FALSE))))))</f>
        <v/>
      </c>
      <c r="AD2724" s="1"/>
      <c r="AE2724" s="1" t="str">
        <f>IF($L2724="None","",IF(ISERROR(VLOOKUP($L2724,Info!$B$4:$B$266,1,FALSE)),"",VLOOKUP($L2724,Info!$B$4:$L$266,4,FALSE)))</f>
        <v/>
      </c>
      <c r="AF2724" s="1" t="str">
        <f>IF($L2724="None","",IF(ISERROR(VLOOKUP($L2724,Info!$B$4:$B$266,1,FALSE)),"",VLOOKUP($L2724,Info!$B$4:$L$266,6,FALSE)))</f>
        <v/>
      </c>
      <c r="AG2724" s="1"/>
      <c r="AH2724" s="33" t="str" cm="1">
        <f t="array" ref="AH2724">IF(AND(L2724&lt;&gt;"",O2724&lt;&gt;"",R2724:S2724&lt;&gt;"",W2724:X2724&lt;&gt;"",Z2724:AA2724&lt;&gt;"",AC2724&lt;&gt;""),"Good","Bad")</f>
        <v>Bad</v>
      </c>
      <c r="AL2724" t="str" cm="1">
        <f t="array" ref="AL2724">IF(R2724&gt;0,_xlfn.IFS(COUNTIF($L$20:L2724,"&lt;&gt;")&lt;101,1,COUNTIF($L$20:L2724,"&lt;&gt;")&lt;201,2,COUNTIF($L$20:L2724,"&lt;&gt;")&lt;301,3,COUNTIF($L$20:L2724,"&lt;&gt;")&lt;401,4,COUNTIF($L$20:L2724,"&lt;&gt;")&lt;501,5,COUNTIF($L$20:L2724,"&lt;&gt;")&lt;601,6,COUNTIF($L$20:L2724,"&lt;&gt;")&lt;701,7,COUNTIF($L$20:L2724,"&lt;&gt;")&lt;801,8,COUNTIF($L$20:L2724,"&lt;&gt;")&lt;901,9,COUNTIF($L$20:L2724,"&lt;&gt;")&lt;1001,10,COUNTIF($L$20:L2724,"&lt;&gt;")&lt;1101,11,COUNTIF($L$20:L2724,"&lt;&gt;")&lt;1201,12,COUNTIF($L$20:L2724,"&lt;&gt;")&lt;1301,13,COUNTIF($L$20:L2724,"&lt;&gt;")&lt;1401,14,COUNTIF($L$20:L2724,"&lt;&gt;")&lt;1501,15,COUNTIF($L$20:L2724,"&lt;&gt;")&lt;1601,16,COUNTIF($L$20:L2724,"&lt;&gt;")&lt;1701,17,COUNTIF($L$20:L2724,"&lt;&gt;")&lt;1801,18,COUNTIF($L$20:L2724,"&lt;&gt;")&lt;1901,19,COUNTIF($L$20:L2724,"&lt;&gt;")&lt;2001,20,COUNTIF($L$20:L2724,"&lt;&gt;")&lt;2101,21,COUNTIF($L$20:L2724,"&lt;&gt;")&lt;2201,22,COUNTIF($L$20:L2724,"&lt;&gt;")&lt;2301,23,COUNTIF($L$20:L2724,"&lt;&gt;")&lt;2401,24,COUNTIF($L$20:L2724,"&lt;&gt;")&lt;2501,25,COUNTIF($L$20:L2724,"&lt;&gt;")&lt;2601,26,COUNTIF($L$20:L2724,"&lt;&gt;")&lt;2701,27,COUNTIF($L$20:L2724,"&lt;&gt;")&lt;2801,28,COUNTIF($L$20:L2724,"&lt;&gt;")&lt;2901,29,COUNTIF($L$20:L2724,"&lt;&gt;")&lt;3001,30),"")</f>
        <v/>
      </c>
      <c r="AM2724" t="str">
        <f t="shared" si="210"/>
        <v/>
      </c>
      <c r="AN2724" t="str">
        <f t="shared" si="214"/>
        <v/>
      </c>
      <c r="AP2724" t="str">
        <f t="shared" si="213"/>
        <v/>
      </c>
      <c r="AQ2724" t="str">
        <f>IF(AO2724="","",COUNTIFS(AM2724:$AM$3019,AO2724))</f>
        <v/>
      </c>
    </row>
    <row r="2725" spans="1:43" x14ac:dyDescent="0.25">
      <c r="A2725" s="6" t="str">
        <f>IF(COUNT($A$20:A2724)&lt;&gt;$B$4,IF(A2724="","",A2724+1),"")</f>
        <v/>
      </c>
      <c r="B2725" s="3"/>
      <c r="C2725" s="3"/>
      <c r="D2725" s="122"/>
      <c r="E2725" s="3"/>
      <c r="F2725" s="3"/>
      <c r="G2725" s="3"/>
      <c r="H2725" s="3"/>
      <c r="I2725" s="120"/>
      <c r="J2725" s="3"/>
      <c r="K2725" s="95" t="str" cm="1">
        <f t="array" ref="K2725">IF(OR($J$14 = "A",$J$14 = "B",$J$14 = "C"),IF(I2725="","",IF(LEN(I2725)&gt;2,_xlfn.IFS(ISNUMBER(SEARCH("_",I2725)),I2725,ISNUMBER(SEARCH(", ",I2725)),SUBSTITUTE(I2725,", ","_"),ISNUMBER(SEARCH("/ ",I2725)),SUBSTITUTE(I2725,"/ ","_"),ISNUMBER(SEARCH(",",I2725)),SUBSTITUTE(I2725,",","_"),ISNUMBER(SEARCH("/",I2725)),SUBSTITUTE(I2725,"/","_"),ISNUMBER(SEARCH("",I2725)),I2725),I2725)),IF(OR($J$14 = "J",$J$14 = "K"),"",IF(D2725="","",IF(LEN(D2725)&gt;2,_xlfn.IFS(ISNUMBER(SEARCH("_",D2725)),D2725,ISNUMBER(SEARCH(", ",D2725)),SUBSTITUTE(D2725,", ","_"),ISNUMBER(SEARCH("/ ",D2725)),SUBSTITUTE(D2725,"/ ","_"),ISNUMBER(SEARCH(",",D2725)),SUBSTITUTE(D2725,",","_"),ISNUMBER(SEARCH("/",D2725)),SUBSTITUTE(D2725,"/","_"),ISNUMBER(SEARCH("",D2725)),D2725),D2725))))</f>
        <v/>
      </c>
      <c r="L2725" s="1"/>
      <c r="M2725" s="1" t="str">
        <f t="shared" si="211"/>
        <v/>
      </c>
      <c r="N2725" s="94" t="str">
        <f>IF($L2725="None","",IF(ISERROR(VLOOKUP($L2725,Info!$B$4:$B$266,1,FALSE)),"",VLOOKUP($L2725,Info!$B$4:$L$266,5,FALSE)))</f>
        <v/>
      </c>
      <c r="O2725" s="94" t="str">
        <f>IF(K2725="","",IF(AND($J$12&lt;&gt;"ABC",N2725="3"),"BAC",IF(N2725="3","ABC",IF($J$12&lt;&gt;"ABC",IF($J$10="Standard",VLOOKUP(K2725,Info!$BE$4:$BF$481,2,FALSE),VLOOKUP(K2725,Info!$BI$4:$BJ$482,2,FALSE)),IF($J$10="Standard",VLOOKUP(K2725,Info!$AG$4:$AH$2994,2,FALSE),VLOOKUP(K2725,Info!$AK$4:$AL$2997,2,FALSE))))))</f>
        <v/>
      </c>
      <c r="P2725" s="94" t="str">
        <f>IF($L2725="None","",IF(ISERROR(VLOOKUP($L2725,Info!$B$4:$B$266,1,FALSE)),"",VLOOKUP($L2725,Info!$B$4:$L$266,3,FALSE)))</f>
        <v/>
      </c>
      <c r="Q2725" s="96" t="str">
        <f>IF($L2725="None","",IF(ISERROR(VLOOKUP($L2725,Info!$B$4:$B$266,1,FALSE)),"",VLOOKUP($L2725,Info!$B$4:$L$266,4,FALSE)))</f>
        <v/>
      </c>
      <c r="R2725" s="1"/>
      <c r="S2725" s="6" t="str">
        <f t="shared" si="212"/>
        <v/>
      </c>
      <c r="T2725" s="6" t="str">
        <f>IF($L2725="None","",IF(ISERROR(VLOOKUP($L2725,Info!$B$4:$B$266,1,FALSE)),"",VLOOKUP($L2725,Info!$B$4:$L$266,11,FALSE)))</f>
        <v/>
      </c>
      <c r="U2725" s="1"/>
      <c r="V2725" s="1"/>
      <c r="W2725" s="1"/>
      <c r="X2725" s="1" t="str">
        <f>IF($L2725="None","",IF(ISERROR(VLOOKUP($L2725,Info!$B$4:$B$266,1,FALSE)),"",IF(OR(W2725="Metallic Liquid Tight",W2725="Non-Metallic Liquid Tight",W2725="LSZH",W2725="Greenfield"),VLOOKUP($L2725,Info!$B$4:$L$266,7,FALSE),"N/A")))</f>
        <v/>
      </c>
      <c r="Y2725" s="1"/>
      <c r="Z2725" s="96" t="str">
        <f>IF($L2725="None","",IF(ISERROR(VLOOKUP($L2725,Info!$B$4:$B$266,1,FALSE)),"",VLOOKUP($L2725,Info!$B$4:$L$266,9,FALSE)))</f>
        <v/>
      </c>
      <c r="AA2725" s="96" t="str">
        <f>IF($L2725="None","",IF(ISERROR(VLOOKUP($L2725,Info!$B$4:$B$266,1,FALSE)),"",VLOOKUP($L2725,Info!$B$4:$L$266,8,FALSE)))</f>
        <v/>
      </c>
      <c r="AB2725" s="96" t="str">
        <f>IF($L2725="None","",IF(ISERROR(VLOOKUP($L2725,Info!$B$4:$B$266,1,FALSE)),"",VLOOKUP($L2725,Info!$B$4:$L$266,10,FALSE)))</f>
        <v/>
      </c>
      <c r="AC2725" s="1" t="str">
        <f>IF(W2725="SO Cable","Black,White",IF(O2725="","",IF(P2725="","",IF($J$12&lt;&gt;"ABC",IF(P2725&lt;="250",VLOOKUP(O2725,Info!$AZ$4:$BB$22,3,FALSE),VLOOKUP(O2725,Info!$AZ$23:$BB$39,3,FALSE)),IF(P2725&lt;="250",VLOOKUP(O2725,Info!$AO$4:$AQ$22,3,FALSE),VLOOKUP(O2725,Info!$AO$23:$AP$39,3,FALSE))))))</f>
        <v/>
      </c>
      <c r="AD2725" s="1"/>
      <c r="AE2725" s="1" t="str">
        <f>IF($L2725="None","",IF(ISERROR(VLOOKUP($L2725,Info!$B$4:$B$266,1,FALSE)),"",VLOOKUP($L2725,Info!$B$4:$L$266,4,FALSE)))</f>
        <v/>
      </c>
      <c r="AF2725" s="1" t="str">
        <f>IF($L2725="None","",IF(ISERROR(VLOOKUP($L2725,Info!$B$4:$B$266,1,FALSE)),"",VLOOKUP($L2725,Info!$B$4:$L$266,6,FALSE)))</f>
        <v/>
      </c>
      <c r="AG2725" s="1"/>
      <c r="AH2725" s="33" t="str" cm="1">
        <f t="array" ref="AH2725">IF(AND(L2725&lt;&gt;"",O2725&lt;&gt;"",R2725:S2725&lt;&gt;"",W2725:X2725&lt;&gt;"",Z2725:AA2725&lt;&gt;"",AC2725&lt;&gt;""),"Good","Bad")</f>
        <v>Bad</v>
      </c>
      <c r="AL2725" t="str" cm="1">
        <f t="array" ref="AL2725">IF(R2725&gt;0,_xlfn.IFS(COUNTIF($L$20:L2725,"&lt;&gt;")&lt;101,1,COUNTIF($L$20:L2725,"&lt;&gt;")&lt;201,2,COUNTIF($L$20:L2725,"&lt;&gt;")&lt;301,3,COUNTIF($L$20:L2725,"&lt;&gt;")&lt;401,4,COUNTIF($L$20:L2725,"&lt;&gt;")&lt;501,5,COUNTIF($L$20:L2725,"&lt;&gt;")&lt;601,6,COUNTIF($L$20:L2725,"&lt;&gt;")&lt;701,7,COUNTIF($L$20:L2725,"&lt;&gt;")&lt;801,8,COUNTIF($L$20:L2725,"&lt;&gt;")&lt;901,9,COUNTIF($L$20:L2725,"&lt;&gt;")&lt;1001,10,COUNTIF($L$20:L2725,"&lt;&gt;")&lt;1101,11,COUNTIF($L$20:L2725,"&lt;&gt;")&lt;1201,12,COUNTIF($L$20:L2725,"&lt;&gt;")&lt;1301,13,COUNTIF($L$20:L2725,"&lt;&gt;")&lt;1401,14,COUNTIF($L$20:L2725,"&lt;&gt;")&lt;1501,15,COUNTIF($L$20:L2725,"&lt;&gt;")&lt;1601,16,COUNTIF($L$20:L2725,"&lt;&gt;")&lt;1701,17,COUNTIF($L$20:L2725,"&lt;&gt;")&lt;1801,18,COUNTIF($L$20:L2725,"&lt;&gt;")&lt;1901,19,COUNTIF($L$20:L2725,"&lt;&gt;")&lt;2001,20,COUNTIF($L$20:L2725,"&lt;&gt;")&lt;2101,21,COUNTIF($L$20:L2725,"&lt;&gt;")&lt;2201,22,COUNTIF($L$20:L2725,"&lt;&gt;")&lt;2301,23,COUNTIF($L$20:L2725,"&lt;&gt;")&lt;2401,24,COUNTIF($L$20:L2725,"&lt;&gt;")&lt;2501,25,COUNTIF($L$20:L2725,"&lt;&gt;")&lt;2601,26,COUNTIF($L$20:L2725,"&lt;&gt;")&lt;2701,27,COUNTIF($L$20:L2725,"&lt;&gt;")&lt;2801,28,COUNTIF($L$20:L2725,"&lt;&gt;")&lt;2901,29,COUNTIF($L$20:L2725,"&lt;&gt;")&lt;3001,30),"")</f>
        <v/>
      </c>
      <c r="AM2725" t="str">
        <f t="shared" si="210"/>
        <v/>
      </c>
      <c r="AN2725" t="str">
        <f t="shared" si="214"/>
        <v/>
      </c>
      <c r="AP2725" t="str">
        <f t="shared" si="213"/>
        <v/>
      </c>
      <c r="AQ2725" t="str">
        <f>IF(AO2725="","",COUNTIFS(AM2725:$AM$3019,AO2725))</f>
        <v/>
      </c>
    </row>
    <row r="2726" spans="1:43" x14ac:dyDescent="0.25">
      <c r="A2726" s="6" t="str">
        <f>IF(COUNT($A$20:A2725)&lt;&gt;$B$4,IF(A2725="","",A2725+1),"")</f>
        <v/>
      </c>
      <c r="B2726" s="3"/>
      <c r="C2726" s="3"/>
      <c r="D2726" s="122"/>
      <c r="E2726" s="3"/>
      <c r="F2726" s="3"/>
      <c r="G2726" s="3"/>
      <c r="H2726" s="3"/>
      <c r="I2726" s="120"/>
      <c r="J2726" s="3"/>
      <c r="K2726" s="95" t="str" cm="1">
        <f t="array" ref="K2726">IF(OR($J$14 = "A",$J$14 = "B",$J$14 = "C"),IF(I2726="","",IF(LEN(I2726)&gt;2,_xlfn.IFS(ISNUMBER(SEARCH("_",I2726)),I2726,ISNUMBER(SEARCH(", ",I2726)),SUBSTITUTE(I2726,", ","_"),ISNUMBER(SEARCH("/ ",I2726)),SUBSTITUTE(I2726,"/ ","_"),ISNUMBER(SEARCH(",",I2726)),SUBSTITUTE(I2726,",","_"),ISNUMBER(SEARCH("/",I2726)),SUBSTITUTE(I2726,"/","_"),ISNUMBER(SEARCH("",I2726)),I2726),I2726)),IF(OR($J$14 = "J",$J$14 = "K"),"",IF(D2726="","",IF(LEN(D2726)&gt;2,_xlfn.IFS(ISNUMBER(SEARCH("_",D2726)),D2726,ISNUMBER(SEARCH(", ",D2726)),SUBSTITUTE(D2726,", ","_"),ISNUMBER(SEARCH("/ ",D2726)),SUBSTITUTE(D2726,"/ ","_"),ISNUMBER(SEARCH(",",D2726)),SUBSTITUTE(D2726,",","_"),ISNUMBER(SEARCH("/",D2726)),SUBSTITUTE(D2726,"/","_"),ISNUMBER(SEARCH("",D2726)),D2726),D2726))))</f>
        <v/>
      </c>
      <c r="L2726" s="1"/>
      <c r="M2726" s="1" t="str">
        <f t="shared" si="211"/>
        <v/>
      </c>
      <c r="N2726" s="94" t="str">
        <f>IF($L2726="None","",IF(ISERROR(VLOOKUP($L2726,Info!$B$4:$B$266,1,FALSE)),"",VLOOKUP($L2726,Info!$B$4:$L$266,5,FALSE)))</f>
        <v/>
      </c>
      <c r="O2726" s="94" t="str">
        <f>IF(K2726="","",IF(AND($J$12&lt;&gt;"ABC",N2726="3"),"BAC",IF(N2726="3","ABC",IF($J$12&lt;&gt;"ABC",IF($J$10="Standard",VLOOKUP(K2726,Info!$BE$4:$BF$481,2,FALSE),VLOOKUP(K2726,Info!$BI$4:$BJ$482,2,FALSE)),IF($J$10="Standard",VLOOKUP(K2726,Info!$AG$4:$AH$2994,2,FALSE),VLOOKUP(K2726,Info!$AK$4:$AL$2997,2,FALSE))))))</f>
        <v/>
      </c>
      <c r="P2726" s="94" t="str">
        <f>IF($L2726="None","",IF(ISERROR(VLOOKUP($L2726,Info!$B$4:$B$266,1,FALSE)),"",VLOOKUP($L2726,Info!$B$4:$L$266,3,FALSE)))</f>
        <v/>
      </c>
      <c r="Q2726" s="96" t="str">
        <f>IF($L2726="None","",IF(ISERROR(VLOOKUP($L2726,Info!$B$4:$B$266,1,FALSE)),"",VLOOKUP($L2726,Info!$B$4:$L$266,4,FALSE)))</f>
        <v/>
      </c>
      <c r="R2726" s="1"/>
      <c r="S2726" s="6" t="str">
        <f t="shared" si="212"/>
        <v/>
      </c>
      <c r="T2726" s="6" t="str">
        <f>IF($L2726="None","",IF(ISERROR(VLOOKUP($L2726,Info!$B$4:$B$266,1,FALSE)),"",VLOOKUP($L2726,Info!$B$4:$L$266,11,FALSE)))</f>
        <v/>
      </c>
      <c r="U2726" s="1"/>
      <c r="V2726" s="1"/>
      <c r="W2726" s="1"/>
      <c r="X2726" s="1" t="str">
        <f>IF($L2726="None","",IF(ISERROR(VLOOKUP($L2726,Info!$B$4:$B$266,1,FALSE)),"",IF(OR(W2726="Metallic Liquid Tight",W2726="Non-Metallic Liquid Tight",W2726="LSZH",W2726="Greenfield"),VLOOKUP($L2726,Info!$B$4:$L$266,7,FALSE),"N/A")))</f>
        <v/>
      </c>
      <c r="Y2726" s="1"/>
      <c r="Z2726" s="96" t="str">
        <f>IF($L2726="None","",IF(ISERROR(VLOOKUP($L2726,Info!$B$4:$B$266,1,FALSE)),"",VLOOKUP($L2726,Info!$B$4:$L$266,9,FALSE)))</f>
        <v/>
      </c>
      <c r="AA2726" s="96" t="str">
        <f>IF($L2726="None","",IF(ISERROR(VLOOKUP($L2726,Info!$B$4:$B$266,1,FALSE)),"",VLOOKUP($L2726,Info!$B$4:$L$266,8,FALSE)))</f>
        <v/>
      </c>
      <c r="AB2726" s="96" t="str">
        <f>IF($L2726="None","",IF(ISERROR(VLOOKUP($L2726,Info!$B$4:$B$266,1,FALSE)),"",VLOOKUP($L2726,Info!$B$4:$L$266,10,FALSE)))</f>
        <v/>
      </c>
      <c r="AC2726" s="1" t="str">
        <f>IF(W2726="SO Cable","Black,White",IF(O2726="","",IF(P2726="","",IF($J$12&lt;&gt;"ABC",IF(P2726&lt;="250",VLOOKUP(O2726,Info!$AZ$4:$BB$22,3,FALSE),VLOOKUP(O2726,Info!$AZ$23:$BB$39,3,FALSE)),IF(P2726&lt;="250",VLOOKUP(O2726,Info!$AO$4:$AQ$22,3,FALSE),VLOOKUP(O2726,Info!$AO$23:$AP$39,3,FALSE))))))</f>
        <v/>
      </c>
      <c r="AD2726" s="1"/>
      <c r="AE2726" s="1" t="str">
        <f>IF($L2726="None","",IF(ISERROR(VLOOKUP($L2726,Info!$B$4:$B$266,1,FALSE)),"",VLOOKUP($L2726,Info!$B$4:$L$266,4,FALSE)))</f>
        <v/>
      </c>
      <c r="AF2726" s="1" t="str">
        <f>IF($L2726="None","",IF(ISERROR(VLOOKUP($L2726,Info!$B$4:$B$266,1,FALSE)),"",VLOOKUP($L2726,Info!$B$4:$L$266,6,FALSE)))</f>
        <v/>
      </c>
      <c r="AG2726" s="1"/>
      <c r="AH2726" s="33" t="str" cm="1">
        <f t="array" ref="AH2726">IF(AND(L2726&lt;&gt;"",O2726&lt;&gt;"",R2726:S2726&lt;&gt;"",W2726:X2726&lt;&gt;"",Z2726:AA2726&lt;&gt;"",AC2726&lt;&gt;""),"Good","Bad")</f>
        <v>Bad</v>
      </c>
      <c r="AL2726" t="str" cm="1">
        <f t="array" ref="AL2726">IF(R2726&gt;0,_xlfn.IFS(COUNTIF($L$20:L2726,"&lt;&gt;")&lt;101,1,COUNTIF($L$20:L2726,"&lt;&gt;")&lt;201,2,COUNTIF($L$20:L2726,"&lt;&gt;")&lt;301,3,COUNTIF($L$20:L2726,"&lt;&gt;")&lt;401,4,COUNTIF($L$20:L2726,"&lt;&gt;")&lt;501,5,COUNTIF($L$20:L2726,"&lt;&gt;")&lt;601,6,COUNTIF($L$20:L2726,"&lt;&gt;")&lt;701,7,COUNTIF($L$20:L2726,"&lt;&gt;")&lt;801,8,COUNTIF($L$20:L2726,"&lt;&gt;")&lt;901,9,COUNTIF($L$20:L2726,"&lt;&gt;")&lt;1001,10,COUNTIF($L$20:L2726,"&lt;&gt;")&lt;1101,11,COUNTIF($L$20:L2726,"&lt;&gt;")&lt;1201,12,COUNTIF($L$20:L2726,"&lt;&gt;")&lt;1301,13,COUNTIF($L$20:L2726,"&lt;&gt;")&lt;1401,14,COUNTIF($L$20:L2726,"&lt;&gt;")&lt;1501,15,COUNTIF($L$20:L2726,"&lt;&gt;")&lt;1601,16,COUNTIF($L$20:L2726,"&lt;&gt;")&lt;1701,17,COUNTIF($L$20:L2726,"&lt;&gt;")&lt;1801,18,COUNTIF($L$20:L2726,"&lt;&gt;")&lt;1901,19,COUNTIF($L$20:L2726,"&lt;&gt;")&lt;2001,20,COUNTIF($L$20:L2726,"&lt;&gt;")&lt;2101,21,COUNTIF($L$20:L2726,"&lt;&gt;")&lt;2201,22,COUNTIF($L$20:L2726,"&lt;&gt;")&lt;2301,23,COUNTIF($L$20:L2726,"&lt;&gt;")&lt;2401,24,COUNTIF($L$20:L2726,"&lt;&gt;")&lt;2501,25,COUNTIF($L$20:L2726,"&lt;&gt;")&lt;2601,26,COUNTIF($L$20:L2726,"&lt;&gt;")&lt;2701,27,COUNTIF($L$20:L2726,"&lt;&gt;")&lt;2801,28,COUNTIF($L$20:L2726,"&lt;&gt;")&lt;2901,29,COUNTIF($L$20:L2726,"&lt;&gt;")&lt;3001,30),"")</f>
        <v/>
      </c>
      <c r="AM2726" t="str">
        <f t="shared" si="210"/>
        <v/>
      </c>
      <c r="AN2726" t="str">
        <f t="shared" si="214"/>
        <v/>
      </c>
      <c r="AP2726" t="str">
        <f t="shared" si="213"/>
        <v/>
      </c>
      <c r="AQ2726" t="str">
        <f>IF(AO2726="","",COUNTIFS(AM2726:$AM$3019,AO2726))</f>
        <v/>
      </c>
    </row>
    <row r="2727" spans="1:43" x14ac:dyDescent="0.25">
      <c r="A2727" s="6" t="str">
        <f>IF(COUNT($A$20:A2726)&lt;&gt;$B$4,IF(A2726="","",A2726+1),"")</f>
        <v/>
      </c>
      <c r="B2727" s="3"/>
      <c r="C2727" s="3"/>
      <c r="D2727" s="122"/>
      <c r="E2727" s="3"/>
      <c r="F2727" s="3"/>
      <c r="G2727" s="3"/>
      <c r="H2727" s="3"/>
      <c r="I2727" s="120"/>
      <c r="J2727" s="3"/>
      <c r="K2727" s="95" t="str" cm="1">
        <f t="array" ref="K2727">IF(OR($J$14 = "A",$J$14 = "B",$J$14 = "C"),IF(I2727="","",IF(LEN(I2727)&gt;2,_xlfn.IFS(ISNUMBER(SEARCH("_",I2727)),I2727,ISNUMBER(SEARCH(", ",I2727)),SUBSTITUTE(I2727,", ","_"),ISNUMBER(SEARCH("/ ",I2727)),SUBSTITUTE(I2727,"/ ","_"),ISNUMBER(SEARCH(",",I2727)),SUBSTITUTE(I2727,",","_"),ISNUMBER(SEARCH("/",I2727)),SUBSTITUTE(I2727,"/","_"),ISNUMBER(SEARCH("",I2727)),I2727),I2727)),IF(OR($J$14 = "J",$J$14 = "K"),"",IF(D2727="","",IF(LEN(D2727)&gt;2,_xlfn.IFS(ISNUMBER(SEARCH("_",D2727)),D2727,ISNUMBER(SEARCH(", ",D2727)),SUBSTITUTE(D2727,", ","_"),ISNUMBER(SEARCH("/ ",D2727)),SUBSTITUTE(D2727,"/ ","_"),ISNUMBER(SEARCH(",",D2727)),SUBSTITUTE(D2727,",","_"),ISNUMBER(SEARCH("/",D2727)),SUBSTITUTE(D2727,"/","_"),ISNUMBER(SEARCH("",D2727)),D2727),D2727))))</f>
        <v/>
      </c>
      <c r="L2727" s="1"/>
      <c r="M2727" s="1" t="str">
        <f t="shared" si="211"/>
        <v/>
      </c>
      <c r="N2727" s="94" t="str">
        <f>IF($L2727="None","",IF(ISERROR(VLOOKUP($L2727,Info!$B$4:$B$266,1,FALSE)),"",VLOOKUP($L2727,Info!$B$4:$L$266,5,FALSE)))</f>
        <v/>
      </c>
      <c r="O2727" s="94" t="str">
        <f>IF(K2727="","",IF(AND($J$12&lt;&gt;"ABC",N2727="3"),"BAC",IF(N2727="3","ABC",IF($J$12&lt;&gt;"ABC",IF($J$10="Standard",VLOOKUP(K2727,Info!$BE$4:$BF$481,2,FALSE),VLOOKUP(K2727,Info!$BI$4:$BJ$482,2,FALSE)),IF($J$10="Standard",VLOOKUP(K2727,Info!$AG$4:$AH$2994,2,FALSE),VLOOKUP(K2727,Info!$AK$4:$AL$2997,2,FALSE))))))</f>
        <v/>
      </c>
      <c r="P2727" s="94" t="str">
        <f>IF($L2727="None","",IF(ISERROR(VLOOKUP($L2727,Info!$B$4:$B$266,1,FALSE)),"",VLOOKUP($L2727,Info!$B$4:$L$266,3,FALSE)))</f>
        <v/>
      </c>
      <c r="Q2727" s="96" t="str">
        <f>IF($L2727="None","",IF(ISERROR(VLOOKUP($L2727,Info!$B$4:$B$266,1,FALSE)),"",VLOOKUP($L2727,Info!$B$4:$L$266,4,FALSE)))</f>
        <v/>
      </c>
      <c r="R2727" s="1"/>
      <c r="S2727" s="6" t="str">
        <f t="shared" si="212"/>
        <v/>
      </c>
      <c r="T2727" s="6" t="str">
        <f>IF($L2727="None","",IF(ISERROR(VLOOKUP($L2727,Info!$B$4:$B$266,1,FALSE)),"",VLOOKUP($L2727,Info!$B$4:$L$266,11,FALSE)))</f>
        <v/>
      </c>
      <c r="U2727" s="1"/>
      <c r="V2727" s="1"/>
      <c r="W2727" s="1"/>
      <c r="X2727" s="1" t="str">
        <f>IF($L2727="None","",IF(ISERROR(VLOOKUP($L2727,Info!$B$4:$B$266,1,FALSE)),"",IF(OR(W2727="Metallic Liquid Tight",W2727="Non-Metallic Liquid Tight",W2727="LSZH",W2727="Greenfield"),VLOOKUP($L2727,Info!$B$4:$L$266,7,FALSE),"N/A")))</f>
        <v/>
      </c>
      <c r="Y2727" s="1"/>
      <c r="Z2727" s="96" t="str">
        <f>IF($L2727="None","",IF(ISERROR(VLOOKUP($L2727,Info!$B$4:$B$266,1,FALSE)),"",VLOOKUP($L2727,Info!$B$4:$L$266,9,FALSE)))</f>
        <v/>
      </c>
      <c r="AA2727" s="96" t="str">
        <f>IF($L2727="None","",IF(ISERROR(VLOOKUP($L2727,Info!$B$4:$B$266,1,FALSE)),"",VLOOKUP($L2727,Info!$B$4:$L$266,8,FALSE)))</f>
        <v/>
      </c>
      <c r="AB2727" s="96" t="str">
        <f>IF($L2727="None","",IF(ISERROR(VLOOKUP($L2727,Info!$B$4:$B$266,1,FALSE)),"",VLOOKUP($L2727,Info!$B$4:$L$266,10,FALSE)))</f>
        <v/>
      </c>
      <c r="AC2727" s="1" t="str">
        <f>IF(W2727="SO Cable","Black,White",IF(O2727="","",IF(P2727="","",IF($J$12&lt;&gt;"ABC",IF(P2727&lt;="250",VLOOKUP(O2727,Info!$AZ$4:$BB$22,3,FALSE),VLOOKUP(O2727,Info!$AZ$23:$BB$39,3,FALSE)),IF(P2727&lt;="250",VLOOKUP(O2727,Info!$AO$4:$AQ$22,3,FALSE),VLOOKUP(O2727,Info!$AO$23:$AP$39,3,FALSE))))))</f>
        <v/>
      </c>
      <c r="AD2727" s="1"/>
      <c r="AE2727" s="1" t="str">
        <f>IF($L2727="None","",IF(ISERROR(VLOOKUP($L2727,Info!$B$4:$B$266,1,FALSE)),"",VLOOKUP($L2727,Info!$B$4:$L$266,4,FALSE)))</f>
        <v/>
      </c>
      <c r="AF2727" s="1" t="str">
        <f>IF($L2727="None","",IF(ISERROR(VLOOKUP($L2727,Info!$B$4:$B$266,1,FALSE)),"",VLOOKUP($L2727,Info!$B$4:$L$266,6,FALSE)))</f>
        <v/>
      </c>
      <c r="AG2727" s="1"/>
      <c r="AH2727" s="33" t="str" cm="1">
        <f t="array" ref="AH2727">IF(AND(L2727&lt;&gt;"",O2727&lt;&gt;"",R2727:S2727&lt;&gt;"",W2727:X2727&lt;&gt;"",Z2727:AA2727&lt;&gt;"",AC2727&lt;&gt;""),"Good","Bad")</f>
        <v>Bad</v>
      </c>
      <c r="AL2727" t="str" cm="1">
        <f t="array" ref="AL2727">IF(R2727&gt;0,_xlfn.IFS(COUNTIF($L$20:L2727,"&lt;&gt;")&lt;101,1,COUNTIF($L$20:L2727,"&lt;&gt;")&lt;201,2,COUNTIF($L$20:L2727,"&lt;&gt;")&lt;301,3,COUNTIF($L$20:L2727,"&lt;&gt;")&lt;401,4,COUNTIF($L$20:L2727,"&lt;&gt;")&lt;501,5,COUNTIF($L$20:L2727,"&lt;&gt;")&lt;601,6,COUNTIF($L$20:L2727,"&lt;&gt;")&lt;701,7,COUNTIF($L$20:L2727,"&lt;&gt;")&lt;801,8,COUNTIF($L$20:L2727,"&lt;&gt;")&lt;901,9,COUNTIF($L$20:L2727,"&lt;&gt;")&lt;1001,10,COUNTIF($L$20:L2727,"&lt;&gt;")&lt;1101,11,COUNTIF($L$20:L2727,"&lt;&gt;")&lt;1201,12,COUNTIF($L$20:L2727,"&lt;&gt;")&lt;1301,13,COUNTIF($L$20:L2727,"&lt;&gt;")&lt;1401,14,COUNTIF($L$20:L2727,"&lt;&gt;")&lt;1501,15,COUNTIF($L$20:L2727,"&lt;&gt;")&lt;1601,16,COUNTIF($L$20:L2727,"&lt;&gt;")&lt;1701,17,COUNTIF($L$20:L2727,"&lt;&gt;")&lt;1801,18,COUNTIF($L$20:L2727,"&lt;&gt;")&lt;1901,19,COUNTIF($L$20:L2727,"&lt;&gt;")&lt;2001,20,COUNTIF($L$20:L2727,"&lt;&gt;")&lt;2101,21,COUNTIF($L$20:L2727,"&lt;&gt;")&lt;2201,22,COUNTIF($L$20:L2727,"&lt;&gt;")&lt;2301,23,COUNTIF($L$20:L2727,"&lt;&gt;")&lt;2401,24,COUNTIF($L$20:L2727,"&lt;&gt;")&lt;2501,25,COUNTIF($L$20:L2727,"&lt;&gt;")&lt;2601,26,COUNTIF($L$20:L2727,"&lt;&gt;")&lt;2701,27,COUNTIF($L$20:L2727,"&lt;&gt;")&lt;2801,28,COUNTIF($L$20:L2727,"&lt;&gt;")&lt;2901,29,COUNTIF($L$20:L2727,"&lt;&gt;")&lt;3001,30),"")</f>
        <v/>
      </c>
      <c r="AM2727" t="str">
        <f t="shared" si="210"/>
        <v/>
      </c>
      <c r="AN2727" t="str">
        <f t="shared" si="214"/>
        <v/>
      </c>
      <c r="AP2727" t="str">
        <f t="shared" si="213"/>
        <v/>
      </c>
      <c r="AQ2727" t="str">
        <f>IF(AO2727="","",COUNTIFS(AM2727:$AM$3019,AO2727))</f>
        <v/>
      </c>
    </row>
    <row r="2728" spans="1:43" x14ac:dyDescent="0.25">
      <c r="A2728" s="6" t="str">
        <f>IF(COUNT($A$20:A2727)&lt;&gt;$B$4,IF(A2727="","",A2727+1),"")</f>
        <v/>
      </c>
      <c r="B2728" s="3"/>
      <c r="C2728" s="3"/>
      <c r="D2728" s="122"/>
      <c r="E2728" s="3"/>
      <c r="F2728" s="3"/>
      <c r="G2728" s="3"/>
      <c r="H2728" s="3"/>
      <c r="I2728" s="120"/>
      <c r="J2728" s="3"/>
      <c r="K2728" s="95" t="str" cm="1">
        <f t="array" ref="K2728">IF(OR($J$14 = "A",$J$14 = "B",$J$14 = "C"),IF(I2728="","",IF(LEN(I2728)&gt;2,_xlfn.IFS(ISNUMBER(SEARCH("_",I2728)),I2728,ISNUMBER(SEARCH(", ",I2728)),SUBSTITUTE(I2728,", ","_"),ISNUMBER(SEARCH("/ ",I2728)),SUBSTITUTE(I2728,"/ ","_"),ISNUMBER(SEARCH(",",I2728)),SUBSTITUTE(I2728,",","_"),ISNUMBER(SEARCH("/",I2728)),SUBSTITUTE(I2728,"/","_"),ISNUMBER(SEARCH("",I2728)),I2728),I2728)),IF(OR($J$14 = "J",$J$14 = "K"),"",IF(D2728="","",IF(LEN(D2728)&gt;2,_xlfn.IFS(ISNUMBER(SEARCH("_",D2728)),D2728,ISNUMBER(SEARCH(", ",D2728)),SUBSTITUTE(D2728,", ","_"),ISNUMBER(SEARCH("/ ",D2728)),SUBSTITUTE(D2728,"/ ","_"),ISNUMBER(SEARCH(",",D2728)),SUBSTITUTE(D2728,",","_"),ISNUMBER(SEARCH("/",D2728)),SUBSTITUTE(D2728,"/","_"),ISNUMBER(SEARCH("",D2728)),D2728),D2728))))</f>
        <v/>
      </c>
      <c r="L2728" s="1"/>
      <c r="M2728" s="1" t="str">
        <f t="shared" si="211"/>
        <v/>
      </c>
      <c r="N2728" s="94" t="str">
        <f>IF($L2728="None","",IF(ISERROR(VLOOKUP($L2728,Info!$B$4:$B$266,1,FALSE)),"",VLOOKUP($L2728,Info!$B$4:$L$266,5,FALSE)))</f>
        <v/>
      </c>
      <c r="O2728" s="94" t="str">
        <f>IF(K2728="","",IF(AND($J$12&lt;&gt;"ABC",N2728="3"),"BAC",IF(N2728="3","ABC",IF($J$12&lt;&gt;"ABC",IF($J$10="Standard",VLOOKUP(K2728,Info!$BE$4:$BF$481,2,FALSE),VLOOKUP(K2728,Info!$BI$4:$BJ$482,2,FALSE)),IF($J$10="Standard",VLOOKUP(K2728,Info!$AG$4:$AH$2994,2,FALSE),VLOOKUP(K2728,Info!$AK$4:$AL$2997,2,FALSE))))))</f>
        <v/>
      </c>
      <c r="P2728" s="94" t="str">
        <f>IF($L2728="None","",IF(ISERROR(VLOOKUP($L2728,Info!$B$4:$B$266,1,FALSE)),"",VLOOKUP($L2728,Info!$B$4:$L$266,3,FALSE)))</f>
        <v/>
      </c>
      <c r="Q2728" s="96" t="str">
        <f>IF($L2728="None","",IF(ISERROR(VLOOKUP($L2728,Info!$B$4:$B$266,1,FALSE)),"",VLOOKUP($L2728,Info!$B$4:$L$266,4,FALSE)))</f>
        <v/>
      </c>
      <c r="R2728" s="1"/>
      <c r="S2728" s="6" t="str">
        <f t="shared" si="212"/>
        <v/>
      </c>
      <c r="T2728" s="6" t="str">
        <f>IF($L2728="None","",IF(ISERROR(VLOOKUP($L2728,Info!$B$4:$B$266,1,FALSE)),"",VLOOKUP($L2728,Info!$B$4:$L$266,11,FALSE)))</f>
        <v/>
      </c>
      <c r="U2728" s="1"/>
      <c r="V2728" s="1"/>
      <c r="W2728" s="1"/>
      <c r="X2728" s="1" t="str">
        <f>IF($L2728="None","",IF(ISERROR(VLOOKUP($L2728,Info!$B$4:$B$266,1,FALSE)),"",IF(OR(W2728="Metallic Liquid Tight",W2728="Non-Metallic Liquid Tight",W2728="LSZH",W2728="Greenfield"),VLOOKUP($L2728,Info!$B$4:$L$266,7,FALSE),"N/A")))</f>
        <v/>
      </c>
      <c r="Y2728" s="1"/>
      <c r="Z2728" s="96" t="str">
        <f>IF($L2728="None","",IF(ISERROR(VLOOKUP($L2728,Info!$B$4:$B$266,1,FALSE)),"",VLOOKUP($L2728,Info!$B$4:$L$266,9,FALSE)))</f>
        <v/>
      </c>
      <c r="AA2728" s="96" t="str">
        <f>IF($L2728="None","",IF(ISERROR(VLOOKUP($L2728,Info!$B$4:$B$266,1,FALSE)),"",VLOOKUP($L2728,Info!$B$4:$L$266,8,FALSE)))</f>
        <v/>
      </c>
      <c r="AB2728" s="96" t="str">
        <f>IF($L2728="None","",IF(ISERROR(VLOOKUP($L2728,Info!$B$4:$B$266,1,FALSE)),"",VLOOKUP($L2728,Info!$B$4:$L$266,10,FALSE)))</f>
        <v/>
      </c>
      <c r="AC2728" s="1" t="str">
        <f>IF(W2728="SO Cable","Black,White",IF(O2728="","",IF(P2728="","",IF($J$12&lt;&gt;"ABC",IF(P2728&lt;="250",VLOOKUP(O2728,Info!$AZ$4:$BB$22,3,FALSE),VLOOKUP(O2728,Info!$AZ$23:$BB$39,3,FALSE)),IF(P2728&lt;="250",VLOOKUP(O2728,Info!$AO$4:$AQ$22,3,FALSE),VLOOKUP(O2728,Info!$AO$23:$AP$39,3,FALSE))))))</f>
        <v/>
      </c>
      <c r="AD2728" s="1"/>
      <c r="AE2728" s="1" t="str">
        <f>IF($L2728="None","",IF(ISERROR(VLOOKUP($L2728,Info!$B$4:$B$266,1,FALSE)),"",VLOOKUP($L2728,Info!$B$4:$L$266,4,FALSE)))</f>
        <v/>
      </c>
      <c r="AF2728" s="1" t="str">
        <f>IF($L2728="None","",IF(ISERROR(VLOOKUP($L2728,Info!$B$4:$B$266,1,FALSE)),"",VLOOKUP($L2728,Info!$B$4:$L$266,6,FALSE)))</f>
        <v/>
      </c>
      <c r="AG2728" s="1"/>
      <c r="AH2728" s="33" t="str" cm="1">
        <f t="array" ref="AH2728">IF(AND(L2728&lt;&gt;"",O2728&lt;&gt;"",R2728:S2728&lt;&gt;"",W2728:X2728&lt;&gt;"",Z2728:AA2728&lt;&gt;"",AC2728&lt;&gt;""),"Good","Bad")</f>
        <v>Bad</v>
      </c>
      <c r="AL2728" t="str" cm="1">
        <f t="array" ref="AL2728">IF(R2728&gt;0,_xlfn.IFS(COUNTIF($L$20:L2728,"&lt;&gt;")&lt;101,1,COUNTIF($L$20:L2728,"&lt;&gt;")&lt;201,2,COUNTIF($L$20:L2728,"&lt;&gt;")&lt;301,3,COUNTIF($L$20:L2728,"&lt;&gt;")&lt;401,4,COUNTIF($L$20:L2728,"&lt;&gt;")&lt;501,5,COUNTIF($L$20:L2728,"&lt;&gt;")&lt;601,6,COUNTIF($L$20:L2728,"&lt;&gt;")&lt;701,7,COUNTIF($L$20:L2728,"&lt;&gt;")&lt;801,8,COUNTIF($L$20:L2728,"&lt;&gt;")&lt;901,9,COUNTIF($L$20:L2728,"&lt;&gt;")&lt;1001,10,COUNTIF($L$20:L2728,"&lt;&gt;")&lt;1101,11,COUNTIF($L$20:L2728,"&lt;&gt;")&lt;1201,12,COUNTIF($L$20:L2728,"&lt;&gt;")&lt;1301,13,COUNTIF($L$20:L2728,"&lt;&gt;")&lt;1401,14,COUNTIF($L$20:L2728,"&lt;&gt;")&lt;1501,15,COUNTIF($L$20:L2728,"&lt;&gt;")&lt;1601,16,COUNTIF($L$20:L2728,"&lt;&gt;")&lt;1701,17,COUNTIF($L$20:L2728,"&lt;&gt;")&lt;1801,18,COUNTIF($L$20:L2728,"&lt;&gt;")&lt;1901,19,COUNTIF($L$20:L2728,"&lt;&gt;")&lt;2001,20,COUNTIF($L$20:L2728,"&lt;&gt;")&lt;2101,21,COUNTIF($L$20:L2728,"&lt;&gt;")&lt;2201,22,COUNTIF($L$20:L2728,"&lt;&gt;")&lt;2301,23,COUNTIF($L$20:L2728,"&lt;&gt;")&lt;2401,24,COUNTIF($L$20:L2728,"&lt;&gt;")&lt;2501,25,COUNTIF($L$20:L2728,"&lt;&gt;")&lt;2601,26,COUNTIF($L$20:L2728,"&lt;&gt;")&lt;2701,27,COUNTIF($L$20:L2728,"&lt;&gt;")&lt;2801,28,COUNTIF($L$20:L2728,"&lt;&gt;")&lt;2901,29,COUNTIF($L$20:L2728,"&lt;&gt;")&lt;3001,30),"")</f>
        <v/>
      </c>
      <c r="AM2728" t="str">
        <f t="shared" si="210"/>
        <v/>
      </c>
      <c r="AN2728" t="str">
        <f t="shared" si="214"/>
        <v/>
      </c>
      <c r="AP2728" t="str">
        <f t="shared" si="213"/>
        <v/>
      </c>
      <c r="AQ2728" t="str">
        <f>IF(AO2728="","",COUNTIFS(AM2728:$AM$3019,AO2728))</f>
        <v/>
      </c>
    </row>
    <row r="2729" spans="1:43" x14ac:dyDescent="0.25">
      <c r="A2729" s="6" t="str">
        <f>IF(COUNT($A$20:A2728)&lt;&gt;$B$4,IF(A2728="","",A2728+1),"")</f>
        <v/>
      </c>
      <c r="B2729" s="3"/>
      <c r="C2729" s="3"/>
      <c r="D2729" s="122"/>
      <c r="E2729" s="3"/>
      <c r="F2729" s="3"/>
      <c r="G2729" s="3"/>
      <c r="H2729" s="3"/>
      <c r="I2729" s="120"/>
      <c r="J2729" s="3"/>
      <c r="K2729" s="95" t="str" cm="1">
        <f t="array" ref="K2729">IF(OR($J$14 = "A",$J$14 = "B",$J$14 = "C"),IF(I2729="","",IF(LEN(I2729)&gt;2,_xlfn.IFS(ISNUMBER(SEARCH("_",I2729)),I2729,ISNUMBER(SEARCH(", ",I2729)),SUBSTITUTE(I2729,", ","_"),ISNUMBER(SEARCH("/ ",I2729)),SUBSTITUTE(I2729,"/ ","_"),ISNUMBER(SEARCH(",",I2729)),SUBSTITUTE(I2729,",","_"),ISNUMBER(SEARCH("/",I2729)),SUBSTITUTE(I2729,"/","_"),ISNUMBER(SEARCH("",I2729)),I2729),I2729)),IF(OR($J$14 = "J",$J$14 = "K"),"",IF(D2729="","",IF(LEN(D2729)&gt;2,_xlfn.IFS(ISNUMBER(SEARCH("_",D2729)),D2729,ISNUMBER(SEARCH(", ",D2729)),SUBSTITUTE(D2729,", ","_"),ISNUMBER(SEARCH("/ ",D2729)),SUBSTITUTE(D2729,"/ ","_"),ISNUMBER(SEARCH(",",D2729)),SUBSTITUTE(D2729,",","_"),ISNUMBER(SEARCH("/",D2729)),SUBSTITUTE(D2729,"/","_"),ISNUMBER(SEARCH("",D2729)),D2729),D2729))))</f>
        <v/>
      </c>
      <c r="L2729" s="1"/>
      <c r="M2729" s="1" t="str">
        <f t="shared" si="211"/>
        <v/>
      </c>
      <c r="N2729" s="94" t="str">
        <f>IF($L2729="None","",IF(ISERROR(VLOOKUP($L2729,Info!$B$4:$B$266,1,FALSE)),"",VLOOKUP($L2729,Info!$B$4:$L$266,5,FALSE)))</f>
        <v/>
      </c>
      <c r="O2729" s="94" t="str">
        <f>IF(K2729="","",IF(AND($J$12&lt;&gt;"ABC",N2729="3"),"BAC",IF(N2729="3","ABC",IF($J$12&lt;&gt;"ABC",IF($J$10="Standard",VLOOKUP(K2729,Info!$BE$4:$BF$481,2,FALSE),VLOOKUP(K2729,Info!$BI$4:$BJ$482,2,FALSE)),IF($J$10="Standard",VLOOKUP(K2729,Info!$AG$4:$AH$2994,2,FALSE),VLOOKUP(K2729,Info!$AK$4:$AL$2997,2,FALSE))))))</f>
        <v/>
      </c>
      <c r="P2729" s="94" t="str">
        <f>IF($L2729="None","",IF(ISERROR(VLOOKUP($L2729,Info!$B$4:$B$266,1,FALSE)),"",VLOOKUP($L2729,Info!$B$4:$L$266,3,FALSE)))</f>
        <v/>
      </c>
      <c r="Q2729" s="96" t="str">
        <f>IF($L2729="None","",IF(ISERROR(VLOOKUP($L2729,Info!$B$4:$B$266,1,FALSE)),"",VLOOKUP($L2729,Info!$B$4:$L$266,4,FALSE)))</f>
        <v/>
      </c>
      <c r="R2729" s="1"/>
      <c r="S2729" s="6" t="str">
        <f t="shared" si="212"/>
        <v/>
      </c>
      <c r="T2729" s="6" t="str">
        <f>IF($L2729="None","",IF(ISERROR(VLOOKUP($L2729,Info!$B$4:$B$266,1,FALSE)),"",VLOOKUP($L2729,Info!$B$4:$L$266,11,FALSE)))</f>
        <v/>
      </c>
      <c r="U2729" s="1"/>
      <c r="V2729" s="1"/>
      <c r="W2729" s="1"/>
      <c r="X2729" s="1" t="str">
        <f>IF($L2729="None","",IF(ISERROR(VLOOKUP($L2729,Info!$B$4:$B$266,1,FALSE)),"",IF(OR(W2729="Metallic Liquid Tight",W2729="Non-Metallic Liquid Tight",W2729="LSZH",W2729="Greenfield"),VLOOKUP($L2729,Info!$B$4:$L$266,7,FALSE),"N/A")))</f>
        <v/>
      </c>
      <c r="Y2729" s="1"/>
      <c r="Z2729" s="96" t="str">
        <f>IF($L2729="None","",IF(ISERROR(VLOOKUP($L2729,Info!$B$4:$B$266,1,FALSE)),"",VLOOKUP($L2729,Info!$B$4:$L$266,9,FALSE)))</f>
        <v/>
      </c>
      <c r="AA2729" s="96" t="str">
        <f>IF($L2729="None","",IF(ISERROR(VLOOKUP($L2729,Info!$B$4:$B$266,1,FALSE)),"",VLOOKUP($L2729,Info!$B$4:$L$266,8,FALSE)))</f>
        <v/>
      </c>
      <c r="AB2729" s="96" t="str">
        <f>IF($L2729="None","",IF(ISERROR(VLOOKUP($L2729,Info!$B$4:$B$266,1,FALSE)),"",VLOOKUP($L2729,Info!$B$4:$L$266,10,FALSE)))</f>
        <v/>
      </c>
      <c r="AC2729" s="1" t="str">
        <f>IF(W2729="SO Cable","Black,White",IF(O2729="","",IF(P2729="","",IF($J$12&lt;&gt;"ABC",IF(P2729&lt;="250",VLOOKUP(O2729,Info!$AZ$4:$BB$22,3,FALSE),VLOOKUP(O2729,Info!$AZ$23:$BB$39,3,FALSE)),IF(P2729&lt;="250",VLOOKUP(O2729,Info!$AO$4:$AQ$22,3,FALSE),VLOOKUP(O2729,Info!$AO$23:$AP$39,3,FALSE))))))</f>
        <v/>
      </c>
      <c r="AD2729" s="1"/>
      <c r="AE2729" s="1" t="str">
        <f>IF($L2729="None","",IF(ISERROR(VLOOKUP($L2729,Info!$B$4:$B$266,1,FALSE)),"",VLOOKUP($L2729,Info!$B$4:$L$266,4,FALSE)))</f>
        <v/>
      </c>
      <c r="AF2729" s="1" t="str">
        <f>IF($L2729="None","",IF(ISERROR(VLOOKUP($L2729,Info!$B$4:$B$266,1,FALSE)),"",VLOOKUP($L2729,Info!$B$4:$L$266,6,FALSE)))</f>
        <v/>
      </c>
      <c r="AG2729" s="1"/>
      <c r="AH2729" s="33" t="str" cm="1">
        <f t="array" ref="AH2729">IF(AND(L2729&lt;&gt;"",O2729&lt;&gt;"",R2729:S2729&lt;&gt;"",W2729:X2729&lt;&gt;"",Z2729:AA2729&lt;&gt;"",AC2729&lt;&gt;""),"Good","Bad")</f>
        <v>Bad</v>
      </c>
      <c r="AL2729" t="str" cm="1">
        <f t="array" ref="AL2729">IF(R2729&gt;0,_xlfn.IFS(COUNTIF($L$20:L2729,"&lt;&gt;")&lt;101,1,COUNTIF($L$20:L2729,"&lt;&gt;")&lt;201,2,COUNTIF($L$20:L2729,"&lt;&gt;")&lt;301,3,COUNTIF($L$20:L2729,"&lt;&gt;")&lt;401,4,COUNTIF($L$20:L2729,"&lt;&gt;")&lt;501,5,COUNTIF($L$20:L2729,"&lt;&gt;")&lt;601,6,COUNTIF($L$20:L2729,"&lt;&gt;")&lt;701,7,COUNTIF($L$20:L2729,"&lt;&gt;")&lt;801,8,COUNTIF($L$20:L2729,"&lt;&gt;")&lt;901,9,COUNTIF($L$20:L2729,"&lt;&gt;")&lt;1001,10,COUNTIF($L$20:L2729,"&lt;&gt;")&lt;1101,11,COUNTIF($L$20:L2729,"&lt;&gt;")&lt;1201,12,COUNTIF($L$20:L2729,"&lt;&gt;")&lt;1301,13,COUNTIF($L$20:L2729,"&lt;&gt;")&lt;1401,14,COUNTIF($L$20:L2729,"&lt;&gt;")&lt;1501,15,COUNTIF($L$20:L2729,"&lt;&gt;")&lt;1601,16,COUNTIF($L$20:L2729,"&lt;&gt;")&lt;1701,17,COUNTIF($L$20:L2729,"&lt;&gt;")&lt;1801,18,COUNTIF($L$20:L2729,"&lt;&gt;")&lt;1901,19,COUNTIF($L$20:L2729,"&lt;&gt;")&lt;2001,20,COUNTIF($L$20:L2729,"&lt;&gt;")&lt;2101,21,COUNTIF($L$20:L2729,"&lt;&gt;")&lt;2201,22,COUNTIF($L$20:L2729,"&lt;&gt;")&lt;2301,23,COUNTIF($L$20:L2729,"&lt;&gt;")&lt;2401,24,COUNTIF($L$20:L2729,"&lt;&gt;")&lt;2501,25,COUNTIF($L$20:L2729,"&lt;&gt;")&lt;2601,26,COUNTIF($L$20:L2729,"&lt;&gt;")&lt;2701,27,COUNTIF($L$20:L2729,"&lt;&gt;")&lt;2801,28,COUNTIF($L$20:L2729,"&lt;&gt;")&lt;2901,29,COUNTIF($L$20:L2729,"&lt;&gt;")&lt;3001,30),"")</f>
        <v/>
      </c>
      <c r="AM2729" t="str">
        <f t="shared" si="210"/>
        <v/>
      </c>
      <c r="AN2729" t="str">
        <f t="shared" si="214"/>
        <v/>
      </c>
      <c r="AP2729" t="str">
        <f t="shared" si="213"/>
        <v/>
      </c>
      <c r="AQ2729" t="str">
        <f>IF(AO2729="","",COUNTIFS(AM2729:$AM$3019,AO2729))</f>
        <v/>
      </c>
    </row>
    <row r="2730" spans="1:43" x14ac:dyDescent="0.25">
      <c r="A2730" s="6" t="str">
        <f>IF(COUNT($A$20:A2729)&lt;&gt;$B$4,IF(A2729="","",A2729+1),"")</f>
        <v/>
      </c>
      <c r="B2730" s="3"/>
      <c r="C2730" s="3"/>
      <c r="D2730" s="122"/>
      <c r="E2730" s="3"/>
      <c r="F2730" s="3"/>
      <c r="G2730" s="3"/>
      <c r="H2730" s="3"/>
      <c r="I2730" s="120"/>
      <c r="J2730" s="3"/>
      <c r="K2730" s="95" t="str" cm="1">
        <f t="array" ref="K2730">IF(OR($J$14 = "A",$J$14 = "B",$J$14 = "C"),IF(I2730="","",IF(LEN(I2730)&gt;2,_xlfn.IFS(ISNUMBER(SEARCH("_",I2730)),I2730,ISNUMBER(SEARCH(", ",I2730)),SUBSTITUTE(I2730,", ","_"),ISNUMBER(SEARCH("/ ",I2730)),SUBSTITUTE(I2730,"/ ","_"),ISNUMBER(SEARCH(",",I2730)),SUBSTITUTE(I2730,",","_"),ISNUMBER(SEARCH("/",I2730)),SUBSTITUTE(I2730,"/","_"),ISNUMBER(SEARCH("",I2730)),I2730),I2730)),IF(OR($J$14 = "J",$J$14 = "K"),"",IF(D2730="","",IF(LEN(D2730)&gt;2,_xlfn.IFS(ISNUMBER(SEARCH("_",D2730)),D2730,ISNUMBER(SEARCH(", ",D2730)),SUBSTITUTE(D2730,", ","_"),ISNUMBER(SEARCH("/ ",D2730)),SUBSTITUTE(D2730,"/ ","_"),ISNUMBER(SEARCH(",",D2730)),SUBSTITUTE(D2730,",","_"),ISNUMBER(SEARCH("/",D2730)),SUBSTITUTE(D2730,"/","_"),ISNUMBER(SEARCH("",D2730)),D2730),D2730))))</f>
        <v/>
      </c>
      <c r="L2730" s="1"/>
      <c r="M2730" s="1" t="str">
        <f t="shared" si="211"/>
        <v/>
      </c>
      <c r="N2730" s="94" t="str">
        <f>IF($L2730="None","",IF(ISERROR(VLOOKUP($L2730,Info!$B$4:$B$266,1,FALSE)),"",VLOOKUP($L2730,Info!$B$4:$L$266,5,FALSE)))</f>
        <v/>
      </c>
      <c r="O2730" s="94" t="str">
        <f>IF(K2730="","",IF(AND($J$12&lt;&gt;"ABC",N2730="3"),"BAC",IF(N2730="3","ABC",IF($J$12&lt;&gt;"ABC",IF($J$10="Standard",VLOOKUP(K2730,Info!$BE$4:$BF$481,2,FALSE),VLOOKUP(K2730,Info!$BI$4:$BJ$482,2,FALSE)),IF($J$10="Standard",VLOOKUP(K2730,Info!$AG$4:$AH$2994,2,FALSE),VLOOKUP(K2730,Info!$AK$4:$AL$2997,2,FALSE))))))</f>
        <v/>
      </c>
      <c r="P2730" s="94" t="str">
        <f>IF($L2730="None","",IF(ISERROR(VLOOKUP($L2730,Info!$B$4:$B$266,1,FALSE)),"",VLOOKUP($L2730,Info!$B$4:$L$266,3,FALSE)))</f>
        <v/>
      </c>
      <c r="Q2730" s="96" t="str">
        <f>IF($L2730="None","",IF(ISERROR(VLOOKUP($L2730,Info!$B$4:$B$266,1,FALSE)),"",VLOOKUP($L2730,Info!$B$4:$L$266,4,FALSE)))</f>
        <v/>
      </c>
      <c r="R2730" s="1"/>
      <c r="S2730" s="6" t="str">
        <f t="shared" si="212"/>
        <v/>
      </c>
      <c r="T2730" s="6" t="str">
        <f>IF($L2730="None","",IF(ISERROR(VLOOKUP($L2730,Info!$B$4:$B$266,1,FALSE)),"",VLOOKUP($L2730,Info!$B$4:$L$266,11,FALSE)))</f>
        <v/>
      </c>
      <c r="U2730" s="1"/>
      <c r="V2730" s="1"/>
      <c r="W2730" s="1"/>
      <c r="X2730" s="1" t="str">
        <f>IF($L2730="None","",IF(ISERROR(VLOOKUP($L2730,Info!$B$4:$B$266,1,FALSE)),"",IF(OR(W2730="Metallic Liquid Tight",W2730="Non-Metallic Liquid Tight",W2730="LSZH",W2730="Greenfield"),VLOOKUP($L2730,Info!$B$4:$L$266,7,FALSE),"N/A")))</f>
        <v/>
      </c>
      <c r="Y2730" s="1"/>
      <c r="Z2730" s="96" t="str">
        <f>IF($L2730="None","",IF(ISERROR(VLOOKUP($L2730,Info!$B$4:$B$266,1,FALSE)),"",VLOOKUP($L2730,Info!$B$4:$L$266,9,FALSE)))</f>
        <v/>
      </c>
      <c r="AA2730" s="96" t="str">
        <f>IF($L2730="None","",IF(ISERROR(VLOOKUP($L2730,Info!$B$4:$B$266,1,FALSE)),"",VLOOKUP($L2730,Info!$B$4:$L$266,8,FALSE)))</f>
        <v/>
      </c>
      <c r="AB2730" s="96" t="str">
        <f>IF($L2730="None","",IF(ISERROR(VLOOKUP($L2730,Info!$B$4:$B$266,1,FALSE)),"",VLOOKUP($L2730,Info!$B$4:$L$266,10,FALSE)))</f>
        <v/>
      </c>
      <c r="AC2730" s="1" t="str">
        <f>IF(W2730="SO Cable","Black,White",IF(O2730="","",IF(P2730="","",IF($J$12&lt;&gt;"ABC",IF(P2730&lt;="250",VLOOKUP(O2730,Info!$AZ$4:$BB$22,3,FALSE),VLOOKUP(O2730,Info!$AZ$23:$BB$39,3,FALSE)),IF(P2730&lt;="250",VLOOKUP(O2730,Info!$AO$4:$AQ$22,3,FALSE),VLOOKUP(O2730,Info!$AO$23:$AP$39,3,FALSE))))))</f>
        <v/>
      </c>
      <c r="AD2730" s="1"/>
      <c r="AE2730" s="1" t="str">
        <f>IF($L2730="None","",IF(ISERROR(VLOOKUP($L2730,Info!$B$4:$B$266,1,FALSE)),"",VLOOKUP($L2730,Info!$B$4:$L$266,4,FALSE)))</f>
        <v/>
      </c>
      <c r="AF2730" s="1" t="str">
        <f>IF($L2730="None","",IF(ISERROR(VLOOKUP($L2730,Info!$B$4:$B$266,1,FALSE)),"",VLOOKUP($L2730,Info!$B$4:$L$266,6,FALSE)))</f>
        <v/>
      </c>
      <c r="AG2730" s="1"/>
      <c r="AH2730" s="33" t="str" cm="1">
        <f t="array" ref="AH2730">IF(AND(L2730&lt;&gt;"",O2730&lt;&gt;"",R2730:S2730&lt;&gt;"",W2730:X2730&lt;&gt;"",Z2730:AA2730&lt;&gt;"",AC2730&lt;&gt;""),"Good","Bad")</f>
        <v>Bad</v>
      </c>
      <c r="AL2730" t="str" cm="1">
        <f t="array" ref="AL2730">IF(R2730&gt;0,_xlfn.IFS(COUNTIF($L$20:L2730,"&lt;&gt;")&lt;101,1,COUNTIF($L$20:L2730,"&lt;&gt;")&lt;201,2,COUNTIF($L$20:L2730,"&lt;&gt;")&lt;301,3,COUNTIF($L$20:L2730,"&lt;&gt;")&lt;401,4,COUNTIF($L$20:L2730,"&lt;&gt;")&lt;501,5,COUNTIF($L$20:L2730,"&lt;&gt;")&lt;601,6,COUNTIF($L$20:L2730,"&lt;&gt;")&lt;701,7,COUNTIF($L$20:L2730,"&lt;&gt;")&lt;801,8,COUNTIF($L$20:L2730,"&lt;&gt;")&lt;901,9,COUNTIF($L$20:L2730,"&lt;&gt;")&lt;1001,10,COUNTIF($L$20:L2730,"&lt;&gt;")&lt;1101,11,COUNTIF($L$20:L2730,"&lt;&gt;")&lt;1201,12,COUNTIF($L$20:L2730,"&lt;&gt;")&lt;1301,13,COUNTIF($L$20:L2730,"&lt;&gt;")&lt;1401,14,COUNTIF($L$20:L2730,"&lt;&gt;")&lt;1501,15,COUNTIF($L$20:L2730,"&lt;&gt;")&lt;1601,16,COUNTIF($L$20:L2730,"&lt;&gt;")&lt;1701,17,COUNTIF($L$20:L2730,"&lt;&gt;")&lt;1801,18,COUNTIF($L$20:L2730,"&lt;&gt;")&lt;1901,19,COUNTIF($L$20:L2730,"&lt;&gt;")&lt;2001,20,COUNTIF($L$20:L2730,"&lt;&gt;")&lt;2101,21,COUNTIF($L$20:L2730,"&lt;&gt;")&lt;2201,22,COUNTIF($L$20:L2730,"&lt;&gt;")&lt;2301,23,COUNTIF($L$20:L2730,"&lt;&gt;")&lt;2401,24,COUNTIF($L$20:L2730,"&lt;&gt;")&lt;2501,25,COUNTIF($L$20:L2730,"&lt;&gt;")&lt;2601,26,COUNTIF($L$20:L2730,"&lt;&gt;")&lt;2701,27,COUNTIF($L$20:L2730,"&lt;&gt;")&lt;2801,28,COUNTIF($L$20:L2730,"&lt;&gt;")&lt;2901,29,COUNTIF($L$20:L2730,"&lt;&gt;")&lt;3001,30),"")</f>
        <v/>
      </c>
      <c r="AM2730" t="str">
        <f t="shared" si="210"/>
        <v/>
      </c>
      <c r="AN2730" t="str">
        <f t="shared" si="214"/>
        <v/>
      </c>
      <c r="AP2730" t="str">
        <f t="shared" si="213"/>
        <v/>
      </c>
      <c r="AQ2730" t="str">
        <f>IF(AO2730="","",COUNTIFS(AM2730:$AM$3019,AO2730))</f>
        <v/>
      </c>
    </row>
    <row r="2731" spans="1:43" x14ac:dyDescent="0.25">
      <c r="A2731" s="6" t="str">
        <f>IF(COUNT($A$20:A2730)&lt;&gt;$B$4,IF(A2730="","",A2730+1),"")</f>
        <v/>
      </c>
      <c r="B2731" s="3"/>
      <c r="C2731" s="3"/>
      <c r="D2731" s="122"/>
      <c r="E2731" s="3"/>
      <c r="F2731" s="3"/>
      <c r="G2731" s="3"/>
      <c r="H2731" s="3"/>
      <c r="I2731" s="120"/>
      <c r="J2731" s="3"/>
      <c r="K2731" s="95" t="str" cm="1">
        <f t="array" ref="K2731">IF(OR($J$14 = "A",$J$14 = "B",$J$14 = "C"),IF(I2731="","",IF(LEN(I2731)&gt;2,_xlfn.IFS(ISNUMBER(SEARCH("_",I2731)),I2731,ISNUMBER(SEARCH(", ",I2731)),SUBSTITUTE(I2731,", ","_"),ISNUMBER(SEARCH("/ ",I2731)),SUBSTITUTE(I2731,"/ ","_"),ISNUMBER(SEARCH(",",I2731)),SUBSTITUTE(I2731,",","_"),ISNUMBER(SEARCH("/",I2731)),SUBSTITUTE(I2731,"/","_"),ISNUMBER(SEARCH("",I2731)),I2731),I2731)),IF(OR($J$14 = "J",$J$14 = "K"),"",IF(D2731="","",IF(LEN(D2731)&gt;2,_xlfn.IFS(ISNUMBER(SEARCH("_",D2731)),D2731,ISNUMBER(SEARCH(", ",D2731)),SUBSTITUTE(D2731,", ","_"),ISNUMBER(SEARCH("/ ",D2731)),SUBSTITUTE(D2731,"/ ","_"),ISNUMBER(SEARCH(",",D2731)),SUBSTITUTE(D2731,",","_"),ISNUMBER(SEARCH("/",D2731)),SUBSTITUTE(D2731,"/","_"),ISNUMBER(SEARCH("",D2731)),D2731),D2731))))</f>
        <v/>
      </c>
      <c r="L2731" s="1"/>
      <c r="M2731" s="1" t="str">
        <f t="shared" si="211"/>
        <v/>
      </c>
      <c r="N2731" s="94" t="str">
        <f>IF($L2731="None","",IF(ISERROR(VLOOKUP($L2731,Info!$B$4:$B$266,1,FALSE)),"",VLOOKUP($L2731,Info!$B$4:$L$266,5,FALSE)))</f>
        <v/>
      </c>
      <c r="O2731" s="94" t="str">
        <f>IF(K2731="","",IF(AND($J$12&lt;&gt;"ABC",N2731="3"),"BAC",IF(N2731="3","ABC",IF($J$12&lt;&gt;"ABC",IF($J$10="Standard",VLOOKUP(K2731,Info!$BE$4:$BF$481,2,FALSE),VLOOKUP(K2731,Info!$BI$4:$BJ$482,2,FALSE)),IF($J$10="Standard",VLOOKUP(K2731,Info!$AG$4:$AH$2994,2,FALSE),VLOOKUP(K2731,Info!$AK$4:$AL$2997,2,FALSE))))))</f>
        <v/>
      </c>
      <c r="P2731" s="94" t="str">
        <f>IF($L2731="None","",IF(ISERROR(VLOOKUP($L2731,Info!$B$4:$B$266,1,FALSE)),"",VLOOKUP($L2731,Info!$B$4:$L$266,3,FALSE)))</f>
        <v/>
      </c>
      <c r="Q2731" s="96" t="str">
        <f>IF($L2731="None","",IF(ISERROR(VLOOKUP($L2731,Info!$B$4:$B$266,1,FALSE)),"",VLOOKUP($L2731,Info!$B$4:$L$266,4,FALSE)))</f>
        <v/>
      </c>
      <c r="R2731" s="1"/>
      <c r="S2731" s="6" t="str">
        <f t="shared" si="212"/>
        <v/>
      </c>
      <c r="T2731" s="6" t="str">
        <f>IF($L2731="None","",IF(ISERROR(VLOOKUP($L2731,Info!$B$4:$B$266,1,FALSE)),"",VLOOKUP($L2731,Info!$B$4:$L$266,11,FALSE)))</f>
        <v/>
      </c>
      <c r="U2731" s="1"/>
      <c r="V2731" s="1"/>
      <c r="W2731" s="1"/>
      <c r="X2731" s="1" t="str">
        <f>IF($L2731="None","",IF(ISERROR(VLOOKUP($L2731,Info!$B$4:$B$266,1,FALSE)),"",IF(OR(W2731="Metallic Liquid Tight",W2731="Non-Metallic Liquid Tight",W2731="LSZH",W2731="Greenfield"),VLOOKUP($L2731,Info!$B$4:$L$266,7,FALSE),"N/A")))</f>
        <v/>
      </c>
      <c r="Y2731" s="1"/>
      <c r="Z2731" s="96" t="str">
        <f>IF($L2731="None","",IF(ISERROR(VLOOKUP($L2731,Info!$B$4:$B$266,1,FALSE)),"",VLOOKUP($L2731,Info!$B$4:$L$266,9,FALSE)))</f>
        <v/>
      </c>
      <c r="AA2731" s="96" t="str">
        <f>IF($L2731="None","",IF(ISERROR(VLOOKUP($L2731,Info!$B$4:$B$266,1,FALSE)),"",VLOOKUP($L2731,Info!$B$4:$L$266,8,FALSE)))</f>
        <v/>
      </c>
      <c r="AB2731" s="96" t="str">
        <f>IF($L2731="None","",IF(ISERROR(VLOOKUP($L2731,Info!$B$4:$B$266,1,FALSE)),"",VLOOKUP($L2731,Info!$B$4:$L$266,10,FALSE)))</f>
        <v/>
      </c>
      <c r="AC2731" s="1" t="str">
        <f>IF(W2731="SO Cable","Black,White",IF(O2731="","",IF(P2731="","",IF($J$12&lt;&gt;"ABC",IF(P2731&lt;="250",VLOOKUP(O2731,Info!$AZ$4:$BB$22,3,FALSE),VLOOKUP(O2731,Info!$AZ$23:$BB$39,3,FALSE)),IF(P2731&lt;="250",VLOOKUP(O2731,Info!$AO$4:$AQ$22,3,FALSE),VLOOKUP(O2731,Info!$AO$23:$AP$39,3,FALSE))))))</f>
        <v/>
      </c>
      <c r="AD2731" s="1"/>
      <c r="AE2731" s="1" t="str">
        <f>IF($L2731="None","",IF(ISERROR(VLOOKUP($L2731,Info!$B$4:$B$266,1,FALSE)),"",VLOOKUP($L2731,Info!$B$4:$L$266,4,FALSE)))</f>
        <v/>
      </c>
      <c r="AF2731" s="1" t="str">
        <f>IF($L2731="None","",IF(ISERROR(VLOOKUP($L2731,Info!$B$4:$B$266,1,FALSE)),"",VLOOKUP($L2731,Info!$B$4:$L$266,6,FALSE)))</f>
        <v/>
      </c>
      <c r="AG2731" s="1"/>
      <c r="AH2731" s="33" t="str" cm="1">
        <f t="array" ref="AH2731">IF(AND(L2731&lt;&gt;"",O2731&lt;&gt;"",R2731:S2731&lt;&gt;"",W2731:X2731&lt;&gt;"",Z2731:AA2731&lt;&gt;"",AC2731&lt;&gt;""),"Good","Bad")</f>
        <v>Bad</v>
      </c>
      <c r="AL2731" t="str" cm="1">
        <f t="array" ref="AL2731">IF(R2731&gt;0,_xlfn.IFS(COUNTIF($L$20:L2731,"&lt;&gt;")&lt;101,1,COUNTIF($L$20:L2731,"&lt;&gt;")&lt;201,2,COUNTIF($L$20:L2731,"&lt;&gt;")&lt;301,3,COUNTIF($L$20:L2731,"&lt;&gt;")&lt;401,4,COUNTIF($L$20:L2731,"&lt;&gt;")&lt;501,5,COUNTIF($L$20:L2731,"&lt;&gt;")&lt;601,6,COUNTIF($L$20:L2731,"&lt;&gt;")&lt;701,7,COUNTIF($L$20:L2731,"&lt;&gt;")&lt;801,8,COUNTIF($L$20:L2731,"&lt;&gt;")&lt;901,9,COUNTIF($L$20:L2731,"&lt;&gt;")&lt;1001,10,COUNTIF($L$20:L2731,"&lt;&gt;")&lt;1101,11,COUNTIF($L$20:L2731,"&lt;&gt;")&lt;1201,12,COUNTIF($L$20:L2731,"&lt;&gt;")&lt;1301,13,COUNTIF($L$20:L2731,"&lt;&gt;")&lt;1401,14,COUNTIF($L$20:L2731,"&lt;&gt;")&lt;1501,15,COUNTIF($L$20:L2731,"&lt;&gt;")&lt;1601,16,COUNTIF($L$20:L2731,"&lt;&gt;")&lt;1701,17,COUNTIF($L$20:L2731,"&lt;&gt;")&lt;1801,18,COUNTIF($L$20:L2731,"&lt;&gt;")&lt;1901,19,COUNTIF($L$20:L2731,"&lt;&gt;")&lt;2001,20,COUNTIF($L$20:L2731,"&lt;&gt;")&lt;2101,21,COUNTIF($L$20:L2731,"&lt;&gt;")&lt;2201,22,COUNTIF($L$20:L2731,"&lt;&gt;")&lt;2301,23,COUNTIF($L$20:L2731,"&lt;&gt;")&lt;2401,24,COUNTIF($L$20:L2731,"&lt;&gt;")&lt;2501,25,COUNTIF($L$20:L2731,"&lt;&gt;")&lt;2601,26,COUNTIF($L$20:L2731,"&lt;&gt;")&lt;2701,27,COUNTIF($L$20:L2731,"&lt;&gt;")&lt;2801,28,COUNTIF($L$20:L2731,"&lt;&gt;")&lt;2901,29,COUNTIF($L$20:L2731,"&lt;&gt;")&lt;3001,30),"")</f>
        <v/>
      </c>
      <c r="AM2731" t="str">
        <f t="shared" si="210"/>
        <v/>
      </c>
      <c r="AN2731" t="str">
        <f t="shared" si="214"/>
        <v/>
      </c>
      <c r="AP2731" t="str">
        <f t="shared" si="213"/>
        <v/>
      </c>
      <c r="AQ2731" t="str">
        <f>IF(AO2731="","",COUNTIFS(AM2731:$AM$3019,AO2731))</f>
        <v/>
      </c>
    </row>
    <row r="2732" spans="1:43" x14ac:dyDescent="0.25">
      <c r="A2732" s="6" t="str">
        <f>IF(COUNT($A$20:A2731)&lt;&gt;$B$4,IF(A2731="","",A2731+1),"")</f>
        <v/>
      </c>
      <c r="B2732" s="3"/>
      <c r="C2732" s="3"/>
      <c r="D2732" s="122"/>
      <c r="E2732" s="3"/>
      <c r="F2732" s="3"/>
      <c r="G2732" s="3"/>
      <c r="H2732" s="3"/>
      <c r="I2732" s="120"/>
      <c r="J2732" s="3"/>
      <c r="K2732" s="95" t="str" cm="1">
        <f t="array" ref="K2732">IF(OR($J$14 = "A",$J$14 = "B",$J$14 = "C"),IF(I2732="","",IF(LEN(I2732)&gt;2,_xlfn.IFS(ISNUMBER(SEARCH("_",I2732)),I2732,ISNUMBER(SEARCH(", ",I2732)),SUBSTITUTE(I2732,", ","_"),ISNUMBER(SEARCH("/ ",I2732)),SUBSTITUTE(I2732,"/ ","_"),ISNUMBER(SEARCH(",",I2732)),SUBSTITUTE(I2732,",","_"),ISNUMBER(SEARCH("/",I2732)),SUBSTITUTE(I2732,"/","_"),ISNUMBER(SEARCH("",I2732)),I2732),I2732)),IF(OR($J$14 = "J",$J$14 = "K"),"",IF(D2732="","",IF(LEN(D2732)&gt;2,_xlfn.IFS(ISNUMBER(SEARCH("_",D2732)),D2732,ISNUMBER(SEARCH(", ",D2732)),SUBSTITUTE(D2732,", ","_"),ISNUMBER(SEARCH("/ ",D2732)),SUBSTITUTE(D2732,"/ ","_"),ISNUMBER(SEARCH(",",D2732)),SUBSTITUTE(D2732,",","_"),ISNUMBER(SEARCH("/",D2732)),SUBSTITUTE(D2732,"/","_"),ISNUMBER(SEARCH("",D2732)),D2732),D2732))))</f>
        <v/>
      </c>
      <c r="L2732" s="1"/>
      <c r="M2732" s="1" t="str">
        <f t="shared" si="211"/>
        <v/>
      </c>
      <c r="N2732" s="94" t="str">
        <f>IF($L2732="None","",IF(ISERROR(VLOOKUP($L2732,Info!$B$4:$B$266,1,FALSE)),"",VLOOKUP($L2732,Info!$B$4:$L$266,5,FALSE)))</f>
        <v/>
      </c>
      <c r="O2732" s="94" t="str">
        <f>IF(K2732="","",IF(AND($J$12&lt;&gt;"ABC",N2732="3"),"BAC",IF(N2732="3","ABC",IF($J$12&lt;&gt;"ABC",IF($J$10="Standard",VLOOKUP(K2732,Info!$BE$4:$BF$481,2,FALSE),VLOOKUP(K2732,Info!$BI$4:$BJ$482,2,FALSE)),IF($J$10="Standard",VLOOKUP(K2732,Info!$AG$4:$AH$2994,2,FALSE),VLOOKUP(K2732,Info!$AK$4:$AL$2997,2,FALSE))))))</f>
        <v/>
      </c>
      <c r="P2732" s="94" t="str">
        <f>IF($L2732="None","",IF(ISERROR(VLOOKUP($L2732,Info!$B$4:$B$266,1,FALSE)),"",VLOOKUP($L2732,Info!$B$4:$L$266,3,FALSE)))</f>
        <v/>
      </c>
      <c r="Q2732" s="96" t="str">
        <f>IF($L2732="None","",IF(ISERROR(VLOOKUP($L2732,Info!$B$4:$B$266,1,FALSE)),"",VLOOKUP($L2732,Info!$B$4:$L$266,4,FALSE)))</f>
        <v/>
      </c>
      <c r="R2732" s="1"/>
      <c r="S2732" s="6" t="str">
        <f t="shared" si="212"/>
        <v/>
      </c>
      <c r="T2732" s="6" t="str">
        <f>IF($L2732="None","",IF(ISERROR(VLOOKUP($L2732,Info!$B$4:$B$266,1,FALSE)),"",VLOOKUP($L2732,Info!$B$4:$L$266,11,FALSE)))</f>
        <v/>
      </c>
      <c r="U2732" s="1"/>
      <c r="V2732" s="1"/>
      <c r="W2732" s="1"/>
      <c r="X2732" s="1" t="str">
        <f>IF($L2732="None","",IF(ISERROR(VLOOKUP($L2732,Info!$B$4:$B$266,1,FALSE)),"",IF(OR(W2732="Metallic Liquid Tight",W2732="Non-Metallic Liquid Tight",W2732="LSZH",W2732="Greenfield"),VLOOKUP($L2732,Info!$B$4:$L$266,7,FALSE),"N/A")))</f>
        <v/>
      </c>
      <c r="Y2732" s="1"/>
      <c r="Z2732" s="96" t="str">
        <f>IF($L2732="None","",IF(ISERROR(VLOOKUP($L2732,Info!$B$4:$B$266,1,FALSE)),"",VLOOKUP($L2732,Info!$B$4:$L$266,9,FALSE)))</f>
        <v/>
      </c>
      <c r="AA2732" s="96" t="str">
        <f>IF($L2732="None","",IF(ISERROR(VLOOKUP($L2732,Info!$B$4:$B$266,1,FALSE)),"",VLOOKUP($L2732,Info!$B$4:$L$266,8,FALSE)))</f>
        <v/>
      </c>
      <c r="AB2732" s="96" t="str">
        <f>IF($L2732="None","",IF(ISERROR(VLOOKUP($L2732,Info!$B$4:$B$266,1,FALSE)),"",VLOOKUP($L2732,Info!$B$4:$L$266,10,FALSE)))</f>
        <v/>
      </c>
      <c r="AC2732" s="1" t="str">
        <f>IF(W2732="SO Cable","Black,White",IF(O2732="","",IF(P2732="","",IF($J$12&lt;&gt;"ABC",IF(P2732&lt;="250",VLOOKUP(O2732,Info!$AZ$4:$BB$22,3,FALSE),VLOOKUP(O2732,Info!$AZ$23:$BB$39,3,FALSE)),IF(P2732&lt;="250",VLOOKUP(O2732,Info!$AO$4:$AQ$22,3,FALSE),VLOOKUP(O2732,Info!$AO$23:$AP$39,3,FALSE))))))</f>
        <v/>
      </c>
      <c r="AD2732" s="1"/>
      <c r="AE2732" s="1" t="str">
        <f>IF($L2732="None","",IF(ISERROR(VLOOKUP($L2732,Info!$B$4:$B$266,1,FALSE)),"",VLOOKUP($L2732,Info!$B$4:$L$266,4,FALSE)))</f>
        <v/>
      </c>
      <c r="AF2732" s="1" t="str">
        <f>IF($L2732="None","",IF(ISERROR(VLOOKUP($L2732,Info!$B$4:$B$266,1,FALSE)),"",VLOOKUP($L2732,Info!$B$4:$L$266,6,FALSE)))</f>
        <v/>
      </c>
      <c r="AG2732" s="1"/>
      <c r="AH2732" s="33" t="str" cm="1">
        <f t="array" ref="AH2732">IF(AND(L2732&lt;&gt;"",O2732&lt;&gt;"",R2732:S2732&lt;&gt;"",W2732:X2732&lt;&gt;"",Z2732:AA2732&lt;&gt;"",AC2732&lt;&gt;""),"Good","Bad")</f>
        <v>Bad</v>
      </c>
      <c r="AL2732" t="str" cm="1">
        <f t="array" ref="AL2732">IF(R2732&gt;0,_xlfn.IFS(COUNTIF($L$20:L2732,"&lt;&gt;")&lt;101,1,COUNTIF($L$20:L2732,"&lt;&gt;")&lt;201,2,COUNTIF($L$20:L2732,"&lt;&gt;")&lt;301,3,COUNTIF($L$20:L2732,"&lt;&gt;")&lt;401,4,COUNTIF($L$20:L2732,"&lt;&gt;")&lt;501,5,COUNTIF($L$20:L2732,"&lt;&gt;")&lt;601,6,COUNTIF($L$20:L2732,"&lt;&gt;")&lt;701,7,COUNTIF($L$20:L2732,"&lt;&gt;")&lt;801,8,COUNTIF($L$20:L2732,"&lt;&gt;")&lt;901,9,COUNTIF($L$20:L2732,"&lt;&gt;")&lt;1001,10,COUNTIF($L$20:L2732,"&lt;&gt;")&lt;1101,11,COUNTIF($L$20:L2732,"&lt;&gt;")&lt;1201,12,COUNTIF($L$20:L2732,"&lt;&gt;")&lt;1301,13,COUNTIF($L$20:L2732,"&lt;&gt;")&lt;1401,14,COUNTIF($L$20:L2732,"&lt;&gt;")&lt;1501,15,COUNTIF($L$20:L2732,"&lt;&gt;")&lt;1601,16,COUNTIF($L$20:L2732,"&lt;&gt;")&lt;1701,17,COUNTIF($L$20:L2732,"&lt;&gt;")&lt;1801,18,COUNTIF($L$20:L2732,"&lt;&gt;")&lt;1901,19,COUNTIF($L$20:L2732,"&lt;&gt;")&lt;2001,20,COUNTIF($L$20:L2732,"&lt;&gt;")&lt;2101,21,COUNTIF($L$20:L2732,"&lt;&gt;")&lt;2201,22,COUNTIF($L$20:L2732,"&lt;&gt;")&lt;2301,23,COUNTIF($L$20:L2732,"&lt;&gt;")&lt;2401,24,COUNTIF($L$20:L2732,"&lt;&gt;")&lt;2501,25,COUNTIF($L$20:L2732,"&lt;&gt;")&lt;2601,26,COUNTIF($L$20:L2732,"&lt;&gt;")&lt;2701,27,COUNTIF($L$20:L2732,"&lt;&gt;")&lt;2801,28,COUNTIF($L$20:L2732,"&lt;&gt;")&lt;2901,29,COUNTIF($L$20:L2732,"&lt;&gt;")&lt;3001,30),"")</f>
        <v/>
      </c>
      <c r="AM2732" t="str">
        <f t="shared" si="210"/>
        <v/>
      </c>
      <c r="AN2732" t="str">
        <f t="shared" si="214"/>
        <v/>
      </c>
      <c r="AP2732" t="str">
        <f t="shared" si="213"/>
        <v/>
      </c>
      <c r="AQ2732" t="str">
        <f>IF(AO2732="","",COUNTIFS(AM2732:$AM$3019,AO2732))</f>
        <v/>
      </c>
    </row>
    <row r="2733" spans="1:43" x14ac:dyDescent="0.25">
      <c r="A2733" s="6" t="str">
        <f>IF(COUNT($A$20:A2732)&lt;&gt;$B$4,IF(A2732="","",A2732+1),"")</f>
        <v/>
      </c>
      <c r="B2733" s="3"/>
      <c r="C2733" s="3"/>
      <c r="D2733" s="122"/>
      <c r="E2733" s="3"/>
      <c r="F2733" s="3"/>
      <c r="G2733" s="3"/>
      <c r="H2733" s="3"/>
      <c r="I2733" s="120"/>
      <c r="J2733" s="3"/>
      <c r="K2733" s="95" t="str" cm="1">
        <f t="array" ref="K2733">IF(OR($J$14 = "A",$J$14 = "B",$J$14 = "C"),IF(I2733="","",IF(LEN(I2733)&gt;2,_xlfn.IFS(ISNUMBER(SEARCH("_",I2733)),I2733,ISNUMBER(SEARCH(", ",I2733)),SUBSTITUTE(I2733,", ","_"),ISNUMBER(SEARCH("/ ",I2733)),SUBSTITUTE(I2733,"/ ","_"),ISNUMBER(SEARCH(",",I2733)),SUBSTITUTE(I2733,",","_"),ISNUMBER(SEARCH("/",I2733)),SUBSTITUTE(I2733,"/","_"),ISNUMBER(SEARCH("",I2733)),I2733),I2733)),IF(OR($J$14 = "J",$J$14 = "K"),"",IF(D2733="","",IF(LEN(D2733)&gt;2,_xlfn.IFS(ISNUMBER(SEARCH("_",D2733)),D2733,ISNUMBER(SEARCH(", ",D2733)),SUBSTITUTE(D2733,", ","_"),ISNUMBER(SEARCH("/ ",D2733)),SUBSTITUTE(D2733,"/ ","_"),ISNUMBER(SEARCH(",",D2733)),SUBSTITUTE(D2733,",","_"),ISNUMBER(SEARCH("/",D2733)),SUBSTITUTE(D2733,"/","_"),ISNUMBER(SEARCH("",D2733)),D2733),D2733))))</f>
        <v/>
      </c>
      <c r="L2733" s="1"/>
      <c r="M2733" s="1" t="str">
        <f t="shared" si="211"/>
        <v/>
      </c>
      <c r="N2733" s="94" t="str">
        <f>IF($L2733="None","",IF(ISERROR(VLOOKUP($L2733,Info!$B$4:$B$266,1,FALSE)),"",VLOOKUP($L2733,Info!$B$4:$L$266,5,FALSE)))</f>
        <v/>
      </c>
      <c r="O2733" s="94" t="str">
        <f>IF(K2733="","",IF(AND($J$12&lt;&gt;"ABC",N2733="3"),"BAC",IF(N2733="3","ABC",IF($J$12&lt;&gt;"ABC",IF($J$10="Standard",VLOOKUP(K2733,Info!$BE$4:$BF$481,2,FALSE),VLOOKUP(K2733,Info!$BI$4:$BJ$482,2,FALSE)),IF($J$10="Standard",VLOOKUP(K2733,Info!$AG$4:$AH$2994,2,FALSE),VLOOKUP(K2733,Info!$AK$4:$AL$2997,2,FALSE))))))</f>
        <v/>
      </c>
      <c r="P2733" s="94" t="str">
        <f>IF($L2733="None","",IF(ISERROR(VLOOKUP($L2733,Info!$B$4:$B$266,1,FALSE)),"",VLOOKUP($L2733,Info!$B$4:$L$266,3,FALSE)))</f>
        <v/>
      </c>
      <c r="Q2733" s="96" t="str">
        <f>IF($L2733="None","",IF(ISERROR(VLOOKUP($L2733,Info!$B$4:$B$266,1,FALSE)),"",VLOOKUP($L2733,Info!$B$4:$L$266,4,FALSE)))</f>
        <v/>
      </c>
      <c r="R2733" s="1"/>
      <c r="S2733" s="6" t="str">
        <f t="shared" si="212"/>
        <v/>
      </c>
      <c r="T2733" s="6" t="str">
        <f>IF($L2733="None","",IF(ISERROR(VLOOKUP($L2733,Info!$B$4:$B$266,1,FALSE)),"",VLOOKUP($L2733,Info!$B$4:$L$266,11,FALSE)))</f>
        <v/>
      </c>
      <c r="U2733" s="1"/>
      <c r="V2733" s="1"/>
      <c r="W2733" s="1"/>
      <c r="X2733" s="1" t="str">
        <f>IF($L2733="None","",IF(ISERROR(VLOOKUP($L2733,Info!$B$4:$B$266,1,FALSE)),"",IF(OR(W2733="Metallic Liquid Tight",W2733="Non-Metallic Liquid Tight",W2733="LSZH",W2733="Greenfield"),VLOOKUP($L2733,Info!$B$4:$L$266,7,FALSE),"N/A")))</f>
        <v/>
      </c>
      <c r="Y2733" s="1"/>
      <c r="Z2733" s="96" t="str">
        <f>IF($L2733="None","",IF(ISERROR(VLOOKUP($L2733,Info!$B$4:$B$266,1,FALSE)),"",VLOOKUP($L2733,Info!$B$4:$L$266,9,FALSE)))</f>
        <v/>
      </c>
      <c r="AA2733" s="96" t="str">
        <f>IF($L2733="None","",IF(ISERROR(VLOOKUP($L2733,Info!$B$4:$B$266,1,FALSE)),"",VLOOKUP($L2733,Info!$B$4:$L$266,8,FALSE)))</f>
        <v/>
      </c>
      <c r="AB2733" s="96" t="str">
        <f>IF($L2733="None","",IF(ISERROR(VLOOKUP($L2733,Info!$B$4:$B$266,1,FALSE)),"",VLOOKUP($L2733,Info!$B$4:$L$266,10,FALSE)))</f>
        <v/>
      </c>
      <c r="AC2733" s="1" t="str">
        <f>IF(W2733="SO Cable","Black,White",IF(O2733="","",IF(P2733="","",IF($J$12&lt;&gt;"ABC",IF(P2733&lt;="250",VLOOKUP(O2733,Info!$AZ$4:$BB$22,3,FALSE),VLOOKUP(O2733,Info!$AZ$23:$BB$39,3,FALSE)),IF(P2733&lt;="250",VLOOKUP(O2733,Info!$AO$4:$AQ$22,3,FALSE),VLOOKUP(O2733,Info!$AO$23:$AP$39,3,FALSE))))))</f>
        <v/>
      </c>
      <c r="AD2733" s="1"/>
      <c r="AE2733" s="1" t="str">
        <f>IF($L2733="None","",IF(ISERROR(VLOOKUP($L2733,Info!$B$4:$B$266,1,FALSE)),"",VLOOKUP($L2733,Info!$B$4:$L$266,4,FALSE)))</f>
        <v/>
      </c>
      <c r="AF2733" s="1" t="str">
        <f>IF($L2733="None","",IF(ISERROR(VLOOKUP($L2733,Info!$B$4:$B$266,1,FALSE)),"",VLOOKUP($L2733,Info!$B$4:$L$266,6,FALSE)))</f>
        <v/>
      </c>
      <c r="AG2733" s="1"/>
      <c r="AH2733" s="33" t="str" cm="1">
        <f t="array" ref="AH2733">IF(AND(L2733&lt;&gt;"",O2733&lt;&gt;"",R2733:S2733&lt;&gt;"",W2733:X2733&lt;&gt;"",Z2733:AA2733&lt;&gt;"",AC2733&lt;&gt;""),"Good","Bad")</f>
        <v>Bad</v>
      </c>
      <c r="AL2733" t="str" cm="1">
        <f t="array" ref="AL2733">IF(R2733&gt;0,_xlfn.IFS(COUNTIF($L$20:L2733,"&lt;&gt;")&lt;101,1,COUNTIF($L$20:L2733,"&lt;&gt;")&lt;201,2,COUNTIF($L$20:L2733,"&lt;&gt;")&lt;301,3,COUNTIF($L$20:L2733,"&lt;&gt;")&lt;401,4,COUNTIF($L$20:L2733,"&lt;&gt;")&lt;501,5,COUNTIF($L$20:L2733,"&lt;&gt;")&lt;601,6,COUNTIF($L$20:L2733,"&lt;&gt;")&lt;701,7,COUNTIF($L$20:L2733,"&lt;&gt;")&lt;801,8,COUNTIF($L$20:L2733,"&lt;&gt;")&lt;901,9,COUNTIF($L$20:L2733,"&lt;&gt;")&lt;1001,10,COUNTIF($L$20:L2733,"&lt;&gt;")&lt;1101,11,COUNTIF($L$20:L2733,"&lt;&gt;")&lt;1201,12,COUNTIF($L$20:L2733,"&lt;&gt;")&lt;1301,13,COUNTIF($L$20:L2733,"&lt;&gt;")&lt;1401,14,COUNTIF($L$20:L2733,"&lt;&gt;")&lt;1501,15,COUNTIF($L$20:L2733,"&lt;&gt;")&lt;1601,16,COUNTIF($L$20:L2733,"&lt;&gt;")&lt;1701,17,COUNTIF($L$20:L2733,"&lt;&gt;")&lt;1801,18,COUNTIF($L$20:L2733,"&lt;&gt;")&lt;1901,19,COUNTIF($L$20:L2733,"&lt;&gt;")&lt;2001,20,COUNTIF($L$20:L2733,"&lt;&gt;")&lt;2101,21,COUNTIF($L$20:L2733,"&lt;&gt;")&lt;2201,22,COUNTIF($L$20:L2733,"&lt;&gt;")&lt;2301,23,COUNTIF($L$20:L2733,"&lt;&gt;")&lt;2401,24,COUNTIF($L$20:L2733,"&lt;&gt;")&lt;2501,25,COUNTIF($L$20:L2733,"&lt;&gt;")&lt;2601,26,COUNTIF($L$20:L2733,"&lt;&gt;")&lt;2701,27,COUNTIF($L$20:L2733,"&lt;&gt;")&lt;2801,28,COUNTIF($L$20:L2733,"&lt;&gt;")&lt;2901,29,COUNTIF($L$20:L2733,"&lt;&gt;")&lt;3001,30),"")</f>
        <v/>
      </c>
      <c r="AM2733" t="str">
        <f t="shared" si="210"/>
        <v/>
      </c>
      <c r="AN2733" t="str">
        <f t="shared" si="214"/>
        <v/>
      </c>
      <c r="AP2733" t="str">
        <f t="shared" si="213"/>
        <v/>
      </c>
      <c r="AQ2733" t="str">
        <f>IF(AO2733="","",COUNTIFS(AM2733:$AM$3019,AO2733))</f>
        <v/>
      </c>
    </row>
    <row r="2734" spans="1:43" x14ac:dyDescent="0.25">
      <c r="A2734" s="6" t="str">
        <f>IF(COUNT($A$20:A2733)&lt;&gt;$B$4,IF(A2733="","",A2733+1),"")</f>
        <v/>
      </c>
      <c r="B2734" s="3"/>
      <c r="C2734" s="3"/>
      <c r="D2734" s="122"/>
      <c r="E2734" s="3"/>
      <c r="F2734" s="3"/>
      <c r="G2734" s="3"/>
      <c r="H2734" s="3"/>
      <c r="I2734" s="120"/>
      <c r="J2734" s="3"/>
      <c r="K2734" s="95" t="str" cm="1">
        <f t="array" ref="K2734">IF(OR($J$14 = "A",$J$14 = "B",$J$14 = "C"),IF(I2734="","",IF(LEN(I2734)&gt;2,_xlfn.IFS(ISNUMBER(SEARCH("_",I2734)),I2734,ISNUMBER(SEARCH(", ",I2734)),SUBSTITUTE(I2734,", ","_"),ISNUMBER(SEARCH("/ ",I2734)),SUBSTITUTE(I2734,"/ ","_"),ISNUMBER(SEARCH(",",I2734)),SUBSTITUTE(I2734,",","_"),ISNUMBER(SEARCH("/",I2734)),SUBSTITUTE(I2734,"/","_"),ISNUMBER(SEARCH("",I2734)),I2734),I2734)),IF(OR($J$14 = "J",$J$14 = "K"),"",IF(D2734="","",IF(LEN(D2734)&gt;2,_xlfn.IFS(ISNUMBER(SEARCH("_",D2734)),D2734,ISNUMBER(SEARCH(", ",D2734)),SUBSTITUTE(D2734,", ","_"),ISNUMBER(SEARCH("/ ",D2734)),SUBSTITUTE(D2734,"/ ","_"),ISNUMBER(SEARCH(",",D2734)),SUBSTITUTE(D2734,",","_"),ISNUMBER(SEARCH("/",D2734)),SUBSTITUTE(D2734,"/","_"),ISNUMBER(SEARCH("",D2734)),D2734),D2734))))</f>
        <v/>
      </c>
      <c r="L2734" s="1"/>
      <c r="M2734" s="1" t="str">
        <f t="shared" si="211"/>
        <v/>
      </c>
      <c r="N2734" s="94" t="str">
        <f>IF($L2734="None","",IF(ISERROR(VLOOKUP($L2734,Info!$B$4:$B$266,1,FALSE)),"",VLOOKUP($L2734,Info!$B$4:$L$266,5,FALSE)))</f>
        <v/>
      </c>
      <c r="O2734" s="94" t="str">
        <f>IF(K2734="","",IF(AND($J$12&lt;&gt;"ABC",N2734="3"),"BAC",IF(N2734="3","ABC",IF($J$12&lt;&gt;"ABC",IF($J$10="Standard",VLOOKUP(K2734,Info!$BE$4:$BF$481,2,FALSE),VLOOKUP(K2734,Info!$BI$4:$BJ$482,2,FALSE)),IF($J$10="Standard",VLOOKUP(K2734,Info!$AG$4:$AH$2994,2,FALSE),VLOOKUP(K2734,Info!$AK$4:$AL$2997,2,FALSE))))))</f>
        <v/>
      </c>
      <c r="P2734" s="94" t="str">
        <f>IF($L2734="None","",IF(ISERROR(VLOOKUP($L2734,Info!$B$4:$B$266,1,FALSE)),"",VLOOKUP($L2734,Info!$B$4:$L$266,3,FALSE)))</f>
        <v/>
      </c>
      <c r="Q2734" s="96" t="str">
        <f>IF($L2734="None","",IF(ISERROR(VLOOKUP($L2734,Info!$B$4:$B$266,1,FALSE)),"",VLOOKUP($L2734,Info!$B$4:$L$266,4,FALSE)))</f>
        <v/>
      </c>
      <c r="R2734" s="1"/>
      <c r="S2734" s="6" t="str">
        <f t="shared" si="212"/>
        <v/>
      </c>
      <c r="T2734" s="6" t="str">
        <f>IF($L2734="None","",IF(ISERROR(VLOOKUP($L2734,Info!$B$4:$B$266,1,FALSE)),"",VLOOKUP($L2734,Info!$B$4:$L$266,11,FALSE)))</f>
        <v/>
      </c>
      <c r="U2734" s="1"/>
      <c r="V2734" s="1"/>
      <c r="W2734" s="1"/>
      <c r="X2734" s="1" t="str">
        <f>IF($L2734="None","",IF(ISERROR(VLOOKUP($L2734,Info!$B$4:$B$266,1,FALSE)),"",IF(OR(W2734="Metallic Liquid Tight",W2734="Non-Metallic Liquid Tight",W2734="LSZH",W2734="Greenfield"),VLOOKUP($L2734,Info!$B$4:$L$266,7,FALSE),"N/A")))</f>
        <v/>
      </c>
      <c r="Y2734" s="1"/>
      <c r="Z2734" s="96" t="str">
        <f>IF($L2734="None","",IF(ISERROR(VLOOKUP($L2734,Info!$B$4:$B$266,1,FALSE)),"",VLOOKUP($L2734,Info!$B$4:$L$266,9,FALSE)))</f>
        <v/>
      </c>
      <c r="AA2734" s="96" t="str">
        <f>IF($L2734="None","",IF(ISERROR(VLOOKUP($L2734,Info!$B$4:$B$266,1,FALSE)),"",VLOOKUP($L2734,Info!$B$4:$L$266,8,FALSE)))</f>
        <v/>
      </c>
      <c r="AB2734" s="96" t="str">
        <f>IF($L2734="None","",IF(ISERROR(VLOOKUP($L2734,Info!$B$4:$B$266,1,FALSE)),"",VLOOKUP($L2734,Info!$B$4:$L$266,10,FALSE)))</f>
        <v/>
      </c>
      <c r="AC2734" s="1" t="str">
        <f>IF(W2734="SO Cable","Black,White",IF(O2734="","",IF(P2734="","",IF($J$12&lt;&gt;"ABC",IF(P2734&lt;="250",VLOOKUP(O2734,Info!$AZ$4:$BB$22,3,FALSE),VLOOKUP(O2734,Info!$AZ$23:$BB$39,3,FALSE)),IF(P2734&lt;="250",VLOOKUP(O2734,Info!$AO$4:$AQ$22,3,FALSE),VLOOKUP(O2734,Info!$AO$23:$AP$39,3,FALSE))))))</f>
        <v/>
      </c>
      <c r="AD2734" s="1"/>
      <c r="AE2734" s="1" t="str">
        <f>IF($L2734="None","",IF(ISERROR(VLOOKUP($L2734,Info!$B$4:$B$266,1,FALSE)),"",VLOOKUP($L2734,Info!$B$4:$L$266,4,FALSE)))</f>
        <v/>
      </c>
      <c r="AF2734" s="1" t="str">
        <f>IF($L2734="None","",IF(ISERROR(VLOOKUP($L2734,Info!$B$4:$B$266,1,FALSE)),"",VLOOKUP($L2734,Info!$B$4:$L$266,6,FALSE)))</f>
        <v/>
      </c>
      <c r="AG2734" s="1"/>
      <c r="AH2734" s="33" t="str" cm="1">
        <f t="array" ref="AH2734">IF(AND(L2734&lt;&gt;"",O2734&lt;&gt;"",R2734:S2734&lt;&gt;"",W2734:X2734&lt;&gt;"",Z2734:AA2734&lt;&gt;"",AC2734&lt;&gt;""),"Good","Bad")</f>
        <v>Bad</v>
      </c>
      <c r="AL2734" t="str" cm="1">
        <f t="array" ref="AL2734">IF(R2734&gt;0,_xlfn.IFS(COUNTIF($L$20:L2734,"&lt;&gt;")&lt;101,1,COUNTIF($L$20:L2734,"&lt;&gt;")&lt;201,2,COUNTIF($L$20:L2734,"&lt;&gt;")&lt;301,3,COUNTIF($L$20:L2734,"&lt;&gt;")&lt;401,4,COUNTIF($L$20:L2734,"&lt;&gt;")&lt;501,5,COUNTIF($L$20:L2734,"&lt;&gt;")&lt;601,6,COUNTIF($L$20:L2734,"&lt;&gt;")&lt;701,7,COUNTIF($L$20:L2734,"&lt;&gt;")&lt;801,8,COUNTIF($L$20:L2734,"&lt;&gt;")&lt;901,9,COUNTIF($L$20:L2734,"&lt;&gt;")&lt;1001,10,COUNTIF($L$20:L2734,"&lt;&gt;")&lt;1101,11,COUNTIF($L$20:L2734,"&lt;&gt;")&lt;1201,12,COUNTIF($L$20:L2734,"&lt;&gt;")&lt;1301,13,COUNTIF($L$20:L2734,"&lt;&gt;")&lt;1401,14,COUNTIF($L$20:L2734,"&lt;&gt;")&lt;1501,15,COUNTIF($L$20:L2734,"&lt;&gt;")&lt;1601,16,COUNTIF($L$20:L2734,"&lt;&gt;")&lt;1701,17,COUNTIF($L$20:L2734,"&lt;&gt;")&lt;1801,18,COUNTIF($L$20:L2734,"&lt;&gt;")&lt;1901,19,COUNTIF($L$20:L2734,"&lt;&gt;")&lt;2001,20,COUNTIF($L$20:L2734,"&lt;&gt;")&lt;2101,21,COUNTIF($L$20:L2734,"&lt;&gt;")&lt;2201,22,COUNTIF($L$20:L2734,"&lt;&gt;")&lt;2301,23,COUNTIF($L$20:L2734,"&lt;&gt;")&lt;2401,24,COUNTIF($L$20:L2734,"&lt;&gt;")&lt;2501,25,COUNTIF($L$20:L2734,"&lt;&gt;")&lt;2601,26,COUNTIF($L$20:L2734,"&lt;&gt;")&lt;2701,27,COUNTIF($L$20:L2734,"&lt;&gt;")&lt;2801,28,COUNTIF($L$20:L2734,"&lt;&gt;")&lt;2901,29,COUNTIF($L$20:L2734,"&lt;&gt;")&lt;3001,30),"")</f>
        <v/>
      </c>
      <c r="AM2734" t="str">
        <f t="shared" si="210"/>
        <v/>
      </c>
      <c r="AN2734" t="str">
        <f t="shared" si="214"/>
        <v/>
      </c>
      <c r="AP2734" t="str">
        <f t="shared" si="213"/>
        <v/>
      </c>
      <c r="AQ2734" t="str">
        <f>IF(AO2734="","",COUNTIFS(AM2734:$AM$3019,AO2734))</f>
        <v/>
      </c>
    </row>
    <row r="2735" spans="1:43" x14ac:dyDescent="0.25">
      <c r="A2735" s="6" t="str">
        <f>IF(COUNT($A$20:A2734)&lt;&gt;$B$4,IF(A2734="","",A2734+1),"")</f>
        <v/>
      </c>
      <c r="B2735" s="3"/>
      <c r="C2735" s="3"/>
      <c r="D2735" s="122"/>
      <c r="E2735" s="3"/>
      <c r="F2735" s="3"/>
      <c r="G2735" s="3"/>
      <c r="H2735" s="3"/>
      <c r="I2735" s="120"/>
      <c r="J2735" s="3"/>
      <c r="K2735" s="95" t="str" cm="1">
        <f t="array" ref="K2735">IF(OR($J$14 = "A",$J$14 = "B",$J$14 = "C"),IF(I2735="","",IF(LEN(I2735)&gt;2,_xlfn.IFS(ISNUMBER(SEARCH("_",I2735)),I2735,ISNUMBER(SEARCH(", ",I2735)),SUBSTITUTE(I2735,", ","_"),ISNUMBER(SEARCH("/ ",I2735)),SUBSTITUTE(I2735,"/ ","_"),ISNUMBER(SEARCH(",",I2735)),SUBSTITUTE(I2735,",","_"),ISNUMBER(SEARCH("/",I2735)),SUBSTITUTE(I2735,"/","_"),ISNUMBER(SEARCH("",I2735)),I2735),I2735)),IF(OR($J$14 = "J",$J$14 = "K"),"",IF(D2735="","",IF(LEN(D2735)&gt;2,_xlfn.IFS(ISNUMBER(SEARCH("_",D2735)),D2735,ISNUMBER(SEARCH(", ",D2735)),SUBSTITUTE(D2735,", ","_"),ISNUMBER(SEARCH("/ ",D2735)),SUBSTITUTE(D2735,"/ ","_"),ISNUMBER(SEARCH(",",D2735)),SUBSTITUTE(D2735,",","_"),ISNUMBER(SEARCH("/",D2735)),SUBSTITUTE(D2735,"/","_"),ISNUMBER(SEARCH("",D2735)),D2735),D2735))))</f>
        <v/>
      </c>
      <c r="L2735" s="1"/>
      <c r="M2735" s="1" t="str">
        <f t="shared" si="211"/>
        <v/>
      </c>
      <c r="N2735" s="94" t="str">
        <f>IF($L2735="None","",IF(ISERROR(VLOOKUP($L2735,Info!$B$4:$B$266,1,FALSE)),"",VLOOKUP($L2735,Info!$B$4:$L$266,5,FALSE)))</f>
        <v/>
      </c>
      <c r="O2735" s="94" t="str">
        <f>IF(K2735="","",IF(AND($J$12&lt;&gt;"ABC",N2735="3"),"BAC",IF(N2735="3","ABC",IF($J$12&lt;&gt;"ABC",IF($J$10="Standard",VLOOKUP(K2735,Info!$BE$4:$BF$481,2,FALSE),VLOOKUP(K2735,Info!$BI$4:$BJ$482,2,FALSE)),IF($J$10="Standard",VLOOKUP(K2735,Info!$AG$4:$AH$2994,2,FALSE),VLOOKUP(K2735,Info!$AK$4:$AL$2997,2,FALSE))))))</f>
        <v/>
      </c>
      <c r="P2735" s="94" t="str">
        <f>IF($L2735="None","",IF(ISERROR(VLOOKUP($L2735,Info!$B$4:$B$266,1,FALSE)),"",VLOOKUP($L2735,Info!$B$4:$L$266,3,FALSE)))</f>
        <v/>
      </c>
      <c r="Q2735" s="96" t="str">
        <f>IF($L2735="None","",IF(ISERROR(VLOOKUP($L2735,Info!$B$4:$B$266,1,FALSE)),"",VLOOKUP($L2735,Info!$B$4:$L$266,4,FALSE)))</f>
        <v/>
      </c>
      <c r="R2735" s="1"/>
      <c r="S2735" s="6" t="str">
        <f t="shared" si="212"/>
        <v/>
      </c>
      <c r="T2735" s="6" t="str">
        <f>IF($L2735="None","",IF(ISERROR(VLOOKUP($L2735,Info!$B$4:$B$266,1,FALSE)),"",VLOOKUP($L2735,Info!$B$4:$L$266,11,FALSE)))</f>
        <v/>
      </c>
      <c r="U2735" s="1"/>
      <c r="V2735" s="1"/>
      <c r="W2735" s="1"/>
      <c r="X2735" s="1" t="str">
        <f>IF($L2735="None","",IF(ISERROR(VLOOKUP($L2735,Info!$B$4:$B$266,1,FALSE)),"",IF(OR(W2735="Metallic Liquid Tight",W2735="Non-Metallic Liquid Tight",W2735="LSZH",W2735="Greenfield"),VLOOKUP($L2735,Info!$B$4:$L$266,7,FALSE),"N/A")))</f>
        <v/>
      </c>
      <c r="Y2735" s="1"/>
      <c r="Z2735" s="96" t="str">
        <f>IF($L2735="None","",IF(ISERROR(VLOOKUP($L2735,Info!$B$4:$B$266,1,FALSE)),"",VLOOKUP($L2735,Info!$B$4:$L$266,9,FALSE)))</f>
        <v/>
      </c>
      <c r="AA2735" s="96" t="str">
        <f>IF($L2735="None","",IF(ISERROR(VLOOKUP($L2735,Info!$B$4:$B$266,1,FALSE)),"",VLOOKUP($L2735,Info!$B$4:$L$266,8,FALSE)))</f>
        <v/>
      </c>
      <c r="AB2735" s="96" t="str">
        <f>IF($L2735="None","",IF(ISERROR(VLOOKUP($L2735,Info!$B$4:$B$266,1,FALSE)),"",VLOOKUP($L2735,Info!$B$4:$L$266,10,FALSE)))</f>
        <v/>
      </c>
      <c r="AC2735" s="1" t="str">
        <f>IF(W2735="SO Cable","Black,White",IF(O2735="","",IF(P2735="","",IF($J$12&lt;&gt;"ABC",IF(P2735&lt;="250",VLOOKUP(O2735,Info!$AZ$4:$BB$22,3,FALSE),VLOOKUP(O2735,Info!$AZ$23:$BB$39,3,FALSE)),IF(P2735&lt;="250",VLOOKUP(O2735,Info!$AO$4:$AQ$22,3,FALSE),VLOOKUP(O2735,Info!$AO$23:$AP$39,3,FALSE))))))</f>
        <v/>
      </c>
      <c r="AD2735" s="1"/>
      <c r="AE2735" s="1" t="str">
        <f>IF($L2735="None","",IF(ISERROR(VLOOKUP($L2735,Info!$B$4:$B$266,1,FALSE)),"",VLOOKUP($L2735,Info!$B$4:$L$266,4,FALSE)))</f>
        <v/>
      </c>
      <c r="AF2735" s="1" t="str">
        <f>IF($L2735="None","",IF(ISERROR(VLOOKUP($L2735,Info!$B$4:$B$266,1,FALSE)),"",VLOOKUP($L2735,Info!$B$4:$L$266,6,FALSE)))</f>
        <v/>
      </c>
      <c r="AG2735" s="1"/>
      <c r="AH2735" s="33" t="str" cm="1">
        <f t="array" ref="AH2735">IF(AND(L2735&lt;&gt;"",O2735&lt;&gt;"",R2735:S2735&lt;&gt;"",W2735:X2735&lt;&gt;"",Z2735:AA2735&lt;&gt;"",AC2735&lt;&gt;""),"Good","Bad")</f>
        <v>Bad</v>
      </c>
      <c r="AL2735" t="str" cm="1">
        <f t="array" ref="AL2735">IF(R2735&gt;0,_xlfn.IFS(COUNTIF($L$20:L2735,"&lt;&gt;")&lt;101,1,COUNTIF($L$20:L2735,"&lt;&gt;")&lt;201,2,COUNTIF($L$20:L2735,"&lt;&gt;")&lt;301,3,COUNTIF($L$20:L2735,"&lt;&gt;")&lt;401,4,COUNTIF($L$20:L2735,"&lt;&gt;")&lt;501,5,COUNTIF($L$20:L2735,"&lt;&gt;")&lt;601,6,COUNTIF($L$20:L2735,"&lt;&gt;")&lt;701,7,COUNTIF($L$20:L2735,"&lt;&gt;")&lt;801,8,COUNTIF($L$20:L2735,"&lt;&gt;")&lt;901,9,COUNTIF($L$20:L2735,"&lt;&gt;")&lt;1001,10,COUNTIF($L$20:L2735,"&lt;&gt;")&lt;1101,11,COUNTIF($L$20:L2735,"&lt;&gt;")&lt;1201,12,COUNTIF($L$20:L2735,"&lt;&gt;")&lt;1301,13,COUNTIF($L$20:L2735,"&lt;&gt;")&lt;1401,14,COUNTIF($L$20:L2735,"&lt;&gt;")&lt;1501,15,COUNTIF($L$20:L2735,"&lt;&gt;")&lt;1601,16,COUNTIF($L$20:L2735,"&lt;&gt;")&lt;1701,17,COUNTIF($L$20:L2735,"&lt;&gt;")&lt;1801,18,COUNTIF($L$20:L2735,"&lt;&gt;")&lt;1901,19,COUNTIF($L$20:L2735,"&lt;&gt;")&lt;2001,20,COUNTIF($L$20:L2735,"&lt;&gt;")&lt;2101,21,COUNTIF($L$20:L2735,"&lt;&gt;")&lt;2201,22,COUNTIF($L$20:L2735,"&lt;&gt;")&lt;2301,23,COUNTIF($L$20:L2735,"&lt;&gt;")&lt;2401,24,COUNTIF($L$20:L2735,"&lt;&gt;")&lt;2501,25,COUNTIF($L$20:L2735,"&lt;&gt;")&lt;2601,26,COUNTIF($L$20:L2735,"&lt;&gt;")&lt;2701,27,COUNTIF($L$20:L2735,"&lt;&gt;")&lt;2801,28,COUNTIF($L$20:L2735,"&lt;&gt;")&lt;2901,29,COUNTIF($L$20:L2735,"&lt;&gt;")&lt;3001,30),"")</f>
        <v/>
      </c>
      <c r="AM2735" t="str">
        <f t="shared" si="210"/>
        <v/>
      </c>
      <c r="AN2735" t="str">
        <f t="shared" si="214"/>
        <v/>
      </c>
      <c r="AP2735" t="str">
        <f t="shared" si="213"/>
        <v/>
      </c>
      <c r="AQ2735" t="str">
        <f>IF(AO2735="","",COUNTIFS(AM2735:$AM$3019,AO2735))</f>
        <v/>
      </c>
    </row>
    <row r="2736" spans="1:43" x14ac:dyDescent="0.25">
      <c r="A2736" s="6" t="str">
        <f>IF(COUNT($A$20:A2735)&lt;&gt;$B$4,IF(A2735="","",A2735+1),"")</f>
        <v/>
      </c>
      <c r="B2736" s="3"/>
      <c r="C2736" s="3"/>
      <c r="D2736" s="122"/>
      <c r="E2736" s="3"/>
      <c r="F2736" s="3"/>
      <c r="G2736" s="3"/>
      <c r="H2736" s="3"/>
      <c r="I2736" s="120"/>
      <c r="J2736" s="3"/>
      <c r="K2736" s="95" t="str" cm="1">
        <f t="array" ref="K2736">IF(OR($J$14 = "A",$J$14 = "B",$J$14 = "C"),IF(I2736="","",IF(LEN(I2736)&gt;2,_xlfn.IFS(ISNUMBER(SEARCH("_",I2736)),I2736,ISNUMBER(SEARCH(", ",I2736)),SUBSTITUTE(I2736,", ","_"),ISNUMBER(SEARCH("/ ",I2736)),SUBSTITUTE(I2736,"/ ","_"),ISNUMBER(SEARCH(",",I2736)),SUBSTITUTE(I2736,",","_"),ISNUMBER(SEARCH("/",I2736)),SUBSTITUTE(I2736,"/","_"),ISNUMBER(SEARCH("",I2736)),I2736),I2736)),IF(OR($J$14 = "J",$J$14 = "K"),"",IF(D2736="","",IF(LEN(D2736)&gt;2,_xlfn.IFS(ISNUMBER(SEARCH("_",D2736)),D2736,ISNUMBER(SEARCH(", ",D2736)),SUBSTITUTE(D2736,", ","_"),ISNUMBER(SEARCH("/ ",D2736)),SUBSTITUTE(D2736,"/ ","_"),ISNUMBER(SEARCH(",",D2736)),SUBSTITUTE(D2736,",","_"),ISNUMBER(SEARCH("/",D2736)),SUBSTITUTE(D2736,"/","_"),ISNUMBER(SEARCH("",D2736)),D2736),D2736))))</f>
        <v/>
      </c>
      <c r="L2736" s="1"/>
      <c r="M2736" s="1" t="str">
        <f t="shared" si="211"/>
        <v/>
      </c>
      <c r="N2736" s="94" t="str">
        <f>IF($L2736="None","",IF(ISERROR(VLOOKUP($L2736,Info!$B$4:$B$266,1,FALSE)),"",VLOOKUP($L2736,Info!$B$4:$L$266,5,FALSE)))</f>
        <v/>
      </c>
      <c r="O2736" s="94" t="str">
        <f>IF(K2736="","",IF(AND($J$12&lt;&gt;"ABC",N2736="3"),"BAC",IF(N2736="3","ABC",IF($J$12&lt;&gt;"ABC",IF($J$10="Standard",VLOOKUP(K2736,Info!$BE$4:$BF$481,2,FALSE),VLOOKUP(K2736,Info!$BI$4:$BJ$482,2,FALSE)),IF($J$10="Standard",VLOOKUP(K2736,Info!$AG$4:$AH$2994,2,FALSE),VLOOKUP(K2736,Info!$AK$4:$AL$2997,2,FALSE))))))</f>
        <v/>
      </c>
      <c r="P2736" s="94" t="str">
        <f>IF($L2736="None","",IF(ISERROR(VLOOKUP($L2736,Info!$B$4:$B$266,1,FALSE)),"",VLOOKUP($L2736,Info!$B$4:$L$266,3,FALSE)))</f>
        <v/>
      </c>
      <c r="Q2736" s="96" t="str">
        <f>IF($L2736="None","",IF(ISERROR(VLOOKUP($L2736,Info!$B$4:$B$266,1,FALSE)),"",VLOOKUP($L2736,Info!$B$4:$L$266,4,FALSE)))</f>
        <v/>
      </c>
      <c r="R2736" s="1"/>
      <c r="S2736" s="6" t="str">
        <f t="shared" si="212"/>
        <v/>
      </c>
      <c r="T2736" s="6" t="str">
        <f>IF($L2736="None","",IF(ISERROR(VLOOKUP($L2736,Info!$B$4:$B$266,1,FALSE)),"",VLOOKUP($L2736,Info!$B$4:$L$266,11,FALSE)))</f>
        <v/>
      </c>
      <c r="U2736" s="1"/>
      <c r="V2736" s="1"/>
      <c r="W2736" s="1"/>
      <c r="X2736" s="1" t="str">
        <f>IF($L2736="None","",IF(ISERROR(VLOOKUP($L2736,Info!$B$4:$B$266,1,FALSE)),"",IF(OR(W2736="Metallic Liquid Tight",W2736="Non-Metallic Liquid Tight",W2736="LSZH",W2736="Greenfield"),VLOOKUP($L2736,Info!$B$4:$L$266,7,FALSE),"N/A")))</f>
        <v/>
      </c>
      <c r="Y2736" s="1"/>
      <c r="Z2736" s="96" t="str">
        <f>IF($L2736="None","",IF(ISERROR(VLOOKUP($L2736,Info!$B$4:$B$266,1,FALSE)),"",VLOOKUP($L2736,Info!$B$4:$L$266,9,FALSE)))</f>
        <v/>
      </c>
      <c r="AA2736" s="96" t="str">
        <f>IF($L2736="None","",IF(ISERROR(VLOOKUP($L2736,Info!$B$4:$B$266,1,FALSE)),"",VLOOKUP($L2736,Info!$B$4:$L$266,8,FALSE)))</f>
        <v/>
      </c>
      <c r="AB2736" s="96" t="str">
        <f>IF($L2736="None","",IF(ISERROR(VLOOKUP($L2736,Info!$B$4:$B$266,1,FALSE)),"",VLOOKUP($L2736,Info!$B$4:$L$266,10,FALSE)))</f>
        <v/>
      </c>
      <c r="AC2736" s="1" t="str">
        <f>IF(W2736="SO Cable","Black,White",IF(O2736="","",IF(P2736="","",IF($J$12&lt;&gt;"ABC",IF(P2736&lt;="250",VLOOKUP(O2736,Info!$AZ$4:$BB$22,3,FALSE),VLOOKUP(O2736,Info!$AZ$23:$BB$39,3,FALSE)),IF(P2736&lt;="250",VLOOKUP(O2736,Info!$AO$4:$AQ$22,3,FALSE),VLOOKUP(O2736,Info!$AO$23:$AP$39,3,FALSE))))))</f>
        <v/>
      </c>
      <c r="AD2736" s="1"/>
      <c r="AE2736" s="1" t="str">
        <f>IF($L2736="None","",IF(ISERROR(VLOOKUP($L2736,Info!$B$4:$B$266,1,FALSE)),"",VLOOKUP($L2736,Info!$B$4:$L$266,4,FALSE)))</f>
        <v/>
      </c>
      <c r="AF2736" s="1" t="str">
        <f>IF($L2736="None","",IF(ISERROR(VLOOKUP($L2736,Info!$B$4:$B$266,1,FALSE)),"",VLOOKUP($L2736,Info!$B$4:$L$266,6,FALSE)))</f>
        <v/>
      </c>
      <c r="AG2736" s="1"/>
      <c r="AH2736" s="33" t="str" cm="1">
        <f t="array" ref="AH2736">IF(AND(L2736&lt;&gt;"",O2736&lt;&gt;"",R2736:S2736&lt;&gt;"",W2736:X2736&lt;&gt;"",Z2736:AA2736&lt;&gt;"",AC2736&lt;&gt;""),"Good","Bad")</f>
        <v>Bad</v>
      </c>
      <c r="AL2736" t="str" cm="1">
        <f t="array" ref="AL2736">IF(R2736&gt;0,_xlfn.IFS(COUNTIF($L$20:L2736,"&lt;&gt;")&lt;101,1,COUNTIF($L$20:L2736,"&lt;&gt;")&lt;201,2,COUNTIF($L$20:L2736,"&lt;&gt;")&lt;301,3,COUNTIF($L$20:L2736,"&lt;&gt;")&lt;401,4,COUNTIF($L$20:L2736,"&lt;&gt;")&lt;501,5,COUNTIF($L$20:L2736,"&lt;&gt;")&lt;601,6,COUNTIF($L$20:L2736,"&lt;&gt;")&lt;701,7,COUNTIF($L$20:L2736,"&lt;&gt;")&lt;801,8,COUNTIF($L$20:L2736,"&lt;&gt;")&lt;901,9,COUNTIF($L$20:L2736,"&lt;&gt;")&lt;1001,10,COUNTIF($L$20:L2736,"&lt;&gt;")&lt;1101,11,COUNTIF($L$20:L2736,"&lt;&gt;")&lt;1201,12,COUNTIF($L$20:L2736,"&lt;&gt;")&lt;1301,13,COUNTIF($L$20:L2736,"&lt;&gt;")&lt;1401,14,COUNTIF($L$20:L2736,"&lt;&gt;")&lt;1501,15,COUNTIF($L$20:L2736,"&lt;&gt;")&lt;1601,16,COUNTIF($L$20:L2736,"&lt;&gt;")&lt;1701,17,COUNTIF($L$20:L2736,"&lt;&gt;")&lt;1801,18,COUNTIF($L$20:L2736,"&lt;&gt;")&lt;1901,19,COUNTIF($L$20:L2736,"&lt;&gt;")&lt;2001,20,COUNTIF($L$20:L2736,"&lt;&gt;")&lt;2101,21,COUNTIF($L$20:L2736,"&lt;&gt;")&lt;2201,22,COUNTIF($L$20:L2736,"&lt;&gt;")&lt;2301,23,COUNTIF($L$20:L2736,"&lt;&gt;")&lt;2401,24,COUNTIF($L$20:L2736,"&lt;&gt;")&lt;2501,25,COUNTIF($L$20:L2736,"&lt;&gt;")&lt;2601,26,COUNTIF($L$20:L2736,"&lt;&gt;")&lt;2701,27,COUNTIF($L$20:L2736,"&lt;&gt;")&lt;2801,28,COUNTIF($L$20:L2736,"&lt;&gt;")&lt;2901,29,COUNTIF($L$20:L2736,"&lt;&gt;")&lt;3001,30),"")</f>
        <v/>
      </c>
      <c r="AM2736" t="str">
        <f t="shared" si="210"/>
        <v/>
      </c>
      <c r="AN2736" t="str">
        <f t="shared" si="214"/>
        <v/>
      </c>
      <c r="AP2736" t="str">
        <f t="shared" si="213"/>
        <v/>
      </c>
      <c r="AQ2736" t="str">
        <f>IF(AO2736="","",COUNTIFS(AM2736:$AM$3019,AO2736))</f>
        <v/>
      </c>
    </row>
    <row r="2737" spans="1:43" x14ac:dyDescent="0.25">
      <c r="A2737" s="6" t="str">
        <f>IF(COUNT($A$20:A2736)&lt;&gt;$B$4,IF(A2736="","",A2736+1),"")</f>
        <v/>
      </c>
      <c r="B2737" s="3"/>
      <c r="C2737" s="3"/>
      <c r="D2737" s="122"/>
      <c r="E2737" s="3"/>
      <c r="F2737" s="3"/>
      <c r="G2737" s="3"/>
      <c r="H2737" s="3"/>
      <c r="I2737" s="120"/>
      <c r="J2737" s="3"/>
      <c r="K2737" s="95" t="str" cm="1">
        <f t="array" ref="K2737">IF(OR($J$14 = "A",$J$14 = "B",$J$14 = "C"),IF(I2737="","",IF(LEN(I2737)&gt;2,_xlfn.IFS(ISNUMBER(SEARCH("_",I2737)),I2737,ISNUMBER(SEARCH(", ",I2737)),SUBSTITUTE(I2737,", ","_"),ISNUMBER(SEARCH("/ ",I2737)),SUBSTITUTE(I2737,"/ ","_"),ISNUMBER(SEARCH(",",I2737)),SUBSTITUTE(I2737,",","_"),ISNUMBER(SEARCH("/",I2737)),SUBSTITUTE(I2737,"/","_"),ISNUMBER(SEARCH("",I2737)),I2737),I2737)),IF(OR($J$14 = "J",$J$14 = "K"),"",IF(D2737="","",IF(LEN(D2737)&gt;2,_xlfn.IFS(ISNUMBER(SEARCH("_",D2737)),D2737,ISNUMBER(SEARCH(", ",D2737)),SUBSTITUTE(D2737,", ","_"),ISNUMBER(SEARCH("/ ",D2737)),SUBSTITUTE(D2737,"/ ","_"),ISNUMBER(SEARCH(",",D2737)),SUBSTITUTE(D2737,",","_"),ISNUMBER(SEARCH("/",D2737)),SUBSTITUTE(D2737,"/","_"),ISNUMBER(SEARCH("",D2737)),D2737),D2737))))</f>
        <v/>
      </c>
      <c r="L2737" s="1"/>
      <c r="M2737" s="1" t="str">
        <f t="shared" si="211"/>
        <v/>
      </c>
      <c r="N2737" s="94" t="str">
        <f>IF($L2737="None","",IF(ISERROR(VLOOKUP($L2737,Info!$B$4:$B$266,1,FALSE)),"",VLOOKUP($L2737,Info!$B$4:$L$266,5,FALSE)))</f>
        <v/>
      </c>
      <c r="O2737" s="94" t="str">
        <f>IF(K2737="","",IF(AND($J$12&lt;&gt;"ABC",N2737="3"),"BAC",IF(N2737="3","ABC",IF($J$12&lt;&gt;"ABC",IF($J$10="Standard",VLOOKUP(K2737,Info!$BE$4:$BF$481,2,FALSE),VLOOKUP(K2737,Info!$BI$4:$BJ$482,2,FALSE)),IF($J$10="Standard",VLOOKUP(K2737,Info!$AG$4:$AH$2994,2,FALSE),VLOOKUP(K2737,Info!$AK$4:$AL$2997,2,FALSE))))))</f>
        <v/>
      </c>
      <c r="P2737" s="94" t="str">
        <f>IF($L2737="None","",IF(ISERROR(VLOOKUP($L2737,Info!$B$4:$B$266,1,FALSE)),"",VLOOKUP($L2737,Info!$B$4:$L$266,3,FALSE)))</f>
        <v/>
      </c>
      <c r="Q2737" s="96" t="str">
        <f>IF($L2737="None","",IF(ISERROR(VLOOKUP($L2737,Info!$B$4:$B$266,1,FALSE)),"",VLOOKUP($L2737,Info!$B$4:$L$266,4,FALSE)))</f>
        <v/>
      </c>
      <c r="R2737" s="1"/>
      <c r="S2737" s="6" t="str">
        <f t="shared" si="212"/>
        <v/>
      </c>
      <c r="T2737" s="6" t="str">
        <f>IF($L2737="None","",IF(ISERROR(VLOOKUP($L2737,Info!$B$4:$B$266,1,FALSE)),"",VLOOKUP($L2737,Info!$B$4:$L$266,11,FALSE)))</f>
        <v/>
      </c>
      <c r="U2737" s="1"/>
      <c r="V2737" s="1"/>
      <c r="W2737" s="1"/>
      <c r="X2737" s="1" t="str">
        <f>IF($L2737="None","",IF(ISERROR(VLOOKUP($L2737,Info!$B$4:$B$266,1,FALSE)),"",IF(OR(W2737="Metallic Liquid Tight",W2737="Non-Metallic Liquid Tight",W2737="LSZH",W2737="Greenfield"),VLOOKUP($L2737,Info!$B$4:$L$266,7,FALSE),"N/A")))</f>
        <v/>
      </c>
      <c r="Y2737" s="1"/>
      <c r="Z2737" s="96" t="str">
        <f>IF($L2737="None","",IF(ISERROR(VLOOKUP($L2737,Info!$B$4:$B$266,1,FALSE)),"",VLOOKUP($L2737,Info!$B$4:$L$266,9,FALSE)))</f>
        <v/>
      </c>
      <c r="AA2737" s="96" t="str">
        <f>IF($L2737="None","",IF(ISERROR(VLOOKUP($L2737,Info!$B$4:$B$266,1,FALSE)),"",VLOOKUP($L2737,Info!$B$4:$L$266,8,FALSE)))</f>
        <v/>
      </c>
      <c r="AB2737" s="96" t="str">
        <f>IF($L2737="None","",IF(ISERROR(VLOOKUP($L2737,Info!$B$4:$B$266,1,FALSE)),"",VLOOKUP($L2737,Info!$B$4:$L$266,10,FALSE)))</f>
        <v/>
      </c>
      <c r="AC2737" s="1" t="str">
        <f>IF(W2737="SO Cable","Black,White",IF(O2737="","",IF(P2737="","",IF($J$12&lt;&gt;"ABC",IF(P2737&lt;="250",VLOOKUP(O2737,Info!$AZ$4:$BB$22,3,FALSE),VLOOKUP(O2737,Info!$AZ$23:$BB$39,3,FALSE)),IF(P2737&lt;="250",VLOOKUP(O2737,Info!$AO$4:$AQ$22,3,FALSE),VLOOKUP(O2737,Info!$AO$23:$AP$39,3,FALSE))))))</f>
        <v/>
      </c>
      <c r="AD2737" s="1"/>
      <c r="AE2737" s="1" t="str">
        <f>IF($L2737="None","",IF(ISERROR(VLOOKUP($L2737,Info!$B$4:$B$266,1,FALSE)),"",VLOOKUP($L2737,Info!$B$4:$L$266,4,FALSE)))</f>
        <v/>
      </c>
      <c r="AF2737" s="1" t="str">
        <f>IF($L2737="None","",IF(ISERROR(VLOOKUP($L2737,Info!$B$4:$B$266,1,FALSE)),"",VLOOKUP($L2737,Info!$B$4:$L$266,6,FALSE)))</f>
        <v/>
      </c>
      <c r="AG2737" s="1"/>
      <c r="AH2737" s="33" t="str" cm="1">
        <f t="array" ref="AH2737">IF(AND(L2737&lt;&gt;"",O2737&lt;&gt;"",R2737:S2737&lt;&gt;"",W2737:X2737&lt;&gt;"",Z2737:AA2737&lt;&gt;"",AC2737&lt;&gt;""),"Good","Bad")</f>
        <v>Bad</v>
      </c>
      <c r="AL2737" t="str" cm="1">
        <f t="array" ref="AL2737">IF(R2737&gt;0,_xlfn.IFS(COUNTIF($L$20:L2737,"&lt;&gt;")&lt;101,1,COUNTIF($L$20:L2737,"&lt;&gt;")&lt;201,2,COUNTIF($L$20:L2737,"&lt;&gt;")&lt;301,3,COUNTIF($L$20:L2737,"&lt;&gt;")&lt;401,4,COUNTIF($L$20:L2737,"&lt;&gt;")&lt;501,5,COUNTIF($L$20:L2737,"&lt;&gt;")&lt;601,6,COUNTIF($L$20:L2737,"&lt;&gt;")&lt;701,7,COUNTIF($L$20:L2737,"&lt;&gt;")&lt;801,8,COUNTIF($L$20:L2737,"&lt;&gt;")&lt;901,9,COUNTIF($L$20:L2737,"&lt;&gt;")&lt;1001,10,COUNTIF($L$20:L2737,"&lt;&gt;")&lt;1101,11,COUNTIF($L$20:L2737,"&lt;&gt;")&lt;1201,12,COUNTIF($L$20:L2737,"&lt;&gt;")&lt;1301,13,COUNTIF($L$20:L2737,"&lt;&gt;")&lt;1401,14,COUNTIF($L$20:L2737,"&lt;&gt;")&lt;1501,15,COUNTIF($L$20:L2737,"&lt;&gt;")&lt;1601,16,COUNTIF($L$20:L2737,"&lt;&gt;")&lt;1701,17,COUNTIF($L$20:L2737,"&lt;&gt;")&lt;1801,18,COUNTIF($L$20:L2737,"&lt;&gt;")&lt;1901,19,COUNTIF($L$20:L2737,"&lt;&gt;")&lt;2001,20,COUNTIF($L$20:L2737,"&lt;&gt;")&lt;2101,21,COUNTIF($L$20:L2737,"&lt;&gt;")&lt;2201,22,COUNTIF($L$20:L2737,"&lt;&gt;")&lt;2301,23,COUNTIF($L$20:L2737,"&lt;&gt;")&lt;2401,24,COUNTIF($L$20:L2737,"&lt;&gt;")&lt;2501,25,COUNTIF($L$20:L2737,"&lt;&gt;")&lt;2601,26,COUNTIF($L$20:L2737,"&lt;&gt;")&lt;2701,27,COUNTIF($L$20:L2737,"&lt;&gt;")&lt;2801,28,COUNTIF($L$20:L2737,"&lt;&gt;")&lt;2901,29,COUNTIF($L$20:L2737,"&lt;&gt;")&lt;3001,30),"")</f>
        <v/>
      </c>
      <c r="AM2737" t="str">
        <f t="shared" si="210"/>
        <v/>
      </c>
      <c r="AN2737" t="str">
        <f t="shared" si="214"/>
        <v/>
      </c>
      <c r="AP2737" t="str">
        <f t="shared" si="213"/>
        <v/>
      </c>
      <c r="AQ2737" t="str">
        <f>IF(AO2737="","",COUNTIFS(AM2737:$AM$3019,AO2737))</f>
        <v/>
      </c>
    </row>
    <row r="2738" spans="1:43" x14ac:dyDescent="0.25">
      <c r="A2738" s="6" t="str">
        <f>IF(COUNT($A$20:A2737)&lt;&gt;$B$4,IF(A2737="","",A2737+1),"")</f>
        <v/>
      </c>
      <c r="B2738" s="3"/>
      <c r="C2738" s="3"/>
      <c r="D2738" s="122"/>
      <c r="E2738" s="3"/>
      <c r="F2738" s="3"/>
      <c r="G2738" s="3"/>
      <c r="H2738" s="3"/>
      <c r="I2738" s="120"/>
      <c r="J2738" s="3"/>
      <c r="K2738" s="95" t="str" cm="1">
        <f t="array" ref="K2738">IF(OR($J$14 = "A",$J$14 = "B",$J$14 = "C"),IF(I2738="","",IF(LEN(I2738)&gt;2,_xlfn.IFS(ISNUMBER(SEARCH("_",I2738)),I2738,ISNUMBER(SEARCH(", ",I2738)),SUBSTITUTE(I2738,", ","_"),ISNUMBER(SEARCH("/ ",I2738)),SUBSTITUTE(I2738,"/ ","_"),ISNUMBER(SEARCH(",",I2738)),SUBSTITUTE(I2738,",","_"),ISNUMBER(SEARCH("/",I2738)),SUBSTITUTE(I2738,"/","_"),ISNUMBER(SEARCH("",I2738)),I2738),I2738)),IF(OR($J$14 = "J",$J$14 = "K"),"",IF(D2738="","",IF(LEN(D2738)&gt;2,_xlfn.IFS(ISNUMBER(SEARCH("_",D2738)),D2738,ISNUMBER(SEARCH(", ",D2738)),SUBSTITUTE(D2738,", ","_"),ISNUMBER(SEARCH("/ ",D2738)),SUBSTITUTE(D2738,"/ ","_"),ISNUMBER(SEARCH(",",D2738)),SUBSTITUTE(D2738,",","_"),ISNUMBER(SEARCH("/",D2738)),SUBSTITUTE(D2738,"/","_"),ISNUMBER(SEARCH("",D2738)),D2738),D2738))))</f>
        <v/>
      </c>
      <c r="L2738" s="1"/>
      <c r="M2738" s="1" t="str">
        <f t="shared" si="211"/>
        <v/>
      </c>
      <c r="N2738" s="94" t="str">
        <f>IF($L2738="None","",IF(ISERROR(VLOOKUP($L2738,Info!$B$4:$B$266,1,FALSE)),"",VLOOKUP($L2738,Info!$B$4:$L$266,5,FALSE)))</f>
        <v/>
      </c>
      <c r="O2738" s="94" t="str">
        <f>IF(K2738="","",IF(AND($J$12&lt;&gt;"ABC",N2738="3"),"BAC",IF(N2738="3","ABC",IF($J$12&lt;&gt;"ABC",IF($J$10="Standard",VLOOKUP(K2738,Info!$BE$4:$BF$481,2,FALSE),VLOOKUP(K2738,Info!$BI$4:$BJ$482,2,FALSE)),IF($J$10="Standard",VLOOKUP(K2738,Info!$AG$4:$AH$2994,2,FALSE),VLOOKUP(K2738,Info!$AK$4:$AL$2997,2,FALSE))))))</f>
        <v/>
      </c>
      <c r="P2738" s="94" t="str">
        <f>IF($L2738="None","",IF(ISERROR(VLOOKUP($L2738,Info!$B$4:$B$266,1,FALSE)),"",VLOOKUP($L2738,Info!$B$4:$L$266,3,FALSE)))</f>
        <v/>
      </c>
      <c r="Q2738" s="96" t="str">
        <f>IF($L2738="None","",IF(ISERROR(VLOOKUP($L2738,Info!$B$4:$B$266,1,FALSE)),"",VLOOKUP($L2738,Info!$B$4:$L$266,4,FALSE)))</f>
        <v/>
      </c>
      <c r="R2738" s="1"/>
      <c r="S2738" s="6" t="str">
        <f t="shared" si="212"/>
        <v/>
      </c>
      <c r="T2738" s="6" t="str">
        <f>IF($L2738="None","",IF(ISERROR(VLOOKUP($L2738,Info!$B$4:$B$266,1,FALSE)),"",VLOOKUP($L2738,Info!$B$4:$L$266,11,FALSE)))</f>
        <v/>
      </c>
      <c r="U2738" s="1"/>
      <c r="V2738" s="1"/>
      <c r="W2738" s="1"/>
      <c r="X2738" s="1" t="str">
        <f>IF($L2738="None","",IF(ISERROR(VLOOKUP($L2738,Info!$B$4:$B$266,1,FALSE)),"",IF(OR(W2738="Metallic Liquid Tight",W2738="Non-Metallic Liquid Tight",W2738="LSZH",W2738="Greenfield"),VLOOKUP($L2738,Info!$B$4:$L$266,7,FALSE),"N/A")))</f>
        <v/>
      </c>
      <c r="Y2738" s="1"/>
      <c r="Z2738" s="96" t="str">
        <f>IF($L2738="None","",IF(ISERROR(VLOOKUP($L2738,Info!$B$4:$B$266,1,FALSE)),"",VLOOKUP($L2738,Info!$B$4:$L$266,9,FALSE)))</f>
        <v/>
      </c>
      <c r="AA2738" s="96" t="str">
        <f>IF($L2738="None","",IF(ISERROR(VLOOKUP($L2738,Info!$B$4:$B$266,1,FALSE)),"",VLOOKUP($L2738,Info!$B$4:$L$266,8,FALSE)))</f>
        <v/>
      </c>
      <c r="AB2738" s="96" t="str">
        <f>IF($L2738="None","",IF(ISERROR(VLOOKUP($L2738,Info!$B$4:$B$266,1,FALSE)),"",VLOOKUP($L2738,Info!$B$4:$L$266,10,FALSE)))</f>
        <v/>
      </c>
      <c r="AC2738" s="1" t="str">
        <f>IF(W2738="SO Cable","Black,White",IF(O2738="","",IF(P2738="","",IF($J$12&lt;&gt;"ABC",IF(P2738&lt;="250",VLOOKUP(O2738,Info!$AZ$4:$BB$22,3,FALSE),VLOOKUP(O2738,Info!$AZ$23:$BB$39,3,FALSE)),IF(P2738&lt;="250",VLOOKUP(O2738,Info!$AO$4:$AQ$22,3,FALSE),VLOOKUP(O2738,Info!$AO$23:$AP$39,3,FALSE))))))</f>
        <v/>
      </c>
      <c r="AD2738" s="1"/>
      <c r="AE2738" s="1" t="str">
        <f>IF($L2738="None","",IF(ISERROR(VLOOKUP($L2738,Info!$B$4:$B$266,1,FALSE)),"",VLOOKUP($L2738,Info!$B$4:$L$266,4,FALSE)))</f>
        <v/>
      </c>
      <c r="AF2738" s="1" t="str">
        <f>IF($L2738="None","",IF(ISERROR(VLOOKUP($L2738,Info!$B$4:$B$266,1,FALSE)),"",VLOOKUP($L2738,Info!$B$4:$L$266,6,FALSE)))</f>
        <v/>
      </c>
      <c r="AG2738" s="1"/>
      <c r="AH2738" s="33" t="str" cm="1">
        <f t="array" ref="AH2738">IF(AND(L2738&lt;&gt;"",O2738&lt;&gt;"",R2738:S2738&lt;&gt;"",W2738:X2738&lt;&gt;"",Z2738:AA2738&lt;&gt;"",AC2738&lt;&gt;""),"Good","Bad")</f>
        <v>Bad</v>
      </c>
      <c r="AL2738" t="str" cm="1">
        <f t="array" ref="AL2738">IF(R2738&gt;0,_xlfn.IFS(COUNTIF($L$20:L2738,"&lt;&gt;")&lt;101,1,COUNTIF($L$20:L2738,"&lt;&gt;")&lt;201,2,COUNTIF($L$20:L2738,"&lt;&gt;")&lt;301,3,COUNTIF($L$20:L2738,"&lt;&gt;")&lt;401,4,COUNTIF($L$20:L2738,"&lt;&gt;")&lt;501,5,COUNTIF($L$20:L2738,"&lt;&gt;")&lt;601,6,COUNTIF($L$20:L2738,"&lt;&gt;")&lt;701,7,COUNTIF($L$20:L2738,"&lt;&gt;")&lt;801,8,COUNTIF($L$20:L2738,"&lt;&gt;")&lt;901,9,COUNTIF($L$20:L2738,"&lt;&gt;")&lt;1001,10,COUNTIF($L$20:L2738,"&lt;&gt;")&lt;1101,11,COUNTIF($L$20:L2738,"&lt;&gt;")&lt;1201,12,COUNTIF($L$20:L2738,"&lt;&gt;")&lt;1301,13,COUNTIF($L$20:L2738,"&lt;&gt;")&lt;1401,14,COUNTIF($L$20:L2738,"&lt;&gt;")&lt;1501,15,COUNTIF($L$20:L2738,"&lt;&gt;")&lt;1601,16,COUNTIF($L$20:L2738,"&lt;&gt;")&lt;1701,17,COUNTIF($L$20:L2738,"&lt;&gt;")&lt;1801,18,COUNTIF($L$20:L2738,"&lt;&gt;")&lt;1901,19,COUNTIF($L$20:L2738,"&lt;&gt;")&lt;2001,20,COUNTIF($L$20:L2738,"&lt;&gt;")&lt;2101,21,COUNTIF($L$20:L2738,"&lt;&gt;")&lt;2201,22,COUNTIF($L$20:L2738,"&lt;&gt;")&lt;2301,23,COUNTIF($L$20:L2738,"&lt;&gt;")&lt;2401,24,COUNTIF($L$20:L2738,"&lt;&gt;")&lt;2501,25,COUNTIF($L$20:L2738,"&lt;&gt;")&lt;2601,26,COUNTIF($L$20:L2738,"&lt;&gt;")&lt;2701,27,COUNTIF($L$20:L2738,"&lt;&gt;")&lt;2801,28,COUNTIF($L$20:L2738,"&lt;&gt;")&lt;2901,29,COUNTIF($L$20:L2738,"&lt;&gt;")&lt;3001,30),"")</f>
        <v/>
      </c>
      <c r="AM2738" t="str">
        <f t="shared" si="210"/>
        <v/>
      </c>
      <c r="AN2738" t="str">
        <f t="shared" si="214"/>
        <v/>
      </c>
      <c r="AP2738" t="str">
        <f t="shared" si="213"/>
        <v/>
      </c>
      <c r="AQ2738" t="str">
        <f>IF(AO2738="","",COUNTIFS(AM2738:$AM$3019,AO2738))</f>
        <v/>
      </c>
    </row>
    <row r="2739" spans="1:43" x14ac:dyDescent="0.25">
      <c r="A2739" s="6" t="str">
        <f>IF(COUNT($A$20:A2738)&lt;&gt;$B$4,IF(A2738="","",A2738+1),"")</f>
        <v/>
      </c>
      <c r="B2739" s="3"/>
      <c r="C2739" s="3"/>
      <c r="D2739" s="122"/>
      <c r="E2739" s="3"/>
      <c r="F2739" s="3"/>
      <c r="G2739" s="3"/>
      <c r="H2739" s="3"/>
      <c r="I2739" s="120"/>
      <c r="J2739" s="3"/>
      <c r="K2739" s="95" t="str" cm="1">
        <f t="array" ref="K2739">IF(OR($J$14 = "A",$J$14 = "B",$J$14 = "C"),IF(I2739="","",IF(LEN(I2739)&gt;2,_xlfn.IFS(ISNUMBER(SEARCH("_",I2739)),I2739,ISNUMBER(SEARCH(", ",I2739)),SUBSTITUTE(I2739,", ","_"),ISNUMBER(SEARCH("/ ",I2739)),SUBSTITUTE(I2739,"/ ","_"),ISNUMBER(SEARCH(",",I2739)),SUBSTITUTE(I2739,",","_"),ISNUMBER(SEARCH("/",I2739)),SUBSTITUTE(I2739,"/","_"),ISNUMBER(SEARCH("",I2739)),I2739),I2739)),IF(OR($J$14 = "J",$J$14 = "K"),"",IF(D2739="","",IF(LEN(D2739)&gt;2,_xlfn.IFS(ISNUMBER(SEARCH("_",D2739)),D2739,ISNUMBER(SEARCH(", ",D2739)),SUBSTITUTE(D2739,", ","_"),ISNUMBER(SEARCH("/ ",D2739)),SUBSTITUTE(D2739,"/ ","_"),ISNUMBER(SEARCH(",",D2739)),SUBSTITUTE(D2739,",","_"),ISNUMBER(SEARCH("/",D2739)),SUBSTITUTE(D2739,"/","_"),ISNUMBER(SEARCH("",D2739)),D2739),D2739))))</f>
        <v/>
      </c>
      <c r="L2739" s="1"/>
      <c r="M2739" s="1" t="str">
        <f t="shared" si="211"/>
        <v/>
      </c>
      <c r="N2739" s="94" t="str">
        <f>IF($L2739="None","",IF(ISERROR(VLOOKUP($L2739,Info!$B$4:$B$266,1,FALSE)),"",VLOOKUP($L2739,Info!$B$4:$L$266,5,FALSE)))</f>
        <v/>
      </c>
      <c r="O2739" s="94" t="str">
        <f>IF(K2739="","",IF(AND($J$12&lt;&gt;"ABC",N2739="3"),"BAC",IF(N2739="3","ABC",IF($J$12&lt;&gt;"ABC",IF($J$10="Standard",VLOOKUP(K2739,Info!$BE$4:$BF$481,2,FALSE),VLOOKUP(K2739,Info!$BI$4:$BJ$482,2,FALSE)),IF($J$10="Standard",VLOOKUP(K2739,Info!$AG$4:$AH$2994,2,FALSE),VLOOKUP(K2739,Info!$AK$4:$AL$2997,2,FALSE))))))</f>
        <v/>
      </c>
      <c r="P2739" s="94" t="str">
        <f>IF($L2739="None","",IF(ISERROR(VLOOKUP($L2739,Info!$B$4:$B$266,1,FALSE)),"",VLOOKUP($L2739,Info!$B$4:$L$266,3,FALSE)))</f>
        <v/>
      </c>
      <c r="Q2739" s="96" t="str">
        <f>IF($L2739="None","",IF(ISERROR(VLOOKUP($L2739,Info!$B$4:$B$266,1,FALSE)),"",VLOOKUP($L2739,Info!$B$4:$L$266,4,FALSE)))</f>
        <v/>
      </c>
      <c r="R2739" s="1"/>
      <c r="S2739" s="6" t="str">
        <f t="shared" si="212"/>
        <v/>
      </c>
      <c r="T2739" s="6" t="str">
        <f>IF($L2739="None","",IF(ISERROR(VLOOKUP($L2739,Info!$B$4:$B$266,1,FALSE)),"",VLOOKUP($L2739,Info!$B$4:$L$266,11,FALSE)))</f>
        <v/>
      </c>
      <c r="U2739" s="1"/>
      <c r="V2739" s="1"/>
      <c r="W2739" s="1"/>
      <c r="X2739" s="1" t="str">
        <f>IF($L2739="None","",IF(ISERROR(VLOOKUP($L2739,Info!$B$4:$B$266,1,FALSE)),"",IF(OR(W2739="Metallic Liquid Tight",W2739="Non-Metallic Liquid Tight",W2739="LSZH",W2739="Greenfield"),VLOOKUP($L2739,Info!$B$4:$L$266,7,FALSE),"N/A")))</f>
        <v/>
      </c>
      <c r="Y2739" s="1"/>
      <c r="Z2739" s="96" t="str">
        <f>IF($L2739="None","",IF(ISERROR(VLOOKUP($L2739,Info!$B$4:$B$266,1,FALSE)),"",VLOOKUP($L2739,Info!$B$4:$L$266,9,FALSE)))</f>
        <v/>
      </c>
      <c r="AA2739" s="96" t="str">
        <f>IF($L2739="None","",IF(ISERROR(VLOOKUP($L2739,Info!$B$4:$B$266,1,FALSE)),"",VLOOKUP($L2739,Info!$B$4:$L$266,8,FALSE)))</f>
        <v/>
      </c>
      <c r="AB2739" s="96" t="str">
        <f>IF($L2739="None","",IF(ISERROR(VLOOKUP($L2739,Info!$B$4:$B$266,1,FALSE)),"",VLOOKUP($L2739,Info!$B$4:$L$266,10,FALSE)))</f>
        <v/>
      </c>
      <c r="AC2739" s="1" t="str">
        <f>IF(W2739="SO Cable","Black,White",IF(O2739="","",IF(P2739="","",IF($J$12&lt;&gt;"ABC",IF(P2739&lt;="250",VLOOKUP(O2739,Info!$AZ$4:$BB$22,3,FALSE),VLOOKUP(O2739,Info!$AZ$23:$BB$39,3,FALSE)),IF(P2739&lt;="250",VLOOKUP(O2739,Info!$AO$4:$AQ$22,3,FALSE),VLOOKUP(O2739,Info!$AO$23:$AP$39,3,FALSE))))))</f>
        <v/>
      </c>
      <c r="AD2739" s="1"/>
      <c r="AE2739" s="1" t="str">
        <f>IF($L2739="None","",IF(ISERROR(VLOOKUP($L2739,Info!$B$4:$B$266,1,FALSE)),"",VLOOKUP($L2739,Info!$B$4:$L$266,4,FALSE)))</f>
        <v/>
      </c>
      <c r="AF2739" s="1" t="str">
        <f>IF($L2739="None","",IF(ISERROR(VLOOKUP($L2739,Info!$B$4:$B$266,1,FALSE)),"",VLOOKUP($L2739,Info!$B$4:$L$266,6,FALSE)))</f>
        <v/>
      </c>
      <c r="AG2739" s="1"/>
      <c r="AH2739" s="33" t="str" cm="1">
        <f t="array" ref="AH2739">IF(AND(L2739&lt;&gt;"",O2739&lt;&gt;"",R2739:S2739&lt;&gt;"",W2739:X2739&lt;&gt;"",Z2739:AA2739&lt;&gt;"",AC2739&lt;&gt;""),"Good","Bad")</f>
        <v>Bad</v>
      </c>
      <c r="AL2739" t="str" cm="1">
        <f t="array" ref="AL2739">IF(R2739&gt;0,_xlfn.IFS(COUNTIF($L$20:L2739,"&lt;&gt;")&lt;101,1,COUNTIF($L$20:L2739,"&lt;&gt;")&lt;201,2,COUNTIF($L$20:L2739,"&lt;&gt;")&lt;301,3,COUNTIF($L$20:L2739,"&lt;&gt;")&lt;401,4,COUNTIF($L$20:L2739,"&lt;&gt;")&lt;501,5,COUNTIF($L$20:L2739,"&lt;&gt;")&lt;601,6,COUNTIF($L$20:L2739,"&lt;&gt;")&lt;701,7,COUNTIF($L$20:L2739,"&lt;&gt;")&lt;801,8,COUNTIF($L$20:L2739,"&lt;&gt;")&lt;901,9,COUNTIF($L$20:L2739,"&lt;&gt;")&lt;1001,10,COUNTIF($L$20:L2739,"&lt;&gt;")&lt;1101,11,COUNTIF($L$20:L2739,"&lt;&gt;")&lt;1201,12,COUNTIF($L$20:L2739,"&lt;&gt;")&lt;1301,13,COUNTIF($L$20:L2739,"&lt;&gt;")&lt;1401,14,COUNTIF($L$20:L2739,"&lt;&gt;")&lt;1501,15,COUNTIF($L$20:L2739,"&lt;&gt;")&lt;1601,16,COUNTIF($L$20:L2739,"&lt;&gt;")&lt;1701,17,COUNTIF($L$20:L2739,"&lt;&gt;")&lt;1801,18,COUNTIF($L$20:L2739,"&lt;&gt;")&lt;1901,19,COUNTIF($L$20:L2739,"&lt;&gt;")&lt;2001,20,COUNTIF($L$20:L2739,"&lt;&gt;")&lt;2101,21,COUNTIF($L$20:L2739,"&lt;&gt;")&lt;2201,22,COUNTIF($L$20:L2739,"&lt;&gt;")&lt;2301,23,COUNTIF($L$20:L2739,"&lt;&gt;")&lt;2401,24,COUNTIF($L$20:L2739,"&lt;&gt;")&lt;2501,25,COUNTIF($L$20:L2739,"&lt;&gt;")&lt;2601,26,COUNTIF($L$20:L2739,"&lt;&gt;")&lt;2701,27,COUNTIF($L$20:L2739,"&lt;&gt;")&lt;2801,28,COUNTIF($L$20:L2739,"&lt;&gt;")&lt;2901,29,COUNTIF($L$20:L2739,"&lt;&gt;")&lt;3001,30),"")</f>
        <v/>
      </c>
      <c r="AM2739" t="str">
        <f t="shared" si="210"/>
        <v/>
      </c>
      <c r="AN2739" t="str">
        <f t="shared" si="214"/>
        <v/>
      </c>
      <c r="AP2739" t="str">
        <f t="shared" si="213"/>
        <v/>
      </c>
      <c r="AQ2739" t="str">
        <f>IF(AO2739="","",COUNTIFS(AM2739:$AM$3019,AO2739))</f>
        <v/>
      </c>
    </row>
    <row r="2740" spans="1:43" x14ac:dyDescent="0.25">
      <c r="A2740" s="6" t="str">
        <f>IF(COUNT($A$20:A2739)&lt;&gt;$B$4,IF(A2739="","",A2739+1),"")</f>
        <v/>
      </c>
      <c r="B2740" s="3"/>
      <c r="C2740" s="3"/>
      <c r="D2740" s="122"/>
      <c r="E2740" s="3"/>
      <c r="F2740" s="3"/>
      <c r="G2740" s="3"/>
      <c r="H2740" s="3"/>
      <c r="I2740" s="120"/>
      <c r="J2740" s="3"/>
      <c r="K2740" s="95" t="str" cm="1">
        <f t="array" ref="K2740">IF(OR($J$14 = "A",$J$14 = "B",$J$14 = "C"),IF(I2740="","",IF(LEN(I2740)&gt;2,_xlfn.IFS(ISNUMBER(SEARCH("_",I2740)),I2740,ISNUMBER(SEARCH(", ",I2740)),SUBSTITUTE(I2740,", ","_"),ISNUMBER(SEARCH("/ ",I2740)),SUBSTITUTE(I2740,"/ ","_"),ISNUMBER(SEARCH(",",I2740)),SUBSTITUTE(I2740,",","_"),ISNUMBER(SEARCH("/",I2740)),SUBSTITUTE(I2740,"/","_"),ISNUMBER(SEARCH("",I2740)),I2740),I2740)),IF(OR($J$14 = "J",$J$14 = "K"),"",IF(D2740="","",IF(LEN(D2740)&gt;2,_xlfn.IFS(ISNUMBER(SEARCH("_",D2740)),D2740,ISNUMBER(SEARCH(", ",D2740)),SUBSTITUTE(D2740,", ","_"),ISNUMBER(SEARCH("/ ",D2740)),SUBSTITUTE(D2740,"/ ","_"),ISNUMBER(SEARCH(",",D2740)),SUBSTITUTE(D2740,",","_"),ISNUMBER(SEARCH("/",D2740)),SUBSTITUTE(D2740,"/","_"),ISNUMBER(SEARCH("",D2740)),D2740),D2740))))</f>
        <v/>
      </c>
      <c r="L2740" s="1"/>
      <c r="M2740" s="1" t="str">
        <f t="shared" si="211"/>
        <v/>
      </c>
      <c r="N2740" s="94" t="str">
        <f>IF($L2740="None","",IF(ISERROR(VLOOKUP($L2740,Info!$B$4:$B$266,1,FALSE)),"",VLOOKUP($L2740,Info!$B$4:$L$266,5,FALSE)))</f>
        <v/>
      </c>
      <c r="O2740" s="94" t="str">
        <f>IF(K2740="","",IF(AND($J$12&lt;&gt;"ABC",N2740="3"),"BAC",IF(N2740="3","ABC",IF($J$12&lt;&gt;"ABC",IF($J$10="Standard",VLOOKUP(K2740,Info!$BE$4:$BF$481,2,FALSE),VLOOKUP(K2740,Info!$BI$4:$BJ$482,2,FALSE)),IF($J$10="Standard",VLOOKUP(K2740,Info!$AG$4:$AH$2994,2,FALSE),VLOOKUP(K2740,Info!$AK$4:$AL$2997,2,FALSE))))))</f>
        <v/>
      </c>
      <c r="P2740" s="94" t="str">
        <f>IF($L2740="None","",IF(ISERROR(VLOOKUP($L2740,Info!$B$4:$B$266,1,FALSE)),"",VLOOKUP($L2740,Info!$B$4:$L$266,3,FALSE)))</f>
        <v/>
      </c>
      <c r="Q2740" s="96" t="str">
        <f>IF($L2740="None","",IF(ISERROR(VLOOKUP($L2740,Info!$B$4:$B$266,1,FALSE)),"",VLOOKUP($L2740,Info!$B$4:$L$266,4,FALSE)))</f>
        <v/>
      </c>
      <c r="R2740" s="1"/>
      <c r="S2740" s="6" t="str">
        <f t="shared" si="212"/>
        <v/>
      </c>
      <c r="T2740" s="6" t="str">
        <f>IF($L2740="None","",IF(ISERROR(VLOOKUP($L2740,Info!$B$4:$B$266,1,FALSE)),"",VLOOKUP($L2740,Info!$B$4:$L$266,11,FALSE)))</f>
        <v/>
      </c>
      <c r="U2740" s="1"/>
      <c r="V2740" s="1"/>
      <c r="W2740" s="1"/>
      <c r="X2740" s="1" t="str">
        <f>IF($L2740="None","",IF(ISERROR(VLOOKUP($L2740,Info!$B$4:$B$266,1,FALSE)),"",IF(OR(W2740="Metallic Liquid Tight",W2740="Non-Metallic Liquid Tight",W2740="LSZH",W2740="Greenfield"),VLOOKUP($L2740,Info!$B$4:$L$266,7,FALSE),"N/A")))</f>
        <v/>
      </c>
      <c r="Y2740" s="1"/>
      <c r="Z2740" s="96" t="str">
        <f>IF($L2740="None","",IF(ISERROR(VLOOKUP($L2740,Info!$B$4:$B$266,1,FALSE)),"",VLOOKUP($L2740,Info!$B$4:$L$266,9,FALSE)))</f>
        <v/>
      </c>
      <c r="AA2740" s="96" t="str">
        <f>IF($L2740="None","",IF(ISERROR(VLOOKUP($L2740,Info!$B$4:$B$266,1,FALSE)),"",VLOOKUP($L2740,Info!$B$4:$L$266,8,FALSE)))</f>
        <v/>
      </c>
      <c r="AB2740" s="96" t="str">
        <f>IF($L2740="None","",IF(ISERROR(VLOOKUP($L2740,Info!$B$4:$B$266,1,FALSE)),"",VLOOKUP($L2740,Info!$B$4:$L$266,10,FALSE)))</f>
        <v/>
      </c>
      <c r="AC2740" s="1" t="str">
        <f>IF(W2740="SO Cable","Black,White",IF(O2740="","",IF(P2740="","",IF($J$12&lt;&gt;"ABC",IF(P2740&lt;="250",VLOOKUP(O2740,Info!$AZ$4:$BB$22,3,FALSE),VLOOKUP(O2740,Info!$AZ$23:$BB$39,3,FALSE)),IF(P2740&lt;="250",VLOOKUP(O2740,Info!$AO$4:$AQ$22,3,FALSE),VLOOKUP(O2740,Info!$AO$23:$AP$39,3,FALSE))))))</f>
        <v/>
      </c>
      <c r="AD2740" s="1"/>
      <c r="AE2740" s="1" t="str">
        <f>IF($L2740="None","",IF(ISERROR(VLOOKUP($L2740,Info!$B$4:$B$266,1,FALSE)),"",VLOOKUP($L2740,Info!$B$4:$L$266,4,FALSE)))</f>
        <v/>
      </c>
      <c r="AF2740" s="1" t="str">
        <f>IF($L2740="None","",IF(ISERROR(VLOOKUP($L2740,Info!$B$4:$B$266,1,FALSE)),"",VLOOKUP($L2740,Info!$B$4:$L$266,6,FALSE)))</f>
        <v/>
      </c>
      <c r="AG2740" s="1"/>
      <c r="AH2740" s="33" t="str" cm="1">
        <f t="array" ref="AH2740">IF(AND(L2740&lt;&gt;"",O2740&lt;&gt;"",R2740:S2740&lt;&gt;"",W2740:X2740&lt;&gt;"",Z2740:AA2740&lt;&gt;"",AC2740&lt;&gt;""),"Good","Bad")</f>
        <v>Bad</v>
      </c>
      <c r="AL2740" t="str" cm="1">
        <f t="array" ref="AL2740">IF(R2740&gt;0,_xlfn.IFS(COUNTIF($L$20:L2740,"&lt;&gt;")&lt;101,1,COUNTIF($L$20:L2740,"&lt;&gt;")&lt;201,2,COUNTIF($L$20:L2740,"&lt;&gt;")&lt;301,3,COUNTIF($L$20:L2740,"&lt;&gt;")&lt;401,4,COUNTIF($L$20:L2740,"&lt;&gt;")&lt;501,5,COUNTIF($L$20:L2740,"&lt;&gt;")&lt;601,6,COUNTIF($L$20:L2740,"&lt;&gt;")&lt;701,7,COUNTIF($L$20:L2740,"&lt;&gt;")&lt;801,8,COUNTIF($L$20:L2740,"&lt;&gt;")&lt;901,9,COUNTIF($L$20:L2740,"&lt;&gt;")&lt;1001,10,COUNTIF($L$20:L2740,"&lt;&gt;")&lt;1101,11,COUNTIF($L$20:L2740,"&lt;&gt;")&lt;1201,12,COUNTIF($L$20:L2740,"&lt;&gt;")&lt;1301,13,COUNTIF($L$20:L2740,"&lt;&gt;")&lt;1401,14,COUNTIF($L$20:L2740,"&lt;&gt;")&lt;1501,15,COUNTIF($L$20:L2740,"&lt;&gt;")&lt;1601,16,COUNTIF($L$20:L2740,"&lt;&gt;")&lt;1701,17,COUNTIF($L$20:L2740,"&lt;&gt;")&lt;1801,18,COUNTIF($L$20:L2740,"&lt;&gt;")&lt;1901,19,COUNTIF($L$20:L2740,"&lt;&gt;")&lt;2001,20,COUNTIF($L$20:L2740,"&lt;&gt;")&lt;2101,21,COUNTIF($L$20:L2740,"&lt;&gt;")&lt;2201,22,COUNTIF($L$20:L2740,"&lt;&gt;")&lt;2301,23,COUNTIF($L$20:L2740,"&lt;&gt;")&lt;2401,24,COUNTIF($L$20:L2740,"&lt;&gt;")&lt;2501,25,COUNTIF($L$20:L2740,"&lt;&gt;")&lt;2601,26,COUNTIF($L$20:L2740,"&lt;&gt;")&lt;2701,27,COUNTIF($L$20:L2740,"&lt;&gt;")&lt;2801,28,COUNTIF($L$20:L2740,"&lt;&gt;")&lt;2901,29,COUNTIF($L$20:L2740,"&lt;&gt;")&lt;3001,30),"")</f>
        <v/>
      </c>
      <c r="AM2740" t="str">
        <f t="shared" si="210"/>
        <v/>
      </c>
      <c r="AN2740" t="str">
        <f t="shared" si="214"/>
        <v/>
      </c>
      <c r="AP2740" t="str">
        <f t="shared" si="213"/>
        <v/>
      </c>
      <c r="AQ2740" t="str">
        <f>IF(AO2740="","",COUNTIFS(AM2740:$AM$3019,AO2740))</f>
        <v/>
      </c>
    </row>
    <row r="2741" spans="1:43" x14ac:dyDescent="0.25">
      <c r="A2741" s="6" t="str">
        <f>IF(COUNT($A$20:A2740)&lt;&gt;$B$4,IF(A2740="","",A2740+1),"")</f>
        <v/>
      </c>
      <c r="B2741" s="3"/>
      <c r="C2741" s="3"/>
      <c r="D2741" s="122"/>
      <c r="E2741" s="3"/>
      <c r="F2741" s="3"/>
      <c r="G2741" s="3"/>
      <c r="H2741" s="3"/>
      <c r="I2741" s="120"/>
      <c r="J2741" s="3"/>
      <c r="K2741" s="95" t="str" cm="1">
        <f t="array" ref="K2741">IF(OR($J$14 = "A",$J$14 = "B",$J$14 = "C"),IF(I2741="","",IF(LEN(I2741)&gt;2,_xlfn.IFS(ISNUMBER(SEARCH("_",I2741)),I2741,ISNUMBER(SEARCH(", ",I2741)),SUBSTITUTE(I2741,", ","_"),ISNUMBER(SEARCH("/ ",I2741)),SUBSTITUTE(I2741,"/ ","_"),ISNUMBER(SEARCH(",",I2741)),SUBSTITUTE(I2741,",","_"),ISNUMBER(SEARCH("/",I2741)),SUBSTITUTE(I2741,"/","_"),ISNUMBER(SEARCH("",I2741)),I2741),I2741)),IF(OR($J$14 = "J",$J$14 = "K"),"",IF(D2741="","",IF(LEN(D2741)&gt;2,_xlfn.IFS(ISNUMBER(SEARCH("_",D2741)),D2741,ISNUMBER(SEARCH(", ",D2741)),SUBSTITUTE(D2741,", ","_"),ISNUMBER(SEARCH("/ ",D2741)),SUBSTITUTE(D2741,"/ ","_"),ISNUMBER(SEARCH(",",D2741)),SUBSTITUTE(D2741,",","_"),ISNUMBER(SEARCH("/",D2741)),SUBSTITUTE(D2741,"/","_"),ISNUMBER(SEARCH("",D2741)),D2741),D2741))))</f>
        <v/>
      </c>
      <c r="L2741" s="1"/>
      <c r="M2741" s="1" t="str">
        <f t="shared" si="211"/>
        <v/>
      </c>
      <c r="N2741" s="94" t="str">
        <f>IF($L2741="None","",IF(ISERROR(VLOOKUP($L2741,Info!$B$4:$B$266,1,FALSE)),"",VLOOKUP($L2741,Info!$B$4:$L$266,5,FALSE)))</f>
        <v/>
      </c>
      <c r="O2741" s="94" t="str">
        <f>IF(K2741="","",IF(AND($J$12&lt;&gt;"ABC",N2741="3"),"BAC",IF(N2741="3","ABC",IF($J$12&lt;&gt;"ABC",IF($J$10="Standard",VLOOKUP(K2741,Info!$BE$4:$BF$481,2,FALSE),VLOOKUP(K2741,Info!$BI$4:$BJ$482,2,FALSE)),IF($J$10="Standard",VLOOKUP(K2741,Info!$AG$4:$AH$2994,2,FALSE),VLOOKUP(K2741,Info!$AK$4:$AL$2997,2,FALSE))))))</f>
        <v/>
      </c>
      <c r="P2741" s="94" t="str">
        <f>IF($L2741="None","",IF(ISERROR(VLOOKUP($L2741,Info!$B$4:$B$266,1,FALSE)),"",VLOOKUP($L2741,Info!$B$4:$L$266,3,FALSE)))</f>
        <v/>
      </c>
      <c r="Q2741" s="96" t="str">
        <f>IF($L2741="None","",IF(ISERROR(VLOOKUP($L2741,Info!$B$4:$B$266,1,FALSE)),"",VLOOKUP($L2741,Info!$B$4:$L$266,4,FALSE)))</f>
        <v/>
      </c>
      <c r="R2741" s="1"/>
      <c r="S2741" s="6" t="str">
        <f t="shared" si="212"/>
        <v/>
      </c>
      <c r="T2741" s="6" t="str">
        <f>IF($L2741="None","",IF(ISERROR(VLOOKUP($L2741,Info!$B$4:$B$266,1,FALSE)),"",VLOOKUP($L2741,Info!$B$4:$L$266,11,FALSE)))</f>
        <v/>
      </c>
      <c r="U2741" s="1"/>
      <c r="V2741" s="1"/>
      <c r="W2741" s="1"/>
      <c r="X2741" s="1" t="str">
        <f>IF($L2741="None","",IF(ISERROR(VLOOKUP($L2741,Info!$B$4:$B$266,1,FALSE)),"",IF(OR(W2741="Metallic Liquid Tight",W2741="Non-Metallic Liquid Tight",W2741="LSZH",W2741="Greenfield"),VLOOKUP($L2741,Info!$B$4:$L$266,7,FALSE),"N/A")))</f>
        <v/>
      </c>
      <c r="Y2741" s="1"/>
      <c r="Z2741" s="96" t="str">
        <f>IF($L2741="None","",IF(ISERROR(VLOOKUP($L2741,Info!$B$4:$B$266,1,FALSE)),"",VLOOKUP($L2741,Info!$B$4:$L$266,9,FALSE)))</f>
        <v/>
      </c>
      <c r="AA2741" s="96" t="str">
        <f>IF($L2741="None","",IF(ISERROR(VLOOKUP($L2741,Info!$B$4:$B$266,1,FALSE)),"",VLOOKUP($L2741,Info!$B$4:$L$266,8,FALSE)))</f>
        <v/>
      </c>
      <c r="AB2741" s="96" t="str">
        <f>IF($L2741="None","",IF(ISERROR(VLOOKUP($L2741,Info!$B$4:$B$266,1,FALSE)),"",VLOOKUP($L2741,Info!$B$4:$L$266,10,FALSE)))</f>
        <v/>
      </c>
      <c r="AC2741" s="1" t="str">
        <f>IF(W2741="SO Cable","Black,White",IF(O2741="","",IF(P2741="","",IF($J$12&lt;&gt;"ABC",IF(P2741&lt;="250",VLOOKUP(O2741,Info!$AZ$4:$BB$22,3,FALSE),VLOOKUP(O2741,Info!$AZ$23:$BB$39,3,FALSE)),IF(P2741&lt;="250",VLOOKUP(O2741,Info!$AO$4:$AQ$22,3,FALSE),VLOOKUP(O2741,Info!$AO$23:$AP$39,3,FALSE))))))</f>
        <v/>
      </c>
      <c r="AD2741" s="1"/>
      <c r="AE2741" s="1" t="str">
        <f>IF($L2741="None","",IF(ISERROR(VLOOKUP($L2741,Info!$B$4:$B$266,1,FALSE)),"",VLOOKUP($L2741,Info!$B$4:$L$266,4,FALSE)))</f>
        <v/>
      </c>
      <c r="AF2741" s="1" t="str">
        <f>IF($L2741="None","",IF(ISERROR(VLOOKUP($L2741,Info!$B$4:$B$266,1,FALSE)),"",VLOOKUP($L2741,Info!$B$4:$L$266,6,FALSE)))</f>
        <v/>
      </c>
      <c r="AG2741" s="1"/>
      <c r="AH2741" s="33" t="str" cm="1">
        <f t="array" ref="AH2741">IF(AND(L2741&lt;&gt;"",O2741&lt;&gt;"",R2741:S2741&lt;&gt;"",W2741:X2741&lt;&gt;"",Z2741:AA2741&lt;&gt;"",AC2741&lt;&gt;""),"Good","Bad")</f>
        <v>Bad</v>
      </c>
      <c r="AL2741" t="str" cm="1">
        <f t="array" ref="AL2741">IF(R2741&gt;0,_xlfn.IFS(COUNTIF($L$20:L2741,"&lt;&gt;")&lt;101,1,COUNTIF($L$20:L2741,"&lt;&gt;")&lt;201,2,COUNTIF($L$20:L2741,"&lt;&gt;")&lt;301,3,COUNTIF($L$20:L2741,"&lt;&gt;")&lt;401,4,COUNTIF($L$20:L2741,"&lt;&gt;")&lt;501,5,COUNTIF($L$20:L2741,"&lt;&gt;")&lt;601,6,COUNTIF($L$20:L2741,"&lt;&gt;")&lt;701,7,COUNTIF($L$20:L2741,"&lt;&gt;")&lt;801,8,COUNTIF($L$20:L2741,"&lt;&gt;")&lt;901,9,COUNTIF($L$20:L2741,"&lt;&gt;")&lt;1001,10,COUNTIF($L$20:L2741,"&lt;&gt;")&lt;1101,11,COUNTIF($L$20:L2741,"&lt;&gt;")&lt;1201,12,COUNTIF($L$20:L2741,"&lt;&gt;")&lt;1301,13,COUNTIF($L$20:L2741,"&lt;&gt;")&lt;1401,14,COUNTIF($L$20:L2741,"&lt;&gt;")&lt;1501,15,COUNTIF($L$20:L2741,"&lt;&gt;")&lt;1601,16,COUNTIF($L$20:L2741,"&lt;&gt;")&lt;1701,17,COUNTIF($L$20:L2741,"&lt;&gt;")&lt;1801,18,COUNTIF($L$20:L2741,"&lt;&gt;")&lt;1901,19,COUNTIF($L$20:L2741,"&lt;&gt;")&lt;2001,20,COUNTIF($L$20:L2741,"&lt;&gt;")&lt;2101,21,COUNTIF($L$20:L2741,"&lt;&gt;")&lt;2201,22,COUNTIF($L$20:L2741,"&lt;&gt;")&lt;2301,23,COUNTIF($L$20:L2741,"&lt;&gt;")&lt;2401,24,COUNTIF($L$20:L2741,"&lt;&gt;")&lt;2501,25,COUNTIF($L$20:L2741,"&lt;&gt;")&lt;2601,26,COUNTIF($L$20:L2741,"&lt;&gt;")&lt;2701,27,COUNTIF($L$20:L2741,"&lt;&gt;")&lt;2801,28,COUNTIF($L$20:L2741,"&lt;&gt;")&lt;2901,29,COUNTIF($L$20:L2741,"&lt;&gt;")&lt;3001,30),"")</f>
        <v/>
      </c>
      <c r="AM2741" t="str">
        <f t="shared" si="210"/>
        <v/>
      </c>
      <c r="AN2741" t="str">
        <f t="shared" si="214"/>
        <v/>
      </c>
      <c r="AP2741" t="str">
        <f t="shared" si="213"/>
        <v/>
      </c>
      <c r="AQ2741" t="str">
        <f>IF(AO2741="","",COUNTIFS(AM2741:$AM$3019,AO2741))</f>
        <v/>
      </c>
    </row>
    <row r="2742" spans="1:43" x14ac:dyDescent="0.25">
      <c r="A2742" s="6" t="str">
        <f>IF(COUNT($A$20:A2741)&lt;&gt;$B$4,IF(A2741="","",A2741+1),"")</f>
        <v/>
      </c>
      <c r="B2742" s="3"/>
      <c r="C2742" s="3"/>
      <c r="D2742" s="122"/>
      <c r="E2742" s="3"/>
      <c r="F2742" s="3"/>
      <c r="G2742" s="3"/>
      <c r="H2742" s="3"/>
      <c r="I2742" s="120"/>
      <c r="J2742" s="3"/>
      <c r="K2742" s="95" t="str" cm="1">
        <f t="array" ref="K2742">IF(OR($J$14 = "A",$J$14 = "B",$J$14 = "C"),IF(I2742="","",IF(LEN(I2742)&gt;2,_xlfn.IFS(ISNUMBER(SEARCH("_",I2742)),I2742,ISNUMBER(SEARCH(", ",I2742)),SUBSTITUTE(I2742,", ","_"),ISNUMBER(SEARCH("/ ",I2742)),SUBSTITUTE(I2742,"/ ","_"),ISNUMBER(SEARCH(",",I2742)),SUBSTITUTE(I2742,",","_"),ISNUMBER(SEARCH("/",I2742)),SUBSTITUTE(I2742,"/","_"),ISNUMBER(SEARCH("",I2742)),I2742),I2742)),IF(OR($J$14 = "J",$J$14 = "K"),"",IF(D2742="","",IF(LEN(D2742)&gt;2,_xlfn.IFS(ISNUMBER(SEARCH("_",D2742)),D2742,ISNUMBER(SEARCH(", ",D2742)),SUBSTITUTE(D2742,", ","_"),ISNUMBER(SEARCH("/ ",D2742)),SUBSTITUTE(D2742,"/ ","_"),ISNUMBER(SEARCH(",",D2742)),SUBSTITUTE(D2742,",","_"),ISNUMBER(SEARCH("/",D2742)),SUBSTITUTE(D2742,"/","_"),ISNUMBER(SEARCH("",D2742)),D2742),D2742))))</f>
        <v/>
      </c>
      <c r="L2742" s="1"/>
      <c r="M2742" s="1" t="str">
        <f t="shared" si="211"/>
        <v/>
      </c>
      <c r="N2742" s="94" t="str">
        <f>IF($L2742="None","",IF(ISERROR(VLOOKUP($L2742,Info!$B$4:$B$266,1,FALSE)),"",VLOOKUP($L2742,Info!$B$4:$L$266,5,FALSE)))</f>
        <v/>
      </c>
      <c r="O2742" s="94" t="str">
        <f>IF(K2742="","",IF(AND($J$12&lt;&gt;"ABC",N2742="3"),"BAC",IF(N2742="3","ABC",IF($J$12&lt;&gt;"ABC",IF($J$10="Standard",VLOOKUP(K2742,Info!$BE$4:$BF$481,2,FALSE),VLOOKUP(K2742,Info!$BI$4:$BJ$482,2,FALSE)),IF($J$10="Standard",VLOOKUP(K2742,Info!$AG$4:$AH$2994,2,FALSE),VLOOKUP(K2742,Info!$AK$4:$AL$2997,2,FALSE))))))</f>
        <v/>
      </c>
      <c r="P2742" s="94" t="str">
        <f>IF($L2742="None","",IF(ISERROR(VLOOKUP($L2742,Info!$B$4:$B$266,1,FALSE)),"",VLOOKUP($L2742,Info!$B$4:$L$266,3,FALSE)))</f>
        <v/>
      </c>
      <c r="Q2742" s="96" t="str">
        <f>IF($L2742="None","",IF(ISERROR(VLOOKUP($L2742,Info!$B$4:$B$266,1,FALSE)),"",VLOOKUP($L2742,Info!$B$4:$L$266,4,FALSE)))</f>
        <v/>
      </c>
      <c r="R2742" s="1"/>
      <c r="S2742" s="6" t="str">
        <f t="shared" si="212"/>
        <v/>
      </c>
      <c r="T2742" s="6" t="str">
        <f>IF($L2742="None","",IF(ISERROR(VLOOKUP($L2742,Info!$B$4:$B$266,1,FALSE)),"",VLOOKUP($L2742,Info!$B$4:$L$266,11,FALSE)))</f>
        <v/>
      </c>
      <c r="U2742" s="1"/>
      <c r="V2742" s="1"/>
      <c r="W2742" s="1"/>
      <c r="X2742" s="1" t="str">
        <f>IF($L2742="None","",IF(ISERROR(VLOOKUP($L2742,Info!$B$4:$B$266,1,FALSE)),"",IF(OR(W2742="Metallic Liquid Tight",W2742="Non-Metallic Liquid Tight",W2742="LSZH",W2742="Greenfield"),VLOOKUP($L2742,Info!$B$4:$L$266,7,FALSE),"N/A")))</f>
        <v/>
      </c>
      <c r="Y2742" s="1"/>
      <c r="Z2742" s="96" t="str">
        <f>IF($L2742="None","",IF(ISERROR(VLOOKUP($L2742,Info!$B$4:$B$266,1,FALSE)),"",VLOOKUP($L2742,Info!$B$4:$L$266,9,FALSE)))</f>
        <v/>
      </c>
      <c r="AA2742" s="96" t="str">
        <f>IF($L2742="None","",IF(ISERROR(VLOOKUP($L2742,Info!$B$4:$B$266,1,FALSE)),"",VLOOKUP($L2742,Info!$B$4:$L$266,8,FALSE)))</f>
        <v/>
      </c>
      <c r="AB2742" s="96" t="str">
        <f>IF($L2742="None","",IF(ISERROR(VLOOKUP($L2742,Info!$B$4:$B$266,1,FALSE)),"",VLOOKUP($L2742,Info!$B$4:$L$266,10,FALSE)))</f>
        <v/>
      </c>
      <c r="AC2742" s="1" t="str">
        <f>IF(W2742="SO Cable","Black,White",IF(O2742="","",IF(P2742="","",IF($J$12&lt;&gt;"ABC",IF(P2742&lt;="250",VLOOKUP(O2742,Info!$AZ$4:$BB$22,3,FALSE),VLOOKUP(O2742,Info!$AZ$23:$BB$39,3,FALSE)),IF(P2742&lt;="250",VLOOKUP(O2742,Info!$AO$4:$AQ$22,3,FALSE),VLOOKUP(O2742,Info!$AO$23:$AP$39,3,FALSE))))))</f>
        <v/>
      </c>
      <c r="AD2742" s="1"/>
      <c r="AE2742" s="1" t="str">
        <f>IF($L2742="None","",IF(ISERROR(VLOOKUP($L2742,Info!$B$4:$B$266,1,FALSE)),"",VLOOKUP($L2742,Info!$B$4:$L$266,4,FALSE)))</f>
        <v/>
      </c>
      <c r="AF2742" s="1" t="str">
        <f>IF($L2742="None","",IF(ISERROR(VLOOKUP($L2742,Info!$B$4:$B$266,1,FALSE)),"",VLOOKUP($L2742,Info!$B$4:$L$266,6,FALSE)))</f>
        <v/>
      </c>
      <c r="AG2742" s="1"/>
      <c r="AH2742" s="33" t="str" cm="1">
        <f t="array" ref="AH2742">IF(AND(L2742&lt;&gt;"",O2742&lt;&gt;"",R2742:S2742&lt;&gt;"",W2742:X2742&lt;&gt;"",Z2742:AA2742&lt;&gt;"",AC2742&lt;&gt;""),"Good","Bad")</f>
        <v>Bad</v>
      </c>
      <c r="AL2742" t="str" cm="1">
        <f t="array" ref="AL2742">IF(R2742&gt;0,_xlfn.IFS(COUNTIF($L$20:L2742,"&lt;&gt;")&lt;101,1,COUNTIF($L$20:L2742,"&lt;&gt;")&lt;201,2,COUNTIF($L$20:L2742,"&lt;&gt;")&lt;301,3,COUNTIF($L$20:L2742,"&lt;&gt;")&lt;401,4,COUNTIF($L$20:L2742,"&lt;&gt;")&lt;501,5,COUNTIF($L$20:L2742,"&lt;&gt;")&lt;601,6,COUNTIF($L$20:L2742,"&lt;&gt;")&lt;701,7,COUNTIF($L$20:L2742,"&lt;&gt;")&lt;801,8,COUNTIF($L$20:L2742,"&lt;&gt;")&lt;901,9,COUNTIF($L$20:L2742,"&lt;&gt;")&lt;1001,10,COUNTIF($L$20:L2742,"&lt;&gt;")&lt;1101,11,COUNTIF($L$20:L2742,"&lt;&gt;")&lt;1201,12,COUNTIF($L$20:L2742,"&lt;&gt;")&lt;1301,13,COUNTIF($L$20:L2742,"&lt;&gt;")&lt;1401,14,COUNTIF($L$20:L2742,"&lt;&gt;")&lt;1501,15,COUNTIF($L$20:L2742,"&lt;&gt;")&lt;1601,16,COUNTIF($L$20:L2742,"&lt;&gt;")&lt;1701,17,COUNTIF($L$20:L2742,"&lt;&gt;")&lt;1801,18,COUNTIF($L$20:L2742,"&lt;&gt;")&lt;1901,19,COUNTIF($L$20:L2742,"&lt;&gt;")&lt;2001,20,COUNTIF($L$20:L2742,"&lt;&gt;")&lt;2101,21,COUNTIF($L$20:L2742,"&lt;&gt;")&lt;2201,22,COUNTIF($L$20:L2742,"&lt;&gt;")&lt;2301,23,COUNTIF($L$20:L2742,"&lt;&gt;")&lt;2401,24,COUNTIF($L$20:L2742,"&lt;&gt;")&lt;2501,25,COUNTIF($L$20:L2742,"&lt;&gt;")&lt;2601,26,COUNTIF($L$20:L2742,"&lt;&gt;")&lt;2701,27,COUNTIF($L$20:L2742,"&lt;&gt;")&lt;2801,28,COUNTIF($L$20:L2742,"&lt;&gt;")&lt;2901,29,COUNTIF($L$20:L2742,"&lt;&gt;")&lt;3001,30),"")</f>
        <v/>
      </c>
      <c r="AM2742" t="str">
        <f t="shared" si="210"/>
        <v/>
      </c>
      <c r="AN2742" t="str">
        <f t="shared" si="214"/>
        <v/>
      </c>
      <c r="AP2742" t="str">
        <f t="shared" si="213"/>
        <v/>
      </c>
      <c r="AQ2742" t="str">
        <f>IF(AO2742="","",COUNTIFS(AM2742:$AM$3019,AO2742))</f>
        <v/>
      </c>
    </row>
    <row r="2743" spans="1:43" x14ac:dyDescent="0.25">
      <c r="A2743" s="6" t="str">
        <f>IF(COUNT($A$20:A2742)&lt;&gt;$B$4,IF(A2742="","",A2742+1),"")</f>
        <v/>
      </c>
      <c r="B2743" s="3"/>
      <c r="C2743" s="3"/>
      <c r="D2743" s="122"/>
      <c r="E2743" s="3"/>
      <c r="F2743" s="3"/>
      <c r="G2743" s="3"/>
      <c r="H2743" s="3"/>
      <c r="I2743" s="120"/>
      <c r="J2743" s="3"/>
      <c r="K2743" s="95" t="str" cm="1">
        <f t="array" ref="K2743">IF(OR($J$14 = "A",$J$14 = "B",$J$14 = "C"),IF(I2743="","",IF(LEN(I2743)&gt;2,_xlfn.IFS(ISNUMBER(SEARCH("_",I2743)),I2743,ISNUMBER(SEARCH(", ",I2743)),SUBSTITUTE(I2743,", ","_"),ISNUMBER(SEARCH("/ ",I2743)),SUBSTITUTE(I2743,"/ ","_"),ISNUMBER(SEARCH(",",I2743)),SUBSTITUTE(I2743,",","_"),ISNUMBER(SEARCH("/",I2743)),SUBSTITUTE(I2743,"/","_"),ISNUMBER(SEARCH("",I2743)),I2743),I2743)),IF(OR($J$14 = "J",$J$14 = "K"),"",IF(D2743="","",IF(LEN(D2743)&gt;2,_xlfn.IFS(ISNUMBER(SEARCH("_",D2743)),D2743,ISNUMBER(SEARCH(", ",D2743)),SUBSTITUTE(D2743,", ","_"),ISNUMBER(SEARCH("/ ",D2743)),SUBSTITUTE(D2743,"/ ","_"),ISNUMBER(SEARCH(",",D2743)),SUBSTITUTE(D2743,",","_"),ISNUMBER(SEARCH("/",D2743)),SUBSTITUTE(D2743,"/","_"),ISNUMBER(SEARCH("",D2743)),D2743),D2743))))</f>
        <v/>
      </c>
      <c r="L2743" s="1"/>
      <c r="M2743" s="1" t="str">
        <f t="shared" si="211"/>
        <v/>
      </c>
      <c r="N2743" s="94" t="str">
        <f>IF($L2743="None","",IF(ISERROR(VLOOKUP($L2743,Info!$B$4:$B$266,1,FALSE)),"",VLOOKUP($L2743,Info!$B$4:$L$266,5,FALSE)))</f>
        <v/>
      </c>
      <c r="O2743" s="94" t="str">
        <f>IF(K2743="","",IF(AND($J$12&lt;&gt;"ABC",N2743="3"),"BAC",IF(N2743="3","ABC",IF($J$12&lt;&gt;"ABC",IF($J$10="Standard",VLOOKUP(K2743,Info!$BE$4:$BF$481,2,FALSE),VLOOKUP(K2743,Info!$BI$4:$BJ$482,2,FALSE)),IF($J$10="Standard",VLOOKUP(K2743,Info!$AG$4:$AH$2994,2,FALSE),VLOOKUP(K2743,Info!$AK$4:$AL$2997,2,FALSE))))))</f>
        <v/>
      </c>
      <c r="P2743" s="94" t="str">
        <f>IF($L2743="None","",IF(ISERROR(VLOOKUP($L2743,Info!$B$4:$B$266,1,FALSE)),"",VLOOKUP($L2743,Info!$B$4:$L$266,3,FALSE)))</f>
        <v/>
      </c>
      <c r="Q2743" s="96" t="str">
        <f>IF($L2743="None","",IF(ISERROR(VLOOKUP($L2743,Info!$B$4:$B$266,1,FALSE)),"",VLOOKUP($L2743,Info!$B$4:$L$266,4,FALSE)))</f>
        <v/>
      </c>
      <c r="R2743" s="1"/>
      <c r="S2743" s="6" t="str">
        <f t="shared" si="212"/>
        <v/>
      </c>
      <c r="T2743" s="6" t="str">
        <f>IF($L2743="None","",IF(ISERROR(VLOOKUP($L2743,Info!$B$4:$B$266,1,FALSE)),"",VLOOKUP($L2743,Info!$B$4:$L$266,11,FALSE)))</f>
        <v/>
      </c>
      <c r="U2743" s="1"/>
      <c r="V2743" s="1"/>
      <c r="W2743" s="1"/>
      <c r="X2743" s="1" t="str">
        <f>IF($L2743="None","",IF(ISERROR(VLOOKUP($L2743,Info!$B$4:$B$266,1,FALSE)),"",IF(OR(W2743="Metallic Liquid Tight",W2743="Non-Metallic Liquid Tight",W2743="LSZH",W2743="Greenfield"),VLOOKUP($L2743,Info!$B$4:$L$266,7,FALSE),"N/A")))</f>
        <v/>
      </c>
      <c r="Y2743" s="1"/>
      <c r="Z2743" s="96" t="str">
        <f>IF($L2743="None","",IF(ISERROR(VLOOKUP($L2743,Info!$B$4:$B$266,1,FALSE)),"",VLOOKUP($L2743,Info!$B$4:$L$266,9,FALSE)))</f>
        <v/>
      </c>
      <c r="AA2743" s="96" t="str">
        <f>IF($L2743="None","",IF(ISERROR(VLOOKUP($L2743,Info!$B$4:$B$266,1,FALSE)),"",VLOOKUP($L2743,Info!$B$4:$L$266,8,FALSE)))</f>
        <v/>
      </c>
      <c r="AB2743" s="96" t="str">
        <f>IF($L2743="None","",IF(ISERROR(VLOOKUP($L2743,Info!$B$4:$B$266,1,FALSE)),"",VLOOKUP($L2743,Info!$B$4:$L$266,10,FALSE)))</f>
        <v/>
      </c>
      <c r="AC2743" s="1" t="str">
        <f>IF(W2743="SO Cable","Black,White",IF(O2743="","",IF(P2743="","",IF($J$12&lt;&gt;"ABC",IF(P2743&lt;="250",VLOOKUP(O2743,Info!$AZ$4:$BB$22,3,FALSE),VLOOKUP(O2743,Info!$AZ$23:$BB$39,3,FALSE)),IF(P2743&lt;="250",VLOOKUP(O2743,Info!$AO$4:$AQ$22,3,FALSE),VLOOKUP(O2743,Info!$AO$23:$AP$39,3,FALSE))))))</f>
        <v/>
      </c>
      <c r="AD2743" s="1"/>
      <c r="AE2743" s="1" t="str">
        <f>IF($L2743="None","",IF(ISERROR(VLOOKUP($L2743,Info!$B$4:$B$266,1,FALSE)),"",VLOOKUP($L2743,Info!$B$4:$L$266,4,FALSE)))</f>
        <v/>
      </c>
      <c r="AF2743" s="1" t="str">
        <f>IF($L2743="None","",IF(ISERROR(VLOOKUP($L2743,Info!$B$4:$B$266,1,FALSE)),"",VLOOKUP($L2743,Info!$B$4:$L$266,6,FALSE)))</f>
        <v/>
      </c>
      <c r="AG2743" s="1"/>
      <c r="AH2743" s="33" t="str" cm="1">
        <f t="array" ref="AH2743">IF(AND(L2743&lt;&gt;"",O2743&lt;&gt;"",R2743:S2743&lt;&gt;"",W2743:X2743&lt;&gt;"",Z2743:AA2743&lt;&gt;"",AC2743&lt;&gt;""),"Good","Bad")</f>
        <v>Bad</v>
      </c>
      <c r="AL2743" t="str" cm="1">
        <f t="array" ref="AL2743">IF(R2743&gt;0,_xlfn.IFS(COUNTIF($L$20:L2743,"&lt;&gt;")&lt;101,1,COUNTIF($L$20:L2743,"&lt;&gt;")&lt;201,2,COUNTIF($L$20:L2743,"&lt;&gt;")&lt;301,3,COUNTIF($L$20:L2743,"&lt;&gt;")&lt;401,4,COUNTIF($L$20:L2743,"&lt;&gt;")&lt;501,5,COUNTIF($L$20:L2743,"&lt;&gt;")&lt;601,6,COUNTIF($L$20:L2743,"&lt;&gt;")&lt;701,7,COUNTIF($L$20:L2743,"&lt;&gt;")&lt;801,8,COUNTIF($L$20:L2743,"&lt;&gt;")&lt;901,9,COUNTIF($L$20:L2743,"&lt;&gt;")&lt;1001,10,COUNTIF($L$20:L2743,"&lt;&gt;")&lt;1101,11,COUNTIF($L$20:L2743,"&lt;&gt;")&lt;1201,12,COUNTIF($L$20:L2743,"&lt;&gt;")&lt;1301,13,COUNTIF($L$20:L2743,"&lt;&gt;")&lt;1401,14,COUNTIF($L$20:L2743,"&lt;&gt;")&lt;1501,15,COUNTIF($L$20:L2743,"&lt;&gt;")&lt;1601,16,COUNTIF($L$20:L2743,"&lt;&gt;")&lt;1701,17,COUNTIF($L$20:L2743,"&lt;&gt;")&lt;1801,18,COUNTIF($L$20:L2743,"&lt;&gt;")&lt;1901,19,COUNTIF($L$20:L2743,"&lt;&gt;")&lt;2001,20,COUNTIF($L$20:L2743,"&lt;&gt;")&lt;2101,21,COUNTIF($L$20:L2743,"&lt;&gt;")&lt;2201,22,COUNTIF($L$20:L2743,"&lt;&gt;")&lt;2301,23,COUNTIF($L$20:L2743,"&lt;&gt;")&lt;2401,24,COUNTIF($L$20:L2743,"&lt;&gt;")&lt;2501,25,COUNTIF($L$20:L2743,"&lt;&gt;")&lt;2601,26,COUNTIF($L$20:L2743,"&lt;&gt;")&lt;2701,27,COUNTIF($L$20:L2743,"&lt;&gt;")&lt;2801,28,COUNTIF($L$20:L2743,"&lt;&gt;")&lt;2901,29,COUNTIF($L$20:L2743,"&lt;&gt;")&lt;3001,30),"")</f>
        <v/>
      </c>
      <c r="AM2743" t="str">
        <f t="shared" si="210"/>
        <v/>
      </c>
      <c r="AN2743" t="str">
        <f t="shared" si="214"/>
        <v/>
      </c>
      <c r="AP2743" t="str">
        <f t="shared" si="213"/>
        <v/>
      </c>
      <c r="AQ2743" t="str">
        <f>IF(AO2743="","",COUNTIFS(AM2743:$AM$3019,AO2743))</f>
        <v/>
      </c>
    </row>
    <row r="2744" spans="1:43" x14ac:dyDescent="0.25">
      <c r="A2744" s="6" t="str">
        <f>IF(COUNT($A$20:A2743)&lt;&gt;$B$4,IF(A2743="","",A2743+1),"")</f>
        <v/>
      </c>
      <c r="B2744" s="3"/>
      <c r="C2744" s="3"/>
      <c r="D2744" s="122"/>
      <c r="E2744" s="3"/>
      <c r="F2744" s="3"/>
      <c r="G2744" s="3"/>
      <c r="H2744" s="3"/>
      <c r="I2744" s="120"/>
      <c r="J2744" s="3"/>
      <c r="K2744" s="95" t="str" cm="1">
        <f t="array" ref="K2744">IF(OR($J$14 = "A",$J$14 = "B",$J$14 = "C"),IF(I2744="","",IF(LEN(I2744)&gt;2,_xlfn.IFS(ISNUMBER(SEARCH("_",I2744)),I2744,ISNUMBER(SEARCH(", ",I2744)),SUBSTITUTE(I2744,", ","_"),ISNUMBER(SEARCH("/ ",I2744)),SUBSTITUTE(I2744,"/ ","_"),ISNUMBER(SEARCH(",",I2744)),SUBSTITUTE(I2744,",","_"),ISNUMBER(SEARCH("/",I2744)),SUBSTITUTE(I2744,"/","_"),ISNUMBER(SEARCH("",I2744)),I2744),I2744)),IF(OR($J$14 = "J",$J$14 = "K"),"",IF(D2744="","",IF(LEN(D2744)&gt;2,_xlfn.IFS(ISNUMBER(SEARCH("_",D2744)),D2744,ISNUMBER(SEARCH(", ",D2744)),SUBSTITUTE(D2744,", ","_"),ISNUMBER(SEARCH("/ ",D2744)),SUBSTITUTE(D2744,"/ ","_"),ISNUMBER(SEARCH(",",D2744)),SUBSTITUTE(D2744,",","_"),ISNUMBER(SEARCH("/",D2744)),SUBSTITUTE(D2744,"/","_"),ISNUMBER(SEARCH("",D2744)),D2744),D2744))))</f>
        <v/>
      </c>
      <c r="L2744" s="1"/>
      <c r="M2744" s="1" t="str">
        <f t="shared" si="211"/>
        <v/>
      </c>
      <c r="N2744" s="94" t="str">
        <f>IF($L2744="None","",IF(ISERROR(VLOOKUP($L2744,Info!$B$4:$B$266,1,FALSE)),"",VLOOKUP($L2744,Info!$B$4:$L$266,5,FALSE)))</f>
        <v/>
      </c>
      <c r="O2744" s="94" t="str">
        <f>IF(K2744="","",IF(AND($J$12&lt;&gt;"ABC",N2744="3"),"BAC",IF(N2744="3","ABC",IF($J$12&lt;&gt;"ABC",IF($J$10="Standard",VLOOKUP(K2744,Info!$BE$4:$BF$481,2,FALSE),VLOOKUP(K2744,Info!$BI$4:$BJ$482,2,FALSE)),IF($J$10="Standard",VLOOKUP(K2744,Info!$AG$4:$AH$2994,2,FALSE),VLOOKUP(K2744,Info!$AK$4:$AL$2997,2,FALSE))))))</f>
        <v/>
      </c>
      <c r="P2744" s="94" t="str">
        <f>IF($L2744="None","",IF(ISERROR(VLOOKUP($L2744,Info!$B$4:$B$266,1,FALSE)),"",VLOOKUP($L2744,Info!$B$4:$L$266,3,FALSE)))</f>
        <v/>
      </c>
      <c r="Q2744" s="96" t="str">
        <f>IF($L2744="None","",IF(ISERROR(VLOOKUP($L2744,Info!$B$4:$B$266,1,FALSE)),"",VLOOKUP($L2744,Info!$B$4:$L$266,4,FALSE)))</f>
        <v/>
      </c>
      <c r="R2744" s="1"/>
      <c r="S2744" s="6" t="str">
        <f t="shared" si="212"/>
        <v/>
      </c>
      <c r="T2744" s="6" t="str">
        <f>IF($L2744="None","",IF(ISERROR(VLOOKUP($L2744,Info!$B$4:$B$266,1,FALSE)),"",VLOOKUP($L2744,Info!$B$4:$L$266,11,FALSE)))</f>
        <v/>
      </c>
      <c r="U2744" s="1"/>
      <c r="V2744" s="1"/>
      <c r="W2744" s="1"/>
      <c r="X2744" s="1" t="str">
        <f>IF($L2744="None","",IF(ISERROR(VLOOKUP($L2744,Info!$B$4:$B$266,1,FALSE)),"",IF(OR(W2744="Metallic Liquid Tight",W2744="Non-Metallic Liquid Tight",W2744="LSZH",W2744="Greenfield"),VLOOKUP($L2744,Info!$B$4:$L$266,7,FALSE),"N/A")))</f>
        <v/>
      </c>
      <c r="Y2744" s="1"/>
      <c r="Z2744" s="96" t="str">
        <f>IF($L2744="None","",IF(ISERROR(VLOOKUP($L2744,Info!$B$4:$B$266,1,FALSE)),"",VLOOKUP($L2744,Info!$B$4:$L$266,9,FALSE)))</f>
        <v/>
      </c>
      <c r="AA2744" s="96" t="str">
        <f>IF($L2744="None","",IF(ISERROR(VLOOKUP($L2744,Info!$B$4:$B$266,1,FALSE)),"",VLOOKUP($L2744,Info!$B$4:$L$266,8,FALSE)))</f>
        <v/>
      </c>
      <c r="AB2744" s="96" t="str">
        <f>IF($L2744="None","",IF(ISERROR(VLOOKUP($L2744,Info!$B$4:$B$266,1,FALSE)),"",VLOOKUP($L2744,Info!$B$4:$L$266,10,FALSE)))</f>
        <v/>
      </c>
      <c r="AC2744" s="1" t="str">
        <f>IF(W2744="SO Cable","Black,White",IF(O2744="","",IF(P2744="","",IF($J$12&lt;&gt;"ABC",IF(P2744&lt;="250",VLOOKUP(O2744,Info!$AZ$4:$BB$22,3,FALSE),VLOOKUP(O2744,Info!$AZ$23:$BB$39,3,FALSE)),IF(P2744&lt;="250",VLOOKUP(O2744,Info!$AO$4:$AQ$22,3,FALSE),VLOOKUP(O2744,Info!$AO$23:$AP$39,3,FALSE))))))</f>
        <v/>
      </c>
      <c r="AD2744" s="1"/>
      <c r="AE2744" s="1" t="str">
        <f>IF($L2744="None","",IF(ISERROR(VLOOKUP($L2744,Info!$B$4:$B$266,1,FALSE)),"",VLOOKUP($L2744,Info!$B$4:$L$266,4,FALSE)))</f>
        <v/>
      </c>
      <c r="AF2744" s="1" t="str">
        <f>IF($L2744="None","",IF(ISERROR(VLOOKUP($L2744,Info!$B$4:$B$266,1,FALSE)),"",VLOOKUP($L2744,Info!$B$4:$L$266,6,FALSE)))</f>
        <v/>
      </c>
      <c r="AG2744" s="1"/>
      <c r="AH2744" s="33" t="str" cm="1">
        <f t="array" ref="AH2744">IF(AND(L2744&lt;&gt;"",O2744&lt;&gt;"",R2744:S2744&lt;&gt;"",W2744:X2744&lt;&gt;"",Z2744:AA2744&lt;&gt;"",AC2744&lt;&gt;""),"Good","Bad")</f>
        <v>Bad</v>
      </c>
      <c r="AL2744" t="str" cm="1">
        <f t="array" ref="AL2744">IF(R2744&gt;0,_xlfn.IFS(COUNTIF($L$20:L2744,"&lt;&gt;")&lt;101,1,COUNTIF($L$20:L2744,"&lt;&gt;")&lt;201,2,COUNTIF($L$20:L2744,"&lt;&gt;")&lt;301,3,COUNTIF($L$20:L2744,"&lt;&gt;")&lt;401,4,COUNTIF($L$20:L2744,"&lt;&gt;")&lt;501,5,COUNTIF($L$20:L2744,"&lt;&gt;")&lt;601,6,COUNTIF($L$20:L2744,"&lt;&gt;")&lt;701,7,COUNTIF($L$20:L2744,"&lt;&gt;")&lt;801,8,COUNTIF($L$20:L2744,"&lt;&gt;")&lt;901,9,COUNTIF($L$20:L2744,"&lt;&gt;")&lt;1001,10,COUNTIF($L$20:L2744,"&lt;&gt;")&lt;1101,11,COUNTIF($L$20:L2744,"&lt;&gt;")&lt;1201,12,COUNTIF($L$20:L2744,"&lt;&gt;")&lt;1301,13,COUNTIF($L$20:L2744,"&lt;&gt;")&lt;1401,14,COUNTIF($L$20:L2744,"&lt;&gt;")&lt;1501,15,COUNTIF($L$20:L2744,"&lt;&gt;")&lt;1601,16,COUNTIF($L$20:L2744,"&lt;&gt;")&lt;1701,17,COUNTIF($L$20:L2744,"&lt;&gt;")&lt;1801,18,COUNTIF($L$20:L2744,"&lt;&gt;")&lt;1901,19,COUNTIF($L$20:L2744,"&lt;&gt;")&lt;2001,20,COUNTIF($L$20:L2744,"&lt;&gt;")&lt;2101,21,COUNTIF($L$20:L2744,"&lt;&gt;")&lt;2201,22,COUNTIF($L$20:L2744,"&lt;&gt;")&lt;2301,23,COUNTIF($L$20:L2744,"&lt;&gt;")&lt;2401,24,COUNTIF($L$20:L2744,"&lt;&gt;")&lt;2501,25,COUNTIF($L$20:L2744,"&lt;&gt;")&lt;2601,26,COUNTIF($L$20:L2744,"&lt;&gt;")&lt;2701,27,COUNTIF($L$20:L2744,"&lt;&gt;")&lt;2801,28,COUNTIF($L$20:L2744,"&lt;&gt;")&lt;2901,29,COUNTIF($L$20:L2744,"&lt;&gt;")&lt;3001,30),"")</f>
        <v/>
      </c>
      <c r="AM2744" t="str">
        <f t="shared" si="210"/>
        <v/>
      </c>
      <c r="AN2744" t="str">
        <f t="shared" si="214"/>
        <v/>
      </c>
      <c r="AP2744" t="str">
        <f t="shared" si="213"/>
        <v/>
      </c>
      <c r="AQ2744" t="str">
        <f>IF(AO2744="","",COUNTIFS(AM2744:$AM$3019,AO2744))</f>
        <v/>
      </c>
    </row>
    <row r="2745" spans="1:43" x14ac:dyDescent="0.25">
      <c r="A2745" s="6" t="str">
        <f>IF(COUNT($A$20:A2744)&lt;&gt;$B$4,IF(A2744="","",A2744+1),"")</f>
        <v/>
      </c>
      <c r="B2745" s="3"/>
      <c r="C2745" s="3"/>
      <c r="D2745" s="122"/>
      <c r="E2745" s="3"/>
      <c r="F2745" s="3"/>
      <c r="G2745" s="3"/>
      <c r="H2745" s="3"/>
      <c r="I2745" s="120"/>
      <c r="J2745" s="3"/>
      <c r="K2745" s="95" t="str" cm="1">
        <f t="array" ref="K2745">IF(OR($J$14 = "A",$J$14 = "B",$J$14 = "C"),IF(I2745="","",IF(LEN(I2745)&gt;2,_xlfn.IFS(ISNUMBER(SEARCH("_",I2745)),I2745,ISNUMBER(SEARCH(", ",I2745)),SUBSTITUTE(I2745,", ","_"),ISNUMBER(SEARCH("/ ",I2745)),SUBSTITUTE(I2745,"/ ","_"),ISNUMBER(SEARCH(",",I2745)),SUBSTITUTE(I2745,",","_"),ISNUMBER(SEARCH("/",I2745)),SUBSTITUTE(I2745,"/","_"),ISNUMBER(SEARCH("",I2745)),I2745),I2745)),IF(OR($J$14 = "J",$J$14 = "K"),"",IF(D2745="","",IF(LEN(D2745)&gt;2,_xlfn.IFS(ISNUMBER(SEARCH("_",D2745)),D2745,ISNUMBER(SEARCH(", ",D2745)),SUBSTITUTE(D2745,", ","_"),ISNUMBER(SEARCH("/ ",D2745)),SUBSTITUTE(D2745,"/ ","_"),ISNUMBER(SEARCH(",",D2745)),SUBSTITUTE(D2745,",","_"),ISNUMBER(SEARCH("/",D2745)),SUBSTITUTE(D2745,"/","_"),ISNUMBER(SEARCH("",D2745)),D2745),D2745))))</f>
        <v/>
      </c>
      <c r="L2745" s="1"/>
      <c r="M2745" s="1" t="str">
        <f t="shared" si="211"/>
        <v/>
      </c>
      <c r="N2745" s="94" t="str">
        <f>IF($L2745="None","",IF(ISERROR(VLOOKUP($L2745,Info!$B$4:$B$266,1,FALSE)),"",VLOOKUP($L2745,Info!$B$4:$L$266,5,FALSE)))</f>
        <v/>
      </c>
      <c r="O2745" s="94" t="str">
        <f>IF(K2745="","",IF(AND($J$12&lt;&gt;"ABC",N2745="3"),"BAC",IF(N2745="3","ABC",IF($J$12&lt;&gt;"ABC",IF($J$10="Standard",VLOOKUP(K2745,Info!$BE$4:$BF$481,2,FALSE),VLOOKUP(K2745,Info!$BI$4:$BJ$482,2,FALSE)),IF($J$10="Standard",VLOOKUP(K2745,Info!$AG$4:$AH$2994,2,FALSE),VLOOKUP(K2745,Info!$AK$4:$AL$2997,2,FALSE))))))</f>
        <v/>
      </c>
      <c r="P2745" s="94" t="str">
        <f>IF($L2745="None","",IF(ISERROR(VLOOKUP($L2745,Info!$B$4:$B$266,1,FALSE)),"",VLOOKUP($L2745,Info!$B$4:$L$266,3,FALSE)))</f>
        <v/>
      </c>
      <c r="Q2745" s="96" t="str">
        <f>IF($L2745="None","",IF(ISERROR(VLOOKUP($L2745,Info!$B$4:$B$266,1,FALSE)),"",VLOOKUP($L2745,Info!$B$4:$L$266,4,FALSE)))</f>
        <v/>
      </c>
      <c r="R2745" s="1"/>
      <c r="S2745" s="6" t="str">
        <f t="shared" si="212"/>
        <v/>
      </c>
      <c r="T2745" s="6" t="str">
        <f>IF($L2745="None","",IF(ISERROR(VLOOKUP($L2745,Info!$B$4:$B$266,1,FALSE)),"",VLOOKUP($L2745,Info!$B$4:$L$266,11,FALSE)))</f>
        <v/>
      </c>
      <c r="U2745" s="1"/>
      <c r="V2745" s="1"/>
      <c r="W2745" s="1"/>
      <c r="X2745" s="1" t="str">
        <f>IF($L2745="None","",IF(ISERROR(VLOOKUP($L2745,Info!$B$4:$B$266,1,FALSE)),"",IF(OR(W2745="Metallic Liquid Tight",W2745="Non-Metallic Liquid Tight",W2745="LSZH",W2745="Greenfield"),VLOOKUP($L2745,Info!$B$4:$L$266,7,FALSE),"N/A")))</f>
        <v/>
      </c>
      <c r="Y2745" s="1"/>
      <c r="Z2745" s="96" t="str">
        <f>IF($L2745="None","",IF(ISERROR(VLOOKUP($L2745,Info!$B$4:$B$266,1,FALSE)),"",VLOOKUP($L2745,Info!$B$4:$L$266,9,FALSE)))</f>
        <v/>
      </c>
      <c r="AA2745" s="96" t="str">
        <f>IF($L2745="None","",IF(ISERROR(VLOOKUP($L2745,Info!$B$4:$B$266,1,FALSE)),"",VLOOKUP($L2745,Info!$B$4:$L$266,8,FALSE)))</f>
        <v/>
      </c>
      <c r="AB2745" s="96" t="str">
        <f>IF($L2745="None","",IF(ISERROR(VLOOKUP($L2745,Info!$B$4:$B$266,1,FALSE)),"",VLOOKUP($L2745,Info!$B$4:$L$266,10,FALSE)))</f>
        <v/>
      </c>
      <c r="AC2745" s="1" t="str">
        <f>IF(W2745="SO Cable","Black,White",IF(O2745="","",IF(P2745="","",IF($J$12&lt;&gt;"ABC",IF(P2745&lt;="250",VLOOKUP(O2745,Info!$AZ$4:$BB$22,3,FALSE),VLOOKUP(O2745,Info!$AZ$23:$BB$39,3,FALSE)),IF(P2745&lt;="250",VLOOKUP(O2745,Info!$AO$4:$AQ$22,3,FALSE),VLOOKUP(O2745,Info!$AO$23:$AP$39,3,FALSE))))))</f>
        <v/>
      </c>
      <c r="AD2745" s="1"/>
      <c r="AE2745" s="1" t="str">
        <f>IF($L2745="None","",IF(ISERROR(VLOOKUP($L2745,Info!$B$4:$B$266,1,FALSE)),"",VLOOKUP($L2745,Info!$B$4:$L$266,4,FALSE)))</f>
        <v/>
      </c>
      <c r="AF2745" s="1" t="str">
        <f>IF($L2745="None","",IF(ISERROR(VLOOKUP($L2745,Info!$B$4:$B$266,1,FALSE)),"",VLOOKUP($L2745,Info!$B$4:$L$266,6,FALSE)))</f>
        <v/>
      </c>
      <c r="AG2745" s="1"/>
      <c r="AH2745" s="33" t="str" cm="1">
        <f t="array" ref="AH2745">IF(AND(L2745&lt;&gt;"",O2745&lt;&gt;"",R2745:S2745&lt;&gt;"",W2745:X2745&lt;&gt;"",Z2745:AA2745&lt;&gt;"",AC2745&lt;&gt;""),"Good","Bad")</f>
        <v>Bad</v>
      </c>
      <c r="AL2745" t="str" cm="1">
        <f t="array" ref="AL2745">IF(R2745&gt;0,_xlfn.IFS(COUNTIF($L$20:L2745,"&lt;&gt;")&lt;101,1,COUNTIF($L$20:L2745,"&lt;&gt;")&lt;201,2,COUNTIF($L$20:L2745,"&lt;&gt;")&lt;301,3,COUNTIF($L$20:L2745,"&lt;&gt;")&lt;401,4,COUNTIF($L$20:L2745,"&lt;&gt;")&lt;501,5,COUNTIF($L$20:L2745,"&lt;&gt;")&lt;601,6,COUNTIF($L$20:L2745,"&lt;&gt;")&lt;701,7,COUNTIF($L$20:L2745,"&lt;&gt;")&lt;801,8,COUNTIF($L$20:L2745,"&lt;&gt;")&lt;901,9,COUNTIF($L$20:L2745,"&lt;&gt;")&lt;1001,10,COUNTIF($L$20:L2745,"&lt;&gt;")&lt;1101,11,COUNTIF($L$20:L2745,"&lt;&gt;")&lt;1201,12,COUNTIF($L$20:L2745,"&lt;&gt;")&lt;1301,13,COUNTIF($L$20:L2745,"&lt;&gt;")&lt;1401,14,COUNTIF($L$20:L2745,"&lt;&gt;")&lt;1501,15,COUNTIF($L$20:L2745,"&lt;&gt;")&lt;1601,16,COUNTIF($L$20:L2745,"&lt;&gt;")&lt;1701,17,COUNTIF($L$20:L2745,"&lt;&gt;")&lt;1801,18,COUNTIF($L$20:L2745,"&lt;&gt;")&lt;1901,19,COUNTIF($L$20:L2745,"&lt;&gt;")&lt;2001,20,COUNTIF($L$20:L2745,"&lt;&gt;")&lt;2101,21,COUNTIF($L$20:L2745,"&lt;&gt;")&lt;2201,22,COUNTIF($L$20:L2745,"&lt;&gt;")&lt;2301,23,COUNTIF($L$20:L2745,"&lt;&gt;")&lt;2401,24,COUNTIF($L$20:L2745,"&lt;&gt;")&lt;2501,25,COUNTIF($L$20:L2745,"&lt;&gt;")&lt;2601,26,COUNTIF($L$20:L2745,"&lt;&gt;")&lt;2701,27,COUNTIF($L$20:L2745,"&lt;&gt;")&lt;2801,28,COUNTIF($L$20:L2745,"&lt;&gt;")&lt;2901,29,COUNTIF($L$20:L2745,"&lt;&gt;")&lt;3001,30),"")</f>
        <v/>
      </c>
      <c r="AM2745" t="str">
        <f t="shared" si="210"/>
        <v/>
      </c>
      <c r="AN2745" t="str">
        <f t="shared" si="214"/>
        <v/>
      </c>
      <c r="AP2745" t="str">
        <f t="shared" si="213"/>
        <v/>
      </c>
      <c r="AQ2745" t="str">
        <f>IF(AO2745="","",COUNTIFS(AM2745:$AM$3019,AO2745))</f>
        <v/>
      </c>
    </row>
    <row r="2746" spans="1:43" x14ac:dyDescent="0.25">
      <c r="A2746" s="6" t="str">
        <f>IF(COUNT($A$20:A2745)&lt;&gt;$B$4,IF(A2745="","",A2745+1),"")</f>
        <v/>
      </c>
      <c r="B2746" s="3"/>
      <c r="C2746" s="3"/>
      <c r="D2746" s="122"/>
      <c r="E2746" s="3"/>
      <c r="F2746" s="3"/>
      <c r="G2746" s="3"/>
      <c r="H2746" s="3"/>
      <c r="I2746" s="120"/>
      <c r="J2746" s="3"/>
      <c r="K2746" s="95" t="str" cm="1">
        <f t="array" ref="K2746">IF(OR($J$14 = "A",$J$14 = "B",$J$14 = "C"),IF(I2746="","",IF(LEN(I2746)&gt;2,_xlfn.IFS(ISNUMBER(SEARCH("_",I2746)),I2746,ISNUMBER(SEARCH(", ",I2746)),SUBSTITUTE(I2746,", ","_"),ISNUMBER(SEARCH("/ ",I2746)),SUBSTITUTE(I2746,"/ ","_"),ISNUMBER(SEARCH(",",I2746)),SUBSTITUTE(I2746,",","_"),ISNUMBER(SEARCH("/",I2746)),SUBSTITUTE(I2746,"/","_"),ISNUMBER(SEARCH("",I2746)),I2746),I2746)),IF(OR($J$14 = "J",$J$14 = "K"),"",IF(D2746="","",IF(LEN(D2746)&gt;2,_xlfn.IFS(ISNUMBER(SEARCH("_",D2746)),D2746,ISNUMBER(SEARCH(", ",D2746)),SUBSTITUTE(D2746,", ","_"),ISNUMBER(SEARCH("/ ",D2746)),SUBSTITUTE(D2746,"/ ","_"),ISNUMBER(SEARCH(",",D2746)),SUBSTITUTE(D2746,",","_"),ISNUMBER(SEARCH("/",D2746)),SUBSTITUTE(D2746,"/","_"),ISNUMBER(SEARCH("",D2746)),D2746),D2746))))</f>
        <v/>
      </c>
      <c r="L2746" s="1"/>
      <c r="M2746" s="1" t="str">
        <f t="shared" si="211"/>
        <v/>
      </c>
      <c r="N2746" s="94" t="str">
        <f>IF($L2746="None","",IF(ISERROR(VLOOKUP($L2746,Info!$B$4:$B$266,1,FALSE)),"",VLOOKUP($L2746,Info!$B$4:$L$266,5,FALSE)))</f>
        <v/>
      </c>
      <c r="O2746" s="94" t="str">
        <f>IF(K2746="","",IF(AND($J$12&lt;&gt;"ABC",N2746="3"),"BAC",IF(N2746="3","ABC",IF($J$12&lt;&gt;"ABC",IF($J$10="Standard",VLOOKUP(K2746,Info!$BE$4:$BF$481,2,FALSE),VLOOKUP(K2746,Info!$BI$4:$BJ$482,2,FALSE)),IF($J$10="Standard",VLOOKUP(K2746,Info!$AG$4:$AH$2994,2,FALSE),VLOOKUP(K2746,Info!$AK$4:$AL$2997,2,FALSE))))))</f>
        <v/>
      </c>
      <c r="P2746" s="94" t="str">
        <f>IF($L2746="None","",IF(ISERROR(VLOOKUP($L2746,Info!$B$4:$B$266,1,FALSE)),"",VLOOKUP($L2746,Info!$B$4:$L$266,3,FALSE)))</f>
        <v/>
      </c>
      <c r="Q2746" s="96" t="str">
        <f>IF($L2746="None","",IF(ISERROR(VLOOKUP($L2746,Info!$B$4:$B$266,1,FALSE)),"",VLOOKUP($L2746,Info!$B$4:$L$266,4,FALSE)))</f>
        <v/>
      </c>
      <c r="R2746" s="1"/>
      <c r="S2746" s="6" t="str">
        <f t="shared" si="212"/>
        <v/>
      </c>
      <c r="T2746" s="6" t="str">
        <f>IF($L2746="None","",IF(ISERROR(VLOOKUP($L2746,Info!$B$4:$B$266,1,FALSE)),"",VLOOKUP($L2746,Info!$B$4:$L$266,11,FALSE)))</f>
        <v/>
      </c>
      <c r="U2746" s="1"/>
      <c r="V2746" s="1"/>
      <c r="W2746" s="1"/>
      <c r="X2746" s="1" t="str">
        <f>IF($L2746="None","",IF(ISERROR(VLOOKUP($L2746,Info!$B$4:$B$266,1,FALSE)),"",IF(OR(W2746="Metallic Liquid Tight",W2746="Non-Metallic Liquid Tight",W2746="LSZH",W2746="Greenfield"),VLOOKUP($L2746,Info!$B$4:$L$266,7,FALSE),"N/A")))</f>
        <v/>
      </c>
      <c r="Y2746" s="1"/>
      <c r="Z2746" s="96" t="str">
        <f>IF($L2746="None","",IF(ISERROR(VLOOKUP($L2746,Info!$B$4:$B$266,1,FALSE)),"",VLOOKUP($L2746,Info!$B$4:$L$266,9,FALSE)))</f>
        <v/>
      </c>
      <c r="AA2746" s="96" t="str">
        <f>IF($L2746="None","",IF(ISERROR(VLOOKUP($L2746,Info!$B$4:$B$266,1,FALSE)),"",VLOOKUP($L2746,Info!$B$4:$L$266,8,FALSE)))</f>
        <v/>
      </c>
      <c r="AB2746" s="96" t="str">
        <f>IF($L2746="None","",IF(ISERROR(VLOOKUP($L2746,Info!$B$4:$B$266,1,FALSE)),"",VLOOKUP($L2746,Info!$B$4:$L$266,10,FALSE)))</f>
        <v/>
      </c>
      <c r="AC2746" s="1" t="str">
        <f>IF(W2746="SO Cable","Black,White",IF(O2746="","",IF(P2746="","",IF($J$12&lt;&gt;"ABC",IF(P2746&lt;="250",VLOOKUP(O2746,Info!$AZ$4:$BB$22,3,FALSE),VLOOKUP(O2746,Info!$AZ$23:$BB$39,3,FALSE)),IF(P2746&lt;="250",VLOOKUP(O2746,Info!$AO$4:$AQ$22,3,FALSE),VLOOKUP(O2746,Info!$AO$23:$AP$39,3,FALSE))))))</f>
        <v/>
      </c>
      <c r="AD2746" s="1"/>
      <c r="AE2746" s="1" t="str">
        <f>IF($L2746="None","",IF(ISERROR(VLOOKUP($L2746,Info!$B$4:$B$266,1,FALSE)),"",VLOOKUP($L2746,Info!$B$4:$L$266,4,FALSE)))</f>
        <v/>
      </c>
      <c r="AF2746" s="1" t="str">
        <f>IF($L2746="None","",IF(ISERROR(VLOOKUP($L2746,Info!$B$4:$B$266,1,FALSE)),"",VLOOKUP($L2746,Info!$B$4:$L$266,6,FALSE)))</f>
        <v/>
      </c>
      <c r="AG2746" s="1"/>
      <c r="AH2746" s="33" t="str" cm="1">
        <f t="array" ref="AH2746">IF(AND(L2746&lt;&gt;"",O2746&lt;&gt;"",R2746:S2746&lt;&gt;"",W2746:X2746&lt;&gt;"",Z2746:AA2746&lt;&gt;"",AC2746&lt;&gt;""),"Good","Bad")</f>
        <v>Bad</v>
      </c>
      <c r="AL2746" t="str" cm="1">
        <f t="array" ref="AL2746">IF(R2746&gt;0,_xlfn.IFS(COUNTIF($L$20:L2746,"&lt;&gt;")&lt;101,1,COUNTIF($L$20:L2746,"&lt;&gt;")&lt;201,2,COUNTIF($L$20:L2746,"&lt;&gt;")&lt;301,3,COUNTIF($L$20:L2746,"&lt;&gt;")&lt;401,4,COUNTIF($L$20:L2746,"&lt;&gt;")&lt;501,5,COUNTIF($L$20:L2746,"&lt;&gt;")&lt;601,6,COUNTIF($L$20:L2746,"&lt;&gt;")&lt;701,7,COUNTIF($L$20:L2746,"&lt;&gt;")&lt;801,8,COUNTIF($L$20:L2746,"&lt;&gt;")&lt;901,9,COUNTIF($L$20:L2746,"&lt;&gt;")&lt;1001,10,COUNTIF($L$20:L2746,"&lt;&gt;")&lt;1101,11,COUNTIF($L$20:L2746,"&lt;&gt;")&lt;1201,12,COUNTIF($L$20:L2746,"&lt;&gt;")&lt;1301,13,COUNTIF($L$20:L2746,"&lt;&gt;")&lt;1401,14,COUNTIF($L$20:L2746,"&lt;&gt;")&lt;1501,15,COUNTIF($L$20:L2746,"&lt;&gt;")&lt;1601,16,COUNTIF($L$20:L2746,"&lt;&gt;")&lt;1701,17,COUNTIF($L$20:L2746,"&lt;&gt;")&lt;1801,18,COUNTIF($L$20:L2746,"&lt;&gt;")&lt;1901,19,COUNTIF($L$20:L2746,"&lt;&gt;")&lt;2001,20,COUNTIF($L$20:L2746,"&lt;&gt;")&lt;2101,21,COUNTIF($L$20:L2746,"&lt;&gt;")&lt;2201,22,COUNTIF($L$20:L2746,"&lt;&gt;")&lt;2301,23,COUNTIF($L$20:L2746,"&lt;&gt;")&lt;2401,24,COUNTIF($L$20:L2746,"&lt;&gt;")&lt;2501,25,COUNTIF($L$20:L2746,"&lt;&gt;")&lt;2601,26,COUNTIF($L$20:L2746,"&lt;&gt;")&lt;2701,27,COUNTIF($L$20:L2746,"&lt;&gt;")&lt;2801,28,COUNTIF($L$20:L2746,"&lt;&gt;")&lt;2901,29,COUNTIF($L$20:L2746,"&lt;&gt;")&lt;3001,30),"")</f>
        <v/>
      </c>
      <c r="AM2746" t="str">
        <f t="shared" si="210"/>
        <v/>
      </c>
      <c r="AN2746" t="str">
        <f t="shared" si="214"/>
        <v/>
      </c>
      <c r="AP2746" t="str">
        <f t="shared" si="213"/>
        <v/>
      </c>
      <c r="AQ2746" t="str">
        <f>IF(AO2746="","",COUNTIFS(AM2746:$AM$3019,AO2746))</f>
        <v/>
      </c>
    </row>
    <row r="2747" spans="1:43" x14ac:dyDescent="0.25">
      <c r="A2747" s="6" t="str">
        <f>IF(COUNT($A$20:A2746)&lt;&gt;$B$4,IF(A2746="","",A2746+1),"")</f>
        <v/>
      </c>
      <c r="B2747" s="3"/>
      <c r="C2747" s="3"/>
      <c r="D2747" s="122"/>
      <c r="E2747" s="3"/>
      <c r="F2747" s="3"/>
      <c r="G2747" s="3"/>
      <c r="H2747" s="3"/>
      <c r="I2747" s="120"/>
      <c r="J2747" s="3"/>
      <c r="K2747" s="95" t="str" cm="1">
        <f t="array" ref="K2747">IF(OR($J$14 = "A",$J$14 = "B",$J$14 = "C"),IF(I2747="","",IF(LEN(I2747)&gt;2,_xlfn.IFS(ISNUMBER(SEARCH("_",I2747)),I2747,ISNUMBER(SEARCH(", ",I2747)),SUBSTITUTE(I2747,", ","_"),ISNUMBER(SEARCH("/ ",I2747)),SUBSTITUTE(I2747,"/ ","_"),ISNUMBER(SEARCH(",",I2747)),SUBSTITUTE(I2747,",","_"),ISNUMBER(SEARCH("/",I2747)),SUBSTITUTE(I2747,"/","_"),ISNUMBER(SEARCH("",I2747)),I2747),I2747)),IF(OR($J$14 = "J",$J$14 = "K"),"",IF(D2747="","",IF(LEN(D2747)&gt;2,_xlfn.IFS(ISNUMBER(SEARCH("_",D2747)),D2747,ISNUMBER(SEARCH(", ",D2747)),SUBSTITUTE(D2747,", ","_"),ISNUMBER(SEARCH("/ ",D2747)),SUBSTITUTE(D2747,"/ ","_"),ISNUMBER(SEARCH(",",D2747)),SUBSTITUTE(D2747,",","_"),ISNUMBER(SEARCH("/",D2747)),SUBSTITUTE(D2747,"/","_"),ISNUMBER(SEARCH("",D2747)),D2747),D2747))))</f>
        <v/>
      </c>
      <c r="L2747" s="1"/>
      <c r="M2747" s="1" t="str">
        <f t="shared" si="211"/>
        <v/>
      </c>
      <c r="N2747" s="94" t="str">
        <f>IF($L2747="None","",IF(ISERROR(VLOOKUP($L2747,Info!$B$4:$B$266,1,FALSE)),"",VLOOKUP($L2747,Info!$B$4:$L$266,5,FALSE)))</f>
        <v/>
      </c>
      <c r="O2747" s="94" t="str">
        <f>IF(K2747="","",IF(AND($J$12&lt;&gt;"ABC",N2747="3"),"BAC",IF(N2747="3","ABC",IF($J$12&lt;&gt;"ABC",IF($J$10="Standard",VLOOKUP(K2747,Info!$BE$4:$BF$481,2,FALSE),VLOOKUP(K2747,Info!$BI$4:$BJ$482,2,FALSE)),IF($J$10="Standard",VLOOKUP(K2747,Info!$AG$4:$AH$2994,2,FALSE),VLOOKUP(K2747,Info!$AK$4:$AL$2997,2,FALSE))))))</f>
        <v/>
      </c>
      <c r="P2747" s="94" t="str">
        <f>IF($L2747="None","",IF(ISERROR(VLOOKUP($L2747,Info!$B$4:$B$266,1,FALSE)),"",VLOOKUP($L2747,Info!$B$4:$L$266,3,FALSE)))</f>
        <v/>
      </c>
      <c r="Q2747" s="96" t="str">
        <f>IF($L2747="None","",IF(ISERROR(VLOOKUP($L2747,Info!$B$4:$B$266,1,FALSE)),"",VLOOKUP($L2747,Info!$B$4:$L$266,4,FALSE)))</f>
        <v/>
      </c>
      <c r="R2747" s="1"/>
      <c r="S2747" s="6" t="str">
        <f t="shared" si="212"/>
        <v/>
      </c>
      <c r="T2747" s="6" t="str">
        <f>IF($L2747="None","",IF(ISERROR(VLOOKUP($L2747,Info!$B$4:$B$266,1,FALSE)),"",VLOOKUP($L2747,Info!$B$4:$L$266,11,FALSE)))</f>
        <v/>
      </c>
      <c r="U2747" s="1"/>
      <c r="V2747" s="1"/>
      <c r="W2747" s="1"/>
      <c r="X2747" s="1" t="str">
        <f>IF($L2747="None","",IF(ISERROR(VLOOKUP($L2747,Info!$B$4:$B$266,1,FALSE)),"",IF(OR(W2747="Metallic Liquid Tight",W2747="Non-Metallic Liquid Tight",W2747="LSZH",W2747="Greenfield"),VLOOKUP($L2747,Info!$B$4:$L$266,7,FALSE),"N/A")))</f>
        <v/>
      </c>
      <c r="Y2747" s="1"/>
      <c r="Z2747" s="96" t="str">
        <f>IF($L2747="None","",IF(ISERROR(VLOOKUP($L2747,Info!$B$4:$B$266,1,FALSE)),"",VLOOKUP($L2747,Info!$B$4:$L$266,9,FALSE)))</f>
        <v/>
      </c>
      <c r="AA2747" s="96" t="str">
        <f>IF($L2747="None","",IF(ISERROR(VLOOKUP($L2747,Info!$B$4:$B$266,1,FALSE)),"",VLOOKUP($L2747,Info!$B$4:$L$266,8,FALSE)))</f>
        <v/>
      </c>
      <c r="AB2747" s="96" t="str">
        <f>IF($L2747="None","",IF(ISERROR(VLOOKUP($L2747,Info!$B$4:$B$266,1,FALSE)),"",VLOOKUP($L2747,Info!$B$4:$L$266,10,FALSE)))</f>
        <v/>
      </c>
      <c r="AC2747" s="1" t="str">
        <f>IF(W2747="SO Cable","Black,White",IF(O2747="","",IF(P2747="","",IF($J$12&lt;&gt;"ABC",IF(P2747&lt;="250",VLOOKUP(O2747,Info!$AZ$4:$BB$22,3,FALSE),VLOOKUP(O2747,Info!$AZ$23:$BB$39,3,FALSE)),IF(P2747&lt;="250",VLOOKUP(O2747,Info!$AO$4:$AQ$22,3,FALSE),VLOOKUP(O2747,Info!$AO$23:$AP$39,3,FALSE))))))</f>
        <v/>
      </c>
      <c r="AD2747" s="1"/>
      <c r="AE2747" s="1" t="str">
        <f>IF($L2747="None","",IF(ISERROR(VLOOKUP($L2747,Info!$B$4:$B$266,1,FALSE)),"",VLOOKUP($L2747,Info!$B$4:$L$266,4,FALSE)))</f>
        <v/>
      </c>
      <c r="AF2747" s="1" t="str">
        <f>IF($L2747="None","",IF(ISERROR(VLOOKUP($L2747,Info!$B$4:$B$266,1,FALSE)),"",VLOOKUP($L2747,Info!$B$4:$L$266,6,FALSE)))</f>
        <v/>
      </c>
      <c r="AG2747" s="1"/>
      <c r="AH2747" s="33" t="str" cm="1">
        <f t="array" ref="AH2747">IF(AND(L2747&lt;&gt;"",O2747&lt;&gt;"",R2747:S2747&lt;&gt;"",W2747:X2747&lt;&gt;"",Z2747:AA2747&lt;&gt;"",AC2747&lt;&gt;""),"Good","Bad")</f>
        <v>Bad</v>
      </c>
      <c r="AL2747" t="str" cm="1">
        <f t="array" ref="AL2747">IF(R2747&gt;0,_xlfn.IFS(COUNTIF($L$20:L2747,"&lt;&gt;")&lt;101,1,COUNTIF($L$20:L2747,"&lt;&gt;")&lt;201,2,COUNTIF($L$20:L2747,"&lt;&gt;")&lt;301,3,COUNTIF($L$20:L2747,"&lt;&gt;")&lt;401,4,COUNTIF($L$20:L2747,"&lt;&gt;")&lt;501,5,COUNTIF($L$20:L2747,"&lt;&gt;")&lt;601,6,COUNTIF($L$20:L2747,"&lt;&gt;")&lt;701,7,COUNTIF($L$20:L2747,"&lt;&gt;")&lt;801,8,COUNTIF($L$20:L2747,"&lt;&gt;")&lt;901,9,COUNTIF($L$20:L2747,"&lt;&gt;")&lt;1001,10,COUNTIF($L$20:L2747,"&lt;&gt;")&lt;1101,11,COUNTIF($L$20:L2747,"&lt;&gt;")&lt;1201,12,COUNTIF($L$20:L2747,"&lt;&gt;")&lt;1301,13,COUNTIF($L$20:L2747,"&lt;&gt;")&lt;1401,14,COUNTIF($L$20:L2747,"&lt;&gt;")&lt;1501,15,COUNTIF($L$20:L2747,"&lt;&gt;")&lt;1601,16,COUNTIF($L$20:L2747,"&lt;&gt;")&lt;1701,17,COUNTIF($L$20:L2747,"&lt;&gt;")&lt;1801,18,COUNTIF($L$20:L2747,"&lt;&gt;")&lt;1901,19,COUNTIF($L$20:L2747,"&lt;&gt;")&lt;2001,20,COUNTIF($L$20:L2747,"&lt;&gt;")&lt;2101,21,COUNTIF($L$20:L2747,"&lt;&gt;")&lt;2201,22,COUNTIF($L$20:L2747,"&lt;&gt;")&lt;2301,23,COUNTIF($L$20:L2747,"&lt;&gt;")&lt;2401,24,COUNTIF($L$20:L2747,"&lt;&gt;")&lt;2501,25,COUNTIF($L$20:L2747,"&lt;&gt;")&lt;2601,26,COUNTIF($L$20:L2747,"&lt;&gt;")&lt;2701,27,COUNTIF($L$20:L2747,"&lt;&gt;")&lt;2801,28,COUNTIF($L$20:L2747,"&lt;&gt;")&lt;2901,29,COUNTIF($L$20:L2747,"&lt;&gt;")&lt;3001,30),"")</f>
        <v/>
      </c>
      <c r="AM2747" t="str">
        <f t="shared" si="210"/>
        <v/>
      </c>
      <c r="AN2747" t="str">
        <f t="shared" si="214"/>
        <v/>
      </c>
      <c r="AP2747" t="str">
        <f t="shared" si="213"/>
        <v/>
      </c>
      <c r="AQ2747" t="str">
        <f>IF(AO2747="","",COUNTIFS(AM2747:$AM$3019,AO2747))</f>
        <v/>
      </c>
    </row>
    <row r="2748" spans="1:43" x14ac:dyDescent="0.25">
      <c r="A2748" s="6" t="str">
        <f>IF(COUNT($A$20:A2747)&lt;&gt;$B$4,IF(A2747="","",A2747+1),"")</f>
        <v/>
      </c>
      <c r="B2748" s="3"/>
      <c r="C2748" s="3"/>
      <c r="D2748" s="122"/>
      <c r="E2748" s="3"/>
      <c r="F2748" s="3"/>
      <c r="G2748" s="3"/>
      <c r="H2748" s="3"/>
      <c r="I2748" s="120"/>
      <c r="J2748" s="3"/>
      <c r="K2748" s="95" t="str" cm="1">
        <f t="array" ref="K2748">IF(OR($J$14 = "A",$J$14 = "B",$J$14 = "C"),IF(I2748="","",IF(LEN(I2748)&gt;2,_xlfn.IFS(ISNUMBER(SEARCH("_",I2748)),I2748,ISNUMBER(SEARCH(", ",I2748)),SUBSTITUTE(I2748,", ","_"),ISNUMBER(SEARCH("/ ",I2748)),SUBSTITUTE(I2748,"/ ","_"),ISNUMBER(SEARCH(",",I2748)),SUBSTITUTE(I2748,",","_"),ISNUMBER(SEARCH("/",I2748)),SUBSTITUTE(I2748,"/","_"),ISNUMBER(SEARCH("",I2748)),I2748),I2748)),IF(OR($J$14 = "J",$J$14 = "K"),"",IF(D2748="","",IF(LEN(D2748)&gt;2,_xlfn.IFS(ISNUMBER(SEARCH("_",D2748)),D2748,ISNUMBER(SEARCH(", ",D2748)),SUBSTITUTE(D2748,", ","_"),ISNUMBER(SEARCH("/ ",D2748)),SUBSTITUTE(D2748,"/ ","_"),ISNUMBER(SEARCH(",",D2748)),SUBSTITUTE(D2748,",","_"),ISNUMBER(SEARCH("/",D2748)),SUBSTITUTE(D2748,"/","_"),ISNUMBER(SEARCH("",D2748)),D2748),D2748))))</f>
        <v/>
      </c>
      <c r="L2748" s="1"/>
      <c r="M2748" s="1" t="str">
        <f t="shared" si="211"/>
        <v/>
      </c>
      <c r="N2748" s="94" t="str">
        <f>IF($L2748="None","",IF(ISERROR(VLOOKUP($L2748,Info!$B$4:$B$266,1,FALSE)),"",VLOOKUP($L2748,Info!$B$4:$L$266,5,FALSE)))</f>
        <v/>
      </c>
      <c r="O2748" s="94" t="str">
        <f>IF(K2748="","",IF(AND($J$12&lt;&gt;"ABC",N2748="3"),"BAC",IF(N2748="3","ABC",IF($J$12&lt;&gt;"ABC",IF($J$10="Standard",VLOOKUP(K2748,Info!$BE$4:$BF$481,2,FALSE),VLOOKUP(K2748,Info!$BI$4:$BJ$482,2,FALSE)),IF($J$10="Standard",VLOOKUP(K2748,Info!$AG$4:$AH$2994,2,FALSE),VLOOKUP(K2748,Info!$AK$4:$AL$2997,2,FALSE))))))</f>
        <v/>
      </c>
      <c r="P2748" s="94" t="str">
        <f>IF($L2748="None","",IF(ISERROR(VLOOKUP($L2748,Info!$B$4:$B$266,1,FALSE)),"",VLOOKUP($L2748,Info!$B$4:$L$266,3,FALSE)))</f>
        <v/>
      </c>
      <c r="Q2748" s="96" t="str">
        <f>IF($L2748="None","",IF(ISERROR(VLOOKUP($L2748,Info!$B$4:$B$266,1,FALSE)),"",VLOOKUP($L2748,Info!$B$4:$L$266,4,FALSE)))</f>
        <v/>
      </c>
      <c r="R2748" s="1"/>
      <c r="S2748" s="6" t="str">
        <f t="shared" si="212"/>
        <v/>
      </c>
      <c r="T2748" s="6" t="str">
        <f>IF($L2748="None","",IF(ISERROR(VLOOKUP($L2748,Info!$B$4:$B$266,1,FALSE)),"",VLOOKUP($L2748,Info!$B$4:$L$266,11,FALSE)))</f>
        <v/>
      </c>
      <c r="U2748" s="1"/>
      <c r="V2748" s="1"/>
      <c r="W2748" s="1"/>
      <c r="X2748" s="1" t="str">
        <f>IF($L2748="None","",IF(ISERROR(VLOOKUP($L2748,Info!$B$4:$B$266,1,FALSE)),"",IF(OR(W2748="Metallic Liquid Tight",W2748="Non-Metallic Liquid Tight",W2748="LSZH",W2748="Greenfield"),VLOOKUP($L2748,Info!$B$4:$L$266,7,FALSE),"N/A")))</f>
        <v/>
      </c>
      <c r="Y2748" s="1"/>
      <c r="Z2748" s="96" t="str">
        <f>IF($L2748="None","",IF(ISERROR(VLOOKUP($L2748,Info!$B$4:$B$266,1,FALSE)),"",VLOOKUP($L2748,Info!$B$4:$L$266,9,FALSE)))</f>
        <v/>
      </c>
      <c r="AA2748" s="96" t="str">
        <f>IF($L2748="None","",IF(ISERROR(VLOOKUP($L2748,Info!$B$4:$B$266,1,FALSE)),"",VLOOKUP($L2748,Info!$B$4:$L$266,8,FALSE)))</f>
        <v/>
      </c>
      <c r="AB2748" s="96" t="str">
        <f>IF($L2748="None","",IF(ISERROR(VLOOKUP($L2748,Info!$B$4:$B$266,1,FALSE)),"",VLOOKUP($L2748,Info!$B$4:$L$266,10,FALSE)))</f>
        <v/>
      </c>
      <c r="AC2748" s="1" t="str">
        <f>IF(W2748="SO Cable","Black,White",IF(O2748="","",IF(P2748="","",IF($J$12&lt;&gt;"ABC",IF(P2748&lt;="250",VLOOKUP(O2748,Info!$AZ$4:$BB$22,3,FALSE),VLOOKUP(O2748,Info!$AZ$23:$BB$39,3,FALSE)),IF(P2748&lt;="250",VLOOKUP(O2748,Info!$AO$4:$AQ$22,3,FALSE),VLOOKUP(O2748,Info!$AO$23:$AP$39,3,FALSE))))))</f>
        <v/>
      </c>
      <c r="AD2748" s="1"/>
      <c r="AE2748" s="1" t="str">
        <f>IF($L2748="None","",IF(ISERROR(VLOOKUP($L2748,Info!$B$4:$B$266,1,FALSE)),"",VLOOKUP($L2748,Info!$B$4:$L$266,4,FALSE)))</f>
        <v/>
      </c>
      <c r="AF2748" s="1" t="str">
        <f>IF($L2748="None","",IF(ISERROR(VLOOKUP($L2748,Info!$B$4:$B$266,1,FALSE)),"",VLOOKUP($L2748,Info!$B$4:$L$266,6,FALSE)))</f>
        <v/>
      </c>
      <c r="AG2748" s="1"/>
      <c r="AH2748" s="33" t="str" cm="1">
        <f t="array" ref="AH2748">IF(AND(L2748&lt;&gt;"",O2748&lt;&gt;"",R2748:S2748&lt;&gt;"",W2748:X2748&lt;&gt;"",Z2748:AA2748&lt;&gt;"",AC2748&lt;&gt;""),"Good","Bad")</f>
        <v>Bad</v>
      </c>
      <c r="AL2748" t="str" cm="1">
        <f t="array" ref="AL2748">IF(R2748&gt;0,_xlfn.IFS(COUNTIF($L$20:L2748,"&lt;&gt;")&lt;101,1,COUNTIF($L$20:L2748,"&lt;&gt;")&lt;201,2,COUNTIF($L$20:L2748,"&lt;&gt;")&lt;301,3,COUNTIF($L$20:L2748,"&lt;&gt;")&lt;401,4,COUNTIF($L$20:L2748,"&lt;&gt;")&lt;501,5,COUNTIF($L$20:L2748,"&lt;&gt;")&lt;601,6,COUNTIF($L$20:L2748,"&lt;&gt;")&lt;701,7,COUNTIF($L$20:L2748,"&lt;&gt;")&lt;801,8,COUNTIF($L$20:L2748,"&lt;&gt;")&lt;901,9,COUNTIF($L$20:L2748,"&lt;&gt;")&lt;1001,10,COUNTIF($L$20:L2748,"&lt;&gt;")&lt;1101,11,COUNTIF($L$20:L2748,"&lt;&gt;")&lt;1201,12,COUNTIF($L$20:L2748,"&lt;&gt;")&lt;1301,13,COUNTIF($L$20:L2748,"&lt;&gt;")&lt;1401,14,COUNTIF($L$20:L2748,"&lt;&gt;")&lt;1501,15,COUNTIF($L$20:L2748,"&lt;&gt;")&lt;1601,16,COUNTIF($L$20:L2748,"&lt;&gt;")&lt;1701,17,COUNTIF($L$20:L2748,"&lt;&gt;")&lt;1801,18,COUNTIF($L$20:L2748,"&lt;&gt;")&lt;1901,19,COUNTIF($L$20:L2748,"&lt;&gt;")&lt;2001,20,COUNTIF($L$20:L2748,"&lt;&gt;")&lt;2101,21,COUNTIF($L$20:L2748,"&lt;&gt;")&lt;2201,22,COUNTIF($L$20:L2748,"&lt;&gt;")&lt;2301,23,COUNTIF($L$20:L2748,"&lt;&gt;")&lt;2401,24,COUNTIF($L$20:L2748,"&lt;&gt;")&lt;2501,25,COUNTIF($L$20:L2748,"&lt;&gt;")&lt;2601,26,COUNTIF($L$20:L2748,"&lt;&gt;")&lt;2701,27,COUNTIF($L$20:L2748,"&lt;&gt;")&lt;2801,28,COUNTIF($L$20:L2748,"&lt;&gt;")&lt;2901,29,COUNTIF($L$20:L2748,"&lt;&gt;")&lt;3001,30),"")</f>
        <v/>
      </c>
      <c r="AM2748" t="str">
        <f t="shared" si="210"/>
        <v/>
      </c>
      <c r="AN2748" t="str">
        <f t="shared" si="214"/>
        <v/>
      </c>
      <c r="AP2748" t="str">
        <f t="shared" si="213"/>
        <v/>
      </c>
      <c r="AQ2748" t="str">
        <f>IF(AO2748="","",COUNTIFS(AM2748:$AM$3019,AO2748))</f>
        <v/>
      </c>
    </row>
    <row r="2749" spans="1:43" x14ac:dyDescent="0.25">
      <c r="A2749" s="6" t="str">
        <f>IF(COUNT($A$20:A2748)&lt;&gt;$B$4,IF(A2748="","",A2748+1),"")</f>
        <v/>
      </c>
      <c r="B2749" s="3"/>
      <c r="C2749" s="3"/>
      <c r="D2749" s="122"/>
      <c r="E2749" s="3"/>
      <c r="F2749" s="3"/>
      <c r="G2749" s="3"/>
      <c r="H2749" s="3"/>
      <c r="I2749" s="120"/>
      <c r="J2749" s="3"/>
      <c r="K2749" s="95" t="str" cm="1">
        <f t="array" ref="K2749">IF(OR($J$14 = "A",$J$14 = "B",$J$14 = "C"),IF(I2749="","",IF(LEN(I2749)&gt;2,_xlfn.IFS(ISNUMBER(SEARCH("_",I2749)),I2749,ISNUMBER(SEARCH(", ",I2749)),SUBSTITUTE(I2749,", ","_"),ISNUMBER(SEARCH("/ ",I2749)),SUBSTITUTE(I2749,"/ ","_"),ISNUMBER(SEARCH(",",I2749)),SUBSTITUTE(I2749,",","_"),ISNUMBER(SEARCH("/",I2749)),SUBSTITUTE(I2749,"/","_"),ISNUMBER(SEARCH("",I2749)),I2749),I2749)),IF(OR($J$14 = "J",$J$14 = "K"),"",IF(D2749="","",IF(LEN(D2749)&gt;2,_xlfn.IFS(ISNUMBER(SEARCH("_",D2749)),D2749,ISNUMBER(SEARCH(", ",D2749)),SUBSTITUTE(D2749,", ","_"),ISNUMBER(SEARCH("/ ",D2749)),SUBSTITUTE(D2749,"/ ","_"),ISNUMBER(SEARCH(",",D2749)),SUBSTITUTE(D2749,",","_"),ISNUMBER(SEARCH("/",D2749)),SUBSTITUTE(D2749,"/","_"),ISNUMBER(SEARCH("",D2749)),D2749),D2749))))</f>
        <v/>
      </c>
      <c r="L2749" s="1"/>
      <c r="M2749" s="1" t="str">
        <f t="shared" si="211"/>
        <v/>
      </c>
      <c r="N2749" s="94" t="str">
        <f>IF($L2749="None","",IF(ISERROR(VLOOKUP($L2749,Info!$B$4:$B$266,1,FALSE)),"",VLOOKUP($L2749,Info!$B$4:$L$266,5,FALSE)))</f>
        <v/>
      </c>
      <c r="O2749" s="94" t="str">
        <f>IF(K2749="","",IF(AND($J$12&lt;&gt;"ABC",N2749="3"),"BAC",IF(N2749="3","ABC",IF($J$12&lt;&gt;"ABC",IF($J$10="Standard",VLOOKUP(K2749,Info!$BE$4:$BF$481,2,FALSE),VLOOKUP(K2749,Info!$BI$4:$BJ$482,2,FALSE)),IF($J$10="Standard",VLOOKUP(K2749,Info!$AG$4:$AH$2994,2,FALSE),VLOOKUP(K2749,Info!$AK$4:$AL$2997,2,FALSE))))))</f>
        <v/>
      </c>
      <c r="P2749" s="94" t="str">
        <f>IF($L2749="None","",IF(ISERROR(VLOOKUP($L2749,Info!$B$4:$B$266,1,FALSE)),"",VLOOKUP($L2749,Info!$B$4:$L$266,3,FALSE)))</f>
        <v/>
      </c>
      <c r="Q2749" s="96" t="str">
        <f>IF($L2749="None","",IF(ISERROR(VLOOKUP($L2749,Info!$B$4:$B$266,1,FALSE)),"",VLOOKUP($L2749,Info!$B$4:$L$266,4,FALSE)))</f>
        <v/>
      </c>
      <c r="R2749" s="1"/>
      <c r="S2749" s="6" t="str">
        <f t="shared" si="212"/>
        <v/>
      </c>
      <c r="T2749" s="6" t="str">
        <f>IF($L2749="None","",IF(ISERROR(VLOOKUP($L2749,Info!$B$4:$B$266,1,FALSE)),"",VLOOKUP($L2749,Info!$B$4:$L$266,11,FALSE)))</f>
        <v/>
      </c>
      <c r="U2749" s="1"/>
      <c r="V2749" s="1"/>
      <c r="W2749" s="1"/>
      <c r="X2749" s="1" t="str">
        <f>IF($L2749="None","",IF(ISERROR(VLOOKUP($L2749,Info!$B$4:$B$266,1,FALSE)),"",IF(OR(W2749="Metallic Liquid Tight",W2749="Non-Metallic Liquid Tight",W2749="LSZH",W2749="Greenfield"),VLOOKUP($L2749,Info!$B$4:$L$266,7,FALSE),"N/A")))</f>
        <v/>
      </c>
      <c r="Y2749" s="1"/>
      <c r="Z2749" s="96" t="str">
        <f>IF($L2749="None","",IF(ISERROR(VLOOKUP($L2749,Info!$B$4:$B$266,1,FALSE)),"",VLOOKUP($L2749,Info!$B$4:$L$266,9,FALSE)))</f>
        <v/>
      </c>
      <c r="AA2749" s="96" t="str">
        <f>IF($L2749="None","",IF(ISERROR(VLOOKUP($L2749,Info!$B$4:$B$266,1,FALSE)),"",VLOOKUP($L2749,Info!$B$4:$L$266,8,FALSE)))</f>
        <v/>
      </c>
      <c r="AB2749" s="96" t="str">
        <f>IF($L2749="None","",IF(ISERROR(VLOOKUP($L2749,Info!$B$4:$B$266,1,FALSE)),"",VLOOKUP($L2749,Info!$B$4:$L$266,10,FALSE)))</f>
        <v/>
      </c>
      <c r="AC2749" s="1" t="str">
        <f>IF(W2749="SO Cable","Black,White",IF(O2749="","",IF(P2749="","",IF($J$12&lt;&gt;"ABC",IF(P2749&lt;="250",VLOOKUP(O2749,Info!$AZ$4:$BB$22,3,FALSE),VLOOKUP(O2749,Info!$AZ$23:$BB$39,3,FALSE)),IF(P2749&lt;="250",VLOOKUP(O2749,Info!$AO$4:$AQ$22,3,FALSE),VLOOKUP(O2749,Info!$AO$23:$AP$39,3,FALSE))))))</f>
        <v/>
      </c>
      <c r="AD2749" s="1"/>
      <c r="AE2749" s="1" t="str">
        <f>IF($L2749="None","",IF(ISERROR(VLOOKUP($L2749,Info!$B$4:$B$266,1,FALSE)),"",VLOOKUP($L2749,Info!$B$4:$L$266,4,FALSE)))</f>
        <v/>
      </c>
      <c r="AF2749" s="1" t="str">
        <f>IF($L2749="None","",IF(ISERROR(VLOOKUP($L2749,Info!$B$4:$B$266,1,FALSE)),"",VLOOKUP($L2749,Info!$B$4:$L$266,6,FALSE)))</f>
        <v/>
      </c>
      <c r="AG2749" s="1"/>
      <c r="AH2749" s="33" t="str" cm="1">
        <f t="array" ref="AH2749">IF(AND(L2749&lt;&gt;"",O2749&lt;&gt;"",R2749:S2749&lt;&gt;"",W2749:X2749&lt;&gt;"",Z2749:AA2749&lt;&gt;"",AC2749&lt;&gt;""),"Good","Bad")</f>
        <v>Bad</v>
      </c>
      <c r="AL2749" t="str" cm="1">
        <f t="array" ref="AL2749">IF(R2749&gt;0,_xlfn.IFS(COUNTIF($L$20:L2749,"&lt;&gt;")&lt;101,1,COUNTIF($L$20:L2749,"&lt;&gt;")&lt;201,2,COUNTIF($L$20:L2749,"&lt;&gt;")&lt;301,3,COUNTIF($L$20:L2749,"&lt;&gt;")&lt;401,4,COUNTIF($L$20:L2749,"&lt;&gt;")&lt;501,5,COUNTIF($L$20:L2749,"&lt;&gt;")&lt;601,6,COUNTIF($L$20:L2749,"&lt;&gt;")&lt;701,7,COUNTIF($L$20:L2749,"&lt;&gt;")&lt;801,8,COUNTIF($L$20:L2749,"&lt;&gt;")&lt;901,9,COUNTIF($L$20:L2749,"&lt;&gt;")&lt;1001,10,COUNTIF($L$20:L2749,"&lt;&gt;")&lt;1101,11,COUNTIF($L$20:L2749,"&lt;&gt;")&lt;1201,12,COUNTIF($L$20:L2749,"&lt;&gt;")&lt;1301,13,COUNTIF($L$20:L2749,"&lt;&gt;")&lt;1401,14,COUNTIF($L$20:L2749,"&lt;&gt;")&lt;1501,15,COUNTIF($L$20:L2749,"&lt;&gt;")&lt;1601,16,COUNTIF($L$20:L2749,"&lt;&gt;")&lt;1701,17,COUNTIF($L$20:L2749,"&lt;&gt;")&lt;1801,18,COUNTIF($L$20:L2749,"&lt;&gt;")&lt;1901,19,COUNTIF($L$20:L2749,"&lt;&gt;")&lt;2001,20,COUNTIF($L$20:L2749,"&lt;&gt;")&lt;2101,21,COUNTIF($L$20:L2749,"&lt;&gt;")&lt;2201,22,COUNTIF($L$20:L2749,"&lt;&gt;")&lt;2301,23,COUNTIF($L$20:L2749,"&lt;&gt;")&lt;2401,24,COUNTIF($L$20:L2749,"&lt;&gt;")&lt;2501,25,COUNTIF($L$20:L2749,"&lt;&gt;")&lt;2601,26,COUNTIF($L$20:L2749,"&lt;&gt;")&lt;2701,27,COUNTIF($L$20:L2749,"&lt;&gt;")&lt;2801,28,COUNTIF($L$20:L2749,"&lt;&gt;")&lt;2901,29,COUNTIF($L$20:L2749,"&lt;&gt;")&lt;3001,30),"")</f>
        <v/>
      </c>
      <c r="AM2749" t="str">
        <f t="shared" si="210"/>
        <v/>
      </c>
      <c r="AN2749" t="str">
        <f t="shared" si="214"/>
        <v/>
      </c>
      <c r="AP2749" t="str">
        <f t="shared" si="213"/>
        <v/>
      </c>
      <c r="AQ2749" t="str">
        <f>IF(AO2749="","",COUNTIFS(AM2749:$AM$3019,AO2749))</f>
        <v/>
      </c>
    </row>
    <row r="2750" spans="1:43" x14ac:dyDescent="0.25">
      <c r="A2750" s="6" t="str">
        <f>IF(COUNT($A$20:A2749)&lt;&gt;$B$4,IF(A2749="","",A2749+1),"")</f>
        <v/>
      </c>
      <c r="B2750" s="3"/>
      <c r="C2750" s="3"/>
      <c r="D2750" s="122"/>
      <c r="E2750" s="3"/>
      <c r="F2750" s="3"/>
      <c r="G2750" s="3"/>
      <c r="H2750" s="3"/>
      <c r="I2750" s="120"/>
      <c r="J2750" s="3"/>
      <c r="K2750" s="95" t="str" cm="1">
        <f t="array" ref="K2750">IF(OR($J$14 = "A",$J$14 = "B",$J$14 = "C"),IF(I2750="","",IF(LEN(I2750)&gt;2,_xlfn.IFS(ISNUMBER(SEARCH("_",I2750)),I2750,ISNUMBER(SEARCH(", ",I2750)),SUBSTITUTE(I2750,", ","_"),ISNUMBER(SEARCH("/ ",I2750)),SUBSTITUTE(I2750,"/ ","_"),ISNUMBER(SEARCH(",",I2750)),SUBSTITUTE(I2750,",","_"),ISNUMBER(SEARCH("/",I2750)),SUBSTITUTE(I2750,"/","_"),ISNUMBER(SEARCH("",I2750)),I2750),I2750)),IF(OR($J$14 = "J",$J$14 = "K"),"",IF(D2750="","",IF(LEN(D2750)&gt;2,_xlfn.IFS(ISNUMBER(SEARCH("_",D2750)),D2750,ISNUMBER(SEARCH(", ",D2750)),SUBSTITUTE(D2750,", ","_"),ISNUMBER(SEARCH("/ ",D2750)),SUBSTITUTE(D2750,"/ ","_"),ISNUMBER(SEARCH(",",D2750)),SUBSTITUTE(D2750,",","_"),ISNUMBER(SEARCH("/",D2750)),SUBSTITUTE(D2750,"/","_"),ISNUMBER(SEARCH("",D2750)),D2750),D2750))))</f>
        <v/>
      </c>
      <c r="L2750" s="1"/>
      <c r="M2750" s="1" t="str">
        <f t="shared" si="211"/>
        <v/>
      </c>
      <c r="N2750" s="94" t="str">
        <f>IF($L2750="None","",IF(ISERROR(VLOOKUP($L2750,Info!$B$4:$B$266,1,FALSE)),"",VLOOKUP($L2750,Info!$B$4:$L$266,5,FALSE)))</f>
        <v/>
      </c>
      <c r="O2750" s="94" t="str">
        <f>IF(K2750="","",IF(AND($J$12&lt;&gt;"ABC",N2750="3"),"BAC",IF(N2750="3","ABC",IF($J$12&lt;&gt;"ABC",IF($J$10="Standard",VLOOKUP(K2750,Info!$BE$4:$BF$481,2,FALSE),VLOOKUP(K2750,Info!$BI$4:$BJ$482,2,FALSE)),IF($J$10="Standard",VLOOKUP(K2750,Info!$AG$4:$AH$2994,2,FALSE),VLOOKUP(K2750,Info!$AK$4:$AL$2997,2,FALSE))))))</f>
        <v/>
      </c>
      <c r="P2750" s="94" t="str">
        <f>IF($L2750="None","",IF(ISERROR(VLOOKUP($L2750,Info!$B$4:$B$266,1,FALSE)),"",VLOOKUP($L2750,Info!$B$4:$L$266,3,FALSE)))</f>
        <v/>
      </c>
      <c r="Q2750" s="96" t="str">
        <f>IF($L2750="None","",IF(ISERROR(VLOOKUP($L2750,Info!$B$4:$B$266,1,FALSE)),"",VLOOKUP($L2750,Info!$B$4:$L$266,4,FALSE)))</f>
        <v/>
      </c>
      <c r="R2750" s="1"/>
      <c r="S2750" s="6" t="str">
        <f t="shared" si="212"/>
        <v/>
      </c>
      <c r="T2750" s="6" t="str">
        <f>IF($L2750="None","",IF(ISERROR(VLOOKUP($L2750,Info!$B$4:$B$266,1,FALSE)),"",VLOOKUP($L2750,Info!$B$4:$L$266,11,FALSE)))</f>
        <v/>
      </c>
      <c r="U2750" s="1"/>
      <c r="V2750" s="1"/>
      <c r="W2750" s="1"/>
      <c r="X2750" s="1" t="str">
        <f>IF($L2750="None","",IF(ISERROR(VLOOKUP($L2750,Info!$B$4:$B$266,1,FALSE)),"",IF(OR(W2750="Metallic Liquid Tight",W2750="Non-Metallic Liquid Tight",W2750="LSZH",W2750="Greenfield"),VLOOKUP($L2750,Info!$B$4:$L$266,7,FALSE),"N/A")))</f>
        <v/>
      </c>
      <c r="Y2750" s="1"/>
      <c r="Z2750" s="96" t="str">
        <f>IF($L2750="None","",IF(ISERROR(VLOOKUP($L2750,Info!$B$4:$B$266,1,FALSE)),"",VLOOKUP($L2750,Info!$B$4:$L$266,9,FALSE)))</f>
        <v/>
      </c>
      <c r="AA2750" s="96" t="str">
        <f>IF($L2750="None","",IF(ISERROR(VLOOKUP($L2750,Info!$B$4:$B$266,1,FALSE)),"",VLOOKUP($L2750,Info!$B$4:$L$266,8,FALSE)))</f>
        <v/>
      </c>
      <c r="AB2750" s="96" t="str">
        <f>IF($L2750="None","",IF(ISERROR(VLOOKUP($L2750,Info!$B$4:$B$266,1,FALSE)),"",VLOOKUP($L2750,Info!$B$4:$L$266,10,FALSE)))</f>
        <v/>
      </c>
      <c r="AC2750" s="1" t="str">
        <f>IF(W2750="SO Cable","Black,White",IF(O2750="","",IF(P2750="","",IF($J$12&lt;&gt;"ABC",IF(P2750&lt;="250",VLOOKUP(O2750,Info!$AZ$4:$BB$22,3,FALSE),VLOOKUP(O2750,Info!$AZ$23:$BB$39,3,FALSE)),IF(P2750&lt;="250",VLOOKUP(O2750,Info!$AO$4:$AQ$22,3,FALSE),VLOOKUP(O2750,Info!$AO$23:$AP$39,3,FALSE))))))</f>
        <v/>
      </c>
      <c r="AD2750" s="1"/>
      <c r="AE2750" s="1" t="str">
        <f>IF($L2750="None","",IF(ISERROR(VLOOKUP($L2750,Info!$B$4:$B$266,1,FALSE)),"",VLOOKUP($L2750,Info!$B$4:$L$266,4,FALSE)))</f>
        <v/>
      </c>
      <c r="AF2750" s="1" t="str">
        <f>IF($L2750="None","",IF(ISERROR(VLOOKUP($L2750,Info!$B$4:$B$266,1,FALSE)),"",VLOOKUP($L2750,Info!$B$4:$L$266,6,FALSE)))</f>
        <v/>
      </c>
      <c r="AG2750" s="1"/>
      <c r="AH2750" s="33" t="str" cm="1">
        <f t="array" ref="AH2750">IF(AND(L2750&lt;&gt;"",O2750&lt;&gt;"",R2750:S2750&lt;&gt;"",W2750:X2750&lt;&gt;"",Z2750:AA2750&lt;&gt;"",AC2750&lt;&gt;""),"Good","Bad")</f>
        <v>Bad</v>
      </c>
      <c r="AL2750" t="str" cm="1">
        <f t="array" ref="AL2750">IF(R2750&gt;0,_xlfn.IFS(COUNTIF($L$20:L2750,"&lt;&gt;")&lt;101,1,COUNTIF($L$20:L2750,"&lt;&gt;")&lt;201,2,COUNTIF($L$20:L2750,"&lt;&gt;")&lt;301,3,COUNTIF($L$20:L2750,"&lt;&gt;")&lt;401,4,COUNTIF($L$20:L2750,"&lt;&gt;")&lt;501,5,COUNTIF($L$20:L2750,"&lt;&gt;")&lt;601,6,COUNTIF($L$20:L2750,"&lt;&gt;")&lt;701,7,COUNTIF($L$20:L2750,"&lt;&gt;")&lt;801,8,COUNTIF($L$20:L2750,"&lt;&gt;")&lt;901,9,COUNTIF($L$20:L2750,"&lt;&gt;")&lt;1001,10,COUNTIF($L$20:L2750,"&lt;&gt;")&lt;1101,11,COUNTIF($L$20:L2750,"&lt;&gt;")&lt;1201,12,COUNTIF($L$20:L2750,"&lt;&gt;")&lt;1301,13,COUNTIF($L$20:L2750,"&lt;&gt;")&lt;1401,14,COUNTIF($L$20:L2750,"&lt;&gt;")&lt;1501,15,COUNTIF($L$20:L2750,"&lt;&gt;")&lt;1601,16,COUNTIF($L$20:L2750,"&lt;&gt;")&lt;1701,17,COUNTIF($L$20:L2750,"&lt;&gt;")&lt;1801,18,COUNTIF($L$20:L2750,"&lt;&gt;")&lt;1901,19,COUNTIF($L$20:L2750,"&lt;&gt;")&lt;2001,20,COUNTIF($L$20:L2750,"&lt;&gt;")&lt;2101,21,COUNTIF($L$20:L2750,"&lt;&gt;")&lt;2201,22,COUNTIF($L$20:L2750,"&lt;&gt;")&lt;2301,23,COUNTIF($L$20:L2750,"&lt;&gt;")&lt;2401,24,COUNTIF($L$20:L2750,"&lt;&gt;")&lt;2501,25,COUNTIF($L$20:L2750,"&lt;&gt;")&lt;2601,26,COUNTIF($L$20:L2750,"&lt;&gt;")&lt;2701,27,COUNTIF($L$20:L2750,"&lt;&gt;")&lt;2801,28,COUNTIF($L$20:L2750,"&lt;&gt;")&lt;2901,29,COUNTIF($L$20:L2750,"&lt;&gt;")&lt;3001,30),"")</f>
        <v/>
      </c>
      <c r="AM2750" t="str">
        <f t="shared" si="210"/>
        <v/>
      </c>
      <c r="AN2750" t="str">
        <f t="shared" si="214"/>
        <v/>
      </c>
      <c r="AP2750" t="str">
        <f t="shared" si="213"/>
        <v/>
      </c>
      <c r="AQ2750" t="str">
        <f>IF(AO2750="","",COUNTIFS(AM2750:$AM$3019,AO2750))</f>
        <v/>
      </c>
    </row>
    <row r="2751" spans="1:43" x14ac:dyDescent="0.25">
      <c r="A2751" s="6" t="str">
        <f>IF(COUNT($A$20:A2750)&lt;&gt;$B$4,IF(A2750="","",A2750+1),"")</f>
        <v/>
      </c>
      <c r="B2751" s="3"/>
      <c r="C2751" s="3"/>
      <c r="D2751" s="122"/>
      <c r="E2751" s="3"/>
      <c r="F2751" s="3"/>
      <c r="G2751" s="3"/>
      <c r="H2751" s="3"/>
      <c r="I2751" s="120"/>
      <c r="J2751" s="3"/>
      <c r="K2751" s="95" t="str" cm="1">
        <f t="array" ref="K2751">IF(OR($J$14 = "A",$J$14 = "B",$J$14 = "C"),IF(I2751="","",IF(LEN(I2751)&gt;2,_xlfn.IFS(ISNUMBER(SEARCH("_",I2751)),I2751,ISNUMBER(SEARCH(", ",I2751)),SUBSTITUTE(I2751,", ","_"),ISNUMBER(SEARCH("/ ",I2751)),SUBSTITUTE(I2751,"/ ","_"),ISNUMBER(SEARCH(",",I2751)),SUBSTITUTE(I2751,",","_"),ISNUMBER(SEARCH("/",I2751)),SUBSTITUTE(I2751,"/","_"),ISNUMBER(SEARCH("",I2751)),I2751),I2751)),IF(OR($J$14 = "J",$J$14 = "K"),"",IF(D2751="","",IF(LEN(D2751)&gt;2,_xlfn.IFS(ISNUMBER(SEARCH("_",D2751)),D2751,ISNUMBER(SEARCH(", ",D2751)),SUBSTITUTE(D2751,", ","_"),ISNUMBER(SEARCH("/ ",D2751)),SUBSTITUTE(D2751,"/ ","_"),ISNUMBER(SEARCH(",",D2751)),SUBSTITUTE(D2751,",","_"),ISNUMBER(SEARCH("/",D2751)),SUBSTITUTE(D2751,"/","_"),ISNUMBER(SEARCH("",D2751)),D2751),D2751))))</f>
        <v/>
      </c>
      <c r="L2751" s="1"/>
      <c r="M2751" s="1" t="str">
        <f t="shared" si="211"/>
        <v/>
      </c>
      <c r="N2751" s="94" t="str">
        <f>IF($L2751="None","",IF(ISERROR(VLOOKUP($L2751,Info!$B$4:$B$266,1,FALSE)),"",VLOOKUP($L2751,Info!$B$4:$L$266,5,FALSE)))</f>
        <v/>
      </c>
      <c r="O2751" s="94" t="str">
        <f>IF(K2751="","",IF(AND($J$12&lt;&gt;"ABC",N2751="3"),"BAC",IF(N2751="3","ABC",IF($J$12&lt;&gt;"ABC",IF($J$10="Standard",VLOOKUP(K2751,Info!$BE$4:$BF$481,2,FALSE),VLOOKUP(K2751,Info!$BI$4:$BJ$482,2,FALSE)),IF($J$10="Standard",VLOOKUP(K2751,Info!$AG$4:$AH$2994,2,FALSE),VLOOKUP(K2751,Info!$AK$4:$AL$2997,2,FALSE))))))</f>
        <v/>
      </c>
      <c r="P2751" s="94" t="str">
        <f>IF($L2751="None","",IF(ISERROR(VLOOKUP($L2751,Info!$B$4:$B$266,1,FALSE)),"",VLOOKUP($L2751,Info!$B$4:$L$266,3,FALSE)))</f>
        <v/>
      </c>
      <c r="Q2751" s="96" t="str">
        <f>IF($L2751="None","",IF(ISERROR(VLOOKUP($L2751,Info!$B$4:$B$266,1,FALSE)),"",VLOOKUP($L2751,Info!$B$4:$L$266,4,FALSE)))</f>
        <v/>
      </c>
      <c r="R2751" s="1"/>
      <c r="S2751" s="6" t="str">
        <f t="shared" si="212"/>
        <v/>
      </c>
      <c r="T2751" s="6" t="str">
        <f>IF($L2751="None","",IF(ISERROR(VLOOKUP($L2751,Info!$B$4:$B$266,1,FALSE)),"",VLOOKUP($L2751,Info!$B$4:$L$266,11,FALSE)))</f>
        <v/>
      </c>
      <c r="U2751" s="1"/>
      <c r="V2751" s="1"/>
      <c r="W2751" s="1"/>
      <c r="X2751" s="1" t="str">
        <f>IF($L2751="None","",IF(ISERROR(VLOOKUP($L2751,Info!$B$4:$B$266,1,FALSE)),"",IF(OR(W2751="Metallic Liquid Tight",W2751="Non-Metallic Liquid Tight",W2751="LSZH",W2751="Greenfield"),VLOOKUP($L2751,Info!$B$4:$L$266,7,FALSE),"N/A")))</f>
        <v/>
      </c>
      <c r="Y2751" s="1"/>
      <c r="Z2751" s="96" t="str">
        <f>IF($L2751="None","",IF(ISERROR(VLOOKUP($L2751,Info!$B$4:$B$266,1,FALSE)),"",VLOOKUP($L2751,Info!$B$4:$L$266,9,FALSE)))</f>
        <v/>
      </c>
      <c r="AA2751" s="96" t="str">
        <f>IF($L2751="None","",IF(ISERROR(VLOOKUP($L2751,Info!$B$4:$B$266,1,FALSE)),"",VLOOKUP($L2751,Info!$B$4:$L$266,8,FALSE)))</f>
        <v/>
      </c>
      <c r="AB2751" s="96" t="str">
        <f>IF($L2751="None","",IF(ISERROR(VLOOKUP($L2751,Info!$B$4:$B$266,1,FALSE)),"",VLOOKUP($L2751,Info!$B$4:$L$266,10,FALSE)))</f>
        <v/>
      </c>
      <c r="AC2751" s="1" t="str">
        <f>IF(W2751="SO Cable","Black,White",IF(O2751="","",IF(P2751="","",IF($J$12&lt;&gt;"ABC",IF(P2751&lt;="250",VLOOKUP(O2751,Info!$AZ$4:$BB$22,3,FALSE),VLOOKUP(O2751,Info!$AZ$23:$BB$39,3,FALSE)),IF(P2751&lt;="250",VLOOKUP(O2751,Info!$AO$4:$AQ$22,3,FALSE),VLOOKUP(O2751,Info!$AO$23:$AP$39,3,FALSE))))))</f>
        <v/>
      </c>
      <c r="AD2751" s="1"/>
      <c r="AE2751" s="1" t="str">
        <f>IF($L2751="None","",IF(ISERROR(VLOOKUP($L2751,Info!$B$4:$B$266,1,FALSE)),"",VLOOKUP($L2751,Info!$B$4:$L$266,4,FALSE)))</f>
        <v/>
      </c>
      <c r="AF2751" s="1" t="str">
        <f>IF($L2751="None","",IF(ISERROR(VLOOKUP($L2751,Info!$B$4:$B$266,1,FALSE)),"",VLOOKUP($L2751,Info!$B$4:$L$266,6,FALSE)))</f>
        <v/>
      </c>
      <c r="AG2751" s="1"/>
      <c r="AH2751" s="33" t="str" cm="1">
        <f t="array" ref="AH2751">IF(AND(L2751&lt;&gt;"",O2751&lt;&gt;"",R2751:S2751&lt;&gt;"",W2751:X2751&lt;&gt;"",Z2751:AA2751&lt;&gt;"",AC2751&lt;&gt;""),"Good","Bad")</f>
        <v>Bad</v>
      </c>
      <c r="AL2751" t="str" cm="1">
        <f t="array" ref="AL2751">IF(R2751&gt;0,_xlfn.IFS(COUNTIF($L$20:L2751,"&lt;&gt;")&lt;101,1,COUNTIF($L$20:L2751,"&lt;&gt;")&lt;201,2,COUNTIF($L$20:L2751,"&lt;&gt;")&lt;301,3,COUNTIF($L$20:L2751,"&lt;&gt;")&lt;401,4,COUNTIF($L$20:L2751,"&lt;&gt;")&lt;501,5,COUNTIF($L$20:L2751,"&lt;&gt;")&lt;601,6,COUNTIF($L$20:L2751,"&lt;&gt;")&lt;701,7,COUNTIF($L$20:L2751,"&lt;&gt;")&lt;801,8,COUNTIF($L$20:L2751,"&lt;&gt;")&lt;901,9,COUNTIF($L$20:L2751,"&lt;&gt;")&lt;1001,10,COUNTIF($L$20:L2751,"&lt;&gt;")&lt;1101,11,COUNTIF($L$20:L2751,"&lt;&gt;")&lt;1201,12,COUNTIF($L$20:L2751,"&lt;&gt;")&lt;1301,13,COUNTIF($L$20:L2751,"&lt;&gt;")&lt;1401,14,COUNTIF($L$20:L2751,"&lt;&gt;")&lt;1501,15,COUNTIF($L$20:L2751,"&lt;&gt;")&lt;1601,16,COUNTIF($L$20:L2751,"&lt;&gt;")&lt;1701,17,COUNTIF($L$20:L2751,"&lt;&gt;")&lt;1801,18,COUNTIF($L$20:L2751,"&lt;&gt;")&lt;1901,19,COUNTIF($L$20:L2751,"&lt;&gt;")&lt;2001,20,COUNTIF($L$20:L2751,"&lt;&gt;")&lt;2101,21,COUNTIF($L$20:L2751,"&lt;&gt;")&lt;2201,22,COUNTIF($L$20:L2751,"&lt;&gt;")&lt;2301,23,COUNTIF($L$20:L2751,"&lt;&gt;")&lt;2401,24,COUNTIF($L$20:L2751,"&lt;&gt;")&lt;2501,25,COUNTIF($L$20:L2751,"&lt;&gt;")&lt;2601,26,COUNTIF($L$20:L2751,"&lt;&gt;")&lt;2701,27,COUNTIF($L$20:L2751,"&lt;&gt;")&lt;2801,28,COUNTIF($L$20:L2751,"&lt;&gt;")&lt;2901,29,COUNTIF($L$20:L2751,"&lt;&gt;")&lt;3001,30),"")</f>
        <v/>
      </c>
      <c r="AM2751" t="str">
        <f t="shared" si="210"/>
        <v/>
      </c>
      <c r="AN2751" t="str">
        <f t="shared" si="214"/>
        <v/>
      </c>
      <c r="AP2751" t="str">
        <f t="shared" si="213"/>
        <v/>
      </c>
      <c r="AQ2751" t="str">
        <f>IF(AO2751="","",COUNTIFS(AM2751:$AM$3019,AO2751))</f>
        <v/>
      </c>
    </row>
    <row r="2752" spans="1:43" x14ac:dyDescent="0.25">
      <c r="A2752" s="6" t="str">
        <f>IF(COUNT($A$20:A2751)&lt;&gt;$B$4,IF(A2751="","",A2751+1),"")</f>
        <v/>
      </c>
      <c r="B2752" s="3"/>
      <c r="C2752" s="3"/>
      <c r="D2752" s="122"/>
      <c r="E2752" s="3"/>
      <c r="F2752" s="3"/>
      <c r="G2752" s="3"/>
      <c r="H2752" s="3"/>
      <c r="I2752" s="120"/>
      <c r="J2752" s="3"/>
      <c r="K2752" s="95" t="str" cm="1">
        <f t="array" ref="K2752">IF(OR($J$14 = "A",$J$14 = "B",$J$14 = "C"),IF(I2752="","",IF(LEN(I2752)&gt;2,_xlfn.IFS(ISNUMBER(SEARCH("_",I2752)),I2752,ISNUMBER(SEARCH(", ",I2752)),SUBSTITUTE(I2752,", ","_"),ISNUMBER(SEARCH("/ ",I2752)),SUBSTITUTE(I2752,"/ ","_"),ISNUMBER(SEARCH(",",I2752)),SUBSTITUTE(I2752,",","_"),ISNUMBER(SEARCH("/",I2752)),SUBSTITUTE(I2752,"/","_"),ISNUMBER(SEARCH("",I2752)),I2752),I2752)),IF(OR($J$14 = "J",$J$14 = "K"),"",IF(D2752="","",IF(LEN(D2752)&gt;2,_xlfn.IFS(ISNUMBER(SEARCH("_",D2752)),D2752,ISNUMBER(SEARCH(", ",D2752)),SUBSTITUTE(D2752,", ","_"),ISNUMBER(SEARCH("/ ",D2752)),SUBSTITUTE(D2752,"/ ","_"),ISNUMBER(SEARCH(",",D2752)),SUBSTITUTE(D2752,",","_"),ISNUMBER(SEARCH("/",D2752)),SUBSTITUTE(D2752,"/","_"),ISNUMBER(SEARCH("",D2752)),D2752),D2752))))</f>
        <v/>
      </c>
      <c r="L2752" s="1"/>
      <c r="M2752" s="1" t="str">
        <f t="shared" si="211"/>
        <v/>
      </c>
      <c r="N2752" s="94" t="str">
        <f>IF($L2752="None","",IF(ISERROR(VLOOKUP($L2752,Info!$B$4:$B$266,1,FALSE)),"",VLOOKUP($L2752,Info!$B$4:$L$266,5,FALSE)))</f>
        <v/>
      </c>
      <c r="O2752" s="94" t="str">
        <f>IF(K2752="","",IF(AND($J$12&lt;&gt;"ABC",N2752="3"),"BAC",IF(N2752="3","ABC",IF($J$12&lt;&gt;"ABC",IF($J$10="Standard",VLOOKUP(K2752,Info!$BE$4:$BF$481,2,FALSE),VLOOKUP(K2752,Info!$BI$4:$BJ$482,2,FALSE)),IF($J$10="Standard",VLOOKUP(K2752,Info!$AG$4:$AH$2994,2,FALSE),VLOOKUP(K2752,Info!$AK$4:$AL$2997,2,FALSE))))))</f>
        <v/>
      </c>
      <c r="P2752" s="94" t="str">
        <f>IF($L2752="None","",IF(ISERROR(VLOOKUP($L2752,Info!$B$4:$B$266,1,FALSE)),"",VLOOKUP($L2752,Info!$B$4:$L$266,3,FALSE)))</f>
        <v/>
      </c>
      <c r="Q2752" s="96" t="str">
        <f>IF($L2752="None","",IF(ISERROR(VLOOKUP($L2752,Info!$B$4:$B$266,1,FALSE)),"",VLOOKUP($L2752,Info!$B$4:$L$266,4,FALSE)))</f>
        <v/>
      </c>
      <c r="R2752" s="1"/>
      <c r="S2752" s="6" t="str">
        <f t="shared" si="212"/>
        <v/>
      </c>
      <c r="T2752" s="6" t="str">
        <f>IF($L2752="None","",IF(ISERROR(VLOOKUP($L2752,Info!$B$4:$B$266,1,FALSE)),"",VLOOKUP($L2752,Info!$B$4:$L$266,11,FALSE)))</f>
        <v/>
      </c>
      <c r="U2752" s="1"/>
      <c r="V2752" s="1"/>
      <c r="W2752" s="1"/>
      <c r="X2752" s="1" t="str">
        <f>IF($L2752="None","",IF(ISERROR(VLOOKUP($L2752,Info!$B$4:$B$266,1,FALSE)),"",IF(OR(W2752="Metallic Liquid Tight",W2752="Non-Metallic Liquid Tight",W2752="LSZH",W2752="Greenfield"),VLOOKUP($L2752,Info!$B$4:$L$266,7,FALSE),"N/A")))</f>
        <v/>
      </c>
      <c r="Y2752" s="1"/>
      <c r="Z2752" s="96" t="str">
        <f>IF($L2752="None","",IF(ISERROR(VLOOKUP($L2752,Info!$B$4:$B$266,1,FALSE)),"",VLOOKUP($L2752,Info!$B$4:$L$266,9,FALSE)))</f>
        <v/>
      </c>
      <c r="AA2752" s="96" t="str">
        <f>IF($L2752="None","",IF(ISERROR(VLOOKUP($L2752,Info!$B$4:$B$266,1,FALSE)),"",VLOOKUP($L2752,Info!$B$4:$L$266,8,FALSE)))</f>
        <v/>
      </c>
      <c r="AB2752" s="96" t="str">
        <f>IF($L2752="None","",IF(ISERROR(VLOOKUP($L2752,Info!$B$4:$B$266,1,FALSE)),"",VLOOKUP($L2752,Info!$B$4:$L$266,10,FALSE)))</f>
        <v/>
      </c>
      <c r="AC2752" s="1" t="str">
        <f>IF(W2752="SO Cable","Black,White",IF(O2752="","",IF(P2752="","",IF($J$12&lt;&gt;"ABC",IF(P2752&lt;="250",VLOOKUP(O2752,Info!$AZ$4:$BB$22,3,FALSE),VLOOKUP(O2752,Info!$AZ$23:$BB$39,3,FALSE)),IF(P2752&lt;="250",VLOOKUP(O2752,Info!$AO$4:$AQ$22,3,FALSE),VLOOKUP(O2752,Info!$AO$23:$AP$39,3,FALSE))))))</f>
        <v/>
      </c>
      <c r="AD2752" s="1"/>
      <c r="AE2752" s="1" t="str">
        <f>IF($L2752="None","",IF(ISERROR(VLOOKUP($L2752,Info!$B$4:$B$266,1,FALSE)),"",VLOOKUP($L2752,Info!$B$4:$L$266,4,FALSE)))</f>
        <v/>
      </c>
      <c r="AF2752" s="1" t="str">
        <f>IF($L2752="None","",IF(ISERROR(VLOOKUP($L2752,Info!$B$4:$B$266,1,FALSE)),"",VLOOKUP($L2752,Info!$B$4:$L$266,6,FALSE)))</f>
        <v/>
      </c>
      <c r="AG2752" s="1"/>
      <c r="AH2752" s="33" t="str" cm="1">
        <f t="array" ref="AH2752">IF(AND(L2752&lt;&gt;"",O2752&lt;&gt;"",R2752:S2752&lt;&gt;"",W2752:X2752&lt;&gt;"",Z2752:AA2752&lt;&gt;"",AC2752&lt;&gt;""),"Good","Bad")</f>
        <v>Bad</v>
      </c>
      <c r="AL2752" t="str" cm="1">
        <f t="array" ref="AL2752">IF(R2752&gt;0,_xlfn.IFS(COUNTIF($L$20:L2752,"&lt;&gt;")&lt;101,1,COUNTIF($L$20:L2752,"&lt;&gt;")&lt;201,2,COUNTIF($L$20:L2752,"&lt;&gt;")&lt;301,3,COUNTIF($L$20:L2752,"&lt;&gt;")&lt;401,4,COUNTIF($L$20:L2752,"&lt;&gt;")&lt;501,5,COUNTIF($L$20:L2752,"&lt;&gt;")&lt;601,6,COUNTIF($L$20:L2752,"&lt;&gt;")&lt;701,7,COUNTIF($L$20:L2752,"&lt;&gt;")&lt;801,8,COUNTIF($L$20:L2752,"&lt;&gt;")&lt;901,9,COUNTIF($L$20:L2752,"&lt;&gt;")&lt;1001,10,COUNTIF($L$20:L2752,"&lt;&gt;")&lt;1101,11,COUNTIF($L$20:L2752,"&lt;&gt;")&lt;1201,12,COUNTIF($L$20:L2752,"&lt;&gt;")&lt;1301,13,COUNTIF($L$20:L2752,"&lt;&gt;")&lt;1401,14,COUNTIF($L$20:L2752,"&lt;&gt;")&lt;1501,15,COUNTIF($L$20:L2752,"&lt;&gt;")&lt;1601,16,COUNTIF($L$20:L2752,"&lt;&gt;")&lt;1701,17,COUNTIF($L$20:L2752,"&lt;&gt;")&lt;1801,18,COUNTIF($L$20:L2752,"&lt;&gt;")&lt;1901,19,COUNTIF($L$20:L2752,"&lt;&gt;")&lt;2001,20,COUNTIF($L$20:L2752,"&lt;&gt;")&lt;2101,21,COUNTIF($L$20:L2752,"&lt;&gt;")&lt;2201,22,COUNTIF($L$20:L2752,"&lt;&gt;")&lt;2301,23,COUNTIF($L$20:L2752,"&lt;&gt;")&lt;2401,24,COUNTIF($L$20:L2752,"&lt;&gt;")&lt;2501,25,COUNTIF($L$20:L2752,"&lt;&gt;")&lt;2601,26,COUNTIF($L$20:L2752,"&lt;&gt;")&lt;2701,27,COUNTIF($L$20:L2752,"&lt;&gt;")&lt;2801,28,COUNTIF($L$20:L2752,"&lt;&gt;")&lt;2901,29,COUNTIF($L$20:L2752,"&lt;&gt;")&lt;3001,30),"")</f>
        <v/>
      </c>
      <c r="AM2752" t="str">
        <f t="shared" si="210"/>
        <v/>
      </c>
      <c r="AN2752" t="str">
        <f t="shared" si="214"/>
        <v/>
      </c>
      <c r="AP2752" t="str">
        <f t="shared" si="213"/>
        <v/>
      </c>
      <c r="AQ2752" t="str">
        <f>IF(AO2752="","",COUNTIFS(AM2752:$AM$3019,AO2752))</f>
        <v/>
      </c>
    </row>
    <row r="2753" spans="1:43" x14ac:dyDescent="0.25">
      <c r="A2753" s="6" t="str">
        <f>IF(COUNT($A$20:A2752)&lt;&gt;$B$4,IF(A2752="","",A2752+1),"")</f>
        <v/>
      </c>
      <c r="B2753" s="3"/>
      <c r="C2753" s="3"/>
      <c r="D2753" s="122"/>
      <c r="E2753" s="3"/>
      <c r="F2753" s="3"/>
      <c r="G2753" s="3"/>
      <c r="H2753" s="3"/>
      <c r="I2753" s="120"/>
      <c r="J2753" s="3"/>
      <c r="K2753" s="95" t="str" cm="1">
        <f t="array" ref="K2753">IF(OR($J$14 = "A",$J$14 = "B",$J$14 = "C"),IF(I2753="","",IF(LEN(I2753)&gt;2,_xlfn.IFS(ISNUMBER(SEARCH("_",I2753)),I2753,ISNUMBER(SEARCH(", ",I2753)),SUBSTITUTE(I2753,", ","_"),ISNUMBER(SEARCH("/ ",I2753)),SUBSTITUTE(I2753,"/ ","_"),ISNUMBER(SEARCH(",",I2753)),SUBSTITUTE(I2753,",","_"),ISNUMBER(SEARCH("/",I2753)),SUBSTITUTE(I2753,"/","_"),ISNUMBER(SEARCH("",I2753)),I2753),I2753)),IF(OR($J$14 = "J",$J$14 = "K"),"",IF(D2753="","",IF(LEN(D2753)&gt;2,_xlfn.IFS(ISNUMBER(SEARCH("_",D2753)),D2753,ISNUMBER(SEARCH(", ",D2753)),SUBSTITUTE(D2753,", ","_"),ISNUMBER(SEARCH("/ ",D2753)),SUBSTITUTE(D2753,"/ ","_"),ISNUMBER(SEARCH(",",D2753)),SUBSTITUTE(D2753,",","_"),ISNUMBER(SEARCH("/",D2753)),SUBSTITUTE(D2753,"/","_"),ISNUMBER(SEARCH("",D2753)),D2753),D2753))))</f>
        <v/>
      </c>
      <c r="L2753" s="1"/>
      <c r="M2753" s="1" t="str">
        <f t="shared" si="211"/>
        <v/>
      </c>
      <c r="N2753" s="94" t="str">
        <f>IF($L2753="None","",IF(ISERROR(VLOOKUP($L2753,Info!$B$4:$B$266,1,FALSE)),"",VLOOKUP($L2753,Info!$B$4:$L$266,5,FALSE)))</f>
        <v/>
      </c>
      <c r="O2753" s="94" t="str">
        <f>IF(K2753="","",IF(AND($J$12&lt;&gt;"ABC",N2753="3"),"BAC",IF(N2753="3","ABC",IF($J$12&lt;&gt;"ABC",IF($J$10="Standard",VLOOKUP(K2753,Info!$BE$4:$BF$481,2,FALSE),VLOOKUP(K2753,Info!$BI$4:$BJ$482,2,FALSE)),IF($J$10="Standard",VLOOKUP(K2753,Info!$AG$4:$AH$2994,2,FALSE),VLOOKUP(K2753,Info!$AK$4:$AL$2997,2,FALSE))))))</f>
        <v/>
      </c>
      <c r="P2753" s="94" t="str">
        <f>IF($L2753="None","",IF(ISERROR(VLOOKUP($L2753,Info!$B$4:$B$266,1,FALSE)),"",VLOOKUP($L2753,Info!$B$4:$L$266,3,FALSE)))</f>
        <v/>
      </c>
      <c r="Q2753" s="96" t="str">
        <f>IF($L2753="None","",IF(ISERROR(VLOOKUP($L2753,Info!$B$4:$B$266,1,FALSE)),"",VLOOKUP($L2753,Info!$B$4:$L$266,4,FALSE)))</f>
        <v/>
      </c>
      <c r="R2753" s="1"/>
      <c r="S2753" s="6" t="str">
        <f t="shared" si="212"/>
        <v/>
      </c>
      <c r="T2753" s="6" t="str">
        <f>IF($L2753="None","",IF(ISERROR(VLOOKUP($L2753,Info!$B$4:$B$266,1,FALSE)),"",VLOOKUP($L2753,Info!$B$4:$L$266,11,FALSE)))</f>
        <v/>
      </c>
      <c r="U2753" s="1"/>
      <c r="V2753" s="1"/>
      <c r="W2753" s="1"/>
      <c r="X2753" s="1" t="str">
        <f>IF($L2753="None","",IF(ISERROR(VLOOKUP($L2753,Info!$B$4:$B$266,1,FALSE)),"",IF(OR(W2753="Metallic Liquid Tight",W2753="Non-Metallic Liquid Tight",W2753="LSZH",W2753="Greenfield"),VLOOKUP($L2753,Info!$B$4:$L$266,7,FALSE),"N/A")))</f>
        <v/>
      </c>
      <c r="Y2753" s="1"/>
      <c r="Z2753" s="96" t="str">
        <f>IF($L2753="None","",IF(ISERROR(VLOOKUP($L2753,Info!$B$4:$B$266,1,FALSE)),"",VLOOKUP($L2753,Info!$B$4:$L$266,9,FALSE)))</f>
        <v/>
      </c>
      <c r="AA2753" s="96" t="str">
        <f>IF($L2753="None","",IF(ISERROR(VLOOKUP($L2753,Info!$B$4:$B$266,1,FALSE)),"",VLOOKUP($L2753,Info!$B$4:$L$266,8,FALSE)))</f>
        <v/>
      </c>
      <c r="AB2753" s="96" t="str">
        <f>IF($L2753="None","",IF(ISERROR(VLOOKUP($L2753,Info!$B$4:$B$266,1,FALSE)),"",VLOOKUP($L2753,Info!$B$4:$L$266,10,FALSE)))</f>
        <v/>
      </c>
      <c r="AC2753" s="1" t="str">
        <f>IF(W2753="SO Cable","Black,White",IF(O2753="","",IF(P2753="","",IF($J$12&lt;&gt;"ABC",IF(P2753&lt;="250",VLOOKUP(O2753,Info!$AZ$4:$BB$22,3,FALSE),VLOOKUP(O2753,Info!$AZ$23:$BB$39,3,FALSE)),IF(P2753&lt;="250",VLOOKUP(O2753,Info!$AO$4:$AQ$22,3,FALSE),VLOOKUP(O2753,Info!$AO$23:$AP$39,3,FALSE))))))</f>
        <v/>
      </c>
      <c r="AD2753" s="1"/>
      <c r="AE2753" s="1" t="str">
        <f>IF($L2753="None","",IF(ISERROR(VLOOKUP($L2753,Info!$B$4:$B$266,1,FALSE)),"",VLOOKUP($L2753,Info!$B$4:$L$266,4,FALSE)))</f>
        <v/>
      </c>
      <c r="AF2753" s="1" t="str">
        <f>IF($L2753="None","",IF(ISERROR(VLOOKUP($L2753,Info!$B$4:$B$266,1,FALSE)),"",VLOOKUP($L2753,Info!$B$4:$L$266,6,FALSE)))</f>
        <v/>
      </c>
      <c r="AG2753" s="1"/>
      <c r="AH2753" s="33" t="str" cm="1">
        <f t="array" ref="AH2753">IF(AND(L2753&lt;&gt;"",O2753&lt;&gt;"",R2753:S2753&lt;&gt;"",W2753:X2753&lt;&gt;"",Z2753:AA2753&lt;&gt;"",AC2753&lt;&gt;""),"Good","Bad")</f>
        <v>Bad</v>
      </c>
      <c r="AL2753" t="str" cm="1">
        <f t="array" ref="AL2753">IF(R2753&gt;0,_xlfn.IFS(COUNTIF($L$20:L2753,"&lt;&gt;")&lt;101,1,COUNTIF($L$20:L2753,"&lt;&gt;")&lt;201,2,COUNTIF($L$20:L2753,"&lt;&gt;")&lt;301,3,COUNTIF($L$20:L2753,"&lt;&gt;")&lt;401,4,COUNTIF($L$20:L2753,"&lt;&gt;")&lt;501,5,COUNTIF($L$20:L2753,"&lt;&gt;")&lt;601,6,COUNTIF($L$20:L2753,"&lt;&gt;")&lt;701,7,COUNTIF($L$20:L2753,"&lt;&gt;")&lt;801,8,COUNTIF($L$20:L2753,"&lt;&gt;")&lt;901,9,COUNTIF($L$20:L2753,"&lt;&gt;")&lt;1001,10,COUNTIF($L$20:L2753,"&lt;&gt;")&lt;1101,11,COUNTIF($L$20:L2753,"&lt;&gt;")&lt;1201,12,COUNTIF($L$20:L2753,"&lt;&gt;")&lt;1301,13,COUNTIF($L$20:L2753,"&lt;&gt;")&lt;1401,14,COUNTIF($L$20:L2753,"&lt;&gt;")&lt;1501,15,COUNTIF($L$20:L2753,"&lt;&gt;")&lt;1601,16,COUNTIF($L$20:L2753,"&lt;&gt;")&lt;1701,17,COUNTIF($L$20:L2753,"&lt;&gt;")&lt;1801,18,COUNTIF($L$20:L2753,"&lt;&gt;")&lt;1901,19,COUNTIF($L$20:L2753,"&lt;&gt;")&lt;2001,20,COUNTIF($L$20:L2753,"&lt;&gt;")&lt;2101,21,COUNTIF($L$20:L2753,"&lt;&gt;")&lt;2201,22,COUNTIF($L$20:L2753,"&lt;&gt;")&lt;2301,23,COUNTIF($L$20:L2753,"&lt;&gt;")&lt;2401,24,COUNTIF($L$20:L2753,"&lt;&gt;")&lt;2501,25,COUNTIF($L$20:L2753,"&lt;&gt;")&lt;2601,26,COUNTIF($L$20:L2753,"&lt;&gt;")&lt;2701,27,COUNTIF($L$20:L2753,"&lt;&gt;")&lt;2801,28,COUNTIF($L$20:L2753,"&lt;&gt;")&lt;2901,29,COUNTIF($L$20:L2753,"&lt;&gt;")&lt;3001,30),"")</f>
        <v/>
      </c>
      <c r="AM2753" t="str">
        <f t="shared" si="210"/>
        <v/>
      </c>
      <c r="AN2753" t="str">
        <f t="shared" si="214"/>
        <v/>
      </c>
      <c r="AP2753" t="str">
        <f t="shared" si="213"/>
        <v/>
      </c>
      <c r="AQ2753" t="str">
        <f>IF(AO2753="","",COUNTIFS(AM2753:$AM$3019,AO2753))</f>
        <v/>
      </c>
    </row>
    <row r="2754" spans="1:43" x14ac:dyDescent="0.25">
      <c r="A2754" s="6" t="str">
        <f>IF(COUNT($A$20:A2753)&lt;&gt;$B$4,IF(A2753="","",A2753+1),"")</f>
        <v/>
      </c>
      <c r="B2754" s="3"/>
      <c r="C2754" s="3"/>
      <c r="D2754" s="122"/>
      <c r="E2754" s="3"/>
      <c r="F2754" s="3"/>
      <c r="G2754" s="3"/>
      <c r="H2754" s="3"/>
      <c r="I2754" s="120"/>
      <c r="J2754" s="3"/>
      <c r="K2754" s="95" t="str" cm="1">
        <f t="array" ref="K2754">IF(OR($J$14 = "A",$J$14 = "B",$J$14 = "C"),IF(I2754="","",IF(LEN(I2754)&gt;2,_xlfn.IFS(ISNUMBER(SEARCH("_",I2754)),I2754,ISNUMBER(SEARCH(", ",I2754)),SUBSTITUTE(I2754,", ","_"),ISNUMBER(SEARCH("/ ",I2754)),SUBSTITUTE(I2754,"/ ","_"),ISNUMBER(SEARCH(",",I2754)),SUBSTITUTE(I2754,",","_"),ISNUMBER(SEARCH("/",I2754)),SUBSTITUTE(I2754,"/","_"),ISNUMBER(SEARCH("",I2754)),I2754),I2754)),IF(OR($J$14 = "J",$J$14 = "K"),"",IF(D2754="","",IF(LEN(D2754)&gt;2,_xlfn.IFS(ISNUMBER(SEARCH("_",D2754)),D2754,ISNUMBER(SEARCH(", ",D2754)),SUBSTITUTE(D2754,", ","_"),ISNUMBER(SEARCH("/ ",D2754)),SUBSTITUTE(D2754,"/ ","_"),ISNUMBER(SEARCH(",",D2754)),SUBSTITUTE(D2754,",","_"),ISNUMBER(SEARCH("/",D2754)),SUBSTITUTE(D2754,"/","_"),ISNUMBER(SEARCH("",D2754)),D2754),D2754))))</f>
        <v/>
      </c>
      <c r="L2754" s="1"/>
      <c r="M2754" s="1" t="str">
        <f t="shared" si="211"/>
        <v/>
      </c>
      <c r="N2754" s="94" t="str">
        <f>IF($L2754="None","",IF(ISERROR(VLOOKUP($L2754,Info!$B$4:$B$266,1,FALSE)),"",VLOOKUP($L2754,Info!$B$4:$L$266,5,FALSE)))</f>
        <v/>
      </c>
      <c r="O2754" s="94" t="str">
        <f>IF(K2754="","",IF(AND($J$12&lt;&gt;"ABC",N2754="3"),"BAC",IF(N2754="3","ABC",IF($J$12&lt;&gt;"ABC",IF($J$10="Standard",VLOOKUP(K2754,Info!$BE$4:$BF$481,2,FALSE),VLOOKUP(K2754,Info!$BI$4:$BJ$482,2,FALSE)),IF($J$10="Standard",VLOOKUP(K2754,Info!$AG$4:$AH$2994,2,FALSE),VLOOKUP(K2754,Info!$AK$4:$AL$2997,2,FALSE))))))</f>
        <v/>
      </c>
      <c r="P2754" s="94" t="str">
        <f>IF($L2754="None","",IF(ISERROR(VLOOKUP($L2754,Info!$B$4:$B$266,1,FALSE)),"",VLOOKUP($L2754,Info!$B$4:$L$266,3,FALSE)))</f>
        <v/>
      </c>
      <c r="Q2754" s="96" t="str">
        <f>IF($L2754="None","",IF(ISERROR(VLOOKUP($L2754,Info!$B$4:$B$266,1,FALSE)),"",VLOOKUP($L2754,Info!$B$4:$L$266,4,FALSE)))</f>
        <v/>
      </c>
      <c r="R2754" s="1"/>
      <c r="S2754" s="6" t="str">
        <f t="shared" si="212"/>
        <v/>
      </c>
      <c r="T2754" s="6" t="str">
        <f>IF($L2754="None","",IF(ISERROR(VLOOKUP($L2754,Info!$B$4:$B$266,1,FALSE)),"",VLOOKUP($L2754,Info!$B$4:$L$266,11,FALSE)))</f>
        <v/>
      </c>
      <c r="U2754" s="1"/>
      <c r="V2754" s="1"/>
      <c r="W2754" s="1"/>
      <c r="X2754" s="1" t="str">
        <f>IF($L2754="None","",IF(ISERROR(VLOOKUP($L2754,Info!$B$4:$B$266,1,FALSE)),"",IF(OR(W2754="Metallic Liquid Tight",W2754="Non-Metallic Liquid Tight",W2754="LSZH",W2754="Greenfield"),VLOOKUP($L2754,Info!$B$4:$L$266,7,FALSE),"N/A")))</f>
        <v/>
      </c>
      <c r="Y2754" s="1"/>
      <c r="Z2754" s="96" t="str">
        <f>IF($L2754="None","",IF(ISERROR(VLOOKUP($L2754,Info!$B$4:$B$266,1,FALSE)),"",VLOOKUP($L2754,Info!$B$4:$L$266,9,FALSE)))</f>
        <v/>
      </c>
      <c r="AA2754" s="96" t="str">
        <f>IF($L2754="None","",IF(ISERROR(VLOOKUP($L2754,Info!$B$4:$B$266,1,FALSE)),"",VLOOKUP($L2754,Info!$B$4:$L$266,8,FALSE)))</f>
        <v/>
      </c>
      <c r="AB2754" s="96" t="str">
        <f>IF($L2754="None","",IF(ISERROR(VLOOKUP($L2754,Info!$B$4:$B$266,1,FALSE)),"",VLOOKUP($L2754,Info!$B$4:$L$266,10,FALSE)))</f>
        <v/>
      </c>
      <c r="AC2754" s="1" t="str">
        <f>IF(W2754="SO Cable","Black,White",IF(O2754="","",IF(P2754="","",IF($J$12&lt;&gt;"ABC",IF(P2754&lt;="250",VLOOKUP(O2754,Info!$AZ$4:$BB$22,3,FALSE),VLOOKUP(O2754,Info!$AZ$23:$BB$39,3,FALSE)),IF(P2754&lt;="250",VLOOKUP(O2754,Info!$AO$4:$AQ$22,3,FALSE),VLOOKUP(O2754,Info!$AO$23:$AP$39,3,FALSE))))))</f>
        <v/>
      </c>
      <c r="AD2754" s="1"/>
      <c r="AE2754" s="1" t="str">
        <f>IF($L2754="None","",IF(ISERROR(VLOOKUP($L2754,Info!$B$4:$B$266,1,FALSE)),"",VLOOKUP($L2754,Info!$B$4:$L$266,4,FALSE)))</f>
        <v/>
      </c>
      <c r="AF2754" s="1" t="str">
        <f>IF($L2754="None","",IF(ISERROR(VLOOKUP($L2754,Info!$B$4:$B$266,1,FALSE)),"",VLOOKUP($L2754,Info!$B$4:$L$266,6,FALSE)))</f>
        <v/>
      </c>
      <c r="AG2754" s="1"/>
      <c r="AH2754" s="33" t="str" cm="1">
        <f t="array" ref="AH2754">IF(AND(L2754&lt;&gt;"",O2754&lt;&gt;"",R2754:S2754&lt;&gt;"",W2754:X2754&lt;&gt;"",Z2754:AA2754&lt;&gt;"",AC2754&lt;&gt;""),"Good","Bad")</f>
        <v>Bad</v>
      </c>
      <c r="AL2754" t="str" cm="1">
        <f t="array" ref="AL2754">IF(R2754&gt;0,_xlfn.IFS(COUNTIF($L$20:L2754,"&lt;&gt;")&lt;101,1,COUNTIF($L$20:L2754,"&lt;&gt;")&lt;201,2,COUNTIF($L$20:L2754,"&lt;&gt;")&lt;301,3,COUNTIF($L$20:L2754,"&lt;&gt;")&lt;401,4,COUNTIF($L$20:L2754,"&lt;&gt;")&lt;501,5,COUNTIF($L$20:L2754,"&lt;&gt;")&lt;601,6,COUNTIF($L$20:L2754,"&lt;&gt;")&lt;701,7,COUNTIF($L$20:L2754,"&lt;&gt;")&lt;801,8,COUNTIF($L$20:L2754,"&lt;&gt;")&lt;901,9,COUNTIF($L$20:L2754,"&lt;&gt;")&lt;1001,10,COUNTIF($L$20:L2754,"&lt;&gt;")&lt;1101,11,COUNTIF($L$20:L2754,"&lt;&gt;")&lt;1201,12,COUNTIF($L$20:L2754,"&lt;&gt;")&lt;1301,13,COUNTIF($L$20:L2754,"&lt;&gt;")&lt;1401,14,COUNTIF($L$20:L2754,"&lt;&gt;")&lt;1501,15,COUNTIF($L$20:L2754,"&lt;&gt;")&lt;1601,16,COUNTIF($L$20:L2754,"&lt;&gt;")&lt;1701,17,COUNTIF($L$20:L2754,"&lt;&gt;")&lt;1801,18,COUNTIF($L$20:L2754,"&lt;&gt;")&lt;1901,19,COUNTIF($L$20:L2754,"&lt;&gt;")&lt;2001,20,COUNTIF($L$20:L2754,"&lt;&gt;")&lt;2101,21,COUNTIF($L$20:L2754,"&lt;&gt;")&lt;2201,22,COUNTIF($L$20:L2754,"&lt;&gt;")&lt;2301,23,COUNTIF($L$20:L2754,"&lt;&gt;")&lt;2401,24,COUNTIF($L$20:L2754,"&lt;&gt;")&lt;2501,25,COUNTIF($L$20:L2754,"&lt;&gt;")&lt;2601,26,COUNTIF($L$20:L2754,"&lt;&gt;")&lt;2701,27,COUNTIF($L$20:L2754,"&lt;&gt;")&lt;2801,28,COUNTIF($L$20:L2754,"&lt;&gt;")&lt;2901,29,COUNTIF($L$20:L2754,"&lt;&gt;")&lt;3001,30),"")</f>
        <v/>
      </c>
      <c r="AM2754" t="str">
        <f t="shared" si="210"/>
        <v/>
      </c>
      <c r="AN2754" t="str">
        <f t="shared" si="214"/>
        <v/>
      </c>
      <c r="AP2754" t="str">
        <f t="shared" si="213"/>
        <v/>
      </c>
      <c r="AQ2754" t="str">
        <f>IF(AO2754="","",COUNTIFS(AM2754:$AM$3019,AO2754))</f>
        <v/>
      </c>
    </row>
    <row r="2755" spans="1:43" x14ac:dyDescent="0.25">
      <c r="A2755" s="6" t="str">
        <f>IF(COUNT($A$20:A2754)&lt;&gt;$B$4,IF(A2754="","",A2754+1),"")</f>
        <v/>
      </c>
      <c r="B2755" s="3"/>
      <c r="C2755" s="3"/>
      <c r="D2755" s="122"/>
      <c r="E2755" s="3"/>
      <c r="F2755" s="3"/>
      <c r="G2755" s="3"/>
      <c r="H2755" s="3"/>
      <c r="I2755" s="120"/>
      <c r="J2755" s="3"/>
      <c r="K2755" s="95" t="str" cm="1">
        <f t="array" ref="K2755">IF(OR($J$14 = "A",$J$14 = "B",$J$14 = "C"),IF(I2755="","",IF(LEN(I2755)&gt;2,_xlfn.IFS(ISNUMBER(SEARCH("_",I2755)),I2755,ISNUMBER(SEARCH(", ",I2755)),SUBSTITUTE(I2755,", ","_"),ISNUMBER(SEARCH("/ ",I2755)),SUBSTITUTE(I2755,"/ ","_"),ISNUMBER(SEARCH(",",I2755)),SUBSTITUTE(I2755,",","_"),ISNUMBER(SEARCH("/",I2755)),SUBSTITUTE(I2755,"/","_"),ISNUMBER(SEARCH("",I2755)),I2755),I2755)),IF(OR($J$14 = "J",$J$14 = "K"),"",IF(D2755="","",IF(LEN(D2755)&gt;2,_xlfn.IFS(ISNUMBER(SEARCH("_",D2755)),D2755,ISNUMBER(SEARCH(", ",D2755)),SUBSTITUTE(D2755,", ","_"),ISNUMBER(SEARCH("/ ",D2755)),SUBSTITUTE(D2755,"/ ","_"),ISNUMBER(SEARCH(",",D2755)),SUBSTITUTE(D2755,",","_"),ISNUMBER(SEARCH("/",D2755)),SUBSTITUTE(D2755,"/","_"),ISNUMBER(SEARCH("",D2755)),D2755),D2755))))</f>
        <v/>
      </c>
      <c r="L2755" s="1"/>
      <c r="M2755" s="1" t="str">
        <f t="shared" si="211"/>
        <v/>
      </c>
      <c r="N2755" s="94" t="str">
        <f>IF($L2755="None","",IF(ISERROR(VLOOKUP($L2755,Info!$B$4:$B$266,1,FALSE)),"",VLOOKUP($L2755,Info!$B$4:$L$266,5,FALSE)))</f>
        <v/>
      </c>
      <c r="O2755" s="94" t="str">
        <f>IF(K2755="","",IF(AND($J$12&lt;&gt;"ABC",N2755="3"),"BAC",IF(N2755="3","ABC",IF($J$12&lt;&gt;"ABC",IF($J$10="Standard",VLOOKUP(K2755,Info!$BE$4:$BF$481,2,FALSE),VLOOKUP(K2755,Info!$BI$4:$BJ$482,2,FALSE)),IF($J$10="Standard",VLOOKUP(K2755,Info!$AG$4:$AH$2994,2,FALSE),VLOOKUP(K2755,Info!$AK$4:$AL$2997,2,FALSE))))))</f>
        <v/>
      </c>
      <c r="P2755" s="94" t="str">
        <f>IF($L2755="None","",IF(ISERROR(VLOOKUP($L2755,Info!$B$4:$B$266,1,FALSE)),"",VLOOKUP($L2755,Info!$B$4:$L$266,3,FALSE)))</f>
        <v/>
      </c>
      <c r="Q2755" s="96" t="str">
        <f>IF($L2755="None","",IF(ISERROR(VLOOKUP($L2755,Info!$B$4:$B$266,1,FALSE)),"",VLOOKUP($L2755,Info!$B$4:$L$266,4,FALSE)))</f>
        <v/>
      </c>
      <c r="R2755" s="1"/>
      <c r="S2755" s="6" t="str">
        <f t="shared" si="212"/>
        <v/>
      </c>
      <c r="T2755" s="6" t="str">
        <f>IF($L2755="None","",IF(ISERROR(VLOOKUP($L2755,Info!$B$4:$B$266,1,FALSE)),"",VLOOKUP($L2755,Info!$B$4:$L$266,11,FALSE)))</f>
        <v/>
      </c>
      <c r="U2755" s="1"/>
      <c r="V2755" s="1"/>
      <c r="W2755" s="1"/>
      <c r="X2755" s="1" t="str">
        <f>IF($L2755="None","",IF(ISERROR(VLOOKUP($L2755,Info!$B$4:$B$266,1,FALSE)),"",IF(OR(W2755="Metallic Liquid Tight",W2755="Non-Metallic Liquid Tight",W2755="LSZH",W2755="Greenfield"),VLOOKUP($L2755,Info!$B$4:$L$266,7,FALSE),"N/A")))</f>
        <v/>
      </c>
      <c r="Y2755" s="1"/>
      <c r="Z2755" s="96" t="str">
        <f>IF($L2755="None","",IF(ISERROR(VLOOKUP($L2755,Info!$B$4:$B$266,1,FALSE)),"",VLOOKUP($L2755,Info!$B$4:$L$266,9,FALSE)))</f>
        <v/>
      </c>
      <c r="AA2755" s="96" t="str">
        <f>IF($L2755="None","",IF(ISERROR(VLOOKUP($L2755,Info!$B$4:$B$266,1,FALSE)),"",VLOOKUP($L2755,Info!$B$4:$L$266,8,FALSE)))</f>
        <v/>
      </c>
      <c r="AB2755" s="96" t="str">
        <f>IF($L2755="None","",IF(ISERROR(VLOOKUP($L2755,Info!$B$4:$B$266,1,FALSE)),"",VLOOKUP($L2755,Info!$B$4:$L$266,10,FALSE)))</f>
        <v/>
      </c>
      <c r="AC2755" s="1" t="str">
        <f>IF(W2755="SO Cable","Black,White",IF(O2755="","",IF(P2755="","",IF($J$12&lt;&gt;"ABC",IF(P2755&lt;="250",VLOOKUP(O2755,Info!$AZ$4:$BB$22,3,FALSE),VLOOKUP(O2755,Info!$AZ$23:$BB$39,3,FALSE)),IF(P2755&lt;="250",VLOOKUP(O2755,Info!$AO$4:$AQ$22,3,FALSE),VLOOKUP(O2755,Info!$AO$23:$AP$39,3,FALSE))))))</f>
        <v/>
      </c>
      <c r="AD2755" s="1"/>
      <c r="AE2755" s="1" t="str">
        <f>IF($L2755="None","",IF(ISERROR(VLOOKUP($L2755,Info!$B$4:$B$266,1,FALSE)),"",VLOOKUP($L2755,Info!$B$4:$L$266,4,FALSE)))</f>
        <v/>
      </c>
      <c r="AF2755" s="1" t="str">
        <f>IF($L2755="None","",IF(ISERROR(VLOOKUP($L2755,Info!$B$4:$B$266,1,FALSE)),"",VLOOKUP($L2755,Info!$B$4:$L$266,6,FALSE)))</f>
        <v/>
      </c>
      <c r="AG2755" s="1"/>
      <c r="AH2755" s="33" t="str" cm="1">
        <f t="array" ref="AH2755">IF(AND(L2755&lt;&gt;"",O2755&lt;&gt;"",R2755:S2755&lt;&gt;"",W2755:X2755&lt;&gt;"",Z2755:AA2755&lt;&gt;"",AC2755&lt;&gt;""),"Good","Bad")</f>
        <v>Bad</v>
      </c>
      <c r="AL2755" t="str" cm="1">
        <f t="array" ref="AL2755">IF(R2755&gt;0,_xlfn.IFS(COUNTIF($L$20:L2755,"&lt;&gt;")&lt;101,1,COUNTIF($L$20:L2755,"&lt;&gt;")&lt;201,2,COUNTIF($L$20:L2755,"&lt;&gt;")&lt;301,3,COUNTIF($L$20:L2755,"&lt;&gt;")&lt;401,4,COUNTIF($L$20:L2755,"&lt;&gt;")&lt;501,5,COUNTIF($L$20:L2755,"&lt;&gt;")&lt;601,6,COUNTIF($L$20:L2755,"&lt;&gt;")&lt;701,7,COUNTIF($L$20:L2755,"&lt;&gt;")&lt;801,8,COUNTIF($L$20:L2755,"&lt;&gt;")&lt;901,9,COUNTIF($L$20:L2755,"&lt;&gt;")&lt;1001,10,COUNTIF($L$20:L2755,"&lt;&gt;")&lt;1101,11,COUNTIF($L$20:L2755,"&lt;&gt;")&lt;1201,12,COUNTIF($L$20:L2755,"&lt;&gt;")&lt;1301,13,COUNTIF($L$20:L2755,"&lt;&gt;")&lt;1401,14,COUNTIF($L$20:L2755,"&lt;&gt;")&lt;1501,15,COUNTIF($L$20:L2755,"&lt;&gt;")&lt;1601,16,COUNTIF($L$20:L2755,"&lt;&gt;")&lt;1701,17,COUNTIF($L$20:L2755,"&lt;&gt;")&lt;1801,18,COUNTIF($L$20:L2755,"&lt;&gt;")&lt;1901,19,COUNTIF($L$20:L2755,"&lt;&gt;")&lt;2001,20,COUNTIF($L$20:L2755,"&lt;&gt;")&lt;2101,21,COUNTIF($L$20:L2755,"&lt;&gt;")&lt;2201,22,COUNTIF($L$20:L2755,"&lt;&gt;")&lt;2301,23,COUNTIF($L$20:L2755,"&lt;&gt;")&lt;2401,24,COUNTIF($L$20:L2755,"&lt;&gt;")&lt;2501,25,COUNTIF($L$20:L2755,"&lt;&gt;")&lt;2601,26,COUNTIF($L$20:L2755,"&lt;&gt;")&lt;2701,27,COUNTIF($L$20:L2755,"&lt;&gt;")&lt;2801,28,COUNTIF($L$20:L2755,"&lt;&gt;")&lt;2901,29,COUNTIF($L$20:L2755,"&lt;&gt;")&lt;3001,30),"")</f>
        <v/>
      </c>
      <c r="AM2755" t="str">
        <f t="shared" si="210"/>
        <v/>
      </c>
      <c r="AN2755" t="str">
        <f t="shared" si="214"/>
        <v/>
      </c>
      <c r="AP2755" t="str">
        <f t="shared" si="213"/>
        <v/>
      </c>
      <c r="AQ2755" t="str">
        <f>IF(AO2755="","",COUNTIFS(AM2755:$AM$3019,AO2755))</f>
        <v/>
      </c>
    </row>
    <row r="2756" spans="1:43" x14ac:dyDescent="0.25">
      <c r="A2756" s="6" t="str">
        <f>IF(COUNT($A$20:A2755)&lt;&gt;$B$4,IF(A2755="","",A2755+1),"")</f>
        <v/>
      </c>
      <c r="B2756" s="3"/>
      <c r="C2756" s="3"/>
      <c r="D2756" s="122"/>
      <c r="E2756" s="3"/>
      <c r="F2756" s="3"/>
      <c r="G2756" s="3"/>
      <c r="H2756" s="3"/>
      <c r="I2756" s="120"/>
      <c r="J2756" s="3"/>
      <c r="K2756" s="95" t="str" cm="1">
        <f t="array" ref="K2756">IF(OR($J$14 = "A",$J$14 = "B",$J$14 = "C"),IF(I2756="","",IF(LEN(I2756)&gt;2,_xlfn.IFS(ISNUMBER(SEARCH("_",I2756)),I2756,ISNUMBER(SEARCH(", ",I2756)),SUBSTITUTE(I2756,", ","_"),ISNUMBER(SEARCH("/ ",I2756)),SUBSTITUTE(I2756,"/ ","_"),ISNUMBER(SEARCH(",",I2756)),SUBSTITUTE(I2756,",","_"),ISNUMBER(SEARCH("/",I2756)),SUBSTITUTE(I2756,"/","_"),ISNUMBER(SEARCH("",I2756)),I2756),I2756)),IF(OR($J$14 = "J",$J$14 = "K"),"",IF(D2756="","",IF(LEN(D2756)&gt;2,_xlfn.IFS(ISNUMBER(SEARCH("_",D2756)),D2756,ISNUMBER(SEARCH(", ",D2756)),SUBSTITUTE(D2756,", ","_"),ISNUMBER(SEARCH("/ ",D2756)),SUBSTITUTE(D2756,"/ ","_"),ISNUMBER(SEARCH(",",D2756)),SUBSTITUTE(D2756,",","_"),ISNUMBER(SEARCH("/",D2756)),SUBSTITUTE(D2756,"/","_"),ISNUMBER(SEARCH("",D2756)),D2756),D2756))))</f>
        <v/>
      </c>
      <c r="L2756" s="1"/>
      <c r="M2756" s="1" t="str">
        <f t="shared" si="211"/>
        <v/>
      </c>
      <c r="N2756" s="94" t="str">
        <f>IF($L2756="None","",IF(ISERROR(VLOOKUP($L2756,Info!$B$4:$B$266,1,FALSE)),"",VLOOKUP($L2756,Info!$B$4:$L$266,5,FALSE)))</f>
        <v/>
      </c>
      <c r="O2756" s="94" t="str">
        <f>IF(K2756="","",IF(AND($J$12&lt;&gt;"ABC",N2756="3"),"BAC",IF(N2756="3","ABC",IF($J$12&lt;&gt;"ABC",IF($J$10="Standard",VLOOKUP(K2756,Info!$BE$4:$BF$481,2,FALSE),VLOOKUP(K2756,Info!$BI$4:$BJ$482,2,FALSE)),IF($J$10="Standard",VLOOKUP(K2756,Info!$AG$4:$AH$2994,2,FALSE),VLOOKUP(K2756,Info!$AK$4:$AL$2997,2,FALSE))))))</f>
        <v/>
      </c>
      <c r="P2756" s="94" t="str">
        <f>IF($L2756="None","",IF(ISERROR(VLOOKUP($L2756,Info!$B$4:$B$266,1,FALSE)),"",VLOOKUP($L2756,Info!$B$4:$L$266,3,FALSE)))</f>
        <v/>
      </c>
      <c r="Q2756" s="96" t="str">
        <f>IF($L2756="None","",IF(ISERROR(VLOOKUP($L2756,Info!$B$4:$B$266,1,FALSE)),"",VLOOKUP($L2756,Info!$B$4:$L$266,4,FALSE)))</f>
        <v/>
      </c>
      <c r="R2756" s="1"/>
      <c r="S2756" s="6" t="str">
        <f t="shared" si="212"/>
        <v/>
      </c>
      <c r="T2756" s="6" t="str">
        <f>IF($L2756="None","",IF(ISERROR(VLOOKUP($L2756,Info!$B$4:$B$266,1,FALSE)),"",VLOOKUP($L2756,Info!$B$4:$L$266,11,FALSE)))</f>
        <v/>
      </c>
      <c r="U2756" s="1"/>
      <c r="V2756" s="1"/>
      <c r="W2756" s="1"/>
      <c r="X2756" s="1" t="str">
        <f>IF($L2756="None","",IF(ISERROR(VLOOKUP($L2756,Info!$B$4:$B$266,1,FALSE)),"",IF(OR(W2756="Metallic Liquid Tight",W2756="Non-Metallic Liquid Tight",W2756="LSZH",W2756="Greenfield"),VLOOKUP($L2756,Info!$B$4:$L$266,7,FALSE),"N/A")))</f>
        <v/>
      </c>
      <c r="Y2756" s="1"/>
      <c r="Z2756" s="96" t="str">
        <f>IF($L2756="None","",IF(ISERROR(VLOOKUP($L2756,Info!$B$4:$B$266,1,FALSE)),"",VLOOKUP($L2756,Info!$B$4:$L$266,9,FALSE)))</f>
        <v/>
      </c>
      <c r="AA2756" s="96" t="str">
        <f>IF($L2756="None","",IF(ISERROR(VLOOKUP($L2756,Info!$B$4:$B$266,1,FALSE)),"",VLOOKUP($L2756,Info!$B$4:$L$266,8,FALSE)))</f>
        <v/>
      </c>
      <c r="AB2756" s="96" t="str">
        <f>IF($L2756="None","",IF(ISERROR(VLOOKUP($L2756,Info!$B$4:$B$266,1,FALSE)),"",VLOOKUP($L2756,Info!$B$4:$L$266,10,FALSE)))</f>
        <v/>
      </c>
      <c r="AC2756" s="1" t="str">
        <f>IF(W2756="SO Cable","Black,White",IF(O2756="","",IF(P2756="","",IF($J$12&lt;&gt;"ABC",IF(P2756&lt;="250",VLOOKUP(O2756,Info!$AZ$4:$BB$22,3,FALSE),VLOOKUP(O2756,Info!$AZ$23:$BB$39,3,FALSE)),IF(P2756&lt;="250",VLOOKUP(O2756,Info!$AO$4:$AQ$22,3,FALSE),VLOOKUP(O2756,Info!$AO$23:$AP$39,3,FALSE))))))</f>
        <v/>
      </c>
      <c r="AD2756" s="1"/>
      <c r="AE2756" s="1" t="str">
        <f>IF($L2756="None","",IF(ISERROR(VLOOKUP($L2756,Info!$B$4:$B$266,1,FALSE)),"",VLOOKUP($L2756,Info!$B$4:$L$266,4,FALSE)))</f>
        <v/>
      </c>
      <c r="AF2756" s="1" t="str">
        <f>IF($L2756="None","",IF(ISERROR(VLOOKUP($L2756,Info!$B$4:$B$266,1,FALSE)),"",VLOOKUP($L2756,Info!$B$4:$L$266,6,FALSE)))</f>
        <v/>
      </c>
      <c r="AG2756" s="1"/>
      <c r="AH2756" s="33" t="str" cm="1">
        <f t="array" ref="AH2756">IF(AND(L2756&lt;&gt;"",O2756&lt;&gt;"",R2756:S2756&lt;&gt;"",W2756:X2756&lt;&gt;"",Z2756:AA2756&lt;&gt;"",AC2756&lt;&gt;""),"Good","Bad")</f>
        <v>Bad</v>
      </c>
      <c r="AL2756" t="str" cm="1">
        <f t="array" ref="AL2756">IF(R2756&gt;0,_xlfn.IFS(COUNTIF($L$20:L2756,"&lt;&gt;")&lt;101,1,COUNTIF($L$20:L2756,"&lt;&gt;")&lt;201,2,COUNTIF($L$20:L2756,"&lt;&gt;")&lt;301,3,COUNTIF($L$20:L2756,"&lt;&gt;")&lt;401,4,COUNTIF($L$20:L2756,"&lt;&gt;")&lt;501,5,COUNTIF($L$20:L2756,"&lt;&gt;")&lt;601,6,COUNTIF($L$20:L2756,"&lt;&gt;")&lt;701,7,COUNTIF($L$20:L2756,"&lt;&gt;")&lt;801,8,COUNTIF($L$20:L2756,"&lt;&gt;")&lt;901,9,COUNTIF($L$20:L2756,"&lt;&gt;")&lt;1001,10,COUNTIF($L$20:L2756,"&lt;&gt;")&lt;1101,11,COUNTIF($L$20:L2756,"&lt;&gt;")&lt;1201,12,COUNTIF($L$20:L2756,"&lt;&gt;")&lt;1301,13,COUNTIF($L$20:L2756,"&lt;&gt;")&lt;1401,14,COUNTIF($L$20:L2756,"&lt;&gt;")&lt;1501,15,COUNTIF($L$20:L2756,"&lt;&gt;")&lt;1601,16,COUNTIF($L$20:L2756,"&lt;&gt;")&lt;1701,17,COUNTIF($L$20:L2756,"&lt;&gt;")&lt;1801,18,COUNTIF($L$20:L2756,"&lt;&gt;")&lt;1901,19,COUNTIF($L$20:L2756,"&lt;&gt;")&lt;2001,20,COUNTIF($L$20:L2756,"&lt;&gt;")&lt;2101,21,COUNTIF($L$20:L2756,"&lt;&gt;")&lt;2201,22,COUNTIF($L$20:L2756,"&lt;&gt;")&lt;2301,23,COUNTIF($L$20:L2756,"&lt;&gt;")&lt;2401,24,COUNTIF($L$20:L2756,"&lt;&gt;")&lt;2501,25,COUNTIF($L$20:L2756,"&lt;&gt;")&lt;2601,26,COUNTIF($L$20:L2756,"&lt;&gt;")&lt;2701,27,COUNTIF($L$20:L2756,"&lt;&gt;")&lt;2801,28,COUNTIF($L$20:L2756,"&lt;&gt;")&lt;2901,29,COUNTIF($L$20:L2756,"&lt;&gt;")&lt;3001,30),"")</f>
        <v/>
      </c>
      <c r="AM2756" t="str">
        <f t="shared" si="210"/>
        <v/>
      </c>
      <c r="AN2756" t="str">
        <f t="shared" si="214"/>
        <v/>
      </c>
      <c r="AP2756" t="str">
        <f t="shared" si="213"/>
        <v/>
      </c>
      <c r="AQ2756" t="str">
        <f>IF(AO2756="","",COUNTIFS(AM2756:$AM$3019,AO2756))</f>
        <v/>
      </c>
    </row>
    <row r="2757" spans="1:43" x14ac:dyDescent="0.25">
      <c r="A2757" s="6" t="str">
        <f>IF(COUNT($A$20:A2756)&lt;&gt;$B$4,IF(A2756="","",A2756+1),"")</f>
        <v/>
      </c>
      <c r="B2757" s="3"/>
      <c r="C2757" s="3"/>
      <c r="D2757" s="122"/>
      <c r="E2757" s="3"/>
      <c r="F2757" s="3"/>
      <c r="G2757" s="3"/>
      <c r="H2757" s="3"/>
      <c r="I2757" s="120"/>
      <c r="J2757" s="3"/>
      <c r="K2757" s="95" t="str" cm="1">
        <f t="array" ref="K2757">IF(OR($J$14 = "A",$J$14 = "B",$J$14 = "C"),IF(I2757="","",IF(LEN(I2757)&gt;2,_xlfn.IFS(ISNUMBER(SEARCH("_",I2757)),I2757,ISNUMBER(SEARCH(", ",I2757)),SUBSTITUTE(I2757,", ","_"),ISNUMBER(SEARCH("/ ",I2757)),SUBSTITUTE(I2757,"/ ","_"),ISNUMBER(SEARCH(",",I2757)),SUBSTITUTE(I2757,",","_"),ISNUMBER(SEARCH("/",I2757)),SUBSTITUTE(I2757,"/","_"),ISNUMBER(SEARCH("",I2757)),I2757),I2757)),IF(OR($J$14 = "J",$J$14 = "K"),"",IF(D2757="","",IF(LEN(D2757)&gt;2,_xlfn.IFS(ISNUMBER(SEARCH("_",D2757)),D2757,ISNUMBER(SEARCH(", ",D2757)),SUBSTITUTE(D2757,", ","_"),ISNUMBER(SEARCH("/ ",D2757)),SUBSTITUTE(D2757,"/ ","_"),ISNUMBER(SEARCH(",",D2757)),SUBSTITUTE(D2757,",","_"),ISNUMBER(SEARCH("/",D2757)),SUBSTITUTE(D2757,"/","_"),ISNUMBER(SEARCH("",D2757)),D2757),D2757))))</f>
        <v/>
      </c>
      <c r="L2757" s="1"/>
      <c r="M2757" s="1" t="str">
        <f t="shared" si="211"/>
        <v/>
      </c>
      <c r="N2757" s="94" t="str">
        <f>IF($L2757="None","",IF(ISERROR(VLOOKUP($L2757,Info!$B$4:$B$266,1,FALSE)),"",VLOOKUP($L2757,Info!$B$4:$L$266,5,FALSE)))</f>
        <v/>
      </c>
      <c r="O2757" s="94" t="str">
        <f>IF(K2757="","",IF(AND($J$12&lt;&gt;"ABC",N2757="3"),"BAC",IF(N2757="3","ABC",IF($J$12&lt;&gt;"ABC",IF($J$10="Standard",VLOOKUP(K2757,Info!$BE$4:$BF$481,2,FALSE),VLOOKUP(K2757,Info!$BI$4:$BJ$482,2,FALSE)),IF($J$10="Standard",VLOOKUP(K2757,Info!$AG$4:$AH$2994,2,FALSE),VLOOKUP(K2757,Info!$AK$4:$AL$2997,2,FALSE))))))</f>
        <v/>
      </c>
      <c r="P2757" s="94" t="str">
        <f>IF($L2757="None","",IF(ISERROR(VLOOKUP($L2757,Info!$B$4:$B$266,1,FALSE)),"",VLOOKUP($L2757,Info!$B$4:$L$266,3,FALSE)))</f>
        <v/>
      </c>
      <c r="Q2757" s="96" t="str">
        <f>IF($L2757="None","",IF(ISERROR(VLOOKUP($L2757,Info!$B$4:$B$266,1,FALSE)),"",VLOOKUP($L2757,Info!$B$4:$L$266,4,FALSE)))</f>
        <v/>
      </c>
      <c r="R2757" s="1"/>
      <c r="S2757" s="6" t="str">
        <f t="shared" si="212"/>
        <v/>
      </c>
      <c r="T2757" s="6" t="str">
        <f>IF($L2757="None","",IF(ISERROR(VLOOKUP($L2757,Info!$B$4:$B$266,1,FALSE)),"",VLOOKUP($L2757,Info!$B$4:$L$266,11,FALSE)))</f>
        <v/>
      </c>
      <c r="U2757" s="1"/>
      <c r="V2757" s="1"/>
      <c r="W2757" s="1"/>
      <c r="X2757" s="1" t="str">
        <f>IF($L2757="None","",IF(ISERROR(VLOOKUP($L2757,Info!$B$4:$B$266,1,FALSE)),"",IF(OR(W2757="Metallic Liquid Tight",W2757="Non-Metallic Liquid Tight",W2757="LSZH",W2757="Greenfield"),VLOOKUP($L2757,Info!$B$4:$L$266,7,FALSE),"N/A")))</f>
        <v/>
      </c>
      <c r="Y2757" s="1"/>
      <c r="Z2757" s="96" t="str">
        <f>IF($L2757="None","",IF(ISERROR(VLOOKUP($L2757,Info!$B$4:$B$266,1,FALSE)),"",VLOOKUP($L2757,Info!$B$4:$L$266,9,FALSE)))</f>
        <v/>
      </c>
      <c r="AA2757" s="96" t="str">
        <f>IF($L2757="None","",IF(ISERROR(VLOOKUP($L2757,Info!$B$4:$B$266,1,FALSE)),"",VLOOKUP($L2757,Info!$B$4:$L$266,8,FALSE)))</f>
        <v/>
      </c>
      <c r="AB2757" s="96" t="str">
        <f>IF($L2757="None","",IF(ISERROR(VLOOKUP($L2757,Info!$B$4:$B$266,1,FALSE)),"",VLOOKUP($L2757,Info!$B$4:$L$266,10,FALSE)))</f>
        <v/>
      </c>
      <c r="AC2757" s="1" t="str">
        <f>IF(W2757="SO Cable","Black,White",IF(O2757="","",IF(P2757="","",IF($J$12&lt;&gt;"ABC",IF(P2757&lt;="250",VLOOKUP(O2757,Info!$AZ$4:$BB$22,3,FALSE),VLOOKUP(O2757,Info!$AZ$23:$BB$39,3,FALSE)),IF(P2757&lt;="250",VLOOKUP(O2757,Info!$AO$4:$AQ$22,3,FALSE),VLOOKUP(O2757,Info!$AO$23:$AP$39,3,FALSE))))))</f>
        <v/>
      </c>
      <c r="AD2757" s="1"/>
      <c r="AE2757" s="1" t="str">
        <f>IF($L2757="None","",IF(ISERROR(VLOOKUP($L2757,Info!$B$4:$B$266,1,FALSE)),"",VLOOKUP($L2757,Info!$B$4:$L$266,4,FALSE)))</f>
        <v/>
      </c>
      <c r="AF2757" s="1" t="str">
        <f>IF($L2757="None","",IF(ISERROR(VLOOKUP($L2757,Info!$B$4:$B$266,1,FALSE)),"",VLOOKUP($L2757,Info!$B$4:$L$266,6,FALSE)))</f>
        <v/>
      </c>
      <c r="AG2757" s="1"/>
      <c r="AH2757" s="33" t="str" cm="1">
        <f t="array" ref="AH2757">IF(AND(L2757&lt;&gt;"",O2757&lt;&gt;"",R2757:S2757&lt;&gt;"",W2757:X2757&lt;&gt;"",Z2757:AA2757&lt;&gt;"",AC2757&lt;&gt;""),"Good","Bad")</f>
        <v>Bad</v>
      </c>
      <c r="AL2757" t="str" cm="1">
        <f t="array" ref="AL2757">IF(R2757&gt;0,_xlfn.IFS(COUNTIF($L$20:L2757,"&lt;&gt;")&lt;101,1,COUNTIF($L$20:L2757,"&lt;&gt;")&lt;201,2,COUNTIF($L$20:L2757,"&lt;&gt;")&lt;301,3,COUNTIF($L$20:L2757,"&lt;&gt;")&lt;401,4,COUNTIF($L$20:L2757,"&lt;&gt;")&lt;501,5,COUNTIF($L$20:L2757,"&lt;&gt;")&lt;601,6,COUNTIF($L$20:L2757,"&lt;&gt;")&lt;701,7,COUNTIF($L$20:L2757,"&lt;&gt;")&lt;801,8,COUNTIF($L$20:L2757,"&lt;&gt;")&lt;901,9,COUNTIF($L$20:L2757,"&lt;&gt;")&lt;1001,10,COUNTIF($L$20:L2757,"&lt;&gt;")&lt;1101,11,COUNTIF($L$20:L2757,"&lt;&gt;")&lt;1201,12,COUNTIF($L$20:L2757,"&lt;&gt;")&lt;1301,13,COUNTIF($L$20:L2757,"&lt;&gt;")&lt;1401,14,COUNTIF($L$20:L2757,"&lt;&gt;")&lt;1501,15,COUNTIF($L$20:L2757,"&lt;&gt;")&lt;1601,16,COUNTIF($L$20:L2757,"&lt;&gt;")&lt;1701,17,COUNTIF($L$20:L2757,"&lt;&gt;")&lt;1801,18,COUNTIF($L$20:L2757,"&lt;&gt;")&lt;1901,19,COUNTIF($L$20:L2757,"&lt;&gt;")&lt;2001,20,COUNTIF($L$20:L2757,"&lt;&gt;")&lt;2101,21,COUNTIF($L$20:L2757,"&lt;&gt;")&lt;2201,22,COUNTIF($L$20:L2757,"&lt;&gt;")&lt;2301,23,COUNTIF($L$20:L2757,"&lt;&gt;")&lt;2401,24,COUNTIF($L$20:L2757,"&lt;&gt;")&lt;2501,25,COUNTIF($L$20:L2757,"&lt;&gt;")&lt;2601,26,COUNTIF($L$20:L2757,"&lt;&gt;")&lt;2701,27,COUNTIF($L$20:L2757,"&lt;&gt;")&lt;2801,28,COUNTIF($L$20:L2757,"&lt;&gt;")&lt;2901,29,COUNTIF($L$20:L2757,"&lt;&gt;")&lt;3001,30),"")</f>
        <v/>
      </c>
      <c r="AM2757" t="str">
        <f t="shared" si="210"/>
        <v/>
      </c>
      <c r="AN2757" t="str">
        <f t="shared" si="214"/>
        <v/>
      </c>
      <c r="AP2757" t="str">
        <f t="shared" si="213"/>
        <v/>
      </c>
      <c r="AQ2757" t="str">
        <f>IF(AO2757="","",COUNTIFS(AM2757:$AM$3019,AO2757))</f>
        <v/>
      </c>
    </row>
    <row r="2758" spans="1:43" x14ac:dyDescent="0.25">
      <c r="A2758" s="6" t="str">
        <f>IF(COUNT($A$20:A2757)&lt;&gt;$B$4,IF(A2757="","",A2757+1),"")</f>
        <v/>
      </c>
      <c r="B2758" s="3"/>
      <c r="C2758" s="3"/>
      <c r="D2758" s="122"/>
      <c r="E2758" s="3"/>
      <c r="F2758" s="3"/>
      <c r="G2758" s="3"/>
      <c r="H2758" s="3"/>
      <c r="I2758" s="120"/>
      <c r="J2758" s="3"/>
      <c r="K2758" s="95" t="str" cm="1">
        <f t="array" ref="K2758">IF(OR($J$14 = "A",$J$14 = "B",$J$14 = "C"),IF(I2758="","",IF(LEN(I2758)&gt;2,_xlfn.IFS(ISNUMBER(SEARCH("_",I2758)),I2758,ISNUMBER(SEARCH(", ",I2758)),SUBSTITUTE(I2758,", ","_"),ISNUMBER(SEARCH("/ ",I2758)),SUBSTITUTE(I2758,"/ ","_"),ISNUMBER(SEARCH(",",I2758)),SUBSTITUTE(I2758,",","_"),ISNUMBER(SEARCH("/",I2758)),SUBSTITUTE(I2758,"/","_"),ISNUMBER(SEARCH("",I2758)),I2758),I2758)),IF(OR($J$14 = "J",$J$14 = "K"),"",IF(D2758="","",IF(LEN(D2758)&gt;2,_xlfn.IFS(ISNUMBER(SEARCH("_",D2758)),D2758,ISNUMBER(SEARCH(", ",D2758)),SUBSTITUTE(D2758,", ","_"),ISNUMBER(SEARCH("/ ",D2758)),SUBSTITUTE(D2758,"/ ","_"),ISNUMBER(SEARCH(",",D2758)),SUBSTITUTE(D2758,",","_"),ISNUMBER(SEARCH("/",D2758)),SUBSTITUTE(D2758,"/","_"),ISNUMBER(SEARCH("",D2758)),D2758),D2758))))</f>
        <v/>
      </c>
      <c r="L2758" s="1"/>
      <c r="M2758" s="1" t="str">
        <f t="shared" si="211"/>
        <v/>
      </c>
      <c r="N2758" s="94" t="str">
        <f>IF($L2758="None","",IF(ISERROR(VLOOKUP($L2758,Info!$B$4:$B$266,1,FALSE)),"",VLOOKUP($L2758,Info!$B$4:$L$266,5,FALSE)))</f>
        <v/>
      </c>
      <c r="O2758" s="94" t="str">
        <f>IF(K2758="","",IF(AND($J$12&lt;&gt;"ABC",N2758="3"),"BAC",IF(N2758="3","ABC",IF($J$12&lt;&gt;"ABC",IF($J$10="Standard",VLOOKUP(K2758,Info!$BE$4:$BF$481,2,FALSE),VLOOKUP(K2758,Info!$BI$4:$BJ$482,2,FALSE)),IF($J$10="Standard",VLOOKUP(K2758,Info!$AG$4:$AH$2994,2,FALSE),VLOOKUP(K2758,Info!$AK$4:$AL$2997,2,FALSE))))))</f>
        <v/>
      </c>
      <c r="P2758" s="94" t="str">
        <f>IF($L2758="None","",IF(ISERROR(VLOOKUP($L2758,Info!$B$4:$B$266,1,FALSE)),"",VLOOKUP($L2758,Info!$B$4:$L$266,3,FALSE)))</f>
        <v/>
      </c>
      <c r="Q2758" s="96" t="str">
        <f>IF($L2758="None","",IF(ISERROR(VLOOKUP($L2758,Info!$B$4:$B$266,1,FALSE)),"",VLOOKUP($L2758,Info!$B$4:$L$266,4,FALSE)))</f>
        <v/>
      </c>
      <c r="R2758" s="1"/>
      <c r="S2758" s="6" t="str">
        <f t="shared" si="212"/>
        <v/>
      </c>
      <c r="T2758" s="6" t="str">
        <f>IF($L2758="None","",IF(ISERROR(VLOOKUP($L2758,Info!$B$4:$B$266,1,FALSE)),"",VLOOKUP($L2758,Info!$B$4:$L$266,11,FALSE)))</f>
        <v/>
      </c>
      <c r="U2758" s="1"/>
      <c r="V2758" s="1"/>
      <c r="W2758" s="1"/>
      <c r="X2758" s="1" t="str">
        <f>IF($L2758="None","",IF(ISERROR(VLOOKUP($L2758,Info!$B$4:$B$266,1,FALSE)),"",IF(OR(W2758="Metallic Liquid Tight",W2758="Non-Metallic Liquid Tight",W2758="LSZH",W2758="Greenfield"),VLOOKUP($L2758,Info!$B$4:$L$266,7,FALSE),"N/A")))</f>
        <v/>
      </c>
      <c r="Y2758" s="1"/>
      <c r="Z2758" s="96" t="str">
        <f>IF($L2758="None","",IF(ISERROR(VLOOKUP($L2758,Info!$B$4:$B$266,1,FALSE)),"",VLOOKUP($L2758,Info!$B$4:$L$266,9,FALSE)))</f>
        <v/>
      </c>
      <c r="AA2758" s="96" t="str">
        <f>IF($L2758="None","",IF(ISERROR(VLOOKUP($L2758,Info!$B$4:$B$266,1,FALSE)),"",VLOOKUP($L2758,Info!$B$4:$L$266,8,FALSE)))</f>
        <v/>
      </c>
      <c r="AB2758" s="96" t="str">
        <f>IF($L2758="None","",IF(ISERROR(VLOOKUP($L2758,Info!$B$4:$B$266,1,FALSE)),"",VLOOKUP($L2758,Info!$B$4:$L$266,10,FALSE)))</f>
        <v/>
      </c>
      <c r="AC2758" s="1" t="str">
        <f>IF(W2758="SO Cable","Black,White",IF(O2758="","",IF(P2758="","",IF($J$12&lt;&gt;"ABC",IF(P2758&lt;="250",VLOOKUP(O2758,Info!$AZ$4:$BB$22,3,FALSE),VLOOKUP(O2758,Info!$AZ$23:$BB$39,3,FALSE)),IF(P2758&lt;="250",VLOOKUP(O2758,Info!$AO$4:$AQ$22,3,FALSE),VLOOKUP(O2758,Info!$AO$23:$AP$39,3,FALSE))))))</f>
        <v/>
      </c>
      <c r="AD2758" s="1"/>
      <c r="AE2758" s="1" t="str">
        <f>IF($L2758="None","",IF(ISERROR(VLOOKUP($L2758,Info!$B$4:$B$266,1,FALSE)),"",VLOOKUP($L2758,Info!$B$4:$L$266,4,FALSE)))</f>
        <v/>
      </c>
      <c r="AF2758" s="1" t="str">
        <f>IF($L2758="None","",IF(ISERROR(VLOOKUP($L2758,Info!$B$4:$B$266,1,FALSE)),"",VLOOKUP($L2758,Info!$B$4:$L$266,6,FALSE)))</f>
        <v/>
      </c>
      <c r="AG2758" s="1"/>
      <c r="AH2758" s="33" t="str" cm="1">
        <f t="array" ref="AH2758">IF(AND(L2758&lt;&gt;"",O2758&lt;&gt;"",R2758:S2758&lt;&gt;"",W2758:X2758&lt;&gt;"",Z2758:AA2758&lt;&gt;"",AC2758&lt;&gt;""),"Good","Bad")</f>
        <v>Bad</v>
      </c>
      <c r="AL2758" t="str" cm="1">
        <f t="array" ref="AL2758">IF(R2758&gt;0,_xlfn.IFS(COUNTIF($L$20:L2758,"&lt;&gt;")&lt;101,1,COUNTIF($L$20:L2758,"&lt;&gt;")&lt;201,2,COUNTIF($L$20:L2758,"&lt;&gt;")&lt;301,3,COUNTIF($L$20:L2758,"&lt;&gt;")&lt;401,4,COUNTIF($L$20:L2758,"&lt;&gt;")&lt;501,5,COUNTIF($L$20:L2758,"&lt;&gt;")&lt;601,6,COUNTIF($L$20:L2758,"&lt;&gt;")&lt;701,7,COUNTIF($L$20:L2758,"&lt;&gt;")&lt;801,8,COUNTIF($L$20:L2758,"&lt;&gt;")&lt;901,9,COUNTIF($L$20:L2758,"&lt;&gt;")&lt;1001,10,COUNTIF($L$20:L2758,"&lt;&gt;")&lt;1101,11,COUNTIF($L$20:L2758,"&lt;&gt;")&lt;1201,12,COUNTIF($L$20:L2758,"&lt;&gt;")&lt;1301,13,COUNTIF($L$20:L2758,"&lt;&gt;")&lt;1401,14,COUNTIF($L$20:L2758,"&lt;&gt;")&lt;1501,15,COUNTIF($L$20:L2758,"&lt;&gt;")&lt;1601,16,COUNTIF($L$20:L2758,"&lt;&gt;")&lt;1701,17,COUNTIF($L$20:L2758,"&lt;&gt;")&lt;1801,18,COUNTIF($L$20:L2758,"&lt;&gt;")&lt;1901,19,COUNTIF($L$20:L2758,"&lt;&gt;")&lt;2001,20,COUNTIF($L$20:L2758,"&lt;&gt;")&lt;2101,21,COUNTIF($L$20:L2758,"&lt;&gt;")&lt;2201,22,COUNTIF($L$20:L2758,"&lt;&gt;")&lt;2301,23,COUNTIF($L$20:L2758,"&lt;&gt;")&lt;2401,24,COUNTIF($L$20:L2758,"&lt;&gt;")&lt;2501,25,COUNTIF($L$20:L2758,"&lt;&gt;")&lt;2601,26,COUNTIF($L$20:L2758,"&lt;&gt;")&lt;2701,27,COUNTIF($L$20:L2758,"&lt;&gt;")&lt;2801,28,COUNTIF($L$20:L2758,"&lt;&gt;")&lt;2901,29,COUNTIF($L$20:L2758,"&lt;&gt;")&lt;3001,30),"")</f>
        <v/>
      </c>
      <c r="AM2758" t="str">
        <f t="shared" si="210"/>
        <v/>
      </c>
      <c r="AN2758" t="str">
        <f t="shared" si="214"/>
        <v/>
      </c>
      <c r="AP2758" t="str">
        <f t="shared" si="213"/>
        <v/>
      </c>
      <c r="AQ2758" t="str">
        <f>IF(AO2758="","",COUNTIFS(AM2758:$AM$3019,AO2758))</f>
        <v/>
      </c>
    </row>
    <row r="2759" spans="1:43" x14ac:dyDescent="0.25">
      <c r="A2759" s="6" t="str">
        <f>IF(COUNT($A$20:A2758)&lt;&gt;$B$4,IF(A2758="","",A2758+1),"")</f>
        <v/>
      </c>
      <c r="B2759" s="3"/>
      <c r="C2759" s="3"/>
      <c r="D2759" s="122"/>
      <c r="E2759" s="3"/>
      <c r="F2759" s="3"/>
      <c r="G2759" s="3"/>
      <c r="H2759" s="3"/>
      <c r="I2759" s="120"/>
      <c r="J2759" s="3"/>
      <c r="K2759" s="95" t="str" cm="1">
        <f t="array" ref="K2759">IF(OR($J$14 = "A",$J$14 = "B",$J$14 = "C"),IF(I2759="","",IF(LEN(I2759)&gt;2,_xlfn.IFS(ISNUMBER(SEARCH("_",I2759)),I2759,ISNUMBER(SEARCH(", ",I2759)),SUBSTITUTE(I2759,", ","_"),ISNUMBER(SEARCH("/ ",I2759)),SUBSTITUTE(I2759,"/ ","_"),ISNUMBER(SEARCH(",",I2759)),SUBSTITUTE(I2759,",","_"),ISNUMBER(SEARCH("/",I2759)),SUBSTITUTE(I2759,"/","_"),ISNUMBER(SEARCH("",I2759)),I2759),I2759)),IF(OR($J$14 = "J",$J$14 = "K"),"",IF(D2759="","",IF(LEN(D2759)&gt;2,_xlfn.IFS(ISNUMBER(SEARCH("_",D2759)),D2759,ISNUMBER(SEARCH(", ",D2759)),SUBSTITUTE(D2759,", ","_"),ISNUMBER(SEARCH("/ ",D2759)),SUBSTITUTE(D2759,"/ ","_"),ISNUMBER(SEARCH(",",D2759)),SUBSTITUTE(D2759,",","_"),ISNUMBER(SEARCH("/",D2759)),SUBSTITUTE(D2759,"/","_"),ISNUMBER(SEARCH("",D2759)),D2759),D2759))))</f>
        <v/>
      </c>
      <c r="L2759" s="1"/>
      <c r="M2759" s="1" t="str">
        <f t="shared" si="211"/>
        <v/>
      </c>
      <c r="N2759" s="94" t="str">
        <f>IF($L2759="None","",IF(ISERROR(VLOOKUP($L2759,Info!$B$4:$B$266,1,FALSE)),"",VLOOKUP($L2759,Info!$B$4:$L$266,5,FALSE)))</f>
        <v/>
      </c>
      <c r="O2759" s="94" t="str">
        <f>IF(K2759="","",IF(AND($J$12&lt;&gt;"ABC",N2759="3"),"BAC",IF(N2759="3","ABC",IF($J$12&lt;&gt;"ABC",IF($J$10="Standard",VLOOKUP(K2759,Info!$BE$4:$BF$481,2,FALSE),VLOOKUP(K2759,Info!$BI$4:$BJ$482,2,FALSE)),IF($J$10="Standard",VLOOKUP(K2759,Info!$AG$4:$AH$2994,2,FALSE),VLOOKUP(K2759,Info!$AK$4:$AL$2997,2,FALSE))))))</f>
        <v/>
      </c>
      <c r="P2759" s="94" t="str">
        <f>IF($L2759="None","",IF(ISERROR(VLOOKUP($L2759,Info!$B$4:$B$266,1,FALSE)),"",VLOOKUP($L2759,Info!$B$4:$L$266,3,FALSE)))</f>
        <v/>
      </c>
      <c r="Q2759" s="96" t="str">
        <f>IF($L2759="None","",IF(ISERROR(VLOOKUP($L2759,Info!$B$4:$B$266,1,FALSE)),"",VLOOKUP($L2759,Info!$B$4:$L$266,4,FALSE)))</f>
        <v/>
      </c>
      <c r="R2759" s="1"/>
      <c r="S2759" s="6" t="str">
        <f t="shared" si="212"/>
        <v/>
      </c>
      <c r="T2759" s="6" t="str">
        <f>IF($L2759="None","",IF(ISERROR(VLOOKUP($L2759,Info!$B$4:$B$266,1,FALSE)),"",VLOOKUP($L2759,Info!$B$4:$L$266,11,FALSE)))</f>
        <v/>
      </c>
      <c r="U2759" s="1"/>
      <c r="V2759" s="1"/>
      <c r="W2759" s="1"/>
      <c r="X2759" s="1" t="str">
        <f>IF($L2759="None","",IF(ISERROR(VLOOKUP($L2759,Info!$B$4:$B$266,1,FALSE)),"",IF(OR(W2759="Metallic Liquid Tight",W2759="Non-Metallic Liquid Tight",W2759="LSZH",W2759="Greenfield"),VLOOKUP($L2759,Info!$B$4:$L$266,7,FALSE),"N/A")))</f>
        <v/>
      </c>
      <c r="Y2759" s="1"/>
      <c r="Z2759" s="96" t="str">
        <f>IF($L2759="None","",IF(ISERROR(VLOOKUP($L2759,Info!$B$4:$B$266,1,FALSE)),"",VLOOKUP($L2759,Info!$B$4:$L$266,9,FALSE)))</f>
        <v/>
      </c>
      <c r="AA2759" s="96" t="str">
        <f>IF($L2759="None","",IF(ISERROR(VLOOKUP($L2759,Info!$B$4:$B$266,1,FALSE)),"",VLOOKUP($L2759,Info!$B$4:$L$266,8,FALSE)))</f>
        <v/>
      </c>
      <c r="AB2759" s="96" t="str">
        <f>IF($L2759="None","",IF(ISERROR(VLOOKUP($L2759,Info!$B$4:$B$266,1,FALSE)),"",VLOOKUP($L2759,Info!$B$4:$L$266,10,FALSE)))</f>
        <v/>
      </c>
      <c r="AC2759" s="1" t="str">
        <f>IF(W2759="SO Cable","Black,White",IF(O2759="","",IF(P2759="","",IF($J$12&lt;&gt;"ABC",IF(P2759&lt;="250",VLOOKUP(O2759,Info!$AZ$4:$BB$22,3,FALSE),VLOOKUP(O2759,Info!$AZ$23:$BB$39,3,FALSE)),IF(P2759&lt;="250",VLOOKUP(O2759,Info!$AO$4:$AQ$22,3,FALSE),VLOOKUP(O2759,Info!$AO$23:$AP$39,3,FALSE))))))</f>
        <v/>
      </c>
      <c r="AD2759" s="1"/>
      <c r="AE2759" s="1" t="str">
        <f>IF($L2759="None","",IF(ISERROR(VLOOKUP($L2759,Info!$B$4:$B$266,1,FALSE)),"",VLOOKUP($L2759,Info!$B$4:$L$266,4,FALSE)))</f>
        <v/>
      </c>
      <c r="AF2759" s="1" t="str">
        <f>IF($L2759="None","",IF(ISERROR(VLOOKUP($L2759,Info!$B$4:$B$266,1,FALSE)),"",VLOOKUP($L2759,Info!$B$4:$L$266,6,FALSE)))</f>
        <v/>
      </c>
      <c r="AG2759" s="1"/>
      <c r="AH2759" s="33" t="str" cm="1">
        <f t="array" ref="AH2759">IF(AND(L2759&lt;&gt;"",O2759&lt;&gt;"",R2759:S2759&lt;&gt;"",W2759:X2759&lt;&gt;"",Z2759:AA2759&lt;&gt;"",AC2759&lt;&gt;""),"Good","Bad")</f>
        <v>Bad</v>
      </c>
      <c r="AL2759" t="str" cm="1">
        <f t="array" ref="AL2759">IF(R2759&gt;0,_xlfn.IFS(COUNTIF($L$20:L2759,"&lt;&gt;")&lt;101,1,COUNTIF($L$20:L2759,"&lt;&gt;")&lt;201,2,COUNTIF($L$20:L2759,"&lt;&gt;")&lt;301,3,COUNTIF($L$20:L2759,"&lt;&gt;")&lt;401,4,COUNTIF($L$20:L2759,"&lt;&gt;")&lt;501,5,COUNTIF($L$20:L2759,"&lt;&gt;")&lt;601,6,COUNTIF($L$20:L2759,"&lt;&gt;")&lt;701,7,COUNTIF($L$20:L2759,"&lt;&gt;")&lt;801,8,COUNTIF($L$20:L2759,"&lt;&gt;")&lt;901,9,COUNTIF($L$20:L2759,"&lt;&gt;")&lt;1001,10,COUNTIF($L$20:L2759,"&lt;&gt;")&lt;1101,11,COUNTIF($L$20:L2759,"&lt;&gt;")&lt;1201,12,COUNTIF($L$20:L2759,"&lt;&gt;")&lt;1301,13,COUNTIF($L$20:L2759,"&lt;&gt;")&lt;1401,14,COUNTIF($L$20:L2759,"&lt;&gt;")&lt;1501,15,COUNTIF($L$20:L2759,"&lt;&gt;")&lt;1601,16,COUNTIF($L$20:L2759,"&lt;&gt;")&lt;1701,17,COUNTIF($L$20:L2759,"&lt;&gt;")&lt;1801,18,COUNTIF($L$20:L2759,"&lt;&gt;")&lt;1901,19,COUNTIF($L$20:L2759,"&lt;&gt;")&lt;2001,20,COUNTIF($L$20:L2759,"&lt;&gt;")&lt;2101,21,COUNTIF($L$20:L2759,"&lt;&gt;")&lt;2201,22,COUNTIF($L$20:L2759,"&lt;&gt;")&lt;2301,23,COUNTIF($L$20:L2759,"&lt;&gt;")&lt;2401,24,COUNTIF($L$20:L2759,"&lt;&gt;")&lt;2501,25,COUNTIF($L$20:L2759,"&lt;&gt;")&lt;2601,26,COUNTIF($L$20:L2759,"&lt;&gt;")&lt;2701,27,COUNTIF($L$20:L2759,"&lt;&gt;")&lt;2801,28,COUNTIF($L$20:L2759,"&lt;&gt;")&lt;2901,29,COUNTIF($L$20:L2759,"&lt;&gt;")&lt;3001,30),"")</f>
        <v/>
      </c>
      <c r="AM2759" t="str">
        <f t="shared" si="210"/>
        <v/>
      </c>
      <c r="AN2759" t="str">
        <f t="shared" si="214"/>
        <v/>
      </c>
      <c r="AP2759" t="str">
        <f t="shared" si="213"/>
        <v/>
      </c>
      <c r="AQ2759" t="str">
        <f>IF(AO2759="","",COUNTIFS(AM2759:$AM$3019,AO2759))</f>
        <v/>
      </c>
    </row>
    <row r="2760" spans="1:43" x14ac:dyDescent="0.25">
      <c r="A2760" s="6" t="str">
        <f>IF(COUNT($A$20:A2759)&lt;&gt;$B$4,IF(A2759="","",A2759+1),"")</f>
        <v/>
      </c>
      <c r="B2760" s="3"/>
      <c r="C2760" s="3"/>
      <c r="D2760" s="122"/>
      <c r="E2760" s="3"/>
      <c r="F2760" s="3"/>
      <c r="G2760" s="3"/>
      <c r="H2760" s="3"/>
      <c r="I2760" s="120"/>
      <c r="J2760" s="3"/>
      <c r="K2760" s="95" t="str" cm="1">
        <f t="array" ref="K2760">IF(OR($J$14 = "A",$J$14 = "B",$J$14 = "C"),IF(I2760="","",IF(LEN(I2760)&gt;2,_xlfn.IFS(ISNUMBER(SEARCH("_",I2760)),I2760,ISNUMBER(SEARCH(", ",I2760)),SUBSTITUTE(I2760,", ","_"),ISNUMBER(SEARCH("/ ",I2760)),SUBSTITUTE(I2760,"/ ","_"),ISNUMBER(SEARCH(",",I2760)),SUBSTITUTE(I2760,",","_"),ISNUMBER(SEARCH("/",I2760)),SUBSTITUTE(I2760,"/","_"),ISNUMBER(SEARCH("",I2760)),I2760),I2760)),IF(OR($J$14 = "J",$J$14 = "K"),"",IF(D2760="","",IF(LEN(D2760)&gt;2,_xlfn.IFS(ISNUMBER(SEARCH("_",D2760)),D2760,ISNUMBER(SEARCH(", ",D2760)),SUBSTITUTE(D2760,", ","_"),ISNUMBER(SEARCH("/ ",D2760)),SUBSTITUTE(D2760,"/ ","_"),ISNUMBER(SEARCH(",",D2760)),SUBSTITUTE(D2760,",","_"),ISNUMBER(SEARCH("/",D2760)),SUBSTITUTE(D2760,"/","_"),ISNUMBER(SEARCH("",D2760)),D2760),D2760))))</f>
        <v/>
      </c>
      <c r="L2760" s="1"/>
      <c r="M2760" s="1" t="str">
        <f t="shared" si="211"/>
        <v/>
      </c>
      <c r="N2760" s="94" t="str">
        <f>IF($L2760="None","",IF(ISERROR(VLOOKUP($L2760,Info!$B$4:$B$266,1,FALSE)),"",VLOOKUP($L2760,Info!$B$4:$L$266,5,FALSE)))</f>
        <v/>
      </c>
      <c r="O2760" s="94" t="str">
        <f>IF(K2760="","",IF(AND($J$12&lt;&gt;"ABC",N2760="3"),"BAC",IF(N2760="3","ABC",IF($J$12&lt;&gt;"ABC",IF($J$10="Standard",VLOOKUP(K2760,Info!$BE$4:$BF$481,2,FALSE),VLOOKUP(K2760,Info!$BI$4:$BJ$482,2,FALSE)),IF($J$10="Standard",VLOOKUP(K2760,Info!$AG$4:$AH$2994,2,FALSE),VLOOKUP(K2760,Info!$AK$4:$AL$2997,2,FALSE))))))</f>
        <v/>
      </c>
      <c r="P2760" s="94" t="str">
        <f>IF($L2760="None","",IF(ISERROR(VLOOKUP($L2760,Info!$B$4:$B$266,1,FALSE)),"",VLOOKUP($L2760,Info!$B$4:$L$266,3,FALSE)))</f>
        <v/>
      </c>
      <c r="Q2760" s="96" t="str">
        <f>IF($L2760="None","",IF(ISERROR(VLOOKUP($L2760,Info!$B$4:$B$266,1,FALSE)),"",VLOOKUP($L2760,Info!$B$4:$L$266,4,FALSE)))</f>
        <v/>
      </c>
      <c r="R2760" s="1"/>
      <c r="S2760" s="6" t="str">
        <f t="shared" si="212"/>
        <v/>
      </c>
      <c r="T2760" s="6" t="str">
        <f>IF($L2760="None","",IF(ISERROR(VLOOKUP($L2760,Info!$B$4:$B$266,1,FALSE)),"",VLOOKUP($L2760,Info!$B$4:$L$266,11,FALSE)))</f>
        <v/>
      </c>
      <c r="U2760" s="1"/>
      <c r="V2760" s="1"/>
      <c r="W2760" s="1"/>
      <c r="X2760" s="1" t="str">
        <f>IF($L2760="None","",IF(ISERROR(VLOOKUP($L2760,Info!$B$4:$B$266,1,FALSE)),"",IF(OR(W2760="Metallic Liquid Tight",W2760="Non-Metallic Liquid Tight",W2760="LSZH",W2760="Greenfield"),VLOOKUP($L2760,Info!$B$4:$L$266,7,FALSE),"N/A")))</f>
        <v/>
      </c>
      <c r="Y2760" s="1"/>
      <c r="Z2760" s="96" t="str">
        <f>IF($L2760="None","",IF(ISERROR(VLOOKUP($L2760,Info!$B$4:$B$266,1,FALSE)),"",VLOOKUP($L2760,Info!$B$4:$L$266,9,FALSE)))</f>
        <v/>
      </c>
      <c r="AA2760" s="96" t="str">
        <f>IF($L2760="None","",IF(ISERROR(VLOOKUP($L2760,Info!$B$4:$B$266,1,FALSE)),"",VLOOKUP($L2760,Info!$B$4:$L$266,8,FALSE)))</f>
        <v/>
      </c>
      <c r="AB2760" s="96" t="str">
        <f>IF($L2760="None","",IF(ISERROR(VLOOKUP($L2760,Info!$B$4:$B$266,1,FALSE)),"",VLOOKUP($L2760,Info!$B$4:$L$266,10,FALSE)))</f>
        <v/>
      </c>
      <c r="AC2760" s="1" t="str">
        <f>IF(W2760="SO Cable","Black,White",IF(O2760="","",IF(P2760="","",IF($J$12&lt;&gt;"ABC",IF(P2760&lt;="250",VLOOKUP(O2760,Info!$AZ$4:$BB$22,3,FALSE),VLOOKUP(O2760,Info!$AZ$23:$BB$39,3,FALSE)),IF(P2760&lt;="250",VLOOKUP(O2760,Info!$AO$4:$AQ$22,3,FALSE),VLOOKUP(O2760,Info!$AO$23:$AP$39,3,FALSE))))))</f>
        <v/>
      </c>
      <c r="AD2760" s="1"/>
      <c r="AE2760" s="1" t="str">
        <f>IF($L2760="None","",IF(ISERROR(VLOOKUP($L2760,Info!$B$4:$B$266,1,FALSE)),"",VLOOKUP($L2760,Info!$B$4:$L$266,4,FALSE)))</f>
        <v/>
      </c>
      <c r="AF2760" s="1" t="str">
        <f>IF($L2760="None","",IF(ISERROR(VLOOKUP($L2760,Info!$B$4:$B$266,1,FALSE)),"",VLOOKUP($L2760,Info!$B$4:$L$266,6,FALSE)))</f>
        <v/>
      </c>
      <c r="AG2760" s="1"/>
      <c r="AH2760" s="33" t="str" cm="1">
        <f t="array" ref="AH2760">IF(AND(L2760&lt;&gt;"",O2760&lt;&gt;"",R2760:S2760&lt;&gt;"",W2760:X2760&lt;&gt;"",Z2760:AA2760&lt;&gt;"",AC2760&lt;&gt;""),"Good","Bad")</f>
        <v>Bad</v>
      </c>
      <c r="AL2760" t="str" cm="1">
        <f t="array" ref="AL2760">IF(R2760&gt;0,_xlfn.IFS(COUNTIF($L$20:L2760,"&lt;&gt;")&lt;101,1,COUNTIF($L$20:L2760,"&lt;&gt;")&lt;201,2,COUNTIF($L$20:L2760,"&lt;&gt;")&lt;301,3,COUNTIF($L$20:L2760,"&lt;&gt;")&lt;401,4,COUNTIF($L$20:L2760,"&lt;&gt;")&lt;501,5,COUNTIF($L$20:L2760,"&lt;&gt;")&lt;601,6,COUNTIF($L$20:L2760,"&lt;&gt;")&lt;701,7,COUNTIF($L$20:L2760,"&lt;&gt;")&lt;801,8,COUNTIF($L$20:L2760,"&lt;&gt;")&lt;901,9,COUNTIF($L$20:L2760,"&lt;&gt;")&lt;1001,10,COUNTIF($L$20:L2760,"&lt;&gt;")&lt;1101,11,COUNTIF($L$20:L2760,"&lt;&gt;")&lt;1201,12,COUNTIF($L$20:L2760,"&lt;&gt;")&lt;1301,13,COUNTIF($L$20:L2760,"&lt;&gt;")&lt;1401,14,COUNTIF($L$20:L2760,"&lt;&gt;")&lt;1501,15,COUNTIF($L$20:L2760,"&lt;&gt;")&lt;1601,16,COUNTIF($L$20:L2760,"&lt;&gt;")&lt;1701,17,COUNTIF($L$20:L2760,"&lt;&gt;")&lt;1801,18,COUNTIF($L$20:L2760,"&lt;&gt;")&lt;1901,19,COUNTIF($L$20:L2760,"&lt;&gt;")&lt;2001,20,COUNTIF($L$20:L2760,"&lt;&gt;")&lt;2101,21,COUNTIF($L$20:L2760,"&lt;&gt;")&lt;2201,22,COUNTIF($L$20:L2760,"&lt;&gt;")&lt;2301,23,COUNTIF($L$20:L2760,"&lt;&gt;")&lt;2401,24,COUNTIF($L$20:L2760,"&lt;&gt;")&lt;2501,25,COUNTIF($L$20:L2760,"&lt;&gt;")&lt;2601,26,COUNTIF($L$20:L2760,"&lt;&gt;")&lt;2701,27,COUNTIF($L$20:L2760,"&lt;&gt;")&lt;2801,28,COUNTIF($L$20:L2760,"&lt;&gt;")&lt;2901,29,COUNTIF($L$20:L2760,"&lt;&gt;")&lt;3001,30),"")</f>
        <v/>
      </c>
      <c r="AM2760" t="str">
        <f t="shared" si="210"/>
        <v/>
      </c>
      <c r="AN2760" t="str">
        <f t="shared" si="214"/>
        <v/>
      </c>
      <c r="AP2760" t="str">
        <f t="shared" si="213"/>
        <v/>
      </c>
      <c r="AQ2760" t="str">
        <f>IF(AO2760="","",COUNTIFS(AM2760:$AM$3019,AO2760))</f>
        <v/>
      </c>
    </row>
    <row r="2761" spans="1:43" x14ac:dyDescent="0.25">
      <c r="A2761" s="6" t="str">
        <f>IF(COUNT($A$20:A2760)&lt;&gt;$B$4,IF(A2760="","",A2760+1),"")</f>
        <v/>
      </c>
      <c r="B2761" s="3"/>
      <c r="C2761" s="3"/>
      <c r="D2761" s="122"/>
      <c r="E2761" s="3"/>
      <c r="F2761" s="3"/>
      <c r="G2761" s="3"/>
      <c r="H2761" s="3"/>
      <c r="I2761" s="120"/>
      <c r="J2761" s="3"/>
      <c r="K2761" s="95" t="str" cm="1">
        <f t="array" ref="K2761">IF(OR($J$14 = "A",$J$14 = "B",$J$14 = "C"),IF(I2761="","",IF(LEN(I2761)&gt;2,_xlfn.IFS(ISNUMBER(SEARCH("_",I2761)),I2761,ISNUMBER(SEARCH(", ",I2761)),SUBSTITUTE(I2761,", ","_"),ISNUMBER(SEARCH("/ ",I2761)),SUBSTITUTE(I2761,"/ ","_"),ISNUMBER(SEARCH(",",I2761)),SUBSTITUTE(I2761,",","_"),ISNUMBER(SEARCH("/",I2761)),SUBSTITUTE(I2761,"/","_"),ISNUMBER(SEARCH("",I2761)),I2761),I2761)),IF(OR($J$14 = "J",$J$14 = "K"),"",IF(D2761="","",IF(LEN(D2761)&gt;2,_xlfn.IFS(ISNUMBER(SEARCH("_",D2761)),D2761,ISNUMBER(SEARCH(", ",D2761)),SUBSTITUTE(D2761,", ","_"),ISNUMBER(SEARCH("/ ",D2761)),SUBSTITUTE(D2761,"/ ","_"),ISNUMBER(SEARCH(",",D2761)),SUBSTITUTE(D2761,",","_"),ISNUMBER(SEARCH("/",D2761)),SUBSTITUTE(D2761,"/","_"),ISNUMBER(SEARCH("",D2761)),D2761),D2761))))</f>
        <v/>
      </c>
      <c r="L2761" s="1"/>
      <c r="M2761" s="1" t="str">
        <f t="shared" si="211"/>
        <v/>
      </c>
      <c r="N2761" s="94" t="str">
        <f>IF($L2761="None","",IF(ISERROR(VLOOKUP($L2761,Info!$B$4:$B$266,1,FALSE)),"",VLOOKUP($L2761,Info!$B$4:$L$266,5,FALSE)))</f>
        <v/>
      </c>
      <c r="O2761" s="94" t="str">
        <f>IF(K2761="","",IF(AND($J$12&lt;&gt;"ABC",N2761="3"),"BAC",IF(N2761="3","ABC",IF($J$12&lt;&gt;"ABC",IF($J$10="Standard",VLOOKUP(K2761,Info!$BE$4:$BF$481,2,FALSE),VLOOKUP(K2761,Info!$BI$4:$BJ$482,2,FALSE)),IF($J$10="Standard",VLOOKUP(K2761,Info!$AG$4:$AH$2994,2,FALSE),VLOOKUP(K2761,Info!$AK$4:$AL$2997,2,FALSE))))))</f>
        <v/>
      </c>
      <c r="P2761" s="94" t="str">
        <f>IF($L2761="None","",IF(ISERROR(VLOOKUP($L2761,Info!$B$4:$B$266,1,FALSE)),"",VLOOKUP($L2761,Info!$B$4:$L$266,3,FALSE)))</f>
        <v/>
      </c>
      <c r="Q2761" s="96" t="str">
        <f>IF($L2761="None","",IF(ISERROR(VLOOKUP($L2761,Info!$B$4:$B$266,1,FALSE)),"",VLOOKUP($L2761,Info!$B$4:$L$266,4,FALSE)))</f>
        <v/>
      </c>
      <c r="R2761" s="1"/>
      <c r="S2761" s="6" t="str">
        <f t="shared" si="212"/>
        <v/>
      </c>
      <c r="T2761" s="6" t="str">
        <f>IF($L2761="None","",IF(ISERROR(VLOOKUP($L2761,Info!$B$4:$B$266,1,FALSE)),"",VLOOKUP($L2761,Info!$B$4:$L$266,11,FALSE)))</f>
        <v/>
      </c>
      <c r="U2761" s="1"/>
      <c r="V2761" s="1"/>
      <c r="W2761" s="1"/>
      <c r="X2761" s="1" t="str">
        <f>IF($L2761="None","",IF(ISERROR(VLOOKUP($L2761,Info!$B$4:$B$266,1,FALSE)),"",IF(OR(W2761="Metallic Liquid Tight",W2761="Non-Metallic Liquid Tight",W2761="LSZH",W2761="Greenfield"),VLOOKUP($L2761,Info!$B$4:$L$266,7,FALSE),"N/A")))</f>
        <v/>
      </c>
      <c r="Y2761" s="1"/>
      <c r="Z2761" s="96" t="str">
        <f>IF($L2761="None","",IF(ISERROR(VLOOKUP($L2761,Info!$B$4:$B$266,1,FALSE)),"",VLOOKUP($L2761,Info!$B$4:$L$266,9,FALSE)))</f>
        <v/>
      </c>
      <c r="AA2761" s="96" t="str">
        <f>IF($L2761="None","",IF(ISERROR(VLOOKUP($L2761,Info!$B$4:$B$266,1,FALSE)),"",VLOOKUP($L2761,Info!$B$4:$L$266,8,FALSE)))</f>
        <v/>
      </c>
      <c r="AB2761" s="96" t="str">
        <f>IF($L2761="None","",IF(ISERROR(VLOOKUP($L2761,Info!$B$4:$B$266,1,FALSE)),"",VLOOKUP($L2761,Info!$B$4:$L$266,10,FALSE)))</f>
        <v/>
      </c>
      <c r="AC2761" s="1" t="str">
        <f>IF(W2761="SO Cable","Black,White",IF(O2761="","",IF(P2761="","",IF($J$12&lt;&gt;"ABC",IF(P2761&lt;="250",VLOOKUP(O2761,Info!$AZ$4:$BB$22,3,FALSE),VLOOKUP(O2761,Info!$AZ$23:$BB$39,3,FALSE)),IF(P2761&lt;="250",VLOOKUP(O2761,Info!$AO$4:$AQ$22,3,FALSE),VLOOKUP(O2761,Info!$AO$23:$AP$39,3,FALSE))))))</f>
        <v/>
      </c>
      <c r="AD2761" s="1"/>
      <c r="AE2761" s="1" t="str">
        <f>IF($L2761="None","",IF(ISERROR(VLOOKUP($L2761,Info!$B$4:$B$266,1,FALSE)),"",VLOOKUP($L2761,Info!$B$4:$L$266,4,FALSE)))</f>
        <v/>
      </c>
      <c r="AF2761" s="1" t="str">
        <f>IF($L2761="None","",IF(ISERROR(VLOOKUP($L2761,Info!$B$4:$B$266,1,FALSE)),"",VLOOKUP($L2761,Info!$B$4:$L$266,6,FALSE)))</f>
        <v/>
      </c>
      <c r="AG2761" s="1"/>
      <c r="AH2761" s="33" t="str" cm="1">
        <f t="array" ref="AH2761">IF(AND(L2761&lt;&gt;"",O2761&lt;&gt;"",R2761:S2761&lt;&gt;"",W2761:X2761&lt;&gt;"",Z2761:AA2761&lt;&gt;"",AC2761&lt;&gt;""),"Good","Bad")</f>
        <v>Bad</v>
      </c>
      <c r="AL2761" t="str" cm="1">
        <f t="array" ref="AL2761">IF(R2761&gt;0,_xlfn.IFS(COUNTIF($L$20:L2761,"&lt;&gt;")&lt;101,1,COUNTIF($L$20:L2761,"&lt;&gt;")&lt;201,2,COUNTIF($L$20:L2761,"&lt;&gt;")&lt;301,3,COUNTIF($L$20:L2761,"&lt;&gt;")&lt;401,4,COUNTIF($L$20:L2761,"&lt;&gt;")&lt;501,5,COUNTIF($L$20:L2761,"&lt;&gt;")&lt;601,6,COUNTIF($L$20:L2761,"&lt;&gt;")&lt;701,7,COUNTIF($L$20:L2761,"&lt;&gt;")&lt;801,8,COUNTIF($L$20:L2761,"&lt;&gt;")&lt;901,9,COUNTIF($L$20:L2761,"&lt;&gt;")&lt;1001,10,COUNTIF($L$20:L2761,"&lt;&gt;")&lt;1101,11,COUNTIF($L$20:L2761,"&lt;&gt;")&lt;1201,12,COUNTIF($L$20:L2761,"&lt;&gt;")&lt;1301,13,COUNTIF($L$20:L2761,"&lt;&gt;")&lt;1401,14,COUNTIF($L$20:L2761,"&lt;&gt;")&lt;1501,15,COUNTIF($L$20:L2761,"&lt;&gt;")&lt;1601,16,COUNTIF($L$20:L2761,"&lt;&gt;")&lt;1701,17,COUNTIF($L$20:L2761,"&lt;&gt;")&lt;1801,18,COUNTIF($L$20:L2761,"&lt;&gt;")&lt;1901,19,COUNTIF($L$20:L2761,"&lt;&gt;")&lt;2001,20,COUNTIF($L$20:L2761,"&lt;&gt;")&lt;2101,21,COUNTIF($L$20:L2761,"&lt;&gt;")&lt;2201,22,COUNTIF($L$20:L2761,"&lt;&gt;")&lt;2301,23,COUNTIF($L$20:L2761,"&lt;&gt;")&lt;2401,24,COUNTIF($L$20:L2761,"&lt;&gt;")&lt;2501,25,COUNTIF($L$20:L2761,"&lt;&gt;")&lt;2601,26,COUNTIF($L$20:L2761,"&lt;&gt;")&lt;2701,27,COUNTIF($L$20:L2761,"&lt;&gt;")&lt;2801,28,COUNTIF($L$20:L2761,"&lt;&gt;")&lt;2901,29,COUNTIF($L$20:L2761,"&lt;&gt;")&lt;3001,30),"")</f>
        <v/>
      </c>
      <c r="AM2761" t="str">
        <f t="shared" si="210"/>
        <v/>
      </c>
      <c r="AN2761" t="str">
        <f t="shared" si="214"/>
        <v/>
      </c>
      <c r="AP2761" t="str">
        <f t="shared" si="213"/>
        <v/>
      </c>
      <c r="AQ2761" t="str">
        <f>IF(AO2761="","",COUNTIFS(AM2761:$AM$3019,AO2761))</f>
        <v/>
      </c>
    </row>
    <row r="2762" spans="1:43" x14ac:dyDescent="0.25">
      <c r="A2762" s="6" t="str">
        <f>IF(COUNT($A$20:A2761)&lt;&gt;$B$4,IF(A2761="","",A2761+1),"")</f>
        <v/>
      </c>
      <c r="B2762" s="3"/>
      <c r="C2762" s="3"/>
      <c r="D2762" s="122"/>
      <c r="E2762" s="3"/>
      <c r="F2762" s="3"/>
      <c r="G2762" s="3"/>
      <c r="H2762" s="3"/>
      <c r="I2762" s="120"/>
      <c r="J2762" s="3"/>
      <c r="K2762" s="95" t="str" cm="1">
        <f t="array" ref="K2762">IF(OR($J$14 = "A",$J$14 = "B",$J$14 = "C"),IF(I2762="","",IF(LEN(I2762)&gt;2,_xlfn.IFS(ISNUMBER(SEARCH("_",I2762)),I2762,ISNUMBER(SEARCH(", ",I2762)),SUBSTITUTE(I2762,", ","_"),ISNUMBER(SEARCH("/ ",I2762)),SUBSTITUTE(I2762,"/ ","_"),ISNUMBER(SEARCH(",",I2762)),SUBSTITUTE(I2762,",","_"),ISNUMBER(SEARCH("/",I2762)),SUBSTITUTE(I2762,"/","_"),ISNUMBER(SEARCH("",I2762)),I2762),I2762)),IF(OR($J$14 = "J",$J$14 = "K"),"",IF(D2762="","",IF(LEN(D2762)&gt;2,_xlfn.IFS(ISNUMBER(SEARCH("_",D2762)),D2762,ISNUMBER(SEARCH(", ",D2762)),SUBSTITUTE(D2762,", ","_"),ISNUMBER(SEARCH("/ ",D2762)),SUBSTITUTE(D2762,"/ ","_"),ISNUMBER(SEARCH(",",D2762)),SUBSTITUTE(D2762,",","_"),ISNUMBER(SEARCH("/",D2762)),SUBSTITUTE(D2762,"/","_"),ISNUMBER(SEARCH("",D2762)),D2762),D2762))))</f>
        <v/>
      </c>
      <c r="L2762" s="1"/>
      <c r="M2762" s="1" t="str">
        <f t="shared" si="211"/>
        <v/>
      </c>
      <c r="N2762" s="94" t="str">
        <f>IF($L2762="None","",IF(ISERROR(VLOOKUP($L2762,Info!$B$4:$B$266,1,FALSE)),"",VLOOKUP($L2762,Info!$B$4:$L$266,5,FALSE)))</f>
        <v/>
      </c>
      <c r="O2762" s="94" t="str">
        <f>IF(K2762="","",IF(AND($J$12&lt;&gt;"ABC",N2762="3"),"BAC",IF(N2762="3","ABC",IF($J$12&lt;&gt;"ABC",IF($J$10="Standard",VLOOKUP(K2762,Info!$BE$4:$BF$481,2,FALSE),VLOOKUP(K2762,Info!$BI$4:$BJ$482,2,FALSE)),IF($J$10="Standard",VLOOKUP(K2762,Info!$AG$4:$AH$2994,2,FALSE),VLOOKUP(K2762,Info!$AK$4:$AL$2997,2,FALSE))))))</f>
        <v/>
      </c>
      <c r="P2762" s="94" t="str">
        <f>IF($L2762="None","",IF(ISERROR(VLOOKUP($L2762,Info!$B$4:$B$266,1,FALSE)),"",VLOOKUP($L2762,Info!$B$4:$L$266,3,FALSE)))</f>
        <v/>
      </c>
      <c r="Q2762" s="96" t="str">
        <f>IF($L2762="None","",IF(ISERROR(VLOOKUP($L2762,Info!$B$4:$B$266,1,FALSE)),"",VLOOKUP($L2762,Info!$B$4:$L$266,4,FALSE)))</f>
        <v/>
      </c>
      <c r="R2762" s="1"/>
      <c r="S2762" s="6" t="str">
        <f t="shared" si="212"/>
        <v/>
      </c>
      <c r="T2762" s="6" t="str">
        <f>IF($L2762="None","",IF(ISERROR(VLOOKUP($L2762,Info!$B$4:$B$266,1,FALSE)),"",VLOOKUP($L2762,Info!$B$4:$L$266,11,FALSE)))</f>
        <v/>
      </c>
      <c r="U2762" s="1"/>
      <c r="V2762" s="1"/>
      <c r="W2762" s="1"/>
      <c r="X2762" s="1" t="str">
        <f>IF($L2762="None","",IF(ISERROR(VLOOKUP($L2762,Info!$B$4:$B$266,1,FALSE)),"",IF(OR(W2762="Metallic Liquid Tight",W2762="Non-Metallic Liquid Tight",W2762="LSZH",W2762="Greenfield"),VLOOKUP($L2762,Info!$B$4:$L$266,7,FALSE),"N/A")))</f>
        <v/>
      </c>
      <c r="Y2762" s="1"/>
      <c r="Z2762" s="96" t="str">
        <f>IF($L2762="None","",IF(ISERROR(VLOOKUP($L2762,Info!$B$4:$B$266,1,FALSE)),"",VLOOKUP($L2762,Info!$B$4:$L$266,9,FALSE)))</f>
        <v/>
      </c>
      <c r="AA2762" s="96" t="str">
        <f>IF($L2762="None","",IF(ISERROR(VLOOKUP($L2762,Info!$B$4:$B$266,1,FALSE)),"",VLOOKUP($L2762,Info!$B$4:$L$266,8,FALSE)))</f>
        <v/>
      </c>
      <c r="AB2762" s="96" t="str">
        <f>IF($L2762="None","",IF(ISERROR(VLOOKUP($L2762,Info!$B$4:$B$266,1,FALSE)),"",VLOOKUP($L2762,Info!$B$4:$L$266,10,FALSE)))</f>
        <v/>
      </c>
      <c r="AC2762" s="1" t="str">
        <f>IF(W2762="SO Cable","Black,White",IF(O2762="","",IF(P2762="","",IF($J$12&lt;&gt;"ABC",IF(P2762&lt;="250",VLOOKUP(O2762,Info!$AZ$4:$BB$22,3,FALSE),VLOOKUP(O2762,Info!$AZ$23:$BB$39,3,FALSE)),IF(P2762&lt;="250",VLOOKUP(O2762,Info!$AO$4:$AQ$22,3,FALSE),VLOOKUP(O2762,Info!$AO$23:$AP$39,3,FALSE))))))</f>
        <v/>
      </c>
      <c r="AD2762" s="1"/>
      <c r="AE2762" s="1" t="str">
        <f>IF($L2762="None","",IF(ISERROR(VLOOKUP($L2762,Info!$B$4:$B$266,1,FALSE)),"",VLOOKUP($L2762,Info!$B$4:$L$266,4,FALSE)))</f>
        <v/>
      </c>
      <c r="AF2762" s="1" t="str">
        <f>IF($L2762="None","",IF(ISERROR(VLOOKUP($L2762,Info!$B$4:$B$266,1,FALSE)),"",VLOOKUP($L2762,Info!$B$4:$L$266,6,FALSE)))</f>
        <v/>
      </c>
      <c r="AG2762" s="1"/>
      <c r="AH2762" s="33" t="str" cm="1">
        <f t="array" ref="AH2762">IF(AND(L2762&lt;&gt;"",O2762&lt;&gt;"",R2762:S2762&lt;&gt;"",W2762:X2762&lt;&gt;"",Z2762:AA2762&lt;&gt;"",AC2762&lt;&gt;""),"Good","Bad")</f>
        <v>Bad</v>
      </c>
      <c r="AL2762" t="str" cm="1">
        <f t="array" ref="AL2762">IF(R2762&gt;0,_xlfn.IFS(COUNTIF($L$20:L2762,"&lt;&gt;")&lt;101,1,COUNTIF($L$20:L2762,"&lt;&gt;")&lt;201,2,COUNTIF($L$20:L2762,"&lt;&gt;")&lt;301,3,COUNTIF($L$20:L2762,"&lt;&gt;")&lt;401,4,COUNTIF($L$20:L2762,"&lt;&gt;")&lt;501,5,COUNTIF($L$20:L2762,"&lt;&gt;")&lt;601,6,COUNTIF($L$20:L2762,"&lt;&gt;")&lt;701,7,COUNTIF($L$20:L2762,"&lt;&gt;")&lt;801,8,COUNTIF($L$20:L2762,"&lt;&gt;")&lt;901,9,COUNTIF($L$20:L2762,"&lt;&gt;")&lt;1001,10,COUNTIF($L$20:L2762,"&lt;&gt;")&lt;1101,11,COUNTIF($L$20:L2762,"&lt;&gt;")&lt;1201,12,COUNTIF($L$20:L2762,"&lt;&gt;")&lt;1301,13,COUNTIF($L$20:L2762,"&lt;&gt;")&lt;1401,14,COUNTIF($L$20:L2762,"&lt;&gt;")&lt;1501,15,COUNTIF($L$20:L2762,"&lt;&gt;")&lt;1601,16,COUNTIF($L$20:L2762,"&lt;&gt;")&lt;1701,17,COUNTIF($L$20:L2762,"&lt;&gt;")&lt;1801,18,COUNTIF($L$20:L2762,"&lt;&gt;")&lt;1901,19,COUNTIF($L$20:L2762,"&lt;&gt;")&lt;2001,20,COUNTIF($L$20:L2762,"&lt;&gt;")&lt;2101,21,COUNTIF($L$20:L2762,"&lt;&gt;")&lt;2201,22,COUNTIF($L$20:L2762,"&lt;&gt;")&lt;2301,23,COUNTIF($L$20:L2762,"&lt;&gt;")&lt;2401,24,COUNTIF($L$20:L2762,"&lt;&gt;")&lt;2501,25,COUNTIF($L$20:L2762,"&lt;&gt;")&lt;2601,26,COUNTIF($L$20:L2762,"&lt;&gt;")&lt;2701,27,COUNTIF($L$20:L2762,"&lt;&gt;")&lt;2801,28,COUNTIF($L$20:L2762,"&lt;&gt;")&lt;2901,29,COUNTIF($L$20:L2762,"&lt;&gt;")&lt;3001,30),"")</f>
        <v/>
      </c>
      <c r="AM2762" t="str">
        <f t="shared" si="210"/>
        <v/>
      </c>
      <c r="AN2762" t="str">
        <f t="shared" si="214"/>
        <v/>
      </c>
      <c r="AP2762" t="str">
        <f t="shared" si="213"/>
        <v/>
      </c>
      <c r="AQ2762" t="str">
        <f>IF(AO2762="","",COUNTIFS(AM2762:$AM$3019,AO2762))</f>
        <v/>
      </c>
    </row>
    <row r="2763" spans="1:43" x14ac:dyDescent="0.25">
      <c r="A2763" s="6" t="str">
        <f>IF(COUNT($A$20:A2762)&lt;&gt;$B$4,IF(A2762="","",A2762+1),"")</f>
        <v/>
      </c>
      <c r="B2763" s="3"/>
      <c r="C2763" s="3"/>
      <c r="D2763" s="122"/>
      <c r="E2763" s="3"/>
      <c r="F2763" s="3"/>
      <c r="G2763" s="3"/>
      <c r="H2763" s="3"/>
      <c r="I2763" s="120"/>
      <c r="J2763" s="3"/>
      <c r="K2763" s="95" t="str" cm="1">
        <f t="array" ref="K2763">IF(OR($J$14 = "A",$J$14 = "B",$J$14 = "C"),IF(I2763="","",IF(LEN(I2763)&gt;2,_xlfn.IFS(ISNUMBER(SEARCH("_",I2763)),I2763,ISNUMBER(SEARCH(", ",I2763)),SUBSTITUTE(I2763,", ","_"),ISNUMBER(SEARCH("/ ",I2763)),SUBSTITUTE(I2763,"/ ","_"),ISNUMBER(SEARCH(",",I2763)),SUBSTITUTE(I2763,",","_"),ISNUMBER(SEARCH("/",I2763)),SUBSTITUTE(I2763,"/","_"),ISNUMBER(SEARCH("",I2763)),I2763),I2763)),IF(OR($J$14 = "J",$J$14 = "K"),"",IF(D2763="","",IF(LEN(D2763)&gt;2,_xlfn.IFS(ISNUMBER(SEARCH("_",D2763)),D2763,ISNUMBER(SEARCH(", ",D2763)),SUBSTITUTE(D2763,", ","_"),ISNUMBER(SEARCH("/ ",D2763)),SUBSTITUTE(D2763,"/ ","_"),ISNUMBER(SEARCH(",",D2763)),SUBSTITUTE(D2763,",","_"),ISNUMBER(SEARCH("/",D2763)),SUBSTITUTE(D2763,"/","_"),ISNUMBER(SEARCH("",D2763)),D2763),D2763))))</f>
        <v/>
      </c>
      <c r="L2763" s="1"/>
      <c r="M2763" s="1" t="str">
        <f t="shared" si="211"/>
        <v/>
      </c>
      <c r="N2763" s="94" t="str">
        <f>IF($L2763="None","",IF(ISERROR(VLOOKUP($L2763,Info!$B$4:$B$266,1,FALSE)),"",VLOOKUP($L2763,Info!$B$4:$L$266,5,FALSE)))</f>
        <v/>
      </c>
      <c r="O2763" s="94" t="str">
        <f>IF(K2763="","",IF(AND($J$12&lt;&gt;"ABC",N2763="3"),"BAC",IF(N2763="3","ABC",IF($J$12&lt;&gt;"ABC",IF($J$10="Standard",VLOOKUP(K2763,Info!$BE$4:$BF$481,2,FALSE),VLOOKUP(K2763,Info!$BI$4:$BJ$482,2,FALSE)),IF($J$10="Standard",VLOOKUP(K2763,Info!$AG$4:$AH$2994,2,FALSE),VLOOKUP(K2763,Info!$AK$4:$AL$2997,2,FALSE))))))</f>
        <v/>
      </c>
      <c r="P2763" s="94" t="str">
        <f>IF($L2763="None","",IF(ISERROR(VLOOKUP($L2763,Info!$B$4:$B$266,1,FALSE)),"",VLOOKUP($L2763,Info!$B$4:$L$266,3,FALSE)))</f>
        <v/>
      </c>
      <c r="Q2763" s="96" t="str">
        <f>IF($L2763="None","",IF(ISERROR(VLOOKUP($L2763,Info!$B$4:$B$266,1,FALSE)),"",VLOOKUP($L2763,Info!$B$4:$L$266,4,FALSE)))</f>
        <v/>
      </c>
      <c r="R2763" s="1"/>
      <c r="S2763" s="6" t="str">
        <f t="shared" si="212"/>
        <v/>
      </c>
      <c r="T2763" s="6" t="str">
        <f>IF($L2763="None","",IF(ISERROR(VLOOKUP($L2763,Info!$B$4:$B$266,1,FALSE)),"",VLOOKUP($L2763,Info!$B$4:$L$266,11,FALSE)))</f>
        <v/>
      </c>
      <c r="U2763" s="1"/>
      <c r="V2763" s="1"/>
      <c r="W2763" s="1"/>
      <c r="X2763" s="1" t="str">
        <f>IF($L2763="None","",IF(ISERROR(VLOOKUP($L2763,Info!$B$4:$B$266,1,FALSE)),"",IF(OR(W2763="Metallic Liquid Tight",W2763="Non-Metallic Liquid Tight",W2763="LSZH",W2763="Greenfield"),VLOOKUP($L2763,Info!$B$4:$L$266,7,FALSE),"N/A")))</f>
        <v/>
      </c>
      <c r="Y2763" s="1"/>
      <c r="Z2763" s="96" t="str">
        <f>IF($L2763="None","",IF(ISERROR(VLOOKUP($L2763,Info!$B$4:$B$266,1,FALSE)),"",VLOOKUP($L2763,Info!$B$4:$L$266,9,FALSE)))</f>
        <v/>
      </c>
      <c r="AA2763" s="96" t="str">
        <f>IF($L2763="None","",IF(ISERROR(VLOOKUP($L2763,Info!$B$4:$B$266,1,FALSE)),"",VLOOKUP($L2763,Info!$B$4:$L$266,8,FALSE)))</f>
        <v/>
      </c>
      <c r="AB2763" s="96" t="str">
        <f>IF($L2763="None","",IF(ISERROR(VLOOKUP($L2763,Info!$B$4:$B$266,1,FALSE)),"",VLOOKUP($L2763,Info!$B$4:$L$266,10,FALSE)))</f>
        <v/>
      </c>
      <c r="AC2763" s="1" t="str">
        <f>IF(W2763="SO Cable","Black,White",IF(O2763="","",IF(P2763="","",IF($J$12&lt;&gt;"ABC",IF(P2763&lt;="250",VLOOKUP(O2763,Info!$AZ$4:$BB$22,3,FALSE),VLOOKUP(O2763,Info!$AZ$23:$BB$39,3,FALSE)),IF(P2763&lt;="250",VLOOKUP(O2763,Info!$AO$4:$AQ$22,3,FALSE),VLOOKUP(O2763,Info!$AO$23:$AP$39,3,FALSE))))))</f>
        <v/>
      </c>
      <c r="AD2763" s="1"/>
      <c r="AE2763" s="1" t="str">
        <f>IF($L2763="None","",IF(ISERROR(VLOOKUP($L2763,Info!$B$4:$B$266,1,FALSE)),"",VLOOKUP($L2763,Info!$B$4:$L$266,4,FALSE)))</f>
        <v/>
      </c>
      <c r="AF2763" s="1" t="str">
        <f>IF($L2763="None","",IF(ISERROR(VLOOKUP($L2763,Info!$B$4:$B$266,1,FALSE)),"",VLOOKUP($L2763,Info!$B$4:$L$266,6,FALSE)))</f>
        <v/>
      </c>
      <c r="AG2763" s="1"/>
      <c r="AH2763" s="33" t="str" cm="1">
        <f t="array" ref="AH2763">IF(AND(L2763&lt;&gt;"",O2763&lt;&gt;"",R2763:S2763&lt;&gt;"",W2763:X2763&lt;&gt;"",Z2763:AA2763&lt;&gt;"",AC2763&lt;&gt;""),"Good","Bad")</f>
        <v>Bad</v>
      </c>
      <c r="AL2763" t="str" cm="1">
        <f t="array" ref="AL2763">IF(R2763&gt;0,_xlfn.IFS(COUNTIF($L$20:L2763,"&lt;&gt;")&lt;101,1,COUNTIF($L$20:L2763,"&lt;&gt;")&lt;201,2,COUNTIF($L$20:L2763,"&lt;&gt;")&lt;301,3,COUNTIF($L$20:L2763,"&lt;&gt;")&lt;401,4,COUNTIF($L$20:L2763,"&lt;&gt;")&lt;501,5,COUNTIF($L$20:L2763,"&lt;&gt;")&lt;601,6,COUNTIF($L$20:L2763,"&lt;&gt;")&lt;701,7,COUNTIF($L$20:L2763,"&lt;&gt;")&lt;801,8,COUNTIF($L$20:L2763,"&lt;&gt;")&lt;901,9,COUNTIF($L$20:L2763,"&lt;&gt;")&lt;1001,10,COUNTIF($L$20:L2763,"&lt;&gt;")&lt;1101,11,COUNTIF($L$20:L2763,"&lt;&gt;")&lt;1201,12,COUNTIF($L$20:L2763,"&lt;&gt;")&lt;1301,13,COUNTIF($L$20:L2763,"&lt;&gt;")&lt;1401,14,COUNTIF($L$20:L2763,"&lt;&gt;")&lt;1501,15,COUNTIF($L$20:L2763,"&lt;&gt;")&lt;1601,16,COUNTIF($L$20:L2763,"&lt;&gt;")&lt;1701,17,COUNTIF($L$20:L2763,"&lt;&gt;")&lt;1801,18,COUNTIF($L$20:L2763,"&lt;&gt;")&lt;1901,19,COUNTIF($L$20:L2763,"&lt;&gt;")&lt;2001,20,COUNTIF($L$20:L2763,"&lt;&gt;")&lt;2101,21,COUNTIF($L$20:L2763,"&lt;&gt;")&lt;2201,22,COUNTIF($L$20:L2763,"&lt;&gt;")&lt;2301,23,COUNTIF($L$20:L2763,"&lt;&gt;")&lt;2401,24,COUNTIF($L$20:L2763,"&lt;&gt;")&lt;2501,25,COUNTIF($L$20:L2763,"&lt;&gt;")&lt;2601,26,COUNTIF($L$20:L2763,"&lt;&gt;")&lt;2701,27,COUNTIF($L$20:L2763,"&lt;&gt;")&lt;2801,28,COUNTIF($L$20:L2763,"&lt;&gt;")&lt;2901,29,COUNTIF($L$20:L2763,"&lt;&gt;")&lt;3001,30),"")</f>
        <v/>
      </c>
      <c r="AM2763" t="str">
        <f t="shared" si="210"/>
        <v/>
      </c>
      <c r="AN2763" t="str">
        <f t="shared" si="214"/>
        <v/>
      </c>
      <c r="AP2763" t="str">
        <f t="shared" si="213"/>
        <v/>
      </c>
      <c r="AQ2763" t="str">
        <f>IF(AO2763="","",COUNTIFS(AM2763:$AM$3019,AO2763))</f>
        <v/>
      </c>
    </row>
    <row r="2764" spans="1:43" x14ac:dyDescent="0.25">
      <c r="A2764" s="6" t="str">
        <f>IF(COUNT($A$20:A2763)&lt;&gt;$B$4,IF(A2763="","",A2763+1),"")</f>
        <v/>
      </c>
      <c r="B2764" s="3"/>
      <c r="C2764" s="3"/>
      <c r="D2764" s="122"/>
      <c r="E2764" s="3"/>
      <c r="F2764" s="3"/>
      <c r="G2764" s="3"/>
      <c r="H2764" s="3"/>
      <c r="I2764" s="120"/>
      <c r="J2764" s="3"/>
      <c r="K2764" s="95" t="str" cm="1">
        <f t="array" ref="K2764">IF(OR($J$14 = "A",$J$14 = "B",$J$14 = "C"),IF(I2764="","",IF(LEN(I2764)&gt;2,_xlfn.IFS(ISNUMBER(SEARCH("_",I2764)),I2764,ISNUMBER(SEARCH(", ",I2764)),SUBSTITUTE(I2764,", ","_"),ISNUMBER(SEARCH("/ ",I2764)),SUBSTITUTE(I2764,"/ ","_"),ISNUMBER(SEARCH(",",I2764)),SUBSTITUTE(I2764,",","_"),ISNUMBER(SEARCH("/",I2764)),SUBSTITUTE(I2764,"/","_"),ISNUMBER(SEARCH("",I2764)),I2764),I2764)),IF(OR($J$14 = "J",$J$14 = "K"),"",IF(D2764="","",IF(LEN(D2764)&gt;2,_xlfn.IFS(ISNUMBER(SEARCH("_",D2764)),D2764,ISNUMBER(SEARCH(", ",D2764)),SUBSTITUTE(D2764,", ","_"),ISNUMBER(SEARCH("/ ",D2764)),SUBSTITUTE(D2764,"/ ","_"),ISNUMBER(SEARCH(",",D2764)),SUBSTITUTE(D2764,",","_"),ISNUMBER(SEARCH("/",D2764)),SUBSTITUTE(D2764,"/","_"),ISNUMBER(SEARCH("",D2764)),D2764),D2764))))</f>
        <v/>
      </c>
      <c r="L2764" s="1"/>
      <c r="M2764" s="1" t="str">
        <f t="shared" si="211"/>
        <v/>
      </c>
      <c r="N2764" s="94" t="str">
        <f>IF($L2764="None","",IF(ISERROR(VLOOKUP($L2764,Info!$B$4:$B$266,1,FALSE)),"",VLOOKUP($L2764,Info!$B$4:$L$266,5,FALSE)))</f>
        <v/>
      </c>
      <c r="O2764" s="94" t="str">
        <f>IF(K2764="","",IF(AND($J$12&lt;&gt;"ABC",N2764="3"),"BAC",IF(N2764="3","ABC",IF($J$12&lt;&gt;"ABC",IF($J$10="Standard",VLOOKUP(K2764,Info!$BE$4:$BF$481,2,FALSE),VLOOKUP(K2764,Info!$BI$4:$BJ$482,2,FALSE)),IF($J$10="Standard",VLOOKUP(K2764,Info!$AG$4:$AH$2994,2,FALSE),VLOOKUP(K2764,Info!$AK$4:$AL$2997,2,FALSE))))))</f>
        <v/>
      </c>
      <c r="P2764" s="94" t="str">
        <f>IF($L2764="None","",IF(ISERROR(VLOOKUP($L2764,Info!$B$4:$B$266,1,FALSE)),"",VLOOKUP($L2764,Info!$B$4:$L$266,3,FALSE)))</f>
        <v/>
      </c>
      <c r="Q2764" s="96" t="str">
        <f>IF($L2764="None","",IF(ISERROR(VLOOKUP($L2764,Info!$B$4:$B$266,1,FALSE)),"",VLOOKUP($L2764,Info!$B$4:$L$266,4,FALSE)))</f>
        <v/>
      </c>
      <c r="R2764" s="1"/>
      <c r="S2764" s="6" t="str">
        <f t="shared" si="212"/>
        <v/>
      </c>
      <c r="T2764" s="6" t="str">
        <f>IF($L2764="None","",IF(ISERROR(VLOOKUP($L2764,Info!$B$4:$B$266,1,FALSE)),"",VLOOKUP($L2764,Info!$B$4:$L$266,11,FALSE)))</f>
        <v/>
      </c>
      <c r="U2764" s="1"/>
      <c r="V2764" s="1"/>
      <c r="W2764" s="1"/>
      <c r="X2764" s="1" t="str">
        <f>IF($L2764="None","",IF(ISERROR(VLOOKUP($L2764,Info!$B$4:$B$266,1,FALSE)),"",IF(OR(W2764="Metallic Liquid Tight",W2764="Non-Metallic Liquid Tight",W2764="LSZH",W2764="Greenfield"),VLOOKUP($L2764,Info!$B$4:$L$266,7,FALSE),"N/A")))</f>
        <v/>
      </c>
      <c r="Y2764" s="1"/>
      <c r="Z2764" s="96" t="str">
        <f>IF($L2764="None","",IF(ISERROR(VLOOKUP($L2764,Info!$B$4:$B$266,1,FALSE)),"",VLOOKUP($L2764,Info!$B$4:$L$266,9,FALSE)))</f>
        <v/>
      </c>
      <c r="AA2764" s="96" t="str">
        <f>IF($L2764="None","",IF(ISERROR(VLOOKUP($L2764,Info!$B$4:$B$266,1,FALSE)),"",VLOOKUP($L2764,Info!$B$4:$L$266,8,FALSE)))</f>
        <v/>
      </c>
      <c r="AB2764" s="96" t="str">
        <f>IF($L2764="None","",IF(ISERROR(VLOOKUP($L2764,Info!$B$4:$B$266,1,FALSE)),"",VLOOKUP($L2764,Info!$B$4:$L$266,10,FALSE)))</f>
        <v/>
      </c>
      <c r="AC2764" s="1" t="str">
        <f>IF(W2764="SO Cable","Black,White",IF(O2764="","",IF(P2764="","",IF($J$12&lt;&gt;"ABC",IF(P2764&lt;="250",VLOOKUP(O2764,Info!$AZ$4:$BB$22,3,FALSE),VLOOKUP(O2764,Info!$AZ$23:$BB$39,3,FALSE)),IF(P2764&lt;="250",VLOOKUP(O2764,Info!$AO$4:$AQ$22,3,FALSE),VLOOKUP(O2764,Info!$AO$23:$AP$39,3,FALSE))))))</f>
        <v/>
      </c>
      <c r="AD2764" s="1"/>
      <c r="AE2764" s="1" t="str">
        <f>IF($L2764="None","",IF(ISERROR(VLOOKUP($L2764,Info!$B$4:$B$266,1,FALSE)),"",VLOOKUP($L2764,Info!$B$4:$L$266,4,FALSE)))</f>
        <v/>
      </c>
      <c r="AF2764" s="1" t="str">
        <f>IF($L2764="None","",IF(ISERROR(VLOOKUP($L2764,Info!$B$4:$B$266,1,FALSE)),"",VLOOKUP($L2764,Info!$B$4:$L$266,6,FALSE)))</f>
        <v/>
      </c>
      <c r="AG2764" s="1"/>
      <c r="AH2764" s="33" t="str" cm="1">
        <f t="array" ref="AH2764">IF(AND(L2764&lt;&gt;"",O2764&lt;&gt;"",R2764:S2764&lt;&gt;"",W2764:X2764&lt;&gt;"",Z2764:AA2764&lt;&gt;"",AC2764&lt;&gt;""),"Good","Bad")</f>
        <v>Bad</v>
      </c>
      <c r="AL2764" t="str" cm="1">
        <f t="array" ref="AL2764">IF(R2764&gt;0,_xlfn.IFS(COUNTIF($L$20:L2764,"&lt;&gt;")&lt;101,1,COUNTIF($L$20:L2764,"&lt;&gt;")&lt;201,2,COUNTIF($L$20:L2764,"&lt;&gt;")&lt;301,3,COUNTIF($L$20:L2764,"&lt;&gt;")&lt;401,4,COUNTIF($L$20:L2764,"&lt;&gt;")&lt;501,5,COUNTIF($L$20:L2764,"&lt;&gt;")&lt;601,6,COUNTIF($L$20:L2764,"&lt;&gt;")&lt;701,7,COUNTIF($L$20:L2764,"&lt;&gt;")&lt;801,8,COUNTIF($L$20:L2764,"&lt;&gt;")&lt;901,9,COUNTIF($L$20:L2764,"&lt;&gt;")&lt;1001,10,COUNTIF($L$20:L2764,"&lt;&gt;")&lt;1101,11,COUNTIF($L$20:L2764,"&lt;&gt;")&lt;1201,12,COUNTIF($L$20:L2764,"&lt;&gt;")&lt;1301,13,COUNTIF($L$20:L2764,"&lt;&gt;")&lt;1401,14,COUNTIF($L$20:L2764,"&lt;&gt;")&lt;1501,15,COUNTIF($L$20:L2764,"&lt;&gt;")&lt;1601,16,COUNTIF($L$20:L2764,"&lt;&gt;")&lt;1701,17,COUNTIF($L$20:L2764,"&lt;&gt;")&lt;1801,18,COUNTIF($L$20:L2764,"&lt;&gt;")&lt;1901,19,COUNTIF($L$20:L2764,"&lt;&gt;")&lt;2001,20,COUNTIF($L$20:L2764,"&lt;&gt;")&lt;2101,21,COUNTIF($L$20:L2764,"&lt;&gt;")&lt;2201,22,COUNTIF($L$20:L2764,"&lt;&gt;")&lt;2301,23,COUNTIF($L$20:L2764,"&lt;&gt;")&lt;2401,24,COUNTIF($L$20:L2764,"&lt;&gt;")&lt;2501,25,COUNTIF($L$20:L2764,"&lt;&gt;")&lt;2601,26,COUNTIF($L$20:L2764,"&lt;&gt;")&lt;2701,27,COUNTIF($L$20:L2764,"&lt;&gt;")&lt;2801,28,COUNTIF($L$20:L2764,"&lt;&gt;")&lt;2901,29,COUNTIF($L$20:L2764,"&lt;&gt;")&lt;3001,30),"")</f>
        <v/>
      </c>
      <c r="AM2764" t="str">
        <f t="shared" si="210"/>
        <v/>
      </c>
      <c r="AN2764" t="str">
        <f t="shared" si="214"/>
        <v/>
      </c>
      <c r="AP2764" t="str">
        <f t="shared" si="213"/>
        <v/>
      </c>
      <c r="AQ2764" t="str">
        <f>IF(AO2764="","",COUNTIFS(AM2764:$AM$3019,AO2764))</f>
        <v/>
      </c>
    </row>
    <row r="2765" spans="1:43" x14ac:dyDescent="0.25">
      <c r="A2765" s="6" t="str">
        <f>IF(COUNT($A$20:A2764)&lt;&gt;$B$4,IF(A2764="","",A2764+1),"")</f>
        <v/>
      </c>
      <c r="B2765" s="3"/>
      <c r="C2765" s="3"/>
      <c r="D2765" s="122"/>
      <c r="E2765" s="3"/>
      <c r="F2765" s="3"/>
      <c r="G2765" s="3"/>
      <c r="H2765" s="3"/>
      <c r="I2765" s="120"/>
      <c r="J2765" s="3"/>
      <c r="K2765" s="95" t="str" cm="1">
        <f t="array" ref="K2765">IF(OR($J$14 = "A",$J$14 = "B",$J$14 = "C"),IF(I2765="","",IF(LEN(I2765)&gt;2,_xlfn.IFS(ISNUMBER(SEARCH("_",I2765)),I2765,ISNUMBER(SEARCH(", ",I2765)),SUBSTITUTE(I2765,", ","_"),ISNUMBER(SEARCH("/ ",I2765)),SUBSTITUTE(I2765,"/ ","_"),ISNUMBER(SEARCH(",",I2765)),SUBSTITUTE(I2765,",","_"),ISNUMBER(SEARCH("/",I2765)),SUBSTITUTE(I2765,"/","_"),ISNUMBER(SEARCH("",I2765)),I2765),I2765)),IF(OR($J$14 = "J",$J$14 = "K"),"",IF(D2765="","",IF(LEN(D2765)&gt;2,_xlfn.IFS(ISNUMBER(SEARCH("_",D2765)),D2765,ISNUMBER(SEARCH(", ",D2765)),SUBSTITUTE(D2765,", ","_"),ISNUMBER(SEARCH("/ ",D2765)),SUBSTITUTE(D2765,"/ ","_"),ISNUMBER(SEARCH(",",D2765)),SUBSTITUTE(D2765,",","_"),ISNUMBER(SEARCH("/",D2765)),SUBSTITUTE(D2765,"/","_"),ISNUMBER(SEARCH("",D2765)),D2765),D2765))))</f>
        <v/>
      </c>
      <c r="L2765" s="1"/>
      <c r="M2765" s="1" t="str">
        <f t="shared" si="211"/>
        <v/>
      </c>
      <c r="N2765" s="94" t="str">
        <f>IF($L2765="None","",IF(ISERROR(VLOOKUP($L2765,Info!$B$4:$B$266,1,FALSE)),"",VLOOKUP($L2765,Info!$B$4:$L$266,5,FALSE)))</f>
        <v/>
      </c>
      <c r="O2765" s="94" t="str">
        <f>IF(K2765="","",IF(AND($J$12&lt;&gt;"ABC",N2765="3"),"BAC",IF(N2765="3","ABC",IF($J$12&lt;&gt;"ABC",IF($J$10="Standard",VLOOKUP(K2765,Info!$BE$4:$BF$481,2,FALSE),VLOOKUP(K2765,Info!$BI$4:$BJ$482,2,FALSE)),IF($J$10="Standard",VLOOKUP(K2765,Info!$AG$4:$AH$2994,2,FALSE),VLOOKUP(K2765,Info!$AK$4:$AL$2997,2,FALSE))))))</f>
        <v/>
      </c>
      <c r="P2765" s="94" t="str">
        <f>IF($L2765="None","",IF(ISERROR(VLOOKUP($L2765,Info!$B$4:$B$266,1,FALSE)),"",VLOOKUP($L2765,Info!$B$4:$L$266,3,FALSE)))</f>
        <v/>
      </c>
      <c r="Q2765" s="96" t="str">
        <f>IF($L2765="None","",IF(ISERROR(VLOOKUP($L2765,Info!$B$4:$B$266,1,FALSE)),"",VLOOKUP($L2765,Info!$B$4:$L$266,4,FALSE)))</f>
        <v/>
      </c>
      <c r="R2765" s="1"/>
      <c r="S2765" s="6" t="str">
        <f t="shared" si="212"/>
        <v/>
      </c>
      <c r="T2765" s="6" t="str">
        <f>IF($L2765="None","",IF(ISERROR(VLOOKUP($L2765,Info!$B$4:$B$266,1,FALSE)),"",VLOOKUP($L2765,Info!$B$4:$L$266,11,FALSE)))</f>
        <v/>
      </c>
      <c r="U2765" s="1"/>
      <c r="V2765" s="1"/>
      <c r="W2765" s="1"/>
      <c r="X2765" s="1" t="str">
        <f>IF($L2765="None","",IF(ISERROR(VLOOKUP($L2765,Info!$B$4:$B$266,1,FALSE)),"",IF(OR(W2765="Metallic Liquid Tight",W2765="Non-Metallic Liquid Tight",W2765="LSZH",W2765="Greenfield"),VLOOKUP($L2765,Info!$B$4:$L$266,7,FALSE),"N/A")))</f>
        <v/>
      </c>
      <c r="Y2765" s="1"/>
      <c r="Z2765" s="96" t="str">
        <f>IF($L2765="None","",IF(ISERROR(VLOOKUP($L2765,Info!$B$4:$B$266,1,FALSE)),"",VLOOKUP($L2765,Info!$B$4:$L$266,9,FALSE)))</f>
        <v/>
      </c>
      <c r="AA2765" s="96" t="str">
        <f>IF($L2765="None","",IF(ISERROR(VLOOKUP($L2765,Info!$B$4:$B$266,1,FALSE)),"",VLOOKUP($L2765,Info!$B$4:$L$266,8,FALSE)))</f>
        <v/>
      </c>
      <c r="AB2765" s="96" t="str">
        <f>IF($L2765="None","",IF(ISERROR(VLOOKUP($L2765,Info!$B$4:$B$266,1,FALSE)),"",VLOOKUP($L2765,Info!$B$4:$L$266,10,FALSE)))</f>
        <v/>
      </c>
      <c r="AC2765" s="1" t="str">
        <f>IF(W2765="SO Cable","Black,White",IF(O2765="","",IF(P2765="","",IF($J$12&lt;&gt;"ABC",IF(P2765&lt;="250",VLOOKUP(O2765,Info!$AZ$4:$BB$22,3,FALSE),VLOOKUP(O2765,Info!$AZ$23:$BB$39,3,FALSE)),IF(P2765&lt;="250",VLOOKUP(O2765,Info!$AO$4:$AQ$22,3,FALSE),VLOOKUP(O2765,Info!$AO$23:$AP$39,3,FALSE))))))</f>
        <v/>
      </c>
      <c r="AD2765" s="1"/>
      <c r="AE2765" s="1" t="str">
        <f>IF($L2765="None","",IF(ISERROR(VLOOKUP($L2765,Info!$B$4:$B$266,1,FALSE)),"",VLOOKUP($L2765,Info!$B$4:$L$266,4,FALSE)))</f>
        <v/>
      </c>
      <c r="AF2765" s="1" t="str">
        <f>IF($L2765="None","",IF(ISERROR(VLOOKUP($L2765,Info!$B$4:$B$266,1,FALSE)),"",VLOOKUP($L2765,Info!$B$4:$L$266,6,FALSE)))</f>
        <v/>
      </c>
      <c r="AG2765" s="1"/>
      <c r="AH2765" s="33" t="str" cm="1">
        <f t="array" ref="AH2765">IF(AND(L2765&lt;&gt;"",O2765&lt;&gt;"",R2765:S2765&lt;&gt;"",W2765:X2765&lt;&gt;"",Z2765:AA2765&lt;&gt;"",AC2765&lt;&gt;""),"Good","Bad")</f>
        <v>Bad</v>
      </c>
      <c r="AL2765" t="str" cm="1">
        <f t="array" ref="AL2765">IF(R2765&gt;0,_xlfn.IFS(COUNTIF($L$20:L2765,"&lt;&gt;")&lt;101,1,COUNTIF($L$20:L2765,"&lt;&gt;")&lt;201,2,COUNTIF($L$20:L2765,"&lt;&gt;")&lt;301,3,COUNTIF($L$20:L2765,"&lt;&gt;")&lt;401,4,COUNTIF($L$20:L2765,"&lt;&gt;")&lt;501,5,COUNTIF($L$20:L2765,"&lt;&gt;")&lt;601,6,COUNTIF($L$20:L2765,"&lt;&gt;")&lt;701,7,COUNTIF($L$20:L2765,"&lt;&gt;")&lt;801,8,COUNTIF($L$20:L2765,"&lt;&gt;")&lt;901,9,COUNTIF($L$20:L2765,"&lt;&gt;")&lt;1001,10,COUNTIF($L$20:L2765,"&lt;&gt;")&lt;1101,11,COUNTIF($L$20:L2765,"&lt;&gt;")&lt;1201,12,COUNTIF($L$20:L2765,"&lt;&gt;")&lt;1301,13,COUNTIF($L$20:L2765,"&lt;&gt;")&lt;1401,14,COUNTIF($L$20:L2765,"&lt;&gt;")&lt;1501,15,COUNTIF($L$20:L2765,"&lt;&gt;")&lt;1601,16,COUNTIF($L$20:L2765,"&lt;&gt;")&lt;1701,17,COUNTIF($L$20:L2765,"&lt;&gt;")&lt;1801,18,COUNTIF($L$20:L2765,"&lt;&gt;")&lt;1901,19,COUNTIF($L$20:L2765,"&lt;&gt;")&lt;2001,20,COUNTIF($L$20:L2765,"&lt;&gt;")&lt;2101,21,COUNTIF($L$20:L2765,"&lt;&gt;")&lt;2201,22,COUNTIF($L$20:L2765,"&lt;&gt;")&lt;2301,23,COUNTIF($L$20:L2765,"&lt;&gt;")&lt;2401,24,COUNTIF($L$20:L2765,"&lt;&gt;")&lt;2501,25,COUNTIF($L$20:L2765,"&lt;&gt;")&lt;2601,26,COUNTIF($L$20:L2765,"&lt;&gt;")&lt;2701,27,COUNTIF($L$20:L2765,"&lt;&gt;")&lt;2801,28,COUNTIF($L$20:L2765,"&lt;&gt;")&lt;2901,29,COUNTIF($L$20:L2765,"&lt;&gt;")&lt;3001,30),"")</f>
        <v/>
      </c>
      <c r="AM2765" t="str">
        <f t="shared" si="210"/>
        <v/>
      </c>
      <c r="AN2765" t="str">
        <f t="shared" si="214"/>
        <v/>
      </c>
      <c r="AP2765" t="str">
        <f t="shared" si="213"/>
        <v/>
      </c>
      <c r="AQ2765" t="str">
        <f>IF(AO2765="","",COUNTIFS(AM2765:$AM$3019,AO2765))</f>
        <v/>
      </c>
    </row>
    <row r="2766" spans="1:43" x14ac:dyDescent="0.25">
      <c r="A2766" s="6" t="str">
        <f>IF(COUNT($A$20:A2765)&lt;&gt;$B$4,IF(A2765="","",A2765+1),"")</f>
        <v/>
      </c>
      <c r="B2766" s="3"/>
      <c r="C2766" s="3"/>
      <c r="D2766" s="122"/>
      <c r="E2766" s="3"/>
      <c r="F2766" s="3"/>
      <c r="G2766" s="3"/>
      <c r="H2766" s="3"/>
      <c r="I2766" s="120"/>
      <c r="J2766" s="3"/>
      <c r="K2766" s="95" t="str" cm="1">
        <f t="array" ref="K2766">IF(OR($J$14 = "A",$J$14 = "B",$J$14 = "C"),IF(I2766="","",IF(LEN(I2766)&gt;2,_xlfn.IFS(ISNUMBER(SEARCH("_",I2766)),I2766,ISNUMBER(SEARCH(", ",I2766)),SUBSTITUTE(I2766,", ","_"),ISNUMBER(SEARCH("/ ",I2766)),SUBSTITUTE(I2766,"/ ","_"),ISNUMBER(SEARCH(",",I2766)),SUBSTITUTE(I2766,",","_"),ISNUMBER(SEARCH("/",I2766)),SUBSTITUTE(I2766,"/","_"),ISNUMBER(SEARCH("",I2766)),I2766),I2766)),IF(OR($J$14 = "J",$J$14 = "K"),"",IF(D2766="","",IF(LEN(D2766)&gt;2,_xlfn.IFS(ISNUMBER(SEARCH("_",D2766)),D2766,ISNUMBER(SEARCH(", ",D2766)),SUBSTITUTE(D2766,", ","_"),ISNUMBER(SEARCH("/ ",D2766)),SUBSTITUTE(D2766,"/ ","_"),ISNUMBER(SEARCH(",",D2766)),SUBSTITUTE(D2766,",","_"),ISNUMBER(SEARCH("/",D2766)),SUBSTITUTE(D2766,"/","_"),ISNUMBER(SEARCH("",D2766)),D2766),D2766))))</f>
        <v/>
      </c>
      <c r="L2766" s="1"/>
      <c r="M2766" s="1" t="str">
        <f t="shared" si="211"/>
        <v/>
      </c>
      <c r="N2766" s="94" t="str">
        <f>IF($L2766="None","",IF(ISERROR(VLOOKUP($L2766,Info!$B$4:$B$266,1,FALSE)),"",VLOOKUP($L2766,Info!$B$4:$L$266,5,FALSE)))</f>
        <v/>
      </c>
      <c r="O2766" s="94" t="str">
        <f>IF(K2766="","",IF(AND($J$12&lt;&gt;"ABC",N2766="3"),"BAC",IF(N2766="3","ABC",IF($J$12&lt;&gt;"ABC",IF($J$10="Standard",VLOOKUP(K2766,Info!$BE$4:$BF$481,2,FALSE),VLOOKUP(K2766,Info!$BI$4:$BJ$482,2,FALSE)),IF($J$10="Standard",VLOOKUP(K2766,Info!$AG$4:$AH$2994,2,FALSE),VLOOKUP(K2766,Info!$AK$4:$AL$2997,2,FALSE))))))</f>
        <v/>
      </c>
      <c r="P2766" s="94" t="str">
        <f>IF($L2766="None","",IF(ISERROR(VLOOKUP($L2766,Info!$B$4:$B$266,1,FALSE)),"",VLOOKUP($L2766,Info!$B$4:$L$266,3,FALSE)))</f>
        <v/>
      </c>
      <c r="Q2766" s="96" t="str">
        <f>IF($L2766="None","",IF(ISERROR(VLOOKUP($L2766,Info!$B$4:$B$266,1,FALSE)),"",VLOOKUP($L2766,Info!$B$4:$L$266,4,FALSE)))</f>
        <v/>
      </c>
      <c r="R2766" s="1"/>
      <c r="S2766" s="6" t="str">
        <f t="shared" si="212"/>
        <v/>
      </c>
      <c r="T2766" s="6" t="str">
        <f>IF($L2766="None","",IF(ISERROR(VLOOKUP($L2766,Info!$B$4:$B$266,1,FALSE)),"",VLOOKUP($L2766,Info!$B$4:$L$266,11,FALSE)))</f>
        <v/>
      </c>
      <c r="U2766" s="1"/>
      <c r="V2766" s="1"/>
      <c r="W2766" s="1"/>
      <c r="X2766" s="1" t="str">
        <f>IF($L2766="None","",IF(ISERROR(VLOOKUP($L2766,Info!$B$4:$B$266,1,FALSE)),"",IF(OR(W2766="Metallic Liquid Tight",W2766="Non-Metallic Liquid Tight",W2766="LSZH",W2766="Greenfield"),VLOOKUP($L2766,Info!$B$4:$L$266,7,FALSE),"N/A")))</f>
        <v/>
      </c>
      <c r="Y2766" s="1"/>
      <c r="Z2766" s="96" t="str">
        <f>IF($L2766="None","",IF(ISERROR(VLOOKUP($L2766,Info!$B$4:$B$266,1,FALSE)),"",VLOOKUP($L2766,Info!$B$4:$L$266,9,FALSE)))</f>
        <v/>
      </c>
      <c r="AA2766" s="96" t="str">
        <f>IF($L2766="None","",IF(ISERROR(VLOOKUP($L2766,Info!$B$4:$B$266,1,FALSE)),"",VLOOKUP($L2766,Info!$B$4:$L$266,8,FALSE)))</f>
        <v/>
      </c>
      <c r="AB2766" s="96" t="str">
        <f>IF($L2766="None","",IF(ISERROR(VLOOKUP($L2766,Info!$B$4:$B$266,1,FALSE)),"",VLOOKUP($L2766,Info!$B$4:$L$266,10,FALSE)))</f>
        <v/>
      </c>
      <c r="AC2766" s="1" t="str">
        <f>IF(W2766="SO Cable","Black,White",IF(O2766="","",IF(P2766="","",IF($J$12&lt;&gt;"ABC",IF(P2766&lt;="250",VLOOKUP(O2766,Info!$AZ$4:$BB$22,3,FALSE),VLOOKUP(O2766,Info!$AZ$23:$BB$39,3,FALSE)),IF(P2766&lt;="250",VLOOKUP(O2766,Info!$AO$4:$AQ$22,3,FALSE),VLOOKUP(O2766,Info!$AO$23:$AP$39,3,FALSE))))))</f>
        <v/>
      </c>
      <c r="AD2766" s="1"/>
      <c r="AE2766" s="1" t="str">
        <f>IF($L2766="None","",IF(ISERROR(VLOOKUP($L2766,Info!$B$4:$B$266,1,FALSE)),"",VLOOKUP($L2766,Info!$B$4:$L$266,4,FALSE)))</f>
        <v/>
      </c>
      <c r="AF2766" s="1" t="str">
        <f>IF($L2766="None","",IF(ISERROR(VLOOKUP($L2766,Info!$B$4:$B$266,1,FALSE)),"",VLOOKUP($L2766,Info!$B$4:$L$266,6,FALSE)))</f>
        <v/>
      </c>
      <c r="AG2766" s="1"/>
      <c r="AH2766" s="33" t="str" cm="1">
        <f t="array" ref="AH2766">IF(AND(L2766&lt;&gt;"",O2766&lt;&gt;"",R2766:S2766&lt;&gt;"",W2766:X2766&lt;&gt;"",Z2766:AA2766&lt;&gt;"",AC2766&lt;&gt;""),"Good","Bad")</f>
        <v>Bad</v>
      </c>
      <c r="AL2766" t="str" cm="1">
        <f t="array" ref="AL2766">IF(R2766&gt;0,_xlfn.IFS(COUNTIF($L$20:L2766,"&lt;&gt;")&lt;101,1,COUNTIF($L$20:L2766,"&lt;&gt;")&lt;201,2,COUNTIF($L$20:L2766,"&lt;&gt;")&lt;301,3,COUNTIF($L$20:L2766,"&lt;&gt;")&lt;401,4,COUNTIF($L$20:L2766,"&lt;&gt;")&lt;501,5,COUNTIF($L$20:L2766,"&lt;&gt;")&lt;601,6,COUNTIF($L$20:L2766,"&lt;&gt;")&lt;701,7,COUNTIF($L$20:L2766,"&lt;&gt;")&lt;801,8,COUNTIF($L$20:L2766,"&lt;&gt;")&lt;901,9,COUNTIF($L$20:L2766,"&lt;&gt;")&lt;1001,10,COUNTIF($L$20:L2766,"&lt;&gt;")&lt;1101,11,COUNTIF($L$20:L2766,"&lt;&gt;")&lt;1201,12,COUNTIF($L$20:L2766,"&lt;&gt;")&lt;1301,13,COUNTIF($L$20:L2766,"&lt;&gt;")&lt;1401,14,COUNTIF($L$20:L2766,"&lt;&gt;")&lt;1501,15,COUNTIF($L$20:L2766,"&lt;&gt;")&lt;1601,16,COUNTIF($L$20:L2766,"&lt;&gt;")&lt;1701,17,COUNTIF($L$20:L2766,"&lt;&gt;")&lt;1801,18,COUNTIF($L$20:L2766,"&lt;&gt;")&lt;1901,19,COUNTIF($L$20:L2766,"&lt;&gt;")&lt;2001,20,COUNTIF($L$20:L2766,"&lt;&gt;")&lt;2101,21,COUNTIF($L$20:L2766,"&lt;&gt;")&lt;2201,22,COUNTIF($L$20:L2766,"&lt;&gt;")&lt;2301,23,COUNTIF($L$20:L2766,"&lt;&gt;")&lt;2401,24,COUNTIF($L$20:L2766,"&lt;&gt;")&lt;2501,25,COUNTIF($L$20:L2766,"&lt;&gt;")&lt;2601,26,COUNTIF($L$20:L2766,"&lt;&gt;")&lt;2701,27,COUNTIF($L$20:L2766,"&lt;&gt;")&lt;2801,28,COUNTIF($L$20:L2766,"&lt;&gt;")&lt;2901,29,COUNTIF($L$20:L2766,"&lt;&gt;")&lt;3001,30),"")</f>
        <v/>
      </c>
      <c r="AM2766" t="str">
        <f t="shared" si="210"/>
        <v/>
      </c>
      <c r="AN2766" t="str">
        <f t="shared" si="214"/>
        <v/>
      </c>
      <c r="AP2766" t="str">
        <f t="shared" si="213"/>
        <v/>
      </c>
      <c r="AQ2766" t="str">
        <f>IF(AO2766="","",COUNTIFS(AM2766:$AM$3019,AO2766))</f>
        <v/>
      </c>
    </row>
    <row r="2767" spans="1:43" x14ac:dyDescent="0.25">
      <c r="A2767" s="6" t="str">
        <f>IF(COUNT($A$20:A2766)&lt;&gt;$B$4,IF(A2766="","",A2766+1),"")</f>
        <v/>
      </c>
      <c r="B2767" s="3"/>
      <c r="C2767" s="3"/>
      <c r="D2767" s="122"/>
      <c r="E2767" s="3"/>
      <c r="F2767" s="3"/>
      <c r="G2767" s="3"/>
      <c r="H2767" s="3"/>
      <c r="I2767" s="120"/>
      <c r="J2767" s="3"/>
      <c r="K2767" s="95" t="str" cm="1">
        <f t="array" ref="K2767">IF(OR($J$14 = "A",$J$14 = "B",$J$14 = "C"),IF(I2767="","",IF(LEN(I2767)&gt;2,_xlfn.IFS(ISNUMBER(SEARCH("_",I2767)),I2767,ISNUMBER(SEARCH(", ",I2767)),SUBSTITUTE(I2767,", ","_"),ISNUMBER(SEARCH("/ ",I2767)),SUBSTITUTE(I2767,"/ ","_"),ISNUMBER(SEARCH(",",I2767)),SUBSTITUTE(I2767,",","_"),ISNUMBER(SEARCH("/",I2767)),SUBSTITUTE(I2767,"/","_"),ISNUMBER(SEARCH("",I2767)),I2767),I2767)),IF(OR($J$14 = "J",$J$14 = "K"),"",IF(D2767="","",IF(LEN(D2767)&gt;2,_xlfn.IFS(ISNUMBER(SEARCH("_",D2767)),D2767,ISNUMBER(SEARCH(", ",D2767)),SUBSTITUTE(D2767,", ","_"),ISNUMBER(SEARCH("/ ",D2767)),SUBSTITUTE(D2767,"/ ","_"),ISNUMBER(SEARCH(",",D2767)),SUBSTITUTE(D2767,",","_"),ISNUMBER(SEARCH("/",D2767)),SUBSTITUTE(D2767,"/","_"),ISNUMBER(SEARCH("",D2767)),D2767),D2767))))</f>
        <v/>
      </c>
      <c r="L2767" s="1"/>
      <c r="M2767" s="1" t="str">
        <f t="shared" si="211"/>
        <v/>
      </c>
      <c r="N2767" s="94" t="str">
        <f>IF($L2767="None","",IF(ISERROR(VLOOKUP($L2767,Info!$B$4:$B$266,1,FALSE)),"",VLOOKUP($L2767,Info!$B$4:$L$266,5,FALSE)))</f>
        <v/>
      </c>
      <c r="O2767" s="94" t="str">
        <f>IF(K2767="","",IF(AND($J$12&lt;&gt;"ABC",N2767="3"),"BAC",IF(N2767="3","ABC",IF($J$12&lt;&gt;"ABC",IF($J$10="Standard",VLOOKUP(K2767,Info!$BE$4:$BF$481,2,FALSE),VLOOKUP(K2767,Info!$BI$4:$BJ$482,2,FALSE)),IF($J$10="Standard",VLOOKUP(K2767,Info!$AG$4:$AH$2994,2,FALSE),VLOOKUP(K2767,Info!$AK$4:$AL$2997,2,FALSE))))))</f>
        <v/>
      </c>
      <c r="P2767" s="94" t="str">
        <f>IF($L2767="None","",IF(ISERROR(VLOOKUP($L2767,Info!$B$4:$B$266,1,FALSE)),"",VLOOKUP($L2767,Info!$B$4:$L$266,3,FALSE)))</f>
        <v/>
      </c>
      <c r="Q2767" s="96" t="str">
        <f>IF($L2767="None","",IF(ISERROR(VLOOKUP($L2767,Info!$B$4:$B$266,1,FALSE)),"",VLOOKUP($L2767,Info!$B$4:$L$266,4,FALSE)))</f>
        <v/>
      </c>
      <c r="R2767" s="1"/>
      <c r="S2767" s="6" t="str">
        <f t="shared" si="212"/>
        <v/>
      </c>
      <c r="T2767" s="6" t="str">
        <f>IF($L2767="None","",IF(ISERROR(VLOOKUP($L2767,Info!$B$4:$B$266,1,FALSE)),"",VLOOKUP($L2767,Info!$B$4:$L$266,11,FALSE)))</f>
        <v/>
      </c>
      <c r="U2767" s="1"/>
      <c r="V2767" s="1"/>
      <c r="W2767" s="1"/>
      <c r="X2767" s="1" t="str">
        <f>IF($L2767="None","",IF(ISERROR(VLOOKUP($L2767,Info!$B$4:$B$266,1,FALSE)),"",IF(OR(W2767="Metallic Liquid Tight",W2767="Non-Metallic Liquid Tight",W2767="LSZH",W2767="Greenfield"),VLOOKUP($L2767,Info!$B$4:$L$266,7,FALSE),"N/A")))</f>
        <v/>
      </c>
      <c r="Y2767" s="1"/>
      <c r="Z2767" s="96" t="str">
        <f>IF($L2767="None","",IF(ISERROR(VLOOKUP($L2767,Info!$B$4:$B$266,1,FALSE)),"",VLOOKUP($L2767,Info!$B$4:$L$266,9,FALSE)))</f>
        <v/>
      </c>
      <c r="AA2767" s="96" t="str">
        <f>IF($L2767="None","",IF(ISERROR(VLOOKUP($L2767,Info!$B$4:$B$266,1,FALSE)),"",VLOOKUP($L2767,Info!$B$4:$L$266,8,FALSE)))</f>
        <v/>
      </c>
      <c r="AB2767" s="96" t="str">
        <f>IF($L2767="None","",IF(ISERROR(VLOOKUP($L2767,Info!$B$4:$B$266,1,FALSE)),"",VLOOKUP($L2767,Info!$B$4:$L$266,10,FALSE)))</f>
        <v/>
      </c>
      <c r="AC2767" s="1" t="str">
        <f>IF(W2767="SO Cable","Black,White",IF(O2767="","",IF(P2767="","",IF($J$12&lt;&gt;"ABC",IF(P2767&lt;="250",VLOOKUP(O2767,Info!$AZ$4:$BB$22,3,FALSE),VLOOKUP(O2767,Info!$AZ$23:$BB$39,3,FALSE)),IF(P2767&lt;="250",VLOOKUP(O2767,Info!$AO$4:$AQ$22,3,FALSE),VLOOKUP(O2767,Info!$AO$23:$AP$39,3,FALSE))))))</f>
        <v/>
      </c>
      <c r="AD2767" s="1"/>
      <c r="AE2767" s="1" t="str">
        <f>IF($L2767="None","",IF(ISERROR(VLOOKUP($L2767,Info!$B$4:$B$266,1,FALSE)),"",VLOOKUP($L2767,Info!$B$4:$L$266,4,FALSE)))</f>
        <v/>
      </c>
      <c r="AF2767" s="1" t="str">
        <f>IF($L2767="None","",IF(ISERROR(VLOOKUP($L2767,Info!$B$4:$B$266,1,FALSE)),"",VLOOKUP($L2767,Info!$B$4:$L$266,6,FALSE)))</f>
        <v/>
      </c>
      <c r="AG2767" s="1"/>
      <c r="AH2767" s="33" t="str" cm="1">
        <f t="array" ref="AH2767">IF(AND(L2767&lt;&gt;"",O2767&lt;&gt;"",R2767:S2767&lt;&gt;"",W2767:X2767&lt;&gt;"",Z2767:AA2767&lt;&gt;"",AC2767&lt;&gt;""),"Good","Bad")</f>
        <v>Bad</v>
      </c>
      <c r="AL2767" t="str" cm="1">
        <f t="array" ref="AL2767">IF(R2767&gt;0,_xlfn.IFS(COUNTIF($L$20:L2767,"&lt;&gt;")&lt;101,1,COUNTIF($L$20:L2767,"&lt;&gt;")&lt;201,2,COUNTIF($L$20:L2767,"&lt;&gt;")&lt;301,3,COUNTIF($L$20:L2767,"&lt;&gt;")&lt;401,4,COUNTIF($L$20:L2767,"&lt;&gt;")&lt;501,5,COUNTIF($L$20:L2767,"&lt;&gt;")&lt;601,6,COUNTIF($L$20:L2767,"&lt;&gt;")&lt;701,7,COUNTIF($L$20:L2767,"&lt;&gt;")&lt;801,8,COUNTIF($L$20:L2767,"&lt;&gt;")&lt;901,9,COUNTIF($L$20:L2767,"&lt;&gt;")&lt;1001,10,COUNTIF($L$20:L2767,"&lt;&gt;")&lt;1101,11,COUNTIF($L$20:L2767,"&lt;&gt;")&lt;1201,12,COUNTIF($L$20:L2767,"&lt;&gt;")&lt;1301,13,COUNTIF($L$20:L2767,"&lt;&gt;")&lt;1401,14,COUNTIF($L$20:L2767,"&lt;&gt;")&lt;1501,15,COUNTIF($L$20:L2767,"&lt;&gt;")&lt;1601,16,COUNTIF($L$20:L2767,"&lt;&gt;")&lt;1701,17,COUNTIF($L$20:L2767,"&lt;&gt;")&lt;1801,18,COUNTIF($L$20:L2767,"&lt;&gt;")&lt;1901,19,COUNTIF($L$20:L2767,"&lt;&gt;")&lt;2001,20,COUNTIF($L$20:L2767,"&lt;&gt;")&lt;2101,21,COUNTIF($L$20:L2767,"&lt;&gt;")&lt;2201,22,COUNTIF($L$20:L2767,"&lt;&gt;")&lt;2301,23,COUNTIF($L$20:L2767,"&lt;&gt;")&lt;2401,24,COUNTIF($L$20:L2767,"&lt;&gt;")&lt;2501,25,COUNTIF($L$20:L2767,"&lt;&gt;")&lt;2601,26,COUNTIF($L$20:L2767,"&lt;&gt;")&lt;2701,27,COUNTIF($L$20:L2767,"&lt;&gt;")&lt;2801,28,COUNTIF($L$20:L2767,"&lt;&gt;")&lt;2901,29,COUNTIF($L$20:L2767,"&lt;&gt;")&lt;3001,30),"")</f>
        <v/>
      </c>
      <c r="AM2767" t="str">
        <f t="shared" si="210"/>
        <v/>
      </c>
      <c r="AN2767" t="str">
        <f t="shared" si="214"/>
        <v/>
      </c>
      <c r="AP2767" t="str">
        <f t="shared" si="213"/>
        <v/>
      </c>
      <c r="AQ2767" t="str">
        <f>IF(AO2767="","",COUNTIFS(AM2767:$AM$3019,AO2767))</f>
        <v/>
      </c>
    </row>
    <row r="2768" spans="1:43" x14ac:dyDescent="0.25">
      <c r="A2768" s="6" t="str">
        <f>IF(COUNT($A$20:A2767)&lt;&gt;$B$4,IF(A2767="","",A2767+1),"")</f>
        <v/>
      </c>
      <c r="B2768" s="3"/>
      <c r="C2768" s="3"/>
      <c r="D2768" s="122"/>
      <c r="E2768" s="3"/>
      <c r="F2768" s="3"/>
      <c r="G2768" s="3"/>
      <c r="H2768" s="3"/>
      <c r="I2768" s="120"/>
      <c r="J2768" s="3"/>
      <c r="K2768" s="95" t="str" cm="1">
        <f t="array" ref="K2768">IF(OR($J$14 = "A",$J$14 = "B",$J$14 = "C"),IF(I2768="","",IF(LEN(I2768)&gt;2,_xlfn.IFS(ISNUMBER(SEARCH("_",I2768)),I2768,ISNUMBER(SEARCH(", ",I2768)),SUBSTITUTE(I2768,", ","_"),ISNUMBER(SEARCH("/ ",I2768)),SUBSTITUTE(I2768,"/ ","_"),ISNUMBER(SEARCH(",",I2768)),SUBSTITUTE(I2768,",","_"),ISNUMBER(SEARCH("/",I2768)),SUBSTITUTE(I2768,"/","_"),ISNUMBER(SEARCH("",I2768)),I2768),I2768)),IF(OR($J$14 = "J",$J$14 = "K"),"",IF(D2768="","",IF(LEN(D2768)&gt;2,_xlfn.IFS(ISNUMBER(SEARCH("_",D2768)),D2768,ISNUMBER(SEARCH(", ",D2768)),SUBSTITUTE(D2768,", ","_"),ISNUMBER(SEARCH("/ ",D2768)),SUBSTITUTE(D2768,"/ ","_"),ISNUMBER(SEARCH(",",D2768)),SUBSTITUTE(D2768,",","_"),ISNUMBER(SEARCH("/",D2768)),SUBSTITUTE(D2768,"/","_"),ISNUMBER(SEARCH("",D2768)),D2768),D2768))))</f>
        <v/>
      </c>
      <c r="L2768" s="1"/>
      <c r="M2768" s="1" t="str">
        <f t="shared" si="211"/>
        <v/>
      </c>
      <c r="N2768" s="94" t="str">
        <f>IF($L2768="None","",IF(ISERROR(VLOOKUP($L2768,Info!$B$4:$B$266,1,FALSE)),"",VLOOKUP($L2768,Info!$B$4:$L$266,5,FALSE)))</f>
        <v/>
      </c>
      <c r="O2768" s="94" t="str">
        <f>IF(K2768="","",IF(AND($J$12&lt;&gt;"ABC",N2768="3"),"BAC",IF(N2768="3","ABC",IF($J$12&lt;&gt;"ABC",IF($J$10="Standard",VLOOKUP(K2768,Info!$BE$4:$BF$481,2,FALSE),VLOOKUP(K2768,Info!$BI$4:$BJ$482,2,FALSE)),IF($J$10="Standard",VLOOKUP(K2768,Info!$AG$4:$AH$2994,2,FALSE),VLOOKUP(K2768,Info!$AK$4:$AL$2997,2,FALSE))))))</f>
        <v/>
      </c>
      <c r="P2768" s="94" t="str">
        <f>IF($L2768="None","",IF(ISERROR(VLOOKUP($L2768,Info!$B$4:$B$266,1,FALSE)),"",VLOOKUP($L2768,Info!$B$4:$L$266,3,FALSE)))</f>
        <v/>
      </c>
      <c r="Q2768" s="96" t="str">
        <f>IF($L2768="None","",IF(ISERROR(VLOOKUP($L2768,Info!$B$4:$B$266,1,FALSE)),"",VLOOKUP($L2768,Info!$B$4:$L$266,4,FALSE)))</f>
        <v/>
      </c>
      <c r="R2768" s="1"/>
      <c r="S2768" s="6" t="str">
        <f t="shared" si="212"/>
        <v/>
      </c>
      <c r="T2768" s="6" t="str">
        <f>IF($L2768="None","",IF(ISERROR(VLOOKUP($L2768,Info!$B$4:$B$266,1,FALSE)),"",VLOOKUP($L2768,Info!$B$4:$L$266,11,FALSE)))</f>
        <v/>
      </c>
      <c r="U2768" s="1"/>
      <c r="V2768" s="1"/>
      <c r="W2768" s="1"/>
      <c r="X2768" s="1" t="str">
        <f>IF($L2768="None","",IF(ISERROR(VLOOKUP($L2768,Info!$B$4:$B$266,1,FALSE)),"",IF(OR(W2768="Metallic Liquid Tight",W2768="Non-Metallic Liquid Tight",W2768="LSZH",W2768="Greenfield"),VLOOKUP($L2768,Info!$B$4:$L$266,7,FALSE),"N/A")))</f>
        <v/>
      </c>
      <c r="Y2768" s="1"/>
      <c r="Z2768" s="96" t="str">
        <f>IF($L2768="None","",IF(ISERROR(VLOOKUP($L2768,Info!$B$4:$B$266,1,FALSE)),"",VLOOKUP($L2768,Info!$B$4:$L$266,9,FALSE)))</f>
        <v/>
      </c>
      <c r="AA2768" s="96" t="str">
        <f>IF($L2768="None","",IF(ISERROR(VLOOKUP($L2768,Info!$B$4:$B$266,1,FALSE)),"",VLOOKUP($L2768,Info!$B$4:$L$266,8,FALSE)))</f>
        <v/>
      </c>
      <c r="AB2768" s="96" t="str">
        <f>IF($L2768="None","",IF(ISERROR(VLOOKUP($L2768,Info!$B$4:$B$266,1,FALSE)),"",VLOOKUP($L2768,Info!$B$4:$L$266,10,FALSE)))</f>
        <v/>
      </c>
      <c r="AC2768" s="1" t="str">
        <f>IF(W2768="SO Cable","Black,White",IF(O2768="","",IF(P2768="","",IF($J$12&lt;&gt;"ABC",IF(P2768&lt;="250",VLOOKUP(O2768,Info!$AZ$4:$BB$22,3,FALSE),VLOOKUP(O2768,Info!$AZ$23:$BB$39,3,FALSE)),IF(P2768&lt;="250",VLOOKUP(O2768,Info!$AO$4:$AQ$22,3,FALSE),VLOOKUP(O2768,Info!$AO$23:$AP$39,3,FALSE))))))</f>
        <v/>
      </c>
      <c r="AD2768" s="1"/>
      <c r="AE2768" s="1" t="str">
        <f>IF($L2768="None","",IF(ISERROR(VLOOKUP($L2768,Info!$B$4:$B$266,1,FALSE)),"",VLOOKUP($L2768,Info!$B$4:$L$266,4,FALSE)))</f>
        <v/>
      </c>
      <c r="AF2768" s="1" t="str">
        <f>IF($L2768="None","",IF(ISERROR(VLOOKUP($L2768,Info!$B$4:$B$266,1,FALSE)),"",VLOOKUP($L2768,Info!$B$4:$L$266,6,FALSE)))</f>
        <v/>
      </c>
      <c r="AG2768" s="1"/>
      <c r="AH2768" s="33" t="str" cm="1">
        <f t="array" ref="AH2768">IF(AND(L2768&lt;&gt;"",O2768&lt;&gt;"",R2768:S2768&lt;&gt;"",W2768:X2768&lt;&gt;"",Z2768:AA2768&lt;&gt;"",AC2768&lt;&gt;""),"Good","Bad")</f>
        <v>Bad</v>
      </c>
      <c r="AL2768" t="str" cm="1">
        <f t="array" ref="AL2768">IF(R2768&gt;0,_xlfn.IFS(COUNTIF($L$20:L2768,"&lt;&gt;")&lt;101,1,COUNTIF($L$20:L2768,"&lt;&gt;")&lt;201,2,COUNTIF($L$20:L2768,"&lt;&gt;")&lt;301,3,COUNTIF($L$20:L2768,"&lt;&gt;")&lt;401,4,COUNTIF($L$20:L2768,"&lt;&gt;")&lt;501,5,COUNTIF($L$20:L2768,"&lt;&gt;")&lt;601,6,COUNTIF($L$20:L2768,"&lt;&gt;")&lt;701,7,COUNTIF($L$20:L2768,"&lt;&gt;")&lt;801,8,COUNTIF($L$20:L2768,"&lt;&gt;")&lt;901,9,COUNTIF($L$20:L2768,"&lt;&gt;")&lt;1001,10,COUNTIF($L$20:L2768,"&lt;&gt;")&lt;1101,11,COUNTIF($L$20:L2768,"&lt;&gt;")&lt;1201,12,COUNTIF($L$20:L2768,"&lt;&gt;")&lt;1301,13,COUNTIF($L$20:L2768,"&lt;&gt;")&lt;1401,14,COUNTIF($L$20:L2768,"&lt;&gt;")&lt;1501,15,COUNTIF($L$20:L2768,"&lt;&gt;")&lt;1601,16,COUNTIF($L$20:L2768,"&lt;&gt;")&lt;1701,17,COUNTIF($L$20:L2768,"&lt;&gt;")&lt;1801,18,COUNTIF($L$20:L2768,"&lt;&gt;")&lt;1901,19,COUNTIF($L$20:L2768,"&lt;&gt;")&lt;2001,20,COUNTIF($L$20:L2768,"&lt;&gt;")&lt;2101,21,COUNTIF($L$20:L2768,"&lt;&gt;")&lt;2201,22,COUNTIF($L$20:L2768,"&lt;&gt;")&lt;2301,23,COUNTIF($L$20:L2768,"&lt;&gt;")&lt;2401,24,COUNTIF($L$20:L2768,"&lt;&gt;")&lt;2501,25,COUNTIF($L$20:L2768,"&lt;&gt;")&lt;2601,26,COUNTIF($L$20:L2768,"&lt;&gt;")&lt;2701,27,COUNTIF($L$20:L2768,"&lt;&gt;")&lt;2801,28,COUNTIF($L$20:L2768,"&lt;&gt;")&lt;2901,29,COUNTIF($L$20:L2768,"&lt;&gt;")&lt;3001,30),"")</f>
        <v/>
      </c>
      <c r="AM2768" t="str">
        <f t="shared" si="210"/>
        <v/>
      </c>
      <c r="AN2768" t="str">
        <f t="shared" si="214"/>
        <v/>
      </c>
      <c r="AP2768" t="str">
        <f t="shared" si="213"/>
        <v/>
      </c>
      <c r="AQ2768" t="str">
        <f>IF(AO2768="","",COUNTIFS(AM2768:$AM$3019,AO2768))</f>
        <v/>
      </c>
    </row>
    <row r="2769" spans="1:43" x14ac:dyDescent="0.25">
      <c r="A2769" s="6" t="str">
        <f>IF(COUNT($A$20:A2768)&lt;&gt;$B$4,IF(A2768="","",A2768+1),"")</f>
        <v/>
      </c>
      <c r="B2769" s="3"/>
      <c r="C2769" s="3"/>
      <c r="D2769" s="122"/>
      <c r="E2769" s="3"/>
      <c r="F2769" s="3"/>
      <c r="G2769" s="3"/>
      <c r="H2769" s="3"/>
      <c r="I2769" s="120"/>
      <c r="J2769" s="3"/>
      <c r="K2769" s="95" t="str" cm="1">
        <f t="array" ref="K2769">IF(OR($J$14 = "A",$J$14 = "B",$J$14 = "C"),IF(I2769="","",IF(LEN(I2769)&gt;2,_xlfn.IFS(ISNUMBER(SEARCH("_",I2769)),I2769,ISNUMBER(SEARCH(", ",I2769)),SUBSTITUTE(I2769,", ","_"),ISNUMBER(SEARCH("/ ",I2769)),SUBSTITUTE(I2769,"/ ","_"),ISNUMBER(SEARCH(",",I2769)),SUBSTITUTE(I2769,",","_"),ISNUMBER(SEARCH("/",I2769)),SUBSTITUTE(I2769,"/","_"),ISNUMBER(SEARCH("",I2769)),I2769),I2769)),IF(OR($J$14 = "J",$J$14 = "K"),"",IF(D2769="","",IF(LEN(D2769)&gt;2,_xlfn.IFS(ISNUMBER(SEARCH("_",D2769)),D2769,ISNUMBER(SEARCH(", ",D2769)),SUBSTITUTE(D2769,", ","_"),ISNUMBER(SEARCH("/ ",D2769)),SUBSTITUTE(D2769,"/ ","_"),ISNUMBER(SEARCH(",",D2769)),SUBSTITUTE(D2769,",","_"),ISNUMBER(SEARCH("/",D2769)),SUBSTITUTE(D2769,"/","_"),ISNUMBER(SEARCH("",D2769)),D2769),D2769))))</f>
        <v/>
      </c>
      <c r="L2769" s="1"/>
      <c r="M2769" s="1" t="str">
        <f t="shared" si="211"/>
        <v/>
      </c>
      <c r="N2769" s="94" t="str">
        <f>IF($L2769="None","",IF(ISERROR(VLOOKUP($L2769,Info!$B$4:$B$266,1,FALSE)),"",VLOOKUP($L2769,Info!$B$4:$L$266,5,FALSE)))</f>
        <v/>
      </c>
      <c r="O2769" s="94" t="str">
        <f>IF(K2769="","",IF(AND($J$12&lt;&gt;"ABC",N2769="3"),"BAC",IF(N2769="3","ABC",IF($J$12&lt;&gt;"ABC",IF($J$10="Standard",VLOOKUP(K2769,Info!$BE$4:$BF$481,2,FALSE),VLOOKUP(K2769,Info!$BI$4:$BJ$482,2,FALSE)),IF($J$10="Standard",VLOOKUP(K2769,Info!$AG$4:$AH$2994,2,FALSE),VLOOKUP(K2769,Info!$AK$4:$AL$2997,2,FALSE))))))</f>
        <v/>
      </c>
      <c r="P2769" s="94" t="str">
        <f>IF($L2769="None","",IF(ISERROR(VLOOKUP($L2769,Info!$B$4:$B$266,1,FALSE)),"",VLOOKUP($L2769,Info!$B$4:$L$266,3,FALSE)))</f>
        <v/>
      </c>
      <c r="Q2769" s="96" t="str">
        <f>IF($L2769="None","",IF(ISERROR(VLOOKUP($L2769,Info!$B$4:$B$266,1,FALSE)),"",VLOOKUP($L2769,Info!$B$4:$L$266,4,FALSE)))</f>
        <v/>
      </c>
      <c r="R2769" s="1"/>
      <c r="S2769" s="6" t="str">
        <f t="shared" si="212"/>
        <v/>
      </c>
      <c r="T2769" s="6" t="str">
        <f>IF($L2769="None","",IF(ISERROR(VLOOKUP($L2769,Info!$B$4:$B$266,1,FALSE)),"",VLOOKUP($L2769,Info!$B$4:$L$266,11,FALSE)))</f>
        <v/>
      </c>
      <c r="U2769" s="1"/>
      <c r="V2769" s="1"/>
      <c r="W2769" s="1"/>
      <c r="X2769" s="1" t="str">
        <f>IF($L2769="None","",IF(ISERROR(VLOOKUP($L2769,Info!$B$4:$B$266,1,FALSE)),"",IF(OR(W2769="Metallic Liquid Tight",W2769="Non-Metallic Liquid Tight",W2769="LSZH",W2769="Greenfield"),VLOOKUP($L2769,Info!$B$4:$L$266,7,FALSE),"N/A")))</f>
        <v/>
      </c>
      <c r="Y2769" s="1"/>
      <c r="Z2769" s="96" t="str">
        <f>IF($L2769="None","",IF(ISERROR(VLOOKUP($L2769,Info!$B$4:$B$266,1,FALSE)),"",VLOOKUP($L2769,Info!$B$4:$L$266,9,FALSE)))</f>
        <v/>
      </c>
      <c r="AA2769" s="96" t="str">
        <f>IF($L2769="None","",IF(ISERROR(VLOOKUP($L2769,Info!$B$4:$B$266,1,FALSE)),"",VLOOKUP($L2769,Info!$B$4:$L$266,8,FALSE)))</f>
        <v/>
      </c>
      <c r="AB2769" s="96" t="str">
        <f>IF($L2769="None","",IF(ISERROR(VLOOKUP($L2769,Info!$B$4:$B$266,1,FALSE)),"",VLOOKUP($L2769,Info!$B$4:$L$266,10,FALSE)))</f>
        <v/>
      </c>
      <c r="AC2769" s="1" t="str">
        <f>IF(W2769="SO Cable","Black,White",IF(O2769="","",IF(P2769="","",IF($J$12&lt;&gt;"ABC",IF(P2769&lt;="250",VLOOKUP(O2769,Info!$AZ$4:$BB$22,3,FALSE),VLOOKUP(O2769,Info!$AZ$23:$BB$39,3,FALSE)),IF(P2769&lt;="250",VLOOKUP(O2769,Info!$AO$4:$AQ$22,3,FALSE),VLOOKUP(O2769,Info!$AO$23:$AP$39,3,FALSE))))))</f>
        <v/>
      </c>
      <c r="AD2769" s="1"/>
      <c r="AE2769" s="1" t="str">
        <f>IF($L2769="None","",IF(ISERROR(VLOOKUP($L2769,Info!$B$4:$B$266,1,FALSE)),"",VLOOKUP($L2769,Info!$B$4:$L$266,4,FALSE)))</f>
        <v/>
      </c>
      <c r="AF2769" s="1" t="str">
        <f>IF($L2769="None","",IF(ISERROR(VLOOKUP($L2769,Info!$B$4:$B$266,1,FALSE)),"",VLOOKUP($L2769,Info!$B$4:$L$266,6,FALSE)))</f>
        <v/>
      </c>
      <c r="AG2769" s="1"/>
      <c r="AH2769" s="33" t="str" cm="1">
        <f t="array" ref="AH2769">IF(AND(L2769&lt;&gt;"",O2769&lt;&gt;"",R2769:S2769&lt;&gt;"",W2769:X2769&lt;&gt;"",Z2769:AA2769&lt;&gt;"",AC2769&lt;&gt;""),"Good","Bad")</f>
        <v>Bad</v>
      </c>
      <c r="AL2769" t="str" cm="1">
        <f t="array" ref="AL2769">IF(R2769&gt;0,_xlfn.IFS(COUNTIF($L$20:L2769,"&lt;&gt;")&lt;101,1,COUNTIF($L$20:L2769,"&lt;&gt;")&lt;201,2,COUNTIF($L$20:L2769,"&lt;&gt;")&lt;301,3,COUNTIF($L$20:L2769,"&lt;&gt;")&lt;401,4,COUNTIF($L$20:L2769,"&lt;&gt;")&lt;501,5,COUNTIF($L$20:L2769,"&lt;&gt;")&lt;601,6,COUNTIF($L$20:L2769,"&lt;&gt;")&lt;701,7,COUNTIF($L$20:L2769,"&lt;&gt;")&lt;801,8,COUNTIF($L$20:L2769,"&lt;&gt;")&lt;901,9,COUNTIF($L$20:L2769,"&lt;&gt;")&lt;1001,10,COUNTIF($L$20:L2769,"&lt;&gt;")&lt;1101,11,COUNTIF($L$20:L2769,"&lt;&gt;")&lt;1201,12,COUNTIF($L$20:L2769,"&lt;&gt;")&lt;1301,13,COUNTIF($L$20:L2769,"&lt;&gt;")&lt;1401,14,COUNTIF($L$20:L2769,"&lt;&gt;")&lt;1501,15,COUNTIF($L$20:L2769,"&lt;&gt;")&lt;1601,16,COUNTIF($L$20:L2769,"&lt;&gt;")&lt;1701,17,COUNTIF($L$20:L2769,"&lt;&gt;")&lt;1801,18,COUNTIF($L$20:L2769,"&lt;&gt;")&lt;1901,19,COUNTIF($L$20:L2769,"&lt;&gt;")&lt;2001,20,COUNTIF($L$20:L2769,"&lt;&gt;")&lt;2101,21,COUNTIF($L$20:L2769,"&lt;&gt;")&lt;2201,22,COUNTIF($L$20:L2769,"&lt;&gt;")&lt;2301,23,COUNTIF($L$20:L2769,"&lt;&gt;")&lt;2401,24,COUNTIF($L$20:L2769,"&lt;&gt;")&lt;2501,25,COUNTIF($L$20:L2769,"&lt;&gt;")&lt;2601,26,COUNTIF($L$20:L2769,"&lt;&gt;")&lt;2701,27,COUNTIF($L$20:L2769,"&lt;&gt;")&lt;2801,28,COUNTIF($L$20:L2769,"&lt;&gt;")&lt;2901,29,COUNTIF($L$20:L2769,"&lt;&gt;")&lt;3001,30),"")</f>
        <v/>
      </c>
      <c r="AM2769" t="str">
        <f t="shared" si="210"/>
        <v/>
      </c>
      <c r="AN2769" t="str">
        <f t="shared" si="214"/>
        <v/>
      </c>
      <c r="AP2769" t="str">
        <f t="shared" si="213"/>
        <v/>
      </c>
      <c r="AQ2769" t="str">
        <f>IF(AO2769="","",COUNTIFS(AM2769:$AM$3019,AO2769))</f>
        <v/>
      </c>
    </row>
    <row r="2770" spans="1:43" x14ac:dyDescent="0.25">
      <c r="A2770" s="6" t="str">
        <f>IF(COUNT($A$20:A2769)&lt;&gt;$B$4,IF(A2769="","",A2769+1),"")</f>
        <v/>
      </c>
      <c r="B2770" s="3"/>
      <c r="C2770" s="3"/>
      <c r="D2770" s="122"/>
      <c r="E2770" s="3"/>
      <c r="F2770" s="3"/>
      <c r="G2770" s="3"/>
      <c r="H2770" s="3"/>
      <c r="I2770" s="120"/>
      <c r="J2770" s="3"/>
      <c r="K2770" s="95" t="str" cm="1">
        <f t="array" ref="K2770">IF(OR($J$14 = "A",$J$14 = "B",$J$14 = "C"),IF(I2770="","",IF(LEN(I2770)&gt;2,_xlfn.IFS(ISNUMBER(SEARCH("_",I2770)),I2770,ISNUMBER(SEARCH(", ",I2770)),SUBSTITUTE(I2770,", ","_"),ISNUMBER(SEARCH("/ ",I2770)),SUBSTITUTE(I2770,"/ ","_"),ISNUMBER(SEARCH(",",I2770)),SUBSTITUTE(I2770,",","_"),ISNUMBER(SEARCH("/",I2770)),SUBSTITUTE(I2770,"/","_"),ISNUMBER(SEARCH("",I2770)),I2770),I2770)),IF(OR($J$14 = "J",$J$14 = "K"),"",IF(D2770="","",IF(LEN(D2770)&gt;2,_xlfn.IFS(ISNUMBER(SEARCH("_",D2770)),D2770,ISNUMBER(SEARCH(", ",D2770)),SUBSTITUTE(D2770,", ","_"),ISNUMBER(SEARCH("/ ",D2770)),SUBSTITUTE(D2770,"/ ","_"),ISNUMBER(SEARCH(",",D2770)),SUBSTITUTE(D2770,",","_"),ISNUMBER(SEARCH("/",D2770)),SUBSTITUTE(D2770,"/","_"),ISNUMBER(SEARCH("",D2770)),D2770),D2770))))</f>
        <v/>
      </c>
      <c r="L2770" s="1"/>
      <c r="M2770" s="1" t="str">
        <f t="shared" si="211"/>
        <v/>
      </c>
      <c r="N2770" s="94" t="str">
        <f>IF($L2770="None","",IF(ISERROR(VLOOKUP($L2770,Info!$B$4:$B$266,1,FALSE)),"",VLOOKUP($L2770,Info!$B$4:$L$266,5,FALSE)))</f>
        <v/>
      </c>
      <c r="O2770" s="94" t="str">
        <f>IF(K2770="","",IF(AND($J$12&lt;&gt;"ABC",N2770="3"),"BAC",IF(N2770="3","ABC",IF($J$12&lt;&gt;"ABC",IF($J$10="Standard",VLOOKUP(K2770,Info!$BE$4:$BF$481,2,FALSE),VLOOKUP(K2770,Info!$BI$4:$BJ$482,2,FALSE)),IF($J$10="Standard",VLOOKUP(K2770,Info!$AG$4:$AH$2994,2,FALSE),VLOOKUP(K2770,Info!$AK$4:$AL$2997,2,FALSE))))))</f>
        <v/>
      </c>
      <c r="P2770" s="94" t="str">
        <f>IF($L2770="None","",IF(ISERROR(VLOOKUP($L2770,Info!$B$4:$B$266,1,FALSE)),"",VLOOKUP($L2770,Info!$B$4:$L$266,3,FALSE)))</f>
        <v/>
      </c>
      <c r="Q2770" s="96" t="str">
        <f>IF($L2770="None","",IF(ISERROR(VLOOKUP($L2770,Info!$B$4:$B$266,1,FALSE)),"",VLOOKUP($L2770,Info!$B$4:$L$266,4,FALSE)))</f>
        <v/>
      </c>
      <c r="R2770" s="1"/>
      <c r="S2770" s="6" t="str">
        <f t="shared" si="212"/>
        <v/>
      </c>
      <c r="T2770" s="6" t="str">
        <f>IF($L2770="None","",IF(ISERROR(VLOOKUP($L2770,Info!$B$4:$B$266,1,FALSE)),"",VLOOKUP($L2770,Info!$B$4:$L$266,11,FALSE)))</f>
        <v/>
      </c>
      <c r="U2770" s="1"/>
      <c r="V2770" s="1"/>
      <c r="W2770" s="1"/>
      <c r="X2770" s="1" t="str">
        <f>IF($L2770="None","",IF(ISERROR(VLOOKUP($L2770,Info!$B$4:$B$266,1,FALSE)),"",IF(OR(W2770="Metallic Liquid Tight",W2770="Non-Metallic Liquid Tight",W2770="LSZH",W2770="Greenfield"),VLOOKUP($L2770,Info!$B$4:$L$266,7,FALSE),"N/A")))</f>
        <v/>
      </c>
      <c r="Y2770" s="1"/>
      <c r="Z2770" s="96" t="str">
        <f>IF($L2770="None","",IF(ISERROR(VLOOKUP($L2770,Info!$B$4:$B$266,1,FALSE)),"",VLOOKUP($L2770,Info!$B$4:$L$266,9,FALSE)))</f>
        <v/>
      </c>
      <c r="AA2770" s="96" t="str">
        <f>IF($L2770="None","",IF(ISERROR(VLOOKUP($L2770,Info!$B$4:$B$266,1,FALSE)),"",VLOOKUP($L2770,Info!$B$4:$L$266,8,FALSE)))</f>
        <v/>
      </c>
      <c r="AB2770" s="96" t="str">
        <f>IF($L2770="None","",IF(ISERROR(VLOOKUP($L2770,Info!$B$4:$B$266,1,FALSE)),"",VLOOKUP($L2770,Info!$B$4:$L$266,10,FALSE)))</f>
        <v/>
      </c>
      <c r="AC2770" s="1" t="str">
        <f>IF(W2770="SO Cable","Black,White",IF(O2770="","",IF(P2770="","",IF($J$12&lt;&gt;"ABC",IF(P2770&lt;="250",VLOOKUP(O2770,Info!$AZ$4:$BB$22,3,FALSE),VLOOKUP(O2770,Info!$AZ$23:$BB$39,3,FALSE)),IF(P2770&lt;="250",VLOOKUP(O2770,Info!$AO$4:$AQ$22,3,FALSE),VLOOKUP(O2770,Info!$AO$23:$AP$39,3,FALSE))))))</f>
        <v/>
      </c>
      <c r="AD2770" s="1"/>
      <c r="AE2770" s="1" t="str">
        <f>IF($L2770="None","",IF(ISERROR(VLOOKUP($L2770,Info!$B$4:$B$266,1,FALSE)),"",VLOOKUP($L2770,Info!$B$4:$L$266,4,FALSE)))</f>
        <v/>
      </c>
      <c r="AF2770" s="1" t="str">
        <f>IF($L2770="None","",IF(ISERROR(VLOOKUP($L2770,Info!$B$4:$B$266,1,FALSE)),"",VLOOKUP($L2770,Info!$B$4:$L$266,6,FALSE)))</f>
        <v/>
      </c>
      <c r="AG2770" s="1"/>
      <c r="AH2770" s="33" t="str" cm="1">
        <f t="array" ref="AH2770">IF(AND(L2770&lt;&gt;"",O2770&lt;&gt;"",R2770:S2770&lt;&gt;"",W2770:X2770&lt;&gt;"",Z2770:AA2770&lt;&gt;"",AC2770&lt;&gt;""),"Good","Bad")</f>
        <v>Bad</v>
      </c>
      <c r="AL2770" t="str" cm="1">
        <f t="array" ref="AL2770">IF(R2770&gt;0,_xlfn.IFS(COUNTIF($L$20:L2770,"&lt;&gt;")&lt;101,1,COUNTIF($L$20:L2770,"&lt;&gt;")&lt;201,2,COUNTIF($L$20:L2770,"&lt;&gt;")&lt;301,3,COUNTIF($L$20:L2770,"&lt;&gt;")&lt;401,4,COUNTIF($L$20:L2770,"&lt;&gt;")&lt;501,5,COUNTIF($L$20:L2770,"&lt;&gt;")&lt;601,6,COUNTIF($L$20:L2770,"&lt;&gt;")&lt;701,7,COUNTIF($L$20:L2770,"&lt;&gt;")&lt;801,8,COUNTIF($L$20:L2770,"&lt;&gt;")&lt;901,9,COUNTIF($L$20:L2770,"&lt;&gt;")&lt;1001,10,COUNTIF($L$20:L2770,"&lt;&gt;")&lt;1101,11,COUNTIF($L$20:L2770,"&lt;&gt;")&lt;1201,12,COUNTIF($L$20:L2770,"&lt;&gt;")&lt;1301,13,COUNTIF($L$20:L2770,"&lt;&gt;")&lt;1401,14,COUNTIF($L$20:L2770,"&lt;&gt;")&lt;1501,15,COUNTIF($L$20:L2770,"&lt;&gt;")&lt;1601,16,COUNTIF($L$20:L2770,"&lt;&gt;")&lt;1701,17,COUNTIF($L$20:L2770,"&lt;&gt;")&lt;1801,18,COUNTIF($L$20:L2770,"&lt;&gt;")&lt;1901,19,COUNTIF($L$20:L2770,"&lt;&gt;")&lt;2001,20,COUNTIF($L$20:L2770,"&lt;&gt;")&lt;2101,21,COUNTIF($L$20:L2770,"&lt;&gt;")&lt;2201,22,COUNTIF($L$20:L2770,"&lt;&gt;")&lt;2301,23,COUNTIF($L$20:L2770,"&lt;&gt;")&lt;2401,24,COUNTIF($L$20:L2770,"&lt;&gt;")&lt;2501,25,COUNTIF($L$20:L2770,"&lt;&gt;")&lt;2601,26,COUNTIF($L$20:L2770,"&lt;&gt;")&lt;2701,27,COUNTIF($L$20:L2770,"&lt;&gt;")&lt;2801,28,COUNTIF($L$20:L2770,"&lt;&gt;")&lt;2901,29,COUNTIF($L$20:L2770,"&lt;&gt;")&lt;3001,30),"")</f>
        <v/>
      </c>
      <c r="AM2770" t="str">
        <f t="shared" si="210"/>
        <v/>
      </c>
      <c r="AN2770" t="str">
        <f t="shared" si="214"/>
        <v/>
      </c>
      <c r="AP2770" t="str">
        <f t="shared" si="213"/>
        <v/>
      </c>
      <c r="AQ2770" t="str">
        <f>IF(AO2770="","",COUNTIFS(AM2770:$AM$3019,AO2770))</f>
        <v/>
      </c>
    </row>
    <row r="2771" spans="1:43" x14ac:dyDescent="0.25">
      <c r="A2771" s="6" t="str">
        <f>IF(COUNT($A$20:A2770)&lt;&gt;$B$4,IF(A2770="","",A2770+1),"")</f>
        <v/>
      </c>
      <c r="B2771" s="3"/>
      <c r="C2771" s="3"/>
      <c r="D2771" s="122"/>
      <c r="E2771" s="3"/>
      <c r="F2771" s="3"/>
      <c r="G2771" s="3"/>
      <c r="H2771" s="3"/>
      <c r="I2771" s="120"/>
      <c r="J2771" s="3"/>
      <c r="K2771" s="95" t="str" cm="1">
        <f t="array" ref="K2771">IF(OR($J$14 = "A",$J$14 = "B",$J$14 = "C"),IF(I2771="","",IF(LEN(I2771)&gt;2,_xlfn.IFS(ISNUMBER(SEARCH("_",I2771)),I2771,ISNUMBER(SEARCH(", ",I2771)),SUBSTITUTE(I2771,", ","_"),ISNUMBER(SEARCH("/ ",I2771)),SUBSTITUTE(I2771,"/ ","_"),ISNUMBER(SEARCH(",",I2771)),SUBSTITUTE(I2771,",","_"),ISNUMBER(SEARCH("/",I2771)),SUBSTITUTE(I2771,"/","_"),ISNUMBER(SEARCH("",I2771)),I2771),I2771)),IF(OR($J$14 = "J",$J$14 = "K"),"",IF(D2771="","",IF(LEN(D2771)&gt;2,_xlfn.IFS(ISNUMBER(SEARCH("_",D2771)),D2771,ISNUMBER(SEARCH(", ",D2771)),SUBSTITUTE(D2771,", ","_"),ISNUMBER(SEARCH("/ ",D2771)),SUBSTITUTE(D2771,"/ ","_"),ISNUMBER(SEARCH(",",D2771)),SUBSTITUTE(D2771,",","_"),ISNUMBER(SEARCH("/",D2771)),SUBSTITUTE(D2771,"/","_"),ISNUMBER(SEARCH("",D2771)),D2771),D2771))))</f>
        <v/>
      </c>
      <c r="L2771" s="1"/>
      <c r="M2771" s="1" t="str">
        <f t="shared" si="211"/>
        <v/>
      </c>
      <c r="N2771" s="94" t="str">
        <f>IF($L2771="None","",IF(ISERROR(VLOOKUP($L2771,Info!$B$4:$B$266,1,FALSE)),"",VLOOKUP($L2771,Info!$B$4:$L$266,5,FALSE)))</f>
        <v/>
      </c>
      <c r="O2771" s="94" t="str">
        <f>IF(K2771="","",IF(AND($J$12&lt;&gt;"ABC",N2771="3"),"BAC",IF(N2771="3","ABC",IF($J$12&lt;&gt;"ABC",IF($J$10="Standard",VLOOKUP(K2771,Info!$BE$4:$BF$481,2,FALSE),VLOOKUP(K2771,Info!$BI$4:$BJ$482,2,FALSE)),IF($J$10="Standard",VLOOKUP(K2771,Info!$AG$4:$AH$2994,2,FALSE),VLOOKUP(K2771,Info!$AK$4:$AL$2997,2,FALSE))))))</f>
        <v/>
      </c>
      <c r="P2771" s="94" t="str">
        <f>IF($L2771="None","",IF(ISERROR(VLOOKUP($L2771,Info!$B$4:$B$266,1,FALSE)),"",VLOOKUP($L2771,Info!$B$4:$L$266,3,FALSE)))</f>
        <v/>
      </c>
      <c r="Q2771" s="96" t="str">
        <f>IF($L2771="None","",IF(ISERROR(VLOOKUP($L2771,Info!$B$4:$B$266,1,FALSE)),"",VLOOKUP($L2771,Info!$B$4:$L$266,4,FALSE)))</f>
        <v/>
      </c>
      <c r="R2771" s="1"/>
      <c r="S2771" s="6" t="str">
        <f t="shared" si="212"/>
        <v/>
      </c>
      <c r="T2771" s="6" t="str">
        <f>IF($L2771="None","",IF(ISERROR(VLOOKUP($L2771,Info!$B$4:$B$266,1,FALSE)),"",VLOOKUP($L2771,Info!$B$4:$L$266,11,FALSE)))</f>
        <v/>
      </c>
      <c r="U2771" s="1"/>
      <c r="V2771" s="1"/>
      <c r="W2771" s="1"/>
      <c r="X2771" s="1" t="str">
        <f>IF($L2771="None","",IF(ISERROR(VLOOKUP($L2771,Info!$B$4:$B$266,1,FALSE)),"",IF(OR(W2771="Metallic Liquid Tight",W2771="Non-Metallic Liquid Tight",W2771="LSZH",W2771="Greenfield"),VLOOKUP($L2771,Info!$B$4:$L$266,7,FALSE),"N/A")))</f>
        <v/>
      </c>
      <c r="Y2771" s="1"/>
      <c r="Z2771" s="96" t="str">
        <f>IF($L2771="None","",IF(ISERROR(VLOOKUP($L2771,Info!$B$4:$B$266,1,FALSE)),"",VLOOKUP($L2771,Info!$B$4:$L$266,9,FALSE)))</f>
        <v/>
      </c>
      <c r="AA2771" s="96" t="str">
        <f>IF($L2771="None","",IF(ISERROR(VLOOKUP($L2771,Info!$B$4:$B$266,1,FALSE)),"",VLOOKUP($L2771,Info!$B$4:$L$266,8,FALSE)))</f>
        <v/>
      </c>
      <c r="AB2771" s="96" t="str">
        <f>IF($L2771="None","",IF(ISERROR(VLOOKUP($L2771,Info!$B$4:$B$266,1,FALSE)),"",VLOOKUP($L2771,Info!$B$4:$L$266,10,FALSE)))</f>
        <v/>
      </c>
      <c r="AC2771" s="1" t="str">
        <f>IF(W2771="SO Cable","Black,White",IF(O2771="","",IF(P2771="","",IF($J$12&lt;&gt;"ABC",IF(P2771&lt;="250",VLOOKUP(O2771,Info!$AZ$4:$BB$22,3,FALSE),VLOOKUP(O2771,Info!$AZ$23:$BB$39,3,FALSE)),IF(P2771&lt;="250",VLOOKUP(O2771,Info!$AO$4:$AQ$22,3,FALSE),VLOOKUP(O2771,Info!$AO$23:$AP$39,3,FALSE))))))</f>
        <v/>
      </c>
      <c r="AD2771" s="1"/>
      <c r="AE2771" s="1" t="str">
        <f>IF($L2771="None","",IF(ISERROR(VLOOKUP($L2771,Info!$B$4:$B$266,1,FALSE)),"",VLOOKUP($L2771,Info!$B$4:$L$266,4,FALSE)))</f>
        <v/>
      </c>
      <c r="AF2771" s="1" t="str">
        <f>IF($L2771="None","",IF(ISERROR(VLOOKUP($L2771,Info!$B$4:$B$266,1,FALSE)),"",VLOOKUP($L2771,Info!$B$4:$L$266,6,FALSE)))</f>
        <v/>
      </c>
      <c r="AG2771" s="1"/>
      <c r="AH2771" s="33" t="str" cm="1">
        <f t="array" ref="AH2771">IF(AND(L2771&lt;&gt;"",O2771&lt;&gt;"",R2771:S2771&lt;&gt;"",W2771:X2771&lt;&gt;"",Z2771:AA2771&lt;&gt;"",AC2771&lt;&gt;""),"Good","Bad")</f>
        <v>Bad</v>
      </c>
      <c r="AL2771" t="str" cm="1">
        <f t="array" ref="AL2771">IF(R2771&gt;0,_xlfn.IFS(COUNTIF($L$20:L2771,"&lt;&gt;")&lt;101,1,COUNTIF($L$20:L2771,"&lt;&gt;")&lt;201,2,COUNTIF($L$20:L2771,"&lt;&gt;")&lt;301,3,COUNTIF($L$20:L2771,"&lt;&gt;")&lt;401,4,COUNTIF($L$20:L2771,"&lt;&gt;")&lt;501,5,COUNTIF($L$20:L2771,"&lt;&gt;")&lt;601,6,COUNTIF($L$20:L2771,"&lt;&gt;")&lt;701,7,COUNTIF($L$20:L2771,"&lt;&gt;")&lt;801,8,COUNTIF($L$20:L2771,"&lt;&gt;")&lt;901,9,COUNTIF($L$20:L2771,"&lt;&gt;")&lt;1001,10,COUNTIF($L$20:L2771,"&lt;&gt;")&lt;1101,11,COUNTIF($L$20:L2771,"&lt;&gt;")&lt;1201,12,COUNTIF($L$20:L2771,"&lt;&gt;")&lt;1301,13,COUNTIF($L$20:L2771,"&lt;&gt;")&lt;1401,14,COUNTIF($L$20:L2771,"&lt;&gt;")&lt;1501,15,COUNTIF($L$20:L2771,"&lt;&gt;")&lt;1601,16,COUNTIF($L$20:L2771,"&lt;&gt;")&lt;1701,17,COUNTIF($L$20:L2771,"&lt;&gt;")&lt;1801,18,COUNTIF($L$20:L2771,"&lt;&gt;")&lt;1901,19,COUNTIF($L$20:L2771,"&lt;&gt;")&lt;2001,20,COUNTIF($L$20:L2771,"&lt;&gt;")&lt;2101,21,COUNTIF($L$20:L2771,"&lt;&gt;")&lt;2201,22,COUNTIF($L$20:L2771,"&lt;&gt;")&lt;2301,23,COUNTIF($L$20:L2771,"&lt;&gt;")&lt;2401,24,COUNTIF($L$20:L2771,"&lt;&gt;")&lt;2501,25,COUNTIF($L$20:L2771,"&lt;&gt;")&lt;2601,26,COUNTIF($L$20:L2771,"&lt;&gt;")&lt;2701,27,COUNTIF($L$20:L2771,"&lt;&gt;")&lt;2801,28,COUNTIF($L$20:L2771,"&lt;&gt;")&lt;2901,29,COUNTIF($L$20:L2771,"&lt;&gt;")&lt;3001,30),"")</f>
        <v/>
      </c>
      <c r="AM2771" t="str">
        <f t="shared" si="210"/>
        <v/>
      </c>
      <c r="AN2771" t="str">
        <f t="shared" si="214"/>
        <v/>
      </c>
      <c r="AP2771" t="str">
        <f t="shared" si="213"/>
        <v/>
      </c>
      <c r="AQ2771" t="str">
        <f>IF(AO2771="","",COUNTIFS(AM2771:$AM$3019,AO2771))</f>
        <v/>
      </c>
    </row>
    <row r="2772" spans="1:43" x14ac:dyDescent="0.25">
      <c r="A2772" s="6" t="str">
        <f>IF(COUNT($A$20:A2771)&lt;&gt;$B$4,IF(A2771="","",A2771+1),"")</f>
        <v/>
      </c>
      <c r="B2772" s="3"/>
      <c r="C2772" s="3"/>
      <c r="D2772" s="122"/>
      <c r="E2772" s="3"/>
      <c r="F2772" s="3"/>
      <c r="G2772" s="3"/>
      <c r="H2772" s="3"/>
      <c r="I2772" s="120"/>
      <c r="J2772" s="3"/>
      <c r="K2772" s="95" t="str" cm="1">
        <f t="array" ref="K2772">IF(OR($J$14 = "A",$J$14 = "B",$J$14 = "C"),IF(I2772="","",IF(LEN(I2772)&gt;2,_xlfn.IFS(ISNUMBER(SEARCH("_",I2772)),I2772,ISNUMBER(SEARCH(", ",I2772)),SUBSTITUTE(I2772,", ","_"),ISNUMBER(SEARCH("/ ",I2772)),SUBSTITUTE(I2772,"/ ","_"),ISNUMBER(SEARCH(",",I2772)),SUBSTITUTE(I2772,",","_"),ISNUMBER(SEARCH("/",I2772)),SUBSTITUTE(I2772,"/","_"),ISNUMBER(SEARCH("",I2772)),I2772),I2772)),IF(OR($J$14 = "J",$J$14 = "K"),"",IF(D2772="","",IF(LEN(D2772)&gt;2,_xlfn.IFS(ISNUMBER(SEARCH("_",D2772)),D2772,ISNUMBER(SEARCH(", ",D2772)),SUBSTITUTE(D2772,", ","_"),ISNUMBER(SEARCH("/ ",D2772)),SUBSTITUTE(D2772,"/ ","_"),ISNUMBER(SEARCH(",",D2772)),SUBSTITUTE(D2772,",","_"),ISNUMBER(SEARCH("/",D2772)),SUBSTITUTE(D2772,"/","_"),ISNUMBER(SEARCH("",D2772)),D2772),D2772))))</f>
        <v/>
      </c>
      <c r="L2772" s="1"/>
      <c r="M2772" s="1" t="str">
        <f t="shared" si="211"/>
        <v/>
      </c>
      <c r="N2772" s="94" t="str">
        <f>IF($L2772="None","",IF(ISERROR(VLOOKUP($L2772,Info!$B$4:$B$266,1,FALSE)),"",VLOOKUP($L2772,Info!$B$4:$L$266,5,FALSE)))</f>
        <v/>
      </c>
      <c r="O2772" s="94" t="str">
        <f>IF(K2772="","",IF(AND($J$12&lt;&gt;"ABC",N2772="3"),"BAC",IF(N2772="3","ABC",IF($J$12&lt;&gt;"ABC",IF($J$10="Standard",VLOOKUP(K2772,Info!$BE$4:$BF$481,2,FALSE),VLOOKUP(K2772,Info!$BI$4:$BJ$482,2,FALSE)),IF($J$10="Standard",VLOOKUP(K2772,Info!$AG$4:$AH$2994,2,FALSE),VLOOKUP(K2772,Info!$AK$4:$AL$2997,2,FALSE))))))</f>
        <v/>
      </c>
      <c r="P2772" s="94" t="str">
        <f>IF($L2772="None","",IF(ISERROR(VLOOKUP($L2772,Info!$B$4:$B$266,1,FALSE)),"",VLOOKUP($L2772,Info!$B$4:$L$266,3,FALSE)))</f>
        <v/>
      </c>
      <c r="Q2772" s="96" t="str">
        <f>IF($L2772="None","",IF(ISERROR(VLOOKUP($L2772,Info!$B$4:$B$266,1,FALSE)),"",VLOOKUP($L2772,Info!$B$4:$L$266,4,FALSE)))</f>
        <v/>
      </c>
      <c r="R2772" s="1"/>
      <c r="S2772" s="6" t="str">
        <f t="shared" si="212"/>
        <v/>
      </c>
      <c r="T2772" s="6" t="str">
        <f>IF($L2772="None","",IF(ISERROR(VLOOKUP($L2772,Info!$B$4:$B$266,1,FALSE)),"",VLOOKUP($L2772,Info!$B$4:$L$266,11,FALSE)))</f>
        <v/>
      </c>
      <c r="U2772" s="1"/>
      <c r="V2772" s="1"/>
      <c r="W2772" s="1"/>
      <c r="X2772" s="1" t="str">
        <f>IF($L2772="None","",IF(ISERROR(VLOOKUP($L2772,Info!$B$4:$B$266,1,FALSE)),"",IF(OR(W2772="Metallic Liquid Tight",W2772="Non-Metallic Liquid Tight",W2772="LSZH",W2772="Greenfield"),VLOOKUP($L2772,Info!$B$4:$L$266,7,FALSE),"N/A")))</f>
        <v/>
      </c>
      <c r="Y2772" s="1"/>
      <c r="Z2772" s="96" t="str">
        <f>IF($L2772="None","",IF(ISERROR(VLOOKUP($L2772,Info!$B$4:$B$266,1,FALSE)),"",VLOOKUP($L2772,Info!$B$4:$L$266,9,FALSE)))</f>
        <v/>
      </c>
      <c r="AA2772" s="96" t="str">
        <f>IF($L2772="None","",IF(ISERROR(VLOOKUP($L2772,Info!$B$4:$B$266,1,FALSE)),"",VLOOKUP($L2772,Info!$B$4:$L$266,8,FALSE)))</f>
        <v/>
      </c>
      <c r="AB2772" s="96" t="str">
        <f>IF($L2772="None","",IF(ISERROR(VLOOKUP($L2772,Info!$B$4:$B$266,1,FALSE)),"",VLOOKUP($L2772,Info!$B$4:$L$266,10,FALSE)))</f>
        <v/>
      </c>
      <c r="AC2772" s="1" t="str">
        <f>IF(W2772="SO Cable","Black,White",IF(O2772="","",IF(P2772="","",IF($J$12&lt;&gt;"ABC",IF(P2772&lt;="250",VLOOKUP(O2772,Info!$AZ$4:$BB$22,3,FALSE),VLOOKUP(O2772,Info!$AZ$23:$BB$39,3,FALSE)),IF(P2772&lt;="250",VLOOKUP(O2772,Info!$AO$4:$AQ$22,3,FALSE),VLOOKUP(O2772,Info!$AO$23:$AP$39,3,FALSE))))))</f>
        <v/>
      </c>
      <c r="AD2772" s="1"/>
      <c r="AE2772" s="1" t="str">
        <f>IF($L2772="None","",IF(ISERROR(VLOOKUP($L2772,Info!$B$4:$B$266,1,FALSE)),"",VLOOKUP($L2772,Info!$B$4:$L$266,4,FALSE)))</f>
        <v/>
      </c>
      <c r="AF2772" s="1" t="str">
        <f>IF($L2772="None","",IF(ISERROR(VLOOKUP($L2772,Info!$B$4:$B$266,1,FALSE)),"",VLOOKUP($L2772,Info!$B$4:$L$266,6,FALSE)))</f>
        <v/>
      </c>
      <c r="AG2772" s="1"/>
      <c r="AH2772" s="33" t="str" cm="1">
        <f t="array" ref="AH2772">IF(AND(L2772&lt;&gt;"",O2772&lt;&gt;"",R2772:S2772&lt;&gt;"",W2772:X2772&lt;&gt;"",Z2772:AA2772&lt;&gt;"",AC2772&lt;&gt;""),"Good","Bad")</f>
        <v>Bad</v>
      </c>
      <c r="AL2772" t="str" cm="1">
        <f t="array" ref="AL2772">IF(R2772&gt;0,_xlfn.IFS(COUNTIF($L$20:L2772,"&lt;&gt;")&lt;101,1,COUNTIF($L$20:L2772,"&lt;&gt;")&lt;201,2,COUNTIF($L$20:L2772,"&lt;&gt;")&lt;301,3,COUNTIF($L$20:L2772,"&lt;&gt;")&lt;401,4,COUNTIF($L$20:L2772,"&lt;&gt;")&lt;501,5,COUNTIF($L$20:L2772,"&lt;&gt;")&lt;601,6,COUNTIF($L$20:L2772,"&lt;&gt;")&lt;701,7,COUNTIF($L$20:L2772,"&lt;&gt;")&lt;801,8,COUNTIF($L$20:L2772,"&lt;&gt;")&lt;901,9,COUNTIF($L$20:L2772,"&lt;&gt;")&lt;1001,10,COUNTIF($L$20:L2772,"&lt;&gt;")&lt;1101,11,COUNTIF($L$20:L2772,"&lt;&gt;")&lt;1201,12,COUNTIF($L$20:L2772,"&lt;&gt;")&lt;1301,13,COUNTIF($L$20:L2772,"&lt;&gt;")&lt;1401,14,COUNTIF($L$20:L2772,"&lt;&gt;")&lt;1501,15,COUNTIF($L$20:L2772,"&lt;&gt;")&lt;1601,16,COUNTIF($L$20:L2772,"&lt;&gt;")&lt;1701,17,COUNTIF($L$20:L2772,"&lt;&gt;")&lt;1801,18,COUNTIF($L$20:L2772,"&lt;&gt;")&lt;1901,19,COUNTIF($L$20:L2772,"&lt;&gt;")&lt;2001,20,COUNTIF($L$20:L2772,"&lt;&gt;")&lt;2101,21,COUNTIF($L$20:L2772,"&lt;&gt;")&lt;2201,22,COUNTIF($L$20:L2772,"&lt;&gt;")&lt;2301,23,COUNTIF($L$20:L2772,"&lt;&gt;")&lt;2401,24,COUNTIF($L$20:L2772,"&lt;&gt;")&lt;2501,25,COUNTIF($L$20:L2772,"&lt;&gt;")&lt;2601,26,COUNTIF($L$20:L2772,"&lt;&gt;")&lt;2701,27,COUNTIF($L$20:L2772,"&lt;&gt;")&lt;2801,28,COUNTIF($L$20:L2772,"&lt;&gt;")&lt;2901,29,COUNTIF($L$20:L2772,"&lt;&gt;")&lt;3001,30),"")</f>
        <v/>
      </c>
      <c r="AM2772" t="str">
        <f t="shared" ref="AM2772:AM2835" si="215">L2772&amp;Z2772&amp;AA2772&amp;W2772&amp;X2772&amp;Y2772&amp;AL2772</f>
        <v/>
      </c>
      <c r="AN2772" t="str">
        <f t="shared" si="214"/>
        <v/>
      </c>
      <c r="AP2772" t="str">
        <f t="shared" si="213"/>
        <v/>
      </c>
      <c r="AQ2772" t="str">
        <f>IF(AO2772="","",COUNTIFS(AM2772:$AM$3019,AO2772))</f>
        <v/>
      </c>
    </row>
    <row r="2773" spans="1:43" x14ac:dyDescent="0.25">
      <c r="A2773" s="6" t="str">
        <f>IF(COUNT($A$20:A2772)&lt;&gt;$B$4,IF(A2772="","",A2772+1),"")</f>
        <v/>
      </c>
      <c r="B2773" s="3"/>
      <c r="C2773" s="3"/>
      <c r="D2773" s="122"/>
      <c r="E2773" s="3"/>
      <c r="F2773" s="3"/>
      <c r="G2773" s="3"/>
      <c r="H2773" s="3"/>
      <c r="I2773" s="120"/>
      <c r="J2773" s="3"/>
      <c r="K2773" s="95" t="str" cm="1">
        <f t="array" ref="K2773">IF(OR($J$14 = "A",$J$14 = "B",$J$14 = "C"),IF(I2773="","",IF(LEN(I2773)&gt;2,_xlfn.IFS(ISNUMBER(SEARCH("_",I2773)),I2773,ISNUMBER(SEARCH(", ",I2773)),SUBSTITUTE(I2773,", ","_"),ISNUMBER(SEARCH("/ ",I2773)),SUBSTITUTE(I2773,"/ ","_"),ISNUMBER(SEARCH(",",I2773)),SUBSTITUTE(I2773,",","_"),ISNUMBER(SEARCH("/",I2773)),SUBSTITUTE(I2773,"/","_"),ISNUMBER(SEARCH("",I2773)),I2773),I2773)),IF(OR($J$14 = "J",$J$14 = "K"),"",IF(D2773="","",IF(LEN(D2773)&gt;2,_xlfn.IFS(ISNUMBER(SEARCH("_",D2773)),D2773,ISNUMBER(SEARCH(", ",D2773)),SUBSTITUTE(D2773,", ","_"),ISNUMBER(SEARCH("/ ",D2773)),SUBSTITUTE(D2773,"/ ","_"),ISNUMBER(SEARCH(",",D2773)),SUBSTITUTE(D2773,",","_"),ISNUMBER(SEARCH("/",D2773)),SUBSTITUTE(D2773,"/","_"),ISNUMBER(SEARCH("",D2773)),D2773),D2773))))</f>
        <v/>
      </c>
      <c r="L2773" s="1"/>
      <c r="M2773" s="1" t="str">
        <f t="shared" ref="M2773:M2836" si="216">IF(L2773="","","Pigtail")</f>
        <v/>
      </c>
      <c r="N2773" s="94" t="str">
        <f>IF($L2773="None","",IF(ISERROR(VLOOKUP($L2773,Info!$B$4:$B$266,1,FALSE)),"",VLOOKUP($L2773,Info!$B$4:$L$266,5,FALSE)))</f>
        <v/>
      </c>
      <c r="O2773" s="94" t="str">
        <f>IF(K2773="","",IF(AND($J$12&lt;&gt;"ABC",N2773="3"),"BAC",IF(N2773="3","ABC",IF($J$12&lt;&gt;"ABC",IF($J$10="Standard",VLOOKUP(K2773,Info!$BE$4:$BF$481,2,FALSE),VLOOKUP(K2773,Info!$BI$4:$BJ$482,2,FALSE)),IF($J$10="Standard",VLOOKUP(K2773,Info!$AG$4:$AH$2994,2,FALSE),VLOOKUP(K2773,Info!$AK$4:$AL$2997,2,FALSE))))))</f>
        <v/>
      </c>
      <c r="P2773" s="94" t="str">
        <f>IF($L2773="None","",IF(ISERROR(VLOOKUP($L2773,Info!$B$4:$B$266,1,FALSE)),"",VLOOKUP($L2773,Info!$B$4:$L$266,3,FALSE)))</f>
        <v/>
      </c>
      <c r="Q2773" s="96" t="str">
        <f>IF($L2773="None","",IF(ISERROR(VLOOKUP($L2773,Info!$B$4:$B$266,1,FALSE)),"",VLOOKUP($L2773,Info!$B$4:$L$266,4,FALSE)))</f>
        <v/>
      </c>
      <c r="R2773" s="1"/>
      <c r="S2773" s="6" t="str">
        <f t="shared" ref="S2773:S2836" si="217">IF(M2773 = "","",IF(M2773 &lt;&gt; "Pigtail","0",""))</f>
        <v/>
      </c>
      <c r="T2773" s="6" t="str">
        <f>IF($L2773="None","",IF(ISERROR(VLOOKUP($L2773,Info!$B$4:$B$266,1,FALSE)),"",VLOOKUP($L2773,Info!$B$4:$L$266,11,FALSE)))</f>
        <v/>
      </c>
      <c r="U2773" s="1"/>
      <c r="V2773" s="1"/>
      <c r="W2773" s="1"/>
      <c r="X2773" s="1" t="str">
        <f>IF($L2773="None","",IF(ISERROR(VLOOKUP($L2773,Info!$B$4:$B$266,1,FALSE)),"",IF(OR(W2773="Metallic Liquid Tight",W2773="Non-Metallic Liquid Tight",W2773="LSZH",W2773="Greenfield"),VLOOKUP($L2773,Info!$B$4:$L$266,7,FALSE),"N/A")))</f>
        <v/>
      </c>
      <c r="Y2773" s="1"/>
      <c r="Z2773" s="96" t="str">
        <f>IF($L2773="None","",IF(ISERROR(VLOOKUP($L2773,Info!$B$4:$B$266,1,FALSE)),"",VLOOKUP($L2773,Info!$B$4:$L$266,9,FALSE)))</f>
        <v/>
      </c>
      <c r="AA2773" s="96" t="str">
        <f>IF($L2773="None","",IF(ISERROR(VLOOKUP($L2773,Info!$B$4:$B$266,1,FALSE)),"",VLOOKUP($L2773,Info!$B$4:$L$266,8,FALSE)))</f>
        <v/>
      </c>
      <c r="AB2773" s="96" t="str">
        <f>IF($L2773="None","",IF(ISERROR(VLOOKUP($L2773,Info!$B$4:$B$266,1,FALSE)),"",VLOOKUP($L2773,Info!$B$4:$L$266,10,FALSE)))</f>
        <v/>
      </c>
      <c r="AC2773" s="1" t="str">
        <f>IF(W2773="SO Cable","Black,White",IF(O2773="","",IF(P2773="","",IF($J$12&lt;&gt;"ABC",IF(P2773&lt;="250",VLOOKUP(O2773,Info!$AZ$4:$BB$22,3,FALSE),VLOOKUP(O2773,Info!$AZ$23:$BB$39,3,FALSE)),IF(P2773&lt;="250",VLOOKUP(O2773,Info!$AO$4:$AQ$22,3,FALSE),VLOOKUP(O2773,Info!$AO$23:$AP$39,3,FALSE))))))</f>
        <v/>
      </c>
      <c r="AD2773" s="1"/>
      <c r="AE2773" s="1" t="str">
        <f>IF($L2773="None","",IF(ISERROR(VLOOKUP($L2773,Info!$B$4:$B$266,1,FALSE)),"",VLOOKUP($L2773,Info!$B$4:$L$266,4,FALSE)))</f>
        <v/>
      </c>
      <c r="AF2773" s="1" t="str">
        <f>IF($L2773="None","",IF(ISERROR(VLOOKUP($L2773,Info!$B$4:$B$266,1,FALSE)),"",VLOOKUP($L2773,Info!$B$4:$L$266,6,FALSE)))</f>
        <v/>
      </c>
      <c r="AG2773" s="1"/>
      <c r="AH2773" s="33" t="str" cm="1">
        <f t="array" ref="AH2773">IF(AND(L2773&lt;&gt;"",O2773&lt;&gt;"",R2773:S2773&lt;&gt;"",W2773:X2773&lt;&gt;"",Z2773:AA2773&lt;&gt;"",AC2773&lt;&gt;""),"Good","Bad")</f>
        <v>Bad</v>
      </c>
      <c r="AL2773" t="str" cm="1">
        <f t="array" ref="AL2773">IF(R2773&gt;0,_xlfn.IFS(COUNTIF($L$20:L2773,"&lt;&gt;")&lt;101,1,COUNTIF($L$20:L2773,"&lt;&gt;")&lt;201,2,COUNTIF($L$20:L2773,"&lt;&gt;")&lt;301,3,COUNTIF($L$20:L2773,"&lt;&gt;")&lt;401,4,COUNTIF($L$20:L2773,"&lt;&gt;")&lt;501,5,COUNTIF($L$20:L2773,"&lt;&gt;")&lt;601,6,COUNTIF($L$20:L2773,"&lt;&gt;")&lt;701,7,COUNTIF($L$20:L2773,"&lt;&gt;")&lt;801,8,COUNTIF($L$20:L2773,"&lt;&gt;")&lt;901,9,COUNTIF($L$20:L2773,"&lt;&gt;")&lt;1001,10,COUNTIF($L$20:L2773,"&lt;&gt;")&lt;1101,11,COUNTIF($L$20:L2773,"&lt;&gt;")&lt;1201,12,COUNTIF($L$20:L2773,"&lt;&gt;")&lt;1301,13,COUNTIF($L$20:L2773,"&lt;&gt;")&lt;1401,14,COUNTIF($L$20:L2773,"&lt;&gt;")&lt;1501,15,COUNTIF($L$20:L2773,"&lt;&gt;")&lt;1601,16,COUNTIF($L$20:L2773,"&lt;&gt;")&lt;1701,17,COUNTIF($L$20:L2773,"&lt;&gt;")&lt;1801,18,COUNTIF($L$20:L2773,"&lt;&gt;")&lt;1901,19,COUNTIF($L$20:L2773,"&lt;&gt;")&lt;2001,20,COUNTIF($L$20:L2773,"&lt;&gt;")&lt;2101,21,COUNTIF($L$20:L2773,"&lt;&gt;")&lt;2201,22,COUNTIF($L$20:L2773,"&lt;&gt;")&lt;2301,23,COUNTIF($L$20:L2773,"&lt;&gt;")&lt;2401,24,COUNTIF($L$20:L2773,"&lt;&gt;")&lt;2501,25,COUNTIF($L$20:L2773,"&lt;&gt;")&lt;2601,26,COUNTIF($L$20:L2773,"&lt;&gt;")&lt;2701,27,COUNTIF($L$20:L2773,"&lt;&gt;")&lt;2801,28,COUNTIF($L$20:L2773,"&lt;&gt;")&lt;2901,29,COUNTIF($L$20:L2773,"&lt;&gt;")&lt;3001,30),"")</f>
        <v/>
      </c>
      <c r="AM2773" t="str">
        <f t="shared" si="215"/>
        <v/>
      </c>
      <c r="AN2773" t="str">
        <f t="shared" si="214"/>
        <v/>
      </c>
      <c r="AP2773" t="str">
        <f t="shared" ref="AP2773:AP2836" si="218">IF(R2773&gt;0,AP2772+1,"")</f>
        <v/>
      </c>
      <c r="AQ2773" t="str">
        <f>IF(AO2773="","",COUNTIFS(AM2773:$AM$3019,AO2773))</f>
        <v/>
      </c>
    </row>
    <row r="2774" spans="1:43" x14ac:dyDescent="0.25">
      <c r="A2774" s="6" t="str">
        <f>IF(COUNT($A$20:A2773)&lt;&gt;$B$4,IF(A2773="","",A2773+1),"")</f>
        <v/>
      </c>
      <c r="B2774" s="3"/>
      <c r="C2774" s="3"/>
      <c r="D2774" s="122"/>
      <c r="E2774" s="3"/>
      <c r="F2774" s="3"/>
      <c r="G2774" s="3"/>
      <c r="H2774" s="3"/>
      <c r="I2774" s="120"/>
      <c r="J2774" s="3"/>
      <c r="K2774" s="95" t="str" cm="1">
        <f t="array" ref="K2774">IF(OR($J$14 = "A",$J$14 = "B",$J$14 = "C"),IF(I2774="","",IF(LEN(I2774)&gt;2,_xlfn.IFS(ISNUMBER(SEARCH("_",I2774)),I2774,ISNUMBER(SEARCH(", ",I2774)),SUBSTITUTE(I2774,", ","_"),ISNUMBER(SEARCH("/ ",I2774)),SUBSTITUTE(I2774,"/ ","_"),ISNUMBER(SEARCH(",",I2774)),SUBSTITUTE(I2774,",","_"),ISNUMBER(SEARCH("/",I2774)),SUBSTITUTE(I2774,"/","_"),ISNUMBER(SEARCH("",I2774)),I2774),I2774)),IF(OR($J$14 = "J",$J$14 = "K"),"",IF(D2774="","",IF(LEN(D2774)&gt;2,_xlfn.IFS(ISNUMBER(SEARCH("_",D2774)),D2774,ISNUMBER(SEARCH(", ",D2774)),SUBSTITUTE(D2774,", ","_"),ISNUMBER(SEARCH("/ ",D2774)),SUBSTITUTE(D2774,"/ ","_"),ISNUMBER(SEARCH(",",D2774)),SUBSTITUTE(D2774,",","_"),ISNUMBER(SEARCH("/",D2774)),SUBSTITUTE(D2774,"/","_"),ISNUMBER(SEARCH("",D2774)),D2774),D2774))))</f>
        <v/>
      </c>
      <c r="L2774" s="1"/>
      <c r="M2774" s="1" t="str">
        <f t="shared" si="216"/>
        <v/>
      </c>
      <c r="N2774" s="94" t="str">
        <f>IF($L2774="None","",IF(ISERROR(VLOOKUP($L2774,Info!$B$4:$B$266,1,FALSE)),"",VLOOKUP($L2774,Info!$B$4:$L$266,5,FALSE)))</f>
        <v/>
      </c>
      <c r="O2774" s="94" t="str">
        <f>IF(K2774="","",IF(AND($J$12&lt;&gt;"ABC",N2774="3"),"BAC",IF(N2774="3","ABC",IF($J$12&lt;&gt;"ABC",IF($J$10="Standard",VLOOKUP(K2774,Info!$BE$4:$BF$481,2,FALSE),VLOOKUP(K2774,Info!$BI$4:$BJ$482,2,FALSE)),IF($J$10="Standard",VLOOKUP(K2774,Info!$AG$4:$AH$2994,2,FALSE),VLOOKUP(K2774,Info!$AK$4:$AL$2997,2,FALSE))))))</f>
        <v/>
      </c>
      <c r="P2774" s="94" t="str">
        <f>IF($L2774="None","",IF(ISERROR(VLOOKUP($L2774,Info!$B$4:$B$266,1,FALSE)),"",VLOOKUP($L2774,Info!$B$4:$L$266,3,FALSE)))</f>
        <v/>
      </c>
      <c r="Q2774" s="96" t="str">
        <f>IF($L2774="None","",IF(ISERROR(VLOOKUP($L2774,Info!$B$4:$B$266,1,FALSE)),"",VLOOKUP($L2774,Info!$B$4:$L$266,4,FALSE)))</f>
        <v/>
      </c>
      <c r="R2774" s="1"/>
      <c r="S2774" s="6" t="str">
        <f t="shared" si="217"/>
        <v/>
      </c>
      <c r="T2774" s="6" t="str">
        <f>IF($L2774="None","",IF(ISERROR(VLOOKUP($L2774,Info!$B$4:$B$266,1,FALSE)),"",VLOOKUP($L2774,Info!$B$4:$L$266,11,FALSE)))</f>
        <v/>
      </c>
      <c r="U2774" s="1"/>
      <c r="V2774" s="1"/>
      <c r="W2774" s="1"/>
      <c r="X2774" s="1" t="str">
        <f>IF($L2774="None","",IF(ISERROR(VLOOKUP($L2774,Info!$B$4:$B$266,1,FALSE)),"",IF(OR(W2774="Metallic Liquid Tight",W2774="Non-Metallic Liquid Tight",W2774="LSZH",W2774="Greenfield"),VLOOKUP($L2774,Info!$B$4:$L$266,7,FALSE),"N/A")))</f>
        <v/>
      </c>
      <c r="Y2774" s="1"/>
      <c r="Z2774" s="96" t="str">
        <f>IF($L2774="None","",IF(ISERROR(VLOOKUP($L2774,Info!$B$4:$B$266,1,FALSE)),"",VLOOKUP($L2774,Info!$B$4:$L$266,9,FALSE)))</f>
        <v/>
      </c>
      <c r="AA2774" s="96" t="str">
        <f>IF($L2774="None","",IF(ISERROR(VLOOKUP($L2774,Info!$B$4:$B$266,1,FALSE)),"",VLOOKUP($L2774,Info!$B$4:$L$266,8,FALSE)))</f>
        <v/>
      </c>
      <c r="AB2774" s="96" t="str">
        <f>IF($L2774="None","",IF(ISERROR(VLOOKUP($L2774,Info!$B$4:$B$266,1,FALSE)),"",VLOOKUP($L2774,Info!$B$4:$L$266,10,FALSE)))</f>
        <v/>
      </c>
      <c r="AC2774" s="1" t="str">
        <f>IF(W2774="SO Cable","Black,White",IF(O2774="","",IF(P2774="","",IF($J$12&lt;&gt;"ABC",IF(P2774&lt;="250",VLOOKUP(O2774,Info!$AZ$4:$BB$22,3,FALSE),VLOOKUP(O2774,Info!$AZ$23:$BB$39,3,FALSE)),IF(P2774&lt;="250",VLOOKUP(O2774,Info!$AO$4:$AQ$22,3,FALSE),VLOOKUP(O2774,Info!$AO$23:$AP$39,3,FALSE))))))</f>
        <v/>
      </c>
      <c r="AD2774" s="1"/>
      <c r="AE2774" s="1" t="str">
        <f>IF($L2774="None","",IF(ISERROR(VLOOKUP($L2774,Info!$B$4:$B$266,1,FALSE)),"",VLOOKUP($L2774,Info!$B$4:$L$266,4,FALSE)))</f>
        <v/>
      </c>
      <c r="AF2774" s="1" t="str">
        <f>IF($L2774="None","",IF(ISERROR(VLOOKUP($L2774,Info!$B$4:$B$266,1,FALSE)),"",VLOOKUP($L2774,Info!$B$4:$L$266,6,FALSE)))</f>
        <v/>
      </c>
      <c r="AG2774" s="1"/>
      <c r="AH2774" s="33" t="str" cm="1">
        <f t="array" ref="AH2774">IF(AND(L2774&lt;&gt;"",O2774&lt;&gt;"",R2774:S2774&lt;&gt;"",W2774:X2774&lt;&gt;"",Z2774:AA2774&lt;&gt;"",AC2774&lt;&gt;""),"Good","Bad")</f>
        <v>Bad</v>
      </c>
      <c r="AL2774" t="str" cm="1">
        <f t="array" ref="AL2774">IF(R2774&gt;0,_xlfn.IFS(COUNTIF($L$20:L2774,"&lt;&gt;")&lt;101,1,COUNTIF($L$20:L2774,"&lt;&gt;")&lt;201,2,COUNTIF($L$20:L2774,"&lt;&gt;")&lt;301,3,COUNTIF($L$20:L2774,"&lt;&gt;")&lt;401,4,COUNTIF($L$20:L2774,"&lt;&gt;")&lt;501,5,COUNTIF($L$20:L2774,"&lt;&gt;")&lt;601,6,COUNTIF($L$20:L2774,"&lt;&gt;")&lt;701,7,COUNTIF($L$20:L2774,"&lt;&gt;")&lt;801,8,COUNTIF($L$20:L2774,"&lt;&gt;")&lt;901,9,COUNTIF($L$20:L2774,"&lt;&gt;")&lt;1001,10,COUNTIF($L$20:L2774,"&lt;&gt;")&lt;1101,11,COUNTIF($L$20:L2774,"&lt;&gt;")&lt;1201,12,COUNTIF($L$20:L2774,"&lt;&gt;")&lt;1301,13,COUNTIF($L$20:L2774,"&lt;&gt;")&lt;1401,14,COUNTIF($L$20:L2774,"&lt;&gt;")&lt;1501,15,COUNTIF($L$20:L2774,"&lt;&gt;")&lt;1601,16,COUNTIF($L$20:L2774,"&lt;&gt;")&lt;1701,17,COUNTIF($L$20:L2774,"&lt;&gt;")&lt;1801,18,COUNTIF($L$20:L2774,"&lt;&gt;")&lt;1901,19,COUNTIF($L$20:L2774,"&lt;&gt;")&lt;2001,20,COUNTIF($L$20:L2774,"&lt;&gt;")&lt;2101,21,COUNTIF($L$20:L2774,"&lt;&gt;")&lt;2201,22,COUNTIF($L$20:L2774,"&lt;&gt;")&lt;2301,23,COUNTIF($L$20:L2774,"&lt;&gt;")&lt;2401,24,COUNTIF($L$20:L2774,"&lt;&gt;")&lt;2501,25,COUNTIF($L$20:L2774,"&lt;&gt;")&lt;2601,26,COUNTIF($L$20:L2774,"&lt;&gt;")&lt;2701,27,COUNTIF($L$20:L2774,"&lt;&gt;")&lt;2801,28,COUNTIF($L$20:L2774,"&lt;&gt;")&lt;2901,29,COUNTIF($L$20:L2774,"&lt;&gt;")&lt;3001,30),"")</f>
        <v/>
      </c>
      <c r="AM2774" t="str">
        <f t="shared" si="215"/>
        <v/>
      </c>
      <c r="AN2774" t="str">
        <f t="shared" ref="AN2774:AN2837" si="219">IF(R2774&gt;0,_xlfn.XLOOKUP(AM2774,$AO$20:$AO$3019,$AP$20:$AP$3019,0,0,1),"")</f>
        <v/>
      </c>
      <c r="AP2774" t="str">
        <f t="shared" si="218"/>
        <v/>
      </c>
      <c r="AQ2774" t="str">
        <f>IF(AO2774="","",COUNTIFS(AM2774:$AM$3019,AO2774))</f>
        <v/>
      </c>
    </row>
    <row r="2775" spans="1:43" x14ac:dyDescent="0.25">
      <c r="A2775" s="6" t="str">
        <f>IF(COUNT($A$20:A2774)&lt;&gt;$B$4,IF(A2774="","",A2774+1),"")</f>
        <v/>
      </c>
      <c r="B2775" s="3"/>
      <c r="C2775" s="3"/>
      <c r="D2775" s="122"/>
      <c r="E2775" s="3"/>
      <c r="F2775" s="3"/>
      <c r="G2775" s="3"/>
      <c r="H2775" s="3"/>
      <c r="I2775" s="120"/>
      <c r="J2775" s="3"/>
      <c r="K2775" s="95" t="str" cm="1">
        <f t="array" ref="K2775">IF(OR($J$14 = "A",$J$14 = "B",$J$14 = "C"),IF(I2775="","",IF(LEN(I2775)&gt;2,_xlfn.IFS(ISNUMBER(SEARCH("_",I2775)),I2775,ISNUMBER(SEARCH(", ",I2775)),SUBSTITUTE(I2775,", ","_"),ISNUMBER(SEARCH("/ ",I2775)),SUBSTITUTE(I2775,"/ ","_"),ISNUMBER(SEARCH(",",I2775)),SUBSTITUTE(I2775,",","_"),ISNUMBER(SEARCH("/",I2775)),SUBSTITUTE(I2775,"/","_"),ISNUMBER(SEARCH("",I2775)),I2775),I2775)),IF(OR($J$14 = "J",$J$14 = "K"),"",IF(D2775="","",IF(LEN(D2775)&gt;2,_xlfn.IFS(ISNUMBER(SEARCH("_",D2775)),D2775,ISNUMBER(SEARCH(", ",D2775)),SUBSTITUTE(D2775,", ","_"),ISNUMBER(SEARCH("/ ",D2775)),SUBSTITUTE(D2775,"/ ","_"),ISNUMBER(SEARCH(",",D2775)),SUBSTITUTE(D2775,",","_"),ISNUMBER(SEARCH("/",D2775)),SUBSTITUTE(D2775,"/","_"),ISNUMBER(SEARCH("",D2775)),D2775),D2775))))</f>
        <v/>
      </c>
      <c r="L2775" s="1"/>
      <c r="M2775" s="1" t="str">
        <f t="shared" si="216"/>
        <v/>
      </c>
      <c r="N2775" s="94" t="str">
        <f>IF($L2775="None","",IF(ISERROR(VLOOKUP($L2775,Info!$B$4:$B$266,1,FALSE)),"",VLOOKUP($L2775,Info!$B$4:$L$266,5,FALSE)))</f>
        <v/>
      </c>
      <c r="O2775" s="94" t="str">
        <f>IF(K2775="","",IF(AND($J$12&lt;&gt;"ABC",N2775="3"),"BAC",IF(N2775="3","ABC",IF($J$12&lt;&gt;"ABC",IF($J$10="Standard",VLOOKUP(K2775,Info!$BE$4:$BF$481,2,FALSE),VLOOKUP(K2775,Info!$BI$4:$BJ$482,2,FALSE)),IF($J$10="Standard",VLOOKUP(K2775,Info!$AG$4:$AH$2994,2,FALSE),VLOOKUP(K2775,Info!$AK$4:$AL$2997,2,FALSE))))))</f>
        <v/>
      </c>
      <c r="P2775" s="94" t="str">
        <f>IF($L2775="None","",IF(ISERROR(VLOOKUP($L2775,Info!$B$4:$B$266,1,FALSE)),"",VLOOKUP($L2775,Info!$B$4:$L$266,3,FALSE)))</f>
        <v/>
      </c>
      <c r="Q2775" s="96" t="str">
        <f>IF($L2775="None","",IF(ISERROR(VLOOKUP($L2775,Info!$B$4:$B$266,1,FALSE)),"",VLOOKUP($L2775,Info!$B$4:$L$266,4,FALSE)))</f>
        <v/>
      </c>
      <c r="R2775" s="1"/>
      <c r="S2775" s="6" t="str">
        <f t="shared" si="217"/>
        <v/>
      </c>
      <c r="T2775" s="6" t="str">
        <f>IF($L2775="None","",IF(ISERROR(VLOOKUP($L2775,Info!$B$4:$B$266,1,FALSE)),"",VLOOKUP($L2775,Info!$B$4:$L$266,11,FALSE)))</f>
        <v/>
      </c>
      <c r="U2775" s="1"/>
      <c r="V2775" s="1"/>
      <c r="W2775" s="1"/>
      <c r="X2775" s="1" t="str">
        <f>IF($L2775="None","",IF(ISERROR(VLOOKUP($L2775,Info!$B$4:$B$266,1,FALSE)),"",IF(OR(W2775="Metallic Liquid Tight",W2775="Non-Metallic Liquid Tight",W2775="LSZH",W2775="Greenfield"),VLOOKUP($L2775,Info!$B$4:$L$266,7,FALSE),"N/A")))</f>
        <v/>
      </c>
      <c r="Y2775" s="1"/>
      <c r="Z2775" s="96" t="str">
        <f>IF($L2775="None","",IF(ISERROR(VLOOKUP($L2775,Info!$B$4:$B$266,1,FALSE)),"",VLOOKUP($L2775,Info!$B$4:$L$266,9,FALSE)))</f>
        <v/>
      </c>
      <c r="AA2775" s="96" t="str">
        <f>IF($L2775="None","",IF(ISERROR(VLOOKUP($L2775,Info!$B$4:$B$266,1,FALSE)),"",VLOOKUP($L2775,Info!$B$4:$L$266,8,FALSE)))</f>
        <v/>
      </c>
      <c r="AB2775" s="96" t="str">
        <f>IF($L2775="None","",IF(ISERROR(VLOOKUP($L2775,Info!$B$4:$B$266,1,FALSE)),"",VLOOKUP($L2775,Info!$B$4:$L$266,10,FALSE)))</f>
        <v/>
      </c>
      <c r="AC2775" s="1" t="str">
        <f>IF(W2775="SO Cable","Black,White",IF(O2775="","",IF(P2775="","",IF($J$12&lt;&gt;"ABC",IF(P2775&lt;="250",VLOOKUP(O2775,Info!$AZ$4:$BB$22,3,FALSE),VLOOKUP(O2775,Info!$AZ$23:$BB$39,3,FALSE)),IF(P2775&lt;="250",VLOOKUP(O2775,Info!$AO$4:$AQ$22,3,FALSE),VLOOKUP(O2775,Info!$AO$23:$AP$39,3,FALSE))))))</f>
        <v/>
      </c>
      <c r="AD2775" s="1"/>
      <c r="AE2775" s="1" t="str">
        <f>IF($L2775="None","",IF(ISERROR(VLOOKUP($L2775,Info!$B$4:$B$266,1,FALSE)),"",VLOOKUP($L2775,Info!$B$4:$L$266,4,FALSE)))</f>
        <v/>
      </c>
      <c r="AF2775" s="1" t="str">
        <f>IF($L2775="None","",IF(ISERROR(VLOOKUP($L2775,Info!$B$4:$B$266,1,FALSE)),"",VLOOKUP($L2775,Info!$B$4:$L$266,6,FALSE)))</f>
        <v/>
      </c>
      <c r="AG2775" s="1"/>
      <c r="AH2775" s="33" t="str" cm="1">
        <f t="array" ref="AH2775">IF(AND(L2775&lt;&gt;"",O2775&lt;&gt;"",R2775:S2775&lt;&gt;"",W2775:X2775&lt;&gt;"",Z2775:AA2775&lt;&gt;"",AC2775&lt;&gt;""),"Good","Bad")</f>
        <v>Bad</v>
      </c>
      <c r="AL2775" t="str" cm="1">
        <f t="array" ref="AL2775">IF(R2775&gt;0,_xlfn.IFS(COUNTIF($L$20:L2775,"&lt;&gt;")&lt;101,1,COUNTIF($L$20:L2775,"&lt;&gt;")&lt;201,2,COUNTIF($L$20:L2775,"&lt;&gt;")&lt;301,3,COUNTIF($L$20:L2775,"&lt;&gt;")&lt;401,4,COUNTIF($L$20:L2775,"&lt;&gt;")&lt;501,5,COUNTIF($L$20:L2775,"&lt;&gt;")&lt;601,6,COUNTIF($L$20:L2775,"&lt;&gt;")&lt;701,7,COUNTIF($L$20:L2775,"&lt;&gt;")&lt;801,8,COUNTIF($L$20:L2775,"&lt;&gt;")&lt;901,9,COUNTIF($L$20:L2775,"&lt;&gt;")&lt;1001,10,COUNTIF($L$20:L2775,"&lt;&gt;")&lt;1101,11,COUNTIF($L$20:L2775,"&lt;&gt;")&lt;1201,12,COUNTIF($L$20:L2775,"&lt;&gt;")&lt;1301,13,COUNTIF($L$20:L2775,"&lt;&gt;")&lt;1401,14,COUNTIF($L$20:L2775,"&lt;&gt;")&lt;1501,15,COUNTIF($L$20:L2775,"&lt;&gt;")&lt;1601,16,COUNTIF($L$20:L2775,"&lt;&gt;")&lt;1701,17,COUNTIF($L$20:L2775,"&lt;&gt;")&lt;1801,18,COUNTIF($L$20:L2775,"&lt;&gt;")&lt;1901,19,COUNTIF($L$20:L2775,"&lt;&gt;")&lt;2001,20,COUNTIF($L$20:L2775,"&lt;&gt;")&lt;2101,21,COUNTIF($L$20:L2775,"&lt;&gt;")&lt;2201,22,COUNTIF($L$20:L2775,"&lt;&gt;")&lt;2301,23,COUNTIF($L$20:L2775,"&lt;&gt;")&lt;2401,24,COUNTIF($L$20:L2775,"&lt;&gt;")&lt;2501,25,COUNTIF($L$20:L2775,"&lt;&gt;")&lt;2601,26,COUNTIF($L$20:L2775,"&lt;&gt;")&lt;2701,27,COUNTIF($L$20:L2775,"&lt;&gt;")&lt;2801,28,COUNTIF($L$20:L2775,"&lt;&gt;")&lt;2901,29,COUNTIF($L$20:L2775,"&lt;&gt;")&lt;3001,30),"")</f>
        <v/>
      </c>
      <c r="AM2775" t="str">
        <f t="shared" si="215"/>
        <v/>
      </c>
      <c r="AN2775" t="str">
        <f t="shared" si="219"/>
        <v/>
      </c>
      <c r="AP2775" t="str">
        <f t="shared" si="218"/>
        <v/>
      </c>
      <c r="AQ2775" t="str">
        <f>IF(AO2775="","",COUNTIFS(AM2775:$AM$3019,AO2775))</f>
        <v/>
      </c>
    </row>
    <row r="2776" spans="1:43" x14ac:dyDescent="0.25">
      <c r="A2776" s="6" t="str">
        <f>IF(COUNT($A$20:A2775)&lt;&gt;$B$4,IF(A2775="","",A2775+1),"")</f>
        <v/>
      </c>
      <c r="B2776" s="3"/>
      <c r="C2776" s="3"/>
      <c r="D2776" s="122"/>
      <c r="E2776" s="3"/>
      <c r="F2776" s="3"/>
      <c r="G2776" s="3"/>
      <c r="H2776" s="3"/>
      <c r="I2776" s="120"/>
      <c r="J2776" s="3"/>
      <c r="K2776" s="95" t="str" cm="1">
        <f t="array" ref="K2776">IF(OR($J$14 = "A",$J$14 = "B",$J$14 = "C"),IF(I2776="","",IF(LEN(I2776)&gt;2,_xlfn.IFS(ISNUMBER(SEARCH("_",I2776)),I2776,ISNUMBER(SEARCH(", ",I2776)),SUBSTITUTE(I2776,", ","_"),ISNUMBER(SEARCH("/ ",I2776)),SUBSTITUTE(I2776,"/ ","_"),ISNUMBER(SEARCH(",",I2776)),SUBSTITUTE(I2776,",","_"),ISNUMBER(SEARCH("/",I2776)),SUBSTITUTE(I2776,"/","_"),ISNUMBER(SEARCH("",I2776)),I2776),I2776)),IF(OR($J$14 = "J",$J$14 = "K"),"",IF(D2776="","",IF(LEN(D2776)&gt;2,_xlfn.IFS(ISNUMBER(SEARCH("_",D2776)),D2776,ISNUMBER(SEARCH(", ",D2776)),SUBSTITUTE(D2776,", ","_"),ISNUMBER(SEARCH("/ ",D2776)),SUBSTITUTE(D2776,"/ ","_"),ISNUMBER(SEARCH(",",D2776)),SUBSTITUTE(D2776,",","_"),ISNUMBER(SEARCH("/",D2776)),SUBSTITUTE(D2776,"/","_"),ISNUMBER(SEARCH("",D2776)),D2776),D2776))))</f>
        <v/>
      </c>
      <c r="L2776" s="1"/>
      <c r="M2776" s="1" t="str">
        <f t="shared" si="216"/>
        <v/>
      </c>
      <c r="N2776" s="94" t="str">
        <f>IF($L2776="None","",IF(ISERROR(VLOOKUP($L2776,Info!$B$4:$B$266,1,FALSE)),"",VLOOKUP($L2776,Info!$B$4:$L$266,5,FALSE)))</f>
        <v/>
      </c>
      <c r="O2776" s="94" t="str">
        <f>IF(K2776="","",IF(AND($J$12&lt;&gt;"ABC",N2776="3"),"BAC",IF(N2776="3","ABC",IF($J$12&lt;&gt;"ABC",IF($J$10="Standard",VLOOKUP(K2776,Info!$BE$4:$BF$481,2,FALSE),VLOOKUP(K2776,Info!$BI$4:$BJ$482,2,FALSE)),IF($J$10="Standard",VLOOKUP(K2776,Info!$AG$4:$AH$2994,2,FALSE),VLOOKUP(K2776,Info!$AK$4:$AL$2997,2,FALSE))))))</f>
        <v/>
      </c>
      <c r="P2776" s="94" t="str">
        <f>IF($L2776="None","",IF(ISERROR(VLOOKUP($L2776,Info!$B$4:$B$266,1,FALSE)),"",VLOOKUP($L2776,Info!$B$4:$L$266,3,FALSE)))</f>
        <v/>
      </c>
      <c r="Q2776" s="96" t="str">
        <f>IF($L2776="None","",IF(ISERROR(VLOOKUP($L2776,Info!$B$4:$B$266,1,FALSE)),"",VLOOKUP($L2776,Info!$B$4:$L$266,4,FALSE)))</f>
        <v/>
      </c>
      <c r="R2776" s="1"/>
      <c r="S2776" s="6" t="str">
        <f t="shared" si="217"/>
        <v/>
      </c>
      <c r="T2776" s="6" t="str">
        <f>IF($L2776="None","",IF(ISERROR(VLOOKUP($L2776,Info!$B$4:$B$266,1,FALSE)),"",VLOOKUP($L2776,Info!$B$4:$L$266,11,FALSE)))</f>
        <v/>
      </c>
      <c r="U2776" s="1"/>
      <c r="V2776" s="1"/>
      <c r="W2776" s="1"/>
      <c r="X2776" s="1" t="str">
        <f>IF($L2776="None","",IF(ISERROR(VLOOKUP($L2776,Info!$B$4:$B$266,1,FALSE)),"",IF(OR(W2776="Metallic Liquid Tight",W2776="Non-Metallic Liquid Tight",W2776="LSZH",W2776="Greenfield"),VLOOKUP($L2776,Info!$B$4:$L$266,7,FALSE),"N/A")))</f>
        <v/>
      </c>
      <c r="Y2776" s="1"/>
      <c r="Z2776" s="96" t="str">
        <f>IF($L2776="None","",IF(ISERROR(VLOOKUP($L2776,Info!$B$4:$B$266,1,FALSE)),"",VLOOKUP($L2776,Info!$B$4:$L$266,9,FALSE)))</f>
        <v/>
      </c>
      <c r="AA2776" s="96" t="str">
        <f>IF($L2776="None","",IF(ISERROR(VLOOKUP($L2776,Info!$B$4:$B$266,1,FALSE)),"",VLOOKUP($L2776,Info!$B$4:$L$266,8,FALSE)))</f>
        <v/>
      </c>
      <c r="AB2776" s="96" t="str">
        <f>IF($L2776="None","",IF(ISERROR(VLOOKUP($L2776,Info!$B$4:$B$266,1,FALSE)),"",VLOOKUP($L2776,Info!$B$4:$L$266,10,FALSE)))</f>
        <v/>
      </c>
      <c r="AC2776" s="1" t="str">
        <f>IF(W2776="SO Cable","Black,White",IF(O2776="","",IF(P2776="","",IF($J$12&lt;&gt;"ABC",IF(P2776&lt;="250",VLOOKUP(O2776,Info!$AZ$4:$BB$22,3,FALSE),VLOOKUP(O2776,Info!$AZ$23:$BB$39,3,FALSE)),IF(P2776&lt;="250",VLOOKUP(O2776,Info!$AO$4:$AQ$22,3,FALSE),VLOOKUP(O2776,Info!$AO$23:$AP$39,3,FALSE))))))</f>
        <v/>
      </c>
      <c r="AD2776" s="1"/>
      <c r="AE2776" s="1" t="str">
        <f>IF($L2776="None","",IF(ISERROR(VLOOKUP($L2776,Info!$B$4:$B$266,1,FALSE)),"",VLOOKUP($L2776,Info!$B$4:$L$266,4,FALSE)))</f>
        <v/>
      </c>
      <c r="AF2776" s="1" t="str">
        <f>IF($L2776="None","",IF(ISERROR(VLOOKUP($L2776,Info!$B$4:$B$266,1,FALSE)),"",VLOOKUP($L2776,Info!$B$4:$L$266,6,FALSE)))</f>
        <v/>
      </c>
      <c r="AG2776" s="1"/>
      <c r="AH2776" s="33" t="str" cm="1">
        <f t="array" ref="AH2776">IF(AND(L2776&lt;&gt;"",O2776&lt;&gt;"",R2776:S2776&lt;&gt;"",W2776:X2776&lt;&gt;"",Z2776:AA2776&lt;&gt;"",AC2776&lt;&gt;""),"Good","Bad")</f>
        <v>Bad</v>
      </c>
      <c r="AL2776" t="str" cm="1">
        <f t="array" ref="AL2776">IF(R2776&gt;0,_xlfn.IFS(COUNTIF($L$20:L2776,"&lt;&gt;")&lt;101,1,COUNTIF($L$20:L2776,"&lt;&gt;")&lt;201,2,COUNTIF($L$20:L2776,"&lt;&gt;")&lt;301,3,COUNTIF($L$20:L2776,"&lt;&gt;")&lt;401,4,COUNTIF($L$20:L2776,"&lt;&gt;")&lt;501,5,COUNTIF($L$20:L2776,"&lt;&gt;")&lt;601,6,COUNTIF($L$20:L2776,"&lt;&gt;")&lt;701,7,COUNTIF($L$20:L2776,"&lt;&gt;")&lt;801,8,COUNTIF($L$20:L2776,"&lt;&gt;")&lt;901,9,COUNTIF($L$20:L2776,"&lt;&gt;")&lt;1001,10,COUNTIF($L$20:L2776,"&lt;&gt;")&lt;1101,11,COUNTIF($L$20:L2776,"&lt;&gt;")&lt;1201,12,COUNTIF($L$20:L2776,"&lt;&gt;")&lt;1301,13,COUNTIF($L$20:L2776,"&lt;&gt;")&lt;1401,14,COUNTIF($L$20:L2776,"&lt;&gt;")&lt;1501,15,COUNTIF($L$20:L2776,"&lt;&gt;")&lt;1601,16,COUNTIF($L$20:L2776,"&lt;&gt;")&lt;1701,17,COUNTIF($L$20:L2776,"&lt;&gt;")&lt;1801,18,COUNTIF($L$20:L2776,"&lt;&gt;")&lt;1901,19,COUNTIF($L$20:L2776,"&lt;&gt;")&lt;2001,20,COUNTIF($L$20:L2776,"&lt;&gt;")&lt;2101,21,COUNTIF($L$20:L2776,"&lt;&gt;")&lt;2201,22,COUNTIF($L$20:L2776,"&lt;&gt;")&lt;2301,23,COUNTIF($L$20:L2776,"&lt;&gt;")&lt;2401,24,COUNTIF($L$20:L2776,"&lt;&gt;")&lt;2501,25,COUNTIF($L$20:L2776,"&lt;&gt;")&lt;2601,26,COUNTIF($L$20:L2776,"&lt;&gt;")&lt;2701,27,COUNTIF($L$20:L2776,"&lt;&gt;")&lt;2801,28,COUNTIF($L$20:L2776,"&lt;&gt;")&lt;2901,29,COUNTIF($L$20:L2776,"&lt;&gt;")&lt;3001,30),"")</f>
        <v/>
      </c>
      <c r="AM2776" t="str">
        <f t="shared" si="215"/>
        <v/>
      </c>
      <c r="AN2776" t="str">
        <f t="shared" si="219"/>
        <v/>
      </c>
      <c r="AP2776" t="str">
        <f t="shared" si="218"/>
        <v/>
      </c>
      <c r="AQ2776" t="str">
        <f>IF(AO2776="","",COUNTIFS(AM2776:$AM$3019,AO2776))</f>
        <v/>
      </c>
    </row>
    <row r="2777" spans="1:43" x14ac:dyDescent="0.25">
      <c r="A2777" s="6" t="str">
        <f>IF(COUNT($A$20:A2776)&lt;&gt;$B$4,IF(A2776="","",A2776+1),"")</f>
        <v/>
      </c>
      <c r="B2777" s="3"/>
      <c r="C2777" s="3"/>
      <c r="D2777" s="122"/>
      <c r="E2777" s="3"/>
      <c r="F2777" s="3"/>
      <c r="G2777" s="3"/>
      <c r="H2777" s="3"/>
      <c r="I2777" s="120"/>
      <c r="J2777" s="3"/>
      <c r="K2777" s="95" t="str" cm="1">
        <f t="array" ref="K2777">IF(OR($J$14 = "A",$J$14 = "B",$J$14 = "C"),IF(I2777="","",IF(LEN(I2777)&gt;2,_xlfn.IFS(ISNUMBER(SEARCH("_",I2777)),I2777,ISNUMBER(SEARCH(", ",I2777)),SUBSTITUTE(I2777,", ","_"),ISNUMBER(SEARCH("/ ",I2777)),SUBSTITUTE(I2777,"/ ","_"),ISNUMBER(SEARCH(",",I2777)),SUBSTITUTE(I2777,",","_"),ISNUMBER(SEARCH("/",I2777)),SUBSTITUTE(I2777,"/","_"),ISNUMBER(SEARCH("",I2777)),I2777),I2777)),IF(OR($J$14 = "J",$J$14 = "K"),"",IF(D2777="","",IF(LEN(D2777)&gt;2,_xlfn.IFS(ISNUMBER(SEARCH("_",D2777)),D2777,ISNUMBER(SEARCH(", ",D2777)),SUBSTITUTE(D2777,", ","_"),ISNUMBER(SEARCH("/ ",D2777)),SUBSTITUTE(D2777,"/ ","_"),ISNUMBER(SEARCH(",",D2777)),SUBSTITUTE(D2777,",","_"),ISNUMBER(SEARCH("/",D2777)),SUBSTITUTE(D2777,"/","_"),ISNUMBER(SEARCH("",D2777)),D2777),D2777))))</f>
        <v/>
      </c>
      <c r="L2777" s="1"/>
      <c r="M2777" s="1" t="str">
        <f t="shared" si="216"/>
        <v/>
      </c>
      <c r="N2777" s="94" t="str">
        <f>IF($L2777="None","",IF(ISERROR(VLOOKUP($L2777,Info!$B$4:$B$266,1,FALSE)),"",VLOOKUP($L2777,Info!$B$4:$L$266,5,FALSE)))</f>
        <v/>
      </c>
      <c r="O2777" s="94" t="str">
        <f>IF(K2777="","",IF(AND($J$12&lt;&gt;"ABC",N2777="3"),"BAC",IF(N2777="3","ABC",IF($J$12&lt;&gt;"ABC",IF($J$10="Standard",VLOOKUP(K2777,Info!$BE$4:$BF$481,2,FALSE),VLOOKUP(K2777,Info!$BI$4:$BJ$482,2,FALSE)),IF($J$10="Standard",VLOOKUP(K2777,Info!$AG$4:$AH$2994,2,FALSE),VLOOKUP(K2777,Info!$AK$4:$AL$2997,2,FALSE))))))</f>
        <v/>
      </c>
      <c r="P2777" s="94" t="str">
        <f>IF($L2777="None","",IF(ISERROR(VLOOKUP($L2777,Info!$B$4:$B$266,1,FALSE)),"",VLOOKUP($L2777,Info!$B$4:$L$266,3,FALSE)))</f>
        <v/>
      </c>
      <c r="Q2777" s="96" t="str">
        <f>IF($L2777="None","",IF(ISERROR(VLOOKUP($L2777,Info!$B$4:$B$266,1,FALSE)),"",VLOOKUP($L2777,Info!$B$4:$L$266,4,FALSE)))</f>
        <v/>
      </c>
      <c r="R2777" s="1"/>
      <c r="S2777" s="6" t="str">
        <f t="shared" si="217"/>
        <v/>
      </c>
      <c r="T2777" s="6" t="str">
        <f>IF($L2777="None","",IF(ISERROR(VLOOKUP($L2777,Info!$B$4:$B$266,1,FALSE)),"",VLOOKUP($L2777,Info!$B$4:$L$266,11,FALSE)))</f>
        <v/>
      </c>
      <c r="U2777" s="1"/>
      <c r="V2777" s="1"/>
      <c r="W2777" s="1"/>
      <c r="X2777" s="1" t="str">
        <f>IF($L2777="None","",IF(ISERROR(VLOOKUP($L2777,Info!$B$4:$B$266,1,FALSE)),"",IF(OR(W2777="Metallic Liquid Tight",W2777="Non-Metallic Liquid Tight",W2777="LSZH",W2777="Greenfield"),VLOOKUP($L2777,Info!$B$4:$L$266,7,FALSE),"N/A")))</f>
        <v/>
      </c>
      <c r="Y2777" s="1"/>
      <c r="Z2777" s="96" t="str">
        <f>IF($L2777="None","",IF(ISERROR(VLOOKUP($L2777,Info!$B$4:$B$266,1,FALSE)),"",VLOOKUP($L2777,Info!$B$4:$L$266,9,FALSE)))</f>
        <v/>
      </c>
      <c r="AA2777" s="96" t="str">
        <f>IF($L2777="None","",IF(ISERROR(VLOOKUP($L2777,Info!$B$4:$B$266,1,FALSE)),"",VLOOKUP($L2777,Info!$B$4:$L$266,8,FALSE)))</f>
        <v/>
      </c>
      <c r="AB2777" s="96" t="str">
        <f>IF($L2777="None","",IF(ISERROR(VLOOKUP($L2777,Info!$B$4:$B$266,1,FALSE)),"",VLOOKUP($L2777,Info!$B$4:$L$266,10,FALSE)))</f>
        <v/>
      </c>
      <c r="AC2777" s="1" t="str">
        <f>IF(W2777="SO Cable","Black,White",IF(O2777="","",IF(P2777="","",IF($J$12&lt;&gt;"ABC",IF(P2777&lt;="250",VLOOKUP(O2777,Info!$AZ$4:$BB$22,3,FALSE),VLOOKUP(O2777,Info!$AZ$23:$BB$39,3,FALSE)),IF(P2777&lt;="250",VLOOKUP(O2777,Info!$AO$4:$AQ$22,3,FALSE),VLOOKUP(O2777,Info!$AO$23:$AP$39,3,FALSE))))))</f>
        <v/>
      </c>
      <c r="AD2777" s="1"/>
      <c r="AE2777" s="1" t="str">
        <f>IF($L2777="None","",IF(ISERROR(VLOOKUP($L2777,Info!$B$4:$B$266,1,FALSE)),"",VLOOKUP($L2777,Info!$B$4:$L$266,4,FALSE)))</f>
        <v/>
      </c>
      <c r="AF2777" s="1" t="str">
        <f>IF($L2777="None","",IF(ISERROR(VLOOKUP($L2777,Info!$B$4:$B$266,1,FALSE)),"",VLOOKUP($L2777,Info!$B$4:$L$266,6,FALSE)))</f>
        <v/>
      </c>
      <c r="AG2777" s="1"/>
      <c r="AH2777" s="33" t="str" cm="1">
        <f t="array" ref="AH2777">IF(AND(L2777&lt;&gt;"",O2777&lt;&gt;"",R2777:S2777&lt;&gt;"",W2777:X2777&lt;&gt;"",Z2777:AA2777&lt;&gt;"",AC2777&lt;&gt;""),"Good","Bad")</f>
        <v>Bad</v>
      </c>
      <c r="AL2777" t="str" cm="1">
        <f t="array" ref="AL2777">IF(R2777&gt;0,_xlfn.IFS(COUNTIF($L$20:L2777,"&lt;&gt;")&lt;101,1,COUNTIF($L$20:L2777,"&lt;&gt;")&lt;201,2,COUNTIF($L$20:L2777,"&lt;&gt;")&lt;301,3,COUNTIF($L$20:L2777,"&lt;&gt;")&lt;401,4,COUNTIF($L$20:L2777,"&lt;&gt;")&lt;501,5,COUNTIF($L$20:L2777,"&lt;&gt;")&lt;601,6,COUNTIF($L$20:L2777,"&lt;&gt;")&lt;701,7,COUNTIF($L$20:L2777,"&lt;&gt;")&lt;801,8,COUNTIF($L$20:L2777,"&lt;&gt;")&lt;901,9,COUNTIF($L$20:L2777,"&lt;&gt;")&lt;1001,10,COUNTIF($L$20:L2777,"&lt;&gt;")&lt;1101,11,COUNTIF($L$20:L2777,"&lt;&gt;")&lt;1201,12,COUNTIF($L$20:L2777,"&lt;&gt;")&lt;1301,13,COUNTIF($L$20:L2777,"&lt;&gt;")&lt;1401,14,COUNTIF($L$20:L2777,"&lt;&gt;")&lt;1501,15,COUNTIF($L$20:L2777,"&lt;&gt;")&lt;1601,16,COUNTIF($L$20:L2777,"&lt;&gt;")&lt;1701,17,COUNTIF($L$20:L2777,"&lt;&gt;")&lt;1801,18,COUNTIF($L$20:L2777,"&lt;&gt;")&lt;1901,19,COUNTIF($L$20:L2777,"&lt;&gt;")&lt;2001,20,COUNTIF($L$20:L2777,"&lt;&gt;")&lt;2101,21,COUNTIF($L$20:L2777,"&lt;&gt;")&lt;2201,22,COUNTIF($L$20:L2777,"&lt;&gt;")&lt;2301,23,COUNTIF($L$20:L2777,"&lt;&gt;")&lt;2401,24,COUNTIF($L$20:L2777,"&lt;&gt;")&lt;2501,25,COUNTIF($L$20:L2777,"&lt;&gt;")&lt;2601,26,COUNTIF($L$20:L2777,"&lt;&gt;")&lt;2701,27,COUNTIF($L$20:L2777,"&lt;&gt;")&lt;2801,28,COUNTIF($L$20:L2777,"&lt;&gt;")&lt;2901,29,COUNTIF($L$20:L2777,"&lt;&gt;")&lt;3001,30),"")</f>
        <v/>
      </c>
      <c r="AM2777" t="str">
        <f t="shared" si="215"/>
        <v/>
      </c>
      <c r="AN2777" t="str">
        <f t="shared" si="219"/>
        <v/>
      </c>
      <c r="AP2777" t="str">
        <f t="shared" si="218"/>
        <v/>
      </c>
      <c r="AQ2777" t="str">
        <f>IF(AO2777="","",COUNTIFS(AM2777:$AM$3019,AO2777))</f>
        <v/>
      </c>
    </row>
    <row r="2778" spans="1:43" x14ac:dyDescent="0.25">
      <c r="A2778" s="6" t="str">
        <f>IF(COUNT($A$20:A2777)&lt;&gt;$B$4,IF(A2777="","",A2777+1),"")</f>
        <v/>
      </c>
      <c r="B2778" s="3"/>
      <c r="C2778" s="3"/>
      <c r="D2778" s="122"/>
      <c r="E2778" s="3"/>
      <c r="F2778" s="3"/>
      <c r="G2778" s="3"/>
      <c r="H2778" s="3"/>
      <c r="I2778" s="120"/>
      <c r="J2778" s="3"/>
      <c r="K2778" s="95" t="str" cm="1">
        <f t="array" ref="K2778">IF(OR($J$14 = "A",$J$14 = "B",$J$14 = "C"),IF(I2778="","",IF(LEN(I2778)&gt;2,_xlfn.IFS(ISNUMBER(SEARCH("_",I2778)),I2778,ISNUMBER(SEARCH(", ",I2778)),SUBSTITUTE(I2778,", ","_"),ISNUMBER(SEARCH("/ ",I2778)),SUBSTITUTE(I2778,"/ ","_"),ISNUMBER(SEARCH(",",I2778)),SUBSTITUTE(I2778,",","_"),ISNUMBER(SEARCH("/",I2778)),SUBSTITUTE(I2778,"/","_"),ISNUMBER(SEARCH("",I2778)),I2778),I2778)),IF(OR($J$14 = "J",$J$14 = "K"),"",IF(D2778="","",IF(LEN(D2778)&gt;2,_xlfn.IFS(ISNUMBER(SEARCH("_",D2778)),D2778,ISNUMBER(SEARCH(", ",D2778)),SUBSTITUTE(D2778,", ","_"),ISNUMBER(SEARCH("/ ",D2778)),SUBSTITUTE(D2778,"/ ","_"),ISNUMBER(SEARCH(",",D2778)),SUBSTITUTE(D2778,",","_"),ISNUMBER(SEARCH("/",D2778)),SUBSTITUTE(D2778,"/","_"),ISNUMBER(SEARCH("",D2778)),D2778),D2778))))</f>
        <v/>
      </c>
      <c r="L2778" s="1"/>
      <c r="M2778" s="1" t="str">
        <f t="shared" si="216"/>
        <v/>
      </c>
      <c r="N2778" s="94" t="str">
        <f>IF($L2778="None","",IF(ISERROR(VLOOKUP($L2778,Info!$B$4:$B$266,1,FALSE)),"",VLOOKUP($L2778,Info!$B$4:$L$266,5,FALSE)))</f>
        <v/>
      </c>
      <c r="O2778" s="94" t="str">
        <f>IF(K2778="","",IF(AND($J$12&lt;&gt;"ABC",N2778="3"),"BAC",IF(N2778="3","ABC",IF($J$12&lt;&gt;"ABC",IF($J$10="Standard",VLOOKUP(K2778,Info!$BE$4:$BF$481,2,FALSE),VLOOKUP(K2778,Info!$BI$4:$BJ$482,2,FALSE)),IF($J$10="Standard",VLOOKUP(K2778,Info!$AG$4:$AH$2994,2,FALSE),VLOOKUP(K2778,Info!$AK$4:$AL$2997,2,FALSE))))))</f>
        <v/>
      </c>
      <c r="P2778" s="94" t="str">
        <f>IF($L2778="None","",IF(ISERROR(VLOOKUP($L2778,Info!$B$4:$B$266,1,FALSE)),"",VLOOKUP($L2778,Info!$B$4:$L$266,3,FALSE)))</f>
        <v/>
      </c>
      <c r="Q2778" s="96" t="str">
        <f>IF($L2778="None","",IF(ISERROR(VLOOKUP($L2778,Info!$B$4:$B$266,1,FALSE)),"",VLOOKUP($L2778,Info!$B$4:$L$266,4,FALSE)))</f>
        <v/>
      </c>
      <c r="R2778" s="1"/>
      <c r="S2778" s="6" t="str">
        <f t="shared" si="217"/>
        <v/>
      </c>
      <c r="T2778" s="6" t="str">
        <f>IF($L2778="None","",IF(ISERROR(VLOOKUP($L2778,Info!$B$4:$B$266,1,FALSE)),"",VLOOKUP($L2778,Info!$B$4:$L$266,11,FALSE)))</f>
        <v/>
      </c>
      <c r="U2778" s="1"/>
      <c r="V2778" s="1"/>
      <c r="W2778" s="1"/>
      <c r="X2778" s="1" t="str">
        <f>IF($L2778="None","",IF(ISERROR(VLOOKUP($L2778,Info!$B$4:$B$266,1,FALSE)),"",IF(OR(W2778="Metallic Liquid Tight",W2778="Non-Metallic Liquid Tight",W2778="LSZH",W2778="Greenfield"),VLOOKUP($L2778,Info!$B$4:$L$266,7,FALSE),"N/A")))</f>
        <v/>
      </c>
      <c r="Y2778" s="1"/>
      <c r="Z2778" s="96" t="str">
        <f>IF($L2778="None","",IF(ISERROR(VLOOKUP($L2778,Info!$B$4:$B$266,1,FALSE)),"",VLOOKUP($L2778,Info!$B$4:$L$266,9,FALSE)))</f>
        <v/>
      </c>
      <c r="AA2778" s="96" t="str">
        <f>IF($L2778="None","",IF(ISERROR(VLOOKUP($L2778,Info!$B$4:$B$266,1,FALSE)),"",VLOOKUP($L2778,Info!$B$4:$L$266,8,FALSE)))</f>
        <v/>
      </c>
      <c r="AB2778" s="96" t="str">
        <f>IF($L2778="None","",IF(ISERROR(VLOOKUP($L2778,Info!$B$4:$B$266,1,FALSE)),"",VLOOKUP($L2778,Info!$B$4:$L$266,10,FALSE)))</f>
        <v/>
      </c>
      <c r="AC2778" s="1" t="str">
        <f>IF(W2778="SO Cable","Black,White",IF(O2778="","",IF(P2778="","",IF($J$12&lt;&gt;"ABC",IF(P2778&lt;="250",VLOOKUP(O2778,Info!$AZ$4:$BB$22,3,FALSE),VLOOKUP(O2778,Info!$AZ$23:$BB$39,3,FALSE)),IF(P2778&lt;="250",VLOOKUP(O2778,Info!$AO$4:$AQ$22,3,FALSE),VLOOKUP(O2778,Info!$AO$23:$AP$39,3,FALSE))))))</f>
        <v/>
      </c>
      <c r="AD2778" s="1"/>
      <c r="AE2778" s="1" t="str">
        <f>IF($L2778="None","",IF(ISERROR(VLOOKUP($L2778,Info!$B$4:$B$266,1,FALSE)),"",VLOOKUP($L2778,Info!$B$4:$L$266,4,FALSE)))</f>
        <v/>
      </c>
      <c r="AF2778" s="1" t="str">
        <f>IF($L2778="None","",IF(ISERROR(VLOOKUP($L2778,Info!$B$4:$B$266,1,FALSE)),"",VLOOKUP($L2778,Info!$B$4:$L$266,6,FALSE)))</f>
        <v/>
      </c>
      <c r="AG2778" s="1"/>
      <c r="AH2778" s="33" t="str" cm="1">
        <f t="array" ref="AH2778">IF(AND(L2778&lt;&gt;"",O2778&lt;&gt;"",R2778:S2778&lt;&gt;"",W2778:X2778&lt;&gt;"",Z2778:AA2778&lt;&gt;"",AC2778&lt;&gt;""),"Good","Bad")</f>
        <v>Bad</v>
      </c>
      <c r="AL2778" t="str" cm="1">
        <f t="array" ref="AL2778">IF(R2778&gt;0,_xlfn.IFS(COUNTIF($L$20:L2778,"&lt;&gt;")&lt;101,1,COUNTIF($L$20:L2778,"&lt;&gt;")&lt;201,2,COUNTIF($L$20:L2778,"&lt;&gt;")&lt;301,3,COUNTIF($L$20:L2778,"&lt;&gt;")&lt;401,4,COUNTIF($L$20:L2778,"&lt;&gt;")&lt;501,5,COUNTIF($L$20:L2778,"&lt;&gt;")&lt;601,6,COUNTIF($L$20:L2778,"&lt;&gt;")&lt;701,7,COUNTIF($L$20:L2778,"&lt;&gt;")&lt;801,8,COUNTIF($L$20:L2778,"&lt;&gt;")&lt;901,9,COUNTIF($L$20:L2778,"&lt;&gt;")&lt;1001,10,COUNTIF($L$20:L2778,"&lt;&gt;")&lt;1101,11,COUNTIF($L$20:L2778,"&lt;&gt;")&lt;1201,12,COUNTIF($L$20:L2778,"&lt;&gt;")&lt;1301,13,COUNTIF($L$20:L2778,"&lt;&gt;")&lt;1401,14,COUNTIF($L$20:L2778,"&lt;&gt;")&lt;1501,15,COUNTIF($L$20:L2778,"&lt;&gt;")&lt;1601,16,COUNTIF($L$20:L2778,"&lt;&gt;")&lt;1701,17,COUNTIF($L$20:L2778,"&lt;&gt;")&lt;1801,18,COUNTIF($L$20:L2778,"&lt;&gt;")&lt;1901,19,COUNTIF($L$20:L2778,"&lt;&gt;")&lt;2001,20,COUNTIF($L$20:L2778,"&lt;&gt;")&lt;2101,21,COUNTIF($L$20:L2778,"&lt;&gt;")&lt;2201,22,COUNTIF($L$20:L2778,"&lt;&gt;")&lt;2301,23,COUNTIF($L$20:L2778,"&lt;&gt;")&lt;2401,24,COUNTIF($L$20:L2778,"&lt;&gt;")&lt;2501,25,COUNTIF($L$20:L2778,"&lt;&gt;")&lt;2601,26,COUNTIF($L$20:L2778,"&lt;&gt;")&lt;2701,27,COUNTIF($L$20:L2778,"&lt;&gt;")&lt;2801,28,COUNTIF($L$20:L2778,"&lt;&gt;")&lt;2901,29,COUNTIF($L$20:L2778,"&lt;&gt;")&lt;3001,30),"")</f>
        <v/>
      </c>
      <c r="AM2778" t="str">
        <f t="shared" si="215"/>
        <v/>
      </c>
      <c r="AN2778" t="str">
        <f t="shared" si="219"/>
        <v/>
      </c>
      <c r="AP2778" t="str">
        <f t="shared" si="218"/>
        <v/>
      </c>
      <c r="AQ2778" t="str">
        <f>IF(AO2778="","",COUNTIFS(AM2778:$AM$3019,AO2778))</f>
        <v/>
      </c>
    </row>
    <row r="2779" spans="1:43" x14ac:dyDescent="0.25">
      <c r="A2779" s="6" t="str">
        <f>IF(COUNT($A$20:A2778)&lt;&gt;$B$4,IF(A2778="","",A2778+1),"")</f>
        <v/>
      </c>
      <c r="B2779" s="3"/>
      <c r="C2779" s="3"/>
      <c r="D2779" s="122"/>
      <c r="E2779" s="3"/>
      <c r="F2779" s="3"/>
      <c r="G2779" s="3"/>
      <c r="H2779" s="3"/>
      <c r="I2779" s="120"/>
      <c r="J2779" s="3"/>
      <c r="K2779" s="95" t="str" cm="1">
        <f t="array" ref="K2779">IF(OR($J$14 = "A",$J$14 = "B",$J$14 = "C"),IF(I2779="","",IF(LEN(I2779)&gt;2,_xlfn.IFS(ISNUMBER(SEARCH("_",I2779)),I2779,ISNUMBER(SEARCH(", ",I2779)),SUBSTITUTE(I2779,", ","_"),ISNUMBER(SEARCH("/ ",I2779)),SUBSTITUTE(I2779,"/ ","_"),ISNUMBER(SEARCH(",",I2779)),SUBSTITUTE(I2779,",","_"),ISNUMBER(SEARCH("/",I2779)),SUBSTITUTE(I2779,"/","_"),ISNUMBER(SEARCH("",I2779)),I2779),I2779)),IF(OR($J$14 = "J",$J$14 = "K"),"",IF(D2779="","",IF(LEN(D2779)&gt;2,_xlfn.IFS(ISNUMBER(SEARCH("_",D2779)),D2779,ISNUMBER(SEARCH(", ",D2779)),SUBSTITUTE(D2779,", ","_"),ISNUMBER(SEARCH("/ ",D2779)),SUBSTITUTE(D2779,"/ ","_"),ISNUMBER(SEARCH(",",D2779)),SUBSTITUTE(D2779,",","_"),ISNUMBER(SEARCH("/",D2779)),SUBSTITUTE(D2779,"/","_"),ISNUMBER(SEARCH("",D2779)),D2779),D2779))))</f>
        <v/>
      </c>
      <c r="L2779" s="1"/>
      <c r="M2779" s="1" t="str">
        <f t="shared" si="216"/>
        <v/>
      </c>
      <c r="N2779" s="94" t="str">
        <f>IF($L2779="None","",IF(ISERROR(VLOOKUP($L2779,Info!$B$4:$B$266,1,FALSE)),"",VLOOKUP($L2779,Info!$B$4:$L$266,5,FALSE)))</f>
        <v/>
      </c>
      <c r="O2779" s="94" t="str">
        <f>IF(K2779="","",IF(AND($J$12&lt;&gt;"ABC",N2779="3"),"BAC",IF(N2779="3","ABC",IF($J$12&lt;&gt;"ABC",IF($J$10="Standard",VLOOKUP(K2779,Info!$BE$4:$BF$481,2,FALSE),VLOOKUP(K2779,Info!$BI$4:$BJ$482,2,FALSE)),IF($J$10="Standard",VLOOKUP(K2779,Info!$AG$4:$AH$2994,2,FALSE),VLOOKUP(K2779,Info!$AK$4:$AL$2997,2,FALSE))))))</f>
        <v/>
      </c>
      <c r="P2779" s="94" t="str">
        <f>IF($L2779="None","",IF(ISERROR(VLOOKUP($L2779,Info!$B$4:$B$266,1,FALSE)),"",VLOOKUP($L2779,Info!$B$4:$L$266,3,FALSE)))</f>
        <v/>
      </c>
      <c r="Q2779" s="96" t="str">
        <f>IF($L2779="None","",IF(ISERROR(VLOOKUP($L2779,Info!$B$4:$B$266,1,FALSE)),"",VLOOKUP($L2779,Info!$B$4:$L$266,4,FALSE)))</f>
        <v/>
      </c>
      <c r="R2779" s="1"/>
      <c r="S2779" s="6" t="str">
        <f t="shared" si="217"/>
        <v/>
      </c>
      <c r="T2779" s="6" t="str">
        <f>IF($L2779="None","",IF(ISERROR(VLOOKUP($L2779,Info!$B$4:$B$266,1,FALSE)),"",VLOOKUP($L2779,Info!$B$4:$L$266,11,FALSE)))</f>
        <v/>
      </c>
      <c r="U2779" s="1"/>
      <c r="V2779" s="1"/>
      <c r="W2779" s="1"/>
      <c r="X2779" s="1" t="str">
        <f>IF($L2779="None","",IF(ISERROR(VLOOKUP($L2779,Info!$B$4:$B$266,1,FALSE)),"",IF(OR(W2779="Metallic Liquid Tight",W2779="Non-Metallic Liquid Tight",W2779="LSZH",W2779="Greenfield"),VLOOKUP($L2779,Info!$B$4:$L$266,7,FALSE),"N/A")))</f>
        <v/>
      </c>
      <c r="Y2779" s="1"/>
      <c r="Z2779" s="96" t="str">
        <f>IF($L2779="None","",IF(ISERROR(VLOOKUP($L2779,Info!$B$4:$B$266,1,FALSE)),"",VLOOKUP($L2779,Info!$B$4:$L$266,9,FALSE)))</f>
        <v/>
      </c>
      <c r="AA2779" s="96" t="str">
        <f>IF($L2779="None","",IF(ISERROR(VLOOKUP($L2779,Info!$B$4:$B$266,1,FALSE)),"",VLOOKUP($L2779,Info!$B$4:$L$266,8,FALSE)))</f>
        <v/>
      </c>
      <c r="AB2779" s="96" t="str">
        <f>IF($L2779="None","",IF(ISERROR(VLOOKUP($L2779,Info!$B$4:$B$266,1,FALSE)),"",VLOOKUP($L2779,Info!$B$4:$L$266,10,FALSE)))</f>
        <v/>
      </c>
      <c r="AC2779" s="1" t="str">
        <f>IF(W2779="SO Cable","Black,White",IF(O2779="","",IF(P2779="","",IF($J$12&lt;&gt;"ABC",IF(P2779&lt;="250",VLOOKUP(O2779,Info!$AZ$4:$BB$22,3,FALSE),VLOOKUP(O2779,Info!$AZ$23:$BB$39,3,FALSE)),IF(P2779&lt;="250",VLOOKUP(O2779,Info!$AO$4:$AQ$22,3,FALSE),VLOOKUP(O2779,Info!$AO$23:$AP$39,3,FALSE))))))</f>
        <v/>
      </c>
      <c r="AD2779" s="1"/>
      <c r="AE2779" s="1" t="str">
        <f>IF($L2779="None","",IF(ISERROR(VLOOKUP($L2779,Info!$B$4:$B$266,1,FALSE)),"",VLOOKUP($L2779,Info!$B$4:$L$266,4,FALSE)))</f>
        <v/>
      </c>
      <c r="AF2779" s="1" t="str">
        <f>IF($L2779="None","",IF(ISERROR(VLOOKUP($L2779,Info!$B$4:$B$266,1,FALSE)),"",VLOOKUP($L2779,Info!$B$4:$L$266,6,FALSE)))</f>
        <v/>
      </c>
      <c r="AG2779" s="1"/>
      <c r="AH2779" s="33" t="str" cm="1">
        <f t="array" ref="AH2779">IF(AND(L2779&lt;&gt;"",O2779&lt;&gt;"",R2779:S2779&lt;&gt;"",W2779:X2779&lt;&gt;"",Z2779:AA2779&lt;&gt;"",AC2779&lt;&gt;""),"Good","Bad")</f>
        <v>Bad</v>
      </c>
      <c r="AL2779" t="str" cm="1">
        <f t="array" ref="AL2779">IF(R2779&gt;0,_xlfn.IFS(COUNTIF($L$20:L2779,"&lt;&gt;")&lt;101,1,COUNTIF($L$20:L2779,"&lt;&gt;")&lt;201,2,COUNTIF($L$20:L2779,"&lt;&gt;")&lt;301,3,COUNTIF($L$20:L2779,"&lt;&gt;")&lt;401,4,COUNTIF($L$20:L2779,"&lt;&gt;")&lt;501,5,COUNTIF($L$20:L2779,"&lt;&gt;")&lt;601,6,COUNTIF($L$20:L2779,"&lt;&gt;")&lt;701,7,COUNTIF($L$20:L2779,"&lt;&gt;")&lt;801,8,COUNTIF($L$20:L2779,"&lt;&gt;")&lt;901,9,COUNTIF($L$20:L2779,"&lt;&gt;")&lt;1001,10,COUNTIF($L$20:L2779,"&lt;&gt;")&lt;1101,11,COUNTIF($L$20:L2779,"&lt;&gt;")&lt;1201,12,COUNTIF($L$20:L2779,"&lt;&gt;")&lt;1301,13,COUNTIF($L$20:L2779,"&lt;&gt;")&lt;1401,14,COUNTIF($L$20:L2779,"&lt;&gt;")&lt;1501,15,COUNTIF($L$20:L2779,"&lt;&gt;")&lt;1601,16,COUNTIF($L$20:L2779,"&lt;&gt;")&lt;1701,17,COUNTIF($L$20:L2779,"&lt;&gt;")&lt;1801,18,COUNTIF($L$20:L2779,"&lt;&gt;")&lt;1901,19,COUNTIF($L$20:L2779,"&lt;&gt;")&lt;2001,20,COUNTIF($L$20:L2779,"&lt;&gt;")&lt;2101,21,COUNTIF($L$20:L2779,"&lt;&gt;")&lt;2201,22,COUNTIF($L$20:L2779,"&lt;&gt;")&lt;2301,23,COUNTIF($L$20:L2779,"&lt;&gt;")&lt;2401,24,COUNTIF($L$20:L2779,"&lt;&gt;")&lt;2501,25,COUNTIF($L$20:L2779,"&lt;&gt;")&lt;2601,26,COUNTIF($L$20:L2779,"&lt;&gt;")&lt;2701,27,COUNTIF($L$20:L2779,"&lt;&gt;")&lt;2801,28,COUNTIF($L$20:L2779,"&lt;&gt;")&lt;2901,29,COUNTIF($L$20:L2779,"&lt;&gt;")&lt;3001,30),"")</f>
        <v/>
      </c>
      <c r="AM2779" t="str">
        <f t="shared" si="215"/>
        <v/>
      </c>
      <c r="AN2779" t="str">
        <f t="shared" si="219"/>
        <v/>
      </c>
      <c r="AP2779" t="str">
        <f t="shared" si="218"/>
        <v/>
      </c>
      <c r="AQ2779" t="str">
        <f>IF(AO2779="","",COUNTIFS(AM2779:$AM$3019,AO2779))</f>
        <v/>
      </c>
    </row>
    <row r="2780" spans="1:43" x14ac:dyDescent="0.25">
      <c r="A2780" s="6" t="str">
        <f>IF(COUNT($A$20:A2779)&lt;&gt;$B$4,IF(A2779="","",A2779+1),"")</f>
        <v/>
      </c>
      <c r="B2780" s="3"/>
      <c r="C2780" s="3"/>
      <c r="D2780" s="122"/>
      <c r="E2780" s="3"/>
      <c r="F2780" s="3"/>
      <c r="G2780" s="3"/>
      <c r="H2780" s="3"/>
      <c r="I2780" s="120"/>
      <c r="J2780" s="3"/>
      <c r="K2780" s="95" t="str" cm="1">
        <f t="array" ref="K2780">IF(OR($J$14 = "A",$J$14 = "B",$J$14 = "C"),IF(I2780="","",IF(LEN(I2780)&gt;2,_xlfn.IFS(ISNUMBER(SEARCH("_",I2780)),I2780,ISNUMBER(SEARCH(", ",I2780)),SUBSTITUTE(I2780,", ","_"),ISNUMBER(SEARCH("/ ",I2780)),SUBSTITUTE(I2780,"/ ","_"),ISNUMBER(SEARCH(",",I2780)),SUBSTITUTE(I2780,",","_"),ISNUMBER(SEARCH("/",I2780)),SUBSTITUTE(I2780,"/","_"),ISNUMBER(SEARCH("",I2780)),I2780),I2780)),IF(OR($J$14 = "J",$J$14 = "K"),"",IF(D2780="","",IF(LEN(D2780)&gt;2,_xlfn.IFS(ISNUMBER(SEARCH("_",D2780)),D2780,ISNUMBER(SEARCH(", ",D2780)),SUBSTITUTE(D2780,", ","_"),ISNUMBER(SEARCH("/ ",D2780)),SUBSTITUTE(D2780,"/ ","_"),ISNUMBER(SEARCH(",",D2780)),SUBSTITUTE(D2780,",","_"),ISNUMBER(SEARCH("/",D2780)),SUBSTITUTE(D2780,"/","_"),ISNUMBER(SEARCH("",D2780)),D2780),D2780))))</f>
        <v/>
      </c>
      <c r="L2780" s="1"/>
      <c r="M2780" s="1" t="str">
        <f t="shared" si="216"/>
        <v/>
      </c>
      <c r="N2780" s="94" t="str">
        <f>IF($L2780="None","",IF(ISERROR(VLOOKUP($L2780,Info!$B$4:$B$266,1,FALSE)),"",VLOOKUP($L2780,Info!$B$4:$L$266,5,FALSE)))</f>
        <v/>
      </c>
      <c r="O2780" s="94" t="str">
        <f>IF(K2780="","",IF(AND($J$12&lt;&gt;"ABC",N2780="3"),"BAC",IF(N2780="3","ABC",IF($J$12&lt;&gt;"ABC",IF($J$10="Standard",VLOOKUP(K2780,Info!$BE$4:$BF$481,2,FALSE),VLOOKUP(K2780,Info!$BI$4:$BJ$482,2,FALSE)),IF($J$10="Standard",VLOOKUP(K2780,Info!$AG$4:$AH$2994,2,FALSE),VLOOKUP(K2780,Info!$AK$4:$AL$2997,2,FALSE))))))</f>
        <v/>
      </c>
      <c r="P2780" s="94" t="str">
        <f>IF($L2780="None","",IF(ISERROR(VLOOKUP($L2780,Info!$B$4:$B$266,1,FALSE)),"",VLOOKUP($L2780,Info!$B$4:$L$266,3,FALSE)))</f>
        <v/>
      </c>
      <c r="Q2780" s="96" t="str">
        <f>IF($L2780="None","",IF(ISERROR(VLOOKUP($L2780,Info!$B$4:$B$266,1,FALSE)),"",VLOOKUP($L2780,Info!$B$4:$L$266,4,FALSE)))</f>
        <v/>
      </c>
      <c r="R2780" s="1"/>
      <c r="S2780" s="6" t="str">
        <f t="shared" si="217"/>
        <v/>
      </c>
      <c r="T2780" s="6" t="str">
        <f>IF($L2780="None","",IF(ISERROR(VLOOKUP($L2780,Info!$B$4:$B$266,1,FALSE)),"",VLOOKUP($L2780,Info!$B$4:$L$266,11,FALSE)))</f>
        <v/>
      </c>
      <c r="U2780" s="1"/>
      <c r="V2780" s="1"/>
      <c r="W2780" s="1"/>
      <c r="X2780" s="1" t="str">
        <f>IF($L2780="None","",IF(ISERROR(VLOOKUP($L2780,Info!$B$4:$B$266,1,FALSE)),"",IF(OR(W2780="Metallic Liquid Tight",W2780="Non-Metallic Liquid Tight",W2780="LSZH",W2780="Greenfield"),VLOOKUP($L2780,Info!$B$4:$L$266,7,FALSE),"N/A")))</f>
        <v/>
      </c>
      <c r="Y2780" s="1"/>
      <c r="Z2780" s="96" t="str">
        <f>IF($L2780="None","",IF(ISERROR(VLOOKUP($L2780,Info!$B$4:$B$266,1,FALSE)),"",VLOOKUP($L2780,Info!$B$4:$L$266,9,FALSE)))</f>
        <v/>
      </c>
      <c r="AA2780" s="96" t="str">
        <f>IF($L2780="None","",IF(ISERROR(VLOOKUP($L2780,Info!$B$4:$B$266,1,FALSE)),"",VLOOKUP($L2780,Info!$B$4:$L$266,8,FALSE)))</f>
        <v/>
      </c>
      <c r="AB2780" s="96" t="str">
        <f>IF($L2780="None","",IF(ISERROR(VLOOKUP($L2780,Info!$B$4:$B$266,1,FALSE)),"",VLOOKUP($L2780,Info!$B$4:$L$266,10,FALSE)))</f>
        <v/>
      </c>
      <c r="AC2780" s="1" t="str">
        <f>IF(W2780="SO Cable","Black,White",IF(O2780="","",IF(P2780="","",IF($J$12&lt;&gt;"ABC",IF(P2780&lt;="250",VLOOKUP(O2780,Info!$AZ$4:$BB$22,3,FALSE),VLOOKUP(O2780,Info!$AZ$23:$BB$39,3,FALSE)),IF(P2780&lt;="250",VLOOKUP(O2780,Info!$AO$4:$AQ$22,3,FALSE),VLOOKUP(O2780,Info!$AO$23:$AP$39,3,FALSE))))))</f>
        <v/>
      </c>
      <c r="AD2780" s="1"/>
      <c r="AE2780" s="1" t="str">
        <f>IF($L2780="None","",IF(ISERROR(VLOOKUP($L2780,Info!$B$4:$B$266,1,FALSE)),"",VLOOKUP($L2780,Info!$B$4:$L$266,4,FALSE)))</f>
        <v/>
      </c>
      <c r="AF2780" s="1" t="str">
        <f>IF($L2780="None","",IF(ISERROR(VLOOKUP($L2780,Info!$B$4:$B$266,1,FALSE)),"",VLOOKUP($L2780,Info!$B$4:$L$266,6,FALSE)))</f>
        <v/>
      </c>
      <c r="AG2780" s="1"/>
      <c r="AH2780" s="33" t="str" cm="1">
        <f t="array" ref="AH2780">IF(AND(L2780&lt;&gt;"",O2780&lt;&gt;"",R2780:S2780&lt;&gt;"",W2780:X2780&lt;&gt;"",Z2780:AA2780&lt;&gt;"",AC2780&lt;&gt;""),"Good","Bad")</f>
        <v>Bad</v>
      </c>
      <c r="AL2780" t="str" cm="1">
        <f t="array" ref="AL2780">IF(R2780&gt;0,_xlfn.IFS(COUNTIF($L$20:L2780,"&lt;&gt;")&lt;101,1,COUNTIF($L$20:L2780,"&lt;&gt;")&lt;201,2,COUNTIF($L$20:L2780,"&lt;&gt;")&lt;301,3,COUNTIF($L$20:L2780,"&lt;&gt;")&lt;401,4,COUNTIF($L$20:L2780,"&lt;&gt;")&lt;501,5,COUNTIF($L$20:L2780,"&lt;&gt;")&lt;601,6,COUNTIF($L$20:L2780,"&lt;&gt;")&lt;701,7,COUNTIF($L$20:L2780,"&lt;&gt;")&lt;801,8,COUNTIF($L$20:L2780,"&lt;&gt;")&lt;901,9,COUNTIF($L$20:L2780,"&lt;&gt;")&lt;1001,10,COUNTIF($L$20:L2780,"&lt;&gt;")&lt;1101,11,COUNTIF($L$20:L2780,"&lt;&gt;")&lt;1201,12,COUNTIF($L$20:L2780,"&lt;&gt;")&lt;1301,13,COUNTIF($L$20:L2780,"&lt;&gt;")&lt;1401,14,COUNTIF($L$20:L2780,"&lt;&gt;")&lt;1501,15,COUNTIF($L$20:L2780,"&lt;&gt;")&lt;1601,16,COUNTIF($L$20:L2780,"&lt;&gt;")&lt;1701,17,COUNTIF($L$20:L2780,"&lt;&gt;")&lt;1801,18,COUNTIF($L$20:L2780,"&lt;&gt;")&lt;1901,19,COUNTIF($L$20:L2780,"&lt;&gt;")&lt;2001,20,COUNTIF($L$20:L2780,"&lt;&gt;")&lt;2101,21,COUNTIF($L$20:L2780,"&lt;&gt;")&lt;2201,22,COUNTIF($L$20:L2780,"&lt;&gt;")&lt;2301,23,COUNTIF($L$20:L2780,"&lt;&gt;")&lt;2401,24,COUNTIF($L$20:L2780,"&lt;&gt;")&lt;2501,25,COUNTIF($L$20:L2780,"&lt;&gt;")&lt;2601,26,COUNTIF($L$20:L2780,"&lt;&gt;")&lt;2701,27,COUNTIF($L$20:L2780,"&lt;&gt;")&lt;2801,28,COUNTIF($L$20:L2780,"&lt;&gt;")&lt;2901,29,COUNTIF($L$20:L2780,"&lt;&gt;")&lt;3001,30),"")</f>
        <v/>
      </c>
      <c r="AM2780" t="str">
        <f t="shared" si="215"/>
        <v/>
      </c>
      <c r="AN2780" t="str">
        <f t="shared" si="219"/>
        <v/>
      </c>
      <c r="AP2780" t="str">
        <f t="shared" si="218"/>
        <v/>
      </c>
      <c r="AQ2780" t="str">
        <f>IF(AO2780="","",COUNTIFS(AM2780:$AM$3019,AO2780))</f>
        <v/>
      </c>
    </row>
    <row r="2781" spans="1:43" x14ac:dyDescent="0.25">
      <c r="A2781" s="6" t="str">
        <f>IF(COUNT($A$20:A2780)&lt;&gt;$B$4,IF(A2780="","",A2780+1),"")</f>
        <v/>
      </c>
      <c r="B2781" s="3"/>
      <c r="C2781" s="3"/>
      <c r="D2781" s="122"/>
      <c r="E2781" s="3"/>
      <c r="F2781" s="3"/>
      <c r="G2781" s="3"/>
      <c r="H2781" s="3"/>
      <c r="I2781" s="120"/>
      <c r="J2781" s="3"/>
      <c r="K2781" s="95" t="str" cm="1">
        <f t="array" ref="K2781">IF(OR($J$14 = "A",$J$14 = "B",$J$14 = "C"),IF(I2781="","",IF(LEN(I2781)&gt;2,_xlfn.IFS(ISNUMBER(SEARCH("_",I2781)),I2781,ISNUMBER(SEARCH(", ",I2781)),SUBSTITUTE(I2781,", ","_"),ISNUMBER(SEARCH("/ ",I2781)),SUBSTITUTE(I2781,"/ ","_"),ISNUMBER(SEARCH(",",I2781)),SUBSTITUTE(I2781,",","_"),ISNUMBER(SEARCH("/",I2781)),SUBSTITUTE(I2781,"/","_"),ISNUMBER(SEARCH("",I2781)),I2781),I2781)),IF(OR($J$14 = "J",$J$14 = "K"),"",IF(D2781="","",IF(LEN(D2781)&gt;2,_xlfn.IFS(ISNUMBER(SEARCH("_",D2781)),D2781,ISNUMBER(SEARCH(", ",D2781)),SUBSTITUTE(D2781,", ","_"),ISNUMBER(SEARCH("/ ",D2781)),SUBSTITUTE(D2781,"/ ","_"),ISNUMBER(SEARCH(",",D2781)),SUBSTITUTE(D2781,",","_"),ISNUMBER(SEARCH("/",D2781)),SUBSTITUTE(D2781,"/","_"),ISNUMBER(SEARCH("",D2781)),D2781),D2781))))</f>
        <v/>
      </c>
      <c r="L2781" s="1"/>
      <c r="M2781" s="1" t="str">
        <f t="shared" si="216"/>
        <v/>
      </c>
      <c r="N2781" s="94" t="str">
        <f>IF($L2781="None","",IF(ISERROR(VLOOKUP($L2781,Info!$B$4:$B$266,1,FALSE)),"",VLOOKUP($L2781,Info!$B$4:$L$266,5,FALSE)))</f>
        <v/>
      </c>
      <c r="O2781" s="94" t="str">
        <f>IF(K2781="","",IF(AND($J$12&lt;&gt;"ABC",N2781="3"),"BAC",IF(N2781="3","ABC",IF($J$12&lt;&gt;"ABC",IF($J$10="Standard",VLOOKUP(K2781,Info!$BE$4:$BF$481,2,FALSE),VLOOKUP(K2781,Info!$BI$4:$BJ$482,2,FALSE)),IF($J$10="Standard",VLOOKUP(K2781,Info!$AG$4:$AH$2994,2,FALSE),VLOOKUP(K2781,Info!$AK$4:$AL$2997,2,FALSE))))))</f>
        <v/>
      </c>
      <c r="P2781" s="94" t="str">
        <f>IF($L2781="None","",IF(ISERROR(VLOOKUP($L2781,Info!$B$4:$B$266,1,FALSE)),"",VLOOKUP($L2781,Info!$B$4:$L$266,3,FALSE)))</f>
        <v/>
      </c>
      <c r="Q2781" s="96" t="str">
        <f>IF($L2781="None","",IF(ISERROR(VLOOKUP($L2781,Info!$B$4:$B$266,1,FALSE)),"",VLOOKUP($L2781,Info!$B$4:$L$266,4,FALSE)))</f>
        <v/>
      </c>
      <c r="R2781" s="1"/>
      <c r="S2781" s="6" t="str">
        <f t="shared" si="217"/>
        <v/>
      </c>
      <c r="T2781" s="6" t="str">
        <f>IF($L2781="None","",IF(ISERROR(VLOOKUP($L2781,Info!$B$4:$B$266,1,FALSE)),"",VLOOKUP($L2781,Info!$B$4:$L$266,11,FALSE)))</f>
        <v/>
      </c>
      <c r="U2781" s="1"/>
      <c r="V2781" s="1"/>
      <c r="W2781" s="1"/>
      <c r="X2781" s="1" t="str">
        <f>IF($L2781="None","",IF(ISERROR(VLOOKUP($L2781,Info!$B$4:$B$266,1,FALSE)),"",IF(OR(W2781="Metallic Liquid Tight",W2781="Non-Metallic Liquid Tight",W2781="LSZH",W2781="Greenfield"),VLOOKUP($L2781,Info!$B$4:$L$266,7,FALSE),"N/A")))</f>
        <v/>
      </c>
      <c r="Y2781" s="1"/>
      <c r="Z2781" s="96" t="str">
        <f>IF($L2781="None","",IF(ISERROR(VLOOKUP($L2781,Info!$B$4:$B$266,1,FALSE)),"",VLOOKUP($L2781,Info!$B$4:$L$266,9,FALSE)))</f>
        <v/>
      </c>
      <c r="AA2781" s="96" t="str">
        <f>IF($L2781="None","",IF(ISERROR(VLOOKUP($L2781,Info!$B$4:$B$266,1,FALSE)),"",VLOOKUP($L2781,Info!$B$4:$L$266,8,FALSE)))</f>
        <v/>
      </c>
      <c r="AB2781" s="96" t="str">
        <f>IF($L2781="None","",IF(ISERROR(VLOOKUP($L2781,Info!$B$4:$B$266,1,FALSE)),"",VLOOKUP($L2781,Info!$B$4:$L$266,10,FALSE)))</f>
        <v/>
      </c>
      <c r="AC2781" s="1" t="str">
        <f>IF(W2781="SO Cable","Black,White",IF(O2781="","",IF(P2781="","",IF($J$12&lt;&gt;"ABC",IF(P2781&lt;="250",VLOOKUP(O2781,Info!$AZ$4:$BB$22,3,FALSE),VLOOKUP(O2781,Info!$AZ$23:$BB$39,3,FALSE)),IF(P2781&lt;="250",VLOOKUP(O2781,Info!$AO$4:$AQ$22,3,FALSE),VLOOKUP(O2781,Info!$AO$23:$AP$39,3,FALSE))))))</f>
        <v/>
      </c>
      <c r="AD2781" s="1"/>
      <c r="AE2781" s="1" t="str">
        <f>IF($L2781="None","",IF(ISERROR(VLOOKUP($L2781,Info!$B$4:$B$266,1,FALSE)),"",VLOOKUP($L2781,Info!$B$4:$L$266,4,FALSE)))</f>
        <v/>
      </c>
      <c r="AF2781" s="1" t="str">
        <f>IF($L2781="None","",IF(ISERROR(VLOOKUP($L2781,Info!$B$4:$B$266,1,FALSE)),"",VLOOKUP($L2781,Info!$B$4:$L$266,6,FALSE)))</f>
        <v/>
      </c>
      <c r="AG2781" s="1"/>
      <c r="AH2781" s="33" t="str" cm="1">
        <f t="array" ref="AH2781">IF(AND(L2781&lt;&gt;"",O2781&lt;&gt;"",R2781:S2781&lt;&gt;"",W2781:X2781&lt;&gt;"",Z2781:AA2781&lt;&gt;"",AC2781&lt;&gt;""),"Good","Bad")</f>
        <v>Bad</v>
      </c>
      <c r="AL2781" t="str" cm="1">
        <f t="array" ref="AL2781">IF(R2781&gt;0,_xlfn.IFS(COUNTIF($L$20:L2781,"&lt;&gt;")&lt;101,1,COUNTIF($L$20:L2781,"&lt;&gt;")&lt;201,2,COUNTIF($L$20:L2781,"&lt;&gt;")&lt;301,3,COUNTIF($L$20:L2781,"&lt;&gt;")&lt;401,4,COUNTIF($L$20:L2781,"&lt;&gt;")&lt;501,5,COUNTIF($L$20:L2781,"&lt;&gt;")&lt;601,6,COUNTIF($L$20:L2781,"&lt;&gt;")&lt;701,7,COUNTIF($L$20:L2781,"&lt;&gt;")&lt;801,8,COUNTIF($L$20:L2781,"&lt;&gt;")&lt;901,9,COUNTIF($L$20:L2781,"&lt;&gt;")&lt;1001,10,COUNTIF($L$20:L2781,"&lt;&gt;")&lt;1101,11,COUNTIF($L$20:L2781,"&lt;&gt;")&lt;1201,12,COUNTIF($L$20:L2781,"&lt;&gt;")&lt;1301,13,COUNTIF($L$20:L2781,"&lt;&gt;")&lt;1401,14,COUNTIF($L$20:L2781,"&lt;&gt;")&lt;1501,15,COUNTIF($L$20:L2781,"&lt;&gt;")&lt;1601,16,COUNTIF($L$20:L2781,"&lt;&gt;")&lt;1701,17,COUNTIF($L$20:L2781,"&lt;&gt;")&lt;1801,18,COUNTIF($L$20:L2781,"&lt;&gt;")&lt;1901,19,COUNTIF($L$20:L2781,"&lt;&gt;")&lt;2001,20,COUNTIF($L$20:L2781,"&lt;&gt;")&lt;2101,21,COUNTIF($L$20:L2781,"&lt;&gt;")&lt;2201,22,COUNTIF($L$20:L2781,"&lt;&gt;")&lt;2301,23,COUNTIF($L$20:L2781,"&lt;&gt;")&lt;2401,24,COUNTIF($L$20:L2781,"&lt;&gt;")&lt;2501,25,COUNTIF($L$20:L2781,"&lt;&gt;")&lt;2601,26,COUNTIF($L$20:L2781,"&lt;&gt;")&lt;2701,27,COUNTIF($L$20:L2781,"&lt;&gt;")&lt;2801,28,COUNTIF($L$20:L2781,"&lt;&gt;")&lt;2901,29,COUNTIF($L$20:L2781,"&lt;&gt;")&lt;3001,30),"")</f>
        <v/>
      </c>
      <c r="AM2781" t="str">
        <f t="shared" si="215"/>
        <v/>
      </c>
      <c r="AN2781" t="str">
        <f t="shared" si="219"/>
        <v/>
      </c>
      <c r="AP2781" t="str">
        <f t="shared" si="218"/>
        <v/>
      </c>
      <c r="AQ2781" t="str">
        <f>IF(AO2781="","",COUNTIFS(AM2781:$AM$3019,AO2781))</f>
        <v/>
      </c>
    </row>
    <row r="2782" spans="1:43" x14ac:dyDescent="0.25">
      <c r="A2782" s="6" t="str">
        <f>IF(COUNT($A$20:A2781)&lt;&gt;$B$4,IF(A2781="","",A2781+1),"")</f>
        <v/>
      </c>
      <c r="B2782" s="3"/>
      <c r="C2782" s="3"/>
      <c r="D2782" s="122"/>
      <c r="E2782" s="3"/>
      <c r="F2782" s="3"/>
      <c r="G2782" s="3"/>
      <c r="H2782" s="3"/>
      <c r="I2782" s="120"/>
      <c r="J2782" s="3"/>
      <c r="K2782" s="95" t="str" cm="1">
        <f t="array" ref="K2782">IF(OR($J$14 = "A",$J$14 = "B",$J$14 = "C"),IF(I2782="","",IF(LEN(I2782)&gt;2,_xlfn.IFS(ISNUMBER(SEARCH("_",I2782)),I2782,ISNUMBER(SEARCH(", ",I2782)),SUBSTITUTE(I2782,", ","_"),ISNUMBER(SEARCH("/ ",I2782)),SUBSTITUTE(I2782,"/ ","_"),ISNUMBER(SEARCH(",",I2782)),SUBSTITUTE(I2782,",","_"),ISNUMBER(SEARCH("/",I2782)),SUBSTITUTE(I2782,"/","_"),ISNUMBER(SEARCH("",I2782)),I2782),I2782)),IF(OR($J$14 = "J",$J$14 = "K"),"",IF(D2782="","",IF(LEN(D2782)&gt;2,_xlfn.IFS(ISNUMBER(SEARCH("_",D2782)),D2782,ISNUMBER(SEARCH(", ",D2782)),SUBSTITUTE(D2782,", ","_"),ISNUMBER(SEARCH("/ ",D2782)),SUBSTITUTE(D2782,"/ ","_"),ISNUMBER(SEARCH(",",D2782)),SUBSTITUTE(D2782,",","_"),ISNUMBER(SEARCH("/",D2782)),SUBSTITUTE(D2782,"/","_"),ISNUMBER(SEARCH("",D2782)),D2782),D2782))))</f>
        <v/>
      </c>
      <c r="L2782" s="1"/>
      <c r="M2782" s="1" t="str">
        <f t="shared" si="216"/>
        <v/>
      </c>
      <c r="N2782" s="94" t="str">
        <f>IF($L2782="None","",IF(ISERROR(VLOOKUP($L2782,Info!$B$4:$B$266,1,FALSE)),"",VLOOKUP($L2782,Info!$B$4:$L$266,5,FALSE)))</f>
        <v/>
      </c>
      <c r="O2782" s="94" t="str">
        <f>IF(K2782="","",IF(AND($J$12&lt;&gt;"ABC",N2782="3"),"BAC",IF(N2782="3","ABC",IF($J$12&lt;&gt;"ABC",IF($J$10="Standard",VLOOKUP(K2782,Info!$BE$4:$BF$481,2,FALSE),VLOOKUP(K2782,Info!$BI$4:$BJ$482,2,FALSE)),IF($J$10="Standard",VLOOKUP(K2782,Info!$AG$4:$AH$2994,2,FALSE),VLOOKUP(K2782,Info!$AK$4:$AL$2997,2,FALSE))))))</f>
        <v/>
      </c>
      <c r="P2782" s="94" t="str">
        <f>IF($L2782="None","",IF(ISERROR(VLOOKUP($L2782,Info!$B$4:$B$266,1,FALSE)),"",VLOOKUP($L2782,Info!$B$4:$L$266,3,FALSE)))</f>
        <v/>
      </c>
      <c r="Q2782" s="96" t="str">
        <f>IF($L2782="None","",IF(ISERROR(VLOOKUP($L2782,Info!$B$4:$B$266,1,FALSE)),"",VLOOKUP($L2782,Info!$B$4:$L$266,4,FALSE)))</f>
        <v/>
      </c>
      <c r="R2782" s="1"/>
      <c r="S2782" s="6" t="str">
        <f t="shared" si="217"/>
        <v/>
      </c>
      <c r="T2782" s="6" t="str">
        <f>IF($L2782="None","",IF(ISERROR(VLOOKUP($L2782,Info!$B$4:$B$266,1,FALSE)),"",VLOOKUP($L2782,Info!$B$4:$L$266,11,FALSE)))</f>
        <v/>
      </c>
      <c r="U2782" s="1"/>
      <c r="V2782" s="1"/>
      <c r="W2782" s="1"/>
      <c r="X2782" s="1" t="str">
        <f>IF($L2782="None","",IF(ISERROR(VLOOKUP($L2782,Info!$B$4:$B$266,1,FALSE)),"",IF(OR(W2782="Metallic Liquid Tight",W2782="Non-Metallic Liquid Tight",W2782="LSZH",W2782="Greenfield"),VLOOKUP($L2782,Info!$B$4:$L$266,7,FALSE),"N/A")))</f>
        <v/>
      </c>
      <c r="Y2782" s="1"/>
      <c r="Z2782" s="96" t="str">
        <f>IF($L2782="None","",IF(ISERROR(VLOOKUP($L2782,Info!$B$4:$B$266,1,FALSE)),"",VLOOKUP($L2782,Info!$B$4:$L$266,9,FALSE)))</f>
        <v/>
      </c>
      <c r="AA2782" s="96" t="str">
        <f>IF($L2782="None","",IF(ISERROR(VLOOKUP($L2782,Info!$B$4:$B$266,1,FALSE)),"",VLOOKUP($L2782,Info!$B$4:$L$266,8,FALSE)))</f>
        <v/>
      </c>
      <c r="AB2782" s="96" t="str">
        <f>IF($L2782="None","",IF(ISERROR(VLOOKUP($L2782,Info!$B$4:$B$266,1,FALSE)),"",VLOOKUP($L2782,Info!$B$4:$L$266,10,FALSE)))</f>
        <v/>
      </c>
      <c r="AC2782" s="1" t="str">
        <f>IF(W2782="SO Cable","Black,White",IF(O2782="","",IF(P2782="","",IF($J$12&lt;&gt;"ABC",IF(P2782&lt;="250",VLOOKUP(O2782,Info!$AZ$4:$BB$22,3,FALSE),VLOOKUP(O2782,Info!$AZ$23:$BB$39,3,FALSE)),IF(P2782&lt;="250",VLOOKUP(O2782,Info!$AO$4:$AQ$22,3,FALSE),VLOOKUP(O2782,Info!$AO$23:$AP$39,3,FALSE))))))</f>
        <v/>
      </c>
      <c r="AD2782" s="1"/>
      <c r="AE2782" s="1" t="str">
        <f>IF($L2782="None","",IF(ISERROR(VLOOKUP($L2782,Info!$B$4:$B$266,1,FALSE)),"",VLOOKUP($L2782,Info!$B$4:$L$266,4,FALSE)))</f>
        <v/>
      </c>
      <c r="AF2782" s="1" t="str">
        <f>IF($L2782="None","",IF(ISERROR(VLOOKUP($L2782,Info!$B$4:$B$266,1,FALSE)),"",VLOOKUP($L2782,Info!$B$4:$L$266,6,FALSE)))</f>
        <v/>
      </c>
      <c r="AG2782" s="1"/>
      <c r="AH2782" s="33" t="str" cm="1">
        <f t="array" ref="AH2782">IF(AND(L2782&lt;&gt;"",O2782&lt;&gt;"",R2782:S2782&lt;&gt;"",W2782:X2782&lt;&gt;"",Z2782:AA2782&lt;&gt;"",AC2782&lt;&gt;""),"Good","Bad")</f>
        <v>Bad</v>
      </c>
      <c r="AL2782" t="str" cm="1">
        <f t="array" ref="AL2782">IF(R2782&gt;0,_xlfn.IFS(COUNTIF($L$20:L2782,"&lt;&gt;")&lt;101,1,COUNTIF($L$20:L2782,"&lt;&gt;")&lt;201,2,COUNTIF($L$20:L2782,"&lt;&gt;")&lt;301,3,COUNTIF($L$20:L2782,"&lt;&gt;")&lt;401,4,COUNTIF($L$20:L2782,"&lt;&gt;")&lt;501,5,COUNTIF($L$20:L2782,"&lt;&gt;")&lt;601,6,COUNTIF($L$20:L2782,"&lt;&gt;")&lt;701,7,COUNTIF($L$20:L2782,"&lt;&gt;")&lt;801,8,COUNTIF($L$20:L2782,"&lt;&gt;")&lt;901,9,COUNTIF($L$20:L2782,"&lt;&gt;")&lt;1001,10,COUNTIF($L$20:L2782,"&lt;&gt;")&lt;1101,11,COUNTIF($L$20:L2782,"&lt;&gt;")&lt;1201,12,COUNTIF($L$20:L2782,"&lt;&gt;")&lt;1301,13,COUNTIF($L$20:L2782,"&lt;&gt;")&lt;1401,14,COUNTIF($L$20:L2782,"&lt;&gt;")&lt;1501,15,COUNTIF($L$20:L2782,"&lt;&gt;")&lt;1601,16,COUNTIF($L$20:L2782,"&lt;&gt;")&lt;1701,17,COUNTIF($L$20:L2782,"&lt;&gt;")&lt;1801,18,COUNTIF($L$20:L2782,"&lt;&gt;")&lt;1901,19,COUNTIF($L$20:L2782,"&lt;&gt;")&lt;2001,20,COUNTIF($L$20:L2782,"&lt;&gt;")&lt;2101,21,COUNTIF($L$20:L2782,"&lt;&gt;")&lt;2201,22,COUNTIF($L$20:L2782,"&lt;&gt;")&lt;2301,23,COUNTIF($L$20:L2782,"&lt;&gt;")&lt;2401,24,COUNTIF($L$20:L2782,"&lt;&gt;")&lt;2501,25,COUNTIF($L$20:L2782,"&lt;&gt;")&lt;2601,26,COUNTIF($L$20:L2782,"&lt;&gt;")&lt;2701,27,COUNTIF($L$20:L2782,"&lt;&gt;")&lt;2801,28,COUNTIF($L$20:L2782,"&lt;&gt;")&lt;2901,29,COUNTIF($L$20:L2782,"&lt;&gt;")&lt;3001,30),"")</f>
        <v/>
      </c>
      <c r="AM2782" t="str">
        <f t="shared" si="215"/>
        <v/>
      </c>
      <c r="AN2782" t="str">
        <f t="shared" si="219"/>
        <v/>
      </c>
      <c r="AP2782" t="str">
        <f t="shared" si="218"/>
        <v/>
      </c>
      <c r="AQ2782" t="str">
        <f>IF(AO2782="","",COUNTIFS(AM2782:$AM$3019,AO2782))</f>
        <v/>
      </c>
    </row>
    <row r="2783" spans="1:43" x14ac:dyDescent="0.25">
      <c r="A2783" s="6" t="str">
        <f>IF(COUNT($A$20:A2782)&lt;&gt;$B$4,IF(A2782="","",A2782+1),"")</f>
        <v/>
      </c>
      <c r="B2783" s="3"/>
      <c r="C2783" s="3"/>
      <c r="D2783" s="122"/>
      <c r="E2783" s="3"/>
      <c r="F2783" s="3"/>
      <c r="G2783" s="3"/>
      <c r="H2783" s="3"/>
      <c r="I2783" s="120"/>
      <c r="J2783" s="3"/>
      <c r="K2783" s="95" t="str" cm="1">
        <f t="array" ref="K2783">IF(OR($J$14 = "A",$J$14 = "B",$J$14 = "C"),IF(I2783="","",IF(LEN(I2783)&gt;2,_xlfn.IFS(ISNUMBER(SEARCH("_",I2783)),I2783,ISNUMBER(SEARCH(", ",I2783)),SUBSTITUTE(I2783,", ","_"),ISNUMBER(SEARCH("/ ",I2783)),SUBSTITUTE(I2783,"/ ","_"),ISNUMBER(SEARCH(",",I2783)),SUBSTITUTE(I2783,",","_"),ISNUMBER(SEARCH("/",I2783)),SUBSTITUTE(I2783,"/","_"),ISNUMBER(SEARCH("",I2783)),I2783),I2783)),IF(OR($J$14 = "J",$J$14 = "K"),"",IF(D2783="","",IF(LEN(D2783)&gt;2,_xlfn.IFS(ISNUMBER(SEARCH("_",D2783)),D2783,ISNUMBER(SEARCH(", ",D2783)),SUBSTITUTE(D2783,", ","_"),ISNUMBER(SEARCH("/ ",D2783)),SUBSTITUTE(D2783,"/ ","_"),ISNUMBER(SEARCH(",",D2783)),SUBSTITUTE(D2783,",","_"),ISNUMBER(SEARCH("/",D2783)),SUBSTITUTE(D2783,"/","_"),ISNUMBER(SEARCH("",D2783)),D2783),D2783))))</f>
        <v/>
      </c>
      <c r="L2783" s="1"/>
      <c r="M2783" s="1" t="str">
        <f t="shared" si="216"/>
        <v/>
      </c>
      <c r="N2783" s="94" t="str">
        <f>IF($L2783="None","",IF(ISERROR(VLOOKUP($L2783,Info!$B$4:$B$266,1,FALSE)),"",VLOOKUP($L2783,Info!$B$4:$L$266,5,FALSE)))</f>
        <v/>
      </c>
      <c r="O2783" s="94" t="str">
        <f>IF(K2783="","",IF(AND($J$12&lt;&gt;"ABC",N2783="3"),"BAC",IF(N2783="3","ABC",IF($J$12&lt;&gt;"ABC",IF($J$10="Standard",VLOOKUP(K2783,Info!$BE$4:$BF$481,2,FALSE),VLOOKUP(K2783,Info!$BI$4:$BJ$482,2,FALSE)),IF($J$10="Standard",VLOOKUP(K2783,Info!$AG$4:$AH$2994,2,FALSE),VLOOKUP(K2783,Info!$AK$4:$AL$2997,2,FALSE))))))</f>
        <v/>
      </c>
      <c r="P2783" s="94" t="str">
        <f>IF($L2783="None","",IF(ISERROR(VLOOKUP($L2783,Info!$B$4:$B$266,1,FALSE)),"",VLOOKUP($L2783,Info!$B$4:$L$266,3,FALSE)))</f>
        <v/>
      </c>
      <c r="Q2783" s="96" t="str">
        <f>IF($L2783="None","",IF(ISERROR(VLOOKUP($L2783,Info!$B$4:$B$266,1,FALSE)),"",VLOOKUP($L2783,Info!$B$4:$L$266,4,FALSE)))</f>
        <v/>
      </c>
      <c r="R2783" s="1"/>
      <c r="S2783" s="6" t="str">
        <f t="shared" si="217"/>
        <v/>
      </c>
      <c r="T2783" s="6" t="str">
        <f>IF($L2783="None","",IF(ISERROR(VLOOKUP($L2783,Info!$B$4:$B$266,1,FALSE)),"",VLOOKUP($L2783,Info!$B$4:$L$266,11,FALSE)))</f>
        <v/>
      </c>
      <c r="U2783" s="1"/>
      <c r="V2783" s="1"/>
      <c r="W2783" s="1"/>
      <c r="X2783" s="1" t="str">
        <f>IF($L2783="None","",IF(ISERROR(VLOOKUP($L2783,Info!$B$4:$B$266,1,FALSE)),"",IF(OR(W2783="Metallic Liquid Tight",W2783="Non-Metallic Liquid Tight",W2783="LSZH",W2783="Greenfield"),VLOOKUP($L2783,Info!$B$4:$L$266,7,FALSE),"N/A")))</f>
        <v/>
      </c>
      <c r="Y2783" s="1"/>
      <c r="Z2783" s="96" t="str">
        <f>IF($L2783="None","",IF(ISERROR(VLOOKUP($L2783,Info!$B$4:$B$266,1,FALSE)),"",VLOOKUP($L2783,Info!$B$4:$L$266,9,FALSE)))</f>
        <v/>
      </c>
      <c r="AA2783" s="96" t="str">
        <f>IF($L2783="None","",IF(ISERROR(VLOOKUP($L2783,Info!$B$4:$B$266,1,FALSE)),"",VLOOKUP($L2783,Info!$B$4:$L$266,8,FALSE)))</f>
        <v/>
      </c>
      <c r="AB2783" s="96" t="str">
        <f>IF($L2783="None","",IF(ISERROR(VLOOKUP($L2783,Info!$B$4:$B$266,1,FALSE)),"",VLOOKUP($L2783,Info!$B$4:$L$266,10,FALSE)))</f>
        <v/>
      </c>
      <c r="AC2783" s="1" t="str">
        <f>IF(W2783="SO Cable","Black,White",IF(O2783="","",IF(P2783="","",IF($J$12&lt;&gt;"ABC",IF(P2783&lt;="250",VLOOKUP(O2783,Info!$AZ$4:$BB$22,3,FALSE),VLOOKUP(O2783,Info!$AZ$23:$BB$39,3,FALSE)),IF(P2783&lt;="250",VLOOKUP(O2783,Info!$AO$4:$AQ$22,3,FALSE),VLOOKUP(O2783,Info!$AO$23:$AP$39,3,FALSE))))))</f>
        <v/>
      </c>
      <c r="AD2783" s="1"/>
      <c r="AE2783" s="1" t="str">
        <f>IF($L2783="None","",IF(ISERROR(VLOOKUP($L2783,Info!$B$4:$B$266,1,FALSE)),"",VLOOKUP($L2783,Info!$B$4:$L$266,4,FALSE)))</f>
        <v/>
      </c>
      <c r="AF2783" s="1" t="str">
        <f>IF($L2783="None","",IF(ISERROR(VLOOKUP($L2783,Info!$B$4:$B$266,1,FALSE)),"",VLOOKUP($L2783,Info!$B$4:$L$266,6,FALSE)))</f>
        <v/>
      </c>
      <c r="AG2783" s="1"/>
      <c r="AH2783" s="33" t="str" cm="1">
        <f t="array" ref="AH2783">IF(AND(L2783&lt;&gt;"",O2783&lt;&gt;"",R2783:S2783&lt;&gt;"",W2783:X2783&lt;&gt;"",Z2783:AA2783&lt;&gt;"",AC2783&lt;&gt;""),"Good","Bad")</f>
        <v>Bad</v>
      </c>
      <c r="AL2783" t="str" cm="1">
        <f t="array" ref="AL2783">IF(R2783&gt;0,_xlfn.IFS(COUNTIF($L$20:L2783,"&lt;&gt;")&lt;101,1,COUNTIF($L$20:L2783,"&lt;&gt;")&lt;201,2,COUNTIF($L$20:L2783,"&lt;&gt;")&lt;301,3,COUNTIF($L$20:L2783,"&lt;&gt;")&lt;401,4,COUNTIF($L$20:L2783,"&lt;&gt;")&lt;501,5,COUNTIF($L$20:L2783,"&lt;&gt;")&lt;601,6,COUNTIF($L$20:L2783,"&lt;&gt;")&lt;701,7,COUNTIF($L$20:L2783,"&lt;&gt;")&lt;801,8,COUNTIF($L$20:L2783,"&lt;&gt;")&lt;901,9,COUNTIF($L$20:L2783,"&lt;&gt;")&lt;1001,10,COUNTIF($L$20:L2783,"&lt;&gt;")&lt;1101,11,COUNTIF($L$20:L2783,"&lt;&gt;")&lt;1201,12,COUNTIF($L$20:L2783,"&lt;&gt;")&lt;1301,13,COUNTIF($L$20:L2783,"&lt;&gt;")&lt;1401,14,COUNTIF($L$20:L2783,"&lt;&gt;")&lt;1501,15,COUNTIF($L$20:L2783,"&lt;&gt;")&lt;1601,16,COUNTIF($L$20:L2783,"&lt;&gt;")&lt;1701,17,COUNTIF($L$20:L2783,"&lt;&gt;")&lt;1801,18,COUNTIF($L$20:L2783,"&lt;&gt;")&lt;1901,19,COUNTIF($L$20:L2783,"&lt;&gt;")&lt;2001,20,COUNTIF($L$20:L2783,"&lt;&gt;")&lt;2101,21,COUNTIF($L$20:L2783,"&lt;&gt;")&lt;2201,22,COUNTIF($L$20:L2783,"&lt;&gt;")&lt;2301,23,COUNTIF($L$20:L2783,"&lt;&gt;")&lt;2401,24,COUNTIF($L$20:L2783,"&lt;&gt;")&lt;2501,25,COUNTIF($L$20:L2783,"&lt;&gt;")&lt;2601,26,COUNTIF($L$20:L2783,"&lt;&gt;")&lt;2701,27,COUNTIF($L$20:L2783,"&lt;&gt;")&lt;2801,28,COUNTIF($L$20:L2783,"&lt;&gt;")&lt;2901,29,COUNTIF($L$20:L2783,"&lt;&gt;")&lt;3001,30),"")</f>
        <v/>
      </c>
      <c r="AM2783" t="str">
        <f t="shared" si="215"/>
        <v/>
      </c>
      <c r="AN2783" t="str">
        <f t="shared" si="219"/>
        <v/>
      </c>
      <c r="AP2783" t="str">
        <f t="shared" si="218"/>
        <v/>
      </c>
      <c r="AQ2783" t="str">
        <f>IF(AO2783="","",COUNTIFS(AM2783:$AM$3019,AO2783))</f>
        <v/>
      </c>
    </row>
    <row r="2784" spans="1:43" x14ac:dyDescent="0.25">
      <c r="A2784" s="6" t="str">
        <f>IF(COUNT($A$20:A2783)&lt;&gt;$B$4,IF(A2783="","",A2783+1),"")</f>
        <v/>
      </c>
      <c r="B2784" s="3"/>
      <c r="C2784" s="3"/>
      <c r="D2784" s="122"/>
      <c r="E2784" s="3"/>
      <c r="F2784" s="3"/>
      <c r="G2784" s="3"/>
      <c r="H2784" s="3"/>
      <c r="I2784" s="120"/>
      <c r="J2784" s="3"/>
      <c r="K2784" s="95" t="str" cm="1">
        <f t="array" ref="K2784">IF(OR($J$14 = "A",$J$14 = "B",$J$14 = "C"),IF(I2784="","",IF(LEN(I2784)&gt;2,_xlfn.IFS(ISNUMBER(SEARCH("_",I2784)),I2784,ISNUMBER(SEARCH(", ",I2784)),SUBSTITUTE(I2784,", ","_"),ISNUMBER(SEARCH("/ ",I2784)),SUBSTITUTE(I2784,"/ ","_"),ISNUMBER(SEARCH(",",I2784)),SUBSTITUTE(I2784,",","_"),ISNUMBER(SEARCH("/",I2784)),SUBSTITUTE(I2784,"/","_"),ISNUMBER(SEARCH("",I2784)),I2784),I2784)),IF(OR($J$14 = "J",$J$14 = "K"),"",IF(D2784="","",IF(LEN(D2784)&gt;2,_xlfn.IFS(ISNUMBER(SEARCH("_",D2784)),D2784,ISNUMBER(SEARCH(", ",D2784)),SUBSTITUTE(D2784,", ","_"),ISNUMBER(SEARCH("/ ",D2784)),SUBSTITUTE(D2784,"/ ","_"),ISNUMBER(SEARCH(",",D2784)),SUBSTITUTE(D2784,",","_"),ISNUMBER(SEARCH("/",D2784)),SUBSTITUTE(D2784,"/","_"),ISNUMBER(SEARCH("",D2784)),D2784),D2784))))</f>
        <v/>
      </c>
      <c r="L2784" s="1"/>
      <c r="M2784" s="1" t="str">
        <f t="shared" si="216"/>
        <v/>
      </c>
      <c r="N2784" s="94" t="str">
        <f>IF($L2784="None","",IF(ISERROR(VLOOKUP($L2784,Info!$B$4:$B$266,1,FALSE)),"",VLOOKUP($L2784,Info!$B$4:$L$266,5,FALSE)))</f>
        <v/>
      </c>
      <c r="O2784" s="94" t="str">
        <f>IF(K2784="","",IF(AND($J$12&lt;&gt;"ABC",N2784="3"),"BAC",IF(N2784="3","ABC",IF($J$12&lt;&gt;"ABC",IF($J$10="Standard",VLOOKUP(K2784,Info!$BE$4:$BF$481,2,FALSE),VLOOKUP(K2784,Info!$BI$4:$BJ$482,2,FALSE)),IF($J$10="Standard",VLOOKUP(K2784,Info!$AG$4:$AH$2994,2,FALSE),VLOOKUP(K2784,Info!$AK$4:$AL$2997,2,FALSE))))))</f>
        <v/>
      </c>
      <c r="P2784" s="94" t="str">
        <f>IF($L2784="None","",IF(ISERROR(VLOOKUP($L2784,Info!$B$4:$B$266,1,FALSE)),"",VLOOKUP($L2784,Info!$B$4:$L$266,3,FALSE)))</f>
        <v/>
      </c>
      <c r="Q2784" s="96" t="str">
        <f>IF($L2784="None","",IF(ISERROR(VLOOKUP($L2784,Info!$B$4:$B$266,1,FALSE)),"",VLOOKUP($L2784,Info!$B$4:$L$266,4,FALSE)))</f>
        <v/>
      </c>
      <c r="R2784" s="1"/>
      <c r="S2784" s="6" t="str">
        <f t="shared" si="217"/>
        <v/>
      </c>
      <c r="T2784" s="6" t="str">
        <f>IF($L2784="None","",IF(ISERROR(VLOOKUP($L2784,Info!$B$4:$B$266,1,FALSE)),"",VLOOKUP($L2784,Info!$B$4:$L$266,11,FALSE)))</f>
        <v/>
      </c>
      <c r="U2784" s="1"/>
      <c r="V2784" s="1"/>
      <c r="W2784" s="1"/>
      <c r="X2784" s="1" t="str">
        <f>IF($L2784="None","",IF(ISERROR(VLOOKUP($L2784,Info!$B$4:$B$266,1,FALSE)),"",IF(OR(W2784="Metallic Liquid Tight",W2784="Non-Metallic Liquid Tight",W2784="LSZH",W2784="Greenfield"),VLOOKUP($L2784,Info!$B$4:$L$266,7,FALSE),"N/A")))</f>
        <v/>
      </c>
      <c r="Y2784" s="1"/>
      <c r="Z2784" s="96" t="str">
        <f>IF($L2784="None","",IF(ISERROR(VLOOKUP($L2784,Info!$B$4:$B$266,1,FALSE)),"",VLOOKUP($L2784,Info!$B$4:$L$266,9,FALSE)))</f>
        <v/>
      </c>
      <c r="AA2784" s="96" t="str">
        <f>IF($L2784="None","",IF(ISERROR(VLOOKUP($L2784,Info!$B$4:$B$266,1,FALSE)),"",VLOOKUP($L2784,Info!$B$4:$L$266,8,FALSE)))</f>
        <v/>
      </c>
      <c r="AB2784" s="96" t="str">
        <f>IF($L2784="None","",IF(ISERROR(VLOOKUP($L2784,Info!$B$4:$B$266,1,FALSE)),"",VLOOKUP($L2784,Info!$B$4:$L$266,10,FALSE)))</f>
        <v/>
      </c>
      <c r="AC2784" s="1" t="str">
        <f>IF(W2784="SO Cable","Black,White",IF(O2784="","",IF(P2784="","",IF($J$12&lt;&gt;"ABC",IF(P2784&lt;="250",VLOOKUP(O2784,Info!$AZ$4:$BB$22,3,FALSE),VLOOKUP(O2784,Info!$AZ$23:$BB$39,3,FALSE)),IF(P2784&lt;="250",VLOOKUP(O2784,Info!$AO$4:$AQ$22,3,FALSE),VLOOKUP(O2784,Info!$AO$23:$AP$39,3,FALSE))))))</f>
        <v/>
      </c>
      <c r="AD2784" s="1"/>
      <c r="AE2784" s="1" t="str">
        <f>IF($L2784="None","",IF(ISERROR(VLOOKUP($L2784,Info!$B$4:$B$266,1,FALSE)),"",VLOOKUP($L2784,Info!$B$4:$L$266,4,FALSE)))</f>
        <v/>
      </c>
      <c r="AF2784" s="1" t="str">
        <f>IF($L2784="None","",IF(ISERROR(VLOOKUP($L2784,Info!$B$4:$B$266,1,FALSE)),"",VLOOKUP($L2784,Info!$B$4:$L$266,6,FALSE)))</f>
        <v/>
      </c>
      <c r="AG2784" s="1"/>
      <c r="AH2784" s="33" t="str" cm="1">
        <f t="array" ref="AH2784">IF(AND(L2784&lt;&gt;"",O2784&lt;&gt;"",R2784:S2784&lt;&gt;"",W2784:X2784&lt;&gt;"",Z2784:AA2784&lt;&gt;"",AC2784&lt;&gt;""),"Good","Bad")</f>
        <v>Bad</v>
      </c>
      <c r="AL2784" t="str" cm="1">
        <f t="array" ref="AL2784">IF(R2784&gt;0,_xlfn.IFS(COUNTIF($L$20:L2784,"&lt;&gt;")&lt;101,1,COUNTIF($L$20:L2784,"&lt;&gt;")&lt;201,2,COUNTIF($L$20:L2784,"&lt;&gt;")&lt;301,3,COUNTIF($L$20:L2784,"&lt;&gt;")&lt;401,4,COUNTIF($L$20:L2784,"&lt;&gt;")&lt;501,5,COUNTIF($L$20:L2784,"&lt;&gt;")&lt;601,6,COUNTIF($L$20:L2784,"&lt;&gt;")&lt;701,7,COUNTIF($L$20:L2784,"&lt;&gt;")&lt;801,8,COUNTIF($L$20:L2784,"&lt;&gt;")&lt;901,9,COUNTIF($L$20:L2784,"&lt;&gt;")&lt;1001,10,COUNTIF($L$20:L2784,"&lt;&gt;")&lt;1101,11,COUNTIF($L$20:L2784,"&lt;&gt;")&lt;1201,12,COUNTIF($L$20:L2784,"&lt;&gt;")&lt;1301,13,COUNTIF($L$20:L2784,"&lt;&gt;")&lt;1401,14,COUNTIF($L$20:L2784,"&lt;&gt;")&lt;1501,15,COUNTIF($L$20:L2784,"&lt;&gt;")&lt;1601,16,COUNTIF($L$20:L2784,"&lt;&gt;")&lt;1701,17,COUNTIF($L$20:L2784,"&lt;&gt;")&lt;1801,18,COUNTIF($L$20:L2784,"&lt;&gt;")&lt;1901,19,COUNTIF($L$20:L2784,"&lt;&gt;")&lt;2001,20,COUNTIF($L$20:L2784,"&lt;&gt;")&lt;2101,21,COUNTIF($L$20:L2784,"&lt;&gt;")&lt;2201,22,COUNTIF($L$20:L2784,"&lt;&gt;")&lt;2301,23,COUNTIF($L$20:L2784,"&lt;&gt;")&lt;2401,24,COUNTIF($L$20:L2784,"&lt;&gt;")&lt;2501,25,COUNTIF($L$20:L2784,"&lt;&gt;")&lt;2601,26,COUNTIF($L$20:L2784,"&lt;&gt;")&lt;2701,27,COUNTIF($L$20:L2784,"&lt;&gt;")&lt;2801,28,COUNTIF($L$20:L2784,"&lt;&gt;")&lt;2901,29,COUNTIF($L$20:L2784,"&lt;&gt;")&lt;3001,30),"")</f>
        <v/>
      </c>
      <c r="AM2784" t="str">
        <f t="shared" si="215"/>
        <v/>
      </c>
      <c r="AN2784" t="str">
        <f t="shared" si="219"/>
        <v/>
      </c>
      <c r="AP2784" t="str">
        <f t="shared" si="218"/>
        <v/>
      </c>
      <c r="AQ2784" t="str">
        <f>IF(AO2784="","",COUNTIFS(AM2784:$AM$3019,AO2784))</f>
        <v/>
      </c>
    </row>
    <row r="2785" spans="1:43" x14ac:dyDescent="0.25">
      <c r="A2785" s="6" t="str">
        <f>IF(COUNT($A$20:A2784)&lt;&gt;$B$4,IF(A2784="","",A2784+1),"")</f>
        <v/>
      </c>
      <c r="B2785" s="3"/>
      <c r="C2785" s="3"/>
      <c r="D2785" s="122"/>
      <c r="E2785" s="3"/>
      <c r="F2785" s="3"/>
      <c r="G2785" s="3"/>
      <c r="H2785" s="3"/>
      <c r="I2785" s="120"/>
      <c r="J2785" s="3"/>
      <c r="K2785" s="95" t="str" cm="1">
        <f t="array" ref="K2785">IF(OR($J$14 = "A",$J$14 = "B",$J$14 = "C"),IF(I2785="","",IF(LEN(I2785)&gt;2,_xlfn.IFS(ISNUMBER(SEARCH("_",I2785)),I2785,ISNUMBER(SEARCH(", ",I2785)),SUBSTITUTE(I2785,", ","_"),ISNUMBER(SEARCH("/ ",I2785)),SUBSTITUTE(I2785,"/ ","_"),ISNUMBER(SEARCH(",",I2785)),SUBSTITUTE(I2785,",","_"),ISNUMBER(SEARCH("/",I2785)),SUBSTITUTE(I2785,"/","_"),ISNUMBER(SEARCH("",I2785)),I2785),I2785)),IF(OR($J$14 = "J",$J$14 = "K"),"",IF(D2785="","",IF(LEN(D2785)&gt;2,_xlfn.IFS(ISNUMBER(SEARCH("_",D2785)),D2785,ISNUMBER(SEARCH(", ",D2785)),SUBSTITUTE(D2785,", ","_"),ISNUMBER(SEARCH("/ ",D2785)),SUBSTITUTE(D2785,"/ ","_"),ISNUMBER(SEARCH(",",D2785)),SUBSTITUTE(D2785,",","_"),ISNUMBER(SEARCH("/",D2785)),SUBSTITUTE(D2785,"/","_"),ISNUMBER(SEARCH("",D2785)),D2785),D2785))))</f>
        <v/>
      </c>
      <c r="L2785" s="1"/>
      <c r="M2785" s="1" t="str">
        <f t="shared" si="216"/>
        <v/>
      </c>
      <c r="N2785" s="94" t="str">
        <f>IF($L2785="None","",IF(ISERROR(VLOOKUP($L2785,Info!$B$4:$B$266,1,FALSE)),"",VLOOKUP($L2785,Info!$B$4:$L$266,5,FALSE)))</f>
        <v/>
      </c>
      <c r="O2785" s="94" t="str">
        <f>IF(K2785="","",IF(AND($J$12&lt;&gt;"ABC",N2785="3"),"BAC",IF(N2785="3","ABC",IF($J$12&lt;&gt;"ABC",IF($J$10="Standard",VLOOKUP(K2785,Info!$BE$4:$BF$481,2,FALSE),VLOOKUP(K2785,Info!$BI$4:$BJ$482,2,FALSE)),IF($J$10="Standard",VLOOKUP(K2785,Info!$AG$4:$AH$2994,2,FALSE),VLOOKUP(K2785,Info!$AK$4:$AL$2997,2,FALSE))))))</f>
        <v/>
      </c>
      <c r="P2785" s="94" t="str">
        <f>IF($L2785="None","",IF(ISERROR(VLOOKUP($L2785,Info!$B$4:$B$266,1,FALSE)),"",VLOOKUP($L2785,Info!$B$4:$L$266,3,FALSE)))</f>
        <v/>
      </c>
      <c r="Q2785" s="96" t="str">
        <f>IF($L2785="None","",IF(ISERROR(VLOOKUP($L2785,Info!$B$4:$B$266,1,FALSE)),"",VLOOKUP($L2785,Info!$B$4:$L$266,4,FALSE)))</f>
        <v/>
      </c>
      <c r="R2785" s="1"/>
      <c r="S2785" s="6" t="str">
        <f t="shared" si="217"/>
        <v/>
      </c>
      <c r="T2785" s="6" t="str">
        <f>IF($L2785="None","",IF(ISERROR(VLOOKUP($L2785,Info!$B$4:$B$266,1,FALSE)),"",VLOOKUP($L2785,Info!$B$4:$L$266,11,FALSE)))</f>
        <v/>
      </c>
      <c r="U2785" s="1"/>
      <c r="V2785" s="1"/>
      <c r="W2785" s="1"/>
      <c r="X2785" s="1" t="str">
        <f>IF($L2785="None","",IF(ISERROR(VLOOKUP($L2785,Info!$B$4:$B$266,1,FALSE)),"",IF(OR(W2785="Metallic Liquid Tight",W2785="Non-Metallic Liquid Tight",W2785="LSZH",W2785="Greenfield"),VLOOKUP($L2785,Info!$B$4:$L$266,7,FALSE),"N/A")))</f>
        <v/>
      </c>
      <c r="Y2785" s="1"/>
      <c r="Z2785" s="96" t="str">
        <f>IF($L2785="None","",IF(ISERROR(VLOOKUP($L2785,Info!$B$4:$B$266,1,FALSE)),"",VLOOKUP($L2785,Info!$B$4:$L$266,9,FALSE)))</f>
        <v/>
      </c>
      <c r="AA2785" s="96" t="str">
        <f>IF($L2785="None","",IF(ISERROR(VLOOKUP($L2785,Info!$B$4:$B$266,1,FALSE)),"",VLOOKUP($L2785,Info!$B$4:$L$266,8,FALSE)))</f>
        <v/>
      </c>
      <c r="AB2785" s="96" t="str">
        <f>IF($L2785="None","",IF(ISERROR(VLOOKUP($L2785,Info!$B$4:$B$266,1,FALSE)),"",VLOOKUP($L2785,Info!$B$4:$L$266,10,FALSE)))</f>
        <v/>
      </c>
      <c r="AC2785" s="1" t="str">
        <f>IF(W2785="SO Cable","Black,White",IF(O2785="","",IF(P2785="","",IF($J$12&lt;&gt;"ABC",IF(P2785&lt;="250",VLOOKUP(O2785,Info!$AZ$4:$BB$22,3,FALSE),VLOOKUP(O2785,Info!$AZ$23:$BB$39,3,FALSE)),IF(P2785&lt;="250",VLOOKUP(O2785,Info!$AO$4:$AQ$22,3,FALSE),VLOOKUP(O2785,Info!$AO$23:$AP$39,3,FALSE))))))</f>
        <v/>
      </c>
      <c r="AD2785" s="1"/>
      <c r="AE2785" s="1" t="str">
        <f>IF($L2785="None","",IF(ISERROR(VLOOKUP($L2785,Info!$B$4:$B$266,1,FALSE)),"",VLOOKUP($L2785,Info!$B$4:$L$266,4,FALSE)))</f>
        <v/>
      </c>
      <c r="AF2785" s="1" t="str">
        <f>IF($L2785="None","",IF(ISERROR(VLOOKUP($L2785,Info!$B$4:$B$266,1,FALSE)),"",VLOOKUP($L2785,Info!$B$4:$L$266,6,FALSE)))</f>
        <v/>
      </c>
      <c r="AG2785" s="1"/>
      <c r="AH2785" s="33" t="str" cm="1">
        <f t="array" ref="AH2785">IF(AND(L2785&lt;&gt;"",O2785&lt;&gt;"",R2785:S2785&lt;&gt;"",W2785:X2785&lt;&gt;"",Z2785:AA2785&lt;&gt;"",AC2785&lt;&gt;""),"Good","Bad")</f>
        <v>Bad</v>
      </c>
      <c r="AL2785" t="str" cm="1">
        <f t="array" ref="AL2785">IF(R2785&gt;0,_xlfn.IFS(COUNTIF($L$20:L2785,"&lt;&gt;")&lt;101,1,COUNTIF($L$20:L2785,"&lt;&gt;")&lt;201,2,COUNTIF($L$20:L2785,"&lt;&gt;")&lt;301,3,COUNTIF($L$20:L2785,"&lt;&gt;")&lt;401,4,COUNTIF($L$20:L2785,"&lt;&gt;")&lt;501,5,COUNTIF($L$20:L2785,"&lt;&gt;")&lt;601,6,COUNTIF($L$20:L2785,"&lt;&gt;")&lt;701,7,COUNTIF($L$20:L2785,"&lt;&gt;")&lt;801,8,COUNTIF($L$20:L2785,"&lt;&gt;")&lt;901,9,COUNTIF($L$20:L2785,"&lt;&gt;")&lt;1001,10,COUNTIF($L$20:L2785,"&lt;&gt;")&lt;1101,11,COUNTIF($L$20:L2785,"&lt;&gt;")&lt;1201,12,COUNTIF($L$20:L2785,"&lt;&gt;")&lt;1301,13,COUNTIF($L$20:L2785,"&lt;&gt;")&lt;1401,14,COUNTIF($L$20:L2785,"&lt;&gt;")&lt;1501,15,COUNTIF($L$20:L2785,"&lt;&gt;")&lt;1601,16,COUNTIF($L$20:L2785,"&lt;&gt;")&lt;1701,17,COUNTIF($L$20:L2785,"&lt;&gt;")&lt;1801,18,COUNTIF($L$20:L2785,"&lt;&gt;")&lt;1901,19,COUNTIF($L$20:L2785,"&lt;&gt;")&lt;2001,20,COUNTIF($L$20:L2785,"&lt;&gt;")&lt;2101,21,COUNTIF($L$20:L2785,"&lt;&gt;")&lt;2201,22,COUNTIF($L$20:L2785,"&lt;&gt;")&lt;2301,23,COUNTIF($L$20:L2785,"&lt;&gt;")&lt;2401,24,COUNTIF($L$20:L2785,"&lt;&gt;")&lt;2501,25,COUNTIF($L$20:L2785,"&lt;&gt;")&lt;2601,26,COUNTIF($L$20:L2785,"&lt;&gt;")&lt;2701,27,COUNTIF($L$20:L2785,"&lt;&gt;")&lt;2801,28,COUNTIF($L$20:L2785,"&lt;&gt;")&lt;2901,29,COUNTIF($L$20:L2785,"&lt;&gt;")&lt;3001,30),"")</f>
        <v/>
      </c>
      <c r="AM2785" t="str">
        <f t="shared" si="215"/>
        <v/>
      </c>
      <c r="AN2785" t="str">
        <f t="shared" si="219"/>
        <v/>
      </c>
      <c r="AP2785" t="str">
        <f t="shared" si="218"/>
        <v/>
      </c>
      <c r="AQ2785" t="str">
        <f>IF(AO2785="","",COUNTIFS(AM2785:$AM$3019,AO2785))</f>
        <v/>
      </c>
    </row>
    <row r="2786" spans="1:43" x14ac:dyDescent="0.25">
      <c r="A2786" s="6" t="str">
        <f>IF(COUNT($A$20:A2785)&lt;&gt;$B$4,IF(A2785="","",A2785+1),"")</f>
        <v/>
      </c>
      <c r="B2786" s="3"/>
      <c r="C2786" s="3"/>
      <c r="D2786" s="122"/>
      <c r="E2786" s="3"/>
      <c r="F2786" s="3"/>
      <c r="G2786" s="3"/>
      <c r="H2786" s="3"/>
      <c r="I2786" s="120"/>
      <c r="J2786" s="3"/>
      <c r="K2786" s="95" t="str" cm="1">
        <f t="array" ref="K2786">IF(OR($J$14 = "A",$J$14 = "B",$J$14 = "C"),IF(I2786="","",IF(LEN(I2786)&gt;2,_xlfn.IFS(ISNUMBER(SEARCH("_",I2786)),I2786,ISNUMBER(SEARCH(", ",I2786)),SUBSTITUTE(I2786,", ","_"),ISNUMBER(SEARCH("/ ",I2786)),SUBSTITUTE(I2786,"/ ","_"),ISNUMBER(SEARCH(",",I2786)),SUBSTITUTE(I2786,",","_"),ISNUMBER(SEARCH("/",I2786)),SUBSTITUTE(I2786,"/","_"),ISNUMBER(SEARCH("",I2786)),I2786),I2786)),IF(OR($J$14 = "J",$J$14 = "K"),"",IF(D2786="","",IF(LEN(D2786)&gt;2,_xlfn.IFS(ISNUMBER(SEARCH("_",D2786)),D2786,ISNUMBER(SEARCH(", ",D2786)),SUBSTITUTE(D2786,", ","_"),ISNUMBER(SEARCH("/ ",D2786)),SUBSTITUTE(D2786,"/ ","_"),ISNUMBER(SEARCH(",",D2786)),SUBSTITUTE(D2786,",","_"),ISNUMBER(SEARCH("/",D2786)),SUBSTITUTE(D2786,"/","_"),ISNUMBER(SEARCH("",D2786)),D2786),D2786))))</f>
        <v/>
      </c>
      <c r="L2786" s="1"/>
      <c r="M2786" s="1" t="str">
        <f t="shared" si="216"/>
        <v/>
      </c>
      <c r="N2786" s="94" t="str">
        <f>IF($L2786="None","",IF(ISERROR(VLOOKUP($L2786,Info!$B$4:$B$266,1,FALSE)),"",VLOOKUP($L2786,Info!$B$4:$L$266,5,FALSE)))</f>
        <v/>
      </c>
      <c r="O2786" s="94" t="str">
        <f>IF(K2786="","",IF(AND($J$12&lt;&gt;"ABC",N2786="3"),"BAC",IF(N2786="3","ABC",IF($J$12&lt;&gt;"ABC",IF($J$10="Standard",VLOOKUP(K2786,Info!$BE$4:$BF$481,2,FALSE),VLOOKUP(K2786,Info!$BI$4:$BJ$482,2,FALSE)),IF($J$10="Standard",VLOOKUP(K2786,Info!$AG$4:$AH$2994,2,FALSE),VLOOKUP(K2786,Info!$AK$4:$AL$2997,2,FALSE))))))</f>
        <v/>
      </c>
      <c r="P2786" s="94" t="str">
        <f>IF($L2786="None","",IF(ISERROR(VLOOKUP($L2786,Info!$B$4:$B$266,1,FALSE)),"",VLOOKUP($L2786,Info!$B$4:$L$266,3,FALSE)))</f>
        <v/>
      </c>
      <c r="Q2786" s="96" t="str">
        <f>IF($L2786="None","",IF(ISERROR(VLOOKUP($L2786,Info!$B$4:$B$266,1,FALSE)),"",VLOOKUP($L2786,Info!$B$4:$L$266,4,FALSE)))</f>
        <v/>
      </c>
      <c r="R2786" s="1"/>
      <c r="S2786" s="6" t="str">
        <f t="shared" si="217"/>
        <v/>
      </c>
      <c r="T2786" s="6" t="str">
        <f>IF($L2786="None","",IF(ISERROR(VLOOKUP($L2786,Info!$B$4:$B$266,1,FALSE)),"",VLOOKUP($L2786,Info!$B$4:$L$266,11,FALSE)))</f>
        <v/>
      </c>
      <c r="U2786" s="1"/>
      <c r="V2786" s="1"/>
      <c r="W2786" s="1"/>
      <c r="X2786" s="1" t="str">
        <f>IF($L2786="None","",IF(ISERROR(VLOOKUP($L2786,Info!$B$4:$B$266,1,FALSE)),"",IF(OR(W2786="Metallic Liquid Tight",W2786="Non-Metallic Liquid Tight",W2786="LSZH",W2786="Greenfield"),VLOOKUP($L2786,Info!$B$4:$L$266,7,FALSE),"N/A")))</f>
        <v/>
      </c>
      <c r="Y2786" s="1"/>
      <c r="Z2786" s="96" t="str">
        <f>IF($L2786="None","",IF(ISERROR(VLOOKUP($L2786,Info!$B$4:$B$266,1,FALSE)),"",VLOOKUP($L2786,Info!$B$4:$L$266,9,FALSE)))</f>
        <v/>
      </c>
      <c r="AA2786" s="96" t="str">
        <f>IF($L2786="None","",IF(ISERROR(VLOOKUP($L2786,Info!$B$4:$B$266,1,FALSE)),"",VLOOKUP($L2786,Info!$B$4:$L$266,8,FALSE)))</f>
        <v/>
      </c>
      <c r="AB2786" s="96" t="str">
        <f>IF($L2786="None","",IF(ISERROR(VLOOKUP($L2786,Info!$B$4:$B$266,1,FALSE)),"",VLOOKUP($L2786,Info!$B$4:$L$266,10,FALSE)))</f>
        <v/>
      </c>
      <c r="AC2786" s="1" t="str">
        <f>IF(W2786="SO Cable","Black,White",IF(O2786="","",IF(P2786="","",IF($J$12&lt;&gt;"ABC",IF(P2786&lt;="250",VLOOKUP(O2786,Info!$AZ$4:$BB$22,3,FALSE),VLOOKUP(O2786,Info!$AZ$23:$BB$39,3,FALSE)),IF(P2786&lt;="250",VLOOKUP(O2786,Info!$AO$4:$AQ$22,3,FALSE),VLOOKUP(O2786,Info!$AO$23:$AP$39,3,FALSE))))))</f>
        <v/>
      </c>
      <c r="AD2786" s="1"/>
      <c r="AE2786" s="1" t="str">
        <f>IF($L2786="None","",IF(ISERROR(VLOOKUP($L2786,Info!$B$4:$B$266,1,FALSE)),"",VLOOKUP($L2786,Info!$B$4:$L$266,4,FALSE)))</f>
        <v/>
      </c>
      <c r="AF2786" s="1" t="str">
        <f>IF($L2786="None","",IF(ISERROR(VLOOKUP($L2786,Info!$B$4:$B$266,1,FALSE)),"",VLOOKUP($L2786,Info!$B$4:$L$266,6,FALSE)))</f>
        <v/>
      </c>
      <c r="AG2786" s="1"/>
      <c r="AH2786" s="33" t="str" cm="1">
        <f t="array" ref="AH2786">IF(AND(L2786&lt;&gt;"",O2786&lt;&gt;"",R2786:S2786&lt;&gt;"",W2786:X2786&lt;&gt;"",Z2786:AA2786&lt;&gt;"",AC2786&lt;&gt;""),"Good","Bad")</f>
        <v>Bad</v>
      </c>
      <c r="AL2786" t="str" cm="1">
        <f t="array" ref="AL2786">IF(R2786&gt;0,_xlfn.IFS(COUNTIF($L$20:L2786,"&lt;&gt;")&lt;101,1,COUNTIF($L$20:L2786,"&lt;&gt;")&lt;201,2,COUNTIF($L$20:L2786,"&lt;&gt;")&lt;301,3,COUNTIF($L$20:L2786,"&lt;&gt;")&lt;401,4,COUNTIF($L$20:L2786,"&lt;&gt;")&lt;501,5,COUNTIF($L$20:L2786,"&lt;&gt;")&lt;601,6,COUNTIF($L$20:L2786,"&lt;&gt;")&lt;701,7,COUNTIF($L$20:L2786,"&lt;&gt;")&lt;801,8,COUNTIF($L$20:L2786,"&lt;&gt;")&lt;901,9,COUNTIF($L$20:L2786,"&lt;&gt;")&lt;1001,10,COUNTIF($L$20:L2786,"&lt;&gt;")&lt;1101,11,COUNTIF($L$20:L2786,"&lt;&gt;")&lt;1201,12,COUNTIF($L$20:L2786,"&lt;&gt;")&lt;1301,13,COUNTIF($L$20:L2786,"&lt;&gt;")&lt;1401,14,COUNTIF($L$20:L2786,"&lt;&gt;")&lt;1501,15,COUNTIF($L$20:L2786,"&lt;&gt;")&lt;1601,16,COUNTIF($L$20:L2786,"&lt;&gt;")&lt;1701,17,COUNTIF($L$20:L2786,"&lt;&gt;")&lt;1801,18,COUNTIF($L$20:L2786,"&lt;&gt;")&lt;1901,19,COUNTIF($L$20:L2786,"&lt;&gt;")&lt;2001,20,COUNTIF($L$20:L2786,"&lt;&gt;")&lt;2101,21,COUNTIF($L$20:L2786,"&lt;&gt;")&lt;2201,22,COUNTIF($L$20:L2786,"&lt;&gt;")&lt;2301,23,COUNTIF($L$20:L2786,"&lt;&gt;")&lt;2401,24,COUNTIF($L$20:L2786,"&lt;&gt;")&lt;2501,25,COUNTIF($L$20:L2786,"&lt;&gt;")&lt;2601,26,COUNTIF($L$20:L2786,"&lt;&gt;")&lt;2701,27,COUNTIF($L$20:L2786,"&lt;&gt;")&lt;2801,28,COUNTIF($L$20:L2786,"&lt;&gt;")&lt;2901,29,COUNTIF($L$20:L2786,"&lt;&gt;")&lt;3001,30),"")</f>
        <v/>
      </c>
      <c r="AM2786" t="str">
        <f t="shared" si="215"/>
        <v/>
      </c>
      <c r="AN2786" t="str">
        <f t="shared" si="219"/>
        <v/>
      </c>
      <c r="AP2786" t="str">
        <f t="shared" si="218"/>
        <v/>
      </c>
      <c r="AQ2786" t="str">
        <f>IF(AO2786="","",COUNTIFS(AM2786:$AM$3019,AO2786))</f>
        <v/>
      </c>
    </row>
    <row r="2787" spans="1:43" x14ac:dyDescent="0.25">
      <c r="A2787" s="6" t="str">
        <f>IF(COUNT($A$20:A2786)&lt;&gt;$B$4,IF(A2786="","",A2786+1),"")</f>
        <v/>
      </c>
      <c r="B2787" s="3"/>
      <c r="C2787" s="3"/>
      <c r="D2787" s="122"/>
      <c r="E2787" s="3"/>
      <c r="F2787" s="3"/>
      <c r="G2787" s="3"/>
      <c r="H2787" s="3"/>
      <c r="I2787" s="120"/>
      <c r="J2787" s="3"/>
      <c r="K2787" s="95" t="str" cm="1">
        <f t="array" ref="K2787">IF(OR($J$14 = "A",$J$14 = "B",$J$14 = "C"),IF(I2787="","",IF(LEN(I2787)&gt;2,_xlfn.IFS(ISNUMBER(SEARCH("_",I2787)),I2787,ISNUMBER(SEARCH(", ",I2787)),SUBSTITUTE(I2787,", ","_"),ISNUMBER(SEARCH("/ ",I2787)),SUBSTITUTE(I2787,"/ ","_"),ISNUMBER(SEARCH(",",I2787)),SUBSTITUTE(I2787,",","_"),ISNUMBER(SEARCH("/",I2787)),SUBSTITUTE(I2787,"/","_"),ISNUMBER(SEARCH("",I2787)),I2787),I2787)),IF(OR($J$14 = "J",$J$14 = "K"),"",IF(D2787="","",IF(LEN(D2787)&gt;2,_xlfn.IFS(ISNUMBER(SEARCH("_",D2787)),D2787,ISNUMBER(SEARCH(", ",D2787)),SUBSTITUTE(D2787,", ","_"),ISNUMBER(SEARCH("/ ",D2787)),SUBSTITUTE(D2787,"/ ","_"),ISNUMBER(SEARCH(",",D2787)),SUBSTITUTE(D2787,",","_"),ISNUMBER(SEARCH("/",D2787)),SUBSTITUTE(D2787,"/","_"),ISNUMBER(SEARCH("",D2787)),D2787),D2787))))</f>
        <v/>
      </c>
      <c r="L2787" s="1"/>
      <c r="M2787" s="1" t="str">
        <f t="shared" si="216"/>
        <v/>
      </c>
      <c r="N2787" s="94" t="str">
        <f>IF($L2787="None","",IF(ISERROR(VLOOKUP($L2787,Info!$B$4:$B$266,1,FALSE)),"",VLOOKUP($L2787,Info!$B$4:$L$266,5,FALSE)))</f>
        <v/>
      </c>
      <c r="O2787" s="94" t="str">
        <f>IF(K2787="","",IF(AND($J$12&lt;&gt;"ABC",N2787="3"),"BAC",IF(N2787="3","ABC",IF($J$12&lt;&gt;"ABC",IF($J$10="Standard",VLOOKUP(K2787,Info!$BE$4:$BF$481,2,FALSE),VLOOKUP(K2787,Info!$BI$4:$BJ$482,2,FALSE)),IF($J$10="Standard",VLOOKUP(K2787,Info!$AG$4:$AH$2994,2,FALSE),VLOOKUP(K2787,Info!$AK$4:$AL$2997,2,FALSE))))))</f>
        <v/>
      </c>
      <c r="P2787" s="94" t="str">
        <f>IF($L2787="None","",IF(ISERROR(VLOOKUP($L2787,Info!$B$4:$B$266,1,FALSE)),"",VLOOKUP($L2787,Info!$B$4:$L$266,3,FALSE)))</f>
        <v/>
      </c>
      <c r="Q2787" s="96" t="str">
        <f>IF($L2787="None","",IF(ISERROR(VLOOKUP($L2787,Info!$B$4:$B$266,1,FALSE)),"",VLOOKUP($L2787,Info!$B$4:$L$266,4,FALSE)))</f>
        <v/>
      </c>
      <c r="R2787" s="1"/>
      <c r="S2787" s="6" t="str">
        <f t="shared" si="217"/>
        <v/>
      </c>
      <c r="T2787" s="6" t="str">
        <f>IF($L2787="None","",IF(ISERROR(VLOOKUP($L2787,Info!$B$4:$B$266,1,FALSE)),"",VLOOKUP($L2787,Info!$B$4:$L$266,11,FALSE)))</f>
        <v/>
      </c>
      <c r="U2787" s="1"/>
      <c r="V2787" s="1"/>
      <c r="W2787" s="1"/>
      <c r="X2787" s="1" t="str">
        <f>IF($L2787="None","",IF(ISERROR(VLOOKUP($L2787,Info!$B$4:$B$266,1,FALSE)),"",IF(OR(W2787="Metallic Liquid Tight",W2787="Non-Metallic Liquid Tight",W2787="LSZH",W2787="Greenfield"),VLOOKUP($L2787,Info!$B$4:$L$266,7,FALSE),"N/A")))</f>
        <v/>
      </c>
      <c r="Y2787" s="1"/>
      <c r="Z2787" s="96" t="str">
        <f>IF($L2787="None","",IF(ISERROR(VLOOKUP($L2787,Info!$B$4:$B$266,1,FALSE)),"",VLOOKUP($L2787,Info!$B$4:$L$266,9,FALSE)))</f>
        <v/>
      </c>
      <c r="AA2787" s="96" t="str">
        <f>IF($L2787="None","",IF(ISERROR(VLOOKUP($L2787,Info!$B$4:$B$266,1,FALSE)),"",VLOOKUP($L2787,Info!$B$4:$L$266,8,FALSE)))</f>
        <v/>
      </c>
      <c r="AB2787" s="96" t="str">
        <f>IF($L2787="None","",IF(ISERROR(VLOOKUP($L2787,Info!$B$4:$B$266,1,FALSE)),"",VLOOKUP($L2787,Info!$B$4:$L$266,10,FALSE)))</f>
        <v/>
      </c>
      <c r="AC2787" s="1" t="str">
        <f>IF(W2787="SO Cable","Black,White",IF(O2787="","",IF(P2787="","",IF($J$12&lt;&gt;"ABC",IF(P2787&lt;="250",VLOOKUP(O2787,Info!$AZ$4:$BB$22,3,FALSE),VLOOKUP(O2787,Info!$AZ$23:$BB$39,3,FALSE)),IF(P2787&lt;="250",VLOOKUP(O2787,Info!$AO$4:$AQ$22,3,FALSE),VLOOKUP(O2787,Info!$AO$23:$AP$39,3,FALSE))))))</f>
        <v/>
      </c>
      <c r="AD2787" s="1"/>
      <c r="AE2787" s="1" t="str">
        <f>IF($L2787="None","",IF(ISERROR(VLOOKUP($L2787,Info!$B$4:$B$266,1,FALSE)),"",VLOOKUP($L2787,Info!$B$4:$L$266,4,FALSE)))</f>
        <v/>
      </c>
      <c r="AF2787" s="1" t="str">
        <f>IF($L2787="None","",IF(ISERROR(VLOOKUP($L2787,Info!$B$4:$B$266,1,FALSE)),"",VLOOKUP($L2787,Info!$B$4:$L$266,6,FALSE)))</f>
        <v/>
      </c>
      <c r="AG2787" s="1"/>
      <c r="AH2787" s="33" t="str" cm="1">
        <f t="array" ref="AH2787">IF(AND(L2787&lt;&gt;"",O2787&lt;&gt;"",R2787:S2787&lt;&gt;"",W2787:X2787&lt;&gt;"",Z2787:AA2787&lt;&gt;"",AC2787&lt;&gt;""),"Good","Bad")</f>
        <v>Bad</v>
      </c>
      <c r="AL2787" t="str" cm="1">
        <f t="array" ref="AL2787">IF(R2787&gt;0,_xlfn.IFS(COUNTIF($L$20:L2787,"&lt;&gt;")&lt;101,1,COUNTIF($L$20:L2787,"&lt;&gt;")&lt;201,2,COUNTIF($L$20:L2787,"&lt;&gt;")&lt;301,3,COUNTIF($L$20:L2787,"&lt;&gt;")&lt;401,4,COUNTIF($L$20:L2787,"&lt;&gt;")&lt;501,5,COUNTIF($L$20:L2787,"&lt;&gt;")&lt;601,6,COUNTIF($L$20:L2787,"&lt;&gt;")&lt;701,7,COUNTIF($L$20:L2787,"&lt;&gt;")&lt;801,8,COUNTIF($L$20:L2787,"&lt;&gt;")&lt;901,9,COUNTIF($L$20:L2787,"&lt;&gt;")&lt;1001,10,COUNTIF($L$20:L2787,"&lt;&gt;")&lt;1101,11,COUNTIF($L$20:L2787,"&lt;&gt;")&lt;1201,12,COUNTIF($L$20:L2787,"&lt;&gt;")&lt;1301,13,COUNTIF($L$20:L2787,"&lt;&gt;")&lt;1401,14,COUNTIF($L$20:L2787,"&lt;&gt;")&lt;1501,15,COUNTIF($L$20:L2787,"&lt;&gt;")&lt;1601,16,COUNTIF($L$20:L2787,"&lt;&gt;")&lt;1701,17,COUNTIF($L$20:L2787,"&lt;&gt;")&lt;1801,18,COUNTIF($L$20:L2787,"&lt;&gt;")&lt;1901,19,COUNTIF($L$20:L2787,"&lt;&gt;")&lt;2001,20,COUNTIF($L$20:L2787,"&lt;&gt;")&lt;2101,21,COUNTIF($L$20:L2787,"&lt;&gt;")&lt;2201,22,COUNTIF($L$20:L2787,"&lt;&gt;")&lt;2301,23,COUNTIF($L$20:L2787,"&lt;&gt;")&lt;2401,24,COUNTIF($L$20:L2787,"&lt;&gt;")&lt;2501,25,COUNTIF($L$20:L2787,"&lt;&gt;")&lt;2601,26,COUNTIF($L$20:L2787,"&lt;&gt;")&lt;2701,27,COUNTIF($L$20:L2787,"&lt;&gt;")&lt;2801,28,COUNTIF($L$20:L2787,"&lt;&gt;")&lt;2901,29,COUNTIF($L$20:L2787,"&lt;&gt;")&lt;3001,30),"")</f>
        <v/>
      </c>
      <c r="AM2787" t="str">
        <f t="shared" si="215"/>
        <v/>
      </c>
      <c r="AN2787" t="str">
        <f t="shared" si="219"/>
        <v/>
      </c>
      <c r="AP2787" t="str">
        <f t="shared" si="218"/>
        <v/>
      </c>
      <c r="AQ2787" t="str">
        <f>IF(AO2787="","",COUNTIFS(AM2787:$AM$3019,AO2787))</f>
        <v/>
      </c>
    </row>
    <row r="2788" spans="1:43" x14ac:dyDescent="0.25">
      <c r="A2788" s="6" t="str">
        <f>IF(COUNT($A$20:A2787)&lt;&gt;$B$4,IF(A2787="","",A2787+1),"")</f>
        <v/>
      </c>
      <c r="B2788" s="3"/>
      <c r="C2788" s="3"/>
      <c r="D2788" s="122"/>
      <c r="E2788" s="3"/>
      <c r="F2788" s="3"/>
      <c r="G2788" s="3"/>
      <c r="H2788" s="3"/>
      <c r="I2788" s="120"/>
      <c r="J2788" s="3"/>
      <c r="K2788" s="95" t="str" cm="1">
        <f t="array" ref="K2788">IF(OR($J$14 = "A",$J$14 = "B",$J$14 = "C"),IF(I2788="","",IF(LEN(I2788)&gt;2,_xlfn.IFS(ISNUMBER(SEARCH("_",I2788)),I2788,ISNUMBER(SEARCH(", ",I2788)),SUBSTITUTE(I2788,", ","_"),ISNUMBER(SEARCH("/ ",I2788)),SUBSTITUTE(I2788,"/ ","_"),ISNUMBER(SEARCH(",",I2788)),SUBSTITUTE(I2788,",","_"),ISNUMBER(SEARCH("/",I2788)),SUBSTITUTE(I2788,"/","_"),ISNUMBER(SEARCH("",I2788)),I2788),I2788)),IF(OR($J$14 = "J",$J$14 = "K"),"",IF(D2788="","",IF(LEN(D2788)&gt;2,_xlfn.IFS(ISNUMBER(SEARCH("_",D2788)),D2788,ISNUMBER(SEARCH(", ",D2788)),SUBSTITUTE(D2788,", ","_"),ISNUMBER(SEARCH("/ ",D2788)),SUBSTITUTE(D2788,"/ ","_"),ISNUMBER(SEARCH(",",D2788)),SUBSTITUTE(D2788,",","_"),ISNUMBER(SEARCH("/",D2788)),SUBSTITUTE(D2788,"/","_"),ISNUMBER(SEARCH("",D2788)),D2788),D2788))))</f>
        <v/>
      </c>
      <c r="L2788" s="1"/>
      <c r="M2788" s="1" t="str">
        <f t="shared" si="216"/>
        <v/>
      </c>
      <c r="N2788" s="94" t="str">
        <f>IF($L2788="None","",IF(ISERROR(VLOOKUP($L2788,Info!$B$4:$B$266,1,FALSE)),"",VLOOKUP($L2788,Info!$B$4:$L$266,5,FALSE)))</f>
        <v/>
      </c>
      <c r="O2788" s="94" t="str">
        <f>IF(K2788="","",IF(AND($J$12&lt;&gt;"ABC",N2788="3"),"BAC",IF(N2788="3","ABC",IF($J$12&lt;&gt;"ABC",IF($J$10="Standard",VLOOKUP(K2788,Info!$BE$4:$BF$481,2,FALSE),VLOOKUP(K2788,Info!$BI$4:$BJ$482,2,FALSE)),IF($J$10="Standard",VLOOKUP(K2788,Info!$AG$4:$AH$2994,2,FALSE),VLOOKUP(K2788,Info!$AK$4:$AL$2997,2,FALSE))))))</f>
        <v/>
      </c>
      <c r="P2788" s="94" t="str">
        <f>IF($L2788="None","",IF(ISERROR(VLOOKUP($L2788,Info!$B$4:$B$266,1,FALSE)),"",VLOOKUP($L2788,Info!$B$4:$L$266,3,FALSE)))</f>
        <v/>
      </c>
      <c r="Q2788" s="96" t="str">
        <f>IF($L2788="None","",IF(ISERROR(VLOOKUP($L2788,Info!$B$4:$B$266,1,FALSE)),"",VLOOKUP($L2788,Info!$B$4:$L$266,4,FALSE)))</f>
        <v/>
      </c>
      <c r="R2788" s="1"/>
      <c r="S2788" s="6" t="str">
        <f t="shared" si="217"/>
        <v/>
      </c>
      <c r="T2788" s="6" t="str">
        <f>IF($L2788="None","",IF(ISERROR(VLOOKUP($L2788,Info!$B$4:$B$266,1,FALSE)),"",VLOOKUP($L2788,Info!$B$4:$L$266,11,FALSE)))</f>
        <v/>
      </c>
      <c r="U2788" s="1"/>
      <c r="V2788" s="1"/>
      <c r="W2788" s="1"/>
      <c r="X2788" s="1" t="str">
        <f>IF($L2788="None","",IF(ISERROR(VLOOKUP($L2788,Info!$B$4:$B$266,1,FALSE)),"",IF(OR(W2788="Metallic Liquid Tight",W2788="Non-Metallic Liquid Tight",W2788="LSZH",W2788="Greenfield"),VLOOKUP($L2788,Info!$B$4:$L$266,7,FALSE),"N/A")))</f>
        <v/>
      </c>
      <c r="Y2788" s="1"/>
      <c r="Z2788" s="96" t="str">
        <f>IF($L2788="None","",IF(ISERROR(VLOOKUP($L2788,Info!$B$4:$B$266,1,FALSE)),"",VLOOKUP($L2788,Info!$B$4:$L$266,9,FALSE)))</f>
        <v/>
      </c>
      <c r="AA2788" s="96" t="str">
        <f>IF($L2788="None","",IF(ISERROR(VLOOKUP($L2788,Info!$B$4:$B$266,1,FALSE)),"",VLOOKUP($L2788,Info!$B$4:$L$266,8,FALSE)))</f>
        <v/>
      </c>
      <c r="AB2788" s="96" t="str">
        <f>IF($L2788="None","",IF(ISERROR(VLOOKUP($L2788,Info!$B$4:$B$266,1,FALSE)),"",VLOOKUP($L2788,Info!$B$4:$L$266,10,FALSE)))</f>
        <v/>
      </c>
      <c r="AC2788" s="1" t="str">
        <f>IF(W2788="SO Cable","Black,White",IF(O2788="","",IF(P2788="","",IF($J$12&lt;&gt;"ABC",IF(P2788&lt;="250",VLOOKUP(O2788,Info!$AZ$4:$BB$22,3,FALSE),VLOOKUP(O2788,Info!$AZ$23:$BB$39,3,FALSE)),IF(P2788&lt;="250",VLOOKUP(O2788,Info!$AO$4:$AQ$22,3,FALSE),VLOOKUP(O2788,Info!$AO$23:$AP$39,3,FALSE))))))</f>
        <v/>
      </c>
      <c r="AD2788" s="1"/>
      <c r="AE2788" s="1" t="str">
        <f>IF($L2788="None","",IF(ISERROR(VLOOKUP($L2788,Info!$B$4:$B$266,1,FALSE)),"",VLOOKUP($L2788,Info!$B$4:$L$266,4,FALSE)))</f>
        <v/>
      </c>
      <c r="AF2788" s="1" t="str">
        <f>IF($L2788="None","",IF(ISERROR(VLOOKUP($L2788,Info!$B$4:$B$266,1,FALSE)),"",VLOOKUP($L2788,Info!$B$4:$L$266,6,FALSE)))</f>
        <v/>
      </c>
      <c r="AG2788" s="1"/>
      <c r="AH2788" s="33" t="str" cm="1">
        <f t="array" ref="AH2788">IF(AND(L2788&lt;&gt;"",O2788&lt;&gt;"",R2788:S2788&lt;&gt;"",W2788:X2788&lt;&gt;"",Z2788:AA2788&lt;&gt;"",AC2788&lt;&gt;""),"Good","Bad")</f>
        <v>Bad</v>
      </c>
      <c r="AL2788" t="str" cm="1">
        <f t="array" ref="AL2788">IF(R2788&gt;0,_xlfn.IFS(COUNTIF($L$20:L2788,"&lt;&gt;")&lt;101,1,COUNTIF($L$20:L2788,"&lt;&gt;")&lt;201,2,COUNTIF($L$20:L2788,"&lt;&gt;")&lt;301,3,COUNTIF($L$20:L2788,"&lt;&gt;")&lt;401,4,COUNTIF($L$20:L2788,"&lt;&gt;")&lt;501,5,COUNTIF($L$20:L2788,"&lt;&gt;")&lt;601,6,COUNTIF($L$20:L2788,"&lt;&gt;")&lt;701,7,COUNTIF($L$20:L2788,"&lt;&gt;")&lt;801,8,COUNTIF($L$20:L2788,"&lt;&gt;")&lt;901,9,COUNTIF($L$20:L2788,"&lt;&gt;")&lt;1001,10,COUNTIF($L$20:L2788,"&lt;&gt;")&lt;1101,11,COUNTIF($L$20:L2788,"&lt;&gt;")&lt;1201,12,COUNTIF($L$20:L2788,"&lt;&gt;")&lt;1301,13,COUNTIF($L$20:L2788,"&lt;&gt;")&lt;1401,14,COUNTIF($L$20:L2788,"&lt;&gt;")&lt;1501,15,COUNTIF($L$20:L2788,"&lt;&gt;")&lt;1601,16,COUNTIF($L$20:L2788,"&lt;&gt;")&lt;1701,17,COUNTIF($L$20:L2788,"&lt;&gt;")&lt;1801,18,COUNTIF($L$20:L2788,"&lt;&gt;")&lt;1901,19,COUNTIF($L$20:L2788,"&lt;&gt;")&lt;2001,20,COUNTIF($L$20:L2788,"&lt;&gt;")&lt;2101,21,COUNTIF($L$20:L2788,"&lt;&gt;")&lt;2201,22,COUNTIF($L$20:L2788,"&lt;&gt;")&lt;2301,23,COUNTIF($L$20:L2788,"&lt;&gt;")&lt;2401,24,COUNTIF($L$20:L2788,"&lt;&gt;")&lt;2501,25,COUNTIF($L$20:L2788,"&lt;&gt;")&lt;2601,26,COUNTIF($L$20:L2788,"&lt;&gt;")&lt;2701,27,COUNTIF($L$20:L2788,"&lt;&gt;")&lt;2801,28,COUNTIF($L$20:L2788,"&lt;&gt;")&lt;2901,29,COUNTIF($L$20:L2788,"&lt;&gt;")&lt;3001,30),"")</f>
        <v/>
      </c>
      <c r="AM2788" t="str">
        <f t="shared" si="215"/>
        <v/>
      </c>
      <c r="AN2788" t="str">
        <f t="shared" si="219"/>
        <v/>
      </c>
      <c r="AP2788" t="str">
        <f t="shared" si="218"/>
        <v/>
      </c>
      <c r="AQ2788" t="str">
        <f>IF(AO2788="","",COUNTIFS(AM2788:$AM$3019,AO2788))</f>
        <v/>
      </c>
    </row>
    <row r="2789" spans="1:43" x14ac:dyDescent="0.25">
      <c r="A2789" s="6" t="str">
        <f>IF(COUNT($A$20:A2788)&lt;&gt;$B$4,IF(A2788="","",A2788+1),"")</f>
        <v/>
      </c>
      <c r="B2789" s="3"/>
      <c r="C2789" s="3"/>
      <c r="D2789" s="122"/>
      <c r="E2789" s="3"/>
      <c r="F2789" s="3"/>
      <c r="G2789" s="3"/>
      <c r="H2789" s="3"/>
      <c r="I2789" s="120"/>
      <c r="J2789" s="3"/>
      <c r="K2789" s="95" t="str" cm="1">
        <f t="array" ref="K2789">IF(OR($J$14 = "A",$J$14 = "B",$J$14 = "C"),IF(I2789="","",IF(LEN(I2789)&gt;2,_xlfn.IFS(ISNUMBER(SEARCH("_",I2789)),I2789,ISNUMBER(SEARCH(", ",I2789)),SUBSTITUTE(I2789,", ","_"),ISNUMBER(SEARCH("/ ",I2789)),SUBSTITUTE(I2789,"/ ","_"),ISNUMBER(SEARCH(",",I2789)),SUBSTITUTE(I2789,",","_"),ISNUMBER(SEARCH("/",I2789)),SUBSTITUTE(I2789,"/","_"),ISNUMBER(SEARCH("",I2789)),I2789),I2789)),IF(OR($J$14 = "J",$J$14 = "K"),"",IF(D2789="","",IF(LEN(D2789)&gt;2,_xlfn.IFS(ISNUMBER(SEARCH("_",D2789)),D2789,ISNUMBER(SEARCH(", ",D2789)),SUBSTITUTE(D2789,", ","_"),ISNUMBER(SEARCH("/ ",D2789)),SUBSTITUTE(D2789,"/ ","_"),ISNUMBER(SEARCH(",",D2789)),SUBSTITUTE(D2789,",","_"),ISNUMBER(SEARCH("/",D2789)),SUBSTITUTE(D2789,"/","_"),ISNUMBER(SEARCH("",D2789)),D2789),D2789))))</f>
        <v/>
      </c>
      <c r="L2789" s="1"/>
      <c r="M2789" s="1" t="str">
        <f t="shared" si="216"/>
        <v/>
      </c>
      <c r="N2789" s="94" t="str">
        <f>IF($L2789="None","",IF(ISERROR(VLOOKUP($L2789,Info!$B$4:$B$266,1,FALSE)),"",VLOOKUP($L2789,Info!$B$4:$L$266,5,FALSE)))</f>
        <v/>
      </c>
      <c r="O2789" s="94" t="str">
        <f>IF(K2789="","",IF(AND($J$12&lt;&gt;"ABC",N2789="3"),"BAC",IF(N2789="3","ABC",IF($J$12&lt;&gt;"ABC",IF($J$10="Standard",VLOOKUP(K2789,Info!$BE$4:$BF$481,2,FALSE),VLOOKUP(K2789,Info!$BI$4:$BJ$482,2,FALSE)),IF($J$10="Standard",VLOOKUP(K2789,Info!$AG$4:$AH$2994,2,FALSE),VLOOKUP(K2789,Info!$AK$4:$AL$2997,2,FALSE))))))</f>
        <v/>
      </c>
      <c r="P2789" s="94" t="str">
        <f>IF($L2789="None","",IF(ISERROR(VLOOKUP($L2789,Info!$B$4:$B$266,1,FALSE)),"",VLOOKUP($L2789,Info!$B$4:$L$266,3,FALSE)))</f>
        <v/>
      </c>
      <c r="Q2789" s="96" t="str">
        <f>IF($L2789="None","",IF(ISERROR(VLOOKUP($L2789,Info!$B$4:$B$266,1,FALSE)),"",VLOOKUP($L2789,Info!$B$4:$L$266,4,FALSE)))</f>
        <v/>
      </c>
      <c r="R2789" s="1"/>
      <c r="S2789" s="6" t="str">
        <f t="shared" si="217"/>
        <v/>
      </c>
      <c r="T2789" s="6" t="str">
        <f>IF($L2789="None","",IF(ISERROR(VLOOKUP($L2789,Info!$B$4:$B$266,1,FALSE)),"",VLOOKUP($L2789,Info!$B$4:$L$266,11,FALSE)))</f>
        <v/>
      </c>
      <c r="U2789" s="1"/>
      <c r="V2789" s="1"/>
      <c r="W2789" s="1"/>
      <c r="X2789" s="1" t="str">
        <f>IF($L2789="None","",IF(ISERROR(VLOOKUP($L2789,Info!$B$4:$B$266,1,FALSE)),"",IF(OR(W2789="Metallic Liquid Tight",W2789="Non-Metallic Liquid Tight",W2789="LSZH",W2789="Greenfield"),VLOOKUP($L2789,Info!$B$4:$L$266,7,FALSE),"N/A")))</f>
        <v/>
      </c>
      <c r="Y2789" s="1"/>
      <c r="Z2789" s="96" t="str">
        <f>IF($L2789="None","",IF(ISERROR(VLOOKUP($L2789,Info!$B$4:$B$266,1,FALSE)),"",VLOOKUP($L2789,Info!$B$4:$L$266,9,FALSE)))</f>
        <v/>
      </c>
      <c r="AA2789" s="96" t="str">
        <f>IF($L2789="None","",IF(ISERROR(VLOOKUP($L2789,Info!$B$4:$B$266,1,FALSE)),"",VLOOKUP($L2789,Info!$B$4:$L$266,8,FALSE)))</f>
        <v/>
      </c>
      <c r="AB2789" s="96" t="str">
        <f>IF($L2789="None","",IF(ISERROR(VLOOKUP($L2789,Info!$B$4:$B$266,1,FALSE)),"",VLOOKUP($L2789,Info!$B$4:$L$266,10,FALSE)))</f>
        <v/>
      </c>
      <c r="AC2789" s="1" t="str">
        <f>IF(W2789="SO Cable","Black,White",IF(O2789="","",IF(P2789="","",IF($J$12&lt;&gt;"ABC",IF(P2789&lt;="250",VLOOKUP(O2789,Info!$AZ$4:$BB$22,3,FALSE),VLOOKUP(O2789,Info!$AZ$23:$BB$39,3,FALSE)),IF(P2789&lt;="250",VLOOKUP(O2789,Info!$AO$4:$AQ$22,3,FALSE),VLOOKUP(O2789,Info!$AO$23:$AP$39,3,FALSE))))))</f>
        <v/>
      </c>
      <c r="AD2789" s="1"/>
      <c r="AE2789" s="1" t="str">
        <f>IF($L2789="None","",IF(ISERROR(VLOOKUP($L2789,Info!$B$4:$B$266,1,FALSE)),"",VLOOKUP($L2789,Info!$B$4:$L$266,4,FALSE)))</f>
        <v/>
      </c>
      <c r="AF2789" s="1" t="str">
        <f>IF($L2789="None","",IF(ISERROR(VLOOKUP($L2789,Info!$B$4:$B$266,1,FALSE)),"",VLOOKUP($L2789,Info!$B$4:$L$266,6,FALSE)))</f>
        <v/>
      </c>
      <c r="AG2789" s="1"/>
      <c r="AH2789" s="33" t="str" cm="1">
        <f t="array" ref="AH2789">IF(AND(L2789&lt;&gt;"",O2789&lt;&gt;"",R2789:S2789&lt;&gt;"",W2789:X2789&lt;&gt;"",Z2789:AA2789&lt;&gt;"",AC2789&lt;&gt;""),"Good","Bad")</f>
        <v>Bad</v>
      </c>
      <c r="AL2789" t="str" cm="1">
        <f t="array" ref="AL2789">IF(R2789&gt;0,_xlfn.IFS(COUNTIF($L$20:L2789,"&lt;&gt;")&lt;101,1,COUNTIF($L$20:L2789,"&lt;&gt;")&lt;201,2,COUNTIF($L$20:L2789,"&lt;&gt;")&lt;301,3,COUNTIF($L$20:L2789,"&lt;&gt;")&lt;401,4,COUNTIF($L$20:L2789,"&lt;&gt;")&lt;501,5,COUNTIF($L$20:L2789,"&lt;&gt;")&lt;601,6,COUNTIF($L$20:L2789,"&lt;&gt;")&lt;701,7,COUNTIF($L$20:L2789,"&lt;&gt;")&lt;801,8,COUNTIF($L$20:L2789,"&lt;&gt;")&lt;901,9,COUNTIF($L$20:L2789,"&lt;&gt;")&lt;1001,10,COUNTIF($L$20:L2789,"&lt;&gt;")&lt;1101,11,COUNTIF($L$20:L2789,"&lt;&gt;")&lt;1201,12,COUNTIF($L$20:L2789,"&lt;&gt;")&lt;1301,13,COUNTIF($L$20:L2789,"&lt;&gt;")&lt;1401,14,COUNTIF($L$20:L2789,"&lt;&gt;")&lt;1501,15,COUNTIF($L$20:L2789,"&lt;&gt;")&lt;1601,16,COUNTIF($L$20:L2789,"&lt;&gt;")&lt;1701,17,COUNTIF($L$20:L2789,"&lt;&gt;")&lt;1801,18,COUNTIF($L$20:L2789,"&lt;&gt;")&lt;1901,19,COUNTIF($L$20:L2789,"&lt;&gt;")&lt;2001,20,COUNTIF($L$20:L2789,"&lt;&gt;")&lt;2101,21,COUNTIF($L$20:L2789,"&lt;&gt;")&lt;2201,22,COUNTIF($L$20:L2789,"&lt;&gt;")&lt;2301,23,COUNTIF($L$20:L2789,"&lt;&gt;")&lt;2401,24,COUNTIF($L$20:L2789,"&lt;&gt;")&lt;2501,25,COUNTIF($L$20:L2789,"&lt;&gt;")&lt;2601,26,COUNTIF($L$20:L2789,"&lt;&gt;")&lt;2701,27,COUNTIF($L$20:L2789,"&lt;&gt;")&lt;2801,28,COUNTIF($L$20:L2789,"&lt;&gt;")&lt;2901,29,COUNTIF($L$20:L2789,"&lt;&gt;")&lt;3001,30),"")</f>
        <v/>
      </c>
      <c r="AM2789" t="str">
        <f t="shared" si="215"/>
        <v/>
      </c>
      <c r="AN2789" t="str">
        <f t="shared" si="219"/>
        <v/>
      </c>
      <c r="AP2789" t="str">
        <f t="shared" si="218"/>
        <v/>
      </c>
      <c r="AQ2789" t="str">
        <f>IF(AO2789="","",COUNTIFS(AM2789:$AM$3019,AO2789))</f>
        <v/>
      </c>
    </row>
    <row r="2790" spans="1:43" x14ac:dyDescent="0.25">
      <c r="A2790" s="6" t="str">
        <f>IF(COUNT($A$20:A2789)&lt;&gt;$B$4,IF(A2789="","",A2789+1),"")</f>
        <v/>
      </c>
      <c r="B2790" s="3"/>
      <c r="C2790" s="3"/>
      <c r="D2790" s="122"/>
      <c r="E2790" s="3"/>
      <c r="F2790" s="3"/>
      <c r="G2790" s="3"/>
      <c r="H2790" s="3"/>
      <c r="I2790" s="120"/>
      <c r="J2790" s="3"/>
      <c r="K2790" s="95" t="str" cm="1">
        <f t="array" ref="K2790">IF(OR($J$14 = "A",$J$14 = "B",$J$14 = "C"),IF(I2790="","",IF(LEN(I2790)&gt;2,_xlfn.IFS(ISNUMBER(SEARCH("_",I2790)),I2790,ISNUMBER(SEARCH(", ",I2790)),SUBSTITUTE(I2790,", ","_"),ISNUMBER(SEARCH("/ ",I2790)),SUBSTITUTE(I2790,"/ ","_"),ISNUMBER(SEARCH(",",I2790)),SUBSTITUTE(I2790,",","_"),ISNUMBER(SEARCH("/",I2790)),SUBSTITUTE(I2790,"/","_"),ISNUMBER(SEARCH("",I2790)),I2790),I2790)),IF(OR($J$14 = "J",$J$14 = "K"),"",IF(D2790="","",IF(LEN(D2790)&gt;2,_xlfn.IFS(ISNUMBER(SEARCH("_",D2790)),D2790,ISNUMBER(SEARCH(", ",D2790)),SUBSTITUTE(D2790,", ","_"),ISNUMBER(SEARCH("/ ",D2790)),SUBSTITUTE(D2790,"/ ","_"),ISNUMBER(SEARCH(",",D2790)),SUBSTITUTE(D2790,",","_"),ISNUMBER(SEARCH("/",D2790)),SUBSTITUTE(D2790,"/","_"),ISNUMBER(SEARCH("",D2790)),D2790),D2790))))</f>
        <v/>
      </c>
      <c r="L2790" s="1"/>
      <c r="M2790" s="1" t="str">
        <f t="shared" si="216"/>
        <v/>
      </c>
      <c r="N2790" s="94" t="str">
        <f>IF($L2790="None","",IF(ISERROR(VLOOKUP($L2790,Info!$B$4:$B$266,1,FALSE)),"",VLOOKUP($L2790,Info!$B$4:$L$266,5,FALSE)))</f>
        <v/>
      </c>
      <c r="O2790" s="94" t="str">
        <f>IF(K2790="","",IF(AND($J$12&lt;&gt;"ABC",N2790="3"),"BAC",IF(N2790="3","ABC",IF($J$12&lt;&gt;"ABC",IF($J$10="Standard",VLOOKUP(K2790,Info!$BE$4:$BF$481,2,FALSE),VLOOKUP(K2790,Info!$BI$4:$BJ$482,2,FALSE)),IF($J$10="Standard",VLOOKUP(K2790,Info!$AG$4:$AH$2994,2,FALSE),VLOOKUP(K2790,Info!$AK$4:$AL$2997,2,FALSE))))))</f>
        <v/>
      </c>
      <c r="P2790" s="94" t="str">
        <f>IF($L2790="None","",IF(ISERROR(VLOOKUP($L2790,Info!$B$4:$B$266,1,FALSE)),"",VLOOKUP($L2790,Info!$B$4:$L$266,3,FALSE)))</f>
        <v/>
      </c>
      <c r="Q2790" s="96" t="str">
        <f>IF($L2790="None","",IF(ISERROR(VLOOKUP($L2790,Info!$B$4:$B$266,1,FALSE)),"",VLOOKUP($L2790,Info!$B$4:$L$266,4,FALSE)))</f>
        <v/>
      </c>
      <c r="R2790" s="1"/>
      <c r="S2790" s="6" t="str">
        <f t="shared" si="217"/>
        <v/>
      </c>
      <c r="T2790" s="6" t="str">
        <f>IF($L2790="None","",IF(ISERROR(VLOOKUP($L2790,Info!$B$4:$B$266,1,FALSE)),"",VLOOKUP($L2790,Info!$B$4:$L$266,11,FALSE)))</f>
        <v/>
      </c>
      <c r="U2790" s="1"/>
      <c r="V2790" s="1"/>
      <c r="W2790" s="1"/>
      <c r="X2790" s="1" t="str">
        <f>IF($L2790="None","",IF(ISERROR(VLOOKUP($L2790,Info!$B$4:$B$266,1,FALSE)),"",IF(OR(W2790="Metallic Liquid Tight",W2790="Non-Metallic Liquid Tight",W2790="LSZH",W2790="Greenfield"),VLOOKUP($L2790,Info!$B$4:$L$266,7,FALSE),"N/A")))</f>
        <v/>
      </c>
      <c r="Y2790" s="1"/>
      <c r="Z2790" s="96" t="str">
        <f>IF($L2790="None","",IF(ISERROR(VLOOKUP($L2790,Info!$B$4:$B$266,1,FALSE)),"",VLOOKUP($L2790,Info!$B$4:$L$266,9,FALSE)))</f>
        <v/>
      </c>
      <c r="AA2790" s="96" t="str">
        <f>IF($L2790="None","",IF(ISERROR(VLOOKUP($L2790,Info!$B$4:$B$266,1,FALSE)),"",VLOOKUP($L2790,Info!$B$4:$L$266,8,FALSE)))</f>
        <v/>
      </c>
      <c r="AB2790" s="96" t="str">
        <f>IF($L2790="None","",IF(ISERROR(VLOOKUP($L2790,Info!$B$4:$B$266,1,FALSE)),"",VLOOKUP($L2790,Info!$B$4:$L$266,10,FALSE)))</f>
        <v/>
      </c>
      <c r="AC2790" s="1" t="str">
        <f>IF(W2790="SO Cable","Black,White",IF(O2790="","",IF(P2790="","",IF($J$12&lt;&gt;"ABC",IF(P2790&lt;="250",VLOOKUP(O2790,Info!$AZ$4:$BB$22,3,FALSE),VLOOKUP(O2790,Info!$AZ$23:$BB$39,3,FALSE)),IF(P2790&lt;="250",VLOOKUP(O2790,Info!$AO$4:$AQ$22,3,FALSE),VLOOKUP(O2790,Info!$AO$23:$AP$39,3,FALSE))))))</f>
        <v/>
      </c>
      <c r="AD2790" s="1"/>
      <c r="AE2790" s="1" t="str">
        <f>IF($L2790="None","",IF(ISERROR(VLOOKUP($L2790,Info!$B$4:$B$266,1,FALSE)),"",VLOOKUP($L2790,Info!$B$4:$L$266,4,FALSE)))</f>
        <v/>
      </c>
      <c r="AF2790" s="1" t="str">
        <f>IF($L2790="None","",IF(ISERROR(VLOOKUP($L2790,Info!$B$4:$B$266,1,FALSE)),"",VLOOKUP($L2790,Info!$B$4:$L$266,6,FALSE)))</f>
        <v/>
      </c>
      <c r="AG2790" s="1"/>
      <c r="AH2790" s="33" t="str" cm="1">
        <f t="array" ref="AH2790">IF(AND(L2790&lt;&gt;"",O2790&lt;&gt;"",R2790:S2790&lt;&gt;"",W2790:X2790&lt;&gt;"",Z2790:AA2790&lt;&gt;"",AC2790&lt;&gt;""),"Good","Bad")</f>
        <v>Bad</v>
      </c>
      <c r="AL2790" t="str" cm="1">
        <f t="array" ref="AL2790">IF(R2790&gt;0,_xlfn.IFS(COUNTIF($L$20:L2790,"&lt;&gt;")&lt;101,1,COUNTIF($L$20:L2790,"&lt;&gt;")&lt;201,2,COUNTIF($L$20:L2790,"&lt;&gt;")&lt;301,3,COUNTIF($L$20:L2790,"&lt;&gt;")&lt;401,4,COUNTIF($L$20:L2790,"&lt;&gt;")&lt;501,5,COUNTIF($L$20:L2790,"&lt;&gt;")&lt;601,6,COUNTIF($L$20:L2790,"&lt;&gt;")&lt;701,7,COUNTIF($L$20:L2790,"&lt;&gt;")&lt;801,8,COUNTIF($L$20:L2790,"&lt;&gt;")&lt;901,9,COUNTIF($L$20:L2790,"&lt;&gt;")&lt;1001,10,COUNTIF($L$20:L2790,"&lt;&gt;")&lt;1101,11,COUNTIF($L$20:L2790,"&lt;&gt;")&lt;1201,12,COUNTIF($L$20:L2790,"&lt;&gt;")&lt;1301,13,COUNTIF($L$20:L2790,"&lt;&gt;")&lt;1401,14,COUNTIF($L$20:L2790,"&lt;&gt;")&lt;1501,15,COUNTIF($L$20:L2790,"&lt;&gt;")&lt;1601,16,COUNTIF($L$20:L2790,"&lt;&gt;")&lt;1701,17,COUNTIF($L$20:L2790,"&lt;&gt;")&lt;1801,18,COUNTIF($L$20:L2790,"&lt;&gt;")&lt;1901,19,COUNTIF($L$20:L2790,"&lt;&gt;")&lt;2001,20,COUNTIF($L$20:L2790,"&lt;&gt;")&lt;2101,21,COUNTIF($L$20:L2790,"&lt;&gt;")&lt;2201,22,COUNTIF($L$20:L2790,"&lt;&gt;")&lt;2301,23,COUNTIF($L$20:L2790,"&lt;&gt;")&lt;2401,24,COUNTIF($L$20:L2790,"&lt;&gt;")&lt;2501,25,COUNTIF($L$20:L2790,"&lt;&gt;")&lt;2601,26,COUNTIF($L$20:L2790,"&lt;&gt;")&lt;2701,27,COUNTIF($L$20:L2790,"&lt;&gt;")&lt;2801,28,COUNTIF($L$20:L2790,"&lt;&gt;")&lt;2901,29,COUNTIF($L$20:L2790,"&lt;&gt;")&lt;3001,30),"")</f>
        <v/>
      </c>
      <c r="AM2790" t="str">
        <f t="shared" si="215"/>
        <v/>
      </c>
      <c r="AN2790" t="str">
        <f t="shared" si="219"/>
        <v/>
      </c>
      <c r="AP2790" t="str">
        <f t="shared" si="218"/>
        <v/>
      </c>
      <c r="AQ2790" t="str">
        <f>IF(AO2790="","",COUNTIFS(AM2790:$AM$3019,AO2790))</f>
        <v/>
      </c>
    </row>
    <row r="2791" spans="1:43" x14ac:dyDescent="0.25">
      <c r="A2791" s="6" t="str">
        <f>IF(COUNT($A$20:A2790)&lt;&gt;$B$4,IF(A2790="","",A2790+1),"")</f>
        <v/>
      </c>
      <c r="B2791" s="3"/>
      <c r="C2791" s="3"/>
      <c r="D2791" s="122"/>
      <c r="E2791" s="3"/>
      <c r="F2791" s="3"/>
      <c r="G2791" s="3"/>
      <c r="H2791" s="3"/>
      <c r="I2791" s="120"/>
      <c r="J2791" s="3"/>
      <c r="K2791" s="95" t="str" cm="1">
        <f t="array" ref="K2791">IF(OR($J$14 = "A",$J$14 = "B",$J$14 = "C"),IF(I2791="","",IF(LEN(I2791)&gt;2,_xlfn.IFS(ISNUMBER(SEARCH("_",I2791)),I2791,ISNUMBER(SEARCH(", ",I2791)),SUBSTITUTE(I2791,", ","_"),ISNUMBER(SEARCH("/ ",I2791)),SUBSTITUTE(I2791,"/ ","_"),ISNUMBER(SEARCH(",",I2791)),SUBSTITUTE(I2791,",","_"),ISNUMBER(SEARCH("/",I2791)),SUBSTITUTE(I2791,"/","_"),ISNUMBER(SEARCH("",I2791)),I2791),I2791)),IF(OR($J$14 = "J",$J$14 = "K"),"",IF(D2791="","",IF(LEN(D2791)&gt;2,_xlfn.IFS(ISNUMBER(SEARCH("_",D2791)),D2791,ISNUMBER(SEARCH(", ",D2791)),SUBSTITUTE(D2791,", ","_"),ISNUMBER(SEARCH("/ ",D2791)),SUBSTITUTE(D2791,"/ ","_"),ISNUMBER(SEARCH(",",D2791)),SUBSTITUTE(D2791,",","_"),ISNUMBER(SEARCH("/",D2791)),SUBSTITUTE(D2791,"/","_"),ISNUMBER(SEARCH("",D2791)),D2791),D2791))))</f>
        <v/>
      </c>
      <c r="L2791" s="1"/>
      <c r="M2791" s="1" t="str">
        <f t="shared" si="216"/>
        <v/>
      </c>
      <c r="N2791" s="94" t="str">
        <f>IF($L2791="None","",IF(ISERROR(VLOOKUP($L2791,Info!$B$4:$B$266,1,FALSE)),"",VLOOKUP($L2791,Info!$B$4:$L$266,5,FALSE)))</f>
        <v/>
      </c>
      <c r="O2791" s="94" t="str">
        <f>IF(K2791="","",IF(AND($J$12&lt;&gt;"ABC",N2791="3"),"BAC",IF(N2791="3","ABC",IF($J$12&lt;&gt;"ABC",IF($J$10="Standard",VLOOKUP(K2791,Info!$BE$4:$BF$481,2,FALSE),VLOOKUP(K2791,Info!$BI$4:$BJ$482,2,FALSE)),IF($J$10="Standard",VLOOKUP(K2791,Info!$AG$4:$AH$2994,2,FALSE),VLOOKUP(K2791,Info!$AK$4:$AL$2997,2,FALSE))))))</f>
        <v/>
      </c>
      <c r="P2791" s="94" t="str">
        <f>IF($L2791="None","",IF(ISERROR(VLOOKUP($L2791,Info!$B$4:$B$266,1,FALSE)),"",VLOOKUP($L2791,Info!$B$4:$L$266,3,FALSE)))</f>
        <v/>
      </c>
      <c r="Q2791" s="96" t="str">
        <f>IF($L2791="None","",IF(ISERROR(VLOOKUP($L2791,Info!$B$4:$B$266,1,FALSE)),"",VLOOKUP($L2791,Info!$B$4:$L$266,4,FALSE)))</f>
        <v/>
      </c>
      <c r="R2791" s="1"/>
      <c r="S2791" s="6" t="str">
        <f t="shared" si="217"/>
        <v/>
      </c>
      <c r="T2791" s="6" t="str">
        <f>IF($L2791="None","",IF(ISERROR(VLOOKUP($L2791,Info!$B$4:$B$266,1,FALSE)),"",VLOOKUP($L2791,Info!$B$4:$L$266,11,FALSE)))</f>
        <v/>
      </c>
      <c r="U2791" s="1"/>
      <c r="V2791" s="1"/>
      <c r="W2791" s="1"/>
      <c r="X2791" s="1" t="str">
        <f>IF($L2791="None","",IF(ISERROR(VLOOKUP($L2791,Info!$B$4:$B$266,1,FALSE)),"",IF(OR(W2791="Metallic Liquid Tight",W2791="Non-Metallic Liquid Tight",W2791="LSZH",W2791="Greenfield"),VLOOKUP($L2791,Info!$B$4:$L$266,7,FALSE),"N/A")))</f>
        <v/>
      </c>
      <c r="Y2791" s="1"/>
      <c r="Z2791" s="96" t="str">
        <f>IF($L2791="None","",IF(ISERROR(VLOOKUP($L2791,Info!$B$4:$B$266,1,FALSE)),"",VLOOKUP($L2791,Info!$B$4:$L$266,9,FALSE)))</f>
        <v/>
      </c>
      <c r="AA2791" s="96" t="str">
        <f>IF($L2791="None","",IF(ISERROR(VLOOKUP($L2791,Info!$B$4:$B$266,1,FALSE)),"",VLOOKUP($L2791,Info!$B$4:$L$266,8,FALSE)))</f>
        <v/>
      </c>
      <c r="AB2791" s="96" t="str">
        <f>IF($L2791="None","",IF(ISERROR(VLOOKUP($L2791,Info!$B$4:$B$266,1,FALSE)),"",VLOOKUP($L2791,Info!$B$4:$L$266,10,FALSE)))</f>
        <v/>
      </c>
      <c r="AC2791" s="1" t="str">
        <f>IF(W2791="SO Cable","Black,White",IF(O2791="","",IF(P2791="","",IF($J$12&lt;&gt;"ABC",IF(P2791&lt;="250",VLOOKUP(O2791,Info!$AZ$4:$BB$22,3,FALSE),VLOOKUP(O2791,Info!$AZ$23:$BB$39,3,FALSE)),IF(P2791&lt;="250",VLOOKUP(O2791,Info!$AO$4:$AQ$22,3,FALSE),VLOOKUP(O2791,Info!$AO$23:$AP$39,3,FALSE))))))</f>
        <v/>
      </c>
      <c r="AD2791" s="1"/>
      <c r="AE2791" s="1" t="str">
        <f>IF($L2791="None","",IF(ISERROR(VLOOKUP($L2791,Info!$B$4:$B$266,1,FALSE)),"",VLOOKUP($L2791,Info!$B$4:$L$266,4,FALSE)))</f>
        <v/>
      </c>
      <c r="AF2791" s="1" t="str">
        <f>IF($L2791="None","",IF(ISERROR(VLOOKUP($L2791,Info!$B$4:$B$266,1,FALSE)),"",VLOOKUP($L2791,Info!$B$4:$L$266,6,FALSE)))</f>
        <v/>
      </c>
      <c r="AG2791" s="1"/>
      <c r="AH2791" s="33" t="str" cm="1">
        <f t="array" ref="AH2791">IF(AND(L2791&lt;&gt;"",O2791&lt;&gt;"",R2791:S2791&lt;&gt;"",W2791:X2791&lt;&gt;"",Z2791:AA2791&lt;&gt;"",AC2791&lt;&gt;""),"Good","Bad")</f>
        <v>Bad</v>
      </c>
      <c r="AL2791" t="str" cm="1">
        <f t="array" ref="AL2791">IF(R2791&gt;0,_xlfn.IFS(COUNTIF($L$20:L2791,"&lt;&gt;")&lt;101,1,COUNTIF($L$20:L2791,"&lt;&gt;")&lt;201,2,COUNTIF($L$20:L2791,"&lt;&gt;")&lt;301,3,COUNTIF($L$20:L2791,"&lt;&gt;")&lt;401,4,COUNTIF($L$20:L2791,"&lt;&gt;")&lt;501,5,COUNTIF($L$20:L2791,"&lt;&gt;")&lt;601,6,COUNTIF($L$20:L2791,"&lt;&gt;")&lt;701,7,COUNTIF($L$20:L2791,"&lt;&gt;")&lt;801,8,COUNTIF($L$20:L2791,"&lt;&gt;")&lt;901,9,COUNTIF($L$20:L2791,"&lt;&gt;")&lt;1001,10,COUNTIF($L$20:L2791,"&lt;&gt;")&lt;1101,11,COUNTIF($L$20:L2791,"&lt;&gt;")&lt;1201,12,COUNTIF($L$20:L2791,"&lt;&gt;")&lt;1301,13,COUNTIF($L$20:L2791,"&lt;&gt;")&lt;1401,14,COUNTIF($L$20:L2791,"&lt;&gt;")&lt;1501,15,COUNTIF($L$20:L2791,"&lt;&gt;")&lt;1601,16,COUNTIF($L$20:L2791,"&lt;&gt;")&lt;1701,17,COUNTIF($L$20:L2791,"&lt;&gt;")&lt;1801,18,COUNTIF($L$20:L2791,"&lt;&gt;")&lt;1901,19,COUNTIF($L$20:L2791,"&lt;&gt;")&lt;2001,20,COUNTIF($L$20:L2791,"&lt;&gt;")&lt;2101,21,COUNTIF($L$20:L2791,"&lt;&gt;")&lt;2201,22,COUNTIF($L$20:L2791,"&lt;&gt;")&lt;2301,23,COUNTIF($L$20:L2791,"&lt;&gt;")&lt;2401,24,COUNTIF($L$20:L2791,"&lt;&gt;")&lt;2501,25,COUNTIF($L$20:L2791,"&lt;&gt;")&lt;2601,26,COUNTIF($L$20:L2791,"&lt;&gt;")&lt;2701,27,COUNTIF($L$20:L2791,"&lt;&gt;")&lt;2801,28,COUNTIF($L$20:L2791,"&lt;&gt;")&lt;2901,29,COUNTIF($L$20:L2791,"&lt;&gt;")&lt;3001,30),"")</f>
        <v/>
      </c>
      <c r="AM2791" t="str">
        <f t="shared" si="215"/>
        <v/>
      </c>
      <c r="AN2791" t="str">
        <f t="shared" si="219"/>
        <v/>
      </c>
      <c r="AP2791" t="str">
        <f t="shared" si="218"/>
        <v/>
      </c>
      <c r="AQ2791" t="str">
        <f>IF(AO2791="","",COUNTIFS(AM2791:$AM$3019,AO2791))</f>
        <v/>
      </c>
    </row>
    <row r="2792" spans="1:43" x14ac:dyDescent="0.25">
      <c r="A2792" s="6" t="str">
        <f>IF(COUNT($A$20:A2791)&lt;&gt;$B$4,IF(A2791="","",A2791+1),"")</f>
        <v/>
      </c>
      <c r="B2792" s="3"/>
      <c r="C2792" s="3"/>
      <c r="D2792" s="122"/>
      <c r="E2792" s="3"/>
      <c r="F2792" s="3"/>
      <c r="G2792" s="3"/>
      <c r="H2792" s="3"/>
      <c r="I2792" s="120"/>
      <c r="J2792" s="3"/>
      <c r="K2792" s="95" t="str" cm="1">
        <f t="array" ref="K2792">IF(OR($J$14 = "A",$J$14 = "B",$J$14 = "C"),IF(I2792="","",IF(LEN(I2792)&gt;2,_xlfn.IFS(ISNUMBER(SEARCH("_",I2792)),I2792,ISNUMBER(SEARCH(", ",I2792)),SUBSTITUTE(I2792,", ","_"),ISNUMBER(SEARCH("/ ",I2792)),SUBSTITUTE(I2792,"/ ","_"),ISNUMBER(SEARCH(",",I2792)),SUBSTITUTE(I2792,",","_"),ISNUMBER(SEARCH("/",I2792)),SUBSTITUTE(I2792,"/","_"),ISNUMBER(SEARCH("",I2792)),I2792),I2792)),IF(OR($J$14 = "J",$J$14 = "K"),"",IF(D2792="","",IF(LEN(D2792)&gt;2,_xlfn.IFS(ISNUMBER(SEARCH("_",D2792)),D2792,ISNUMBER(SEARCH(", ",D2792)),SUBSTITUTE(D2792,", ","_"),ISNUMBER(SEARCH("/ ",D2792)),SUBSTITUTE(D2792,"/ ","_"),ISNUMBER(SEARCH(",",D2792)),SUBSTITUTE(D2792,",","_"),ISNUMBER(SEARCH("/",D2792)),SUBSTITUTE(D2792,"/","_"),ISNUMBER(SEARCH("",D2792)),D2792),D2792))))</f>
        <v/>
      </c>
      <c r="L2792" s="1"/>
      <c r="M2792" s="1" t="str">
        <f t="shared" si="216"/>
        <v/>
      </c>
      <c r="N2792" s="94" t="str">
        <f>IF($L2792="None","",IF(ISERROR(VLOOKUP($L2792,Info!$B$4:$B$266,1,FALSE)),"",VLOOKUP($L2792,Info!$B$4:$L$266,5,FALSE)))</f>
        <v/>
      </c>
      <c r="O2792" s="94" t="str">
        <f>IF(K2792="","",IF(AND($J$12&lt;&gt;"ABC",N2792="3"),"BAC",IF(N2792="3","ABC",IF($J$12&lt;&gt;"ABC",IF($J$10="Standard",VLOOKUP(K2792,Info!$BE$4:$BF$481,2,FALSE),VLOOKUP(K2792,Info!$BI$4:$BJ$482,2,FALSE)),IF($J$10="Standard",VLOOKUP(K2792,Info!$AG$4:$AH$2994,2,FALSE),VLOOKUP(K2792,Info!$AK$4:$AL$2997,2,FALSE))))))</f>
        <v/>
      </c>
      <c r="P2792" s="94" t="str">
        <f>IF($L2792="None","",IF(ISERROR(VLOOKUP($L2792,Info!$B$4:$B$266,1,FALSE)),"",VLOOKUP($L2792,Info!$B$4:$L$266,3,FALSE)))</f>
        <v/>
      </c>
      <c r="Q2792" s="96" t="str">
        <f>IF($L2792="None","",IF(ISERROR(VLOOKUP($L2792,Info!$B$4:$B$266,1,FALSE)),"",VLOOKUP($L2792,Info!$B$4:$L$266,4,FALSE)))</f>
        <v/>
      </c>
      <c r="R2792" s="1"/>
      <c r="S2792" s="6" t="str">
        <f t="shared" si="217"/>
        <v/>
      </c>
      <c r="T2792" s="6" t="str">
        <f>IF($L2792="None","",IF(ISERROR(VLOOKUP($L2792,Info!$B$4:$B$266,1,FALSE)),"",VLOOKUP($L2792,Info!$B$4:$L$266,11,FALSE)))</f>
        <v/>
      </c>
      <c r="U2792" s="1"/>
      <c r="V2792" s="1"/>
      <c r="W2792" s="1"/>
      <c r="X2792" s="1" t="str">
        <f>IF($L2792="None","",IF(ISERROR(VLOOKUP($L2792,Info!$B$4:$B$266,1,FALSE)),"",IF(OR(W2792="Metallic Liquid Tight",W2792="Non-Metallic Liquid Tight",W2792="LSZH",W2792="Greenfield"),VLOOKUP($L2792,Info!$B$4:$L$266,7,FALSE),"N/A")))</f>
        <v/>
      </c>
      <c r="Y2792" s="1"/>
      <c r="Z2792" s="96" t="str">
        <f>IF($L2792="None","",IF(ISERROR(VLOOKUP($L2792,Info!$B$4:$B$266,1,FALSE)),"",VLOOKUP($L2792,Info!$B$4:$L$266,9,FALSE)))</f>
        <v/>
      </c>
      <c r="AA2792" s="96" t="str">
        <f>IF($L2792="None","",IF(ISERROR(VLOOKUP($L2792,Info!$B$4:$B$266,1,FALSE)),"",VLOOKUP($L2792,Info!$B$4:$L$266,8,FALSE)))</f>
        <v/>
      </c>
      <c r="AB2792" s="96" t="str">
        <f>IF($L2792="None","",IF(ISERROR(VLOOKUP($L2792,Info!$B$4:$B$266,1,FALSE)),"",VLOOKUP($L2792,Info!$B$4:$L$266,10,FALSE)))</f>
        <v/>
      </c>
      <c r="AC2792" s="1" t="str">
        <f>IF(W2792="SO Cable","Black,White",IF(O2792="","",IF(P2792="","",IF($J$12&lt;&gt;"ABC",IF(P2792&lt;="250",VLOOKUP(O2792,Info!$AZ$4:$BB$22,3,FALSE),VLOOKUP(O2792,Info!$AZ$23:$BB$39,3,FALSE)),IF(P2792&lt;="250",VLOOKUP(O2792,Info!$AO$4:$AQ$22,3,FALSE),VLOOKUP(O2792,Info!$AO$23:$AP$39,3,FALSE))))))</f>
        <v/>
      </c>
      <c r="AD2792" s="1"/>
      <c r="AE2792" s="1" t="str">
        <f>IF($L2792="None","",IF(ISERROR(VLOOKUP($L2792,Info!$B$4:$B$266,1,FALSE)),"",VLOOKUP($L2792,Info!$B$4:$L$266,4,FALSE)))</f>
        <v/>
      </c>
      <c r="AF2792" s="1" t="str">
        <f>IF($L2792="None","",IF(ISERROR(VLOOKUP($L2792,Info!$B$4:$B$266,1,FALSE)),"",VLOOKUP($L2792,Info!$B$4:$L$266,6,FALSE)))</f>
        <v/>
      </c>
      <c r="AG2792" s="1"/>
      <c r="AH2792" s="33" t="str" cm="1">
        <f t="array" ref="AH2792">IF(AND(L2792&lt;&gt;"",O2792&lt;&gt;"",R2792:S2792&lt;&gt;"",W2792:X2792&lt;&gt;"",Z2792:AA2792&lt;&gt;"",AC2792&lt;&gt;""),"Good","Bad")</f>
        <v>Bad</v>
      </c>
      <c r="AL2792" t="str" cm="1">
        <f t="array" ref="AL2792">IF(R2792&gt;0,_xlfn.IFS(COUNTIF($L$20:L2792,"&lt;&gt;")&lt;101,1,COUNTIF($L$20:L2792,"&lt;&gt;")&lt;201,2,COUNTIF($L$20:L2792,"&lt;&gt;")&lt;301,3,COUNTIF($L$20:L2792,"&lt;&gt;")&lt;401,4,COUNTIF($L$20:L2792,"&lt;&gt;")&lt;501,5,COUNTIF($L$20:L2792,"&lt;&gt;")&lt;601,6,COUNTIF($L$20:L2792,"&lt;&gt;")&lt;701,7,COUNTIF($L$20:L2792,"&lt;&gt;")&lt;801,8,COUNTIF($L$20:L2792,"&lt;&gt;")&lt;901,9,COUNTIF($L$20:L2792,"&lt;&gt;")&lt;1001,10,COUNTIF($L$20:L2792,"&lt;&gt;")&lt;1101,11,COUNTIF($L$20:L2792,"&lt;&gt;")&lt;1201,12,COUNTIF($L$20:L2792,"&lt;&gt;")&lt;1301,13,COUNTIF($L$20:L2792,"&lt;&gt;")&lt;1401,14,COUNTIF($L$20:L2792,"&lt;&gt;")&lt;1501,15,COUNTIF($L$20:L2792,"&lt;&gt;")&lt;1601,16,COUNTIF($L$20:L2792,"&lt;&gt;")&lt;1701,17,COUNTIF($L$20:L2792,"&lt;&gt;")&lt;1801,18,COUNTIF($L$20:L2792,"&lt;&gt;")&lt;1901,19,COUNTIF($L$20:L2792,"&lt;&gt;")&lt;2001,20,COUNTIF($L$20:L2792,"&lt;&gt;")&lt;2101,21,COUNTIF($L$20:L2792,"&lt;&gt;")&lt;2201,22,COUNTIF($L$20:L2792,"&lt;&gt;")&lt;2301,23,COUNTIF($L$20:L2792,"&lt;&gt;")&lt;2401,24,COUNTIF($L$20:L2792,"&lt;&gt;")&lt;2501,25,COUNTIF($L$20:L2792,"&lt;&gt;")&lt;2601,26,COUNTIF($L$20:L2792,"&lt;&gt;")&lt;2701,27,COUNTIF($L$20:L2792,"&lt;&gt;")&lt;2801,28,COUNTIF($L$20:L2792,"&lt;&gt;")&lt;2901,29,COUNTIF($L$20:L2792,"&lt;&gt;")&lt;3001,30),"")</f>
        <v/>
      </c>
      <c r="AM2792" t="str">
        <f t="shared" si="215"/>
        <v/>
      </c>
      <c r="AN2792" t="str">
        <f t="shared" si="219"/>
        <v/>
      </c>
      <c r="AP2792" t="str">
        <f t="shared" si="218"/>
        <v/>
      </c>
      <c r="AQ2792" t="str">
        <f>IF(AO2792="","",COUNTIFS(AM2792:$AM$3019,AO2792))</f>
        <v/>
      </c>
    </row>
    <row r="2793" spans="1:43" x14ac:dyDescent="0.25">
      <c r="A2793" s="6" t="str">
        <f>IF(COUNT($A$20:A2792)&lt;&gt;$B$4,IF(A2792="","",A2792+1),"")</f>
        <v/>
      </c>
      <c r="B2793" s="3"/>
      <c r="C2793" s="3"/>
      <c r="D2793" s="122"/>
      <c r="E2793" s="3"/>
      <c r="F2793" s="3"/>
      <c r="G2793" s="3"/>
      <c r="H2793" s="3"/>
      <c r="I2793" s="120"/>
      <c r="J2793" s="3"/>
      <c r="K2793" s="95" t="str" cm="1">
        <f t="array" ref="K2793">IF(OR($J$14 = "A",$J$14 = "B",$J$14 = "C"),IF(I2793="","",IF(LEN(I2793)&gt;2,_xlfn.IFS(ISNUMBER(SEARCH("_",I2793)),I2793,ISNUMBER(SEARCH(", ",I2793)),SUBSTITUTE(I2793,", ","_"),ISNUMBER(SEARCH("/ ",I2793)),SUBSTITUTE(I2793,"/ ","_"),ISNUMBER(SEARCH(",",I2793)),SUBSTITUTE(I2793,",","_"),ISNUMBER(SEARCH("/",I2793)),SUBSTITUTE(I2793,"/","_"),ISNUMBER(SEARCH("",I2793)),I2793),I2793)),IF(OR($J$14 = "J",$J$14 = "K"),"",IF(D2793="","",IF(LEN(D2793)&gt;2,_xlfn.IFS(ISNUMBER(SEARCH("_",D2793)),D2793,ISNUMBER(SEARCH(", ",D2793)),SUBSTITUTE(D2793,", ","_"),ISNUMBER(SEARCH("/ ",D2793)),SUBSTITUTE(D2793,"/ ","_"),ISNUMBER(SEARCH(",",D2793)),SUBSTITUTE(D2793,",","_"),ISNUMBER(SEARCH("/",D2793)),SUBSTITUTE(D2793,"/","_"),ISNUMBER(SEARCH("",D2793)),D2793),D2793))))</f>
        <v/>
      </c>
      <c r="L2793" s="1"/>
      <c r="M2793" s="1" t="str">
        <f t="shared" si="216"/>
        <v/>
      </c>
      <c r="N2793" s="94" t="str">
        <f>IF($L2793="None","",IF(ISERROR(VLOOKUP($L2793,Info!$B$4:$B$266,1,FALSE)),"",VLOOKUP($L2793,Info!$B$4:$L$266,5,FALSE)))</f>
        <v/>
      </c>
      <c r="O2793" s="94" t="str">
        <f>IF(K2793="","",IF(AND($J$12&lt;&gt;"ABC",N2793="3"),"BAC",IF(N2793="3","ABC",IF($J$12&lt;&gt;"ABC",IF($J$10="Standard",VLOOKUP(K2793,Info!$BE$4:$BF$481,2,FALSE),VLOOKUP(K2793,Info!$BI$4:$BJ$482,2,FALSE)),IF($J$10="Standard",VLOOKUP(K2793,Info!$AG$4:$AH$2994,2,FALSE),VLOOKUP(K2793,Info!$AK$4:$AL$2997,2,FALSE))))))</f>
        <v/>
      </c>
      <c r="P2793" s="94" t="str">
        <f>IF($L2793="None","",IF(ISERROR(VLOOKUP($L2793,Info!$B$4:$B$266,1,FALSE)),"",VLOOKUP($L2793,Info!$B$4:$L$266,3,FALSE)))</f>
        <v/>
      </c>
      <c r="Q2793" s="96" t="str">
        <f>IF($L2793="None","",IF(ISERROR(VLOOKUP($L2793,Info!$B$4:$B$266,1,FALSE)),"",VLOOKUP($L2793,Info!$B$4:$L$266,4,FALSE)))</f>
        <v/>
      </c>
      <c r="R2793" s="1"/>
      <c r="S2793" s="6" t="str">
        <f t="shared" si="217"/>
        <v/>
      </c>
      <c r="T2793" s="6" t="str">
        <f>IF($L2793="None","",IF(ISERROR(VLOOKUP($L2793,Info!$B$4:$B$266,1,FALSE)),"",VLOOKUP($L2793,Info!$B$4:$L$266,11,FALSE)))</f>
        <v/>
      </c>
      <c r="U2793" s="1"/>
      <c r="V2793" s="1"/>
      <c r="W2793" s="1"/>
      <c r="X2793" s="1" t="str">
        <f>IF($L2793="None","",IF(ISERROR(VLOOKUP($L2793,Info!$B$4:$B$266,1,FALSE)),"",IF(OR(W2793="Metallic Liquid Tight",W2793="Non-Metallic Liquid Tight",W2793="LSZH",W2793="Greenfield"),VLOOKUP($L2793,Info!$B$4:$L$266,7,FALSE),"N/A")))</f>
        <v/>
      </c>
      <c r="Y2793" s="1"/>
      <c r="Z2793" s="96" t="str">
        <f>IF($L2793="None","",IF(ISERROR(VLOOKUP($L2793,Info!$B$4:$B$266,1,FALSE)),"",VLOOKUP($L2793,Info!$B$4:$L$266,9,FALSE)))</f>
        <v/>
      </c>
      <c r="AA2793" s="96" t="str">
        <f>IF($L2793="None","",IF(ISERROR(VLOOKUP($L2793,Info!$B$4:$B$266,1,FALSE)),"",VLOOKUP($L2793,Info!$B$4:$L$266,8,FALSE)))</f>
        <v/>
      </c>
      <c r="AB2793" s="96" t="str">
        <f>IF($L2793="None","",IF(ISERROR(VLOOKUP($L2793,Info!$B$4:$B$266,1,FALSE)),"",VLOOKUP($L2793,Info!$B$4:$L$266,10,FALSE)))</f>
        <v/>
      </c>
      <c r="AC2793" s="1" t="str">
        <f>IF(W2793="SO Cable","Black,White",IF(O2793="","",IF(P2793="","",IF($J$12&lt;&gt;"ABC",IF(P2793&lt;="250",VLOOKUP(O2793,Info!$AZ$4:$BB$22,3,FALSE),VLOOKUP(O2793,Info!$AZ$23:$BB$39,3,FALSE)),IF(P2793&lt;="250",VLOOKUP(O2793,Info!$AO$4:$AQ$22,3,FALSE),VLOOKUP(O2793,Info!$AO$23:$AP$39,3,FALSE))))))</f>
        <v/>
      </c>
      <c r="AD2793" s="1"/>
      <c r="AE2793" s="1" t="str">
        <f>IF($L2793="None","",IF(ISERROR(VLOOKUP($L2793,Info!$B$4:$B$266,1,FALSE)),"",VLOOKUP($L2793,Info!$B$4:$L$266,4,FALSE)))</f>
        <v/>
      </c>
      <c r="AF2793" s="1" t="str">
        <f>IF($L2793="None","",IF(ISERROR(VLOOKUP($L2793,Info!$B$4:$B$266,1,FALSE)),"",VLOOKUP($L2793,Info!$B$4:$L$266,6,FALSE)))</f>
        <v/>
      </c>
      <c r="AG2793" s="1"/>
      <c r="AH2793" s="33" t="str" cm="1">
        <f t="array" ref="AH2793">IF(AND(L2793&lt;&gt;"",O2793&lt;&gt;"",R2793:S2793&lt;&gt;"",W2793:X2793&lt;&gt;"",Z2793:AA2793&lt;&gt;"",AC2793&lt;&gt;""),"Good","Bad")</f>
        <v>Bad</v>
      </c>
      <c r="AL2793" t="str" cm="1">
        <f t="array" ref="AL2793">IF(R2793&gt;0,_xlfn.IFS(COUNTIF($L$20:L2793,"&lt;&gt;")&lt;101,1,COUNTIF($L$20:L2793,"&lt;&gt;")&lt;201,2,COUNTIF($L$20:L2793,"&lt;&gt;")&lt;301,3,COUNTIF($L$20:L2793,"&lt;&gt;")&lt;401,4,COUNTIF($L$20:L2793,"&lt;&gt;")&lt;501,5,COUNTIF($L$20:L2793,"&lt;&gt;")&lt;601,6,COUNTIF($L$20:L2793,"&lt;&gt;")&lt;701,7,COUNTIF($L$20:L2793,"&lt;&gt;")&lt;801,8,COUNTIF($L$20:L2793,"&lt;&gt;")&lt;901,9,COUNTIF($L$20:L2793,"&lt;&gt;")&lt;1001,10,COUNTIF($L$20:L2793,"&lt;&gt;")&lt;1101,11,COUNTIF($L$20:L2793,"&lt;&gt;")&lt;1201,12,COUNTIF($L$20:L2793,"&lt;&gt;")&lt;1301,13,COUNTIF($L$20:L2793,"&lt;&gt;")&lt;1401,14,COUNTIF($L$20:L2793,"&lt;&gt;")&lt;1501,15,COUNTIF($L$20:L2793,"&lt;&gt;")&lt;1601,16,COUNTIF($L$20:L2793,"&lt;&gt;")&lt;1701,17,COUNTIF($L$20:L2793,"&lt;&gt;")&lt;1801,18,COUNTIF($L$20:L2793,"&lt;&gt;")&lt;1901,19,COUNTIF($L$20:L2793,"&lt;&gt;")&lt;2001,20,COUNTIF($L$20:L2793,"&lt;&gt;")&lt;2101,21,COUNTIF($L$20:L2793,"&lt;&gt;")&lt;2201,22,COUNTIF($L$20:L2793,"&lt;&gt;")&lt;2301,23,COUNTIF($L$20:L2793,"&lt;&gt;")&lt;2401,24,COUNTIF($L$20:L2793,"&lt;&gt;")&lt;2501,25,COUNTIF($L$20:L2793,"&lt;&gt;")&lt;2601,26,COUNTIF($L$20:L2793,"&lt;&gt;")&lt;2701,27,COUNTIF($L$20:L2793,"&lt;&gt;")&lt;2801,28,COUNTIF($L$20:L2793,"&lt;&gt;")&lt;2901,29,COUNTIF($L$20:L2793,"&lt;&gt;")&lt;3001,30),"")</f>
        <v/>
      </c>
      <c r="AM2793" t="str">
        <f t="shared" si="215"/>
        <v/>
      </c>
      <c r="AN2793" t="str">
        <f t="shared" si="219"/>
        <v/>
      </c>
      <c r="AP2793" t="str">
        <f t="shared" si="218"/>
        <v/>
      </c>
      <c r="AQ2793" t="str">
        <f>IF(AO2793="","",COUNTIFS(AM2793:$AM$3019,AO2793))</f>
        <v/>
      </c>
    </row>
    <row r="2794" spans="1:43" x14ac:dyDescent="0.25">
      <c r="A2794" s="6" t="str">
        <f>IF(COUNT($A$20:A2793)&lt;&gt;$B$4,IF(A2793="","",A2793+1),"")</f>
        <v/>
      </c>
      <c r="B2794" s="3"/>
      <c r="C2794" s="3"/>
      <c r="D2794" s="122"/>
      <c r="E2794" s="3"/>
      <c r="F2794" s="3"/>
      <c r="G2794" s="3"/>
      <c r="H2794" s="3"/>
      <c r="I2794" s="120"/>
      <c r="J2794" s="3"/>
      <c r="K2794" s="95" t="str" cm="1">
        <f t="array" ref="K2794">IF(OR($J$14 = "A",$J$14 = "B",$J$14 = "C"),IF(I2794="","",IF(LEN(I2794)&gt;2,_xlfn.IFS(ISNUMBER(SEARCH("_",I2794)),I2794,ISNUMBER(SEARCH(", ",I2794)),SUBSTITUTE(I2794,", ","_"),ISNUMBER(SEARCH("/ ",I2794)),SUBSTITUTE(I2794,"/ ","_"),ISNUMBER(SEARCH(",",I2794)),SUBSTITUTE(I2794,",","_"),ISNUMBER(SEARCH("/",I2794)),SUBSTITUTE(I2794,"/","_"),ISNUMBER(SEARCH("",I2794)),I2794),I2794)),IF(OR($J$14 = "J",$J$14 = "K"),"",IF(D2794="","",IF(LEN(D2794)&gt;2,_xlfn.IFS(ISNUMBER(SEARCH("_",D2794)),D2794,ISNUMBER(SEARCH(", ",D2794)),SUBSTITUTE(D2794,", ","_"),ISNUMBER(SEARCH("/ ",D2794)),SUBSTITUTE(D2794,"/ ","_"),ISNUMBER(SEARCH(",",D2794)),SUBSTITUTE(D2794,",","_"),ISNUMBER(SEARCH("/",D2794)),SUBSTITUTE(D2794,"/","_"),ISNUMBER(SEARCH("",D2794)),D2794),D2794))))</f>
        <v/>
      </c>
      <c r="L2794" s="1"/>
      <c r="M2794" s="1" t="str">
        <f t="shared" si="216"/>
        <v/>
      </c>
      <c r="N2794" s="94" t="str">
        <f>IF($L2794="None","",IF(ISERROR(VLOOKUP($L2794,Info!$B$4:$B$266,1,FALSE)),"",VLOOKUP($L2794,Info!$B$4:$L$266,5,FALSE)))</f>
        <v/>
      </c>
      <c r="O2794" s="94" t="str">
        <f>IF(K2794="","",IF(AND($J$12&lt;&gt;"ABC",N2794="3"),"BAC",IF(N2794="3","ABC",IF($J$12&lt;&gt;"ABC",IF($J$10="Standard",VLOOKUP(K2794,Info!$BE$4:$BF$481,2,FALSE),VLOOKUP(K2794,Info!$BI$4:$BJ$482,2,FALSE)),IF($J$10="Standard",VLOOKUP(K2794,Info!$AG$4:$AH$2994,2,FALSE),VLOOKUP(K2794,Info!$AK$4:$AL$2997,2,FALSE))))))</f>
        <v/>
      </c>
      <c r="P2794" s="94" t="str">
        <f>IF($L2794="None","",IF(ISERROR(VLOOKUP($L2794,Info!$B$4:$B$266,1,FALSE)),"",VLOOKUP($L2794,Info!$B$4:$L$266,3,FALSE)))</f>
        <v/>
      </c>
      <c r="Q2794" s="96" t="str">
        <f>IF($L2794="None","",IF(ISERROR(VLOOKUP($L2794,Info!$B$4:$B$266,1,FALSE)),"",VLOOKUP($L2794,Info!$B$4:$L$266,4,FALSE)))</f>
        <v/>
      </c>
      <c r="R2794" s="1"/>
      <c r="S2794" s="6" t="str">
        <f t="shared" si="217"/>
        <v/>
      </c>
      <c r="T2794" s="6" t="str">
        <f>IF($L2794="None","",IF(ISERROR(VLOOKUP($L2794,Info!$B$4:$B$266,1,FALSE)),"",VLOOKUP($L2794,Info!$B$4:$L$266,11,FALSE)))</f>
        <v/>
      </c>
      <c r="U2794" s="1"/>
      <c r="V2794" s="1"/>
      <c r="W2794" s="1"/>
      <c r="X2794" s="1" t="str">
        <f>IF($L2794="None","",IF(ISERROR(VLOOKUP($L2794,Info!$B$4:$B$266,1,FALSE)),"",IF(OR(W2794="Metallic Liquid Tight",W2794="Non-Metallic Liquid Tight",W2794="LSZH",W2794="Greenfield"),VLOOKUP($L2794,Info!$B$4:$L$266,7,FALSE),"N/A")))</f>
        <v/>
      </c>
      <c r="Y2794" s="1"/>
      <c r="Z2794" s="96" t="str">
        <f>IF($L2794="None","",IF(ISERROR(VLOOKUP($L2794,Info!$B$4:$B$266,1,FALSE)),"",VLOOKUP($L2794,Info!$B$4:$L$266,9,FALSE)))</f>
        <v/>
      </c>
      <c r="AA2794" s="96" t="str">
        <f>IF($L2794="None","",IF(ISERROR(VLOOKUP($L2794,Info!$B$4:$B$266,1,FALSE)),"",VLOOKUP($L2794,Info!$B$4:$L$266,8,FALSE)))</f>
        <v/>
      </c>
      <c r="AB2794" s="96" t="str">
        <f>IF($L2794="None","",IF(ISERROR(VLOOKUP($L2794,Info!$B$4:$B$266,1,FALSE)),"",VLOOKUP($L2794,Info!$B$4:$L$266,10,FALSE)))</f>
        <v/>
      </c>
      <c r="AC2794" s="1" t="str">
        <f>IF(W2794="SO Cable","Black,White",IF(O2794="","",IF(P2794="","",IF($J$12&lt;&gt;"ABC",IF(P2794&lt;="250",VLOOKUP(O2794,Info!$AZ$4:$BB$22,3,FALSE),VLOOKUP(O2794,Info!$AZ$23:$BB$39,3,FALSE)),IF(P2794&lt;="250",VLOOKUP(O2794,Info!$AO$4:$AQ$22,3,FALSE),VLOOKUP(O2794,Info!$AO$23:$AP$39,3,FALSE))))))</f>
        <v/>
      </c>
      <c r="AD2794" s="1"/>
      <c r="AE2794" s="1" t="str">
        <f>IF($L2794="None","",IF(ISERROR(VLOOKUP($L2794,Info!$B$4:$B$266,1,FALSE)),"",VLOOKUP($L2794,Info!$B$4:$L$266,4,FALSE)))</f>
        <v/>
      </c>
      <c r="AF2794" s="1" t="str">
        <f>IF($L2794="None","",IF(ISERROR(VLOOKUP($L2794,Info!$B$4:$B$266,1,FALSE)),"",VLOOKUP($L2794,Info!$B$4:$L$266,6,FALSE)))</f>
        <v/>
      </c>
      <c r="AG2794" s="1"/>
      <c r="AH2794" s="33" t="str" cm="1">
        <f t="array" ref="AH2794">IF(AND(L2794&lt;&gt;"",O2794&lt;&gt;"",R2794:S2794&lt;&gt;"",W2794:X2794&lt;&gt;"",Z2794:AA2794&lt;&gt;"",AC2794&lt;&gt;""),"Good","Bad")</f>
        <v>Bad</v>
      </c>
      <c r="AL2794" t="str" cm="1">
        <f t="array" ref="AL2794">IF(R2794&gt;0,_xlfn.IFS(COUNTIF($L$20:L2794,"&lt;&gt;")&lt;101,1,COUNTIF($L$20:L2794,"&lt;&gt;")&lt;201,2,COUNTIF($L$20:L2794,"&lt;&gt;")&lt;301,3,COUNTIF($L$20:L2794,"&lt;&gt;")&lt;401,4,COUNTIF($L$20:L2794,"&lt;&gt;")&lt;501,5,COUNTIF($L$20:L2794,"&lt;&gt;")&lt;601,6,COUNTIF($L$20:L2794,"&lt;&gt;")&lt;701,7,COUNTIF($L$20:L2794,"&lt;&gt;")&lt;801,8,COUNTIF($L$20:L2794,"&lt;&gt;")&lt;901,9,COUNTIF($L$20:L2794,"&lt;&gt;")&lt;1001,10,COUNTIF($L$20:L2794,"&lt;&gt;")&lt;1101,11,COUNTIF($L$20:L2794,"&lt;&gt;")&lt;1201,12,COUNTIF($L$20:L2794,"&lt;&gt;")&lt;1301,13,COUNTIF($L$20:L2794,"&lt;&gt;")&lt;1401,14,COUNTIF($L$20:L2794,"&lt;&gt;")&lt;1501,15,COUNTIF($L$20:L2794,"&lt;&gt;")&lt;1601,16,COUNTIF($L$20:L2794,"&lt;&gt;")&lt;1701,17,COUNTIF($L$20:L2794,"&lt;&gt;")&lt;1801,18,COUNTIF($L$20:L2794,"&lt;&gt;")&lt;1901,19,COUNTIF($L$20:L2794,"&lt;&gt;")&lt;2001,20,COUNTIF($L$20:L2794,"&lt;&gt;")&lt;2101,21,COUNTIF($L$20:L2794,"&lt;&gt;")&lt;2201,22,COUNTIF($L$20:L2794,"&lt;&gt;")&lt;2301,23,COUNTIF($L$20:L2794,"&lt;&gt;")&lt;2401,24,COUNTIF($L$20:L2794,"&lt;&gt;")&lt;2501,25,COUNTIF($L$20:L2794,"&lt;&gt;")&lt;2601,26,COUNTIF($L$20:L2794,"&lt;&gt;")&lt;2701,27,COUNTIF($L$20:L2794,"&lt;&gt;")&lt;2801,28,COUNTIF($L$20:L2794,"&lt;&gt;")&lt;2901,29,COUNTIF($L$20:L2794,"&lt;&gt;")&lt;3001,30),"")</f>
        <v/>
      </c>
      <c r="AM2794" t="str">
        <f t="shared" si="215"/>
        <v/>
      </c>
      <c r="AN2794" t="str">
        <f t="shared" si="219"/>
        <v/>
      </c>
      <c r="AP2794" t="str">
        <f t="shared" si="218"/>
        <v/>
      </c>
      <c r="AQ2794" t="str">
        <f>IF(AO2794="","",COUNTIFS(AM2794:$AM$3019,AO2794))</f>
        <v/>
      </c>
    </row>
    <row r="2795" spans="1:43" x14ac:dyDescent="0.25">
      <c r="A2795" s="6" t="str">
        <f>IF(COUNT($A$20:A2794)&lt;&gt;$B$4,IF(A2794="","",A2794+1),"")</f>
        <v/>
      </c>
      <c r="B2795" s="3"/>
      <c r="C2795" s="3"/>
      <c r="D2795" s="122"/>
      <c r="E2795" s="3"/>
      <c r="F2795" s="3"/>
      <c r="G2795" s="3"/>
      <c r="H2795" s="3"/>
      <c r="I2795" s="120"/>
      <c r="J2795" s="3"/>
      <c r="K2795" s="95" t="str" cm="1">
        <f t="array" ref="K2795">IF(OR($J$14 = "A",$J$14 = "B",$J$14 = "C"),IF(I2795="","",IF(LEN(I2795)&gt;2,_xlfn.IFS(ISNUMBER(SEARCH("_",I2795)),I2795,ISNUMBER(SEARCH(", ",I2795)),SUBSTITUTE(I2795,", ","_"),ISNUMBER(SEARCH("/ ",I2795)),SUBSTITUTE(I2795,"/ ","_"),ISNUMBER(SEARCH(",",I2795)),SUBSTITUTE(I2795,",","_"),ISNUMBER(SEARCH("/",I2795)),SUBSTITUTE(I2795,"/","_"),ISNUMBER(SEARCH("",I2795)),I2795),I2795)),IF(OR($J$14 = "J",$J$14 = "K"),"",IF(D2795="","",IF(LEN(D2795)&gt;2,_xlfn.IFS(ISNUMBER(SEARCH("_",D2795)),D2795,ISNUMBER(SEARCH(", ",D2795)),SUBSTITUTE(D2795,", ","_"),ISNUMBER(SEARCH("/ ",D2795)),SUBSTITUTE(D2795,"/ ","_"),ISNUMBER(SEARCH(",",D2795)),SUBSTITUTE(D2795,",","_"),ISNUMBER(SEARCH("/",D2795)),SUBSTITUTE(D2795,"/","_"),ISNUMBER(SEARCH("",D2795)),D2795),D2795))))</f>
        <v/>
      </c>
      <c r="L2795" s="1"/>
      <c r="M2795" s="1" t="str">
        <f t="shared" si="216"/>
        <v/>
      </c>
      <c r="N2795" s="94" t="str">
        <f>IF($L2795="None","",IF(ISERROR(VLOOKUP($L2795,Info!$B$4:$B$266,1,FALSE)),"",VLOOKUP($L2795,Info!$B$4:$L$266,5,FALSE)))</f>
        <v/>
      </c>
      <c r="O2795" s="94" t="str">
        <f>IF(K2795="","",IF(AND($J$12&lt;&gt;"ABC",N2795="3"),"BAC",IF(N2795="3","ABC",IF($J$12&lt;&gt;"ABC",IF($J$10="Standard",VLOOKUP(K2795,Info!$BE$4:$BF$481,2,FALSE),VLOOKUP(K2795,Info!$BI$4:$BJ$482,2,FALSE)),IF($J$10="Standard",VLOOKUP(K2795,Info!$AG$4:$AH$2994,2,FALSE),VLOOKUP(K2795,Info!$AK$4:$AL$2997,2,FALSE))))))</f>
        <v/>
      </c>
      <c r="P2795" s="94" t="str">
        <f>IF($L2795="None","",IF(ISERROR(VLOOKUP($L2795,Info!$B$4:$B$266,1,FALSE)),"",VLOOKUP($L2795,Info!$B$4:$L$266,3,FALSE)))</f>
        <v/>
      </c>
      <c r="Q2795" s="96" t="str">
        <f>IF($L2795="None","",IF(ISERROR(VLOOKUP($L2795,Info!$B$4:$B$266,1,FALSE)),"",VLOOKUP($L2795,Info!$B$4:$L$266,4,FALSE)))</f>
        <v/>
      </c>
      <c r="R2795" s="1"/>
      <c r="S2795" s="6" t="str">
        <f t="shared" si="217"/>
        <v/>
      </c>
      <c r="T2795" s="6" t="str">
        <f>IF($L2795="None","",IF(ISERROR(VLOOKUP($L2795,Info!$B$4:$B$266,1,FALSE)),"",VLOOKUP($L2795,Info!$B$4:$L$266,11,FALSE)))</f>
        <v/>
      </c>
      <c r="U2795" s="1"/>
      <c r="V2795" s="1"/>
      <c r="W2795" s="1"/>
      <c r="X2795" s="1" t="str">
        <f>IF($L2795="None","",IF(ISERROR(VLOOKUP($L2795,Info!$B$4:$B$266,1,FALSE)),"",IF(OR(W2795="Metallic Liquid Tight",W2795="Non-Metallic Liquid Tight",W2795="LSZH",W2795="Greenfield"),VLOOKUP($L2795,Info!$B$4:$L$266,7,FALSE),"N/A")))</f>
        <v/>
      </c>
      <c r="Y2795" s="1"/>
      <c r="Z2795" s="96" t="str">
        <f>IF($L2795="None","",IF(ISERROR(VLOOKUP($L2795,Info!$B$4:$B$266,1,FALSE)),"",VLOOKUP($L2795,Info!$B$4:$L$266,9,FALSE)))</f>
        <v/>
      </c>
      <c r="AA2795" s="96" t="str">
        <f>IF($L2795="None","",IF(ISERROR(VLOOKUP($L2795,Info!$B$4:$B$266,1,FALSE)),"",VLOOKUP($L2795,Info!$B$4:$L$266,8,FALSE)))</f>
        <v/>
      </c>
      <c r="AB2795" s="96" t="str">
        <f>IF($L2795="None","",IF(ISERROR(VLOOKUP($L2795,Info!$B$4:$B$266,1,FALSE)),"",VLOOKUP($L2795,Info!$B$4:$L$266,10,FALSE)))</f>
        <v/>
      </c>
      <c r="AC2795" s="1" t="str">
        <f>IF(W2795="SO Cable","Black,White",IF(O2795="","",IF(P2795="","",IF($J$12&lt;&gt;"ABC",IF(P2795&lt;="250",VLOOKUP(O2795,Info!$AZ$4:$BB$22,3,FALSE),VLOOKUP(O2795,Info!$AZ$23:$BB$39,3,FALSE)),IF(P2795&lt;="250",VLOOKUP(O2795,Info!$AO$4:$AQ$22,3,FALSE),VLOOKUP(O2795,Info!$AO$23:$AP$39,3,FALSE))))))</f>
        <v/>
      </c>
      <c r="AD2795" s="1"/>
      <c r="AE2795" s="1" t="str">
        <f>IF($L2795="None","",IF(ISERROR(VLOOKUP($L2795,Info!$B$4:$B$266,1,FALSE)),"",VLOOKUP($L2795,Info!$B$4:$L$266,4,FALSE)))</f>
        <v/>
      </c>
      <c r="AF2795" s="1" t="str">
        <f>IF($L2795="None","",IF(ISERROR(VLOOKUP($L2795,Info!$B$4:$B$266,1,FALSE)),"",VLOOKUP($L2795,Info!$B$4:$L$266,6,FALSE)))</f>
        <v/>
      </c>
      <c r="AG2795" s="1"/>
      <c r="AH2795" s="33" t="str" cm="1">
        <f t="array" ref="AH2795">IF(AND(L2795&lt;&gt;"",O2795&lt;&gt;"",R2795:S2795&lt;&gt;"",W2795:X2795&lt;&gt;"",Z2795:AA2795&lt;&gt;"",AC2795&lt;&gt;""),"Good","Bad")</f>
        <v>Bad</v>
      </c>
      <c r="AL2795" t="str" cm="1">
        <f t="array" ref="AL2795">IF(R2795&gt;0,_xlfn.IFS(COUNTIF($L$20:L2795,"&lt;&gt;")&lt;101,1,COUNTIF($L$20:L2795,"&lt;&gt;")&lt;201,2,COUNTIF($L$20:L2795,"&lt;&gt;")&lt;301,3,COUNTIF($L$20:L2795,"&lt;&gt;")&lt;401,4,COUNTIF($L$20:L2795,"&lt;&gt;")&lt;501,5,COUNTIF($L$20:L2795,"&lt;&gt;")&lt;601,6,COUNTIF($L$20:L2795,"&lt;&gt;")&lt;701,7,COUNTIF($L$20:L2795,"&lt;&gt;")&lt;801,8,COUNTIF($L$20:L2795,"&lt;&gt;")&lt;901,9,COUNTIF($L$20:L2795,"&lt;&gt;")&lt;1001,10,COUNTIF($L$20:L2795,"&lt;&gt;")&lt;1101,11,COUNTIF($L$20:L2795,"&lt;&gt;")&lt;1201,12,COUNTIF($L$20:L2795,"&lt;&gt;")&lt;1301,13,COUNTIF($L$20:L2795,"&lt;&gt;")&lt;1401,14,COUNTIF($L$20:L2795,"&lt;&gt;")&lt;1501,15,COUNTIF($L$20:L2795,"&lt;&gt;")&lt;1601,16,COUNTIF($L$20:L2795,"&lt;&gt;")&lt;1701,17,COUNTIF($L$20:L2795,"&lt;&gt;")&lt;1801,18,COUNTIF($L$20:L2795,"&lt;&gt;")&lt;1901,19,COUNTIF($L$20:L2795,"&lt;&gt;")&lt;2001,20,COUNTIF($L$20:L2795,"&lt;&gt;")&lt;2101,21,COUNTIF($L$20:L2795,"&lt;&gt;")&lt;2201,22,COUNTIF($L$20:L2795,"&lt;&gt;")&lt;2301,23,COUNTIF($L$20:L2795,"&lt;&gt;")&lt;2401,24,COUNTIF($L$20:L2795,"&lt;&gt;")&lt;2501,25,COUNTIF($L$20:L2795,"&lt;&gt;")&lt;2601,26,COUNTIF($L$20:L2795,"&lt;&gt;")&lt;2701,27,COUNTIF($L$20:L2795,"&lt;&gt;")&lt;2801,28,COUNTIF($L$20:L2795,"&lt;&gt;")&lt;2901,29,COUNTIF($L$20:L2795,"&lt;&gt;")&lt;3001,30),"")</f>
        <v/>
      </c>
      <c r="AM2795" t="str">
        <f t="shared" si="215"/>
        <v/>
      </c>
      <c r="AN2795" t="str">
        <f t="shared" si="219"/>
        <v/>
      </c>
      <c r="AP2795" t="str">
        <f t="shared" si="218"/>
        <v/>
      </c>
      <c r="AQ2795" t="str">
        <f>IF(AO2795="","",COUNTIFS(AM2795:$AM$3019,AO2795))</f>
        <v/>
      </c>
    </row>
    <row r="2796" spans="1:43" x14ac:dyDescent="0.25">
      <c r="A2796" s="6" t="str">
        <f>IF(COUNT($A$20:A2795)&lt;&gt;$B$4,IF(A2795="","",A2795+1),"")</f>
        <v/>
      </c>
      <c r="B2796" s="3"/>
      <c r="C2796" s="3"/>
      <c r="D2796" s="122"/>
      <c r="E2796" s="3"/>
      <c r="F2796" s="3"/>
      <c r="G2796" s="3"/>
      <c r="H2796" s="3"/>
      <c r="I2796" s="120"/>
      <c r="J2796" s="3"/>
      <c r="K2796" s="95" t="str" cm="1">
        <f t="array" ref="K2796">IF(OR($J$14 = "A",$J$14 = "B",$J$14 = "C"),IF(I2796="","",IF(LEN(I2796)&gt;2,_xlfn.IFS(ISNUMBER(SEARCH("_",I2796)),I2796,ISNUMBER(SEARCH(", ",I2796)),SUBSTITUTE(I2796,", ","_"),ISNUMBER(SEARCH("/ ",I2796)),SUBSTITUTE(I2796,"/ ","_"),ISNUMBER(SEARCH(",",I2796)),SUBSTITUTE(I2796,",","_"),ISNUMBER(SEARCH("/",I2796)),SUBSTITUTE(I2796,"/","_"),ISNUMBER(SEARCH("",I2796)),I2796),I2796)),IF(OR($J$14 = "J",$J$14 = "K"),"",IF(D2796="","",IF(LEN(D2796)&gt;2,_xlfn.IFS(ISNUMBER(SEARCH("_",D2796)),D2796,ISNUMBER(SEARCH(", ",D2796)),SUBSTITUTE(D2796,", ","_"),ISNUMBER(SEARCH("/ ",D2796)),SUBSTITUTE(D2796,"/ ","_"),ISNUMBER(SEARCH(",",D2796)),SUBSTITUTE(D2796,",","_"),ISNUMBER(SEARCH("/",D2796)),SUBSTITUTE(D2796,"/","_"),ISNUMBER(SEARCH("",D2796)),D2796),D2796))))</f>
        <v/>
      </c>
      <c r="L2796" s="1"/>
      <c r="M2796" s="1" t="str">
        <f t="shared" si="216"/>
        <v/>
      </c>
      <c r="N2796" s="94" t="str">
        <f>IF($L2796="None","",IF(ISERROR(VLOOKUP($L2796,Info!$B$4:$B$266,1,FALSE)),"",VLOOKUP($L2796,Info!$B$4:$L$266,5,FALSE)))</f>
        <v/>
      </c>
      <c r="O2796" s="94" t="str">
        <f>IF(K2796="","",IF(AND($J$12&lt;&gt;"ABC",N2796="3"),"BAC",IF(N2796="3","ABC",IF($J$12&lt;&gt;"ABC",IF($J$10="Standard",VLOOKUP(K2796,Info!$BE$4:$BF$481,2,FALSE),VLOOKUP(K2796,Info!$BI$4:$BJ$482,2,FALSE)),IF($J$10="Standard",VLOOKUP(K2796,Info!$AG$4:$AH$2994,2,FALSE),VLOOKUP(K2796,Info!$AK$4:$AL$2997,2,FALSE))))))</f>
        <v/>
      </c>
      <c r="P2796" s="94" t="str">
        <f>IF($L2796="None","",IF(ISERROR(VLOOKUP($L2796,Info!$B$4:$B$266,1,FALSE)),"",VLOOKUP($L2796,Info!$B$4:$L$266,3,FALSE)))</f>
        <v/>
      </c>
      <c r="Q2796" s="96" t="str">
        <f>IF($L2796="None","",IF(ISERROR(VLOOKUP($L2796,Info!$B$4:$B$266,1,FALSE)),"",VLOOKUP($L2796,Info!$B$4:$L$266,4,FALSE)))</f>
        <v/>
      </c>
      <c r="R2796" s="1"/>
      <c r="S2796" s="6" t="str">
        <f t="shared" si="217"/>
        <v/>
      </c>
      <c r="T2796" s="6" t="str">
        <f>IF($L2796="None","",IF(ISERROR(VLOOKUP($L2796,Info!$B$4:$B$266,1,FALSE)),"",VLOOKUP($L2796,Info!$B$4:$L$266,11,FALSE)))</f>
        <v/>
      </c>
      <c r="U2796" s="1"/>
      <c r="V2796" s="1"/>
      <c r="W2796" s="1"/>
      <c r="X2796" s="1" t="str">
        <f>IF($L2796="None","",IF(ISERROR(VLOOKUP($L2796,Info!$B$4:$B$266,1,FALSE)),"",IF(OR(W2796="Metallic Liquid Tight",W2796="Non-Metallic Liquid Tight",W2796="LSZH",W2796="Greenfield"),VLOOKUP($L2796,Info!$B$4:$L$266,7,FALSE),"N/A")))</f>
        <v/>
      </c>
      <c r="Y2796" s="1"/>
      <c r="Z2796" s="96" t="str">
        <f>IF($L2796="None","",IF(ISERROR(VLOOKUP($L2796,Info!$B$4:$B$266,1,FALSE)),"",VLOOKUP($L2796,Info!$B$4:$L$266,9,FALSE)))</f>
        <v/>
      </c>
      <c r="AA2796" s="96" t="str">
        <f>IF($L2796="None","",IF(ISERROR(VLOOKUP($L2796,Info!$B$4:$B$266,1,FALSE)),"",VLOOKUP($L2796,Info!$B$4:$L$266,8,FALSE)))</f>
        <v/>
      </c>
      <c r="AB2796" s="96" t="str">
        <f>IF($L2796="None","",IF(ISERROR(VLOOKUP($L2796,Info!$B$4:$B$266,1,FALSE)),"",VLOOKUP($L2796,Info!$B$4:$L$266,10,FALSE)))</f>
        <v/>
      </c>
      <c r="AC2796" s="1" t="str">
        <f>IF(W2796="SO Cable","Black,White",IF(O2796="","",IF(P2796="","",IF($J$12&lt;&gt;"ABC",IF(P2796&lt;="250",VLOOKUP(O2796,Info!$AZ$4:$BB$22,3,FALSE),VLOOKUP(O2796,Info!$AZ$23:$BB$39,3,FALSE)),IF(P2796&lt;="250",VLOOKUP(O2796,Info!$AO$4:$AQ$22,3,FALSE),VLOOKUP(O2796,Info!$AO$23:$AP$39,3,FALSE))))))</f>
        <v/>
      </c>
      <c r="AD2796" s="1"/>
      <c r="AE2796" s="1" t="str">
        <f>IF($L2796="None","",IF(ISERROR(VLOOKUP($L2796,Info!$B$4:$B$266,1,FALSE)),"",VLOOKUP($L2796,Info!$B$4:$L$266,4,FALSE)))</f>
        <v/>
      </c>
      <c r="AF2796" s="1" t="str">
        <f>IF($L2796="None","",IF(ISERROR(VLOOKUP($L2796,Info!$B$4:$B$266,1,FALSE)),"",VLOOKUP($L2796,Info!$B$4:$L$266,6,FALSE)))</f>
        <v/>
      </c>
      <c r="AG2796" s="1"/>
      <c r="AH2796" s="33" t="str" cm="1">
        <f t="array" ref="AH2796">IF(AND(L2796&lt;&gt;"",O2796&lt;&gt;"",R2796:S2796&lt;&gt;"",W2796:X2796&lt;&gt;"",Z2796:AA2796&lt;&gt;"",AC2796&lt;&gt;""),"Good","Bad")</f>
        <v>Bad</v>
      </c>
      <c r="AL2796" t="str" cm="1">
        <f t="array" ref="AL2796">IF(R2796&gt;0,_xlfn.IFS(COUNTIF($L$20:L2796,"&lt;&gt;")&lt;101,1,COUNTIF($L$20:L2796,"&lt;&gt;")&lt;201,2,COUNTIF($L$20:L2796,"&lt;&gt;")&lt;301,3,COUNTIF($L$20:L2796,"&lt;&gt;")&lt;401,4,COUNTIF($L$20:L2796,"&lt;&gt;")&lt;501,5,COUNTIF($L$20:L2796,"&lt;&gt;")&lt;601,6,COUNTIF($L$20:L2796,"&lt;&gt;")&lt;701,7,COUNTIF($L$20:L2796,"&lt;&gt;")&lt;801,8,COUNTIF($L$20:L2796,"&lt;&gt;")&lt;901,9,COUNTIF($L$20:L2796,"&lt;&gt;")&lt;1001,10,COUNTIF($L$20:L2796,"&lt;&gt;")&lt;1101,11,COUNTIF($L$20:L2796,"&lt;&gt;")&lt;1201,12,COUNTIF($L$20:L2796,"&lt;&gt;")&lt;1301,13,COUNTIF($L$20:L2796,"&lt;&gt;")&lt;1401,14,COUNTIF($L$20:L2796,"&lt;&gt;")&lt;1501,15,COUNTIF($L$20:L2796,"&lt;&gt;")&lt;1601,16,COUNTIF($L$20:L2796,"&lt;&gt;")&lt;1701,17,COUNTIF($L$20:L2796,"&lt;&gt;")&lt;1801,18,COUNTIF($L$20:L2796,"&lt;&gt;")&lt;1901,19,COUNTIF($L$20:L2796,"&lt;&gt;")&lt;2001,20,COUNTIF($L$20:L2796,"&lt;&gt;")&lt;2101,21,COUNTIF($L$20:L2796,"&lt;&gt;")&lt;2201,22,COUNTIF($L$20:L2796,"&lt;&gt;")&lt;2301,23,COUNTIF($L$20:L2796,"&lt;&gt;")&lt;2401,24,COUNTIF($L$20:L2796,"&lt;&gt;")&lt;2501,25,COUNTIF($L$20:L2796,"&lt;&gt;")&lt;2601,26,COUNTIF($L$20:L2796,"&lt;&gt;")&lt;2701,27,COUNTIF($L$20:L2796,"&lt;&gt;")&lt;2801,28,COUNTIF($L$20:L2796,"&lt;&gt;")&lt;2901,29,COUNTIF($L$20:L2796,"&lt;&gt;")&lt;3001,30),"")</f>
        <v/>
      </c>
      <c r="AM2796" t="str">
        <f t="shared" si="215"/>
        <v/>
      </c>
      <c r="AN2796" t="str">
        <f t="shared" si="219"/>
        <v/>
      </c>
      <c r="AP2796" t="str">
        <f t="shared" si="218"/>
        <v/>
      </c>
      <c r="AQ2796" t="str">
        <f>IF(AO2796="","",COUNTIFS(AM2796:$AM$3019,AO2796))</f>
        <v/>
      </c>
    </row>
    <row r="2797" spans="1:43" x14ac:dyDescent="0.25">
      <c r="A2797" s="6" t="str">
        <f>IF(COUNT($A$20:A2796)&lt;&gt;$B$4,IF(A2796="","",A2796+1),"")</f>
        <v/>
      </c>
      <c r="B2797" s="3"/>
      <c r="C2797" s="3"/>
      <c r="D2797" s="122"/>
      <c r="E2797" s="3"/>
      <c r="F2797" s="3"/>
      <c r="G2797" s="3"/>
      <c r="H2797" s="3"/>
      <c r="I2797" s="120"/>
      <c r="J2797" s="3"/>
      <c r="K2797" s="95" t="str" cm="1">
        <f t="array" ref="K2797">IF(OR($J$14 = "A",$J$14 = "B",$J$14 = "C"),IF(I2797="","",IF(LEN(I2797)&gt;2,_xlfn.IFS(ISNUMBER(SEARCH("_",I2797)),I2797,ISNUMBER(SEARCH(", ",I2797)),SUBSTITUTE(I2797,", ","_"),ISNUMBER(SEARCH("/ ",I2797)),SUBSTITUTE(I2797,"/ ","_"),ISNUMBER(SEARCH(",",I2797)),SUBSTITUTE(I2797,",","_"),ISNUMBER(SEARCH("/",I2797)),SUBSTITUTE(I2797,"/","_"),ISNUMBER(SEARCH("",I2797)),I2797),I2797)),IF(OR($J$14 = "J",$J$14 = "K"),"",IF(D2797="","",IF(LEN(D2797)&gt;2,_xlfn.IFS(ISNUMBER(SEARCH("_",D2797)),D2797,ISNUMBER(SEARCH(", ",D2797)),SUBSTITUTE(D2797,", ","_"),ISNUMBER(SEARCH("/ ",D2797)),SUBSTITUTE(D2797,"/ ","_"),ISNUMBER(SEARCH(",",D2797)),SUBSTITUTE(D2797,",","_"),ISNUMBER(SEARCH("/",D2797)),SUBSTITUTE(D2797,"/","_"),ISNUMBER(SEARCH("",D2797)),D2797),D2797))))</f>
        <v/>
      </c>
      <c r="L2797" s="1"/>
      <c r="M2797" s="1" t="str">
        <f t="shared" si="216"/>
        <v/>
      </c>
      <c r="N2797" s="94" t="str">
        <f>IF($L2797="None","",IF(ISERROR(VLOOKUP($L2797,Info!$B$4:$B$266,1,FALSE)),"",VLOOKUP($L2797,Info!$B$4:$L$266,5,FALSE)))</f>
        <v/>
      </c>
      <c r="O2797" s="94" t="str">
        <f>IF(K2797="","",IF(AND($J$12&lt;&gt;"ABC",N2797="3"),"BAC",IF(N2797="3","ABC",IF($J$12&lt;&gt;"ABC",IF($J$10="Standard",VLOOKUP(K2797,Info!$BE$4:$BF$481,2,FALSE),VLOOKUP(K2797,Info!$BI$4:$BJ$482,2,FALSE)),IF($J$10="Standard",VLOOKUP(K2797,Info!$AG$4:$AH$2994,2,FALSE),VLOOKUP(K2797,Info!$AK$4:$AL$2997,2,FALSE))))))</f>
        <v/>
      </c>
      <c r="P2797" s="94" t="str">
        <f>IF($L2797="None","",IF(ISERROR(VLOOKUP($L2797,Info!$B$4:$B$266,1,FALSE)),"",VLOOKUP($L2797,Info!$B$4:$L$266,3,FALSE)))</f>
        <v/>
      </c>
      <c r="Q2797" s="96" t="str">
        <f>IF($L2797="None","",IF(ISERROR(VLOOKUP($L2797,Info!$B$4:$B$266,1,FALSE)),"",VLOOKUP($L2797,Info!$B$4:$L$266,4,FALSE)))</f>
        <v/>
      </c>
      <c r="R2797" s="1"/>
      <c r="S2797" s="6" t="str">
        <f t="shared" si="217"/>
        <v/>
      </c>
      <c r="T2797" s="6" t="str">
        <f>IF($L2797="None","",IF(ISERROR(VLOOKUP($L2797,Info!$B$4:$B$266,1,FALSE)),"",VLOOKUP($L2797,Info!$B$4:$L$266,11,FALSE)))</f>
        <v/>
      </c>
      <c r="U2797" s="1"/>
      <c r="V2797" s="1"/>
      <c r="W2797" s="1"/>
      <c r="X2797" s="1" t="str">
        <f>IF($L2797="None","",IF(ISERROR(VLOOKUP($L2797,Info!$B$4:$B$266,1,FALSE)),"",IF(OR(W2797="Metallic Liquid Tight",W2797="Non-Metallic Liquid Tight",W2797="LSZH",W2797="Greenfield"),VLOOKUP($L2797,Info!$B$4:$L$266,7,FALSE),"N/A")))</f>
        <v/>
      </c>
      <c r="Y2797" s="1"/>
      <c r="Z2797" s="96" t="str">
        <f>IF($L2797="None","",IF(ISERROR(VLOOKUP($L2797,Info!$B$4:$B$266,1,FALSE)),"",VLOOKUP($L2797,Info!$B$4:$L$266,9,FALSE)))</f>
        <v/>
      </c>
      <c r="AA2797" s="96" t="str">
        <f>IF($L2797="None","",IF(ISERROR(VLOOKUP($L2797,Info!$B$4:$B$266,1,FALSE)),"",VLOOKUP($L2797,Info!$B$4:$L$266,8,FALSE)))</f>
        <v/>
      </c>
      <c r="AB2797" s="96" t="str">
        <f>IF($L2797="None","",IF(ISERROR(VLOOKUP($L2797,Info!$B$4:$B$266,1,FALSE)),"",VLOOKUP($L2797,Info!$B$4:$L$266,10,FALSE)))</f>
        <v/>
      </c>
      <c r="AC2797" s="1" t="str">
        <f>IF(W2797="SO Cable","Black,White",IF(O2797="","",IF(P2797="","",IF($J$12&lt;&gt;"ABC",IF(P2797&lt;="250",VLOOKUP(O2797,Info!$AZ$4:$BB$22,3,FALSE),VLOOKUP(O2797,Info!$AZ$23:$BB$39,3,FALSE)),IF(P2797&lt;="250",VLOOKUP(O2797,Info!$AO$4:$AQ$22,3,FALSE),VLOOKUP(O2797,Info!$AO$23:$AP$39,3,FALSE))))))</f>
        <v/>
      </c>
      <c r="AD2797" s="1"/>
      <c r="AE2797" s="1" t="str">
        <f>IF($L2797="None","",IF(ISERROR(VLOOKUP($L2797,Info!$B$4:$B$266,1,FALSE)),"",VLOOKUP($L2797,Info!$B$4:$L$266,4,FALSE)))</f>
        <v/>
      </c>
      <c r="AF2797" s="1" t="str">
        <f>IF($L2797="None","",IF(ISERROR(VLOOKUP($L2797,Info!$B$4:$B$266,1,FALSE)),"",VLOOKUP($L2797,Info!$B$4:$L$266,6,FALSE)))</f>
        <v/>
      </c>
      <c r="AG2797" s="1"/>
      <c r="AH2797" s="33" t="str" cm="1">
        <f t="array" ref="AH2797">IF(AND(L2797&lt;&gt;"",O2797&lt;&gt;"",R2797:S2797&lt;&gt;"",W2797:X2797&lt;&gt;"",Z2797:AA2797&lt;&gt;"",AC2797&lt;&gt;""),"Good","Bad")</f>
        <v>Bad</v>
      </c>
      <c r="AL2797" t="str" cm="1">
        <f t="array" ref="AL2797">IF(R2797&gt;0,_xlfn.IFS(COUNTIF($L$20:L2797,"&lt;&gt;")&lt;101,1,COUNTIF($L$20:L2797,"&lt;&gt;")&lt;201,2,COUNTIF($L$20:L2797,"&lt;&gt;")&lt;301,3,COUNTIF($L$20:L2797,"&lt;&gt;")&lt;401,4,COUNTIF($L$20:L2797,"&lt;&gt;")&lt;501,5,COUNTIF($L$20:L2797,"&lt;&gt;")&lt;601,6,COUNTIF($L$20:L2797,"&lt;&gt;")&lt;701,7,COUNTIF($L$20:L2797,"&lt;&gt;")&lt;801,8,COUNTIF($L$20:L2797,"&lt;&gt;")&lt;901,9,COUNTIF($L$20:L2797,"&lt;&gt;")&lt;1001,10,COUNTIF($L$20:L2797,"&lt;&gt;")&lt;1101,11,COUNTIF($L$20:L2797,"&lt;&gt;")&lt;1201,12,COUNTIF($L$20:L2797,"&lt;&gt;")&lt;1301,13,COUNTIF($L$20:L2797,"&lt;&gt;")&lt;1401,14,COUNTIF($L$20:L2797,"&lt;&gt;")&lt;1501,15,COUNTIF($L$20:L2797,"&lt;&gt;")&lt;1601,16,COUNTIF($L$20:L2797,"&lt;&gt;")&lt;1701,17,COUNTIF($L$20:L2797,"&lt;&gt;")&lt;1801,18,COUNTIF($L$20:L2797,"&lt;&gt;")&lt;1901,19,COUNTIF($L$20:L2797,"&lt;&gt;")&lt;2001,20,COUNTIF($L$20:L2797,"&lt;&gt;")&lt;2101,21,COUNTIF($L$20:L2797,"&lt;&gt;")&lt;2201,22,COUNTIF($L$20:L2797,"&lt;&gt;")&lt;2301,23,COUNTIF($L$20:L2797,"&lt;&gt;")&lt;2401,24,COUNTIF($L$20:L2797,"&lt;&gt;")&lt;2501,25,COUNTIF($L$20:L2797,"&lt;&gt;")&lt;2601,26,COUNTIF($L$20:L2797,"&lt;&gt;")&lt;2701,27,COUNTIF($L$20:L2797,"&lt;&gt;")&lt;2801,28,COUNTIF($L$20:L2797,"&lt;&gt;")&lt;2901,29,COUNTIF($L$20:L2797,"&lt;&gt;")&lt;3001,30),"")</f>
        <v/>
      </c>
      <c r="AM2797" t="str">
        <f t="shared" si="215"/>
        <v/>
      </c>
      <c r="AN2797" t="str">
        <f t="shared" si="219"/>
        <v/>
      </c>
      <c r="AP2797" t="str">
        <f t="shared" si="218"/>
        <v/>
      </c>
      <c r="AQ2797" t="str">
        <f>IF(AO2797="","",COUNTIFS(AM2797:$AM$3019,AO2797))</f>
        <v/>
      </c>
    </row>
    <row r="2798" spans="1:43" x14ac:dyDescent="0.25">
      <c r="A2798" s="6" t="str">
        <f>IF(COUNT($A$20:A2797)&lt;&gt;$B$4,IF(A2797="","",A2797+1),"")</f>
        <v/>
      </c>
      <c r="B2798" s="3"/>
      <c r="C2798" s="3"/>
      <c r="D2798" s="122"/>
      <c r="E2798" s="3"/>
      <c r="F2798" s="3"/>
      <c r="G2798" s="3"/>
      <c r="H2798" s="3"/>
      <c r="I2798" s="120"/>
      <c r="J2798" s="3"/>
      <c r="K2798" s="95" t="str" cm="1">
        <f t="array" ref="K2798">IF(OR($J$14 = "A",$J$14 = "B",$J$14 = "C"),IF(I2798="","",IF(LEN(I2798)&gt;2,_xlfn.IFS(ISNUMBER(SEARCH("_",I2798)),I2798,ISNUMBER(SEARCH(", ",I2798)),SUBSTITUTE(I2798,", ","_"),ISNUMBER(SEARCH("/ ",I2798)),SUBSTITUTE(I2798,"/ ","_"),ISNUMBER(SEARCH(",",I2798)),SUBSTITUTE(I2798,",","_"),ISNUMBER(SEARCH("/",I2798)),SUBSTITUTE(I2798,"/","_"),ISNUMBER(SEARCH("",I2798)),I2798),I2798)),IF(OR($J$14 = "J",$J$14 = "K"),"",IF(D2798="","",IF(LEN(D2798)&gt;2,_xlfn.IFS(ISNUMBER(SEARCH("_",D2798)),D2798,ISNUMBER(SEARCH(", ",D2798)),SUBSTITUTE(D2798,", ","_"),ISNUMBER(SEARCH("/ ",D2798)),SUBSTITUTE(D2798,"/ ","_"),ISNUMBER(SEARCH(",",D2798)),SUBSTITUTE(D2798,",","_"),ISNUMBER(SEARCH("/",D2798)),SUBSTITUTE(D2798,"/","_"),ISNUMBER(SEARCH("",D2798)),D2798),D2798))))</f>
        <v/>
      </c>
      <c r="L2798" s="1"/>
      <c r="M2798" s="1" t="str">
        <f t="shared" si="216"/>
        <v/>
      </c>
      <c r="N2798" s="94" t="str">
        <f>IF($L2798="None","",IF(ISERROR(VLOOKUP($L2798,Info!$B$4:$B$266,1,FALSE)),"",VLOOKUP($L2798,Info!$B$4:$L$266,5,FALSE)))</f>
        <v/>
      </c>
      <c r="O2798" s="94" t="str">
        <f>IF(K2798="","",IF(AND($J$12&lt;&gt;"ABC",N2798="3"),"BAC",IF(N2798="3","ABC",IF($J$12&lt;&gt;"ABC",IF($J$10="Standard",VLOOKUP(K2798,Info!$BE$4:$BF$481,2,FALSE),VLOOKUP(K2798,Info!$BI$4:$BJ$482,2,FALSE)),IF($J$10="Standard",VLOOKUP(K2798,Info!$AG$4:$AH$2994,2,FALSE),VLOOKUP(K2798,Info!$AK$4:$AL$2997,2,FALSE))))))</f>
        <v/>
      </c>
      <c r="P2798" s="94" t="str">
        <f>IF($L2798="None","",IF(ISERROR(VLOOKUP($L2798,Info!$B$4:$B$266,1,FALSE)),"",VLOOKUP($L2798,Info!$B$4:$L$266,3,FALSE)))</f>
        <v/>
      </c>
      <c r="Q2798" s="96" t="str">
        <f>IF($L2798="None","",IF(ISERROR(VLOOKUP($L2798,Info!$B$4:$B$266,1,FALSE)),"",VLOOKUP($L2798,Info!$B$4:$L$266,4,FALSE)))</f>
        <v/>
      </c>
      <c r="R2798" s="1"/>
      <c r="S2798" s="6" t="str">
        <f t="shared" si="217"/>
        <v/>
      </c>
      <c r="T2798" s="6" t="str">
        <f>IF($L2798="None","",IF(ISERROR(VLOOKUP($L2798,Info!$B$4:$B$266,1,FALSE)),"",VLOOKUP($L2798,Info!$B$4:$L$266,11,FALSE)))</f>
        <v/>
      </c>
      <c r="U2798" s="1"/>
      <c r="V2798" s="1"/>
      <c r="W2798" s="1"/>
      <c r="X2798" s="1" t="str">
        <f>IF($L2798="None","",IF(ISERROR(VLOOKUP($L2798,Info!$B$4:$B$266,1,FALSE)),"",IF(OR(W2798="Metallic Liquid Tight",W2798="Non-Metallic Liquid Tight",W2798="LSZH",W2798="Greenfield"),VLOOKUP($L2798,Info!$B$4:$L$266,7,FALSE),"N/A")))</f>
        <v/>
      </c>
      <c r="Y2798" s="1"/>
      <c r="Z2798" s="96" t="str">
        <f>IF($L2798="None","",IF(ISERROR(VLOOKUP($L2798,Info!$B$4:$B$266,1,FALSE)),"",VLOOKUP($L2798,Info!$B$4:$L$266,9,FALSE)))</f>
        <v/>
      </c>
      <c r="AA2798" s="96" t="str">
        <f>IF($L2798="None","",IF(ISERROR(VLOOKUP($L2798,Info!$B$4:$B$266,1,FALSE)),"",VLOOKUP($L2798,Info!$B$4:$L$266,8,FALSE)))</f>
        <v/>
      </c>
      <c r="AB2798" s="96" t="str">
        <f>IF($L2798="None","",IF(ISERROR(VLOOKUP($L2798,Info!$B$4:$B$266,1,FALSE)),"",VLOOKUP($L2798,Info!$B$4:$L$266,10,FALSE)))</f>
        <v/>
      </c>
      <c r="AC2798" s="1" t="str">
        <f>IF(W2798="SO Cable","Black,White",IF(O2798="","",IF(P2798="","",IF($J$12&lt;&gt;"ABC",IF(P2798&lt;="250",VLOOKUP(O2798,Info!$AZ$4:$BB$22,3,FALSE),VLOOKUP(O2798,Info!$AZ$23:$BB$39,3,FALSE)),IF(P2798&lt;="250",VLOOKUP(O2798,Info!$AO$4:$AQ$22,3,FALSE),VLOOKUP(O2798,Info!$AO$23:$AP$39,3,FALSE))))))</f>
        <v/>
      </c>
      <c r="AD2798" s="1"/>
      <c r="AE2798" s="1" t="str">
        <f>IF($L2798="None","",IF(ISERROR(VLOOKUP($L2798,Info!$B$4:$B$266,1,FALSE)),"",VLOOKUP($L2798,Info!$B$4:$L$266,4,FALSE)))</f>
        <v/>
      </c>
      <c r="AF2798" s="1" t="str">
        <f>IF($L2798="None","",IF(ISERROR(VLOOKUP($L2798,Info!$B$4:$B$266,1,FALSE)),"",VLOOKUP($L2798,Info!$B$4:$L$266,6,FALSE)))</f>
        <v/>
      </c>
      <c r="AG2798" s="1"/>
      <c r="AH2798" s="33" t="str" cm="1">
        <f t="array" ref="AH2798">IF(AND(L2798&lt;&gt;"",O2798&lt;&gt;"",R2798:S2798&lt;&gt;"",W2798:X2798&lt;&gt;"",Z2798:AA2798&lt;&gt;"",AC2798&lt;&gt;""),"Good","Bad")</f>
        <v>Bad</v>
      </c>
      <c r="AL2798" t="str" cm="1">
        <f t="array" ref="AL2798">IF(R2798&gt;0,_xlfn.IFS(COUNTIF($L$20:L2798,"&lt;&gt;")&lt;101,1,COUNTIF($L$20:L2798,"&lt;&gt;")&lt;201,2,COUNTIF($L$20:L2798,"&lt;&gt;")&lt;301,3,COUNTIF($L$20:L2798,"&lt;&gt;")&lt;401,4,COUNTIF($L$20:L2798,"&lt;&gt;")&lt;501,5,COUNTIF($L$20:L2798,"&lt;&gt;")&lt;601,6,COUNTIF($L$20:L2798,"&lt;&gt;")&lt;701,7,COUNTIF($L$20:L2798,"&lt;&gt;")&lt;801,8,COUNTIF($L$20:L2798,"&lt;&gt;")&lt;901,9,COUNTIF($L$20:L2798,"&lt;&gt;")&lt;1001,10,COUNTIF($L$20:L2798,"&lt;&gt;")&lt;1101,11,COUNTIF($L$20:L2798,"&lt;&gt;")&lt;1201,12,COUNTIF($L$20:L2798,"&lt;&gt;")&lt;1301,13,COUNTIF($L$20:L2798,"&lt;&gt;")&lt;1401,14,COUNTIF($L$20:L2798,"&lt;&gt;")&lt;1501,15,COUNTIF($L$20:L2798,"&lt;&gt;")&lt;1601,16,COUNTIF($L$20:L2798,"&lt;&gt;")&lt;1701,17,COUNTIF($L$20:L2798,"&lt;&gt;")&lt;1801,18,COUNTIF($L$20:L2798,"&lt;&gt;")&lt;1901,19,COUNTIF($L$20:L2798,"&lt;&gt;")&lt;2001,20,COUNTIF($L$20:L2798,"&lt;&gt;")&lt;2101,21,COUNTIF($L$20:L2798,"&lt;&gt;")&lt;2201,22,COUNTIF($L$20:L2798,"&lt;&gt;")&lt;2301,23,COUNTIF($L$20:L2798,"&lt;&gt;")&lt;2401,24,COUNTIF($L$20:L2798,"&lt;&gt;")&lt;2501,25,COUNTIF($L$20:L2798,"&lt;&gt;")&lt;2601,26,COUNTIF($L$20:L2798,"&lt;&gt;")&lt;2701,27,COUNTIF($L$20:L2798,"&lt;&gt;")&lt;2801,28,COUNTIF($L$20:L2798,"&lt;&gt;")&lt;2901,29,COUNTIF($L$20:L2798,"&lt;&gt;")&lt;3001,30),"")</f>
        <v/>
      </c>
      <c r="AM2798" t="str">
        <f t="shared" si="215"/>
        <v/>
      </c>
      <c r="AN2798" t="str">
        <f t="shared" si="219"/>
        <v/>
      </c>
      <c r="AP2798" t="str">
        <f t="shared" si="218"/>
        <v/>
      </c>
      <c r="AQ2798" t="str">
        <f>IF(AO2798="","",COUNTIFS(AM2798:$AM$3019,AO2798))</f>
        <v/>
      </c>
    </row>
    <row r="2799" spans="1:43" x14ac:dyDescent="0.25">
      <c r="A2799" s="6" t="str">
        <f>IF(COUNT($A$20:A2798)&lt;&gt;$B$4,IF(A2798="","",A2798+1),"")</f>
        <v/>
      </c>
      <c r="B2799" s="3"/>
      <c r="C2799" s="3"/>
      <c r="D2799" s="122"/>
      <c r="E2799" s="3"/>
      <c r="F2799" s="3"/>
      <c r="G2799" s="3"/>
      <c r="H2799" s="3"/>
      <c r="I2799" s="120"/>
      <c r="J2799" s="3"/>
      <c r="K2799" s="95" t="str" cm="1">
        <f t="array" ref="K2799">IF(OR($J$14 = "A",$J$14 = "B",$J$14 = "C"),IF(I2799="","",IF(LEN(I2799)&gt;2,_xlfn.IFS(ISNUMBER(SEARCH("_",I2799)),I2799,ISNUMBER(SEARCH(", ",I2799)),SUBSTITUTE(I2799,", ","_"),ISNUMBER(SEARCH("/ ",I2799)),SUBSTITUTE(I2799,"/ ","_"),ISNUMBER(SEARCH(",",I2799)),SUBSTITUTE(I2799,",","_"),ISNUMBER(SEARCH("/",I2799)),SUBSTITUTE(I2799,"/","_"),ISNUMBER(SEARCH("",I2799)),I2799),I2799)),IF(OR($J$14 = "J",$J$14 = "K"),"",IF(D2799="","",IF(LEN(D2799)&gt;2,_xlfn.IFS(ISNUMBER(SEARCH("_",D2799)),D2799,ISNUMBER(SEARCH(", ",D2799)),SUBSTITUTE(D2799,", ","_"),ISNUMBER(SEARCH("/ ",D2799)),SUBSTITUTE(D2799,"/ ","_"),ISNUMBER(SEARCH(",",D2799)),SUBSTITUTE(D2799,",","_"),ISNUMBER(SEARCH("/",D2799)),SUBSTITUTE(D2799,"/","_"),ISNUMBER(SEARCH("",D2799)),D2799),D2799))))</f>
        <v/>
      </c>
      <c r="L2799" s="1"/>
      <c r="M2799" s="1" t="str">
        <f t="shared" si="216"/>
        <v/>
      </c>
      <c r="N2799" s="94" t="str">
        <f>IF($L2799="None","",IF(ISERROR(VLOOKUP($L2799,Info!$B$4:$B$266,1,FALSE)),"",VLOOKUP($L2799,Info!$B$4:$L$266,5,FALSE)))</f>
        <v/>
      </c>
      <c r="O2799" s="94" t="str">
        <f>IF(K2799="","",IF(AND($J$12&lt;&gt;"ABC",N2799="3"),"BAC",IF(N2799="3","ABC",IF($J$12&lt;&gt;"ABC",IF($J$10="Standard",VLOOKUP(K2799,Info!$BE$4:$BF$481,2,FALSE),VLOOKUP(K2799,Info!$BI$4:$BJ$482,2,FALSE)),IF($J$10="Standard",VLOOKUP(K2799,Info!$AG$4:$AH$2994,2,FALSE),VLOOKUP(K2799,Info!$AK$4:$AL$2997,2,FALSE))))))</f>
        <v/>
      </c>
      <c r="P2799" s="94" t="str">
        <f>IF($L2799="None","",IF(ISERROR(VLOOKUP($L2799,Info!$B$4:$B$266,1,FALSE)),"",VLOOKUP($L2799,Info!$B$4:$L$266,3,FALSE)))</f>
        <v/>
      </c>
      <c r="Q2799" s="96" t="str">
        <f>IF($L2799="None","",IF(ISERROR(VLOOKUP($L2799,Info!$B$4:$B$266,1,FALSE)),"",VLOOKUP($L2799,Info!$B$4:$L$266,4,FALSE)))</f>
        <v/>
      </c>
      <c r="R2799" s="1"/>
      <c r="S2799" s="6" t="str">
        <f t="shared" si="217"/>
        <v/>
      </c>
      <c r="T2799" s="6" t="str">
        <f>IF($L2799="None","",IF(ISERROR(VLOOKUP($L2799,Info!$B$4:$B$266,1,FALSE)),"",VLOOKUP($L2799,Info!$B$4:$L$266,11,FALSE)))</f>
        <v/>
      </c>
      <c r="U2799" s="1"/>
      <c r="V2799" s="1"/>
      <c r="W2799" s="1"/>
      <c r="X2799" s="1" t="str">
        <f>IF($L2799="None","",IF(ISERROR(VLOOKUP($L2799,Info!$B$4:$B$266,1,FALSE)),"",IF(OR(W2799="Metallic Liquid Tight",W2799="Non-Metallic Liquid Tight",W2799="LSZH",W2799="Greenfield"),VLOOKUP($L2799,Info!$B$4:$L$266,7,FALSE),"N/A")))</f>
        <v/>
      </c>
      <c r="Y2799" s="1"/>
      <c r="Z2799" s="96" t="str">
        <f>IF($L2799="None","",IF(ISERROR(VLOOKUP($L2799,Info!$B$4:$B$266,1,FALSE)),"",VLOOKUP($L2799,Info!$B$4:$L$266,9,FALSE)))</f>
        <v/>
      </c>
      <c r="AA2799" s="96" t="str">
        <f>IF($L2799="None","",IF(ISERROR(VLOOKUP($L2799,Info!$B$4:$B$266,1,FALSE)),"",VLOOKUP($L2799,Info!$B$4:$L$266,8,FALSE)))</f>
        <v/>
      </c>
      <c r="AB2799" s="96" t="str">
        <f>IF($L2799="None","",IF(ISERROR(VLOOKUP($L2799,Info!$B$4:$B$266,1,FALSE)),"",VLOOKUP($L2799,Info!$B$4:$L$266,10,FALSE)))</f>
        <v/>
      </c>
      <c r="AC2799" s="1" t="str">
        <f>IF(W2799="SO Cable","Black,White",IF(O2799="","",IF(P2799="","",IF($J$12&lt;&gt;"ABC",IF(P2799&lt;="250",VLOOKUP(O2799,Info!$AZ$4:$BB$22,3,FALSE),VLOOKUP(O2799,Info!$AZ$23:$BB$39,3,FALSE)),IF(P2799&lt;="250",VLOOKUP(O2799,Info!$AO$4:$AQ$22,3,FALSE),VLOOKUP(O2799,Info!$AO$23:$AP$39,3,FALSE))))))</f>
        <v/>
      </c>
      <c r="AD2799" s="1"/>
      <c r="AE2799" s="1" t="str">
        <f>IF($L2799="None","",IF(ISERROR(VLOOKUP($L2799,Info!$B$4:$B$266,1,FALSE)),"",VLOOKUP($L2799,Info!$B$4:$L$266,4,FALSE)))</f>
        <v/>
      </c>
      <c r="AF2799" s="1" t="str">
        <f>IF($L2799="None","",IF(ISERROR(VLOOKUP($L2799,Info!$B$4:$B$266,1,FALSE)),"",VLOOKUP($L2799,Info!$B$4:$L$266,6,FALSE)))</f>
        <v/>
      </c>
      <c r="AG2799" s="1"/>
      <c r="AH2799" s="33" t="str" cm="1">
        <f t="array" ref="AH2799">IF(AND(L2799&lt;&gt;"",O2799&lt;&gt;"",R2799:S2799&lt;&gt;"",W2799:X2799&lt;&gt;"",Z2799:AA2799&lt;&gt;"",AC2799&lt;&gt;""),"Good","Bad")</f>
        <v>Bad</v>
      </c>
      <c r="AL2799" t="str" cm="1">
        <f t="array" ref="AL2799">IF(R2799&gt;0,_xlfn.IFS(COUNTIF($L$20:L2799,"&lt;&gt;")&lt;101,1,COUNTIF($L$20:L2799,"&lt;&gt;")&lt;201,2,COUNTIF($L$20:L2799,"&lt;&gt;")&lt;301,3,COUNTIF($L$20:L2799,"&lt;&gt;")&lt;401,4,COUNTIF($L$20:L2799,"&lt;&gt;")&lt;501,5,COUNTIF($L$20:L2799,"&lt;&gt;")&lt;601,6,COUNTIF($L$20:L2799,"&lt;&gt;")&lt;701,7,COUNTIF($L$20:L2799,"&lt;&gt;")&lt;801,8,COUNTIF($L$20:L2799,"&lt;&gt;")&lt;901,9,COUNTIF($L$20:L2799,"&lt;&gt;")&lt;1001,10,COUNTIF($L$20:L2799,"&lt;&gt;")&lt;1101,11,COUNTIF($L$20:L2799,"&lt;&gt;")&lt;1201,12,COUNTIF($L$20:L2799,"&lt;&gt;")&lt;1301,13,COUNTIF($L$20:L2799,"&lt;&gt;")&lt;1401,14,COUNTIF($L$20:L2799,"&lt;&gt;")&lt;1501,15,COUNTIF($L$20:L2799,"&lt;&gt;")&lt;1601,16,COUNTIF($L$20:L2799,"&lt;&gt;")&lt;1701,17,COUNTIF($L$20:L2799,"&lt;&gt;")&lt;1801,18,COUNTIF($L$20:L2799,"&lt;&gt;")&lt;1901,19,COUNTIF($L$20:L2799,"&lt;&gt;")&lt;2001,20,COUNTIF($L$20:L2799,"&lt;&gt;")&lt;2101,21,COUNTIF($L$20:L2799,"&lt;&gt;")&lt;2201,22,COUNTIF($L$20:L2799,"&lt;&gt;")&lt;2301,23,COUNTIF($L$20:L2799,"&lt;&gt;")&lt;2401,24,COUNTIF($L$20:L2799,"&lt;&gt;")&lt;2501,25,COUNTIF($L$20:L2799,"&lt;&gt;")&lt;2601,26,COUNTIF($L$20:L2799,"&lt;&gt;")&lt;2701,27,COUNTIF($L$20:L2799,"&lt;&gt;")&lt;2801,28,COUNTIF($L$20:L2799,"&lt;&gt;")&lt;2901,29,COUNTIF($L$20:L2799,"&lt;&gt;")&lt;3001,30),"")</f>
        <v/>
      </c>
      <c r="AM2799" t="str">
        <f t="shared" si="215"/>
        <v/>
      </c>
      <c r="AN2799" t="str">
        <f t="shared" si="219"/>
        <v/>
      </c>
      <c r="AP2799" t="str">
        <f t="shared" si="218"/>
        <v/>
      </c>
      <c r="AQ2799" t="str">
        <f>IF(AO2799="","",COUNTIFS(AM2799:$AM$3019,AO2799))</f>
        <v/>
      </c>
    </row>
    <row r="2800" spans="1:43" x14ac:dyDescent="0.25">
      <c r="A2800" s="6" t="str">
        <f>IF(COUNT($A$20:A2799)&lt;&gt;$B$4,IF(A2799="","",A2799+1),"")</f>
        <v/>
      </c>
      <c r="B2800" s="3"/>
      <c r="C2800" s="3"/>
      <c r="D2800" s="122"/>
      <c r="E2800" s="3"/>
      <c r="F2800" s="3"/>
      <c r="G2800" s="3"/>
      <c r="H2800" s="3"/>
      <c r="I2800" s="120"/>
      <c r="J2800" s="3"/>
      <c r="K2800" s="95" t="str" cm="1">
        <f t="array" ref="K2800">IF(OR($J$14 = "A",$J$14 = "B",$J$14 = "C"),IF(I2800="","",IF(LEN(I2800)&gt;2,_xlfn.IFS(ISNUMBER(SEARCH("_",I2800)),I2800,ISNUMBER(SEARCH(", ",I2800)),SUBSTITUTE(I2800,", ","_"),ISNUMBER(SEARCH("/ ",I2800)),SUBSTITUTE(I2800,"/ ","_"),ISNUMBER(SEARCH(",",I2800)),SUBSTITUTE(I2800,",","_"),ISNUMBER(SEARCH("/",I2800)),SUBSTITUTE(I2800,"/","_"),ISNUMBER(SEARCH("",I2800)),I2800),I2800)),IF(OR($J$14 = "J",$J$14 = "K"),"",IF(D2800="","",IF(LEN(D2800)&gt;2,_xlfn.IFS(ISNUMBER(SEARCH("_",D2800)),D2800,ISNUMBER(SEARCH(", ",D2800)),SUBSTITUTE(D2800,", ","_"),ISNUMBER(SEARCH("/ ",D2800)),SUBSTITUTE(D2800,"/ ","_"),ISNUMBER(SEARCH(",",D2800)),SUBSTITUTE(D2800,",","_"),ISNUMBER(SEARCH("/",D2800)),SUBSTITUTE(D2800,"/","_"),ISNUMBER(SEARCH("",D2800)),D2800),D2800))))</f>
        <v/>
      </c>
      <c r="L2800" s="1"/>
      <c r="M2800" s="1" t="str">
        <f t="shared" si="216"/>
        <v/>
      </c>
      <c r="N2800" s="94" t="str">
        <f>IF($L2800="None","",IF(ISERROR(VLOOKUP($L2800,Info!$B$4:$B$266,1,FALSE)),"",VLOOKUP($L2800,Info!$B$4:$L$266,5,FALSE)))</f>
        <v/>
      </c>
      <c r="O2800" s="94" t="str">
        <f>IF(K2800="","",IF(AND($J$12&lt;&gt;"ABC",N2800="3"),"BAC",IF(N2800="3","ABC",IF($J$12&lt;&gt;"ABC",IF($J$10="Standard",VLOOKUP(K2800,Info!$BE$4:$BF$481,2,FALSE),VLOOKUP(K2800,Info!$BI$4:$BJ$482,2,FALSE)),IF($J$10="Standard",VLOOKUP(K2800,Info!$AG$4:$AH$2994,2,FALSE),VLOOKUP(K2800,Info!$AK$4:$AL$2997,2,FALSE))))))</f>
        <v/>
      </c>
      <c r="P2800" s="94" t="str">
        <f>IF($L2800="None","",IF(ISERROR(VLOOKUP($L2800,Info!$B$4:$B$266,1,FALSE)),"",VLOOKUP($L2800,Info!$B$4:$L$266,3,FALSE)))</f>
        <v/>
      </c>
      <c r="Q2800" s="96" t="str">
        <f>IF($L2800="None","",IF(ISERROR(VLOOKUP($L2800,Info!$B$4:$B$266,1,FALSE)),"",VLOOKUP($L2800,Info!$B$4:$L$266,4,FALSE)))</f>
        <v/>
      </c>
      <c r="R2800" s="1"/>
      <c r="S2800" s="6" t="str">
        <f t="shared" si="217"/>
        <v/>
      </c>
      <c r="T2800" s="6" t="str">
        <f>IF($L2800="None","",IF(ISERROR(VLOOKUP($L2800,Info!$B$4:$B$266,1,FALSE)),"",VLOOKUP($L2800,Info!$B$4:$L$266,11,FALSE)))</f>
        <v/>
      </c>
      <c r="U2800" s="1"/>
      <c r="V2800" s="1"/>
      <c r="W2800" s="1"/>
      <c r="X2800" s="1" t="str">
        <f>IF($L2800="None","",IF(ISERROR(VLOOKUP($L2800,Info!$B$4:$B$266,1,FALSE)),"",IF(OR(W2800="Metallic Liquid Tight",W2800="Non-Metallic Liquid Tight",W2800="LSZH",W2800="Greenfield"),VLOOKUP($L2800,Info!$B$4:$L$266,7,FALSE),"N/A")))</f>
        <v/>
      </c>
      <c r="Y2800" s="1"/>
      <c r="Z2800" s="96" t="str">
        <f>IF($L2800="None","",IF(ISERROR(VLOOKUP($L2800,Info!$B$4:$B$266,1,FALSE)),"",VLOOKUP($L2800,Info!$B$4:$L$266,9,FALSE)))</f>
        <v/>
      </c>
      <c r="AA2800" s="96" t="str">
        <f>IF($L2800="None","",IF(ISERROR(VLOOKUP($L2800,Info!$B$4:$B$266,1,FALSE)),"",VLOOKUP($L2800,Info!$B$4:$L$266,8,FALSE)))</f>
        <v/>
      </c>
      <c r="AB2800" s="96" t="str">
        <f>IF($L2800="None","",IF(ISERROR(VLOOKUP($L2800,Info!$B$4:$B$266,1,FALSE)),"",VLOOKUP($L2800,Info!$B$4:$L$266,10,FALSE)))</f>
        <v/>
      </c>
      <c r="AC2800" s="1" t="str">
        <f>IF(W2800="SO Cable","Black,White",IF(O2800="","",IF(P2800="","",IF($J$12&lt;&gt;"ABC",IF(P2800&lt;="250",VLOOKUP(O2800,Info!$AZ$4:$BB$22,3,FALSE),VLOOKUP(O2800,Info!$AZ$23:$BB$39,3,FALSE)),IF(P2800&lt;="250",VLOOKUP(O2800,Info!$AO$4:$AQ$22,3,FALSE),VLOOKUP(O2800,Info!$AO$23:$AP$39,3,FALSE))))))</f>
        <v/>
      </c>
      <c r="AD2800" s="1"/>
      <c r="AE2800" s="1" t="str">
        <f>IF($L2800="None","",IF(ISERROR(VLOOKUP($L2800,Info!$B$4:$B$266,1,FALSE)),"",VLOOKUP($L2800,Info!$B$4:$L$266,4,FALSE)))</f>
        <v/>
      </c>
      <c r="AF2800" s="1" t="str">
        <f>IF($L2800="None","",IF(ISERROR(VLOOKUP($L2800,Info!$B$4:$B$266,1,FALSE)),"",VLOOKUP($L2800,Info!$B$4:$L$266,6,FALSE)))</f>
        <v/>
      </c>
      <c r="AG2800" s="1"/>
      <c r="AH2800" s="33" t="str" cm="1">
        <f t="array" ref="AH2800">IF(AND(L2800&lt;&gt;"",O2800&lt;&gt;"",R2800:S2800&lt;&gt;"",W2800:X2800&lt;&gt;"",Z2800:AA2800&lt;&gt;"",AC2800&lt;&gt;""),"Good","Bad")</f>
        <v>Bad</v>
      </c>
      <c r="AL2800" t="str" cm="1">
        <f t="array" ref="AL2800">IF(R2800&gt;0,_xlfn.IFS(COUNTIF($L$20:L2800,"&lt;&gt;")&lt;101,1,COUNTIF($L$20:L2800,"&lt;&gt;")&lt;201,2,COUNTIF($L$20:L2800,"&lt;&gt;")&lt;301,3,COUNTIF($L$20:L2800,"&lt;&gt;")&lt;401,4,COUNTIF($L$20:L2800,"&lt;&gt;")&lt;501,5,COUNTIF($L$20:L2800,"&lt;&gt;")&lt;601,6,COUNTIF($L$20:L2800,"&lt;&gt;")&lt;701,7,COUNTIF($L$20:L2800,"&lt;&gt;")&lt;801,8,COUNTIF($L$20:L2800,"&lt;&gt;")&lt;901,9,COUNTIF($L$20:L2800,"&lt;&gt;")&lt;1001,10,COUNTIF($L$20:L2800,"&lt;&gt;")&lt;1101,11,COUNTIF($L$20:L2800,"&lt;&gt;")&lt;1201,12,COUNTIF($L$20:L2800,"&lt;&gt;")&lt;1301,13,COUNTIF($L$20:L2800,"&lt;&gt;")&lt;1401,14,COUNTIF($L$20:L2800,"&lt;&gt;")&lt;1501,15,COUNTIF($L$20:L2800,"&lt;&gt;")&lt;1601,16,COUNTIF($L$20:L2800,"&lt;&gt;")&lt;1701,17,COUNTIF($L$20:L2800,"&lt;&gt;")&lt;1801,18,COUNTIF($L$20:L2800,"&lt;&gt;")&lt;1901,19,COUNTIF($L$20:L2800,"&lt;&gt;")&lt;2001,20,COUNTIF($L$20:L2800,"&lt;&gt;")&lt;2101,21,COUNTIF($L$20:L2800,"&lt;&gt;")&lt;2201,22,COUNTIF($L$20:L2800,"&lt;&gt;")&lt;2301,23,COUNTIF($L$20:L2800,"&lt;&gt;")&lt;2401,24,COUNTIF($L$20:L2800,"&lt;&gt;")&lt;2501,25,COUNTIF($L$20:L2800,"&lt;&gt;")&lt;2601,26,COUNTIF($L$20:L2800,"&lt;&gt;")&lt;2701,27,COUNTIF($L$20:L2800,"&lt;&gt;")&lt;2801,28,COUNTIF($L$20:L2800,"&lt;&gt;")&lt;2901,29,COUNTIF($L$20:L2800,"&lt;&gt;")&lt;3001,30),"")</f>
        <v/>
      </c>
      <c r="AM2800" t="str">
        <f t="shared" si="215"/>
        <v/>
      </c>
      <c r="AN2800" t="str">
        <f t="shared" si="219"/>
        <v/>
      </c>
      <c r="AP2800" t="str">
        <f t="shared" si="218"/>
        <v/>
      </c>
      <c r="AQ2800" t="str">
        <f>IF(AO2800="","",COUNTIFS(AM2800:$AM$3019,AO2800))</f>
        <v/>
      </c>
    </row>
    <row r="2801" spans="1:43" x14ac:dyDescent="0.25">
      <c r="A2801" s="6" t="str">
        <f>IF(COUNT($A$20:A2800)&lt;&gt;$B$4,IF(A2800="","",A2800+1),"")</f>
        <v/>
      </c>
      <c r="B2801" s="3"/>
      <c r="C2801" s="3"/>
      <c r="D2801" s="122"/>
      <c r="E2801" s="3"/>
      <c r="F2801" s="3"/>
      <c r="G2801" s="3"/>
      <c r="H2801" s="3"/>
      <c r="I2801" s="120"/>
      <c r="J2801" s="3"/>
      <c r="K2801" s="95" t="str" cm="1">
        <f t="array" ref="K2801">IF(OR($J$14 = "A",$J$14 = "B",$J$14 = "C"),IF(I2801="","",IF(LEN(I2801)&gt;2,_xlfn.IFS(ISNUMBER(SEARCH("_",I2801)),I2801,ISNUMBER(SEARCH(", ",I2801)),SUBSTITUTE(I2801,", ","_"),ISNUMBER(SEARCH("/ ",I2801)),SUBSTITUTE(I2801,"/ ","_"),ISNUMBER(SEARCH(",",I2801)),SUBSTITUTE(I2801,",","_"),ISNUMBER(SEARCH("/",I2801)),SUBSTITUTE(I2801,"/","_"),ISNUMBER(SEARCH("",I2801)),I2801),I2801)),IF(OR($J$14 = "J",$J$14 = "K"),"",IF(D2801="","",IF(LEN(D2801)&gt;2,_xlfn.IFS(ISNUMBER(SEARCH("_",D2801)),D2801,ISNUMBER(SEARCH(", ",D2801)),SUBSTITUTE(D2801,", ","_"),ISNUMBER(SEARCH("/ ",D2801)),SUBSTITUTE(D2801,"/ ","_"),ISNUMBER(SEARCH(",",D2801)),SUBSTITUTE(D2801,",","_"),ISNUMBER(SEARCH("/",D2801)),SUBSTITUTE(D2801,"/","_"),ISNUMBER(SEARCH("",D2801)),D2801),D2801))))</f>
        <v/>
      </c>
      <c r="L2801" s="1"/>
      <c r="M2801" s="1" t="str">
        <f t="shared" si="216"/>
        <v/>
      </c>
      <c r="N2801" s="94" t="str">
        <f>IF($L2801="None","",IF(ISERROR(VLOOKUP($L2801,Info!$B$4:$B$266,1,FALSE)),"",VLOOKUP($L2801,Info!$B$4:$L$266,5,FALSE)))</f>
        <v/>
      </c>
      <c r="O2801" s="94" t="str">
        <f>IF(K2801="","",IF(AND($J$12&lt;&gt;"ABC",N2801="3"),"BAC",IF(N2801="3","ABC",IF($J$12&lt;&gt;"ABC",IF($J$10="Standard",VLOOKUP(K2801,Info!$BE$4:$BF$481,2,FALSE),VLOOKUP(K2801,Info!$BI$4:$BJ$482,2,FALSE)),IF($J$10="Standard",VLOOKUP(K2801,Info!$AG$4:$AH$2994,2,FALSE),VLOOKUP(K2801,Info!$AK$4:$AL$2997,2,FALSE))))))</f>
        <v/>
      </c>
      <c r="P2801" s="94" t="str">
        <f>IF($L2801="None","",IF(ISERROR(VLOOKUP($L2801,Info!$B$4:$B$266,1,FALSE)),"",VLOOKUP($L2801,Info!$B$4:$L$266,3,FALSE)))</f>
        <v/>
      </c>
      <c r="Q2801" s="96" t="str">
        <f>IF($L2801="None","",IF(ISERROR(VLOOKUP($L2801,Info!$B$4:$B$266,1,FALSE)),"",VLOOKUP($L2801,Info!$B$4:$L$266,4,FALSE)))</f>
        <v/>
      </c>
      <c r="R2801" s="1"/>
      <c r="S2801" s="6" t="str">
        <f t="shared" si="217"/>
        <v/>
      </c>
      <c r="T2801" s="6" t="str">
        <f>IF($L2801="None","",IF(ISERROR(VLOOKUP($L2801,Info!$B$4:$B$266,1,FALSE)),"",VLOOKUP($L2801,Info!$B$4:$L$266,11,FALSE)))</f>
        <v/>
      </c>
      <c r="U2801" s="1"/>
      <c r="V2801" s="1"/>
      <c r="W2801" s="1"/>
      <c r="X2801" s="1" t="str">
        <f>IF($L2801="None","",IF(ISERROR(VLOOKUP($L2801,Info!$B$4:$B$266,1,FALSE)),"",IF(OR(W2801="Metallic Liquid Tight",W2801="Non-Metallic Liquid Tight",W2801="LSZH",W2801="Greenfield"),VLOOKUP($L2801,Info!$B$4:$L$266,7,FALSE),"N/A")))</f>
        <v/>
      </c>
      <c r="Y2801" s="1"/>
      <c r="Z2801" s="96" t="str">
        <f>IF($L2801="None","",IF(ISERROR(VLOOKUP($L2801,Info!$B$4:$B$266,1,FALSE)),"",VLOOKUP($L2801,Info!$B$4:$L$266,9,FALSE)))</f>
        <v/>
      </c>
      <c r="AA2801" s="96" t="str">
        <f>IF($L2801="None","",IF(ISERROR(VLOOKUP($L2801,Info!$B$4:$B$266,1,FALSE)),"",VLOOKUP($L2801,Info!$B$4:$L$266,8,FALSE)))</f>
        <v/>
      </c>
      <c r="AB2801" s="96" t="str">
        <f>IF($L2801="None","",IF(ISERROR(VLOOKUP($L2801,Info!$B$4:$B$266,1,FALSE)),"",VLOOKUP($L2801,Info!$B$4:$L$266,10,FALSE)))</f>
        <v/>
      </c>
      <c r="AC2801" s="1" t="str">
        <f>IF(W2801="SO Cable","Black,White",IF(O2801="","",IF(P2801="","",IF($J$12&lt;&gt;"ABC",IF(P2801&lt;="250",VLOOKUP(O2801,Info!$AZ$4:$BB$22,3,FALSE),VLOOKUP(O2801,Info!$AZ$23:$BB$39,3,FALSE)),IF(P2801&lt;="250",VLOOKUP(O2801,Info!$AO$4:$AQ$22,3,FALSE),VLOOKUP(O2801,Info!$AO$23:$AP$39,3,FALSE))))))</f>
        <v/>
      </c>
      <c r="AD2801" s="1"/>
      <c r="AE2801" s="1" t="str">
        <f>IF($L2801="None","",IF(ISERROR(VLOOKUP($L2801,Info!$B$4:$B$266,1,FALSE)),"",VLOOKUP($L2801,Info!$B$4:$L$266,4,FALSE)))</f>
        <v/>
      </c>
      <c r="AF2801" s="1" t="str">
        <f>IF($L2801="None","",IF(ISERROR(VLOOKUP($L2801,Info!$B$4:$B$266,1,FALSE)),"",VLOOKUP($L2801,Info!$B$4:$L$266,6,FALSE)))</f>
        <v/>
      </c>
      <c r="AG2801" s="1"/>
      <c r="AH2801" s="33" t="str" cm="1">
        <f t="array" ref="AH2801">IF(AND(L2801&lt;&gt;"",O2801&lt;&gt;"",R2801:S2801&lt;&gt;"",W2801:X2801&lt;&gt;"",Z2801:AA2801&lt;&gt;"",AC2801&lt;&gt;""),"Good","Bad")</f>
        <v>Bad</v>
      </c>
      <c r="AL2801" t="str" cm="1">
        <f t="array" ref="AL2801">IF(R2801&gt;0,_xlfn.IFS(COUNTIF($L$20:L2801,"&lt;&gt;")&lt;101,1,COUNTIF($L$20:L2801,"&lt;&gt;")&lt;201,2,COUNTIF($L$20:L2801,"&lt;&gt;")&lt;301,3,COUNTIF($L$20:L2801,"&lt;&gt;")&lt;401,4,COUNTIF($L$20:L2801,"&lt;&gt;")&lt;501,5,COUNTIF($L$20:L2801,"&lt;&gt;")&lt;601,6,COUNTIF($L$20:L2801,"&lt;&gt;")&lt;701,7,COUNTIF($L$20:L2801,"&lt;&gt;")&lt;801,8,COUNTIF($L$20:L2801,"&lt;&gt;")&lt;901,9,COUNTIF($L$20:L2801,"&lt;&gt;")&lt;1001,10,COUNTIF($L$20:L2801,"&lt;&gt;")&lt;1101,11,COUNTIF($L$20:L2801,"&lt;&gt;")&lt;1201,12,COUNTIF($L$20:L2801,"&lt;&gt;")&lt;1301,13,COUNTIF($L$20:L2801,"&lt;&gt;")&lt;1401,14,COUNTIF($L$20:L2801,"&lt;&gt;")&lt;1501,15,COUNTIF($L$20:L2801,"&lt;&gt;")&lt;1601,16,COUNTIF($L$20:L2801,"&lt;&gt;")&lt;1701,17,COUNTIF($L$20:L2801,"&lt;&gt;")&lt;1801,18,COUNTIF($L$20:L2801,"&lt;&gt;")&lt;1901,19,COUNTIF($L$20:L2801,"&lt;&gt;")&lt;2001,20,COUNTIF($L$20:L2801,"&lt;&gt;")&lt;2101,21,COUNTIF($L$20:L2801,"&lt;&gt;")&lt;2201,22,COUNTIF($L$20:L2801,"&lt;&gt;")&lt;2301,23,COUNTIF($L$20:L2801,"&lt;&gt;")&lt;2401,24,COUNTIF($L$20:L2801,"&lt;&gt;")&lt;2501,25,COUNTIF($L$20:L2801,"&lt;&gt;")&lt;2601,26,COUNTIF($L$20:L2801,"&lt;&gt;")&lt;2701,27,COUNTIF($L$20:L2801,"&lt;&gt;")&lt;2801,28,COUNTIF($L$20:L2801,"&lt;&gt;")&lt;2901,29,COUNTIF($L$20:L2801,"&lt;&gt;")&lt;3001,30),"")</f>
        <v/>
      </c>
      <c r="AM2801" t="str">
        <f t="shared" si="215"/>
        <v/>
      </c>
      <c r="AN2801" t="str">
        <f t="shared" si="219"/>
        <v/>
      </c>
      <c r="AP2801" t="str">
        <f t="shared" si="218"/>
        <v/>
      </c>
      <c r="AQ2801" t="str">
        <f>IF(AO2801="","",COUNTIFS(AM2801:$AM$3019,AO2801))</f>
        <v/>
      </c>
    </row>
    <row r="2802" spans="1:43" x14ac:dyDescent="0.25">
      <c r="A2802" s="6" t="str">
        <f>IF(COUNT($A$20:A2801)&lt;&gt;$B$4,IF(A2801="","",A2801+1),"")</f>
        <v/>
      </c>
      <c r="B2802" s="3"/>
      <c r="C2802" s="3"/>
      <c r="D2802" s="122"/>
      <c r="E2802" s="3"/>
      <c r="F2802" s="3"/>
      <c r="G2802" s="3"/>
      <c r="H2802" s="3"/>
      <c r="I2802" s="120"/>
      <c r="J2802" s="3"/>
      <c r="K2802" s="95" t="str" cm="1">
        <f t="array" ref="K2802">IF(OR($J$14 = "A",$J$14 = "B",$J$14 = "C"),IF(I2802="","",IF(LEN(I2802)&gt;2,_xlfn.IFS(ISNUMBER(SEARCH("_",I2802)),I2802,ISNUMBER(SEARCH(", ",I2802)),SUBSTITUTE(I2802,", ","_"),ISNUMBER(SEARCH("/ ",I2802)),SUBSTITUTE(I2802,"/ ","_"),ISNUMBER(SEARCH(",",I2802)),SUBSTITUTE(I2802,",","_"),ISNUMBER(SEARCH("/",I2802)),SUBSTITUTE(I2802,"/","_"),ISNUMBER(SEARCH("",I2802)),I2802),I2802)),IF(OR($J$14 = "J",$J$14 = "K"),"",IF(D2802="","",IF(LEN(D2802)&gt;2,_xlfn.IFS(ISNUMBER(SEARCH("_",D2802)),D2802,ISNUMBER(SEARCH(", ",D2802)),SUBSTITUTE(D2802,", ","_"),ISNUMBER(SEARCH("/ ",D2802)),SUBSTITUTE(D2802,"/ ","_"),ISNUMBER(SEARCH(",",D2802)),SUBSTITUTE(D2802,",","_"),ISNUMBER(SEARCH("/",D2802)),SUBSTITUTE(D2802,"/","_"),ISNUMBER(SEARCH("",D2802)),D2802),D2802))))</f>
        <v/>
      </c>
      <c r="L2802" s="1"/>
      <c r="M2802" s="1" t="str">
        <f t="shared" si="216"/>
        <v/>
      </c>
      <c r="N2802" s="94" t="str">
        <f>IF($L2802="None","",IF(ISERROR(VLOOKUP($L2802,Info!$B$4:$B$266,1,FALSE)),"",VLOOKUP($L2802,Info!$B$4:$L$266,5,FALSE)))</f>
        <v/>
      </c>
      <c r="O2802" s="94" t="str">
        <f>IF(K2802="","",IF(AND($J$12&lt;&gt;"ABC",N2802="3"),"BAC",IF(N2802="3","ABC",IF($J$12&lt;&gt;"ABC",IF($J$10="Standard",VLOOKUP(K2802,Info!$BE$4:$BF$481,2,FALSE),VLOOKUP(K2802,Info!$BI$4:$BJ$482,2,FALSE)),IF($J$10="Standard",VLOOKUP(K2802,Info!$AG$4:$AH$2994,2,FALSE),VLOOKUP(K2802,Info!$AK$4:$AL$2997,2,FALSE))))))</f>
        <v/>
      </c>
      <c r="P2802" s="94" t="str">
        <f>IF($L2802="None","",IF(ISERROR(VLOOKUP($L2802,Info!$B$4:$B$266,1,FALSE)),"",VLOOKUP($L2802,Info!$B$4:$L$266,3,FALSE)))</f>
        <v/>
      </c>
      <c r="Q2802" s="96" t="str">
        <f>IF($L2802="None","",IF(ISERROR(VLOOKUP($L2802,Info!$B$4:$B$266,1,FALSE)),"",VLOOKUP($L2802,Info!$B$4:$L$266,4,FALSE)))</f>
        <v/>
      </c>
      <c r="R2802" s="1"/>
      <c r="S2802" s="6" t="str">
        <f t="shared" si="217"/>
        <v/>
      </c>
      <c r="T2802" s="6" t="str">
        <f>IF($L2802="None","",IF(ISERROR(VLOOKUP($L2802,Info!$B$4:$B$266,1,FALSE)),"",VLOOKUP($L2802,Info!$B$4:$L$266,11,FALSE)))</f>
        <v/>
      </c>
      <c r="U2802" s="1"/>
      <c r="V2802" s="1"/>
      <c r="W2802" s="1"/>
      <c r="X2802" s="1" t="str">
        <f>IF($L2802="None","",IF(ISERROR(VLOOKUP($L2802,Info!$B$4:$B$266,1,FALSE)),"",IF(OR(W2802="Metallic Liquid Tight",W2802="Non-Metallic Liquid Tight",W2802="LSZH",W2802="Greenfield"),VLOOKUP($L2802,Info!$B$4:$L$266,7,FALSE),"N/A")))</f>
        <v/>
      </c>
      <c r="Y2802" s="1"/>
      <c r="Z2802" s="96" t="str">
        <f>IF($L2802="None","",IF(ISERROR(VLOOKUP($L2802,Info!$B$4:$B$266,1,FALSE)),"",VLOOKUP($L2802,Info!$B$4:$L$266,9,FALSE)))</f>
        <v/>
      </c>
      <c r="AA2802" s="96" t="str">
        <f>IF($L2802="None","",IF(ISERROR(VLOOKUP($L2802,Info!$B$4:$B$266,1,FALSE)),"",VLOOKUP($L2802,Info!$B$4:$L$266,8,FALSE)))</f>
        <v/>
      </c>
      <c r="AB2802" s="96" t="str">
        <f>IF($L2802="None","",IF(ISERROR(VLOOKUP($L2802,Info!$B$4:$B$266,1,FALSE)),"",VLOOKUP($L2802,Info!$B$4:$L$266,10,FALSE)))</f>
        <v/>
      </c>
      <c r="AC2802" s="1" t="str">
        <f>IF(W2802="SO Cable","Black,White",IF(O2802="","",IF(P2802="","",IF($J$12&lt;&gt;"ABC",IF(P2802&lt;="250",VLOOKUP(O2802,Info!$AZ$4:$BB$22,3,FALSE),VLOOKUP(O2802,Info!$AZ$23:$BB$39,3,FALSE)),IF(P2802&lt;="250",VLOOKUP(O2802,Info!$AO$4:$AQ$22,3,FALSE),VLOOKUP(O2802,Info!$AO$23:$AP$39,3,FALSE))))))</f>
        <v/>
      </c>
      <c r="AD2802" s="1"/>
      <c r="AE2802" s="1" t="str">
        <f>IF($L2802="None","",IF(ISERROR(VLOOKUP($L2802,Info!$B$4:$B$266,1,FALSE)),"",VLOOKUP($L2802,Info!$B$4:$L$266,4,FALSE)))</f>
        <v/>
      </c>
      <c r="AF2802" s="1" t="str">
        <f>IF($L2802="None","",IF(ISERROR(VLOOKUP($L2802,Info!$B$4:$B$266,1,FALSE)),"",VLOOKUP($L2802,Info!$B$4:$L$266,6,FALSE)))</f>
        <v/>
      </c>
      <c r="AG2802" s="1"/>
      <c r="AH2802" s="33" t="str" cm="1">
        <f t="array" ref="AH2802">IF(AND(L2802&lt;&gt;"",O2802&lt;&gt;"",R2802:S2802&lt;&gt;"",W2802:X2802&lt;&gt;"",Z2802:AA2802&lt;&gt;"",AC2802&lt;&gt;""),"Good","Bad")</f>
        <v>Bad</v>
      </c>
      <c r="AL2802" t="str" cm="1">
        <f t="array" ref="AL2802">IF(R2802&gt;0,_xlfn.IFS(COUNTIF($L$20:L2802,"&lt;&gt;")&lt;101,1,COUNTIF($L$20:L2802,"&lt;&gt;")&lt;201,2,COUNTIF($L$20:L2802,"&lt;&gt;")&lt;301,3,COUNTIF($L$20:L2802,"&lt;&gt;")&lt;401,4,COUNTIF($L$20:L2802,"&lt;&gt;")&lt;501,5,COUNTIF($L$20:L2802,"&lt;&gt;")&lt;601,6,COUNTIF($L$20:L2802,"&lt;&gt;")&lt;701,7,COUNTIF($L$20:L2802,"&lt;&gt;")&lt;801,8,COUNTIF($L$20:L2802,"&lt;&gt;")&lt;901,9,COUNTIF($L$20:L2802,"&lt;&gt;")&lt;1001,10,COUNTIF($L$20:L2802,"&lt;&gt;")&lt;1101,11,COUNTIF($L$20:L2802,"&lt;&gt;")&lt;1201,12,COUNTIF($L$20:L2802,"&lt;&gt;")&lt;1301,13,COUNTIF($L$20:L2802,"&lt;&gt;")&lt;1401,14,COUNTIF($L$20:L2802,"&lt;&gt;")&lt;1501,15,COUNTIF($L$20:L2802,"&lt;&gt;")&lt;1601,16,COUNTIF($L$20:L2802,"&lt;&gt;")&lt;1701,17,COUNTIF($L$20:L2802,"&lt;&gt;")&lt;1801,18,COUNTIF($L$20:L2802,"&lt;&gt;")&lt;1901,19,COUNTIF($L$20:L2802,"&lt;&gt;")&lt;2001,20,COUNTIF($L$20:L2802,"&lt;&gt;")&lt;2101,21,COUNTIF($L$20:L2802,"&lt;&gt;")&lt;2201,22,COUNTIF($L$20:L2802,"&lt;&gt;")&lt;2301,23,COUNTIF($L$20:L2802,"&lt;&gt;")&lt;2401,24,COUNTIF($L$20:L2802,"&lt;&gt;")&lt;2501,25,COUNTIF($L$20:L2802,"&lt;&gt;")&lt;2601,26,COUNTIF($L$20:L2802,"&lt;&gt;")&lt;2701,27,COUNTIF($L$20:L2802,"&lt;&gt;")&lt;2801,28,COUNTIF($L$20:L2802,"&lt;&gt;")&lt;2901,29,COUNTIF($L$20:L2802,"&lt;&gt;")&lt;3001,30),"")</f>
        <v/>
      </c>
      <c r="AM2802" t="str">
        <f t="shared" si="215"/>
        <v/>
      </c>
      <c r="AN2802" t="str">
        <f t="shared" si="219"/>
        <v/>
      </c>
      <c r="AP2802" t="str">
        <f t="shared" si="218"/>
        <v/>
      </c>
      <c r="AQ2802" t="str">
        <f>IF(AO2802="","",COUNTIFS(AM2802:$AM$3019,AO2802))</f>
        <v/>
      </c>
    </row>
    <row r="2803" spans="1:43" x14ac:dyDescent="0.25">
      <c r="A2803" s="6" t="str">
        <f>IF(COUNT($A$20:A2802)&lt;&gt;$B$4,IF(A2802="","",A2802+1),"")</f>
        <v/>
      </c>
      <c r="B2803" s="3"/>
      <c r="C2803" s="3"/>
      <c r="D2803" s="122"/>
      <c r="E2803" s="3"/>
      <c r="F2803" s="3"/>
      <c r="G2803" s="3"/>
      <c r="H2803" s="3"/>
      <c r="I2803" s="120"/>
      <c r="J2803" s="3"/>
      <c r="K2803" s="95" t="str" cm="1">
        <f t="array" ref="K2803">IF(OR($J$14 = "A",$J$14 = "B",$J$14 = "C"),IF(I2803="","",IF(LEN(I2803)&gt;2,_xlfn.IFS(ISNUMBER(SEARCH("_",I2803)),I2803,ISNUMBER(SEARCH(", ",I2803)),SUBSTITUTE(I2803,", ","_"),ISNUMBER(SEARCH("/ ",I2803)),SUBSTITUTE(I2803,"/ ","_"),ISNUMBER(SEARCH(",",I2803)),SUBSTITUTE(I2803,",","_"),ISNUMBER(SEARCH("/",I2803)),SUBSTITUTE(I2803,"/","_"),ISNUMBER(SEARCH("",I2803)),I2803),I2803)),IF(OR($J$14 = "J",$J$14 = "K"),"",IF(D2803="","",IF(LEN(D2803)&gt;2,_xlfn.IFS(ISNUMBER(SEARCH("_",D2803)),D2803,ISNUMBER(SEARCH(", ",D2803)),SUBSTITUTE(D2803,", ","_"),ISNUMBER(SEARCH("/ ",D2803)),SUBSTITUTE(D2803,"/ ","_"),ISNUMBER(SEARCH(",",D2803)),SUBSTITUTE(D2803,",","_"),ISNUMBER(SEARCH("/",D2803)),SUBSTITUTE(D2803,"/","_"),ISNUMBER(SEARCH("",D2803)),D2803),D2803))))</f>
        <v/>
      </c>
      <c r="L2803" s="1"/>
      <c r="M2803" s="1" t="str">
        <f t="shared" si="216"/>
        <v/>
      </c>
      <c r="N2803" s="94" t="str">
        <f>IF($L2803="None","",IF(ISERROR(VLOOKUP($L2803,Info!$B$4:$B$266,1,FALSE)),"",VLOOKUP($L2803,Info!$B$4:$L$266,5,FALSE)))</f>
        <v/>
      </c>
      <c r="O2803" s="94" t="str">
        <f>IF(K2803="","",IF(AND($J$12&lt;&gt;"ABC",N2803="3"),"BAC",IF(N2803="3","ABC",IF($J$12&lt;&gt;"ABC",IF($J$10="Standard",VLOOKUP(K2803,Info!$BE$4:$BF$481,2,FALSE),VLOOKUP(K2803,Info!$BI$4:$BJ$482,2,FALSE)),IF($J$10="Standard",VLOOKUP(K2803,Info!$AG$4:$AH$2994,2,FALSE),VLOOKUP(K2803,Info!$AK$4:$AL$2997,2,FALSE))))))</f>
        <v/>
      </c>
      <c r="P2803" s="94" t="str">
        <f>IF($L2803="None","",IF(ISERROR(VLOOKUP($L2803,Info!$B$4:$B$266,1,FALSE)),"",VLOOKUP($L2803,Info!$B$4:$L$266,3,FALSE)))</f>
        <v/>
      </c>
      <c r="Q2803" s="96" t="str">
        <f>IF($L2803="None","",IF(ISERROR(VLOOKUP($L2803,Info!$B$4:$B$266,1,FALSE)),"",VLOOKUP($L2803,Info!$B$4:$L$266,4,FALSE)))</f>
        <v/>
      </c>
      <c r="R2803" s="1"/>
      <c r="S2803" s="6" t="str">
        <f t="shared" si="217"/>
        <v/>
      </c>
      <c r="T2803" s="6" t="str">
        <f>IF($L2803="None","",IF(ISERROR(VLOOKUP($L2803,Info!$B$4:$B$266,1,FALSE)),"",VLOOKUP($L2803,Info!$B$4:$L$266,11,FALSE)))</f>
        <v/>
      </c>
      <c r="U2803" s="1"/>
      <c r="V2803" s="1"/>
      <c r="W2803" s="1"/>
      <c r="X2803" s="1" t="str">
        <f>IF($L2803="None","",IF(ISERROR(VLOOKUP($L2803,Info!$B$4:$B$266,1,FALSE)),"",IF(OR(W2803="Metallic Liquid Tight",W2803="Non-Metallic Liquid Tight",W2803="LSZH",W2803="Greenfield"),VLOOKUP($L2803,Info!$B$4:$L$266,7,FALSE),"N/A")))</f>
        <v/>
      </c>
      <c r="Y2803" s="1"/>
      <c r="Z2803" s="96" t="str">
        <f>IF($L2803="None","",IF(ISERROR(VLOOKUP($L2803,Info!$B$4:$B$266,1,FALSE)),"",VLOOKUP($L2803,Info!$B$4:$L$266,9,FALSE)))</f>
        <v/>
      </c>
      <c r="AA2803" s="96" t="str">
        <f>IF($L2803="None","",IF(ISERROR(VLOOKUP($L2803,Info!$B$4:$B$266,1,FALSE)),"",VLOOKUP($L2803,Info!$B$4:$L$266,8,FALSE)))</f>
        <v/>
      </c>
      <c r="AB2803" s="96" t="str">
        <f>IF($L2803="None","",IF(ISERROR(VLOOKUP($L2803,Info!$B$4:$B$266,1,FALSE)),"",VLOOKUP($L2803,Info!$B$4:$L$266,10,FALSE)))</f>
        <v/>
      </c>
      <c r="AC2803" s="1" t="str">
        <f>IF(W2803="SO Cable","Black,White",IF(O2803="","",IF(P2803="","",IF($J$12&lt;&gt;"ABC",IF(P2803&lt;="250",VLOOKUP(O2803,Info!$AZ$4:$BB$22,3,FALSE),VLOOKUP(O2803,Info!$AZ$23:$BB$39,3,FALSE)),IF(P2803&lt;="250",VLOOKUP(O2803,Info!$AO$4:$AQ$22,3,FALSE),VLOOKUP(O2803,Info!$AO$23:$AP$39,3,FALSE))))))</f>
        <v/>
      </c>
      <c r="AD2803" s="1"/>
      <c r="AE2803" s="1" t="str">
        <f>IF($L2803="None","",IF(ISERROR(VLOOKUP($L2803,Info!$B$4:$B$266,1,FALSE)),"",VLOOKUP($L2803,Info!$B$4:$L$266,4,FALSE)))</f>
        <v/>
      </c>
      <c r="AF2803" s="1" t="str">
        <f>IF($L2803="None","",IF(ISERROR(VLOOKUP($L2803,Info!$B$4:$B$266,1,FALSE)),"",VLOOKUP($L2803,Info!$B$4:$L$266,6,FALSE)))</f>
        <v/>
      </c>
      <c r="AG2803" s="1"/>
      <c r="AH2803" s="33" t="str" cm="1">
        <f t="array" ref="AH2803">IF(AND(L2803&lt;&gt;"",O2803&lt;&gt;"",R2803:S2803&lt;&gt;"",W2803:X2803&lt;&gt;"",Z2803:AA2803&lt;&gt;"",AC2803&lt;&gt;""),"Good","Bad")</f>
        <v>Bad</v>
      </c>
      <c r="AL2803" t="str" cm="1">
        <f t="array" ref="AL2803">IF(R2803&gt;0,_xlfn.IFS(COUNTIF($L$20:L2803,"&lt;&gt;")&lt;101,1,COUNTIF($L$20:L2803,"&lt;&gt;")&lt;201,2,COUNTIF($L$20:L2803,"&lt;&gt;")&lt;301,3,COUNTIF($L$20:L2803,"&lt;&gt;")&lt;401,4,COUNTIF($L$20:L2803,"&lt;&gt;")&lt;501,5,COUNTIF($L$20:L2803,"&lt;&gt;")&lt;601,6,COUNTIF($L$20:L2803,"&lt;&gt;")&lt;701,7,COUNTIF($L$20:L2803,"&lt;&gt;")&lt;801,8,COUNTIF($L$20:L2803,"&lt;&gt;")&lt;901,9,COUNTIF($L$20:L2803,"&lt;&gt;")&lt;1001,10,COUNTIF($L$20:L2803,"&lt;&gt;")&lt;1101,11,COUNTIF($L$20:L2803,"&lt;&gt;")&lt;1201,12,COUNTIF($L$20:L2803,"&lt;&gt;")&lt;1301,13,COUNTIF($L$20:L2803,"&lt;&gt;")&lt;1401,14,COUNTIF($L$20:L2803,"&lt;&gt;")&lt;1501,15,COUNTIF($L$20:L2803,"&lt;&gt;")&lt;1601,16,COUNTIF($L$20:L2803,"&lt;&gt;")&lt;1701,17,COUNTIF($L$20:L2803,"&lt;&gt;")&lt;1801,18,COUNTIF($L$20:L2803,"&lt;&gt;")&lt;1901,19,COUNTIF($L$20:L2803,"&lt;&gt;")&lt;2001,20,COUNTIF($L$20:L2803,"&lt;&gt;")&lt;2101,21,COUNTIF($L$20:L2803,"&lt;&gt;")&lt;2201,22,COUNTIF($L$20:L2803,"&lt;&gt;")&lt;2301,23,COUNTIF($L$20:L2803,"&lt;&gt;")&lt;2401,24,COUNTIF($L$20:L2803,"&lt;&gt;")&lt;2501,25,COUNTIF($L$20:L2803,"&lt;&gt;")&lt;2601,26,COUNTIF($L$20:L2803,"&lt;&gt;")&lt;2701,27,COUNTIF($L$20:L2803,"&lt;&gt;")&lt;2801,28,COUNTIF($L$20:L2803,"&lt;&gt;")&lt;2901,29,COUNTIF($L$20:L2803,"&lt;&gt;")&lt;3001,30),"")</f>
        <v/>
      </c>
      <c r="AM2803" t="str">
        <f t="shared" si="215"/>
        <v/>
      </c>
      <c r="AN2803" t="str">
        <f t="shared" si="219"/>
        <v/>
      </c>
      <c r="AP2803" t="str">
        <f t="shared" si="218"/>
        <v/>
      </c>
      <c r="AQ2803" t="str">
        <f>IF(AO2803="","",COUNTIFS(AM2803:$AM$3019,AO2803))</f>
        <v/>
      </c>
    </row>
    <row r="2804" spans="1:43" x14ac:dyDescent="0.25">
      <c r="A2804" s="6" t="str">
        <f>IF(COUNT($A$20:A2803)&lt;&gt;$B$4,IF(A2803="","",A2803+1),"")</f>
        <v/>
      </c>
      <c r="B2804" s="3"/>
      <c r="C2804" s="3"/>
      <c r="D2804" s="122"/>
      <c r="E2804" s="3"/>
      <c r="F2804" s="3"/>
      <c r="G2804" s="3"/>
      <c r="H2804" s="3"/>
      <c r="I2804" s="120"/>
      <c r="J2804" s="3"/>
      <c r="K2804" s="95" t="str" cm="1">
        <f t="array" ref="K2804">IF(OR($J$14 = "A",$J$14 = "B",$J$14 = "C"),IF(I2804="","",IF(LEN(I2804)&gt;2,_xlfn.IFS(ISNUMBER(SEARCH("_",I2804)),I2804,ISNUMBER(SEARCH(", ",I2804)),SUBSTITUTE(I2804,", ","_"),ISNUMBER(SEARCH("/ ",I2804)),SUBSTITUTE(I2804,"/ ","_"),ISNUMBER(SEARCH(",",I2804)),SUBSTITUTE(I2804,",","_"),ISNUMBER(SEARCH("/",I2804)),SUBSTITUTE(I2804,"/","_"),ISNUMBER(SEARCH("",I2804)),I2804),I2804)),IF(OR($J$14 = "J",$J$14 = "K"),"",IF(D2804="","",IF(LEN(D2804)&gt;2,_xlfn.IFS(ISNUMBER(SEARCH("_",D2804)),D2804,ISNUMBER(SEARCH(", ",D2804)),SUBSTITUTE(D2804,", ","_"),ISNUMBER(SEARCH("/ ",D2804)),SUBSTITUTE(D2804,"/ ","_"),ISNUMBER(SEARCH(",",D2804)),SUBSTITUTE(D2804,",","_"),ISNUMBER(SEARCH("/",D2804)),SUBSTITUTE(D2804,"/","_"),ISNUMBER(SEARCH("",D2804)),D2804),D2804))))</f>
        <v/>
      </c>
      <c r="L2804" s="1"/>
      <c r="M2804" s="1" t="str">
        <f t="shared" si="216"/>
        <v/>
      </c>
      <c r="N2804" s="94" t="str">
        <f>IF($L2804="None","",IF(ISERROR(VLOOKUP($L2804,Info!$B$4:$B$266,1,FALSE)),"",VLOOKUP($L2804,Info!$B$4:$L$266,5,FALSE)))</f>
        <v/>
      </c>
      <c r="O2804" s="94" t="str">
        <f>IF(K2804="","",IF(AND($J$12&lt;&gt;"ABC",N2804="3"),"BAC",IF(N2804="3","ABC",IF($J$12&lt;&gt;"ABC",IF($J$10="Standard",VLOOKUP(K2804,Info!$BE$4:$BF$481,2,FALSE),VLOOKUP(K2804,Info!$BI$4:$BJ$482,2,FALSE)),IF($J$10="Standard",VLOOKUP(K2804,Info!$AG$4:$AH$2994,2,FALSE),VLOOKUP(K2804,Info!$AK$4:$AL$2997,2,FALSE))))))</f>
        <v/>
      </c>
      <c r="P2804" s="94" t="str">
        <f>IF($L2804="None","",IF(ISERROR(VLOOKUP($L2804,Info!$B$4:$B$266,1,FALSE)),"",VLOOKUP($L2804,Info!$B$4:$L$266,3,FALSE)))</f>
        <v/>
      </c>
      <c r="Q2804" s="96" t="str">
        <f>IF($L2804="None","",IF(ISERROR(VLOOKUP($L2804,Info!$B$4:$B$266,1,FALSE)),"",VLOOKUP($L2804,Info!$B$4:$L$266,4,FALSE)))</f>
        <v/>
      </c>
      <c r="R2804" s="1"/>
      <c r="S2804" s="6" t="str">
        <f t="shared" si="217"/>
        <v/>
      </c>
      <c r="T2804" s="6" t="str">
        <f>IF($L2804="None","",IF(ISERROR(VLOOKUP($L2804,Info!$B$4:$B$266,1,FALSE)),"",VLOOKUP($L2804,Info!$B$4:$L$266,11,FALSE)))</f>
        <v/>
      </c>
      <c r="U2804" s="1"/>
      <c r="V2804" s="1"/>
      <c r="W2804" s="1"/>
      <c r="X2804" s="1" t="str">
        <f>IF($L2804="None","",IF(ISERROR(VLOOKUP($L2804,Info!$B$4:$B$266,1,FALSE)),"",IF(OR(W2804="Metallic Liquid Tight",W2804="Non-Metallic Liquid Tight",W2804="LSZH",W2804="Greenfield"),VLOOKUP($L2804,Info!$B$4:$L$266,7,FALSE),"N/A")))</f>
        <v/>
      </c>
      <c r="Y2804" s="1"/>
      <c r="Z2804" s="96" t="str">
        <f>IF($L2804="None","",IF(ISERROR(VLOOKUP($L2804,Info!$B$4:$B$266,1,FALSE)),"",VLOOKUP($L2804,Info!$B$4:$L$266,9,FALSE)))</f>
        <v/>
      </c>
      <c r="AA2804" s="96" t="str">
        <f>IF($L2804="None","",IF(ISERROR(VLOOKUP($L2804,Info!$B$4:$B$266,1,FALSE)),"",VLOOKUP($L2804,Info!$B$4:$L$266,8,FALSE)))</f>
        <v/>
      </c>
      <c r="AB2804" s="96" t="str">
        <f>IF($L2804="None","",IF(ISERROR(VLOOKUP($L2804,Info!$B$4:$B$266,1,FALSE)),"",VLOOKUP($L2804,Info!$B$4:$L$266,10,FALSE)))</f>
        <v/>
      </c>
      <c r="AC2804" s="1" t="str">
        <f>IF(W2804="SO Cable","Black,White",IF(O2804="","",IF(P2804="","",IF($J$12&lt;&gt;"ABC",IF(P2804&lt;="250",VLOOKUP(O2804,Info!$AZ$4:$BB$22,3,FALSE),VLOOKUP(O2804,Info!$AZ$23:$BB$39,3,FALSE)),IF(P2804&lt;="250",VLOOKUP(O2804,Info!$AO$4:$AQ$22,3,FALSE),VLOOKUP(O2804,Info!$AO$23:$AP$39,3,FALSE))))))</f>
        <v/>
      </c>
      <c r="AD2804" s="1"/>
      <c r="AE2804" s="1" t="str">
        <f>IF($L2804="None","",IF(ISERROR(VLOOKUP($L2804,Info!$B$4:$B$266,1,FALSE)),"",VLOOKUP($L2804,Info!$B$4:$L$266,4,FALSE)))</f>
        <v/>
      </c>
      <c r="AF2804" s="1" t="str">
        <f>IF($L2804="None","",IF(ISERROR(VLOOKUP($L2804,Info!$B$4:$B$266,1,FALSE)),"",VLOOKUP($L2804,Info!$B$4:$L$266,6,FALSE)))</f>
        <v/>
      </c>
      <c r="AG2804" s="1"/>
      <c r="AH2804" s="33" t="str" cm="1">
        <f t="array" ref="AH2804">IF(AND(L2804&lt;&gt;"",O2804&lt;&gt;"",R2804:S2804&lt;&gt;"",W2804:X2804&lt;&gt;"",Z2804:AA2804&lt;&gt;"",AC2804&lt;&gt;""),"Good","Bad")</f>
        <v>Bad</v>
      </c>
      <c r="AL2804" t="str" cm="1">
        <f t="array" ref="AL2804">IF(R2804&gt;0,_xlfn.IFS(COUNTIF($L$20:L2804,"&lt;&gt;")&lt;101,1,COUNTIF($L$20:L2804,"&lt;&gt;")&lt;201,2,COUNTIF($L$20:L2804,"&lt;&gt;")&lt;301,3,COUNTIF($L$20:L2804,"&lt;&gt;")&lt;401,4,COUNTIF($L$20:L2804,"&lt;&gt;")&lt;501,5,COUNTIF($L$20:L2804,"&lt;&gt;")&lt;601,6,COUNTIF($L$20:L2804,"&lt;&gt;")&lt;701,7,COUNTIF($L$20:L2804,"&lt;&gt;")&lt;801,8,COUNTIF($L$20:L2804,"&lt;&gt;")&lt;901,9,COUNTIF($L$20:L2804,"&lt;&gt;")&lt;1001,10,COUNTIF($L$20:L2804,"&lt;&gt;")&lt;1101,11,COUNTIF($L$20:L2804,"&lt;&gt;")&lt;1201,12,COUNTIF($L$20:L2804,"&lt;&gt;")&lt;1301,13,COUNTIF($L$20:L2804,"&lt;&gt;")&lt;1401,14,COUNTIF($L$20:L2804,"&lt;&gt;")&lt;1501,15,COUNTIF($L$20:L2804,"&lt;&gt;")&lt;1601,16,COUNTIF($L$20:L2804,"&lt;&gt;")&lt;1701,17,COUNTIF($L$20:L2804,"&lt;&gt;")&lt;1801,18,COUNTIF($L$20:L2804,"&lt;&gt;")&lt;1901,19,COUNTIF($L$20:L2804,"&lt;&gt;")&lt;2001,20,COUNTIF($L$20:L2804,"&lt;&gt;")&lt;2101,21,COUNTIF($L$20:L2804,"&lt;&gt;")&lt;2201,22,COUNTIF($L$20:L2804,"&lt;&gt;")&lt;2301,23,COUNTIF($L$20:L2804,"&lt;&gt;")&lt;2401,24,COUNTIF($L$20:L2804,"&lt;&gt;")&lt;2501,25,COUNTIF($L$20:L2804,"&lt;&gt;")&lt;2601,26,COUNTIF($L$20:L2804,"&lt;&gt;")&lt;2701,27,COUNTIF($L$20:L2804,"&lt;&gt;")&lt;2801,28,COUNTIF($L$20:L2804,"&lt;&gt;")&lt;2901,29,COUNTIF($L$20:L2804,"&lt;&gt;")&lt;3001,30),"")</f>
        <v/>
      </c>
      <c r="AM2804" t="str">
        <f t="shared" si="215"/>
        <v/>
      </c>
      <c r="AN2804" t="str">
        <f t="shared" si="219"/>
        <v/>
      </c>
      <c r="AP2804" t="str">
        <f t="shared" si="218"/>
        <v/>
      </c>
      <c r="AQ2804" t="str">
        <f>IF(AO2804="","",COUNTIFS(AM2804:$AM$3019,AO2804))</f>
        <v/>
      </c>
    </row>
    <row r="2805" spans="1:43" x14ac:dyDescent="0.25">
      <c r="A2805" s="6" t="str">
        <f>IF(COUNT($A$20:A2804)&lt;&gt;$B$4,IF(A2804="","",A2804+1),"")</f>
        <v/>
      </c>
      <c r="B2805" s="3"/>
      <c r="C2805" s="3"/>
      <c r="D2805" s="122"/>
      <c r="E2805" s="3"/>
      <c r="F2805" s="3"/>
      <c r="G2805" s="3"/>
      <c r="H2805" s="3"/>
      <c r="I2805" s="120"/>
      <c r="J2805" s="3"/>
      <c r="K2805" s="95" t="str" cm="1">
        <f t="array" ref="K2805">IF(OR($J$14 = "A",$J$14 = "B",$J$14 = "C"),IF(I2805="","",IF(LEN(I2805)&gt;2,_xlfn.IFS(ISNUMBER(SEARCH("_",I2805)),I2805,ISNUMBER(SEARCH(", ",I2805)),SUBSTITUTE(I2805,", ","_"),ISNUMBER(SEARCH("/ ",I2805)),SUBSTITUTE(I2805,"/ ","_"),ISNUMBER(SEARCH(",",I2805)),SUBSTITUTE(I2805,",","_"),ISNUMBER(SEARCH("/",I2805)),SUBSTITUTE(I2805,"/","_"),ISNUMBER(SEARCH("",I2805)),I2805),I2805)),IF(OR($J$14 = "J",$J$14 = "K"),"",IF(D2805="","",IF(LEN(D2805)&gt;2,_xlfn.IFS(ISNUMBER(SEARCH("_",D2805)),D2805,ISNUMBER(SEARCH(", ",D2805)),SUBSTITUTE(D2805,", ","_"),ISNUMBER(SEARCH("/ ",D2805)),SUBSTITUTE(D2805,"/ ","_"),ISNUMBER(SEARCH(",",D2805)),SUBSTITUTE(D2805,",","_"),ISNUMBER(SEARCH("/",D2805)),SUBSTITUTE(D2805,"/","_"),ISNUMBER(SEARCH("",D2805)),D2805),D2805))))</f>
        <v/>
      </c>
      <c r="L2805" s="1"/>
      <c r="M2805" s="1" t="str">
        <f t="shared" si="216"/>
        <v/>
      </c>
      <c r="N2805" s="94" t="str">
        <f>IF($L2805="None","",IF(ISERROR(VLOOKUP($L2805,Info!$B$4:$B$266,1,FALSE)),"",VLOOKUP($L2805,Info!$B$4:$L$266,5,FALSE)))</f>
        <v/>
      </c>
      <c r="O2805" s="94" t="str">
        <f>IF(K2805="","",IF(AND($J$12&lt;&gt;"ABC",N2805="3"),"BAC",IF(N2805="3","ABC",IF($J$12&lt;&gt;"ABC",IF($J$10="Standard",VLOOKUP(K2805,Info!$BE$4:$BF$481,2,FALSE),VLOOKUP(K2805,Info!$BI$4:$BJ$482,2,FALSE)),IF($J$10="Standard",VLOOKUP(K2805,Info!$AG$4:$AH$2994,2,FALSE),VLOOKUP(K2805,Info!$AK$4:$AL$2997,2,FALSE))))))</f>
        <v/>
      </c>
      <c r="P2805" s="94" t="str">
        <f>IF($L2805="None","",IF(ISERROR(VLOOKUP($L2805,Info!$B$4:$B$266,1,FALSE)),"",VLOOKUP($L2805,Info!$B$4:$L$266,3,FALSE)))</f>
        <v/>
      </c>
      <c r="Q2805" s="96" t="str">
        <f>IF($L2805="None","",IF(ISERROR(VLOOKUP($L2805,Info!$B$4:$B$266,1,FALSE)),"",VLOOKUP($L2805,Info!$B$4:$L$266,4,FALSE)))</f>
        <v/>
      </c>
      <c r="R2805" s="1"/>
      <c r="S2805" s="6" t="str">
        <f t="shared" si="217"/>
        <v/>
      </c>
      <c r="T2805" s="6" t="str">
        <f>IF($L2805="None","",IF(ISERROR(VLOOKUP($L2805,Info!$B$4:$B$266,1,FALSE)),"",VLOOKUP($L2805,Info!$B$4:$L$266,11,FALSE)))</f>
        <v/>
      </c>
      <c r="U2805" s="1"/>
      <c r="V2805" s="1"/>
      <c r="W2805" s="1"/>
      <c r="X2805" s="1" t="str">
        <f>IF($L2805="None","",IF(ISERROR(VLOOKUP($L2805,Info!$B$4:$B$266,1,FALSE)),"",IF(OR(W2805="Metallic Liquid Tight",W2805="Non-Metallic Liquid Tight",W2805="LSZH",W2805="Greenfield"),VLOOKUP($L2805,Info!$B$4:$L$266,7,FALSE),"N/A")))</f>
        <v/>
      </c>
      <c r="Y2805" s="1"/>
      <c r="Z2805" s="96" t="str">
        <f>IF($L2805="None","",IF(ISERROR(VLOOKUP($L2805,Info!$B$4:$B$266,1,FALSE)),"",VLOOKUP($L2805,Info!$B$4:$L$266,9,FALSE)))</f>
        <v/>
      </c>
      <c r="AA2805" s="96" t="str">
        <f>IF($L2805="None","",IF(ISERROR(VLOOKUP($L2805,Info!$B$4:$B$266,1,FALSE)),"",VLOOKUP($L2805,Info!$B$4:$L$266,8,FALSE)))</f>
        <v/>
      </c>
      <c r="AB2805" s="96" t="str">
        <f>IF($L2805="None","",IF(ISERROR(VLOOKUP($L2805,Info!$B$4:$B$266,1,FALSE)),"",VLOOKUP($L2805,Info!$B$4:$L$266,10,FALSE)))</f>
        <v/>
      </c>
      <c r="AC2805" s="1" t="str">
        <f>IF(W2805="SO Cable","Black,White",IF(O2805="","",IF(P2805="","",IF($J$12&lt;&gt;"ABC",IF(P2805&lt;="250",VLOOKUP(O2805,Info!$AZ$4:$BB$22,3,FALSE),VLOOKUP(O2805,Info!$AZ$23:$BB$39,3,FALSE)),IF(P2805&lt;="250",VLOOKUP(O2805,Info!$AO$4:$AQ$22,3,FALSE),VLOOKUP(O2805,Info!$AO$23:$AP$39,3,FALSE))))))</f>
        <v/>
      </c>
      <c r="AD2805" s="1"/>
      <c r="AE2805" s="1" t="str">
        <f>IF($L2805="None","",IF(ISERROR(VLOOKUP($L2805,Info!$B$4:$B$266,1,FALSE)),"",VLOOKUP($L2805,Info!$B$4:$L$266,4,FALSE)))</f>
        <v/>
      </c>
      <c r="AF2805" s="1" t="str">
        <f>IF($L2805="None","",IF(ISERROR(VLOOKUP($L2805,Info!$B$4:$B$266,1,FALSE)),"",VLOOKUP($L2805,Info!$B$4:$L$266,6,FALSE)))</f>
        <v/>
      </c>
      <c r="AG2805" s="1"/>
      <c r="AH2805" s="33" t="str" cm="1">
        <f t="array" ref="AH2805">IF(AND(L2805&lt;&gt;"",O2805&lt;&gt;"",R2805:S2805&lt;&gt;"",W2805:X2805&lt;&gt;"",Z2805:AA2805&lt;&gt;"",AC2805&lt;&gt;""),"Good","Bad")</f>
        <v>Bad</v>
      </c>
      <c r="AL2805" t="str" cm="1">
        <f t="array" ref="AL2805">IF(R2805&gt;0,_xlfn.IFS(COUNTIF($L$20:L2805,"&lt;&gt;")&lt;101,1,COUNTIF($L$20:L2805,"&lt;&gt;")&lt;201,2,COUNTIF($L$20:L2805,"&lt;&gt;")&lt;301,3,COUNTIF($L$20:L2805,"&lt;&gt;")&lt;401,4,COUNTIF($L$20:L2805,"&lt;&gt;")&lt;501,5,COUNTIF($L$20:L2805,"&lt;&gt;")&lt;601,6,COUNTIF($L$20:L2805,"&lt;&gt;")&lt;701,7,COUNTIF($L$20:L2805,"&lt;&gt;")&lt;801,8,COUNTIF($L$20:L2805,"&lt;&gt;")&lt;901,9,COUNTIF($L$20:L2805,"&lt;&gt;")&lt;1001,10,COUNTIF($L$20:L2805,"&lt;&gt;")&lt;1101,11,COUNTIF($L$20:L2805,"&lt;&gt;")&lt;1201,12,COUNTIF($L$20:L2805,"&lt;&gt;")&lt;1301,13,COUNTIF($L$20:L2805,"&lt;&gt;")&lt;1401,14,COUNTIF($L$20:L2805,"&lt;&gt;")&lt;1501,15,COUNTIF($L$20:L2805,"&lt;&gt;")&lt;1601,16,COUNTIF($L$20:L2805,"&lt;&gt;")&lt;1701,17,COUNTIF($L$20:L2805,"&lt;&gt;")&lt;1801,18,COUNTIF($L$20:L2805,"&lt;&gt;")&lt;1901,19,COUNTIF($L$20:L2805,"&lt;&gt;")&lt;2001,20,COUNTIF($L$20:L2805,"&lt;&gt;")&lt;2101,21,COUNTIF($L$20:L2805,"&lt;&gt;")&lt;2201,22,COUNTIF($L$20:L2805,"&lt;&gt;")&lt;2301,23,COUNTIF($L$20:L2805,"&lt;&gt;")&lt;2401,24,COUNTIF($L$20:L2805,"&lt;&gt;")&lt;2501,25,COUNTIF($L$20:L2805,"&lt;&gt;")&lt;2601,26,COUNTIF($L$20:L2805,"&lt;&gt;")&lt;2701,27,COUNTIF($L$20:L2805,"&lt;&gt;")&lt;2801,28,COUNTIF($L$20:L2805,"&lt;&gt;")&lt;2901,29,COUNTIF($L$20:L2805,"&lt;&gt;")&lt;3001,30),"")</f>
        <v/>
      </c>
      <c r="AM2805" t="str">
        <f t="shared" si="215"/>
        <v/>
      </c>
      <c r="AN2805" t="str">
        <f t="shared" si="219"/>
        <v/>
      </c>
      <c r="AP2805" t="str">
        <f t="shared" si="218"/>
        <v/>
      </c>
      <c r="AQ2805" t="str">
        <f>IF(AO2805="","",COUNTIFS(AM2805:$AM$3019,AO2805))</f>
        <v/>
      </c>
    </row>
    <row r="2806" spans="1:43" x14ac:dyDescent="0.25">
      <c r="A2806" s="6" t="str">
        <f>IF(COUNT($A$20:A2805)&lt;&gt;$B$4,IF(A2805="","",A2805+1),"")</f>
        <v/>
      </c>
      <c r="B2806" s="3"/>
      <c r="C2806" s="3"/>
      <c r="D2806" s="122"/>
      <c r="E2806" s="3"/>
      <c r="F2806" s="3"/>
      <c r="G2806" s="3"/>
      <c r="H2806" s="3"/>
      <c r="I2806" s="120"/>
      <c r="J2806" s="3"/>
      <c r="K2806" s="95" t="str" cm="1">
        <f t="array" ref="K2806">IF(OR($J$14 = "A",$J$14 = "B",$J$14 = "C"),IF(I2806="","",IF(LEN(I2806)&gt;2,_xlfn.IFS(ISNUMBER(SEARCH("_",I2806)),I2806,ISNUMBER(SEARCH(", ",I2806)),SUBSTITUTE(I2806,", ","_"),ISNUMBER(SEARCH("/ ",I2806)),SUBSTITUTE(I2806,"/ ","_"),ISNUMBER(SEARCH(",",I2806)),SUBSTITUTE(I2806,",","_"),ISNUMBER(SEARCH("/",I2806)),SUBSTITUTE(I2806,"/","_"),ISNUMBER(SEARCH("",I2806)),I2806),I2806)),IF(OR($J$14 = "J",$J$14 = "K"),"",IF(D2806="","",IF(LEN(D2806)&gt;2,_xlfn.IFS(ISNUMBER(SEARCH("_",D2806)),D2806,ISNUMBER(SEARCH(", ",D2806)),SUBSTITUTE(D2806,", ","_"),ISNUMBER(SEARCH("/ ",D2806)),SUBSTITUTE(D2806,"/ ","_"),ISNUMBER(SEARCH(",",D2806)),SUBSTITUTE(D2806,",","_"),ISNUMBER(SEARCH("/",D2806)),SUBSTITUTE(D2806,"/","_"),ISNUMBER(SEARCH("",D2806)),D2806),D2806))))</f>
        <v/>
      </c>
      <c r="L2806" s="1"/>
      <c r="M2806" s="1" t="str">
        <f t="shared" si="216"/>
        <v/>
      </c>
      <c r="N2806" s="94" t="str">
        <f>IF($L2806="None","",IF(ISERROR(VLOOKUP($L2806,Info!$B$4:$B$266,1,FALSE)),"",VLOOKUP($L2806,Info!$B$4:$L$266,5,FALSE)))</f>
        <v/>
      </c>
      <c r="O2806" s="94" t="str">
        <f>IF(K2806="","",IF(AND($J$12&lt;&gt;"ABC",N2806="3"),"BAC",IF(N2806="3","ABC",IF($J$12&lt;&gt;"ABC",IF($J$10="Standard",VLOOKUP(K2806,Info!$BE$4:$BF$481,2,FALSE),VLOOKUP(K2806,Info!$BI$4:$BJ$482,2,FALSE)),IF($J$10="Standard",VLOOKUP(K2806,Info!$AG$4:$AH$2994,2,FALSE),VLOOKUP(K2806,Info!$AK$4:$AL$2997,2,FALSE))))))</f>
        <v/>
      </c>
      <c r="P2806" s="94" t="str">
        <f>IF($L2806="None","",IF(ISERROR(VLOOKUP($L2806,Info!$B$4:$B$266,1,FALSE)),"",VLOOKUP($L2806,Info!$B$4:$L$266,3,FALSE)))</f>
        <v/>
      </c>
      <c r="Q2806" s="96" t="str">
        <f>IF($L2806="None","",IF(ISERROR(VLOOKUP($L2806,Info!$B$4:$B$266,1,FALSE)),"",VLOOKUP($L2806,Info!$B$4:$L$266,4,FALSE)))</f>
        <v/>
      </c>
      <c r="R2806" s="1"/>
      <c r="S2806" s="6" t="str">
        <f t="shared" si="217"/>
        <v/>
      </c>
      <c r="T2806" s="6" t="str">
        <f>IF($L2806="None","",IF(ISERROR(VLOOKUP($L2806,Info!$B$4:$B$266,1,FALSE)),"",VLOOKUP($L2806,Info!$B$4:$L$266,11,FALSE)))</f>
        <v/>
      </c>
      <c r="U2806" s="1"/>
      <c r="V2806" s="1"/>
      <c r="W2806" s="1"/>
      <c r="X2806" s="1" t="str">
        <f>IF($L2806="None","",IF(ISERROR(VLOOKUP($L2806,Info!$B$4:$B$266,1,FALSE)),"",IF(OR(W2806="Metallic Liquid Tight",W2806="Non-Metallic Liquid Tight",W2806="LSZH",W2806="Greenfield"),VLOOKUP($L2806,Info!$B$4:$L$266,7,FALSE),"N/A")))</f>
        <v/>
      </c>
      <c r="Y2806" s="1"/>
      <c r="Z2806" s="96" t="str">
        <f>IF($L2806="None","",IF(ISERROR(VLOOKUP($L2806,Info!$B$4:$B$266,1,FALSE)),"",VLOOKUP($L2806,Info!$B$4:$L$266,9,FALSE)))</f>
        <v/>
      </c>
      <c r="AA2806" s="96" t="str">
        <f>IF($L2806="None","",IF(ISERROR(VLOOKUP($L2806,Info!$B$4:$B$266,1,FALSE)),"",VLOOKUP($L2806,Info!$B$4:$L$266,8,FALSE)))</f>
        <v/>
      </c>
      <c r="AB2806" s="96" t="str">
        <f>IF($L2806="None","",IF(ISERROR(VLOOKUP($L2806,Info!$B$4:$B$266,1,FALSE)),"",VLOOKUP($L2806,Info!$B$4:$L$266,10,FALSE)))</f>
        <v/>
      </c>
      <c r="AC2806" s="1" t="str">
        <f>IF(W2806="SO Cable","Black,White",IF(O2806="","",IF(P2806="","",IF($J$12&lt;&gt;"ABC",IF(P2806&lt;="250",VLOOKUP(O2806,Info!$AZ$4:$BB$22,3,FALSE),VLOOKUP(O2806,Info!$AZ$23:$BB$39,3,FALSE)),IF(P2806&lt;="250",VLOOKUP(O2806,Info!$AO$4:$AQ$22,3,FALSE),VLOOKUP(O2806,Info!$AO$23:$AP$39,3,FALSE))))))</f>
        <v/>
      </c>
      <c r="AD2806" s="1"/>
      <c r="AE2806" s="1" t="str">
        <f>IF($L2806="None","",IF(ISERROR(VLOOKUP($L2806,Info!$B$4:$B$266,1,FALSE)),"",VLOOKUP($L2806,Info!$B$4:$L$266,4,FALSE)))</f>
        <v/>
      </c>
      <c r="AF2806" s="1" t="str">
        <f>IF($L2806="None","",IF(ISERROR(VLOOKUP($L2806,Info!$B$4:$B$266,1,FALSE)),"",VLOOKUP($L2806,Info!$B$4:$L$266,6,FALSE)))</f>
        <v/>
      </c>
      <c r="AG2806" s="1"/>
      <c r="AH2806" s="33" t="str" cm="1">
        <f t="array" ref="AH2806">IF(AND(L2806&lt;&gt;"",O2806&lt;&gt;"",R2806:S2806&lt;&gt;"",W2806:X2806&lt;&gt;"",Z2806:AA2806&lt;&gt;"",AC2806&lt;&gt;""),"Good","Bad")</f>
        <v>Bad</v>
      </c>
      <c r="AL2806" t="str" cm="1">
        <f t="array" ref="AL2806">IF(R2806&gt;0,_xlfn.IFS(COUNTIF($L$20:L2806,"&lt;&gt;")&lt;101,1,COUNTIF($L$20:L2806,"&lt;&gt;")&lt;201,2,COUNTIF($L$20:L2806,"&lt;&gt;")&lt;301,3,COUNTIF($L$20:L2806,"&lt;&gt;")&lt;401,4,COUNTIF($L$20:L2806,"&lt;&gt;")&lt;501,5,COUNTIF($L$20:L2806,"&lt;&gt;")&lt;601,6,COUNTIF($L$20:L2806,"&lt;&gt;")&lt;701,7,COUNTIF($L$20:L2806,"&lt;&gt;")&lt;801,8,COUNTIF($L$20:L2806,"&lt;&gt;")&lt;901,9,COUNTIF($L$20:L2806,"&lt;&gt;")&lt;1001,10,COUNTIF($L$20:L2806,"&lt;&gt;")&lt;1101,11,COUNTIF($L$20:L2806,"&lt;&gt;")&lt;1201,12,COUNTIF($L$20:L2806,"&lt;&gt;")&lt;1301,13,COUNTIF($L$20:L2806,"&lt;&gt;")&lt;1401,14,COUNTIF($L$20:L2806,"&lt;&gt;")&lt;1501,15,COUNTIF($L$20:L2806,"&lt;&gt;")&lt;1601,16,COUNTIF($L$20:L2806,"&lt;&gt;")&lt;1701,17,COUNTIF($L$20:L2806,"&lt;&gt;")&lt;1801,18,COUNTIF($L$20:L2806,"&lt;&gt;")&lt;1901,19,COUNTIF($L$20:L2806,"&lt;&gt;")&lt;2001,20,COUNTIF($L$20:L2806,"&lt;&gt;")&lt;2101,21,COUNTIF($L$20:L2806,"&lt;&gt;")&lt;2201,22,COUNTIF($L$20:L2806,"&lt;&gt;")&lt;2301,23,COUNTIF($L$20:L2806,"&lt;&gt;")&lt;2401,24,COUNTIF($L$20:L2806,"&lt;&gt;")&lt;2501,25,COUNTIF($L$20:L2806,"&lt;&gt;")&lt;2601,26,COUNTIF($L$20:L2806,"&lt;&gt;")&lt;2701,27,COUNTIF($L$20:L2806,"&lt;&gt;")&lt;2801,28,COUNTIF($L$20:L2806,"&lt;&gt;")&lt;2901,29,COUNTIF($L$20:L2806,"&lt;&gt;")&lt;3001,30),"")</f>
        <v/>
      </c>
      <c r="AM2806" t="str">
        <f t="shared" si="215"/>
        <v/>
      </c>
      <c r="AN2806" t="str">
        <f t="shared" si="219"/>
        <v/>
      </c>
      <c r="AP2806" t="str">
        <f t="shared" si="218"/>
        <v/>
      </c>
      <c r="AQ2806" t="str">
        <f>IF(AO2806="","",COUNTIFS(AM2806:$AM$3019,AO2806))</f>
        <v/>
      </c>
    </row>
    <row r="2807" spans="1:43" x14ac:dyDescent="0.25">
      <c r="A2807" s="6" t="str">
        <f>IF(COUNT($A$20:A2806)&lt;&gt;$B$4,IF(A2806="","",A2806+1),"")</f>
        <v/>
      </c>
      <c r="B2807" s="3"/>
      <c r="C2807" s="3"/>
      <c r="D2807" s="122"/>
      <c r="E2807" s="3"/>
      <c r="F2807" s="3"/>
      <c r="G2807" s="3"/>
      <c r="H2807" s="3"/>
      <c r="I2807" s="120"/>
      <c r="J2807" s="3"/>
      <c r="K2807" s="95" t="str" cm="1">
        <f t="array" ref="K2807">IF(OR($J$14 = "A",$J$14 = "B",$J$14 = "C"),IF(I2807="","",IF(LEN(I2807)&gt;2,_xlfn.IFS(ISNUMBER(SEARCH("_",I2807)),I2807,ISNUMBER(SEARCH(", ",I2807)),SUBSTITUTE(I2807,", ","_"),ISNUMBER(SEARCH("/ ",I2807)),SUBSTITUTE(I2807,"/ ","_"),ISNUMBER(SEARCH(",",I2807)),SUBSTITUTE(I2807,",","_"),ISNUMBER(SEARCH("/",I2807)),SUBSTITUTE(I2807,"/","_"),ISNUMBER(SEARCH("",I2807)),I2807),I2807)),IF(OR($J$14 = "J",$J$14 = "K"),"",IF(D2807="","",IF(LEN(D2807)&gt;2,_xlfn.IFS(ISNUMBER(SEARCH("_",D2807)),D2807,ISNUMBER(SEARCH(", ",D2807)),SUBSTITUTE(D2807,", ","_"),ISNUMBER(SEARCH("/ ",D2807)),SUBSTITUTE(D2807,"/ ","_"),ISNUMBER(SEARCH(",",D2807)),SUBSTITUTE(D2807,",","_"),ISNUMBER(SEARCH("/",D2807)),SUBSTITUTE(D2807,"/","_"),ISNUMBER(SEARCH("",D2807)),D2807),D2807))))</f>
        <v/>
      </c>
      <c r="L2807" s="1"/>
      <c r="M2807" s="1" t="str">
        <f t="shared" si="216"/>
        <v/>
      </c>
      <c r="N2807" s="94" t="str">
        <f>IF($L2807="None","",IF(ISERROR(VLOOKUP($L2807,Info!$B$4:$B$266,1,FALSE)),"",VLOOKUP($L2807,Info!$B$4:$L$266,5,FALSE)))</f>
        <v/>
      </c>
      <c r="O2807" s="94" t="str">
        <f>IF(K2807="","",IF(AND($J$12&lt;&gt;"ABC",N2807="3"),"BAC",IF(N2807="3","ABC",IF($J$12&lt;&gt;"ABC",IF($J$10="Standard",VLOOKUP(K2807,Info!$BE$4:$BF$481,2,FALSE),VLOOKUP(K2807,Info!$BI$4:$BJ$482,2,FALSE)),IF($J$10="Standard",VLOOKUP(K2807,Info!$AG$4:$AH$2994,2,FALSE),VLOOKUP(K2807,Info!$AK$4:$AL$2997,2,FALSE))))))</f>
        <v/>
      </c>
      <c r="P2807" s="94" t="str">
        <f>IF($L2807="None","",IF(ISERROR(VLOOKUP($L2807,Info!$B$4:$B$266,1,FALSE)),"",VLOOKUP($L2807,Info!$B$4:$L$266,3,FALSE)))</f>
        <v/>
      </c>
      <c r="Q2807" s="96" t="str">
        <f>IF($L2807="None","",IF(ISERROR(VLOOKUP($L2807,Info!$B$4:$B$266,1,FALSE)),"",VLOOKUP($L2807,Info!$B$4:$L$266,4,FALSE)))</f>
        <v/>
      </c>
      <c r="R2807" s="1"/>
      <c r="S2807" s="6" t="str">
        <f t="shared" si="217"/>
        <v/>
      </c>
      <c r="T2807" s="6" t="str">
        <f>IF($L2807="None","",IF(ISERROR(VLOOKUP($L2807,Info!$B$4:$B$266,1,FALSE)),"",VLOOKUP($L2807,Info!$B$4:$L$266,11,FALSE)))</f>
        <v/>
      </c>
      <c r="U2807" s="1"/>
      <c r="V2807" s="1"/>
      <c r="W2807" s="1"/>
      <c r="X2807" s="1" t="str">
        <f>IF($L2807="None","",IF(ISERROR(VLOOKUP($L2807,Info!$B$4:$B$266,1,FALSE)),"",IF(OR(W2807="Metallic Liquid Tight",W2807="Non-Metallic Liquid Tight",W2807="LSZH",W2807="Greenfield"),VLOOKUP($L2807,Info!$B$4:$L$266,7,FALSE),"N/A")))</f>
        <v/>
      </c>
      <c r="Y2807" s="1"/>
      <c r="Z2807" s="96" t="str">
        <f>IF($L2807="None","",IF(ISERROR(VLOOKUP($L2807,Info!$B$4:$B$266,1,FALSE)),"",VLOOKUP($L2807,Info!$B$4:$L$266,9,FALSE)))</f>
        <v/>
      </c>
      <c r="AA2807" s="96" t="str">
        <f>IF($L2807="None","",IF(ISERROR(VLOOKUP($L2807,Info!$B$4:$B$266,1,FALSE)),"",VLOOKUP($L2807,Info!$B$4:$L$266,8,FALSE)))</f>
        <v/>
      </c>
      <c r="AB2807" s="96" t="str">
        <f>IF($L2807="None","",IF(ISERROR(VLOOKUP($L2807,Info!$B$4:$B$266,1,FALSE)),"",VLOOKUP($L2807,Info!$B$4:$L$266,10,FALSE)))</f>
        <v/>
      </c>
      <c r="AC2807" s="1" t="str">
        <f>IF(W2807="SO Cable","Black,White",IF(O2807="","",IF(P2807="","",IF($J$12&lt;&gt;"ABC",IF(P2807&lt;="250",VLOOKUP(O2807,Info!$AZ$4:$BB$22,3,FALSE),VLOOKUP(O2807,Info!$AZ$23:$BB$39,3,FALSE)),IF(P2807&lt;="250",VLOOKUP(O2807,Info!$AO$4:$AQ$22,3,FALSE),VLOOKUP(O2807,Info!$AO$23:$AP$39,3,FALSE))))))</f>
        <v/>
      </c>
      <c r="AD2807" s="1"/>
      <c r="AE2807" s="1" t="str">
        <f>IF($L2807="None","",IF(ISERROR(VLOOKUP($L2807,Info!$B$4:$B$266,1,FALSE)),"",VLOOKUP($L2807,Info!$B$4:$L$266,4,FALSE)))</f>
        <v/>
      </c>
      <c r="AF2807" s="1" t="str">
        <f>IF($L2807="None","",IF(ISERROR(VLOOKUP($L2807,Info!$B$4:$B$266,1,FALSE)),"",VLOOKUP($L2807,Info!$B$4:$L$266,6,FALSE)))</f>
        <v/>
      </c>
      <c r="AG2807" s="1"/>
      <c r="AH2807" s="33" t="str" cm="1">
        <f t="array" ref="AH2807">IF(AND(L2807&lt;&gt;"",O2807&lt;&gt;"",R2807:S2807&lt;&gt;"",W2807:X2807&lt;&gt;"",Z2807:AA2807&lt;&gt;"",AC2807&lt;&gt;""),"Good","Bad")</f>
        <v>Bad</v>
      </c>
      <c r="AL2807" t="str" cm="1">
        <f t="array" ref="AL2807">IF(R2807&gt;0,_xlfn.IFS(COUNTIF($L$20:L2807,"&lt;&gt;")&lt;101,1,COUNTIF($L$20:L2807,"&lt;&gt;")&lt;201,2,COUNTIF($L$20:L2807,"&lt;&gt;")&lt;301,3,COUNTIF($L$20:L2807,"&lt;&gt;")&lt;401,4,COUNTIF($L$20:L2807,"&lt;&gt;")&lt;501,5,COUNTIF($L$20:L2807,"&lt;&gt;")&lt;601,6,COUNTIF($L$20:L2807,"&lt;&gt;")&lt;701,7,COUNTIF($L$20:L2807,"&lt;&gt;")&lt;801,8,COUNTIF($L$20:L2807,"&lt;&gt;")&lt;901,9,COUNTIF($L$20:L2807,"&lt;&gt;")&lt;1001,10,COUNTIF($L$20:L2807,"&lt;&gt;")&lt;1101,11,COUNTIF($L$20:L2807,"&lt;&gt;")&lt;1201,12,COUNTIF($L$20:L2807,"&lt;&gt;")&lt;1301,13,COUNTIF($L$20:L2807,"&lt;&gt;")&lt;1401,14,COUNTIF($L$20:L2807,"&lt;&gt;")&lt;1501,15,COUNTIF($L$20:L2807,"&lt;&gt;")&lt;1601,16,COUNTIF($L$20:L2807,"&lt;&gt;")&lt;1701,17,COUNTIF($L$20:L2807,"&lt;&gt;")&lt;1801,18,COUNTIF($L$20:L2807,"&lt;&gt;")&lt;1901,19,COUNTIF($L$20:L2807,"&lt;&gt;")&lt;2001,20,COUNTIF($L$20:L2807,"&lt;&gt;")&lt;2101,21,COUNTIF($L$20:L2807,"&lt;&gt;")&lt;2201,22,COUNTIF($L$20:L2807,"&lt;&gt;")&lt;2301,23,COUNTIF($L$20:L2807,"&lt;&gt;")&lt;2401,24,COUNTIF($L$20:L2807,"&lt;&gt;")&lt;2501,25,COUNTIF($L$20:L2807,"&lt;&gt;")&lt;2601,26,COUNTIF($L$20:L2807,"&lt;&gt;")&lt;2701,27,COUNTIF($L$20:L2807,"&lt;&gt;")&lt;2801,28,COUNTIF($L$20:L2807,"&lt;&gt;")&lt;2901,29,COUNTIF($L$20:L2807,"&lt;&gt;")&lt;3001,30),"")</f>
        <v/>
      </c>
      <c r="AM2807" t="str">
        <f t="shared" si="215"/>
        <v/>
      </c>
      <c r="AN2807" t="str">
        <f t="shared" si="219"/>
        <v/>
      </c>
      <c r="AP2807" t="str">
        <f t="shared" si="218"/>
        <v/>
      </c>
      <c r="AQ2807" t="str">
        <f>IF(AO2807="","",COUNTIFS(AM2807:$AM$3019,AO2807))</f>
        <v/>
      </c>
    </row>
    <row r="2808" spans="1:43" x14ac:dyDescent="0.25">
      <c r="A2808" s="6" t="str">
        <f>IF(COUNT($A$20:A2807)&lt;&gt;$B$4,IF(A2807="","",A2807+1),"")</f>
        <v/>
      </c>
      <c r="B2808" s="3"/>
      <c r="C2808" s="3"/>
      <c r="D2808" s="122"/>
      <c r="E2808" s="3"/>
      <c r="F2808" s="3"/>
      <c r="G2808" s="3"/>
      <c r="H2808" s="3"/>
      <c r="I2808" s="120"/>
      <c r="J2808" s="3"/>
      <c r="K2808" s="95" t="str" cm="1">
        <f t="array" ref="K2808">IF(OR($J$14 = "A",$J$14 = "B",$J$14 = "C"),IF(I2808="","",IF(LEN(I2808)&gt;2,_xlfn.IFS(ISNUMBER(SEARCH("_",I2808)),I2808,ISNUMBER(SEARCH(", ",I2808)),SUBSTITUTE(I2808,", ","_"),ISNUMBER(SEARCH("/ ",I2808)),SUBSTITUTE(I2808,"/ ","_"),ISNUMBER(SEARCH(",",I2808)),SUBSTITUTE(I2808,",","_"),ISNUMBER(SEARCH("/",I2808)),SUBSTITUTE(I2808,"/","_"),ISNUMBER(SEARCH("",I2808)),I2808),I2808)),IF(OR($J$14 = "J",$J$14 = "K"),"",IF(D2808="","",IF(LEN(D2808)&gt;2,_xlfn.IFS(ISNUMBER(SEARCH("_",D2808)),D2808,ISNUMBER(SEARCH(", ",D2808)),SUBSTITUTE(D2808,", ","_"),ISNUMBER(SEARCH("/ ",D2808)),SUBSTITUTE(D2808,"/ ","_"),ISNUMBER(SEARCH(",",D2808)),SUBSTITUTE(D2808,",","_"),ISNUMBER(SEARCH("/",D2808)),SUBSTITUTE(D2808,"/","_"),ISNUMBER(SEARCH("",D2808)),D2808),D2808))))</f>
        <v/>
      </c>
      <c r="L2808" s="1"/>
      <c r="M2808" s="1" t="str">
        <f t="shared" si="216"/>
        <v/>
      </c>
      <c r="N2808" s="94" t="str">
        <f>IF($L2808="None","",IF(ISERROR(VLOOKUP($L2808,Info!$B$4:$B$266,1,FALSE)),"",VLOOKUP($L2808,Info!$B$4:$L$266,5,FALSE)))</f>
        <v/>
      </c>
      <c r="O2808" s="94" t="str">
        <f>IF(K2808="","",IF(AND($J$12&lt;&gt;"ABC",N2808="3"),"BAC",IF(N2808="3","ABC",IF($J$12&lt;&gt;"ABC",IF($J$10="Standard",VLOOKUP(K2808,Info!$BE$4:$BF$481,2,FALSE),VLOOKUP(K2808,Info!$BI$4:$BJ$482,2,FALSE)),IF($J$10="Standard",VLOOKUP(K2808,Info!$AG$4:$AH$2994,2,FALSE),VLOOKUP(K2808,Info!$AK$4:$AL$2997,2,FALSE))))))</f>
        <v/>
      </c>
      <c r="P2808" s="94" t="str">
        <f>IF($L2808="None","",IF(ISERROR(VLOOKUP($L2808,Info!$B$4:$B$266,1,FALSE)),"",VLOOKUP($L2808,Info!$B$4:$L$266,3,FALSE)))</f>
        <v/>
      </c>
      <c r="Q2808" s="96" t="str">
        <f>IF($L2808="None","",IF(ISERROR(VLOOKUP($L2808,Info!$B$4:$B$266,1,FALSE)),"",VLOOKUP($L2808,Info!$B$4:$L$266,4,FALSE)))</f>
        <v/>
      </c>
      <c r="R2808" s="1"/>
      <c r="S2808" s="6" t="str">
        <f t="shared" si="217"/>
        <v/>
      </c>
      <c r="T2808" s="6" t="str">
        <f>IF($L2808="None","",IF(ISERROR(VLOOKUP($L2808,Info!$B$4:$B$266,1,FALSE)),"",VLOOKUP($L2808,Info!$B$4:$L$266,11,FALSE)))</f>
        <v/>
      </c>
      <c r="U2808" s="1"/>
      <c r="V2808" s="1"/>
      <c r="W2808" s="1"/>
      <c r="X2808" s="1" t="str">
        <f>IF($L2808="None","",IF(ISERROR(VLOOKUP($L2808,Info!$B$4:$B$266,1,FALSE)),"",IF(OR(W2808="Metallic Liquid Tight",W2808="Non-Metallic Liquid Tight",W2808="LSZH",W2808="Greenfield"),VLOOKUP($L2808,Info!$B$4:$L$266,7,FALSE),"N/A")))</f>
        <v/>
      </c>
      <c r="Y2808" s="1"/>
      <c r="Z2808" s="96" t="str">
        <f>IF($L2808="None","",IF(ISERROR(VLOOKUP($L2808,Info!$B$4:$B$266,1,FALSE)),"",VLOOKUP($L2808,Info!$B$4:$L$266,9,FALSE)))</f>
        <v/>
      </c>
      <c r="AA2808" s="96" t="str">
        <f>IF($L2808="None","",IF(ISERROR(VLOOKUP($L2808,Info!$B$4:$B$266,1,FALSE)),"",VLOOKUP($L2808,Info!$B$4:$L$266,8,FALSE)))</f>
        <v/>
      </c>
      <c r="AB2808" s="96" t="str">
        <f>IF($L2808="None","",IF(ISERROR(VLOOKUP($L2808,Info!$B$4:$B$266,1,FALSE)),"",VLOOKUP($L2808,Info!$B$4:$L$266,10,FALSE)))</f>
        <v/>
      </c>
      <c r="AC2808" s="1" t="str">
        <f>IF(W2808="SO Cable","Black,White",IF(O2808="","",IF(P2808="","",IF($J$12&lt;&gt;"ABC",IF(P2808&lt;="250",VLOOKUP(O2808,Info!$AZ$4:$BB$22,3,FALSE),VLOOKUP(O2808,Info!$AZ$23:$BB$39,3,FALSE)),IF(P2808&lt;="250",VLOOKUP(O2808,Info!$AO$4:$AQ$22,3,FALSE),VLOOKUP(O2808,Info!$AO$23:$AP$39,3,FALSE))))))</f>
        <v/>
      </c>
      <c r="AD2808" s="1"/>
      <c r="AE2808" s="1" t="str">
        <f>IF($L2808="None","",IF(ISERROR(VLOOKUP($L2808,Info!$B$4:$B$266,1,FALSE)),"",VLOOKUP($L2808,Info!$B$4:$L$266,4,FALSE)))</f>
        <v/>
      </c>
      <c r="AF2808" s="1" t="str">
        <f>IF($L2808="None","",IF(ISERROR(VLOOKUP($L2808,Info!$B$4:$B$266,1,FALSE)),"",VLOOKUP($L2808,Info!$B$4:$L$266,6,FALSE)))</f>
        <v/>
      </c>
      <c r="AG2808" s="1"/>
      <c r="AH2808" s="33" t="str" cm="1">
        <f t="array" ref="AH2808">IF(AND(L2808&lt;&gt;"",O2808&lt;&gt;"",R2808:S2808&lt;&gt;"",W2808:X2808&lt;&gt;"",Z2808:AA2808&lt;&gt;"",AC2808&lt;&gt;""),"Good","Bad")</f>
        <v>Bad</v>
      </c>
      <c r="AL2808" t="str" cm="1">
        <f t="array" ref="AL2808">IF(R2808&gt;0,_xlfn.IFS(COUNTIF($L$20:L2808,"&lt;&gt;")&lt;101,1,COUNTIF($L$20:L2808,"&lt;&gt;")&lt;201,2,COUNTIF($L$20:L2808,"&lt;&gt;")&lt;301,3,COUNTIF($L$20:L2808,"&lt;&gt;")&lt;401,4,COUNTIF($L$20:L2808,"&lt;&gt;")&lt;501,5,COUNTIF($L$20:L2808,"&lt;&gt;")&lt;601,6,COUNTIF($L$20:L2808,"&lt;&gt;")&lt;701,7,COUNTIF($L$20:L2808,"&lt;&gt;")&lt;801,8,COUNTIF($L$20:L2808,"&lt;&gt;")&lt;901,9,COUNTIF($L$20:L2808,"&lt;&gt;")&lt;1001,10,COUNTIF($L$20:L2808,"&lt;&gt;")&lt;1101,11,COUNTIF($L$20:L2808,"&lt;&gt;")&lt;1201,12,COUNTIF($L$20:L2808,"&lt;&gt;")&lt;1301,13,COUNTIF($L$20:L2808,"&lt;&gt;")&lt;1401,14,COUNTIF($L$20:L2808,"&lt;&gt;")&lt;1501,15,COUNTIF($L$20:L2808,"&lt;&gt;")&lt;1601,16,COUNTIF($L$20:L2808,"&lt;&gt;")&lt;1701,17,COUNTIF($L$20:L2808,"&lt;&gt;")&lt;1801,18,COUNTIF($L$20:L2808,"&lt;&gt;")&lt;1901,19,COUNTIF($L$20:L2808,"&lt;&gt;")&lt;2001,20,COUNTIF($L$20:L2808,"&lt;&gt;")&lt;2101,21,COUNTIF($L$20:L2808,"&lt;&gt;")&lt;2201,22,COUNTIF($L$20:L2808,"&lt;&gt;")&lt;2301,23,COUNTIF($L$20:L2808,"&lt;&gt;")&lt;2401,24,COUNTIF($L$20:L2808,"&lt;&gt;")&lt;2501,25,COUNTIF($L$20:L2808,"&lt;&gt;")&lt;2601,26,COUNTIF($L$20:L2808,"&lt;&gt;")&lt;2701,27,COUNTIF($L$20:L2808,"&lt;&gt;")&lt;2801,28,COUNTIF($L$20:L2808,"&lt;&gt;")&lt;2901,29,COUNTIF($L$20:L2808,"&lt;&gt;")&lt;3001,30),"")</f>
        <v/>
      </c>
      <c r="AM2808" t="str">
        <f t="shared" si="215"/>
        <v/>
      </c>
      <c r="AN2808" t="str">
        <f t="shared" si="219"/>
        <v/>
      </c>
      <c r="AP2808" t="str">
        <f t="shared" si="218"/>
        <v/>
      </c>
      <c r="AQ2808" t="str">
        <f>IF(AO2808="","",COUNTIFS(AM2808:$AM$3019,AO2808))</f>
        <v/>
      </c>
    </row>
    <row r="2809" spans="1:43" x14ac:dyDescent="0.25">
      <c r="A2809" s="6" t="str">
        <f>IF(COUNT($A$20:A2808)&lt;&gt;$B$4,IF(A2808="","",A2808+1),"")</f>
        <v/>
      </c>
      <c r="B2809" s="3"/>
      <c r="C2809" s="3"/>
      <c r="D2809" s="122"/>
      <c r="E2809" s="3"/>
      <c r="F2809" s="3"/>
      <c r="G2809" s="3"/>
      <c r="H2809" s="3"/>
      <c r="I2809" s="120"/>
      <c r="J2809" s="3"/>
      <c r="K2809" s="95" t="str" cm="1">
        <f t="array" ref="K2809">IF(OR($J$14 = "A",$J$14 = "B",$J$14 = "C"),IF(I2809="","",IF(LEN(I2809)&gt;2,_xlfn.IFS(ISNUMBER(SEARCH("_",I2809)),I2809,ISNUMBER(SEARCH(", ",I2809)),SUBSTITUTE(I2809,", ","_"),ISNUMBER(SEARCH("/ ",I2809)),SUBSTITUTE(I2809,"/ ","_"),ISNUMBER(SEARCH(",",I2809)),SUBSTITUTE(I2809,",","_"),ISNUMBER(SEARCH("/",I2809)),SUBSTITUTE(I2809,"/","_"),ISNUMBER(SEARCH("",I2809)),I2809),I2809)),IF(OR($J$14 = "J",$J$14 = "K"),"",IF(D2809="","",IF(LEN(D2809)&gt;2,_xlfn.IFS(ISNUMBER(SEARCH("_",D2809)),D2809,ISNUMBER(SEARCH(", ",D2809)),SUBSTITUTE(D2809,", ","_"),ISNUMBER(SEARCH("/ ",D2809)),SUBSTITUTE(D2809,"/ ","_"),ISNUMBER(SEARCH(",",D2809)),SUBSTITUTE(D2809,",","_"),ISNUMBER(SEARCH("/",D2809)),SUBSTITUTE(D2809,"/","_"),ISNUMBER(SEARCH("",D2809)),D2809),D2809))))</f>
        <v/>
      </c>
      <c r="L2809" s="1"/>
      <c r="M2809" s="1" t="str">
        <f t="shared" si="216"/>
        <v/>
      </c>
      <c r="N2809" s="94" t="str">
        <f>IF($L2809="None","",IF(ISERROR(VLOOKUP($L2809,Info!$B$4:$B$266,1,FALSE)),"",VLOOKUP($L2809,Info!$B$4:$L$266,5,FALSE)))</f>
        <v/>
      </c>
      <c r="O2809" s="94" t="str">
        <f>IF(K2809="","",IF(AND($J$12&lt;&gt;"ABC",N2809="3"),"BAC",IF(N2809="3","ABC",IF($J$12&lt;&gt;"ABC",IF($J$10="Standard",VLOOKUP(K2809,Info!$BE$4:$BF$481,2,FALSE),VLOOKUP(K2809,Info!$BI$4:$BJ$482,2,FALSE)),IF($J$10="Standard",VLOOKUP(K2809,Info!$AG$4:$AH$2994,2,FALSE),VLOOKUP(K2809,Info!$AK$4:$AL$2997,2,FALSE))))))</f>
        <v/>
      </c>
      <c r="P2809" s="94" t="str">
        <f>IF($L2809="None","",IF(ISERROR(VLOOKUP($L2809,Info!$B$4:$B$266,1,FALSE)),"",VLOOKUP($L2809,Info!$B$4:$L$266,3,FALSE)))</f>
        <v/>
      </c>
      <c r="Q2809" s="96" t="str">
        <f>IF($L2809="None","",IF(ISERROR(VLOOKUP($L2809,Info!$B$4:$B$266,1,FALSE)),"",VLOOKUP($L2809,Info!$B$4:$L$266,4,FALSE)))</f>
        <v/>
      </c>
      <c r="R2809" s="1"/>
      <c r="S2809" s="6" t="str">
        <f t="shared" si="217"/>
        <v/>
      </c>
      <c r="T2809" s="6" t="str">
        <f>IF($L2809="None","",IF(ISERROR(VLOOKUP($L2809,Info!$B$4:$B$266,1,FALSE)),"",VLOOKUP($L2809,Info!$B$4:$L$266,11,FALSE)))</f>
        <v/>
      </c>
      <c r="U2809" s="1"/>
      <c r="V2809" s="1"/>
      <c r="W2809" s="1"/>
      <c r="X2809" s="1" t="str">
        <f>IF($L2809="None","",IF(ISERROR(VLOOKUP($L2809,Info!$B$4:$B$266,1,FALSE)),"",IF(OR(W2809="Metallic Liquid Tight",W2809="Non-Metallic Liquid Tight",W2809="LSZH",W2809="Greenfield"),VLOOKUP($L2809,Info!$B$4:$L$266,7,FALSE),"N/A")))</f>
        <v/>
      </c>
      <c r="Y2809" s="1"/>
      <c r="Z2809" s="96" t="str">
        <f>IF($L2809="None","",IF(ISERROR(VLOOKUP($L2809,Info!$B$4:$B$266,1,FALSE)),"",VLOOKUP($L2809,Info!$B$4:$L$266,9,FALSE)))</f>
        <v/>
      </c>
      <c r="AA2809" s="96" t="str">
        <f>IF($L2809="None","",IF(ISERROR(VLOOKUP($L2809,Info!$B$4:$B$266,1,FALSE)),"",VLOOKUP($L2809,Info!$B$4:$L$266,8,FALSE)))</f>
        <v/>
      </c>
      <c r="AB2809" s="96" t="str">
        <f>IF($L2809="None","",IF(ISERROR(VLOOKUP($L2809,Info!$B$4:$B$266,1,FALSE)),"",VLOOKUP($L2809,Info!$B$4:$L$266,10,FALSE)))</f>
        <v/>
      </c>
      <c r="AC2809" s="1" t="str">
        <f>IF(W2809="SO Cable","Black,White",IF(O2809="","",IF(P2809="","",IF($J$12&lt;&gt;"ABC",IF(P2809&lt;="250",VLOOKUP(O2809,Info!$AZ$4:$BB$22,3,FALSE),VLOOKUP(O2809,Info!$AZ$23:$BB$39,3,FALSE)),IF(P2809&lt;="250",VLOOKUP(O2809,Info!$AO$4:$AQ$22,3,FALSE),VLOOKUP(O2809,Info!$AO$23:$AP$39,3,FALSE))))))</f>
        <v/>
      </c>
      <c r="AD2809" s="1"/>
      <c r="AE2809" s="1" t="str">
        <f>IF($L2809="None","",IF(ISERROR(VLOOKUP($L2809,Info!$B$4:$B$266,1,FALSE)),"",VLOOKUP($L2809,Info!$B$4:$L$266,4,FALSE)))</f>
        <v/>
      </c>
      <c r="AF2809" s="1" t="str">
        <f>IF($L2809="None","",IF(ISERROR(VLOOKUP($L2809,Info!$B$4:$B$266,1,FALSE)),"",VLOOKUP($L2809,Info!$B$4:$L$266,6,FALSE)))</f>
        <v/>
      </c>
      <c r="AG2809" s="1"/>
      <c r="AH2809" s="33" t="str" cm="1">
        <f t="array" ref="AH2809">IF(AND(L2809&lt;&gt;"",O2809&lt;&gt;"",R2809:S2809&lt;&gt;"",W2809:X2809&lt;&gt;"",Z2809:AA2809&lt;&gt;"",AC2809&lt;&gt;""),"Good","Bad")</f>
        <v>Bad</v>
      </c>
      <c r="AL2809" t="str" cm="1">
        <f t="array" ref="AL2809">IF(R2809&gt;0,_xlfn.IFS(COUNTIF($L$20:L2809,"&lt;&gt;")&lt;101,1,COUNTIF($L$20:L2809,"&lt;&gt;")&lt;201,2,COUNTIF($L$20:L2809,"&lt;&gt;")&lt;301,3,COUNTIF($L$20:L2809,"&lt;&gt;")&lt;401,4,COUNTIF($L$20:L2809,"&lt;&gt;")&lt;501,5,COUNTIF($L$20:L2809,"&lt;&gt;")&lt;601,6,COUNTIF($L$20:L2809,"&lt;&gt;")&lt;701,7,COUNTIF($L$20:L2809,"&lt;&gt;")&lt;801,8,COUNTIF($L$20:L2809,"&lt;&gt;")&lt;901,9,COUNTIF($L$20:L2809,"&lt;&gt;")&lt;1001,10,COUNTIF($L$20:L2809,"&lt;&gt;")&lt;1101,11,COUNTIF($L$20:L2809,"&lt;&gt;")&lt;1201,12,COUNTIF($L$20:L2809,"&lt;&gt;")&lt;1301,13,COUNTIF($L$20:L2809,"&lt;&gt;")&lt;1401,14,COUNTIF($L$20:L2809,"&lt;&gt;")&lt;1501,15,COUNTIF($L$20:L2809,"&lt;&gt;")&lt;1601,16,COUNTIF($L$20:L2809,"&lt;&gt;")&lt;1701,17,COUNTIF($L$20:L2809,"&lt;&gt;")&lt;1801,18,COUNTIF($L$20:L2809,"&lt;&gt;")&lt;1901,19,COUNTIF($L$20:L2809,"&lt;&gt;")&lt;2001,20,COUNTIF($L$20:L2809,"&lt;&gt;")&lt;2101,21,COUNTIF($L$20:L2809,"&lt;&gt;")&lt;2201,22,COUNTIF($L$20:L2809,"&lt;&gt;")&lt;2301,23,COUNTIF($L$20:L2809,"&lt;&gt;")&lt;2401,24,COUNTIF($L$20:L2809,"&lt;&gt;")&lt;2501,25,COUNTIF($L$20:L2809,"&lt;&gt;")&lt;2601,26,COUNTIF($L$20:L2809,"&lt;&gt;")&lt;2701,27,COUNTIF($L$20:L2809,"&lt;&gt;")&lt;2801,28,COUNTIF($L$20:L2809,"&lt;&gt;")&lt;2901,29,COUNTIF($L$20:L2809,"&lt;&gt;")&lt;3001,30),"")</f>
        <v/>
      </c>
      <c r="AM2809" t="str">
        <f t="shared" si="215"/>
        <v/>
      </c>
      <c r="AN2809" t="str">
        <f t="shared" si="219"/>
        <v/>
      </c>
      <c r="AP2809" t="str">
        <f t="shared" si="218"/>
        <v/>
      </c>
      <c r="AQ2809" t="str">
        <f>IF(AO2809="","",COUNTIFS(AM2809:$AM$3019,AO2809))</f>
        <v/>
      </c>
    </row>
    <row r="2810" spans="1:43" x14ac:dyDescent="0.25">
      <c r="A2810" s="6" t="str">
        <f>IF(COUNT($A$20:A2809)&lt;&gt;$B$4,IF(A2809="","",A2809+1),"")</f>
        <v/>
      </c>
      <c r="B2810" s="3"/>
      <c r="C2810" s="3"/>
      <c r="D2810" s="122"/>
      <c r="E2810" s="3"/>
      <c r="F2810" s="3"/>
      <c r="G2810" s="3"/>
      <c r="H2810" s="3"/>
      <c r="I2810" s="120"/>
      <c r="J2810" s="3"/>
      <c r="K2810" s="95" t="str" cm="1">
        <f t="array" ref="K2810">IF(OR($J$14 = "A",$J$14 = "B",$J$14 = "C"),IF(I2810="","",IF(LEN(I2810)&gt;2,_xlfn.IFS(ISNUMBER(SEARCH("_",I2810)),I2810,ISNUMBER(SEARCH(", ",I2810)),SUBSTITUTE(I2810,", ","_"),ISNUMBER(SEARCH("/ ",I2810)),SUBSTITUTE(I2810,"/ ","_"),ISNUMBER(SEARCH(",",I2810)),SUBSTITUTE(I2810,",","_"),ISNUMBER(SEARCH("/",I2810)),SUBSTITUTE(I2810,"/","_"),ISNUMBER(SEARCH("",I2810)),I2810),I2810)),IF(OR($J$14 = "J",$J$14 = "K"),"",IF(D2810="","",IF(LEN(D2810)&gt;2,_xlfn.IFS(ISNUMBER(SEARCH("_",D2810)),D2810,ISNUMBER(SEARCH(", ",D2810)),SUBSTITUTE(D2810,", ","_"),ISNUMBER(SEARCH("/ ",D2810)),SUBSTITUTE(D2810,"/ ","_"),ISNUMBER(SEARCH(",",D2810)),SUBSTITUTE(D2810,",","_"),ISNUMBER(SEARCH("/",D2810)),SUBSTITUTE(D2810,"/","_"),ISNUMBER(SEARCH("",D2810)),D2810),D2810))))</f>
        <v/>
      </c>
      <c r="L2810" s="1"/>
      <c r="M2810" s="1" t="str">
        <f t="shared" si="216"/>
        <v/>
      </c>
      <c r="N2810" s="94" t="str">
        <f>IF($L2810="None","",IF(ISERROR(VLOOKUP($L2810,Info!$B$4:$B$266,1,FALSE)),"",VLOOKUP($L2810,Info!$B$4:$L$266,5,FALSE)))</f>
        <v/>
      </c>
      <c r="O2810" s="94" t="str">
        <f>IF(K2810="","",IF(AND($J$12&lt;&gt;"ABC",N2810="3"),"BAC",IF(N2810="3","ABC",IF($J$12&lt;&gt;"ABC",IF($J$10="Standard",VLOOKUP(K2810,Info!$BE$4:$BF$481,2,FALSE),VLOOKUP(K2810,Info!$BI$4:$BJ$482,2,FALSE)),IF($J$10="Standard",VLOOKUP(K2810,Info!$AG$4:$AH$2994,2,FALSE),VLOOKUP(K2810,Info!$AK$4:$AL$2997,2,FALSE))))))</f>
        <v/>
      </c>
      <c r="P2810" s="94" t="str">
        <f>IF($L2810="None","",IF(ISERROR(VLOOKUP($L2810,Info!$B$4:$B$266,1,FALSE)),"",VLOOKUP($L2810,Info!$B$4:$L$266,3,FALSE)))</f>
        <v/>
      </c>
      <c r="Q2810" s="96" t="str">
        <f>IF($L2810="None","",IF(ISERROR(VLOOKUP($L2810,Info!$B$4:$B$266,1,FALSE)),"",VLOOKUP($L2810,Info!$B$4:$L$266,4,FALSE)))</f>
        <v/>
      </c>
      <c r="R2810" s="1"/>
      <c r="S2810" s="6" t="str">
        <f t="shared" si="217"/>
        <v/>
      </c>
      <c r="T2810" s="6" t="str">
        <f>IF($L2810="None","",IF(ISERROR(VLOOKUP($L2810,Info!$B$4:$B$266,1,FALSE)),"",VLOOKUP($L2810,Info!$B$4:$L$266,11,FALSE)))</f>
        <v/>
      </c>
      <c r="U2810" s="1"/>
      <c r="V2810" s="1"/>
      <c r="W2810" s="1"/>
      <c r="X2810" s="1" t="str">
        <f>IF($L2810="None","",IF(ISERROR(VLOOKUP($L2810,Info!$B$4:$B$266,1,FALSE)),"",IF(OR(W2810="Metallic Liquid Tight",W2810="Non-Metallic Liquid Tight",W2810="LSZH",W2810="Greenfield"),VLOOKUP($L2810,Info!$B$4:$L$266,7,FALSE),"N/A")))</f>
        <v/>
      </c>
      <c r="Y2810" s="1"/>
      <c r="Z2810" s="96" t="str">
        <f>IF($L2810="None","",IF(ISERROR(VLOOKUP($L2810,Info!$B$4:$B$266,1,FALSE)),"",VLOOKUP($L2810,Info!$B$4:$L$266,9,FALSE)))</f>
        <v/>
      </c>
      <c r="AA2810" s="96" t="str">
        <f>IF($L2810="None","",IF(ISERROR(VLOOKUP($L2810,Info!$B$4:$B$266,1,FALSE)),"",VLOOKUP($L2810,Info!$B$4:$L$266,8,FALSE)))</f>
        <v/>
      </c>
      <c r="AB2810" s="96" t="str">
        <f>IF($L2810="None","",IF(ISERROR(VLOOKUP($L2810,Info!$B$4:$B$266,1,FALSE)),"",VLOOKUP($L2810,Info!$B$4:$L$266,10,FALSE)))</f>
        <v/>
      </c>
      <c r="AC2810" s="1" t="str">
        <f>IF(W2810="SO Cable","Black,White",IF(O2810="","",IF(P2810="","",IF($J$12&lt;&gt;"ABC",IF(P2810&lt;="250",VLOOKUP(O2810,Info!$AZ$4:$BB$22,3,FALSE),VLOOKUP(O2810,Info!$AZ$23:$BB$39,3,FALSE)),IF(P2810&lt;="250",VLOOKUP(O2810,Info!$AO$4:$AQ$22,3,FALSE),VLOOKUP(O2810,Info!$AO$23:$AP$39,3,FALSE))))))</f>
        <v/>
      </c>
      <c r="AD2810" s="1"/>
      <c r="AE2810" s="1" t="str">
        <f>IF($L2810="None","",IF(ISERROR(VLOOKUP($L2810,Info!$B$4:$B$266,1,FALSE)),"",VLOOKUP($L2810,Info!$B$4:$L$266,4,FALSE)))</f>
        <v/>
      </c>
      <c r="AF2810" s="1" t="str">
        <f>IF($L2810="None","",IF(ISERROR(VLOOKUP($L2810,Info!$B$4:$B$266,1,FALSE)),"",VLOOKUP($L2810,Info!$B$4:$L$266,6,FALSE)))</f>
        <v/>
      </c>
      <c r="AG2810" s="1"/>
      <c r="AH2810" s="33" t="str" cm="1">
        <f t="array" ref="AH2810">IF(AND(L2810&lt;&gt;"",O2810&lt;&gt;"",R2810:S2810&lt;&gt;"",W2810:X2810&lt;&gt;"",Z2810:AA2810&lt;&gt;"",AC2810&lt;&gt;""),"Good","Bad")</f>
        <v>Bad</v>
      </c>
      <c r="AL2810" t="str" cm="1">
        <f t="array" ref="AL2810">IF(R2810&gt;0,_xlfn.IFS(COUNTIF($L$20:L2810,"&lt;&gt;")&lt;101,1,COUNTIF($L$20:L2810,"&lt;&gt;")&lt;201,2,COUNTIF($L$20:L2810,"&lt;&gt;")&lt;301,3,COUNTIF($L$20:L2810,"&lt;&gt;")&lt;401,4,COUNTIF($L$20:L2810,"&lt;&gt;")&lt;501,5,COUNTIF($L$20:L2810,"&lt;&gt;")&lt;601,6,COUNTIF($L$20:L2810,"&lt;&gt;")&lt;701,7,COUNTIF($L$20:L2810,"&lt;&gt;")&lt;801,8,COUNTIF($L$20:L2810,"&lt;&gt;")&lt;901,9,COUNTIF($L$20:L2810,"&lt;&gt;")&lt;1001,10,COUNTIF($L$20:L2810,"&lt;&gt;")&lt;1101,11,COUNTIF($L$20:L2810,"&lt;&gt;")&lt;1201,12,COUNTIF($L$20:L2810,"&lt;&gt;")&lt;1301,13,COUNTIF($L$20:L2810,"&lt;&gt;")&lt;1401,14,COUNTIF($L$20:L2810,"&lt;&gt;")&lt;1501,15,COUNTIF($L$20:L2810,"&lt;&gt;")&lt;1601,16,COUNTIF($L$20:L2810,"&lt;&gt;")&lt;1701,17,COUNTIF($L$20:L2810,"&lt;&gt;")&lt;1801,18,COUNTIF($L$20:L2810,"&lt;&gt;")&lt;1901,19,COUNTIF($L$20:L2810,"&lt;&gt;")&lt;2001,20,COUNTIF($L$20:L2810,"&lt;&gt;")&lt;2101,21,COUNTIF($L$20:L2810,"&lt;&gt;")&lt;2201,22,COUNTIF($L$20:L2810,"&lt;&gt;")&lt;2301,23,COUNTIF($L$20:L2810,"&lt;&gt;")&lt;2401,24,COUNTIF($L$20:L2810,"&lt;&gt;")&lt;2501,25,COUNTIF($L$20:L2810,"&lt;&gt;")&lt;2601,26,COUNTIF($L$20:L2810,"&lt;&gt;")&lt;2701,27,COUNTIF($L$20:L2810,"&lt;&gt;")&lt;2801,28,COUNTIF($L$20:L2810,"&lt;&gt;")&lt;2901,29,COUNTIF($L$20:L2810,"&lt;&gt;")&lt;3001,30),"")</f>
        <v/>
      </c>
      <c r="AM2810" t="str">
        <f t="shared" si="215"/>
        <v/>
      </c>
      <c r="AN2810" t="str">
        <f t="shared" si="219"/>
        <v/>
      </c>
      <c r="AP2810" t="str">
        <f t="shared" si="218"/>
        <v/>
      </c>
      <c r="AQ2810" t="str">
        <f>IF(AO2810="","",COUNTIFS(AM2810:$AM$3019,AO2810))</f>
        <v/>
      </c>
    </row>
    <row r="2811" spans="1:43" x14ac:dyDescent="0.25">
      <c r="A2811" s="6" t="str">
        <f>IF(COUNT($A$20:A2810)&lt;&gt;$B$4,IF(A2810="","",A2810+1),"")</f>
        <v/>
      </c>
      <c r="B2811" s="3"/>
      <c r="C2811" s="3"/>
      <c r="D2811" s="122"/>
      <c r="E2811" s="3"/>
      <c r="F2811" s="3"/>
      <c r="G2811" s="3"/>
      <c r="H2811" s="3"/>
      <c r="I2811" s="120"/>
      <c r="J2811" s="3"/>
      <c r="K2811" s="95" t="str" cm="1">
        <f t="array" ref="K2811">IF(OR($J$14 = "A",$J$14 = "B",$J$14 = "C"),IF(I2811="","",IF(LEN(I2811)&gt;2,_xlfn.IFS(ISNUMBER(SEARCH("_",I2811)),I2811,ISNUMBER(SEARCH(", ",I2811)),SUBSTITUTE(I2811,", ","_"),ISNUMBER(SEARCH("/ ",I2811)),SUBSTITUTE(I2811,"/ ","_"),ISNUMBER(SEARCH(",",I2811)),SUBSTITUTE(I2811,",","_"),ISNUMBER(SEARCH("/",I2811)),SUBSTITUTE(I2811,"/","_"),ISNUMBER(SEARCH("",I2811)),I2811),I2811)),IF(OR($J$14 = "J",$J$14 = "K"),"",IF(D2811="","",IF(LEN(D2811)&gt;2,_xlfn.IFS(ISNUMBER(SEARCH("_",D2811)),D2811,ISNUMBER(SEARCH(", ",D2811)),SUBSTITUTE(D2811,", ","_"),ISNUMBER(SEARCH("/ ",D2811)),SUBSTITUTE(D2811,"/ ","_"),ISNUMBER(SEARCH(",",D2811)),SUBSTITUTE(D2811,",","_"),ISNUMBER(SEARCH("/",D2811)),SUBSTITUTE(D2811,"/","_"),ISNUMBER(SEARCH("",D2811)),D2811),D2811))))</f>
        <v/>
      </c>
      <c r="L2811" s="1"/>
      <c r="M2811" s="1" t="str">
        <f t="shared" si="216"/>
        <v/>
      </c>
      <c r="N2811" s="94" t="str">
        <f>IF($L2811="None","",IF(ISERROR(VLOOKUP($L2811,Info!$B$4:$B$266,1,FALSE)),"",VLOOKUP($L2811,Info!$B$4:$L$266,5,FALSE)))</f>
        <v/>
      </c>
      <c r="O2811" s="94" t="str">
        <f>IF(K2811="","",IF(AND($J$12&lt;&gt;"ABC",N2811="3"),"BAC",IF(N2811="3","ABC",IF($J$12&lt;&gt;"ABC",IF($J$10="Standard",VLOOKUP(K2811,Info!$BE$4:$BF$481,2,FALSE),VLOOKUP(K2811,Info!$BI$4:$BJ$482,2,FALSE)),IF($J$10="Standard",VLOOKUP(K2811,Info!$AG$4:$AH$2994,2,FALSE),VLOOKUP(K2811,Info!$AK$4:$AL$2997,2,FALSE))))))</f>
        <v/>
      </c>
      <c r="P2811" s="94" t="str">
        <f>IF($L2811="None","",IF(ISERROR(VLOOKUP($L2811,Info!$B$4:$B$266,1,FALSE)),"",VLOOKUP($L2811,Info!$B$4:$L$266,3,FALSE)))</f>
        <v/>
      </c>
      <c r="Q2811" s="96" t="str">
        <f>IF($L2811="None","",IF(ISERROR(VLOOKUP($L2811,Info!$B$4:$B$266,1,FALSE)),"",VLOOKUP($L2811,Info!$B$4:$L$266,4,FALSE)))</f>
        <v/>
      </c>
      <c r="R2811" s="1"/>
      <c r="S2811" s="6" t="str">
        <f t="shared" si="217"/>
        <v/>
      </c>
      <c r="T2811" s="6" t="str">
        <f>IF($L2811="None","",IF(ISERROR(VLOOKUP($L2811,Info!$B$4:$B$266,1,FALSE)),"",VLOOKUP($L2811,Info!$B$4:$L$266,11,FALSE)))</f>
        <v/>
      </c>
      <c r="U2811" s="1"/>
      <c r="V2811" s="1"/>
      <c r="W2811" s="1"/>
      <c r="X2811" s="1" t="str">
        <f>IF($L2811="None","",IF(ISERROR(VLOOKUP($L2811,Info!$B$4:$B$266,1,FALSE)),"",IF(OR(W2811="Metallic Liquid Tight",W2811="Non-Metallic Liquid Tight",W2811="LSZH",W2811="Greenfield"),VLOOKUP($L2811,Info!$B$4:$L$266,7,FALSE),"N/A")))</f>
        <v/>
      </c>
      <c r="Y2811" s="1"/>
      <c r="Z2811" s="96" t="str">
        <f>IF($L2811="None","",IF(ISERROR(VLOOKUP($L2811,Info!$B$4:$B$266,1,FALSE)),"",VLOOKUP($L2811,Info!$B$4:$L$266,9,FALSE)))</f>
        <v/>
      </c>
      <c r="AA2811" s="96" t="str">
        <f>IF($L2811="None","",IF(ISERROR(VLOOKUP($L2811,Info!$B$4:$B$266,1,FALSE)),"",VLOOKUP($L2811,Info!$B$4:$L$266,8,FALSE)))</f>
        <v/>
      </c>
      <c r="AB2811" s="96" t="str">
        <f>IF($L2811="None","",IF(ISERROR(VLOOKUP($L2811,Info!$B$4:$B$266,1,FALSE)),"",VLOOKUP($L2811,Info!$B$4:$L$266,10,FALSE)))</f>
        <v/>
      </c>
      <c r="AC2811" s="1" t="str">
        <f>IF(W2811="SO Cable","Black,White",IF(O2811="","",IF(P2811="","",IF($J$12&lt;&gt;"ABC",IF(P2811&lt;="250",VLOOKUP(O2811,Info!$AZ$4:$BB$22,3,FALSE),VLOOKUP(O2811,Info!$AZ$23:$BB$39,3,FALSE)),IF(P2811&lt;="250",VLOOKUP(O2811,Info!$AO$4:$AQ$22,3,FALSE),VLOOKUP(O2811,Info!$AO$23:$AP$39,3,FALSE))))))</f>
        <v/>
      </c>
      <c r="AD2811" s="1"/>
      <c r="AE2811" s="1" t="str">
        <f>IF($L2811="None","",IF(ISERROR(VLOOKUP($L2811,Info!$B$4:$B$266,1,FALSE)),"",VLOOKUP($L2811,Info!$B$4:$L$266,4,FALSE)))</f>
        <v/>
      </c>
      <c r="AF2811" s="1" t="str">
        <f>IF($L2811="None","",IF(ISERROR(VLOOKUP($L2811,Info!$B$4:$B$266,1,FALSE)),"",VLOOKUP($L2811,Info!$B$4:$L$266,6,FALSE)))</f>
        <v/>
      </c>
      <c r="AG2811" s="1"/>
      <c r="AH2811" s="33" t="str" cm="1">
        <f t="array" ref="AH2811">IF(AND(L2811&lt;&gt;"",O2811&lt;&gt;"",R2811:S2811&lt;&gt;"",W2811:X2811&lt;&gt;"",Z2811:AA2811&lt;&gt;"",AC2811&lt;&gt;""),"Good","Bad")</f>
        <v>Bad</v>
      </c>
      <c r="AL2811" t="str" cm="1">
        <f t="array" ref="AL2811">IF(R2811&gt;0,_xlfn.IFS(COUNTIF($L$20:L2811,"&lt;&gt;")&lt;101,1,COUNTIF($L$20:L2811,"&lt;&gt;")&lt;201,2,COUNTIF($L$20:L2811,"&lt;&gt;")&lt;301,3,COUNTIF($L$20:L2811,"&lt;&gt;")&lt;401,4,COUNTIF($L$20:L2811,"&lt;&gt;")&lt;501,5,COUNTIF($L$20:L2811,"&lt;&gt;")&lt;601,6,COUNTIF($L$20:L2811,"&lt;&gt;")&lt;701,7,COUNTIF($L$20:L2811,"&lt;&gt;")&lt;801,8,COUNTIF($L$20:L2811,"&lt;&gt;")&lt;901,9,COUNTIF($L$20:L2811,"&lt;&gt;")&lt;1001,10,COUNTIF($L$20:L2811,"&lt;&gt;")&lt;1101,11,COUNTIF($L$20:L2811,"&lt;&gt;")&lt;1201,12,COUNTIF($L$20:L2811,"&lt;&gt;")&lt;1301,13,COUNTIF($L$20:L2811,"&lt;&gt;")&lt;1401,14,COUNTIF($L$20:L2811,"&lt;&gt;")&lt;1501,15,COUNTIF($L$20:L2811,"&lt;&gt;")&lt;1601,16,COUNTIF($L$20:L2811,"&lt;&gt;")&lt;1701,17,COUNTIF($L$20:L2811,"&lt;&gt;")&lt;1801,18,COUNTIF($L$20:L2811,"&lt;&gt;")&lt;1901,19,COUNTIF($L$20:L2811,"&lt;&gt;")&lt;2001,20,COUNTIF($L$20:L2811,"&lt;&gt;")&lt;2101,21,COUNTIF($L$20:L2811,"&lt;&gt;")&lt;2201,22,COUNTIF($L$20:L2811,"&lt;&gt;")&lt;2301,23,COUNTIF($L$20:L2811,"&lt;&gt;")&lt;2401,24,COUNTIF($L$20:L2811,"&lt;&gt;")&lt;2501,25,COUNTIF($L$20:L2811,"&lt;&gt;")&lt;2601,26,COUNTIF($L$20:L2811,"&lt;&gt;")&lt;2701,27,COUNTIF($L$20:L2811,"&lt;&gt;")&lt;2801,28,COUNTIF($L$20:L2811,"&lt;&gt;")&lt;2901,29,COUNTIF($L$20:L2811,"&lt;&gt;")&lt;3001,30),"")</f>
        <v/>
      </c>
      <c r="AM2811" t="str">
        <f t="shared" si="215"/>
        <v/>
      </c>
      <c r="AN2811" t="str">
        <f t="shared" si="219"/>
        <v/>
      </c>
      <c r="AP2811" t="str">
        <f t="shared" si="218"/>
        <v/>
      </c>
      <c r="AQ2811" t="str">
        <f>IF(AO2811="","",COUNTIFS(AM2811:$AM$3019,AO2811))</f>
        <v/>
      </c>
    </row>
    <row r="2812" spans="1:43" x14ac:dyDescent="0.25">
      <c r="A2812" s="6" t="str">
        <f>IF(COUNT($A$20:A2811)&lt;&gt;$B$4,IF(A2811="","",A2811+1),"")</f>
        <v/>
      </c>
      <c r="B2812" s="3"/>
      <c r="C2812" s="3"/>
      <c r="D2812" s="122"/>
      <c r="E2812" s="3"/>
      <c r="F2812" s="3"/>
      <c r="G2812" s="3"/>
      <c r="H2812" s="3"/>
      <c r="I2812" s="120"/>
      <c r="J2812" s="3"/>
      <c r="K2812" s="95" t="str" cm="1">
        <f t="array" ref="K2812">IF(OR($J$14 = "A",$J$14 = "B",$J$14 = "C"),IF(I2812="","",IF(LEN(I2812)&gt;2,_xlfn.IFS(ISNUMBER(SEARCH("_",I2812)),I2812,ISNUMBER(SEARCH(", ",I2812)),SUBSTITUTE(I2812,", ","_"),ISNUMBER(SEARCH("/ ",I2812)),SUBSTITUTE(I2812,"/ ","_"),ISNUMBER(SEARCH(",",I2812)),SUBSTITUTE(I2812,",","_"),ISNUMBER(SEARCH("/",I2812)),SUBSTITUTE(I2812,"/","_"),ISNUMBER(SEARCH("",I2812)),I2812),I2812)),IF(OR($J$14 = "J",$J$14 = "K"),"",IF(D2812="","",IF(LEN(D2812)&gt;2,_xlfn.IFS(ISNUMBER(SEARCH("_",D2812)),D2812,ISNUMBER(SEARCH(", ",D2812)),SUBSTITUTE(D2812,", ","_"),ISNUMBER(SEARCH("/ ",D2812)),SUBSTITUTE(D2812,"/ ","_"),ISNUMBER(SEARCH(",",D2812)),SUBSTITUTE(D2812,",","_"),ISNUMBER(SEARCH("/",D2812)),SUBSTITUTE(D2812,"/","_"),ISNUMBER(SEARCH("",D2812)),D2812),D2812))))</f>
        <v/>
      </c>
      <c r="L2812" s="1"/>
      <c r="M2812" s="1" t="str">
        <f t="shared" si="216"/>
        <v/>
      </c>
      <c r="N2812" s="94" t="str">
        <f>IF($L2812="None","",IF(ISERROR(VLOOKUP($L2812,Info!$B$4:$B$266,1,FALSE)),"",VLOOKUP($L2812,Info!$B$4:$L$266,5,FALSE)))</f>
        <v/>
      </c>
      <c r="O2812" s="94" t="str">
        <f>IF(K2812="","",IF(AND($J$12&lt;&gt;"ABC",N2812="3"),"BAC",IF(N2812="3","ABC",IF($J$12&lt;&gt;"ABC",IF($J$10="Standard",VLOOKUP(K2812,Info!$BE$4:$BF$481,2,FALSE),VLOOKUP(K2812,Info!$BI$4:$BJ$482,2,FALSE)),IF($J$10="Standard",VLOOKUP(K2812,Info!$AG$4:$AH$2994,2,FALSE),VLOOKUP(K2812,Info!$AK$4:$AL$2997,2,FALSE))))))</f>
        <v/>
      </c>
      <c r="P2812" s="94" t="str">
        <f>IF($L2812="None","",IF(ISERROR(VLOOKUP($L2812,Info!$B$4:$B$266,1,FALSE)),"",VLOOKUP($L2812,Info!$B$4:$L$266,3,FALSE)))</f>
        <v/>
      </c>
      <c r="Q2812" s="96" t="str">
        <f>IF($L2812="None","",IF(ISERROR(VLOOKUP($L2812,Info!$B$4:$B$266,1,FALSE)),"",VLOOKUP($L2812,Info!$B$4:$L$266,4,FALSE)))</f>
        <v/>
      </c>
      <c r="R2812" s="1"/>
      <c r="S2812" s="6" t="str">
        <f t="shared" si="217"/>
        <v/>
      </c>
      <c r="T2812" s="6" t="str">
        <f>IF($L2812="None","",IF(ISERROR(VLOOKUP($L2812,Info!$B$4:$B$266,1,FALSE)),"",VLOOKUP($L2812,Info!$B$4:$L$266,11,FALSE)))</f>
        <v/>
      </c>
      <c r="U2812" s="1"/>
      <c r="V2812" s="1"/>
      <c r="W2812" s="1"/>
      <c r="X2812" s="1" t="str">
        <f>IF($L2812="None","",IF(ISERROR(VLOOKUP($L2812,Info!$B$4:$B$266,1,FALSE)),"",IF(OR(W2812="Metallic Liquid Tight",W2812="Non-Metallic Liquid Tight",W2812="LSZH",W2812="Greenfield"),VLOOKUP($L2812,Info!$B$4:$L$266,7,FALSE),"N/A")))</f>
        <v/>
      </c>
      <c r="Y2812" s="1"/>
      <c r="Z2812" s="96" t="str">
        <f>IF($L2812="None","",IF(ISERROR(VLOOKUP($L2812,Info!$B$4:$B$266,1,FALSE)),"",VLOOKUP($L2812,Info!$B$4:$L$266,9,FALSE)))</f>
        <v/>
      </c>
      <c r="AA2812" s="96" t="str">
        <f>IF($L2812="None","",IF(ISERROR(VLOOKUP($L2812,Info!$B$4:$B$266,1,FALSE)),"",VLOOKUP($L2812,Info!$B$4:$L$266,8,FALSE)))</f>
        <v/>
      </c>
      <c r="AB2812" s="96" t="str">
        <f>IF($L2812="None","",IF(ISERROR(VLOOKUP($L2812,Info!$B$4:$B$266,1,FALSE)),"",VLOOKUP($L2812,Info!$B$4:$L$266,10,FALSE)))</f>
        <v/>
      </c>
      <c r="AC2812" s="1" t="str">
        <f>IF(W2812="SO Cable","Black,White",IF(O2812="","",IF(P2812="","",IF($J$12&lt;&gt;"ABC",IF(P2812&lt;="250",VLOOKUP(O2812,Info!$AZ$4:$BB$22,3,FALSE),VLOOKUP(O2812,Info!$AZ$23:$BB$39,3,FALSE)),IF(P2812&lt;="250",VLOOKUP(O2812,Info!$AO$4:$AQ$22,3,FALSE),VLOOKUP(O2812,Info!$AO$23:$AP$39,3,FALSE))))))</f>
        <v/>
      </c>
      <c r="AD2812" s="1"/>
      <c r="AE2812" s="1" t="str">
        <f>IF($L2812="None","",IF(ISERROR(VLOOKUP($L2812,Info!$B$4:$B$266,1,FALSE)),"",VLOOKUP($L2812,Info!$B$4:$L$266,4,FALSE)))</f>
        <v/>
      </c>
      <c r="AF2812" s="1" t="str">
        <f>IF($L2812="None","",IF(ISERROR(VLOOKUP($L2812,Info!$B$4:$B$266,1,FALSE)),"",VLOOKUP($L2812,Info!$B$4:$L$266,6,FALSE)))</f>
        <v/>
      </c>
      <c r="AG2812" s="1"/>
      <c r="AH2812" s="33" t="str" cm="1">
        <f t="array" ref="AH2812">IF(AND(L2812&lt;&gt;"",O2812&lt;&gt;"",R2812:S2812&lt;&gt;"",W2812:X2812&lt;&gt;"",Z2812:AA2812&lt;&gt;"",AC2812&lt;&gt;""),"Good","Bad")</f>
        <v>Bad</v>
      </c>
      <c r="AL2812" t="str" cm="1">
        <f t="array" ref="AL2812">IF(R2812&gt;0,_xlfn.IFS(COUNTIF($L$20:L2812,"&lt;&gt;")&lt;101,1,COUNTIF($L$20:L2812,"&lt;&gt;")&lt;201,2,COUNTIF($L$20:L2812,"&lt;&gt;")&lt;301,3,COUNTIF($L$20:L2812,"&lt;&gt;")&lt;401,4,COUNTIF($L$20:L2812,"&lt;&gt;")&lt;501,5,COUNTIF($L$20:L2812,"&lt;&gt;")&lt;601,6,COUNTIF($L$20:L2812,"&lt;&gt;")&lt;701,7,COUNTIF($L$20:L2812,"&lt;&gt;")&lt;801,8,COUNTIF($L$20:L2812,"&lt;&gt;")&lt;901,9,COUNTIF($L$20:L2812,"&lt;&gt;")&lt;1001,10,COUNTIF($L$20:L2812,"&lt;&gt;")&lt;1101,11,COUNTIF($L$20:L2812,"&lt;&gt;")&lt;1201,12,COUNTIF($L$20:L2812,"&lt;&gt;")&lt;1301,13,COUNTIF($L$20:L2812,"&lt;&gt;")&lt;1401,14,COUNTIF($L$20:L2812,"&lt;&gt;")&lt;1501,15,COUNTIF($L$20:L2812,"&lt;&gt;")&lt;1601,16,COUNTIF($L$20:L2812,"&lt;&gt;")&lt;1701,17,COUNTIF($L$20:L2812,"&lt;&gt;")&lt;1801,18,COUNTIF($L$20:L2812,"&lt;&gt;")&lt;1901,19,COUNTIF($L$20:L2812,"&lt;&gt;")&lt;2001,20,COUNTIF($L$20:L2812,"&lt;&gt;")&lt;2101,21,COUNTIF($L$20:L2812,"&lt;&gt;")&lt;2201,22,COUNTIF($L$20:L2812,"&lt;&gt;")&lt;2301,23,COUNTIF($L$20:L2812,"&lt;&gt;")&lt;2401,24,COUNTIF($L$20:L2812,"&lt;&gt;")&lt;2501,25,COUNTIF($L$20:L2812,"&lt;&gt;")&lt;2601,26,COUNTIF($L$20:L2812,"&lt;&gt;")&lt;2701,27,COUNTIF($L$20:L2812,"&lt;&gt;")&lt;2801,28,COUNTIF($L$20:L2812,"&lt;&gt;")&lt;2901,29,COUNTIF($L$20:L2812,"&lt;&gt;")&lt;3001,30),"")</f>
        <v/>
      </c>
      <c r="AM2812" t="str">
        <f t="shared" si="215"/>
        <v/>
      </c>
      <c r="AN2812" t="str">
        <f t="shared" si="219"/>
        <v/>
      </c>
      <c r="AP2812" t="str">
        <f t="shared" si="218"/>
        <v/>
      </c>
      <c r="AQ2812" t="str">
        <f>IF(AO2812="","",COUNTIFS(AM2812:$AM$3019,AO2812))</f>
        <v/>
      </c>
    </row>
    <row r="2813" spans="1:43" x14ac:dyDescent="0.25">
      <c r="A2813" s="6" t="str">
        <f>IF(COUNT($A$20:A2812)&lt;&gt;$B$4,IF(A2812="","",A2812+1),"")</f>
        <v/>
      </c>
      <c r="B2813" s="3"/>
      <c r="C2813" s="3"/>
      <c r="D2813" s="122"/>
      <c r="E2813" s="3"/>
      <c r="F2813" s="3"/>
      <c r="G2813" s="3"/>
      <c r="H2813" s="3"/>
      <c r="I2813" s="120"/>
      <c r="J2813" s="3"/>
      <c r="K2813" s="95" t="str" cm="1">
        <f t="array" ref="K2813">IF(OR($J$14 = "A",$J$14 = "B",$J$14 = "C"),IF(I2813="","",IF(LEN(I2813)&gt;2,_xlfn.IFS(ISNUMBER(SEARCH("_",I2813)),I2813,ISNUMBER(SEARCH(", ",I2813)),SUBSTITUTE(I2813,", ","_"),ISNUMBER(SEARCH("/ ",I2813)),SUBSTITUTE(I2813,"/ ","_"),ISNUMBER(SEARCH(",",I2813)),SUBSTITUTE(I2813,",","_"),ISNUMBER(SEARCH("/",I2813)),SUBSTITUTE(I2813,"/","_"),ISNUMBER(SEARCH("",I2813)),I2813),I2813)),IF(OR($J$14 = "J",$J$14 = "K"),"",IF(D2813="","",IF(LEN(D2813)&gt;2,_xlfn.IFS(ISNUMBER(SEARCH("_",D2813)),D2813,ISNUMBER(SEARCH(", ",D2813)),SUBSTITUTE(D2813,", ","_"),ISNUMBER(SEARCH("/ ",D2813)),SUBSTITUTE(D2813,"/ ","_"),ISNUMBER(SEARCH(",",D2813)),SUBSTITUTE(D2813,",","_"),ISNUMBER(SEARCH("/",D2813)),SUBSTITUTE(D2813,"/","_"),ISNUMBER(SEARCH("",D2813)),D2813),D2813))))</f>
        <v/>
      </c>
      <c r="L2813" s="1"/>
      <c r="M2813" s="1" t="str">
        <f t="shared" si="216"/>
        <v/>
      </c>
      <c r="N2813" s="94" t="str">
        <f>IF($L2813="None","",IF(ISERROR(VLOOKUP($L2813,Info!$B$4:$B$266,1,FALSE)),"",VLOOKUP($L2813,Info!$B$4:$L$266,5,FALSE)))</f>
        <v/>
      </c>
      <c r="O2813" s="94" t="str">
        <f>IF(K2813="","",IF(AND($J$12&lt;&gt;"ABC",N2813="3"),"BAC",IF(N2813="3","ABC",IF($J$12&lt;&gt;"ABC",IF($J$10="Standard",VLOOKUP(K2813,Info!$BE$4:$BF$481,2,FALSE),VLOOKUP(K2813,Info!$BI$4:$BJ$482,2,FALSE)),IF($J$10="Standard",VLOOKUP(K2813,Info!$AG$4:$AH$2994,2,FALSE),VLOOKUP(K2813,Info!$AK$4:$AL$2997,2,FALSE))))))</f>
        <v/>
      </c>
      <c r="P2813" s="94" t="str">
        <f>IF($L2813="None","",IF(ISERROR(VLOOKUP($L2813,Info!$B$4:$B$266,1,FALSE)),"",VLOOKUP($L2813,Info!$B$4:$L$266,3,FALSE)))</f>
        <v/>
      </c>
      <c r="Q2813" s="96" t="str">
        <f>IF($L2813="None","",IF(ISERROR(VLOOKUP($L2813,Info!$B$4:$B$266,1,FALSE)),"",VLOOKUP($L2813,Info!$B$4:$L$266,4,FALSE)))</f>
        <v/>
      </c>
      <c r="R2813" s="1"/>
      <c r="S2813" s="6" t="str">
        <f t="shared" si="217"/>
        <v/>
      </c>
      <c r="T2813" s="6" t="str">
        <f>IF($L2813="None","",IF(ISERROR(VLOOKUP($L2813,Info!$B$4:$B$266,1,FALSE)),"",VLOOKUP($L2813,Info!$B$4:$L$266,11,FALSE)))</f>
        <v/>
      </c>
      <c r="U2813" s="1"/>
      <c r="V2813" s="1"/>
      <c r="W2813" s="1"/>
      <c r="X2813" s="1" t="str">
        <f>IF($L2813="None","",IF(ISERROR(VLOOKUP($L2813,Info!$B$4:$B$266,1,FALSE)),"",IF(OR(W2813="Metallic Liquid Tight",W2813="Non-Metallic Liquid Tight",W2813="LSZH",W2813="Greenfield"),VLOOKUP($L2813,Info!$B$4:$L$266,7,FALSE),"N/A")))</f>
        <v/>
      </c>
      <c r="Y2813" s="1"/>
      <c r="Z2813" s="96" t="str">
        <f>IF($L2813="None","",IF(ISERROR(VLOOKUP($L2813,Info!$B$4:$B$266,1,FALSE)),"",VLOOKUP($L2813,Info!$B$4:$L$266,9,FALSE)))</f>
        <v/>
      </c>
      <c r="AA2813" s="96" t="str">
        <f>IF($L2813="None","",IF(ISERROR(VLOOKUP($L2813,Info!$B$4:$B$266,1,FALSE)),"",VLOOKUP($L2813,Info!$B$4:$L$266,8,FALSE)))</f>
        <v/>
      </c>
      <c r="AB2813" s="96" t="str">
        <f>IF($L2813="None","",IF(ISERROR(VLOOKUP($L2813,Info!$B$4:$B$266,1,FALSE)),"",VLOOKUP($L2813,Info!$B$4:$L$266,10,FALSE)))</f>
        <v/>
      </c>
      <c r="AC2813" s="1" t="str">
        <f>IF(W2813="SO Cable","Black,White",IF(O2813="","",IF(P2813="","",IF($J$12&lt;&gt;"ABC",IF(P2813&lt;="250",VLOOKUP(O2813,Info!$AZ$4:$BB$22,3,FALSE),VLOOKUP(O2813,Info!$AZ$23:$BB$39,3,FALSE)),IF(P2813&lt;="250",VLOOKUP(O2813,Info!$AO$4:$AQ$22,3,FALSE),VLOOKUP(O2813,Info!$AO$23:$AP$39,3,FALSE))))))</f>
        <v/>
      </c>
      <c r="AD2813" s="1"/>
      <c r="AE2813" s="1" t="str">
        <f>IF($L2813="None","",IF(ISERROR(VLOOKUP($L2813,Info!$B$4:$B$266,1,FALSE)),"",VLOOKUP($L2813,Info!$B$4:$L$266,4,FALSE)))</f>
        <v/>
      </c>
      <c r="AF2813" s="1" t="str">
        <f>IF($L2813="None","",IF(ISERROR(VLOOKUP($L2813,Info!$B$4:$B$266,1,FALSE)),"",VLOOKUP($L2813,Info!$B$4:$L$266,6,FALSE)))</f>
        <v/>
      </c>
      <c r="AG2813" s="1"/>
      <c r="AH2813" s="33" t="str" cm="1">
        <f t="array" ref="AH2813">IF(AND(L2813&lt;&gt;"",O2813&lt;&gt;"",R2813:S2813&lt;&gt;"",W2813:X2813&lt;&gt;"",Z2813:AA2813&lt;&gt;"",AC2813&lt;&gt;""),"Good","Bad")</f>
        <v>Bad</v>
      </c>
      <c r="AL2813" t="str" cm="1">
        <f t="array" ref="AL2813">IF(R2813&gt;0,_xlfn.IFS(COUNTIF($L$20:L2813,"&lt;&gt;")&lt;101,1,COUNTIF($L$20:L2813,"&lt;&gt;")&lt;201,2,COUNTIF($L$20:L2813,"&lt;&gt;")&lt;301,3,COUNTIF($L$20:L2813,"&lt;&gt;")&lt;401,4,COUNTIF($L$20:L2813,"&lt;&gt;")&lt;501,5,COUNTIF($L$20:L2813,"&lt;&gt;")&lt;601,6,COUNTIF($L$20:L2813,"&lt;&gt;")&lt;701,7,COUNTIF($L$20:L2813,"&lt;&gt;")&lt;801,8,COUNTIF($L$20:L2813,"&lt;&gt;")&lt;901,9,COUNTIF($L$20:L2813,"&lt;&gt;")&lt;1001,10,COUNTIF($L$20:L2813,"&lt;&gt;")&lt;1101,11,COUNTIF($L$20:L2813,"&lt;&gt;")&lt;1201,12,COUNTIF($L$20:L2813,"&lt;&gt;")&lt;1301,13,COUNTIF($L$20:L2813,"&lt;&gt;")&lt;1401,14,COUNTIF($L$20:L2813,"&lt;&gt;")&lt;1501,15,COUNTIF($L$20:L2813,"&lt;&gt;")&lt;1601,16,COUNTIF($L$20:L2813,"&lt;&gt;")&lt;1701,17,COUNTIF($L$20:L2813,"&lt;&gt;")&lt;1801,18,COUNTIF($L$20:L2813,"&lt;&gt;")&lt;1901,19,COUNTIF($L$20:L2813,"&lt;&gt;")&lt;2001,20,COUNTIF($L$20:L2813,"&lt;&gt;")&lt;2101,21,COUNTIF($L$20:L2813,"&lt;&gt;")&lt;2201,22,COUNTIF($L$20:L2813,"&lt;&gt;")&lt;2301,23,COUNTIF($L$20:L2813,"&lt;&gt;")&lt;2401,24,COUNTIF($L$20:L2813,"&lt;&gt;")&lt;2501,25,COUNTIF($L$20:L2813,"&lt;&gt;")&lt;2601,26,COUNTIF($L$20:L2813,"&lt;&gt;")&lt;2701,27,COUNTIF($L$20:L2813,"&lt;&gt;")&lt;2801,28,COUNTIF($L$20:L2813,"&lt;&gt;")&lt;2901,29,COUNTIF($L$20:L2813,"&lt;&gt;")&lt;3001,30),"")</f>
        <v/>
      </c>
      <c r="AM2813" t="str">
        <f t="shared" si="215"/>
        <v/>
      </c>
      <c r="AN2813" t="str">
        <f t="shared" si="219"/>
        <v/>
      </c>
      <c r="AP2813" t="str">
        <f t="shared" si="218"/>
        <v/>
      </c>
      <c r="AQ2813" t="str">
        <f>IF(AO2813="","",COUNTIFS(AM2813:$AM$3019,AO2813))</f>
        <v/>
      </c>
    </row>
    <row r="2814" spans="1:43" x14ac:dyDescent="0.25">
      <c r="A2814" s="6" t="str">
        <f>IF(COUNT($A$20:A2813)&lt;&gt;$B$4,IF(A2813="","",A2813+1),"")</f>
        <v/>
      </c>
      <c r="B2814" s="3"/>
      <c r="C2814" s="3"/>
      <c r="D2814" s="122"/>
      <c r="E2814" s="3"/>
      <c r="F2814" s="3"/>
      <c r="G2814" s="3"/>
      <c r="H2814" s="3"/>
      <c r="I2814" s="120"/>
      <c r="J2814" s="3"/>
      <c r="K2814" s="95" t="str" cm="1">
        <f t="array" ref="K2814">IF(OR($J$14 = "A",$J$14 = "B",$J$14 = "C"),IF(I2814="","",IF(LEN(I2814)&gt;2,_xlfn.IFS(ISNUMBER(SEARCH("_",I2814)),I2814,ISNUMBER(SEARCH(", ",I2814)),SUBSTITUTE(I2814,", ","_"),ISNUMBER(SEARCH("/ ",I2814)),SUBSTITUTE(I2814,"/ ","_"),ISNUMBER(SEARCH(",",I2814)),SUBSTITUTE(I2814,",","_"),ISNUMBER(SEARCH("/",I2814)),SUBSTITUTE(I2814,"/","_"),ISNUMBER(SEARCH("",I2814)),I2814),I2814)),IF(OR($J$14 = "J",$J$14 = "K"),"",IF(D2814="","",IF(LEN(D2814)&gt;2,_xlfn.IFS(ISNUMBER(SEARCH("_",D2814)),D2814,ISNUMBER(SEARCH(", ",D2814)),SUBSTITUTE(D2814,", ","_"),ISNUMBER(SEARCH("/ ",D2814)),SUBSTITUTE(D2814,"/ ","_"),ISNUMBER(SEARCH(",",D2814)),SUBSTITUTE(D2814,",","_"),ISNUMBER(SEARCH("/",D2814)),SUBSTITUTE(D2814,"/","_"),ISNUMBER(SEARCH("",D2814)),D2814),D2814))))</f>
        <v/>
      </c>
      <c r="L2814" s="1"/>
      <c r="M2814" s="1" t="str">
        <f t="shared" si="216"/>
        <v/>
      </c>
      <c r="N2814" s="94" t="str">
        <f>IF($L2814="None","",IF(ISERROR(VLOOKUP($L2814,Info!$B$4:$B$266,1,FALSE)),"",VLOOKUP($L2814,Info!$B$4:$L$266,5,FALSE)))</f>
        <v/>
      </c>
      <c r="O2814" s="94" t="str">
        <f>IF(K2814="","",IF(AND($J$12&lt;&gt;"ABC",N2814="3"),"BAC",IF(N2814="3","ABC",IF($J$12&lt;&gt;"ABC",IF($J$10="Standard",VLOOKUP(K2814,Info!$BE$4:$BF$481,2,FALSE),VLOOKUP(K2814,Info!$BI$4:$BJ$482,2,FALSE)),IF($J$10="Standard",VLOOKUP(K2814,Info!$AG$4:$AH$2994,2,FALSE),VLOOKUP(K2814,Info!$AK$4:$AL$2997,2,FALSE))))))</f>
        <v/>
      </c>
      <c r="P2814" s="94" t="str">
        <f>IF($L2814="None","",IF(ISERROR(VLOOKUP($L2814,Info!$B$4:$B$266,1,FALSE)),"",VLOOKUP($L2814,Info!$B$4:$L$266,3,FALSE)))</f>
        <v/>
      </c>
      <c r="Q2814" s="96" t="str">
        <f>IF($L2814="None","",IF(ISERROR(VLOOKUP($L2814,Info!$B$4:$B$266,1,FALSE)),"",VLOOKUP($L2814,Info!$B$4:$L$266,4,FALSE)))</f>
        <v/>
      </c>
      <c r="R2814" s="1"/>
      <c r="S2814" s="6" t="str">
        <f t="shared" si="217"/>
        <v/>
      </c>
      <c r="T2814" s="6" t="str">
        <f>IF($L2814="None","",IF(ISERROR(VLOOKUP($L2814,Info!$B$4:$B$266,1,FALSE)),"",VLOOKUP($L2814,Info!$B$4:$L$266,11,FALSE)))</f>
        <v/>
      </c>
      <c r="U2814" s="1"/>
      <c r="V2814" s="1"/>
      <c r="W2814" s="1"/>
      <c r="X2814" s="1" t="str">
        <f>IF($L2814="None","",IF(ISERROR(VLOOKUP($L2814,Info!$B$4:$B$266,1,FALSE)),"",IF(OR(W2814="Metallic Liquid Tight",W2814="Non-Metallic Liquid Tight",W2814="LSZH",W2814="Greenfield"),VLOOKUP($L2814,Info!$B$4:$L$266,7,FALSE),"N/A")))</f>
        <v/>
      </c>
      <c r="Y2814" s="1"/>
      <c r="Z2814" s="96" t="str">
        <f>IF($L2814="None","",IF(ISERROR(VLOOKUP($L2814,Info!$B$4:$B$266,1,FALSE)),"",VLOOKUP($L2814,Info!$B$4:$L$266,9,FALSE)))</f>
        <v/>
      </c>
      <c r="AA2814" s="96" t="str">
        <f>IF($L2814="None","",IF(ISERROR(VLOOKUP($L2814,Info!$B$4:$B$266,1,FALSE)),"",VLOOKUP($L2814,Info!$B$4:$L$266,8,FALSE)))</f>
        <v/>
      </c>
      <c r="AB2814" s="96" t="str">
        <f>IF($L2814="None","",IF(ISERROR(VLOOKUP($L2814,Info!$B$4:$B$266,1,FALSE)),"",VLOOKUP($L2814,Info!$B$4:$L$266,10,FALSE)))</f>
        <v/>
      </c>
      <c r="AC2814" s="1" t="str">
        <f>IF(W2814="SO Cable","Black,White",IF(O2814="","",IF(P2814="","",IF($J$12&lt;&gt;"ABC",IF(P2814&lt;="250",VLOOKUP(O2814,Info!$AZ$4:$BB$22,3,FALSE),VLOOKUP(O2814,Info!$AZ$23:$BB$39,3,FALSE)),IF(P2814&lt;="250",VLOOKUP(O2814,Info!$AO$4:$AQ$22,3,FALSE),VLOOKUP(O2814,Info!$AO$23:$AP$39,3,FALSE))))))</f>
        <v/>
      </c>
      <c r="AD2814" s="1"/>
      <c r="AE2814" s="1" t="str">
        <f>IF($L2814="None","",IF(ISERROR(VLOOKUP($L2814,Info!$B$4:$B$266,1,FALSE)),"",VLOOKUP($L2814,Info!$B$4:$L$266,4,FALSE)))</f>
        <v/>
      </c>
      <c r="AF2814" s="1" t="str">
        <f>IF($L2814="None","",IF(ISERROR(VLOOKUP($L2814,Info!$B$4:$B$266,1,FALSE)),"",VLOOKUP($L2814,Info!$B$4:$L$266,6,FALSE)))</f>
        <v/>
      </c>
      <c r="AG2814" s="1"/>
      <c r="AH2814" s="33" t="str" cm="1">
        <f t="array" ref="AH2814">IF(AND(L2814&lt;&gt;"",O2814&lt;&gt;"",R2814:S2814&lt;&gt;"",W2814:X2814&lt;&gt;"",Z2814:AA2814&lt;&gt;"",AC2814&lt;&gt;""),"Good","Bad")</f>
        <v>Bad</v>
      </c>
      <c r="AL2814" t="str" cm="1">
        <f t="array" ref="AL2814">IF(R2814&gt;0,_xlfn.IFS(COUNTIF($L$20:L2814,"&lt;&gt;")&lt;101,1,COUNTIF($L$20:L2814,"&lt;&gt;")&lt;201,2,COUNTIF($L$20:L2814,"&lt;&gt;")&lt;301,3,COUNTIF($L$20:L2814,"&lt;&gt;")&lt;401,4,COUNTIF($L$20:L2814,"&lt;&gt;")&lt;501,5,COUNTIF($L$20:L2814,"&lt;&gt;")&lt;601,6,COUNTIF($L$20:L2814,"&lt;&gt;")&lt;701,7,COUNTIF($L$20:L2814,"&lt;&gt;")&lt;801,8,COUNTIF($L$20:L2814,"&lt;&gt;")&lt;901,9,COUNTIF($L$20:L2814,"&lt;&gt;")&lt;1001,10,COUNTIF($L$20:L2814,"&lt;&gt;")&lt;1101,11,COUNTIF($L$20:L2814,"&lt;&gt;")&lt;1201,12,COUNTIF($L$20:L2814,"&lt;&gt;")&lt;1301,13,COUNTIF($L$20:L2814,"&lt;&gt;")&lt;1401,14,COUNTIF($L$20:L2814,"&lt;&gt;")&lt;1501,15,COUNTIF($L$20:L2814,"&lt;&gt;")&lt;1601,16,COUNTIF($L$20:L2814,"&lt;&gt;")&lt;1701,17,COUNTIF($L$20:L2814,"&lt;&gt;")&lt;1801,18,COUNTIF($L$20:L2814,"&lt;&gt;")&lt;1901,19,COUNTIF($L$20:L2814,"&lt;&gt;")&lt;2001,20,COUNTIF($L$20:L2814,"&lt;&gt;")&lt;2101,21,COUNTIF($L$20:L2814,"&lt;&gt;")&lt;2201,22,COUNTIF($L$20:L2814,"&lt;&gt;")&lt;2301,23,COUNTIF($L$20:L2814,"&lt;&gt;")&lt;2401,24,COUNTIF($L$20:L2814,"&lt;&gt;")&lt;2501,25,COUNTIF($L$20:L2814,"&lt;&gt;")&lt;2601,26,COUNTIF($L$20:L2814,"&lt;&gt;")&lt;2701,27,COUNTIF($L$20:L2814,"&lt;&gt;")&lt;2801,28,COUNTIF($L$20:L2814,"&lt;&gt;")&lt;2901,29,COUNTIF($L$20:L2814,"&lt;&gt;")&lt;3001,30),"")</f>
        <v/>
      </c>
      <c r="AM2814" t="str">
        <f t="shared" si="215"/>
        <v/>
      </c>
      <c r="AN2814" t="str">
        <f t="shared" si="219"/>
        <v/>
      </c>
      <c r="AP2814" t="str">
        <f t="shared" si="218"/>
        <v/>
      </c>
      <c r="AQ2814" t="str">
        <f>IF(AO2814="","",COUNTIFS(AM2814:$AM$3019,AO2814))</f>
        <v/>
      </c>
    </row>
    <row r="2815" spans="1:43" x14ac:dyDescent="0.25">
      <c r="A2815" s="6" t="str">
        <f>IF(COUNT($A$20:A2814)&lt;&gt;$B$4,IF(A2814="","",A2814+1),"")</f>
        <v/>
      </c>
      <c r="B2815" s="3"/>
      <c r="C2815" s="3"/>
      <c r="D2815" s="122"/>
      <c r="E2815" s="3"/>
      <c r="F2815" s="3"/>
      <c r="G2815" s="3"/>
      <c r="H2815" s="3"/>
      <c r="I2815" s="120"/>
      <c r="J2815" s="3"/>
      <c r="K2815" s="95" t="str" cm="1">
        <f t="array" ref="K2815">IF(OR($J$14 = "A",$J$14 = "B",$J$14 = "C"),IF(I2815="","",IF(LEN(I2815)&gt;2,_xlfn.IFS(ISNUMBER(SEARCH("_",I2815)),I2815,ISNUMBER(SEARCH(", ",I2815)),SUBSTITUTE(I2815,", ","_"),ISNUMBER(SEARCH("/ ",I2815)),SUBSTITUTE(I2815,"/ ","_"),ISNUMBER(SEARCH(",",I2815)),SUBSTITUTE(I2815,",","_"),ISNUMBER(SEARCH("/",I2815)),SUBSTITUTE(I2815,"/","_"),ISNUMBER(SEARCH("",I2815)),I2815),I2815)),IF(OR($J$14 = "J",$J$14 = "K"),"",IF(D2815="","",IF(LEN(D2815)&gt;2,_xlfn.IFS(ISNUMBER(SEARCH("_",D2815)),D2815,ISNUMBER(SEARCH(", ",D2815)),SUBSTITUTE(D2815,", ","_"),ISNUMBER(SEARCH("/ ",D2815)),SUBSTITUTE(D2815,"/ ","_"),ISNUMBER(SEARCH(",",D2815)),SUBSTITUTE(D2815,",","_"),ISNUMBER(SEARCH("/",D2815)),SUBSTITUTE(D2815,"/","_"),ISNUMBER(SEARCH("",D2815)),D2815),D2815))))</f>
        <v/>
      </c>
      <c r="L2815" s="1"/>
      <c r="M2815" s="1" t="str">
        <f t="shared" si="216"/>
        <v/>
      </c>
      <c r="N2815" s="94" t="str">
        <f>IF($L2815="None","",IF(ISERROR(VLOOKUP($L2815,Info!$B$4:$B$266,1,FALSE)),"",VLOOKUP($L2815,Info!$B$4:$L$266,5,FALSE)))</f>
        <v/>
      </c>
      <c r="O2815" s="94" t="str">
        <f>IF(K2815="","",IF(AND($J$12&lt;&gt;"ABC",N2815="3"),"BAC",IF(N2815="3","ABC",IF($J$12&lt;&gt;"ABC",IF($J$10="Standard",VLOOKUP(K2815,Info!$BE$4:$BF$481,2,FALSE),VLOOKUP(K2815,Info!$BI$4:$BJ$482,2,FALSE)),IF($J$10="Standard",VLOOKUP(K2815,Info!$AG$4:$AH$2994,2,FALSE),VLOOKUP(K2815,Info!$AK$4:$AL$2997,2,FALSE))))))</f>
        <v/>
      </c>
      <c r="P2815" s="94" t="str">
        <f>IF($L2815="None","",IF(ISERROR(VLOOKUP($L2815,Info!$B$4:$B$266,1,FALSE)),"",VLOOKUP($L2815,Info!$B$4:$L$266,3,FALSE)))</f>
        <v/>
      </c>
      <c r="Q2815" s="96" t="str">
        <f>IF($L2815="None","",IF(ISERROR(VLOOKUP($L2815,Info!$B$4:$B$266,1,FALSE)),"",VLOOKUP($L2815,Info!$B$4:$L$266,4,FALSE)))</f>
        <v/>
      </c>
      <c r="R2815" s="1"/>
      <c r="S2815" s="6" t="str">
        <f t="shared" si="217"/>
        <v/>
      </c>
      <c r="T2815" s="6" t="str">
        <f>IF($L2815="None","",IF(ISERROR(VLOOKUP($L2815,Info!$B$4:$B$266,1,FALSE)),"",VLOOKUP($L2815,Info!$B$4:$L$266,11,FALSE)))</f>
        <v/>
      </c>
      <c r="U2815" s="1"/>
      <c r="V2815" s="1"/>
      <c r="W2815" s="1"/>
      <c r="X2815" s="1" t="str">
        <f>IF($L2815="None","",IF(ISERROR(VLOOKUP($L2815,Info!$B$4:$B$266,1,FALSE)),"",IF(OR(W2815="Metallic Liquid Tight",W2815="Non-Metallic Liquid Tight",W2815="LSZH",W2815="Greenfield"),VLOOKUP($L2815,Info!$B$4:$L$266,7,FALSE),"N/A")))</f>
        <v/>
      </c>
      <c r="Y2815" s="1"/>
      <c r="Z2815" s="96" t="str">
        <f>IF($L2815="None","",IF(ISERROR(VLOOKUP($L2815,Info!$B$4:$B$266,1,FALSE)),"",VLOOKUP($L2815,Info!$B$4:$L$266,9,FALSE)))</f>
        <v/>
      </c>
      <c r="AA2815" s="96" t="str">
        <f>IF($L2815="None","",IF(ISERROR(VLOOKUP($L2815,Info!$B$4:$B$266,1,FALSE)),"",VLOOKUP($L2815,Info!$B$4:$L$266,8,FALSE)))</f>
        <v/>
      </c>
      <c r="AB2815" s="96" t="str">
        <f>IF($L2815="None","",IF(ISERROR(VLOOKUP($L2815,Info!$B$4:$B$266,1,FALSE)),"",VLOOKUP($L2815,Info!$B$4:$L$266,10,FALSE)))</f>
        <v/>
      </c>
      <c r="AC2815" s="1" t="str">
        <f>IF(W2815="SO Cable","Black,White",IF(O2815="","",IF(P2815="","",IF($J$12&lt;&gt;"ABC",IF(P2815&lt;="250",VLOOKUP(O2815,Info!$AZ$4:$BB$22,3,FALSE),VLOOKUP(O2815,Info!$AZ$23:$BB$39,3,FALSE)),IF(P2815&lt;="250",VLOOKUP(O2815,Info!$AO$4:$AQ$22,3,FALSE),VLOOKUP(O2815,Info!$AO$23:$AP$39,3,FALSE))))))</f>
        <v/>
      </c>
      <c r="AD2815" s="1"/>
      <c r="AE2815" s="1" t="str">
        <f>IF($L2815="None","",IF(ISERROR(VLOOKUP($L2815,Info!$B$4:$B$266,1,FALSE)),"",VLOOKUP($L2815,Info!$B$4:$L$266,4,FALSE)))</f>
        <v/>
      </c>
      <c r="AF2815" s="1" t="str">
        <f>IF($L2815="None","",IF(ISERROR(VLOOKUP($L2815,Info!$B$4:$B$266,1,FALSE)),"",VLOOKUP($L2815,Info!$B$4:$L$266,6,FALSE)))</f>
        <v/>
      </c>
      <c r="AG2815" s="1"/>
      <c r="AH2815" s="33" t="str" cm="1">
        <f t="array" ref="AH2815">IF(AND(L2815&lt;&gt;"",O2815&lt;&gt;"",R2815:S2815&lt;&gt;"",W2815:X2815&lt;&gt;"",Z2815:AA2815&lt;&gt;"",AC2815&lt;&gt;""),"Good","Bad")</f>
        <v>Bad</v>
      </c>
      <c r="AL2815" t="str" cm="1">
        <f t="array" ref="AL2815">IF(R2815&gt;0,_xlfn.IFS(COUNTIF($L$20:L2815,"&lt;&gt;")&lt;101,1,COUNTIF($L$20:L2815,"&lt;&gt;")&lt;201,2,COUNTIF($L$20:L2815,"&lt;&gt;")&lt;301,3,COUNTIF($L$20:L2815,"&lt;&gt;")&lt;401,4,COUNTIF($L$20:L2815,"&lt;&gt;")&lt;501,5,COUNTIF($L$20:L2815,"&lt;&gt;")&lt;601,6,COUNTIF($L$20:L2815,"&lt;&gt;")&lt;701,7,COUNTIF($L$20:L2815,"&lt;&gt;")&lt;801,8,COUNTIF($L$20:L2815,"&lt;&gt;")&lt;901,9,COUNTIF($L$20:L2815,"&lt;&gt;")&lt;1001,10,COUNTIF($L$20:L2815,"&lt;&gt;")&lt;1101,11,COUNTIF($L$20:L2815,"&lt;&gt;")&lt;1201,12,COUNTIF($L$20:L2815,"&lt;&gt;")&lt;1301,13,COUNTIF($L$20:L2815,"&lt;&gt;")&lt;1401,14,COUNTIF($L$20:L2815,"&lt;&gt;")&lt;1501,15,COUNTIF($L$20:L2815,"&lt;&gt;")&lt;1601,16,COUNTIF($L$20:L2815,"&lt;&gt;")&lt;1701,17,COUNTIF($L$20:L2815,"&lt;&gt;")&lt;1801,18,COUNTIF($L$20:L2815,"&lt;&gt;")&lt;1901,19,COUNTIF($L$20:L2815,"&lt;&gt;")&lt;2001,20,COUNTIF($L$20:L2815,"&lt;&gt;")&lt;2101,21,COUNTIF($L$20:L2815,"&lt;&gt;")&lt;2201,22,COUNTIF($L$20:L2815,"&lt;&gt;")&lt;2301,23,COUNTIF($L$20:L2815,"&lt;&gt;")&lt;2401,24,COUNTIF($L$20:L2815,"&lt;&gt;")&lt;2501,25,COUNTIF($L$20:L2815,"&lt;&gt;")&lt;2601,26,COUNTIF($L$20:L2815,"&lt;&gt;")&lt;2701,27,COUNTIF($L$20:L2815,"&lt;&gt;")&lt;2801,28,COUNTIF($L$20:L2815,"&lt;&gt;")&lt;2901,29,COUNTIF($L$20:L2815,"&lt;&gt;")&lt;3001,30),"")</f>
        <v/>
      </c>
      <c r="AM2815" t="str">
        <f t="shared" si="215"/>
        <v/>
      </c>
      <c r="AN2815" t="str">
        <f t="shared" si="219"/>
        <v/>
      </c>
      <c r="AP2815" t="str">
        <f t="shared" si="218"/>
        <v/>
      </c>
      <c r="AQ2815" t="str">
        <f>IF(AO2815="","",COUNTIFS(AM2815:$AM$3019,AO2815))</f>
        <v/>
      </c>
    </row>
    <row r="2816" spans="1:43" x14ac:dyDescent="0.25">
      <c r="A2816" s="6" t="str">
        <f>IF(COUNT($A$20:A2815)&lt;&gt;$B$4,IF(A2815="","",A2815+1),"")</f>
        <v/>
      </c>
      <c r="B2816" s="3"/>
      <c r="C2816" s="3"/>
      <c r="D2816" s="122"/>
      <c r="E2816" s="3"/>
      <c r="F2816" s="3"/>
      <c r="G2816" s="3"/>
      <c r="H2816" s="3"/>
      <c r="I2816" s="120"/>
      <c r="J2816" s="3"/>
      <c r="K2816" s="95" t="str" cm="1">
        <f t="array" ref="K2816">IF(OR($J$14 = "A",$J$14 = "B",$J$14 = "C"),IF(I2816="","",IF(LEN(I2816)&gt;2,_xlfn.IFS(ISNUMBER(SEARCH("_",I2816)),I2816,ISNUMBER(SEARCH(", ",I2816)),SUBSTITUTE(I2816,", ","_"),ISNUMBER(SEARCH("/ ",I2816)),SUBSTITUTE(I2816,"/ ","_"),ISNUMBER(SEARCH(",",I2816)),SUBSTITUTE(I2816,",","_"),ISNUMBER(SEARCH("/",I2816)),SUBSTITUTE(I2816,"/","_"),ISNUMBER(SEARCH("",I2816)),I2816),I2816)),IF(OR($J$14 = "J",$J$14 = "K"),"",IF(D2816="","",IF(LEN(D2816)&gt;2,_xlfn.IFS(ISNUMBER(SEARCH("_",D2816)),D2816,ISNUMBER(SEARCH(", ",D2816)),SUBSTITUTE(D2816,", ","_"),ISNUMBER(SEARCH("/ ",D2816)),SUBSTITUTE(D2816,"/ ","_"),ISNUMBER(SEARCH(",",D2816)),SUBSTITUTE(D2816,",","_"),ISNUMBER(SEARCH("/",D2816)),SUBSTITUTE(D2816,"/","_"),ISNUMBER(SEARCH("",D2816)),D2816),D2816))))</f>
        <v/>
      </c>
      <c r="L2816" s="1"/>
      <c r="M2816" s="1" t="str">
        <f t="shared" si="216"/>
        <v/>
      </c>
      <c r="N2816" s="94" t="str">
        <f>IF($L2816="None","",IF(ISERROR(VLOOKUP($L2816,Info!$B$4:$B$266,1,FALSE)),"",VLOOKUP($L2816,Info!$B$4:$L$266,5,FALSE)))</f>
        <v/>
      </c>
      <c r="O2816" s="94" t="str">
        <f>IF(K2816="","",IF(AND($J$12&lt;&gt;"ABC",N2816="3"),"BAC",IF(N2816="3","ABC",IF($J$12&lt;&gt;"ABC",IF($J$10="Standard",VLOOKUP(K2816,Info!$BE$4:$BF$481,2,FALSE),VLOOKUP(K2816,Info!$BI$4:$BJ$482,2,FALSE)),IF($J$10="Standard",VLOOKUP(K2816,Info!$AG$4:$AH$2994,2,FALSE),VLOOKUP(K2816,Info!$AK$4:$AL$2997,2,FALSE))))))</f>
        <v/>
      </c>
      <c r="P2816" s="94" t="str">
        <f>IF($L2816="None","",IF(ISERROR(VLOOKUP($L2816,Info!$B$4:$B$266,1,FALSE)),"",VLOOKUP($L2816,Info!$B$4:$L$266,3,FALSE)))</f>
        <v/>
      </c>
      <c r="Q2816" s="96" t="str">
        <f>IF($L2816="None","",IF(ISERROR(VLOOKUP($L2816,Info!$B$4:$B$266,1,FALSE)),"",VLOOKUP($L2816,Info!$B$4:$L$266,4,FALSE)))</f>
        <v/>
      </c>
      <c r="R2816" s="1"/>
      <c r="S2816" s="6" t="str">
        <f t="shared" si="217"/>
        <v/>
      </c>
      <c r="T2816" s="6" t="str">
        <f>IF($L2816="None","",IF(ISERROR(VLOOKUP($L2816,Info!$B$4:$B$266,1,FALSE)),"",VLOOKUP($L2816,Info!$B$4:$L$266,11,FALSE)))</f>
        <v/>
      </c>
      <c r="U2816" s="1"/>
      <c r="V2816" s="1"/>
      <c r="W2816" s="1"/>
      <c r="X2816" s="1" t="str">
        <f>IF($L2816="None","",IF(ISERROR(VLOOKUP($L2816,Info!$B$4:$B$266,1,FALSE)),"",IF(OR(W2816="Metallic Liquid Tight",W2816="Non-Metallic Liquid Tight",W2816="LSZH",W2816="Greenfield"),VLOOKUP($L2816,Info!$B$4:$L$266,7,FALSE),"N/A")))</f>
        <v/>
      </c>
      <c r="Y2816" s="1"/>
      <c r="Z2816" s="96" t="str">
        <f>IF($L2816="None","",IF(ISERROR(VLOOKUP($L2816,Info!$B$4:$B$266,1,FALSE)),"",VLOOKUP($L2816,Info!$B$4:$L$266,9,FALSE)))</f>
        <v/>
      </c>
      <c r="AA2816" s="96" t="str">
        <f>IF($L2816="None","",IF(ISERROR(VLOOKUP($L2816,Info!$B$4:$B$266,1,FALSE)),"",VLOOKUP($L2816,Info!$B$4:$L$266,8,FALSE)))</f>
        <v/>
      </c>
      <c r="AB2816" s="96" t="str">
        <f>IF($L2816="None","",IF(ISERROR(VLOOKUP($L2816,Info!$B$4:$B$266,1,FALSE)),"",VLOOKUP($L2816,Info!$B$4:$L$266,10,FALSE)))</f>
        <v/>
      </c>
      <c r="AC2816" s="1" t="str">
        <f>IF(W2816="SO Cable","Black,White",IF(O2816="","",IF(P2816="","",IF($J$12&lt;&gt;"ABC",IF(P2816&lt;="250",VLOOKUP(O2816,Info!$AZ$4:$BB$22,3,FALSE),VLOOKUP(O2816,Info!$AZ$23:$BB$39,3,FALSE)),IF(P2816&lt;="250",VLOOKUP(O2816,Info!$AO$4:$AQ$22,3,FALSE),VLOOKUP(O2816,Info!$AO$23:$AP$39,3,FALSE))))))</f>
        <v/>
      </c>
      <c r="AD2816" s="1"/>
      <c r="AE2816" s="1" t="str">
        <f>IF($L2816="None","",IF(ISERROR(VLOOKUP($L2816,Info!$B$4:$B$266,1,FALSE)),"",VLOOKUP($L2816,Info!$B$4:$L$266,4,FALSE)))</f>
        <v/>
      </c>
      <c r="AF2816" s="1" t="str">
        <f>IF($L2816="None","",IF(ISERROR(VLOOKUP($L2816,Info!$B$4:$B$266,1,FALSE)),"",VLOOKUP($L2816,Info!$B$4:$L$266,6,FALSE)))</f>
        <v/>
      </c>
      <c r="AG2816" s="1"/>
      <c r="AH2816" s="33" t="str" cm="1">
        <f t="array" ref="AH2816">IF(AND(L2816&lt;&gt;"",O2816&lt;&gt;"",R2816:S2816&lt;&gt;"",W2816:X2816&lt;&gt;"",Z2816:AA2816&lt;&gt;"",AC2816&lt;&gt;""),"Good","Bad")</f>
        <v>Bad</v>
      </c>
      <c r="AL2816" t="str" cm="1">
        <f t="array" ref="AL2816">IF(R2816&gt;0,_xlfn.IFS(COUNTIF($L$20:L2816,"&lt;&gt;")&lt;101,1,COUNTIF($L$20:L2816,"&lt;&gt;")&lt;201,2,COUNTIF($L$20:L2816,"&lt;&gt;")&lt;301,3,COUNTIF($L$20:L2816,"&lt;&gt;")&lt;401,4,COUNTIF($L$20:L2816,"&lt;&gt;")&lt;501,5,COUNTIF($L$20:L2816,"&lt;&gt;")&lt;601,6,COUNTIF($L$20:L2816,"&lt;&gt;")&lt;701,7,COUNTIF($L$20:L2816,"&lt;&gt;")&lt;801,8,COUNTIF($L$20:L2816,"&lt;&gt;")&lt;901,9,COUNTIF($L$20:L2816,"&lt;&gt;")&lt;1001,10,COUNTIF($L$20:L2816,"&lt;&gt;")&lt;1101,11,COUNTIF($L$20:L2816,"&lt;&gt;")&lt;1201,12,COUNTIF($L$20:L2816,"&lt;&gt;")&lt;1301,13,COUNTIF($L$20:L2816,"&lt;&gt;")&lt;1401,14,COUNTIF($L$20:L2816,"&lt;&gt;")&lt;1501,15,COUNTIF($L$20:L2816,"&lt;&gt;")&lt;1601,16,COUNTIF($L$20:L2816,"&lt;&gt;")&lt;1701,17,COUNTIF($L$20:L2816,"&lt;&gt;")&lt;1801,18,COUNTIF($L$20:L2816,"&lt;&gt;")&lt;1901,19,COUNTIF($L$20:L2816,"&lt;&gt;")&lt;2001,20,COUNTIF($L$20:L2816,"&lt;&gt;")&lt;2101,21,COUNTIF($L$20:L2816,"&lt;&gt;")&lt;2201,22,COUNTIF($L$20:L2816,"&lt;&gt;")&lt;2301,23,COUNTIF($L$20:L2816,"&lt;&gt;")&lt;2401,24,COUNTIF($L$20:L2816,"&lt;&gt;")&lt;2501,25,COUNTIF($L$20:L2816,"&lt;&gt;")&lt;2601,26,COUNTIF($L$20:L2816,"&lt;&gt;")&lt;2701,27,COUNTIF($L$20:L2816,"&lt;&gt;")&lt;2801,28,COUNTIF($L$20:L2816,"&lt;&gt;")&lt;2901,29,COUNTIF($L$20:L2816,"&lt;&gt;")&lt;3001,30),"")</f>
        <v/>
      </c>
      <c r="AM2816" t="str">
        <f t="shared" si="215"/>
        <v/>
      </c>
      <c r="AN2816" t="str">
        <f t="shared" si="219"/>
        <v/>
      </c>
      <c r="AP2816" t="str">
        <f t="shared" si="218"/>
        <v/>
      </c>
      <c r="AQ2816" t="str">
        <f>IF(AO2816="","",COUNTIFS(AM2816:$AM$3019,AO2816))</f>
        <v/>
      </c>
    </row>
    <row r="2817" spans="1:43" x14ac:dyDescent="0.25">
      <c r="A2817" s="6" t="str">
        <f>IF(COUNT($A$20:A2816)&lt;&gt;$B$4,IF(A2816="","",A2816+1),"")</f>
        <v/>
      </c>
      <c r="B2817" s="3"/>
      <c r="C2817" s="3"/>
      <c r="D2817" s="122"/>
      <c r="E2817" s="3"/>
      <c r="F2817" s="3"/>
      <c r="G2817" s="3"/>
      <c r="H2817" s="3"/>
      <c r="I2817" s="120"/>
      <c r="J2817" s="3"/>
      <c r="K2817" s="95" t="str" cm="1">
        <f t="array" ref="K2817">IF(OR($J$14 = "A",$J$14 = "B",$J$14 = "C"),IF(I2817="","",IF(LEN(I2817)&gt;2,_xlfn.IFS(ISNUMBER(SEARCH("_",I2817)),I2817,ISNUMBER(SEARCH(", ",I2817)),SUBSTITUTE(I2817,", ","_"),ISNUMBER(SEARCH("/ ",I2817)),SUBSTITUTE(I2817,"/ ","_"),ISNUMBER(SEARCH(",",I2817)),SUBSTITUTE(I2817,",","_"),ISNUMBER(SEARCH("/",I2817)),SUBSTITUTE(I2817,"/","_"),ISNUMBER(SEARCH("",I2817)),I2817),I2817)),IF(OR($J$14 = "J",$J$14 = "K"),"",IF(D2817="","",IF(LEN(D2817)&gt;2,_xlfn.IFS(ISNUMBER(SEARCH("_",D2817)),D2817,ISNUMBER(SEARCH(", ",D2817)),SUBSTITUTE(D2817,", ","_"),ISNUMBER(SEARCH("/ ",D2817)),SUBSTITUTE(D2817,"/ ","_"),ISNUMBER(SEARCH(",",D2817)),SUBSTITUTE(D2817,",","_"),ISNUMBER(SEARCH("/",D2817)),SUBSTITUTE(D2817,"/","_"),ISNUMBER(SEARCH("",D2817)),D2817),D2817))))</f>
        <v/>
      </c>
      <c r="L2817" s="1"/>
      <c r="M2817" s="1" t="str">
        <f t="shared" si="216"/>
        <v/>
      </c>
      <c r="N2817" s="94" t="str">
        <f>IF($L2817="None","",IF(ISERROR(VLOOKUP($L2817,Info!$B$4:$B$266,1,FALSE)),"",VLOOKUP($L2817,Info!$B$4:$L$266,5,FALSE)))</f>
        <v/>
      </c>
      <c r="O2817" s="94" t="str">
        <f>IF(K2817="","",IF(AND($J$12&lt;&gt;"ABC",N2817="3"),"BAC",IF(N2817="3","ABC",IF($J$12&lt;&gt;"ABC",IF($J$10="Standard",VLOOKUP(K2817,Info!$BE$4:$BF$481,2,FALSE),VLOOKUP(K2817,Info!$BI$4:$BJ$482,2,FALSE)),IF($J$10="Standard",VLOOKUP(K2817,Info!$AG$4:$AH$2994,2,FALSE),VLOOKUP(K2817,Info!$AK$4:$AL$2997,2,FALSE))))))</f>
        <v/>
      </c>
      <c r="P2817" s="94" t="str">
        <f>IF($L2817="None","",IF(ISERROR(VLOOKUP($L2817,Info!$B$4:$B$266,1,FALSE)),"",VLOOKUP($L2817,Info!$B$4:$L$266,3,FALSE)))</f>
        <v/>
      </c>
      <c r="Q2817" s="96" t="str">
        <f>IF($L2817="None","",IF(ISERROR(VLOOKUP($L2817,Info!$B$4:$B$266,1,FALSE)),"",VLOOKUP($L2817,Info!$B$4:$L$266,4,FALSE)))</f>
        <v/>
      </c>
      <c r="R2817" s="1"/>
      <c r="S2817" s="6" t="str">
        <f t="shared" si="217"/>
        <v/>
      </c>
      <c r="T2817" s="6" t="str">
        <f>IF($L2817="None","",IF(ISERROR(VLOOKUP($L2817,Info!$B$4:$B$266,1,FALSE)),"",VLOOKUP($L2817,Info!$B$4:$L$266,11,FALSE)))</f>
        <v/>
      </c>
      <c r="U2817" s="1"/>
      <c r="V2817" s="1"/>
      <c r="W2817" s="1"/>
      <c r="X2817" s="1" t="str">
        <f>IF($L2817="None","",IF(ISERROR(VLOOKUP($L2817,Info!$B$4:$B$266,1,FALSE)),"",IF(OR(W2817="Metallic Liquid Tight",W2817="Non-Metallic Liquid Tight",W2817="LSZH",W2817="Greenfield"),VLOOKUP($L2817,Info!$B$4:$L$266,7,FALSE),"N/A")))</f>
        <v/>
      </c>
      <c r="Y2817" s="1"/>
      <c r="Z2817" s="96" t="str">
        <f>IF($L2817="None","",IF(ISERROR(VLOOKUP($L2817,Info!$B$4:$B$266,1,FALSE)),"",VLOOKUP($L2817,Info!$B$4:$L$266,9,FALSE)))</f>
        <v/>
      </c>
      <c r="AA2817" s="96" t="str">
        <f>IF($L2817="None","",IF(ISERROR(VLOOKUP($L2817,Info!$B$4:$B$266,1,FALSE)),"",VLOOKUP($L2817,Info!$B$4:$L$266,8,FALSE)))</f>
        <v/>
      </c>
      <c r="AB2817" s="96" t="str">
        <f>IF($L2817="None","",IF(ISERROR(VLOOKUP($L2817,Info!$B$4:$B$266,1,FALSE)),"",VLOOKUP($L2817,Info!$B$4:$L$266,10,FALSE)))</f>
        <v/>
      </c>
      <c r="AC2817" s="1" t="str">
        <f>IF(W2817="SO Cable","Black,White",IF(O2817="","",IF(P2817="","",IF($J$12&lt;&gt;"ABC",IF(P2817&lt;="250",VLOOKUP(O2817,Info!$AZ$4:$BB$22,3,FALSE),VLOOKUP(O2817,Info!$AZ$23:$BB$39,3,FALSE)),IF(P2817&lt;="250",VLOOKUP(O2817,Info!$AO$4:$AQ$22,3,FALSE),VLOOKUP(O2817,Info!$AO$23:$AP$39,3,FALSE))))))</f>
        <v/>
      </c>
      <c r="AD2817" s="1"/>
      <c r="AE2817" s="1" t="str">
        <f>IF($L2817="None","",IF(ISERROR(VLOOKUP($L2817,Info!$B$4:$B$266,1,FALSE)),"",VLOOKUP($L2817,Info!$B$4:$L$266,4,FALSE)))</f>
        <v/>
      </c>
      <c r="AF2817" s="1" t="str">
        <f>IF($L2817="None","",IF(ISERROR(VLOOKUP($L2817,Info!$B$4:$B$266,1,FALSE)),"",VLOOKUP($L2817,Info!$B$4:$L$266,6,FALSE)))</f>
        <v/>
      </c>
      <c r="AG2817" s="1"/>
      <c r="AH2817" s="33" t="str" cm="1">
        <f t="array" ref="AH2817">IF(AND(L2817&lt;&gt;"",O2817&lt;&gt;"",R2817:S2817&lt;&gt;"",W2817:X2817&lt;&gt;"",Z2817:AA2817&lt;&gt;"",AC2817&lt;&gt;""),"Good","Bad")</f>
        <v>Bad</v>
      </c>
      <c r="AL2817" t="str" cm="1">
        <f t="array" ref="AL2817">IF(R2817&gt;0,_xlfn.IFS(COUNTIF($L$20:L2817,"&lt;&gt;")&lt;101,1,COUNTIF($L$20:L2817,"&lt;&gt;")&lt;201,2,COUNTIF($L$20:L2817,"&lt;&gt;")&lt;301,3,COUNTIF($L$20:L2817,"&lt;&gt;")&lt;401,4,COUNTIF($L$20:L2817,"&lt;&gt;")&lt;501,5,COUNTIF($L$20:L2817,"&lt;&gt;")&lt;601,6,COUNTIF($L$20:L2817,"&lt;&gt;")&lt;701,7,COUNTIF($L$20:L2817,"&lt;&gt;")&lt;801,8,COUNTIF($L$20:L2817,"&lt;&gt;")&lt;901,9,COUNTIF($L$20:L2817,"&lt;&gt;")&lt;1001,10,COUNTIF($L$20:L2817,"&lt;&gt;")&lt;1101,11,COUNTIF($L$20:L2817,"&lt;&gt;")&lt;1201,12,COUNTIF($L$20:L2817,"&lt;&gt;")&lt;1301,13,COUNTIF($L$20:L2817,"&lt;&gt;")&lt;1401,14,COUNTIF($L$20:L2817,"&lt;&gt;")&lt;1501,15,COUNTIF($L$20:L2817,"&lt;&gt;")&lt;1601,16,COUNTIF($L$20:L2817,"&lt;&gt;")&lt;1701,17,COUNTIF($L$20:L2817,"&lt;&gt;")&lt;1801,18,COUNTIF($L$20:L2817,"&lt;&gt;")&lt;1901,19,COUNTIF($L$20:L2817,"&lt;&gt;")&lt;2001,20,COUNTIF($L$20:L2817,"&lt;&gt;")&lt;2101,21,COUNTIF($L$20:L2817,"&lt;&gt;")&lt;2201,22,COUNTIF($L$20:L2817,"&lt;&gt;")&lt;2301,23,COUNTIF($L$20:L2817,"&lt;&gt;")&lt;2401,24,COUNTIF($L$20:L2817,"&lt;&gt;")&lt;2501,25,COUNTIF($L$20:L2817,"&lt;&gt;")&lt;2601,26,COUNTIF($L$20:L2817,"&lt;&gt;")&lt;2701,27,COUNTIF($L$20:L2817,"&lt;&gt;")&lt;2801,28,COUNTIF($L$20:L2817,"&lt;&gt;")&lt;2901,29,COUNTIF($L$20:L2817,"&lt;&gt;")&lt;3001,30),"")</f>
        <v/>
      </c>
      <c r="AM2817" t="str">
        <f t="shared" si="215"/>
        <v/>
      </c>
      <c r="AN2817" t="str">
        <f t="shared" si="219"/>
        <v/>
      </c>
      <c r="AP2817" t="str">
        <f t="shared" si="218"/>
        <v/>
      </c>
      <c r="AQ2817" t="str">
        <f>IF(AO2817="","",COUNTIFS(AM2817:$AM$3019,AO2817))</f>
        <v/>
      </c>
    </row>
    <row r="2818" spans="1:43" x14ac:dyDescent="0.25">
      <c r="A2818" s="6" t="str">
        <f>IF(COUNT($A$20:A2817)&lt;&gt;$B$4,IF(A2817="","",A2817+1),"")</f>
        <v/>
      </c>
      <c r="B2818" s="3"/>
      <c r="C2818" s="3"/>
      <c r="D2818" s="122"/>
      <c r="E2818" s="3"/>
      <c r="F2818" s="3"/>
      <c r="G2818" s="3"/>
      <c r="H2818" s="3"/>
      <c r="I2818" s="120"/>
      <c r="J2818" s="3"/>
      <c r="K2818" s="95" t="str" cm="1">
        <f t="array" ref="K2818">IF(OR($J$14 = "A",$J$14 = "B",$J$14 = "C"),IF(I2818="","",IF(LEN(I2818)&gt;2,_xlfn.IFS(ISNUMBER(SEARCH("_",I2818)),I2818,ISNUMBER(SEARCH(", ",I2818)),SUBSTITUTE(I2818,", ","_"),ISNUMBER(SEARCH("/ ",I2818)),SUBSTITUTE(I2818,"/ ","_"),ISNUMBER(SEARCH(",",I2818)),SUBSTITUTE(I2818,",","_"),ISNUMBER(SEARCH("/",I2818)),SUBSTITUTE(I2818,"/","_"),ISNUMBER(SEARCH("",I2818)),I2818),I2818)),IF(OR($J$14 = "J",$J$14 = "K"),"",IF(D2818="","",IF(LEN(D2818)&gt;2,_xlfn.IFS(ISNUMBER(SEARCH("_",D2818)),D2818,ISNUMBER(SEARCH(", ",D2818)),SUBSTITUTE(D2818,", ","_"),ISNUMBER(SEARCH("/ ",D2818)),SUBSTITUTE(D2818,"/ ","_"),ISNUMBER(SEARCH(",",D2818)),SUBSTITUTE(D2818,",","_"),ISNUMBER(SEARCH("/",D2818)),SUBSTITUTE(D2818,"/","_"),ISNUMBER(SEARCH("",D2818)),D2818),D2818))))</f>
        <v/>
      </c>
      <c r="L2818" s="1"/>
      <c r="M2818" s="1" t="str">
        <f t="shared" si="216"/>
        <v/>
      </c>
      <c r="N2818" s="94" t="str">
        <f>IF($L2818="None","",IF(ISERROR(VLOOKUP($L2818,Info!$B$4:$B$266,1,FALSE)),"",VLOOKUP($L2818,Info!$B$4:$L$266,5,FALSE)))</f>
        <v/>
      </c>
      <c r="O2818" s="94" t="str">
        <f>IF(K2818="","",IF(AND($J$12&lt;&gt;"ABC",N2818="3"),"BAC",IF(N2818="3","ABC",IF($J$12&lt;&gt;"ABC",IF($J$10="Standard",VLOOKUP(K2818,Info!$BE$4:$BF$481,2,FALSE),VLOOKUP(K2818,Info!$BI$4:$BJ$482,2,FALSE)),IF($J$10="Standard",VLOOKUP(K2818,Info!$AG$4:$AH$2994,2,FALSE),VLOOKUP(K2818,Info!$AK$4:$AL$2997,2,FALSE))))))</f>
        <v/>
      </c>
      <c r="P2818" s="94" t="str">
        <f>IF($L2818="None","",IF(ISERROR(VLOOKUP($L2818,Info!$B$4:$B$266,1,FALSE)),"",VLOOKUP($L2818,Info!$B$4:$L$266,3,FALSE)))</f>
        <v/>
      </c>
      <c r="Q2818" s="96" t="str">
        <f>IF($L2818="None","",IF(ISERROR(VLOOKUP($L2818,Info!$B$4:$B$266,1,FALSE)),"",VLOOKUP($L2818,Info!$B$4:$L$266,4,FALSE)))</f>
        <v/>
      </c>
      <c r="R2818" s="1"/>
      <c r="S2818" s="6" t="str">
        <f t="shared" si="217"/>
        <v/>
      </c>
      <c r="T2818" s="6" t="str">
        <f>IF($L2818="None","",IF(ISERROR(VLOOKUP($L2818,Info!$B$4:$B$266,1,FALSE)),"",VLOOKUP($L2818,Info!$B$4:$L$266,11,FALSE)))</f>
        <v/>
      </c>
      <c r="U2818" s="1"/>
      <c r="V2818" s="1"/>
      <c r="W2818" s="1"/>
      <c r="X2818" s="1" t="str">
        <f>IF($L2818="None","",IF(ISERROR(VLOOKUP($L2818,Info!$B$4:$B$266,1,FALSE)),"",IF(OR(W2818="Metallic Liquid Tight",W2818="Non-Metallic Liquid Tight",W2818="LSZH",W2818="Greenfield"),VLOOKUP($L2818,Info!$B$4:$L$266,7,FALSE),"N/A")))</f>
        <v/>
      </c>
      <c r="Y2818" s="1"/>
      <c r="Z2818" s="96" t="str">
        <f>IF($L2818="None","",IF(ISERROR(VLOOKUP($L2818,Info!$B$4:$B$266,1,FALSE)),"",VLOOKUP($L2818,Info!$B$4:$L$266,9,FALSE)))</f>
        <v/>
      </c>
      <c r="AA2818" s="96" t="str">
        <f>IF($L2818="None","",IF(ISERROR(VLOOKUP($L2818,Info!$B$4:$B$266,1,FALSE)),"",VLOOKUP($L2818,Info!$B$4:$L$266,8,FALSE)))</f>
        <v/>
      </c>
      <c r="AB2818" s="96" t="str">
        <f>IF($L2818="None","",IF(ISERROR(VLOOKUP($L2818,Info!$B$4:$B$266,1,FALSE)),"",VLOOKUP($L2818,Info!$B$4:$L$266,10,FALSE)))</f>
        <v/>
      </c>
      <c r="AC2818" s="1" t="str">
        <f>IF(W2818="SO Cable","Black,White",IF(O2818="","",IF(P2818="","",IF($J$12&lt;&gt;"ABC",IF(P2818&lt;="250",VLOOKUP(O2818,Info!$AZ$4:$BB$22,3,FALSE),VLOOKUP(O2818,Info!$AZ$23:$BB$39,3,FALSE)),IF(P2818&lt;="250",VLOOKUP(O2818,Info!$AO$4:$AQ$22,3,FALSE),VLOOKUP(O2818,Info!$AO$23:$AP$39,3,FALSE))))))</f>
        <v/>
      </c>
      <c r="AD2818" s="1"/>
      <c r="AE2818" s="1" t="str">
        <f>IF($L2818="None","",IF(ISERROR(VLOOKUP($L2818,Info!$B$4:$B$266,1,FALSE)),"",VLOOKUP($L2818,Info!$B$4:$L$266,4,FALSE)))</f>
        <v/>
      </c>
      <c r="AF2818" s="1" t="str">
        <f>IF($L2818="None","",IF(ISERROR(VLOOKUP($L2818,Info!$B$4:$B$266,1,FALSE)),"",VLOOKUP($L2818,Info!$B$4:$L$266,6,FALSE)))</f>
        <v/>
      </c>
      <c r="AG2818" s="1"/>
      <c r="AH2818" s="33" t="str" cm="1">
        <f t="array" ref="AH2818">IF(AND(L2818&lt;&gt;"",O2818&lt;&gt;"",R2818:S2818&lt;&gt;"",W2818:X2818&lt;&gt;"",Z2818:AA2818&lt;&gt;"",AC2818&lt;&gt;""),"Good","Bad")</f>
        <v>Bad</v>
      </c>
      <c r="AL2818" t="str" cm="1">
        <f t="array" ref="AL2818">IF(R2818&gt;0,_xlfn.IFS(COUNTIF($L$20:L2818,"&lt;&gt;")&lt;101,1,COUNTIF($L$20:L2818,"&lt;&gt;")&lt;201,2,COUNTIF($L$20:L2818,"&lt;&gt;")&lt;301,3,COUNTIF($L$20:L2818,"&lt;&gt;")&lt;401,4,COUNTIF($L$20:L2818,"&lt;&gt;")&lt;501,5,COUNTIF($L$20:L2818,"&lt;&gt;")&lt;601,6,COUNTIF($L$20:L2818,"&lt;&gt;")&lt;701,7,COUNTIF($L$20:L2818,"&lt;&gt;")&lt;801,8,COUNTIF($L$20:L2818,"&lt;&gt;")&lt;901,9,COUNTIF($L$20:L2818,"&lt;&gt;")&lt;1001,10,COUNTIF($L$20:L2818,"&lt;&gt;")&lt;1101,11,COUNTIF($L$20:L2818,"&lt;&gt;")&lt;1201,12,COUNTIF($L$20:L2818,"&lt;&gt;")&lt;1301,13,COUNTIF($L$20:L2818,"&lt;&gt;")&lt;1401,14,COUNTIF($L$20:L2818,"&lt;&gt;")&lt;1501,15,COUNTIF($L$20:L2818,"&lt;&gt;")&lt;1601,16,COUNTIF($L$20:L2818,"&lt;&gt;")&lt;1701,17,COUNTIF($L$20:L2818,"&lt;&gt;")&lt;1801,18,COUNTIF($L$20:L2818,"&lt;&gt;")&lt;1901,19,COUNTIF($L$20:L2818,"&lt;&gt;")&lt;2001,20,COUNTIF($L$20:L2818,"&lt;&gt;")&lt;2101,21,COUNTIF($L$20:L2818,"&lt;&gt;")&lt;2201,22,COUNTIF($L$20:L2818,"&lt;&gt;")&lt;2301,23,COUNTIF($L$20:L2818,"&lt;&gt;")&lt;2401,24,COUNTIF($L$20:L2818,"&lt;&gt;")&lt;2501,25,COUNTIF($L$20:L2818,"&lt;&gt;")&lt;2601,26,COUNTIF($L$20:L2818,"&lt;&gt;")&lt;2701,27,COUNTIF($L$20:L2818,"&lt;&gt;")&lt;2801,28,COUNTIF($L$20:L2818,"&lt;&gt;")&lt;2901,29,COUNTIF($L$20:L2818,"&lt;&gt;")&lt;3001,30),"")</f>
        <v/>
      </c>
      <c r="AM2818" t="str">
        <f t="shared" si="215"/>
        <v/>
      </c>
      <c r="AN2818" t="str">
        <f t="shared" si="219"/>
        <v/>
      </c>
      <c r="AP2818" t="str">
        <f t="shared" si="218"/>
        <v/>
      </c>
      <c r="AQ2818" t="str">
        <f>IF(AO2818="","",COUNTIFS(AM2818:$AM$3019,AO2818))</f>
        <v/>
      </c>
    </row>
    <row r="2819" spans="1:43" x14ac:dyDescent="0.25">
      <c r="A2819" s="6" t="str">
        <f>IF(COUNT($A$20:A2818)&lt;&gt;$B$4,IF(A2818="","",A2818+1),"")</f>
        <v/>
      </c>
      <c r="B2819" s="3"/>
      <c r="C2819" s="3"/>
      <c r="D2819" s="122"/>
      <c r="E2819" s="3"/>
      <c r="F2819" s="3"/>
      <c r="G2819" s="3"/>
      <c r="H2819" s="3"/>
      <c r="I2819" s="120"/>
      <c r="J2819" s="3"/>
      <c r="K2819" s="95" t="str" cm="1">
        <f t="array" ref="K2819">IF(OR($J$14 = "A",$J$14 = "B",$J$14 = "C"),IF(I2819="","",IF(LEN(I2819)&gt;2,_xlfn.IFS(ISNUMBER(SEARCH("_",I2819)),I2819,ISNUMBER(SEARCH(", ",I2819)),SUBSTITUTE(I2819,", ","_"),ISNUMBER(SEARCH("/ ",I2819)),SUBSTITUTE(I2819,"/ ","_"),ISNUMBER(SEARCH(",",I2819)),SUBSTITUTE(I2819,",","_"),ISNUMBER(SEARCH("/",I2819)),SUBSTITUTE(I2819,"/","_"),ISNUMBER(SEARCH("",I2819)),I2819),I2819)),IF(OR($J$14 = "J",$J$14 = "K"),"",IF(D2819="","",IF(LEN(D2819)&gt;2,_xlfn.IFS(ISNUMBER(SEARCH("_",D2819)),D2819,ISNUMBER(SEARCH(", ",D2819)),SUBSTITUTE(D2819,", ","_"),ISNUMBER(SEARCH("/ ",D2819)),SUBSTITUTE(D2819,"/ ","_"),ISNUMBER(SEARCH(",",D2819)),SUBSTITUTE(D2819,",","_"),ISNUMBER(SEARCH("/",D2819)),SUBSTITUTE(D2819,"/","_"),ISNUMBER(SEARCH("",D2819)),D2819),D2819))))</f>
        <v/>
      </c>
      <c r="L2819" s="1"/>
      <c r="M2819" s="1" t="str">
        <f t="shared" si="216"/>
        <v/>
      </c>
      <c r="N2819" s="94" t="str">
        <f>IF($L2819="None","",IF(ISERROR(VLOOKUP($L2819,Info!$B$4:$B$266,1,FALSE)),"",VLOOKUP($L2819,Info!$B$4:$L$266,5,FALSE)))</f>
        <v/>
      </c>
      <c r="O2819" s="94" t="str">
        <f>IF(K2819="","",IF(AND($J$12&lt;&gt;"ABC",N2819="3"),"BAC",IF(N2819="3","ABC",IF($J$12&lt;&gt;"ABC",IF($J$10="Standard",VLOOKUP(K2819,Info!$BE$4:$BF$481,2,FALSE),VLOOKUP(K2819,Info!$BI$4:$BJ$482,2,FALSE)),IF($J$10="Standard",VLOOKUP(K2819,Info!$AG$4:$AH$2994,2,FALSE),VLOOKUP(K2819,Info!$AK$4:$AL$2997,2,FALSE))))))</f>
        <v/>
      </c>
      <c r="P2819" s="94" t="str">
        <f>IF($L2819="None","",IF(ISERROR(VLOOKUP($L2819,Info!$B$4:$B$266,1,FALSE)),"",VLOOKUP($L2819,Info!$B$4:$L$266,3,FALSE)))</f>
        <v/>
      </c>
      <c r="Q2819" s="96" t="str">
        <f>IF($L2819="None","",IF(ISERROR(VLOOKUP($L2819,Info!$B$4:$B$266,1,FALSE)),"",VLOOKUP($L2819,Info!$B$4:$L$266,4,FALSE)))</f>
        <v/>
      </c>
      <c r="R2819" s="1"/>
      <c r="S2819" s="6" t="str">
        <f t="shared" si="217"/>
        <v/>
      </c>
      <c r="T2819" s="6" t="str">
        <f>IF($L2819="None","",IF(ISERROR(VLOOKUP($L2819,Info!$B$4:$B$266,1,FALSE)),"",VLOOKUP($L2819,Info!$B$4:$L$266,11,FALSE)))</f>
        <v/>
      </c>
      <c r="U2819" s="1"/>
      <c r="V2819" s="1"/>
      <c r="W2819" s="1"/>
      <c r="X2819" s="1" t="str">
        <f>IF($L2819="None","",IF(ISERROR(VLOOKUP($L2819,Info!$B$4:$B$266,1,FALSE)),"",IF(OR(W2819="Metallic Liquid Tight",W2819="Non-Metallic Liquid Tight",W2819="LSZH",W2819="Greenfield"),VLOOKUP($L2819,Info!$B$4:$L$266,7,FALSE),"N/A")))</f>
        <v/>
      </c>
      <c r="Y2819" s="1"/>
      <c r="Z2819" s="96" t="str">
        <f>IF($L2819="None","",IF(ISERROR(VLOOKUP($L2819,Info!$B$4:$B$266,1,FALSE)),"",VLOOKUP($L2819,Info!$B$4:$L$266,9,FALSE)))</f>
        <v/>
      </c>
      <c r="AA2819" s="96" t="str">
        <f>IF($L2819="None","",IF(ISERROR(VLOOKUP($L2819,Info!$B$4:$B$266,1,FALSE)),"",VLOOKUP($L2819,Info!$B$4:$L$266,8,FALSE)))</f>
        <v/>
      </c>
      <c r="AB2819" s="96" t="str">
        <f>IF($L2819="None","",IF(ISERROR(VLOOKUP($L2819,Info!$B$4:$B$266,1,FALSE)),"",VLOOKUP($L2819,Info!$B$4:$L$266,10,FALSE)))</f>
        <v/>
      </c>
      <c r="AC2819" s="1" t="str">
        <f>IF(W2819="SO Cable","Black,White",IF(O2819="","",IF(P2819="","",IF($J$12&lt;&gt;"ABC",IF(P2819&lt;="250",VLOOKUP(O2819,Info!$AZ$4:$BB$22,3,FALSE),VLOOKUP(O2819,Info!$AZ$23:$BB$39,3,FALSE)),IF(P2819&lt;="250",VLOOKUP(O2819,Info!$AO$4:$AQ$22,3,FALSE),VLOOKUP(O2819,Info!$AO$23:$AP$39,3,FALSE))))))</f>
        <v/>
      </c>
      <c r="AD2819" s="1"/>
      <c r="AE2819" s="1" t="str">
        <f>IF($L2819="None","",IF(ISERROR(VLOOKUP($L2819,Info!$B$4:$B$266,1,FALSE)),"",VLOOKUP($L2819,Info!$B$4:$L$266,4,FALSE)))</f>
        <v/>
      </c>
      <c r="AF2819" s="1" t="str">
        <f>IF($L2819="None","",IF(ISERROR(VLOOKUP($L2819,Info!$B$4:$B$266,1,FALSE)),"",VLOOKUP($L2819,Info!$B$4:$L$266,6,FALSE)))</f>
        <v/>
      </c>
      <c r="AG2819" s="1"/>
      <c r="AH2819" s="33" t="str" cm="1">
        <f t="array" ref="AH2819">IF(AND(L2819&lt;&gt;"",O2819&lt;&gt;"",R2819:S2819&lt;&gt;"",W2819:X2819&lt;&gt;"",Z2819:AA2819&lt;&gt;"",AC2819&lt;&gt;""),"Good","Bad")</f>
        <v>Bad</v>
      </c>
      <c r="AL2819" t="str" cm="1">
        <f t="array" ref="AL2819">IF(R2819&gt;0,_xlfn.IFS(COUNTIF($L$20:L2819,"&lt;&gt;")&lt;101,1,COUNTIF($L$20:L2819,"&lt;&gt;")&lt;201,2,COUNTIF($L$20:L2819,"&lt;&gt;")&lt;301,3,COUNTIF($L$20:L2819,"&lt;&gt;")&lt;401,4,COUNTIF($L$20:L2819,"&lt;&gt;")&lt;501,5,COUNTIF($L$20:L2819,"&lt;&gt;")&lt;601,6,COUNTIF($L$20:L2819,"&lt;&gt;")&lt;701,7,COUNTIF($L$20:L2819,"&lt;&gt;")&lt;801,8,COUNTIF($L$20:L2819,"&lt;&gt;")&lt;901,9,COUNTIF($L$20:L2819,"&lt;&gt;")&lt;1001,10,COUNTIF($L$20:L2819,"&lt;&gt;")&lt;1101,11,COUNTIF($L$20:L2819,"&lt;&gt;")&lt;1201,12,COUNTIF($L$20:L2819,"&lt;&gt;")&lt;1301,13,COUNTIF($L$20:L2819,"&lt;&gt;")&lt;1401,14,COUNTIF($L$20:L2819,"&lt;&gt;")&lt;1501,15,COUNTIF($L$20:L2819,"&lt;&gt;")&lt;1601,16,COUNTIF($L$20:L2819,"&lt;&gt;")&lt;1701,17,COUNTIF($L$20:L2819,"&lt;&gt;")&lt;1801,18,COUNTIF($L$20:L2819,"&lt;&gt;")&lt;1901,19,COUNTIF($L$20:L2819,"&lt;&gt;")&lt;2001,20,COUNTIF($L$20:L2819,"&lt;&gt;")&lt;2101,21,COUNTIF($L$20:L2819,"&lt;&gt;")&lt;2201,22,COUNTIF($L$20:L2819,"&lt;&gt;")&lt;2301,23,COUNTIF($L$20:L2819,"&lt;&gt;")&lt;2401,24,COUNTIF($L$20:L2819,"&lt;&gt;")&lt;2501,25,COUNTIF($L$20:L2819,"&lt;&gt;")&lt;2601,26,COUNTIF($L$20:L2819,"&lt;&gt;")&lt;2701,27,COUNTIF($L$20:L2819,"&lt;&gt;")&lt;2801,28,COUNTIF($L$20:L2819,"&lt;&gt;")&lt;2901,29,COUNTIF($L$20:L2819,"&lt;&gt;")&lt;3001,30),"")</f>
        <v/>
      </c>
      <c r="AM2819" t="str">
        <f t="shared" si="215"/>
        <v/>
      </c>
      <c r="AN2819" t="str">
        <f t="shared" si="219"/>
        <v/>
      </c>
      <c r="AP2819" t="str">
        <f t="shared" si="218"/>
        <v/>
      </c>
      <c r="AQ2819" t="str">
        <f>IF(AO2819="","",COUNTIFS(AM2819:$AM$3019,AO2819))</f>
        <v/>
      </c>
    </row>
    <row r="2820" spans="1:43" x14ac:dyDescent="0.25">
      <c r="A2820" s="6" t="str">
        <f>IF(COUNT($A$20:A2819)&lt;&gt;$B$4,IF(A2819="","",A2819+1),"")</f>
        <v/>
      </c>
      <c r="B2820" s="3"/>
      <c r="C2820" s="3"/>
      <c r="D2820" s="122"/>
      <c r="E2820" s="3"/>
      <c r="F2820" s="3"/>
      <c r="G2820" s="3"/>
      <c r="H2820" s="3"/>
      <c r="I2820" s="120"/>
      <c r="J2820" s="3"/>
      <c r="K2820" s="95" t="str" cm="1">
        <f t="array" ref="K2820">IF(OR($J$14 = "A",$J$14 = "B",$J$14 = "C"),IF(I2820="","",IF(LEN(I2820)&gt;2,_xlfn.IFS(ISNUMBER(SEARCH("_",I2820)),I2820,ISNUMBER(SEARCH(", ",I2820)),SUBSTITUTE(I2820,", ","_"),ISNUMBER(SEARCH("/ ",I2820)),SUBSTITUTE(I2820,"/ ","_"),ISNUMBER(SEARCH(",",I2820)),SUBSTITUTE(I2820,",","_"),ISNUMBER(SEARCH("/",I2820)),SUBSTITUTE(I2820,"/","_"),ISNUMBER(SEARCH("",I2820)),I2820),I2820)),IF(OR($J$14 = "J",$J$14 = "K"),"",IF(D2820="","",IF(LEN(D2820)&gt;2,_xlfn.IFS(ISNUMBER(SEARCH("_",D2820)),D2820,ISNUMBER(SEARCH(", ",D2820)),SUBSTITUTE(D2820,", ","_"),ISNUMBER(SEARCH("/ ",D2820)),SUBSTITUTE(D2820,"/ ","_"),ISNUMBER(SEARCH(",",D2820)),SUBSTITUTE(D2820,",","_"),ISNUMBER(SEARCH("/",D2820)),SUBSTITUTE(D2820,"/","_"),ISNUMBER(SEARCH("",D2820)),D2820),D2820))))</f>
        <v/>
      </c>
      <c r="L2820" s="1"/>
      <c r="M2820" s="1" t="str">
        <f t="shared" si="216"/>
        <v/>
      </c>
      <c r="N2820" s="94" t="str">
        <f>IF($L2820="None","",IF(ISERROR(VLOOKUP($L2820,Info!$B$4:$B$266,1,FALSE)),"",VLOOKUP($L2820,Info!$B$4:$L$266,5,FALSE)))</f>
        <v/>
      </c>
      <c r="O2820" s="94" t="str">
        <f>IF(K2820="","",IF(AND($J$12&lt;&gt;"ABC",N2820="3"),"BAC",IF(N2820="3","ABC",IF($J$12&lt;&gt;"ABC",IF($J$10="Standard",VLOOKUP(K2820,Info!$BE$4:$BF$481,2,FALSE),VLOOKUP(K2820,Info!$BI$4:$BJ$482,2,FALSE)),IF($J$10="Standard",VLOOKUP(K2820,Info!$AG$4:$AH$2994,2,FALSE),VLOOKUP(K2820,Info!$AK$4:$AL$2997,2,FALSE))))))</f>
        <v/>
      </c>
      <c r="P2820" s="94" t="str">
        <f>IF($L2820="None","",IF(ISERROR(VLOOKUP($L2820,Info!$B$4:$B$266,1,FALSE)),"",VLOOKUP($L2820,Info!$B$4:$L$266,3,FALSE)))</f>
        <v/>
      </c>
      <c r="Q2820" s="96" t="str">
        <f>IF($L2820="None","",IF(ISERROR(VLOOKUP($L2820,Info!$B$4:$B$266,1,FALSE)),"",VLOOKUP($L2820,Info!$B$4:$L$266,4,FALSE)))</f>
        <v/>
      </c>
      <c r="R2820" s="1"/>
      <c r="S2820" s="6" t="str">
        <f t="shared" si="217"/>
        <v/>
      </c>
      <c r="T2820" s="6" t="str">
        <f>IF($L2820="None","",IF(ISERROR(VLOOKUP($L2820,Info!$B$4:$B$266,1,FALSE)),"",VLOOKUP($L2820,Info!$B$4:$L$266,11,FALSE)))</f>
        <v/>
      </c>
      <c r="U2820" s="1"/>
      <c r="V2820" s="1"/>
      <c r="W2820" s="1"/>
      <c r="X2820" s="1" t="str">
        <f>IF($L2820="None","",IF(ISERROR(VLOOKUP($L2820,Info!$B$4:$B$266,1,FALSE)),"",IF(OR(W2820="Metallic Liquid Tight",W2820="Non-Metallic Liquid Tight",W2820="LSZH",W2820="Greenfield"),VLOOKUP($L2820,Info!$B$4:$L$266,7,FALSE),"N/A")))</f>
        <v/>
      </c>
      <c r="Y2820" s="1"/>
      <c r="Z2820" s="96" t="str">
        <f>IF($L2820="None","",IF(ISERROR(VLOOKUP($L2820,Info!$B$4:$B$266,1,FALSE)),"",VLOOKUP($L2820,Info!$B$4:$L$266,9,FALSE)))</f>
        <v/>
      </c>
      <c r="AA2820" s="96" t="str">
        <f>IF($L2820="None","",IF(ISERROR(VLOOKUP($L2820,Info!$B$4:$B$266,1,FALSE)),"",VLOOKUP($L2820,Info!$B$4:$L$266,8,FALSE)))</f>
        <v/>
      </c>
      <c r="AB2820" s="96" t="str">
        <f>IF($L2820="None","",IF(ISERROR(VLOOKUP($L2820,Info!$B$4:$B$266,1,FALSE)),"",VLOOKUP($L2820,Info!$B$4:$L$266,10,FALSE)))</f>
        <v/>
      </c>
      <c r="AC2820" s="1" t="str">
        <f>IF(W2820="SO Cable","Black,White",IF(O2820="","",IF(P2820="","",IF($J$12&lt;&gt;"ABC",IF(P2820&lt;="250",VLOOKUP(O2820,Info!$AZ$4:$BB$22,3,FALSE),VLOOKUP(O2820,Info!$AZ$23:$BB$39,3,FALSE)),IF(P2820&lt;="250",VLOOKUP(O2820,Info!$AO$4:$AQ$22,3,FALSE),VLOOKUP(O2820,Info!$AO$23:$AP$39,3,FALSE))))))</f>
        <v/>
      </c>
      <c r="AD2820" s="1"/>
      <c r="AE2820" s="1" t="str">
        <f>IF($L2820="None","",IF(ISERROR(VLOOKUP($L2820,Info!$B$4:$B$266,1,FALSE)),"",VLOOKUP($L2820,Info!$B$4:$L$266,4,FALSE)))</f>
        <v/>
      </c>
      <c r="AF2820" s="1" t="str">
        <f>IF($L2820="None","",IF(ISERROR(VLOOKUP($L2820,Info!$B$4:$B$266,1,FALSE)),"",VLOOKUP($L2820,Info!$B$4:$L$266,6,FALSE)))</f>
        <v/>
      </c>
      <c r="AG2820" s="1"/>
      <c r="AH2820" s="33" t="str" cm="1">
        <f t="array" ref="AH2820">IF(AND(L2820&lt;&gt;"",O2820&lt;&gt;"",R2820:S2820&lt;&gt;"",W2820:X2820&lt;&gt;"",Z2820:AA2820&lt;&gt;"",AC2820&lt;&gt;""),"Good","Bad")</f>
        <v>Bad</v>
      </c>
      <c r="AL2820" t="str" cm="1">
        <f t="array" ref="AL2820">IF(R2820&gt;0,_xlfn.IFS(COUNTIF($L$20:L2820,"&lt;&gt;")&lt;101,1,COUNTIF($L$20:L2820,"&lt;&gt;")&lt;201,2,COUNTIF($L$20:L2820,"&lt;&gt;")&lt;301,3,COUNTIF($L$20:L2820,"&lt;&gt;")&lt;401,4,COUNTIF($L$20:L2820,"&lt;&gt;")&lt;501,5,COUNTIF($L$20:L2820,"&lt;&gt;")&lt;601,6,COUNTIF($L$20:L2820,"&lt;&gt;")&lt;701,7,COUNTIF($L$20:L2820,"&lt;&gt;")&lt;801,8,COUNTIF($L$20:L2820,"&lt;&gt;")&lt;901,9,COUNTIF($L$20:L2820,"&lt;&gt;")&lt;1001,10,COUNTIF($L$20:L2820,"&lt;&gt;")&lt;1101,11,COUNTIF($L$20:L2820,"&lt;&gt;")&lt;1201,12,COUNTIF($L$20:L2820,"&lt;&gt;")&lt;1301,13,COUNTIF($L$20:L2820,"&lt;&gt;")&lt;1401,14,COUNTIF($L$20:L2820,"&lt;&gt;")&lt;1501,15,COUNTIF($L$20:L2820,"&lt;&gt;")&lt;1601,16,COUNTIF($L$20:L2820,"&lt;&gt;")&lt;1701,17,COUNTIF($L$20:L2820,"&lt;&gt;")&lt;1801,18,COUNTIF($L$20:L2820,"&lt;&gt;")&lt;1901,19,COUNTIF($L$20:L2820,"&lt;&gt;")&lt;2001,20,COUNTIF($L$20:L2820,"&lt;&gt;")&lt;2101,21,COUNTIF($L$20:L2820,"&lt;&gt;")&lt;2201,22,COUNTIF($L$20:L2820,"&lt;&gt;")&lt;2301,23,COUNTIF($L$20:L2820,"&lt;&gt;")&lt;2401,24,COUNTIF($L$20:L2820,"&lt;&gt;")&lt;2501,25,COUNTIF($L$20:L2820,"&lt;&gt;")&lt;2601,26,COUNTIF($L$20:L2820,"&lt;&gt;")&lt;2701,27,COUNTIF($L$20:L2820,"&lt;&gt;")&lt;2801,28,COUNTIF($L$20:L2820,"&lt;&gt;")&lt;2901,29,COUNTIF($L$20:L2820,"&lt;&gt;")&lt;3001,30),"")</f>
        <v/>
      </c>
      <c r="AM2820" t="str">
        <f t="shared" si="215"/>
        <v/>
      </c>
      <c r="AN2820" t="str">
        <f t="shared" si="219"/>
        <v/>
      </c>
      <c r="AP2820" t="str">
        <f t="shared" si="218"/>
        <v/>
      </c>
      <c r="AQ2820" t="str">
        <f>IF(AO2820="","",COUNTIFS(AM2820:$AM$3019,AO2820))</f>
        <v/>
      </c>
    </row>
    <row r="2821" spans="1:43" x14ac:dyDescent="0.25">
      <c r="A2821" s="6" t="str">
        <f>IF(COUNT($A$20:A2820)&lt;&gt;$B$4,IF(A2820="","",A2820+1),"")</f>
        <v/>
      </c>
      <c r="B2821" s="3"/>
      <c r="C2821" s="3"/>
      <c r="D2821" s="122"/>
      <c r="E2821" s="3"/>
      <c r="F2821" s="3"/>
      <c r="G2821" s="3"/>
      <c r="H2821" s="3"/>
      <c r="I2821" s="120"/>
      <c r="J2821" s="3"/>
      <c r="K2821" s="95" t="str" cm="1">
        <f t="array" ref="K2821">IF(OR($J$14 = "A",$J$14 = "B",$J$14 = "C"),IF(I2821="","",IF(LEN(I2821)&gt;2,_xlfn.IFS(ISNUMBER(SEARCH("_",I2821)),I2821,ISNUMBER(SEARCH(", ",I2821)),SUBSTITUTE(I2821,", ","_"),ISNUMBER(SEARCH("/ ",I2821)),SUBSTITUTE(I2821,"/ ","_"),ISNUMBER(SEARCH(",",I2821)),SUBSTITUTE(I2821,",","_"),ISNUMBER(SEARCH("/",I2821)),SUBSTITUTE(I2821,"/","_"),ISNUMBER(SEARCH("",I2821)),I2821),I2821)),IF(OR($J$14 = "J",$J$14 = "K"),"",IF(D2821="","",IF(LEN(D2821)&gt;2,_xlfn.IFS(ISNUMBER(SEARCH("_",D2821)),D2821,ISNUMBER(SEARCH(", ",D2821)),SUBSTITUTE(D2821,", ","_"),ISNUMBER(SEARCH("/ ",D2821)),SUBSTITUTE(D2821,"/ ","_"),ISNUMBER(SEARCH(",",D2821)),SUBSTITUTE(D2821,",","_"),ISNUMBER(SEARCH("/",D2821)),SUBSTITUTE(D2821,"/","_"),ISNUMBER(SEARCH("",D2821)),D2821),D2821))))</f>
        <v/>
      </c>
      <c r="L2821" s="1"/>
      <c r="M2821" s="1" t="str">
        <f t="shared" si="216"/>
        <v/>
      </c>
      <c r="N2821" s="94" t="str">
        <f>IF($L2821="None","",IF(ISERROR(VLOOKUP($L2821,Info!$B$4:$B$266,1,FALSE)),"",VLOOKUP($L2821,Info!$B$4:$L$266,5,FALSE)))</f>
        <v/>
      </c>
      <c r="O2821" s="94" t="str">
        <f>IF(K2821="","",IF(AND($J$12&lt;&gt;"ABC",N2821="3"),"BAC",IF(N2821="3","ABC",IF($J$12&lt;&gt;"ABC",IF($J$10="Standard",VLOOKUP(K2821,Info!$BE$4:$BF$481,2,FALSE),VLOOKUP(K2821,Info!$BI$4:$BJ$482,2,FALSE)),IF($J$10="Standard",VLOOKUP(K2821,Info!$AG$4:$AH$2994,2,FALSE),VLOOKUP(K2821,Info!$AK$4:$AL$2997,2,FALSE))))))</f>
        <v/>
      </c>
      <c r="P2821" s="94" t="str">
        <f>IF($L2821="None","",IF(ISERROR(VLOOKUP($L2821,Info!$B$4:$B$266,1,FALSE)),"",VLOOKUP($L2821,Info!$B$4:$L$266,3,FALSE)))</f>
        <v/>
      </c>
      <c r="Q2821" s="96" t="str">
        <f>IF($L2821="None","",IF(ISERROR(VLOOKUP($L2821,Info!$B$4:$B$266,1,FALSE)),"",VLOOKUP($L2821,Info!$B$4:$L$266,4,FALSE)))</f>
        <v/>
      </c>
      <c r="R2821" s="1"/>
      <c r="S2821" s="6" t="str">
        <f t="shared" si="217"/>
        <v/>
      </c>
      <c r="T2821" s="6" t="str">
        <f>IF($L2821="None","",IF(ISERROR(VLOOKUP($L2821,Info!$B$4:$B$266,1,FALSE)),"",VLOOKUP($L2821,Info!$B$4:$L$266,11,FALSE)))</f>
        <v/>
      </c>
      <c r="U2821" s="1"/>
      <c r="V2821" s="1"/>
      <c r="W2821" s="1"/>
      <c r="X2821" s="1" t="str">
        <f>IF($L2821="None","",IF(ISERROR(VLOOKUP($L2821,Info!$B$4:$B$266,1,FALSE)),"",IF(OR(W2821="Metallic Liquid Tight",W2821="Non-Metallic Liquid Tight",W2821="LSZH",W2821="Greenfield"),VLOOKUP($L2821,Info!$B$4:$L$266,7,FALSE),"N/A")))</f>
        <v/>
      </c>
      <c r="Y2821" s="1"/>
      <c r="Z2821" s="96" t="str">
        <f>IF($L2821="None","",IF(ISERROR(VLOOKUP($L2821,Info!$B$4:$B$266,1,FALSE)),"",VLOOKUP($L2821,Info!$B$4:$L$266,9,FALSE)))</f>
        <v/>
      </c>
      <c r="AA2821" s="96" t="str">
        <f>IF($L2821="None","",IF(ISERROR(VLOOKUP($L2821,Info!$B$4:$B$266,1,FALSE)),"",VLOOKUP($L2821,Info!$B$4:$L$266,8,FALSE)))</f>
        <v/>
      </c>
      <c r="AB2821" s="96" t="str">
        <f>IF($L2821="None","",IF(ISERROR(VLOOKUP($L2821,Info!$B$4:$B$266,1,FALSE)),"",VLOOKUP($L2821,Info!$B$4:$L$266,10,FALSE)))</f>
        <v/>
      </c>
      <c r="AC2821" s="1" t="str">
        <f>IF(W2821="SO Cable","Black,White",IF(O2821="","",IF(P2821="","",IF($J$12&lt;&gt;"ABC",IF(P2821&lt;="250",VLOOKUP(O2821,Info!$AZ$4:$BB$22,3,FALSE),VLOOKUP(O2821,Info!$AZ$23:$BB$39,3,FALSE)),IF(P2821&lt;="250",VLOOKUP(O2821,Info!$AO$4:$AQ$22,3,FALSE),VLOOKUP(O2821,Info!$AO$23:$AP$39,3,FALSE))))))</f>
        <v/>
      </c>
      <c r="AD2821" s="1"/>
      <c r="AE2821" s="1" t="str">
        <f>IF($L2821="None","",IF(ISERROR(VLOOKUP($L2821,Info!$B$4:$B$266,1,FALSE)),"",VLOOKUP($L2821,Info!$B$4:$L$266,4,FALSE)))</f>
        <v/>
      </c>
      <c r="AF2821" s="1" t="str">
        <f>IF($L2821="None","",IF(ISERROR(VLOOKUP($L2821,Info!$B$4:$B$266,1,FALSE)),"",VLOOKUP($L2821,Info!$B$4:$L$266,6,FALSE)))</f>
        <v/>
      </c>
      <c r="AG2821" s="1"/>
      <c r="AH2821" s="33" t="str" cm="1">
        <f t="array" ref="AH2821">IF(AND(L2821&lt;&gt;"",O2821&lt;&gt;"",R2821:S2821&lt;&gt;"",W2821:X2821&lt;&gt;"",Z2821:AA2821&lt;&gt;"",AC2821&lt;&gt;""),"Good","Bad")</f>
        <v>Bad</v>
      </c>
      <c r="AL2821" t="str" cm="1">
        <f t="array" ref="AL2821">IF(R2821&gt;0,_xlfn.IFS(COUNTIF($L$20:L2821,"&lt;&gt;")&lt;101,1,COUNTIF($L$20:L2821,"&lt;&gt;")&lt;201,2,COUNTIF($L$20:L2821,"&lt;&gt;")&lt;301,3,COUNTIF($L$20:L2821,"&lt;&gt;")&lt;401,4,COUNTIF($L$20:L2821,"&lt;&gt;")&lt;501,5,COUNTIF($L$20:L2821,"&lt;&gt;")&lt;601,6,COUNTIF($L$20:L2821,"&lt;&gt;")&lt;701,7,COUNTIF($L$20:L2821,"&lt;&gt;")&lt;801,8,COUNTIF($L$20:L2821,"&lt;&gt;")&lt;901,9,COUNTIF($L$20:L2821,"&lt;&gt;")&lt;1001,10,COUNTIF($L$20:L2821,"&lt;&gt;")&lt;1101,11,COUNTIF($L$20:L2821,"&lt;&gt;")&lt;1201,12,COUNTIF($L$20:L2821,"&lt;&gt;")&lt;1301,13,COUNTIF($L$20:L2821,"&lt;&gt;")&lt;1401,14,COUNTIF($L$20:L2821,"&lt;&gt;")&lt;1501,15,COUNTIF($L$20:L2821,"&lt;&gt;")&lt;1601,16,COUNTIF($L$20:L2821,"&lt;&gt;")&lt;1701,17,COUNTIF($L$20:L2821,"&lt;&gt;")&lt;1801,18,COUNTIF($L$20:L2821,"&lt;&gt;")&lt;1901,19,COUNTIF($L$20:L2821,"&lt;&gt;")&lt;2001,20,COUNTIF($L$20:L2821,"&lt;&gt;")&lt;2101,21,COUNTIF($L$20:L2821,"&lt;&gt;")&lt;2201,22,COUNTIF($L$20:L2821,"&lt;&gt;")&lt;2301,23,COUNTIF($L$20:L2821,"&lt;&gt;")&lt;2401,24,COUNTIF($L$20:L2821,"&lt;&gt;")&lt;2501,25,COUNTIF($L$20:L2821,"&lt;&gt;")&lt;2601,26,COUNTIF($L$20:L2821,"&lt;&gt;")&lt;2701,27,COUNTIF($L$20:L2821,"&lt;&gt;")&lt;2801,28,COUNTIF($L$20:L2821,"&lt;&gt;")&lt;2901,29,COUNTIF($L$20:L2821,"&lt;&gt;")&lt;3001,30),"")</f>
        <v/>
      </c>
      <c r="AM2821" t="str">
        <f t="shared" si="215"/>
        <v/>
      </c>
      <c r="AN2821" t="str">
        <f t="shared" si="219"/>
        <v/>
      </c>
      <c r="AP2821" t="str">
        <f t="shared" si="218"/>
        <v/>
      </c>
      <c r="AQ2821" t="str">
        <f>IF(AO2821="","",COUNTIFS(AM2821:$AM$3019,AO2821))</f>
        <v/>
      </c>
    </row>
    <row r="2822" spans="1:43" x14ac:dyDescent="0.25">
      <c r="A2822" s="6" t="str">
        <f>IF(COUNT($A$20:A2821)&lt;&gt;$B$4,IF(A2821="","",A2821+1),"")</f>
        <v/>
      </c>
      <c r="B2822" s="3"/>
      <c r="C2822" s="3"/>
      <c r="D2822" s="122"/>
      <c r="E2822" s="3"/>
      <c r="F2822" s="3"/>
      <c r="G2822" s="3"/>
      <c r="H2822" s="3"/>
      <c r="I2822" s="120"/>
      <c r="J2822" s="3"/>
      <c r="K2822" s="95" t="str" cm="1">
        <f t="array" ref="K2822">IF(OR($J$14 = "A",$J$14 = "B",$J$14 = "C"),IF(I2822="","",IF(LEN(I2822)&gt;2,_xlfn.IFS(ISNUMBER(SEARCH("_",I2822)),I2822,ISNUMBER(SEARCH(", ",I2822)),SUBSTITUTE(I2822,", ","_"),ISNUMBER(SEARCH("/ ",I2822)),SUBSTITUTE(I2822,"/ ","_"),ISNUMBER(SEARCH(",",I2822)),SUBSTITUTE(I2822,",","_"),ISNUMBER(SEARCH("/",I2822)),SUBSTITUTE(I2822,"/","_"),ISNUMBER(SEARCH("",I2822)),I2822),I2822)),IF(OR($J$14 = "J",$J$14 = "K"),"",IF(D2822="","",IF(LEN(D2822)&gt;2,_xlfn.IFS(ISNUMBER(SEARCH("_",D2822)),D2822,ISNUMBER(SEARCH(", ",D2822)),SUBSTITUTE(D2822,", ","_"),ISNUMBER(SEARCH("/ ",D2822)),SUBSTITUTE(D2822,"/ ","_"),ISNUMBER(SEARCH(",",D2822)),SUBSTITUTE(D2822,",","_"),ISNUMBER(SEARCH("/",D2822)),SUBSTITUTE(D2822,"/","_"),ISNUMBER(SEARCH("",D2822)),D2822),D2822))))</f>
        <v/>
      </c>
      <c r="L2822" s="1"/>
      <c r="M2822" s="1" t="str">
        <f t="shared" si="216"/>
        <v/>
      </c>
      <c r="N2822" s="94" t="str">
        <f>IF($L2822="None","",IF(ISERROR(VLOOKUP($L2822,Info!$B$4:$B$266,1,FALSE)),"",VLOOKUP($L2822,Info!$B$4:$L$266,5,FALSE)))</f>
        <v/>
      </c>
      <c r="O2822" s="94" t="str">
        <f>IF(K2822="","",IF(AND($J$12&lt;&gt;"ABC",N2822="3"),"BAC",IF(N2822="3","ABC",IF($J$12&lt;&gt;"ABC",IF($J$10="Standard",VLOOKUP(K2822,Info!$BE$4:$BF$481,2,FALSE),VLOOKUP(K2822,Info!$BI$4:$BJ$482,2,FALSE)),IF($J$10="Standard",VLOOKUP(K2822,Info!$AG$4:$AH$2994,2,FALSE),VLOOKUP(K2822,Info!$AK$4:$AL$2997,2,FALSE))))))</f>
        <v/>
      </c>
      <c r="P2822" s="94" t="str">
        <f>IF($L2822="None","",IF(ISERROR(VLOOKUP($L2822,Info!$B$4:$B$266,1,FALSE)),"",VLOOKUP($L2822,Info!$B$4:$L$266,3,FALSE)))</f>
        <v/>
      </c>
      <c r="Q2822" s="96" t="str">
        <f>IF($L2822="None","",IF(ISERROR(VLOOKUP($L2822,Info!$B$4:$B$266,1,FALSE)),"",VLOOKUP($L2822,Info!$B$4:$L$266,4,FALSE)))</f>
        <v/>
      </c>
      <c r="R2822" s="1"/>
      <c r="S2822" s="6" t="str">
        <f t="shared" si="217"/>
        <v/>
      </c>
      <c r="T2822" s="6" t="str">
        <f>IF($L2822="None","",IF(ISERROR(VLOOKUP($L2822,Info!$B$4:$B$266,1,FALSE)),"",VLOOKUP($L2822,Info!$B$4:$L$266,11,FALSE)))</f>
        <v/>
      </c>
      <c r="U2822" s="1"/>
      <c r="V2822" s="1"/>
      <c r="W2822" s="1"/>
      <c r="X2822" s="1" t="str">
        <f>IF($L2822="None","",IF(ISERROR(VLOOKUP($L2822,Info!$B$4:$B$266,1,FALSE)),"",IF(OR(W2822="Metallic Liquid Tight",W2822="Non-Metallic Liquid Tight",W2822="LSZH",W2822="Greenfield"),VLOOKUP($L2822,Info!$B$4:$L$266,7,FALSE),"N/A")))</f>
        <v/>
      </c>
      <c r="Y2822" s="1"/>
      <c r="Z2822" s="96" t="str">
        <f>IF($L2822="None","",IF(ISERROR(VLOOKUP($L2822,Info!$B$4:$B$266,1,FALSE)),"",VLOOKUP($L2822,Info!$B$4:$L$266,9,FALSE)))</f>
        <v/>
      </c>
      <c r="AA2822" s="96" t="str">
        <f>IF($L2822="None","",IF(ISERROR(VLOOKUP($L2822,Info!$B$4:$B$266,1,FALSE)),"",VLOOKUP($L2822,Info!$B$4:$L$266,8,FALSE)))</f>
        <v/>
      </c>
      <c r="AB2822" s="96" t="str">
        <f>IF($L2822="None","",IF(ISERROR(VLOOKUP($L2822,Info!$B$4:$B$266,1,FALSE)),"",VLOOKUP($L2822,Info!$B$4:$L$266,10,FALSE)))</f>
        <v/>
      </c>
      <c r="AC2822" s="1" t="str">
        <f>IF(W2822="SO Cable","Black,White",IF(O2822="","",IF(P2822="","",IF($J$12&lt;&gt;"ABC",IF(P2822&lt;="250",VLOOKUP(O2822,Info!$AZ$4:$BB$22,3,FALSE),VLOOKUP(O2822,Info!$AZ$23:$BB$39,3,FALSE)),IF(P2822&lt;="250",VLOOKUP(O2822,Info!$AO$4:$AQ$22,3,FALSE),VLOOKUP(O2822,Info!$AO$23:$AP$39,3,FALSE))))))</f>
        <v/>
      </c>
      <c r="AD2822" s="1"/>
      <c r="AE2822" s="1" t="str">
        <f>IF($L2822="None","",IF(ISERROR(VLOOKUP($L2822,Info!$B$4:$B$266,1,FALSE)),"",VLOOKUP($L2822,Info!$B$4:$L$266,4,FALSE)))</f>
        <v/>
      </c>
      <c r="AF2822" s="1" t="str">
        <f>IF($L2822="None","",IF(ISERROR(VLOOKUP($L2822,Info!$B$4:$B$266,1,FALSE)),"",VLOOKUP($L2822,Info!$B$4:$L$266,6,FALSE)))</f>
        <v/>
      </c>
      <c r="AG2822" s="1"/>
      <c r="AH2822" s="33" t="str" cm="1">
        <f t="array" ref="AH2822">IF(AND(L2822&lt;&gt;"",O2822&lt;&gt;"",R2822:S2822&lt;&gt;"",W2822:X2822&lt;&gt;"",Z2822:AA2822&lt;&gt;"",AC2822&lt;&gt;""),"Good","Bad")</f>
        <v>Bad</v>
      </c>
      <c r="AL2822" t="str" cm="1">
        <f t="array" ref="AL2822">IF(R2822&gt;0,_xlfn.IFS(COUNTIF($L$20:L2822,"&lt;&gt;")&lt;101,1,COUNTIF($L$20:L2822,"&lt;&gt;")&lt;201,2,COUNTIF($L$20:L2822,"&lt;&gt;")&lt;301,3,COUNTIF($L$20:L2822,"&lt;&gt;")&lt;401,4,COUNTIF($L$20:L2822,"&lt;&gt;")&lt;501,5,COUNTIF($L$20:L2822,"&lt;&gt;")&lt;601,6,COUNTIF($L$20:L2822,"&lt;&gt;")&lt;701,7,COUNTIF($L$20:L2822,"&lt;&gt;")&lt;801,8,COUNTIF($L$20:L2822,"&lt;&gt;")&lt;901,9,COUNTIF($L$20:L2822,"&lt;&gt;")&lt;1001,10,COUNTIF($L$20:L2822,"&lt;&gt;")&lt;1101,11,COUNTIF($L$20:L2822,"&lt;&gt;")&lt;1201,12,COUNTIF($L$20:L2822,"&lt;&gt;")&lt;1301,13,COUNTIF($L$20:L2822,"&lt;&gt;")&lt;1401,14,COUNTIF($L$20:L2822,"&lt;&gt;")&lt;1501,15,COUNTIF($L$20:L2822,"&lt;&gt;")&lt;1601,16,COUNTIF($L$20:L2822,"&lt;&gt;")&lt;1701,17,COUNTIF($L$20:L2822,"&lt;&gt;")&lt;1801,18,COUNTIF($L$20:L2822,"&lt;&gt;")&lt;1901,19,COUNTIF($L$20:L2822,"&lt;&gt;")&lt;2001,20,COUNTIF($L$20:L2822,"&lt;&gt;")&lt;2101,21,COUNTIF($L$20:L2822,"&lt;&gt;")&lt;2201,22,COUNTIF($L$20:L2822,"&lt;&gt;")&lt;2301,23,COUNTIF($L$20:L2822,"&lt;&gt;")&lt;2401,24,COUNTIF($L$20:L2822,"&lt;&gt;")&lt;2501,25,COUNTIF($L$20:L2822,"&lt;&gt;")&lt;2601,26,COUNTIF($L$20:L2822,"&lt;&gt;")&lt;2701,27,COUNTIF($L$20:L2822,"&lt;&gt;")&lt;2801,28,COUNTIF($L$20:L2822,"&lt;&gt;")&lt;2901,29,COUNTIF($L$20:L2822,"&lt;&gt;")&lt;3001,30),"")</f>
        <v/>
      </c>
      <c r="AM2822" t="str">
        <f t="shared" si="215"/>
        <v/>
      </c>
      <c r="AN2822" t="str">
        <f t="shared" si="219"/>
        <v/>
      </c>
      <c r="AP2822" t="str">
        <f t="shared" si="218"/>
        <v/>
      </c>
      <c r="AQ2822" t="str">
        <f>IF(AO2822="","",COUNTIFS(AM2822:$AM$3019,AO2822))</f>
        <v/>
      </c>
    </row>
    <row r="2823" spans="1:43" x14ac:dyDescent="0.25">
      <c r="A2823" s="6" t="str">
        <f>IF(COUNT($A$20:A2822)&lt;&gt;$B$4,IF(A2822="","",A2822+1),"")</f>
        <v/>
      </c>
      <c r="B2823" s="3"/>
      <c r="C2823" s="3"/>
      <c r="D2823" s="122"/>
      <c r="E2823" s="3"/>
      <c r="F2823" s="3"/>
      <c r="G2823" s="3"/>
      <c r="H2823" s="3"/>
      <c r="I2823" s="120"/>
      <c r="J2823" s="3"/>
      <c r="K2823" s="95" t="str" cm="1">
        <f t="array" ref="K2823">IF(OR($J$14 = "A",$J$14 = "B",$J$14 = "C"),IF(I2823="","",IF(LEN(I2823)&gt;2,_xlfn.IFS(ISNUMBER(SEARCH("_",I2823)),I2823,ISNUMBER(SEARCH(", ",I2823)),SUBSTITUTE(I2823,", ","_"),ISNUMBER(SEARCH("/ ",I2823)),SUBSTITUTE(I2823,"/ ","_"),ISNUMBER(SEARCH(",",I2823)),SUBSTITUTE(I2823,",","_"),ISNUMBER(SEARCH("/",I2823)),SUBSTITUTE(I2823,"/","_"),ISNUMBER(SEARCH("",I2823)),I2823),I2823)),IF(OR($J$14 = "J",$J$14 = "K"),"",IF(D2823="","",IF(LEN(D2823)&gt;2,_xlfn.IFS(ISNUMBER(SEARCH("_",D2823)),D2823,ISNUMBER(SEARCH(", ",D2823)),SUBSTITUTE(D2823,", ","_"),ISNUMBER(SEARCH("/ ",D2823)),SUBSTITUTE(D2823,"/ ","_"),ISNUMBER(SEARCH(",",D2823)),SUBSTITUTE(D2823,",","_"),ISNUMBER(SEARCH("/",D2823)),SUBSTITUTE(D2823,"/","_"),ISNUMBER(SEARCH("",D2823)),D2823),D2823))))</f>
        <v/>
      </c>
      <c r="L2823" s="1"/>
      <c r="M2823" s="1" t="str">
        <f t="shared" si="216"/>
        <v/>
      </c>
      <c r="N2823" s="94" t="str">
        <f>IF($L2823="None","",IF(ISERROR(VLOOKUP($L2823,Info!$B$4:$B$266,1,FALSE)),"",VLOOKUP($L2823,Info!$B$4:$L$266,5,FALSE)))</f>
        <v/>
      </c>
      <c r="O2823" s="94" t="str">
        <f>IF(K2823="","",IF(AND($J$12&lt;&gt;"ABC",N2823="3"),"BAC",IF(N2823="3","ABC",IF($J$12&lt;&gt;"ABC",IF($J$10="Standard",VLOOKUP(K2823,Info!$BE$4:$BF$481,2,FALSE),VLOOKUP(K2823,Info!$BI$4:$BJ$482,2,FALSE)),IF($J$10="Standard",VLOOKUP(K2823,Info!$AG$4:$AH$2994,2,FALSE),VLOOKUP(K2823,Info!$AK$4:$AL$2997,2,FALSE))))))</f>
        <v/>
      </c>
      <c r="P2823" s="94" t="str">
        <f>IF($L2823="None","",IF(ISERROR(VLOOKUP($L2823,Info!$B$4:$B$266,1,FALSE)),"",VLOOKUP($L2823,Info!$B$4:$L$266,3,FALSE)))</f>
        <v/>
      </c>
      <c r="Q2823" s="96" t="str">
        <f>IF($L2823="None","",IF(ISERROR(VLOOKUP($L2823,Info!$B$4:$B$266,1,FALSE)),"",VLOOKUP($L2823,Info!$B$4:$L$266,4,FALSE)))</f>
        <v/>
      </c>
      <c r="R2823" s="1"/>
      <c r="S2823" s="6" t="str">
        <f t="shared" si="217"/>
        <v/>
      </c>
      <c r="T2823" s="6" t="str">
        <f>IF($L2823="None","",IF(ISERROR(VLOOKUP($L2823,Info!$B$4:$B$266,1,FALSE)),"",VLOOKUP($L2823,Info!$B$4:$L$266,11,FALSE)))</f>
        <v/>
      </c>
      <c r="U2823" s="1"/>
      <c r="V2823" s="1"/>
      <c r="W2823" s="1"/>
      <c r="X2823" s="1" t="str">
        <f>IF($L2823="None","",IF(ISERROR(VLOOKUP($L2823,Info!$B$4:$B$266,1,FALSE)),"",IF(OR(W2823="Metallic Liquid Tight",W2823="Non-Metallic Liquid Tight",W2823="LSZH",W2823="Greenfield"),VLOOKUP($L2823,Info!$B$4:$L$266,7,FALSE),"N/A")))</f>
        <v/>
      </c>
      <c r="Y2823" s="1"/>
      <c r="Z2823" s="96" t="str">
        <f>IF($L2823="None","",IF(ISERROR(VLOOKUP($L2823,Info!$B$4:$B$266,1,FALSE)),"",VLOOKUP($L2823,Info!$B$4:$L$266,9,FALSE)))</f>
        <v/>
      </c>
      <c r="AA2823" s="96" t="str">
        <f>IF($L2823="None","",IF(ISERROR(VLOOKUP($L2823,Info!$B$4:$B$266,1,FALSE)),"",VLOOKUP($L2823,Info!$B$4:$L$266,8,FALSE)))</f>
        <v/>
      </c>
      <c r="AB2823" s="96" t="str">
        <f>IF($L2823="None","",IF(ISERROR(VLOOKUP($L2823,Info!$B$4:$B$266,1,FALSE)),"",VLOOKUP($L2823,Info!$B$4:$L$266,10,FALSE)))</f>
        <v/>
      </c>
      <c r="AC2823" s="1" t="str">
        <f>IF(W2823="SO Cable","Black,White",IF(O2823="","",IF(P2823="","",IF($J$12&lt;&gt;"ABC",IF(P2823&lt;="250",VLOOKUP(O2823,Info!$AZ$4:$BB$22,3,FALSE),VLOOKUP(O2823,Info!$AZ$23:$BB$39,3,FALSE)),IF(P2823&lt;="250",VLOOKUP(O2823,Info!$AO$4:$AQ$22,3,FALSE),VLOOKUP(O2823,Info!$AO$23:$AP$39,3,FALSE))))))</f>
        <v/>
      </c>
      <c r="AD2823" s="1"/>
      <c r="AE2823" s="1" t="str">
        <f>IF($L2823="None","",IF(ISERROR(VLOOKUP($L2823,Info!$B$4:$B$266,1,FALSE)),"",VLOOKUP($L2823,Info!$B$4:$L$266,4,FALSE)))</f>
        <v/>
      </c>
      <c r="AF2823" s="1" t="str">
        <f>IF($L2823="None","",IF(ISERROR(VLOOKUP($L2823,Info!$B$4:$B$266,1,FALSE)),"",VLOOKUP($L2823,Info!$B$4:$L$266,6,FALSE)))</f>
        <v/>
      </c>
      <c r="AG2823" s="1"/>
      <c r="AH2823" s="33" t="str" cm="1">
        <f t="array" ref="AH2823">IF(AND(L2823&lt;&gt;"",O2823&lt;&gt;"",R2823:S2823&lt;&gt;"",W2823:X2823&lt;&gt;"",Z2823:AA2823&lt;&gt;"",AC2823&lt;&gt;""),"Good","Bad")</f>
        <v>Bad</v>
      </c>
      <c r="AL2823" t="str" cm="1">
        <f t="array" ref="AL2823">IF(R2823&gt;0,_xlfn.IFS(COUNTIF($L$20:L2823,"&lt;&gt;")&lt;101,1,COUNTIF($L$20:L2823,"&lt;&gt;")&lt;201,2,COUNTIF($L$20:L2823,"&lt;&gt;")&lt;301,3,COUNTIF($L$20:L2823,"&lt;&gt;")&lt;401,4,COUNTIF($L$20:L2823,"&lt;&gt;")&lt;501,5,COUNTIF($L$20:L2823,"&lt;&gt;")&lt;601,6,COUNTIF($L$20:L2823,"&lt;&gt;")&lt;701,7,COUNTIF($L$20:L2823,"&lt;&gt;")&lt;801,8,COUNTIF($L$20:L2823,"&lt;&gt;")&lt;901,9,COUNTIF($L$20:L2823,"&lt;&gt;")&lt;1001,10,COUNTIF($L$20:L2823,"&lt;&gt;")&lt;1101,11,COUNTIF($L$20:L2823,"&lt;&gt;")&lt;1201,12,COUNTIF($L$20:L2823,"&lt;&gt;")&lt;1301,13,COUNTIF($L$20:L2823,"&lt;&gt;")&lt;1401,14,COUNTIF($L$20:L2823,"&lt;&gt;")&lt;1501,15,COUNTIF($L$20:L2823,"&lt;&gt;")&lt;1601,16,COUNTIF($L$20:L2823,"&lt;&gt;")&lt;1701,17,COUNTIF($L$20:L2823,"&lt;&gt;")&lt;1801,18,COUNTIF($L$20:L2823,"&lt;&gt;")&lt;1901,19,COUNTIF($L$20:L2823,"&lt;&gt;")&lt;2001,20,COUNTIF($L$20:L2823,"&lt;&gt;")&lt;2101,21,COUNTIF($L$20:L2823,"&lt;&gt;")&lt;2201,22,COUNTIF($L$20:L2823,"&lt;&gt;")&lt;2301,23,COUNTIF($L$20:L2823,"&lt;&gt;")&lt;2401,24,COUNTIF($L$20:L2823,"&lt;&gt;")&lt;2501,25,COUNTIF($L$20:L2823,"&lt;&gt;")&lt;2601,26,COUNTIF($L$20:L2823,"&lt;&gt;")&lt;2701,27,COUNTIF($L$20:L2823,"&lt;&gt;")&lt;2801,28,COUNTIF($L$20:L2823,"&lt;&gt;")&lt;2901,29,COUNTIF($L$20:L2823,"&lt;&gt;")&lt;3001,30),"")</f>
        <v/>
      </c>
      <c r="AM2823" t="str">
        <f t="shared" si="215"/>
        <v/>
      </c>
      <c r="AN2823" t="str">
        <f t="shared" si="219"/>
        <v/>
      </c>
      <c r="AP2823" t="str">
        <f t="shared" si="218"/>
        <v/>
      </c>
      <c r="AQ2823" t="str">
        <f>IF(AO2823="","",COUNTIFS(AM2823:$AM$3019,AO2823))</f>
        <v/>
      </c>
    </row>
    <row r="2824" spans="1:43" x14ac:dyDescent="0.25">
      <c r="A2824" s="6" t="str">
        <f>IF(COUNT($A$20:A2823)&lt;&gt;$B$4,IF(A2823="","",A2823+1),"")</f>
        <v/>
      </c>
      <c r="B2824" s="3"/>
      <c r="C2824" s="3"/>
      <c r="D2824" s="122"/>
      <c r="E2824" s="3"/>
      <c r="F2824" s="3"/>
      <c r="G2824" s="3"/>
      <c r="H2824" s="3"/>
      <c r="I2824" s="120"/>
      <c r="J2824" s="3"/>
      <c r="K2824" s="95" t="str" cm="1">
        <f t="array" ref="K2824">IF(OR($J$14 = "A",$J$14 = "B",$J$14 = "C"),IF(I2824="","",IF(LEN(I2824)&gt;2,_xlfn.IFS(ISNUMBER(SEARCH("_",I2824)),I2824,ISNUMBER(SEARCH(", ",I2824)),SUBSTITUTE(I2824,", ","_"),ISNUMBER(SEARCH("/ ",I2824)),SUBSTITUTE(I2824,"/ ","_"),ISNUMBER(SEARCH(",",I2824)),SUBSTITUTE(I2824,",","_"),ISNUMBER(SEARCH("/",I2824)),SUBSTITUTE(I2824,"/","_"),ISNUMBER(SEARCH("",I2824)),I2824),I2824)),IF(OR($J$14 = "J",$J$14 = "K"),"",IF(D2824="","",IF(LEN(D2824)&gt;2,_xlfn.IFS(ISNUMBER(SEARCH("_",D2824)),D2824,ISNUMBER(SEARCH(", ",D2824)),SUBSTITUTE(D2824,", ","_"),ISNUMBER(SEARCH("/ ",D2824)),SUBSTITUTE(D2824,"/ ","_"),ISNUMBER(SEARCH(",",D2824)),SUBSTITUTE(D2824,",","_"),ISNUMBER(SEARCH("/",D2824)),SUBSTITUTE(D2824,"/","_"),ISNUMBER(SEARCH("",D2824)),D2824),D2824))))</f>
        <v/>
      </c>
      <c r="L2824" s="1"/>
      <c r="M2824" s="1" t="str">
        <f t="shared" si="216"/>
        <v/>
      </c>
      <c r="N2824" s="94" t="str">
        <f>IF($L2824="None","",IF(ISERROR(VLOOKUP($L2824,Info!$B$4:$B$266,1,FALSE)),"",VLOOKUP($L2824,Info!$B$4:$L$266,5,FALSE)))</f>
        <v/>
      </c>
      <c r="O2824" s="94" t="str">
        <f>IF(K2824="","",IF(AND($J$12&lt;&gt;"ABC",N2824="3"),"BAC",IF(N2824="3","ABC",IF($J$12&lt;&gt;"ABC",IF($J$10="Standard",VLOOKUP(K2824,Info!$BE$4:$BF$481,2,FALSE),VLOOKUP(K2824,Info!$BI$4:$BJ$482,2,FALSE)),IF($J$10="Standard",VLOOKUP(K2824,Info!$AG$4:$AH$2994,2,FALSE),VLOOKUP(K2824,Info!$AK$4:$AL$2997,2,FALSE))))))</f>
        <v/>
      </c>
      <c r="P2824" s="94" t="str">
        <f>IF($L2824="None","",IF(ISERROR(VLOOKUP($L2824,Info!$B$4:$B$266,1,FALSE)),"",VLOOKUP($L2824,Info!$B$4:$L$266,3,FALSE)))</f>
        <v/>
      </c>
      <c r="Q2824" s="96" t="str">
        <f>IF($L2824="None","",IF(ISERROR(VLOOKUP($L2824,Info!$B$4:$B$266,1,FALSE)),"",VLOOKUP($L2824,Info!$B$4:$L$266,4,FALSE)))</f>
        <v/>
      </c>
      <c r="R2824" s="1"/>
      <c r="S2824" s="6" t="str">
        <f t="shared" si="217"/>
        <v/>
      </c>
      <c r="T2824" s="6" t="str">
        <f>IF($L2824="None","",IF(ISERROR(VLOOKUP($L2824,Info!$B$4:$B$266,1,FALSE)),"",VLOOKUP($L2824,Info!$B$4:$L$266,11,FALSE)))</f>
        <v/>
      </c>
      <c r="U2824" s="1"/>
      <c r="V2824" s="1"/>
      <c r="W2824" s="1"/>
      <c r="X2824" s="1" t="str">
        <f>IF($L2824="None","",IF(ISERROR(VLOOKUP($L2824,Info!$B$4:$B$266,1,FALSE)),"",IF(OR(W2824="Metallic Liquid Tight",W2824="Non-Metallic Liquid Tight",W2824="LSZH",W2824="Greenfield"),VLOOKUP($L2824,Info!$B$4:$L$266,7,FALSE),"N/A")))</f>
        <v/>
      </c>
      <c r="Y2824" s="1"/>
      <c r="Z2824" s="96" t="str">
        <f>IF($L2824="None","",IF(ISERROR(VLOOKUP($L2824,Info!$B$4:$B$266,1,FALSE)),"",VLOOKUP($L2824,Info!$B$4:$L$266,9,FALSE)))</f>
        <v/>
      </c>
      <c r="AA2824" s="96" t="str">
        <f>IF($L2824="None","",IF(ISERROR(VLOOKUP($L2824,Info!$B$4:$B$266,1,FALSE)),"",VLOOKUP($L2824,Info!$B$4:$L$266,8,FALSE)))</f>
        <v/>
      </c>
      <c r="AB2824" s="96" t="str">
        <f>IF($L2824="None","",IF(ISERROR(VLOOKUP($L2824,Info!$B$4:$B$266,1,FALSE)),"",VLOOKUP($L2824,Info!$B$4:$L$266,10,FALSE)))</f>
        <v/>
      </c>
      <c r="AC2824" s="1" t="str">
        <f>IF(W2824="SO Cable","Black,White",IF(O2824="","",IF(P2824="","",IF($J$12&lt;&gt;"ABC",IF(P2824&lt;="250",VLOOKUP(O2824,Info!$AZ$4:$BB$22,3,FALSE),VLOOKUP(O2824,Info!$AZ$23:$BB$39,3,FALSE)),IF(P2824&lt;="250",VLOOKUP(O2824,Info!$AO$4:$AQ$22,3,FALSE),VLOOKUP(O2824,Info!$AO$23:$AP$39,3,FALSE))))))</f>
        <v/>
      </c>
      <c r="AD2824" s="1"/>
      <c r="AE2824" s="1" t="str">
        <f>IF($L2824="None","",IF(ISERROR(VLOOKUP($L2824,Info!$B$4:$B$266,1,FALSE)),"",VLOOKUP($L2824,Info!$B$4:$L$266,4,FALSE)))</f>
        <v/>
      </c>
      <c r="AF2824" s="1" t="str">
        <f>IF($L2824="None","",IF(ISERROR(VLOOKUP($L2824,Info!$B$4:$B$266,1,FALSE)),"",VLOOKUP($L2824,Info!$B$4:$L$266,6,FALSE)))</f>
        <v/>
      </c>
      <c r="AG2824" s="1"/>
      <c r="AH2824" s="33" t="str" cm="1">
        <f t="array" ref="AH2824">IF(AND(L2824&lt;&gt;"",O2824&lt;&gt;"",R2824:S2824&lt;&gt;"",W2824:X2824&lt;&gt;"",Z2824:AA2824&lt;&gt;"",AC2824&lt;&gt;""),"Good","Bad")</f>
        <v>Bad</v>
      </c>
      <c r="AL2824" t="str" cm="1">
        <f t="array" ref="AL2824">IF(R2824&gt;0,_xlfn.IFS(COUNTIF($L$20:L2824,"&lt;&gt;")&lt;101,1,COUNTIF($L$20:L2824,"&lt;&gt;")&lt;201,2,COUNTIF($L$20:L2824,"&lt;&gt;")&lt;301,3,COUNTIF($L$20:L2824,"&lt;&gt;")&lt;401,4,COUNTIF($L$20:L2824,"&lt;&gt;")&lt;501,5,COUNTIF($L$20:L2824,"&lt;&gt;")&lt;601,6,COUNTIF($L$20:L2824,"&lt;&gt;")&lt;701,7,COUNTIF($L$20:L2824,"&lt;&gt;")&lt;801,8,COUNTIF($L$20:L2824,"&lt;&gt;")&lt;901,9,COUNTIF($L$20:L2824,"&lt;&gt;")&lt;1001,10,COUNTIF($L$20:L2824,"&lt;&gt;")&lt;1101,11,COUNTIF($L$20:L2824,"&lt;&gt;")&lt;1201,12,COUNTIF($L$20:L2824,"&lt;&gt;")&lt;1301,13,COUNTIF($L$20:L2824,"&lt;&gt;")&lt;1401,14,COUNTIF($L$20:L2824,"&lt;&gt;")&lt;1501,15,COUNTIF($L$20:L2824,"&lt;&gt;")&lt;1601,16,COUNTIF($L$20:L2824,"&lt;&gt;")&lt;1701,17,COUNTIF($L$20:L2824,"&lt;&gt;")&lt;1801,18,COUNTIF($L$20:L2824,"&lt;&gt;")&lt;1901,19,COUNTIF($L$20:L2824,"&lt;&gt;")&lt;2001,20,COUNTIF($L$20:L2824,"&lt;&gt;")&lt;2101,21,COUNTIF($L$20:L2824,"&lt;&gt;")&lt;2201,22,COUNTIF($L$20:L2824,"&lt;&gt;")&lt;2301,23,COUNTIF($L$20:L2824,"&lt;&gt;")&lt;2401,24,COUNTIF($L$20:L2824,"&lt;&gt;")&lt;2501,25,COUNTIF($L$20:L2824,"&lt;&gt;")&lt;2601,26,COUNTIF($L$20:L2824,"&lt;&gt;")&lt;2701,27,COUNTIF($L$20:L2824,"&lt;&gt;")&lt;2801,28,COUNTIF($L$20:L2824,"&lt;&gt;")&lt;2901,29,COUNTIF($L$20:L2824,"&lt;&gt;")&lt;3001,30),"")</f>
        <v/>
      </c>
      <c r="AM2824" t="str">
        <f t="shared" si="215"/>
        <v/>
      </c>
      <c r="AN2824" t="str">
        <f t="shared" si="219"/>
        <v/>
      </c>
      <c r="AP2824" t="str">
        <f t="shared" si="218"/>
        <v/>
      </c>
      <c r="AQ2824" t="str">
        <f>IF(AO2824="","",COUNTIFS(AM2824:$AM$3019,AO2824))</f>
        <v/>
      </c>
    </row>
    <row r="2825" spans="1:43" x14ac:dyDescent="0.25">
      <c r="A2825" s="6" t="str">
        <f>IF(COUNT($A$20:A2824)&lt;&gt;$B$4,IF(A2824="","",A2824+1),"")</f>
        <v/>
      </c>
      <c r="B2825" s="3"/>
      <c r="C2825" s="3"/>
      <c r="D2825" s="122"/>
      <c r="E2825" s="3"/>
      <c r="F2825" s="3"/>
      <c r="G2825" s="3"/>
      <c r="H2825" s="3"/>
      <c r="I2825" s="120"/>
      <c r="J2825" s="3"/>
      <c r="K2825" s="95" t="str" cm="1">
        <f t="array" ref="K2825">IF(OR($J$14 = "A",$J$14 = "B",$J$14 = "C"),IF(I2825="","",IF(LEN(I2825)&gt;2,_xlfn.IFS(ISNUMBER(SEARCH("_",I2825)),I2825,ISNUMBER(SEARCH(", ",I2825)),SUBSTITUTE(I2825,", ","_"),ISNUMBER(SEARCH("/ ",I2825)),SUBSTITUTE(I2825,"/ ","_"),ISNUMBER(SEARCH(",",I2825)),SUBSTITUTE(I2825,",","_"),ISNUMBER(SEARCH("/",I2825)),SUBSTITUTE(I2825,"/","_"),ISNUMBER(SEARCH("",I2825)),I2825),I2825)),IF(OR($J$14 = "J",$J$14 = "K"),"",IF(D2825="","",IF(LEN(D2825)&gt;2,_xlfn.IFS(ISNUMBER(SEARCH("_",D2825)),D2825,ISNUMBER(SEARCH(", ",D2825)),SUBSTITUTE(D2825,", ","_"),ISNUMBER(SEARCH("/ ",D2825)),SUBSTITUTE(D2825,"/ ","_"),ISNUMBER(SEARCH(",",D2825)),SUBSTITUTE(D2825,",","_"),ISNUMBER(SEARCH("/",D2825)),SUBSTITUTE(D2825,"/","_"),ISNUMBER(SEARCH("",D2825)),D2825),D2825))))</f>
        <v/>
      </c>
      <c r="L2825" s="1"/>
      <c r="M2825" s="1" t="str">
        <f t="shared" si="216"/>
        <v/>
      </c>
      <c r="N2825" s="94" t="str">
        <f>IF($L2825="None","",IF(ISERROR(VLOOKUP($L2825,Info!$B$4:$B$266,1,FALSE)),"",VLOOKUP($L2825,Info!$B$4:$L$266,5,FALSE)))</f>
        <v/>
      </c>
      <c r="O2825" s="94" t="str">
        <f>IF(K2825="","",IF(AND($J$12&lt;&gt;"ABC",N2825="3"),"BAC",IF(N2825="3","ABC",IF($J$12&lt;&gt;"ABC",IF($J$10="Standard",VLOOKUP(K2825,Info!$BE$4:$BF$481,2,FALSE),VLOOKUP(K2825,Info!$BI$4:$BJ$482,2,FALSE)),IF($J$10="Standard",VLOOKUP(K2825,Info!$AG$4:$AH$2994,2,FALSE),VLOOKUP(K2825,Info!$AK$4:$AL$2997,2,FALSE))))))</f>
        <v/>
      </c>
      <c r="P2825" s="94" t="str">
        <f>IF($L2825="None","",IF(ISERROR(VLOOKUP($L2825,Info!$B$4:$B$266,1,FALSE)),"",VLOOKUP($L2825,Info!$B$4:$L$266,3,FALSE)))</f>
        <v/>
      </c>
      <c r="Q2825" s="96" t="str">
        <f>IF($L2825="None","",IF(ISERROR(VLOOKUP($L2825,Info!$B$4:$B$266,1,FALSE)),"",VLOOKUP($L2825,Info!$B$4:$L$266,4,FALSE)))</f>
        <v/>
      </c>
      <c r="R2825" s="1"/>
      <c r="S2825" s="6" t="str">
        <f t="shared" si="217"/>
        <v/>
      </c>
      <c r="T2825" s="6" t="str">
        <f>IF($L2825="None","",IF(ISERROR(VLOOKUP($L2825,Info!$B$4:$B$266,1,FALSE)),"",VLOOKUP($L2825,Info!$B$4:$L$266,11,FALSE)))</f>
        <v/>
      </c>
      <c r="U2825" s="1"/>
      <c r="V2825" s="1"/>
      <c r="W2825" s="1"/>
      <c r="X2825" s="1" t="str">
        <f>IF($L2825="None","",IF(ISERROR(VLOOKUP($L2825,Info!$B$4:$B$266,1,FALSE)),"",IF(OR(W2825="Metallic Liquid Tight",W2825="Non-Metallic Liquid Tight",W2825="LSZH",W2825="Greenfield"),VLOOKUP($L2825,Info!$B$4:$L$266,7,FALSE),"N/A")))</f>
        <v/>
      </c>
      <c r="Y2825" s="1"/>
      <c r="Z2825" s="96" t="str">
        <f>IF($L2825="None","",IF(ISERROR(VLOOKUP($L2825,Info!$B$4:$B$266,1,FALSE)),"",VLOOKUP($L2825,Info!$B$4:$L$266,9,FALSE)))</f>
        <v/>
      </c>
      <c r="AA2825" s="96" t="str">
        <f>IF($L2825="None","",IF(ISERROR(VLOOKUP($L2825,Info!$B$4:$B$266,1,FALSE)),"",VLOOKUP($L2825,Info!$B$4:$L$266,8,FALSE)))</f>
        <v/>
      </c>
      <c r="AB2825" s="96" t="str">
        <f>IF($L2825="None","",IF(ISERROR(VLOOKUP($L2825,Info!$B$4:$B$266,1,FALSE)),"",VLOOKUP($L2825,Info!$B$4:$L$266,10,FALSE)))</f>
        <v/>
      </c>
      <c r="AC2825" s="1" t="str">
        <f>IF(W2825="SO Cable","Black,White",IF(O2825="","",IF(P2825="","",IF($J$12&lt;&gt;"ABC",IF(P2825&lt;="250",VLOOKUP(O2825,Info!$AZ$4:$BB$22,3,FALSE),VLOOKUP(O2825,Info!$AZ$23:$BB$39,3,FALSE)),IF(P2825&lt;="250",VLOOKUP(O2825,Info!$AO$4:$AQ$22,3,FALSE),VLOOKUP(O2825,Info!$AO$23:$AP$39,3,FALSE))))))</f>
        <v/>
      </c>
      <c r="AD2825" s="1"/>
      <c r="AE2825" s="1" t="str">
        <f>IF($L2825="None","",IF(ISERROR(VLOOKUP($L2825,Info!$B$4:$B$266,1,FALSE)),"",VLOOKUP($L2825,Info!$B$4:$L$266,4,FALSE)))</f>
        <v/>
      </c>
      <c r="AF2825" s="1" t="str">
        <f>IF($L2825="None","",IF(ISERROR(VLOOKUP($L2825,Info!$B$4:$B$266,1,FALSE)),"",VLOOKUP($L2825,Info!$B$4:$L$266,6,FALSE)))</f>
        <v/>
      </c>
      <c r="AG2825" s="1"/>
      <c r="AH2825" s="33" t="str" cm="1">
        <f t="array" ref="AH2825">IF(AND(L2825&lt;&gt;"",O2825&lt;&gt;"",R2825:S2825&lt;&gt;"",W2825:X2825&lt;&gt;"",Z2825:AA2825&lt;&gt;"",AC2825&lt;&gt;""),"Good","Bad")</f>
        <v>Bad</v>
      </c>
      <c r="AL2825" t="str" cm="1">
        <f t="array" ref="AL2825">IF(R2825&gt;0,_xlfn.IFS(COUNTIF($L$20:L2825,"&lt;&gt;")&lt;101,1,COUNTIF($L$20:L2825,"&lt;&gt;")&lt;201,2,COUNTIF($L$20:L2825,"&lt;&gt;")&lt;301,3,COUNTIF($L$20:L2825,"&lt;&gt;")&lt;401,4,COUNTIF($L$20:L2825,"&lt;&gt;")&lt;501,5,COUNTIF($L$20:L2825,"&lt;&gt;")&lt;601,6,COUNTIF($L$20:L2825,"&lt;&gt;")&lt;701,7,COUNTIF($L$20:L2825,"&lt;&gt;")&lt;801,8,COUNTIF($L$20:L2825,"&lt;&gt;")&lt;901,9,COUNTIF($L$20:L2825,"&lt;&gt;")&lt;1001,10,COUNTIF($L$20:L2825,"&lt;&gt;")&lt;1101,11,COUNTIF($L$20:L2825,"&lt;&gt;")&lt;1201,12,COUNTIF($L$20:L2825,"&lt;&gt;")&lt;1301,13,COUNTIF($L$20:L2825,"&lt;&gt;")&lt;1401,14,COUNTIF($L$20:L2825,"&lt;&gt;")&lt;1501,15,COUNTIF($L$20:L2825,"&lt;&gt;")&lt;1601,16,COUNTIF($L$20:L2825,"&lt;&gt;")&lt;1701,17,COUNTIF($L$20:L2825,"&lt;&gt;")&lt;1801,18,COUNTIF($L$20:L2825,"&lt;&gt;")&lt;1901,19,COUNTIF($L$20:L2825,"&lt;&gt;")&lt;2001,20,COUNTIF($L$20:L2825,"&lt;&gt;")&lt;2101,21,COUNTIF($L$20:L2825,"&lt;&gt;")&lt;2201,22,COUNTIF($L$20:L2825,"&lt;&gt;")&lt;2301,23,COUNTIF($L$20:L2825,"&lt;&gt;")&lt;2401,24,COUNTIF($L$20:L2825,"&lt;&gt;")&lt;2501,25,COUNTIF($L$20:L2825,"&lt;&gt;")&lt;2601,26,COUNTIF($L$20:L2825,"&lt;&gt;")&lt;2701,27,COUNTIF($L$20:L2825,"&lt;&gt;")&lt;2801,28,COUNTIF($L$20:L2825,"&lt;&gt;")&lt;2901,29,COUNTIF($L$20:L2825,"&lt;&gt;")&lt;3001,30),"")</f>
        <v/>
      </c>
      <c r="AM2825" t="str">
        <f t="shared" si="215"/>
        <v/>
      </c>
      <c r="AN2825" t="str">
        <f t="shared" si="219"/>
        <v/>
      </c>
      <c r="AP2825" t="str">
        <f t="shared" si="218"/>
        <v/>
      </c>
      <c r="AQ2825" t="str">
        <f>IF(AO2825="","",COUNTIFS(AM2825:$AM$3019,AO2825))</f>
        <v/>
      </c>
    </row>
    <row r="2826" spans="1:43" x14ac:dyDescent="0.25">
      <c r="A2826" s="6" t="str">
        <f>IF(COUNT($A$20:A2825)&lt;&gt;$B$4,IF(A2825="","",A2825+1),"")</f>
        <v/>
      </c>
      <c r="B2826" s="3"/>
      <c r="C2826" s="3"/>
      <c r="D2826" s="122"/>
      <c r="E2826" s="3"/>
      <c r="F2826" s="3"/>
      <c r="G2826" s="3"/>
      <c r="H2826" s="3"/>
      <c r="I2826" s="120"/>
      <c r="J2826" s="3"/>
      <c r="K2826" s="95" t="str" cm="1">
        <f t="array" ref="K2826">IF(OR($J$14 = "A",$J$14 = "B",$J$14 = "C"),IF(I2826="","",IF(LEN(I2826)&gt;2,_xlfn.IFS(ISNUMBER(SEARCH("_",I2826)),I2826,ISNUMBER(SEARCH(", ",I2826)),SUBSTITUTE(I2826,", ","_"),ISNUMBER(SEARCH("/ ",I2826)),SUBSTITUTE(I2826,"/ ","_"),ISNUMBER(SEARCH(",",I2826)),SUBSTITUTE(I2826,",","_"),ISNUMBER(SEARCH("/",I2826)),SUBSTITUTE(I2826,"/","_"),ISNUMBER(SEARCH("",I2826)),I2826),I2826)),IF(OR($J$14 = "J",$J$14 = "K"),"",IF(D2826="","",IF(LEN(D2826)&gt;2,_xlfn.IFS(ISNUMBER(SEARCH("_",D2826)),D2826,ISNUMBER(SEARCH(", ",D2826)),SUBSTITUTE(D2826,", ","_"),ISNUMBER(SEARCH("/ ",D2826)),SUBSTITUTE(D2826,"/ ","_"),ISNUMBER(SEARCH(",",D2826)),SUBSTITUTE(D2826,",","_"),ISNUMBER(SEARCH("/",D2826)),SUBSTITUTE(D2826,"/","_"),ISNUMBER(SEARCH("",D2826)),D2826),D2826))))</f>
        <v/>
      </c>
      <c r="L2826" s="1"/>
      <c r="M2826" s="1" t="str">
        <f t="shared" si="216"/>
        <v/>
      </c>
      <c r="N2826" s="94" t="str">
        <f>IF($L2826="None","",IF(ISERROR(VLOOKUP($L2826,Info!$B$4:$B$266,1,FALSE)),"",VLOOKUP($L2826,Info!$B$4:$L$266,5,FALSE)))</f>
        <v/>
      </c>
      <c r="O2826" s="94" t="str">
        <f>IF(K2826="","",IF(AND($J$12&lt;&gt;"ABC",N2826="3"),"BAC",IF(N2826="3","ABC",IF($J$12&lt;&gt;"ABC",IF($J$10="Standard",VLOOKUP(K2826,Info!$BE$4:$BF$481,2,FALSE),VLOOKUP(K2826,Info!$BI$4:$BJ$482,2,FALSE)),IF($J$10="Standard",VLOOKUP(K2826,Info!$AG$4:$AH$2994,2,FALSE),VLOOKUP(K2826,Info!$AK$4:$AL$2997,2,FALSE))))))</f>
        <v/>
      </c>
      <c r="P2826" s="94" t="str">
        <f>IF($L2826="None","",IF(ISERROR(VLOOKUP($L2826,Info!$B$4:$B$266,1,FALSE)),"",VLOOKUP($L2826,Info!$B$4:$L$266,3,FALSE)))</f>
        <v/>
      </c>
      <c r="Q2826" s="96" t="str">
        <f>IF($L2826="None","",IF(ISERROR(VLOOKUP($L2826,Info!$B$4:$B$266,1,FALSE)),"",VLOOKUP($L2826,Info!$B$4:$L$266,4,FALSE)))</f>
        <v/>
      </c>
      <c r="R2826" s="1"/>
      <c r="S2826" s="6" t="str">
        <f t="shared" si="217"/>
        <v/>
      </c>
      <c r="T2826" s="6" t="str">
        <f>IF($L2826="None","",IF(ISERROR(VLOOKUP($L2826,Info!$B$4:$B$266,1,FALSE)),"",VLOOKUP($L2826,Info!$B$4:$L$266,11,FALSE)))</f>
        <v/>
      </c>
      <c r="U2826" s="1"/>
      <c r="V2826" s="1"/>
      <c r="W2826" s="1"/>
      <c r="X2826" s="1" t="str">
        <f>IF($L2826="None","",IF(ISERROR(VLOOKUP($L2826,Info!$B$4:$B$266,1,FALSE)),"",IF(OR(W2826="Metallic Liquid Tight",W2826="Non-Metallic Liquid Tight",W2826="LSZH",W2826="Greenfield"),VLOOKUP($L2826,Info!$B$4:$L$266,7,FALSE),"N/A")))</f>
        <v/>
      </c>
      <c r="Y2826" s="1"/>
      <c r="Z2826" s="96" t="str">
        <f>IF($L2826="None","",IF(ISERROR(VLOOKUP($L2826,Info!$B$4:$B$266,1,FALSE)),"",VLOOKUP($L2826,Info!$B$4:$L$266,9,FALSE)))</f>
        <v/>
      </c>
      <c r="AA2826" s="96" t="str">
        <f>IF($L2826="None","",IF(ISERROR(VLOOKUP($L2826,Info!$B$4:$B$266,1,FALSE)),"",VLOOKUP($L2826,Info!$B$4:$L$266,8,FALSE)))</f>
        <v/>
      </c>
      <c r="AB2826" s="96" t="str">
        <f>IF($L2826="None","",IF(ISERROR(VLOOKUP($L2826,Info!$B$4:$B$266,1,FALSE)),"",VLOOKUP($L2826,Info!$B$4:$L$266,10,FALSE)))</f>
        <v/>
      </c>
      <c r="AC2826" s="1" t="str">
        <f>IF(W2826="SO Cable","Black,White",IF(O2826="","",IF(P2826="","",IF($J$12&lt;&gt;"ABC",IF(P2826&lt;="250",VLOOKUP(O2826,Info!$AZ$4:$BB$22,3,FALSE),VLOOKUP(O2826,Info!$AZ$23:$BB$39,3,FALSE)),IF(P2826&lt;="250",VLOOKUP(O2826,Info!$AO$4:$AQ$22,3,FALSE),VLOOKUP(O2826,Info!$AO$23:$AP$39,3,FALSE))))))</f>
        <v/>
      </c>
      <c r="AD2826" s="1"/>
      <c r="AE2826" s="1" t="str">
        <f>IF($L2826="None","",IF(ISERROR(VLOOKUP($L2826,Info!$B$4:$B$266,1,FALSE)),"",VLOOKUP($L2826,Info!$B$4:$L$266,4,FALSE)))</f>
        <v/>
      </c>
      <c r="AF2826" s="1" t="str">
        <f>IF($L2826="None","",IF(ISERROR(VLOOKUP($L2826,Info!$B$4:$B$266,1,FALSE)),"",VLOOKUP($L2826,Info!$B$4:$L$266,6,FALSE)))</f>
        <v/>
      </c>
      <c r="AG2826" s="1"/>
      <c r="AH2826" s="33" t="str" cm="1">
        <f t="array" ref="AH2826">IF(AND(L2826&lt;&gt;"",O2826&lt;&gt;"",R2826:S2826&lt;&gt;"",W2826:X2826&lt;&gt;"",Z2826:AA2826&lt;&gt;"",AC2826&lt;&gt;""),"Good","Bad")</f>
        <v>Bad</v>
      </c>
      <c r="AL2826" t="str" cm="1">
        <f t="array" ref="AL2826">IF(R2826&gt;0,_xlfn.IFS(COUNTIF($L$20:L2826,"&lt;&gt;")&lt;101,1,COUNTIF($L$20:L2826,"&lt;&gt;")&lt;201,2,COUNTIF($L$20:L2826,"&lt;&gt;")&lt;301,3,COUNTIF($L$20:L2826,"&lt;&gt;")&lt;401,4,COUNTIF($L$20:L2826,"&lt;&gt;")&lt;501,5,COUNTIF($L$20:L2826,"&lt;&gt;")&lt;601,6,COUNTIF($L$20:L2826,"&lt;&gt;")&lt;701,7,COUNTIF($L$20:L2826,"&lt;&gt;")&lt;801,8,COUNTIF($L$20:L2826,"&lt;&gt;")&lt;901,9,COUNTIF($L$20:L2826,"&lt;&gt;")&lt;1001,10,COUNTIF($L$20:L2826,"&lt;&gt;")&lt;1101,11,COUNTIF($L$20:L2826,"&lt;&gt;")&lt;1201,12,COUNTIF($L$20:L2826,"&lt;&gt;")&lt;1301,13,COUNTIF($L$20:L2826,"&lt;&gt;")&lt;1401,14,COUNTIF($L$20:L2826,"&lt;&gt;")&lt;1501,15,COUNTIF($L$20:L2826,"&lt;&gt;")&lt;1601,16,COUNTIF($L$20:L2826,"&lt;&gt;")&lt;1701,17,COUNTIF($L$20:L2826,"&lt;&gt;")&lt;1801,18,COUNTIF($L$20:L2826,"&lt;&gt;")&lt;1901,19,COUNTIF($L$20:L2826,"&lt;&gt;")&lt;2001,20,COUNTIF($L$20:L2826,"&lt;&gt;")&lt;2101,21,COUNTIF($L$20:L2826,"&lt;&gt;")&lt;2201,22,COUNTIF($L$20:L2826,"&lt;&gt;")&lt;2301,23,COUNTIF($L$20:L2826,"&lt;&gt;")&lt;2401,24,COUNTIF($L$20:L2826,"&lt;&gt;")&lt;2501,25,COUNTIF($L$20:L2826,"&lt;&gt;")&lt;2601,26,COUNTIF($L$20:L2826,"&lt;&gt;")&lt;2701,27,COUNTIF($L$20:L2826,"&lt;&gt;")&lt;2801,28,COUNTIF($L$20:L2826,"&lt;&gt;")&lt;2901,29,COUNTIF($L$20:L2826,"&lt;&gt;")&lt;3001,30),"")</f>
        <v/>
      </c>
      <c r="AM2826" t="str">
        <f t="shared" si="215"/>
        <v/>
      </c>
      <c r="AN2826" t="str">
        <f t="shared" si="219"/>
        <v/>
      </c>
      <c r="AP2826" t="str">
        <f t="shared" si="218"/>
        <v/>
      </c>
      <c r="AQ2826" t="str">
        <f>IF(AO2826="","",COUNTIFS(AM2826:$AM$3019,AO2826))</f>
        <v/>
      </c>
    </row>
    <row r="2827" spans="1:43" x14ac:dyDescent="0.25">
      <c r="A2827" s="6" t="str">
        <f>IF(COUNT($A$20:A2826)&lt;&gt;$B$4,IF(A2826="","",A2826+1),"")</f>
        <v/>
      </c>
      <c r="B2827" s="3"/>
      <c r="C2827" s="3"/>
      <c r="D2827" s="122"/>
      <c r="E2827" s="3"/>
      <c r="F2827" s="3"/>
      <c r="G2827" s="3"/>
      <c r="H2827" s="3"/>
      <c r="I2827" s="120"/>
      <c r="J2827" s="3"/>
      <c r="K2827" s="95" t="str" cm="1">
        <f t="array" ref="K2827">IF(OR($J$14 = "A",$J$14 = "B",$J$14 = "C"),IF(I2827="","",IF(LEN(I2827)&gt;2,_xlfn.IFS(ISNUMBER(SEARCH("_",I2827)),I2827,ISNUMBER(SEARCH(", ",I2827)),SUBSTITUTE(I2827,", ","_"),ISNUMBER(SEARCH("/ ",I2827)),SUBSTITUTE(I2827,"/ ","_"),ISNUMBER(SEARCH(",",I2827)),SUBSTITUTE(I2827,",","_"),ISNUMBER(SEARCH("/",I2827)),SUBSTITUTE(I2827,"/","_"),ISNUMBER(SEARCH("",I2827)),I2827),I2827)),IF(OR($J$14 = "J",$J$14 = "K"),"",IF(D2827="","",IF(LEN(D2827)&gt;2,_xlfn.IFS(ISNUMBER(SEARCH("_",D2827)),D2827,ISNUMBER(SEARCH(", ",D2827)),SUBSTITUTE(D2827,", ","_"),ISNUMBER(SEARCH("/ ",D2827)),SUBSTITUTE(D2827,"/ ","_"),ISNUMBER(SEARCH(",",D2827)),SUBSTITUTE(D2827,",","_"),ISNUMBER(SEARCH("/",D2827)),SUBSTITUTE(D2827,"/","_"),ISNUMBER(SEARCH("",D2827)),D2827),D2827))))</f>
        <v/>
      </c>
      <c r="L2827" s="1"/>
      <c r="M2827" s="1" t="str">
        <f t="shared" si="216"/>
        <v/>
      </c>
      <c r="N2827" s="94" t="str">
        <f>IF($L2827="None","",IF(ISERROR(VLOOKUP($L2827,Info!$B$4:$B$266,1,FALSE)),"",VLOOKUP($L2827,Info!$B$4:$L$266,5,FALSE)))</f>
        <v/>
      </c>
      <c r="O2827" s="94" t="str">
        <f>IF(K2827="","",IF(AND($J$12&lt;&gt;"ABC",N2827="3"),"BAC",IF(N2827="3","ABC",IF($J$12&lt;&gt;"ABC",IF($J$10="Standard",VLOOKUP(K2827,Info!$BE$4:$BF$481,2,FALSE),VLOOKUP(K2827,Info!$BI$4:$BJ$482,2,FALSE)),IF($J$10="Standard",VLOOKUP(K2827,Info!$AG$4:$AH$2994,2,FALSE),VLOOKUP(K2827,Info!$AK$4:$AL$2997,2,FALSE))))))</f>
        <v/>
      </c>
      <c r="P2827" s="94" t="str">
        <f>IF($L2827="None","",IF(ISERROR(VLOOKUP($L2827,Info!$B$4:$B$266,1,FALSE)),"",VLOOKUP($L2827,Info!$B$4:$L$266,3,FALSE)))</f>
        <v/>
      </c>
      <c r="Q2827" s="96" t="str">
        <f>IF($L2827="None","",IF(ISERROR(VLOOKUP($L2827,Info!$B$4:$B$266,1,FALSE)),"",VLOOKUP($L2827,Info!$B$4:$L$266,4,FALSE)))</f>
        <v/>
      </c>
      <c r="R2827" s="1"/>
      <c r="S2827" s="6" t="str">
        <f t="shared" si="217"/>
        <v/>
      </c>
      <c r="T2827" s="6" t="str">
        <f>IF($L2827="None","",IF(ISERROR(VLOOKUP($L2827,Info!$B$4:$B$266,1,FALSE)),"",VLOOKUP($L2827,Info!$B$4:$L$266,11,FALSE)))</f>
        <v/>
      </c>
      <c r="U2827" s="1"/>
      <c r="V2827" s="1"/>
      <c r="W2827" s="1"/>
      <c r="X2827" s="1" t="str">
        <f>IF($L2827="None","",IF(ISERROR(VLOOKUP($L2827,Info!$B$4:$B$266,1,FALSE)),"",IF(OR(W2827="Metallic Liquid Tight",W2827="Non-Metallic Liquid Tight",W2827="LSZH",W2827="Greenfield"),VLOOKUP($L2827,Info!$B$4:$L$266,7,FALSE),"N/A")))</f>
        <v/>
      </c>
      <c r="Y2827" s="1"/>
      <c r="Z2827" s="96" t="str">
        <f>IF($L2827="None","",IF(ISERROR(VLOOKUP($L2827,Info!$B$4:$B$266,1,FALSE)),"",VLOOKUP($L2827,Info!$B$4:$L$266,9,FALSE)))</f>
        <v/>
      </c>
      <c r="AA2827" s="96" t="str">
        <f>IF($L2827="None","",IF(ISERROR(VLOOKUP($L2827,Info!$B$4:$B$266,1,FALSE)),"",VLOOKUP($L2827,Info!$B$4:$L$266,8,FALSE)))</f>
        <v/>
      </c>
      <c r="AB2827" s="96" t="str">
        <f>IF($L2827="None","",IF(ISERROR(VLOOKUP($L2827,Info!$B$4:$B$266,1,FALSE)),"",VLOOKUP($L2827,Info!$B$4:$L$266,10,FALSE)))</f>
        <v/>
      </c>
      <c r="AC2827" s="1" t="str">
        <f>IF(W2827="SO Cable","Black,White",IF(O2827="","",IF(P2827="","",IF($J$12&lt;&gt;"ABC",IF(P2827&lt;="250",VLOOKUP(O2827,Info!$AZ$4:$BB$22,3,FALSE),VLOOKUP(O2827,Info!$AZ$23:$BB$39,3,FALSE)),IF(P2827&lt;="250",VLOOKUP(O2827,Info!$AO$4:$AQ$22,3,FALSE),VLOOKUP(O2827,Info!$AO$23:$AP$39,3,FALSE))))))</f>
        <v/>
      </c>
      <c r="AD2827" s="1"/>
      <c r="AE2827" s="1" t="str">
        <f>IF($L2827="None","",IF(ISERROR(VLOOKUP($L2827,Info!$B$4:$B$266,1,FALSE)),"",VLOOKUP($L2827,Info!$B$4:$L$266,4,FALSE)))</f>
        <v/>
      </c>
      <c r="AF2827" s="1" t="str">
        <f>IF($L2827="None","",IF(ISERROR(VLOOKUP($L2827,Info!$B$4:$B$266,1,FALSE)),"",VLOOKUP($L2827,Info!$B$4:$L$266,6,FALSE)))</f>
        <v/>
      </c>
      <c r="AG2827" s="1"/>
      <c r="AH2827" s="33" t="str" cm="1">
        <f t="array" ref="AH2827">IF(AND(L2827&lt;&gt;"",O2827&lt;&gt;"",R2827:S2827&lt;&gt;"",W2827:X2827&lt;&gt;"",Z2827:AA2827&lt;&gt;"",AC2827&lt;&gt;""),"Good","Bad")</f>
        <v>Bad</v>
      </c>
      <c r="AL2827" t="str" cm="1">
        <f t="array" ref="AL2827">IF(R2827&gt;0,_xlfn.IFS(COUNTIF($L$20:L2827,"&lt;&gt;")&lt;101,1,COUNTIF($L$20:L2827,"&lt;&gt;")&lt;201,2,COUNTIF($L$20:L2827,"&lt;&gt;")&lt;301,3,COUNTIF($L$20:L2827,"&lt;&gt;")&lt;401,4,COUNTIF($L$20:L2827,"&lt;&gt;")&lt;501,5,COUNTIF($L$20:L2827,"&lt;&gt;")&lt;601,6,COUNTIF($L$20:L2827,"&lt;&gt;")&lt;701,7,COUNTIF($L$20:L2827,"&lt;&gt;")&lt;801,8,COUNTIF($L$20:L2827,"&lt;&gt;")&lt;901,9,COUNTIF($L$20:L2827,"&lt;&gt;")&lt;1001,10,COUNTIF($L$20:L2827,"&lt;&gt;")&lt;1101,11,COUNTIF($L$20:L2827,"&lt;&gt;")&lt;1201,12,COUNTIF($L$20:L2827,"&lt;&gt;")&lt;1301,13,COUNTIF($L$20:L2827,"&lt;&gt;")&lt;1401,14,COUNTIF($L$20:L2827,"&lt;&gt;")&lt;1501,15,COUNTIF($L$20:L2827,"&lt;&gt;")&lt;1601,16,COUNTIF($L$20:L2827,"&lt;&gt;")&lt;1701,17,COUNTIF($L$20:L2827,"&lt;&gt;")&lt;1801,18,COUNTIF($L$20:L2827,"&lt;&gt;")&lt;1901,19,COUNTIF($L$20:L2827,"&lt;&gt;")&lt;2001,20,COUNTIF($L$20:L2827,"&lt;&gt;")&lt;2101,21,COUNTIF($L$20:L2827,"&lt;&gt;")&lt;2201,22,COUNTIF($L$20:L2827,"&lt;&gt;")&lt;2301,23,COUNTIF($L$20:L2827,"&lt;&gt;")&lt;2401,24,COUNTIF($L$20:L2827,"&lt;&gt;")&lt;2501,25,COUNTIF($L$20:L2827,"&lt;&gt;")&lt;2601,26,COUNTIF($L$20:L2827,"&lt;&gt;")&lt;2701,27,COUNTIF($L$20:L2827,"&lt;&gt;")&lt;2801,28,COUNTIF($L$20:L2827,"&lt;&gt;")&lt;2901,29,COUNTIF($L$20:L2827,"&lt;&gt;")&lt;3001,30),"")</f>
        <v/>
      </c>
      <c r="AM2827" t="str">
        <f t="shared" si="215"/>
        <v/>
      </c>
      <c r="AN2827" t="str">
        <f t="shared" si="219"/>
        <v/>
      </c>
      <c r="AP2827" t="str">
        <f t="shared" si="218"/>
        <v/>
      </c>
      <c r="AQ2827" t="str">
        <f>IF(AO2827="","",COUNTIFS(AM2827:$AM$3019,AO2827))</f>
        <v/>
      </c>
    </row>
    <row r="2828" spans="1:43" x14ac:dyDescent="0.25">
      <c r="A2828" s="6" t="str">
        <f>IF(COUNT($A$20:A2827)&lt;&gt;$B$4,IF(A2827="","",A2827+1),"")</f>
        <v/>
      </c>
      <c r="B2828" s="3"/>
      <c r="C2828" s="3"/>
      <c r="D2828" s="122"/>
      <c r="E2828" s="3"/>
      <c r="F2828" s="3"/>
      <c r="G2828" s="3"/>
      <c r="H2828" s="3"/>
      <c r="I2828" s="120"/>
      <c r="J2828" s="3"/>
      <c r="K2828" s="95" t="str" cm="1">
        <f t="array" ref="K2828">IF(OR($J$14 = "A",$J$14 = "B",$J$14 = "C"),IF(I2828="","",IF(LEN(I2828)&gt;2,_xlfn.IFS(ISNUMBER(SEARCH("_",I2828)),I2828,ISNUMBER(SEARCH(", ",I2828)),SUBSTITUTE(I2828,", ","_"),ISNUMBER(SEARCH("/ ",I2828)),SUBSTITUTE(I2828,"/ ","_"),ISNUMBER(SEARCH(",",I2828)),SUBSTITUTE(I2828,",","_"),ISNUMBER(SEARCH("/",I2828)),SUBSTITUTE(I2828,"/","_"),ISNUMBER(SEARCH("",I2828)),I2828),I2828)),IF(OR($J$14 = "J",$J$14 = "K"),"",IF(D2828="","",IF(LEN(D2828)&gt;2,_xlfn.IFS(ISNUMBER(SEARCH("_",D2828)),D2828,ISNUMBER(SEARCH(", ",D2828)),SUBSTITUTE(D2828,", ","_"),ISNUMBER(SEARCH("/ ",D2828)),SUBSTITUTE(D2828,"/ ","_"),ISNUMBER(SEARCH(",",D2828)),SUBSTITUTE(D2828,",","_"),ISNUMBER(SEARCH("/",D2828)),SUBSTITUTE(D2828,"/","_"),ISNUMBER(SEARCH("",D2828)),D2828),D2828))))</f>
        <v/>
      </c>
      <c r="L2828" s="1"/>
      <c r="M2828" s="1" t="str">
        <f t="shared" si="216"/>
        <v/>
      </c>
      <c r="N2828" s="94" t="str">
        <f>IF($L2828="None","",IF(ISERROR(VLOOKUP($L2828,Info!$B$4:$B$266,1,FALSE)),"",VLOOKUP($L2828,Info!$B$4:$L$266,5,FALSE)))</f>
        <v/>
      </c>
      <c r="O2828" s="94" t="str">
        <f>IF(K2828="","",IF(AND($J$12&lt;&gt;"ABC",N2828="3"),"BAC",IF(N2828="3","ABC",IF($J$12&lt;&gt;"ABC",IF($J$10="Standard",VLOOKUP(K2828,Info!$BE$4:$BF$481,2,FALSE),VLOOKUP(K2828,Info!$BI$4:$BJ$482,2,FALSE)),IF($J$10="Standard",VLOOKUP(K2828,Info!$AG$4:$AH$2994,2,FALSE),VLOOKUP(K2828,Info!$AK$4:$AL$2997,2,FALSE))))))</f>
        <v/>
      </c>
      <c r="P2828" s="94" t="str">
        <f>IF($L2828="None","",IF(ISERROR(VLOOKUP($L2828,Info!$B$4:$B$266,1,FALSE)),"",VLOOKUP($L2828,Info!$B$4:$L$266,3,FALSE)))</f>
        <v/>
      </c>
      <c r="Q2828" s="96" t="str">
        <f>IF($L2828="None","",IF(ISERROR(VLOOKUP($L2828,Info!$B$4:$B$266,1,FALSE)),"",VLOOKUP($L2828,Info!$B$4:$L$266,4,FALSE)))</f>
        <v/>
      </c>
      <c r="R2828" s="1"/>
      <c r="S2828" s="6" t="str">
        <f t="shared" si="217"/>
        <v/>
      </c>
      <c r="T2828" s="6" t="str">
        <f>IF($L2828="None","",IF(ISERROR(VLOOKUP($L2828,Info!$B$4:$B$266,1,FALSE)),"",VLOOKUP($L2828,Info!$B$4:$L$266,11,FALSE)))</f>
        <v/>
      </c>
      <c r="U2828" s="1"/>
      <c r="V2828" s="1"/>
      <c r="W2828" s="1"/>
      <c r="X2828" s="1" t="str">
        <f>IF($L2828="None","",IF(ISERROR(VLOOKUP($L2828,Info!$B$4:$B$266,1,FALSE)),"",IF(OR(W2828="Metallic Liquid Tight",W2828="Non-Metallic Liquid Tight",W2828="LSZH",W2828="Greenfield"),VLOOKUP($L2828,Info!$B$4:$L$266,7,FALSE),"N/A")))</f>
        <v/>
      </c>
      <c r="Y2828" s="1"/>
      <c r="Z2828" s="96" t="str">
        <f>IF($L2828="None","",IF(ISERROR(VLOOKUP($L2828,Info!$B$4:$B$266,1,FALSE)),"",VLOOKUP($L2828,Info!$B$4:$L$266,9,FALSE)))</f>
        <v/>
      </c>
      <c r="AA2828" s="96" t="str">
        <f>IF($L2828="None","",IF(ISERROR(VLOOKUP($L2828,Info!$B$4:$B$266,1,FALSE)),"",VLOOKUP($L2828,Info!$B$4:$L$266,8,FALSE)))</f>
        <v/>
      </c>
      <c r="AB2828" s="96" t="str">
        <f>IF($L2828="None","",IF(ISERROR(VLOOKUP($L2828,Info!$B$4:$B$266,1,FALSE)),"",VLOOKUP($L2828,Info!$B$4:$L$266,10,FALSE)))</f>
        <v/>
      </c>
      <c r="AC2828" s="1" t="str">
        <f>IF(W2828="SO Cable","Black,White",IF(O2828="","",IF(P2828="","",IF($J$12&lt;&gt;"ABC",IF(P2828&lt;="250",VLOOKUP(O2828,Info!$AZ$4:$BB$22,3,FALSE),VLOOKUP(O2828,Info!$AZ$23:$BB$39,3,FALSE)),IF(P2828&lt;="250",VLOOKUP(O2828,Info!$AO$4:$AQ$22,3,FALSE),VLOOKUP(O2828,Info!$AO$23:$AP$39,3,FALSE))))))</f>
        <v/>
      </c>
      <c r="AD2828" s="1"/>
      <c r="AE2828" s="1" t="str">
        <f>IF($L2828="None","",IF(ISERROR(VLOOKUP($L2828,Info!$B$4:$B$266,1,FALSE)),"",VLOOKUP($L2828,Info!$B$4:$L$266,4,FALSE)))</f>
        <v/>
      </c>
      <c r="AF2828" s="1" t="str">
        <f>IF($L2828="None","",IF(ISERROR(VLOOKUP($L2828,Info!$B$4:$B$266,1,FALSE)),"",VLOOKUP($L2828,Info!$B$4:$L$266,6,FALSE)))</f>
        <v/>
      </c>
      <c r="AG2828" s="1"/>
      <c r="AH2828" s="33" t="str" cm="1">
        <f t="array" ref="AH2828">IF(AND(L2828&lt;&gt;"",O2828&lt;&gt;"",R2828:S2828&lt;&gt;"",W2828:X2828&lt;&gt;"",Z2828:AA2828&lt;&gt;"",AC2828&lt;&gt;""),"Good","Bad")</f>
        <v>Bad</v>
      </c>
      <c r="AL2828" t="str" cm="1">
        <f t="array" ref="AL2828">IF(R2828&gt;0,_xlfn.IFS(COUNTIF($L$20:L2828,"&lt;&gt;")&lt;101,1,COUNTIF($L$20:L2828,"&lt;&gt;")&lt;201,2,COUNTIF($L$20:L2828,"&lt;&gt;")&lt;301,3,COUNTIF($L$20:L2828,"&lt;&gt;")&lt;401,4,COUNTIF($L$20:L2828,"&lt;&gt;")&lt;501,5,COUNTIF($L$20:L2828,"&lt;&gt;")&lt;601,6,COUNTIF($L$20:L2828,"&lt;&gt;")&lt;701,7,COUNTIF($L$20:L2828,"&lt;&gt;")&lt;801,8,COUNTIF($L$20:L2828,"&lt;&gt;")&lt;901,9,COUNTIF($L$20:L2828,"&lt;&gt;")&lt;1001,10,COUNTIF($L$20:L2828,"&lt;&gt;")&lt;1101,11,COUNTIF($L$20:L2828,"&lt;&gt;")&lt;1201,12,COUNTIF($L$20:L2828,"&lt;&gt;")&lt;1301,13,COUNTIF($L$20:L2828,"&lt;&gt;")&lt;1401,14,COUNTIF($L$20:L2828,"&lt;&gt;")&lt;1501,15,COUNTIF($L$20:L2828,"&lt;&gt;")&lt;1601,16,COUNTIF($L$20:L2828,"&lt;&gt;")&lt;1701,17,COUNTIF($L$20:L2828,"&lt;&gt;")&lt;1801,18,COUNTIF($L$20:L2828,"&lt;&gt;")&lt;1901,19,COUNTIF($L$20:L2828,"&lt;&gt;")&lt;2001,20,COUNTIF($L$20:L2828,"&lt;&gt;")&lt;2101,21,COUNTIF($L$20:L2828,"&lt;&gt;")&lt;2201,22,COUNTIF($L$20:L2828,"&lt;&gt;")&lt;2301,23,COUNTIF($L$20:L2828,"&lt;&gt;")&lt;2401,24,COUNTIF($L$20:L2828,"&lt;&gt;")&lt;2501,25,COUNTIF($L$20:L2828,"&lt;&gt;")&lt;2601,26,COUNTIF($L$20:L2828,"&lt;&gt;")&lt;2701,27,COUNTIF($L$20:L2828,"&lt;&gt;")&lt;2801,28,COUNTIF($L$20:L2828,"&lt;&gt;")&lt;2901,29,COUNTIF($L$20:L2828,"&lt;&gt;")&lt;3001,30),"")</f>
        <v/>
      </c>
      <c r="AM2828" t="str">
        <f t="shared" si="215"/>
        <v/>
      </c>
      <c r="AN2828" t="str">
        <f t="shared" si="219"/>
        <v/>
      </c>
      <c r="AP2828" t="str">
        <f t="shared" si="218"/>
        <v/>
      </c>
      <c r="AQ2828" t="str">
        <f>IF(AO2828="","",COUNTIFS(AM2828:$AM$3019,AO2828))</f>
        <v/>
      </c>
    </row>
    <row r="2829" spans="1:43" x14ac:dyDescent="0.25">
      <c r="A2829" s="6" t="str">
        <f>IF(COUNT($A$20:A2828)&lt;&gt;$B$4,IF(A2828="","",A2828+1),"")</f>
        <v/>
      </c>
      <c r="B2829" s="3"/>
      <c r="C2829" s="3"/>
      <c r="D2829" s="122"/>
      <c r="E2829" s="3"/>
      <c r="F2829" s="3"/>
      <c r="G2829" s="3"/>
      <c r="H2829" s="3"/>
      <c r="I2829" s="120"/>
      <c r="J2829" s="3"/>
      <c r="K2829" s="95" t="str" cm="1">
        <f t="array" ref="K2829">IF(OR($J$14 = "A",$J$14 = "B",$J$14 = "C"),IF(I2829="","",IF(LEN(I2829)&gt;2,_xlfn.IFS(ISNUMBER(SEARCH("_",I2829)),I2829,ISNUMBER(SEARCH(", ",I2829)),SUBSTITUTE(I2829,", ","_"),ISNUMBER(SEARCH("/ ",I2829)),SUBSTITUTE(I2829,"/ ","_"),ISNUMBER(SEARCH(",",I2829)),SUBSTITUTE(I2829,",","_"),ISNUMBER(SEARCH("/",I2829)),SUBSTITUTE(I2829,"/","_"),ISNUMBER(SEARCH("",I2829)),I2829),I2829)),IF(OR($J$14 = "J",$J$14 = "K"),"",IF(D2829="","",IF(LEN(D2829)&gt;2,_xlfn.IFS(ISNUMBER(SEARCH("_",D2829)),D2829,ISNUMBER(SEARCH(", ",D2829)),SUBSTITUTE(D2829,", ","_"),ISNUMBER(SEARCH("/ ",D2829)),SUBSTITUTE(D2829,"/ ","_"),ISNUMBER(SEARCH(",",D2829)),SUBSTITUTE(D2829,",","_"),ISNUMBER(SEARCH("/",D2829)),SUBSTITUTE(D2829,"/","_"),ISNUMBER(SEARCH("",D2829)),D2829),D2829))))</f>
        <v/>
      </c>
      <c r="L2829" s="1"/>
      <c r="M2829" s="1" t="str">
        <f t="shared" si="216"/>
        <v/>
      </c>
      <c r="N2829" s="94" t="str">
        <f>IF($L2829="None","",IF(ISERROR(VLOOKUP($L2829,Info!$B$4:$B$266,1,FALSE)),"",VLOOKUP($L2829,Info!$B$4:$L$266,5,FALSE)))</f>
        <v/>
      </c>
      <c r="O2829" s="94" t="str">
        <f>IF(K2829="","",IF(AND($J$12&lt;&gt;"ABC",N2829="3"),"BAC",IF(N2829="3","ABC",IF($J$12&lt;&gt;"ABC",IF($J$10="Standard",VLOOKUP(K2829,Info!$BE$4:$BF$481,2,FALSE),VLOOKUP(K2829,Info!$BI$4:$BJ$482,2,FALSE)),IF($J$10="Standard",VLOOKUP(K2829,Info!$AG$4:$AH$2994,2,FALSE),VLOOKUP(K2829,Info!$AK$4:$AL$2997,2,FALSE))))))</f>
        <v/>
      </c>
      <c r="P2829" s="94" t="str">
        <f>IF($L2829="None","",IF(ISERROR(VLOOKUP($L2829,Info!$B$4:$B$266,1,FALSE)),"",VLOOKUP($L2829,Info!$B$4:$L$266,3,FALSE)))</f>
        <v/>
      </c>
      <c r="Q2829" s="96" t="str">
        <f>IF($L2829="None","",IF(ISERROR(VLOOKUP($L2829,Info!$B$4:$B$266,1,FALSE)),"",VLOOKUP($L2829,Info!$B$4:$L$266,4,FALSE)))</f>
        <v/>
      </c>
      <c r="R2829" s="1"/>
      <c r="S2829" s="6" t="str">
        <f t="shared" si="217"/>
        <v/>
      </c>
      <c r="T2829" s="6" t="str">
        <f>IF($L2829="None","",IF(ISERROR(VLOOKUP($L2829,Info!$B$4:$B$266,1,FALSE)),"",VLOOKUP($L2829,Info!$B$4:$L$266,11,FALSE)))</f>
        <v/>
      </c>
      <c r="U2829" s="1"/>
      <c r="V2829" s="1"/>
      <c r="W2829" s="1"/>
      <c r="X2829" s="1" t="str">
        <f>IF($L2829="None","",IF(ISERROR(VLOOKUP($L2829,Info!$B$4:$B$266,1,FALSE)),"",IF(OR(W2829="Metallic Liquid Tight",W2829="Non-Metallic Liquid Tight",W2829="LSZH",W2829="Greenfield"),VLOOKUP($L2829,Info!$B$4:$L$266,7,FALSE),"N/A")))</f>
        <v/>
      </c>
      <c r="Y2829" s="1"/>
      <c r="Z2829" s="96" t="str">
        <f>IF($L2829="None","",IF(ISERROR(VLOOKUP($L2829,Info!$B$4:$B$266,1,FALSE)),"",VLOOKUP($L2829,Info!$B$4:$L$266,9,FALSE)))</f>
        <v/>
      </c>
      <c r="AA2829" s="96" t="str">
        <f>IF($L2829="None","",IF(ISERROR(VLOOKUP($L2829,Info!$B$4:$B$266,1,FALSE)),"",VLOOKUP($L2829,Info!$B$4:$L$266,8,FALSE)))</f>
        <v/>
      </c>
      <c r="AB2829" s="96" t="str">
        <f>IF($L2829="None","",IF(ISERROR(VLOOKUP($L2829,Info!$B$4:$B$266,1,FALSE)),"",VLOOKUP($L2829,Info!$B$4:$L$266,10,FALSE)))</f>
        <v/>
      </c>
      <c r="AC2829" s="1" t="str">
        <f>IF(W2829="SO Cable","Black,White",IF(O2829="","",IF(P2829="","",IF($J$12&lt;&gt;"ABC",IF(P2829&lt;="250",VLOOKUP(O2829,Info!$AZ$4:$BB$22,3,FALSE),VLOOKUP(O2829,Info!$AZ$23:$BB$39,3,FALSE)),IF(P2829&lt;="250",VLOOKUP(O2829,Info!$AO$4:$AQ$22,3,FALSE),VLOOKUP(O2829,Info!$AO$23:$AP$39,3,FALSE))))))</f>
        <v/>
      </c>
      <c r="AD2829" s="1"/>
      <c r="AE2829" s="1" t="str">
        <f>IF($L2829="None","",IF(ISERROR(VLOOKUP($L2829,Info!$B$4:$B$266,1,FALSE)),"",VLOOKUP($L2829,Info!$B$4:$L$266,4,FALSE)))</f>
        <v/>
      </c>
      <c r="AF2829" s="1" t="str">
        <f>IF($L2829="None","",IF(ISERROR(VLOOKUP($L2829,Info!$B$4:$B$266,1,FALSE)),"",VLOOKUP($L2829,Info!$B$4:$L$266,6,FALSE)))</f>
        <v/>
      </c>
      <c r="AG2829" s="1"/>
      <c r="AH2829" s="33" t="str" cm="1">
        <f t="array" ref="AH2829">IF(AND(L2829&lt;&gt;"",O2829&lt;&gt;"",R2829:S2829&lt;&gt;"",W2829:X2829&lt;&gt;"",Z2829:AA2829&lt;&gt;"",AC2829&lt;&gt;""),"Good","Bad")</f>
        <v>Bad</v>
      </c>
      <c r="AL2829" t="str" cm="1">
        <f t="array" ref="AL2829">IF(R2829&gt;0,_xlfn.IFS(COUNTIF($L$20:L2829,"&lt;&gt;")&lt;101,1,COUNTIF($L$20:L2829,"&lt;&gt;")&lt;201,2,COUNTIF($L$20:L2829,"&lt;&gt;")&lt;301,3,COUNTIF($L$20:L2829,"&lt;&gt;")&lt;401,4,COUNTIF($L$20:L2829,"&lt;&gt;")&lt;501,5,COUNTIF($L$20:L2829,"&lt;&gt;")&lt;601,6,COUNTIF($L$20:L2829,"&lt;&gt;")&lt;701,7,COUNTIF($L$20:L2829,"&lt;&gt;")&lt;801,8,COUNTIF($L$20:L2829,"&lt;&gt;")&lt;901,9,COUNTIF($L$20:L2829,"&lt;&gt;")&lt;1001,10,COUNTIF($L$20:L2829,"&lt;&gt;")&lt;1101,11,COUNTIF($L$20:L2829,"&lt;&gt;")&lt;1201,12,COUNTIF($L$20:L2829,"&lt;&gt;")&lt;1301,13,COUNTIF($L$20:L2829,"&lt;&gt;")&lt;1401,14,COUNTIF($L$20:L2829,"&lt;&gt;")&lt;1501,15,COUNTIF($L$20:L2829,"&lt;&gt;")&lt;1601,16,COUNTIF($L$20:L2829,"&lt;&gt;")&lt;1701,17,COUNTIF($L$20:L2829,"&lt;&gt;")&lt;1801,18,COUNTIF($L$20:L2829,"&lt;&gt;")&lt;1901,19,COUNTIF($L$20:L2829,"&lt;&gt;")&lt;2001,20,COUNTIF($L$20:L2829,"&lt;&gt;")&lt;2101,21,COUNTIF($L$20:L2829,"&lt;&gt;")&lt;2201,22,COUNTIF($L$20:L2829,"&lt;&gt;")&lt;2301,23,COUNTIF($L$20:L2829,"&lt;&gt;")&lt;2401,24,COUNTIF($L$20:L2829,"&lt;&gt;")&lt;2501,25,COUNTIF($L$20:L2829,"&lt;&gt;")&lt;2601,26,COUNTIF($L$20:L2829,"&lt;&gt;")&lt;2701,27,COUNTIF($L$20:L2829,"&lt;&gt;")&lt;2801,28,COUNTIF($L$20:L2829,"&lt;&gt;")&lt;2901,29,COUNTIF($L$20:L2829,"&lt;&gt;")&lt;3001,30),"")</f>
        <v/>
      </c>
      <c r="AM2829" t="str">
        <f t="shared" si="215"/>
        <v/>
      </c>
      <c r="AN2829" t="str">
        <f t="shared" si="219"/>
        <v/>
      </c>
      <c r="AP2829" t="str">
        <f t="shared" si="218"/>
        <v/>
      </c>
      <c r="AQ2829" t="str">
        <f>IF(AO2829="","",COUNTIFS(AM2829:$AM$3019,AO2829))</f>
        <v/>
      </c>
    </row>
    <row r="2830" spans="1:43" x14ac:dyDescent="0.25">
      <c r="A2830" s="6" t="str">
        <f>IF(COUNT($A$20:A2829)&lt;&gt;$B$4,IF(A2829="","",A2829+1),"")</f>
        <v/>
      </c>
      <c r="B2830" s="3"/>
      <c r="C2830" s="3"/>
      <c r="D2830" s="122"/>
      <c r="E2830" s="3"/>
      <c r="F2830" s="3"/>
      <c r="G2830" s="3"/>
      <c r="H2830" s="3"/>
      <c r="I2830" s="120"/>
      <c r="J2830" s="3"/>
      <c r="K2830" s="95" t="str" cm="1">
        <f t="array" ref="K2830">IF(OR($J$14 = "A",$J$14 = "B",$J$14 = "C"),IF(I2830="","",IF(LEN(I2830)&gt;2,_xlfn.IFS(ISNUMBER(SEARCH("_",I2830)),I2830,ISNUMBER(SEARCH(", ",I2830)),SUBSTITUTE(I2830,", ","_"),ISNUMBER(SEARCH("/ ",I2830)),SUBSTITUTE(I2830,"/ ","_"),ISNUMBER(SEARCH(",",I2830)),SUBSTITUTE(I2830,",","_"),ISNUMBER(SEARCH("/",I2830)),SUBSTITUTE(I2830,"/","_"),ISNUMBER(SEARCH("",I2830)),I2830),I2830)),IF(OR($J$14 = "J",$J$14 = "K"),"",IF(D2830="","",IF(LEN(D2830)&gt;2,_xlfn.IFS(ISNUMBER(SEARCH("_",D2830)),D2830,ISNUMBER(SEARCH(", ",D2830)),SUBSTITUTE(D2830,", ","_"),ISNUMBER(SEARCH("/ ",D2830)),SUBSTITUTE(D2830,"/ ","_"),ISNUMBER(SEARCH(",",D2830)),SUBSTITUTE(D2830,",","_"),ISNUMBER(SEARCH("/",D2830)),SUBSTITUTE(D2830,"/","_"),ISNUMBER(SEARCH("",D2830)),D2830),D2830))))</f>
        <v/>
      </c>
      <c r="L2830" s="1"/>
      <c r="M2830" s="1" t="str">
        <f t="shared" si="216"/>
        <v/>
      </c>
      <c r="N2830" s="94" t="str">
        <f>IF($L2830="None","",IF(ISERROR(VLOOKUP($L2830,Info!$B$4:$B$266,1,FALSE)),"",VLOOKUP($L2830,Info!$B$4:$L$266,5,FALSE)))</f>
        <v/>
      </c>
      <c r="O2830" s="94" t="str">
        <f>IF(K2830="","",IF(AND($J$12&lt;&gt;"ABC",N2830="3"),"BAC",IF(N2830="3","ABC",IF($J$12&lt;&gt;"ABC",IF($J$10="Standard",VLOOKUP(K2830,Info!$BE$4:$BF$481,2,FALSE),VLOOKUP(K2830,Info!$BI$4:$BJ$482,2,FALSE)),IF($J$10="Standard",VLOOKUP(K2830,Info!$AG$4:$AH$2994,2,FALSE),VLOOKUP(K2830,Info!$AK$4:$AL$2997,2,FALSE))))))</f>
        <v/>
      </c>
      <c r="P2830" s="94" t="str">
        <f>IF($L2830="None","",IF(ISERROR(VLOOKUP($L2830,Info!$B$4:$B$266,1,FALSE)),"",VLOOKUP($L2830,Info!$B$4:$L$266,3,FALSE)))</f>
        <v/>
      </c>
      <c r="Q2830" s="96" t="str">
        <f>IF($L2830="None","",IF(ISERROR(VLOOKUP($L2830,Info!$B$4:$B$266,1,FALSE)),"",VLOOKUP($L2830,Info!$B$4:$L$266,4,FALSE)))</f>
        <v/>
      </c>
      <c r="R2830" s="1"/>
      <c r="S2830" s="6" t="str">
        <f t="shared" si="217"/>
        <v/>
      </c>
      <c r="T2830" s="6" t="str">
        <f>IF($L2830="None","",IF(ISERROR(VLOOKUP($L2830,Info!$B$4:$B$266,1,FALSE)),"",VLOOKUP($L2830,Info!$B$4:$L$266,11,FALSE)))</f>
        <v/>
      </c>
      <c r="U2830" s="1"/>
      <c r="V2830" s="1"/>
      <c r="W2830" s="1"/>
      <c r="X2830" s="1" t="str">
        <f>IF($L2830="None","",IF(ISERROR(VLOOKUP($L2830,Info!$B$4:$B$266,1,FALSE)),"",IF(OR(W2830="Metallic Liquid Tight",W2830="Non-Metallic Liquid Tight",W2830="LSZH",W2830="Greenfield"),VLOOKUP($L2830,Info!$B$4:$L$266,7,FALSE),"N/A")))</f>
        <v/>
      </c>
      <c r="Y2830" s="1"/>
      <c r="Z2830" s="96" t="str">
        <f>IF($L2830="None","",IF(ISERROR(VLOOKUP($L2830,Info!$B$4:$B$266,1,FALSE)),"",VLOOKUP($L2830,Info!$B$4:$L$266,9,FALSE)))</f>
        <v/>
      </c>
      <c r="AA2830" s="96" t="str">
        <f>IF($L2830="None","",IF(ISERROR(VLOOKUP($L2830,Info!$B$4:$B$266,1,FALSE)),"",VLOOKUP($L2830,Info!$B$4:$L$266,8,FALSE)))</f>
        <v/>
      </c>
      <c r="AB2830" s="96" t="str">
        <f>IF($L2830="None","",IF(ISERROR(VLOOKUP($L2830,Info!$B$4:$B$266,1,FALSE)),"",VLOOKUP($L2830,Info!$B$4:$L$266,10,FALSE)))</f>
        <v/>
      </c>
      <c r="AC2830" s="1" t="str">
        <f>IF(W2830="SO Cable","Black,White",IF(O2830="","",IF(P2830="","",IF($J$12&lt;&gt;"ABC",IF(P2830&lt;="250",VLOOKUP(O2830,Info!$AZ$4:$BB$22,3,FALSE),VLOOKUP(O2830,Info!$AZ$23:$BB$39,3,FALSE)),IF(P2830&lt;="250",VLOOKUP(O2830,Info!$AO$4:$AQ$22,3,FALSE),VLOOKUP(O2830,Info!$AO$23:$AP$39,3,FALSE))))))</f>
        <v/>
      </c>
      <c r="AD2830" s="1"/>
      <c r="AE2830" s="1" t="str">
        <f>IF($L2830="None","",IF(ISERROR(VLOOKUP($L2830,Info!$B$4:$B$266,1,FALSE)),"",VLOOKUP($L2830,Info!$B$4:$L$266,4,FALSE)))</f>
        <v/>
      </c>
      <c r="AF2830" s="1" t="str">
        <f>IF($L2830="None","",IF(ISERROR(VLOOKUP($L2830,Info!$B$4:$B$266,1,FALSE)),"",VLOOKUP($L2830,Info!$B$4:$L$266,6,FALSE)))</f>
        <v/>
      </c>
      <c r="AG2830" s="1"/>
      <c r="AH2830" s="33" t="str" cm="1">
        <f t="array" ref="AH2830">IF(AND(L2830&lt;&gt;"",O2830&lt;&gt;"",R2830:S2830&lt;&gt;"",W2830:X2830&lt;&gt;"",Z2830:AA2830&lt;&gt;"",AC2830&lt;&gt;""),"Good","Bad")</f>
        <v>Bad</v>
      </c>
      <c r="AL2830" t="str" cm="1">
        <f t="array" ref="AL2830">IF(R2830&gt;0,_xlfn.IFS(COUNTIF($L$20:L2830,"&lt;&gt;")&lt;101,1,COUNTIF($L$20:L2830,"&lt;&gt;")&lt;201,2,COUNTIF($L$20:L2830,"&lt;&gt;")&lt;301,3,COUNTIF($L$20:L2830,"&lt;&gt;")&lt;401,4,COUNTIF($L$20:L2830,"&lt;&gt;")&lt;501,5,COUNTIF($L$20:L2830,"&lt;&gt;")&lt;601,6,COUNTIF($L$20:L2830,"&lt;&gt;")&lt;701,7,COUNTIF($L$20:L2830,"&lt;&gt;")&lt;801,8,COUNTIF($L$20:L2830,"&lt;&gt;")&lt;901,9,COUNTIF($L$20:L2830,"&lt;&gt;")&lt;1001,10,COUNTIF($L$20:L2830,"&lt;&gt;")&lt;1101,11,COUNTIF($L$20:L2830,"&lt;&gt;")&lt;1201,12,COUNTIF($L$20:L2830,"&lt;&gt;")&lt;1301,13,COUNTIF($L$20:L2830,"&lt;&gt;")&lt;1401,14,COUNTIF($L$20:L2830,"&lt;&gt;")&lt;1501,15,COUNTIF($L$20:L2830,"&lt;&gt;")&lt;1601,16,COUNTIF($L$20:L2830,"&lt;&gt;")&lt;1701,17,COUNTIF($L$20:L2830,"&lt;&gt;")&lt;1801,18,COUNTIF($L$20:L2830,"&lt;&gt;")&lt;1901,19,COUNTIF($L$20:L2830,"&lt;&gt;")&lt;2001,20,COUNTIF($L$20:L2830,"&lt;&gt;")&lt;2101,21,COUNTIF($L$20:L2830,"&lt;&gt;")&lt;2201,22,COUNTIF($L$20:L2830,"&lt;&gt;")&lt;2301,23,COUNTIF($L$20:L2830,"&lt;&gt;")&lt;2401,24,COUNTIF($L$20:L2830,"&lt;&gt;")&lt;2501,25,COUNTIF($L$20:L2830,"&lt;&gt;")&lt;2601,26,COUNTIF($L$20:L2830,"&lt;&gt;")&lt;2701,27,COUNTIF($L$20:L2830,"&lt;&gt;")&lt;2801,28,COUNTIF($L$20:L2830,"&lt;&gt;")&lt;2901,29,COUNTIF($L$20:L2830,"&lt;&gt;")&lt;3001,30),"")</f>
        <v/>
      </c>
      <c r="AM2830" t="str">
        <f t="shared" si="215"/>
        <v/>
      </c>
      <c r="AN2830" t="str">
        <f t="shared" si="219"/>
        <v/>
      </c>
      <c r="AP2830" t="str">
        <f t="shared" si="218"/>
        <v/>
      </c>
      <c r="AQ2830" t="str">
        <f>IF(AO2830="","",COUNTIFS(AM2830:$AM$3019,AO2830))</f>
        <v/>
      </c>
    </row>
    <row r="2831" spans="1:43" x14ac:dyDescent="0.25">
      <c r="A2831" s="6" t="str">
        <f>IF(COUNT($A$20:A2830)&lt;&gt;$B$4,IF(A2830="","",A2830+1),"")</f>
        <v/>
      </c>
      <c r="B2831" s="3"/>
      <c r="C2831" s="3"/>
      <c r="D2831" s="122"/>
      <c r="E2831" s="3"/>
      <c r="F2831" s="3"/>
      <c r="G2831" s="3"/>
      <c r="H2831" s="3"/>
      <c r="I2831" s="120"/>
      <c r="J2831" s="3"/>
      <c r="K2831" s="95" t="str" cm="1">
        <f t="array" ref="K2831">IF(OR($J$14 = "A",$J$14 = "B",$J$14 = "C"),IF(I2831="","",IF(LEN(I2831)&gt;2,_xlfn.IFS(ISNUMBER(SEARCH("_",I2831)),I2831,ISNUMBER(SEARCH(", ",I2831)),SUBSTITUTE(I2831,", ","_"),ISNUMBER(SEARCH("/ ",I2831)),SUBSTITUTE(I2831,"/ ","_"),ISNUMBER(SEARCH(",",I2831)),SUBSTITUTE(I2831,",","_"),ISNUMBER(SEARCH("/",I2831)),SUBSTITUTE(I2831,"/","_"),ISNUMBER(SEARCH("",I2831)),I2831),I2831)),IF(OR($J$14 = "J",$J$14 = "K"),"",IF(D2831="","",IF(LEN(D2831)&gt;2,_xlfn.IFS(ISNUMBER(SEARCH("_",D2831)),D2831,ISNUMBER(SEARCH(", ",D2831)),SUBSTITUTE(D2831,", ","_"),ISNUMBER(SEARCH("/ ",D2831)),SUBSTITUTE(D2831,"/ ","_"),ISNUMBER(SEARCH(",",D2831)),SUBSTITUTE(D2831,",","_"),ISNUMBER(SEARCH("/",D2831)),SUBSTITUTE(D2831,"/","_"),ISNUMBER(SEARCH("",D2831)),D2831),D2831))))</f>
        <v/>
      </c>
      <c r="L2831" s="1"/>
      <c r="M2831" s="1" t="str">
        <f t="shared" si="216"/>
        <v/>
      </c>
      <c r="N2831" s="94" t="str">
        <f>IF($L2831="None","",IF(ISERROR(VLOOKUP($L2831,Info!$B$4:$B$266,1,FALSE)),"",VLOOKUP($L2831,Info!$B$4:$L$266,5,FALSE)))</f>
        <v/>
      </c>
      <c r="O2831" s="94" t="str">
        <f>IF(K2831="","",IF(AND($J$12&lt;&gt;"ABC",N2831="3"),"BAC",IF(N2831="3","ABC",IF($J$12&lt;&gt;"ABC",IF($J$10="Standard",VLOOKUP(K2831,Info!$BE$4:$BF$481,2,FALSE),VLOOKUP(K2831,Info!$BI$4:$BJ$482,2,FALSE)),IF($J$10="Standard",VLOOKUP(K2831,Info!$AG$4:$AH$2994,2,FALSE),VLOOKUP(K2831,Info!$AK$4:$AL$2997,2,FALSE))))))</f>
        <v/>
      </c>
      <c r="P2831" s="94" t="str">
        <f>IF($L2831="None","",IF(ISERROR(VLOOKUP($L2831,Info!$B$4:$B$266,1,FALSE)),"",VLOOKUP($L2831,Info!$B$4:$L$266,3,FALSE)))</f>
        <v/>
      </c>
      <c r="Q2831" s="96" t="str">
        <f>IF($L2831="None","",IF(ISERROR(VLOOKUP($L2831,Info!$B$4:$B$266,1,FALSE)),"",VLOOKUP($L2831,Info!$B$4:$L$266,4,FALSE)))</f>
        <v/>
      </c>
      <c r="R2831" s="1"/>
      <c r="S2831" s="6" t="str">
        <f t="shared" si="217"/>
        <v/>
      </c>
      <c r="T2831" s="6" t="str">
        <f>IF($L2831="None","",IF(ISERROR(VLOOKUP($L2831,Info!$B$4:$B$266,1,FALSE)),"",VLOOKUP($L2831,Info!$B$4:$L$266,11,FALSE)))</f>
        <v/>
      </c>
      <c r="U2831" s="1"/>
      <c r="V2831" s="1"/>
      <c r="W2831" s="1"/>
      <c r="X2831" s="1" t="str">
        <f>IF($L2831="None","",IF(ISERROR(VLOOKUP($L2831,Info!$B$4:$B$266,1,FALSE)),"",IF(OR(W2831="Metallic Liquid Tight",W2831="Non-Metallic Liquid Tight",W2831="LSZH",W2831="Greenfield"),VLOOKUP($L2831,Info!$B$4:$L$266,7,FALSE),"N/A")))</f>
        <v/>
      </c>
      <c r="Y2831" s="1"/>
      <c r="Z2831" s="96" t="str">
        <f>IF($L2831="None","",IF(ISERROR(VLOOKUP($L2831,Info!$B$4:$B$266,1,FALSE)),"",VLOOKUP($L2831,Info!$B$4:$L$266,9,FALSE)))</f>
        <v/>
      </c>
      <c r="AA2831" s="96" t="str">
        <f>IF($L2831="None","",IF(ISERROR(VLOOKUP($L2831,Info!$B$4:$B$266,1,FALSE)),"",VLOOKUP($L2831,Info!$B$4:$L$266,8,FALSE)))</f>
        <v/>
      </c>
      <c r="AB2831" s="96" t="str">
        <f>IF($L2831="None","",IF(ISERROR(VLOOKUP($L2831,Info!$B$4:$B$266,1,FALSE)),"",VLOOKUP($L2831,Info!$B$4:$L$266,10,FALSE)))</f>
        <v/>
      </c>
      <c r="AC2831" s="1" t="str">
        <f>IF(W2831="SO Cable","Black,White",IF(O2831="","",IF(P2831="","",IF($J$12&lt;&gt;"ABC",IF(P2831&lt;="250",VLOOKUP(O2831,Info!$AZ$4:$BB$22,3,FALSE),VLOOKUP(O2831,Info!$AZ$23:$BB$39,3,FALSE)),IF(P2831&lt;="250",VLOOKUP(O2831,Info!$AO$4:$AQ$22,3,FALSE),VLOOKUP(O2831,Info!$AO$23:$AP$39,3,FALSE))))))</f>
        <v/>
      </c>
      <c r="AD2831" s="1"/>
      <c r="AE2831" s="1" t="str">
        <f>IF($L2831="None","",IF(ISERROR(VLOOKUP($L2831,Info!$B$4:$B$266,1,FALSE)),"",VLOOKUP($L2831,Info!$B$4:$L$266,4,FALSE)))</f>
        <v/>
      </c>
      <c r="AF2831" s="1" t="str">
        <f>IF($L2831="None","",IF(ISERROR(VLOOKUP($L2831,Info!$B$4:$B$266,1,FALSE)),"",VLOOKUP($L2831,Info!$B$4:$L$266,6,FALSE)))</f>
        <v/>
      </c>
      <c r="AG2831" s="1"/>
      <c r="AH2831" s="33" t="str" cm="1">
        <f t="array" ref="AH2831">IF(AND(L2831&lt;&gt;"",O2831&lt;&gt;"",R2831:S2831&lt;&gt;"",W2831:X2831&lt;&gt;"",Z2831:AA2831&lt;&gt;"",AC2831&lt;&gt;""),"Good","Bad")</f>
        <v>Bad</v>
      </c>
      <c r="AL2831" t="str" cm="1">
        <f t="array" ref="AL2831">IF(R2831&gt;0,_xlfn.IFS(COUNTIF($L$20:L2831,"&lt;&gt;")&lt;101,1,COUNTIF($L$20:L2831,"&lt;&gt;")&lt;201,2,COUNTIF($L$20:L2831,"&lt;&gt;")&lt;301,3,COUNTIF($L$20:L2831,"&lt;&gt;")&lt;401,4,COUNTIF($L$20:L2831,"&lt;&gt;")&lt;501,5,COUNTIF($L$20:L2831,"&lt;&gt;")&lt;601,6,COUNTIF($L$20:L2831,"&lt;&gt;")&lt;701,7,COUNTIF($L$20:L2831,"&lt;&gt;")&lt;801,8,COUNTIF($L$20:L2831,"&lt;&gt;")&lt;901,9,COUNTIF($L$20:L2831,"&lt;&gt;")&lt;1001,10,COUNTIF($L$20:L2831,"&lt;&gt;")&lt;1101,11,COUNTIF($L$20:L2831,"&lt;&gt;")&lt;1201,12,COUNTIF($L$20:L2831,"&lt;&gt;")&lt;1301,13,COUNTIF($L$20:L2831,"&lt;&gt;")&lt;1401,14,COUNTIF($L$20:L2831,"&lt;&gt;")&lt;1501,15,COUNTIF($L$20:L2831,"&lt;&gt;")&lt;1601,16,COUNTIF($L$20:L2831,"&lt;&gt;")&lt;1701,17,COUNTIF($L$20:L2831,"&lt;&gt;")&lt;1801,18,COUNTIF($L$20:L2831,"&lt;&gt;")&lt;1901,19,COUNTIF($L$20:L2831,"&lt;&gt;")&lt;2001,20,COUNTIF($L$20:L2831,"&lt;&gt;")&lt;2101,21,COUNTIF($L$20:L2831,"&lt;&gt;")&lt;2201,22,COUNTIF($L$20:L2831,"&lt;&gt;")&lt;2301,23,COUNTIF($L$20:L2831,"&lt;&gt;")&lt;2401,24,COUNTIF($L$20:L2831,"&lt;&gt;")&lt;2501,25,COUNTIF($L$20:L2831,"&lt;&gt;")&lt;2601,26,COUNTIF($L$20:L2831,"&lt;&gt;")&lt;2701,27,COUNTIF($L$20:L2831,"&lt;&gt;")&lt;2801,28,COUNTIF($L$20:L2831,"&lt;&gt;")&lt;2901,29,COUNTIF($L$20:L2831,"&lt;&gt;")&lt;3001,30),"")</f>
        <v/>
      </c>
      <c r="AM2831" t="str">
        <f t="shared" si="215"/>
        <v/>
      </c>
      <c r="AN2831" t="str">
        <f t="shared" si="219"/>
        <v/>
      </c>
      <c r="AP2831" t="str">
        <f t="shared" si="218"/>
        <v/>
      </c>
      <c r="AQ2831" t="str">
        <f>IF(AO2831="","",COUNTIFS(AM2831:$AM$3019,AO2831))</f>
        <v/>
      </c>
    </row>
    <row r="2832" spans="1:43" x14ac:dyDescent="0.25">
      <c r="A2832" s="6" t="str">
        <f>IF(COUNT($A$20:A2831)&lt;&gt;$B$4,IF(A2831="","",A2831+1),"")</f>
        <v/>
      </c>
      <c r="B2832" s="3"/>
      <c r="C2832" s="3"/>
      <c r="D2832" s="122"/>
      <c r="E2832" s="3"/>
      <c r="F2832" s="3"/>
      <c r="G2832" s="3"/>
      <c r="H2832" s="3"/>
      <c r="I2832" s="120"/>
      <c r="J2832" s="3"/>
      <c r="K2832" s="95" t="str" cm="1">
        <f t="array" ref="K2832">IF(OR($J$14 = "A",$J$14 = "B",$J$14 = "C"),IF(I2832="","",IF(LEN(I2832)&gt;2,_xlfn.IFS(ISNUMBER(SEARCH("_",I2832)),I2832,ISNUMBER(SEARCH(", ",I2832)),SUBSTITUTE(I2832,", ","_"),ISNUMBER(SEARCH("/ ",I2832)),SUBSTITUTE(I2832,"/ ","_"),ISNUMBER(SEARCH(",",I2832)),SUBSTITUTE(I2832,",","_"),ISNUMBER(SEARCH("/",I2832)),SUBSTITUTE(I2832,"/","_"),ISNUMBER(SEARCH("",I2832)),I2832),I2832)),IF(OR($J$14 = "J",$J$14 = "K"),"",IF(D2832="","",IF(LEN(D2832)&gt;2,_xlfn.IFS(ISNUMBER(SEARCH("_",D2832)),D2832,ISNUMBER(SEARCH(", ",D2832)),SUBSTITUTE(D2832,", ","_"),ISNUMBER(SEARCH("/ ",D2832)),SUBSTITUTE(D2832,"/ ","_"),ISNUMBER(SEARCH(",",D2832)),SUBSTITUTE(D2832,",","_"),ISNUMBER(SEARCH("/",D2832)),SUBSTITUTE(D2832,"/","_"),ISNUMBER(SEARCH("",D2832)),D2832),D2832))))</f>
        <v/>
      </c>
      <c r="L2832" s="1"/>
      <c r="M2832" s="1" t="str">
        <f t="shared" si="216"/>
        <v/>
      </c>
      <c r="N2832" s="94" t="str">
        <f>IF($L2832="None","",IF(ISERROR(VLOOKUP($L2832,Info!$B$4:$B$266,1,FALSE)),"",VLOOKUP($L2832,Info!$B$4:$L$266,5,FALSE)))</f>
        <v/>
      </c>
      <c r="O2832" s="94" t="str">
        <f>IF(K2832="","",IF(AND($J$12&lt;&gt;"ABC",N2832="3"),"BAC",IF(N2832="3","ABC",IF($J$12&lt;&gt;"ABC",IF($J$10="Standard",VLOOKUP(K2832,Info!$BE$4:$BF$481,2,FALSE),VLOOKUP(K2832,Info!$BI$4:$BJ$482,2,FALSE)),IF($J$10="Standard",VLOOKUP(K2832,Info!$AG$4:$AH$2994,2,FALSE),VLOOKUP(K2832,Info!$AK$4:$AL$2997,2,FALSE))))))</f>
        <v/>
      </c>
      <c r="P2832" s="94" t="str">
        <f>IF($L2832="None","",IF(ISERROR(VLOOKUP($L2832,Info!$B$4:$B$266,1,FALSE)),"",VLOOKUP($L2832,Info!$B$4:$L$266,3,FALSE)))</f>
        <v/>
      </c>
      <c r="Q2832" s="96" t="str">
        <f>IF($L2832="None","",IF(ISERROR(VLOOKUP($L2832,Info!$B$4:$B$266,1,FALSE)),"",VLOOKUP($L2832,Info!$B$4:$L$266,4,FALSE)))</f>
        <v/>
      </c>
      <c r="R2832" s="1"/>
      <c r="S2832" s="6" t="str">
        <f t="shared" si="217"/>
        <v/>
      </c>
      <c r="T2832" s="6" t="str">
        <f>IF($L2832="None","",IF(ISERROR(VLOOKUP($L2832,Info!$B$4:$B$266,1,FALSE)),"",VLOOKUP($L2832,Info!$B$4:$L$266,11,FALSE)))</f>
        <v/>
      </c>
      <c r="U2832" s="1"/>
      <c r="V2832" s="1"/>
      <c r="W2832" s="1"/>
      <c r="X2832" s="1" t="str">
        <f>IF($L2832="None","",IF(ISERROR(VLOOKUP($L2832,Info!$B$4:$B$266,1,FALSE)),"",IF(OR(W2832="Metallic Liquid Tight",W2832="Non-Metallic Liquid Tight",W2832="LSZH",W2832="Greenfield"),VLOOKUP($L2832,Info!$B$4:$L$266,7,FALSE),"N/A")))</f>
        <v/>
      </c>
      <c r="Y2832" s="1"/>
      <c r="Z2832" s="96" t="str">
        <f>IF($L2832="None","",IF(ISERROR(VLOOKUP($L2832,Info!$B$4:$B$266,1,FALSE)),"",VLOOKUP($L2832,Info!$B$4:$L$266,9,FALSE)))</f>
        <v/>
      </c>
      <c r="AA2832" s="96" t="str">
        <f>IF($L2832="None","",IF(ISERROR(VLOOKUP($L2832,Info!$B$4:$B$266,1,FALSE)),"",VLOOKUP($L2832,Info!$B$4:$L$266,8,FALSE)))</f>
        <v/>
      </c>
      <c r="AB2832" s="96" t="str">
        <f>IF($L2832="None","",IF(ISERROR(VLOOKUP($L2832,Info!$B$4:$B$266,1,FALSE)),"",VLOOKUP($L2832,Info!$B$4:$L$266,10,FALSE)))</f>
        <v/>
      </c>
      <c r="AC2832" s="1" t="str">
        <f>IF(W2832="SO Cable","Black,White",IF(O2832="","",IF(P2832="","",IF($J$12&lt;&gt;"ABC",IF(P2832&lt;="250",VLOOKUP(O2832,Info!$AZ$4:$BB$22,3,FALSE),VLOOKUP(O2832,Info!$AZ$23:$BB$39,3,FALSE)),IF(P2832&lt;="250",VLOOKUP(O2832,Info!$AO$4:$AQ$22,3,FALSE),VLOOKUP(O2832,Info!$AO$23:$AP$39,3,FALSE))))))</f>
        <v/>
      </c>
      <c r="AD2832" s="1"/>
      <c r="AE2832" s="1" t="str">
        <f>IF($L2832="None","",IF(ISERROR(VLOOKUP($L2832,Info!$B$4:$B$266,1,FALSE)),"",VLOOKUP($L2832,Info!$B$4:$L$266,4,FALSE)))</f>
        <v/>
      </c>
      <c r="AF2832" s="1" t="str">
        <f>IF($L2832="None","",IF(ISERROR(VLOOKUP($L2832,Info!$B$4:$B$266,1,FALSE)),"",VLOOKUP($L2832,Info!$B$4:$L$266,6,FALSE)))</f>
        <v/>
      </c>
      <c r="AG2832" s="1"/>
      <c r="AH2832" s="33" t="str" cm="1">
        <f t="array" ref="AH2832">IF(AND(L2832&lt;&gt;"",O2832&lt;&gt;"",R2832:S2832&lt;&gt;"",W2832:X2832&lt;&gt;"",Z2832:AA2832&lt;&gt;"",AC2832&lt;&gt;""),"Good","Bad")</f>
        <v>Bad</v>
      </c>
      <c r="AL2832" t="str" cm="1">
        <f t="array" ref="AL2832">IF(R2832&gt;0,_xlfn.IFS(COUNTIF($L$20:L2832,"&lt;&gt;")&lt;101,1,COUNTIF($L$20:L2832,"&lt;&gt;")&lt;201,2,COUNTIF($L$20:L2832,"&lt;&gt;")&lt;301,3,COUNTIF($L$20:L2832,"&lt;&gt;")&lt;401,4,COUNTIF($L$20:L2832,"&lt;&gt;")&lt;501,5,COUNTIF($L$20:L2832,"&lt;&gt;")&lt;601,6,COUNTIF($L$20:L2832,"&lt;&gt;")&lt;701,7,COUNTIF($L$20:L2832,"&lt;&gt;")&lt;801,8,COUNTIF($L$20:L2832,"&lt;&gt;")&lt;901,9,COUNTIF($L$20:L2832,"&lt;&gt;")&lt;1001,10,COUNTIF($L$20:L2832,"&lt;&gt;")&lt;1101,11,COUNTIF($L$20:L2832,"&lt;&gt;")&lt;1201,12,COUNTIF($L$20:L2832,"&lt;&gt;")&lt;1301,13,COUNTIF($L$20:L2832,"&lt;&gt;")&lt;1401,14,COUNTIF($L$20:L2832,"&lt;&gt;")&lt;1501,15,COUNTIF($L$20:L2832,"&lt;&gt;")&lt;1601,16,COUNTIF($L$20:L2832,"&lt;&gt;")&lt;1701,17,COUNTIF($L$20:L2832,"&lt;&gt;")&lt;1801,18,COUNTIF($L$20:L2832,"&lt;&gt;")&lt;1901,19,COUNTIF($L$20:L2832,"&lt;&gt;")&lt;2001,20,COUNTIF($L$20:L2832,"&lt;&gt;")&lt;2101,21,COUNTIF($L$20:L2832,"&lt;&gt;")&lt;2201,22,COUNTIF($L$20:L2832,"&lt;&gt;")&lt;2301,23,COUNTIF($L$20:L2832,"&lt;&gt;")&lt;2401,24,COUNTIF($L$20:L2832,"&lt;&gt;")&lt;2501,25,COUNTIF($L$20:L2832,"&lt;&gt;")&lt;2601,26,COUNTIF($L$20:L2832,"&lt;&gt;")&lt;2701,27,COUNTIF($L$20:L2832,"&lt;&gt;")&lt;2801,28,COUNTIF($L$20:L2832,"&lt;&gt;")&lt;2901,29,COUNTIF($L$20:L2832,"&lt;&gt;")&lt;3001,30),"")</f>
        <v/>
      </c>
      <c r="AM2832" t="str">
        <f t="shared" si="215"/>
        <v/>
      </c>
      <c r="AN2832" t="str">
        <f t="shared" si="219"/>
        <v/>
      </c>
      <c r="AP2832" t="str">
        <f t="shared" si="218"/>
        <v/>
      </c>
      <c r="AQ2832" t="str">
        <f>IF(AO2832="","",COUNTIFS(AM2832:$AM$3019,AO2832))</f>
        <v/>
      </c>
    </row>
    <row r="2833" spans="1:43" x14ac:dyDescent="0.25">
      <c r="A2833" s="6" t="str">
        <f>IF(COUNT($A$20:A2832)&lt;&gt;$B$4,IF(A2832="","",A2832+1),"")</f>
        <v/>
      </c>
      <c r="B2833" s="3"/>
      <c r="C2833" s="3"/>
      <c r="D2833" s="122"/>
      <c r="E2833" s="3"/>
      <c r="F2833" s="3"/>
      <c r="G2833" s="3"/>
      <c r="H2833" s="3"/>
      <c r="I2833" s="120"/>
      <c r="J2833" s="3"/>
      <c r="K2833" s="95" t="str" cm="1">
        <f t="array" ref="K2833">IF(OR($J$14 = "A",$J$14 = "B",$J$14 = "C"),IF(I2833="","",IF(LEN(I2833)&gt;2,_xlfn.IFS(ISNUMBER(SEARCH("_",I2833)),I2833,ISNUMBER(SEARCH(", ",I2833)),SUBSTITUTE(I2833,", ","_"),ISNUMBER(SEARCH("/ ",I2833)),SUBSTITUTE(I2833,"/ ","_"),ISNUMBER(SEARCH(",",I2833)),SUBSTITUTE(I2833,",","_"),ISNUMBER(SEARCH("/",I2833)),SUBSTITUTE(I2833,"/","_"),ISNUMBER(SEARCH("",I2833)),I2833),I2833)),IF(OR($J$14 = "J",$J$14 = "K"),"",IF(D2833="","",IF(LEN(D2833)&gt;2,_xlfn.IFS(ISNUMBER(SEARCH("_",D2833)),D2833,ISNUMBER(SEARCH(", ",D2833)),SUBSTITUTE(D2833,", ","_"),ISNUMBER(SEARCH("/ ",D2833)),SUBSTITUTE(D2833,"/ ","_"),ISNUMBER(SEARCH(",",D2833)),SUBSTITUTE(D2833,",","_"),ISNUMBER(SEARCH("/",D2833)),SUBSTITUTE(D2833,"/","_"),ISNUMBER(SEARCH("",D2833)),D2833),D2833))))</f>
        <v/>
      </c>
      <c r="L2833" s="1"/>
      <c r="M2833" s="1" t="str">
        <f t="shared" si="216"/>
        <v/>
      </c>
      <c r="N2833" s="94" t="str">
        <f>IF($L2833="None","",IF(ISERROR(VLOOKUP($L2833,Info!$B$4:$B$266,1,FALSE)),"",VLOOKUP($L2833,Info!$B$4:$L$266,5,FALSE)))</f>
        <v/>
      </c>
      <c r="O2833" s="94" t="str">
        <f>IF(K2833="","",IF(AND($J$12&lt;&gt;"ABC",N2833="3"),"BAC",IF(N2833="3","ABC",IF($J$12&lt;&gt;"ABC",IF($J$10="Standard",VLOOKUP(K2833,Info!$BE$4:$BF$481,2,FALSE),VLOOKUP(K2833,Info!$BI$4:$BJ$482,2,FALSE)),IF($J$10="Standard",VLOOKUP(K2833,Info!$AG$4:$AH$2994,2,FALSE),VLOOKUP(K2833,Info!$AK$4:$AL$2997,2,FALSE))))))</f>
        <v/>
      </c>
      <c r="P2833" s="94" t="str">
        <f>IF($L2833="None","",IF(ISERROR(VLOOKUP($L2833,Info!$B$4:$B$266,1,FALSE)),"",VLOOKUP($L2833,Info!$B$4:$L$266,3,FALSE)))</f>
        <v/>
      </c>
      <c r="Q2833" s="96" t="str">
        <f>IF($L2833="None","",IF(ISERROR(VLOOKUP($L2833,Info!$B$4:$B$266,1,FALSE)),"",VLOOKUP($L2833,Info!$B$4:$L$266,4,FALSE)))</f>
        <v/>
      </c>
      <c r="R2833" s="1"/>
      <c r="S2833" s="6" t="str">
        <f t="shared" si="217"/>
        <v/>
      </c>
      <c r="T2833" s="6" t="str">
        <f>IF($L2833="None","",IF(ISERROR(VLOOKUP($L2833,Info!$B$4:$B$266,1,FALSE)),"",VLOOKUP($L2833,Info!$B$4:$L$266,11,FALSE)))</f>
        <v/>
      </c>
      <c r="U2833" s="1"/>
      <c r="V2833" s="1"/>
      <c r="W2833" s="1"/>
      <c r="X2833" s="1" t="str">
        <f>IF($L2833="None","",IF(ISERROR(VLOOKUP($L2833,Info!$B$4:$B$266,1,FALSE)),"",IF(OR(W2833="Metallic Liquid Tight",W2833="Non-Metallic Liquid Tight",W2833="LSZH",W2833="Greenfield"),VLOOKUP($L2833,Info!$B$4:$L$266,7,FALSE),"N/A")))</f>
        <v/>
      </c>
      <c r="Y2833" s="1"/>
      <c r="Z2833" s="96" t="str">
        <f>IF($L2833="None","",IF(ISERROR(VLOOKUP($L2833,Info!$B$4:$B$266,1,FALSE)),"",VLOOKUP($L2833,Info!$B$4:$L$266,9,FALSE)))</f>
        <v/>
      </c>
      <c r="AA2833" s="96" t="str">
        <f>IF($L2833="None","",IF(ISERROR(VLOOKUP($L2833,Info!$B$4:$B$266,1,FALSE)),"",VLOOKUP($L2833,Info!$B$4:$L$266,8,FALSE)))</f>
        <v/>
      </c>
      <c r="AB2833" s="96" t="str">
        <f>IF($L2833="None","",IF(ISERROR(VLOOKUP($L2833,Info!$B$4:$B$266,1,FALSE)),"",VLOOKUP($L2833,Info!$B$4:$L$266,10,FALSE)))</f>
        <v/>
      </c>
      <c r="AC2833" s="1" t="str">
        <f>IF(W2833="SO Cable","Black,White",IF(O2833="","",IF(P2833="","",IF($J$12&lt;&gt;"ABC",IF(P2833&lt;="250",VLOOKUP(O2833,Info!$AZ$4:$BB$22,3,FALSE),VLOOKUP(O2833,Info!$AZ$23:$BB$39,3,FALSE)),IF(P2833&lt;="250",VLOOKUP(O2833,Info!$AO$4:$AQ$22,3,FALSE),VLOOKUP(O2833,Info!$AO$23:$AP$39,3,FALSE))))))</f>
        <v/>
      </c>
      <c r="AD2833" s="1"/>
      <c r="AE2833" s="1" t="str">
        <f>IF($L2833="None","",IF(ISERROR(VLOOKUP($L2833,Info!$B$4:$B$266,1,FALSE)),"",VLOOKUP($L2833,Info!$B$4:$L$266,4,FALSE)))</f>
        <v/>
      </c>
      <c r="AF2833" s="1" t="str">
        <f>IF($L2833="None","",IF(ISERROR(VLOOKUP($L2833,Info!$B$4:$B$266,1,FALSE)),"",VLOOKUP($L2833,Info!$B$4:$L$266,6,FALSE)))</f>
        <v/>
      </c>
      <c r="AG2833" s="1"/>
      <c r="AH2833" s="33" t="str" cm="1">
        <f t="array" ref="AH2833">IF(AND(L2833&lt;&gt;"",O2833&lt;&gt;"",R2833:S2833&lt;&gt;"",W2833:X2833&lt;&gt;"",Z2833:AA2833&lt;&gt;"",AC2833&lt;&gt;""),"Good","Bad")</f>
        <v>Bad</v>
      </c>
      <c r="AL2833" t="str" cm="1">
        <f t="array" ref="AL2833">IF(R2833&gt;0,_xlfn.IFS(COUNTIF($L$20:L2833,"&lt;&gt;")&lt;101,1,COUNTIF($L$20:L2833,"&lt;&gt;")&lt;201,2,COUNTIF($L$20:L2833,"&lt;&gt;")&lt;301,3,COUNTIF($L$20:L2833,"&lt;&gt;")&lt;401,4,COUNTIF($L$20:L2833,"&lt;&gt;")&lt;501,5,COUNTIF($L$20:L2833,"&lt;&gt;")&lt;601,6,COUNTIF($L$20:L2833,"&lt;&gt;")&lt;701,7,COUNTIF($L$20:L2833,"&lt;&gt;")&lt;801,8,COUNTIF($L$20:L2833,"&lt;&gt;")&lt;901,9,COUNTIF($L$20:L2833,"&lt;&gt;")&lt;1001,10,COUNTIF($L$20:L2833,"&lt;&gt;")&lt;1101,11,COUNTIF($L$20:L2833,"&lt;&gt;")&lt;1201,12,COUNTIF($L$20:L2833,"&lt;&gt;")&lt;1301,13,COUNTIF($L$20:L2833,"&lt;&gt;")&lt;1401,14,COUNTIF($L$20:L2833,"&lt;&gt;")&lt;1501,15,COUNTIF($L$20:L2833,"&lt;&gt;")&lt;1601,16,COUNTIF($L$20:L2833,"&lt;&gt;")&lt;1701,17,COUNTIF($L$20:L2833,"&lt;&gt;")&lt;1801,18,COUNTIF($L$20:L2833,"&lt;&gt;")&lt;1901,19,COUNTIF($L$20:L2833,"&lt;&gt;")&lt;2001,20,COUNTIF($L$20:L2833,"&lt;&gt;")&lt;2101,21,COUNTIF($L$20:L2833,"&lt;&gt;")&lt;2201,22,COUNTIF($L$20:L2833,"&lt;&gt;")&lt;2301,23,COUNTIF($L$20:L2833,"&lt;&gt;")&lt;2401,24,COUNTIF($L$20:L2833,"&lt;&gt;")&lt;2501,25,COUNTIF($L$20:L2833,"&lt;&gt;")&lt;2601,26,COUNTIF($L$20:L2833,"&lt;&gt;")&lt;2701,27,COUNTIF($L$20:L2833,"&lt;&gt;")&lt;2801,28,COUNTIF($L$20:L2833,"&lt;&gt;")&lt;2901,29,COUNTIF($L$20:L2833,"&lt;&gt;")&lt;3001,30),"")</f>
        <v/>
      </c>
      <c r="AM2833" t="str">
        <f t="shared" si="215"/>
        <v/>
      </c>
      <c r="AN2833" t="str">
        <f t="shared" si="219"/>
        <v/>
      </c>
      <c r="AP2833" t="str">
        <f t="shared" si="218"/>
        <v/>
      </c>
      <c r="AQ2833" t="str">
        <f>IF(AO2833="","",COUNTIFS(AM2833:$AM$3019,AO2833))</f>
        <v/>
      </c>
    </row>
    <row r="2834" spans="1:43" x14ac:dyDescent="0.25">
      <c r="A2834" s="6" t="str">
        <f>IF(COUNT($A$20:A2833)&lt;&gt;$B$4,IF(A2833="","",A2833+1),"")</f>
        <v/>
      </c>
      <c r="B2834" s="3"/>
      <c r="C2834" s="3"/>
      <c r="D2834" s="122"/>
      <c r="E2834" s="3"/>
      <c r="F2834" s="3"/>
      <c r="G2834" s="3"/>
      <c r="H2834" s="3"/>
      <c r="I2834" s="120"/>
      <c r="J2834" s="3"/>
      <c r="K2834" s="95" t="str" cm="1">
        <f t="array" ref="K2834">IF(OR($J$14 = "A",$J$14 = "B",$J$14 = "C"),IF(I2834="","",IF(LEN(I2834)&gt;2,_xlfn.IFS(ISNUMBER(SEARCH("_",I2834)),I2834,ISNUMBER(SEARCH(", ",I2834)),SUBSTITUTE(I2834,", ","_"),ISNUMBER(SEARCH("/ ",I2834)),SUBSTITUTE(I2834,"/ ","_"),ISNUMBER(SEARCH(",",I2834)),SUBSTITUTE(I2834,",","_"),ISNUMBER(SEARCH("/",I2834)),SUBSTITUTE(I2834,"/","_"),ISNUMBER(SEARCH("",I2834)),I2834),I2834)),IF(OR($J$14 = "J",$J$14 = "K"),"",IF(D2834="","",IF(LEN(D2834)&gt;2,_xlfn.IFS(ISNUMBER(SEARCH("_",D2834)),D2834,ISNUMBER(SEARCH(", ",D2834)),SUBSTITUTE(D2834,", ","_"),ISNUMBER(SEARCH("/ ",D2834)),SUBSTITUTE(D2834,"/ ","_"),ISNUMBER(SEARCH(",",D2834)),SUBSTITUTE(D2834,",","_"),ISNUMBER(SEARCH("/",D2834)),SUBSTITUTE(D2834,"/","_"),ISNUMBER(SEARCH("",D2834)),D2834),D2834))))</f>
        <v/>
      </c>
      <c r="L2834" s="1"/>
      <c r="M2834" s="1" t="str">
        <f t="shared" si="216"/>
        <v/>
      </c>
      <c r="N2834" s="94" t="str">
        <f>IF($L2834="None","",IF(ISERROR(VLOOKUP($L2834,Info!$B$4:$B$266,1,FALSE)),"",VLOOKUP($L2834,Info!$B$4:$L$266,5,FALSE)))</f>
        <v/>
      </c>
      <c r="O2834" s="94" t="str">
        <f>IF(K2834="","",IF(AND($J$12&lt;&gt;"ABC",N2834="3"),"BAC",IF(N2834="3","ABC",IF($J$12&lt;&gt;"ABC",IF($J$10="Standard",VLOOKUP(K2834,Info!$BE$4:$BF$481,2,FALSE),VLOOKUP(K2834,Info!$BI$4:$BJ$482,2,FALSE)),IF($J$10="Standard",VLOOKUP(K2834,Info!$AG$4:$AH$2994,2,FALSE),VLOOKUP(K2834,Info!$AK$4:$AL$2997,2,FALSE))))))</f>
        <v/>
      </c>
      <c r="P2834" s="94" t="str">
        <f>IF($L2834="None","",IF(ISERROR(VLOOKUP($L2834,Info!$B$4:$B$266,1,FALSE)),"",VLOOKUP($L2834,Info!$B$4:$L$266,3,FALSE)))</f>
        <v/>
      </c>
      <c r="Q2834" s="96" t="str">
        <f>IF($L2834="None","",IF(ISERROR(VLOOKUP($L2834,Info!$B$4:$B$266,1,FALSE)),"",VLOOKUP($L2834,Info!$B$4:$L$266,4,FALSE)))</f>
        <v/>
      </c>
      <c r="R2834" s="1"/>
      <c r="S2834" s="6" t="str">
        <f t="shared" si="217"/>
        <v/>
      </c>
      <c r="T2834" s="6" t="str">
        <f>IF($L2834="None","",IF(ISERROR(VLOOKUP($L2834,Info!$B$4:$B$266,1,FALSE)),"",VLOOKUP($L2834,Info!$B$4:$L$266,11,FALSE)))</f>
        <v/>
      </c>
      <c r="U2834" s="1"/>
      <c r="V2834" s="1"/>
      <c r="W2834" s="1"/>
      <c r="X2834" s="1" t="str">
        <f>IF($L2834="None","",IF(ISERROR(VLOOKUP($L2834,Info!$B$4:$B$266,1,FALSE)),"",IF(OR(W2834="Metallic Liquid Tight",W2834="Non-Metallic Liquid Tight",W2834="LSZH",W2834="Greenfield"),VLOOKUP($L2834,Info!$B$4:$L$266,7,FALSE),"N/A")))</f>
        <v/>
      </c>
      <c r="Y2834" s="1"/>
      <c r="Z2834" s="96" t="str">
        <f>IF($L2834="None","",IF(ISERROR(VLOOKUP($L2834,Info!$B$4:$B$266,1,FALSE)),"",VLOOKUP($L2834,Info!$B$4:$L$266,9,FALSE)))</f>
        <v/>
      </c>
      <c r="AA2834" s="96" t="str">
        <f>IF($L2834="None","",IF(ISERROR(VLOOKUP($L2834,Info!$B$4:$B$266,1,FALSE)),"",VLOOKUP($L2834,Info!$B$4:$L$266,8,FALSE)))</f>
        <v/>
      </c>
      <c r="AB2834" s="96" t="str">
        <f>IF($L2834="None","",IF(ISERROR(VLOOKUP($L2834,Info!$B$4:$B$266,1,FALSE)),"",VLOOKUP($L2834,Info!$B$4:$L$266,10,FALSE)))</f>
        <v/>
      </c>
      <c r="AC2834" s="1" t="str">
        <f>IF(W2834="SO Cable","Black,White",IF(O2834="","",IF(P2834="","",IF($J$12&lt;&gt;"ABC",IF(P2834&lt;="250",VLOOKUP(O2834,Info!$AZ$4:$BB$22,3,FALSE),VLOOKUP(O2834,Info!$AZ$23:$BB$39,3,FALSE)),IF(P2834&lt;="250",VLOOKUP(O2834,Info!$AO$4:$AQ$22,3,FALSE),VLOOKUP(O2834,Info!$AO$23:$AP$39,3,FALSE))))))</f>
        <v/>
      </c>
      <c r="AD2834" s="1"/>
      <c r="AE2834" s="1" t="str">
        <f>IF($L2834="None","",IF(ISERROR(VLOOKUP($L2834,Info!$B$4:$B$266,1,FALSE)),"",VLOOKUP($L2834,Info!$B$4:$L$266,4,FALSE)))</f>
        <v/>
      </c>
      <c r="AF2834" s="1" t="str">
        <f>IF($L2834="None","",IF(ISERROR(VLOOKUP($L2834,Info!$B$4:$B$266,1,FALSE)),"",VLOOKUP($L2834,Info!$B$4:$L$266,6,FALSE)))</f>
        <v/>
      </c>
      <c r="AG2834" s="1"/>
      <c r="AH2834" s="33" t="str" cm="1">
        <f t="array" ref="AH2834">IF(AND(L2834&lt;&gt;"",O2834&lt;&gt;"",R2834:S2834&lt;&gt;"",W2834:X2834&lt;&gt;"",Z2834:AA2834&lt;&gt;"",AC2834&lt;&gt;""),"Good","Bad")</f>
        <v>Bad</v>
      </c>
      <c r="AL2834" t="str" cm="1">
        <f t="array" ref="AL2834">IF(R2834&gt;0,_xlfn.IFS(COUNTIF($L$20:L2834,"&lt;&gt;")&lt;101,1,COUNTIF($L$20:L2834,"&lt;&gt;")&lt;201,2,COUNTIF($L$20:L2834,"&lt;&gt;")&lt;301,3,COUNTIF($L$20:L2834,"&lt;&gt;")&lt;401,4,COUNTIF($L$20:L2834,"&lt;&gt;")&lt;501,5,COUNTIF($L$20:L2834,"&lt;&gt;")&lt;601,6,COUNTIF($L$20:L2834,"&lt;&gt;")&lt;701,7,COUNTIF($L$20:L2834,"&lt;&gt;")&lt;801,8,COUNTIF($L$20:L2834,"&lt;&gt;")&lt;901,9,COUNTIF($L$20:L2834,"&lt;&gt;")&lt;1001,10,COUNTIF($L$20:L2834,"&lt;&gt;")&lt;1101,11,COUNTIF($L$20:L2834,"&lt;&gt;")&lt;1201,12,COUNTIF($L$20:L2834,"&lt;&gt;")&lt;1301,13,COUNTIF($L$20:L2834,"&lt;&gt;")&lt;1401,14,COUNTIF($L$20:L2834,"&lt;&gt;")&lt;1501,15,COUNTIF($L$20:L2834,"&lt;&gt;")&lt;1601,16,COUNTIF($L$20:L2834,"&lt;&gt;")&lt;1701,17,COUNTIF($L$20:L2834,"&lt;&gt;")&lt;1801,18,COUNTIF($L$20:L2834,"&lt;&gt;")&lt;1901,19,COUNTIF($L$20:L2834,"&lt;&gt;")&lt;2001,20,COUNTIF($L$20:L2834,"&lt;&gt;")&lt;2101,21,COUNTIF($L$20:L2834,"&lt;&gt;")&lt;2201,22,COUNTIF($L$20:L2834,"&lt;&gt;")&lt;2301,23,COUNTIF($L$20:L2834,"&lt;&gt;")&lt;2401,24,COUNTIF($L$20:L2834,"&lt;&gt;")&lt;2501,25,COUNTIF($L$20:L2834,"&lt;&gt;")&lt;2601,26,COUNTIF($L$20:L2834,"&lt;&gt;")&lt;2701,27,COUNTIF($L$20:L2834,"&lt;&gt;")&lt;2801,28,COUNTIF($L$20:L2834,"&lt;&gt;")&lt;2901,29,COUNTIF($L$20:L2834,"&lt;&gt;")&lt;3001,30),"")</f>
        <v/>
      </c>
      <c r="AM2834" t="str">
        <f t="shared" si="215"/>
        <v/>
      </c>
      <c r="AN2834" t="str">
        <f t="shared" si="219"/>
        <v/>
      </c>
      <c r="AP2834" t="str">
        <f t="shared" si="218"/>
        <v/>
      </c>
      <c r="AQ2834" t="str">
        <f>IF(AO2834="","",COUNTIFS(AM2834:$AM$3019,AO2834))</f>
        <v/>
      </c>
    </row>
    <row r="2835" spans="1:43" x14ac:dyDescent="0.25">
      <c r="A2835" s="6" t="str">
        <f>IF(COUNT($A$20:A2834)&lt;&gt;$B$4,IF(A2834="","",A2834+1),"")</f>
        <v/>
      </c>
      <c r="B2835" s="3"/>
      <c r="C2835" s="3"/>
      <c r="D2835" s="122"/>
      <c r="E2835" s="3"/>
      <c r="F2835" s="3"/>
      <c r="G2835" s="3"/>
      <c r="H2835" s="3"/>
      <c r="I2835" s="120"/>
      <c r="J2835" s="3"/>
      <c r="K2835" s="95" t="str" cm="1">
        <f t="array" ref="K2835">IF(OR($J$14 = "A",$J$14 = "B",$J$14 = "C"),IF(I2835="","",IF(LEN(I2835)&gt;2,_xlfn.IFS(ISNUMBER(SEARCH("_",I2835)),I2835,ISNUMBER(SEARCH(", ",I2835)),SUBSTITUTE(I2835,", ","_"),ISNUMBER(SEARCH("/ ",I2835)),SUBSTITUTE(I2835,"/ ","_"),ISNUMBER(SEARCH(",",I2835)),SUBSTITUTE(I2835,",","_"),ISNUMBER(SEARCH("/",I2835)),SUBSTITUTE(I2835,"/","_"),ISNUMBER(SEARCH("",I2835)),I2835),I2835)),IF(OR($J$14 = "J",$J$14 = "K"),"",IF(D2835="","",IF(LEN(D2835)&gt;2,_xlfn.IFS(ISNUMBER(SEARCH("_",D2835)),D2835,ISNUMBER(SEARCH(", ",D2835)),SUBSTITUTE(D2835,", ","_"),ISNUMBER(SEARCH("/ ",D2835)),SUBSTITUTE(D2835,"/ ","_"),ISNUMBER(SEARCH(",",D2835)),SUBSTITUTE(D2835,",","_"),ISNUMBER(SEARCH("/",D2835)),SUBSTITUTE(D2835,"/","_"),ISNUMBER(SEARCH("",D2835)),D2835),D2835))))</f>
        <v/>
      </c>
      <c r="L2835" s="1"/>
      <c r="M2835" s="1" t="str">
        <f t="shared" si="216"/>
        <v/>
      </c>
      <c r="N2835" s="94" t="str">
        <f>IF($L2835="None","",IF(ISERROR(VLOOKUP($L2835,Info!$B$4:$B$266,1,FALSE)),"",VLOOKUP($L2835,Info!$B$4:$L$266,5,FALSE)))</f>
        <v/>
      </c>
      <c r="O2835" s="94" t="str">
        <f>IF(K2835="","",IF(AND($J$12&lt;&gt;"ABC",N2835="3"),"BAC",IF(N2835="3","ABC",IF($J$12&lt;&gt;"ABC",IF($J$10="Standard",VLOOKUP(K2835,Info!$BE$4:$BF$481,2,FALSE),VLOOKUP(K2835,Info!$BI$4:$BJ$482,2,FALSE)),IF($J$10="Standard",VLOOKUP(K2835,Info!$AG$4:$AH$2994,2,FALSE),VLOOKUP(K2835,Info!$AK$4:$AL$2997,2,FALSE))))))</f>
        <v/>
      </c>
      <c r="P2835" s="94" t="str">
        <f>IF($L2835="None","",IF(ISERROR(VLOOKUP($L2835,Info!$B$4:$B$266,1,FALSE)),"",VLOOKUP($L2835,Info!$B$4:$L$266,3,FALSE)))</f>
        <v/>
      </c>
      <c r="Q2835" s="96" t="str">
        <f>IF($L2835="None","",IF(ISERROR(VLOOKUP($L2835,Info!$B$4:$B$266,1,FALSE)),"",VLOOKUP($L2835,Info!$B$4:$L$266,4,FALSE)))</f>
        <v/>
      </c>
      <c r="R2835" s="1"/>
      <c r="S2835" s="6" t="str">
        <f t="shared" si="217"/>
        <v/>
      </c>
      <c r="T2835" s="6" t="str">
        <f>IF($L2835="None","",IF(ISERROR(VLOOKUP($L2835,Info!$B$4:$B$266,1,FALSE)),"",VLOOKUP($L2835,Info!$B$4:$L$266,11,FALSE)))</f>
        <v/>
      </c>
      <c r="U2835" s="1"/>
      <c r="V2835" s="1"/>
      <c r="W2835" s="1"/>
      <c r="X2835" s="1" t="str">
        <f>IF($L2835="None","",IF(ISERROR(VLOOKUP($L2835,Info!$B$4:$B$266,1,FALSE)),"",IF(OR(W2835="Metallic Liquid Tight",W2835="Non-Metallic Liquid Tight",W2835="LSZH",W2835="Greenfield"),VLOOKUP($L2835,Info!$B$4:$L$266,7,FALSE),"N/A")))</f>
        <v/>
      </c>
      <c r="Y2835" s="1"/>
      <c r="Z2835" s="96" t="str">
        <f>IF($L2835="None","",IF(ISERROR(VLOOKUP($L2835,Info!$B$4:$B$266,1,FALSE)),"",VLOOKUP($L2835,Info!$B$4:$L$266,9,FALSE)))</f>
        <v/>
      </c>
      <c r="AA2835" s="96" t="str">
        <f>IF($L2835="None","",IF(ISERROR(VLOOKUP($L2835,Info!$B$4:$B$266,1,FALSE)),"",VLOOKUP($L2835,Info!$B$4:$L$266,8,FALSE)))</f>
        <v/>
      </c>
      <c r="AB2835" s="96" t="str">
        <f>IF($L2835="None","",IF(ISERROR(VLOOKUP($L2835,Info!$B$4:$B$266,1,FALSE)),"",VLOOKUP($L2835,Info!$B$4:$L$266,10,FALSE)))</f>
        <v/>
      </c>
      <c r="AC2835" s="1" t="str">
        <f>IF(W2835="SO Cable","Black,White",IF(O2835="","",IF(P2835="","",IF($J$12&lt;&gt;"ABC",IF(P2835&lt;="250",VLOOKUP(O2835,Info!$AZ$4:$BB$22,3,FALSE),VLOOKUP(O2835,Info!$AZ$23:$BB$39,3,FALSE)),IF(P2835&lt;="250",VLOOKUP(O2835,Info!$AO$4:$AQ$22,3,FALSE),VLOOKUP(O2835,Info!$AO$23:$AP$39,3,FALSE))))))</f>
        <v/>
      </c>
      <c r="AD2835" s="1"/>
      <c r="AE2835" s="1" t="str">
        <f>IF($L2835="None","",IF(ISERROR(VLOOKUP($L2835,Info!$B$4:$B$266,1,FALSE)),"",VLOOKUP($L2835,Info!$B$4:$L$266,4,FALSE)))</f>
        <v/>
      </c>
      <c r="AF2835" s="1" t="str">
        <f>IF($L2835="None","",IF(ISERROR(VLOOKUP($L2835,Info!$B$4:$B$266,1,FALSE)),"",VLOOKUP($L2835,Info!$B$4:$L$266,6,FALSE)))</f>
        <v/>
      </c>
      <c r="AG2835" s="1"/>
      <c r="AH2835" s="33" t="str" cm="1">
        <f t="array" ref="AH2835">IF(AND(L2835&lt;&gt;"",O2835&lt;&gt;"",R2835:S2835&lt;&gt;"",W2835:X2835&lt;&gt;"",Z2835:AA2835&lt;&gt;"",AC2835&lt;&gt;""),"Good","Bad")</f>
        <v>Bad</v>
      </c>
      <c r="AL2835" t="str" cm="1">
        <f t="array" ref="AL2835">IF(R2835&gt;0,_xlfn.IFS(COUNTIF($L$20:L2835,"&lt;&gt;")&lt;101,1,COUNTIF($L$20:L2835,"&lt;&gt;")&lt;201,2,COUNTIF($L$20:L2835,"&lt;&gt;")&lt;301,3,COUNTIF($L$20:L2835,"&lt;&gt;")&lt;401,4,COUNTIF($L$20:L2835,"&lt;&gt;")&lt;501,5,COUNTIF($L$20:L2835,"&lt;&gt;")&lt;601,6,COUNTIF($L$20:L2835,"&lt;&gt;")&lt;701,7,COUNTIF($L$20:L2835,"&lt;&gt;")&lt;801,8,COUNTIF($L$20:L2835,"&lt;&gt;")&lt;901,9,COUNTIF($L$20:L2835,"&lt;&gt;")&lt;1001,10,COUNTIF($L$20:L2835,"&lt;&gt;")&lt;1101,11,COUNTIF($L$20:L2835,"&lt;&gt;")&lt;1201,12,COUNTIF($L$20:L2835,"&lt;&gt;")&lt;1301,13,COUNTIF($L$20:L2835,"&lt;&gt;")&lt;1401,14,COUNTIF($L$20:L2835,"&lt;&gt;")&lt;1501,15,COUNTIF($L$20:L2835,"&lt;&gt;")&lt;1601,16,COUNTIF($L$20:L2835,"&lt;&gt;")&lt;1701,17,COUNTIF($L$20:L2835,"&lt;&gt;")&lt;1801,18,COUNTIF($L$20:L2835,"&lt;&gt;")&lt;1901,19,COUNTIF($L$20:L2835,"&lt;&gt;")&lt;2001,20,COUNTIF($L$20:L2835,"&lt;&gt;")&lt;2101,21,COUNTIF($L$20:L2835,"&lt;&gt;")&lt;2201,22,COUNTIF($L$20:L2835,"&lt;&gt;")&lt;2301,23,COUNTIF($L$20:L2835,"&lt;&gt;")&lt;2401,24,COUNTIF($L$20:L2835,"&lt;&gt;")&lt;2501,25,COUNTIF($L$20:L2835,"&lt;&gt;")&lt;2601,26,COUNTIF($L$20:L2835,"&lt;&gt;")&lt;2701,27,COUNTIF($L$20:L2835,"&lt;&gt;")&lt;2801,28,COUNTIF($L$20:L2835,"&lt;&gt;")&lt;2901,29,COUNTIF($L$20:L2835,"&lt;&gt;")&lt;3001,30),"")</f>
        <v/>
      </c>
      <c r="AM2835" t="str">
        <f t="shared" si="215"/>
        <v/>
      </c>
      <c r="AN2835" t="str">
        <f t="shared" si="219"/>
        <v/>
      </c>
      <c r="AP2835" t="str">
        <f t="shared" si="218"/>
        <v/>
      </c>
      <c r="AQ2835" t="str">
        <f>IF(AO2835="","",COUNTIFS(AM2835:$AM$3019,AO2835))</f>
        <v/>
      </c>
    </row>
    <row r="2836" spans="1:43" x14ac:dyDescent="0.25">
      <c r="A2836" s="6" t="str">
        <f>IF(COUNT($A$20:A2835)&lt;&gt;$B$4,IF(A2835="","",A2835+1),"")</f>
        <v/>
      </c>
      <c r="B2836" s="3"/>
      <c r="C2836" s="3"/>
      <c r="D2836" s="122"/>
      <c r="E2836" s="3"/>
      <c r="F2836" s="3"/>
      <c r="G2836" s="3"/>
      <c r="H2836" s="3"/>
      <c r="I2836" s="120"/>
      <c r="J2836" s="3"/>
      <c r="K2836" s="95" t="str" cm="1">
        <f t="array" ref="K2836">IF(OR($J$14 = "A",$J$14 = "B",$J$14 = "C"),IF(I2836="","",IF(LEN(I2836)&gt;2,_xlfn.IFS(ISNUMBER(SEARCH("_",I2836)),I2836,ISNUMBER(SEARCH(", ",I2836)),SUBSTITUTE(I2836,", ","_"),ISNUMBER(SEARCH("/ ",I2836)),SUBSTITUTE(I2836,"/ ","_"),ISNUMBER(SEARCH(",",I2836)),SUBSTITUTE(I2836,",","_"),ISNUMBER(SEARCH("/",I2836)),SUBSTITUTE(I2836,"/","_"),ISNUMBER(SEARCH("",I2836)),I2836),I2836)),IF(OR($J$14 = "J",$J$14 = "K"),"",IF(D2836="","",IF(LEN(D2836)&gt;2,_xlfn.IFS(ISNUMBER(SEARCH("_",D2836)),D2836,ISNUMBER(SEARCH(", ",D2836)),SUBSTITUTE(D2836,", ","_"),ISNUMBER(SEARCH("/ ",D2836)),SUBSTITUTE(D2836,"/ ","_"),ISNUMBER(SEARCH(",",D2836)),SUBSTITUTE(D2836,",","_"),ISNUMBER(SEARCH("/",D2836)),SUBSTITUTE(D2836,"/","_"),ISNUMBER(SEARCH("",D2836)),D2836),D2836))))</f>
        <v/>
      </c>
      <c r="L2836" s="1"/>
      <c r="M2836" s="1" t="str">
        <f t="shared" si="216"/>
        <v/>
      </c>
      <c r="N2836" s="94" t="str">
        <f>IF($L2836="None","",IF(ISERROR(VLOOKUP($L2836,Info!$B$4:$B$266,1,FALSE)),"",VLOOKUP($L2836,Info!$B$4:$L$266,5,FALSE)))</f>
        <v/>
      </c>
      <c r="O2836" s="94" t="str">
        <f>IF(K2836="","",IF(AND($J$12&lt;&gt;"ABC",N2836="3"),"BAC",IF(N2836="3","ABC",IF($J$12&lt;&gt;"ABC",IF($J$10="Standard",VLOOKUP(K2836,Info!$BE$4:$BF$481,2,FALSE),VLOOKUP(K2836,Info!$BI$4:$BJ$482,2,FALSE)),IF($J$10="Standard",VLOOKUP(K2836,Info!$AG$4:$AH$2994,2,FALSE),VLOOKUP(K2836,Info!$AK$4:$AL$2997,2,FALSE))))))</f>
        <v/>
      </c>
      <c r="P2836" s="94" t="str">
        <f>IF($L2836="None","",IF(ISERROR(VLOOKUP($L2836,Info!$B$4:$B$266,1,FALSE)),"",VLOOKUP($L2836,Info!$B$4:$L$266,3,FALSE)))</f>
        <v/>
      </c>
      <c r="Q2836" s="96" t="str">
        <f>IF($L2836="None","",IF(ISERROR(VLOOKUP($L2836,Info!$B$4:$B$266,1,FALSE)),"",VLOOKUP($L2836,Info!$B$4:$L$266,4,FALSE)))</f>
        <v/>
      </c>
      <c r="R2836" s="1"/>
      <c r="S2836" s="6" t="str">
        <f t="shared" si="217"/>
        <v/>
      </c>
      <c r="T2836" s="6" t="str">
        <f>IF($L2836="None","",IF(ISERROR(VLOOKUP($L2836,Info!$B$4:$B$266,1,FALSE)),"",VLOOKUP($L2836,Info!$B$4:$L$266,11,FALSE)))</f>
        <v/>
      </c>
      <c r="U2836" s="1"/>
      <c r="V2836" s="1"/>
      <c r="W2836" s="1"/>
      <c r="X2836" s="1" t="str">
        <f>IF($L2836="None","",IF(ISERROR(VLOOKUP($L2836,Info!$B$4:$B$266,1,FALSE)),"",IF(OR(W2836="Metallic Liquid Tight",W2836="Non-Metallic Liquid Tight",W2836="LSZH",W2836="Greenfield"),VLOOKUP($L2836,Info!$B$4:$L$266,7,FALSE),"N/A")))</f>
        <v/>
      </c>
      <c r="Y2836" s="1"/>
      <c r="Z2836" s="96" t="str">
        <f>IF($L2836="None","",IF(ISERROR(VLOOKUP($L2836,Info!$B$4:$B$266,1,FALSE)),"",VLOOKUP($L2836,Info!$B$4:$L$266,9,FALSE)))</f>
        <v/>
      </c>
      <c r="AA2836" s="96" t="str">
        <f>IF($L2836="None","",IF(ISERROR(VLOOKUP($L2836,Info!$B$4:$B$266,1,FALSE)),"",VLOOKUP($L2836,Info!$B$4:$L$266,8,FALSE)))</f>
        <v/>
      </c>
      <c r="AB2836" s="96" t="str">
        <f>IF($L2836="None","",IF(ISERROR(VLOOKUP($L2836,Info!$B$4:$B$266,1,FALSE)),"",VLOOKUP($L2836,Info!$B$4:$L$266,10,FALSE)))</f>
        <v/>
      </c>
      <c r="AC2836" s="1" t="str">
        <f>IF(W2836="SO Cable","Black,White",IF(O2836="","",IF(P2836="","",IF($J$12&lt;&gt;"ABC",IF(P2836&lt;="250",VLOOKUP(O2836,Info!$AZ$4:$BB$22,3,FALSE),VLOOKUP(O2836,Info!$AZ$23:$BB$39,3,FALSE)),IF(P2836&lt;="250",VLOOKUP(O2836,Info!$AO$4:$AQ$22,3,FALSE),VLOOKUP(O2836,Info!$AO$23:$AP$39,3,FALSE))))))</f>
        <v/>
      </c>
      <c r="AD2836" s="1"/>
      <c r="AE2836" s="1" t="str">
        <f>IF($L2836="None","",IF(ISERROR(VLOOKUP($L2836,Info!$B$4:$B$266,1,FALSE)),"",VLOOKUP($L2836,Info!$B$4:$L$266,4,FALSE)))</f>
        <v/>
      </c>
      <c r="AF2836" s="1" t="str">
        <f>IF($L2836="None","",IF(ISERROR(VLOOKUP($L2836,Info!$B$4:$B$266,1,FALSE)),"",VLOOKUP($L2836,Info!$B$4:$L$266,6,FALSE)))</f>
        <v/>
      </c>
      <c r="AG2836" s="1"/>
      <c r="AH2836" s="33" t="str" cm="1">
        <f t="array" ref="AH2836">IF(AND(L2836&lt;&gt;"",O2836&lt;&gt;"",R2836:S2836&lt;&gt;"",W2836:X2836&lt;&gt;"",Z2836:AA2836&lt;&gt;"",AC2836&lt;&gt;""),"Good","Bad")</f>
        <v>Bad</v>
      </c>
      <c r="AL2836" t="str" cm="1">
        <f t="array" ref="AL2836">IF(R2836&gt;0,_xlfn.IFS(COUNTIF($L$20:L2836,"&lt;&gt;")&lt;101,1,COUNTIF($L$20:L2836,"&lt;&gt;")&lt;201,2,COUNTIF($L$20:L2836,"&lt;&gt;")&lt;301,3,COUNTIF($L$20:L2836,"&lt;&gt;")&lt;401,4,COUNTIF($L$20:L2836,"&lt;&gt;")&lt;501,5,COUNTIF($L$20:L2836,"&lt;&gt;")&lt;601,6,COUNTIF($L$20:L2836,"&lt;&gt;")&lt;701,7,COUNTIF($L$20:L2836,"&lt;&gt;")&lt;801,8,COUNTIF($L$20:L2836,"&lt;&gt;")&lt;901,9,COUNTIF($L$20:L2836,"&lt;&gt;")&lt;1001,10,COUNTIF($L$20:L2836,"&lt;&gt;")&lt;1101,11,COUNTIF($L$20:L2836,"&lt;&gt;")&lt;1201,12,COUNTIF($L$20:L2836,"&lt;&gt;")&lt;1301,13,COUNTIF($L$20:L2836,"&lt;&gt;")&lt;1401,14,COUNTIF($L$20:L2836,"&lt;&gt;")&lt;1501,15,COUNTIF($L$20:L2836,"&lt;&gt;")&lt;1601,16,COUNTIF($L$20:L2836,"&lt;&gt;")&lt;1701,17,COUNTIF($L$20:L2836,"&lt;&gt;")&lt;1801,18,COUNTIF($L$20:L2836,"&lt;&gt;")&lt;1901,19,COUNTIF($L$20:L2836,"&lt;&gt;")&lt;2001,20,COUNTIF($L$20:L2836,"&lt;&gt;")&lt;2101,21,COUNTIF($L$20:L2836,"&lt;&gt;")&lt;2201,22,COUNTIF($L$20:L2836,"&lt;&gt;")&lt;2301,23,COUNTIF($L$20:L2836,"&lt;&gt;")&lt;2401,24,COUNTIF($L$20:L2836,"&lt;&gt;")&lt;2501,25,COUNTIF($L$20:L2836,"&lt;&gt;")&lt;2601,26,COUNTIF($L$20:L2836,"&lt;&gt;")&lt;2701,27,COUNTIF($L$20:L2836,"&lt;&gt;")&lt;2801,28,COUNTIF($L$20:L2836,"&lt;&gt;")&lt;2901,29,COUNTIF($L$20:L2836,"&lt;&gt;")&lt;3001,30),"")</f>
        <v/>
      </c>
      <c r="AM2836" t="str">
        <f t="shared" ref="AM2836:AM2899" si="220">L2836&amp;Z2836&amp;AA2836&amp;W2836&amp;X2836&amp;Y2836&amp;AL2836</f>
        <v/>
      </c>
      <c r="AN2836" t="str">
        <f t="shared" si="219"/>
        <v/>
      </c>
      <c r="AP2836" t="str">
        <f t="shared" si="218"/>
        <v/>
      </c>
      <c r="AQ2836" t="str">
        <f>IF(AO2836="","",COUNTIFS(AM2836:$AM$3019,AO2836))</f>
        <v/>
      </c>
    </row>
    <row r="2837" spans="1:43" x14ac:dyDescent="0.25">
      <c r="A2837" s="6" t="str">
        <f>IF(COUNT($A$20:A2836)&lt;&gt;$B$4,IF(A2836="","",A2836+1),"")</f>
        <v/>
      </c>
      <c r="B2837" s="3"/>
      <c r="C2837" s="3"/>
      <c r="D2837" s="122"/>
      <c r="E2837" s="3"/>
      <c r="F2837" s="3"/>
      <c r="G2837" s="3"/>
      <c r="H2837" s="3"/>
      <c r="I2837" s="120"/>
      <c r="J2837" s="3"/>
      <c r="K2837" s="95" t="str" cm="1">
        <f t="array" ref="K2837">IF(OR($J$14 = "A",$J$14 = "B",$J$14 = "C"),IF(I2837="","",IF(LEN(I2837)&gt;2,_xlfn.IFS(ISNUMBER(SEARCH("_",I2837)),I2837,ISNUMBER(SEARCH(", ",I2837)),SUBSTITUTE(I2837,", ","_"),ISNUMBER(SEARCH("/ ",I2837)),SUBSTITUTE(I2837,"/ ","_"),ISNUMBER(SEARCH(",",I2837)),SUBSTITUTE(I2837,",","_"),ISNUMBER(SEARCH("/",I2837)),SUBSTITUTE(I2837,"/","_"),ISNUMBER(SEARCH("",I2837)),I2837),I2837)),IF(OR($J$14 = "J",$J$14 = "K"),"",IF(D2837="","",IF(LEN(D2837)&gt;2,_xlfn.IFS(ISNUMBER(SEARCH("_",D2837)),D2837,ISNUMBER(SEARCH(", ",D2837)),SUBSTITUTE(D2837,", ","_"),ISNUMBER(SEARCH("/ ",D2837)),SUBSTITUTE(D2837,"/ ","_"),ISNUMBER(SEARCH(",",D2837)),SUBSTITUTE(D2837,",","_"),ISNUMBER(SEARCH("/",D2837)),SUBSTITUTE(D2837,"/","_"),ISNUMBER(SEARCH("",D2837)),D2837),D2837))))</f>
        <v/>
      </c>
      <c r="L2837" s="1"/>
      <c r="M2837" s="1" t="str">
        <f t="shared" ref="M2837:M2900" si="221">IF(L2837="","","Pigtail")</f>
        <v/>
      </c>
      <c r="N2837" s="94" t="str">
        <f>IF($L2837="None","",IF(ISERROR(VLOOKUP($L2837,Info!$B$4:$B$266,1,FALSE)),"",VLOOKUP($L2837,Info!$B$4:$L$266,5,FALSE)))</f>
        <v/>
      </c>
      <c r="O2837" s="94" t="str">
        <f>IF(K2837="","",IF(AND($J$12&lt;&gt;"ABC",N2837="3"),"BAC",IF(N2837="3","ABC",IF($J$12&lt;&gt;"ABC",IF($J$10="Standard",VLOOKUP(K2837,Info!$BE$4:$BF$481,2,FALSE),VLOOKUP(K2837,Info!$BI$4:$BJ$482,2,FALSE)),IF($J$10="Standard",VLOOKUP(K2837,Info!$AG$4:$AH$2994,2,FALSE),VLOOKUP(K2837,Info!$AK$4:$AL$2997,2,FALSE))))))</f>
        <v/>
      </c>
      <c r="P2837" s="94" t="str">
        <f>IF($L2837="None","",IF(ISERROR(VLOOKUP($L2837,Info!$B$4:$B$266,1,FALSE)),"",VLOOKUP($L2837,Info!$B$4:$L$266,3,FALSE)))</f>
        <v/>
      </c>
      <c r="Q2837" s="96" t="str">
        <f>IF($L2837="None","",IF(ISERROR(VLOOKUP($L2837,Info!$B$4:$B$266,1,FALSE)),"",VLOOKUP($L2837,Info!$B$4:$L$266,4,FALSE)))</f>
        <v/>
      </c>
      <c r="R2837" s="1"/>
      <c r="S2837" s="6" t="str">
        <f t="shared" ref="S2837:S2900" si="222">IF(M2837 = "","",IF(M2837 &lt;&gt; "Pigtail","0",""))</f>
        <v/>
      </c>
      <c r="T2837" s="6" t="str">
        <f>IF($L2837="None","",IF(ISERROR(VLOOKUP($L2837,Info!$B$4:$B$266,1,FALSE)),"",VLOOKUP($L2837,Info!$B$4:$L$266,11,FALSE)))</f>
        <v/>
      </c>
      <c r="U2837" s="1"/>
      <c r="V2837" s="1"/>
      <c r="W2837" s="1"/>
      <c r="X2837" s="1" t="str">
        <f>IF($L2837="None","",IF(ISERROR(VLOOKUP($L2837,Info!$B$4:$B$266,1,FALSE)),"",IF(OR(W2837="Metallic Liquid Tight",W2837="Non-Metallic Liquid Tight",W2837="LSZH",W2837="Greenfield"),VLOOKUP($L2837,Info!$B$4:$L$266,7,FALSE),"N/A")))</f>
        <v/>
      </c>
      <c r="Y2837" s="1"/>
      <c r="Z2837" s="96" t="str">
        <f>IF($L2837="None","",IF(ISERROR(VLOOKUP($L2837,Info!$B$4:$B$266,1,FALSE)),"",VLOOKUP($L2837,Info!$B$4:$L$266,9,FALSE)))</f>
        <v/>
      </c>
      <c r="AA2837" s="96" t="str">
        <f>IF($L2837="None","",IF(ISERROR(VLOOKUP($L2837,Info!$B$4:$B$266,1,FALSE)),"",VLOOKUP($L2837,Info!$B$4:$L$266,8,FALSE)))</f>
        <v/>
      </c>
      <c r="AB2837" s="96" t="str">
        <f>IF($L2837="None","",IF(ISERROR(VLOOKUP($L2837,Info!$B$4:$B$266,1,FALSE)),"",VLOOKUP($L2837,Info!$B$4:$L$266,10,FALSE)))</f>
        <v/>
      </c>
      <c r="AC2837" s="1" t="str">
        <f>IF(W2837="SO Cable","Black,White",IF(O2837="","",IF(P2837="","",IF($J$12&lt;&gt;"ABC",IF(P2837&lt;="250",VLOOKUP(O2837,Info!$AZ$4:$BB$22,3,FALSE),VLOOKUP(O2837,Info!$AZ$23:$BB$39,3,FALSE)),IF(P2837&lt;="250",VLOOKUP(O2837,Info!$AO$4:$AQ$22,3,FALSE),VLOOKUP(O2837,Info!$AO$23:$AP$39,3,FALSE))))))</f>
        <v/>
      </c>
      <c r="AD2837" s="1"/>
      <c r="AE2837" s="1" t="str">
        <f>IF($L2837="None","",IF(ISERROR(VLOOKUP($L2837,Info!$B$4:$B$266,1,FALSE)),"",VLOOKUP($L2837,Info!$B$4:$L$266,4,FALSE)))</f>
        <v/>
      </c>
      <c r="AF2837" s="1" t="str">
        <f>IF($L2837="None","",IF(ISERROR(VLOOKUP($L2837,Info!$B$4:$B$266,1,FALSE)),"",VLOOKUP($L2837,Info!$B$4:$L$266,6,FALSE)))</f>
        <v/>
      </c>
      <c r="AG2837" s="1"/>
      <c r="AH2837" s="33" t="str" cm="1">
        <f t="array" ref="AH2837">IF(AND(L2837&lt;&gt;"",O2837&lt;&gt;"",R2837:S2837&lt;&gt;"",W2837:X2837&lt;&gt;"",Z2837:AA2837&lt;&gt;"",AC2837&lt;&gt;""),"Good","Bad")</f>
        <v>Bad</v>
      </c>
      <c r="AL2837" t="str" cm="1">
        <f t="array" ref="AL2837">IF(R2837&gt;0,_xlfn.IFS(COUNTIF($L$20:L2837,"&lt;&gt;")&lt;101,1,COUNTIF($L$20:L2837,"&lt;&gt;")&lt;201,2,COUNTIF($L$20:L2837,"&lt;&gt;")&lt;301,3,COUNTIF($L$20:L2837,"&lt;&gt;")&lt;401,4,COUNTIF($L$20:L2837,"&lt;&gt;")&lt;501,5,COUNTIF($L$20:L2837,"&lt;&gt;")&lt;601,6,COUNTIF($L$20:L2837,"&lt;&gt;")&lt;701,7,COUNTIF($L$20:L2837,"&lt;&gt;")&lt;801,8,COUNTIF($L$20:L2837,"&lt;&gt;")&lt;901,9,COUNTIF($L$20:L2837,"&lt;&gt;")&lt;1001,10,COUNTIF($L$20:L2837,"&lt;&gt;")&lt;1101,11,COUNTIF($L$20:L2837,"&lt;&gt;")&lt;1201,12,COUNTIF($L$20:L2837,"&lt;&gt;")&lt;1301,13,COUNTIF($L$20:L2837,"&lt;&gt;")&lt;1401,14,COUNTIF($L$20:L2837,"&lt;&gt;")&lt;1501,15,COUNTIF($L$20:L2837,"&lt;&gt;")&lt;1601,16,COUNTIF($L$20:L2837,"&lt;&gt;")&lt;1701,17,COUNTIF($L$20:L2837,"&lt;&gt;")&lt;1801,18,COUNTIF($L$20:L2837,"&lt;&gt;")&lt;1901,19,COUNTIF($L$20:L2837,"&lt;&gt;")&lt;2001,20,COUNTIF($L$20:L2837,"&lt;&gt;")&lt;2101,21,COUNTIF($L$20:L2837,"&lt;&gt;")&lt;2201,22,COUNTIF($L$20:L2837,"&lt;&gt;")&lt;2301,23,COUNTIF($L$20:L2837,"&lt;&gt;")&lt;2401,24,COUNTIF($L$20:L2837,"&lt;&gt;")&lt;2501,25,COUNTIF($L$20:L2837,"&lt;&gt;")&lt;2601,26,COUNTIF($L$20:L2837,"&lt;&gt;")&lt;2701,27,COUNTIF($L$20:L2837,"&lt;&gt;")&lt;2801,28,COUNTIF($L$20:L2837,"&lt;&gt;")&lt;2901,29,COUNTIF($L$20:L2837,"&lt;&gt;")&lt;3001,30),"")</f>
        <v/>
      </c>
      <c r="AM2837" t="str">
        <f t="shared" si="220"/>
        <v/>
      </c>
      <c r="AN2837" t="str">
        <f t="shared" si="219"/>
        <v/>
      </c>
      <c r="AP2837" t="str">
        <f t="shared" ref="AP2837:AP2900" si="223">IF(R2837&gt;0,AP2836+1,"")</f>
        <v/>
      </c>
      <c r="AQ2837" t="str">
        <f>IF(AO2837="","",COUNTIFS(AM2837:$AM$3019,AO2837))</f>
        <v/>
      </c>
    </row>
    <row r="2838" spans="1:43" x14ac:dyDescent="0.25">
      <c r="A2838" s="6" t="str">
        <f>IF(COUNT($A$20:A2837)&lt;&gt;$B$4,IF(A2837="","",A2837+1),"")</f>
        <v/>
      </c>
      <c r="B2838" s="3"/>
      <c r="C2838" s="3"/>
      <c r="D2838" s="122"/>
      <c r="E2838" s="3"/>
      <c r="F2838" s="3"/>
      <c r="G2838" s="3"/>
      <c r="H2838" s="3"/>
      <c r="I2838" s="120"/>
      <c r="J2838" s="3"/>
      <c r="K2838" s="95" t="str" cm="1">
        <f t="array" ref="K2838">IF(OR($J$14 = "A",$J$14 = "B",$J$14 = "C"),IF(I2838="","",IF(LEN(I2838)&gt;2,_xlfn.IFS(ISNUMBER(SEARCH("_",I2838)),I2838,ISNUMBER(SEARCH(", ",I2838)),SUBSTITUTE(I2838,", ","_"),ISNUMBER(SEARCH("/ ",I2838)),SUBSTITUTE(I2838,"/ ","_"),ISNUMBER(SEARCH(",",I2838)),SUBSTITUTE(I2838,",","_"),ISNUMBER(SEARCH("/",I2838)),SUBSTITUTE(I2838,"/","_"),ISNUMBER(SEARCH("",I2838)),I2838),I2838)),IF(OR($J$14 = "J",$J$14 = "K"),"",IF(D2838="","",IF(LEN(D2838)&gt;2,_xlfn.IFS(ISNUMBER(SEARCH("_",D2838)),D2838,ISNUMBER(SEARCH(", ",D2838)),SUBSTITUTE(D2838,", ","_"),ISNUMBER(SEARCH("/ ",D2838)),SUBSTITUTE(D2838,"/ ","_"),ISNUMBER(SEARCH(",",D2838)),SUBSTITUTE(D2838,",","_"),ISNUMBER(SEARCH("/",D2838)),SUBSTITUTE(D2838,"/","_"),ISNUMBER(SEARCH("",D2838)),D2838),D2838))))</f>
        <v/>
      </c>
      <c r="L2838" s="1"/>
      <c r="M2838" s="1" t="str">
        <f t="shared" si="221"/>
        <v/>
      </c>
      <c r="N2838" s="94" t="str">
        <f>IF($L2838="None","",IF(ISERROR(VLOOKUP($L2838,Info!$B$4:$B$266,1,FALSE)),"",VLOOKUP($L2838,Info!$B$4:$L$266,5,FALSE)))</f>
        <v/>
      </c>
      <c r="O2838" s="94" t="str">
        <f>IF(K2838="","",IF(AND($J$12&lt;&gt;"ABC",N2838="3"),"BAC",IF(N2838="3","ABC",IF($J$12&lt;&gt;"ABC",IF($J$10="Standard",VLOOKUP(K2838,Info!$BE$4:$BF$481,2,FALSE),VLOOKUP(K2838,Info!$BI$4:$BJ$482,2,FALSE)),IF($J$10="Standard",VLOOKUP(K2838,Info!$AG$4:$AH$2994,2,FALSE),VLOOKUP(K2838,Info!$AK$4:$AL$2997,2,FALSE))))))</f>
        <v/>
      </c>
      <c r="P2838" s="94" t="str">
        <f>IF($L2838="None","",IF(ISERROR(VLOOKUP($L2838,Info!$B$4:$B$266,1,FALSE)),"",VLOOKUP($L2838,Info!$B$4:$L$266,3,FALSE)))</f>
        <v/>
      </c>
      <c r="Q2838" s="96" t="str">
        <f>IF($L2838="None","",IF(ISERROR(VLOOKUP($L2838,Info!$B$4:$B$266,1,FALSE)),"",VLOOKUP($L2838,Info!$B$4:$L$266,4,FALSE)))</f>
        <v/>
      </c>
      <c r="R2838" s="1"/>
      <c r="S2838" s="6" t="str">
        <f t="shared" si="222"/>
        <v/>
      </c>
      <c r="T2838" s="6" t="str">
        <f>IF($L2838="None","",IF(ISERROR(VLOOKUP($L2838,Info!$B$4:$B$266,1,FALSE)),"",VLOOKUP($L2838,Info!$B$4:$L$266,11,FALSE)))</f>
        <v/>
      </c>
      <c r="U2838" s="1"/>
      <c r="V2838" s="1"/>
      <c r="W2838" s="1"/>
      <c r="X2838" s="1" t="str">
        <f>IF($L2838="None","",IF(ISERROR(VLOOKUP($L2838,Info!$B$4:$B$266,1,FALSE)),"",IF(OR(W2838="Metallic Liquid Tight",W2838="Non-Metallic Liquid Tight",W2838="LSZH",W2838="Greenfield"),VLOOKUP($L2838,Info!$B$4:$L$266,7,FALSE),"N/A")))</f>
        <v/>
      </c>
      <c r="Y2838" s="1"/>
      <c r="Z2838" s="96" t="str">
        <f>IF($L2838="None","",IF(ISERROR(VLOOKUP($L2838,Info!$B$4:$B$266,1,FALSE)),"",VLOOKUP($L2838,Info!$B$4:$L$266,9,FALSE)))</f>
        <v/>
      </c>
      <c r="AA2838" s="96" t="str">
        <f>IF($L2838="None","",IF(ISERROR(VLOOKUP($L2838,Info!$B$4:$B$266,1,FALSE)),"",VLOOKUP($L2838,Info!$B$4:$L$266,8,FALSE)))</f>
        <v/>
      </c>
      <c r="AB2838" s="96" t="str">
        <f>IF($L2838="None","",IF(ISERROR(VLOOKUP($L2838,Info!$B$4:$B$266,1,FALSE)),"",VLOOKUP($L2838,Info!$B$4:$L$266,10,FALSE)))</f>
        <v/>
      </c>
      <c r="AC2838" s="1" t="str">
        <f>IF(W2838="SO Cable","Black,White",IF(O2838="","",IF(P2838="","",IF($J$12&lt;&gt;"ABC",IF(P2838&lt;="250",VLOOKUP(O2838,Info!$AZ$4:$BB$22,3,FALSE),VLOOKUP(O2838,Info!$AZ$23:$BB$39,3,FALSE)),IF(P2838&lt;="250",VLOOKUP(O2838,Info!$AO$4:$AQ$22,3,FALSE),VLOOKUP(O2838,Info!$AO$23:$AP$39,3,FALSE))))))</f>
        <v/>
      </c>
      <c r="AD2838" s="1"/>
      <c r="AE2838" s="1" t="str">
        <f>IF($L2838="None","",IF(ISERROR(VLOOKUP($L2838,Info!$B$4:$B$266,1,FALSE)),"",VLOOKUP($L2838,Info!$B$4:$L$266,4,FALSE)))</f>
        <v/>
      </c>
      <c r="AF2838" s="1" t="str">
        <f>IF($L2838="None","",IF(ISERROR(VLOOKUP($L2838,Info!$B$4:$B$266,1,FALSE)),"",VLOOKUP($L2838,Info!$B$4:$L$266,6,FALSE)))</f>
        <v/>
      </c>
      <c r="AG2838" s="1"/>
      <c r="AH2838" s="33" t="str" cm="1">
        <f t="array" ref="AH2838">IF(AND(L2838&lt;&gt;"",O2838&lt;&gt;"",R2838:S2838&lt;&gt;"",W2838:X2838&lt;&gt;"",Z2838:AA2838&lt;&gt;"",AC2838&lt;&gt;""),"Good","Bad")</f>
        <v>Bad</v>
      </c>
      <c r="AL2838" t="str" cm="1">
        <f t="array" ref="AL2838">IF(R2838&gt;0,_xlfn.IFS(COUNTIF($L$20:L2838,"&lt;&gt;")&lt;101,1,COUNTIF($L$20:L2838,"&lt;&gt;")&lt;201,2,COUNTIF($L$20:L2838,"&lt;&gt;")&lt;301,3,COUNTIF($L$20:L2838,"&lt;&gt;")&lt;401,4,COUNTIF($L$20:L2838,"&lt;&gt;")&lt;501,5,COUNTIF($L$20:L2838,"&lt;&gt;")&lt;601,6,COUNTIF($L$20:L2838,"&lt;&gt;")&lt;701,7,COUNTIF($L$20:L2838,"&lt;&gt;")&lt;801,8,COUNTIF($L$20:L2838,"&lt;&gt;")&lt;901,9,COUNTIF($L$20:L2838,"&lt;&gt;")&lt;1001,10,COUNTIF($L$20:L2838,"&lt;&gt;")&lt;1101,11,COUNTIF($L$20:L2838,"&lt;&gt;")&lt;1201,12,COUNTIF($L$20:L2838,"&lt;&gt;")&lt;1301,13,COUNTIF($L$20:L2838,"&lt;&gt;")&lt;1401,14,COUNTIF($L$20:L2838,"&lt;&gt;")&lt;1501,15,COUNTIF($L$20:L2838,"&lt;&gt;")&lt;1601,16,COUNTIF($L$20:L2838,"&lt;&gt;")&lt;1701,17,COUNTIF($L$20:L2838,"&lt;&gt;")&lt;1801,18,COUNTIF($L$20:L2838,"&lt;&gt;")&lt;1901,19,COUNTIF($L$20:L2838,"&lt;&gt;")&lt;2001,20,COUNTIF($L$20:L2838,"&lt;&gt;")&lt;2101,21,COUNTIF($L$20:L2838,"&lt;&gt;")&lt;2201,22,COUNTIF($L$20:L2838,"&lt;&gt;")&lt;2301,23,COUNTIF($L$20:L2838,"&lt;&gt;")&lt;2401,24,COUNTIF($L$20:L2838,"&lt;&gt;")&lt;2501,25,COUNTIF($L$20:L2838,"&lt;&gt;")&lt;2601,26,COUNTIF($L$20:L2838,"&lt;&gt;")&lt;2701,27,COUNTIF($L$20:L2838,"&lt;&gt;")&lt;2801,28,COUNTIF($L$20:L2838,"&lt;&gt;")&lt;2901,29,COUNTIF($L$20:L2838,"&lt;&gt;")&lt;3001,30),"")</f>
        <v/>
      </c>
      <c r="AM2838" t="str">
        <f t="shared" si="220"/>
        <v/>
      </c>
      <c r="AN2838" t="str">
        <f t="shared" ref="AN2838:AN2901" si="224">IF(R2838&gt;0,_xlfn.XLOOKUP(AM2838,$AO$20:$AO$3019,$AP$20:$AP$3019,0,0,1),"")</f>
        <v/>
      </c>
      <c r="AP2838" t="str">
        <f t="shared" si="223"/>
        <v/>
      </c>
      <c r="AQ2838" t="str">
        <f>IF(AO2838="","",COUNTIFS(AM2838:$AM$3019,AO2838))</f>
        <v/>
      </c>
    </row>
    <row r="2839" spans="1:43" x14ac:dyDescent="0.25">
      <c r="A2839" s="6" t="str">
        <f>IF(COUNT($A$20:A2838)&lt;&gt;$B$4,IF(A2838="","",A2838+1),"")</f>
        <v/>
      </c>
      <c r="B2839" s="3"/>
      <c r="C2839" s="3"/>
      <c r="D2839" s="122"/>
      <c r="E2839" s="3"/>
      <c r="F2839" s="3"/>
      <c r="G2839" s="3"/>
      <c r="H2839" s="3"/>
      <c r="I2839" s="120"/>
      <c r="J2839" s="3"/>
      <c r="K2839" s="95" t="str" cm="1">
        <f t="array" ref="K2839">IF(OR($J$14 = "A",$J$14 = "B",$J$14 = "C"),IF(I2839="","",IF(LEN(I2839)&gt;2,_xlfn.IFS(ISNUMBER(SEARCH("_",I2839)),I2839,ISNUMBER(SEARCH(", ",I2839)),SUBSTITUTE(I2839,", ","_"),ISNUMBER(SEARCH("/ ",I2839)),SUBSTITUTE(I2839,"/ ","_"),ISNUMBER(SEARCH(",",I2839)),SUBSTITUTE(I2839,",","_"),ISNUMBER(SEARCH("/",I2839)),SUBSTITUTE(I2839,"/","_"),ISNUMBER(SEARCH("",I2839)),I2839),I2839)),IF(OR($J$14 = "J",$J$14 = "K"),"",IF(D2839="","",IF(LEN(D2839)&gt;2,_xlfn.IFS(ISNUMBER(SEARCH("_",D2839)),D2839,ISNUMBER(SEARCH(", ",D2839)),SUBSTITUTE(D2839,", ","_"),ISNUMBER(SEARCH("/ ",D2839)),SUBSTITUTE(D2839,"/ ","_"),ISNUMBER(SEARCH(",",D2839)),SUBSTITUTE(D2839,",","_"),ISNUMBER(SEARCH("/",D2839)),SUBSTITUTE(D2839,"/","_"),ISNUMBER(SEARCH("",D2839)),D2839),D2839))))</f>
        <v/>
      </c>
      <c r="L2839" s="1"/>
      <c r="M2839" s="1" t="str">
        <f t="shared" si="221"/>
        <v/>
      </c>
      <c r="N2839" s="94" t="str">
        <f>IF($L2839="None","",IF(ISERROR(VLOOKUP($L2839,Info!$B$4:$B$266,1,FALSE)),"",VLOOKUP($L2839,Info!$B$4:$L$266,5,FALSE)))</f>
        <v/>
      </c>
      <c r="O2839" s="94" t="str">
        <f>IF(K2839="","",IF(AND($J$12&lt;&gt;"ABC",N2839="3"),"BAC",IF(N2839="3","ABC",IF($J$12&lt;&gt;"ABC",IF($J$10="Standard",VLOOKUP(K2839,Info!$BE$4:$BF$481,2,FALSE),VLOOKUP(K2839,Info!$BI$4:$BJ$482,2,FALSE)),IF($J$10="Standard",VLOOKUP(K2839,Info!$AG$4:$AH$2994,2,FALSE),VLOOKUP(K2839,Info!$AK$4:$AL$2997,2,FALSE))))))</f>
        <v/>
      </c>
      <c r="P2839" s="94" t="str">
        <f>IF($L2839="None","",IF(ISERROR(VLOOKUP($L2839,Info!$B$4:$B$266,1,FALSE)),"",VLOOKUP($L2839,Info!$B$4:$L$266,3,FALSE)))</f>
        <v/>
      </c>
      <c r="Q2839" s="96" t="str">
        <f>IF($L2839="None","",IF(ISERROR(VLOOKUP($L2839,Info!$B$4:$B$266,1,FALSE)),"",VLOOKUP($L2839,Info!$B$4:$L$266,4,FALSE)))</f>
        <v/>
      </c>
      <c r="R2839" s="1"/>
      <c r="S2839" s="6" t="str">
        <f t="shared" si="222"/>
        <v/>
      </c>
      <c r="T2839" s="6" t="str">
        <f>IF($L2839="None","",IF(ISERROR(VLOOKUP($L2839,Info!$B$4:$B$266,1,FALSE)),"",VLOOKUP($L2839,Info!$B$4:$L$266,11,FALSE)))</f>
        <v/>
      </c>
      <c r="U2839" s="1"/>
      <c r="V2839" s="1"/>
      <c r="W2839" s="1"/>
      <c r="X2839" s="1" t="str">
        <f>IF($L2839="None","",IF(ISERROR(VLOOKUP($L2839,Info!$B$4:$B$266,1,FALSE)),"",IF(OR(W2839="Metallic Liquid Tight",W2839="Non-Metallic Liquid Tight",W2839="LSZH",W2839="Greenfield"),VLOOKUP($L2839,Info!$B$4:$L$266,7,FALSE),"N/A")))</f>
        <v/>
      </c>
      <c r="Y2839" s="1"/>
      <c r="Z2839" s="96" t="str">
        <f>IF($L2839="None","",IF(ISERROR(VLOOKUP($L2839,Info!$B$4:$B$266,1,FALSE)),"",VLOOKUP($L2839,Info!$B$4:$L$266,9,FALSE)))</f>
        <v/>
      </c>
      <c r="AA2839" s="96" t="str">
        <f>IF($L2839="None","",IF(ISERROR(VLOOKUP($L2839,Info!$B$4:$B$266,1,FALSE)),"",VLOOKUP($L2839,Info!$B$4:$L$266,8,FALSE)))</f>
        <v/>
      </c>
      <c r="AB2839" s="96" t="str">
        <f>IF($L2839="None","",IF(ISERROR(VLOOKUP($L2839,Info!$B$4:$B$266,1,FALSE)),"",VLOOKUP($L2839,Info!$B$4:$L$266,10,FALSE)))</f>
        <v/>
      </c>
      <c r="AC2839" s="1" t="str">
        <f>IF(W2839="SO Cable","Black,White",IF(O2839="","",IF(P2839="","",IF($J$12&lt;&gt;"ABC",IF(P2839&lt;="250",VLOOKUP(O2839,Info!$AZ$4:$BB$22,3,FALSE),VLOOKUP(O2839,Info!$AZ$23:$BB$39,3,FALSE)),IF(P2839&lt;="250",VLOOKUP(O2839,Info!$AO$4:$AQ$22,3,FALSE),VLOOKUP(O2839,Info!$AO$23:$AP$39,3,FALSE))))))</f>
        <v/>
      </c>
      <c r="AD2839" s="1"/>
      <c r="AE2839" s="1" t="str">
        <f>IF($L2839="None","",IF(ISERROR(VLOOKUP($L2839,Info!$B$4:$B$266,1,FALSE)),"",VLOOKUP($L2839,Info!$B$4:$L$266,4,FALSE)))</f>
        <v/>
      </c>
      <c r="AF2839" s="1" t="str">
        <f>IF($L2839="None","",IF(ISERROR(VLOOKUP($L2839,Info!$B$4:$B$266,1,FALSE)),"",VLOOKUP($L2839,Info!$B$4:$L$266,6,FALSE)))</f>
        <v/>
      </c>
      <c r="AG2839" s="1"/>
      <c r="AH2839" s="33" t="str" cm="1">
        <f t="array" ref="AH2839">IF(AND(L2839&lt;&gt;"",O2839&lt;&gt;"",R2839:S2839&lt;&gt;"",W2839:X2839&lt;&gt;"",Z2839:AA2839&lt;&gt;"",AC2839&lt;&gt;""),"Good","Bad")</f>
        <v>Bad</v>
      </c>
      <c r="AL2839" t="str" cm="1">
        <f t="array" ref="AL2839">IF(R2839&gt;0,_xlfn.IFS(COUNTIF($L$20:L2839,"&lt;&gt;")&lt;101,1,COUNTIF($L$20:L2839,"&lt;&gt;")&lt;201,2,COUNTIF($L$20:L2839,"&lt;&gt;")&lt;301,3,COUNTIF($L$20:L2839,"&lt;&gt;")&lt;401,4,COUNTIF($L$20:L2839,"&lt;&gt;")&lt;501,5,COUNTIF($L$20:L2839,"&lt;&gt;")&lt;601,6,COUNTIF($L$20:L2839,"&lt;&gt;")&lt;701,7,COUNTIF($L$20:L2839,"&lt;&gt;")&lt;801,8,COUNTIF($L$20:L2839,"&lt;&gt;")&lt;901,9,COUNTIF($L$20:L2839,"&lt;&gt;")&lt;1001,10,COUNTIF($L$20:L2839,"&lt;&gt;")&lt;1101,11,COUNTIF($L$20:L2839,"&lt;&gt;")&lt;1201,12,COUNTIF($L$20:L2839,"&lt;&gt;")&lt;1301,13,COUNTIF($L$20:L2839,"&lt;&gt;")&lt;1401,14,COUNTIF($L$20:L2839,"&lt;&gt;")&lt;1501,15,COUNTIF($L$20:L2839,"&lt;&gt;")&lt;1601,16,COUNTIF($L$20:L2839,"&lt;&gt;")&lt;1701,17,COUNTIF($L$20:L2839,"&lt;&gt;")&lt;1801,18,COUNTIF($L$20:L2839,"&lt;&gt;")&lt;1901,19,COUNTIF($L$20:L2839,"&lt;&gt;")&lt;2001,20,COUNTIF($L$20:L2839,"&lt;&gt;")&lt;2101,21,COUNTIF($L$20:L2839,"&lt;&gt;")&lt;2201,22,COUNTIF($L$20:L2839,"&lt;&gt;")&lt;2301,23,COUNTIF($L$20:L2839,"&lt;&gt;")&lt;2401,24,COUNTIF($L$20:L2839,"&lt;&gt;")&lt;2501,25,COUNTIF($L$20:L2839,"&lt;&gt;")&lt;2601,26,COUNTIF($L$20:L2839,"&lt;&gt;")&lt;2701,27,COUNTIF($L$20:L2839,"&lt;&gt;")&lt;2801,28,COUNTIF($L$20:L2839,"&lt;&gt;")&lt;2901,29,COUNTIF($L$20:L2839,"&lt;&gt;")&lt;3001,30),"")</f>
        <v/>
      </c>
      <c r="AM2839" t="str">
        <f t="shared" si="220"/>
        <v/>
      </c>
      <c r="AN2839" t="str">
        <f t="shared" si="224"/>
        <v/>
      </c>
      <c r="AP2839" t="str">
        <f t="shared" si="223"/>
        <v/>
      </c>
      <c r="AQ2839" t="str">
        <f>IF(AO2839="","",COUNTIFS(AM2839:$AM$3019,AO2839))</f>
        <v/>
      </c>
    </row>
    <row r="2840" spans="1:43" x14ac:dyDescent="0.25">
      <c r="A2840" s="6" t="str">
        <f>IF(COUNT($A$20:A2839)&lt;&gt;$B$4,IF(A2839="","",A2839+1),"")</f>
        <v/>
      </c>
      <c r="B2840" s="3"/>
      <c r="C2840" s="3"/>
      <c r="D2840" s="122"/>
      <c r="E2840" s="3"/>
      <c r="F2840" s="3"/>
      <c r="G2840" s="3"/>
      <c r="H2840" s="3"/>
      <c r="I2840" s="120"/>
      <c r="J2840" s="3"/>
      <c r="K2840" s="95" t="str" cm="1">
        <f t="array" ref="K2840">IF(OR($J$14 = "A",$J$14 = "B",$J$14 = "C"),IF(I2840="","",IF(LEN(I2840)&gt;2,_xlfn.IFS(ISNUMBER(SEARCH("_",I2840)),I2840,ISNUMBER(SEARCH(", ",I2840)),SUBSTITUTE(I2840,", ","_"),ISNUMBER(SEARCH("/ ",I2840)),SUBSTITUTE(I2840,"/ ","_"),ISNUMBER(SEARCH(",",I2840)),SUBSTITUTE(I2840,",","_"),ISNUMBER(SEARCH("/",I2840)),SUBSTITUTE(I2840,"/","_"),ISNUMBER(SEARCH("",I2840)),I2840),I2840)),IF(OR($J$14 = "J",$J$14 = "K"),"",IF(D2840="","",IF(LEN(D2840)&gt;2,_xlfn.IFS(ISNUMBER(SEARCH("_",D2840)),D2840,ISNUMBER(SEARCH(", ",D2840)),SUBSTITUTE(D2840,", ","_"),ISNUMBER(SEARCH("/ ",D2840)),SUBSTITUTE(D2840,"/ ","_"),ISNUMBER(SEARCH(",",D2840)),SUBSTITUTE(D2840,",","_"),ISNUMBER(SEARCH("/",D2840)),SUBSTITUTE(D2840,"/","_"),ISNUMBER(SEARCH("",D2840)),D2840),D2840))))</f>
        <v/>
      </c>
      <c r="L2840" s="1"/>
      <c r="M2840" s="1" t="str">
        <f t="shared" si="221"/>
        <v/>
      </c>
      <c r="N2840" s="94" t="str">
        <f>IF($L2840="None","",IF(ISERROR(VLOOKUP($L2840,Info!$B$4:$B$266,1,FALSE)),"",VLOOKUP($L2840,Info!$B$4:$L$266,5,FALSE)))</f>
        <v/>
      </c>
      <c r="O2840" s="94" t="str">
        <f>IF(K2840="","",IF(AND($J$12&lt;&gt;"ABC",N2840="3"),"BAC",IF(N2840="3","ABC",IF($J$12&lt;&gt;"ABC",IF($J$10="Standard",VLOOKUP(K2840,Info!$BE$4:$BF$481,2,FALSE),VLOOKUP(K2840,Info!$BI$4:$BJ$482,2,FALSE)),IF($J$10="Standard",VLOOKUP(K2840,Info!$AG$4:$AH$2994,2,FALSE),VLOOKUP(K2840,Info!$AK$4:$AL$2997,2,FALSE))))))</f>
        <v/>
      </c>
      <c r="P2840" s="94" t="str">
        <f>IF($L2840="None","",IF(ISERROR(VLOOKUP($L2840,Info!$B$4:$B$266,1,FALSE)),"",VLOOKUP($L2840,Info!$B$4:$L$266,3,FALSE)))</f>
        <v/>
      </c>
      <c r="Q2840" s="96" t="str">
        <f>IF($L2840="None","",IF(ISERROR(VLOOKUP($L2840,Info!$B$4:$B$266,1,FALSE)),"",VLOOKUP($L2840,Info!$B$4:$L$266,4,FALSE)))</f>
        <v/>
      </c>
      <c r="R2840" s="1"/>
      <c r="S2840" s="6" t="str">
        <f t="shared" si="222"/>
        <v/>
      </c>
      <c r="T2840" s="6" t="str">
        <f>IF($L2840="None","",IF(ISERROR(VLOOKUP($L2840,Info!$B$4:$B$266,1,FALSE)),"",VLOOKUP($L2840,Info!$B$4:$L$266,11,FALSE)))</f>
        <v/>
      </c>
      <c r="U2840" s="1"/>
      <c r="V2840" s="1"/>
      <c r="W2840" s="1"/>
      <c r="X2840" s="1" t="str">
        <f>IF($L2840="None","",IF(ISERROR(VLOOKUP($L2840,Info!$B$4:$B$266,1,FALSE)),"",IF(OR(W2840="Metallic Liquid Tight",W2840="Non-Metallic Liquid Tight",W2840="LSZH",W2840="Greenfield"),VLOOKUP($L2840,Info!$B$4:$L$266,7,FALSE),"N/A")))</f>
        <v/>
      </c>
      <c r="Y2840" s="1"/>
      <c r="Z2840" s="96" t="str">
        <f>IF($L2840="None","",IF(ISERROR(VLOOKUP($L2840,Info!$B$4:$B$266,1,FALSE)),"",VLOOKUP($L2840,Info!$B$4:$L$266,9,FALSE)))</f>
        <v/>
      </c>
      <c r="AA2840" s="96" t="str">
        <f>IF($L2840="None","",IF(ISERROR(VLOOKUP($L2840,Info!$B$4:$B$266,1,FALSE)),"",VLOOKUP($L2840,Info!$B$4:$L$266,8,FALSE)))</f>
        <v/>
      </c>
      <c r="AB2840" s="96" t="str">
        <f>IF($L2840="None","",IF(ISERROR(VLOOKUP($L2840,Info!$B$4:$B$266,1,FALSE)),"",VLOOKUP($L2840,Info!$B$4:$L$266,10,FALSE)))</f>
        <v/>
      </c>
      <c r="AC2840" s="1" t="str">
        <f>IF(W2840="SO Cable","Black,White",IF(O2840="","",IF(P2840="","",IF($J$12&lt;&gt;"ABC",IF(P2840&lt;="250",VLOOKUP(O2840,Info!$AZ$4:$BB$22,3,FALSE),VLOOKUP(O2840,Info!$AZ$23:$BB$39,3,FALSE)),IF(P2840&lt;="250",VLOOKUP(O2840,Info!$AO$4:$AQ$22,3,FALSE),VLOOKUP(O2840,Info!$AO$23:$AP$39,3,FALSE))))))</f>
        <v/>
      </c>
      <c r="AD2840" s="1"/>
      <c r="AE2840" s="1" t="str">
        <f>IF($L2840="None","",IF(ISERROR(VLOOKUP($L2840,Info!$B$4:$B$266,1,FALSE)),"",VLOOKUP($L2840,Info!$B$4:$L$266,4,FALSE)))</f>
        <v/>
      </c>
      <c r="AF2840" s="1" t="str">
        <f>IF($L2840="None","",IF(ISERROR(VLOOKUP($L2840,Info!$B$4:$B$266,1,FALSE)),"",VLOOKUP($L2840,Info!$B$4:$L$266,6,FALSE)))</f>
        <v/>
      </c>
      <c r="AG2840" s="1"/>
      <c r="AH2840" s="33" t="str" cm="1">
        <f t="array" ref="AH2840">IF(AND(L2840&lt;&gt;"",O2840&lt;&gt;"",R2840:S2840&lt;&gt;"",W2840:X2840&lt;&gt;"",Z2840:AA2840&lt;&gt;"",AC2840&lt;&gt;""),"Good","Bad")</f>
        <v>Bad</v>
      </c>
      <c r="AL2840" t="str" cm="1">
        <f t="array" ref="AL2840">IF(R2840&gt;0,_xlfn.IFS(COUNTIF($L$20:L2840,"&lt;&gt;")&lt;101,1,COUNTIF($L$20:L2840,"&lt;&gt;")&lt;201,2,COUNTIF($L$20:L2840,"&lt;&gt;")&lt;301,3,COUNTIF($L$20:L2840,"&lt;&gt;")&lt;401,4,COUNTIF($L$20:L2840,"&lt;&gt;")&lt;501,5,COUNTIF($L$20:L2840,"&lt;&gt;")&lt;601,6,COUNTIF($L$20:L2840,"&lt;&gt;")&lt;701,7,COUNTIF($L$20:L2840,"&lt;&gt;")&lt;801,8,COUNTIF($L$20:L2840,"&lt;&gt;")&lt;901,9,COUNTIF($L$20:L2840,"&lt;&gt;")&lt;1001,10,COUNTIF($L$20:L2840,"&lt;&gt;")&lt;1101,11,COUNTIF($L$20:L2840,"&lt;&gt;")&lt;1201,12,COUNTIF($L$20:L2840,"&lt;&gt;")&lt;1301,13,COUNTIF($L$20:L2840,"&lt;&gt;")&lt;1401,14,COUNTIF($L$20:L2840,"&lt;&gt;")&lt;1501,15,COUNTIF($L$20:L2840,"&lt;&gt;")&lt;1601,16,COUNTIF($L$20:L2840,"&lt;&gt;")&lt;1701,17,COUNTIF($L$20:L2840,"&lt;&gt;")&lt;1801,18,COUNTIF($L$20:L2840,"&lt;&gt;")&lt;1901,19,COUNTIF($L$20:L2840,"&lt;&gt;")&lt;2001,20,COUNTIF($L$20:L2840,"&lt;&gt;")&lt;2101,21,COUNTIF($L$20:L2840,"&lt;&gt;")&lt;2201,22,COUNTIF($L$20:L2840,"&lt;&gt;")&lt;2301,23,COUNTIF($L$20:L2840,"&lt;&gt;")&lt;2401,24,COUNTIF($L$20:L2840,"&lt;&gt;")&lt;2501,25,COUNTIF($L$20:L2840,"&lt;&gt;")&lt;2601,26,COUNTIF($L$20:L2840,"&lt;&gt;")&lt;2701,27,COUNTIF($L$20:L2840,"&lt;&gt;")&lt;2801,28,COUNTIF($L$20:L2840,"&lt;&gt;")&lt;2901,29,COUNTIF($L$20:L2840,"&lt;&gt;")&lt;3001,30),"")</f>
        <v/>
      </c>
      <c r="AM2840" t="str">
        <f t="shared" si="220"/>
        <v/>
      </c>
      <c r="AN2840" t="str">
        <f t="shared" si="224"/>
        <v/>
      </c>
      <c r="AP2840" t="str">
        <f t="shared" si="223"/>
        <v/>
      </c>
      <c r="AQ2840" t="str">
        <f>IF(AO2840="","",COUNTIFS(AM2840:$AM$3019,AO2840))</f>
        <v/>
      </c>
    </row>
    <row r="2841" spans="1:43" x14ac:dyDescent="0.25">
      <c r="A2841" s="6" t="str">
        <f>IF(COUNT($A$20:A2840)&lt;&gt;$B$4,IF(A2840="","",A2840+1),"")</f>
        <v/>
      </c>
      <c r="B2841" s="3"/>
      <c r="C2841" s="3"/>
      <c r="D2841" s="122"/>
      <c r="E2841" s="3"/>
      <c r="F2841" s="3"/>
      <c r="G2841" s="3"/>
      <c r="H2841" s="3"/>
      <c r="I2841" s="120"/>
      <c r="J2841" s="3"/>
      <c r="K2841" s="95" t="str" cm="1">
        <f t="array" ref="K2841">IF(OR($J$14 = "A",$J$14 = "B",$J$14 = "C"),IF(I2841="","",IF(LEN(I2841)&gt;2,_xlfn.IFS(ISNUMBER(SEARCH("_",I2841)),I2841,ISNUMBER(SEARCH(", ",I2841)),SUBSTITUTE(I2841,", ","_"),ISNUMBER(SEARCH("/ ",I2841)),SUBSTITUTE(I2841,"/ ","_"),ISNUMBER(SEARCH(",",I2841)),SUBSTITUTE(I2841,",","_"),ISNUMBER(SEARCH("/",I2841)),SUBSTITUTE(I2841,"/","_"),ISNUMBER(SEARCH("",I2841)),I2841),I2841)),IF(OR($J$14 = "J",$J$14 = "K"),"",IF(D2841="","",IF(LEN(D2841)&gt;2,_xlfn.IFS(ISNUMBER(SEARCH("_",D2841)),D2841,ISNUMBER(SEARCH(", ",D2841)),SUBSTITUTE(D2841,", ","_"),ISNUMBER(SEARCH("/ ",D2841)),SUBSTITUTE(D2841,"/ ","_"),ISNUMBER(SEARCH(",",D2841)),SUBSTITUTE(D2841,",","_"),ISNUMBER(SEARCH("/",D2841)),SUBSTITUTE(D2841,"/","_"),ISNUMBER(SEARCH("",D2841)),D2841),D2841))))</f>
        <v/>
      </c>
      <c r="L2841" s="1"/>
      <c r="M2841" s="1" t="str">
        <f t="shared" si="221"/>
        <v/>
      </c>
      <c r="N2841" s="94" t="str">
        <f>IF($L2841="None","",IF(ISERROR(VLOOKUP($L2841,Info!$B$4:$B$266,1,FALSE)),"",VLOOKUP($L2841,Info!$B$4:$L$266,5,FALSE)))</f>
        <v/>
      </c>
      <c r="O2841" s="94" t="str">
        <f>IF(K2841="","",IF(AND($J$12&lt;&gt;"ABC",N2841="3"),"BAC",IF(N2841="3","ABC",IF($J$12&lt;&gt;"ABC",IF($J$10="Standard",VLOOKUP(K2841,Info!$BE$4:$BF$481,2,FALSE),VLOOKUP(K2841,Info!$BI$4:$BJ$482,2,FALSE)),IF($J$10="Standard",VLOOKUP(K2841,Info!$AG$4:$AH$2994,2,FALSE),VLOOKUP(K2841,Info!$AK$4:$AL$2997,2,FALSE))))))</f>
        <v/>
      </c>
      <c r="P2841" s="94" t="str">
        <f>IF($L2841="None","",IF(ISERROR(VLOOKUP($L2841,Info!$B$4:$B$266,1,FALSE)),"",VLOOKUP($L2841,Info!$B$4:$L$266,3,FALSE)))</f>
        <v/>
      </c>
      <c r="Q2841" s="96" t="str">
        <f>IF($L2841="None","",IF(ISERROR(VLOOKUP($L2841,Info!$B$4:$B$266,1,FALSE)),"",VLOOKUP($L2841,Info!$B$4:$L$266,4,FALSE)))</f>
        <v/>
      </c>
      <c r="R2841" s="1"/>
      <c r="S2841" s="6" t="str">
        <f t="shared" si="222"/>
        <v/>
      </c>
      <c r="T2841" s="6" t="str">
        <f>IF($L2841="None","",IF(ISERROR(VLOOKUP($L2841,Info!$B$4:$B$266,1,FALSE)),"",VLOOKUP($L2841,Info!$B$4:$L$266,11,FALSE)))</f>
        <v/>
      </c>
      <c r="U2841" s="1"/>
      <c r="V2841" s="1"/>
      <c r="W2841" s="1"/>
      <c r="X2841" s="1" t="str">
        <f>IF($L2841="None","",IF(ISERROR(VLOOKUP($L2841,Info!$B$4:$B$266,1,FALSE)),"",IF(OR(W2841="Metallic Liquid Tight",W2841="Non-Metallic Liquid Tight",W2841="LSZH",W2841="Greenfield"),VLOOKUP($L2841,Info!$B$4:$L$266,7,FALSE),"N/A")))</f>
        <v/>
      </c>
      <c r="Y2841" s="1"/>
      <c r="Z2841" s="96" t="str">
        <f>IF($L2841="None","",IF(ISERROR(VLOOKUP($L2841,Info!$B$4:$B$266,1,FALSE)),"",VLOOKUP($L2841,Info!$B$4:$L$266,9,FALSE)))</f>
        <v/>
      </c>
      <c r="AA2841" s="96" t="str">
        <f>IF($L2841="None","",IF(ISERROR(VLOOKUP($L2841,Info!$B$4:$B$266,1,FALSE)),"",VLOOKUP($L2841,Info!$B$4:$L$266,8,FALSE)))</f>
        <v/>
      </c>
      <c r="AB2841" s="96" t="str">
        <f>IF($L2841="None","",IF(ISERROR(VLOOKUP($L2841,Info!$B$4:$B$266,1,FALSE)),"",VLOOKUP($L2841,Info!$B$4:$L$266,10,FALSE)))</f>
        <v/>
      </c>
      <c r="AC2841" s="1" t="str">
        <f>IF(W2841="SO Cable","Black,White",IF(O2841="","",IF(P2841="","",IF($J$12&lt;&gt;"ABC",IF(P2841&lt;="250",VLOOKUP(O2841,Info!$AZ$4:$BB$22,3,FALSE),VLOOKUP(O2841,Info!$AZ$23:$BB$39,3,FALSE)),IF(P2841&lt;="250",VLOOKUP(O2841,Info!$AO$4:$AQ$22,3,FALSE),VLOOKUP(O2841,Info!$AO$23:$AP$39,3,FALSE))))))</f>
        <v/>
      </c>
      <c r="AD2841" s="1"/>
      <c r="AE2841" s="1" t="str">
        <f>IF($L2841="None","",IF(ISERROR(VLOOKUP($L2841,Info!$B$4:$B$266,1,FALSE)),"",VLOOKUP($L2841,Info!$B$4:$L$266,4,FALSE)))</f>
        <v/>
      </c>
      <c r="AF2841" s="1" t="str">
        <f>IF($L2841="None","",IF(ISERROR(VLOOKUP($L2841,Info!$B$4:$B$266,1,FALSE)),"",VLOOKUP($L2841,Info!$B$4:$L$266,6,FALSE)))</f>
        <v/>
      </c>
      <c r="AG2841" s="1"/>
      <c r="AH2841" s="33" t="str" cm="1">
        <f t="array" ref="AH2841">IF(AND(L2841&lt;&gt;"",O2841&lt;&gt;"",R2841:S2841&lt;&gt;"",W2841:X2841&lt;&gt;"",Z2841:AA2841&lt;&gt;"",AC2841&lt;&gt;""),"Good","Bad")</f>
        <v>Bad</v>
      </c>
      <c r="AL2841" t="str" cm="1">
        <f t="array" ref="AL2841">IF(R2841&gt;0,_xlfn.IFS(COUNTIF($L$20:L2841,"&lt;&gt;")&lt;101,1,COUNTIF($L$20:L2841,"&lt;&gt;")&lt;201,2,COUNTIF($L$20:L2841,"&lt;&gt;")&lt;301,3,COUNTIF($L$20:L2841,"&lt;&gt;")&lt;401,4,COUNTIF($L$20:L2841,"&lt;&gt;")&lt;501,5,COUNTIF($L$20:L2841,"&lt;&gt;")&lt;601,6,COUNTIF($L$20:L2841,"&lt;&gt;")&lt;701,7,COUNTIF($L$20:L2841,"&lt;&gt;")&lt;801,8,COUNTIF($L$20:L2841,"&lt;&gt;")&lt;901,9,COUNTIF($L$20:L2841,"&lt;&gt;")&lt;1001,10,COUNTIF($L$20:L2841,"&lt;&gt;")&lt;1101,11,COUNTIF($L$20:L2841,"&lt;&gt;")&lt;1201,12,COUNTIF($L$20:L2841,"&lt;&gt;")&lt;1301,13,COUNTIF($L$20:L2841,"&lt;&gt;")&lt;1401,14,COUNTIF($L$20:L2841,"&lt;&gt;")&lt;1501,15,COUNTIF($L$20:L2841,"&lt;&gt;")&lt;1601,16,COUNTIF($L$20:L2841,"&lt;&gt;")&lt;1701,17,COUNTIF($L$20:L2841,"&lt;&gt;")&lt;1801,18,COUNTIF($L$20:L2841,"&lt;&gt;")&lt;1901,19,COUNTIF($L$20:L2841,"&lt;&gt;")&lt;2001,20,COUNTIF($L$20:L2841,"&lt;&gt;")&lt;2101,21,COUNTIF($L$20:L2841,"&lt;&gt;")&lt;2201,22,COUNTIF($L$20:L2841,"&lt;&gt;")&lt;2301,23,COUNTIF($L$20:L2841,"&lt;&gt;")&lt;2401,24,COUNTIF($L$20:L2841,"&lt;&gt;")&lt;2501,25,COUNTIF($L$20:L2841,"&lt;&gt;")&lt;2601,26,COUNTIF($L$20:L2841,"&lt;&gt;")&lt;2701,27,COUNTIF($L$20:L2841,"&lt;&gt;")&lt;2801,28,COUNTIF($L$20:L2841,"&lt;&gt;")&lt;2901,29,COUNTIF($L$20:L2841,"&lt;&gt;")&lt;3001,30),"")</f>
        <v/>
      </c>
      <c r="AM2841" t="str">
        <f t="shared" si="220"/>
        <v/>
      </c>
      <c r="AN2841" t="str">
        <f t="shared" si="224"/>
        <v/>
      </c>
      <c r="AP2841" t="str">
        <f t="shared" si="223"/>
        <v/>
      </c>
      <c r="AQ2841" t="str">
        <f>IF(AO2841="","",COUNTIFS(AM2841:$AM$3019,AO2841))</f>
        <v/>
      </c>
    </row>
    <row r="2842" spans="1:43" x14ac:dyDescent="0.25">
      <c r="A2842" s="6" t="str">
        <f>IF(COUNT($A$20:A2841)&lt;&gt;$B$4,IF(A2841="","",A2841+1),"")</f>
        <v/>
      </c>
      <c r="B2842" s="3"/>
      <c r="C2842" s="3"/>
      <c r="D2842" s="122"/>
      <c r="E2842" s="3"/>
      <c r="F2842" s="3"/>
      <c r="G2842" s="3"/>
      <c r="H2842" s="3"/>
      <c r="I2842" s="120"/>
      <c r="J2842" s="3"/>
      <c r="K2842" s="95" t="str" cm="1">
        <f t="array" ref="K2842">IF(OR($J$14 = "A",$J$14 = "B",$J$14 = "C"),IF(I2842="","",IF(LEN(I2842)&gt;2,_xlfn.IFS(ISNUMBER(SEARCH("_",I2842)),I2842,ISNUMBER(SEARCH(", ",I2842)),SUBSTITUTE(I2842,", ","_"),ISNUMBER(SEARCH("/ ",I2842)),SUBSTITUTE(I2842,"/ ","_"),ISNUMBER(SEARCH(",",I2842)),SUBSTITUTE(I2842,",","_"),ISNUMBER(SEARCH("/",I2842)),SUBSTITUTE(I2842,"/","_"),ISNUMBER(SEARCH("",I2842)),I2842),I2842)),IF(OR($J$14 = "J",$J$14 = "K"),"",IF(D2842="","",IF(LEN(D2842)&gt;2,_xlfn.IFS(ISNUMBER(SEARCH("_",D2842)),D2842,ISNUMBER(SEARCH(", ",D2842)),SUBSTITUTE(D2842,", ","_"),ISNUMBER(SEARCH("/ ",D2842)),SUBSTITUTE(D2842,"/ ","_"),ISNUMBER(SEARCH(",",D2842)),SUBSTITUTE(D2842,",","_"),ISNUMBER(SEARCH("/",D2842)),SUBSTITUTE(D2842,"/","_"),ISNUMBER(SEARCH("",D2842)),D2842),D2842))))</f>
        <v/>
      </c>
      <c r="L2842" s="1"/>
      <c r="M2842" s="1" t="str">
        <f t="shared" si="221"/>
        <v/>
      </c>
      <c r="N2842" s="94" t="str">
        <f>IF($L2842="None","",IF(ISERROR(VLOOKUP($L2842,Info!$B$4:$B$266,1,FALSE)),"",VLOOKUP($L2842,Info!$B$4:$L$266,5,FALSE)))</f>
        <v/>
      </c>
      <c r="O2842" s="94" t="str">
        <f>IF(K2842="","",IF(AND($J$12&lt;&gt;"ABC",N2842="3"),"BAC",IF(N2842="3","ABC",IF($J$12&lt;&gt;"ABC",IF($J$10="Standard",VLOOKUP(K2842,Info!$BE$4:$BF$481,2,FALSE),VLOOKUP(K2842,Info!$BI$4:$BJ$482,2,FALSE)),IF($J$10="Standard",VLOOKUP(K2842,Info!$AG$4:$AH$2994,2,FALSE),VLOOKUP(K2842,Info!$AK$4:$AL$2997,2,FALSE))))))</f>
        <v/>
      </c>
      <c r="P2842" s="94" t="str">
        <f>IF($L2842="None","",IF(ISERROR(VLOOKUP($L2842,Info!$B$4:$B$266,1,FALSE)),"",VLOOKUP($L2842,Info!$B$4:$L$266,3,FALSE)))</f>
        <v/>
      </c>
      <c r="Q2842" s="96" t="str">
        <f>IF($L2842="None","",IF(ISERROR(VLOOKUP($L2842,Info!$B$4:$B$266,1,FALSE)),"",VLOOKUP($L2842,Info!$B$4:$L$266,4,FALSE)))</f>
        <v/>
      </c>
      <c r="R2842" s="1"/>
      <c r="S2842" s="6" t="str">
        <f t="shared" si="222"/>
        <v/>
      </c>
      <c r="T2842" s="6" t="str">
        <f>IF($L2842="None","",IF(ISERROR(VLOOKUP($L2842,Info!$B$4:$B$266,1,FALSE)),"",VLOOKUP($L2842,Info!$B$4:$L$266,11,FALSE)))</f>
        <v/>
      </c>
      <c r="U2842" s="1"/>
      <c r="V2842" s="1"/>
      <c r="W2842" s="1"/>
      <c r="X2842" s="1" t="str">
        <f>IF($L2842="None","",IF(ISERROR(VLOOKUP($L2842,Info!$B$4:$B$266,1,FALSE)),"",IF(OR(W2842="Metallic Liquid Tight",W2842="Non-Metallic Liquid Tight",W2842="LSZH",W2842="Greenfield"),VLOOKUP($L2842,Info!$B$4:$L$266,7,FALSE),"N/A")))</f>
        <v/>
      </c>
      <c r="Y2842" s="1"/>
      <c r="Z2842" s="96" t="str">
        <f>IF($L2842="None","",IF(ISERROR(VLOOKUP($L2842,Info!$B$4:$B$266,1,FALSE)),"",VLOOKUP($L2842,Info!$B$4:$L$266,9,FALSE)))</f>
        <v/>
      </c>
      <c r="AA2842" s="96" t="str">
        <f>IF($L2842="None","",IF(ISERROR(VLOOKUP($L2842,Info!$B$4:$B$266,1,FALSE)),"",VLOOKUP($L2842,Info!$B$4:$L$266,8,FALSE)))</f>
        <v/>
      </c>
      <c r="AB2842" s="96" t="str">
        <f>IF($L2842="None","",IF(ISERROR(VLOOKUP($L2842,Info!$B$4:$B$266,1,FALSE)),"",VLOOKUP($L2842,Info!$B$4:$L$266,10,FALSE)))</f>
        <v/>
      </c>
      <c r="AC2842" s="1" t="str">
        <f>IF(W2842="SO Cable","Black,White",IF(O2842="","",IF(P2842="","",IF($J$12&lt;&gt;"ABC",IF(P2842&lt;="250",VLOOKUP(O2842,Info!$AZ$4:$BB$22,3,FALSE),VLOOKUP(O2842,Info!$AZ$23:$BB$39,3,FALSE)),IF(P2842&lt;="250",VLOOKUP(O2842,Info!$AO$4:$AQ$22,3,FALSE),VLOOKUP(O2842,Info!$AO$23:$AP$39,3,FALSE))))))</f>
        <v/>
      </c>
      <c r="AD2842" s="1"/>
      <c r="AE2842" s="1" t="str">
        <f>IF($L2842="None","",IF(ISERROR(VLOOKUP($L2842,Info!$B$4:$B$266,1,FALSE)),"",VLOOKUP($L2842,Info!$B$4:$L$266,4,FALSE)))</f>
        <v/>
      </c>
      <c r="AF2842" s="1" t="str">
        <f>IF($L2842="None","",IF(ISERROR(VLOOKUP($L2842,Info!$B$4:$B$266,1,FALSE)),"",VLOOKUP($L2842,Info!$B$4:$L$266,6,FALSE)))</f>
        <v/>
      </c>
      <c r="AG2842" s="1"/>
      <c r="AH2842" s="33" t="str" cm="1">
        <f t="array" ref="AH2842">IF(AND(L2842&lt;&gt;"",O2842&lt;&gt;"",R2842:S2842&lt;&gt;"",W2842:X2842&lt;&gt;"",Z2842:AA2842&lt;&gt;"",AC2842&lt;&gt;""),"Good","Bad")</f>
        <v>Bad</v>
      </c>
      <c r="AL2842" t="str" cm="1">
        <f t="array" ref="AL2842">IF(R2842&gt;0,_xlfn.IFS(COUNTIF($L$20:L2842,"&lt;&gt;")&lt;101,1,COUNTIF($L$20:L2842,"&lt;&gt;")&lt;201,2,COUNTIF($L$20:L2842,"&lt;&gt;")&lt;301,3,COUNTIF($L$20:L2842,"&lt;&gt;")&lt;401,4,COUNTIF($L$20:L2842,"&lt;&gt;")&lt;501,5,COUNTIF($L$20:L2842,"&lt;&gt;")&lt;601,6,COUNTIF($L$20:L2842,"&lt;&gt;")&lt;701,7,COUNTIF($L$20:L2842,"&lt;&gt;")&lt;801,8,COUNTIF($L$20:L2842,"&lt;&gt;")&lt;901,9,COUNTIF($L$20:L2842,"&lt;&gt;")&lt;1001,10,COUNTIF($L$20:L2842,"&lt;&gt;")&lt;1101,11,COUNTIF($L$20:L2842,"&lt;&gt;")&lt;1201,12,COUNTIF($L$20:L2842,"&lt;&gt;")&lt;1301,13,COUNTIF($L$20:L2842,"&lt;&gt;")&lt;1401,14,COUNTIF($L$20:L2842,"&lt;&gt;")&lt;1501,15,COUNTIF($L$20:L2842,"&lt;&gt;")&lt;1601,16,COUNTIF($L$20:L2842,"&lt;&gt;")&lt;1701,17,COUNTIF($L$20:L2842,"&lt;&gt;")&lt;1801,18,COUNTIF($L$20:L2842,"&lt;&gt;")&lt;1901,19,COUNTIF($L$20:L2842,"&lt;&gt;")&lt;2001,20,COUNTIF($L$20:L2842,"&lt;&gt;")&lt;2101,21,COUNTIF($L$20:L2842,"&lt;&gt;")&lt;2201,22,COUNTIF($L$20:L2842,"&lt;&gt;")&lt;2301,23,COUNTIF($L$20:L2842,"&lt;&gt;")&lt;2401,24,COUNTIF($L$20:L2842,"&lt;&gt;")&lt;2501,25,COUNTIF($L$20:L2842,"&lt;&gt;")&lt;2601,26,COUNTIF($L$20:L2842,"&lt;&gt;")&lt;2701,27,COUNTIF($L$20:L2842,"&lt;&gt;")&lt;2801,28,COUNTIF($L$20:L2842,"&lt;&gt;")&lt;2901,29,COUNTIF($L$20:L2842,"&lt;&gt;")&lt;3001,30),"")</f>
        <v/>
      </c>
      <c r="AM2842" t="str">
        <f t="shared" si="220"/>
        <v/>
      </c>
      <c r="AN2842" t="str">
        <f t="shared" si="224"/>
        <v/>
      </c>
      <c r="AP2842" t="str">
        <f t="shared" si="223"/>
        <v/>
      </c>
      <c r="AQ2842" t="str">
        <f>IF(AO2842="","",COUNTIFS(AM2842:$AM$3019,AO2842))</f>
        <v/>
      </c>
    </row>
    <row r="2843" spans="1:43" x14ac:dyDescent="0.25">
      <c r="A2843" s="6" t="str">
        <f>IF(COUNT($A$20:A2842)&lt;&gt;$B$4,IF(A2842="","",A2842+1),"")</f>
        <v/>
      </c>
      <c r="B2843" s="3"/>
      <c r="C2843" s="3"/>
      <c r="D2843" s="122"/>
      <c r="E2843" s="3"/>
      <c r="F2843" s="3"/>
      <c r="G2843" s="3"/>
      <c r="H2843" s="3"/>
      <c r="I2843" s="120"/>
      <c r="J2843" s="3"/>
      <c r="K2843" s="95" t="str" cm="1">
        <f t="array" ref="K2843">IF(OR($J$14 = "A",$J$14 = "B",$J$14 = "C"),IF(I2843="","",IF(LEN(I2843)&gt;2,_xlfn.IFS(ISNUMBER(SEARCH("_",I2843)),I2843,ISNUMBER(SEARCH(", ",I2843)),SUBSTITUTE(I2843,", ","_"),ISNUMBER(SEARCH("/ ",I2843)),SUBSTITUTE(I2843,"/ ","_"),ISNUMBER(SEARCH(",",I2843)),SUBSTITUTE(I2843,",","_"),ISNUMBER(SEARCH("/",I2843)),SUBSTITUTE(I2843,"/","_"),ISNUMBER(SEARCH("",I2843)),I2843),I2843)),IF(OR($J$14 = "J",$J$14 = "K"),"",IF(D2843="","",IF(LEN(D2843)&gt;2,_xlfn.IFS(ISNUMBER(SEARCH("_",D2843)),D2843,ISNUMBER(SEARCH(", ",D2843)),SUBSTITUTE(D2843,", ","_"),ISNUMBER(SEARCH("/ ",D2843)),SUBSTITUTE(D2843,"/ ","_"),ISNUMBER(SEARCH(",",D2843)),SUBSTITUTE(D2843,",","_"),ISNUMBER(SEARCH("/",D2843)),SUBSTITUTE(D2843,"/","_"),ISNUMBER(SEARCH("",D2843)),D2843),D2843))))</f>
        <v/>
      </c>
      <c r="L2843" s="1"/>
      <c r="M2843" s="1" t="str">
        <f t="shared" si="221"/>
        <v/>
      </c>
      <c r="N2843" s="94" t="str">
        <f>IF($L2843="None","",IF(ISERROR(VLOOKUP($L2843,Info!$B$4:$B$266,1,FALSE)),"",VLOOKUP($L2843,Info!$B$4:$L$266,5,FALSE)))</f>
        <v/>
      </c>
      <c r="O2843" s="94" t="str">
        <f>IF(K2843="","",IF(AND($J$12&lt;&gt;"ABC",N2843="3"),"BAC",IF(N2843="3","ABC",IF($J$12&lt;&gt;"ABC",IF($J$10="Standard",VLOOKUP(K2843,Info!$BE$4:$BF$481,2,FALSE),VLOOKUP(K2843,Info!$BI$4:$BJ$482,2,FALSE)),IF($J$10="Standard",VLOOKUP(K2843,Info!$AG$4:$AH$2994,2,FALSE),VLOOKUP(K2843,Info!$AK$4:$AL$2997,2,FALSE))))))</f>
        <v/>
      </c>
      <c r="P2843" s="94" t="str">
        <f>IF($L2843="None","",IF(ISERROR(VLOOKUP($L2843,Info!$B$4:$B$266,1,FALSE)),"",VLOOKUP($L2843,Info!$B$4:$L$266,3,FALSE)))</f>
        <v/>
      </c>
      <c r="Q2843" s="96" t="str">
        <f>IF($L2843="None","",IF(ISERROR(VLOOKUP($L2843,Info!$B$4:$B$266,1,FALSE)),"",VLOOKUP($L2843,Info!$B$4:$L$266,4,FALSE)))</f>
        <v/>
      </c>
      <c r="R2843" s="1"/>
      <c r="S2843" s="6" t="str">
        <f t="shared" si="222"/>
        <v/>
      </c>
      <c r="T2843" s="6" t="str">
        <f>IF($L2843="None","",IF(ISERROR(VLOOKUP($L2843,Info!$B$4:$B$266,1,FALSE)),"",VLOOKUP($L2843,Info!$B$4:$L$266,11,FALSE)))</f>
        <v/>
      </c>
      <c r="U2843" s="1"/>
      <c r="V2843" s="1"/>
      <c r="W2843" s="1"/>
      <c r="X2843" s="1" t="str">
        <f>IF($L2843="None","",IF(ISERROR(VLOOKUP($L2843,Info!$B$4:$B$266,1,FALSE)),"",IF(OR(W2843="Metallic Liquid Tight",W2843="Non-Metallic Liquid Tight",W2843="LSZH",W2843="Greenfield"),VLOOKUP($L2843,Info!$B$4:$L$266,7,FALSE),"N/A")))</f>
        <v/>
      </c>
      <c r="Y2843" s="1"/>
      <c r="Z2843" s="96" t="str">
        <f>IF($L2843="None","",IF(ISERROR(VLOOKUP($L2843,Info!$B$4:$B$266,1,FALSE)),"",VLOOKUP($L2843,Info!$B$4:$L$266,9,FALSE)))</f>
        <v/>
      </c>
      <c r="AA2843" s="96" t="str">
        <f>IF($L2843="None","",IF(ISERROR(VLOOKUP($L2843,Info!$B$4:$B$266,1,FALSE)),"",VLOOKUP($L2843,Info!$B$4:$L$266,8,FALSE)))</f>
        <v/>
      </c>
      <c r="AB2843" s="96" t="str">
        <f>IF($L2843="None","",IF(ISERROR(VLOOKUP($L2843,Info!$B$4:$B$266,1,FALSE)),"",VLOOKUP($L2843,Info!$B$4:$L$266,10,FALSE)))</f>
        <v/>
      </c>
      <c r="AC2843" s="1" t="str">
        <f>IF(W2843="SO Cable","Black,White",IF(O2843="","",IF(P2843="","",IF($J$12&lt;&gt;"ABC",IF(P2843&lt;="250",VLOOKUP(O2843,Info!$AZ$4:$BB$22,3,FALSE),VLOOKUP(O2843,Info!$AZ$23:$BB$39,3,FALSE)),IF(P2843&lt;="250",VLOOKUP(O2843,Info!$AO$4:$AQ$22,3,FALSE),VLOOKUP(O2843,Info!$AO$23:$AP$39,3,FALSE))))))</f>
        <v/>
      </c>
      <c r="AD2843" s="1"/>
      <c r="AE2843" s="1" t="str">
        <f>IF($L2843="None","",IF(ISERROR(VLOOKUP($L2843,Info!$B$4:$B$266,1,FALSE)),"",VLOOKUP($L2843,Info!$B$4:$L$266,4,FALSE)))</f>
        <v/>
      </c>
      <c r="AF2843" s="1" t="str">
        <f>IF($L2843="None","",IF(ISERROR(VLOOKUP($L2843,Info!$B$4:$B$266,1,FALSE)),"",VLOOKUP($L2843,Info!$B$4:$L$266,6,FALSE)))</f>
        <v/>
      </c>
      <c r="AG2843" s="1"/>
      <c r="AH2843" s="33" t="str" cm="1">
        <f t="array" ref="AH2843">IF(AND(L2843&lt;&gt;"",O2843&lt;&gt;"",R2843:S2843&lt;&gt;"",W2843:X2843&lt;&gt;"",Z2843:AA2843&lt;&gt;"",AC2843&lt;&gt;""),"Good","Bad")</f>
        <v>Bad</v>
      </c>
      <c r="AL2843" t="str" cm="1">
        <f t="array" ref="AL2843">IF(R2843&gt;0,_xlfn.IFS(COUNTIF($L$20:L2843,"&lt;&gt;")&lt;101,1,COUNTIF($L$20:L2843,"&lt;&gt;")&lt;201,2,COUNTIF($L$20:L2843,"&lt;&gt;")&lt;301,3,COUNTIF($L$20:L2843,"&lt;&gt;")&lt;401,4,COUNTIF($L$20:L2843,"&lt;&gt;")&lt;501,5,COUNTIF($L$20:L2843,"&lt;&gt;")&lt;601,6,COUNTIF($L$20:L2843,"&lt;&gt;")&lt;701,7,COUNTIF($L$20:L2843,"&lt;&gt;")&lt;801,8,COUNTIF($L$20:L2843,"&lt;&gt;")&lt;901,9,COUNTIF($L$20:L2843,"&lt;&gt;")&lt;1001,10,COUNTIF($L$20:L2843,"&lt;&gt;")&lt;1101,11,COUNTIF($L$20:L2843,"&lt;&gt;")&lt;1201,12,COUNTIF($L$20:L2843,"&lt;&gt;")&lt;1301,13,COUNTIF($L$20:L2843,"&lt;&gt;")&lt;1401,14,COUNTIF($L$20:L2843,"&lt;&gt;")&lt;1501,15,COUNTIF($L$20:L2843,"&lt;&gt;")&lt;1601,16,COUNTIF($L$20:L2843,"&lt;&gt;")&lt;1701,17,COUNTIF($L$20:L2843,"&lt;&gt;")&lt;1801,18,COUNTIF($L$20:L2843,"&lt;&gt;")&lt;1901,19,COUNTIF($L$20:L2843,"&lt;&gt;")&lt;2001,20,COUNTIF($L$20:L2843,"&lt;&gt;")&lt;2101,21,COUNTIF($L$20:L2843,"&lt;&gt;")&lt;2201,22,COUNTIF($L$20:L2843,"&lt;&gt;")&lt;2301,23,COUNTIF($L$20:L2843,"&lt;&gt;")&lt;2401,24,COUNTIF($L$20:L2843,"&lt;&gt;")&lt;2501,25,COUNTIF($L$20:L2843,"&lt;&gt;")&lt;2601,26,COUNTIF($L$20:L2843,"&lt;&gt;")&lt;2701,27,COUNTIF($L$20:L2843,"&lt;&gt;")&lt;2801,28,COUNTIF($L$20:L2843,"&lt;&gt;")&lt;2901,29,COUNTIF($L$20:L2843,"&lt;&gt;")&lt;3001,30),"")</f>
        <v/>
      </c>
      <c r="AM2843" t="str">
        <f t="shared" si="220"/>
        <v/>
      </c>
      <c r="AN2843" t="str">
        <f t="shared" si="224"/>
        <v/>
      </c>
      <c r="AP2843" t="str">
        <f t="shared" si="223"/>
        <v/>
      </c>
      <c r="AQ2843" t="str">
        <f>IF(AO2843="","",COUNTIFS(AM2843:$AM$3019,AO2843))</f>
        <v/>
      </c>
    </row>
    <row r="2844" spans="1:43" x14ac:dyDescent="0.25">
      <c r="A2844" s="6" t="str">
        <f>IF(COUNT($A$20:A2843)&lt;&gt;$B$4,IF(A2843="","",A2843+1),"")</f>
        <v/>
      </c>
      <c r="B2844" s="3"/>
      <c r="C2844" s="3"/>
      <c r="D2844" s="122"/>
      <c r="E2844" s="3"/>
      <c r="F2844" s="3"/>
      <c r="G2844" s="3"/>
      <c r="H2844" s="3"/>
      <c r="I2844" s="120"/>
      <c r="J2844" s="3"/>
      <c r="K2844" s="95" t="str" cm="1">
        <f t="array" ref="K2844">IF(OR($J$14 = "A",$J$14 = "B",$J$14 = "C"),IF(I2844="","",IF(LEN(I2844)&gt;2,_xlfn.IFS(ISNUMBER(SEARCH("_",I2844)),I2844,ISNUMBER(SEARCH(", ",I2844)),SUBSTITUTE(I2844,", ","_"),ISNUMBER(SEARCH("/ ",I2844)),SUBSTITUTE(I2844,"/ ","_"),ISNUMBER(SEARCH(",",I2844)),SUBSTITUTE(I2844,",","_"),ISNUMBER(SEARCH("/",I2844)),SUBSTITUTE(I2844,"/","_"),ISNUMBER(SEARCH("",I2844)),I2844),I2844)),IF(OR($J$14 = "J",$J$14 = "K"),"",IF(D2844="","",IF(LEN(D2844)&gt;2,_xlfn.IFS(ISNUMBER(SEARCH("_",D2844)),D2844,ISNUMBER(SEARCH(", ",D2844)),SUBSTITUTE(D2844,", ","_"),ISNUMBER(SEARCH("/ ",D2844)),SUBSTITUTE(D2844,"/ ","_"),ISNUMBER(SEARCH(",",D2844)),SUBSTITUTE(D2844,",","_"),ISNUMBER(SEARCH("/",D2844)),SUBSTITUTE(D2844,"/","_"),ISNUMBER(SEARCH("",D2844)),D2844),D2844))))</f>
        <v/>
      </c>
      <c r="L2844" s="1"/>
      <c r="M2844" s="1" t="str">
        <f t="shared" si="221"/>
        <v/>
      </c>
      <c r="N2844" s="94" t="str">
        <f>IF($L2844="None","",IF(ISERROR(VLOOKUP($L2844,Info!$B$4:$B$266,1,FALSE)),"",VLOOKUP($L2844,Info!$B$4:$L$266,5,FALSE)))</f>
        <v/>
      </c>
      <c r="O2844" s="94" t="str">
        <f>IF(K2844="","",IF(AND($J$12&lt;&gt;"ABC",N2844="3"),"BAC",IF(N2844="3","ABC",IF($J$12&lt;&gt;"ABC",IF($J$10="Standard",VLOOKUP(K2844,Info!$BE$4:$BF$481,2,FALSE),VLOOKUP(K2844,Info!$BI$4:$BJ$482,2,FALSE)),IF($J$10="Standard",VLOOKUP(K2844,Info!$AG$4:$AH$2994,2,FALSE),VLOOKUP(K2844,Info!$AK$4:$AL$2997,2,FALSE))))))</f>
        <v/>
      </c>
      <c r="P2844" s="94" t="str">
        <f>IF($L2844="None","",IF(ISERROR(VLOOKUP($L2844,Info!$B$4:$B$266,1,FALSE)),"",VLOOKUP($L2844,Info!$B$4:$L$266,3,FALSE)))</f>
        <v/>
      </c>
      <c r="Q2844" s="96" t="str">
        <f>IF($L2844="None","",IF(ISERROR(VLOOKUP($L2844,Info!$B$4:$B$266,1,FALSE)),"",VLOOKUP($L2844,Info!$B$4:$L$266,4,FALSE)))</f>
        <v/>
      </c>
      <c r="R2844" s="1"/>
      <c r="S2844" s="6" t="str">
        <f t="shared" si="222"/>
        <v/>
      </c>
      <c r="T2844" s="6" t="str">
        <f>IF($L2844="None","",IF(ISERROR(VLOOKUP($L2844,Info!$B$4:$B$266,1,FALSE)),"",VLOOKUP($L2844,Info!$B$4:$L$266,11,FALSE)))</f>
        <v/>
      </c>
      <c r="U2844" s="1"/>
      <c r="V2844" s="1"/>
      <c r="W2844" s="1"/>
      <c r="X2844" s="1" t="str">
        <f>IF($L2844="None","",IF(ISERROR(VLOOKUP($L2844,Info!$B$4:$B$266,1,FALSE)),"",IF(OR(W2844="Metallic Liquid Tight",W2844="Non-Metallic Liquid Tight",W2844="LSZH",W2844="Greenfield"),VLOOKUP($L2844,Info!$B$4:$L$266,7,FALSE),"N/A")))</f>
        <v/>
      </c>
      <c r="Y2844" s="1"/>
      <c r="Z2844" s="96" t="str">
        <f>IF($L2844="None","",IF(ISERROR(VLOOKUP($L2844,Info!$B$4:$B$266,1,FALSE)),"",VLOOKUP($L2844,Info!$B$4:$L$266,9,FALSE)))</f>
        <v/>
      </c>
      <c r="AA2844" s="96" t="str">
        <f>IF($L2844="None","",IF(ISERROR(VLOOKUP($L2844,Info!$B$4:$B$266,1,FALSE)),"",VLOOKUP($L2844,Info!$B$4:$L$266,8,FALSE)))</f>
        <v/>
      </c>
      <c r="AB2844" s="96" t="str">
        <f>IF($L2844="None","",IF(ISERROR(VLOOKUP($L2844,Info!$B$4:$B$266,1,FALSE)),"",VLOOKUP($L2844,Info!$B$4:$L$266,10,FALSE)))</f>
        <v/>
      </c>
      <c r="AC2844" s="1" t="str">
        <f>IF(W2844="SO Cable","Black,White",IF(O2844="","",IF(P2844="","",IF($J$12&lt;&gt;"ABC",IF(P2844&lt;="250",VLOOKUP(O2844,Info!$AZ$4:$BB$22,3,FALSE),VLOOKUP(O2844,Info!$AZ$23:$BB$39,3,FALSE)),IF(P2844&lt;="250",VLOOKUP(O2844,Info!$AO$4:$AQ$22,3,FALSE),VLOOKUP(O2844,Info!$AO$23:$AP$39,3,FALSE))))))</f>
        <v/>
      </c>
      <c r="AD2844" s="1"/>
      <c r="AE2844" s="1" t="str">
        <f>IF($L2844="None","",IF(ISERROR(VLOOKUP($L2844,Info!$B$4:$B$266,1,FALSE)),"",VLOOKUP($L2844,Info!$B$4:$L$266,4,FALSE)))</f>
        <v/>
      </c>
      <c r="AF2844" s="1" t="str">
        <f>IF($L2844="None","",IF(ISERROR(VLOOKUP($L2844,Info!$B$4:$B$266,1,FALSE)),"",VLOOKUP($L2844,Info!$B$4:$L$266,6,FALSE)))</f>
        <v/>
      </c>
      <c r="AG2844" s="1"/>
      <c r="AH2844" s="33" t="str" cm="1">
        <f t="array" ref="AH2844">IF(AND(L2844&lt;&gt;"",O2844&lt;&gt;"",R2844:S2844&lt;&gt;"",W2844:X2844&lt;&gt;"",Z2844:AA2844&lt;&gt;"",AC2844&lt;&gt;""),"Good","Bad")</f>
        <v>Bad</v>
      </c>
      <c r="AL2844" t="str" cm="1">
        <f t="array" ref="AL2844">IF(R2844&gt;0,_xlfn.IFS(COUNTIF($L$20:L2844,"&lt;&gt;")&lt;101,1,COUNTIF($L$20:L2844,"&lt;&gt;")&lt;201,2,COUNTIF($L$20:L2844,"&lt;&gt;")&lt;301,3,COUNTIF($L$20:L2844,"&lt;&gt;")&lt;401,4,COUNTIF($L$20:L2844,"&lt;&gt;")&lt;501,5,COUNTIF($L$20:L2844,"&lt;&gt;")&lt;601,6,COUNTIF($L$20:L2844,"&lt;&gt;")&lt;701,7,COUNTIF($L$20:L2844,"&lt;&gt;")&lt;801,8,COUNTIF($L$20:L2844,"&lt;&gt;")&lt;901,9,COUNTIF($L$20:L2844,"&lt;&gt;")&lt;1001,10,COUNTIF($L$20:L2844,"&lt;&gt;")&lt;1101,11,COUNTIF($L$20:L2844,"&lt;&gt;")&lt;1201,12,COUNTIF($L$20:L2844,"&lt;&gt;")&lt;1301,13,COUNTIF($L$20:L2844,"&lt;&gt;")&lt;1401,14,COUNTIF($L$20:L2844,"&lt;&gt;")&lt;1501,15,COUNTIF($L$20:L2844,"&lt;&gt;")&lt;1601,16,COUNTIF($L$20:L2844,"&lt;&gt;")&lt;1701,17,COUNTIF($L$20:L2844,"&lt;&gt;")&lt;1801,18,COUNTIF($L$20:L2844,"&lt;&gt;")&lt;1901,19,COUNTIF($L$20:L2844,"&lt;&gt;")&lt;2001,20,COUNTIF($L$20:L2844,"&lt;&gt;")&lt;2101,21,COUNTIF($L$20:L2844,"&lt;&gt;")&lt;2201,22,COUNTIF($L$20:L2844,"&lt;&gt;")&lt;2301,23,COUNTIF($L$20:L2844,"&lt;&gt;")&lt;2401,24,COUNTIF($L$20:L2844,"&lt;&gt;")&lt;2501,25,COUNTIF($L$20:L2844,"&lt;&gt;")&lt;2601,26,COUNTIF($L$20:L2844,"&lt;&gt;")&lt;2701,27,COUNTIF($L$20:L2844,"&lt;&gt;")&lt;2801,28,COUNTIF($L$20:L2844,"&lt;&gt;")&lt;2901,29,COUNTIF($L$20:L2844,"&lt;&gt;")&lt;3001,30),"")</f>
        <v/>
      </c>
      <c r="AM2844" t="str">
        <f t="shared" si="220"/>
        <v/>
      </c>
      <c r="AN2844" t="str">
        <f t="shared" si="224"/>
        <v/>
      </c>
      <c r="AP2844" t="str">
        <f t="shared" si="223"/>
        <v/>
      </c>
      <c r="AQ2844" t="str">
        <f>IF(AO2844="","",COUNTIFS(AM2844:$AM$3019,AO2844))</f>
        <v/>
      </c>
    </row>
    <row r="2845" spans="1:43" x14ac:dyDescent="0.25">
      <c r="A2845" s="6" t="str">
        <f>IF(COUNT($A$20:A2844)&lt;&gt;$B$4,IF(A2844="","",A2844+1),"")</f>
        <v/>
      </c>
      <c r="B2845" s="3"/>
      <c r="C2845" s="3"/>
      <c r="D2845" s="122"/>
      <c r="E2845" s="3"/>
      <c r="F2845" s="3"/>
      <c r="G2845" s="3"/>
      <c r="H2845" s="3"/>
      <c r="I2845" s="120"/>
      <c r="J2845" s="3"/>
      <c r="K2845" s="95" t="str" cm="1">
        <f t="array" ref="K2845">IF(OR($J$14 = "A",$J$14 = "B",$J$14 = "C"),IF(I2845="","",IF(LEN(I2845)&gt;2,_xlfn.IFS(ISNUMBER(SEARCH("_",I2845)),I2845,ISNUMBER(SEARCH(", ",I2845)),SUBSTITUTE(I2845,", ","_"),ISNUMBER(SEARCH("/ ",I2845)),SUBSTITUTE(I2845,"/ ","_"),ISNUMBER(SEARCH(",",I2845)),SUBSTITUTE(I2845,",","_"),ISNUMBER(SEARCH("/",I2845)),SUBSTITUTE(I2845,"/","_"),ISNUMBER(SEARCH("",I2845)),I2845),I2845)),IF(OR($J$14 = "J",$J$14 = "K"),"",IF(D2845="","",IF(LEN(D2845)&gt;2,_xlfn.IFS(ISNUMBER(SEARCH("_",D2845)),D2845,ISNUMBER(SEARCH(", ",D2845)),SUBSTITUTE(D2845,", ","_"),ISNUMBER(SEARCH("/ ",D2845)),SUBSTITUTE(D2845,"/ ","_"),ISNUMBER(SEARCH(",",D2845)),SUBSTITUTE(D2845,",","_"),ISNUMBER(SEARCH("/",D2845)),SUBSTITUTE(D2845,"/","_"),ISNUMBER(SEARCH("",D2845)),D2845),D2845))))</f>
        <v/>
      </c>
      <c r="L2845" s="1"/>
      <c r="M2845" s="1" t="str">
        <f t="shared" si="221"/>
        <v/>
      </c>
      <c r="N2845" s="94" t="str">
        <f>IF($L2845="None","",IF(ISERROR(VLOOKUP($L2845,Info!$B$4:$B$266,1,FALSE)),"",VLOOKUP($L2845,Info!$B$4:$L$266,5,FALSE)))</f>
        <v/>
      </c>
      <c r="O2845" s="94" t="str">
        <f>IF(K2845="","",IF(AND($J$12&lt;&gt;"ABC",N2845="3"),"BAC",IF(N2845="3","ABC",IF($J$12&lt;&gt;"ABC",IF($J$10="Standard",VLOOKUP(K2845,Info!$BE$4:$BF$481,2,FALSE),VLOOKUP(K2845,Info!$BI$4:$BJ$482,2,FALSE)),IF($J$10="Standard",VLOOKUP(K2845,Info!$AG$4:$AH$2994,2,FALSE),VLOOKUP(K2845,Info!$AK$4:$AL$2997,2,FALSE))))))</f>
        <v/>
      </c>
      <c r="P2845" s="94" t="str">
        <f>IF($L2845="None","",IF(ISERROR(VLOOKUP($L2845,Info!$B$4:$B$266,1,FALSE)),"",VLOOKUP($L2845,Info!$B$4:$L$266,3,FALSE)))</f>
        <v/>
      </c>
      <c r="Q2845" s="96" t="str">
        <f>IF($L2845="None","",IF(ISERROR(VLOOKUP($L2845,Info!$B$4:$B$266,1,FALSE)),"",VLOOKUP($L2845,Info!$B$4:$L$266,4,FALSE)))</f>
        <v/>
      </c>
      <c r="R2845" s="1"/>
      <c r="S2845" s="6" t="str">
        <f t="shared" si="222"/>
        <v/>
      </c>
      <c r="T2845" s="6" t="str">
        <f>IF($L2845="None","",IF(ISERROR(VLOOKUP($L2845,Info!$B$4:$B$266,1,FALSE)),"",VLOOKUP($L2845,Info!$B$4:$L$266,11,FALSE)))</f>
        <v/>
      </c>
      <c r="U2845" s="1"/>
      <c r="V2845" s="1"/>
      <c r="W2845" s="1"/>
      <c r="X2845" s="1" t="str">
        <f>IF($L2845="None","",IF(ISERROR(VLOOKUP($L2845,Info!$B$4:$B$266,1,FALSE)),"",IF(OR(W2845="Metallic Liquid Tight",W2845="Non-Metallic Liquid Tight",W2845="LSZH",W2845="Greenfield"),VLOOKUP($L2845,Info!$B$4:$L$266,7,FALSE),"N/A")))</f>
        <v/>
      </c>
      <c r="Y2845" s="1"/>
      <c r="Z2845" s="96" t="str">
        <f>IF($L2845="None","",IF(ISERROR(VLOOKUP($L2845,Info!$B$4:$B$266,1,FALSE)),"",VLOOKUP($L2845,Info!$B$4:$L$266,9,FALSE)))</f>
        <v/>
      </c>
      <c r="AA2845" s="96" t="str">
        <f>IF($L2845="None","",IF(ISERROR(VLOOKUP($L2845,Info!$B$4:$B$266,1,FALSE)),"",VLOOKUP($L2845,Info!$B$4:$L$266,8,FALSE)))</f>
        <v/>
      </c>
      <c r="AB2845" s="96" t="str">
        <f>IF($L2845="None","",IF(ISERROR(VLOOKUP($L2845,Info!$B$4:$B$266,1,FALSE)),"",VLOOKUP($L2845,Info!$B$4:$L$266,10,FALSE)))</f>
        <v/>
      </c>
      <c r="AC2845" s="1" t="str">
        <f>IF(W2845="SO Cable","Black,White",IF(O2845="","",IF(P2845="","",IF($J$12&lt;&gt;"ABC",IF(P2845&lt;="250",VLOOKUP(O2845,Info!$AZ$4:$BB$22,3,FALSE),VLOOKUP(O2845,Info!$AZ$23:$BB$39,3,FALSE)),IF(P2845&lt;="250",VLOOKUP(O2845,Info!$AO$4:$AQ$22,3,FALSE),VLOOKUP(O2845,Info!$AO$23:$AP$39,3,FALSE))))))</f>
        <v/>
      </c>
      <c r="AD2845" s="1"/>
      <c r="AE2845" s="1" t="str">
        <f>IF($L2845="None","",IF(ISERROR(VLOOKUP($L2845,Info!$B$4:$B$266,1,FALSE)),"",VLOOKUP($L2845,Info!$B$4:$L$266,4,FALSE)))</f>
        <v/>
      </c>
      <c r="AF2845" s="1" t="str">
        <f>IF($L2845="None","",IF(ISERROR(VLOOKUP($L2845,Info!$B$4:$B$266,1,FALSE)),"",VLOOKUP($L2845,Info!$B$4:$L$266,6,FALSE)))</f>
        <v/>
      </c>
      <c r="AG2845" s="1"/>
      <c r="AH2845" s="33" t="str" cm="1">
        <f t="array" ref="AH2845">IF(AND(L2845&lt;&gt;"",O2845&lt;&gt;"",R2845:S2845&lt;&gt;"",W2845:X2845&lt;&gt;"",Z2845:AA2845&lt;&gt;"",AC2845&lt;&gt;""),"Good","Bad")</f>
        <v>Bad</v>
      </c>
      <c r="AL2845" t="str" cm="1">
        <f t="array" ref="AL2845">IF(R2845&gt;0,_xlfn.IFS(COUNTIF($L$20:L2845,"&lt;&gt;")&lt;101,1,COUNTIF($L$20:L2845,"&lt;&gt;")&lt;201,2,COUNTIF($L$20:L2845,"&lt;&gt;")&lt;301,3,COUNTIF($L$20:L2845,"&lt;&gt;")&lt;401,4,COUNTIF($L$20:L2845,"&lt;&gt;")&lt;501,5,COUNTIF($L$20:L2845,"&lt;&gt;")&lt;601,6,COUNTIF($L$20:L2845,"&lt;&gt;")&lt;701,7,COUNTIF($L$20:L2845,"&lt;&gt;")&lt;801,8,COUNTIF($L$20:L2845,"&lt;&gt;")&lt;901,9,COUNTIF($L$20:L2845,"&lt;&gt;")&lt;1001,10,COUNTIF($L$20:L2845,"&lt;&gt;")&lt;1101,11,COUNTIF($L$20:L2845,"&lt;&gt;")&lt;1201,12,COUNTIF($L$20:L2845,"&lt;&gt;")&lt;1301,13,COUNTIF($L$20:L2845,"&lt;&gt;")&lt;1401,14,COUNTIF($L$20:L2845,"&lt;&gt;")&lt;1501,15,COUNTIF($L$20:L2845,"&lt;&gt;")&lt;1601,16,COUNTIF($L$20:L2845,"&lt;&gt;")&lt;1701,17,COUNTIF($L$20:L2845,"&lt;&gt;")&lt;1801,18,COUNTIF($L$20:L2845,"&lt;&gt;")&lt;1901,19,COUNTIF($L$20:L2845,"&lt;&gt;")&lt;2001,20,COUNTIF($L$20:L2845,"&lt;&gt;")&lt;2101,21,COUNTIF($L$20:L2845,"&lt;&gt;")&lt;2201,22,COUNTIF($L$20:L2845,"&lt;&gt;")&lt;2301,23,COUNTIF($L$20:L2845,"&lt;&gt;")&lt;2401,24,COUNTIF($L$20:L2845,"&lt;&gt;")&lt;2501,25,COUNTIF($L$20:L2845,"&lt;&gt;")&lt;2601,26,COUNTIF($L$20:L2845,"&lt;&gt;")&lt;2701,27,COUNTIF($L$20:L2845,"&lt;&gt;")&lt;2801,28,COUNTIF($L$20:L2845,"&lt;&gt;")&lt;2901,29,COUNTIF($L$20:L2845,"&lt;&gt;")&lt;3001,30),"")</f>
        <v/>
      </c>
      <c r="AM2845" t="str">
        <f t="shared" si="220"/>
        <v/>
      </c>
      <c r="AN2845" t="str">
        <f t="shared" si="224"/>
        <v/>
      </c>
      <c r="AP2845" t="str">
        <f t="shared" si="223"/>
        <v/>
      </c>
      <c r="AQ2845" t="str">
        <f>IF(AO2845="","",COUNTIFS(AM2845:$AM$3019,AO2845))</f>
        <v/>
      </c>
    </row>
    <row r="2846" spans="1:43" x14ac:dyDescent="0.25">
      <c r="A2846" s="6" t="str">
        <f>IF(COUNT($A$20:A2845)&lt;&gt;$B$4,IF(A2845="","",A2845+1),"")</f>
        <v/>
      </c>
      <c r="B2846" s="3"/>
      <c r="C2846" s="3"/>
      <c r="D2846" s="122"/>
      <c r="E2846" s="3"/>
      <c r="F2846" s="3"/>
      <c r="G2846" s="3"/>
      <c r="H2846" s="3"/>
      <c r="I2846" s="120"/>
      <c r="J2846" s="3"/>
      <c r="K2846" s="95" t="str" cm="1">
        <f t="array" ref="K2846">IF(OR($J$14 = "A",$J$14 = "B",$J$14 = "C"),IF(I2846="","",IF(LEN(I2846)&gt;2,_xlfn.IFS(ISNUMBER(SEARCH("_",I2846)),I2846,ISNUMBER(SEARCH(", ",I2846)),SUBSTITUTE(I2846,", ","_"),ISNUMBER(SEARCH("/ ",I2846)),SUBSTITUTE(I2846,"/ ","_"),ISNUMBER(SEARCH(",",I2846)),SUBSTITUTE(I2846,",","_"),ISNUMBER(SEARCH("/",I2846)),SUBSTITUTE(I2846,"/","_"),ISNUMBER(SEARCH("",I2846)),I2846),I2846)),IF(OR($J$14 = "J",$J$14 = "K"),"",IF(D2846="","",IF(LEN(D2846)&gt;2,_xlfn.IFS(ISNUMBER(SEARCH("_",D2846)),D2846,ISNUMBER(SEARCH(", ",D2846)),SUBSTITUTE(D2846,", ","_"),ISNUMBER(SEARCH("/ ",D2846)),SUBSTITUTE(D2846,"/ ","_"),ISNUMBER(SEARCH(",",D2846)),SUBSTITUTE(D2846,",","_"),ISNUMBER(SEARCH("/",D2846)),SUBSTITUTE(D2846,"/","_"),ISNUMBER(SEARCH("",D2846)),D2846),D2846))))</f>
        <v/>
      </c>
      <c r="L2846" s="1"/>
      <c r="M2846" s="1" t="str">
        <f t="shared" si="221"/>
        <v/>
      </c>
      <c r="N2846" s="94" t="str">
        <f>IF($L2846="None","",IF(ISERROR(VLOOKUP($L2846,Info!$B$4:$B$266,1,FALSE)),"",VLOOKUP($L2846,Info!$B$4:$L$266,5,FALSE)))</f>
        <v/>
      </c>
      <c r="O2846" s="94" t="str">
        <f>IF(K2846="","",IF(AND($J$12&lt;&gt;"ABC",N2846="3"),"BAC",IF(N2846="3","ABC",IF($J$12&lt;&gt;"ABC",IF($J$10="Standard",VLOOKUP(K2846,Info!$BE$4:$BF$481,2,FALSE),VLOOKUP(K2846,Info!$BI$4:$BJ$482,2,FALSE)),IF($J$10="Standard",VLOOKUP(K2846,Info!$AG$4:$AH$2994,2,FALSE),VLOOKUP(K2846,Info!$AK$4:$AL$2997,2,FALSE))))))</f>
        <v/>
      </c>
      <c r="P2846" s="94" t="str">
        <f>IF($L2846="None","",IF(ISERROR(VLOOKUP($L2846,Info!$B$4:$B$266,1,FALSE)),"",VLOOKUP($L2846,Info!$B$4:$L$266,3,FALSE)))</f>
        <v/>
      </c>
      <c r="Q2846" s="96" t="str">
        <f>IF($L2846="None","",IF(ISERROR(VLOOKUP($L2846,Info!$B$4:$B$266,1,FALSE)),"",VLOOKUP($L2846,Info!$B$4:$L$266,4,FALSE)))</f>
        <v/>
      </c>
      <c r="R2846" s="1"/>
      <c r="S2846" s="6" t="str">
        <f t="shared" si="222"/>
        <v/>
      </c>
      <c r="T2846" s="6" t="str">
        <f>IF($L2846="None","",IF(ISERROR(VLOOKUP($L2846,Info!$B$4:$B$266,1,FALSE)),"",VLOOKUP($L2846,Info!$B$4:$L$266,11,FALSE)))</f>
        <v/>
      </c>
      <c r="U2846" s="1"/>
      <c r="V2846" s="1"/>
      <c r="W2846" s="1"/>
      <c r="X2846" s="1" t="str">
        <f>IF($L2846="None","",IF(ISERROR(VLOOKUP($L2846,Info!$B$4:$B$266,1,FALSE)),"",IF(OR(W2846="Metallic Liquid Tight",W2846="Non-Metallic Liquid Tight",W2846="LSZH",W2846="Greenfield"),VLOOKUP($L2846,Info!$B$4:$L$266,7,FALSE),"N/A")))</f>
        <v/>
      </c>
      <c r="Y2846" s="1"/>
      <c r="Z2846" s="96" t="str">
        <f>IF($L2846="None","",IF(ISERROR(VLOOKUP($L2846,Info!$B$4:$B$266,1,FALSE)),"",VLOOKUP($L2846,Info!$B$4:$L$266,9,FALSE)))</f>
        <v/>
      </c>
      <c r="AA2846" s="96" t="str">
        <f>IF($L2846="None","",IF(ISERROR(VLOOKUP($L2846,Info!$B$4:$B$266,1,FALSE)),"",VLOOKUP($L2846,Info!$B$4:$L$266,8,FALSE)))</f>
        <v/>
      </c>
      <c r="AB2846" s="96" t="str">
        <f>IF($L2846="None","",IF(ISERROR(VLOOKUP($L2846,Info!$B$4:$B$266,1,FALSE)),"",VLOOKUP($L2846,Info!$B$4:$L$266,10,FALSE)))</f>
        <v/>
      </c>
      <c r="AC2846" s="1" t="str">
        <f>IF(W2846="SO Cable","Black,White",IF(O2846="","",IF(P2846="","",IF($J$12&lt;&gt;"ABC",IF(P2846&lt;="250",VLOOKUP(O2846,Info!$AZ$4:$BB$22,3,FALSE),VLOOKUP(O2846,Info!$AZ$23:$BB$39,3,FALSE)),IF(P2846&lt;="250",VLOOKUP(O2846,Info!$AO$4:$AQ$22,3,FALSE),VLOOKUP(O2846,Info!$AO$23:$AP$39,3,FALSE))))))</f>
        <v/>
      </c>
      <c r="AD2846" s="1"/>
      <c r="AE2846" s="1" t="str">
        <f>IF($L2846="None","",IF(ISERROR(VLOOKUP($L2846,Info!$B$4:$B$266,1,FALSE)),"",VLOOKUP($L2846,Info!$B$4:$L$266,4,FALSE)))</f>
        <v/>
      </c>
      <c r="AF2846" s="1" t="str">
        <f>IF($L2846="None","",IF(ISERROR(VLOOKUP($L2846,Info!$B$4:$B$266,1,FALSE)),"",VLOOKUP($L2846,Info!$B$4:$L$266,6,FALSE)))</f>
        <v/>
      </c>
      <c r="AG2846" s="1"/>
      <c r="AH2846" s="33" t="str" cm="1">
        <f t="array" ref="AH2846">IF(AND(L2846&lt;&gt;"",O2846&lt;&gt;"",R2846:S2846&lt;&gt;"",W2846:X2846&lt;&gt;"",Z2846:AA2846&lt;&gt;"",AC2846&lt;&gt;""),"Good","Bad")</f>
        <v>Bad</v>
      </c>
      <c r="AL2846" t="str" cm="1">
        <f t="array" ref="AL2846">IF(R2846&gt;0,_xlfn.IFS(COUNTIF($L$20:L2846,"&lt;&gt;")&lt;101,1,COUNTIF($L$20:L2846,"&lt;&gt;")&lt;201,2,COUNTIF($L$20:L2846,"&lt;&gt;")&lt;301,3,COUNTIF($L$20:L2846,"&lt;&gt;")&lt;401,4,COUNTIF($L$20:L2846,"&lt;&gt;")&lt;501,5,COUNTIF($L$20:L2846,"&lt;&gt;")&lt;601,6,COUNTIF($L$20:L2846,"&lt;&gt;")&lt;701,7,COUNTIF($L$20:L2846,"&lt;&gt;")&lt;801,8,COUNTIF($L$20:L2846,"&lt;&gt;")&lt;901,9,COUNTIF($L$20:L2846,"&lt;&gt;")&lt;1001,10,COUNTIF($L$20:L2846,"&lt;&gt;")&lt;1101,11,COUNTIF($L$20:L2846,"&lt;&gt;")&lt;1201,12,COUNTIF($L$20:L2846,"&lt;&gt;")&lt;1301,13,COUNTIF($L$20:L2846,"&lt;&gt;")&lt;1401,14,COUNTIF($L$20:L2846,"&lt;&gt;")&lt;1501,15,COUNTIF($L$20:L2846,"&lt;&gt;")&lt;1601,16,COUNTIF($L$20:L2846,"&lt;&gt;")&lt;1701,17,COUNTIF($L$20:L2846,"&lt;&gt;")&lt;1801,18,COUNTIF($L$20:L2846,"&lt;&gt;")&lt;1901,19,COUNTIF($L$20:L2846,"&lt;&gt;")&lt;2001,20,COUNTIF($L$20:L2846,"&lt;&gt;")&lt;2101,21,COUNTIF($L$20:L2846,"&lt;&gt;")&lt;2201,22,COUNTIF($L$20:L2846,"&lt;&gt;")&lt;2301,23,COUNTIF($L$20:L2846,"&lt;&gt;")&lt;2401,24,COUNTIF($L$20:L2846,"&lt;&gt;")&lt;2501,25,COUNTIF($L$20:L2846,"&lt;&gt;")&lt;2601,26,COUNTIF($L$20:L2846,"&lt;&gt;")&lt;2701,27,COUNTIF($L$20:L2846,"&lt;&gt;")&lt;2801,28,COUNTIF($L$20:L2846,"&lt;&gt;")&lt;2901,29,COUNTIF($L$20:L2846,"&lt;&gt;")&lt;3001,30),"")</f>
        <v/>
      </c>
      <c r="AM2846" t="str">
        <f t="shared" si="220"/>
        <v/>
      </c>
      <c r="AN2846" t="str">
        <f t="shared" si="224"/>
        <v/>
      </c>
      <c r="AP2846" t="str">
        <f t="shared" si="223"/>
        <v/>
      </c>
      <c r="AQ2846" t="str">
        <f>IF(AO2846="","",COUNTIFS(AM2846:$AM$3019,AO2846))</f>
        <v/>
      </c>
    </row>
    <row r="2847" spans="1:43" x14ac:dyDescent="0.25">
      <c r="A2847" s="6" t="str">
        <f>IF(COUNT($A$20:A2846)&lt;&gt;$B$4,IF(A2846="","",A2846+1),"")</f>
        <v/>
      </c>
      <c r="B2847" s="3"/>
      <c r="C2847" s="3"/>
      <c r="D2847" s="122"/>
      <c r="E2847" s="3"/>
      <c r="F2847" s="3"/>
      <c r="G2847" s="3"/>
      <c r="H2847" s="3"/>
      <c r="I2847" s="120"/>
      <c r="J2847" s="3"/>
      <c r="K2847" s="95" t="str" cm="1">
        <f t="array" ref="K2847">IF(OR($J$14 = "A",$J$14 = "B",$J$14 = "C"),IF(I2847="","",IF(LEN(I2847)&gt;2,_xlfn.IFS(ISNUMBER(SEARCH("_",I2847)),I2847,ISNUMBER(SEARCH(", ",I2847)),SUBSTITUTE(I2847,", ","_"),ISNUMBER(SEARCH("/ ",I2847)),SUBSTITUTE(I2847,"/ ","_"),ISNUMBER(SEARCH(",",I2847)),SUBSTITUTE(I2847,",","_"),ISNUMBER(SEARCH("/",I2847)),SUBSTITUTE(I2847,"/","_"),ISNUMBER(SEARCH("",I2847)),I2847),I2847)),IF(OR($J$14 = "J",$J$14 = "K"),"",IF(D2847="","",IF(LEN(D2847)&gt;2,_xlfn.IFS(ISNUMBER(SEARCH("_",D2847)),D2847,ISNUMBER(SEARCH(", ",D2847)),SUBSTITUTE(D2847,", ","_"),ISNUMBER(SEARCH("/ ",D2847)),SUBSTITUTE(D2847,"/ ","_"),ISNUMBER(SEARCH(",",D2847)),SUBSTITUTE(D2847,",","_"),ISNUMBER(SEARCH("/",D2847)),SUBSTITUTE(D2847,"/","_"),ISNUMBER(SEARCH("",D2847)),D2847),D2847))))</f>
        <v/>
      </c>
      <c r="L2847" s="1"/>
      <c r="M2847" s="1" t="str">
        <f t="shared" si="221"/>
        <v/>
      </c>
      <c r="N2847" s="94" t="str">
        <f>IF($L2847="None","",IF(ISERROR(VLOOKUP($L2847,Info!$B$4:$B$266,1,FALSE)),"",VLOOKUP($L2847,Info!$B$4:$L$266,5,FALSE)))</f>
        <v/>
      </c>
      <c r="O2847" s="94" t="str">
        <f>IF(K2847="","",IF(AND($J$12&lt;&gt;"ABC",N2847="3"),"BAC",IF(N2847="3","ABC",IF($J$12&lt;&gt;"ABC",IF($J$10="Standard",VLOOKUP(K2847,Info!$BE$4:$BF$481,2,FALSE),VLOOKUP(K2847,Info!$BI$4:$BJ$482,2,FALSE)),IF($J$10="Standard",VLOOKUP(K2847,Info!$AG$4:$AH$2994,2,FALSE),VLOOKUP(K2847,Info!$AK$4:$AL$2997,2,FALSE))))))</f>
        <v/>
      </c>
      <c r="P2847" s="94" t="str">
        <f>IF($L2847="None","",IF(ISERROR(VLOOKUP($L2847,Info!$B$4:$B$266,1,FALSE)),"",VLOOKUP($L2847,Info!$B$4:$L$266,3,FALSE)))</f>
        <v/>
      </c>
      <c r="Q2847" s="96" t="str">
        <f>IF($L2847="None","",IF(ISERROR(VLOOKUP($L2847,Info!$B$4:$B$266,1,FALSE)),"",VLOOKUP($L2847,Info!$B$4:$L$266,4,FALSE)))</f>
        <v/>
      </c>
      <c r="R2847" s="1"/>
      <c r="S2847" s="6" t="str">
        <f t="shared" si="222"/>
        <v/>
      </c>
      <c r="T2847" s="6" t="str">
        <f>IF($L2847="None","",IF(ISERROR(VLOOKUP($L2847,Info!$B$4:$B$266,1,FALSE)),"",VLOOKUP($L2847,Info!$B$4:$L$266,11,FALSE)))</f>
        <v/>
      </c>
      <c r="U2847" s="1"/>
      <c r="V2847" s="1"/>
      <c r="W2847" s="1"/>
      <c r="X2847" s="1" t="str">
        <f>IF($L2847="None","",IF(ISERROR(VLOOKUP($L2847,Info!$B$4:$B$266,1,FALSE)),"",IF(OR(W2847="Metallic Liquid Tight",W2847="Non-Metallic Liquid Tight",W2847="LSZH",W2847="Greenfield"),VLOOKUP($L2847,Info!$B$4:$L$266,7,FALSE),"N/A")))</f>
        <v/>
      </c>
      <c r="Y2847" s="1"/>
      <c r="Z2847" s="96" t="str">
        <f>IF($L2847="None","",IF(ISERROR(VLOOKUP($L2847,Info!$B$4:$B$266,1,FALSE)),"",VLOOKUP($L2847,Info!$B$4:$L$266,9,FALSE)))</f>
        <v/>
      </c>
      <c r="AA2847" s="96" t="str">
        <f>IF($L2847="None","",IF(ISERROR(VLOOKUP($L2847,Info!$B$4:$B$266,1,FALSE)),"",VLOOKUP($L2847,Info!$B$4:$L$266,8,FALSE)))</f>
        <v/>
      </c>
      <c r="AB2847" s="96" t="str">
        <f>IF($L2847="None","",IF(ISERROR(VLOOKUP($L2847,Info!$B$4:$B$266,1,FALSE)),"",VLOOKUP($L2847,Info!$B$4:$L$266,10,FALSE)))</f>
        <v/>
      </c>
      <c r="AC2847" s="1" t="str">
        <f>IF(W2847="SO Cable","Black,White",IF(O2847="","",IF(P2847="","",IF($J$12&lt;&gt;"ABC",IF(P2847&lt;="250",VLOOKUP(O2847,Info!$AZ$4:$BB$22,3,FALSE),VLOOKUP(O2847,Info!$AZ$23:$BB$39,3,FALSE)),IF(P2847&lt;="250",VLOOKUP(O2847,Info!$AO$4:$AQ$22,3,FALSE),VLOOKUP(O2847,Info!$AO$23:$AP$39,3,FALSE))))))</f>
        <v/>
      </c>
      <c r="AD2847" s="1"/>
      <c r="AE2847" s="1" t="str">
        <f>IF($L2847="None","",IF(ISERROR(VLOOKUP($L2847,Info!$B$4:$B$266,1,FALSE)),"",VLOOKUP($L2847,Info!$B$4:$L$266,4,FALSE)))</f>
        <v/>
      </c>
      <c r="AF2847" s="1" t="str">
        <f>IF($L2847="None","",IF(ISERROR(VLOOKUP($L2847,Info!$B$4:$B$266,1,FALSE)),"",VLOOKUP($L2847,Info!$B$4:$L$266,6,FALSE)))</f>
        <v/>
      </c>
      <c r="AG2847" s="1"/>
      <c r="AH2847" s="33" t="str" cm="1">
        <f t="array" ref="AH2847">IF(AND(L2847&lt;&gt;"",O2847&lt;&gt;"",R2847:S2847&lt;&gt;"",W2847:X2847&lt;&gt;"",Z2847:AA2847&lt;&gt;"",AC2847&lt;&gt;""),"Good","Bad")</f>
        <v>Bad</v>
      </c>
      <c r="AL2847" t="str" cm="1">
        <f t="array" ref="AL2847">IF(R2847&gt;0,_xlfn.IFS(COUNTIF($L$20:L2847,"&lt;&gt;")&lt;101,1,COUNTIF($L$20:L2847,"&lt;&gt;")&lt;201,2,COUNTIF($L$20:L2847,"&lt;&gt;")&lt;301,3,COUNTIF($L$20:L2847,"&lt;&gt;")&lt;401,4,COUNTIF($L$20:L2847,"&lt;&gt;")&lt;501,5,COUNTIF($L$20:L2847,"&lt;&gt;")&lt;601,6,COUNTIF($L$20:L2847,"&lt;&gt;")&lt;701,7,COUNTIF($L$20:L2847,"&lt;&gt;")&lt;801,8,COUNTIF($L$20:L2847,"&lt;&gt;")&lt;901,9,COUNTIF($L$20:L2847,"&lt;&gt;")&lt;1001,10,COUNTIF($L$20:L2847,"&lt;&gt;")&lt;1101,11,COUNTIF($L$20:L2847,"&lt;&gt;")&lt;1201,12,COUNTIF($L$20:L2847,"&lt;&gt;")&lt;1301,13,COUNTIF($L$20:L2847,"&lt;&gt;")&lt;1401,14,COUNTIF($L$20:L2847,"&lt;&gt;")&lt;1501,15,COUNTIF($L$20:L2847,"&lt;&gt;")&lt;1601,16,COUNTIF($L$20:L2847,"&lt;&gt;")&lt;1701,17,COUNTIF($L$20:L2847,"&lt;&gt;")&lt;1801,18,COUNTIF($L$20:L2847,"&lt;&gt;")&lt;1901,19,COUNTIF($L$20:L2847,"&lt;&gt;")&lt;2001,20,COUNTIF($L$20:L2847,"&lt;&gt;")&lt;2101,21,COUNTIF($L$20:L2847,"&lt;&gt;")&lt;2201,22,COUNTIF($L$20:L2847,"&lt;&gt;")&lt;2301,23,COUNTIF($L$20:L2847,"&lt;&gt;")&lt;2401,24,COUNTIF($L$20:L2847,"&lt;&gt;")&lt;2501,25,COUNTIF($L$20:L2847,"&lt;&gt;")&lt;2601,26,COUNTIF($L$20:L2847,"&lt;&gt;")&lt;2701,27,COUNTIF($L$20:L2847,"&lt;&gt;")&lt;2801,28,COUNTIF($L$20:L2847,"&lt;&gt;")&lt;2901,29,COUNTIF($L$20:L2847,"&lt;&gt;")&lt;3001,30),"")</f>
        <v/>
      </c>
      <c r="AM2847" t="str">
        <f t="shared" si="220"/>
        <v/>
      </c>
      <c r="AN2847" t="str">
        <f t="shared" si="224"/>
        <v/>
      </c>
      <c r="AP2847" t="str">
        <f t="shared" si="223"/>
        <v/>
      </c>
      <c r="AQ2847" t="str">
        <f>IF(AO2847="","",COUNTIFS(AM2847:$AM$3019,AO2847))</f>
        <v/>
      </c>
    </row>
    <row r="2848" spans="1:43" x14ac:dyDescent="0.25">
      <c r="A2848" s="6" t="str">
        <f>IF(COUNT($A$20:A2847)&lt;&gt;$B$4,IF(A2847="","",A2847+1),"")</f>
        <v/>
      </c>
      <c r="B2848" s="3"/>
      <c r="C2848" s="3"/>
      <c r="D2848" s="122"/>
      <c r="E2848" s="3"/>
      <c r="F2848" s="3"/>
      <c r="G2848" s="3"/>
      <c r="H2848" s="3"/>
      <c r="I2848" s="120"/>
      <c r="J2848" s="3"/>
      <c r="K2848" s="95" t="str" cm="1">
        <f t="array" ref="K2848">IF(OR($J$14 = "A",$J$14 = "B",$J$14 = "C"),IF(I2848="","",IF(LEN(I2848)&gt;2,_xlfn.IFS(ISNUMBER(SEARCH("_",I2848)),I2848,ISNUMBER(SEARCH(", ",I2848)),SUBSTITUTE(I2848,", ","_"),ISNUMBER(SEARCH("/ ",I2848)),SUBSTITUTE(I2848,"/ ","_"),ISNUMBER(SEARCH(",",I2848)),SUBSTITUTE(I2848,",","_"),ISNUMBER(SEARCH("/",I2848)),SUBSTITUTE(I2848,"/","_"),ISNUMBER(SEARCH("",I2848)),I2848),I2848)),IF(OR($J$14 = "J",$J$14 = "K"),"",IF(D2848="","",IF(LEN(D2848)&gt;2,_xlfn.IFS(ISNUMBER(SEARCH("_",D2848)),D2848,ISNUMBER(SEARCH(", ",D2848)),SUBSTITUTE(D2848,", ","_"),ISNUMBER(SEARCH("/ ",D2848)),SUBSTITUTE(D2848,"/ ","_"),ISNUMBER(SEARCH(",",D2848)),SUBSTITUTE(D2848,",","_"),ISNUMBER(SEARCH("/",D2848)),SUBSTITUTE(D2848,"/","_"),ISNUMBER(SEARCH("",D2848)),D2848),D2848))))</f>
        <v/>
      </c>
      <c r="L2848" s="1"/>
      <c r="M2848" s="1" t="str">
        <f t="shared" si="221"/>
        <v/>
      </c>
      <c r="N2848" s="94" t="str">
        <f>IF($L2848="None","",IF(ISERROR(VLOOKUP($L2848,Info!$B$4:$B$266,1,FALSE)),"",VLOOKUP($L2848,Info!$B$4:$L$266,5,FALSE)))</f>
        <v/>
      </c>
      <c r="O2848" s="94" t="str">
        <f>IF(K2848="","",IF(AND($J$12&lt;&gt;"ABC",N2848="3"),"BAC",IF(N2848="3","ABC",IF($J$12&lt;&gt;"ABC",IF($J$10="Standard",VLOOKUP(K2848,Info!$BE$4:$BF$481,2,FALSE),VLOOKUP(K2848,Info!$BI$4:$BJ$482,2,FALSE)),IF($J$10="Standard",VLOOKUP(K2848,Info!$AG$4:$AH$2994,2,FALSE),VLOOKUP(K2848,Info!$AK$4:$AL$2997,2,FALSE))))))</f>
        <v/>
      </c>
      <c r="P2848" s="94" t="str">
        <f>IF($L2848="None","",IF(ISERROR(VLOOKUP($L2848,Info!$B$4:$B$266,1,FALSE)),"",VLOOKUP($L2848,Info!$B$4:$L$266,3,FALSE)))</f>
        <v/>
      </c>
      <c r="Q2848" s="96" t="str">
        <f>IF($L2848="None","",IF(ISERROR(VLOOKUP($L2848,Info!$B$4:$B$266,1,FALSE)),"",VLOOKUP($L2848,Info!$B$4:$L$266,4,FALSE)))</f>
        <v/>
      </c>
      <c r="R2848" s="1"/>
      <c r="S2848" s="6" t="str">
        <f t="shared" si="222"/>
        <v/>
      </c>
      <c r="T2848" s="6" t="str">
        <f>IF($L2848="None","",IF(ISERROR(VLOOKUP($L2848,Info!$B$4:$B$266,1,FALSE)),"",VLOOKUP($L2848,Info!$B$4:$L$266,11,FALSE)))</f>
        <v/>
      </c>
      <c r="U2848" s="1"/>
      <c r="V2848" s="1"/>
      <c r="W2848" s="1"/>
      <c r="X2848" s="1" t="str">
        <f>IF($L2848="None","",IF(ISERROR(VLOOKUP($L2848,Info!$B$4:$B$266,1,FALSE)),"",IF(OR(W2848="Metallic Liquid Tight",W2848="Non-Metallic Liquid Tight",W2848="LSZH",W2848="Greenfield"),VLOOKUP($L2848,Info!$B$4:$L$266,7,FALSE),"N/A")))</f>
        <v/>
      </c>
      <c r="Y2848" s="1"/>
      <c r="Z2848" s="96" t="str">
        <f>IF($L2848="None","",IF(ISERROR(VLOOKUP($L2848,Info!$B$4:$B$266,1,FALSE)),"",VLOOKUP($L2848,Info!$B$4:$L$266,9,FALSE)))</f>
        <v/>
      </c>
      <c r="AA2848" s="96" t="str">
        <f>IF($L2848="None","",IF(ISERROR(VLOOKUP($L2848,Info!$B$4:$B$266,1,FALSE)),"",VLOOKUP($L2848,Info!$B$4:$L$266,8,FALSE)))</f>
        <v/>
      </c>
      <c r="AB2848" s="96" t="str">
        <f>IF($L2848="None","",IF(ISERROR(VLOOKUP($L2848,Info!$B$4:$B$266,1,FALSE)),"",VLOOKUP($L2848,Info!$B$4:$L$266,10,FALSE)))</f>
        <v/>
      </c>
      <c r="AC2848" s="1" t="str">
        <f>IF(W2848="SO Cable","Black,White",IF(O2848="","",IF(P2848="","",IF($J$12&lt;&gt;"ABC",IF(P2848&lt;="250",VLOOKUP(O2848,Info!$AZ$4:$BB$22,3,FALSE),VLOOKUP(O2848,Info!$AZ$23:$BB$39,3,FALSE)),IF(P2848&lt;="250",VLOOKUP(O2848,Info!$AO$4:$AQ$22,3,FALSE),VLOOKUP(O2848,Info!$AO$23:$AP$39,3,FALSE))))))</f>
        <v/>
      </c>
      <c r="AD2848" s="1"/>
      <c r="AE2848" s="1" t="str">
        <f>IF($L2848="None","",IF(ISERROR(VLOOKUP($L2848,Info!$B$4:$B$266,1,FALSE)),"",VLOOKUP($L2848,Info!$B$4:$L$266,4,FALSE)))</f>
        <v/>
      </c>
      <c r="AF2848" s="1" t="str">
        <f>IF($L2848="None","",IF(ISERROR(VLOOKUP($L2848,Info!$B$4:$B$266,1,FALSE)),"",VLOOKUP($L2848,Info!$B$4:$L$266,6,FALSE)))</f>
        <v/>
      </c>
      <c r="AG2848" s="1"/>
      <c r="AH2848" s="33" t="str" cm="1">
        <f t="array" ref="AH2848">IF(AND(L2848&lt;&gt;"",O2848&lt;&gt;"",R2848:S2848&lt;&gt;"",W2848:X2848&lt;&gt;"",Z2848:AA2848&lt;&gt;"",AC2848&lt;&gt;""),"Good","Bad")</f>
        <v>Bad</v>
      </c>
      <c r="AL2848" t="str" cm="1">
        <f t="array" ref="AL2848">IF(R2848&gt;0,_xlfn.IFS(COUNTIF($L$20:L2848,"&lt;&gt;")&lt;101,1,COUNTIF($L$20:L2848,"&lt;&gt;")&lt;201,2,COUNTIF($L$20:L2848,"&lt;&gt;")&lt;301,3,COUNTIF($L$20:L2848,"&lt;&gt;")&lt;401,4,COUNTIF($L$20:L2848,"&lt;&gt;")&lt;501,5,COUNTIF($L$20:L2848,"&lt;&gt;")&lt;601,6,COUNTIF($L$20:L2848,"&lt;&gt;")&lt;701,7,COUNTIF($L$20:L2848,"&lt;&gt;")&lt;801,8,COUNTIF($L$20:L2848,"&lt;&gt;")&lt;901,9,COUNTIF($L$20:L2848,"&lt;&gt;")&lt;1001,10,COUNTIF($L$20:L2848,"&lt;&gt;")&lt;1101,11,COUNTIF($L$20:L2848,"&lt;&gt;")&lt;1201,12,COUNTIF($L$20:L2848,"&lt;&gt;")&lt;1301,13,COUNTIF($L$20:L2848,"&lt;&gt;")&lt;1401,14,COUNTIF($L$20:L2848,"&lt;&gt;")&lt;1501,15,COUNTIF($L$20:L2848,"&lt;&gt;")&lt;1601,16,COUNTIF($L$20:L2848,"&lt;&gt;")&lt;1701,17,COUNTIF($L$20:L2848,"&lt;&gt;")&lt;1801,18,COUNTIF($L$20:L2848,"&lt;&gt;")&lt;1901,19,COUNTIF($L$20:L2848,"&lt;&gt;")&lt;2001,20,COUNTIF($L$20:L2848,"&lt;&gt;")&lt;2101,21,COUNTIF($L$20:L2848,"&lt;&gt;")&lt;2201,22,COUNTIF($L$20:L2848,"&lt;&gt;")&lt;2301,23,COUNTIF($L$20:L2848,"&lt;&gt;")&lt;2401,24,COUNTIF($L$20:L2848,"&lt;&gt;")&lt;2501,25,COUNTIF($L$20:L2848,"&lt;&gt;")&lt;2601,26,COUNTIF($L$20:L2848,"&lt;&gt;")&lt;2701,27,COUNTIF($L$20:L2848,"&lt;&gt;")&lt;2801,28,COUNTIF($L$20:L2848,"&lt;&gt;")&lt;2901,29,COUNTIF($L$20:L2848,"&lt;&gt;")&lt;3001,30),"")</f>
        <v/>
      </c>
      <c r="AM2848" t="str">
        <f t="shared" si="220"/>
        <v/>
      </c>
      <c r="AN2848" t="str">
        <f t="shared" si="224"/>
        <v/>
      </c>
      <c r="AP2848" t="str">
        <f t="shared" si="223"/>
        <v/>
      </c>
      <c r="AQ2848" t="str">
        <f>IF(AO2848="","",COUNTIFS(AM2848:$AM$3019,AO2848))</f>
        <v/>
      </c>
    </row>
    <row r="2849" spans="1:43" x14ac:dyDescent="0.25">
      <c r="A2849" s="6" t="str">
        <f>IF(COUNT($A$20:A2848)&lt;&gt;$B$4,IF(A2848="","",A2848+1),"")</f>
        <v/>
      </c>
      <c r="B2849" s="3"/>
      <c r="C2849" s="3"/>
      <c r="D2849" s="122"/>
      <c r="E2849" s="3"/>
      <c r="F2849" s="3"/>
      <c r="G2849" s="3"/>
      <c r="H2849" s="3"/>
      <c r="I2849" s="120"/>
      <c r="J2849" s="3"/>
      <c r="K2849" s="95" t="str" cm="1">
        <f t="array" ref="K2849">IF(OR($J$14 = "A",$J$14 = "B",$J$14 = "C"),IF(I2849="","",IF(LEN(I2849)&gt;2,_xlfn.IFS(ISNUMBER(SEARCH("_",I2849)),I2849,ISNUMBER(SEARCH(", ",I2849)),SUBSTITUTE(I2849,", ","_"),ISNUMBER(SEARCH("/ ",I2849)),SUBSTITUTE(I2849,"/ ","_"),ISNUMBER(SEARCH(",",I2849)),SUBSTITUTE(I2849,",","_"),ISNUMBER(SEARCH("/",I2849)),SUBSTITUTE(I2849,"/","_"),ISNUMBER(SEARCH("",I2849)),I2849),I2849)),IF(OR($J$14 = "J",$J$14 = "K"),"",IF(D2849="","",IF(LEN(D2849)&gt;2,_xlfn.IFS(ISNUMBER(SEARCH("_",D2849)),D2849,ISNUMBER(SEARCH(", ",D2849)),SUBSTITUTE(D2849,", ","_"),ISNUMBER(SEARCH("/ ",D2849)),SUBSTITUTE(D2849,"/ ","_"),ISNUMBER(SEARCH(",",D2849)),SUBSTITUTE(D2849,",","_"),ISNUMBER(SEARCH("/",D2849)),SUBSTITUTE(D2849,"/","_"),ISNUMBER(SEARCH("",D2849)),D2849),D2849))))</f>
        <v/>
      </c>
      <c r="L2849" s="1"/>
      <c r="M2849" s="1" t="str">
        <f t="shared" si="221"/>
        <v/>
      </c>
      <c r="N2849" s="94" t="str">
        <f>IF($L2849="None","",IF(ISERROR(VLOOKUP($L2849,Info!$B$4:$B$266,1,FALSE)),"",VLOOKUP($L2849,Info!$B$4:$L$266,5,FALSE)))</f>
        <v/>
      </c>
      <c r="O2849" s="94" t="str">
        <f>IF(K2849="","",IF(AND($J$12&lt;&gt;"ABC",N2849="3"),"BAC",IF(N2849="3","ABC",IF($J$12&lt;&gt;"ABC",IF($J$10="Standard",VLOOKUP(K2849,Info!$BE$4:$BF$481,2,FALSE),VLOOKUP(K2849,Info!$BI$4:$BJ$482,2,FALSE)),IF($J$10="Standard",VLOOKUP(K2849,Info!$AG$4:$AH$2994,2,FALSE),VLOOKUP(K2849,Info!$AK$4:$AL$2997,2,FALSE))))))</f>
        <v/>
      </c>
      <c r="P2849" s="94" t="str">
        <f>IF($L2849="None","",IF(ISERROR(VLOOKUP($L2849,Info!$B$4:$B$266,1,FALSE)),"",VLOOKUP($L2849,Info!$B$4:$L$266,3,FALSE)))</f>
        <v/>
      </c>
      <c r="Q2849" s="96" t="str">
        <f>IF($L2849="None","",IF(ISERROR(VLOOKUP($L2849,Info!$B$4:$B$266,1,FALSE)),"",VLOOKUP($L2849,Info!$B$4:$L$266,4,FALSE)))</f>
        <v/>
      </c>
      <c r="R2849" s="1"/>
      <c r="S2849" s="6" t="str">
        <f t="shared" si="222"/>
        <v/>
      </c>
      <c r="T2849" s="6" t="str">
        <f>IF($L2849="None","",IF(ISERROR(VLOOKUP($L2849,Info!$B$4:$B$266,1,FALSE)),"",VLOOKUP($L2849,Info!$B$4:$L$266,11,FALSE)))</f>
        <v/>
      </c>
      <c r="U2849" s="1"/>
      <c r="V2849" s="1"/>
      <c r="W2849" s="1"/>
      <c r="X2849" s="1" t="str">
        <f>IF($L2849="None","",IF(ISERROR(VLOOKUP($L2849,Info!$B$4:$B$266,1,FALSE)),"",IF(OR(W2849="Metallic Liquid Tight",W2849="Non-Metallic Liquid Tight",W2849="LSZH",W2849="Greenfield"),VLOOKUP($L2849,Info!$B$4:$L$266,7,FALSE),"N/A")))</f>
        <v/>
      </c>
      <c r="Y2849" s="1"/>
      <c r="Z2849" s="96" t="str">
        <f>IF($L2849="None","",IF(ISERROR(VLOOKUP($L2849,Info!$B$4:$B$266,1,FALSE)),"",VLOOKUP($L2849,Info!$B$4:$L$266,9,FALSE)))</f>
        <v/>
      </c>
      <c r="AA2849" s="96" t="str">
        <f>IF($L2849="None","",IF(ISERROR(VLOOKUP($L2849,Info!$B$4:$B$266,1,FALSE)),"",VLOOKUP($L2849,Info!$B$4:$L$266,8,FALSE)))</f>
        <v/>
      </c>
      <c r="AB2849" s="96" t="str">
        <f>IF($L2849="None","",IF(ISERROR(VLOOKUP($L2849,Info!$B$4:$B$266,1,FALSE)),"",VLOOKUP($L2849,Info!$B$4:$L$266,10,FALSE)))</f>
        <v/>
      </c>
      <c r="AC2849" s="1" t="str">
        <f>IF(W2849="SO Cable","Black,White",IF(O2849="","",IF(P2849="","",IF($J$12&lt;&gt;"ABC",IF(P2849&lt;="250",VLOOKUP(O2849,Info!$AZ$4:$BB$22,3,FALSE),VLOOKUP(O2849,Info!$AZ$23:$BB$39,3,FALSE)),IF(P2849&lt;="250",VLOOKUP(O2849,Info!$AO$4:$AQ$22,3,FALSE),VLOOKUP(O2849,Info!$AO$23:$AP$39,3,FALSE))))))</f>
        <v/>
      </c>
      <c r="AD2849" s="1"/>
      <c r="AE2849" s="1" t="str">
        <f>IF($L2849="None","",IF(ISERROR(VLOOKUP($L2849,Info!$B$4:$B$266,1,FALSE)),"",VLOOKUP($L2849,Info!$B$4:$L$266,4,FALSE)))</f>
        <v/>
      </c>
      <c r="AF2849" s="1" t="str">
        <f>IF($L2849="None","",IF(ISERROR(VLOOKUP($L2849,Info!$B$4:$B$266,1,FALSE)),"",VLOOKUP($L2849,Info!$B$4:$L$266,6,FALSE)))</f>
        <v/>
      </c>
      <c r="AG2849" s="1"/>
      <c r="AH2849" s="33" t="str" cm="1">
        <f t="array" ref="AH2849">IF(AND(L2849&lt;&gt;"",O2849&lt;&gt;"",R2849:S2849&lt;&gt;"",W2849:X2849&lt;&gt;"",Z2849:AA2849&lt;&gt;"",AC2849&lt;&gt;""),"Good","Bad")</f>
        <v>Bad</v>
      </c>
      <c r="AL2849" t="str" cm="1">
        <f t="array" ref="AL2849">IF(R2849&gt;0,_xlfn.IFS(COUNTIF($L$20:L2849,"&lt;&gt;")&lt;101,1,COUNTIF($L$20:L2849,"&lt;&gt;")&lt;201,2,COUNTIF($L$20:L2849,"&lt;&gt;")&lt;301,3,COUNTIF($L$20:L2849,"&lt;&gt;")&lt;401,4,COUNTIF($L$20:L2849,"&lt;&gt;")&lt;501,5,COUNTIF($L$20:L2849,"&lt;&gt;")&lt;601,6,COUNTIF($L$20:L2849,"&lt;&gt;")&lt;701,7,COUNTIF($L$20:L2849,"&lt;&gt;")&lt;801,8,COUNTIF($L$20:L2849,"&lt;&gt;")&lt;901,9,COUNTIF($L$20:L2849,"&lt;&gt;")&lt;1001,10,COUNTIF($L$20:L2849,"&lt;&gt;")&lt;1101,11,COUNTIF($L$20:L2849,"&lt;&gt;")&lt;1201,12,COUNTIF($L$20:L2849,"&lt;&gt;")&lt;1301,13,COUNTIF($L$20:L2849,"&lt;&gt;")&lt;1401,14,COUNTIF($L$20:L2849,"&lt;&gt;")&lt;1501,15,COUNTIF($L$20:L2849,"&lt;&gt;")&lt;1601,16,COUNTIF($L$20:L2849,"&lt;&gt;")&lt;1701,17,COUNTIF($L$20:L2849,"&lt;&gt;")&lt;1801,18,COUNTIF($L$20:L2849,"&lt;&gt;")&lt;1901,19,COUNTIF($L$20:L2849,"&lt;&gt;")&lt;2001,20,COUNTIF($L$20:L2849,"&lt;&gt;")&lt;2101,21,COUNTIF($L$20:L2849,"&lt;&gt;")&lt;2201,22,COUNTIF($L$20:L2849,"&lt;&gt;")&lt;2301,23,COUNTIF($L$20:L2849,"&lt;&gt;")&lt;2401,24,COUNTIF($L$20:L2849,"&lt;&gt;")&lt;2501,25,COUNTIF($L$20:L2849,"&lt;&gt;")&lt;2601,26,COUNTIF($L$20:L2849,"&lt;&gt;")&lt;2701,27,COUNTIF($L$20:L2849,"&lt;&gt;")&lt;2801,28,COUNTIF($L$20:L2849,"&lt;&gt;")&lt;2901,29,COUNTIF($L$20:L2849,"&lt;&gt;")&lt;3001,30),"")</f>
        <v/>
      </c>
      <c r="AM2849" t="str">
        <f t="shared" si="220"/>
        <v/>
      </c>
      <c r="AN2849" t="str">
        <f t="shared" si="224"/>
        <v/>
      </c>
      <c r="AP2849" t="str">
        <f t="shared" si="223"/>
        <v/>
      </c>
      <c r="AQ2849" t="str">
        <f>IF(AO2849="","",COUNTIFS(AM2849:$AM$3019,AO2849))</f>
        <v/>
      </c>
    </row>
    <row r="2850" spans="1:43" x14ac:dyDescent="0.25">
      <c r="A2850" s="6" t="str">
        <f>IF(COUNT($A$20:A2849)&lt;&gt;$B$4,IF(A2849="","",A2849+1),"")</f>
        <v/>
      </c>
      <c r="B2850" s="3"/>
      <c r="C2850" s="3"/>
      <c r="D2850" s="122"/>
      <c r="E2850" s="3"/>
      <c r="F2850" s="3"/>
      <c r="G2850" s="3"/>
      <c r="H2850" s="3"/>
      <c r="I2850" s="120"/>
      <c r="J2850" s="3"/>
      <c r="K2850" s="95" t="str" cm="1">
        <f t="array" ref="K2850">IF(OR($J$14 = "A",$J$14 = "B",$J$14 = "C"),IF(I2850="","",IF(LEN(I2850)&gt;2,_xlfn.IFS(ISNUMBER(SEARCH("_",I2850)),I2850,ISNUMBER(SEARCH(", ",I2850)),SUBSTITUTE(I2850,", ","_"),ISNUMBER(SEARCH("/ ",I2850)),SUBSTITUTE(I2850,"/ ","_"),ISNUMBER(SEARCH(",",I2850)),SUBSTITUTE(I2850,",","_"),ISNUMBER(SEARCH("/",I2850)),SUBSTITUTE(I2850,"/","_"),ISNUMBER(SEARCH("",I2850)),I2850),I2850)),IF(OR($J$14 = "J",$J$14 = "K"),"",IF(D2850="","",IF(LEN(D2850)&gt;2,_xlfn.IFS(ISNUMBER(SEARCH("_",D2850)),D2850,ISNUMBER(SEARCH(", ",D2850)),SUBSTITUTE(D2850,", ","_"),ISNUMBER(SEARCH("/ ",D2850)),SUBSTITUTE(D2850,"/ ","_"),ISNUMBER(SEARCH(",",D2850)),SUBSTITUTE(D2850,",","_"),ISNUMBER(SEARCH("/",D2850)),SUBSTITUTE(D2850,"/","_"),ISNUMBER(SEARCH("",D2850)),D2850),D2850))))</f>
        <v/>
      </c>
      <c r="L2850" s="1"/>
      <c r="M2850" s="1" t="str">
        <f t="shared" si="221"/>
        <v/>
      </c>
      <c r="N2850" s="94" t="str">
        <f>IF($L2850="None","",IF(ISERROR(VLOOKUP($L2850,Info!$B$4:$B$266,1,FALSE)),"",VLOOKUP($L2850,Info!$B$4:$L$266,5,FALSE)))</f>
        <v/>
      </c>
      <c r="O2850" s="94" t="str">
        <f>IF(K2850="","",IF(AND($J$12&lt;&gt;"ABC",N2850="3"),"BAC",IF(N2850="3","ABC",IF($J$12&lt;&gt;"ABC",IF($J$10="Standard",VLOOKUP(K2850,Info!$BE$4:$BF$481,2,FALSE),VLOOKUP(K2850,Info!$BI$4:$BJ$482,2,FALSE)),IF($J$10="Standard",VLOOKUP(K2850,Info!$AG$4:$AH$2994,2,FALSE),VLOOKUP(K2850,Info!$AK$4:$AL$2997,2,FALSE))))))</f>
        <v/>
      </c>
      <c r="P2850" s="94" t="str">
        <f>IF($L2850="None","",IF(ISERROR(VLOOKUP($L2850,Info!$B$4:$B$266,1,FALSE)),"",VLOOKUP($L2850,Info!$B$4:$L$266,3,FALSE)))</f>
        <v/>
      </c>
      <c r="Q2850" s="96" t="str">
        <f>IF($L2850="None","",IF(ISERROR(VLOOKUP($L2850,Info!$B$4:$B$266,1,FALSE)),"",VLOOKUP($L2850,Info!$B$4:$L$266,4,FALSE)))</f>
        <v/>
      </c>
      <c r="R2850" s="1"/>
      <c r="S2850" s="6" t="str">
        <f t="shared" si="222"/>
        <v/>
      </c>
      <c r="T2850" s="6" t="str">
        <f>IF($L2850="None","",IF(ISERROR(VLOOKUP($L2850,Info!$B$4:$B$266,1,FALSE)),"",VLOOKUP($L2850,Info!$B$4:$L$266,11,FALSE)))</f>
        <v/>
      </c>
      <c r="U2850" s="1"/>
      <c r="V2850" s="1"/>
      <c r="W2850" s="1"/>
      <c r="X2850" s="1" t="str">
        <f>IF($L2850="None","",IF(ISERROR(VLOOKUP($L2850,Info!$B$4:$B$266,1,FALSE)),"",IF(OR(W2850="Metallic Liquid Tight",W2850="Non-Metallic Liquid Tight",W2850="LSZH",W2850="Greenfield"),VLOOKUP($L2850,Info!$B$4:$L$266,7,FALSE),"N/A")))</f>
        <v/>
      </c>
      <c r="Y2850" s="1"/>
      <c r="Z2850" s="96" t="str">
        <f>IF($L2850="None","",IF(ISERROR(VLOOKUP($L2850,Info!$B$4:$B$266,1,FALSE)),"",VLOOKUP($L2850,Info!$B$4:$L$266,9,FALSE)))</f>
        <v/>
      </c>
      <c r="AA2850" s="96" t="str">
        <f>IF($L2850="None","",IF(ISERROR(VLOOKUP($L2850,Info!$B$4:$B$266,1,FALSE)),"",VLOOKUP($L2850,Info!$B$4:$L$266,8,FALSE)))</f>
        <v/>
      </c>
      <c r="AB2850" s="96" t="str">
        <f>IF($L2850="None","",IF(ISERROR(VLOOKUP($L2850,Info!$B$4:$B$266,1,FALSE)),"",VLOOKUP($L2850,Info!$B$4:$L$266,10,FALSE)))</f>
        <v/>
      </c>
      <c r="AC2850" s="1" t="str">
        <f>IF(W2850="SO Cable","Black,White",IF(O2850="","",IF(P2850="","",IF($J$12&lt;&gt;"ABC",IF(P2850&lt;="250",VLOOKUP(O2850,Info!$AZ$4:$BB$22,3,FALSE),VLOOKUP(O2850,Info!$AZ$23:$BB$39,3,FALSE)),IF(P2850&lt;="250",VLOOKUP(O2850,Info!$AO$4:$AQ$22,3,FALSE),VLOOKUP(O2850,Info!$AO$23:$AP$39,3,FALSE))))))</f>
        <v/>
      </c>
      <c r="AD2850" s="1"/>
      <c r="AE2850" s="1" t="str">
        <f>IF($L2850="None","",IF(ISERROR(VLOOKUP($L2850,Info!$B$4:$B$266,1,FALSE)),"",VLOOKUP($L2850,Info!$B$4:$L$266,4,FALSE)))</f>
        <v/>
      </c>
      <c r="AF2850" s="1" t="str">
        <f>IF($L2850="None","",IF(ISERROR(VLOOKUP($L2850,Info!$B$4:$B$266,1,FALSE)),"",VLOOKUP($L2850,Info!$B$4:$L$266,6,FALSE)))</f>
        <v/>
      </c>
      <c r="AG2850" s="1"/>
      <c r="AH2850" s="33" t="str" cm="1">
        <f t="array" ref="AH2850">IF(AND(L2850&lt;&gt;"",O2850&lt;&gt;"",R2850:S2850&lt;&gt;"",W2850:X2850&lt;&gt;"",Z2850:AA2850&lt;&gt;"",AC2850&lt;&gt;""),"Good","Bad")</f>
        <v>Bad</v>
      </c>
      <c r="AL2850" t="str" cm="1">
        <f t="array" ref="AL2850">IF(R2850&gt;0,_xlfn.IFS(COUNTIF($L$20:L2850,"&lt;&gt;")&lt;101,1,COUNTIF($L$20:L2850,"&lt;&gt;")&lt;201,2,COUNTIF($L$20:L2850,"&lt;&gt;")&lt;301,3,COUNTIF($L$20:L2850,"&lt;&gt;")&lt;401,4,COUNTIF($L$20:L2850,"&lt;&gt;")&lt;501,5,COUNTIF($L$20:L2850,"&lt;&gt;")&lt;601,6,COUNTIF($L$20:L2850,"&lt;&gt;")&lt;701,7,COUNTIF($L$20:L2850,"&lt;&gt;")&lt;801,8,COUNTIF($L$20:L2850,"&lt;&gt;")&lt;901,9,COUNTIF($L$20:L2850,"&lt;&gt;")&lt;1001,10,COUNTIF($L$20:L2850,"&lt;&gt;")&lt;1101,11,COUNTIF($L$20:L2850,"&lt;&gt;")&lt;1201,12,COUNTIF($L$20:L2850,"&lt;&gt;")&lt;1301,13,COUNTIF($L$20:L2850,"&lt;&gt;")&lt;1401,14,COUNTIF($L$20:L2850,"&lt;&gt;")&lt;1501,15,COUNTIF($L$20:L2850,"&lt;&gt;")&lt;1601,16,COUNTIF($L$20:L2850,"&lt;&gt;")&lt;1701,17,COUNTIF($L$20:L2850,"&lt;&gt;")&lt;1801,18,COUNTIF($L$20:L2850,"&lt;&gt;")&lt;1901,19,COUNTIF($L$20:L2850,"&lt;&gt;")&lt;2001,20,COUNTIF($L$20:L2850,"&lt;&gt;")&lt;2101,21,COUNTIF($L$20:L2850,"&lt;&gt;")&lt;2201,22,COUNTIF($L$20:L2850,"&lt;&gt;")&lt;2301,23,COUNTIF($L$20:L2850,"&lt;&gt;")&lt;2401,24,COUNTIF($L$20:L2850,"&lt;&gt;")&lt;2501,25,COUNTIF($L$20:L2850,"&lt;&gt;")&lt;2601,26,COUNTIF($L$20:L2850,"&lt;&gt;")&lt;2701,27,COUNTIF($L$20:L2850,"&lt;&gt;")&lt;2801,28,COUNTIF($L$20:L2850,"&lt;&gt;")&lt;2901,29,COUNTIF($L$20:L2850,"&lt;&gt;")&lt;3001,30),"")</f>
        <v/>
      </c>
      <c r="AM2850" t="str">
        <f t="shared" si="220"/>
        <v/>
      </c>
      <c r="AN2850" t="str">
        <f t="shared" si="224"/>
        <v/>
      </c>
      <c r="AP2850" t="str">
        <f t="shared" si="223"/>
        <v/>
      </c>
      <c r="AQ2850" t="str">
        <f>IF(AO2850="","",COUNTIFS(AM2850:$AM$3019,AO2850))</f>
        <v/>
      </c>
    </row>
    <row r="2851" spans="1:43" x14ac:dyDescent="0.25">
      <c r="A2851" s="6" t="str">
        <f>IF(COUNT($A$20:A2850)&lt;&gt;$B$4,IF(A2850="","",A2850+1),"")</f>
        <v/>
      </c>
      <c r="B2851" s="3"/>
      <c r="C2851" s="3"/>
      <c r="D2851" s="122"/>
      <c r="E2851" s="3"/>
      <c r="F2851" s="3"/>
      <c r="G2851" s="3"/>
      <c r="H2851" s="3"/>
      <c r="I2851" s="120"/>
      <c r="J2851" s="3"/>
      <c r="K2851" s="95" t="str" cm="1">
        <f t="array" ref="K2851">IF(OR($J$14 = "A",$J$14 = "B",$J$14 = "C"),IF(I2851="","",IF(LEN(I2851)&gt;2,_xlfn.IFS(ISNUMBER(SEARCH("_",I2851)),I2851,ISNUMBER(SEARCH(", ",I2851)),SUBSTITUTE(I2851,", ","_"),ISNUMBER(SEARCH("/ ",I2851)),SUBSTITUTE(I2851,"/ ","_"),ISNUMBER(SEARCH(",",I2851)),SUBSTITUTE(I2851,",","_"),ISNUMBER(SEARCH("/",I2851)),SUBSTITUTE(I2851,"/","_"),ISNUMBER(SEARCH("",I2851)),I2851),I2851)),IF(OR($J$14 = "J",$J$14 = "K"),"",IF(D2851="","",IF(LEN(D2851)&gt;2,_xlfn.IFS(ISNUMBER(SEARCH("_",D2851)),D2851,ISNUMBER(SEARCH(", ",D2851)),SUBSTITUTE(D2851,", ","_"),ISNUMBER(SEARCH("/ ",D2851)),SUBSTITUTE(D2851,"/ ","_"),ISNUMBER(SEARCH(",",D2851)),SUBSTITUTE(D2851,",","_"),ISNUMBER(SEARCH("/",D2851)),SUBSTITUTE(D2851,"/","_"),ISNUMBER(SEARCH("",D2851)),D2851),D2851))))</f>
        <v/>
      </c>
      <c r="L2851" s="1"/>
      <c r="M2851" s="1" t="str">
        <f t="shared" si="221"/>
        <v/>
      </c>
      <c r="N2851" s="94" t="str">
        <f>IF($L2851="None","",IF(ISERROR(VLOOKUP($L2851,Info!$B$4:$B$266,1,FALSE)),"",VLOOKUP($L2851,Info!$B$4:$L$266,5,FALSE)))</f>
        <v/>
      </c>
      <c r="O2851" s="94" t="str">
        <f>IF(K2851="","",IF(AND($J$12&lt;&gt;"ABC",N2851="3"),"BAC",IF(N2851="3","ABC",IF($J$12&lt;&gt;"ABC",IF($J$10="Standard",VLOOKUP(K2851,Info!$BE$4:$BF$481,2,FALSE),VLOOKUP(K2851,Info!$BI$4:$BJ$482,2,FALSE)),IF($J$10="Standard",VLOOKUP(K2851,Info!$AG$4:$AH$2994,2,FALSE),VLOOKUP(K2851,Info!$AK$4:$AL$2997,2,FALSE))))))</f>
        <v/>
      </c>
      <c r="P2851" s="94" t="str">
        <f>IF($L2851="None","",IF(ISERROR(VLOOKUP($L2851,Info!$B$4:$B$266,1,FALSE)),"",VLOOKUP($L2851,Info!$B$4:$L$266,3,FALSE)))</f>
        <v/>
      </c>
      <c r="Q2851" s="96" t="str">
        <f>IF($L2851="None","",IF(ISERROR(VLOOKUP($L2851,Info!$B$4:$B$266,1,FALSE)),"",VLOOKUP($L2851,Info!$B$4:$L$266,4,FALSE)))</f>
        <v/>
      </c>
      <c r="R2851" s="1"/>
      <c r="S2851" s="6" t="str">
        <f t="shared" si="222"/>
        <v/>
      </c>
      <c r="T2851" s="6" t="str">
        <f>IF($L2851="None","",IF(ISERROR(VLOOKUP($L2851,Info!$B$4:$B$266,1,FALSE)),"",VLOOKUP($L2851,Info!$B$4:$L$266,11,FALSE)))</f>
        <v/>
      </c>
      <c r="U2851" s="1"/>
      <c r="V2851" s="1"/>
      <c r="W2851" s="1"/>
      <c r="X2851" s="1" t="str">
        <f>IF($L2851="None","",IF(ISERROR(VLOOKUP($L2851,Info!$B$4:$B$266,1,FALSE)),"",IF(OR(W2851="Metallic Liquid Tight",W2851="Non-Metallic Liquid Tight",W2851="LSZH",W2851="Greenfield"),VLOOKUP($L2851,Info!$B$4:$L$266,7,FALSE),"N/A")))</f>
        <v/>
      </c>
      <c r="Y2851" s="1"/>
      <c r="Z2851" s="96" t="str">
        <f>IF($L2851="None","",IF(ISERROR(VLOOKUP($L2851,Info!$B$4:$B$266,1,FALSE)),"",VLOOKUP($L2851,Info!$B$4:$L$266,9,FALSE)))</f>
        <v/>
      </c>
      <c r="AA2851" s="96" t="str">
        <f>IF($L2851="None","",IF(ISERROR(VLOOKUP($L2851,Info!$B$4:$B$266,1,FALSE)),"",VLOOKUP($L2851,Info!$B$4:$L$266,8,FALSE)))</f>
        <v/>
      </c>
      <c r="AB2851" s="96" t="str">
        <f>IF($L2851="None","",IF(ISERROR(VLOOKUP($L2851,Info!$B$4:$B$266,1,FALSE)),"",VLOOKUP($L2851,Info!$B$4:$L$266,10,FALSE)))</f>
        <v/>
      </c>
      <c r="AC2851" s="1" t="str">
        <f>IF(W2851="SO Cable","Black,White",IF(O2851="","",IF(P2851="","",IF($J$12&lt;&gt;"ABC",IF(P2851&lt;="250",VLOOKUP(O2851,Info!$AZ$4:$BB$22,3,FALSE),VLOOKUP(O2851,Info!$AZ$23:$BB$39,3,FALSE)),IF(P2851&lt;="250",VLOOKUP(O2851,Info!$AO$4:$AQ$22,3,FALSE),VLOOKUP(O2851,Info!$AO$23:$AP$39,3,FALSE))))))</f>
        <v/>
      </c>
      <c r="AD2851" s="1"/>
      <c r="AE2851" s="1" t="str">
        <f>IF($L2851="None","",IF(ISERROR(VLOOKUP($L2851,Info!$B$4:$B$266,1,FALSE)),"",VLOOKUP($L2851,Info!$B$4:$L$266,4,FALSE)))</f>
        <v/>
      </c>
      <c r="AF2851" s="1" t="str">
        <f>IF($L2851="None","",IF(ISERROR(VLOOKUP($L2851,Info!$B$4:$B$266,1,FALSE)),"",VLOOKUP($L2851,Info!$B$4:$L$266,6,FALSE)))</f>
        <v/>
      </c>
      <c r="AG2851" s="1"/>
      <c r="AH2851" s="33" t="str" cm="1">
        <f t="array" ref="AH2851">IF(AND(L2851&lt;&gt;"",O2851&lt;&gt;"",R2851:S2851&lt;&gt;"",W2851:X2851&lt;&gt;"",Z2851:AA2851&lt;&gt;"",AC2851&lt;&gt;""),"Good","Bad")</f>
        <v>Bad</v>
      </c>
      <c r="AL2851" t="str" cm="1">
        <f t="array" ref="AL2851">IF(R2851&gt;0,_xlfn.IFS(COUNTIF($L$20:L2851,"&lt;&gt;")&lt;101,1,COUNTIF($L$20:L2851,"&lt;&gt;")&lt;201,2,COUNTIF($L$20:L2851,"&lt;&gt;")&lt;301,3,COUNTIF($L$20:L2851,"&lt;&gt;")&lt;401,4,COUNTIF($L$20:L2851,"&lt;&gt;")&lt;501,5,COUNTIF($L$20:L2851,"&lt;&gt;")&lt;601,6,COUNTIF($L$20:L2851,"&lt;&gt;")&lt;701,7,COUNTIF($L$20:L2851,"&lt;&gt;")&lt;801,8,COUNTIF($L$20:L2851,"&lt;&gt;")&lt;901,9,COUNTIF($L$20:L2851,"&lt;&gt;")&lt;1001,10,COUNTIF($L$20:L2851,"&lt;&gt;")&lt;1101,11,COUNTIF($L$20:L2851,"&lt;&gt;")&lt;1201,12,COUNTIF($L$20:L2851,"&lt;&gt;")&lt;1301,13,COUNTIF($L$20:L2851,"&lt;&gt;")&lt;1401,14,COUNTIF($L$20:L2851,"&lt;&gt;")&lt;1501,15,COUNTIF($L$20:L2851,"&lt;&gt;")&lt;1601,16,COUNTIF($L$20:L2851,"&lt;&gt;")&lt;1701,17,COUNTIF($L$20:L2851,"&lt;&gt;")&lt;1801,18,COUNTIF($L$20:L2851,"&lt;&gt;")&lt;1901,19,COUNTIF($L$20:L2851,"&lt;&gt;")&lt;2001,20,COUNTIF($L$20:L2851,"&lt;&gt;")&lt;2101,21,COUNTIF($L$20:L2851,"&lt;&gt;")&lt;2201,22,COUNTIF($L$20:L2851,"&lt;&gt;")&lt;2301,23,COUNTIF($L$20:L2851,"&lt;&gt;")&lt;2401,24,COUNTIF($L$20:L2851,"&lt;&gt;")&lt;2501,25,COUNTIF($L$20:L2851,"&lt;&gt;")&lt;2601,26,COUNTIF($L$20:L2851,"&lt;&gt;")&lt;2701,27,COUNTIF($L$20:L2851,"&lt;&gt;")&lt;2801,28,COUNTIF($L$20:L2851,"&lt;&gt;")&lt;2901,29,COUNTIF($L$20:L2851,"&lt;&gt;")&lt;3001,30),"")</f>
        <v/>
      </c>
      <c r="AM2851" t="str">
        <f t="shared" si="220"/>
        <v/>
      </c>
      <c r="AN2851" t="str">
        <f t="shared" si="224"/>
        <v/>
      </c>
      <c r="AP2851" t="str">
        <f t="shared" si="223"/>
        <v/>
      </c>
      <c r="AQ2851" t="str">
        <f>IF(AO2851="","",COUNTIFS(AM2851:$AM$3019,AO2851))</f>
        <v/>
      </c>
    </row>
    <row r="2852" spans="1:43" x14ac:dyDescent="0.25">
      <c r="A2852" s="6" t="str">
        <f>IF(COUNT($A$20:A2851)&lt;&gt;$B$4,IF(A2851="","",A2851+1),"")</f>
        <v/>
      </c>
      <c r="B2852" s="3"/>
      <c r="C2852" s="3"/>
      <c r="D2852" s="122"/>
      <c r="E2852" s="3"/>
      <c r="F2852" s="3"/>
      <c r="G2852" s="3"/>
      <c r="H2852" s="3"/>
      <c r="I2852" s="120"/>
      <c r="J2852" s="3"/>
      <c r="K2852" s="95" t="str" cm="1">
        <f t="array" ref="K2852">IF(OR($J$14 = "A",$J$14 = "B",$J$14 = "C"),IF(I2852="","",IF(LEN(I2852)&gt;2,_xlfn.IFS(ISNUMBER(SEARCH("_",I2852)),I2852,ISNUMBER(SEARCH(", ",I2852)),SUBSTITUTE(I2852,", ","_"),ISNUMBER(SEARCH("/ ",I2852)),SUBSTITUTE(I2852,"/ ","_"),ISNUMBER(SEARCH(",",I2852)),SUBSTITUTE(I2852,",","_"),ISNUMBER(SEARCH("/",I2852)),SUBSTITUTE(I2852,"/","_"),ISNUMBER(SEARCH("",I2852)),I2852),I2852)),IF(OR($J$14 = "J",$J$14 = "K"),"",IF(D2852="","",IF(LEN(D2852)&gt;2,_xlfn.IFS(ISNUMBER(SEARCH("_",D2852)),D2852,ISNUMBER(SEARCH(", ",D2852)),SUBSTITUTE(D2852,", ","_"),ISNUMBER(SEARCH("/ ",D2852)),SUBSTITUTE(D2852,"/ ","_"),ISNUMBER(SEARCH(",",D2852)),SUBSTITUTE(D2852,",","_"),ISNUMBER(SEARCH("/",D2852)),SUBSTITUTE(D2852,"/","_"),ISNUMBER(SEARCH("",D2852)),D2852),D2852))))</f>
        <v/>
      </c>
      <c r="L2852" s="1"/>
      <c r="M2852" s="1" t="str">
        <f t="shared" si="221"/>
        <v/>
      </c>
      <c r="N2852" s="94" t="str">
        <f>IF($L2852="None","",IF(ISERROR(VLOOKUP($L2852,Info!$B$4:$B$266,1,FALSE)),"",VLOOKUP($L2852,Info!$B$4:$L$266,5,FALSE)))</f>
        <v/>
      </c>
      <c r="O2852" s="94" t="str">
        <f>IF(K2852="","",IF(AND($J$12&lt;&gt;"ABC",N2852="3"),"BAC",IF(N2852="3","ABC",IF($J$12&lt;&gt;"ABC",IF($J$10="Standard",VLOOKUP(K2852,Info!$BE$4:$BF$481,2,FALSE),VLOOKUP(K2852,Info!$BI$4:$BJ$482,2,FALSE)),IF($J$10="Standard",VLOOKUP(K2852,Info!$AG$4:$AH$2994,2,FALSE),VLOOKUP(K2852,Info!$AK$4:$AL$2997,2,FALSE))))))</f>
        <v/>
      </c>
      <c r="P2852" s="94" t="str">
        <f>IF($L2852="None","",IF(ISERROR(VLOOKUP($L2852,Info!$B$4:$B$266,1,FALSE)),"",VLOOKUP($L2852,Info!$B$4:$L$266,3,FALSE)))</f>
        <v/>
      </c>
      <c r="Q2852" s="96" t="str">
        <f>IF($L2852="None","",IF(ISERROR(VLOOKUP($L2852,Info!$B$4:$B$266,1,FALSE)),"",VLOOKUP($L2852,Info!$B$4:$L$266,4,FALSE)))</f>
        <v/>
      </c>
      <c r="R2852" s="1"/>
      <c r="S2852" s="6" t="str">
        <f t="shared" si="222"/>
        <v/>
      </c>
      <c r="T2852" s="6" t="str">
        <f>IF($L2852="None","",IF(ISERROR(VLOOKUP($L2852,Info!$B$4:$B$266,1,FALSE)),"",VLOOKUP($L2852,Info!$B$4:$L$266,11,FALSE)))</f>
        <v/>
      </c>
      <c r="U2852" s="1"/>
      <c r="V2852" s="1"/>
      <c r="W2852" s="1"/>
      <c r="X2852" s="1" t="str">
        <f>IF($L2852="None","",IF(ISERROR(VLOOKUP($L2852,Info!$B$4:$B$266,1,FALSE)),"",IF(OR(W2852="Metallic Liquid Tight",W2852="Non-Metallic Liquid Tight",W2852="LSZH",W2852="Greenfield"),VLOOKUP($L2852,Info!$B$4:$L$266,7,FALSE),"N/A")))</f>
        <v/>
      </c>
      <c r="Y2852" s="1"/>
      <c r="Z2852" s="96" t="str">
        <f>IF($L2852="None","",IF(ISERROR(VLOOKUP($L2852,Info!$B$4:$B$266,1,FALSE)),"",VLOOKUP($L2852,Info!$B$4:$L$266,9,FALSE)))</f>
        <v/>
      </c>
      <c r="AA2852" s="96" t="str">
        <f>IF($L2852="None","",IF(ISERROR(VLOOKUP($L2852,Info!$B$4:$B$266,1,FALSE)),"",VLOOKUP($L2852,Info!$B$4:$L$266,8,FALSE)))</f>
        <v/>
      </c>
      <c r="AB2852" s="96" t="str">
        <f>IF($L2852="None","",IF(ISERROR(VLOOKUP($L2852,Info!$B$4:$B$266,1,FALSE)),"",VLOOKUP($L2852,Info!$B$4:$L$266,10,FALSE)))</f>
        <v/>
      </c>
      <c r="AC2852" s="1" t="str">
        <f>IF(W2852="SO Cable","Black,White",IF(O2852="","",IF(P2852="","",IF($J$12&lt;&gt;"ABC",IF(P2852&lt;="250",VLOOKUP(O2852,Info!$AZ$4:$BB$22,3,FALSE),VLOOKUP(O2852,Info!$AZ$23:$BB$39,3,FALSE)),IF(P2852&lt;="250",VLOOKUP(O2852,Info!$AO$4:$AQ$22,3,FALSE),VLOOKUP(O2852,Info!$AO$23:$AP$39,3,FALSE))))))</f>
        <v/>
      </c>
      <c r="AD2852" s="1"/>
      <c r="AE2852" s="1" t="str">
        <f>IF($L2852="None","",IF(ISERROR(VLOOKUP($L2852,Info!$B$4:$B$266,1,FALSE)),"",VLOOKUP($L2852,Info!$B$4:$L$266,4,FALSE)))</f>
        <v/>
      </c>
      <c r="AF2852" s="1" t="str">
        <f>IF($L2852="None","",IF(ISERROR(VLOOKUP($L2852,Info!$B$4:$B$266,1,FALSE)),"",VLOOKUP($L2852,Info!$B$4:$L$266,6,FALSE)))</f>
        <v/>
      </c>
      <c r="AG2852" s="1"/>
      <c r="AH2852" s="33" t="str" cm="1">
        <f t="array" ref="AH2852">IF(AND(L2852&lt;&gt;"",O2852&lt;&gt;"",R2852:S2852&lt;&gt;"",W2852:X2852&lt;&gt;"",Z2852:AA2852&lt;&gt;"",AC2852&lt;&gt;""),"Good","Bad")</f>
        <v>Bad</v>
      </c>
      <c r="AL2852" t="str" cm="1">
        <f t="array" ref="AL2852">IF(R2852&gt;0,_xlfn.IFS(COUNTIF($L$20:L2852,"&lt;&gt;")&lt;101,1,COUNTIF($L$20:L2852,"&lt;&gt;")&lt;201,2,COUNTIF($L$20:L2852,"&lt;&gt;")&lt;301,3,COUNTIF($L$20:L2852,"&lt;&gt;")&lt;401,4,COUNTIF($L$20:L2852,"&lt;&gt;")&lt;501,5,COUNTIF($L$20:L2852,"&lt;&gt;")&lt;601,6,COUNTIF($L$20:L2852,"&lt;&gt;")&lt;701,7,COUNTIF($L$20:L2852,"&lt;&gt;")&lt;801,8,COUNTIF($L$20:L2852,"&lt;&gt;")&lt;901,9,COUNTIF($L$20:L2852,"&lt;&gt;")&lt;1001,10,COUNTIF($L$20:L2852,"&lt;&gt;")&lt;1101,11,COUNTIF($L$20:L2852,"&lt;&gt;")&lt;1201,12,COUNTIF($L$20:L2852,"&lt;&gt;")&lt;1301,13,COUNTIF($L$20:L2852,"&lt;&gt;")&lt;1401,14,COUNTIF($L$20:L2852,"&lt;&gt;")&lt;1501,15,COUNTIF($L$20:L2852,"&lt;&gt;")&lt;1601,16,COUNTIF($L$20:L2852,"&lt;&gt;")&lt;1701,17,COUNTIF($L$20:L2852,"&lt;&gt;")&lt;1801,18,COUNTIF($L$20:L2852,"&lt;&gt;")&lt;1901,19,COUNTIF($L$20:L2852,"&lt;&gt;")&lt;2001,20,COUNTIF($L$20:L2852,"&lt;&gt;")&lt;2101,21,COUNTIF($L$20:L2852,"&lt;&gt;")&lt;2201,22,COUNTIF($L$20:L2852,"&lt;&gt;")&lt;2301,23,COUNTIF($L$20:L2852,"&lt;&gt;")&lt;2401,24,COUNTIF($L$20:L2852,"&lt;&gt;")&lt;2501,25,COUNTIF($L$20:L2852,"&lt;&gt;")&lt;2601,26,COUNTIF($L$20:L2852,"&lt;&gt;")&lt;2701,27,COUNTIF($L$20:L2852,"&lt;&gt;")&lt;2801,28,COUNTIF($L$20:L2852,"&lt;&gt;")&lt;2901,29,COUNTIF($L$20:L2852,"&lt;&gt;")&lt;3001,30),"")</f>
        <v/>
      </c>
      <c r="AM2852" t="str">
        <f t="shared" si="220"/>
        <v/>
      </c>
      <c r="AN2852" t="str">
        <f t="shared" si="224"/>
        <v/>
      </c>
      <c r="AP2852" t="str">
        <f t="shared" si="223"/>
        <v/>
      </c>
      <c r="AQ2852" t="str">
        <f>IF(AO2852="","",COUNTIFS(AM2852:$AM$3019,AO2852))</f>
        <v/>
      </c>
    </row>
    <row r="2853" spans="1:43" x14ac:dyDescent="0.25">
      <c r="A2853" s="6" t="str">
        <f>IF(COUNT($A$20:A2852)&lt;&gt;$B$4,IF(A2852="","",A2852+1),"")</f>
        <v/>
      </c>
      <c r="B2853" s="3"/>
      <c r="C2853" s="3"/>
      <c r="D2853" s="122"/>
      <c r="E2853" s="3"/>
      <c r="F2853" s="3"/>
      <c r="G2853" s="3"/>
      <c r="H2853" s="3"/>
      <c r="I2853" s="120"/>
      <c r="J2853" s="3"/>
      <c r="K2853" s="95" t="str" cm="1">
        <f t="array" ref="K2853">IF(OR($J$14 = "A",$J$14 = "B",$J$14 = "C"),IF(I2853="","",IF(LEN(I2853)&gt;2,_xlfn.IFS(ISNUMBER(SEARCH("_",I2853)),I2853,ISNUMBER(SEARCH(", ",I2853)),SUBSTITUTE(I2853,", ","_"),ISNUMBER(SEARCH("/ ",I2853)),SUBSTITUTE(I2853,"/ ","_"),ISNUMBER(SEARCH(",",I2853)),SUBSTITUTE(I2853,",","_"),ISNUMBER(SEARCH("/",I2853)),SUBSTITUTE(I2853,"/","_"),ISNUMBER(SEARCH("",I2853)),I2853),I2853)),IF(OR($J$14 = "J",$J$14 = "K"),"",IF(D2853="","",IF(LEN(D2853)&gt;2,_xlfn.IFS(ISNUMBER(SEARCH("_",D2853)),D2853,ISNUMBER(SEARCH(", ",D2853)),SUBSTITUTE(D2853,", ","_"),ISNUMBER(SEARCH("/ ",D2853)),SUBSTITUTE(D2853,"/ ","_"),ISNUMBER(SEARCH(",",D2853)),SUBSTITUTE(D2853,",","_"),ISNUMBER(SEARCH("/",D2853)),SUBSTITUTE(D2853,"/","_"),ISNUMBER(SEARCH("",D2853)),D2853),D2853))))</f>
        <v/>
      </c>
      <c r="L2853" s="1"/>
      <c r="M2853" s="1" t="str">
        <f t="shared" si="221"/>
        <v/>
      </c>
      <c r="N2853" s="94" t="str">
        <f>IF($L2853="None","",IF(ISERROR(VLOOKUP($L2853,Info!$B$4:$B$266,1,FALSE)),"",VLOOKUP($L2853,Info!$B$4:$L$266,5,FALSE)))</f>
        <v/>
      </c>
      <c r="O2853" s="94" t="str">
        <f>IF(K2853="","",IF(AND($J$12&lt;&gt;"ABC",N2853="3"),"BAC",IF(N2853="3","ABC",IF($J$12&lt;&gt;"ABC",IF($J$10="Standard",VLOOKUP(K2853,Info!$BE$4:$BF$481,2,FALSE),VLOOKUP(K2853,Info!$BI$4:$BJ$482,2,FALSE)),IF($J$10="Standard",VLOOKUP(K2853,Info!$AG$4:$AH$2994,2,FALSE),VLOOKUP(K2853,Info!$AK$4:$AL$2997,2,FALSE))))))</f>
        <v/>
      </c>
      <c r="P2853" s="94" t="str">
        <f>IF($L2853="None","",IF(ISERROR(VLOOKUP($L2853,Info!$B$4:$B$266,1,FALSE)),"",VLOOKUP($L2853,Info!$B$4:$L$266,3,FALSE)))</f>
        <v/>
      </c>
      <c r="Q2853" s="96" t="str">
        <f>IF($L2853="None","",IF(ISERROR(VLOOKUP($L2853,Info!$B$4:$B$266,1,FALSE)),"",VLOOKUP($L2853,Info!$B$4:$L$266,4,FALSE)))</f>
        <v/>
      </c>
      <c r="R2853" s="1"/>
      <c r="S2853" s="6" t="str">
        <f t="shared" si="222"/>
        <v/>
      </c>
      <c r="T2853" s="6" t="str">
        <f>IF($L2853="None","",IF(ISERROR(VLOOKUP($L2853,Info!$B$4:$B$266,1,FALSE)),"",VLOOKUP($L2853,Info!$B$4:$L$266,11,FALSE)))</f>
        <v/>
      </c>
      <c r="U2853" s="1"/>
      <c r="V2853" s="1"/>
      <c r="W2853" s="1"/>
      <c r="X2853" s="1" t="str">
        <f>IF($L2853="None","",IF(ISERROR(VLOOKUP($L2853,Info!$B$4:$B$266,1,FALSE)),"",IF(OR(W2853="Metallic Liquid Tight",W2853="Non-Metallic Liquid Tight",W2853="LSZH",W2853="Greenfield"),VLOOKUP($L2853,Info!$B$4:$L$266,7,FALSE),"N/A")))</f>
        <v/>
      </c>
      <c r="Y2853" s="1"/>
      <c r="Z2853" s="96" t="str">
        <f>IF($L2853="None","",IF(ISERROR(VLOOKUP($L2853,Info!$B$4:$B$266,1,FALSE)),"",VLOOKUP($L2853,Info!$B$4:$L$266,9,FALSE)))</f>
        <v/>
      </c>
      <c r="AA2853" s="96" t="str">
        <f>IF($L2853="None","",IF(ISERROR(VLOOKUP($L2853,Info!$B$4:$B$266,1,FALSE)),"",VLOOKUP($L2853,Info!$B$4:$L$266,8,FALSE)))</f>
        <v/>
      </c>
      <c r="AB2853" s="96" t="str">
        <f>IF($L2853="None","",IF(ISERROR(VLOOKUP($L2853,Info!$B$4:$B$266,1,FALSE)),"",VLOOKUP($L2853,Info!$B$4:$L$266,10,FALSE)))</f>
        <v/>
      </c>
      <c r="AC2853" s="1" t="str">
        <f>IF(W2853="SO Cable","Black,White",IF(O2853="","",IF(P2853="","",IF($J$12&lt;&gt;"ABC",IF(P2853&lt;="250",VLOOKUP(O2853,Info!$AZ$4:$BB$22,3,FALSE),VLOOKUP(O2853,Info!$AZ$23:$BB$39,3,FALSE)),IF(P2853&lt;="250",VLOOKUP(O2853,Info!$AO$4:$AQ$22,3,FALSE),VLOOKUP(O2853,Info!$AO$23:$AP$39,3,FALSE))))))</f>
        <v/>
      </c>
      <c r="AD2853" s="1"/>
      <c r="AE2853" s="1" t="str">
        <f>IF($L2853="None","",IF(ISERROR(VLOOKUP($L2853,Info!$B$4:$B$266,1,FALSE)),"",VLOOKUP($L2853,Info!$B$4:$L$266,4,FALSE)))</f>
        <v/>
      </c>
      <c r="AF2853" s="1" t="str">
        <f>IF($L2853="None","",IF(ISERROR(VLOOKUP($L2853,Info!$B$4:$B$266,1,FALSE)),"",VLOOKUP($L2853,Info!$B$4:$L$266,6,FALSE)))</f>
        <v/>
      </c>
      <c r="AG2853" s="1"/>
      <c r="AH2853" s="33" t="str" cm="1">
        <f t="array" ref="AH2853">IF(AND(L2853&lt;&gt;"",O2853&lt;&gt;"",R2853:S2853&lt;&gt;"",W2853:X2853&lt;&gt;"",Z2853:AA2853&lt;&gt;"",AC2853&lt;&gt;""),"Good","Bad")</f>
        <v>Bad</v>
      </c>
      <c r="AL2853" t="str" cm="1">
        <f t="array" ref="AL2853">IF(R2853&gt;0,_xlfn.IFS(COUNTIF($L$20:L2853,"&lt;&gt;")&lt;101,1,COUNTIF($L$20:L2853,"&lt;&gt;")&lt;201,2,COUNTIF($L$20:L2853,"&lt;&gt;")&lt;301,3,COUNTIF($L$20:L2853,"&lt;&gt;")&lt;401,4,COUNTIF($L$20:L2853,"&lt;&gt;")&lt;501,5,COUNTIF($L$20:L2853,"&lt;&gt;")&lt;601,6,COUNTIF($L$20:L2853,"&lt;&gt;")&lt;701,7,COUNTIF($L$20:L2853,"&lt;&gt;")&lt;801,8,COUNTIF($L$20:L2853,"&lt;&gt;")&lt;901,9,COUNTIF($L$20:L2853,"&lt;&gt;")&lt;1001,10,COUNTIF($L$20:L2853,"&lt;&gt;")&lt;1101,11,COUNTIF($L$20:L2853,"&lt;&gt;")&lt;1201,12,COUNTIF($L$20:L2853,"&lt;&gt;")&lt;1301,13,COUNTIF($L$20:L2853,"&lt;&gt;")&lt;1401,14,COUNTIF($L$20:L2853,"&lt;&gt;")&lt;1501,15,COUNTIF($L$20:L2853,"&lt;&gt;")&lt;1601,16,COUNTIF($L$20:L2853,"&lt;&gt;")&lt;1701,17,COUNTIF($L$20:L2853,"&lt;&gt;")&lt;1801,18,COUNTIF($L$20:L2853,"&lt;&gt;")&lt;1901,19,COUNTIF($L$20:L2853,"&lt;&gt;")&lt;2001,20,COUNTIF($L$20:L2853,"&lt;&gt;")&lt;2101,21,COUNTIF($L$20:L2853,"&lt;&gt;")&lt;2201,22,COUNTIF($L$20:L2853,"&lt;&gt;")&lt;2301,23,COUNTIF($L$20:L2853,"&lt;&gt;")&lt;2401,24,COUNTIF($L$20:L2853,"&lt;&gt;")&lt;2501,25,COUNTIF($L$20:L2853,"&lt;&gt;")&lt;2601,26,COUNTIF($L$20:L2853,"&lt;&gt;")&lt;2701,27,COUNTIF($L$20:L2853,"&lt;&gt;")&lt;2801,28,COUNTIF($L$20:L2853,"&lt;&gt;")&lt;2901,29,COUNTIF($L$20:L2853,"&lt;&gt;")&lt;3001,30),"")</f>
        <v/>
      </c>
      <c r="AM2853" t="str">
        <f t="shared" si="220"/>
        <v/>
      </c>
      <c r="AN2853" t="str">
        <f t="shared" si="224"/>
        <v/>
      </c>
      <c r="AP2853" t="str">
        <f t="shared" si="223"/>
        <v/>
      </c>
      <c r="AQ2853" t="str">
        <f>IF(AO2853="","",COUNTIFS(AM2853:$AM$3019,AO2853))</f>
        <v/>
      </c>
    </row>
    <row r="2854" spans="1:43" x14ac:dyDescent="0.25">
      <c r="A2854" s="6" t="str">
        <f>IF(COUNT($A$20:A2853)&lt;&gt;$B$4,IF(A2853="","",A2853+1),"")</f>
        <v/>
      </c>
      <c r="B2854" s="3"/>
      <c r="C2854" s="3"/>
      <c r="D2854" s="122"/>
      <c r="E2854" s="3"/>
      <c r="F2854" s="3"/>
      <c r="G2854" s="3"/>
      <c r="H2854" s="3"/>
      <c r="I2854" s="120"/>
      <c r="J2854" s="3"/>
      <c r="K2854" s="95" t="str" cm="1">
        <f t="array" ref="K2854">IF(OR($J$14 = "A",$J$14 = "B",$J$14 = "C"),IF(I2854="","",IF(LEN(I2854)&gt;2,_xlfn.IFS(ISNUMBER(SEARCH("_",I2854)),I2854,ISNUMBER(SEARCH(", ",I2854)),SUBSTITUTE(I2854,", ","_"),ISNUMBER(SEARCH("/ ",I2854)),SUBSTITUTE(I2854,"/ ","_"),ISNUMBER(SEARCH(",",I2854)),SUBSTITUTE(I2854,",","_"),ISNUMBER(SEARCH("/",I2854)),SUBSTITUTE(I2854,"/","_"),ISNUMBER(SEARCH("",I2854)),I2854),I2854)),IF(OR($J$14 = "J",$J$14 = "K"),"",IF(D2854="","",IF(LEN(D2854)&gt;2,_xlfn.IFS(ISNUMBER(SEARCH("_",D2854)),D2854,ISNUMBER(SEARCH(", ",D2854)),SUBSTITUTE(D2854,", ","_"),ISNUMBER(SEARCH("/ ",D2854)),SUBSTITUTE(D2854,"/ ","_"),ISNUMBER(SEARCH(",",D2854)),SUBSTITUTE(D2854,",","_"),ISNUMBER(SEARCH("/",D2854)),SUBSTITUTE(D2854,"/","_"),ISNUMBER(SEARCH("",D2854)),D2854),D2854))))</f>
        <v/>
      </c>
      <c r="L2854" s="1"/>
      <c r="M2854" s="1" t="str">
        <f t="shared" si="221"/>
        <v/>
      </c>
      <c r="N2854" s="94" t="str">
        <f>IF($L2854="None","",IF(ISERROR(VLOOKUP($L2854,Info!$B$4:$B$266,1,FALSE)),"",VLOOKUP($L2854,Info!$B$4:$L$266,5,FALSE)))</f>
        <v/>
      </c>
      <c r="O2854" s="94" t="str">
        <f>IF(K2854="","",IF(AND($J$12&lt;&gt;"ABC",N2854="3"),"BAC",IF(N2854="3","ABC",IF($J$12&lt;&gt;"ABC",IF($J$10="Standard",VLOOKUP(K2854,Info!$BE$4:$BF$481,2,FALSE),VLOOKUP(K2854,Info!$BI$4:$BJ$482,2,FALSE)),IF($J$10="Standard",VLOOKUP(K2854,Info!$AG$4:$AH$2994,2,FALSE),VLOOKUP(K2854,Info!$AK$4:$AL$2997,2,FALSE))))))</f>
        <v/>
      </c>
      <c r="P2854" s="94" t="str">
        <f>IF($L2854="None","",IF(ISERROR(VLOOKUP($L2854,Info!$B$4:$B$266,1,FALSE)),"",VLOOKUP($L2854,Info!$B$4:$L$266,3,FALSE)))</f>
        <v/>
      </c>
      <c r="Q2854" s="96" t="str">
        <f>IF($L2854="None","",IF(ISERROR(VLOOKUP($L2854,Info!$B$4:$B$266,1,FALSE)),"",VLOOKUP($L2854,Info!$B$4:$L$266,4,FALSE)))</f>
        <v/>
      </c>
      <c r="R2854" s="1"/>
      <c r="S2854" s="6" t="str">
        <f t="shared" si="222"/>
        <v/>
      </c>
      <c r="T2854" s="6" t="str">
        <f>IF($L2854="None","",IF(ISERROR(VLOOKUP($L2854,Info!$B$4:$B$266,1,FALSE)),"",VLOOKUP($L2854,Info!$B$4:$L$266,11,FALSE)))</f>
        <v/>
      </c>
      <c r="U2854" s="1"/>
      <c r="V2854" s="1"/>
      <c r="W2854" s="1"/>
      <c r="X2854" s="1" t="str">
        <f>IF($L2854="None","",IF(ISERROR(VLOOKUP($L2854,Info!$B$4:$B$266,1,FALSE)),"",IF(OR(W2854="Metallic Liquid Tight",W2854="Non-Metallic Liquid Tight",W2854="LSZH",W2854="Greenfield"),VLOOKUP($L2854,Info!$B$4:$L$266,7,FALSE),"N/A")))</f>
        <v/>
      </c>
      <c r="Y2854" s="1"/>
      <c r="Z2854" s="96" t="str">
        <f>IF($L2854="None","",IF(ISERROR(VLOOKUP($L2854,Info!$B$4:$B$266,1,FALSE)),"",VLOOKUP($L2854,Info!$B$4:$L$266,9,FALSE)))</f>
        <v/>
      </c>
      <c r="AA2854" s="96" t="str">
        <f>IF($L2854="None","",IF(ISERROR(VLOOKUP($L2854,Info!$B$4:$B$266,1,FALSE)),"",VLOOKUP($L2854,Info!$B$4:$L$266,8,FALSE)))</f>
        <v/>
      </c>
      <c r="AB2854" s="96" t="str">
        <f>IF($L2854="None","",IF(ISERROR(VLOOKUP($L2854,Info!$B$4:$B$266,1,FALSE)),"",VLOOKUP($L2854,Info!$B$4:$L$266,10,FALSE)))</f>
        <v/>
      </c>
      <c r="AC2854" s="1" t="str">
        <f>IF(W2854="SO Cable","Black,White",IF(O2854="","",IF(P2854="","",IF($J$12&lt;&gt;"ABC",IF(P2854&lt;="250",VLOOKUP(O2854,Info!$AZ$4:$BB$22,3,FALSE),VLOOKUP(O2854,Info!$AZ$23:$BB$39,3,FALSE)),IF(P2854&lt;="250",VLOOKUP(O2854,Info!$AO$4:$AQ$22,3,FALSE),VLOOKUP(O2854,Info!$AO$23:$AP$39,3,FALSE))))))</f>
        <v/>
      </c>
      <c r="AD2854" s="1"/>
      <c r="AE2854" s="1" t="str">
        <f>IF($L2854="None","",IF(ISERROR(VLOOKUP($L2854,Info!$B$4:$B$266,1,FALSE)),"",VLOOKUP($L2854,Info!$B$4:$L$266,4,FALSE)))</f>
        <v/>
      </c>
      <c r="AF2854" s="1" t="str">
        <f>IF($L2854="None","",IF(ISERROR(VLOOKUP($L2854,Info!$B$4:$B$266,1,FALSE)),"",VLOOKUP($L2854,Info!$B$4:$L$266,6,FALSE)))</f>
        <v/>
      </c>
      <c r="AG2854" s="1"/>
      <c r="AH2854" s="33" t="str" cm="1">
        <f t="array" ref="AH2854">IF(AND(L2854&lt;&gt;"",O2854&lt;&gt;"",R2854:S2854&lt;&gt;"",W2854:X2854&lt;&gt;"",Z2854:AA2854&lt;&gt;"",AC2854&lt;&gt;""),"Good","Bad")</f>
        <v>Bad</v>
      </c>
      <c r="AL2854" t="str" cm="1">
        <f t="array" ref="AL2854">IF(R2854&gt;0,_xlfn.IFS(COUNTIF($L$20:L2854,"&lt;&gt;")&lt;101,1,COUNTIF($L$20:L2854,"&lt;&gt;")&lt;201,2,COUNTIF($L$20:L2854,"&lt;&gt;")&lt;301,3,COUNTIF($L$20:L2854,"&lt;&gt;")&lt;401,4,COUNTIF($L$20:L2854,"&lt;&gt;")&lt;501,5,COUNTIF($L$20:L2854,"&lt;&gt;")&lt;601,6,COUNTIF($L$20:L2854,"&lt;&gt;")&lt;701,7,COUNTIF($L$20:L2854,"&lt;&gt;")&lt;801,8,COUNTIF($L$20:L2854,"&lt;&gt;")&lt;901,9,COUNTIF($L$20:L2854,"&lt;&gt;")&lt;1001,10,COUNTIF($L$20:L2854,"&lt;&gt;")&lt;1101,11,COUNTIF($L$20:L2854,"&lt;&gt;")&lt;1201,12,COUNTIF($L$20:L2854,"&lt;&gt;")&lt;1301,13,COUNTIF($L$20:L2854,"&lt;&gt;")&lt;1401,14,COUNTIF($L$20:L2854,"&lt;&gt;")&lt;1501,15,COUNTIF($L$20:L2854,"&lt;&gt;")&lt;1601,16,COUNTIF($L$20:L2854,"&lt;&gt;")&lt;1701,17,COUNTIF($L$20:L2854,"&lt;&gt;")&lt;1801,18,COUNTIF($L$20:L2854,"&lt;&gt;")&lt;1901,19,COUNTIF($L$20:L2854,"&lt;&gt;")&lt;2001,20,COUNTIF($L$20:L2854,"&lt;&gt;")&lt;2101,21,COUNTIF($L$20:L2854,"&lt;&gt;")&lt;2201,22,COUNTIF($L$20:L2854,"&lt;&gt;")&lt;2301,23,COUNTIF($L$20:L2854,"&lt;&gt;")&lt;2401,24,COUNTIF($L$20:L2854,"&lt;&gt;")&lt;2501,25,COUNTIF($L$20:L2854,"&lt;&gt;")&lt;2601,26,COUNTIF($L$20:L2854,"&lt;&gt;")&lt;2701,27,COUNTIF($L$20:L2854,"&lt;&gt;")&lt;2801,28,COUNTIF($L$20:L2854,"&lt;&gt;")&lt;2901,29,COUNTIF($L$20:L2854,"&lt;&gt;")&lt;3001,30),"")</f>
        <v/>
      </c>
      <c r="AM2854" t="str">
        <f t="shared" si="220"/>
        <v/>
      </c>
      <c r="AN2854" t="str">
        <f t="shared" si="224"/>
        <v/>
      </c>
      <c r="AP2854" t="str">
        <f t="shared" si="223"/>
        <v/>
      </c>
      <c r="AQ2854" t="str">
        <f>IF(AO2854="","",COUNTIFS(AM2854:$AM$3019,AO2854))</f>
        <v/>
      </c>
    </row>
    <row r="2855" spans="1:43" x14ac:dyDescent="0.25">
      <c r="A2855" s="6" t="str">
        <f>IF(COUNT($A$20:A2854)&lt;&gt;$B$4,IF(A2854="","",A2854+1),"")</f>
        <v/>
      </c>
      <c r="B2855" s="3"/>
      <c r="C2855" s="3"/>
      <c r="D2855" s="122"/>
      <c r="E2855" s="3"/>
      <c r="F2855" s="3"/>
      <c r="G2855" s="3"/>
      <c r="H2855" s="3"/>
      <c r="I2855" s="120"/>
      <c r="J2855" s="3"/>
      <c r="K2855" s="95" t="str" cm="1">
        <f t="array" ref="K2855">IF(OR($J$14 = "A",$J$14 = "B",$J$14 = "C"),IF(I2855="","",IF(LEN(I2855)&gt;2,_xlfn.IFS(ISNUMBER(SEARCH("_",I2855)),I2855,ISNUMBER(SEARCH(", ",I2855)),SUBSTITUTE(I2855,", ","_"),ISNUMBER(SEARCH("/ ",I2855)),SUBSTITUTE(I2855,"/ ","_"),ISNUMBER(SEARCH(",",I2855)),SUBSTITUTE(I2855,",","_"),ISNUMBER(SEARCH("/",I2855)),SUBSTITUTE(I2855,"/","_"),ISNUMBER(SEARCH("",I2855)),I2855),I2855)),IF(OR($J$14 = "J",$J$14 = "K"),"",IF(D2855="","",IF(LEN(D2855)&gt;2,_xlfn.IFS(ISNUMBER(SEARCH("_",D2855)),D2855,ISNUMBER(SEARCH(", ",D2855)),SUBSTITUTE(D2855,", ","_"),ISNUMBER(SEARCH("/ ",D2855)),SUBSTITUTE(D2855,"/ ","_"),ISNUMBER(SEARCH(",",D2855)),SUBSTITUTE(D2855,",","_"),ISNUMBER(SEARCH("/",D2855)),SUBSTITUTE(D2855,"/","_"),ISNUMBER(SEARCH("",D2855)),D2855),D2855))))</f>
        <v/>
      </c>
      <c r="L2855" s="1"/>
      <c r="M2855" s="1" t="str">
        <f t="shared" si="221"/>
        <v/>
      </c>
      <c r="N2855" s="94" t="str">
        <f>IF($L2855="None","",IF(ISERROR(VLOOKUP($L2855,Info!$B$4:$B$266,1,FALSE)),"",VLOOKUP($L2855,Info!$B$4:$L$266,5,FALSE)))</f>
        <v/>
      </c>
      <c r="O2855" s="94" t="str">
        <f>IF(K2855="","",IF(AND($J$12&lt;&gt;"ABC",N2855="3"),"BAC",IF(N2855="3","ABC",IF($J$12&lt;&gt;"ABC",IF($J$10="Standard",VLOOKUP(K2855,Info!$BE$4:$BF$481,2,FALSE),VLOOKUP(K2855,Info!$BI$4:$BJ$482,2,FALSE)),IF($J$10="Standard",VLOOKUP(K2855,Info!$AG$4:$AH$2994,2,FALSE),VLOOKUP(K2855,Info!$AK$4:$AL$2997,2,FALSE))))))</f>
        <v/>
      </c>
      <c r="P2855" s="94" t="str">
        <f>IF($L2855="None","",IF(ISERROR(VLOOKUP($L2855,Info!$B$4:$B$266,1,FALSE)),"",VLOOKUP($L2855,Info!$B$4:$L$266,3,FALSE)))</f>
        <v/>
      </c>
      <c r="Q2855" s="96" t="str">
        <f>IF($L2855="None","",IF(ISERROR(VLOOKUP($L2855,Info!$B$4:$B$266,1,FALSE)),"",VLOOKUP($L2855,Info!$B$4:$L$266,4,FALSE)))</f>
        <v/>
      </c>
      <c r="R2855" s="1"/>
      <c r="S2855" s="6" t="str">
        <f t="shared" si="222"/>
        <v/>
      </c>
      <c r="T2855" s="6" t="str">
        <f>IF($L2855="None","",IF(ISERROR(VLOOKUP($L2855,Info!$B$4:$B$266,1,FALSE)),"",VLOOKUP($L2855,Info!$B$4:$L$266,11,FALSE)))</f>
        <v/>
      </c>
      <c r="U2855" s="1"/>
      <c r="V2855" s="1"/>
      <c r="W2855" s="1"/>
      <c r="X2855" s="1" t="str">
        <f>IF($L2855="None","",IF(ISERROR(VLOOKUP($L2855,Info!$B$4:$B$266,1,FALSE)),"",IF(OR(W2855="Metallic Liquid Tight",W2855="Non-Metallic Liquid Tight",W2855="LSZH",W2855="Greenfield"),VLOOKUP($L2855,Info!$B$4:$L$266,7,FALSE),"N/A")))</f>
        <v/>
      </c>
      <c r="Y2855" s="1"/>
      <c r="Z2855" s="96" t="str">
        <f>IF($L2855="None","",IF(ISERROR(VLOOKUP($L2855,Info!$B$4:$B$266,1,FALSE)),"",VLOOKUP($L2855,Info!$B$4:$L$266,9,FALSE)))</f>
        <v/>
      </c>
      <c r="AA2855" s="96" t="str">
        <f>IF($L2855="None","",IF(ISERROR(VLOOKUP($L2855,Info!$B$4:$B$266,1,FALSE)),"",VLOOKUP($L2855,Info!$B$4:$L$266,8,FALSE)))</f>
        <v/>
      </c>
      <c r="AB2855" s="96" t="str">
        <f>IF($L2855="None","",IF(ISERROR(VLOOKUP($L2855,Info!$B$4:$B$266,1,FALSE)),"",VLOOKUP($L2855,Info!$B$4:$L$266,10,FALSE)))</f>
        <v/>
      </c>
      <c r="AC2855" s="1" t="str">
        <f>IF(W2855="SO Cable","Black,White",IF(O2855="","",IF(P2855="","",IF($J$12&lt;&gt;"ABC",IF(P2855&lt;="250",VLOOKUP(O2855,Info!$AZ$4:$BB$22,3,FALSE),VLOOKUP(O2855,Info!$AZ$23:$BB$39,3,FALSE)),IF(P2855&lt;="250",VLOOKUP(O2855,Info!$AO$4:$AQ$22,3,FALSE),VLOOKUP(O2855,Info!$AO$23:$AP$39,3,FALSE))))))</f>
        <v/>
      </c>
      <c r="AD2855" s="1"/>
      <c r="AE2855" s="1" t="str">
        <f>IF($L2855="None","",IF(ISERROR(VLOOKUP($L2855,Info!$B$4:$B$266,1,FALSE)),"",VLOOKUP($L2855,Info!$B$4:$L$266,4,FALSE)))</f>
        <v/>
      </c>
      <c r="AF2855" s="1" t="str">
        <f>IF($L2855="None","",IF(ISERROR(VLOOKUP($L2855,Info!$B$4:$B$266,1,FALSE)),"",VLOOKUP($L2855,Info!$B$4:$L$266,6,FALSE)))</f>
        <v/>
      </c>
      <c r="AG2855" s="1"/>
      <c r="AH2855" s="33" t="str" cm="1">
        <f t="array" ref="AH2855">IF(AND(L2855&lt;&gt;"",O2855&lt;&gt;"",R2855:S2855&lt;&gt;"",W2855:X2855&lt;&gt;"",Z2855:AA2855&lt;&gt;"",AC2855&lt;&gt;""),"Good","Bad")</f>
        <v>Bad</v>
      </c>
      <c r="AL2855" t="str" cm="1">
        <f t="array" ref="AL2855">IF(R2855&gt;0,_xlfn.IFS(COUNTIF($L$20:L2855,"&lt;&gt;")&lt;101,1,COUNTIF($L$20:L2855,"&lt;&gt;")&lt;201,2,COUNTIF($L$20:L2855,"&lt;&gt;")&lt;301,3,COUNTIF($L$20:L2855,"&lt;&gt;")&lt;401,4,COUNTIF($L$20:L2855,"&lt;&gt;")&lt;501,5,COUNTIF($L$20:L2855,"&lt;&gt;")&lt;601,6,COUNTIF($L$20:L2855,"&lt;&gt;")&lt;701,7,COUNTIF($L$20:L2855,"&lt;&gt;")&lt;801,8,COUNTIF($L$20:L2855,"&lt;&gt;")&lt;901,9,COUNTIF($L$20:L2855,"&lt;&gt;")&lt;1001,10,COUNTIF($L$20:L2855,"&lt;&gt;")&lt;1101,11,COUNTIF($L$20:L2855,"&lt;&gt;")&lt;1201,12,COUNTIF($L$20:L2855,"&lt;&gt;")&lt;1301,13,COUNTIF($L$20:L2855,"&lt;&gt;")&lt;1401,14,COUNTIF($L$20:L2855,"&lt;&gt;")&lt;1501,15,COUNTIF($L$20:L2855,"&lt;&gt;")&lt;1601,16,COUNTIF($L$20:L2855,"&lt;&gt;")&lt;1701,17,COUNTIF($L$20:L2855,"&lt;&gt;")&lt;1801,18,COUNTIF($L$20:L2855,"&lt;&gt;")&lt;1901,19,COUNTIF($L$20:L2855,"&lt;&gt;")&lt;2001,20,COUNTIF($L$20:L2855,"&lt;&gt;")&lt;2101,21,COUNTIF($L$20:L2855,"&lt;&gt;")&lt;2201,22,COUNTIF($L$20:L2855,"&lt;&gt;")&lt;2301,23,COUNTIF($L$20:L2855,"&lt;&gt;")&lt;2401,24,COUNTIF($L$20:L2855,"&lt;&gt;")&lt;2501,25,COUNTIF($L$20:L2855,"&lt;&gt;")&lt;2601,26,COUNTIF($L$20:L2855,"&lt;&gt;")&lt;2701,27,COUNTIF($L$20:L2855,"&lt;&gt;")&lt;2801,28,COUNTIF($L$20:L2855,"&lt;&gt;")&lt;2901,29,COUNTIF($L$20:L2855,"&lt;&gt;")&lt;3001,30),"")</f>
        <v/>
      </c>
      <c r="AM2855" t="str">
        <f t="shared" si="220"/>
        <v/>
      </c>
      <c r="AN2855" t="str">
        <f t="shared" si="224"/>
        <v/>
      </c>
      <c r="AP2855" t="str">
        <f t="shared" si="223"/>
        <v/>
      </c>
      <c r="AQ2855" t="str">
        <f>IF(AO2855="","",COUNTIFS(AM2855:$AM$3019,AO2855))</f>
        <v/>
      </c>
    </row>
    <row r="2856" spans="1:43" x14ac:dyDescent="0.25">
      <c r="A2856" s="6" t="str">
        <f>IF(COUNT($A$20:A2855)&lt;&gt;$B$4,IF(A2855="","",A2855+1),"")</f>
        <v/>
      </c>
      <c r="B2856" s="3"/>
      <c r="C2856" s="3"/>
      <c r="D2856" s="122"/>
      <c r="E2856" s="3"/>
      <c r="F2856" s="3"/>
      <c r="G2856" s="3"/>
      <c r="H2856" s="3"/>
      <c r="I2856" s="120"/>
      <c r="J2856" s="3"/>
      <c r="K2856" s="95" t="str" cm="1">
        <f t="array" ref="K2856">IF(OR($J$14 = "A",$J$14 = "B",$J$14 = "C"),IF(I2856="","",IF(LEN(I2856)&gt;2,_xlfn.IFS(ISNUMBER(SEARCH("_",I2856)),I2856,ISNUMBER(SEARCH(", ",I2856)),SUBSTITUTE(I2856,", ","_"),ISNUMBER(SEARCH("/ ",I2856)),SUBSTITUTE(I2856,"/ ","_"),ISNUMBER(SEARCH(",",I2856)),SUBSTITUTE(I2856,",","_"),ISNUMBER(SEARCH("/",I2856)),SUBSTITUTE(I2856,"/","_"),ISNUMBER(SEARCH("",I2856)),I2856),I2856)),IF(OR($J$14 = "J",$J$14 = "K"),"",IF(D2856="","",IF(LEN(D2856)&gt;2,_xlfn.IFS(ISNUMBER(SEARCH("_",D2856)),D2856,ISNUMBER(SEARCH(", ",D2856)),SUBSTITUTE(D2856,", ","_"),ISNUMBER(SEARCH("/ ",D2856)),SUBSTITUTE(D2856,"/ ","_"),ISNUMBER(SEARCH(",",D2856)),SUBSTITUTE(D2856,",","_"),ISNUMBER(SEARCH("/",D2856)),SUBSTITUTE(D2856,"/","_"),ISNUMBER(SEARCH("",D2856)),D2856),D2856))))</f>
        <v/>
      </c>
      <c r="L2856" s="1"/>
      <c r="M2856" s="1" t="str">
        <f t="shared" si="221"/>
        <v/>
      </c>
      <c r="N2856" s="94" t="str">
        <f>IF($L2856="None","",IF(ISERROR(VLOOKUP($L2856,Info!$B$4:$B$266,1,FALSE)),"",VLOOKUP($L2856,Info!$B$4:$L$266,5,FALSE)))</f>
        <v/>
      </c>
      <c r="O2856" s="94" t="str">
        <f>IF(K2856="","",IF(AND($J$12&lt;&gt;"ABC",N2856="3"),"BAC",IF(N2856="3","ABC",IF($J$12&lt;&gt;"ABC",IF($J$10="Standard",VLOOKUP(K2856,Info!$BE$4:$BF$481,2,FALSE),VLOOKUP(K2856,Info!$BI$4:$BJ$482,2,FALSE)),IF($J$10="Standard",VLOOKUP(K2856,Info!$AG$4:$AH$2994,2,FALSE),VLOOKUP(K2856,Info!$AK$4:$AL$2997,2,FALSE))))))</f>
        <v/>
      </c>
      <c r="P2856" s="94" t="str">
        <f>IF($L2856="None","",IF(ISERROR(VLOOKUP($L2856,Info!$B$4:$B$266,1,FALSE)),"",VLOOKUP($L2856,Info!$B$4:$L$266,3,FALSE)))</f>
        <v/>
      </c>
      <c r="Q2856" s="96" t="str">
        <f>IF($L2856="None","",IF(ISERROR(VLOOKUP($L2856,Info!$B$4:$B$266,1,FALSE)),"",VLOOKUP($L2856,Info!$B$4:$L$266,4,FALSE)))</f>
        <v/>
      </c>
      <c r="R2856" s="1"/>
      <c r="S2856" s="6" t="str">
        <f t="shared" si="222"/>
        <v/>
      </c>
      <c r="T2856" s="6" t="str">
        <f>IF($L2856="None","",IF(ISERROR(VLOOKUP($L2856,Info!$B$4:$B$266,1,FALSE)),"",VLOOKUP($L2856,Info!$B$4:$L$266,11,FALSE)))</f>
        <v/>
      </c>
      <c r="U2856" s="1"/>
      <c r="V2856" s="1"/>
      <c r="W2856" s="1"/>
      <c r="X2856" s="1" t="str">
        <f>IF($L2856="None","",IF(ISERROR(VLOOKUP($L2856,Info!$B$4:$B$266,1,FALSE)),"",IF(OR(W2856="Metallic Liquid Tight",W2856="Non-Metallic Liquid Tight",W2856="LSZH",W2856="Greenfield"),VLOOKUP($L2856,Info!$B$4:$L$266,7,FALSE),"N/A")))</f>
        <v/>
      </c>
      <c r="Y2856" s="1"/>
      <c r="Z2856" s="96" t="str">
        <f>IF($L2856="None","",IF(ISERROR(VLOOKUP($L2856,Info!$B$4:$B$266,1,FALSE)),"",VLOOKUP($L2856,Info!$B$4:$L$266,9,FALSE)))</f>
        <v/>
      </c>
      <c r="AA2856" s="96" t="str">
        <f>IF($L2856="None","",IF(ISERROR(VLOOKUP($L2856,Info!$B$4:$B$266,1,FALSE)),"",VLOOKUP($L2856,Info!$B$4:$L$266,8,FALSE)))</f>
        <v/>
      </c>
      <c r="AB2856" s="96" t="str">
        <f>IF($L2856="None","",IF(ISERROR(VLOOKUP($L2856,Info!$B$4:$B$266,1,FALSE)),"",VLOOKUP($L2856,Info!$B$4:$L$266,10,FALSE)))</f>
        <v/>
      </c>
      <c r="AC2856" s="1" t="str">
        <f>IF(W2856="SO Cable","Black,White",IF(O2856="","",IF(P2856="","",IF($J$12&lt;&gt;"ABC",IF(P2856&lt;="250",VLOOKUP(O2856,Info!$AZ$4:$BB$22,3,FALSE),VLOOKUP(O2856,Info!$AZ$23:$BB$39,3,FALSE)),IF(P2856&lt;="250",VLOOKUP(O2856,Info!$AO$4:$AQ$22,3,FALSE),VLOOKUP(O2856,Info!$AO$23:$AP$39,3,FALSE))))))</f>
        <v/>
      </c>
      <c r="AD2856" s="1"/>
      <c r="AE2856" s="1" t="str">
        <f>IF($L2856="None","",IF(ISERROR(VLOOKUP($L2856,Info!$B$4:$B$266,1,FALSE)),"",VLOOKUP($L2856,Info!$B$4:$L$266,4,FALSE)))</f>
        <v/>
      </c>
      <c r="AF2856" s="1" t="str">
        <f>IF($L2856="None","",IF(ISERROR(VLOOKUP($L2856,Info!$B$4:$B$266,1,FALSE)),"",VLOOKUP($L2856,Info!$B$4:$L$266,6,FALSE)))</f>
        <v/>
      </c>
      <c r="AG2856" s="1"/>
      <c r="AH2856" s="33" t="str" cm="1">
        <f t="array" ref="AH2856">IF(AND(L2856&lt;&gt;"",O2856&lt;&gt;"",R2856:S2856&lt;&gt;"",W2856:X2856&lt;&gt;"",Z2856:AA2856&lt;&gt;"",AC2856&lt;&gt;""),"Good","Bad")</f>
        <v>Bad</v>
      </c>
      <c r="AL2856" t="str" cm="1">
        <f t="array" ref="AL2856">IF(R2856&gt;0,_xlfn.IFS(COUNTIF($L$20:L2856,"&lt;&gt;")&lt;101,1,COUNTIF($L$20:L2856,"&lt;&gt;")&lt;201,2,COUNTIF($L$20:L2856,"&lt;&gt;")&lt;301,3,COUNTIF($L$20:L2856,"&lt;&gt;")&lt;401,4,COUNTIF($L$20:L2856,"&lt;&gt;")&lt;501,5,COUNTIF($L$20:L2856,"&lt;&gt;")&lt;601,6,COUNTIF($L$20:L2856,"&lt;&gt;")&lt;701,7,COUNTIF($L$20:L2856,"&lt;&gt;")&lt;801,8,COUNTIF($L$20:L2856,"&lt;&gt;")&lt;901,9,COUNTIF($L$20:L2856,"&lt;&gt;")&lt;1001,10,COUNTIF($L$20:L2856,"&lt;&gt;")&lt;1101,11,COUNTIF($L$20:L2856,"&lt;&gt;")&lt;1201,12,COUNTIF($L$20:L2856,"&lt;&gt;")&lt;1301,13,COUNTIF($L$20:L2856,"&lt;&gt;")&lt;1401,14,COUNTIF($L$20:L2856,"&lt;&gt;")&lt;1501,15,COUNTIF($L$20:L2856,"&lt;&gt;")&lt;1601,16,COUNTIF($L$20:L2856,"&lt;&gt;")&lt;1701,17,COUNTIF($L$20:L2856,"&lt;&gt;")&lt;1801,18,COUNTIF($L$20:L2856,"&lt;&gt;")&lt;1901,19,COUNTIF($L$20:L2856,"&lt;&gt;")&lt;2001,20,COUNTIF($L$20:L2856,"&lt;&gt;")&lt;2101,21,COUNTIF($L$20:L2856,"&lt;&gt;")&lt;2201,22,COUNTIF($L$20:L2856,"&lt;&gt;")&lt;2301,23,COUNTIF($L$20:L2856,"&lt;&gt;")&lt;2401,24,COUNTIF($L$20:L2856,"&lt;&gt;")&lt;2501,25,COUNTIF($L$20:L2856,"&lt;&gt;")&lt;2601,26,COUNTIF($L$20:L2856,"&lt;&gt;")&lt;2701,27,COUNTIF($L$20:L2856,"&lt;&gt;")&lt;2801,28,COUNTIF($L$20:L2856,"&lt;&gt;")&lt;2901,29,COUNTIF($L$20:L2856,"&lt;&gt;")&lt;3001,30),"")</f>
        <v/>
      </c>
      <c r="AM2856" t="str">
        <f t="shared" si="220"/>
        <v/>
      </c>
      <c r="AN2856" t="str">
        <f t="shared" si="224"/>
        <v/>
      </c>
      <c r="AP2856" t="str">
        <f t="shared" si="223"/>
        <v/>
      </c>
      <c r="AQ2856" t="str">
        <f>IF(AO2856="","",COUNTIFS(AM2856:$AM$3019,AO2856))</f>
        <v/>
      </c>
    </row>
    <row r="2857" spans="1:43" x14ac:dyDescent="0.25">
      <c r="A2857" s="6" t="str">
        <f>IF(COUNT($A$20:A2856)&lt;&gt;$B$4,IF(A2856="","",A2856+1),"")</f>
        <v/>
      </c>
      <c r="B2857" s="3"/>
      <c r="C2857" s="3"/>
      <c r="D2857" s="122"/>
      <c r="E2857" s="3"/>
      <c r="F2857" s="3"/>
      <c r="G2857" s="3"/>
      <c r="H2857" s="3"/>
      <c r="I2857" s="120"/>
      <c r="J2857" s="3"/>
      <c r="K2857" s="95" t="str" cm="1">
        <f t="array" ref="K2857">IF(OR($J$14 = "A",$J$14 = "B",$J$14 = "C"),IF(I2857="","",IF(LEN(I2857)&gt;2,_xlfn.IFS(ISNUMBER(SEARCH("_",I2857)),I2857,ISNUMBER(SEARCH(", ",I2857)),SUBSTITUTE(I2857,", ","_"),ISNUMBER(SEARCH("/ ",I2857)),SUBSTITUTE(I2857,"/ ","_"),ISNUMBER(SEARCH(",",I2857)),SUBSTITUTE(I2857,",","_"),ISNUMBER(SEARCH("/",I2857)),SUBSTITUTE(I2857,"/","_"),ISNUMBER(SEARCH("",I2857)),I2857),I2857)),IF(OR($J$14 = "J",$J$14 = "K"),"",IF(D2857="","",IF(LEN(D2857)&gt;2,_xlfn.IFS(ISNUMBER(SEARCH("_",D2857)),D2857,ISNUMBER(SEARCH(", ",D2857)),SUBSTITUTE(D2857,", ","_"),ISNUMBER(SEARCH("/ ",D2857)),SUBSTITUTE(D2857,"/ ","_"),ISNUMBER(SEARCH(",",D2857)),SUBSTITUTE(D2857,",","_"),ISNUMBER(SEARCH("/",D2857)),SUBSTITUTE(D2857,"/","_"),ISNUMBER(SEARCH("",D2857)),D2857),D2857))))</f>
        <v/>
      </c>
      <c r="L2857" s="1"/>
      <c r="M2857" s="1" t="str">
        <f t="shared" si="221"/>
        <v/>
      </c>
      <c r="N2857" s="94" t="str">
        <f>IF($L2857="None","",IF(ISERROR(VLOOKUP($L2857,Info!$B$4:$B$266,1,FALSE)),"",VLOOKUP($L2857,Info!$B$4:$L$266,5,FALSE)))</f>
        <v/>
      </c>
      <c r="O2857" s="94" t="str">
        <f>IF(K2857="","",IF(AND($J$12&lt;&gt;"ABC",N2857="3"),"BAC",IF(N2857="3","ABC",IF($J$12&lt;&gt;"ABC",IF($J$10="Standard",VLOOKUP(K2857,Info!$BE$4:$BF$481,2,FALSE),VLOOKUP(K2857,Info!$BI$4:$BJ$482,2,FALSE)),IF($J$10="Standard",VLOOKUP(K2857,Info!$AG$4:$AH$2994,2,FALSE),VLOOKUP(K2857,Info!$AK$4:$AL$2997,2,FALSE))))))</f>
        <v/>
      </c>
      <c r="P2857" s="94" t="str">
        <f>IF($L2857="None","",IF(ISERROR(VLOOKUP($L2857,Info!$B$4:$B$266,1,FALSE)),"",VLOOKUP($L2857,Info!$B$4:$L$266,3,FALSE)))</f>
        <v/>
      </c>
      <c r="Q2857" s="96" t="str">
        <f>IF($L2857="None","",IF(ISERROR(VLOOKUP($L2857,Info!$B$4:$B$266,1,FALSE)),"",VLOOKUP($L2857,Info!$B$4:$L$266,4,FALSE)))</f>
        <v/>
      </c>
      <c r="R2857" s="1"/>
      <c r="S2857" s="6" t="str">
        <f t="shared" si="222"/>
        <v/>
      </c>
      <c r="T2857" s="6" t="str">
        <f>IF($L2857="None","",IF(ISERROR(VLOOKUP($L2857,Info!$B$4:$B$266,1,FALSE)),"",VLOOKUP($L2857,Info!$B$4:$L$266,11,FALSE)))</f>
        <v/>
      </c>
      <c r="U2857" s="1"/>
      <c r="V2857" s="1"/>
      <c r="W2857" s="1"/>
      <c r="X2857" s="1" t="str">
        <f>IF($L2857="None","",IF(ISERROR(VLOOKUP($L2857,Info!$B$4:$B$266,1,FALSE)),"",IF(OR(W2857="Metallic Liquid Tight",W2857="Non-Metallic Liquid Tight",W2857="LSZH",W2857="Greenfield"),VLOOKUP($L2857,Info!$B$4:$L$266,7,FALSE),"N/A")))</f>
        <v/>
      </c>
      <c r="Y2857" s="1"/>
      <c r="Z2857" s="96" t="str">
        <f>IF($L2857="None","",IF(ISERROR(VLOOKUP($L2857,Info!$B$4:$B$266,1,FALSE)),"",VLOOKUP($L2857,Info!$B$4:$L$266,9,FALSE)))</f>
        <v/>
      </c>
      <c r="AA2857" s="96" t="str">
        <f>IF($L2857="None","",IF(ISERROR(VLOOKUP($L2857,Info!$B$4:$B$266,1,FALSE)),"",VLOOKUP($L2857,Info!$B$4:$L$266,8,FALSE)))</f>
        <v/>
      </c>
      <c r="AB2857" s="96" t="str">
        <f>IF($L2857="None","",IF(ISERROR(VLOOKUP($L2857,Info!$B$4:$B$266,1,FALSE)),"",VLOOKUP($L2857,Info!$B$4:$L$266,10,FALSE)))</f>
        <v/>
      </c>
      <c r="AC2857" s="1" t="str">
        <f>IF(W2857="SO Cable","Black,White",IF(O2857="","",IF(P2857="","",IF($J$12&lt;&gt;"ABC",IF(P2857&lt;="250",VLOOKUP(O2857,Info!$AZ$4:$BB$22,3,FALSE),VLOOKUP(O2857,Info!$AZ$23:$BB$39,3,FALSE)),IF(P2857&lt;="250",VLOOKUP(O2857,Info!$AO$4:$AQ$22,3,FALSE),VLOOKUP(O2857,Info!$AO$23:$AP$39,3,FALSE))))))</f>
        <v/>
      </c>
      <c r="AD2857" s="1"/>
      <c r="AE2857" s="1" t="str">
        <f>IF($L2857="None","",IF(ISERROR(VLOOKUP($L2857,Info!$B$4:$B$266,1,FALSE)),"",VLOOKUP($L2857,Info!$B$4:$L$266,4,FALSE)))</f>
        <v/>
      </c>
      <c r="AF2857" s="1" t="str">
        <f>IF($L2857="None","",IF(ISERROR(VLOOKUP($L2857,Info!$B$4:$B$266,1,FALSE)),"",VLOOKUP($L2857,Info!$B$4:$L$266,6,FALSE)))</f>
        <v/>
      </c>
      <c r="AG2857" s="1"/>
      <c r="AH2857" s="33" t="str" cm="1">
        <f t="array" ref="AH2857">IF(AND(L2857&lt;&gt;"",O2857&lt;&gt;"",R2857:S2857&lt;&gt;"",W2857:X2857&lt;&gt;"",Z2857:AA2857&lt;&gt;"",AC2857&lt;&gt;""),"Good","Bad")</f>
        <v>Bad</v>
      </c>
      <c r="AL2857" t="str" cm="1">
        <f t="array" ref="AL2857">IF(R2857&gt;0,_xlfn.IFS(COUNTIF($L$20:L2857,"&lt;&gt;")&lt;101,1,COUNTIF($L$20:L2857,"&lt;&gt;")&lt;201,2,COUNTIF($L$20:L2857,"&lt;&gt;")&lt;301,3,COUNTIF($L$20:L2857,"&lt;&gt;")&lt;401,4,COUNTIF($L$20:L2857,"&lt;&gt;")&lt;501,5,COUNTIF($L$20:L2857,"&lt;&gt;")&lt;601,6,COUNTIF($L$20:L2857,"&lt;&gt;")&lt;701,7,COUNTIF($L$20:L2857,"&lt;&gt;")&lt;801,8,COUNTIF($L$20:L2857,"&lt;&gt;")&lt;901,9,COUNTIF($L$20:L2857,"&lt;&gt;")&lt;1001,10,COUNTIF($L$20:L2857,"&lt;&gt;")&lt;1101,11,COUNTIF($L$20:L2857,"&lt;&gt;")&lt;1201,12,COUNTIF($L$20:L2857,"&lt;&gt;")&lt;1301,13,COUNTIF($L$20:L2857,"&lt;&gt;")&lt;1401,14,COUNTIF($L$20:L2857,"&lt;&gt;")&lt;1501,15,COUNTIF($L$20:L2857,"&lt;&gt;")&lt;1601,16,COUNTIF($L$20:L2857,"&lt;&gt;")&lt;1701,17,COUNTIF($L$20:L2857,"&lt;&gt;")&lt;1801,18,COUNTIF($L$20:L2857,"&lt;&gt;")&lt;1901,19,COUNTIF($L$20:L2857,"&lt;&gt;")&lt;2001,20,COUNTIF($L$20:L2857,"&lt;&gt;")&lt;2101,21,COUNTIF($L$20:L2857,"&lt;&gt;")&lt;2201,22,COUNTIF($L$20:L2857,"&lt;&gt;")&lt;2301,23,COUNTIF($L$20:L2857,"&lt;&gt;")&lt;2401,24,COUNTIF($L$20:L2857,"&lt;&gt;")&lt;2501,25,COUNTIF($L$20:L2857,"&lt;&gt;")&lt;2601,26,COUNTIF($L$20:L2857,"&lt;&gt;")&lt;2701,27,COUNTIF($L$20:L2857,"&lt;&gt;")&lt;2801,28,COUNTIF($L$20:L2857,"&lt;&gt;")&lt;2901,29,COUNTIF($L$20:L2857,"&lt;&gt;")&lt;3001,30),"")</f>
        <v/>
      </c>
      <c r="AM2857" t="str">
        <f t="shared" si="220"/>
        <v/>
      </c>
      <c r="AN2857" t="str">
        <f t="shared" si="224"/>
        <v/>
      </c>
      <c r="AP2857" t="str">
        <f t="shared" si="223"/>
        <v/>
      </c>
      <c r="AQ2857" t="str">
        <f>IF(AO2857="","",COUNTIFS(AM2857:$AM$3019,AO2857))</f>
        <v/>
      </c>
    </row>
    <row r="2858" spans="1:43" x14ac:dyDescent="0.25">
      <c r="A2858" s="6" t="str">
        <f>IF(COUNT($A$20:A2857)&lt;&gt;$B$4,IF(A2857="","",A2857+1),"")</f>
        <v/>
      </c>
      <c r="B2858" s="3"/>
      <c r="C2858" s="3"/>
      <c r="D2858" s="122"/>
      <c r="E2858" s="3"/>
      <c r="F2858" s="3"/>
      <c r="G2858" s="3"/>
      <c r="H2858" s="3"/>
      <c r="I2858" s="120"/>
      <c r="J2858" s="3"/>
      <c r="K2858" s="95" t="str" cm="1">
        <f t="array" ref="K2858">IF(OR($J$14 = "A",$J$14 = "B",$J$14 = "C"),IF(I2858="","",IF(LEN(I2858)&gt;2,_xlfn.IFS(ISNUMBER(SEARCH("_",I2858)),I2858,ISNUMBER(SEARCH(", ",I2858)),SUBSTITUTE(I2858,", ","_"),ISNUMBER(SEARCH("/ ",I2858)),SUBSTITUTE(I2858,"/ ","_"),ISNUMBER(SEARCH(",",I2858)),SUBSTITUTE(I2858,",","_"),ISNUMBER(SEARCH("/",I2858)),SUBSTITUTE(I2858,"/","_"),ISNUMBER(SEARCH("",I2858)),I2858),I2858)),IF(OR($J$14 = "J",$J$14 = "K"),"",IF(D2858="","",IF(LEN(D2858)&gt;2,_xlfn.IFS(ISNUMBER(SEARCH("_",D2858)),D2858,ISNUMBER(SEARCH(", ",D2858)),SUBSTITUTE(D2858,", ","_"),ISNUMBER(SEARCH("/ ",D2858)),SUBSTITUTE(D2858,"/ ","_"),ISNUMBER(SEARCH(",",D2858)),SUBSTITUTE(D2858,",","_"),ISNUMBER(SEARCH("/",D2858)),SUBSTITUTE(D2858,"/","_"),ISNUMBER(SEARCH("",D2858)),D2858),D2858))))</f>
        <v/>
      </c>
      <c r="L2858" s="1"/>
      <c r="M2858" s="1" t="str">
        <f t="shared" si="221"/>
        <v/>
      </c>
      <c r="N2858" s="94" t="str">
        <f>IF($L2858="None","",IF(ISERROR(VLOOKUP($L2858,Info!$B$4:$B$266,1,FALSE)),"",VLOOKUP($L2858,Info!$B$4:$L$266,5,FALSE)))</f>
        <v/>
      </c>
      <c r="O2858" s="94" t="str">
        <f>IF(K2858="","",IF(AND($J$12&lt;&gt;"ABC",N2858="3"),"BAC",IF(N2858="3","ABC",IF($J$12&lt;&gt;"ABC",IF($J$10="Standard",VLOOKUP(K2858,Info!$BE$4:$BF$481,2,FALSE),VLOOKUP(K2858,Info!$BI$4:$BJ$482,2,FALSE)),IF($J$10="Standard",VLOOKUP(K2858,Info!$AG$4:$AH$2994,2,FALSE),VLOOKUP(K2858,Info!$AK$4:$AL$2997,2,FALSE))))))</f>
        <v/>
      </c>
      <c r="P2858" s="94" t="str">
        <f>IF($L2858="None","",IF(ISERROR(VLOOKUP($L2858,Info!$B$4:$B$266,1,FALSE)),"",VLOOKUP($L2858,Info!$B$4:$L$266,3,FALSE)))</f>
        <v/>
      </c>
      <c r="Q2858" s="96" t="str">
        <f>IF($L2858="None","",IF(ISERROR(VLOOKUP($L2858,Info!$B$4:$B$266,1,FALSE)),"",VLOOKUP($L2858,Info!$B$4:$L$266,4,FALSE)))</f>
        <v/>
      </c>
      <c r="R2858" s="1"/>
      <c r="S2858" s="6" t="str">
        <f t="shared" si="222"/>
        <v/>
      </c>
      <c r="T2858" s="6" t="str">
        <f>IF($L2858="None","",IF(ISERROR(VLOOKUP($L2858,Info!$B$4:$B$266,1,FALSE)),"",VLOOKUP($L2858,Info!$B$4:$L$266,11,FALSE)))</f>
        <v/>
      </c>
      <c r="U2858" s="1"/>
      <c r="V2858" s="1"/>
      <c r="W2858" s="1"/>
      <c r="X2858" s="1" t="str">
        <f>IF($L2858="None","",IF(ISERROR(VLOOKUP($L2858,Info!$B$4:$B$266,1,FALSE)),"",IF(OR(W2858="Metallic Liquid Tight",W2858="Non-Metallic Liquid Tight",W2858="LSZH",W2858="Greenfield"),VLOOKUP($L2858,Info!$B$4:$L$266,7,FALSE),"N/A")))</f>
        <v/>
      </c>
      <c r="Y2858" s="1"/>
      <c r="Z2858" s="96" t="str">
        <f>IF($L2858="None","",IF(ISERROR(VLOOKUP($L2858,Info!$B$4:$B$266,1,FALSE)),"",VLOOKUP($L2858,Info!$B$4:$L$266,9,FALSE)))</f>
        <v/>
      </c>
      <c r="AA2858" s="96" t="str">
        <f>IF($L2858="None","",IF(ISERROR(VLOOKUP($L2858,Info!$B$4:$B$266,1,FALSE)),"",VLOOKUP($L2858,Info!$B$4:$L$266,8,FALSE)))</f>
        <v/>
      </c>
      <c r="AB2858" s="96" t="str">
        <f>IF($L2858="None","",IF(ISERROR(VLOOKUP($L2858,Info!$B$4:$B$266,1,FALSE)),"",VLOOKUP($L2858,Info!$B$4:$L$266,10,FALSE)))</f>
        <v/>
      </c>
      <c r="AC2858" s="1" t="str">
        <f>IF(W2858="SO Cable","Black,White",IF(O2858="","",IF(P2858="","",IF($J$12&lt;&gt;"ABC",IF(P2858&lt;="250",VLOOKUP(O2858,Info!$AZ$4:$BB$22,3,FALSE),VLOOKUP(O2858,Info!$AZ$23:$BB$39,3,FALSE)),IF(P2858&lt;="250",VLOOKUP(O2858,Info!$AO$4:$AQ$22,3,FALSE),VLOOKUP(O2858,Info!$AO$23:$AP$39,3,FALSE))))))</f>
        <v/>
      </c>
      <c r="AD2858" s="1"/>
      <c r="AE2858" s="1" t="str">
        <f>IF($L2858="None","",IF(ISERROR(VLOOKUP($L2858,Info!$B$4:$B$266,1,FALSE)),"",VLOOKUP($L2858,Info!$B$4:$L$266,4,FALSE)))</f>
        <v/>
      </c>
      <c r="AF2858" s="1" t="str">
        <f>IF($L2858="None","",IF(ISERROR(VLOOKUP($L2858,Info!$B$4:$B$266,1,FALSE)),"",VLOOKUP($L2858,Info!$B$4:$L$266,6,FALSE)))</f>
        <v/>
      </c>
      <c r="AG2858" s="1"/>
      <c r="AH2858" s="33" t="str" cm="1">
        <f t="array" ref="AH2858">IF(AND(L2858&lt;&gt;"",O2858&lt;&gt;"",R2858:S2858&lt;&gt;"",W2858:X2858&lt;&gt;"",Z2858:AA2858&lt;&gt;"",AC2858&lt;&gt;""),"Good","Bad")</f>
        <v>Bad</v>
      </c>
      <c r="AL2858" t="str" cm="1">
        <f t="array" ref="AL2858">IF(R2858&gt;0,_xlfn.IFS(COUNTIF($L$20:L2858,"&lt;&gt;")&lt;101,1,COUNTIF($L$20:L2858,"&lt;&gt;")&lt;201,2,COUNTIF($L$20:L2858,"&lt;&gt;")&lt;301,3,COUNTIF($L$20:L2858,"&lt;&gt;")&lt;401,4,COUNTIF($L$20:L2858,"&lt;&gt;")&lt;501,5,COUNTIF($L$20:L2858,"&lt;&gt;")&lt;601,6,COUNTIF($L$20:L2858,"&lt;&gt;")&lt;701,7,COUNTIF($L$20:L2858,"&lt;&gt;")&lt;801,8,COUNTIF($L$20:L2858,"&lt;&gt;")&lt;901,9,COUNTIF($L$20:L2858,"&lt;&gt;")&lt;1001,10,COUNTIF($L$20:L2858,"&lt;&gt;")&lt;1101,11,COUNTIF($L$20:L2858,"&lt;&gt;")&lt;1201,12,COUNTIF($L$20:L2858,"&lt;&gt;")&lt;1301,13,COUNTIF($L$20:L2858,"&lt;&gt;")&lt;1401,14,COUNTIF($L$20:L2858,"&lt;&gt;")&lt;1501,15,COUNTIF($L$20:L2858,"&lt;&gt;")&lt;1601,16,COUNTIF($L$20:L2858,"&lt;&gt;")&lt;1701,17,COUNTIF($L$20:L2858,"&lt;&gt;")&lt;1801,18,COUNTIF($L$20:L2858,"&lt;&gt;")&lt;1901,19,COUNTIF($L$20:L2858,"&lt;&gt;")&lt;2001,20,COUNTIF($L$20:L2858,"&lt;&gt;")&lt;2101,21,COUNTIF($L$20:L2858,"&lt;&gt;")&lt;2201,22,COUNTIF($L$20:L2858,"&lt;&gt;")&lt;2301,23,COUNTIF($L$20:L2858,"&lt;&gt;")&lt;2401,24,COUNTIF($L$20:L2858,"&lt;&gt;")&lt;2501,25,COUNTIF($L$20:L2858,"&lt;&gt;")&lt;2601,26,COUNTIF($L$20:L2858,"&lt;&gt;")&lt;2701,27,COUNTIF($L$20:L2858,"&lt;&gt;")&lt;2801,28,COUNTIF($L$20:L2858,"&lt;&gt;")&lt;2901,29,COUNTIF($L$20:L2858,"&lt;&gt;")&lt;3001,30),"")</f>
        <v/>
      </c>
      <c r="AM2858" t="str">
        <f t="shared" si="220"/>
        <v/>
      </c>
      <c r="AN2858" t="str">
        <f t="shared" si="224"/>
        <v/>
      </c>
      <c r="AP2858" t="str">
        <f t="shared" si="223"/>
        <v/>
      </c>
      <c r="AQ2858" t="str">
        <f>IF(AO2858="","",COUNTIFS(AM2858:$AM$3019,AO2858))</f>
        <v/>
      </c>
    </row>
    <row r="2859" spans="1:43" x14ac:dyDescent="0.25">
      <c r="A2859" s="6" t="str">
        <f>IF(COUNT($A$20:A2858)&lt;&gt;$B$4,IF(A2858="","",A2858+1),"")</f>
        <v/>
      </c>
      <c r="B2859" s="3"/>
      <c r="C2859" s="3"/>
      <c r="D2859" s="122"/>
      <c r="E2859" s="3"/>
      <c r="F2859" s="3"/>
      <c r="G2859" s="3"/>
      <c r="H2859" s="3"/>
      <c r="I2859" s="120"/>
      <c r="J2859" s="3"/>
      <c r="K2859" s="95" t="str" cm="1">
        <f t="array" ref="K2859">IF(OR($J$14 = "A",$J$14 = "B",$J$14 = "C"),IF(I2859="","",IF(LEN(I2859)&gt;2,_xlfn.IFS(ISNUMBER(SEARCH("_",I2859)),I2859,ISNUMBER(SEARCH(", ",I2859)),SUBSTITUTE(I2859,", ","_"),ISNUMBER(SEARCH("/ ",I2859)),SUBSTITUTE(I2859,"/ ","_"),ISNUMBER(SEARCH(",",I2859)),SUBSTITUTE(I2859,",","_"),ISNUMBER(SEARCH("/",I2859)),SUBSTITUTE(I2859,"/","_"),ISNUMBER(SEARCH("",I2859)),I2859),I2859)),IF(OR($J$14 = "J",$J$14 = "K"),"",IF(D2859="","",IF(LEN(D2859)&gt;2,_xlfn.IFS(ISNUMBER(SEARCH("_",D2859)),D2859,ISNUMBER(SEARCH(", ",D2859)),SUBSTITUTE(D2859,", ","_"),ISNUMBER(SEARCH("/ ",D2859)),SUBSTITUTE(D2859,"/ ","_"),ISNUMBER(SEARCH(",",D2859)),SUBSTITUTE(D2859,",","_"),ISNUMBER(SEARCH("/",D2859)),SUBSTITUTE(D2859,"/","_"),ISNUMBER(SEARCH("",D2859)),D2859),D2859))))</f>
        <v/>
      </c>
      <c r="L2859" s="1"/>
      <c r="M2859" s="1" t="str">
        <f t="shared" si="221"/>
        <v/>
      </c>
      <c r="N2859" s="94" t="str">
        <f>IF($L2859="None","",IF(ISERROR(VLOOKUP($L2859,Info!$B$4:$B$266,1,FALSE)),"",VLOOKUP($L2859,Info!$B$4:$L$266,5,FALSE)))</f>
        <v/>
      </c>
      <c r="O2859" s="94" t="str">
        <f>IF(K2859="","",IF(AND($J$12&lt;&gt;"ABC",N2859="3"),"BAC",IF(N2859="3","ABC",IF($J$12&lt;&gt;"ABC",IF($J$10="Standard",VLOOKUP(K2859,Info!$BE$4:$BF$481,2,FALSE),VLOOKUP(K2859,Info!$BI$4:$BJ$482,2,FALSE)),IF($J$10="Standard",VLOOKUP(K2859,Info!$AG$4:$AH$2994,2,FALSE),VLOOKUP(K2859,Info!$AK$4:$AL$2997,2,FALSE))))))</f>
        <v/>
      </c>
      <c r="P2859" s="94" t="str">
        <f>IF($L2859="None","",IF(ISERROR(VLOOKUP($L2859,Info!$B$4:$B$266,1,FALSE)),"",VLOOKUP($L2859,Info!$B$4:$L$266,3,FALSE)))</f>
        <v/>
      </c>
      <c r="Q2859" s="96" t="str">
        <f>IF($L2859="None","",IF(ISERROR(VLOOKUP($L2859,Info!$B$4:$B$266,1,FALSE)),"",VLOOKUP($L2859,Info!$B$4:$L$266,4,FALSE)))</f>
        <v/>
      </c>
      <c r="R2859" s="1"/>
      <c r="S2859" s="6" t="str">
        <f t="shared" si="222"/>
        <v/>
      </c>
      <c r="T2859" s="6" t="str">
        <f>IF($L2859="None","",IF(ISERROR(VLOOKUP($L2859,Info!$B$4:$B$266,1,FALSE)),"",VLOOKUP($L2859,Info!$B$4:$L$266,11,FALSE)))</f>
        <v/>
      </c>
      <c r="U2859" s="1"/>
      <c r="V2859" s="1"/>
      <c r="W2859" s="1"/>
      <c r="X2859" s="1" t="str">
        <f>IF($L2859="None","",IF(ISERROR(VLOOKUP($L2859,Info!$B$4:$B$266,1,FALSE)),"",IF(OR(W2859="Metallic Liquid Tight",W2859="Non-Metallic Liquid Tight",W2859="LSZH",W2859="Greenfield"),VLOOKUP($L2859,Info!$B$4:$L$266,7,FALSE),"N/A")))</f>
        <v/>
      </c>
      <c r="Y2859" s="1"/>
      <c r="Z2859" s="96" t="str">
        <f>IF($L2859="None","",IF(ISERROR(VLOOKUP($L2859,Info!$B$4:$B$266,1,FALSE)),"",VLOOKUP($L2859,Info!$B$4:$L$266,9,FALSE)))</f>
        <v/>
      </c>
      <c r="AA2859" s="96" t="str">
        <f>IF($L2859="None","",IF(ISERROR(VLOOKUP($L2859,Info!$B$4:$B$266,1,FALSE)),"",VLOOKUP($L2859,Info!$B$4:$L$266,8,FALSE)))</f>
        <v/>
      </c>
      <c r="AB2859" s="96" t="str">
        <f>IF($L2859="None","",IF(ISERROR(VLOOKUP($L2859,Info!$B$4:$B$266,1,FALSE)),"",VLOOKUP($L2859,Info!$B$4:$L$266,10,FALSE)))</f>
        <v/>
      </c>
      <c r="AC2859" s="1" t="str">
        <f>IF(W2859="SO Cable","Black,White",IF(O2859="","",IF(P2859="","",IF($J$12&lt;&gt;"ABC",IF(P2859&lt;="250",VLOOKUP(O2859,Info!$AZ$4:$BB$22,3,FALSE),VLOOKUP(O2859,Info!$AZ$23:$BB$39,3,FALSE)),IF(P2859&lt;="250",VLOOKUP(O2859,Info!$AO$4:$AQ$22,3,FALSE),VLOOKUP(O2859,Info!$AO$23:$AP$39,3,FALSE))))))</f>
        <v/>
      </c>
      <c r="AD2859" s="1"/>
      <c r="AE2859" s="1" t="str">
        <f>IF($L2859="None","",IF(ISERROR(VLOOKUP($L2859,Info!$B$4:$B$266,1,FALSE)),"",VLOOKUP($L2859,Info!$B$4:$L$266,4,FALSE)))</f>
        <v/>
      </c>
      <c r="AF2859" s="1" t="str">
        <f>IF($L2859="None","",IF(ISERROR(VLOOKUP($L2859,Info!$B$4:$B$266,1,FALSE)),"",VLOOKUP($L2859,Info!$B$4:$L$266,6,FALSE)))</f>
        <v/>
      </c>
      <c r="AG2859" s="1"/>
      <c r="AH2859" s="33" t="str" cm="1">
        <f t="array" ref="AH2859">IF(AND(L2859&lt;&gt;"",O2859&lt;&gt;"",R2859:S2859&lt;&gt;"",W2859:X2859&lt;&gt;"",Z2859:AA2859&lt;&gt;"",AC2859&lt;&gt;""),"Good","Bad")</f>
        <v>Bad</v>
      </c>
      <c r="AL2859" t="str" cm="1">
        <f t="array" ref="AL2859">IF(R2859&gt;0,_xlfn.IFS(COUNTIF($L$20:L2859,"&lt;&gt;")&lt;101,1,COUNTIF($L$20:L2859,"&lt;&gt;")&lt;201,2,COUNTIF($L$20:L2859,"&lt;&gt;")&lt;301,3,COUNTIF($L$20:L2859,"&lt;&gt;")&lt;401,4,COUNTIF($L$20:L2859,"&lt;&gt;")&lt;501,5,COUNTIF($L$20:L2859,"&lt;&gt;")&lt;601,6,COUNTIF($L$20:L2859,"&lt;&gt;")&lt;701,7,COUNTIF($L$20:L2859,"&lt;&gt;")&lt;801,8,COUNTIF($L$20:L2859,"&lt;&gt;")&lt;901,9,COUNTIF($L$20:L2859,"&lt;&gt;")&lt;1001,10,COUNTIF($L$20:L2859,"&lt;&gt;")&lt;1101,11,COUNTIF($L$20:L2859,"&lt;&gt;")&lt;1201,12,COUNTIF($L$20:L2859,"&lt;&gt;")&lt;1301,13,COUNTIF($L$20:L2859,"&lt;&gt;")&lt;1401,14,COUNTIF($L$20:L2859,"&lt;&gt;")&lt;1501,15,COUNTIF($L$20:L2859,"&lt;&gt;")&lt;1601,16,COUNTIF($L$20:L2859,"&lt;&gt;")&lt;1701,17,COUNTIF($L$20:L2859,"&lt;&gt;")&lt;1801,18,COUNTIF($L$20:L2859,"&lt;&gt;")&lt;1901,19,COUNTIF($L$20:L2859,"&lt;&gt;")&lt;2001,20,COUNTIF($L$20:L2859,"&lt;&gt;")&lt;2101,21,COUNTIF($L$20:L2859,"&lt;&gt;")&lt;2201,22,COUNTIF($L$20:L2859,"&lt;&gt;")&lt;2301,23,COUNTIF($L$20:L2859,"&lt;&gt;")&lt;2401,24,COUNTIF($L$20:L2859,"&lt;&gt;")&lt;2501,25,COUNTIF($L$20:L2859,"&lt;&gt;")&lt;2601,26,COUNTIF($L$20:L2859,"&lt;&gt;")&lt;2701,27,COUNTIF($L$20:L2859,"&lt;&gt;")&lt;2801,28,COUNTIF($L$20:L2859,"&lt;&gt;")&lt;2901,29,COUNTIF($L$20:L2859,"&lt;&gt;")&lt;3001,30),"")</f>
        <v/>
      </c>
      <c r="AM2859" t="str">
        <f t="shared" si="220"/>
        <v/>
      </c>
      <c r="AN2859" t="str">
        <f t="shared" si="224"/>
        <v/>
      </c>
      <c r="AP2859" t="str">
        <f t="shared" si="223"/>
        <v/>
      </c>
      <c r="AQ2859" t="str">
        <f>IF(AO2859="","",COUNTIFS(AM2859:$AM$3019,AO2859))</f>
        <v/>
      </c>
    </row>
    <row r="2860" spans="1:43" x14ac:dyDescent="0.25">
      <c r="A2860" s="6" t="str">
        <f>IF(COUNT($A$20:A2859)&lt;&gt;$B$4,IF(A2859="","",A2859+1),"")</f>
        <v/>
      </c>
      <c r="B2860" s="3"/>
      <c r="C2860" s="3"/>
      <c r="D2860" s="122"/>
      <c r="E2860" s="3"/>
      <c r="F2860" s="3"/>
      <c r="G2860" s="3"/>
      <c r="H2860" s="3"/>
      <c r="I2860" s="120"/>
      <c r="J2860" s="3"/>
      <c r="K2860" s="95" t="str" cm="1">
        <f t="array" ref="K2860">IF(OR($J$14 = "A",$J$14 = "B",$J$14 = "C"),IF(I2860="","",IF(LEN(I2860)&gt;2,_xlfn.IFS(ISNUMBER(SEARCH("_",I2860)),I2860,ISNUMBER(SEARCH(", ",I2860)),SUBSTITUTE(I2860,", ","_"),ISNUMBER(SEARCH("/ ",I2860)),SUBSTITUTE(I2860,"/ ","_"),ISNUMBER(SEARCH(",",I2860)),SUBSTITUTE(I2860,",","_"),ISNUMBER(SEARCH("/",I2860)),SUBSTITUTE(I2860,"/","_"),ISNUMBER(SEARCH("",I2860)),I2860),I2860)),IF(OR($J$14 = "J",$J$14 = "K"),"",IF(D2860="","",IF(LEN(D2860)&gt;2,_xlfn.IFS(ISNUMBER(SEARCH("_",D2860)),D2860,ISNUMBER(SEARCH(", ",D2860)),SUBSTITUTE(D2860,", ","_"),ISNUMBER(SEARCH("/ ",D2860)),SUBSTITUTE(D2860,"/ ","_"),ISNUMBER(SEARCH(",",D2860)),SUBSTITUTE(D2860,",","_"),ISNUMBER(SEARCH("/",D2860)),SUBSTITUTE(D2860,"/","_"),ISNUMBER(SEARCH("",D2860)),D2860),D2860))))</f>
        <v/>
      </c>
      <c r="L2860" s="1"/>
      <c r="M2860" s="1" t="str">
        <f t="shared" si="221"/>
        <v/>
      </c>
      <c r="N2860" s="94" t="str">
        <f>IF($L2860="None","",IF(ISERROR(VLOOKUP($L2860,Info!$B$4:$B$266,1,FALSE)),"",VLOOKUP($L2860,Info!$B$4:$L$266,5,FALSE)))</f>
        <v/>
      </c>
      <c r="O2860" s="94" t="str">
        <f>IF(K2860="","",IF(AND($J$12&lt;&gt;"ABC",N2860="3"),"BAC",IF(N2860="3","ABC",IF($J$12&lt;&gt;"ABC",IF($J$10="Standard",VLOOKUP(K2860,Info!$BE$4:$BF$481,2,FALSE),VLOOKUP(K2860,Info!$BI$4:$BJ$482,2,FALSE)),IF($J$10="Standard",VLOOKUP(K2860,Info!$AG$4:$AH$2994,2,FALSE),VLOOKUP(K2860,Info!$AK$4:$AL$2997,2,FALSE))))))</f>
        <v/>
      </c>
      <c r="P2860" s="94" t="str">
        <f>IF($L2860="None","",IF(ISERROR(VLOOKUP($L2860,Info!$B$4:$B$266,1,FALSE)),"",VLOOKUP($L2860,Info!$B$4:$L$266,3,FALSE)))</f>
        <v/>
      </c>
      <c r="Q2860" s="96" t="str">
        <f>IF($L2860="None","",IF(ISERROR(VLOOKUP($L2860,Info!$B$4:$B$266,1,FALSE)),"",VLOOKUP($L2860,Info!$B$4:$L$266,4,FALSE)))</f>
        <v/>
      </c>
      <c r="R2860" s="1"/>
      <c r="S2860" s="6" t="str">
        <f t="shared" si="222"/>
        <v/>
      </c>
      <c r="T2860" s="6" t="str">
        <f>IF($L2860="None","",IF(ISERROR(VLOOKUP($L2860,Info!$B$4:$B$266,1,FALSE)),"",VLOOKUP($L2860,Info!$B$4:$L$266,11,FALSE)))</f>
        <v/>
      </c>
      <c r="U2860" s="1"/>
      <c r="V2860" s="1"/>
      <c r="W2860" s="1"/>
      <c r="X2860" s="1" t="str">
        <f>IF($L2860="None","",IF(ISERROR(VLOOKUP($L2860,Info!$B$4:$B$266,1,FALSE)),"",IF(OR(W2860="Metallic Liquid Tight",W2860="Non-Metallic Liquid Tight",W2860="LSZH",W2860="Greenfield"),VLOOKUP($L2860,Info!$B$4:$L$266,7,FALSE),"N/A")))</f>
        <v/>
      </c>
      <c r="Y2860" s="1"/>
      <c r="Z2860" s="96" t="str">
        <f>IF($L2860="None","",IF(ISERROR(VLOOKUP($L2860,Info!$B$4:$B$266,1,FALSE)),"",VLOOKUP($L2860,Info!$B$4:$L$266,9,FALSE)))</f>
        <v/>
      </c>
      <c r="AA2860" s="96" t="str">
        <f>IF($L2860="None","",IF(ISERROR(VLOOKUP($L2860,Info!$B$4:$B$266,1,FALSE)),"",VLOOKUP($L2860,Info!$B$4:$L$266,8,FALSE)))</f>
        <v/>
      </c>
      <c r="AB2860" s="96" t="str">
        <f>IF($L2860="None","",IF(ISERROR(VLOOKUP($L2860,Info!$B$4:$B$266,1,FALSE)),"",VLOOKUP($L2860,Info!$B$4:$L$266,10,FALSE)))</f>
        <v/>
      </c>
      <c r="AC2860" s="1" t="str">
        <f>IF(W2860="SO Cable","Black,White",IF(O2860="","",IF(P2860="","",IF($J$12&lt;&gt;"ABC",IF(P2860&lt;="250",VLOOKUP(O2860,Info!$AZ$4:$BB$22,3,FALSE),VLOOKUP(O2860,Info!$AZ$23:$BB$39,3,FALSE)),IF(P2860&lt;="250",VLOOKUP(O2860,Info!$AO$4:$AQ$22,3,FALSE),VLOOKUP(O2860,Info!$AO$23:$AP$39,3,FALSE))))))</f>
        <v/>
      </c>
      <c r="AD2860" s="1"/>
      <c r="AE2860" s="1" t="str">
        <f>IF($L2860="None","",IF(ISERROR(VLOOKUP($L2860,Info!$B$4:$B$266,1,FALSE)),"",VLOOKUP($L2860,Info!$B$4:$L$266,4,FALSE)))</f>
        <v/>
      </c>
      <c r="AF2860" s="1" t="str">
        <f>IF($L2860="None","",IF(ISERROR(VLOOKUP($L2860,Info!$B$4:$B$266,1,FALSE)),"",VLOOKUP($L2860,Info!$B$4:$L$266,6,FALSE)))</f>
        <v/>
      </c>
      <c r="AG2860" s="1"/>
      <c r="AH2860" s="33" t="str" cm="1">
        <f t="array" ref="AH2860">IF(AND(L2860&lt;&gt;"",O2860&lt;&gt;"",R2860:S2860&lt;&gt;"",W2860:X2860&lt;&gt;"",Z2860:AA2860&lt;&gt;"",AC2860&lt;&gt;""),"Good","Bad")</f>
        <v>Bad</v>
      </c>
      <c r="AL2860" t="str" cm="1">
        <f t="array" ref="AL2860">IF(R2860&gt;0,_xlfn.IFS(COUNTIF($L$20:L2860,"&lt;&gt;")&lt;101,1,COUNTIF($L$20:L2860,"&lt;&gt;")&lt;201,2,COUNTIF($L$20:L2860,"&lt;&gt;")&lt;301,3,COUNTIF($L$20:L2860,"&lt;&gt;")&lt;401,4,COUNTIF($L$20:L2860,"&lt;&gt;")&lt;501,5,COUNTIF($L$20:L2860,"&lt;&gt;")&lt;601,6,COUNTIF($L$20:L2860,"&lt;&gt;")&lt;701,7,COUNTIF($L$20:L2860,"&lt;&gt;")&lt;801,8,COUNTIF($L$20:L2860,"&lt;&gt;")&lt;901,9,COUNTIF($L$20:L2860,"&lt;&gt;")&lt;1001,10,COUNTIF($L$20:L2860,"&lt;&gt;")&lt;1101,11,COUNTIF($L$20:L2860,"&lt;&gt;")&lt;1201,12,COUNTIF($L$20:L2860,"&lt;&gt;")&lt;1301,13,COUNTIF($L$20:L2860,"&lt;&gt;")&lt;1401,14,COUNTIF($L$20:L2860,"&lt;&gt;")&lt;1501,15,COUNTIF($L$20:L2860,"&lt;&gt;")&lt;1601,16,COUNTIF($L$20:L2860,"&lt;&gt;")&lt;1701,17,COUNTIF($L$20:L2860,"&lt;&gt;")&lt;1801,18,COUNTIF($L$20:L2860,"&lt;&gt;")&lt;1901,19,COUNTIF($L$20:L2860,"&lt;&gt;")&lt;2001,20,COUNTIF($L$20:L2860,"&lt;&gt;")&lt;2101,21,COUNTIF($L$20:L2860,"&lt;&gt;")&lt;2201,22,COUNTIF($L$20:L2860,"&lt;&gt;")&lt;2301,23,COUNTIF($L$20:L2860,"&lt;&gt;")&lt;2401,24,COUNTIF($L$20:L2860,"&lt;&gt;")&lt;2501,25,COUNTIF($L$20:L2860,"&lt;&gt;")&lt;2601,26,COUNTIF($L$20:L2860,"&lt;&gt;")&lt;2701,27,COUNTIF($L$20:L2860,"&lt;&gt;")&lt;2801,28,COUNTIF($L$20:L2860,"&lt;&gt;")&lt;2901,29,COUNTIF($L$20:L2860,"&lt;&gt;")&lt;3001,30),"")</f>
        <v/>
      </c>
      <c r="AM2860" t="str">
        <f t="shared" si="220"/>
        <v/>
      </c>
      <c r="AN2860" t="str">
        <f t="shared" si="224"/>
        <v/>
      </c>
      <c r="AP2860" t="str">
        <f t="shared" si="223"/>
        <v/>
      </c>
      <c r="AQ2860" t="str">
        <f>IF(AO2860="","",COUNTIFS(AM2860:$AM$3019,AO2860))</f>
        <v/>
      </c>
    </row>
    <row r="2861" spans="1:43" x14ac:dyDescent="0.25">
      <c r="A2861" s="6" t="str">
        <f>IF(COUNT($A$20:A2860)&lt;&gt;$B$4,IF(A2860="","",A2860+1),"")</f>
        <v/>
      </c>
      <c r="B2861" s="3"/>
      <c r="C2861" s="3"/>
      <c r="D2861" s="122"/>
      <c r="E2861" s="3"/>
      <c r="F2861" s="3"/>
      <c r="G2861" s="3"/>
      <c r="H2861" s="3"/>
      <c r="I2861" s="120"/>
      <c r="J2861" s="3"/>
      <c r="K2861" s="95" t="str" cm="1">
        <f t="array" ref="K2861">IF(OR($J$14 = "A",$J$14 = "B",$J$14 = "C"),IF(I2861="","",IF(LEN(I2861)&gt;2,_xlfn.IFS(ISNUMBER(SEARCH("_",I2861)),I2861,ISNUMBER(SEARCH(", ",I2861)),SUBSTITUTE(I2861,", ","_"),ISNUMBER(SEARCH("/ ",I2861)),SUBSTITUTE(I2861,"/ ","_"),ISNUMBER(SEARCH(",",I2861)),SUBSTITUTE(I2861,",","_"),ISNUMBER(SEARCH("/",I2861)),SUBSTITUTE(I2861,"/","_"),ISNUMBER(SEARCH("",I2861)),I2861),I2861)),IF(OR($J$14 = "J",$J$14 = "K"),"",IF(D2861="","",IF(LEN(D2861)&gt;2,_xlfn.IFS(ISNUMBER(SEARCH("_",D2861)),D2861,ISNUMBER(SEARCH(", ",D2861)),SUBSTITUTE(D2861,", ","_"),ISNUMBER(SEARCH("/ ",D2861)),SUBSTITUTE(D2861,"/ ","_"),ISNUMBER(SEARCH(",",D2861)),SUBSTITUTE(D2861,",","_"),ISNUMBER(SEARCH("/",D2861)),SUBSTITUTE(D2861,"/","_"),ISNUMBER(SEARCH("",D2861)),D2861),D2861))))</f>
        <v/>
      </c>
      <c r="L2861" s="1"/>
      <c r="M2861" s="1" t="str">
        <f t="shared" si="221"/>
        <v/>
      </c>
      <c r="N2861" s="94" t="str">
        <f>IF($L2861="None","",IF(ISERROR(VLOOKUP($L2861,Info!$B$4:$B$266,1,FALSE)),"",VLOOKUP($L2861,Info!$B$4:$L$266,5,FALSE)))</f>
        <v/>
      </c>
      <c r="O2861" s="94" t="str">
        <f>IF(K2861="","",IF(AND($J$12&lt;&gt;"ABC",N2861="3"),"BAC",IF(N2861="3","ABC",IF($J$12&lt;&gt;"ABC",IF($J$10="Standard",VLOOKUP(K2861,Info!$BE$4:$BF$481,2,FALSE),VLOOKUP(K2861,Info!$BI$4:$BJ$482,2,FALSE)),IF($J$10="Standard",VLOOKUP(K2861,Info!$AG$4:$AH$2994,2,FALSE),VLOOKUP(K2861,Info!$AK$4:$AL$2997,2,FALSE))))))</f>
        <v/>
      </c>
      <c r="P2861" s="94" t="str">
        <f>IF($L2861="None","",IF(ISERROR(VLOOKUP($L2861,Info!$B$4:$B$266,1,FALSE)),"",VLOOKUP($L2861,Info!$B$4:$L$266,3,FALSE)))</f>
        <v/>
      </c>
      <c r="Q2861" s="96" t="str">
        <f>IF($L2861="None","",IF(ISERROR(VLOOKUP($L2861,Info!$B$4:$B$266,1,FALSE)),"",VLOOKUP($L2861,Info!$B$4:$L$266,4,FALSE)))</f>
        <v/>
      </c>
      <c r="R2861" s="1"/>
      <c r="S2861" s="6" t="str">
        <f t="shared" si="222"/>
        <v/>
      </c>
      <c r="T2861" s="6" t="str">
        <f>IF($L2861="None","",IF(ISERROR(VLOOKUP($L2861,Info!$B$4:$B$266,1,FALSE)),"",VLOOKUP($L2861,Info!$B$4:$L$266,11,FALSE)))</f>
        <v/>
      </c>
      <c r="U2861" s="1"/>
      <c r="V2861" s="1"/>
      <c r="W2861" s="1"/>
      <c r="X2861" s="1" t="str">
        <f>IF($L2861="None","",IF(ISERROR(VLOOKUP($L2861,Info!$B$4:$B$266,1,FALSE)),"",IF(OR(W2861="Metallic Liquid Tight",W2861="Non-Metallic Liquid Tight",W2861="LSZH",W2861="Greenfield"),VLOOKUP($L2861,Info!$B$4:$L$266,7,FALSE),"N/A")))</f>
        <v/>
      </c>
      <c r="Y2861" s="1"/>
      <c r="Z2861" s="96" t="str">
        <f>IF($L2861="None","",IF(ISERROR(VLOOKUP($L2861,Info!$B$4:$B$266,1,FALSE)),"",VLOOKUP($L2861,Info!$B$4:$L$266,9,FALSE)))</f>
        <v/>
      </c>
      <c r="AA2861" s="96" t="str">
        <f>IF($L2861="None","",IF(ISERROR(VLOOKUP($L2861,Info!$B$4:$B$266,1,FALSE)),"",VLOOKUP($L2861,Info!$B$4:$L$266,8,FALSE)))</f>
        <v/>
      </c>
      <c r="AB2861" s="96" t="str">
        <f>IF($L2861="None","",IF(ISERROR(VLOOKUP($L2861,Info!$B$4:$B$266,1,FALSE)),"",VLOOKUP($L2861,Info!$B$4:$L$266,10,FALSE)))</f>
        <v/>
      </c>
      <c r="AC2861" s="1" t="str">
        <f>IF(W2861="SO Cable","Black,White",IF(O2861="","",IF(P2861="","",IF($J$12&lt;&gt;"ABC",IF(P2861&lt;="250",VLOOKUP(O2861,Info!$AZ$4:$BB$22,3,FALSE),VLOOKUP(O2861,Info!$AZ$23:$BB$39,3,FALSE)),IF(P2861&lt;="250",VLOOKUP(O2861,Info!$AO$4:$AQ$22,3,FALSE),VLOOKUP(O2861,Info!$AO$23:$AP$39,3,FALSE))))))</f>
        <v/>
      </c>
      <c r="AD2861" s="1"/>
      <c r="AE2861" s="1" t="str">
        <f>IF($L2861="None","",IF(ISERROR(VLOOKUP($L2861,Info!$B$4:$B$266,1,FALSE)),"",VLOOKUP($L2861,Info!$B$4:$L$266,4,FALSE)))</f>
        <v/>
      </c>
      <c r="AF2861" s="1" t="str">
        <f>IF($L2861="None","",IF(ISERROR(VLOOKUP($L2861,Info!$B$4:$B$266,1,FALSE)),"",VLOOKUP($L2861,Info!$B$4:$L$266,6,FALSE)))</f>
        <v/>
      </c>
      <c r="AG2861" s="1"/>
      <c r="AH2861" s="33" t="str" cm="1">
        <f t="array" ref="AH2861">IF(AND(L2861&lt;&gt;"",O2861&lt;&gt;"",R2861:S2861&lt;&gt;"",W2861:X2861&lt;&gt;"",Z2861:AA2861&lt;&gt;"",AC2861&lt;&gt;""),"Good","Bad")</f>
        <v>Bad</v>
      </c>
      <c r="AL2861" t="str" cm="1">
        <f t="array" ref="AL2861">IF(R2861&gt;0,_xlfn.IFS(COUNTIF($L$20:L2861,"&lt;&gt;")&lt;101,1,COUNTIF($L$20:L2861,"&lt;&gt;")&lt;201,2,COUNTIF($L$20:L2861,"&lt;&gt;")&lt;301,3,COUNTIF($L$20:L2861,"&lt;&gt;")&lt;401,4,COUNTIF($L$20:L2861,"&lt;&gt;")&lt;501,5,COUNTIF($L$20:L2861,"&lt;&gt;")&lt;601,6,COUNTIF($L$20:L2861,"&lt;&gt;")&lt;701,7,COUNTIF($L$20:L2861,"&lt;&gt;")&lt;801,8,COUNTIF($L$20:L2861,"&lt;&gt;")&lt;901,9,COUNTIF($L$20:L2861,"&lt;&gt;")&lt;1001,10,COUNTIF($L$20:L2861,"&lt;&gt;")&lt;1101,11,COUNTIF($L$20:L2861,"&lt;&gt;")&lt;1201,12,COUNTIF($L$20:L2861,"&lt;&gt;")&lt;1301,13,COUNTIF($L$20:L2861,"&lt;&gt;")&lt;1401,14,COUNTIF($L$20:L2861,"&lt;&gt;")&lt;1501,15,COUNTIF($L$20:L2861,"&lt;&gt;")&lt;1601,16,COUNTIF($L$20:L2861,"&lt;&gt;")&lt;1701,17,COUNTIF($L$20:L2861,"&lt;&gt;")&lt;1801,18,COUNTIF($L$20:L2861,"&lt;&gt;")&lt;1901,19,COUNTIF($L$20:L2861,"&lt;&gt;")&lt;2001,20,COUNTIF($L$20:L2861,"&lt;&gt;")&lt;2101,21,COUNTIF($L$20:L2861,"&lt;&gt;")&lt;2201,22,COUNTIF($L$20:L2861,"&lt;&gt;")&lt;2301,23,COUNTIF($L$20:L2861,"&lt;&gt;")&lt;2401,24,COUNTIF($L$20:L2861,"&lt;&gt;")&lt;2501,25,COUNTIF($L$20:L2861,"&lt;&gt;")&lt;2601,26,COUNTIF($L$20:L2861,"&lt;&gt;")&lt;2701,27,COUNTIF($L$20:L2861,"&lt;&gt;")&lt;2801,28,COUNTIF($L$20:L2861,"&lt;&gt;")&lt;2901,29,COUNTIF($L$20:L2861,"&lt;&gt;")&lt;3001,30),"")</f>
        <v/>
      </c>
      <c r="AM2861" t="str">
        <f t="shared" si="220"/>
        <v/>
      </c>
      <c r="AN2861" t="str">
        <f t="shared" si="224"/>
        <v/>
      </c>
      <c r="AP2861" t="str">
        <f t="shared" si="223"/>
        <v/>
      </c>
      <c r="AQ2861" t="str">
        <f>IF(AO2861="","",COUNTIFS(AM2861:$AM$3019,AO2861))</f>
        <v/>
      </c>
    </row>
    <row r="2862" spans="1:43" x14ac:dyDescent="0.25">
      <c r="A2862" s="6" t="str">
        <f>IF(COUNT($A$20:A2861)&lt;&gt;$B$4,IF(A2861="","",A2861+1),"")</f>
        <v/>
      </c>
      <c r="B2862" s="3"/>
      <c r="C2862" s="3"/>
      <c r="D2862" s="122"/>
      <c r="E2862" s="3"/>
      <c r="F2862" s="3"/>
      <c r="G2862" s="3"/>
      <c r="H2862" s="3"/>
      <c r="I2862" s="120"/>
      <c r="J2862" s="3"/>
      <c r="K2862" s="95" t="str" cm="1">
        <f t="array" ref="K2862">IF(OR($J$14 = "A",$J$14 = "B",$J$14 = "C"),IF(I2862="","",IF(LEN(I2862)&gt;2,_xlfn.IFS(ISNUMBER(SEARCH("_",I2862)),I2862,ISNUMBER(SEARCH(", ",I2862)),SUBSTITUTE(I2862,", ","_"),ISNUMBER(SEARCH("/ ",I2862)),SUBSTITUTE(I2862,"/ ","_"),ISNUMBER(SEARCH(",",I2862)),SUBSTITUTE(I2862,",","_"),ISNUMBER(SEARCH("/",I2862)),SUBSTITUTE(I2862,"/","_"),ISNUMBER(SEARCH("",I2862)),I2862),I2862)),IF(OR($J$14 = "J",$J$14 = "K"),"",IF(D2862="","",IF(LEN(D2862)&gt;2,_xlfn.IFS(ISNUMBER(SEARCH("_",D2862)),D2862,ISNUMBER(SEARCH(", ",D2862)),SUBSTITUTE(D2862,", ","_"),ISNUMBER(SEARCH("/ ",D2862)),SUBSTITUTE(D2862,"/ ","_"),ISNUMBER(SEARCH(",",D2862)),SUBSTITUTE(D2862,",","_"),ISNUMBER(SEARCH("/",D2862)),SUBSTITUTE(D2862,"/","_"),ISNUMBER(SEARCH("",D2862)),D2862),D2862))))</f>
        <v/>
      </c>
      <c r="L2862" s="1"/>
      <c r="M2862" s="1" t="str">
        <f t="shared" si="221"/>
        <v/>
      </c>
      <c r="N2862" s="94" t="str">
        <f>IF($L2862="None","",IF(ISERROR(VLOOKUP($L2862,Info!$B$4:$B$266,1,FALSE)),"",VLOOKUP($L2862,Info!$B$4:$L$266,5,FALSE)))</f>
        <v/>
      </c>
      <c r="O2862" s="94" t="str">
        <f>IF(K2862="","",IF(AND($J$12&lt;&gt;"ABC",N2862="3"),"BAC",IF(N2862="3","ABC",IF($J$12&lt;&gt;"ABC",IF($J$10="Standard",VLOOKUP(K2862,Info!$BE$4:$BF$481,2,FALSE),VLOOKUP(K2862,Info!$BI$4:$BJ$482,2,FALSE)),IF($J$10="Standard",VLOOKUP(K2862,Info!$AG$4:$AH$2994,2,FALSE),VLOOKUP(K2862,Info!$AK$4:$AL$2997,2,FALSE))))))</f>
        <v/>
      </c>
      <c r="P2862" s="94" t="str">
        <f>IF($L2862="None","",IF(ISERROR(VLOOKUP($L2862,Info!$B$4:$B$266,1,FALSE)),"",VLOOKUP($L2862,Info!$B$4:$L$266,3,FALSE)))</f>
        <v/>
      </c>
      <c r="Q2862" s="96" t="str">
        <f>IF($L2862="None","",IF(ISERROR(VLOOKUP($L2862,Info!$B$4:$B$266,1,FALSE)),"",VLOOKUP($L2862,Info!$B$4:$L$266,4,FALSE)))</f>
        <v/>
      </c>
      <c r="R2862" s="1"/>
      <c r="S2862" s="6" t="str">
        <f t="shared" si="222"/>
        <v/>
      </c>
      <c r="T2862" s="6" t="str">
        <f>IF($L2862="None","",IF(ISERROR(VLOOKUP($L2862,Info!$B$4:$B$266,1,FALSE)),"",VLOOKUP($L2862,Info!$B$4:$L$266,11,FALSE)))</f>
        <v/>
      </c>
      <c r="U2862" s="1"/>
      <c r="V2862" s="1"/>
      <c r="W2862" s="1"/>
      <c r="X2862" s="1" t="str">
        <f>IF($L2862="None","",IF(ISERROR(VLOOKUP($L2862,Info!$B$4:$B$266,1,FALSE)),"",IF(OR(W2862="Metallic Liquid Tight",W2862="Non-Metallic Liquid Tight",W2862="LSZH",W2862="Greenfield"),VLOOKUP($L2862,Info!$B$4:$L$266,7,FALSE),"N/A")))</f>
        <v/>
      </c>
      <c r="Y2862" s="1"/>
      <c r="Z2862" s="96" t="str">
        <f>IF($L2862="None","",IF(ISERROR(VLOOKUP($L2862,Info!$B$4:$B$266,1,FALSE)),"",VLOOKUP($L2862,Info!$B$4:$L$266,9,FALSE)))</f>
        <v/>
      </c>
      <c r="AA2862" s="96" t="str">
        <f>IF($L2862="None","",IF(ISERROR(VLOOKUP($L2862,Info!$B$4:$B$266,1,FALSE)),"",VLOOKUP($L2862,Info!$B$4:$L$266,8,FALSE)))</f>
        <v/>
      </c>
      <c r="AB2862" s="96" t="str">
        <f>IF($L2862="None","",IF(ISERROR(VLOOKUP($L2862,Info!$B$4:$B$266,1,FALSE)),"",VLOOKUP($L2862,Info!$B$4:$L$266,10,FALSE)))</f>
        <v/>
      </c>
      <c r="AC2862" s="1" t="str">
        <f>IF(W2862="SO Cable","Black,White",IF(O2862="","",IF(P2862="","",IF($J$12&lt;&gt;"ABC",IF(P2862&lt;="250",VLOOKUP(O2862,Info!$AZ$4:$BB$22,3,FALSE),VLOOKUP(O2862,Info!$AZ$23:$BB$39,3,FALSE)),IF(P2862&lt;="250",VLOOKUP(O2862,Info!$AO$4:$AQ$22,3,FALSE),VLOOKUP(O2862,Info!$AO$23:$AP$39,3,FALSE))))))</f>
        <v/>
      </c>
      <c r="AD2862" s="1"/>
      <c r="AE2862" s="1" t="str">
        <f>IF($L2862="None","",IF(ISERROR(VLOOKUP($L2862,Info!$B$4:$B$266,1,FALSE)),"",VLOOKUP($L2862,Info!$B$4:$L$266,4,FALSE)))</f>
        <v/>
      </c>
      <c r="AF2862" s="1" t="str">
        <f>IF($L2862="None","",IF(ISERROR(VLOOKUP($L2862,Info!$B$4:$B$266,1,FALSE)),"",VLOOKUP($L2862,Info!$B$4:$L$266,6,FALSE)))</f>
        <v/>
      </c>
      <c r="AG2862" s="1"/>
      <c r="AH2862" s="33" t="str" cm="1">
        <f t="array" ref="AH2862">IF(AND(L2862&lt;&gt;"",O2862&lt;&gt;"",R2862:S2862&lt;&gt;"",W2862:X2862&lt;&gt;"",Z2862:AA2862&lt;&gt;"",AC2862&lt;&gt;""),"Good","Bad")</f>
        <v>Bad</v>
      </c>
      <c r="AL2862" t="str" cm="1">
        <f t="array" ref="AL2862">IF(R2862&gt;0,_xlfn.IFS(COUNTIF($L$20:L2862,"&lt;&gt;")&lt;101,1,COUNTIF($L$20:L2862,"&lt;&gt;")&lt;201,2,COUNTIF($L$20:L2862,"&lt;&gt;")&lt;301,3,COUNTIF($L$20:L2862,"&lt;&gt;")&lt;401,4,COUNTIF($L$20:L2862,"&lt;&gt;")&lt;501,5,COUNTIF($L$20:L2862,"&lt;&gt;")&lt;601,6,COUNTIF($L$20:L2862,"&lt;&gt;")&lt;701,7,COUNTIF($L$20:L2862,"&lt;&gt;")&lt;801,8,COUNTIF($L$20:L2862,"&lt;&gt;")&lt;901,9,COUNTIF($L$20:L2862,"&lt;&gt;")&lt;1001,10,COUNTIF($L$20:L2862,"&lt;&gt;")&lt;1101,11,COUNTIF($L$20:L2862,"&lt;&gt;")&lt;1201,12,COUNTIF($L$20:L2862,"&lt;&gt;")&lt;1301,13,COUNTIF($L$20:L2862,"&lt;&gt;")&lt;1401,14,COUNTIF($L$20:L2862,"&lt;&gt;")&lt;1501,15,COUNTIF($L$20:L2862,"&lt;&gt;")&lt;1601,16,COUNTIF($L$20:L2862,"&lt;&gt;")&lt;1701,17,COUNTIF($L$20:L2862,"&lt;&gt;")&lt;1801,18,COUNTIF($L$20:L2862,"&lt;&gt;")&lt;1901,19,COUNTIF($L$20:L2862,"&lt;&gt;")&lt;2001,20,COUNTIF($L$20:L2862,"&lt;&gt;")&lt;2101,21,COUNTIF($L$20:L2862,"&lt;&gt;")&lt;2201,22,COUNTIF($L$20:L2862,"&lt;&gt;")&lt;2301,23,COUNTIF($L$20:L2862,"&lt;&gt;")&lt;2401,24,COUNTIF($L$20:L2862,"&lt;&gt;")&lt;2501,25,COUNTIF($L$20:L2862,"&lt;&gt;")&lt;2601,26,COUNTIF($L$20:L2862,"&lt;&gt;")&lt;2701,27,COUNTIF($L$20:L2862,"&lt;&gt;")&lt;2801,28,COUNTIF($L$20:L2862,"&lt;&gt;")&lt;2901,29,COUNTIF($L$20:L2862,"&lt;&gt;")&lt;3001,30),"")</f>
        <v/>
      </c>
      <c r="AM2862" t="str">
        <f t="shared" si="220"/>
        <v/>
      </c>
      <c r="AN2862" t="str">
        <f t="shared" si="224"/>
        <v/>
      </c>
      <c r="AP2862" t="str">
        <f t="shared" si="223"/>
        <v/>
      </c>
      <c r="AQ2862" t="str">
        <f>IF(AO2862="","",COUNTIFS(AM2862:$AM$3019,AO2862))</f>
        <v/>
      </c>
    </row>
    <row r="2863" spans="1:43" x14ac:dyDescent="0.25">
      <c r="A2863" s="6" t="str">
        <f>IF(COUNT($A$20:A2862)&lt;&gt;$B$4,IF(A2862="","",A2862+1),"")</f>
        <v/>
      </c>
      <c r="B2863" s="3"/>
      <c r="C2863" s="3"/>
      <c r="D2863" s="122"/>
      <c r="E2863" s="3"/>
      <c r="F2863" s="3"/>
      <c r="G2863" s="3"/>
      <c r="H2863" s="3"/>
      <c r="I2863" s="120"/>
      <c r="J2863" s="3"/>
      <c r="K2863" s="95" t="str" cm="1">
        <f t="array" ref="K2863">IF(OR($J$14 = "A",$J$14 = "B",$J$14 = "C"),IF(I2863="","",IF(LEN(I2863)&gt;2,_xlfn.IFS(ISNUMBER(SEARCH("_",I2863)),I2863,ISNUMBER(SEARCH(", ",I2863)),SUBSTITUTE(I2863,", ","_"),ISNUMBER(SEARCH("/ ",I2863)),SUBSTITUTE(I2863,"/ ","_"),ISNUMBER(SEARCH(",",I2863)),SUBSTITUTE(I2863,",","_"),ISNUMBER(SEARCH("/",I2863)),SUBSTITUTE(I2863,"/","_"),ISNUMBER(SEARCH("",I2863)),I2863),I2863)),IF(OR($J$14 = "J",$J$14 = "K"),"",IF(D2863="","",IF(LEN(D2863)&gt;2,_xlfn.IFS(ISNUMBER(SEARCH("_",D2863)),D2863,ISNUMBER(SEARCH(", ",D2863)),SUBSTITUTE(D2863,", ","_"),ISNUMBER(SEARCH("/ ",D2863)),SUBSTITUTE(D2863,"/ ","_"),ISNUMBER(SEARCH(",",D2863)),SUBSTITUTE(D2863,",","_"),ISNUMBER(SEARCH("/",D2863)),SUBSTITUTE(D2863,"/","_"),ISNUMBER(SEARCH("",D2863)),D2863),D2863))))</f>
        <v/>
      </c>
      <c r="L2863" s="1"/>
      <c r="M2863" s="1" t="str">
        <f t="shared" si="221"/>
        <v/>
      </c>
      <c r="N2863" s="94" t="str">
        <f>IF($L2863="None","",IF(ISERROR(VLOOKUP($L2863,Info!$B$4:$B$266,1,FALSE)),"",VLOOKUP($L2863,Info!$B$4:$L$266,5,FALSE)))</f>
        <v/>
      </c>
      <c r="O2863" s="94" t="str">
        <f>IF(K2863="","",IF(AND($J$12&lt;&gt;"ABC",N2863="3"),"BAC",IF(N2863="3","ABC",IF($J$12&lt;&gt;"ABC",IF($J$10="Standard",VLOOKUP(K2863,Info!$BE$4:$BF$481,2,FALSE),VLOOKUP(K2863,Info!$BI$4:$BJ$482,2,FALSE)),IF($J$10="Standard",VLOOKUP(K2863,Info!$AG$4:$AH$2994,2,FALSE),VLOOKUP(K2863,Info!$AK$4:$AL$2997,2,FALSE))))))</f>
        <v/>
      </c>
      <c r="P2863" s="94" t="str">
        <f>IF($L2863="None","",IF(ISERROR(VLOOKUP($L2863,Info!$B$4:$B$266,1,FALSE)),"",VLOOKUP($L2863,Info!$B$4:$L$266,3,FALSE)))</f>
        <v/>
      </c>
      <c r="Q2863" s="96" t="str">
        <f>IF($L2863="None","",IF(ISERROR(VLOOKUP($L2863,Info!$B$4:$B$266,1,FALSE)),"",VLOOKUP($L2863,Info!$B$4:$L$266,4,FALSE)))</f>
        <v/>
      </c>
      <c r="R2863" s="1"/>
      <c r="S2863" s="6" t="str">
        <f t="shared" si="222"/>
        <v/>
      </c>
      <c r="T2863" s="6" t="str">
        <f>IF($L2863="None","",IF(ISERROR(VLOOKUP($L2863,Info!$B$4:$B$266,1,FALSE)),"",VLOOKUP($L2863,Info!$B$4:$L$266,11,FALSE)))</f>
        <v/>
      </c>
      <c r="U2863" s="1"/>
      <c r="V2863" s="1"/>
      <c r="W2863" s="1"/>
      <c r="X2863" s="1" t="str">
        <f>IF($L2863="None","",IF(ISERROR(VLOOKUP($L2863,Info!$B$4:$B$266,1,FALSE)),"",IF(OR(W2863="Metallic Liquid Tight",W2863="Non-Metallic Liquid Tight",W2863="LSZH",W2863="Greenfield"),VLOOKUP($L2863,Info!$B$4:$L$266,7,FALSE),"N/A")))</f>
        <v/>
      </c>
      <c r="Y2863" s="1"/>
      <c r="Z2863" s="96" t="str">
        <f>IF($L2863="None","",IF(ISERROR(VLOOKUP($L2863,Info!$B$4:$B$266,1,FALSE)),"",VLOOKUP($L2863,Info!$B$4:$L$266,9,FALSE)))</f>
        <v/>
      </c>
      <c r="AA2863" s="96" t="str">
        <f>IF($L2863="None","",IF(ISERROR(VLOOKUP($L2863,Info!$B$4:$B$266,1,FALSE)),"",VLOOKUP($L2863,Info!$B$4:$L$266,8,FALSE)))</f>
        <v/>
      </c>
      <c r="AB2863" s="96" t="str">
        <f>IF($L2863="None","",IF(ISERROR(VLOOKUP($L2863,Info!$B$4:$B$266,1,FALSE)),"",VLOOKUP($L2863,Info!$B$4:$L$266,10,FALSE)))</f>
        <v/>
      </c>
      <c r="AC2863" s="1" t="str">
        <f>IF(W2863="SO Cable","Black,White",IF(O2863="","",IF(P2863="","",IF($J$12&lt;&gt;"ABC",IF(P2863&lt;="250",VLOOKUP(O2863,Info!$AZ$4:$BB$22,3,FALSE),VLOOKUP(O2863,Info!$AZ$23:$BB$39,3,FALSE)),IF(P2863&lt;="250",VLOOKUP(O2863,Info!$AO$4:$AQ$22,3,FALSE),VLOOKUP(O2863,Info!$AO$23:$AP$39,3,FALSE))))))</f>
        <v/>
      </c>
      <c r="AD2863" s="1"/>
      <c r="AE2863" s="1" t="str">
        <f>IF($L2863="None","",IF(ISERROR(VLOOKUP($L2863,Info!$B$4:$B$266,1,FALSE)),"",VLOOKUP($L2863,Info!$B$4:$L$266,4,FALSE)))</f>
        <v/>
      </c>
      <c r="AF2863" s="1" t="str">
        <f>IF($L2863="None","",IF(ISERROR(VLOOKUP($L2863,Info!$B$4:$B$266,1,FALSE)),"",VLOOKUP($L2863,Info!$B$4:$L$266,6,FALSE)))</f>
        <v/>
      </c>
      <c r="AG2863" s="1"/>
      <c r="AH2863" s="33" t="str" cm="1">
        <f t="array" ref="AH2863">IF(AND(L2863&lt;&gt;"",O2863&lt;&gt;"",R2863:S2863&lt;&gt;"",W2863:X2863&lt;&gt;"",Z2863:AA2863&lt;&gt;"",AC2863&lt;&gt;""),"Good","Bad")</f>
        <v>Bad</v>
      </c>
      <c r="AL2863" t="str" cm="1">
        <f t="array" ref="AL2863">IF(R2863&gt;0,_xlfn.IFS(COUNTIF($L$20:L2863,"&lt;&gt;")&lt;101,1,COUNTIF($L$20:L2863,"&lt;&gt;")&lt;201,2,COUNTIF($L$20:L2863,"&lt;&gt;")&lt;301,3,COUNTIF($L$20:L2863,"&lt;&gt;")&lt;401,4,COUNTIF($L$20:L2863,"&lt;&gt;")&lt;501,5,COUNTIF($L$20:L2863,"&lt;&gt;")&lt;601,6,COUNTIF($L$20:L2863,"&lt;&gt;")&lt;701,7,COUNTIF($L$20:L2863,"&lt;&gt;")&lt;801,8,COUNTIF($L$20:L2863,"&lt;&gt;")&lt;901,9,COUNTIF($L$20:L2863,"&lt;&gt;")&lt;1001,10,COUNTIF($L$20:L2863,"&lt;&gt;")&lt;1101,11,COUNTIF($L$20:L2863,"&lt;&gt;")&lt;1201,12,COUNTIF($L$20:L2863,"&lt;&gt;")&lt;1301,13,COUNTIF($L$20:L2863,"&lt;&gt;")&lt;1401,14,COUNTIF($L$20:L2863,"&lt;&gt;")&lt;1501,15,COUNTIF($L$20:L2863,"&lt;&gt;")&lt;1601,16,COUNTIF($L$20:L2863,"&lt;&gt;")&lt;1701,17,COUNTIF($L$20:L2863,"&lt;&gt;")&lt;1801,18,COUNTIF($L$20:L2863,"&lt;&gt;")&lt;1901,19,COUNTIF($L$20:L2863,"&lt;&gt;")&lt;2001,20,COUNTIF($L$20:L2863,"&lt;&gt;")&lt;2101,21,COUNTIF($L$20:L2863,"&lt;&gt;")&lt;2201,22,COUNTIF($L$20:L2863,"&lt;&gt;")&lt;2301,23,COUNTIF($L$20:L2863,"&lt;&gt;")&lt;2401,24,COUNTIF($L$20:L2863,"&lt;&gt;")&lt;2501,25,COUNTIF($L$20:L2863,"&lt;&gt;")&lt;2601,26,COUNTIF($L$20:L2863,"&lt;&gt;")&lt;2701,27,COUNTIF($L$20:L2863,"&lt;&gt;")&lt;2801,28,COUNTIF($L$20:L2863,"&lt;&gt;")&lt;2901,29,COUNTIF($L$20:L2863,"&lt;&gt;")&lt;3001,30),"")</f>
        <v/>
      </c>
      <c r="AM2863" t="str">
        <f t="shared" si="220"/>
        <v/>
      </c>
      <c r="AN2863" t="str">
        <f t="shared" si="224"/>
        <v/>
      </c>
      <c r="AP2863" t="str">
        <f t="shared" si="223"/>
        <v/>
      </c>
      <c r="AQ2863" t="str">
        <f>IF(AO2863="","",COUNTIFS(AM2863:$AM$3019,AO2863))</f>
        <v/>
      </c>
    </row>
    <row r="2864" spans="1:43" x14ac:dyDescent="0.25">
      <c r="A2864" s="6" t="str">
        <f>IF(COUNT($A$20:A2863)&lt;&gt;$B$4,IF(A2863="","",A2863+1),"")</f>
        <v/>
      </c>
      <c r="B2864" s="3"/>
      <c r="C2864" s="3"/>
      <c r="D2864" s="122"/>
      <c r="E2864" s="3"/>
      <c r="F2864" s="3"/>
      <c r="G2864" s="3"/>
      <c r="H2864" s="3"/>
      <c r="I2864" s="120"/>
      <c r="J2864" s="3"/>
      <c r="K2864" s="95" t="str" cm="1">
        <f t="array" ref="K2864">IF(OR($J$14 = "A",$J$14 = "B",$J$14 = "C"),IF(I2864="","",IF(LEN(I2864)&gt;2,_xlfn.IFS(ISNUMBER(SEARCH("_",I2864)),I2864,ISNUMBER(SEARCH(", ",I2864)),SUBSTITUTE(I2864,", ","_"),ISNUMBER(SEARCH("/ ",I2864)),SUBSTITUTE(I2864,"/ ","_"),ISNUMBER(SEARCH(",",I2864)),SUBSTITUTE(I2864,",","_"),ISNUMBER(SEARCH("/",I2864)),SUBSTITUTE(I2864,"/","_"),ISNUMBER(SEARCH("",I2864)),I2864),I2864)),IF(OR($J$14 = "J",$J$14 = "K"),"",IF(D2864="","",IF(LEN(D2864)&gt;2,_xlfn.IFS(ISNUMBER(SEARCH("_",D2864)),D2864,ISNUMBER(SEARCH(", ",D2864)),SUBSTITUTE(D2864,", ","_"),ISNUMBER(SEARCH("/ ",D2864)),SUBSTITUTE(D2864,"/ ","_"),ISNUMBER(SEARCH(",",D2864)),SUBSTITUTE(D2864,",","_"),ISNUMBER(SEARCH("/",D2864)),SUBSTITUTE(D2864,"/","_"),ISNUMBER(SEARCH("",D2864)),D2864),D2864))))</f>
        <v/>
      </c>
      <c r="L2864" s="1"/>
      <c r="M2864" s="1" t="str">
        <f t="shared" si="221"/>
        <v/>
      </c>
      <c r="N2864" s="94" t="str">
        <f>IF($L2864="None","",IF(ISERROR(VLOOKUP($L2864,Info!$B$4:$B$266,1,FALSE)),"",VLOOKUP($L2864,Info!$B$4:$L$266,5,FALSE)))</f>
        <v/>
      </c>
      <c r="O2864" s="94" t="str">
        <f>IF(K2864="","",IF(AND($J$12&lt;&gt;"ABC",N2864="3"),"BAC",IF(N2864="3","ABC",IF($J$12&lt;&gt;"ABC",IF($J$10="Standard",VLOOKUP(K2864,Info!$BE$4:$BF$481,2,FALSE),VLOOKUP(K2864,Info!$BI$4:$BJ$482,2,FALSE)),IF($J$10="Standard",VLOOKUP(K2864,Info!$AG$4:$AH$2994,2,FALSE),VLOOKUP(K2864,Info!$AK$4:$AL$2997,2,FALSE))))))</f>
        <v/>
      </c>
      <c r="P2864" s="94" t="str">
        <f>IF($L2864="None","",IF(ISERROR(VLOOKUP($L2864,Info!$B$4:$B$266,1,FALSE)),"",VLOOKUP($L2864,Info!$B$4:$L$266,3,FALSE)))</f>
        <v/>
      </c>
      <c r="Q2864" s="96" t="str">
        <f>IF($L2864="None","",IF(ISERROR(VLOOKUP($L2864,Info!$B$4:$B$266,1,FALSE)),"",VLOOKUP($L2864,Info!$B$4:$L$266,4,FALSE)))</f>
        <v/>
      </c>
      <c r="R2864" s="1"/>
      <c r="S2864" s="6" t="str">
        <f t="shared" si="222"/>
        <v/>
      </c>
      <c r="T2864" s="6" t="str">
        <f>IF($L2864="None","",IF(ISERROR(VLOOKUP($L2864,Info!$B$4:$B$266,1,FALSE)),"",VLOOKUP($L2864,Info!$B$4:$L$266,11,FALSE)))</f>
        <v/>
      </c>
      <c r="U2864" s="1"/>
      <c r="V2864" s="1"/>
      <c r="W2864" s="1"/>
      <c r="X2864" s="1" t="str">
        <f>IF($L2864="None","",IF(ISERROR(VLOOKUP($L2864,Info!$B$4:$B$266,1,FALSE)),"",IF(OR(W2864="Metallic Liquid Tight",W2864="Non-Metallic Liquid Tight",W2864="LSZH",W2864="Greenfield"),VLOOKUP($L2864,Info!$B$4:$L$266,7,FALSE),"N/A")))</f>
        <v/>
      </c>
      <c r="Y2864" s="1"/>
      <c r="Z2864" s="96" t="str">
        <f>IF($L2864="None","",IF(ISERROR(VLOOKUP($L2864,Info!$B$4:$B$266,1,FALSE)),"",VLOOKUP($L2864,Info!$B$4:$L$266,9,FALSE)))</f>
        <v/>
      </c>
      <c r="AA2864" s="96" t="str">
        <f>IF($L2864="None","",IF(ISERROR(VLOOKUP($L2864,Info!$B$4:$B$266,1,FALSE)),"",VLOOKUP($L2864,Info!$B$4:$L$266,8,FALSE)))</f>
        <v/>
      </c>
      <c r="AB2864" s="96" t="str">
        <f>IF($L2864="None","",IF(ISERROR(VLOOKUP($L2864,Info!$B$4:$B$266,1,FALSE)),"",VLOOKUP($L2864,Info!$B$4:$L$266,10,FALSE)))</f>
        <v/>
      </c>
      <c r="AC2864" s="1" t="str">
        <f>IF(W2864="SO Cable","Black,White",IF(O2864="","",IF(P2864="","",IF($J$12&lt;&gt;"ABC",IF(P2864&lt;="250",VLOOKUP(O2864,Info!$AZ$4:$BB$22,3,FALSE),VLOOKUP(O2864,Info!$AZ$23:$BB$39,3,FALSE)),IF(P2864&lt;="250",VLOOKUP(O2864,Info!$AO$4:$AQ$22,3,FALSE),VLOOKUP(O2864,Info!$AO$23:$AP$39,3,FALSE))))))</f>
        <v/>
      </c>
      <c r="AD2864" s="1"/>
      <c r="AE2864" s="1" t="str">
        <f>IF($L2864="None","",IF(ISERROR(VLOOKUP($L2864,Info!$B$4:$B$266,1,FALSE)),"",VLOOKUP($L2864,Info!$B$4:$L$266,4,FALSE)))</f>
        <v/>
      </c>
      <c r="AF2864" s="1" t="str">
        <f>IF($L2864="None","",IF(ISERROR(VLOOKUP($L2864,Info!$B$4:$B$266,1,FALSE)),"",VLOOKUP($L2864,Info!$B$4:$L$266,6,FALSE)))</f>
        <v/>
      </c>
      <c r="AG2864" s="1"/>
      <c r="AH2864" s="33" t="str" cm="1">
        <f t="array" ref="AH2864">IF(AND(L2864&lt;&gt;"",O2864&lt;&gt;"",R2864:S2864&lt;&gt;"",W2864:X2864&lt;&gt;"",Z2864:AA2864&lt;&gt;"",AC2864&lt;&gt;""),"Good","Bad")</f>
        <v>Bad</v>
      </c>
      <c r="AL2864" t="str" cm="1">
        <f t="array" ref="AL2864">IF(R2864&gt;0,_xlfn.IFS(COUNTIF($L$20:L2864,"&lt;&gt;")&lt;101,1,COUNTIF($L$20:L2864,"&lt;&gt;")&lt;201,2,COUNTIF($L$20:L2864,"&lt;&gt;")&lt;301,3,COUNTIF($L$20:L2864,"&lt;&gt;")&lt;401,4,COUNTIF($L$20:L2864,"&lt;&gt;")&lt;501,5,COUNTIF($L$20:L2864,"&lt;&gt;")&lt;601,6,COUNTIF($L$20:L2864,"&lt;&gt;")&lt;701,7,COUNTIF($L$20:L2864,"&lt;&gt;")&lt;801,8,COUNTIF($L$20:L2864,"&lt;&gt;")&lt;901,9,COUNTIF($L$20:L2864,"&lt;&gt;")&lt;1001,10,COUNTIF($L$20:L2864,"&lt;&gt;")&lt;1101,11,COUNTIF($L$20:L2864,"&lt;&gt;")&lt;1201,12,COUNTIF($L$20:L2864,"&lt;&gt;")&lt;1301,13,COUNTIF($L$20:L2864,"&lt;&gt;")&lt;1401,14,COUNTIF($L$20:L2864,"&lt;&gt;")&lt;1501,15,COUNTIF($L$20:L2864,"&lt;&gt;")&lt;1601,16,COUNTIF($L$20:L2864,"&lt;&gt;")&lt;1701,17,COUNTIF($L$20:L2864,"&lt;&gt;")&lt;1801,18,COUNTIF($L$20:L2864,"&lt;&gt;")&lt;1901,19,COUNTIF($L$20:L2864,"&lt;&gt;")&lt;2001,20,COUNTIF($L$20:L2864,"&lt;&gt;")&lt;2101,21,COUNTIF($L$20:L2864,"&lt;&gt;")&lt;2201,22,COUNTIF($L$20:L2864,"&lt;&gt;")&lt;2301,23,COUNTIF($L$20:L2864,"&lt;&gt;")&lt;2401,24,COUNTIF($L$20:L2864,"&lt;&gt;")&lt;2501,25,COUNTIF($L$20:L2864,"&lt;&gt;")&lt;2601,26,COUNTIF($L$20:L2864,"&lt;&gt;")&lt;2701,27,COUNTIF($L$20:L2864,"&lt;&gt;")&lt;2801,28,COUNTIF($L$20:L2864,"&lt;&gt;")&lt;2901,29,COUNTIF($L$20:L2864,"&lt;&gt;")&lt;3001,30),"")</f>
        <v/>
      </c>
      <c r="AM2864" t="str">
        <f t="shared" si="220"/>
        <v/>
      </c>
      <c r="AN2864" t="str">
        <f t="shared" si="224"/>
        <v/>
      </c>
      <c r="AP2864" t="str">
        <f t="shared" si="223"/>
        <v/>
      </c>
      <c r="AQ2864" t="str">
        <f>IF(AO2864="","",COUNTIFS(AM2864:$AM$3019,AO2864))</f>
        <v/>
      </c>
    </row>
    <row r="2865" spans="1:43" x14ac:dyDescent="0.25">
      <c r="A2865" s="6" t="str">
        <f>IF(COUNT($A$20:A2864)&lt;&gt;$B$4,IF(A2864="","",A2864+1),"")</f>
        <v/>
      </c>
      <c r="B2865" s="3"/>
      <c r="C2865" s="3"/>
      <c r="D2865" s="122"/>
      <c r="E2865" s="3"/>
      <c r="F2865" s="3"/>
      <c r="G2865" s="3"/>
      <c r="H2865" s="3"/>
      <c r="I2865" s="120"/>
      <c r="J2865" s="3"/>
      <c r="K2865" s="95" t="str" cm="1">
        <f t="array" ref="K2865">IF(OR($J$14 = "A",$J$14 = "B",$J$14 = "C"),IF(I2865="","",IF(LEN(I2865)&gt;2,_xlfn.IFS(ISNUMBER(SEARCH("_",I2865)),I2865,ISNUMBER(SEARCH(", ",I2865)),SUBSTITUTE(I2865,", ","_"),ISNUMBER(SEARCH("/ ",I2865)),SUBSTITUTE(I2865,"/ ","_"),ISNUMBER(SEARCH(",",I2865)),SUBSTITUTE(I2865,",","_"),ISNUMBER(SEARCH("/",I2865)),SUBSTITUTE(I2865,"/","_"),ISNUMBER(SEARCH("",I2865)),I2865),I2865)),IF(OR($J$14 = "J",$J$14 = "K"),"",IF(D2865="","",IF(LEN(D2865)&gt;2,_xlfn.IFS(ISNUMBER(SEARCH("_",D2865)),D2865,ISNUMBER(SEARCH(", ",D2865)),SUBSTITUTE(D2865,", ","_"),ISNUMBER(SEARCH("/ ",D2865)),SUBSTITUTE(D2865,"/ ","_"),ISNUMBER(SEARCH(",",D2865)),SUBSTITUTE(D2865,",","_"),ISNUMBER(SEARCH("/",D2865)),SUBSTITUTE(D2865,"/","_"),ISNUMBER(SEARCH("",D2865)),D2865),D2865))))</f>
        <v/>
      </c>
      <c r="L2865" s="1"/>
      <c r="M2865" s="1" t="str">
        <f t="shared" si="221"/>
        <v/>
      </c>
      <c r="N2865" s="94" t="str">
        <f>IF($L2865="None","",IF(ISERROR(VLOOKUP($L2865,Info!$B$4:$B$266,1,FALSE)),"",VLOOKUP($L2865,Info!$B$4:$L$266,5,FALSE)))</f>
        <v/>
      </c>
      <c r="O2865" s="94" t="str">
        <f>IF(K2865="","",IF(AND($J$12&lt;&gt;"ABC",N2865="3"),"BAC",IF(N2865="3","ABC",IF($J$12&lt;&gt;"ABC",IF($J$10="Standard",VLOOKUP(K2865,Info!$BE$4:$BF$481,2,FALSE),VLOOKUP(K2865,Info!$BI$4:$BJ$482,2,FALSE)),IF($J$10="Standard",VLOOKUP(K2865,Info!$AG$4:$AH$2994,2,FALSE),VLOOKUP(K2865,Info!$AK$4:$AL$2997,2,FALSE))))))</f>
        <v/>
      </c>
      <c r="P2865" s="94" t="str">
        <f>IF($L2865="None","",IF(ISERROR(VLOOKUP($L2865,Info!$B$4:$B$266,1,FALSE)),"",VLOOKUP($L2865,Info!$B$4:$L$266,3,FALSE)))</f>
        <v/>
      </c>
      <c r="Q2865" s="96" t="str">
        <f>IF($L2865="None","",IF(ISERROR(VLOOKUP($L2865,Info!$B$4:$B$266,1,FALSE)),"",VLOOKUP($L2865,Info!$B$4:$L$266,4,FALSE)))</f>
        <v/>
      </c>
      <c r="R2865" s="1"/>
      <c r="S2865" s="6" t="str">
        <f t="shared" si="222"/>
        <v/>
      </c>
      <c r="T2865" s="6" t="str">
        <f>IF($L2865="None","",IF(ISERROR(VLOOKUP($L2865,Info!$B$4:$B$266,1,FALSE)),"",VLOOKUP($L2865,Info!$B$4:$L$266,11,FALSE)))</f>
        <v/>
      </c>
      <c r="U2865" s="1"/>
      <c r="V2865" s="1"/>
      <c r="W2865" s="1"/>
      <c r="X2865" s="1" t="str">
        <f>IF($L2865="None","",IF(ISERROR(VLOOKUP($L2865,Info!$B$4:$B$266,1,FALSE)),"",IF(OR(W2865="Metallic Liquid Tight",W2865="Non-Metallic Liquid Tight",W2865="LSZH",W2865="Greenfield"),VLOOKUP($L2865,Info!$B$4:$L$266,7,FALSE),"N/A")))</f>
        <v/>
      </c>
      <c r="Y2865" s="1"/>
      <c r="Z2865" s="96" t="str">
        <f>IF($L2865="None","",IF(ISERROR(VLOOKUP($L2865,Info!$B$4:$B$266,1,FALSE)),"",VLOOKUP($L2865,Info!$B$4:$L$266,9,FALSE)))</f>
        <v/>
      </c>
      <c r="AA2865" s="96" t="str">
        <f>IF($L2865="None","",IF(ISERROR(VLOOKUP($L2865,Info!$B$4:$B$266,1,FALSE)),"",VLOOKUP($L2865,Info!$B$4:$L$266,8,FALSE)))</f>
        <v/>
      </c>
      <c r="AB2865" s="96" t="str">
        <f>IF($L2865="None","",IF(ISERROR(VLOOKUP($L2865,Info!$B$4:$B$266,1,FALSE)),"",VLOOKUP($L2865,Info!$B$4:$L$266,10,FALSE)))</f>
        <v/>
      </c>
      <c r="AC2865" s="1" t="str">
        <f>IF(W2865="SO Cable","Black,White",IF(O2865="","",IF(P2865="","",IF($J$12&lt;&gt;"ABC",IF(P2865&lt;="250",VLOOKUP(O2865,Info!$AZ$4:$BB$22,3,FALSE),VLOOKUP(O2865,Info!$AZ$23:$BB$39,3,FALSE)),IF(P2865&lt;="250",VLOOKUP(O2865,Info!$AO$4:$AQ$22,3,FALSE),VLOOKUP(O2865,Info!$AO$23:$AP$39,3,FALSE))))))</f>
        <v/>
      </c>
      <c r="AD2865" s="1"/>
      <c r="AE2865" s="1" t="str">
        <f>IF($L2865="None","",IF(ISERROR(VLOOKUP($L2865,Info!$B$4:$B$266,1,FALSE)),"",VLOOKUP($L2865,Info!$B$4:$L$266,4,FALSE)))</f>
        <v/>
      </c>
      <c r="AF2865" s="1" t="str">
        <f>IF($L2865="None","",IF(ISERROR(VLOOKUP($L2865,Info!$B$4:$B$266,1,FALSE)),"",VLOOKUP($L2865,Info!$B$4:$L$266,6,FALSE)))</f>
        <v/>
      </c>
      <c r="AG2865" s="1"/>
      <c r="AH2865" s="33" t="str" cm="1">
        <f t="array" ref="AH2865">IF(AND(L2865&lt;&gt;"",O2865&lt;&gt;"",R2865:S2865&lt;&gt;"",W2865:X2865&lt;&gt;"",Z2865:AA2865&lt;&gt;"",AC2865&lt;&gt;""),"Good","Bad")</f>
        <v>Bad</v>
      </c>
      <c r="AL2865" t="str" cm="1">
        <f t="array" ref="AL2865">IF(R2865&gt;0,_xlfn.IFS(COUNTIF($L$20:L2865,"&lt;&gt;")&lt;101,1,COUNTIF($L$20:L2865,"&lt;&gt;")&lt;201,2,COUNTIF($L$20:L2865,"&lt;&gt;")&lt;301,3,COUNTIF($L$20:L2865,"&lt;&gt;")&lt;401,4,COUNTIF($L$20:L2865,"&lt;&gt;")&lt;501,5,COUNTIF($L$20:L2865,"&lt;&gt;")&lt;601,6,COUNTIF($L$20:L2865,"&lt;&gt;")&lt;701,7,COUNTIF($L$20:L2865,"&lt;&gt;")&lt;801,8,COUNTIF($L$20:L2865,"&lt;&gt;")&lt;901,9,COUNTIF($L$20:L2865,"&lt;&gt;")&lt;1001,10,COUNTIF($L$20:L2865,"&lt;&gt;")&lt;1101,11,COUNTIF($L$20:L2865,"&lt;&gt;")&lt;1201,12,COUNTIF($L$20:L2865,"&lt;&gt;")&lt;1301,13,COUNTIF($L$20:L2865,"&lt;&gt;")&lt;1401,14,COUNTIF($L$20:L2865,"&lt;&gt;")&lt;1501,15,COUNTIF($L$20:L2865,"&lt;&gt;")&lt;1601,16,COUNTIF($L$20:L2865,"&lt;&gt;")&lt;1701,17,COUNTIF($L$20:L2865,"&lt;&gt;")&lt;1801,18,COUNTIF($L$20:L2865,"&lt;&gt;")&lt;1901,19,COUNTIF($L$20:L2865,"&lt;&gt;")&lt;2001,20,COUNTIF($L$20:L2865,"&lt;&gt;")&lt;2101,21,COUNTIF($L$20:L2865,"&lt;&gt;")&lt;2201,22,COUNTIF($L$20:L2865,"&lt;&gt;")&lt;2301,23,COUNTIF($L$20:L2865,"&lt;&gt;")&lt;2401,24,COUNTIF($L$20:L2865,"&lt;&gt;")&lt;2501,25,COUNTIF($L$20:L2865,"&lt;&gt;")&lt;2601,26,COUNTIF($L$20:L2865,"&lt;&gt;")&lt;2701,27,COUNTIF($L$20:L2865,"&lt;&gt;")&lt;2801,28,COUNTIF($L$20:L2865,"&lt;&gt;")&lt;2901,29,COUNTIF($L$20:L2865,"&lt;&gt;")&lt;3001,30),"")</f>
        <v/>
      </c>
      <c r="AM2865" t="str">
        <f t="shared" si="220"/>
        <v/>
      </c>
      <c r="AN2865" t="str">
        <f t="shared" si="224"/>
        <v/>
      </c>
      <c r="AP2865" t="str">
        <f t="shared" si="223"/>
        <v/>
      </c>
      <c r="AQ2865" t="str">
        <f>IF(AO2865="","",COUNTIFS(AM2865:$AM$3019,AO2865))</f>
        <v/>
      </c>
    </row>
    <row r="2866" spans="1:43" x14ac:dyDescent="0.25">
      <c r="A2866" s="6" t="str">
        <f>IF(COUNT($A$20:A2865)&lt;&gt;$B$4,IF(A2865="","",A2865+1),"")</f>
        <v/>
      </c>
      <c r="B2866" s="3"/>
      <c r="C2866" s="3"/>
      <c r="D2866" s="122"/>
      <c r="E2866" s="3"/>
      <c r="F2866" s="3"/>
      <c r="G2866" s="3"/>
      <c r="H2866" s="3"/>
      <c r="I2866" s="120"/>
      <c r="J2866" s="3"/>
      <c r="K2866" s="95" t="str" cm="1">
        <f t="array" ref="K2866">IF(OR($J$14 = "A",$J$14 = "B",$J$14 = "C"),IF(I2866="","",IF(LEN(I2866)&gt;2,_xlfn.IFS(ISNUMBER(SEARCH("_",I2866)),I2866,ISNUMBER(SEARCH(", ",I2866)),SUBSTITUTE(I2866,", ","_"),ISNUMBER(SEARCH("/ ",I2866)),SUBSTITUTE(I2866,"/ ","_"),ISNUMBER(SEARCH(",",I2866)),SUBSTITUTE(I2866,",","_"),ISNUMBER(SEARCH("/",I2866)),SUBSTITUTE(I2866,"/","_"),ISNUMBER(SEARCH("",I2866)),I2866),I2866)),IF(OR($J$14 = "J",$J$14 = "K"),"",IF(D2866="","",IF(LEN(D2866)&gt;2,_xlfn.IFS(ISNUMBER(SEARCH("_",D2866)),D2866,ISNUMBER(SEARCH(", ",D2866)),SUBSTITUTE(D2866,", ","_"),ISNUMBER(SEARCH("/ ",D2866)),SUBSTITUTE(D2866,"/ ","_"),ISNUMBER(SEARCH(",",D2866)),SUBSTITUTE(D2866,",","_"),ISNUMBER(SEARCH("/",D2866)),SUBSTITUTE(D2866,"/","_"),ISNUMBER(SEARCH("",D2866)),D2866),D2866))))</f>
        <v/>
      </c>
      <c r="L2866" s="1"/>
      <c r="M2866" s="1" t="str">
        <f t="shared" si="221"/>
        <v/>
      </c>
      <c r="N2866" s="94" t="str">
        <f>IF($L2866="None","",IF(ISERROR(VLOOKUP($L2866,Info!$B$4:$B$266,1,FALSE)),"",VLOOKUP($L2866,Info!$B$4:$L$266,5,FALSE)))</f>
        <v/>
      </c>
      <c r="O2866" s="94" t="str">
        <f>IF(K2866="","",IF(AND($J$12&lt;&gt;"ABC",N2866="3"),"BAC",IF(N2866="3","ABC",IF($J$12&lt;&gt;"ABC",IF($J$10="Standard",VLOOKUP(K2866,Info!$BE$4:$BF$481,2,FALSE),VLOOKUP(K2866,Info!$BI$4:$BJ$482,2,FALSE)),IF($J$10="Standard",VLOOKUP(K2866,Info!$AG$4:$AH$2994,2,FALSE),VLOOKUP(K2866,Info!$AK$4:$AL$2997,2,FALSE))))))</f>
        <v/>
      </c>
      <c r="P2866" s="94" t="str">
        <f>IF($L2866="None","",IF(ISERROR(VLOOKUP($L2866,Info!$B$4:$B$266,1,FALSE)),"",VLOOKUP($L2866,Info!$B$4:$L$266,3,FALSE)))</f>
        <v/>
      </c>
      <c r="Q2866" s="96" t="str">
        <f>IF($L2866="None","",IF(ISERROR(VLOOKUP($L2866,Info!$B$4:$B$266,1,FALSE)),"",VLOOKUP($L2866,Info!$B$4:$L$266,4,FALSE)))</f>
        <v/>
      </c>
      <c r="R2866" s="1"/>
      <c r="S2866" s="6" t="str">
        <f t="shared" si="222"/>
        <v/>
      </c>
      <c r="T2866" s="6" t="str">
        <f>IF($L2866="None","",IF(ISERROR(VLOOKUP($L2866,Info!$B$4:$B$266,1,FALSE)),"",VLOOKUP($L2866,Info!$B$4:$L$266,11,FALSE)))</f>
        <v/>
      </c>
      <c r="U2866" s="1"/>
      <c r="V2866" s="1"/>
      <c r="W2866" s="1"/>
      <c r="X2866" s="1" t="str">
        <f>IF($L2866="None","",IF(ISERROR(VLOOKUP($L2866,Info!$B$4:$B$266,1,FALSE)),"",IF(OR(W2866="Metallic Liquid Tight",W2866="Non-Metallic Liquid Tight",W2866="LSZH",W2866="Greenfield"),VLOOKUP($L2866,Info!$B$4:$L$266,7,FALSE),"N/A")))</f>
        <v/>
      </c>
      <c r="Y2866" s="1"/>
      <c r="Z2866" s="96" t="str">
        <f>IF($L2866="None","",IF(ISERROR(VLOOKUP($L2866,Info!$B$4:$B$266,1,FALSE)),"",VLOOKUP($L2866,Info!$B$4:$L$266,9,FALSE)))</f>
        <v/>
      </c>
      <c r="AA2866" s="96" t="str">
        <f>IF($L2866="None","",IF(ISERROR(VLOOKUP($L2866,Info!$B$4:$B$266,1,FALSE)),"",VLOOKUP($L2866,Info!$B$4:$L$266,8,FALSE)))</f>
        <v/>
      </c>
      <c r="AB2866" s="96" t="str">
        <f>IF($L2866="None","",IF(ISERROR(VLOOKUP($L2866,Info!$B$4:$B$266,1,FALSE)),"",VLOOKUP($L2866,Info!$B$4:$L$266,10,FALSE)))</f>
        <v/>
      </c>
      <c r="AC2866" s="1" t="str">
        <f>IF(W2866="SO Cable","Black,White",IF(O2866="","",IF(P2866="","",IF($J$12&lt;&gt;"ABC",IF(P2866&lt;="250",VLOOKUP(O2866,Info!$AZ$4:$BB$22,3,FALSE),VLOOKUP(O2866,Info!$AZ$23:$BB$39,3,FALSE)),IF(P2866&lt;="250",VLOOKUP(O2866,Info!$AO$4:$AQ$22,3,FALSE),VLOOKUP(O2866,Info!$AO$23:$AP$39,3,FALSE))))))</f>
        <v/>
      </c>
      <c r="AD2866" s="1"/>
      <c r="AE2866" s="1" t="str">
        <f>IF($L2866="None","",IF(ISERROR(VLOOKUP($L2866,Info!$B$4:$B$266,1,FALSE)),"",VLOOKUP($L2866,Info!$B$4:$L$266,4,FALSE)))</f>
        <v/>
      </c>
      <c r="AF2866" s="1" t="str">
        <f>IF($L2866="None","",IF(ISERROR(VLOOKUP($L2866,Info!$B$4:$B$266,1,FALSE)),"",VLOOKUP($L2866,Info!$B$4:$L$266,6,FALSE)))</f>
        <v/>
      </c>
      <c r="AG2866" s="1"/>
      <c r="AH2866" s="33" t="str" cm="1">
        <f t="array" ref="AH2866">IF(AND(L2866&lt;&gt;"",O2866&lt;&gt;"",R2866:S2866&lt;&gt;"",W2866:X2866&lt;&gt;"",Z2866:AA2866&lt;&gt;"",AC2866&lt;&gt;""),"Good","Bad")</f>
        <v>Bad</v>
      </c>
      <c r="AL2866" t="str" cm="1">
        <f t="array" ref="AL2866">IF(R2866&gt;0,_xlfn.IFS(COUNTIF($L$20:L2866,"&lt;&gt;")&lt;101,1,COUNTIF($L$20:L2866,"&lt;&gt;")&lt;201,2,COUNTIF($L$20:L2866,"&lt;&gt;")&lt;301,3,COUNTIF($L$20:L2866,"&lt;&gt;")&lt;401,4,COUNTIF($L$20:L2866,"&lt;&gt;")&lt;501,5,COUNTIF($L$20:L2866,"&lt;&gt;")&lt;601,6,COUNTIF($L$20:L2866,"&lt;&gt;")&lt;701,7,COUNTIF($L$20:L2866,"&lt;&gt;")&lt;801,8,COUNTIF($L$20:L2866,"&lt;&gt;")&lt;901,9,COUNTIF($L$20:L2866,"&lt;&gt;")&lt;1001,10,COUNTIF($L$20:L2866,"&lt;&gt;")&lt;1101,11,COUNTIF($L$20:L2866,"&lt;&gt;")&lt;1201,12,COUNTIF($L$20:L2866,"&lt;&gt;")&lt;1301,13,COUNTIF($L$20:L2866,"&lt;&gt;")&lt;1401,14,COUNTIF($L$20:L2866,"&lt;&gt;")&lt;1501,15,COUNTIF($L$20:L2866,"&lt;&gt;")&lt;1601,16,COUNTIF($L$20:L2866,"&lt;&gt;")&lt;1701,17,COUNTIF($L$20:L2866,"&lt;&gt;")&lt;1801,18,COUNTIF($L$20:L2866,"&lt;&gt;")&lt;1901,19,COUNTIF($L$20:L2866,"&lt;&gt;")&lt;2001,20,COUNTIF($L$20:L2866,"&lt;&gt;")&lt;2101,21,COUNTIF($L$20:L2866,"&lt;&gt;")&lt;2201,22,COUNTIF($L$20:L2866,"&lt;&gt;")&lt;2301,23,COUNTIF($L$20:L2866,"&lt;&gt;")&lt;2401,24,COUNTIF($L$20:L2866,"&lt;&gt;")&lt;2501,25,COUNTIF($L$20:L2866,"&lt;&gt;")&lt;2601,26,COUNTIF($L$20:L2866,"&lt;&gt;")&lt;2701,27,COUNTIF($L$20:L2866,"&lt;&gt;")&lt;2801,28,COUNTIF($L$20:L2866,"&lt;&gt;")&lt;2901,29,COUNTIF($L$20:L2866,"&lt;&gt;")&lt;3001,30),"")</f>
        <v/>
      </c>
      <c r="AM2866" t="str">
        <f t="shared" si="220"/>
        <v/>
      </c>
      <c r="AN2866" t="str">
        <f t="shared" si="224"/>
        <v/>
      </c>
      <c r="AP2866" t="str">
        <f t="shared" si="223"/>
        <v/>
      </c>
      <c r="AQ2866" t="str">
        <f>IF(AO2866="","",COUNTIFS(AM2866:$AM$3019,AO2866))</f>
        <v/>
      </c>
    </row>
    <row r="2867" spans="1:43" x14ac:dyDescent="0.25">
      <c r="A2867" s="6" t="str">
        <f>IF(COUNT($A$20:A2866)&lt;&gt;$B$4,IF(A2866="","",A2866+1),"")</f>
        <v/>
      </c>
      <c r="B2867" s="3"/>
      <c r="C2867" s="3"/>
      <c r="D2867" s="122"/>
      <c r="E2867" s="3"/>
      <c r="F2867" s="3"/>
      <c r="G2867" s="3"/>
      <c r="H2867" s="3"/>
      <c r="I2867" s="120"/>
      <c r="J2867" s="3"/>
      <c r="K2867" s="95" t="str" cm="1">
        <f t="array" ref="K2867">IF(OR($J$14 = "A",$J$14 = "B",$J$14 = "C"),IF(I2867="","",IF(LEN(I2867)&gt;2,_xlfn.IFS(ISNUMBER(SEARCH("_",I2867)),I2867,ISNUMBER(SEARCH(", ",I2867)),SUBSTITUTE(I2867,", ","_"),ISNUMBER(SEARCH("/ ",I2867)),SUBSTITUTE(I2867,"/ ","_"),ISNUMBER(SEARCH(",",I2867)),SUBSTITUTE(I2867,",","_"),ISNUMBER(SEARCH("/",I2867)),SUBSTITUTE(I2867,"/","_"),ISNUMBER(SEARCH("",I2867)),I2867),I2867)),IF(OR($J$14 = "J",$J$14 = "K"),"",IF(D2867="","",IF(LEN(D2867)&gt;2,_xlfn.IFS(ISNUMBER(SEARCH("_",D2867)),D2867,ISNUMBER(SEARCH(", ",D2867)),SUBSTITUTE(D2867,", ","_"),ISNUMBER(SEARCH("/ ",D2867)),SUBSTITUTE(D2867,"/ ","_"),ISNUMBER(SEARCH(",",D2867)),SUBSTITUTE(D2867,",","_"),ISNUMBER(SEARCH("/",D2867)),SUBSTITUTE(D2867,"/","_"),ISNUMBER(SEARCH("",D2867)),D2867),D2867))))</f>
        <v/>
      </c>
      <c r="L2867" s="1"/>
      <c r="M2867" s="1" t="str">
        <f t="shared" si="221"/>
        <v/>
      </c>
      <c r="N2867" s="94" t="str">
        <f>IF($L2867="None","",IF(ISERROR(VLOOKUP($L2867,Info!$B$4:$B$266,1,FALSE)),"",VLOOKUP($L2867,Info!$B$4:$L$266,5,FALSE)))</f>
        <v/>
      </c>
      <c r="O2867" s="94" t="str">
        <f>IF(K2867="","",IF(AND($J$12&lt;&gt;"ABC",N2867="3"),"BAC",IF(N2867="3","ABC",IF($J$12&lt;&gt;"ABC",IF($J$10="Standard",VLOOKUP(K2867,Info!$BE$4:$BF$481,2,FALSE),VLOOKUP(K2867,Info!$BI$4:$BJ$482,2,FALSE)),IF($J$10="Standard",VLOOKUP(K2867,Info!$AG$4:$AH$2994,2,FALSE),VLOOKUP(K2867,Info!$AK$4:$AL$2997,2,FALSE))))))</f>
        <v/>
      </c>
      <c r="P2867" s="94" t="str">
        <f>IF($L2867="None","",IF(ISERROR(VLOOKUP($L2867,Info!$B$4:$B$266,1,FALSE)),"",VLOOKUP($L2867,Info!$B$4:$L$266,3,FALSE)))</f>
        <v/>
      </c>
      <c r="Q2867" s="96" t="str">
        <f>IF($L2867="None","",IF(ISERROR(VLOOKUP($L2867,Info!$B$4:$B$266,1,FALSE)),"",VLOOKUP($L2867,Info!$B$4:$L$266,4,FALSE)))</f>
        <v/>
      </c>
      <c r="R2867" s="1"/>
      <c r="S2867" s="6" t="str">
        <f t="shared" si="222"/>
        <v/>
      </c>
      <c r="T2867" s="6" t="str">
        <f>IF($L2867="None","",IF(ISERROR(VLOOKUP($L2867,Info!$B$4:$B$266,1,FALSE)),"",VLOOKUP($L2867,Info!$B$4:$L$266,11,FALSE)))</f>
        <v/>
      </c>
      <c r="U2867" s="1"/>
      <c r="V2867" s="1"/>
      <c r="W2867" s="1"/>
      <c r="X2867" s="1" t="str">
        <f>IF($L2867="None","",IF(ISERROR(VLOOKUP($L2867,Info!$B$4:$B$266,1,FALSE)),"",IF(OR(W2867="Metallic Liquid Tight",W2867="Non-Metallic Liquid Tight",W2867="LSZH",W2867="Greenfield"),VLOOKUP($L2867,Info!$B$4:$L$266,7,FALSE),"N/A")))</f>
        <v/>
      </c>
      <c r="Y2867" s="1"/>
      <c r="Z2867" s="96" t="str">
        <f>IF($L2867="None","",IF(ISERROR(VLOOKUP($L2867,Info!$B$4:$B$266,1,FALSE)),"",VLOOKUP($L2867,Info!$B$4:$L$266,9,FALSE)))</f>
        <v/>
      </c>
      <c r="AA2867" s="96" t="str">
        <f>IF($L2867="None","",IF(ISERROR(VLOOKUP($L2867,Info!$B$4:$B$266,1,FALSE)),"",VLOOKUP($L2867,Info!$B$4:$L$266,8,FALSE)))</f>
        <v/>
      </c>
      <c r="AB2867" s="96" t="str">
        <f>IF($L2867="None","",IF(ISERROR(VLOOKUP($L2867,Info!$B$4:$B$266,1,FALSE)),"",VLOOKUP($L2867,Info!$B$4:$L$266,10,FALSE)))</f>
        <v/>
      </c>
      <c r="AC2867" s="1" t="str">
        <f>IF(W2867="SO Cable","Black,White",IF(O2867="","",IF(P2867="","",IF($J$12&lt;&gt;"ABC",IF(P2867&lt;="250",VLOOKUP(O2867,Info!$AZ$4:$BB$22,3,FALSE),VLOOKUP(O2867,Info!$AZ$23:$BB$39,3,FALSE)),IF(P2867&lt;="250",VLOOKUP(O2867,Info!$AO$4:$AQ$22,3,FALSE),VLOOKUP(O2867,Info!$AO$23:$AP$39,3,FALSE))))))</f>
        <v/>
      </c>
      <c r="AD2867" s="1"/>
      <c r="AE2867" s="1" t="str">
        <f>IF($L2867="None","",IF(ISERROR(VLOOKUP($L2867,Info!$B$4:$B$266,1,FALSE)),"",VLOOKUP($L2867,Info!$B$4:$L$266,4,FALSE)))</f>
        <v/>
      </c>
      <c r="AF2867" s="1" t="str">
        <f>IF($L2867="None","",IF(ISERROR(VLOOKUP($L2867,Info!$B$4:$B$266,1,FALSE)),"",VLOOKUP($L2867,Info!$B$4:$L$266,6,FALSE)))</f>
        <v/>
      </c>
      <c r="AG2867" s="1"/>
      <c r="AH2867" s="33" t="str" cm="1">
        <f t="array" ref="AH2867">IF(AND(L2867&lt;&gt;"",O2867&lt;&gt;"",R2867:S2867&lt;&gt;"",W2867:X2867&lt;&gt;"",Z2867:AA2867&lt;&gt;"",AC2867&lt;&gt;""),"Good","Bad")</f>
        <v>Bad</v>
      </c>
      <c r="AL2867" t="str" cm="1">
        <f t="array" ref="AL2867">IF(R2867&gt;0,_xlfn.IFS(COUNTIF($L$20:L2867,"&lt;&gt;")&lt;101,1,COUNTIF($L$20:L2867,"&lt;&gt;")&lt;201,2,COUNTIF($L$20:L2867,"&lt;&gt;")&lt;301,3,COUNTIF($L$20:L2867,"&lt;&gt;")&lt;401,4,COUNTIF($L$20:L2867,"&lt;&gt;")&lt;501,5,COUNTIF($L$20:L2867,"&lt;&gt;")&lt;601,6,COUNTIF($L$20:L2867,"&lt;&gt;")&lt;701,7,COUNTIF($L$20:L2867,"&lt;&gt;")&lt;801,8,COUNTIF($L$20:L2867,"&lt;&gt;")&lt;901,9,COUNTIF($L$20:L2867,"&lt;&gt;")&lt;1001,10,COUNTIF($L$20:L2867,"&lt;&gt;")&lt;1101,11,COUNTIF($L$20:L2867,"&lt;&gt;")&lt;1201,12,COUNTIF($L$20:L2867,"&lt;&gt;")&lt;1301,13,COUNTIF($L$20:L2867,"&lt;&gt;")&lt;1401,14,COUNTIF($L$20:L2867,"&lt;&gt;")&lt;1501,15,COUNTIF($L$20:L2867,"&lt;&gt;")&lt;1601,16,COUNTIF($L$20:L2867,"&lt;&gt;")&lt;1701,17,COUNTIF($L$20:L2867,"&lt;&gt;")&lt;1801,18,COUNTIF($L$20:L2867,"&lt;&gt;")&lt;1901,19,COUNTIF($L$20:L2867,"&lt;&gt;")&lt;2001,20,COUNTIF($L$20:L2867,"&lt;&gt;")&lt;2101,21,COUNTIF($L$20:L2867,"&lt;&gt;")&lt;2201,22,COUNTIF($L$20:L2867,"&lt;&gt;")&lt;2301,23,COUNTIF($L$20:L2867,"&lt;&gt;")&lt;2401,24,COUNTIF($L$20:L2867,"&lt;&gt;")&lt;2501,25,COUNTIF($L$20:L2867,"&lt;&gt;")&lt;2601,26,COUNTIF($L$20:L2867,"&lt;&gt;")&lt;2701,27,COUNTIF($L$20:L2867,"&lt;&gt;")&lt;2801,28,COUNTIF($L$20:L2867,"&lt;&gt;")&lt;2901,29,COUNTIF($L$20:L2867,"&lt;&gt;")&lt;3001,30),"")</f>
        <v/>
      </c>
      <c r="AM2867" t="str">
        <f t="shared" si="220"/>
        <v/>
      </c>
      <c r="AN2867" t="str">
        <f t="shared" si="224"/>
        <v/>
      </c>
      <c r="AP2867" t="str">
        <f t="shared" si="223"/>
        <v/>
      </c>
      <c r="AQ2867" t="str">
        <f>IF(AO2867="","",COUNTIFS(AM2867:$AM$3019,AO2867))</f>
        <v/>
      </c>
    </row>
    <row r="2868" spans="1:43" x14ac:dyDescent="0.25">
      <c r="A2868" s="6" t="str">
        <f>IF(COUNT($A$20:A2867)&lt;&gt;$B$4,IF(A2867="","",A2867+1),"")</f>
        <v/>
      </c>
      <c r="B2868" s="3"/>
      <c r="C2868" s="3"/>
      <c r="D2868" s="122"/>
      <c r="E2868" s="3"/>
      <c r="F2868" s="3"/>
      <c r="G2868" s="3"/>
      <c r="H2868" s="3"/>
      <c r="I2868" s="120"/>
      <c r="J2868" s="3"/>
      <c r="K2868" s="95" t="str" cm="1">
        <f t="array" ref="K2868">IF(OR($J$14 = "A",$J$14 = "B",$J$14 = "C"),IF(I2868="","",IF(LEN(I2868)&gt;2,_xlfn.IFS(ISNUMBER(SEARCH("_",I2868)),I2868,ISNUMBER(SEARCH(", ",I2868)),SUBSTITUTE(I2868,", ","_"),ISNUMBER(SEARCH("/ ",I2868)),SUBSTITUTE(I2868,"/ ","_"),ISNUMBER(SEARCH(",",I2868)),SUBSTITUTE(I2868,",","_"),ISNUMBER(SEARCH("/",I2868)),SUBSTITUTE(I2868,"/","_"),ISNUMBER(SEARCH("",I2868)),I2868),I2868)),IF(OR($J$14 = "J",$J$14 = "K"),"",IF(D2868="","",IF(LEN(D2868)&gt;2,_xlfn.IFS(ISNUMBER(SEARCH("_",D2868)),D2868,ISNUMBER(SEARCH(", ",D2868)),SUBSTITUTE(D2868,", ","_"),ISNUMBER(SEARCH("/ ",D2868)),SUBSTITUTE(D2868,"/ ","_"),ISNUMBER(SEARCH(",",D2868)),SUBSTITUTE(D2868,",","_"),ISNUMBER(SEARCH("/",D2868)),SUBSTITUTE(D2868,"/","_"),ISNUMBER(SEARCH("",D2868)),D2868),D2868))))</f>
        <v/>
      </c>
      <c r="L2868" s="1"/>
      <c r="M2868" s="1" t="str">
        <f t="shared" si="221"/>
        <v/>
      </c>
      <c r="N2868" s="94" t="str">
        <f>IF($L2868="None","",IF(ISERROR(VLOOKUP($L2868,Info!$B$4:$B$266,1,FALSE)),"",VLOOKUP($L2868,Info!$B$4:$L$266,5,FALSE)))</f>
        <v/>
      </c>
      <c r="O2868" s="94" t="str">
        <f>IF(K2868="","",IF(AND($J$12&lt;&gt;"ABC",N2868="3"),"BAC",IF(N2868="3","ABC",IF($J$12&lt;&gt;"ABC",IF($J$10="Standard",VLOOKUP(K2868,Info!$BE$4:$BF$481,2,FALSE),VLOOKUP(K2868,Info!$BI$4:$BJ$482,2,FALSE)),IF($J$10="Standard",VLOOKUP(K2868,Info!$AG$4:$AH$2994,2,FALSE),VLOOKUP(K2868,Info!$AK$4:$AL$2997,2,FALSE))))))</f>
        <v/>
      </c>
      <c r="P2868" s="94" t="str">
        <f>IF($L2868="None","",IF(ISERROR(VLOOKUP($L2868,Info!$B$4:$B$266,1,FALSE)),"",VLOOKUP($L2868,Info!$B$4:$L$266,3,FALSE)))</f>
        <v/>
      </c>
      <c r="Q2868" s="96" t="str">
        <f>IF($L2868="None","",IF(ISERROR(VLOOKUP($L2868,Info!$B$4:$B$266,1,FALSE)),"",VLOOKUP($L2868,Info!$B$4:$L$266,4,FALSE)))</f>
        <v/>
      </c>
      <c r="R2868" s="1"/>
      <c r="S2868" s="6" t="str">
        <f t="shared" si="222"/>
        <v/>
      </c>
      <c r="T2868" s="6" t="str">
        <f>IF($L2868="None","",IF(ISERROR(VLOOKUP($L2868,Info!$B$4:$B$266,1,FALSE)),"",VLOOKUP($L2868,Info!$B$4:$L$266,11,FALSE)))</f>
        <v/>
      </c>
      <c r="U2868" s="1"/>
      <c r="V2868" s="1"/>
      <c r="W2868" s="1"/>
      <c r="X2868" s="1" t="str">
        <f>IF($L2868="None","",IF(ISERROR(VLOOKUP($L2868,Info!$B$4:$B$266,1,FALSE)),"",IF(OR(W2868="Metallic Liquid Tight",W2868="Non-Metallic Liquid Tight",W2868="LSZH",W2868="Greenfield"),VLOOKUP($L2868,Info!$B$4:$L$266,7,FALSE),"N/A")))</f>
        <v/>
      </c>
      <c r="Y2868" s="1"/>
      <c r="Z2868" s="96" t="str">
        <f>IF($L2868="None","",IF(ISERROR(VLOOKUP($L2868,Info!$B$4:$B$266,1,FALSE)),"",VLOOKUP($L2868,Info!$B$4:$L$266,9,FALSE)))</f>
        <v/>
      </c>
      <c r="AA2868" s="96" t="str">
        <f>IF($L2868="None","",IF(ISERROR(VLOOKUP($L2868,Info!$B$4:$B$266,1,FALSE)),"",VLOOKUP($L2868,Info!$B$4:$L$266,8,FALSE)))</f>
        <v/>
      </c>
      <c r="AB2868" s="96" t="str">
        <f>IF($L2868="None","",IF(ISERROR(VLOOKUP($L2868,Info!$B$4:$B$266,1,FALSE)),"",VLOOKUP($L2868,Info!$B$4:$L$266,10,FALSE)))</f>
        <v/>
      </c>
      <c r="AC2868" s="1" t="str">
        <f>IF(W2868="SO Cable","Black,White",IF(O2868="","",IF(P2868="","",IF($J$12&lt;&gt;"ABC",IF(P2868&lt;="250",VLOOKUP(O2868,Info!$AZ$4:$BB$22,3,FALSE),VLOOKUP(O2868,Info!$AZ$23:$BB$39,3,FALSE)),IF(P2868&lt;="250",VLOOKUP(O2868,Info!$AO$4:$AQ$22,3,FALSE),VLOOKUP(O2868,Info!$AO$23:$AP$39,3,FALSE))))))</f>
        <v/>
      </c>
      <c r="AD2868" s="1"/>
      <c r="AE2868" s="1" t="str">
        <f>IF($L2868="None","",IF(ISERROR(VLOOKUP($L2868,Info!$B$4:$B$266,1,FALSE)),"",VLOOKUP($L2868,Info!$B$4:$L$266,4,FALSE)))</f>
        <v/>
      </c>
      <c r="AF2868" s="1" t="str">
        <f>IF($L2868="None","",IF(ISERROR(VLOOKUP($L2868,Info!$B$4:$B$266,1,FALSE)),"",VLOOKUP($L2868,Info!$B$4:$L$266,6,FALSE)))</f>
        <v/>
      </c>
      <c r="AG2868" s="1"/>
      <c r="AH2868" s="33" t="str" cm="1">
        <f t="array" ref="AH2868">IF(AND(L2868&lt;&gt;"",O2868&lt;&gt;"",R2868:S2868&lt;&gt;"",W2868:X2868&lt;&gt;"",Z2868:AA2868&lt;&gt;"",AC2868&lt;&gt;""),"Good","Bad")</f>
        <v>Bad</v>
      </c>
      <c r="AL2868" t="str" cm="1">
        <f t="array" ref="AL2868">IF(R2868&gt;0,_xlfn.IFS(COUNTIF($L$20:L2868,"&lt;&gt;")&lt;101,1,COUNTIF($L$20:L2868,"&lt;&gt;")&lt;201,2,COUNTIF($L$20:L2868,"&lt;&gt;")&lt;301,3,COUNTIF($L$20:L2868,"&lt;&gt;")&lt;401,4,COUNTIF($L$20:L2868,"&lt;&gt;")&lt;501,5,COUNTIF($L$20:L2868,"&lt;&gt;")&lt;601,6,COUNTIF($L$20:L2868,"&lt;&gt;")&lt;701,7,COUNTIF($L$20:L2868,"&lt;&gt;")&lt;801,8,COUNTIF($L$20:L2868,"&lt;&gt;")&lt;901,9,COUNTIF($L$20:L2868,"&lt;&gt;")&lt;1001,10,COUNTIF($L$20:L2868,"&lt;&gt;")&lt;1101,11,COUNTIF($L$20:L2868,"&lt;&gt;")&lt;1201,12,COUNTIF($L$20:L2868,"&lt;&gt;")&lt;1301,13,COUNTIF($L$20:L2868,"&lt;&gt;")&lt;1401,14,COUNTIF($L$20:L2868,"&lt;&gt;")&lt;1501,15,COUNTIF($L$20:L2868,"&lt;&gt;")&lt;1601,16,COUNTIF($L$20:L2868,"&lt;&gt;")&lt;1701,17,COUNTIF($L$20:L2868,"&lt;&gt;")&lt;1801,18,COUNTIF($L$20:L2868,"&lt;&gt;")&lt;1901,19,COUNTIF($L$20:L2868,"&lt;&gt;")&lt;2001,20,COUNTIF($L$20:L2868,"&lt;&gt;")&lt;2101,21,COUNTIF($L$20:L2868,"&lt;&gt;")&lt;2201,22,COUNTIF($L$20:L2868,"&lt;&gt;")&lt;2301,23,COUNTIF($L$20:L2868,"&lt;&gt;")&lt;2401,24,COUNTIF($L$20:L2868,"&lt;&gt;")&lt;2501,25,COUNTIF($L$20:L2868,"&lt;&gt;")&lt;2601,26,COUNTIF($L$20:L2868,"&lt;&gt;")&lt;2701,27,COUNTIF($L$20:L2868,"&lt;&gt;")&lt;2801,28,COUNTIF($L$20:L2868,"&lt;&gt;")&lt;2901,29,COUNTIF($L$20:L2868,"&lt;&gt;")&lt;3001,30),"")</f>
        <v/>
      </c>
      <c r="AM2868" t="str">
        <f t="shared" si="220"/>
        <v/>
      </c>
      <c r="AN2868" t="str">
        <f t="shared" si="224"/>
        <v/>
      </c>
      <c r="AP2868" t="str">
        <f t="shared" si="223"/>
        <v/>
      </c>
      <c r="AQ2868" t="str">
        <f>IF(AO2868="","",COUNTIFS(AM2868:$AM$3019,AO2868))</f>
        <v/>
      </c>
    </row>
    <row r="2869" spans="1:43" x14ac:dyDescent="0.25">
      <c r="A2869" s="6" t="str">
        <f>IF(COUNT($A$20:A2868)&lt;&gt;$B$4,IF(A2868="","",A2868+1),"")</f>
        <v/>
      </c>
      <c r="B2869" s="3"/>
      <c r="C2869" s="3"/>
      <c r="D2869" s="122"/>
      <c r="E2869" s="3"/>
      <c r="F2869" s="3"/>
      <c r="G2869" s="3"/>
      <c r="H2869" s="3"/>
      <c r="I2869" s="120"/>
      <c r="J2869" s="3"/>
      <c r="K2869" s="95" t="str" cm="1">
        <f t="array" ref="K2869">IF(OR($J$14 = "A",$J$14 = "B",$J$14 = "C"),IF(I2869="","",IF(LEN(I2869)&gt;2,_xlfn.IFS(ISNUMBER(SEARCH("_",I2869)),I2869,ISNUMBER(SEARCH(", ",I2869)),SUBSTITUTE(I2869,", ","_"),ISNUMBER(SEARCH("/ ",I2869)),SUBSTITUTE(I2869,"/ ","_"),ISNUMBER(SEARCH(",",I2869)),SUBSTITUTE(I2869,",","_"),ISNUMBER(SEARCH("/",I2869)),SUBSTITUTE(I2869,"/","_"),ISNUMBER(SEARCH("",I2869)),I2869),I2869)),IF(OR($J$14 = "J",$J$14 = "K"),"",IF(D2869="","",IF(LEN(D2869)&gt;2,_xlfn.IFS(ISNUMBER(SEARCH("_",D2869)),D2869,ISNUMBER(SEARCH(", ",D2869)),SUBSTITUTE(D2869,", ","_"),ISNUMBER(SEARCH("/ ",D2869)),SUBSTITUTE(D2869,"/ ","_"),ISNUMBER(SEARCH(",",D2869)),SUBSTITUTE(D2869,",","_"),ISNUMBER(SEARCH("/",D2869)),SUBSTITUTE(D2869,"/","_"),ISNUMBER(SEARCH("",D2869)),D2869),D2869))))</f>
        <v/>
      </c>
      <c r="L2869" s="1"/>
      <c r="M2869" s="1" t="str">
        <f t="shared" si="221"/>
        <v/>
      </c>
      <c r="N2869" s="94" t="str">
        <f>IF($L2869="None","",IF(ISERROR(VLOOKUP($L2869,Info!$B$4:$B$266,1,FALSE)),"",VLOOKUP($L2869,Info!$B$4:$L$266,5,FALSE)))</f>
        <v/>
      </c>
      <c r="O2869" s="94" t="str">
        <f>IF(K2869="","",IF(AND($J$12&lt;&gt;"ABC",N2869="3"),"BAC",IF(N2869="3","ABC",IF($J$12&lt;&gt;"ABC",IF($J$10="Standard",VLOOKUP(K2869,Info!$BE$4:$BF$481,2,FALSE),VLOOKUP(K2869,Info!$BI$4:$BJ$482,2,FALSE)),IF($J$10="Standard",VLOOKUP(K2869,Info!$AG$4:$AH$2994,2,FALSE),VLOOKUP(K2869,Info!$AK$4:$AL$2997,2,FALSE))))))</f>
        <v/>
      </c>
      <c r="P2869" s="94" t="str">
        <f>IF($L2869="None","",IF(ISERROR(VLOOKUP($L2869,Info!$B$4:$B$266,1,FALSE)),"",VLOOKUP($L2869,Info!$B$4:$L$266,3,FALSE)))</f>
        <v/>
      </c>
      <c r="Q2869" s="96" t="str">
        <f>IF($L2869="None","",IF(ISERROR(VLOOKUP($L2869,Info!$B$4:$B$266,1,FALSE)),"",VLOOKUP($L2869,Info!$B$4:$L$266,4,FALSE)))</f>
        <v/>
      </c>
      <c r="R2869" s="1"/>
      <c r="S2869" s="6" t="str">
        <f t="shared" si="222"/>
        <v/>
      </c>
      <c r="T2869" s="6" t="str">
        <f>IF($L2869="None","",IF(ISERROR(VLOOKUP($L2869,Info!$B$4:$B$266,1,FALSE)),"",VLOOKUP($L2869,Info!$B$4:$L$266,11,FALSE)))</f>
        <v/>
      </c>
      <c r="U2869" s="1"/>
      <c r="V2869" s="1"/>
      <c r="W2869" s="1"/>
      <c r="X2869" s="1" t="str">
        <f>IF($L2869="None","",IF(ISERROR(VLOOKUP($L2869,Info!$B$4:$B$266,1,FALSE)),"",IF(OR(W2869="Metallic Liquid Tight",W2869="Non-Metallic Liquid Tight",W2869="LSZH",W2869="Greenfield"),VLOOKUP($L2869,Info!$B$4:$L$266,7,FALSE),"N/A")))</f>
        <v/>
      </c>
      <c r="Y2869" s="1"/>
      <c r="Z2869" s="96" t="str">
        <f>IF($L2869="None","",IF(ISERROR(VLOOKUP($L2869,Info!$B$4:$B$266,1,FALSE)),"",VLOOKUP($L2869,Info!$B$4:$L$266,9,FALSE)))</f>
        <v/>
      </c>
      <c r="AA2869" s="96" t="str">
        <f>IF($L2869="None","",IF(ISERROR(VLOOKUP($L2869,Info!$B$4:$B$266,1,FALSE)),"",VLOOKUP($L2869,Info!$B$4:$L$266,8,FALSE)))</f>
        <v/>
      </c>
      <c r="AB2869" s="96" t="str">
        <f>IF($L2869="None","",IF(ISERROR(VLOOKUP($L2869,Info!$B$4:$B$266,1,FALSE)),"",VLOOKUP($L2869,Info!$B$4:$L$266,10,FALSE)))</f>
        <v/>
      </c>
      <c r="AC2869" s="1" t="str">
        <f>IF(W2869="SO Cable","Black,White",IF(O2869="","",IF(P2869="","",IF($J$12&lt;&gt;"ABC",IF(P2869&lt;="250",VLOOKUP(O2869,Info!$AZ$4:$BB$22,3,FALSE),VLOOKUP(O2869,Info!$AZ$23:$BB$39,3,FALSE)),IF(P2869&lt;="250",VLOOKUP(O2869,Info!$AO$4:$AQ$22,3,FALSE),VLOOKUP(O2869,Info!$AO$23:$AP$39,3,FALSE))))))</f>
        <v/>
      </c>
      <c r="AD2869" s="1"/>
      <c r="AE2869" s="1" t="str">
        <f>IF($L2869="None","",IF(ISERROR(VLOOKUP($L2869,Info!$B$4:$B$266,1,FALSE)),"",VLOOKUP($L2869,Info!$B$4:$L$266,4,FALSE)))</f>
        <v/>
      </c>
      <c r="AF2869" s="1" t="str">
        <f>IF($L2869="None","",IF(ISERROR(VLOOKUP($L2869,Info!$B$4:$B$266,1,FALSE)),"",VLOOKUP($L2869,Info!$B$4:$L$266,6,FALSE)))</f>
        <v/>
      </c>
      <c r="AG2869" s="1"/>
      <c r="AH2869" s="33" t="str" cm="1">
        <f t="array" ref="AH2869">IF(AND(L2869&lt;&gt;"",O2869&lt;&gt;"",R2869:S2869&lt;&gt;"",W2869:X2869&lt;&gt;"",Z2869:AA2869&lt;&gt;"",AC2869&lt;&gt;""),"Good","Bad")</f>
        <v>Bad</v>
      </c>
      <c r="AL2869" t="str" cm="1">
        <f t="array" ref="AL2869">IF(R2869&gt;0,_xlfn.IFS(COUNTIF($L$20:L2869,"&lt;&gt;")&lt;101,1,COUNTIF($L$20:L2869,"&lt;&gt;")&lt;201,2,COUNTIF($L$20:L2869,"&lt;&gt;")&lt;301,3,COUNTIF($L$20:L2869,"&lt;&gt;")&lt;401,4,COUNTIF($L$20:L2869,"&lt;&gt;")&lt;501,5,COUNTIF($L$20:L2869,"&lt;&gt;")&lt;601,6,COUNTIF($L$20:L2869,"&lt;&gt;")&lt;701,7,COUNTIF($L$20:L2869,"&lt;&gt;")&lt;801,8,COUNTIF($L$20:L2869,"&lt;&gt;")&lt;901,9,COUNTIF($L$20:L2869,"&lt;&gt;")&lt;1001,10,COUNTIF($L$20:L2869,"&lt;&gt;")&lt;1101,11,COUNTIF($L$20:L2869,"&lt;&gt;")&lt;1201,12,COUNTIF($L$20:L2869,"&lt;&gt;")&lt;1301,13,COUNTIF($L$20:L2869,"&lt;&gt;")&lt;1401,14,COUNTIF($L$20:L2869,"&lt;&gt;")&lt;1501,15,COUNTIF($L$20:L2869,"&lt;&gt;")&lt;1601,16,COUNTIF($L$20:L2869,"&lt;&gt;")&lt;1701,17,COUNTIF($L$20:L2869,"&lt;&gt;")&lt;1801,18,COUNTIF($L$20:L2869,"&lt;&gt;")&lt;1901,19,COUNTIF($L$20:L2869,"&lt;&gt;")&lt;2001,20,COUNTIF($L$20:L2869,"&lt;&gt;")&lt;2101,21,COUNTIF($L$20:L2869,"&lt;&gt;")&lt;2201,22,COUNTIF($L$20:L2869,"&lt;&gt;")&lt;2301,23,COUNTIF($L$20:L2869,"&lt;&gt;")&lt;2401,24,COUNTIF($L$20:L2869,"&lt;&gt;")&lt;2501,25,COUNTIF($L$20:L2869,"&lt;&gt;")&lt;2601,26,COUNTIF($L$20:L2869,"&lt;&gt;")&lt;2701,27,COUNTIF($L$20:L2869,"&lt;&gt;")&lt;2801,28,COUNTIF($L$20:L2869,"&lt;&gt;")&lt;2901,29,COUNTIF($L$20:L2869,"&lt;&gt;")&lt;3001,30),"")</f>
        <v/>
      </c>
      <c r="AM2869" t="str">
        <f t="shared" si="220"/>
        <v/>
      </c>
      <c r="AN2869" t="str">
        <f t="shared" si="224"/>
        <v/>
      </c>
      <c r="AP2869" t="str">
        <f t="shared" si="223"/>
        <v/>
      </c>
      <c r="AQ2869" t="str">
        <f>IF(AO2869="","",COUNTIFS(AM2869:$AM$3019,AO2869))</f>
        <v/>
      </c>
    </row>
    <row r="2870" spans="1:43" x14ac:dyDescent="0.25">
      <c r="A2870" s="6" t="str">
        <f>IF(COUNT($A$20:A2869)&lt;&gt;$B$4,IF(A2869="","",A2869+1),"")</f>
        <v/>
      </c>
      <c r="B2870" s="3"/>
      <c r="C2870" s="3"/>
      <c r="D2870" s="122"/>
      <c r="E2870" s="3"/>
      <c r="F2870" s="3"/>
      <c r="G2870" s="3"/>
      <c r="H2870" s="3"/>
      <c r="I2870" s="120"/>
      <c r="J2870" s="3"/>
      <c r="K2870" s="95" t="str" cm="1">
        <f t="array" ref="K2870">IF(OR($J$14 = "A",$J$14 = "B",$J$14 = "C"),IF(I2870="","",IF(LEN(I2870)&gt;2,_xlfn.IFS(ISNUMBER(SEARCH("_",I2870)),I2870,ISNUMBER(SEARCH(", ",I2870)),SUBSTITUTE(I2870,", ","_"),ISNUMBER(SEARCH("/ ",I2870)),SUBSTITUTE(I2870,"/ ","_"),ISNUMBER(SEARCH(",",I2870)),SUBSTITUTE(I2870,",","_"),ISNUMBER(SEARCH("/",I2870)),SUBSTITUTE(I2870,"/","_"),ISNUMBER(SEARCH("",I2870)),I2870),I2870)),IF(OR($J$14 = "J",$J$14 = "K"),"",IF(D2870="","",IF(LEN(D2870)&gt;2,_xlfn.IFS(ISNUMBER(SEARCH("_",D2870)),D2870,ISNUMBER(SEARCH(", ",D2870)),SUBSTITUTE(D2870,", ","_"),ISNUMBER(SEARCH("/ ",D2870)),SUBSTITUTE(D2870,"/ ","_"),ISNUMBER(SEARCH(",",D2870)),SUBSTITUTE(D2870,",","_"),ISNUMBER(SEARCH("/",D2870)),SUBSTITUTE(D2870,"/","_"),ISNUMBER(SEARCH("",D2870)),D2870),D2870))))</f>
        <v/>
      </c>
      <c r="L2870" s="1"/>
      <c r="M2870" s="1" t="str">
        <f t="shared" si="221"/>
        <v/>
      </c>
      <c r="N2870" s="94" t="str">
        <f>IF($L2870="None","",IF(ISERROR(VLOOKUP($L2870,Info!$B$4:$B$266,1,FALSE)),"",VLOOKUP($L2870,Info!$B$4:$L$266,5,FALSE)))</f>
        <v/>
      </c>
      <c r="O2870" s="94" t="str">
        <f>IF(K2870="","",IF(AND($J$12&lt;&gt;"ABC",N2870="3"),"BAC",IF(N2870="3","ABC",IF($J$12&lt;&gt;"ABC",IF($J$10="Standard",VLOOKUP(K2870,Info!$BE$4:$BF$481,2,FALSE),VLOOKUP(K2870,Info!$BI$4:$BJ$482,2,FALSE)),IF($J$10="Standard",VLOOKUP(K2870,Info!$AG$4:$AH$2994,2,FALSE),VLOOKUP(K2870,Info!$AK$4:$AL$2997,2,FALSE))))))</f>
        <v/>
      </c>
      <c r="P2870" s="94" t="str">
        <f>IF($L2870="None","",IF(ISERROR(VLOOKUP($L2870,Info!$B$4:$B$266,1,FALSE)),"",VLOOKUP($L2870,Info!$B$4:$L$266,3,FALSE)))</f>
        <v/>
      </c>
      <c r="Q2870" s="96" t="str">
        <f>IF($L2870="None","",IF(ISERROR(VLOOKUP($L2870,Info!$B$4:$B$266,1,FALSE)),"",VLOOKUP($L2870,Info!$B$4:$L$266,4,FALSE)))</f>
        <v/>
      </c>
      <c r="R2870" s="1"/>
      <c r="S2870" s="6" t="str">
        <f t="shared" si="222"/>
        <v/>
      </c>
      <c r="T2870" s="6" t="str">
        <f>IF($L2870="None","",IF(ISERROR(VLOOKUP($L2870,Info!$B$4:$B$266,1,FALSE)),"",VLOOKUP($L2870,Info!$B$4:$L$266,11,FALSE)))</f>
        <v/>
      </c>
      <c r="U2870" s="1"/>
      <c r="V2870" s="1"/>
      <c r="W2870" s="1"/>
      <c r="X2870" s="1" t="str">
        <f>IF($L2870="None","",IF(ISERROR(VLOOKUP($L2870,Info!$B$4:$B$266,1,FALSE)),"",IF(OR(W2870="Metallic Liquid Tight",W2870="Non-Metallic Liquid Tight",W2870="LSZH",W2870="Greenfield"),VLOOKUP($L2870,Info!$B$4:$L$266,7,FALSE),"N/A")))</f>
        <v/>
      </c>
      <c r="Y2870" s="1"/>
      <c r="Z2870" s="96" t="str">
        <f>IF($L2870="None","",IF(ISERROR(VLOOKUP($L2870,Info!$B$4:$B$266,1,FALSE)),"",VLOOKUP($L2870,Info!$B$4:$L$266,9,FALSE)))</f>
        <v/>
      </c>
      <c r="AA2870" s="96" t="str">
        <f>IF($L2870="None","",IF(ISERROR(VLOOKUP($L2870,Info!$B$4:$B$266,1,FALSE)),"",VLOOKUP($L2870,Info!$B$4:$L$266,8,FALSE)))</f>
        <v/>
      </c>
      <c r="AB2870" s="96" t="str">
        <f>IF($L2870="None","",IF(ISERROR(VLOOKUP($L2870,Info!$B$4:$B$266,1,FALSE)),"",VLOOKUP($L2870,Info!$B$4:$L$266,10,FALSE)))</f>
        <v/>
      </c>
      <c r="AC2870" s="1" t="str">
        <f>IF(W2870="SO Cable","Black,White",IF(O2870="","",IF(P2870="","",IF($J$12&lt;&gt;"ABC",IF(P2870&lt;="250",VLOOKUP(O2870,Info!$AZ$4:$BB$22,3,FALSE),VLOOKUP(O2870,Info!$AZ$23:$BB$39,3,FALSE)),IF(P2870&lt;="250",VLOOKUP(O2870,Info!$AO$4:$AQ$22,3,FALSE),VLOOKUP(O2870,Info!$AO$23:$AP$39,3,FALSE))))))</f>
        <v/>
      </c>
      <c r="AD2870" s="1"/>
      <c r="AE2870" s="1" t="str">
        <f>IF($L2870="None","",IF(ISERROR(VLOOKUP($L2870,Info!$B$4:$B$266,1,FALSE)),"",VLOOKUP($L2870,Info!$B$4:$L$266,4,FALSE)))</f>
        <v/>
      </c>
      <c r="AF2870" s="1" t="str">
        <f>IF($L2870="None","",IF(ISERROR(VLOOKUP($L2870,Info!$B$4:$B$266,1,FALSE)),"",VLOOKUP($L2870,Info!$B$4:$L$266,6,FALSE)))</f>
        <v/>
      </c>
      <c r="AG2870" s="1"/>
      <c r="AH2870" s="33" t="str" cm="1">
        <f t="array" ref="AH2870">IF(AND(L2870&lt;&gt;"",O2870&lt;&gt;"",R2870:S2870&lt;&gt;"",W2870:X2870&lt;&gt;"",Z2870:AA2870&lt;&gt;"",AC2870&lt;&gt;""),"Good","Bad")</f>
        <v>Bad</v>
      </c>
      <c r="AL2870" t="str" cm="1">
        <f t="array" ref="AL2870">IF(R2870&gt;0,_xlfn.IFS(COUNTIF($L$20:L2870,"&lt;&gt;")&lt;101,1,COUNTIF($L$20:L2870,"&lt;&gt;")&lt;201,2,COUNTIF($L$20:L2870,"&lt;&gt;")&lt;301,3,COUNTIF($L$20:L2870,"&lt;&gt;")&lt;401,4,COUNTIF($L$20:L2870,"&lt;&gt;")&lt;501,5,COUNTIF($L$20:L2870,"&lt;&gt;")&lt;601,6,COUNTIF($L$20:L2870,"&lt;&gt;")&lt;701,7,COUNTIF($L$20:L2870,"&lt;&gt;")&lt;801,8,COUNTIF($L$20:L2870,"&lt;&gt;")&lt;901,9,COUNTIF($L$20:L2870,"&lt;&gt;")&lt;1001,10,COUNTIF($L$20:L2870,"&lt;&gt;")&lt;1101,11,COUNTIF($L$20:L2870,"&lt;&gt;")&lt;1201,12,COUNTIF($L$20:L2870,"&lt;&gt;")&lt;1301,13,COUNTIF($L$20:L2870,"&lt;&gt;")&lt;1401,14,COUNTIF($L$20:L2870,"&lt;&gt;")&lt;1501,15,COUNTIF($L$20:L2870,"&lt;&gt;")&lt;1601,16,COUNTIF($L$20:L2870,"&lt;&gt;")&lt;1701,17,COUNTIF($L$20:L2870,"&lt;&gt;")&lt;1801,18,COUNTIF($L$20:L2870,"&lt;&gt;")&lt;1901,19,COUNTIF($L$20:L2870,"&lt;&gt;")&lt;2001,20,COUNTIF($L$20:L2870,"&lt;&gt;")&lt;2101,21,COUNTIF($L$20:L2870,"&lt;&gt;")&lt;2201,22,COUNTIF($L$20:L2870,"&lt;&gt;")&lt;2301,23,COUNTIF($L$20:L2870,"&lt;&gt;")&lt;2401,24,COUNTIF($L$20:L2870,"&lt;&gt;")&lt;2501,25,COUNTIF($L$20:L2870,"&lt;&gt;")&lt;2601,26,COUNTIF($L$20:L2870,"&lt;&gt;")&lt;2701,27,COUNTIF($L$20:L2870,"&lt;&gt;")&lt;2801,28,COUNTIF($L$20:L2870,"&lt;&gt;")&lt;2901,29,COUNTIF($L$20:L2870,"&lt;&gt;")&lt;3001,30),"")</f>
        <v/>
      </c>
      <c r="AM2870" t="str">
        <f t="shared" si="220"/>
        <v/>
      </c>
      <c r="AN2870" t="str">
        <f t="shared" si="224"/>
        <v/>
      </c>
      <c r="AP2870" t="str">
        <f t="shared" si="223"/>
        <v/>
      </c>
      <c r="AQ2870" t="str">
        <f>IF(AO2870="","",COUNTIFS(AM2870:$AM$3019,AO2870))</f>
        <v/>
      </c>
    </row>
    <row r="2871" spans="1:43" x14ac:dyDescent="0.25">
      <c r="A2871" s="6" t="str">
        <f>IF(COUNT($A$20:A2870)&lt;&gt;$B$4,IF(A2870="","",A2870+1),"")</f>
        <v/>
      </c>
      <c r="B2871" s="3"/>
      <c r="C2871" s="3"/>
      <c r="D2871" s="122"/>
      <c r="E2871" s="3"/>
      <c r="F2871" s="3"/>
      <c r="G2871" s="3"/>
      <c r="H2871" s="3"/>
      <c r="I2871" s="120"/>
      <c r="J2871" s="3"/>
      <c r="K2871" s="95" t="str" cm="1">
        <f t="array" ref="K2871">IF(OR($J$14 = "A",$J$14 = "B",$J$14 = "C"),IF(I2871="","",IF(LEN(I2871)&gt;2,_xlfn.IFS(ISNUMBER(SEARCH("_",I2871)),I2871,ISNUMBER(SEARCH(", ",I2871)),SUBSTITUTE(I2871,", ","_"),ISNUMBER(SEARCH("/ ",I2871)),SUBSTITUTE(I2871,"/ ","_"),ISNUMBER(SEARCH(",",I2871)),SUBSTITUTE(I2871,",","_"),ISNUMBER(SEARCH("/",I2871)),SUBSTITUTE(I2871,"/","_"),ISNUMBER(SEARCH("",I2871)),I2871),I2871)),IF(OR($J$14 = "J",$J$14 = "K"),"",IF(D2871="","",IF(LEN(D2871)&gt;2,_xlfn.IFS(ISNUMBER(SEARCH("_",D2871)),D2871,ISNUMBER(SEARCH(", ",D2871)),SUBSTITUTE(D2871,", ","_"),ISNUMBER(SEARCH("/ ",D2871)),SUBSTITUTE(D2871,"/ ","_"),ISNUMBER(SEARCH(",",D2871)),SUBSTITUTE(D2871,",","_"),ISNUMBER(SEARCH("/",D2871)),SUBSTITUTE(D2871,"/","_"),ISNUMBER(SEARCH("",D2871)),D2871),D2871))))</f>
        <v/>
      </c>
      <c r="L2871" s="1"/>
      <c r="M2871" s="1" t="str">
        <f t="shared" si="221"/>
        <v/>
      </c>
      <c r="N2871" s="94" t="str">
        <f>IF($L2871="None","",IF(ISERROR(VLOOKUP($L2871,Info!$B$4:$B$266,1,FALSE)),"",VLOOKUP($L2871,Info!$B$4:$L$266,5,FALSE)))</f>
        <v/>
      </c>
      <c r="O2871" s="94" t="str">
        <f>IF(K2871="","",IF(AND($J$12&lt;&gt;"ABC",N2871="3"),"BAC",IF(N2871="3","ABC",IF($J$12&lt;&gt;"ABC",IF($J$10="Standard",VLOOKUP(K2871,Info!$BE$4:$BF$481,2,FALSE),VLOOKUP(K2871,Info!$BI$4:$BJ$482,2,FALSE)),IF($J$10="Standard",VLOOKUP(K2871,Info!$AG$4:$AH$2994,2,FALSE),VLOOKUP(K2871,Info!$AK$4:$AL$2997,2,FALSE))))))</f>
        <v/>
      </c>
      <c r="P2871" s="94" t="str">
        <f>IF($L2871="None","",IF(ISERROR(VLOOKUP($L2871,Info!$B$4:$B$266,1,FALSE)),"",VLOOKUP($L2871,Info!$B$4:$L$266,3,FALSE)))</f>
        <v/>
      </c>
      <c r="Q2871" s="96" t="str">
        <f>IF($L2871="None","",IF(ISERROR(VLOOKUP($L2871,Info!$B$4:$B$266,1,FALSE)),"",VLOOKUP($L2871,Info!$B$4:$L$266,4,FALSE)))</f>
        <v/>
      </c>
      <c r="R2871" s="1"/>
      <c r="S2871" s="6" t="str">
        <f t="shared" si="222"/>
        <v/>
      </c>
      <c r="T2871" s="6" t="str">
        <f>IF($L2871="None","",IF(ISERROR(VLOOKUP($L2871,Info!$B$4:$B$266,1,FALSE)),"",VLOOKUP($L2871,Info!$B$4:$L$266,11,FALSE)))</f>
        <v/>
      </c>
      <c r="U2871" s="1"/>
      <c r="V2871" s="1"/>
      <c r="W2871" s="1"/>
      <c r="X2871" s="1" t="str">
        <f>IF($L2871="None","",IF(ISERROR(VLOOKUP($L2871,Info!$B$4:$B$266,1,FALSE)),"",IF(OR(W2871="Metallic Liquid Tight",W2871="Non-Metallic Liquid Tight",W2871="LSZH",W2871="Greenfield"),VLOOKUP($L2871,Info!$B$4:$L$266,7,FALSE),"N/A")))</f>
        <v/>
      </c>
      <c r="Y2871" s="1"/>
      <c r="Z2871" s="96" t="str">
        <f>IF($L2871="None","",IF(ISERROR(VLOOKUP($L2871,Info!$B$4:$B$266,1,FALSE)),"",VLOOKUP($L2871,Info!$B$4:$L$266,9,FALSE)))</f>
        <v/>
      </c>
      <c r="AA2871" s="96" t="str">
        <f>IF($L2871="None","",IF(ISERROR(VLOOKUP($L2871,Info!$B$4:$B$266,1,FALSE)),"",VLOOKUP($L2871,Info!$B$4:$L$266,8,FALSE)))</f>
        <v/>
      </c>
      <c r="AB2871" s="96" t="str">
        <f>IF($L2871="None","",IF(ISERROR(VLOOKUP($L2871,Info!$B$4:$B$266,1,FALSE)),"",VLOOKUP($L2871,Info!$B$4:$L$266,10,FALSE)))</f>
        <v/>
      </c>
      <c r="AC2871" s="1" t="str">
        <f>IF(W2871="SO Cable","Black,White",IF(O2871="","",IF(P2871="","",IF($J$12&lt;&gt;"ABC",IF(P2871&lt;="250",VLOOKUP(O2871,Info!$AZ$4:$BB$22,3,FALSE),VLOOKUP(O2871,Info!$AZ$23:$BB$39,3,FALSE)),IF(P2871&lt;="250",VLOOKUP(O2871,Info!$AO$4:$AQ$22,3,FALSE),VLOOKUP(O2871,Info!$AO$23:$AP$39,3,FALSE))))))</f>
        <v/>
      </c>
      <c r="AD2871" s="1"/>
      <c r="AE2871" s="1" t="str">
        <f>IF($L2871="None","",IF(ISERROR(VLOOKUP($L2871,Info!$B$4:$B$266,1,FALSE)),"",VLOOKUP($L2871,Info!$B$4:$L$266,4,FALSE)))</f>
        <v/>
      </c>
      <c r="AF2871" s="1" t="str">
        <f>IF($L2871="None","",IF(ISERROR(VLOOKUP($L2871,Info!$B$4:$B$266,1,FALSE)),"",VLOOKUP($L2871,Info!$B$4:$L$266,6,FALSE)))</f>
        <v/>
      </c>
      <c r="AG2871" s="1"/>
      <c r="AH2871" s="33" t="str" cm="1">
        <f t="array" ref="AH2871">IF(AND(L2871&lt;&gt;"",O2871&lt;&gt;"",R2871:S2871&lt;&gt;"",W2871:X2871&lt;&gt;"",Z2871:AA2871&lt;&gt;"",AC2871&lt;&gt;""),"Good","Bad")</f>
        <v>Bad</v>
      </c>
      <c r="AL2871" t="str" cm="1">
        <f t="array" ref="AL2871">IF(R2871&gt;0,_xlfn.IFS(COUNTIF($L$20:L2871,"&lt;&gt;")&lt;101,1,COUNTIF($L$20:L2871,"&lt;&gt;")&lt;201,2,COUNTIF($L$20:L2871,"&lt;&gt;")&lt;301,3,COUNTIF($L$20:L2871,"&lt;&gt;")&lt;401,4,COUNTIF($L$20:L2871,"&lt;&gt;")&lt;501,5,COUNTIF($L$20:L2871,"&lt;&gt;")&lt;601,6,COUNTIF($L$20:L2871,"&lt;&gt;")&lt;701,7,COUNTIF($L$20:L2871,"&lt;&gt;")&lt;801,8,COUNTIF($L$20:L2871,"&lt;&gt;")&lt;901,9,COUNTIF($L$20:L2871,"&lt;&gt;")&lt;1001,10,COUNTIF($L$20:L2871,"&lt;&gt;")&lt;1101,11,COUNTIF($L$20:L2871,"&lt;&gt;")&lt;1201,12,COUNTIF($L$20:L2871,"&lt;&gt;")&lt;1301,13,COUNTIF($L$20:L2871,"&lt;&gt;")&lt;1401,14,COUNTIF($L$20:L2871,"&lt;&gt;")&lt;1501,15,COUNTIF($L$20:L2871,"&lt;&gt;")&lt;1601,16,COUNTIF($L$20:L2871,"&lt;&gt;")&lt;1701,17,COUNTIF($L$20:L2871,"&lt;&gt;")&lt;1801,18,COUNTIF($L$20:L2871,"&lt;&gt;")&lt;1901,19,COUNTIF($L$20:L2871,"&lt;&gt;")&lt;2001,20,COUNTIF($L$20:L2871,"&lt;&gt;")&lt;2101,21,COUNTIF($L$20:L2871,"&lt;&gt;")&lt;2201,22,COUNTIF($L$20:L2871,"&lt;&gt;")&lt;2301,23,COUNTIF($L$20:L2871,"&lt;&gt;")&lt;2401,24,COUNTIF($L$20:L2871,"&lt;&gt;")&lt;2501,25,COUNTIF($L$20:L2871,"&lt;&gt;")&lt;2601,26,COUNTIF($L$20:L2871,"&lt;&gt;")&lt;2701,27,COUNTIF($L$20:L2871,"&lt;&gt;")&lt;2801,28,COUNTIF($L$20:L2871,"&lt;&gt;")&lt;2901,29,COUNTIF($L$20:L2871,"&lt;&gt;")&lt;3001,30),"")</f>
        <v/>
      </c>
      <c r="AM2871" t="str">
        <f t="shared" si="220"/>
        <v/>
      </c>
      <c r="AN2871" t="str">
        <f t="shared" si="224"/>
        <v/>
      </c>
      <c r="AP2871" t="str">
        <f t="shared" si="223"/>
        <v/>
      </c>
      <c r="AQ2871" t="str">
        <f>IF(AO2871="","",COUNTIFS(AM2871:$AM$3019,AO2871))</f>
        <v/>
      </c>
    </row>
    <row r="2872" spans="1:43" x14ac:dyDescent="0.25">
      <c r="A2872" s="6" t="str">
        <f>IF(COUNT($A$20:A2871)&lt;&gt;$B$4,IF(A2871="","",A2871+1),"")</f>
        <v/>
      </c>
      <c r="B2872" s="3"/>
      <c r="C2872" s="3"/>
      <c r="D2872" s="122"/>
      <c r="E2872" s="3"/>
      <c r="F2872" s="3"/>
      <c r="G2872" s="3"/>
      <c r="H2872" s="3"/>
      <c r="I2872" s="120"/>
      <c r="J2872" s="3"/>
      <c r="K2872" s="95" t="str" cm="1">
        <f t="array" ref="K2872">IF(OR($J$14 = "A",$J$14 = "B",$J$14 = "C"),IF(I2872="","",IF(LEN(I2872)&gt;2,_xlfn.IFS(ISNUMBER(SEARCH("_",I2872)),I2872,ISNUMBER(SEARCH(", ",I2872)),SUBSTITUTE(I2872,", ","_"),ISNUMBER(SEARCH("/ ",I2872)),SUBSTITUTE(I2872,"/ ","_"),ISNUMBER(SEARCH(",",I2872)),SUBSTITUTE(I2872,",","_"),ISNUMBER(SEARCH("/",I2872)),SUBSTITUTE(I2872,"/","_"),ISNUMBER(SEARCH("",I2872)),I2872),I2872)),IF(OR($J$14 = "J",$J$14 = "K"),"",IF(D2872="","",IF(LEN(D2872)&gt;2,_xlfn.IFS(ISNUMBER(SEARCH("_",D2872)),D2872,ISNUMBER(SEARCH(", ",D2872)),SUBSTITUTE(D2872,", ","_"),ISNUMBER(SEARCH("/ ",D2872)),SUBSTITUTE(D2872,"/ ","_"),ISNUMBER(SEARCH(",",D2872)),SUBSTITUTE(D2872,",","_"),ISNUMBER(SEARCH("/",D2872)),SUBSTITUTE(D2872,"/","_"),ISNUMBER(SEARCH("",D2872)),D2872),D2872))))</f>
        <v/>
      </c>
      <c r="L2872" s="1"/>
      <c r="M2872" s="1" t="str">
        <f t="shared" si="221"/>
        <v/>
      </c>
      <c r="N2872" s="94" t="str">
        <f>IF($L2872="None","",IF(ISERROR(VLOOKUP($L2872,Info!$B$4:$B$266,1,FALSE)),"",VLOOKUP($L2872,Info!$B$4:$L$266,5,FALSE)))</f>
        <v/>
      </c>
      <c r="O2872" s="94" t="str">
        <f>IF(K2872="","",IF(AND($J$12&lt;&gt;"ABC",N2872="3"),"BAC",IF(N2872="3","ABC",IF($J$12&lt;&gt;"ABC",IF($J$10="Standard",VLOOKUP(K2872,Info!$BE$4:$BF$481,2,FALSE),VLOOKUP(K2872,Info!$BI$4:$BJ$482,2,FALSE)),IF($J$10="Standard",VLOOKUP(K2872,Info!$AG$4:$AH$2994,2,FALSE),VLOOKUP(K2872,Info!$AK$4:$AL$2997,2,FALSE))))))</f>
        <v/>
      </c>
      <c r="P2872" s="94" t="str">
        <f>IF($L2872="None","",IF(ISERROR(VLOOKUP($L2872,Info!$B$4:$B$266,1,FALSE)),"",VLOOKUP($L2872,Info!$B$4:$L$266,3,FALSE)))</f>
        <v/>
      </c>
      <c r="Q2872" s="96" t="str">
        <f>IF($L2872="None","",IF(ISERROR(VLOOKUP($L2872,Info!$B$4:$B$266,1,FALSE)),"",VLOOKUP($L2872,Info!$B$4:$L$266,4,FALSE)))</f>
        <v/>
      </c>
      <c r="R2872" s="1"/>
      <c r="S2872" s="6" t="str">
        <f t="shared" si="222"/>
        <v/>
      </c>
      <c r="T2872" s="6" t="str">
        <f>IF($L2872="None","",IF(ISERROR(VLOOKUP($L2872,Info!$B$4:$B$266,1,FALSE)),"",VLOOKUP($L2872,Info!$B$4:$L$266,11,FALSE)))</f>
        <v/>
      </c>
      <c r="U2872" s="1"/>
      <c r="V2872" s="1"/>
      <c r="W2872" s="1"/>
      <c r="X2872" s="1" t="str">
        <f>IF($L2872="None","",IF(ISERROR(VLOOKUP($L2872,Info!$B$4:$B$266,1,FALSE)),"",IF(OR(W2872="Metallic Liquid Tight",W2872="Non-Metallic Liquid Tight",W2872="LSZH",W2872="Greenfield"),VLOOKUP($L2872,Info!$B$4:$L$266,7,FALSE),"N/A")))</f>
        <v/>
      </c>
      <c r="Y2872" s="1"/>
      <c r="Z2872" s="96" t="str">
        <f>IF($L2872="None","",IF(ISERROR(VLOOKUP($L2872,Info!$B$4:$B$266,1,FALSE)),"",VLOOKUP($L2872,Info!$B$4:$L$266,9,FALSE)))</f>
        <v/>
      </c>
      <c r="AA2872" s="96" t="str">
        <f>IF($L2872="None","",IF(ISERROR(VLOOKUP($L2872,Info!$B$4:$B$266,1,FALSE)),"",VLOOKUP($L2872,Info!$B$4:$L$266,8,FALSE)))</f>
        <v/>
      </c>
      <c r="AB2872" s="96" t="str">
        <f>IF($L2872="None","",IF(ISERROR(VLOOKUP($L2872,Info!$B$4:$B$266,1,FALSE)),"",VLOOKUP($L2872,Info!$B$4:$L$266,10,FALSE)))</f>
        <v/>
      </c>
      <c r="AC2872" s="1" t="str">
        <f>IF(W2872="SO Cable","Black,White",IF(O2872="","",IF(P2872="","",IF($J$12&lt;&gt;"ABC",IF(P2872&lt;="250",VLOOKUP(O2872,Info!$AZ$4:$BB$22,3,FALSE),VLOOKUP(O2872,Info!$AZ$23:$BB$39,3,FALSE)),IF(P2872&lt;="250",VLOOKUP(O2872,Info!$AO$4:$AQ$22,3,FALSE),VLOOKUP(O2872,Info!$AO$23:$AP$39,3,FALSE))))))</f>
        <v/>
      </c>
      <c r="AD2872" s="1"/>
      <c r="AE2872" s="1" t="str">
        <f>IF($L2872="None","",IF(ISERROR(VLOOKUP($L2872,Info!$B$4:$B$266,1,FALSE)),"",VLOOKUP($L2872,Info!$B$4:$L$266,4,FALSE)))</f>
        <v/>
      </c>
      <c r="AF2872" s="1" t="str">
        <f>IF($L2872="None","",IF(ISERROR(VLOOKUP($L2872,Info!$B$4:$B$266,1,FALSE)),"",VLOOKUP($L2872,Info!$B$4:$L$266,6,FALSE)))</f>
        <v/>
      </c>
      <c r="AG2872" s="1"/>
      <c r="AH2872" s="33" t="str" cm="1">
        <f t="array" ref="AH2872">IF(AND(L2872&lt;&gt;"",O2872&lt;&gt;"",R2872:S2872&lt;&gt;"",W2872:X2872&lt;&gt;"",Z2872:AA2872&lt;&gt;"",AC2872&lt;&gt;""),"Good","Bad")</f>
        <v>Bad</v>
      </c>
      <c r="AL2872" t="str" cm="1">
        <f t="array" ref="AL2872">IF(R2872&gt;0,_xlfn.IFS(COUNTIF($L$20:L2872,"&lt;&gt;")&lt;101,1,COUNTIF($L$20:L2872,"&lt;&gt;")&lt;201,2,COUNTIF($L$20:L2872,"&lt;&gt;")&lt;301,3,COUNTIF($L$20:L2872,"&lt;&gt;")&lt;401,4,COUNTIF($L$20:L2872,"&lt;&gt;")&lt;501,5,COUNTIF($L$20:L2872,"&lt;&gt;")&lt;601,6,COUNTIF($L$20:L2872,"&lt;&gt;")&lt;701,7,COUNTIF($L$20:L2872,"&lt;&gt;")&lt;801,8,COUNTIF($L$20:L2872,"&lt;&gt;")&lt;901,9,COUNTIF($L$20:L2872,"&lt;&gt;")&lt;1001,10,COUNTIF($L$20:L2872,"&lt;&gt;")&lt;1101,11,COUNTIF($L$20:L2872,"&lt;&gt;")&lt;1201,12,COUNTIF($L$20:L2872,"&lt;&gt;")&lt;1301,13,COUNTIF($L$20:L2872,"&lt;&gt;")&lt;1401,14,COUNTIF($L$20:L2872,"&lt;&gt;")&lt;1501,15,COUNTIF($L$20:L2872,"&lt;&gt;")&lt;1601,16,COUNTIF($L$20:L2872,"&lt;&gt;")&lt;1701,17,COUNTIF($L$20:L2872,"&lt;&gt;")&lt;1801,18,COUNTIF($L$20:L2872,"&lt;&gt;")&lt;1901,19,COUNTIF($L$20:L2872,"&lt;&gt;")&lt;2001,20,COUNTIF($L$20:L2872,"&lt;&gt;")&lt;2101,21,COUNTIF($L$20:L2872,"&lt;&gt;")&lt;2201,22,COUNTIF($L$20:L2872,"&lt;&gt;")&lt;2301,23,COUNTIF($L$20:L2872,"&lt;&gt;")&lt;2401,24,COUNTIF($L$20:L2872,"&lt;&gt;")&lt;2501,25,COUNTIF($L$20:L2872,"&lt;&gt;")&lt;2601,26,COUNTIF($L$20:L2872,"&lt;&gt;")&lt;2701,27,COUNTIF($L$20:L2872,"&lt;&gt;")&lt;2801,28,COUNTIF($L$20:L2872,"&lt;&gt;")&lt;2901,29,COUNTIF($L$20:L2872,"&lt;&gt;")&lt;3001,30),"")</f>
        <v/>
      </c>
      <c r="AM2872" t="str">
        <f t="shared" si="220"/>
        <v/>
      </c>
      <c r="AN2872" t="str">
        <f t="shared" si="224"/>
        <v/>
      </c>
      <c r="AP2872" t="str">
        <f t="shared" si="223"/>
        <v/>
      </c>
      <c r="AQ2872" t="str">
        <f>IF(AO2872="","",COUNTIFS(AM2872:$AM$3019,AO2872))</f>
        <v/>
      </c>
    </row>
    <row r="2873" spans="1:43" x14ac:dyDescent="0.25">
      <c r="A2873" s="6" t="str">
        <f>IF(COUNT($A$20:A2872)&lt;&gt;$B$4,IF(A2872="","",A2872+1),"")</f>
        <v/>
      </c>
      <c r="B2873" s="3"/>
      <c r="C2873" s="3"/>
      <c r="D2873" s="122"/>
      <c r="E2873" s="3"/>
      <c r="F2873" s="3"/>
      <c r="G2873" s="3"/>
      <c r="H2873" s="3"/>
      <c r="I2873" s="120"/>
      <c r="J2873" s="3"/>
      <c r="K2873" s="95" t="str" cm="1">
        <f t="array" ref="K2873">IF(OR($J$14 = "A",$J$14 = "B",$J$14 = "C"),IF(I2873="","",IF(LEN(I2873)&gt;2,_xlfn.IFS(ISNUMBER(SEARCH("_",I2873)),I2873,ISNUMBER(SEARCH(", ",I2873)),SUBSTITUTE(I2873,", ","_"),ISNUMBER(SEARCH("/ ",I2873)),SUBSTITUTE(I2873,"/ ","_"),ISNUMBER(SEARCH(",",I2873)),SUBSTITUTE(I2873,",","_"),ISNUMBER(SEARCH("/",I2873)),SUBSTITUTE(I2873,"/","_"),ISNUMBER(SEARCH("",I2873)),I2873),I2873)),IF(OR($J$14 = "J",$J$14 = "K"),"",IF(D2873="","",IF(LEN(D2873)&gt;2,_xlfn.IFS(ISNUMBER(SEARCH("_",D2873)),D2873,ISNUMBER(SEARCH(", ",D2873)),SUBSTITUTE(D2873,", ","_"),ISNUMBER(SEARCH("/ ",D2873)),SUBSTITUTE(D2873,"/ ","_"),ISNUMBER(SEARCH(",",D2873)),SUBSTITUTE(D2873,",","_"),ISNUMBER(SEARCH("/",D2873)),SUBSTITUTE(D2873,"/","_"),ISNUMBER(SEARCH("",D2873)),D2873),D2873))))</f>
        <v/>
      </c>
      <c r="L2873" s="1"/>
      <c r="M2873" s="1" t="str">
        <f t="shared" si="221"/>
        <v/>
      </c>
      <c r="N2873" s="94" t="str">
        <f>IF($L2873="None","",IF(ISERROR(VLOOKUP($L2873,Info!$B$4:$B$266,1,FALSE)),"",VLOOKUP($L2873,Info!$B$4:$L$266,5,FALSE)))</f>
        <v/>
      </c>
      <c r="O2873" s="94" t="str">
        <f>IF(K2873="","",IF(AND($J$12&lt;&gt;"ABC",N2873="3"),"BAC",IF(N2873="3","ABC",IF($J$12&lt;&gt;"ABC",IF($J$10="Standard",VLOOKUP(K2873,Info!$BE$4:$BF$481,2,FALSE),VLOOKUP(K2873,Info!$BI$4:$BJ$482,2,FALSE)),IF($J$10="Standard",VLOOKUP(K2873,Info!$AG$4:$AH$2994,2,FALSE),VLOOKUP(K2873,Info!$AK$4:$AL$2997,2,FALSE))))))</f>
        <v/>
      </c>
      <c r="P2873" s="94" t="str">
        <f>IF($L2873="None","",IF(ISERROR(VLOOKUP($L2873,Info!$B$4:$B$266,1,FALSE)),"",VLOOKUP($L2873,Info!$B$4:$L$266,3,FALSE)))</f>
        <v/>
      </c>
      <c r="Q2873" s="96" t="str">
        <f>IF($L2873="None","",IF(ISERROR(VLOOKUP($L2873,Info!$B$4:$B$266,1,FALSE)),"",VLOOKUP($L2873,Info!$B$4:$L$266,4,FALSE)))</f>
        <v/>
      </c>
      <c r="R2873" s="1"/>
      <c r="S2873" s="6" t="str">
        <f t="shared" si="222"/>
        <v/>
      </c>
      <c r="T2873" s="6" t="str">
        <f>IF($L2873="None","",IF(ISERROR(VLOOKUP($L2873,Info!$B$4:$B$266,1,FALSE)),"",VLOOKUP($L2873,Info!$B$4:$L$266,11,FALSE)))</f>
        <v/>
      </c>
      <c r="U2873" s="1"/>
      <c r="V2873" s="1"/>
      <c r="W2873" s="1"/>
      <c r="X2873" s="1" t="str">
        <f>IF($L2873="None","",IF(ISERROR(VLOOKUP($L2873,Info!$B$4:$B$266,1,FALSE)),"",IF(OR(W2873="Metallic Liquid Tight",W2873="Non-Metallic Liquid Tight",W2873="LSZH",W2873="Greenfield"),VLOOKUP($L2873,Info!$B$4:$L$266,7,FALSE),"N/A")))</f>
        <v/>
      </c>
      <c r="Y2873" s="1"/>
      <c r="Z2873" s="96" t="str">
        <f>IF($L2873="None","",IF(ISERROR(VLOOKUP($L2873,Info!$B$4:$B$266,1,FALSE)),"",VLOOKUP($L2873,Info!$B$4:$L$266,9,FALSE)))</f>
        <v/>
      </c>
      <c r="AA2873" s="96" t="str">
        <f>IF($L2873="None","",IF(ISERROR(VLOOKUP($L2873,Info!$B$4:$B$266,1,FALSE)),"",VLOOKUP($L2873,Info!$B$4:$L$266,8,FALSE)))</f>
        <v/>
      </c>
      <c r="AB2873" s="96" t="str">
        <f>IF($L2873="None","",IF(ISERROR(VLOOKUP($L2873,Info!$B$4:$B$266,1,FALSE)),"",VLOOKUP($L2873,Info!$B$4:$L$266,10,FALSE)))</f>
        <v/>
      </c>
      <c r="AC2873" s="1" t="str">
        <f>IF(W2873="SO Cable","Black,White",IF(O2873="","",IF(P2873="","",IF($J$12&lt;&gt;"ABC",IF(P2873&lt;="250",VLOOKUP(O2873,Info!$AZ$4:$BB$22,3,FALSE),VLOOKUP(O2873,Info!$AZ$23:$BB$39,3,FALSE)),IF(P2873&lt;="250",VLOOKUP(O2873,Info!$AO$4:$AQ$22,3,FALSE),VLOOKUP(O2873,Info!$AO$23:$AP$39,3,FALSE))))))</f>
        <v/>
      </c>
      <c r="AD2873" s="1"/>
      <c r="AE2873" s="1" t="str">
        <f>IF($L2873="None","",IF(ISERROR(VLOOKUP($L2873,Info!$B$4:$B$266,1,FALSE)),"",VLOOKUP($L2873,Info!$B$4:$L$266,4,FALSE)))</f>
        <v/>
      </c>
      <c r="AF2873" s="1" t="str">
        <f>IF($L2873="None","",IF(ISERROR(VLOOKUP($L2873,Info!$B$4:$B$266,1,FALSE)),"",VLOOKUP($L2873,Info!$B$4:$L$266,6,FALSE)))</f>
        <v/>
      </c>
      <c r="AG2873" s="1"/>
      <c r="AH2873" s="33" t="str" cm="1">
        <f t="array" ref="AH2873">IF(AND(L2873&lt;&gt;"",O2873&lt;&gt;"",R2873:S2873&lt;&gt;"",W2873:X2873&lt;&gt;"",Z2873:AA2873&lt;&gt;"",AC2873&lt;&gt;""),"Good","Bad")</f>
        <v>Bad</v>
      </c>
      <c r="AL2873" t="str" cm="1">
        <f t="array" ref="AL2873">IF(R2873&gt;0,_xlfn.IFS(COUNTIF($L$20:L2873,"&lt;&gt;")&lt;101,1,COUNTIF($L$20:L2873,"&lt;&gt;")&lt;201,2,COUNTIF($L$20:L2873,"&lt;&gt;")&lt;301,3,COUNTIF($L$20:L2873,"&lt;&gt;")&lt;401,4,COUNTIF($L$20:L2873,"&lt;&gt;")&lt;501,5,COUNTIF($L$20:L2873,"&lt;&gt;")&lt;601,6,COUNTIF($L$20:L2873,"&lt;&gt;")&lt;701,7,COUNTIF($L$20:L2873,"&lt;&gt;")&lt;801,8,COUNTIF($L$20:L2873,"&lt;&gt;")&lt;901,9,COUNTIF($L$20:L2873,"&lt;&gt;")&lt;1001,10,COUNTIF($L$20:L2873,"&lt;&gt;")&lt;1101,11,COUNTIF($L$20:L2873,"&lt;&gt;")&lt;1201,12,COUNTIF($L$20:L2873,"&lt;&gt;")&lt;1301,13,COUNTIF($L$20:L2873,"&lt;&gt;")&lt;1401,14,COUNTIF($L$20:L2873,"&lt;&gt;")&lt;1501,15,COUNTIF($L$20:L2873,"&lt;&gt;")&lt;1601,16,COUNTIF($L$20:L2873,"&lt;&gt;")&lt;1701,17,COUNTIF($L$20:L2873,"&lt;&gt;")&lt;1801,18,COUNTIF($L$20:L2873,"&lt;&gt;")&lt;1901,19,COUNTIF($L$20:L2873,"&lt;&gt;")&lt;2001,20,COUNTIF($L$20:L2873,"&lt;&gt;")&lt;2101,21,COUNTIF($L$20:L2873,"&lt;&gt;")&lt;2201,22,COUNTIF($L$20:L2873,"&lt;&gt;")&lt;2301,23,COUNTIF($L$20:L2873,"&lt;&gt;")&lt;2401,24,COUNTIF($L$20:L2873,"&lt;&gt;")&lt;2501,25,COUNTIF($L$20:L2873,"&lt;&gt;")&lt;2601,26,COUNTIF($L$20:L2873,"&lt;&gt;")&lt;2701,27,COUNTIF($L$20:L2873,"&lt;&gt;")&lt;2801,28,COUNTIF($L$20:L2873,"&lt;&gt;")&lt;2901,29,COUNTIF($L$20:L2873,"&lt;&gt;")&lt;3001,30),"")</f>
        <v/>
      </c>
      <c r="AM2873" t="str">
        <f t="shared" si="220"/>
        <v/>
      </c>
      <c r="AN2873" t="str">
        <f t="shared" si="224"/>
        <v/>
      </c>
      <c r="AP2873" t="str">
        <f t="shared" si="223"/>
        <v/>
      </c>
      <c r="AQ2873" t="str">
        <f>IF(AO2873="","",COUNTIFS(AM2873:$AM$3019,AO2873))</f>
        <v/>
      </c>
    </row>
    <row r="2874" spans="1:43" x14ac:dyDescent="0.25">
      <c r="A2874" s="6" t="str">
        <f>IF(COUNT($A$20:A2873)&lt;&gt;$B$4,IF(A2873="","",A2873+1),"")</f>
        <v/>
      </c>
      <c r="B2874" s="3"/>
      <c r="C2874" s="3"/>
      <c r="D2874" s="122"/>
      <c r="E2874" s="3"/>
      <c r="F2874" s="3"/>
      <c r="G2874" s="3"/>
      <c r="H2874" s="3"/>
      <c r="I2874" s="120"/>
      <c r="J2874" s="3"/>
      <c r="K2874" s="95" t="str" cm="1">
        <f t="array" ref="K2874">IF(OR($J$14 = "A",$J$14 = "B",$J$14 = "C"),IF(I2874="","",IF(LEN(I2874)&gt;2,_xlfn.IFS(ISNUMBER(SEARCH("_",I2874)),I2874,ISNUMBER(SEARCH(", ",I2874)),SUBSTITUTE(I2874,", ","_"),ISNUMBER(SEARCH("/ ",I2874)),SUBSTITUTE(I2874,"/ ","_"),ISNUMBER(SEARCH(",",I2874)),SUBSTITUTE(I2874,",","_"),ISNUMBER(SEARCH("/",I2874)),SUBSTITUTE(I2874,"/","_"),ISNUMBER(SEARCH("",I2874)),I2874),I2874)),IF(OR($J$14 = "J",$J$14 = "K"),"",IF(D2874="","",IF(LEN(D2874)&gt;2,_xlfn.IFS(ISNUMBER(SEARCH("_",D2874)),D2874,ISNUMBER(SEARCH(", ",D2874)),SUBSTITUTE(D2874,", ","_"),ISNUMBER(SEARCH("/ ",D2874)),SUBSTITUTE(D2874,"/ ","_"),ISNUMBER(SEARCH(",",D2874)),SUBSTITUTE(D2874,",","_"),ISNUMBER(SEARCH("/",D2874)),SUBSTITUTE(D2874,"/","_"),ISNUMBER(SEARCH("",D2874)),D2874),D2874))))</f>
        <v/>
      </c>
      <c r="L2874" s="1"/>
      <c r="M2874" s="1" t="str">
        <f t="shared" si="221"/>
        <v/>
      </c>
      <c r="N2874" s="94" t="str">
        <f>IF($L2874="None","",IF(ISERROR(VLOOKUP($L2874,Info!$B$4:$B$266,1,FALSE)),"",VLOOKUP($L2874,Info!$B$4:$L$266,5,FALSE)))</f>
        <v/>
      </c>
      <c r="O2874" s="94" t="str">
        <f>IF(K2874="","",IF(AND($J$12&lt;&gt;"ABC",N2874="3"),"BAC",IF(N2874="3","ABC",IF($J$12&lt;&gt;"ABC",IF($J$10="Standard",VLOOKUP(K2874,Info!$BE$4:$BF$481,2,FALSE),VLOOKUP(K2874,Info!$BI$4:$BJ$482,2,FALSE)),IF($J$10="Standard",VLOOKUP(K2874,Info!$AG$4:$AH$2994,2,FALSE),VLOOKUP(K2874,Info!$AK$4:$AL$2997,2,FALSE))))))</f>
        <v/>
      </c>
      <c r="P2874" s="94" t="str">
        <f>IF($L2874="None","",IF(ISERROR(VLOOKUP($L2874,Info!$B$4:$B$266,1,FALSE)),"",VLOOKUP($L2874,Info!$B$4:$L$266,3,FALSE)))</f>
        <v/>
      </c>
      <c r="Q2874" s="96" t="str">
        <f>IF($L2874="None","",IF(ISERROR(VLOOKUP($L2874,Info!$B$4:$B$266,1,FALSE)),"",VLOOKUP($L2874,Info!$B$4:$L$266,4,FALSE)))</f>
        <v/>
      </c>
      <c r="R2874" s="1"/>
      <c r="S2874" s="6" t="str">
        <f t="shared" si="222"/>
        <v/>
      </c>
      <c r="T2874" s="6" t="str">
        <f>IF($L2874="None","",IF(ISERROR(VLOOKUP($L2874,Info!$B$4:$B$266,1,FALSE)),"",VLOOKUP($L2874,Info!$B$4:$L$266,11,FALSE)))</f>
        <v/>
      </c>
      <c r="U2874" s="1"/>
      <c r="V2874" s="1"/>
      <c r="W2874" s="1"/>
      <c r="X2874" s="1" t="str">
        <f>IF($L2874="None","",IF(ISERROR(VLOOKUP($L2874,Info!$B$4:$B$266,1,FALSE)),"",IF(OR(W2874="Metallic Liquid Tight",W2874="Non-Metallic Liquid Tight",W2874="LSZH",W2874="Greenfield"),VLOOKUP($L2874,Info!$B$4:$L$266,7,FALSE),"N/A")))</f>
        <v/>
      </c>
      <c r="Y2874" s="1"/>
      <c r="Z2874" s="96" t="str">
        <f>IF($L2874="None","",IF(ISERROR(VLOOKUP($L2874,Info!$B$4:$B$266,1,FALSE)),"",VLOOKUP($L2874,Info!$B$4:$L$266,9,FALSE)))</f>
        <v/>
      </c>
      <c r="AA2874" s="96" t="str">
        <f>IF($L2874="None","",IF(ISERROR(VLOOKUP($L2874,Info!$B$4:$B$266,1,FALSE)),"",VLOOKUP($L2874,Info!$B$4:$L$266,8,FALSE)))</f>
        <v/>
      </c>
      <c r="AB2874" s="96" t="str">
        <f>IF($L2874="None","",IF(ISERROR(VLOOKUP($L2874,Info!$B$4:$B$266,1,FALSE)),"",VLOOKUP($L2874,Info!$B$4:$L$266,10,FALSE)))</f>
        <v/>
      </c>
      <c r="AC2874" s="1" t="str">
        <f>IF(W2874="SO Cable","Black,White",IF(O2874="","",IF(P2874="","",IF($J$12&lt;&gt;"ABC",IF(P2874&lt;="250",VLOOKUP(O2874,Info!$AZ$4:$BB$22,3,FALSE),VLOOKUP(O2874,Info!$AZ$23:$BB$39,3,FALSE)),IF(P2874&lt;="250",VLOOKUP(O2874,Info!$AO$4:$AQ$22,3,FALSE),VLOOKUP(O2874,Info!$AO$23:$AP$39,3,FALSE))))))</f>
        <v/>
      </c>
      <c r="AD2874" s="1"/>
      <c r="AE2874" s="1" t="str">
        <f>IF($L2874="None","",IF(ISERROR(VLOOKUP($L2874,Info!$B$4:$B$266,1,FALSE)),"",VLOOKUP($L2874,Info!$B$4:$L$266,4,FALSE)))</f>
        <v/>
      </c>
      <c r="AF2874" s="1" t="str">
        <f>IF($L2874="None","",IF(ISERROR(VLOOKUP($L2874,Info!$B$4:$B$266,1,FALSE)),"",VLOOKUP($L2874,Info!$B$4:$L$266,6,FALSE)))</f>
        <v/>
      </c>
      <c r="AG2874" s="1"/>
      <c r="AH2874" s="33" t="str" cm="1">
        <f t="array" ref="AH2874">IF(AND(L2874&lt;&gt;"",O2874&lt;&gt;"",R2874:S2874&lt;&gt;"",W2874:X2874&lt;&gt;"",Z2874:AA2874&lt;&gt;"",AC2874&lt;&gt;""),"Good","Bad")</f>
        <v>Bad</v>
      </c>
      <c r="AL2874" t="str" cm="1">
        <f t="array" ref="AL2874">IF(R2874&gt;0,_xlfn.IFS(COUNTIF($L$20:L2874,"&lt;&gt;")&lt;101,1,COUNTIF($L$20:L2874,"&lt;&gt;")&lt;201,2,COUNTIF($L$20:L2874,"&lt;&gt;")&lt;301,3,COUNTIF($L$20:L2874,"&lt;&gt;")&lt;401,4,COUNTIF($L$20:L2874,"&lt;&gt;")&lt;501,5,COUNTIF($L$20:L2874,"&lt;&gt;")&lt;601,6,COUNTIF($L$20:L2874,"&lt;&gt;")&lt;701,7,COUNTIF($L$20:L2874,"&lt;&gt;")&lt;801,8,COUNTIF($L$20:L2874,"&lt;&gt;")&lt;901,9,COUNTIF($L$20:L2874,"&lt;&gt;")&lt;1001,10,COUNTIF($L$20:L2874,"&lt;&gt;")&lt;1101,11,COUNTIF($L$20:L2874,"&lt;&gt;")&lt;1201,12,COUNTIF($L$20:L2874,"&lt;&gt;")&lt;1301,13,COUNTIF($L$20:L2874,"&lt;&gt;")&lt;1401,14,COUNTIF($L$20:L2874,"&lt;&gt;")&lt;1501,15,COUNTIF($L$20:L2874,"&lt;&gt;")&lt;1601,16,COUNTIF($L$20:L2874,"&lt;&gt;")&lt;1701,17,COUNTIF($L$20:L2874,"&lt;&gt;")&lt;1801,18,COUNTIF($L$20:L2874,"&lt;&gt;")&lt;1901,19,COUNTIF($L$20:L2874,"&lt;&gt;")&lt;2001,20,COUNTIF($L$20:L2874,"&lt;&gt;")&lt;2101,21,COUNTIF($L$20:L2874,"&lt;&gt;")&lt;2201,22,COUNTIF($L$20:L2874,"&lt;&gt;")&lt;2301,23,COUNTIF($L$20:L2874,"&lt;&gt;")&lt;2401,24,COUNTIF($L$20:L2874,"&lt;&gt;")&lt;2501,25,COUNTIF($L$20:L2874,"&lt;&gt;")&lt;2601,26,COUNTIF($L$20:L2874,"&lt;&gt;")&lt;2701,27,COUNTIF($L$20:L2874,"&lt;&gt;")&lt;2801,28,COUNTIF($L$20:L2874,"&lt;&gt;")&lt;2901,29,COUNTIF($L$20:L2874,"&lt;&gt;")&lt;3001,30),"")</f>
        <v/>
      </c>
      <c r="AM2874" t="str">
        <f t="shared" si="220"/>
        <v/>
      </c>
      <c r="AN2874" t="str">
        <f t="shared" si="224"/>
        <v/>
      </c>
      <c r="AP2874" t="str">
        <f t="shared" si="223"/>
        <v/>
      </c>
      <c r="AQ2874" t="str">
        <f>IF(AO2874="","",COUNTIFS(AM2874:$AM$3019,AO2874))</f>
        <v/>
      </c>
    </row>
    <row r="2875" spans="1:43" x14ac:dyDescent="0.25">
      <c r="A2875" s="6" t="str">
        <f>IF(COUNT($A$20:A2874)&lt;&gt;$B$4,IF(A2874="","",A2874+1),"")</f>
        <v/>
      </c>
      <c r="B2875" s="3"/>
      <c r="C2875" s="3"/>
      <c r="D2875" s="122"/>
      <c r="E2875" s="3"/>
      <c r="F2875" s="3"/>
      <c r="G2875" s="3"/>
      <c r="H2875" s="3"/>
      <c r="I2875" s="120"/>
      <c r="J2875" s="3"/>
      <c r="K2875" s="95" t="str" cm="1">
        <f t="array" ref="K2875">IF(OR($J$14 = "A",$J$14 = "B",$J$14 = "C"),IF(I2875="","",IF(LEN(I2875)&gt;2,_xlfn.IFS(ISNUMBER(SEARCH("_",I2875)),I2875,ISNUMBER(SEARCH(", ",I2875)),SUBSTITUTE(I2875,", ","_"),ISNUMBER(SEARCH("/ ",I2875)),SUBSTITUTE(I2875,"/ ","_"),ISNUMBER(SEARCH(",",I2875)),SUBSTITUTE(I2875,",","_"),ISNUMBER(SEARCH("/",I2875)),SUBSTITUTE(I2875,"/","_"),ISNUMBER(SEARCH("",I2875)),I2875),I2875)),IF(OR($J$14 = "J",$J$14 = "K"),"",IF(D2875="","",IF(LEN(D2875)&gt;2,_xlfn.IFS(ISNUMBER(SEARCH("_",D2875)),D2875,ISNUMBER(SEARCH(", ",D2875)),SUBSTITUTE(D2875,", ","_"),ISNUMBER(SEARCH("/ ",D2875)),SUBSTITUTE(D2875,"/ ","_"),ISNUMBER(SEARCH(",",D2875)),SUBSTITUTE(D2875,",","_"),ISNUMBER(SEARCH("/",D2875)),SUBSTITUTE(D2875,"/","_"),ISNUMBER(SEARCH("",D2875)),D2875),D2875))))</f>
        <v/>
      </c>
      <c r="L2875" s="1"/>
      <c r="M2875" s="1" t="str">
        <f t="shared" si="221"/>
        <v/>
      </c>
      <c r="N2875" s="94" t="str">
        <f>IF($L2875="None","",IF(ISERROR(VLOOKUP($L2875,Info!$B$4:$B$266,1,FALSE)),"",VLOOKUP($L2875,Info!$B$4:$L$266,5,FALSE)))</f>
        <v/>
      </c>
      <c r="O2875" s="94" t="str">
        <f>IF(K2875="","",IF(AND($J$12&lt;&gt;"ABC",N2875="3"),"BAC",IF(N2875="3","ABC",IF($J$12&lt;&gt;"ABC",IF($J$10="Standard",VLOOKUP(K2875,Info!$BE$4:$BF$481,2,FALSE),VLOOKUP(K2875,Info!$BI$4:$BJ$482,2,FALSE)),IF($J$10="Standard",VLOOKUP(K2875,Info!$AG$4:$AH$2994,2,FALSE),VLOOKUP(K2875,Info!$AK$4:$AL$2997,2,FALSE))))))</f>
        <v/>
      </c>
      <c r="P2875" s="94" t="str">
        <f>IF($L2875="None","",IF(ISERROR(VLOOKUP($L2875,Info!$B$4:$B$266,1,FALSE)),"",VLOOKUP($L2875,Info!$B$4:$L$266,3,FALSE)))</f>
        <v/>
      </c>
      <c r="Q2875" s="96" t="str">
        <f>IF($L2875="None","",IF(ISERROR(VLOOKUP($L2875,Info!$B$4:$B$266,1,FALSE)),"",VLOOKUP($L2875,Info!$B$4:$L$266,4,FALSE)))</f>
        <v/>
      </c>
      <c r="R2875" s="1"/>
      <c r="S2875" s="6" t="str">
        <f t="shared" si="222"/>
        <v/>
      </c>
      <c r="T2875" s="6" t="str">
        <f>IF($L2875="None","",IF(ISERROR(VLOOKUP($L2875,Info!$B$4:$B$266,1,FALSE)),"",VLOOKUP($L2875,Info!$B$4:$L$266,11,FALSE)))</f>
        <v/>
      </c>
      <c r="U2875" s="1"/>
      <c r="V2875" s="1"/>
      <c r="W2875" s="1"/>
      <c r="X2875" s="1" t="str">
        <f>IF($L2875="None","",IF(ISERROR(VLOOKUP($L2875,Info!$B$4:$B$266,1,FALSE)),"",IF(OR(W2875="Metallic Liquid Tight",W2875="Non-Metallic Liquid Tight",W2875="LSZH",W2875="Greenfield"),VLOOKUP($L2875,Info!$B$4:$L$266,7,FALSE),"N/A")))</f>
        <v/>
      </c>
      <c r="Y2875" s="1"/>
      <c r="Z2875" s="96" t="str">
        <f>IF($L2875="None","",IF(ISERROR(VLOOKUP($L2875,Info!$B$4:$B$266,1,FALSE)),"",VLOOKUP($L2875,Info!$B$4:$L$266,9,FALSE)))</f>
        <v/>
      </c>
      <c r="AA2875" s="96" t="str">
        <f>IF($L2875="None","",IF(ISERROR(VLOOKUP($L2875,Info!$B$4:$B$266,1,FALSE)),"",VLOOKUP($L2875,Info!$B$4:$L$266,8,FALSE)))</f>
        <v/>
      </c>
      <c r="AB2875" s="96" t="str">
        <f>IF($L2875="None","",IF(ISERROR(VLOOKUP($L2875,Info!$B$4:$B$266,1,FALSE)),"",VLOOKUP($L2875,Info!$B$4:$L$266,10,FALSE)))</f>
        <v/>
      </c>
      <c r="AC2875" s="1" t="str">
        <f>IF(W2875="SO Cable","Black,White",IF(O2875="","",IF(P2875="","",IF($J$12&lt;&gt;"ABC",IF(P2875&lt;="250",VLOOKUP(O2875,Info!$AZ$4:$BB$22,3,FALSE),VLOOKUP(O2875,Info!$AZ$23:$BB$39,3,FALSE)),IF(P2875&lt;="250",VLOOKUP(O2875,Info!$AO$4:$AQ$22,3,FALSE),VLOOKUP(O2875,Info!$AO$23:$AP$39,3,FALSE))))))</f>
        <v/>
      </c>
      <c r="AD2875" s="1"/>
      <c r="AE2875" s="1" t="str">
        <f>IF($L2875="None","",IF(ISERROR(VLOOKUP($L2875,Info!$B$4:$B$266,1,FALSE)),"",VLOOKUP($L2875,Info!$B$4:$L$266,4,FALSE)))</f>
        <v/>
      </c>
      <c r="AF2875" s="1" t="str">
        <f>IF($L2875="None","",IF(ISERROR(VLOOKUP($L2875,Info!$B$4:$B$266,1,FALSE)),"",VLOOKUP($L2875,Info!$B$4:$L$266,6,FALSE)))</f>
        <v/>
      </c>
      <c r="AG2875" s="1"/>
      <c r="AH2875" s="33" t="str" cm="1">
        <f t="array" ref="AH2875">IF(AND(L2875&lt;&gt;"",O2875&lt;&gt;"",R2875:S2875&lt;&gt;"",W2875:X2875&lt;&gt;"",Z2875:AA2875&lt;&gt;"",AC2875&lt;&gt;""),"Good","Bad")</f>
        <v>Bad</v>
      </c>
      <c r="AL2875" t="str" cm="1">
        <f t="array" ref="AL2875">IF(R2875&gt;0,_xlfn.IFS(COUNTIF($L$20:L2875,"&lt;&gt;")&lt;101,1,COUNTIF($L$20:L2875,"&lt;&gt;")&lt;201,2,COUNTIF($L$20:L2875,"&lt;&gt;")&lt;301,3,COUNTIF($L$20:L2875,"&lt;&gt;")&lt;401,4,COUNTIF($L$20:L2875,"&lt;&gt;")&lt;501,5,COUNTIF($L$20:L2875,"&lt;&gt;")&lt;601,6,COUNTIF($L$20:L2875,"&lt;&gt;")&lt;701,7,COUNTIF($L$20:L2875,"&lt;&gt;")&lt;801,8,COUNTIF($L$20:L2875,"&lt;&gt;")&lt;901,9,COUNTIF($L$20:L2875,"&lt;&gt;")&lt;1001,10,COUNTIF($L$20:L2875,"&lt;&gt;")&lt;1101,11,COUNTIF($L$20:L2875,"&lt;&gt;")&lt;1201,12,COUNTIF($L$20:L2875,"&lt;&gt;")&lt;1301,13,COUNTIF($L$20:L2875,"&lt;&gt;")&lt;1401,14,COUNTIF($L$20:L2875,"&lt;&gt;")&lt;1501,15,COUNTIF($L$20:L2875,"&lt;&gt;")&lt;1601,16,COUNTIF($L$20:L2875,"&lt;&gt;")&lt;1701,17,COUNTIF($L$20:L2875,"&lt;&gt;")&lt;1801,18,COUNTIF($L$20:L2875,"&lt;&gt;")&lt;1901,19,COUNTIF($L$20:L2875,"&lt;&gt;")&lt;2001,20,COUNTIF($L$20:L2875,"&lt;&gt;")&lt;2101,21,COUNTIF($L$20:L2875,"&lt;&gt;")&lt;2201,22,COUNTIF($L$20:L2875,"&lt;&gt;")&lt;2301,23,COUNTIF($L$20:L2875,"&lt;&gt;")&lt;2401,24,COUNTIF($L$20:L2875,"&lt;&gt;")&lt;2501,25,COUNTIF($L$20:L2875,"&lt;&gt;")&lt;2601,26,COUNTIF($L$20:L2875,"&lt;&gt;")&lt;2701,27,COUNTIF($L$20:L2875,"&lt;&gt;")&lt;2801,28,COUNTIF($L$20:L2875,"&lt;&gt;")&lt;2901,29,COUNTIF($L$20:L2875,"&lt;&gt;")&lt;3001,30),"")</f>
        <v/>
      </c>
      <c r="AM2875" t="str">
        <f t="shared" si="220"/>
        <v/>
      </c>
      <c r="AN2875" t="str">
        <f t="shared" si="224"/>
        <v/>
      </c>
      <c r="AP2875" t="str">
        <f t="shared" si="223"/>
        <v/>
      </c>
      <c r="AQ2875" t="str">
        <f>IF(AO2875="","",COUNTIFS(AM2875:$AM$3019,AO2875))</f>
        <v/>
      </c>
    </row>
    <row r="2876" spans="1:43" x14ac:dyDescent="0.25">
      <c r="A2876" s="6" t="str">
        <f>IF(COUNT($A$20:A2875)&lt;&gt;$B$4,IF(A2875="","",A2875+1),"")</f>
        <v/>
      </c>
      <c r="B2876" s="3"/>
      <c r="C2876" s="3"/>
      <c r="D2876" s="122"/>
      <c r="E2876" s="3"/>
      <c r="F2876" s="3"/>
      <c r="G2876" s="3"/>
      <c r="H2876" s="3"/>
      <c r="I2876" s="120"/>
      <c r="J2876" s="3"/>
      <c r="K2876" s="95" t="str" cm="1">
        <f t="array" ref="K2876">IF(OR($J$14 = "A",$J$14 = "B",$J$14 = "C"),IF(I2876="","",IF(LEN(I2876)&gt;2,_xlfn.IFS(ISNUMBER(SEARCH("_",I2876)),I2876,ISNUMBER(SEARCH(", ",I2876)),SUBSTITUTE(I2876,", ","_"),ISNUMBER(SEARCH("/ ",I2876)),SUBSTITUTE(I2876,"/ ","_"),ISNUMBER(SEARCH(",",I2876)),SUBSTITUTE(I2876,",","_"),ISNUMBER(SEARCH("/",I2876)),SUBSTITUTE(I2876,"/","_"),ISNUMBER(SEARCH("",I2876)),I2876),I2876)),IF(OR($J$14 = "J",$J$14 = "K"),"",IF(D2876="","",IF(LEN(D2876)&gt;2,_xlfn.IFS(ISNUMBER(SEARCH("_",D2876)),D2876,ISNUMBER(SEARCH(", ",D2876)),SUBSTITUTE(D2876,", ","_"),ISNUMBER(SEARCH("/ ",D2876)),SUBSTITUTE(D2876,"/ ","_"),ISNUMBER(SEARCH(",",D2876)),SUBSTITUTE(D2876,",","_"),ISNUMBER(SEARCH("/",D2876)),SUBSTITUTE(D2876,"/","_"),ISNUMBER(SEARCH("",D2876)),D2876),D2876))))</f>
        <v/>
      </c>
      <c r="L2876" s="1"/>
      <c r="M2876" s="1" t="str">
        <f t="shared" si="221"/>
        <v/>
      </c>
      <c r="N2876" s="94" t="str">
        <f>IF($L2876="None","",IF(ISERROR(VLOOKUP($L2876,Info!$B$4:$B$266,1,FALSE)),"",VLOOKUP($L2876,Info!$B$4:$L$266,5,FALSE)))</f>
        <v/>
      </c>
      <c r="O2876" s="94" t="str">
        <f>IF(K2876="","",IF(AND($J$12&lt;&gt;"ABC",N2876="3"),"BAC",IF(N2876="3","ABC",IF($J$12&lt;&gt;"ABC",IF($J$10="Standard",VLOOKUP(K2876,Info!$BE$4:$BF$481,2,FALSE),VLOOKUP(K2876,Info!$BI$4:$BJ$482,2,FALSE)),IF($J$10="Standard",VLOOKUP(K2876,Info!$AG$4:$AH$2994,2,FALSE),VLOOKUP(K2876,Info!$AK$4:$AL$2997,2,FALSE))))))</f>
        <v/>
      </c>
      <c r="P2876" s="94" t="str">
        <f>IF($L2876="None","",IF(ISERROR(VLOOKUP($L2876,Info!$B$4:$B$266,1,FALSE)),"",VLOOKUP($L2876,Info!$B$4:$L$266,3,FALSE)))</f>
        <v/>
      </c>
      <c r="Q2876" s="96" t="str">
        <f>IF($L2876="None","",IF(ISERROR(VLOOKUP($L2876,Info!$B$4:$B$266,1,FALSE)),"",VLOOKUP($L2876,Info!$B$4:$L$266,4,FALSE)))</f>
        <v/>
      </c>
      <c r="R2876" s="1"/>
      <c r="S2876" s="6" t="str">
        <f t="shared" si="222"/>
        <v/>
      </c>
      <c r="T2876" s="6" t="str">
        <f>IF($L2876="None","",IF(ISERROR(VLOOKUP($L2876,Info!$B$4:$B$266,1,FALSE)),"",VLOOKUP($L2876,Info!$B$4:$L$266,11,FALSE)))</f>
        <v/>
      </c>
      <c r="U2876" s="1"/>
      <c r="V2876" s="1"/>
      <c r="W2876" s="1"/>
      <c r="X2876" s="1" t="str">
        <f>IF($L2876="None","",IF(ISERROR(VLOOKUP($L2876,Info!$B$4:$B$266,1,FALSE)),"",IF(OR(W2876="Metallic Liquid Tight",W2876="Non-Metallic Liquid Tight",W2876="LSZH",W2876="Greenfield"),VLOOKUP($L2876,Info!$B$4:$L$266,7,FALSE),"N/A")))</f>
        <v/>
      </c>
      <c r="Y2876" s="1"/>
      <c r="Z2876" s="96" t="str">
        <f>IF($L2876="None","",IF(ISERROR(VLOOKUP($L2876,Info!$B$4:$B$266,1,FALSE)),"",VLOOKUP($L2876,Info!$B$4:$L$266,9,FALSE)))</f>
        <v/>
      </c>
      <c r="AA2876" s="96" t="str">
        <f>IF($L2876="None","",IF(ISERROR(VLOOKUP($L2876,Info!$B$4:$B$266,1,FALSE)),"",VLOOKUP($L2876,Info!$B$4:$L$266,8,FALSE)))</f>
        <v/>
      </c>
      <c r="AB2876" s="96" t="str">
        <f>IF($L2876="None","",IF(ISERROR(VLOOKUP($L2876,Info!$B$4:$B$266,1,FALSE)),"",VLOOKUP($L2876,Info!$B$4:$L$266,10,FALSE)))</f>
        <v/>
      </c>
      <c r="AC2876" s="1" t="str">
        <f>IF(W2876="SO Cable","Black,White",IF(O2876="","",IF(P2876="","",IF($J$12&lt;&gt;"ABC",IF(P2876&lt;="250",VLOOKUP(O2876,Info!$AZ$4:$BB$22,3,FALSE),VLOOKUP(O2876,Info!$AZ$23:$BB$39,3,FALSE)),IF(P2876&lt;="250",VLOOKUP(O2876,Info!$AO$4:$AQ$22,3,FALSE),VLOOKUP(O2876,Info!$AO$23:$AP$39,3,FALSE))))))</f>
        <v/>
      </c>
      <c r="AD2876" s="1"/>
      <c r="AE2876" s="1" t="str">
        <f>IF($L2876="None","",IF(ISERROR(VLOOKUP($L2876,Info!$B$4:$B$266,1,FALSE)),"",VLOOKUP($L2876,Info!$B$4:$L$266,4,FALSE)))</f>
        <v/>
      </c>
      <c r="AF2876" s="1" t="str">
        <f>IF($L2876="None","",IF(ISERROR(VLOOKUP($L2876,Info!$B$4:$B$266,1,FALSE)),"",VLOOKUP($L2876,Info!$B$4:$L$266,6,FALSE)))</f>
        <v/>
      </c>
      <c r="AG2876" s="1"/>
      <c r="AH2876" s="33" t="str" cm="1">
        <f t="array" ref="AH2876">IF(AND(L2876&lt;&gt;"",O2876&lt;&gt;"",R2876:S2876&lt;&gt;"",W2876:X2876&lt;&gt;"",Z2876:AA2876&lt;&gt;"",AC2876&lt;&gt;""),"Good","Bad")</f>
        <v>Bad</v>
      </c>
      <c r="AL2876" t="str" cm="1">
        <f t="array" ref="AL2876">IF(R2876&gt;0,_xlfn.IFS(COUNTIF($L$20:L2876,"&lt;&gt;")&lt;101,1,COUNTIF($L$20:L2876,"&lt;&gt;")&lt;201,2,COUNTIF($L$20:L2876,"&lt;&gt;")&lt;301,3,COUNTIF($L$20:L2876,"&lt;&gt;")&lt;401,4,COUNTIF($L$20:L2876,"&lt;&gt;")&lt;501,5,COUNTIF($L$20:L2876,"&lt;&gt;")&lt;601,6,COUNTIF($L$20:L2876,"&lt;&gt;")&lt;701,7,COUNTIF($L$20:L2876,"&lt;&gt;")&lt;801,8,COUNTIF($L$20:L2876,"&lt;&gt;")&lt;901,9,COUNTIF($L$20:L2876,"&lt;&gt;")&lt;1001,10,COUNTIF($L$20:L2876,"&lt;&gt;")&lt;1101,11,COUNTIF($L$20:L2876,"&lt;&gt;")&lt;1201,12,COUNTIF($L$20:L2876,"&lt;&gt;")&lt;1301,13,COUNTIF($L$20:L2876,"&lt;&gt;")&lt;1401,14,COUNTIF($L$20:L2876,"&lt;&gt;")&lt;1501,15,COUNTIF($L$20:L2876,"&lt;&gt;")&lt;1601,16,COUNTIF($L$20:L2876,"&lt;&gt;")&lt;1701,17,COUNTIF($L$20:L2876,"&lt;&gt;")&lt;1801,18,COUNTIF($L$20:L2876,"&lt;&gt;")&lt;1901,19,COUNTIF($L$20:L2876,"&lt;&gt;")&lt;2001,20,COUNTIF($L$20:L2876,"&lt;&gt;")&lt;2101,21,COUNTIF($L$20:L2876,"&lt;&gt;")&lt;2201,22,COUNTIF($L$20:L2876,"&lt;&gt;")&lt;2301,23,COUNTIF($L$20:L2876,"&lt;&gt;")&lt;2401,24,COUNTIF($L$20:L2876,"&lt;&gt;")&lt;2501,25,COUNTIF($L$20:L2876,"&lt;&gt;")&lt;2601,26,COUNTIF($L$20:L2876,"&lt;&gt;")&lt;2701,27,COUNTIF($L$20:L2876,"&lt;&gt;")&lt;2801,28,COUNTIF($L$20:L2876,"&lt;&gt;")&lt;2901,29,COUNTIF($L$20:L2876,"&lt;&gt;")&lt;3001,30),"")</f>
        <v/>
      </c>
      <c r="AM2876" t="str">
        <f t="shared" si="220"/>
        <v/>
      </c>
      <c r="AN2876" t="str">
        <f t="shared" si="224"/>
        <v/>
      </c>
      <c r="AP2876" t="str">
        <f t="shared" si="223"/>
        <v/>
      </c>
      <c r="AQ2876" t="str">
        <f>IF(AO2876="","",COUNTIFS(AM2876:$AM$3019,AO2876))</f>
        <v/>
      </c>
    </row>
    <row r="2877" spans="1:43" x14ac:dyDescent="0.25">
      <c r="A2877" s="6" t="str">
        <f>IF(COUNT($A$20:A2876)&lt;&gt;$B$4,IF(A2876="","",A2876+1),"")</f>
        <v/>
      </c>
      <c r="B2877" s="3"/>
      <c r="C2877" s="3"/>
      <c r="D2877" s="122"/>
      <c r="E2877" s="3"/>
      <c r="F2877" s="3"/>
      <c r="G2877" s="3"/>
      <c r="H2877" s="3"/>
      <c r="I2877" s="120"/>
      <c r="J2877" s="3"/>
      <c r="K2877" s="95" t="str" cm="1">
        <f t="array" ref="K2877">IF(OR($J$14 = "A",$J$14 = "B",$J$14 = "C"),IF(I2877="","",IF(LEN(I2877)&gt;2,_xlfn.IFS(ISNUMBER(SEARCH("_",I2877)),I2877,ISNUMBER(SEARCH(", ",I2877)),SUBSTITUTE(I2877,", ","_"),ISNUMBER(SEARCH("/ ",I2877)),SUBSTITUTE(I2877,"/ ","_"),ISNUMBER(SEARCH(",",I2877)),SUBSTITUTE(I2877,",","_"),ISNUMBER(SEARCH("/",I2877)),SUBSTITUTE(I2877,"/","_"),ISNUMBER(SEARCH("",I2877)),I2877),I2877)),IF(OR($J$14 = "J",$J$14 = "K"),"",IF(D2877="","",IF(LEN(D2877)&gt;2,_xlfn.IFS(ISNUMBER(SEARCH("_",D2877)),D2877,ISNUMBER(SEARCH(", ",D2877)),SUBSTITUTE(D2877,", ","_"),ISNUMBER(SEARCH("/ ",D2877)),SUBSTITUTE(D2877,"/ ","_"),ISNUMBER(SEARCH(",",D2877)),SUBSTITUTE(D2877,",","_"),ISNUMBER(SEARCH("/",D2877)),SUBSTITUTE(D2877,"/","_"),ISNUMBER(SEARCH("",D2877)),D2877),D2877))))</f>
        <v/>
      </c>
      <c r="L2877" s="1"/>
      <c r="M2877" s="1" t="str">
        <f t="shared" si="221"/>
        <v/>
      </c>
      <c r="N2877" s="94" t="str">
        <f>IF($L2877="None","",IF(ISERROR(VLOOKUP($L2877,Info!$B$4:$B$266,1,FALSE)),"",VLOOKUP($L2877,Info!$B$4:$L$266,5,FALSE)))</f>
        <v/>
      </c>
      <c r="O2877" s="94" t="str">
        <f>IF(K2877="","",IF(AND($J$12&lt;&gt;"ABC",N2877="3"),"BAC",IF(N2877="3","ABC",IF($J$12&lt;&gt;"ABC",IF($J$10="Standard",VLOOKUP(K2877,Info!$BE$4:$BF$481,2,FALSE),VLOOKUP(K2877,Info!$BI$4:$BJ$482,2,FALSE)),IF($J$10="Standard",VLOOKUP(K2877,Info!$AG$4:$AH$2994,2,FALSE),VLOOKUP(K2877,Info!$AK$4:$AL$2997,2,FALSE))))))</f>
        <v/>
      </c>
      <c r="P2877" s="94" t="str">
        <f>IF($L2877="None","",IF(ISERROR(VLOOKUP($L2877,Info!$B$4:$B$266,1,FALSE)),"",VLOOKUP($L2877,Info!$B$4:$L$266,3,FALSE)))</f>
        <v/>
      </c>
      <c r="Q2877" s="96" t="str">
        <f>IF($L2877="None","",IF(ISERROR(VLOOKUP($L2877,Info!$B$4:$B$266,1,FALSE)),"",VLOOKUP($L2877,Info!$B$4:$L$266,4,FALSE)))</f>
        <v/>
      </c>
      <c r="R2877" s="1"/>
      <c r="S2877" s="6" t="str">
        <f t="shared" si="222"/>
        <v/>
      </c>
      <c r="T2877" s="6" t="str">
        <f>IF($L2877="None","",IF(ISERROR(VLOOKUP($L2877,Info!$B$4:$B$266,1,FALSE)),"",VLOOKUP($L2877,Info!$B$4:$L$266,11,FALSE)))</f>
        <v/>
      </c>
      <c r="U2877" s="1"/>
      <c r="V2877" s="1"/>
      <c r="W2877" s="1"/>
      <c r="X2877" s="1" t="str">
        <f>IF($L2877="None","",IF(ISERROR(VLOOKUP($L2877,Info!$B$4:$B$266,1,FALSE)),"",IF(OR(W2877="Metallic Liquid Tight",W2877="Non-Metallic Liquid Tight",W2877="LSZH",W2877="Greenfield"),VLOOKUP($L2877,Info!$B$4:$L$266,7,FALSE),"N/A")))</f>
        <v/>
      </c>
      <c r="Y2877" s="1"/>
      <c r="Z2877" s="96" t="str">
        <f>IF($L2877="None","",IF(ISERROR(VLOOKUP($L2877,Info!$B$4:$B$266,1,FALSE)),"",VLOOKUP($L2877,Info!$B$4:$L$266,9,FALSE)))</f>
        <v/>
      </c>
      <c r="AA2877" s="96" t="str">
        <f>IF($L2877="None","",IF(ISERROR(VLOOKUP($L2877,Info!$B$4:$B$266,1,FALSE)),"",VLOOKUP($L2877,Info!$B$4:$L$266,8,FALSE)))</f>
        <v/>
      </c>
      <c r="AB2877" s="96" t="str">
        <f>IF($L2877="None","",IF(ISERROR(VLOOKUP($L2877,Info!$B$4:$B$266,1,FALSE)),"",VLOOKUP($L2877,Info!$B$4:$L$266,10,FALSE)))</f>
        <v/>
      </c>
      <c r="AC2877" s="1" t="str">
        <f>IF(W2877="SO Cable","Black,White",IF(O2877="","",IF(P2877="","",IF($J$12&lt;&gt;"ABC",IF(P2877&lt;="250",VLOOKUP(O2877,Info!$AZ$4:$BB$22,3,FALSE),VLOOKUP(O2877,Info!$AZ$23:$BB$39,3,FALSE)),IF(P2877&lt;="250",VLOOKUP(O2877,Info!$AO$4:$AQ$22,3,FALSE),VLOOKUP(O2877,Info!$AO$23:$AP$39,3,FALSE))))))</f>
        <v/>
      </c>
      <c r="AD2877" s="1"/>
      <c r="AE2877" s="1" t="str">
        <f>IF($L2877="None","",IF(ISERROR(VLOOKUP($L2877,Info!$B$4:$B$266,1,FALSE)),"",VLOOKUP($L2877,Info!$B$4:$L$266,4,FALSE)))</f>
        <v/>
      </c>
      <c r="AF2877" s="1" t="str">
        <f>IF($L2877="None","",IF(ISERROR(VLOOKUP($L2877,Info!$B$4:$B$266,1,FALSE)),"",VLOOKUP($L2877,Info!$B$4:$L$266,6,FALSE)))</f>
        <v/>
      </c>
      <c r="AG2877" s="1"/>
      <c r="AH2877" s="33" t="str" cm="1">
        <f t="array" ref="AH2877">IF(AND(L2877&lt;&gt;"",O2877&lt;&gt;"",R2877:S2877&lt;&gt;"",W2877:X2877&lt;&gt;"",Z2877:AA2877&lt;&gt;"",AC2877&lt;&gt;""),"Good","Bad")</f>
        <v>Bad</v>
      </c>
      <c r="AL2877" t="str" cm="1">
        <f t="array" ref="AL2877">IF(R2877&gt;0,_xlfn.IFS(COUNTIF($L$20:L2877,"&lt;&gt;")&lt;101,1,COUNTIF($L$20:L2877,"&lt;&gt;")&lt;201,2,COUNTIF($L$20:L2877,"&lt;&gt;")&lt;301,3,COUNTIF($L$20:L2877,"&lt;&gt;")&lt;401,4,COUNTIF($L$20:L2877,"&lt;&gt;")&lt;501,5,COUNTIF($L$20:L2877,"&lt;&gt;")&lt;601,6,COUNTIF($L$20:L2877,"&lt;&gt;")&lt;701,7,COUNTIF($L$20:L2877,"&lt;&gt;")&lt;801,8,COUNTIF($L$20:L2877,"&lt;&gt;")&lt;901,9,COUNTIF($L$20:L2877,"&lt;&gt;")&lt;1001,10,COUNTIF($L$20:L2877,"&lt;&gt;")&lt;1101,11,COUNTIF($L$20:L2877,"&lt;&gt;")&lt;1201,12,COUNTIF($L$20:L2877,"&lt;&gt;")&lt;1301,13,COUNTIF($L$20:L2877,"&lt;&gt;")&lt;1401,14,COUNTIF($L$20:L2877,"&lt;&gt;")&lt;1501,15,COUNTIF($L$20:L2877,"&lt;&gt;")&lt;1601,16,COUNTIF($L$20:L2877,"&lt;&gt;")&lt;1701,17,COUNTIF($L$20:L2877,"&lt;&gt;")&lt;1801,18,COUNTIF($L$20:L2877,"&lt;&gt;")&lt;1901,19,COUNTIF($L$20:L2877,"&lt;&gt;")&lt;2001,20,COUNTIF($L$20:L2877,"&lt;&gt;")&lt;2101,21,COUNTIF($L$20:L2877,"&lt;&gt;")&lt;2201,22,COUNTIF($L$20:L2877,"&lt;&gt;")&lt;2301,23,COUNTIF($L$20:L2877,"&lt;&gt;")&lt;2401,24,COUNTIF($L$20:L2877,"&lt;&gt;")&lt;2501,25,COUNTIF($L$20:L2877,"&lt;&gt;")&lt;2601,26,COUNTIF($L$20:L2877,"&lt;&gt;")&lt;2701,27,COUNTIF($L$20:L2877,"&lt;&gt;")&lt;2801,28,COUNTIF($L$20:L2877,"&lt;&gt;")&lt;2901,29,COUNTIF($L$20:L2877,"&lt;&gt;")&lt;3001,30),"")</f>
        <v/>
      </c>
      <c r="AM2877" t="str">
        <f t="shared" si="220"/>
        <v/>
      </c>
      <c r="AN2877" t="str">
        <f t="shared" si="224"/>
        <v/>
      </c>
      <c r="AP2877" t="str">
        <f t="shared" si="223"/>
        <v/>
      </c>
      <c r="AQ2877" t="str">
        <f>IF(AO2877="","",COUNTIFS(AM2877:$AM$3019,AO2877))</f>
        <v/>
      </c>
    </row>
    <row r="2878" spans="1:43" x14ac:dyDescent="0.25">
      <c r="A2878" s="6" t="str">
        <f>IF(COUNT($A$20:A2877)&lt;&gt;$B$4,IF(A2877="","",A2877+1),"")</f>
        <v/>
      </c>
      <c r="B2878" s="3"/>
      <c r="C2878" s="3"/>
      <c r="D2878" s="122"/>
      <c r="E2878" s="3"/>
      <c r="F2878" s="3"/>
      <c r="G2878" s="3"/>
      <c r="H2878" s="3"/>
      <c r="I2878" s="120"/>
      <c r="J2878" s="3"/>
      <c r="K2878" s="95" t="str" cm="1">
        <f t="array" ref="K2878">IF(OR($J$14 = "A",$J$14 = "B",$J$14 = "C"),IF(I2878="","",IF(LEN(I2878)&gt;2,_xlfn.IFS(ISNUMBER(SEARCH("_",I2878)),I2878,ISNUMBER(SEARCH(", ",I2878)),SUBSTITUTE(I2878,", ","_"),ISNUMBER(SEARCH("/ ",I2878)),SUBSTITUTE(I2878,"/ ","_"),ISNUMBER(SEARCH(",",I2878)),SUBSTITUTE(I2878,",","_"),ISNUMBER(SEARCH("/",I2878)),SUBSTITUTE(I2878,"/","_"),ISNUMBER(SEARCH("",I2878)),I2878),I2878)),IF(OR($J$14 = "J",$J$14 = "K"),"",IF(D2878="","",IF(LEN(D2878)&gt;2,_xlfn.IFS(ISNUMBER(SEARCH("_",D2878)),D2878,ISNUMBER(SEARCH(", ",D2878)),SUBSTITUTE(D2878,", ","_"),ISNUMBER(SEARCH("/ ",D2878)),SUBSTITUTE(D2878,"/ ","_"),ISNUMBER(SEARCH(",",D2878)),SUBSTITUTE(D2878,",","_"),ISNUMBER(SEARCH("/",D2878)),SUBSTITUTE(D2878,"/","_"),ISNUMBER(SEARCH("",D2878)),D2878),D2878))))</f>
        <v/>
      </c>
      <c r="L2878" s="1"/>
      <c r="M2878" s="1" t="str">
        <f t="shared" si="221"/>
        <v/>
      </c>
      <c r="N2878" s="94" t="str">
        <f>IF($L2878="None","",IF(ISERROR(VLOOKUP($L2878,Info!$B$4:$B$266,1,FALSE)),"",VLOOKUP($L2878,Info!$B$4:$L$266,5,FALSE)))</f>
        <v/>
      </c>
      <c r="O2878" s="94" t="str">
        <f>IF(K2878="","",IF(AND($J$12&lt;&gt;"ABC",N2878="3"),"BAC",IF(N2878="3","ABC",IF($J$12&lt;&gt;"ABC",IF($J$10="Standard",VLOOKUP(K2878,Info!$BE$4:$BF$481,2,FALSE),VLOOKUP(K2878,Info!$BI$4:$BJ$482,2,FALSE)),IF($J$10="Standard",VLOOKUP(K2878,Info!$AG$4:$AH$2994,2,FALSE),VLOOKUP(K2878,Info!$AK$4:$AL$2997,2,FALSE))))))</f>
        <v/>
      </c>
      <c r="P2878" s="94" t="str">
        <f>IF($L2878="None","",IF(ISERROR(VLOOKUP($L2878,Info!$B$4:$B$266,1,FALSE)),"",VLOOKUP($L2878,Info!$B$4:$L$266,3,FALSE)))</f>
        <v/>
      </c>
      <c r="Q2878" s="96" t="str">
        <f>IF($L2878="None","",IF(ISERROR(VLOOKUP($L2878,Info!$B$4:$B$266,1,FALSE)),"",VLOOKUP($L2878,Info!$B$4:$L$266,4,FALSE)))</f>
        <v/>
      </c>
      <c r="R2878" s="1"/>
      <c r="S2878" s="6" t="str">
        <f t="shared" si="222"/>
        <v/>
      </c>
      <c r="T2878" s="6" t="str">
        <f>IF($L2878="None","",IF(ISERROR(VLOOKUP($L2878,Info!$B$4:$B$266,1,FALSE)),"",VLOOKUP($L2878,Info!$B$4:$L$266,11,FALSE)))</f>
        <v/>
      </c>
      <c r="U2878" s="1"/>
      <c r="V2878" s="1"/>
      <c r="W2878" s="1"/>
      <c r="X2878" s="1" t="str">
        <f>IF($L2878="None","",IF(ISERROR(VLOOKUP($L2878,Info!$B$4:$B$266,1,FALSE)),"",IF(OR(W2878="Metallic Liquid Tight",W2878="Non-Metallic Liquid Tight",W2878="LSZH",W2878="Greenfield"),VLOOKUP($L2878,Info!$B$4:$L$266,7,FALSE),"N/A")))</f>
        <v/>
      </c>
      <c r="Y2878" s="1"/>
      <c r="Z2878" s="96" t="str">
        <f>IF($L2878="None","",IF(ISERROR(VLOOKUP($L2878,Info!$B$4:$B$266,1,FALSE)),"",VLOOKUP($L2878,Info!$B$4:$L$266,9,FALSE)))</f>
        <v/>
      </c>
      <c r="AA2878" s="96" t="str">
        <f>IF($L2878="None","",IF(ISERROR(VLOOKUP($L2878,Info!$B$4:$B$266,1,FALSE)),"",VLOOKUP($L2878,Info!$B$4:$L$266,8,FALSE)))</f>
        <v/>
      </c>
      <c r="AB2878" s="96" t="str">
        <f>IF($L2878="None","",IF(ISERROR(VLOOKUP($L2878,Info!$B$4:$B$266,1,FALSE)),"",VLOOKUP($L2878,Info!$B$4:$L$266,10,FALSE)))</f>
        <v/>
      </c>
      <c r="AC2878" s="1" t="str">
        <f>IF(W2878="SO Cable","Black,White",IF(O2878="","",IF(P2878="","",IF($J$12&lt;&gt;"ABC",IF(P2878&lt;="250",VLOOKUP(O2878,Info!$AZ$4:$BB$22,3,FALSE),VLOOKUP(O2878,Info!$AZ$23:$BB$39,3,FALSE)),IF(P2878&lt;="250",VLOOKUP(O2878,Info!$AO$4:$AQ$22,3,FALSE),VLOOKUP(O2878,Info!$AO$23:$AP$39,3,FALSE))))))</f>
        <v/>
      </c>
      <c r="AD2878" s="1"/>
      <c r="AE2878" s="1" t="str">
        <f>IF($L2878="None","",IF(ISERROR(VLOOKUP($L2878,Info!$B$4:$B$266,1,FALSE)),"",VLOOKUP($L2878,Info!$B$4:$L$266,4,FALSE)))</f>
        <v/>
      </c>
      <c r="AF2878" s="1" t="str">
        <f>IF($L2878="None","",IF(ISERROR(VLOOKUP($L2878,Info!$B$4:$B$266,1,FALSE)),"",VLOOKUP($L2878,Info!$B$4:$L$266,6,FALSE)))</f>
        <v/>
      </c>
      <c r="AG2878" s="1"/>
      <c r="AH2878" s="33" t="str" cm="1">
        <f t="array" ref="AH2878">IF(AND(L2878&lt;&gt;"",O2878&lt;&gt;"",R2878:S2878&lt;&gt;"",W2878:X2878&lt;&gt;"",Z2878:AA2878&lt;&gt;"",AC2878&lt;&gt;""),"Good","Bad")</f>
        <v>Bad</v>
      </c>
      <c r="AL2878" t="str" cm="1">
        <f t="array" ref="AL2878">IF(R2878&gt;0,_xlfn.IFS(COUNTIF($L$20:L2878,"&lt;&gt;")&lt;101,1,COUNTIF($L$20:L2878,"&lt;&gt;")&lt;201,2,COUNTIF($L$20:L2878,"&lt;&gt;")&lt;301,3,COUNTIF($L$20:L2878,"&lt;&gt;")&lt;401,4,COUNTIF($L$20:L2878,"&lt;&gt;")&lt;501,5,COUNTIF($L$20:L2878,"&lt;&gt;")&lt;601,6,COUNTIF($L$20:L2878,"&lt;&gt;")&lt;701,7,COUNTIF($L$20:L2878,"&lt;&gt;")&lt;801,8,COUNTIF($L$20:L2878,"&lt;&gt;")&lt;901,9,COUNTIF($L$20:L2878,"&lt;&gt;")&lt;1001,10,COUNTIF($L$20:L2878,"&lt;&gt;")&lt;1101,11,COUNTIF($L$20:L2878,"&lt;&gt;")&lt;1201,12,COUNTIF($L$20:L2878,"&lt;&gt;")&lt;1301,13,COUNTIF($L$20:L2878,"&lt;&gt;")&lt;1401,14,COUNTIF($L$20:L2878,"&lt;&gt;")&lt;1501,15,COUNTIF($L$20:L2878,"&lt;&gt;")&lt;1601,16,COUNTIF($L$20:L2878,"&lt;&gt;")&lt;1701,17,COUNTIF($L$20:L2878,"&lt;&gt;")&lt;1801,18,COUNTIF($L$20:L2878,"&lt;&gt;")&lt;1901,19,COUNTIF($L$20:L2878,"&lt;&gt;")&lt;2001,20,COUNTIF($L$20:L2878,"&lt;&gt;")&lt;2101,21,COUNTIF($L$20:L2878,"&lt;&gt;")&lt;2201,22,COUNTIF($L$20:L2878,"&lt;&gt;")&lt;2301,23,COUNTIF($L$20:L2878,"&lt;&gt;")&lt;2401,24,COUNTIF($L$20:L2878,"&lt;&gt;")&lt;2501,25,COUNTIF($L$20:L2878,"&lt;&gt;")&lt;2601,26,COUNTIF($L$20:L2878,"&lt;&gt;")&lt;2701,27,COUNTIF($L$20:L2878,"&lt;&gt;")&lt;2801,28,COUNTIF($L$20:L2878,"&lt;&gt;")&lt;2901,29,COUNTIF($L$20:L2878,"&lt;&gt;")&lt;3001,30),"")</f>
        <v/>
      </c>
      <c r="AM2878" t="str">
        <f t="shared" si="220"/>
        <v/>
      </c>
      <c r="AN2878" t="str">
        <f t="shared" si="224"/>
        <v/>
      </c>
      <c r="AP2878" t="str">
        <f t="shared" si="223"/>
        <v/>
      </c>
      <c r="AQ2878" t="str">
        <f>IF(AO2878="","",COUNTIFS(AM2878:$AM$3019,AO2878))</f>
        <v/>
      </c>
    </row>
    <row r="2879" spans="1:43" x14ac:dyDescent="0.25">
      <c r="A2879" s="6" t="str">
        <f>IF(COUNT($A$20:A2878)&lt;&gt;$B$4,IF(A2878="","",A2878+1),"")</f>
        <v/>
      </c>
      <c r="B2879" s="3"/>
      <c r="C2879" s="3"/>
      <c r="D2879" s="122"/>
      <c r="E2879" s="3"/>
      <c r="F2879" s="3"/>
      <c r="G2879" s="3"/>
      <c r="H2879" s="3"/>
      <c r="I2879" s="120"/>
      <c r="J2879" s="3"/>
      <c r="K2879" s="95" t="str" cm="1">
        <f t="array" ref="K2879">IF(OR($J$14 = "A",$J$14 = "B",$J$14 = "C"),IF(I2879="","",IF(LEN(I2879)&gt;2,_xlfn.IFS(ISNUMBER(SEARCH("_",I2879)),I2879,ISNUMBER(SEARCH(", ",I2879)),SUBSTITUTE(I2879,", ","_"),ISNUMBER(SEARCH("/ ",I2879)),SUBSTITUTE(I2879,"/ ","_"),ISNUMBER(SEARCH(",",I2879)),SUBSTITUTE(I2879,",","_"),ISNUMBER(SEARCH("/",I2879)),SUBSTITUTE(I2879,"/","_"),ISNUMBER(SEARCH("",I2879)),I2879),I2879)),IF(OR($J$14 = "J",$J$14 = "K"),"",IF(D2879="","",IF(LEN(D2879)&gt;2,_xlfn.IFS(ISNUMBER(SEARCH("_",D2879)),D2879,ISNUMBER(SEARCH(", ",D2879)),SUBSTITUTE(D2879,", ","_"),ISNUMBER(SEARCH("/ ",D2879)),SUBSTITUTE(D2879,"/ ","_"),ISNUMBER(SEARCH(",",D2879)),SUBSTITUTE(D2879,",","_"),ISNUMBER(SEARCH("/",D2879)),SUBSTITUTE(D2879,"/","_"),ISNUMBER(SEARCH("",D2879)),D2879),D2879))))</f>
        <v/>
      </c>
      <c r="L2879" s="1"/>
      <c r="M2879" s="1" t="str">
        <f t="shared" si="221"/>
        <v/>
      </c>
      <c r="N2879" s="94" t="str">
        <f>IF($L2879="None","",IF(ISERROR(VLOOKUP($L2879,Info!$B$4:$B$266,1,FALSE)),"",VLOOKUP($L2879,Info!$B$4:$L$266,5,FALSE)))</f>
        <v/>
      </c>
      <c r="O2879" s="94" t="str">
        <f>IF(K2879="","",IF(AND($J$12&lt;&gt;"ABC",N2879="3"),"BAC",IF(N2879="3","ABC",IF($J$12&lt;&gt;"ABC",IF($J$10="Standard",VLOOKUP(K2879,Info!$BE$4:$BF$481,2,FALSE),VLOOKUP(K2879,Info!$BI$4:$BJ$482,2,FALSE)),IF($J$10="Standard",VLOOKUP(K2879,Info!$AG$4:$AH$2994,2,FALSE),VLOOKUP(K2879,Info!$AK$4:$AL$2997,2,FALSE))))))</f>
        <v/>
      </c>
      <c r="P2879" s="94" t="str">
        <f>IF($L2879="None","",IF(ISERROR(VLOOKUP($L2879,Info!$B$4:$B$266,1,FALSE)),"",VLOOKUP($L2879,Info!$B$4:$L$266,3,FALSE)))</f>
        <v/>
      </c>
      <c r="Q2879" s="96" t="str">
        <f>IF($L2879="None","",IF(ISERROR(VLOOKUP($L2879,Info!$B$4:$B$266,1,FALSE)),"",VLOOKUP($L2879,Info!$B$4:$L$266,4,FALSE)))</f>
        <v/>
      </c>
      <c r="R2879" s="1"/>
      <c r="S2879" s="6" t="str">
        <f t="shared" si="222"/>
        <v/>
      </c>
      <c r="T2879" s="6" t="str">
        <f>IF($L2879="None","",IF(ISERROR(VLOOKUP($L2879,Info!$B$4:$B$266,1,FALSE)),"",VLOOKUP($L2879,Info!$B$4:$L$266,11,FALSE)))</f>
        <v/>
      </c>
      <c r="U2879" s="1"/>
      <c r="V2879" s="1"/>
      <c r="W2879" s="1"/>
      <c r="X2879" s="1" t="str">
        <f>IF($L2879="None","",IF(ISERROR(VLOOKUP($L2879,Info!$B$4:$B$266,1,FALSE)),"",IF(OR(W2879="Metallic Liquid Tight",W2879="Non-Metallic Liquid Tight",W2879="LSZH",W2879="Greenfield"),VLOOKUP($L2879,Info!$B$4:$L$266,7,FALSE),"N/A")))</f>
        <v/>
      </c>
      <c r="Y2879" s="1"/>
      <c r="Z2879" s="96" t="str">
        <f>IF($L2879="None","",IF(ISERROR(VLOOKUP($L2879,Info!$B$4:$B$266,1,FALSE)),"",VLOOKUP($L2879,Info!$B$4:$L$266,9,FALSE)))</f>
        <v/>
      </c>
      <c r="AA2879" s="96" t="str">
        <f>IF($L2879="None","",IF(ISERROR(VLOOKUP($L2879,Info!$B$4:$B$266,1,FALSE)),"",VLOOKUP($L2879,Info!$B$4:$L$266,8,FALSE)))</f>
        <v/>
      </c>
      <c r="AB2879" s="96" t="str">
        <f>IF($L2879="None","",IF(ISERROR(VLOOKUP($L2879,Info!$B$4:$B$266,1,FALSE)),"",VLOOKUP($L2879,Info!$B$4:$L$266,10,FALSE)))</f>
        <v/>
      </c>
      <c r="AC2879" s="1" t="str">
        <f>IF(W2879="SO Cable","Black,White",IF(O2879="","",IF(P2879="","",IF($J$12&lt;&gt;"ABC",IF(P2879&lt;="250",VLOOKUP(O2879,Info!$AZ$4:$BB$22,3,FALSE),VLOOKUP(O2879,Info!$AZ$23:$BB$39,3,FALSE)),IF(P2879&lt;="250",VLOOKUP(O2879,Info!$AO$4:$AQ$22,3,FALSE),VLOOKUP(O2879,Info!$AO$23:$AP$39,3,FALSE))))))</f>
        <v/>
      </c>
      <c r="AD2879" s="1"/>
      <c r="AE2879" s="1" t="str">
        <f>IF($L2879="None","",IF(ISERROR(VLOOKUP($L2879,Info!$B$4:$B$266,1,FALSE)),"",VLOOKUP($L2879,Info!$B$4:$L$266,4,FALSE)))</f>
        <v/>
      </c>
      <c r="AF2879" s="1" t="str">
        <f>IF($L2879="None","",IF(ISERROR(VLOOKUP($L2879,Info!$B$4:$B$266,1,FALSE)),"",VLOOKUP($L2879,Info!$B$4:$L$266,6,FALSE)))</f>
        <v/>
      </c>
      <c r="AG2879" s="1"/>
      <c r="AH2879" s="33" t="str" cm="1">
        <f t="array" ref="AH2879">IF(AND(L2879&lt;&gt;"",O2879&lt;&gt;"",R2879:S2879&lt;&gt;"",W2879:X2879&lt;&gt;"",Z2879:AA2879&lt;&gt;"",AC2879&lt;&gt;""),"Good","Bad")</f>
        <v>Bad</v>
      </c>
      <c r="AL2879" t="str" cm="1">
        <f t="array" ref="AL2879">IF(R2879&gt;0,_xlfn.IFS(COUNTIF($L$20:L2879,"&lt;&gt;")&lt;101,1,COUNTIF($L$20:L2879,"&lt;&gt;")&lt;201,2,COUNTIF($L$20:L2879,"&lt;&gt;")&lt;301,3,COUNTIF($L$20:L2879,"&lt;&gt;")&lt;401,4,COUNTIF($L$20:L2879,"&lt;&gt;")&lt;501,5,COUNTIF($L$20:L2879,"&lt;&gt;")&lt;601,6,COUNTIF($L$20:L2879,"&lt;&gt;")&lt;701,7,COUNTIF($L$20:L2879,"&lt;&gt;")&lt;801,8,COUNTIF($L$20:L2879,"&lt;&gt;")&lt;901,9,COUNTIF($L$20:L2879,"&lt;&gt;")&lt;1001,10,COUNTIF($L$20:L2879,"&lt;&gt;")&lt;1101,11,COUNTIF($L$20:L2879,"&lt;&gt;")&lt;1201,12,COUNTIF($L$20:L2879,"&lt;&gt;")&lt;1301,13,COUNTIF($L$20:L2879,"&lt;&gt;")&lt;1401,14,COUNTIF($L$20:L2879,"&lt;&gt;")&lt;1501,15,COUNTIF($L$20:L2879,"&lt;&gt;")&lt;1601,16,COUNTIF($L$20:L2879,"&lt;&gt;")&lt;1701,17,COUNTIF($L$20:L2879,"&lt;&gt;")&lt;1801,18,COUNTIF($L$20:L2879,"&lt;&gt;")&lt;1901,19,COUNTIF($L$20:L2879,"&lt;&gt;")&lt;2001,20,COUNTIF($L$20:L2879,"&lt;&gt;")&lt;2101,21,COUNTIF($L$20:L2879,"&lt;&gt;")&lt;2201,22,COUNTIF($L$20:L2879,"&lt;&gt;")&lt;2301,23,COUNTIF($L$20:L2879,"&lt;&gt;")&lt;2401,24,COUNTIF($L$20:L2879,"&lt;&gt;")&lt;2501,25,COUNTIF($L$20:L2879,"&lt;&gt;")&lt;2601,26,COUNTIF($L$20:L2879,"&lt;&gt;")&lt;2701,27,COUNTIF($L$20:L2879,"&lt;&gt;")&lt;2801,28,COUNTIF($L$20:L2879,"&lt;&gt;")&lt;2901,29,COUNTIF($L$20:L2879,"&lt;&gt;")&lt;3001,30),"")</f>
        <v/>
      </c>
      <c r="AM2879" t="str">
        <f t="shared" si="220"/>
        <v/>
      </c>
      <c r="AN2879" t="str">
        <f t="shared" si="224"/>
        <v/>
      </c>
      <c r="AP2879" t="str">
        <f t="shared" si="223"/>
        <v/>
      </c>
      <c r="AQ2879" t="str">
        <f>IF(AO2879="","",COUNTIFS(AM2879:$AM$3019,AO2879))</f>
        <v/>
      </c>
    </row>
    <row r="2880" spans="1:43" x14ac:dyDescent="0.25">
      <c r="A2880" s="6" t="str">
        <f>IF(COUNT($A$20:A2879)&lt;&gt;$B$4,IF(A2879="","",A2879+1),"")</f>
        <v/>
      </c>
      <c r="B2880" s="3"/>
      <c r="C2880" s="3"/>
      <c r="D2880" s="122"/>
      <c r="E2880" s="3"/>
      <c r="F2880" s="3"/>
      <c r="G2880" s="3"/>
      <c r="H2880" s="3"/>
      <c r="I2880" s="120"/>
      <c r="J2880" s="3"/>
      <c r="K2880" s="95" t="str" cm="1">
        <f t="array" ref="K2880">IF(OR($J$14 = "A",$J$14 = "B",$J$14 = "C"),IF(I2880="","",IF(LEN(I2880)&gt;2,_xlfn.IFS(ISNUMBER(SEARCH("_",I2880)),I2880,ISNUMBER(SEARCH(", ",I2880)),SUBSTITUTE(I2880,", ","_"),ISNUMBER(SEARCH("/ ",I2880)),SUBSTITUTE(I2880,"/ ","_"),ISNUMBER(SEARCH(",",I2880)),SUBSTITUTE(I2880,",","_"),ISNUMBER(SEARCH("/",I2880)),SUBSTITUTE(I2880,"/","_"),ISNUMBER(SEARCH("",I2880)),I2880),I2880)),IF(OR($J$14 = "J",$J$14 = "K"),"",IF(D2880="","",IF(LEN(D2880)&gt;2,_xlfn.IFS(ISNUMBER(SEARCH("_",D2880)),D2880,ISNUMBER(SEARCH(", ",D2880)),SUBSTITUTE(D2880,", ","_"),ISNUMBER(SEARCH("/ ",D2880)),SUBSTITUTE(D2880,"/ ","_"),ISNUMBER(SEARCH(",",D2880)),SUBSTITUTE(D2880,",","_"),ISNUMBER(SEARCH("/",D2880)),SUBSTITUTE(D2880,"/","_"),ISNUMBER(SEARCH("",D2880)),D2880),D2880))))</f>
        <v/>
      </c>
      <c r="L2880" s="1"/>
      <c r="M2880" s="1" t="str">
        <f t="shared" si="221"/>
        <v/>
      </c>
      <c r="N2880" s="94" t="str">
        <f>IF($L2880="None","",IF(ISERROR(VLOOKUP($L2880,Info!$B$4:$B$266,1,FALSE)),"",VLOOKUP($L2880,Info!$B$4:$L$266,5,FALSE)))</f>
        <v/>
      </c>
      <c r="O2880" s="94" t="str">
        <f>IF(K2880="","",IF(AND($J$12&lt;&gt;"ABC",N2880="3"),"BAC",IF(N2880="3","ABC",IF($J$12&lt;&gt;"ABC",IF($J$10="Standard",VLOOKUP(K2880,Info!$BE$4:$BF$481,2,FALSE),VLOOKUP(K2880,Info!$BI$4:$BJ$482,2,FALSE)),IF($J$10="Standard",VLOOKUP(K2880,Info!$AG$4:$AH$2994,2,FALSE),VLOOKUP(K2880,Info!$AK$4:$AL$2997,2,FALSE))))))</f>
        <v/>
      </c>
      <c r="P2880" s="94" t="str">
        <f>IF($L2880="None","",IF(ISERROR(VLOOKUP($L2880,Info!$B$4:$B$266,1,FALSE)),"",VLOOKUP($L2880,Info!$B$4:$L$266,3,FALSE)))</f>
        <v/>
      </c>
      <c r="Q2880" s="96" t="str">
        <f>IF($L2880="None","",IF(ISERROR(VLOOKUP($L2880,Info!$B$4:$B$266,1,FALSE)),"",VLOOKUP($L2880,Info!$B$4:$L$266,4,FALSE)))</f>
        <v/>
      </c>
      <c r="R2880" s="1"/>
      <c r="S2880" s="6" t="str">
        <f t="shared" si="222"/>
        <v/>
      </c>
      <c r="T2880" s="6" t="str">
        <f>IF($L2880="None","",IF(ISERROR(VLOOKUP($L2880,Info!$B$4:$B$266,1,FALSE)),"",VLOOKUP($L2880,Info!$B$4:$L$266,11,FALSE)))</f>
        <v/>
      </c>
      <c r="U2880" s="1"/>
      <c r="V2880" s="1"/>
      <c r="W2880" s="1"/>
      <c r="X2880" s="1" t="str">
        <f>IF($L2880="None","",IF(ISERROR(VLOOKUP($L2880,Info!$B$4:$B$266,1,FALSE)),"",IF(OR(W2880="Metallic Liquid Tight",W2880="Non-Metallic Liquid Tight",W2880="LSZH",W2880="Greenfield"),VLOOKUP($L2880,Info!$B$4:$L$266,7,FALSE),"N/A")))</f>
        <v/>
      </c>
      <c r="Y2880" s="1"/>
      <c r="Z2880" s="96" t="str">
        <f>IF($L2880="None","",IF(ISERROR(VLOOKUP($L2880,Info!$B$4:$B$266,1,FALSE)),"",VLOOKUP($L2880,Info!$B$4:$L$266,9,FALSE)))</f>
        <v/>
      </c>
      <c r="AA2880" s="96" t="str">
        <f>IF($L2880="None","",IF(ISERROR(VLOOKUP($L2880,Info!$B$4:$B$266,1,FALSE)),"",VLOOKUP($L2880,Info!$B$4:$L$266,8,FALSE)))</f>
        <v/>
      </c>
      <c r="AB2880" s="96" t="str">
        <f>IF($L2880="None","",IF(ISERROR(VLOOKUP($L2880,Info!$B$4:$B$266,1,FALSE)),"",VLOOKUP($L2880,Info!$B$4:$L$266,10,FALSE)))</f>
        <v/>
      </c>
      <c r="AC2880" s="1" t="str">
        <f>IF(W2880="SO Cable","Black,White",IF(O2880="","",IF(P2880="","",IF($J$12&lt;&gt;"ABC",IF(P2880&lt;="250",VLOOKUP(O2880,Info!$AZ$4:$BB$22,3,FALSE),VLOOKUP(O2880,Info!$AZ$23:$BB$39,3,FALSE)),IF(P2880&lt;="250",VLOOKUP(O2880,Info!$AO$4:$AQ$22,3,FALSE),VLOOKUP(O2880,Info!$AO$23:$AP$39,3,FALSE))))))</f>
        <v/>
      </c>
      <c r="AD2880" s="1"/>
      <c r="AE2880" s="1" t="str">
        <f>IF($L2880="None","",IF(ISERROR(VLOOKUP($L2880,Info!$B$4:$B$266,1,FALSE)),"",VLOOKUP($L2880,Info!$B$4:$L$266,4,FALSE)))</f>
        <v/>
      </c>
      <c r="AF2880" s="1" t="str">
        <f>IF($L2880="None","",IF(ISERROR(VLOOKUP($L2880,Info!$B$4:$B$266,1,FALSE)),"",VLOOKUP($L2880,Info!$B$4:$L$266,6,FALSE)))</f>
        <v/>
      </c>
      <c r="AG2880" s="1"/>
      <c r="AH2880" s="33" t="str" cm="1">
        <f t="array" ref="AH2880">IF(AND(L2880&lt;&gt;"",O2880&lt;&gt;"",R2880:S2880&lt;&gt;"",W2880:X2880&lt;&gt;"",Z2880:AA2880&lt;&gt;"",AC2880&lt;&gt;""),"Good","Bad")</f>
        <v>Bad</v>
      </c>
      <c r="AL2880" t="str" cm="1">
        <f t="array" ref="AL2880">IF(R2880&gt;0,_xlfn.IFS(COUNTIF($L$20:L2880,"&lt;&gt;")&lt;101,1,COUNTIF($L$20:L2880,"&lt;&gt;")&lt;201,2,COUNTIF($L$20:L2880,"&lt;&gt;")&lt;301,3,COUNTIF($L$20:L2880,"&lt;&gt;")&lt;401,4,COUNTIF($L$20:L2880,"&lt;&gt;")&lt;501,5,COUNTIF($L$20:L2880,"&lt;&gt;")&lt;601,6,COUNTIF($L$20:L2880,"&lt;&gt;")&lt;701,7,COUNTIF($L$20:L2880,"&lt;&gt;")&lt;801,8,COUNTIF($L$20:L2880,"&lt;&gt;")&lt;901,9,COUNTIF($L$20:L2880,"&lt;&gt;")&lt;1001,10,COUNTIF($L$20:L2880,"&lt;&gt;")&lt;1101,11,COUNTIF($L$20:L2880,"&lt;&gt;")&lt;1201,12,COUNTIF($L$20:L2880,"&lt;&gt;")&lt;1301,13,COUNTIF($L$20:L2880,"&lt;&gt;")&lt;1401,14,COUNTIF($L$20:L2880,"&lt;&gt;")&lt;1501,15,COUNTIF($L$20:L2880,"&lt;&gt;")&lt;1601,16,COUNTIF($L$20:L2880,"&lt;&gt;")&lt;1701,17,COUNTIF($L$20:L2880,"&lt;&gt;")&lt;1801,18,COUNTIF($L$20:L2880,"&lt;&gt;")&lt;1901,19,COUNTIF($L$20:L2880,"&lt;&gt;")&lt;2001,20,COUNTIF($L$20:L2880,"&lt;&gt;")&lt;2101,21,COUNTIF($L$20:L2880,"&lt;&gt;")&lt;2201,22,COUNTIF($L$20:L2880,"&lt;&gt;")&lt;2301,23,COUNTIF($L$20:L2880,"&lt;&gt;")&lt;2401,24,COUNTIF($L$20:L2880,"&lt;&gt;")&lt;2501,25,COUNTIF($L$20:L2880,"&lt;&gt;")&lt;2601,26,COUNTIF($L$20:L2880,"&lt;&gt;")&lt;2701,27,COUNTIF($L$20:L2880,"&lt;&gt;")&lt;2801,28,COUNTIF($L$20:L2880,"&lt;&gt;")&lt;2901,29,COUNTIF($L$20:L2880,"&lt;&gt;")&lt;3001,30),"")</f>
        <v/>
      </c>
      <c r="AM2880" t="str">
        <f t="shared" si="220"/>
        <v/>
      </c>
      <c r="AN2880" t="str">
        <f t="shared" si="224"/>
        <v/>
      </c>
      <c r="AP2880" t="str">
        <f t="shared" si="223"/>
        <v/>
      </c>
      <c r="AQ2880" t="str">
        <f>IF(AO2880="","",COUNTIFS(AM2880:$AM$3019,AO2880))</f>
        <v/>
      </c>
    </row>
    <row r="2881" spans="1:43" x14ac:dyDescent="0.25">
      <c r="A2881" s="6" t="str">
        <f>IF(COUNT($A$20:A2880)&lt;&gt;$B$4,IF(A2880="","",A2880+1),"")</f>
        <v/>
      </c>
      <c r="B2881" s="3"/>
      <c r="C2881" s="3"/>
      <c r="D2881" s="122"/>
      <c r="E2881" s="3"/>
      <c r="F2881" s="3"/>
      <c r="G2881" s="3"/>
      <c r="H2881" s="3"/>
      <c r="I2881" s="120"/>
      <c r="J2881" s="3"/>
      <c r="K2881" s="95" t="str" cm="1">
        <f t="array" ref="K2881">IF(OR($J$14 = "A",$J$14 = "B",$J$14 = "C"),IF(I2881="","",IF(LEN(I2881)&gt;2,_xlfn.IFS(ISNUMBER(SEARCH("_",I2881)),I2881,ISNUMBER(SEARCH(", ",I2881)),SUBSTITUTE(I2881,", ","_"),ISNUMBER(SEARCH("/ ",I2881)),SUBSTITUTE(I2881,"/ ","_"),ISNUMBER(SEARCH(",",I2881)),SUBSTITUTE(I2881,",","_"),ISNUMBER(SEARCH("/",I2881)),SUBSTITUTE(I2881,"/","_"),ISNUMBER(SEARCH("",I2881)),I2881),I2881)),IF(OR($J$14 = "J",$J$14 = "K"),"",IF(D2881="","",IF(LEN(D2881)&gt;2,_xlfn.IFS(ISNUMBER(SEARCH("_",D2881)),D2881,ISNUMBER(SEARCH(", ",D2881)),SUBSTITUTE(D2881,", ","_"),ISNUMBER(SEARCH("/ ",D2881)),SUBSTITUTE(D2881,"/ ","_"),ISNUMBER(SEARCH(",",D2881)),SUBSTITUTE(D2881,",","_"),ISNUMBER(SEARCH("/",D2881)),SUBSTITUTE(D2881,"/","_"),ISNUMBER(SEARCH("",D2881)),D2881),D2881))))</f>
        <v/>
      </c>
      <c r="L2881" s="1"/>
      <c r="M2881" s="1" t="str">
        <f t="shared" si="221"/>
        <v/>
      </c>
      <c r="N2881" s="94" t="str">
        <f>IF($L2881="None","",IF(ISERROR(VLOOKUP($L2881,Info!$B$4:$B$266,1,FALSE)),"",VLOOKUP($L2881,Info!$B$4:$L$266,5,FALSE)))</f>
        <v/>
      </c>
      <c r="O2881" s="94" t="str">
        <f>IF(K2881="","",IF(AND($J$12&lt;&gt;"ABC",N2881="3"),"BAC",IF(N2881="3","ABC",IF($J$12&lt;&gt;"ABC",IF($J$10="Standard",VLOOKUP(K2881,Info!$BE$4:$BF$481,2,FALSE),VLOOKUP(K2881,Info!$BI$4:$BJ$482,2,FALSE)),IF($J$10="Standard",VLOOKUP(K2881,Info!$AG$4:$AH$2994,2,FALSE),VLOOKUP(K2881,Info!$AK$4:$AL$2997,2,FALSE))))))</f>
        <v/>
      </c>
      <c r="P2881" s="94" t="str">
        <f>IF($L2881="None","",IF(ISERROR(VLOOKUP($L2881,Info!$B$4:$B$266,1,FALSE)),"",VLOOKUP($L2881,Info!$B$4:$L$266,3,FALSE)))</f>
        <v/>
      </c>
      <c r="Q2881" s="96" t="str">
        <f>IF($L2881="None","",IF(ISERROR(VLOOKUP($L2881,Info!$B$4:$B$266,1,FALSE)),"",VLOOKUP($L2881,Info!$B$4:$L$266,4,FALSE)))</f>
        <v/>
      </c>
      <c r="R2881" s="1"/>
      <c r="S2881" s="6" t="str">
        <f t="shared" si="222"/>
        <v/>
      </c>
      <c r="T2881" s="6" t="str">
        <f>IF($L2881="None","",IF(ISERROR(VLOOKUP($L2881,Info!$B$4:$B$266,1,FALSE)),"",VLOOKUP($L2881,Info!$B$4:$L$266,11,FALSE)))</f>
        <v/>
      </c>
      <c r="U2881" s="1"/>
      <c r="V2881" s="1"/>
      <c r="W2881" s="1"/>
      <c r="X2881" s="1" t="str">
        <f>IF($L2881="None","",IF(ISERROR(VLOOKUP($L2881,Info!$B$4:$B$266,1,FALSE)),"",IF(OR(W2881="Metallic Liquid Tight",W2881="Non-Metallic Liquid Tight",W2881="LSZH",W2881="Greenfield"),VLOOKUP($L2881,Info!$B$4:$L$266,7,FALSE),"N/A")))</f>
        <v/>
      </c>
      <c r="Y2881" s="1"/>
      <c r="Z2881" s="96" t="str">
        <f>IF($L2881="None","",IF(ISERROR(VLOOKUP($L2881,Info!$B$4:$B$266,1,FALSE)),"",VLOOKUP($L2881,Info!$B$4:$L$266,9,FALSE)))</f>
        <v/>
      </c>
      <c r="AA2881" s="96" t="str">
        <f>IF($L2881="None","",IF(ISERROR(VLOOKUP($L2881,Info!$B$4:$B$266,1,FALSE)),"",VLOOKUP($L2881,Info!$B$4:$L$266,8,FALSE)))</f>
        <v/>
      </c>
      <c r="AB2881" s="96" t="str">
        <f>IF($L2881="None","",IF(ISERROR(VLOOKUP($L2881,Info!$B$4:$B$266,1,FALSE)),"",VLOOKUP($L2881,Info!$B$4:$L$266,10,FALSE)))</f>
        <v/>
      </c>
      <c r="AC2881" s="1" t="str">
        <f>IF(W2881="SO Cable","Black,White",IF(O2881="","",IF(P2881="","",IF($J$12&lt;&gt;"ABC",IF(P2881&lt;="250",VLOOKUP(O2881,Info!$AZ$4:$BB$22,3,FALSE),VLOOKUP(O2881,Info!$AZ$23:$BB$39,3,FALSE)),IF(P2881&lt;="250",VLOOKUP(O2881,Info!$AO$4:$AQ$22,3,FALSE),VLOOKUP(O2881,Info!$AO$23:$AP$39,3,FALSE))))))</f>
        <v/>
      </c>
      <c r="AD2881" s="1"/>
      <c r="AE2881" s="1" t="str">
        <f>IF($L2881="None","",IF(ISERROR(VLOOKUP($L2881,Info!$B$4:$B$266,1,FALSE)),"",VLOOKUP($L2881,Info!$B$4:$L$266,4,FALSE)))</f>
        <v/>
      </c>
      <c r="AF2881" s="1" t="str">
        <f>IF($L2881="None","",IF(ISERROR(VLOOKUP($L2881,Info!$B$4:$B$266,1,FALSE)),"",VLOOKUP($L2881,Info!$B$4:$L$266,6,FALSE)))</f>
        <v/>
      </c>
      <c r="AG2881" s="1"/>
      <c r="AH2881" s="33" t="str" cm="1">
        <f t="array" ref="AH2881">IF(AND(L2881&lt;&gt;"",O2881&lt;&gt;"",R2881:S2881&lt;&gt;"",W2881:X2881&lt;&gt;"",Z2881:AA2881&lt;&gt;"",AC2881&lt;&gt;""),"Good","Bad")</f>
        <v>Bad</v>
      </c>
      <c r="AL2881" t="str" cm="1">
        <f t="array" ref="AL2881">IF(R2881&gt;0,_xlfn.IFS(COUNTIF($L$20:L2881,"&lt;&gt;")&lt;101,1,COUNTIF($L$20:L2881,"&lt;&gt;")&lt;201,2,COUNTIF($L$20:L2881,"&lt;&gt;")&lt;301,3,COUNTIF($L$20:L2881,"&lt;&gt;")&lt;401,4,COUNTIF($L$20:L2881,"&lt;&gt;")&lt;501,5,COUNTIF($L$20:L2881,"&lt;&gt;")&lt;601,6,COUNTIF($L$20:L2881,"&lt;&gt;")&lt;701,7,COUNTIF($L$20:L2881,"&lt;&gt;")&lt;801,8,COUNTIF($L$20:L2881,"&lt;&gt;")&lt;901,9,COUNTIF($L$20:L2881,"&lt;&gt;")&lt;1001,10,COUNTIF($L$20:L2881,"&lt;&gt;")&lt;1101,11,COUNTIF($L$20:L2881,"&lt;&gt;")&lt;1201,12,COUNTIF($L$20:L2881,"&lt;&gt;")&lt;1301,13,COUNTIF($L$20:L2881,"&lt;&gt;")&lt;1401,14,COUNTIF($L$20:L2881,"&lt;&gt;")&lt;1501,15,COUNTIF($L$20:L2881,"&lt;&gt;")&lt;1601,16,COUNTIF($L$20:L2881,"&lt;&gt;")&lt;1701,17,COUNTIF($L$20:L2881,"&lt;&gt;")&lt;1801,18,COUNTIF($L$20:L2881,"&lt;&gt;")&lt;1901,19,COUNTIF($L$20:L2881,"&lt;&gt;")&lt;2001,20,COUNTIF($L$20:L2881,"&lt;&gt;")&lt;2101,21,COUNTIF($L$20:L2881,"&lt;&gt;")&lt;2201,22,COUNTIF($L$20:L2881,"&lt;&gt;")&lt;2301,23,COUNTIF($L$20:L2881,"&lt;&gt;")&lt;2401,24,COUNTIF($L$20:L2881,"&lt;&gt;")&lt;2501,25,COUNTIF($L$20:L2881,"&lt;&gt;")&lt;2601,26,COUNTIF($L$20:L2881,"&lt;&gt;")&lt;2701,27,COUNTIF($L$20:L2881,"&lt;&gt;")&lt;2801,28,COUNTIF($L$20:L2881,"&lt;&gt;")&lt;2901,29,COUNTIF($L$20:L2881,"&lt;&gt;")&lt;3001,30),"")</f>
        <v/>
      </c>
      <c r="AM2881" t="str">
        <f t="shared" si="220"/>
        <v/>
      </c>
      <c r="AN2881" t="str">
        <f t="shared" si="224"/>
        <v/>
      </c>
      <c r="AP2881" t="str">
        <f t="shared" si="223"/>
        <v/>
      </c>
      <c r="AQ2881" t="str">
        <f>IF(AO2881="","",COUNTIFS(AM2881:$AM$3019,AO2881))</f>
        <v/>
      </c>
    </row>
    <row r="2882" spans="1:43" x14ac:dyDescent="0.25">
      <c r="A2882" s="6" t="str">
        <f>IF(COUNT($A$20:A2881)&lt;&gt;$B$4,IF(A2881="","",A2881+1),"")</f>
        <v/>
      </c>
      <c r="B2882" s="3"/>
      <c r="C2882" s="3"/>
      <c r="D2882" s="122"/>
      <c r="E2882" s="3"/>
      <c r="F2882" s="3"/>
      <c r="G2882" s="3"/>
      <c r="H2882" s="3"/>
      <c r="I2882" s="120"/>
      <c r="J2882" s="3"/>
      <c r="K2882" s="95" t="str" cm="1">
        <f t="array" ref="K2882">IF(OR($J$14 = "A",$J$14 = "B",$J$14 = "C"),IF(I2882="","",IF(LEN(I2882)&gt;2,_xlfn.IFS(ISNUMBER(SEARCH("_",I2882)),I2882,ISNUMBER(SEARCH(", ",I2882)),SUBSTITUTE(I2882,", ","_"),ISNUMBER(SEARCH("/ ",I2882)),SUBSTITUTE(I2882,"/ ","_"),ISNUMBER(SEARCH(",",I2882)),SUBSTITUTE(I2882,",","_"),ISNUMBER(SEARCH("/",I2882)),SUBSTITUTE(I2882,"/","_"),ISNUMBER(SEARCH("",I2882)),I2882),I2882)),IF(OR($J$14 = "J",$J$14 = "K"),"",IF(D2882="","",IF(LEN(D2882)&gt;2,_xlfn.IFS(ISNUMBER(SEARCH("_",D2882)),D2882,ISNUMBER(SEARCH(", ",D2882)),SUBSTITUTE(D2882,", ","_"),ISNUMBER(SEARCH("/ ",D2882)),SUBSTITUTE(D2882,"/ ","_"),ISNUMBER(SEARCH(",",D2882)),SUBSTITUTE(D2882,",","_"),ISNUMBER(SEARCH("/",D2882)),SUBSTITUTE(D2882,"/","_"),ISNUMBER(SEARCH("",D2882)),D2882),D2882))))</f>
        <v/>
      </c>
      <c r="L2882" s="1"/>
      <c r="M2882" s="1" t="str">
        <f t="shared" si="221"/>
        <v/>
      </c>
      <c r="N2882" s="94" t="str">
        <f>IF($L2882="None","",IF(ISERROR(VLOOKUP($L2882,Info!$B$4:$B$266,1,FALSE)),"",VLOOKUP($L2882,Info!$B$4:$L$266,5,FALSE)))</f>
        <v/>
      </c>
      <c r="O2882" s="94" t="str">
        <f>IF(K2882="","",IF(AND($J$12&lt;&gt;"ABC",N2882="3"),"BAC",IF(N2882="3","ABC",IF($J$12&lt;&gt;"ABC",IF($J$10="Standard",VLOOKUP(K2882,Info!$BE$4:$BF$481,2,FALSE),VLOOKUP(K2882,Info!$BI$4:$BJ$482,2,FALSE)),IF($J$10="Standard",VLOOKUP(K2882,Info!$AG$4:$AH$2994,2,FALSE),VLOOKUP(K2882,Info!$AK$4:$AL$2997,2,FALSE))))))</f>
        <v/>
      </c>
      <c r="P2882" s="94" t="str">
        <f>IF($L2882="None","",IF(ISERROR(VLOOKUP($L2882,Info!$B$4:$B$266,1,FALSE)),"",VLOOKUP($L2882,Info!$B$4:$L$266,3,FALSE)))</f>
        <v/>
      </c>
      <c r="Q2882" s="96" t="str">
        <f>IF($L2882="None","",IF(ISERROR(VLOOKUP($L2882,Info!$B$4:$B$266,1,FALSE)),"",VLOOKUP($L2882,Info!$B$4:$L$266,4,FALSE)))</f>
        <v/>
      </c>
      <c r="R2882" s="1"/>
      <c r="S2882" s="6" t="str">
        <f t="shared" si="222"/>
        <v/>
      </c>
      <c r="T2882" s="6" t="str">
        <f>IF($L2882="None","",IF(ISERROR(VLOOKUP($L2882,Info!$B$4:$B$266,1,FALSE)),"",VLOOKUP($L2882,Info!$B$4:$L$266,11,FALSE)))</f>
        <v/>
      </c>
      <c r="U2882" s="1"/>
      <c r="V2882" s="1"/>
      <c r="W2882" s="1"/>
      <c r="X2882" s="1" t="str">
        <f>IF($L2882="None","",IF(ISERROR(VLOOKUP($L2882,Info!$B$4:$B$266,1,FALSE)),"",IF(OR(W2882="Metallic Liquid Tight",W2882="Non-Metallic Liquid Tight",W2882="LSZH",W2882="Greenfield"),VLOOKUP($L2882,Info!$B$4:$L$266,7,FALSE),"N/A")))</f>
        <v/>
      </c>
      <c r="Y2882" s="1"/>
      <c r="Z2882" s="96" t="str">
        <f>IF($L2882="None","",IF(ISERROR(VLOOKUP($L2882,Info!$B$4:$B$266,1,FALSE)),"",VLOOKUP($L2882,Info!$B$4:$L$266,9,FALSE)))</f>
        <v/>
      </c>
      <c r="AA2882" s="96" t="str">
        <f>IF($L2882="None","",IF(ISERROR(VLOOKUP($L2882,Info!$B$4:$B$266,1,FALSE)),"",VLOOKUP($L2882,Info!$B$4:$L$266,8,FALSE)))</f>
        <v/>
      </c>
      <c r="AB2882" s="96" t="str">
        <f>IF($L2882="None","",IF(ISERROR(VLOOKUP($L2882,Info!$B$4:$B$266,1,FALSE)),"",VLOOKUP($L2882,Info!$B$4:$L$266,10,FALSE)))</f>
        <v/>
      </c>
      <c r="AC2882" s="1" t="str">
        <f>IF(W2882="SO Cable","Black,White",IF(O2882="","",IF(P2882="","",IF($J$12&lt;&gt;"ABC",IF(P2882&lt;="250",VLOOKUP(O2882,Info!$AZ$4:$BB$22,3,FALSE),VLOOKUP(O2882,Info!$AZ$23:$BB$39,3,FALSE)),IF(P2882&lt;="250",VLOOKUP(O2882,Info!$AO$4:$AQ$22,3,FALSE),VLOOKUP(O2882,Info!$AO$23:$AP$39,3,FALSE))))))</f>
        <v/>
      </c>
      <c r="AD2882" s="1"/>
      <c r="AE2882" s="1" t="str">
        <f>IF($L2882="None","",IF(ISERROR(VLOOKUP($L2882,Info!$B$4:$B$266,1,FALSE)),"",VLOOKUP($L2882,Info!$B$4:$L$266,4,FALSE)))</f>
        <v/>
      </c>
      <c r="AF2882" s="1" t="str">
        <f>IF($L2882="None","",IF(ISERROR(VLOOKUP($L2882,Info!$B$4:$B$266,1,FALSE)),"",VLOOKUP($L2882,Info!$B$4:$L$266,6,FALSE)))</f>
        <v/>
      </c>
      <c r="AG2882" s="1"/>
      <c r="AH2882" s="33" t="str" cm="1">
        <f t="array" ref="AH2882">IF(AND(L2882&lt;&gt;"",O2882&lt;&gt;"",R2882:S2882&lt;&gt;"",W2882:X2882&lt;&gt;"",Z2882:AA2882&lt;&gt;"",AC2882&lt;&gt;""),"Good","Bad")</f>
        <v>Bad</v>
      </c>
      <c r="AL2882" t="str" cm="1">
        <f t="array" ref="AL2882">IF(R2882&gt;0,_xlfn.IFS(COUNTIF($L$20:L2882,"&lt;&gt;")&lt;101,1,COUNTIF($L$20:L2882,"&lt;&gt;")&lt;201,2,COUNTIF($L$20:L2882,"&lt;&gt;")&lt;301,3,COUNTIF($L$20:L2882,"&lt;&gt;")&lt;401,4,COUNTIF($L$20:L2882,"&lt;&gt;")&lt;501,5,COUNTIF($L$20:L2882,"&lt;&gt;")&lt;601,6,COUNTIF($L$20:L2882,"&lt;&gt;")&lt;701,7,COUNTIF($L$20:L2882,"&lt;&gt;")&lt;801,8,COUNTIF($L$20:L2882,"&lt;&gt;")&lt;901,9,COUNTIF($L$20:L2882,"&lt;&gt;")&lt;1001,10,COUNTIF($L$20:L2882,"&lt;&gt;")&lt;1101,11,COUNTIF($L$20:L2882,"&lt;&gt;")&lt;1201,12,COUNTIF($L$20:L2882,"&lt;&gt;")&lt;1301,13,COUNTIF($L$20:L2882,"&lt;&gt;")&lt;1401,14,COUNTIF($L$20:L2882,"&lt;&gt;")&lt;1501,15,COUNTIF($L$20:L2882,"&lt;&gt;")&lt;1601,16,COUNTIF($L$20:L2882,"&lt;&gt;")&lt;1701,17,COUNTIF($L$20:L2882,"&lt;&gt;")&lt;1801,18,COUNTIF($L$20:L2882,"&lt;&gt;")&lt;1901,19,COUNTIF($L$20:L2882,"&lt;&gt;")&lt;2001,20,COUNTIF($L$20:L2882,"&lt;&gt;")&lt;2101,21,COUNTIF($L$20:L2882,"&lt;&gt;")&lt;2201,22,COUNTIF($L$20:L2882,"&lt;&gt;")&lt;2301,23,COUNTIF($L$20:L2882,"&lt;&gt;")&lt;2401,24,COUNTIF($L$20:L2882,"&lt;&gt;")&lt;2501,25,COUNTIF($L$20:L2882,"&lt;&gt;")&lt;2601,26,COUNTIF($L$20:L2882,"&lt;&gt;")&lt;2701,27,COUNTIF($L$20:L2882,"&lt;&gt;")&lt;2801,28,COUNTIF($L$20:L2882,"&lt;&gt;")&lt;2901,29,COUNTIF($L$20:L2882,"&lt;&gt;")&lt;3001,30),"")</f>
        <v/>
      </c>
      <c r="AM2882" t="str">
        <f t="shared" si="220"/>
        <v/>
      </c>
      <c r="AN2882" t="str">
        <f t="shared" si="224"/>
        <v/>
      </c>
      <c r="AP2882" t="str">
        <f t="shared" si="223"/>
        <v/>
      </c>
      <c r="AQ2882" t="str">
        <f>IF(AO2882="","",COUNTIFS(AM2882:$AM$3019,AO2882))</f>
        <v/>
      </c>
    </row>
    <row r="2883" spans="1:43" x14ac:dyDescent="0.25">
      <c r="A2883" s="6" t="str">
        <f>IF(COUNT($A$20:A2882)&lt;&gt;$B$4,IF(A2882="","",A2882+1),"")</f>
        <v/>
      </c>
      <c r="B2883" s="3"/>
      <c r="C2883" s="3"/>
      <c r="D2883" s="122"/>
      <c r="E2883" s="3"/>
      <c r="F2883" s="3"/>
      <c r="G2883" s="3"/>
      <c r="H2883" s="3"/>
      <c r="I2883" s="120"/>
      <c r="J2883" s="3"/>
      <c r="K2883" s="95" t="str" cm="1">
        <f t="array" ref="K2883">IF(OR($J$14 = "A",$J$14 = "B",$J$14 = "C"),IF(I2883="","",IF(LEN(I2883)&gt;2,_xlfn.IFS(ISNUMBER(SEARCH("_",I2883)),I2883,ISNUMBER(SEARCH(", ",I2883)),SUBSTITUTE(I2883,", ","_"),ISNUMBER(SEARCH("/ ",I2883)),SUBSTITUTE(I2883,"/ ","_"),ISNUMBER(SEARCH(",",I2883)),SUBSTITUTE(I2883,",","_"),ISNUMBER(SEARCH("/",I2883)),SUBSTITUTE(I2883,"/","_"),ISNUMBER(SEARCH("",I2883)),I2883),I2883)),IF(OR($J$14 = "J",$J$14 = "K"),"",IF(D2883="","",IF(LEN(D2883)&gt;2,_xlfn.IFS(ISNUMBER(SEARCH("_",D2883)),D2883,ISNUMBER(SEARCH(", ",D2883)),SUBSTITUTE(D2883,", ","_"),ISNUMBER(SEARCH("/ ",D2883)),SUBSTITUTE(D2883,"/ ","_"),ISNUMBER(SEARCH(",",D2883)),SUBSTITUTE(D2883,",","_"),ISNUMBER(SEARCH("/",D2883)),SUBSTITUTE(D2883,"/","_"),ISNUMBER(SEARCH("",D2883)),D2883),D2883))))</f>
        <v/>
      </c>
      <c r="L2883" s="1"/>
      <c r="M2883" s="1" t="str">
        <f t="shared" si="221"/>
        <v/>
      </c>
      <c r="N2883" s="94" t="str">
        <f>IF($L2883="None","",IF(ISERROR(VLOOKUP($L2883,Info!$B$4:$B$266,1,FALSE)),"",VLOOKUP($L2883,Info!$B$4:$L$266,5,FALSE)))</f>
        <v/>
      </c>
      <c r="O2883" s="94" t="str">
        <f>IF(K2883="","",IF(AND($J$12&lt;&gt;"ABC",N2883="3"),"BAC",IF(N2883="3","ABC",IF($J$12&lt;&gt;"ABC",IF($J$10="Standard",VLOOKUP(K2883,Info!$BE$4:$BF$481,2,FALSE),VLOOKUP(K2883,Info!$BI$4:$BJ$482,2,FALSE)),IF($J$10="Standard",VLOOKUP(K2883,Info!$AG$4:$AH$2994,2,FALSE),VLOOKUP(K2883,Info!$AK$4:$AL$2997,2,FALSE))))))</f>
        <v/>
      </c>
      <c r="P2883" s="94" t="str">
        <f>IF($L2883="None","",IF(ISERROR(VLOOKUP($L2883,Info!$B$4:$B$266,1,FALSE)),"",VLOOKUP($L2883,Info!$B$4:$L$266,3,FALSE)))</f>
        <v/>
      </c>
      <c r="Q2883" s="96" t="str">
        <f>IF($L2883="None","",IF(ISERROR(VLOOKUP($L2883,Info!$B$4:$B$266,1,FALSE)),"",VLOOKUP($L2883,Info!$B$4:$L$266,4,FALSE)))</f>
        <v/>
      </c>
      <c r="R2883" s="1"/>
      <c r="S2883" s="6" t="str">
        <f t="shared" si="222"/>
        <v/>
      </c>
      <c r="T2883" s="6" t="str">
        <f>IF($L2883="None","",IF(ISERROR(VLOOKUP($L2883,Info!$B$4:$B$266,1,FALSE)),"",VLOOKUP($L2883,Info!$B$4:$L$266,11,FALSE)))</f>
        <v/>
      </c>
      <c r="U2883" s="1"/>
      <c r="V2883" s="1"/>
      <c r="W2883" s="1"/>
      <c r="X2883" s="1" t="str">
        <f>IF($L2883="None","",IF(ISERROR(VLOOKUP($L2883,Info!$B$4:$B$266,1,FALSE)),"",IF(OR(W2883="Metallic Liquid Tight",W2883="Non-Metallic Liquid Tight",W2883="LSZH",W2883="Greenfield"),VLOOKUP($L2883,Info!$B$4:$L$266,7,FALSE),"N/A")))</f>
        <v/>
      </c>
      <c r="Y2883" s="1"/>
      <c r="Z2883" s="96" t="str">
        <f>IF($L2883="None","",IF(ISERROR(VLOOKUP($L2883,Info!$B$4:$B$266,1,FALSE)),"",VLOOKUP($L2883,Info!$B$4:$L$266,9,FALSE)))</f>
        <v/>
      </c>
      <c r="AA2883" s="96" t="str">
        <f>IF($L2883="None","",IF(ISERROR(VLOOKUP($L2883,Info!$B$4:$B$266,1,FALSE)),"",VLOOKUP($L2883,Info!$B$4:$L$266,8,FALSE)))</f>
        <v/>
      </c>
      <c r="AB2883" s="96" t="str">
        <f>IF($L2883="None","",IF(ISERROR(VLOOKUP($L2883,Info!$B$4:$B$266,1,FALSE)),"",VLOOKUP($L2883,Info!$B$4:$L$266,10,FALSE)))</f>
        <v/>
      </c>
      <c r="AC2883" s="1" t="str">
        <f>IF(W2883="SO Cable","Black,White",IF(O2883="","",IF(P2883="","",IF($J$12&lt;&gt;"ABC",IF(P2883&lt;="250",VLOOKUP(O2883,Info!$AZ$4:$BB$22,3,FALSE),VLOOKUP(O2883,Info!$AZ$23:$BB$39,3,FALSE)),IF(P2883&lt;="250",VLOOKUP(O2883,Info!$AO$4:$AQ$22,3,FALSE),VLOOKUP(O2883,Info!$AO$23:$AP$39,3,FALSE))))))</f>
        <v/>
      </c>
      <c r="AD2883" s="1"/>
      <c r="AE2883" s="1" t="str">
        <f>IF($L2883="None","",IF(ISERROR(VLOOKUP($L2883,Info!$B$4:$B$266,1,FALSE)),"",VLOOKUP($L2883,Info!$B$4:$L$266,4,FALSE)))</f>
        <v/>
      </c>
      <c r="AF2883" s="1" t="str">
        <f>IF($L2883="None","",IF(ISERROR(VLOOKUP($L2883,Info!$B$4:$B$266,1,FALSE)),"",VLOOKUP($L2883,Info!$B$4:$L$266,6,FALSE)))</f>
        <v/>
      </c>
      <c r="AG2883" s="1"/>
      <c r="AH2883" s="33" t="str" cm="1">
        <f t="array" ref="AH2883">IF(AND(L2883&lt;&gt;"",O2883&lt;&gt;"",R2883:S2883&lt;&gt;"",W2883:X2883&lt;&gt;"",Z2883:AA2883&lt;&gt;"",AC2883&lt;&gt;""),"Good","Bad")</f>
        <v>Bad</v>
      </c>
      <c r="AL2883" t="str" cm="1">
        <f t="array" ref="AL2883">IF(R2883&gt;0,_xlfn.IFS(COUNTIF($L$20:L2883,"&lt;&gt;")&lt;101,1,COUNTIF($L$20:L2883,"&lt;&gt;")&lt;201,2,COUNTIF($L$20:L2883,"&lt;&gt;")&lt;301,3,COUNTIF($L$20:L2883,"&lt;&gt;")&lt;401,4,COUNTIF($L$20:L2883,"&lt;&gt;")&lt;501,5,COUNTIF($L$20:L2883,"&lt;&gt;")&lt;601,6,COUNTIF($L$20:L2883,"&lt;&gt;")&lt;701,7,COUNTIF($L$20:L2883,"&lt;&gt;")&lt;801,8,COUNTIF($L$20:L2883,"&lt;&gt;")&lt;901,9,COUNTIF($L$20:L2883,"&lt;&gt;")&lt;1001,10,COUNTIF($L$20:L2883,"&lt;&gt;")&lt;1101,11,COUNTIF($L$20:L2883,"&lt;&gt;")&lt;1201,12,COUNTIF($L$20:L2883,"&lt;&gt;")&lt;1301,13,COUNTIF($L$20:L2883,"&lt;&gt;")&lt;1401,14,COUNTIF($L$20:L2883,"&lt;&gt;")&lt;1501,15,COUNTIF($L$20:L2883,"&lt;&gt;")&lt;1601,16,COUNTIF($L$20:L2883,"&lt;&gt;")&lt;1701,17,COUNTIF($L$20:L2883,"&lt;&gt;")&lt;1801,18,COUNTIF($L$20:L2883,"&lt;&gt;")&lt;1901,19,COUNTIF($L$20:L2883,"&lt;&gt;")&lt;2001,20,COUNTIF($L$20:L2883,"&lt;&gt;")&lt;2101,21,COUNTIF($L$20:L2883,"&lt;&gt;")&lt;2201,22,COUNTIF($L$20:L2883,"&lt;&gt;")&lt;2301,23,COUNTIF($L$20:L2883,"&lt;&gt;")&lt;2401,24,COUNTIF($L$20:L2883,"&lt;&gt;")&lt;2501,25,COUNTIF($L$20:L2883,"&lt;&gt;")&lt;2601,26,COUNTIF($L$20:L2883,"&lt;&gt;")&lt;2701,27,COUNTIF($L$20:L2883,"&lt;&gt;")&lt;2801,28,COUNTIF($L$20:L2883,"&lt;&gt;")&lt;2901,29,COUNTIF($L$20:L2883,"&lt;&gt;")&lt;3001,30),"")</f>
        <v/>
      </c>
      <c r="AM2883" t="str">
        <f t="shared" si="220"/>
        <v/>
      </c>
      <c r="AN2883" t="str">
        <f t="shared" si="224"/>
        <v/>
      </c>
      <c r="AP2883" t="str">
        <f t="shared" si="223"/>
        <v/>
      </c>
      <c r="AQ2883" t="str">
        <f>IF(AO2883="","",COUNTIFS(AM2883:$AM$3019,AO2883))</f>
        <v/>
      </c>
    </row>
    <row r="2884" spans="1:43" x14ac:dyDescent="0.25">
      <c r="A2884" s="6" t="str">
        <f>IF(COUNT($A$20:A2883)&lt;&gt;$B$4,IF(A2883="","",A2883+1),"")</f>
        <v/>
      </c>
      <c r="B2884" s="3"/>
      <c r="C2884" s="3"/>
      <c r="D2884" s="122"/>
      <c r="E2884" s="3"/>
      <c r="F2884" s="3"/>
      <c r="G2884" s="3"/>
      <c r="H2884" s="3"/>
      <c r="I2884" s="120"/>
      <c r="J2884" s="3"/>
      <c r="K2884" s="95" t="str" cm="1">
        <f t="array" ref="K2884">IF(OR($J$14 = "A",$J$14 = "B",$J$14 = "C"),IF(I2884="","",IF(LEN(I2884)&gt;2,_xlfn.IFS(ISNUMBER(SEARCH("_",I2884)),I2884,ISNUMBER(SEARCH(", ",I2884)),SUBSTITUTE(I2884,", ","_"),ISNUMBER(SEARCH("/ ",I2884)),SUBSTITUTE(I2884,"/ ","_"),ISNUMBER(SEARCH(",",I2884)),SUBSTITUTE(I2884,",","_"),ISNUMBER(SEARCH("/",I2884)),SUBSTITUTE(I2884,"/","_"),ISNUMBER(SEARCH("",I2884)),I2884),I2884)),IF(OR($J$14 = "J",$J$14 = "K"),"",IF(D2884="","",IF(LEN(D2884)&gt;2,_xlfn.IFS(ISNUMBER(SEARCH("_",D2884)),D2884,ISNUMBER(SEARCH(", ",D2884)),SUBSTITUTE(D2884,", ","_"),ISNUMBER(SEARCH("/ ",D2884)),SUBSTITUTE(D2884,"/ ","_"),ISNUMBER(SEARCH(",",D2884)),SUBSTITUTE(D2884,",","_"),ISNUMBER(SEARCH("/",D2884)),SUBSTITUTE(D2884,"/","_"),ISNUMBER(SEARCH("",D2884)),D2884),D2884))))</f>
        <v/>
      </c>
      <c r="L2884" s="1"/>
      <c r="M2884" s="1" t="str">
        <f t="shared" si="221"/>
        <v/>
      </c>
      <c r="N2884" s="94" t="str">
        <f>IF($L2884="None","",IF(ISERROR(VLOOKUP($L2884,Info!$B$4:$B$266,1,FALSE)),"",VLOOKUP($L2884,Info!$B$4:$L$266,5,FALSE)))</f>
        <v/>
      </c>
      <c r="O2884" s="94" t="str">
        <f>IF(K2884="","",IF(AND($J$12&lt;&gt;"ABC",N2884="3"),"BAC",IF(N2884="3","ABC",IF($J$12&lt;&gt;"ABC",IF($J$10="Standard",VLOOKUP(K2884,Info!$BE$4:$BF$481,2,FALSE),VLOOKUP(K2884,Info!$BI$4:$BJ$482,2,FALSE)),IF($J$10="Standard",VLOOKUP(K2884,Info!$AG$4:$AH$2994,2,FALSE),VLOOKUP(K2884,Info!$AK$4:$AL$2997,2,FALSE))))))</f>
        <v/>
      </c>
      <c r="P2884" s="94" t="str">
        <f>IF($L2884="None","",IF(ISERROR(VLOOKUP($L2884,Info!$B$4:$B$266,1,FALSE)),"",VLOOKUP($L2884,Info!$B$4:$L$266,3,FALSE)))</f>
        <v/>
      </c>
      <c r="Q2884" s="96" t="str">
        <f>IF($L2884="None","",IF(ISERROR(VLOOKUP($L2884,Info!$B$4:$B$266,1,FALSE)),"",VLOOKUP($L2884,Info!$B$4:$L$266,4,FALSE)))</f>
        <v/>
      </c>
      <c r="R2884" s="1"/>
      <c r="S2884" s="6" t="str">
        <f t="shared" si="222"/>
        <v/>
      </c>
      <c r="T2884" s="6" t="str">
        <f>IF($L2884="None","",IF(ISERROR(VLOOKUP($L2884,Info!$B$4:$B$266,1,FALSE)),"",VLOOKUP($L2884,Info!$B$4:$L$266,11,FALSE)))</f>
        <v/>
      </c>
      <c r="U2884" s="1"/>
      <c r="V2884" s="1"/>
      <c r="W2884" s="1"/>
      <c r="X2884" s="1" t="str">
        <f>IF($L2884="None","",IF(ISERROR(VLOOKUP($L2884,Info!$B$4:$B$266,1,FALSE)),"",IF(OR(W2884="Metallic Liquid Tight",W2884="Non-Metallic Liquid Tight",W2884="LSZH",W2884="Greenfield"),VLOOKUP($L2884,Info!$B$4:$L$266,7,FALSE),"N/A")))</f>
        <v/>
      </c>
      <c r="Y2884" s="1"/>
      <c r="Z2884" s="96" t="str">
        <f>IF($L2884="None","",IF(ISERROR(VLOOKUP($L2884,Info!$B$4:$B$266,1,FALSE)),"",VLOOKUP($L2884,Info!$B$4:$L$266,9,FALSE)))</f>
        <v/>
      </c>
      <c r="AA2884" s="96" t="str">
        <f>IF($L2884="None","",IF(ISERROR(VLOOKUP($L2884,Info!$B$4:$B$266,1,FALSE)),"",VLOOKUP($L2884,Info!$B$4:$L$266,8,FALSE)))</f>
        <v/>
      </c>
      <c r="AB2884" s="96" t="str">
        <f>IF($L2884="None","",IF(ISERROR(VLOOKUP($L2884,Info!$B$4:$B$266,1,FALSE)),"",VLOOKUP($L2884,Info!$B$4:$L$266,10,FALSE)))</f>
        <v/>
      </c>
      <c r="AC2884" s="1" t="str">
        <f>IF(W2884="SO Cable","Black,White",IF(O2884="","",IF(P2884="","",IF($J$12&lt;&gt;"ABC",IF(P2884&lt;="250",VLOOKUP(O2884,Info!$AZ$4:$BB$22,3,FALSE),VLOOKUP(O2884,Info!$AZ$23:$BB$39,3,FALSE)),IF(P2884&lt;="250",VLOOKUP(O2884,Info!$AO$4:$AQ$22,3,FALSE),VLOOKUP(O2884,Info!$AO$23:$AP$39,3,FALSE))))))</f>
        <v/>
      </c>
      <c r="AD2884" s="1"/>
      <c r="AE2884" s="1" t="str">
        <f>IF($L2884="None","",IF(ISERROR(VLOOKUP($L2884,Info!$B$4:$B$266,1,FALSE)),"",VLOOKUP($L2884,Info!$B$4:$L$266,4,FALSE)))</f>
        <v/>
      </c>
      <c r="AF2884" s="1" t="str">
        <f>IF($L2884="None","",IF(ISERROR(VLOOKUP($L2884,Info!$B$4:$B$266,1,FALSE)),"",VLOOKUP($L2884,Info!$B$4:$L$266,6,FALSE)))</f>
        <v/>
      </c>
      <c r="AG2884" s="1"/>
      <c r="AH2884" s="33" t="str" cm="1">
        <f t="array" ref="AH2884">IF(AND(L2884&lt;&gt;"",O2884&lt;&gt;"",R2884:S2884&lt;&gt;"",W2884:X2884&lt;&gt;"",Z2884:AA2884&lt;&gt;"",AC2884&lt;&gt;""),"Good","Bad")</f>
        <v>Bad</v>
      </c>
      <c r="AL2884" t="str" cm="1">
        <f t="array" ref="AL2884">IF(R2884&gt;0,_xlfn.IFS(COUNTIF($L$20:L2884,"&lt;&gt;")&lt;101,1,COUNTIF($L$20:L2884,"&lt;&gt;")&lt;201,2,COUNTIF($L$20:L2884,"&lt;&gt;")&lt;301,3,COUNTIF($L$20:L2884,"&lt;&gt;")&lt;401,4,COUNTIF($L$20:L2884,"&lt;&gt;")&lt;501,5,COUNTIF($L$20:L2884,"&lt;&gt;")&lt;601,6,COUNTIF($L$20:L2884,"&lt;&gt;")&lt;701,7,COUNTIF($L$20:L2884,"&lt;&gt;")&lt;801,8,COUNTIF($L$20:L2884,"&lt;&gt;")&lt;901,9,COUNTIF($L$20:L2884,"&lt;&gt;")&lt;1001,10,COUNTIF($L$20:L2884,"&lt;&gt;")&lt;1101,11,COUNTIF($L$20:L2884,"&lt;&gt;")&lt;1201,12,COUNTIF($L$20:L2884,"&lt;&gt;")&lt;1301,13,COUNTIF($L$20:L2884,"&lt;&gt;")&lt;1401,14,COUNTIF($L$20:L2884,"&lt;&gt;")&lt;1501,15,COUNTIF($L$20:L2884,"&lt;&gt;")&lt;1601,16,COUNTIF($L$20:L2884,"&lt;&gt;")&lt;1701,17,COUNTIF($L$20:L2884,"&lt;&gt;")&lt;1801,18,COUNTIF($L$20:L2884,"&lt;&gt;")&lt;1901,19,COUNTIF($L$20:L2884,"&lt;&gt;")&lt;2001,20,COUNTIF($L$20:L2884,"&lt;&gt;")&lt;2101,21,COUNTIF($L$20:L2884,"&lt;&gt;")&lt;2201,22,COUNTIF($L$20:L2884,"&lt;&gt;")&lt;2301,23,COUNTIF($L$20:L2884,"&lt;&gt;")&lt;2401,24,COUNTIF($L$20:L2884,"&lt;&gt;")&lt;2501,25,COUNTIF($L$20:L2884,"&lt;&gt;")&lt;2601,26,COUNTIF($L$20:L2884,"&lt;&gt;")&lt;2701,27,COUNTIF($L$20:L2884,"&lt;&gt;")&lt;2801,28,COUNTIF($L$20:L2884,"&lt;&gt;")&lt;2901,29,COUNTIF($L$20:L2884,"&lt;&gt;")&lt;3001,30),"")</f>
        <v/>
      </c>
      <c r="AM2884" t="str">
        <f t="shared" si="220"/>
        <v/>
      </c>
      <c r="AN2884" t="str">
        <f t="shared" si="224"/>
        <v/>
      </c>
      <c r="AP2884" t="str">
        <f t="shared" si="223"/>
        <v/>
      </c>
      <c r="AQ2884" t="str">
        <f>IF(AO2884="","",COUNTIFS(AM2884:$AM$3019,AO2884))</f>
        <v/>
      </c>
    </row>
    <row r="2885" spans="1:43" x14ac:dyDescent="0.25">
      <c r="A2885" s="6" t="str">
        <f>IF(COUNT($A$20:A2884)&lt;&gt;$B$4,IF(A2884="","",A2884+1),"")</f>
        <v/>
      </c>
      <c r="B2885" s="3"/>
      <c r="C2885" s="3"/>
      <c r="D2885" s="122"/>
      <c r="E2885" s="3"/>
      <c r="F2885" s="3"/>
      <c r="G2885" s="3"/>
      <c r="H2885" s="3"/>
      <c r="I2885" s="120"/>
      <c r="J2885" s="3"/>
      <c r="K2885" s="95" t="str" cm="1">
        <f t="array" ref="K2885">IF(OR($J$14 = "A",$J$14 = "B",$J$14 = "C"),IF(I2885="","",IF(LEN(I2885)&gt;2,_xlfn.IFS(ISNUMBER(SEARCH("_",I2885)),I2885,ISNUMBER(SEARCH(", ",I2885)),SUBSTITUTE(I2885,", ","_"),ISNUMBER(SEARCH("/ ",I2885)),SUBSTITUTE(I2885,"/ ","_"),ISNUMBER(SEARCH(",",I2885)),SUBSTITUTE(I2885,",","_"),ISNUMBER(SEARCH("/",I2885)),SUBSTITUTE(I2885,"/","_"),ISNUMBER(SEARCH("",I2885)),I2885),I2885)),IF(OR($J$14 = "J",$J$14 = "K"),"",IF(D2885="","",IF(LEN(D2885)&gt;2,_xlfn.IFS(ISNUMBER(SEARCH("_",D2885)),D2885,ISNUMBER(SEARCH(", ",D2885)),SUBSTITUTE(D2885,", ","_"),ISNUMBER(SEARCH("/ ",D2885)),SUBSTITUTE(D2885,"/ ","_"),ISNUMBER(SEARCH(",",D2885)),SUBSTITUTE(D2885,",","_"),ISNUMBER(SEARCH("/",D2885)),SUBSTITUTE(D2885,"/","_"),ISNUMBER(SEARCH("",D2885)),D2885),D2885))))</f>
        <v/>
      </c>
      <c r="L2885" s="1"/>
      <c r="M2885" s="1" t="str">
        <f t="shared" si="221"/>
        <v/>
      </c>
      <c r="N2885" s="94" t="str">
        <f>IF($L2885="None","",IF(ISERROR(VLOOKUP($L2885,Info!$B$4:$B$266,1,FALSE)),"",VLOOKUP($L2885,Info!$B$4:$L$266,5,FALSE)))</f>
        <v/>
      </c>
      <c r="O2885" s="94" t="str">
        <f>IF(K2885="","",IF(AND($J$12&lt;&gt;"ABC",N2885="3"),"BAC",IF(N2885="3","ABC",IF($J$12&lt;&gt;"ABC",IF($J$10="Standard",VLOOKUP(K2885,Info!$BE$4:$BF$481,2,FALSE),VLOOKUP(K2885,Info!$BI$4:$BJ$482,2,FALSE)),IF($J$10="Standard",VLOOKUP(K2885,Info!$AG$4:$AH$2994,2,FALSE),VLOOKUP(K2885,Info!$AK$4:$AL$2997,2,FALSE))))))</f>
        <v/>
      </c>
      <c r="P2885" s="94" t="str">
        <f>IF($L2885="None","",IF(ISERROR(VLOOKUP($L2885,Info!$B$4:$B$266,1,FALSE)),"",VLOOKUP($L2885,Info!$B$4:$L$266,3,FALSE)))</f>
        <v/>
      </c>
      <c r="Q2885" s="96" t="str">
        <f>IF($L2885="None","",IF(ISERROR(VLOOKUP($L2885,Info!$B$4:$B$266,1,FALSE)),"",VLOOKUP($L2885,Info!$B$4:$L$266,4,FALSE)))</f>
        <v/>
      </c>
      <c r="R2885" s="1"/>
      <c r="S2885" s="6" t="str">
        <f t="shared" si="222"/>
        <v/>
      </c>
      <c r="T2885" s="6" t="str">
        <f>IF($L2885="None","",IF(ISERROR(VLOOKUP($L2885,Info!$B$4:$B$266,1,FALSE)),"",VLOOKUP($L2885,Info!$B$4:$L$266,11,FALSE)))</f>
        <v/>
      </c>
      <c r="U2885" s="1"/>
      <c r="V2885" s="1"/>
      <c r="W2885" s="1"/>
      <c r="X2885" s="1" t="str">
        <f>IF($L2885="None","",IF(ISERROR(VLOOKUP($L2885,Info!$B$4:$B$266,1,FALSE)),"",IF(OR(W2885="Metallic Liquid Tight",W2885="Non-Metallic Liquid Tight",W2885="LSZH",W2885="Greenfield"),VLOOKUP($L2885,Info!$B$4:$L$266,7,FALSE),"N/A")))</f>
        <v/>
      </c>
      <c r="Y2885" s="1"/>
      <c r="Z2885" s="96" t="str">
        <f>IF($L2885="None","",IF(ISERROR(VLOOKUP($L2885,Info!$B$4:$B$266,1,FALSE)),"",VLOOKUP($L2885,Info!$B$4:$L$266,9,FALSE)))</f>
        <v/>
      </c>
      <c r="AA2885" s="96" t="str">
        <f>IF($L2885="None","",IF(ISERROR(VLOOKUP($L2885,Info!$B$4:$B$266,1,FALSE)),"",VLOOKUP($L2885,Info!$B$4:$L$266,8,FALSE)))</f>
        <v/>
      </c>
      <c r="AB2885" s="96" t="str">
        <f>IF($L2885="None","",IF(ISERROR(VLOOKUP($L2885,Info!$B$4:$B$266,1,FALSE)),"",VLOOKUP($L2885,Info!$B$4:$L$266,10,FALSE)))</f>
        <v/>
      </c>
      <c r="AC2885" s="1" t="str">
        <f>IF(W2885="SO Cable","Black,White",IF(O2885="","",IF(P2885="","",IF($J$12&lt;&gt;"ABC",IF(P2885&lt;="250",VLOOKUP(O2885,Info!$AZ$4:$BB$22,3,FALSE),VLOOKUP(O2885,Info!$AZ$23:$BB$39,3,FALSE)),IF(P2885&lt;="250",VLOOKUP(O2885,Info!$AO$4:$AQ$22,3,FALSE),VLOOKUP(O2885,Info!$AO$23:$AP$39,3,FALSE))))))</f>
        <v/>
      </c>
      <c r="AD2885" s="1"/>
      <c r="AE2885" s="1" t="str">
        <f>IF($L2885="None","",IF(ISERROR(VLOOKUP($L2885,Info!$B$4:$B$266,1,FALSE)),"",VLOOKUP($L2885,Info!$B$4:$L$266,4,FALSE)))</f>
        <v/>
      </c>
      <c r="AF2885" s="1" t="str">
        <f>IF($L2885="None","",IF(ISERROR(VLOOKUP($L2885,Info!$B$4:$B$266,1,FALSE)),"",VLOOKUP($L2885,Info!$B$4:$L$266,6,FALSE)))</f>
        <v/>
      </c>
      <c r="AG2885" s="1"/>
      <c r="AH2885" s="33" t="str" cm="1">
        <f t="array" ref="AH2885">IF(AND(L2885&lt;&gt;"",O2885&lt;&gt;"",R2885:S2885&lt;&gt;"",W2885:X2885&lt;&gt;"",Z2885:AA2885&lt;&gt;"",AC2885&lt;&gt;""),"Good","Bad")</f>
        <v>Bad</v>
      </c>
      <c r="AL2885" t="str" cm="1">
        <f t="array" ref="AL2885">IF(R2885&gt;0,_xlfn.IFS(COUNTIF($L$20:L2885,"&lt;&gt;")&lt;101,1,COUNTIF($L$20:L2885,"&lt;&gt;")&lt;201,2,COUNTIF($L$20:L2885,"&lt;&gt;")&lt;301,3,COUNTIF($L$20:L2885,"&lt;&gt;")&lt;401,4,COUNTIF($L$20:L2885,"&lt;&gt;")&lt;501,5,COUNTIF($L$20:L2885,"&lt;&gt;")&lt;601,6,COUNTIF($L$20:L2885,"&lt;&gt;")&lt;701,7,COUNTIF($L$20:L2885,"&lt;&gt;")&lt;801,8,COUNTIF($L$20:L2885,"&lt;&gt;")&lt;901,9,COUNTIF($L$20:L2885,"&lt;&gt;")&lt;1001,10,COUNTIF($L$20:L2885,"&lt;&gt;")&lt;1101,11,COUNTIF($L$20:L2885,"&lt;&gt;")&lt;1201,12,COUNTIF($L$20:L2885,"&lt;&gt;")&lt;1301,13,COUNTIF($L$20:L2885,"&lt;&gt;")&lt;1401,14,COUNTIF($L$20:L2885,"&lt;&gt;")&lt;1501,15,COUNTIF($L$20:L2885,"&lt;&gt;")&lt;1601,16,COUNTIF($L$20:L2885,"&lt;&gt;")&lt;1701,17,COUNTIF($L$20:L2885,"&lt;&gt;")&lt;1801,18,COUNTIF($L$20:L2885,"&lt;&gt;")&lt;1901,19,COUNTIF($L$20:L2885,"&lt;&gt;")&lt;2001,20,COUNTIF($L$20:L2885,"&lt;&gt;")&lt;2101,21,COUNTIF($L$20:L2885,"&lt;&gt;")&lt;2201,22,COUNTIF($L$20:L2885,"&lt;&gt;")&lt;2301,23,COUNTIF($L$20:L2885,"&lt;&gt;")&lt;2401,24,COUNTIF($L$20:L2885,"&lt;&gt;")&lt;2501,25,COUNTIF($L$20:L2885,"&lt;&gt;")&lt;2601,26,COUNTIF($L$20:L2885,"&lt;&gt;")&lt;2701,27,COUNTIF($L$20:L2885,"&lt;&gt;")&lt;2801,28,COUNTIF($L$20:L2885,"&lt;&gt;")&lt;2901,29,COUNTIF($L$20:L2885,"&lt;&gt;")&lt;3001,30),"")</f>
        <v/>
      </c>
      <c r="AM2885" t="str">
        <f t="shared" si="220"/>
        <v/>
      </c>
      <c r="AN2885" t="str">
        <f t="shared" si="224"/>
        <v/>
      </c>
      <c r="AP2885" t="str">
        <f t="shared" si="223"/>
        <v/>
      </c>
      <c r="AQ2885" t="str">
        <f>IF(AO2885="","",COUNTIFS(AM2885:$AM$3019,AO2885))</f>
        <v/>
      </c>
    </row>
    <row r="2886" spans="1:43" x14ac:dyDescent="0.25">
      <c r="A2886" s="6" t="str">
        <f>IF(COUNT($A$20:A2885)&lt;&gt;$B$4,IF(A2885="","",A2885+1),"")</f>
        <v/>
      </c>
      <c r="B2886" s="3"/>
      <c r="C2886" s="3"/>
      <c r="D2886" s="122"/>
      <c r="E2886" s="3"/>
      <c r="F2886" s="3"/>
      <c r="G2886" s="3"/>
      <c r="H2886" s="3"/>
      <c r="I2886" s="120"/>
      <c r="J2886" s="3"/>
      <c r="K2886" s="95" t="str" cm="1">
        <f t="array" ref="K2886">IF(OR($J$14 = "A",$J$14 = "B",$J$14 = "C"),IF(I2886="","",IF(LEN(I2886)&gt;2,_xlfn.IFS(ISNUMBER(SEARCH("_",I2886)),I2886,ISNUMBER(SEARCH(", ",I2886)),SUBSTITUTE(I2886,", ","_"),ISNUMBER(SEARCH("/ ",I2886)),SUBSTITUTE(I2886,"/ ","_"),ISNUMBER(SEARCH(",",I2886)),SUBSTITUTE(I2886,",","_"),ISNUMBER(SEARCH("/",I2886)),SUBSTITUTE(I2886,"/","_"),ISNUMBER(SEARCH("",I2886)),I2886),I2886)),IF(OR($J$14 = "J",$J$14 = "K"),"",IF(D2886="","",IF(LEN(D2886)&gt;2,_xlfn.IFS(ISNUMBER(SEARCH("_",D2886)),D2886,ISNUMBER(SEARCH(", ",D2886)),SUBSTITUTE(D2886,", ","_"),ISNUMBER(SEARCH("/ ",D2886)),SUBSTITUTE(D2886,"/ ","_"),ISNUMBER(SEARCH(",",D2886)),SUBSTITUTE(D2886,",","_"),ISNUMBER(SEARCH("/",D2886)),SUBSTITUTE(D2886,"/","_"),ISNUMBER(SEARCH("",D2886)),D2886),D2886))))</f>
        <v/>
      </c>
      <c r="L2886" s="1"/>
      <c r="M2886" s="1" t="str">
        <f t="shared" si="221"/>
        <v/>
      </c>
      <c r="N2886" s="94" t="str">
        <f>IF($L2886="None","",IF(ISERROR(VLOOKUP($L2886,Info!$B$4:$B$266,1,FALSE)),"",VLOOKUP($L2886,Info!$B$4:$L$266,5,FALSE)))</f>
        <v/>
      </c>
      <c r="O2886" s="94" t="str">
        <f>IF(K2886="","",IF(AND($J$12&lt;&gt;"ABC",N2886="3"),"BAC",IF(N2886="3","ABC",IF($J$12&lt;&gt;"ABC",IF($J$10="Standard",VLOOKUP(K2886,Info!$BE$4:$BF$481,2,FALSE),VLOOKUP(K2886,Info!$BI$4:$BJ$482,2,FALSE)),IF($J$10="Standard",VLOOKUP(K2886,Info!$AG$4:$AH$2994,2,FALSE),VLOOKUP(K2886,Info!$AK$4:$AL$2997,2,FALSE))))))</f>
        <v/>
      </c>
      <c r="P2886" s="94" t="str">
        <f>IF($L2886="None","",IF(ISERROR(VLOOKUP($L2886,Info!$B$4:$B$266,1,FALSE)),"",VLOOKUP($L2886,Info!$B$4:$L$266,3,FALSE)))</f>
        <v/>
      </c>
      <c r="Q2886" s="96" t="str">
        <f>IF($L2886="None","",IF(ISERROR(VLOOKUP($L2886,Info!$B$4:$B$266,1,FALSE)),"",VLOOKUP($L2886,Info!$B$4:$L$266,4,FALSE)))</f>
        <v/>
      </c>
      <c r="R2886" s="1"/>
      <c r="S2886" s="6" t="str">
        <f t="shared" si="222"/>
        <v/>
      </c>
      <c r="T2886" s="6" t="str">
        <f>IF($L2886="None","",IF(ISERROR(VLOOKUP($L2886,Info!$B$4:$B$266,1,FALSE)),"",VLOOKUP($L2886,Info!$B$4:$L$266,11,FALSE)))</f>
        <v/>
      </c>
      <c r="U2886" s="1"/>
      <c r="V2886" s="1"/>
      <c r="W2886" s="1"/>
      <c r="X2886" s="1" t="str">
        <f>IF($L2886="None","",IF(ISERROR(VLOOKUP($L2886,Info!$B$4:$B$266,1,FALSE)),"",IF(OR(W2886="Metallic Liquid Tight",W2886="Non-Metallic Liquid Tight",W2886="LSZH",W2886="Greenfield"),VLOOKUP($L2886,Info!$B$4:$L$266,7,FALSE),"N/A")))</f>
        <v/>
      </c>
      <c r="Y2886" s="1"/>
      <c r="Z2886" s="96" t="str">
        <f>IF($L2886="None","",IF(ISERROR(VLOOKUP($L2886,Info!$B$4:$B$266,1,FALSE)),"",VLOOKUP($L2886,Info!$B$4:$L$266,9,FALSE)))</f>
        <v/>
      </c>
      <c r="AA2886" s="96" t="str">
        <f>IF($L2886="None","",IF(ISERROR(VLOOKUP($L2886,Info!$B$4:$B$266,1,FALSE)),"",VLOOKUP($L2886,Info!$B$4:$L$266,8,FALSE)))</f>
        <v/>
      </c>
      <c r="AB2886" s="96" t="str">
        <f>IF($L2886="None","",IF(ISERROR(VLOOKUP($L2886,Info!$B$4:$B$266,1,FALSE)),"",VLOOKUP($L2886,Info!$B$4:$L$266,10,FALSE)))</f>
        <v/>
      </c>
      <c r="AC2886" s="1" t="str">
        <f>IF(W2886="SO Cable","Black,White",IF(O2886="","",IF(P2886="","",IF($J$12&lt;&gt;"ABC",IF(P2886&lt;="250",VLOOKUP(O2886,Info!$AZ$4:$BB$22,3,FALSE),VLOOKUP(O2886,Info!$AZ$23:$BB$39,3,FALSE)),IF(P2886&lt;="250",VLOOKUP(O2886,Info!$AO$4:$AQ$22,3,FALSE),VLOOKUP(O2886,Info!$AO$23:$AP$39,3,FALSE))))))</f>
        <v/>
      </c>
      <c r="AD2886" s="1"/>
      <c r="AE2886" s="1" t="str">
        <f>IF($L2886="None","",IF(ISERROR(VLOOKUP($L2886,Info!$B$4:$B$266,1,FALSE)),"",VLOOKUP($L2886,Info!$B$4:$L$266,4,FALSE)))</f>
        <v/>
      </c>
      <c r="AF2886" s="1" t="str">
        <f>IF($L2886="None","",IF(ISERROR(VLOOKUP($L2886,Info!$B$4:$B$266,1,FALSE)),"",VLOOKUP($L2886,Info!$B$4:$L$266,6,FALSE)))</f>
        <v/>
      </c>
      <c r="AG2886" s="1"/>
      <c r="AH2886" s="33" t="str" cm="1">
        <f t="array" ref="AH2886">IF(AND(L2886&lt;&gt;"",O2886&lt;&gt;"",R2886:S2886&lt;&gt;"",W2886:X2886&lt;&gt;"",Z2886:AA2886&lt;&gt;"",AC2886&lt;&gt;""),"Good","Bad")</f>
        <v>Bad</v>
      </c>
      <c r="AL2886" t="str" cm="1">
        <f t="array" ref="AL2886">IF(R2886&gt;0,_xlfn.IFS(COUNTIF($L$20:L2886,"&lt;&gt;")&lt;101,1,COUNTIF($L$20:L2886,"&lt;&gt;")&lt;201,2,COUNTIF($L$20:L2886,"&lt;&gt;")&lt;301,3,COUNTIF($L$20:L2886,"&lt;&gt;")&lt;401,4,COUNTIF($L$20:L2886,"&lt;&gt;")&lt;501,5,COUNTIF($L$20:L2886,"&lt;&gt;")&lt;601,6,COUNTIF($L$20:L2886,"&lt;&gt;")&lt;701,7,COUNTIF($L$20:L2886,"&lt;&gt;")&lt;801,8,COUNTIF($L$20:L2886,"&lt;&gt;")&lt;901,9,COUNTIF($L$20:L2886,"&lt;&gt;")&lt;1001,10,COUNTIF($L$20:L2886,"&lt;&gt;")&lt;1101,11,COUNTIF($L$20:L2886,"&lt;&gt;")&lt;1201,12,COUNTIF($L$20:L2886,"&lt;&gt;")&lt;1301,13,COUNTIF($L$20:L2886,"&lt;&gt;")&lt;1401,14,COUNTIF($L$20:L2886,"&lt;&gt;")&lt;1501,15,COUNTIF($L$20:L2886,"&lt;&gt;")&lt;1601,16,COUNTIF($L$20:L2886,"&lt;&gt;")&lt;1701,17,COUNTIF($L$20:L2886,"&lt;&gt;")&lt;1801,18,COUNTIF($L$20:L2886,"&lt;&gt;")&lt;1901,19,COUNTIF($L$20:L2886,"&lt;&gt;")&lt;2001,20,COUNTIF($L$20:L2886,"&lt;&gt;")&lt;2101,21,COUNTIF($L$20:L2886,"&lt;&gt;")&lt;2201,22,COUNTIF($L$20:L2886,"&lt;&gt;")&lt;2301,23,COUNTIF($L$20:L2886,"&lt;&gt;")&lt;2401,24,COUNTIF($L$20:L2886,"&lt;&gt;")&lt;2501,25,COUNTIF($L$20:L2886,"&lt;&gt;")&lt;2601,26,COUNTIF($L$20:L2886,"&lt;&gt;")&lt;2701,27,COUNTIF($L$20:L2886,"&lt;&gt;")&lt;2801,28,COUNTIF($L$20:L2886,"&lt;&gt;")&lt;2901,29,COUNTIF($L$20:L2886,"&lt;&gt;")&lt;3001,30),"")</f>
        <v/>
      </c>
      <c r="AM2886" t="str">
        <f t="shared" si="220"/>
        <v/>
      </c>
      <c r="AN2886" t="str">
        <f t="shared" si="224"/>
        <v/>
      </c>
      <c r="AP2886" t="str">
        <f t="shared" si="223"/>
        <v/>
      </c>
      <c r="AQ2886" t="str">
        <f>IF(AO2886="","",COUNTIFS(AM2886:$AM$3019,AO2886))</f>
        <v/>
      </c>
    </row>
    <row r="2887" spans="1:43" x14ac:dyDescent="0.25">
      <c r="A2887" s="6" t="str">
        <f>IF(COUNT($A$20:A2886)&lt;&gt;$B$4,IF(A2886="","",A2886+1),"")</f>
        <v/>
      </c>
      <c r="B2887" s="3"/>
      <c r="C2887" s="3"/>
      <c r="D2887" s="122"/>
      <c r="E2887" s="3"/>
      <c r="F2887" s="3"/>
      <c r="G2887" s="3"/>
      <c r="H2887" s="3"/>
      <c r="I2887" s="120"/>
      <c r="J2887" s="3"/>
      <c r="K2887" s="95" t="str" cm="1">
        <f t="array" ref="K2887">IF(OR($J$14 = "A",$J$14 = "B",$J$14 = "C"),IF(I2887="","",IF(LEN(I2887)&gt;2,_xlfn.IFS(ISNUMBER(SEARCH("_",I2887)),I2887,ISNUMBER(SEARCH(", ",I2887)),SUBSTITUTE(I2887,", ","_"),ISNUMBER(SEARCH("/ ",I2887)),SUBSTITUTE(I2887,"/ ","_"),ISNUMBER(SEARCH(",",I2887)),SUBSTITUTE(I2887,",","_"),ISNUMBER(SEARCH("/",I2887)),SUBSTITUTE(I2887,"/","_"),ISNUMBER(SEARCH("",I2887)),I2887),I2887)),IF(OR($J$14 = "J",$J$14 = "K"),"",IF(D2887="","",IF(LEN(D2887)&gt;2,_xlfn.IFS(ISNUMBER(SEARCH("_",D2887)),D2887,ISNUMBER(SEARCH(", ",D2887)),SUBSTITUTE(D2887,", ","_"),ISNUMBER(SEARCH("/ ",D2887)),SUBSTITUTE(D2887,"/ ","_"),ISNUMBER(SEARCH(",",D2887)),SUBSTITUTE(D2887,",","_"),ISNUMBER(SEARCH("/",D2887)),SUBSTITUTE(D2887,"/","_"),ISNUMBER(SEARCH("",D2887)),D2887),D2887))))</f>
        <v/>
      </c>
      <c r="L2887" s="1"/>
      <c r="M2887" s="1" t="str">
        <f t="shared" si="221"/>
        <v/>
      </c>
      <c r="N2887" s="94" t="str">
        <f>IF($L2887="None","",IF(ISERROR(VLOOKUP($L2887,Info!$B$4:$B$266,1,FALSE)),"",VLOOKUP($L2887,Info!$B$4:$L$266,5,FALSE)))</f>
        <v/>
      </c>
      <c r="O2887" s="94" t="str">
        <f>IF(K2887="","",IF(AND($J$12&lt;&gt;"ABC",N2887="3"),"BAC",IF(N2887="3","ABC",IF($J$12&lt;&gt;"ABC",IF($J$10="Standard",VLOOKUP(K2887,Info!$BE$4:$BF$481,2,FALSE),VLOOKUP(K2887,Info!$BI$4:$BJ$482,2,FALSE)),IF($J$10="Standard",VLOOKUP(K2887,Info!$AG$4:$AH$2994,2,FALSE),VLOOKUP(K2887,Info!$AK$4:$AL$2997,2,FALSE))))))</f>
        <v/>
      </c>
      <c r="P2887" s="94" t="str">
        <f>IF($L2887="None","",IF(ISERROR(VLOOKUP($L2887,Info!$B$4:$B$266,1,FALSE)),"",VLOOKUP($L2887,Info!$B$4:$L$266,3,FALSE)))</f>
        <v/>
      </c>
      <c r="Q2887" s="96" t="str">
        <f>IF($L2887="None","",IF(ISERROR(VLOOKUP($L2887,Info!$B$4:$B$266,1,FALSE)),"",VLOOKUP($L2887,Info!$B$4:$L$266,4,FALSE)))</f>
        <v/>
      </c>
      <c r="R2887" s="1"/>
      <c r="S2887" s="6" t="str">
        <f t="shared" si="222"/>
        <v/>
      </c>
      <c r="T2887" s="6" t="str">
        <f>IF($L2887="None","",IF(ISERROR(VLOOKUP($L2887,Info!$B$4:$B$266,1,FALSE)),"",VLOOKUP($L2887,Info!$B$4:$L$266,11,FALSE)))</f>
        <v/>
      </c>
      <c r="U2887" s="1"/>
      <c r="V2887" s="1"/>
      <c r="W2887" s="1"/>
      <c r="X2887" s="1" t="str">
        <f>IF($L2887="None","",IF(ISERROR(VLOOKUP($L2887,Info!$B$4:$B$266,1,FALSE)),"",IF(OR(W2887="Metallic Liquid Tight",W2887="Non-Metallic Liquid Tight",W2887="LSZH",W2887="Greenfield"),VLOOKUP($L2887,Info!$B$4:$L$266,7,FALSE),"N/A")))</f>
        <v/>
      </c>
      <c r="Y2887" s="1"/>
      <c r="Z2887" s="96" t="str">
        <f>IF($L2887="None","",IF(ISERROR(VLOOKUP($L2887,Info!$B$4:$B$266,1,FALSE)),"",VLOOKUP($L2887,Info!$B$4:$L$266,9,FALSE)))</f>
        <v/>
      </c>
      <c r="AA2887" s="96" t="str">
        <f>IF($L2887="None","",IF(ISERROR(VLOOKUP($L2887,Info!$B$4:$B$266,1,FALSE)),"",VLOOKUP($L2887,Info!$B$4:$L$266,8,FALSE)))</f>
        <v/>
      </c>
      <c r="AB2887" s="96" t="str">
        <f>IF($L2887="None","",IF(ISERROR(VLOOKUP($L2887,Info!$B$4:$B$266,1,FALSE)),"",VLOOKUP($L2887,Info!$B$4:$L$266,10,FALSE)))</f>
        <v/>
      </c>
      <c r="AC2887" s="1" t="str">
        <f>IF(W2887="SO Cable","Black,White",IF(O2887="","",IF(P2887="","",IF($J$12&lt;&gt;"ABC",IF(P2887&lt;="250",VLOOKUP(O2887,Info!$AZ$4:$BB$22,3,FALSE),VLOOKUP(O2887,Info!$AZ$23:$BB$39,3,FALSE)),IF(P2887&lt;="250",VLOOKUP(O2887,Info!$AO$4:$AQ$22,3,FALSE),VLOOKUP(O2887,Info!$AO$23:$AP$39,3,FALSE))))))</f>
        <v/>
      </c>
      <c r="AD2887" s="1"/>
      <c r="AE2887" s="1" t="str">
        <f>IF($L2887="None","",IF(ISERROR(VLOOKUP($L2887,Info!$B$4:$B$266,1,FALSE)),"",VLOOKUP($L2887,Info!$B$4:$L$266,4,FALSE)))</f>
        <v/>
      </c>
      <c r="AF2887" s="1" t="str">
        <f>IF($L2887="None","",IF(ISERROR(VLOOKUP($L2887,Info!$B$4:$B$266,1,FALSE)),"",VLOOKUP($L2887,Info!$B$4:$L$266,6,FALSE)))</f>
        <v/>
      </c>
      <c r="AG2887" s="1"/>
      <c r="AH2887" s="33" t="str" cm="1">
        <f t="array" ref="AH2887">IF(AND(L2887&lt;&gt;"",O2887&lt;&gt;"",R2887:S2887&lt;&gt;"",W2887:X2887&lt;&gt;"",Z2887:AA2887&lt;&gt;"",AC2887&lt;&gt;""),"Good","Bad")</f>
        <v>Bad</v>
      </c>
      <c r="AL2887" t="str" cm="1">
        <f t="array" ref="AL2887">IF(R2887&gt;0,_xlfn.IFS(COUNTIF($L$20:L2887,"&lt;&gt;")&lt;101,1,COUNTIF($L$20:L2887,"&lt;&gt;")&lt;201,2,COUNTIF($L$20:L2887,"&lt;&gt;")&lt;301,3,COUNTIF($L$20:L2887,"&lt;&gt;")&lt;401,4,COUNTIF($L$20:L2887,"&lt;&gt;")&lt;501,5,COUNTIF($L$20:L2887,"&lt;&gt;")&lt;601,6,COUNTIF($L$20:L2887,"&lt;&gt;")&lt;701,7,COUNTIF($L$20:L2887,"&lt;&gt;")&lt;801,8,COUNTIF($L$20:L2887,"&lt;&gt;")&lt;901,9,COUNTIF($L$20:L2887,"&lt;&gt;")&lt;1001,10,COUNTIF($L$20:L2887,"&lt;&gt;")&lt;1101,11,COUNTIF($L$20:L2887,"&lt;&gt;")&lt;1201,12,COUNTIF($L$20:L2887,"&lt;&gt;")&lt;1301,13,COUNTIF($L$20:L2887,"&lt;&gt;")&lt;1401,14,COUNTIF($L$20:L2887,"&lt;&gt;")&lt;1501,15,COUNTIF($L$20:L2887,"&lt;&gt;")&lt;1601,16,COUNTIF($L$20:L2887,"&lt;&gt;")&lt;1701,17,COUNTIF($L$20:L2887,"&lt;&gt;")&lt;1801,18,COUNTIF($L$20:L2887,"&lt;&gt;")&lt;1901,19,COUNTIF($L$20:L2887,"&lt;&gt;")&lt;2001,20,COUNTIF($L$20:L2887,"&lt;&gt;")&lt;2101,21,COUNTIF($L$20:L2887,"&lt;&gt;")&lt;2201,22,COUNTIF($L$20:L2887,"&lt;&gt;")&lt;2301,23,COUNTIF($L$20:L2887,"&lt;&gt;")&lt;2401,24,COUNTIF($L$20:L2887,"&lt;&gt;")&lt;2501,25,COUNTIF($L$20:L2887,"&lt;&gt;")&lt;2601,26,COUNTIF($L$20:L2887,"&lt;&gt;")&lt;2701,27,COUNTIF($L$20:L2887,"&lt;&gt;")&lt;2801,28,COUNTIF($L$20:L2887,"&lt;&gt;")&lt;2901,29,COUNTIF($L$20:L2887,"&lt;&gt;")&lt;3001,30),"")</f>
        <v/>
      </c>
      <c r="AM2887" t="str">
        <f t="shared" si="220"/>
        <v/>
      </c>
      <c r="AN2887" t="str">
        <f t="shared" si="224"/>
        <v/>
      </c>
      <c r="AP2887" t="str">
        <f t="shared" si="223"/>
        <v/>
      </c>
      <c r="AQ2887" t="str">
        <f>IF(AO2887="","",COUNTIFS(AM2887:$AM$3019,AO2887))</f>
        <v/>
      </c>
    </row>
    <row r="2888" spans="1:43" x14ac:dyDescent="0.25">
      <c r="A2888" s="6" t="str">
        <f>IF(COUNT($A$20:A2887)&lt;&gt;$B$4,IF(A2887="","",A2887+1),"")</f>
        <v/>
      </c>
      <c r="B2888" s="3"/>
      <c r="C2888" s="3"/>
      <c r="D2888" s="122"/>
      <c r="E2888" s="3"/>
      <c r="F2888" s="3"/>
      <c r="G2888" s="3"/>
      <c r="H2888" s="3"/>
      <c r="I2888" s="120"/>
      <c r="J2888" s="3"/>
      <c r="K2888" s="95" t="str" cm="1">
        <f t="array" ref="K2888">IF(OR($J$14 = "A",$J$14 = "B",$J$14 = "C"),IF(I2888="","",IF(LEN(I2888)&gt;2,_xlfn.IFS(ISNUMBER(SEARCH("_",I2888)),I2888,ISNUMBER(SEARCH(", ",I2888)),SUBSTITUTE(I2888,", ","_"),ISNUMBER(SEARCH("/ ",I2888)),SUBSTITUTE(I2888,"/ ","_"),ISNUMBER(SEARCH(",",I2888)),SUBSTITUTE(I2888,",","_"),ISNUMBER(SEARCH("/",I2888)),SUBSTITUTE(I2888,"/","_"),ISNUMBER(SEARCH("",I2888)),I2888),I2888)),IF(OR($J$14 = "J",$J$14 = "K"),"",IF(D2888="","",IF(LEN(D2888)&gt;2,_xlfn.IFS(ISNUMBER(SEARCH("_",D2888)),D2888,ISNUMBER(SEARCH(", ",D2888)),SUBSTITUTE(D2888,", ","_"),ISNUMBER(SEARCH("/ ",D2888)),SUBSTITUTE(D2888,"/ ","_"),ISNUMBER(SEARCH(",",D2888)),SUBSTITUTE(D2888,",","_"),ISNUMBER(SEARCH("/",D2888)),SUBSTITUTE(D2888,"/","_"),ISNUMBER(SEARCH("",D2888)),D2888),D2888))))</f>
        <v/>
      </c>
      <c r="L2888" s="1"/>
      <c r="M2888" s="1" t="str">
        <f t="shared" si="221"/>
        <v/>
      </c>
      <c r="N2888" s="94" t="str">
        <f>IF($L2888="None","",IF(ISERROR(VLOOKUP($L2888,Info!$B$4:$B$266,1,FALSE)),"",VLOOKUP($L2888,Info!$B$4:$L$266,5,FALSE)))</f>
        <v/>
      </c>
      <c r="O2888" s="94" t="str">
        <f>IF(K2888="","",IF(AND($J$12&lt;&gt;"ABC",N2888="3"),"BAC",IF(N2888="3","ABC",IF($J$12&lt;&gt;"ABC",IF($J$10="Standard",VLOOKUP(K2888,Info!$BE$4:$BF$481,2,FALSE),VLOOKUP(K2888,Info!$BI$4:$BJ$482,2,FALSE)),IF($J$10="Standard",VLOOKUP(K2888,Info!$AG$4:$AH$2994,2,FALSE),VLOOKUP(K2888,Info!$AK$4:$AL$2997,2,FALSE))))))</f>
        <v/>
      </c>
      <c r="P2888" s="94" t="str">
        <f>IF($L2888="None","",IF(ISERROR(VLOOKUP($L2888,Info!$B$4:$B$266,1,FALSE)),"",VLOOKUP($L2888,Info!$B$4:$L$266,3,FALSE)))</f>
        <v/>
      </c>
      <c r="Q2888" s="96" t="str">
        <f>IF($L2888="None","",IF(ISERROR(VLOOKUP($L2888,Info!$B$4:$B$266,1,FALSE)),"",VLOOKUP($L2888,Info!$B$4:$L$266,4,FALSE)))</f>
        <v/>
      </c>
      <c r="R2888" s="1"/>
      <c r="S2888" s="6" t="str">
        <f t="shared" si="222"/>
        <v/>
      </c>
      <c r="T2888" s="6" t="str">
        <f>IF($L2888="None","",IF(ISERROR(VLOOKUP($L2888,Info!$B$4:$B$266,1,FALSE)),"",VLOOKUP($L2888,Info!$B$4:$L$266,11,FALSE)))</f>
        <v/>
      </c>
      <c r="U2888" s="1"/>
      <c r="V2888" s="1"/>
      <c r="W2888" s="1"/>
      <c r="X2888" s="1" t="str">
        <f>IF($L2888="None","",IF(ISERROR(VLOOKUP($L2888,Info!$B$4:$B$266,1,FALSE)),"",IF(OR(W2888="Metallic Liquid Tight",W2888="Non-Metallic Liquid Tight",W2888="LSZH",W2888="Greenfield"),VLOOKUP($L2888,Info!$B$4:$L$266,7,FALSE),"N/A")))</f>
        <v/>
      </c>
      <c r="Y2888" s="1"/>
      <c r="Z2888" s="96" t="str">
        <f>IF($L2888="None","",IF(ISERROR(VLOOKUP($L2888,Info!$B$4:$B$266,1,FALSE)),"",VLOOKUP($L2888,Info!$B$4:$L$266,9,FALSE)))</f>
        <v/>
      </c>
      <c r="AA2888" s="96" t="str">
        <f>IF($L2888="None","",IF(ISERROR(VLOOKUP($L2888,Info!$B$4:$B$266,1,FALSE)),"",VLOOKUP($L2888,Info!$B$4:$L$266,8,FALSE)))</f>
        <v/>
      </c>
      <c r="AB2888" s="96" t="str">
        <f>IF($L2888="None","",IF(ISERROR(VLOOKUP($L2888,Info!$B$4:$B$266,1,FALSE)),"",VLOOKUP($L2888,Info!$B$4:$L$266,10,FALSE)))</f>
        <v/>
      </c>
      <c r="AC2888" s="1" t="str">
        <f>IF(W2888="SO Cable","Black,White",IF(O2888="","",IF(P2888="","",IF($J$12&lt;&gt;"ABC",IF(P2888&lt;="250",VLOOKUP(O2888,Info!$AZ$4:$BB$22,3,FALSE),VLOOKUP(O2888,Info!$AZ$23:$BB$39,3,FALSE)),IF(P2888&lt;="250",VLOOKUP(O2888,Info!$AO$4:$AQ$22,3,FALSE),VLOOKUP(O2888,Info!$AO$23:$AP$39,3,FALSE))))))</f>
        <v/>
      </c>
      <c r="AD2888" s="1"/>
      <c r="AE2888" s="1" t="str">
        <f>IF($L2888="None","",IF(ISERROR(VLOOKUP($L2888,Info!$B$4:$B$266,1,FALSE)),"",VLOOKUP($L2888,Info!$B$4:$L$266,4,FALSE)))</f>
        <v/>
      </c>
      <c r="AF2888" s="1" t="str">
        <f>IF($L2888="None","",IF(ISERROR(VLOOKUP($L2888,Info!$B$4:$B$266,1,FALSE)),"",VLOOKUP($L2888,Info!$B$4:$L$266,6,FALSE)))</f>
        <v/>
      </c>
      <c r="AG2888" s="1"/>
      <c r="AH2888" s="33" t="str" cm="1">
        <f t="array" ref="AH2888">IF(AND(L2888&lt;&gt;"",O2888&lt;&gt;"",R2888:S2888&lt;&gt;"",W2888:X2888&lt;&gt;"",Z2888:AA2888&lt;&gt;"",AC2888&lt;&gt;""),"Good","Bad")</f>
        <v>Bad</v>
      </c>
      <c r="AL2888" t="str" cm="1">
        <f t="array" ref="AL2888">IF(R2888&gt;0,_xlfn.IFS(COUNTIF($L$20:L2888,"&lt;&gt;")&lt;101,1,COUNTIF($L$20:L2888,"&lt;&gt;")&lt;201,2,COUNTIF($L$20:L2888,"&lt;&gt;")&lt;301,3,COUNTIF($L$20:L2888,"&lt;&gt;")&lt;401,4,COUNTIF($L$20:L2888,"&lt;&gt;")&lt;501,5,COUNTIF($L$20:L2888,"&lt;&gt;")&lt;601,6,COUNTIF($L$20:L2888,"&lt;&gt;")&lt;701,7,COUNTIF($L$20:L2888,"&lt;&gt;")&lt;801,8,COUNTIF($L$20:L2888,"&lt;&gt;")&lt;901,9,COUNTIF($L$20:L2888,"&lt;&gt;")&lt;1001,10,COUNTIF($L$20:L2888,"&lt;&gt;")&lt;1101,11,COUNTIF($L$20:L2888,"&lt;&gt;")&lt;1201,12,COUNTIF($L$20:L2888,"&lt;&gt;")&lt;1301,13,COUNTIF($L$20:L2888,"&lt;&gt;")&lt;1401,14,COUNTIF($L$20:L2888,"&lt;&gt;")&lt;1501,15,COUNTIF($L$20:L2888,"&lt;&gt;")&lt;1601,16,COUNTIF($L$20:L2888,"&lt;&gt;")&lt;1701,17,COUNTIF($L$20:L2888,"&lt;&gt;")&lt;1801,18,COUNTIF($L$20:L2888,"&lt;&gt;")&lt;1901,19,COUNTIF($L$20:L2888,"&lt;&gt;")&lt;2001,20,COUNTIF($L$20:L2888,"&lt;&gt;")&lt;2101,21,COUNTIF($L$20:L2888,"&lt;&gt;")&lt;2201,22,COUNTIF($L$20:L2888,"&lt;&gt;")&lt;2301,23,COUNTIF($L$20:L2888,"&lt;&gt;")&lt;2401,24,COUNTIF($L$20:L2888,"&lt;&gt;")&lt;2501,25,COUNTIF($L$20:L2888,"&lt;&gt;")&lt;2601,26,COUNTIF($L$20:L2888,"&lt;&gt;")&lt;2701,27,COUNTIF($L$20:L2888,"&lt;&gt;")&lt;2801,28,COUNTIF($L$20:L2888,"&lt;&gt;")&lt;2901,29,COUNTIF($L$20:L2888,"&lt;&gt;")&lt;3001,30),"")</f>
        <v/>
      </c>
      <c r="AM2888" t="str">
        <f t="shared" si="220"/>
        <v/>
      </c>
      <c r="AN2888" t="str">
        <f t="shared" si="224"/>
        <v/>
      </c>
      <c r="AP2888" t="str">
        <f t="shared" si="223"/>
        <v/>
      </c>
      <c r="AQ2888" t="str">
        <f>IF(AO2888="","",COUNTIFS(AM2888:$AM$3019,AO2888))</f>
        <v/>
      </c>
    </row>
    <row r="2889" spans="1:43" x14ac:dyDescent="0.25">
      <c r="A2889" s="6" t="str">
        <f>IF(COUNT($A$20:A2888)&lt;&gt;$B$4,IF(A2888="","",A2888+1),"")</f>
        <v/>
      </c>
      <c r="B2889" s="3"/>
      <c r="C2889" s="3"/>
      <c r="D2889" s="122"/>
      <c r="E2889" s="3"/>
      <c r="F2889" s="3"/>
      <c r="G2889" s="3"/>
      <c r="H2889" s="3"/>
      <c r="I2889" s="120"/>
      <c r="J2889" s="3"/>
      <c r="K2889" s="95" t="str" cm="1">
        <f t="array" ref="K2889">IF(OR($J$14 = "A",$J$14 = "B",$J$14 = "C"),IF(I2889="","",IF(LEN(I2889)&gt;2,_xlfn.IFS(ISNUMBER(SEARCH("_",I2889)),I2889,ISNUMBER(SEARCH(", ",I2889)),SUBSTITUTE(I2889,", ","_"),ISNUMBER(SEARCH("/ ",I2889)),SUBSTITUTE(I2889,"/ ","_"),ISNUMBER(SEARCH(",",I2889)),SUBSTITUTE(I2889,",","_"),ISNUMBER(SEARCH("/",I2889)),SUBSTITUTE(I2889,"/","_"),ISNUMBER(SEARCH("",I2889)),I2889),I2889)),IF(OR($J$14 = "J",$J$14 = "K"),"",IF(D2889="","",IF(LEN(D2889)&gt;2,_xlfn.IFS(ISNUMBER(SEARCH("_",D2889)),D2889,ISNUMBER(SEARCH(", ",D2889)),SUBSTITUTE(D2889,", ","_"),ISNUMBER(SEARCH("/ ",D2889)),SUBSTITUTE(D2889,"/ ","_"),ISNUMBER(SEARCH(",",D2889)),SUBSTITUTE(D2889,",","_"),ISNUMBER(SEARCH("/",D2889)),SUBSTITUTE(D2889,"/","_"),ISNUMBER(SEARCH("",D2889)),D2889),D2889))))</f>
        <v/>
      </c>
      <c r="L2889" s="1"/>
      <c r="M2889" s="1" t="str">
        <f t="shared" si="221"/>
        <v/>
      </c>
      <c r="N2889" s="94" t="str">
        <f>IF($L2889="None","",IF(ISERROR(VLOOKUP($L2889,Info!$B$4:$B$266,1,FALSE)),"",VLOOKUP($L2889,Info!$B$4:$L$266,5,FALSE)))</f>
        <v/>
      </c>
      <c r="O2889" s="94" t="str">
        <f>IF(K2889="","",IF(AND($J$12&lt;&gt;"ABC",N2889="3"),"BAC",IF(N2889="3","ABC",IF($J$12&lt;&gt;"ABC",IF($J$10="Standard",VLOOKUP(K2889,Info!$BE$4:$BF$481,2,FALSE),VLOOKUP(K2889,Info!$BI$4:$BJ$482,2,FALSE)),IF($J$10="Standard",VLOOKUP(K2889,Info!$AG$4:$AH$2994,2,FALSE),VLOOKUP(K2889,Info!$AK$4:$AL$2997,2,FALSE))))))</f>
        <v/>
      </c>
      <c r="P2889" s="94" t="str">
        <f>IF($L2889="None","",IF(ISERROR(VLOOKUP($L2889,Info!$B$4:$B$266,1,FALSE)),"",VLOOKUP($L2889,Info!$B$4:$L$266,3,FALSE)))</f>
        <v/>
      </c>
      <c r="Q2889" s="96" t="str">
        <f>IF($L2889="None","",IF(ISERROR(VLOOKUP($L2889,Info!$B$4:$B$266,1,FALSE)),"",VLOOKUP($L2889,Info!$B$4:$L$266,4,FALSE)))</f>
        <v/>
      </c>
      <c r="R2889" s="1"/>
      <c r="S2889" s="6" t="str">
        <f t="shared" si="222"/>
        <v/>
      </c>
      <c r="T2889" s="6" t="str">
        <f>IF($L2889="None","",IF(ISERROR(VLOOKUP($L2889,Info!$B$4:$B$266,1,FALSE)),"",VLOOKUP($L2889,Info!$B$4:$L$266,11,FALSE)))</f>
        <v/>
      </c>
      <c r="U2889" s="1"/>
      <c r="V2889" s="1"/>
      <c r="W2889" s="1"/>
      <c r="X2889" s="1" t="str">
        <f>IF($L2889="None","",IF(ISERROR(VLOOKUP($L2889,Info!$B$4:$B$266,1,FALSE)),"",IF(OR(W2889="Metallic Liquid Tight",W2889="Non-Metallic Liquid Tight",W2889="LSZH",W2889="Greenfield"),VLOOKUP($L2889,Info!$B$4:$L$266,7,FALSE),"N/A")))</f>
        <v/>
      </c>
      <c r="Y2889" s="1"/>
      <c r="Z2889" s="96" t="str">
        <f>IF($L2889="None","",IF(ISERROR(VLOOKUP($L2889,Info!$B$4:$B$266,1,FALSE)),"",VLOOKUP($L2889,Info!$B$4:$L$266,9,FALSE)))</f>
        <v/>
      </c>
      <c r="AA2889" s="96" t="str">
        <f>IF($L2889="None","",IF(ISERROR(VLOOKUP($L2889,Info!$B$4:$B$266,1,FALSE)),"",VLOOKUP($L2889,Info!$B$4:$L$266,8,FALSE)))</f>
        <v/>
      </c>
      <c r="AB2889" s="96" t="str">
        <f>IF($L2889="None","",IF(ISERROR(VLOOKUP($L2889,Info!$B$4:$B$266,1,FALSE)),"",VLOOKUP($L2889,Info!$B$4:$L$266,10,FALSE)))</f>
        <v/>
      </c>
      <c r="AC2889" s="1" t="str">
        <f>IF(W2889="SO Cable","Black,White",IF(O2889="","",IF(P2889="","",IF($J$12&lt;&gt;"ABC",IF(P2889&lt;="250",VLOOKUP(O2889,Info!$AZ$4:$BB$22,3,FALSE),VLOOKUP(O2889,Info!$AZ$23:$BB$39,3,FALSE)),IF(P2889&lt;="250",VLOOKUP(O2889,Info!$AO$4:$AQ$22,3,FALSE),VLOOKUP(O2889,Info!$AO$23:$AP$39,3,FALSE))))))</f>
        <v/>
      </c>
      <c r="AD2889" s="1"/>
      <c r="AE2889" s="1" t="str">
        <f>IF($L2889="None","",IF(ISERROR(VLOOKUP($L2889,Info!$B$4:$B$266,1,FALSE)),"",VLOOKUP($L2889,Info!$B$4:$L$266,4,FALSE)))</f>
        <v/>
      </c>
      <c r="AF2889" s="1" t="str">
        <f>IF($L2889="None","",IF(ISERROR(VLOOKUP($L2889,Info!$B$4:$B$266,1,FALSE)),"",VLOOKUP($L2889,Info!$B$4:$L$266,6,FALSE)))</f>
        <v/>
      </c>
      <c r="AG2889" s="1"/>
      <c r="AH2889" s="33" t="str" cm="1">
        <f t="array" ref="AH2889">IF(AND(L2889&lt;&gt;"",O2889&lt;&gt;"",R2889:S2889&lt;&gt;"",W2889:X2889&lt;&gt;"",Z2889:AA2889&lt;&gt;"",AC2889&lt;&gt;""),"Good","Bad")</f>
        <v>Bad</v>
      </c>
      <c r="AL2889" t="str" cm="1">
        <f t="array" ref="AL2889">IF(R2889&gt;0,_xlfn.IFS(COUNTIF($L$20:L2889,"&lt;&gt;")&lt;101,1,COUNTIF($L$20:L2889,"&lt;&gt;")&lt;201,2,COUNTIF($L$20:L2889,"&lt;&gt;")&lt;301,3,COUNTIF($L$20:L2889,"&lt;&gt;")&lt;401,4,COUNTIF($L$20:L2889,"&lt;&gt;")&lt;501,5,COUNTIF($L$20:L2889,"&lt;&gt;")&lt;601,6,COUNTIF($L$20:L2889,"&lt;&gt;")&lt;701,7,COUNTIF($L$20:L2889,"&lt;&gt;")&lt;801,8,COUNTIF($L$20:L2889,"&lt;&gt;")&lt;901,9,COUNTIF($L$20:L2889,"&lt;&gt;")&lt;1001,10,COUNTIF($L$20:L2889,"&lt;&gt;")&lt;1101,11,COUNTIF($L$20:L2889,"&lt;&gt;")&lt;1201,12,COUNTIF($L$20:L2889,"&lt;&gt;")&lt;1301,13,COUNTIF($L$20:L2889,"&lt;&gt;")&lt;1401,14,COUNTIF($L$20:L2889,"&lt;&gt;")&lt;1501,15,COUNTIF($L$20:L2889,"&lt;&gt;")&lt;1601,16,COUNTIF($L$20:L2889,"&lt;&gt;")&lt;1701,17,COUNTIF($L$20:L2889,"&lt;&gt;")&lt;1801,18,COUNTIF($L$20:L2889,"&lt;&gt;")&lt;1901,19,COUNTIF($L$20:L2889,"&lt;&gt;")&lt;2001,20,COUNTIF($L$20:L2889,"&lt;&gt;")&lt;2101,21,COUNTIF($L$20:L2889,"&lt;&gt;")&lt;2201,22,COUNTIF($L$20:L2889,"&lt;&gt;")&lt;2301,23,COUNTIF($L$20:L2889,"&lt;&gt;")&lt;2401,24,COUNTIF($L$20:L2889,"&lt;&gt;")&lt;2501,25,COUNTIF($L$20:L2889,"&lt;&gt;")&lt;2601,26,COUNTIF($L$20:L2889,"&lt;&gt;")&lt;2701,27,COUNTIF($L$20:L2889,"&lt;&gt;")&lt;2801,28,COUNTIF($L$20:L2889,"&lt;&gt;")&lt;2901,29,COUNTIF($L$20:L2889,"&lt;&gt;")&lt;3001,30),"")</f>
        <v/>
      </c>
      <c r="AM2889" t="str">
        <f t="shared" si="220"/>
        <v/>
      </c>
      <c r="AN2889" t="str">
        <f t="shared" si="224"/>
        <v/>
      </c>
      <c r="AP2889" t="str">
        <f t="shared" si="223"/>
        <v/>
      </c>
      <c r="AQ2889" t="str">
        <f>IF(AO2889="","",COUNTIFS(AM2889:$AM$3019,AO2889))</f>
        <v/>
      </c>
    </row>
    <row r="2890" spans="1:43" x14ac:dyDescent="0.25">
      <c r="A2890" s="6" t="str">
        <f>IF(COUNT($A$20:A2889)&lt;&gt;$B$4,IF(A2889="","",A2889+1),"")</f>
        <v/>
      </c>
      <c r="B2890" s="3"/>
      <c r="C2890" s="3"/>
      <c r="D2890" s="122"/>
      <c r="E2890" s="3"/>
      <c r="F2890" s="3"/>
      <c r="G2890" s="3"/>
      <c r="H2890" s="3"/>
      <c r="I2890" s="120"/>
      <c r="J2890" s="3"/>
      <c r="K2890" s="95" t="str" cm="1">
        <f t="array" ref="K2890">IF(OR($J$14 = "A",$J$14 = "B",$J$14 = "C"),IF(I2890="","",IF(LEN(I2890)&gt;2,_xlfn.IFS(ISNUMBER(SEARCH("_",I2890)),I2890,ISNUMBER(SEARCH(", ",I2890)),SUBSTITUTE(I2890,", ","_"),ISNUMBER(SEARCH("/ ",I2890)),SUBSTITUTE(I2890,"/ ","_"),ISNUMBER(SEARCH(",",I2890)),SUBSTITUTE(I2890,",","_"),ISNUMBER(SEARCH("/",I2890)),SUBSTITUTE(I2890,"/","_"),ISNUMBER(SEARCH("",I2890)),I2890),I2890)),IF(OR($J$14 = "J",$J$14 = "K"),"",IF(D2890="","",IF(LEN(D2890)&gt;2,_xlfn.IFS(ISNUMBER(SEARCH("_",D2890)),D2890,ISNUMBER(SEARCH(", ",D2890)),SUBSTITUTE(D2890,", ","_"),ISNUMBER(SEARCH("/ ",D2890)),SUBSTITUTE(D2890,"/ ","_"),ISNUMBER(SEARCH(",",D2890)),SUBSTITUTE(D2890,",","_"),ISNUMBER(SEARCH("/",D2890)),SUBSTITUTE(D2890,"/","_"),ISNUMBER(SEARCH("",D2890)),D2890),D2890))))</f>
        <v/>
      </c>
      <c r="L2890" s="1"/>
      <c r="M2890" s="1" t="str">
        <f t="shared" si="221"/>
        <v/>
      </c>
      <c r="N2890" s="94" t="str">
        <f>IF($L2890="None","",IF(ISERROR(VLOOKUP($L2890,Info!$B$4:$B$266,1,FALSE)),"",VLOOKUP($L2890,Info!$B$4:$L$266,5,FALSE)))</f>
        <v/>
      </c>
      <c r="O2890" s="94" t="str">
        <f>IF(K2890="","",IF(AND($J$12&lt;&gt;"ABC",N2890="3"),"BAC",IF(N2890="3","ABC",IF($J$12&lt;&gt;"ABC",IF($J$10="Standard",VLOOKUP(K2890,Info!$BE$4:$BF$481,2,FALSE),VLOOKUP(K2890,Info!$BI$4:$BJ$482,2,FALSE)),IF($J$10="Standard",VLOOKUP(K2890,Info!$AG$4:$AH$2994,2,FALSE),VLOOKUP(K2890,Info!$AK$4:$AL$2997,2,FALSE))))))</f>
        <v/>
      </c>
      <c r="P2890" s="94" t="str">
        <f>IF($L2890="None","",IF(ISERROR(VLOOKUP($L2890,Info!$B$4:$B$266,1,FALSE)),"",VLOOKUP($L2890,Info!$B$4:$L$266,3,FALSE)))</f>
        <v/>
      </c>
      <c r="Q2890" s="96" t="str">
        <f>IF($L2890="None","",IF(ISERROR(VLOOKUP($L2890,Info!$B$4:$B$266,1,FALSE)),"",VLOOKUP($L2890,Info!$B$4:$L$266,4,FALSE)))</f>
        <v/>
      </c>
      <c r="R2890" s="1"/>
      <c r="S2890" s="6" t="str">
        <f t="shared" si="222"/>
        <v/>
      </c>
      <c r="T2890" s="6" t="str">
        <f>IF($L2890="None","",IF(ISERROR(VLOOKUP($L2890,Info!$B$4:$B$266,1,FALSE)),"",VLOOKUP($L2890,Info!$B$4:$L$266,11,FALSE)))</f>
        <v/>
      </c>
      <c r="U2890" s="1"/>
      <c r="V2890" s="1"/>
      <c r="W2890" s="1"/>
      <c r="X2890" s="1" t="str">
        <f>IF($L2890="None","",IF(ISERROR(VLOOKUP($L2890,Info!$B$4:$B$266,1,FALSE)),"",IF(OR(W2890="Metallic Liquid Tight",W2890="Non-Metallic Liquid Tight",W2890="LSZH",W2890="Greenfield"),VLOOKUP($L2890,Info!$B$4:$L$266,7,FALSE),"N/A")))</f>
        <v/>
      </c>
      <c r="Y2890" s="1"/>
      <c r="Z2890" s="96" t="str">
        <f>IF($L2890="None","",IF(ISERROR(VLOOKUP($L2890,Info!$B$4:$B$266,1,FALSE)),"",VLOOKUP($L2890,Info!$B$4:$L$266,9,FALSE)))</f>
        <v/>
      </c>
      <c r="AA2890" s="96" t="str">
        <f>IF($L2890="None","",IF(ISERROR(VLOOKUP($L2890,Info!$B$4:$B$266,1,FALSE)),"",VLOOKUP($L2890,Info!$B$4:$L$266,8,FALSE)))</f>
        <v/>
      </c>
      <c r="AB2890" s="96" t="str">
        <f>IF($L2890="None","",IF(ISERROR(VLOOKUP($L2890,Info!$B$4:$B$266,1,FALSE)),"",VLOOKUP($L2890,Info!$B$4:$L$266,10,FALSE)))</f>
        <v/>
      </c>
      <c r="AC2890" s="1" t="str">
        <f>IF(W2890="SO Cable","Black,White",IF(O2890="","",IF(P2890="","",IF($J$12&lt;&gt;"ABC",IF(P2890&lt;="250",VLOOKUP(O2890,Info!$AZ$4:$BB$22,3,FALSE),VLOOKUP(O2890,Info!$AZ$23:$BB$39,3,FALSE)),IF(P2890&lt;="250",VLOOKUP(O2890,Info!$AO$4:$AQ$22,3,FALSE),VLOOKUP(O2890,Info!$AO$23:$AP$39,3,FALSE))))))</f>
        <v/>
      </c>
      <c r="AD2890" s="1"/>
      <c r="AE2890" s="1" t="str">
        <f>IF($L2890="None","",IF(ISERROR(VLOOKUP($L2890,Info!$B$4:$B$266,1,FALSE)),"",VLOOKUP($L2890,Info!$B$4:$L$266,4,FALSE)))</f>
        <v/>
      </c>
      <c r="AF2890" s="1" t="str">
        <f>IF($L2890="None","",IF(ISERROR(VLOOKUP($L2890,Info!$B$4:$B$266,1,FALSE)),"",VLOOKUP($L2890,Info!$B$4:$L$266,6,FALSE)))</f>
        <v/>
      </c>
      <c r="AG2890" s="1"/>
      <c r="AH2890" s="33" t="str" cm="1">
        <f t="array" ref="AH2890">IF(AND(L2890&lt;&gt;"",O2890&lt;&gt;"",R2890:S2890&lt;&gt;"",W2890:X2890&lt;&gt;"",Z2890:AA2890&lt;&gt;"",AC2890&lt;&gt;""),"Good","Bad")</f>
        <v>Bad</v>
      </c>
      <c r="AL2890" t="str" cm="1">
        <f t="array" ref="AL2890">IF(R2890&gt;0,_xlfn.IFS(COUNTIF($L$20:L2890,"&lt;&gt;")&lt;101,1,COUNTIF($L$20:L2890,"&lt;&gt;")&lt;201,2,COUNTIF($L$20:L2890,"&lt;&gt;")&lt;301,3,COUNTIF($L$20:L2890,"&lt;&gt;")&lt;401,4,COUNTIF($L$20:L2890,"&lt;&gt;")&lt;501,5,COUNTIF($L$20:L2890,"&lt;&gt;")&lt;601,6,COUNTIF($L$20:L2890,"&lt;&gt;")&lt;701,7,COUNTIF($L$20:L2890,"&lt;&gt;")&lt;801,8,COUNTIF($L$20:L2890,"&lt;&gt;")&lt;901,9,COUNTIF($L$20:L2890,"&lt;&gt;")&lt;1001,10,COUNTIF($L$20:L2890,"&lt;&gt;")&lt;1101,11,COUNTIF($L$20:L2890,"&lt;&gt;")&lt;1201,12,COUNTIF($L$20:L2890,"&lt;&gt;")&lt;1301,13,COUNTIF($L$20:L2890,"&lt;&gt;")&lt;1401,14,COUNTIF($L$20:L2890,"&lt;&gt;")&lt;1501,15,COUNTIF($L$20:L2890,"&lt;&gt;")&lt;1601,16,COUNTIF($L$20:L2890,"&lt;&gt;")&lt;1701,17,COUNTIF($L$20:L2890,"&lt;&gt;")&lt;1801,18,COUNTIF($L$20:L2890,"&lt;&gt;")&lt;1901,19,COUNTIF($L$20:L2890,"&lt;&gt;")&lt;2001,20,COUNTIF($L$20:L2890,"&lt;&gt;")&lt;2101,21,COUNTIF($L$20:L2890,"&lt;&gt;")&lt;2201,22,COUNTIF($L$20:L2890,"&lt;&gt;")&lt;2301,23,COUNTIF($L$20:L2890,"&lt;&gt;")&lt;2401,24,COUNTIF($L$20:L2890,"&lt;&gt;")&lt;2501,25,COUNTIF($L$20:L2890,"&lt;&gt;")&lt;2601,26,COUNTIF($L$20:L2890,"&lt;&gt;")&lt;2701,27,COUNTIF($L$20:L2890,"&lt;&gt;")&lt;2801,28,COUNTIF($L$20:L2890,"&lt;&gt;")&lt;2901,29,COUNTIF($L$20:L2890,"&lt;&gt;")&lt;3001,30),"")</f>
        <v/>
      </c>
      <c r="AM2890" t="str">
        <f t="shared" si="220"/>
        <v/>
      </c>
      <c r="AN2890" t="str">
        <f t="shared" si="224"/>
        <v/>
      </c>
      <c r="AP2890" t="str">
        <f t="shared" si="223"/>
        <v/>
      </c>
      <c r="AQ2890" t="str">
        <f>IF(AO2890="","",COUNTIFS(AM2890:$AM$3019,AO2890))</f>
        <v/>
      </c>
    </row>
    <row r="2891" spans="1:43" x14ac:dyDescent="0.25">
      <c r="A2891" s="6" t="str">
        <f>IF(COUNT($A$20:A2890)&lt;&gt;$B$4,IF(A2890="","",A2890+1),"")</f>
        <v/>
      </c>
      <c r="B2891" s="3"/>
      <c r="C2891" s="3"/>
      <c r="D2891" s="122"/>
      <c r="E2891" s="3"/>
      <c r="F2891" s="3"/>
      <c r="G2891" s="3"/>
      <c r="H2891" s="3"/>
      <c r="I2891" s="120"/>
      <c r="J2891" s="3"/>
      <c r="K2891" s="95" t="str" cm="1">
        <f t="array" ref="K2891">IF(OR($J$14 = "A",$J$14 = "B",$J$14 = "C"),IF(I2891="","",IF(LEN(I2891)&gt;2,_xlfn.IFS(ISNUMBER(SEARCH("_",I2891)),I2891,ISNUMBER(SEARCH(", ",I2891)),SUBSTITUTE(I2891,", ","_"),ISNUMBER(SEARCH("/ ",I2891)),SUBSTITUTE(I2891,"/ ","_"),ISNUMBER(SEARCH(",",I2891)),SUBSTITUTE(I2891,",","_"),ISNUMBER(SEARCH("/",I2891)),SUBSTITUTE(I2891,"/","_"),ISNUMBER(SEARCH("",I2891)),I2891),I2891)),IF(OR($J$14 = "J",$J$14 = "K"),"",IF(D2891="","",IF(LEN(D2891)&gt;2,_xlfn.IFS(ISNUMBER(SEARCH("_",D2891)),D2891,ISNUMBER(SEARCH(", ",D2891)),SUBSTITUTE(D2891,", ","_"),ISNUMBER(SEARCH("/ ",D2891)),SUBSTITUTE(D2891,"/ ","_"),ISNUMBER(SEARCH(",",D2891)),SUBSTITUTE(D2891,",","_"),ISNUMBER(SEARCH("/",D2891)),SUBSTITUTE(D2891,"/","_"),ISNUMBER(SEARCH("",D2891)),D2891),D2891))))</f>
        <v/>
      </c>
      <c r="L2891" s="1"/>
      <c r="M2891" s="1" t="str">
        <f t="shared" si="221"/>
        <v/>
      </c>
      <c r="N2891" s="94" t="str">
        <f>IF($L2891="None","",IF(ISERROR(VLOOKUP($L2891,Info!$B$4:$B$266,1,FALSE)),"",VLOOKUP($L2891,Info!$B$4:$L$266,5,FALSE)))</f>
        <v/>
      </c>
      <c r="O2891" s="94" t="str">
        <f>IF(K2891="","",IF(AND($J$12&lt;&gt;"ABC",N2891="3"),"BAC",IF(N2891="3","ABC",IF($J$12&lt;&gt;"ABC",IF($J$10="Standard",VLOOKUP(K2891,Info!$BE$4:$BF$481,2,FALSE),VLOOKUP(K2891,Info!$BI$4:$BJ$482,2,FALSE)),IF($J$10="Standard",VLOOKUP(K2891,Info!$AG$4:$AH$2994,2,FALSE),VLOOKUP(K2891,Info!$AK$4:$AL$2997,2,FALSE))))))</f>
        <v/>
      </c>
      <c r="P2891" s="94" t="str">
        <f>IF($L2891="None","",IF(ISERROR(VLOOKUP($L2891,Info!$B$4:$B$266,1,FALSE)),"",VLOOKUP($L2891,Info!$B$4:$L$266,3,FALSE)))</f>
        <v/>
      </c>
      <c r="Q2891" s="96" t="str">
        <f>IF($L2891="None","",IF(ISERROR(VLOOKUP($L2891,Info!$B$4:$B$266,1,FALSE)),"",VLOOKUP($L2891,Info!$B$4:$L$266,4,FALSE)))</f>
        <v/>
      </c>
      <c r="R2891" s="1"/>
      <c r="S2891" s="6" t="str">
        <f t="shared" si="222"/>
        <v/>
      </c>
      <c r="T2891" s="6" t="str">
        <f>IF($L2891="None","",IF(ISERROR(VLOOKUP($L2891,Info!$B$4:$B$266,1,FALSE)),"",VLOOKUP($L2891,Info!$B$4:$L$266,11,FALSE)))</f>
        <v/>
      </c>
      <c r="U2891" s="1"/>
      <c r="V2891" s="1"/>
      <c r="W2891" s="1"/>
      <c r="X2891" s="1" t="str">
        <f>IF($L2891="None","",IF(ISERROR(VLOOKUP($L2891,Info!$B$4:$B$266,1,FALSE)),"",IF(OR(W2891="Metallic Liquid Tight",W2891="Non-Metallic Liquid Tight",W2891="LSZH",W2891="Greenfield"),VLOOKUP($L2891,Info!$B$4:$L$266,7,FALSE),"N/A")))</f>
        <v/>
      </c>
      <c r="Y2891" s="1"/>
      <c r="Z2891" s="96" t="str">
        <f>IF($L2891="None","",IF(ISERROR(VLOOKUP($L2891,Info!$B$4:$B$266,1,FALSE)),"",VLOOKUP($L2891,Info!$B$4:$L$266,9,FALSE)))</f>
        <v/>
      </c>
      <c r="AA2891" s="96" t="str">
        <f>IF($L2891="None","",IF(ISERROR(VLOOKUP($L2891,Info!$B$4:$B$266,1,FALSE)),"",VLOOKUP($L2891,Info!$B$4:$L$266,8,FALSE)))</f>
        <v/>
      </c>
      <c r="AB2891" s="96" t="str">
        <f>IF($L2891="None","",IF(ISERROR(VLOOKUP($L2891,Info!$B$4:$B$266,1,FALSE)),"",VLOOKUP($L2891,Info!$B$4:$L$266,10,FALSE)))</f>
        <v/>
      </c>
      <c r="AC2891" s="1" t="str">
        <f>IF(W2891="SO Cable","Black,White",IF(O2891="","",IF(P2891="","",IF($J$12&lt;&gt;"ABC",IF(P2891&lt;="250",VLOOKUP(O2891,Info!$AZ$4:$BB$22,3,FALSE),VLOOKUP(O2891,Info!$AZ$23:$BB$39,3,FALSE)),IF(P2891&lt;="250",VLOOKUP(O2891,Info!$AO$4:$AQ$22,3,FALSE),VLOOKUP(O2891,Info!$AO$23:$AP$39,3,FALSE))))))</f>
        <v/>
      </c>
      <c r="AD2891" s="1"/>
      <c r="AE2891" s="1" t="str">
        <f>IF($L2891="None","",IF(ISERROR(VLOOKUP($L2891,Info!$B$4:$B$266,1,FALSE)),"",VLOOKUP($L2891,Info!$B$4:$L$266,4,FALSE)))</f>
        <v/>
      </c>
      <c r="AF2891" s="1" t="str">
        <f>IF($L2891="None","",IF(ISERROR(VLOOKUP($L2891,Info!$B$4:$B$266,1,FALSE)),"",VLOOKUP($L2891,Info!$B$4:$L$266,6,FALSE)))</f>
        <v/>
      </c>
      <c r="AG2891" s="1"/>
      <c r="AH2891" s="33" t="str" cm="1">
        <f t="array" ref="AH2891">IF(AND(L2891&lt;&gt;"",O2891&lt;&gt;"",R2891:S2891&lt;&gt;"",W2891:X2891&lt;&gt;"",Z2891:AA2891&lt;&gt;"",AC2891&lt;&gt;""),"Good","Bad")</f>
        <v>Bad</v>
      </c>
      <c r="AL2891" t="str" cm="1">
        <f t="array" ref="AL2891">IF(R2891&gt;0,_xlfn.IFS(COUNTIF($L$20:L2891,"&lt;&gt;")&lt;101,1,COUNTIF($L$20:L2891,"&lt;&gt;")&lt;201,2,COUNTIF($L$20:L2891,"&lt;&gt;")&lt;301,3,COUNTIF($L$20:L2891,"&lt;&gt;")&lt;401,4,COUNTIF($L$20:L2891,"&lt;&gt;")&lt;501,5,COUNTIF($L$20:L2891,"&lt;&gt;")&lt;601,6,COUNTIF($L$20:L2891,"&lt;&gt;")&lt;701,7,COUNTIF($L$20:L2891,"&lt;&gt;")&lt;801,8,COUNTIF($L$20:L2891,"&lt;&gt;")&lt;901,9,COUNTIF($L$20:L2891,"&lt;&gt;")&lt;1001,10,COUNTIF($L$20:L2891,"&lt;&gt;")&lt;1101,11,COUNTIF($L$20:L2891,"&lt;&gt;")&lt;1201,12,COUNTIF($L$20:L2891,"&lt;&gt;")&lt;1301,13,COUNTIF($L$20:L2891,"&lt;&gt;")&lt;1401,14,COUNTIF($L$20:L2891,"&lt;&gt;")&lt;1501,15,COUNTIF($L$20:L2891,"&lt;&gt;")&lt;1601,16,COUNTIF($L$20:L2891,"&lt;&gt;")&lt;1701,17,COUNTIF($L$20:L2891,"&lt;&gt;")&lt;1801,18,COUNTIF($L$20:L2891,"&lt;&gt;")&lt;1901,19,COUNTIF($L$20:L2891,"&lt;&gt;")&lt;2001,20,COUNTIF($L$20:L2891,"&lt;&gt;")&lt;2101,21,COUNTIF($L$20:L2891,"&lt;&gt;")&lt;2201,22,COUNTIF($L$20:L2891,"&lt;&gt;")&lt;2301,23,COUNTIF($L$20:L2891,"&lt;&gt;")&lt;2401,24,COUNTIF($L$20:L2891,"&lt;&gt;")&lt;2501,25,COUNTIF($L$20:L2891,"&lt;&gt;")&lt;2601,26,COUNTIF($L$20:L2891,"&lt;&gt;")&lt;2701,27,COUNTIF($L$20:L2891,"&lt;&gt;")&lt;2801,28,COUNTIF($L$20:L2891,"&lt;&gt;")&lt;2901,29,COUNTIF($L$20:L2891,"&lt;&gt;")&lt;3001,30),"")</f>
        <v/>
      </c>
      <c r="AM2891" t="str">
        <f t="shared" si="220"/>
        <v/>
      </c>
      <c r="AN2891" t="str">
        <f t="shared" si="224"/>
        <v/>
      </c>
      <c r="AP2891" t="str">
        <f t="shared" si="223"/>
        <v/>
      </c>
      <c r="AQ2891" t="str">
        <f>IF(AO2891="","",COUNTIFS(AM2891:$AM$3019,AO2891))</f>
        <v/>
      </c>
    </row>
    <row r="2892" spans="1:43" x14ac:dyDescent="0.25">
      <c r="A2892" s="6" t="str">
        <f>IF(COUNT($A$20:A2891)&lt;&gt;$B$4,IF(A2891="","",A2891+1),"")</f>
        <v/>
      </c>
      <c r="B2892" s="3"/>
      <c r="C2892" s="3"/>
      <c r="D2892" s="122"/>
      <c r="E2892" s="3"/>
      <c r="F2892" s="3"/>
      <c r="G2892" s="3"/>
      <c r="H2892" s="3"/>
      <c r="I2892" s="120"/>
      <c r="J2892" s="3"/>
      <c r="K2892" s="95" t="str" cm="1">
        <f t="array" ref="K2892">IF(OR($J$14 = "A",$J$14 = "B",$J$14 = "C"),IF(I2892="","",IF(LEN(I2892)&gt;2,_xlfn.IFS(ISNUMBER(SEARCH("_",I2892)),I2892,ISNUMBER(SEARCH(", ",I2892)),SUBSTITUTE(I2892,", ","_"),ISNUMBER(SEARCH("/ ",I2892)),SUBSTITUTE(I2892,"/ ","_"),ISNUMBER(SEARCH(",",I2892)),SUBSTITUTE(I2892,",","_"),ISNUMBER(SEARCH("/",I2892)),SUBSTITUTE(I2892,"/","_"),ISNUMBER(SEARCH("",I2892)),I2892),I2892)),IF(OR($J$14 = "J",$J$14 = "K"),"",IF(D2892="","",IF(LEN(D2892)&gt;2,_xlfn.IFS(ISNUMBER(SEARCH("_",D2892)),D2892,ISNUMBER(SEARCH(", ",D2892)),SUBSTITUTE(D2892,", ","_"),ISNUMBER(SEARCH("/ ",D2892)),SUBSTITUTE(D2892,"/ ","_"),ISNUMBER(SEARCH(",",D2892)),SUBSTITUTE(D2892,",","_"),ISNUMBER(SEARCH("/",D2892)),SUBSTITUTE(D2892,"/","_"),ISNUMBER(SEARCH("",D2892)),D2892),D2892))))</f>
        <v/>
      </c>
      <c r="L2892" s="1"/>
      <c r="M2892" s="1" t="str">
        <f t="shared" si="221"/>
        <v/>
      </c>
      <c r="N2892" s="94" t="str">
        <f>IF($L2892="None","",IF(ISERROR(VLOOKUP($L2892,Info!$B$4:$B$266,1,FALSE)),"",VLOOKUP($L2892,Info!$B$4:$L$266,5,FALSE)))</f>
        <v/>
      </c>
      <c r="O2892" s="94" t="str">
        <f>IF(K2892="","",IF(AND($J$12&lt;&gt;"ABC",N2892="3"),"BAC",IF(N2892="3","ABC",IF($J$12&lt;&gt;"ABC",IF($J$10="Standard",VLOOKUP(K2892,Info!$BE$4:$BF$481,2,FALSE),VLOOKUP(K2892,Info!$BI$4:$BJ$482,2,FALSE)),IF($J$10="Standard",VLOOKUP(K2892,Info!$AG$4:$AH$2994,2,FALSE),VLOOKUP(K2892,Info!$AK$4:$AL$2997,2,FALSE))))))</f>
        <v/>
      </c>
      <c r="P2892" s="94" t="str">
        <f>IF($L2892="None","",IF(ISERROR(VLOOKUP($L2892,Info!$B$4:$B$266,1,FALSE)),"",VLOOKUP($L2892,Info!$B$4:$L$266,3,FALSE)))</f>
        <v/>
      </c>
      <c r="Q2892" s="96" t="str">
        <f>IF($L2892="None","",IF(ISERROR(VLOOKUP($L2892,Info!$B$4:$B$266,1,FALSE)),"",VLOOKUP($L2892,Info!$B$4:$L$266,4,FALSE)))</f>
        <v/>
      </c>
      <c r="R2892" s="1"/>
      <c r="S2892" s="6" t="str">
        <f t="shared" si="222"/>
        <v/>
      </c>
      <c r="T2892" s="6" t="str">
        <f>IF($L2892="None","",IF(ISERROR(VLOOKUP($L2892,Info!$B$4:$B$266,1,FALSE)),"",VLOOKUP($L2892,Info!$B$4:$L$266,11,FALSE)))</f>
        <v/>
      </c>
      <c r="U2892" s="1"/>
      <c r="V2892" s="1"/>
      <c r="W2892" s="1"/>
      <c r="X2892" s="1" t="str">
        <f>IF($L2892="None","",IF(ISERROR(VLOOKUP($L2892,Info!$B$4:$B$266,1,FALSE)),"",IF(OR(W2892="Metallic Liquid Tight",W2892="Non-Metallic Liquid Tight",W2892="LSZH",W2892="Greenfield"),VLOOKUP($L2892,Info!$B$4:$L$266,7,FALSE),"N/A")))</f>
        <v/>
      </c>
      <c r="Y2892" s="1"/>
      <c r="Z2892" s="96" t="str">
        <f>IF($L2892="None","",IF(ISERROR(VLOOKUP($L2892,Info!$B$4:$B$266,1,FALSE)),"",VLOOKUP($L2892,Info!$B$4:$L$266,9,FALSE)))</f>
        <v/>
      </c>
      <c r="AA2892" s="96" t="str">
        <f>IF($L2892="None","",IF(ISERROR(VLOOKUP($L2892,Info!$B$4:$B$266,1,FALSE)),"",VLOOKUP($L2892,Info!$B$4:$L$266,8,FALSE)))</f>
        <v/>
      </c>
      <c r="AB2892" s="96" t="str">
        <f>IF($L2892="None","",IF(ISERROR(VLOOKUP($L2892,Info!$B$4:$B$266,1,FALSE)),"",VLOOKUP($L2892,Info!$B$4:$L$266,10,FALSE)))</f>
        <v/>
      </c>
      <c r="AC2892" s="1" t="str">
        <f>IF(W2892="SO Cable","Black,White",IF(O2892="","",IF(P2892="","",IF($J$12&lt;&gt;"ABC",IF(P2892&lt;="250",VLOOKUP(O2892,Info!$AZ$4:$BB$22,3,FALSE),VLOOKUP(O2892,Info!$AZ$23:$BB$39,3,FALSE)),IF(P2892&lt;="250",VLOOKUP(O2892,Info!$AO$4:$AQ$22,3,FALSE),VLOOKUP(O2892,Info!$AO$23:$AP$39,3,FALSE))))))</f>
        <v/>
      </c>
      <c r="AD2892" s="1"/>
      <c r="AE2892" s="1" t="str">
        <f>IF($L2892="None","",IF(ISERROR(VLOOKUP($L2892,Info!$B$4:$B$266,1,FALSE)),"",VLOOKUP($L2892,Info!$B$4:$L$266,4,FALSE)))</f>
        <v/>
      </c>
      <c r="AF2892" s="1" t="str">
        <f>IF($L2892="None","",IF(ISERROR(VLOOKUP($L2892,Info!$B$4:$B$266,1,FALSE)),"",VLOOKUP($L2892,Info!$B$4:$L$266,6,FALSE)))</f>
        <v/>
      </c>
      <c r="AG2892" s="1"/>
      <c r="AH2892" s="33" t="str" cm="1">
        <f t="array" ref="AH2892">IF(AND(L2892&lt;&gt;"",O2892&lt;&gt;"",R2892:S2892&lt;&gt;"",W2892:X2892&lt;&gt;"",Z2892:AA2892&lt;&gt;"",AC2892&lt;&gt;""),"Good","Bad")</f>
        <v>Bad</v>
      </c>
      <c r="AL2892" t="str" cm="1">
        <f t="array" ref="AL2892">IF(R2892&gt;0,_xlfn.IFS(COUNTIF($L$20:L2892,"&lt;&gt;")&lt;101,1,COUNTIF($L$20:L2892,"&lt;&gt;")&lt;201,2,COUNTIF($L$20:L2892,"&lt;&gt;")&lt;301,3,COUNTIF($L$20:L2892,"&lt;&gt;")&lt;401,4,COUNTIF($L$20:L2892,"&lt;&gt;")&lt;501,5,COUNTIF($L$20:L2892,"&lt;&gt;")&lt;601,6,COUNTIF($L$20:L2892,"&lt;&gt;")&lt;701,7,COUNTIF($L$20:L2892,"&lt;&gt;")&lt;801,8,COUNTIF($L$20:L2892,"&lt;&gt;")&lt;901,9,COUNTIF($L$20:L2892,"&lt;&gt;")&lt;1001,10,COUNTIF($L$20:L2892,"&lt;&gt;")&lt;1101,11,COUNTIF($L$20:L2892,"&lt;&gt;")&lt;1201,12,COUNTIF($L$20:L2892,"&lt;&gt;")&lt;1301,13,COUNTIF($L$20:L2892,"&lt;&gt;")&lt;1401,14,COUNTIF($L$20:L2892,"&lt;&gt;")&lt;1501,15,COUNTIF($L$20:L2892,"&lt;&gt;")&lt;1601,16,COUNTIF($L$20:L2892,"&lt;&gt;")&lt;1701,17,COUNTIF($L$20:L2892,"&lt;&gt;")&lt;1801,18,COUNTIF($L$20:L2892,"&lt;&gt;")&lt;1901,19,COUNTIF($L$20:L2892,"&lt;&gt;")&lt;2001,20,COUNTIF($L$20:L2892,"&lt;&gt;")&lt;2101,21,COUNTIF($L$20:L2892,"&lt;&gt;")&lt;2201,22,COUNTIF($L$20:L2892,"&lt;&gt;")&lt;2301,23,COUNTIF($L$20:L2892,"&lt;&gt;")&lt;2401,24,COUNTIF($L$20:L2892,"&lt;&gt;")&lt;2501,25,COUNTIF($L$20:L2892,"&lt;&gt;")&lt;2601,26,COUNTIF($L$20:L2892,"&lt;&gt;")&lt;2701,27,COUNTIF($L$20:L2892,"&lt;&gt;")&lt;2801,28,COUNTIF($L$20:L2892,"&lt;&gt;")&lt;2901,29,COUNTIF($L$20:L2892,"&lt;&gt;")&lt;3001,30),"")</f>
        <v/>
      </c>
      <c r="AM2892" t="str">
        <f t="shared" si="220"/>
        <v/>
      </c>
      <c r="AN2892" t="str">
        <f t="shared" si="224"/>
        <v/>
      </c>
      <c r="AP2892" t="str">
        <f t="shared" si="223"/>
        <v/>
      </c>
      <c r="AQ2892" t="str">
        <f>IF(AO2892="","",COUNTIFS(AM2892:$AM$3019,AO2892))</f>
        <v/>
      </c>
    </row>
    <row r="2893" spans="1:43" x14ac:dyDescent="0.25">
      <c r="A2893" s="6" t="str">
        <f>IF(COUNT($A$20:A2892)&lt;&gt;$B$4,IF(A2892="","",A2892+1),"")</f>
        <v/>
      </c>
      <c r="B2893" s="3"/>
      <c r="C2893" s="3"/>
      <c r="D2893" s="122"/>
      <c r="E2893" s="3"/>
      <c r="F2893" s="3"/>
      <c r="G2893" s="3"/>
      <c r="H2893" s="3"/>
      <c r="I2893" s="120"/>
      <c r="J2893" s="3"/>
      <c r="K2893" s="95" t="str" cm="1">
        <f t="array" ref="K2893">IF(OR($J$14 = "A",$J$14 = "B",$J$14 = "C"),IF(I2893="","",IF(LEN(I2893)&gt;2,_xlfn.IFS(ISNUMBER(SEARCH("_",I2893)),I2893,ISNUMBER(SEARCH(", ",I2893)),SUBSTITUTE(I2893,", ","_"),ISNUMBER(SEARCH("/ ",I2893)),SUBSTITUTE(I2893,"/ ","_"),ISNUMBER(SEARCH(",",I2893)),SUBSTITUTE(I2893,",","_"),ISNUMBER(SEARCH("/",I2893)),SUBSTITUTE(I2893,"/","_"),ISNUMBER(SEARCH("",I2893)),I2893),I2893)),IF(OR($J$14 = "J",$J$14 = "K"),"",IF(D2893="","",IF(LEN(D2893)&gt;2,_xlfn.IFS(ISNUMBER(SEARCH("_",D2893)),D2893,ISNUMBER(SEARCH(", ",D2893)),SUBSTITUTE(D2893,", ","_"),ISNUMBER(SEARCH("/ ",D2893)),SUBSTITUTE(D2893,"/ ","_"),ISNUMBER(SEARCH(",",D2893)),SUBSTITUTE(D2893,",","_"),ISNUMBER(SEARCH("/",D2893)),SUBSTITUTE(D2893,"/","_"),ISNUMBER(SEARCH("",D2893)),D2893),D2893))))</f>
        <v/>
      </c>
      <c r="L2893" s="1"/>
      <c r="M2893" s="1" t="str">
        <f t="shared" si="221"/>
        <v/>
      </c>
      <c r="N2893" s="94" t="str">
        <f>IF($L2893="None","",IF(ISERROR(VLOOKUP($L2893,Info!$B$4:$B$266,1,FALSE)),"",VLOOKUP($L2893,Info!$B$4:$L$266,5,FALSE)))</f>
        <v/>
      </c>
      <c r="O2893" s="94" t="str">
        <f>IF(K2893="","",IF(AND($J$12&lt;&gt;"ABC",N2893="3"),"BAC",IF(N2893="3","ABC",IF($J$12&lt;&gt;"ABC",IF($J$10="Standard",VLOOKUP(K2893,Info!$BE$4:$BF$481,2,FALSE),VLOOKUP(K2893,Info!$BI$4:$BJ$482,2,FALSE)),IF($J$10="Standard",VLOOKUP(K2893,Info!$AG$4:$AH$2994,2,FALSE),VLOOKUP(K2893,Info!$AK$4:$AL$2997,2,FALSE))))))</f>
        <v/>
      </c>
      <c r="P2893" s="94" t="str">
        <f>IF($L2893="None","",IF(ISERROR(VLOOKUP($L2893,Info!$B$4:$B$266,1,FALSE)),"",VLOOKUP($L2893,Info!$B$4:$L$266,3,FALSE)))</f>
        <v/>
      </c>
      <c r="Q2893" s="96" t="str">
        <f>IF($L2893="None","",IF(ISERROR(VLOOKUP($L2893,Info!$B$4:$B$266,1,FALSE)),"",VLOOKUP($L2893,Info!$B$4:$L$266,4,FALSE)))</f>
        <v/>
      </c>
      <c r="R2893" s="1"/>
      <c r="S2893" s="6" t="str">
        <f t="shared" si="222"/>
        <v/>
      </c>
      <c r="T2893" s="6" t="str">
        <f>IF($L2893="None","",IF(ISERROR(VLOOKUP($L2893,Info!$B$4:$B$266,1,FALSE)),"",VLOOKUP($L2893,Info!$B$4:$L$266,11,FALSE)))</f>
        <v/>
      </c>
      <c r="U2893" s="1"/>
      <c r="V2893" s="1"/>
      <c r="W2893" s="1"/>
      <c r="X2893" s="1" t="str">
        <f>IF($L2893="None","",IF(ISERROR(VLOOKUP($L2893,Info!$B$4:$B$266,1,FALSE)),"",IF(OR(W2893="Metallic Liquid Tight",W2893="Non-Metallic Liquid Tight",W2893="LSZH",W2893="Greenfield"),VLOOKUP($L2893,Info!$B$4:$L$266,7,FALSE),"N/A")))</f>
        <v/>
      </c>
      <c r="Y2893" s="1"/>
      <c r="Z2893" s="96" t="str">
        <f>IF($L2893="None","",IF(ISERROR(VLOOKUP($L2893,Info!$B$4:$B$266,1,FALSE)),"",VLOOKUP($L2893,Info!$B$4:$L$266,9,FALSE)))</f>
        <v/>
      </c>
      <c r="AA2893" s="96" t="str">
        <f>IF($L2893="None","",IF(ISERROR(VLOOKUP($L2893,Info!$B$4:$B$266,1,FALSE)),"",VLOOKUP($L2893,Info!$B$4:$L$266,8,FALSE)))</f>
        <v/>
      </c>
      <c r="AB2893" s="96" t="str">
        <f>IF($L2893="None","",IF(ISERROR(VLOOKUP($L2893,Info!$B$4:$B$266,1,FALSE)),"",VLOOKUP($L2893,Info!$B$4:$L$266,10,FALSE)))</f>
        <v/>
      </c>
      <c r="AC2893" s="1" t="str">
        <f>IF(W2893="SO Cable","Black,White",IF(O2893="","",IF(P2893="","",IF($J$12&lt;&gt;"ABC",IF(P2893&lt;="250",VLOOKUP(O2893,Info!$AZ$4:$BB$22,3,FALSE),VLOOKUP(O2893,Info!$AZ$23:$BB$39,3,FALSE)),IF(P2893&lt;="250",VLOOKUP(O2893,Info!$AO$4:$AQ$22,3,FALSE),VLOOKUP(O2893,Info!$AO$23:$AP$39,3,FALSE))))))</f>
        <v/>
      </c>
      <c r="AD2893" s="1"/>
      <c r="AE2893" s="1" t="str">
        <f>IF($L2893="None","",IF(ISERROR(VLOOKUP($L2893,Info!$B$4:$B$266,1,FALSE)),"",VLOOKUP($L2893,Info!$B$4:$L$266,4,FALSE)))</f>
        <v/>
      </c>
      <c r="AF2893" s="1" t="str">
        <f>IF($L2893="None","",IF(ISERROR(VLOOKUP($L2893,Info!$B$4:$B$266,1,FALSE)),"",VLOOKUP($L2893,Info!$B$4:$L$266,6,FALSE)))</f>
        <v/>
      </c>
      <c r="AG2893" s="1"/>
      <c r="AH2893" s="33" t="str" cm="1">
        <f t="array" ref="AH2893">IF(AND(L2893&lt;&gt;"",O2893&lt;&gt;"",R2893:S2893&lt;&gt;"",W2893:X2893&lt;&gt;"",Z2893:AA2893&lt;&gt;"",AC2893&lt;&gt;""),"Good","Bad")</f>
        <v>Bad</v>
      </c>
      <c r="AL2893" t="str" cm="1">
        <f t="array" ref="AL2893">IF(R2893&gt;0,_xlfn.IFS(COUNTIF($L$20:L2893,"&lt;&gt;")&lt;101,1,COUNTIF($L$20:L2893,"&lt;&gt;")&lt;201,2,COUNTIF($L$20:L2893,"&lt;&gt;")&lt;301,3,COUNTIF($L$20:L2893,"&lt;&gt;")&lt;401,4,COUNTIF($L$20:L2893,"&lt;&gt;")&lt;501,5,COUNTIF($L$20:L2893,"&lt;&gt;")&lt;601,6,COUNTIF($L$20:L2893,"&lt;&gt;")&lt;701,7,COUNTIF($L$20:L2893,"&lt;&gt;")&lt;801,8,COUNTIF($L$20:L2893,"&lt;&gt;")&lt;901,9,COUNTIF($L$20:L2893,"&lt;&gt;")&lt;1001,10,COUNTIF($L$20:L2893,"&lt;&gt;")&lt;1101,11,COUNTIF($L$20:L2893,"&lt;&gt;")&lt;1201,12,COUNTIF($L$20:L2893,"&lt;&gt;")&lt;1301,13,COUNTIF($L$20:L2893,"&lt;&gt;")&lt;1401,14,COUNTIF($L$20:L2893,"&lt;&gt;")&lt;1501,15,COUNTIF($L$20:L2893,"&lt;&gt;")&lt;1601,16,COUNTIF($L$20:L2893,"&lt;&gt;")&lt;1701,17,COUNTIF($L$20:L2893,"&lt;&gt;")&lt;1801,18,COUNTIF($L$20:L2893,"&lt;&gt;")&lt;1901,19,COUNTIF($L$20:L2893,"&lt;&gt;")&lt;2001,20,COUNTIF($L$20:L2893,"&lt;&gt;")&lt;2101,21,COUNTIF($L$20:L2893,"&lt;&gt;")&lt;2201,22,COUNTIF($L$20:L2893,"&lt;&gt;")&lt;2301,23,COUNTIF($L$20:L2893,"&lt;&gt;")&lt;2401,24,COUNTIF($L$20:L2893,"&lt;&gt;")&lt;2501,25,COUNTIF($L$20:L2893,"&lt;&gt;")&lt;2601,26,COUNTIF($L$20:L2893,"&lt;&gt;")&lt;2701,27,COUNTIF($L$20:L2893,"&lt;&gt;")&lt;2801,28,COUNTIF($L$20:L2893,"&lt;&gt;")&lt;2901,29,COUNTIF($L$20:L2893,"&lt;&gt;")&lt;3001,30),"")</f>
        <v/>
      </c>
      <c r="AM2893" t="str">
        <f t="shared" si="220"/>
        <v/>
      </c>
      <c r="AN2893" t="str">
        <f t="shared" si="224"/>
        <v/>
      </c>
      <c r="AP2893" t="str">
        <f t="shared" si="223"/>
        <v/>
      </c>
      <c r="AQ2893" t="str">
        <f>IF(AO2893="","",COUNTIFS(AM2893:$AM$3019,AO2893))</f>
        <v/>
      </c>
    </row>
    <row r="2894" spans="1:43" x14ac:dyDescent="0.25">
      <c r="A2894" s="6" t="str">
        <f>IF(COUNT($A$20:A2893)&lt;&gt;$B$4,IF(A2893="","",A2893+1),"")</f>
        <v/>
      </c>
      <c r="B2894" s="3"/>
      <c r="C2894" s="3"/>
      <c r="D2894" s="122"/>
      <c r="E2894" s="3"/>
      <c r="F2894" s="3"/>
      <c r="G2894" s="3"/>
      <c r="H2894" s="3"/>
      <c r="I2894" s="120"/>
      <c r="J2894" s="3"/>
      <c r="K2894" s="95" t="str" cm="1">
        <f t="array" ref="K2894">IF(OR($J$14 = "A",$J$14 = "B",$J$14 = "C"),IF(I2894="","",IF(LEN(I2894)&gt;2,_xlfn.IFS(ISNUMBER(SEARCH("_",I2894)),I2894,ISNUMBER(SEARCH(", ",I2894)),SUBSTITUTE(I2894,", ","_"),ISNUMBER(SEARCH("/ ",I2894)),SUBSTITUTE(I2894,"/ ","_"),ISNUMBER(SEARCH(",",I2894)),SUBSTITUTE(I2894,",","_"),ISNUMBER(SEARCH("/",I2894)),SUBSTITUTE(I2894,"/","_"),ISNUMBER(SEARCH("",I2894)),I2894),I2894)),IF(OR($J$14 = "J",$J$14 = "K"),"",IF(D2894="","",IF(LEN(D2894)&gt;2,_xlfn.IFS(ISNUMBER(SEARCH("_",D2894)),D2894,ISNUMBER(SEARCH(", ",D2894)),SUBSTITUTE(D2894,", ","_"),ISNUMBER(SEARCH("/ ",D2894)),SUBSTITUTE(D2894,"/ ","_"),ISNUMBER(SEARCH(",",D2894)),SUBSTITUTE(D2894,",","_"),ISNUMBER(SEARCH("/",D2894)),SUBSTITUTE(D2894,"/","_"),ISNUMBER(SEARCH("",D2894)),D2894),D2894))))</f>
        <v/>
      </c>
      <c r="L2894" s="1"/>
      <c r="M2894" s="1" t="str">
        <f t="shared" si="221"/>
        <v/>
      </c>
      <c r="N2894" s="94" t="str">
        <f>IF($L2894="None","",IF(ISERROR(VLOOKUP($L2894,Info!$B$4:$B$266,1,FALSE)),"",VLOOKUP($L2894,Info!$B$4:$L$266,5,FALSE)))</f>
        <v/>
      </c>
      <c r="O2894" s="94" t="str">
        <f>IF(K2894="","",IF(AND($J$12&lt;&gt;"ABC",N2894="3"),"BAC",IF(N2894="3","ABC",IF($J$12&lt;&gt;"ABC",IF($J$10="Standard",VLOOKUP(K2894,Info!$BE$4:$BF$481,2,FALSE),VLOOKUP(K2894,Info!$BI$4:$BJ$482,2,FALSE)),IF($J$10="Standard",VLOOKUP(K2894,Info!$AG$4:$AH$2994,2,FALSE),VLOOKUP(K2894,Info!$AK$4:$AL$2997,2,FALSE))))))</f>
        <v/>
      </c>
      <c r="P2894" s="94" t="str">
        <f>IF($L2894="None","",IF(ISERROR(VLOOKUP($L2894,Info!$B$4:$B$266,1,FALSE)),"",VLOOKUP($L2894,Info!$B$4:$L$266,3,FALSE)))</f>
        <v/>
      </c>
      <c r="Q2894" s="96" t="str">
        <f>IF($L2894="None","",IF(ISERROR(VLOOKUP($L2894,Info!$B$4:$B$266,1,FALSE)),"",VLOOKUP($L2894,Info!$B$4:$L$266,4,FALSE)))</f>
        <v/>
      </c>
      <c r="R2894" s="1"/>
      <c r="S2894" s="6" t="str">
        <f t="shared" si="222"/>
        <v/>
      </c>
      <c r="T2894" s="6" t="str">
        <f>IF($L2894="None","",IF(ISERROR(VLOOKUP($L2894,Info!$B$4:$B$266,1,FALSE)),"",VLOOKUP($L2894,Info!$B$4:$L$266,11,FALSE)))</f>
        <v/>
      </c>
      <c r="U2894" s="1"/>
      <c r="V2894" s="1"/>
      <c r="W2894" s="1"/>
      <c r="X2894" s="1" t="str">
        <f>IF($L2894="None","",IF(ISERROR(VLOOKUP($L2894,Info!$B$4:$B$266,1,FALSE)),"",IF(OR(W2894="Metallic Liquid Tight",W2894="Non-Metallic Liquid Tight",W2894="LSZH",W2894="Greenfield"),VLOOKUP($L2894,Info!$B$4:$L$266,7,FALSE),"N/A")))</f>
        <v/>
      </c>
      <c r="Y2894" s="1"/>
      <c r="Z2894" s="96" t="str">
        <f>IF($L2894="None","",IF(ISERROR(VLOOKUP($L2894,Info!$B$4:$B$266,1,FALSE)),"",VLOOKUP($L2894,Info!$B$4:$L$266,9,FALSE)))</f>
        <v/>
      </c>
      <c r="AA2894" s="96" t="str">
        <f>IF($L2894="None","",IF(ISERROR(VLOOKUP($L2894,Info!$B$4:$B$266,1,FALSE)),"",VLOOKUP($L2894,Info!$B$4:$L$266,8,FALSE)))</f>
        <v/>
      </c>
      <c r="AB2894" s="96" t="str">
        <f>IF($L2894="None","",IF(ISERROR(VLOOKUP($L2894,Info!$B$4:$B$266,1,FALSE)),"",VLOOKUP($L2894,Info!$B$4:$L$266,10,FALSE)))</f>
        <v/>
      </c>
      <c r="AC2894" s="1" t="str">
        <f>IF(W2894="SO Cable","Black,White",IF(O2894="","",IF(P2894="","",IF($J$12&lt;&gt;"ABC",IF(P2894&lt;="250",VLOOKUP(O2894,Info!$AZ$4:$BB$22,3,FALSE),VLOOKUP(O2894,Info!$AZ$23:$BB$39,3,FALSE)),IF(P2894&lt;="250",VLOOKUP(O2894,Info!$AO$4:$AQ$22,3,FALSE),VLOOKUP(O2894,Info!$AO$23:$AP$39,3,FALSE))))))</f>
        <v/>
      </c>
      <c r="AD2894" s="1"/>
      <c r="AE2894" s="1" t="str">
        <f>IF($L2894="None","",IF(ISERROR(VLOOKUP($L2894,Info!$B$4:$B$266,1,FALSE)),"",VLOOKUP($L2894,Info!$B$4:$L$266,4,FALSE)))</f>
        <v/>
      </c>
      <c r="AF2894" s="1" t="str">
        <f>IF($L2894="None","",IF(ISERROR(VLOOKUP($L2894,Info!$B$4:$B$266,1,FALSE)),"",VLOOKUP($L2894,Info!$B$4:$L$266,6,FALSE)))</f>
        <v/>
      </c>
      <c r="AG2894" s="1"/>
      <c r="AH2894" s="33" t="str" cm="1">
        <f t="array" ref="AH2894">IF(AND(L2894&lt;&gt;"",O2894&lt;&gt;"",R2894:S2894&lt;&gt;"",W2894:X2894&lt;&gt;"",Z2894:AA2894&lt;&gt;"",AC2894&lt;&gt;""),"Good","Bad")</f>
        <v>Bad</v>
      </c>
      <c r="AL2894" t="str" cm="1">
        <f t="array" ref="AL2894">IF(R2894&gt;0,_xlfn.IFS(COUNTIF($L$20:L2894,"&lt;&gt;")&lt;101,1,COUNTIF($L$20:L2894,"&lt;&gt;")&lt;201,2,COUNTIF($L$20:L2894,"&lt;&gt;")&lt;301,3,COUNTIF($L$20:L2894,"&lt;&gt;")&lt;401,4,COUNTIF($L$20:L2894,"&lt;&gt;")&lt;501,5,COUNTIF($L$20:L2894,"&lt;&gt;")&lt;601,6,COUNTIF($L$20:L2894,"&lt;&gt;")&lt;701,7,COUNTIF($L$20:L2894,"&lt;&gt;")&lt;801,8,COUNTIF($L$20:L2894,"&lt;&gt;")&lt;901,9,COUNTIF($L$20:L2894,"&lt;&gt;")&lt;1001,10,COUNTIF($L$20:L2894,"&lt;&gt;")&lt;1101,11,COUNTIF($L$20:L2894,"&lt;&gt;")&lt;1201,12,COUNTIF($L$20:L2894,"&lt;&gt;")&lt;1301,13,COUNTIF($L$20:L2894,"&lt;&gt;")&lt;1401,14,COUNTIF($L$20:L2894,"&lt;&gt;")&lt;1501,15,COUNTIF($L$20:L2894,"&lt;&gt;")&lt;1601,16,COUNTIF($L$20:L2894,"&lt;&gt;")&lt;1701,17,COUNTIF($L$20:L2894,"&lt;&gt;")&lt;1801,18,COUNTIF($L$20:L2894,"&lt;&gt;")&lt;1901,19,COUNTIF($L$20:L2894,"&lt;&gt;")&lt;2001,20,COUNTIF($L$20:L2894,"&lt;&gt;")&lt;2101,21,COUNTIF($L$20:L2894,"&lt;&gt;")&lt;2201,22,COUNTIF($L$20:L2894,"&lt;&gt;")&lt;2301,23,COUNTIF($L$20:L2894,"&lt;&gt;")&lt;2401,24,COUNTIF($L$20:L2894,"&lt;&gt;")&lt;2501,25,COUNTIF($L$20:L2894,"&lt;&gt;")&lt;2601,26,COUNTIF($L$20:L2894,"&lt;&gt;")&lt;2701,27,COUNTIF($L$20:L2894,"&lt;&gt;")&lt;2801,28,COUNTIF($L$20:L2894,"&lt;&gt;")&lt;2901,29,COUNTIF($L$20:L2894,"&lt;&gt;")&lt;3001,30),"")</f>
        <v/>
      </c>
      <c r="AM2894" t="str">
        <f t="shared" si="220"/>
        <v/>
      </c>
      <c r="AN2894" t="str">
        <f t="shared" si="224"/>
        <v/>
      </c>
      <c r="AP2894" t="str">
        <f t="shared" si="223"/>
        <v/>
      </c>
      <c r="AQ2894" t="str">
        <f>IF(AO2894="","",COUNTIFS(AM2894:$AM$3019,AO2894))</f>
        <v/>
      </c>
    </row>
    <row r="2895" spans="1:43" x14ac:dyDescent="0.25">
      <c r="A2895" s="6" t="str">
        <f>IF(COUNT($A$20:A2894)&lt;&gt;$B$4,IF(A2894="","",A2894+1),"")</f>
        <v/>
      </c>
      <c r="B2895" s="3"/>
      <c r="C2895" s="3"/>
      <c r="D2895" s="122"/>
      <c r="E2895" s="3"/>
      <c r="F2895" s="3"/>
      <c r="G2895" s="3"/>
      <c r="H2895" s="3"/>
      <c r="I2895" s="120"/>
      <c r="J2895" s="3"/>
      <c r="K2895" s="95" t="str" cm="1">
        <f t="array" ref="K2895">IF(OR($J$14 = "A",$J$14 = "B",$J$14 = "C"),IF(I2895="","",IF(LEN(I2895)&gt;2,_xlfn.IFS(ISNUMBER(SEARCH("_",I2895)),I2895,ISNUMBER(SEARCH(", ",I2895)),SUBSTITUTE(I2895,", ","_"),ISNUMBER(SEARCH("/ ",I2895)),SUBSTITUTE(I2895,"/ ","_"),ISNUMBER(SEARCH(",",I2895)),SUBSTITUTE(I2895,",","_"),ISNUMBER(SEARCH("/",I2895)),SUBSTITUTE(I2895,"/","_"),ISNUMBER(SEARCH("",I2895)),I2895),I2895)),IF(OR($J$14 = "J",$J$14 = "K"),"",IF(D2895="","",IF(LEN(D2895)&gt;2,_xlfn.IFS(ISNUMBER(SEARCH("_",D2895)),D2895,ISNUMBER(SEARCH(", ",D2895)),SUBSTITUTE(D2895,", ","_"),ISNUMBER(SEARCH("/ ",D2895)),SUBSTITUTE(D2895,"/ ","_"),ISNUMBER(SEARCH(",",D2895)),SUBSTITUTE(D2895,",","_"),ISNUMBER(SEARCH("/",D2895)),SUBSTITUTE(D2895,"/","_"),ISNUMBER(SEARCH("",D2895)),D2895),D2895))))</f>
        <v/>
      </c>
      <c r="L2895" s="1"/>
      <c r="M2895" s="1" t="str">
        <f t="shared" si="221"/>
        <v/>
      </c>
      <c r="N2895" s="94" t="str">
        <f>IF($L2895="None","",IF(ISERROR(VLOOKUP($L2895,Info!$B$4:$B$266,1,FALSE)),"",VLOOKUP($L2895,Info!$B$4:$L$266,5,FALSE)))</f>
        <v/>
      </c>
      <c r="O2895" s="94" t="str">
        <f>IF(K2895="","",IF(AND($J$12&lt;&gt;"ABC",N2895="3"),"BAC",IF(N2895="3","ABC",IF($J$12&lt;&gt;"ABC",IF($J$10="Standard",VLOOKUP(K2895,Info!$BE$4:$BF$481,2,FALSE),VLOOKUP(K2895,Info!$BI$4:$BJ$482,2,FALSE)),IF($J$10="Standard",VLOOKUP(K2895,Info!$AG$4:$AH$2994,2,FALSE),VLOOKUP(K2895,Info!$AK$4:$AL$2997,2,FALSE))))))</f>
        <v/>
      </c>
      <c r="P2895" s="94" t="str">
        <f>IF($L2895="None","",IF(ISERROR(VLOOKUP($L2895,Info!$B$4:$B$266,1,FALSE)),"",VLOOKUP($L2895,Info!$B$4:$L$266,3,FALSE)))</f>
        <v/>
      </c>
      <c r="Q2895" s="96" t="str">
        <f>IF($L2895="None","",IF(ISERROR(VLOOKUP($L2895,Info!$B$4:$B$266,1,FALSE)),"",VLOOKUP($L2895,Info!$B$4:$L$266,4,FALSE)))</f>
        <v/>
      </c>
      <c r="R2895" s="1"/>
      <c r="S2895" s="6" t="str">
        <f t="shared" si="222"/>
        <v/>
      </c>
      <c r="T2895" s="6" t="str">
        <f>IF($L2895="None","",IF(ISERROR(VLOOKUP($L2895,Info!$B$4:$B$266,1,FALSE)),"",VLOOKUP($L2895,Info!$B$4:$L$266,11,FALSE)))</f>
        <v/>
      </c>
      <c r="U2895" s="1"/>
      <c r="V2895" s="1"/>
      <c r="W2895" s="1"/>
      <c r="X2895" s="1" t="str">
        <f>IF($L2895="None","",IF(ISERROR(VLOOKUP($L2895,Info!$B$4:$B$266,1,FALSE)),"",IF(OR(W2895="Metallic Liquid Tight",W2895="Non-Metallic Liquid Tight",W2895="LSZH",W2895="Greenfield"),VLOOKUP($L2895,Info!$B$4:$L$266,7,FALSE),"N/A")))</f>
        <v/>
      </c>
      <c r="Y2895" s="1"/>
      <c r="Z2895" s="96" t="str">
        <f>IF($L2895="None","",IF(ISERROR(VLOOKUP($L2895,Info!$B$4:$B$266,1,FALSE)),"",VLOOKUP($L2895,Info!$B$4:$L$266,9,FALSE)))</f>
        <v/>
      </c>
      <c r="AA2895" s="96" t="str">
        <f>IF($L2895="None","",IF(ISERROR(VLOOKUP($L2895,Info!$B$4:$B$266,1,FALSE)),"",VLOOKUP($L2895,Info!$B$4:$L$266,8,FALSE)))</f>
        <v/>
      </c>
      <c r="AB2895" s="96" t="str">
        <f>IF($L2895="None","",IF(ISERROR(VLOOKUP($L2895,Info!$B$4:$B$266,1,FALSE)),"",VLOOKUP($L2895,Info!$B$4:$L$266,10,FALSE)))</f>
        <v/>
      </c>
      <c r="AC2895" s="1" t="str">
        <f>IF(W2895="SO Cable","Black,White",IF(O2895="","",IF(P2895="","",IF($J$12&lt;&gt;"ABC",IF(P2895&lt;="250",VLOOKUP(O2895,Info!$AZ$4:$BB$22,3,FALSE),VLOOKUP(O2895,Info!$AZ$23:$BB$39,3,FALSE)),IF(P2895&lt;="250",VLOOKUP(O2895,Info!$AO$4:$AQ$22,3,FALSE),VLOOKUP(O2895,Info!$AO$23:$AP$39,3,FALSE))))))</f>
        <v/>
      </c>
      <c r="AD2895" s="1"/>
      <c r="AE2895" s="1" t="str">
        <f>IF($L2895="None","",IF(ISERROR(VLOOKUP($L2895,Info!$B$4:$B$266,1,FALSE)),"",VLOOKUP($L2895,Info!$B$4:$L$266,4,FALSE)))</f>
        <v/>
      </c>
      <c r="AF2895" s="1" t="str">
        <f>IF($L2895="None","",IF(ISERROR(VLOOKUP($L2895,Info!$B$4:$B$266,1,FALSE)),"",VLOOKUP($L2895,Info!$B$4:$L$266,6,FALSE)))</f>
        <v/>
      </c>
      <c r="AG2895" s="1"/>
      <c r="AH2895" s="33" t="str" cm="1">
        <f t="array" ref="AH2895">IF(AND(L2895&lt;&gt;"",O2895&lt;&gt;"",R2895:S2895&lt;&gt;"",W2895:X2895&lt;&gt;"",Z2895:AA2895&lt;&gt;"",AC2895&lt;&gt;""),"Good","Bad")</f>
        <v>Bad</v>
      </c>
      <c r="AL2895" t="str" cm="1">
        <f t="array" ref="AL2895">IF(R2895&gt;0,_xlfn.IFS(COUNTIF($L$20:L2895,"&lt;&gt;")&lt;101,1,COUNTIF($L$20:L2895,"&lt;&gt;")&lt;201,2,COUNTIF($L$20:L2895,"&lt;&gt;")&lt;301,3,COUNTIF($L$20:L2895,"&lt;&gt;")&lt;401,4,COUNTIF($L$20:L2895,"&lt;&gt;")&lt;501,5,COUNTIF($L$20:L2895,"&lt;&gt;")&lt;601,6,COUNTIF($L$20:L2895,"&lt;&gt;")&lt;701,7,COUNTIF($L$20:L2895,"&lt;&gt;")&lt;801,8,COUNTIF($L$20:L2895,"&lt;&gt;")&lt;901,9,COUNTIF($L$20:L2895,"&lt;&gt;")&lt;1001,10,COUNTIF($L$20:L2895,"&lt;&gt;")&lt;1101,11,COUNTIF($L$20:L2895,"&lt;&gt;")&lt;1201,12,COUNTIF($L$20:L2895,"&lt;&gt;")&lt;1301,13,COUNTIF($L$20:L2895,"&lt;&gt;")&lt;1401,14,COUNTIF($L$20:L2895,"&lt;&gt;")&lt;1501,15,COUNTIF($L$20:L2895,"&lt;&gt;")&lt;1601,16,COUNTIF($L$20:L2895,"&lt;&gt;")&lt;1701,17,COUNTIF($L$20:L2895,"&lt;&gt;")&lt;1801,18,COUNTIF($L$20:L2895,"&lt;&gt;")&lt;1901,19,COUNTIF($L$20:L2895,"&lt;&gt;")&lt;2001,20,COUNTIF($L$20:L2895,"&lt;&gt;")&lt;2101,21,COUNTIF($L$20:L2895,"&lt;&gt;")&lt;2201,22,COUNTIF($L$20:L2895,"&lt;&gt;")&lt;2301,23,COUNTIF($L$20:L2895,"&lt;&gt;")&lt;2401,24,COUNTIF($L$20:L2895,"&lt;&gt;")&lt;2501,25,COUNTIF($L$20:L2895,"&lt;&gt;")&lt;2601,26,COUNTIF($L$20:L2895,"&lt;&gt;")&lt;2701,27,COUNTIF($L$20:L2895,"&lt;&gt;")&lt;2801,28,COUNTIF($L$20:L2895,"&lt;&gt;")&lt;2901,29,COUNTIF($L$20:L2895,"&lt;&gt;")&lt;3001,30),"")</f>
        <v/>
      </c>
      <c r="AM2895" t="str">
        <f t="shared" si="220"/>
        <v/>
      </c>
      <c r="AN2895" t="str">
        <f t="shared" si="224"/>
        <v/>
      </c>
      <c r="AP2895" t="str">
        <f t="shared" si="223"/>
        <v/>
      </c>
      <c r="AQ2895" t="str">
        <f>IF(AO2895="","",COUNTIFS(AM2895:$AM$3019,AO2895))</f>
        <v/>
      </c>
    </row>
    <row r="2896" spans="1:43" x14ac:dyDescent="0.25">
      <c r="A2896" s="6" t="str">
        <f>IF(COUNT($A$20:A2895)&lt;&gt;$B$4,IF(A2895="","",A2895+1),"")</f>
        <v/>
      </c>
      <c r="B2896" s="3"/>
      <c r="C2896" s="3"/>
      <c r="D2896" s="122"/>
      <c r="E2896" s="3"/>
      <c r="F2896" s="3"/>
      <c r="G2896" s="3"/>
      <c r="H2896" s="3"/>
      <c r="I2896" s="120"/>
      <c r="J2896" s="3"/>
      <c r="K2896" s="95" t="str" cm="1">
        <f t="array" ref="K2896">IF(OR($J$14 = "A",$J$14 = "B",$J$14 = "C"),IF(I2896="","",IF(LEN(I2896)&gt;2,_xlfn.IFS(ISNUMBER(SEARCH("_",I2896)),I2896,ISNUMBER(SEARCH(", ",I2896)),SUBSTITUTE(I2896,", ","_"),ISNUMBER(SEARCH("/ ",I2896)),SUBSTITUTE(I2896,"/ ","_"),ISNUMBER(SEARCH(",",I2896)),SUBSTITUTE(I2896,",","_"),ISNUMBER(SEARCH("/",I2896)),SUBSTITUTE(I2896,"/","_"),ISNUMBER(SEARCH("",I2896)),I2896),I2896)),IF(OR($J$14 = "J",$J$14 = "K"),"",IF(D2896="","",IF(LEN(D2896)&gt;2,_xlfn.IFS(ISNUMBER(SEARCH("_",D2896)),D2896,ISNUMBER(SEARCH(", ",D2896)),SUBSTITUTE(D2896,", ","_"),ISNUMBER(SEARCH("/ ",D2896)),SUBSTITUTE(D2896,"/ ","_"),ISNUMBER(SEARCH(",",D2896)),SUBSTITUTE(D2896,",","_"),ISNUMBER(SEARCH("/",D2896)),SUBSTITUTE(D2896,"/","_"),ISNUMBER(SEARCH("",D2896)),D2896),D2896))))</f>
        <v/>
      </c>
      <c r="L2896" s="1"/>
      <c r="M2896" s="1" t="str">
        <f t="shared" si="221"/>
        <v/>
      </c>
      <c r="N2896" s="94" t="str">
        <f>IF($L2896="None","",IF(ISERROR(VLOOKUP($L2896,Info!$B$4:$B$266,1,FALSE)),"",VLOOKUP($L2896,Info!$B$4:$L$266,5,FALSE)))</f>
        <v/>
      </c>
      <c r="O2896" s="94" t="str">
        <f>IF(K2896="","",IF(AND($J$12&lt;&gt;"ABC",N2896="3"),"BAC",IF(N2896="3","ABC",IF($J$12&lt;&gt;"ABC",IF($J$10="Standard",VLOOKUP(K2896,Info!$BE$4:$BF$481,2,FALSE),VLOOKUP(K2896,Info!$BI$4:$BJ$482,2,FALSE)),IF($J$10="Standard",VLOOKUP(K2896,Info!$AG$4:$AH$2994,2,FALSE),VLOOKUP(K2896,Info!$AK$4:$AL$2997,2,FALSE))))))</f>
        <v/>
      </c>
      <c r="P2896" s="94" t="str">
        <f>IF($L2896="None","",IF(ISERROR(VLOOKUP($L2896,Info!$B$4:$B$266,1,FALSE)),"",VLOOKUP($L2896,Info!$B$4:$L$266,3,FALSE)))</f>
        <v/>
      </c>
      <c r="Q2896" s="96" t="str">
        <f>IF($L2896="None","",IF(ISERROR(VLOOKUP($L2896,Info!$B$4:$B$266,1,FALSE)),"",VLOOKUP($L2896,Info!$B$4:$L$266,4,FALSE)))</f>
        <v/>
      </c>
      <c r="R2896" s="1"/>
      <c r="S2896" s="6" t="str">
        <f t="shared" si="222"/>
        <v/>
      </c>
      <c r="T2896" s="6" t="str">
        <f>IF($L2896="None","",IF(ISERROR(VLOOKUP($L2896,Info!$B$4:$B$266,1,FALSE)),"",VLOOKUP($L2896,Info!$B$4:$L$266,11,FALSE)))</f>
        <v/>
      </c>
      <c r="U2896" s="1"/>
      <c r="V2896" s="1"/>
      <c r="W2896" s="1"/>
      <c r="X2896" s="1" t="str">
        <f>IF($L2896="None","",IF(ISERROR(VLOOKUP($L2896,Info!$B$4:$B$266,1,FALSE)),"",IF(OR(W2896="Metallic Liquid Tight",W2896="Non-Metallic Liquid Tight",W2896="LSZH",W2896="Greenfield"),VLOOKUP($L2896,Info!$B$4:$L$266,7,FALSE),"N/A")))</f>
        <v/>
      </c>
      <c r="Y2896" s="1"/>
      <c r="Z2896" s="96" t="str">
        <f>IF($L2896="None","",IF(ISERROR(VLOOKUP($L2896,Info!$B$4:$B$266,1,FALSE)),"",VLOOKUP($L2896,Info!$B$4:$L$266,9,FALSE)))</f>
        <v/>
      </c>
      <c r="AA2896" s="96" t="str">
        <f>IF($L2896="None","",IF(ISERROR(VLOOKUP($L2896,Info!$B$4:$B$266,1,FALSE)),"",VLOOKUP($L2896,Info!$B$4:$L$266,8,FALSE)))</f>
        <v/>
      </c>
      <c r="AB2896" s="96" t="str">
        <f>IF($L2896="None","",IF(ISERROR(VLOOKUP($L2896,Info!$B$4:$B$266,1,FALSE)),"",VLOOKUP($L2896,Info!$B$4:$L$266,10,FALSE)))</f>
        <v/>
      </c>
      <c r="AC2896" s="1" t="str">
        <f>IF(W2896="SO Cable","Black,White",IF(O2896="","",IF(P2896="","",IF($J$12&lt;&gt;"ABC",IF(P2896&lt;="250",VLOOKUP(O2896,Info!$AZ$4:$BB$22,3,FALSE),VLOOKUP(O2896,Info!$AZ$23:$BB$39,3,FALSE)),IF(P2896&lt;="250",VLOOKUP(O2896,Info!$AO$4:$AQ$22,3,FALSE),VLOOKUP(O2896,Info!$AO$23:$AP$39,3,FALSE))))))</f>
        <v/>
      </c>
      <c r="AD2896" s="1"/>
      <c r="AE2896" s="1" t="str">
        <f>IF($L2896="None","",IF(ISERROR(VLOOKUP($L2896,Info!$B$4:$B$266,1,FALSE)),"",VLOOKUP($L2896,Info!$B$4:$L$266,4,FALSE)))</f>
        <v/>
      </c>
      <c r="AF2896" s="1" t="str">
        <f>IF($L2896="None","",IF(ISERROR(VLOOKUP($L2896,Info!$B$4:$B$266,1,FALSE)),"",VLOOKUP($L2896,Info!$B$4:$L$266,6,FALSE)))</f>
        <v/>
      </c>
      <c r="AG2896" s="1"/>
      <c r="AH2896" s="33" t="str" cm="1">
        <f t="array" ref="AH2896">IF(AND(L2896&lt;&gt;"",O2896&lt;&gt;"",R2896:S2896&lt;&gt;"",W2896:X2896&lt;&gt;"",Z2896:AA2896&lt;&gt;"",AC2896&lt;&gt;""),"Good","Bad")</f>
        <v>Bad</v>
      </c>
      <c r="AL2896" t="str" cm="1">
        <f t="array" ref="AL2896">IF(R2896&gt;0,_xlfn.IFS(COUNTIF($L$20:L2896,"&lt;&gt;")&lt;101,1,COUNTIF($L$20:L2896,"&lt;&gt;")&lt;201,2,COUNTIF($L$20:L2896,"&lt;&gt;")&lt;301,3,COUNTIF($L$20:L2896,"&lt;&gt;")&lt;401,4,COUNTIF($L$20:L2896,"&lt;&gt;")&lt;501,5,COUNTIF($L$20:L2896,"&lt;&gt;")&lt;601,6,COUNTIF($L$20:L2896,"&lt;&gt;")&lt;701,7,COUNTIF($L$20:L2896,"&lt;&gt;")&lt;801,8,COUNTIF($L$20:L2896,"&lt;&gt;")&lt;901,9,COUNTIF($L$20:L2896,"&lt;&gt;")&lt;1001,10,COUNTIF($L$20:L2896,"&lt;&gt;")&lt;1101,11,COUNTIF($L$20:L2896,"&lt;&gt;")&lt;1201,12,COUNTIF($L$20:L2896,"&lt;&gt;")&lt;1301,13,COUNTIF($L$20:L2896,"&lt;&gt;")&lt;1401,14,COUNTIF($L$20:L2896,"&lt;&gt;")&lt;1501,15,COUNTIF($L$20:L2896,"&lt;&gt;")&lt;1601,16,COUNTIF($L$20:L2896,"&lt;&gt;")&lt;1701,17,COUNTIF($L$20:L2896,"&lt;&gt;")&lt;1801,18,COUNTIF($L$20:L2896,"&lt;&gt;")&lt;1901,19,COUNTIF($L$20:L2896,"&lt;&gt;")&lt;2001,20,COUNTIF($L$20:L2896,"&lt;&gt;")&lt;2101,21,COUNTIF($L$20:L2896,"&lt;&gt;")&lt;2201,22,COUNTIF($L$20:L2896,"&lt;&gt;")&lt;2301,23,COUNTIF($L$20:L2896,"&lt;&gt;")&lt;2401,24,COUNTIF($L$20:L2896,"&lt;&gt;")&lt;2501,25,COUNTIF($L$20:L2896,"&lt;&gt;")&lt;2601,26,COUNTIF($L$20:L2896,"&lt;&gt;")&lt;2701,27,COUNTIF($L$20:L2896,"&lt;&gt;")&lt;2801,28,COUNTIF($L$20:L2896,"&lt;&gt;")&lt;2901,29,COUNTIF($L$20:L2896,"&lt;&gt;")&lt;3001,30),"")</f>
        <v/>
      </c>
      <c r="AM2896" t="str">
        <f t="shared" si="220"/>
        <v/>
      </c>
      <c r="AN2896" t="str">
        <f t="shared" si="224"/>
        <v/>
      </c>
      <c r="AP2896" t="str">
        <f t="shared" si="223"/>
        <v/>
      </c>
      <c r="AQ2896" t="str">
        <f>IF(AO2896="","",COUNTIFS(AM2896:$AM$3019,AO2896))</f>
        <v/>
      </c>
    </row>
    <row r="2897" spans="1:43" x14ac:dyDescent="0.25">
      <c r="A2897" s="6" t="str">
        <f>IF(COUNT($A$20:A2896)&lt;&gt;$B$4,IF(A2896="","",A2896+1),"")</f>
        <v/>
      </c>
      <c r="B2897" s="3"/>
      <c r="C2897" s="3"/>
      <c r="D2897" s="122"/>
      <c r="E2897" s="3"/>
      <c r="F2897" s="3"/>
      <c r="G2897" s="3"/>
      <c r="H2897" s="3"/>
      <c r="I2897" s="120"/>
      <c r="J2897" s="3"/>
      <c r="K2897" s="95" t="str" cm="1">
        <f t="array" ref="K2897">IF(OR($J$14 = "A",$J$14 = "B",$J$14 = "C"),IF(I2897="","",IF(LEN(I2897)&gt;2,_xlfn.IFS(ISNUMBER(SEARCH("_",I2897)),I2897,ISNUMBER(SEARCH(", ",I2897)),SUBSTITUTE(I2897,", ","_"),ISNUMBER(SEARCH("/ ",I2897)),SUBSTITUTE(I2897,"/ ","_"),ISNUMBER(SEARCH(",",I2897)),SUBSTITUTE(I2897,",","_"),ISNUMBER(SEARCH("/",I2897)),SUBSTITUTE(I2897,"/","_"),ISNUMBER(SEARCH("",I2897)),I2897),I2897)),IF(OR($J$14 = "J",$J$14 = "K"),"",IF(D2897="","",IF(LEN(D2897)&gt;2,_xlfn.IFS(ISNUMBER(SEARCH("_",D2897)),D2897,ISNUMBER(SEARCH(", ",D2897)),SUBSTITUTE(D2897,", ","_"),ISNUMBER(SEARCH("/ ",D2897)),SUBSTITUTE(D2897,"/ ","_"),ISNUMBER(SEARCH(",",D2897)),SUBSTITUTE(D2897,",","_"),ISNUMBER(SEARCH("/",D2897)),SUBSTITUTE(D2897,"/","_"),ISNUMBER(SEARCH("",D2897)),D2897),D2897))))</f>
        <v/>
      </c>
      <c r="L2897" s="1"/>
      <c r="M2897" s="1" t="str">
        <f t="shared" si="221"/>
        <v/>
      </c>
      <c r="N2897" s="94" t="str">
        <f>IF($L2897="None","",IF(ISERROR(VLOOKUP($L2897,Info!$B$4:$B$266,1,FALSE)),"",VLOOKUP($L2897,Info!$B$4:$L$266,5,FALSE)))</f>
        <v/>
      </c>
      <c r="O2897" s="94" t="str">
        <f>IF(K2897="","",IF(AND($J$12&lt;&gt;"ABC",N2897="3"),"BAC",IF(N2897="3","ABC",IF($J$12&lt;&gt;"ABC",IF($J$10="Standard",VLOOKUP(K2897,Info!$BE$4:$BF$481,2,FALSE),VLOOKUP(K2897,Info!$BI$4:$BJ$482,2,FALSE)),IF($J$10="Standard",VLOOKUP(K2897,Info!$AG$4:$AH$2994,2,FALSE),VLOOKUP(K2897,Info!$AK$4:$AL$2997,2,FALSE))))))</f>
        <v/>
      </c>
      <c r="P2897" s="94" t="str">
        <f>IF($L2897="None","",IF(ISERROR(VLOOKUP($L2897,Info!$B$4:$B$266,1,FALSE)),"",VLOOKUP($L2897,Info!$B$4:$L$266,3,FALSE)))</f>
        <v/>
      </c>
      <c r="Q2897" s="96" t="str">
        <f>IF($L2897="None","",IF(ISERROR(VLOOKUP($L2897,Info!$B$4:$B$266,1,FALSE)),"",VLOOKUP($L2897,Info!$B$4:$L$266,4,FALSE)))</f>
        <v/>
      </c>
      <c r="R2897" s="1"/>
      <c r="S2897" s="6" t="str">
        <f t="shared" si="222"/>
        <v/>
      </c>
      <c r="T2897" s="6" t="str">
        <f>IF($L2897="None","",IF(ISERROR(VLOOKUP($L2897,Info!$B$4:$B$266,1,FALSE)),"",VLOOKUP($L2897,Info!$B$4:$L$266,11,FALSE)))</f>
        <v/>
      </c>
      <c r="U2897" s="1"/>
      <c r="V2897" s="1"/>
      <c r="W2897" s="1"/>
      <c r="X2897" s="1" t="str">
        <f>IF($L2897="None","",IF(ISERROR(VLOOKUP($L2897,Info!$B$4:$B$266,1,FALSE)),"",IF(OR(W2897="Metallic Liquid Tight",W2897="Non-Metallic Liquid Tight",W2897="LSZH",W2897="Greenfield"),VLOOKUP($L2897,Info!$B$4:$L$266,7,FALSE),"N/A")))</f>
        <v/>
      </c>
      <c r="Y2897" s="1"/>
      <c r="Z2897" s="96" t="str">
        <f>IF($L2897="None","",IF(ISERROR(VLOOKUP($L2897,Info!$B$4:$B$266,1,FALSE)),"",VLOOKUP($L2897,Info!$B$4:$L$266,9,FALSE)))</f>
        <v/>
      </c>
      <c r="AA2897" s="96" t="str">
        <f>IF($L2897="None","",IF(ISERROR(VLOOKUP($L2897,Info!$B$4:$B$266,1,FALSE)),"",VLOOKUP($L2897,Info!$B$4:$L$266,8,FALSE)))</f>
        <v/>
      </c>
      <c r="AB2897" s="96" t="str">
        <f>IF($L2897="None","",IF(ISERROR(VLOOKUP($L2897,Info!$B$4:$B$266,1,FALSE)),"",VLOOKUP($L2897,Info!$B$4:$L$266,10,FALSE)))</f>
        <v/>
      </c>
      <c r="AC2897" s="1" t="str">
        <f>IF(W2897="SO Cable","Black,White",IF(O2897="","",IF(P2897="","",IF($J$12&lt;&gt;"ABC",IF(P2897&lt;="250",VLOOKUP(O2897,Info!$AZ$4:$BB$22,3,FALSE),VLOOKUP(O2897,Info!$AZ$23:$BB$39,3,FALSE)),IF(P2897&lt;="250",VLOOKUP(O2897,Info!$AO$4:$AQ$22,3,FALSE),VLOOKUP(O2897,Info!$AO$23:$AP$39,3,FALSE))))))</f>
        <v/>
      </c>
      <c r="AD2897" s="1"/>
      <c r="AE2897" s="1" t="str">
        <f>IF($L2897="None","",IF(ISERROR(VLOOKUP($L2897,Info!$B$4:$B$266,1,FALSE)),"",VLOOKUP($L2897,Info!$B$4:$L$266,4,FALSE)))</f>
        <v/>
      </c>
      <c r="AF2897" s="1" t="str">
        <f>IF($L2897="None","",IF(ISERROR(VLOOKUP($L2897,Info!$B$4:$B$266,1,FALSE)),"",VLOOKUP($L2897,Info!$B$4:$L$266,6,FALSE)))</f>
        <v/>
      </c>
      <c r="AG2897" s="1"/>
      <c r="AH2897" s="33" t="str" cm="1">
        <f t="array" ref="AH2897">IF(AND(L2897&lt;&gt;"",O2897&lt;&gt;"",R2897:S2897&lt;&gt;"",W2897:X2897&lt;&gt;"",Z2897:AA2897&lt;&gt;"",AC2897&lt;&gt;""),"Good","Bad")</f>
        <v>Bad</v>
      </c>
      <c r="AL2897" t="str" cm="1">
        <f t="array" ref="AL2897">IF(R2897&gt;0,_xlfn.IFS(COUNTIF($L$20:L2897,"&lt;&gt;")&lt;101,1,COUNTIF($L$20:L2897,"&lt;&gt;")&lt;201,2,COUNTIF($L$20:L2897,"&lt;&gt;")&lt;301,3,COUNTIF($L$20:L2897,"&lt;&gt;")&lt;401,4,COUNTIF($L$20:L2897,"&lt;&gt;")&lt;501,5,COUNTIF($L$20:L2897,"&lt;&gt;")&lt;601,6,COUNTIF($L$20:L2897,"&lt;&gt;")&lt;701,7,COUNTIF($L$20:L2897,"&lt;&gt;")&lt;801,8,COUNTIF($L$20:L2897,"&lt;&gt;")&lt;901,9,COUNTIF($L$20:L2897,"&lt;&gt;")&lt;1001,10,COUNTIF($L$20:L2897,"&lt;&gt;")&lt;1101,11,COUNTIF($L$20:L2897,"&lt;&gt;")&lt;1201,12,COUNTIF($L$20:L2897,"&lt;&gt;")&lt;1301,13,COUNTIF($L$20:L2897,"&lt;&gt;")&lt;1401,14,COUNTIF($L$20:L2897,"&lt;&gt;")&lt;1501,15,COUNTIF($L$20:L2897,"&lt;&gt;")&lt;1601,16,COUNTIF($L$20:L2897,"&lt;&gt;")&lt;1701,17,COUNTIF($L$20:L2897,"&lt;&gt;")&lt;1801,18,COUNTIF($L$20:L2897,"&lt;&gt;")&lt;1901,19,COUNTIF($L$20:L2897,"&lt;&gt;")&lt;2001,20,COUNTIF($L$20:L2897,"&lt;&gt;")&lt;2101,21,COUNTIF($L$20:L2897,"&lt;&gt;")&lt;2201,22,COUNTIF($L$20:L2897,"&lt;&gt;")&lt;2301,23,COUNTIF($L$20:L2897,"&lt;&gt;")&lt;2401,24,COUNTIF($L$20:L2897,"&lt;&gt;")&lt;2501,25,COUNTIF($L$20:L2897,"&lt;&gt;")&lt;2601,26,COUNTIF($L$20:L2897,"&lt;&gt;")&lt;2701,27,COUNTIF($L$20:L2897,"&lt;&gt;")&lt;2801,28,COUNTIF($L$20:L2897,"&lt;&gt;")&lt;2901,29,COUNTIF($L$20:L2897,"&lt;&gt;")&lt;3001,30),"")</f>
        <v/>
      </c>
      <c r="AM2897" t="str">
        <f t="shared" si="220"/>
        <v/>
      </c>
      <c r="AN2897" t="str">
        <f t="shared" si="224"/>
        <v/>
      </c>
      <c r="AP2897" t="str">
        <f t="shared" si="223"/>
        <v/>
      </c>
      <c r="AQ2897" t="str">
        <f>IF(AO2897="","",COUNTIFS(AM2897:$AM$3019,AO2897))</f>
        <v/>
      </c>
    </row>
    <row r="2898" spans="1:43" x14ac:dyDescent="0.25">
      <c r="A2898" s="6" t="str">
        <f>IF(COUNT($A$20:A2897)&lt;&gt;$B$4,IF(A2897="","",A2897+1),"")</f>
        <v/>
      </c>
      <c r="B2898" s="3"/>
      <c r="C2898" s="3"/>
      <c r="D2898" s="122"/>
      <c r="E2898" s="3"/>
      <c r="F2898" s="3"/>
      <c r="G2898" s="3"/>
      <c r="H2898" s="3"/>
      <c r="I2898" s="120"/>
      <c r="J2898" s="3"/>
      <c r="K2898" s="95" t="str" cm="1">
        <f t="array" ref="K2898">IF(OR($J$14 = "A",$J$14 = "B",$J$14 = "C"),IF(I2898="","",IF(LEN(I2898)&gt;2,_xlfn.IFS(ISNUMBER(SEARCH("_",I2898)),I2898,ISNUMBER(SEARCH(", ",I2898)),SUBSTITUTE(I2898,", ","_"),ISNUMBER(SEARCH("/ ",I2898)),SUBSTITUTE(I2898,"/ ","_"),ISNUMBER(SEARCH(",",I2898)),SUBSTITUTE(I2898,",","_"),ISNUMBER(SEARCH("/",I2898)),SUBSTITUTE(I2898,"/","_"),ISNUMBER(SEARCH("",I2898)),I2898),I2898)),IF(OR($J$14 = "J",$J$14 = "K"),"",IF(D2898="","",IF(LEN(D2898)&gt;2,_xlfn.IFS(ISNUMBER(SEARCH("_",D2898)),D2898,ISNUMBER(SEARCH(", ",D2898)),SUBSTITUTE(D2898,", ","_"),ISNUMBER(SEARCH("/ ",D2898)),SUBSTITUTE(D2898,"/ ","_"),ISNUMBER(SEARCH(",",D2898)),SUBSTITUTE(D2898,",","_"),ISNUMBER(SEARCH("/",D2898)),SUBSTITUTE(D2898,"/","_"),ISNUMBER(SEARCH("",D2898)),D2898),D2898))))</f>
        <v/>
      </c>
      <c r="L2898" s="1"/>
      <c r="M2898" s="1" t="str">
        <f t="shared" si="221"/>
        <v/>
      </c>
      <c r="N2898" s="94" t="str">
        <f>IF($L2898="None","",IF(ISERROR(VLOOKUP($L2898,Info!$B$4:$B$266,1,FALSE)),"",VLOOKUP($L2898,Info!$B$4:$L$266,5,FALSE)))</f>
        <v/>
      </c>
      <c r="O2898" s="94" t="str">
        <f>IF(K2898="","",IF(AND($J$12&lt;&gt;"ABC",N2898="3"),"BAC",IF(N2898="3","ABC",IF($J$12&lt;&gt;"ABC",IF($J$10="Standard",VLOOKUP(K2898,Info!$BE$4:$BF$481,2,FALSE),VLOOKUP(K2898,Info!$BI$4:$BJ$482,2,FALSE)),IF($J$10="Standard",VLOOKUP(K2898,Info!$AG$4:$AH$2994,2,FALSE),VLOOKUP(K2898,Info!$AK$4:$AL$2997,2,FALSE))))))</f>
        <v/>
      </c>
      <c r="P2898" s="94" t="str">
        <f>IF($L2898="None","",IF(ISERROR(VLOOKUP($L2898,Info!$B$4:$B$266,1,FALSE)),"",VLOOKUP($L2898,Info!$B$4:$L$266,3,FALSE)))</f>
        <v/>
      </c>
      <c r="Q2898" s="96" t="str">
        <f>IF($L2898="None","",IF(ISERROR(VLOOKUP($L2898,Info!$B$4:$B$266,1,FALSE)),"",VLOOKUP($L2898,Info!$B$4:$L$266,4,FALSE)))</f>
        <v/>
      </c>
      <c r="R2898" s="1"/>
      <c r="S2898" s="6" t="str">
        <f t="shared" si="222"/>
        <v/>
      </c>
      <c r="T2898" s="6" t="str">
        <f>IF($L2898="None","",IF(ISERROR(VLOOKUP($L2898,Info!$B$4:$B$266,1,FALSE)),"",VLOOKUP($L2898,Info!$B$4:$L$266,11,FALSE)))</f>
        <v/>
      </c>
      <c r="U2898" s="1"/>
      <c r="V2898" s="1"/>
      <c r="W2898" s="1"/>
      <c r="X2898" s="1" t="str">
        <f>IF($L2898="None","",IF(ISERROR(VLOOKUP($L2898,Info!$B$4:$B$266,1,FALSE)),"",IF(OR(W2898="Metallic Liquid Tight",W2898="Non-Metallic Liquid Tight",W2898="LSZH",W2898="Greenfield"),VLOOKUP($L2898,Info!$B$4:$L$266,7,FALSE),"N/A")))</f>
        <v/>
      </c>
      <c r="Y2898" s="1"/>
      <c r="Z2898" s="96" t="str">
        <f>IF($L2898="None","",IF(ISERROR(VLOOKUP($L2898,Info!$B$4:$B$266,1,FALSE)),"",VLOOKUP($L2898,Info!$B$4:$L$266,9,FALSE)))</f>
        <v/>
      </c>
      <c r="AA2898" s="96" t="str">
        <f>IF($L2898="None","",IF(ISERROR(VLOOKUP($L2898,Info!$B$4:$B$266,1,FALSE)),"",VLOOKUP($L2898,Info!$B$4:$L$266,8,FALSE)))</f>
        <v/>
      </c>
      <c r="AB2898" s="96" t="str">
        <f>IF($L2898="None","",IF(ISERROR(VLOOKUP($L2898,Info!$B$4:$B$266,1,FALSE)),"",VLOOKUP($L2898,Info!$B$4:$L$266,10,FALSE)))</f>
        <v/>
      </c>
      <c r="AC2898" s="1" t="str">
        <f>IF(W2898="SO Cable","Black,White",IF(O2898="","",IF(P2898="","",IF($J$12&lt;&gt;"ABC",IF(P2898&lt;="250",VLOOKUP(O2898,Info!$AZ$4:$BB$22,3,FALSE),VLOOKUP(O2898,Info!$AZ$23:$BB$39,3,FALSE)),IF(P2898&lt;="250",VLOOKUP(O2898,Info!$AO$4:$AQ$22,3,FALSE),VLOOKUP(O2898,Info!$AO$23:$AP$39,3,FALSE))))))</f>
        <v/>
      </c>
      <c r="AD2898" s="1"/>
      <c r="AE2898" s="1" t="str">
        <f>IF($L2898="None","",IF(ISERROR(VLOOKUP($L2898,Info!$B$4:$B$266,1,FALSE)),"",VLOOKUP($L2898,Info!$B$4:$L$266,4,FALSE)))</f>
        <v/>
      </c>
      <c r="AF2898" s="1" t="str">
        <f>IF($L2898="None","",IF(ISERROR(VLOOKUP($L2898,Info!$B$4:$B$266,1,FALSE)),"",VLOOKUP($L2898,Info!$B$4:$L$266,6,FALSE)))</f>
        <v/>
      </c>
      <c r="AG2898" s="1"/>
      <c r="AH2898" s="33" t="str" cm="1">
        <f t="array" ref="AH2898">IF(AND(L2898&lt;&gt;"",O2898&lt;&gt;"",R2898:S2898&lt;&gt;"",W2898:X2898&lt;&gt;"",Z2898:AA2898&lt;&gt;"",AC2898&lt;&gt;""),"Good","Bad")</f>
        <v>Bad</v>
      </c>
      <c r="AL2898" t="str" cm="1">
        <f t="array" ref="AL2898">IF(R2898&gt;0,_xlfn.IFS(COUNTIF($L$20:L2898,"&lt;&gt;")&lt;101,1,COUNTIF($L$20:L2898,"&lt;&gt;")&lt;201,2,COUNTIF($L$20:L2898,"&lt;&gt;")&lt;301,3,COUNTIF($L$20:L2898,"&lt;&gt;")&lt;401,4,COUNTIF($L$20:L2898,"&lt;&gt;")&lt;501,5,COUNTIF($L$20:L2898,"&lt;&gt;")&lt;601,6,COUNTIF($L$20:L2898,"&lt;&gt;")&lt;701,7,COUNTIF($L$20:L2898,"&lt;&gt;")&lt;801,8,COUNTIF($L$20:L2898,"&lt;&gt;")&lt;901,9,COUNTIF($L$20:L2898,"&lt;&gt;")&lt;1001,10,COUNTIF($L$20:L2898,"&lt;&gt;")&lt;1101,11,COUNTIF($L$20:L2898,"&lt;&gt;")&lt;1201,12,COUNTIF($L$20:L2898,"&lt;&gt;")&lt;1301,13,COUNTIF($L$20:L2898,"&lt;&gt;")&lt;1401,14,COUNTIF($L$20:L2898,"&lt;&gt;")&lt;1501,15,COUNTIF($L$20:L2898,"&lt;&gt;")&lt;1601,16,COUNTIF($L$20:L2898,"&lt;&gt;")&lt;1701,17,COUNTIF($L$20:L2898,"&lt;&gt;")&lt;1801,18,COUNTIF($L$20:L2898,"&lt;&gt;")&lt;1901,19,COUNTIF($L$20:L2898,"&lt;&gt;")&lt;2001,20,COUNTIF($L$20:L2898,"&lt;&gt;")&lt;2101,21,COUNTIF($L$20:L2898,"&lt;&gt;")&lt;2201,22,COUNTIF($L$20:L2898,"&lt;&gt;")&lt;2301,23,COUNTIF($L$20:L2898,"&lt;&gt;")&lt;2401,24,COUNTIF($L$20:L2898,"&lt;&gt;")&lt;2501,25,COUNTIF($L$20:L2898,"&lt;&gt;")&lt;2601,26,COUNTIF($L$20:L2898,"&lt;&gt;")&lt;2701,27,COUNTIF($L$20:L2898,"&lt;&gt;")&lt;2801,28,COUNTIF($L$20:L2898,"&lt;&gt;")&lt;2901,29,COUNTIF($L$20:L2898,"&lt;&gt;")&lt;3001,30),"")</f>
        <v/>
      </c>
      <c r="AM2898" t="str">
        <f t="shared" si="220"/>
        <v/>
      </c>
      <c r="AN2898" t="str">
        <f t="shared" si="224"/>
        <v/>
      </c>
      <c r="AP2898" t="str">
        <f t="shared" si="223"/>
        <v/>
      </c>
      <c r="AQ2898" t="str">
        <f>IF(AO2898="","",COUNTIFS(AM2898:$AM$3019,AO2898))</f>
        <v/>
      </c>
    </row>
    <row r="2899" spans="1:43" x14ac:dyDescent="0.25">
      <c r="A2899" s="6" t="str">
        <f>IF(COUNT($A$20:A2898)&lt;&gt;$B$4,IF(A2898="","",A2898+1),"")</f>
        <v/>
      </c>
      <c r="B2899" s="3"/>
      <c r="C2899" s="3"/>
      <c r="D2899" s="122"/>
      <c r="E2899" s="3"/>
      <c r="F2899" s="3"/>
      <c r="G2899" s="3"/>
      <c r="H2899" s="3"/>
      <c r="I2899" s="120"/>
      <c r="J2899" s="3"/>
      <c r="K2899" s="95" t="str" cm="1">
        <f t="array" ref="K2899">IF(OR($J$14 = "A",$J$14 = "B",$J$14 = "C"),IF(I2899="","",IF(LEN(I2899)&gt;2,_xlfn.IFS(ISNUMBER(SEARCH("_",I2899)),I2899,ISNUMBER(SEARCH(", ",I2899)),SUBSTITUTE(I2899,", ","_"),ISNUMBER(SEARCH("/ ",I2899)),SUBSTITUTE(I2899,"/ ","_"),ISNUMBER(SEARCH(",",I2899)),SUBSTITUTE(I2899,",","_"),ISNUMBER(SEARCH("/",I2899)),SUBSTITUTE(I2899,"/","_"),ISNUMBER(SEARCH("",I2899)),I2899),I2899)),IF(OR($J$14 = "J",$J$14 = "K"),"",IF(D2899="","",IF(LEN(D2899)&gt;2,_xlfn.IFS(ISNUMBER(SEARCH("_",D2899)),D2899,ISNUMBER(SEARCH(", ",D2899)),SUBSTITUTE(D2899,", ","_"),ISNUMBER(SEARCH("/ ",D2899)),SUBSTITUTE(D2899,"/ ","_"),ISNUMBER(SEARCH(",",D2899)),SUBSTITUTE(D2899,",","_"),ISNUMBER(SEARCH("/",D2899)),SUBSTITUTE(D2899,"/","_"),ISNUMBER(SEARCH("",D2899)),D2899),D2899))))</f>
        <v/>
      </c>
      <c r="L2899" s="1"/>
      <c r="M2899" s="1" t="str">
        <f t="shared" si="221"/>
        <v/>
      </c>
      <c r="N2899" s="94" t="str">
        <f>IF($L2899="None","",IF(ISERROR(VLOOKUP($L2899,Info!$B$4:$B$266,1,FALSE)),"",VLOOKUP($L2899,Info!$B$4:$L$266,5,FALSE)))</f>
        <v/>
      </c>
      <c r="O2899" s="94" t="str">
        <f>IF(K2899="","",IF(AND($J$12&lt;&gt;"ABC",N2899="3"),"BAC",IF(N2899="3","ABC",IF($J$12&lt;&gt;"ABC",IF($J$10="Standard",VLOOKUP(K2899,Info!$BE$4:$BF$481,2,FALSE),VLOOKUP(K2899,Info!$BI$4:$BJ$482,2,FALSE)),IF($J$10="Standard",VLOOKUP(K2899,Info!$AG$4:$AH$2994,2,FALSE),VLOOKUP(K2899,Info!$AK$4:$AL$2997,2,FALSE))))))</f>
        <v/>
      </c>
      <c r="P2899" s="94" t="str">
        <f>IF($L2899="None","",IF(ISERROR(VLOOKUP($L2899,Info!$B$4:$B$266,1,FALSE)),"",VLOOKUP($L2899,Info!$B$4:$L$266,3,FALSE)))</f>
        <v/>
      </c>
      <c r="Q2899" s="96" t="str">
        <f>IF($L2899="None","",IF(ISERROR(VLOOKUP($L2899,Info!$B$4:$B$266,1,FALSE)),"",VLOOKUP($L2899,Info!$B$4:$L$266,4,FALSE)))</f>
        <v/>
      </c>
      <c r="R2899" s="1"/>
      <c r="S2899" s="6" t="str">
        <f t="shared" si="222"/>
        <v/>
      </c>
      <c r="T2899" s="6" t="str">
        <f>IF($L2899="None","",IF(ISERROR(VLOOKUP($L2899,Info!$B$4:$B$266,1,FALSE)),"",VLOOKUP($L2899,Info!$B$4:$L$266,11,FALSE)))</f>
        <v/>
      </c>
      <c r="U2899" s="1"/>
      <c r="V2899" s="1"/>
      <c r="W2899" s="1"/>
      <c r="X2899" s="1" t="str">
        <f>IF($L2899="None","",IF(ISERROR(VLOOKUP($L2899,Info!$B$4:$B$266,1,FALSE)),"",IF(OR(W2899="Metallic Liquid Tight",W2899="Non-Metallic Liquid Tight",W2899="LSZH",W2899="Greenfield"),VLOOKUP($L2899,Info!$B$4:$L$266,7,FALSE),"N/A")))</f>
        <v/>
      </c>
      <c r="Y2899" s="1"/>
      <c r="Z2899" s="96" t="str">
        <f>IF($L2899="None","",IF(ISERROR(VLOOKUP($L2899,Info!$B$4:$B$266,1,FALSE)),"",VLOOKUP($L2899,Info!$B$4:$L$266,9,FALSE)))</f>
        <v/>
      </c>
      <c r="AA2899" s="96" t="str">
        <f>IF($L2899="None","",IF(ISERROR(VLOOKUP($L2899,Info!$B$4:$B$266,1,FALSE)),"",VLOOKUP($L2899,Info!$B$4:$L$266,8,FALSE)))</f>
        <v/>
      </c>
      <c r="AB2899" s="96" t="str">
        <f>IF($L2899="None","",IF(ISERROR(VLOOKUP($L2899,Info!$B$4:$B$266,1,FALSE)),"",VLOOKUP($L2899,Info!$B$4:$L$266,10,FALSE)))</f>
        <v/>
      </c>
      <c r="AC2899" s="1" t="str">
        <f>IF(W2899="SO Cable","Black,White",IF(O2899="","",IF(P2899="","",IF($J$12&lt;&gt;"ABC",IF(P2899&lt;="250",VLOOKUP(O2899,Info!$AZ$4:$BB$22,3,FALSE),VLOOKUP(O2899,Info!$AZ$23:$BB$39,3,FALSE)),IF(P2899&lt;="250",VLOOKUP(O2899,Info!$AO$4:$AQ$22,3,FALSE),VLOOKUP(O2899,Info!$AO$23:$AP$39,3,FALSE))))))</f>
        <v/>
      </c>
      <c r="AD2899" s="1"/>
      <c r="AE2899" s="1" t="str">
        <f>IF($L2899="None","",IF(ISERROR(VLOOKUP($L2899,Info!$B$4:$B$266,1,FALSE)),"",VLOOKUP($L2899,Info!$B$4:$L$266,4,FALSE)))</f>
        <v/>
      </c>
      <c r="AF2899" s="1" t="str">
        <f>IF($L2899="None","",IF(ISERROR(VLOOKUP($L2899,Info!$B$4:$B$266,1,FALSE)),"",VLOOKUP($L2899,Info!$B$4:$L$266,6,FALSE)))</f>
        <v/>
      </c>
      <c r="AG2899" s="1"/>
      <c r="AH2899" s="33" t="str" cm="1">
        <f t="array" ref="AH2899">IF(AND(L2899&lt;&gt;"",O2899&lt;&gt;"",R2899:S2899&lt;&gt;"",W2899:X2899&lt;&gt;"",Z2899:AA2899&lt;&gt;"",AC2899&lt;&gt;""),"Good","Bad")</f>
        <v>Bad</v>
      </c>
      <c r="AL2899" t="str" cm="1">
        <f t="array" ref="AL2899">IF(R2899&gt;0,_xlfn.IFS(COUNTIF($L$20:L2899,"&lt;&gt;")&lt;101,1,COUNTIF($L$20:L2899,"&lt;&gt;")&lt;201,2,COUNTIF($L$20:L2899,"&lt;&gt;")&lt;301,3,COUNTIF($L$20:L2899,"&lt;&gt;")&lt;401,4,COUNTIF($L$20:L2899,"&lt;&gt;")&lt;501,5,COUNTIF($L$20:L2899,"&lt;&gt;")&lt;601,6,COUNTIF($L$20:L2899,"&lt;&gt;")&lt;701,7,COUNTIF($L$20:L2899,"&lt;&gt;")&lt;801,8,COUNTIF($L$20:L2899,"&lt;&gt;")&lt;901,9,COUNTIF($L$20:L2899,"&lt;&gt;")&lt;1001,10,COUNTIF($L$20:L2899,"&lt;&gt;")&lt;1101,11,COUNTIF($L$20:L2899,"&lt;&gt;")&lt;1201,12,COUNTIF($L$20:L2899,"&lt;&gt;")&lt;1301,13,COUNTIF($L$20:L2899,"&lt;&gt;")&lt;1401,14,COUNTIF($L$20:L2899,"&lt;&gt;")&lt;1501,15,COUNTIF($L$20:L2899,"&lt;&gt;")&lt;1601,16,COUNTIF($L$20:L2899,"&lt;&gt;")&lt;1701,17,COUNTIF($L$20:L2899,"&lt;&gt;")&lt;1801,18,COUNTIF($L$20:L2899,"&lt;&gt;")&lt;1901,19,COUNTIF($L$20:L2899,"&lt;&gt;")&lt;2001,20,COUNTIF($L$20:L2899,"&lt;&gt;")&lt;2101,21,COUNTIF($L$20:L2899,"&lt;&gt;")&lt;2201,22,COUNTIF($L$20:L2899,"&lt;&gt;")&lt;2301,23,COUNTIF($L$20:L2899,"&lt;&gt;")&lt;2401,24,COUNTIF($L$20:L2899,"&lt;&gt;")&lt;2501,25,COUNTIF($L$20:L2899,"&lt;&gt;")&lt;2601,26,COUNTIF($L$20:L2899,"&lt;&gt;")&lt;2701,27,COUNTIF($L$20:L2899,"&lt;&gt;")&lt;2801,28,COUNTIF($L$20:L2899,"&lt;&gt;")&lt;2901,29,COUNTIF($L$20:L2899,"&lt;&gt;")&lt;3001,30),"")</f>
        <v/>
      </c>
      <c r="AM2899" t="str">
        <f t="shared" si="220"/>
        <v/>
      </c>
      <c r="AN2899" t="str">
        <f t="shared" si="224"/>
        <v/>
      </c>
      <c r="AP2899" t="str">
        <f t="shared" si="223"/>
        <v/>
      </c>
      <c r="AQ2899" t="str">
        <f>IF(AO2899="","",COUNTIFS(AM2899:$AM$3019,AO2899))</f>
        <v/>
      </c>
    </row>
    <row r="2900" spans="1:43" x14ac:dyDescent="0.25">
      <c r="A2900" s="6" t="str">
        <f>IF(COUNT($A$20:A2899)&lt;&gt;$B$4,IF(A2899="","",A2899+1),"")</f>
        <v/>
      </c>
      <c r="B2900" s="3"/>
      <c r="C2900" s="3"/>
      <c r="D2900" s="122"/>
      <c r="E2900" s="3"/>
      <c r="F2900" s="3"/>
      <c r="G2900" s="3"/>
      <c r="H2900" s="3"/>
      <c r="I2900" s="120"/>
      <c r="J2900" s="3"/>
      <c r="K2900" s="95" t="str" cm="1">
        <f t="array" ref="K2900">IF(OR($J$14 = "A",$J$14 = "B",$J$14 = "C"),IF(I2900="","",IF(LEN(I2900)&gt;2,_xlfn.IFS(ISNUMBER(SEARCH("_",I2900)),I2900,ISNUMBER(SEARCH(", ",I2900)),SUBSTITUTE(I2900,", ","_"),ISNUMBER(SEARCH("/ ",I2900)),SUBSTITUTE(I2900,"/ ","_"),ISNUMBER(SEARCH(",",I2900)),SUBSTITUTE(I2900,",","_"),ISNUMBER(SEARCH("/",I2900)),SUBSTITUTE(I2900,"/","_"),ISNUMBER(SEARCH("",I2900)),I2900),I2900)),IF(OR($J$14 = "J",$J$14 = "K"),"",IF(D2900="","",IF(LEN(D2900)&gt;2,_xlfn.IFS(ISNUMBER(SEARCH("_",D2900)),D2900,ISNUMBER(SEARCH(", ",D2900)),SUBSTITUTE(D2900,", ","_"),ISNUMBER(SEARCH("/ ",D2900)),SUBSTITUTE(D2900,"/ ","_"),ISNUMBER(SEARCH(",",D2900)),SUBSTITUTE(D2900,",","_"),ISNUMBER(SEARCH("/",D2900)),SUBSTITUTE(D2900,"/","_"),ISNUMBER(SEARCH("",D2900)),D2900),D2900))))</f>
        <v/>
      </c>
      <c r="L2900" s="1"/>
      <c r="M2900" s="1" t="str">
        <f t="shared" si="221"/>
        <v/>
      </c>
      <c r="N2900" s="94" t="str">
        <f>IF($L2900="None","",IF(ISERROR(VLOOKUP($L2900,Info!$B$4:$B$266,1,FALSE)),"",VLOOKUP($L2900,Info!$B$4:$L$266,5,FALSE)))</f>
        <v/>
      </c>
      <c r="O2900" s="94" t="str">
        <f>IF(K2900="","",IF(AND($J$12&lt;&gt;"ABC",N2900="3"),"BAC",IF(N2900="3","ABC",IF($J$12&lt;&gt;"ABC",IF($J$10="Standard",VLOOKUP(K2900,Info!$BE$4:$BF$481,2,FALSE),VLOOKUP(K2900,Info!$BI$4:$BJ$482,2,FALSE)),IF($J$10="Standard",VLOOKUP(K2900,Info!$AG$4:$AH$2994,2,FALSE),VLOOKUP(K2900,Info!$AK$4:$AL$2997,2,FALSE))))))</f>
        <v/>
      </c>
      <c r="P2900" s="94" t="str">
        <f>IF($L2900="None","",IF(ISERROR(VLOOKUP($L2900,Info!$B$4:$B$266,1,FALSE)),"",VLOOKUP($L2900,Info!$B$4:$L$266,3,FALSE)))</f>
        <v/>
      </c>
      <c r="Q2900" s="96" t="str">
        <f>IF($L2900="None","",IF(ISERROR(VLOOKUP($L2900,Info!$B$4:$B$266,1,FALSE)),"",VLOOKUP($L2900,Info!$B$4:$L$266,4,FALSE)))</f>
        <v/>
      </c>
      <c r="R2900" s="1"/>
      <c r="S2900" s="6" t="str">
        <f t="shared" si="222"/>
        <v/>
      </c>
      <c r="T2900" s="6" t="str">
        <f>IF($L2900="None","",IF(ISERROR(VLOOKUP($L2900,Info!$B$4:$B$266,1,FALSE)),"",VLOOKUP($L2900,Info!$B$4:$L$266,11,FALSE)))</f>
        <v/>
      </c>
      <c r="U2900" s="1"/>
      <c r="V2900" s="1"/>
      <c r="W2900" s="1"/>
      <c r="X2900" s="1" t="str">
        <f>IF($L2900="None","",IF(ISERROR(VLOOKUP($L2900,Info!$B$4:$B$266,1,FALSE)),"",IF(OR(W2900="Metallic Liquid Tight",W2900="Non-Metallic Liquid Tight",W2900="LSZH",W2900="Greenfield"),VLOOKUP($L2900,Info!$B$4:$L$266,7,FALSE),"N/A")))</f>
        <v/>
      </c>
      <c r="Y2900" s="1"/>
      <c r="Z2900" s="96" t="str">
        <f>IF($L2900="None","",IF(ISERROR(VLOOKUP($L2900,Info!$B$4:$B$266,1,FALSE)),"",VLOOKUP($L2900,Info!$B$4:$L$266,9,FALSE)))</f>
        <v/>
      </c>
      <c r="AA2900" s="96" t="str">
        <f>IF($L2900="None","",IF(ISERROR(VLOOKUP($L2900,Info!$B$4:$B$266,1,FALSE)),"",VLOOKUP($L2900,Info!$B$4:$L$266,8,FALSE)))</f>
        <v/>
      </c>
      <c r="AB2900" s="96" t="str">
        <f>IF($L2900="None","",IF(ISERROR(VLOOKUP($L2900,Info!$B$4:$B$266,1,FALSE)),"",VLOOKUP($L2900,Info!$B$4:$L$266,10,FALSE)))</f>
        <v/>
      </c>
      <c r="AC2900" s="1" t="str">
        <f>IF(W2900="SO Cable","Black,White",IF(O2900="","",IF(P2900="","",IF($J$12&lt;&gt;"ABC",IF(P2900&lt;="250",VLOOKUP(O2900,Info!$AZ$4:$BB$22,3,FALSE),VLOOKUP(O2900,Info!$AZ$23:$BB$39,3,FALSE)),IF(P2900&lt;="250",VLOOKUP(O2900,Info!$AO$4:$AQ$22,3,FALSE),VLOOKUP(O2900,Info!$AO$23:$AP$39,3,FALSE))))))</f>
        <v/>
      </c>
      <c r="AD2900" s="1"/>
      <c r="AE2900" s="1" t="str">
        <f>IF($L2900="None","",IF(ISERROR(VLOOKUP($L2900,Info!$B$4:$B$266,1,FALSE)),"",VLOOKUP($L2900,Info!$B$4:$L$266,4,FALSE)))</f>
        <v/>
      </c>
      <c r="AF2900" s="1" t="str">
        <f>IF($L2900="None","",IF(ISERROR(VLOOKUP($L2900,Info!$B$4:$B$266,1,FALSE)),"",VLOOKUP($L2900,Info!$B$4:$L$266,6,FALSE)))</f>
        <v/>
      </c>
      <c r="AG2900" s="1"/>
      <c r="AH2900" s="33" t="str" cm="1">
        <f t="array" ref="AH2900">IF(AND(L2900&lt;&gt;"",O2900&lt;&gt;"",R2900:S2900&lt;&gt;"",W2900:X2900&lt;&gt;"",Z2900:AA2900&lt;&gt;"",AC2900&lt;&gt;""),"Good","Bad")</f>
        <v>Bad</v>
      </c>
      <c r="AL2900" t="str" cm="1">
        <f t="array" ref="AL2900">IF(R2900&gt;0,_xlfn.IFS(COUNTIF($L$20:L2900,"&lt;&gt;")&lt;101,1,COUNTIF($L$20:L2900,"&lt;&gt;")&lt;201,2,COUNTIF($L$20:L2900,"&lt;&gt;")&lt;301,3,COUNTIF($L$20:L2900,"&lt;&gt;")&lt;401,4,COUNTIF($L$20:L2900,"&lt;&gt;")&lt;501,5,COUNTIF($L$20:L2900,"&lt;&gt;")&lt;601,6,COUNTIF($L$20:L2900,"&lt;&gt;")&lt;701,7,COUNTIF($L$20:L2900,"&lt;&gt;")&lt;801,8,COUNTIF($L$20:L2900,"&lt;&gt;")&lt;901,9,COUNTIF($L$20:L2900,"&lt;&gt;")&lt;1001,10,COUNTIF($L$20:L2900,"&lt;&gt;")&lt;1101,11,COUNTIF($L$20:L2900,"&lt;&gt;")&lt;1201,12,COUNTIF($L$20:L2900,"&lt;&gt;")&lt;1301,13,COUNTIF($L$20:L2900,"&lt;&gt;")&lt;1401,14,COUNTIF($L$20:L2900,"&lt;&gt;")&lt;1501,15,COUNTIF($L$20:L2900,"&lt;&gt;")&lt;1601,16,COUNTIF($L$20:L2900,"&lt;&gt;")&lt;1701,17,COUNTIF($L$20:L2900,"&lt;&gt;")&lt;1801,18,COUNTIF($L$20:L2900,"&lt;&gt;")&lt;1901,19,COUNTIF($L$20:L2900,"&lt;&gt;")&lt;2001,20,COUNTIF($L$20:L2900,"&lt;&gt;")&lt;2101,21,COUNTIF($L$20:L2900,"&lt;&gt;")&lt;2201,22,COUNTIF($L$20:L2900,"&lt;&gt;")&lt;2301,23,COUNTIF($L$20:L2900,"&lt;&gt;")&lt;2401,24,COUNTIF($L$20:L2900,"&lt;&gt;")&lt;2501,25,COUNTIF($L$20:L2900,"&lt;&gt;")&lt;2601,26,COUNTIF($L$20:L2900,"&lt;&gt;")&lt;2701,27,COUNTIF($L$20:L2900,"&lt;&gt;")&lt;2801,28,COUNTIF($L$20:L2900,"&lt;&gt;")&lt;2901,29,COUNTIF($L$20:L2900,"&lt;&gt;")&lt;3001,30),"")</f>
        <v/>
      </c>
      <c r="AM2900" t="str">
        <f t="shared" ref="AM2900:AM2963" si="225">L2900&amp;Z2900&amp;AA2900&amp;W2900&amp;X2900&amp;Y2900&amp;AL2900</f>
        <v/>
      </c>
      <c r="AN2900" t="str">
        <f t="shared" si="224"/>
        <v/>
      </c>
      <c r="AP2900" t="str">
        <f t="shared" si="223"/>
        <v/>
      </c>
      <c r="AQ2900" t="str">
        <f>IF(AO2900="","",COUNTIFS(AM2900:$AM$3019,AO2900))</f>
        <v/>
      </c>
    </row>
    <row r="2901" spans="1:43" x14ac:dyDescent="0.25">
      <c r="A2901" s="6" t="str">
        <f>IF(COUNT($A$20:A2900)&lt;&gt;$B$4,IF(A2900="","",A2900+1),"")</f>
        <v/>
      </c>
      <c r="B2901" s="3"/>
      <c r="C2901" s="3"/>
      <c r="D2901" s="122"/>
      <c r="E2901" s="3"/>
      <c r="F2901" s="3"/>
      <c r="G2901" s="3"/>
      <c r="H2901" s="3"/>
      <c r="I2901" s="120"/>
      <c r="J2901" s="3"/>
      <c r="K2901" s="95" t="str" cm="1">
        <f t="array" ref="K2901">IF(OR($J$14 = "A",$J$14 = "B",$J$14 = "C"),IF(I2901="","",IF(LEN(I2901)&gt;2,_xlfn.IFS(ISNUMBER(SEARCH("_",I2901)),I2901,ISNUMBER(SEARCH(", ",I2901)),SUBSTITUTE(I2901,", ","_"),ISNUMBER(SEARCH("/ ",I2901)),SUBSTITUTE(I2901,"/ ","_"),ISNUMBER(SEARCH(",",I2901)),SUBSTITUTE(I2901,",","_"),ISNUMBER(SEARCH("/",I2901)),SUBSTITUTE(I2901,"/","_"),ISNUMBER(SEARCH("",I2901)),I2901),I2901)),IF(OR($J$14 = "J",$J$14 = "K"),"",IF(D2901="","",IF(LEN(D2901)&gt;2,_xlfn.IFS(ISNUMBER(SEARCH("_",D2901)),D2901,ISNUMBER(SEARCH(", ",D2901)),SUBSTITUTE(D2901,", ","_"),ISNUMBER(SEARCH("/ ",D2901)),SUBSTITUTE(D2901,"/ ","_"),ISNUMBER(SEARCH(",",D2901)),SUBSTITUTE(D2901,",","_"),ISNUMBER(SEARCH("/",D2901)),SUBSTITUTE(D2901,"/","_"),ISNUMBER(SEARCH("",D2901)),D2901),D2901))))</f>
        <v/>
      </c>
      <c r="L2901" s="1"/>
      <c r="M2901" s="1" t="str">
        <f t="shared" ref="M2901:M2964" si="226">IF(L2901="","","Pigtail")</f>
        <v/>
      </c>
      <c r="N2901" s="94" t="str">
        <f>IF($L2901="None","",IF(ISERROR(VLOOKUP($L2901,Info!$B$4:$B$266,1,FALSE)),"",VLOOKUP($L2901,Info!$B$4:$L$266,5,FALSE)))</f>
        <v/>
      </c>
      <c r="O2901" s="94" t="str">
        <f>IF(K2901="","",IF(AND($J$12&lt;&gt;"ABC",N2901="3"),"BAC",IF(N2901="3","ABC",IF($J$12&lt;&gt;"ABC",IF($J$10="Standard",VLOOKUP(K2901,Info!$BE$4:$BF$481,2,FALSE),VLOOKUP(K2901,Info!$BI$4:$BJ$482,2,FALSE)),IF($J$10="Standard",VLOOKUP(K2901,Info!$AG$4:$AH$2994,2,FALSE),VLOOKUP(K2901,Info!$AK$4:$AL$2997,2,FALSE))))))</f>
        <v/>
      </c>
      <c r="P2901" s="94" t="str">
        <f>IF($L2901="None","",IF(ISERROR(VLOOKUP($L2901,Info!$B$4:$B$266,1,FALSE)),"",VLOOKUP($L2901,Info!$B$4:$L$266,3,FALSE)))</f>
        <v/>
      </c>
      <c r="Q2901" s="96" t="str">
        <f>IF($L2901="None","",IF(ISERROR(VLOOKUP($L2901,Info!$B$4:$B$266,1,FALSE)),"",VLOOKUP($L2901,Info!$B$4:$L$266,4,FALSE)))</f>
        <v/>
      </c>
      <c r="R2901" s="1"/>
      <c r="S2901" s="6" t="str">
        <f t="shared" ref="S2901:S2964" si="227">IF(M2901 = "","",IF(M2901 &lt;&gt; "Pigtail","0",""))</f>
        <v/>
      </c>
      <c r="T2901" s="6" t="str">
        <f>IF($L2901="None","",IF(ISERROR(VLOOKUP($L2901,Info!$B$4:$B$266,1,FALSE)),"",VLOOKUP($L2901,Info!$B$4:$L$266,11,FALSE)))</f>
        <v/>
      </c>
      <c r="U2901" s="1"/>
      <c r="V2901" s="1"/>
      <c r="W2901" s="1"/>
      <c r="X2901" s="1" t="str">
        <f>IF($L2901="None","",IF(ISERROR(VLOOKUP($L2901,Info!$B$4:$B$266,1,FALSE)),"",IF(OR(W2901="Metallic Liquid Tight",W2901="Non-Metallic Liquid Tight",W2901="LSZH",W2901="Greenfield"),VLOOKUP($L2901,Info!$B$4:$L$266,7,FALSE),"N/A")))</f>
        <v/>
      </c>
      <c r="Y2901" s="1"/>
      <c r="Z2901" s="96" t="str">
        <f>IF($L2901="None","",IF(ISERROR(VLOOKUP($L2901,Info!$B$4:$B$266,1,FALSE)),"",VLOOKUP($L2901,Info!$B$4:$L$266,9,FALSE)))</f>
        <v/>
      </c>
      <c r="AA2901" s="96" t="str">
        <f>IF($L2901="None","",IF(ISERROR(VLOOKUP($L2901,Info!$B$4:$B$266,1,FALSE)),"",VLOOKUP($L2901,Info!$B$4:$L$266,8,FALSE)))</f>
        <v/>
      </c>
      <c r="AB2901" s="96" t="str">
        <f>IF($L2901="None","",IF(ISERROR(VLOOKUP($L2901,Info!$B$4:$B$266,1,FALSE)),"",VLOOKUP($L2901,Info!$B$4:$L$266,10,FALSE)))</f>
        <v/>
      </c>
      <c r="AC2901" s="1" t="str">
        <f>IF(W2901="SO Cable","Black,White",IF(O2901="","",IF(P2901="","",IF($J$12&lt;&gt;"ABC",IF(P2901&lt;="250",VLOOKUP(O2901,Info!$AZ$4:$BB$22,3,FALSE),VLOOKUP(O2901,Info!$AZ$23:$BB$39,3,FALSE)),IF(P2901&lt;="250",VLOOKUP(O2901,Info!$AO$4:$AQ$22,3,FALSE),VLOOKUP(O2901,Info!$AO$23:$AP$39,3,FALSE))))))</f>
        <v/>
      </c>
      <c r="AD2901" s="1"/>
      <c r="AE2901" s="1" t="str">
        <f>IF($L2901="None","",IF(ISERROR(VLOOKUP($L2901,Info!$B$4:$B$266,1,FALSE)),"",VLOOKUP($L2901,Info!$B$4:$L$266,4,FALSE)))</f>
        <v/>
      </c>
      <c r="AF2901" s="1" t="str">
        <f>IF($L2901="None","",IF(ISERROR(VLOOKUP($L2901,Info!$B$4:$B$266,1,FALSE)),"",VLOOKUP($L2901,Info!$B$4:$L$266,6,FALSE)))</f>
        <v/>
      </c>
      <c r="AG2901" s="1"/>
      <c r="AH2901" s="33" t="str" cm="1">
        <f t="array" ref="AH2901">IF(AND(L2901&lt;&gt;"",O2901&lt;&gt;"",R2901:S2901&lt;&gt;"",W2901:X2901&lt;&gt;"",Z2901:AA2901&lt;&gt;"",AC2901&lt;&gt;""),"Good","Bad")</f>
        <v>Bad</v>
      </c>
      <c r="AL2901" t="str" cm="1">
        <f t="array" ref="AL2901">IF(R2901&gt;0,_xlfn.IFS(COUNTIF($L$20:L2901,"&lt;&gt;")&lt;101,1,COUNTIF($L$20:L2901,"&lt;&gt;")&lt;201,2,COUNTIF($L$20:L2901,"&lt;&gt;")&lt;301,3,COUNTIF($L$20:L2901,"&lt;&gt;")&lt;401,4,COUNTIF($L$20:L2901,"&lt;&gt;")&lt;501,5,COUNTIF($L$20:L2901,"&lt;&gt;")&lt;601,6,COUNTIF($L$20:L2901,"&lt;&gt;")&lt;701,7,COUNTIF($L$20:L2901,"&lt;&gt;")&lt;801,8,COUNTIF($L$20:L2901,"&lt;&gt;")&lt;901,9,COUNTIF($L$20:L2901,"&lt;&gt;")&lt;1001,10,COUNTIF($L$20:L2901,"&lt;&gt;")&lt;1101,11,COUNTIF($L$20:L2901,"&lt;&gt;")&lt;1201,12,COUNTIF($L$20:L2901,"&lt;&gt;")&lt;1301,13,COUNTIF($L$20:L2901,"&lt;&gt;")&lt;1401,14,COUNTIF($L$20:L2901,"&lt;&gt;")&lt;1501,15,COUNTIF($L$20:L2901,"&lt;&gt;")&lt;1601,16,COUNTIF($L$20:L2901,"&lt;&gt;")&lt;1701,17,COUNTIF($L$20:L2901,"&lt;&gt;")&lt;1801,18,COUNTIF($L$20:L2901,"&lt;&gt;")&lt;1901,19,COUNTIF($L$20:L2901,"&lt;&gt;")&lt;2001,20,COUNTIF($L$20:L2901,"&lt;&gt;")&lt;2101,21,COUNTIF($L$20:L2901,"&lt;&gt;")&lt;2201,22,COUNTIF($L$20:L2901,"&lt;&gt;")&lt;2301,23,COUNTIF($L$20:L2901,"&lt;&gt;")&lt;2401,24,COUNTIF($L$20:L2901,"&lt;&gt;")&lt;2501,25,COUNTIF($L$20:L2901,"&lt;&gt;")&lt;2601,26,COUNTIF($L$20:L2901,"&lt;&gt;")&lt;2701,27,COUNTIF($L$20:L2901,"&lt;&gt;")&lt;2801,28,COUNTIF($L$20:L2901,"&lt;&gt;")&lt;2901,29,COUNTIF($L$20:L2901,"&lt;&gt;")&lt;3001,30),"")</f>
        <v/>
      </c>
      <c r="AM2901" t="str">
        <f t="shared" si="225"/>
        <v/>
      </c>
      <c r="AN2901" t="str">
        <f t="shared" si="224"/>
        <v/>
      </c>
      <c r="AP2901" t="str">
        <f t="shared" ref="AP2901:AP2964" si="228">IF(R2901&gt;0,AP2900+1,"")</f>
        <v/>
      </c>
      <c r="AQ2901" t="str">
        <f>IF(AO2901="","",COUNTIFS(AM2901:$AM$3019,AO2901))</f>
        <v/>
      </c>
    </row>
    <row r="2902" spans="1:43" x14ac:dyDescent="0.25">
      <c r="A2902" s="6" t="str">
        <f>IF(COUNT($A$20:A2901)&lt;&gt;$B$4,IF(A2901="","",A2901+1),"")</f>
        <v/>
      </c>
      <c r="B2902" s="3"/>
      <c r="C2902" s="3"/>
      <c r="D2902" s="122"/>
      <c r="E2902" s="3"/>
      <c r="F2902" s="3"/>
      <c r="G2902" s="3"/>
      <c r="H2902" s="3"/>
      <c r="I2902" s="120"/>
      <c r="J2902" s="3"/>
      <c r="K2902" s="95" t="str" cm="1">
        <f t="array" ref="K2902">IF(OR($J$14 = "A",$J$14 = "B",$J$14 = "C"),IF(I2902="","",IF(LEN(I2902)&gt;2,_xlfn.IFS(ISNUMBER(SEARCH("_",I2902)),I2902,ISNUMBER(SEARCH(", ",I2902)),SUBSTITUTE(I2902,", ","_"),ISNUMBER(SEARCH("/ ",I2902)),SUBSTITUTE(I2902,"/ ","_"),ISNUMBER(SEARCH(",",I2902)),SUBSTITUTE(I2902,",","_"),ISNUMBER(SEARCH("/",I2902)),SUBSTITUTE(I2902,"/","_"),ISNUMBER(SEARCH("",I2902)),I2902),I2902)),IF(OR($J$14 = "J",$J$14 = "K"),"",IF(D2902="","",IF(LEN(D2902)&gt;2,_xlfn.IFS(ISNUMBER(SEARCH("_",D2902)),D2902,ISNUMBER(SEARCH(", ",D2902)),SUBSTITUTE(D2902,", ","_"),ISNUMBER(SEARCH("/ ",D2902)),SUBSTITUTE(D2902,"/ ","_"),ISNUMBER(SEARCH(",",D2902)),SUBSTITUTE(D2902,",","_"),ISNUMBER(SEARCH("/",D2902)),SUBSTITUTE(D2902,"/","_"),ISNUMBER(SEARCH("",D2902)),D2902),D2902))))</f>
        <v/>
      </c>
      <c r="L2902" s="1"/>
      <c r="M2902" s="1" t="str">
        <f t="shared" si="226"/>
        <v/>
      </c>
      <c r="N2902" s="94" t="str">
        <f>IF($L2902="None","",IF(ISERROR(VLOOKUP($L2902,Info!$B$4:$B$266,1,FALSE)),"",VLOOKUP($L2902,Info!$B$4:$L$266,5,FALSE)))</f>
        <v/>
      </c>
      <c r="O2902" s="94" t="str">
        <f>IF(K2902="","",IF(AND($J$12&lt;&gt;"ABC",N2902="3"),"BAC",IF(N2902="3","ABC",IF($J$12&lt;&gt;"ABC",IF($J$10="Standard",VLOOKUP(K2902,Info!$BE$4:$BF$481,2,FALSE),VLOOKUP(K2902,Info!$BI$4:$BJ$482,2,FALSE)),IF($J$10="Standard",VLOOKUP(K2902,Info!$AG$4:$AH$2994,2,FALSE),VLOOKUP(K2902,Info!$AK$4:$AL$2997,2,FALSE))))))</f>
        <v/>
      </c>
      <c r="P2902" s="94" t="str">
        <f>IF($L2902="None","",IF(ISERROR(VLOOKUP($L2902,Info!$B$4:$B$266,1,FALSE)),"",VLOOKUP($L2902,Info!$B$4:$L$266,3,FALSE)))</f>
        <v/>
      </c>
      <c r="Q2902" s="96" t="str">
        <f>IF($L2902="None","",IF(ISERROR(VLOOKUP($L2902,Info!$B$4:$B$266,1,FALSE)),"",VLOOKUP($L2902,Info!$B$4:$L$266,4,FALSE)))</f>
        <v/>
      </c>
      <c r="R2902" s="1"/>
      <c r="S2902" s="6" t="str">
        <f t="shared" si="227"/>
        <v/>
      </c>
      <c r="T2902" s="6" t="str">
        <f>IF($L2902="None","",IF(ISERROR(VLOOKUP($L2902,Info!$B$4:$B$266,1,FALSE)),"",VLOOKUP($L2902,Info!$B$4:$L$266,11,FALSE)))</f>
        <v/>
      </c>
      <c r="U2902" s="1"/>
      <c r="V2902" s="1"/>
      <c r="W2902" s="1"/>
      <c r="X2902" s="1" t="str">
        <f>IF($L2902="None","",IF(ISERROR(VLOOKUP($L2902,Info!$B$4:$B$266,1,FALSE)),"",IF(OR(W2902="Metallic Liquid Tight",W2902="Non-Metallic Liquid Tight",W2902="LSZH",W2902="Greenfield"),VLOOKUP($L2902,Info!$B$4:$L$266,7,FALSE),"N/A")))</f>
        <v/>
      </c>
      <c r="Y2902" s="1"/>
      <c r="Z2902" s="96" t="str">
        <f>IF($L2902="None","",IF(ISERROR(VLOOKUP($L2902,Info!$B$4:$B$266,1,FALSE)),"",VLOOKUP($L2902,Info!$B$4:$L$266,9,FALSE)))</f>
        <v/>
      </c>
      <c r="AA2902" s="96" t="str">
        <f>IF($L2902="None","",IF(ISERROR(VLOOKUP($L2902,Info!$B$4:$B$266,1,FALSE)),"",VLOOKUP($L2902,Info!$B$4:$L$266,8,FALSE)))</f>
        <v/>
      </c>
      <c r="AB2902" s="96" t="str">
        <f>IF($L2902="None","",IF(ISERROR(VLOOKUP($L2902,Info!$B$4:$B$266,1,FALSE)),"",VLOOKUP($L2902,Info!$B$4:$L$266,10,FALSE)))</f>
        <v/>
      </c>
      <c r="AC2902" s="1" t="str">
        <f>IF(W2902="SO Cable","Black,White",IF(O2902="","",IF(P2902="","",IF($J$12&lt;&gt;"ABC",IF(P2902&lt;="250",VLOOKUP(O2902,Info!$AZ$4:$BB$22,3,FALSE),VLOOKUP(O2902,Info!$AZ$23:$BB$39,3,FALSE)),IF(P2902&lt;="250",VLOOKUP(O2902,Info!$AO$4:$AQ$22,3,FALSE),VLOOKUP(O2902,Info!$AO$23:$AP$39,3,FALSE))))))</f>
        <v/>
      </c>
      <c r="AD2902" s="1"/>
      <c r="AE2902" s="1" t="str">
        <f>IF($L2902="None","",IF(ISERROR(VLOOKUP($L2902,Info!$B$4:$B$266,1,FALSE)),"",VLOOKUP($L2902,Info!$B$4:$L$266,4,FALSE)))</f>
        <v/>
      </c>
      <c r="AF2902" s="1" t="str">
        <f>IF($L2902="None","",IF(ISERROR(VLOOKUP($L2902,Info!$B$4:$B$266,1,FALSE)),"",VLOOKUP($L2902,Info!$B$4:$L$266,6,FALSE)))</f>
        <v/>
      </c>
      <c r="AG2902" s="1"/>
      <c r="AH2902" s="33" t="str" cm="1">
        <f t="array" ref="AH2902">IF(AND(L2902&lt;&gt;"",O2902&lt;&gt;"",R2902:S2902&lt;&gt;"",W2902:X2902&lt;&gt;"",Z2902:AA2902&lt;&gt;"",AC2902&lt;&gt;""),"Good","Bad")</f>
        <v>Bad</v>
      </c>
      <c r="AL2902" t="str" cm="1">
        <f t="array" ref="AL2902">IF(R2902&gt;0,_xlfn.IFS(COUNTIF($L$20:L2902,"&lt;&gt;")&lt;101,1,COUNTIF($L$20:L2902,"&lt;&gt;")&lt;201,2,COUNTIF($L$20:L2902,"&lt;&gt;")&lt;301,3,COUNTIF($L$20:L2902,"&lt;&gt;")&lt;401,4,COUNTIF($L$20:L2902,"&lt;&gt;")&lt;501,5,COUNTIF($L$20:L2902,"&lt;&gt;")&lt;601,6,COUNTIF($L$20:L2902,"&lt;&gt;")&lt;701,7,COUNTIF($L$20:L2902,"&lt;&gt;")&lt;801,8,COUNTIF($L$20:L2902,"&lt;&gt;")&lt;901,9,COUNTIF($L$20:L2902,"&lt;&gt;")&lt;1001,10,COUNTIF($L$20:L2902,"&lt;&gt;")&lt;1101,11,COUNTIF($L$20:L2902,"&lt;&gt;")&lt;1201,12,COUNTIF($L$20:L2902,"&lt;&gt;")&lt;1301,13,COUNTIF($L$20:L2902,"&lt;&gt;")&lt;1401,14,COUNTIF($L$20:L2902,"&lt;&gt;")&lt;1501,15,COUNTIF($L$20:L2902,"&lt;&gt;")&lt;1601,16,COUNTIF($L$20:L2902,"&lt;&gt;")&lt;1701,17,COUNTIF($L$20:L2902,"&lt;&gt;")&lt;1801,18,COUNTIF($L$20:L2902,"&lt;&gt;")&lt;1901,19,COUNTIF($L$20:L2902,"&lt;&gt;")&lt;2001,20,COUNTIF($L$20:L2902,"&lt;&gt;")&lt;2101,21,COUNTIF($L$20:L2902,"&lt;&gt;")&lt;2201,22,COUNTIF($L$20:L2902,"&lt;&gt;")&lt;2301,23,COUNTIF($L$20:L2902,"&lt;&gt;")&lt;2401,24,COUNTIF($L$20:L2902,"&lt;&gt;")&lt;2501,25,COUNTIF($L$20:L2902,"&lt;&gt;")&lt;2601,26,COUNTIF($L$20:L2902,"&lt;&gt;")&lt;2701,27,COUNTIF($L$20:L2902,"&lt;&gt;")&lt;2801,28,COUNTIF($L$20:L2902,"&lt;&gt;")&lt;2901,29,COUNTIF($L$20:L2902,"&lt;&gt;")&lt;3001,30),"")</f>
        <v/>
      </c>
      <c r="AM2902" t="str">
        <f t="shared" si="225"/>
        <v/>
      </c>
      <c r="AN2902" t="str">
        <f t="shared" ref="AN2902:AN2965" si="229">IF(R2902&gt;0,_xlfn.XLOOKUP(AM2902,$AO$20:$AO$3019,$AP$20:$AP$3019,0,0,1),"")</f>
        <v/>
      </c>
      <c r="AP2902" t="str">
        <f t="shared" si="228"/>
        <v/>
      </c>
      <c r="AQ2902" t="str">
        <f>IF(AO2902="","",COUNTIFS(AM2902:$AM$3019,AO2902))</f>
        <v/>
      </c>
    </row>
    <row r="2903" spans="1:43" x14ac:dyDescent="0.25">
      <c r="A2903" s="6" t="str">
        <f>IF(COUNT($A$20:A2902)&lt;&gt;$B$4,IF(A2902="","",A2902+1),"")</f>
        <v/>
      </c>
      <c r="B2903" s="3"/>
      <c r="C2903" s="3"/>
      <c r="D2903" s="122"/>
      <c r="E2903" s="3"/>
      <c r="F2903" s="3"/>
      <c r="G2903" s="3"/>
      <c r="H2903" s="3"/>
      <c r="I2903" s="120"/>
      <c r="J2903" s="3"/>
      <c r="K2903" s="95" t="str" cm="1">
        <f t="array" ref="K2903">IF(OR($J$14 = "A",$J$14 = "B",$J$14 = "C"),IF(I2903="","",IF(LEN(I2903)&gt;2,_xlfn.IFS(ISNUMBER(SEARCH("_",I2903)),I2903,ISNUMBER(SEARCH(", ",I2903)),SUBSTITUTE(I2903,", ","_"),ISNUMBER(SEARCH("/ ",I2903)),SUBSTITUTE(I2903,"/ ","_"),ISNUMBER(SEARCH(",",I2903)),SUBSTITUTE(I2903,",","_"),ISNUMBER(SEARCH("/",I2903)),SUBSTITUTE(I2903,"/","_"),ISNUMBER(SEARCH("",I2903)),I2903),I2903)),IF(OR($J$14 = "J",$J$14 = "K"),"",IF(D2903="","",IF(LEN(D2903)&gt;2,_xlfn.IFS(ISNUMBER(SEARCH("_",D2903)),D2903,ISNUMBER(SEARCH(", ",D2903)),SUBSTITUTE(D2903,", ","_"),ISNUMBER(SEARCH("/ ",D2903)),SUBSTITUTE(D2903,"/ ","_"),ISNUMBER(SEARCH(",",D2903)),SUBSTITUTE(D2903,",","_"),ISNUMBER(SEARCH("/",D2903)),SUBSTITUTE(D2903,"/","_"),ISNUMBER(SEARCH("",D2903)),D2903),D2903))))</f>
        <v/>
      </c>
      <c r="L2903" s="1"/>
      <c r="M2903" s="1" t="str">
        <f t="shared" si="226"/>
        <v/>
      </c>
      <c r="N2903" s="94" t="str">
        <f>IF($L2903="None","",IF(ISERROR(VLOOKUP($L2903,Info!$B$4:$B$266,1,FALSE)),"",VLOOKUP($L2903,Info!$B$4:$L$266,5,FALSE)))</f>
        <v/>
      </c>
      <c r="O2903" s="94" t="str">
        <f>IF(K2903="","",IF(AND($J$12&lt;&gt;"ABC",N2903="3"),"BAC",IF(N2903="3","ABC",IF($J$12&lt;&gt;"ABC",IF($J$10="Standard",VLOOKUP(K2903,Info!$BE$4:$BF$481,2,FALSE),VLOOKUP(K2903,Info!$BI$4:$BJ$482,2,FALSE)),IF($J$10="Standard",VLOOKUP(K2903,Info!$AG$4:$AH$2994,2,FALSE),VLOOKUP(K2903,Info!$AK$4:$AL$2997,2,FALSE))))))</f>
        <v/>
      </c>
      <c r="P2903" s="94" t="str">
        <f>IF($L2903="None","",IF(ISERROR(VLOOKUP($L2903,Info!$B$4:$B$266,1,FALSE)),"",VLOOKUP($L2903,Info!$B$4:$L$266,3,FALSE)))</f>
        <v/>
      </c>
      <c r="Q2903" s="96" t="str">
        <f>IF($L2903="None","",IF(ISERROR(VLOOKUP($L2903,Info!$B$4:$B$266,1,FALSE)),"",VLOOKUP($L2903,Info!$B$4:$L$266,4,FALSE)))</f>
        <v/>
      </c>
      <c r="R2903" s="1"/>
      <c r="S2903" s="6" t="str">
        <f t="shared" si="227"/>
        <v/>
      </c>
      <c r="T2903" s="6" t="str">
        <f>IF($L2903="None","",IF(ISERROR(VLOOKUP($L2903,Info!$B$4:$B$266,1,FALSE)),"",VLOOKUP($L2903,Info!$B$4:$L$266,11,FALSE)))</f>
        <v/>
      </c>
      <c r="U2903" s="1"/>
      <c r="V2903" s="1"/>
      <c r="W2903" s="1"/>
      <c r="X2903" s="1" t="str">
        <f>IF($L2903="None","",IF(ISERROR(VLOOKUP($L2903,Info!$B$4:$B$266,1,FALSE)),"",IF(OR(W2903="Metallic Liquid Tight",W2903="Non-Metallic Liquid Tight",W2903="LSZH",W2903="Greenfield"),VLOOKUP($L2903,Info!$B$4:$L$266,7,FALSE),"N/A")))</f>
        <v/>
      </c>
      <c r="Y2903" s="1"/>
      <c r="Z2903" s="96" t="str">
        <f>IF($L2903="None","",IF(ISERROR(VLOOKUP($L2903,Info!$B$4:$B$266,1,FALSE)),"",VLOOKUP($L2903,Info!$B$4:$L$266,9,FALSE)))</f>
        <v/>
      </c>
      <c r="AA2903" s="96" t="str">
        <f>IF($L2903="None","",IF(ISERROR(VLOOKUP($L2903,Info!$B$4:$B$266,1,FALSE)),"",VLOOKUP($L2903,Info!$B$4:$L$266,8,FALSE)))</f>
        <v/>
      </c>
      <c r="AB2903" s="96" t="str">
        <f>IF($L2903="None","",IF(ISERROR(VLOOKUP($L2903,Info!$B$4:$B$266,1,FALSE)),"",VLOOKUP($L2903,Info!$B$4:$L$266,10,FALSE)))</f>
        <v/>
      </c>
      <c r="AC2903" s="1" t="str">
        <f>IF(W2903="SO Cable","Black,White",IF(O2903="","",IF(P2903="","",IF($J$12&lt;&gt;"ABC",IF(P2903&lt;="250",VLOOKUP(O2903,Info!$AZ$4:$BB$22,3,FALSE),VLOOKUP(O2903,Info!$AZ$23:$BB$39,3,FALSE)),IF(P2903&lt;="250",VLOOKUP(O2903,Info!$AO$4:$AQ$22,3,FALSE),VLOOKUP(O2903,Info!$AO$23:$AP$39,3,FALSE))))))</f>
        <v/>
      </c>
      <c r="AD2903" s="1"/>
      <c r="AE2903" s="1" t="str">
        <f>IF($L2903="None","",IF(ISERROR(VLOOKUP($L2903,Info!$B$4:$B$266,1,FALSE)),"",VLOOKUP($L2903,Info!$B$4:$L$266,4,FALSE)))</f>
        <v/>
      </c>
      <c r="AF2903" s="1" t="str">
        <f>IF($L2903="None","",IF(ISERROR(VLOOKUP($L2903,Info!$B$4:$B$266,1,FALSE)),"",VLOOKUP($L2903,Info!$B$4:$L$266,6,FALSE)))</f>
        <v/>
      </c>
      <c r="AG2903" s="1"/>
      <c r="AH2903" s="33" t="str" cm="1">
        <f t="array" ref="AH2903">IF(AND(L2903&lt;&gt;"",O2903&lt;&gt;"",R2903:S2903&lt;&gt;"",W2903:X2903&lt;&gt;"",Z2903:AA2903&lt;&gt;"",AC2903&lt;&gt;""),"Good","Bad")</f>
        <v>Bad</v>
      </c>
      <c r="AL2903" t="str" cm="1">
        <f t="array" ref="AL2903">IF(R2903&gt;0,_xlfn.IFS(COUNTIF($L$20:L2903,"&lt;&gt;")&lt;101,1,COUNTIF($L$20:L2903,"&lt;&gt;")&lt;201,2,COUNTIF($L$20:L2903,"&lt;&gt;")&lt;301,3,COUNTIF($L$20:L2903,"&lt;&gt;")&lt;401,4,COUNTIF($L$20:L2903,"&lt;&gt;")&lt;501,5,COUNTIF($L$20:L2903,"&lt;&gt;")&lt;601,6,COUNTIF($L$20:L2903,"&lt;&gt;")&lt;701,7,COUNTIF($L$20:L2903,"&lt;&gt;")&lt;801,8,COUNTIF($L$20:L2903,"&lt;&gt;")&lt;901,9,COUNTIF($L$20:L2903,"&lt;&gt;")&lt;1001,10,COUNTIF($L$20:L2903,"&lt;&gt;")&lt;1101,11,COUNTIF($L$20:L2903,"&lt;&gt;")&lt;1201,12,COUNTIF($L$20:L2903,"&lt;&gt;")&lt;1301,13,COUNTIF($L$20:L2903,"&lt;&gt;")&lt;1401,14,COUNTIF($L$20:L2903,"&lt;&gt;")&lt;1501,15,COUNTIF($L$20:L2903,"&lt;&gt;")&lt;1601,16,COUNTIF($L$20:L2903,"&lt;&gt;")&lt;1701,17,COUNTIF($L$20:L2903,"&lt;&gt;")&lt;1801,18,COUNTIF($L$20:L2903,"&lt;&gt;")&lt;1901,19,COUNTIF($L$20:L2903,"&lt;&gt;")&lt;2001,20,COUNTIF($L$20:L2903,"&lt;&gt;")&lt;2101,21,COUNTIF($L$20:L2903,"&lt;&gt;")&lt;2201,22,COUNTIF($L$20:L2903,"&lt;&gt;")&lt;2301,23,COUNTIF($L$20:L2903,"&lt;&gt;")&lt;2401,24,COUNTIF($L$20:L2903,"&lt;&gt;")&lt;2501,25,COUNTIF($L$20:L2903,"&lt;&gt;")&lt;2601,26,COUNTIF($L$20:L2903,"&lt;&gt;")&lt;2701,27,COUNTIF($L$20:L2903,"&lt;&gt;")&lt;2801,28,COUNTIF($L$20:L2903,"&lt;&gt;")&lt;2901,29,COUNTIF($L$20:L2903,"&lt;&gt;")&lt;3001,30),"")</f>
        <v/>
      </c>
      <c r="AM2903" t="str">
        <f t="shared" si="225"/>
        <v/>
      </c>
      <c r="AN2903" t="str">
        <f t="shared" si="229"/>
        <v/>
      </c>
      <c r="AP2903" t="str">
        <f t="shared" si="228"/>
        <v/>
      </c>
      <c r="AQ2903" t="str">
        <f>IF(AO2903="","",COUNTIFS(AM2903:$AM$3019,AO2903))</f>
        <v/>
      </c>
    </row>
    <row r="2904" spans="1:43" x14ac:dyDescent="0.25">
      <c r="A2904" s="6" t="str">
        <f>IF(COUNT($A$20:A2903)&lt;&gt;$B$4,IF(A2903="","",A2903+1),"")</f>
        <v/>
      </c>
      <c r="B2904" s="3"/>
      <c r="C2904" s="3"/>
      <c r="D2904" s="122"/>
      <c r="E2904" s="3"/>
      <c r="F2904" s="3"/>
      <c r="G2904" s="3"/>
      <c r="H2904" s="3"/>
      <c r="I2904" s="120"/>
      <c r="J2904" s="3"/>
      <c r="K2904" s="95" t="str" cm="1">
        <f t="array" ref="K2904">IF(OR($J$14 = "A",$J$14 = "B",$J$14 = "C"),IF(I2904="","",IF(LEN(I2904)&gt;2,_xlfn.IFS(ISNUMBER(SEARCH("_",I2904)),I2904,ISNUMBER(SEARCH(", ",I2904)),SUBSTITUTE(I2904,", ","_"),ISNUMBER(SEARCH("/ ",I2904)),SUBSTITUTE(I2904,"/ ","_"),ISNUMBER(SEARCH(",",I2904)),SUBSTITUTE(I2904,",","_"),ISNUMBER(SEARCH("/",I2904)),SUBSTITUTE(I2904,"/","_"),ISNUMBER(SEARCH("",I2904)),I2904),I2904)),IF(OR($J$14 = "J",$J$14 = "K"),"",IF(D2904="","",IF(LEN(D2904)&gt;2,_xlfn.IFS(ISNUMBER(SEARCH("_",D2904)),D2904,ISNUMBER(SEARCH(", ",D2904)),SUBSTITUTE(D2904,", ","_"),ISNUMBER(SEARCH("/ ",D2904)),SUBSTITUTE(D2904,"/ ","_"),ISNUMBER(SEARCH(",",D2904)),SUBSTITUTE(D2904,",","_"),ISNUMBER(SEARCH("/",D2904)),SUBSTITUTE(D2904,"/","_"),ISNUMBER(SEARCH("",D2904)),D2904),D2904))))</f>
        <v/>
      </c>
      <c r="L2904" s="1"/>
      <c r="M2904" s="1" t="str">
        <f t="shared" si="226"/>
        <v/>
      </c>
      <c r="N2904" s="94" t="str">
        <f>IF($L2904="None","",IF(ISERROR(VLOOKUP($L2904,Info!$B$4:$B$266,1,FALSE)),"",VLOOKUP($L2904,Info!$B$4:$L$266,5,FALSE)))</f>
        <v/>
      </c>
      <c r="O2904" s="94" t="str">
        <f>IF(K2904="","",IF(AND($J$12&lt;&gt;"ABC",N2904="3"),"BAC",IF(N2904="3","ABC",IF($J$12&lt;&gt;"ABC",IF($J$10="Standard",VLOOKUP(K2904,Info!$BE$4:$BF$481,2,FALSE),VLOOKUP(K2904,Info!$BI$4:$BJ$482,2,FALSE)),IF($J$10="Standard",VLOOKUP(K2904,Info!$AG$4:$AH$2994,2,FALSE),VLOOKUP(K2904,Info!$AK$4:$AL$2997,2,FALSE))))))</f>
        <v/>
      </c>
      <c r="P2904" s="94" t="str">
        <f>IF($L2904="None","",IF(ISERROR(VLOOKUP($L2904,Info!$B$4:$B$266,1,FALSE)),"",VLOOKUP($L2904,Info!$B$4:$L$266,3,FALSE)))</f>
        <v/>
      </c>
      <c r="Q2904" s="96" t="str">
        <f>IF($L2904="None","",IF(ISERROR(VLOOKUP($L2904,Info!$B$4:$B$266,1,FALSE)),"",VLOOKUP($L2904,Info!$B$4:$L$266,4,FALSE)))</f>
        <v/>
      </c>
      <c r="R2904" s="1"/>
      <c r="S2904" s="6" t="str">
        <f t="shared" si="227"/>
        <v/>
      </c>
      <c r="T2904" s="6" t="str">
        <f>IF($L2904="None","",IF(ISERROR(VLOOKUP($L2904,Info!$B$4:$B$266,1,FALSE)),"",VLOOKUP($L2904,Info!$B$4:$L$266,11,FALSE)))</f>
        <v/>
      </c>
      <c r="U2904" s="1"/>
      <c r="V2904" s="1"/>
      <c r="W2904" s="1"/>
      <c r="X2904" s="1" t="str">
        <f>IF($L2904="None","",IF(ISERROR(VLOOKUP($L2904,Info!$B$4:$B$266,1,FALSE)),"",IF(OR(W2904="Metallic Liquid Tight",W2904="Non-Metallic Liquid Tight",W2904="LSZH",W2904="Greenfield"),VLOOKUP($L2904,Info!$B$4:$L$266,7,FALSE),"N/A")))</f>
        <v/>
      </c>
      <c r="Y2904" s="1"/>
      <c r="Z2904" s="96" t="str">
        <f>IF($L2904="None","",IF(ISERROR(VLOOKUP($L2904,Info!$B$4:$B$266,1,FALSE)),"",VLOOKUP($L2904,Info!$B$4:$L$266,9,FALSE)))</f>
        <v/>
      </c>
      <c r="AA2904" s="96" t="str">
        <f>IF($L2904="None","",IF(ISERROR(VLOOKUP($L2904,Info!$B$4:$B$266,1,FALSE)),"",VLOOKUP($L2904,Info!$B$4:$L$266,8,FALSE)))</f>
        <v/>
      </c>
      <c r="AB2904" s="96" t="str">
        <f>IF($L2904="None","",IF(ISERROR(VLOOKUP($L2904,Info!$B$4:$B$266,1,FALSE)),"",VLOOKUP($L2904,Info!$B$4:$L$266,10,FALSE)))</f>
        <v/>
      </c>
      <c r="AC2904" s="1" t="str">
        <f>IF(W2904="SO Cable","Black,White",IF(O2904="","",IF(P2904="","",IF($J$12&lt;&gt;"ABC",IF(P2904&lt;="250",VLOOKUP(O2904,Info!$AZ$4:$BB$22,3,FALSE),VLOOKUP(O2904,Info!$AZ$23:$BB$39,3,FALSE)),IF(P2904&lt;="250",VLOOKUP(O2904,Info!$AO$4:$AQ$22,3,FALSE),VLOOKUP(O2904,Info!$AO$23:$AP$39,3,FALSE))))))</f>
        <v/>
      </c>
      <c r="AD2904" s="1"/>
      <c r="AE2904" s="1" t="str">
        <f>IF($L2904="None","",IF(ISERROR(VLOOKUP($L2904,Info!$B$4:$B$266,1,FALSE)),"",VLOOKUP($L2904,Info!$B$4:$L$266,4,FALSE)))</f>
        <v/>
      </c>
      <c r="AF2904" s="1" t="str">
        <f>IF($L2904="None","",IF(ISERROR(VLOOKUP($L2904,Info!$B$4:$B$266,1,FALSE)),"",VLOOKUP($L2904,Info!$B$4:$L$266,6,FALSE)))</f>
        <v/>
      </c>
      <c r="AG2904" s="1"/>
      <c r="AH2904" s="33" t="str" cm="1">
        <f t="array" ref="AH2904">IF(AND(L2904&lt;&gt;"",O2904&lt;&gt;"",R2904:S2904&lt;&gt;"",W2904:X2904&lt;&gt;"",Z2904:AA2904&lt;&gt;"",AC2904&lt;&gt;""),"Good","Bad")</f>
        <v>Bad</v>
      </c>
      <c r="AL2904" t="str" cm="1">
        <f t="array" ref="AL2904">IF(R2904&gt;0,_xlfn.IFS(COUNTIF($L$20:L2904,"&lt;&gt;")&lt;101,1,COUNTIF($L$20:L2904,"&lt;&gt;")&lt;201,2,COUNTIF($L$20:L2904,"&lt;&gt;")&lt;301,3,COUNTIF($L$20:L2904,"&lt;&gt;")&lt;401,4,COUNTIF($L$20:L2904,"&lt;&gt;")&lt;501,5,COUNTIF($L$20:L2904,"&lt;&gt;")&lt;601,6,COUNTIF($L$20:L2904,"&lt;&gt;")&lt;701,7,COUNTIF($L$20:L2904,"&lt;&gt;")&lt;801,8,COUNTIF($L$20:L2904,"&lt;&gt;")&lt;901,9,COUNTIF($L$20:L2904,"&lt;&gt;")&lt;1001,10,COUNTIF($L$20:L2904,"&lt;&gt;")&lt;1101,11,COUNTIF($L$20:L2904,"&lt;&gt;")&lt;1201,12,COUNTIF($L$20:L2904,"&lt;&gt;")&lt;1301,13,COUNTIF($L$20:L2904,"&lt;&gt;")&lt;1401,14,COUNTIF($L$20:L2904,"&lt;&gt;")&lt;1501,15,COUNTIF($L$20:L2904,"&lt;&gt;")&lt;1601,16,COUNTIF($L$20:L2904,"&lt;&gt;")&lt;1701,17,COUNTIF($L$20:L2904,"&lt;&gt;")&lt;1801,18,COUNTIF($L$20:L2904,"&lt;&gt;")&lt;1901,19,COUNTIF($L$20:L2904,"&lt;&gt;")&lt;2001,20,COUNTIF($L$20:L2904,"&lt;&gt;")&lt;2101,21,COUNTIF($L$20:L2904,"&lt;&gt;")&lt;2201,22,COUNTIF($L$20:L2904,"&lt;&gt;")&lt;2301,23,COUNTIF($L$20:L2904,"&lt;&gt;")&lt;2401,24,COUNTIF($L$20:L2904,"&lt;&gt;")&lt;2501,25,COUNTIF($L$20:L2904,"&lt;&gt;")&lt;2601,26,COUNTIF($L$20:L2904,"&lt;&gt;")&lt;2701,27,COUNTIF($L$20:L2904,"&lt;&gt;")&lt;2801,28,COUNTIF($L$20:L2904,"&lt;&gt;")&lt;2901,29,COUNTIF($L$20:L2904,"&lt;&gt;")&lt;3001,30),"")</f>
        <v/>
      </c>
      <c r="AM2904" t="str">
        <f t="shared" si="225"/>
        <v/>
      </c>
      <c r="AN2904" t="str">
        <f t="shared" si="229"/>
        <v/>
      </c>
      <c r="AP2904" t="str">
        <f t="shared" si="228"/>
        <v/>
      </c>
      <c r="AQ2904" t="str">
        <f>IF(AO2904="","",COUNTIFS(AM2904:$AM$3019,AO2904))</f>
        <v/>
      </c>
    </row>
    <row r="2905" spans="1:43" x14ac:dyDescent="0.25">
      <c r="A2905" s="6" t="str">
        <f>IF(COUNT($A$20:A2904)&lt;&gt;$B$4,IF(A2904="","",A2904+1),"")</f>
        <v/>
      </c>
      <c r="B2905" s="3"/>
      <c r="C2905" s="3"/>
      <c r="D2905" s="122"/>
      <c r="E2905" s="3"/>
      <c r="F2905" s="3"/>
      <c r="G2905" s="3"/>
      <c r="H2905" s="3"/>
      <c r="I2905" s="120"/>
      <c r="J2905" s="3"/>
      <c r="K2905" s="95" t="str" cm="1">
        <f t="array" ref="K2905">IF(OR($J$14 = "A",$J$14 = "B",$J$14 = "C"),IF(I2905="","",IF(LEN(I2905)&gt;2,_xlfn.IFS(ISNUMBER(SEARCH("_",I2905)),I2905,ISNUMBER(SEARCH(", ",I2905)),SUBSTITUTE(I2905,", ","_"),ISNUMBER(SEARCH("/ ",I2905)),SUBSTITUTE(I2905,"/ ","_"),ISNUMBER(SEARCH(",",I2905)),SUBSTITUTE(I2905,",","_"),ISNUMBER(SEARCH("/",I2905)),SUBSTITUTE(I2905,"/","_"),ISNUMBER(SEARCH("",I2905)),I2905),I2905)),IF(OR($J$14 = "J",$J$14 = "K"),"",IF(D2905="","",IF(LEN(D2905)&gt;2,_xlfn.IFS(ISNUMBER(SEARCH("_",D2905)),D2905,ISNUMBER(SEARCH(", ",D2905)),SUBSTITUTE(D2905,", ","_"),ISNUMBER(SEARCH("/ ",D2905)),SUBSTITUTE(D2905,"/ ","_"),ISNUMBER(SEARCH(",",D2905)),SUBSTITUTE(D2905,",","_"),ISNUMBER(SEARCH("/",D2905)),SUBSTITUTE(D2905,"/","_"),ISNUMBER(SEARCH("",D2905)),D2905),D2905))))</f>
        <v/>
      </c>
      <c r="L2905" s="1"/>
      <c r="M2905" s="1" t="str">
        <f t="shared" si="226"/>
        <v/>
      </c>
      <c r="N2905" s="94" t="str">
        <f>IF($L2905="None","",IF(ISERROR(VLOOKUP($L2905,Info!$B$4:$B$266,1,FALSE)),"",VLOOKUP($L2905,Info!$B$4:$L$266,5,FALSE)))</f>
        <v/>
      </c>
      <c r="O2905" s="94" t="str">
        <f>IF(K2905="","",IF(AND($J$12&lt;&gt;"ABC",N2905="3"),"BAC",IF(N2905="3","ABC",IF($J$12&lt;&gt;"ABC",IF($J$10="Standard",VLOOKUP(K2905,Info!$BE$4:$BF$481,2,FALSE),VLOOKUP(K2905,Info!$BI$4:$BJ$482,2,FALSE)),IF($J$10="Standard",VLOOKUP(K2905,Info!$AG$4:$AH$2994,2,FALSE),VLOOKUP(K2905,Info!$AK$4:$AL$2997,2,FALSE))))))</f>
        <v/>
      </c>
      <c r="P2905" s="94" t="str">
        <f>IF($L2905="None","",IF(ISERROR(VLOOKUP($L2905,Info!$B$4:$B$266,1,FALSE)),"",VLOOKUP($L2905,Info!$B$4:$L$266,3,FALSE)))</f>
        <v/>
      </c>
      <c r="Q2905" s="96" t="str">
        <f>IF($L2905="None","",IF(ISERROR(VLOOKUP($L2905,Info!$B$4:$B$266,1,FALSE)),"",VLOOKUP($L2905,Info!$B$4:$L$266,4,FALSE)))</f>
        <v/>
      </c>
      <c r="R2905" s="1"/>
      <c r="S2905" s="6" t="str">
        <f t="shared" si="227"/>
        <v/>
      </c>
      <c r="T2905" s="6" t="str">
        <f>IF($L2905="None","",IF(ISERROR(VLOOKUP($L2905,Info!$B$4:$B$266,1,FALSE)),"",VLOOKUP($L2905,Info!$B$4:$L$266,11,FALSE)))</f>
        <v/>
      </c>
      <c r="U2905" s="1"/>
      <c r="V2905" s="1"/>
      <c r="W2905" s="1"/>
      <c r="X2905" s="1" t="str">
        <f>IF($L2905="None","",IF(ISERROR(VLOOKUP($L2905,Info!$B$4:$B$266,1,FALSE)),"",IF(OR(W2905="Metallic Liquid Tight",W2905="Non-Metallic Liquid Tight",W2905="LSZH",W2905="Greenfield"),VLOOKUP($L2905,Info!$B$4:$L$266,7,FALSE),"N/A")))</f>
        <v/>
      </c>
      <c r="Y2905" s="1"/>
      <c r="Z2905" s="96" t="str">
        <f>IF($L2905="None","",IF(ISERROR(VLOOKUP($L2905,Info!$B$4:$B$266,1,FALSE)),"",VLOOKUP($L2905,Info!$B$4:$L$266,9,FALSE)))</f>
        <v/>
      </c>
      <c r="AA2905" s="96" t="str">
        <f>IF($L2905="None","",IF(ISERROR(VLOOKUP($L2905,Info!$B$4:$B$266,1,FALSE)),"",VLOOKUP($L2905,Info!$B$4:$L$266,8,FALSE)))</f>
        <v/>
      </c>
      <c r="AB2905" s="96" t="str">
        <f>IF($L2905="None","",IF(ISERROR(VLOOKUP($L2905,Info!$B$4:$B$266,1,FALSE)),"",VLOOKUP($L2905,Info!$B$4:$L$266,10,FALSE)))</f>
        <v/>
      </c>
      <c r="AC2905" s="1" t="str">
        <f>IF(W2905="SO Cable","Black,White",IF(O2905="","",IF(P2905="","",IF($J$12&lt;&gt;"ABC",IF(P2905&lt;="250",VLOOKUP(O2905,Info!$AZ$4:$BB$22,3,FALSE),VLOOKUP(O2905,Info!$AZ$23:$BB$39,3,FALSE)),IF(P2905&lt;="250",VLOOKUP(O2905,Info!$AO$4:$AQ$22,3,FALSE),VLOOKUP(O2905,Info!$AO$23:$AP$39,3,FALSE))))))</f>
        <v/>
      </c>
      <c r="AD2905" s="1"/>
      <c r="AE2905" s="1" t="str">
        <f>IF($L2905="None","",IF(ISERROR(VLOOKUP($L2905,Info!$B$4:$B$266,1,FALSE)),"",VLOOKUP($L2905,Info!$B$4:$L$266,4,FALSE)))</f>
        <v/>
      </c>
      <c r="AF2905" s="1" t="str">
        <f>IF($L2905="None","",IF(ISERROR(VLOOKUP($L2905,Info!$B$4:$B$266,1,FALSE)),"",VLOOKUP($L2905,Info!$B$4:$L$266,6,FALSE)))</f>
        <v/>
      </c>
      <c r="AG2905" s="1"/>
      <c r="AH2905" s="33" t="str" cm="1">
        <f t="array" ref="AH2905">IF(AND(L2905&lt;&gt;"",O2905&lt;&gt;"",R2905:S2905&lt;&gt;"",W2905:X2905&lt;&gt;"",Z2905:AA2905&lt;&gt;"",AC2905&lt;&gt;""),"Good","Bad")</f>
        <v>Bad</v>
      </c>
      <c r="AL2905" t="str" cm="1">
        <f t="array" ref="AL2905">IF(R2905&gt;0,_xlfn.IFS(COUNTIF($L$20:L2905,"&lt;&gt;")&lt;101,1,COUNTIF($L$20:L2905,"&lt;&gt;")&lt;201,2,COUNTIF($L$20:L2905,"&lt;&gt;")&lt;301,3,COUNTIF($L$20:L2905,"&lt;&gt;")&lt;401,4,COUNTIF($L$20:L2905,"&lt;&gt;")&lt;501,5,COUNTIF($L$20:L2905,"&lt;&gt;")&lt;601,6,COUNTIF($L$20:L2905,"&lt;&gt;")&lt;701,7,COUNTIF($L$20:L2905,"&lt;&gt;")&lt;801,8,COUNTIF($L$20:L2905,"&lt;&gt;")&lt;901,9,COUNTIF($L$20:L2905,"&lt;&gt;")&lt;1001,10,COUNTIF($L$20:L2905,"&lt;&gt;")&lt;1101,11,COUNTIF($L$20:L2905,"&lt;&gt;")&lt;1201,12,COUNTIF($L$20:L2905,"&lt;&gt;")&lt;1301,13,COUNTIF($L$20:L2905,"&lt;&gt;")&lt;1401,14,COUNTIF($L$20:L2905,"&lt;&gt;")&lt;1501,15,COUNTIF($L$20:L2905,"&lt;&gt;")&lt;1601,16,COUNTIF($L$20:L2905,"&lt;&gt;")&lt;1701,17,COUNTIF($L$20:L2905,"&lt;&gt;")&lt;1801,18,COUNTIF($L$20:L2905,"&lt;&gt;")&lt;1901,19,COUNTIF($L$20:L2905,"&lt;&gt;")&lt;2001,20,COUNTIF($L$20:L2905,"&lt;&gt;")&lt;2101,21,COUNTIF($L$20:L2905,"&lt;&gt;")&lt;2201,22,COUNTIF($L$20:L2905,"&lt;&gt;")&lt;2301,23,COUNTIF($L$20:L2905,"&lt;&gt;")&lt;2401,24,COUNTIF($L$20:L2905,"&lt;&gt;")&lt;2501,25,COUNTIF($L$20:L2905,"&lt;&gt;")&lt;2601,26,COUNTIF($L$20:L2905,"&lt;&gt;")&lt;2701,27,COUNTIF($L$20:L2905,"&lt;&gt;")&lt;2801,28,COUNTIF($L$20:L2905,"&lt;&gt;")&lt;2901,29,COUNTIF($L$20:L2905,"&lt;&gt;")&lt;3001,30),"")</f>
        <v/>
      </c>
      <c r="AM2905" t="str">
        <f t="shared" si="225"/>
        <v/>
      </c>
      <c r="AN2905" t="str">
        <f t="shared" si="229"/>
        <v/>
      </c>
      <c r="AP2905" t="str">
        <f t="shared" si="228"/>
        <v/>
      </c>
      <c r="AQ2905" t="str">
        <f>IF(AO2905="","",COUNTIFS(AM2905:$AM$3019,AO2905))</f>
        <v/>
      </c>
    </row>
    <row r="2906" spans="1:43" x14ac:dyDescent="0.25">
      <c r="A2906" s="6" t="str">
        <f>IF(COUNT($A$20:A2905)&lt;&gt;$B$4,IF(A2905="","",A2905+1),"")</f>
        <v/>
      </c>
      <c r="B2906" s="3"/>
      <c r="C2906" s="3"/>
      <c r="D2906" s="122"/>
      <c r="E2906" s="3"/>
      <c r="F2906" s="3"/>
      <c r="G2906" s="3"/>
      <c r="H2906" s="3"/>
      <c r="I2906" s="120"/>
      <c r="J2906" s="3"/>
      <c r="K2906" s="95" t="str" cm="1">
        <f t="array" ref="K2906">IF(OR($J$14 = "A",$J$14 = "B",$J$14 = "C"),IF(I2906="","",IF(LEN(I2906)&gt;2,_xlfn.IFS(ISNUMBER(SEARCH("_",I2906)),I2906,ISNUMBER(SEARCH(", ",I2906)),SUBSTITUTE(I2906,", ","_"),ISNUMBER(SEARCH("/ ",I2906)),SUBSTITUTE(I2906,"/ ","_"),ISNUMBER(SEARCH(",",I2906)),SUBSTITUTE(I2906,",","_"),ISNUMBER(SEARCH("/",I2906)),SUBSTITUTE(I2906,"/","_"),ISNUMBER(SEARCH("",I2906)),I2906),I2906)),IF(OR($J$14 = "J",$J$14 = "K"),"",IF(D2906="","",IF(LEN(D2906)&gt;2,_xlfn.IFS(ISNUMBER(SEARCH("_",D2906)),D2906,ISNUMBER(SEARCH(", ",D2906)),SUBSTITUTE(D2906,", ","_"),ISNUMBER(SEARCH("/ ",D2906)),SUBSTITUTE(D2906,"/ ","_"),ISNUMBER(SEARCH(",",D2906)),SUBSTITUTE(D2906,",","_"),ISNUMBER(SEARCH("/",D2906)),SUBSTITUTE(D2906,"/","_"),ISNUMBER(SEARCH("",D2906)),D2906),D2906))))</f>
        <v/>
      </c>
      <c r="L2906" s="1"/>
      <c r="M2906" s="1" t="str">
        <f t="shared" si="226"/>
        <v/>
      </c>
      <c r="N2906" s="94" t="str">
        <f>IF($L2906="None","",IF(ISERROR(VLOOKUP($L2906,Info!$B$4:$B$266,1,FALSE)),"",VLOOKUP($L2906,Info!$B$4:$L$266,5,FALSE)))</f>
        <v/>
      </c>
      <c r="O2906" s="94" t="str">
        <f>IF(K2906="","",IF(AND($J$12&lt;&gt;"ABC",N2906="3"),"BAC",IF(N2906="3","ABC",IF($J$12&lt;&gt;"ABC",IF($J$10="Standard",VLOOKUP(K2906,Info!$BE$4:$BF$481,2,FALSE),VLOOKUP(K2906,Info!$BI$4:$BJ$482,2,FALSE)),IF($J$10="Standard",VLOOKUP(K2906,Info!$AG$4:$AH$2994,2,FALSE),VLOOKUP(K2906,Info!$AK$4:$AL$2997,2,FALSE))))))</f>
        <v/>
      </c>
      <c r="P2906" s="94" t="str">
        <f>IF($L2906="None","",IF(ISERROR(VLOOKUP($L2906,Info!$B$4:$B$266,1,FALSE)),"",VLOOKUP($L2906,Info!$B$4:$L$266,3,FALSE)))</f>
        <v/>
      </c>
      <c r="Q2906" s="96" t="str">
        <f>IF($L2906="None","",IF(ISERROR(VLOOKUP($L2906,Info!$B$4:$B$266,1,FALSE)),"",VLOOKUP($L2906,Info!$B$4:$L$266,4,FALSE)))</f>
        <v/>
      </c>
      <c r="R2906" s="1"/>
      <c r="S2906" s="6" t="str">
        <f t="shared" si="227"/>
        <v/>
      </c>
      <c r="T2906" s="6" t="str">
        <f>IF($L2906="None","",IF(ISERROR(VLOOKUP($L2906,Info!$B$4:$B$266,1,FALSE)),"",VLOOKUP($L2906,Info!$B$4:$L$266,11,FALSE)))</f>
        <v/>
      </c>
      <c r="U2906" s="1"/>
      <c r="V2906" s="1"/>
      <c r="W2906" s="1"/>
      <c r="X2906" s="1" t="str">
        <f>IF($L2906="None","",IF(ISERROR(VLOOKUP($L2906,Info!$B$4:$B$266,1,FALSE)),"",IF(OR(W2906="Metallic Liquid Tight",W2906="Non-Metallic Liquid Tight",W2906="LSZH",W2906="Greenfield"),VLOOKUP($L2906,Info!$B$4:$L$266,7,FALSE),"N/A")))</f>
        <v/>
      </c>
      <c r="Y2906" s="1"/>
      <c r="Z2906" s="96" t="str">
        <f>IF($L2906="None","",IF(ISERROR(VLOOKUP($L2906,Info!$B$4:$B$266,1,FALSE)),"",VLOOKUP($L2906,Info!$B$4:$L$266,9,FALSE)))</f>
        <v/>
      </c>
      <c r="AA2906" s="96" t="str">
        <f>IF($L2906="None","",IF(ISERROR(VLOOKUP($L2906,Info!$B$4:$B$266,1,FALSE)),"",VLOOKUP($L2906,Info!$B$4:$L$266,8,FALSE)))</f>
        <v/>
      </c>
      <c r="AB2906" s="96" t="str">
        <f>IF($L2906="None","",IF(ISERROR(VLOOKUP($L2906,Info!$B$4:$B$266,1,FALSE)),"",VLOOKUP($L2906,Info!$B$4:$L$266,10,FALSE)))</f>
        <v/>
      </c>
      <c r="AC2906" s="1" t="str">
        <f>IF(W2906="SO Cable","Black,White",IF(O2906="","",IF(P2906="","",IF($J$12&lt;&gt;"ABC",IF(P2906&lt;="250",VLOOKUP(O2906,Info!$AZ$4:$BB$22,3,FALSE),VLOOKUP(O2906,Info!$AZ$23:$BB$39,3,FALSE)),IF(P2906&lt;="250",VLOOKUP(O2906,Info!$AO$4:$AQ$22,3,FALSE),VLOOKUP(O2906,Info!$AO$23:$AP$39,3,FALSE))))))</f>
        <v/>
      </c>
      <c r="AD2906" s="1"/>
      <c r="AE2906" s="1" t="str">
        <f>IF($L2906="None","",IF(ISERROR(VLOOKUP($L2906,Info!$B$4:$B$266,1,FALSE)),"",VLOOKUP($L2906,Info!$B$4:$L$266,4,FALSE)))</f>
        <v/>
      </c>
      <c r="AF2906" s="1" t="str">
        <f>IF($L2906="None","",IF(ISERROR(VLOOKUP($L2906,Info!$B$4:$B$266,1,FALSE)),"",VLOOKUP($L2906,Info!$B$4:$L$266,6,FALSE)))</f>
        <v/>
      </c>
      <c r="AG2906" s="1"/>
      <c r="AH2906" s="33" t="str" cm="1">
        <f t="array" ref="AH2906">IF(AND(L2906&lt;&gt;"",O2906&lt;&gt;"",R2906:S2906&lt;&gt;"",W2906:X2906&lt;&gt;"",Z2906:AA2906&lt;&gt;"",AC2906&lt;&gt;""),"Good","Bad")</f>
        <v>Bad</v>
      </c>
      <c r="AL2906" t="str" cm="1">
        <f t="array" ref="AL2906">IF(R2906&gt;0,_xlfn.IFS(COUNTIF($L$20:L2906,"&lt;&gt;")&lt;101,1,COUNTIF($L$20:L2906,"&lt;&gt;")&lt;201,2,COUNTIF($L$20:L2906,"&lt;&gt;")&lt;301,3,COUNTIF($L$20:L2906,"&lt;&gt;")&lt;401,4,COUNTIF($L$20:L2906,"&lt;&gt;")&lt;501,5,COUNTIF($L$20:L2906,"&lt;&gt;")&lt;601,6,COUNTIF($L$20:L2906,"&lt;&gt;")&lt;701,7,COUNTIF($L$20:L2906,"&lt;&gt;")&lt;801,8,COUNTIF($L$20:L2906,"&lt;&gt;")&lt;901,9,COUNTIF($L$20:L2906,"&lt;&gt;")&lt;1001,10,COUNTIF($L$20:L2906,"&lt;&gt;")&lt;1101,11,COUNTIF($L$20:L2906,"&lt;&gt;")&lt;1201,12,COUNTIF($L$20:L2906,"&lt;&gt;")&lt;1301,13,COUNTIF($L$20:L2906,"&lt;&gt;")&lt;1401,14,COUNTIF($L$20:L2906,"&lt;&gt;")&lt;1501,15,COUNTIF($L$20:L2906,"&lt;&gt;")&lt;1601,16,COUNTIF($L$20:L2906,"&lt;&gt;")&lt;1701,17,COUNTIF($L$20:L2906,"&lt;&gt;")&lt;1801,18,COUNTIF($L$20:L2906,"&lt;&gt;")&lt;1901,19,COUNTIF($L$20:L2906,"&lt;&gt;")&lt;2001,20,COUNTIF($L$20:L2906,"&lt;&gt;")&lt;2101,21,COUNTIF($L$20:L2906,"&lt;&gt;")&lt;2201,22,COUNTIF($L$20:L2906,"&lt;&gt;")&lt;2301,23,COUNTIF($L$20:L2906,"&lt;&gt;")&lt;2401,24,COUNTIF($L$20:L2906,"&lt;&gt;")&lt;2501,25,COUNTIF($L$20:L2906,"&lt;&gt;")&lt;2601,26,COUNTIF($L$20:L2906,"&lt;&gt;")&lt;2701,27,COUNTIF($L$20:L2906,"&lt;&gt;")&lt;2801,28,COUNTIF($L$20:L2906,"&lt;&gt;")&lt;2901,29,COUNTIF($L$20:L2906,"&lt;&gt;")&lt;3001,30),"")</f>
        <v/>
      </c>
      <c r="AM2906" t="str">
        <f t="shared" si="225"/>
        <v/>
      </c>
      <c r="AN2906" t="str">
        <f t="shared" si="229"/>
        <v/>
      </c>
      <c r="AP2906" t="str">
        <f t="shared" si="228"/>
        <v/>
      </c>
      <c r="AQ2906" t="str">
        <f>IF(AO2906="","",COUNTIFS(AM2906:$AM$3019,AO2906))</f>
        <v/>
      </c>
    </row>
    <row r="2907" spans="1:43" x14ac:dyDescent="0.25">
      <c r="A2907" s="6" t="str">
        <f>IF(COUNT($A$20:A2906)&lt;&gt;$B$4,IF(A2906="","",A2906+1),"")</f>
        <v/>
      </c>
      <c r="B2907" s="3"/>
      <c r="C2907" s="3"/>
      <c r="D2907" s="122"/>
      <c r="E2907" s="3"/>
      <c r="F2907" s="3"/>
      <c r="G2907" s="3"/>
      <c r="H2907" s="3"/>
      <c r="I2907" s="120"/>
      <c r="J2907" s="3"/>
      <c r="K2907" s="95" t="str" cm="1">
        <f t="array" ref="K2907">IF(OR($J$14 = "A",$J$14 = "B",$J$14 = "C"),IF(I2907="","",IF(LEN(I2907)&gt;2,_xlfn.IFS(ISNUMBER(SEARCH("_",I2907)),I2907,ISNUMBER(SEARCH(", ",I2907)),SUBSTITUTE(I2907,", ","_"),ISNUMBER(SEARCH("/ ",I2907)),SUBSTITUTE(I2907,"/ ","_"),ISNUMBER(SEARCH(",",I2907)),SUBSTITUTE(I2907,",","_"),ISNUMBER(SEARCH("/",I2907)),SUBSTITUTE(I2907,"/","_"),ISNUMBER(SEARCH("",I2907)),I2907),I2907)),IF(OR($J$14 = "J",$J$14 = "K"),"",IF(D2907="","",IF(LEN(D2907)&gt;2,_xlfn.IFS(ISNUMBER(SEARCH("_",D2907)),D2907,ISNUMBER(SEARCH(", ",D2907)),SUBSTITUTE(D2907,", ","_"),ISNUMBER(SEARCH("/ ",D2907)),SUBSTITUTE(D2907,"/ ","_"),ISNUMBER(SEARCH(",",D2907)),SUBSTITUTE(D2907,",","_"),ISNUMBER(SEARCH("/",D2907)),SUBSTITUTE(D2907,"/","_"),ISNUMBER(SEARCH("",D2907)),D2907),D2907))))</f>
        <v/>
      </c>
      <c r="L2907" s="1"/>
      <c r="M2907" s="1" t="str">
        <f t="shared" si="226"/>
        <v/>
      </c>
      <c r="N2907" s="94" t="str">
        <f>IF($L2907="None","",IF(ISERROR(VLOOKUP($L2907,Info!$B$4:$B$266,1,FALSE)),"",VLOOKUP($L2907,Info!$B$4:$L$266,5,FALSE)))</f>
        <v/>
      </c>
      <c r="O2907" s="94" t="str">
        <f>IF(K2907="","",IF(AND($J$12&lt;&gt;"ABC",N2907="3"),"BAC",IF(N2907="3","ABC",IF($J$12&lt;&gt;"ABC",IF($J$10="Standard",VLOOKUP(K2907,Info!$BE$4:$BF$481,2,FALSE),VLOOKUP(K2907,Info!$BI$4:$BJ$482,2,FALSE)),IF($J$10="Standard",VLOOKUP(K2907,Info!$AG$4:$AH$2994,2,FALSE),VLOOKUP(K2907,Info!$AK$4:$AL$2997,2,FALSE))))))</f>
        <v/>
      </c>
      <c r="P2907" s="94" t="str">
        <f>IF($L2907="None","",IF(ISERROR(VLOOKUP($L2907,Info!$B$4:$B$266,1,FALSE)),"",VLOOKUP($L2907,Info!$B$4:$L$266,3,FALSE)))</f>
        <v/>
      </c>
      <c r="Q2907" s="96" t="str">
        <f>IF($L2907="None","",IF(ISERROR(VLOOKUP($L2907,Info!$B$4:$B$266,1,FALSE)),"",VLOOKUP($L2907,Info!$B$4:$L$266,4,FALSE)))</f>
        <v/>
      </c>
      <c r="R2907" s="1"/>
      <c r="S2907" s="6" t="str">
        <f t="shared" si="227"/>
        <v/>
      </c>
      <c r="T2907" s="6" t="str">
        <f>IF($L2907="None","",IF(ISERROR(VLOOKUP($L2907,Info!$B$4:$B$266,1,FALSE)),"",VLOOKUP($L2907,Info!$B$4:$L$266,11,FALSE)))</f>
        <v/>
      </c>
      <c r="U2907" s="1"/>
      <c r="V2907" s="1"/>
      <c r="W2907" s="1"/>
      <c r="X2907" s="1" t="str">
        <f>IF($L2907="None","",IF(ISERROR(VLOOKUP($L2907,Info!$B$4:$B$266,1,FALSE)),"",IF(OR(W2907="Metallic Liquid Tight",W2907="Non-Metallic Liquid Tight",W2907="LSZH",W2907="Greenfield"),VLOOKUP($L2907,Info!$B$4:$L$266,7,FALSE),"N/A")))</f>
        <v/>
      </c>
      <c r="Y2907" s="1"/>
      <c r="Z2907" s="96" t="str">
        <f>IF($L2907="None","",IF(ISERROR(VLOOKUP($L2907,Info!$B$4:$B$266,1,FALSE)),"",VLOOKUP($L2907,Info!$B$4:$L$266,9,FALSE)))</f>
        <v/>
      </c>
      <c r="AA2907" s="96" t="str">
        <f>IF($L2907="None","",IF(ISERROR(VLOOKUP($L2907,Info!$B$4:$B$266,1,FALSE)),"",VLOOKUP($L2907,Info!$B$4:$L$266,8,FALSE)))</f>
        <v/>
      </c>
      <c r="AB2907" s="96" t="str">
        <f>IF($L2907="None","",IF(ISERROR(VLOOKUP($L2907,Info!$B$4:$B$266,1,FALSE)),"",VLOOKUP($L2907,Info!$B$4:$L$266,10,FALSE)))</f>
        <v/>
      </c>
      <c r="AC2907" s="1" t="str">
        <f>IF(W2907="SO Cable","Black,White",IF(O2907="","",IF(P2907="","",IF($J$12&lt;&gt;"ABC",IF(P2907&lt;="250",VLOOKUP(O2907,Info!$AZ$4:$BB$22,3,FALSE),VLOOKUP(O2907,Info!$AZ$23:$BB$39,3,FALSE)),IF(P2907&lt;="250",VLOOKUP(O2907,Info!$AO$4:$AQ$22,3,FALSE),VLOOKUP(O2907,Info!$AO$23:$AP$39,3,FALSE))))))</f>
        <v/>
      </c>
      <c r="AD2907" s="1"/>
      <c r="AE2907" s="1" t="str">
        <f>IF($L2907="None","",IF(ISERROR(VLOOKUP($L2907,Info!$B$4:$B$266,1,FALSE)),"",VLOOKUP($L2907,Info!$B$4:$L$266,4,FALSE)))</f>
        <v/>
      </c>
      <c r="AF2907" s="1" t="str">
        <f>IF($L2907="None","",IF(ISERROR(VLOOKUP($L2907,Info!$B$4:$B$266,1,FALSE)),"",VLOOKUP($L2907,Info!$B$4:$L$266,6,FALSE)))</f>
        <v/>
      </c>
      <c r="AG2907" s="1"/>
      <c r="AH2907" s="33" t="str" cm="1">
        <f t="array" ref="AH2907">IF(AND(L2907&lt;&gt;"",O2907&lt;&gt;"",R2907:S2907&lt;&gt;"",W2907:X2907&lt;&gt;"",Z2907:AA2907&lt;&gt;"",AC2907&lt;&gt;""),"Good","Bad")</f>
        <v>Bad</v>
      </c>
      <c r="AL2907" t="str" cm="1">
        <f t="array" ref="AL2907">IF(R2907&gt;0,_xlfn.IFS(COUNTIF($L$20:L2907,"&lt;&gt;")&lt;101,1,COUNTIF($L$20:L2907,"&lt;&gt;")&lt;201,2,COUNTIF($L$20:L2907,"&lt;&gt;")&lt;301,3,COUNTIF($L$20:L2907,"&lt;&gt;")&lt;401,4,COUNTIF($L$20:L2907,"&lt;&gt;")&lt;501,5,COUNTIF($L$20:L2907,"&lt;&gt;")&lt;601,6,COUNTIF($L$20:L2907,"&lt;&gt;")&lt;701,7,COUNTIF($L$20:L2907,"&lt;&gt;")&lt;801,8,COUNTIF($L$20:L2907,"&lt;&gt;")&lt;901,9,COUNTIF($L$20:L2907,"&lt;&gt;")&lt;1001,10,COUNTIF($L$20:L2907,"&lt;&gt;")&lt;1101,11,COUNTIF($L$20:L2907,"&lt;&gt;")&lt;1201,12,COUNTIF($L$20:L2907,"&lt;&gt;")&lt;1301,13,COUNTIF($L$20:L2907,"&lt;&gt;")&lt;1401,14,COUNTIF($L$20:L2907,"&lt;&gt;")&lt;1501,15,COUNTIF($L$20:L2907,"&lt;&gt;")&lt;1601,16,COUNTIF($L$20:L2907,"&lt;&gt;")&lt;1701,17,COUNTIF($L$20:L2907,"&lt;&gt;")&lt;1801,18,COUNTIF($L$20:L2907,"&lt;&gt;")&lt;1901,19,COUNTIF($L$20:L2907,"&lt;&gt;")&lt;2001,20,COUNTIF($L$20:L2907,"&lt;&gt;")&lt;2101,21,COUNTIF($L$20:L2907,"&lt;&gt;")&lt;2201,22,COUNTIF($L$20:L2907,"&lt;&gt;")&lt;2301,23,COUNTIF($L$20:L2907,"&lt;&gt;")&lt;2401,24,COUNTIF($L$20:L2907,"&lt;&gt;")&lt;2501,25,COUNTIF($L$20:L2907,"&lt;&gt;")&lt;2601,26,COUNTIF($L$20:L2907,"&lt;&gt;")&lt;2701,27,COUNTIF($L$20:L2907,"&lt;&gt;")&lt;2801,28,COUNTIF($L$20:L2907,"&lt;&gt;")&lt;2901,29,COUNTIF($L$20:L2907,"&lt;&gt;")&lt;3001,30),"")</f>
        <v/>
      </c>
      <c r="AM2907" t="str">
        <f t="shared" si="225"/>
        <v/>
      </c>
      <c r="AN2907" t="str">
        <f t="shared" si="229"/>
        <v/>
      </c>
      <c r="AP2907" t="str">
        <f t="shared" si="228"/>
        <v/>
      </c>
      <c r="AQ2907" t="str">
        <f>IF(AO2907="","",COUNTIFS(AM2907:$AM$3019,AO2907))</f>
        <v/>
      </c>
    </row>
    <row r="2908" spans="1:43" x14ac:dyDescent="0.25">
      <c r="A2908" s="6" t="str">
        <f>IF(COUNT($A$20:A2907)&lt;&gt;$B$4,IF(A2907="","",A2907+1),"")</f>
        <v/>
      </c>
      <c r="B2908" s="3"/>
      <c r="C2908" s="3"/>
      <c r="D2908" s="122"/>
      <c r="E2908" s="3"/>
      <c r="F2908" s="3"/>
      <c r="G2908" s="3"/>
      <c r="H2908" s="3"/>
      <c r="I2908" s="120"/>
      <c r="J2908" s="3"/>
      <c r="K2908" s="95" t="str" cm="1">
        <f t="array" ref="K2908">IF(OR($J$14 = "A",$J$14 = "B",$J$14 = "C"),IF(I2908="","",IF(LEN(I2908)&gt;2,_xlfn.IFS(ISNUMBER(SEARCH("_",I2908)),I2908,ISNUMBER(SEARCH(", ",I2908)),SUBSTITUTE(I2908,", ","_"),ISNUMBER(SEARCH("/ ",I2908)),SUBSTITUTE(I2908,"/ ","_"),ISNUMBER(SEARCH(",",I2908)),SUBSTITUTE(I2908,",","_"),ISNUMBER(SEARCH("/",I2908)),SUBSTITUTE(I2908,"/","_"),ISNUMBER(SEARCH("",I2908)),I2908),I2908)),IF(OR($J$14 = "J",$J$14 = "K"),"",IF(D2908="","",IF(LEN(D2908)&gt;2,_xlfn.IFS(ISNUMBER(SEARCH("_",D2908)),D2908,ISNUMBER(SEARCH(", ",D2908)),SUBSTITUTE(D2908,", ","_"),ISNUMBER(SEARCH("/ ",D2908)),SUBSTITUTE(D2908,"/ ","_"),ISNUMBER(SEARCH(",",D2908)),SUBSTITUTE(D2908,",","_"),ISNUMBER(SEARCH("/",D2908)),SUBSTITUTE(D2908,"/","_"),ISNUMBER(SEARCH("",D2908)),D2908),D2908))))</f>
        <v/>
      </c>
      <c r="L2908" s="1"/>
      <c r="M2908" s="1" t="str">
        <f t="shared" si="226"/>
        <v/>
      </c>
      <c r="N2908" s="94" t="str">
        <f>IF($L2908="None","",IF(ISERROR(VLOOKUP($L2908,Info!$B$4:$B$266,1,FALSE)),"",VLOOKUP($L2908,Info!$B$4:$L$266,5,FALSE)))</f>
        <v/>
      </c>
      <c r="O2908" s="94" t="str">
        <f>IF(K2908="","",IF(AND($J$12&lt;&gt;"ABC",N2908="3"),"BAC",IF(N2908="3","ABC",IF($J$12&lt;&gt;"ABC",IF($J$10="Standard",VLOOKUP(K2908,Info!$BE$4:$BF$481,2,FALSE),VLOOKUP(K2908,Info!$BI$4:$BJ$482,2,FALSE)),IF($J$10="Standard",VLOOKUP(K2908,Info!$AG$4:$AH$2994,2,FALSE),VLOOKUP(K2908,Info!$AK$4:$AL$2997,2,FALSE))))))</f>
        <v/>
      </c>
      <c r="P2908" s="94" t="str">
        <f>IF($L2908="None","",IF(ISERROR(VLOOKUP($L2908,Info!$B$4:$B$266,1,FALSE)),"",VLOOKUP($L2908,Info!$B$4:$L$266,3,FALSE)))</f>
        <v/>
      </c>
      <c r="Q2908" s="96" t="str">
        <f>IF($L2908="None","",IF(ISERROR(VLOOKUP($L2908,Info!$B$4:$B$266,1,FALSE)),"",VLOOKUP($L2908,Info!$B$4:$L$266,4,FALSE)))</f>
        <v/>
      </c>
      <c r="R2908" s="1"/>
      <c r="S2908" s="6" t="str">
        <f t="shared" si="227"/>
        <v/>
      </c>
      <c r="T2908" s="6" t="str">
        <f>IF($L2908="None","",IF(ISERROR(VLOOKUP($L2908,Info!$B$4:$B$266,1,FALSE)),"",VLOOKUP($L2908,Info!$B$4:$L$266,11,FALSE)))</f>
        <v/>
      </c>
      <c r="U2908" s="1"/>
      <c r="V2908" s="1"/>
      <c r="W2908" s="1"/>
      <c r="X2908" s="1" t="str">
        <f>IF($L2908="None","",IF(ISERROR(VLOOKUP($L2908,Info!$B$4:$B$266,1,FALSE)),"",IF(OR(W2908="Metallic Liquid Tight",W2908="Non-Metallic Liquid Tight",W2908="LSZH",W2908="Greenfield"),VLOOKUP($L2908,Info!$B$4:$L$266,7,FALSE),"N/A")))</f>
        <v/>
      </c>
      <c r="Y2908" s="1"/>
      <c r="Z2908" s="96" t="str">
        <f>IF($L2908="None","",IF(ISERROR(VLOOKUP($L2908,Info!$B$4:$B$266,1,FALSE)),"",VLOOKUP($L2908,Info!$B$4:$L$266,9,FALSE)))</f>
        <v/>
      </c>
      <c r="AA2908" s="96" t="str">
        <f>IF($L2908="None","",IF(ISERROR(VLOOKUP($L2908,Info!$B$4:$B$266,1,FALSE)),"",VLOOKUP($L2908,Info!$B$4:$L$266,8,FALSE)))</f>
        <v/>
      </c>
      <c r="AB2908" s="96" t="str">
        <f>IF($L2908="None","",IF(ISERROR(VLOOKUP($L2908,Info!$B$4:$B$266,1,FALSE)),"",VLOOKUP($L2908,Info!$B$4:$L$266,10,FALSE)))</f>
        <v/>
      </c>
      <c r="AC2908" s="1" t="str">
        <f>IF(W2908="SO Cable","Black,White",IF(O2908="","",IF(P2908="","",IF($J$12&lt;&gt;"ABC",IF(P2908&lt;="250",VLOOKUP(O2908,Info!$AZ$4:$BB$22,3,FALSE),VLOOKUP(O2908,Info!$AZ$23:$BB$39,3,FALSE)),IF(P2908&lt;="250",VLOOKUP(O2908,Info!$AO$4:$AQ$22,3,FALSE),VLOOKUP(O2908,Info!$AO$23:$AP$39,3,FALSE))))))</f>
        <v/>
      </c>
      <c r="AD2908" s="1"/>
      <c r="AE2908" s="1" t="str">
        <f>IF($L2908="None","",IF(ISERROR(VLOOKUP($L2908,Info!$B$4:$B$266,1,FALSE)),"",VLOOKUP($L2908,Info!$B$4:$L$266,4,FALSE)))</f>
        <v/>
      </c>
      <c r="AF2908" s="1" t="str">
        <f>IF($L2908="None","",IF(ISERROR(VLOOKUP($L2908,Info!$B$4:$B$266,1,FALSE)),"",VLOOKUP($L2908,Info!$B$4:$L$266,6,FALSE)))</f>
        <v/>
      </c>
      <c r="AG2908" s="1"/>
      <c r="AH2908" s="33" t="str" cm="1">
        <f t="array" ref="AH2908">IF(AND(L2908&lt;&gt;"",O2908&lt;&gt;"",R2908:S2908&lt;&gt;"",W2908:X2908&lt;&gt;"",Z2908:AA2908&lt;&gt;"",AC2908&lt;&gt;""),"Good","Bad")</f>
        <v>Bad</v>
      </c>
      <c r="AL2908" t="str" cm="1">
        <f t="array" ref="AL2908">IF(R2908&gt;0,_xlfn.IFS(COUNTIF($L$20:L2908,"&lt;&gt;")&lt;101,1,COUNTIF($L$20:L2908,"&lt;&gt;")&lt;201,2,COUNTIF($L$20:L2908,"&lt;&gt;")&lt;301,3,COUNTIF($L$20:L2908,"&lt;&gt;")&lt;401,4,COUNTIF($L$20:L2908,"&lt;&gt;")&lt;501,5,COUNTIF($L$20:L2908,"&lt;&gt;")&lt;601,6,COUNTIF($L$20:L2908,"&lt;&gt;")&lt;701,7,COUNTIF($L$20:L2908,"&lt;&gt;")&lt;801,8,COUNTIF($L$20:L2908,"&lt;&gt;")&lt;901,9,COUNTIF($L$20:L2908,"&lt;&gt;")&lt;1001,10,COUNTIF($L$20:L2908,"&lt;&gt;")&lt;1101,11,COUNTIF($L$20:L2908,"&lt;&gt;")&lt;1201,12,COUNTIF($L$20:L2908,"&lt;&gt;")&lt;1301,13,COUNTIF($L$20:L2908,"&lt;&gt;")&lt;1401,14,COUNTIF($L$20:L2908,"&lt;&gt;")&lt;1501,15,COUNTIF($L$20:L2908,"&lt;&gt;")&lt;1601,16,COUNTIF($L$20:L2908,"&lt;&gt;")&lt;1701,17,COUNTIF($L$20:L2908,"&lt;&gt;")&lt;1801,18,COUNTIF($L$20:L2908,"&lt;&gt;")&lt;1901,19,COUNTIF($L$20:L2908,"&lt;&gt;")&lt;2001,20,COUNTIF($L$20:L2908,"&lt;&gt;")&lt;2101,21,COUNTIF($L$20:L2908,"&lt;&gt;")&lt;2201,22,COUNTIF($L$20:L2908,"&lt;&gt;")&lt;2301,23,COUNTIF($L$20:L2908,"&lt;&gt;")&lt;2401,24,COUNTIF($L$20:L2908,"&lt;&gt;")&lt;2501,25,COUNTIF($L$20:L2908,"&lt;&gt;")&lt;2601,26,COUNTIF($L$20:L2908,"&lt;&gt;")&lt;2701,27,COUNTIF($L$20:L2908,"&lt;&gt;")&lt;2801,28,COUNTIF($L$20:L2908,"&lt;&gt;")&lt;2901,29,COUNTIF($L$20:L2908,"&lt;&gt;")&lt;3001,30),"")</f>
        <v/>
      </c>
      <c r="AM2908" t="str">
        <f t="shared" si="225"/>
        <v/>
      </c>
      <c r="AN2908" t="str">
        <f t="shared" si="229"/>
        <v/>
      </c>
      <c r="AP2908" t="str">
        <f t="shared" si="228"/>
        <v/>
      </c>
      <c r="AQ2908" t="str">
        <f>IF(AO2908="","",COUNTIFS(AM2908:$AM$3019,AO2908))</f>
        <v/>
      </c>
    </row>
    <row r="2909" spans="1:43" x14ac:dyDescent="0.25">
      <c r="A2909" s="6" t="str">
        <f>IF(COUNT($A$20:A2908)&lt;&gt;$B$4,IF(A2908="","",A2908+1),"")</f>
        <v/>
      </c>
      <c r="B2909" s="3"/>
      <c r="C2909" s="3"/>
      <c r="D2909" s="122"/>
      <c r="E2909" s="3"/>
      <c r="F2909" s="3"/>
      <c r="G2909" s="3"/>
      <c r="H2909" s="3"/>
      <c r="I2909" s="120"/>
      <c r="J2909" s="3"/>
      <c r="K2909" s="95" t="str" cm="1">
        <f t="array" ref="K2909">IF(OR($J$14 = "A",$J$14 = "B",$J$14 = "C"),IF(I2909="","",IF(LEN(I2909)&gt;2,_xlfn.IFS(ISNUMBER(SEARCH("_",I2909)),I2909,ISNUMBER(SEARCH(", ",I2909)),SUBSTITUTE(I2909,", ","_"),ISNUMBER(SEARCH("/ ",I2909)),SUBSTITUTE(I2909,"/ ","_"),ISNUMBER(SEARCH(",",I2909)),SUBSTITUTE(I2909,",","_"),ISNUMBER(SEARCH("/",I2909)),SUBSTITUTE(I2909,"/","_"),ISNUMBER(SEARCH("",I2909)),I2909),I2909)),IF(OR($J$14 = "J",$J$14 = "K"),"",IF(D2909="","",IF(LEN(D2909)&gt;2,_xlfn.IFS(ISNUMBER(SEARCH("_",D2909)),D2909,ISNUMBER(SEARCH(", ",D2909)),SUBSTITUTE(D2909,", ","_"),ISNUMBER(SEARCH("/ ",D2909)),SUBSTITUTE(D2909,"/ ","_"),ISNUMBER(SEARCH(",",D2909)),SUBSTITUTE(D2909,",","_"),ISNUMBER(SEARCH("/",D2909)),SUBSTITUTE(D2909,"/","_"),ISNUMBER(SEARCH("",D2909)),D2909),D2909))))</f>
        <v/>
      </c>
      <c r="L2909" s="1"/>
      <c r="M2909" s="1" t="str">
        <f t="shared" si="226"/>
        <v/>
      </c>
      <c r="N2909" s="94" t="str">
        <f>IF($L2909="None","",IF(ISERROR(VLOOKUP($L2909,Info!$B$4:$B$266,1,FALSE)),"",VLOOKUP($L2909,Info!$B$4:$L$266,5,FALSE)))</f>
        <v/>
      </c>
      <c r="O2909" s="94" t="str">
        <f>IF(K2909="","",IF(AND($J$12&lt;&gt;"ABC",N2909="3"),"BAC",IF(N2909="3","ABC",IF($J$12&lt;&gt;"ABC",IF($J$10="Standard",VLOOKUP(K2909,Info!$BE$4:$BF$481,2,FALSE),VLOOKUP(K2909,Info!$BI$4:$BJ$482,2,FALSE)),IF($J$10="Standard",VLOOKUP(K2909,Info!$AG$4:$AH$2994,2,FALSE),VLOOKUP(K2909,Info!$AK$4:$AL$2997,2,FALSE))))))</f>
        <v/>
      </c>
      <c r="P2909" s="94" t="str">
        <f>IF($L2909="None","",IF(ISERROR(VLOOKUP($L2909,Info!$B$4:$B$266,1,FALSE)),"",VLOOKUP($L2909,Info!$B$4:$L$266,3,FALSE)))</f>
        <v/>
      </c>
      <c r="Q2909" s="96" t="str">
        <f>IF($L2909="None","",IF(ISERROR(VLOOKUP($L2909,Info!$B$4:$B$266,1,FALSE)),"",VLOOKUP($L2909,Info!$B$4:$L$266,4,FALSE)))</f>
        <v/>
      </c>
      <c r="R2909" s="1"/>
      <c r="S2909" s="6" t="str">
        <f t="shared" si="227"/>
        <v/>
      </c>
      <c r="T2909" s="6" t="str">
        <f>IF($L2909="None","",IF(ISERROR(VLOOKUP($L2909,Info!$B$4:$B$266,1,FALSE)),"",VLOOKUP($L2909,Info!$B$4:$L$266,11,FALSE)))</f>
        <v/>
      </c>
      <c r="U2909" s="1"/>
      <c r="V2909" s="1"/>
      <c r="W2909" s="1"/>
      <c r="X2909" s="1" t="str">
        <f>IF($L2909="None","",IF(ISERROR(VLOOKUP($L2909,Info!$B$4:$B$266,1,FALSE)),"",IF(OR(W2909="Metallic Liquid Tight",W2909="Non-Metallic Liquid Tight",W2909="LSZH",W2909="Greenfield"),VLOOKUP($L2909,Info!$B$4:$L$266,7,FALSE),"N/A")))</f>
        <v/>
      </c>
      <c r="Y2909" s="1"/>
      <c r="Z2909" s="96" t="str">
        <f>IF($L2909="None","",IF(ISERROR(VLOOKUP($L2909,Info!$B$4:$B$266,1,FALSE)),"",VLOOKUP($L2909,Info!$B$4:$L$266,9,FALSE)))</f>
        <v/>
      </c>
      <c r="AA2909" s="96" t="str">
        <f>IF($L2909="None","",IF(ISERROR(VLOOKUP($L2909,Info!$B$4:$B$266,1,FALSE)),"",VLOOKUP($L2909,Info!$B$4:$L$266,8,FALSE)))</f>
        <v/>
      </c>
      <c r="AB2909" s="96" t="str">
        <f>IF($L2909="None","",IF(ISERROR(VLOOKUP($L2909,Info!$B$4:$B$266,1,FALSE)),"",VLOOKUP($L2909,Info!$B$4:$L$266,10,FALSE)))</f>
        <v/>
      </c>
      <c r="AC2909" s="1" t="str">
        <f>IF(W2909="SO Cable","Black,White",IF(O2909="","",IF(P2909="","",IF($J$12&lt;&gt;"ABC",IF(P2909&lt;="250",VLOOKUP(O2909,Info!$AZ$4:$BB$22,3,FALSE),VLOOKUP(O2909,Info!$AZ$23:$BB$39,3,FALSE)),IF(P2909&lt;="250",VLOOKUP(O2909,Info!$AO$4:$AQ$22,3,FALSE),VLOOKUP(O2909,Info!$AO$23:$AP$39,3,FALSE))))))</f>
        <v/>
      </c>
      <c r="AD2909" s="1"/>
      <c r="AE2909" s="1" t="str">
        <f>IF($L2909="None","",IF(ISERROR(VLOOKUP($L2909,Info!$B$4:$B$266,1,FALSE)),"",VLOOKUP($L2909,Info!$B$4:$L$266,4,FALSE)))</f>
        <v/>
      </c>
      <c r="AF2909" s="1" t="str">
        <f>IF($L2909="None","",IF(ISERROR(VLOOKUP($L2909,Info!$B$4:$B$266,1,FALSE)),"",VLOOKUP($L2909,Info!$B$4:$L$266,6,FALSE)))</f>
        <v/>
      </c>
      <c r="AG2909" s="1"/>
      <c r="AH2909" s="33" t="str" cm="1">
        <f t="array" ref="AH2909">IF(AND(L2909&lt;&gt;"",O2909&lt;&gt;"",R2909:S2909&lt;&gt;"",W2909:X2909&lt;&gt;"",Z2909:AA2909&lt;&gt;"",AC2909&lt;&gt;""),"Good","Bad")</f>
        <v>Bad</v>
      </c>
      <c r="AL2909" t="str" cm="1">
        <f t="array" ref="AL2909">IF(R2909&gt;0,_xlfn.IFS(COUNTIF($L$20:L2909,"&lt;&gt;")&lt;101,1,COUNTIF($L$20:L2909,"&lt;&gt;")&lt;201,2,COUNTIF($L$20:L2909,"&lt;&gt;")&lt;301,3,COUNTIF($L$20:L2909,"&lt;&gt;")&lt;401,4,COUNTIF($L$20:L2909,"&lt;&gt;")&lt;501,5,COUNTIF($L$20:L2909,"&lt;&gt;")&lt;601,6,COUNTIF($L$20:L2909,"&lt;&gt;")&lt;701,7,COUNTIF($L$20:L2909,"&lt;&gt;")&lt;801,8,COUNTIF($L$20:L2909,"&lt;&gt;")&lt;901,9,COUNTIF($L$20:L2909,"&lt;&gt;")&lt;1001,10,COUNTIF($L$20:L2909,"&lt;&gt;")&lt;1101,11,COUNTIF($L$20:L2909,"&lt;&gt;")&lt;1201,12,COUNTIF($L$20:L2909,"&lt;&gt;")&lt;1301,13,COUNTIF($L$20:L2909,"&lt;&gt;")&lt;1401,14,COUNTIF($L$20:L2909,"&lt;&gt;")&lt;1501,15,COUNTIF($L$20:L2909,"&lt;&gt;")&lt;1601,16,COUNTIF($L$20:L2909,"&lt;&gt;")&lt;1701,17,COUNTIF($L$20:L2909,"&lt;&gt;")&lt;1801,18,COUNTIF($L$20:L2909,"&lt;&gt;")&lt;1901,19,COUNTIF($L$20:L2909,"&lt;&gt;")&lt;2001,20,COUNTIF($L$20:L2909,"&lt;&gt;")&lt;2101,21,COUNTIF($L$20:L2909,"&lt;&gt;")&lt;2201,22,COUNTIF($L$20:L2909,"&lt;&gt;")&lt;2301,23,COUNTIF($L$20:L2909,"&lt;&gt;")&lt;2401,24,COUNTIF($L$20:L2909,"&lt;&gt;")&lt;2501,25,COUNTIF($L$20:L2909,"&lt;&gt;")&lt;2601,26,COUNTIF($L$20:L2909,"&lt;&gt;")&lt;2701,27,COUNTIF($L$20:L2909,"&lt;&gt;")&lt;2801,28,COUNTIF($L$20:L2909,"&lt;&gt;")&lt;2901,29,COUNTIF($L$20:L2909,"&lt;&gt;")&lt;3001,30),"")</f>
        <v/>
      </c>
      <c r="AM2909" t="str">
        <f t="shared" si="225"/>
        <v/>
      </c>
      <c r="AN2909" t="str">
        <f t="shared" si="229"/>
        <v/>
      </c>
      <c r="AP2909" t="str">
        <f t="shared" si="228"/>
        <v/>
      </c>
      <c r="AQ2909" t="str">
        <f>IF(AO2909="","",COUNTIFS(AM2909:$AM$3019,AO2909))</f>
        <v/>
      </c>
    </row>
    <row r="2910" spans="1:43" x14ac:dyDescent="0.25">
      <c r="A2910" s="6" t="str">
        <f>IF(COUNT($A$20:A2909)&lt;&gt;$B$4,IF(A2909="","",A2909+1),"")</f>
        <v/>
      </c>
      <c r="B2910" s="3"/>
      <c r="C2910" s="3"/>
      <c r="D2910" s="122"/>
      <c r="E2910" s="3"/>
      <c r="F2910" s="3"/>
      <c r="G2910" s="3"/>
      <c r="H2910" s="3"/>
      <c r="I2910" s="120"/>
      <c r="J2910" s="3"/>
      <c r="K2910" s="95" t="str" cm="1">
        <f t="array" ref="K2910">IF(OR($J$14 = "A",$J$14 = "B",$J$14 = "C"),IF(I2910="","",IF(LEN(I2910)&gt;2,_xlfn.IFS(ISNUMBER(SEARCH("_",I2910)),I2910,ISNUMBER(SEARCH(", ",I2910)),SUBSTITUTE(I2910,", ","_"),ISNUMBER(SEARCH("/ ",I2910)),SUBSTITUTE(I2910,"/ ","_"),ISNUMBER(SEARCH(",",I2910)),SUBSTITUTE(I2910,",","_"),ISNUMBER(SEARCH("/",I2910)),SUBSTITUTE(I2910,"/","_"),ISNUMBER(SEARCH("",I2910)),I2910),I2910)),IF(OR($J$14 = "J",$J$14 = "K"),"",IF(D2910="","",IF(LEN(D2910)&gt;2,_xlfn.IFS(ISNUMBER(SEARCH("_",D2910)),D2910,ISNUMBER(SEARCH(", ",D2910)),SUBSTITUTE(D2910,", ","_"),ISNUMBER(SEARCH("/ ",D2910)),SUBSTITUTE(D2910,"/ ","_"),ISNUMBER(SEARCH(",",D2910)),SUBSTITUTE(D2910,",","_"),ISNUMBER(SEARCH("/",D2910)),SUBSTITUTE(D2910,"/","_"),ISNUMBER(SEARCH("",D2910)),D2910),D2910))))</f>
        <v/>
      </c>
      <c r="L2910" s="1"/>
      <c r="M2910" s="1" t="str">
        <f t="shared" si="226"/>
        <v/>
      </c>
      <c r="N2910" s="94" t="str">
        <f>IF($L2910="None","",IF(ISERROR(VLOOKUP($L2910,Info!$B$4:$B$266,1,FALSE)),"",VLOOKUP($L2910,Info!$B$4:$L$266,5,FALSE)))</f>
        <v/>
      </c>
      <c r="O2910" s="94" t="str">
        <f>IF(K2910="","",IF(AND($J$12&lt;&gt;"ABC",N2910="3"),"BAC",IF(N2910="3","ABC",IF($J$12&lt;&gt;"ABC",IF($J$10="Standard",VLOOKUP(K2910,Info!$BE$4:$BF$481,2,FALSE),VLOOKUP(K2910,Info!$BI$4:$BJ$482,2,FALSE)),IF($J$10="Standard",VLOOKUP(K2910,Info!$AG$4:$AH$2994,2,FALSE),VLOOKUP(K2910,Info!$AK$4:$AL$2997,2,FALSE))))))</f>
        <v/>
      </c>
      <c r="P2910" s="94" t="str">
        <f>IF($L2910="None","",IF(ISERROR(VLOOKUP($L2910,Info!$B$4:$B$266,1,FALSE)),"",VLOOKUP($L2910,Info!$B$4:$L$266,3,FALSE)))</f>
        <v/>
      </c>
      <c r="Q2910" s="96" t="str">
        <f>IF($L2910="None","",IF(ISERROR(VLOOKUP($L2910,Info!$B$4:$B$266,1,FALSE)),"",VLOOKUP($L2910,Info!$B$4:$L$266,4,FALSE)))</f>
        <v/>
      </c>
      <c r="R2910" s="1"/>
      <c r="S2910" s="6" t="str">
        <f t="shared" si="227"/>
        <v/>
      </c>
      <c r="T2910" s="6" t="str">
        <f>IF($L2910="None","",IF(ISERROR(VLOOKUP($L2910,Info!$B$4:$B$266,1,FALSE)),"",VLOOKUP($L2910,Info!$B$4:$L$266,11,FALSE)))</f>
        <v/>
      </c>
      <c r="U2910" s="1"/>
      <c r="V2910" s="1"/>
      <c r="W2910" s="1"/>
      <c r="X2910" s="1" t="str">
        <f>IF($L2910="None","",IF(ISERROR(VLOOKUP($L2910,Info!$B$4:$B$266,1,FALSE)),"",IF(OR(W2910="Metallic Liquid Tight",W2910="Non-Metallic Liquid Tight",W2910="LSZH",W2910="Greenfield"),VLOOKUP($L2910,Info!$B$4:$L$266,7,FALSE),"N/A")))</f>
        <v/>
      </c>
      <c r="Y2910" s="1"/>
      <c r="Z2910" s="96" t="str">
        <f>IF($L2910="None","",IF(ISERROR(VLOOKUP($L2910,Info!$B$4:$B$266,1,FALSE)),"",VLOOKUP($L2910,Info!$B$4:$L$266,9,FALSE)))</f>
        <v/>
      </c>
      <c r="AA2910" s="96" t="str">
        <f>IF($L2910="None","",IF(ISERROR(VLOOKUP($L2910,Info!$B$4:$B$266,1,FALSE)),"",VLOOKUP($L2910,Info!$B$4:$L$266,8,FALSE)))</f>
        <v/>
      </c>
      <c r="AB2910" s="96" t="str">
        <f>IF($L2910="None","",IF(ISERROR(VLOOKUP($L2910,Info!$B$4:$B$266,1,FALSE)),"",VLOOKUP($L2910,Info!$B$4:$L$266,10,FALSE)))</f>
        <v/>
      </c>
      <c r="AC2910" s="1" t="str">
        <f>IF(W2910="SO Cable","Black,White",IF(O2910="","",IF(P2910="","",IF($J$12&lt;&gt;"ABC",IF(P2910&lt;="250",VLOOKUP(O2910,Info!$AZ$4:$BB$22,3,FALSE),VLOOKUP(O2910,Info!$AZ$23:$BB$39,3,FALSE)),IF(P2910&lt;="250",VLOOKUP(O2910,Info!$AO$4:$AQ$22,3,FALSE),VLOOKUP(O2910,Info!$AO$23:$AP$39,3,FALSE))))))</f>
        <v/>
      </c>
      <c r="AD2910" s="1"/>
      <c r="AE2910" s="1" t="str">
        <f>IF($L2910="None","",IF(ISERROR(VLOOKUP($L2910,Info!$B$4:$B$266,1,FALSE)),"",VLOOKUP($L2910,Info!$B$4:$L$266,4,FALSE)))</f>
        <v/>
      </c>
      <c r="AF2910" s="1" t="str">
        <f>IF($L2910="None","",IF(ISERROR(VLOOKUP($L2910,Info!$B$4:$B$266,1,FALSE)),"",VLOOKUP($L2910,Info!$B$4:$L$266,6,FALSE)))</f>
        <v/>
      </c>
      <c r="AG2910" s="1"/>
      <c r="AH2910" s="33" t="str" cm="1">
        <f t="array" ref="AH2910">IF(AND(L2910&lt;&gt;"",O2910&lt;&gt;"",R2910:S2910&lt;&gt;"",W2910:X2910&lt;&gt;"",Z2910:AA2910&lt;&gt;"",AC2910&lt;&gt;""),"Good","Bad")</f>
        <v>Bad</v>
      </c>
      <c r="AL2910" t="str" cm="1">
        <f t="array" ref="AL2910">IF(R2910&gt;0,_xlfn.IFS(COUNTIF($L$20:L2910,"&lt;&gt;")&lt;101,1,COUNTIF($L$20:L2910,"&lt;&gt;")&lt;201,2,COUNTIF($L$20:L2910,"&lt;&gt;")&lt;301,3,COUNTIF($L$20:L2910,"&lt;&gt;")&lt;401,4,COUNTIF($L$20:L2910,"&lt;&gt;")&lt;501,5,COUNTIF($L$20:L2910,"&lt;&gt;")&lt;601,6,COUNTIF($L$20:L2910,"&lt;&gt;")&lt;701,7,COUNTIF($L$20:L2910,"&lt;&gt;")&lt;801,8,COUNTIF($L$20:L2910,"&lt;&gt;")&lt;901,9,COUNTIF($L$20:L2910,"&lt;&gt;")&lt;1001,10,COUNTIF($L$20:L2910,"&lt;&gt;")&lt;1101,11,COUNTIF($L$20:L2910,"&lt;&gt;")&lt;1201,12,COUNTIF($L$20:L2910,"&lt;&gt;")&lt;1301,13,COUNTIF($L$20:L2910,"&lt;&gt;")&lt;1401,14,COUNTIF($L$20:L2910,"&lt;&gt;")&lt;1501,15,COUNTIF($L$20:L2910,"&lt;&gt;")&lt;1601,16,COUNTIF($L$20:L2910,"&lt;&gt;")&lt;1701,17,COUNTIF($L$20:L2910,"&lt;&gt;")&lt;1801,18,COUNTIF($L$20:L2910,"&lt;&gt;")&lt;1901,19,COUNTIF($L$20:L2910,"&lt;&gt;")&lt;2001,20,COUNTIF($L$20:L2910,"&lt;&gt;")&lt;2101,21,COUNTIF($L$20:L2910,"&lt;&gt;")&lt;2201,22,COUNTIF($L$20:L2910,"&lt;&gt;")&lt;2301,23,COUNTIF($L$20:L2910,"&lt;&gt;")&lt;2401,24,COUNTIF($L$20:L2910,"&lt;&gt;")&lt;2501,25,COUNTIF($L$20:L2910,"&lt;&gt;")&lt;2601,26,COUNTIF($L$20:L2910,"&lt;&gt;")&lt;2701,27,COUNTIF($L$20:L2910,"&lt;&gt;")&lt;2801,28,COUNTIF($L$20:L2910,"&lt;&gt;")&lt;2901,29,COUNTIF($L$20:L2910,"&lt;&gt;")&lt;3001,30),"")</f>
        <v/>
      </c>
      <c r="AM2910" t="str">
        <f t="shared" si="225"/>
        <v/>
      </c>
      <c r="AN2910" t="str">
        <f t="shared" si="229"/>
        <v/>
      </c>
      <c r="AP2910" t="str">
        <f t="shared" si="228"/>
        <v/>
      </c>
      <c r="AQ2910" t="str">
        <f>IF(AO2910="","",COUNTIFS(AM2910:$AM$3019,AO2910))</f>
        <v/>
      </c>
    </row>
    <row r="2911" spans="1:43" x14ac:dyDescent="0.25">
      <c r="A2911" s="6" t="str">
        <f>IF(COUNT($A$20:A2910)&lt;&gt;$B$4,IF(A2910="","",A2910+1),"")</f>
        <v/>
      </c>
      <c r="B2911" s="3"/>
      <c r="C2911" s="3"/>
      <c r="D2911" s="122"/>
      <c r="E2911" s="3"/>
      <c r="F2911" s="3"/>
      <c r="G2911" s="3"/>
      <c r="H2911" s="3"/>
      <c r="I2911" s="120"/>
      <c r="J2911" s="3"/>
      <c r="K2911" s="95" t="str" cm="1">
        <f t="array" ref="K2911">IF(OR($J$14 = "A",$J$14 = "B",$J$14 = "C"),IF(I2911="","",IF(LEN(I2911)&gt;2,_xlfn.IFS(ISNUMBER(SEARCH("_",I2911)),I2911,ISNUMBER(SEARCH(", ",I2911)),SUBSTITUTE(I2911,", ","_"),ISNUMBER(SEARCH("/ ",I2911)),SUBSTITUTE(I2911,"/ ","_"),ISNUMBER(SEARCH(",",I2911)),SUBSTITUTE(I2911,",","_"),ISNUMBER(SEARCH("/",I2911)),SUBSTITUTE(I2911,"/","_"),ISNUMBER(SEARCH("",I2911)),I2911),I2911)),IF(OR($J$14 = "J",$J$14 = "K"),"",IF(D2911="","",IF(LEN(D2911)&gt;2,_xlfn.IFS(ISNUMBER(SEARCH("_",D2911)),D2911,ISNUMBER(SEARCH(", ",D2911)),SUBSTITUTE(D2911,", ","_"),ISNUMBER(SEARCH("/ ",D2911)),SUBSTITUTE(D2911,"/ ","_"),ISNUMBER(SEARCH(",",D2911)),SUBSTITUTE(D2911,",","_"),ISNUMBER(SEARCH("/",D2911)),SUBSTITUTE(D2911,"/","_"),ISNUMBER(SEARCH("",D2911)),D2911),D2911))))</f>
        <v/>
      </c>
      <c r="L2911" s="1"/>
      <c r="M2911" s="1" t="str">
        <f t="shared" si="226"/>
        <v/>
      </c>
      <c r="N2911" s="94" t="str">
        <f>IF($L2911="None","",IF(ISERROR(VLOOKUP($L2911,Info!$B$4:$B$266,1,FALSE)),"",VLOOKUP($L2911,Info!$B$4:$L$266,5,FALSE)))</f>
        <v/>
      </c>
      <c r="O2911" s="94" t="str">
        <f>IF(K2911="","",IF(AND($J$12&lt;&gt;"ABC",N2911="3"),"BAC",IF(N2911="3","ABC",IF($J$12&lt;&gt;"ABC",IF($J$10="Standard",VLOOKUP(K2911,Info!$BE$4:$BF$481,2,FALSE),VLOOKUP(K2911,Info!$BI$4:$BJ$482,2,FALSE)),IF($J$10="Standard",VLOOKUP(K2911,Info!$AG$4:$AH$2994,2,FALSE),VLOOKUP(K2911,Info!$AK$4:$AL$2997,2,FALSE))))))</f>
        <v/>
      </c>
      <c r="P2911" s="94" t="str">
        <f>IF($L2911="None","",IF(ISERROR(VLOOKUP($L2911,Info!$B$4:$B$266,1,FALSE)),"",VLOOKUP($L2911,Info!$B$4:$L$266,3,FALSE)))</f>
        <v/>
      </c>
      <c r="Q2911" s="96" t="str">
        <f>IF($L2911="None","",IF(ISERROR(VLOOKUP($L2911,Info!$B$4:$B$266,1,FALSE)),"",VLOOKUP($L2911,Info!$B$4:$L$266,4,FALSE)))</f>
        <v/>
      </c>
      <c r="R2911" s="1"/>
      <c r="S2911" s="6" t="str">
        <f t="shared" si="227"/>
        <v/>
      </c>
      <c r="T2911" s="6" t="str">
        <f>IF($L2911="None","",IF(ISERROR(VLOOKUP($L2911,Info!$B$4:$B$266,1,FALSE)),"",VLOOKUP($L2911,Info!$B$4:$L$266,11,FALSE)))</f>
        <v/>
      </c>
      <c r="U2911" s="1"/>
      <c r="V2911" s="1"/>
      <c r="W2911" s="1"/>
      <c r="X2911" s="1" t="str">
        <f>IF($L2911="None","",IF(ISERROR(VLOOKUP($L2911,Info!$B$4:$B$266,1,FALSE)),"",IF(OR(W2911="Metallic Liquid Tight",W2911="Non-Metallic Liquid Tight",W2911="LSZH",W2911="Greenfield"),VLOOKUP($L2911,Info!$B$4:$L$266,7,FALSE),"N/A")))</f>
        <v/>
      </c>
      <c r="Y2911" s="1"/>
      <c r="Z2911" s="96" t="str">
        <f>IF($L2911="None","",IF(ISERROR(VLOOKUP($L2911,Info!$B$4:$B$266,1,FALSE)),"",VLOOKUP($L2911,Info!$B$4:$L$266,9,FALSE)))</f>
        <v/>
      </c>
      <c r="AA2911" s="96" t="str">
        <f>IF($L2911="None","",IF(ISERROR(VLOOKUP($L2911,Info!$B$4:$B$266,1,FALSE)),"",VLOOKUP($L2911,Info!$B$4:$L$266,8,FALSE)))</f>
        <v/>
      </c>
      <c r="AB2911" s="96" t="str">
        <f>IF($L2911="None","",IF(ISERROR(VLOOKUP($L2911,Info!$B$4:$B$266,1,FALSE)),"",VLOOKUP($L2911,Info!$B$4:$L$266,10,FALSE)))</f>
        <v/>
      </c>
      <c r="AC2911" s="1" t="str">
        <f>IF(W2911="SO Cable","Black,White",IF(O2911="","",IF(P2911="","",IF($J$12&lt;&gt;"ABC",IF(P2911&lt;="250",VLOOKUP(O2911,Info!$AZ$4:$BB$22,3,FALSE),VLOOKUP(O2911,Info!$AZ$23:$BB$39,3,FALSE)),IF(P2911&lt;="250",VLOOKUP(O2911,Info!$AO$4:$AQ$22,3,FALSE),VLOOKUP(O2911,Info!$AO$23:$AP$39,3,FALSE))))))</f>
        <v/>
      </c>
      <c r="AD2911" s="1"/>
      <c r="AE2911" s="1" t="str">
        <f>IF($L2911="None","",IF(ISERROR(VLOOKUP($L2911,Info!$B$4:$B$266,1,FALSE)),"",VLOOKUP($L2911,Info!$B$4:$L$266,4,FALSE)))</f>
        <v/>
      </c>
      <c r="AF2911" s="1" t="str">
        <f>IF($L2911="None","",IF(ISERROR(VLOOKUP($L2911,Info!$B$4:$B$266,1,FALSE)),"",VLOOKUP($L2911,Info!$B$4:$L$266,6,FALSE)))</f>
        <v/>
      </c>
      <c r="AG2911" s="1"/>
      <c r="AH2911" s="33" t="str" cm="1">
        <f t="array" ref="AH2911">IF(AND(L2911&lt;&gt;"",O2911&lt;&gt;"",R2911:S2911&lt;&gt;"",W2911:X2911&lt;&gt;"",Z2911:AA2911&lt;&gt;"",AC2911&lt;&gt;""),"Good","Bad")</f>
        <v>Bad</v>
      </c>
      <c r="AL2911" t="str" cm="1">
        <f t="array" ref="AL2911">IF(R2911&gt;0,_xlfn.IFS(COUNTIF($L$20:L2911,"&lt;&gt;")&lt;101,1,COUNTIF($L$20:L2911,"&lt;&gt;")&lt;201,2,COUNTIF($L$20:L2911,"&lt;&gt;")&lt;301,3,COUNTIF($L$20:L2911,"&lt;&gt;")&lt;401,4,COUNTIF($L$20:L2911,"&lt;&gt;")&lt;501,5,COUNTIF($L$20:L2911,"&lt;&gt;")&lt;601,6,COUNTIF($L$20:L2911,"&lt;&gt;")&lt;701,7,COUNTIF($L$20:L2911,"&lt;&gt;")&lt;801,8,COUNTIF($L$20:L2911,"&lt;&gt;")&lt;901,9,COUNTIF($L$20:L2911,"&lt;&gt;")&lt;1001,10,COUNTIF($L$20:L2911,"&lt;&gt;")&lt;1101,11,COUNTIF($L$20:L2911,"&lt;&gt;")&lt;1201,12,COUNTIF($L$20:L2911,"&lt;&gt;")&lt;1301,13,COUNTIF($L$20:L2911,"&lt;&gt;")&lt;1401,14,COUNTIF($L$20:L2911,"&lt;&gt;")&lt;1501,15,COUNTIF($L$20:L2911,"&lt;&gt;")&lt;1601,16,COUNTIF($L$20:L2911,"&lt;&gt;")&lt;1701,17,COUNTIF($L$20:L2911,"&lt;&gt;")&lt;1801,18,COUNTIF($L$20:L2911,"&lt;&gt;")&lt;1901,19,COUNTIF($L$20:L2911,"&lt;&gt;")&lt;2001,20,COUNTIF($L$20:L2911,"&lt;&gt;")&lt;2101,21,COUNTIF($L$20:L2911,"&lt;&gt;")&lt;2201,22,COUNTIF($L$20:L2911,"&lt;&gt;")&lt;2301,23,COUNTIF($L$20:L2911,"&lt;&gt;")&lt;2401,24,COUNTIF($L$20:L2911,"&lt;&gt;")&lt;2501,25,COUNTIF($L$20:L2911,"&lt;&gt;")&lt;2601,26,COUNTIF($L$20:L2911,"&lt;&gt;")&lt;2701,27,COUNTIF($L$20:L2911,"&lt;&gt;")&lt;2801,28,COUNTIF($L$20:L2911,"&lt;&gt;")&lt;2901,29,COUNTIF($L$20:L2911,"&lt;&gt;")&lt;3001,30),"")</f>
        <v/>
      </c>
      <c r="AM2911" t="str">
        <f t="shared" si="225"/>
        <v/>
      </c>
      <c r="AN2911" t="str">
        <f t="shared" si="229"/>
        <v/>
      </c>
      <c r="AP2911" t="str">
        <f t="shared" si="228"/>
        <v/>
      </c>
      <c r="AQ2911" t="str">
        <f>IF(AO2911="","",COUNTIFS(AM2911:$AM$3019,AO2911))</f>
        <v/>
      </c>
    </row>
    <row r="2912" spans="1:43" x14ac:dyDescent="0.25">
      <c r="A2912" s="6" t="str">
        <f>IF(COUNT($A$20:A2911)&lt;&gt;$B$4,IF(A2911="","",A2911+1),"")</f>
        <v/>
      </c>
      <c r="B2912" s="3"/>
      <c r="C2912" s="3"/>
      <c r="D2912" s="122"/>
      <c r="E2912" s="3"/>
      <c r="F2912" s="3"/>
      <c r="G2912" s="3"/>
      <c r="H2912" s="3"/>
      <c r="I2912" s="120"/>
      <c r="J2912" s="3"/>
      <c r="K2912" s="95" t="str" cm="1">
        <f t="array" ref="K2912">IF(OR($J$14 = "A",$J$14 = "B",$J$14 = "C"),IF(I2912="","",IF(LEN(I2912)&gt;2,_xlfn.IFS(ISNUMBER(SEARCH("_",I2912)),I2912,ISNUMBER(SEARCH(", ",I2912)),SUBSTITUTE(I2912,", ","_"),ISNUMBER(SEARCH("/ ",I2912)),SUBSTITUTE(I2912,"/ ","_"),ISNUMBER(SEARCH(",",I2912)),SUBSTITUTE(I2912,",","_"),ISNUMBER(SEARCH("/",I2912)),SUBSTITUTE(I2912,"/","_"),ISNUMBER(SEARCH("",I2912)),I2912),I2912)),IF(OR($J$14 = "J",$J$14 = "K"),"",IF(D2912="","",IF(LEN(D2912)&gt;2,_xlfn.IFS(ISNUMBER(SEARCH("_",D2912)),D2912,ISNUMBER(SEARCH(", ",D2912)),SUBSTITUTE(D2912,", ","_"),ISNUMBER(SEARCH("/ ",D2912)),SUBSTITUTE(D2912,"/ ","_"),ISNUMBER(SEARCH(",",D2912)),SUBSTITUTE(D2912,",","_"),ISNUMBER(SEARCH("/",D2912)),SUBSTITUTE(D2912,"/","_"),ISNUMBER(SEARCH("",D2912)),D2912),D2912))))</f>
        <v/>
      </c>
      <c r="L2912" s="1"/>
      <c r="M2912" s="1" t="str">
        <f t="shared" si="226"/>
        <v/>
      </c>
      <c r="N2912" s="94" t="str">
        <f>IF($L2912="None","",IF(ISERROR(VLOOKUP($L2912,Info!$B$4:$B$266,1,FALSE)),"",VLOOKUP($L2912,Info!$B$4:$L$266,5,FALSE)))</f>
        <v/>
      </c>
      <c r="O2912" s="94" t="str">
        <f>IF(K2912="","",IF(AND($J$12&lt;&gt;"ABC",N2912="3"),"BAC",IF(N2912="3","ABC",IF($J$12&lt;&gt;"ABC",IF($J$10="Standard",VLOOKUP(K2912,Info!$BE$4:$BF$481,2,FALSE),VLOOKUP(K2912,Info!$BI$4:$BJ$482,2,FALSE)),IF($J$10="Standard",VLOOKUP(K2912,Info!$AG$4:$AH$2994,2,FALSE),VLOOKUP(K2912,Info!$AK$4:$AL$2997,2,FALSE))))))</f>
        <v/>
      </c>
      <c r="P2912" s="94" t="str">
        <f>IF($L2912="None","",IF(ISERROR(VLOOKUP($L2912,Info!$B$4:$B$266,1,FALSE)),"",VLOOKUP($L2912,Info!$B$4:$L$266,3,FALSE)))</f>
        <v/>
      </c>
      <c r="Q2912" s="96" t="str">
        <f>IF($L2912="None","",IF(ISERROR(VLOOKUP($L2912,Info!$B$4:$B$266,1,FALSE)),"",VLOOKUP($L2912,Info!$B$4:$L$266,4,FALSE)))</f>
        <v/>
      </c>
      <c r="R2912" s="1"/>
      <c r="S2912" s="6" t="str">
        <f t="shared" si="227"/>
        <v/>
      </c>
      <c r="T2912" s="6" t="str">
        <f>IF($L2912="None","",IF(ISERROR(VLOOKUP($L2912,Info!$B$4:$B$266,1,FALSE)),"",VLOOKUP($L2912,Info!$B$4:$L$266,11,FALSE)))</f>
        <v/>
      </c>
      <c r="U2912" s="1"/>
      <c r="V2912" s="1"/>
      <c r="W2912" s="1"/>
      <c r="X2912" s="1" t="str">
        <f>IF($L2912="None","",IF(ISERROR(VLOOKUP($L2912,Info!$B$4:$B$266,1,FALSE)),"",IF(OR(W2912="Metallic Liquid Tight",W2912="Non-Metallic Liquid Tight",W2912="LSZH",W2912="Greenfield"),VLOOKUP($L2912,Info!$B$4:$L$266,7,FALSE),"N/A")))</f>
        <v/>
      </c>
      <c r="Y2912" s="1"/>
      <c r="Z2912" s="96" t="str">
        <f>IF($L2912="None","",IF(ISERROR(VLOOKUP($L2912,Info!$B$4:$B$266,1,FALSE)),"",VLOOKUP($L2912,Info!$B$4:$L$266,9,FALSE)))</f>
        <v/>
      </c>
      <c r="AA2912" s="96" t="str">
        <f>IF($L2912="None","",IF(ISERROR(VLOOKUP($L2912,Info!$B$4:$B$266,1,FALSE)),"",VLOOKUP($L2912,Info!$B$4:$L$266,8,FALSE)))</f>
        <v/>
      </c>
      <c r="AB2912" s="96" t="str">
        <f>IF($L2912="None","",IF(ISERROR(VLOOKUP($L2912,Info!$B$4:$B$266,1,FALSE)),"",VLOOKUP($L2912,Info!$B$4:$L$266,10,FALSE)))</f>
        <v/>
      </c>
      <c r="AC2912" s="1" t="str">
        <f>IF(W2912="SO Cable","Black,White",IF(O2912="","",IF(P2912="","",IF($J$12&lt;&gt;"ABC",IF(P2912&lt;="250",VLOOKUP(O2912,Info!$AZ$4:$BB$22,3,FALSE),VLOOKUP(O2912,Info!$AZ$23:$BB$39,3,FALSE)),IF(P2912&lt;="250",VLOOKUP(O2912,Info!$AO$4:$AQ$22,3,FALSE),VLOOKUP(O2912,Info!$AO$23:$AP$39,3,FALSE))))))</f>
        <v/>
      </c>
      <c r="AD2912" s="1"/>
      <c r="AE2912" s="1" t="str">
        <f>IF($L2912="None","",IF(ISERROR(VLOOKUP($L2912,Info!$B$4:$B$266,1,FALSE)),"",VLOOKUP($L2912,Info!$B$4:$L$266,4,FALSE)))</f>
        <v/>
      </c>
      <c r="AF2912" s="1" t="str">
        <f>IF($L2912="None","",IF(ISERROR(VLOOKUP($L2912,Info!$B$4:$B$266,1,FALSE)),"",VLOOKUP($L2912,Info!$B$4:$L$266,6,FALSE)))</f>
        <v/>
      </c>
      <c r="AG2912" s="1"/>
      <c r="AH2912" s="33" t="str" cm="1">
        <f t="array" ref="AH2912">IF(AND(L2912&lt;&gt;"",O2912&lt;&gt;"",R2912:S2912&lt;&gt;"",W2912:X2912&lt;&gt;"",Z2912:AA2912&lt;&gt;"",AC2912&lt;&gt;""),"Good","Bad")</f>
        <v>Bad</v>
      </c>
      <c r="AL2912" t="str" cm="1">
        <f t="array" ref="AL2912">IF(R2912&gt;0,_xlfn.IFS(COUNTIF($L$20:L2912,"&lt;&gt;")&lt;101,1,COUNTIF($L$20:L2912,"&lt;&gt;")&lt;201,2,COUNTIF($L$20:L2912,"&lt;&gt;")&lt;301,3,COUNTIF($L$20:L2912,"&lt;&gt;")&lt;401,4,COUNTIF($L$20:L2912,"&lt;&gt;")&lt;501,5,COUNTIF($L$20:L2912,"&lt;&gt;")&lt;601,6,COUNTIF($L$20:L2912,"&lt;&gt;")&lt;701,7,COUNTIF($L$20:L2912,"&lt;&gt;")&lt;801,8,COUNTIF($L$20:L2912,"&lt;&gt;")&lt;901,9,COUNTIF($L$20:L2912,"&lt;&gt;")&lt;1001,10,COUNTIF($L$20:L2912,"&lt;&gt;")&lt;1101,11,COUNTIF($L$20:L2912,"&lt;&gt;")&lt;1201,12,COUNTIF($L$20:L2912,"&lt;&gt;")&lt;1301,13,COUNTIF($L$20:L2912,"&lt;&gt;")&lt;1401,14,COUNTIF($L$20:L2912,"&lt;&gt;")&lt;1501,15,COUNTIF($L$20:L2912,"&lt;&gt;")&lt;1601,16,COUNTIF($L$20:L2912,"&lt;&gt;")&lt;1701,17,COUNTIF($L$20:L2912,"&lt;&gt;")&lt;1801,18,COUNTIF($L$20:L2912,"&lt;&gt;")&lt;1901,19,COUNTIF($L$20:L2912,"&lt;&gt;")&lt;2001,20,COUNTIF($L$20:L2912,"&lt;&gt;")&lt;2101,21,COUNTIF($L$20:L2912,"&lt;&gt;")&lt;2201,22,COUNTIF($L$20:L2912,"&lt;&gt;")&lt;2301,23,COUNTIF($L$20:L2912,"&lt;&gt;")&lt;2401,24,COUNTIF($L$20:L2912,"&lt;&gt;")&lt;2501,25,COUNTIF($L$20:L2912,"&lt;&gt;")&lt;2601,26,COUNTIF($L$20:L2912,"&lt;&gt;")&lt;2701,27,COUNTIF($L$20:L2912,"&lt;&gt;")&lt;2801,28,COUNTIF($L$20:L2912,"&lt;&gt;")&lt;2901,29,COUNTIF($L$20:L2912,"&lt;&gt;")&lt;3001,30),"")</f>
        <v/>
      </c>
      <c r="AM2912" t="str">
        <f t="shared" si="225"/>
        <v/>
      </c>
      <c r="AN2912" t="str">
        <f t="shared" si="229"/>
        <v/>
      </c>
      <c r="AP2912" t="str">
        <f t="shared" si="228"/>
        <v/>
      </c>
      <c r="AQ2912" t="str">
        <f>IF(AO2912="","",COUNTIFS(AM2912:$AM$3019,AO2912))</f>
        <v/>
      </c>
    </row>
    <row r="2913" spans="1:43" x14ac:dyDescent="0.25">
      <c r="A2913" s="6" t="str">
        <f>IF(COUNT($A$20:A2912)&lt;&gt;$B$4,IF(A2912="","",A2912+1),"")</f>
        <v/>
      </c>
      <c r="B2913" s="3"/>
      <c r="C2913" s="3"/>
      <c r="D2913" s="122"/>
      <c r="E2913" s="3"/>
      <c r="F2913" s="3"/>
      <c r="G2913" s="3"/>
      <c r="H2913" s="3"/>
      <c r="I2913" s="120"/>
      <c r="J2913" s="3"/>
      <c r="K2913" s="95" t="str" cm="1">
        <f t="array" ref="K2913">IF(OR($J$14 = "A",$J$14 = "B",$J$14 = "C"),IF(I2913="","",IF(LEN(I2913)&gt;2,_xlfn.IFS(ISNUMBER(SEARCH("_",I2913)),I2913,ISNUMBER(SEARCH(", ",I2913)),SUBSTITUTE(I2913,", ","_"),ISNUMBER(SEARCH("/ ",I2913)),SUBSTITUTE(I2913,"/ ","_"),ISNUMBER(SEARCH(",",I2913)),SUBSTITUTE(I2913,",","_"),ISNUMBER(SEARCH("/",I2913)),SUBSTITUTE(I2913,"/","_"),ISNUMBER(SEARCH("",I2913)),I2913),I2913)),IF(OR($J$14 = "J",$J$14 = "K"),"",IF(D2913="","",IF(LEN(D2913)&gt;2,_xlfn.IFS(ISNUMBER(SEARCH("_",D2913)),D2913,ISNUMBER(SEARCH(", ",D2913)),SUBSTITUTE(D2913,", ","_"),ISNUMBER(SEARCH("/ ",D2913)),SUBSTITUTE(D2913,"/ ","_"),ISNUMBER(SEARCH(",",D2913)),SUBSTITUTE(D2913,",","_"),ISNUMBER(SEARCH("/",D2913)),SUBSTITUTE(D2913,"/","_"),ISNUMBER(SEARCH("",D2913)),D2913),D2913))))</f>
        <v/>
      </c>
      <c r="L2913" s="1"/>
      <c r="M2913" s="1" t="str">
        <f t="shared" si="226"/>
        <v/>
      </c>
      <c r="N2913" s="94" t="str">
        <f>IF($L2913="None","",IF(ISERROR(VLOOKUP($L2913,Info!$B$4:$B$266,1,FALSE)),"",VLOOKUP($L2913,Info!$B$4:$L$266,5,FALSE)))</f>
        <v/>
      </c>
      <c r="O2913" s="94" t="str">
        <f>IF(K2913="","",IF(AND($J$12&lt;&gt;"ABC",N2913="3"),"BAC",IF(N2913="3","ABC",IF($J$12&lt;&gt;"ABC",IF($J$10="Standard",VLOOKUP(K2913,Info!$BE$4:$BF$481,2,FALSE),VLOOKUP(K2913,Info!$BI$4:$BJ$482,2,FALSE)),IF($J$10="Standard",VLOOKUP(K2913,Info!$AG$4:$AH$2994,2,FALSE),VLOOKUP(K2913,Info!$AK$4:$AL$2997,2,FALSE))))))</f>
        <v/>
      </c>
      <c r="P2913" s="94" t="str">
        <f>IF($L2913="None","",IF(ISERROR(VLOOKUP($L2913,Info!$B$4:$B$266,1,FALSE)),"",VLOOKUP($L2913,Info!$B$4:$L$266,3,FALSE)))</f>
        <v/>
      </c>
      <c r="Q2913" s="96" t="str">
        <f>IF($L2913="None","",IF(ISERROR(VLOOKUP($L2913,Info!$B$4:$B$266,1,FALSE)),"",VLOOKUP($L2913,Info!$B$4:$L$266,4,FALSE)))</f>
        <v/>
      </c>
      <c r="R2913" s="1"/>
      <c r="S2913" s="6" t="str">
        <f t="shared" si="227"/>
        <v/>
      </c>
      <c r="T2913" s="6" t="str">
        <f>IF($L2913="None","",IF(ISERROR(VLOOKUP($L2913,Info!$B$4:$B$266,1,FALSE)),"",VLOOKUP($L2913,Info!$B$4:$L$266,11,FALSE)))</f>
        <v/>
      </c>
      <c r="U2913" s="1"/>
      <c r="V2913" s="1"/>
      <c r="W2913" s="1"/>
      <c r="X2913" s="1" t="str">
        <f>IF($L2913="None","",IF(ISERROR(VLOOKUP($L2913,Info!$B$4:$B$266,1,FALSE)),"",IF(OR(W2913="Metallic Liquid Tight",W2913="Non-Metallic Liquid Tight",W2913="LSZH",W2913="Greenfield"),VLOOKUP($L2913,Info!$B$4:$L$266,7,FALSE),"N/A")))</f>
        <v/>
      </c>
      <c r="Y2913" s="1"/>
      <c r="Z2913" s="96" t="str">
        <f>IF($L2913="None","",IF(ISERROR(VLOOKUP($L2913,Info!$B$4:$B$266,1,FALSE)),"",VLOOKUP($L2913,Info!$B$4:$L$266,9,FALSE)))</f>
        <v/>
      </c>
      <c r="AA2913" s="96" t="str">
        <f>IF($L2913="None","",IF(ISERROR(VLOOKUP($L2913,Info!$B$4:$B$266,1,FALSE)),"",VLOOKUP($L2913,Info!$B$4:$L$266,8,FALSE)))</f>
        <v/>
      </c>
      <c r="AB2913" s="96" t="str">
        <f>IF($L2913="None","",IF(ISERROR(VLOOKUP($L2913,Info!$B$4:$B$266,1,FALSE)),"",VLOOKUP($L2913,Info!$B$4:$L$266,10,FALSE)))</f>
        <v/>
      </c>
      <c r="AC2913" s="1" t="str">
        <f>IF(W2913="SO Cable","Black,White",IF(O2913="","",IF(P2913="","",IF($J$12&lt;&gt;"ABC",IF(P2913&lt;="250",VLOOKUP(O2913,Info!$AZ$4:$BB$22,3,FALSE),VLOOKUP(O2913,Info!$AZ$23:$BB$39,3,FALSE)),IF(P2913&lt;="250",VLOOKUP(O2913,Info!$AO$4:$AQ$22,3,FALSE),VLOOKUP(O2913,Info!$AO$23:$AP$39,3,FALSE))))))</f>
        <v/>
      </c>
      <c r="AD2913" s="1"/>
      <c r="AE2913" s="1" t="str">
        <f>IF($L2913="None","",IF(ISERROR(VLOOKUP($L2913,Info!$B$4:$B$266,1,FALSE)),"",VLOOKUP($L2913,Info!$B$4:$L$266,4,FALSE)))</f>
        <v/>
      </c>
      <c r="AF2913" s="1" t="str">
        <f>IF($L2913="None","",IF(ISERROR(VLOOKUP($L2913,Info!$B$4:$B$266,1,FALSE)),"",VLOOKUP($L2913,Info!$B$4:$L$266,6,FALSE)))</f>
        <v/>
      </c>
      <c r="AG2913" s="1"/>
      <c r="AH2913" s="33" t="str" cm="1">
        <f t="array" ref="AH2913">IF(AND(L2913&lt;&gt;"",O2913&lt;&gt;"",R2913:S2913&lt;&gt;"",W2913:X2913&lt;&gt;"",Z2913:AA2913&lt;&gt;"",AC2913&lt;&gt;""),"Good","Bad")</f>
        <v>Bad</v>
      </c>
      <c r="AL2913" t="str" cm="1">
        <f t="array" ref="AL2913">IF(R2913&gt;0,_xlfn.IFS(COUNTIF($L$20:L2913,"&lt;&gt;")&lt;101,1,COUNTIF($L$20:L2913,"&lt;&gt;")&lt;201,2,COUNTIF($L$20:L2913,"&lt;&gt;")&lt;301,3,COUNTIF($L$20:L2913,"&lt;&gt;")&lt;401,4,COUNTIF($L$20:L2913,"&lt;&gt;")&lt;501,5,COUNTIF($L$20:L2913,"&lt;&gt;")&lt;601,6,COUNTIF($L$20:L2913,"&lt;&gt;")&lt;701,7,COUNTIF($L$20:L2913,"&lt;&gt;")&lt;801,8,COUNTIF($L$20:L2913,"&lt;&gt;")&lt;901,9,COUNTIF($L$20:L2913,"&lt;&gt;")&lt;1001,10,COUNTIF($L$20:L2913,"&lt;&gt;")&lt;1101,11,COUNTIF($L$20:L2913,"&lt;&gt;")&lt;1201,12,COUNTIF($L$20:L2913,"&lt;&gt;")&lt;1301,13,COUNTIF($L$20:L2913,"&lt;&gt;")&lt;1401,14,COUNTIF($L$20:L2913,"&lt;&gt;")&lt;1501,15,COUNTIF($L$20:L2913,"&lt;&gt;")&lt;1601,16,COUNTIF($L$20:L2913,"&lt;&gt;")&lt;1701,17,COUNTIF($L$20:L2913,"&lt;&gt;")&lt;1801,18,COUNTIF($L$20:L2913,"&lt;&gt;")&lt;1901,19,COUNTIF($L$20:L2913,"&lt;&gt;")&lt;2001,20,COUNTIF($L$20:L2913,"&lt;&gt;")&lt;2101,21,COUNTIF($L$20:L2913,"&lt;&gt;")&lt;2201,22,COUNTIF($L$20:L2913,"&lt;&gt;")&lt;2301,23,COUNTIF($L$20:L2913,"&lt;&gt;")&lt;2401,24,COUNTIF($L$20:L2913,"&lt;&gt;")&lt;2501,25,COUNTIF($L$20:L2913,"&lt;&gt;")&lt;2601,26,COUNTIF($L$20:L2913,"&lt;&gt;")&lt;2701,27,COUNTIF($L$20:L2913,"&lt;&gt;")&lt;2801,28,COUNTIF($L$20:L2913,"&lt;&gt;")&lt;2901,29,COUNTIF($L$20:L2913,"&lt;&gt;")&lt;3001,30),"")</f>
        <v/>
      </c>
      <c r="AM2913" t="str">
        <f t="shared" si="225"/>
        <v/>
      </c>
      <c r="AN2913" t="str">
        <f t="shared" si="229"/>
        <v/>
      </c>
      <c r="AP2913" t="str">
        <f t="shared" si="228"/>
        <v/>
      </c>
      <c r="AQ2913" t="str">
        <f>IF(AO2913="","",COUNTIFS(AM2913:$AM$3019,AO2913))</f>
        <v/>
      </c>
    </row>
    <row r="2914" spans="1:43" x14ac:dyDescent="0.25">
      <c r="A2914" s="6" t="str">
        <f>IF(COUNT($A$20:A2913)&lt;&gt;$B$4,IF(A2913="","",A2913+1),"")</f>
        <v/>
      </c>
      <c r="B2914" s="3"/>
      <c r="C2914" s="3"/>
      <c r="D2914" s="122"/>
      <c r="E2914" s="3"/>
      <c r="F2914" s="3"/>
      <c r="G2914" s="3"/>
      <c r="H2914" s="3"/>
      <c r="I2914" s="120"/>
      <c r="J2914" s="3"/>
      <c r="K2914" s="95" t="str" cm="1">
        <f t="array" ref="K2914">IF(OR($J$14 = "A",$J$14 = "B",$J$14 = "C"),IF(I2914="","",IF(LEN(I2914)&gt;2,_xlfn.IFS(ISNUMBER(SEARCH("_",I2914)),I2914,ISNUMBER(SEARCH(", ",I2914)),SUBSTITUTE(I2914,", ","_"),ISNUMBER(SEARCH("/ ",I2914)),SUBSTITUTE(I2914,"/ ","_"),ISNUMBER(SEARCH(",",I2914)),SUBSTITUTE(I2914,",","_"),ISNUMBER(SEARCH("/",I2914)),SUBSTITUTE(I2914,"/","_"),ISNUMBER(SEARCH("",I2914)),I2914),I2914)),IF(OR($J$14 = "J",$J$14 = "K"),"",IF(D2914="","",IF(LEN(D2914)&gt;2,_xlfn.IFS(ISNUMBER(SEARCH("_",D2914)),D2914,ISNUMBER(SEARCH(", ",D2914)),SUBSTITUTE(D2914,", ","_"),ISNUMBER(SEARCH("/ ",D2914)),SUBSTITUTE(D2914,"/ ","_"),ISNUMBER(SEARCH(",",D2914)),SUBSTITUTE(D2914,",","_"),ISNUMBER(SEARCH("/",D2914)),SUBSTITUTE(D2914,"/","_"),ISNUMBER(SEARCH("",D2914)),D2914),D2914))))</f>
        <v/>
      </c>
      <c r="L2914" s="1"/>
      <c r="M2914" s="1" t="str">
        <f t="shared" si="226"/>
        <v/>
      </c>
      <c r="N2914" s="94" t="str">
        <f>IF($L2914="None","",IF(ISERROR(VLOOKUP($L2914,Info!$B$4:$B$266,1,FALSE)),"",VLOOKUP($L2914,Info!$B$4:$L$266,5,FALSE)))</f>
        <v/>
      </c>
      <c r="O2914" s="94" t="str">
        <f>IF(K2914="","",IF(AND($J$12&lt;&gt;"ABC",N2914="3"),"BAC",IF(N2914="3","ABC",IF($J$12&lt;&gt;"ABC",IF($J$10="Standard",VLOOKUP(K2914,Info!$BE$4:$BF$481,2,FALSE),VLOOKUP(K2914,Info!$BI$4:$BJ$482,2,FALSE)),IF($J$10="Standard",VLOOKUP(K2914,Info!$AG$4:$AH$2994,2,FALSE),VLOOKUP(K2914,Info!$AK$4:$AL$2997,2,FALSE))))))</f>
        <v/>
      </c>
      <c r="P2914" s="94" t="str">
        <f>IF($L2914="None","",IF(ISERROR(VLOOKUP($L2914,Info!$B$4:$B$266,1,FALSE)),"",VLOOKUP($L2914,Info!$B$4:$L$266,3,FALSE)))</f>
        <v/>
      </c>
      <c r="Q2914" s="96" t="str">
        <f>IF($L2914="None","",IF(ISERROR(VLOOKUP($L2914,Info!$B$4:$B$266,1,FALSE)),"",VLOOKUP($L2914,Info!$B$4:$L$266,4,FALSE)))</f>
        <v/>
      </c>
      <c r="R2914" s="1"/>
      <c r="S2914" s="6" t="str">
        <f t="shared" si="227"/>
        <v/>
      </c>
      <c r="T2914" s="6" t="str">
        <f>IF($L2914="None","",IF(ISERROR(VLOOKUP($L2914,Info!$B$4:$B$266,1,FALSE)),"",VLOOKUP($L2914,Info!$B$4:$L$266,11,FALSE)))</f>
        <v/>
      </c>
      <c r="U2914" s="1"/>
      <c r="V2914" s="1"/>
      <c r="W2914" s="1"/>
      <c r="X2914" s="1" t="str">
        <f>IF($L2914="None","",IF(ISERROR(VLOOKUP($L2914,Info!$B$4:$B$266,1,FALSE)),"",IF(OR(W2914="Metallic Liquid Tight",W2914="Non-Metallic Liquid Tight",W2914="LSZH",W2914="Greenfield"),VLOOKUP($L2914,Info!$B$4:$L$266,7,FALSE),"N/A")))</f>
        <v/>
      </c>
      <c r="Y2914" s="1"/>
      <c r="Z2914" s="96" t="str">
        <f>IF($L2914="None","",IF(ISERROR(VLOOKUP($L2914,Info!$B$4:$B$266,1,FALSE)),"",VLOOKUP($L2914,Info!$B$4:$L$266,9,FALSE)))</f>
        <v/>
      </c>
      <c r="AA2914" s="96" t="str">
        <f>IF($L2914="None","",IF(ISERROR(VLOOKUP($L2914,Info!$B$4:$B$266,1,FALSE)),"",VLOOKUP($L2914,Info!$B$4:$L$266,8,FALSE)))</f>
        <v/>
      </c>
      <c r="AB2914" s="96" t="str">
        <f>IF($L2914="None","",IF(ISERROR(VLOOKUP($L2914,Info!$B$4:$B$266,1,FALSE)),"",VLOOKUP($L2914,Info!$B$4:$L$266,10,FALSE)))</f>
        <v/>
      </c>
      <c r="AC2914" s="1" t="str">
        <f>IF(W2914="SO Cable","Black,White",IF(O2914="","",IF(P2914="","",IF($J$12&lt;&gt;"ABC",IF(P2914&lt;="250",VLOOKUP(O2914,Info!$AZ$4:$BB$22,3,FALSE),VLOOKUP(O2914,Info!$AZ$23:$BB$39,3,FALSE)),IF(P2914&lt;="250",VLOOKUP(O2914,Info!$AO$4:$AQ$22,3,FALSE),VLOOKUP(O2914,Info!$AO$23:$AP$39,3,FALSE))))))</f>
        <v/>
      </c>
      <c r="AD2914" s="1"/>
      <c r="AE2914" s="1" t="str">
        <f>IF($L2914="None","",IF(ISERROR(VLOOKUP($L2914,Info!$B$4:$B$266,1,FALSE)),"",VLOOKUP($L2914,Info!$B$4:$L$266,4,FALSE)))</f>
        <v/>
      </c>
      <c r="AF2914" s="1" t="str">
        <f>IF($L2914="None","",IF(ISERROR(VLOOKUP($L2914,Info!$B$4:$B$266,1,FALSE)),"",VLOOKUP($L2914,Info!$B$4:$L$266,6,FALSE)))</f>
        <v/>
      </c>
      <c r="AG2914" s="1"/>
      <c r="AH2914" s="33" t="str" cm="1">
        <f t="array" ref="AH2914">IF(AND(L2914&lt;&gt;"",O2914&lt;&gt;"",R2914:S2914&lt;&gt;"",W2914:X2914&lt;&gt;"",Z2914:AA2914&lt;&gt;"",AC2914&lt;&gt;""),"Good","Bad")</f>
        <v>Bad</v>
      </c>
      <c r="AL2914" t="str" cm="1">
        <f t="array" ref="AL2914">IF(R2914&gt;0,_xlfn.IFS(COUNTIF($L$20:L2914,"&lt;&gt;")&lt;101,1,COUNTIF($L$20:L2914,"&lt;&gt;")&lt;201,2,COUNTIF($L$20:L2914,"&lt;&gt;")&lt;301,3,COUNTIF($L$20:L2914,"&lt;&gt;")&lt;401,4,COUNTIF($L$20:L2914,"&lt;&gt;")&lt;501,5,COUNTIF($L$20:L2914,"&lt;&gt;")&lt;601,6,COUNTIF($L$20:L2914,"&lt;&gt;")&lt;701,7,COUNTIF($L$20:L2914,"&lt;&gt;")&lt;801,8,COUNTIF($L$20:L2914,"&lt;&gt;")&lt;901,9,COUNTIF($L$20:L2914,"&lt;&gt;")&lt;1001,10,COUNTIF($L$20:L2914,"&lt;&gt;")&lt;1101,11,COUNTIF($L$20:L2914,"&lt;&gt;")&lt;1201,12,COUNTIF($L$20:L2914,"&lt;&gt;")&lt;1301,13,COUNTIF($L$20:L2914,"&lt;&gt;")&lt;1401,14,COUNTIF($L$20:L2914,"&lt;&gt;")&lt;1501,15,COUNTIF($L$20:L2914,"&lt;&gt;")&lt;1601,16,COUNTIF($L$20:L2914,"&lt;&gt;")&lt;1701,17,COUNTIF($L$20:L2914,"&lt;&gt;")&lt;1801,18,COUNTIF($L$20:L2914,"&lt;&gt;")&lt;1901,19,COUNTIF($L$20:L2914,"&lt;&gt;")&lt;2001,20,COUNTIF($L$20:L2914,"&lt;&gt;")&lt;2101,21,COUNTIF($L$20:L2914,"&lt;&gt;")&lt;2201,22,COUNTIF($L$20:L2914,"&lt;&gt;")&lt;2301,23,COUNTIF($L$20:L2914,"&lt;&gt;")&lt;2401,24,COUNTIF($L$20:L2914,"&lt;&gt;")&lt;2501,25,COUNTIF($L$20:L2914,"&lt;&gt;")&lt;2601,26,COUNTIF($L$20:L2914,"&lt;&gt;")&lt;2701,27,COUNTIF($L$20:L2914,"&lt;&gt;")&lt;2801,28,COUNTIF($L$20:L2914,"&lt;&gt;")&lt;2901,29,COUNTIF($L$20:L2914,"&lt;&gt;")&lt;3001,30),"")</f>
        <v/>
      </c>
      <c r="AM2914" t="str">
        <f t="shared" si="225"/>
        <v/>
      </c>
      <c r="AN2914" t="str">
        <f t="shared" si="229"/>
        <v/>
      </c>
      <c r="AP2914" t="str">
        <f t="shared" si="228"/>
        <v/>
      </c>
      <c r="AQ2914" t="str">
        <f>IF(AO2914="","",COUNTIFS(AM2914:$AM$3019,AO2914))</f>
        <v/>
      </c>
    </row>
    <row r="2915" spans="1:43" x14ac:dyDescent="0.25">
      <c r="A2915" s="6" t="str">
        <f>IF(COUNT($A$20:A2914)&lt;&gt;$B$4,IF(A2914="","",A2914+1),"")</f>
        <v/>
      </c>
      <c r="B2915" s="3"/>
      <c r="C2915" s="3"/>
      <c r="D2915" s="122"/>
      <c r="E2915" s="3"/>
      <c r="F2915" s="3"/>
      <c r="G2915" s="3"/>
      <c r="H2915" s="3"/>
      <c r="I2915" s="120"/>
      <c r="J2915" s="3"/>
      <c r="K2915" s="95" t="str" cm="1">
        <f t="array" ref="K2915">IF(OR($J$14 = "A",$J$14 = "B",$J$14 = "C"),IF(I2915="","",IF(LEN(I2915)&gt;2,_xlfn.IFS(ISNUMBER(SEARCH("_",I2915)),I2915,ISNUMBER(SEARCH(", ",I2915)),SUBSTITUTE(I2915,", ","_"),ISNUMBER(SEARCH("/ ",I2915)),SUBSTITUTE(I2915,"/ ","_"),ISNUMBER(SEARCH(",",I2915)),SUBSTITUTE(I2915,",","_"),ISNUMBER(SEARCH("/",I2915)),SUBSTITUTE(I2915,"/","_"),ISNUMBER(SEARCH("",I2915)),I2915),I2915)),IF(OR($J$14 = "J",$J$14 = "K"),"",IF(D2915="","",IF(LEN(D2915)&gt;2,_xlfn.IFS(ISNUMBER(SEARCH("_",D2915)),D2915,ISNUMBER(SEARCH(", ",D2915)),SUBSTITUTE(D2915,", ","_"),ISNUMBER(SEARCH("/ ",D2915)),SUBSTITUTE(D2915,"/ ","_"),ISNUMBER(SEARCH(",",D2915)),SUBSTITUTE(D2915,",","_"),ISNUMBER(SEARCH("/",D2915)),SUBSTITUTE(D2915,"/","_"),ISNUMBER(SEARCH("",D2915)),D2915),D2915))))</f>
        <v/>
      </c>
      <c r="L2915" s="1"/>
      <c r="M2915" s="1" t="str">
        <f t="shared" si="226"/>
        <v/>
      </c>
      <c r="N2915" s="94" t="str">
        <f>IF($L2915="None","",IF(ISERROR(VLOOKUP($L2915,Info!$B$4:$B$266,1,FALSE)),"",VLOOKUP($L2915,Info!$B$4:$L$266,5,FALSE)))</f>
        <v/>
      </c>
      <c r="O2915" s="94" t="str">
        <f>IF(K2915="","",IF(AND($J$12&lt;&gt;"ABC",N2915="3"),"BAC",IF(N2915="3","ABC",IF($J$12&lt;&gt;"ABC",IF($J$10="Standard",VLOOKUP(K2915,Info!$BE$4:$BF$481,2,FALSE),VLOOKUP(K2915,Info!$BI$4:$BJ$482,2,FALSE)),IF($J$10="Standard",VLOOKUP(K2915,Info!$AG$4:$AH$2994,2,FALSE),VLOOKUP(K2915,Info!$AK$4:$AL$2997,2,FALSE))))))</f>
        <v/>
      </c>
      <c r="P2915" s="94" t="str">
        <f>IF($L2915="None","",IF(ISERROR(VLOOKUP($L2915,Info!$B$4:$B$266,1,FALSE)),"",VLOOKUP($L2915,Info!$B$4:$L$266,3,FALSE)))</f>
        <v/>
      </c>
      <c r="Q2915" s="96" t="str">
        <f>IF($L2915="None","",IF(ISERROR(VLOOKUP($L2915,Info!$B$4:$B$266,1,FALSE)),"",VLOOKUP($L2915,Info!$B$4:$L$266,4,FALSE)))</f>
        <v/>
      </c>
      <c r="R2915" s="1"/>
      <c r="S2915" s="6" t="str">
        <f t="shared" si="227"/>
        <v/>
      </c>
      <c r="T2915" s="6" t="str">
        <f>IF($L2915="None","",IF(ISERROR(VLOOKUP($L2915,Info!$B$4:$B$266,1,FALSE)),"",VLOOKUP($L2915,Info!$B$4:$L$266,11,FALSE)))</f>
        <v/>
      </c>
      <c r="U2915" s="1"/>
      <c r="V2915" s="1"/>
      <c r="W2915" s="1"/>
      <c r="X2915" s="1" t="str">
        <f>IF($L2915="None","",IF(ISERROR(VLOOKUP($L2915,Info!$B$4:$B$266,1,FALSE)),"",IF(OR(W2915="Metallic Liquid Tight",W2915="Non-Metallic Liquid Tight",W2915="LSZH",W2915="Greenfield"),VLOOKUP($L2915,Info!$B$4:$L$266,7,FALSE),"N/A")))</f>
        <v/>
      </c>
      <c r="Y2915" s="1"/>
      <c r="Z2915" s="96" t="str">
        <f>IF($L2915="None","",IF(ISERROR(VLOOKUP($L2915,Info!$B$4:$B$266,1,FALSE)),"",VLOOKUP($L2915,Info!$B$4:$L$266,9,FALSE)))</f>
        <v/>
      </c>
      <c r="AA2915" s="96" t="str">
        <f>IF($L2915="None","",IF(ISERROR(VLOOKUP($L2915,Info!$B$4:$B$266,1,FALSE)),"",VLOOKUP($L2915,Info!$B$4:$L$266,8,FALSE)))</f>
        <v/>
      </c>
      <c r="AB2915" s="96" t="str">
        <f>IF($L2915="None","",IF(ISERROR(VLOOKUP($L2915,Info!$B$4:$B$266,1,FALSE)),"",VLOOKUP($L2915,Info!$B$4:$L$266,10,FALSE)))</f>
        <v/>
      </c>
      <c r="AC2915" s="1" t="str">
        <f>IF(W2915="SO Cable","Black,White",IF(O2915="","",IF(P2915="","",IF($J$12&lt;&gt;"ABC",IF(P2915&lt;="250",VLOOKUP(O2915,Info!$AZ$4:$BB$22,3,FALSE),VLOOKUP(O2915,Info!$AZ$23:$BB$39,3,FALSE)),IF(P2915&lt;="250",VLOOKUP(O2915,Info!$AO$4:$AQ$22,3,FALSE),VLOOKUP(O2915,Info!$AO$23:$AP$39,3,FALSE))))))</f>
        <v/>
      </c>
      <c r="AD2915" s="1"/>
      <c r="AE2915" s="1" t="str">
        <f>IF($L2915="None","",IF(ISERROR(VLOOKUP($L2915,Info!$B$4:$B$266,1,FALSE)),"",VLOOKUP($L2915,Info!$B$4:$L$266,4,FALSE)))</f>
        <v/>
      </c>
      <c r="AF2915" s="1" t="str">
        <f>IF($L2915="None","",IF(ISERROR(VLOOKUP($L2915,Info!$B$4:$B$266,1,FALSE)),"",VLOOKUP($L2915,Info!$B$4:$L$266,6,FALSE)))</f>
        <v/>
      </c>
      <c r="AG2915" s="1"/>
      <c r="AH2915" s="33" t="str" cm="1">
        <f t="array" ref="AH2915">IF(AND(L2915&lt;&gt;"",O2915&lt;&gt;"",R2915:S2915&lt;&gt;"",W2915:X2915&lt;&gt;"",Z2915:AA2915&lt;&gt;"",AC2915&lt;&gt;""),"Good","Bad")</f>
        <v>Bad</v>
      </c>
      <c r="AL2915" t="str" cm="1">
        <f t="array" ref="AL2915">IF(R2915&gt;0,_xlfn.IFS(COUNTIF($L$20:L2915,"&lt;&gt;")&lt;101,1,COUNTIF($L$20:L2915,"&lt;&gt;")&lt;201,2,COUNTIF($L$20:L2915,"&lt;&gt;")&lt;301,3,COUNTIF($L$20:L2915,"&lt;&gt;")&lt;401,4,COUNTIF($L$20:L2915,"&lt;&gt;")&lt;501,5,COUNTIF($L$20:L2915,"&lt;&gt;")&lt;601,6,COUNTIF($L$20:L2915,"&lt;&gt;")&lt;701,7,COUNTIF($L$20:L2915,"&lt;&gt;")&lt;801,8,COUNTIF($L$20:L2915,"&lt;&gt;")&lt;901,9,COUNTIF($L$20:L2915,"&lt;&gt;")&lt;1001,10,COUNTIF($L$20:L2915,"&lt;&gt;")&lt;1101,11,COUNTIF($L$20:L2915,"&lt;&gt;")&lt;1201,12,COUNTIF($L$20:L2915,"&lt;&gt;")&lt;1301,13,COUNTIF($L$20:L2915,"&lt;&gt;")&lt;1401,14,COUNTIF($L$20:L2915,"&lt;&gt;")&lt;1501,15,COUNTIF($L$20:L2915,"&lt;&gt;")&lt;1601,16,COUNTIF($L$20:L2915,"&lt;&gt;")&lt;1701,17,COUNTIF($L$20:L2915,"&lt;&gt;")&lt;1801,18,COUNTIF($L$20:L2915,"&lt;&gt;")&lt;1901,19,COUNTIF($L$20:L2915,"&lt;&gt;")&lt;2001,20,COUNTIF($L$20:L2915,"&lt;&gt;")&lt;2101,21,COUNTIF($L$20:L2915,"&lt;&gt;")&lt;2201,22,COUNTIF($L$20:L2915,"&lt;&gt;")&lt;2301,23,COUNTIF($L$20:L2915,"&lt;&gt;")&lt;2401,24,COUNTIF($L$20:L2915,"&lt;&gt;")&lt;2501,25,COUNTIF($L$20:L2915,"&lt;&gt;")&lt;2601,26,COUNTIF($L$20:L2915,"&lt;&gt;")&lt;2701,27,COUNTIF($L$20:L2915,"&lt;&gt;")&lt;2801,28,COUNTIF($L$20:L2915,"&lt;&gt;")&lt;2901,29,COUNTIF($L$20:L2915,"&lt;&gt;")&lt;3001,30),"")</f>
        <v/>
      </c>
      <c r="AM2915" t="str">
        <f t="shared" si="225"/>
        <v/>
      </c>
      <c r="AN2915" t="str">
        <f t="shared" si="229"/>
        <v/>
      </c>
      <c r="AP2915" t="str">
        <f t="shared" si="228"/>
        <v/>
      </c>
      <c r="AQ2915" t="str">
        <f>IF(AO2915="","",COUNTIFS(AM2915:$AM$3019,AO2915))</f>
        <v/>
      </c>
    </row>
    <row r="2916" spans="1:43" x14ac:dyDescent="0.25">
      <c r="A2916" s="6" t="str">
        <f>IF(COUNT($A$20:A2915)&lt;&gt;$B$4,IF(A2915="","",A2915+1),"")</f>
        <v/>
      </c>
      <c r="B2916" s="3"/>
      <c r="C2916" s="3"/>
      <c r="D2916" s="122"/>
      <c r="E2916" s="3"/>
      <c r="F2916" s="3"/>
      <c r="G2916" s="3"/>
      <c r="H2916" s="3"/>
      <c r="I2916" s="120"/>
      <c r="J2916" s="3"/>
      <c r="K2916" s="95" t="str" cm="1">
        <f t="array" ref="K2916">IF(OR($J$14 = "A",$J$14 = "B",$J$14 = "C"),IF(I2916="","",IF(LEN(I2916)&gt;2,_xlfn.IFS(ISNUMBER(SEARCH("_",I2916)),I2916,ISNUMBER(SEARCH(", ",I2916)),SUBSTITUTE(I2916,", ","_"),ISNUMBER(SEARCH("/ ",I2916)),SUBSTITUTE(I2916,"/ ","_"),ISNUMBER(SEARCH(",",I2916)),SUBSTITUTE(I2916,",","_"),ISNUMBER(SEARCH("/",I2916)),SUBSTITUTE(I2916,"/","_"),ISNUMBER(SEARCH("",I2916)),I2916),I2916)),IF(OR($J$14 = "J",$J$14 = "K"),"",IF(D2916="","",IF(LEN(D2916)&gt;2,_xlfn.IFS(ISNUMBER(SEARCH("_",D2916)),D2916,ISNUMBER(SEARCH(", ",D2916)),SUBSTITUTE(D2916,", ","_"),ISNUMBER(SEARCH("/ ",D2916)),SUBSTITUTE(D2916,"/ ","_"),ISNUMBER(SEARCH(",",D2916)),SUBSTITUTE(D2916,",","_"),ISNUMBER(SEARCH("/",D2916)),SUBSTITUTE(D2916,"/","_"),ISNUMBER(SEARCH("",D2916)),D2916),D2916))))</f>
        <v/>
      </c>
      <c r="L2916" s="1"/>
      <c r="M2916" s="1" t="str">
        <f t="shared" si="226"/>
        <v/>
      </c>
      <c r="N2916" s="94" t="str">
        <f>IF($L2916="None","",IF(ISERROR(VLOOKUP($L2916,Info!$B$4:$B$266,1,FALSE)),"",VLOOKUP($L2916,Info!$B$4:$L$266,5,FALSE)))</f>
        <v/>
      </c>
      <c r="O2916" s="94" t="str">
        <f>IF(K2916="","",IF(AND($J$12&lt;&gt;"ABC",N2916="3"),"BAC",IF(N2916="3","ABC",IF($J$12&lt;&gt;"ABC",IF($J$10="Standard",VLOOKUP(K2916,Info!$BE$4:$BF$481,2,FALSE),VLOOKUP(K2916,Info!$BI$4:$BJ$482,2,FALSE)),IF($J$10="Standard",VLOOKUP(K2916,Info!$AG$4:$AH$2994,2,FALSE),VLOOKUP(K2916,Info!$AK$4:$AL$2997,2,FALSE))))))</f>
        <v/>
      </c>
      <c r="P2916" s="94" t="str">
        <f>IF($L2916="None","",IF(ISERROR(VLOOKUP($L2916,Info!$B$4:$B$266,1,FALSE)),"",VLOOKUP($L2916,Info!$B$4:$L$266,3,FALSE)))</f>
        <v/>
      </c>
      <c r="Q2916" s="96" t="str">
        <f>IF($L2916="None","",IF(ISERROR(VLOOKUP($L2916,Info!$B$4:$B$266,1,FALSE)),"",VLOOKUP($L2916,Info!$B$4:$L$266,4,FALSE)))</f>
        <v/>
      </c>
      <c r="R2916" s="1"/>
      <c r="S2916" s="6" t="str">
        <f t="shared" si="227"/>
        <v/>
      </c>
      <c r="T2916" s="6" t="str">
        <f>IF($L2916="None","",IF(ISERROR(VLOOKUP($L2916,Info!$B$4:$B$266,1,FALSE)),"",VLOOKUP($L2916,Info!$B$4:$L$266,11,FALSE)))</f>
        <v/>
      </c>
      <c r="U2916" s="1"/>
      <c r="V2916" s="1"/>
      <c r="W2916" s="1"/>
      <c r="X2916" s="1" t="str">
        <f>IF($L2916="None","",IF(ISERROR(VLOOKUP($L2916,Info!$B$4:$B$266,1,FALSE)),"",IF(OR(W2916="Metallic Liquid Tight",W2916="Non-Metallic Liquid Tight",W2916="LSZH",W2916="Greenfield"),VLOOKUP($L2916,Info!$B$4:$L$266,7,FALSE),"N/A")))</f>
        <v/>
      </c>
      <c r="Y2916" s="1"/>
      <c r="Z2916" s="96" t="str">
        <f>IF($L2916="None","",IF(ISERROR(VLOOKUP($L2916,Info!$B$4:$B$266,1,FALSE)),"",VLOOKUP($L2916,Info!$B$4:$L$266,9,FALSE)))</f>
        <v/>
      </c>
      <c r="AA2916" s="96" t="str">
        <f>IF($L2916="None","",IF(ISERROR(VLOOKUP($L2916,Info!$B$4:$B$266,1,FALSE)),"",VLOOKUP($L2916,Info!$B$4:$L$266,8,FALSE)))</f>
        <v/>
      </c>
      <c r="AB2916" s="96" t="str">
        <f>IF($L2916="None","",IF(ISERROR(VLOOKUP($L2916,Info!$B$4:$B$266,1,FALSE)),"",VLOOKUP($L2916,Info!$B$4:$L$266,10,FALSE)))</f>
        <v/>
      </c>
      <c r="AC2916" s="1" t="str">
        <f>IF(W2916="SO Cable","Black,White",IF(O2916="","",IF(P2916="","",IF($J$12&lt;&gt;"ABC",IF(P2916&lt;="250",VLOOKUP(O2916,Info!$AZ$4:$BB$22,3,FALSE),VLOOKUP(O2916,Info!$AZ$23:$BB$39,3,FALSE)),IF(P2916&lt;="250",VLOOKUP(O2916,Info!$AO$4:$AQ$22,3,FALSE),VLOOKUP(O2916,Info!$AO$23:$AP$39,3,FALSE))))))</f>
        <v/>
      </c>
      <c r="AD2916" s="1"/>
      <c r="AE2916" s="1" t="str">
        <f>IF($L2916="None","",IF(ISERROR(VLOOKUP($L2916,Info!$B$4:$B$266,1,FALSE)),"",VLOOKUP($L2916,Info!$B$4:$L$266,4,FALSE)))</f>
        <v/>
      </c>
      <c r="AF2916" s="1" t="str">
        <f>IF($L2916="None","",IF(ISERROR(VLOOKUP($L2916,Info!$B$4:$B$266,1,FALSE)),"",VLOOKUP($L2916,Info!$B$4:$L$266,6,FALSE)))</f>
        <v/>
      </c>
      <c r="AG2916" s="1"/>
      <c r="AH2916" s="33" t="str" cm="1">
        <f t="array" ref="AH2916">IF(AND(L2916&lt;&gt;"",O2916&lt;&gt;"",R2916:S2916&lt;&gt;"",W2916:X2916&lt;&gt;"",Z2916:AA2916&lt;&gt;"",AC2916&lt;&gt;""),"Good","Bad")</f>
        <v>Bad</v>
      </c>
      <c r="AL2916" t="str" cm="1">
        <f t="array" ref="AL2916">IF(R2916&gt;0,_xlfn.IFS(COUNTIF($L$20:L2916,"&lt;&gt;")&lt;101,1,COUNTIF($L$20:L2916,"&lt;&gt;")&lt;201,2,COUNTIF($L$20:L2916,"&lt;&gt;")&lt;301,3,COUNTIF($L$20:L2916,"&lt;&gt;")&lt;401,4,COUNTIF($L$20:L2916,"&lt;&gt;")&lt;501,5,COUNTIF($L$20:L2916,"&lt;&gt;")&lt;601,6,COUNTIF($L$20:L2916,"&lt;&gt;")&lt;701,7,COUNTIF($L$20:L2916,"&lt;&gt;")&lt;801,8,COUNTIF($L$20:L2916,"&lt;&gt;")&lt;901,9,COUNTIF($L$20:L2916,"&lt;&gt;")&lt;1001,10,COUNTIF($L$20:L2916,"&lt;&gt;")&lt;1101,11,COUNTIF($L$20:L2916,"&lt;&gt;")&lt;1201,12,COUNTIF($L$20:L2916,"&lt;&gt;")&lt;1301,13,COUNTIF($L$20:L2916,"&lt;&gt;")&lt;1401,14,COUNTIF($L$20:L2916,"&lt;&gt;")&lt;1501,15,COUNTIF($L$20:L2916,"&lt;&gt;")&lt;1601,16,COUNTIF($L$20:L2916,"&lt;&gt;")&lt;1701,17,COUNTIF($L$20:L2916,"&lt;&gt;")&lt;1801,18,COUNTIF($L$20:L2916,"&lt;&gt;")&lt;1901,19,COUNTIF($L$20:L2916,"&lt;&gt;")&lt;2001,20,COUNTIF($L$20:L2916,"&lt;&gt;")&lt;2101,21,COUNTIF($L$20:L2916,"&lt;&gt;")&lt;2201,22,COUNTIF($L$20:L2916,"&lt;&gt;")&lt;2301,23,COUNTIF($L$20:L2916,"&lt;&gt;")&lt;2401,24,COUNTIF($L$20:L2916,"&lt;&gt;")&lt;2501,25,COUNTIF($L$20:L2916,"&lt;&gt;")&lt;2601,26,COUNTIF($L$20:L2916,"&lt;&gt;")&lt;2701,27,COUNTIF($L$20:L2916,"&lt;&gt;")&lt;2801,28,COUNTIF($L$20:L2916,"&lt;&gt;")&lt;2901,29,COUNTIF($L$20:L2916,"&lt;&gt;")&lt;3001,30),"")</f>
        <v/>
      </c>
      <c r="AM2916" t="str">
        <f t="shared" si="225"/>
        <v/>
      </c>
      <c r="AN2916" t="str">
        <f t="shared" si="229"/>
        <v/>
      </c>
      <c r="AP2916" t="str">
        <f t="shared" si="228"/>
        <v/>
      </c>
      <c r="AQ2916" t="str">
        <f>IF(AO2916="","",COUNTIFS(AM2916:$AM$3019,AO2916))</f>
        <v/>
      </c>
    </row>
    <row r="2917" spans="1:43" x14ac:dyDescent="0.25">
      <c r="A2917" s="6" t="str">
        <f>IF(COUNT($A$20:A2916)&lt;&gt;$B$4,IF(A2916="","",A2916+1),"")</f>
        <v/>
      </c>
      <c r="B2917" s="3"/>
      <c r="C2917" s="3"/>
      <c r="D2917" s="122"/>
      <c r="E2917" s="3"/>
      <c r="F2917" s="3"/>
      <c r="G2917" s="3"/>
      <c r="H2917" s="3"/>
      <c r="I2917" s="120"/>
      <c r="J2917" s="3"/>
      <c r="K2917" s="95" t="str" cm="1">
        <f t="array" ref="K2917">IF(OR($J$14 = "A",$J$14 = "B",$J$14 = "C"),IF(I2917="","",IF(LEN(I2917)&gt;2,_xlfn.IFS(ISNUMBER(SEARCH("_",I2917)),I2917,ISNUMBER(SEARCH(", ",I2917)),SUBSTITUTE(I2917,", ","_"),ISNUMBER(SEARCH("/ ",I2917)),SUBSTITUTE(I2917,"/ ","_"),ISNUMBER(SEARCH(",",I2917)),SUBSTITUTE(I2917,",","_"),ISNUMBER(SEARCH("/",I2917)),SUBSTITUTE(I2917,"/","_"),ISNUMBER(SEARCH("",I2917)),I2917),I2917)),IF(OR($J$14 = "J",$J$14 = "K"),"",IF(D2917="","",IF(LEN(D2917)&gt;2,_xlfn.IFS(ISNUMBER(SEARCH("_",D2917)),D2917,ISNUMBER(SEARCH(", ",D2917)),SUBSTITUTE(D2917,", ","_"),ISNUMBER(SEARCH("/ ",D2917)),SUBSTITUTE(D2917,"/ ","_"),ISNUMBER(SEARCH(",",D2917)),SUBSTITUTE(D2917,",","_"),ISNUMBER(SEARCH("/",D2917)),SUBSTITUTE(D2917,"/","_"),ISNUMBER(SEARCH("",D2917)),D2917),D2917))))</f>
        <v/>
      </c>
      <c r="L2917" s="1"/>
      <c r="M2917" s="1" t="str">
        <f t="shared" si="226"/>
        <v/>
      </c>
      <c r="N2917" s="94" t="str">
        <f>IF($L2917="None","",IF(ISERROR(VLOOKUP($L2917,Info!$B$4:$B$266,1,FALSE)),"",VLOOKUP($L2917,Info!$B$4:$L$266,5,FALSE)))</f>
        <v/>
      </c>
      <c r="O2917" s="94" t="str">
        <f>IF(K2917="","",IF(AND($J$12&lt;&gt;"ABC",N2917="3"),"BAC",IF(N2917="3","ABC",IF($J$12&lt;&gt;"ABC",IF($J$10="Standard",VLOOKUP(K2917,Info!$BE$4:$BF$481,2,FALSE),VLOOKUP(K2917,Info!$BI$4:$BJ$482,2,FALSE)),IF($J$10="Standard",VLOOKUP(K2917,Info!$AG$4:$AH$2994,2,FALSE),VLOOKUP(K2917,Info!$AK$4:$AL$2997,2,FALSE))))))</f>
        <v/>
      </c>
      <c r="P2917" s="94" t="str">
        <f>IF($L2917="None","",IF(ISERROR(VLOOKUP($L2917,Info!$B$4:$B$266,1,FALSE)),"",VLOOKUP($L2917,Info!$B$4:$L$266,3,FALSE)))</f>
        <v/>
      </c>
      <c r="Q2917" s="96" t="str">
        <f>IF($L2917="None","",IF(ISERROR(VLOOKUP($L2917,Info!$B$4:$B$266,1,FALSE)),"",VLOOKUP($L2917,Info!$B$4:$L$266,4,FALSE)))</f>
        <v/>
      </c>
      <c r="R2917" s="1"/>
      <c r="S2917" s="6" t="str">
        <f t="shared" si="227"/>
        <v/>
      </c>
      <c r="T2917" s="6" t="str">
        <f>IF($L2917="None","",IF(ISERROR(VLOOKUP($L2917,Info!$B$4:$B$266,1,FALSE)),"",VLOOKUP($L2917,Info!$B$4:$L$266,11,FALSE)))</f>
        <v/>
      </c>
      <c r="U2917" s="1"/>
      <c r="V2917" s="1"/>
      <c r="W2917" s="1"/>
      <c r="X2917" s="1" t="str">
        <f>IF($L2917="None","",IF(ISERROR(VLOOKUP($L2917,Info!$B$4:$B$266,1,FALSE)),"",IF(OR(W2917="Metallic Liquid Tight",W2917="Non-Metallic Liquid Tight",W2917="LSZH",W2917="Greenfield"),VLOOKUP($L2917,Info!$B$4:$L$266,7,FALSE),"N/A")))</f>
        <v/>
      </c>
      <c r="Y2917" s="1"/>
      <c r="Z2917" s="96" t="str">
        <f>IF($L2917="None","",IF(ISERROR(VLOOKUP($L2917,Info!$B$4:$B$266,1,FALSE)),"",VLOOKUP($L2917,Info!$B$4:$L$266,9,FALSE)))</f>
        <v/>
      </c>
      <c r="AA2917" s="96" t="str">
        <f>IF($L2917="None","",IF(ISERROR(VLOOKUP($L2917,Info!$B$4:$B$266,1,FALSE)),"",VLOOKUP($L2917,Info!$B$4:$L$266,8,FALSE)))</f>
        <v/>
      </c>
      <c r="AB2917" s="96" t="str">
        <f>IF($L2917="None","",IF(ISERROR(VLOOKUP($L2917,Info!$B$4:$B$266,1,FALSE)),"",VLOOKUP($L2917,Info!$B$4:$L$266,10,FALSE)))</f>
        <v/>
      </c>
      <c r="AC2917" s="1" t="str">
        <f>IF(W2917="SO Cable","Black,White",IF(O2917="","",IF(P2917="","",IF($J$12&lt;&gt;"ABC",IF(P2917&lt;="250",VLOOKUP(O2917,Info!$AZ$4:$BB$22,3,FALSE),VLOOKUP(O2917,Info!$AZ$23:$BB$39,3,FALSE)),IF(P2917&lt;="250",VLOOKUP(O2917,Info!$AO$4:$AQ$22,3,FALSE),VLOOKUP(O2917,Info!$AO$23:$AP$39,3,FALSE))))))</f>
        <v/>
      </c>
      <c r="AD2917" s="1"/>
      <c r="AE2917" s="1" t="str">
        <f>IF($L2917="None","",IF(ISERROR(VLOOKUP($L2917,Info!$B$4:$B$266,1,FALSE)),"",VLOOKUP($L2917,Info!$B$4:$L$266,4,FALSE)))</f>
        <v/>
      </c>
      <c r="AF2917" s="1" t="str">
        <f>IF($L2917="None","",IF(ISERROR(VLOOKUP($L2917,Info!$B$4:$B$266,1,FALSE)),"",VLOOKUP($L2917,Info!$B$4:$L$266,6,FALSE)))</f>
        <v/>
      </c>
      <c r="AG2917" s="1"/>
      <c r="AH2917" s="33" t="str" cm="1">
        <f t="array" ref="AH2917">IF(AND(L2917&lt;&gt;"",O2917&lt;&gt;"",R2917:S2917&lt;&gt;"",W2917:X2917&lt;&gt;"",Z2917:AA2917&lt;&gt;"",AC2917&lt;&gt;""),"Good","Bad")</f>
        <v>Bad</v>
      </c>
      <c r="AL2917" t="str" cm="1">
        <f t="array" ref="AL2917">IF(R2917&gt;0,_xlfn.IFS(COUNTIF($L$20:L2917,"&lt;&gt;")&lt;101,1,COUNTIF($L$20:L2917,"&lt;&gt;")&lt;201,2,COUNTIF($L$20:L2917,"&lt;&gt;")&lt;301,3,COUNTIF($L$20:L2917,"&lt;&gt;")&lt;401,4,COUNTIF($L$20:L2917,"&lt;&gt;")&lt;501,5,COUNTIF($L$20:L2917,"&lt;&gt;")&lt;601,6,COUNTIF($L$20:L2917,"&lt;&gt;")&lt;701,7,COUNTIF($L$20:L2917,"&lt;&gt;")&lt;801,8,COUNTIF($L$20:L2917,"&lt;&gt;")&lt;901,9,COUNTIF($L$20:L2917,"&lt;&gt;")&lt;1001,10,COUNTIF($L$20:L2917,"&lt;&gt;")&lt;1101,11,COUNTIF($L$20:L2917,"&lt;&gt;")&lt;1201,12,COUNTIF($L$20:L2917,"&lt;&gt;")&lt;1301,13,COUNTIF($L$20:L2917,"&lt;&gt;")&lt;1401,14,COUNTIF($L$20:L2917,"&lt;&gt;")&lt;1501,15,COUNTIF($L$20:L2917,"&lt;&gt;")&lt;1601,16,COUNTIF($L$20:L2917,"&lt;&gt;")&lt;1701,17,COUNTIF($L$20:L2917,"&lt;&gt;")&lt;1801,18,COUNTIF($L$20:L2917,"&lt;&gt;")&lt;1901,19,COUNTIF($L$20:L2917,"&lt;&gt;")&lt;2001,20,COUNTIF($L$20:L2917,"&lt;&gt;")&lt;2101,21,COUNTIF($L$20:L2917,"&lt;&gt;")&lt;2201,22,COUNTIF($L$20:L2917,"&lt;&gt;")&lt;2301,23,COUNTIF($L$20:L2917,"&lt;&gt;")&lt;2401,24,COUNTIF($L$20:L2917,"&lt;&gt;")&lt;2501,25,COUNTIF($L$20:L2917,"&lt;&gt;")&lt;2601,26,COUNTIF($L$20:L2917,"&lt;&gt;")&lt;2701,27,COUNTIF($L$20:L2917,"&lt;&gt;")&lt;2801,28,COUNTIF($L$20:L2917,"&lt;&gt;")&lt;2901,29,COUNTIF($L$20:L2917,"&lt;&gt;")&lt;3001,30),"")</f>
        <v/>
      </c>
      <c r="AM2917" t="str">
        <f t="shared" si="225"/>
        <v/>
      </c>
      <c r="AN2917" t="str">
        <f t="shared" si="229"/>
        <v/>
      </c>
      <c r="AP2917" t="str">
        <f t="shared" si="228"/>
        <v/>
      </c>
      <c r="AQ2917" t="str">
        <f>IF(AO2917="","",COUNTIFS(AM2917:$AM$3019,AO2917))</f>
        <v/>
      </c>
    </row>
    <row r="2918" spans="1:43" x14ac:dyDescent="0.25">
      <c r="A2918" s="6" t="str">
        <f>IF(COUNT($A$20:A2917)&lt;&gt;$B$4,IF(A2917="","",A2917+1),"")</f>
        <v/>
      </c>
      <c r="B2918" s="3"/>
      <c r="C2918" s="3"/>
      <c r="D2918" s="122"/>
      <c r="E2918" s="3"/>
      <c r="F2918" s="3"/>
      <c r="G2918" s="3"/>
      <c r="H2918" s="3"/>
      <c r="I2918" s="120"/>
      <c r="J2918" s="3"/>
      <c r="K2918" s="95" t="str" cm="1">
        <f t="array" ref="K2918">IF(OR($J$14 = "A",$J$14 = "B",$J$14 = "C"),IF(I2918="","",IF(LEN(I2918)&gt;2,_xlfn.IFS(ISNUMBER(SEARCH("_",I2918)),I2918,ISNUMBER(SEARCH(", ",I2918)),SUBSTITUTE(I2918,", ","_"),ISNUMBER(SEARCH("/ ",I2918)),SUBSTITUTE(I2918,"/ ","_"),ISNUMBER(SEARCH(",",I2918)),SUBSTITUTE(I2918,",","_"),ISNUMBER(SEARCH("/",I2918)),SUBSTITUTE(I2918,"/","_"),ISNUMBER(SEARCH("",I2918)),I2918),I2918)),IF(OR($J$14 = "J",$J$14 = "K"),"",IF(D2918="","",IF(LEN(D2918)&gt;2,_xlfn.IFS(ISNUMBER(SEARCH("_",D2918)),D2918,ISNUMBER(SEARCH(", ",D2918)),SUBSTITUTE(D2918,", ","_"),ISNUMBER(SEARCH("/ ",D2918)),SUBSTITUTE(D2918,"/ ","_"),ISNUMBER(SEARCH(",",D2918)),SUBSTITUTE(D2918,",","_"),ISNUMBER(SEARCH("/",D2918)),SUBSTITUTE(D2918,"/","_"),ISNUMBER(SEARCH("",D2918)),D2918),D2918))))</f>
        <v/>
      </c>
      <c r="L2918" s="1"/>
      <c r="M2918" s="1" t="str">
        <f t="shared" si="226"/>
        <v/>
      </c>
      <c r="N2918" s="94" t="str">
        <f>IF($L2918="None","",IF(ISERROR(VLOOKUP($L2918,Info!$B$4:$B$266,1,FALSE)),"",VLOOKUP($L2918,Info!$B$4:$L$266,5,FALSE)))</f>
        <v/>
      </c>
      <c r="O2918" s="94" t="str">
        <f>IF(K2918="","",IF(AND($J$12&lt;&gt;"ABC",N2918="3"),"BAC",IF(N2918="3","ABC",IF($J$12&lt;&gt;"ABC",IF($J$10="Standard",VLOOKUP(K2918,Info!$BE$4:$BF$481,2,FALSE),VLOOKUP(K2918,Info!$BI$4:$BJ$482,2,FALSE)),IF($J$10="Standard",VLOOKUP(K2918,Info!$AG$4:$AH$2994,2,FALSE),VLOOKUP(K2918,Info!$AK$4:$AL$2997,2,FALSE))))))</f>
        <v/>
      </c>
      <c r="P2918" s="94" t="str">
        <f>IF($L2918="None","",IF(ISERROR(VLOOKUP($L2918,Info!$B$4:$B$266,1,FALSE)),"",VLOOKUP($L2918,Info!$B$4:$L$266,3,FALSE)))</f>
        <v/>
      </c>
      <c r="Q2918" s="96" t="str">
        <f>IF($L2918="None","",IF(ISERROR(VLOOKUP($L2918,Info!$B$4:$B$266,1,FALSE)),"",VLOOKUP($L2918,Info!$B$4:$L$266,4,FALSE)))</f>
        <v/>
      </c>
      <c r="R2918" s="1"/>
      <c r="S2918" s="6" t="str">
        <f t="shared" si="227"/>
        <v/>
      </c>
      <c r="T2918" s="6" t="str">
        <f>IF($L2918="None","",IF(ISERROR(VLOOKUP($L2918,Info!$B$4:$B$266,1,FALSE)),"",VLOOKUP($L2918,Info!$B$4:$L$266,11,FALSE)))</f>
        <v/>
      </c>
      <c r="U2918" s="1"/>
      <c r="V2918" s="1"/>
      <c r="W2918" s="1"/>
      <c r="X2918" s="1" t="str">
        <f>IF($L2918="None","",IF(ISERROR(VLOOKUP($L2918,Info!$B$4:$B$266,1,FALSE)),"",IF(OR(W2918="Metallic Liquid Tight",W2918="Non-Metallic Liquid Tight",W2918="LSZH",W2918="Greenfield"),VLOOKUP($L2918,Info!$B$4:$L$266,7,FALSE),"N/A")))</f>
        <v/>
      </c>
      <c r="Y2918" s="1"/>
      <c r="Z2918" s="96" t="str">
        <f>IF($L2918="None","",IF(ISERROR(VLOOKUP($L2918,Info!$B$4:$B$266,1,FALSE)),"",VLOOKUP($L2918,Info!$B$4:$L$266,9,FALSE)))</f>
        <v/>
      </c>
      <c r="AA2918" s="96" t="str">
        <f>IF($L2918="None","",IF(ISERROR(VLOOKUP($L2918,Info!$B$4:$B$266,1,FALSE)),"",VLOOKUP($L2918,Info!$B$4:$L$266,8,FALSE)))</f>
        <v/>
      </c>
      <c r="AB2918" s="96" t="str">
        <f>IF($L2918="None","",IF(ISERROR(VLOOKUP($L2918,Info!$B$4:$B$266,1,FALSE)),"",VLOOKUP($L2918,Info!$B$4:$L$266,10,FALSE)))</f>
        <v/>
      </c>
      <c r="AC2918" s="1" t="str">
        <f>IF(W2918="SO Cable","Black,White",IF(O2918="","",IF(P2918="","",IF($J$12&lt;&gt;"ABC",IF(P2918&lt;="250",VLOOKUP(O2918,Info!$AZ$4:$BB$22,3,FALSE),VLOOKUP(O2918,Info!$AZ$23:$BB$39,3,FALSE)),IF(P2918&lt;="250",VLOOKUP(O2918,Info!$AO$4:$AQ$22,3,FALSE),VLOOKUP(O2918,Info!$AO$23:$AP$39,3,FALSE))))))</f>
        <v/>
      </c>
      <c r="AD2918" s="1"/>
      <c r="AE2918" s="1" t="str">
        <f>IF($L2918="None","",IF(ISERROR(VLOOKUP($L2918,Info!$B$4:$B$266,1,FALSE)),"",VLOOKUP($L2918,Info!$B$4:$L$266,4,FALSE)))</f>
        <v/>
      </c>
      <c r="AF2918" s="1" t="str">
        <f>IF($L2918="None","",IF(ISERROR(VLOOKUP($L2918,Info!$B$4:$B$266,1,FALSE)),"",VLOOKUP($L2918,Info!$B$4:$L$266,6,FALSE)))</f>
        <v/>
      </c>
      <c r="AG2918" s="1"/>
      <c r="AH2918" s="33" t="str" cm="1">
        <f t="array" ref="AH2918">IF(AND(L2918&lt;&gt;"",O2918&lt;&gt;"",R2918:S2918&lt;&gt;"",W2918:X2918&lt;&gt;"",Z2918:AA2918&lt;&gt;"",AC2918&lt;&gt;""),"Good","Bad")</f>
        <v>Bad</v>
      </c>
      <c r="AL2918" t="str" cm="1">
        <f t="array" ref="AL2918">IF(R2918&gt;0,_xlfn.IFS(COUNTIF($L$20:L2918,"&lt;&gt;")&lt;101,1,COUNTIF($L$20:L2918,"&lt;&gt;")&lt;201,2,COUNTIF($L$20:L2918,"&lt;&gt;")&lt;301,3,COUNTIF($L$20:L2918,"&lt;&gt;")&lt;401,4,COUNTIF($L$20:L2918,"&lt;&gt;")&lt;501,5,COUNTIF($L$20:L2918,"&lt;&gt;")&lt;601,6,COUNTIF($L$20:L2918,"&lt;&gt;")&lt;701,7,COUNTIF($L$20:L2918,"&lt;&gt;")&lt;801,8,COUNTIF($L$20:L2918,"&lt;&gt;")&lt;901,9,COUNTIF($L$20:L2918,"&lt;&gt;")&lt;1001,10,COUNTIF($L$20:L2918,"&lt;&gt;")&lt;1101,11,COUNTIF($L$20:L2918,"&lt;&gt;")&lt;1201,12,COUNTIF($L$20:L2918,"&lt;&gt;")&lt;1301,13,COUNTIF($L$20:L2918,"&lt;&gt;")&lt;1401,14,COUNTIF($L$20:L2918,"&lt;&gt;")&lt;1501,15,COUNTIF($L$20:L2918,"&lt;&gt;")&lt;1601,16,COUNTIF($L$20:L2918,"&lt;&gt;")&lt;1701,17,COUNTIF($L$20:L2918,"&lt;&gt;")&lt;1801,18,COUNTIF($L$20:L2918,"&lt;&gt;")&lt;1901,19,COUNTIF($L$20:L2918,"&lt;&gt;")&lt;2001,20,COUNTIF($L$20:L2918,"&lt;&gt;")&lt;2101,21,COUNTIF($L$20:L2918,"&lt;&gt;")&lt;2201,22,COUNTIF($L$20:L2918,"&lt;&gt;")&lt;2301,23,COUNTIF($L$20:L2918,"&lt;&gt;")&lt;2401,24,COUNTIF($L$20:L2918,"&lt;&gt;")&lt;2501,25,COUNTIF($L$20:L2918,"&lt;&gt;")&lt;2601,26,COUNTIF($L$20:L2918,"&lt;&gt;")&lt;2701,27,COUNTIF($L$20:L2918,"&lt;&gt;")&lt;2801,28,COUNTIF($L$20:L2918,"&lt;&gt;")&lt;2901,29,COUNTIF($L$20:L2918,"&lt;&gt;")&lt;3001,30),"")</f>
        <v/>
      </c>
      <c r="AM2918" t="str">
        <f t="shared" si="225"/>
        <v/>
      </c>
      <c r="AN2918" t="str">
        <f t="shared" si="229"/>
        <v/>
      </c>
      <c r="AP2918" t="str">
        <f t="shared" si="228"/>
        <v/>
      </c>
      <c r="AQ2918" t="str">
        <f>IF(AO2918="","",COUNTIFS(AM2918:$AM$3019,AO2918))</f>
        <v/>
      </c>
    </row>
    <row r="2919" spans="1:43" x14ac:dyDescent="0.25">
      <c r="A2919" s="6" t="str">
        <f>IF(COUNT($A$20:A2918)&lt;&gt;$B$4,IF(A2918="","",A2918+1),"")</f>
        <v/>
      </c>
      <c r="B2919" s="3"/>
      <c r="C2919" s="3"/>
      <c r="D2919" s="122"/>
      <c r="E2919" s="3"/>
      <c r="F2919" s="3"/>
      <c r="G2919" s="3"/>
      <c r="H2919" s="3"/>
      <c r="I2919" s="120"/>
      <c r="J2919" s="3"/>
      <c r="K2919" s="95" t="str" cm="1">
        <f t="array" ref="K2919">IF(OR($J$14 = "A",$J$14 = "B",$J$14 = "C"),IF(I2919="","",IF(LEN(I2919)&gt;2,_xlfn.IFS(ISNUMBER(SEARCH("_",I2919)),I2919,ISNUMBER(SEARCH(", ",I2919)),SUBSTITUTE(I2919,", ","_"),ISNUMBER(SEARCH("/ ",I2919)),SUBSTITUTE(I2919,"/ ","_"),ISNUMBER(SEARCH(",",I2919)),SUBSTITUTE(I2919,",","_"),ISNUMBER(SEARCH("/",I2919)),SUBSTITUTE(I2919,"/","_"),ISNUMBER(SEARCH("",I2919)),I2919),I2919)),IF(OR($J$14 = "J",$J$14 = "K"),"",IF(D2919="","",IF(LEN(D2919)&gt;2,_xlfn.IFS(ISNUMBER(SEARCH("_",D2919)),D2919,ISNUMBER(SEARCH(", ",D2919)),SUBSTITUTE(D2919,", ","_"),ISNUMBER(SEARCH("/ ",D2919)),SUBSTITUTE(D2919,"/ ","_"),ISNUMBER(SEARCH(",",D2919)),SUBSTITUTE(D2919,",","_"),ISNUMBER(SEARCH("/",D2919)),SUBSTITUTE(D2919,"/","_"),ISNUMBER(SEARCH("",D2919)),D2919),D2919))))</f>
        <v/>
      </c>
      <c r="L2919" s="1"/>
      <c r="M2919" s="1" t="str">
        <f t="shared" si="226"/>
        <v/>
      </c>
      <c r="N2919" s="94" t="str">
        <f>IF($L2919="None","",IF(ISERROR(VLOOKUP($L2919,Info!$B$4:$B$266,1,FALSE)),"",VLOOKUP($L2919,Info!$B$4:$L$266,5,FALSE)))</f>
        <v/>
      </c>
      <c r="O2919" s="94" t="str">
        <f>IF(K2919="","",IF(AND($J$12&lt;&gt;"ABC",N2919="3"),"BAC",IF(N2919="3","ABC",IF($J$12&lt;&gt;"ABC",IF($J$10="Standard",VLOOKUP(K2919,Info!$BE$4:$BF$481,2,FALSE),VLOOKUP(K2919,Info!$BI$4:$BJ$482,2,FALSE)),IF($J$10="Standard",VLOOKUP(K2919,Info!$AG$4:$AH$2994,2,FALSE),VLOOKUP(K2919,Info!$AK$4:$AL$2997,2,FALSE))))))</f>
        <v/>
      </c>
      <c r="P2919" s="94" t="str">
        <f>IF($L2919="None","",IF(ISERROR(VLOOKUP($L2919,Info!$B$4:$B$266,1,FALSE)),"",VLOOKUP($L2919,Info!$B$4:$L$266,3,FALSE)))</f>
        <v/>
      </c>
      <c r="Q2919" s="96" t="str">
        <f>IF($L2919="None","",IF(ISERROR(VLOOKUP($L2919,Info!$B$4:$B$266,1,FALSE)),"",VLOOKUP($L2919,Info!$B$4:$L$266,4,FALSE)))</f>
        <v/>
      </c>
      <c r="R2919" s="1"/>
      <c r="S2919" s="6" t="str">
        <f t="shared" si="227"/>
        <v/>
      </c>
      <c r="T2919" s="6" t="str">
        <f>IF($L2919="None","",IF(ISERROR(VLOOKUP($L2919,Info!$B$4:$B$266,1,FALSE)),"",VLOOKUP($L2919,Info!$B$4:$L$266,11,FALSE)))</f>
        <v/>
      </c>
      <c r="U2919" s="1"/>
      <c r="V2919" s="1"/>
      <c r="W2919" s="1"/>
      <c r="X2919" s="1" t="str">
        <f>IF($L2919="None","",IF(ISERROR(VLOOKUP($L2919,Info!$B$4:$B$266,1,FALSE)),"",IF(OR(W2919="Metallic Liquid Tight",W2919="Non-Metallic Liquid Tight",W2919="LSZH",W2919="Greenfield"),VLOOKUP($L2919,Info!$B$4:$L$266,7,FALSE),"N/A")))</f>
        <v/>
      </c>
      <c r="Y2919" s="1"/>
      <c r="Z2919" s="96" t="str">
        <f>IF($L2919="None","",IF(ISERROR(VLOOKUP($L2919,Info!$B$4:$B$266,1,FALSE)),"",VLOOKUP($L2919,Info!$B$4:$L$266,9,FALSE)))</f>
        <v/>
      </c>
      <c r="AA2919" s="96" t="str">
        <f>IF($L2919="None","",IF(ISERROR(VLOOKUP($L2919,Info!$B$4:$B$266,1,FALSE)),"",VLOOKUP($L2919,Info!$B$4:$L$266,8,FALSE)))</f>
        <v/>
      </c>
      <c r="AB2919" s="96" t="str">
        <f>IF($L2919="None","",IF(ISERROR(VLOOKUP($L2919,Info!$B$4:$B$266,1,FALSE)),"",VLOOKUP($L2919,Info!$B$4:$L$266,10,FALSE)))</f>
        <v/>
      </c>
      <c r="AC2919" s="1" t="str">
        <f>IF(W2919="SO Cable","Black,White",IF(O2919="","",IF(P2919="","",IF($J$12&lt;&gt;"ABC",IF(P2919&lt;="250",VLOOKUP(O2919,Info!$AZ$4:$BB$22,3,FALSE),VLOOKUP(O2919,Info!$AZ$23:$BB$39,3,FALSE)),IF(P2919&lt;="250",VLOOKUP(O2919,Info!$AO$4:$AQ$22,3,FALSE),VLOOKUP(O2919,Info!$AO$23:$AP$39,3,FALSE))))))</f>
        <v/>
      </c>
      <c r="AD2919" s="1"/>
      <c r="AE2919" s="1" t="str">
        <f>IF($L2919="None","",IF(ISERROR(VLOOKUP($L2919,Info!$B$4:$B$266,1,FALSE)),"",VLOOKUP($L2919,Info!$B$4:$L$266,4,FALSE)))</f>
        <v/>
      </c>
      <c r="AF2919" s="1" t="str">
        <f>IF($L2919="None","",IF(ISERROR(VLOOKUP($L2919,Info!$B$4:$B$266,1,FALSE)),"",VLOOKUP($L2919,Info!$B$4:$L$266,6,FALSE)))</f>
        <v/>
      </c>
      <c r="AG2919" s="1"/>
      <c r="AH2919" s="33" t="str" cm="1">
        <f t="array" ref="AH2919">IF(AND(L2919&lt;&gt;"",O2919&lt;&gt;"",R2919:S2919&lt;&gt;"",W2919:X2919&lt;&gt;"",Z2919:AA2919&lt;&gt;"",AC2919&lt;&gt;""),"Good","Bad")</f>
        <v>Bad</v>
      </c>
      <c r="AL2919" t="str" cm="1">
        <f t="array" ref="AL2919">IF(R2919&gt;0,_xlfn.IFS(COUNTIF($L$20:L2919,"&lt;&gt;")&lt;101,1,COUNTIF($L$20:L2919,"&lt;&gt;")&lt;201,2,COUNTIF($L$20:L2919,"&lt;&gt;")&lt;301,3,COUNTIF($L$20:L2919,"&lt;&gt;")&lt;401,4,COUNTIF($L$20:L2919,"&lt;&gt;")&lt;501,5,COUNTIF($L$20:L2919,"&lt;&gt;")&lt;601,6,COUNTIF($L$20:L2919,"&lt;&gt;")&lt;701,7,COUNTIF($L$20:L2919,"&lt;&gt;")&lt;801,8,COUNTIF($L$20:L2919,"&lt;&gt;")&lt;901,9,COUNTIF($L$20:L2919,"&lt;&gt;")&lt;1001,10,COUNTIF($L$20:L2919,"&lt;&gt;")&lt;1101,11,COUNTIF($L$20:L2919,"&lt;&gt;")&lt;1201,12,COUNTIF($L$20:L2919,"&lt;&gt;")&lt;1301,13,COUNTIF($L$20:L2919,"&lt;&gt;")&lt;1401,14,COUNTIF($L$20:L2919,"&lt;&gt;")&lt;1501,15,COUNTIF($L$20:L2919,"&lt;&gt;")&lt;1601,16,COUNTIF($L$20:L2919,"&lt;&gt;")&lt;1701,17,COUNTIF($L$20:L2919,"&lt;&gt;")&lt;1801,18,COUNTIF($L$20:L2919,"&lt;&gt;")&lt;1901,19,COUNTIF($L$20:L2919,"&lt;&gt;")&lt;2001,20,COUNTIF($L$20:L2919,"&lt;&gt;")&lt;2101,21,COUNTIF($L$20:L2919,"&lt;&gt;")&lt;2201,22,COUNTIF($L$20:L2919,"&lt;&gt;")&lt;2301,23,COUNTIF($L$20:L2919,"&lt;&gt;")&lt;2401,24,COUNTIF($L$20:L2919,"&lt;&gt;")&lt;2501,25,COUNTIF($L$20:L2919,"&lt;&gt;")&lt;2601,26,COUNTIF($L$20:L2919,"&lt;&gt;")&lt;2701,27,COUNTIF($L$20:L2919,"&lt;&gt;")&lt;2801,28,COUNTIF($L$20:L2919,"&lt;&gt;")&lt;2901,29,COUNTIF($L$20:L2919,"&lt;&gt;")&lt;3001,30),"")</f>
        <v/>
      </c>
      <c r="AM2919" t="str">
        <f t="shared" si="225"/>
        <v/>
      </c>
      <c r="AN2919" t="str">
        <f t="shared" si="229"/>
        <v/>
      </c>
      <c r="AP2919" t="str">
        <f t="shared" si="228"/>
        <v/>
      </c>
      <c r="AQ2919" t="str">
        <f>IF(AO2919="","",COUNTIFS(AM2919:$AM$3019,AO2919))</f>
        <v/>
      </c>
    </row>
    <row r="2920" spans="1:43" x14ac:dyDescent="0.25">
      <c r="A2920" s="6" t="str">
        <f>IF(COUNT($A$20:A2919)&lt;&gt;$B$4,IF(A2919="","",A2919+1),"")</f>
        <v/>
      </c>
      <c r="B2920" s="3"/>
      <c r="C2920" s="3"/>
      <c r="D2920" s="122"/>
      <c r="E2920" s="3"/>
      <c r="F2920" s="3"/>
      <c r="G2920" s="3"/>
      <c r="H2920" s="3"/>
      <c r="I2920" s="120"/>
      <c r="J2920" s="3"/>
      <c r="K2920" s="95" t="str" cm="1">
        <f t="array" ref="K2920">IF(OR($J$14 = "A",$J$14 = "B",$J$14 = "C"),IF(I2920="","",IF(LEN(I2920)&gt;2,_xlfn.IFS(ISNUMBER(SEARCH("_",I2920)),I2920,ISNUMBER(SEARCH(", ",I2920)),SUBSTITUTE(I2920,", ","_"),ISNUMBER(SEARCH("/ ",I2920)),SUBSTITUTE(I2920,"/ ","_"),ISNUMBER(SEARCH(",",I2920)),SUBSTITUTE(I2920,",","_"),ISNUMBER(SEARCH("/",I2920)),SUBSTITUTE(I2920,"/","_"),ISNUMBER(SEARCH("",I2920)),I2920),I2920)),IF(OR($J$14 = "J",$J$14 = "K"),"",IF(D2920="","",IF(LEN(D2920)&gt;2,_xlfn.IFS(ISNUMBER(SEARCH("_",D2920)),D2920,ISNUMBER(SEARCH(", ",D2920)),SUBSTITUTE(D2920,", ","_"),ISNUMBER(SEARCH("/ ",D2920)),SUBSTITUTE(D2920,"/ ","_"),ISNUMBER(SEARCH(",",D2920)),SUBSTITUTE(D2920,",","_"),ISNUMBER(SEARCH("/",D2920)),SUBSTITUTE(D2920,"/","_"),ISNUMBER(SEARCH("",D2920)),D2920),D2920))))</f>
        <v/>
      </c>
      <c r="L2920" s="1"/>
      <c r="M2920" s="1" t="str">
        <f t="shared" si="226"/>
        <v/>
      </c>
      <c r="N2920" s="94" t="str">
        <f>IF($L2920="None","",IF(ISERROR(VLOOKUP($L2920,Info!$B$4:$B$266,1,FALSE)),"",VLOOKUP($L2920,Info!$B$4:$L$266,5,FALSE)))</f>
        <v/>
      </c>
      <c r="O2920" s="94" t="str">
        <f>IF(K2920="","",IF(AND($J$12&lt;&gt;"ABC",N2920="3"),"BAC",IF(N2920="3","ABC",IF($J$12&lt;&gt;"ABC",IF($J$10="Standard",VLOOKUP(K2920,Info!$BE$4:$BF$481,2,FALSE),VLOOKUP(K2920,Info!$BI$4:$BJ$482,2,FALSE)),IF($J$10="Standard",VLOOKUP(K2920,Info!$AG$4:$AH$2994,2,FALSE),VLOOKUP(K2920,Info!$AK$4:$AL$2997,2,FALSE))))))</f>
        <v/>
      </c>
      <c r="P2920" s="94" t="str">
        <f>IF($L2920="None","",IF(ISERROR(VLOOKUP($L2920,Info!$B$4:$B$266,1,FALSE)),"",VLOOKUP($L2920,Info!$B$4:$L$266,3,FALSE)))</f>
        <v/>
      </c>
      <c r="Q2920" s="96" t="str">
        <f>IF($L2920="None","",IF(ISERROR(VLOOKUP($L2920,Info!$B$4:$B$266,1,FALSE)),"",VLOOKUP($L2920,Info!$B$4:$L$266,4,FALSE)))</f>
        <v/>
      </c>
      <c r="R2920" s="1"/>
      <c r="S2920" s="6" t="str">
        <f t="shared" si="227"/>
        <v/>
      </c>
      <c r="T2920" s="6" t="str">
        <f>IF($L2920="None","",IF(ISERROR(VLOOKUP($L2920,Info!$B$4:$B$266,1,FALSE)),"",VLOOKUP($L2920,Info!$B$4:$L$266,11,FALSE)))</f>
        <v/>
      </c>
      <c r="U2920" s="1"/>
      <c r="V2920" s="1"/>
      <c r="W2920" s="1"/>
      <c r="X2920" s="1" t="str">
        <f>IF($L2920="None","",IF(ISERROR(VLOOKUP($L2920,Info!$B$4:$B$266,1,FALSE)),"",IF(OR(W2920="Metallic Liquid Tight",W2920="Non-Metallic Liquid Tight",W2920="LSZH",W2920="Greenfield"),VLOOKUP($L2920,Info!$B$4:$L$266,7,FALSE),"N/A")))</f>
        <v/>
      </c>
      <c r="Y2920" s="1"/>
      <c r="Z2920" s="96" t="str">
        <f>IF($L2920="None","",IF(ISERROR(VLOOKUP($L2920,Info!$B$4:$B$266,1,FALSE)),"",VLOOKUP($L2920,Info!$B$4:$L$266,9,FALSE)))</f>
        <v/>
      </c>
      <c r="AA2920" s="96" t="str">
        <f>IF($L2920="None","",IF(ISERROR(VLOOKUP($L2920,Info!$B$4:$B$266,1,FALSE)),"",VLOOKUP($L2920,Info!$B$4:$L$266,8,FALSE)))</f>
        <v/>
      </c>
      <c r="AB2920" s="96" t="str">
        <f>IF($L2920="None","",IF(ISERROR(VLOOKUP($L2920,Info!$B$4:$B$266,1,FALSE)),"",VLOOKUP($L2920,Info!$B$4:$L$266,10,FALSE)))</f>
        <v/>
      </c>
      <c r="AC2920" s="1" t="str">
        <f>IF(W2920="SO Cable","Black,White",IF(O2920="","",IF(P2920="","",IF($J$12&lt;&gt;"ABC",IF(P2920&lt;="250",VLOOKUP(O2920,Info!$AZ$4:$BB$22,3,FALSE),VLOOKUP(O2920,Info!$AZ$23:$BB$39,3,FALSE)),IF(P2920&lt;="250",VLOOKUP(O2920,Info!$AO$4:$AQ$22,3,FALSE),VLOOKUP(O2920,Info!$AO$23:$AP$39,3,FALSE))))))</f>
        <v/>
      </c>
      <c r="AD2920" s="1"/>
      <c r="AE2920" s="1" t="str">
        <f>IF($L2920="None","",IF(ISERROR(VLOOKUP($L2920,Info!$B$4:$B$266,1,FALSE)),"",VLOOKUP($L2920,Info!$B$4:$L$266,4,FALSE)))</f>
        <v/>
      </c>
      <c r="AF2920" s="1" t="str">
        <f>IF($L2920="None","",IF(ISERROR(VLOOKUP($L2920,Info!$B$4:$B$266,1,FALSE)),"",VLOOKUP($L2920,Info!$B$4:$L$266,6,FALSE)))</f>
        <v/>
      </c>
      <c r="AG2920" s="1"/>
      <c r="AH2920" s="33" t="str" cm="1">
        <f t="array" ref="AH2920">IF(AND(L2920&lt;&gt;"",O2920&lt;&gt;"",R2920:S2920&lt;&gt;"",W2920:X2920&lt;&gt;"",Z2920:AA2920&lt;&gt;"",AC2920&lt;&gt;""),"Good","Bad")</f>
        <v>Bad</v>
      </c>
      <c r="AL2920" t="str" cm="1">
        <f t="array" ref="AL2920">IF(R2920&gt;0,_xlfn.IFS(COUNTIF($L$20:L2920,"&lt;&gt;")&lt;101,1,COUNTIF($L$20:L2920,"&lt;&gt;")&lt;201,2,COUNTIF($L$20:L2920,"&lt;&gt;")&lt;301,3,COUNTIF($L$20:L2920,"&lt;&gt;")&lt;401,4,COUNTIF($L$20:L2920,"&lt;&gt;")&lt;501,5,COUNTIF($L$20:L2920,"&lt;&gt;")&lt;601,6,COUNTIF($L$20:L2920,"&lt;&gt;")&lt;701,7,COUNTIF($L$20:L2920,"&lt;&gt;")&lt;801,8,COUNTIF($L$20:L2920,"&lt;&gt;")&lt;901,9,COUNTIF($L$20:L2920,"&lt;&gt;")&lt;1001,10,COUNTIF($L$20:L2920,"&lt;&gt;")&lt;1101,11,COUNTIF($L$20:L2920,"&lt;&gt;")&lt;1201,12,COUNTIF($L$20:L2920,"&lt;&gt;")&lt;1301,13,COUNTIF($L$20:L2920,"&lt;&gt;")&lt;1401,14,COUNTIF($L$20:L2920,"&lt;&gt;")&lt;1501,15,COUNTIF($L$20:L2920,"&lt;&gt;")&lt;1601,16,COUNTIF($L$20:L2920,"&lt;&gt;")&lt;1701,17,COUNTIF($L$20:L2920,"&lt;&gt;")&lt;1801,18,COUNTIF($L$20:L2920,"&lt;&gt;")&lt;1901,19,COUNTIF($L$20:L2920,"&lt;&gt;")&lt;2001,20,COUNTIF($L$20:L2920,"&lt;&gt;")&lt;2101,21,COUNTIF($L$20:L2920,"&lt;&gt;")&lt;2201,22,COUNTIF($L$20:L2920,"&lt;&gt;")&lt;2301,23,COUNTIF($L$20:L2920,"&lt;&gt;")&lt;2401,24,COUNTIF($L$20:L2920,"&lt;&gt;")&lt;2501,25,COUNTIF($L$20:L2920,"&lt;&gt;")&lt;2601,26,COUNTIF($L$20:L2920,"&lt;&gt;")&lt;2701,27,COUNTIF($L$20:L2920,"&lt;&gt;")&lt;2801,28,COUNTIF($L$20:L2920,"&lt;&gt;")&lt;2901,29,COUNTIF($L$20:L2920,"&lt;&gt;")&lt;3001,30),"")</f>
        <v/>
      </c>
      <c r="AM2920" t="str">
        <f t="shared" si="225"/>
        <v/>
      </c>
      <c r="AN2920" t="str">
        <f t="shared" si="229"/>
        <v/>
      </c>
      <c r="AP2920" t="str">
        <f t="shared" si="228"/>
        <v/>
      </c>
      <c r="AQ2920" t="str">
        <f>IF(AO2920="","",COUNTIFS(AM2920:$AM$3019,AO2920))</f>
        <v/>
      </c>
    </row>
    <row r="2921" spans="1:43" x14ac:dyDescent="0.25">
      <c r="A2921" s="6" t="str">
        <f>IF(COUNT($A$20:A2920)&lt;&gt;$B$4,IF(A2920="","",A2920+1),"")</f>
        <v/>
      </c>
      <c r="B2921" s="3"/>
      <c r="C2921" s="3"/>
      <c r="D2921" s="122"/>
      <c r="E2921" s="3"/>
      <c r="F2921" s="3"/>
      <c r="G2921" s="3"/>
      <c r="H2921" s="3"/>
      <c r="I2921" s="120"/>
      <c r="J2921" s="3"/>
      <c r="K2921" s="95" t="str" cm="1">
        <f t="array" ref="K2921">IF(OR($J$14 = "A",$J$14 = "B",$J$14 = "C"),IF(I2921="","",IF(LEN(I2921)&gt;2,_xlfn.IFS(ISNUMBER(SEARCH("_",I2921)),I2921,ISNUMBER(SEARCH(", ",I2921)),SUBSTITUTE(I2921,", ","_"),ISNUMBER(SEARCH("/ ",I2921)),SUBSTITUTE(I2921,"/ ","_"),ISNUMBER(SEARCH(",",I2921)),SUBSTITUTE(I2921,",","_"),ISNUMBER(SEARCH("/",I2921)),SUBSTITUTE(I2921,"/","_"),ISNUMBER(SEARCH("",I2921)),I2921),I2921)),IF(OR($J$14 = "J",$J$14 = "K"),"",IF(D2921="","",IF(LEN(D2921)&gt;2,_xlfn.IFS(ISNUMBER(SEARCH("_",D2921)),D2921,ISNUMBER(SEARCH(", ",D2921)),SUBSTITUTE(D2921,", ","_"),ISNUMBER(SEARCH("/ ",D2921)),SUBSTITUTE(D2921,"/ ","_"),ISNUMBER(SEARCH(",",D2921)),SUBSTITUTE(D2921,",","_"),ISNUMBER(SEARCH("/",D2921)),SUBSTITUTE(D2921,"/","_"),ISNUMBER(SEARCH("",D2921)),D2921),D2921))))</f>
        <v/>
      </c>
      <c r="L2921" s="1"/>
      <c r="M2921" s="1" t="str">
        <f t="shared" si="226"/>
        <v/>
      </c>
      <c r="N2921" s="94" t="str">
        <f>IF($L2921="None","",IF(ISERROR(VLOOKUP($L2921,Info!$B$4:$B$266,1,FALSE)),"",VLOOKUP($L2921,Info!$B$4:$L$266,5,FALSE)))</f>
        <v/>
      </c>
      <c r="O2921" s="94" t="str">
        <f>IF(K2921="","",IF(AND($J$12&lt;&gt;"ABC",N2921="3"),"BAC",IF(N2921="3","ABC",IF($J$12&lt;&gt;"ABC",IF($J$10="Standard",VLOOKUP(K2921,Info!$BE$4:$BF$481,2,FALSE),VLOOKUP(K2921,Info!$BI$4:$BJ$482,2,FALSE)),IF($J$10="Standard",VLOOKUP(K2921,Info!$AG$4:$AH$2994,2,FALSE),VLOOKUP(K2921,Info!$AK$4:$AL$2997,2,FALSE))))))</f>
        <v/>
      </c>
      <c r="P2921" s="94" t="str">
        <f>IF($L2921="None","",IF(ISERROR(VLOOKUP($L2921,Info!$B$4:$B$266,1,FALSE)),"",VLOOKUP($L2921,Info!$B$4:$L$266,3,FALSE)))</f>
        <v/>
      </c>
      <c r="Q2921" s="96" t="str">
        <f>IF($L2921="None","",IF(ISERROR(VLOOKUP($L2921,Info!$B$4:$B$266,1,FALSE)),"",VLOOKUP($L2921,Info!$B$4:$L$266,4,FALSE)))</f>
        <v/>
      </c>
      <c r="R2921" s="1"/>
      <c r="S2921" s="6" t="str">
        <f t="shared" si="227"/>
        <v/>
      </c>
      <c r="T2921" s="6" t="str">
        <f>IF($L2921="None","",IF(ISERROR(VLOOKUP($L2921,Info!$B$4:$B$266,1,FALSE)),"",VLOOKUP($L2921,Info!$B$4:$L$266,11,FALSE)))</f>
        <v/>
      </c>
      <c r="U2921" s="1"/>
      <c r="V2921" s="1"/>
      <c r="W2921" s="1"/>
      <c r="X2921" s="1" t="str">
        <f>IF($L2921="None","",IF(ISERROR(VLOOKUP($L2921,Info!$B$4:$B$266,1,FALSE)),"",IF(OR(W2921="Metallic Liquid Tight",W2921="Non-Metallic Liquid Tight",W2921="LSZH",W2921="Greenfield"),VLOOKUP($L2921,Info!$B$4:$L$266,7,FALSE),"N/A")))</f>
        <v/>
      </c>
      <c r="Y2921" s="1"/>
      <c r="Z2921" s="96" t="str">
        <f>IF($L2921="None","",IF(ISERROR(VLOOKUP($L2921,Info!$B$4:$B$266,1,FALSE)),"",VLOOKUP($L2921,Info!$B$4:$L$266,9,FALSE)))</f>
        <v/>
      </c>
      <c r="AA2921" s="96" t="str">
        <f>IF($L2921="None","",IF(ISERROR(VLOOKUP($L2921,Info!$B$4:$B$266,1,FALSE)),"",VLOOKUP($L2921,Info!$B$4:$L$266,8,FALSE)))</f>
        <v/>
      </c>
      <c r="AB2921" s="96" t="str">
        <f>IF($L2921="None","",IF(ISERROR(VLOOKUP($L2921,Info!$B$4:$B$266,1,FALSE)),"",VLOOKUP($L2921,Info!$B$4:$L$266,10,FALSE)))</f>
        <v/>
      </c>
      <c r="AC2921" s="1" t="str">
        <f>IF(W2921="SO Cable","Black,White",IF(O2921="","",IF(P2921="","",IF($J$12&lt;&gt;"ABC",IF(P2921&lt;="250",VLOOKUP(O2921,Info!$AZ$4:$BB$22,3,FALSE),VLOOKUP(O2921,Info!$AZ$23:$BB$39,3,FALSE)),IF(P2921&lt;="250",VLOOKUP(O2921,Info!$AO$4:$AQ$22,3,FALSE),VLOOKUP(O2921,Info!$AO$23:$AP$39,3,FALSE))))))</f>
        <v/>
      </c>
      <c r="AD2921" s="1"/>
      <c r="AE2921" s="1" t="str">
        <f>IF($L2921="None","",IF(ISERROR(VLOOKUP($L2921,Info!$B$4:$B$266,1,FALSE)),"",VLOOKUP($L2921,Info!$B$4:$L$266,4,FALSE)))</f>
        <v/>
      </c>
      <c r="AF2921" s="1" t="str">
        <f>IF($L2921="None","",IF(ISERROR(VLOOKUP($L2921,Info!$B$4:$B$266,1,FALSE)),"",VLOOKUP($L2921,Info!$B$4:$L$266,6,FALSE)))</f>
        <v/>
      </c>
      <c r="AG2921" s="1"/>
      <c r="AH2921" s="33" t="str" cm="1">
        <f t="array" ref="AH2921">IF(AND(L2921&lt;&gt;"",O2921&lt;&gt;"",R2921:S2921&lt;&gt;"",W2921:X2921&lt;&gt;"",Z2921:AA2921&lt;&gt;"",AC2921&lt;&gt;""),"Good","Bad")</f>
        <v>Bad</v>
      </c>
      <c r="AL2921" t="str" cm="1">
        <f t="array" ref="AL2921">IF(R2921&gt;0,_xlfn.IFS(COUNTIF($L$20:L2921,"&lt;&gt;")&lt;101,1,COUNTIF($L$20:L2921,"&lt;&gt;")&lt;201,2,COUNTIF($L$20:L2921,"&lt;&gt;")&lt;301,3,COUNTIF($L$20:L2921,"&lt;&gt;")&lt;401,4,COUNTIF($L$20:L2921,"&lt;&gt;")&lt;501,5,COUNTIF($L$20:L2921,"&lt;&gt;")&lt;601,6,COUNTIF($L$20:L2921,"&lt;&gt;")&lt;701,7,COUNTIF($L$20:L2921,"&lt;&gt;")&lt;801,8,COUNTIF($L$20:L2921,"&lt;&gt;")&lt;901,9,COUNTIF($L$20:L2921,"&lt;&gt;")&lt;1001,10,COUNTIF($L$20:L2921,"&lt;&gt;")&lt;1101,11,COUNTIF($L$20:L2921,"&lt;&gt;")&lt;1201,12,COUNTIF($L$20:L2921,"&lt;&gt;")&lt;1301,13,COUNTIF($L$20:L2921,"&lt;&gt;")&lt;1401,14,COUNTIF($L$20:L2921,"&lt;&gt;")&lt;1501,15,COUNTIF($L$20:L2921,"&lt;&gt;")&lt;1601,16,COUNTIF($L$20:L2921,"&lt;&gt;")&lt;1701,17,COUNTIF($L$20:L2921,"&lt;&gt;")&lt;1801,18,COUNTIF($L$20:L2921,"&lt;&gt;")&lt;1901,19,COUNTIF($L$20:L2921,"&lt;&gt;")&lt;2001,20,COUNTIF($L$20:L2921,"&lt;&gt;")&lt;2101,21,COUNTIF($L$20:L2921,"&lt;&gt;")&lt;2201,22,COUNTIF($L$20:L2921,"&lt;&gt;")&lt;2301,23,COUNTIF($L$20:L2921,"&lt;&gt;")&lt;2401,24,COUNTIF($L$20:L2921,"&lt;&gt;")&lt;2501,25,COUNTIF($L$20:L2921,"&lt;&gt;")&lt;2601,26,COUNTIF($L$20:L2921,"&lt;&gt;")&lt;2701,27,COUNTIF($L$20:L2921,"&lt;&gt;")&lt;2801,28,COUNTIF($L$20:L2921,"&lt;&gt;")&lt;2901,29,COUNTIF($L$20:L2921,"&lt;&gt;")&lt;3001,30),"")</f>
        <v/>
      </c>
      <c r="AM2921" t="str">
        <f t="shared" si="225"/>
        <v/>
      </c>
      <c r="AN2921" t="str">
        <f t="shared" si="229"/>
        <v/>
      </c>
      <c r="AP2921" t="str">
        <f t="shared" si="228"/>
        <v/>
      </c>
      <c r="AQ2921" t="str">
        <f>IF(AO2921="","",COUNTIFS(AM2921:$AM$3019,AO2921))</f>
        <v/>
      </c>
    </row>
    <row r="2922" spans="1:43" x14ac:dyDescent="0.25">
      <c r="A2922" s="6" t="str">
        <f>IF(COUNT($A$20:A2921)&lt;&gt;$B$4,IF(A2921="","",A2921+1),"")</f>
        <v/>
      </c>
      <c r="B2922" s="3"/>
      <c r="C2922" s="3"/>
      <c r="D2922" s="122"/>
      <c r="E2922" s="3"/>
      <c r="F2922" s="3"/>
      <c r="G2922" s="3"/>
      <c r="H2922" s="3"/>
      <c r="I2922" s="120"/>
      <c r="J2922" s="3"/>
      <c r="K2922" s="95" t="str" cm="1">
        <f t="array" ref="K2922">IF(OR($J$14 = "A",$J$14 = "B",$J$14 = "C"),IF(I2922="","",IF(LEN(I2922)&gt;2,_xlfn.IFS(ISNUMBER(SEARCH("_",I2922)),I2922,ISNUMBER(SEARCH(", ",I2922)),SUBSTITUTE(I2922,", ","_"),ISNUMBER(SEARCH("/ ",I2922)),SUBSTITUTE(I2922,"/ ","_"),ISNUMBER(SEARCH(",",I2922)),SUBSTITUTE(I2922,",","_"),ISNUMBER(SEARCH("/",I2922)),SUBSTITUTE(I2922,"/","_"),ISNUMBER(SEARCH("",I2922)),I2922),I2922)),IF(OR($J$14 = "J",$J$14 = "K"),"",IF(D2922="","",IF(LEN(D2922)&gt;2,_xlfn.IFS(ISNUMBER(SEARCH("_",D2922)),D2922,ISNUMBER(SEARCH(", ",D2922)),SUBSTITUTE(D2922,", ","_"),ISNUMBER(SEARCH("/ ",D2922)),SUBSTITUTE(D2922,"/ ","_"),ISNUMBER(SEARCH(",",D2922)),SUBSTITUTE(D2922,",","_"),ISNUMBER(SEARCH("/",D2922)),SUBSTITUTE(D2922,"/","_"),ISNUMBER(SEARCH("",D2922)),D2922),D2922))))</f>
        <v/>
      </c>
      <c r="L2922" s="1"/>
      <c r="M2922" s="1" t="str">
        <f t="shared" si="226"/>
        <v/>
      </c>
      <c r="N2922" s="94" t="str">
        <f>IF($L2922="None","",IF(ISERROR(VLOOKUP($L2922,Info!$B$4:$B$266,1,FALSE)),"",VLOOKUP($L2922,Info!$B$4:$L$266,5,FALSE)))</f>
        <v/>
      </c>
      <c r="O2922" s="94" t="str">
        <f>IF(K2922="","",IF(AND($J$12&lt;&gt;"ABC",N2922="3"),"BAC",IF(N2922="3","ABC",IF($J$12&lt;&gt;"ABC",IF($J$10="Standard",VLOOKUP(K2922,Info!$BE$4:$BF$481,2,FALSE),VLOOKUP(K2922,Info!$BI$4:$BJ$482,2,FALSE)),IF($J$10="Standard",VLOOKUP(K2922,Info!$AG$4:$AH$2994,2,FALSE),VLOOKUP(K2922,Info!$AK$4:$AL$2997,2,FALSE))))))</f>
        <v/>
      </c>
      <c r="P2922" s="94" t="str">
        <f>IF($L2922="None","",IF(ISERROR(VLOOKUP($L2922,Info!$B$4:$B$266,1,FALSE)),"",VLOOKUP($L2922,Info!$B$4:$L$266,3,FALSE)))</f>
        <v/>
      </c>
      <c r="Q2922" s="96" t="str">
        <f>IF($L2922="None","",IF(ISERROR(VLOOKUP($L2922,Info!$B$4:$B$266,1,FALSE)),"",VLOOKUP($L2922,Info!$B$4:$L$266,4,FALSE)))</f>
        <v/>
      </c>
      <c r="R2922" s="1"/>
      <c r="S2922" s="6" t="str">
        <f t="shared" si="227"/>
        <v/>
      </c>
      <c r="T2922" s="6" t="str">
        <f>IF($L2922="None","",IF(ISERROR(VLOOKUP($L2922,Info!$B$4:$B$266,1,FALSE)),"",VLOOKUP($L2922,Info!$B$4:$L$266,11,FALSE)))</f>
        <v/>
      </c>
      <c r="U2922" s="1"/>
      <c r="V2922" s="1"/>
      <c r="W2922" s="1"/>
      <c r="X2922" s="1" t="str">
        <f>IF($L2922="None","",IF(ISERROR(VLOOKUP($L2922,Info!$B$4:$B$266,1,FALSE)),"",IF(OR(W2922="Metallic Liquid Tight",W2922="Non-Metallic Liquid Tight",W2922="LSZH",W2922="Greenfield"),VLOOKUP($L2922,Info!$B$4:$L$266,7,FALSE),"N/A")))</f>
        <v/>
      </c>
      <c r="Y2922" s="1"/>
      <c r="Z2922" s="96" t="str">
        <f>IF($L2922="None","",IF(ISERROR(VLOOKUP($L2922,Info!$B$4:$B$266,1,FALSE)),"",VLOOKUP($L2922,Info!$B$4:$L$266,9,FALSE)))</f>
        <v/>
      </c>
      <c r="AA2922" s="96" t="str">
        <f>IF($L2922="None","",IF(ISERROR(VLOOKUP($L2922,Info!$B$4:$B$266,1,FALSE)),"",VLOOKUP($L2922,Info!$B$4:$L$266,8,FALSE)))</f>
        <v/>
      </c>
      <c r="AB2922" s="96" t="str">
        <f>IF($L2922="None","",IF(ISERROR(VLOOKUP($L2922,Info!$B$4:$B$266,1,FALSE)),"",VLOOKUP($L2922,Info!$B$4:$L$266,10,FALSE)))</f>
        <v/>
      </c>
      <c r="AC2922" s="1" t="str">
        <f>IF(W2922="SO Cable","Black,White",IF(O2922="","",IF(P2922="","",IF($J$12&lt;&gt;"ABC",IF(P2922&lt;="250",VLOOKUP(O2922,Info!$AZ$4:$BB$22,3,FALSE),VLOOKUP(O2922,Info!$AZ$23:$BB$39,3,FALSE)),IF(P2922&lt;="250",VLOOKUP(O2922,Info!$AO$4:$AQ$22,3,FALSE),VLOOKUP(O2922,Info!$AO$23:$AP$39,3,FALSE))))))</f>
        <v/>
      </c>
      <c r="AD2922" s="1"/>
      <c r="AE2922" s="1" t="str">
        <f>IF($L2922="None","",IF(ISERROR(VLOOKUP($L2922,Info!$B$4:$B$266,1,FALSE)),"",VLOOKUP($L2922,Info!$B$4:$L$266,4,FALSE)))</f>
        <v/>
      </c>
      <c r="AF2922" s="1" t="str">
        <f>IF($L2922="None","",IF(ISERROR(VLOOKUP($L2922,Info!$B$4:$B$266,1,FALSE)),"",VLOOKUP($L2922,Info!$B$4:$L$266,6,FALSE)))</f>
        <v/>
      </c>
      <c r="AG2922" s="1"/>
      <c r="AH2922" s="33" t="str" cm="1">
        <f t="array" ref="AH2922">IF(AND(L2922&lt;&gt;"",O2922&lt;&gt;"",R2922:S2922&lt;&gt;"",W2922:X2922&lt;&gt;"",Z2922:AA2922&lt;&gt;"",AC2922&lt;&gt;""),"Good","Bad")</f>
        <v>Bad</v>
      </c>
      <c r="AL2922" t="str" cm="1">
        <f t="array" ref="AL2922">IF(R2922&gt;0,_xlfn.IFS(COUNTIF($L$20:L2922,"&lt;&gt;")&lt;101,1,COUNTIF($L$20:L2922,"&lt;&gt;")&lt;201,2,COUNTIF($L$20:L2922,"&lt;&gt;")&lt;301,3,COUNTIF($L$20:L2922,"&lt;&gt;")&lt;401,4,COUNTIF($L$20:L2922,"&lt;&gt;")&lt;501,5,COUNTIF($L$20:L2922,"&lt;&gt;")&lt;601,6,COUNTIF($L$20:L2922,"&lt;&gt;")&lt;701,7,COUNTIF($L$20:L2922,"&lt;&gt;")&lt;801,8,COUNTIF($L$20:L2922,"&lt;&gt;")&lt;901,9,COUNTIF($L$20:L2922,"&lt;&gt;")&lt;1001,10,COUNTIF($L$20:L2922,"&lt;&gt;")&lt;1101,11,COUNTIF($L$20:L2922,"&lt;&gt;")&lt;1201,12,COUNTIF($L$20:L2922,"&lt;&gt;")&lt;1301,13,COUNTIF($L$20:L2922,"&lt;&gt;")&lt;1401,14,COUNTIF($L$20:L2922,"&lt;&gt;")&lt;1501,15,COUNTIF($L$20:L2922,"&lt;&gt;")&lt;1601,16,COUNTIF($L$20:L2922,"&lt;&gt;")&lt;1701,17,COUNTIF($L$20:L2922,"&lt;&gt;")&lt;1801,18,COUNTIF($L$20:L2922,"&lt;&gt;")&lt;1901,19,COUNTIF($L$20:L2922,"&lt;&gt;")&lt;2001,20,COUNTIF($L$20:L2922,"&lt;&gt;")&lt;2101,21,COUNTIF($L$20:L2922,"&lt;&gt;")&lt;2201,22,COUNTIF($L$20:L2922,"&lt;&gt;")&lt;2301,23,COUNTIF($L$20:L2922,"&lt;&gt;")&lt;2401,24,COUNTIF($L$20:L2922,"&lt;&gt;")&lt;2501,25,COUNTIF($L$20:L2922,"&lt;&gt;")&lt;2601,26,COUNTIF($L$20:L2922,"&lt;&gt;")&lt;2701,27,COUNTIF($L$20:L2922,"&lt;&gt;")&lt;2801,28,COUNTIF($L$20:L2922,"&lt;&gt;")&lt;2901,29,COUNTIF($L$20:L2922,"&lt;&gt;")&lt;3001,30),"")</f>
        <v/>
      </c>
      <c r="AM2922" t="str">
        <f t="shared" si="225"/>
        <v/>
      </c>
      <c r="AN2922" t="str">
        <f t="shared" si="229"/>
        <v/>
      </c>
      <c r="AP2922" t="str">
        <f t="shared" si="228"/>
        <v/>
      </c>
      <c r="AQ2922" t="str">
        <f>IF(AO2922="","",COUNTIFS(AM2922:$AM$3019,AO2922))</f>
        <v/>
      </c>
    </row>
    <row r="2923" spans="1:43" x14ac:dyDescent="0.25">
      <c r="A2923" s="6" t="str">
        <f>IF(COUNT($A$20:A2922)&lt;&gt;$B$4,IF(A2922="","",A2922+1),"")</f>
        <v/>
      </c>
      <c r="B2923" s="3"/>
      <c r="C2923" s="3"/>
      <c r="D2923" s="122"/>
      <c r="E2923" s="3"/>
      <c r="F2923" s="3"/>
      <c r="G2923" s="3"/>
      <c r="H2923" s="3"/>
      <c r="I2923" s="120"/>
      <c r="J2923" s="3"/>
      <c r="K2923" s="95" t="str" cm="1">
        <f t="array" ref="K2923">IF(OR($J$14 = "A",$J$14 = "B",$J$14 = "C"),IF(I2923="","",IF(LEN(I2923)&gt;2,_xlfn.IFS(ISNUMBER(SEARCH("_",I2923)),I2923,ISNUMBER(SEARCH(", ",I2923)),SUBSTITUTE(I2923,", ","_"),ISNUMBER(SEARCH("/ ",I2923)),SUBSTITUTE(I2923,"/ ","_"),ISNUMBER(SEARCH(",",I2923)),SUBSTITUTE(I2923,",","_"),ISNUMBER(SEARCH("/",I2923)),SUBSTITUTE(I2923,"/","_"),ISNUMBER(SEARCH("",I2923)),I2923),I2923)),IF(OR($J$14 = "J",$J$14 = "K"),"",IF(D2923="","",IF(LEN(D2923)&gt;2,_xlfn.IFS(ISNUMBER(SEARCH("_",D2923)),D2923,ISNUMBER(SEARCH(", ",D2923)),SUBSTITUTE(D2923,", ","_"),ISNUMBER(SEARCH("/ ",D2923)),SUBSTITUTE(D2923,"/ ","_"),ISNUMBER(SEARCH(",",D2923)),SUBSTITUTE(D2923,",","_"),ISNUMBER(SEARCH("/",D2923)),SUBSTITUTE(D2923,"/","_"),ISNUMBER(SEARCH("",D2923)),D2923),D2923))))</f>
        <v/>
      </c>
      <c r="L2923" s="1"/>
      <c r="M2923" s="1" t="str">
        <f t="shared" si="226"/>
        <v/>
      </c>
      <c r="N2923" s="94" t="str">
        <f>IF($L2923="None","",IF(ISERROR(VLOOKUP($L2923,Info!$B$4:$B$266,1,FALSE)),"",VLOOKUP($L2923,Info!$B$4:$L$266,5,FALSE)))</f>
        <v/>
      </c>
      <c r="O2923" s="94" t="str">
        <f>IF(K2923="","",IF(AND($J$12&lt;&gt;"ABC",N2923="3"),"BAC",IF(N2923="3","ABC",IF($J$12&lt;&gt;"ABC",IF($J$10="Standard",VLOOKUP(K2923,Info!$BE$4:$BF$481,2,FALSE),VLOOKUP(K2923,Info!$BI$4:$BJ$482,2,FALSE)),IF($J$10="Standard",VLOOKUP(K2923,Info!$AG$4:$AH$2994,2,FALSE),VLOOKUP(K2923,Info!$AK$4:$AL$2997,2,FALSE))))))</f>
        <v/>
      </c>
      <c r="P2923" s="94" t="str">
        <f>IF($L2923="None","",IF(ISERROR(VLOOKUP($L2923,Info!$B$4:$B$266,1,FALSE)),"",VLOOKUP($L2923,Info!$B$4:$L$266,3,FALSE)))</f>
        <v/>
      </c>
      <c r="Q2923" s="96" t="str">
        <f>IF($L2923="None","",IF(ISERROR(VLOOKUP($L2923,Info!$B$4:$B$266,1,FALSE)),"",VLOOKUP($L2923,Info!$B$4:$L$266,4,FALSE)))</f>
        <v/>
      </c>
      <c r="R2923" s="1"/>
      <c r="S2923" s="6" t="str">
        <f t="shared" si="227"/>
        <v/>
      </c>
      <c r="T2923" s="6" t="str">
        <f>IF($L2923="None","",IF(ISERROR(VLOOKUP($L2923,Info!$B$4:$B$266,1,FALSE)),"",VLOOKUP($L2923,Info!$B$4:$L$266,11,FALSE)))</f>
        <v/>
      </c>
      <c r="U2923" s="1"/>
      <c r="V2923" s="1"/>
      <c r="W2923" s="1"/>
      <c r="X2923" s="1" t="str">
        <f>IF($L2923="None","",IF(ISERROR(VLOOKUP($L2923,Info!$B$4:$B$266,1,FALSE)),"",IF(OR(W2923="Metallic Liquid Tight",W2923="Non-Metallic Liquid Tight",W2923="LSZH",W2923="Greenfield"),VLOOKUP($L2923,Info!$B$4:$L$266,7,FALSE),"N/A")))</f>
        <v/>
      </c>
      <c r="Y2923" s="1"/>
      <c r="Z2923" s="96" t="str">
        <f>IF($L2923="None","",IF(ISERROR(VLOOKUP($L2923,Info!$B$4:$B$266,1,FALSE)),"",VLOOKUP($L2923,Info!$B$4:$L$266,9,FALSE)))</f>
        <v/>
      </c>
      <c r="AA2923" s="96" t="str">
        <f>IF($L2923="None","",IF(ISERROR(VLOOKUP($L2923,Info!$B$4:$B$266,1,FALSE)),"",VLOOKUP($L2923,Info!$B$4:$L$266,8,FALSE)))</f>
        <v/>
      </c>
      <c r="AB2923" s="96" t="str">
        <f>IF($L2923="None","",IF(ISERROR(VLOOKUP($L2923,Info!$B$4:$B$266,1,FALSE)),"",VLOOKUP($L2923,Info!$B$4:$L$266,10,FALSE)))</f>
        <v/>
      </c>
      <c r="AC2923" s="1" t="str">
        <f>IF(W2923="SO Cable","Black,White",IF(O2923="","",IF(P2923="","",IF($J$12&lt;&gt;"ABC",IF(P2923&lt;="250",VLOOKUP(O2923,Info!$AZ$4:$BB$22,3,FALSE),VLOOKUP(O2923,Info!$AZ$23:$BB$39,3,FALSE)),IF(P2923&lt;="250",VLOOKUP(O2923,Info!$AO$4:$AQ$22,3,FALSE),VLOOKUP(O2923,Info!$AO$23:$AP$39,3,FALSE))))))</f>
        <v/>
      </c>
      <c r="AD2923" s="1"/>
      <c r="AE2923" s="1" t="str">
        <f>IF($L2923="None","",IF(ISERROR(VLOOKUP($L2923,Info!$B$4:$B$266,1,FALSE)),"",VLOOKUP($L2923,Info!$B$4:$L$266,4,FALSE)))</f>
        <v/>
      </c>
      <c r="AF2923" s="1" t="str">
        <f>IF($L2923="None","",IF(ISERROR(VLOOKUP($L2923,Info!$B$4:$B$266,1,FALSE)),"",VLOOKUP($L2923,Info!$B$4:$L$266,6,FALSE)))</f>
        <v/>
      </c>
      <c r="AG2923" s="1"/>
      <c r="AH2923" s="33" t="str" cm="1">
        <f t="array" ref="AH2923">IF(AND(L2923&lt;&gt;"",O2923&lt;&gt;"",R2923:S2923&lt;&gt;"",W2923:X2923&lt;&gt;"",Z2923:AA2923&lt;&gt;"",AC2923&lt;&gt;""),"Good","Bad")</f>
        <v>Bad</v>
      </c>
      <c r="AL2923" t="str" cm="1">
        <f t="array" ref="AL2923">IF(R2923&gt;0,_xlfn.IFS(COUNTIF($L$20:L2923,"&lt;&gt;")&lt;101,1,COUNTIF($L$20:L2923,"&lt;&gt;")&lt;201,2,COUNTIF($L$20:L2923,"&lt;&gt;")&lt;301,3,COUNTIF($L$20:L2923,"&lt;&gt;")&lt;401,4,COUNTIF($L$20:L2923,"&lt;&gt;")&lt;501,5,COUNTIF($L$20:L2923,"&lt;&gt;")&lt;601,6,COUNTIF($L$20:L2923,"&lt;&gt;")&lt;701,7,COUNTIF($L$20:L2923,"&lt;&gt;")&lt;801,8,COUNTIF($L$20:L2923,"&lt;&gt;")&lt;901,9,COUNTIF($L$20:L2923,"&lt;&gt;")&lt;1001,10,COUNTIF($L$20:L2923,"&lt;&gt;")&lt;1101,11,COUNTIF($L$20:L2923,"&lt;&gt;")&lt;1201,12,COUNTIF($L$20:L2923,"&lt;&gt;")&lt;1301,13,COUNTIF($L$20:L2923,"&lt;&gt;")&lt;1401,14,COUNTIF($L$20:L2923,"&lt;&gt;")&lt;1501,15,COUNTIF($L$20:L2923,"&lt;&gt;")&lt;1601,16,COUNTIF($L$20:L2923,"&lt;&gt;")&lt;1701,17,COUNTIF($L$20:L2923,"&lt;&gt;")&lt;1801,18,COUNTIF($L$20:L2923,"&lt;&gt;")&lt;1901,19,COUNTIF($L$20:L2923,"&lt;&gt;")&lt;2001,20,COUNTIF($L$20:L2923,"&lt;&gt;")&lt;2101,21,COUNTIF($L$20:L2923,"&lt;&gt;")&lt;2201,22,COUNTIF($L$20:L2923,"&lt;&gt;")&lt;2301,23,COUNTIF($L$20:L2923,"&lt;&gt;")&lt;2401,24,COUNTIF($L$20:L2923,"&lt;&gt;")&lt;2501,25,COUNTIF($L$20:L2923,"&lt;&gt;")&lt;2601,26,COUNTIF($L$20:L2923,"&lt;&gt;")&lt;2701,27,COUNTIF($L$20:L2923,"&lt;&gt;")&lt;2801,28,COUNTIF($L$20:L2923,"&lt;&gt;")&lt;2901,29,COUNTIF($L$20:L2923,"&lt;&gt;")&lt;3001,30),"")</f>
        <v/>
      </c>
      <c r="AM2923" t="str">
        <f t="shared" si="225"/>
        <v/>
      </c>
      <c r="AN2923" t="str">
        <f t="shared" si="229"/>
        <v/>
      </c>
      <c r="AP2923" t="str">
        <f t="shared" si="228"/>
        <v/>
      </c>
      <c r="AQ2923" t="str">
        <f>IF(AO2923="","",COUNTIFS(AM2923:$AM$3019,AO2923))</f>
        <v/>
      </c>
    </row>
    <row r="2924" spans="1:43" x14ac:dyDescent="0.25">
      <c r="A2924" s="6" t="str">
        <f>IF(COUNT($A$20:A2923)&lt;&gt;$B$4,IF(A2923="","",A2923+1),"")</f>
        <v/>
      </c>
      <c r="B2924" s="3"/>
      <c r="C2924" s="3"/>
      <c r="D2924" s="122"/>
      <c r="E2924" s="3"/>
      <c r="F2924" s="3"/>
      <c r="G2924" s="3"/>
      <c r="H2924" s="3"/>
      <c r="I2924" s="120"/>
      <c r="J2924" s="3"/>
      <c r="K2924" s="95" t="str" cm="1">
        <f t="array" ref="K2924">IF(OR($J$14 = "A",$J$14 = "B",$J$14 = "C"),IF(I2924="","",IF(LEN(I2924)&gt;2,_xlfn.IFS(ISNUMBER(SEARCH("_",I2924)),I2924,ISNUMBER(SEARCH(", ",I2924)),SUBSTITUTE(I2924,", ","_"),ISNUMBER(SEARCH("/ ",I2924)),SUBSTITUTE(I2924,"/ ","_"),ISNUMBER(SEARCH(",",I2924)),SUBSTITUTE(I2924,",","_"),ISNUMBER(SEARCH("/",I2924)),SUBSTITUTE(I2924,"/","_"),ISNUMBER(SEARCH("",I2924)),I2924),I2924)),IF(OR($J$14 = "J",$J$14 = "K"),"",IF(D2924="","",IF(LEN(D2924)&gt;2,_xlfn.IFS(ISNUMBER(SEARCH("_",D2924)),D2924,ISNUMBER(SEARCH(", ",D2924)),SUBSTITUTE(D2924,", ","_"),ISNUMBER(SEARCH("/ ",D2924)),SUBSTITUTE(D2924,"/ ","_"),ISNUMBER(SEARCH(",",D2924)),SUBSTITUTE(D2924,",","_"),ISNUMBER(SEARCH("/",D2924)),SUBSTITUTE(D2924,"/","_"),ISNUMBER(SEARCH("",D2924)),D2924),D2924))))</f>
        <v/>
      </c>
      <c r="L2924" s="1"/>
      <c r="M2924" s="1" t="str">
        <f t="shared" si="226"/>
        <v/>
      </c>
      <c r="N2924" s="94" t="str">
        <f>IF($L2924="None","",IF(ISERROR(VLOOKUP($L2924,Info!$B$4:$B$266,1,FALSE)),"",VLOOKUP($L2924,Info!$B$4:$L$266,5,FALSE)))</f>
        <v/>
      </c>
      <c r="O2924" s="94" t="str">
        <f>IF(K2924="","",IF(AND($J$12&lt;&gt;"ABC",N2924="3"),"BAC",IF(N2924="3","ABC",IF($J$12&lt;&gt;"ABC",IF($J$10="Standard",VLOOKUP(K2924,Info!$BE$4:$BF$481,2,FALSE),VLOOKUP(K2924,Info!$BI$4:$BJ$482,2,FALSE)),IF($J$10="Standard",VLOOKUP(K2924,Info!$AG$4:$AH$2994,2,FALSE),VLOOKUP(K2924,Info!$AK$4:$AL$2997,2,FALSE))))))</f>
        <v/>
      </c>
      <c r="P2924" s="94" t="str">
        <f>IF($L2924="None","",IF(ISERROR(VLOOKUP($L2924,Info!$B$4:$B$266,1,FALSE)),"",VLOOKUP($L2924,Info!$B$4:$L$266,3,FALSE)))</f>
        <v/>
      </c>
      <c r="Q2924" s="96" t="str">
        <f>IF($L2924="None","",IF(ISERROR(VLOOKUP($L2924,Info!$B$4:$B$266,1,FALSE)),"",VLOOKUP($L2924,Info!$B$4:$L$266,4,FALSE)))</f>
        <v/>
      </c>
      <c r="R2924" s="1"/>
      <c r="S2924" s="6" t="str">
        <f t="shared" si="227"/>
        <v/>
      </c>
      <c r="T2924" s="6" t="str">
        <f>IF($L2924="None","",IF(ISERROR(VLOOKUP($L2924,Info!$B$4:$B$266,1,FALSE)),"",VLOOKUP($L2924,Info!$B$4:$L$266,11,FALSE)))</f>
        <v/>
      </c>
      <c r="U2924" s="1"/>
      <c r="V2924" s="1"/>
      <c r="W2924" s="1"/>
      <c r="X2924" s="1" t="str">
        <f>IF($L2924="None","",IF(ISERROR(VLOOKUP($L2924,Info!$B$4:$B$266,1,FALSE)),"",IF(OR(W2924="Metallic Liquid Tight",W2924="Non-Metallic Liquid Tight",W2924="LSZH",W2924="Greenfield"),VLOOKUP($L2924,Info!$B$4:$L$266,7,FALSE),"N/A")))</f>
        <v/>
      </c>
      <c r="Y2924" s="1"/>
      <c r="Z2924" s="96" t="str">
        <f>IF($L2924="None","",IF(ISERROR(VLOOKUP($L2924,Info!$B$4:$B$266,1,FALSE)),"",VLOOKUP($L2924,Info!$B$4:$L$266,9,FALSE)))</f>
        <v/>
      </c>
      <c r="AA2924" s="96" t="str">
        <f>IF($L2924="None","",IF(ISERROR(VLOOKUP($L2924,Info!$B$4:$B$266,1,FALSE)),"",VLOOKUP($L2924,Info!$B$4:$L$266,8,FALSE)))</f>
        <v/>
      </c>
      <c r="AB2924" s="96" t="str">
        <f>IF($L2924="None","",IF(ISERROR(VLOOKUP($L2924,Info!$B$4:$B$266,1,FALSE)),"",VLOOKUP($L2924,Info!$B$4:$L$266,10,FALSE)))</f>
        <v/>
      </c>
      <c r="AC2924" s="1" t="str">
        <f>IF(W2924="SO Cable","Black,White",IF(O2924="","",IF(P2924="","",IF($J$12&lt;&gt;"ABC",IF(P2924&lt;="250",VLOOKUP(O2924,Info!$AZ$4:$BB$22,3,FALSE),VLOOKUP(O2924,Info!$AZ$23:$BB$39,3,FALSE)),IF(P2924&lt;="250",VLOOKUP(O2924,Info!$AO$4:$AQ$22,3,FALSE),VLOOKUP(O2924,Info!$AO$23:$AP$39,3,FALSE))))))</f>
        <v/>
      </c>
      <c r="AD2924" s="1"/>
      <c r="AE2924" s="1" t="str">
        <f>IF($L2924="None","",IF(ISERROR(VLOOKUP($L2924,Info!$B$4:$B$266,1,FALSE)),"",VLOOKUP($L2924,Info!$B$4:$L$266,4,FALSE)))</f>
        <v/>
      </c>
      <c r="AF2924" s="1" t="str">
        <f>IF($L2924="None","",IF(ISERROR(VLOOKUP($L2924,Info!$B$4:$B$266,1,FALSE)),"",VLOOKUP($L2924,Info!$B$4:$L$266,6,FALSE)))</f>
        <v/>
      </c>
      <c r="AG2924" s="1"/>
      <c r="AH2924" s="33" t="str" cm="1">
        <f t="array" ref="AH2924">IF(AND(L2924&lt;&gt;"",O2924&lt;&gt;"",R2924:S2924&lt;&gt;"",W2924:X2924&lt;&gt;"",Z2924:AA2924&lt;&gt;"",AC2924&lt;&gt;""),"Good","Bad")</f>
        <v>Bad</v>
      </c>
      <c r="AL2924" t="str" cm="1">
        <f t="array" ref="AL2924">IF(R2924&gt;0,_xlfn.IFS(COUNTIF($L$20:L2924,"&lt;&gt;")&lt;101,1,COUNTIF($L$20:L2924,"&lt;&gt;")&lt;201,2,COUNTIF($L$20:L2924,"&lt;&gt;")&lt;301,3,COUNTIF($L$20:L2924,"&lt;&gt;")&lt;401,4,COUNTIF($L$20:L2924,"&lt;&gt;")&lt;501,5,COUNTIF($L$20:L2924,"&lt;&gt;")&lt;601,6,COUNTIF($L$20:L2924,"&lt;&gt;")&lt;701,7,COUNTIF($L$20:L2924,"&lt;&gt;")&lt;801,8,COUNTIF($L$20:L2924,"&lt;&gt;")&lt;901,9,COUNTIF($L$20:L2924,"&lt;&gt;")&lt;1001,10,COUNTIF($L$20:L2924,"&lt;&gt;")&lt;1101,11,COUNTIF($L$20:L2924,"&lt;&gt;")&lt;1201,12,COUNTIF($L$20:L2924,"&lt;&gt;")&lt;1301,13,COUNTIF($L$20:L2924,"&lt;&gt;")&lt;1401,14,COUNTIF($L$20:L2924,"&lt;&gt;")&lt;1501,15,COUNTIF($L$20:L2924,"&lt;&gt;")&lt;1601,16,COUNTIF($L$20:L2924,"&lt;&gt;")&lt;1701,17,COUNTIF($L$20:L2924,"&lt;&gt;")&lt;1801,18,COUNTIF($L$20:L2924,"&lt;&gt;")&lt;1901,19,COUNTIF($L$20:L2924,"&lt;&gt;")&lt;2001,20,COUNTIF($L$20:L2924,"&lt;&gt;")&lt;2101,21,COUNTIF($L$20:L2924,"&lt;&gt;")&lt;2201,22,COUNTIF($L$20:L2924,"&lt;&gt;")&lt;2301,23,COUNTIF($L$20:L2924,"&lt;&gt;")&lt;2401,24,COUNTIF($L$20:L2924,"&lt;&gt;")&lt;2501,25,COUNTIF($L$20:L2924,"&lt;&gt;")&lt;2601,26,COUNTIF($L$20:L2924,"&lt;&gt;")&lt;2701,27,COUNTIF($L$20:L2924,"&lt;&gt;")&lt;2801,28,COUNTIF($L$20:L2924,"&lt;&gt;")&lt;2901,29,COUNTIF($L$20:L2924,"&lt;&gt;")&lt;3001,30),"")</f>
        <v/>
      </c>
      <c r="AM2924" t="str">
        <f t="shared" si="225"/>
        <v/>
      </c>
      <c r="AN2924" t="str">
        <f t="shared" si="229"/>
        <v/>
      </c>
      <c r="AP2924" t="str">
        <f t="shared" si="228"/>
        <v/>
      </c>
      <c r="AQ2924" t="str">
        <f>IF(AO2924="","",COUNTIFS(AM2924:$AM$3019,AO2924))</f>
        <v/>
      </c>
    </row>
    <row r="2925" spans="1:43" x14ac:dyDescent="0.25">
      <c r="A2925" s="6" t="str">
        <f>IF(COUNT($A$20:A2924)&lt;&gt;$B$4,IF(A2924="","",A2924+1),"")</f>
        <v/>
      </c>
      <c r="B2925" s="3"/>
      <c r="C2925" s="3"/>
      <c r="D2925" s="122"/>
      <c r="E2925" s="3"/>
      <c r="F2925" s="3"/>
      <c r="G2925" s="3"/>
      <c r="H2925" s="3"/>
      <c r="I2925" s="120"/>
      <c r="J2925" s="3"/>
      <c r="K2925" s="95" t="str" cm="1">
        <f t="array" ref="K2925">IF(OR($J$14 = "A",$J$14 = "B",$J$14 = "C"),IF(I2925="","",IF(LEN(I2925)&gt;2,_xlfn.IFS(ISNUMBER(SEARCH("_",I2925)),I2925,ISNUMBER(SEARCH(", ",I2925)),SUBSTITUTE(I2925,", ","_"),ISNUMBER(SEARCH("/ ",I2925)),SUBSTITUTE(I2925,"/ ","_"),ISNUMBER(SEARCH(",",I2925)),SUBSTITUTE(I2925,",","_"),ISNUMBER(SEARCH("/",I2925)),SUBSTITUTE(I2925,"/","_"),ISNUMBER(SEARCH("",I2925)),I2925),I2925)),IF(OR($J$14 = "J",$J$14 = "K"),"",IF(D2925="","",IF(LEN(D2925)&gt;2,_xlfn.IFS(ISNUMBER(SEARCH("_",D2925)),D2925,ISNUMBER(SEARCH(", ",D2925)),SUBSTITUTE(D2925,", ","_"),ISNUMBER(SEARCH("/ ",D2925)),SUBSTITUTE(D2925,"/ ","_"),ISNUMBER(SEARCH(",",D2925)),SUBSTITUTE(D2925,",","_"),ISNUMBER(SEARCH("/",D2925)),SUBSTITUTE(D2925,"/","_"),ISNUMBER(SEARCH("",D2925)),D2925),D2925))))</f>
        <v/>
      </c>
      <c r="L2925" s="1"/>
      <c r="M2925" s="1" t="str">
        <f t="shared" si="226"/>
        <v/>
      </c>
      <c r="N2925" s="94" t="str">
        <f>IF($L2925="None","",IF(ISERROR(VLOOKUP($L2925,Info!$B$4:$B$266,1,FALSE)),"",VLOOKUP($L2925,Info!$B$4:$L$266,5,FALSE)))</f>
        <v/>
      </c>
      <c r="O2925" s="94" t="str">
        <f>IF(K2925="","",IF(AND($J$12&lt;&gt;"ABC",N2925="3"),"BAC",IF(N2925="3","ABC",IF($J$12&lt;&gt;"ABC",IF($J$10="Standard",VLOOKUP(K2925,Info!$BE$4:$BF$481,2,FALSE),VLOOKUP(K2925,Info!$BI$4:$BJ$482,2,FALSE)),IF($J$10="Standard",VLOOKUP(K2925,Info!$AG$4:$AH$2994,2,FALSE),VLOOKUP(K2925,Info!$AK$4:$AL$2997,2,FALSE))))))</f>
        <v/>
      </c>
      <c r="P2925" s="94" t="str">
        <f>IF($L2925="None","",IF(ISERROR(VLOOKUP($L2925,Info!$B$4:$B$266,1,FALSE)),"",VLOOKUP($L2925,Info!$B$4:$L$266,3,FALSE)))</f>
        <v/>
      </c>
      <c r="Q2925" s="96" t="str">
        <f>IF($L2925="None","",IF(ISERROR(VLOOKUP($L2925,Info!$B$4:$B$266,1,FALSE)),"",VLOOKUP($L2925,Info!$B$4:$L$266,4,FALSE)))</f>
        <v/>
      </c>
      <c r="R2925" s="1"/>
      <c r="S2925" s="6" t="str">
        <f t="shared" si="227"/>
        <v/>
      </c>
      <c r="T2925" s="6" t="str">
        <f>IF($L2925="None","",IF(ISERROR(VLOOKUP($L2925,Info!$B$4:$B$266,1,FALSE)),"",VLOOKUP($L2925,Info!$B$4:$L$266,11,FALSE)))</f>
        <v/>
      </c>
      <c r="U2925" s="1"/>
      <c r="V2925" s="1"/>
      <c r="W2925" s="1"/>
      <c r="X2925" s="1" t="str">
        <f>IF($L2925="None","",IF(ISERROR(VLOOKUP($L2925,Info!$B$4:$B$266,1,FALSE)),"",IF(OR(W2925="Metallic Liquid Tight",W2925="Non-Metallic Liquid Tight",W2925="LSZH",W2925="Greenfield"),VLOOKUP($L2925,Info!$B$4:$L$266,7,FALSE),"N/A")))</f>
        <v/>
      </c>
      <c r="Y2925" s="1"/>
      <c r="Z2925" s="96" t="str">
        <f>IF($L2925="None","",IF(ISERROR(VLOOKUP($L2925,Info!$B$4:$B$266,1,FALSE)),"",VLOOKUP($L2925,Info!$B$4:$L$266,9,FALSE)))</f>
        <v/>
      </c>
      <c r="AA2925" s="96" t="str">
        <f>IF($L2925="None","",IF(ISERROR(VLOOKUP($L2925,Info!$B$4:$B$266,1,FALSE)),"",VLOOKUP($L2925,Info!$B$4:$L$266,8,FALSE)))</f>
        <v/>
      </c>
      <c r="AB2925" s="96" t="str">
        <f>IF($L2925="None","",IF(ISERROR(VLOOKUP($L2925,Info!$B$4:$B$266,1,FALSE)),"",VLOOKUP($L2925,Info!$B$4:$L$266,10,FALSE)))</f>
        <v/>
      </c>
      <c r="AC2925" s="1" t="str">
        <f>IF(W2925="SO Cable","Black,White",IF(O2925="","",IF(P2925="","",IF($J$12&lt;&gt;"ABC",IF(P2925&lt;="250",VLOOKUP(O2925,Info!$AZ$4:$BB$22,3,FALSE),VLOOKUP(O2925,Info!$AZ$23:$BB$39,3,FALSE)),IF(P2925&lt;="250",VLOOKUP(O2925,Info!$AO$4:$AQ$22,3,FALSE),VLOOKUP(O2925,Info!$AO$23:$AP$39,3,FALSE))))))</f>
        <v/>
      </c>
      <c r="AD2925" s="1"/>
      <c r="AE2925" s="1" t="str">
        <f>IF($L2925="None","",IF(ISERROR(VLOOKUP($L2925,Info!$B$4:$B$266,1,FALSE)),"",VLOOKUP($L2925,Info!$B$4:$L$266,4,FALSE)))</f>
        <v/>
      </c>
      <c r="AF2925" s="1" t="str">
        <f>IF($L2925="None","",IF(ISERROR(VLOOKUP($L2925,Info!$B$4:$B$266,1,FALSE)),"",VLOOKUP($L2925,Info!$B$4:$L$266,6,FALSE)))</f>
        <v/>
      </c>
      <c r="AG2925" s="1"/>
      <c r="AH2925" s="33" t="str" cm="1">
        <f t="array" ref="AH2925">IF(AND(L2925&lt;&gt;"",O2925&lt;&gt;"",R2925:S2925&lt;&gt;"",W2925:X2925&lt;&gt;"",Z2925:AA2925&lt;&gt;"",AC2925&lt;&gt;""),"Good","Bad")</f>
        <v>Bad</v>
      </c>
      <c r="AL2925" t="str" cm="1">
        <f t="array" ref="AL2925">IF(R2925&gt;0,_xlfn.IFS(COUNTIF($L$20:L2925,"&lt;&gt;")&lt;101,1,COUNTIF($L$20:L2925,"&lt;&gt;")&lt;201,2,COUNTIF($L$20:L2925,"&lt;&gt;")&lt;301,3,COUNTIF($L$20:L2925,"&lt;&gt;")&lt;401,4,COUNTIF($L$20:L2925,"&lt;&gt;")&lt;501,5,COUNTIF($L$20:L2925,"&lt;&gt;")&lt;601,6,COUNTIF($L$20:L2925,"&lt;&gt;")&lt;701,7,COUNTIF($L$20:L2925,"&lt;&gt;")&lt;801,8,COUNTIF($L$20:L2925,"&lt;&gt;")&lt;901,9,COUNTIF($L$20:L2925,"&lt;&gt;")&lt;1001,10,COUNTIF($L$20:L2925,"&lt;&gt;")&lt;1101,11,COUNTIF($L$20:L2925,"&lt;&gt;")&lt;1201,12,COUNTIF($L$20:L2925,"&lt;&gt;")&lt;1301,13,COUNTIF($L$20:L2925,"&lt;&gt;")&lt;1401,14,COUNTIF($L$20:L2925,"&lt;&gt;")&lt;1501,15,COUNTIF($L$20:L2925,"&lt;&gt;")&lt;1601,16,COUNTIF($L$20:L2925,"&lt;&gt;")&lt;1701,17,COUNTIF($L$20:L2925,"&lt;&gt;")&lt;1801,18,COUNTIF($L$20:L2925,"&lt;&gt;")&lt;1901,19,COUNTIF($L$20:L2925,"&lt;&gt;")&lt;2001,20,COUNTIF($L$20:L2925,"&lt;&gt;")&lt;2101,21,COUNTIF($L$20:L2925,"&lt;&gt;")&lt;2201,22,COUNTIF($L$20:L2925,"&lt;&gt;")&lt;2301,23,COUNTIF($L$20:L2925,"&lt;&gt;")&lt;2401,24,COUNTIF($L$20:L2925,"&lt;&gt;")&lt;2501,25,COUNTIF($L$20:L2925,"&lt;&gt;")&lt;2601,26,COUNTIF($L$20:L2925,"&lt;&gt;")&lt;2701,27,COUNTIF($L$20:L2925,"&lt;&gt;")&lt;2801,28,COUNTIF($L$20:L2925,"&lt;&gt;")&lt;2901,29,COUNTIF($L$20:L2925,"&lt;&gt;")&lt;3001,30),"")</f>
        <v/>
      </c>
      <c r="AM2925" t="str">
        <f t="shared" si="225"/>
        <v/>
      </c>
      <c r="AN2925" t="str">
        <f t="shared" si="229"/>
        <v/>
      </c>
      <c r="AP2925" t="str">
        <f t="shared" si="228"/>
        <v/>
      </c>
      <c r="AQ2925" t="str">
        <f>IF(AO2925="","",COUNTIFS(AM2925:$AM$3019,AO2925))</f>
        <v/>
      </c>
    </row>
    <row r="2926" spans="1:43" x14ac:dyDescent="0.25">
      <c r="A2926" s="6" t="str">
        <f>IF(COUNT($A$20:A2925)&lt;&gt;$B$4,IF(A2925="","",A2925+1),"")</f>
        <v/>
      </c>
      <c r="B2926" s="3"/>
      <c r="C2926" s="3"/>
      <c r="D2926" s="122"/>
      <c r="E2926" s="3"/>
      <c r="F2926" s="3"/>
      <c r="G2926" s="3"/>
      <c r="H2926" s="3"/>
      <c r="I2926" s="120"/>
      <c r="J2926" s="3"/>
      <c r="K2926" s="95" t="str" cm="1">
        <f t="array" ref="K2926">IF(OR($J$14 = "A",$J$14 = "B",$J$14 = "C"),IF(I2926="","",IF(LEN(I2926)&gt;2,_xlfn.IFS(ISNUMBER(SEARCH("_",I2926)),I2926,ISNUMBER(SEARCH(", ",I2926)),SUBSTITUTE(I2926,", ","_"),ISNUMBER(SEARCH("/ ",I2926)),SUBSTITUTE(I2926,"/ ","_"),ISNUMBER(SEARCH(",",I2926)),SUBSTITUTE(I2926,",","_"),ISNUMBER(SEARCH("/",I2926)),SUBSTITUTE(I2926,"/","_"),ISNUMBER(SEARCH("",I2926)),I2926),I2926)),IF(OR($J$14 = "J",$J$14 = "K"),"",IF(D2926="","",IF(LEN(D2926)&gt;2,_xlfn.IFS(ISNUMBER(SEARCH("_",D2926)),D2926,ISNUMBER(SEARCH(", ",D2926)),SUBSTITUTE(D2926,", ","_"),ISNUMBER(SEARCH("/ ",D2926)),SUBSTITUTE(D2926,"/ ","_"),ISNUMBER(SEARCH(",",D2926)),SUBSTITUTE(D2926,",","_"),ISNUMBER(SEARCH("/",D2926)),SUBSTITUTE(D2926,"/","_"),ISNUMBER(SEARCH("",D2926)),D2926),D2926))))</f>
        <v/>
      </c>
      <c r="L2926" s="1"/>
      <c r="M2926" s="1" t="str">
        <f t="shared" si="226"/>
        <v/>
      </c>
      <c r="N2926" s="94" t="str">
        <f>IF($L2926="None","",IF(ISERROR(VLOOKUP($L2926,Info!$B$4:$B$266,1,FALSE)),"",VLOOKUP($L2926,Info!$B$4:$L$266,5,FALSE)))</f>
        <v/>
      </c>
      <c r="O2926" s="94" t="str">
        <f>IF(K2926="","",IF(AND($J$12&lt;&gt;"ABC",N2926="3"),"BAC",IF(N2926="3","ABC",IF($J$12&lt;&gt;"ABC",IF($J$10="Standard",VLOOKUP(K2926,Info!$BE$4:$BF$481,2,FALSE),VLOOKUP(K2926,Info!$BI$4:$BJ$482,2,FALSE)),IF($J$10="Standard",VLOOKUP(K2926,Info!$AG$4:$AH$2994,2,FALSE),VLOOKUP(K2926,Info!$AK$4:$AL$2997,2,FALSE))))))</f>
        <v/>
      </c>
      <c r="P2926" s="94" t="str">
        <f>IF($L2926="None","",IF(ISERROR(VLOOKUP($L2926,Info!$B$4:$B$266,1,FALSE)),"",VLOOKUP($L2926,Info!$B$4:$L$266,3,FALSE)))</f>
        <v/>
      </c>
      <c r="Q2926" s="96" t="str">
        <f>IF($L2926="None","",IF(ISERROR(VLOOKUP($L2926,Info!$B$4:$B$266,1,FALSE)),"",VLOOKUP($L2926,Info!$B$4:$L$266,4,FALSE)))</f>
        <v/>
      </c>
      <c r="R2926" s="1"/>
      <c r="S2926" s="6" t="str">
        <f t="shared" si="227"/>
        <v/>
      </c>
      <c r="T2926" s="6" t="str">
        <f>IF($L2926="None","",IF(ISERROR(VLOOKUP($L2926,Info!$B$4:$B$266,1,FALSE)),"",VLOOKUP($L2926,Info!$B$4:$L$266,11,FALSE)))</f>
        <v/>
      </c>
      <c r="U2926" s="1"/>
      <c r="V2926" s="1"/>
      <c r="W2926" s="1"/>
      <c r="X2926" s="1" t="str">
        <f>IF($L2926="None","",IF(ISERROR(VLOOKUP($L2926,Info!$B$4:$B$266,1,FALSE)),"",IF(OR(W2926="Metallic Liquid Tight",W2926="Non-Metallic Liquid Tight",W2926="LSZH",W2926="Greenfield"),VLOOKUP($L2926,Info!$B$4:$L$266,7,FALSE),"N/A")))</f>
        <v/>
      </c>
      <c r="Y2926" s="1"/>
      <c r="Z2926" s="96" t="str">
        <f>IF($L2926="None","",IF(ISERROR(VLOOKUP($L2926,Info!$B$4:$B$266,1,FALSE)),"",VLOOKUP($L2926,Info!$B$4:$L$266,9,FALSE)))</f>
        <v/>
      </c>
      <c r="AA2926" s="96" t="str">
        <f>IF($L2926="None","",IF(ISERROR(VLOOKUP($L2926,Info!$B$4:$B$266,1,FALSE)),"",VLOOKUP($L2926,Info!$B$4:$L$266,8,FALSE)))</f>
        <v/>
      </c>
      <c r="AB2926" s="96" t="str">
        <f>IF($L2926="None","",IF(ISERROR(VLOOKUP($L2926,Info!$B$4:$B$266,1,FALSE)),"",VLOOKUP($L2926,Info!$B$4:$L$266,10,FALSE)))</f>
        <v/>
      </c>
      <c r="AC2926" s="1" t="str">
        <f>IF(W2926="SO Cable","Black,White",IF(O2926="","",IF(P2926="","",IF($J$12&lt;&gt;"ABC",IF(P2926&lt;="250",VLOOKUP(O2926,Info!$AZ$4:$BB$22,3,FALSE),VLOOKUP(O2926,Info!$AZ$23:$BB$39,3,FALSE)),IF(P2926&lt;="250",VLOOKUP(O2926,Info!$AO$4:$AQ$22,3,FALSE),VLOOKUP(O2926,Info!$AO$23:$AP$39,3,FALSE))))))</f>
        <v/>
      </c>
      <c r="AD2926" s="1"/>
      <c r="AE2926" s="1" t="str">
        <f>IF($L2926="None","",IF(ISERROR(VLOOKUP($L2926,Info!$B$4:$B$266,1,FALSE)),"",VLOOKUP($L2926,Info!$B$4:$L$266,4,FALSE)))</f>
        <v/>
      </c>
      <c r="AF2926" s="1" t="str">
        <f>IF($L2926="None","",IF(ISERROR(VLOOKUP($L2926,Info!$B$4:$B$266,1,FALSE)),"",VLOOKUP($L2926,Info!$B$4:$L$266,6,FALSE)))</f>
        <v/>
      </c>
      <c r="AG2926" s="1"/>
      <c r="AH2926" s="33" t="str" cm="1">
        <f t="array" ref="AH2926">IF(AND(L2926&lt;&gt;"",O2926&lt;&gt;"",R2926:S2926&lt;&gt;"",W2926:X2926&lt;&gt;"",Z2926:AA2926&lt;&gt;"",AC2926&lt;&gt;""),"Good","Bad")</f>
        <v>Bad</v>
      </c>
      <c r="AL2926" t="str" cm="1">
        <f t="array" ref="AL2926">IF(R2926&gt;0,_xlfn.IFS(COUNTIF($L$20:L2926,"&lt;&gt;")&lt;101,1,COUNTIF($L$20:L2926,"&lt;&gt;")&lt;201,2,COUNTIF($L$20:L2926,"&lt;&gt;")&lt;301,3,COUNTIF($L$20:L2926,"&lt;&gt;")&lt;401,4,COUNTIF($L$20:L2926,"&lt;&gt;")&lt;501,5,COUNTIF($L$20:L2926,"&lt;&gt;")&lt;601,6,COUNTIF($L$20:L2926,"&lt;&gt;")&lt;701,7,COUNTIF($L$20:L2926,"&lt;&gt;")&lt;801,8,COUNTIF($L$20:L2926,"&lt;&gt;")&lt;901,9,COUNTIF($L$20:L2926,"&lt;&gt;")&lt;1001,10,COUNTIF($L$20:L2926,"&lt;&gt;")&lt;1101,11,COUNTIF($L$20:L2926,"&lt;&gt;")&lt;1201,12,COUNTIF($L$20:L2926,"&lt;&gt;")&lt;1301,13,COUNTIF($L$20:L2926,"&lt;&gt;")&lt;1401,14,COUNTIF($L$20:L2926,"&lt;&gt;")&lt;1501,15,COUNTIF($L$20:L2926,"&lt;&gt;")&lt;1601,16,COUNTIF($L$20:L2926,"&lt;&gt;")&lt;1701,17,COUNTIF($L$20:L2926,"&lt;&gt;")&lt;1801,18,COUNTIF($L$20:L2926,"&lt;&gt;")&lt;1901,19,COUNTIF($L$20:L2926,"&lt;&gt;")&lt;2001,20,COUNTIF($L$20:L2926,"&lt;&gt;")&lt;2101,21,COUNTIF($L$20:L2926,"&lt;&gt;")&lt;2201,22,COUNTIF($L$20:L2926,"&lt;&gt;")&lt;2301,23,COUNTIF($L$20:L2926,"&lt;&gt;")&lt;2401,24,COUNTIF($L$20:L2926,"&lt;&gt;")&lt;2501,25,COUNTIF($L$20:L2926,"&lt;&gt;")&lt;2601,26,COUNTIF($L$20:L2926,"&lt;&gt;")&lt;2701,27,COUNTIF($L$20:L2926,"&lt;&gt;")&lt;2801,28,COUNTIF($L$20:L2926,"&lt;&gt;")&lt;2901,29,COUNTIF($L$20:L2926,"&lt;&gt;")&lt;3001,30),"")</f>
        <v/>
      </c>
      <c r="AM2926" t="str">
        <f t="shared" si="225"/>
        <v/>
      </c>
      <c r="AN2926" t="str">
        <f t="shared" si="229"/>
        <v/>
      </c>
      <c r="AP2926" t="str">
        <f t="shared" si="228"/>
        <v/>
      </c>
      <c r="AQ2926" t="str">
        <f>IF(AO2926="","",COUNTIFS(AM2926:$AM$3019,AO2926))</f>
        <v/>
      </c>
    </row>
    <row r="2927" spans="1:43" x14ac:dyDescent="0.25">
      <c r="A2927" s="6" t="str">
        <f>IF(COUNT($A$20:A2926)&lt;&gt;$B$4,IF(A2926="","",A2926+1),"")</f>
        <v/>
      </c>
      <c r="B2927" s="3"/>
      <c r="C2927" s="3"/>
      <c r="D2927" s="122"/>
      <c r="E2927" s="3"/>
      <c r="F2927" s="3"/>
      <c r="G2927" s="3"/>
      <c r="H2927" s="3"/>
      <c r="I2927" s="120"/>
      <c r="J2927" s="3"/>
      <c r="K2927" s="95" t="str" cm="1">
        <f t="array" ref="K2927">IF(OR($J$14 = "A",$J$14 = "B",$J$14 = "C"),IF(I2927="","",IF(LEN(I2927)&gt;2,_xlfn.IFS(ISNUMBER(SEARCH("_",I2927)),I2927,ISNUMBER(SEARCH(", ",I2927)),SUBSTITUTE(I2927,", ","_"),ISNUMBER(SEARCH("/ ",I2927)),SUBSTITUTE(I2927,"/ ","_"),ISNUMBER(SEARCH(",",I2927)),SUBSTITUTE(I2927,",","_"),ISNUMBER(SEARCH("/",I2927)),SUBSTITUTE(I2927,"/","_"),ISNUMBER(SEARCH("",I2927)),I2927),I2927)),IF(OR($J$14 = "J",$J$14 = "K"),"",IF(D2927="","",IF(LEN(D2927)&gt;2,_xlfn.IFS(ISNUMBER(SEARCH("_",D2927)),D2927,ISNUMBER(SEARCH(", ",D2927)),SUBSTITUTE(D2927,", ","_"),ISNUMBER(SEARCH("/ ",D2927)),SUBSTITUTE(D2927,"/ ","_"),ISNUMBER(SEARCH(",",D2927)),SUBSTITUTE(D2927,",","_"),ISNUMBER(SEARCH("/",D2927)),SUBSTITUTE(D2927,"/","_"),ISNUMBER(SEARCH("",D2927)),D2927),D2927))))</f>
        <v/>
      </c>
      <c r="L2927" s="1"/>
      <c r="M2927" s="1" t="str">
        <f t="shared" si="226"/>
        <v/>
      </c>
      <c r="N2927" s="94" t="str">
        <f>IF($L2927="None","",IF(ISERROR(VLOOKUP($L2927,Info!$B$4:$B$266,1,FALSE)),"",VLOOKUP($L2927,Info!$B$4:$L$266,5,FALSE)))</f>
        <v/>
      </c>
      <c r="O2927" s="94" t="str">
        <f>IF(K2927="","",IF(AND($J$12&lt;&gt;"ABC",N2927="3"),"BAC",IF(N2927="3","ABC",IF($J$12&lt;&gt;"ABC",IF($J$10="Standard",VLOOKUP(K2927,Info!$BE$4:$BF$481,2,FALSE),VLOOKUP(K2927,Info!$BI$4:$BJ$482,2,FALSE)),IF($J$10="Standard",VLOOKUP(K2927,Info!$AG$4:$AH$2994,2,FALSE),VLOOKUP(K2927,Info!$AK$4:$AL$2997,2,FALSE))))))</f>
        <v/>
      </c>
      <c r="P2927" s="94" t="str">
        <f>IF($L2927="None","",IF(ISERROR(VLOOKUP($L2927,Info!$B$4:$B$266,1,FALSE)),"",VLOOKUP($L2927,Info!$B$4:$L$266,3,FALSE)))</f>
        <v/>
      </c>
      <c r="Q2927" s="96" t="str">
        <f>IF($L2927="None","",IF(ISERROR(VLOOKUP($L2927,Info!$B$4:$B$266,1,FALSE)),"",VLOOKUP($L2927,Info!$B$4:$L$266,4,FALSE)))</f>
        <v/>
      </c>
      <c r="R2927" s="1"/>
      <c r="S2927" s="6" t="str">
        <f t="shared" si="227"/>
        <v/>
      </c>
      <c r="T2927" s="6" t="str">
        <f>IF($L2927="None","",IF(ISERROR(VLOOKUP($L2927,Info!$B$4:$B$266,1,FALSE)),"",VLOOKUP($L2927,Info!$B$4:$L$266,11,FALSE)))</f>
        <v/>
      </c>
      <c r="U2927" s="1"/>
      <c r="V2927" s="1"/>
      <c r="W2927" s="1"/>
      <c r="X2927" s="1" t="str">
        <f>IF($L2927="None","",IF(ISERROR(VLOOKUP($L2927,Info!$B$4:$B$266,1,FALSE)),"",IF(OR(W2927="Metallic Liquid Tight",W2927="Non-Metallic Liquid Tight",W2927="LSZH",W2927="Greenfield"),VLOOKUP($L2927,Info!$B$4:$L$266,7,FALSE),"N/A")))</f>
        <v/>
      </c>
      <c r="Y2927" s="1"/>
      <c r="Z2927" s="96" t="str">
        <f>IF($L2927="None","",IF(ISERROR(VLOOKUP($L2927,Info!$B$4:$B$266,1,FALSE)),"",VLOOKUP($L2927,Info!$B$4:$L$266,9,FALSE)))</f>
        <v/>
      </c>
      <c r="AA2927" s="96" t="str">
        <f>IF($L2927="None","",IF(ISERROR(VLOOKUP($L2927,Info!$B$4:$B$266,1,FALSE)),"",VLOOKUP($L2927,Info!$B$4:$L$266,8,FALSE)))</f>
        <v/>
      </c>
      <c r="AB2927" s="96" t="str">
        <f>IF($L2927="None","",IF(ISERROR(VLOOKUP($L2927,Info!$B$4:$B$266,1,FALSE)),"",VLOOKUP($L2927,Info!$B$4:$L$266,10,FALSE)))</f>
        <v/>
      </c>
      <c r="AC2927" s="1" t="str">
        <f>IF(W2927="SO Cable","Black,White",IF(O2927="","",IF(P2927="","",IF($J$12&lt;&gt;"ABC",IF(P2927&lt;="250",VLOOKUP(O2927,Info!$AZ$4:$BB$22,3,FALSE),VLOOKUP(O2927,Info!$AZ$23:$BB$39,3,FALSE)),IF(P2927&lt;="250",VLOOKUP(O2927,Info!$AO$4:$AQ$22,3,FALSE),VLOOKUP(O2927,Info!$AO$23:$AP$39,3,FALSE))))))</f>
        <v/>
      </c>
      <c r="AD2927" s="1"/>
      <c r="AE2927" s="1" t="str">
        <f>IF($L2927="None","",IF(ISERROR(VLOOKUP($L2927,Info!$B$4:$B$266,1,FALSE)),"",VLOOKUP($L2927,Info!$B$4:$L$266,4,FALSE)))</f>
        <v/>
      </c>
      <c r="AF2927" s="1" t="str">
        <f>IF($L2927="None","",IF(ISERROR(VLOOKUP($L2927,Info!$B$4:$B$266,1,FALSE)),"",VLOOKUP($L2927,Info!$B$4:$L$266,6,FALSE)))</f>
        <v/>
      </c>
      <c r="AG2927" s="1"/>
      <c r="AH2927" s="33" t="str" cm="1">
        <f t="array" ref="AH2927">IF(AND(L2927&lt;&gt;"",O2927&lt;&gt;"",R2927:S2927&lt;&gt;"",W2927:X2927&lt;&gt;"",Z2927:AA2927&lt;&gt;"",AC2927&lt;&gt;""),"Good","Bad")</f>
        <v>Bad</v>
      </c>
      <c r="AL2927" t="str" cm="1">
        <f t="array" ref="AL2927">IF(R2927&gt;0,_xlfn.IFS(COUNTIF($L$20:L2927,"&lt;&gt;")&lt;101,1,COUNTIF($L$20:L2927,"&lt;&gt;")&lt;201,2,COUNTIF($L$20:L2927,"&lt;&gt;")&lt;301,3,COUNTIF($L$20:L2927,"&lt;&gt;")&lt;401,4,COUNTIF($L$20:L2927,"&lt;&gt;")&lt;501,5,COUNTIF($L$20:L2927,"&lt;&gt;")&lt;601,6,COUNTIF($L$20:L2927,"&lt;&gt;")&lt;701,7,COUNTIF($L$20:L2927,"&lt;&gt;")&lt;801,8,COUNTIF($L$20:L2927,"&lt;&gt;")&lt;901,9,COUNTIF($L$20:L2927,"&lt;&gt;")&lt;1001,10,COUNTIF($L$20:L2927,"&lt;&gt;")&lt;1101,11,COUNTIF($L$20:L2927,"&lt;&gt;")&lt;1201,12,COUNTIF($L$20:L2927,"&lt;&gt;")&lt;1301,13,COUNTIF($L$20:L2927,"&lt;&gt;")&lt;1401,14,COUNTIF($L$20:L2927,"&lt;&gt;")&lt;1501,15,COUNTIF($L$20:L2927,"&lt;&gt;")&lt;1601,16,COUNTIF($L$20:L2927,"&lt;&gt;")&lt;1701,17,COUNTIF($L$20:L2927,"&lt;&gt;")&lt;1801,18,COUNTIF($L$20:L2927,"&lt;&gt;")&lt;1901,19,COUNTIF($L$20:L2927,"&lt;&gt;")&lt;2001,20,COUNTIF($L$20:L2927,"&lt;&gt;")&lt;2101,21,COUNTIF($L$20:L2927,"&lt;&gt;")&lt;2201,22,COUNTIF($L$20:L2927,"&lt;&gt;")&lt;2301,23,COUNTIF($L$20:L2927,"&lt;&gt;")&lt;2401,24,COUNTIF($L$20:L2927,"&lt;&gt;")&lt;2501,25,COUNTIF($L$20:L2927,"&lt;&gt;")&lt;2601,26,COUNTIF($L$20:L2927,"&lt;&gt;")&lt;2701,27,COUNTIF($L$20:L2927,"&lt;&gt;")&lt;2801,28,COUNTIF($L$20:L2927,"&lt;&gt;")&lt;2901,29,COUNTIF($L$20:L2927,"&lt;&gt;")&lt;3001,30),"")</f>
        <v/>
      </c>
      <c r="AM2927" t="str">
        <f t="shared" si="225"/>
        <v/>
      </c>
      <c r="AN2927" t="str">
        <f t="shared" si="229"/>
        <v/>
      </c>
      <c r="AP2927" t="str">
        <f t="shared" si="228"/>
        <v/>
      </c>
      <c r="AQ2927" t="str">
        <f>IF(AO2927="","",COUNTIFS(AM2927:$AM$3019,AO2927))</f>
        <v/>
      </c>
    </row>
    <row r="2928" spans="1:43" x14ac:dyDescent="0.25">
      <c r="A2928" s="6" t="str">
        <f>IF(COUNT($A$20:A2927)&lt;&gt;$B$4,IF(A2927="","",A2927+1),"")</f>
        <v/>
      </c>
      <c r="B2928" s="3"/>
      <c r="C2928" s="3"/>
      <c r="D2928" s="122"/>
      <c r="E2928" s="3"/>
      <c r="F2928" s="3"/>
      <c r="G2928" s="3"/>
      <c r="H2928" s="3"/>
      <c r="I2928" s="120"/>
      <c r="J2928" s="3"/>
      <c r="K2928" s="95" t="str" cm="1">
        <f t="array" ref="K2928">IF(OR($J$14 = "A",$J$14 = "B",$J$14 = "C"),IF(I2928="","",IF(LEN(I2928)&gt;2,_xlfn.IFS(ISNUMBER(SEARCH("_",I2928)),I2928,ISNUMBER(SEARCH(", ",I2928)),SUBSTITUTE(I2928,", ","_"),ISNUMBER(SEARCH("/ ",I2928)),SUBSTITUTE(I2928,"/ ","_"),ISNUMBER(SEARCH(",",I2928)),SUBSTITUTE(I2928,",","_"),ISNUMBER(SEARCH("/",I2928)),SUBSTITUTE(I2928,"/","_"),ISNUMBER(SEARCH("",I2928)),I2928),I2928)),IF(OR($J$14 = "J",$J$14 = "K"),"",IF(D2928="","",IF(LEN(D2928)&gt;2,_xlfn.IFS(ISNUMBER(SEARCH("_",D2928)),D2928,ISNUMBER(SEARCH(", ",D2928)),SUBSTITUTE(D2928,", ","_"),ISNUMBER(SEARCH("/ ",D2928)),SUBSTITUTE(D2928,"/ ","_"),ISNUMBER(SEARCH(",",D2928)),SUBSTITUTE(D2928,",","_"),ISNUMBER(SEARCH("/",D2928)),SUBSTITUTE(D2928,"/","_"),ISNUMBER(SEARCH("",D2928)),D2928),D2928))))</f>
        <v/>
      </c>
      <c r="L2928" s="1"/>
      <c r="M2928" s="1" t="str">
        <f t="shared" si="226"/>
        <v/>
      </c>
      <c r="N2928" s="94" t="str">
        <f>IF($L2928="None","",IF(ISERROR(VLOOKUP($L2928,Info!$B$4:$B$266,1,FALSE)),"",VLOOKUP($L2928,Info!$B$4:$L$266,5,FALSE)))</f>
        <v/>
      </c>
      <c r="O2928" s="94" t="str">
        <f>IF(K2928="","",IF(AND($J$12&lt;&gt;"ABC",N2928="3"),"BAC",IF(N2928="3","ABC",IF($J$12&lt;&gt;"ABC",IF($J$10="Standard",VLOOKUP(K2928,Info!$BE$4:$BF$481,2,FALSE),VLOOKUP(K2928,Info!$BI$4:$BJ$482,2,FALSE)),IF($J$10="Standard",VLOOKUP(K2928,Info!$AG$4:$AH$2994,2,FALSE),VLOOKUP(K2928,Info!$AK$4:$AL$2997,2,FALSE))))))</f>
        <v/>
      </c>
      <c r="P2928" s="94" t="str">
        <f>IF($L2928="None","",IF(ISERROR(VLOOKUP($L2928,Info!$B$4:$B$266,1,FALSE)),"",VLOOKUP($L2928,Info!$B$4:$L$266,3,FALSE)))</f>
        <v/>
      </c>
      <c r="Q2928" s="96" t="str">
        <f>IF($L2928="None","",IF(ISERROR(VLOOKUP($L2928,Info!$B$4:$B$266,1,FALSE)),"",VLOOKUP($L2928,Info!$B$4:$L$266,4,FALSE)))</f>
        <v/>
      </c>
      <c r="R2928" s="1"/>
      <c r="S2928" s="6" t="str">
        <f t="shared" si="227"/>
        <v/>
      </c>
      <c r="T2928" s="6" t="str">
        <f>IF($L2928="None","",IF(ISERROR(VLOOKUP($L2928,Info!$B$4:$B$266,1,FALSE)),"",VLOOKUP($L2928,Info!$B$4:$L$266,11,FALSE)))</f>
        <v/>
      </c>
      <c r="U2928" s="1"/>
      <c r="V2928" s="1"/>
      <c r="W2928" s="1"/>
      <c r="X2928" s="1" t="str">
        <f>IF($L2928="None","",IF(ISERROR(VLOOKUP($L2928,Info!$B$4:$B$266,1,FALSE)),"",IF(OR(W2928="Metallic Liquid Tight",W2928="Non-Metallic Liquid Tight",W2928="LSZH",W2928="Greenfield"),VLOOKUP($L2928,Info!$B$4:$L$266,7,FALSE),"N/A")))</f>
        <v/>
      </c>
      <c r="Y2928" s="1"/>
      <c r="Z2928" s="96" t="str">
        <f>IF($L2928="None","",IF(ISERROR(VLOOKUP($L2928,Info!$B$4:$B$266,1,FALSE)),"",VLOOKUP($L2928,Info!$B$4:$L$266,9,FALSE)))</f>
        <v/>
      </c>
      <c r="AA2928" s="96" t="str">
        <f>IF($L2928="None","",IF(ISERROR(VLOOKUP($L2928,Info!$B$4:$B$266,1,FALSE)),"",VLOOKUP($L2928,Info!$B$4:$L$266,8,FALSE)))</f>
        <v/>
      </c>
      <c r="AB2928" s="96" t="str">
        <f>IF($L2928="None","",IF(ISERROR(VLOOKUP($L2928,Info!$B$4:$B$266,1,FALSE)),"",VLOOKUP($L2928,Info!$B$4:$L$266,10,FALSE)))</f>
        <v/>
      </c>
      <c r="AC2928" s="1" t="str">
        <f>IF(W2928="SO Cable","Black,White",IF(O2928="","",IF(P2928="","",IF($J$12&lt;&gt;"ABC",IF(P2928&lt;="250",VLOOKUP(O2928,Info!$AZ$4:$BB$22,3,FALSE),VLOOKUP(O2928,Info!$AZ$23:$BB$39,3,FALSE)),IF(P2928&lt;="250",VLOOKUP(O2928,Info!$AO$4:$AQ$22,3,FALSE),VLOOKUP(O2928,Info!$AO$23:$AP$39,3,FALSE))))))</f>
        <v/>
      </c>
      <c r="AD2928" s="1"/>
      <c r="AE2928" s="1" t="str">
        <f>IF($L2928="None","",IF(ISERROR(VLOOKUP($L2928,Info!$B$4:$B$266,1,FALSE)),"",VLOOKUP($L2928,Info!$B$4:$L$266,4,FALSE)))</f>
        <v/>
      </c>
      <c r="AF2928" s="1" t="str">
        <f>IF($L2928="None","",IF(ISERROR(VLOOKUP($L2928,Info!$B$4:$B$266,1,FALSE)),"",VLOOKUP($L2928,Info!$B$4:$L$266,6,FALSE)))</f>
        <v/>
      </c>
      <c r="AG2928" s="1"/>
      <c r="AH2928" s="33" t="str" cm="1">
        <f t="array" ref="AH2928">IF(AND(L2928&lt;&gt;"",O2928&lt;&gt;"",R2928:S2928&lt;&gt;"",W2928:X2928&lt;&gt;"",Z2928:AA2928&lt;&gt;"",AC2928&lt;&gt;""),"Good","Bad")</f>
        <v>Bad</v>
      </c>
      <c r="AL2928" t="str" cm="1">
        <f t="array" ref="AL2928">IF(R2928&gt;0,_xlfn.IFS(COUNTIF($L$20:L2928,"&lt;&gt;")&lt;101,1,COUNTIF($L$20:L2928,"&lt;&gt;")&lt;201,2,COUNTIF($L$20:L2928,"&lt;&gt;")&lt;301,3,COUNTIF($L$20:L2928,"&lt;&gt;")&lt;401,4,COUNTIF($L$20:L2928,"&lt;&gt;")&lt;501,5,COUNTIF($L$20:L2928,"&lt;&gt;")&lt;601,6,COUNTIF($L$20:L2928,"&lt;&gt;")&lt;701,7,COUNTIF($L$20:L2928,"&lt;&gt;")&lt;801,8,COUNTIF($L$20:L2928,"&lt;&gt;")&lt;901,9,COUNTIF($L$20:L2928,"&lt;&gt;")&lt;1001,10,COUNTIF($L$20:L2928,"&lt;&gt;")&lt;1101,11,COUNTIF($L$20:L2928,"&lt;&gt;")&lt;1201,12,COUNTIF($L$20:L2928,"&lt;&gt;")&lt;1301,13,COUNTIF($L$20:L2928,"&lt;&gt;")&lt;1401,14,COUNTIF($L$20:L2928,"&lt;&gt;")&lt;1501,15,COUNTIF($L$20:L2928,"&lt;&gt;")&lt;1601,16,COUNTIF($L$20:L2928,"&lt;&gt;")&lt;1701,17,COUNTIF($L$20:L2928,"&lt;&gt;")&lt;1801,18,COUNTIF($L$20:L2928,"&lt;&gt;")&lt;1901,19,COUNTIF($L$20:L2928,"&lt;&gt;")&lt;2001,20,COUNTIF($L$20:L2928,"&lt;&gt;")&lt;2101,21,COUNTIF($L$20:L2928,"&lt;&gt;")&lt;2201,22,COUNTIF($L$20:L2928,"&lt;&gt;")&lt;2301,23,COUNTIF($L$20:L2928,"&lt;&gt;")&lt;2401,24,COUNTIF($L$20:L2928,"&lt;&gt;")&lt;2501,25,COUNTIF($L$20:L2928,"&lt;&gt;")&lt;2601,26,COUNTIF($L$20:L2928,"&lt;&gt;")&lt;2701,27,COUNTIF($L$20:L2928,"&lt;&gt;")&lt;2801,28,COUNTIF($L$20:L2928,"&lt;&gt;")&lt;2901,29,COUNTIF($L$20:L2928,"&lt;&gt;")&lt;3001,30),"")</f>
        <v/>
      </c>
      <c r="AM2928" t="str">
        <f t="shared" si="225"/>
        <v/>
      </c>
      <c r="AN2928" t="str">
        <f t="shared" si="229"/>
        <v/>
      </c>
      <c r="AP2928" t="str">
        <f t="shared" si="228"/>
        <v/>
      </c>
      <c r="AQ2928" t="str">
        <f>IF(AO2928="","",COUNTIFS(AM2928:$AM$3019,AO2928))</f>
        <v/>
      </c>
    </row>
    <row r="2929" spans="1:43" x14ac:dyDescent="0.25">
      <c r="A2929" s="6" t="str">
        <f>IF(COUNT($A$20:A2928)&lt;&gt;$B$4,IF(A2928="","",A2928+1),"")</f>
        <v/>
      </c>
      <c r="B2929" s="3"/>
      <c r="C2929" s="3"/>
      <c r="D2929" s="122"/>
      <c r="E2929" s="3"/>
      <c r="F2929" s="3"/>
      <c r="G2929" s="3"/>
      <c r="H2929" s="3"/>
      <c r="I2929" s="120"/>
      <c r="J2929" s="3"/>
      <c r="K2929" s="95" t="str" cm="1">
        <f t="array" ref="K2929">IF(OR($J$14 = "A",$J$14 = "B",$J$14 = "C"),IF(I2929="","",IF(LEN(I2929)&gt;2,_xlfn.IFS(ISNUMBER(SEARCH("_",I2929)),I2929,ISNUMBER(SEARCH(", ",I2929)),SUBSTITUTE(I2929,", ","_"),ISNUMBER(SEARCH("/ ",I2929)),SUBSTITUTE(I2929,"/ ","_"),ISNUMBER(SEARCH(",",I2929)),SUBSTITUTE(I2929,",","_"),ISNUMBER(SEARCH("/",I2929)),SUBSTITUTE(I2929,"/","_"),ISNUMBER(SEARCH("",I2929)),I2929),I2929)),IF(OR($J$14 = "J",$J$14 = "K"),"",IF(D2929="","",IF(LEN(D2929)&gt;2,_xlfn.IFS(ISNUMBER(SEARCH("_",D2929)),D2929,ISNUMBER(SEARCH(", ",D2929)),SUBSTITUTE(D2929,", ","_"),ISNUMBER(SEARCH("/ ",D2929)),SUBSTITUTE(D2929,"/ ","_"),ISNUMBER(SEARCH(",",D2929)),SUBSTITUTE(D2929,",","_"),ISNUMBER(SEARCH("/",D2929)),SUBSTITUTE(D2929,"/","_"),ISNUMBER(SEARCH("",D2929)),D2929),D2929))))</f>
        <v/>
      </c>
      <c r="L2929" s="1"/>
      <c r="M2929" s="1" t="str">
        <f t="shared" si="226"/>
        <v/>
      </c>
      <c r="N2929" s="94" t="str">
        <f>IF($L2929="None","",IF(ISERROR(VLOOKUP($L2929,Info!$B$4:$B$266,1,FALSE)),"",VLOOKUP($L2929,Info!$B$4:$L$266,5,FALSE)))</f>
        <v/>
      </c>
      <c r="O2929" s="94" t="str">
        <f>IF(K2929="","",IF(AND($J$12&lt;&gt;"ABC",N2929="3"),"BAC",IF(N2929="3","ABC",IF($J$12&lt;&gt;"ABC",IF($J$10="Standard",VLOOKUP(K2929,Info!$BE$4:$BF$481,2,FALSE),VLOOKUP(K2929,Info!$BI$4:$BJ$482,2,FALSE)),IF($J$10="Standard",VLOOKUP(K2929,Info!$AG$4:$AH$2994,2,FALSE),VLOOKUP(K2929,Info!$AK$4:$AL$2997,2,FALSE))))))</f>
        <v/>
      </c>
      <c r="P2929" s="94" t="str">
        <f>IF($L2929="None","",IF(ISERROR(VLOOKUP($L2929,Info!$B$4:$B$266,1,FALSE)),"",VLOOKUP($L2929,Info!$B$4:$L$266,3,FALSE)))</f>
        <v/>
      </c>
      <c r="Q2929" s="96" t="str">
        <f>IF($L2929="None","",IF(ISERROR(VLOOKUP($L2929,Info!$B$4:$B$266,1,FALSE)),"",VLOOKUP($L2929,Info!$B$4:$L$266,4,FALSE)))</f>
        <v/>
      </c>
      <c r="R2929" s="1"/>
      <c r="S2929" s="6" t="str">
        <f t="shared" si="227"/>
        <v/>
      </c>
      <c r="T2929" s="6" t="str">
        <f>IF($L2929="None","",IF(ISERROR(VLOOKUP($L2929,Info!$B$4:$B$266,1,FALSE)),"",VLOOKUP($L2929,Info!$B$4:$L$266,11,FALSE)))</f>
        <v/>
      </c>
      <c r="U2929" s="1"/>
      <c r="V2929" s="1"/>
      <c r="W2929" s="1"/>
      <c r="X2929" s="1" t="str">
        <f>IF($L2929="None","",IF(ISERROR(VLOOKUP($L2929,Info!$B$4:$B$266,1,FALSE)),"",IF(OR(W2929="Metallic Liquid Tight",W2929="Non-Metallic Liquid Tight",W2929="LSZH",W2929="Greenfield"),VLOOKUP($L2929,Info!$B$4:$L$266,7,FALSE),"N/A")))</f>
        <v/>
      </c>
      <c r="Y2929" s="1"/>
      <c r="Z2929" s="96" t="str">
        <f>IF($L2929="None","",IF(ISERROR(VLOOKUP($L2929,Info!$B$4:$B$266,1,FALSE)),"",VLOOKUP($L2929,Info!$B$4:$L$266,9,FALSE)))</f>
        <v/>
      </c>
      <c r="AA2929" s="96" t="str">
        <f>IF($L2929="None","",IF(ISERROR(VLOOKUP($L2929,Info!$B$4:$B$266,1,FALSE)),"",VLOOKUP($L2929,Info!$B$4:$L$266,8,FALSE)))</f>
        <v/>
      </c>
      <c r="AB2929" s="96" t="str">
        <f>IF($L2929="None","",IF(ISERROR(VLOOKUP($L2929,Info!$B$4:$B$266,1,FALSE)),"",VLOOKUP($L2929,Info!$B$4:$L$266,10,FALSE)))</f>
        <v/>
      </c>
      <c r="AC2929" s="1" t="str">
        <f>IF(W2929="SO Cable","Black,White",IF(O2929="","",IF(P2929="","",IF($J$12&lt;&gt;"ABC",IF(P2929&lt;="250",VLOOKUP(O2929,Info!$AZ$4:$BB$22,3,FALSE),VLOOKUP(O2929,Info!$AZ$23:$BB$39,3,FALSE)),IF(P2929&lt;="250",VLOOKUP(O2929,Info!$AO$4:$AQ$22,3,FALSE),VLOOKUP(O2929,Info!$AO$23:$AP$39,3,FALSE))))))</f>
        <v/>
      </c>
      <c r="AD2929" s="1"/>
      <c r="AE2929" s="1" t="str">
        <f>IF($L2929="None","",IF(ISERROR(VLOOKUP($L2929,Info!$B$4:$B$266,1,FALSE)),"",VLOOKUP($L2929,Info!$B$4:$L$266,4,FALSE)))</f>
        <v/>
      </c>
      <c r="AF2929" s="1" t="str">
        <f>IF($L2929="None","",IF(ISERROR(VLOOKUP($L2929,Info!$B$4:$B$266,1,FALSE)),"",VLOOKUP($L2929,Info!$B$4:$L$266,6,FALSE)))</f>
        <v/>
      </c>
      <c r="AG2929" s="1"/>
      <c r="AH2929" s="33" t="str" cm="1">
        <f t="array" ref="AH2929">IF(AND(L2929&lt;&gt;"",O2929&lt;&gt;"",R2929:S2929&lt;&gt;"",W2929:X2929&lt;&gt;"",Z2929:AA2929&lt;&gt;"",AC2929&lt;&gt;""),"Good","Bad")</f>
        <v>Bad</v>
      </c>
      <c r="AL2929" t="str" cm="1">
        <f t="array" ref="AL2929">IF(R2929&gt;0,_xlfn.IFS(COUNTIF($L$20:L2929,"&lt;&gt;")&lt;101,1,COUNTIF($L$20:L2929,"&lt;&gt;")&lt;201,2,COUNTIF($L$20:L2929,"&lt;&gt;")&lt;301,3,COUNTIF($L$20:L2929,"&lt;&gt;")&lt;401,4,COUNTIF($L$20:L2929,"&lt;&gt;")&lt;501,5,COUNTIF($L$20:L2929,"&lt;&gt;")&lt;601,6,COUNTIF($L$20:L2929,"&lt;&gt;")&lt;701,7,COUNTIF($L$20:L2929,"&lt;&gt;")&lt;801,8,COUNTIF($L$20:L2929,"&lt;&gt;")&lt;901,9,COUNTIF($L$20:L2929,"&lt;&gt;")&lt;1001,10,COUNTIF($L$20:L2929,"&lt;&gt;")&lt;1101,11,COUNTIF($L$20:L2929,"&lt;&gt;")&lt;1201,12,COUNTIF($L$20:L2929,"&lt;&gt;")&lt;1301,13,COUNTIF($L$20:L2929,"&lt;&gt;")&lt;1401,14,COUNTIF($L$20:L2929,"&lt;&gt;")&lt;1501,15,COUNTIF($L$20:L2929,"&lt;&gt;")&lt;1601,16,COUNTIF($L$20:L2929,"&lt;&gt;")&lt;1701,17,COUNTIF($L$20:L2929,"&lt;&gt;")&lt;1801,18,COUNTIF($L$20:L2929,"&lt;&gt;")&lt;1901,19,COUNTIF($L$20:L2929,"&lt;&gt;")&lt;2001,20,COUNTIF($L$20:L2929,"&lt;&gt;")&lt;2101,21,COUNTIF($L$20:L2929,"&lt;&gt;")&lt;2201,22,COUNTIF($L$20:L2929,"&lt;&gt;")&lt;2301,23,COUNTIF($L$20:L2929,"&lt;&gt;")&lt;2401,24,COUNTIF($L$20:L2929,"&lt;&gt;")&lt;2501,25,COUNTIF($L$20:L2929,"&lt;&gt;")&lt;2601,26,COUNTIF($L$20:L2929,"&lt;&gt;")&lt;2701,27,COUNTIF($L$20:L2929,"&lt;&gt;")&lt;2801,28,COUNTIF($L$20:L2929,"&lt;&gt;")&lt;2901,29,COUNTIF($L$20:L2929,"&lt;&gt;")&lt;3001,30),"")</f>
        <v/>
      </c>
      <c r="AM2929" t="str">
        <f t="shared" si="225"/>
        <v/>
      </c>
      <c r="AN2929" t="str">
        <f t="shared" si="229"/>
        <v/>
      </c>
      <c r="AP2929" t="str">
        <f t="shared" si="228"/>
        <v/>
      </c>
      <c r="AQ2929" t="str">
        <f>IF(AO2929="","",COUNTIFS(AM2929:$AM$3019,AO2929))</f>
        <v/>
      </c>
    </row>
    <row r="2930" spans="1:43" x14ac:dyDescent="0.25">
      <c r="A2930" s="6" t="str">
        <f>IF(COUNT($A$20:A2929)&lt;&gt;$B$4,IF(A2929="","",A2929+1),"")</f>
        <v/>
      </c>
      <c r="B2930" s="3"/>
      <c r="C2930" s="3"/>
      <c r="D2930" s="122"/>
      <c r="E2930" s="3"/>
      <c r="F2930" s="3"/>
      <c r="G2930" s="3"/>
      <c r="H2930" s="3"/>
      <c r="I2930" s="120"/>
      <c r="J2930" s="3"/>
      <c r="K2930" s="95" t="str" cm="1">
        <f t="array" ref="K2930">IF(OR($J$14 = "A",$J$14 = "B",$J$14 = "C"),IF(I2930="","",IF(LEN(I2930)&gt;2,_xlfn.IFS(ISNUMBER(SEARCH("_",I2930)),I2930,ISNUMBER(SEARCH(", ",I2930)),SUBSTITUTE(I2930,", ","_"),ISNUMBER(SEARCH("/ ",I2930)),SUBSTITUTE(I2930,"/ ","_"),ISNUMBER(SEARCH(",",I2930)),SUBSTITUTE(I2930,",","_"),ISNUMBER(SEARCH("/",I2930)),SUBSTITUTE(I2930,"/","_"),ISNUMBER(SEARCH("",I2930)),I2930),I2930)),IF(OR($J$14 = "J",$J$14 = "K"),"",IF(D2930="","",IF(LEN(D2930)&gt;2,_xlfn.IFS(ISNUMBER(SEARCH("_",D2930)),D2930,ISNUMBER(SEARCH(", ",D2930)),SUBSTITUTE(D2930,", ","_"),ISNUMBER(SEARCH("/ ",D2930)),SUBSTITUTE(D2930,"/ ","_"),ISNUMBER(SEARCH(",",D2930)),SUBSTITUTE(D2930,",","_"),ISNUMBER(SEARCH("/",D2930)),SUBSTITUTE(D2930,"/","_"),ISNUMBER(SEARCH("",D2930)),D2930),D2930))))</f>
        <v/>
      </c>
      <c r="L2930" s="1"/>
      <c r="M2930" s="1" t="str">
        <f t="shared" si="226"/>
        <v/>
      </c>
      <c r="N2930" s="94" t="str">
        <f>IF($L2930="None","",IF(ISERROR(VLOOKUP($L2930,Info!$B$4:$B$266,1,FALSE)),"",VLOOKUP($L2930,Info!$B$4:$L$266,5,FALSE)))</f>
        <v/>
      </c>
      <c r="O2930" s="94" t="str">
        <f>IF(K2930="","",IF(AND($J$12&lt;&gt;"ABC",N2930="3"),"BAC",IF(N2930="3","ABC",IF($J$12&lt;&gt;"ABC",IF($J$10="Standard",VLOOKUP(K2930,Info!$BE$4:$BF$481,2,FALSE),VLOOKUP(K2930,Info!$BI$4:$BJ$482,2,FALSE)),IF($J$10="Standard",VLOOKUP(K2930,Info!$AG$4:$AH$2994,2,FALSE),VLOOKUP(K2930,Info!$AK$4:$AL$2997,2,FALSE))))))</f>
        <v/>
      </c>
      <c r="P2930" s="94" t="str">
        <f>IF($L2930="None","",IF(ISERROR(VLOOKUP($L2930,Info!$B$4:$B$266,1,FALSE)),"",VLOOKUP($L2930,Info!$B$4:$L$266,3,FALSE)))</f>
        <v/>
      </c>
      <c r="Q2930" s="96" t="str">
        <f>IF($L2930="None","",IF(ISERROR(VLOOKUP($L2930,Info!$B$4:$B$266,1,FALSE)),"",VLOOKUP($L2930,Info!$B$4:$L$266,4,FALSE)))</f>
        <v/>
      </c>
      <c r="R2930" s="1"/>
      <c r="S2930" s="6" t="str">
        <f t="shared" si="227"/>
        <v/>
      </c>
      <c r="T2930" s="6" t="str">
        <f>IF($L2930="None","",IF(ISERROR(VLOOKUP($L2930,Info!$B$4:$B$266,1,FALSE)),"",VLOOKUP($L2930,Info!$B$4:$L$266,11,FALSE)))</f>
        <v/>
      </c>
      <c r="U2930" s="1"/>
      <c r="V2930" s="1"/>
      <c r="W2930" s="1"/>
      <c r="X2930" s="1" t="str">
        <f>IF($L2930="None","",IF(ISERROR(VLOOKUP($L2930,Info!$B$4:$B$266,1,FALSE)),"",IF(OR(W2930="Metallic Liquid Tight",W2930="Non-Metallic Liquid Tight",W2930="LSZH",W2930="Greenfield"),VLOOKUP($L2930,Info!$B$4:$L$266,7,FALSE),"N/A")))</f>
        <v/>
      </c>
      <c r="Y2930" s="1"/>
      <c r="Z2930" s="96" t="str">
        <f>IF($L2930="None","",IF(ISERROR(VLOOKUP($L2930,Info!$B$4:$B$266,1,FALSE)),"",VLOOKUP($L2930,Info!$B$4:$L$266,9,FALSE)))</f>
        <v/>
      </c>
      <c r="AA2930" s="96" t="str">
        <f>IF($L2930="None","",IF(ISERROR(VLOOKUP($L2930,Info!$B$4:$B$266,1,FALSE)),"",VLOOKUP($L2930,Info!$B$4:$L$266,8,FALSE)))</f>
        <v/>
      </c>
      <c r="AB2930" s="96" t="str">
        <f>IF($L2930="None","",IF(ISERROR(VLOOKUP($L2930,Info!$B$4:$B$266,1,FALSE)),"",VLOOKUP($L2930,Info!$B$4:$L$266,10,FALSE)))</f>
        <v/>
      </c>
      <c r="AC2930" s="1" t="str">
        <f>IF(W2930="SO Cable","Black,White",IF(O2930="","",IF(P2930="","",IF($J$12&lt;&gt;"ABC",IF(P2930&lt;="250",VLOOKUP(O2930,Info!$AZ$4:$BB$22,3,FALSE),VLOOKUP(O2930,Info!$AZ$23:$BB$39,3,FALSE)),IF(P2930&lt;="250",VLOOKUP(O2930,Info!$AO$4:$AQ$22,3,FALSE),VLOOKUP(O2930,Info!$AO$23:$AP$39,3,FALSE))))))</f>
        <v/>
      </c>
      <c r="AD2930" s="1"/>
      <c r="AE2930" s="1" t="str">
        <f>IF($L2930="None","",IF(ISERROR(VLOOKUP($L2930,Info!$B$4:$B$266,1,FALSE)),"",VLOOKUP($L2930,Info!$B$4:$L$266,4,FALSE)))</f>
        <v/>
      </c>
      <c r="AF2930" s="1" t="str">
        <f>IF($L2930="None","",IF(ISERROR(VLOOKUP($L2930,Info!$B$4:$B$266,1,FALSE)),"",VLOOKUP($L2930,Info!$B$4:$L$266,6,FALSE)))</f>
        <v/>
      </c>
      <c r="AG2930" s="1"/>
      <c r="AH2930" s="33" t="str" cm="1">
        <f t="array" ref="AH2930">IF(AND(L2930&lt;&gt;"",O2930&lt;&gt;"",R2930:S2930&lt;&gt;"",W2930:X2930&lt;&gt;"",Z2930:AA2930&lt;&gt;"",AC2930&lt;&gt;""),"Good","Bad")</f>
        <v>Bad</v>
      </c>
      <c r="AL2930" t="str" cm="1">
        <f t="array" ref="AL2930">IF(R2930&gt;0,_xlfn.IFS(COUNTIF($L$20:L2930,"&lt;&gt;")&lt;101,1,COUNTIF($L$20:L2930,"&lt;&gt;")&lt;201,2,COUNTIF($L$20:L2930,"&lt;&gt;")&lt;301,3,COUNTIF($L$20:L2930,"&lt;&gt;")&lt;401,4,COUNTIF($L$20:L2930,"&lt;&gt;")&lt;501,5,COUNTIF($L$20:L2930,"&lt;&gt;")&lt;601,6,COUNTIF($L$20:L2930,"&lt;&gt;")&lt;701,7,COUNTIF($L$20:L2930,"&lt;&gt;")&lt;801,8,COUNTIF($L$20:L2930,"&lt;&gt;")&lt;901,9,COUNTIF($L$20:L2930,"&lt;&gt;")&lt;1001,10,COUNTIF($L$20:L2930,"&lt;&gt;")&lt;1101,11,COUNTIF($L$20:L2930,"&lt;&gt;")&lt;1201,12,COUNTIF($L$20:L2930,"&lt;&gt;")&lt;1301,13,COUNTIF($L$20:L2930,"&lt;&gt;")&lt;1401,14,COUNTIF($L$20:L2930,"&lt;&gt;")&lt;1501,15,COUNTIF($L$20:L2930,"&lt;&gt;")&lt;1601,16,COUNTIF($L$20:L2930,"&lt;&gt;")&lt;1701,17,COUNTIF($L$20:L2930,"&lt;&gt;")&lt;1801,18,COUNTIF($L$20:L2930,"&lt;&gt;")&lt;1901,19,COUNTIF($L$20:L2930,"&lt;&gt;")&lt;2001,20,COUNTIF($L$20:L2930,"&lt;&gt;")&lt;2101,21,COUNTIF($L$20:L2930,"&lt;&gt;")&lt;2201,22,COUNTIF($L$20:L2930,"&lt;&gt;")&lt;2301,23,COUNTIF($L$20:L2930,"&lt;&gt;")&lt;2401,24,COUNTIF($L$20:L2930,"&lt;&gt;")&lt;2501,25,COUNTIF($L$20:L2930,"&lt;&gt;")&lt;2601,26,COUNTIF($L$20:L2930,"&lt;&gt;")&lt;2701,27,COUNTIF($L$20:L2930,"&lt;&gt;")&lt;2801,28,COUNTIF($L$20:L2930,"&lt;&gt;")&lt;2901,29,COUNTIF($L$20:L2930,"&lt;&gt;")&lt;3001,30),"")</f>
        <v/>
      </c>
      <c r="AM2930" t="str">
        <f t="shared" si="225"/>
        <v/>
      </c>
      <c r="AN2930" t="str">
        <f t="shared" si="229"/>
        <v/>
      </c>
      <c r="AP2930" t="str">
        <f t="shared" si="228"/>
        <v/>
      </c>
      <c r="AQ2930" t="str">
        <f>IF(AO2930="","",COUNTIFS(AM2930:$AM$3019,AO2930))</f>
        <v/>
      </c>
    </row>
    <row r="2931" spans="1:43" x14ac:dyDescent="0.25">
      <c r="A2931" s="6" t="str">
        <f>IF(COUNT($A$20:A2930)&lt;&gt;$B$4,IF(A2930="","",A2930+1),"")</f>
        <v/>
      </c>
      <c r="B2931" s="3"/>
      <c r="C2931" s="3"/>
      <c r="D2931" s="122"/>
      <c r="E2931" s="3"/>
      <c r="F2931" s="3"/>
      <c r="G2931" s="3"/>
      <c r="H2931" s="3"/>
      <c r="I2931" s="120"/>
      <c r="J2931" s="3"/>
      <c r="K2931" s="95" t="str" cm="1">
        <f t="array" ref="K2931">IF(OR($J$14 = "A",$J$14 = "B",$J$14 = "C"),IF(I2931="","",IF(LEN(I2931)&gt;2,_xlfn.IFS(ISNUMBER(SEARCH("_",I2931)),I2931,ISNUMBER(SEARCH(", ",I2931)),SUBSTITUTE(I2931,", ","_"),ISNUMBER(SEARCH("/ ",I2931)),SUBSTITUTE(I2931,"/ ","_"),ISNUMBER(SEARCH(",",I2931)),SUBSTITUTE(I2931,",","_"),ISNUMBER(SEARCH("/",I2931)),SUBSTITUTE(I2931,"/","_"),ISNUMBER(SEARCH("",I2931)),I2931),I2931)),IF(OR($J$14 = "J",$J$14 = "K"),"",IF(D2931="","",IF(LEN(D2931)&gt;2,_xlfn.IFS(ISNUMBER(SEARCH("_",D2931)),D2931,ISNUMBER(SEARCH(", ",D2931)),SUBSTITUTE(D2931,", ","_"),ISNUMBER(SEARCH("/ ",D2931)),SUBSTITUTE(D2931,"/ ","_"),ISNUMBER(SEARCH(",",D2931)),SUBSTITUTE(D2931,",","_"),ISNUMBER(SEARCH("/",D2931)),SUBSTITUTE(D2931,"/","_"),ISNUMBER(SEARCH("",D2931)),D2931),D2931))))</f>
        <v/>
      </c>
      <c r="L2931" s="1"/>
      <c r="M2931" s="1" t="str">
        <f t="shared" si="226"/>
        <v/>
      </c>
      <c r="N2931" s="94" t="str">
        <f>IF($L2931="None","",IF(ISERROR(VLOOKUP($L2931,Info!$B$4:$B$266,1,FALSE)),"",VLOOKUP($L2931,Info!$B$4:$L$266,5,FALSE)))</f>
        <v/>
      </c>
      <c r="O2931" s="94" t="str">
        <f>IF(K2931="","",IF(AND($J$12&lt;&gt;"ABC",N2931="3"),"BAC",IF(N2931="3","ABC",IF($J$12&lt;&gt;"ABC",IF($J$10="Standard",VLOOKUP(K2931,Info!$BE$4:$BF$481,2,FALSE),VLOOKUP(K2931,Info!$BI$4:$BJ$482,2,FALSE)),IF($J$10="Standard",VLOOKUP(K2931,Info!$AG$4:$AH$2994,2,FALSE),VLOOKUP(K2931,Info!$AK$4:$AL$2997,2,FALSE))))))</f>
        <v/>
      </c>
      <c r="P2931" s="94" t="str">
        <f>IF($L2931="None","",IF(ISERROR(VLOOKUP($L2931,Info!$B$4:$B$266,1,FALSE)),"",VLOOKUP($L2931,Info!$B$4:$L$266,3,FALSE)))</f>
        <v/>
      </c>
      <c r="Q2931" s="96" t="str">
        <f>IF($L2931="None","",IF(ISERROR(VLOOKUP($L2931,Info!$B$4:$B$266,1,FALSE)),"",VLOOKUP($L2931,Info!$B$4:$L$266,4,FALSE)))</f>
        <v/>
      </c>
      <c r="R2931" s="1"/>
      <c r="S2931" s="6" t="str">
        <f t="shared" si="227"/>
        <v/>
      </c>
      <c r="T2931" s="6" t="str">
        <f>IF($L2931="None","",IF(ISERROR(VLOOKUP($L2931,Info!$B$4:$B$266,1,FALSE)),"",VLOOKUP($L2931,Info!$B$4:$L$266,11,FALSE)))</f>
        <v/>
      </c>
      <c r="U2931" s="1"/>
      <c r="V2931" s="1"/>
      <c r="W2931" s="1"/>
      <c r="X2931" s="1" t="str">
        <f>IF($L2931="None","",IF(ISERROR(VLOOKUP($L2931,Info!$B$4:$B$266,1,FALSE)),"",IF(OR(W2931="Metallic Liquid Tight",W2931="Non-Metallic Liquid Tight",W2931="LSZH",W2931="Greenfield"),VLOOKUP($L2931,Info!$B$4:$L$266,7,FALSE),"N/A")))</f>
        <v/>
      </c>
      <c r="Y2931" s="1"/>
      <c r="Z2931" s="96" t="str">
        <f>IF($L2931="None","",IF(ISERROR(VLOOKUP($L2931,Info!$B$4:$B$266,1,FALSE)),"",VLOOKUP($L2931,Info!$B$4:$L$266,9,FALSE)))</f>
        <v/>
      </c>
      <c r="AA2931" s="96" t="str">
        <f>IF($L2931="None","",IF(ISERROR(VLOOKUP($L2931,Info!$B$4:$B$266,1,FALSE)),"",VLOOKUP($L2931,Info!$B$4:$L$266,8,FALSE)))</f>
        <v/>
      </c>
      <c r="AB2931" s="96" t="str">
        <f>IF($L2931="None","",IF(ISERROR(VLOOKUP($L2931,Info!$B$4:$B$266,1,FALSE)),"",VLOOKUP($L2931,Info!$B$4:$L$266,10,FALSE)))</f>
        <v/>
      </c>
      <c r="AC2931" s="1" t="str">
        <f>IF(W2931="SO Cable","Black,White",IF(O2931="","",IF(P2931="","",IF($J$12&lt;&gt;"ABC",IF(P2931&lt;="250",VLOOKUP(O2931,Info!$AZ$4:$BB$22,3,FALSE),VLOOKUP(O2931,Info!$AZ$23:$BB$39,3,FALSE)),IF(P2931&lt;="250",VLOOKUP(O2931,Info!$AO$4:$AQ$22,3,FALSE),VLOOKUP(O2931,Info!$AO$23:$AP$39,3,FALSE))))))</f>
        <v/>
      </c>
      <c r="AD2931" s="1"/>
      <c r="AE2931" s="1" t="str">
        <f>IF($L2931="None","",IF(ISERROR(VLOOKUP($L2931,Info!$B$4:$B$266,1,FALSE)),"",VLOOKUP($L2931,Info!$B$4:$L$266,4,FALSE)))</f>
        <v/>
      </c>
      <c r="AF2931" s="1" t="str">
        <f>IF($L2931="None","",IF(ISERROR(VLOOKUP($L2931,Info!$B$4:$B$266,1,FALSE)),"",VLOOKUP($L2931,Info!$B$4:$L$266,6,FALSE)))</f>
        <v/>
      </c>
      <c r="AG2931" s="1"/>
      <c r="AH2931" s="33" t="str" cm="1">
        <f t="array" ref="AH2931">IF(AND(L2931&lt;&gt;"",O2931&lt;&gt;"",R2931:S2931&lt;&gt;"",W2931:X2931&lt;&gt;"",Z2931:AA2931&lt;&gt;"",AC2931&lt;&gt;""),"Good","Bad")</f>
        <v>Bad</v>
      </c>
      <c r="AL2931" t="str" cm="1">
        <f t="array" ref="AL2931">IF(R2931&gt;0,_xlfn.IFS(COUNTIF($L$20:L2931,"&lt;&gt;")&lt;101,1,COUNTIF($L$20:L2931,"&lt;&gt;")&lt;201,2,COUNTIF($L$20:L2931,"&lt;&gt;")&lt;301,3,COUNTIF($L$20:L2931,"&lt;&gt;")&lt;401,4,COUNTIF($L$20:L2931,"&lt;&gt;")&lt;501,5,COUNTIF($L$20:L2931,"&lt;&gt;")&lt;601,6,COUNTIF($L$20:L2931,"&lt;&gt;")&lt;701,7,COUNTIF($L$20:L2931,"&lt;&gt;")&lt;801,8,COUNTIF($L$20:L2931,"&lt;&gt;")&lt;901,9,COUNTIF($L$20:L2931,"&lt;&gt;")&lt;1001,10,COUNTIF($L$20:L2931,"&lt;&gt;")&lt;1101,11,COUNTIF($L$20:L2931,"&lt;&gt;")&lt;1201,12,COUNTIF($L$20:L2931,"&lt;&gt;")&lt;1301,13,COUNTIF($L$20:L2931,"&lt;&gt;")&lt;1401,14,COUNTIF($L$20:L2931,"&lt;&gt;")&lt;1501,15,COUNTIF($L$20:L2931,"&lt;&gt;")&lt;1601,16,COUNTIF($L$20:L2931,"&lt;&gt;")&lt;1701,17,COUNTIF($L$20:L2931,"&lt;&gt;")&lt;1801,18,COUNTIF($L$20:L2931,"&lt;&gt;")&lt;1901,19,COUNTIF($L$20:L2931,"&lt;&gt;")&lt;2001,20,COUNTIF($L$20:L2931,"&lt;&gt;")&lt;2101,21,COUNTIF($L$20:L2931,"&lt;&gt;")&lt;2201,22,COUNTIF($L$20:L2931,"&lt;&gt;")&lt;2301,23,COUNTIF($L$20:L2931,"&lt;&gt;")&lt;2401,24,COUNTIF($L$20:L2931,"&lt;&gt;")&lt;2501,25,COUNTIF($L$20:L2931,"&lt;&gt;")&lt;2601,26,COUNTIF($L$20:L2931,"&lt;&gt;")&lt;2701,27,COUNTIF($L$20:L2931,"&lt;&gt;")&lt;2801,28,COUNTIF($L$20:L2931,"&lt;&gt;")&lt;2901,29,COUNTIF($L$20:L2931,"&lt;&gt;")&lt;3001,30),"")</f>
        <v/>
      </c>
      <c r="AM2931" t="str">
        <f t="shared" si="225"/>
        <v/>
      </c>
      <c r="AN2931" t="str">
        <f t="shared" si="229"/>
        <v/>
      </c>
      <c r="AP2931" t="str">
        <f t="shared" si="228"/>
        <v/>
      </c>
      <c r="AQ2931" t="str">
        <f>IF(AO2931="","",COUNTIFS(AM2931:$AM$3019,AO2931))</f>
        <v/>
      </c>
    </row>
    <row r="2932" spans="1:43" x14ac:dyDescent="0.25">
      <c r="A2932" s="6" t="str">
        <f>IF(COUNT($A$20:A2931)&lt;&gt;$B$4,IF(A2931="","",A2931+1),"")</f>
        <v/>
      </c>
      <c r="B2932" s="3"/>
      <c r="C2932" s="3"/>
      <c r="D2932" s="122"/>
      <c r="E2932" s="3"/>
      <c r="F2932" s="3"/>
      <c r="G2932" s="3"/>
      <c r="H2932" s="3"/>
      <c r="I2932" s="120"/>
      <c r="J2932" s="3"/>
      <c r="K2932" s="95" t="str" cm="1">
        <f t="array" ref="K2932">IF(OR($J$14 = "A",$J$14 = "B",$J$14 = "C"),IF(I2932="","",IF(LEN(I2932)&gt;2,_xlfn.IFS(ISNUMBER(SEARCH("_",I2932)),I2932,ISNUMBER(SEARCH(", ",I2932)),SUBSTITUTE(I2932,", ","_"),ISNUMBER(SEARCH("/ ",I2932)),SUBSTITUTE(I2932,"/ ","_"),ISNUMBER(SEARCH(",",I2932)),SUBSTITUTE(I2932,",","_"),ISNUMBER(SEARCH("/",I2932)),SUBSTITUTE(I2932,"/","_"),ISNUMBER(SEARCH("",I2932)),I2932),I2932)),IF(OR($J$14 = "J",$J$14 = "K"),"",IF(D2932="","",IF(LEN(D2932)&gt;2,_xlfn.IFS(ISNUMBER(SEARCH("_",D2932)),D2932,ISNUMBER(SEARCH(", ",D2932)),SUBSTITUTE(D2932,", ","_"),ISNUMBER(SEARCH("/ ",D2932)),SUBSTITUTE(D2932,"/ ","_"),ISNUMBER(SEARCH(",",D2932)),SUBSTITUTE(D2932,",","_"),ISNUMBER(SEARCH("/",D2932)),SUBSTITUTE(D2932,"/","_"),ISNUMBER(SEARCH("",D2932)),D2932),D2932))))</f>
        <v/>
      </c>
      <c r="L2932" s="1"/>
      <c r="M2932" s="1" t="str">
        <f t="shared" si="226"/>
        <v/>
      </c>
      <c r="N2932" s="94" t="str">
        <f>IF($L2932="None","",IF(ISERROR(VLOOKUP($L2932,Info!$B$4:$B$266,1,FALSE)),"",VLOOKUP($L2932,Info!$B$4:$L$266,5,FALSE)))</f>
        <v/>
      </c>
      <c r="O2932" s="94" t="str">
        <f>IF(K2932="","",IF(AND($J$12&lt;&gt;"ABC",N2932="3"),"BAC",IF(N2932="3","ABC",IF($J$12&lt;&gt;"ABC",IF($J$10="Standard",VLOOKUP(K2932,Info!$BE$4:$BF$481,2,FALSE),VLOOKUP(K2932,Info!$BI$4:$BJ$482,2,FALSE)),IF($J$10="Standard",VLOOKUP(K2932,Info!$AG$4:$AH$2994,2,FALSE),VLOOKUP(K2932,Info!$AK$4:$AL$2997,2,FALSE))))))</f>
        <v/>
      </c>
      <c r="P2932" s="94" t="str">
        <f>IF($L2932="None","",IF(ISERROR(VLOOKUP($L2932,Info!$B$4:$B$266,1,FALSE)),"",VLOOKUP($L2932,Info!$B$4:$L$266,3,FALSE)))</f>
        <v/>
      </c>
      <c r="Q2932" s="96" t="str">
        <f>IF($L2932="None","",IF(ISERROR(VLOOKUP($L2932,Info!$B$4:$B$266,1,FALSE)),"",VLOOKUP($L2932,Info!$B$4:$L$266,4,FALSE)))</f>
        <v/>
      </c>
      <c r="R2932" s="1"/>
      <c r="S2932" s="6" t="str">
        <f t="shared" si="227"/>
        <v/>
      </c>
      <c r="T2932" s="6" t="str">
        <f>IF($L2932="None","",IF(ISERROR(VLOOKUP($L2932,Info!$B$4:$B$266,1,FALSE)),"",VLOOKUP($L2932,Info!$B$4:$L$266,11,FALSE)))</f>
        <v/>
      </c>
      <c r="U2932" s="1"/>
      <c r="V2932" s="1"/>
      <c r="W2932" s="1"/>
      <c r="X2932" s="1" t="str">
        <f>IF($L2932="None","",IF(ISERROR(VLOOKUP($L2932,Info!$B$4:$B$266,1,FALSE)),"",IF(OR(W2932="Metallic Liquid Tight",W2932="Non-Metallic Liquid Tight",W2932="LSZH",W2932="Greenfield"),VLOOKUP($L2932,Info!$B$4:$L$266,7,FALSE),"N/A")))</f>
        <v/>
      </c>
      <c r="Y2932" s="1"/>
      <c r="Z2932" s="96" t="str">
        <f>IF($L2932="None","",IF(ISERROR(VLOOKUP($L2932,Info!$B$4:$B$266,1,FALSE)),"",VLOOKUP($L2932,Info!$B$4:$L$266,9,FALSE)))</f>
        <v/>
      </c>
      <c r="AA2932" s="96" t="str">
        <f>IF($L2932="None","",IF(ISERROR(VLOOKUP($L2932,Info!$B$4:$B$266,1,FALSE)),"",VLOOKUP($L2932,Info!$B$4:$L$266,8,FALSE)))</f>
        <v/>
      </c>
      <c r="AB2932" s="96" t="str">
        <f>IF($L2932="None","",IF(ISERROR(VLOOKUP($L2932,Info!$B$4:$B$266,1,FALSE)),"",VLOOKUP($L2932,Info!$B$4:$L$266,10,FALSE)))</f>
        <v/>
      </c>
      <c r="AC2932" s="1" t="str">
        <f>IF(W2932="SO Cable","Black,White",IF(O2932="","",IF(P2932="","",IF($J$12&lt;&gt;"ABC",IF(P2932&lt;="250",VLOOKUP(O2932,Info!$AZ$4:$BB$22,3,FALSE),VLOOKUP(O2932,Info!$AZ$23:$BB$39,3,FALSE)),IF(P2932&lt;="250",VLOOKUP(O2932,Info!$AO$4:$AQ$22,3,FALSE),VLOOKUP(O2932,Info!$AO$23:$AP$39,3,FALSE))))))</f>
        <v/>
      </c>
      <c r="AD2932" s="1"/>
      <c r="AE2932" s="1" t="str">
        <f>IF($L2932="None","",IF(ISERROR(VLOOKUP($L2932,Info!$B$4:$B$266,1,FALSE)),"",VLOOKUP($L2932,Info!$B$4:$L$266,4,FALSE)))</f>
        <v/>
      </c>
      <c r="AF2932" s="1" t="str">
        <f>IF($L2932="None","",IF(ISERROR(VLOOKUP($L2932,Info!$B$4:$B$266,1,FALSE)),"",VLOOKUP($L2932,Info!$B$4:$L$266,6,FALSE)))</f>
        <v/>
      </c>
      <c r="AG2932" s="1"/>
      <c r="AH2932" s="33" t="str" cm="1">
        <f t="array" ref="AH2932">IF(AND(L2932&lt;&gt;"",O2932&lt;&gt;"",R2932:S2932&lt;&gt;"",W2932:X2932&lt;&gt;"",Z2932:AA2932&lt;&gt;"",AC2932&lt;&gt;""),"Good","Bad")</f>
        <v>Bad</v>
      </c>
      <c r="AL2932" t="str" cm="1">
        <f t="array" ref="AL2932">IF(R2932&gt;0,_xlfn.IFS(COUNTIF($L$20:L2932,"&lt;&gt;")&lt;101,1,COUNTIF($L$20:L2932,"&lt;&gt;")&lt;201,2,COUNTIF($L$20:L2932,"&lt;&gt;")&lt;301,3,COUNTIF($L$20:L2932,"&lt;&gt;")&lt;401,4,COUNTIF($L$20:L2932,"&lt;&gt;")&lt;501,5,COUNTIF($L$20:L2932,"&lt;&gt;")&lt;601,6,COUNTIF($L$20:L2932,"&lt;&gt;")&lt;701,7,COUNTIF($L$20:L2932,"&lt;&gt;")&lt;801,8,COUNTIF($L$20:L2932,"&lt;&gt;")&lt;901,9,COUNTIF($L$20:L2932,"&lt;&gt;")&lt;1001,10,COUNTIF($L$20:L2932,"&lt;&gt;")&lt;1101,11,COUNTIF($L$20:L2932,"&lt;&gt;")&lt;1201,12,COUNTIF($L$20:L2932,"&lt;&gt;")&lt;1301,13,COUNTIF($L$20:L2932,"&lt;&gt;")&lt;1401,14,COUNTIF($L$20:L2932,"&lt;&gt;")&lt;1501,15,COUNTIF($L$20:L2932,"&lt;&gt;")&lt;1601,16,COUNTIF($L$20:L2932,"&lt;&gt;")&lt;1701,17,COUNTIF($L$20:L2932,"&lt;&gt;")&lt;1801,18,COUNTIF($L$20:L2932,"&lt;&gt;")&lt;1901,19,COUNTIF($L$20:L2932,"&lt;&gt;")&lt;2001,20,COUNTIF($L$20:L2932,"&lt;&gt;")&lt;2101,21,COUNTIF($L$20:L2932,"&lt;&gt;")&lt;2201,22,COUNTIF($L$20:L2932,"&lt;&gt;")&lt;2301,23,COUNTIF($L$20:L2932,"&lt;&gt;")&lt;2401,24,COUNTIF($L$20:L2932,"&lt;&gt;")&lt;2501,25,COUNTIF($L$20:L2932,"&lt;&gt;")&lt;2601,26,COUNTIF($L$20:L2932,"&lt;&gt;")&lt;2701,27,COUNTIF($L$20:L2932,"&lt;&gt;")&lt;2801,28,COUNTIF($L$20:L2932,"&lt;&gt;")&lt;2901,29,COUNTIF($L$20:L2932,"&lt;&gt;")&lt;3001,30),"")</f>
        <v/>
      </c>
      <c r="AM2932" t="str">
        <f t="shared" si="225"/>
        <v/>
      </c>
      <c r="AN2932" t="str">
        <f t="shared" si="229"/>
        <v/>
      </c>
      <c r="AP2932" t="str">
        <f t="shared" si="228"/>
        <v/>
      </c>
      <c r="AQ2932" t="str">
        <f>IF(AO2932="","",COUNTIFS(AM2932:$AM$3019,AO2932))</f>
        <v/>
      </c>
    </row>
    <row r="2933" spans="1:43" x14ac:dyDescent="0.25">
      <c r="A2933" s="6" t="str">
        <f>IF(COUNT($A$20:A2932)&lt;&gt;$B$4,IF(A2932="","",A2932+1),"")</f>
        <v/>
      </c>
      <c r="B2933" s="3"/>
      <c r="C2933" s="3"/>
      <c r="D2933" s="122"/>
      <c r="E2933" s="3"/>
      <c r="F2933" s="3"/>
      <c r="G2933" s="3"/>
      <c r="H2933" s="3"/>
      <c r="I2933" s="120"/>
      <c r="J2933" s="3"/>
      <c r="K2933" s="95" t="str" cm="1">
        <f t="array" ref="K2933">IF(OR($J$14 = "A",$J$14 = "B",$J$14 = "C"),IF(I2933="","",IF(LEN(I2933)&gt;2,_xlfn.IFS(ISNUMBER(SEARCH("_",I2933)),I2933,ISNUMBER(SEARCH(", ",I2933)),SUBSTITUTE(I2933,", ","_"),ISNUMBER(SEARCH("/ ",I2933)),SUBSTITUTE(I2933,"/ ","_"),ISNUMBER(SEARCH(",",I2933)),SUBSTITUTE(I2933,",","_"),ISNUMBER(SEARCH("/",I2933)),SUBSTITUTE(I2933,"/","_"),ISNUMBER(SEARCH("",I2933)),I2933),I2933)),IF(OR($J$14 = "J",$J$14 = "K"),"",IF(D2933="","",IF(LEN(D2933)&gt;2,_xlfn.IFS(ISNUMBER(SEARCH("_",D2933)),D2933,ISNUMBER(SEARCH(", ",D2933)),SUBSTITUTE(D2933,", ","_"),ISNUMBER(SEARCH("/ ",D2933)),SUBSTITUTE(D2933,"/ ","_"),ISNUMBER(SEARCH(",",D2933)),SUBSTITUTE(D2933,",","_"),ISNUMBER(SEARCH("/",D2933)),SUBSTITUTE(D2933,"/","_"),ISNUMBER(SEARCH("",D2933)),D2933),D2933))))</f>
        <v/>
      </c>
      <c r="L2933" s="1"/>
      <c r="M2933" s="1" t="str">
        <f t="shared" si="226"/>
        <v/>
      </c>
      <c r="N2933" s="94" t="str">
        <f>IF($L2933="None","",IF(ISERROR(VLOOKUP($L2933,Info!$B$4:$B$266,1,FALSE)),"",VLOOKUP($L2933,Info!$B$4:$L$266,5,FALSE)))</f>
        <v/>
      </c>
      <c r="O2933" s="94" t="str">
        <f>IF(K2933="","",IF(AND($J$12&lt;&gt;"ABC",N2933="3"),"BAC",IF(N2933="3","ABC",IF($J$12&lt;&gt;"ABC",IF($J$10="Standard",VLOOKUP(K2933,Info!$BE$4:$BF$481,2,FALSE),VLOOKUP(K2933,Info!$BI$4:$BJ$482,2,FALSE)),IF($J$10="Standard",VLOOKUP(K2933,Info!$AG$4:$AH$2994,2,FALSE),VLOOKUP(K2933,Info!$AK$4:$AL$2997,2,FALSE))))))</f>
        <v/>
      </c>
      <c r="P2933" s="94" t="str">
        <f>IF($L2933="None","",IF(ISERROR(VLOOKUP($L2933,Info!$B$4:$B$266,1,FALSE)),"",VLOOKUP($L2933,Info!$B$4:$L$266,3,FALSE)))</f>
        <v/>
      </c>
      <c r="Q2933" s="96" t="str">
        <f>IF($L2933="None","",IF(ISERROR(VLOOKUP($L2933,Info!$B$4:$B$266,1,FALSE)),"",VLOOKUP($L2933,Info!$B$4:$L$266,4,FALSE)))</f>
        <v/>
      </c>
      <c r="R2933" s="1"/>
      <c r="S2933" s="6" t="str">
        <f t="shared" si="227"/>
        <v/>
      </c>
      <c r="T2933" s="6" t="str">
        <f>IF($L2933="None","",IF(ISERROR(VLOOKUP($L2933,Info!$B$4:$B$266,1,FALSE)),"",VLOOKUP($L2933,Info!$B$4:$L$266,11,FALSE)))</f>
        <v/>
      </c>
      <c r="U2933" s="1"/>
      <c r="V2933" s="1"/>
      <c r="W2933" s="1"/>
      <c r="X2933" s="1" t="str">
        <f>IF($L2933="None","",IF(ISERROR(VLOOKUP($L2933,Info!$B$4:$B$266,1,FALSE)),"",IF(OR(W2933="Metallic Liquid Tight",W2933="Non-Metallic Liquid Tight",W2933="LSZH",W2933="Greenfield"),VLOOKUP($L2933,Info!$B$4:$L$266,7,FALSE),"N/A")))</f>
        <v/>
      </c>
      <c r="Y2933" s="1"/>
      <c r="Z2933" s="96" t="str">
        <f>IF($L2933="None","",IF(ISERROR(VLOOKUP($L2933,Info!$B$4:$B$266,1,FALSE)),"",VLOOKUP($L2933,Info!$B$4:$L$266,9,FALSE)))</f>
        <v/>
      </c>
      <c r="AA2933" s="96" t="str">
        <f>IF($L2933="None","",IF(ISERROR(VLOOKUP($L2933,Info!$B$4:$B$266,1,FALSE)),"",VLOOKUP($L2933,Info!$B$4:$L$266,8,FALSE)))</f>
        <v/>
      </c>
      <c r="AB2933" s="96" t="str">
        <f>IF($L2933="None","",IF(ISERROR(VLOOKUP($L2933,Info!$B$4:$B$266,1,FALSE)),"",VLOOKUP($L2933,Info!$B$4:$L$266,10,FALSE)))</f>
        <v/>
      </c>
      <c r="AC2933" s="1" t="str">
        <f>IF(W2933="SO Cable","Black,White",IF(O2933="","",IF(P2933="","",IF($J$12&lt;&gt;"ABC",IF(P2933&lt;="250",VLOOKUP(O2933,Info!$AZ$4:$BB$22,3,FALSE),VLOOKUP(O2933,Info!$AZ$23:$BB$39,3,FALSE)),IF(P2933&lt;="250",VLOOKUP(O2933,Info!$AO$4:$AQ$22,3,FALSE),VLOOKUP(O2933,Info!$AO$23:$AP$39,3,FALSE))))))</f>
        <v/>
      </c>
      <c r="AD2933" s="1"/>
      <c r="AE2933" s="1" t="str">
        <f>IF($L2933="None","",IF(ISERROR(VLOOKUP($L2933,Info!$B$4:$B$266,1,FALSE)),"",VLOOKUP($L2933,Info!$B$4:$L$266,4,FALSE)))</f>
        <v/>
      </c>
      <c r="AF2933" s="1" t="str">
        <f>IF($L2933="None","",IF(ISERROR(VLOOKUP($L2933,Info!$B$4:$B$266,1,FALSE)),"",VLOOKUP($L2933,Info!$B$4:$L$266,6,FALSE)))</f>
        <v/>
      </c>
      <c r="AG2933" s="1"/>
      <c r="AH2933" s="33" t="str" cm="1">
        <f t="array" ref="AH2933">IF(AND(L2933&lt;&gt;"",O2933&lt;&gt;"",R2933:S2933&lt;&gt;"",W2933:X2933&lt;&gt;"",Z2933:AA2933&lt;&gt;"",AC2933&lt;&gt;""),"Good","Bad")</f>
        <v>Bad</v>
      </c>
      <c r="AL2933" t="str" cm="1">
        <f t="array" ref="AL2933">IF(R2933&gt;0,_xlfn.IFS(COUNTIF($L$20:L2933,"&lt;&gt;")&lt;101,1,COUNTIF($L$20:L2933,"&lt;&gt;")&lt;201,2,COUNTIF($L$20:L2933,"&lt;&gt;")&lt;301,3,COUNTIF($L$20:L2933,"&lt;&gt;")&lt;401,4,COUNTIF($L$20:L2933,"&lt;&gt;")&lt;501,5,COUNTIF($L$20:L2933,"&lt;&gt;")&lt;601,6,COUNTIF($L$20:L2933,"&lt;&gt;")&lt;701,7,COUNTIF($L$20:L2933,"&lt;&gt;")&lt;801,8,COUNTIF($L$20:L2933,"&lt;&gt;")&lt;901,9,COUNTIF($L$20:L2933,"&lt;&gt;")&lt;1001,10,COUNTIF($L$20:L2933,"&lt;&gt;")&lt;1101,11,COUNTIF($L$20:L2933,"&lt;&gt;")&lt;1201,12,COUNTIF($L$20:L2933,"&lt;&gt;")&lt;1301,13,COUNTIF($L$20:L2933,"&lt;&gt;")&lt;1401,14,COUNTIF($L$20:L2933,"&lt;&gt;")&lt;1501,15,COUNTIF($L$20:L2933,"&lt;&gt;")&lt;1601,16,COUNTIF($L$20:L2933,"&lt;&gt;")&lt;1701,17,COUNTIF($L$20:L2933,"&lt;&gt;")&lt;1801,18,COUNTIF($L$20:L2933,"&lt;&gt;")&lt;1901,19,COUNTIF($L$20:L2933,"&lt;&gt;")&lt;2001,20,COUNTIF($L$20:L2933,"&lt;&gt;")&lt;2101,21,COUNTIF($L$20:L2933,"&lt;&gt;")&lt;2201,22,COUNTIF($L$20:L2933,"&lt;&gt;")&lt;2301,23,COUNTIF($L$20:L2933,"&lt;&gt;")&lt;2401,24,COUNTIF($L$20:L2933,"&lt;&gt;")&lt;2501,25,COUNTIF($L$20:L2933,"&lt;&gt;")&lt;2601,26,COUNTIF($L$20:L2933,"&lt;&gt;")&lt;2701,27,COUNTIF($L$20:L2933,"&lt;&gt;")&lt;2801,28,COUNTIF($L$20:L2933,"&lt;&gt;")&lt;2901,29,COUNTIF($L$20:L2933,"&lt;&gt;")&lt;3001,30),"")</f>
        <v/>
      </c>
      <c r="AM2933" t="str">
        <f t="shared" si="225"/>
        <v/>
      </c>
      <c r="AN2933" t="str">
        <f t="shared" si="229"/>
        <v/>
      </c>
      <c r="AP2933" t="str">
        <f t="shared" si="228"/>
        <v/>
      </c>
      <c r="AQ2933" t="str">
        <f>IF(AO2933="","",COUNTIFS(AM2933:$AM$3019,AO2933))</f>
        <v/>
      </c>
    </row>
    <row r="2934" spans="1:43" x14ac:dyDescent="0.25">
      <c r="A2934" s="6" t="str">
        <f>IF(COUNT($A$20:A2933)&lt;&gt;$B$4,IF(A2933="","",A2933+1),"")</f>
        <v/>
      </c>
      <c r="B2934" s="3"/>
      <c r="C2934" s="3"/>
      <c r="D2934" s="122"/>
      <c r="E2934" s="3"/>
      <c r="F2934" s="3"/>
      <c r="G2934" s="3"/>
      <c r="H2934" s="3"/>
      <c r="I2934" s="120"/>
      <c r="J2934" s="3"/>
      <c r="K2934" s="95" t="str" cm="1">
        <f t="array" ref="K2934">IF(OR($J$14 = "A",$J$14 = "B",$J$14 = "C"),IF(I2934="","",IF(LEN(I2934)&gt;2,_xlfn.IFS(ISNUMBER(SEARCH("_",I2934)),I2934,ISNUMBER(SEARCH(", ",I2934)),SUBSTITUTE(I2934,", ","_"),ISNUMBER(SEARCH("/ ",I2934)),SUBSTITUTE(I2934,"/ ","_"),ISNUMBER(SEARCH(",",I2934)),SUBSTITUTE(I2934,",","_"),ISNUMBER(SEARCH("/",I2934)),SUBSTITUTE(I2934,"/","_"),ISNUMBER(SEARCH("",I2934)),I2934),I2934)),IF(OR($J$14 = "J",$J$14 = "K"),"",IF(D2934="","",IF(LEN(D2934)&gt;2,_xlfn.IFS(ISNUMBER(SEARCH("_",D2934)),D2934,ISNUMBER(SEARCH(", ",D2934)),SUBSTITUTE(D2934,", ","_"),ISNUMBER(SEARCH("/ ",D2934)),SUBSTITUTE(D2934,"/ ","_"),ISNUMBER(SEARCH(",",D2934)),SUBSTITUTE(D2934,",","_"),ISNUMBER(SEARCH("/",D2934)),SUBSTITUTE(D2934,"/","_"),ISNUMBER(SEARCH("",D2934)),D2934),D2934))))</f>
        <v/>
      </c>
      <c r="L2934" s="1"/>
      <c r="M2934" s="1" t="str">
        <f t="shared" si="226"/>
        <v/>
      </c>
      <c r="N2934" s="94" t="str">
        <f>IF($L2934="None","",IF(ISERROR(VLOOKUP($L2934,Info!$B$4:$B$266,1,FALSE)),"",VLOOKUP($L2934,Info!$B$4:$L$266,5,FALSE)))</f>
        <v/>
      </c>
      <c r="O2934" s="94" t="str">
        <f>IF(K2934="","",IF(AND($J$12&lt;&gt;"ABC",N2934="3"),"BAC",IF(N2934="3","ABC",IF($J$12&lt;&gt;"ABC",IF($J$10="Standard",VLOOKUP(K2934,Info!$BE$4:$BF$481,2,FALSE),VLOOKUP(K2934,Info!$BI$4:$BJ$482,2,FALSE)),IF($J$10="Standard",VLOOKUP(K2934,Info!$AG$4:$AH$2994,2,FALSE),VLOOKUP(K2934,Info!$AK$4:$AL$2997,2,FALSE))))))</f>
        <v/>
      </c>
      <c r="P2934" s="94" t="str">
        <f>IF($L2934="None","",IF(ISERROR(VLOOKUP($L2934,Info!$B$4:$B$266,1,FALSE)),"",VLOOKUP($L2934,Info!$B$4:$L$266,3,FALSE)))</f>
        <v/>
      </c>
      <c r="Q2934" s="96" t="str">
        <f>IF($L2934="None","",IF(ISERROR(VLOOKUP($L2934,Info!$B$4:$B$266,1,FALSE)),"",VLOOKUP($L2934,Info!$B$4:$L$266,4,FALSE)))</f>
        <v/>
      </c>
      <c r="R2934" s="1"/>
      <c r="S2934" s="6" t="str">
        <f t="shared" si="227"/>
        <v/>
      </c>
      <c r="T2934" s="6" t="str">
        <f>IF($L2934="None","",IF(ISERROR(VLOOKUP($L2934,Info!$B$4:$B$266,1,FALSE)),"",VLOOKUP($L2934,Info!$B$4:$L$266,11,FALSE)))</f>
        <v/>
      </c>
      <c r="U2934" s="1"/>
      <c r="V2934" s="1"/>
      <c r="W2934" s="1"/>
      <c r="X2934" s="1" t="str">
        <f>IF($L2934="None","",IF(ISERROR(VLOOKUP($L2934,Info!$B$4:$B$266,1,FALSE)),"",IF(OR(W2934="Metallic Liquid Tight",W2934="Non-Metallic Liquid Tight",W2934="LSZH",W2934="Greenfield"),VLOOKUP($L2934,Info!$B$4:$L$266,7,FALSE),"N/A")))</f>
        <v/>
      </c>
      <c r="Y2934" s="1"/>
      <c r="Z2934" s="96" t="str">
        <f>IF($L2934="None","",IF(ISERROR(VLOOKUP($L2934,Info!$B$4:$B$266,1,FALSE)),"",VLOOKUP($L2934,Info!$B$4:$L$266,9,FALSE)))</f>
        <v/>
      </c>
      <c r="AA2934" s="96" t="str">
        <f>IF($L2934="None","",IF(ISERROR(VLOOKUP($L2934,Info!$B$4:$B$266,1,FALSE)),"",VLOOKUP($L2934,Info!$B$4:$L$266,8,FALSE)))</f>
        <v/>
      </c>
      <c r="AB2934" s="96" t="str">
        <f>IF($L2934="None","",IF(ISERROR(VLOOKUP($L2934,Info!$B$4:$B$266,1,FALSE)),"",VLOOKUP($L2934,Info!$B$4:$L$266,10,FALSE)))</f>
        <v/>
      </c>
      <c r="AC2934" s="1" t="str">
        <f>IF(W2934="SO Cable","Black,White",IF(O2934="","",IF(P2934="","",IF($J$12&lt;&gt;"ABC",IF(P2934&lt;="250",VLOOKUP(O2934,Info!$AZ$4:$BB$22,3,FALSE),VLOOKUP(O2934,Info!$AZ$23:$BB$39,3,FALSE)),IF(P2934&lt;="250",VLOOKUP(O2934,Info!$AO$4:$AQ$22,3,FALSE),VLOOKUP(O2934,Info!$AO$23:$AP$39,3,FALSE))))))</f>
        <v/>
      </c>
      <c r="AD2934" s="1"/>
      <c r="AE2934" s="1" t="str">
        <f>IF($L2934="None","",IF(ISERROR(VLOOKUP($L2934,Info!$B$4:$B$266,1,FALSE)),"",VLOOKUP($L2934,Info!$B$4:$L$266,4,FALSE)))</f>
        <v/>
      </c>
      <c r="AF2934" s="1" t="str">
        <f>IF($L2934="None","",IF(ISERROR(VLOOKUP($L2934,Info!$B$4:$B$266,1,FALSE)),"",VLOOKUP($L2934,Info!$B$4:$L$266,6,FALSE)))</f>
        <v/>
      </c>
      <c r="AG2934" s="1"/>
      <c r="AH2934" s="33" t="str" cm="1">
        <f t="array" ref="AH2934">IF(AND(L2934&lt;&gt;"",O2934&lt;&gt;"",R2934:S2934&lt;&gt;"",W2934:X2934&lt;&gt;"",Z2934:AA2934&lt;&gt;"",AC2934&lt;&gt;""),"Good","Bad")</f>
        <v>Bad</v>
      </c>
      <c r="AL2934" t="str" cm="1">
        <f t="array" ref="AL2934">IF(R2934&gt;0,_xlfn.IFS(COUNTIF($L$20:L2934,"&lt;&gt;")&lt;101,1,COUNTIF($L$20:L2934,"&lt;&gt;")&lt;201,2,COUNTIF($L$20:L2934,"&lt;&gt;")&lt;301,3,COUNTIF($L$20:L2934,"&lt;&gt;")&lt;401,4,COUNTIF($L$20:L2934,"&lt;&gt;")&lt;501,5,COUNTIF($L$20:L2934,"&lt;&gt;")&lt;601,6,COUNTIF($L$20:L2934,"&lt;&gt;")&lt;701,7,COUNTIF($L$20:L2934,"&lt;&gt;")&lt;801,8,COUNTIF($L$20:L2934,"&lt;&gt;")&lt;901,9,COUNTIF($L$20:L2934,"&lt;&gt;")&lt;1001,10,COUNTIF($L$20:L2934,"&lt;&gt;")&lt;1101,11,COUNTIF($L$20:L2934,"&lt;&gt;")&lt;1201,12,COUNTIF($L$20:L2934,"&lt;&gt;")&lt;1301,13,COUNTIF($L$20:L2934,"&lt;&gt;")&lt;1401,14,COUNTIF($L$20:L2934,"&lt;&gt;")&lt;1501,15,COUNTIF($L$20:L2934,"&lt;&gt;")&lt;1601,16,COUNTIF($L$20:L2934,"&lt;&gt;")&lt;1701,17,COUNTIF($L$20:L2934,"&lt;&gt;")&lt;1801,18,COUNTIF($L$20:L2934,"&lt;&gt;")&lt;1901,19,COUNTIF($L$20:L2934,"&lt;&gt;")&lt;2001,20,COUNTIF($L$20:L2934,"&lt;&gt;")&lt;2101,21,COUNTIF($L$20:L2934,"&lt;&gt;")&lt;2201,22,COUNTIF($L$20:L2934,"&lt;&gt;")&lt;2301,23,COUNTIF($L$20:L2934,"&lt;&gt;")&lt;2401,24,COUNTIF($L$20:L2934,"&lt;&gt;")&lt;2501,25,COUNTIF($L$20:L2934,"&lt;&gt;")&lt;2601,26,COUNTIF($L$20:L2934,"&lt;&gt;")&lt;2701,27,COUNTIF($L$20:L2934,"&lt;&gt;")&lt;2801,28,COUNTIF($L$20:L2934,"&lt;&gt;")&lt;2901,29,COUNTIF($L$20:L2934,"&lt;&gt;")&lt;3001,30),"")</f>
        <v/>
      </c>
      <c r="AM2934" t="str">
        <f t="shared" si="225"/>
        <v/>
      </c>
      <c r="AN2934" t="str">
        <f t="shared" si="229"/>
        <v/>
      </c>
      <c r="AP2934" t="str">
        <f t="shared" si="228"/>
        <v/>
      </c>
      <c r="AQ2934" t="str">
        <f>IF(AO2934="","",COUNTIFS(AM2934:$AM$3019,AO2934))</f>
        <v/>
      </c>
    </row>
    <row r="2935" spans="1:43" x14ac:dyDescent="0.25">
      <c r="A2935" s="6" t="str">
        <f>IF(COUNT($A$20:A2934)&lt;&gt;$B$4,IF(A2934="","",A2934+1),"")</f>
        <v/>
      </c>
      <c r="B2935" s="3"/>
      <c r="C2935" s="3"/>
      <c r="D2935" s="122"/>
      <c r="E2935" s="3"/>
      <c r="F2935" s="3"/>
      <c r="G2935" s="3"/>
      <c r="H2935" s="3"/>
      <c r="I2935" s="120"/>
      <c r="J2935" s="3"/>
      <c r="K2935" s="95" t="str" cm="1">
        <f t="array" ref="K2935">IF(OR($J$14 = "A",$J$14 = "B",$J$14 = "C"),IF(I2935="","",IF(LEN(I2935)&gt;2,_xlfn.IFS(ISNUMBER(SEARCH("_",I2935)),I2935,ISNUMBER(SEARCH(", ",I2935)),SUBSTITUTE(I2935,", ","_"),ISNUMBER(SEARCH("/ ",I2935)),SUBSTITUTE(I2935,"/ ","_"),ISNUMBER(SEARCH(",",I2935)),SUBSTITUTE(I2935,",","_"),ISNUMBER(SEARCH("/",I2935)),SUBSTITUTE(I2935,"/","_"),ISNUMBER(SEARCH("",I2935)),I2935),I2935)),IF(OR($J$14 = "J",$J$14 = "K"),"",IF(D2935="","",IF(LEN(D2935)&gt;2,_xlfn.IFS(ISNUMBER(SEARCH("_",D2935)),D2935,ISNUMBER(SEARCH(", ",D2935)),SUBSTITUTE(D2935,", ","_"),ISNUMBER(SEARCH("/ ",D2935)),SUBSTITUTE(D2935,"/ ","_"),ISNUMBER(SEARCH(",",D2935)),SUBSTITUTE(D2935,",","_"),ISNUMBER(SEARCH("/",D2935)),SUBSTITUTE(D2935,"/","_"),ISNUMBER(SEARCH("",D2935)),D2935),D2935))))</f>
        <v/>
      </c>
      <c r="L2935" s="1"/>
      <c r="M2935" s="1" t="str">
        <f t="shared" si="226"/>
        <v/>
      </c>
      <c r="N2935" s="94" t="str">
        <f>IF($L2935="None","",IF(ISERROR(VLOOKUP($L2935,Info!$B$4:$B$266,1,FALSE)),"",VLOOKUP($L2935,Info!$B$4:$L$266,5,FALSE)))</f>
        <v/>
      </c>
      <c r="O2935" s="94" t="str">
        <f>IF(K2935="","",IF(AND($J$12&lt;&gt;"ABC",N2935="3"),"BAC",IF(N2935="3","ABC",IF($J$12&lt;&gt;"ABC",IF($J$10="Standard",VLOOKUP(K2935,Info!$BE$4:$BF$481,2,FALSE),VLOOKUP(K2935,Info!$BI$4:$BJ$482,2,FALSE)),IF($J$10="Standard",VLOOKUP(K2935,Info!$AG$4:$AH$2994,2,FALSE),VLOOKUP(K2935,Info!$AK$4:$AL$2997,2,FALSE))))))</f>
        <v/>
      </c>
      <c r="P2935" s="94" t="str">
        <f>IF($L2935="None","",IF(ISERROR(VLOOKUP($L2935,Info!$B$4:$B$266,1,FALSE)),"",VLOOKUP($L2935,Info!$B$4:$L$266,3,FALSE)))</f>
        <v/>
      </c>
      <c r="Q2935" s="96" t="str">
        <f>IF($L2935="None","",IF(ISERROR(VLOOKUP($L2935,Info!$B$4:$B$266,1,FALSE)),"",VLOOKUP($L2935,Info!$B$4:$L$266,4,FALSE)))</f>
        <v/>
      </c>
      <c r="R2935" s="1"/>
      <c r="S2935" s="6" t="str">
        <f t="shared" si="227"/>
        <v/>
      </c>
      <c r="T2935" s="6" t="str">
        <f>IF($L2935="None","",IF(ISERROR(VLOOKUP($L2935,Info!$B$4:$B$266,1,FALSE)),"",VLOOKUP($L2935,Info!$B$4:$L$266,11,FALSE)))</f>
        <v/>
      </c>
      <c r="U2935" s="1"/>
      <c r="V2935" s="1"/>
      <c r="W2935" s="1"/>
      <c r="X2935" s="1" t="str">
        <f>IF($L2935="None","",IF(ISERROR(VLOOKUP($L2935,Info!$B$4:$B$266,1,FALSE)),"",IF(OR(W2935="Metallic Liquid Tight",W2935="Non-Metallic Liquid Tight",W2935="LSZH",W2935="Greenfield"),VLOOKUP($L2935,Info!$B$4:$L$266,7,FALSE),"N/A")))</f>
        <v/>
      </c>
      <c r="Y2935" s="1"/>
      <c r="Z2935" s="96" t="str">
        <f>IF($L2935="None","",IF(ISERROR(VLOOKUP($L2935,Info!$B$4:$B$266,1,FALSE)),"",VLOOKUP($L2935,Info!$B$4:$L$266,9,FALSE)))</f>
        <v/>
      </c>
      <c r="AA2935" s="96" t="str">
        <f>IF($L2935="None","",IF(ISERROR(VLOOKUP($L2935,Info!$B$4:$B$266,1,FALSE)),"",VLOOKUP($L2935,Info!$B$4:$L$266,8,FALSE)))</f>
        <v/>
      </c>
      <c r="AB2935" s="96" t="str">
        <f>IF($L2935="None","",IF(ISERROR(VLOOKUP($L2935,Info!$B$4:$B$266,1,FALSE)),"",VLOOKUP($L2935,Info!$B$4:$L$266,10,FALSE)))</f>
        <v/>
      </c>
      <c r="AC2935" s="1" t="str">
        <f>IF(W2935="SO Cable","Black,White",IF(O2935="","",IF(P2935="","",IF($J$12&lt;&gt;"ABC",IF(P2935&lt;="250",VLOOKUP(O2935,Info!$AZ$4:$BB$22,3,FALSE),VLOOKUP(O2935,Info!$AZ$23:$BB$39,3,FALSE)),IF(P2935&lt;="250",VLOOKUP(O2935,Info!$AO$4:$AQ$22,3,FALSE),VLOOKUP(O2935,Info!$AO$23:$AP$39,3,FALSE))))))</f>
        <v/>
      </c>
      <c r="AD2935" s="1"/>
      <c r="AE2935" s="1" t="str">
        <f>IF($L2935="None","",IF(ISERROR(VLOOKUP($L2935,Info!$B$4:$B$266,1,FALSE)),"",VLOOKUP($L2935,Info!$B$4:$L$266,4,FALSE)))</f>
        <v/>
      </c>
      <c r="AF2935" s="1" t="str">
        <f>IF($L2935="None","",IF(ISERROR(VLOOKUP($L2935,Info!$B$4:$B$266,1,FALSE)),"",VLOOKUP($L2935,Info!$B$4:$L$266,6,FALSE)))</f>
        <v/>
      </c>
      <c r="AG2935" s="1"/>
      <c r="AH2935" s="33" t="str" cm="1">
        <f t="array" ref="AH2935">IF(AND(L2935&lt;&gt;"",O2935&lt;&gt;"",R2935:S2935&lt;&gt;"",W2935:X2935&lt;&gt;"",Z2935:AA2935&lt;&gt;"",AC2935&lt;&gt;""),"Good","Bad")</f>
        <v>Bad</v>
      </c>
      <c r="AL2935" t="str" cm="1">
        <f t="array" ref="AL2935">IF(R2935&gt;0,_xlfn.IFS(COUNTIF($L$20:L2935,"&lt;&gt;")&lt;101,1,COUNTIF($L$20:L2935,"&lt;&gt;")&lt;201,2,COUNTIF($L$20:L2935,"&lt;&gt;")&lt;301,3,COUNTIF($L$20:L2935,"&lt;&gt;")&lt;401,4,COUNTIF($L$20:L2935,"&lt;&gt;")&lt;501,5,COUNTIF($L$20:L2935,"&lt;&gt;")&lt;601,6,COUNTIF($L$20:L2935,"&lt;&gt;")&lt;701,7,COUNTIF($L$20:L2935,"&lt;&gt;")&lt;801,8,COUNTIF($L$20:L2935,"&lt;&gt;")&lt;901,9,COUNTIF($L$20:L2935,"&lt;&gt;")&lt;1001,10,COUNTIF($L$20:L2935,"&lt;&gt;")&lt;1101,11,COUNTIF($L$20:L2935,"&lt;&gt;")&lt;1201,12,COUNTIF($L$20:L2935,"&lt;&gt;")&lt;1301,13,COUNTIF($L$20:L2935,"&lt;&gt;")&lt;1401,14,COUNTIF($L$20:L2935,"&lt;&gt;")&lt;1501,15,COUNTIF($L$20:L2935,"&lt;&gt;")&lt;1601,16,COUNTIF($L$20:L2935,"&lt;&gt;")&lt;1701,17,COUNTIF($L$20:L2935,"&lt;&gt;")&lt;1801,18,COUNTIF($L$20:L2935,"&lt;&gt;")&lt;1901,19,COUNTIF($L$20:L2935,"&lt;&gt;")&lt;2001,20,COUNTIF($L$20:L2935,"&lt;&gt;")&lt;2101,21,COUNTIF($L$20:L2935,"&lt;&gt;")&lt;2201,22,COUNTIF($L$20:L2935,"&lt;&gt;")&lt;2301,23,COUNTIF($L$20:L2935,"&lt;&gt;")&lt;2401,24,COUNTIF($L$20:L2935,"&lt;&gt;")&lt;2501,25,COUNTIF($L$20:L2935,"&lt;&gt;")&lt;2601,26,COUNTIF($L$20:L2935,"&lt;&gt;")&lt;2701,27,COUNTIF($L$20:L2935,"&lt;&gt;")&lt;2801,28,COUNTIF($L$20:L2935,"&lt;&gt;")&lt;2901,29,COUNTIF($L$20:L2935,"&lt;&gt;")&lt;3001,30),"")</f>
        <v/>
      </c>
      <c r="AM2935" t="str">
        <f t="shared" si="225"/>
        <v/>
      </c>
      <c r="AN2935" t="str">
        <f t="shared" si="229"/>
        <v/>
      </c>
      <c r="AP2935" t="str">
        <f t="shared" si="228"/>
        <v/>
      </c>
      <c r="AQ2935" t="str">
        <f>IF(AO2935="","",COUNTIFS(AM2935:$AM$3019,AO2935))</f>
        <v/>
      </c>
    </row>
    <row r="2936" spans="1:43" x14ac:dyDescent="0.25">
      <c r="A2936" s="6" t="str">
        <f>IF(COUNT($A$20:A2935)&lt;&gt;$B$4,IF(A2935="","",A2935+1),"")</f>
        <v/>
      </c>
      <c r="B2936" s="3"/>
      <c r="C2936" s="3"/>
      <c r="D2936" s="122"/>
      <c r="E2936" s="3"/>
      <c r="F2936" s="3"/>
      <c r="G2936" s="3"/>
      <c r="H2936" s="3"/>
      <c r="I2936" s="120"/>
      <c r="J2936" s="3"/>
      <c r="K2936" s="95" t="str" cm="1">
        <f t="array" ref="K2936">IF(OR($J$14 = "A",$J$14 = "B",$J$14 = "C"),IF(I2936="","",IF(LEN(I2936)&gt;2,_xlfn.IFS(ISNUMBER(SEARCH("_",I2936)),I2936,ISNUMBER(SEARCH(", ",I2936)),SUBSTITUTE(I2936,", ","_"),ISNUMBER(SEARCH("/ ",I2936)),SUBSTITUTE(I2936,"/ ","_"),ISNUMBER(SEARCH(",",I2936)),SUBSTITUTE(I2936,",","_"),ISNUMBER(SEARCH("/",I2936)),SUBSTITUTE(I2936,"/","_"),ISNUMBER(SEARCH("",I2936)),I2936),I2936)),IF(OR($J$14 = "J",$J$14 = "K"),"",IF(D2936="","",IF(LEN(D2936)&gt;2,_xlfn.IFS(ISNUMBER(SEARCH("_",D2936)),D2936,ISNUMBER(SEARCH(", ",D2936)),SUBSTITUTE(D2936,", ","_"),ISNUMBER(SEARCH("/ ",D2936)),SUBSTITUTE(D2936,"/ ","_"),ISNUMBER(SEARCH(",",D2936)),SUBSTITUTE(D2936,",","_"),ISNUMBER(SEARCH("/",D2936)),SUBSTITUTE(D2936,"/","_"),ISNUMBER(SEARCH("",D2936)),D2936),D2936))))</f>
        <v/>
      </c>
      <c r="L2936" s="1"/>
      <c r="M2936" s="1" t="str">
        <f t="shared" si="226"/>
        <v/>
      </c>
      <c r="N2936" s="94" t="str">
        <f>IF($L2936="None","",IF(ISERROR(VLOOKUP($L2936,Info!$B$4:$B$266,1,FALSE)),"",VLOOKUP($L2936,Info!$B$4:$L$266,5,FALSE)))</f>
        <v/>
      </c>
      <c r="O2936" s="94" t="str">
        <f>IF(K2936="","",IF(AND($J$12&lt;&gt;"ABC",N2936="3"),"BAC",IF(N2936="3","ABC",IF($J$12&lt;&gt;"ABC",IF($J$10="Standard",VLOOKUP(K2936,Info!$BE$4:$BF$481,2,FALSE),VLOOKUP(K2936,Info!$BI$4:$BJ$482,2,FALSE)),IF($J$10="Standard",VLOOKUP(K2936,Info!$AG$4:$AH$2994,2,FALSE),VLOOKUP(K2936,Info!$AK$4:$AL$2997,2,FALSE))))))</f>
        <v/>
      </c>
      <c r="P2936" s="94" t="str">
        <f>IF($L2936="None","",IF(ISERROR(VLOOKUP($L2936,Info!$B$4:$B$266,1,FALSE)),"",VLOOKUP($L2936,Info!$B$4:$L$266,3,FALSE)))</f>
        <v/>
      </c>
      <c r="Q2936" s="96" t="str">
        <f>IF($L2936="None","",IF(ISERROR(VLOOKUP($L2936,Info!$B$4:$B$266,1,FALSE)),"",VLOOKUP($L2936,Info!$B$4:$L$266,4,FALSE)))</f>
        <v/>
      </c>
      <c r="R2936" s="1"/>
      <c r="S2936" s="6" t="str">
        <f t="shared" si="227"/>
        <v/>
      </c>
      <c r="T2936" s="6" t="str">
        <f>IF($L2936="None","",IF(ISERROR(VLOOKUP($L2936,Info!$B$4:$B$266,1,FALSE)),"",VLOOKUP($L2936,Info!$B$4:$L$266,11,FALSE)))</f>
        <v/>
      </c>
      <c r="U2936" s="1"/>
      <c r="V2936" s="1"/>
      <c r="W2936" s="1"/>
      <c r="X2936" s="1" t="str">
        <f>IF($L2936="None","",IF(ISERROR(VLOOKUP($L2936,Info!$B$4:$B$266,1,FALSE)),"",IF(OR(W2936="Metallic Liquid Tight",W2936="Non-Metallic Liquid Tight",W2936="LSZH",W2936="Greenfield"),VLOOKUP($L2936,Info!$B$4:$L$266,7,FALSE),"N/A")))</f>
        <v/>
      </c>
      <c r="Y2936" s="1"/>
      <c r="Z2936" s="96" t="str">
        <f>IF($L2936="None","",IF(ISERROR(VLOOKUP($L2936,Info!$B$4:$B$266,1,FALSE)),"",VLOOKUP($L2936,Info!$B$4:$L$266,9,FALSE)))</f>
        <v/>
      </c>
      <c r="AA2936" s="96" t="str">
        <f>IF($L2936="None","",IF(ISERROR(VLOOKUP($L2936,Info!$B$4:$B$266,1,FALSE)),"",VLOOKUP($L2936,Info!$B$4:$L$266,8,FALSE)))</f>
        <v/>
      </c>
      <c r="AB2936" s="96" t="str">
        <f>IF($L2936="None","",IF(ISERROR(VLOOKUP($L2936,Info!$B$4:$B$266,1,FALSE)),"",VLOOKUP($L2936,Info!$B$4:$L$266,10,FALSE)))</f>
        <v/>
      </c>
      <c r="AC2936" s="1" t="str">
        <f>IF(W2936="SO Cable","Black,White",IF(O2936="","",IF(P2936="","",IF($J$12&lt;&gt;"ABC",IF(P2936&lt;="250",VLOOKUP(O2936,Info!$AZ$4:$BB$22,3,FALSE),VLOOKUP(O2936,Info!$AZ$23:$BB$39,3,FALSE)),IF(P2936&lt;="250",VLOOKUP(O2936,Info!$AO$4:$AQ$22,3,FALSE),VLOOKUP(O2936,Info!$AO$23:$AP$39,3,FALSE))))))</f>
        <v/>
      </c>
      <c r="AD2936" s="1"/>
      <c r="AE2936" s="1" t="str">
        <f>IF($L2936="None","",IF(ISERROR(VLOOKUP($L2936,Info!$B$4:$B$266,1,FALSE)),"",VLOOKUP($L2936,Info!$B$4:$L$266,4,FALSE)))</f>
        <v/>
      </c>
      <c r="AF2936" s="1" t="str">
        <f>IF($L2936="None","",IF(ISERROR(VLOOKUP($L2936,Info!$B$4:$B$266,1,FALSE)),"",VLOOKUP($L2936,Info!$B$4:$L$266,6,FALSE)))</f>
        <v/>
      </c>
      <c r="AG2936" s="1"/>
      <c r="AH2936" s="33" t="str" cm="1">
        <f t="array" ref="AH2936">IF(AND(L2936&lt;&gt;"",O2936&lt;&gt;"",R2936:S2936&lt;&gt;"",W2936:X2936&lt;&gt;"",Z2936:AA2936&lt;&gt;"",AC2936&lt;&gt;""),"Good","Bad")</f>
        <v>Bad</v>
      </c>
      <c r="AL2936" t="str" cm="1">
        <f t="array" ref="AL2936">IF(R2936&gt;0,_xlfn.IFS(COUNTIF($L$20:L2936,"&lt;&gt;")&lt;101,1,COUNTIF($L$20:L2936,"&lt;&gt;")&lt;201,2,COUNTIF($L$20:L2936,"&lt;&gt;")&lt;301,3,COUNTIF($L$20:L2936,"&lt;&gt;")&lt;401,4,COUNTIF($L$20:L2936,"&lt;&gt;")&lt;501,5,COUNTIF($L$20:L2936,"&lt;&gt;")&lt;601,6,COUNTIF($L$20:L2936,"&lt;&gt;")&lt;701,7,COUNTIF($L$20:L2936,"&lt;&gt;")&lt;801,8,COUNTIF($L$20:L2936,"&lt;&gt;")&lt;901,9,COUNTIF($L$20:L2936,"&lt;&gt;")&lt;1001,10,COUNTIF($L$20:L2936,"&lt;&gt;")&lt;1101,11,COUNTIF($L$20:L2936,"&lt;&gt;")&lt;1201,12,COUNTIF($L$20:L2936,"&lt;&gt;")&lt;1301,13,COUNTIF($L$20:L2936,"&lt;&gt;")&lt;1401,14,COUNTIF($L$20:L2936,"&lt;&gt;")&lt;1501,15,COUNTIF($L$20:L2936,"&lt;&gt;")&lt;1601,16,COUNTIF($L$20:L2936,"&lt;&gt;")&lt;1701,17,COUNTIF($L$20:L2936,"&lt;&gt;")&lt;1801,18,COUNTIF($L$20:L2936,"&lt;&gt;")&lt;1901,19,COUNTIF($L$20:L2936,"&lt;&gt;")&lt;2001,20,COUNTIF($L$20:L2936,"&lt;&gt;")&lt;2101,21,COUNTIF($L$20:L2936,"&lt;&gt;")&lt;2201,22,COUNTIF($L$20:L2936,"&lt;&gt;")&lt;2301,23,COUNTIF($L$20:L2936,"&lt;&gt;")&lt;2401,24,COUNTIF($L$20:L2936,"&lt;&gt;")&lt;2501,25,COUNTIF($L$20:L2936,"&lt;&gt;")&lt;2601,26,COUNTIF($L$20:L2936,"&lt;&gt;")&lt;2701,27,COUNTIF($L$20:L2936,"&lt;&gt;")&lt;2801,28,COUNTIF($L$20:L2936,"&lt;&gt;")&lt;2901,29,COUNTIF($L$20:L2936,"&lt;&gt;")&lt;3001,30),"")</f>
        <v/>
      </c>
      <c r="AM2936" t="str">
        <f t="shared" si="225"/>
        <v/>
      </c>
      <c r="AN2936" t="str">
        <f t="shared" si="229"/>
        <v/>
      </c>
      <c r="AP2936" t="str">
        <f t="shared" si="228"/>
        <v/>
      </c>
      <c r="AQ2936" t="str">
        <f>IF(AO2936="","",COUNTIFS(AM2936:$AM$3019,AO2936))</f>
        <v/>
      </c>
    </row>
    <row r="2937" spans="1:43" x14ac:dyDescent="0.25">
      <c r="A2937" s="6" t="str">
        <f>IF(COUNT($A$20:A2936)&lt;&gt;$B$4,IF(A2936="","",A2936+1),"")</f>
        <v/>
      </c>
      <c r="B2937" s="3"/>
      <c r="C2937" s="3"/>
      <c r="D2937" s="122"/>
      <c r="E2937" s="3"/>
      <c r="F2937" s="3"/>
      <c r="G2937" s="3"/>
      <c r="H2937" s="3"/>
      <c r="I2937" s="120"/>
      <c r="J2937" s="3"/>
      <c r="K2937" s="95" t="str" cm="1">
        <f t="array" ref="K2937">IF(OR($J$14 = "A",$J$14 = "B",$J$14 = "C"),IF(I2937="","",IF(LEN(I2937)&gt;2,_xlfn.IFS(ISNUMBER(SEARCH("_",I2937)),I2937,ISNUMBER(SEARCH(", ",I2937)),SUBSTITUTE(I2937,", ","_"),ISNUMBER(SEARCH("/ ",I2937)),SUBSTITUTE(I2937,"/ ","_"),ISNUMBER(SEARCH(",",I2937)),SUBSTITUTE(I2937,",","_"),ISNUMBER(SEARCH("/",I2937)),SUBSTITUTE(I2937,"/","_"),ISNUMBER(SEARCH("",I2937)),I2937),I2937)),IF(OR($J$14 = "J",$J$14 = "K"),"",IF(D2937="","",IF(LEN(D2937)&gt;2,_xlfn.IFS(ISNUMBER(SEARCH("_",D2937)),D2937,ISNUMBER(SEARCH(", ",D2937)),SUBSTITUTE(D2937,", ","_"),ISNUMBER(SEARCH("/ ",D2937)),SUBSTITUTE(D2937,"/ ","_"),ISNUMBER(SEARCH(",",D2937)),SUBSTITUTE(D2937,",","_"),ISNUMBER(SEARCH("/",D2937)),SUBSTITUTE(D2937,"/","_"),ISNUMBER(SEARCH("",D2937)),D2937),D2937))))</f>
        <v/>
      </c>
      <c r="L2937" s="1"/>
      <c r="M2937" s="1" t="str">
        <f t="shared" si="226"/>
        <v/>
      </c>
      <c r="N2937" s="94" t="str">
        <f>IF($L2937="None","",IF(ISERROR(VLOOKUP($L2937,Info!$B$4:$B$266,1,FALSE)),"",VLOOKUP($L2937,Info!$B$4:$L$266,5,FALSE)))</f>
        <v/>
      </c>
      <c r="O2937" s="94" t="str">
        <f>IF(K2937="","",IF(AND($J$12&lt;&gt;"ABC",N2937="3"),"BAC",IF(N2937="3","ABC",IF($J$12&lt;&gt;"ABC",IF($J$10="Standard",VLOOKUP(K2937,Info!$BE$4:$BF$481,2,FALSE),VLOOKUP(K2937,Info!$BI$4:$BJ$482,2,FALSE)),IF($J$10="Standard",VLOOKUP(K2937,Info!$AG$4:$AH$2994,2,FALSE),VLOOKUP(K2937,Info!$AK$4:$AL$2997,2,FALSE))))))</f>
        <v/>
      </c>
      <c r="P2937" s="94" t="str">
        <f>IF($L2937="None","",IF(ISERROR(VLOOKUP($L2937,Info!$B$4:$B$266,1,FALSE)),"",VLOOKUP($L2937,Info!$B$4:$L$266,3,FALSE)))</f>
        <v/>
      </c>
      <c r="Q2937" s="96" t="str">
        <f>IF($L2937="None","",IF(ISERROR(VLOOKUP($L2937,Info!$B$4:$B$266,1,FALSE)),"",VLOOKUP($L2937,Info!$B$4:$L$266,4,FALSE)))</f>
        <v/>
      </c>
      <c r="R2937" s="1"/>
      <c r="S2937" s="6" t="str">
        <f t="shared" si="227"/>
        <v/>
      </c>
      <c r="T2937" s="6" t="str">
        <f>IF($L2937="None","",IF(ISERROR(VLOOKUP($L2937,Info!$B$4:$B$266,1,FALSE)),"",VLOOKUP($L2937,Info!$B$4:$L$266,11,FALSE)))</f>
        <v/>
      </c>
      <c r="U2937" s="1"/>
      <c r="V2937" s="1"/>
      <c r="W2937" s="1"/>
      <c r="X2937" s="1" t="str">
        <f>IF($L2937="None","",IF(ISERROR(VLOOKUP($L2937,Info!$B$4:$B$266,1,FALSE)),"",IF(OR(W2937="Metallic Liquid Tight",W2937="Non-Metallic Liquid Tight",W2937="LSZH",W2937="Greenfield"),VLOOKUP($L2937,Info!$B$4:$L$266,7,FALSE),"N/A")))</f>
        <v/>
      </c>
      <c r="Y2937" s="1"/>
      <c r="Z2937" s="96" t="str">
        <f>IF($L2937="None","",IF(ISERROR(VLOOKUP($L2937,Info!$B$4:$B$266,1,FALSE)),"",VLOOKUP($L2937,Info!$B$4:$L$266,9,FALSE)))</f>
        <v/>
      </c>
      <c r="AA2937" s="96" t="str">
        <f>IF($L2937="None","",IF(ISERROR(VLOOKUP($L2937,Info!$B$4:$B$266,1,FALSE)),"",VLOOKUP($L2937,Info!$B$4:$L$266,8,FALSE)))</f>
        <v/>
      </c>
      <c r="AB2937" s="96" t="str">
        <f>IF($L2937="None","",IF(ISERROR(VLOOKUP($L2937,Info!$B$4:$B$266,1,FALSE)),"",VLOOKUP($L2937,Info!$B$4:$L$266,10,FALSE)))</f>
        <v/>
      </c>
      <c r="AC2937" s="1" t="str">
        <f>IF(W2937="SO Cable","Black,White",IF(O2937="","",IF(P2937="","",IF($J$12&lt;&gt;"ABC",IF(P2937&lt;="250",VLOOKUP(O2937,Info!$AZ$4:$BB$22,3,FALSE),VLOOKUP(O2937,Info!$AZ$23:$BB$39,3,FALSE)),IF(P2937&lt;="250",VLOOKUP(O2937,Info!$AO$4:$AQ$22,3,FALSE),VLOOKUP(O2937,Info!$AO$23:$AP$39,3,FALSE))))))</f>
        <v/>
      </c>
      <c r="AD2937" s="1"/>
      <c r="AE2937" s="1" t="str">
        <f>IF($L2937="None","",IF(ISERROR(VLOOKUP($L2937,Info!$B$4:$B$266,1,FALSE)),"",VLOOKUP($L2937,Info!$B$4:$L$266,4,FALSE)))</f>
        <v/>
      </c>
      <c r="AF2937" s="1" t="str">
        <f>IF($L2937="None","",IF(ISERROR(VLOOKUP($L2937,Info!$B$4:$B$266,1,FALSE)),"",VLOOKUP($L2937,Info!$B$4:$L$266,6,FALSE)))</f>
        <v/>
      </c>
      <c r="AG2937" s="1"/>
      <c r="AH2937" s="33" t="str" cm="1">
        <f t="array" ref="AH2937">IF(AND(L2937&lt;&gt;"",O2937&lt;&gt;"",R2937:S2937&lt;&gt;"",W2937:X2937&lt;&gt;"",Z2937:AA2937&lt;&gt;"",AC2937&lt;&gt;""),"Good","Bad")</f>
        <v>Bad</v>
      </c>
      <c r="AL2937" t="str" cm="1">
        <f t="array" ref="AL2937">IF(R2937&gt;0,_xlfn.IFS(COUNTIF($L$20:L2937,"&lt;&gt;")&lt;101,1,COUNTIF($L$20:L2937,"&lt;&gt;")&lt;201,2,COUNTIF($L$20:L2937,"&lt;&gt;")&lt;301,3,COUNTIF($L$20:L2937,"&lt;&gt;")&lt;401,4,COUNTIF($L$20:L2937,"&lt;&gt;")&lt;501,5,COUNTIF($L$20:L2937,"&lt;&gt;")&lt;601,6,COUNTIF($L$20:L2937,"&lt;&gt;")&lt;701,7,COUNTIF($L$20:L2937,"&lt;&gt;")&lt;801,8,COUNTIF($L$20:L2937,"&lt;&gt;")&lt;901,9,COUNTIF($L$20:L2937,"&lt;&gt;")&lt;1001,10,COUNTIF($L$20:L2937,"&lt;&gt;")&lt;1101,11,COUNTIF($L$20:L2937,"&lt;&gt;")&lt;1201,12,COUNTIF($L$20:L2937,"&lt;&gt;")&lt;1301,13,COUNTIF($L$20:L2937,"&lt;&gt;")&lt;1401,14,COUNTIF($L$20:L2937,"&lt;&gt;")&lt;1501,15,COUNTIF($L$20:L2937,"&lt;&gt;")&lt;1601,16,COUNTIF($L$20:L2937,"&lt;&gt;")&lt;1701,17,COUNTIF($L$20:L2937,"&lt;&gt;")&lt;1801,18,COUNTIF($L$20:L2937,"&lt;&gt;")&lt;1901,19,COUNTIF($L$20:L2937,"&lt;&gt;")&lt;2001,20,COUNTIF($L$20:L2937,"&lt;&gt;")&lt;2101,21,COUNTIF($L$20:L2937,"&lt;&gt;")&lt;2201,22,COUNTIF($L$20:L2937,"&lt;&gt;")&lt;2301,23,COUNTIF($L$20:L2937,"&lt;&gt;")&lt;2401,24,COUNTIF($L$20:L2937,"&lt;&gt;")&lt;2501,25,COUNTIF($L$20:L2937,"&lt;&gt;")&lt;2601,26,COUNTIF($L$20:L2937,"&lt;&gt;")&lt;2701,27,COUNTIF($L$20:L2937,"&lt;&gt;")&lt;2801,28,COUNTIF($L$20:L2937,"&lt;&gt;")&lt;2901,29,COUNTIF($L$20:L2937,"&lt;&gt;")&lt;3001,30),"")</f>
        <v/>
      </c>
      <c r="AM2937" t="str">
        <f t="shared" si="225"/>
        <v/>
      </c>
      <c r="AN2937" t="str">
        <f t="shared" si="229"/>
        <v/>
      </c>
      <c r="AP2937" t="str">
        <f t="shared" si="228"/>
        <v/>
      </c>
      <c r="AQ2937" t="str">
        <f>IF(AO2937="","",COUNTIFS(AM2937:$AM$3019,AO2937))</f>
        <v/>
      </c>
    </row>
    <row r="2938" spans="1:43" x14ac:dyDescent="0.25">
      <c r="A2938" s="6" t="str">
        <f>IF(COUNT($A$20:A2937)&lt;&gt;$B$4,IF(A2937="","",A2937+1),"")</f>
        <v/>
      </c>
      <c r="B2938" s="3"/>
      <c r="C2938" s="3"/>
      <c r="D2938" s="122"/>
      <c r="E2938" s="3"/>
      <c r="F2938" s="3"/>
      <c r="G2938" s="3"/>
      <c r="H2938" s="3"/>
      <c r="I2938" s="120"/>
      <c r="J2938" s="3"/>
      <c r="K2938" s="95" t="str" cm="1">
        <f t="array" ref="K2938">IF(OR($J$14 = "A",$J$14 = "B",$J$14 = "C"),IF(I2938="","",IF(LEN(I2938)&gt;2,_xlfn.IFS(ISNUMBER(SEARCH("_",I2938)),I2938,ISNUMBER(SEARCH(", ",I2938)),SUBSTITUTE(I2938,", ","_"),ISNUMBER(SEARCH("/ ",I2938)),SUBSTITUTE(I2938,"/ ","_"),ISNUMBER(SEARCH(",",I2938)),SUBSTITUTE(I2938,",","_"),ISNUMBER(SEARCH("/",I2938)),SUBSTITUTE(I2938,"/","_"),ISNUMBER(SEARCH("",I2938)),I2938),I2938)),IF(OR($J$14 = "J",$J$14 = "K"),"",IF(D2938="","",IF(LEN(D2938)&gt;2,_xlfn.IFS(ISNUMBER(SEARCH("_",D2938)),D2938,ISNUMBER(SEARCH(", ",D2938)),SUBSTITUTE(D2938,", ","_"),ISNUMBER(SEARCH("/ ",D2938)),SUBSTITUTE(D2938,"/ ","_"),ISNUMBER(SEARCH(",",D2938)),SUBSTITUTE(D2938,",","_"),ISNUMBER(SEARCH("/",D2938)),SUBSTITUTE(D2938,"/","_"),ISNUMBER(SEARCH("",D2938)),D2938),D2938))))</f>
        <v/>
      </c>
      <c r="L2938" s="1"/>
      <c r="M2938" s="1" t="str">
        <f t="shared" si="226"/>
        <v/>
      </c>
      <c r="N2938" s="94" t="str">
        <f>IF($L2938="None","",IF(ISERROR(VLOOKUP($L2938,Info!$B$4:$B$266,1,FALSE)),"",VLOOKUP($L2938,Info!$B$4:$L$266,5,FALSE)))</f>
        <v/>
      </c>
      <c r="O2938" s="94" t="str">
        <f>IF(K2938="","",IF(AND($J$12&lt;&gt;"ABC",N2938="3"),"BAC",IF(N2938="3","ABC",IF($J$12&lt;&gt;"ABC",IF($J$10="Standard",VLOOKUP(K2938,Info!$BE$4:$BF$481,2,FALSE),VLOOKUP(K2938,Info!$BI$4:$BJ$482,2,FALSE)),IF($J$10="Standard",VLOOKUP(K2938,Info!$AG$4:$AH$2994,2,FALSE),VLOOKUP(K2938,Info!$AK$4:$AL$2997,2,FALSE))))))</f>
        <v/>
      </c>
      <c r="P2938" s="94" t="str">
        <f>IF($L2938="None","",IF(ISERROR(VLOOKUP($L2938,Info!$B$4:$B$266,1,FALSE)),"",VLOOKUP($L2938,Info!$B$4:$L$266,3,FALSE)))</f>
        <v/>
      </c>
      <c r="Q2938" s="96" t="str">
        <f>IF($L2938="None","",IF(ISERROR(VLOOKUP($L2938,Info!$B$4:$B$266,1,FALSE)),"",VLOOKUP($L2938,Info!$B$4:$L$266,4,FALSE)))</f>
        <v/>
      </c>
      <c r="R2938" s="1"/>
      <c r="S2938" s="6" t="str">
        <f t="shared" si="227"/>
        <v/>
      </c>
      <c r="T2938" s="6" t="str">
        <f>IF($L2938="None","",IF(ISERROR(VLOOKUP($L2938,Info!$B$4:$B$266,1,FALSE)),"",VLOOKUP($L2938,Info!$B$4:$L$266,11,FALSE)))</f>
        <v/>
      </c>
      <c r="U2938" s="1"/>
      <c r="V2938" s="1"/>
      <c r="W2938" s="1"/>
      <c r="X2938" s="1" t="str">
        <f>IF($L2938="None","",IF(ISERROR(VLOOKUP($L2938,Info!$B$4:$B$266,1,FALSE)),"",IF(OR(W2938="Metallic Liquid Tight",W2938="Non-Metallic Liquid Tight",W2938="LSZH",W2938="Greenfield"),VLOOKUP($L2938,Info!$B$4:$L$266,7,FALSE),"N/A")))</f>
        <v/>
      </c>
      <c r="Y2938" s="1"/>
      <c r="Z2938" s="96" t="str">
        <f>IF($L2938="None","",IF(ISERROR(VLOOKUP($L2938,Info!$B$4:$B$266,1,FALSE)),"",VLOOKUP($L2938,Info!$B$4:$L$266,9,FALSE)))</f>
        <v/>
      </c>
      <c r="AA2938" s="96" t="str">
        <f>IF($L2938="None","",IF(ISERROR(VLOOKUP($L2938,Info!$B$4:$B$266,1,FALSE)),"",VLOOKUP($L2938,Info!$B$4:$L$266,8,FALSE)))</f>
        <v/>
      </c>
      <c r="AB2938" s="96" t="str">
        <f>IF($L2938="None","",IF(ISERROR(VLOOKUP($L2938,Info!$B$4:$B$266,1,FALSE)),"",VLOOKUP($L2938,Info!$B$4:$L$266,10,FALSE)))</f>
        <v/>
      </c>
      <c r="AC2938" s="1" t="str">
        <f>IF(W2938="SO Cable","Black,White",IF(O2938="","",IF(P2938="","",IF($J$12&lt;&gt;"ABC",IF(P2938&lt;="250",VLOOKUP(O2938,Info!$AZ$4:$BB$22,3,FALSE),VLOOKUP(O2938,Info!$AZ$23:$BB$39,3,FALSE)),IF(P2938&lt;="250",VLOOKUP(O2938,Info!$AO$4:$AQ$22,3,FALSE),VLOOKUP(O2938,Info!$AO$23:$AP$39,3,FALSE))))))</f>
        <v/>
      </c>
      <c r="AD2938" s="1"/>
      <c r="AE2938" s="1" t="str">
        <f>IF($L2938="None","",IF(ISERROR(VLOOKUP($L2938,Info!$B$4:$B$266,1,FALSE)),"",VLOOKUP($L2938,Info!$B$4:$L$266,4,FALSE)))</f>
        <v/>
      </c>
      <c r="AF2938" s="1" t="str">
        <f>IF($L2938="None","",IF(ISERROR(VLOOKUP($L2938,Info!$B$4:$B$266,1,FALSE)),"",VLOOKUP($L2938,Info!$B$4:$L$266,6,FALSE)))</f>
        <v/>
      </c>
      <c r="AG2938" s="1"/>
      <c r="AH2938" s="33" t="str" cm="1">
        <f t="array" ref="AH2938">IF(AND(L2938&lt;&gt;"",O2938&lt;&gt;"",R2938:S2938&lt;&gt;"",W2938:X2938&lt;&gt;"",Z2938:AA2938&lt;&gt;"",AC2938&lt;&gt;""),"Good","Bad")</f>
        <v>Bad</v>
      </c>
      <c r="AL2938" t="str" cm="1">
        <f t="array" ref="AL2938">IF(R2938&gt;0,_xlfn.IFS(COUNTIF($L$20:L2938,"&lt;&gt;")&lt;101,1,COUNTIF($L$20:L2938,"&lt;&gt;")&lt;201,2,COUNTIF($L$20:L2938,"&lt;&gt;")&lt;301,3,COUNTIF($L$20:L2938,"&lt;&gt;")&lt;401,4,COUNTIF($L$20:L2938,"&lt;&gt;")&lt;501,5,COUNTIF($L$20:L2938,"&lt;&gt;")&lt;601,6,COUNTIF($L$20:L2938,"&lt;&gt;")&lt;701,7,COUNTIF($L$20:L2938,"&lt;&gt;")&lt;801,8,COUNTIF($L$20:L2938,"&lt;&gt;")&lt;901,9,COUNTIF($L$20:L2938,"&lt;&gt;")&lt;1001,10,COUNTIF($L$20:L2938,"&lt;&gt;")&lt;1101,11,COUNTIF($L$20:L2938,"&lt;&gt;")&lt;1201,12,COUNTIF($L$20:L2938,"&lt;&gt;")&lt;1301,13,COUNTIF($L$20:L2938,"&lt;&gt;")&lt;1401,14,COUNTIF($L$20:L2938,"&lt;&gt;")&lt;1501,15,COUNTIF($L$20:L2938,"&lt;&gt;")&lt;1601,16,COUNTIF($L$20:L2938,"&lt;&gt;")&lt;1701,17,COUNTIF($L$20:L2938,"&lt;&gt;")&lt;1801,18,COUNTIF($L$20:L2938,"&lt;&gt;")&lt;1901,19,COUNTIF($L$20:L2938,"&lt;&gt;")&lt;2001,20,COUNTIF($L$20:L2938,"&lt;&gt;")&lt;2101,21,COUNTIF($L$20:L2938,"&lt;&gt;")&lt;2201,22,COUNTIF($L$20:L2938,"&lt;&gt;")&lt;2301,23,COUNTIF($L$20:L2938,"&lt;&gt;")&lt;2401,24,COUNTIF($L$20:L2938,"&lt;&gt;")&lt;2501,25,COUNTIF($L$20:L2938,"&lt;&gt;")&lt;2601,26,COUNTIF($L$20:L2938,"&lt;&gt;")&lt;2701,27,COUNTIF($L$20:L2938,"&lt;&gt;")&lt;2801,28,COUNTIF($L$20:L2938,"&lt;&gt;")&lt;2901,29,COUNTIF($L$20:L2938,"&lt;&gt;")&lt;3001,30),"")</f>
        <v/>
      </c>
      <c r="AM2938" t="str">
        <f t="shared" si="225"/>
        <v/>
      </c>
      <c r="AN2938" t="str">
        <f t="shared" si="229"/>
        <v/>
      </c>
      <c r="AP2938" t="str">
        <f t="shared" si="228"/>
        <v/>
      </c>
      <c r="AQ2938" t="str">
        <f>IF(AO2938="","",COUNTIFS(AM2938:$AM$3019,AO2938))</f>
        <v/>
      </c>
    </row>
    <row r="2939" spans="1:43" x14ac:dyDescent="0.25">
      <c r="A2939" s="6" t="str">
        <f>IF(COUNT($A$20:A2938)&lt;&gt;$B$4,IF(A2938="","",A2938+1),"")</f>
        <v/>
      </c>
      <c r="B2939" s="3"/>
      <c r="C2939" s="3"/>
      <c r="D2939" s="122"/>
      <c r="E2939" s="3"/>
      <c r="F2939" s="3"/>
      <c r="G2939" s="3"/>
      <c r="H2939" s="3"/>
      <c r="I2939" s="120"/>
      <c r="J2939" s="3"/>
      <c r="K2939" s="95" t="str" cm="1">
        <f t="array" ref="K2939">IF(OR($J$14 = "A",$J$14 = "B",$J$14 = "C"),IF(I2939="","",IF(LEN(I2939)&gt;2,_xlfn.IFS(ISNUMBER(SEARCH("_",I2939)),I2939,ISNUMBER(SEARCH(", ",I2939)),SUBSTITUTE(I2939,", ","_"),ISNUMBER(SEARCH("/ ",I2939)),SUBSTITUTE(I2939,"/ ","_"),ISNUMBER(SEARCH(",",I2939)),SUBSTITUTE(I2939,",","_"),ISNUMBER(SEARCH("/",I2939)),SUBSTITUTE(I2939,"/","_"),ISNUMBER(SEARCH("",I2939)),I2939),I2939)),IF(OR($J$14 = "J",$J$14 = "K"),"",IF(D2939="","",IF(LEN(D2939)&gt;2,_xlfn.IFS(ISNUMBER(SEARCH("_",D2939)),D2939,ISNUMBER(SEARCH(", ",D2939)),SUBSTITUTE(D2939,", ","_"),ISNUMBER(SEARCH("/ ",D2939)),SUBSTITUTE(D2939,"/ ","_"),ISNUMBER(SEARCH(",",D2939)),SUBSTITUTE(D2939,",","_"),ISNUMBER(SEARCH("/",D2939)),SUBSTITUTE(D2939,"/","_"),ISNUMBER(SEARCH("",D2939)),D2939),D2939))))</f>
        <v/>
      </c>
      <c r="L2939" s="1"/>
      <c r="M2939" s="1" t="str">
        <f t="shared" si="226"/>
        <v/>
      </c>
      <c r="N2939" s="94" t="str">
        <f>IF($L2939="None","",IF(ISERROR(VLOOKUP($L2939,Info!$B$4:$B$266,1,FALSE)),"",VLOOKUP($L2939,Info!$B$4:$L$266,5,FALSE)))</f>
        <v/>
      </c>
      <c r="O2939" s="94" t="str">
        <f>IF(K2939="","",IF(AND($J$12&lt;&gt;"ABC",N2939="3"),"BAC",IF(N2939="3","ABC",IF($J$12&lt;&gt;"ABC",IF($J$10="Standard",VLOOKUP(K2939,Info!$BE$4:$BF$481,2,FALSE),VLOOKUP(K2939,Info!$BI$4:$BJ$482,2,FALSE)),IF($J$10="Standard",VLOOKUP(K2939,Info!$AG$4:$AH$2994,2,FALSE),VLOOKUP(K2939,Info!$AK$4:$AL$2997,2,FALSE))))))</f>
        <v/>
      </c>
      <c r="P2939" s="94" t="str">
        <f>IF($L2939="None","",IF(ISERROR(VLOOKUP($L2939,Info!$B$4:$B$266,1,FALSE)),"",VLOOKUP($L2939,Info!$B$4:$L$266,3,FALSE)))</f>
        <v/>
      </c>
      <c r="Q2939" s="96" t="str">
        <f>IF($L2939="None","",IF(ISERROR(VLOOKUP($L2939,Info!$B$4:$B$266,1,FALSE)),"",VLOOKUP($L2939,Info!$B$4:$L$266,4,FALSE)))</f>
        <v/>
      </c>
      <c r="R2939" s="1"/>
      <c r="S2939" s="6" t="str">
        <f t="shared" si="227"/>
        <v/>
      </c>
      <c r="T2939" s="6" t="str">
        <f>IF($L2939="None","",IF(ISERROR(VLOOKUP($L2939,Info!$B$4:$B$266,1,FALSE)),"",VLOOKUP($L2939,Info!$B$4:$L$266,11,FALSE)))</f>
        <v/>
      </c>
      <c r="U2939" s="1"/>
      <c r="V2939" s="1"/>
      <c r="W2939" s="1"/>
      <c r="X2939" s="1" t="str">
        <f>IF($L2939="None","",IF(ISERROR(VLOOKUP($L2939,Info!$B$4:$B$266,1,FALSE)),"",IF(OR(W2939="Metallic Liquid Tight",W2939="Non-Metallic Liquid Tight",W2939="LSZH",W2939="Greenfield"),VLOOKUP($L2939,Info!$B$4:$L$266,7,FALSE),"N/A")))</f>
        <v/>
      </c>
      <c r="Y2939" s="1"/>
      <c r="Z2939" s="96" t="str">
        <f>IF($L2939="None","",IF(ISERROR(VLOOKUP($L2939,Info!$B$4:$B$266,1,FALSE)),"",VLOOKUP($L2939,Info!$B$4:$L$266,9,FALSE)))</f>
        <v/>
      </c>
      <c r="AA2939" s="96" t="str">
        <f>IF($L2939="None","",IF(ISERROR(VLOOKUP($L2939,Info!$B$4:$B$266,1,FALSE)),"",VLOOKUP($L2939,Info!$B$4:$L$266,8,FALSE)))</f>
        <v/>
      </c>
      <c r="AB2939" s="96" t="str">
        <f>IF($L2939="None","",IF(ISERROR(VLOOKUP($L2939,Info!$B$4:$B$266,1,FALSE)),"",VLOOKUP($L2939,Info!$B$4:$L$266,10,FALSE)))</f>
        <v/>
      </c>
      <c r="AC2939" s="1" t="str">
        <f>IF(W2939="SO Cable","Black,White",IF(O2939="","",IF(P2939="","",IF($J$12&lt;&gt;"ABC",IF(P2939&lt;="250",VLOOKUP(O2939,Info!$AZ$4:$BB$22,3,FALSE),VLOOKUP(O2939,Info!$AZ$23:$BB$39,3,FALSE)),IF(P2939&lt;="250",VLOOKUP(O2939,Info!$AO$4:$AQ$22,3,FALSE),VLOOKUP(O2939,Info!$AO$23:$AP$39,3,FALSE))))))</f>
        <v/>
      </c>
      <c r="AD2939" s="1"/>
      <c r="AE2939" s="1" t="str">
        <f>IF($L2939="None","",IF(ISERROR(VLOOKUP($L2939,Info!$B$4:$B$266,1,FALSE)),"",VLOOKUP($L2939,Info!$B$4:$L$266,4,FALSE)))</f>
        <v/>
      </c>
      <c r="AF2939" s="1" t="str">
        <f>IF($L2939="None","",IF(ISERROR(VLOOKUP($L2939,Info!$B$4:$B$266,1,FALSE)),"",VLOOKUP($L2939,Info!$B$4:$L$266,6,FALSE)))</f>
        <v/>
      </c>
      <c r="AG2939" s="1"/>
      <c r="AH2939" s="33" t="str" cm="1">
        <f t="array" ref="AH2939">IF(AND(L2939&lt;&gt;"",O2939&lt;&gt;"",R2939:S2939&lt;&gt;"",W2939:X2939&lt;&gt;"",Z2939:AA2939&lt;&gt;"",AC2939&lt;&gt;""),"Good","Bad")</f>
        <v>Bad</v>
      </c>
      <c r="AL2939" t="str" cm="1">
        <f t="array" ref="AL2939">IF(R2939&gt;0,_xlfn.IFS(COUNTIF($L$20:L2939,"&lt;&gt;")&lt;101,1,COUNTIF($L$20:L2939,"&lt;&gt;")&lt;201,2,COUNTIF($L$20:L2939,"&lt;&gt;")&lt;301,3,COUNTIF($L$20:L2939,"&lt;&gt;")&lt;401,4,COUNTIF($L$20:L2939,"&lt;&gt;")&lt;501,5,COUNTIF($L$20:L2939,"&lt;&gt;")&lt;601,6,COUNTIF($L$20:L2939,"&lt;&gt;")&lt;701,7,COUNTIF($L$20:L2939,"&lt;&gt;")&lt;801,8,COUNTIF($L$20:L2939,"&lt;&gt;")&lt;901,9,COUNTIF($L$20:L2939,"&lt;&gt;")&lt;1001,10,COUNTIF($L$20:L2939,"&lt;&gt;")&lt;1101,11,COUNTIF($L$20:L2939,"&lt;&gt;")&lt;1201,12,COUNTIF($L$20:L2939,"&lt;&gt;")&lt;1301,13,COUNTIF($L$20:L2939,"&lt;&gt;")&lt;1401,14,COUNTIF($L$20:L2939,"&lt;&gt;")&lt;1501,15,COUNTIF($L$20:L2939,"&lt;&gt;")&lt;1601,16,COUNTIF($L$20:L2939,"&lt;&gt;")&lt;1701,17,COUNTIF($L$20:L2939,"&lt;&gt;")&lt;1801,18,COUNTIF($L$20:L2939,"&lt;&gt;")&lt;1901,19,COUNTIF($L$20:L2939,"&lt;&gt;")&lt;2001,20,COUNTIF($L$20:L2939,"&lt;&gt;")&lt;2101,21,COUNTIF($L$20:L2939,"&lt;&gt;")&lt;2201,22,COUNTIF($L$20:L2939,"&lt;&gt;")&lt;2301,23,COUNTIF($L$20:L2939,"&lt;&gt;")&lt;2401,24,COUNTIF($L$20:L2939,"&lt;&gt;")&lt;2501,25,COUNTIF($L$20:L2939,"&lt;&gt;")&lt;2601,26,COUNTIF($L$20:L2939,"&lt;&gt;")&lt;2701,27,COUNTIF($L$20:L2939,"&lt;&gt;")&lt;2801,28,COUNTIF($L$20:L2939,"&lt;&gt;")&lt;2901,29,COUNTIF($L$20:L2939,"&lt;&gt;")&lt;3001,30),"")</f>
        <v/>
      </c>
      <c r="AM2939" t="str">
        <f t="shared" si="225"/>
        <v/>
      </c>
      <c r="AN2939" t="str">
        <f t="shared" si="229"/>
        <v/>
      </c>
      <c r="AP2939" t="str">
        <f t="shared" si="228"/>
        <v/>
      </c>
      <c r="AQ2939" t="str">
        <f>IF(AO2939="","",COUNTIFS(AM2939:$AM$3019,AO2939))</f>
        <v/>
      </c>
    </row>
    <row r="2940" spans="1:43" x14ac:dyDescent="0.25">
      <c r="A2940" s="6" t="str">
        <f>IF(COUNT($A$20:A2939)&lt;&gt;$B$4,IF(A2939="","",A2939+1),"")</f>
        <v/>
      </c>
      <c r="B2940" s="3"/>
      <c r="C2940" s="3"/>
      <c r="D2940" s="122"/>
      <c r="E2940" s="3"/>
      <c r="F2940" s="3"/>
      <c r="G2940" s="3"/>
      <c r="H2940" s="3"/>
      <c r="I2940" s="120"/>
      <c r="J2940" s="3"/>
      <c r="K2940" s="95" t="str" cm="1">
        <f t="array" ref="K2940">IF(OR($J$14 = "A",$J$14 = "B",$J$14 = "C"),IF(I2940="","",IF(LEN(I2940)&gt;2,_xlfn.IFS(ISNUMBER(SEARCH("_",I2940)),I2940,ISNUMBER(SEARCH(", ",I2940)),SUBSTITUTE(I2940,", ","_"),ISNUMBER(SEARCH("/ ",I2940)),SUBSTITUTE(I2940,"/ ","_"),ISNUMBER(SEARCH(",",I2940)),SUBSTITUTE(I2940,",","_"),ISNUMBER(SEARCH("/",I2940)),SUBSTITUTE(I2940,"/","_"),ISNUMBER(SEARCH("",I2940)),I2940),I2940)),IF(OR($J$14 = "J",$J$14 = "K"),"",IF(D2940="","",IF(LEN(D2940)&gt;2,_xlfn.IFS(ISNUMBER(SEARCH("_",D2940)),D2940,ISNUMBER(SEARCH(", ",D2940)),SUBSTITUTE(D2940,", ","_"),ISNUMBER(SEARCH("/ ",D2940)),SUBSTITUTE(D2940,"/ ","_"),ISNUMBER(SEARCH(",",D2940)),SUBSTITUTE(D2940,",","_"),ISNUMBER(SEARCH("/",D2940)),SUBSTITUTE(D2940,"/","_"),ISNUMBER(SEARCH("",D2940)),D2940),D2940))))</f>
        <v/>
      </c>
      <c r="L2940" s="1"/>
      <c r="M2940" s="1" t="str">
        <f t="shared" si="226"/>
        <v/>
      </c>
      <c r="N2940" s="94" t="str">
        <f>IF($L2940="None","",IF(ISERROR(VLOOKUP($L2940,Info!$B$4:$B$266,1,FALSE)),"",VLOOKUP($L2940,Info!$B$4:$L$266,5,FALSE)))</f>
        <v/>
      </c>
      <c r="O2940" s="94" t="str">
        <f>IF(K2940="","",IF(AND($J$12&lt;&gt;"ABC",N2940="3"),"BAC",IF(N2940="3","ABC",IF($J$12&lt;&gt;"ABC",IF($J$10="Standard",VLOOKUP(K2940,Info!$BE$4:$BF$481,2,FALSE),VLOOKUP(K2940,Info!$BI$4:$BJ$482,2,FALSE)),IF($J$10="Standard",VLOOKUP(K2940,Info!$AG$4:$AH$2994,2,FALSE),VLOOKUP(K2940,Info!$AK$4:$AL$2997,2,FALSE))))))</f>
        <v/>
      </c>
      <c r="P2940" s="94" t="str">
        <f>IF($L2940="None","",IF(ISERROR(VLOOKUP($L2940,Info!$B$4:$B$266,1,FALSE)),"",VLOOKUP($L2940,Info!$B$4:$L$266,3,FALSE)))</f>
        <v/>
      </c>
      <c r="Q2940" s="96" t="str">
        <f>IF($L2940="None","",IF(ISERROR(VLOOKUP($L2940,Info!$B$4:$B$266,1,FALSE)),"",VLOOKUP($L2940,Info!$B$4:$L$266,4,FALSE)))</f>
        <v/>
      </c>
      <c r="R2940" s="1"/>
      <c r="S2940" s="6" t="str">
        <f t="shared" si="227"/>
        <v/>
      </c>
      <c r="T2940" s="6" t="str">
        <f>IF($L2940="None","",IF(ISERROR(VLOOKUP($L2940,Info!$B$4:$B$266,1,FALSE)),"",VLOOKUP($L2940,Info!$B$4:$L$266,11,FALSE)))</f>
        <v/>
      </c>
      <c r="U2940" s="1"/>
      <c r="V2940" s="1"/>
      <c r="W2940" s="1"/>
      <c r="X2940" s="1" t="str">
        <f>IF($L2940="None","",IF(ISERROR(VLOOKUP($L2940,Info!$B$4:$B$266,1,FALSE)),"",IF(OR(W2940="Metallic Liquid Tight",W2940="Non-Metallic Liquid Tight",W2940="LSZH",W2940="Greenfield"),VLOOKUP($L2940,Info!$B$4:$L$266,7,FALSE),"N/A")))</f>
        <v/>
      </c>
      <c r="Y2940" s="1"/>
      <c r="Z2940" s="96" t="str">
        <f>IF($L2940="None","",IF(ISERROR(VLOOKUP($L2940,Info!$B$4:$B$266,1,FALSE)),"",VLOOKUP($L2940,Info!$B$4:$L$266,9,FALSE)))</f>
        <v/>
      </c>
      <c r="AA2940" s="96" t="str">
        <f>IF($L2940="None","",IF(ISERROR(VLOOKUP($L2940,Info!$B$4:$B$266,1,FALSE)),"",VLOOKUP($L2940,Info!$B$4:$L$266,8,FALSE)))</f>
        <v/>
      </c>
      <c r="AB2940" s="96" t="str">
        <f>IF($L2940="None","",IF(ISERROR(VLOOKUP($L2940,Info!$B$4:$B$266,1,FALSE)),"",VLOOKUP($L2940,Info!$B$4:$L$266,10,FALSE)))</f>
        <v/>
      </c>
      <c r="AC2940" s="1" t="str">
        <f>IF(W2940="SO Cable","Black,White",IF(O2940="","",IF(P2940="","",IF($J$12&lt;&gt;"ABC",IF(P2940&lt;="250",VLOOKUP(O2940,Info!$AZ$4:$BB$22,3,FALSE),VLOOKUP(O2940,Info!$AZ$23:$BB$39,3,FALSE)),IF(P2940&lt;="250",VLOOKUP(O2940,Info!$AO$4:$AQ$22,3,FALSE),VLOOKUP(O2940,Info!$AO$23:$AP$39,3,FALSE))))))</f>
        <v/>
      </c>
      <c r="AD2940" s="1"/>
      <c r="AE2940" s="1" t="str">
        <f>IF($L2940="None","",IF(ISERROR(VLOOKUP($L2940,Info!$B$4:$B$266,1,FALSE)),"",VLOOKUP($L2940,Info!$B$4:$L$266,4,FALSE)))</f>
        <v/>
      </c>
      <c r="AF2940" s="1" t="str">
        <f>IF($L2940="None","",IF(ISERROR(VLOOKUP($L2940,Info!$B$4:$B$266,1,FALSE)),"",VLOOKUP($L2940,Info!$B$4:$L$266,6,FALSE)))</f>
        <v/>
      </c>
      <c r="AG2940" s="1"/>
      <c r="AH2940" s="33" t="str" cm="1">
        <f t="array" ref="AH2940">IF(AND(L2940&lt;&gt;"",O2940&lt;&gt;"",R2940:S2940&lt;&gt;"",W2940:X2940&lt;&gt;"",Z2940:AA2940&lt;&gt;"",AC2940&lt;&gt;""),"Good","Bad")</f>
        <v>Bad</v>
      </c>
      <c r="AL2940" t="str" cm="1">
        <f t="array" ref="AL2940">IF(R2940&gt;0,_xlfn.IFS(COUNTIF($L$20:L2940,"&lt;&gt;")&lt;101,1,COUNTIF($L$20:L2940,"&lt;&gt;")&lt;201,2,COUNTIF($L$20:L2940,"&lt;&gt;")&lt;301,3,COUNTIF($L$20:L2940,"&lt;&gt;")&lt;401,4,COUNTIF($L$20:L2940,"&lt;&gt;")&lt;501,5,COUNTIF($L$20:L2940,"&lt;&gt;")&lt;601,6,COUNTIF($L$20:L2940,"&lt;&gt;")&lt;701,7,COUNTIF($L$20:L2940,"&lt;&gt;")&lt;801,8,COUNTIF($L$20:L2940,"&lt;&gt;")&lt;901,9,COUNTIF($L$20:L2940,"&lt;&gt;")&lt;1001,10,COUNTIF($L$20:L2940,"&lt;&gt;")&lt;1101,11,COUNTIF($L$20:L2940,"&lt;&gt;")&lt;1201,12,COUNTIF($L$20:L2940,"&lt;&gt;")&lt;1301,13,COUNTIF($L$20:L2940,"&lt;&gt;")&lt;1401,14,COUNTIF($L$20:L2940,"&lt;&gt;")&lt;1501,15,COUNTIF($L$20:L2940,"&lt;&gt;")&lt;1601,16,COUNTIF($L$20:L2940,"&lt;&gt;")&lt;1701,17,COUNTIF($L$20:L2940,"&lt;&gt;")&lt;1801,18,COUNTIF($L$20:L2940,"&lt;&gt;")&lt;1901,19,COUNTIF($L$20:L2940,"&lt;&gt;")&lt;2001,20,COUNTIF($L$20:L2940,"&lt;&gt;")&lt;2101,21,COUNTIF($L$20:L2940,"&lt;&gt;")&lt;2201,22,COUNTIF($L$20:L2940,"&lt;&gt;")&lt;2301,23,COUNTIF($L$20:L2940,"&lt;&gt;")&lt;2401,24,COUNTIF($L$20:L2940,"&lt;&gt;")&lt;2501,25,COUNTIF($L$20:L2940,"&lt;&gt;")&lt;2601,26,COUNTIF($L$20:L2940,"&lt;&gt;")&lt;2701,27,COUNTIF($L$20:L2940,"&lt;&gt;")&lt;2801,28,COUNTIF($L$20:L2940,"&lt;&gt;")&lt;2901,29,COUNTIF($L$20:L2940,"&lt;&gt;")&lt;3001,30),"")</f>
        <v/>
      </c>
      <c r="AM2940" t="str">
        <f t="shared" si="225"/>
        <v/>
      </c>
      <c r="AN2940" t="str">
        <f t="shared" si="229"/>
        <v/>
      </c>
      <c r="AP2940" t="str">
        <f t="shared" si="228"/>
        <v/>
      </c>
      <c r="AQ2940" t="str">
        <f>IF(AO2940="","",COUNTIFS(AM2940:$AM$3019,AO2940))</f>
        <v/>
      </c>
    </row>
    <row r="2941" spans="1:43" x14ac:dyDescent="0.25">
      <c r="A2941" s="6" t="str">
        <f>IF(COUNT($A$20:A2940)&lt;&gt;$B$4,IF(A2940="","",A2940+1),"")</f>
        <v/>
      </c>
      <c r="B2941" s="3"/>
      <c r="C2941" s="3"/>
      <c r="D2941" s="122"/>
      <c r="E2941" s="3"/>
      <c r="F2941" s="3"/>
      <c r="G2941" s="3"/>
      <c r="H2941" s="3"/>
      <c r="I2941" s="120"/>
      <c r="J2941" s="3"/>
      <c r="K2941" s="95" t="str" cm="1">
        <f t="array" ref="K2941">IF(OR($J$14 = "A",$J$14 = "B",$J$14 = "C"),IF(I2941="","",IF(LEN(I2941)&gt;2,_xlfn.IFS(ISNUMBER(SEARCH("_",I2941)),I2941,ISNUMBER(SEARCH(", ",I2941)),SUBSTITUTE(I2941,", ","_"),ISNUMBER(SEARCH("/ ",I2941)),SUBSTITUTE(I2941,"/ ","_"),ISNUMBER(SEARCH(",",I2941)),SUBSTITUTE(I2941,",","_"),ISNUMBER(SEARCH("/",I2941)),SUBSTITUTE(I2941,"/","_"),ISNUMBER(SEARCH("",I2941)),I2941),I2941)),IF(OR($J$14 = "J",$J$14 = "K"),"",IF(D2941="","",IF(LEN(D2941)&gt;2,_xlfn.IFS(ISNUMBER(SEARCH("_",D2941)),D2941,ISNUMBER(SEARCH(", ",D2941)),SUBSTITUTE(D2941,", ","_"),ISNUMBER(SEARCH("/ ",D2941)),SUBSTITUTE(D2941,"/ ","_"),ISNUMBER(SEARCH(",",D2941)),SUBSTITUTE(D2941,",","_"),ISNUMBER(SEARCH("/",D2941)),SUBSTITUTE(D2941,"/","_"),ISNUMBER(SEARCH("",D2941)),D2941),D2941))))</f>
        <v/>
      </c>
      <c r="L2941" s="1"/>
      <c r="M2941" s="1" t="str">
        <f t="shared" si="226"/>
        <v/>
      </c>
      <c r="N2941" s="94" t="str">
        <f>IF($L2941="None","",IF(ISERROR(VLOOKUP($L2941,Info!$B$4:$B$266,1,FALSE)),"",VLOOKUP($L2941,Info!$B$4:$L$266,5,FALSE)))</f>
        <v/>
      </c>
      <c r="O2941" s="94" t="str">
        <f>IF(K2941="","",IF(AND($J$12&lt;&gt;"ABC",N2941="3"),"BAC",IF(N2941="3","ABC",IF($J$12&lt;&gt;"ABC",IF($J$10="Standard",VLOOKUP(K2941,Info!$BE$4:$BF$481,2,FALSE),VLOOKUP(K2941,Info!$BI$4:$BJ$482,2,FALSE)),IF($J$10="Standard",VLOOKUP(K2941,Info!$AG$4:$AH$2994,2,FALSE),VLOOKUP(K2941,Info!$AK$4:$AL$2997,2,FALSE))))))</f>
        <v/>
      </c>
      <c r="P2941" s="94" t="str">
        <f>IF($L2941="None","",IF(ISERROR(VLOOKUP($L2941,Info!$B$4:$B$266,1,FALSE)),"",VLOOKUP($L2941,Info!$B$4:$L$266,3,FALSE)))</f>
        <v/>
      </c>
      <c r="Q2941" s="96" t="str">
        <f>IF($L2941="None","",IF(ISERROR(VLOOKUP($L2941,Info!$B$4:$B$266,1,FALSE)),"",VLOOKUP($L2941,Info!$B$4:$L$266,4,FALSE)))</f>
        <v/>
      </c>
      <c r="R2941" s="1"/>
      <c r="S2941" s="6" t="str">
        <f t="shared" si="227"/>
        <v/>
      </c>
      <c r="T2941" s="6" t="str">
        <f>IF($L2941="None","",IF(ISERROR(VLOOKUP($L2941,Info!$B$4:$B$266,1,FALSE)),"",VLOOKUP($L2941,Info!$B$4:$L$266,11,FALSE)))</f>
        <v/>
      </c>
      <c r="U2941" s="1"/>
      <c r="V2941" s="1"/>
      <c r="W2941" s="1"/>
      <c r="X2941" s="1" t="str">
        <f>IF($L2941="None","",IF(ISERROR(VLOOKUP($L2941,Info!$B$4:$B$266,1,FALSE)),"",IF(OR(W2941="Metallic Liquid Tight",W2941="Non-Metallic Liquid Tight",W2941="LSZH",W2941="Greenfield"),VLOOKUP($L2941,Info!$B$4:$L$266,7,FALSE),"N/A")))</f>
        <v/>
      </c>
      <c r="Y2941" s="1"/>
      <c r="Z2941" s="96" t="str">
        <f>IF($L2941="None","",IF(ISERROR(VLOOKUP($L2941,Info!$B$4:$B$266,1,FALSE)),"",VLOOKUP($L2941,Info!$B$4:$L$266,9,FALSE)))</f>
        <v/>
      </c>
      <c r="AA2941" s="96" t="str">
        <f>IF($L2941="None","",IF(ISERROR(VLOOKUP($L2941,Info!$B$4:$B$266,1,FALSE)),"",VLOOKUP($L2941,Info!$B$4:$L$266,8,FALSE)))</f>
        <v/>
      </c>
      <c r="AB2941" s="96" t="str">
        <f>IF($L2941="None","",IF(ISERROR(VLOOKUP($L2941,Info!$B$4:$B$266,1,FALSE)),"",VLOOKUP($L2941,Info!$B$4:$L$266,10,FALSE)))</f>
        <v/>
      </c>
      <c r="AC2941" s="1" t="str">
        <f>IF(W2941="SO Cable","Black,White",IF(O2941="","",IF(P2941="","",IF($J$12&lt;&gt;"ABC",IF(P2941&lt;="250",VLOOKUP(O2941,Info!$AZ$4:$BB$22,3,FALSE),VLOOKUP(O2941,Info!$AZ$23:$BB$39,3,FALSE)),IF(P2941&lt;="250",VLOOKUP(O2941,Info!$AO$4:$AQ$22,3,FALSE),VLOOKUP(O2941,Info!$AO$23:$AP$39,3,FALSE))))))</f>
        <v/>
      </c>
      <c r="AD2941" s="1"/>
      <c r="AE2941" s="1" t="str">
        <f>IF($L2941="None","",IF(ISERROR(VLOOKUP($L2941,Info!$B$4:$B$266,1,FALSE)),"",VLOOKUP($L2941,Info!$B$4:$L$266,4,FALSE)))</f>
        <v/>
      </c>
      <c r="AF2941" s="1" t="str">
        <f>IF($L2941="None","",IF(ISERROR(VLOOKUP($L2941,Info!$B$4:$B$266,1,FALSE)),"",VLOOKUP($L2941,Info!$B$4:$L$266,6,FALSE)))</f>
        <v/>
      </c>
      <c r="AG2941" s="1"/>
      <c r="AH2941" s="33" t="str" cm="1">
        <f t="array" ref="AH2941">IF(AND(L2941&lt;&gt;"",O2941&lt;&gt;"",R2941:S2941&lt;&gt;"",W2941:X2941&lt;&gt;"",Z2941:AA2941&lt;&gt;"",AC2941&lt;&gt;""),"Good","Bad")</f>
        <v>Bad</v>
      </c>
      <c r="AL2941" t="str" cm="1">
        <f t="array" ref="AL2941">IF(R2941&gt;0,_xlfn.IFS(COUNTIF($L$20:L2941,"&lt;&gt;")&lt;101,1,COUNTIF($L$20:L2941,"&lt;&gt;")&lt;201,2,COUNTIF($L$20:L2941,"&lt;&gt;")&lt;301,3,COUNTIF($L$20:L2941,"&lt;&gt;")&lt;401,4,COUNTIF($L$20:L2941,"&lt;&gt;")&lt;501,5,COUNTIF($L$20:L2941,"&lt;&gt;")&lt;601,6,COUNTIF($L$20:L2941,"&lt;&gt;")&lt;701,7,COUNTIF($L$20:L2941,"&lt;&gt;")&lt;801,8,COUNTIF($L$20:L2941,"&lt;&gt;")&lt;901,9,COUNTIF($L$20:L2941,"&lt;&gt;")&lt;1001,10,COUNTIF($L$20:L2941,"&lt;&gt;")&lt;1101,11,COUNTIF($L$20:L2941,"&lt;&gt;")&lt;1201,12,COUNTIF($L$20:L2941,"&lt;&gt;")&lt;1301,13,COUNTIF($L$20:L2941,"&lt;&gt;")&lt;1401,14,COUNTIF($L$20:L2941,"&lt;&gt;")&lt;1501,15,COUNTIF($L$20:L2941,"&lt;&gt;")&lt;1601,16,COUNTIF($L$20:L2941,"&lt;&gt;")&lt;1701,17,COUNTIF($L$20:L2941,"&lt;&gt;")&lt;1801,18,COUNTIF($L$20:L2941,"&lt;&gt;")&lt;1901,19,COUNTIF($L$20:L2941,"&lt;&gt;")&lt;2001,20,COUNTIF($L$20:L2941,"&lt;&gt;")&lt;2101,21,COUNTIF($L$20:L2941,"&lt;&gt;")&lt;2201,22,COUNTIF($L$20:L2941,"&lt;&gt;")&lt;2301,23,COUNTIF($L$20:L2941,"&lt;&gt;")&lt;2401,24,COUNTIF($L$20:L2941,"&lt;&gt;")&lt;2501,25,COUNTIF($L$20:L2941,"&lt;&gt;")&lt;2601,26,COUNTIF($L$20:L2941,"&lt;&gt;")&lt;2701,27,COUNTIF($L$20:L2941,"&lt;&gt;")&lt;2801,28,COUNTIF($L$20:L2941,"&lt;&gt;")&lt;2901,29,COUNTIF($L$20:L2941,"&lt;&gt;")&lt;3001,30),"")</f>
        <v/>
      </c>
      <c r="AM2941" t="str">
        <f t="shared" si="225"/>
        <v/>
      </c>
      <c r="AN2941" t="str">
        <f t="shared" si="229"/>
        <v/>
      </c>
      <c r="AP2941" t="str">
        <f t="shared" si="228"/>
        <v/>
      </c>
      <c r="AQ2941" t="str">
        <f>IF(AO2941="","",COUNTIFS(AM2941:$AM$3019,AO2941))</f>
        <v/>
      </c>
    </row>
    <row r="2942" spans="1:43" x14ac:dyDescent="0.25">
      <c r="A2942" s="6" t="str">
        <f>IF(COUNT($A$20:A2941)&lt;&gt;$B$4,IF(A2941="","",A2941+1),"")</f>
        <v/>
      </c>
      <c r="B2942" s="3"/>
      <c r="C2942" s="3"/>
      <c r="D2942" s="122"/>
      <c r="E2942" s="3"/>
      <c r="F2942" s="3"/>
      <c r="G2942" s="3"/>
      <c r="H2942" s="3"/>
      <c r="I2942" s="120"/>
      <c r="J2942" s="3"/>
      <c r="K2942" s="95" t="str" cm="1">
        <f t="array" ref="K2942">IF(OR($J$14 = "A",$J$14 = "B",$J$14 = "C"),IF(I2942="","",IF(LEN(I2942)&gt;2,_xlfn.IFS(ISNUMBER(SEARCH("_",I2942)),I2942,ISNUMBER(SEARCH(", ",I2942)),SUBSTITUTE(I2942,", ","_"),ISNUMBER(SEARCH("/ ",I2942)),SUBSTITUTE(I2942,"/ ","_"),ISNUMBER(SEARCH(",",I2942)),SUBSTITUTE(I2942,",","_"),ISNUMBER(SEARCH("/",I2942)),SUBSTITUTE(I2942,"/","_"),ISNUMBER(SEARCH("",I2942)),I2942),I2942)),IF(OR($J$14 = "J",$J$14 = "K"),"",IF(D2942="","",IF(LEN(D2942)&gt;2,_xlfn.IFS(ISNUMBER(SEARCH("_",D2942)),D2942,ISNUMBER(SEARCH(", ",D2942)),SUBSTITUTE(D2942,", ","_"),ISNUMBER(SEARCH("/ ",D2942)),SUBSTITUTE(D2942,"/ ","_"),ISNUMBER(SEARCH(",",D2942)),SUBSTITUTE(D2942,",","_"),ISNUMBER(SEARCH("/",D2942)),SUBSTITUTE(D2942,"/","_"),ISNUMBER(SEARCH("",D2942)),D2942),D2942))))</f>
        <v/>
      </c>
      <c r="L2942" s="1"/>
      <c r="M2942" s="1" t="str">
        <f t="shared" si="226"/>
        <v/>
      </c>
      <c r="N2942" s="94" t="str">
        <f>IF($L2942="None","",IF(ISERROR(VLOOKUP($L2942,Info!$B$4:$B$266,1,FALSE)),"",VLOOKUP($L2942,Info!$B$4:$L$266,5,FALSE)))</f>
        <v/>
      </c>
      <c r="O2942" s="94" t="str">
        <f>IF(K2942="","",IF(AND($J$12&lt;&gt;"ABC",N2942="3"),"BAC",IF(N2942="3","ABC",IF($J$12&lt;&gt;"ABC",IF($J$10="Standard",VLOOKUP(K2942,Info!$BE$4:$BF$481,2,FALSE),VLOOKUP(K2942,Info!$BI$4:$BJ$482,2,FALSE)),IF($J$10="Standard",VLOOKUP(K2942,Info!$AG$4:$AH$2994,2,FALSE),VLOOKUP(K2942,Info!$AK$4:$AL$2997,2,FALSE))))))</f>
        <v/>
      </c>
      <c r="P2942" s="94" t="str">
        <f>IF($L2942="None","",IF(ISERROR(VLOOKUP($L2942,Info!$B$4:$B$266,1,FALSE)),"",VLOOKUP($L2942,Info!$B$4:$L$266,3,FALSE)))</f>
        <v/>
      </c>
      <c r="Q2942" s="96" t="str">
        <f>IF($L2942="None","",IF(ISERROR(VLOOKUP($L2942,Info!$B$4:$B$266,1,FALSE)),"",VLOOKUP($L2942,Info!$B$4:$L$266,4,FALSE)))</f>
        <v/>
      </c>
      <c r="R2942" s="1"/>
      <c r="S2942" s="6" t="str">
        <f t="shared" si="227"/>
        <v/>
      </c>
      <c r="T2942" s="6" t="str">
        <f>IF($L2942="None","",IF(ISERROR(VLOOKUP($L2942,Info!$B$4:$B$266,1,FALSE)),"",VLOOKUP($L2942,Info!$B$4:$L$266,11,FALSE)))</f>
        <v/>
      </c>
      <c r="U2942" s="1"/>
      <c r="V2942" s="1"/>
      <c r="W2942" s="1"/>
      <c r="X2942" s="1" t="str">
        <f>IF($L2942="None","",IF(ISERROR(VLOOKUP($L2942,Info!$B$4:$B$266,1,FALSE)),"",IF(OR(W2942="Metallic Liquid Tight",W2942="Non-Metallic Liquid Tight",W2942="LSZH",W2942="Greenfield"),VLOOKUP($L2942,Info!$B$4:$L$266,7,FALSE),"N/A")))</f>
        <v/>
      </c>
      <c r="Y2942" s="1"/>
      <c r="Z2942" s="96" t="str">
        <f>IF($L2942="None","",IF(ISERROR(VLOOKUP($L2942,Info!$B$4:$B$266,1,FALSE)),"",VLOOKUP($L2942,Info!$B$4:$L$266,9,FALSE)))</f>
        <v/>
      </c>
      <c r="AA2942" s="96" t="str">
        <f>IF($L2942="None","",IF(ISERROR(VLOOKUP($L2942,Info!$B$4:$B$266,1,FALSE)),"",VLOOKUP($L2942,Info!$B$4:$L$266,8,FALSE)))</f>
        <v/>
      </c>
      <c r="AB2942" s="96" t="str">
        <f>IF($L2942="None","",IF(ISERROR(VLOOKUP($L2942,Info!$B$4:$B$266,1,FALSE)),"",VLOOKUP($L2942,Info!$B$4:$L$266,10,FALSE)))</f>
        <v/>
      </c>
      <c r="AC2942" s="1" t="str">
        <f>IF(W2942="SO Cable","Black,White",IF(O2942="","",IF(P2942="","",IF($J$12&lt;&gt;"ABC",IF(P2942&lt;="250",VLOOKUP(O2942,Info!$AZ$4:$BB$22,3,FALSE),VLOOKUP(O2942,Info!$AZ$23:$BB$39,3,FALSE)),IF(P2942&lt;="250",VLOOKUP(O2942,Info!$AO$4:$AQ$22,3,FALSE),VLOOKUP(O2942,Info!$AO$23:$AP$39,3,FALSE))))))</f>
        <v/>
      </c>
      <c r="AD2942" s="1"/>
      <c r="AE2942" s="1" t="str">
        <f>IF($L2942="None","",IF(ISERROR(VLOOKUP($L2942,Info!$B$4:$B$266,1,FALSE)),"",VLOOKUP($L2942,Info!$B$4:$L$266,4,FALSE)))</f>
        <v/>
      </c>
      <c r="AF2942" s="1" t="str">
        <f>IF($L2942="None","",IF(ISERROR(VLOOKUP($L2942,Info!$B$4:$B$266,1,FALSE)),"",VLOOKUP($L2942,Info!$B$4:$L$266,6,FALSE)))</f>
        <v/>
      </c>
      <c r="AG2942" s="1"/>
      <c r="AH2942" s="33" t="str" cm="1">
        <f t="array" ref="AH2942">IF(AND(L2942&lt;&gt;"",O2942&lt;&gt;"",R2942:S2942&lt;&gt;"",W2942:X2942&lt;&gt;"",Z2942:AA2942&lt;&gt;"",AC2942&lt;&gt;""),"Good","Bad")</f>
        <v>Bad</v>
      </c>
      <c r="AL2942" t="str" cm="1">
        <f t="array" ref="AL2942">IF(R2942&gt;0,_xlfn.IFS(COUNTIF($L$20:L2942,"&lt;&gt;")&lt;101,1,COUNTIF($L$20:L2942,"&lt;&gt;")&lt;201,2,COUNTIF($L$20:L2942,"&lt;&gt;")&lt;301,3,COUNTIF($L$20:L2942,"&lt;&gt;")&lt;401,4,COUNTIF($L$20:L2942,"&lt;&gt;")&lt;501,5,COUNTIF($L$20:L2942,"&lt;&gt;")&lt;601,6,COUNTIF($L$20:L2942,"&lt;&gt;")&lt;701,7,COUNTIF($L$20:L2942,"&lt;&gt;")&lt;801,8,COUNTIF($L$20:L2942,"&lt;&gt;")&lt;901,9,COUNTIF($L$20:L2942,"&lt;&gt;")&lt;1001,10,COUNTIF($L$20:L2942,"&lt;&gt;")&lt;1101,11,COUNTIF($L$20:L2942,"&lt;&gt;")&lt;1201,12,COUNTIF($L$20:L2942,"&lt;&gt;")&lt;1301,13,COUNTIF($L$20:L2942,"&lt;&gt;")&lt;1401,14,COUNTIF($L$20:L2942,"&lt;&gt;")&lt;1501,15,COUNTIF($L$20:L2942,"&lt;&gt;")&lt;1601,16,COUNTIF($L$20:L2942,"&lt;&gt;")&lt;1701,17,COUNTIF($L$20:L2942,"&lt;&gt;")&lt;1801,18,COUNTIF($L$20:L2942,"&lt;&gt;")&lt;1901,19,COUNTIF($L$20:L2942,"&lt;&gt;")&lt;2001,20,COUNTIF($L$20:L2942,"&lt;&gt;")&lt;2101,21,COUNTIF($L$20:L2942,"&lt;&gt;")&lt;2201,22,COUNTIF($L$20:L2942,"&lt;&gt;")&lt;2301,23,COUNTIF($L$20:L2942,"&lt;&gt;")&lt;2401,24,COUNTIF($L$20:L2942,"&lt;&gt;")&lt;2501,25,COUNTIF($L$20:L2942,"&lt;&gt;")&lt;2601,26,COUNTIF($L$20:L2942,"&lt;&gt;")&lt;2701,27,COUNTIF($L$20:L2942,"&lt;&gt;")&lt;2801,28,COUNTIF($L$20:L2942,"&lt;&gt;")&lt;2901,29,COUNTIF($L$20:L2942,"&lt;&gt;")&lt;3001,30),"")</f>
        <v/>
      </c>
      <c r="AM2942" t="str">
        <f t="shared" si="225"/>
        <v/>
      </c>
      <c r="AN2942" t="str">
        <f t="shared" si="229"/>
        <v/>
      </c>
      <c r="AP2942" t="str">
        <f t="shared" si="228"/>
        <v/>
      </c>
      <c r="AQ2942" t="str">
        <f>IF(AO2942="","",COUNTIFS(AM2942:$AM$3019,AO2942))</f>
        <v/>
      </c>
    </row>
    <row r="2943" spans="1:43" x14ac:dyDescent="0.25">
      <c r="A2943" s="6" t="str">
        <f>IF(COUNT($A$20:A2942)&lt;&gt;$B$4,IF(A2942="","",A2942+1),"")</f>
        <v/>
      </c>
      <c r="B2943" s="3"/>
      <c r="C2943" s="3"/>
      <c r="D2943" s="122"/>
      <c r="E2943" s="3"/>
      <c r="F2943" s="3"/>
      <c r="G2943" s="3"/>
      <c r="H2943" s="3"/>
      <c r="I2943" s="120"/>
      <c r="J2943" s="3"/>
      <c r="K2943" s="95" t="str" cm="1">
        <f t="array" ref="K2943">IF(OR($J$14 = "A",$J$14 = "B",$J$14 = "C"),IF(I2943="","",IF(LEN(I2943)&gt;2,_xlfn.IFS(ISNUMBER(SEARCH("_",I2943)),I2943,ISNUMBER(SEARCH(", ",I2943)),SUBSTITUTE(I2943,", ","_"),ISNUMBER(SEARCH("/ ",I2943)),SUBSTITUTE(I2943,"/ ","_"),ISNUMBER(SEARCH(",",I2943)),SUBSTITUTE(I2943,",","_"),ISNUMBER(SEARCH("/",I2943)),SUBSTITUTE(I2943,"/","_"),ISNUMBER(SEARCH("",I2943)),I2943),I2943)),IF(OR($J$14 = "J",$J$14 = "K"),"",IF(D2943="","",IF(LEN(D2943)&gt;2,_xlfn.IFS(ISNUMBER(SEARCH("_",D2943)),D2943,ISNUMBER(SEARCH(", ",D2943)),SUBSTITUTE(D2943,", ","_"),ISNUMBER(SEARCH("/ ",D2943)),SUBSTITUTE(D2943,"/ ","_"),ISNUMBER(SEARCH(",",D2943)),SUBSTITUTE(D2943,",","_"),ISNUMBER(SEARCH("/",D2943)),SUBSTITUTE(D2943,"/","_"),ISNUMBER(SEARCH("",D2943)),D2943),D2943))))</f>
        <v/>
      </c>
      <c r="L2943" s="1"/>
      <c r="M2943" s="1" t="str">
        <f t="shared" si="226"/>
        <v/>
      </c>
      <c r="N2943" s="94" t="str">
        <f>IF($L2943="None","",IF(ISERROR(VLOOKUP($L2943,Info!$B$4:$B$266,1,FALSE)),"",VLOOKUP($L2943,Info!$B$4:$L$266,5,FALSE)))</f>
        <v/>
      </c>
      <c r="O2943" s="94" t="str">
        <f>IF(K2943="","",IF(AND($J$12&lt;&gt;"ABC",N2943="3"),"BAC",IF(N2943="3","ABC",IF($J$12&lt;&gt;"ABC",IF($J$10="Standard",VLOOKUP(K2943,Info!$BE$4:$BF$481,2,FALSE),VLOOKUP(K2943,Info!$BI$4:$BJ$482,2,FALSE)),IF($J$10="Standard",VLOOKUP(K2943,Info!$AG$4:$AH$2994,2,FALSE),VLOOKUP(K2943,Info!$AK$4:$AL$2997,2,FALSE))))))</f>
        <v/>
      </c>
      <c r="P2943" s="94" t="str">
        <f>IF($L2943="None","",IF(ISERROR(VLOOKUP($L2943,Info!$B$4:$B$266,1,FALSE)),"",VLOOKUP($L2943,Info!$B$4:$L$266,3,FALSE)))</f>
        <v/>
      </c>
      <c r="Q2943" s="96" t="str">
        <f>IF($L2943="None","",IF(ISERROR(VLOOKUP($L2943,Info!$B$4:$B$266,1,FALSE)),"",VLOOKUP($L2943,Info!$B$4:$L$266,4,FALSE)))</f>
        <v/>
      </c>
      <c r="R2943" s="1"/>
      <c r="S2943" s="6" t="str">
        <f t="shared" si="227"/>
        <v/>
      </c>
      <c r="T2943" s="6" t="str">
        <f>IF($L2943="None","",IF(ISERROR(VLOOKUP($L2943,Info!$B$4:$B$266,1,FALSE)),"",VLOOKUP($L2943,Info!$B$4:$L$266,11,FALSE)))</f>
        <v/>
      </c>
      <c r="U2943" s="1"/>
      <c r="V2943" s="1"/>
      <c r="W2943" s="1"/>
      <c r="X2943" s="1" t="str">
        <f>IF($L2943="None","",IF(ISERROR(VLOOKUP($L2943,Info!$B$4:$B$266,1,FALSE)),"",IF(OR(W2943="Metallic Liquid Tight",W2943="Non-Metallic Liquid Tight",W2943="LSZH",W2943="Greenfield"),VLOOKUP($L2943,Info!$B$4:$L$266,7,FALSE),"N/A")))</f>
        <v/>
      </c>
      <c r="Y2943" s="1"/>
      <c r="Z2943" s="96" t="str">
        <f>IF($L2943="None","",IF(ISERROR(VLOOKUP($L2943,Info!$B$4:$B$266,1,FALSE)),"",VLOOKUP($L2943,Info!$B$4:$L$266,9,FALSE)))</f>
        <v/>
      </c>
      <c r="AA2943" s="96" t="str">
        <f>IF($L2943="None","",IF(ISERROR(VLOOKUP($L2943,Info!$B$4:$B$266,1,FALSE)),"",VLOOKUP($L2943,Info!$B$4:$L$266,8,FALSE)))</f>
        <v/>
      </c>
      <c r="AB2943" s="96" t="str">
        <f>IF($L2943="None","",IF(ISERROR(VLOOKUP($L2943,Info!$B$4:$B$266,1,FALSE)),"",VLOOKUP($L2943,Info!$B$4:$L$266,10,FALSE)))</f>
        <v/>
      </c>
      <c r="AC2943" s="1" t="str">
        <f>IF(W2943="SO Cable","Black,White",IF(O2943="","",IF(P2943="","",IF($J$12&lt;&gt;"ABC",IF(P2943&lt;="250",VLOOKUP(O2943,Info!$AZ$4:$BB$22,3,FALSE),VLOOKUP(O2943,Info!$AZ$23:$BB$39,3,FALSE)),IF(P2943&lt;="250",VLOOKUP(O2943,Info!$AO$4:$AQ$22,3,FALSE),VLOOKUP(O2943,Info!$AO$23:$AP$39,3,FALSE))))))</f>
        <v/>
      </c>
      <c r="AD2943" s="1"/>
      <c r="AE2943" s="1" t="str">
        <f>IF($L2943="None","",IF(ISERROR(VLOOKUP($L2943,Info!$B$4:$B$266,1,FALSE)),"",VLOOKUP($L2943,Info!$B$4:$L$266,4,FALSE)))</f>
        <v/>
      </c>
      <c r="AF2943" s="1" t="str">
        <f>IF($L2943="None","",IF(ISERROR(VLOOKUP($L2943,Info!$B$4:$B$266,1,FALSE)),"",VLOOKUP($L2943,Info!$B$4:$L$266,6,FALSE)))</f>
        <v/>
      </c>
      <c r="AG2943" s="1"/>
      <c r="AH2943" s="33" t="str" cm="1">
        <f t="array" ref="AH2943">IF(AND(L2943&lt;&gt;"",O2943&lt;&gt;"",R2943:S2943&lt;&gt;"",W2943:X2943&lt;&gt;"",Z2943:AA2943&lt;&gt;"",AC2943&lt;&gt;""),"Good","Bad")</f>
        <v>Bad</v>
      </c>
      <c r="AL2943" t="str" cm="1">
        <f t="array" ref="AL2943">IF(R2943&gt;0,_xlfn.IFS(COUNTIF($L$20:L2943,"&lt;&gt;")&lt;101,1,COUNTIF($L$20:L2943,"&lt;&gt;")&lt;201,2,COUNTIF($L$20:L2943,"&lt;&gt;")&lt;301,3,COUNTIF($L$20:L2943,"&lt;&gt;")&lt;401,4,COUNTIF($L$20:L2943,"&lt;&gt;")&lt;501,5,COUNTIF($L$20:L2943,"&lt;&gt;")&lt;601,6,COUNTIF($L$20:L2943,"&lt;&gt;")&lt;701,7,COUNTIF($L$20:L2943,"&lt;&gt;")&lt;801,8,COUNTIF($L$20:L2943,"&lt;&gt;")&lt;901,9,COUNTIF($L$20:L2943,"&lt;&gt;")&lt;1001,10,COUNTIF($L$20:L2943,"&lt;&gt;")&lt;1101,11,COUNTIF($L$20:L2943,"&lt;&gt;")&lt;1201,12,COUNTIF($L$20:L2943,"&lt;&gt;")&lt;1301,13,COUNTIF($L$20:L2943,"&lt;&gt;")&lt;1401,14,COUNTIF($L$20:L2943,"&lt;&gt;")&lt;1501,15,COUNTIF($L$20:L2943,"&lt;&gt;")&lt;1601,16,COUNTIF($L$20:L2943,"&lt;&gt;")&lt;1701,17,COUNTIF($L$20:L2943,"&lt;&gt;")&lt;1801,18,COUNTIF($L$20:L2943,"&lt;&gt;")&lt;1901,19,COUNTIF($L$20:L2943,"&lt;&gt;")&lt;2001,20,COUNTIF($L$20:L2943,"&lt;&gt;")&lt;2101,21,COUNTIF($L$20:L2943,"&lt;&gt;")&lt;2201,22,COUNTIF($L$20:L2943,"&lt;&gt;")&lt;2301,23,COUNTIF($L$20:L2943,"&lt;&gt;")&lt;2401,24,COUNTIF($L$20:L2943,"&lt;&gt;")&lt;2501,25,COUNTIF($L$20:L2943,"&lt;&gt;")&lt;2601,26,COUNTIF($L$20:L2943,"&lt;&gt;")&lt;2701,27,COUNTIF($L$20:L2943,"&lt;&gt;")&lt;2801,28,COUNTIF($L$20:L2943,"&lt;&gt;")&lt;2901,29,COUNTIF($L$20:L2943,"&lt;&gt;")&lt;3001,30),"")</f>
        <v/>
      </c>
      <c r="AM2943" t="str">
        <f t="shared" si="225"/>
        <v/>
      </c>
      <c r="AN2943" t="str">
        <f t="shared" si="229"/>
        <v/>
      </c>
      <c r="AP2943" t="str">
        <f t="shared" si="228"/>
        <v/>
      </c>
      <c r="AQ2943" t="str">
        <f>IF(AO2943="","",COUNTIFS(AM2943:$AM$3019,AO2943))</f>
        <v/>
      </c>
    </row>
    <row r="2944" spans="1:43" x14ac:dyDescent="0.25">
      <c r="A2944" s="6" t="str">
        <f>IF(COUNT($A$20:A2943)&lt;&gt;$B$4,IF(A2943="","",A2943+1),"")</f>
        <v/>
      </c>
      <c r="B2944" s="3"/>
      <c r="C2944" s="3"/>
      <c r="D2944" s="122"/>
      <c r="E2944" s="3"/>
      <c r="F2944" s="3"/>
      <c r="G2944" s="3"/>
      <c r="H2944" s="3"/>
      <c r="I2944" s="120"/>
      <c r="J2944" s="3"/>
      <c r="K2944" s="95" t="str" cm="1">
        <f t="array" ref="K2944">IF(OR($J$14 = "A",$J$14 = "B",$J$14 = "C"),IF(I2944="","",IF(LEN(I2944)&gt;2,_xlfn.IFS(ISNUMBER(SEARCH("_",I2944)),I2944,ISNUMBER(SEARCH(", ",I2944)),SUBSTITUTE(I2944,", ","_"),ISNUMBER(SEARCH("/ ",I2944)),SUBSTITUTE(I2944,"/ ","_"),ISNUMBER(SEARCH(",",I2944)),SUBSTITUTE(I2944,",","_"),ISNUMBER(SEARCH("/",I2944)),SUBSTITUTE(I2944,"/","_"),ISNUMBER(SEARCH("",I2944)),I2944),I2944)),IF(OR($J$14 = "J",$J$14 = "K"),"",IF(D2944="","",IF(LEN(D2944)&gt;2,_xlfn.IFS(ISNUMBER(SEARCH("_",D2944)),D2944,ISNUMBER(SEARCH(", ",D2944)),SUBSTITUTE(D2944,", ","_"),ISNUMBER(SEARCH("/ ",D2944)),SUBSTITUTE(D2944,"/ ","_"),ISNUMBER(SEARCH(",",D2944)),SUBSTITUTE(D2944,",","_"),ISNUMBER(SEARCH("/",D2944)),SUBSTITUTE(D2944,"/","_"),ISNUMBER(SEARCH("",D2944)),D2944),D2944))))</f>
        <v/>
      </c>
      <c r="L2944" s="1"/>
      <c r="M2944" s="1" t="str">
        <f t="shared" si="226"/>
        <v/>
      </c>
      <c r="N2944" s="94" t="str">
        <f>IF($L2944="None","",IF(ISERROR(VLOOKUP($L2944,Info!$B$4:$B$266,1,FALSE)),"",VLOOKUP($L2944,Info!$B$4:$L$266,5,FALSE)))</f>
        <v/>
      </c>
      <c r="O2944" s="94" t="str">
        <f>IF(K2944="","",IF(AND($J$12&lt;&gt;"ABC",N2944="3"),"BAC",IF(N2944="3","ABC",IF($J$12&lt;&gt;"ABC",IF($J$10="Standard",VLOOKUP(K2944,Info!$BE$4:$BF$481,2,FALSE),VLOOKUP(K2944,Info!$BI$4:$BJ$482,2,FALSE)),IF($J$10="Standard",VLOOKUP(K2944,Info!$AG$4:$AH$2994,2,FALSE),VLOOKUP(K2944,Info!$AK$4:$AL$2997,2,FALSE))))))</f>
        <v/>
      </c>
      <c r="P2944" s="94" t="str">
        <f>IF($L2944="None","",IF(ISERROR(VLOOKUP($L2944,Info!$B$4:$B$266,1,FALSE)),"",VLOOKUP($L2944,Info!$B$4:$L$266,3,FALSE)))</f>
        <v/>
      </c>
      <c r="Q2944" s="96" t="str">
        <f>IF($L2944="None","",IF(ISERROR(VLOOKUP($L2944,Info!$B$4:$B$266,1,FALSE)),"",VLOOKUP($L2944,Info!$B$4:$L$266,4,FALSE)))</f>
        <v/>
      </c>
      <c r="R2944" s="1"/>
      <c r="S2944" s="6" t="str">
        <f t="shared" si="227"/>
        <v/>
      </c>
      <c r="T2944" s="6" t="str">
        <f>IF($L2944="None","",IF(ISERROR(VLOOKUP($L2944,Info!$B$4:$B$266,1,FALSE)),"",VLOOKUP($L2944,Info!$B$4:$L$266,11,FALSE)))</f>
        <v/>
      </c>
      <c r="U2944" s="1"/>
      <c r="V2944" s="1"/>
      <c r="W2944" s="1"/>
      <c r="X2944" s="1" t="str">
        <f>IF($L2944="None","",IF(ISERROR(VLOOKUP($L2944,Info!$B$4:$B$266,1,FALSE)),"",IF(OR(W2944="Metallic Liquid Tight",W2944="Non-Metallic Liquid Tight",W2944="LSZH",W2944="Greenfield"),VLOOKUP($L2944,Info!$B$4:$L$266,7,FALSE),"N/A")))</f>
        <v/>
      </c>
      <c r="Y2944" s="1"/>
      <c r="Z2944" s="96" t="str">
        <f>IF($L2944="None","",IF(ISERROR(VLOOKUP($L2944,Info!$B$4:$B$266,1,FALSE)),"",VLOOKUP($L2944,Info!$B$4:$L$266,9,FALSE)))</f>
        <v/>
      </c>
      <c r="AA2944" s="96" t="str">
        <f>IF($L2944="None","",IF(ISERROR(VLOOKUP($L2944,Info!$B$4:$B$266,1,FALSE)),"",VLOOKUP($L2944,Info!$B$4:$L$266,8,FALSE)))</f>
        <v/>
      </c>
      <c r="AB2944" s="96" t="str">
        <f>IF($L2944="None","",IF(ISERROR(VLOOKUP($L2944,Info!$B$4:$B$266,1,FALSE)),"",VLOOKUP($L2944,Info!$B$4:$L$266,10,FALSE)))</f>
        <v/>
      </c>
      <c r="AC2944" s="1" t="str">
        <f>IF(W2944="SO Cable","Black,White",IF(O2944="","",IF(P2944="","",IF($J$12&lt;&gt;"ABC",IF(P2944&lt;="250",VLOOKUP(O2944,Info!$AZ$4:$BB$22,3,FALSE),VLOOKUP(O2944,Info!$AZ$23:$BB$39,3,FALSE)),IF(P2944&lt;="250",VLOOKUP(O2944,Info!$AO$4:$AQ$22,3,FALSE),VLOOKUP(O2944,Info!$AO$23:$AP$39,3,FALSE))))))</f>
        <v/>
      </c>
      <c r="AD2944" s="1"/>
      <c r="AE2944" s="1" t="str">
        <f>IF($L2944="None","",IF(ISERROR(VLOOKUP($L2944,Info!$B$4:$B$266,1,FALSE)),"",VLOOKUP($L2944,Info!$B$4:$L$266,4,FALSE)))</f>
        <v/>
      </c>
      <c r="AF2944" s="1" t="str">
        <f>IF($L2944="None","",IF(ISERROR(VLOOKUP($L2944,Info!$B$4:$B$266,1,FALSE)),"",VLOOKUP($L2944,Info!$B$4:$L$266,6,FALSE)))</f>
        <v/>
      </c>
      <c r="AG2944" s="1"/>
      <c r="AH2944" s="33" t="str" cm="1">
        <f t="array" ref="AH2944">IF(AND(L2944&lt;&gt;"",O2944&lt;&gt;"",R2944:S2944&lt;&gt;"",W2944:X2944&lt;&gt;"",Z2944:AA2944&lt;&gt;"",AC2944&lt;&gt;""),"Good","Bad")</f>
        <v>Bad</v>
      </c>
      <c r="AL2944" t="str" cm="1">
        <f t="array" ref="AL2944">IF(R2944&gt;0,_xlfn.IFS(COUNTIF($L$20:L2944,"&lt;&gt;")&lt;101,1,COUNTIF($L$20:L2944,"&lt;&gt;")&lt;201,2,COUNTIF($L$20:L2944,"&lt;&gt;")&lt;301,3,COUNTIF($L$20:L2944,"&lt;&gt;")&lt;401,4,COUNTIF($L$20:L2944,"&lt;&gt;")&lt;501,5,COUNTIF($L$20:L2944,"&lt;&gt;")&lt;601,6,COUNTIF($L$20:L2944,"&lt;&gt;")&lt;701,7,COUNTIF($L$20:L2944,"&lt;&gt;")&lt;801,8,COUNTIF($L$20:L2944,"&lt;&gt;")&lt;901,9,COUNTIF($L$20:L2944,"&lt;&gt;")&lt;1001,10,COUNTIF($L$20:L2944,"&lt;&gt;")&lt;1101,11,COUNTIF($L$20:L2944,"&lt;&gt;")&lt;1201,12,COUNTIF($L$20:L2944,"&lt;&gt;")&lt;1301,13,COUNTIF($L$20:L2944,"&lt;&gt;")&lt;1401,14,COUNTIF($L$20:L2944,"&lt;&gt;")&lt;1501,15,COUNTIF($L$20:L2944,"&lt;&gt;")&lt;1601,16,COUNTIF($L$20:L2944,"&lt;&gt;")&lt;1701,17,COUNTIF($L$20:L2944,"&lt;&gt;")&lt;1801,18,COUNTIF($L$20:L2944,"&lt;&gt;")&lt;1901,19,COUNTIF($L$20:L2944,"&lt;&gt;")&lt;2001,20,COUNTIF($L$20:L2944,"&lt;&gt;")&lt;2101,21,COUNTIF($L$20:L2944,"&lt;&gt;")&lt;2201,22,COUNTIF($L$20:L2944,"&lt;&gt;")&lt;2301,23,COUNTIF($L$20:L2944,"&lt;&gt;")&lt;2401,24,COUNTIF($L$20:L2944,"&lt;&gt;")&lt;2501,25,COUNTIF($L$20:L2944,"&lt;&gt;")&lt;2601,26,COUNTIF($L$20:L2944,"&lt;&gt;")&lt;2701,27,COUNTIF($L$20:L2944,"&lt;&gt;")&lt;2801,28,COUNTIF($L$20:L2944,"&lt;&gt;")&lt;2901,29,COUNTIF($L$20:L2944,"&lt;&gt;")&lt;3001,30),"")</f>
        <v/>
      </c>
      <c r="AM2944" t="str">
        <f t="shared" si="225"/>
        <v/>
      </c>
      <c r="AN2944" t="str">
        <f t="shared" si="229"/>
        <v/>
      </c>
      <c r="AP2944" t="str">
        <f t="shared" si="228"/>
        <v/>
      </c>
      <c r="AQ2944" t="str">
        <f>IF(AO2944="","",COUNTIFS(AM2944:$AM$3019,AO2944))</f>
        <v/>
      </c>
    </row>
    <row r="2945" spans="1:43" x14ac:dyDescent="0.25">
      <c r="A2945" s="6" t="str">
        <f>IF(COUNT($A$20:A2944)&lt;&gt;$B$4,IF(A2944="","",A2944+1),"")</f>
        <v/>
      </c>
      <c r="B2945" s="3"/>
      <c r="C2945" s="3"/>
      <c r="D2945" s="122"/>
      <c r="E2945" s="3"/>
      <c r="F2945" s="3"/>
      <c r="G2945" s="3"/>
      <c r="H2945" s="3"/>
      <c r="I2945" s="120"/>
      <c r="J2945" s="3"/>
      <c r="K2945" s="95" t="str" cm="1">
        <f t="array" ref="K2945">IF(OR($J$14 = "A",$J$14 = "B",$J$14 = "C"),IF(I2945="","",IF(LEN(I2945)&gt;2,_xlfn.IFS(ISNUMBER(SEARCH("_",I2945)),I2945,ISNUMBER(SEARCH(", ",I2945)),SUBSTITUTE(I2945,", ","_"),ISNUMBER(SEARCH("/ ",I2945)),SUBSTITUTE(I2945,"/ ","_"),ISNUMBER(SEARCH(",",I2945)),SUBSTITUTE(I2945,",","_"),ISNUMBER(SEARCH("/",I2945)),SUBSTITUTE(I2945,"/","_"),ISNUMBER(SEARCH("",I2945)),I2945),I2945)),IF(OR($J$14 = "J",$J$14 = "K"),"",IF(D2945="","",IF(LEN(D2945)&gt;2,_xlfn.IFS(ISNUMBER(SEARCH("_",D2945)),D2945,ISNUMBER(SEARCH(", ",D2945)),SUBSTITUTE(D2945,", ","_"),ISNUMBER(SEARCH("/ ",D2945)),SUBSTITUTE(D2945,"/ ","_"),ISNUMBER(SEARCH(",",D2945)),SUBSTITUTE(D2945,",","_"),ISNUMBER(SEARCH("/",D2945)),SUBSTITUTE(D2945,"/","_"),ISNUMBER(SEARCH("",D2945)),D2945),D2945))))</f>
        <v/>
      </c>
      <c r="L2945" s="1"/>
      <c r="M2945" s="1" t="str">
        <f t="shared" si="226"/>
        <v/>
      </c>
      <c r="N2945" s="94" t="str">
        <f>IF($L2945="None","",IF(ISERROR(VLOOKUP($L2945,Info!$B$4:$B$266,1,FALSE)),"",VLOOKUP($L2945,Info!$B$4:$L$266,5,FALSE)))</f>
        <v/>
      </c>
      <c r="O2945" s="94" t="str">
        <f>IF(K2945="","",IF(AND($J$12&lt;&gt;"ABC",N2945="3"),"BAC",IF(N2945="3","ABC",IF($J$12&lt;&gt;"ABC",IF($J$10="Standard",VLOOKUP(K2945,Info!$BE$4:$BF$481,2,FALSE),VLOOKUP(K2945,Info!$BI$4:$BJ$482,2,FALSE)),IF($J$10="Standard",VLOOKUP(K2945,Info!$AG$4:$AH$2994,2,FALSE),VLOOKUP(K2945,Info!$AK$4:$AL$2997,2,FALSE))))))</f>
        <v/>
      </c>
      <c r="P2945" s="94" t="str">
        <f>IF($L2945="None","",IF(ISERROR(VLOOKUP($L2945,Info!$B$4:$B$266,1,FALSE)),"",VLOOKUP($L2945,Info!$B$4:$L$266,3,FALSE)))</f>
        <v/>
      </c>
      <c r="Q2945" s="96" t="str">
        <f>IF($L2945="None","",IF(ISERROR(VLOOKUP($L2945,Info!$B$4:$B$266,1,FALSE)),"",VLOOKUP($L2945,Info!$B$4:$L$266,4,FALSE)))</f>
        <v/>
      </c>
      <c r="R2945" s="1"/>
      <c r="S2945" s="6" t="str">
        <f t="shared" si="227"/>
        <v/>
      </c>
      <c r="T2945" s="6" t="str">
        <f>IF($L2945="None","",IF(ISERROR(VLOOKUP($L2945,Info!$B$4:$B$266,1,FALSE)),"",VLOOKUP($L2945,Info!$B$4:$L$266,11,FALSE)))</f>
        <v/>
      </c>
      <c r="U2945" s="1"/>
      <c r="V2945" s="1"/>
      <c r="W2945" s="1"/>
      <c r="X2945" s="1" t="str">
        <f>IF($L2945="None","",IF(ISERROR(VLOOKUP($L2945,Info!$B$4:$B$266,1,FALSE)),"",IF(OR(W2945="Metallic Liquid Tight",W2945="Non-Metallic Liquid Tight",W2945="LSZH",W2945="Greenfield"),VLOOKUP($L2945,Info!$B$4:$L$266,7,FALSE),"N/A")))</f>
        <v/>
      </c>
      <c r="Y2945" s="1"/>
      <c r="Z2945" s="96" t="str">
        <f>IF($L2945="None","",IF(ISERROR(VLOOKUP($L2945,Info!$B$4:$B$266,1,FALSE)),"",VLOOKUP($L2945,Info!$B$4:$L$266,9,FALSE)))</f>
        <v/>
      </c>
      <c r="AA2945" s="96" t="str">
        <f>IF($L2945="None","",IF(ISERROR(VLOOKUP($L2945,Info!$B$4:$B$266,1,FALSE)),"",VLOOKUP($L2945,Info!$B$4:$L$266,8,FALSE)))</f>
        <v/>
      </c>
      <c r="AB2945" s="96" t="str">
        <f>IF($L2945="None","",IF(ISERROR(VLOOKUP($L2945,Info!$B$4:$B$266,1,FALSE)),"",VLOOKUP($L2945,Info!$B$4:$L$266,10,FALSE)))</f>
        <v/>
      </c>
      <c r="AC2945" s="1" t="str">
        <f>IF(W2945="SO Cable","Black,White",IF(O2945="","",IF(P2945="","",IF($J$12&lt;&gt;"ABC",IF(P2945&lt;="250",VLOOKUP(O2945,Info!$AZ$4:$BB$22,3,FALSE),VLOOKUP(O2945,Info!$AZ$23:$BB$39,3,FALSE)),IF(P2945&lt;="250",VLOOKUP(O2945,Info!$AO$4:$AQ$22,3,FALSE),VLOOKUP(O2945,Info!$AO$23:$AP$39,3,FALSE))))))</f>
        <v/>
      </c>
      <c r="AD2945" s="1"/>
      <c r="AE2945" s="1" t="str">
        <f>IF($L2945="None","",IF(ISERROR(VLOOKUP($L2945,Info!$B$4:$B$266,1,FALSE)),"",VLOOKUP($L2945,Info!$B$4:$L$266,4,FALSE)))</f>
        <v/>
      </c>
      <c r="AF2945" s="1" t="str">
        <f>IF($L2945="None","",IF(ISERROR(VLOOKUP($L2945,Info!$B$4:$B$266,1,FALSE)),"",VLOOKUP($L2945,Info!$B$4:$L$266,6,FALSE)))</f>
        <v/>
      </c>
      <c r="AG2945" s="1"/>
      <c r="AH2945" s="33" t="str" cm="1">
        <f t="array" ref="AH2945">IF(AND(L2945&lt;&gt;"",O2945&lt;&gt;"",R2945:S2945&lt;&gt;"",W2945:X2945&lt;&gt;"",Z2945:AA2945&lt;&gt;"",AC2945&lt;&gt;""),"Good","Bad")</f>
        <v>Bad</v>
      </c>
      <c r="AL2945" t="str" cm="1">
        <f t="array" ref="AL2945">IF(R2945&gt;0,_xlfn.IFS(COUNTIF($L$20:L2945,"&lt;&gt;")&lt;101,1,COUNTIF($L$20:L2945,"&lt;&gt;")&lt;201,2,COUNTIF($L$20:L2945,"&lt;&gt;")&lt;301,3,COUNTIF($L$20:L2945,"&lt;&gt;")&lt;401,4,COUNTIF($L$20:L2945,"&lt;&gt;")&lt;501,5,COUNTIF($L$20:L2945,"&lt;&gt;")&lt;601,6,COUNTIF($L$20:L2945,"&lt;&gt;")&lt;701,7,COUNTIF($L$20:L2945,"&lt;&gt;")&lt;801,8,COUNTIF($L$20:L2945,"&lt;&gt;")&lt;901,9,COUNTIF($L$20:L2945,"&lt;&gt;")&lt;1001,10,COUNTIF($L$20:L2945,"&lt;&gt;")&lt;1101,11,COUNTIF($L$20:L2945,"&lt;&gt;")&lt;1201,12,COUNTIF($L$20:L2945,"&lt;&gt;")&lt;1301,13,COUNTIF($L$20:L2945,"&lt;&gt;")&lt;1401,14,COUNTIF($L$20:L2945,"&lt;&gt;")&lt;1501,15,COUNTIF($L$20:L2945,"&lt;&gt;")&lt;1601,16,COUNTIF($L$20:L2945,"&lt;&gt;")&lt;1701,17,COUNTIF($L$20:L2945,"&lt;&gt;")&lt;1801,18,COUNTIF($L$20:L2945,"&lt;&gt;")&lt;1901,19,COUNTIF($L$20:L2945,"&lt;&gt;")&lt;2001,20,COUNTIF($L$20:L2945,"&lt;&gt;")&lt;2101,21,COUNTIF($L$20:L2945,"&lt;&gt;")&lt;2201,22,COUNTIF($L$20:L2945,"&lt;&gt;")&lt;2301,23,COUNTIF($L$20:L2945,"&lt;&gt;")&lt;2401,24,COUNTIF($L$20:L2945,"&lt;&gt;")&lt;2501,25,COUNTIF($L$20:L2945,"&lt;&gt;")&lt;2601,26,COUNTIF($L$20:L2945,"&lt;&gt;")&lt;2701,27,COUNTIF($L$20:L2945,"&lt;&gt;")&lt;2801,28,COUNTIF($L$20:L2945,"&lt;&gt;")&lt;2901,29,COUNTIF($L$20:L2945,"&lt;&gt;")&lt;3001,30),"")</f>
        <v/>
      </c>
      <c r="AM2945" t="str">
        <f t="shared" si="225"/>
        <v/>
      </c>
      <c r="AN2945" t="str">
        <f t="shared" si="229"/>
        <v/>
      </c>
      <c r="AP2945" t="str">
        <f t="shared" si="228"/>
        <v/>
      </c>
      <c r="AQ2945" t="str">
        <f>IF(AO2945="","",COUNTIFS(AM2945:$AM$3019,AO2945))</f>
        <v/>
      </c>
    </row>
    <row r="2946" spans="1:43" x14ac:dyDescent="0.25">
      <c r="A2946" s="6" t="str">
        <f>IF(COUNT($A$20:A2945)&lt;&gt;$B$4,IF(A2945="","",A2945+1),"")</f>
        <v/>
      </c>
      <c r="B2946" s="3"/>
      <c r="C2946" s="3"/>
      <c r="D2946" s="122"/>
      <c r="E2946" s="3"/>
      <c r="F2946" s="3"/>
      <c r="G2946" s="3"/>
      <c r="H2946" s="3"/>
      <c r="I2946" s="120"/>
      <c r="J2946" s="3"/>
      <c r="K2946" s="95" t="str" cm="1">
        <f t="array" ref="K2946">IF(OR($J$14 = "A",$J$14 = "B",$J$14 = "C"),IF(I2946="","",IF(LEN(I2946)&gt;2,_xlfn.IFS(ISNUMBER(SEARCH("_",I2946)),I2946,ISNUMBER(SEARCH(", ",I2946)),SUBSTITUTE(I2946,", ","_"),ISNUMBER(SEARCH("/ ",I2946)),SUBSTITUTE(I2946,"/ ","_"),ISNUMBER(SEARCH(",",I2946)),SUBSTITUTE(I2946,",","_"),ISNUMBER(SEARCH("/",I2946)),SUBSTITUTE(I2946,"/","_"),ISNUMBER(SEARCH("",I2946)),I2946),I2946)),IF(OR($J$14 = "J",$J$14 = "K"),"",IF(D2946="","",IF(LEN(D2946)&gt;2,_xlfn.IFS(ISNUMBER(SEARCH("_",D2946)),D2946,ISNUMBER(SEARCH(", ",D2946)),SUBSTITUTE(D2946,", ","_"),ISNUMBER(SEARCH("/ ",D2946)),SUBSTITUTE(D2946,"/ ","_"),ISNUMBER(SEARCH(",",D2946)),SUBSTITUTE(D2946,",","_"),ISNUMBER(SEARCH("/",D2946)),SUBSTITUTE(D2946,"/","_"),ISNUMBER(SEARCH("",D2946)),D2946),D2946))))</f>
        <v/>
      </c>
      <c r="L2946" s="1"/>
      <c r="M2946" s="1" t="str">
        <f t="shared" si="226"/>
        <v/>
      </c>
      <c r="N2946" s="94" t="str">
        <f>IF($L2946="None","",IF(ISERROR(VLOOKUP($L2946,Info!$B$4:$B$266,1,FALSE)),"",VLOOKUP($L2946,Info!$B$4:$L$266,5,FALSE)))</f>
        <v/>
      </c>
      <c r="O2946" s="94" t="str">
        <f>IF(K2946="","",IF(AND($J$12&lt;&gt;"ABC",N2946="3"),"BAC",IF(N2946="3","ABC",IF($J$12&lt;&gt;"ABC",IF($J$10="Standard",VLOOKUP(K2946,Info!$BE$4:$BF$481,2,FALSE),VLOOKUP(K2946,Info!$BI$4:$BJ$482,2,FALSE)),IF($J$10="Standard",VLOOKUP(K2946,Info!$AG$4:$AH$2994,2,FALSE),VLOOKUP(K2946,Info!$AK$4:$AL$2997,2,FALSE))))))</f>
        <v/>
      </c>
      <c r="P2946" s="94" t="str">
        <f>IF($L2946="None","",IF(ISERROR(VLOOKUP($L2946,Info!$B$4:$B$266,1,FALSE)),"",VLOOKUP($L2946,Info!$B$4:$L$266,3,FALSE)))</f>
        <v/>
      </c>
      <c r="Q2946" s="96" t="str">
        <f>IF($L2946="None","",IF(ISERROR(VLOOKUP($L2946,Info!$B$4:$B$266,1,FALSE)),"",VLOOKUP($L2946,Info!$B$4:$L$266,4,FALSE)))</f>
        <v/>
      </c>
      <c r="R2946" s="1"/>
      <c r="S2946" s="6" t="str">
        <f t="shared" si="227"/>
        <v/>
      </c>
      <c r="T2946" s="6" t="str">
        <f>IF($L2946="None","",IF(ISERROR(VLOOKUP($L2946,Info!$B$4:$B$266,1,FALSE)),"",VLOOKUP($L2946,Info!$B$4:$L$266,11,FALSE)))</f>
        <v/>
      </c>
      <c r="U2946" s="1"/>
      <c r="V2946" s="1"/>
      <c r="W2946" s="1"/>
      <c r="X2946" s="1" t="str">
        <f>IF($L2946="None","",IF(ISERROR(VLOOKUP($L2946,Info!$B$4:$B$266,1,FALSE)),"",IF(OR(W2946="Metallic Liquid Tight",W2946="Non-Metallic Liquid Tight",W2946="LSZH",W2946="Greenfield"),VLOOKUP($L2946,Info!$B$4:$L$266,7,FALSE),"N/A")))</f>
        <v/>
      </c>
      <c r="Y2946" s="1"/>
      <c r="Z2946" s="96" t="str">
        <f>IF($L2946="None","",IF(ISERROR(VLOOKUP($L2946,Info!$B$4:$B$266,1,FALSE)),"",VLOOKUP($L2946,Info!$B$4:$L$266,9,FALSE)))</f>
        <v/>
      </c>
      <c r="AA2946" s="96" t="str">
        <f>IF($L2946="None","",IF(ISERROR(VLOOKUP($L2946,Info!$B$4:$B$266,1,FALSE)),"",VLOOKUP($L2946,Info!$B$4:$L$266,8,FALSE)))</f>
        <v/>
      </c>
      <c r="AB2946" s="96" t="str">
        <f>IF($L2946="None","",IF(ISERROR(VLOOKUP($L2946,Info!$B$4:$B$266,1,FALSE)),"",VLOOKUP($L2946,Info!$B$4:$L$266,10,FALSE)))</f>
        <v/>
      </c>
      <c r="AC2946" s="1" t="str">
        <f>IF(W2946="SO Cable","Black,White",IF(O2946="","",IF(P2946="","",IF($J$12&lt;&gt;"ABC",IF(P2946&lt;="250",VLOOKUP(O2946,Info!$AZ$4:$BB$22,3,FALSE),VLOOKUP(O2946,Info!$AZ$23:$BB$39,3,FALSE)),IF(P2946&lt;="250",VLOOKUP(O2946,Info!$AO$4:$AQ$22,3,FALSE),VLOOKUP(O2946,Info!$AO$23:$AP$39,3,FALSE))))))</f>
        <v/>
      </c>
      <c r="AD2946" s="1"/>
      <c r="AE2946" s="1" t="str">
        <f>IF($L2946="None","",IF(ISERROR(VLOOKUP($L2946,Info!$B$4:$B$266,1,FALSE)),"",VLOOKUP($L2946,Info!$B$4:$L$266,4,FALSE)))</f>
        <v/>
      </c>
      <c r="AF2946" s="1" t="str">
        <f>IF($L2946="None","",IF(ISERROR(VLOOKUP($L2946,Info!$B$4:$B$266,1,FALSE)),"",VLOOKUP($L2946,Info!$B$4:$L$266,6,FALSE)))</f>
        <v/>
      </c>
      <c r="AG2946" s="1"/>
      <c r="AH2946" s="33" t="str" cm="1">
        <f t="array" ref="AH2946">IF(AND(L2946&lt;&gt;"",O2946&lt;&gt;"",R2946:S2946&lt;&gt;"",W2946:X2946&lt;&gt;"",Z2946:AA2946&lt;&gt;"",AC2946&lt;&gt;""),"Good","Bad")</f>
        <v>Bad</v>
      </c>
      <c r="AL2946" t="str" cm="1">
        <f t="array" ref="AL2946">IF(R2946&gt;0,_xlfn.IFS(COUNTIF($L$20:L2946,"&lt;&gt;")&lt;101,1,COUNTIF($L$20:L2946,"&lt;&gt;")&lt;201,2,COUNTIF($L$20:L2946,"&lt;&gt;")&lt;301,3,COUNTIF($L$20:L2946,"&lt;&gt;")&lt;401,4,COUNTIF($L$20:L2946,"&lt;&gt;")&lt;501,5,COUNTIF($L$20:L2946,"&lt;&gt;")&lt;601,6,COUNTIF($L$20:L2946,"&lt;&gt;")&lt;701,7,COUNTIF($L$20:L2946,"&lt;&gt;")&lt;801,8,COUNTIF($L$20:L2946,"&lt;&gt;")&lt;901,9,COUNTIF($L$20:L2946,"&lt;&gt;")&lt;1001,10,COUNTIF($L$20:L2946,"&lt;&gt;")&lt;1101,11,COUNTIF($L$20:L2946,"&lt;&gt;")&lt;1201,12,COUNTIF($L$20:L2946,"&lt;&gt;")&lt;1301,13,COUNTIF($L$20:L2946,"&lt;&gt;")&lt;1401,14,COUNTIF($L$20:L2946,"&lt;&gt;")&lt;1501,15,COUNTIF($L$20:L2946,"&lt;&gt;")&lt;1601,16,COUNTIF($L$20:L2946,"&lt;&gt;")&lt;1701,17,COUNTIF($L$20:L2946,"&lt;&gt;")&lt;1801,18,COUNTIF($L$20:L2946,"&lt;&gt;")&lt;1901,19,COUNTIF($L$20:L2946,"&lt;&gt;")&lt;2001,20,COUNTIF($L$20:L2946,"&lt;&gt;")&lt;2101,21,COUNTIF($L$20:L2946,"&lt;&gt;")&lt;2201,22,COUNTIF($L$20:L2946,"&lt;&gt;")&lt;2301,23,COUNTIF($L$20:L2946,"&lt;&gt;")&lt;2401,24,COUNTIF($L$20:L2946,"&lt;&gt;")&lt;2501,25,COUNTIF($L$20:L2946,"&lt;&gt;")&lt;2601,26,COUNTIF($L$20:L2946,"&lt;&gt;")&lt;2701,27,COUNTIF($L$20:L2946,"&lt;&gt;")&lt;2801,28,COUNTIF($L$20:L2946,"&lt;&gt;")&lt;2901,29,COUNTIF($L$20:L2946,"&lt;&gt;")&lt;3001,30),"")</f>
        <v/>
      </c>
      <c r="AM2946" t="str">
        <f t="shared" si="225"/>
        <v/>
      </c>
      <c r="AN2946" t="str">
        <f t="shared" si="229"/>
        <v/>
      </c>
      <c r="AP2946" t="str">
        <f t="shared" si="228"/>
        <v/>
      </c>
      <c r="AQ2946" t="str">
        <f>IF(AO2946="","",COUNTIFS(AM2946:$AM$3019,AO2946))</f>
        <v/>
      </c>
    </row>
    <row r="2947" spans="1:43" x14ac:dyDescent="0.25">
      <c r="A2947" s="6" t="str">
        <f>IF(COUNT($A$20:A2946)&lt;&gt;$B$4,IF(A2946="","",A2946+1),"")</f>
        <v/>
      </c>
      <c r="B2947" s="3"/>
      <c r="C2947" s="3"/>
      <c r="D2947" s="122"/>
      <c r="E2947" s="3"/>
      <c r="F2947" s="3"/>
      <c r="G2947" s="3"/>
      <c r="H2947" s="3"/>
      <c r="I2947" s="120"/>
      <c r="J2947" s="3"/>
      <c r="K2947" s="95" t="str" cm="1">
        <f t="array" ref="K2947">IF(OR($J$14 = "A",$J$14 = "B",$J$14 = "C"),IF(I2947="","",IF(LEN(I2947)&gt;2,_xlfn.IFS(ISNUMBER(SEARCH("_",I2947)),I2947,ISNUMBER(SEARCH(", ",I2947)),SUBSTITUTE(I2947,", ","_"),ISNUMBER(SEARCH("/ ",I2947)),SUBSTITUTE(I2947,"/ ","_"),ISNUMBER(SEARCH(",",I2947)),SUBSTITUTE(I2947,",","_"),ISNUMBER(SEARCH("/",I2947)),SUBSTITUTE(I2947,"/","_"),ISNUMBER(SEARCH("",I2947)),I2947),I2947)),IF(OR($J$14 = "J",$J$14 = "K"),"",IF(D2947="","",IF(LEN(D2947)&gt;2,_xlfn.IFS(ISNUMBER(SEARCH("_",D2947)),D2947,ISNUMBER(SEARCH(", ",D2947)),SUBSTITUTE(D2947,", ","_"),ISNUMBER(SEARCH("/ ",D2947)),SUBSTITUTE(D2947,"/ ","_"),ISNUMBER(SEARCH(",",D2947)),SUBSTITUTE(D2947,",","_"),ISNUMBER(SEARCH("/",D2947)),SUBSTITUTE(D2947,"/","_"),ISNUMBER(SEARCH("",D2947)),D2947),D2947))))</f>
        <v/>
      </c>
      <c r="L2947" s="1"/>
      <c r="M2947" s="1" t="str">
        <f t="shared" si="226"/>
        <v/>
      </c>
      <c r="N2947" s="94" t="str">
        <f>IF($L2947="None","",IF(ISERROR(VLOOKUP($L2947,Info!$B$4:$B$266,1,FALSE)),"",VLOOKUP($L2947,Info!$B$4:$L$266,5,FALSE)))</f>
        <v/>
      </c>
      <c r="O2947" s="94" t="str">
        <f>IF(K2947="","",IF(AND($J$12&lt;&gt;"ABC",N2947="3"),"BAC",IF(N2947="3","ABC",IF($J$12&lt;&gt;"ABC",IF($J$10="Standard",VLOOKUP(K2947,Info!$BE$4:$BF$481,2,FALSE),VLOOKUP(K2947,Info!$BI$4:$BJ$482,2,FALSE)),IF($J$10="Standard",VLOOKUP(K2947,Info!$AG$4:$AH$2994,2,FALSE),VLOOKUP(K2947,Info!$AK$4:$AL$2997,2,FALSE))))))</f>
        <v/>
      </c>
      <c r="P2947" s="94" t="str">
        <f>IF($L2947="None","",IF(ISERROR(VLOOKUP($L2947,Info!$B$4:$B$266,1,FALSE)),"",VLOOKUP($L2947,Info!$B$4:$L$266,3,FALSE)))</f>
        <v/>
      </c>
      <c r="Q2947" s="96" t="str">
        <f>IF($L2947="None","",IF(ISERROR(VLOOKUP($L2947,Info!$B$4:$B$266,1,FALSE)),"",VLOOKUP($L2947,Info!$B$4:$L$266,4,FALSE)))</f>
        <v/>
      </c>
      <c r="R2947" s="1"/>
      <c r="S2947" s="6" t="str">
        <f t="shared" si="227"/>
        <v/>
      </c>
      <c r="T2947" s="6" t="str">
        <f>IF($L2947="None","",IF(ISERROR(VLOOKUP($L2947,Info!$B$4:$B$266,1,FALSE)),"",VLOOKUP($L2947,Info!$B$4:$L$266,11,FALSE)))</f>
        <v/>
      </c>
      <c r="U2947" s="1"/>
      <c r="V2947" s="1"/>
      <c r="W2947" s="1"/>
      <c r="X2947" s="1" t="str">
        <f>IF($L2947="None","",IF(ISERROR(VLOOKUP($L2947,Info!$B$4:$B$266,1,FALSE)),"",IF(OR(W2947="Metallic Liquid Tight",W2947="Non-Metallic Liquid Tight",W2947="LSZH",W2947="Greenfield"),VLOOKUP($L2947,Info!$B$4:$L$266,7,FALSE),"N/A")))</f>
        <v/>
      </c>
      <c r="Y2947" s="1"/>
      <c r="Z2947" s="96" t="str">
        <f>IF($L2947="None","",IF(ISERROR(VLOOKUP($L2947,Info!$B$4:$B$266,1,FALSE)),"",VLOOKUP($L2947,Info!$B$4:$L$266,9,FALSE)))</f>
        <v/>
      </c>
      <c r="AA2947" s="96" t="str">
        <f>IF($L2947="None","",IF(ISERROR(VLOOKUP($L2947,Info!$B$4:$B$266,1,FALSE)),"",VLOOKUP($L2947,Info!$B$4:$L$266,8,FALSE)))</f>
        <v/>
      </c>
      <c r="AB2947" s="96" t="str">
        <f>IF($L2947="None","",IF(ISERROR(VLOOKUP($L2947,Info!$B$4:$B$266,1,FALSE)),"",VLOOKUP($L2947,Info!$B$4:$L$266,10,FALSE)))</f>
        <v/>
      </c>
      <c r="AC2947" s="1" t="str">
        <f>IF(W2947="SO Cable","Black,White",IF(O2947="","",IF(P2947="","",IF($J$12&lt;&gt;"ABC",IF(P2947&lt;="250",VLOOKUP(O2947,Info!$AZ$4:$BB$22,3,FALSE),VLOOKUP(O2947,Info!$AZ$23:$BB$39,3,FALSE)),IF(P2947&lt;="250",VLOOKUP(O2947,Info!$AO$4:$AQ$22,3,FALSE),VLOOKUP(O2947,Info!$AO$23:$AP$39,3,FALSE))))))</f>
        <v/>
      </c>
      <c r="AD2947" s="1"/>
      <c r="AE2947" s="1" t="str">
        <f>IF($L2947="None","",IF(ISERROR(VLOOKUP($L2947,Info!$B$4:$B$266,1,FALSE)),"",VLOOKUP($L2947,Info!$B$4:$L$266,4,FALSE)))</f>
        <v/>
      </c>
      <c r="AF2947" s="1" t="str">
        <f>IF($L2947="None","",IF(ISERROR(VLOOKUP($L2947,Info!$B$4:$B$266,1,FALSE)),"",VLOOKUP($L2947,Info!$B$4:$L$266,6,FALSE)))</f>
        <v/>
      </c>
      <c r="AG2947" s="1"/>
      <c r="AH2947" s="33" t="str" cm="1">
        <f t="array" ref="AH2947">IF(AND(L2947&lt;&gt;"",O2947&lt;&gt;"",R2947:S2947&lt;&gt;"",W2947:X2947&lt;&gt;"",Z2947:AA2947&lt;&gt;"",AC2947&lt;&gt;""),"Good","Bad")</f>
        <v>Bad</v>
      </c>
      <c r="AL2947" t="str" cm="1">
        <f t="array" ref="AL2947">IF(R2947&gt;0,_xlfn.IFS(COUNTIF($L$20:L2947,"&lt;&gt;")&lt;101,1,COUNTIF($L$20:L2947,"&lt;&gt;")&lt;201,2,COUNTIF($L$20:L2947,"&lt;&gt;")&lt;301,3,COUNTIF($L$20:L2947,"&lt;&gt;")&lt;401,4,COUNTIF($L$20:L2947,"&lt;&gt;")&lt;501,5,COUNTIF($L$20:L2947,"&lt;&gt;")&lt;601,6,COUNTIF($L$20:L2947,"&lt;&gt;")&lt;701,7,COUNTIF($L$20:L2947,"&lt;&gt;")&lt;801,8,COUNTIF($L$20:L2947,"&lt;&gt;")&lt;901,9,COUNTIF($L$20:L2947,"&lt;&gt;")&lt;1001,10,COUNTIF($L$20:L2947,"&lt;&gt;")&lt;1101,11,COUNTIF($L$20:L2947,"&lt;&gt;")&lt;1201,12,COUNTIF($L$20:L2947,"&lt;&gt;")&lt;1301,13,COUNTIF($L$20:L2947,"&lt;&gt;")&lt;1401,14,COUNTIF($L$20:L2947,"&lt;&gt;")&lt;1501,15,COUNTIF($L$20:L2947,"&lt;&gt;")&lt;1601,16,COUNTIF($L$20:L2947,"&lt;&gt;")&lt;1701,17,COUNTIF($L$20:L2947,"&lt;&gt;")&lt;1801,18,COUNTIF($L$20:L2947,"&lt;&gt;")&lt;1901,19,COUNTIF($L$20:L2947,"&lt;&gt;")&lt;2001,20,COUNTIF($L$20:L2947,"&lt;&gt;")&lt;2101,21,COUNTIF($L$20:L2947,"&lt;&gt;")&lt;2201,22,COUNTIF($L$20:L2947,"&lt;&gt;")&lt;2301,23,COUNTIF($L$20:L2947,"&lt;&gt;")&lt;2401,24,COUNTIF($L$20:L2947,"&lt;&gt;")&lt;2501,25,COUNTIF($L$20:L2947,"&lt;&gt;")&lt;2601,26,COUNTIF($L$20:L2947,"&lt;&gt;")&lt;2701,27,COUNTIF($L$20:L2947,"&lt;&gt;")&lt;2801,28,COUNTIF($L$20:L2947,"&lt;&gt;")&lt;2901,29,COUNTIF($L$20:L2947,"&lt;&gt;")&lt;3001,30),"")</f>
        <v/>
      </c>
      <c r="AM2947" t="str">
        <f t="shared" si="225"/>
        <v/>
      </c>
      <c r="AN2947" t="str">
        <f t="shared" si="229"/>
        <v/>
      </c>
      <c r="AP2947" t="str">
        <f t="shared" si="228"/>
        <v/>
      </c>
      <c r="AQ2947" t="str">
        <f>IF(AO2947="","",COUNTIFS(AM2947:$AM$3019,AO2947))</f>
        <v/>
      </c>
    </row>
    <row r="2948" spans="1:43" x14ac:dyDescent="0.25">
      <c r="A2948" s="6" t="str">
        <f>IF(COUNT($A$20:A2947)&lt;&gt;$B$4,IF(A2947="","",A2947+1),"")</f>
        <v/>
      </c>
      <c r="B2948" s="3"/>
      <c r="C2948" s="3"/>
      <c r="D2948" s="122"/>
      <c r="E2948" s="3"/>
      <c r="F2948" s="3"/>
      <c r="G2948" s="3"/>
      <c r="H2948" s="3"/>
      <c r="I2948" s="120"/>
      <c r="J2948" s="3"/>
      <c r="K2948" s="95" t="str" cm="1">
        <f t="array" ref="K2948">IF(OR($J$14 = "A",$J$14 = "B",$J$14 = "C"),IF(I2948="","",IF(LEN(I2948)&gt;2,_xlfn.IFS(ISNUMBER(SEARCH("_",I2948)),I2948,ISNUMBER(SEARCH(", ",I2948)),SUBSTITUTE(I2948,", ","_"),ISNUMBER(SEARCH("/ ",I2948)),SUBSTITUTE(I2948,"/ ","_"),ISNUMBER(SEARCH(",",I2948)),SUBSTITUTE(I2948,",","_"),ISNUMBER(SEARCH("/",I2948)),SUBSTITUTE(I2948,"/","_"),ISNUMBER(SEARCH("",I2948)),I2948),I2948)),IF(OR($J$14 = "J",$J$14 = "K"),"",IF(D2948="","",IF(LEN(D2948)&gt;2,_xlfn.IFS(ISNUMBER(SEARCH("_",D2948)),D2948,ISNUMBER(SEARCH(", ",D2948)),SUBSTITUTE(D2948,", ","_"),ISNUMBER(SEARCH("/ ",D2948)),SUBSTITUTE(D2948,"/ ","_"),ISNUMBER(SEARCH(",",D2948)),SUBSTITUTE(D2948,",","_"),ISNUMBER(SEARCH("/",D2948)),SUBSTITUTE(D2948,"/","_"),ISNUMBER(SEARCH("",D2948)),D2948),D2948))))</f>
        <v/>
      </c>
      <c r="L2948" s="1"/>
      <c r="M2948" s="1" t="str">
        <f t="shared" si="226"/>
        <v/>
      </c>
      <c r="N2948" s="94" t="str">
        <f>IF($L2948="None","",IF(ISERROR(VLOOKUP($L2948,Info!$B$4:$B$266,1,FALSE)),"",VLOOKUP($L2948,Info!$B$4:$L$266,5,FALSE)))</f>
        <v/>
      </c>
      <c r="O2948" s="94" t="str">
        <f>IF(K2948="","",IF(AND($J$12&lt;&gt;"ABC",N2948="3"),"BAC",IF(N2948="3","ABC",IF($J$12&lt;&gt;"ABC",IF($J$10="Standard",VLOOKUP(K2948,Info!$BE$4:$BF$481,2,FALSE),VLOOKUP(K2948,Info!$BI$4:$BJ$482,2,FALSE)),IF($J$10="Standard",VLOOKUP(K2948,Info!$AG$4:$AH$2994,2,FALSE),VLOOKUP(K2948,Info!$AK$4:$AL$2997,2,FALSE))))))</f>
        <v/>
      </c>
      <c r="P2948" s="94" t="str">
        <f>IF($L2948="None","",IF(ISERROR(VLOOKUP($L2948,Info!$B$4:$B$266,1,FALSE)),"",VLOOKUP($L2948,Info!$B$4:$L$266,3,FALSE)))</f>
        <v/>
      </c>
      <c r="Q2948" s="96" t="str">
        <f>IF($L2948="None","",IF(ISERROR(VLOOKUP($L2948,Info!$B$4:$B$266,1,FALSE)),"",VLOOKUP($L2948,Info!$B$4:$L$266,4,FALSE)))</f>
        <v/>
      </c>
      <c r="R2948" s="1"/>
      <c r="S2948" s="6" t="str">
        <f t="shared" si="227"/>
        <v/>
      </c>
      <c r="T2948" s="6" t="str">
        <f>IF($L2948="None","",IF(ISERROR(VLOOKUP($L2948,Info!$B$4:$B$266,1,FALSE)),"",VLOOKUP($L2948,Info!$B$4:$L$266,11,FALSE)))</f>
        <v/>
      </c>
      <c r="U2948" s="1"/>
      <c r="V2948" s="1"/>
      <c r="W2948" s="1"/>
      <c r="X2948" s="1" t="str">
        <f>IF($L2948="None","",IF(ISERROR(VLOOKUP($L2948,Info!$B$4:$B$266,1,FALSE)),"",IF(OR(W2948="Metallic Liquid Tight",W2948="Non-Metallic Liquid Tight",W2948="LSZH",W2948="Greenfield"),VLOOKUP($L2948,Info!$B$4:$L$266,7,FALSE),"N/A")))</f>
        <v/>
      </c>
      <c r="Y2948" s="1"/>
      <c r="Z2948" s="96" t="str">
        <f>IF($L2948="None","",IF(ISERROR(VLOOKUP($L2948,Info!$B$4:$B$266,1,FALSE)),"",VLOOKUP($L2948,Info!$B$4:$L$266,9,FALSE)))</f>
        <v/>
      </c>
      <c r="AA2948" s="96" t="str">
        <f>IF($L2948="None","",IF(ISERROR(VLOOKUP($L2948,Info!$B$4:$B$266,1,FALSE)),"",VLOOKUP($L2948,Info!$B$4:$L$266,8,FALSE)))</f>
        <v/>
      </c>
      <c r="AB2948" s="96" t="str">
        <f>IF($L2948="None","",IF(ISERROR(VLOOKUP($L2948,Info!$B$4:$B$266,1,FALSE)),"",VLOOKUP($L2948,Info!$B$4:$L$266,10,FALSE)))</f>
        <v/>
      </c>
      <c r="AC2948" s="1" t="str">
        <f>IF(W2948="SO Cable","Black,White",IF(O2948="","",IF(P2948="","",IF($J$12&lt;&gt;"ABC",IF(P2948&lt;="250",VLOOKUP(O2948,Info!$AZ$4:$BB$22,3,FALSE),VLOOKUP(O2948,Info!$AZ$23:$BB$39,3,FALSE)),IF(P2948&lt;="250",VLOOKUP(O2948,Info!$AO$4:$AQ$22,3,FALSE),VLOOKUP(O2948,Info!$AO$23:$AP$39,3,FALSE))))))</f>
        <v/>
      </c>
      <c r="AD2948" s="1"/>
      <c r="AE2948" s="1" t="str">
        <f>IF($L2948="None","",IF(ISERROR(VLOOKUP($L2948,Info!$B$4:$B$266,1,FALSE)),"",VLOOKUP($L2948,Info!$B$4:$L$266,4,FALSE)))</f>
        <v/>
      </c>
      <c r="AF2948" s="1" t="str">
        <f>IF($L2948="None","",IF(ISERROR(VLOOKUP($L2948,Info!$B$4:$B$266,1,FALSE)),"",VLOOKUP($L2948,Info!$B$4:$L$266,6,FALSE)))</f>
        <v/>
      </c>
      <c r="AG2948" s="1"/>
      <c r="AH2948" s="33" t="str" cm="1">
        <f t="array" ref="AH2948">IF(AND(L2948&lt;&gt;"",O2948&lt;&gt;"",R2948:S2948&lt;&gt;"",W2948:X2948&lt;&gt;"",Z2948:AA2948&lt;&gt;"",AC2948&lt;&gt;""),"Good","Bad")</f>
        <v>Bad</v>
      </c>
      <c r="AL2948" t="str" cm="1">
        <f t="array" ref="AL2948">IF(R2948&gt;0,_xlfn.IFS(COUNTIF($L$20:L2948,"&lt;&gt;")&lt;101,1,COUNTIF($L$20:L2948,"&lt;&gt;")&lt;201,2,COUNTIF($L$20:L2948,"&lt;&gt;")&lt;301,3,COUNTIF($L$20:L2948,"&lt;&gt;")&lt;401,4,COUNTIF($L$20:L2948,"&lt;&gt;")&lt;501,5,COUNTIF($L$20:L2948,"&lt;&gt;")&lt;601,6,COUNTIF($L$20:L2948,"&lt;&gt;")&lt;701,7,COUNTIF($L$20:L2948,"&lt;&gt;")&lt;801,8,COUNTIF($L$20:L2948,"&lt;&gt;")&lt;901,9,COUNTIF($L$20:L2948,"&lt;&gt;")&lt;1001,10,COUNTIF($L$20:L2948,"&lt;&gt;")&lt;1101,11,COUNTIF($L$20:L2948,"&lt;&gt;")&lt;1201,12,COUNTIF($L$20:L2948,"&lt;&gt;")&lt;1301,13,COUNTIF($L$20:L2948,"&lt;&gt;")&lt;1401,14,COUNTIF($L$20:L2948,"&lt;&gt;")&lt;1501,15,COUNTIF($L$20:L2948,"&lt;&gt;")&lt;1601,16,COUNTIF($L$20:L2948,"&lt;&gt;")&lt;1701,17,COUNTIF($L$20:L2948,"&lt;&gt;")&lt;1801,18,COUNTIF($L$20:L2948,"&lt;&gt;")&lt;1901,19,COUNTIF($L$20:L2948,"&lt;&gt;")&lt;2001,20,COUNTIF($L$20:L2948,"&lt;&gt;")&lt;2101,21,COUNTIF($L$20:L2948,"&lt;&gt;")&lt;2201,22,COUNTIF($L$20:L2948,"&lt;&gt;")&lt;2301,23,COUNTIF($L$20:L2948,"&lt;&gt;")&lt;2401,24,COUNTIF($L$20:L2948,"&lt;&gt;")&lt;2501,25,COUNTIF($L$20:L2948,"&lt;&gt;")&lt;2601,26,COUNTIF($L$20:L2948,"&lt;&gt;")&lt;2701,27,COUNTIF($L$20:L2948,"&lt;&gt;")&lt;2801,28,COUNTIF($L$20:L2948,"&lt;&gt;")&lt;2901,29,COUNTIF($L$20:L2948,"&lt;&gt;")&lt;3001,30),"")</f>
        <v/>
      </c>
      <c r="AM2948" t="str">
        <f t="shared" si="225"/>
        <v/>
      </c>
      <c r="AN2948" t="str">
        <f t="shared" si="229"/>
        <v/>
      </c>
      <c r="AP2948" t="str">
        <f t="shared" si="228"/>
        <v/>
      </c>
      <c r="AQ2948" t="str">
        <f>IF(AO2948="","",COUNTIFS(AM2948:$AM$3019,AO2948))</f>
        <v/>
      </c>
    </row>
    <row r="2949" spans="1:43" x14ac:dyDescent="0.25">
      <c r="A2949" s="6" t="str">
        <f>IF(COUNT($A$20:A2948)&lt;&gt;$B$4,IF(A2948="","",A2948+1),"")</f>
        <v/>
      </c>
      <c r="B2949" s="3"/>
      <c r="C2949" s="3"/>
      <c r="D2949" s="122"/>
      <c r="E2949" s="3"/>
      <c r="F2949" s="3"/>
      <c r="G2949" s="3"/>
      <c r="H2949" s="3"/>
      <c r="I2949" s="120"/>
      <c r="J2949" s="3"/>
      <c r="K2949" s="95" t="str" cm="1">
        <f t="array" ref="K2949">IF(OR($J$14 = "A",$J$14 = "B",$J$14 = "C"),IF(I2949="","",IF(LEN(I2949)&gt;2,_xlfn.IFS(ISNUMBER(SEARCH("_",I2949)),I2949,ISNUMBER(SEARCH(", ",I2949)),SUBSTITUTE(I2949,", ","_"),ISNUMBER(SEARCH("/ ",I2949)),SUBSTITUTE(I2949,"/ ","_"),ISNUMBER(SEARCH(",",I2949)),SUBSTITUTE(I2949,",","_"),ISNUMBER(SEARCH("/",I2949)),SUBSTITUTE(I2949,"/","_"),ISNUMBER(SEARCH("",I2949)),I2949),I2949)),IF(OR($J$14 = "J",$J$14 = "K"),"",IF(D2949="","",IF(LEN(D2949)&gt;2,_xlfn.IFS(ISNUMBER(SEARCH("_",D2949)),D2949,ISNUMBER(SEARCH(", ",D2949)),SUBSTITUTE(D2949,", ","_"),ISNUMBER(SEARCH("/ ",D2949)),SUBSTITUTE(D2949,"/ ","_"),ISNUMBER(SEARCH(",",D2949)),SUBSTITUTE(D2949,",","_"),ISNUMBER(SEARCH("/",D2949)),SUBSTITUTE(D2949,"/","_"),ISNUMBER(SEARCH("",D2949)),D2949),D2949))))</f>
        <v/>
      </c>
      <c r="L2949" s="1"/>
      <c r="M2949" s="1" t="str">
        <f t="shared" si="226"/>
        <v/>
      </c>
      <c r="N2949" s="94" t="str">
        <f>IF($L2949="None","",IF(ISERROR(VLOOKUP($L2949,Info!$B$4:$B$266,1,FALSE)),"",VLOOKUP($L2949,Info!$B$4:$L$266,5,FALSE)))</f>
        <v/>
      </c>
      <c r="O2949" s="94" t="str">
        <f>IF(K2949="","",IF(AND($J$12&lt;&gt;"ABC",N2949="3"),"BAC",IF(N2949="3","ABC",IF($J$12&lt;&gt;"ABC",IF($J$10="Standard",VLOOKUP(K2949,Info!$BE$4:$BF$481,2,FALSE),VLOOKUP(K2949,Info!$BI$4:$BJ$482,2,FALSE)),IF($J$10="Standard",VLOOKUP(K2949,Info!$AG$4:$AH$2994,2,FALSE),VLOOKUP(K2949,Info!$AK$4:$AL$2997,2,FALSE))))))</f>
        <v/>
      </c>
      <c r="P2949" s="94" t="str">
        <f>IF($L2949="None","",IF(ISERROR(VLOOKUP($L2949,Info!$B$4:$B$266,1,FALSE)),"",VLOOKUP($L2949,Info!$B$4:$L$266,3,FALSE)))</f>
        <v/>
      </c>
      <c r="Q2949" s="96" t="str">
        <f>IF($L2949="None","",IF(ISERROR(VLOOKUP($L2949,Info!$B$4:$B$266,1,FALSE)),"",VLOOKUP($L2949,Info!$B$4:$L$266,4,FALSE)))</f>
        <v/>
      </c>
      <c r="R2949" s="1"/>
      <c r="S2949" s="6" t="str">
        <f t="shared" si="227"/>
        <v/>
      </c>
      <c r="T2949" s="6" t="str">
        <f>IF($L2949="None","",IF(ISERROR(VLOOKUP($L2949,Info!$B$4:$B$266,1,FALSE)),"",VLOOKUP($L2949,Info!$B$4:$L$266,11,FALSE)))</f>
        <v/>
      </c>
      <c r="U2949" s="1"/>
      <c r="V2949" s="1"/>
      <c r="W2949" s="1"/>
      <c r="X2949" s="1" t="str">
        <f>IF($L2949="None","",IF(ISERROR(VLOOKUP($L2949,Info!$B$4:$B$266,1,FALSE)),"",IF(OR(W2949="Metallic Liquid Tight",W2949="Non-Metallic Liquid Tight",W2949="LSZH",W2949="Greenfield"),VLOOKUP($L2949,Info!$B$4:$L$266,7,FALSE),"N/A")))</f>
        <v/>
      </c>
      <c r="Y2949" s="1"/>
      <c r="Z2949" s="96" t="str">
        <f>IF($L2949="None","",IF(ISERROR(VLOOKUP($L2949,Info!$B$4:$B$266,1,FALSE)),"",VLOOKUP($L2949,Info!$B$4:$L$266,9,FALSE)))</f>
        <v/>
      </c>
      <c r="AA2949" s="96" t="str">
        <f>IF($L2949="None","",IF(ISERROR(VLOOKUP($L2949,Info!$B$4:$B$266,1,FALSE)),"",VLOOKUP($L2949,Info!$B$4:$L$266,8,FALSE)))</f>
        <v/>
      </c>
      <c r="AB2949" s="96" t="str">
        <f>IF($L2949="None","",IF(ISERROR(VLOOKUP($L2949,Info!$B$4:$B$266,1,FALSE)),"",VLOOKUP($L2949,Info!$B$4:$L$266,10,FALSE)))</f>
        <v/>
      </c>
      <c r="AC2949" s="1" t="str">
        <f>IF(W2949="SO Cable","Black,White",IF(O2949="","",IF(P2949="","",IF($J$12&lt;&gt;"ABC",IF(P2949&lt;="250",VLOOKUP(O2949,Info!$AZ$4:$BB$22,3,FALSE),VLOOKUP(O2949,Info!$AZ$23:$BB$39,3,FALSE)),IF(P2949&lt;="250",VLOOKUP(O2949,Info!$AO$4:$AQ$22,3,FALSE),VLOOKUP(O2949,Info!$AO$23:$AP$39,3,FALSE))))))</f>
        <v/>
      </c>
      <c r="AD2949" s="1"/>
      <c r="AE2949" s="1" t="str">
        <f>IF($L2949="None","",IF(ISERROR(VLOOKUP($L2949,Info!$B$4:$B$266,1,FALSE)),"",VLOOKUP($L2949,Info!$B$4:$L$266,4,FALSE)))</f>
        <v/>
      </c>
      <c r="AF2949" s="1" t="str">
        <f>IF($L2949="None","",IF(ISERROR(VLOOKUP($L2949,Info!$B$4:$B$266,1,FALSE)),"",VLOOKUP($L2949,Info!$B$4:$L$266,6,FALSE)))</f>
        <v/>
      </c>
      <c r="AG2949" s="1"/>
      <c r="AH2949" s="33" t="str" cm="1">
        <f t="array" ref="AH2949">IF(AND(L2949&lt;&gt;"",O2949&lt;&gt;"",R2949:S2949&lt;&gt;"",W2949:X2949&lt;&gt;"",Z2949:AA2949&lt;&gt;"",AC2949&lt;&gt;""),"Good","Bad")</f>
        <v>Bad</v>
      </c>
      <c r="AL2949" t="str" cm="1">
        <f t="array" ref="AL2949">IF(R2949&gt;0,_xlfn.IFS(COUNTIF($L$20:L2949,"&lt;&gt;")&lt;101,1,COUNTIF($L$20:L2949,"&lt;&gt;")&lt;201,2,COUNTIF($L$20:L2949,"&lt;&gt;")&lt;301,3,COUNTIF($L$20:L2949,"&lt;&gt;")&lt;401,4,COUNTIF($L$20:L2949,"&lt;&gt;")&lt;501,5,COUNTIF($L$20:L2949,"&lt;&gt;")&lt;601,6,COUNTIF($L$20:L2949,"&lt;&gt;")&lt;701,7,COUNTIF($L$20:L2949,"&lt;&gt;")&lt;801,8,COUNTIF($L$20:L2949,"&lt;&gt;")&lt;901,9,COUNTIF($L$20:L2949,"&lt;&gt;")&lt;1001,10,COUNTIF($L$20:L2949,"&lt;&gt;")&lt;1101,11,COUNTIF($L$20:L2949,"&lt;&gt;")&lt;1201,12,COUNTIF($L$20:L2949,"&lt;&gt;")&lt;1301,13,COUNTIF($L$20:L2949,"&lt;&gt;")&lt;1401,14,COUNTIF($L$20:L2949,"&lt;&gt;")&lt;1501,15,COUNTIF($L$20:L2949,"&lt;&gt;")&lt;1601,16,COUNTIF($L$20:L2949,"&lt;&gt;")&lt;1701,17,COUNTIF($L$20:L2949,"&lt;&gt;")&lt;1801,18,COUNTIF($L$20:L2949,"&lt;&gt;")&lt;1901,19,COUNTIF($L$20:L2949,"&lt;&gt;")&lt;2001,20,COUNTIF($L$20:L2949,"&lt;&gt;")&lt;2101,21,COUNTIF($L$20:L2949,"&lt;&gt;")&lt;2201,22,COUNTIF($L$20:L2949,"&lt;&gt;")&lt;2301,23,COUNTIF($L$20:L2949,"&lt;&gt;")&lt;2401,24,COUNTIF($L$20:L2949,"&lt;&gt;")&lt;2501,25,COUNTIF($L$20:L2949,"&lt;&gt;")&lt;2601,26,COUNTIF($L$20:L2949,"&lt;&gt;")&lt;2701,27,COUNTIF($L$20:L2949,"&lt;&gt;")&lt;2801,28,COUNTIF($L$20:L2949,"&lt;&gt;")&lt;2901,29,COUNTIF($L$20:L2949,"&lt;&gt;")&lt;3001,30),"")</f>
        <v/>
      </c>
      <c r="AM2949" t="str">
        <f t="shared" si="225"/>
        <v/>
      </c>
      <c r="AN2949" t="str">
        <f t="shared" si="229"/>
        <v/>
      </c>
      <c r="AP2949" t="str">
        <f t="shared" si="228"/>
        <v/>
      </c>
      <c r="AQ2949" t="str">
        <f>IF(AO2949="","",COUNTIFS(AM2949:$AM$3019,AO2949))</f>
        <v/>
      </c>
    </row>
    <row r="2950" spans="1:43" x14ac:dyDescent="0.25">
      <c r="A2950" s="6" t="str">
        <f>IF(COUNT($A$20:A2949)&lt;&gt;$B$4,IF(A2949="","",A2949+1),"")</f>
        <v/>
      </c>
      <c r="B2950" s="3"/>
      <c r="C2950" s="3"/>
      <c r="D2950" s="122"/>
      <c r="E2950" s="3"/>
      <c r="F2950" s="3"/>
      <c r="G2950" s="3"/>
      <c r="H2950" s="3"/>
      <c r="I2950" s="120"/>
      <c r="J2950" s="3"/>
      <c r="K2950" s="95" t="str" cm="1">
        <f t="array" ref="K2950">IF(OR($J$14 = "A",$J$14 = "B",$J$14 = "C"),IF(I2950="","",IF(LEN(I2950)&gt;2,_xlfn.IFS(ISNUMBER(SEARCH("_",I2950)),I2950,ISNUMBER(SEARCH(", ",I2950)),SUBSTITUTE(I2950,", ","_"),ISNUMBER(SEARCH("/ ",I2950)),SUBSTITUTE(I2950,"/ ","_"),ISNUMBER(SEARCH(",",I2950)),SUBSTITUTE(I2950,",","_"),ISNUMBER(SEARCH("/",I2950)),SUBSTITUTE(I2950,"/","_"),ISNUMBER(SEARCH("",I2950)),I2950),I2950)),IF(OR($J$14 = "J",$J$14 = "K"),"",IF(D2950="","",IF(LEN(D2950)&gt;2,_xlfn.IFS(ISNUMBER(SEARCH("_",D2950)),D2950,ISNUMBER(SEARCH(", ",D2950)),SUBSTITUTE(D2950,", ","_"),ISNUMBER(SEARCH("/ ",D2950)),SUBSTITUTE(D2950,"/ ","_"),ISNUMBER(SEARCH(",",D2950)),SUBSTITUTE(D2950,",","_"),ISNUMBER(SEARCH("/",D2950)),SUBSTITUTE(D2950,"/","_"),ISNUMBER(SEARCH("",D2950)),D2950),D2950))))</f>
        <v/>
      </c>
      <c r="L2950" s="1"/>
      <c r="M2950" s="1" t="str">
        <f t="shared" si="226"/>
        <v/>
      </c>
      <c r="N2950" s="94" t="str">
        <f>IF($L2950="None","",IF(ISERROR(VLOOKUP($L2950,Info!$B$4:$B$266,1,FALSE)),"",VLOOKUP($L2950,Info!$B$4:$L$266,5,FALSE)))</f>
        <v/>
      </c>
      <c r="O2950" s="94" t="str">
        <f>IF(K2950="","",IF(AND($J$12&lt;&gt;"ABC",N2950="3"),"BAC",IF(N2950="3","ABC",IF($J$12&lt;&gt;"ABC",IF($J$10="Standard",VLOOKUP(K2950,Info!$BE$4:$BF$481,2,FALSE),VLOOKUP(K2950,Info!$BI$4:$BJ$482,2,FALSE)),IF($J$10="Standard",VLOOKUP(K2950,Info!$AG$4:$AH$2994,2,FALSE),VLOOKUP(K2950,Info!$AK$4:$AL$2997,2,FALSE))))))</f>
        <v/>
      </c>
      <c r="P2950" s="94" t="str">
        <f>IF($L2950="None","",IF(ISERROR(VLOOKUP($L2950,Info!$B$4:$B$266,1,FALSE)),"",VLOOKUP($L2950,Info!$B$4:$L$266,3,FALSE)))</f>
        <v/>
      </c>
      <c r="Q2950" s="96" t="str">
        <f>IF($L2950="None","",IF(ISERROR(VLOOKUP($L2950,Info!$B$4:$B$266,1,FALSE)),"",VLOOKUP($L2950,Info!$B$4:$L$266,4,FALSE)))</f>
        <v/>
      </c>
      <c r="R2950" s="1"/>
      <c r="S2950" s="6" t="str">
        <f t="shared" si="227"/>
        <v/>
      </c>
      <c r="T2950" s="6" t="str">
        <f>IF($L2950="None","",IF(ISERROR(VLOOKUP($L2950,Info!$B$4:$B$266,1,FALSE)),"",VLOOKUP($L2950,Info!$B$4:$L$266,11,FALSE)))</f>
        <v/>
      </c>
      <c r="U2950" s="1"/>
      <c r="V2950" s="1"/>
      <c r="W2950" s="1"/>
      <c r="X2950" s="1" t="str">
        <f>IF($L2950="None","",IF(ISERROR(VLOOKUP($L2950,Info!$B$4:$B$266,1,FALSE)),"",IF(OR(W2950="Metallic Liquid Tight",W2950="Non-Metallic Liquid Tight",W2950="LSZH",W2950="Greenfield"),VLOOKUP($L2950,Info!$B$4:$L$266,7,FALSE),"N/A")))</f>
        <v/>
      </c>
      <c r="Y2950" s="1"/>
      <c r="Z2950" s="96" t="str">
        <f>IF($L2950="None","",IF(ISERROR(VLOOKUP($L2950,Info!$B$4:$B$266,1,FALSE)),"",VLOOKUP($L2950,Info!$B$4:$L$266,9,FALSE)))</f>
        <v/>
      </c>
      <c r="AA2950" s="96" t="str">
        <f>IF($L2950="None","",IF(ISERROR(VLOOKUP($L2950,Info!$B$4:$B$266,1,FALSE)),"",VLOOKUP($L2950,Info!$B$4:$L$266,8,FALSE)))</f>
        <v/>
      </c>
      <c r="AB2950" s="96" t="str">
        <f>IF($L2950="None","",IF(ISERROR(VLOOKUP($L2950,Info!$B$4:$B$266,1,FALSE)),"",VLOOKUP($L2950,Info!$B$4:$L$266,10,FALSE)))</f>
        <v/>
      </c>
      <c r="AC2950" s="1" t="str">
        <f>IF(W2950="SO Cable","Black,White",IF(O2950="","",IF(P2950="","",IF($J$12&lt;&gt;"ABC",IF(P2950&lt;="250",VLOOKUP(O2950,Info!$AZ$4:$BB$22,3,FALSE),VLOOKUP(O2950,Info!$AZ$23:$BB$39,3,FALSE)),IF(P2950&lt;="250",VLOOKUP(O2950,Info!$AO$4:$AQ$22,3,FALSE),VLOOKUP(O2950,Info!$AO$23:$AP$39,3,FALSE))))))</f>
        <v/>
      </c>
      <c r="AD2950" s="1"/>
      <c r="AE2950" s="1" t="str">
        <f>IF($L2950="None","",IF(ISERROR(VLOOKUP($L2950,Info!$B$4:$B$266,1,FALSE)),"",VLOOKUP($L2950,Info!$B$4:$L$266,4,FALSE)))</f>
        <v/>
      </c>
      <c r="AF2950" s="1" t="str">
        <f>IF($L2950="None","",IF(ISERROR(VLOOKUP($L2950,Info!$B$4:$B$266,1,FALSE)),"",VLOOKUP($L2950,Info!$B$4:$L$266,6,FALSE)))</f>
        <v/>
      </c>
      <c r="AG2950" s="1"/>
      <c r="AH2950" s="33" t="str" cm="1">
        <f t="array" ref="AH2950">IF(AND(L2950&lt;&gt;"",O2950&lt;&gt;"",R2950:S2950&lt;&gt;"",W2950:X2950&lt;&gt;"",Z2950:AA2950&lt;&gt;"",AC2950&lt;&gt;""),"Good","Bad")</f>
        <v>Bad</v>
      </c>
      <c r="AL2950" t="str" cm="1">
        <f t="array" ref="AL2950">IF(R2950&gt;0,_xlfn.IFS(COUNTIF($L$20:L2950,"&lt;&gt;")&lt;101,1,COUNTIF($L$20:L2950,"&lt;&gt;")&lt;201,2,COUNTIF($L$20:L2950,"&lt;&gt;")&lt;301,3,COUNTIF($L$20:L2950,"&lt;&gt;")&lt;401,4,COUNTIF($L$20:L2950,"&lt;&gt;")&lt;501,5,COUNTIF($L$20:L2950,"&lt;&gt;")&lt;601,6,COUNTIF($L$20:L2950,"&lt;&gt;")&lt;701,7,COUNTIF($L$20:L2950,"&lt;&gt;")&lt;801,8,COUNTIF($L$20:L2950,"&lt;&gt;")&lt;901,9,COUNTIF($L$20:L2950,"&lt;&gt;")&lt;1001,10,COUNTIF($L$20:L2950,"&lt;&gt;")&lt;1101,11,COUNTIF($L$20:L2950,"&lt;&gt;")&lt;1201,12,COUNTIF($L$20:L2950,"&lt;&gt;")&lt;1301,13,COUNTIF($L$20:L2950,"&lt;&gt;")&lt;1401,14,COUNTIF($L$20:L2950,"&lt;&gt;")&lt;1501,15,COUNTIF($L$20:L2950,"&lt;&gt;")&lt;1601,16,COUNTIF($L$20:L2950,"&lt;&gt;")&lt;1701,17,COUNTIF($L$20:L2950,"&lt;&gt;")&lt;1801,18,COUNTIF($L$20:L2950,"&lt;&gt;")&lt;1901,19,COUNTIF($L$20:L2950,"&lt;&gt;")&lt;2001,20,COUNTIF($L$20:L2950,"&lt;&gt;")&lt;2101,21,COUNTIF($L$20:L2950,"&lt;&gt;")&lt;2201,22,COUNTIF($L$20:L2950,"&lt;&gt;")&lt;2301,23,COUNTIF($L$20:L2950,"&lt;&gt;")&lt;2401,24,COUNTIF($L$20:L2950,"&lt;&gt;")&lt;2501,25,COUNTIF($L$20:L2950,"&lt;&gt;")&lt;2601,26,COUNTIF($L$20:L2950,"&lt;&gt;")&lt;2701,27,COUNTIF($L$20:L2950,"&lt;&gt;")&lt;2801,28,COUNTIF($L$20:L2950,"&lt;&gt;")&lt;2901,29,COUNTIF($L$20:L2950,"&lt;&gt;")&lt;3001,30),"")</f>
        <v/>
      </c>
      <c r="AM2950" t="str">
        <f t="shared" si="225"/>
        <v/>
      </c>
      <c r="AN2950" t="str">
        <f t="shared" si="229"/>
        <v/>
      </c>
      <c r="AP2950" t="str">
        <f t="shared" si="228"/>
        <v/>
      </c>
      <c r="AQ2950" t="str">
        <f>IF(AO2950="","",COUNTIFS(AM2950:$AM$3019,AO2950))</f>
        <v/>
      </c>
    </row>
    <row r="2951" spans="1:43" x14ac:dyDescent="0.25">
      <c r="A2951" s="6" t="str">
        <f>IF(COUNT($A$20:A2950)&lt;&gt;$B$4,IF(A2950="","",A2950+1),"")</f>
        <v/>
      </c>
      <c r="B2951" s="3"/>
      <c r="C2951" s="3"/>
      <c r="D2951" s="122"/>
      <c r="E2951" s="3"/>
      <c r="F2951" s="3"/>
      <c r="G2951" s="3"/>
      <c r="H2951" s="3"/>
      <c r="I2951" s="120"/>
      <c r="J2951" s="3"/>
      <c r="K2951" s="95" t="str" cm="1">
        <f t="array" ref="K2951">IF(OR($J$14 = "A",$J$14 = "B",$J$14 = "C"),IF(I2951="","",IF(LEN(I2951)&gt;2,_xlfn.IFS(ISNUMBER(SEARCH("_",I2951)),I2951,ISNUMBER(SEARCH(", ",I2951)),SUBSTITUTE(I2951,", ","_"),ISNUMBER(SEARCH("/ ",I2951)),SUBSTITUTE(I2951,"/ ","_"),ISNUMBER(SEARCH(",",I2951)),SUBSTITUTE(I2951,",","_"),ISNUMBER(SEARCH("/",I2951)),SUBSTITUTE(I2951,"/","_"),ISNUMBER(SEARCH("",I2951)),I2951),I2951)),IF(OR($J$14 = "J",$J$14 = "K"),"",IF(D2951="","",IF(LEN(D2951)&gt;2,_xlfn.IFS(ISNUMBER(SEARCH("_",D2951)),D2951,ISNUMBER(SEARCH(", ",D2951)),SUBSTITUTE(D2951,", ","_"),ISNUMBER(SEARCH("/ ",D2951)),SUBSTITUTE(D2951,"/ ","_"),ISNUMBER(SEARCH(",",D2951)),SUBSTITUTE(D2951,",","_"),ISNUMBER(SEARCH("/",D2951)),SUBSTITUTE(D2951,"/","_"),ISNUMBER(SEARCH("",D2951)),D2951),D2951))))</f>
        <v/>
      </c>
      <c r="L2951" s="1"/>
      <c r="M2951" s="1" t="str">
        <f t="shared" si="226"/>
        <v/>
      </c>
      <c r="N2951" s="94" t="str">
        <f>IF($L2951="None","",IF(ISERROR(VLOOKUP($L2951,Info!$B$4:$B$266,1,FALSE)),"",VLOOKUP($L2951,Info!$B$4:$L$266,5,FALSE)))</f>
        <v/>
      </c>
      <c r="O2951" s="94" t="str">
        <f>IF(K2951="","",IF(AND($J$12&lt;&gt;"ABC",N2951="3"),"BAC",IF(N2951="3","ABC",IF($J$12&lt;&gt;"ABC",IF($J$10="Standard",VLOOKUP(K2951,Info!$BE$4:$BF$481,2,FALSE),VLOOKUP(K2951,Info!$BI$4:$BJ$482,2,FALSE)),IF($J$10="Standard",VLOOKUP(K2951,Info!$AG$4:$AH$2994,2,FALSE),VLOOKUP(K2951,Info!$AK$4:$AL$2997,2,FALSE))))))</f>
        <v/>
      </c>
      <c r="P2951" s="94" t="str">
        <f>IF($L2951="None","",IF(ISERROR(VLOOKUP($L2951,Info!$B$4:$B$266,1,FALSE)),"",VLOOKUP($L2951,Info!$B$4:$L$266,3,FALSE)))</f>
        <v/>
      </c>
      <c r="Q2951" s="96" t="str">
        <f>IF($L2951="None","",IF(ISERROR(VLOOKUP($L2951,Info!$B$4:$B$266,1,FALSE)),"",VLOOKUP($L2951,Info!$B$4:$L$266,4,FALSE)))</f>
        <v/>
      </c>
      <c r="R2951" s="1"/>
      <c r="S2951" s="6" t="str">
        <f t="shared" si="227"/>
        <v/>
      </c>
      <c r="T2951" s="6" t="str">
        <f>IF($L2951="None","",IF(ISERROR(VLOOKUP($L2951,Info!$B$4:$B$266,1,FALSE)),"",VLOOKUP($L2951,Info!$B$4:$L$266,11,FALSE)))</f>
        <v/>
      </c>
      <c r="U2951" s="1"/>
      <c r="V2951" s="1"/>
      <c r="W2951" s="1"/>
      <c r="X2951" s="1" t="str">
        <f>IF($L2951="None","",IF(ISERROR(VLOOKUP($L2951,Info!$B$4:$B$266,1,FALSE)),"",IF(OR(W2951="Metallic Liquid Tight",W2951="Non-Metallic Liquid Tight",W2951="LSZH",W2951="Greenfield"),VLOOKUP($L2951,Info!$B$4:$L$266,7,FALSE),"N/A")))</f>
        <v/>
      </c>
      <c r="Y2951" s="1"/>
      <c r="Z2951" s="96" t="str">
        <f>IF($L2951="None","",IF(ISERROR(VLOOKUP($L2951,Info!$B$4:$B$266,1,FALSE)),"",VLOOKUP($L2951,Info!$B$4:$L$266,9,FALSE)))</f>
        <v/>
      </c>
      <c r="AA2951" s="96" t="str">
        <f>IF($L2951="None","",IF(ISERROR(VLOOKUP($L2951,Info!$B$4:$B$266,1,FALSE)),"",VLOOKUP($L2951,Info!$B$4:$L$266,8,FALSE)))</f>
        <v/>
      </c>
      <c r="AB2951" s="96" t="str">
        <f>IF($L2951="None","",IF(ISERROR(VLOOKUP($L2951,Info!$B$4:$B$266,1,FALSE)),"",VLOOKUP($L2951,Info!$B$4:$L$266,10,FALSE)))</f>
        <v/>
      </c>
      <c r="AC2951" s="1" t="str">
        <f>IF(W2951="SO Cable","Black,White",IF(O2951="","",IF(P2951="","",IF($J$12&lt;&gt;"ABC",IF(P2951&lt;="250",VLOOKUP(O2951,Info!$AZ$4:$BB$22,3,FALSE),VLOOKUP(O2951,Info!$AZ$23:$BB$39,3,FALSE)),IF(P2951&lt;="250",VLOOKUP(O2951,Info!$AO$4:$AQ$22,3,FALSE),VLOOKUP(O2951,Info!$AO$23:$AP$39,3,FALSE))))))</f>
        <v/>
      </c>
      <c r="AD2951" s="1"/>
      <c r="AE2951" s="1" t="str">
        <f>IF($L2951="None","",IF(ISERROR(VLOOKUP($L2951,Info!$B$4:$B$266,1,FALSE)),"",VLOOKUP($L2951,Info!$B$4:$L$266,4,FALSE)))</f>
        <v/>
      </c>
      <c r="AF2951" s="1" t="str">
        <f>IF($L2951="None","",IF(ISERROR(VLOOKUP($L2951,Info!$B$4:$B$266,1,FALSE)),"",VLOOKUP($L2951,Info!$B$4:$L$266,6,FALSE)))</f>
        <v/>
      </c>
      <c r="AG2951" s="1"/>
      <c r="AH2951" s="33" t="str" cm="1">
        <f t="array" ref="AH2951">IF(AND(L2951&lt;&gt;"",O2951&lt;&gt;"",R2951:S2951&lt;&gt;"",W2951:X2951&lt;&gt;"",Z2951:AA2951&lt;&gt;"",AC2951&lt;&gt;""),"Good","Bad")</f>
        <v>Bad</v>
      </c>
      <c r="AL2951" t="str" cm="1">
        <f t="array" ref="AL2951">IF(R2951&gt;0,_xlfn.IFS(COUNTIF($L$20:L2951,"&lt;&gt;")&lt;101,1,COUNTIF($L$20:L2951,"&lt;&gt;")&lt;201,2,COUNTIF($L$20:L2951,"&lt;&gt;")&lt;301,3,COUNTIF($L$20:L2951,"&lt;&gt;")&lt;401,4,COUNTIF($L$20:L2951,"&lt;&gt;")&lt;501,5,COUNTIF($L$20:L2951,"&lt;&gt;")&lt;601,6,COUNTIF($L$20:L2951,"&lt;&gt;")&lt;701,7,COUNTIF($L$20:L2951,"&lt;&gt;")&lt;801,8,COUNTIF($L$20:L2951,"&lt;&gt;")&lt;901,9,COUNTIF($L$20:L2951,"&lt;&gt;")&lt;1001,10,COUNTIF($L$20:L2951,"&lt;&gt;")&lt;1101,11,COUNTIF($L$20:L2951,"&lt;&gt;")&lt;1201,12,COUNTIF($L$20:L2951,"&lt;&gt;")&lt;1301,13,COUNTIF($L$20:L2951,"&lt;&gt;")&lt;1401,14,COUNTIF($L$20:L2951,"&lt;&gt;")&lt;1501,15,COUNTIF($L$20:L2951,"&lt;&gt;")&lt;1601,16,COUNTIF($L$20:L2951,"&lt;&gt;")&lt;1701,17,COUNTIF($L$20:L2951,"&lt;&gt;")&lt;1801,18,COUNTIF($L$20:L2951,"&lt;&gt;")&lt;1901,19,COUNTIF($L$20:L2951,"&lt;&gt;")&lt;2001,20,COUNTIF($L$20:L2951,"&lt;&gt;")&lt;2101,21,COUNTIF($L$20:L2951,"&lt;&gt;")&lt;2201,22,COUNTIF($L$20:L2951,"&lt;&gt;")&lt;2301,23,COUNTIF($L$20:L2951,"&lt;&gt;")&lt;2401,24,COUNTIF($L$20:L2951,"&lt;&gt;")&lt;2501,25,COUNTIF($L$20:L2951,"&lt;&gt;")&lt;2601,26,COUNTIF($L$20:L2951,"&lt;&gt;")&lt;2701,27,COUNTIF($L$20:L2951,"&lt;&gt;")&lt;2801,28,COUNTIF($L$20:L2951,"&lt;&gt;")&lt;2901,29,COUNTIF($L$20:L2951,"&lt;&gt;")&lt;3001,30),"")</f>
        <v/>
      </c>
      <c r="AM2951" t="str">
        <f t="shared" si="225"/>
        <v/>
      </c>
      <c r="AN2951" t="str">
        <f t="shared" si="229"/>
        <v/>
      </c>
      <c r="AP2951" t="str">
        <f t="shared" si="228"/>
        <v/>
      </c>
      <c r="AQ2951" t="str">
        <f>IF(AO2951="","",COUNTIFS(AM2951:$AM$3019,AO2951))</f>
        <v/>
      </c>
    </row>
    <row r="2952" spans="1:43" x14ac:dyDescent="0.25">
      <c r="A2952" s="6" t="str">
        <f>IF(COUNT($A$20:A2951)&lt;&gt;$B$4,IF(A2951="","",A2951+1),"")</f>
        <v/>
      </c>
      <c r="B2952" s="3"/>
      <c r="C2952" s="3"/>
      <c r="D2952" s="122"/>
      <c r="E2952" s="3"/>
      <c r="F2952" s="3"/>
      <c r="G2952" s="3"/>
      <c r="H2952" s="3"/>
      <c r="I2952" s="120"/>
      <c r="J2952" s="3"/>
      <c r="K2952" s="95" t="str" cm="1">
        <f t="array" ref="K2952">IF(OR($J$14 = "A",$J$14 = "B",$J$14 = "C"),IF(I2952="","",IF(LEN(I2952)&gt;2,_xlfn.IFS(ISNUMBER(SEARCH("_",I2952)),I2952,ISNUMBER(SEARCH(", ",I2952)),SUBSTITUTE(I2952,", ","_"),ISNUMBER(SEARCH("/ ",I2952)),SUBSTITUTE(I2952,"/ ","_"),ISNUMBER(SEARCH(",",I2952)),SUBSTITUTE(I2952,",","_"),ISNUMBER(SEARCH("/",I2952)),SUBSTITUTE(I2952,"/","_"),ISNUMBER(SEARCH("",I2952)),I2952),I2952)),IF(OR($J$14 = "J",$J$14 = "K"),"",IF(D2952="","",IF(LEN(D2952)&gt;2,_xlfn.IFS(ISNUMBER(SEARCH("_",D2952)),D2952,ISNUMBER(SEARCH(", ",D2952)),SUBSTITUTE(D2952,", ","_"),ISNUMBER(SEARCH("/ ",D2952)),SUBSTITUTE(D2952,"/ ","_"),ISNUMBER(SEARCH(",",D2952)),SUBSTITUTE(D2952,",","_"),ISNUMBER(SEARCH("/",D2952)),SUBSTITUTE(D2952,"/","_"),ISNUMBER(SEARCH("",D2952)),D2952),D2952))))</f>
        <v/>
      </c>
      <c r="L2952" s="1"/>
      <c r="M2952" s="1" t="str">
        <f t="shared" si="226"/>
        <v/>
      </c>
      <c r="N2952" s="94" t="str">
        <f>IF($L2952="None","",IF(ISERROR(VLOOKUP($L2952,Info!$B$4:$B$266,1,FALSE)),"",VLOOKUP($L2952,Info!$B$4:$L$266,5,FALSE)))</f>
        <v/>
      </c>
      <c r="O2952" s="94" t="str">
        <f>IF(K2952="","",IF(AND($J$12&lt;&gt;"ABC",N2952="3"),"BAC",IF(N2952="3","ABC",IF($J$12&lt;&gt;"ABC",IF($J$10="Standard",VLOOKUP(K2952,Info!$BE$4:$BF$481,2,FALSE),VLOOKUP(K2952,Info!$BI$4:$BJ$482,2,FALSE)),IF($J$10="Standard",VLOOKUP(K2952,Info!$AG$4:$AH$2994,2,FALSE),VLOOKUP(K2952,Info!$AK$4:$AL$2997,2,FALSE))))))</f>
        <v/>
      </c>
      <c r="P2952" s="94" t="str">
        <f>IF($L2952="None","",IF(ISERROR(VLOOKUP($L2952,Info!$B$4:$B$266,1,FALSE)),"",VLOOKUP($L2952,Info!$B$4:$L$266,3,FALSE)))</f>
        <v/>
      </c>
      <c r="Q2952" s="96" t="str">
        <f>IF($L2952="None","",IF(ISERROR(VLOOKUP($L2952,Info!$B$4:$B$266,1,FALSE)),"",VLOOKUP($L2952,Info!$B$4:$L$266,4,FALSE)))</f>
        <v/>
      </c>
      <c r="R2952" s="1"/>
      <c r="S2952" s="6" t="str">
        <f t="shared" si="227"/>
        <v/>
      </c>
      <c r="T2952" s="6" t="str">
        <f>IF($L2952="None","",IF(ISERROR(VLOOKUP($L2952,Info!$B$4:$B$266,1,FALSE)),"",VLOOKUP($L2952,Info!$B$4:$L$266,11,FALSE)))</f>
        <v/>
      </c>
      <c r="U2952" s="1"/>
      <c r="V2952" s="1"/>
      <c r="W2952" s="1"/>
      <c r="X2952" s="1" t="str">
        <f>IF($L2952="None","",IF(ISERROR(VLOOKUP($L2952,Info!$B$4:$B$266,1,FALSE)),"",IF(OR(W2952="Metallic Liquid Tight",W2952="Non-Metallic Liquid Tight",W2952="LSZH",W2952="Greenfield"),VLOOKUP($L2952,Info!$B$4:$L$266,7,FALSE),"N/A")))</f>
        <v/>
      </c>
      <c r="Y2952" s="1"/>
      <c r="Z2952" s="96" t="str">
        <f>IF($L2952="None","",IF(ISERROR(VLOOKUP($L2952,Info!$B$4:$B$266,1,FALSE)),"",VLOOKUP($L2952,Info!$B$4:$L$266,9,FALSE)))</f>
        <v/>
      </c>
      <c r="AA2952" s="96" t="str">
        <f>IF($L2952="None","",IF(ISERROR(VLOOKUP($L2952,Info!$B$4:$B$266,1,FALSE)),"",VLOOKUP($L2952,Info!$B$4:$L$266,8,FALSE)))</f>
        <v/>
      </c>
      <c r="AB2952" s="96" t="str">
        <f>IF($L2952="None","",IF(ISERROR(VLOOKUP($L2952,Info!$B$4:$B$266,1,FALSE)),"",VLOOKUP($L2952,Info!$B$4:$L$266,10,FALSE)))</f>
        <v/>
      </c>
      <c r="AC2952" s="1" t="str">
        <f>IF(W2952="SO Cable","Black,White",IF(O2952="","",IF(P2952="","",IF($J$12&lt;&gt;"ABC",IF(P2952&lt;="250",VLOOKUP(O2952,Info!$AZ$4:$BB$22,3,FALSE),VLOOKUP(O2952,Info!$AZ$23:$BB$39,3,FALSE)),IF(P2952&lt;="250",VLOOKUP(O2952,Info!$AO$4:$AQ$22,3,FALSE),VLOOKUP(O2952,Info!$AO$23:$AP$39,3,FALSE))))))</f>
        <v/>
      </c>
      <c r="AD2952" s="1"/>
      <c r="AE2952" s="1" t="str">
        <f>IF($L2952="None","",IF(ISERROR(VLOOKUP($L2952,Info!$B$4:$B$266,1,FALSE)),"",VLOOKUP($L2952,Info!$B$4:$L$266,4,FALSE)))</f>
        <v/>
      </c>
      <c r="AF2952" s="1" t="str">
        <f>IF($L2952="None","",IF(ISERROR(VLOOKUP($L2952,Info!$B$4:$B$266,1,FALSE)),"",VLOOKUP($L2952,Info!$B$4:$L$266,6,FALSE)))</f>
        <v/>
      </c>
      <c r="AG2952" s="1"/>
      <c r="AH2952" s="33" t="str" cm="1">
        <f t="array" ref="AH2952">IF(AND(L2952&lt;&gt;"",O2952&lt;&gt;"",R2952:S2952&lt;&gt;"",W2952:X2952&lt;&gt;"",Z2952:AA2952&lt;&gt;"",AC2952&lt;&gt;""),"Good","Bad")</f>
        <v>Bad</v>
      </c>
      <c r="AL2952" t="str" cm="1">
        <f t="array" ref="AL2952">IF(R2952&gt;0,_xlfn.IFS(COUNTIF($L$20:L2952,"&lt;&gt;")&lt;101,1,COUNTIF($L$20:L2952,"&lt;&gt;")&lt;201,2,COUNTIF($L$20:L2952,"&lt;&gt;")&lt;301,3,COUNTIF($L$20:L2952,"&lt;&gt;")&lt;401,4,COUNTIF($L$20:L2952,"&lt;&gt;")&lt;501,5,COUNTIF($L$20:L2952,"&lt;&gt;")&lt;601,6,COUNTIF($L$20:L2952,"&lt;&gt;")&lt;701,7,COUNTIF($L$20:L2952,"&lt;&gt;")&lt;801,8,COUNTIF($L$20:L2952,"&lt;&gt;")&lt;901,9,COUNTIF($L$20:L2952,"&lt;&gt;")&lt;1001,10,COUNTIF($L$20:L2952,"&lt;&gt;")&lt;1101,11,COUNTIF($L$20:L2952,"&lt;&gt;")&lt;1201,12,COUNTIF($L$20:L2952,"&lt;&gt;")&lt;1301,13,COUNTIF($L$20:L2952,"&lt;&gt;")&lt;1401,14,COUNTIF($L$20:L2952,"&lt;&gt;")&lt;1501,15,COUNTIF($L$20:L2952,"&lt;&gt;")&lt;1601,16,COUNTIF($L$20:L2952,"&lt;&gt;")&lt;1701,17,COUNTIF($L$20:L2952,"&lt;&gt;")&lt;1801,18,COUNTIF($L$20:L2952,"&lt;&gt;")&lt;1901,19,COUNTIF($L$20:L2952,"&lt;&gt;")&lt;2001,20,COUNTIF($L$20:L2952,"&lt;&gt;")&lt;2101,21,COUNTIF($L$20:L2952,"&lt;&gt;")&lt;2201,22,COUNTIF($L$20:L2952,"&lt;&gt;")&lt;2301,23,COUNTIF($L$20:L2952,"&lt;&gt;")&lt;2401,24,COUNTIF($L$20:L2952,"&lt;&gt;")&lt;2501,25,COUNTIF($L$20:L2952,"&lt;&gt;")&lt;2601,26,COUNTIF($L$20:L2952,"&lt;&gt;")&lt;2701,27,COUNTIF($L$20:L2952,"&lt;&gt;")&lt;2801,28,COUNTIF($L$20:L2952,"&lt;&gt;")&lt;2901,29,COUNTIF($L$20:L2952,"&lt;&gt;")&lt;3001,30),"")</f>
        <v/>
      </c>
      <c r="AM2952" t="str">
        <f t="shared" si="225"/>
        <v/>
      </c>
      <c r="AN2952" t="str">
        <f t="shared" si="229"/>
        <v/>
      </c>
      <c r="AP2952" t="str">
        <f t="shared" si="228"/>
        <v/>
      </c>
      <c r="AQ2952" t="str">
        <f>IF(AO2952="","",COUNTIFS(AM2952:$AM$3019,AO2952))</f>
        <v/>
      </c>
    </row>
    <row r="2953" spans="1:43" x14ac:dyDescent="0.25">
      <c r="A2953" s="6" t="str">
        <f>IF(COUNT($A$20:A2952)&lt;&gt;$B$4,IF(A2952="","",A2952+1),"")</f>
        <v/>
      </c>
      <c r="B2953" s="3"/>
      <c r="C2953" s="3"/>
      <c r="D2953" s="122"/>
      <c r="E2953" s="3"/>
      <c r="F2953" s="3"/>
      <c r="G2953" s="3"/>
      <c r="H2953" s="3"/>
      <c r="I2953" s="120"/>
      <c r="J2953" s="3"/>
      <c r="K2953" s="95" t="str" cm="1">
        <f t="array" ref="K2953">IF(OR($J$14 = "A",$J$14 = "B",$J$14 = "C"),IF(I2953="","",IF(LEN(I2953)&gt;2,_xlfn.IFS(ISNUMBER(SEARCH("_",I2953)),I2953,ISNUMBER(SEARCH(", ",I2953)),SUBSTITUTE(I2953,", ","_"),ISNUMBER(SEARCH("/ ",I2953)),SUBSTITUTE(I2953,"/ ","_"),ISNUMBER(SEARCH(",",I2953)),SUBSTITUTE(I2953,",","_"),ISNUMBER(SEARCH("/",I2953)),SUBSTITUTE(I2953,"/","_"),ISNUMBER(SEARCH("",I2953)),I2953),I2953)),IF(OR($J$14 = "J",$J$14 = "K"),"",IF(D2953="","",IF(LEN(D2953)&gt;2,_xlfn.IFS(ISNUMBER(SEARCH("_",D2953)),D2953,ISNUMBER(SEARCH(", ",D2953)),SUBSTITUTE(D2953,", ","_"),ISNUMBER(SEARCH("/ ",D2953)),SUBSTITUTE(D2953,"/ ","_"),ISNUMBER(SEARCH(",",D2953)),SUBSTITUTE(D2953,",","_"),ISNUMBER(SEARCH("/",D2953)),SUBSTITUTE(D2953,"/","_"),ISNUMBER(SEARCH("",D2953)),D2953),D2953))))</f>
        <v/>
      </c>
      <c r="L2953" s="1"/>
      <c r="M2953" s="1" t="str">
        <f t="shared" si="226"/>
        <v/>
      </c>
      <c r="N2953" s="94" t="str">
        <f>IF($L2953="None","",IF(ISERROR(VLOOKUP($L2953,Info!$B$4:$B$266,1,FALSE)),"",VLOOKUP($L2953,Info!$B$4:$L$266,5,FALSE)))</f>
        <v/>
      </c>
      <c r="O2953" s="94" t="str">
        <f>IF(K2953="","",IF(AND($J$12&lt;&gt;"ABC",N2953="3"),"BAC",IF(N2953="3","ABC",IF($J$12&lt;&gt;"ABC",IF($J$10="Standard",VLOOKUP(K2953,Info!$BE$4:$BF$481,2,FALSE),VLOOKUP(K2953,Info!$BI$4:$BJ$482,2,FALSE)),IF($J$10="Standard",VLOOKUP(K2953,Info!$AG$4:$AH$2994,2,FALSE),VLOOKUP(K2953,Info!$AK$4:$AL$2997,2,FALSE))))))</f>
        <v/>
      </c>
      <c r="P2953" s="94" t="str">
        <f>IF($L2953="None","",IF(ISERROR(VLOOKUP($L2953,Info!$B$4:$B$266,1,FALSE)),"",VLOOKUP($L2953,Info!$B$4:$L$266,3,FALSE)))</f>
        <v/>
      </c>
      <c r="Q2953" s="96" t="str">
        <f>IF($L2953="None","",IF(ISERROR(VLOOKUP($L2953,Info!$B$4:$B$266,1,FALSE)),"",VLOOKUP($L2953,Info!$B$4:$L$266,4,FALSE)))</f>
        <v/>
      </c>
      <c r="R2953" s="1"/>
      <c r="S2953" s="6" t="str">
        <f t="shared" si="227"/>
        <v/>
      </c>
      <c r="T2953" s="6" t="str">
        <f>IF($L2953="None","",IF(ISERROR(VLOOKUP($L2953,Info!$B$4:$B$266,1,FALSE)),"",VLOOKUP($L2953,Info!$B$4:$L$266,11,FALSE)))</f>
        <v/>
      </c>
      <c r="U2953" s="1"/>
      <c r="V2953" s="1"/>
      <c r="W2953" s="1"/>
      <c r="X2953" s="1" t="str">
        <f>IF($L2953="None","",IF(ISERROR(VLOOKUP($L2953,Info!$B$4:$B$266,1,FALSE)),"",IF(OR(W2953="Metallic Liquid Tight",W2953="Non-Metallic Liquid Tight",W2953="LSZH",W2953="Greenfield"),VLOOKUP($L2953,Info!$B$4:$L$266,7,FALSE),"N/A")))</f>
        <v/>
      </c>
      <c r="Y2953" s="1"/>
      <c r="Z2953" s="96" t="str">
        <f>IF($L2953="None","",IF(ISERROR(VLOOKUP($L2953,Info!$B$4:$B$266,1,FALSE)),"",VLOOKUP($L2953,Info!$B$4:$L$266,9,FALSE)))</f>
        <v/>
      </c>
      <c r="AA2953" s="96" t="str">
        <f>IF($L2953="None","",IF(ISERROR(VLOOKUP($L2953,Info!$B$4:$B$266,1,FALSE)),"",VLOOKUP($L2953,Info!$B$4:$L$266,8,FALSE)))</f>
        <v/>
      </c>
      <c r="AB2953" s="96" t="str">
        <f>IF($L2953="None","",IF(ISERROR(VLOOKUP($L2953,Info!$B$4:$B$266,1,FALSE)),"",VLOOKUP($L2953,Info!$B$4:$L$266,10,FALSE)))</f>
        <v/>
      </c>
      <c r="AC2953" s="1" t="str">
        <f>IF(W2953="SO Cable","Black,White",IF(O2953="","",IF(P2953="","",IF($J$12&lt;&gt;"ABC",IF(P2953&lt;="250",VLOOKUP(O2953,Info!$AZ$4:$BB$22,3,FALSE),VLOOKUP(O2953,Info!$AZ$23:$BB$39,3,FALSE)),IF(P2953&lt;="250",VLOOKUP(O2953,Info!$AO$4:$AQ$22,3,FALSE),VLOOKUP(O2953,Info!$AO$23:$AP$39,3,FALSE))))))</f>
        <v/>
      </c>
      <c r="AD2953" s="1"/>
      <c r="AE2953" s="1" t="str">
        <f>IF($L2953="None","",IF(ISERROR(VLOOKUP($L2953,Info!$B$4:$B$266,1,FALSE)),"",VLOOKUP($L2953,Info!$B$4:$L$266,4,FALSE)))</f>
        <v/>
      </c>
      <c r="AF2953" s="1" t="str">
        <f>IF($L2953="None","",IF(ISERROR(VLOOKUP($L2953,Info!$B$4:$B$266,1,FALSE)),"",VLOOKUP($L2953,Info!$B$4:$L$266,6,FALSE)))</f>
        <v/>
      </c>
      <c r="AG2953" s="1"/>
      <c r="AH2953" s="33" t="str" cm="1">
        <f t="array" ref="AH2953">IF(AND(L2953&lt;&gt;"",O2953&lt;&gt;"",R2953:S2953&lt;&gt;"",W2953:X2953&lt;&gt;"",Z2953:AA2953&lt;&gt;"",AC2953&lt;&gt;""),"Good","Bad")</f>
        <v>Bad</v>
      </c>
      <c r="AL2953" t="str" cm="1">
        <f t="array" ref="AL2953">IF(R2953&gt;0,_xlfn.IFS(COUNTIF($L$20:L2953,"&lt;&gt;")&lt;101,1,COUNTIF($L$20:L2953,"&lt;&gt;")&lt;201,2,COUNTIF($L$20:L2953,"&lt;&gt;")&lt;301,3,COUNTIF($L$20:L2953,"&lt;&gt;")&lt;401,4,COUNTIF($L$20:L2953,"&lt;&gt;")&lt;501,5,COUNTIF($L$20:L2953,"&lt;&gt;")&lt;601,6,COUNTIF($L$20:L2953,"&lt;&gt;")&lt;701,7,COUNTIF($L$20:L2953,"&lt;&gt;")&lt;801,8,COUNTIF($L$20:L2953,"&lt;&gt;")&lt;901,9,COUNTIF($L$20:L2953,"&lt;&gt;")&lt;1001,10,COUNTIF($L$20:L2953,"&lt;&gt;")&lt;1101,11,COUNTIF($L$20:L2953,"&lt;&gt;")&lt;1201,12,COUNTIF($L$20:L2953,"&lt;&gt;")&lt;1301,13,COUNTIF($L$20:L2953,"&lt;&gt;")&lt;1401,14,COUNTIF($L$20:L2953,"&lt;&gt;")&lt;1501,15,COUNTIF($L$20:L2953,"&lt;&gt;")&lt;1601,16,COUNTIF($L$20:L2953,"&lt;&gt;")&lt;1701,17,COUNTIF($L$20:L2953,"&lt;&gt;")&lt;1801,18,COUNTIF($L$20:L2953,"&lt;&gt;")&lt;1901,19,COUNTIF($L$20:L2953,"&lt;&gt;")&lt;2001,20,COUNTIF($L$20:L2953,"&lt;&gt;")&lt;2101,21,COUNTIF($L$20:L2953,"&lt;&gt;")&lt;2201,22,COUNTIF($L$20:L2953,"&lt;&gt;")&lt;2301,23,COUNTIF($L$20:L2953,"&lt;&gt;")&lt;2401,24,COUNTIF($L$20:L2953,"&lt;&gt;")&lt;2501,25,COUNTIF($L$20:L2953,"&lt;&gt;")&lt;2601,26,COUNTIF($L$20:L2953,"&lt;&gt;")&lt;2701,27,COUNTIF($L$20:L2953,"&lt;&gt;")&lt;2801,28,COUNTIF($L$20:L2953,"&lt;&gt;")&lt;2901,29,COUNTIF($L$20:L2953,"&lt;&gt;")&lt;3001,30),"")</f>
        <v/>
      </c>
      <c r="AM2953" t="str">
        <f t="shared" si="225"/>
        <v/>
      </c>
      <c r="AN2953" t="str">
        <f t="shared" si="229"/>
        <v/>
      </c>
      <c r="AP2953" t="str">
        <f t="shared" si="228"/>
        <v/>
      </c>
      <c r="AQ2953" t="str">
        <f>IF(AO2953="","",COUNTIFS(AM2953:$AM$3019,AO2953))</f>
        <v/>
      </c>
    </row>
    <row r="2954" spans="1:43" x14ac:dyDescent="0.25">
      <c r="A2954" s="6" t="str">
        <f>IF(COUNT($A$20:A2953)&lt;&gt;$B$4,IF(A2953="","",A2953+1),"")</f>
        <v/>
      </c>
      <c r="B2954" s="3"/>
      <c r="C2954" s="3"/>
      <c r="D2954" s="122"/>
      <c r="E2954" s="3"/>
      <c r="F2954" s="3"/>
      <c r="G2954" s="3"/>
      <c r="H2954" s="3"/>
      <c r="I2954" s="120"/>
      <c r="J2954" s="3"/>
      <c r="K2954" s="95" t="str" cm="1">
        <f t="array" ref="K2954">IF(OR($J$14 = "A",$J$14 = "B",$J$14 = "C"),IF(I2954="","",IF(LEN(I2954)&gt;2,_xlfn.IFS(ISNUMBER(SEARCH("_",I2954)),I2954,ISNUMBER(SEARCH(", ",I2954)),SUBSTITUTE(I2954,", ","_"),ISNUMBER(SEARCH("/ ",I2954)),SUBSTITUTE(I2954,"/ ","_"),ISNUMBER(SEARCH(",",I2954)),SUBSTITUTE(I2954,",","_"),ISNUMBER(SEARCH("/",I2954)),SUBSTITUTE(I2954,"/","_"),ISNUMBER(SEARCH("",I2954)),I2954),I2954)),IF(OR($J$14 = "J",$J$14 = "K"),"",IF(D2954="","",IF(LEN(D2954)&gt;2,_xlfn.IFS(ISNUMBER(SEARCH("_",D2954)),D2954,ISNUMBER(SEARCH(", ",D2954)),SUBSTITUTE(D2954,", ","_"),ISNUMBER(SEARCH("/ ",D2954)),SUBSTITUTE(D2954,"/ ","_"),ISNUMBER(SEARCH(",",D2954)),SUBSTITUTE(D2954,",","_"),ISNUMBER(SEARCH("/",D2954)),SUBSTITUTE(D2954,"/","_"),ISNUMBER(SEARCH("",D2954)),D2954),D2954))))</f>
        <v/>
      </c>
      <c r="L2954" s="1"/>
      <c r="M2954" s="1" t="str">
        <f t="shared" si="226"/>
        <v/>
      </c>
      <c r="N2954" s="94" t="str">
        <f>IF($L2954="None","",IF(ISERROR(VLOOKUP($L2954,Info!$B$4:$B$266,1,FALSE)),"",VLOOKUP($L2954,Info!$B$4:$L$266,5,FALSE)))</f>
        <v/>
      </c>
      <c r="O2954" s="94" t="str">
        <f>IF(K2954="","",IF(AND($J$12&lt;&gt;"ABC",N2954="3"),"BAC",IF(N2954="3","ABC",IF($J$12&lt;&gt;"ABC",IF($J$10="Standard",VLOOKUP(K2954,Info!$BE$4:$BF$481,2,FALSE),VLOOKUP(K2954,Info!$BI$4:$BJ$482,2,FALSE)),IF($J$10="Standard",VLOOKUP(K2954,Info!$AG$4:$AH$2994,2,FALSE),VLOOKUP(K2954,Info!$AK$4:$AL$2997,2,FALSE))))))</f>
        <v/>
      </c>
      <c r="P2954" s="94" t="str">
        <f>IF($L2954="None","",IF(ISERROR(VLOOKUP($L2954,Info!$B$4:$B$266,1,FALSE)),"",VLOOKUP($L2954,Info!$B$4:$L$266,3,FALSE)))</f>
        <v/>
      </c>
      <c r="Q2954" s="96" t="str">
        <f>IF($L2954="None","",IF(ISERROR(VLOOKUP($L2954,Info!$B$4:$B$266,1,FALSE)),"",VLOOKUP($L2954,Info!$B$4:$L$266,4,FALSE)))</f>
        <v/>
      </c>
      <c r="R2954" s="1"/>
      <c r="S2954" s="6" t="str">
        <f t="shared" si="227"/>
        <v/>
      </c>
      <c r="T2954" s="6" t="str">
        <f>IF($L2954="None","",IF(ISERROR(VLOOKUP($L2954,Info!$B$4:$B$266,1,FALSE)),"",VLOOKUP($L2954,Info!$B$4:$L$266,11,FALSE)))</f>
        <v/>
      </c>
      <c r="U2954" s="1"/>
      <c r="V2954" s="1"/>
      <c r="W2954" s="1"/>
      <c r="X2954" s="1" t="str">
        <f>IF($L2954="None","",IF(ISERROR(VLOOKUP($L2954,Info!$B$4:$B$266,1,FALSE)),"",IF(OR(W2954="Metallic Liquid Tight",W2954="Non-Metallic Liquid Tight",W2954="LSZH",W2954="Greenfield"),VLOOKUP($L2954,Info!$B$4:$L$266,7,FALSE),"N/A")))</f>
        <v/>
      </c>
      <c r="Y2954" s="1"/>
      <c r="Z2954" s="96" t="str">
        <f>IF($L2954="None","",IF(ISERROR(VLOOKUP($L2954,Info!$B$4:$B$266,1,FALSE)),"",VLOOKUP($L2954,Info!$B$4:$L$266,9,FALSE)))</f>
        <v/>
      </c>
      <c r="AA2954" s="96" t="str">
        <f>IF($L2954="None","",IF(ISERROR(VLOOKUP($L2954,Info!$B$4:$B$266,1,FALSE)),"",VLOOKUP($L2954,Info!$B$4:$L$266,8,FALSE)))</f>
        <v/>
      </c>
      <c r="AB2954" s="96" t="str">
        <f>IF($L2954="None","",IF(ISERROR(VLOOKUP($L2954,Info!$B$4:$B$266,1,FALSE)),"",VLOOKUP($L2954,Info!$B$4:$L$266,10,FALSE)))</f>
        <v/>
      </c>
      <c r="AC2954" s="1" t="str">
        <f>IF(W2954="SO Cable","Black,White",IF(O2954="","",IF(P2954="","",IF($J$12&lt;&gt;"ABC",IF(P2954&lt;="250",VLOOKUP(O2954,Info!$AZ$4:$BB$22,3,FALSE),VLOOKUP(O2954,Info!$AZ$23:$BB$39,3,FALSE)),IF(P2954&lt;="250",VLOOKUP(O2954,Info!$AO$4:$AQ$22,3,FALSE),VLOOKUP(O2954,Info!$AO$23:$AP$39,3,FALSE))))))</f>
        <v/>
      </c>
      <c r="AD2954" s="1"/>
      <c r="AE2954" s="1" t="str">
        <f>IF($L2954="None","",IF(ISERROR(VLOOKUP($L2954,Info!$B$4:$B$266,1,FALSE)),"",VLOOKUP($L2954,Info!$B$4:$L$266,4,FALSE)))</f>
        <v/>
      </c>
      <c r="AF2954" s="1" t="str">
        <f>IF($L2954="None","",IF(ISERROR(VLOOKUP($L2954,Info!$B$4:$B$266,1,FALSE)),"",VLOOKUP($L2954,Info!$B$4:$L$266,6,FALSE)))</f>
        <v/>
      </c>
      <c r="AG2954" s="1"/>
      <c r="AH2954" s="33" t="str" cm="1">
        <f t="array" ref="AH2954">IF(AND(L2954&lt;&gt;"",O2954&lt;&gt;"",R2954:S2954&lt;&gt;"",W2954:X2954&lt;&gt;"",Z2954:AA2954&lt;&gt;"",AC2954&lt;&gt;""),"Good","Bad")</f>
        <v>Bad</v>
      </c>
      <c r="AL2954" t="str" cm="1">
        <f t="array" ref="AL2954">IF(R2954&gt;0,_xlfn.IFS(COUNTIF($L$20:L2954,"&lt;&gt;")&lt;101,1,COUNTIF($L$20:L2954,"&lt;&gt;")&lt;201,2,COUNTIF($L$20:L2954,"&lt;&gt;")&lt;301,3,COUNTIF($L$20:L2954,"&lt;&gt;")&lt;401,4,COUNTIF($L$20:L2954,"&lt;&gt;")&lt;501,5,COUNTIF($L$20:L2954,"&lt;&gt;")&lt;601,6,COUNTIF($L$20:L2954,"&lt;&gt;")&lt;701,7,COUNTIF($L$20:L2954,"&lt;&gt;")&lt;801,8,COUNTIF($L$20:L2954,"&lt;&gt;")&lt;901,9,COUNTIF($L$20:L2954,"&lt;&gt;")&lt;1001,10,COUNTIF($L$20:L2954,"&lt;&gt;")&lt;1101,11,COUNTIF($L$20:L2954,"&lt;&gt;")&lt;1201,12,COUNTIF($L$20:L2954,"&lt;&gt;")&lt;1301,13,COUNTIF($L$20:L2954,"&lt;&gt;")&lt;1401,14,COUNTIF($L$20:L2954,"&lt;&gt;")&lt;1501,15,COUNTIF($L$20:L2954,"&lt;&gt;")&lt;1601,16,COUNTIF($L$20:L2954,"&lt;&gt;")&lt;1701,17,COUNTIF($L$20:L2954,"&lt;&gt;")&lt;1801,18,COUNTIF($L$20:L2954,"&lt;&gt;")&lt;1901,19,COUNTIF($L$20:L2954,"&lt;&gt;")&lt;2001,20,COUNTIF($L$20:L2954,"&lt;&gt;")&lt;2101,21,COUNTIF($L$20:L2954,"&lt;&gt;")&lt;2201,22,COUNTIF($L$20:L2954,"&lt;&gt;")&lt;2301,23,COUNTIF($L$20:L2954,"&lt;&gt;")&lt;2401,24,COUNTIF($L$20:L2954,"&lt;&gt;")&lt;2501,25,COUNTIF($L$20:L2954,"&lt;&gt;")&lt;2601,26,COUNTIF($L$20:L2954,"&lt;&gt;")&lt;2701,27,COUNTIF($L$20:L2954,"&lt;&gt;")&lt;2801,28,COUNTIF($L$20:L2954,"&lt;&gt;")&lt;2901,29,COUNTIF($L$20:L2954,"&lt;&gt;")&lt;3001,30),"")</f>
        <v/>
      </c>
      <c r="AM2954" t="str">
        <f t="shared" si="225"/>
        <v/>
      </c>
      <c r="AN2954" t="str">
        <f t="shared" si="229"/>
        <v/>
      </c>
      <c r="AP2954" t="str">
        <f t="shared" si="228"/>
        <v/>
      </c>
      <c r="AQ2954" t="str">
        <f>IF(AO2954="","",COUNTIFS(AM2954:$AM$3019,AO2954))</f>
        <v/>
      </c>
    </row>
    <row r="2955" spans="1:43" x14ac:dyDescent="0.25">
      <c r="A2955" s="6" t="str">
        <f>IF(COUNT($A$20:A2954)&lt;&gt;$B$4,IF(A2954="","",A2954+1),"")</f>
        <v/>
      </c>
      <c r="B2955" s="3"/>
      <c r="C2955" s="3"/>
      <c r="D2955" s="122"/>
      <c r="E2955" s="3"/>
      <c r="F2955" s="3"/>
      <c r="G2955" s="3"/>
      <c r="H2955" s="3"/>
      <c r="I2955" s="120"/>
      <c r="J2955" s="3"/>
      <c r="K2955" s="95" t="str" cm="1">
        <f t="array" ref="K2955">IF(OR($J$14 = "A",$J$14 = "B",$J$14 = "C"),IF(I2955="","",IF(LEN(I2955)&gt;2,_xlfn.IFS(ISNUMBER(SEARCH("_",I2955)),I2955,ISNUMBER(SEARCH(", ",I2955)),SUBSTITUTE(I2955,", ","_"),ISNUMBER(SEARCH("/ ",I2955)),SUBSTITUTE(I2955,"/ ","_"),ISNUMBER(SEARCH(",",I2955)),SUBSTITUTE(I2955,",","_"),ISNUMBER(SEARCH("/",I2955)),SUBSTITUTE(I2955,"/","_"),ISNUMBER(SEARCH("",I2955)),I2955),I2955)),IF(OR($J$14 = "J",$J$14 = "K"),"",IF(D2955="","",IF(LEN(D2955)&gt;2,_xlfn.IFS(ISNUMBER(SEARCH("_",D2955)),D2955,ISNUMBER(SEARCH(", ",D2955)),SUBSTITUTE(D2955,", ","_"),ISNUMBER(SEARCH("/ ",D2955)),SUBSTITUTE(D2955,"/ ","_"),ISNUMBER(SEARCH(",",D2955)),SUBSTITUTE(D2955,",","_"),ISNUMBER(SEARCH("/",D2955)),SUBSTITUTE(D2955,"/","_"),ISNUMBER(SEARCH("",D2955)),D2955),D2955))))</f>
        <v/>
      </c>
      <c r="L2955" s="1"/>
      <c r="M2955" s="1" t="str">
        <f t="shared" si="226"/>
        <v/>
      </c>
      <c r="N2955" s="94" t="str">
        <f>IF($L2955="None","",IF(ISERROR(VLOOKUP($L2955,Info!$B$4:$B$266,1,FALSE)),"",VLOOKUP($L2955,Info!$B$4:$L$266,5,FALSE)))</f>
        <v/>
      </c>
      <c r="O2955" s="94" t="str">
        <f>IF(K2955="","",IF(AND($J$12&lt;&gt;"ABC",N2955="3"),"BAC",IF(N2955="3","ABC",IF($J$12&lt;&gt;"ABC",IF($J$10="Standard",VLOOKUP(K2955,Info!$BE$4:$BF$481,2,FALSE),VLOOKUP(K2955,Info!$BI$4:$BJ$482,2,FALSE)),IF($J$10="Standard",VLOOKUP(K2955,Info!$AG$4:$AH$2994,2,FALSE),VLOOKUP(K2955,Info!$AK$4:$AL$2997,2,FALSE))))))</f>
        <v/>
      </c>
      <c r="P2955" s="94" t="str">
        <f>IF($L2955="None","",IF(ISERROR(VLOOKUP($L2955,Info!$B$4:$B$266,1,FALSE)),"",VLOOKUP($L2955,Info!$B$4:$L$266,3,FALSE)))</f>
        <v/>
      </c>
      <c r="Q2955" s="96" t="str">
        <f>IF($L2955="None","",IF(ISERROR(VLOOKUP($L2955,Info!$B$4:$B$266,1,FALSE)),"",VLOOKUP($L2955,Info!$B$4:$L$266,4,FALSE)))</f>
        <v/>
      </c>
      <c r="R2955" s="1"/>
      <c r="S2955" s="6" t="str">
        <f t="shared" si="227"/>
        <v/>
      </c>
      <c r="T2955" s="6" t="str">
        <f>IF($L2955="None","",IF(ISERROR(VLOOKUP($L2955,Info!$B$4:$B$266,1,FALSE)),"",VLOOKUP($L2955,Info!$B$4:$L$266,11,FALSE)))</f>
        <v/>
      </c>
      <c r="U2955" s="1"/>
      <c r="V2955" s="1"/>
      <c r="W2955" s="1"/>
      <c r="X2955" s="1" t="str">
        <f>IF($L2955="None","",IF(ISERROR(VLOOKUP($L2955,Info!$B$4:$B$266,1,FALSE)),"",IF(OR(W2955="Metallic Liquid Tight",W2955="Non-Metallic Liquid Tight",W2955="LSZH",W2955="Greenfield"),VLOOKUP($L2955,Info!$B$4:$L$266,7,FALSE),"N/A")))</f>
        <v/>
      </c>
      <c r="Y2955" s="1"/>
      <c r="Z2955" s="96" t="str">
        <f>IF($L2955="None","",IF(ISERROR(VLOOKUP($L2955,Info!$B$4:$B$266,1,FALSE)),"",VLOOKUP($L2955,Info!$B$4:$L$266,9,FALSE)))</f>
        <v/>
      </c>
      <c r="AA2955" s="96" t="str">
        <f>IF($L2955="None","",IF(ISERROR(VLOOKUP($L2955,Info!$B$4:$B$266,1,FALSE)),"",VLOOKUP($L2955,Info!$B$4:$L$266,8,FALSE)))</f>
        <v/>
      </c>
      <c r="AB2955" s="96" t="str">
        <f>IF($L2955="None","",IF(ISERROR(VLOOKUP($L2955,Info!$B$4:$B$266,1,FALSE)),"",VLOOKUP($L2955,Info!$B$4:$L$266,10,FALSE)))</f>
        <v/>
      </c>
      <c r="AC2955" s="1" t="str">
        <f>IF(W2955="SO Cable","Black,White",IF(O2955="","",IF(P2955="","",IF($J$12&lt;&gt;"ABC",IF(P2955&lt;="250",VLOOKUP(O2955,Info!$AZ$4:$BB$22,3,FALSE),VLOOKUP(O2955,Info!$AZ$23:$BB$39,3,FALSE)),IF(P2955&lt;="250",VLOOKUP(O2955,Info!$AO$4:$AQ$22,3,FALSE),VLOOKUP(O2955,Info!$AO$23:$AP$39,3,FALSE))))))</f>
        <v/>
      </c>
      <c r="AD2955" s="1"/>
      <c r="AE2955" s="1" t="str">
        <f>IF($L2955="None","",IF(ISERROR(VLOOKUP($L2955,Info!$B$4:$B$266,1,FALSE)),"",VLOOKUP($L2955,Info!$B$4:$L$266,4,FALSE)))</f>
        <v/>
      </c>
      <c r="AF2955" s="1" t="str">
        <f>IF($L2955="None","",IF(ISERROR(VLOOKUP($L2955,Info!$B$4:$B$266,1,FALSE)),"",VLOOKUP($L2955,Info!$B$4:$L$266,6,FALSE)))</f>
        <v/>
      </c>
      <c r="AG2955" s="1"/>
      <c r="AH2955" s="33" t="str" cm="1">
        <f t="array" ref="AH2955">IF(AND(L2955&lt;&gt;"",O2955&lt;&gt;"",R2955:S2955&lt;&gt;"",W2955:X2955&lt;&gt;"",Z2955:AA2955&lt;&gt;"",AC2955&lt;&gt;""),"Good","Bad")</f>
        <v>Bad</v>
      </c>
      <c r="AL2955" t="str" cm="1">
        <f t="array" ref="AL2955">IF(R2955&gt;0,_xlfn.IFS(COUNTIF($L$20:L2955,"&lt;&gt;")&lt;101,1,COUNTIF($L$20:L2955,"&lt;&gt;")&lt;201,2,COUNTIF($L$20:L2955,"&lt;&gt;")&lt;301,3,COUNTIF($L$20:L2955,"&lt;&gt;")&lt;401,4,COUNTIF($L$20:L2955,"&lt;&gt;")&lt;501,5,COUNTIF($L$20:L2955,"&lt;&gt;")&lt;601,6,COUNTIF($L$20:L2955,"&lt;&gt;")&lt;701,7,COUNTIF($L$20:L2955,"&lt;&gt;")&lt;801,8,COUNTIF($L$20:L2955,"&lt;&gt;")&lt;901,9,COUNTIF($L$20:L2955,"&lt;&gt;")&lt;1001,10,COUNTIF($L$20:L2955,"&lt;&gt;")&lt;1101,11,COUNTIF($L$20:L2955,"&lt;&gt;")&lt;1201,12,COUNTIF($L$20:L2955,"&lt;&gt;")&lt;1301,13,COUNTIF($L$20:L2955,"&lt;&gt;")&lt;1401,14,COUNTIF($L$20:L2955,"&lt;&gt;")&lt;1501,15,COUNTIF($L$20:L2955,"&lt;&gt;")&lt;1601,16,COUNTIF($L$20:L2955,"&lt;&gt;")&lt;1701,17,COUNTIF($L$20:L2955,"&lt;&gt;")&lt;1801,18,COUNTIF($L$20:L2955,"&lt;&gt;")&lt;1901,19,COUNTIF($L$20:L2955,"&lt;&gt;")&lt;2001,20,COUNTIF($L$20:L2955,"&lt;&gt;")&lt;2101,21,COUNTIF($L$20:L2955,"&lt;&gt;")&lt;2201,22,COUNTIF($L$20:L2955,"&lt;&gt;")&lt;2301,23,COUNTIF($L$20:L2955,"&lt;&gt;")&lt;2401,24,COUNTIF($L$20:L2955,"&lt;&gt;")&lt;2501,25,COUNTIF($L$20:L2955,"&lt;&gt;")&lt;2601,26,COUNTIF($L$20:L2955,"&lt;&gt;")&lt;2701,27,COUNTIF($L$20:L2955,"&lt;&gt;")&lt;2801,28,COUNTIF($L$20:L2955,"&lt;&gt;")&lt;2901,29,COUNTIF($L$20:L2955,"&lt;&gt;")&lt;3001,30),"")</f>
        <v/>
      </c>
      <c r="AM2955" t="str">
        <f t="shared" si="225"/>
        <v/>
      </c>
      <c r="AN2955" t="str">
        <f t="shared" si="229"/>
        <v/>
      </c>
      <c r="AP2955" t="str">
        <f t="shared" si="228"/>
        <v/>
      </c>
      <c r="AQ2955" t="str">
        <f>IF(AO2955="","",COUNTIFS(AM2955:$AM$3019,AO2955))</f>
        <v/>
      </c>
    </row>
    <row r="2956" spans="1:43" x14ac:dyDescent="0.25">
      <c r="A2956" s="6" t="str">
        <f>IF(COUNT($A$20:A2955)&lt;&gt;$B$4,IF(A2955="","",A2955+1),"")</f>
        <v/>
      </c>
      <c r="B2956" s="3"/>
      <c r="C2956" s="3"/>
      <c r="D2956" s="122"/>
      <c r="E2956" s="3"/>
      <c r="F2956" s="3"/>
      <c r="G2956" s="3"/>
      <c r="H2956" s="3"/>
      <c r="I2956" s="120"/>
      <c r="J2956" s="3"/>
      <c r="K2956" s="95" t="str" cm="1">
        <f t="array" ref="K2956">IF(OR($J$14 = "A",$J$14 = "B",$J$14 = "C"),IF(I2956="","",IF(LEN(I2956)&gt;2,_xlfn.IFS(ISNUMBER(SEARCH("_",I2956)),I2956,ISNUMBER(SEARCH(", ",I2956)),SUBSTITUTE(I2956,", ","_"),ISNUMBER(SEARCH("/ ",I2956)),SUBSTITUTE(I2956,"/ ","_"),ISNUMBER(SEARCH(",",I2956)),SUBSTITUTE(I2956,",","_"),ISNUMBER(SEARCH("/",I2956)),SUBSTITUTE(I2956,"/","_"),ISNUMBER(SEARCH("",I2956)),I2956),I2956)),IF(OR($J$14 = "J",$J$14 = "K"),"",IF(D2956="","",IF(LEN(D2956)&gt;2,_xlfn.IFS(ISNUMBER(SEARCH("_",D2956)),D2956,ISNUMBER(SEARCH(", ",D2956)),SUBSTITUTE(D2956,", ","_"),ISNUMBER(SEARCH("/ ",D2956)),SUBSTITUTE(D2956,"/ ","_"),ISNUMBER(SEARCH(",",D2956)),SUBSTITUTE(D2956,",","_"),ISNUMBER(SEARCH("/",D2956)),SUBSTITUTE(D2956,"/","_"),ISNUMBER(SEARCH("",D2956)),D2956),D2956))))</f>
        <v/>
      </c>
      <c r="L2956" s="1"/>
      <c r="M2956" s="1" t="str">
        <f t="shared" si="226"/>
        <v/>
      </c>
      <c r="N2956" s="94" t="str">
        <f>IF($L2956="None","",IF(ISERROR(VLOOKUP($L2956,Info!$B$4:$B$266,1,FALSE)),"",VLOOKUP($L2956,Info!$B$4:$L$266,5,FALSE)))</f>
        <v/>
      </c>
      <c r="O2956" s="94" t="str">
        <f>IF(K2956="","",IF(AND($J$12&lt;&gt;"ABC",N2956="3"),"BAC",IF(N2956="3","ABC",IF($J$12&lt;&gt;"ABC",IF($J$10="Standard",VLOOKUP(K2956,Info!$BE$4:$BF$481,2,FALSE),VLOOKUP(K2956,Info!$BI$4:$BJ$482,2,FALSE)),IF($J$10="Standard",VLOOKUP(K2956,Info!$AG$4:$AH$2994,2,FALSE),VLOOKUP(K2956,Info!$AK$4:$AL$2997,2,FALSE))))))</f>
        <v/>
      </c>
      <c r="P2956" s="94" t="str">
        <f>IF($L2956="None","",IF(ISERROR(VLOOKUP($L2956,Info!$B$4:$B$266,1,FALSE)),"",VLOOKUP($L2956,Info!$B$4:$L$266,3,FALSE)))</f>
        <v/>
      </c>
      <c r="Q2956" s="96" t="str">
        <f>IF($L2956="None","",IF(ISERROR(VLOOKUP($L2956,Info!$B$4:$B$266,1,FALSE)),"",VLOOKUP($L2956,Info!$B$4:$L$266,4,FALSE)))</f>
        <v/>
      </c>
      <c r="R2956" s="1"/>
      <c r="S2956" s="6" t="str">
        <f t="shared" si="227"/>
        <v/>
      </c>
      <c r="T2956" s="6" t="str">
        <f>IF($L2956="None","",IF(ISERROR(VLOOKUP($L2956,Info!$B$4:$B$266,1,FALSE)),"",VLOOKUP($L2956,Info!$B$4:$L$266,11,FALSE)))</f>
        <v/>
      </c>
      <c r="U2956" s="1"/>
      <c r="V2956" s="1"/>
      <c r="W2956" s="1"/>
      <c r="X2956" s="1" t="str">
        <f>IF($L2956="None","",IF(ISERROR(VLOOKUP($L2956,Info!$B$4:$B$266,1,FALSE)),"",IF(OR(W2956="Metallic Liquid Tight",W2956="Non-Metallic Liquid Tight",W2956="LSZH",W2956="Greenfield"),VLOOKUP($L2956,Info!$B$4:$L$266,7,FALSE),"N/A")))</f>
        <v/>
      </c>
      <c r="Y2956" s="1"/>
      <c r="Z2956" s="96" t="str">
        <f>IF($L2956="None","",IF(ISERROR(VLOOKUP($L2956,Info!$B$4:$B$266,1,FALSE)),"",VLOOKUP($L2956,Info!$B$4:$L$266,9,FALSE)))</f>
        <v/>
      </c>
      <c r="AA2956" s="96" t="str">
        <f>IF($L2956="None","",IF(ISERROR(VLOOKUP($L2956,Info!$B$4:$B$266,1,FALSE)),"",VLOOKUP($L2956,Info!$B$4:$L$266,8,FALSE)))</f>
        <v/>
      </c>
      <c r="AB2956" s="96" t="str">
        <f>IF($L2956="None","",IF(ISERROR(VLOOKUP($L2956,Info!$B$4:$B$266,1,FALSE)),"",VLOOKUP($L2956,Info!$B$4:$L$266,10,FALSE)))</f>
        <v/>
      </c>
      <c r="AC2956" s="1" t="str">
        <f>IF(W2956="SO Cable","Black,White",IF(O2956="","",IF(P2956="","",IF($J$12&lt;&gt;"ABC",IF(P2956&lt;="250",VLOOKUP(O2956,Info!$AZ$4:$BB$22,3,FALSE),VLOOKUP(O2956,Info!$AZ$23:$BB$39,3,FALSE)),IF(P2956&lt;="250",VLOOKUP(O2956,Info!$AO$4:$AQ$22,3,FALSE),VLOOKUP(O2956,Info!$AO$23:$AP$39,3,FALSE))))))</f>
        <v/>
      </c>
      <c r="AD2956" s="1"/>
      <c r="AE2956" s="1" t="str">
        <f>IF($L2956="None","",IF(ISERROR(VLOOKUP($L2956,Info!$B$4:$B$266,1,FALSE)),"",VLOOKUP($L2956,Info!$B$4:$L$266,4,FALSE)))</f>
        <v/>
      </c>
      <c r="AF2956" s="1" t="str">
        <f>IF($L2956="None","",IF(ISERROR(VLOOKUP($L2956,Info!$B$4:$B$266,1,FALSE)),"",VLOOKUP($L2956,Info!$B$4:$L$266,6,FALSE)))</f>
        <v/>
      </c>
      <c r="AG2956" s="1"/>
      <c r="AH2956" s="33" t="str" cm="1">
        <f t="array" ref="AH2956">IF(AND(L2956&lt;&gt;"",O2956&lt;&gt;"",R2956:S2956&lt;&gt;"",W2956:X2956&lt;&gt;"",Z2956:AA2956&lt;&gt;"",AC2956&lt;&gt;""),"Good","Bad")</f>
        <v>Bad</v>
      </c>
      <c r="AL2956" t="str" cm="1">
        <f t="array" ref="AL2956">IF(R2956&gt;0,_xlfn.IFS(COUNTIF($L$20:L2956,"&lt;&gt;")&lt;101,1,COUNTIF($L$20:L2956,"&lt;&gt;")&lt;201,2,COUNTIF($L$20:L2956,"&lt;&gt;")&lt;301,3,COUNTIF($L$20:L2956,"&lt;&gt;")&lt;401,4,COUNTIF($L$20:L2956,"&lt;&gt;")&lt;501,5,COUNTIF($L$20:L2956,"&lt;&gt;")&lt;601,6,COUNTIF($L$20:L2956,"&lt;&gt;")&lt;701,7,COUNTIF($L$20:L2956,"&lt;&gt;")&lt;801,8,COUNTIF($L$20:L2956,"&lt;&gt;")&lt;901,9,COUNTIF($L$20:L2956,"&lt;&gt;")&lt;1001,10,COUNTIF($L$20:L2956,"&lt;&gt;")&lt;1101,11,COUNTIF($L$20:L2956,"&lt;&gt;")&lt;1201,12,COUNTIF($L$20:L2956,"&lt;&gt;")&lt;1301,13,COUNTIF($L$20:L2956,"&lt;&gt;")&lt;1401,14,COUNTIF($L$20:L2956,"&lt;&gt;")&lt;1501,15,COUNTIF($L$20:L2956,"&lt;&gt;")&lt;1601,16,COUNTIF($L$20:L2956,"&lt;&gt;")&lt;1701,17,COUNTIF($L$20:L2956,"&lt;&gt;")&lt;1801,18,COUNTIF($L$20:L2956,"&lt;&gt;")&lt;1901,19,COUNTIF($L$20:L2956,"&lt;&gt;")&lt;2001,20,COUNTIF($L$20:L2956,"&lt;&gt;")&lt;2101,21,COUNTIF($L$20:L2956,"&lt;&gt;")&lt;2201,22,COUNTIF($L$20:L2956,"&lt;&gt;")&lt;2301,23,COUNTIF($L$20:L2956,"&lt;&gt;")&lt;2401,24,COUNTIF($L$20:L2956,"&lt;&gt;")&lt;2501,25,COUNTIF($L$20:L2956,"&lt;&gt;")&lt;2601,26,COUNTIF($L$20:L2956,"&lt;&gt;")&lt;2701,27,COUNTIF($L$20:L2956,"&lt;&gt;")&lt;2801,28,COUNTIF($L$20:L2956,"&lt;&gt;")&lt;2901,29,COUNTIF($L$20:L2956,"&lt;&gt;")&lt;3001,30),"")</f>
        <v/>
      </c>
      <c r="AM2956" t="str">
        <f t="shared" si="225"/>
        <v/>
      </c>
      <c r="AN2956" t="str">
        <f t="shared" si="229"/>
        <v/>
      </c>
      <c r="AP2956" t="str">
        <f t="shared" si="228"/>
        <v/>
      </c>
      <c r="AQ2956" t="str">
        <f>IF(AO2956="","",COUNTIFS(AM2956:$AM$3019,AO2956))</f>
        <v/>
      </c>
    </row>
    <row r="2957" spans="1:43" x14ac:dyDescent="0.25">
      <c r="A2957" s="6" t="str">
        <f>IF(COUNT($A$20:A2956)&lt;&gt;$B$4,IF(A2956="","",A2956+1),"")</f>
        <v/>
      </c>
      <c r="B2957" s="3"/>
      <c r="C2957" s="3"/>
      <c r="D2957" s="122"/>
      <c r="E2957" s="3"/>
      <c r="F2957" s="3"/>
      <c r="G2957" s="3"/>
      <c r="H2957" s="3"/>
      <c r="I2957" s="120"/>
      <c r="J2957" s="3"/>
      <c r="K2957" s="95" t="str" cm="1">
        <f t="array" ref="K2957">IF(OR($J$14 = "A",$J$14 = "B",$J$14 = "C"),IF(I2957="","",IF(LEN(I2957)&gt;2,_xlfn.IFS(ISNUMBER(SEARCH("_",I2957)),I2957,ISNUMBER(SEARCH(", ",I2957)),SUBSTITUTE(I2957,", ","_"),ISNUMBER(SEARCH("/ ",I2957)),SUBSTITUTE(I2957,"/ ","_"),ISNUMBER(SEARCH(",",I2957)),SUBSTITUTE(I2957,",","_"),ISNUMBER(SEARCH("/",I2957)),SUBSTITUTE(I2957,"/","_"),ISNUMBER(SEARCH("",I2957)),I2957),I2957)),IF(OR($J$14 = "J",$J$14 = "K"),"",IF(D2957="","",IF(LEN(D2957)&gt;2,_xlfn.IFS(ISNUMBER(SEARCH("_",D2957)),D2957,ISNUMBER(SEARCH(", ",D2957)),SUBSTITUTE(D2957,", ","_"),ISNUMBER(SEARCH("/ ",D2957)),SUBSTITUTE(D2957,"/ ","_"),ISNUMBER(SEARCH(",",D2957)),SUBSTITUTE(D2957,",","_"),ISNUMBER(SEARCH("/",D2957)),SUBSTITUTE(D2957,"/","_"),ISNUMBER(SEARCH("",D2957)),D2957),D2957))))</f>
        <v/>
      </c>
      <c r="L2957" s="1"/>
      <c r="M2957" s="1" t="str">
        <f t="shared" si="226"/>
        <v/>
      </c>
      <c r="N2957" s="94" t="str">
        <f>IF($L2957="None","",IF(ISERROR(VLOOKUP($L2957,Info!$B$4:$B$266,1,FALSE)),"",VLOOKUP($L2957,Info!$B$4:$L$266,5,FALSE)))</f>
        <v/>
      </c>
      <c r="O2957" s="94" t="str">
        <f>IF(K2957="","",IF(AND($J$12&lt;&gt;"ABC",N2957="3"),"BAC",IF(N2957="3","ABC",IF($J$12&lt;&gt;"ABC",IF($J$10="Standard",VLOOKUP(K2957,Info!$BE$4:$BF$481,2,FALSE),VLOOKUP(K2957,Info!$BI$4:$BJ$482,2,FALSE)),IF($J$10="Standard",VLOOKUP(K2957,Info!$AG$4:$AH$2994,2,FALSE),VLOOKUP(K2957,Info!$AK$4:$AL$2997,2,FALSE))))))</f>
        <v/>
      </c>
      <c r="P2957" s="94" t="str">
        <f>IF($L2957="None","",IF(ISERROR(VLOOKUP($L2957,Info!$B$4:$B$266,1,FALSE)),"",VLOOKUP($L2957,Info!$B$4:$L$266,3,FALSE)))</f>
        <v/>
      </c>
      <c r="Q2957" s="96" t="str">
        <f>IF($L2957="None","",IF(ISERROR(VLOOKUP($L2957,Info!$B$4:$B$266,1,FALSE)),"",VLOOKUP($L2957,Info!$B$4:$L$266,4,FALSE)))</f>
        <v/>
      </c>
      <c r="R2957" s="1"/>
      <c r="S2957" s="6" t="str">
        <f t="shared" si="227"/>
        <v/>
      </c>
      <c r="T2957" s="6" t="str">
        <f>IF($L2957="None","",IF(ISERROR(VLOOKUP($L2957,Info!$B$4:$B$266,1,FALSE)),"",VLOOKUP($L2957,Info!$B$4:$L$266,11,FALSE)))</f>
        <v/>
      </c>
      <c r="U2957" s="1"/>
      <c r="V2957" s="1"/>
      <c r="W2957" s="1"/>
      <c r="X2957" s="1" t="str">
        <f>IF($L2957="None","",IF(ISERROR(VLOOKUP($L2957,Info!$B$4:$B$266,1,FALSE)),"",IF(OR(W2957="Metallic Liquid Tight",W2957="Non-Metallic Liquid Tight",W2957="LSZH",W2957="Greenfield"),VLOOKUP($L2957,Info!$B$4:$L$266,7,FALSE),"N/A")))</f>
        <v/>
      </c>
      <c r="Y2957" s="1"/>
      <c r="Z2957" s="96" t="str">
        <f>IF($L2957="None","",IF(ISERROR(VLOOKUP($L2957,Info!$B$4:$B$266,1,FALSE)),"",VLOOKUP($L2957,Info!$B$4:$L$266,9,FALSE)))</f>
        <v/>
      </c>
      <c r="AA2957" s="96" t="str">
        <f>IF($L2957="None","",IF(ISERROR(VLOOKUP($L2957,Info!$B$4:$B$266,1,FALSE)),"",VLOOKUP($L2957,Info!$B$4:$L$266,8,FALSE)))</f>
        <v/>
      </c>
      <c r="AB2957" s="96" t="str">
        <f>IF($L2957="None","",IF(ISERROR(VLOOKUP($L2957,Info!$B$4:$B$266,1,FALSE)),"",VLOOKUP($L2957,Info!$B$4:$L$266,10,FALSE)))</f>
        <v/>
      </c>
      <c r="AC2957" s="1" t="str">
        <f>IF(W2957="SO Cable","Black,White",IF(O2957="","",IF(P2957="","",IF($J$12&lt;&gt;"ABC",IF(P2957&lt;="250",VLOOKUP(O2957,Info!$AZ$4:$BB$22,3,FALSE),VLOOKUP(O2957,Info!$AZ$23:$BB$39,3,FALSE)),IF(P2957&lt;="250",VLOOKUP(O2957,Info!$AO$4:$AQ$22,3,FALSE),VLOOKUP(O2957,Info!$AO$23:$AP$39,3,FALSE))))))</f>
        <v/>
      </c>
      <c r="AD2957" s="1"/>
      <c r="AE2957" s="1" t="str">
        <f>IF($L2957="None","",IF(ISERROR(VLOOKUP($L2957,Info!$B$4:$B$266,1,FALSE)),"",VLOOKUP($L2957,Info!$B$4:$L$266,4,FALSE)))</f>
        <v/>
      </c>
      <c r="AF2957" s="1" t="str">
        <f>IF($L2957="None","",IF(ISERROR(VLOOKUP($L2957,Info!$B$4:$B$266,1,FALSE)),"",VLOOKUP($L2957,Info!$B$4:$L$266,6,FALSE)))</f>
        <v/>
      </c>
      <c r="AG2957" s="1"/>
      <c r="AH2957" s="33" t="str" cm="1">
        <f t="array" ref="AH2957">IF(AND(L2957&lt;&gt;"",O2957&lt;&gt;"",R2957:S2957&lt;&gt;"",W2957:X2957&lt;&gt;"",Z2957:AA2957&lt;&gt;"",AC2957&lt;&gt;""),"Good","Bad")</f>
        <v>Bad</v>
      </c>
      <c r="AL2957" t="str" cm="1">
        <f t="array" ref="AL2957">IF(R2957&gt;0,_xlfn.IFS(COUNTIF($L$20:L2957,"&lt;&gt;")&lt;101,1,COUNTIF($L$20:L2957,"&lt;&gt;")&lt;201,2,COUNTIF($L$20:L2957,"&lt;&gt;")&lt;301,3,COUNTIF($L$20:L2957,"&lt;&gt;")&lt;401,4,COUNTIF($L$20:L2957,"&lt;&gt;")&lt;501,5,COUNTIF($L$20:L2957,"&lt;&gt;")&lt;601,6,COUNTIF($L$20:L2957,"&lt;&gt;")&lt;701,7,COUNTIF($L$20:L2957,"&lt;&gt;")&lt;801,8,COUNTIF($L$20:L2957,"&lt;&gt;")&lt;901,9,COUNTIF($L$20:L2957,"&lt;&gt;")&lt;1001,10,COUNTIF($L$20:L2957,"&lt;&gt;")&lt;1101,11,COUNTIF($L$20:L2957,"&lt;&gt;")&lt;1201,12,COUNTIF($L$20:L2957,"&lt;&gt;")&lt;1301,13,COUNTIF($L$20:L2957,"&lt;&gt;")&lt;1401,14,COUNTIF($L$20:L2957,"&lt;&gt;")&lt;1501,15,COUNTIF($L$20:L2957,"&lt;&gt;")&lt;1601,16,COUNTIF($L$20:L2957,"&lt;&gt;")&lt;1701,17,COUNTIF($L$20:L2957,"&lt;&gt;")&lt;1801,18,COUNTIF($L$20:L2957,"&lt;&gt;")&lt;1901,19,COUNTIF($L$20:L2957,"&lt;&gt;")&lt;2001,20,COUNTIF($L$20:L2957,"&lt;&gt;")&lt;2101,21,COUNTIF($L$20:L2957,"&lt;&gt;")&lt;2201,22,COUNTIF($L$20:L2957,"&lt;&gt;")&lt;2301,23,COUNTIF($L$20:L2957,"&lt;&gt;")&lt;2401,24,COUNTIF($L$20:L2957,"&lt;&gt;")&lt;2501,25,COUNTIF($L$20:L2957,"&lt;&gt;")&lt;2601,26,COUNTIF($L$20:L2957,"&lt;&gt;")&lt;2701,27,COUNTIF($L$20:L2957,"&lt;&gt;")&lt;2801,28,COUNTIF($L$20:L2957,"&lt;&gt;")&lt;2901,29,COUNTIF($L$20:L2957,"&lt;&gt;")&lt;3001,30),"")</f>
        <v/>
      </c>
      <c r="AM2957" t="str">
        <f t="shared" si="225"/>
        <v/>
      </c>
      <c r="AN2957" t="str">
        <f t="shared" si="229"/>
        <v/>
      </c>
      <c r="AP2957" t="str">
        <f t="shared" si="228"/>
        <v/>
      </c>
      <c r="AQ2957" t="str">
        <f>IF(AO2957="","",COUNTIFS(AM2957:$AM$3019,AO2957))</f>
        <v/>
      </c>
    </row>
    <row r="2958" spans="1:43" x14ac:dyDescent="0.25">
      <c r="A2958" s="6" t="str">
        <f>IF(COUNT($A$20:A2957)&lt;&gt;$B$4,IF(A2957="","",A2957+1),"")</f>
        <v/>
      </c>
      <c r="B2958" s="3"/>
      <c r="C2958" s="3"/>
      <c r="D2958" s="122"/>
      <c r="E2958" s="3"/>
      <c r="F2958" s="3"/>
      <c r="G2958" s="3"/>
      <c r="H2958" s="3"/>
      <c r="I2958" s="120"/>
      <c r="J2958" s="3"/>
      <c r="K2958" s="95" t="str" cm="1">
        <f t="array" ref="K2958">IF(OR($J$14 = "A",$J$14 = "B",$J$14 = "C"),IF(I2958="","",IF(LEN(I2958)&gt;2,_xlfn.IFS(ISNUMBER(SEARCH("_",I2958)),I2958,ISNUMBER(SEARCH(", ",I2958)),SUBSTITUTE(I2958,", ","_"),ISNUMBER(SEARCH("/ ",I2958)),SUBSTITUTE(I2958,"/ ","_"),ISNUMBER(SEARCH(",",I2958)),SUBSTITUTE(I2958,",","_"),ISNUMBER(SEARCH("/",I2958)),SUBSTITUTE(I2958,"/","_"),ISNUMBER(SEARCH("",I2958)),I2958),I2958)),IF(OR($J$14 = "J",$J$14 = "K"),"",IF(D2958="","",IF(LEN(D2958)&gt;2,_xlfn.IFS(ISNUMBER(SEARCH("_",D2958)),D2958,ISNUMBER(SEARCH(", ",D2958)),SUBSTITUTE(D2958,", ","_"),ISNUMBER(SEARCH("/ ",D2958)),SUBSTITUTE(D2958,"/ ","_"),ISNUMBER(SEARCH(",",D2958)),SUBSTITUTE(D2958,",","_"),ISNUMBER(SEARCH("/",D2958)),SUBSTITUTE(D2958,"/","_"),ISNUMBER(SEARCH("",D2958)),D2958),D2958))))</f>
        <v/>
      </c>
      <c r="L2958" s="1"/>
      <c r="M2958" s="1" t="str">
        <f t="shared" si="226"/>
        <v/>
      </c>
      <c r="N2958" s="94" t="str">
        <f>IF($L2958="None","",IF(ISERROR(VLOOKUP($L2958,Info!$B$4:$B$266,1,FALSE)),"",VLOOKUP($L2958,Info!$B$4:$L$266,5,FALSE)))</f>
        <v/>
      </c>
      <c r="O2958" s="94" t="str">
        <f>IF(K2958="","",IF(AND($J$12&lt;&gt;"ABC",N2958="3"),"BAC",IF(N2958="3","ABC",IF($J$12&lt;&gt;"ABC",IF($J$10="Standard",VLOOKUP(K2958,Info!$BE$4:$BF$481,2,FALSE),VLOOKUP(K2958,Info!$BI$4:$BJ$482,2,FALSE)),IF($J$10="Standard",VLOOKUP(K2958,Info!$AG$4:$AH$2994,2,FALSE),VLOOKUP(K2958,Info!$AK$4:$AL$2997,2,FALSE))))))</f>
        <v/>
      </c>
      <c r="P2958" s="94" t="str">
        <f>IF($L2958="None","",IF(ISERROR(VLOOKUP($L2958,Info!$B$4:$B$266,1,FALSE)),"",VLOOKUP($L2958,Info!$B$4:$L$266,3,FALSE)))</f>
        <v/>
      </c>
      <c r="Q2958" s="96" t="str">
        <f>IF($L2958="None","",IF(ISERROR(VLOOKUP($L2958,Info!$B$4:$B$266,1,FALSE)),"",VLOOKUP($L2958,Info!$B$4:$L$266,4,FALSE)))</f>
        <v/>
      </c>
      <c r="R2958" s="1"/>
      <c r="S2958" s="6" t="str">
        <f t="shared" si="227"/>
        <v/>
      </c>
      <c r="T2958" s="6" t="str">
        <f>IF($L2958="None","",IF(ISERROR(VLOOKUP($L2958,Info!$B$4:$B$266,1,FALSE)),"",VLOOKUP($L2958,Info!$B$4:$L$266,11,FALSE)))</f>
        <v/>
      </c>
      <c r="U2958" s="1"/>
      <c r="V2958" s="1"/>
      <c r="W2958" s="1"/>
      <c r="X2958" s="1" t="str">
        <f>IF($L2958="None","",IF(ISERROR(VLOOKUP($L2958,Info!$B$4:$B$266,1,FALSE)),"",IF(OR(W2958="Metallic Liquid Tight",W2958="Non-Metallic Liquid Tight",W2958="LSZH",W2958="Greenfield"),VLOOKUP($L2958,Info!$B$4:$L$266,7,FALSE),"N/A")))</f>
        <v/>
      </c>
      <c r="Y2958" s="1"/>
      <c r="Z2958" s="96" t="str">
        <f>IF($L2958="None","",IF(ISERROR(VLOOKUP($L2958,Info!$B$4:$B$266,1,FALSE)),"",VLOOKUP($L2958,Info!$B$4:$L$266,9,FALSE)))</f>
        <v/>
      </c>
      <c r="AA2958" s="96" t="str">
        <f>IF($L2958="None","",IF(ISERROR(VLOOKUP($L2958,Info!$B$4:$B$266,1,FALSE)),"",VLOOKUP($L2958,Info!$B$4:$L$266,8,FALSE)))</f>
        <v/>
      </c>
      <c r="AB2958" s="96" t="str">
        <f>IF($L2958="None","",IF(ISERROR(VLOOKUP($L2958,Info!$B$4:$B$266,1,FALSE)),"",VLOOKUP($L2958,Info!$B$4:$L$266,10,FALSE)))</f>
        <v/>
      </c>
      <c r="AC2958" s="1" t="str">
        <f>IF(W2958="SO Cable","Black,White",IF(O2958="","",IF(P2958="","",IF($J$12&lt;&gt;"ABC",IF(P2958&lt;="250",VLOOKUP(O2958,Info!$AZ$4:$BB$22,3,FALSE),VLOOKUP(O2958,Info!$AZ$23:$BB$39,3,FALSE)),IF(P2958&lt;="250",VLOOKUP(O2958,Info!$AO$4:$AQ$22,3,FALSE),VLOOKUP(O2958,Info!$AO$23:$AP$39,3,FALSE))))))</f>
        <v/>
      </c>
      <c r="AD2958" s="1"/>
      <c r="AE2958" s="1" t="str">
        <f>IF($L2958="None","",IF(ISERROR(VLOOKUP($L2958,Info!$B$4:$B$266,1,FALSE)),"",VLOOKUP($L2958,Info!$B$4:$L$266,4,FALSE)))</f>
        <v/>
      </c>
      <c r="AF2958" s="1" t="str">
        <f>IF($L2958="None","",IF(ISERROR(VLOOKUP($L2958,Info!$B$4:$B$266,1,FALSE)),"",VLOOKUP($L2958,Info!$B$4:$L$266,6,FALSE)))</f>
        <v/>
      </c>
      <c r="AG2958" s="1"/>
      <c r="AH2958" s="33" t="str" cm="1">
        <f t="array" ref="AH2958">IF(AND(L2958&lt;&gt;"",O2958&lt;&gt;"",R2958:S2958&lt;&gt;"",W2958:X2958&lt;&gt;"",Z2958:AA2958&lt;&gt;"",AC2958&lt;&gt;""),"Good","Bad")</f>
        <v>Bad</v>
      </c>
      <c r="AL2958" t="str" cm="1">
        <f t="array" ref="AL2958">IF(R2958&gt;0,_xlfn.IFS(COUNTIF($L$20:L2958,"&lt;&gt;")&lt;101,1,COUNTIF($L$20:L2958,"&lt;&gt;")&lt;201,2,COUNTIF($L$20:L2958,"&lt;&gt;")&lt;301,3,COUNTIF($L$20:L2958,"&lt;&gt;")&lt;401,4,COUNTIF($L$20:L2958,"&lt;&gt;")&lt;501,5,COUNTIF($L$20:L2958,"&lt;&gt;")&lt;601,6,COUNTIF($L$20:L2958,"&lt;&gt;")&lt;701,7,COUNTIF($L$20:L2958,"&lt;&gt;")&lt;801,8,COUNTIF($L$20:L2958,"&lt;&gt;")&lt;901,9,COUNTIF($L$20:L2958,"&lt;&gt;")&lt;1001,10,COUNTIF($L$20:L2958,"&lt;&gt;")&lt;1101,11,COUNTIF($L$20:L2958,"&lt;&gt;")&lt;1201,12,COUNTIF($L$20:L2958,"&lt;&gt;")&lt;1301,13,COUNTIF($L$20:L2958,"&lt;&gt;")&lt;1401,14,COUNTIF($L$20:L2958,"&lt;&gt;")&lt;1501,15,COUNTIF($L$20:L2958,"&lt;&gt;")&lt;1601,16,COUNTIF($L$20:L2958,"&lt;&gt;")&lt;1701,17,COUNTIF($L$20:L2958,"&lt;&gt;")&lt;1801,18,COUNTIF($L$20:L2958,"&lt;&gt;")&lt;1901,19,COUNTIF($L$20:L2958,"&lt;&gt;")&lt;2001,20,COUNTIF($L$20:L2958,"&lt;&gt;")&lt;2101,21,COUNTIF($L$20:L2958,"&lt;&gt;")&lt;2201,22,COUNTIF($L$20:L2958,"&lt;&gt;")&lt;2301,23,COUNTIF($L$20:L2958,"&lt;&gt;")&lt;2401,24,COUNTIF($L$20:L2958,"&lt;&gt;")&lt;2501,25,COUNTIF($L$20:L2958,"&lt;&gt;")&lt;2601,26,COUNTIF($L$20:L2958,"&lt;&gt;")&lt;2701,27,COUNTIF($L$20:L2958,"&lt;&gt;")&lt;2801,28,COUNTIF($L$20:L2958,"&lt;&gt;")&lt;2901,29,COUNTIF($L$20:L2958,"&lt;&gt;")&lt;3001,30),"")</f>
        <v/>
      </c>
      <c r="AM2958" t="str">
        <f t="shared" si="225"/>
        <v/>
      </c>
      <c r="AN2958" t="str">
        <f t="shared" si="229"/>
        <v/>
      </c>
      <c r="AP2958" t="str">
        <f t="shared" si="228"/>
        <v/>
      </c>
      <c r="AQ2958" t="str">
        <f>IF(AO2958="","",COUNTIFS(AM2958:$AM$3019,AO2958))</f>
        <v/>
      </c>
    </row>
    <row r="2959" spans="1:43" x14ac:dyDescent="0.25">
      <c r="A2959" s="6" t="str">
        <f>IF(COUNT($A$20:A2958)&lt;&gt;$B$4,IF(A2958="","",A2958+1),"")</f>
        <v/>
      </c>
      <c r="B2959" s="3"/>
      <c r="C2959" s="3"/>
      <c r="D2959" s="122"/>
      <c r="E2959" s="3"/>
      <c r="F2959" s="3"/>
      <c r="G2959" s="3"/>
      <c r="H2959" s="3"/>
      <c r="I2959" s="120"/>
      <c r="J2959" s="3"/>
      <c r="K2959" s="95" t="str" cm="1">
        <f t="array" ref="K2959">IF(OR($J$14 = "A",$J$14 = "B",$J$14 = "C"),IF(I2959="","",IF(LEN(I2959)&gt;2,_xlfn.IFS(ISNUMBER(SEARCH("_",I2959)),I2959,ISNUMBER(SEARCH(", ",I2959)),SUBSTITUTE(I2959,", ","_"),ISNUMBER(SEARCH("/ ",I2959)),SUBSTITUTE(I2959,"/ ","_"),ISNUMBER(SEARCH(",",I2959)),SUBSTITUTE(I2959,",","_"),ISNUMBER(SEARCH("/",I2959)),SUBSTITUTE(I2959,"/","_"),ISNUMBER(SEARCH("",I2959)),I2959),I2959)),IF(OR($J$14 = "J",$J$14 = "K"),"",IF(D2959="","",IF(LEN(D2959)&gt;2,_xlfn.IFS(ISNUMBER(SEARCH("_",D2959)),D2959,ISNUMBER(SEARCH(", ",D2959)),SUBSTITUTE(D2959,", ","_"),ISNUMBER(SEARCH("/ ",D2959)),SUBSTITUTE(D2959,"/ ","_"),ISNUMBER(SEARCH(",",D2959)),SUBSTITUTE(D2959,",","_"),ISNUMBER(SEARCH("/",D2959)),SUBSTITUTE(D2959,"/","_"),ISNUMBER(SEARCH("",D2959)),D2959),D2959))))</f>
        <v/>
      </c>
      <c r="L2959" s="1"/>
      <c r="M2959" s="1" t="str">
        <f t="shared" si="226"/>
        <v/>
      </c>
      <c r="N2959" s="94" t="str">
        <f>IF($L2959="None","",IF(ISERROR(VLOOKUP($L2959,Info!$B$4:$B$266,1,FALSE)),"",VLOOKUP($L2959,Info!$B$4:$L$266,5,FALSE)))</f>
        <v/>
      </c>
      <c r="O2959" s="94" t="str">
        <f>IF(K2959="","",IF(AND($J$12&lt;&gt;"ABC",N2959="3"),"BAC",IF(N2959="3","ABC",IF($J$12&lt;&gt;"ABC",IF($J$10="Standard",VLOOKUP(K2959,Info!$BE$4:$BF$481,2,FALSE),VLOOKUP(K2959,Info!$BI$4:$BJ$482,2,FALSE)),IF($J$10="Standard",VLOOKUP(K2959,Info!$AG$4:$AH$2994,2,FALSE),VLOOKUP(K2959,Info!$AK$4:$AL$2997,2,FALSE))))))</f>
        <v/>
      </c>
      <c r="P2959" s="94" t="str">
        <f>IF($L2959="None","",IF(ISERROR(VLOOKUP($L2959,Info!$B$4:$B$266,1,FALSE)),"",VLOOKUP($L2959,Info!$B$4:$L$266,3,FALSE)))</f>
        <v/>
      </c>
      <c r="Q2959" s="96" t="str">
        <f>IF($L2959="None","",IF(ISERROR(VLOOKUP($L2959,Info!$B$4:$B$266,1,FALSE)),"",VLOOKUP($L2959,Info!$B$4:$L$266,4,FALSE)))</f>
        <v/>
      </c>
      <c r="R2959" s="1"/>
      <c r="S2959" s="6" t="str">
        <f t="shared" si="227"/>
        <v/>
      </c>
      <c r="T2959" s="6" t="str">
        <f>IF($L2959="None","",IF(ISERROR(VLOOKUP($L2959,Info!$B$4:$B$266,1,FALSE)),"",VLOOKUP($L2959,Info!$B$4:$L$266,11,FALSE)))</f>
        <v/>
      </c>
      <c r="U2959" s="1"/>
      <c r="V2959" s="1"/>
      <c r="W2959" s="1"/>
      <c r="X2959" s="1" t="str">
        <f>IF($L2959="None","",IF(ISERROR(VLOOKUP($L2959,Info!$B$4:$B$266,1,FALSE)),"",IF(OR(W2959="Metallic Liquid Tight",W2959="Non-Metallic Liquid Tight",W2959="LSZH",W2959="Greenfield"),VLOOKUP($L2959,Info!$B$4:$L$266,7,FALSE),"N/A")))</f>
        <v/>
      </c>
      <c r="Y2959" s="1"/>
      <c r="Z2959" s="96" t="str">
        <f>IF($L2959="None","",IF(ISERROR(VLOOKUP($L2959,Info!$B$4:$B$266,1,FALSE)),"",VLOOKUP($L2959,Info!$B$4:$L$266,9,FALSE)))</f>
        <v/>
      </c>
      <c r="AA2959" s="96" t="str">
        <f>IF($L2959="None","",IF(ISERROR(VLOOKUP($L2959,Info!$B$4:$B$266,1,FALSE)),"",VLOOKUP($L2959,Info!$B$4:$L$266,8,FALSE)))</f>
        <v/>
      </c>
      <c r="AB2959" s="96" t="str">
        <f>IF($L2959="None","",IF(ISERROR(VLOOKUP($L2959,Info!$B$4:$B$266,1,FALSE)),"",VLOOKUP($L2959,Info!$B$4:$L$266,10,FALSE)))</f>
        <v/>
      </c>
      <c r="AC2959" s="1" t="str">
        <f>IF(W2959="SO Cable","Black,White",IF(O2959="","",IF(P2959="","",IF($J$12&lt;&gt;"ABC",IF(P2959&lt;="250",VLOOKUP(O2959,Info!$AZ$4:$BB$22,3,FALSE),VLOOKUP(O2959,Info!$AZ$23:$BB$39,3,FALSE)),IF(P2959&lt;="250",VLOOKUP(O2959,Info!$AO$4:$AQ$22,3,FALSE),VLOOKUP(O2959,Info!$AO$23:$AP$39,3,FALSE))))))</f>
        <v/>
      </c>
      <c r="AD2959" s="1"/>
      <c r="AE2959" s="1" t="str">
        <f>IF($L2959="None","",IF(ISERROR(VLOOKUP($L2959,Info!$B$4:$B$266,1,FALSE)),"",VLOOKUP($L2959,Info!$B$4:$L$266,4,FALSE)))</f>
        <v/>
      </c>
      <c r="AF2959" s="1" t="str">
        <f>IF($L2959="None","",IF(ISERROR(VLOOKUP($L2959,Info!$B$4:$B$266,1,FALSE)),"",VLOOKUP($L2959,Info!$B$4:$L$266,6,FALSE)))</f>
        <v/>
      </c>
      <c r="AG2959" s="1"/>
      <c r="AH2959" s="33" t="str" cm="1">
        <f t="array" ref="AH2959">IF(AND(L2959&lt;&gt;"",O2959&lt;&gt;"",R2959:S2959&lt;&gt;"",W2959:X2959&lt;&gt;"",Z2959:AA2959&lt;&gt;"",AC2959&lt;&gt;""),"Good","Bad")</f>
        <v>Bad</v>
      </c>
      <c r="AL2959" t="str" cm="1">
        <f t="array" ref="AL2959">IF(R2959&gt;0,_xlfn.IFS(COUNTIF($L$20:L2959,"&lt;&gt;")&lt;101,1,COUNTIF($L$20:L2959,"&lt;&gt;")&lt;201,2,COUNTIF($L$20:L2959,"&lt;&gt;")&lt;301,3,COUNTIF($L$20:L2959,"&lt;&gt;")&lt;401,4,COUNTIF($L$20:L2959,"&lt;&gt;")&lt;501,5,COUNTIF($L$20:L2959,"&lt;&gt;")&lt;601,6,COUNTIF($L$20:L2959,"&lt;&gt;")&lt;701,7,COUNTIF($L$20:L2959,"&lt;&gt;")&lt;801,8,COUNTIF($L$20:L2959,"&lt;&gt;")&lt;901,9,COUNTIF($L$20:L2959,"&lt;&gt;")&lt;1001,10,COUNTIF($L$20:L2959,"&lt;&gt;")&lt;1101,11,COUNTIF($L$20:L2959,"&lt;&gt;")&lt;1201,12,COUNTIF($L$20:L2959,"&lt;&gt;")&lt;1301,13,COUNTIF($L$20:L2959,"&lt;&gt;")&lt;1401,14,COUNTIF($L$20:L2959,"&lt;&gt;")&lt;1501,15,COUNTIF($L$20:L2959,"&lt;&gt;")&lt;1601,16,COUNTIF($L$20:L2959,"&lt;&gt;")&lt;1701,17,COUNTIF($L$20:L2959,"&lt;&gt;")&lt;1801,18,COUNTIF($L$20:L2959,"&lt;&gt;")&lt;1901,19,COUNTIF($L$20:L2959,"&lt;&gt;")&lt;2001,20,COUNTIF($L$20:L2959,"&lt;&gt;")&lt;2101,21,COUNTIF($L$20:L2959,"&lt;&gt;")&lt;2201,22,COUNTIF($L$20:L2959,"&lt;&gt;")&lt;2301,23,COUNTIF($L$20:L2959,"&lt;&gt;")&lt;2401,24,COUNTIF($L$20:L2959,"&lt;&gt;")&lt;2501,25,COUNTIF($L$20:L2959,"&lt;&gt;")&lt;2601,26,COUNTIF($L$20:L2959,"&lt;&gt;")&lt;2701,27,COUNTIF($L$20:L2959,"&lt;&gt;")&lt;2801,28,COUNTIF($L$20:L2959,"&lt;&gt;")&lt;2901,29,COUNTIF($L$20:L2959,"&lt;&gt;")&lt;3001,30),"")</f>
        <v/>
      </c>
      <c r="AM2959" t="str">
        <f t="shared" si="225"/>
        <v/>
      </c>
      <c r="AN2959" t="str">
        <f t="shared" si="229"/>
        <v/>
      </c>
      <c r="AP2959" t="str">
        <f t="shared" si="228"/>
        <v/>
      </c>
      <c r="AQ2959" t="str">
        <f>IF(AO2959="","",COUNTIFS(AM2959:$AM$3019,AO2959))</f>
        <v/>
      </c>
    </row>
    <row r="2960" spans="1:43" x14ac:dyDescent="0.25">
      <c r="A2960" s="6" t="str">
        <f>IF(COUNT($A$20:A2959)&lt;&gt;$B$4,IF(A2959="","",A2959+1),"")</f>
        <v/>
      </c>
      <c r="B2960" s="3"/>
      <c r="C2960" s="3"/>
      <c r="D2960" s="122"/>
      <c r="E2960" s="3"/>
      <c r="F2960" s="3"/>
      <c r="G2960" s="3"/>
      <c r="H2960" s="3"/>
      <c r="I2960" s="120"/>
      <c r="J2960" s="3"/>
      <c r="K2960" s="95" t="str" cm="1">
        <f t="array" ref="K2960">IF(OR($J$14 = "A",$J$14 = "B",$J$14 = "C"),IF(I2960="","",IF(LEN(I2960)&gt;2,_xlfn.IFS(ISNUMBER(SEARCH("_",I2960)),I2960,ISNUMBER(SEARCH(", ",I2960)),SUBSTITUTE(I2960,", ","_"),ISNUMBER(SEARCH("/ ",I2960)),SUBSTITUTE(I2960,"/ ","_"),ISNUMBER(SEARCH(",",I2960)),SUBSTITUTE(I2960,",","_"),ISNUMBER(SEARCH("/",I2960)),SUBSTITUTE(I2960,"/","_"),ISNUMBER(SEARCH("",I2960)),I2960),I2960)),IF(OR($J$14 = "J",$J$14 = "K"),"",IF(D2960="","",IF(LEN(D2960)&gt;2,_xlfn.IFS(ISNUMBER(SEARCH("_",D2960)),D2960,ISNUMBER(SEARCH(", ",D2960)),SUBSTITUTE(D2960,", ","_"),ISNUMBER(SEARCH("/ ",D2960)),SUBSTITUTE(D2960,"/ ","_"),ISNUMBER(SEARCH(",",D2960)),SUBSTITUTE(D2960,",","_"),ISNUMBER(SEARCH("/",D2960)),SUBSTITUTE(D2960,"/","_"),ISNUMBER(SEARCH("",D2960)),D2960),D2960))))</f>
        <v/>
      </c>
      <c r="L2960" s="1"/>
      <c r="M2960" s="1" t="str">
        <f t="shared" si="226"/>
        <v/>
      </c>
      <c r="N2960" s="94" t="str">
        <f>IF($L2960="None","",IF(ISERROR(VLOOKUP($L2960,Info!$B$4:$B$266,1,FALSE)),"",VLOOKUP($L2960,Info!$B$4:$L$266,5,FALSE)))</f>
        <v/>
      </c>
      <c r="O2960" s="94" t="str">
        <f>IF(K2960="","",IF(AND($J$12&lt;&gt;"ABC",N2960="3"),"BAC",IF(N2960="3","ABC",IF($J$12&lt;&gt;"ABC",IF($J$10="Standard",VLOOKUP(K2960,Info!$BE$4:$BF$481,2,FALSE),VLOOKUP(K2960,Info!$BI$4:$BJ$482,2,FALSE)),IF($J$10="Standard",VLOOKUP(K2960,Info!$AG$4:$AH$2994,2,FALSE),VLOOKUP(K2960,Info!$AK$4:$AL$2997,2,FALSE))))))</f>
        <v/>
      </c>
      <c r="P2960" s="94" t="str">
        <f>IF($L2960="None","",IF(ISERROR(VLOOKUP($L2960,Info!$B$4:$B$266,1,FALSE)),"",VLOOKUP($L2960,Info!$B$4:$L$266,3,FALSE)))</f>
        <v/>
      </c>
      <c r="Q2960" s="96" t="str">
        <f>IF($L2960="None","",IF(ISERROR(VLOOKUP($L2960,Info!$B$4:$B$266,1,FALSE)),"",VLOOKUP($L2960,Info!$B$4:$L$266,4,FALSE)))</f>
        <v/>
      </c>
      <c r="R2960" s="1"/>
      <c r="S2960" s="6" t="str">
        <f t="shared" si="227"/>
        <v/>
      </c>
      <c r="T2960" s="6" t="str">
        <f>IF($L2960="None","",IF(ISERROR(VLOOKUP($L2960,Info!$B$4:$B$266,1,FALSE)),"",VLOOKUP($L2960,Info!$B$4:$L$266,11,FALSE)))</f>
        <v/>
      </c>
      <c r="U2960" s="1"/>
      <c r="V2960" s="1"/>
      <c r="W2960" s="1"/>
      <c r="X2960" s="1" t="str">
        <f>IF($L2960="None","",IF(ISERROR(VLOOKUP($L2960,Info!$B$4:$B$266,1,FALSE)),"",IF(OR(W2960="Metallic Liquid Tight",W2960="Non-Metallic Liquid Tight",W2960="LSZH",W2960="Greenfield"),VLOOKUP($L2960,Info!$B$4:$L$266,7,FALSE),"N/A")))</f>
        <v/>
      </c>
      <c r="Y2960" s="1"/>
      <c r="Z2960" s="96" t="str">
        <f>IF($L2960="None","",IF(ISERROR(VLOOKUP($L2960,Info!$B$4:$B$266,1,FALSE)),"",VLOOKUP($L2960,Info!$B$4:$L$266,9,FALSE)))</f>
        <v/>
      </c>
      <c r="AA2960" s="96" t="str">
        <f>IF($L2960="None","",IF(ISERROR(VLOOKUP($L2960,Info!$B$4:$B$266,1,FALSE)),"",VLOOKUP($L2960,Info!$B$4:$L$266,8,FALSE)))</f>
        <v/>
      </c>
      <c r="AB2960" s="96" t="str">
        <f>IF($L2960="None","",IF(ISERROR(VLOOKUP($L2960,Info!$B$4:$B$266,1,FALSE)),"",VLOOKUP($L2960,Info!$B$4:$L$266,10,FALSE)))</f>
        <v/>
      </c>
      <c r="AC2960" s="1" t="str">
        <f>IF(W2960="SO Cable","Black,White",IF(O2960="","",IF(P2960="","",IF($J$12&lt;&gt;"ABC",IF(P2960&lt;="250",VLOOKUP(O2960,Info!$AZ$4:$BB$22,3,FALSE),VLOOKUP(O2960,Info!$AZ$23:$BB$39,3,FALSE)),IF(P2960&lt;="250",VLOOKUP(O2960,Info!$AO$4:$AQ$22,3,FALSE),VLOOKUP(O2960,Info!$AO$23:$AP$39,3,FALSE))))))</f>
        <v/>
      </c>
      <c r="AD2960" s="1"/>
      <c r="AE2960" s="1" t="str">
        <f>IF($L2960="None","",IF(ISERROR(VLOOKUP($L2960,Info!$B$4:$B$266,1,FALSE)),"",VLOOKUP($L2960,Info!$B$4:$L$266,4,FALSE)))</f>
        <v/>
      </c>
      <c r="AF2960" s="1" t="str">
        <f>IF($L2960="None","",IF(ISERROR(VLOOKUP($L2960,Info!$B$4:$B$266,1,FALSE)),"",VLOOKUP($L2960,Info!$B$4:$L$266,6,FALSE)))</f>
        <v/>
      </c>
      <c r="AG2960" s="1"/>
      <c r="AH2960" s="33" t="str" cm="1">
        <f t="array" ref="AH2960">IF(AND(L2960&lt;&gt;"",O2960&lt;&gt;"",R2960:S2960&lt;&gt;"",W2960:X2960&lt;&gt;"",Z2960:AA2960&lt;&gt;"",AC2960&lt;&gt;""),"Good","Bad")</f>
        <v>Bad</v>
      </c>
      <c r="AL2960" t="str" cm="1">
        <f t="array" ref="AL2960">IF(R2960&gt;0,_xlfn.IFS(COUNTIF($L$20:L2960,"&lt;&gt;")&lt;101,1,COUNTIF($L$20:L2960,"&lt;&gt;")&lt;201,2,COUNTIF($L$20:L2960,"&lt;&gt;")&lt;301,3,COUNTIF($L$20:L2960,"&lt;&gt;")&lt;401,4,COUNTIF($L$20:L2960,"&lt;&gt;")&lt;501,5,COUNTIF($L$20:L2960,"&lt;&gt;")&lt;601,6,COUNTIF($L$20:L2960,"&lt;&gt;")&lt;701,7,COUNTIF($L$20:L2960,"&lt;&gt;")&lt;801,8,COUNTIF($L$20:L2960,"&lt;&gt;")&lt;901,9,COUNTIF($L$20:L2960,"&lt;&gt;")&lt;1001,10,COUNTIF($L$20:L2960,"&lt;&gt;")&lt;1101,11,COUNTIF($L$20:L2960,"&lt;&gt;")&lt;1201,12,COUNTIF($L$20:L2960,"&lt;&gt;")&lt;1301,13,COUNTIF($L$20:L2960,"&lt;&gt;")&lt;1401,14,COUNTIF($L$20:L2960,"&lt;&gt;")&lt;1501,15,COUNTIF($L$20:L2960,"&lt;&gt;")&lt;1601,16,COUNTIF($L$20:L2960,"&lt;&gt;")&lt;1701,17,COUNTIF($L$20:L2960,"&lt;&gt;")&lt;1801,18,COUNTIF($L$20:L2960,"&lt;&gt;")&lt;1901,19,COUNTIF($L$20:L2960,"&lt;&gt;")&lt;2001,20,COUNTIF($L$20:L2960,"&lt;&gt;")&lt;2101,21,COUNTIF($L$20:L2960,"&lt;&gt;")&lt;2201,22,COUNTIF($L$20:L2960,"&lt;&gt;")&lt;2301,23,COUNTIF($L$20:L2960,"&lt;&gt;")&lt;2401,24,COUNTIF($L$20:L2960,"&lt;&gt;")&lt;2501,25,COUNTIF($L$20:L2960,"&lt;&gt;")&lt;2601,26,COUNTIF($L$20:L2960,"&lt;&gt;")&lt;2701,27,COUNTIF($L$20:L2960,"&lt;&gt;")&lt;2801,28,COUNTIF($L$20:L2960,"&lt;&gt;")&lt;2901,29,COUNTIF($L$20:L2960,"&lt;&gt;")&lt;3001,30),"")</f>
        <v/>
      </c>
      <c r="AM2960" t="str">
        <f t="shared" si="225"/>
        <v/>
      </c>
      <c r="AN2960" t="str">
        <f t="shared" si="229"/>
        <v/>
      </c>
      <c r="AP2960" t="str">
        <f t="shared" si="228"/>
        <v/>
      </c>
      <c r="AQ2960" t="str">
        <f>IF(AO2960="","",COUNTIFS(AM2960:$AM$3019,AO2960))</f>
        <v/>
      </c>
    </row>
    <row r="2961" spans="1:43" x14ac:dyDescent="0.25">
      <c r="A2961" s="6" t="str">
        <f>IF(COUNT($A$20:A2960)&lt;&gt;$B$4,IF(A2960="","",A2960+1),"")</f>
        <v/>
      </c>
      <c r="B2961" s="3"/>
      <c r="C2961" s="3"/>
      <c r="D2961" s="122"/>
      <c r="E2961" s="3"/>
      <c r="F2961" s="3"/>
      <c r="G2961" s="3"/>
      <c r="H2961" s="3"/>
      <c r="I2961" s="120"/>
      <c r="J2961" s="3"/>
      <c r="K2961" s="95" t="str" cm="1">
        <f t="array" ref="K2961">IF(OR($J$14 = "A",$J$14 = "B",$J$14 = "C"),IF(I2961="","",IF(LEN(I2961)&gt;2,_xlfn.IFS(ISNUMBER(SEARCH("_",I2961)),I2961,ISNUMBER(SEARCH(", ",I2961)),SUBSTITUTE(I2961,", ","_"),ISNUMBER(SEARCH("/ ",I2961)),SUBSTITUTE(I2961,"/ ","_"),ISNUMBER(SEARCH(",",I2961)),SUBSTITUTE(I2961,",","_"),ISNUMBER(SEARCH("/",I2961)),SUBSTITUTE(I2961,"/","_"),ISNUMBER(SEARCH("",I2961)),I2961),I2961)),IF(OR($J$14 = "J",$J$14 = "K"),"",IF(D2961="","",IF(LEN(D2961)&gt;2,_xlfn.IFS(ISNUMBER(SEARCH("_",D2961)),D2961,ISNUMBER(SEARCH(", ",D2961)),SUBSTITUTE(D2961,", ","_"),ISNUMBER(SEARCH("/ ",D2961)),SUBSTITUTE(D2961,"/ ","_"),ISNUMBER(SEARCH(",",D2961)),SUBSTITUTE(D2961,",","_"),ISNUMBER(SEARCH("/",D2961)),SUBSTITUTE(D2961,"/","_"),ISNUMBER(SEARCH("",D2961)),D2961),D2961))))</f>
        <v/>
      </c>
      <c r="L2961" s="1"/>
      <c r="M2961" s="1" t="str">
        <f t="shared" si="226"/>
        <v/>
      </c>
      <c r="N2961" s="94" t="str">
        <f>IF($L2961="None","",IF(ISERROR(VLOOKUP($L2961,Info!$B$4:$B$266,1,FALSE)),"",VLOOKUP($L2961,Info!$B$4:$L$266,5,FALSE)))</f>
        <v/>
      </c>
      <c r="O2961" s="94" t="str">
        <f>IF(K2961="","",IF(AND($J$12&lt;&gt;"ABC",N2961="3"),"BAC",IF(N2961="3","ABC",IF($J$12&lt;&gt;"ABC",IF($J$10="Standard",VLOOKUP(K2961,Info!$BE$4:$BF$481,2,FALSE),VLOOKUP(K2961,Info!$BI$4:$BJ$482,2,FALSE)),IF($J$10="Standard",VLOOKUP(K2961,Info!$AG$4:$AH$2994,2,FALSE),VLOOKUP(K2961,Info!$AK$4:$AL$2997,2,FALSE))))))</f>
        <v/>
      </c>
      <c r="P2961" s="94" t="str">
        <f>IF($L2961="None","",IF(ISERROR(VLOOKUP($L2961,Info!$B$4:$B$266,1,FALSE)),"",VLOOKUP($L2961,Info!$B$4:$L$266,3,FALSE)))</f>
        <v/>
      </c>
      <c r="Q2961" s="96" t="str">
        <f>IF($L2961="None","",IF(ISERROR(VLOOKUP($L2961,Info!$B$4:$B$266,1,FALSE)),"",VLOOKUP($L2961,Info!$B$4:$L$266,4,FALSE)))</f>
        <v/>
      </c>
      <c r="R2961" s="1"/>
      <c r="S2961" s="6" t="str">
        <f t="shared" si="227"/>
        <v/>
      </c>
      <c r="T2961" s="6" t="str">
        <f>IF($L2961="None","",IF(ISERROR(VLOOKUP($L2961,Info!$B$4:$B$266,1,FALSE)),"",VLOOKUP($L2961,Info!$B$4:$L$266,11,FALSE)))</f>
        <v/>
      </c>
      <c r="U2961" s="1"/>
      <c r="V2961" s="1"/>
      <c r="W2961" s="1"/>
      <c r="X2961" s="1" t="str">
        <f>IF($L2961="None","",IF(ISERROR(VLOOKUP($L2961,Info!$B$4:$B$266,1,FALSE)),"",IF(OR(W2961="Metallic Liquid Tight",W2961="Non-Metallic Liquid Tight",W2961="LSZH",W2961="Greenfield"),VLOOKUP($L2961,Info!$B$4:$L$266,7,FALSE),"N/A")))</f>
        <v/>
      </c>
      <c r="Y2961" s="1"/>
      <c r="Z2961" s="96" t="str">
        <f>IF($L2961="None","",IF(ISERROR(VLOOKUP($L2961,Info!$B$4:$B$266,1,FALSE)),"",VLOOKUP($L2961,Info!$B$4:$L$266,9,FALSE)))</f>
        <v/>
      </c>
      <c r="AA2961" s="96" t="str">
        <f>IF($L2961="None","",IF(ISERROR(VLOOKUP($L2961,Info!$B$4:$B$266,1,FALSE)),"",VLOOKUP($L2961,Info!$B$4:$L$266,8,FALSE)))</f>
        <v/>
      </c>
      <c r="AB2961" s="96" t="str">
        <f>IF($L2961="None","",IF(ISERROR(VLOOKUP($L2961,Info!$B$4:$B$266,1,FALSE)),"",VLOOKUP($L2961,Info!$B$4:$L$266,10,FALSE)))</f>
        <v/>
      </c>
      <c r="AC2961" s="1" t="str">
        <f>IF(W2961="SO Cable","Black,White",IF(O2961="","",IF(P2961="","",IF($J$12&lt;&gt;"ABC",IF(P2961&lt;="250",VLOOKUP(O2961,Info!$AZ$4:$BB$22,3,FALSE),VLOOKUP(O2961,Info!$AZ$23:$BB$39,3,FALSE)),IF(P2961&lt;="250",VLOOKUP(O2961,Info!$AO$4:$AQ$22,3,FALSE),VLOOKUP(O2961,Info!$AO$23:$AP$39,3,FALSE))))))</f>
        <v/>
      </c>
      <c r="AD2961" s="1"/>
      <c r="AE2961" s="1" t="str">
        <f>IF($L2961="None","",IF(ISERROR(VLOOKUP($L2961,Info!$B$4:$B$266,1,FALSE)),"",VLOOKUP($L2961,Info!$B$4:$L$266,4,FALSE)))</f>
        <v/>
      </c>
      <c r="AF2961" s="1" t="str">
        <f>IF($L2961="None","",IF(ISERROR(VLOOKUP($L2961,Info!$B$4:$B$266,1,FALSE)),"",VLOOKUP($L2961,Info!$B$4:$L$266,6,FALSE)))</f>
        <v/>
      </c>
      <c r="AG2961" s="1"/>
      <c r="AH2961" s="33" t="str" cm="1">
        <f t="array" ref="AH2961">IF(AND(L2961&lt;&gt;"",O2961&lt;&gt;"",R2961:S2961&lt;&gt;"",W2961:X2961&lt;&gt;"",Z2961:AA2961&lt;&gt;"",AC2961&lt;&gt;""),"Good","Bad")</f>
        <v>Bad</v>
      </c>
      <c r="AL2961" t="str" cm="1">
        <f t="array" ref="AL2961">IF(R2961&gt;0,_xlfn.IFS(COUNTIF($L$20:L2961,"&lt;&gt;")&lt;101,1,COUNTIF($L$20:L2961,"&lt;&gt;")&lt;201,2,COUNTIF($L$20:L2961,"&lt;&gt;")&lt;301,3,COUNTIF($L$20:L2961,"&lt;&gt;")&lt;401,4,COUNTIF($L$20:L2961,"&lt;&gt;")&lt;501,5,COUNTIF($L$20:L2961,"&lt;&gt;")&lt;601,6,COUNTIF($L$20:L2961,"&lt;&gt;")&lt;701,7,COUNTIF($L$20:L2961,"&lt;&gt;")&lt;801,8,COUNTIF($L$20:L2961,"&lt;&gt;")&lt;901,9,COUNTIF($L$20:L2961,"&lt;&gt;")&lt;1001,10,COUNTIF($L$20:L2961,"&lt;&gt;")&lt;1101,11,COUNTIF($L$20:L2961,"&lt;&gt;")&lt;1201,12,COUNTIF($L$20:L2961,"&lt;&gt;")&lt;1301,13,COUNTIF($L$20:L2961,"&lt;&gt;")&lt;1401,14,COUNTIF($L$20:L2961,"&lt;&gt;")&lt;1501,15,COUNTIF($L$20:L2961,"&lt;&gt;")&lt;1601,16,COUNTIF($L$20:L2961,"&lt;&gt;")&lt;1701,17,COUNTIF($L$20:L2961,"&lt;&gt;")&lt;1801,18,COUNTIF($L$20:L2961,"&lt;&gt;")&lt;1901,19,COUNTIF($L$20:L2961,"&lt;&gt;")&lt;2001,20,COUNTIF($L$20:L2961,"&lt;&gt;")&lt;2101,21,COUNTIF($L$20:L2961,"&lt;&gt;")&lt;2201,22,COUNTIF($L$20:L2961,"&lt;&gt;")&lt;2301,23,COUNTIF($L$20:L2961,"&lt;&gt;")&lt;2401,24,COUNTIF($L$20:L2961,"&lt;&gt;")&lt;2501,25,COUNTIF($L$20:L2961,"&lt;&gt;")&lt;2601,26,COUNTIF($L$20:L2961,"&lt;&gt;")&lt;2701,27,COUNTIF($L$20:L2961,"&lt;&gt;")&lt;2801,28,COUNTIF($L$20:L2961,"&lt;&gt;")&lt;2901,29,COUNTIF($L$20:L2961,"&lt;&gt;")&lt;3001,30),"")</f>
        <v/>
      </c>
      <c r="AM2961" t="str">
        <f t="shared" si="225"/>
        <v/>
      </c>
      <c r="AN2961" t="str">
        <f t="shared" si="229"/>
        <v/>
      </c>
      <c r="AP2961" t="str">
        <f t="shared" si="228"/>
        <v/>
      </c>
      <c r="AQ2961" t="str">
        <f>IF(AO2961="","",COUNTIFS(AM2961:$AM$3019,AO2961))</f>
        <v/>
      </c>
    </row>
    <row r="2962" spans="1:43" x14ac:dyDescent="0.25">
      <c r="A2962" s="6" t="str">
        <f>IF(COUNT($A$20:A2961)&lt;&gt;$B$4,IF(A2961="","",A2961+1),"")</f>
        <v/>
      </c>
      <c r="B2962" s="3"/>
      <c r="C2962" s="3"/>
      <c r="D2962" s="122"/>
      <c r="E2962" s="3"/>
      <c r="F2962" s="3"/>
      <c r="G2962" s="3"/>
      <c r="H2962" s="3"/>
      <c r="I2962" s="120"/>
      <c r="J2962" s="3"/>
      <c r="K2962" s="95" t="str" cm="1">
        <f t="array" ref="K2962">IF(OR($J$14 = "A",$J$14 = "B",$J$14 = "C"),IF(I2962="","",IF(LEN(I2962)&gt;2,_xlfn.IFS(ISNUMBER(SEARCH("_",I2962)),I2962,ISNUMBER(SEARCH(", ",I2962)),SUBSTITUTE(I2962,", ","_"),ISNUMBER(SEARCH("/ ",I2962)),SUBSTITUTE(I2962,"/ ","_"),ISNUMBER(SEARCH(",",I2962)),SUBSTITUTE(I2962,",","_"),ISNUMBER(SEARCH("/",I2962)),SUBSTITUTE(I2962,"/","_"),ISNUMBER(SEARCH("",I2962)),I2962),I2962)),IF(OR($J$14 = "J",$J$14 = "K"),"",IF(D2962="","",IF(LEN(D2962)&gt;2,_xlfn.IFS(ISNUMBER(SEARCH("_",D2962)),D2962,ISNUMBER(SEARCH(", ",D2962)),SUBSTITUTE(D2962,", ","_"),ISNUMBER(SEARCH("/ ",D2962)),SUBSTITUTE(D2962,"/ ","_"),ISNUMBER(SEARCH(",",D2962)),SUBSTITUTE(D2962,",","_"),ISNUMBER(SEARCH("/",D2962)),SUBSTITUTE(D2962,"/","_"),ISNUMBER(SEARCH("",D2962)),D2962),D2962))))</f>
        <v/>
      </c>
      <c r="L2962" s="1"/>
      <c r="M2962" s="1" t="str">
        <f t="shared" si="226"/>
        <v/>
      </c>
      <c r="N2962" s="94" t="str">
        <f>IF($L2962="None","",IF(ISERROR(VLOOKUP($L2962,Info!$B$4:$B$266,1,FALSE)),"",VLOOKUP($L2962,Info!$B$4:$L$266,5,FALSE)))</f>
        <v/>
      </c>
      <c r="O2962" s="94" t="str">
        <f>IF(K2962="","",IF(AND($J$12&lt;&gt;"ABC",N2962="3"),"BAC",IF(N2962="3","ABC",IF($J$12&lt;&gt;"ABC",IF($J$10="Standard",VLOOKUP(K2962,Info!$BE$4:$BF$481,2,FALSE),VLOOKUP(K2962,Info!$BI$4:$BJ$482,2,FALSE)),IF($J$10="Standard",VLOOKUP(K2962,Info!$AG$4:$AH$2994,2,FALSE),VLOOKUP(K2962,Info!$AK$4:$AL$2997,2,FALSE))))))</f>
        <v/>
      </c>
      <c r="P2962" s="94" t="str">
        <f>IF($L2962="None","",IF(ISERROR(VLOOKUP($L2962,Info!$B$4:$B$266,1,FALSE)),"",VLOOKUP($L2962,Info!$B$4:$L$266,3,FALSE)))</f>
        <v/>
      </c>
      <c r="Q2962" s="96" t="str">
        <f>IF($L2962="None","",IF(ISERROR(VLOOKUP($L2962,Info!$B$4:$B$266,1,FALSE)),"",VLOOKUP($L2962,Info!$B$4:$L$266,4,FALSE)))</f>
        <v/>
      </c>
      <c r="R2962" s="1"/>
      <c r="S2962" s="6" t="str">
        <f t="shared" si="227"/>
        <v/>
      </c>
      <c r="T2962" s="6" t="str">
        <f>IF($L2962="None","",IF(ISERROR(VLOOKUP($L2962,Info!$B$4:$B$266,1,FALSE)),"",VLOOKUP($L2962,Info!$B$4:$L$266,11,FALSE)))</f>
        <v/>
      </c>
      <c r="U2962" s="1"/>
      <c r="V2962" s="1"/>
      <c r="W2962" s="1"/>
      <c r="X2962" s="1" t="str">
        <f>IF($L2962="None","",IF(ISERROR(VLOOKUP($L2962,Info!$B$4:$B$266,1,FALSE)),"",IF(OR(W2962="Metallic Liquid Tight",W2962="Non-Metallic Liquid Tight",W2962="LSZH",W2962="Greenfield"),VLOOKUP($L2962,Info!$B$4:$L$266,7,FALSE),"N/A")))</f>
        <v/>
      </c>
      <c r="Y2962" s="1"/>
      <c r="Z2962" s="96" t="str">
        <f>IF($L2962="None","",IF(ISERROR(VLOOKUP($L2962,Info!$B$4:$B$266,1,FALSE)),"",VLOOKUP($L2962,Info!$B$4:$L$266,9,FALSE)))</f>
        <v/>
      </c>
      <c r="AA2962" s="96" t="str">
        <f>IF($L2962="None","",IF(ISERROR(VLOOKUP($L2962,Info!$B$4:$B$266,1,FALSE)),"",VLOOKUP($L2962,Info!$B$4:$L$266,8,FALSE)))</f>
        <v/>
      </c>
      <c r="AB2962" s="96" t="str">
        <f>IF($L2962="None","",IF(ISERROR(VLOOKUP($L2962,Info!$B$4:$B$266,1,FALSE)),"",VLOOKUP($L2962,Info!$B$4:$L$266,10,FALSE)))</f>
        <v/>
      </c>
      <c r="AC2962" s="1" t="str">
        <f>IF(W2962="SO Cable","Black,White",IF(O2962="","",IF(P2962="","",IF($J$12&lt;&gt;"ABC",IF(P2962&lt;="250",VLOOKUP(O2962,Info!$AZ$4:$BB$22,3,FALSE),VLOOKUP(O2962,Info!$AZ$23:$BB$39,3,FALSE)),IF(P2962&lt;="250",VLOOKUP(O2962,Info!$AO$4:$AQ$22,3,FALSE),VLOOKUP(O2962,Info!$AO$23:$AP$39,3,FALSE))))))</f>
        <v/>
      </c>
      <c r="AD2962" s="1"/>
      <c r="AE2962" s="1" t="str">
        <f>IF($L2962="None","",IF(ISERROR(VLOOKUP($L2962,Info!$B$4:$B$266,1,FALSE)),"",VLOOKUP($L2962,Info!$B$4:$L$266,4,FALSE)))</f>
        <v/>
      </c>
      <c r="AF2962" s="1" t="str">
        <f>IF($L2962="None","",IF(ISERROR(VLOOKUP($L2962,Info!$B$4:$B$266,1,FALSE)),"",VLOOKUP($L2962,Info!$B$4:$L$266,6,FALSE)))</f>
        <v/>
      </c>
      <c r="AG2962" s="1"/>
      <c r="AH2962" s="33" t="str" cm="1">
        <f t="array" ref="AH2962">IF(AND(L2962&lt;&gt;"",O2962&lt;&gt;"",R2962:S2962&lt;&gt;"",W2962:X2962&lt;&gt;"",Z2962:AA2962&lt;&gt;"",AC2962&lt;&gt;""),"Good","Bad")</f>
        <v>Bad</v>
      </c>
      <c r="AL2962" t="str" cm="1">
        <f t="array" ref="AL2962">IF(R2962&gt;0,_xlfn.IFS(COUNTIF($L$20:L2962,"&lt;&gt;")&lt;101,1,COUNTIF($L$20:L2962,"&lt;&gt;")&lt;201,2,COUNTIF($L$20:L2962,"&lt;&gt;")&lt;301,3,COUNTIF($L$20:L2962,"&lt;&gt;")&lt;401,4,COUNTIF($L$20:L2962,"&lt;&gt;")&lt;501,5,COUNTIF($L$20:L2962,"&lt;&gt;")&lt;601,6,COUNTIF($L$20:L2962,"&lt;&gt;")&lt;701,7,COUNTIF($L$20:L2962,"&lt;&gt;")&lt;801,8,COUNTIF($L$20:L2962,"&lt;&gt;")&lt;901,9,COUNTIF($L$20:L2962,"&lt;&gt;")&lt;1001,10,COUNTIF($L$20:L2962,"&lt;&gt;")&lt;1101,11,COUNTIF($L$20:L2962,"&lt;&gt;")&lt;1201,12,COUNTIF($L$20:L2962,"&lt;&gt;")&lt;1301,13,COUNTIF($L$20:L2962,"&lt;&gt;")&lt;1401,14,COUNTIF($L$20:L2962,"&lt;&gt;")&lt;1501,15,COUNTIF($L$20:L2962,"&lt;&gt;")&lt;1601,16,COUNTIF($L$20:L2962,"&lt;&gt;")&lt;1701,17,COUNTIF($L$20:L2962,"&lt;&gt;")&lt;1801,18,COUNTIF($L$20:L2962,"&lt;&gt;")&lt;1901,19,COUNTIF($L$20:L2962,"&lt;&gt;")&lt;2001,20,COUNTIF($L$20:L2962,"&lt;&gt;")&lt;2101,21,COUNTIF($L$20:L2962,"&lt;&gt;")&lt;2201,22,COUNTIF($L$20:L2962,"&lt;&gt;")&lt;2301,23,COUNTIF($L$20:L2962,"&lt;&gt;")&lt;2401,24,COUNTIF($L$20:L2962,"&lt;&gt;")&lt;2501,25,COUNTIF($L$20:L2962,"&lt;&gt;")&lt;2601,26,COUNTIF($L$20:L2962,"&lt;&gt;")&lt;2701,27,COUNTIF($L$20:L2962,"&lt;&gt;")&lt;2801,28,COUNTIF($L$20:L2962,"&lt;&gt;")&lt;2901,29,COUNTIF($L$20:L2962,"&lt;&gt;")&lt;3001,30),"")</f>
        <v/>
      </c>
      <c r="AM2962" t="str">
        <f t="shared" si="225"/>
        <v/>
      </c>
      <c r="AN2962" t="str">
        <f t="shared" si="229"/>
        <v/>
      </c>
      <c r="AP2962" t="str">
        <f t="shared" si="228"/>
        <v/>
      </c>
      <c r="AQ2962" t="str">
        <f>IF(AO2962="","",COUNTIFS(AM2962:$AM$3019,AO2962))</f>
        <v/>
      </c>
    </row>
    <row r="2963" spans="1:43" x14ac:dyDescent="0.25">
      <c r="A2963" s="6" t="str">
        <f>IF(COUNT($A$20:A2962)&lt;&gt;$B$4,IF(A2962="","",A2962+1),"")</f>
        <v/>
      </c>
      <c r="B2963" s="3"/>
      <c r="C2963" s="3"/>
      <c r="D2963" s="122"/>
      <c r="E2963" s="3"/>
      <c r="F2963" s="3"/>
      <c r="G2963" s="3"/>
      <c r="H2963" s="3"/>
      <c r="I2963" s="120"/>
      <c r="J2963" s="3"/>
      <c r="K2963" s="95" t="str" cm="1">
        <f t="array" ref="K2963">IF(OR($J$14 = "A",$J$14 = "B",$J$14 = "C"),IF(I2963="","",IF(LEN(I2963)&gt;2,_xlfn.IFS(ISNUMBER(SEARCH("_",I2963)),I2963,ISNUMBER(SEARCH(", ",I2963)),SUBSTITUTE(I2963,", ","_"),ISNUMBER(SEARCH("/ ",I2963)),SUBSTITUTE(I2963,"/ ","_"),ISNUMBER(SEARCH(",",I2963)),SUBSTITUTE(I2963,",","_"),ISNUMBER(SEARCH("/",I2963)),SUBSTITUTE(I2963,"/","_"),ISNUMBER(SEARCH("",I2963)),I2963),I2963)),IF(OR($J$14 = "J",$J$14 = "K"),"",IF(D2963="","",IF(LEN(D2963)&gt;2,_xlfn.IFS(ISNUMBER(SEARCH("_",D2963)),D2963,ISNUMBER(SEARCH(", ",D2963)),SUBSTITUTE(D2963,", ","_"),ISNUMBER(SEARCH("/ ",D2963)),SUBSTITUTE(D2963,"/ ","_"),ISNUMBER(SEARCH(",",D2963)),SUBSTITUTE(D2963,",","_"),ISNUMBER(SEARCH("/",D2963)),SUBSTITUTE(D2963,"/","_"),ISNUMBER(SEARCH("",D2963)),D2963),D2963))))</f>
        <v/>
      </c>
      <c r="L2963" s="1"/>
      <c r="M2963" s="1" t="str">
        <f t="shared" si="226"/>
        <v/>
      </c>
      <c r="N2963" s="94" t="str">
        <f>IF($L2963="None","",IF(ISERROR(VLOOKUP($L2963,Info!$B$4:$B$266,1,FALSE)),"",VLOOKUP($L2963,Info!$B$4:$L$266,5,FALSE)))</f>
        <v/>
      </c>
      <c r="O2963" s="94" t="str">
        <f>IF(K2963="","",IF(AND($J$12&lt;&gt;"ABC",N2963="3"),"BAC",IF(N2963="3","ABC",IF($J$12&lt;&gt;"ABC",IF($J$10="Standard",VLOOKUP(K2963,Info!$BE$4:$BF$481,2,FALSE),VLOOKUP(K2963,Info!$BI$4:$BJ$482,2,FALSE)),IF($J$10="Standard",VLOOKUP(K2963,Info!$AG$4:$AH$2994,2,FALSE),VLOOKUP(K2963,Info!$AK$4:$AL$2997,2,FALSE))))))</f>
        <v/>
      </c>
      <c r="P2963" s="94" t="str">
        <f>IF($L2963="None","",IF(ISERROR(VLOOKUP($L2963,Info!$B$4:$B$266,1,FALSE)),"",VLOOKUP($L2963,Info!$B$4:$L$266,3,FALSE)))</f>
        <v/>
      </c>
      <c r="Q2963" s="96" t="str">
        <f>IF($L2963="None","",IF(ISERROR(VLOOKUP($L2963,Info!$B$4:$B$266,1,FALSE)),"",VLOOKUP($L2963,Info!$B$4:$L$266,4,FALSE)))</f>
        <v/>
      </c>
      <c r="R2963" s="1"/>
      <c r="S2963" s="6" t="str">
        <f t="shared" si="227"/>
        <v/>
      </c>
      <c r="T2963" s="6" t="str">
        <f>IF($L2963="None","",IF(ISERROR(VLOOKUP($L2963,Info!$B$4:$B$266,1,FALSE)),"",VLOOKUP($L2963,Info!$B$4:$L$266,11,FALSE)))</f>
        <v/>
      </c>
      <c r="U2963" s="1"/>
      <c r="V2963" s="1"/>
      <c r="W2963" s="1"/>
      <c r="X2963" s="1" t="str">
        <f>IF($L2963="None","",IF(ISERROR(VLOOKUP($L2963,Info!$B$4:$B$266,1,FALSE)),"",IF(OR(W2963="Metallic Liquid Tight",W2963="Non-Metallic Liquid Tight",W2963="LSZH",W2963="Greenfield"),VLOOKUP($L2963,Info!$B$4:$L$266,7,FALSE),"N/A")))</f>
        <v/>
      </c>
      <c r="Y2963" s="1"/>
      <c r="Z2963" s="96" t="str">
        <f>IF($L2963="None","",IF(ISERROR(VLOOKUP($L2963,Info!$B$4:$B$266,1,FALSE)),"",VLOOKUP($L2963,Info!$B$4:$L$266,9,FALSE)))</f>
        <v/>
      </c>
      <c r="AA2963" s="96" t="str">
        <f>IF($L2963="None","",IF(ISERROR(VLOOKUP($L2963,Info!$B$4:$B$266,1,FALSE)),"",VLOOKUP($L2963,Info!$B$4:$L$266,8,FALSE)))</f>
        <v/>
      </c>
      <c r="AB2963" s="96" t="str">
        <f>IF($L2963="None","",IF(ISERROR(VLOOKUP($L2963,Info!$B$4:$B$266,1,FALSE)),"",VLOOKUP($L2963,Info!$B$4:$L$266,10,FALSE)))</f>
        <v/>
      </c>
      <c r="AC2963" s="1" t="str">
        <f>IF(W2963="SO Cable","Black,White",IF(O2963="","",IF(P2963="","",IF($J$12&lt;&gt;"ABC",IF(P2963&lt;="250",VLOOKUP(O2963,Info!$AZ$4:$BB$22,3,FALSE),VLOOKUP(O2963,Info!$AZ$23:$BB$39,3,FALSE)),IF(P2963&lt;="250",VLOOKUP(O2963,Info!$AO$4:$AQ$22,3,FALSE),VLOOKUP(O2963,Info!$AO$23:$AP$39,3,FALSE))))))</f>
        <v/>
      </c>
      <c r="AD2963" s="1"/>
      <c r="AE2963" s="1" t="str">
        <f>IF($L2963="None","",IF(ISERROR(VLOOKUP($L2963,Info!$B$4:$B$266,1,FALSE)),"",VLOOKUP($L2963,Info!$B$4:$L$266,4,FALSE)))</f>
        <v/>
      </c>
      <c r="AF2963" s="1" t="str">
        <f>IF($L2963="None","",IF(ISERROR(VLOOKUP($L2963,Info!$B$4:$B$266,1,FALSE)),"",VLOOKUP($L2963,Info!$B$4:$L$266,6,FALSE)))</f>
        <v/>
      </c>
      <c r="AG2963" s="1"/>
      <c r="AH2963" s="33" t="str" cm="1">
        <f t="array" ref="AH2963">IF(AND(L2963&lt;&gt;"",O2963&lt;&gt;"",R2963:S2963&lt;&gt;"",W2963:X2963&lt;&gt;"",Z2963:AA2963&lt;&gt;"",AC2963&lt;&gt;""),"Good","Bad")</f>
        <v>Bad</v>
      </c>
      <c r="AL2963" t="str" cm="1">
        <f t="array" ref="AL2963">IF(R2963&gt;0,_xlfn.IFS(COUNTIF($L$20:L2963,"&lt;&gt;")&lt;101,1,COUNTIF($L$20:L2963,"&lt;&gt;")&lt;201,2,COUNTIF($L$20:L2963,"&lt;&gt;")&lt;301,3,COUNTIF($L$20:L2963,"&lt;&gt;")&lt;401,4,COUNTIF($L$20:L2963,"&lt;&gt;")&lt;501,5,COUNTIF($L$20:L2963,"&lt;&gt;")&lt;601,6,COUNTIF($L$20:L2963,"&lt;&gt;")&lt;701,7,COUNTIF($L$20:L2963,"&lt;&gt;")&lt;801,8,COUNTIF($L$20:L2963,"&lt;&gt;")&lt;901,9,COUNTIF($L$20:L2963,"&lt;&gt;")&lt;1001,10,COUNTIF($L$20:L2963,"&lt;&gt;")&lt;1101,11,COUNTIF($L$20:L2963,"&lt;&gt;")&lt;1201,12,COUNTIF($L$20:L2963,"&lt;&gt;")&lt;1301,13,COUNTIF($L$20:L2963,"&lt;&gt;")&lt;1401,14,COUNTIF($L$20:L2963,"&lt;&gt;")&lt;1501,15,COUNTIF($L$20:L2963,"&lt;&gt;")&lt;1601,16,COUNTIF($L$20:L2963,"&lt;&gt;")&lt;1701,17,COUNTIF($L$20:L2963,"&lt;&gt;")&lt;1801,18,COUNTIF($L$20:L2963,"&lt;&gt;")&lt;1901,19,COUNTIF($L$20:L2963,"&lt;&gt;")&lt;2001,20,COUNTIF($L$20:L2963,"&lt;&gt;")&lt;2101,21,COUNTIF($L$20:L2963,"&lt;&gt;")&lt;2201,22,COUNTIF($L$20:L2963,"&lt;&gt;")&lt;2301,23,COUNTIF($L$20:L2963,"&lt;&gt;")&lt;2401,24,COUNTIF($L$20:L2963,"&lt;&gt;")&lt;2501,25,COUNTIF($L$20:L2963,"&lt;&gt;")&lt;2601,26,COUNTIF($L$20:L2963,"&lt;&gt;")&lt;2701,27,COUNTIF($L$20:L2963,"&lt;&gt;")&lt;2801,28,COUNTIF($L$20:L2963,"&lt;&gt;")&lt;2901,29,COUNTIF($L$20:L2963,"&lt;&gt;")&lt;3001,30),"")</f>
        <v/>
      </c>
      <c r="AM2963" t="str">
        <f t="shared" si="225"/>
        <v/>
      </c>
      <c r="AN2963" t="str">
        <f t="shared" si="229"/>
        <v/>
      </c>
      <c r="AP2963" t="str">
        <f t="shared" si="228"/>
        <v/>
      </c>
      <c r="AQ2963" t="str">
        <f>IF(AO2963="","",COUNTIFS(AM2963:$AM$3019,AO2963))</f>
        <v/>
      </c>
    </row>
    <row r="2964" spans="1:43" x14ac:dyDescent="0.25">
      <c r="A2964" s="6" t="str">
        <f>IF(COUNT($A$20:A2963)&lt;&gt;$B$4,IF(A2963="","",A2963+1),"")</f>
        <v/>
      </c>
      <c r="B2964" s="3"/>
      <c r="C2964" s="3"/>
      <c r="D2964" s="122"/>
      <c r="E2964" s="3"/>
      <c r="F2964" s="3"/>
      <c r="G2964" s="3"/>
      <c r="H2964" s="3"/>
      <c r="I2964" s="120"/>
      <c r="J2964" s="3"/>
      <c r="K2964" s="95" t="str" cm="1">
        <f t="array" ref="K2964">IF(OR($J$14 = "A",$J$14 = "B",$J$14 = "C"),IF(I2964="","",IF(LEN(I2964)&gt;2,_xlfn.IFS(ISNUMBER(SEARCH("_",I2964)),I2964,ISNUMBER(SEARCH(", ",I2964)),SUBSTITUTE(I2964,", ","_"),ISNUMBER(SEARCH("/ ",I2964)),SUBSTITUTE(I2964,"/ ","_"),ISNUMBER(SEARCH(",",I2964)),SUBSTITUTE(I2964,",","_"),ISNUMBER(SEARCH("/",I2964)),SUBSTITUTE(I2964,"/","_"),ISNUMBER(SEARCH("",I2964)),I2964),I2964)),IF(OR($J$14 = "J",$J$14 = "K"),"",IF(D2964="","",IF(LEN(D2964)&gt;2,_xlfn.IFS(ISNUMBER(SEARCH("_",D2964)),D2964,ISNUMBER(SEARCH(", ",D2964)),SUBSTITUTE(D2964,", ","_"),ISNUMBER(SEARCH("/ ",D2964)),SUBSTITUTE(D2964,"/ ","_"),ISNUMBER(SEARCH(",",D2964)),SUBSTITUTE(D2964,",","_"),ISNUMBER(SEARCH("/",D2964)),SUBSTITUTE(D2964,"/","_"),ISNUMBER(SEARCH("",D2964)),D2964),D2964))))</f>
        <v/>
      </c>
      <c r="L2964" s="1"/>
      <c r="M2964" s="1" t="str">
        <f t="shared" si="226"/>
        <v/>
      </c>
      <c r="N2964" s="94" t="str">
        <f>IF($L2964="None","",IF(ISERROR(VLOOKUP($L2964,Info!$B$4:$B$266,1,FALSE)),"",VLOOKUP($L2964,Info!$B$4:$L$266,5,FALSE)))</f>
        <v/>
      </c>
      <c r="O2964" s="94" t="str">
        <f>IF(K2964="","",IF(AND($J$12&lt;&gt;"ABC",N2964="3"),"BAC",IF(N2964="3","ABC",IF($J$12&lt;&gt;"ABC",IF($J$10="Standard",VLOOKUP(K2964,Info!$BE$4:$BF$481,2,FALSE),VLOOKUP(K2964,Info!$BI$4:$BJ$482,2,FALSE)),IF($J$10="Standard",VLOOKUP(K2964,Info!$AG$4:$AH$2994,2,FALSE),VLOOKUP(K2964,Info!$AK$4:$AL$2997,2,FALSE))))))</f>
        <v/>
      </c>
      <c r="P2964" s="94" t="str">
        <f>IF($L2964="None","",IF(ISERROR(VLOOKUP($L2964,Info!$B$4:$B$266,1,FALSE)),"",VLOOKUP($L2964,Info!$B$4:$L$266,3,FALSE)))</f>
        <v/>
      </c>
      <c r="Q2964" s="96" t="str">
        <f>IF($L2964="None","",IF(ISERROR(VLOOKUP($L2964,Info!$B$4:$B$266,1,FALSE)),"",VLOOKUP($L2964,Info!$B$4:$L$266,4,FALSE)))</f>
        <v/>
      </c>
      <c r="R2964" s="1"/>
      <c r="S2964" s="6" t="str">
        <f t="shared" si="227"/>
        <v/>
      </c>
      <c r="T2964" s="6" t="str">
        <f>IF($L2964="None","",IF(ISERROR(VLOOKUP($L2964,Info!$B$4:$B$266,1,FALSE)),"",VLOOKUP($L2964,Info!$B$4:$L$266,11,FALSE)))</f>
        <v/>
      </c>
      <c r="U2964" s="1"/>
      <c r="V2964" s="1"/>
      <c r="W2964" s="1"/>
      <c r="X2964" s="1" t="str">
        <f>IF($L2964="None","",IF(ISERROR(VLOOKUP($L2964,Info!$B$4:$B$266,1,FALSE)),"",IF(OR(W2964="Metallic Liquid Tight",W2964="Non-Metallic Liquid Tight",W2964="LSZH",W2964="Greenfield"),VLOOKUP($L2964,Info!$B$4:$L$266,7,FALSE),"N/A")))</f>
        <v/>
      </c>
      <c r="Y2964" s="1"/>
      <c r="Z2964" s="96" t="str">
        <f>IF($L2964="None","",IF(ISERROR(VLOOKUP($L2964,Info!$B$4:$B$266,1,FALSE)),"",VLOOKUP($L2964,Info!$B$4:$L$266,9,FALSE)))</f>
        <v/>
      </c>
      <c r="AA2964" s="96" t="str">
        <f>IF($L2964="None","",IF(ISERROR(VLOOKUP($L2964,Info!$B$4:$B$266,1,FALSE)),"",VLOOKUP($L2964,Info!$B$4:$L$266,8,FALSE)))</f>
        <v/>
      </c>
      <c r="AB2964" s="96" t="str">
        <f>IF($L2964="None","",IF(ISERROR(VLOOKUP($L2964,Info!$B$4:$B$266,1,FALSE)),"",VLOOKUP($L2964,Info!$B$4:$L$266,10,FALSE)))</f>
        <v/>
      </c>
      <c r="AC2964" s="1" t="str">
        <f>IF(W2964="SO Cable","Black,White",IF(O2964="","",IF(P2964="","",IF($J$12&lt;&gt;"ABC",IF(P2964&lt;="250",VLOOKUP(O2964,Info!$AZ$4:$BB$22,3,FALSE),VLOOKUP(O2964,Info!$AZ$23:$BB$39,3,FALSE)),IF(P2964&lt;="250",VLOOKUP(O2964,Info!$AO$4:$AQ$22,3,FALSE),VLOOKUP(O2964,Info!$AO$23:$AP$39,3,FALSE))))))</f>
        <v/>
      </c>
      <c r="AD2964" s="1"/>
      <c r="AE2964" s="1" t="str">
        <f>IF($L2964="None","",IF(ISERROR(VLOOKUP($L2964,Info!$B$4:$B$266,1,FALSE)),"",VLOOKUP($L2964,Info!$B$4:$L$266,4,FALSE)))</f>
        <v/>
      </c>
      <c r="AF2964" s="1" t="str">
        <f>IF($L2964="None","",IF(ISERROR(VLOOKUP($L2964,Info!$B$4:$B$266,1,FALSE)),"",VLOOKUP($L2964,Info!$B$4:$L$266,6,FALSE)))</f>
        <v/>
      </c>
      <c r="AG2964" s="1"/>
      <c r="AH2964" s="33" t="str" cm="1">
        <f t="array" ref="AH2964">IF(AND(L2964&lt;&gt;"",O2964&lt;&gt;"",R2964:S2964&lt;&gt;"",W2964:X2964&lt;&gt;"",Z2964:AA2964&lt;&gt;"",AC2964&lt;&gt;""),"Good","Bad")</f>
        <v>Bad</v>
      </c>
      <c r="AL2964" t="str" cm="1">
        <f t="array" ref="AL2964">IF(R2964&gt;0,_xlfn.IFS(COUNTIF($L$20:L2964,"&lt;&gt;")&lt;101,1,COUNTIF($L$20:L2964,"&lt;&gt;")&lt;201,2,COUNTIF($L$20:L2964,"&lt;&gt;")&lt;301,3,COUNTIF($L$20:L2964,"&lt;&gt;")&lt;401,4,COUNTIF($L$20:L2964,"&lt;&gt;")&lt;501,5,COUNTIF($L$20:L2964,"&lt;&gt;")&lt;601,6,COUNTIF($L$20:L2964,"&lt;&gt;")&lt;701,7,COUNTIF($L$20:L2964,"&lt;&gt;")&lt;801,8,COUNTIF($L$20:L2964,"&lt;&gt;")&lt;901,9,COUNTIF($L$20:L2964,"&lt;&gt;")&lt;1001,10,COUNTIF($L$20:L2964,"&lt;&gt;")&lt;1101,11,COUNTIF($L$20:L2964,"&lt;&gt;")&lt;1201,12,COUNTIF($L$20:L2964,"&lt;&gt;")&lt;1301,13,COUNTIF($L$20:L2964,"&lt;&gt;")&lt;1401,14,COUNTIF($L$20:L2964,"&lt;&gt;")&lt;1501,15,COUNTIF($L$20:L2964,"&lt;&gt;")&lt;1601,16,COUNTIF($L$20:L2964,"&lt;&gt;")&lt;1701,17,COUNTIF($L$20:L2964,"&lt;&gt;")&lt;1801,18,COUNTIF($L$20:L2964,"&lt;&gt;")&lt;1901,19,COUNTIF($L$20:L2964,"&lt;&gt;")&lt;2001,20,COUNTIF($L$20:L2964,"&lt;&gt;")&lt;2101,21,COUNTIF($L$20:L2964,"&lt;&gt;")&lt;2201,22,COUNTIF($L$20:L2964,"&lt;&gt;")&lt;2301,23,COUNTIF($L$20:L2964,"&lt;&gt;")&lt;2401,24,COUNTIF($L$20:L2964,"&lt;&gt;")&lt;2501,25,COUNTIF($L$20:L2964,"&lt;&gt;")&lt;2601,26,COUNTIF($L$20:L2964,"&lt;&gt;")&lt;2701,27,COUNTIF($L$20:L2964,"&lt;&gt;")&lt;2801,28,COUNTIF($L$20:L2964,"&lt;&gt;")&lt;2901,29,COUNTIF($L$20:L2964,"&lt;&gt;")&lt;3001,30),"")</f>
        <v/>
      </c>
      <c r="AM2964" t="str">
        <f t="shared" ref="AM2964:AM3019" si="230">L2964&amp;Z2964&amp;AA2964&amp;W2964&amp;X2964&amp;Y2964&amp;AL2964</f>
        <v/>
      </c>
      <c r="AN2964" t="str">
        <f t="shared" si="229"/>
        <v/>
      </c>
      <c r="AP2964" t="str">
        <f t="shared" si="228"/>
        <v/>
      </c>
      <c r="AQ2964" t="str">
        <f>IF(AO2964="","",COUNTIFS(AM2964:$AM$3019,AO2964))</f>
        <v/>
      </c>
    </row>
    <row r="2965" spans="1:43" x14ac:dyDescent="0.25">
      <c r="A2965" s="6" t="str">
        <f>IF(COUNT($A$20:A2964)&lt;&gt;$B$4,IF(A2964="","",A2964+1),"")</f>
        <v/>
      </c>
      <c r="B2965" s="3"/>
      <c r="C2965" s="3"/>
      <c r="D2965" s="122"/>
      <c r="E2965" s="3"/>
      <c r="F2965" s="3"/>
      <c r="G2965" s="3"/>
      <c r="H2965" s="3"/>
      <c r="I2965" s="120"/>
      <c r="J2965" s="3"/>
      <c r="K2965" s="95" t="str" cm="1">
        <f t="array" ref="K2965">IF(OR($J$14 = "A",$J$14 = "B",$J$14 = "C"),IF(I2965="","",IF(LEN(I2965)&gt;2,_xlfn.IFS(ISNUMBER(SEARCH("_",I2965)),I2965,ISNUMBER(SEARCH(", ",I2965)),SUBSTITUTE(I2965,", ","_"),ISNUMBER(SEARCH("/ ",I2965)),SUBSTITUTE(I2965,"/ ","_"),ISNUMBER(SEARCH(",",I2965)),SUBSTITUTE(I2965,",","_"),ISNUMBER(SEARCH("/",I2965)),SUBSTITUTE(I2965,"/","_"),ISNUMBER(SEARCH("",I2965)),I2965),I2965)),IF(OR($J$14 = "J",$J$14 = "K"),"",IF(D2965="","",IF(LEN(D2965)&gt;2,_xlfn.IFS(ISNUMBER(SEARCH("_",D2965)),D2965,ISNUMBER(SEARCH(", ",D2965)),SUBSTITUTE(D2965,", ","_"),ISNUMBER(SEARCH("/ ",D2965)),SUBSTITUTE(D2965,"/ ","_"),ISNUMBER(SEARCH(",",D2965)),SUBSTITUTE(D2965,",","_"),ISNUMBER(SEARCH("/",D2965)),SUBSTITUTE(D2965,"/","_"),ISNUMBER(SEARCH("",D2965)),D2965),D2965))))</f>
        <v/>
      </c>
      <c r="L2965" s="1"/>
      <c r="M2965" s="1" t="str">
        <f t="shared" ref="M2965:M3019" si="231">IF(L2965="","","Pigtail")</f>
        <v/>
      </c>
      <c r="N2965" s="94" t="str">
        <f>IF($L2965="None","",IF(ISERROR(VLOOKUP($L2965,Info!$B$4:$B$266,1,FALSE)),"",VLOOKUP($L2965,Info!$B$4:$L$266,5,FALSE)))</f>
        <v/>
      </c>
      <c r="O2965" s="94" t="str">
        <f>IF(K2965="","",IF(AND($J$12&lt;&gt;"ABC",N2965="3"),"BAC",IF(N2965="3","ABC",IF($J$12&lt;&gt;"ABC",IF($J$10="Standard",VLOOKUP(K2965,Info!$BE$4:$BF$481,2,FALSE),VLOOKUP(K2965,Info!$BI$4:$BJ$482,2,FALSE)),IF($J$10="Standard",VLOOKUP(K2965,Info!$AG$4:$AH$2994,2,FALSE),VLOOKUP(K2965,Info!$AK$4:$AL$2997,2,FALSE))))))</f>
        <v/>
      </c>
      <c r="P2965" s="94" t="str">
        <f>IF($L2965="None","",IF(ISERROR(VLOOKUP($L2965,Info!$B$4:$B$266,1,FALSE)),"",VLOOKUP($L2965,Info!$B$4:$L$266,3,FALSE)))</f>
        <v/>
      </c>
      <c r="Q2965" s="96" t="str">
        <f>IF($L2965="None","",IF(ISERROR(VLOOKUP($L2965,Info!$B$4:$B$266,1,FALSE)),"",VLOOKUP($L2965,Info!$B$4:$L$266,4,FALSE)))</f>
        <v/>
      </c>
      <c r="R2965" s="1"/>
      <c r="S2965" s="6" t="str">
        <f t="shared" ref="S2965:S3019" si="232">IF(M2965 = "","",IF(M2965 &lt;&gt; "Pigtail","0",""))</f>
        <v/>
      </c>
      <c r="T2965" s="6" t="str">
        <f>IF($L2965="None","",IF(ISERROR(VLOOKUP($L2965,Info!$B$4:$B$266,1,FALSE)),"",VLOOKUP($L2965,Info!$B$4:$L$266,11,FALSE)))</f>
        <v/>
      </c>
      <c r="U2965" s="1"/>
      <c r="V2965" s="1"/>
      <c r="W2965" s="1"/>
      <c r="X2965" s="1" t="str">
        <f>IF($L2965="None","",IF(ISERROR(VLOOKUP($L2965,Info!$B$4:$B$266,1,FALSE)),"",IF(OR(W2965="Metallic Liquid Tight",W2965="Non-Metallic Liquid Tight",W2965="LSZH",W2965="Greenfield"),VLOOKUP($L2965,Info!$B$4:$L$266,7,FALSE),"N/A")))</f>
        <v/>
      </c>
      <c r="Y2965" s="1"/>
      <c r="Z2965" s="96" t="str">
        <f>IF($L2965="None","",IF(ISERROR(VLOOKUP($L2965,Info!$B$4:$B$266,1,FALSE)),"",VLOOKUP($L2965,Info!$B$4:$L$266,9,FALSE)))</f>
        <v/>
      </c>
      <c r="AA2965" s="96" t="str">
        <f>IF($L2965="None","",IF(ISERROR(VLOOKUP($L2965,Info!$B$4:$B$266,1,FALSE)),"",VLOOKUP($L2965,Info!$B$4:$L$266,8,FALSE)))</f>
        <v/>
      </c>
      <c r="AB2965" s="96" t="str">
        <f>IF($L2965="None","",IF(ISERROR(VLOOKUP($L2965,Info!$B$4:$B$266,1,FALSE)),"",VLOOKUP($L2965,Info!$B$4:$L$266,10,FALSE)))</f>
        <v/>
      </c>
      <c r="AC2965" s="1" t="str">
        <f>IF(W2965="SO Cable","Black,White",IF(O2965="","",IF(P2965="","",IF($J$12&lt;&gt;"ABC",IF(P2965&lt;="250",VLOOKUP(O2965,Info!$AZ$4:$BB$22,3,FALSE),VLOOKUP(O2965,Info!$AZ$23:$BB$39,3,FALSE)),IF(P2965&lt;="250",VLOOKUP(O2965,Info!$AO$4:$AQ$22,3,FALSE),VLOOKUP(O2965,Info!$AO$23:$AP$39,3,FALSE))))))</f>
        <v/>
      </c>
      <c r="AD2965" s="1"/>
      <c r="AE2965" s="1" t="str">
        <f>IF($L2965="None","",IF(ISERROR(VLOOKUP($L2965,Info!$B$4:$B$266,1,FALSE)),"",VLOOKUP($L2965,Info!$B$4:$L$266,4,FALSE)))</f>
        <v/>
      </c>
      <c r="AF2965" s="1" t="str">
        <f>IF($L2965="None","",IF(ISERROR(VLOOKUP($L2965,Info!$B$4:$B$266,1,FALSE)),"",VLOOKUP($L2965,Info!$B$4:$L$266,6,FALSE)))</f>
        <v/>
      </c>
      <c r="AG2965" s="1"/>
      <c r="AH2965" s="33" t="str" cm="1">
        <f t="array" ref="AH2965">IF(AND(L2965&lt;&gt;"",O2965&lt;&gt;"",R2965:S2965&lt;&gt;"",W2965:X2965&lt;&gt;"",Z2965:AA2965&lt;&gt;"",AC2965&lt;&gt;""),"Good","Bad")</f>
        <v>Bad</v>
      </c>
      <c r="AL2965" t="str" cm="1">
        <f t="array" ref="AL2965">IF(R2965&gt;0,_xlfn.IFS(COUNTIF($L$20:L2965,"&lt;&gt;")&lt;101,1,COUNTIF($L$20:L2965,"&lt;&gt;")&lt;201,2,COUNTIF($L$20:L2965,"&lt;&gt;")&lt;301,3,COUNTIF($L$20:L2965,"&lt;&gt;")&lt;401,4,COUNTIF($L$20:L2965,"&lt;&gt;")&lt;501,5,COUNTIF($L$20:L2965,"&lt;&gt;")&lt;601,6,COUNTIF($L$20:L2965,"&lt;&gt;")&lt;701,7,COUNTIF($L$20:L2965,"&lt;&gt;")&lt;801,8,COUNTIF($L$20:L2965,"&lt;&gt;")&lt;901,9,COUNTIF($L$20:L2965,"&lt;&gt;")&lt;1001,10,COUNTIF($L$20:L2965,"&lt;&gt;")&lt;1101,11,COUNTIF($L$20:L2965,"&lt;&gt;")&lt;1201,12,COUNTIF($L$20:L2965,"&lt;&gt;")&lt;1301,13,COUNTIF($L$20:L2965,"&lt;&gt;")&lt;1401,14,COUNTIF($L$20:L2965,"&lt;&gt;")&lt;1501,15,COUNTIF($L$20:L2965,"&lt;&gt;")&lt;1601,16,COUNTIF($L$20:L2965,"&lt;&gt;")&lt;1701,17,COUNTIF($L$20:L2965,"&lt;&gt;")&lt;1801,18,COUNTIF($L$20:L2965,"&lt;&gt;")&lt;1901,19,COUNTIF($L$20:L2965,"&lt;&gt;")&lt;2001,20,COUNTIF($L$20:L2965,"&lt;&gt;")&lt;2101,21,COUNTIF($L$20:L2965,"&lt;&gt;")&lt;2201,22,COUNTIF($L$20:L2965,"&lt;&gt;")&lt;2301,23,COUNTIF($L$20:L2965,"&lt;&gt;")&lt;2401,24,COUNTIF($L$20:L2965,"&lt;&gt;")&lt;2501,25,COUNTIF($L$20:L2965,"&lt;&gt;")&lt;2601,26,COUNTIF($L$20:L2965,"&lt;&gt;")&lt;2701,27,COUNTIF($L$20:L2965,"&lt;&gt;")&lt;2801,28,COUNTIF($L$20:L2965,"&lt;&gt;")&lt;2901,29,COUNTIF($L$20:L2965,"&lt;&gt;")&lt;3001,30),"")</f>
        <v/>
      </c>
      <c r="AM2965" t="str">
        <f t="shared" si="230"/>
        <v/>
      </c>
      <c r="AN2965" t="str">
        <f t="shared" si="229"/>
        <v/>
      </c>
      <c r="AP2965" t="str">
        <f t="shared" ref="AP2965:AP3019" si="233">IF(R2965&gt;0,AP2964+1,"")</f>
        <v/>
      </c>
      <c r="AQ2965" t="str">
        <f>IF(AO2965="","",COUNTIFS(AM2965:$AM$3019,AO2965))</f>
        <v/>
      </c>
    </row>
    <row r="2966" spans="1:43" x14ac:dyDescent="0.25">
      <c r="A2966" s="6" t="str">
        <f>IF(COUNT($A$20:A2965)&lt;&gt;$B$4,IF(A2965="","",A2965+1),"")</f>
        <v/>
      </c>
      <c r="B2966" s="3"/>
      <c r="C2966" s="3"/>
      <c r="D2966" s="122"/>
      <c r="E2966" s="3"/>
      <c r="F2966" s="3"/>
      <c r="G2966" s="3"/>
      <c r="H2966" s="3"/>
      <c r="I2966" s="120"/>
      <c r="J2966" s="3"/>
      <c r="K2966" s="95" t="str" cm="1">
        <f t="array" ref="K2966">IF(OR($J$14 = "A",$J$14 = "B",$J$14 = "C"),IF(I2966="","",IF(LEN(I2966)&gt;2,_xlfn.IFS(ISNUMBER(SEARCH("_",I2966)),I2966,ISNUMBER(SEARCH(", ",I2966)),SUBSTITUTE(I2966,", ","_"),ISNUMBER(SEARCH("/ ",I2966)),SUBSTITUTE(I2966,"/ ","_"),ISNUMBER(SEARCH(",",I2966)),SUBSTITUTE(I2966,",","_"),ISNUMBER(SEARCH("/",I2966)),SUBSTITUTE(I2966,"/","_"),ISNUMBER(SEARCH("",I2966)),I2966),I2966)),IF(OR($J$14 = "J",$J$14 = "K"),"",IF(D2966="","",IF(LEN(D2966)&gt;2,_xlfn.IFS(ISNUMBER(SEARCH("_",D2966)),D2966,ISNUMBER(SEARCH(", ",D2966)),SUBSTITUTE(D2966,", ","_"),ISNUMBER(SEARCH("/ ",D2966)),SUBSTITUTE(D2966,"/ ","_"),ISNUMBER(SEARCH(",",D2966)),SUBSTITUTE(D2966,",","_"),ISNUMBER(SEARCH("/",D2966)),SUBSTITUTE(D2966,"/","_"),ISNUMBER(SEARCH("",D2966)),D2966),D2966))))</f>
        <v/>
      </c>
      <c r="L2966" s="1"/>
      <c r="M2966" s="1" t="str">
        <f t="shared" si="231"/>
        <v/>
      </c>
      <c r="N2966" s="94" t="str">
        <f>IF($L2966="None","",IF(ISERROR(VLOOKUP($L2966,Info!$B$4:$B$266,1,FALSE)),"",VLOOKUP($L2966,Info!$B$4:$L$266,5,FALSE)))</f>
        <v/>
      </c>
      <c r="O2966" s="94" t="str">
        <f>IF(K2966="","",IF(AND($J$12&lt;&gt;"ABC",N2966="3"),"BAC",IF(N2966="3","ABC",IF($J$12&lt;&gt;"ABC",IF($J$10="Standard",VLOOKUP(K2966,Info!$BE$4:$BF$481,2,FALSE),VLOOKUP(K2966,Info!$BI$4:$BJ$482,2,FALSE)),IF($J$10="Standard",VLOOKUP(K2966,Info!$AG$4:$AH$2994,2,FALSE),VLOOKUP(K2966,Info!$AK$4:$AL$2997,2,FALSE))))))</f>
        <v/>
      </c>
      <c r="P2966" s="94" t="str">
        <f>IF($L2966="None","",IF(ISERROR(VLOOKUP($L2966,Info!$B$4:$B$266,1,FALSE)),"",VLOOKUP($L2966,Info!$B$4:$L$266,3,FALSE)))</f>
        <v/>
      </c>
      <c r="Q2966" s="96" t="str">
        <f>IF($L2966="None","",IF(ISERROR(VLOOKUP($L2966,Info!$B$4:$B$266,1,FALSE)),"",VLOOKUP($L2966,Info!$B$4:$L$266,4,FALSE)))</f>
        <v/>
      </c>
      <c r="R2966" s="1"/>
      <c r="S2966" s="6" t="str">
        <f t="shared" si="232"/>
        <v/>
      </c>
      <c r="T2966" s="6" t="str">
        <f>IF($L2966="None","",IF(ISERROR(VLOOKUP($L2966,Info!$B$4:$B$266,1,FALSE)),"",VLOOKUP($L2966,Info!$B$4:$L$266,11,FALSE)))</f>
        <v/>
      </c>
      <c r="U2966" s="1"/>
      <c r="V2966" s="1"/>
      <c r="W2966" s="1"/>
      <c r="X2966" s="1" t="str">
        <f>IF($L2966="None","",IF(ISERROR(VLOOKUP($L2966,Info!$B$4:$B$266,1,FALSE)),"",IF(OR(W2966="Metallic Liquid Tight",W2966="Non-Metallic Liquid Tight",W2966="LSZH",W2966="Greenfield"),VLOOKUP($L2966,Info!$B$4:$L$266,7,FALSE),"N/A")))</f>
        <v/>
      </c>
      <c r="Y2966" s="1"/>
      <c r="Z2966" s="96" t="str">
        <f>IF($L2966="None","",IF(ISERROR(VLOOKUP($L2966,Info!$B$4:$B$266,1,FALSE)),"",VLOOKUP($L2966,Info!$B$4:$L$266,9,FALSE)))</f>
        <v/>
      </c>
      <c r="AA2966" s="96" t="str">
        <f>IF($L2966="None","",IF(ISERROR(VLOOKUP($L2966,Info!$B$4:$B$266,1,FALSE)),"",VLOOKUP($L2966,Info!$B$4:$L$266,8,FALSE)))</f>
        <v/>
      </c>
      <c r="AB2966" s="96" t="str">
        <f>IF($L2966="None","",IF(ISERROR(VLOOKUP($L2966,Info!$B$4:$B$266,1,FALSE)),"",VLOOKUP($L2966,Info!$B$4:$L$266,10,FALSE)))</f>
        <v/>
      </c>
      <c r="AC2966" s="1" t="str">
        <f>IF(W2966="SO Cable","Black,White",IF(O2966="","",IF(P2966="","",IF($J$12&lt;&gt;"ABC",IF(P2966&lt;="250",VLOOKUP(O2966,Info!$AZ$4:$BB$22,3,FALSE),VLOOKUP(O2966,Info!$AZ$23:$BB$39,3,FALSE)),IF(P2966&lt;="250",VLOOKUP(O2966,Info!$AO$4:$AQ$22,3,FALSE),VLOOKUP(O2966,Info!$AO$23:$AP$39,3,FALSE))))))</f>
        <v/>
      </c>
      <c r="AD2966" s="1"/>
      <c r="AE2966" s="1" t="str">
        <f>IF($L2966="None","",IF(ISERROR(VLOOKUP($L2966,Info!$B$4:$B$266,1,FALSE)),"",VLOOKUP($L2966,Info!$B$4:$L$266,4,FALSE)))</f>
        <v/>
      </c>
      <c r="AF2966" s="1" t="str">
        <f>IF($L2966="None","",IF(ISERROR(VLOOKUP($L2966,Info!$B$4:$B$266,1,FALSE)),"",VLOOKUP($L2966,Info!$B$4:$L$266,6,FALSE)))</f>
        <v/>
      </c>
      <c r="AG2966" s="1"/>
      <c r="AH2966" s="33" t="str" cm="1">
        <f t="array" ref="AH2966">IF(AND(L2966&lt;&gt;"",O2966&lt;&gt;"",R2966:S2966&lt;&gt;"",W2966:X2966&lt;&gt;"",Z2966:AA2966&lt;&gt;"",AC2966&lt;&gt;""),"Good","Bad")</f>
        <v>Bad</v>
      </c>
      <c r="AL2966" t="str" cm="1">
        <f t="array" ref="AL2966">IF(R2966&gt;0,_xlfn.IFS(COUNTIF($L$20:L2966,"&lt;&gt;")&lt;101,1,COUNTIF($L$20:L2966,"&lt;&gt;")&lt;201,2,COUNTIF($L$20:L2966,"&lt;&gt;")&lt;301,3,COUNTIF($L$20:L2966,"&lt;&gt;")&lt;401,4,COUNTIF($L$20:L2966,"&lt;&gt;")&lt;501,5,COUNTIF($L$20:L2966,"&lt;&gt;")&lt;601,6,COUNTIF($L$20:L2966,"&lt;&gt;")&lt;701,7,COUNTIF($L$20:L2966,"&lt;&gt;")&lt;801,8,COUNTIF($L$20:L2966,"&lt;&gt;")&lt;901,9,COUNTIF($L$20:L2966,"&lt;&gt;")&lt;1001,10,COUNTIF($L$20:L2966,"&lt;&gt;")&lt;1101,11,COUNTIF($L$20:L2966,"&lt;&gt;")&lt;1201,12,COUNTIF($L$20:L2966,"&lt;&gt;")&lt;1301,13,COUNTIF($L$20:L2966,"&lt;&gt;")&lt;1401,14,COUNTIF($L$20:L2966,"&lt;&gt;")&lt;1501,15,COUNTIF($L$20:L2966,"&lt;&gt;")&lt;1601,16,COUNTIF($L$20:L2966,"&lt;&gt;")&lt;1701,17,COUNTIF($L$20:L2966,"&lt;&gt;")&lt;1801,18,COUNTIF($L$20:L2966,"&lt;&gt;")&lt;1901,19,COUNTIF($L$20:L2966,"&lt;&gt;")&lt;2001,20,COUNTIF($L$20:L2966,"&lt;&gt;")&lt;2101,21,COUNTIF($L$20:L2966,"&lt;&gt;")&lt;2201,22,COUNTIF($L$20:L2966,"&lt;&gt;")&lt;2301,23,COUNTIF($L$20:L2966,"&lt;&gt;")&lt;2401,24,COUNTIF($L$20:L2966,"&lt;&gt;")&lt;2501,25,COUNTIF($L$20:L2966,"&lt;&gt;")&lt;2601,26,COUNTIF($L$20:L2966,"&lt;&gt;")&lt;2701,27,COUNTIF($L$20:L2966,"&lt;&gt;")&lt;2801,28,COUNTIF($L$20:L2966,"&lt;&gt;")&lt;2901,29,COUNTIF($L$20:L2966,"&lt;&gt;")&lt;3001,30),"")</f>
        <v/>
      </c>
      <c r="AM2966" t="str">
        <f t="shared" si="230"/>
        <v/>
      </c>
      <c r="AN2966" t="str">
        <f t="shared" ref="AN2966:AN3019" si="234">IF(R2966&gt;0,_xlfn.XLOOKUP(AM2966,$AO$20:$AO$3019,$AP$20:$AP$3019,0,0,1),"")</f>
        <v/>
      </c>
      <c r="AP2966" t="str">
        <f t="shared" si="233"/>
        <v/>
      </c>
      <c r="AQ2966" t="str">
        <f>IF(AO2966="","",COUNTIFS(AM2966:$AM$3019,AO2966))</f>
        <v/>
      </c>
    </row>
    <row r="2967" spans="1:43" x14ac:dyDescent="0.25">
      <c r="A2967" s="6" t="str">
        <f>IF(COUNT($A$20:A2966)&lt;&gt;$B$4,IF(A2966="","",A2966+1),"")</f>
        <v/>
      </c>
      <c r="B2967" s="3"/>
      <c r="C2967" s="3"/>
      <c r="D2967" s="122"/>
      <c r="E2967" s="3"/>
      <c r="F2967" s="3"/>
      <c r="G2967" s="3"/>
      <c r="H2967" s="3"/>
      <c r="I2967" s="120"/>
      <c r="J2967" s="3"/>
      <c r="K2967" s="95" t="str" cm="1">
        <f t="array" ref="K2967">IF(OR($J$14 = "A",$J$14 = "B",$J$14 = "C"),IF(I2967="","",IF(LEN(I2967)&gt;2,_xlfn.IFS(ISNUMBER(SEARCH("_",I2967)),I2967,ISNUMBER(SEARCH(", ",I2967)),SUBSTITUTE(I2967,", ","_"),ISNUMBER(SEARCH("/ ",I2967)),SUBSTITUTE(I2967,"/ ","_"),ISNUMBER(SEARCH(",",I2967)),SUBSTITUTE(I2967,",","_"),ISNUMBER(SEARCH("/",I2967)),SUBSTITUTE(I2967,"/","_"),ISNUMBER(SEARCH("",I2967)),I2967),I2967)),IF(OR($J$14 = "J",$J$14 = "K"),"",IF(D2967="","",IF(LEN(D2967)&gt;2,_xlfn.IFS(ISNUMBER(SEARCH("_",D2967)),D2967,ISNUMBER(SEARCH(", ",D2967)),SUBSTITUTE(D2967,", ","_"),ISNUMBER(SEARCH("/ ",D2967)),SUBSTITUTE(D2967,"/ ","_"),ISNUMBER(SEARCH(",",D2967)),SUBSTITUTE(D2967,",","_"),ISNUMBER(SEARCH("/",D2967)),SUBSTITUTE(D2967,"/","_"),ISNUMBER(SEARCH("",D2967)),D2967),D2967))))</f>
        <v/>
      </c>
      <c r="L2967" s="1"/>
      <c r="M2967" s="1" t="str">
        <f t="shared" si="231"/>
        <v/>
      </c>
      <c r="N2967" s="94" t="str">
        <f>IF($L2967="None","",IF(ISERROR(VLOOKUP($L2967,Info!$B$4:$B$266,1,FALSE)),"",VLOOKUP($L2967,Info!$B$4:$L$266,5,FALSE)))</f>
        <v/>
      </c>
      <c r="O2967" s="94" t="str">
        <f>IF(K2967="","",IF(AND($J$12&lt;&gt;"ABC",N2967="3"),"BAC",IF(N2967="3","ABC",IF($J$12&lt;&gt;"ABC",IF($J$10="Standard",VLOOKUP(K2967,Info!$BE$4:$BF$481,2,FALSE),VLOOKUP(K2967,Info!$BI$4:$BJ$482,2,FALSE)),IF($J$10="Standard",VLOOKUP(K2967,Info!$AG$4:$AH$2994,2,FALSE),VLOOKUP(K2967,Info!$AK$4:$AL$2997,2,FALSE))))))</f>
        <v/>
      </c>
      <c r="P2967" s="94" t="str">
        <f>IF($L2967="None","",IF(ISERROR(VLOOKUP($L2967,Info!$B$4:$B$266,1,FALSE)),"",VLOOKUP($L2967,Info!$B$4:$L$266,3,FALSE)))</f>
        <v/>
      </c>
      <c r="Q2967" s="96" t="str">
        <f>IF($L2967="None","",IF(ISERROR(VLOOKUP($L2967,Info!$B$4:$B$266,1,FALSE)),"",VLOOKUP($L2967,Info!$B$4:$L$266,4,FALSE)))</f>
        <v/>
      </c>
      <c r="R2967" s="1"/>
      <c r="S2967" s="6" t="str">
        <f t="shared" si="232"/>
        <v/>
      </c>
      <c r="T2967" s="6" t="str">
        <f>IF($L2967="None","",IF(ISERROR(VLOOKUP($L2967,Info!$B$4:$B$266,1,FALSE)),"",VLOOKUP($L2967,Info!$B$4:$L$266,11,FALSE)))</f>
        <v/>
      </c>
      <c r="U2967" s="1"/>
      <c r="V2967" s="1"/>
      <c r="W2967" s="1"/>
      <c r="X2967" s="1" t="str">
        <f>IF($L2967="None","",IF(ISERROR(VLOOKUP($L2967,Info!$B$4:$B$266,1,FALSE)),"",IF(OR(W2967="Metallic Liquid Tight",W2967="Non-Metallic Liquid Tight",W2967="LSZH",W2967="Greenfield"),VLOOKUP($L2967,Info!$B$4:$L$266,7,FALSE),"N/A")))</f>
        <v/>
      </c>
      <c r="Y2967" s="1"/>
      <c r="Z2967" s="96" t="str">
        <f>IF($L2967="None","",IF(ISERROR(VLOOKUP($L2967,Info!$B$4:$B$266,1,FALSE)),"",VLOOKUP($L2967,Info!$B$4:$L$266,9,FALSE)))</f>
        <v/>
      </c>
      <c r="AA2967" s="96" t="str">
        <f>IF($L2967="None","",IF(ISERROR(VLOOKUP($L2967,Info!$B$4:$B$266,1,FALSE)),"",VLOOKUP($L2967,Info!$B$4:$L$266,8,FALSE)))</f>
        <v/>
      </c>
      <c r="AB2967" s="96" t="str">
        <f>IF($L2967="None","",IF(ISERROR(VLOOKUP($L2967,Info!$B$4:$B$266,1,FALSE)),"",VLOOKUP($L2967,Info!$B$4:$L$266,10,FALSE)))</f>
        <v/>
      </c>
      <c r="AC2967" s="1" t="str">
        <f>IF(W2967="SO Cable","Black,White",IF(O2967="","",IF(P2967="","",IF($J$12&lt;&gt;"ABC",IF(P2967&lt;="250",VLOOKUP(O2967,Info!$AZ$4:$BB$22,3,FALSE),VLOOKUP(O2967,Info!$AZ$23:$BB$39,3,FALSE)),IF(P2967&lt;="250",VLOOKUP(O2967,Info!$AO$4:$AQ$22,3,FALSE),VLOOKUP(O2967,Info!$AO$23:$AP$39,3,FALSE))))))</f>
        <v/>
      </c>
      <c r="AD2967" s="1"/>
      <c r="AE2967" s="1" t="str">
        <f>IF($L2967="None","",IF(ISERROR(VLOOKUP($L2967,Info!$B$4:$B$266,1,FALSE)),"",VLOOKUP($L2967,Info!$B$4:$L$266,4,FALSE)))</f>
        <v/>
      </c>
      <c r="AF2967" s="1" t="str">
        <f>IF($L2967="None","",IF(ISERROR(VLOOKUP($L2967,Info!$B$4:$B$266,1,FALSE)),"",VLOOKUP($L2967,Info!$B$4:$L$266,6,FALSE)))</f>
        <v/>
      </c>
      <c r="AG2967" s="1"/>
      <c r="AH2967" s="33" t="str" cm="1">
        <f t="array" ref="AH2967">IF(AND(L2967&lt;&gt;"",O2967&lt;&gt;"",R2967:S2967&lt;&gt;"",W2967:X2967&lt;&gt;"",Z2967:AA2967&lt;&gt;"",AC2967&lt;&gt;""),"Good","Bad")</f>
        <v>Bad</v>
      </c>
      <c r="AL2967" t="str" cm="1">
        <f t="array" ref="AL2967">IF(R2967&gt;0,_xlfn.IFS(COUNTIF($L$20:L2967,"&lt;&gt;")&lt;101,1,COUNTIF($L$20:L2967,"&lt;&gt;")&lt;201,2,COUNTIF($L$20:L2967,"&lt;&gt;")&lt;301,3,COUNTIF($L$20:L2967,"&lt;&gt;")&lt;401,4,COUNTIF($L$20:L2967,"&lt;&gt;")&lt;501,5,COUNTIF($L$20:L2967,"&lt;&gt;")&lt;601,6,COUNTIF($L$20:L2967,"&lt;&gt;")&lt;701,7,COUNTIF($L$20:L2967,"&lt;&gt;")&lt;801,8,COUNTIF($L$20:L2967,"&lt;&gt;")&lt;901,9,COUNTIF($L$20:L2967,"&lt;&gt;")&lt;1001,10,COUNTIF($L$20:L2967,"&lt;&gt;")&lt;1101,11,COUNTIF($L$20:L2967,"&lt;&gt;")&lt;1201,12,COUNTIF($L$20:L2967,"&lt;&gt;")&lt;1301,13,COUNTIF($L$20:L2967,"&lt;&gt;")&lt;1401,14,COUNTIF($L$20:L2967,"&lt;&gt;")&lt;1501,15,COUNTIF($L$20:L2967,"&lt;&gt;")&lt;1601,16,COUNTIF($L$20:L2967,"&lt;&gt;")&lt;1701,17,COUNTIF($L$20:L2967,"&lt;&gt;")&lt;1801,18,COUNTIF($L$20:L2967,"&lt;&gt;")&lt;1901,19,COUNTIF($L$20:L2967,"&lt;&gt;")&lt;2001,20,COUNTIF($L$20:L2967,"&lt;&gt;")&lt;2101,21,COUNTIF($L$20:L2967,"&lt;&gt;")&lt;2201,22,COUNTIF($L$20:L2967,"&lt;&gt;")&lt;2301,23,COUNTIF($L$20:L2967,"&lt;&gt;")&lt;2401,24,COUNTIF($L$20:L2967,"&lt;&gt;")&lt;2501,25,COUNTIF($L$20:L2967,"&lt;&gt;")&lt;2601,26,COUNTIF($L$20:L2967,"&lt;&gt;")&lt;2701,27,COUNTIF($L$20:L2967,"&lt;&gt;")&lt;2801,28,COUNTIF($L$20:L2967,"&lt;&gt;")&lt;2901,29,COUNTIF($L$20:L2967,"&lt;&gt;")&lt;3001,30),"")</f>
        <v/>
      </c>
      <c r="AM2967" t="str">
        <f t="shared" si="230"/>
        <v/>
      </c>
      <c r="AN2967" t="str">
        <f t="shared" si="234"/>
        <v/>
      </c>
      <c r="AP2967" t="str">
        <f t="shared" si="233"/>
        <v/>
      </c>
      <c r="AQ2967" t="str">
        <f>IF(AO2967="","",COUNTIFS(AM2967:$AM$3019,AO2967))</f>
        <v/>
      </c>
    </row>
    <row r="2968" spans="1:43" x14ac:dyDescent="0.25">
      <c r="A2968" s="6" t="str">
        <f>IF(COUNT($A$20:A2967)&lt;&gt;$B$4,IF(A2967="","",A2967+1),"")</f>
        <v/>
      </c>
      <c r="B2968" s="3"/>
      <c r="C2968" s="3"/>
      <c r="D2968" s="122"/>
      <c r="E2968" s="3"/>
      <c r="F2968" s="3"/>
      <c r="G2968" s="3"/>
      <c r="H2968" s="3"/>
      <c r="I2968" s="120"/>
      <c r="J2968" s="3"/>
      <c r="K2968" s="95" t="str" cm="1">
        <f t="array" ref="K2968">IF(OR($J$14 = "A",$J$14 = "B",$J$14 = "C"),IF(I2968="","",IF(LEN(I2968)&gt;2,_xlfn.IFS(ISNUMBER(SEARCH("_",I2968)),I2968,ISNUMBER(SEARCH(", ",I2968)),SUBSTITUTE(I2968,", ","_"),ISNUMBER(SEARCH("/ ",I2968)),SUBSTITUTE(I2968,"/ ","_"),ISNUMBER(SEARCH(",",I2968)),SUBSTITUTE(I2968,",","_"),ISNUMBER(SEARCH("/",I2968)),SUBSTITUTE(I2968,"/","_"),ISNUMBER(SEARCH("",I2968)),I2968),I2968)),IF(OR($J$14 = "J",$J$14 = "K"),"",IF(D2968="","",IF(LEN(D2968)&gt;2,_xlfn.IFS(ISNUMBER(SEARCH("_",D2968)),D2968,ISNUMBER(SEARCH(", ",D2968)),SUBSTITUTE(D2968,", ","_"),ISNUMBER(SEARCH("/ ",D2968)),SUBSTITUTE(D2968,"/ ","_"),ISNUMBER(SEARCH(",",D2968)),SUBSTITUTE(D2968,",","_"),ISNUMBER(SEARCH("/",D2968)),SUBSTITUTE(D2968,"/","_"),ISNUMBER(SEARCH("",D2968)),D2968),D2968))))</f>
        <v/>
      </c>
      <c r="L2968" s="1"/>
      <c r="M2968" s="1" t="str">
        <f t="shared" si="231"/>
        <v/>
      </c>
      <c r="N2968" s="94" t="str">
        <f>IF($L2968="None","",IF(ISERROR(VLOOKUP($L2968,Info!$B$4:$B$266,1,FALSE)),"",VLOOKUP($L2968,Info!$B$4:$L$266,5,FALSE)))</f>
        <v/>
      </c>
      <c r="O2968" s="94" t="str">
        <f>IF(K2968="","",IF(AND($J$12&lt;&gt;"ABC",N2968="3"),"BAC",IF(N2968="3","ABC",IF($J$12&lt;&gt;"ABC",IF($J$10="Standard",VLOOKUP(K2968,Info!$BE$4:$BF$481,2,FALSE),VLOOKUP(K2968,Info!$BI$4:$BJ$482,2,FALSE)),IF($J$10="Standard",VLOOKUP(K2968,Info!$AG$4:$AH$2994,2,FALSE),VLOOKUP(K2968,Info!$AK$4:$AL$2997,2,FALSE))))))</f>
        <v/>
      </c>
      <c r="P2968" s="94" t="str">
        <f>IF($L2968="None","",IF(ISERROR(VLOOKUP($L2968,Info!$B$4:$B$266,1,FALSE)),"",VLOOKUP($L2968,Info!$B$4:$L$266,3,FALSE)))</f>
        <v/>
      </c>
      <c r="Q2968" s="96" t="str">
        <f>IF($L2968="None","",IF(ISERROR(VLOOKUP($L2968,Info!$B$4:$B$266,1,FALSE)),"",VLOOKUP($L2968,Info!$B$4:$L$266,4,FALSE)))</f>
        <v/>
      </c>
      <c r="R2968" s="1"/>
      <c r="S2968" s="6" t="str">
        <f t="shared" si="232"/>
        <v/>
      </c>
      <c r="T2968" s="6" t="str">
        <f>IF($L2968="None","",IF(ISERROR(VLOOKUP($L2968,Info!$B$4:$B$266,1,FALSE)),"",VLOOKUP($L2968,Info!$B$4:$L$266,11,FALSE)))</f>
        <v/>
      </c>
      <c r="U2968" s="1"/>
      <c r="V2968" s="1"/>
      <c r="W2968" s="1"/>
      <c r="X2968" s="1" t="str">
        <f>IF($L2968="None","",IF(ISERROR(VLOOKUP($L2968,Info!$B$4:$B$266,1,FALSE)),"",IF(OR(W2968="Metallic Liquid Tight",W2968="Non-Metallic Liquid Tight",W2968="LSZH",W2968="Greenfield"),VLOOKUP($L2968,Info!$B$4:$L$266,7,FALSE),"N/A")))</f>
        <v/>
      </c>
      <c r="Y2968" s="1"/>
      <c r="Z2968" s="96" t="str">
        <f>IF($L2968="None","",IF(ISERROR(VLOOKUP($L2968,Info!$B$4:$B$266,1,FALSE)),"",VLOOKUP($L2968,Info!$B$4:$L$266,9,FALSE)))</f>
        <v/>
      </c>
      <c r="AA2968" s="96" t="str">
        <f>IF($L2968="None","",IF(ISERROR(VLOOKUP($L2968,Info!$B$4:$B$266,1,FALSE)),"",VLOOKUP($L2968,Info!$B$4:$L$266,8,FALSE)))</f>
        <v/>
      </c>
      <c r="AB2968" s="96" t="str">
        <f>IF($L2968="None","",IF(ISERROR(VLOOKUP($L2968,Info!$B$4:$B$266,1,FALSE)),"",VLOOKUP($L2968,Info!$B$4:$L$266,10,FALSE)))</f>
        <v/>
      </c>
      <c r="AC2968" s="1" t="str">
        <f>IF(W2968="SO Cable","Black,White",IF(O2968="","",IF(P2968="","",IF($J$12&lt;&gt;"ABC",IF(P2968&lt;="250",VLOOKUP(O2968,Info!$AZ$4:$BB$22,3,FALSE),VLOOKUP(O2968,Info!$AZ$23:$BB$39,3,FALSE)),IF(P2968&lt;="250",VLOOKUP(O2968,Info!$AO$4:$AQ$22,3,FALSE),VLOOKUP(O2968,Info!$AO$23:$AP$39,3,FALSE))))))</f>
        <v/>
      </c>
      <c r="AD2968" s="1"/>
      <c r="AE2968" s="1" t="str">
        <f>IF($L2968="None","",IF(ISERROR(VLOOKUP($L2968,Info!$B$4:$B$266,1,FALSE)),"",VLOOKUP($L2968,Info!$B$4:$L$266,4,FALSE)))</f>
        <v/>
      </c>
      <c r="AF2968" s="1" t="str">
        <f>IF($L2968="None","",IF(ISERROR(VLOOKUP($L2968,Info!$B$4:$B$266,1,FALSE)),"",VLOOKUP($L2968,Info!$B$4:$L$266,6,FALSE)))</f>
        <v/>
      </c>
      <c r="AG2968" s="1"/>
      <c r="AH2968" s="33" t="str" cm="1">
        <f t="array" ref="AH2968">IF(AND(L2968&lt;&gt;"",O2968&lt;&gt;"",R2968:S2968&lt;&gt;"",W2968:X2968&lt;&gt;"",Z2968:AA2968&lt;&gt;"",AC2968&lt;&gt;""),"Good","Bad")</f>
        <v>Bad</v>
      </c>
      <c r="AL2968" t="str" cm="1">
        <f t="array" ref="AL2968">IF(R2968&gt;0,_xlfn.IFS(COUNTIF($L$20:L2968,"&lt;&gt;")&lt;101,1,COUNTIF($L$20:L2968,"&lt;&gt;")&lt;201,2,COUNTIF($L$20:L2968,"&lt;&gt;")&lt;301,3,COUNTIF($L$20:L2968,"&lt;&gt;")&lt;401,4,COUNTIF($L$20:L2968,"&lt;&gt;")&lt;501,5,COUNTIF($L$20:L2968,"&lt;&gt;")&lt;601,6,COUNTIF($L$20:L2968,"&lt;&gt;")&lt;701,7,COUNTIF($L$20:L2968,"&lt;&gt;")&lt;801,8,COUNTIF($L$20:L2968,"&lt;&gt;")&lt;901,9,COUNTIF($L$20:L2968,"&lt;&gt;")&lt;1001,10,COUNTIF($L$20:L2968,"&lt;&gt;")&lt;1101,11,COUNTIF($L$20:L2968,"&lt;&gt;")&lt;1201,12,COUNTIF($L$20:L2968,"&lt;&gt;")&lt;1301,13,COUNTIF($L$20:L2968,"&lt;&gt;")&lt;1401,14,COUNTIF($L$20:L2968,"&lt;&gt;")&lt;1501,15,COUNTIF($L$20:L2968,"&lt;&gt;")&lt;1601,16,COUNTIF($L$20:L2968,"&lt;&gt;")&lt;1701,17,COUNTIF($L$20:L2968,"&lt;&gt;")&lt;1801,18,COUNTIF($L$20:L2968,"&lt;&gt;")&lt;1901,19,COUNTIF($L$20:L2968,"&lt;&gt;")&lt;2001,20,COUNTIF($L$20:L2968,"&lt;&gt;")&lt;2101,21,COUNTIF($L$20:L2968,"&lt;&gt;")&lt;2201,22,COUNTIF($L$20:L2968,"&lt;&gt;")&lt;2301,23,COUNTIF($L$20:L2968,"&lt;&gt;")&lt;2401,24,COUNTIF($L$20:L2968,"&lt;&gt;")&lt;2501,25,COUNTIF($L$20:L2968,"&lt;&gt;")&lt;2601,26,COUNTIF($L$20:L2968,"&lt;&gt;")&lt;2701,27,COUNTIF($L$20:L2968,"&lt;&gt;")&lt;2801,28,COUNTIF($L$20:L2968,"&lt;&gt;")&lt;2901,29,COUNTIF($L$20:L2968,"&lt;&gt;")&lt;3001,30),"")</f>
        <v/>
      </c>
      <c r="AM2968" t="str">
        <f t="shared" si="230"/>
        <v/>
      </c>
      <c r="AN2968" t="str">
        <f t="shared" si="234"/>
        <v/>
      </c>
      <c r="AP2968" t="str">
        <f t="shared" si="233"/>
        <v/>
      </c>
      <c r="AQ2968" t="str">
        <f>IF(AO2968="","",COUNTIFS(AM2968:$AM$3019,AO2968))</f>
        <v/>
      </c>
    </row>
    <row r="2969" spans="1:43" x14ac:dyDescent="0.25">
      <c r="A2969" s="6" t="str">
        <f>IF(COUNT($A$20:A2968)&lt;&gt;$B$4,IF(A2968="","",A2968+1),"")</f>
        <v/>
      </c>
      <c r="B2969" s="3"/>
      <c r="C2969" s="3"/>
      <c r="D2969" s="122"/>
      <c r="E2969" s="3"/>
      <c r="F2969" s="3"/>
      <c r="G2969" s="3"/>
      <c r="H2969" s="3"/>
      <c r="I2969" s="120"/>
      <c r="J2969" s="3"/>
      <c r="K2969" s="95" t="str" cm="1">
        <f t="array" ref="K2969">IF(OR($J$14 = "A",$J$14 = "B",$J$14 = "C"),IF(I2969="","",IF(LEN(I2969)&gt;2,_xlfn.IFS(ISNUMBER(SEARCH("_",I2969)),I2969,ISNUMBER(SEARCH(", ",I2969)),SUBSTITUTE(I2969,", ","_"),ISNUMBER(SEARCH("/ ",I2969)),SUBSTITUTE(I2969,"/ ","_"),ISNUMBER(SEARCH(",",I2969)),SUBSTITUTE(I2969,",","_"),ISNUMBER(SEARCH("/",I2969)),SUBSTITUTE(I2969,"/","_"),ISNUMBER(SEARCH("",I2969)),I2969),I2969)),IF(OR($J$14 = "J",$J$14 = "K"),"",IF(D2969="","",IF(LEN(D2969)&gt;2,_xlfn.IFS(ISNUMBER(SEARCH("_",D2969)),D2969,ISNUMBER(SEARCH(", ",D2969)),SUBSTITUTE(D2969,", ","_"),ISNUMBER(SEARCH("/ ",D2969)),SUBSTITUTE(D2969,"/ ","_"),ISNUMBER(SEARCH(",",D2969)),SUBSTITUTE(D2969,",","_"),ISNUMBER(SEARCH("/",D2969)),SUBSTITUTE(D2969,"/","_"),ISNUMBER(SEARCH("",D2969)),D2969),D2969))))</f>
        <v/>
      </c>
      <c r="L2969" s="1"/>
      <c r="M2969" s="1" t="str">
        <f t="shared" si="231"/>
        <v/>
      </c>
      <c r="N2969" s="94" t="str">
        <f>IF($L2969="None","",IF(ISERROR(VLOOKUP($L2969,Info!$B$4:$B$266,1,FALSE)),"",VLOOKUP($L2969,Info!$B$4:$L$266,5,FALSE)))</f>
        <v/>
      </c>
      <c r="O2969" s="94" t="str">
        <f>IF(K2969="","",IF(AND($J$12&lt;&gt;"ABC",N2969="3"),"BAC",IF(N2969="3","ABC",IF($J$12&lt;&gt;"ABC",IF($J$10="Standard",VLOOKUP(K2969,Info!$BE$4:$BF$481,2,FALSE),VLOOKUP(K2969,Info!$BI$4:$BJ$482,2,FALSE)),IF($J$10="Standard",VLOOKUP(K2969,Info!$AG$4:$AH$2994,2,FALSE),VLOOKUP(K2969,Info!$AK$4:$AL$2997,2,FALSE))))))</f>
        <v/>
      </c>
      <c r="P2969" s="94" t="str">
        <f>IF($L2969="None","",IF(ISERROR(VLOOKUP($L2969,Info!$B$4:$B$266,1,FALSE)),"",VLOOKUP($L2969,Info!$B$4:$L$266,3,FALSE)))</f>
        <v/>
      </c>
      <c r="Q2969" s="96" t="str">
        <f>IF($L2969="None","",IF(ISERROR(VLOOKUP($L2969,Info!$B$4:$B$266,1,FALSE)),"",VLOOKUP($L2969,Info!$B$4:$L$266,4,FALSE)))</f>
        <v/>
      </c>
      <c r="R2969" s="1"/>
      <c r="S2969" s="6" t="str">
        <f t="shared" si="232"/>
        <v/>
      </c>
      <c r="T2969" s="6" t="str">
        <f>IF($L2969="None","",IF(ISERROR(VLOOKUP($L2969,Info!$B$4:$B$266,1,FALSE)),"",VLOOKUP($L2969,Info!$B$4:$L$266,11,FALSE)))</f>
        <v/>
      </c>
      <c r="U2969" s="1"/>
      <c r="V2969" s="1"/>
      <c r="W2969" s="1"/>
      <c r="X2969" s="1" t="str">
        <f>IF($L2969="None","",IF(ISERROR(VLOOKUP($L2969,Info!$B$4:$B$266,1,FALSE)),"",IF(OR(W2969="Metallic Liquid Tight",W2969="Non-Metallic Liquid Tight",W2969="LSZH",W2969="Greenfield"),VLOOKUP($L2969,Info!$B$4:$L$266,7,FALSE),"N/A")))</f>
        <v/>
      </c>
      <c r="Y2969" s="1"/>
      <c r="Z2969" s="96" t="str">
        <f>IF($L2969="None","",IF(ISERROR(VLOOKUP($L2969,Info!$B$4:$B$266,1,FALSE)),"",VLOOKUP($L2969,Info!$B$4:$L$266,9,FALSE)))</f>
        <v/>
      </c>
      <c r="AA2969" s="96" t="str">
        <f>IF($L2969="None","",IF(ISERROR(VLOOKUP($L2969,Info!$B$4:$B$266,1,FALSE)),"",VLOOKUP($L2969,Info!$B$4:$L$266,8,FALSE)))</f>
        <v/>
      </c>
      <c r="AB2969" s="96" t="str">
        <f>IF($L2969="None","",IF(ISERROR(VLOOKUP($L2969,Info!$B$4:$B$266,1,FALSE)),"",VLOOKUP($L2969,Info!$B$4:$L$266,10,FALSE)))</f>
        <v/>
      </c>
      <c r="AC2969" s="1" t="str">
        <f>IF(W2969="SO Cable","Black,White",IF(O2969="","",IF(P2969="","",IF($J$12&lt;&gt;"ABC",IF(P2969&lt;="250",VLOOKUP(O2969,Info!$AZ$4:$BB$22,3,FALSE),VLOOKUP(O2969,Info!$AZ$23:$BB$39,3,FALSE)),IF(P2969&lt;="250",VLOOKUP(O2969,Info!$AO$4:$AQ$22,3,FALSE),VLOOKUP(O2969,Info!$AO$23:$AP$39,3,FALSE))))))</f>
        <v/>
      </c>
      <c r="AD2969" s="1"/>
      <c r="AE2969" s="1" t="str">
        <f>IF($L2969="None","",IF(ISERROR(VLOOKUP($L2969,Info!$B$4:$B$266,1,FALSE)),"",VLOOKUP($L2969,Info!$B$4:$L$266,4,FALSE)))</f>
        <v/>
      </c>
      <c r="AF2969" s="1" t="str">
        <f>IF($L2969="None","",IF(ISERROR(VLOOKUP($L2969,Info!$B$4:$B$266,1,FALSE)),"",VLOOKUP($L2969,Info!$B$4:$L$266,6,FALSE)))</f>
        <v/>
      </c>
      <c r="AG2969" s="1"/>
      <c r="AH2969" s="33" t="str" cm="1">
        <f t="array" ref="AH2969">IF(AND(L2969&lt;&gt;"",O2969&lt;&gt;"",R2969:S2969&lt;&gt;"",W2969:X2969&lt;&gt;"",Z2969:AA2969&lt;&gt;"",AC2969&lt;&gt;""),"Good","Bad")</f>
        <v>Bad</v>
      </c>
      <c r="AL2969" t="str" cm="1">
        <f t="array" ref="AL2969">IF(R2969&gt;0,_xlfn.IFS(COUNTIF($L$20:L2969,"&lt;&gt;")&lt;101,1,COUNTIF($L$20:L2969,"&lt;&gt;")&lt;201,2,COUNTIF($L$20:L2969,"&lt;&gt;")&lt;301,3,COUNTIF($L$20:L2969,"&lt;&gt;")&lt;401,4,COUNTIF($L$20:L2969,"&lt;&gt;")&lt;501,5,COUNTIF($L$20:L2969,"&lt;&gt;")&lt;601,6,COUNTIF($L$20:L2969,"&lt;&gt;")&lt;701,7,COUNTIF($L$20:L2969,"&lt;&gt;")&lt;801,8,COUNTIF($L$20:L2969,"&lt;&gt;")&lt;901,9,COUNTIF($L$20:L2969,"&lt;&gt;")&lt;1001,10,COUNTIF($L$20:L2969,"&lt;&gt;")&lt;1101,11,COUNTIF($L$20:L2969,"&lt;&gt;")&lt;1201,12,COUNTIF($L$20:L2969,"&lt;&gt;")&lt;1301,13,COUNTIF($L$20:L2969,"&lt;&gt;")&lt;1401,14,COUNTIF($L$20:L2969,"&lt;&gt;")&lt;1501,15,COUNTIF($L$20:L2969,"&lt;&gt;")&lt;1601,16,COUNTIF($L$20:L2969,"&lt;&gt;")&lt;1701,17,COUNTIF($L$20:L2969,"&lt;&gt;")&lt;1801,18,COUNTIF($L$20:L2969,"&lt;&gt;")&lt;1901,19,COUNTIF($L$20:L2969,"&lt;&gt;")&lt;2001,20,COUNTIF($L$20:L2969,"&lt;&gt;")&lt;2101,21,COUNTIF($L$20:L2969,"&lt;&gt;")&lt;2201,22,COUNTIF($L$20:L2969,"&lt;&gt;")&lt;2301,23,COUNTIF($L$20:L2969,"&lt;&gt;")&lt;2401,24,COUNTIF($L$20:L2969,"&lt;&gt;")&lt;2501,25,COUNTIF($L$20:L2969,"&lt;&gt;")&lt;2601,26,COUNTIF($L$20:L2969,"&lt;&gt;")&lt;2701,27,COUNTIF($L$20:L2969,"&lt;&gt;")&lt;2801,28,COUNTIF($L$20:L2969,"&lt;&gt;")&lt;2901,29,COUNTIF($L$20:L2969,"&lt;&gt;")&lt;3001,30),"")</f>
        <v/>
      </c>
      <c r="AM2969" t="str">
        <f t="shared" si="230"/>
        <v/>
      </c>
      <c r="AN2969" t="str">
        <f t="shared" si="234"/>
        <v/>
      </c>
      <c r="AP2969" t="str">
        <f t="shared" si="233"/>
        <v/>
      </c>
      <c r="AQ2969" t="str">
        <f>IF(AO2969="","",COUNTIFS(AM2969:$AM$3019,AO2969))</f>
        <v/>
      </c>
    </row>
    <row r="2970" spans="1:43" x14ac:dyDescent="0.25">
      <c r="A2970" s="6" t="str">
        <f>IF(COUNT($A$20:A2969)&lt;&gt;$B$4,IF(A2969="","",A2969+1),"")</f>
        <v/>
      </c>
      <c r="B2970" s="3"/>
      <c r="C2970" s="3"/>
      <c r="D2970" s="122"/>
      <c r="E2970" s="3"/>
      <c r="F2970" s="3"/>
      <c r="G2970" s="3"/>
      <c r="H2970" s="3"/>
      <c r="I2970" s="120"/>
      <c r="J2970" s="3"/>
      <c r="K2970" s="95" t="str" cm="1">
        <f t="array" ref="K2970">IF(OR($J$14 = "A",$J$14 = "B",$J$14 = "C"),IF(I2970="","",IF(LEN(I2970)&gt;2,_xlfn.IFS(ISNUMBER(SEARCH("_",I2970)),I2970,ISNUMBER(SEARCH(", ",I2970)),SUBSTITUTE(I2970,", ","_"),ISNUMBER(SEARCH("/ ",I2970)),SUBSTITUTE(I2970,"/ ","_"),ISNUMBER(SEARCH(",",I2970)),SUBSTITUTE(I2970,",","_"),ISNUMBER(SEARCH("/",I2970)),SUBSTITUTE(I2970,"/","_"),ISNUMBER(SEARCH("",I2970)),I2970),I2970)),IF(OR($J$14 = "J",$J$14 = "K"),"",IF(D2970="","",IF(LEN(D2970)&gt;2,_xlfn.IFS(ISNUMBER(SEARCH("_",D2970)),D2970,ISNUMBER(SEARCH(", ",D2970)),SUBSTITUTE(D2970,", ","_"),ISNUMBER(SEARCH("/ ",D2970)),SUBSTITUTE(D2970,"/ ","_"),ISNUMBER(SEARCH(",",D2970)),SUBSTITUTE(D2970,",","_"),ISNUMBER(SEARCH("/",D2970)),SUBSTITUTE(D2970,"/","_"),ISNUMBER(SEARCH("",D2970)),D2970),D2970))))</f>
        <v/>
      </c>
      <c r="L2970" s="1"/>
      <c r="M2970" s="1" t="str">
        <f t="shared" si="231"/>
        <v/>
      </c>
      <c r="N2970" s="94" t="str">
        <f>IF($L2970="None","",IF(ISERROR(VLOOKUP($L2970,Info!$B$4:$B$266,1,FALSE)),"",VLOOKUP($L2970,Info!$B$4:$L$266,5,FALSE)))</f>
        <v/>
      </c>
      <c r="O2970" s="94" t="str">
        <f>IF(K2970="","",IF(AND($J$12&lt;&gt;"ABC",N2970="3"),"BAC",IF(N2970="3","ABC",IF($J$12&lt;&gt;"ABC",IF($J$10="Standard",VLOOKUP(K2970,Info!$BE$4:$BF$481,2,FALSE),VLOOKUP(K2970,Info!$BI$4:$BJ$482,2,FALSE)),IF($J$10="Standard",VLOOKUP(K2970,Info!$AG$4:$AH$2994,2,FALSE),VLOOKUP(K2970,Info!$AK$4:$AL$2997,2,FALSE))))))</f>
        <v/>
      </c>
      <c r="P2970" s="94" t="str">
        <f>IF($L2970="None","",IF(ISERROR(VLOOKUP($L2970,Info!$B$4:$B$266,1,FALSE)),"",VLOOKUP($L2970,Info!$B$4:$L$266,3,FALSE)))</f>
        <v/>
      </c>
      <c r="Q2970" s="96" t="str">
        <f>IF($L2970="None","",IF(ISERROR(VLOOKUP($L2970,Info!$B$4:$B$266,1,FALSE)),"",VLOOKUP($L2970,Info!$B$4:$L$266,4,FALSE)))</f>
        <v/>
      </c>
      <c r="R2970" s="1"/>
      <c r="S2970" s="6" t="str">
        <f t="shared" si="232"/>
        <v/>
      </c>
      <c r="T2970" s="6" t="str">
        <f>IF($L2970="None","",IF(ISERROR(VLOOKUP($L2970,Info!$B$4:$B$266,1,FALSE)),"",VLOOKUP($L2970,Info!$B$4:$L$266,11,FALSE)))</f>
        <v/>
      </c>
      <c r="U2970" s="1"/>
      <c r="V2970" s="1"/>
      <c r="W2970" s="1"/>
      <c r="X2970" s="1" t="str">
        <f>IF($L2970="None","",IF(ISERROR(VLOOKUP($L2970,Info!$B$4:$B$266,1,FALSE)),"",IF(OR(W2970="Metallic Liquid Tight",W2970="Non-Metallic Liquid Tight",W2970="LSZH",W2970="Greenfield"),VLOOKUP($L2970,Info!$B$4:$L$266,7,FALSE),"N/A")))</f>
        <v/>
      </c>
      <c r="Y2970" s="1"/>
      <c r="Z2970" s="96" t="str">
        <f>IF($L2970="None","",IF(ISERROR(VLOOKUP($L2970,Info!$B$4:$B$266,1,FALSE)),"",VLOOKUP($L2970,Info!$B$4:$L$266,9,FALSE)))</f>
        <v/>
      </c>
      <c r="AA2970" s="96" t="str">
        <f>IF($L2970="None","",IF(ISERROR(VLOOKUP($L2970,Info!$B$4:$B$266,1,FALSE)),"",VLOOKUP($L2970,Info!$B$4:$L$266,8,FALSE)))</f>
        <v/>
      </c>
      <c r="AB2970" s="96" t="str">
        <f>IF($L2970="None","",IF(ISERROR(VLOOKUP($L2970,Info!$B$4:$B$266,1,FALSE)),"",VLOOKUP($L2970,Info!$B$4:$L$266,10,FALSE)))</f>
        <v/>
      </c>
      <c r="AC2970" s="1" t="str">
        <f>IF(W2970="SO Cable","Black,White",IF(O2970="","",IF(P2970="","",IF($J$12&lt;&gt;"ABC",IF(P2970&lt;="250",VLOOKUP(O2970,Info!$AZ$4:$BB$22,3,FALSE),VLOOKUP(O2970,Info!$AZ$23:$BB$39,3,FALSE)),IF(P2970&lt;="250",VLOOKUP(O2970,Info!$AO$4:$AQ$22,3,FALSE),VLOOKUP(O2970,Info!$AO$23:$AP$39,3,FALSE))))))</f>
        <v/>
      </c>
      <c r="AD2970" s="1"/>
      <c r="AE2970" s="1" t="str">
        <f>IF($L2970="None","",IF(ISERROR(VLOOKUP($L2970,Info!$B$4:$B$266,1,FALSE)),"",VLOOKUP($L2970,Info!$B$4:$L$266,4,FALSE)))</f>
        <v/>
      </c>
      <c r="AF2970" s="1" t="str">
        <f>IF($L2970="None","",IF(ISERROR(VLOOKUP($L2970,Info!$B$4:$B$266,1,FALSE)),"",VLOOKUP($L2970,Info!$B$4:$L$266,6,FALSE)))</f>
        <v/>
      </c>
      <c r="AG2970" s="1"/>
      <c r="AH2970" s="33" t="str" cm="1">
        <f t="array" ref="AH2970">IF(AND(L2970&lt;&gt;"",O2970&lt;&gt;"",R2970:S2970&lt;&gt;"",W2970:X2970&lt;&gt;"",Z2970:AA2970&lt;&gt;"",AC2970&lt;&gt;""),"Good","Bad")</f>
        <v>Bad</v>
      </c>
      <c r="AL2970" t="str" cm="1">
        <f t="array" ref="AL2970">IF(R2970&gt;0,_xlfn.IFS(COUNTIF($L$20:L2970,"&lt;&gt;")&lt;101,1,COUNTIF($L$20:L2970,"&lt;&gt;")&lt;201,2,COUNTIF($L$20:L2970,"&lt;&gt;")&lt;301,3,COUNTIF($L$20:L2970,"&lt;&gt;")&lt;401,4,COUNTIF($L$20:L2970,"&lt;&gt;")&lt;501,5,COUNTIF($L$20:L2970,"&lt;&gt;")&lt;601,6,COUNTIF($L$20:L2970,"&lt;&gt;")&lt;701,7,COUNTIF($L$20:L2970,"&lt;&gt;")&lt;801,8,COUNTIF($L$20:L2970,"&lt;&gt;")&lt;901,9,COUNTIF($L$20:L2970,"&lt;&gt;")&lt;1001,10,COUNTIF($L$20:L2970,"&lt;&gt;")&lt;1101,11,COUNTIF($L$20:L2970,"&lt;&gt;")&lt;1201,12,COUNTIF($L$20:L2970,"&lt;&gt;")&lt;1301,13,COUNTIF($L$20:L2970,"&lt;&gt;")&lt;1401,14,COUNTIF($L$20:L2970,"&lt;&gt;")&lt;1501,15,COUNTIF($L$20:L2970,"&lt;&gt;")&lt;1601,16,COUNTIF($L$20:L2970,"&lt;&gt;")&lt;1701,17,COUNTIF($L$20:L2970,"&lt;&gt;")&lt;1801,18,COUNTIF($L$20:L2970,"&lt;&gt;")&lt;1901,19,COUNTIF($L$20:L2970,"&lt;&gt;")&lt;2001,20,COUNTIF($L$20:L2970,"&lt;&gt;")&lt;2101,21,COUNTIF($L$20:L2970,"&lt;&gt;")&lt;2201,22,COUNTIF($L$20:L2970,"&lt;&gt;")&lt;2301,23,COUNTIF($L$20:L2970,"&lt;&gt;")&lt;2401,24,COUNTIF($L$20:L2970,"&lt;&gt;")&lt;2501,25,COUNTIF($L$20:L2970,"&lt;&gt;")&lt;2601,26,COUNTIF($L$20:L2970,"&lt;&gt;")&lt;2701,27,COUNTIF($L$20:L2970,"&lt;&gt;")&lt;2801,28,COUNTIF($L$20:L2970,"&lt;&gt;")&lt;2901,29,COUNTIF($L$20:L2970,"&lt;&gt;")&lt;3001,30),"")</f>
        <v/>
      </c>
      <c r="AM2970" t="str">
        <f t="shared" si="230"/>
        <v/>
      </c>
      <c r="AN2970" t="str">
        <f t="shared" si="234"/>
        <v/>
      </c>
      <c r="AP2970" t="str">
        <f t="shared" si="233"/>
        <v/>
      </c>
      <c r="AQ2970" t="str">
        <f>IF(AO2970="","",COUNTIFS(AM2970:$AM$3019,AO2970))</f>
        <v/>
      </c>
    </row>
    <row r="2971" spans="1:43" x14ac:dyDescent="0.25">
      <c r="A2971" s="6" t="str">
        <f>IF(COUNT($A$20:A2970)&lt;&gt;$B$4,IF(A2970="","",A2970+1),"")</f>
        <v/>
      </c>
      <c r="B2971" s="3"/>
      <c r="C2971" s="3"/>
      <c r="D2971" s="122"/>
      <c r="E2971" s="3"/>
      <c r="F2971" s="3"/>
      <c r="G2971" s="3"/>
      <c r="H2971" s="3"/>
      <c r="I2971" s="120"/>
      <c r="J2971" s="3"/>
      <c r="K2971" s="95" t="str" cm="1">
        <f t="array" ref="K2971">IF(OR($J$14 = "A",$J$14 = "B",$J$14 = "C"),IF(I2971="","",IF(LEN(I2971)&gt;2,_xlfn.IFS(ISNUMBER(SEARCH("_",I2971)),I2971,ISNUMBER(SEARCH(", ",I2971)),SUBSTITUTE(I2971,", ","_"),ISNUMBER(SEARCH("/ ",I2971)),SUBSTITUTE(I2971,"/ ","_"),ISNUMBER(SEARCH(",",I2971)),SUBSTITUTE(I2971,",","_"),ISNUMBER(SEARCH("/",I2971)),SUBSTITUTE(I2971,"/","_"),ISNUMBER(SEARCH("",I2971)),I2971),I2971)),IF(OR($J$14 = "J",$J$14 = "K"),"",IF(D2971="","",IF(LEN(D2971)&gt;2,_xlfn.IFS(ISNUMBER(SEARCH("_",D2971)),D2971,ISNUMBER(SEARCH(", ",D2971)),SUBSTITUTE(D2971,", ","_"),ISNUMBER(SEARCH("/ ",D2971)),SUBSTITUTE(D2971,"/ ","_"),ISNUMBER(SEARCH(",",D2971)),SUBSTITUTE(D2971,",","_"),ISNUMBER(SEARCH("/",D2971)),SUBSTITUTE(D2971,"/","_"),ISNUMBER(SEARCH("",D2971)),D2971),D2971))))</f>
        <v/>
      </c>
      <c r="L2971" s="1"/>
      <c r="M2971" s="1" t="str">
        <f t="shared" si="231"/>
        <v/>
      </c>
      <c r="N2971" s="94" t="str">
        <f>IF($L2971="None","",IF(ISERROR(VLOOKUP($L2971,Info!$B$4:$B$266,1,FALSE)),"",VLOOKUP($L2971,Info!$B$4:$L$266,5,FALSE)))</f>
        <v/>
      </c>
      <c r="O2971" s="94" t="str">
        <f>IF(K2971="","",IF(AND($J$12&lt;&gt;"ABC",N2971="3"),"BAC",IF(N2971="3","ABC",IF($J$12&lt;&gt;"ABC",IF($J$10="Standard",VLOOKUP(K2971,Info!$BE$4:$BF$481,2,FALSE),VLOOKUP(K2971,Info!$BI$4:$BJ$482,2,FALSE)),IF($J$10="Standard",VLOOKUP(K2971,Info!$AG$4:$AH$2994,2,FALSE),VLOOKUP(K2971,Info!$AK$4:$AL$2997,2,FALSE))))))</f>
        <v/>
      </c>
      <c r="P2971" s="94" t="str">
        <f>IF($L2971="None","",IF(ISERROR(VLOOKUP($L2971,Info!$B$4:$B$266,1,FALSE)),"",VLOOKUP($L2971,Info!$B$4:$L$266,3,FALSE)))</f>
        <v/>
      </c>
      <c r="Q2971" s="96" t="str">
        <f>IF($L2971="None","",IF(ISERROR(VLOOKUP($L2971,Info!$B$4:$B$266,1,FALSE)),"",VLOOKUP($L2971,Info!$B$4:$L$266,4,FALSE)))</f>
        <v/>
      </c>
      <c r="R2971" s="1"/>
      <c r="S2971" s="6" t="str">
        <f t="shared" si="232"/>
        <v/>
      </c>
      <c r="T2971" s="6" t="str">
        <f>IF($L2971="None","",IF(ISERROR(VLOOKUP($L2971,Info!$B$4:$B$266,1,FALSE)),"",VLOOKUP($L2971,Info!$B$4:$L$266,11,FALSE)))</f>
        <v/>
      </c>
      <c r="U2971" s="1"/>
      <c r="V2971" s="1"/>
      <c r="W2971" s="1"/>
      <c r="X2971" s="1" t="str">
        <f>IF($L2971="None","",IF(ISERROR(VLOOKUP($L2971,Info!$B$4:$B$266,1,FALSE)),"",IF(OR(W2971="Metallic Liquid Tight",W2971="Non-Metallic Liquid Tight",W2971="LSZH",W2971="Greenfield"),VLOOKUP($L2971,Info!$B$4:$L$266,7,FALSE),"N/A")))</f>
        <v/>
      </c>
      <c r="Y2971" s="1"/>
      <c r="Z2971" s="96" t="str">
        <f>IF($L2971="None","",IF(ISERROR(VLOOKUP($L2971,Info!$B$4:$B$266,1,FALSE)),"",VLOOKUP($L2971,Info!$B$4:$L$266,9,FALSE)))</f>
        <v/>
      </c>
      <c r="AA2971" s="96" t="str">
        <f>IF($L2971="None","",IF(ISERROR(VLOOKUP($L2971,Info!$B$4:$B$266,1,FALSE)),"",VLOOKUP($L2971,Info!$B$4:$L$266,8,FALSE)))</f>
        <v/>
      </c>
      <c r="AB2971" s="96" t="str">
        <f>IF($L2971="None","",IF(ISERROR(VLOOKUP($L2971,Info!$B$4:$B$266,1,FALSE)),"",VLOOKUP($L2971,Info!$B$4:$L$266,10,FALSE)))</f>
        <v/>
      </c>
      <c r="AC2971" s="1" t="str">
        <f>IF(W2971="SO Cable","Black,White",IF(O2971="","",IF(P2971="","",IF($J$12&lt;&gt;"ABC",IF(P2971&lt;="250",VLOOKUP(O2971,Info!$AZ$4:$BB$22,3,FALSE),VLOOKUP(O2971,Info!$AZ$23:$BB$39,3,FALSE)),IF(P2971&lt;="250",VLOOKUP(O2971,Info!$AO$4:$AQ$22,3,FALSE),VLOOKUP(O2971,Info!$AO$23:$AP$39,3,FALSE))))))</f>
        <v/>
      </c>
      <c r="AD2971" s="1"/>
      <c r="AE2971" s="1" t="str">
        <f>IF($L2971="None","",IF(ISERROR(VLOOKUP($L2971,Info!$B$4:$B$266,1,FALSE)),"",VLOOKUP($L2971,Info!$B$4:$L$266,4,FALSE)))</f>
        <v/>
      </c>
      <c r="AF2971" s="1" t="str">
        <f>IF($L2971="None","",IF(ISERROR(VLOOKUP($L2971,Info!$B$4:$B$266,1,FALSE)),"",VLOOKUP($L2971,Info!$B$4:$L$266,6,FALSE)))</f>
        <v/>
      </c>
      <c r="AG2971" s="1"/>
      <c r="AH2971" s="33" t="str" cm="1">
        <f t="array" ref="AH2971">IF(AND(L2971&lt;&gt;"",O2971&lt;&gt;"",R2971:S2971&lt;&gt;"",W2971:X2971&lt;&gt;"",Z2971:AA2971&lt;&gt;"",AC2971&lt;&gt;""),"Good","Bad")</f>
        <v>Bad</v>
      </c>
      <c r="AL2971" t="str" cm="1">
        <f t="array" ref="AL2971">IF(R2971&gt;0,_xlfn.IFS(COUNTIF($L$20:L2971,"&lt;&gt;")&lt;101,1,COUNTIF($L$20:L2971,"&lt;&gt;")&lt;201,2,COUNTIF($L$20:L2971,"&lt;&gt;")&lt;301,3,COUNTIF($L$20:L2971,"&lt;&gt;")&lt;401,4,COUNTIF($L$20:L2971,"&lt;&gt;")&lt;501,5,COUNTIF($L$20:L2971,"&lt;&gt;")&lt;601,6,COUNTIF($L$20:L2971,"&lt;&gt;")&lt;701,7,COUNTIF($L$20:L2971,"&lt;&gt;")&lt;801,8,COUNTIF($L$20:L2971,"&lt;&gt;")&lt;901,9,COUNTIF($L$20:L2971,"&lt;&gt;")&lt;1001,10,COUNTIF($L$20:L2971,"&lt;&gt;")&lt;1101,11,COUNTIF($L$20:L2971,"&lt;&gt;")&lt;1201,12,COUNTIF($L$20:L2971,"&lt;&gt;")&lt;1301,13,COUNTIF($L$20:L2971,"&lt;&gt;")&lt;1401,14,COUNTIF($L$20:L2971,"&lt;&gt;")&lt;1501,15,COUNTIF($L$20:L2971,"&lt;&gt;")&lt;1601,16,COUNTIF($L$20:L2971,"&lt;&gt;")&lt;1701,17,COUNTIF($L$20:L2971,"&lt;&gt;")&lt;1801,18,COUNTIF($L$20:L2971,"&lt;&gt;")&lt;1901,19,COUNTIF($L$20:L2971,"&lt;&gt;")&lt;2001,20,COUNTIF($L$20:L2971,"&lt;&gt;")&lt;2101,21,COUNTIF($L$20:L2971,"&lt;&gt;")&lt;2201,22,COUNTIF($L$20:L2971,"&lt;&gt;")&lt;2301,23,COUNTIF($L$20:L2971,"&lt;&gt;")&lt;2401,24,COUNTIF($L$20:L2971,"&lt;&gt;")&lt;2501,25,COUNTIF($L$20:L2971,"&lt;&gt;")&lt;2601,26,COUNTIF($L$20:L2971,"&lt;&gt;")&lt;2701,27,COUNTIF($L$20:L2971,"&lt;&gt;")&lt;2801,28,COUNTIF($L$20:L2971,"&lt;&gt;")&lt;2901,29,COUNTIF($L$20:L2971,"&lt;&gt;")&lt;3001,30),"")</f>
        <v/>
      </c>
      <c r="AM2971" t="str">
        <f t="shared" si="230"/>
        <v/>
      </c>
      <c r="AN2971" t="str">
        <f t="shared" si="234"/>
        <v/>
      </c>
      <c r="AP2971" t="str">
        <f t="shared" si="233"/>
        <v/>
      </c>
      <c r="AQ2971" t="str">
        <f>IF(AO2971="","",COUNTIFS(AM2971:$AM$3019,AO2971))</f>
        <v/>
      </c>
    </row>
    <row r="2972" spans="1:43" x14ac:dyDescent="0.25">
      <c r="A2972" s="6" t="str">
        <f>IF(COUNT($A$20:A2971)&lt;&gt;$B$4,IF(A2971="","",A2971+1),"")</f>
        <v/>
      </c>
      <c r="B2972" s="3"/>
      <c r="C2972" s="3"/>
      <c r="D2972" s="122"/>
      <c r="E2972" s="3"/>
      <c r="F2972" s="3"/>
      <c r="G2972" s="3"/>
      <c r="H2972" s="3"/>
      <c r="I2972" s="120"/>
      <c r="J2972" s="3"/>
      <c r="K2972" s="95" t="str" cm="1">
        <f t="array" ref="K2972">IF(OR($J$14 = "A",$J$14 = "B",$J$14 = "C"),IF(I2972="","",IF(LEN(I2972)&gt;2,_xlfn.IFS(ISNUMBER(SEARCH("_",I2972)),I2972,ISNUMBER(SEARCH(", ",I2972)),SUBSTITUTE(I2972,", ","_"),ISNUMBER(SEARCH("/ ",I2972)),SUBSTITUTE(I2972,"/ ","_"),ISNUMBER(SEARCH(",",I2972)),SUBSTITUTE(I2972,",","_"),ISNUMBER(SEARCH("/",I2972)),SUBSTITUTE(I2972,"/","_"),ISNUMBER(SEARCH("",I2972)),I2972),I2972)),IF(OR($J$14 = "J",$J$14 = "K"),"",IF(D2972="","",IF(LEN(D2972)&gt;2,_xlfn.IFS(ISNUMBER(SEARCH("_",D2972)),D2972,ISNUMBER(SEARCH(", ",D2972)),SUBSTITUTE(D2972,", ","_"),ISNUMBER(SEARCH("/ ",D2972)),SUBSTITUTE(D2972,"/ ","_"),ISNUMBER(SEARCH(",",D2972)),SUBSTITUTE(D2972,",","_"),ISNUMBER(SEARCH("/",D2972)),SUBSTITUTE(D2972,"/","_"),ISNUMBER(SEARCH("",D2972)),D2972),D2972))))</f>
        <v/>
      </c>
      <c r="L2972" s="1"/>
      <c r="M2972" s="1" t="str">
        <f t="shared" si="231"/>
        <v/>
      </c>
      <c r="N2972" s="94" t="str">
        <f>IF($L2972="None","",IF(ISERROR(VLOOKUP($L2972,Info!$B$4:$B$266,1,FALSE)),"",VLOOKUP($L2972,Info!$B$4:$L$266,5,FALSE)))</f>
        <v/>
      </c>
      <c r="O2972" s="94" t="str">
        <f>IF(K2972="","",IF(AND($J$12&lt;&gt;"ABC",N2972="3"),"BAC",IF(N2972="3","ABC",IF($J$12&lt;&gt;"ABC",IF($J$10="Standard",VLOOKUP(K2972,Info!$BE$4:$BF$481,2,FALSE),VLOOKUP(K2972,Info!$BI$4:$BJ$482,2,FALSE)),IF($J$10="Standard",VLOOKUP(K2972,Info!$AG$4:$AH$2994,2,FALSE),VLOOKUP(K2972,Info!$AK$4:$AL$2997,2,FALSE))))))</f>
        <v/>
      </c>
      <c r="P2972" s="94" t="str">
        <f>IF($L2972="None","",IF(ISERROR(VLOOKUP($L2972,Info!$B$4:$B$266,1,FALSE)),"",VLOOKUP($L2972,Info!$B$4:$L$266,3,FALSE)))</f>
        <v/>
      </c>
      <c r="Q2972" s="96" t="str">
        <f>IF($L2972="None","",IF(ISERROR(VLOOKUP($L2972,Info!$B$4:$B$266,1,FALSE)),"",VLOOKUP($L2972,Info!$B$4:$L$266,4,FALSE)))</f>
        <v/>
      </c>
      <c r="R2972" s="1"/>
      <c r="S2972" s="6" t="str">
        <f t="shared" si="232"/>
        <v/>
      </c>
      <c r="T2972" s="6" t="str">
        <f>IF($L2972="None","",IF(ISERROR(VLOOKUP($L2972,Info!$B$4:$B$266,1,FALSE)),"",VLOOKUP($L2972,Info!$B$4:$L$266,11,FALSE)))</f>
        <v/>
      </c>
      <c r="U2972" s="1"/>
      <c r="V2972" s="1"/>
      <c r="W2972" s="1"/>
      <c r="X2972" s="1" t="str">
        <f>IF($L2972="None","",IF(ISERROR(VLOOKUP($L2972,Info!$B$4:$B$266,1,FALSE)),"",IF(OR(W2972="Metallic Liquid Tight",W2972="Non-Metallic Liquid Tight",W2972="LSZH",W2972="Greenfield"),VLOOKUP($L2972,Info!$B$4:$L$266,7,FALSE),"N/A")))</f>
        <v/>
      </c>
      <c r="Y2972" s="1"/>
      <c r="Z2972" s="96" t="str">
        <f>IF($L2972="None","",IF(ISERROR(VLOOKUP($L2972,Info!$B$4:$B$266,1,FALSE)),"",VLOOKUP($L2972,Info!$B$4:$L$266,9,FALSE)))</f>
        <v/>
      </c>
      <c r="AA2972" s="96" t="str">
        <f>IF($L2972="None","",IF(ISERROR(VLOOKUP($L2972,Info!$B$4:$B$266,1,FALSE)),"",VLOOKUP($L2972,Info!$B$4:$L$266,8,FALSE)))</f>
        <v/>
      </c>
      <c r="AB2972" s="96" t="str">
        <f>IF($L2972="None","",IF(ISERROR(VLOOKUP($L2972,Info!$B$4:$B$266,1,FALSE)),"",VLOOKUP($L2972,Info!$B$4:$L$266,10,FALSE)))</f>
        <v/>
      </c>
      <c r="AC2972" s="1" t="str">
        <f>IF(W2972="SO Cable","Black,White",IF(O2972="","",IF(P2972="","",IF($J$12&lt;&gt;"ABC",IF(P2972&lt;="250",VLOOKUP(O2972,Info!$AZ$4:$BB$22,3,FALSE),VLOOKUP(O2972,Info!$AZ$23:$BB$39,3,FALSE)),IF(P2972&lt;="250",VLOOKUP(O2972,Info!$AO$4:$AQ$22,3,FALSE),VLOOKUP(O2972,Info!$AO$23:$AP$39,3,FALSE))))))</f>
        <v/>
      </c>
      <c r="AD2972" s="1"/>
      <c r="AE2972" s="1" t="str">
        <f>IF($L2972="None","",IF(ISERROR(VLOOKUP($L2972,Info!$B$4:$B$266,1,FALSE)),"",VLOOKUP($L2972,Info!$B$4:$L$266,4,FALSE)))</f>
        <v/>
      </c>
      <c r="AF2972" s="1" t="str">
        <f>IF($L2972="None","",IF(ISERROR(VLOOKUP($L2972,Info!$B$4:$B$266,1,FALSE)),"",VLOOKUP($L2972,Info!$B$4:$L$266,6,FALSE)))</f>
        <v/>
      </c>
      <c r="AG2972" s="1"/>
      <c r="AH2972" s="33" t="str" cm="1">
        <f t="array" ref="AH2972">IF(AND(L2972&lt;&gt;"",O2972&lt;&gt;"",R2972:S2972&lt;&gt;"",W2972:X2972&lt;&gt;"",Z2972:AA2972&lt;&gt;"",AC2972&lt;&gt;""),"Good","Bad")</f>
        <v>Bad</v>
      </c>
      <c r="AL2972" t="str" cm="1">
        <f t="array" ref="AL2972">IF(R2972&gt;0,_xlfn.IFS(COUNTIF($L$20:L2972,"&lt;&gt;")&lt;101,1,COUNTIF($L$20:L2972,"&lt;&gt;")&lt;201,2,COUNTIF($L$20:L2972,"&lt;&gt;")&lt;301,3,COUNTIF($L$20:L2972,"&lt;&gt;")&lt;401,4,COUNTIF($L$20:L2972,"&lt;&gt;")&lt;501,5,COUNTIF($L$20:L2972,"&lt;&gt;")&lt;601,6,COUNTIF($L$20:L2972,"&lt;&gt;")&lt;701,7,COUNTIF($L$20:L2972,"&lt;&gt;")&lt;801,8,COUNTIF($L$20:L2972,"&lt;&gt;")&lt;901,9,COUNTIF($L$20:L2972,"&lt;&gt;")&lt;1001,10,COUNTIF($L$20:L2972,"&lt;&gt;")&lt;1101,11,COUNTIF($L$20:L2972,"&lt;&gt;")&lt;1201,12,COUNTIF($L$20:L2972,"&lt;&gt;")&lt;1301,13,COUNTIF($L$20:L2972,"&lt;&gt;")&lt;1401,14,COUNTIF($L$20:L2972,"&lt;&gt;")&lt;1501,15,COUNTIF($L$20:L2972,"&lt;&gt;")&lt;1601,16,COUNTIF($L$20:L2972,"&lt;&gt;")&lt;1701,17,COUNTIF($L$20:L2972,"&lt;&gt;")&lt;1801,18,COUNTIF($L$20:L2972,"&lt;&gt;")&lt;1901,19,COUNTIF($L$20:L2972,"&lt;&gt;")&lt;2001,20,COUNTIF($L$20:L2972,"&lt;&gt;")&lt;2101,21,COUNTIF($L$20:L2972,"&lt;&gt;")&lt;2201,22,COUNTIF($L$20:L2972,"&lt;&gt;")&lt;2301,23,COUNTIF($L$20:L2972,"&lt;&gt;")&lt;2401,24,COUNTIF($L$20:L2972,"&lt;&gt;")&lt;2501,25,COUNTIF($L$20:L2972,"&lt;&gt;")&lt;2601,26,COUNTIF($L$20:L2972,"&lt;&gt;")&lt;2701,27,COUNTIF($L$20:L2972,"&lt;&gt;")&lt;2801,28,COUNTIF($L$20:L2972,"&lt;&gt;")&lt;2901,29,COUNTIF($L$20:L2972,"&lt;&gt;")&lt;3001,30),"")</f>
        <v/>
      </c>
      <c r="AM2972" t="str">
        <f t="shared" si="230"/>
        <v/>
      </c>
      <c r="AN2972" t="str">
        <f t="shared" si="234"/>
        <v/>
      </c>
      <c r="AP2972" t="str">
        <f t="shared" si="233"/>
        <v/>
      </c>
      <c r="AQ2972" t="str">
        <f>IF(AO2972="","",COUNTIFS(AM2972:$AM$3019,AO2972))</f>
        <v/>
      </c>
    </row>
    <row r="2973" spans="1:43" x14ac:dyDescent="0.25">
      <c r="A2973" s="6" t="str">
        <f>IF(COUNT($A$20:A2972)&lt;&gt;$B$4,IF(A2972="","",A2972+1),"")</f>
        <v/>
      </c>
      <c r="B2973" s="3"/>
      <c r="C2973" s="3"/>
      <c r="D2973" s="122"/>
      <c r="E2973" s="3"/>
      <c r="F2973" s="3"/>
      <c r="G2973" s="3"/>
      <c r="H2973" s="3"/>
      <c r="I2973" s="120"/>
      <c r="J2973" s="3"/>
      <c r="K2973" s="95" t="str" cm="1">
        <f t="array" ref="K2973">IF(OR($J$14 = "A",$J$14 = "B",$J$14 = "C"),IF(I2973="","",IF(LEN(I2973)&gt;2,_xlfn.IFS(ISNUMBER(SEARCH("_",I2973)),I2973,ISNUMBER(SEARCH(", ",I2973)),SUBSTITUTE(I2973,", ","_"),ISNUMBER(SEARCH("/ ",I2973)),SUBSTITUTE(I2973,"/ ","_"),ISNUMBER(SEARCH(",",I2973)),SUBSTITUTE(I2973,",","_"),ISNUMBER(SEARCH("/",I2973)),SUBSTITUTE(I2973,"/","_"),ISNUMBER(SEARCH("",I2973)),I2973),I2973)),IF(OR($J$14 = "J",$J$14 = "K"),"",IF(D2973="","",IF(LEN(D2973)&gt;2,_xlfn.IFS(ISNUMBER(SEARCH("_",D2973)),D2973,ISNUMBER(SEARCH(", ",D2973)),SUBSTITUTE(D2973,", ","_"),ISNUMBER(SEARCH("/ ",D2973)),SUBSTITUTE(D2973,"/ ","_"),ISNUMBER(SEARCH(",",D2973)),SUBSTITUTE(D2973,",","_"),ISNUMBER(SEARCH("/",D2973)),SUBSTITUTE(D2973,"/","_"),ISNUMBER(SEARCH("",D2973)),D2973),D2973))))</f>
        <v/>
      </c>
      <c r="L2973" s="1"/>
      <c r="M2973" s="1" t="str">
        <f t="shared" si="231"/>
        <v/>
      </c>
      <c r="N2973" s="94" t="str">
        <f>IF($L2973="None","",IF(ISERROR(VLOOKUP($L2973,Info!$B$4:$B$266,1,FALSE)),"",VLOOKUP($L2973,Info!$B$4:$L$266,5,FALSE)))</f>
        <v/>
      </c>
      <c r="O2973" s="94" t="str">
        <f>IF(K2973="","",IF(AND($J$12&lt;&gt;"ABC",N2973="3"),"BAC",IF(N2973="3","ABC",IF($J$12&lt;&gt;"ABC",IF($J$10="Standard",VLOOKUP(K2973,Info!$BE$4:$BF$481,2,FALSE),VLOOKUP(K2973,Info!$BI$4:$BJ$482,2,FALSE)),IF($J$10="Standard",VLOOKUP(K2973,Info!$AG$4:$AH$2994,2,FALSE),VLOOKUP(K2973,Info!$AK$4:$AL$2997,2,FALSE))))))</f>
        <v/>
      </c>
      <c r="P2973" s="94" t="str">
        <f>IF($L2973="None","",IF(ISERROR(VLOOKUP($L2973,Info!$B$4:$B$266,1,FALSE)),"",VLOOKUP($L2973,Info!$B$4:$L$266,3,FALSE)))</f>
        <v/>
      </c>
      <c r="Q2973" s="96" t="str">
        <f>IF($L2973="None","",IF(ISERROR(VLOOKUP($L2973,Info!$B$4:$B$266,1,FALSE)),"",VLOOKUP($L2973,Info!$B$4:$L$266,4,FALSE)))</f>
        <v/>
      </c>
      <c r="R2973" s="1"/>
      <c r="S2973" s="6" t="str">
        <f t="shared" si="232"/>
        <v/>
      </c>
      <c r="T2973" s="6" t="str">
        <f>IF($L2973="None","",IF(ISERROR(VLOOKUP($L2973,Info!$B$4:$B$266,1,FALSE)),"",VLOOKUP($L2973,Info!$B$4:$L$266,11,FALSE)))</f>
        <v/>
      </c>
      <c r="U2973" s="1"/>
      <c r="V2973" s="1"/>
      <c r="W2973" s="1"/>
      <c r="X2973" s="1" t="str">
        <f>IF($L2973="None","",IF(ISERROR(VLOOKUP($L2973,Info!$B$4:$B$266,1,FALSE)),"",IF(OR(W2973="Metallic Liquid Tight",W2973="Non-Metallic Liquid Tight",W2973="LSZH",W2973="Greenfield"),VLOOKUP($L2973,Info!$B$4:$L$266,7,FALSE),"N/A")))</f>
        <v/>
      </c>
      <c r="Y2973" s="1"/>
      <c r="Z2973" s="96" t="str">
        <f>IF($L2973="None","",IF(ISERROR(VLOOKUP($L2973,Info!$B$4:$B$266,1,FALSE)),"",VLOOKUP($L2973,Info!$B$4:$L$266,9,FALSE)))</f>
        <v/>
      </c>
      <c r="AA2973" s="96" t="str">
        <f>IF($L2973="None","",IF(ISERROR(VLOOKUP($L2973,Info!$B$4:$B$266,1,FALSE)),"",VLOOKUP($L2973,Info!$B$4:$L$266,8,FALSE)))</f>
        <v/>
      </c>
      <c r="AB2973" s="96" t="str">
        <f>IF($L2973="None","",IF(ISERROR(VLOOKUP($L2973,Info!$B$4:$B$266,1,FALSE)),"",VLOOKUP($L2973,Info!$B$4:$L$266,10,FALSE)))</f>
        <v/>
      </c>
      <c r="AC2973" s="1" t="str">
        <f>IF(W2973="SO Cable","Black,White",IF(O2973="","",IF(P2973="","",IF($J$12&lt;&gt;"ABC",IF(P2973&lt;="250",VLOOKUP(O2973,Info!$AZ$4:$BB$22,3,FALSE),VLOOKUP(O2973,Info!$AZ$23:$BB$39,3,FALSE)),IF(P2973&lt;="250",VLOOKUP(O2973,Info!$AO$4:$AQ$22,3,FALSE),VLOOKUP(O2973,Info!$AO$23:$AP$39,3,FALSE))))))</f>
        <v/>
      </c>
      <c r="AD2973" s="1"/>
      <c r="AE2973" s="1" t="str">
        <f>IF($L2973="None","",IF(ISERROR(VLOOKUP($L2973,Info!$B$4:$B$266,1,FALSE)),"",VLOOKUP($L2973,Info!$B$4:$L$266,4,FALSE)))</f>
        <v/>
      </c>
      <c r="AF2973" s="1" t="str">
        <f>IF($L2973="None","",IF(ISERROR(VLOOKUP($L2973,Info!$B$4:$B$266,1,FALSE)),"",VLOOKUP($L2973,Info!$B$4:$L$266,6,FALSE)))</f>
        <v/>
      </c>
      <c r="AG2973" s="1"/>
      <c r="AH2973" s="33" t="str" cm="1">
        <f t="array" ref="AH2973">IF(AND(L2973&lt;&gt;"",O2973&lt;&gt;"",R2973:S2973&lt;&gt;"",W2973:X2973&lt;&gt;"",Z2973:AA2973&lt;&gt;"",AC2973&lt;&gt;""),"Good","Bad")</f>
        <v>Bad</v>
      </c>
      <c r="AL2973" t="str" cm="1">
        <f t="array" ref="AL2973">IF(R2973&gt;0,_xlfn.IFS(COUNTIF($L$20:L2973,"&lt;&gt;")&lt;101,1,COUNTIF($L$20:L2973,"&lt;&gt;")&lt;201,2,COUNTIF($L$20:L2973,"&lt;&gt;")&lt;301,3,COUNTIF($L$20:L2973,"&lt;&gt;")&lt;401,4,COUNTIF($L$20:L2973,"&lt;&gt;")&lt;501,5,COUNTIF($L$20:L2973,"&lt;&gt;")&lt;601,6,COUNTIF($L$20:L2973,"&lt;&gt;")&lt;701,7,COUNTIF($L$20:L2973,"&lt;&gt;")&lt;801,8,COUNTIF($L$20:L2973,"&lt;&gt;")&lt;901,9,COUNTIF($L$20:L2973,"&lt;&gt;")&lt;1001,10,COUNTIF($L$20:L2973,"&lt;&gt;")&lt;1101,11,COUNTIF($L$20:L2973,"&lt;&gt;")&lt;1201,12,COUNTIF($L$20:L2973,"&lt;&gt;")&lt;1301,13,COUNTIF($L$20:L2973,"&lt;&gt;")&lt;1401,14,COUNTIF($L$20:L2973,"&lt;&gt;")&lt;1501,15,COUNTIF($L$20:L2973,"&lt;&gt;")&lt;1601,16,COUNTIF($L$20:L2973,"&lt;&gt;")&lt;1701,17,COUNTIF($L$20:L2973,"&lt;&gt;")&lt;1801,18,COUNTIF($L$20:L2973,"&lt;&gt;")&lt;1901,19,COUNTIF($L$20:L2973,"&lt;&gt;")&lt;2001,20,COUNTIF($L$20:L2973,"&lt;&gt;")&lt;2101,21,COUNTIF($L$20:L2973,"&lt;&gt;")&lt;2201,22,COUNTIF($L$20:L2973,"&lt;&gt;")&lt;2301,23,COUNTIF($L$20:L2973,"&lt;&gt;")&lt;2401,24,COUNTIF($L$20:L2973,"&lt;&gt;")&lt;2501,25,COUNTIF($L$20:L2973,"&lt;&gt;")&lt;2601,26,COUNTIF($L$20:L2973,"&lt;&gt;")&lt;2701,27,COUNTIF($L$20:L2973,"&lt;&gt;")&lt;2801,28,COUNTIF($L$20:L2973,"&lt;&gt;")&lt;2901,29,COUNTIF($L$20:L2973,"&lt;&gt;")&lt;3001,30),"")</f>
        <v/>
      </c>
      <c r="AM2973" t="str">
        <f t="shared" si="230"/>
        <v/>
      </c>
      <c r="AN2973" t="str">
        <f t="shared" si="234"/>
        <v/>
      </c>
      <c r="AP2973" t="str">
        <f t="shared" si="233"/>
        <v/>
      </c>
      <c r="AQ2973" t="str">
        <f>IF(AO2973="","",COUNTIFS(AM2973:$AM$3019,AO2973))</f>
        <v/>
      </c>
    </row>
    <row r="2974" spans="1:43" x14ac:dyDescent="0.25">
      <c r="A2974" s="6" t="str">
        <f>IF(COUNT($A$20:A2973)&lt;&gt;$B$4,IF(A2973="","",A2973+1),"")</f>
        <v/>
      </c>
      <c r="B2974" s="3"/>
      <c r="C2974" s="3"/>
      <c r="D2974" s="122"/>
      <c r="E2974" s="3"/>
      <c r="F2974" s="3"/>
      <c r="G2974" s="3"/>
      <c r="H2974" s="3"/>
      <c r="I2974" s="120"/>
      <c r="J2974" s="3"/>
      <c r="K2974" s="95" t="str" cm="1">
        <f t="array" ref="K2974">IF(OR($J$14 = "A",$J$14 = "B",$J$14 = "C"),IF(I2974="","",IF(LEN(I2974)&gt;2,_xlfn.IFS(ISNUMBER(SEARCH("_",I2974)),I2974,ISNUMBER(SEARCH(", ",I2974)),SUBSTITUTE(I2974,", ","_"),ISNUMBER(SEARCH("/ ",I2974)),SUBSTITUTE(I2974,"/ ","_"),ISNUMBER(SEARCH(",",I2974)),SUBSTITUTE(I2974,",","_"),ISNUMBER(SEARCH("/",I2974)),SUBSTITUTE(I2974,"/","_"),ISNUMBER(SEARCH("",I2974)),I2974),I2974)),IF(OR($J$14 = "J",$J$14 = "K"),"",IF(D2974="","",IF(LEN(D2974)&gt;2,_xlfn.IFS(ISNUMBER(SEARCH("_",D2974)),D2974,ISNUMBER(SEARCH(", ",D2974)),SUBSTITUTE(D2974,", ","_"),ISNUMBER(SEARCH("/ ",D2974)),SUBSTITUTE(D2974,"/ ","_"),ISNUMBER(SEARCH(",",D2974)),SUBSTITUTE(D2974,",","_"),ISNUMBER(SEARCH("/",D2974)),SUBSTITUTE(D2974,"/","_"),ISNUMBER(SEARCH("",D2974)),D2974),D2974))))</f>
        <v/>
      </c>
      <c r="L2974" s="1"/>
      <c r="M2974" s="1" t="str">
        <f t="shared" si="231"/>
        <v/>
      </c>
      <c r="N2974" s="94" t="str">
        <f>IF($L2974="None","",IF(ISERROR(VLOOKUP($L2974,Info!$B$4:$B$266,1,FALSE)),"",VLOOKUP($L2974,Info!$B$4:$L$266,5,FALSE)))</f>
        <v/>
      </c>
      <c r="O2974" s="94" t="str">
        <f>IF(K2974="","",IF(AND($J$12&lt;&gt;"ABC",N2974="3"),"BAC",IF(N2974="3","ABC",IF($J$12&lt;&gt;"ABC",IF($J$10="Standard",VLOOKUP(K2974,Info!$BE$4:$BF$481,2,FALSE),VLOOKUP(K2974,Info!$BI$4:$BJ$482,2,FALSE)),IF($J$10="Standard",VLOOKUP(K2974,Info!$AG$4:$AH$2994,2,FALSE),VLOOKUP(K2974,Info!$AK$4:$AL$2997,2,FALSE))))))</f>
        <v/>
      </c>
      <c r="P2974" s="94" t="str">
        <f>IF($L2974="None","",IF(ISERROR(VLOOKUP($L2974,Info!$B$4:$B$266,1,FALSE)),"",VLOOKUP($L2974,Info!$B$4:$L$266,3,FALSE)))</f>
        <v/>
      </c>
      <c r="Q2974" s="96" t="str">
        <f>IF($L2974="None","",IF(ISERROR(VLOOKUP($L2974,Info!$B$4:$B$266,1,FALSE)),"",VLOOKUP($L2974,Info!$B$4:$L$266,4,FALSE)))</f>
        <v/>
      </c>
      <c r="R2974" s="1"/>
      <c r="S2974" s="6" t="str">
        <f t="shared" si="232"/>
        <v/>
      </c>
      <c r="T2974" s="6" t="str">
        <f>IF($L2974="None","",IF(ISERROR(VLOOKUP($L2974,Info!$B$4:$B$266,1,FALSE)),"",VLOOKUP($L2974,Info!$B$4:$L$266,11,FALSE)))</f>
        <v/>
      </c>
      <c r="U2974" s="1"/>
      <c r="V2974" s="1"/>
      <c r="W2974" s="1"/>
      <c r="X2974" s="1" t="str">
        <f>IF($L2974="None","",IF(ISERROR(VLOOKUP($L2974,Info!$B$4:$B$266,1,FALSE)),"",IF(OR(W2974="Metallic Liquid Tight",W2974="Non-Metallic Liquid Tight",W2974="LSZH",W2974="Greenfield"),VLOOKUP($L2974,Info!$B$4:$L$266,7,FALSE),"N/A")))</f>
        <v/>
      </c>
      <c r="Y2974" s="1"/>
      <c r="Z2974" s="96" t="str">
        <f>IF($L2974="None","",IF(ISERROR(VLOOKUP($L2974,Info!$B$4:$B$266,1,FALSE)),"",VLOOKUP($L2974,Info!$B$4:$L$266,9,FALSE)))</f>
        <v/>
      </c>
      <c r="AA2974" s="96" t="str">
        <f>IF($L2974="None","",IF(ISERROR(VLOOKUP($L2974,Info!$B$4:$B$266,1,FALSE)),"",VLOOKUP($L2974,Info!$B$4:$L$266,8,FALSE)))</f>
        <v/>
      </c>
      <c r="AB2974" s="96" t="str">
        <f>IF($L2974="None","",IF(ISERROR(VLOOKUP($L2974,Info!$B$4:$B$266,1,FALSE)),"",VLOOKUP($L2974,Info!$B$4:$L$266,10,FALSE)))</f>
        <v/>
      </c>
      <c r="AC2974" s="1" t="str">
        <f>IF(W2974="SO Cable","Black,White",IF(O2974="","",IF(P2974="","",IF($J$12&lt;&gt;"ABC",IF(P2974&lt;="250",VLOOKUP(O2974,Info!$AZ$4:$BB$22,3,FALSE),VLOOKUP(O2974,Info!$AZ$23:$BB$39,3,FALSE)),IF(P2974&lt;="250",VLOOKUP(O2974,Info!$AO$4:$AQ$22,3,FALSE),VLOOKUP(O2974,Info!$AO$23:$AP$39,3,FALSE))))))</f>
        <v/>
      </c>
      <c r="AD2974" s="1"/>
      <c r="AE2974" s="1" t="str">
        <f>IF($L2974="None","",IF(ISERROR(VLOOKUP($L2974,Info!$B$4:$B$266,1,FALSE)),"",VLOOKUP($L2974,Info!$B$4:$L$266,4,FALSE)))</f>
        <v/>
      </c>
      <c r="AF2974" s="1" t="str">
        <f>IF($L2974="None","",IF(ISERROR(VLOOKUP($L2974,Info!$B$4:$B$266,1,FALSE)),"",VLOOKUP($L2974,Info!$B$4:$L$266,6,FALSE)))</f>
        <v/>
      </c>
      <c r="AG2974" s="1"/>
      <c r="AH2974" s="33" t="str" cm="1">
        <f t="array" ref="AH2974">IF(AND(L2974&lt;&gt;"",O2974&lt;&gt;"",R2974:S2974&lt;&gt;"",W2974:X2974&lt;&gt;"",Z2974:AA2974&lt;&gt;"",AC2974&lt;&gt;""),"Good","Bad")</f>
        <v>Bad</v>
      </c>
      <c r="AL2974" t="str" cm="1">
        <f t="array" ref="AL2974">IF(R2974&gt;0,_xlfn.IFS(COUNTIF($L$20:L2974,"&lt;&gt;")&lt;101,1,COUNTIF($L$20:L2974,"&lt;&gt;")&lt;201,2,COUNTIF($L$20:L2974,"&lt;&gt;")&lt;301,3,COUNTIF($L$20:L2974,"&lt;&gt;")&lt;401,4,COUNTIF($L$20:L2974,"&lt;&gt;")&lt;501,5,COUNTIF($L$20:L2974,"&lt;&gt;")&lt;601,6,COUNTIF($L$20:L2974,"&lt;&gt;")&lt;701,7,COUNTIF($L$20:L2974,"&lt;&gt;")&lt;801,8,COUNTIF($L$20:L2974,"&lt;&gt;")&lt;901,9,COUNTIF($L$20:L2974,"&lt;&gt;")&lt;1001,10,COUNTIF($L$20:L2974,"&lt;&gt;")&lt;1101,11,COUNTIF($L$20:L2974,"&lt;&gt;")&lt;1201,12,COUNTIF($L$20:L2974,"&lt;&gt;")&lt;1301,13,COUNTIF($L$20:L2974,"&lt;&gt;")&lt;1401,14,COUNTIF($L$20:L2974,"&lt;&gt;")&lt;1501,15,COUNTIF($L$20:L2974,"&lt;&gt;")&lt;1601,16,COUNTIF($L$20:L2974,"&lt;&gt;")&lt;1701,17,COUNTIF($L$20:L2974,"&lt;&gt;")&lt;1801,18,COUNTIF($L$20:L2974,"&lt;&gt;")&lt;1901,19,COUNTIF($L$20:L2974,"&lt;&gt;")&lt;2001,20,COUNTIF($L$20:L2974,"&lt;&gt;")&lt;2101,21,COUNTIF($L$20:L2974,"&lt;&gt;")&lt;2201,22,COUNTIF($L$20:L2974,"&lt;&gt;")&lt;2301,23,COUNTIF($L$20:L2974,"&lt;&gt;")&lt;2401,24,COUNTIF($L$20:L2974,"&lt;&gt;")&lt;2501,25,COUNTIF($L$20:L2974,"&lt;&gt;")&lt;2601,26,COUNTIF($L$20:L2974,"&lt;&gt;")&lt;2701,27,COUNTIF($L$20:L2974,"&lt;&gt;")&lt;2801,28,COUNTIF($L$20:L2974,"&lt;&gt;")&lt;2901,29,COUNTIF($L$20:L2974,"&lt;&gt;")&lt;3001,30),"")</f>
        <v/>
      </c>
      <c r="AM2974" t="str">
        <f t="shared" si="230"/>
        <v/>
      </c>
      <c r="AN2974" t="str">
        <f t="shared" si="234"/>
        <v/>
      </c>
      <c r="AP2974" t="str">
        <f t="shared" si="233"/>
        <v/>
      </c>
      <c r="AQ2974" t="str">
        <f>IF(AO2974="","",COUNTIFS(AM2974:$AM$3019,AO2974))</f>
        <v/>
      </c>
    </row>
    <row r="2975" spans="1:43" x14ac:dyDescent="0.25">
      <c r="A2975" s="6" t="str">
        <f>IF(COUNT($A$20:A2974)&lt;&gt;$B$4,IF(A2974="","",A2974+1),"")</f>
        <v/>
      </c>
      <c r="B2975" s="3"/>
      <c r="C2975" s="3"/>
      <c r="D2975" s="122"/>
      <c r="E2975" s="3"/>
      <c r="F2975" s="3"/>
      <c r="G2975" s="3"/>
      <c r="H2975" s="3"/>
      <c r="I2975" s="120"/>
      <c r="J2975" s="3"/>
      <c r="K2975" s="95" t="str" cm="1">
        <f t="array" ref="K2975">IF(OR($J$14 = "A",$J$14 = "B",$J$14 = "C"),IF(I2975="","",IF(LEN(I2975)&gt;2,_xlfn.IFS(ISNUMBER(SEARCH("_",I2975)),I2975,ISNUMBER(SEARCH(", ",I2975)),SUBSTITUTE(I2975,", ","_"),ISNUMBER(SEARCH("/ ",I2975)),SUBSTITUTE(I2975,"/ ","_"),ISNUMBER(SEARCH(",",I2975)),SUBSTITUTE(I2975,",","_"),ISNUMBER(SEARCH("/",I2975)),SUBSTITUTE(I2975,"/","_"),ISNUMBER(SEARCH("",I2975)),I2975),I2975)),IF(OR($J$14 = "J",$J$14 = "K"),"",IF(D2975="","",IF(LEN(D2975)&gt;2,_xlfn.IFS(ISNUMBER(SEARCH("_",D2975)),D2975,ISNUMBER(SEARCH(", ",D2975)),SUBSTITUTE(D2975,", ","_"),ISNUMBER(SEARCH("/ ",D2975)),SUBSTITUTE(D2975,"/ ","_"),ISNUMBER(SEARCH(",",D2975)),SUBSTITUTE(D2975,",","_"),ISNUMBER(SEARCH("/",D2975)),SUBSTITUTE(D2975,"/","_"),ISNUMBER(SEARCH("",D2975)),D2975),D2975))))</f>
        <v/>
      </c>
      <c r="L2975" s="1"/>
      <c r="M2975" s="1" t="str">
        <f t="shared" si="231"/>
        <v/>
      </c>
      <c r="N2975" s="94" t="str">
        <f>IF($L2975="None","",IF(ISERROR(VLOOKUP($L2975,Info!$B$4:$B$266,1,FALSE)),"",VLOOKUP($L2975,Info!$B$4:$L$266,5,FALSE)))</f>
        <v/>
      </c>
      <c r="O2975" s="94" t="str">
        <f>IF(K2975="","",IF(AND($J$12&lt;&gt;"ABC",N2975="3"),"BAC",IF(N2975="3","ABC",IF($J$12&lt;&gt;"ABC",IF($J$10="Standard",VLOOKUP(K2975,Info!$BE$4:$BF$481,2,FALSE),VLOOKUP(K2975,Info!$BI$4:$BJ$482,2,FALSE)),IF($J$10="Standard",VLOOKUP(K2975,Info!$AG$4:$AH$2994,2,FALSE),VLOOKUP(K2975,Info!$AK$4:$AL$2997,2,FALSE))))))</f>
        <v/>
      </c>
      <c r="P2975" s="94" t="str">
        <f>IF($L2975="None","",IF(ISERROR(VLOOKUP($L2975,Info!$B$4:$B$266,1,FALSE)),"",VLOOKUP($L2975,Info!$B$4:$L$266,3,FALSE)))</f>
        <v/>
      </c>
      <c r="Q2975" s="96" t="str">
        <f>IF($L2975="None","",IF(ISERROR(VLOOKUP($L2975,Info!$B$4:$B$266,1,FALSE)),"",VLOOKUP($L2975,Info!$B$4:$L$266,4,FALSE)))</f>
        <v/>
      </c>
      <c r="R2975" s="1"/>
      <c r="S2975" s="6" t="str">
        <f t="shared" si="232"/>
        <v/>
      </c>
      <c r="T2975" s="6" t="str">
        <f>IF($L2975="None","",IF(ISERROR(VLOOKUP($L2975,Info!$B$4:$B$266,1,FALSE)),"",VLOOKUP($L2975,Info!$B$4:$L$266,11,FALSE)))</f>
        <v/>
      </c>
      <c r="U2975" s="1"/>
      <c r="V2975" s="1"/>
      <c r="W2975" s="1"/>
      <c r="X2975" s="1" t="str">
        <f>IF($L2975="None","",IF(ISERROR(VLOOKUP($L2975,Info!$B$4:$B$266,1,FALSE)),"",IF(OR(W2975="Metallic Liquid Tight",W2975="Non-Metallic Liquid Tight",W2975="LSZH",W2975="Greenfield"),VLOOKUP($L2975,Info!$B$4:$L$266,7,FALSE),"N/A")))</f>
        <v/>
      </c>
      <c r="Y2975" s="1"/>
      <c r="Z2975" s="96" t="str">
        <f>IF($L2975="None","",IF(ISERROR(VLOOKUP($L2975,Info!$B$4:$B$266,1,FALSE)),"",VLOOKUP($L2975,Info!$B$4:$L$266,9,FALSE)))</f>
        <v/>
      </c>
      <c r="AA2975" s="96" t="str">
        <f>IF($L2975="None","",IF(ISERROR(VLOOKUP($L2975,Info!$B$4:$B$266,1,FALSE)),"",VLOOKUP($L2975,Info!$B$4:$L$266,8,FALSE)))</f>
        <v/>
      </c>
      <c r="AB2975" s="96" t="str">
        <f>IF($L2975="None","",IF(ISERROR(VLOOKUP($L2975,Info!$B$4:$B$266,1,FALSE)),"",VLOOKUP($L2975,Info!$B$4:$L$266,10,FALSE)))</f>
        <v/>
      </c>
      <c r="AC2975" s="1" t="str">
        <f>IF(W2975="SO Cable","Black,White",IF(O2975="","",IF(P2975="","",IF($J$12&lt;&gt;"ABC",IF(P2975&lt;="250",VLOOKUP(O2975,Info!$AZ$4:$BB$22,3,FALSE),VLOOKUP(O2975,Info!$AZ$23:$BB$39,3,FALSE)),IF(P2975&lt;="250",VLOOKUP(O2975,Info!$AO$4:$AQ$22,3,FALSE),VLOOKUP(O2975,Info!$AO$23:$AP$39,3,FALSE))))))</f>
        <v/>
      </c>
      <c r="AD2975" s="1"/>
      <c r="AE2975" s="1" t="str">
        <f>IF($L2975="None","",IF(ISERROR(VLOOKUP($L2975,Info!$B$4:$B$266,1,FALSE)),"",VLOOKUP($L2975,Info!$B$4:$L$266,4,FALSE)))</f>
        <v/>
      </c>
      <c r="AF2975" s="1" t="str">
        <f>IF($L2975="None","",IF(ISERROR(VLOOKUP($L2975,Info!$B$4:$B$266,1,FALSE)),"",VLOOKUP($L2975,Info!$B$4:$L$266,6,FALSE)))</f>
        <v/>
      </c>
      <c r="AG2975" s="1"/>
      <c r="AH2975" s="33" t="str" cm="1">
        <f t="array" ref="AH2975">IF(AND(L2975&lt;&gt;"",O2975&lt;&gt;"",R2975:S2975&lt;&gt;"",W2975:X2975&lt;&gt;"",Z2975:AA2975&lt;&gt;"",AC2975&lt;&gt;""),"Good","Bad")</f>
        <v>Bad</v>
      </c>
      <c r="AL2975" t="str" cm="1">
        <f t="array" ref="AL2975">IF(R2975&gt;0,_xlfn.IFS(COUNTIF($L$20:L2975,"&lt;&gt;")&lt;101,1,COUNTIF($L$20:L2975,"&lt;&gt;")&lt;201,2,COUNTIF($L$20:L2975,"&lt;&gt;")&lt;301,3,COUNTIF($L$20:L2975,"&lt;&gt;")&lt;401,4,COUNTIF($L$20:L2975,"&lt;&gt;")&lt;501,5,COUNTIF($L$20:L2975,"&lt;&gt;")&lt;601,6,COUNTIF($L$20:L2975,"&lt;&gt;")&lt;701,7,COUNTIF($L$20:L2975,"&lt;&gt;")&lt;801,8,COUNTIF($L$20:L2975,"&lt;&gt;")&lt;901,9,COUNTIF($L$20:L2975,"&lt;&gt;")&lt;1001,10,COUNTIF($L$20:L2975,"&lt;&gt;")&lt;1101,11,COUNTIF($L$20:L2975,"&lt;&gt;")&lt;1201,12,COUNTIF($L$20:L2975,"&lt;&gt;")&lt;1301,13,COUNTIF($L$20:L2975,"&lt;&gt;")&lt;1401,14,COUNTIF($L$20:L2975,"&lt;&gt;")&lt;1501,15,COUNTIF($L$20:L2975,"&lt;&gt;")&lt;1601,16,COUNTIF($L$20:L2975,"&lt;&gt;")&lt;1701,17,COUNTIF($L$20:L2975,"&lt;&gt;")&lt;1801,18,COUNTIF($L$20:L2975,"&lt;&gt;")&lt;1901,19,COUNTIF($L$20:L2975,"&lt;&gt;")&lt;2001,20,COUNTIF($L$20:L2975,"&lt;&gt;")&lt;2101,21,COUNTIF($L$20:L2975,"&lt;&gt;")&lt;2201,22,COUNTIF($L$20:L2975,"&lt;&gt;")&lt;2301,23,COUNTIF($L$20:L2975,"&lt;&gt;")&lt;2401,24,COUNTIF($L$20:L2975,"&lt;&gt;")&lt;2501,25,COUNTIF($L$20:L2975,"&lt;&gt;")&lt;2601,26,COUNTIF($L$20:L2975,"&lt;&gt;")&lt;2701,27,COUNTIF($L$20:L2975,"&lt;&gt;")&lt;2801,28,COUNTIF($L$20:L2975,"&lt;&gt;")&lt;2901,29,COUNTIF($L$20:L2975,"&lt;&gt;")&lt;3001,30),"")</f>
        <v/>
      </c>
      <c r="AM2975" t="str">
        <f t="shared" si="230"/>
        <v/>
      </c>
      <c r="AN2975" t="str">
        <f t="shared" si="234"/>
        <v/>
      </c>
      <c r="AP2975" t="str">
        <f t="shared" si="233"/>
        <v/>
      </c>
      <c r="AQ2975" t="str">
        <f>IF(AO2975="","",COUNTIFS(AM2975:$AM$3019,AO2975))</f>
        <v/>
      </c>
    </row>
    <row r="2976" spans="1:43" x14ac:dyDescent="0.25">
      <c r="A2976" s="6" t="str">
        <f>IF(COUNT($A$20:A2975)&lt;&gt;$B$4,IF(A2975="","",A2975+1),"")</f>
        <v/>
      </c>
      <c r="B2976" s="3"/>
      <c r="C2976" s="3"/>
      <c r="D2976" s="122"/>
      <c r="E2976" s="3"/>
      <c r="F2976" s="3"/>
      <c r="G2976" s="3"/>
      <c r="H2976" s="3"/>
      <c r="I2976" s="120"/>
      <c r="J2976" s="3"/>
      <c r="K2976" s="95" t="str" cm="1">
        <f t="array" ref="K2976">IF(OR($J$14 = "A",$J$14 = "B",$J$14 = "C"),IF(I2976="","",IF(LEN(I2976)&gt;2,_xlfn.IFS(ISNUMBER(SEARCH("_",I2976)),I2976,ISNUMBER(SEARCH(", ",I2976)),SUBSTITUTE(I2976,", ","_"),ISNUMBER(SEARCH("/ ",I2976)),SUBSTITUTE(I2976,"/ ","_"),ISNUMBER(SEARCH(",",I2976)),SUBSTITUTE(I2976,",","_"),ISNUMBER(SEARCH("/",I2976)),SUBSTITUTE(I2976,"/","_"),ISNUMBER(SEARCH("",I2976)),I2976),I2976)),IF(OR($J$14 = "J",$J$14 = "K"),"",IF(D2976="","",IF(LEN(D2976)&gt;2,_xlfn.IFS(ISNUMBER(SEARCH("_",D2976)),D2976,ISNUMBER(SEARCH(", ",D2976)),SUBSTITUTE(D2976,", ","_"),ISNUMBER(SEARCH("/ ",D2976)),SUBSTITUTE(D2976,"/ ","_"),ISNUMBER(SEARCH(",",D2976)),SUBSTITUTE(D2976,",","_"),ISNUMBER(SEARCH("/",D2976)),SUBSTITUTE(D2976,"/","_"),ISNUMBER(SEARCH("",D2976)),D2976),D2976))))</f>
        <v/>
      </c>
      <c r="L2976" s="1"/>
      <c r="M2976" s="1" t="str">
        <f t="shared" si="231"/>
        <v/>
      </c>
      <c r="N2976" s="94" t="str">
        <f>IF($L2976="None","",IF(ISERROR(VLOOKUP($L2976,Info!$B$4:$B$266,1,FALSE)),"",VLOOKUP($L2976,Info!$B$4:$L$266,5,FALSE)))</f>
        <v/>
      </c>
      <c r="O2976" s="94" t="str">
        <f>IF(K2976="","",IF(AND($J$12&lt;&gt;"ABC",N2976="3"),"BAC",IF(N2976="3","ABC",IF($J$12&lt;&gt;"ABC",IF($J$10="Standard",VLOOKUP(K2976,Info!$BE$4:$BF$481,2,FALSE),VLOOKUP(K2976,Info!$BI$4:$BJ$482,2,FALSE)),IF($J$10="Standard",VLOOKUP(K2976,Info!$AG$4:$AH$2994,2,FALSE),VLOOKUP(K2976,Info!$AK$4:$AL$2997,2,FALSE))))))</f>
        <v/>
      </c>
      <c r="P2976" s="94" t="str">
        <f>IF($L2976="None","",IF(ISERROR(VLOOKUP($L2976,Info!$B$4:$B$266,1,FALSE)),"",VLOOKUP($L2976,Info!$B$4:$L$266,3,FALSE)))</f>
        <v/>
      </c>
      <c r="Q2976" s="96" t="str">
        <f>IF($L2976="None","",IF(ISERROR(VLOOKUP($L2976,Info!$B$4:$B$266,1,FALSE)),"",VLOOKUP($L2976,Info!$B$4:$L$266,4,FALSE)))</f>
        <v/>
      </c>
      <c r="R2976" s="1"/>
      <c r="S2976" s="6" t="str">
        <f t="shared" si="232"/>
        <v/>
      </c>
      <c r="T2976" s="6" t="str">
        <f>IF($L2976="None","",IF(ISERROR(VLOOKUP($L2976,Info!$B$4:$B$266,1,FALSE)),"",VLOOKUP($L2976,Info!$B$4:$L$266,11,FALSE)))</f>
        <v/>
      </c>
      <c r="U2976" s="1"/>
      <c r="V2976" s="1"/>
      <c r="W2976" s="1"/>
      <c r="X2976" s="1" t="str">
        <f>IF($L2976="None","",IF(ISERROR(VLOOKUP($L2976,Info!$B$4:$B$266,1,FALSE)),"",IF(OR(W2976="Metallic Liquid Tight",W2976="Non-Metallic Liquid Tight",W2976="LSZH",W2976="Greenfield"),VLOOKUP($L2976,Info!$B$4:$L$266,7,FALSE),"N/A")))</f>
        <v/>
      </c>
      <c r="Y2976" s="1"/>
      <c r="Z2976" s="96" t="str">
        <f>IF($L2976="None","",IF(ISERROR(VLOOKUP($L2976,Info!$B$4:$B$266,1,FALSE)),"",VLOOKUP($L2976,Info!$B$4:$L$266,9,FALSE)))</f>
        <v/>
      </c>
      <c r="AA2976" s="96" t="str">
        <f>IF($L2976="None","",IF(ISERROR(VLOOKUP($L2976,Info!$B$4:$B$266,1,FALSE)),"",VLOOKUP($L2976,Info!$B$4:$L$266,8,FALSE)))</f>
        <v/>
      </c>
      <c r="AB2976" s="96" t="str">
        <f>IF($L2976="None","",IF(ISERROR(VLOOKUP($L2976,Info!$B$4:$B$266,1,FALSE)),"",VLOOKUP($L2976,Info!$B$4:$L$266,10,FALSE)))</f>
        <v/>
      </c>
      <c r="AC2976" s="1" t="str">
        <f>IF(W2976="SO Cable","Black,White",IF(O2976="","",IF(P2976="","",IF($J$12&lt;&gt;"ABC",IF(P2976&lt;="250",VLOOKUP(O2976,Info!$AZ$4:$BB$22,3,FALSE),VLOOKUP(O2976,Info!$AZ$23:$BB$39,3,FALSE)),IF(P2976&lt;="250",VLOOKUP(O2976,Info!$AO$4:$AQ$22,3,FALSE),VLOOKUP(O2976,Info!$AO$23:$AP$39,3,FALSE))))))</f>
        <v/>
      </c>
      <c r="AD2976" s="1"/>
      <c r="AE2976" s="1" t="str">
        <f>IF($L2976="None","",IF(ISERROR(VLOOKUP($L2976,Info!$B$4:$B$266,1,FALSE)),"",VLOOKUP($L2976,Info!$B$4:$L$266,4,FALSE)))</f>
        <v/>
      </c>
      <c r="AF2976" s="1" t="str">
        <f>IF($L2976="None","",IF(ISERROR(VLOOKUP($L2976,Info!$B$4:$B$266,1,FALSE)),"",VLOOKUP($L2976,Info!$B$4:$L$266,6,FALSE)))</f>
        <v/>
      </c>
      <c r="AG2976" s="1"/>
      <c r="AH2976" s="33" t="str" cm="1">
        <f t="array" ref="AH2976">IF(AND(L2976&lt;&gt;"",O2976&lt;&gt;"",R2976:S2976&lt;&gt;"",W2976:X2976&lt;&gt;"",Z2976:AA2976&lt;&gt;"",AC2976&lt;&gt;""),"Good","Bad")</f>
        <v>Bad</v>
      </c>
      <c r="AL2976" t="str" cm="1">
        <f t="array" ref="AL2976">IF(R2976&gt;0,_xlfn.IFS(COUNTIF($L$20:L2976,"&lt;&gt;")&lt;101,1,COUNTIF($L$20:L2976,"&lt;&gt;")&lt;201,2,COUNTIF($L$20:L2976,"&lt;&gt;")&lt;301,3,COUNTIF($L$20:L2976,"&lt;&gt;")&lt;401,4,COUNTIF($L$20:L2976,"&lt;&gt;")&lt;501,5,COUNTIF($L$20:L2976,"&lt;&gt;")&lt;601,6,COUNTIF($L$20:L2976,"&lt;&gt;")&lt;701,7,COUNTIF($L$20:L2976,"&lt;&gt;")&lt;801,8,COUNTIF($L$20:L2976,"&lt;&gt;")&lt;901,9,COUNTIF($L$20:L2976,"&lt;&gt;")&lt;1001,10,COUNTIF($L$20:L2976,"&lt;&gt;")&lt;1101,11,COUNTIF($L$20:L2976,"&lt;&gt;")&lt;1201,12,COUNTIF($L$20:L2976,"&lt;&gt;")&lt;1301,13,COUNTIF($L$20:L2976,"&lt;&gt;")&lt;1401,14,COUNTIF($L$20:L2976,"&lt;&gt;")&lt;1501,15,COUNTIF($L$20:L2976,"&lt;&gt;")&lt;1601,16,COUNTIF($L$20:L2976,"&lt;&gt;")&lt;1701,17,COUNTIF($L$20:L2976,"&lt;&gt;")&lt;1801,18,COUNTIF($L$20:L2976,"&lt;&gt;")&lt;1901,19,COUNTIF($L$20:L2976,"&lt;&gt;")&lt;2001,20,COUNTIF($L$20:L2976,"&lt;&gt;")&lt;2101,21,COUNTIF($L$20:L2976,"&lt;&gt;")&lt;2201,22,COUNTIF($L$20:L2976,"&lt;&gt;")&lt;2301,23,COUNTIF($L$20:L2976,"&lt;&gt;")&lt;2401,24,COUNTIF($L$20:L2976,"&lt;&gt;")&lt;2501,25,COUNTIF($L$20:L2976,"&lt;&gt;")&lt;2601,26,COUNTIF($L$20:L2976,"&lt;&gt;")&lt;2701,27,COUNTIF($L$20:L2976,"&lt;&gt;")&lt;2801,28,COUNTIF($L$20:L2976,"&lt;&gt;")&lt;2901,29,COUNTIF($L$20:L2976,"&lt;&gt;")&lt;3001,30),"")</f>
        <v/>
      </c>
      <c r="AM2976" t="str">
        <f t="shared" si="230"/>
        <v/>
      </c>
      <c r="AN2976" t="str">
        <f t="shared" si="234"/>
        <v/>
      </c>
      <c r="AP2976" t="str">
        <f t="shared" si="233"/>
        <v/>
      </c>
      <c r="AQ2976" t="str">
        <f>IF(AO2976="","",COUNTIFS(AM2976:$AM$3019,AO2976))</f>
        <v/>
      </c>
    </row>
    <row r="2977" spans="1:43" x14ac:dyDescent="0.25">
      <c r="A2977" s="6" t="str">
        <f>IF(COUNT($A$20:A2976)&lt;&gt;$B$4,IF(A2976="","",A2976+1),"")</f>
        <v/>
      </c>
      <c r="B2977" s="3"/>
      <c r="C2977" s="3"/>
      <c r="D2977" s="122"/>
      <c r="E2977" s="3"/>
      <c r="F2977" s="3"/>
      <c r="G2977" s="3"/>
      <c r="H2977" s="3"/>
      <c r="I2977" s="120"/>
      <c r="J2977" s="3"/>
      <c r="K2977" s="95" t="str" cm="1">
        <f t="array" ref="K2977">IF(OR($J$14 = "A",$J$14 = "B",$J$14 = "C"),IF(I2977="","",IF(LEN(I2977)&gt;2,_xlfn.IFS(ISNUMBER(SEARCH("_",I2977)),I2977,ISNUMBER(SEARCH(", ",I2977)),SUBSTITUTE(I2977,", ","_"),ISNUMBER(SEARCH("/ ",I2977)),SUBSTITUTE(I2977,"/ ","_"),ISNUMBER(SEARCH(",",I2977)),SUBSTITUTE(I2977,",","_"),ISNUMBER(SEARCH("/",I2977)),SUBSTITUTE(I2977,"/","_"),ISNUMBER(SEARCH("",I2977)),I2977),I2977)),IF(OR($J$14 = "J",$J$14 = "K"),"",IF(D2977="","",IF(LEN(D2977)&gt;2,_xlfn.IFS(ISNUMBER(SEARCH("_",D2977)),D2977,ISNUMBER(SEARCH(", ",D2977)),SUBSTITUTE(D2977,", ","_"),ISNUMBER(SEARCH("/ ",D2977)),SUBSTITUTE(D2977,"/ ","_"),ISNUMBER(SEARCH(",",D2977)),SUBSTITUTE(D2977,",","_"),ISNUMBER(SEARCH("/",D2977)),SUBSTITUTE(D2977,"/","_"),ISNUMBER(SEARCH("",D2977)),D2977),D2977))))</f>
        <v/>
      </c>
      <c r="L2977" s="1"/>
      <c r="M2977" s="1" t="str">
        <f t="shared" si="231"/>
        <v/>
      </c>
      <c r="N2977" s="94" t="str">
        <f>IF($L2977="None","",IF(ISERROR(VLOOKUP($L2977,Info!$B$4:$B$266,1,FALSE)),"",VLOOKUP($L2977,Info!$B$4:$L$266,5,FALSE)))</f>
        <v/>
      </c>
      <c r="O2977" s="94" t="str">
        <f>IF(K2977="","",IF(AND($J$12&lt;&gt;"ABC",N2977="3"),"BAC",IF(N2977="3","ABC",IF($J$12&lt;&gt;"ABC",IF($J$10="Standard",VLOOKUP(K2977,Info!$BE$4:$BF$481,2,FALSE),VLOOKUP(K2977,Info!$BI$4:$BJ$482,2,FALSE)),IF($J$10="Standard",VLOOKUP(K2977,Info!$AG$4:$AH$2994,2,FALSE),VLOOKUP(K2977,Info!$AK$4:$AL$2997,2,FALSE))))))</f>
        <v/>
      </c>
      <c r="P2977" s="94" t="str">
        <f>IF($L2977="None","",IF(ISERROR(VLOOKUP($L2977,Info!$B$4:$B$266,1,FALSE)),"",VLOOKUP($L2977,Info!$B$4:$L$266,3,FALSE)))</f>
        <v/>
      </c>
      <c r="Q2977" s="96" t="str">
        <f>IF($L2977="None","",IF(ISERROR(VLOOKUP($L2977,Info!$B$4:$B$266,1,FALSE)),"",VLOOKUP($L2977,Info!$B$4:$L$266,4,FALSE)))</f>
        <v/>
      </c>
      <c r="R2977" s="1"/>
      <c r="S2977" s="6" t="str">
        <f t="shared" si="232"/>
        <v/>
      </c>
      <c r="T2977" s="6" t="str">
        <f>IF($L2977="None","",IF(ISERROR(VLOOKUP($L2977,Info!$B$4:$B$266,1,FALSE)),"",VLOOKUP($L2977,Info!$B$4:$L$266,11,FALSE)))</f>
        <v/>
      </c>
      <c r="U2977" s="1"/>
      <c r="V2977" s="1"/>
      <c r="W2977" s="1"/>
      <c r="X2977" s="1" t="str">
        <f>IF($L2977="None","",IF(ISERROR(VLOOKUP($L2977,Info!$B$4:$B$266,1,FALSE)),"",IF(OR(W2977="Metallic Liquid Tight",W2977="Non-Metallic Liquid Tight",W2977="LSZH",W2977="Greenfield"),VLOOKUP($L2977,Info!$B$4:$L$266,7,FALSE),"N/A")))</f>
        <v/>
      </c>
      <c r="Y2977" s="1"/>
      <c r="Z2977" s="96" t="str">
        <f>IF($L2977="None","",IF(ISERROR(VLOOKUP($L2977,Info!$B$4:$B$266,1,FALSE)),"",VLOOKUP($L2977,Info!$B$4:$L$266,9,FALSE)))</f>
        <v/>
      </c>
      <c r="AA2977" s="96" t="str">
        <f>IF($L2977="None","",IF(ISERROR(VLOOKUP($L2977,Info!$B$4:$B$266,1,FALSE)),"",VLOOKUP($L2977,Info!$B$4:$L$266,8,FALSE)))</f>
        <v/>
      </c>
      <c r="AB2977" s="96" t="str">
        <f>IF($L2977="None","",IF(ISERROR(VLOOKUP($L2977,Info!$B$4:$B$266,1,FALSE)),"",VLOOKUP($L2977,Info!$B$4:$L$266,10,FALSE)))</f>
        <v/>
      </c>
      <c r="AC2977" s="1" t="str">
        <f>IF(W2977="SO Cable","Black,White",IF(O2977="","",IF(P2977="","",IF($J$12&lt;&gt;"ABC",IF(P2977&lt;="250",VLOOKUP(O2977,Info!$AZ$4:$BB$22,3,FALSE),VLOOKUP(O2977,Info!$AZ$23:$BB$39,3,FALSE)),IF(P2977&lt;="250",VLOOKUP(O2977,Info!$AO$4:$AQ$22,3,FALSE),VLOOKUP(O2977,Info!$AO$23:$AP$39,3,FALSE))))))</f>
        <v/>
      </c>
      <c r="AD2977" s="1"/>
      <c r="AE2977" s="1" t="str">
        <f>IF($L2977="None","",IF(ISERROR(VLOOKUP($L2977,Info!$B$4:$B$266,1,FALSE)),"",VLOOKUP($L2977,Info!$B$4:$L$266,4,FALSE)))</f>
        <v/>
      </c>
      <c r="AF2977" s="1" t="str">
        <f>IF($L2977="None","",IF(ISERROR(VLOOKUP($L2977,Info!$B$4:$B$266,1,FALSE)),"",VLOOKUP($L2977,Info!$B$4:$L$266,6,FALSE)))</f>
        <v/>
      </c>
      <c r="AG2977" s="1"/>
      <c r="AH2977" s="33" t="str" cm="1">
        <f t="array" ref="AH2977">IF(AND(L2977&lt;&gt;"",O2977&lt;&gt;"",R2977:S2977&lt;&gt;"",W2977:X2977&lt;&gt;"",Z2977:AA2977&lt;&gt;"",AC2977&lt;&gt;""),"Good","Bad")</f>
        <v>Bad</v>
      </c>
      <c r="AL2977" t="str" cm="1">
        <f t="array" ref="AL2977">IF(R2977&gt;0,_xlfn.IFS(COUNTIF($L$20:L2977,"&lt;&gt;")&lt;101,1,COUNTIF($L$20:L2977,"&lt;&gt;")&lt;201,2,COUNTIF($L$20:L2977,"&lt;&gt;")&lt;301,3,COUNTIF($L$20:L2977,"&lt;&gt;")&lt;401,4,COUNTIF($L$20:L2977,"&lt;&gt;")&lt;501,5,COUNTIF($L$20:L2977,"&lt;&gt;")&lt;601,6,COUNTIF($L$20:L2977,"&lt;&gt;")&lt;701,7,COUNTIF($L$20:L2977,"&lt;&gt;")&lt;801,8,COUNTIF($L$20:L2977,"&lt;&gt;")&lt;901,9,COUNTIF($L$20:L2977,"&lt;&gt;")&lt;1001,10,COUNTIF($L$20:L2977,"&lt;&gt;")&lt;1101,11,COUNTIF($L$20:L2977,"&lt;&gt;")&lt;1201,12,COUNTIF($L$20:L2977,"&lt;&gt;")&lt;1301,13,COUNTIF($L$20:L2977,"&lt;&gt;")&lt;1401,14,COUNTIF($L$20:L2977,"&lt;&gt;")&lt;1501,15,COUNTIF($L$20:L2977,"&lt;&gt;")&lt;1601,16,COUNTIF($L$20:L2977,"&lt;&gt;")&lt;1701,17,COUNTIF($L$20:L2977,"&lt;&gt;")&lt;1801,18,COUNTIF($L$20:L2977,"&lt;&gt;")&lt;1901,19,COUNTIF($L$20:L2977,"&lt;&gt;")&lt;2001,20,COUNTIF($L$20:L2977,"&lt;&gt;")&lt;2101,21,COUNTIF($L$20:L2977,"&lt;&gt;")&lt;2201,22,COUNTIF($L$20:L2977,"&lt;&gt;")&lt;2301,23,COUNTIF($L$20:L2977,"&lt;&gt;")&lt;2401,24,COUNTIF($L$20:L2977,"&lt;&gt;")&lt;2501,25,COUNTIF($L$20:L2977,"&lt;&gt;")&lt;2601,26,COUNTIF($L$20:L2977,"&lt;&gt;")&lt;2701,27,COUNTIF($L$20:L2977,"&lt;&gt;")&lt;2801,28,COUNTIF($L$20:L2977,"&lt;&gt;")&lt;2901,29,COUNTIF($L$20:L2977,"&lt;&gt;")&lt;3001,30),"")</f>
        <v/>
      </c>
      <c r="AM2977" t="str">
        <f t="shared" si="230"/>
        <v/>
      </c>
      <c r="AN2977" t="str">
        <f t="shared" si="234"/>
        <v/>
      </c>
      <c r="AP2977" t="str">
        <f t="shared" si="233"/>
        <v/>
      </c>
      <c r="AQ2977" t="str">
        <f>IF(AO2977="","",COUNTIFS(AM2977:$AM$3019,AO2977))</f>
        <v/>
      </c>
    </row>
    <row r="2978" spans="1:43" x14ac:dyDescent="0.25">
      <c r="A2978" s="6" t="str">
        <f>IF(COUNT($A$20:A2977)&lt;&gt;$B$4,IF(A2977="","",A2977+1),"")</f>
        <v/>
      </c>
      <c r="B2978" s="3"/>
      <c r="C2978" s="3"/>
      <c r="D2978" s="122"/>
      <c r="E2978" s="3"/>
      <c r="F2978" s="3"/>
      <c r="G2978" s="3"/>
      <c r="H2978" s="3"/>
      <c r="I2978" s="120"/>
      <c r="J2978" s="3"/>
      <c r="K2978" s="95" t="str" cm="1">
        <f t="array" ref="K2978">IF(OR($J$14 = "A",$J$14 = "B",$J$14 = "C"),IF(I2978="","",IF(LEN(I2978)&gt;2,_xlfn.IFS(ISNUMBER(SEARCH("_",I2978)),I2978,ISNUMBER(SEARCH(", ",I2978)),SUBSTITUTE(I2978,", ","_"),ISNUMBER(SEARCH("/ ",I2978)),SUBSTITUTE(I2978,"/ ","_"),ISNUMBER(SEARCH(",",I2978)),SUBSTITUTE(I2978,",","_"),ISNUMBER(SEARCH("/",I2978)),SUBSTITUTE(I2978,"/","_"),ISNUMBER(SEARCH("",I2978)),I2978),I2978)),IF(OR($J$14 = "J",$J$14 = "K"),"",IF(D2978="","",IF(LEN(D2978)&gt;2,_xlfn.IFS(ISNUMBER(SEARCH("_",D2978)),D2978,ISNUMBER(SEARCH(", ",D2978)),SUBSTITUTE(D2978,", ","_"),ISNUMBER(SEARCH("/ ",D2978)),SUBSTITUTE(D2978,"/ ","_"),ISNUMBER(SEARCH(",",D2978)),SUBSTITUTE(D2978,",","_"),ISNUMBER(SEARCH("/",D2978)),SUBSTITUTE(D2978,"/","_"),ISNUMBER(SEARCH("",D2978)),D2978),D2978))))</f>
        <v/>
      </c>
      <c r="L2978" s="1"/>
      <c r="M2978" s="1" t="str">
        <f t="shared" si="231"/>
        <v/>
      </c>
      <c r="N2978" s="94" t="str">
        <f>IF($L2978="None","",IF(ISERROR(VLOOKUP($L2978,Info!$B$4:$B$266,1,FALSE)),"",VLOOKUP($L2978,Info!$B$4:$L$266,5,FALSE)))</f>
        <v/>
      </c>
      <c r="O2978" s="94" t="str">
        <f>IF(K2978="","",IF(AND($J$12&lt;&gt;"ABC",N2978="3"),"BAC",IF(N2978="3","ABC",IF($J$12&lt;&gt;"ABC",IF($J$10="Standard",VLOOKUP(K2978,Info!$BE$4:$BF$481,2,FALSE),VLOOKUP(K2978,Info!$BI$4:$BJ$482,2,FALSE)),IF($J$10="Standard",VLOOKUP(K2978,Info!$AG$4:$AH$2994,2,FALSE),VLOOKUP(K2978,Info!$AK$4:$AL$2997,2,FALSE))))))</f>
        <v/>
      </c>
      <c r="P2978" s="94" t="str">
        <f>IF($L2978="None","",IF(ISERROR(VLOOKUP($L2978,Info!$B$4:$B$266,1,FALSE)),"",VLOOKUP($L2978,Info!$B$4:$L$266,3,FALSE)))</f>
        <v/>
      </c>
      <c r="Q2978" s="96" t="str">
        <f>IF($L2978="None","",IF(ISERROR(VLOOKUP($L2978,Info!$B$4:$B$266,1,FALSE)),"",VLOOKUP($L2978,Info!$B$4:$L$266,4,FALSE)))</f>
        <v/>
      </c>
      <c r="R2978" s="1"/>
      <c r="S2978" s="6" t="str">
        <f t="shared" si="232"/>
        <v/>
      </c>
      <c r="T2978" s="6" t="str">
        <f>IF($L2978="None","",IF(ISERROR(VLOOKUP($L2978,Info!$B$4:$B$266,1,FALSE)),"",VLOOKUP($L2978,Info!$B$4:$L$266,11,FALSE)))</f>
        <v/>
      </c>
      <c r="U2978" s="1"/>
      <c r="V2978" s="1"/>
      <c r="W2978" s="1"/>
      <c r="X2978" s="1" t="str">
        <f>IF($L2978="None","",IF(ISERROR(VLOOKUP($L2978,Info!$B$4:$B$266,1,FALSE)),"",IF(OR(W2978="Metallic Liquid Tight",W2978="Non-Metallic Liquid Tight",W2978="LSZH",W2978="Greenfield"),VLOOKUP($L2978,Info!$B$4:$L$266,7,FALSE),"N/A")))</f>
        <v/>
      </c>
      <c r="Y2978" s="1"/>
      <c r="Z2978" s="96" t="str">
        <f>IF($L2978="None","",IF(ISERROR(VLOOKUP($L2978,Info!$B$4:$B$266,1,FALSE)),"",VLOOKUP($L2978,Info!$B$4:$L$266,9,FALSE)))</f>
        <v/>
      </c>
      <c r="AA2978" s="96" t="str">
        <f>IF($L2978="None","",IF(ISERROR(VLOOKUP($L2978,Info!$B$4:$B$266,1,FALSE)),"",VLOOKUP($L2978,Info!$B$4:$L$266,8,FALSE)))</f>
        <v/>
      </c>
      <c r="AB2978" s="96" t="str">
        <f>IF($L2978="None","",IF(ISERROR(VLOOKUP($L2978,Info!$B$4:$B$266,1,FALSE)),"",VLOOKUP($L2978,Info!$B$4:$L$266,10,FALSE)))</f>
        <v/>
      </c>
      <c r="AC2978" s="1" t="str">
        <f>IF(W2978="SO Cable","Black,White",IF(O2978="","",IF(P2978="","",IF($J$12&lt;&gt;"ABC",IF(P2978&lt;="250",VLOOKUP(O2978,Info!$AZ$4:$BB$22,3,FALSE),VLOOKUP(O2978,Info!$AZ$23:$BB$39,3,FALSE)),IF(P2978&lt;="250",VLOOKUP(O2978,Info!$AO$4:$AQ$22,3,FALSE),VLOOKUP(O2978,Info!$AO$23:$AP$39,3,FALSE))))))</f>
        <v/>
      </c>
      <c r="AD2978" s="1"/>
      <c r="AE2978" s="1" t="str">
        <f>IF($L2978="None","",IF(ISERROR(VLOOKUP($L2978,Info!$B$4:$B$266,1,FALSE)),"",VLOOKUP($L2978,Info!$B$4:$L$266,4,FALSE)))</f>
        <v/>
      </c>
      <c r="AF2978" s="1" t="str">
        <f>IF($L2978="None","",IF(ISERROR(VLOOKUP($L2978,Info!$B$4:$B$266,1,FALSE)),"",VLOOKUP($L2978,Info!$B$4:$L$266,6,FALSE)))</f>
        <v/>
      </c>
      <c r="AG2978" s="1"/>
      <c r="AH2978" s="33" t="str" cm="1">
        <f t="array" ref="AH2978">IF(AND(L2978&lt;&gt;"",O2978&lt;&gt;"",R2978:S2978&lt;&gt;"",W2978:X2978&lt;&gt;"",Z2978:AA2978&lt;&gt;"",AC2978&lt;&gt;""),"Good","Bad")</f>
        <v>Bad</v>
      </c>
      <c r="AL2978" t="str" cm="1">
        <f t="array" ref="AL2978">IF(R2978&gt;0,_xlfn.IFS(COUNTIF($L$20:L2978,"&lt;&gt;")&lt;101,1,COUNTIF($L$20:L2978,"&lt;&gt;")&lt;201,2,COUNTIF($L$20:L2978,"&lt;&gt;")&lt;301,3,COUNTIF($L$20:L2978,"&lt;&gt;")&lt;401,4,COUNTIF($L$20:L2978,"&lt;&gt;")&lt;501,5,COUNTIF($L$20:L2978,"&lt;&gt;")&lt;601,6,COUNTIF($L$20:L2978,"&lt;&gt;")&lt;701,7,COUNTIF($L$20:L2978,"&lt;&gt;")&lt;801,8,COUNTIF($L$20:L2978,"&lt;&gt;")&lt;901,9,COUNTIF($L$20:L2978,"&lt;&gt;")&lt;1001,10,COUNTIF($L$20:L2978,"&lt;&gt;")&lt;1101,11,COUNTIF($L$20:L2978,"&lt;&gt;")&lt;1201,12,COUNTIF($L$20:L2978,"&lt;&gt;")&lt;1301,13,COUNTIF($L$20:L2978,"&lt;&gt;")&lt;1401,14,COUNTIF($L$20:L2978,"&lt;&gt;")&lt;1501,15,COUNTIF($L$20:L2978,"&lt;&gt;")&lt;1601,16,COUNTIF($L$20:L2978,"&lt;&gt;")&lt;1701,17,COUNTIF($L$20:L2978,"&lt;&gt;")&lt;1801,18,COUNTIF($L$20:L2978,"&lt;&gt;")&lt;1901,19,COUNTIF($L$20:L2978,"&lt;&gt;")&lt;2001,20,COUNTIF($L$20:L2978,"&lt;&gt;")&lt;2101,21,COUNTIF($L$20:L2978,"&lt;&gt;")&lt;2201,22,COUNTIF($L$20:L2978,"&lt;&gt;")&lt;2301,23,COUNTIF($L$20:L2978,"&lt;&gt;")&lt;2401,24,COUNTIF($L$20:L2978,"&lt;&gt;")&lt;2501,25,COUNTIF($L$20:L2978,"&lt;&gt;")&lt;2601,26,COUNTIF($L$20:L2978,"&lt;&gt;")&lt;2701,27,COUNTIF($L$20:L2978,"&lt;&gt;")&lt;2801,28,COUNTIF($L$20:L2978,"&lt;&gt;")&lt;2901,29,COUNTIF($L$20:L2978,"&lt;&gt;")&lt;3001,30),"")</f>
        <v/>
      </c>
      <c r="AM2978" t="str">
        <f t="shared" si="230"/>
        <v/>
      </c>
      <c r="AN2978" t="str">
        <f t="shared" si="234"/>
        <v/>
      </c>
      <c r="AP2978" t="str">
        <f t="shared" si="233"/>
        <v/>
      </c>
      <c r="AQ2978" t="str">
        <f>IF(AO2978="","",COUNTIFS(AM2978:$AM$3019,AO2978))</f>
        <v/>
      </c>
    </row>
    <row r="2979" spans="1:43" x14ac:dyDescent="0.25">
      <c r="A2979" s="6" t="str">
        <f>IF(COUNT($A$20:A2978)&lt;&gt;$B$4,IF(A2978="","",A2978+1),"")</f>
        <v/>
      </c>
      <c r="B2979" s="3"/>
      <c r="C2979" s="3"/>
      <c r="D2979" s="122"/>
      <c r="E2979" s="3"/>
      <c r="F2979" s="3"/>
      <c r="G2979" s="3"/>
      <c r="H2979" s="3"/>
      <c r="I2979" s="120"/>
      <c r="J2979" s="3"/>
      <c r="K2979" s="95" t="str" cm="1">
        <f t="array" ref="K2979">IF(OR($J$14 = "A",$J$14 = "B",$J$14 = "C"),IF(I2979="","",IF(LEN(I2979)&gt;2,_xlfn.IFS(ISNUMBER(SEARCH("_",I2979)),I2979,ISNUMBER(SEARCH(", ",I2979)),SUBSTITUTE(I2979,", ","_"),ISNUMBER(SEARCH("/ ",I2979)),SUBSTITUTE(I2979,"/ ","_"),ISNUMBER(SEARCH(",",I2979)),SUBSTITUTE(I2979,",","_"),ISNUMBER(SEARCH("/",I2979)),SUBSTITUTE(I2979,"/","_"),ISNUMBER(SEARCH("",I2979)),I2979),I2979)),IF(OR($J$14 = "J",$J$14 = "K"),"",IF(D2979="","",IF(LEN(D2979)&gt;2,_xlfn.IFS(ISNUMBER(SEARCH("_",D2979)),D2979,ISNUMBER(SEARCH(", ",D2979)),SUBSTITUTE(D2979,", ","_"),ISNUMBER(SEARCH("/ ",D2979)),SUBSTITUTE(D2979,"/ ","_"),ISNUMBER(SEARCH(",",D2979)),SUBSTITUTE(D2979,",","_"),ISNUMBER(SEARCH("/",D2979)),SUBSTITUTE(D2979,"/","_"),ISNUMBER(SEARCH("",D2979)),D2979),D2979))))</f>
        <v/>
      </c>
      <c r="L2979" s="1"/>
      <c r="M2979" s="1" t="str">
        <f t="shared" si="231"/>
        <v/>
      </c>
      <c r="N2979" s="94" t="str">
        <f>IF($L2979="None","",IF(ISERROR(VLOOKUP($L2979,Info!$B$4:$B$266,1,FALSE)),"",VLOOKUP($L2979,Info!$B$4:$L$266,5,FALSE)))</f>
        <v/>
      </c>
      <c r="O2979" s="94" t="str">
        <f>IF(K2979="","",IF(AND($J$12&lt;&gt;"ABC",N2979="3"),"BAC",IF(N2979="3","ABC",IF($J$12&lt;&gt;"ABC",IF($J$10="Standard",VLOOKUP(K2979,Info!$BE$4:$BF$481,2,FALSE),VLOOKUP(K2979,Info!$BI$4:$BJ$482,2,FALSE)),IF($J$10="Standard",VLOOKUP(K2979,Info!$AG$4:$AH$2994,2,FALSE),VLOOKUP(K2979,Info!$AK$4:$AL$2997,2,FALSE))))))</f>
        <v/>
      </c>
      <c r="P2979" s="94" t="str">
        <f>IF($L2979="None","",IF(ISERROR(VLOOKUP($L2979,Info!$B$4:$B$266,1,FALSE)),"",VLOOKUP($L2979,Info!$B$4:$L$266,3,FALSE)))</f>
        <v/>
      </c>
      <c r="Q2979" s="96" t="str">
        <f>IF($L2979="None","",IF(ISERROR(VLOOKUP($L2979,Info!$B$4:$B$266,1,FALSE)),"",VLOOKUP($L2979,Info!$B$4:$L$266,4,FALSE)))</f>
        <v/>
      </c>
      <c r="R2979" s="1"/>
      <c r="S2979" s="6" t="str">
        <f t="shared" si="232"/>
        <v/>
      </c>
      <c r="T2979" s="6" t="str">
        <f>IF($L2979="None","",IF(ISERROR(VLOOKUP($L2979,Info!$B$4:$B$266,1,FALSE)),"",VLOOKUP($L2979,Info!$B$4:$L$266,11,FALSE)))</f>
        <v/>
      </c>
      <c r="U2979" s="1"/>
      <c r="V2979" s="1"/>
      <c r="W2979" s="1"/>
      <c r="X2979" s="1" t="str">
        <f>IF($L2979="None","",IF(ISERROR(VLOOKUP($L2979,Info!$B$4:$B$266,1,FALSE)),"",IF(OR(W2979="Metallic Liquid Tight",W2979="Non-Metallic Liquid Tight",W2979="LSZH",W2979="Greenfield"),VLOOKUP($L2979,Info!$B$4:$L$266,7,FALSE),"N/A")))</f>
        <v/>
      </c>
      <c r="Y2979" s="1"/>
      <c r="Z2979" s="96" t="str">
        <f>IF($L2979="None","",IF(ISERROR(VLOOKUP($L2979,Info!$B$4:$B$266,1,FALSE)),"",VLOOKUP($L2979,Info!$B$4:$L$266,9,FALSE)))</f>
        <v/>
      </c>
      <c r="AA2979" s="96" t="str">
        <f>IF($L2979="None","",IF(ISERROR(VLOOKUP($L2979,Info!$B$4:$B$266,1,FALSE)),"",VLOOKUP($L2979,Info!$B$4:$L$266,8,FALSE)))</f>
        <v/>
      </c>
      <c r="AB2979" s="96" t="str">
        <f>IF($L2979="None","",IF(ISERROR(VLOOKUP($L2979,Info!$B$4:$B$266,1,FALSE)),"",VLOOKUP($L2979,Info!$B$4:$L$266,10,FALSE)))</f>
        <v/>
      </c>
      <c r="AC2979" s="1" t="str">
        <f>IF(W2979="SO Cable","Black,White",IF(O2979="","",IF(P2979="","",IF($J$12&lt;&gt;"ABC",IF(P2979&lt;="250",VLOOKUP(O2979,Info!$AZ$4:$BB$22,3,FALSE),VLOOKUP(O2979,Info!$AZ$23:$BB$39,3,FALSE)),IF(P2979&lt;="250",VLOOKUP(O2979,Info!$AO$4:$AQ$22,3,FALSE),VLOOKUP(O2979,Info!$AO$23:$AP$39,3,FALSE))))))</f>
        <v/>
      </c>
      <c r="AD2979" s="1"/>
      <c r="AE2979" s="1" t="str">
        <f>IF($L2979="None","",IF(ISERROR(VLOOKUP($L2979,Info!$B$4:$B$266,1,FALSE)),"",VLOOKUP($L2979,Info!$B$4:$L$266,4,FALSE)))</f>
        <v/>
      </c>
      <c r="AF2979" s="1" t="str">
        <f>IF($L2979="None","",IF(ISERROR(VLOOKUP($L2979,Info!$B$4:$B$266,1,FALSE)),"",VLOOKUP($L2979,Info!$B$4:$L$266,6,FALSE)))</f>
        <v/>
      </c>
      <c r="AG2979" s="1"/>
      <c r="AH2979" s="33" t="str" cm="1">
        <f t="array" ref="AH2979">IF(AND(L2979&lt;&gt;"",O2979&lt;&gt;"",R2979:S2979&lt;&gt;"",W2979:X2979&lt;&gt;"",Z2979:AA2979&lt;&gt;"",AC2979&lt;&gt;""),"Good","Bad")</f>
        <v>Bad</v>
      </c>
      <c r="AL2979" t="str" cm="1">
        <f t="array" ref="AL2979">IF(R2979&gt;0,_xlfn.IFS(COUNTIF($L$20:L2979,"&lt;&gt;")&lt;101,1,COUNTIF($L$20:L2979,"&lt;&gt;")&lt;201,2,COUNTIF($L$20:L2979,"&lt;&gt;")&lt;301,3,COUNTIF($L$20:L2979,"&lt;&gt;")&lt;401,4,COUNTIF($L$20:L2979,"&lt;&gt;")&lt;501,5,COUNTIF($L$20:L2979,"&lt;&gt;")&lt;601,6,COUNTIF($L$20:L2979,"&lt;&gt;")&lt;701,7,COUNTIF($L$20:L2979,"&lt;&gt;")&lt;801,8,COUNTIF($L$20:L2979,"&lt;&gt;")&lt;901,9,COUNTIF($L$20:L2979,"&lt;&gt;")&lt;1001,10,COUNTIF($L$20:L2979,"&lt;&gt;")&lt;1101,11,COUNTIF($L$20:L2979,"&lt;&gt;")&lt;1201,12,COUNTIF($L$20:L2979,"&lt;&gt;")&lt;1301,13,COUNTIF($L$20:L2979,"&lt;&gt;")&lt;1401,14,COUNTIF($L$20:L2979,"&lt;&gt;")&lt;1501,15,COUNTIF($L$20:L2979,"&lt;&gt;")&lt;1601,16,COUNTIF($L$20:L2979,"&lt;&gt;")&lt;1701,17,COUNTIF($L$20:L2979,"&lt;&gt;")&lt;1801,18,COUNTIF($L$20:L2979,"&lt;&gt;")&lt;1901,19,COUNTIF($L$20:L2979,"&lt;&gt;")&lt;2001,20,COUNTIF($L$20:L2979,"&lt;&gt;")&lt;2101,21,COUNTIF($L$20:L2979,"&lt;&gt;")&lt;2201,22,COUNTIF($L$20:L2979,"&lt;&gt;")&lt;2301,23,COUNTIF($L$20:L2979,"&lt;&gt;")&lt;2401,24,COUNTIF($L$20:L2979,"&lt;&gt;")&lt;2501,25,COUNTIF($L$20:L2979,"&lt;&gt;")&lt;2601,26,COUNTIF($L$20:L2979,"&lt;&gt;")&lt;2701,27,COUNTIF($L$20:L2979,"&lt;&gt;")&lt;2801,28,COUNTIF($L$20:L2979,"&lt;&gt;")&lt;2901,29,COUNTIF($L$20:L2979,"&lt;&gt;")&lt;3001,30),"")</f>
        <v/>
      </c>
      <c r="AM2979" t="str">
        <f t="shared" si="230"/>
        <v/>
      </c>
      <c r="AN2979" t="str">
        <f t="shared" si="234"/>
        <v/>
      </c>
      <c r="AP2979" t="str">
        <f t="shared" si="233"/>
        <v/>
      </c>
      <c r="AQ2979" t="str">
        <f>IF(AO2979="","",COUNTIFS(AM2979:$AM$3019,AO2979))</f>
        <v/>
      </c>
    </row>
    <row r="2980" spans="1:43" x14ac:dyDescent="0.25">
      <c r="A2980" s="6" t="str">
        <f>IF(COUNT($A$20:A2979)&lt;&gt;$B$4,IF(A2979="","",A2979+1),"")</f>
        <v/>
      </c>
      <c r="B2980" s="3"/>
      <c r="C2980" s="3"/>
      <c r="D2980" s="122"/>
      <c r="E2980" s="3"/>
      <c r="F2980" s="3"/>
      <c r="G2980" s="3"/>
      <c r="H2980" s="3"/>
      <c r="I2980" s="120"/>
      <c r="J2980" s="3"/>
      <c r="K2980" s="95" t="str" cm="1">
        <f t="array" ref="K2980">IF(OR($J$14 = "A",$J$14 = "B",$J$14 = "C"),IF(I2980="","",IF(LEN(I2980)&gt;2,_xlfn.IFS(ISNUMBER(SEARCH("_",I2980)),I2980,ISNUMBER(SEARCH(", ",I2980)),SUBSTITUTE(I2980,", ","_"),ISNUMBER(SEARCH("/ ",I2980)),SUBSTITUTE(I2980,"/ ","_"),ISNUMBER(SEARCH(",",I2980)),SUBSTITUTE(I2980,",","_"),ISNUMBER(SEARCH("/",I2980)),SUBSTITUTE(I2980,"/","_"),ISNUMBER(SEARCH("",I2980)),I2980),I2980)),IF(OR($J$14 = "J",$J$14 = "K"),"",IF(D2980="","",IF(LEN(D2980)&gt;2,_xlfn.IFS(ISNUMBER(SEARCH("_",D2980)),D2980,ISNUMBER(SEARCH(", ",D2980)),SUBSTITUTE(D2980,", ","_"),ISNUMBER(SEARCH("/ ",D2980)),SUBSTITUTE(D2980,"/ ","_"),ISNUMBER(SEARCH(",",D2980)),SUBSTITUTE(D2980,",","_"),ISNUMBER(SEARCH("/",D2980)),SUBSTITUTE(D2980,"/","_"),ISNUMBER(SEARCH("",D2980)),D2980),D2980))))</f>
        <v/>
      </c>
      <c r="L2980" s="1"/>
      <c r="M2980" s="1" t="str">
        <f t="shared" si="231"/>
        <v/>
      </c>
      <c r="N2980" s="94" t="str">
        <f>IF($L2980="None","",IF(ISERROR(VLOOKUP($L2980,Info!$B$4:$B$266,1,FALSE)),"",VLOOKUP($L2980,Info!$B$4:$L$266,5,FALSE)))</f>
        <v/>
      </c>
      <c r="O2980" s="94" t="str">
        <f>IF(K2980="","",IF(AND($J$12&lt;&gt;"ABC",N2980="3"),"BAC",IF(N2980="3","ABC",IF($J$12&lt;&gt;"ABC",IF($J$10="Standard",VLOOKUP(K2980,Info!$BE$4:$BF$481,2,FALSE),VLOOKUP(K2980,Info!$BI$4:$BJ$482,2,FALSE)),IF($J$10="Standard",VLOOKUP(K2980,Info!$AG$4:$AH$2994,2,FALSE),VLOOKUP(K2980,Info!$AK$4:$AL$2997,2,FALSE))))))</f>
        <v/>
      </c>
      <c r="P2980" s="94" t="str">
        <f>IF($L2980="None","",IF(ISERROR(VLOOKUP($L2980,Info!$B$4:$B$266,1,FALSE)),"",VLOOKUP($L2980,Info!$B$4:$L$266,3,FALSE)))</f>
        <v/>
      </c>
      <c r="Q2980" s="96" t="str">
        <f>IF($L2980="None","",IF(ISERROR(VLOOKUP($L2980,Info!$B$4:$B$266,1,FALSE)),"",VLOOKUP($L2980,Info!$B$4:$L$266,4,FALSE)))</f>
        <v/>
      </c>
      <c r="R2980" s="1"/>
      <c r="S2980" s="6" t="str">
        <f t="shared" si="232"/>
        <v/>
      </c>
      <c r="T2980" s="6" t="str">
        <f>IF($L2980="None","",IF(ISERROR(VLOOKUP($L2980,Info!$B$4:$B$266,1,FALSE)),"",VLOOKUP($L2980,Info!$B$4:$L$266,11,FALSE)))</f>
        <v/>
      </c>
      <c r="U2980" s="1"/>
      <c r="V2980" s="1"/>
      <c r="W2980" s="1"/>
      <c r="X2980" s="1" t="str">
        <f>IF($L2980="None","",IF(ISERROR(VLOOKUP($L2980,Info!$B$4:$B$266,1,FALSE)),"",IF(OR(W2980="Metallic Liquid Tight",W2980="Non-Metallic Liquid Tight",W2980="LSZH",W2980="Greenfield"),VLOOKUP($L2980,Info!$B$4:$L$266,7,FALSE),"N/A")))</f>
        <v/>
      </c>
      <c r="Y2980" s="1"/>
      <c r="Z2980" s="96" t="str">
        <f>IF($L2980="None","",IF(ISERROR(VLOOKUP($L2980,Info!$B$4:$B$266,1,FALSE)),"",VLOOKUP($L2980,Info!$B$4:$L$266,9,FALSE)))</f>
        <v/>
      </c>
      <c r="AA2980" s="96" t="str">
        <f>IF($L2980="None","",IF(ISERROR(VLOOKUP($L2980,Info!$B$4:$B$266,1,FALSE)),"",VLOOKUP($L2980,Info!$B$4:$L$266,8,FALSE)))</f>
        <v/>
      </c>
      <c r="AB2980" s="96" t="str">
        <f>IF($L2980="None","",IF(ISERROR(VLOOKUP($L2980,Info!$B$4:$B$266,1,FALSE)),"",VLOOKUP($L2980,Info!$B$4:$L$266,10,FALSE)))</f>
        <v/>
      </c>
      <c r="AC2980" s="1" t="str">
        <f>IF(W2980="SO Cable","Black,White",IF(O2980="","",IF(P2980="","",IF($J$12&lt;&gt;"ABC",IF(P2980&lt;="250",VLOOKUP(O2980,Info!$AZ$4:$BB$22,3,FALSE),VLOOKUP(O2980,Info!$AZ$23:$BB$39,3,FALSE)),IF(P2980&lt;="250",VLOOKUP(O2980,Info!$AO$4:$AQ$22,3,FALSE),VLOOKUP(O2980,Info!$AO$23:$AP$39,3,FALSE))))))</f>
        <v/>
      </c>
      <c r="AD2980" s="1"/>
      <c r="AE2980" s="1" t="str">
        <f>IF($L2980="None","",IF(ISERROR(VLOOKUP($L2980,Info!$B$4:$B$266,1,FALSE)),"",VLOOKUP($L2980,Info!$B$4:$L$266,4,FALSE)))</f>
        <v/>
      </c>
      <c r="AF2980" s="1" t="str">
        <f>IF($L2980="None","",IF(ISERROR(VLOOKUP($L2980,Info!$B$4:$B$266,1,FALSE)),"",VLOOKUP($L2980,Info!$B$4:$L$266,6,FALSE)))</f>
        <v/>
      </c>
      <c r="AG2980" s="1"/>
      <c r="AH2980" s="33" t="str" cm="1">
        <f t="array" ref="AH2980">IF(AND(L2980&lt;&gt;"",O2980&lt;&gt;"",R2980:S2980&lt;&gt;"",W2980:X2980&lt;&gt;"",Z2980:AA2980&lt;&gt;"",AC2980&lt;&gt;""),"Good","Bad")</f>
        <v>Bad</v>
      </c>
      <c r="AL2980" t="str" cm="1">
        <f t="array" ref="AL2980">IF(R2980&gt;0,_xlfn.IFS(COUNTIF($L$20:L2980,"&lt;&gt;")&lt;101,1,COUNTIF($L$20:L2980,"&lt;&gt;")&lt;201,2,COUNTIF($L$20:L2980,"&lt;&gt;")&lt;301,3,COUNTIF($L$20:L2980,"&lt;&gt;")&lt;401,4,COUNTIF($L$20:L2980,"&lt;&gt;")&lt;501,5,COUNTIF($L$20:L2980,"&lt;&gt;")&lt;601,6,COUNTIF($L$20:L2980,"&lt;&gt;")&lt;701,7,COUNTIF($L$20:L2980,"&lt;&gt;")&lt;801,8,COUNTIF($L$20:L2980,"&lt;&gt;")&lt;901,9,COUNTIF($L$20:L2980,"&lt;&gt;")&lt;1001,10,COUNTIF($L$20:L2980,"&lt;&gt;")&lt;1101,11,COUNTIF($L$20:L2980,"&lt;&gt;")&lt;1201,12,COUNTIF($L$20:L2980,"&lt;&gt;")&lt;1301,13,COUNTIF($L$20:L2980,"&lt;&gt;")&lt;1401,14,COUNTIF($L$20:L2980,"&lt;&gt;")&lt;1501,15,COUNTIF($L$20:L2980,"&lt;&gt;")&lt;1601,16,COUNTIF($L$20:L2980,"&lt;&gt;")&lt;1701,17,COUNTIF($L$20:L2980,"&lt;&gt;")&lt;1801,18,COUNTIF($L$20:L2980,"&lt;&gt;")&lt;1901,19,COUNTIF($L$20:L2980,"&lt;&gt;")&lt;2001,20,COUNTIF($L$20:L2980,"&lt;&gt;")&lt;2101,21,COUNTIF($L$20:L2980,"&lt;&gt;")&lt;2201,22,COUNTIF($L$20:L2980,"&lt;&gt;")&lt;2301,23,COUNTIF($L$20:L2980,"&lt;&gt;")&lt;2401,24,COUNTIF($L$20:L2980,"&lt;&gt;")&lt;2501,25,COUNTIF($L$20:L2980,"&lt;&gt;")&lt;2601,26,COUNTIF($L$20:L2980,"&lt;&gt;")&lt;2701,27,COUNTIF($L$20:L2980,"&lt;&gt;")&lt;2801,28,COUNTIF($L$20:L2980,"&lt;&gt;")&lt;2901,29,COUNTIF($L$20:L2980,"&lt;&gt;")&lt;3001,30),"")</f>
        <v/>
      </c>
      <c r="AM2980" t="str">
        <f t="shared" si="230"/>
        <v/>
      </c>
      <c r="AN2980" t="str">
        <f t="shared" si="234"/>
        <v/>
      </c>
      <c r="AP2980" t="str">
        <f t="shared" si="233"/>
        <v/>
      </c>
      <c r="AQ2980" t="str">
        <f>IF(AO2980="","",COUNTIFS(AM2980:$AM$3019,AO2980))</f>
        <v/>
      </c>
    </row>
    <row r="2981" spans="1:43" x14ac:dyDescent="0.25">
      <c r="A2981" s="6" t="str">
        <f>IF(COUNT($A$20:A2980)&lt;&gt;$B$4,IF(A2980="","",A2980+1),"")</f>
        <v/>
      </c>
      <c r="B2981" s="3"/>
      <c r="C2981" s="3"/>
      <c r="D2981" s="122"/>
      <c r="E2981" s="3"/>
      <c r="F2981" s="3"/>
      <c r="G2981" s="3"/>
      <c r="H2981" s="3"/>
      <c r="I2981" s="120"/>
      <c r="J2981" s="3"/>
      <c r="K2981" s="95" t="str" cm="1">
        <f t="array" ref="K2981">IF(OR($J$14 = "A",$J$14 = "B",$J$14 = "C"),IF(I2981="","",IF(LEN(I2981)&gt;2,_xlfn.IFS(ISNUMBER(SEARCH("_",I2981)),I2981,ISNUMBER(SEARCH(", ",I2981)),SUBSTITUTE(I2981,", ","_"),ISNUMBER(SEARCH("/ ",I2981)),SUBSTITUTE(I2981,"/ ","_"),ISNUMBER(SEARCH(",",I2981)),SUBSTITUTE(I2981,",","_"),ISNUMBER(SEARCH("/",I2981)),SUBSTITUTE(I2981,"/","_"),ISNUMBER(SEARCH("",I2981)),I2981),I2981)),IF(OR($J$14 = "J",$J$14 = "K"),"",IF(D2981="","",IF(LEN(D2981)&gt;2,_xlfn.IFS(ISNUMBER(SEARCH("_",D2981)),D2981,ISNUMBER(SEARCH(", ",D2981)),SUBSTITUTE(D2981,", ","_"),ISNUMBER(SEARCH("/ ",D2981)),SUBSTITUTE(D2981,"/ ","_"),ISNUMBER(SEARCH(",",D2981)),SUBSTITUTE(D2981,",","_"),ISNUMBER(SEARCH("/",D2981)),SUBSTITUTE(D2981,"/","_"),ISNUMBER(SEARCH("",D2981)),D2981),D2981))))</f>
        <v/>
      </c>
      <c r="L2981" s="1"/>
      <c r="M2981" s="1" t="str">
        <f t="shared" si="231"/>
        <v/>
      </c>
      <c r="N2981" s="94" t="str">
        <f>IF($L2981="None","",IF(ISERROR(VLOOKUP($L2981,Info!$B$4:$B$266,1,FALSE)),"",VLOOKUP($L2981,Info!$B$4:$L$266,5,FALSE)))</f>
        <v/>
      </c>
      <c r="O2981" s="94" t="str">
        <f>IF(K2981="","",IF(AND($J$12&lt;&gt;"ABC",N2981="3"),"BAC",IF(N2981="3","ABC",IF($J$12&lt;&gt;"ABC",IF($J$10="Standard",VLOOKUP(K2981,Info!$BE$4:$BF$481,2,FALSE),VLOOKUP(K2981,Info!$BI$4:$BJ$482,2,FALSE)),IF($J$10="Standard",VLOOKUP(K2981,Info!$AG$4:$AH$2994,2,FALSE),VLOOKUP(K2981,Info!$AK$4:$AL$2997,2,FALSE))))))</f>
        <v/>
      </c>
      <c r="P2981" s="94" t="str">
        <f>IF($L2981="None","",IF(ISERROR(VLOOKUP($L2981,Info!$B$4:$B$266,1,FALSE)),"",VLOOKUP($L2981,Info!$B$4:$L$266,3,FALSE)))</f>
        <v/>
      </c>
      <c r="Q2981" s="96" t="str">
        <f>IF($L2981="None","",IF(ISERROR(VLOOKUP($L2981,Info!$B$4:$B$266,1,FALSE)),"",VLOOKUP($L2981,Info!$B$4:$L$266,4,FALSE)))</f>
        <v/>
      </c>
      <c r="R2981" s="1"/>
      <c r="S2981" s="6" t="str">
        <f t="shared" si="232"/>
        <v/>
      </c>
      <c r="T2981" s="6" t="str">
        <f>IF($L2981="None","",IF(ISERROR(VLOOKUP($L2981,Info!$B$4:$B$266,1,FALSE)),"",VLOOKUP($L2981,Info!$B$4:$L$266,11,FALSE)))</f>
        <v/>
      </c>
      <c r="U2981" s="1"/>
      <c r="V2981" s="1"/>
      <c r="W2981" s="1"/>
      <c r="X2981" s="1" t="str">
        <f>IF($L2981="None","",IF(ISERROR(VLOOKUP($L2981,Info!$B$4:$B$266,1,FALSE)),"",IF(OR(W2981="Metallic Liquid Tight",W2981="Non-Metallic Liquid Tight",W2981="LSZH",W2981="Greenfield"),VLOOKUP($L2981,Info!$B$4:$L$266,7,FALSE),"N/A")))</f>
        <v/>
      </c>
      <c r="Y2981" s="1"/>
      <c r="Z2981" s="96" t="str">
        <f>IF($L2981="None","",IF(ISERROR(VLOOKUP($L2981,Info!$B$4:$B$266,1,FALSE)),"",VLOOKUP($L2981,Info!$B$4:$L$266,9,FALSE)))</f>
        <v/>
      </c>
      <c r="AA2981" s="96" t="str">
        <f>IF($L2981="None","",IF(ISERROR(VLOOKUP($L2981,Info!$B$4:$B$266,1,FALSE)),"",VLOOKUP($L2981,Info!$B$4:$L$266,8,FALSE)))</f>
        <v/>
      </c>
      <c r="AB2981" s="96" t="str">
        <f>IF($L2981="None","",IF(ISERROR(VLOOKUP($L2981,Info!$B$4:$B$266,1,FALSE)),"",VLOOKUP($L2981,Info!$B$4:$L$266,10,FALSE)))</f>
        <v/>
      </c>
      <c r="AC2981" s="1" t="str">
        <f>IF(W2981="SO Cable","Black,White",IF(O2981="","",IF(P2981="","",IF($J$12&lt;&gt;"ABC",IF(P2981&lt;="250",VLOOKUP(O2981,Info!$AZ$4:$BB$22,3,FALSE),VLOOKUP(O2981,Info!$AZ$23:$BB$39,3,FALSE)),IF(P2981&lt;="250",VLOOKUP(O2981,Info!$AO$4:$AQ$22,3,FALSE),VLOOKUP(O2981,Info!$AO$23:$AP$39,3,FALSE))))))</f>
        <v/>
      </c>
      <c r="AD2981" s="1"/>
      <c r="AE2981" s="1" t="str">
        <f>IF($L2981="None","",IF(ISERROR(VLOOKUP($L2981,Info!$B$4:$B$266,1,FALSE)),"",VLOOKUP($L2981,Info!$B$4:$L$266,4,FALSE)))</f>
        <v/>
      </c>
      <c r="AF2981" s="1" t="str">
        <f>IF($L2981="None","",IF(ISERROR(VLOOKUP($L2981,Info!$B$4:$B$266,1,FALSE)),"",VLOOKUP($L2981,Info!$B$4:$L$266,6,FALSE)))</f>
        <v/>
      </c>
      <c r="AG2981" s="1"/>
      <c r="AH2981" s="33" t="str" cm="1">
        <f t="array" ref="AH2981">IF(AND(L2981&lt;&gt;"",O2981&lt;&gt;"",R2981:S2981&lt;&gt;"",W2981:X2981&lt;&gt;"",Z2981:AA2981&lt;&gt;"",AC2981&lt;&gt;""),"Good","Bad")</f>
        <v>Bad</v>
      </c>
      <c r="AL2981" t="str" cm="1">
        <f t="array" ref="AL2981">IF(R2981&gt;0,_xlfn.IFS(COUNTIF($L$20:L2981,"&lt;&gt;")&lt;101,1,COUNTIF($L$20:L2981,"&lt;&gt;")&lt;201,2,COUNTIF($L$20:L2981,"&lt;&gt;")&lt;301,3,COUNTIF($L$20:L2981,"&lt;&gt;")&lt;401,4,COUNTIF($L$20:L2981,"&lt;&gt;")&lt;501,5,COUNTIF($L$20:L2981,"&lt;&gt;")&lt;601,6,COUNTIF($L$20:L2981,"&lt;&gt;")&lt;701,7,COUNTIF($L$20:L2981,"&lt;&gt;")&lt;801,8,COUNTIF($L$20:L2981,"&lt;&gt;")&lt;901,9,COUNTIF($L$20:L2981,"&lt;&gt;")&lt;1001,10,COUNTIF($L$20:L2981,"&lt;&gt;")&lt;1101,11,COUNTIF($L$20:L2981,"&lt;&gt;")&lt;1201,12,COUNTIF($L$20:L2981,"&lt;&gt;")&lt;1301,13,COUNTIF($L$20:L2981,"&lt;&gt;")&lt;1401,14,COUNTIF($L$20:L2981,"&lt;&gt;")&lt;1501,15,COUNTIF($L$20:L2981,"&lt;&gt;")&lt;1601,16,COUNTIF($L$20:L2981,"&lt;&gt;")&lt;1701,17,COUNTIF($L$20:L2981,"&lt;&gt;")&lt;1801,18,COUNTIF($L$20:L2981,"&lt;&gt;")&lt;1901,19,COUNTIF($L$20:L2981,"&lt;&gt;")&lt;2001,20,COUNTIF($L$20:L2981,"&lt;&gt;")&lt;2101,21,COUNTIF($L$20:L2981,"&lt;&gt;")&lt;2201,22,COUNTIF($L$20:L2981,"&lt;&gt;")&lt;2301,23,COUNTIF($L$20:L2981,"&lt;&gt;")&lt;2401,24,COUNTIF($L$20:L2981,"&lt;&gt;")&lt;2501,25,COUNTIF($L$20:L2981,"&lt;&gt;")&lt;2601,26,COUNTIF($L$20:L2981,"&lt;&gt;")&lt;2701,27,COUNTIF($L$20:L2981,"&lt;&gt;")&lt;2801,28,COUNTIF($L$20:L2981,"&lt;&gt;")&lt;2901,29,COUNTIF($L$20:L2981,"&lt;&gt;")&lt;3001,30),"")</f>
        <v/>
      </c>
      <c r="AM2981" t="str">
        <f t="shared" si="230"/>
        <v/>
      </c>
      <c r="AN2981" t="str">
        <f t="shared" si="234"/>
        <v/>
      </c>
      <c r="AP2981" t="str">
        <f t="shared" si="233"/>
        <v/>
      </c>
      <c r="AQ2981" t="str">
        <f>IF(AO2981="","",COUNTIFS(AM2981:$AM$3019,AO2981))</f>
        <v/>
      </c>
    </row>
    <row r="2982" spans="1:43" x14ac:dyDescent="0.25">
      <c r="A2982" s="6" t="str">
        <f>IF(COUNT($A$20:A2981)&lt;&gt;$B$4,IF(A2981="","",A2981+1),"")</f>
        <v/>
      </c>
      <c r="B2982" s="3"/>
      <c r="C2982" s="3"/>
      <c r="D2982" s="122"/>
      <c r="E2982" s="3"/>
      <c r="F2982" s="3"/>
      <c r="G2982" s="3"/>
      <c r="H2982" s="3"/>
      <c r="I2982" s="120"/>
      <c r="J2982" s="3"/>
      <c r="K2982" s="95" t="str" cm="1">
        <f t="array" ref="K2982">IF(OR($J$14 = "A",$J$14 = "B",$J$14 = "C"),IF(I2982="","",IF(LEN(I2982)&gt;2,_xlfn.IFS(ISNUMBER(SEARCH("_",I2982)),I2982,ISNUMBER(SEARCH(", ",I2982)),SUBSTITUTE(I2982,", ","_"),ISNUMBER(SEARCH("/ ",I2982)),SUBSTITUTE(I2982,"/ ","_"),ISNUMBER(SEARCH(",",I2982)),SUBSTITUTE(I2982,",","_"),ISNUMBER(SEARCH("/",I2982)),SUBSTITUTE(I2982,"/","_"),ISNUMBER(SEARCH("",I2982)),I2982),I2982)),IF(OR($J$14 = "J",$J$14 = "K"),"",IF(D2982="","",IF(LEN(D2982)&gt;2,_xlfn.IFS(ISNUMBER(SEARCH("_",D2982)),D2982,ISNUMBER(SEARCH(", ",D2982)),SUBSTITUTE(D2982,", ","_"),ISNUMBER(SEARCH("/ ",D2982)),SUBSTITUTE(D2982,"/ ","_"),ISNUMBER(SEARCH(",",D2982)),SUBSTITUTE(D2982,",","_"),ISNUMBER(SEARCH("/",D2982)),SUBSTITUTE(D2982,"/","_"),ISNUMBER(SEARCH("",D2982)),D2982),D2982))))</f>
        <v/>
      </c>
      <c r="L2982" s="1"/>
      <c r="M2982" s="1" t="str">
        <f t="shared" si="231"/>
        <v/>
      </c>
      <c r="N2982" s="94" t="str">
        <f>IF($L2982="None","",IF(ISERROR(VLOOKUP($L2982,Info!$B$4:$B$266,1,FALSE)),"",VLOOKUP($L2982,Info!$B$4:$L$266,5,FALSE)))</f>
        <v/>
      </c>
      <c r="O2982" s="94" t="str">
        <f>IF(K2982="","",IF(AND($J$12&lt;&gt;"ABC",N2982="3"),"BAC",IF(N2982="3","ABC",IF($J$12&lt;&gt;"ABC",IF($J$10="Standard",VLOOKUP(K2982,Info!$BE$4:$BF$481,2,FALSE),VLOOKUP(K2982,Info!$BI$4:$BJ$482,2,FALSE)),IF($J$10="Standard",VLOOKUP(K2982,Info!$AG$4:$AH$2994,2,FALSE),VLOOKUP(K2982,Info!$AK$4:$AL$2997,2,FALSE))))))</f>
        <v/>
      </c>
      <c r="P2982" s="94" t="str">
        <f>IF($L2982="None","",IF(ISERROR(VLOOKUP($L2982,Info!$B$4:$B$266,1,FALSE)),"",VLOOKUP($L2982,Info!$B$4:$L$266,3,FALSE)))</f>
        <v/>
      </c>
      <c r="Q2982" s="96" t="str">
        <f>IF($L2982="None","",IF(ISERROR(VLOOKUP($L2982,Info!$B$4:$B$266,1,FALSE)),"",VLOOKUP($L2982,Info!$B$4:$L$266,4,FALSE)))</f>
        <v/>
      </c>
      <c r="R2982" s="1"/>
      <c r="S2982" s="6" t="str">
        <f t="shared" si="232"/>
        <v/>
      </c>
      <c r="T2982" s="6" t="str">
        <f>IF($L2982="None","",IF(ISERROR(VLOOKUP($L2982,Info!$B$4:$B$266,1,FALSE)),"",VLOOKUP($L2982,Info!$B$4:$L$266,11,FALSE)))</f>
        <v/>
      </c>
      <c r="U2982" s="1"/>
      <c r="V2982" s="1"/>
      <c r="W2982" s="1"/>
      <c r="X2982" s="1" t="str">
        <f>IF($L2982="None","",IF(ISERROR(VLOOKUP($L2982,Info!$B$4:$B$266,1,FALSE)),"",IF(OR(W2982="Metallic Liquid Tight",W2982="Non-Metallic Liquid Tight",W2982="LSZH",W2982="Greenfield"),VLOOKUP($L2982,Info!$B$4:$L$266,7,FALSE),"N/A")))</f>
        <v/>
      </c>
      <c r="Y2982" s="1"/>
      <c r="Z2982" s="96" t="str">
        <f>IF($L2982="None","",IF(ISERROR(VLOOKUP($L2982,Info!$B$4:$B$266,1,FALSE)),"",VLOOKUP($L2982,Info!$B$4:$L$266,9,FALSE)))</f>
        <v/>
      </c>
      <c r="AA2982" s="96" t="str">
        <f>IF($L2982="None","",IF(ISERROR(VLOOKUP($L2982,Info!$B$4:$B$266,1,FALSE)),"",VLOOKUP($L2982,Info!$B$4:$L$266,8,FALSE)))</f>
        <v/>
      </c>
      <c r="AB2982" s="96" t="str">
        <f>IF($L2982="None","",IF(ISERROR(VLOOKUP($L2982,Info!$B$4:$B$266,1,FALSE)),"",VLOOKUP($L2982,Info!$B$4:$L$266,10,FALSE)))</f>
        <v/>
      </c>
      <c r="AC2982" s="1" t="str">
        <f>IF(W2982="SO Cable","Black,White",IF(O2982="","",IF(P2982="","",IF($J$12&lt;&gt;"ABC",IF(P2982&lt;="250",VLOOKUP(O2982,Info!$AZ$4:$BB$22,3,FALSE),VLOOKUP(O2982,Info!$AZ$23:$BB$39,3,FALSE)),IF(P2982&lt;="250",VLOOKUP(O2982,Info!$AO$4:$AQ$22,3,FALSE),VLOOKUP(O2982,Info!$AO$23:$AP$39,3,FALSE))))))</f>
        <v/>
      </c>
      <c r="AD2982" s="1"/>
      <c r="AE2982" s="1" t="str">
        <f>IF($L2982="None","",IF(ISERROR(VLOOKUP($L2982,Info!$B$4:$B$266,1,FALSE)),"",VLOOKUP($L2982,Info!$B$4:$L$266,4,FALSE)))</f>
        <v/>
      </c>
      <c r="AF2982" s="1" t="str">
        <f>IF($L2982="None","",IF(ISERROR(VLOOKUP($L2982,Info!$B$4:$B$266,1,FALSE)),"",VLOOKUP($L2982,Info!$B$4:$L$266,6,FALSE)))</f>
        <v/>
      </c>
      <c r="AG2982" s="1"/>
      <c r="AH2982" s="33" t="str" cm="1">
        <f t="array" ref="AH2982">IF(AND(L2982&lt;&gt;"",O2982&lt;&gt;"",R2982:S2982&lt;&gt;"",W2982:X2982&lt;&gt;"",Z2982:AA2982&lt;&gt;"",AC2982&lt;&gt;""),"Good","Bad")</f>
        <v>Bad</v>
      </c>
      <c r="AL2982" t="str" cm="1">
        <f t="array" ref="AL2982">IF(R2982&gt;0,_xlfn.IFS(COUNTIF($L$20:L2982,"&lt;&gt;")&lt;101,1,COUNTIF($L$20:L2982,"&lt;&gt;")&lt;201,2,COUNTIF($L$20:L2982,"&lt;&gt;")&lt;301,3,COUNTIF($L$20:L2982,"&lt;&gt;")&lt;401,4,COUNTIF($L$20:L2982,"&lt;&gt;")&lt;501,5,COUNTIF($L$20:L2982,"&lt;&gt;")&lt;601,6,COUNTIF($L$20:L2982,"&lt;&gt;")&lt;701,7,COUNTIF($L$20:L2982,"&lt;&gt;")&lt;801,8,COUNTIF($L$20:L2982,"&lt;&gt;")&lt;901,9,COUNTIF($L$20:L2982,"&lt;&gt;")&lt;1001,10,COUNTIF($L$20:L2982,"&lt;&gt;")&lt;1101,11,COUNTIF($L$20:L2982,"&lt;&gt;")&lt;1201,12,COUNTIF($L$20:L2982,"&lt;&gt;")&lt;1301,13,COUNTIF($L$20:L2982,"&lt;&gt;")&lt;1401,14,COUNTIF($L$20:L2982,"&lt;&gt;")&lt;1501,15,COUNTIF($L$20:L2982,"&lt;&gt;")&lt;1601,16,COUNTIF($L$20:L2982,"&lt;&gt;")&lt;1701,17,COUNTIF($L$20:L2982,"&lt;&gt;")&lt;1801,18,COUNTIF($L$20:L2982,"&lt;&gt;")&lt;1901,19,COUNTIF($L$20:L2982,"&lt;&gt;")&lt;2001,20,COUNTIF($L$20:L2982,"&lt;&gt;")&lt;2101,21,COUNTIF($L$20:L2982,"&lt;&gt;")&lt;2201,22,COUNTIF($L$20:L2982,"&lt;&gt;")&lt;2301,23,COUNTIF($L$20:L2982,"&lt;&gt;")&lt;2401,24,COUNTIF($L$20:L2982,"&lt;&gt;")&lt;2501,25,COUNTIF($L$20:L2982,"&lt;&gt;")&lt;2601,26,COUNTIF($L$20:L2982,"&lt;&gt;")&lt;2701,27,COUNTIF($L$20:L2982,"&lt;&gt;")&lt;2801,28,COUNTIF($L$20:L2982,"&lt;&gt;")&lt;2901,29,COUNTIF($L$20:L2982,"&lt;&gt;")&lt;3001,30),"")</f>
        <v/>
      </c>
      <c r="AM2982" t="str">
        <f t="shared" si="230"/>
        <v/>
      </c>
      <c r="AN2982" t="str">
        <f t="shared" si="234"/>
        <v/>
      </c>
      <c r="AP2982" t="str">
        <f t="shared" si="233"/>
        <v/>
      </c>
      <c r="AQ2982" t="str">
        <f>IF(AO2982="","",COUNTIFS(AM2982:$AM$3019,AO2982))</f>
        <v/>
      </c>
    </row>
    <row r="2983" spans="1:43" x14ac:dyDescent="0.25">
      <c r="A2983" s="6" t="str">
        <f>IF(COUNT($A$20:A2982)&lt;&gt;$B$4,IF(A2982="","",A2982+1),"")</f>
        <v/>
      </c>
      <c r="B2983" s="3"/>
      <c r="C2983" s="3"/>
      <c r="D2983" s="122"/>
      <c r="E2983" s="3"/>
      <c r="F2983" s="3"/>
      <c r="G2983" s="3"/>
      <c r="H2983" s="3"/>
      <c r="I2983" s="120"/>
      <c r="J2983" s="3"/>
      <c r="K2983" s="95" t="str" cm="1">
        <f t="array" ref="K2983">IF(OR($J$14 = "A",$J$14 = "B",$J$14 = "C"),IF(I2983="","",IF(LEN(I2983)&gt;2,_xlfn.IFS(ISNUMBER(SEARCH("_",I2983)),I2983,ISNUMBER(SEARCH(", ",I2983)),SUBSTITUTE(I2983,", ","_"),ISNUMBER(SEARCH("/ ",I2983)),SUBSTITUTE(I2983,"/ ","_"),ISNUMBER(SEARCH(",",I2983)),SUBSTITUTE(I2983,",","_"),ISNUMBER(SEARCH("/",I2983)),SUBSTITUTE(I2983,"/","_"),ISNUMBER(SEARCH("",I2983)),I2983),I2983)),IF(OR($J$14 = "J",$J$14 = "K"),"",IF(D2983="","",IF(LEN(D2983)&gt;2,_xlfn.IFS(ISNUMBER(SEARCH("_",D2983)),D2983,ISNUMBER(SEARCH(", ",D2983)),SUBSTITUTE(D2983,", ","_"),ISNUMBER(SEARCH("/ ",D2983)),SUBSTITUTE(D2983,"/ ","_"),ISNUMBER(SEARCH(",",D2983)),SUBSTITUTE(D2983,",","_"),ISNUMBER(SEARCH("/",D2983)),SUBSTITUTE(D2983,"/","_"),ISNUMBER(SEARCH("",D2983)),D2983),D2983))))</f>
        <v/>
      </c>
      <c r="L2983" s="1"/>
      <c r="M2983" s="1" t="str">
        <f t="shared" si="231"/>
        <v/>
      </c>
      <c r="N2983" s="94" t="str">
        <f>IF($L2983="None","",IF(ISERROR(VLOOKUP($L2983,Info!$B$4:$B$266,1,FALSE)),"",VLOOKUP($L2983,Info!$B$4:$L$266,5,FALSE)))</f>
        <v/>
      </c>
      <c r="O2983" s="94" t="str">
        <f>IF(K2983="","",IF(AND($J$12&lt;&gt;"ABC",N2983="3"),"BAC",IF(N2983="3","ABC",IF($J$12&lt;&gt;"ABC",IF($J$10="Standard",VLOOKUP(K2983,Info!$BE$4:$BF$481,2,FALSE),VLOOKUP(K2983,Info!$BI$4:$BJ$482,2,FALSE)),IF($J$10="Standard",VLOOKUP(K2983,Info!$AG$4:$AH$2994,2,FALSE),VLOOKUP(K2983,Info!$AK$4:$AL$2997,2,FALSE))))))</f>
        <v/>
      </c>
      <c r="P2983" s="94" t="str">
        <f>IF($L2983="None","",IF(ISERROR(VLOOKUP($L2983,Info!$B$4:$B$266,1,FALSE)),"",VLOOKUP($L2983,Info!$B$4:$L$266,3,FALSE)))</f>
        <v/>
      </c>
      <c r="Q2983" s="96" t="str">
        <f>IF($L2983="None","",IF(ISERROR(VLOOKUP($L2983,Info!$B$4:$B$266,1,FALSE)),"",VLOOKUP($L2983,Info!$B$4:$L$266,4,FALSE)))</f>
        <v/>
      </c>
      <c r="R2983" s="1"/>
      <c r="S2983" s="6" t="str">
        <f t="shared" si="232"/>
        <v/>
      </c>
      <c r="T2983" s="6" t="str">
        <f>IF($L2983="None","",IF(ISERROR(VLOOKUP($L2983,Info!$B$4:$B$266,1,FALSE)),"",VLOOKUP($L2983,Info!$B$4:$L$266,11,FALSE)))</f>
        <v/>
      </c>
      <c r="U2983" s="1"/>
      <c r="V2983" s="1"/>
      <c r="W2983" s="1"/>
      <c r="X2983" s="1" t="str">
        <f>IF($L2983="None","",IF(ISERROR(VLOOKUP($L2983,Info!$B$4:$B$266,1,FALSE)),"",IF(OR(W2983="Metallic Liquid Tight",W2983="Non-Metallic Liquid Tight",W2983="LSZH",W2983="Greenfield"),VLOOKUP($L2983,Info!$B$4:$L$266,7,FALSE),"N/A")))</f>
        <v/>
      </c>
      <c r="Y2983" s="1"/>
      <c r="Z2983" s="96" t="str">
        <f>IF($L2983="None","",IF(ISERROR(VLOOKUP($L2983,Info!$B$4:$B$266,1,FALSE)),"",VLOOKUP($L2983,Info!$B$4:$L$266,9,FALSE)))</f>
        <v/>
      </c>
      <c r="AA2983" s="96" t="str">
        <f>IF($L2983="None","",IF(ISERROR(VLOOKUP($L2983,Info!$B$4:$B$266,1,FALSE)),"",VLOOKUP($L2983,Info!$B$4:$L$266,8,FALSE)))</f>
        <v/>
      </c>
      <c r="AB2983" s="96" t="str">
        <f>IF($L2983="None","",IF(ISERROR(VLOOKUP($L2983,Info!$B$4:$B$266,1,FALSE)),"",VLOOKUP($L2983,Info!$B$4:$L$266,10,FALSE)))</f>
        <v/>
      </c>
      <c r="AC2983" s="1" t="str">
        <f>IF(W2983="SO Cable","Black,White",IF(O2983="","",IF(P2983="","",IF($J$12&lt;&gt;"ABC",IF(P2983&lt;="250",VLOOKUP(O2983,Info!$AZ$4:$BB$22,3,FALSE),VLOOKUP(O2983,Info!$AZ$23:$BB$39,3,FALSE)),IF(P2983&lt;="250",VLOOKUP(O2983,Info!$AO$4:$AQ$22,3,FALSE),VLOOKUP(O2983,Info!$AO$23:$AP$39,3,FALSE))))))</f>
        <v/>
      </c>
      <c r="AD2983" s="1"/>
      <c r="AE2983" s="1" t="str">
        <f>IF($L2983="None","",IF(ISERROR(VLOOKUP($L2983,Info!$B$4:$B$266,1,FALSE)),"",VLOOKUP($L2983,Info!$B$4:$L$266,4,FALSE)))</f>
        <v/>
      </c>
      <c r="AF2983" s="1" t="str">
        <f>IF($L2983="None","",IF(ISERROR(VLOOKUP($L2983,Info!$B$4:$B$266,1,FALSE)),"",VLOOKUP($L2983,Info!$B$4:$L$266,6,FALSE)))</f>
        <v/>
      </c>
      <c r="AG2983" s="1"/>
      <c r="AH2983" s="33" t="str" cm="1">
        <f t="array" ref="AH2983">IF(AND(L2983&lt;&gt;"",O2983&lt;&gt;"",R2983:S2983&lt;&gt;"",W2983:X2983&lt;&gt;"",Z2983:AA2983&lt;&gt;"",AC2983&lt;&gt;""),"Good","Bad")</f>
        <v>Bad</v>
      </c>
      <c r="AL2983" t="str" cm="1">
        <f t="array" ref="AL2983">IF(R2983&gt;0,_xlfn.IFS(COUNTIF($L$20:L2983,"&lt;&gt;")&lt;101,1,COUNTIF($L$20:L2983,"&lt;&gt;")&lt;201,2,COUNTIF($L$20:L2983,"&lt;&gt;")&lt;301,3,COUNTIF($L$20:L2983,"&lt;&gt;")&lt;401,4,COUNTIF($L$20:L2983,"&lt;&gt;")&lt;501,5,COUNTIF($L$20:L2983,"&lt;&gt;")&lt;601,6,COUNTIF($L$20:L2983,"&lt;&gt;")&lt;701,7,COUNTIF($L$20:L2983,"&lt;&gt;")&lt;801,8,COUNTIF($L$20:L2983,"&lt;&gt;")&lt;901,9,COUNTIF($L$20:L2983,"&lt;&gt;")&lt;1001,10,COUNTIF($L$20:L2983,"&lt;&gt;")&lt;1101,11,COUNTIF($L$20:L2983,"&lt;&gt;")&lt;1201,12,COUNTIF($L$20:L2983,"&lt;&gt;")&lt;1301,13,COUNTIF($L$20:L2983,"&lt;&gt;")&lt;1401,14,COUNTIF($L$20:L2983,"&lt;&gt;")&lt;1501,15,COUNTIF($L$20:L2983,"&lt;&gt;")&lt;1601,16,COUNTIF($L$20:L2983,"&lt;&gt;")&lt;1701,17,COUNTIF($L$20:L2983,"&lt;&gt;")&lt;1801,18,COUNTIF($L$20:L2983,"&lt;&gt;")&lt;1901,19,COUNTIF($L$20:L2983,"&lt;&gt;")&lt;2001,20,COUNTIF($L$20:L2983,"&lt;&gt;")&lt;2101,21,COUNTIF($L$20:L2983,"&lt;&gt;")&lt;2201,22,COUNTIF($L$20:L2983,"&lt;&gt;")&lt;2301,23,COUNTIF($L$20:L2983,"&lt;&gt;")&lt;2401,24,COUNTIF($L$20:L2983,"&lt;&gt;")&lt;2501,25,COUNTIF($L$20:L2983,"&lt;&gt;")&lt;2601,26,COUNTIF($L$20:L2983,"&lt;&gt;")&lt;2701,27,COUNTIF($L$20:L2983,"&lt;&gt;")&lt;2801,28,COUNTIF($L$20:L2983,"&lt;&gt;")&lt;2901,29,COUNTIF($L$20:L2983,"&lt;&gt;")&lt;3001,30),"")</f>
        <v/>
      </c>
      <c r="AM2983" t="str">
        <f t="shared" si="230"/>
        <v/>
      </c>
      <c r="AN2983" t="str">
        <f t="shared" si="234"/>
        <v/>
      </c>
      <c r="AP2983" t="str">
        <f t="shared" si="233"/>
        <v/>
      </c>
      <c r="AQ2983" t="str">
        <f>IF(AO2983="","",COUNTIFS(AM2983:$AM$3019,AO2983))</f>
        <v/>
      </c>
    </row>
    <row r="2984" spans="1:43" x14ac:dyDescent="0.25">
      <c r="A2984" s="6" t="str">
        <f>IF(COUNT($A$20:A2983)&lt;&gt;$B$4,IF(A2983="","",A2983+1),"")</f>
        <v/>
      </c>
      <c r="B2984" s="3"/>
      <c r="C2984" s="3"/>
      <c r="D2984" s="122"/>
      <c r="E2984" s="3"/>
      <c r="F2984" s="3"/>
      <c r="G2984" s="3"/>
      <c r="H2984" s="3"/>
      <c r="I2984" s="120"/>
      <c r="J2984" s="3"/>
      <c r="K2984" s="95" t="str" cm="1">
        <f t="array" ref="K2984">IF(OR($J$14 = "A",$J$14 = "B",$J$14 = "C"),IF(I2984="","",IF(LEN(I2984)&gt;2,_xlfn.IFS(ISNUMBER(SEARCH("_",I2984)),I2984,ISNUMBER(SEARCH(", ",I2984)),SUBSTITUTE(I2984,", ","_"),ISNUMBER(SEARCH("/ ",I2984)),SUBSTITUTE(I2984,"/ ","_"),ISNUMBER(SEARCH(",",I2984)),SUBSTITUTE(I2984,",","_"),ISNUMBER(SEARCH("/",I2984)),SUBSTITUTE(I2984,"/","_"),ISNUMBER(SEARCH("",I2984)),I2984),I2984)),IF(OR($J$14 = "J",$J$14 = "K"),"",IF(D2984="","",IF(LEN(D2984)&gt;2,_xlfn.IFS(ISNUMBER(SEARCH("_",D2984)),D2984,ISNUMBER(SEARCH(", ",D2984)),SUBSTITUTE(D2984,", ","_"),ISNUMBER(SEARCH("/ ",D2984)),SUBSTITUTE(D2984,"/ ","_"),ISNUMBER(SEARCH(",",D2984)),SUBSTITUTE(D2984,",","_"),ISNUMBER(SEARCH("/",D2984)),SUBSTITUTE(D2984,"/","_"),ISNUMBER(SEARCH("",D2984)),D2984),D2984))))</f>
        <v/>
      </c>
      <c r="L2984" s="1"/>
      <c r="M2984" s="1" t="str">
        <f t="shared" si="231"/>
        <v/>
      </c>
      <c r="N2984" s="94" t="str">
        <f>IF($L2984="None","",IF(ISERROR(VLOOKUP($L2984,Info!$B$4:$B$266,1,FALSE)),"",VLOOKUP($L2984,Info!$B$4:$L$266,5,FALSE)))</f>
        <v/>
      </c>
      <c r="O2984" s="94" t="str">
        <f>IF(K2984="","",IF(AND($J$12&lt;&gt;"ABC",N2984="3"),"BAC",IF(N2984="3","ABC",IF($J$12&lt;&gt;"ABC",IF($J$10="Standard",VLOOKUP(K2984,Info!$BE$4:$BF$481,2,FALSE),VLOOKUP(K2984,Info!$BI$4:$BJ$482,2,FALSE)),IF($J$10="Standard",VLOOKUP(K2984,Info!$AG$4:$AH$2994,2,FALSE),VLOOKUP(K2984,Info!$AK$4:$AL$2997,2,FALSE))))))</f>
        <v/>
      </c>
      <c r="P2984" s="94" t="str">
        <f>IF($L2984="None","",IF(ISERROR(VLOOKUP($L2984,Info!$B$4:$B$266,1,FALSE)),"",VLOOKUP($L2984,Info!$B$4:$L$266,3,FALSE)))</f>
        <v/>
      </c>
      <c r="Q2984" s="96" t="str">
        <f>IF($L2984="None","",IF(ISERROR(VLOOKUP($L2984,Info!$B$4:$B$266,1,FALSE)),"",VLOOKUP($L2984,Info!$B$4:$L$266,4,FALSE)))</f>
        <v/>
      </c>
      <c r="R2984" s="1"/>
      <c r="S2984" s="6" t="str">
        <f t="shared" si="232"/>
        <v/>
      </c>
      <c r="T2984" s="6" t="str">
        <f>IF($L2984="None","",IF(ISERROR(VLOOKUP($L2984,Info!$B$4:$B$266,1,FALSE)),"",VLOOKUP($L2984,Info!$B$4:$L$266,11,FALSE)))</f>
        <v/>
      </c>
      <c r="U2984" s="1"/>
      <c r="V2984" s="1"/>
      <c r="W2984" s="1"/>
      <c r="X2984" s="1" t="str">
        <f>IF($L2984="None","",IF(ISERROR(VLOOKUP($L2984,Info!$B$4:$B$266,1,FALSE)),"",IF(OR(W2984="Metallic Liquid Tight",W2984="Non-Metallic Liquid Tight",W2984="LSZH",W2984="Greenfield"),VLOOKUP($L2984,Info!$B$4:$L$266,7,FALSE),"N/A")))</f>
        <v/>
      </c>
      <c r="Y2984" s="1"/>
      <c r="Z2984" s="96" t="str">
        <f>IF($L2984="None","",IF(ISERROR(VLOOKUP($L2984,Info!$B$4:$B$266,1,FALSE)),"",VLOOKUP($L2984,Info!$B$4:$L$266,9,FALSE)))</f>
        <v/>
      </c>
      <c r="AA2984" s="96" t="str">
        <f>IF($L2984="None","",IF(ISERROR(VLOOKUP($L2984,Info!$B$4:$B$266,1,FALSE)),"",VLOOKUP($L2984,Info!$B$4:$L$266,8,FALSE)))</f>
        <v/>
      </c>
      <c r="AB2984" s="96" t="str">
        <f>IF($L2984="None","",IF(ISERROR(VLOOKUP($L2984,Info!$B$4:$B$266,1,FALSE)),"",VLOOKUP($L2984,Info!$B$4:$L$266,10,FALSE)))</f>
        <v/>
      </c>
      <c r="AC2984" s="1" t="str">
        <f>IF(W2984="SO Cable","Black,White",IF(O2984="","",IF(P2984="","",IF($J$12&lt;&gt;"ABC",IF(P2984&lt;="250",VLOOKUP(O2984,Info!$AZ$4:$BB$22,3,FALSE),VLOOKUP(O2984,Info!$AZ$23:$BB$39,3,FALSE)),IF(P2984&lt;="250",VLOOKUP(O2984,Info!$AO$4:$AQ$22,3,FALSE),VLOOKUP(O2984,Info!$AO$23:$AP$39,3,FALSE))))))</f>
        <v/>
      </c>
      <c r="AD2984" s="1"/>
      <c r="AE2984" s="1" t="str">
        <f>IF($L2984="None","",IF(ISERROR(VLOOKUP($L2984,Info!$B$4:$B$266,1,FALSE)),"",VLOOKUP($L2984,Info!$B$4:$L$266,4,FALSE)))</f>
        <v/>
      </c>
      <c r="AF2984" s="1" t="str">
        <f>IF($L2984="None","",IF(ISERROR(VLOOKUP($L2984,Info!$B$4:$B$266,1,FALSE)),"",VLOOKUP($L2984,Info!$B$4:$L$266,6,FALSE)))</f>
        <v/>
      </c>
      <c r="AG2984" s="1"/>
      <c r="AH2984" s="33" t="str" cm="1">
        <f t="array" ref="AH2984">IF(AND(L2984&lt;&gt;"",O2984&lt;&gt;"",R2984:S2984&lt;&gt;"",W2984:X2984&lt;&gt;"",Z2984:AA2984&lt;&gt;"",AC2984&lt;&gt;""),"Good","Bad")</f>
        <v>Bad</v>
      </c>
      <c r="AL2984" t="str" cm="1">
        <f t="array" ref="AL2984">IF(R2984&gt;0,_xlfn.IFS(COUNTIF($L$20:L2984,"&lt;&gt;")&lt;101,1,COUNTIF($L$20:L2984,"&lt;&gt;")&lt;201,2,COUNTIF($L$20:L2984,"&lt;&gt;")&lt;301,3,COUNTIF($L$20:L2984,"&lt;&gt;")&lt;401,4,COUNTIF($L$20:L2984,"&lt;&gt;")&lt;501,5,COUNTIF($L$20:L2984,"&lt;&gt;")&lt;601,6,COUNTIF($L$20:L2984,"&lt;&gt;")&lt;701,7,COUNTIF($L$20:L2984,"&lt;&gt;")&lt;801,8,COUNTIF($L$20:L2984,"&lt;&gt;")&lt;901,9,COUNTIF($L$20:L2984,"&lt;&gt;")&lt;1001,10,COUNTIF($L$20:L2984,"&lt;&gt;")&lt;1101,11,COUNTIF($L$20:L2984,"&lt;&gt;")&lt;1201,12,COUNTIF($L$20:L2984,"&lt;&gt;")&lt;1301,13,COUNTIF($L$20:L2984,"&lt;&gt;")&lt;1401,14,COUNTIF($L$20:L2984,"&lt;&gt;")&lt;1501,15,COUNTIF($L$20:L2984,"&lt;&gt;")&lt;1601,16,COUNTIF($L$20:L2984,"&lt;&gt;")&lt;1701,17,COUNTIF($L$20:L2984,"&lt;&gt;")&lt;1801,18,COUNTIF($L$20:L2984,"&lt;&gt;")&lt;1901,19,COUNTIF($L$20:L2984,"&lt;&gt;")&lt;2001,20,COUNTIF($L$20:L2984,"&lt;&gt;")&lt;2101,21,COUNTIF($L$20:L2984,"&lt;&gt;")&lt;2201,22,COUNTIF($L$20:L2984,"&lt;&gt;")&lt;2301,23,COUNTIF($L$20:L2984,"&lt;&gt;")&lt;2401,24,COUNTIF($L$20:L2984,"&lt;&gt;")&lt;2501,25,COUNTIF($L$20:L2984,"&lt;&gt;")&lt;2601,26,COUNTIF($L$20:L2984,"&lt;&gt;")&lt;2701,27,COUNTIF($L$20:L2984,"&lt;&gt;")&lt;2801,28,COUNTIF($L$20:L2984,"&lt;&gt;")&lt;2901,29,COUNTIF($L$20:L2984,"&lt;&gt;")&lt;3001,30),"")</f>
        <v/>
      </c>
      <c r="AM2984" t="str">
        <f t="shared" si="230"/>
        <v/>
      </c>
      <c r="AN2984" t="str">
        <f t="shared" si="234"/>
        <v/>
      </c>
      <c r="AP2984" t="str">
        <f t="shared" si="233"/>
        <v/>
      </c>
      <c r="AQ2984" t="str">
        <f>IF(AO2984="","",COUNTIFS(AM2984:$AM$3019,AO2984))</f>
        <v/>
      </c>
    </row>
    <row r="2985" spans="1:43" x14ac:dyDescent="0.25">
      <c r="A2985" s="6" t="str">
        <f>IF(COUNT($A$20:A2984)&lt;&gt;$B$4,IF(A2984="","",A2984+1),"")</f>
        <v/>
      </c>
      <c r="B2985" s="3"/>
      <c r="C2985" s="3"/>
      <c r="D2985" s="122"/>
      <c r="E2985" s="3"/>
      <c r="F2985" s="3"/>
      <c r="G2985" s="3"/>
      <c r="H2985" s="3"/>
      <c r="I2985" s="120"/>
      <c r="J2985" s="3"/>
      <c r="K2985" s="95" t="str" cm="1">
        <f t="array" ref="K2985">IF(OR($J$14 = "A",$J$14 = "B",$J$14 = "C"),IF(I2985="","",IF(LEN(I2985)&gt;2,_xlfn.IFS(ISNUMBER(SEARCH("_",I2985)),I2985,ISNUMBER(SEARCH(", ",I2985)),SUBSTITUTE(I2985,", ","_"),ISNUMBER(SEARCH("/ ",I2985)),SUBSTITUTE(I2985,"/ ","_"),ISNUMBER(SEARCH(",",I2985)),SUBSTITUTE(I2985,",","_"),ISNUMBER(SEARCH("/",I2985)),SUBSTITUTE(I2985,"/","_"),ISNUMBER(SEARCH("",I2985)),I2985),I2985)),IF(OR($J$14 = "J",$J$14 = "K"),"",IF(D2985="","",IF(LEN(D2985)&gt;2,_xlfn.IFS(ISNUMBER(SEARCH("_",D2985)),D2985,ISNUMBER(SEARCH(", ",D2985)),SUBSTITUTE(D2985,", ","_"),ISNUMBER(SEARCH("/ ",D2985)),SUBSTITUTE(D2985,"/ ","_"),ISNUMBER(SEARCH(",",D2985)),SUBSTITUTE(D2985,",","_"),ISNUMBER(SEARCH("/",D2985)),SUBSTITUTE(D2985,"/","_"),ISNUMBER(SEARCH("",D2985)),D2985),D2985))))</f>
        <v/>
      </c>
      <c r="L2985" s="1"/>
      <c r="M2985" s="1" t="str">
        <f t="shared" si="231"/>
        <v/>
      </c>
      <c r="N2985" s="94" t="str">
        <f>IF($L2985="None","",IF(ISERROR(VLOOKUP($L2985,Info!$B$4:$B$266,1,FALSE)),"",VLOOKUP($L2985,Info!$B$4:$L$266,5,FALSE)))</f>
        <v/>
      </c>
      <c r="O2985" s="94" t="str">
        <f>IF(K2985="","",IF(AND($J$12&lt;&gt;"ABC",N2985="3"),"BAC",IF(N2985="3","ABC",IF($J$12&lt;&gt;"ABC",IF($J$10="Standard",VLOOKUP(K2985,Info!$BE$4:$BF$481,2,FALSE),VLOOKUP(K2985,Info!$BI$4:$BJ$482,2,FALSE)),IF($J$10="Standard",VLOOKUP(K2985,Info!$AG$4:$AH$2994,2,FALSE),VLOOKUP(K2985,Info!$AK$4:$AL$2997,2,FALSE))))))</f>
        <v/>
      </c>
      <c r="P2985" s="94" t="str">
        <f>IF($L2985="None","",IF(ISERROR(VLOOKUP($L2985,Info!$B$4:$B$266,1,FALSE)),"",VLOOKUP($L2985,Info!$B$4:$L$266,3,FALSE)))</f>
        <v/>
      </c>
      <c r="Q2985" s="96" t="str">
        <f>IF($L2985="None","",IF(ISERROR(VLOOKUP($L2985,Info!$B$4:$B$266,1,FALSE)),"",VLOOKUP($L2985,Info!$B$4:$L$266,4,FALSE)))</f>
        <v/>
      </c>
      <c r="R2985" s="1"/>
      <c r="S2985" s="6" t="str">
        <f t="shared" si="232"/>
        <v/>
      </c>
      <c r="T2985" s="6" t="str">
        <f>IF($L2985="None","",IF(ISERROR(VLOOKUP($L2985,Info!$B$4:$B$266,1,FALSE)),"",VLOOKUP($L2985,Info!$B$4:$L$266,11,FALSE)))</f>
        <v/>
      </c>
      <c r="U2985" s="1"/>
      <c r="V2985" s="1"/>
      <c r="W2985" s="1"/>
      <c r="X2985" s="1" t="str">
        <f>IF($L2985="None","",IF(ISERROR(VLOOKUP($L2985,Info!$B$4:$B$266,1,FALSE)),"",IF(OR(W2985="Metallic Liquid Tight",W2985="Non-Metallic Liquid Tight",W2985="LSZH",W2985="Greenfield"),VLOOKUP($L2985,Info!$B$4:$L$266,7,FALSE),"N/A")))</f>
        <v/>
      </c>
      <c r="Y2985" s="1"/>
      <c r="Z2985" s="96" t="str">
        <f>IF($L2985="None","",IF(ISERROR(VLOOKUP($L2985,Info!$B$4:$B$266,1,FALSE)),"",VLOOKUP($L2985,Info!$B$4:$L$266,9,FALSE)))</f>
        <v/>
      </c>
      <c r="AA2985" s="96" t="str">
        <f>IF($L2985="None","",IF(ISERROR(VLOOKUP($L2985,Info!$B$4:$B$266,1,FALSE)),"",VLOOKUP($L2985,Info!$B$4:$L$266,8,FALSE)))</f>
        <v/>
      </c>
      <c r="AB2985" s="96" t="str">
        <f>IF($L2985="None","",IF(ISERROR(VLOOKUP($L2985,Info!$B$4:$B$266,1,FALSE)),"",VLOOKUP($L2985,Info!$B$4:$L$266,10,FALSE)))</f>
        <v/>
      </c>
      <c r="AC2985" s="1" t="str">
        <f>IF(W2985="SO Cable","Black,White",IF(O2985="","",IF(P2985="","",IF($J$12&lt;&gt;"ABC",IF(P2985&lt;="250",VLOOKUP(O2985,Info!$AZ$4:$BB$22,3,FALSE),VLOOKUP(O2985,Info!$AZ$23:$BB$39,3,FALSE)),IF(P2985&lt;="250",VLOOKUP(O2985,Info!$AO$4:$AQ$22,3,FALSE),VLOOKUP(O2985,Info!$AO$23:$AP$39,3,FALSE))))))</f>
        <v/>
      </c>
      <c r="AD2985" s="1"/>
      <c r="AE2985" s="1" t="str">
        <f>IF($L2985="None","",IF(ISERROR(VLOOKUP($L2985,Info!$B$4:$B$266,1,FALSE)),"",VLOOKUP($L2985,Info!$B$4:$L$266,4,FALSE)))</f>
        <v/>
      </c>
      <c r="AF2985" s="1" t="str">
        <f>IF($L2985="None","",IF(ISERROR(VLOOKUP($L2985,Info!$B$4:$B$266,1,FALSE)),"",VLOOKUP($L2985,Info!$B$4:$L$266,6,FALSE)))</f>
        <v/>
      </c>
      <c r="AG2985" s="1"/>
      <c r="AH2985" s="33" t="str" cm="1">
        <f t="array" ref="AH2985">IF(AND(L2985&lt;&gt;"",O2985&lt;&gt;"",R2985:S2985&lt;&gt;"",W2985:X2985&lt;&gt;"",Z2985:AA2985&lt;&gt;"",AC2985&lt;&gt;""),"Good","Bad")</f>
        <v>Bad</v>
      </c>
      <c r="AL2985" t="str" cm="1">
        <f t="array" ref="AL2985">IF(R2985&gt;0,_xlfn.IFS(COUNTIF($L$20:L2985,"&lt;&gt;")&lt;101,1,COUNTIF($L$20:L2985,"&lt;&gt;")&lt;201,2,COUNTIF($L$20:L2985,"&lt;&gt;")&lt;301,3,COUNTIF($L$20:L2985,"&lt;&gt;")&lt;401,4,COUNTIF($L$20:L2985,"&lt;&gt;")&lt;501,5,COUNTIF($L$20:L2985,"&lt;&gt;")&lt;601,6,COUNTIF($L$20:L2985,"&lt;&gt;")&lt;701,7,COUNTIF($L$20:L2985,"&lt;&gt;")&lt;801,8,COUNTIF($L$20:L2985,"&lt;&gt;")&lt;901,9,COUNTIF($L$20:L2985,"&lt;&gt;")&lt;1001,10,COUNTIF($L$20:L2985,"&lt;&gt;")&lt;1101,11,COUNTIF($L$20:L2985,"&lt;&gt;")&lt;1201,12,COUNTIF($L$20:L2985,"&lt;&gt;")&lt;1301,13,COUNTIF($L$20:L2985,"&lt;&gt;")&lt;1401,14,COUNTIF($L$20:L2985,"&lt;&gt;")&lt;1501,15,COUNTIF($L$20:L2985,"&lt;&gt;")&lt;1601,16,COUNTIF($L$20:L2985,"&lt;&gt;")&lt;1701,17,COUNTIF($L$20:L2985,"&lt;&gt;")&lt;1801,18,COUNTIF($L$20:L2985,"&lt;&gt;")&lt;1901,19,COUNTIF($L$20:L2985,"&lt;&gt;")&lt;2001,20,COUNTIF($L$20:L2985,"&lt;&gt;")&lt;2101,21,COUNTIF($L$20:L2985,"&lt;&gt;")&lt;2201,22,COUNTIF($L$20:L2985,"&lt;&gt;")&lt;2301,23,COUNTIF($L$20:L2985,"&lt;&gt;")&lt;2401,24,COUNTIF($L$20:L2985,"&lt;&gt;")&lt;2501,25,COUNTIF($L$20:L2985,"&lt;&gt;")&lt;2601,26,COUNTIF($L$20:L2985,"&lt;&gt;")&lt;2701,27,COUNTIF($L$20:L2985,"&lt;&gt;")&lt;2801,28,COUNTIF($L$20:L2985,"&lt;&gt;")&lt;2901,29,COUNTIF($L$20:L2985,"&lt;&gt;")&lt;3001,30),"")</f>
        <v/>
      </c>
      <c r="AM2985" t="str">
        <f t="shared" si="230"/>
        <v/>
      </c>
      <c r="AN2985" t="str">
        <f t="shared" si="234"/>
        <v/>
      </c>
      <c r="AP2985" t="str">
        <f t="shared" si="233"/>
        <v/>
      </c>
      <c r="AQ2985" t="str">
        <f>IF(AO2985="","",COUNTIFS(AM2985:$AM$3019,AO2985))</f>
        <v/>
      </c>
    </row>
    <row r="2986" spans="1:43" x14ac:dyDescent="0.25">
      <c r="A2986" s="6" t="str">
        <f>IF(COUNT($A$20:A2985)&lt;&gt;$B$4,IF(A2985="","",A2985+1),"")</f>
        <v/>
      </c>
      <c r="B2986" s="3"/>
      <c r="C2986" s="3"/>
      <c r="D2986" s="122"/>
      <c r="E2986" s="3"/>
      <c r="F2986" s="3"/>
      <c r="G2986" s="3"/>
      <c r="H2986" s="3"/>
      <c r="I2986" s="120"/>
      <c r="J2986" s="3"/>
      <c r="K2986" s="95" t="str" cm="1">
        <f t="array" ref="K2986">IF(OR($J$14 = "A",$J$14 = "B",$J$14 = "C"),IF(I2986="","",IF(LEN(I2986)&gt;2,_xlfn.IFS(ISNUMBER(SEARCH("_",I2986)),I2986,ISNUMBER(SEARCH(", ",I2986)),SUBSTITUTE(I2986,", ","_"),ISNUMBER(SEARCH("/ ",I2986)),SUBSTITUTE(I2986,"/ ","_"),ISNUMBER(SEARCH(",",I2986)),SUBSTITUTE(I2986,",","_"),ISNUMBER(SEARCH("/",I2986)),SUBSTITUTE(I2986,"/","_"),ISNUMBER(SEARCH("",I2986)),I2986),I2986)),IF(OR($J$14 = "J",$J$14 = "K"),"",IF(D2986="","",IF(LEN(D2986)&gt;2,_xlfn.IFS(ISNUMBER(SEARCH("_",D2986)),D2986,ISNUMBER(SEARCH(", ",D2986)),SUBSTITUTE(D2986,", ","_"),ISNUMBER(SEARCH("/ ",D2986)),SUBSTITUTE(D2986,"/ ","_"),ISNUMBER(SEARCH(",",D2986)),SUBSTITUTE(D2986,",","_"),ISNUMBER(SEARCH("/",D2986)),SUBSTITUTE(D2986,"/","_"),ISNUMBER(SEARCH("",D2986)),D2986),D2986))))</f>
        <v/>
      </c>
      <c r="L2986" s="1"/>
      <c r="M2986" s="1" t="str">
        <f t="shared" si="231"/>
        <v/>
      </c>
      <c r="N2986" s="94" t="str">
        <f>IF($L2986="None","",IF(ISERROR(VLOOKUP($L2986,Info!$B$4:$B$266,1,FALSE)),"",VLOOKUP($L2986,Info!$B$4:$L$266,5,FALSE)))</f>
        <v/>
      </c>
      <c r="O2986" s="94" t="str">
        <f>IF(K2986="","",IF(AND($J$12&lt;&gt;"ABC",N2986="3"),"BAC",IF(N2986="3","ABC",IF($J$12&lt;&gt;"ABC",IF($J$10="Standard",VLOOKUP(K2986,Info!$BE$4:$BF$481,2,FALSE),VLOOKUP(K2986,Info!$BI$4:$BJ$482,2,FALSE)),IF($J$10="Standard",VLOOKUP(K2986,Info!$AG$4:$AH$2994,2,FALSE),VLOOKUP(K2986,Info!$AK$4:$AL$2997,2,FALSE))))))</f>
        <v/>
      </c>
      <c r="P2986" s="94" t="str">
        <f>IF($L2986="None","",IF(ISERROR(VLOOKUP($L2986,Info!$B$4:$B$266,1,FALSE)),"",VLOOKUP($L2986,Info!$B$4:$L$266,3,FALSE)))</f>
        <v/>
      </c>
      <c r="Q2986" s="96" t="str">
        <f>IF($L2986="None","",IF(ISERROR(VLOOKUP($L2986,Info!$B$4:$B$266,1,FALSE)),"",VLOOKUP($L2986,Info!$B$4:$L$266,4,FALSE)))</f>
        <v/>
      </c>
      <c r="R2986" s="1"/>
      <c r="S2986" s="6" t="str">
        <f t="shared" si="232"/>
        <v/>
      </c>
      <c r="T2986" s="6" t="str">
        <f>IF($L2986="None","",IF(ISERROR(VLOOKUP($L2986,Info!$B$4:$B$266,1,FALSE)),"",VLOOKUP($L2986,Info!$B$4:$L$266,11,FALSE)))</f>
        <v/>
      </c>
      <c r="U2986" s="1"/>
      <c r="V2986" s="1"/>
      <c r="W2986" s="1"/>
      <c r="X2986" s="1" t="str">
        <f>IF($L2986="None","",IF(ISERROR(VLOOKUP($L2986,Info!$B$4:$B$266,1,FALSE)),"",IF(OR(W2986="Metallic Liquid Tight",W2986="Non-Metallic Liquid Tight",W2986="LSZH",W2986="Greenfield"),VLOOKUP($L2986,Info!$B$4:$L$266,7,FALSE),"N/A")))</f>
        <v/>
      </c>
      <c r="Y2986" s="1"/>
      <c r="Z2986" s="96" t="str">
        <f>IF($L2986="None","",IF(ISERROR(VLOOKUP($L2986,Info!$B$4:$B$266,1,FALSE)),"",VLOOKUP($L2986,Info!$B$4:$L$266,9,FALSE)))</f>
        <v/>
      </c>
      <c r="AA2986" s="96" t="str">
        <f>IF($L2986="None","",IF(ISERROR(VLOOKUP($L2986,Info!$B$4:$B$266,1,FALSE)),"",VLOOKUP($L2986,Info!$B$4:$L$266,8,FALSE)))</f>
        <v/>
      </c>
      <c r="AB2986" s="96" t="str">
        <f>IF($L2986="None","",IF(ISERROR(VLOOKUP($L2986,Info!$B$4:$B$266,1,FALSE)),"",VLOOKUP($L2986,Info!$B$4:$L$266,10,FALSE)))</f>
        <v/>
      </c>
      <c r="AC2986" s="1" t="str">
        <f>IF(W2986="SO Cable","Black,White",IF(O2986="","",IF(P2986="","",IF($J$12&lt;&gt;"ABC",IF(P2986&lt;="250",VLOOKUP(O2986,Info!$AZ$4:$BB$22,3,FALSE),VLOOKUP(O2986,Info!$AZ$23:$BB$39,3,FALSE)),IF(P2986&lt;="250",VLOOKUP(O2986,Info!$AO$4:$AQ$22,3,FALSE),VLOOKUP(O2986,Info!$AO$23:$AP$39,3,FALSE))))))</f>
        <v/>
      </c>
      <c r="AD2986" s="1"/>
      <c r="AE2986" s="1" t="str">
        <f>IF($L2986="None","",IF(ISERROR(VLOOKUP($L2986,Info!$B$4:$B$266,1,FALSE)),"",VLOOKUP($L2986,Info!$B$4:$L$266,4,FALSE)))</f>
        <v/>
      </c>
      <c r="AF2986" s="1" t="str">
        <f>IF($L2986="None","",IF(ISERROR(VLOOKUP($L2986,Info!$B$4:$B$266,1,FALSE)),"",VLOOKUP($L2986,Info!$B$4:$L$266,6,FALSE)))</f>
        <v/>
      </c>
      <c r="AG2986" s="1"/>
      <c r="AH2986" s="33" t="str" cm="1">
        <f t="array" ref="AH2986">IF(AND(L2986&lt;&gt;"",O2986&lt;&gt;"",R2986:S2986&lt;&gt;"",W2986:X2986&lt;&gt;"",Z2986:AA2986&lt;&gt;"",AC2986&lt;&gt;""),"Good","Bad")</f>
        <v>Bad</v>
      </c>
      <c r="AL2986" t="str" cm="1">
        <f t="array" ref="AL2986">IF(R2986&gt;0,_xlfn.IFS(COUNTIF($L$20:L2986,"&lt;&gt;")&lt;101,1,COUNTIF($L$20:L2986,"&lt;&gt;")&lt;201,2,COUNTIF($L$20:L2986,"&lt;&gt;")&lt;301,3,COUNTIF($L$20:L2986,"&lt;&gt;")&lt;401,4,COUNTIF($L$20:L2986,"&lt;&gt;")&lt;501,5,COUNTIF($L$20:L2986,"&lt;&gt;")&lt;601,6,COUNTIF($L$20:L2986,"&lt;&gt;")&lt;701,7,COUNTIF($L$20:L2986,"&lt;&gt;")&lt;801,8,COUNTIF($L$20:L2986,"&lt;&gt;")&lt;901,9,COUNTIF($L$20:L2986,"&lt;&gt;")&lt;1001,10,COUNTIF($L$20:L2986,"&lt;&gt;")&lt;1101,11,COUNTIF($L$20:L2986,"&lt;&gt;")&lt;1201,12,COUNTIF($L$20:L2986,"&lt;&gt;")&lt;1301,13,COUNTIF($L$20:L2986,"&lt;&gt;")&lt;1401,14,COUNTIF($L$20:L2986,"&lt;&gt;")&lt;1501,15,COUNTIF($L$20:L2986,"&lt;&gt;")&lt;1601,16,COUNTIF($L$20:L2986,"&lt;&gt;")&lt;1701,17,COUNTIF($L$20:L2986,"&lt;&gt;")&lt;1801,18,COUNTIF($L$20:L2986,"&lt;&gt;")&lt;1901,19,COUNTIF($L$20:L2986,"&lt;&gt;")&lt;2001,20,COUNTIF($L$20:L2986,"&lt;&gt;")&lt;2101,21,COUNTIF($L$20:L2986,"&lt;&gt;")&lt;2201,22,COUNTIF($L$20:L2986,"&lt;&gt;")&lt;2301,23,COUNTIF($L$20:L2986,"&lt;&gt;")&lt;2401,24,COUNTIF($L$20:L2986,"&lt;&gt;")&lt;2501,25,COUNTIF($L$20:L2986,"&lt;&gt;")&lt;2601,26,COUNTIF($L$20:L2986,"&lt;&gt;")&lt;2701,27,COUNTIF($L$20:L2986,"&lt;&gt;")&lt;2801,28,COUNTIF($L$20:L2986,"&lt;&gt;")&lt;2901,29,COUNTIF($L$20:L2986,"&lt;&gt;")&lt;3001,30),"")</f>
        <v/>
      </c>
      <c r="AM2986" t="str">
        <f t="shared" si="230"/>
        <v/>
      </c>
      <c r="AN2986" t="str">
        <f t="shared" si="234"/>
        <v/>
      </c>
      <c r="AP2986" t="str">
        <f t="shared" si="233"/>
        <v/>
      </c>
      <c r="AQ2986" t="str">
        <f>IF(AO2986="","",COUNTIFS(AM2986:$AM$3019,AO2986))</f>
        <v/>
      </c>
    </row>
    <row r="2987" spans="1:43" x14ac:dyDescent="0.25">
      <c r="A2987" s="6" t="str">
        <f>IF(COUNT($A$20:A2986)&lt;&gt;$B$4,IF(A2986="","",A2986+1),"")</f>
        <v/>
      </c>
      <c r="B2987" s="3"/>
      <c r="C2987" s="3"/>
      <c r="D2987" s="122"/>
      <c r="E2987" s="3"/>
      <c r="F2987" s="3"/>
      <c r="G2987" s="3"/>
      <c r="H2987" s="3"/>
      <c r="I2987" s="120"/>
      <c r="J2987" s="3"/>
      <c r="K2987" s="95" t="str" cm="1">
        <f t="array" ref="K2987">IF(OR($J$14 = "A",$J$14 = "B",$J$14 = "C"),IF(I2987="","",IF(LEN(I2987)&gt;2,_xlfn.IFS(ISNUMBER(SEARCH("_",I2987)),I2987,ISNUMBER(SEARCH(", ",I2987)),SUBSTITUTE(I2987,", ","_"),ISNUMBER(SEARCH("/ ",I2987)),SUBSTITUTE(I2987,"/ ","_"),ISNUMBER(SEARCH(",",I2987)),SUBSTITUTE(I2987,",","_"),ISNUMBER(SEARCH("/",I2987)),SUBSTITUTE(I2987,"/","_"),ISNUMBER(SEARCH("",I2987)),I2987),I2987)),IF(OR($J$14 = "J",$J$14 = "K"),"",IF(D2987="","",IF(LEN(D2987)&gt;2,_xlfn.IFS(ISNUMBER(SEARCH("_",D2987)),D2987,ISNUMBER(SEARCH(", ",D2987)),SUBSTITUTE(D2987,", ","_"),ISNUMBER(SEARCH("/ ",D2987)),SUBSTITUTE(D2987,"/ ","_"),ISNUMBER(SEARCH(",",D2987)),SUBSTITUTE(D2987,",","_"),ISNUMBER(SEARCH("/",D2987)),SUBSTITUTE(D2987,"/","_"),ISNUMBER(SEARCH("",D2987)),D2987),D2987))))</f>
        <v/>
      </c>
      <c r="L2987" s="1"/>
      <c r="M2987" s="1" t="str">
        <f t="shared" si="231"/>
        <v/>
      </c>
      <c r="N2987" s="94" t="str">
        <f>IF($L2987="None","",IF(ISERROR(VLOOKUP($L2987,Info!$B$4:$B$266,1,FALSE)),"",VLOOKUP($L2987,Info!$B$4:$L$266,5,FALSE)))</f>
        <v/>
      </c>
      <c r="O2987" s="94" t="str">
        <f>IF(K2987="","",IF(AND($J$12&lt;&gt;"ABC",N2987="3"),"BAC",IF(N2987="3","ABC",IF($J$12&lt;&gt;"ABC",IF($J$10="Standard",VLOOKUP(K2987,Info!$BE$4:$BF$481,2,FALSE),VLOOKUP(K2987,Info!$BI$4:$BJ$482,2,FALSE)),IF($J$10="Standard",VLOOKUP(K2987,Info!$AG$4:$AH$2994,2,FALSE),VLOOKUP(K2987,Info!$AK$4:$AL$2997,2,FALSE))))))</f>
        <v/>
      </c>
      <c r="P2987" s="94" t="str">
        <f>IF($L2987="None","",IF(ISERROR(VLOOKUP($L2987,Info!$B$4:$B$266,1,FALSE)),"",VLOOKUP($L2987,Info!$B$4:$L$266,3,FALSE)))</f>
        <v/>
      </c>
      <c r="Q2987" s="96" t="str">
        <f>IF($L2987="None","",IF(ISERROR(VLOOKUP($L2987,Info!$B$4:$B$266,1,FALSE)),"",VLOOKUP($L2987,Info!$B$4:$L$266,4,FALSE)))</f>
        <v/>
      </c>
      <c r="R2987" s="1"/>
      <c r="S2987" s="6" t="str">
        <f t="shared" si="232"/>
        <v/>
      </c>
      <c r="T2987" s="6" t="str">
        <f>IF($L2987="None","",IF(ISERROR(VLOOKUP($L2987,Info!$B$4:$B$266,1,FALSE)),"",VLOOKUP($L2987,Info!$B$4:$L$266,11,FALSE)))</f>
        <v/>
      </c>
      <c r="U2987" s="1"/>
      <c r="V2987" s="1"/>
      <c r="W2987" s="1"/>
      <c r="X2987" s="1" t="str">
        <f>IF($L2987="None","",IF(ISERROR(VLOOKUP($L2987,Info!$B$4:$B$266,1,FALSE)),"",IF(OR(W2987="Metallic Liquid Tight",W2987="Non-Metallic Liquid Tight",W2987="LSZH",W2987="Greenfield"),VLOOKUP($L2987,Info!$B$4:$L$266,7,FALSE),"N/A")))</f>
        <v/>
      </c>
      <c r="Y2987" s="1"/>
      <c r="Z2987" s="96" t="str">
        <f>IF($L2987="None","",IF(ISERROR(VLOOKUP($L2987,Info!$B$4:$B$266,1,FALSE)),"",VLOOKUP($L2987,Info!$B$4:$L$266,9,FALSE)))</f>
        <v/>
      </c>
      <c r="AA2987" s="96" t="str">
        <f>IF($L2987="None","",IF(ISERROR(VLOOKUP($L2987,Info!$B$4:$B$266,1,FALSE)),"",VLOOKUP($L2987,Info!$B$4:$L$266,8,FALSE)))</f>
        <v/>
      </c>
      <c r="AB2987" s="96" t="str">
        <f>IF($L2987="None","",IF(ISERROR(VLOOKUP($L2987,Info!$B$4:$B$266,1,FALSE)),"",VLOOKUP($L2987,Info!$B$4:$L$266,10,FALSE)))</f>
        <v/>
      </c>
      <c r="AC2987" s="1" t="str">
        <f>IF(W2987="SO Cable","Black,White",IF(O2987="","",IF(P2987="","",IF($J$12&lt;&gt;"ABC",IF(P2987&lt;="250",VLOOKUP(O2987,Info!$AZ$4:$BB$22,3,FALSE),VLOOKUP(O2987,Info!$AZ$23:$BB$39,3,FALSE)),IF(P2987&lt;="250",VLOOKUP(O2987,Info!$AO$4:$AQ$22,3,FALSE),VLOOKUP(O2987,Info!$AO$23:$AP$39,3,FALSE))))))</f>
        <v/>
      </c>
      <c r="AD2987" s="1"/>
      <c r="AE2987" s="1" t="str">
        <f>IF($L2987="None","",IF(ISERROR(VLOOKUP($L2987,Info!$B$4:$B$266,1,FALSE)),"",VLOOKUP($L2987,Info!$B$4:$L$266,4,FALSE)))</f>
        <v/>
      </c>
      <c r="AF2987" s="1" t="str">
        <f>IF($L2987="None","",IF(ISERROR(VLOOKUP($L2987,Info!$B$4:$B$266,1,FALSE)),"",VLOOKUP($L2987,Info!$B$4:$L$266,6,FALSE)))</f>
        <v/>
      </c>
      <c r="AG2987" s="1"/>
      <c r="AH2987" s="33" t="str" cm="1">
        <f t="array" ref="AH2987">IF(AND(L2987&lt;&gt;"",O2987&lt;&gt;"",R2987:S2987&lt;&gt;"",W2987:X2987&lt;&gt;"",Z2987:AA2987&lt;&gt;"",AC2987&lt;&gt;""),"Good","Bad")</f>
        <v>Bad</v>
      </c>
      <c r="AL2987" t="str" cm="1">
        <f t="array" ref="AL2987">IF(R2987&gt;0,_xlfn.IFS(COUNTIF($L$20:L2987,"&lt;&gt;")&lt;101,1,COUNTIF($L$20:L2987,"&lt;&gt;")&lt;201,2,COUNTIF($L$20:L2987,"&lt;&gt;")&lt;301,3,COUNTIF($L$20:L2987,"&lt;&gt;")&lt;401,4,COUNTIF($L$20:L2987,"&lt;&gt;")&lt;501,5,COUNTIF($L$20:L2987,"&lt;&gt;")&lt;601,6,COUNTIF($L$20:L2987,"&lt;&gt;")&lt;701,7,COUNTIF($L$20:L2987,"&lt;&gt;")&lt;801,8,COUNTIF($L$20:L2987,"&lt;&gt;")&lt;901,9,COUNTIF($L$20:L2987,"&lt;&gt;")&lt;1001,10,COUNTIF($L$20:L2987,"&lt;&gt;")&lt;1101,11,COUNTIF($L$20:L2987,"&lt;&gt;")&lt;1201,12,COUNTIF($L$20:L2987,"&lt;&gt;")&lt;1301,13,COUNTIF($L$20:L2987,"&lt;&gt;")&lt;1401,14,COUNTIF($L$20:L2987,"&lt;&gt;")&lt;1501,15,COUNTIF($L$20:L2987,"&lt;&gt;")&lt;1601,16,COUNTIF($L$20:L2987,"&lt;&gt;")&lt;1701,17,COUNTIF($L$20:L2987,"&lt;&gt;")&lt;1801,18,COUNTIF($L$20:L2987,"&lt;&gt;")&lt;1901,19,COUNTIF($L$20:L2987,"&lt;&gt;")&lt;2001,20,COUNTIF($L$20:L2987,"&lt;&gt;")&lt;2101,21,COUNTIF($L$20:L2987,"&lt;&gt;")&lt;2201,22,COUNTIF($L$20:L2987,"&lt;&gt;")&lt;2301,23,COUNTIF($L$20:L2987,"&lt;&gt;")&lt;2401,24,COUNTIF($L$20:L2987,"&lt;&gt;")&lt;2501,25,COUNTIF($L$20:L2987,"&lt;&gt;")&lt;2601,26,COUNTIF($L$20:L2987,"&lt;&gt;")&lt;2701,27,COUNTIF($L$20:L2987,"&lt;&gt;")&lt;2801,28,COUNTIF($L$20:L2987,"&lt;&gt;")&lt;2901,29,COUNTIF($L$20:L2987,"&lt;&gt;")&lt;3001,30),"")</f>
        <v/>
      </c>
      <c r="AM2987" t="str">
        <f t="shared" si="230"/>
        <v/>
      </c>
      <c r="AN2987" t="str">
        <f t="shared" si="234"/>
        <v/>
      </c>
      <c r="AP2987" t="str">
        <f t="shared" si="233"/>
        <v/>
      </c>
      <c r="AQ2987" t="str">
        <f>IF(AO2987="","",COUNTIFS(AM2987:$AM$3019,AO2987))</f>
        <v/>
      </c>
    </row>
    <row r="2988" spans="1:43" x14ac:dyDescent="0.25">
      <c r="A2988" s="6" t="str">
        <f>IF(COUNT($A$20:A2987)&lt;&gt;$B$4,IF(A2987="","",A2987+1),"")</f>
        <v/>
      </c>
      <c r="B2988" s="3"/>
      <c r="C2988" s="3"/>
      <c r="D2988" s="122"/>
      <c r="E2988" s="3"/>
      <c r="F2988" s="3"/>
      <c r="G2988" s="3"/>
      <c r="H2988" s="3"/>
      <c r="I2988" s="120"/>
      <c r="J2988" s="3"/>
      <c r="K2988" s="95" t="str" cm="1">
        <f t="array" ref="K2988">IF(OR($J$14 = "A",$J$14 = "B",$J$14 = "C"),IF(I2988="","",IF(LEN(I2988)&gt;2,_xlfn.IFS(ISNUMBER(SEARCH("_",I2988)),I2988,ISNUMBER(SEARCH(", ",I2988)),SUBSTITUTE(I2988,", ","_"),ISNUMBER(SEARCH("/ ",I2988)),SUBSTITUTE(I2988,"/ ","_"),ISNUMBER(SEARCH(",",I2988)),SUBSTITUTE(I2988,",","_"),ISNUMBER(SEARCH("/",I2988)),SUBSTITUTE(I2988,"/","_"),ISNUMBER(SEARCH("",I2988)),I2988),I2988)),IF(OR($J$14 = "J",$J$14 = "K"),"",IF(D2988="","",IF(LEN(D2988)&gt;2,_xlfn.IFS(ISNUMBER(SEARCH("_",D2988)),D2988,ISNUMBER(SEARCH(", ",D2988)),SUBSTITUTE(D2988,", ","_"),ISNUMBER(SEARCH("/ ",D2988)),SUBSTITUTE(D2988,"/ ","_"),ISNUMBER(SEARCH(",",D2988)),SUBSTITUTE(D2988,",","_"),ISNUMBER(SEARCH("/",D2988)),SUBSTITUTE(D2988,"/","_"),ISNUMBER(SEARCH("",D2988)),D2988),D2988))))</f>
        <v/>
      </c>
      <c r="L2988" s="1"/>
      <c r="M2988" s="1" t="str">
        <f t="shared" si="231"/>
        <v/>
      </c>
      <c r="N2988" s="94" t="str">
        <f>IF($L2988="None","",IF(ISERROR(VLOOKUP($L2988,Info!$B$4:$B$266,1,FALSE)),"",VLOOKUP($L2988,Info!$B$4:$L$266,5,FALSE)))</f>
        <v/>
      </c>
      <c r="O2988" s="94" t="str">
        <f>IF(K2988="","",IF(AND($J$12&lt;&gt;"ABC",N2988="3"),"BAC",IF(N2988="3","ABC",IF($J$12&lt;&gt;"ABC",IF($J$10="Standard",VLOOKUP(K2988,Info!$BE$4:$BF$481,2,FALSE),VLOOKUP(K2988,Info!$BI$4:$BJ$482,2,FALSE)),IF($J$10="Standard",VLOOKUP(K2988,Info!$AG$4:$AH$2994,2,FALSE),VLOOKUP(K2988,Info!$AK$4:$AL$2997,2,FALSE))))))</f>
        <v/>
      </c>
      <c r="P2988" s="94" t="str">
        <f>IF($L2988="None","",IF(ISERROR(VLOOKUP($L2988,Info!$B$4:$B$266,1,FALSE)),"",VLOOKUP($L2988,Info!$B$4:$L$266,3,FALSE)))</f>
        <v/>
      </c>
      <c r="Q2988" s="96" t="str">
        <f>IF($L2988="None","",IF(ISERROR(VLOOKUP($L2988,Info!$B$4:$B$266,1,FALSE)),"",VLOOKUP($L2988,Info!$B$4:$L$266,4,FALSE)))</f>
        <v/>
      </c>
      <c r="R2988" s="1"/>
      <c r="S2988" s="6" t="str">
        <f t="shared" si="232"/>
        <v/>
      </c>
      <c r="T2988" s="6" t="str">
        <f>IF($L2988="None","",IF(ISERROR(VLOOKUP($L2988,Info!$B$4:$B$266,1,FALSE)),"",VLOOKUP($L2988,Info!$B$4:$L$266,11,FALSE)))</f>
        <v/>
      </c>
      <c r="U2988" s="1"/>
      <c r="V2988" s="1"/>
      <c r="W2988" s="1"/>
      <c r="X2988" s="1" t="str">
        <f>IF($L2988="None","",IF(ISERROR(VLOOKUP($L2988,Info!$B$4:$B$266,1,FALSE)),"",IF(OR(W2988="Metallic Liquid Tight",W2988="Non-Metallic Liquid Tight",W2988="LSZH",W2988="Greenfield"),VLOOKUP($L2988,Info!$B$4:$L$266,7,FALSE),"N/A")))</f>
        <v/>
      </c>
      <c r="Y2988" s="1"/>
      <c r="Z2988" s="96" t="str">
        <f>IF($L2988="None","",IF(ISERROR(VLOOKUP($L2988,Info!$B$4:$B$266,1,FALSE)),"",VLOOKUP($L2988,Info!$B$4:$L$266,9,FALSE)))</f>
        <v/>
      </c>
      <c r="AA2988" s="96" t="str">
        <f>IF($L2988="None","",IF(ISERROR(VLOOKUP($L2988,Info!$B$4:$B$266,1,FALSE)),"",VLOOKUP($L2988,Info!$B$4:$L$266,8,FALSE)))</f>
        <v/>
      </c>
      <c r="AB2988" s="96" t="str">
        <f>IF($L2988="None","",IF(ISERROR(VLOOKUP($L2988,Info!$B$4:$B$266,1,FALSE)),"",VLOOKUP($L2988,Info!$B$4:$L$266,10,FALSE)))</f>
        <v/>
      </c>
      <c r="AC2988" s="1" t="str">
        <f>IF(W2988="SO Cable","Black,White",IF(O2988="","",IF(P2988="","",IF($J$12&lt;&gt;"ABC",IF(P2988&lt;="250",VLOOKUP(O2988,Info!$AZ$4:$BB$22,3,FALSE),VLOOKUP(O2988,Info!$AZ$23:$BB$39,3,FALSE)),IF(P2988&lt;="250",VLOOKUP(O2988,Info!$AO$4:$AQ$22,3,FALSE),VLOOKUP(O2988,Info!$AO$23:$AP$39,3,FALSE))))))</f>
        <v/>
      </c>
      <c r="AD2988" s="1"/>
      <c r="AE2988" s="1" t="str">
        <f>IF($L2988="None","",IF(ISERROR(VLOOKUP($L2988,Info!$B$4:$B$266,1,FALSE)),"",VLOOKUP($L2988,Info!$B$4:$L$266,4,FALSE)))</f>
        <v/>
      </c>
      <c r="AF2988" s="1" t="str">
        <f>IF($L2988="None","",IF(ISERROR(VLOOKUP($L2988,Info!$B$4:$B$266,1,FALSE)),"",VLOOKUP($L2988,Info!$B$4:$L$266,6,FALSE)))</f>
        <v/>
      </c>
      <c r="AG2988" s="1"/>
      <c r="AH2988" s="33" t="str" cm="1">
        <f t="array" ref="AH2988">IF(AND(L2988&lt;&gt;"",O2988&lt;&gt;"",R2988:S2988&lt;&gt;"",W2988:X2988&lt;&gt;"",Z2988:AA2988&lt;&gt;"",AC2988&lt;&gt;""),"Good","Bad")</f>
        <v>Bad</v>
      </c>
      <c r="AL2988" t="str" cm="1">
        <f t="array" ref="AL2988">IF(R2988&gt;0,_xlfn.IFS(COUNTIF($L$20:L2988,"&lt;&gt;")&lt;101,1,COUNTIF($L$20:L2988,"&lt;&gt;")&lt;201,2,COUNTIF($L$20:L2988,"&lt;&gt;")&lt;301,3,COUNTIF($L$20:L2988,"&lt;&gt;")&lt;401,4,COUNTIF($L$20:L2988,"&lt;&gt;")&lt;501,5,COUNTIF($L$20:L2988,"&lt;&gt;")&lt;601,6,COUNTIF($L$20:L2988,"&lt;&gt;")&lt;701,7,COUNTIF($L$20:L2988,"&lt;&gt;")&lt;801,8,COUNTIF($L$20:L2988,"&lt;&gt;")&lt;901,9,COUNTIF($L$20:L2988,"&lt;&gt;")&lt;1001,10,COUNTIF($L$20:L2988,"&lt;&gt;")&lt;1101,11,COUNTIF($L$20:L2988,"&lt;&gt;")&lt;1201,12,COUNTIF($L$20:L2988,"&lt;&gt;")&lt;1301,13,COUNTIF($L$20:L2988,"&lt;&gt;")&lt;1401,14,COUNTIF($L$20:L2988,"&lt;&gt;")&lt;1501,15,COUNTIF($L$20:L2988,"&lt;&gt;")&lt;1601,16,COUNTIF($L$20:L2988,"&lt;&gt;")&lt;1701,17,COUNTIF($L$20:L2988,"&lt;&gt;")&lt;1801,18,COUNTIF($L$20:L2988,"&lt;&gt;")&lt;1901,19,COUNTIF($L$20:L2988,"&lt;&gt;")&lt;2001,20,COUNTIF($L$20:L2988,"&lt;&gt;")&lt;2101,21,COUNTIF($L$20:L2988,"&lt;&gt;")&lt;2201,22,COUNTIF($L$20:L2988,"&lt;&gt;")&lt;2301,23,COUNTIF($L$20:L2988,"&lt;&gt;")&lt;2401,24,COUNTIF($L$20:L2988,"&lt;&gt;")&lt;2501,25,COUNTIF($L$20:L2988,"&lt;&gt;")&lt;2601,26,COUNTIF($L$20:L2988,"&lt;&gt;")&lt;2701,27,COUNTIF($L$20:L2988,"&lt;&gt;")&lt;2801,28,COUNTIF($L$20:L2988,"&lt;&gt;")&lt;2901,29,COUNTIF($L$20:L2988,"&lt;&gt;")&lt;3001,30),"")</f>
        <v/>
      </c>
      <c r="AM2988" t="str">
        <f t="shared" si="230"/>
        <v/>
      </c>
      <c r="AN2988" t="str">
        <f t="shared" si="234"/>
        <v/>
      </c>
      <c r="AP2988" t="str">
        <f t="shared" si="233"/>
        <v/>
      </c>
      <c r="AQ2988" t="str">
        <f>IF(AO2988="","",COUNTIFS(AM2988:$AM$3019,AO2988))</f>
        <v/>
      </c>
    </row>
    <row r="2989" spans="1:43" x14ac:dyDescent="0.25">
      <c r="A2989" s="6" t="str">
        <f>IF(COUNT($A$20:A2988)&lt;&gt;$B$4,IF(A2988="","",A2988+1),"")</f>
        <v/>
      </c>
      <c r="B2989" s="3"/>
      <c r="C2989" s="3"/>
      <c r="D2989" s="122"/>
      <c r="E2989" s="3"/>
      <c r="F2989" s="3"/>
      <c r="G2989" s="3"/>
      <c r="H2989" s="3"/>
      <c r="I2989" s="120"/>
      <c r="J2989" s="3"/>
      <c r="K2989" s="95" t="str" cm="1">
        <f t="array" ref="K2989">IF(OR($J$14 = "A",$J$14 = "B",$J$14 = "C"),IF(I2989="","",IF(LEN(I2989)&gt;2,_xlfn.IFS(ISNUMBER(SEARCH("_",I2989)),I2989,ISNUMBER(SEARCH(", ",I2989)),SUBSTITUTE(I2989,", ","_"),ISNUMBER(SEARCH("/ ",I2989)),SUBSTITUTE(I2989,"/ ","_"),ISNUMBER(SEARCH(",",I2989)),SUBSTITUTE(I2989,",","_"),ISNUMBER(SEARCH("/",I2989)),SUBSTITUTE(I2989,"/","_"),ISNUMBER(SEARCH("",I2989)),I2989),I2989)),IF(OR($J$14 = "J",$J$14 = "K"),"",IF(D2989="","",IF(LEN(D2989)&gt;2,_xlfn.IFS(ISNUMBER(SEARCH("_",D2989)),D2989,ISNUMBER(SEARCH(", ",D2989)),SUBSTITUTE(D2989,", ","_"),ISNUMBER(SEARCH("/ ",D2989)),SUBSTITUTE(D2989,"/ ","_"),ISNUMBER(SEARCH(",",D2989)),SUBSTITUTE(D2989,",","_"),ISNUMBER(SEARCH("/",D2989)),SUBSTITUTE(D2989,"/","_"),ISNUMBER(SEARCH("",D2989)),D2989),D2989))))</f>
        <v/>
      </c>
      <c r="L2989" s="1"/>
      <c r="M2989" s="1" t="str">
        <f t="shared" si="231"/>
        <v/>
      </c>
      <c r="N2989" s="94" t="str">
        <f>IF($L2989="None","",IF(ISERROR(VLOOKUP($L2989,Info!$B$4:$B$266,1,FALSE)),"",VLOOKUP($L2989,Info!$B$4:$L$266,5,FALSE)))</f>
        <v/>
      </c>
      <c r="O2989" s="94" t="str">
        <f>IF(K2989="","",IF(AND($J$12&lt;&gt;"ABC",N2989="3"),"BAC",IF(N2989="3","ABC",IF($J$12&lt;&gt;"ABC",IF($J$10="Standard",VLOOKUP(K2989,Info!$BE$4:$BF$481,2,FALSE),VLOOKUP(K2989,Info!$BI$4:$BJ$482,2,FALSE)),IF($J$10="Standard",VLOOKUP(K2989,Info!$AG$4:$AH$2994,2,FALSE),VLOOKUP(K2989,Info!$AK$4:$AL$2997,2,FALSE))))))</f>
        <v/>
      </c>
      <c r="P2989" s="94" t="str">
        <f>IF($L2989="None","",IF(ISERROR(VLOOKUP($L2989,Info!$B$4:$B$266,1,FALSE)),"",VLOOKUP($L2989,Info!$B$4:$L$266,3,FALSE)))</f>
        <v/>
      </c>
      <c r="Q2989" s="96" t="str">
        <f>IF($L2989="None","",IF(ISERROR(VLOOKUP($L2989,Info!$B$4:$B$266,1,FALSE)),"",VLOOKUP($L2989,Info!$B$4:$L$266,4,FALSE)))</f>
        <v/>
      </c>
      <c r="R2989" s="1"/>
      <c r="S2989" s="6" t="str">
        <f t="shared" si="232"/>
        <v/>
      </c>
      <c r="T2989" s="6" t="str">
        <f>IF($L2989="None","",IF(ISERROR(VLOOKUP($L2989,Info!$B$4:$B$266,1,FALSE)),"",VLOOKUP($L2989,Info!$B$4:$L$266,11,FALSE)))</f>
        <v/>
      </c>
      <c r="U2989" s="1"/>
      <c r="V2989" s="1"/>
      <c r="W2989" s="1"/>
      <c r="X2989" s="1" t="str">
        <f>IF($L2989="None","",IF(ISERROR(VLOOKUP($L2989,Info!$B$4:$B$266,1,FALSE)),"",IF(OR(W2989="Metallic Liquid Tight",W2989="Non-Metallic Liquid Tight",W2989="LSZH",W2989="Greenfield"),VLOOKUP($L2989,Info!$B$4:$L$266,7,FALSE),"N/A")))</f>
        <v/>
      </c>
      <c r="Y2989" s="1"/>
      <c r="Z2989" s="96" t="str">
        <f>IF($L2989="None","",IF(ISERROR(VLOOKUP($L2989,Info!$B$4:$B$266,1,FALSE)),"",VLOOKUP($L2989,Info!$B$4:$L$266,9,FALSE)))</f>
        <v/>
      </c>
      <c r="AA2989" s="96" t="str">
        <f>IF($L2989="None","",IF(ISERROR(VLOOKUP($L2989,Info!$B$4:$B$266,1,FALSE)),"",VLOOKUP($L2989,Info!$B$4:$L$266,8,FALSE)))</f>
        <v/>
      </c>
      <c r="AB2989" s="96" t="str">
        <f>IF($L2989="None","",IF(ISERROR(VLOOKUP($L2989,Info!$B$4:$B$266,1,FALSE)),"",VLOOKUP($L2989,Info!$B$4:$L$266,10,FALSE)))</f>
        <v/>
      </c>
      <c r="AC2989" s="1" t="str">
        <f>IF(W2989="SO Cable","Black,White",IF(O2989="","",IF(P2989="","",IF($J$12&lt;&gt;"ABC",IF(P2989&lt;="250",VLOOKUP(O2989,Info!$AZ$4:$BB$22,3,FALSE),VLOOKUP(O2989,Info!$AZ$23:$BB$39,3,FALSE)),IF(P2989&lt;="250",VLOOKUP(O2989,Info!$AO$4:$AQ$22,3,FALSE),VLOOKUP(O2989,Info!$AO$23:$AP$39,3,FALSE))))))</f>
        <v/>
      </c>
      <c r="AD2989" s="1"/>
      <c r="AE2989" s="1" t="str">
        <f>IF($L2989="None","",IF(ISERROR(VLOOKUP($L2989,Info!$B$4:$B$266,1,FALSE)),"",VLOOKUP($L2989,Info!$B$4:$L$266,4,FALSE)))</f>
        <v/>
      </c>
      <c r="AF2989" s="1" t="str">
        <f>IF($L2989="None","",IF(ISERROR(VLOOKUP($L2989,Info!$B$4:$B$266,1,FALSE)),"",VLOOKUP($L2989,Info!$B$4:$L$266,6,FALSE)))</f>
        <v/>
      </c>
      <c r="AG2989" s="1"/>
      <c r="AH2989" s="33" t="str" cm="1">
        <f t="array" ref="AH2989">IF(AND(L2989&lt;&gt;"",O2989&lt;&gt;"",R2989:S2989&lt;&gt;"",W2989:X2989&lt;&gt;"",Z2989:AA2989&lt;&gt;"",AC2989&lt;&gt;""),"Good","Bad")</f>
        <v>Bad</v>
      </c>
      <c r="AL2989" t="str" cm="1">
        <f t="array" ref="AL2989">IF(R2989&gt;0,_xlfn.IFS(COUNTIF($L$20:L2989,"&lt;&gt;")&lt;101,1,COUNTIF($L$20:L2989,"&lt;&gt;")&lt;201,2,COUNTIF($L$20:L2989,"&lt;&gt;")&lt;301,3,COUNTIF($L$20:L2989,"&lt;&gt;")&lt;401,4,COUNTIF($L$20:L2989,"&lt;&gt;")&lt;501,5,COUNTIF($L$20:L2989,"&lt;&gt;")&lt;601,6,COUNTIF($L$20:L2989,"&lt;&gt;")&lt;701,7,COUNTIF($L$20:L2989,"&lt;&gt;")&lt;801,8,COUNTIF($L$20:L2989,"&lt;&gt;")&lt;901,9,COUNTIF($L$20:L2989,"&lt;&gt;")&lt;1001,10,COUNTIF($L$20:L2989,"&lt;&gt;")&lt;1101,11,COUNTIF($L$20:L2989,"&lt;&gt;")&lt;1201,12,COUNTIF($L$20:L2989,"&lt;&gt;")&lt;1301,13,COUNTIF($L$20:L2989,"&lt;&gt;")&lt;1401,14,COUNTIF($L$20:L2989,"&lt;&gt;")&lt;1501,15,COUNTIF($L$20:L2989,"&lt;&gt;")&lt;1601,16,COUNTIF($L$20:L2989,"&lt;&gt;")&lt;1701,17,COUNTIF($L$20:L2989,"&lt;&gt;")&lt;1801,18,COUNTIF($L$20:L2989,"&lt;&gt;")&lt;1901,19,COUNTIF($L$20:L2989,"&lt;&gt;")&lt;2001,20,COUNTIF($L$20:L2989,"&lt;&gt;")&lt;2101,21,COUNTIF($L$20:L2989,"&lt;&gt;")&lt;2201,22,COUNTIF($L$20:L2989,"&lt;&gt;")&lt;2301,23,COUNTIF($L$20:L2989,"&lt;&gt;")&lt;2401,24,COUNTIF($L$20:L2989,"&lt;&gt;")&lt;2501,25,COUNTIF($L$20:L2989,"&lt;&gt;")&lt;2601,26,COUNTIF($L$20:L2989,"&lt;&gt;")&lt;2701,27,COUNTIF($L$20:L2989,"&lt;&gt;")&lt;2801,28,COUNTIF($L$20:L2989,"&lt;&gt;")&lt;2901,29,COUNTIF($L$20:L2989,"&lt;&gt;")&lt;3001,30),"")</f>
        <v/>
      </c>
      <c r="AM2989" t="str">
        <f t="shared" si="230"/>
        <v/>
      </c>
      <c r="AN2989" t="str">
        <f t="shared" si="234"/>
        <v/>
      </c>
      <c r="AP2989" t="str">
        <f t="shared" si="233"/>
        <v/>
      </c>
      <c r="AQ2989" t="str">
        <f>IF(AO2989="","",COUNTIFS(AM2989:$AM$3019,AO2989))</f>
        <v/>
      </c>
    </row>
    <row r="2990" spans="1:43" x14ac:dyDescent="0.25">
      <c r="A2990" s="6" t="str">
        <f>IF(COUNT($A$20:A2989)&lt;&gt;$B$4,IF(A2989="","",A2989+1),"")</f>
        <v/>
      </c>
      <c r="B2990" s="3"/>
      <c r="C2990" s="3"/>
      <c r="D2990" s="122"/>
      <c r="E2990" s="3"/>
      <c r="F2990" s="3"/>
      <c r="G2990" s="3"/>
      <c r="H2990" s="3"/>
      <c r="I2990" s="120"/>
      <c r="J2990" s="3"/>
      <c r="K2990" s="95" t="str" cm="1">
        <f t="array" ref="K2990">IF(OR($J$14 = "A",$J$14 = "B",$J$14 = "C"),IF(I2990="","",IF(LEN(I2990)&gt;2,_xlfn.IFS(ISNUMBER(SEARCH("_",I2990)),I2990,ISNUMBER(SEARCH(", ",I2990)),SUBSTITUTE(I2990,", ","_"),ISNUMBER(SEARCH("/ ",I2990)),SUBSTITUTE(I2990,"/ ","_"),ISNUMBER(SEARCH(",",I2990)),SUBSTITUTE(I2990,",","_"),ISNUMBER(SEARCH("/",I2990)),SUBSTITUTE(I2990,"/","_"),ISNUMBER(SEARCH("",I2990)),I2990),I2990)),IF(OR($J$14 = "J",$J$14 = "K"),"",IF(D2990="","",IF(LEN(D2990)&gt;2,_xlfn.IFS(ISNUMBER(SEARCH("_",D2990)),D2990,ISNUMBER(SEARCH(", ",D2990)),SUBSTITUTE(D2990,", ","_"),ISNUMBER(SEARCH("/ ",D2990)),SUBSTITUTE(D2990,"/ ","_"),ISNUMBER(SEARCH(",",D2990)),SUBSTITUTE(D2990,",","_"),ISNUMBER(SEARCH("/",D2990)),SUBSTITUTE(D2990,"/","_"),ISNUMBER(SEARCH("",D2990)),D2990),D2990))))</f>
        <v/>
      </c>
      <c r="L2990" s="1"/>
      <c r="M2990" s="1" t="str">
        <f t="shared" si="231"/>
        <v/>
      </c>
      <c r="N2990" s="94" t="str">
        <f>IF($L2990="None","",IF(ISERROR(VLOOKUP($L2990,Info!$B$4:$B$266,1,FALSE)),"",VLOOKUP($L2990,Info!$B$4:$L$266,5,FALSE)))</f>
        <v/>
      </c>
      <c r="O2990" s="94" t="str">
        <f>IF(K2990="","",IF(AND($J$12&lt;&gt;"ABC",N2990="3"),"BAC",IF(N2990="3","ABC",IF($J$12&lt;&gt;"ABC",IF($J$10="Standard",VLOOKUP(K2990,Info!$BE$4:$BF$481,2,FALSE),VLOOKUP(K2990,Info!$BI$4:$BJ$482,2,FALSE)),IF($J$10="Standard",VLOOKUP(K2990,Info!$AG$4:$AH$2994,2,FALSE),VLOOKUP(K2990,Info!$AK$4:$AL$2997,2,FALSE))))))</f>
        <v/>
      </c>
      <c r="P2990" s="94" t="str">
        <f>IF($L2990="None","",IF(ISERROR(VLOOKUP($L2990,Info!$B$4:$B$266,1,FALSE)),"",VLOOKUP($L2990,Info!$B$4:$L$266,3,FALSE)))</f>
        <v/>
      </c>
      <c r="Q2990" s="96" t="str">
        <f>IF($L2990="None","",IF(ISERROR(VLOOKUP($L2990,Info!$B$4:$B$266,1,FALSE)),"",VLOOKUP($L2990,Info!$B$4:$L$266,4,FALSE)))</f>
        <v/>
      </c>
      <c r="R2990" s="1"/>
      <c r="S2990" s="6" t="str">
        <f t="shared" si="232"/>
        <v/>
      </c>
      <c r="T2990" s="6" t="str">
        <f>IF($L2990="None","",IF(ISERROR(VLOOKUP($L2990,Info!$B$4:$B$266,1,FALSE)),"",VLOOKUP($L2990,Info!$B$4:$L$266,11,FALSE)))</f>
        <v/>
      </c>
      <c r="U2990" s="1"/>
      <c r="V2990" s="1"/>
      <c r="W2990" s="1"/>
      <c r="X2990" s="1" t="str">
        <f>IF($L2990="None","",IF(ISERROR(VLOOKUP($L2990,Info!$B$4:$B$266,1,FALSE)),"",IF(OR(W2990="Metallic Liquid Tight",W2990="Non-Metallic Liquid Tight",W2990="LSZH",W2990="Greenfield"),VLOOKUP($L2990,Info!$B$4:$L$266,7,FALSE),"N/A")))</f>
        <v/>
      </c>
      <c r="Y2990" s="1"/>
      <c r="Z2990" s="96" t="str">
        <f>IF($L2990="None","",IF(ISERROR(VLOOKUP($L2990,Info!$B$4:$B$266,1,FALSE)),"",VLOOKUP($L2990,Info!$B$4:$L$266,9,FALSE)))</f>
        <v/>
      </c>
      <c r="AA2990" s="96" t="str">
        <f>IF($L2990="None","",IF(ISERROR(VLOOKUP($L2990,Info!$B$4:$B$266,1,FALSE)),"",VLOOKUP($L2990,Info!$B$4:$L$266,8,FALSE)))</f>
        <v/>
      </c>
      <c r="AB2990" s="96" t="str">
        <f>IF($L2990="None","",IF(ISERROR(VLOOKUP($L2990,Info!$B$4:$B$266,1,FALSE)),"",VLOOKUP($L2990,Info!$B$4:$L$266,10,FALSE)))</f>
        <v/>
      </c>
      <c r="AC2990" s="1" t="str">
        <f>IF(W2990="SO Cable","Black,White",IF(O2990="","",IF(P2990="","",IF($J$12&lt;&gt;"ABC",IF(P2990&lt;="250",VLOOKUP(O2990,Info!$AZ$4:$BB$22,3,FALSE),VLOOKUP(O2990,Info!$AZ$23:$BB$39,3,FALSE)),IF(P2990&lt;="250",VLOOKUP(O2990,Info!$AO$4:$AQ$22,3,FALSE),VLOOKUP(O2990,Info!$AO$23:$AP$39,3,FALSE))))))</f>
        <v/>
      </c>
      <c r="AD2990" s="1"/>
      <c r="AE2990" s="1" t="str">
        <f>IF($L2990="None","",IF(ISERROR(VLOOKUP($L2990,Info!$B$4:$B$266,1,FALSE)),"",VLOOKUP($L2990,Info!$B$4:$L$266,4,FALSE)))</f>
        <v/>
      </c>
      <c r="AF2990" s="1" t="str">
        <f>IF($L2990="None","",IF(ISERROR(VLOOKUP($L2990,Info!$B$4:$B$266,1,FALSE)),"",VLOOKUP($L2990,Info!$B$4:$L$266,6,FALSE)))</f>
        <v/>
      </c>
      <c r="AG2990" s="1"/>
      <c r="AH2990" s="33" t="str" cm="1">
        <f t="array" ref="AH2990">IF(AND(L2990&lt;&gt;"",O2990&lt;&gt;"",R2990:S2990&lt;&gt;"",W2990:X2990&lt;&gt;"",Z2990:AA2990&lt;&gt;"",AC2990&lt;&gt;""),"Good","Bad")</f>
        <v>Bad</v>
      </c>
      <c r="AL2990" t="str" cm="1">
        <f t="array" ref="AL2990">IF(R2990&gt;0,_xlfn.IFS(COUNTIF($L$20:L2990,"&lt;&gt;")&lt;101,1,COUNTIF($L$20:L2990,"&lt;&gt;")&lt;201,2,COUNTIF($L$20:L2990,"&lt;&gt;")&lt;301,3,COUNTIF($L$20:L2990,"&lt;&gt;")&lt;401,4,COUNTIF($L$20:L2990,"&lt;&gt;")&lt;501,5,COUNTIF($L$20:L2990,"&lt;&gt;")&lt;601,6,COUNTIF($L$20:L2990,"&lt;&gt;")&lt;701,7,COUNTIF($L$20:L2990,"&lt;&gt;")&lt;801,8,COUNTIF($L$20:L2990,"&lt;&gt;")&lt;901,9,COUNTIF($L$20:L2990,"&lt;&gt;")&lt;1001,10,COUNTIF($L$20:L2990,"&lt;&gt;")&lt;1101,11,COUNTIF($L$20:L2990,"&lt;&gt;")&lt;1201,12,COUNTIF($L$20:L2990,"&lt;&gt;")&lt;1301,13,COUNTIF($L$20:L2990,"&lt;&gt;")&lt;1401,14,COUNTIF($L$20:L2990,"&lt;&gt;")&lt;1501,15,COUNTIF($L$20:L2990,"&lt;&gt;")&lt;1601,16,COUNTIF($L$20:L2990,"&lt;&gt;")&lt;1701,17,COUNTIF($L$20:L2990,"&lt;&gt;")&lt;1801,18,COUNTIF($L$20:L2990,"&lt;&gt;")&lt;1901,19,COUNTIF($L$20:L2990,"&lt;&gt;")&lt;2001,20,COUNTIF($L$20:L2990,"&lt;&gt;")&lt;2101,21,COUNTIF($L$20:L2990,"&lt;&gt;")&lt;2201,22,COUNTIF($L$20:L2990,"&lt;&gt;")&lt;2301,23,COUNTIF($L$20:L2990,"&lt;&gt;")&lt;2401,24,COUNTIF($L$20:L2990,"&lt;&gt;")&lt;2501,25,COUNTIF($L$20:L2990,"&lt;&gt;")&lt;2601,26,COUNTIF($L$20:L2990,"&lt;&gt;")&lt;2701,27,COUNTIF($L$20:L2990,"&lt;&gt;")&lt;2801,28,COUNTIF($L$20:L2990,"&lt;&gt;")&lt;2901,29,COUNTIF($L$20:L2990,"&lt;&gt;")&lt;3001,30),"")</f>
        <v/>
      </c>
      <c r="AM2990" t="str">
        <f t="shared" si="230"/>
        <v/>
      </c>
      <c r="AN2990" t="str">
        <f t="shared" si="234"/>
        <v/>
      </c>
      <c r="AP2990" t="str">
        <f t="shared" si="233"/>
        <v/>
      </c>
      <c r="AQ2990" t="str">
        <f>IF(AO2990="","",COUNTIFS(AM2990:$AM$3019,AO2990))</f>
        <v/>
      </c>
    </row>
    <row r="2991" spans="1:43" x14ac:dyDescent="0.25">
      <c r="A2991" s="6" t="str">
        <f>IF(COUNT($A$20:A2990)&lt;&gt;$B$4,IF(A2990="","",A2990+1),"")</f>
        <v/>
      </c>
      <c r="B2991" s="3"/>
      <c r="C2991" s="3"/>
      <c r="D2991" s="122"/>
      <c r="E2991" s="3"/>
      <c r="F2991" s="3"/>
      <c r="G2991" s="3"/>
      <c r="H2991" s="3"/>
      <c r="I2991" s="120"/>
      <c r="J2991" s="3"/>
      <c r="K2991" s="95" t="str" cm="1">
        <f t="array" ref="K2991">IF(OR($J$14 = "A",$J$14 = "B",$J$14 = "C"),IF(I2991="","",IF(LEN(I2991)&gt;2,_xlfn.IFS(ISNUMBER(SEARCH("_",I2991)),I2991,ISNUMBER(SEARCH(", ",I2991)),SUBSTITUTE(I2991,", ","_"),ISNUMBER(SEARCH("/ ",I2991)),SUBSTITUTE(I2991,"/ ","_"),ISNUMBER(SEARCH(",",I2991)),SUBSTITUTE(I2991,",","_"),ISNUMBER(SEARCH("/",I2991)),SUBSTITUTE(I2991,"/","_"),ISNUMBER(SEARCH("",I2991)),I2991),I2991)),IF(OR($J$14 = "J",$J$14 = "K"),"",IF(D2991="","",IF(LEN(D2991)&gt;2,_xlfn.IFS(ISNUMBER(SEARCH("_",D2991)),D2991,ISNUMBER(SEARCH(", ",D2991)),SUBSTITUTE(D2991,", ","_"),ISNUMBER(SEARCH("/ ",D2991)),SUBSTITUTE(D2991,"/ ","_"),ISNUMBER(SEARCH(",",D2991)),SUBSTITUTE(D2991,",","_"),ISNUMBER(SEARCH("/",D2991)),SUBSTITUTE(D2991,"/","_"),ISNUMBER(SEARCH("",D2991)),D2991),D2991))))</f>
        <v/>
      </c>
      <c r="L2991" s="1"/>
      <c r="M2991" s="1" t="str">
        <f t="shared" si="231"/>
        <v/>
      </c>
      <c r="N2991" s="94" t="str">
        <f>IF($L2991="None","",IF(ISERROR(VLOOKUP($L2991,Info!$B$4:$B$266,1,FALSE)),"",VLOOKUP($L2991,Info!$B$4:$L$266,5,FALSE)))</f>
        <v/>
      </c>
      <c r="O2991" s="94" t="str">
        <f>IF(K2991="","",IF(AND($J$12&lt;&gt;"ABC",N2991="3"),"BAC",IF(N2991="3","ABC",IF($J$12&lt;&gt;"ABC",IF($J$10="Standard",VLOOKUP(K2991,Info!$BE$4:$BF$481,2,FALSE),VLOOKUP(K2991,Info!$BI$4:$BJ$482,2,FALSE)),IF($J$10="Standard",VLOOKUP(K2991,Info!$AG$4:$AH$2994,2,FALSE),VLOOKUP(K2991,Info!$AK$4:$AL$2997,2,FALSE))))))</f>
        <v/>
      </c>
      <c r="P2991" s="94" t="str">
        <f>IF($L2991="None","",IF(ISERROR(VLOOKUP($L2991,Info!$B$4:$B$266,1,FALSE)),"",VLOOKUP($L2991,Info!$B$4:$L$266,3,FALSE)))</f>
        <v/>
      </c>
      <c r="Q2991" s="96" t="str">
        <f>IF($L2991="None","",IF(ISERROR(VLOOKUP($L2991,Info!$B$4:$B$266,1,FALSE)),"",VLOOKUP($L2991,Info!$B$4:$L$266,4,FALSE)))</f>
        <v/>
      </c>
      <c r="R2991" s="1"/>
      <c r="S2991" s="6" t="str">
        <f t="shared" si="232"/>
        <v/>
      </c>
      <c r="T2991" s="6" t="str">
        <f>IF($L2991="None","",IF(ISERROR(VLOOKUP($L2991,Info!$B$4:$B$266,1,FALSE)),"",VLOOKUP($L2991,Info!$B$4:$L$266,11,FALSE)))</f>
        <v/>
      </c>
      <c r="U2991" s="1"/>
      <c r="V2991" s="1"/>
      <c r="W2991" s="1"/>
      <c r="X2991" s="1" t="str">
        <f>IF($L2991="None","",IF(ISERROR(VLOOKUP($L2991,Info!$B$4:$B$266,1,FALSE)),"",IF(OR(W2991="Metallic Liquid Tight",W2991="Non-Metallic Liquid Tight",W2991="LSZH",W2991="Greenfield"),VLOOKUP($L2991,Info!$B$4:$L$266,7,FALSE),"N/A")))</f>
        <v/>
      </c>
      <c r="Y2991" s="1"/>
      <c r="Z2991" s="96" t="str">
        <f>IF($L2991="None","",IF(ISERROR(VLOOKUP($L2991,Info!$B$4:$B$266,1,FALSE)),"",VLOOKUP($L2991,Info!$B$4:$L$266,9,FALSE)))</f>
        <v/>
      </c>
      <c r="AA2991" s="96" t="str">
        <f>IF($L2991="None","",IF(ISERROR(VLOOKUP($L2991,Info!$B$4:$B$266,1,FALSE)),"",VLOOKUP($L2991,Info!$B$4:$L$266,8,FALSE)))</f>
        <v/>
      </c>
      <c r="AB2991" s="96" t="str">
        <f>IF($L2991="None","",IF(ISERROR(VLOOKUP($L2991,Info!$B$4:$B$266,1,FALSE)),"",VLOOKUP($L2991,Info!$B$4:$L$266,10,FALSE)))</f>
        <v/>
      </c>
      <c r="AC2991" s="1" t="str">
        <f>IF(W2991="SO Cable","Black,White",IF(O2991="","",IF(P2991="","",IF($J$12&lt;&gt;"ABC",IF(P2991&lt;="250",VLOOKUP(O2991,Info!$AZ$4:$BB$22,3,FALSE),VLOOKUP(O2991,Info!$AZ$23:$BB$39,3,FALSE)),IF(P2991&lt;="250",VLOOKUP(O2991,Info!$AO$4:$AQ$22,3,FALSE),VLOOKUP(O2991,Info!$AO$23:$AP$39,3,FALSE))))))</f>
        <v/>
      </c>
      <c r="AD2991" s="1"/>
      <c r="AE2991" s="1" t="str">
        <f>IF($L2991="None","",IF(ISERROR(VLOOKUP($L2991,Info!$B$4:$B$266,1,FALSE)),"",VLOOKUP($L2991,Info!$B$4:$L$266,4,FALSE)))</f>
        <v/>
      </c>
      <c r="AF2991" s="1" t="str">
        <f>IF($L2991="None","",IF(ISERROR(VLOOKUP($L2991,Info!$B$4:$B$266,1,FALSE)),"",VLOOKUP($L2991,Info!$B$4:$L$266,6,FALSE)))</f>
        <v/>
      </c>
      <c r="AG2991" s="1"/>
      <c r="AH2991" s="33" t="str" cm="1">
        <f t="array" ref="AH2991">IF(AND(L2991&lt;&gt;"",O2991&lt;&gt;"",R2991:S2991&lt;&gt;"",W2991:X2991&lt;&gt;"",Z2991:AA2991&lt;&gt;"",AC2991&lt;&gt;""),"Good","Bad")</f>
        <v>Bad</v>
      </c>
      <c r="AL2991" t="str" cm="1">
        <f t="array" ref="AL2991">IF(R2991&gt;0,_xlfn.IFS(COUNTIF($L$20:L2991,"&lt;&gt;")&lt;101,1,COUNTIF($L$20:L2991,"&lt;&gt;")&lt;201,2,COUNTIF($L$20:L2991,"&lt;&gt;")&lt;301,3,COUNTIF($L$20:L2991,"&lt;&gt;")&lt;401,4,COUNTIF($L$20:L2991,"&lt;&gt;")&lt;501,5,COUNTIF($L$20:L2991,"&lt;&gt;")&lt;601,6,COUNTIF($L$20:L2991,"&lt;&gt;")&lt;701,7,COUNTIF($L$20:L2991,"&lt;&gt;")&lt;801,8,COUNTIF($L$20:L2991,"&lt;&gt;")&lt;901,9,COUNTIF($L$20:L2991,"&lt;&gt;")&lt;1001,10,COUNTIF($L$20:L2991,"&lt;&gt;")&lt;1101,11,COUNTIF($L$20:L2991,"&lt;&gt;")&lt;1201,12,COUNTIF($L$20:L2991,"&lt;&gt;")&lt;1301,13,COUNTIF($L$20:L2991,"&lt;&gt;")&lt;1401,14,COUNTIF($L$20:L2991,"&lt;&gt;")&lt;1501,15,COUNTIF($L$20:L2991,"&lt;&gt;")&lt;1601,16,COUNTIF($L$20:L2991,"&lt;&gt;")&lt;1701,17,COUNTIF($L$20:L2991,"&lt;&gt;")&lt;1801,18,COUNTIF($L$20:L2991,"&lt;&gt;")&lt;1901,19,COUNTIF($L$20:L2991,"&lt;&gt;")&lt;2001,20,COUNTIF($L$20:L2991,"&lt;&gt;")&lt;2101,21,COUNTIF($L$20:L2991,"&lt;&gt;")&lt;2201,22,COUNTIF($L$20:L2991,"&lt;&gt;")&lt;2301,23,COUNTIF($L$20:L2991,"&lt;&gt;")&lt;2401,24,COUNTIF($L$20:L2991,"&lt;&gt;")&lt;2501,25,COUNTIF($L$20:L2991,"&lt;&gt;")&lt;2601,26,COUNTIF($L$20:L2991,"&lt;&gt;")&lt;2701,27,COUNTIF($L$20:L2991,"&lt;&gt;")&lt;2801,28,COUNTIF($L$20:L2991,"&lt;&gt;")&lt;2901,29,COUNTIF($L$20:L2991,"&lt;&gt;")&lt;3001,30),"")</f>
        <v/>
      </c>
      <c r="AM2991" t="str">
        <f t="shared" si="230"/>
        <v/>
      </c>
      <c r="AN2991" t="str">
        <f t="shared" si="234"/>
        <v/>
      </c>
      <c r="AP2991" t="str">
        <f t="shared" si="233"/>
        <v/>
      </c>
      <c r="AQ2991" t="str">
        <f>IF(AO2991="","",COUNTIFS(AM2991:$AM$3019,AO2991))</f>
        <v/>
      </c>
    </row>
    <row r="2992" spans="1:43" x14ac:dyDescent="0.25">
      <c r="A2992" s="6" t="str">
        <f>IF(COUNT($A$20:A2991)&lt;&gt;$B$4,IF(A2991="","",A2991+1),"")</f>
        <v/>
      </c>
      <c r="B2992" s="3"/>
      <c r="C2992" s="3"/>
      <c r="D2992" s="122"/>
      <c r="E2992" s="3"/>
      <c r="F2992" s="3"/>
      <c r="G2992" s="3"/>
      <c r="H2992" s="3"/>
      <c r="I2992" s="120"/>
      <c r="J2992" s="3"/>
      <c r="K2992" s="95" t="str" cm="1">
        <f t="array" ref="K2992">IF(OR($J$14 = "A",$J$14 = "B",$J$14 = "C"),IF(I2992="","",IF(LEN(I2992)&gt;2,_xlfn.IFS(ISNUMBER(SEARCH("_",I2992)),I2992,ISNUMBER(SEARCH(", ",I2992)),SUBSTITUTE(I2992,", ","_"),ISNUMBER(SEARCH("/ ",I2992)),SUBSTITUTE(I2992,"/ ","_"),ISNUMBER(SEARCH(",",I2992)),SUBSTITUTE(I2992,",","_"),ISNUMBER(SEARCH("/",I2992)),SUBSTITUTE(I2992,"/","_"),ISNUMBER(SEARCH("",I2992)),I2992),I2992)),IF(OR($J$14 = "J",$J$14 = "K"),"",IF(D2992="","",IF(LEN(D2992)&gt;2,_xlfn.IFS(ISNUMBER(SEARCH("_",D2992)),D2992,ISNUMBER(SEARCH(", ",D2992)),SUBSTITUTE(D2992,", ","_"),ISNUMBER(SEARCH("/ ",D2992)),SUBSTITUTE(D2992,"/ ","_"),ISNUMBER(SEARCH(",",D2992)),SUBSTITUTE(D2992,",","_"),ISNUMBER(SEARCH("/",D2992)),SUBSTITUTE(D2992,"/","_"),ISNUMBER(SEARCH("",D2992)),D2992),D2992))))</f>
        <v/>
      </c>
      <c r="L2992" s="1"/>
      <c r="M2992" s="1" t="str">
        <f t="shared" si="231"/>
        <v/>
      </c>
      <c r="N2992" s="94" t="str">
        <f>IF($L2992="None","",IF(ISERROR(VLOOKUP($L2992,Info!$B$4:$B$266,1,FALSE)),"",VLOOKUP($L2992,Info!$B$4:$L$266,5,FALSE)))</f>
        <v/>
      </c>
      <c r="O2992" s="94" t="str">
        <f>IF(K2992="","",IF(AND($J$12&lt;&gt;"ABC",N2992="3"),"BAC",IF(N2992="3","ABC",IF($J$12&lt;&gt;"ABC",IF($J$10="Standard",VLOOKUP(K2992,Info!$BE$4:$BF$481,2,FALSE),VLOOKUP(K2992,Info!$BI$4:$BJ$482,2,FALSE)),IF($J$10="Standard",VLOOKUP(K2992,Info!$AG$4:$AH$2994,2,FALSE),VLOOKUP(K2992,Info!$AK$4:$AL$2997,2,FALSE))))))</f>
        <v/>
      </c>
      <c r="P2992" s="94" t="str">
        <f>IF($L2992="None","",IF(ISERROR(VLOOKUP($L2992,Info!$B$4:$B$266,1,FALSE)),"",VLOOKUP($L2992,Info!$B$4:$L$266,3,FALSE)))</f>
        <v/>
      </c>
      <c r="Q2992" s="96" t="str">
        <f>IF($L2992="None","",IF(ISERROR(VLOOKUP($L2992,Info!$B$4:$B$266,1,FALSE)),"",VLOOKUP($L2992,Info!$B$4:$L$266,4,FALSE)))</f>
        <v/>
      </c>
      <c r="R2992" s="1"/>
      <c r="S2992" s="6" t="str">
        <f t="shared" si="232"/>
        <v/>
      </c>
      <c r="T2992" s="6" t="str">
        <f>IF($L2992="None","",IF(ISERROR(VLOOKUP($L2992,Info!$B$4:$B$266,1,FALSE)),"",VLOOKUP($L2992,Info!$B$4:$L$266,11,FALSE)))</f>
        <v/>
      </c>
      <c r="U2992" s="1"/>
      <c r="V2992" s="1"/>
      <c r="W2992" s="1"/>
      <c r="X2992" s="1" t="str">
        <f>IF($L2992="None","",IF(ISERROR(VLOOKUP($L2992,Info!$B$4:$B$266,1,FALSE)),"",IF(OR(W2992="Metallic Liquid Tight",W2992="Non-Metallic Liquid Tight",W2992="LSZH",W2992="Greenfield"),VLOOKUP($L2992,Info!$B$4:$L$266,7,FALSE),"N/A")))</f>
        <v/>
      </c>
      <c r="Y2992" s="1"/>
      <c r="Z2992" s="96" t="str">
        <f>IF($L2992="None","",IF(ISERROR(VLOOKUP($L2992,Info!$B$4:$B$266,1,FALSE)),"",VLOOKUP($L2992,Info!$B$4:$L$266,9,FALSE)))</f>
        <v/>
      </c>
      <c r="AA2992" s="96" t="str">
        <f>IF($L2992="None","",IF(ISERROR(VLOOKUP($L2992,Info!$B$4:$B$266,1,FALSE)),"",VLOOKUP($L2992,Info!$B$4:$L$266,8,FALSE)))</f>
        <v/>
      </c>
      <c r="AB2992" s="96" t="str">
        <f>IF($L2992="None","",IF(ISERROR(VLOOKUP($L2992,Info!$B$4:$B$266,1,FALSE)),"",VLOOKUP($L2992,Info!$B$4:$L$266,10,FALSE)))</f>
        <v/>
      </c>
      <c r="AC2992" s="1" t="str">
        <f>IF(W2992="SO Cable","Black,White",IF(O2992="","",IF(P2992="","",IF($J$12&lt;&gt;"ABC",IF(P2992&lt;="250",VLOOKUP(O2992,Info!$AZ$4:$BB$22,3,FALSE),VLOOKUP(O2992,Info!$AZ$23:$BB$39,3,FALSE)),IF(P2992&lt;="250",VLOOKUP(O2992,Info!$AO$4:$AQ$22,3,FALSE),VLOOKUP(O2992,Info!$AO$23:$AP$39,3,FALSE))))))</f>
        <v/>
      </c>
      <c r="AD2992" s="1"/>
      <c r="AE2992" s="1" t="str">
        <f>IF($L2992="None","",IF(ISERROR(VLOOKUP($L2992,Info!$B$4:$B$266,1,FALSE)),"",VLOOKUP($L2992,Info!$B$4:$L$266,4,FALSE)))</f>
        <v/>
      </c>
      <c r="AF2992" s="1" t="str">
        <f>IF($L2992="None","",IF(ISERROR(VLOOKUP($L2992,Info!$B$4:$B$266,1,FALSE)),"",VLOOKUP($L2992,Info!$B$4:$L$266,6,FALSE)))</f>
        <v/>
      </c>
      <c r="AG2992" s="1"/>
      <c r="AH2992" s="33" t="str" cm="1">
        <f t="array" ref="AH2992">IF(AND(L2992&lt;&gt;"",O2992&lt;&gt;"",R2992:S2992&lt;&gt;"",W2992:X2992&lt;&gt;"",Z2992:AA2992&lt;&gt;"",AC2992&lt;&gt;""),"Good","Bad")</f>
        <v>Bad</v>
      </c>
      <c r="AL2992" t="str" cm="1">
        <f t="array" ref="AL2992">IF(R2992&gt;0,_xlfn.IFS(COUNTIF($L$20:L2992,"&lt;&gt;")&lt;101,1,COUNTIF($L$20:L2992,"&lt;&gt;")&lt;201,2,COUNTIF($L$20:L2992,"&lt;&gt;")&lt;301,3,COUNTIF($L$20:L2992,"&lt;&gt;")&lt;401,4,COUNTIF($L$20:L2992,"&lt;&gt;")&lt;501,5,COUNTIF($L$20:L2992,"&lt;&gt;")&lt;601,6,COUNTIF($L$20:L2992,"&lt;&gt;")&lt;701,7,COUNTIF($L$20:L2992,"&lt;&gt;")&lt;801,8,COUNTIF($L$20:L2992,"&lt;&gt;")&lt;901,9,COUNTIF($L$20:L2992,"&lt;&gt;")&lt;1001,10,COUNTIF($L$20:L2992,"&lt;&gt;")&lt;1101,11,COUNTIF($L$20:L2992,"&lt;&gt;")&lt;1201,12,COUNTIF($L$20:L2992,"&lt;&gt;")&lt;1301,13,COUNTIF($L$20:L2992,"&lt;&gt;")&lt;1401,14,COUNTIF($L$20:L2992,"&lt;&gt;")&lt;1501,15,COUNTIF($L$20:L2992,"&lt;&gt;")&lt;1601,16,COUNTIF($L$20:L2992,"&lt;&gt;")&lt;1701,17,COUNTIF($L$20:L2992,"&lt;&gt;")&lt;1801,18,COUNTIF($L$20:L2992,"&lt;&gt;")&lt;1901,19,COUNTIF($L$20:L2992,"&lt;&gt;")&lt;2001,20,COUNTIF($L$20:L2992,"&lt;&gt;")&lt;2101,21,COUNTIF($L$20:L2992,"&lt;&gt;")&lt;2201,22,COUNTIF($L$20:L2992,"&lt;&gt;")&lt;2301,23,COUNTIF($L$20:L2992,"&lt;&gt;")&lt;2401,24,COUNTIF($L$20:L2992,"&lt;&gt;")&lt;2501,25,COUNTIF($L$20:L2992,"&lt;&gt;")&lt;2601,26,COUNTIF($L$20:L2992,"&lt;&gt;")&lt;2701,27,COUNTIF($L$20:L2992,"&lt;&gt;")&lt;2801,28,COUNTIF($L$20:L2992,"&lt;&gt;")&lt;2901,29,COUNTIF($L$20:L2992,"&lt;&gt;")&lt;3001,30),"")</f>
        <v/>
      </c>
      <c r="AM2992" t="str">
        <f t="shared" si="230"/>
        <v/>
      </c>
      <c r="AN2992" t="str">
        <f t="shared" si="234"/>
        <v/>
      </c>
      <c r="AP2992" t="str">
        <f t="shared" si="233"/>
        <v/>
      </c>
      <c r="AQ2992" t="str">
        <f>IF(AO2992="","",COUNTIFS(AM2992:$AM$3019,AO2992))</f>
        <v/>
      </c>
    </row>
    <row r="2993" spans="1:43" x14ac:dyDescent="0.25">
      <c r="A2993" s="6" t="str">
        <f>IF(COUNT($A$20:A2992)&lt;&gt;$B$4,IF(A2992="","",A2992+1),"")</f>
        <v/>
      </c>
      <c r="B2993" s="3"/>
      <c r="C2993" s="3"/>
      <c r="D2993" s="122"/>
      <c r="E2993" s="3"/>
      <c r="F2993" s="3"/>
      <c r="G2993" s="3"/>
      <c r="H2993" s="3"/>
      <c r="I2993" s="120"/>
      <c r="J2993" s="3"/>
      <c r="K2993" s="95" t="str" cm="1">
        <f t="array" ref="K2993">IF(OR($J$14 = "A",$J$14 = "B",$J$14 = "C"),IF(I2993="","",IF(LEN(I2993)&gt;2,_xlfn.IFS(ISNUMBER(SEARCH("_",I2993)),I2993,ISNUMBER(SEARCH(", ",I2993)),SUBSTITUTE(I2993,", ","_"),ISNUMBER(SEARCH("/ ",I2993)),SUBSTITUTE(I2993,"/ ","_"),ISNUMBER(SEARCH(",",I2993)),SUBSTITUTE(I2993,",","_"),ISNUMBER(SEARCH("/",I2993)),SUBSTITUTE(I2993,"/","_"),ISNUMBER(SEARCH("",I2993)),I2993),I2993)),IF(OR($J$14 = "J",$J$14 = "K"),"",IF(D2993="","",IF(LEN(D2993)&gt;2,_xlfn.IFS(ISNUMBER(SEARCH("_",D2993)),D2993,ISNUMBER(SEARCH(", ",D2993)),SUBSTITUTE(D2993,", ","_"),ISNUMBER(SEARCH("/ ",D2993)),SUBSTITUTE(D2993,"/ ","_"),ISNUMBER(SEARCH(",",D2993)),SUBSTITUTE(D2993,",","_"),ISNUMBER(SEARCH("/",D2993)),SUBSTITUTE(D2993,"/","_"),ISNUMBER(SEARCH("",D2993)),D2993),D2993))))</f>
        <v/>
      </c>
      <c r="L2993" s="1"/>
      <c r="M2993" s="1" t="str">
        <f t="shared" si="231"/>
        <v/>
      </c>
      <c r="N2993" s="94" t="str">
        <f>IF($L2993="None","",IF(ISERROR(VLOOKUP($L2993,Info!$B$4:$B$266,1,FALSE)),"",VLOOKUP($L2993,Info!$B$4:$L$266,5,FALSE)))</f>
        <v/>
      </c>
      <c r="O2993" s="94" t="str">
        <f>IF(K2993="","",IF(AND($J$12&lt;&gt;"ABC",N2993="3"),"BAC",IF(N2993="3","ABC",IF($J$12&lt;&gt;"ABC",IF($J$10="Standard",VLOOKUP(K2993,Info!$BE$4:$BF$481,2,FALSE),VLOOKUP(K2993,Info!$BI$4:$BJ$482,2,FALSE)),IF($J$10="Standard",VLOOKUP(K2993,Info!$AG$4:$AH$2994,2,FALSE),VLOOKUP(K2993,Info!$AK$4:$AL$2997,2,FALSE))))))</f>
        <v/>
      </c>
      <c r="P2993" s="94" t="str">
        <f>IF($L2993="None","",IF(ISERROR(VLOOKUP($L2993,Info!$B$4:$B$266,1,FALSE)),"",VLOOKUP($L2993,Info!$B$4:$L$266,3,FALSE)))</f>
        <v/>
      </c>
      <c r="Q2993" s="96" t="str">
        <f>IF($L2993="None","",IF(ISERROR(VLOOKUP($L2993,Info!$B$4:$B$266,1,FALSE)),"",VLOOKUP($L2993,Info!$B$4:$L$266,4,FALSE)))</f>
        <v/>
      </c>
      <c r="R2993" s="1"/>
      <c r="S2993" s="6" t="str">
        <f t="shared" si="232"/>
        <v/>
      </c>
      <c r="T2993" s="6" t="str">
        <f>IF($L2993="None","",IF(ISERROR(VLOOKUP($L2993,Info!$B$4:$B$266,1,FALSE)),"",VLOOKUP($L2993,Info!$B$4:$L$266,11,FALSE)))</f>
        <v/>
      </c>
      <c r="U2993" s="1"/>
      <c r="V2993" s="1"/>
      <c r="W2993" s="1"/>
      <c r="X2993" s="1" t="str">
        <f>IF($L2993="None","",IF(ISERROR(VLOOKUP($L2993,Info!$B$4:$B$266,1,FALSE)),"",IF(OR(W2993="Metallic Liquid Tight",W2993="Non-Metallic Liquid Tight",W2993="LSZH",W2993="Greenfield"),VLOOKUP($L2993,Info!$B$4:$L$266,7,FALSE),"N/A")))</f>
        <v/>
      </c>
      <c r="Y2993" s="1"/>
      <c r="Z2993" s="96" t="str">
        <f>IF($L2993="None","",IF(ISERROR(VLOOKUP($L2993,Info!$B$4:$B$266,1,FALSE)),"",VLOOKUP($L2993,Info!$B$4:$L$266,9,FALSE)))</f>
        <v/>
      </c>
      <c r="AA2993" s="96" t="str">
        <f>IF($L2993="None","",IF(ISERROR(VLOOKUP($L2993,Info!$B$4:$B$266,1,FALSE)),"",VLOOKUP($L2993,Info!$B$4:$L$266,8,FALSE)))</f>
        <v/>
      </c>
      <c r="AB2993" s="96" t="str">
        <f>IF($L2993="None","",IF(ISERROR(VLOOKUP($L2993,Info!$B$4:$B$266,1,FALSE)),"",VLOOKUP($L2993,Info!$B$4:$L$266,10,FALSE)))</f>
        <v/>
      </c>
      <c r="AC2993" s="1" t="str">
        <f>IF(W2993="SO Cable","Black,White",IF(O2993="","",IF(P2993="","",IF($J$12&lt;&gt;"ABC",IF(P2993&lt;="250",VLOOKUP(O2993,Info!$AZ$4:$BB$22,3,FALSE),VLOOKUP(O2993,Info!$AZ$23:$BB$39,3,FALSE)),IF(P2993&lt;="250",VLOOKUP(O2993,Info!$AO$4:$AQ$22,3,FALSE),VLOOKUP(O2993,Info!$AO$23:$AP$39,3,FALSE))))))</f>
        <v/>
      </c>
      <c r="AD2993" s="1"/>
      <c r="AE2993" s="1" t="str">
        <f>IF($L2993="None","",IF(ISERROR(VLOOKUP($L2993,Info!$B$4:$B$266,1,FALSE)),"",VLOOKUP($L2993,Info!$B$4:$L$266,4,FALSE)))</f>
        <v/>
      </c>
      <c r="AF2993" s="1" t="str">
        <f>IF($L2993="None","",IF(ISERROR(VLOOKUP($L2993,Info!$B$4:$B$266,1,FALSE)),"",VLOOKUP($L2993,Info!$B$4:$L$266,6,FALSE)))</f>
        <v/>
      </c>
      <c r="AG2993" s="1"/>
      <c r="AH2993" s="33" t="str" cm="1">
        <f t="array" ref="AH2993">IF(AND(L2993&lt;&gt;"",O2993&lt;&gt;"",R2993:S2993&lt;&gt;"",W2993:X2993&lt;&gt;"",Z2993:AA2993&lt;&gt;"",AC2993&lt;&gt;""),"Good","Bad")</f>
        <v>Bad</v>
      </c>
      <c r="AL2993" t="str" cm="1">
        <f t="array" ref="AL2993">IF(R2993&gt;0,_xlfn.IFS(COUNTIF($L$20:L2993,"&lt;&gt;")&lt;101,1,COUNTIF($L$20:L2993,"&lt;&gt;")&lt;201,2,COUNTIF($L$20:L2993,"&lt;&gt;")&lt;301,3,COUNTIF($L$20:L2993,"&lt;&gt;")&lt;401,4,COUNTIF($L$20:L2993,"&lt;&gt;")&lt;501,5,COUNTIF($L$20:L2993,"&lt;&gt;")&lt;601,6,COUNTIF($L$20:L2993,"&lt;&gt;")&lt;701,7,COUNTIF($L$20:L2993,"&lt;&gt;")&lt;801,8,COUNTIF($L$20:L2993,"&lt;&gt;")&lt;901,9,COUNTIF($L$20:L2993,"&lt;&gt;")&lt;1001,10,COUNTIF($L$20:L2993,"&lt;&gt;")&lt;1101,11,COUNTIF($L$20:L2993,"&lt;&gt;")&lt;1201,12,COUNTIF($L$20:L2993,"&lt;&gt;")&lt;1301,13,COUNTIF($L$20:L2993,"&lt;&gt;")&lt;1401,14,COUNTIF($L$20:L2993,"&lt;&gt;")&lt;1501,15,COUNTIF($L$20:L2993,"&lt;&gt;")&lt;1601,16,COUNTIF($L$20:L2993,"&lt;&gt;")&lt;1701,17,COUNTIF($L$20:L2993,"&lt;&gt;")&lt;1801,18,COUNTIF($L$20:L2993,"&lt;&gt;")&lt;1901,19,COUNTIF($L$20:L2993,"&lt;&gt;")&lt;2001,20,COUNTIF($L$20:L2993,"&lt;&gt;")&lt;2101,21,COUNTIF($L$20:L2993,"&lt;&gt;")&lt;2201,22,COUNTIF($L$20:L2993,"&lt;&gt;")&lt;2301,23,COUNTIF($L$20:L2993,"&lt;&gt;")&lt;2401,24,COUNTIF($L$20:L2993,"&lt;&gt;")&lt;2501,25,COUNTIF($L$20:L2993,"&lt;&gt;")&lt;2601,26,COUNTIF($L$20:L2993,"&lt;&gt;")&lt;2701,27,COUNTIF($L$20:L2993,"&lt;&gt;")&lt;2801,28,COUNTIF($L$20:L2993,"&lt;&gt;")&lt;2901,29,COUNTIF($L$20:L2993,"&lt;&gt;")&lt;3001,30),"")</f>
        <v/>
      </c>
      <c r="AM2993" t="str">
        <f t="shared" si="230"/>
        <v/>
      </c>
      <c r="AN2993" t="str">
        <f t="shared" si="234"/>
        <v/>
      </c>
      <c r="AP2993" t="str">
        <f t="shared" si="233"/>
        <v/>
      </c>
      <c r="AQ2993" t="str">
        <f>IF(AO2993="","",COUNTIFS(AM2993:$AM$3019,AO2993))</f>
        <v/>
      </c>
    </row>
    <row r="2994" spans="1:43" x14ac:dyDescent="0.25">
      <c r="A2994" s="6" t="str">
        <f>IF(COUNT($A$20:A2993)&lt;&gt;$B$4,IF(A2993="","",A2993+1),"")</f>
        <v/>
      </c>
      <c r="B2994" s="3"/>
      <c r="C2994" s="3"/>
      <c r="D2994" s="122"/>
      <c r="E2994" s="3"/>
      <c r="F2994" s="3"/>
      <c r="G2994" s="3"/>
      <c r="H2994" s="3"/>
      <c r="I2994" s="120"/>
      <c r="J2994" s="3"/>
      <c r="K2994" s="95" t="str" cm="1">
        <f t="array" ref="K2994">IF(OR($J$14 = "A",$J$14 = "B",$J$14 = "C"),IF(I2994="","",IF(LEN(I2994)&gt;2,_xlfn.IFS(ISNUMBER(SEARCH("_",I2994)),I2994,ISNUMBER(SEARCH(", ",I2994)),SUBSTITUTE(I2994,", ","_"),ISNUMBER(SEARCH("/ ",I2994)),SUBSTITUTE(I2994,"/ ","_"),ISNUMBER(SEARCH(",",I2994)),SUBSTITUTE(I2994,",","_"),ISNUMBER(SEARCH("/",I2994)),SUBSTITUTE(I2994,"/","_"),ISNUMBER(SEARCH("",I2994)),I2994),I2994)),IF(OR($J$14 = "J",$J$14 = "K"),"",IF(D2994="","",IF(LEN(D2994)&gt;2,_xlfn.IFS(ISNUMBER(SEARCH("_",D2994)),D2994,ISNUMBER(SEARCH(", ",D2994)),SUBSTITUTE(D2994,", ","_"),ISNUMBER(SEARCH("/ ",D2994)),SUBSTITUTE(D2994,"/ ","_"),ISNUMBER(SEARCH(",",D2994)),SUBSTITUTE(D2994,",","_"),ISNUMBER(SEARCH("/",D2994)),SUBSTITUTE(D2994,"/","_"),ISNUMBER(SEARCH("",D2994)),D2994),D2994))))</f>
        <v/>
      </c>
      <c r="L2994" s="1"/>
      <c r="M2994" s="1" t="str">
        <f t="shared" si="231"/>
        <v/>
      </c>
      <c r="N2994" s="94" t="str">
        <f>IF($L2994="None","",IF(ISERROR(VLOOKUP($L2994,Info!$B$4:$B$266,1,FALSE)),"",VLOOKUP($L2994,Info!$B$4:$L$266,5,FALSE)))</f>
        <v/>
      </c>
      <c r="O2994" s="94" t="str">
        <f>IF(K2994="","",IF(AND($J$12&lt;&gt;"ABC",N2994="3"),"BAC",IF(N2994="3","ABC",IF($J$12&lt;&gt;"ABC",IF($J$10="Standard",VLOOKUP(K2994,Info!$BE$4:$BF$481,2,FALSE),VLOOKUP(K2994,Info!$BI$4:$BJ$482,2,FALSE)),IF($J$10="Standard",VLOOKUP(K2994,Info!$AG$4:$AH$2994,2,FALSE),VLOOKUP(K2994,Info!$AK$4:$AL$2997,2,FALSE))))))</f>
        <v/>
      </c>
      <c r="P2994" s="94" t="str">
        <f>IF($L2994="None","",IF(ISERROR(VLOOKUP($L2994,Info!$B$4:$B$266,1,FALSE)),"",VLOOKUP($L2994,Info!$B$4:$L$266,3,FALSE)))</f>
        <v/>
      </c>
      <c r="Q2994" s="96" t="str">
        <f>IF($L2994="None","",IF(ISERROR(VLOOKUP($L2994,Info!$B$4:$B$266,1,FALSE)),"",VLOOKUP($L2994,Info!$B$4:$L$266,4,FALSE)))</f>
        <v/>
      </c>
      <c r="R2994" s="1"/>
      <c r="S2994" s="6" t="str">
        <f t="shared" si="232"/>
        <v/>
      </c>
      <c r="T2994" s="6" t="str">
        <f>IF($L2994="None","",IF(ISERROR(VLOOKUP($L2994,Info!$B$4:$B$266,1,FALSE)),"",VLOOKUP($L2994,Info!$B$4:$L$266,11,FALSE)))</f>
        <v/>
      </c>
      <c r="U2994" s="1"/>
      <c r="V2994" s="1"/>
      <c r="W2994" s="1"/>
      <c r="X2994" s="1" t="str">
        <f>IF($L2994="None","",IF(ISERROR(VLOOKUP($L2994,Info!$B$4:$B$266,1,FALSE)),"",IF(OR(W2994="Metallic Liquid Tight",W2994="Non-Metallic Liquid Tight",W2994="LSZH",W2994="Greenfield"),VLOOKUP($L2994,Info!$B$4:$L$266,7,FALSE),"N/A")))</f>
        <v/>
      </c>
      <c r="Y2994" s="1"/>
      <c r="Z2994" s="96" t="str">
        <f>IF($L2994="None","",IF(ISERROR(VLOOKUP($L2994,Info!$B$4:$B$266,1,FALSE)),"",VLOOKUP($L2994,Info!$B$4:$L$266,9,FALSE)))</f>
        <v/>
      </c>
      <c r="AA2994" s="96" t="str">
        <f>IF($L2994="None","",IF(ISERROR(VLOOKUP($L2994,Info!$B$4:$B$266,1,FALSE)),"",VLOOKUP($L2994,Info!$B$4:$L$266,8,FALSE)))</f>
        <v/>
      </c>
      <c r="AB2994" s="96" t="str">
        <f>IF($L2994="None","",IF(ISERROR(VLOOKUP($L2994,Info!$B$4:$B$266,1,FALSE)),"",VLOOKUP($L2994,Info!$B$4:$L$266,10,FALSE)))</f>
        <v/>
      </c>
      <c r="AC2994" s="1" t="str">
        <f>IF(W2994="SO Cable","Black,White",IF(O2994="","",IF(P2994="","",IF($J$12&lt;&gt;"ABC",IF(P2994&lt;="250",VLOOKUP(O2994,Info!$AZ$4:$BB$22,3,FALSE),VLOOKUP(O2994,Info!$AZ$23:$BB$39,3,FALSE)),IF(P2994&lt;="250",VLOOKUP(O2994,Info!$AO$4:$AQ$22,3,FALSE),VLOOKUP(O2994,Info!$AO$23:$AP$39,3,FALSE))))))</f>
        <v/>
      </c>
      <c r="AD2994" s="1"/>
      <c r="AE2994" s="1" t="str">
        <f>IF($L2994="None","",IF(ISERROR(VLOOKUP($L2994,Info!$B$4:$B$266,1,FALSE)),"",VLOOKUP($L2994,Info!$B$4:$L$266,4,FALSE)))</f>
        <v/>
      </c>
      <c r="AF2994" s="1" t="str">
        <f>IF($L2994="None","",IF(ISERROR(VLOOKUP($L2994,Info!$B$4:$B$266,1,FALSE)),"",VLOOKUP($L2994,Info!$B$4:$L$266,6,FALSE)))</f>
        <v/>
      </c>
      <c r="AG2994" s="1"/>
      <c r="AH2994" s="33" t="str" cm="1">
        <f t="array" ref="AH2994">IF(AND(L2994&lt;&gt;"",O2994&lt;&gt;"",R2994:S2994&lt;&gt;"",W2994:X2994&lt;&gt;"",Z2994:AA2994&lt;&gt;"",AC2994&lt;&gt;""),"Good","Bad")</f>
        <v>Bad</v>
      </c>
      <c r="AL2994" t="str" cm="1">
        <f t="array" ref="AL2994">IF(R2994&gt;0,_xlfn.IFS(COUNTIF($L$20:L2994,"&lt;&gt;")&lt;101,1,COUNTIF($L$20:L2994,"&lt;&gt;")&lt;201,2,COUNTIF($L$20:L2994,"&lt;&gt;")&lt;301,3,COUNTIF($L$20:L2994,"&lt;&gt;")&lt;401,4,COUNTIF($L$20:L2994,"&lt;&gt;")&lt;501,5,COUNTIF($L$20:L2994,"&lt;&gt;")&lt;601,6,COUNTIF($L$20:L2994,"&lt;&gt;")&lt;701,7,COUNTIF($L$20:L2994,"&lt;&gt;")&lt;801,8,COUNTIF($L$20:L2994,"&lt;&gt;")&lt;901,9,COUNTIF($L$20:L2994,"&lt;&gt;")&lt;1001,10,COUNTIF($L$20:L2994,"&lt;&gt;")&lt;1101,11,COUNTIF($L$20:L2994,"&lt;&gt;")&lt;1201,12,COUNTIF($L$20:L2994,"&lt;&gt;")&lt;1301,13,COUNTIF($L$20:L2994,"&lt;&gt;")&lt;1401,14,COUNTIF($L$20:L2994,"&lt;&gt;")&lt;1501,15,COUNTIF($L$20:L2994,"&lt;&gt;")&lt;1601,16,COUNTIF($L$20:L2994,"&lt;&gt;")&lt;1701,17,COUNTIF($L$20:L2994,"&lt;&gt;")&lt;1801,18,COUNTIF($L$20:L2994,"&lt;&gt;")&lt;1901,19,COUNTIF($L$20:L2994,"&lt;&gt;")&lt;2001,20,COUNTIF($L$20:L2994,"&lt;&gt;")&lt;2101,21,COUNTIF($L$20:L2994,"&lt;&gt;")&lt;2201,22,COUNTIF($L$20:L2994,"&lt;&gt;")&lt;2301,23,COUNTIF($L$20:L2994,"&lt;&gt;")&lt;2401,24,COUNTIF($L$20:L2994,"&lt;&gt;")&lt;2501,25,COUNTIF($L$20:L2994,"&lt;&gt;")&lt;2601,26,COUNTIF($L$20:L2994,"&lt;&gt;")&lt;2701,27,COUNTIF($L$20:L2994,"&lt;&gt;")&lt;2801,28,COUNTIF($L$20:L2994,"&lt;&gt;")&lt;2901,29,COUNTIF($L$20:L2994,"&lt;&gt;")&lt;3001,30),"")</f>
        <v/>
      </c>
      <c r="AM2994" t="str">
        <f t="shared" si="230"/>
        <v/>
      </c>
      <c r="AN2994" t="str">
        <f t="shared" si="234"/>
        <v/>
      </c>
      <c r="AP2994" t="str">
        <f t="shared" si="233"/>
        <v/>
      </c>
      <c r="AQ2994" t="str">
        <f>IF(AO2994="","",COUNTIFS(AM2994:$AM$3019,AO2994))</f>
        <v/>
      </c>
    </row>
    <row r="2995" spans="1:43" x14ac:dyDescent="0.25">
      <c r="A2995" s="6" t="str">
        <f>IF(COUNT($A$20:A2994)&lt;&gt;$B$4,IF(A2994="","",A2994+1),"")</f>
        <v/>
      </c>
      <c r="B2995" s="3"/>
      <c r="C2995" s="3"/>
      <c r="D2995" s="122"/>
      <c r="E2995" s="3"/>
      <c r="F2995" s="3"/>
      <c r="G2995" s="3"/>
      <c r="H2995" s="3"/>
      <c r="I2995" s="120"/>
      <c r="J2995" s="3"/>
      <c r="K2995" s="95" t="str" cm="1">
        <f t="array" ref="K2995">IF(OR($J$14 = "A",$J$14 = "B",$J$14 = "C"),IF(I2995="","",IF(LEN(I2995)&gt;2,_xlfn.IFS(ISNUMBER(SEARCH("_",I2995)),I2995,ISNUMBER(SEARCH(", ",I2995)),SUBSTITUTE(I2995,", ","_"),ISNUMBER(SEARCH("/ ",I2995)),SUBSTITUTE(I2995,"/ ","_"),ISNUMBER(SEARCH(",",I2995)),SUBSTITUTE(I2995,",","_"),ISNUMBER(SEARCH("/",I2995)),SUBSTITUTE(I2995,"/","_"),ISNUMBER(SEARCH("",I2995)),I2995),I2995)),IF(OR($J$14 = "J",$J$14 = "K"),"",IF(D2995="","",IF(LEN(D2995)&gt;2,_xlfn.IFS(ISNUMBER(SEARCH("_",D2995)),D2995,ISNUMBER(SEARCH(", ",D2995)),SUBSTITUTE(D2995,", ","_"),ISNUMBER(SEARCH("/ ",D2995)),SUBSTITUTE(D2995,"/ ","_"),ISNUMBER(SEARCH(",",D2995)),SUBSTITUTE(D2995,",","_"),ISNUMBER(SEARCH("/",D2995)),SUBSTITUTE(D2995,"/","_"),ISNUMBER(SEARCH("",D2995)),D2995),D2995))))</f>
        <v/>
      </c>
      <c r="L2995" s="1"/>
      <c r="M2995" s="1" t="str">
        <f t="shared" si="231"/>
        <v/>
      </c>
      <c r="N2995" s="94" t="str">
        <f>IF($L2995="None","",IF(ISERROR(VLOOKUP($L2995,Info!$B$4:$B$266,1,FALSE)),"",VLOOKUP($L2995,Info!$B$4:$L$266,5,FALSE)))</f>
        <v/>
      </c>
      <c r="O2995" s="94" t="str">
        <f>IF(K2995="","",IF(AND($J$12&lt;&gt;"ABC",N2995="3"),"BAC",IF(N2995="3","ABC",IF($J$12&lt;&gt;"ABC",IF($J$10="Standard",VLOOKUP(K2995,Info!$BE$4:$BF$481,2,FALSE),VLOOKUP(K2995,Info!$BI$4:$BJ$482,2,FALSE)),IF($J$10="Standard",VLOOKUP(K2995,Info!$AG$4:$AH$2994,2,FALSE),VLOOKUP(K2995,Info!$AK$4:$AL$2997,2,FALSE))))))</f>
        <v/>
      </c>
      <c r="P2995" s="94" t="str">
        <f>IF($L2995="None","",IF(ISERROR(VLOOKUP($L2995,Info!$B$4:$B$266,1,FALSE)),"",VLOOKUP($L2995,Info!$B$4:$L$266,3,FALSE)))</f>
        <v/>
      </c>
      <c r="Q2995" s="96" t="str">
        <f>IF($L2995="None","",IF(ISERROR(VLOOKUP($L2995,Info!$B$4:$B$266,1,FALSE)),"",VLOOKUP($L2995,Info!$B$4:$L$266,4,FALSE)))</f>
        <v/>
      </c>
      <c r="R2995" s="1"/>
      <c r="S2995" s="6" t="str">
        <f t="shared" si="232"/>
        <v/>
      </c>
      <c r="T2995" s="6" t="str">
        <f>IF($L2995="None","",IF(ISERROR(VLOOKUP($L2995,Info!$B$4:$B$266,1,FALSE)),"",VLOOKUP($L2995,Info!$B$4:$L$266,11,FALSE)))</f>
        <v/>
      </c>
      <c r="U2995" s="1"/>
      <c r="V2995" s="1"/>
      <c r="W2995" s="1"/>
      <c r="X2995" s="1" t="str">
        <f>IF($L2995="None","",IF(ISERROR(VLOOKUP($L2995,Info!$B$4:$B$266,1,FALSE)),"",IF(OR(W2995="Metallic Liquid Tight",W2995="Non-Metallic Liquid Tight",W2995="LSZH",W2995="Greenfield"),VLOOKUP($L2995,Info!$B$4:$L$266,7,FALSE),"N/A")))</f>
        <v/>
      </c>
      <c r="Y2995" s="1"/>
      <c r="Z2995" s="96" t="str">
        <f>IF($L2995="None","",IF(ISERROR(VLOOKUP($L2995,Info!$B$4:$B$266,1,FALSE)),"",VLOOKUP($L2995,Info!$B$4:$L$266,9,FALSE)))</f>
        <v/>
      </c>
      <c r="AA2995" s="96" t="str">
        <f>IF($L2995="None","",IF(ISERROR(VLOOKUP($L2995,Info!$B$4:$B$266,1,FALSE)),"",VLOOKUP($L2995,Info!$B$4:$L$266,8,FALSE)))</f>
        <v/>
      </c>
      <c r="AB2995" s="96" t="str">
        <f>IF($L2995="None","",IF(ISERROR(VLOOKUP($L2995,Info!$B$4:$B$266,1,FALSE)),"",VLOOKUP($L2995,Info!$B$4:$L$266,10,FALSE)))</f>
        <v/>
      </c>
      <c r="AC2995" s="1" t="str">
        <f>IF(W2995="SO Cable","Black,White",IF(O2995="","",IF(P2995="","",IF($J$12&lt;&gt;"ABC",IF(P2995&lt;="250",VLOOKUP(O2995,Info!$AZ$4:$BB$22,3,FALSE),VLOOKUP(O2995,Info!$AZ$23:$BB$39,3,FALSE)),IF(P2995&lt;="250",VLOOKUP(O2995,Info!$AO$4:$AQ$22,3,FALSE),VLOOKUP(O2995,Info!$AO$23:$AP$39,3,FALSE))))))</f>
        <v/>
      </c>
      <c r="AD2995" s="1"/>
      <c r="AE2995" s="1" t="str">
        <f>IF($L2995="None","",IF(ISERROR(VLOOKUP($L2995,Info!$B$4:$B$266,1,FALSE)),"",VLOOKUP($L2995,Info!$B$4:$L$266,4,FALSE)))</f>
        <v/>
      </c>
      <c r="AF2995" s="1" t="str">
        <f>IF($L2995="None","",IF(ISERROR(VLOOKUP($L2995,Info!$B$4:$B$266,1,FALSE)),"",VLOOKUP($L2995,Info!$B$4:$L$266,6,FALSE)))</f>
        <v/>
      </c>
      <c r="AG2995" s="1"/>
      <c r="AH2995" s="33" t="str" cm="1">
        <f t="array" ref="AH2995">IF(AND(L2995&lt;&gt;"",O2995&lt;&gt;"",R2995:S2995&lt;&gt;"",W2995:X2995&lt;&gt;"",Z2995:AA2995&lt;&gt;"",AC2995&lt;&gt;""),"Good","Bad")</f>
        <v>Bad</v>
      </c>
      <c r="AL2995" t="str" cm="1">
        <f t="array" ref="AL2995">IF(R2995&gt;0,_xlfn.IFS(COUNTIF($L$20:L2995,"&lt;&gt;")&lt;101,1,COUNTIF($L$20:L2995,"&lt;&gt;")&lt;201,2,COUNTIF($L$20:L2995,"&lt;&gt;")&lt;301,3,COUNTIF($L$20:L2995,"&lt;&gt;")&lt;401,4,COUNTIF($L$20:L2995,"&lt;&gt;")&lt;501,5,COUNTIF($L$20:L2995,"&lt;&gt;")&lt;601,6,COUNTIF($L$20:L2995,"&lt;&gt;")&lt;701,7,COUNTIF($L$20:L2995,"&lt;&gt;")&lt;801,8,COUNTIF($L$20:L2995,"&lt;&gt;")&lt;901,9,COUNTIF($L$20:L2995,"&lt;&gt;")&lt;1001,10,COUNTIF($L$20:L2995,"&lt;&gt;")&lt;1101,11,COUNTIF($L$20:L2995,"&lt;&gt;")&lt;1201,12,COUNTIF($L$20:L2995,"&lt;&gt;")&lt;1301,13,COUNTIF($L$20:L2995,"&lt;&gt;")&lt;1401,14,COUNTIF($L$20:L2995,"&lt;&gt;")&lt;1501,15,COUNTIF($L$20:L2995,"&lt;&gt;")&lt;1601,16,COUNTIF($L$20:L2995,"&lt;&gt;")&lt;1701,17,COUNTIF($L$20:L2995,"&lt;&gt;")&lt;1801,18,COUNTIF($L$20:L2995,"&lt;&gt;")&lt;1901,19,COUNTIF($L$20:L2995,"&lt;&gt;")&lt;2001,20,COUNTIF($L$20:L2995,"&lt;&gt;")&lt;2101,21,COUNTIF($L$20:L2995,"&lt;&gt;")&lt;2201,22,COUNTIF($L$20:L2995,"&lt;&gt;")&lt;2301,23,COUNTIF($L$20:L2995,"&lt;&gt;")&lt;2401,24,COUNTIF($L$20:L2995,"&lt;&gt;")&lt;2501,25,COUNTIF($L$20:L2995,"&lt;&gt;")&lt;2601,26,COUNTIF($L$20:L2995,"&lt;&gt;")&lt;2701,27,COUNTIF($L$20:L2995,"&lt;&gt;")&lt;2801,28,COUNTIF($L$20:L2995,"&lt;&gt;")&lt;2901,29,COUNTIF($L$20:L2995,"&lt;&gt;")&lt;3001,30),"")</f>
        <v/>
      </c>
      <c r="AM2995" t="str">
        <f t="shared" si="230"/>
        <v/>
      </c>
      <c r="AN2995" t="str">
        <f t="shared" si="234"/>
        <v/>
      </c>
      <c r="AP2995" t="str">
        <f t="shared" si="233"/>
        <v/>
      </c>
      <c r="AQ2995" t="str">
        <f>IF(AO2995="","",COUNTIFS(AM2995:$AM$3019,AO2995))</f>
        <v/>
      </c>
    </row>
    <row r="2996" spans="1:43" x14ac:dyDescent="0.25">
      <c r="A2996" s="6" t="str">
        <f>IF(COUNT($A$20:A2995)&lt;&gt;$B$4,IF(A2995="","",A2995+1),"")</f>
        <v/>
      </c>
      <c r="B2996" s="3"/>
      <c r="C2996" s="3"/>
      <c r="D2996" s="122"/>
      <c r="E2996" s="3"/>
      <c r="F2996" s="3"/>
      <c r="G2996" s="3"/>
      <c r="H2996" s="3"/>
      <c r="I2996" s="120"/>
      <c r="J2996" s="3"/>
      <c r="K2996" s="95" t="str" cm="1">
        <f t="array" ref="K2996">IF(OR($J$14 = "A",$J$14 = "B",$J$14 = "C"),IF(I2996="","",IF(LEN(I2996)&gt;2,_xlfn.IFS(ISNUMBER(SEARCH("_",I2996)),I2996,ISNUMBER(SEARCH(", ",I2996)),SUBSTITUTE(I2996,", ","_"),ISNUMBER(SEARCH("/ ",I2996)),SUBSTITUTE(I2996,"/ ","_"),ISNUMBER(SEARCH(",",I2996)),SUBSTITUTE(I2996,",","_"),ISNUMBER(SEARCH("/",I2996)),SUBSTITUTE(I2996,"/","_"),ISNUMBER(SEARCH("",I2996)),I2996),I2996)),IF(OR($J$14 = "J",$J$14 = "K"),"",IF(D2996="","",IF(LEN(D2996)&gt;2,_xlfn.IFS(ISNUMBER(SEARCH("_",D2996)),D2996,ISNUMBER(SEARCH(", ",D2996)),SUBSTITUTE(D2996,", ","_"),ISNUMBER(SEARCH("/ ",D2996)),SUBSTITUTE(D2996,"/ ","_"),ISNUMBER(SEARCH(",",D2996)),SUBSTITUTE(D2996,",","_"),ISNUMBER(SEARCH("/",D2996)),SUBSTITUTE(D2996,"/","_"),ISNUMBER(SEARCH("",D2996)),D2996),D2996))))</f>
        <v/>
      </c>
      <c r="L2996" s="1"/>
      <c r="M2996" s="1" t="str">
        <f t="shared" si="231"/>
        <v/>
      </c>
      <c r="N2996" s="94" t="str">
        <f>IF($L2996="None","",IF(ISERROR(VLOOKUP($L2996,Info!$B$4:$B$266,1,FALSE)),"",VLOOKUP($L2996,Info!$B$4:$L$266,5,FALSE)))</f>
        <v/>
      </c>
      <c r="O2996" s="94" t="str">
        <f>IF(K2996="","",IF(AND($J$12&lt;&gt;"ABC",N2996="3"),"BAC",IF(N2996="3","ABC",IF($J$12&lt;&gt;"ABC",IF($J$10="Standard",VLOOKUP(K2996,Info!$BE$4:$BF$481,2,FALSE),VLOOKUP(K2996,Info!$BI$4:$BJ$482,2,FALSE)),IF($J$10="Standard",VLOOKUP(K2996,Info!$AG$4:$AH$2994,2,FALSE),VLOOKUP(K2996,Info!$AK$4:$AL$2997,2,FALSE))))))</f>
        <v/>
      </c>
      <c r="P2996" s="94" t="str">
        <f>IF($L2996="None","",IF(ISERROR(VLOOKUP($L2996,Info!$B$4:$B$266,1,FALSE)),"",VLOOKUP($L2996,Info!$B$4:$L$266,3,FALSE)))</f>
        <v/>
      </c>
      <c r="Q2996" s="96" t="str">
        <f>IF($L2996="None","",IF(ISERROR(VLOOKUP($L2996,Info!$B$4:$B$266,1,FALSE)),"",VLOOKUP($L2996,Info!$B$4:$L$266,4,FALSE)))</f>
        <v/>
      </c>
      <c r="R2996" s="1"/>
      <c r="S2996" s="6" t="str">
        <f t="shared" si="232"/>
        <v/>
      </c>
      <c r="T2996" s="6" t="str">
        <f>IF($L2996="None","",IF(ISERROR(VLOOKUP($L2996,Info!$B$4:$B$266,1,FALSE)),"",VLOOKUP($L2996,Info!$B$4:$L$266,11,FALSE)))</f>
        <v/>
      </c>
      <c r="U2996" s="1"/>
      <c r="V2996" s="1"/>
      <c r="W2996" s="1"/>
      <c r="X2996" s="1" t="str">
        <f>IF($L2996="None","",IF(ISERROR(VLOOKUP($L2996,Info!$B$4:$B$266,1,FALSE)),"",IF(OR(W2996="Metallic Liquid Tight",W2996="Non-Metallic Liquid Tight",W2996="LSZH",W2996="Greenfield"),VLOOKUP($L2996,Info!$B$4:$L$266,7,FALSE),"N/A")))</f>
        <v/>
      </c>
      <c r="Y2996" s="1"/>
      <c r="Z2996" s="96" t="str">
        <f>IF($L2996="None","",IF(ISERROR(VLOOKUP($L2996,Info!$B$4:$B$266,1,FALSE)),"",VLOOKUP($L2996,Info!$B$4:$L$266,9,FALSE)))</f>
        <v/>
      </c>
      <c r="AA2996" s="96" t="str">
        <f>IF($L2996="None","",IF(ISERROR(VLOOKUP($L2996,Info!$B$4:$B$266,1,FALSE)),"",VLOOKUP($L2996,Info!$B$4:$L$266,8,FALSE)))</f>
        <v/>
      </c>
      <c r="AB2996" s="96" t="str">
        <f>IF($L2996="None","",IF(ISERROR(VLOOKUP($L2996,Info!$B$4:$B$266,1,FALSE)),"",VLOOKUP($L2996,Info!$B$4:$L$266,10,FALSE)))</f>
        <v/>
      </c>
      <c r="AC2996" s="1" t="str">
        <f>IF(W2996="SO Cable","Black,White",IF(O2996="","",IF(P2996="","",IF($J$12&lt;&gt;"ABC",IF(P2996&lt;="250",VLOOKUP(O2996,Info!$AZ$4:$BB$22,3,FALSE),VLOOKUP(O2996,Info!$AZ$23:$BB$39,3,FALSE)),IF(P2996&lt;="250",VLOOKUP(O2996,Info!$AO$4:$AQ$22,3,FALSE),VLOOKUP(O2996,Info!$AO$23:$AP$39,3,FALSE))))))</f>
        <v/>
      </c>
      <c r="AD2996" s="1"/>
      <c r="AE2996" s="1" t="str">
        <f>IF($L2996="None","",IF(ISERROR(VLOOKUP($L2996,Info!$B$4:$B$266,1,FALSE)),"",VLOOKUP($L2996,Info!$B$4:$L$266,4,FALSE)))</f>
        <v/>
      </c>
      <c r="AF2996" s="1" t="str">
        <f>IF($L2996="None","",IF(ISERROR(VLOOKUP($L2996,Info!$B$4:$B$266,1,FALSE)),"",VLOOKUP($L2996,Info!$B$4:$L$266,6,FALSE)))</f>
        <v/>
      </c>
      <c r="AG2996" s="1"/>
      <c r="AH2996" s="33" t="str" cm="1">
        <f t="array" ref="AH2996">IF(AND(L2996&lt;&gt;"",O2996&lt;&gt;"",R2996:S2996&lt;&gt;"",W2996:X2996&lt;&gt;"",Z2996:AA2996&lt;&gt;"",AC2996&lt;&gt;""),"Good","Bad")</f>
        <v>Bad</v>
      </c>
      <c r="AL2996" t="str" cm="1">
        <f t="array" ref="AL2996">IF(R2996&gt;0,_xlfn.IFS(COUNTIF($L$20:L2996,"&lt;&gt;")&lt;101,1,COUNTIF($L$20:L2996,"&lt;&gt;")&lt;201,2,COUNTIF($L$20:L2996,"&lt;&gt;")&lt;301,3,COUNTIF($L$20:L2996,"&lt;&gt;")&lt;401,4,COUNTIF($L$20:L2996,"&lt;&gt;")&lt;501,5,COUNTIF($L$20:L2996,"&lt;&gt;")&lt;601,6,COUNTIF($L$20:L2996,"&lt;&gt;")&lt;701,7,COUNTIF($L$20:L2996,"&lt;&gt;")&lt;801,8,COUNTIF($L$20:L2996,"&lt;&gt;")&lt;901,9,COUNTIF($L$20:L2996,"&lt;&gt;")&lt;1001,10,COUNTIF($L$20:L2996,"&lt;&gt;")&lt;1101,11,COUNTIF($L$20:L2996,"&lt;&gt;")&lt;1201,12,COUNTIF($L$20:L2996,"&lt;&gt;")&lt;1301,13,COUNTIF($L$20:L2996,"&lt;&gt;")&lt;1401,14,COUNTIF($L$20:L2996,"&lt;&gt;")&lt;1501,15,COUNTIF($L$20:L2996,"&lt;&gt;")&lt;1601,16,COUNTIF($L$20:L2996,"&lt;&gt;")&lt;1701,17,COUNTIF($L$20:L2996,"&lt;&gt;")&lt;1801,18,COUNTIF($L$20:L2996,"&lt;&gt;")&lt;1901,19,COUNTIF($L$20:L2996,"&lt;&gt;")&lt;2001,20,COUNTIF($L$20:L2996,"&lt;&gt;")&lt;2101,21,COUNTIF($L$20:L2996,"&lt;&gt;")&lt;2201,22,COUNTIF($L$20:L2996,"&lt;&gt;")&lt;2301,23,COUNTIF($L$20:L2996,"&lt;&gt;")&lt;2401,24,COUNTIF($L$20:L2996,"&lt;&gt;")&lt;2501,25,COUNTIF($L$20:L2996,"&lt;&gt;")&lt;2601,26,COUNTIF($L$20:L2996,"&lt;&gt;")&lt;2701,27,COUNTIF($L$20:L2996,"&lt;&gt;")&lt;2801,28,COUNTIF($L$20:L2996,"&lt;&gt;")&lt;2901,29,COUNTIF($L$20:L2996,"&lt;&gt;")&lt;3001,30),"")</f>
        <v/>
      </c>
      <c r="AM2996" t="str">
        <f t="shared" si="230"/>
        <v/>
      </c>
      <c r="AN2996" t="str">
        <f t="shared" si="234"/>
        <v/>
      </c>
      <c r="AP2996" t="str">
        <f t="shared" si="233"/>
        <v/>
      </c>
      <c r="AQ2996" t="str">
        <f>IF(AO2996="","",COUNTIFS(AM2996:$AM$3019,AO2996))</f>
        <v/>
      </c>
    </row>
    <row r="2997" spans="1:43" x14ac:dyDescent="0.25">
      <c r="A2997" s="6" t="str">
        <f>IF(COUNT($A$20:A2996)&lt;&gt;$B$4,IF(A2996="","",A2996+1),"")</f>
        <v/>
      </c>
      <c r="B2997" s="3"/>
      <c r="C2997" s="3"/>
      <c r="D2997" s="122"/>
      <c r="E2997" s="3"/>
      <c r="F2997" s="3"/>
      <c r="G2997" s="3"/>
      <c r="H2997" s="3"/>
      <c r="I2997" s="120"/>
      <c r="J2997" s="3"/>
      <c r="K2997" s="95" t="str" cm="1">
        <f t="array" ref="K2997">IF(OR($J$14 = "A",$J$14 = "B",$J$14 = "C"),IF(I2997="","",IF(LEN(I2997)&gt;2,_xlfn.IFS(ISNUMBER(SEARCH("_",I2997)),I2997,ISNUMBER(SEARCH(", ",I2997)),SUBSTITUTE(I2997,", ","_"),ISNUMBER(SEARCH("/ ",I2997)),SUBSTITUTE(I2997,"/ ","_"),ISNUMBER(SEARCH(",",I2997)),SUBSTITUTE(I2997,",","_"),ISNUMBER(SEARCH("/",I2997)),SUBSTITUTE(I2997,"/","_"),ISNUMBER(SEARCH("",I2997)),I2997),I2997)),IF(OR($J$14 = "J",$J$14 = "K"),"",IF(D2997="","",IF(LEN(D2997)&gt;2,_xlfn.IFS(ISNUMBER(SEARCH("_",D2997)),D2997,ISNUMBER(SEARCH(", ",D2997)),SUBSTITUTE(D2997,", ","_"),ISNUMBER(SEARCH("/ ",D2997)),SUBSTITUTE(D2997,"/ ","_"),ISNUMBER(SEARCH(",",D2997)),SUBSTITUTE(D2997,",","_"),ISNUMBER(SEARCH("/",D2997)),SUBSTITUTE(D2997,"/","_"),ISNUMBER(SEARCH("",D2997)),D2997),D2997))))</f>
        <v/>
      </c>
      <c r="L2997" s="1"/>
      <c r="M2997" s="1" t="str">
        <f t="shared" si="231"/>
        <v/>
      </c>
      <c r="N2997" s="94" t="str">
        <f>IF($L2997="None","",IF(ISERROR(VLOOKUP($L2997,Info!$B$4:$B$266,1,FALSE)),"",VLOOKUP($L2997,Info!$B$4:$L$266,5,FALSE)))</f>
        <v/>
      </c>
      <c r="O2997" s="94" t="str">
        <f>IF(K2997="","",IF(AND($J$12&lt;&gt;"ABC",N2997="3"),"BAC",IF(N2997="3","ABC",IF($J$12&lt;&gt;"ABC",IF($J$10="Standard",VLOOKUP(K2997,Info!$BE$4:$BF$481,2,FALSE),VLOOKUP(K2997,Info!$BI$4:$BJ$482,2,FALSE)),IF($J$10="Standard",VLOOKUP(K2997,Info!$AG$4:$AH$2994,2,FALSE),VLOOKUP(K2997,Info!$AK$4:$AL$2997,2,FALSE))))))</f>
        <v/>
      </c>
      <c r="P2997" s="94" t="str">
        <f>IF($L2997="None","",IF(ISERROR(VLOOKUP($L2997,Info!$B$4:$B$266,1,FALSE)),"",VLOOKUP($L2997,Info!$B$4:$L$266,3,FALSE)))</f>
        <v/>
      </c>
      <c r="Q2997" s="96" t="str">
        <f>IF($L2997="None","",IF(ISERROR(VLOOKUP($L2997,Info!$B$4:$B$266,1,FALSE)),"",VLOOKUP($L2997,Info!$B$4:$L$266,4,FALSE)))</f>
        <v/>
      </c>
      <c r="R2997" s="1"/>
      <c r="S2997" s="6" t="str">
        <f t="shared" si="232"/>
        <v/>
      </c>
      <c r="T2997" s="6" t="str">
        <f>IF($L2997="None","",IF(ISERROR(VLOOKUP($L2997,Info!$B$4:$B$266,1,FALSE)),"",VLOOKUP($L2997,Info!$B$4:$L$266,11,FALSE)))</f>
        <v/>
      </c>
      <c r="U2997" s="1"/>
      <c r="V2997" s="1"/>
      <c r="W2997" s="1"/>
      <c r="X2997" s="1" t="str">
        <f>IF($L2997="None","",IF(ISERROR(VLOOKUP($L2997,Info!$B$4:$B$266,1,FALSE)),"",IF(OR(W2997="Metallic Liquid Tight",W2997="Non-Metallic Liquid Tight",W2997="LSZH",W2997="Greenfield"),VLOOKUP($L2997,Info!$B$4:$L$266,7,FALSE),"N/A")))</f>
        <v/>
      </c>
      <c r="Y2997" s="1"/>
      <c r="Z2997" s="96" t="str">
        <f>IF($L2997="None","",IF(ISERROR(VLOOKUP($L2997,Info!$B$4:$B$266,1,FALSE)),"",VLOOKUP($L2997,Info!$B$4:$L$266,9,FALSE)))</f>
        <v/>
      </c>
      <c r="AA2997" s="96" t="str">
        <f>IF($L2997="None","",IF(ISERROR(VLOOKUP($L2997,Info!$B$4:$B$266,1,FALSE)),"",VLOOKUP($L2997,Info!$B$4:$L$266,8,FALSE)))</f>
        <v/>
      </c>
      <c r="AB2997" s="96" t="str">
        <f>IF($L2997="None","",IF(ISERROR(VLOOKUP($L2997,Info!$B$4:$B$266,1,FALSE)),"",VLOOKUP($L2997,Info!$B$4:$L$266,10,FALSE)))</f>
        <v/>
      </c>
      <c r="AC2997" s="1" t="str">
        <f>IF(W2997="SO Cable","Black,White",IF(O2997="","",IF(P2997="","",IF($J$12&lt;&gt;"ABC",IF(P2997&lt;="250",VLOOKUP(O2997,Info!$AZ$4:$BB$22,3,FALSE),VLOOKUP(O2997,Info!$AZ$23:$BB$39,3,FALSE)),IF(P2997&lt;="250",VLOOKUP(O2997,Info!$AO$4:$AQ$22,3,FALSE),VLOOKUP(O2997,Info!$AO$23:$AP$39,3,FALSE))))))</f>
        <v/>
      </c>
      <c r="AD2997" s="1"/>
      <c r="AE2997" s="1" t="str">
        <f>IF($L2997="None","",IF(ISERROR(VLOOKUP($L2997,Info!$B$4:$B$266,1,FALSE)),"",VLOOKUP($L2997,Info!$B$4:$L$266,4,FALSE)))</f>
        <v/>
      </c>
      <c r="AF2997" s="1" t="str">
        <f>IF($L2997="None","",IF(ISERROR(VLOOKUP($L2997,Info!$B$4:$B$266,1,FALSE)),"",VLOOKUP($L2997,Info!$B$4:$L$266,6,FALSE)))</f>
        <v/>
      </c>
      <c r="AG2997" s="1"/>
      <c r="AH2997" s="33" t="str" cm="1">
        <f t="array" ref="AH2997">IF(AND(L2997&lt;&gt;"",O2997&lt;&gt;"",R2997:S2997&lt;&gt;"",W2997:X2997&lt;&gt;"",Z2997:AA2997&lt;&gt;"",AC2997&lt;&gt;""),"Good","Bad")</f>
        <v>Bad</v>
      </c>
      <c r="AL2997" t="str" cm="1">
        <f t="array" ref="AL2997">IF(R2997&gt;0,_xlfn.IFS(COUNTIF($L$20:L2997,"&lt;&gt;")&lt;101,1,COUNTIF($L$20:L2997,"&lt;&gt;")&lt;201,2,COUNTIF($L$20:L2997,"&lt;&gt;")&lt;301,3,COUNTIF($L$20:L2997,"&lt;&gt;")&lt;401,4,COUNTIF($L$20:L2997,"&lt;&gt;")&lt;501,5,COUNTIF($L$20:L2997,"&lt;&gt;")&lt;601,6,COUNTIF($L$20:L2997,"&lt;&gt;")&lt;701,7,COUNTIF($L$20:L2997,"&lt;&gt;")&lt;801,8,COUNTIF($L$20:L2997,"&lt;&gt;")&lt;901,9,COUNTIF($L$20:L2997,"&lt;&gt;")&lt;1001,10,COUNTIF($L$20:L2997,"&lt;&gt;")&lt;1101,11,COUNTIF($L$20:L2997,"&lt;&gt;")&lt;1201,12,COUNTIF($L$20:L2997,"&lt;&gt;")&lt;1301,13,COUNTIF($L$20:L2997,"&lt;&gt;")&lt;1401,14,COUNTIF($L$20:L2997,"&lt;&gt;")&lt;1501,15,COUNTIF($L$20:L2997,"&lt;&gt;")&lt;1601,16,COUNTIF($L$20:L2997,"&lt;&gt;")&lt;1701,17,COUNTIF($L$20:L2997,"&lt;&gt;")&lt;1801,18,COUNTIF($L$20:L2997,"&lt;&gt;")&lt;1901,19,COUNTIF($L$20:L2997,"&lt;&gt;")&lt;2001,20,COUNTIF($L$20:L2997,"&lt;&gt;")&lt;2101,21,COUNTIF($L$20:L2997,"&lt;&gt;")&lt;2201,22,COUNTIF($L$20:L2997,"&lt;&gt;")&lt;2301,23,COUNTIF($L$20:L2997,"&lt;&gt;")&lt;2401,24,COUNTIF($L$20:L2997,"&lt;&gt;")&lt;2501,25,COUNTIF($L$20:L2997,"&lt;&gt;")&lt;2601,26,COUNTIF($L$20:L2997,"&lt;&gt;")&lt;2701,27,COUNTIF($L$20:L2997,"&lt;&gt;")&lt;2801,28,COUNTIF($L$20:L2997,"&lt;&gt;")&lt;2901,29,COUNTIF($L$20:L2997,"&lt;&gt;")&lt;3001,30),"")</f>
        <v/>
      </c>
      <c r="AM2997" t="str">
        <f t="shared" si="230"/>
        <v/>
      </c>
      <c r="AN2997" t="str">
        <f t="shared" si="234"/>
        <v/>
      </c>
      <c r="AP2997" t="str">
        <f t="shared" si="233"/>
        <v/>
      </c>
      <c r="AQ2997" t="str">
        <f>IF(AO2997="","",COUNTIFS(AM2997:$AM$3019,AO2997))</f>
        <v/>
      </c>
    </row>
    <row r="2998" spans="1:43" x14ac:dyDescent="0.25">
      <c r="A2998" s="6" t="str">
        <f>IF(COUNT($A$20:A2997)&lt;&gt;$B$4,IF(A2997="","",A2997+1),"")</f>
        <v/>
      </c>
      <c r="B2998" s="3"/>
      <c r="C2998" s="3"/>
      <c r="D2998" s="122"/>
      <c r="E2998" s="3"/>
      <c r="F2998" s="3"/>
      <c r="G2998" s="3"/>
      <c r="H2998" s="3"/>
      <c r="I2998" s="120"/>
      <c r="J2998" s="3"/>
      <c r="K2998" s="95" t="str" cm="1">
        <f t="array" ref="K2998">IF(OR($J$14 = "A",$J$14 = "B",$J$14 = "C"),IF(I2998="","",IF(LEN(I2998)&gt;2,_xlfn.IFS(ISNUMBER(SEARCH("_",I2998)),I2998,ISNUMBER(SEARCH(", ",I2998)),SUBSTITUTE(I2998,", ","_"),ISNUMBER(SEARCH("/ ",I2998)),SUBSTITUTE(I2998,"/ ","_"),ISNUMBER(SEARCH(",",I2998)),SUBSTITUTE(I2998,",","_"),ISNUMBER(SEARCH("/",I2998)),SUBSTITUTE(I2998,"/","_"),ISNUMBER(SEARCH("",I2998)),I2998),I2998)),IF(OR($J$14 = "J",$J$14 = "K"),"",IF(D2998="","",IF(LEN(D2998)&gt;2,_xlfn.IFS(ISNUMBER(SEARCH("_",D2998)),D2998,ISNUMBER(SEARCH(", ",D2998)),SUBSTITUTE(D2998,", ","_"),ISNUMBER(SEARCH("/ ",D2998)),SUBSTITUTE(D2998,"/ ","_"),ISNUMBER(SEARCH(",",D2998)),SUBSTITUTE(D2998,",","_"),ISNUMBER(SEARCH("/",D2998)),SUBSTITUTE(D2998,"/","_"),ISNUMBER(SEARCH("",D2998)),D2998),D2998))))</f>
        <v/>
      </c>
      <c r="L2998" s="1"/>
      <c r="M2998" s="1" t="str">
        <f t="shared" si="231"/>
        <v/>
      </c>
      <c r="N2998" s="94" t="str">
        <f>IF($L2998="None","",IF(ISERROR(VLOOKUP($L2998,Info!$B$4:$B$266,1,FALSE)),"",VLOOKUP($L2998,Info!$B$4:$L$266,5,FALSE)))</f>
        <v/>
      </c>
      <c r="O2998" s="94" t="str">
        <f>IF(K2998="","",IF(AND($J$12&lt;&gt;"ABC",N2998="3"),"BAC",IF(N2998="3","ABC",IF($J$12&lt;&gt;"ABC",IF($J$10="Standard",VLOOKUP(K2998,Info!$BE$4:$BF$481,2,FALSE),VLOOKUP(K2998,Info!$BI$4:$BJ$482,2,FALSE)),IF($J$10="Standard",VLOOKUP(K2998,Info!$AG$4:$AH$2994,2,FALSE),VLOOKUP(K2998,Info!$AK$4:$AL$2997,2,FALSE))))))</f>
        <v/>
      </c>
      <c r="P2998" s="94" t="str">
        <f>IF($L2998="None","",IF(ISERROR(VLOOKUP($L2998,Info!$B$4:$B$266,1,FALSE)),"",VLOOKUP($L2998,Info!$B$4:$L$266,3,FALSE)))</f>
        <v/>
      </c>
      <c r="Q2998" s="96" t="str">
        <f>IF($L2998="None","",IF(ISERROR(VLOOKUP($L2998,Info!$B$4:$B$266,1,FALSE)),"",VLOOKUP($L2998,Info!$B$4:$L$266,4,FALSE)))</f>
        <v/>
      </c>
      <c r="R2998" s="1"/>
      <c r="S2998" s="6" t="str">
        <f t="shared" si="232"/>
        <v/>
      </c>
      <c r="T2998" s="6" t="str">
        <f>IF($L2998="None","",IF(ISERROR(VLOOKUP($L2998,Info!$B$4:$B$266,1,FALSE)),"",VLOOKUP($L2998,Info!$B$4:$L$266,11,FALSE)))</f>
        <v/>
      </c>
      <c r="U2998" s="1"/>
      <c r="V2998" s="1"/>
      <c r="W2998" s="1"/>
      <c r="X2998" s="1" t="str">
        <f>IF($L2998="None","",IF(ISERROR(VLOOKUP($L2998,Info!$B$4:$B$266,1,FALSE)),"",IF(OR(W2998="Metallic Liquid Tight",W2998="Non-Metallic Liquid Tight",W2998="LSZH",W2998="Greenfield"),VLOOKUP($L2998,Info!$B$4:$L$266,7,FALSE),"N/A")))</f>
        <v/>
      </c>
      <c r="Y2998" s="1"/>
      <c r="Z2998" s="96" t="str">
        <f>IF($L2998="None","",IF(ISERROR(VLOOKUP($L2998,Info!$B$4:$B$266,1,FALSE)),"",VLOOKUP($L2998,Info!$B$4:$L$266,9,FALSE)))</f>
        <v/>
      </c>
      <c r="AA2998" s="96" t="str">
        <f>IF($L2998="None","",IF(ISERROR(VLOOKUP($L2998,Info!$B$4:$B$266,1,FALSE)),"",VLOOKUP($L2998,Info!$B$4:$L$266,8,FALSE)))</f>
        <v/>
      </c>
      <c r="AB2998" s="96" t="str">
        <f>IF($L2998="None","",IF(ISERROR(VLOOKUP($L2998,Info!$B$4:$B$266,1,FALSE)),"",VLOOKUP($L2998,Info!$B$4:$L$266,10,FALSE)))</f>
        <v/>
      </c>
      <c r="AC2998" s="1" t="str">
        <f>IF(W2998="SO Cable","Black,White",IF(O2998="","",IF(P2998="","",IF($J$12&lt;&gt;"ABC",IF(P2998&lt;="250",VLOOKUP(O2998,Info!$AZ$4:$BB$22,3,FALSE),VLOOKUP(O2998,Info!$AZ$23:$BB$39,3,FALSE)),IF(P2998&lt;="250",VLOOKUP(O2998,Info!$AO$4:$AQ$22,3,FALSE),VLOOKUP(O2998,Info!$AO$23:$AP$39,3,FALSE))))))</f>
        <v/>
      </c>
      <c r="AD2998" s="1"/>
      <c r="AE2998" s="1" t="str">
        <f>IF($L2998="None","",IF(ISERROR(VLOOKUP($L2998,Info!$B$4:$B$266,1,FALSE)),"",VLOOKUP($L2998,Info!$B$4:$L$266,4,FALSE)))</f>
        <v/>
      </c>
      <c r="AF2998" s="1" t="str">
        <f>IF($L2998="None","",IF(ISERROR(VLOOKUP($L2998,Info!$B$4:$B$266,1,FALSE)),"",VLOOKUP($L2998,Info!$B$4:$L$266,6,FALSE)))</f>
        <v/>
      </c>
      <c r="AG2998" s="1"/>
      <c r="AH2998" s="33" t="str" cm="1">
        <f t="array" ref="AH2998">IF(AND(L2998&lt;&gt;"",O2998&lt;&gt;"",R2998:S2998&lt;&gt;"",W2998:X2998&lt;&gt;"",Z2998:AA2998&lt;&gt;"",AC2998&lt;&gt;""),"Good","Bad")</f>
        <v>Bad</v>
      </c>
      <c r="AL2998" t="str" cm="1">
        <f t="array" ref="AL2998">IF(R2998&gt;0,_xlfn.IFS(COUNTIF($L$20:L2998,"&lt;&gt;")&lt;101,1,COUNTIF($L$20:L2998,"&lt;&gt;")&lt;201,2,COUNTIF($L$20:L2998,"&lt;&gt;")&lt;301,3,COUNTIF($L$20:L2998,"&lt;&gt;")&lt;401,4,COUNTIF($L$20:L2998,"&lt;&gt;")&lt;501,5,COUNTIF($L$20:L2998,"&lt;&gt;")&lt;601,6,COUNTIF($L$20:L2998,"&lt;&gt;")&lt;701,7,COUNTIF($L$20:L2998,"&lt;&gt;")&lt;801,8,COUNTIF($L$20:L2998,"&lt;&gt;")&lt;901,9,COUNTIF($L$20:L2998,"&lt;&gt;")&lt;1001,10,COUNTIF($L$20:L2998,"&lt;&gt;")&lt;1101,11,COUNTIF($L$20:L2998,"&lt;&gt;")&lt;1201,12,COUNTIF($L$20:L2998,"&lt;&gt;")&lt;1301,13,COUNTIF($L$20:L2998,"&lt;&gt;")&lt;1401,14,COUNTIF($L$20:L2998,"&lt;&gt;")&lt;1501,15,COUNTIF($L$20:L2998,"&lt;&gt;")&lt;1601,16,COUNTIF($L$20:L2998,"&lt;&gt;")&lt;1701,17,COUNTIF($L$20:L2998,"&lt;&gt;")&lt;1801,18,COUNTIF($L$20:L2998,"&lt;&gt;")&lt;1901,19,COUNTIF($L$20:L2998,"&lt;&gt;")&lt;2001,20,COUNTIF($L$20:L2998,"&lt;&gt;")&lt;2101,21,COUNTIF($L$20:L2998,"&lt;&gt;")&lt;2201,22,COUNTIF($L$20:L2998,"&lt;&gt;")&lt;2301,23,COUNTIF($L$20:L2998,"&lt;&gt;")&lt;2401,24,COUNTIF($L$20:L2998,"&lt;&gt;")&lt;2501,25,COUNTIF($L$20:L2998,"&lt;&gt;")&lt;2601,26,COUNTIF($L$20:L2998,"&lt;&gt;")&lt;2701,27,COUNTIF($L$20:L2998,"&lt;&gt;")&lt;2801,28,COUNTIF($L$20:L2998,"&lt;&gt;")&lt;2901,29,COUNTIF($L$20:L2998,"&lt;&gt;")&lt;3001,30),"")</f>
        <v/>
      </c>
      <c r="AM2998" t="str">
        <f t="shared" si="230"/>
        <v/>
      </c>
      <c r="AN2998" t="str">
        <f t="shared" si="234"/>
        <v/>
      </c>
      <c r="AP2998" t="str">
        <f t="shared" si="233"/>
        <v/>
      </c>
      <c r="AQ2998" t="str">
        <f>IF(AO2998="","",COUNTIFS(AM2998:$AM$3019,AO2998))</f>
        <v/>
      </c>
    </row>
    <row r="2999" spans="1:43" x14ac:dyDescent="0.25">
      <c r="A2999" s="6" t="str">
        <f>IF(COUNT($A$20:A2998)&lt;&gt;$B$4,IF(A2998="","",A2998+1),"")</f>
        <v/>
      </c>
      <c r="B2999" s="3"/>
      <c r="C2999" s="3"/>
      <c r="D2999" s="122"/>
      <c r="E2999" s="3"/>
      <c r="F2999" s="3"/>
      <c r="G2999" s="3"/>
      <c r="H2999" s="3"/>
      <c r="I2999" s="120"/>
      <c r="J2999" s="3"/>
      <c r="K2999" s="95" t="str" cm="1">
        <f t="array" ref="K2999">IF(OR($J$14 = "A",$J$14 = "B",$J$14 = "C"),IF(I2999="","",IF(LEN(I2999)&gt;2,_xlfn.IFS(ISNUMBER(SEARCH("_",I2999)),I2999,ISNUMBER(SEARCH(", ",I2999)),SUBSTITUTE(I2999,", ","_"),ISNUMBER(SEARCH("/ ",I2999)),SUBSTITUTE(I2999,"/ ","_"),ISNUMBER(SEARCH(",",I2999)),SUBSTITUTE(I2999,",","_"),ISNUMBER(SEARCH("/",I2999)),SUBSTITUTE(I2999,"/","_"),ISNUMBER(SEARCH("",I2999)),I2999),I2999)),IF(OR($J$14 = "J",$J$14 = "K"),"",IF(D2999="","",IF(LEN(D2999)&gt;2,_xlfn.IFS(ISNUMBER(SEARCH("_",D2999)),D2999,ISNUMBER(SEARCH(", ",D2999)),SUBSTITUTE(D2999,", ","_"),ISNUMBER(SEARCH("/ ",D2999)),SUBSTITUTE(D2999,"/ ","_"),ISNUMBER(SEARCH(",",D2999)),SUBSTITUTE(D2999,",","_"),ISNUMBER(SEARCH("/",D2999)),SUBSTITUTE(D2999,"/","_"),ISNUMBER(SEARCH("",D2999)),D2999),D2999))))</f>
        <v/>
      </c>
      <c r="L2999" s="1"/>
      <c r="M2999" s="1" t="str">
        <f t="shared" si="231"/>
        <v/>
      </c>
      <c r="N2999" s="94" t="str">
        <f>IF($L2999="None","",IF(ISERROR(VLOOKUP($L2999,Info!$B$4:$B$266,1,FALSE)),"",VLOOKUP($L2999,Info!$B$4:$L$266,5,FALSE)))</f>
        <v/>
      </c>
      <c r="O2999" s="94" t="str">
        <f>IF(K2999="","",IF(AND($J$12&lt;&gt;"ABC",N2999="3"),"BAC",IF(N2999="3","ABC",IF($J$12&lt;&gt;"ABC",IF($J$10="Standard",VLOOKUP(K2999,Info!$BE$4:$BF$481,2,FALSE),VLOOKUP(K2999,Info!$BI$4:$BJ$482,2,FALSE)),IF($J$10="Standard",VLOOKUP(K2999,Info!$AG$4:$AH$2994,2,FALSE),VLOOKUP(K2999,Info!$AK$4:$AL$2997,2,FALSE))))))</f>
        <v/>
      </c>
      <c r="P2999" s="94" t="str">
        <f>IF($L2999="None","",IF(ISERROR(VLOOKUP($L2999,Info!$B$4:$B$266,1,FALSE)),"",VLOOKUP($L2999,Info!$B$4:$L$266,3,FALSE)))</f>
        <v/>
      </c>
      <c r="Q2999" s="96" t="str">
        <f>IF($L2999="None","",IF(ISERROR(VLOOKUP($L2999,Info!$B$4:$B$266,1,FALSE)),"",VLOOKUP($L2999,Info!$B$4:$L$266,4,FALSE)))</f>
        <v/>
      </c>
      <c r="R2999" s="1"/>
      <c r="S2999" s="6" t="str">
        <f t="shared" si="232"/>
        <v/>
      </c>
      <c r="T2999" s="6" t="str">
        <f>IF($L2999="None","",IF(ISERROR(VLOOKUP($L2999,Info!$B$4:$B$266,1,FALSE)),"",VLOOKUP($L2999,Info!$B$4:$L$266,11,FALSE)))</f>
        <v/>
      </c>
      <c r="U2999" s="1"/>
      <c r="V2999" s="1"/>
      <c r="W2999" s="1"/>
      <c r="X2999" s="1" t="str">
        <f>IF($L2999="None","",IF(ISERROR(VLOOKUP($L2999,Info!$B$4:$B$266,1,FALSE)),"",IF(OR(W2999="Metallic Liquid Tight",W2999="Non-Metallic Liquid Tight",W2999="LSZH",W2999="Greenfield"),VLOOKUP($L2999,Info!$B$4:$L$266,7,FALSE),"N/A")))</f>
        <v/>
      </c>
      <c r="Y2999" s="1"/>
      <c r="Z2999" s="96" t="str">
        <f>IF($L2999="None","",IF(ISERROR(VLOOKUP($L2999,Info!$B$4:$B$266,1,FALSE)),"",VLOOKUP($L2999,Info!$B$4:$L$266,9,FALSE)))</f>
        <v/>
      </c>
      <c r="AA2999" s="96" t="str">
        <f>IF($L2999="None","",IF(ISERROR(VLOOKUP($L2999,Info!$B$4:$B$266,1,FALSE)),"",VLOOKUP($L2999,Info!$B$4:$L$266,8,FALSE)))</f>
        <v/>
      </c>
      <c r="AB2999" s="96" t="str">
        <f>IF($L2999="None","",IF(ISERROR(VLOOKUP($L2999,Info!$B$4:$B$266,1,FALSE)),"",VLOOKUP($L2999,Info!$B$4:$L$266,10,FALSE)))</f>
        <v/>
      </c>
      <c r="AC2999" s="1" t="str">
        <f>IF(W2999="SO Cable","Black,White",IF(O2999="","",IF(P2999="","",IF($J$12&lt;&gt;"ABC",IF(P2999&lt;="250",VLOOKUP(O2999,Info!$AZ$4:$BB$22,3,FALSE),VLOOKUP(O2999,Info!$AZ$23:$BB$39,3,FALSE)),IF(P2999&lt;="250",VLOOKUP(O2999,Info!$AO$4:$AQ$22,3,FALSE),VLOOKUP(O2999,Info!$AO$23:$AP$39,3,FALSE))))))</f>
        <v/>
      </c>
      <c r="AD2999" s="1"/>
      <c r="AE2999" s="1" t="str">
        <f>IF($L2999="None","",IF(ISERROR(VLOOKUP($L2999,Info!$B$4:$B$266,1,FALSE)),"",VLOOKUP($L2999,Info!$B$4:$L$266,4,FALSE)))</f>
        <v/>
      </c>
      <c r="AF2999" s="1" t="str">
        <f>IF($L2999="None","",IF(ISERROR(VLOOKUP($L2999,Info!$B$4:$B$266,1,FALSE)),"",VLOOKUP($L2999,Info!$B$4:$L$266,6,FALSE)))</f>
        <v/>
      </c>
      <c r="AG2999" s="1"/>
      <c r="AH2999" s="33" t="str" cm="1">
        <f t="array" ref="AH2999">IF(AND(L2999&lt;&gt;"",O2999&lt;&gt;"",R2999:S2999&lt;&gt;"",W2999:X2999&lt;&gt;"",Z2999:AA2999&lt;&gt;"",AC2999&lt;&gt;""),"Good","Bad")</f>
        <v>Bad</v>
      </c>
      <c r="AL2999" t="str" cm="1">
        <f t="array" ref="AL2999">IF(R2999&gt;0,_xlfn.IFS(COUNTIF($L$20:L2999,"&lt;&gt;")&lt;101,1,COUNTIF($L$20:L2999,"&lt;&gt;")&lt;201,2,COUNTIF($L$20:L2999,"&lt;&gt;")&lt;301,3,COUNTIF($L$20:L2999,"&lt;&gt;")&lt;401,4,COUNTIF($L$20:L2999,"&lt;&gt;")&lt;501,5,COUNTIF($L$20:L2999,"&lt;&gt;")&lt;601,6,COUNTIF($L$20:L2999,"&lt;&gt;")&lt;701,7,COUNTIF($L$20:L2999,"&lt;&gt;")&lt;801,8,COUNTIF($L$20:L2999,"&lt;&gt;")&lt;901,9,COUNTIF($L$20:L2999,"&lt;&gt;")&lt;1001,10,COUNTIF($L$20:L2999,"&lt;&gt;")&lt;1101,11,COUNTIF($L$20:L2999,"&lt;&gt;")&lt;1201,12,COUNTIF($L$20:L2999,"&lt;&gt;")&lt;1301,13,COUNTIF($L$20:L2999,"&lt;&gt;")&lt;1401,14,COUNTIF($L$20:L2999,"&lt;&gt;")&lt;1501,15,COUNTIF($L$20:L2999,"&lt;&gt;")&lt;1601,16,COUNTIF($L$20:L2999,"&lt;&gt;")&lt;1701,17,COUNTIF($L$20:L2999,"&lt;&gt;")&lt;1801,18,COUNTIF($L$20:L2999,"&lt;&gt;")&lt;1901,19,COUNTIF($L$20:L2999,"&lt;&gt;")&lt;2001,20,COUNTIF($L$20:L2999,"&lt;&gt;")&lt;2101,21,COUNTIF($L$20:L2999,"&lt;&gt;")&lt;2201,22,COUNTIF($L$20:L2999,"&lt;&gt;")&lt;2301,23,COUNTIF($L$20:L2999,"&lt;&gt;")&lt;2401,24,COUNTIF($L$20:L2999,"&lt;&gt;")&lt;2501,25,COUNTIF($L$20:L2999,"&lt;&gt;")&lt;2601,26,COUNTIF($L$20:L2999,"&lt;&gt;")&lt;2701,27,COUNTIF($L$20:L2999,"&lt;&gt;")&lt;2801,28,COUNTIF($L$20:L2999,"&lt;&gt;")&lt;2901,29,COUNTIF($L$20:L2999,"&lt;&gt;")&lt;3001,30),"")</f>
        <v/>
      </c>
      <c r="AM2999" t="str">
        <f t="shared" si="230"/>
        <v/>
      </c>
      <c r="AN2999" t="str">
        <f t="shared" si="234"/>
        <v/>
      </c>
      <c r="AP2999" t="str">
        <f t="shared" si="233"/>
        <v/>
      </c>
      <c r="AQ2999" t="str">
        <f>IF(AO2999="","",COUNTIFS(AM2999:$AM$3019,AO2999))</f>
        <v/>
      </c>
    </row>
    <row r="3000" spans="1:43" x14ac:dyDescent="0.25">
      <c r="A3000" s="6" t="str">
        <f>IF(COUNT($A$20:A2999)&lt;&gt;$B$4,IF(A2999="","",A2999+1),"")</f>
        <v/>
      </c>
      <c r="B3000" s="3"/>
      <c r="C3000" s="3"/>
      <c r="D3000" s="122"/>
      <c r="E3000" s="3"/>
      <c r="F3000" s="3"/>
      <c r="G3000" s="3"/>
      <c r="H3000" s="3"/>
      <c r="I3000" s="120"/>
      <c r="J3000" s="3"/>
      <c r="K3000" s="95" t="str" cm="1">
        <f t="array" ref="K3000">IF(OR($J$14 = "A",$J$14 = "B",$J$14 = "C"),IF(I3000="","",IF(LEN(I3000)&gt;2,_xlfn.IFS(ISNUMBER(SEARCH("_",I3000)),I3000,ISNUMBER(SEARCH(", ",I3000)),SUBSTITUTE(I3000,", ","_"),ISNUMBER(SEARCH("/ ",I3000)),SUBSTITUTE(I3000,"/ ","_"),ISNUMBER(SEARCH(",",I3000)),SUBSTITUTE(I3000,",","_"),ISNUMBER(SEARCH("/",I3000)),SUBSTITUTE(I3000,"/","_"),ISNUMBER(SEARCH("",I3000)),I3000),I3000)),IF(OR($J$14 = "J",$J$14 = "K"),"",IF(D3000="","",IF(LEN(D3000)&gt;2,_xlfn.IFS(ISNUMBER(SEARCH("_",D3000)),D3000,ISNUMBER(SEARCH(", ",D3000)),SUBSTITUTE(D3000,", ","_"),ISNUMBER(SEARCH("/ ",D3000)),SUBSTITUTE(D3000,"/ ","_"),ISNUMBER(SEARCH(",",D3000)),SUBSTITUTE(D3000,",","_"),ISNUMBER(SEARCH("/",D3000)),SUBSTITUTE(D3000,"/","_"),ISNUMBER(SEARCH("",D3000)),D3000),D3000))))</f>
        <v/>
      </c>
      <c r="L3000" s="1"/>
      <c r="M3000" s="1" t="str">
        <f t="shared" si="231"/>
        <v/>
      </c>
      <c r="N3000" s="94" t="str">
        <f>IF($L3000="None","",IF(ISERROR(VLOOKUP($L3000,Info!$B$4:$B$266,1,FALSE)),"",VLOOKUP($L3000,Info!$B$4:$L$266,5,FALSE)))</f>
        <v/>
      </c>
      <c r="O3000" s="94" t="str">
        <f>IF(K3000="","",IF(AND($J$12&lt;&gt;"ABC",N3000="3"),"BAC",IF(N3000="3","ABC",IF($J$12&lt;&gt;"ABC",IF($J$10="Standard",VLOOKUP(K3000,Info!$BE$4:$BF$481,2,FALSE),VLOOKUP(K3000,Info!$BI$4:$BJ$482,2,FALSE)),IF($J$10="Standard",VLOOKUP(K3000,Info!$AG$4:$AH$2994,2,FALSE),VLOOKUP(K3000,Info!$AK$4:$AL$2997,2,FALSE))))))</f>
        <v/>
      </c>
      <c r="P3000" s="94" t="str">
        <f>IF($L3000="None","",IF(ISERROR(VLOOKUP($L3000,Info!$B$4:$B$266,1,FALSE)),"",VLOOKUP($L3000,Info!$B$4:$L$266,3,FALSE)))</f>
        <v/>
      </c>
      <c r="Q3000" s="96" t="str">
        <f>IF($L3000="None","",IF(ISERROR(VLOOKUP($L3000,Info!$B$4:$B$266,1,FALSE)),"",VLOOKUP($L3000,Info!$B$4:$L$266,4,FALSE)))</f>
        <v/>
      </c>
      <c r="R3000" s="1"/>
      <c r="S3000" s="6" t="str">
        <f t="shared" si="232"/>
        <v/>
      </c>
      <c r="T3000" s="6" t="str">
        <f>IF($L3000="None","",IF(ISERROR(VLOOKUP($L3000,Info!$B$4:$B$266,1,FALSE)),"",VLOOKUP($L3000,Info!$B$4:$L$266,11,FALSE)))</f>
        <v/>
      </c>
      <c r="U3000" s="1"/>
      <c r="V3000" s="1"/>
      <c r="W3000" s="1"/>
      <c r="X3000" s="1" t="str">
        <f>IF($L3000="None","",IF(ISERROR(VLOOKUP($L3000,Info!$B$4:$B$266,1,FALSE)),"",IF(OR(W3000="Metallic Liquid Tight",W3000="Non-Metallic Liquid Tight",W3000="LSZH",W3000="Greenfield"),VLOOKUP($L3000,Info!$B$4:$L$266,7,FALSE),"N/A")))</f>
        <v/>
      </c>
      <c r="Y3000" s="1"/>
      <c r="Z3000" s="96" t="str">
        <f>IF($L3000="None","",IF(ISERROR(VLOOKUP($L3000,Info!$B$4:$B$266,1,FALSE)),"",VLOOKUP($L3000,Info!$B$4:$L$266,9,FALSE)))</f>
        <v/>
      </c>
      <c r="AA3000" s="96" t="str">
        <f>IF($L3000="None","",IF(ISERROR(VLOOKUP($L3000,Info!$B$4:$B$266,1,FALSE)),"",VLOOKUP($L3000,Info!$B$4:$L$266,8,FALSE)))</f>
        <v/>
      </c>
      <c r="AB3000" s="96" t="str">
        <f>IF($L3000="None","",IF(ISERROR(VLOOKUP($L3000,Info!$B$4:$B$266,1,FALSE)),"",VLOOKUP($L3000,Info!$B$4:$L$266,10,FALSE)))</f>
        <v/>
      </c>
      <c r="AC3000" s="1" t="str">
        <f>IF(W3000="SO Cable","Black,White",IF(O3000="","",IF(P3000="","",IF($J$12&lt;&gt;"ABC",IF(P3000&lt;="250",VLOOKUP(O3000,Info!$AZ$4:$BB$22,3,FALSE),VLOOKUP(O3000,Info!$AZ$23:$BB$39,3,FALSE)),IF(P3000&lt;="250",VLOOKUP(O3000,Info!$AO$4:$AQ$22,3,FALSE),VLOOKUP(O3000,Info!$AO$23:$AP$39,3,FALSE))))))</f>
        <v/>
      </c>
      <c r="AD3000" s="1"/>
      <c r="AE3000" s="1" t="str">
        <f>IF($L3000="None","",IF(ISERROR(VLOOKUP($L3000,Info!$B$4:$B$266,1,FALSE)),"",VLOOKUP($L3000,Info!$B$4:$L$266,4,FALSE)))</f>
        <v/>
      </c>
      <c r="AF3000" s="1" t="str">
        <f>IF($L3000="None","",IF(ISERROR(VLOOKUP($L3000,Info!$B$4:$B$266,1,FALSE)),"",VLOOKUP($L3000,Info!$B$4:$L$266,6,FALSE)))</f>
        <v/>
      </c>
      <c r="AG3000" s="1"/>
      <c r="AH3000" s="33" t="str" cm="1">
        <f t="array" ref="AH3000">IF(AND(L3000&lt;&gt;"",O3000&lt;&gt;"",R3000:S3000&lt;&gt;"",W3000:X3000&lt;&gt;"",Z3000:AA3000&lt;&gt;"",AC3000&lt;&gt;""),"Good","Bad")</f>
        <v>Bad</v>
      </c>
      <c r="AL3000" t="str" cm="1">
        <f t="array" ref="AL3000">IF(R3000&gt;0,_xlfn.IFS(COUNTIF($L$20:L3000,"&lt;&gt;")&lt;101,1,COUNTIF($L$20:L3000,"&lt;&gt;")&lt;201,2,COUNTIF($L$20:L3000,"&lt;&gt;")&lt;301,3,COUNTIF($L$20:L3000,"&lt;&gt;")&lt;401,4,COUNTIF($L$20:L3000,"&lt;&gt;")&lt;501,5,COUNTIF($L$20:L3000,"&lt;&gt;")&lt;601,6,COUNTIF($L$20:L3000,"&lt;&gt;")&lt;701,7,COUNTIF($L$20:L3000,"&lt;&gt;")&lt;801,8,COUNTIF($L$20:L3000,"&lt;&gt;")&lt;901,9,COUNTIF($L$20:L3000,"&lt;&gt;")&lt;1001,10,COUNTIF($L$20:L3000,"&lt;&gt;")&lt;1101,11,COUNTIF($L$20:L3000,"&lt;&gt;")&lt;1201,12,COUNTIF($L$20:L3000,"&lt;&gt;")&lt;1301,13,COUNTIF($L$20:L3000,"&lt;&gt;")&lt;1401,14,COUNTIF($L$20:L3000,"&lt;&gt;")&lt;1501,15,COUNTIF($L$20:L3000,"&lt;&gt;")&lt;1601,16,COUNTIF($L$20:L3000,"&lt;&gt;")&lt;1701,17,COUNTIF($L$20:L3000,"&lt;&gt;")&lt;1801,18,COUNTIF($L$20:L3000,"&lt;&gt;")&lt;1901,19,COUNTIF($L$20:L3000,"&lt;&gt;")&lt;2001,20,COUNTIF($L$20:L3000,"&lt;&gt;")&lt;2101,21,COUNTIF($L$20:L3000,"&lt;&gt;")&lt;2201,22,COUNTIF($L$20:L3000,"&lt;&gt;")&lt;2301,23,COUNTIF($L$20:L3000,"&lt;&gt;")&lt;2401,24,COUNTIF($L$20:L3000,"&lt;&gt;")&lt;2501,25,COUNTIF($L$20:L3000,"&lt;&gt;")&lt;2601,26,COUNTIF($L$20:L3000,"&lt;&gt;")&lt;2701,27,COUNTIF($L$20:L3000,"&lt;&gt;")&lt;2801,28,COUNTIF($L$20:L3000,"&lt;&gt;")&lt;2901,29,COUNTIF($L$20:L3000,"&lt;&gt;")&lt;3001,30),"")</f>
        <v/>
      </c>
      <c r="AM3000" t="str">
        <f t="shared" si="230"/>
        <v/>
      </c>
      <c r="AN3000" t="str">
        <f t="shared" si="234"/>
        <v/>
      </c>
      <c r="AP3000" t="str">
        <f t="shared" si="233"/>
        <v/>
      </c>
      <c r="AQ3000" t="str">
        <f>IF(AO3000="","",COUNTIFS(AM3000:$AM$3019,AO3000))</f>
        <v/>
      </c>
    </row>
    <row r="3001" spans="1:43" x14ac:dyDescent="0.25">
      <c r="A3001" s="6" t="str">
        <f>IF(COUNT($A$20:A3000)&lt;&gt;$B$4,IF(A3000="","",A3000+1),"")</f>
        <v/>
      </c>
      <c r="B3001" s="3"/>
      <c r="C3001" s="3"/>
      <c r="D3001" s="122"/>
      <c r="E3001" s="3"/>
      <c r="F3001" s="3"/>
      <c r="G3001" s="3"/>
      <c r="H3001" s="3"/>
      <c r="I3001" s="120"/>
      <c r="J3001" s="3"/>
      <c r="K3001" s="95" t="str" cm="1">
        <f t="array" ref="K3001">IF(OR($J$14 = "A",$J$14 = "B",$J$14 = "C"),IF(I3001="","",IF(LEN(I3001)&gt;2,_xlfn.IFS(ISNUMBER(SEARCH("_",I3001)),I3001,ISNUMBER(SEARCH(", ",I3001)),SUBSTITUTE(I3001,", ","_"),ISNUMBER(SEARCH("/ ",I3001)),SUBSTITUTE(I3001,"/ ","_"),ISNUMBER(SEARCH(",",I3001)),SUBSTITUTE(I3001,",","_"),ISNUMBER(SEARCH("/",I3001)),SUBSTITUTE(I3001,"/","_"),ISNUMBER(SEARCH("",I3001)),I3001),I3001)),IF(OR($J$14 = "J",$J$14 = "K"),"",IF(D3001="","",IF(LEN(D3001)&gt;2,_xlfn.IFS(ISNUMBER(SEARCH("_",D3001)),D3001,ISNUMBER(SEARCH(", ",D3001)),SUBSTITUTE(D3001,", ","_"),ISNUMBER(SEARCH("/ ",D3001)),SUBSTITUTE(D3001,"/ ","_"),ISNUMBER(SEARCH(",",D3001)),SUBSTITUTE(D3001,",","_"),ISNUMBER(SEARCH("/",D3001)),SUBSTITUTE(D3001,"/","_"),ISNUMBER(SEARCH("",D3001)),D3001),D3001))))</f>
        <v/>
      </c>
      <c r="L3001" s="1"/>
      <c r="M3001" s="1" t="str">
        <f t="shared" si="231"/>
        <v/>
      </c>
      <c r="N3001" s="94" t="str">
        <f>IF($L3001="None","",IF(ISERROR(VLOOKUP($L3001,Info!$B$4:$B$266,1,FALSE)),"",VLOOKUP($L3001,Info!$B$4:$L$266,5,FALSE)))</f>
        <v/>
      </c>
      <c r="O3001" s="94" t="str">
        <f>IF(K3001="","",IF(AND($J$12&lt;&gt;"ABC",N3001="3"),"BAC",IF(N3001="3","ABC",IF($J$12&lt;&gt;"ABC",IF($J$10="Standard",VLOOKUP(K3001,Info!$BE$4:$BF$481,2,FALSE),VLOOKUP(K3001,Info!$BI$4:$BJ$482,2,FALSE)),IF($J$10="Standard",VLOOKUP(K3001,Info!$AG$4:$AH$2994,2,FALSE),VLOOKUP(K3001,Info!$AK$4:$AL$2997,2,FALSE))))))</f>
        <v/>
      </c>
      <c r="P3001" s="94" t="str">
        <f>IF($L3001="None","",IF(ISERROR(VLOOKUP($L3001,Info!$B$4:$B$266,1,FALSE)),"",VLOOKUP($L3001,Info!$B$4:$L$266,3,FALSE)))</f>
        <v/>
      </c>
      <c r="Q3001" s="96" t="str">
        <f>IF($L3001="None","",IF(ISERROR(VLOOKUP($L3001,Info!$B$4:$B$266,1,FALSE)),"",VLOOKUP($L3001,Info!$B$4:$L$266,4,FALSE)))</f>
        <v/>
      </c>
      <c r="R3001" s="1"/>
      <c r="S3001" s="6" t="str">
        <f t="shared" si="232"/>
        <v/>
      </c>
      <c r="T3001" s="6" t="str">
        <f>IF($L3001="None","",IF(ISERROR(VLOOKUP($L3001,Info!$B$4:$B$266,1,FALSE)),"",VLOOKUP($L3001,Info!$B$4:$L$266,11,FALSE)))</f>
        <v/>
      </c>
      <c r="U3001" s="1"/>
      <c r="V3001" s="1"/>
      <c r="W3001" s="1"/>
      <c r="X3001" s="1" t="str">
        <f>IF($L3001="None","",IF(ISERROR(VLOOKUP($L3001,Info!$B$4:$B$266,1,FALSE)),"",IF(OR(W3001="Metallic Liquid Tight",W3001="Non-Metallic Liquid Tight",W3001="LSZH",W3001="Greenfield"),VLOOKUP($L3001,Info!$B$4:$L$266,7,FALSE),"N/A")))</f>
        <v/>
      </c>
      <c r="Y3001" s="1"/>
      <c r="Z3001" s="96" t="str">
        <f>IF($L3001="None","",IF(ISERROR(VLOOKUP($L3001,Info!$B$4:$B$266,1,FALSE)),"",VLOOKUP($L3001,Info!$B$4:$L$266,9,FALSE)))</f>
        <v/>
      </c>
      <c r="AA3001" s="96" t="str">
        <f>IF($L3001="None","",IF(ISERROR(VLOOKUP($L3001,Info!$B$4:$B$266,1,FALSE)),"",VLOOKUP($L3001,Info!$B$4:$L$266,8,FALSE)))</f>
        <v/>
      </c>
      <c r="AB3001" s="96" t="str">
        <f>IF($L3001="None","",IF(ISERROR(VLOOKUP($L3001,Info!$B$4:$B$266,1,FALSE)),"",VLOOKUP($L3001,Info!$B$4:$L$266,10,FALSE)))</f>
        <v/>
      </c>
      <c r="AC3001" s="1" t="str">
        <f>IF(W3001="SO Cable","Black,White",IF(O3001="","",IF(P3001="","",IF($J$12&lt;&gt;"ABC",IF(P3001&lt;="250",VLOOKUP(O3001,Info!$AZ$4:$BB$22,3,FALSE),VLOOKUP(O3001,Info!$AZ$23:$BB$39,3,FALSE)),IF(P3001&lt;="250",VLOOKUP(O3001,Info!$AO$4:$AQ$22,3,FALSE),VLOOKUP(O3001,Info!$AO$23:$AP$39,3,FALSE))))))</f>
        <v/>
      </c>
      <c r="AD3001" s="1"/>
      <c r="AE3001" s="1" t="str">
        <f>IF($L3001="None","",IF(ISERROR(VLOOKUP($L3001,Info!$B$4:$B$266,1,FALSE)),"",VLOOKUP($L3001,Info!$B$4:$L$266,4,FALSE)))</f>
        <v/>
      </c>
      <c r="AF3001" s="1" t="str">
        <f>IF($L3001="None","",IF(ISERROR(VLOOKUP($L3001,Info!$B$4:$B$266,1,FALSE)),"",VLOOKUP($L3001,Info!$B$4:$L$266,6,FALSE)))</f>
        <v/>
      </c>
      <c r="AG3001" s="1"/>
      <c r="AH3001" s="33" t="str" cm="1">
        <f t="array" ref="AH3001">IF(AND(L3001&lt;&gt;"",O3001&lt;&gt;"",R3001:S3001&lt;&gt;"",W3001:X3001&lt;&gt;"",Z3001:AA3001&lt;&gt;"",AC3001&lt;&gt;""),"Good","Bad")</f>
        <v>Bad</v>
      </c>
      <c r="AL3001" t="str" cm="1">
        <f t="array" ref="AL3001">IF(R3001&gt;0,_xlfn.IFS(COUNTIF($L$20:L3001,"&lt;&gt;")&lt;101,1,COUNTIF($L$20:L3001,"&lt;&gt;")&lt;201,2,COUNTIF($L$20:L3001,"&lt;&gt;")&lt;301,3,COUNTIF($L$20:L3001,"&lt;&gt;")&lt;401,4,COUNTIF($L$20:L3001,"&lt;&gt;")&lt;501,5,COUNTIF($L$20:L3001,"&lt;&gt;")&lt;601,6,COUNTIF($L$20:L3001,"&lt;&gt;")&lt;701,7,COUNTIF($L$20:L3001,"&lt;&gt;")&lt;801,8,COUNTIF($L$20:L3001,"&lt;&gt;")&lt;901,9,COUNTIF($L$20:L3001,"&lt;&gt;")&lt;1001,10,COUNTIF($L$20:L3001,"&lt;&gt;")&lt;1101,11,COUNTIF($L$20:L3001,"&lt;&gt;")&lt;1201,12,COUNTIF($L$20:L3001,"&lt;&gt;")&lt;1301,13,COUNTIF($L$20:L3001,"&lt;&gt;")&lt;1401,14,COUNTIF($L$20:L3001,"&lt;&gt;")&lt;1501,15,COUNTIF($L$20:L3001,"&lt;&gt;")&lt;1601,16,COUNTIF($L$20:L3001,"&lt;&gt;")&lt;1701,17,COUNTIF($L$20:L3001,"&lt;&gt;")&lt;1801,18,COUNTIF($L$20:L3001,"&lt;&gt;")&lt;1901,19,COUNTIF($L$20:L3001,"&lt;&gt;")&lt;2001,20,COUNTIF($L$20:L3001,"&lt;&gt;")&lt;2101,21,COUNTIF($L$20:L3001,"&lt;&gt;")&lt;2201,22,COUNTIF($L$20:L3001,"&lt;&gt;")&lt;2301,23,COUNTIF($L$20:L3001,"&lt;&gt;")&lt;2401,24,COUNTIF($L$20:L3001,"&lt;&gt;")&lt;2501,25,COUNTIF($L$20:L3001,"&lt;&gt;")&lt;2601,26,COUNTIF($L$20:L3001,"&lt;&gt;")&lt;2701,27,COUNTIF($L$20:L3001,"&lt;&gt;")&lt;2801,28,COUNTIF($L$20:L3001,"&lt;&gt;")&lt;2901,29,COUNTIF($L$20:L3001,"&lt;&gt;")&lt;3001,30),"")</f>
        <v/>
      </c>
      <c r="AM3001" t="str">
        <f t="shared" si="230"/>
        <v/>
      </c>
      <c r="AN3001" t="str">
        <f t="shared" si="234"/>
        <v/>
      </c>
      <c r="AP3001" t="str">
        <f t="shared" si="233"/>
        <v/>
      </c>
      <c r="AQ3001" t="str">
        <f>IF(AO3001="","",COUNTIFS(AM3001:$AM$3019,AO3001))</f>
        <v/>
      </c>
    </row>
    <row r="3002" spans="1:43" x14ac:dyDescent="0.25">
      <c r="A3002" s="6" t="str">
        <f>IF(COUNT($A$20:A3001)&lt;&gt;$B$4,IF(A3001="","",A3001+1),"")</f>
        <v/>
      </c>
      <c r="B3002" s="3"/>
      <c r="C3002" s="3"/>
      <c r="D3002" s="122"/>
      <c r="E3002" s="3"/>
      <c r="F3002" s="3"/>
      <c r="G3002" s="3"/>
      <c r="H3002" s="3"/>
      <c r="I3002" s="120"/>
      <c r="J3002" s="3"/>
      <c r="K3002" s="95" t="str" cm="1">
        <f t="array" ref="K3002">IF(OR($J$14 = "A",$J$14 = "B",$J$14 = "C"),IF(I3002="","",IF(LEN(I3002)&gt;2,_xlfn.IFS(ISNUMBER(SEARCH("_",I3002)),I3002,ISNUMBER(SEARCH(", ",I3002)),SUBSTITUTE(I3002,", ","_"),ISNUMBER(SEARCH("/ ",I3002)),SUBSTITUTE(I3002,"/ ","_"),ISNUMBER(SEARCH(",",I3002)),SUBSTITUTE(I3002,",","_"),ISNUMBER(SEARCH("/",I3002)),SUBSTITUTE(I3002,"/","_"),ISNUMBER(SEARCH("",I3002)),I3002),I3002)),IF(OR($J$14 = "J",$J$14 = "K"),"",IF(D3002="","",IF(LEN(D3002)&gt;2,_xlfn.IFS(ISNUMBER(SEARCH("_",D3002)),D3002,ISNUMBER(SEARCH(", ",D3002)),SUBSTITUTE(D3002,", ","_"),ISNUMBER(SEARCH("/ ",D3002)),SUBSTITUTE(D3002,"/ ","_"),ISNUMBER(SEARCH(",",D3002)),SUBSTITUTE(D3002,",","_"),ISNUMBER(SEARCH("/",D3002)),SUBSTITUTE(D3002,"/","_"),ISNUMBER(SEARCH("",D3002)),D3002),D3002))))</f>
        <v/>
      </c>
      <c r="L3002" s="1"/>
      <c r="M3002" s="1" t="str">
        <f t="shared" si="231"/>
        <v/>
      </c>
      <c r="N3002" s="94" t="str">
        <f>IF($L3002="None","",IF(ISERROR(VLOOKUP($L3002,Info!$B$4:$B$266,1,FALSE)),"",VLOOKUP($L3002,Info!$B$4:$L$266,5,FALSE)))</f>
        <v/>
      </c>
      <c r="O3002" s="94" t="str">
        <f>IF(K3002="","",IF(AND($J$12&lt;&gt;"ABC",N3002="3"),"BAC",IF(N3002="3","ABC",IF($J$12&lt;&gt;"ABC",IF($J$10="Standard",VLOOKUP(K3002,Info!$BE$4:$BF$481,2,FALSE),VLOOKUP(K3002,Info!$BI$4:$BJ$482,2,FALSE)),IF($J$10="Standard",VLOOKUP(K3002,Info!$AG$4:$AH$2994,2,FALSE),VLOOKUP(K3002,Info!$AK$4:$AL$2997,2,FALSE))))))</f>
        <v/>
      </c>
      <c r="P3002" s="94" t="str">
        <f>IF($L3002="None","",IF(ISERROR(VLOOKUP($L3002,Info!$B$4:$B$266,1,FALSE)),"",VLOOKUP($L3002,Info!$B$4:$L$266,3,FALSE)))</f>
        <v/>
      </c>
      <c r="Q3002" s="96" t="str">
        <f>IF($L3002="None","",IF(ISERROR(VLOOKUP($L3002,Info!$B$4:$B$266,1,FALSE)),"",VLOOKUP($L3002,Info!$B$4:$L$266,4,FALSE)))</f>
        <v/>
      </c>
      <c r="R3002" s="1"/>
      <c r="S3002" s="6" t="str">
        <f t="shared" si="232"/>
        <v/>
      </c>
      <c r="T3002" s="6" t="str">
        <f>IF($L3002="None","",IF(ISERROR(VLOOKUP($L3002,Info!$B$4:$B$266,1,FALSE)),"",VLOOKUP($L3002,Info!$B$4:$L$266,11,FALSE)))</f>
        <v/>
      </c>
      <c r="U3002" s="1"/>
      <c r="V3002" s="1"/>
      <c r="W3002" s="1"/>
      <c r="X3002" s="1" t="str">
        <f>IF($L3002="None","",IF(ISERROR(VLOOKUP($L3002,Info!$B$4:$B$266,1,FALSE)),"",IF(OR(W3002="Metallic Liquid Tight",W3002="Non-Metallic Liquid Tight",W3002="LSZH",W3002="Greenfield"),VLOOKUP($L3002,Info!$B$4:$L$266,7,FALSE),"N/A")))</f>
        <v/>
      </c>
      <c r="Y3002" s="1"/>
      <c r="Z3002" s="96" t="str">
        <f>IF($L3002="None","",IF(ISERROR(VLOOKUP($L3002,Info!$B$4:$B$266,1,FALSE)),"",VLOOKUP($L3002,Info!$B$4:$L$266,9,FALSE)))</f>
        <v/>
      </c>
      <c r="AA3002" s="96" t="str">
        <f>IF($L3002="None","",IF(ISERROR(VLOOKUP($L3002,Info!$B$4:$B$266,1,FALSE)),"",VLOOKUP($L3002,Info!$B$4:$L$266,8,FALSE)))</f>
        <v/>
      </c>
      <c r="AB3002" s="96" t="str">
        <f>IF($L3002="None","",IF(ISERROR(VLOOKUP($L3002,Info!$B$4:$B$266,1,FALSE)),"",VLOOKUP($L3002,Info!$B$4:$L$266,10,FALSE)))</f>
        <v/>
      </c>
      <c r="AC3002" s="1" t="str">
        <f>IF(W3002="SO Cable","Black,White",IF(O3002="","",IF(P3002="","",IF($J$12&lt;&gt;"ABC",IF(P3002&lt;="250",VLOOKUP(O3002,Info!$AZ$4:$BB$22,3,FALSE),VLOOKUP(O3002,Info!$AZ$23:$BB$39,3,FALSE)),IF(P3002&lt;="250",VLOOKUP(O3002,Info!$AO$4:$AQ$22,3,FALSE),VLOOKUP(O3002,Info!$AO$23:$AP$39,3,FALSE))))))</f>
        <v/>
      </c>
      <c r="AD3002" s="1"/>
      <c r="AE3002" s="1" t="str">
        <f>IF($L3002="None","",IF(ISERROR(VLOOKUP($L3002,Info!$B$4:$B$266,1,FALSE)),"",VLOOKUP($L3002,Info!$B$4:$L$266,4,FALSE)))</f>
        <v/>
      </c>
      <c r="AF3002" s="1" t="str">
        <f>IF($L3002="None","",IF(ISERROR(VLOOKUP($L3002,Info!$B$4:$B$266,1,FALSE)),"",VLOOKUP($L3002,Info!$B$4:$L$266,6,FALSE)))</f>
        <v/>
      </c>
      <c r="AG3002" s="1"/>
      <c r="AH3002" s="33" t="str" cm="1">
        <f t="array" ref="AH3002">IF(AND(L3002&lt;&gt;"",O3002&lt;&gt;"",R3002:S3002&lt;&gt;"",W3002:X3002&lt;&gt;"",Z3002:AA3002&lt;&gt;"",AC3002&lt;&gt;""),"Good","Bad")</f>
        <v>Bad</v>
      </c>
      <c r="AL3002" t="str" cm="1">
        <f t="array" ref="AL3002">IF(R3002&gt;0,_xlfn.IFS(COUNTIF($L$20:L3002,"&lt;&gt;")&lt;101,1,COUNTIF($L$20:L3002,"&lt;&gt;")&lt;201,2,COUNTIF($L$20:L3002,"&lt;&gt;")&lt;301,3,COUNTIF($L$20:L3002,"&lt;&gt;")&lt;401,4,COUNTIF($L$20:L3002,"&lt;&gt;")&lt;501,5,COUNTIF($L$20:L3002,"&lt;&gt;")&lt;601,6,COUNTIF($L$20:L3002,"&lt;&gt;")&lt;701,7,COUNTIF($L$20:L3002,"&lt;&gt;")&lt;801,8,COUNTIF($L$20:L3002,"&lt;&gt;")&lt;901,9,COUNTIF($L$20:L3002,"&lt;&gt;")&lt;1001,10,COUNTIF($L$20:L3002,"&lt;&gt;")&lt;1101,11,COUNTIF($L$20:L3002,"&lt;&gt;")&lt;1201,12,COUNTIF($L$20:L3002,"&lt;&gt;")&lt;1301,13,COUNTIF($L$20:L3002,"&lt;&gt;")&lt;1401,14,COUNTIF($L$20:L3002,"&lt;&gt;")&lt;1501,15,COUNTIF($L$20:L3002,"&lt;&gt;")&lt;1601,16,COUNTIF($L$20:L3002,"&lt;&gt;")&lt;1701,17,COUNTIF($L$20:L3002,"&lt;&gt;")&lt;1801,18,COUNTIF($L$20:L3002,"&lt;&gt;")&lt;1901,19,COUNTIF($L$20:L3002,"&lt;&gt;")&lt;2001,20,COUNTIF($L$20:L3002,"&lt;&gt;")&lt;2101,21,COUNTIF($L$20:L3002,"&lt;&gt;")&lt;2201,22,COUNTIF($L$20:L3002,"&lt;&gt;")&lt;2301,23,COUNTIF($L$20:L3002,"&lt;&gt;")&lt;2401,24,COUNTIF($L$20:L3002,"&lt;&gt;")&lt;2501,25,COUNTIF($L$20:L3002,"&lt;&gt;")&lt;2601,26,COUNTIF($L$20:L3002,"&lt;&gt;")&lt;2701,27,COUNTIF($L$20:L3002,"&lt;&gt;")&lt;2801,28,COUNTIF($L$20:L3002,"&lt;&gt;")&lt;2901,29,COUNTIF($L$20:L3002,"&lt;&gt;")&lt;3001,30),"")</f>
        <v/>
      </c>
      <c r="AM3002" t="str">
        <f t="shared" si="230"/>
        <v/>
      </c>
      <c r="AN3002" t="str">
        <f t="shared" si="234"/>
        <v/>
      </c>
      <c r="AP3002" t="str">
        <f t="shared" si="233"/>
        <v/>
      </c>
      <c r="AQ3002" t="str">
        <f>IF(AO3002="","",COUNTIFS(AM3002:$AM$3019,AO3002))</f>
        <v/>
      </c>
    </row>
    <row r="3003" spans="1:43" x14ac:dyDescent="0.25">
      <c r="A3003" s="6" t="str">
        <f>IF(COUNT($A$20:A3002)&lt;&gt;$B$4,IF(A3002="","",A3002+1),"")</f>
        <v/>
      </c>
      <c r="B3003" s="3"/>
      <c r="C3003" s="3"/>
      <c r="D3003" s="122"/>
      <c r="E3003" s="3"/>
      <c r="F3003" s="3"/>
      <c r="G3003" s="3"/>
      <c r="H3003" s="3"/>
      <c r="I3003" s="120"/>
      <c r="J3003" s="3"/>
      <c r="K3003" s="95" t="str" cm="1">
        <f t="array" ref="K3003">IF(OR($J$14 = "A",$J$14 = "B",$J$14 = "C"),IF(I3003="","",IF(LEN(I3003)&gt;2,_xlfn.IFS(ISNUMBER(SEARCH("_",I3003)),I3003,ISNUMBER(SEARCH(", ",I3003)),SUBSTITUTE(I3003,", ","_"),ISNUMBER(SEARCH("/ ",I3003)),SUBSTITUTE(I3003,"/ ","_"),ISNUMBER(SEARCH(",",I3003)),SUBSTITUTE(I3003,",","_"),ISNUMBER(SEARCH("/",I3003)),SUBSTITUTE(I3003,"/","_"),ISNUMBER(SEARCH("",I3003)),I3003),I3003)),IF(OR($J$14 = "J",$J$14 = "K"),"",IF(D3003="","",IF(LEN(D3003)&gt;2,_xlfn.IFS(ISNUMBER(SEARCH("_",D3003)),D3003,ISNUMBER(SEARCH(", ",D3003)),SUBSTITUTE(D3003,", ","_"),ISNUMBER(SEARCH("/ ",D3003)),SUBSTITUTE(D3003,"/ ","_"),ISNUMBER(SEARCH(",",D3003)),SUBSTITUTE(D3003,",","_"),ISNUMBER(SEARCH("/",D3003)),SUBSTITUTE(D3003,"/","_"),ISNUMBER(SEARCH("",D3003)),D3003),D3003))))</f>
        <v/>
      </c>
      <c r="L3003" s="1"/>
      <c r="M3003" s="1" t="str">
        <f t="shared" si="231"/>
        <v/>
      </c>
      <c r="N3003" s="94" t="str">
        <f>IF($L3003="None","",IF(ISERROR(VLOOKUP($L3003,Info!$B$4:$B$266,1,FALSE)),"",VLOOKUP($L3003,Info!$B$4:$L$266,5,FALSE)))</f>
        <v/>
      </c>
      <c r="O3003" s="94" t="str">
        <f>IF(K3003="","",IF(AND($J$12&lt;&gt;"ABC",N3003="3"),"BAC",IF(N3003="3","ABC",IF($J$12&lt;&gt;"ABC",IF($J$10="Standard",VLOOKUP(K3003,Info!$BE$4:$BF$481,2,FALSE),VLOOKUP(K3003,Info!$BI$4:$BJ$482,2,FALSE)),IF($J$10="Standard",VLOOKUP(K3003,Info!$AG$4:$AH$2994,2,FALSE),VLOOKUP(K3003,Info!$AK$4:$AL$2997,2,FALSE))))))</f>
        <v/>
      </c>
      <c r="P3003" s="94" t="str">
        <f>IF($L3003="None","",IF(ISERROR(VLOOKUP($L3003,Info!$B$4:$B$266,1,FALSE)),"",VLOOKUP($L3003,Info!$B$4:$L$266,3,FALSE)))</f>
        <v/>
      </c>
      <c r="Q3003" s="96" t="str">
        <f>IF($L3003="None","",IF(ISERROR(VLOOKUP($L3003,Info!$B$4:$B$266,1,FALSE)),"",VLOOKUP($L3003,Info!$B$4:$L$266,4,FALSE)))</f>
        <v/>
      </c>
      <c r="R3003" s="1"/>
      <c r="S3003" s="6" t="str">
        <f t="shared" si="232"/>
        <v/>
      </c>
      <c r="T3003" s="6" t="str">
        <f>IF($L3003="None","",IF(ISERROR(VLOOKUP($L3003,Info!$B$4:$B$266,1,FALSE)),"",VLOOKUP($L3003,Info!$B$4:$L$266,11,FALSE)))</f>
        <v/>
      </c>
      <c r="U3003" s="1"/>
      <c r="V3003" s="1"/>
      <c r="W3003" s="1"/>
      <c r="X3003" s="1" t="str">
        <f>IF($L3003="None","",IF(ISERROR(VLOOKUP($L3003,Info!$B$4:$B$266,1,FALSE)),"",IF(OR(W3003="Metallic Liquid Tight",W3003="Non-Metallic Liquid Tight",W3003="LSZH",W3003="Greenfield"),VLOOKUP($L3003,Info!$B$4:$L$266,7,FALSE),"N/A")))</f>
        <v/>
      </c>
      <c r="Y3003" s="1"/>
      <c r="Z3003" s="96" t="str">
        <f>IF($L3003="None","",IF(ISERROR(VLOOKUP($L3003,Info!$B$4:$B$266,1,FALSE)),"",VLOOKUP($L3003,Info!$B$4:$L$266,9,FALSE)))</f>
        <v/>
      </c>
      <c r="AA3003" s="96" t="str">
        <f>IF($L3003="None","",IF(ISERROR(VLOOKUP($L3003,Info!$B$4:$B$266,1,FALSE)),"",VLOOKUP($L3003,Info!$B$4:$L$266,8,FALSE)))</f>
        <v/>
      </c>
      <c r="AB3003" s="96" t="str">
        <f>IF($L3003="None","",IF(ISERROR(VLOOKUP($L3003,Info!$B$4:$B$266,1,FALSE)),"",VLOOKUP($L3003,Info!$B$4:$L$266,10,FALSE)))</f>
        <v/>
      </c>
      <c r="AC3003" s="1" t="str">
        <f>IF(W3003="SO Cable","Black,White",IF(O3003="","",IF(P3003="","",IF($J$12&lt;&gt;"ABC",IF(P3003&lt;="250",VLOOKUP(O3003,Info!$AZ$4:$BB$22,3,FALSE),VLOOKUP(O3003,Info!$AZ$23:$BB$39,3,FALSE)),IF(P3003&lt;="250",VLOOKUP(O3003,Info!$AO$4:$AQ$22,3,FALSE),VLOOKUP(O3003,Info!$AO$23:$AP$39,3,FALSE))))))</f>
        <v/>
      </c>
      <c r="AD3003" s="1"/>
      <c r="AE3003" s="1" t="str">
        <f>IF($L3003="None","",IF(ISERROR(VLOOKUP($L3003,Info!$B$4:$B$266,1,FALSE)),"",VLOOKUP($L3003,Info!$B$4:$L$266,4,FALSE)))</f>
        <v/>
      </c>
      <c r="AF3003" s="1" t="str">
        <f>IF($L3003="None","",IF(ISERROR(VLOOKUP($L3003,Info!$B$4:$B$266,1,FALSE)),"",VLOOKUP($L3003,Info!$B$4:$L$266,6,FALSE)))</f>
        <v/>
      </c>
      <c r="AG3003" s="1"/>
      <c r="AH3003" s="33" t="str" cm="1">
        <f t="array" ref="AH3003">IF(AND(L3003&lt;&gt;"",O3003&lt;&gt;"",R3003:S3003&lt;&gt;"",W3003:X3003&lt;&gt;"",Z3003:AA3003&lt;&gt;"",AC3003&lt;&gt;""),"Good","Bad")</f>
        <v>Bad</v>
      </c>
      <c r="AL3003" t="str" cm="1">
        <f t="array" ref="AL3003">IF(R3003&gt;0,_xlfn.IFS(COUNTIF($L$20:L3003,"&lt;&gt;")&lt;101,1,COUNTIF($L$20:L3003,"&lt;&gt;")&lt;201,2,COUNTIF($L$20:L3003,"&lt;&gt;")&lt;301,3,COUNTIF($L$20:L3003,"&lt;&gt;")&lt;401,4,COUNTIF($L$20:L3003,"&lt;&gt;")&lt;501,5,COUNTIF($L$20:L3003,"&lt;&gt;")&lt;601,6,COUNTIF($L$20:L3003,"&lt;&gt;")&lt;701,7,COUNTIF($L$20:L3003,"&lt;&gt;")&lt;801,8,COUNTIF($L$20:L3003,"&lt;&gt;")&lt;901,9,COUNTIF($L$20:L3003,"&lt;&gt;")&lt;1001,10,COUNTIF($L$20:L3003,"&lt;&gt;")&lt;1101,11,COUNTIF($L$20:L3003,"&lt;&gt;")&lt;1201,12,COUNTIF($L$20:L3003,"&lt;&gt;")&lt;1301,13,COUNTIF($L$20:L3003,"&lt;&gt;")&lt;1401,14,COUNTIF($L$20:L3003,"&lt;&gt;")&lt;1501,15,COUNTIF($L$20:L3003,"&lt;&gt;")&lt;1601,16,COUNTIF($L$20:L3003,"&lt;&gt;")&lt;1701,17,COUNTIF($L$20:L3003,"&lt;&gt;")&lt;1801,18,COUNTIF($L$20:L3003,"&lt;&gt;")&lt;1901,19,COUNTIF($L$20:L3003,"&lt;&gt;")&lt;2001,20,COUNTIF($L$20:L3003,"&lt;&gt;")&lt;2101,21,COUNTIF($L$20:L3003,"&lt;&gt;")&lt;2201,22,COUNTIF($L$20:L3003,"&lt;&gt;")&lt;2301,23,COUNTIF($L$20:L3003,"&lt;&gt;")&lt;2401,24,COUNTIF($L$20:L3003,"&lt;&gt;")&lt;2501,25,COUNTIF($L$20:L3003,"&lt;&gt;")&lt;2601,26,COUNTIF($L$20:L3003,"&lt;&gt;")&lt;2701,27,COUNTIF($L$20:L3003,"&lt;&gt;")&lt;2801,28,COUNTIF($L$20:L3003,"&lt;&gt;")&lt;2901,29,COUNTIF($L$20:L3003,"&lt;&gt;")&lt;3001,30),"")</f>
        <v/>
      </c>
      <c r="AM3003" t="str">
        <f t="shared" si="230"/>
        <v/>
      </c>
      <c r="AN3003" t="str">
        <f t="shared" si="234"/>
        <v/>
      </c>
      <c r="AP3003" t="str">
        <f t="shared" si="233"/>
        <v/>
      </c>
      <c r="AQ3003" t="str">
        <f>IF(AO3003="","",COUNTIFS(AM3003:$AM$3019,AO3003))</f>
        <v/>
      </c>
    </row>
    <row r="3004" spans="1:43" x14ac:dyDescent="0.25">
      <c r="A3004" s="6" t="str">
        <f>IF(COUNT($A$20:A3003)&lt;&gt;$B$4,IF(A3003="","",A3003+1),"")</f>
        <v/>
      </c>
      <c r="B3004" s="3"/>
      <c r="C3004" s="3"/>
      <c r="D3004" s="122"/>
      <c r="E3004" s="3"/>
      <c r="F3004" s="3"/>
      <c r="G3004" s="3"/>
      <c r="H3004" s="3"/>
      <c r="I3004" s="120"/>
      <c r="J3004" s="3"/>
      <c r="K3004" s="95" t="str" cm="1">
        <f t="array" ref="K3004">IF(OR($J$14 = "A",$J$14 = "B",$J$14 = "C"),IF(I3004="","",IF(LEN(I3004)&gt;2,_xlfn.IFS(ISNUMBER(SEARCH("_",I3004)),I3004,ISNUMBER(SEARCH(", ",I3004)),SUBSTITUTE(I3004,", ","_"),ISNUMBER(SEARCH("/ ",I3004)),SUBSTITUTE(I3004,"/ ","_"),ISNUMBER(SEARCH(",",I3004)),SUBSTITUTE(I3004,",","_"),ISNUMBER(SEARCH("/",I3004)),SUBSTITUTE(I3004,"/","_"),ISNUMBER(SEARCH("",I3004)),I3004),I3004)),IF(OR($J$14 = "J",$J$14 = "K"),"",IF(D3004="","",IF(LEN(D3004)&gt;2,_xlfn.IFS(ISNUMBER(SEARCH("_",D3004)),D3004,ISNUMBER(SEARCH(", ",D3004)),SUBSTITUTE(D3004,", ","_"),ISNUMBER(SEARCH("/ ",D3004)),SUBSTITUTE(D3004,"/ ","_"),ISNUMBER(SEARCH(",",D3004)),SUBSTITUTE(D3004,",","_"),ISNUMBER(SEARCH("/",D3004)),SUBSTITUTE(D3004,"/","_"),ISNUMBER(SEARCH("",D3004)),D3004),D3004))))</f>
        <v/>
      </c>
      <c r="L3004" s="1"/>
      <c r="M3004" s="1" t="str">
        <f t="shared" si="231"/>
        <v/>
      </c>
      <c r="N3004" s="94" t="str">
        <f>IF($L3004="None","",IF(ISERROR(VLOOKUP($L3004,Info!$B$4:$B$266,1,FALSE)),"",VLOOKUP($L3004,Info!$B$4:$L$266,5,FALSE)))</f>
        <v/>
      </c>
      <c r="O3004" s="94" t="str">
        <f>IF(K3004="","",IF(AND($J$12&lt;&gt;"ABC",N3004="3"),"BAC",IF(N3004="3","ABC",IF($J$12&lt;&gt;"ABC",IF($J$10="Standard",VLOOKUP(K3004,Info!$BE$4:$BF$481,2,FALSE),VLOOKUP(K3004,Info!$BI$4:$BJ$482,2,FALSE)),IF($J$10="Standard",VLOOKUP(K3004,Info!$AG$4:$AH$2994,2,FALSE),VLOOKUP(K3004,Info!$AK$4:$AL$2997,2,FALSE))))))</f>
        <v/>
      </c>
      <c r="P3004" s="94" t="str">
        <f>IF($L3004="None","",IF(ISERROR(VLOOKUP($L3004,Info!$B$4:$B$266,1,FALSE)),"",VLOOKUP($L3004,Info!$B$4:$L$266,3,FALSE)))</f>
        <v/>
      </c>
      <c r="Q3004" s="96" t="str">
        <f>IF($L3004="None","",IF(ISERROR(VLOOKUP($L3004,Info!$B$4:$B$266,1,FALSE)),"",VLOOKUP($L3004,Info!$B$4:$L$266,4,FALSE)))</f>
        <v/>
      </c>
      <c r="R3004" s="1"/>
      <c r="S3004" s="6" t="str">
        <f t="shared" si="232"/>
        <v/>
      </c>
      <c r="T3004" s="6" t="str">
        <f>IF($L3004="None","",IF(ISERROR(VLOOKUP($L3004,Info!$B$4:$B$266,1,FALSE)),"",VLOOKUP($L3004,Info!$B$4:$L$266,11,FALSE)))</f>
        <v/>
      </c>
      <c r="U3004" s="1"/>
      <c r="V3004" s="1"/>
      <c r="W3004" s="1"/>
      <c r="X3004" s="1" t="str">
        <f>IF($L3004="None","",IF(ISERROR(VLOOKUP($L3004,Info!$B$4:$B$266,1,FALSE)),"",IF(OR(W3004="Metallic Liquid Tight",W3004="Non-Metallic Liquid Tight",W3004="LSZH",W3004="Greenfield"),VLOOKUP($L3004,Info!$B$4:$L$266,7,FALSE),"N/A")))</f>
        <v/>
      </c>
      <c r="Y3004" s="1"/>
      <c r="Z3004" s="96" t="str">
        <f>IF($L3004="None","",IF(ISERROR(VLOOKUP($L3004,Info!$B$4:$B$266,1,FALSE)),"",VLOOKUP($L3004,Info!$B$4:$L$266,9,FALSE)))</f>
        <v/>
      </c>
      <c r="AA3004" s="96" t="str">
        <f>IF($L3004="None","",IF(ISERROR(VLOOKUP($L3004,Info!$B$4:$B$266,1,FALSE)),"",VLOOKUP($L3004,Info!$B$4:$L$266,8,FALSE)))</f>
        <v/>
      </c>
      <c r="AB3004" s="96" t="str">
        <f>IF($L3004="None","",IF(ISERROR(VLOOKUP($L3004,Info!$B$4:$B$266,1,FALSE)),"",VLOOKUP($L3004,Info!$B$4:$L$266,10,FALSE)))</f>
        <v/>
      </c>
      <c r="AC3004" s="1" t="str">
        <f>IF(W3004="SO Cable","Black,White",IF(O3004="","",IF(P3004="","",IF($J$12&lt;&gt;"ABC",IF(P3004&lt;="250",VLOOKUP(O3004,Info!$AZ$4:$BB$22,3,FALSE),VLOOKUP(O3004,Info!$AZ$23:$BB$39,3,FALSE)),IF(P3004&lt;="250",VLOOKUP(O3004,Info!$AO$4:$AQ$22,3,FALSE),VLOOKUP(O3004,Info!$AO$23:$AP$39,3,FALSE))))))</f>
        <v/>
      </c>
      <c r="AD3004" s="1"/>
      <c r="AE3004" s="1" t="str">
        <f>IF($L3004="None","",IF(ISERROR(VLOOKUP($L3004,Info!$B$4:$B$266,1,FALSE)),"",VLOOKUP($L3004,Info!$B$4:$L$266,4,FALSE)))</f>
        <v/>
      </c>
      <c r="AF3004" s="1" t="str">
        <f>IF($L3004="None","",IF(ISERROR(VLOOKUP($L3004,Info!$B$4:$B$266,1,FALSE)),"",VLOOKUP($L3004,Info!$B$4:$L$266,6,FALSE)))</f>
        <v/>
      </c>
      <c r="AG3004" s="1"/>
      <c r="AH3004" s="33" t="str" cm="1">
        <f t="array" ref="AH3004">IF(AND(L3004&lt;&gt;"",O3004&lt;&gt;"",R3004:S3004&lt;&gt;"",W3004:X3004&lt;&gt;"",Z3004:AA3004&lt;&gt;"",AC3004&lt;&gt;""),"Good","Bad")</f>
        <v>Bad</v>
      </c>
      <c r="AL3004" t="str" cm="1">
        <f t="array" ref="AL3004">IF(R3004&gt;0,_xlfn.IFS(COUNTIF($L$20:L3004,"&lt;&gt;")&lt;101,1,COUNTIF($L$20:L3004,"&lt;&gt;")&lt;201,2,COUNTIF($L$20:L3004,"&lt;&gt;")&lt;301,3,COUNTIF($L$20:L3004,"&lt;&gt;")&lt;401,4,COUNTIF($L$20:L3004,"&lt;&gt;")&lt;501,5,COUNTIF($L$20:L3004,"&lt;&gt;")&lt;601,6,COUNTIF($L$20:L3004,"&lt;&gt;")&lt;701,7,COUNTIF($L$20:L3004,"&lt;&gt;")&lt;801,8,COUNTIF($L$20:L3004,"&lt;&gt;")&lt;901,9,COUNTIF($L$20:L3004,"&lt;&gt;")&lt;1001,10,COUNTIF($L$20:L3004,"&lt;&gt;")&lt;1101,11,COUNTIF($L$20:L3004,"&lt;&gt;")&lt;1201,12,COUNTIF($L$20:L3004,"&lt;&gt;")&lt;1301,13,COUNTIF($L$20:L3004,"&lt;&gt;")&lt;1401,14,COUNTIF($L$20:L3004,"&lt;&gt;")&lt;1501,15,COUNTIF($L$20:L3004,"&lt;&gt;")&lt;1601,16,COUNTIF($L$20:L3004,"&lt;&gt;")&lt;1701,17,COUNTIF($L$20:L3004,"&lt;&gt;")&lt;1801,18,COUNTIF($L$20:L3004,"&lt;&gt;")&lt;1901,19,COUNTIF($L$20:L3004,"&lt;&gt;")&lt;2001,20,COUNTIF($L$20:L3004,"&lt;&gt;")&lt;2101,21,COUNTIF($L$20:L3004,"&lt;&gt;")&lt;2201,22,COUNTIF($L$20:L3004,"&lt;&gt;")&lt;2301,23,COUNTIF($L$20:L3004,"&lt;&gt;")&lt;2401,24,COUNTIF($L$20:L3004,"&lt;&gt;")&lt;2501,25,COUNTIF($L$20:L3004,"&lt;&gt;")&lt;2601,26,COUNTIF($L$20:L3004,"&lt;&gt;")&lt;2701,27,COUNTIF($L$20:L3004,"&lt;&gt;")&lt;2801,28,COUNTIF($L$20:L3004,"&lt;&gt;")&lt;2901,29,COUNTIF($L$20:L3004,"&lt;&gt;")&lt;3001,30),"")</f>
        <v/>
      </c>
      <c r="AM3004" t="str">
        <f t="shared" si="230"/>
        <v/>
      </c>
      <c r="AN3004" t="str">
        <f t="shared" si="234"/>
        <v/>
      </c>
      <c r="AP3004" t="str">
        <f t="shared" si="233"/>
        <v/>
      </c>
      <c r="AQ3004" t="str">
        <f>IF(AO3004="","",COUNTIFS(AM3004:$AM$3019,AO3004))</f>
        <v/>
      </c>
    </row>
    <row r="3005" spans="1:43" x14ac:dyDescent="0.25">
      <c r="A3005" s="6" t="str">
        <f>IF(COUNT($A$20:A3004)&lt;&gt;$B$4,IF(A3004="","",A3004+1),"")</f>
        <v/>
      </c>
      <c r="B3005" s="3"/>
      <c r="C3005" s="3"/>
      <c r="D3005" s="122"/>
      <c r="E3005" s="3"/>
      <c r="F3005" s="3"/>
      <c r="G3005" s="3"/>
      <c r="H3005" s="3"/>
      <c r="I3005" s="120"/>
      <c r="J3005" s="3"/>
      <c r="K3005" s="95" t="str" cm="1">
        <f t="array" ref="K3005">IF(OR($J$14 = "A",$J$14 = "B",$J$14 = "C"),IF(I3005="","",IF(LEN(I3005)&gt;2,_xlfn.IFS(ISNUMBER(SEARCH("_",I3005)),I3005,ISNUMBER(SEARCH(", ",I3005)),SUBSTITUTE(I3005,", ","_"),ISNUMBER(SEARCH("/ ",I3005)),SUBSTITUTE(I3005,"/ ","_"),ISNUMBER(SEARCH(",",I3005)),SUBSTITUTE(I3005,",","_"),ISNUMBER(SEARCH("/",I3005)),SUBSTITUTE(I3005,"/","_"),ISNUMBER(SEARCH("",I3005)),I3005),I3005)),IF(OR($J$14 = "J",$J$14 = "K"),"",IF(D3005="","",IF(LEN(D3005)&gt;2,_xlfn.IFS(ISNUMBER(SEARCH("_",D3005)),D3005,ISNUMBER(SEARCH(", ",D3005)),SUBSTITUTE(D3005,", ","_"),ISNUMBER(SEARCH("/ ",D3005)),SUBSTITUTE(D3005,"/ ","_"),ISNUMBER(SEARCH(",",D3005)),SUBSTITUTE(D3005,",","_"),ISNUMBER(SEARCH("/",D3005)),SUBSTITUTE(D3005,"/","_"),ISNUMBER(SEARCH("",D3005)),D3005),D3005))))</f>
        <v/>
      </c>
      <c r="L3005" s="1"/>
      <c r="M3005" s="1" t="str">
        <f t="shared" si="231"/>
        <v/>
      </c>
      <c r="N3005" s="94" t="str">
        <f>IF($L3005="None","",IF(ISERROR(VLOOKUP($L3005,Info!$B$4:$B$266,1,FALSE)),"",VLOOKUP($L3005,Info!$B$4:$L$266,5,FALSE)))</f>
        <v/>
      </c>
      <c r="O3005" s="94" t="str">
        <f>IF(K3005="","",IF(AND($J$12&lt;&gt;"ABC",N3005="3"),"BAC",IF(N3005="3","ABC",IF($J$12&lt;&gt;"ABC",IF($J$10="Standard",VLOOKUP(K3005,Info!$BE$4:$BF$481,2,FALSE),VLOOKUP(K3005,Info!$BI$4:$BJ$482,2,FALSE)),IF($J$10="Standard",VLOOKUP(K3005,Info!$AG$4:$AH$2994,2,FALSE),VLOOKUP(K3005,Info!$AK$4:$AL$2997,2,FALSE))))))</f>
        <v/>
      </c>
      <c r="P3005" s="94" t="str">
        <f>IF($L3005="None","",IF(ISERROR(VLOOKUP($L3005,Info!$B$4:$B$266,1,FALSE)),"",VLOOKUP($L3005,Info!$B$4:$L$266,3,FALSE)))</f>
        <v/>
      </c>
      <c r="Q3005" s="96" t="str">
        <f>IF($L3005="None","",IF(ISERROR(VLOOKUP($L3005,Info!$B$4:$B$266,1,FALSE)),"",VLOOKUP($L3005,Info!$B$4:$L$266,4,FALSE)))</f>
        <v/>
      </c>
      <c r="R3005" s="1"/>
      <c r="S3005" s="6" t="str">
        <f t="shared" si="232"/>
        <v/>
      </c>
      <c r="T3005" s="6" t="str">
        <f>IF($L3005="None","",IF(ISERROR(VLOOKUP($L3005,Info!$B$4:$B$266,1,FALSE)),"",VLOOKUP($L3005,Info!$B$4:$L$266,11,FALSE)))</f>
        <v/>
      </c>
      <c r="U3005" s="1"/>
      <c r="V3005" s="1"/>
      <c r="W3005" s="1"/>
      <c r="X3005" s="1" t="str">
        <f>IF($L3005="None","",IF(ISERROR(VLOOKUP($L3005,Info!$B$4:$B$266,1,FALSE)),"",IF(OR(W3005="Metallic Liquid Tight",W3005="Non-Metallic Liquid Tight",W3005="LSZH",W3005="Greenfield"),VLOOKUP($L3005,Info!$B$4:$L$266,7,FALSE),"N/A")))</f>
        <v/>
      </c>
      <c r="Y3005" s="1"/>
      <c r="Z3005" s="96" t="str">
        <f>IF($L3005="None","",IF(ISERROR(VLOOKUP($L3005,Info!$B$4:$B$266,1,FALSE)),"",VLOOKUP($L3005,Info!$B$4:$L$266,9,FALSE)))</f>
        <v/>
      </c>
      <c r="AA3005" s="96" t="str">
        <f>IF($L3005="None","",IF(ISERROR(VLOOKUP($L3005,Info!$B$4:$B$266,1,FALSE)),"",VLOOKUP($L3005,Info!$B$4:$L$266,8,FALSE)))</f>
        <v/>
      </c>
      <c r="AB3005" s="96" t="str">
        <f>IF($L3005="None","",IF(ISERROR(VLOOKUP($L3005,Info!$B$4:$B$266,1,FALSE)),"",VLOOKUP($L3005,Info!$B$4:$L$266,10,FALSE)))</f>
        <v/>
      </c>
      <c r="AC3005" s="1" t="str">
        <f>IF(W3005="SO Cable","Black,White",IF(O3005="","",IF(P3005="","",IF($J$12&lt;&gt;"ABC",IF(P3005&lt;="250",VLOOKUP(O3005,Info!$AZ$4:$BB$22,3,FALSE),VLOOKUP(O3005,Info!$AZ$23:$BB$39,3,FALSE)),IF(P3005&lt;="250",VLOOKUP(O3005,Info!$AO$4:$AQ$22,3,FALSE),VLOOKUP(O3005,Info!$AO$23:$AP$39,3,FALSE))))))</f>
        <v/>
      </c>
      <c r="AD3005" s="1"/>
      <c r="AE3005" s="1" t="str">
        <f>IF($L3005="None","",IF(ISERROR(VLOOKUP($L3005,Info!$B$4:$B$266,1,FALSE)),"",VLOOKUP($L3005,Info!$B$4:$L$266,4,FALSE)))</f>
        <v/>
      </c>
      <c r="AF3005" s="1" t="str">
        <f>IF($L3005="None","",IF(ISERROR(VLOOKUP($L3005,Info!$B$4:$B$266,1,FALSE)),"",VLOOKUP($L3005,Info!$B$4:$L$266,6,FALSE)))</f>
        <v/>
      </c>
      <c r="AG3005" s="1"/>
      <c r="AH3005" s="33" t="str" cm="1">
        <f t="array" ref="AH3005">IF(AND(L3005&lt;&gt;"",O3005&lt;&gt;"",R3005:S3005&lt;&gt;"",W3005:X3005&lt;&gt;"",Z3005:AA3005&lt;&gt;"",AC3005&lt;&gt;""),"Good","Bad")</f>
        <v>Bad</v>
      </c>
      <c r="AL3005" t="str" cm="1">
        <f t="array" ref="AL3005">IF(R3005&gt;0,_xlfn.IFS(COUNTIF($L$20:L3005,"&lt;&gt;")&lt;101,1,COUNTIF($L$20:L3005,"&lt;&gt;")&lt;201,2,COUNTIF($L$20:L3005,"&lt;&gt;")&lt;301,3,COUNTIF($L$20:L3005,"&lt;&gt;")&lt;401,4,COUNTIF($L$20:L3005,"&lt;&gt;")&lt;501,5,COUNTIF($L$20:L3005,"&lt;&gt;")&lt;601,6,COUNTIF($L$20:L3005,"&lt;&gt;")&lt;701,7,COUNTIF($L$20:L3005,"&lt;&gt;")&lt;801,8,COUNTIF($L$20:L3005,"&lt;&gt;")&lt;901,9,COUNTIF($L$20:L3005,"&lt;&gt;")&lt;1001,10,COUNTIF($L$20:L3005,"&lt;&gt;")&lt;1101,11,COUNTIF($L$20:L3005,"&lt;&gt;")&lt;1201,12,COUNTIF($L$20:L3005,"&lt;&gt;")&lt;1301,13,COUNTIF($L$20:L3005,"&lt;&gt;")&lt;1401,14,COUNTIF($L$20:L3005,"&lt;&gt;")&lt;1501,15,COUNTIF($L$20:L3005,"&lt;&gt;")&lt;1601,16,COUNTIF($L$20:L3005,"&lt;&gt;")&lt;1701,17,COUNTIF($L$20:L3005,"&lt;&gt;")&lt;1801,18,COUNTIF($L$20:L3005,"&lt;&gt;")&lt;1901,19,COUNTIF($L$20:L3005,"&lt;&gt;")&lt;2001,20,COUNTIF($L$20:L3005,"&lt;&gt;")&lt;2101,21,COUNTIF($L$20:L3005,"&lt;&gt;")&lt;2201,22,COUNTIF($L$20:L3005,"&lt;&gt;")&lt;2301,23,COUNTIF($L$20:L3005,"&lt;&gt;")&lt;2401,24,COUNTIF($L$20:L3005,"&lt;&gt;")&lt;2501,25,COUNTIF($L$20:L3005,"&lt;&gt;")&lt;2601,26,COUNTIF($L$20:L3005,"&lt;&gt;")&lt;2701,27,COUNTIF($L$20:L3005,"&lt;&gt;")&lt;2801,28,COUNTIF($L$20:L3005,"&lt;&gt;")&lt;2901,29,COUNTIF($L$20:L3005,"&lt;&gt;")&lt;3001,30),"")</f>
        <v/>
      </c>
      <c r="AM3005" t="str">
        <f t="shared" si="230"/>
        <v/>
      </c>
      <c r="AN3005" t="str">
        <f t="shared" si="234"/>
        <v/>
      </c>
      <c r="AP3005" t="str">
        <f t="shared" si="233"/>
        <v/>
      </c>
      <c r="AQ3005" t="str">
        <f>IF(AO3005="","",COUNTIFS(AM3005:$AM$3019,AO3005))</f>
        <v/>
      </c>
    </row>
    <row r="3006" spans="1:43" x14ac:dyDescent="0.25">
      <c r="A3006" s="6" t="str">
        <f>IF(COUNT($A$20:A3005)&lt;&gt;$B$4,IF(A3005="","",A3005+1),"")</f>
        <v/>
      </c>
      <c r="B3006" s="3"/>
      <c r="C3006" s="3"/>
      <c r="D3006" s="122"/>
      <c r="E3006" s="3"/>
      <c r="F3006" s="3"/>
      <c r="G3006" s="3"/>
      <c r="H3006" s="3"/>
      <c r="I3006" s="120"/>
      <c r="J3006" s="3"/>
      <c r="K3006" s="95" t="str" cm="1">
        <f t="array" ref="K3006">IF(OR($J$14 = "A",$J$14 = "B",$J$14 = "C"),IF(I3006="","",IF(LEN(I3006)&gt;2,_xlfn.IFS(ISNUMBER(SEARCH("_",I3006)),I3006,ISNUMBER(SEARCH(", ",I3006)),SUBSTITUTE(I3006,", ","_"),ISNUMBER(SEARCH("/ ",I3006)),SUBSTITUTE(I3006,"/ ","_"),ISNUMBER(SEARCH(",",I3006)),SUBSTITUTE(I3006,",","_"),ISNUMBER(SEARCH("/",I3006)),SUBSTITUTE(I3006,"/","_"),ISNUMBER(SEARCH("",I3006)),I3006),I3006)),IF(OR($J$14 = "J",$J$14 = "K"),"",IF(D3006="","",IF(LEN(D3006)&gt;2,_xlfn.IFS(ISNUMBER(SEARCH("_",D3006)),D3006,ISNUMBER(SEARCH(", ",D3006)),SUBSTITUTE(D3006,", ","_"),ISNUMBER(SEARCH("/ ",D3006)),SUBSTITUTE(D3006,"/ ","_"),ISNUMBER(SEARCH(",",D3006)),SUBSTITUTE(D3006,",","_"),ISNUMBER(SEARCH("/",D3006)),SUBSTITUTE(D3006,"/","_"),ISNUMBER(SEARCH("",D3006)),D3006),D3006))))</f>
        <v/>
      </c>
      <c r="L3006" s="1"/>
      <c r="M3006" s="1" t="str">
        <f t="shared" si="231"/>
        <v/>
      </c>
      <c r="N3006" s="94" t="str">
        <f>IF($L3006="None","",IF(ISERROR(VLOOKUP($L3006,Info!$B$4:$B$266,1,FALSE)),"",VLOOKUP($L3006,Info!$B$4:$L$266,5,FALSE)))</f>
        <v/>
      </c>
      <c r="O3006" s="94" t="str">
        <f>IF(K3006="","",IF(AND($J$12&lt;&gt;"ABC",N3006="3"),"BAC",IF(N3006="3","ABC",IF($J$12&lt;&gt;"ABC",IF($J$10="Standard",VLOOKUP(K3006,Info!$BE$4:$BF$481,2,FALSE),VLOOKUP(K3006,Info!$BI$4:$BJ$482,2,FALSE)),IF($J$10="Standard",VLOOKUP(K3006,Info!$AG$4:$AH$2994,2,FALSE),VLOOKUP(K3006,Info!$AK$4:$AL$2997,2,FALSE))))))</f>
        <v/>
      </c>
      <c r="P3006" s="94" t="str">
        <f>IF($L3006="None","",IF(ISERROR(VLOOKUP($L3006,Info!$B$4:$B$266,1,FALSE)),"",VLOOKUP($L3006,Info!$B$4:$L$266,3,FALSE)))</f>
        <v/>
      </c>
      <c r="Q3006" s="96" t="str">
        <f>IF($L3006="None","",IF(ISERROR(VLOOKUP($L3006,Info!$B$4:$B$266,1,FALSE)),"",VLOOKUP($L3006,Info!$B$4:$L$266,4,FALSE)))</f>
        <v/>
      </c>
      <c r="R3006" s="1"/>
      <c r="S3006" s="6" t="str">
        <f t="shared" si="232"/>
        <v/>
      </c>
      <c r="T3006" s="6" t="str">
        <f>IF($L3006="None","",IF(ISERROR(VLOOKUP($L3006,Info!$B$4:$B$266,1,FALSE)),"",VLOOKUP($L3006,Info!$B$4:$L$266,11,FALSE)))</f>
        <v/>
      </c>
      <c r="U3006" s="1"/>
      <c r="V3006" s="1"/>
      <c r="W3006" s="1"/>
      <c r="X3006" s="1" t="str">
        <f>IF($L3006="None","",IF(ISERROR(VLOOKUP($L3006,Info!$B$4:$B$266,1,FALSE)),"",IF(OR(W3006="Metallic Liquid Tight",W3006="Non-Metallic Liquid Tight",W3006="LSZH",W3006="Greenfield"),VLOOKUP($L3006,Info!$B$4:$L$266,7,FALSE),"N/A")))</f>
        <v/>
      </c>
      <c r="Y3006" s="1"/>
      <c r="Z3006" s="96" t="str">
        <f>IF($L3006="None","",IF(ISERROR(VLOOKUP($L3006,Info!$B$4:$B$266,1,FALSE)),"",VLOOKUP($L3006,Info!$B$4:$L$266,9,FALSE)))</f>
        <v/>
      </c>
      <c r="AA3006" s="96" t="str">
        <f>IF($L3006="None","",IF(ISERROR(VLOOKUP($L3006,Info!$B$4:$B$266,1,FALSE)),"",VLOOKUP($L3006,Info!$B$4:$L$266,8,FALSE)))</f>
        <v/>
      </c>
      <c r="AB3006" s="96" t="str">
        <f>IF($L3006="None","",IF(ISERROR(VLOOKUP($L3006,Info!$B$4:$B$266,1,FALSE)),"",VLOOKUP($L3006,Info!$B$4:$L$266,10,FALSE)))</f>
        <v/>
      </c>
      <c r="AC3006" s="1" t="str">
        <f>IF(W3006="SO Cable","Black,White",IF(O3006="","",IF(P3006="","",IF($J$12&lt;&gt;"ABC",IF(P3006&lt;="250",VLOOKUP(O3006,Info!$AZ$4:$BB$22,3,FALSE),VLOOKUP(O3006,Info!$AZ$23:$BB$39,3,FALSE)),IF(P3006&lt;="250",VLOOKUP(O3006,Info!$AO$4:$AQ$22,3,FALSE),VLOOKUP(O3006,Info!$AO$23:$AP$39,3,FALSE))))))</f>
        <v/>
      </c>
      <c r="AD3006" s="1"/>
      <c r="AE3006" s="1" t="str">
        <f>IF($L3006="None","",IF(ISERROR(VLOOKUP($L3006,Info!$B$4:$B$266,1,FALSE)),"",VLOOKUP($L3006,Info!$B$4:$L$266,4,FALSE)))</f>
        <v/>
      </c>
      <c r="AF3006" s="1" t="str">
        <f>IF($L3006="None","",IF(ISERROR(VLOOKUP($L3006,Info!$B$4:$B$266,1,FALSE)),"",VLOOKUP($L3006,Info!$B$4:$L$266,6,FALSE)))</f>
        <v/>
      </c>
      <c r="AG3006" s="1"/>
      <c r="AH3006" s="33" t="str" cm="1">
        <f t="array" ref="AH3006">IF(AND(L3006&lt;&gt;"",O3006&lt;&gt;"",R3006:S3006&lt;&gt;"",W3006:X3006&lt;&gt;"",Z3006:AA3006&lt;&gt;"",AC3006&lt;&gt;""),"Good","Bad")</f>
        <v>Bad</v>
      </c>
      <c r="AL3006" t="str" cm="1">
        <f t="array" ref="AL3006">IF(R3006&gt;0,_xlfn.IFS(COUNTIF($L$20:L3006,"&lt;&gt;")&lt;101,1,COUNTIF($L$20:L3006,"&lt;&gt;")&lt;201,2,COUNTIF($L$20:L3006,"&lt;&gt;")&lt;301,3,COUNTIF($L$20:L3006,"&lt;&gt;")&lt;401,4,COUNTIF($L$20:L3006,"&lt;&gt;")&lt;501,5,COUNTIF($L$20:L3006,"&lt;&gt;")&lt;601,6,COUNTIF($L$20:L3006,"&lt;&gt;")&lt;701,7,COUNTIF($L$20:L3006,"&lt;&gt;")&lt;801,8,COUNTIF($L$20:L3006,"&lt;&gt;")&lt;901,9,COUNTIF($L$20:L3006,"&lt;&gt;")&lt;1001,10,COUNTIF($L$20:L3006,"&lt;&gt;")&lt;1101,11,COUNTIF($L$20:L3006,"&lt;&gt;")&lt;1201,12,COUNTIF($L$20:L3006,"&lt;&gt;")&lt;1301,13,COUNTIF($L$20:L3006,"&lt;&gt;")&lt;1401,14,COUNTIF($L$20:L3006,"&lt;&gt;")&lt;1501,15,COUNTIF($L$20:L3006,"&lt;&gt;")&lt;1601,16,COUNTIF($L$20:L3006,"&lt;&gt;")&lt;1701,17,COUNTIF($L$20:L3006,"&lt;&gt;")&lt;1801,18,COUNTIF($L$20:L3006,"&lt;&gt;")&lt;1901,19,COUNTIF($L$20:L3006,"&lt;&gt;")&lt;2001,20,COUNTIF($L$20:L3006,"&lt;&gt;")&lt;2101,21,COUNTIF($L$20:L3006,"&lt;&gt;")&lt;2201,22,COUNTIF($L$20:L3006,"&lt;&gt;")&lt;2301,23,COUNTIF($L$20:L3006,"&lt;&gt;")&lt;2401,24,COUNTIF($L$20:L3006,"&lt;&gt;")&lt;2501,25,COUNTIF($L$20:L3006,"&lt;&gt;")&lt;2601,26,COUNTIF($L$20:L3006,"&lt;&gt;")&lt;2701,27,COUNTIF($L$20:L3006,"&lt;&gt;")&lt;2801,28,COUNTIF($L$20:L3006,"&lt;&gt;")&lt;2901,29,COUNTIF($L$20:L3006,"&lt;&gt;")&lt;3001,30),"")</f>
        <v/>
      </c>
      <c r="AM3006" t="str">
        <f t="shared" si="230"/>
        <v/>
      </c>
      <c r="AN3006" t="str">
        <f t="shared" si="234"/>
        <v/>
      </c>
      <c r="AP3006" t="str">
        <f t="shared" si="233"/>
        <v/>
      </c>
      <c r="AQ3006" t="str">
        <f>IF(AO3006="","",COUNTIFS(AM3006:$AM$3019,AO3006))</f>
        <v/>
      </c>
    </row>
    <row r="3007" spans="1:43" x14ac:dyDescent="0.25">
      <c r="A3007" s="6" t="str">
        <f>IF(COUNT($A$20:A3006)&lt;&gt;$B$4,IF(A3006="","",A3006+1),"")</f>
        <v/>
      </c>
      <c r="B3007" s="3"/>
      <c r="C3007" s="3"/>
      <c r="D3007" s="122"/>
      <c r="E3007" s="3"/>
      <c r="F3007" s="3"/>
      <c r="G3007" s="3"/>
      <c r="H3007" s="3"/>
      <c r="I3007" s="120"/>
      <c r="J3007" s="3"/>
      <c r="K3007" s="95" t="str" cm="1">
        <f t="array" ref="K3007">IF(OR($J$14 = "A",$J$14 = "B",$J$14 = "C"),IF(I3007="","",IF(LEN(I3007)&gt;2,_xlfn.IFS(ISNUMBER(SEARCH("_",I3007)),I3007,ISNUMBER(SEARCH(", ",I3007)),SUBSTITUTE(I3007,", ","_"),ISNUMBER(SEARCH("/ ",I3007)),SUBSTITUTE(I3007,"/ ","_"),ISNUMBER(SEARCH(",",I3007)),SUBSTITUTE(I3007,",","_"),ISNUMBER(SEARCH("/",I3007)),SUBSTITUTE(I3007,"/","_"),ISNUMBER(SEARCH("",I3007)),I3007),I3007)),IF(OR($J$14 = "J",$J$14 = "K"),"",IF(D3007="","",IF(LEN(D3007)&gt;2,_xlfn.IFS(ISNUMBER(SEARCH("_",D3007)),D3007,ISNUMBER(SEARCH(", ",D3007)),SUBSTITUTE(D3007,", ","_"),ISNUMBER(SEARCH("/ ",D3007)),SUBSTITUTE(D3007,"/ ","_"),ISNUMBER(SEARCH(",",D3007)),SUBSTITUTE(D3007,",","_"),ISNUMBER(SEARCH("/",D3007)),SUBSTITUTE(D3007,"/","_"),ISNUMBER(SEARCH("",D3007)),D3007),D3007))))</f>
        <v/>
      </c>
      <c r="L3007" s="1"/>
      <c r="M3007" s="1" t="str">
        <f t="shared" si="231"/>
        <v/>
      </c>
      <c r="N3007" s="94" t="str">
        <f>IF($L3007="None","",IF(ISERROR(VLOOKUP($L3007,Info!$B$4:$B$266,1,FALSE)),"",VLOOKUP($L3007,Info!$B$4:$L$266,5,FALSE)))</f>
        <v/>
      </c>
      <c r="O3007" s="94" t="str">
        <f>IF(K3007="","",IF(AND($J$12&lt;&gt;"ABC",N3007="3"),"BAC",IF(N3007="3","ABC",IF($J$12&lt;&gt;"ABC",IF($J$10="Standard",VLOOKUP(K3007,Info!$BE$4:$BF$481,2,FALSE),VLOOKUP(K3007,Info!$BI$4:$BJ$482,2,FALSE)),IF($J$10="Standard",VLOOKUP(K3007,Info!$AG$4:$AH$2994,2,FALSE),VLOOKUP(K3007,Info!$AK$4:$AL$2997,2,FALSE))))))</f>
        <v/>
      </c>
      <c r="P3007" s="94" t="str">
        <f>IF($L3007="None","",IF(ISERROR(VLOOKUP($L3007,Info!$B$4:$B$266,1,FALSE)),"",VLOOKUP($L3007,Info!$B$4:$L$266,3,FALSE)))</f>
        <v/>
      </c>
      <c r="Q3007" s="96" t="str">
        <f>IF($L3007="None","",IF(ISERROR(VLOOKUP($L3007,Info!$B$4:$B$266,1,FALSE)),"",VLOOKUP($L3007,Info!$B$4:$L$266,4,FALSE)))</f>
        <v/>
      </c>
      <c r="R3007" s="1"/>
      <c r="S3007" s="6" t="str">
        <f t="shared" si="232"/>
        <v/>
      </c>
      <c r="T3007" s="6" t="str">
        <f>IF($L3007="None","",IF(ISERROR(VLOOKUP($L3007,Info!$B$4:$B$266,1,FALSE)),"",VLOOKUP($L3007,Info!$B$4:$L$266,11,FALSE)))</f>
        <v/>
      </c>
      <c r="U3007" s="1"/>
      <c r="V3007" s="1"/>
      <c r="W3007" s="1"/>
      <c r="X3007" s="1" t="str">
        <f>IF($L3007="None","",IF(ISERROR(VLOOKUP($L3007,Info!$B$4:$B$266,1,FALSE)),"",IF(OR(W3007="Metallic Liquid Tight",W3007="Non-Metallic Liquid Tight",W3007="LSZH",W3007="Greenfield"),VLOOKUP($L3007,Info!$B$4:$L$266,7,FALSE),"N/A")))</f>
        <v/>
      </c>
      <c r="Y3007" s="1"/>
      <c r="Z3007" s="96" t="str">
        <f>IF($L3007="None","",IF(ISERROR(VLOOKUP($L3007,Info!$B$4:$B$266,1,FALSE)),"",VLOOKUP($L3007,Info!$B$4:$L$266,9,FALSE)))</f>
        <v/>
      </c>
      <c r="AA3007" s="96" t="str">
        <f>IF($L3007="None","",IF(ISERROR(VLOOKUP($L3007,Info!$B$4:$B$266,1,FALSE)),"",VLOOKUP($L3007,Info!$B$4:$L$266,8,FALSE)))</f>
        <v/>
      </c>
      <c r="AB3007" s="96" t="str">
        <f>IF($L3007="None","",IF(ISERROR(VLOOKUP($L3007,Info!$B$4:$B$266,1,FALSE)),"",VLOOKUP($L3007,Info!$B$4:$L$266,10,FALSE)))</f>
        <v/>
      </c>
      <c r="AC3007" s="1" t="str">
        <f>IF(W3007="SO Cable","Black,White",IF(O3007="","",IF(P3007="","",IF($J$12&lt;&gt;"ABC",IF(P3007&lt;="250",VLOOKUP(O3007,Info!$AZ$4:$BB$22,3,FALSE),VLOOKUP(O3007,Info!$AZ$23:$BB$39,3,FALSE)),IF(P3007&lt;="250",VLOOKUP(O3007,Info!$AO$4:$AQ$22,3,FALSE),VLOOKUP(O3007,Info!$AO$23:$AP$39,3,FALSE))))))</f>
        <v/>
      </c>
      <c r="AD3007" s="1"/>
      <c r="AE3007" s="1" t="str">
        <f>IF($L3007="None","",IF(ISERROR(VLOOKUP($L3007,Info!$B$4:$B$266,1,FALSE)),"",VLOOKUP($L3007,Info!$B$4:$L$266,4,FALSE)))</f>
        <v/>
      </c>
      <c r="AF3007" s="1" t="str">
        <f>IF($L3007="None","",IF(ISERROR(VLOOKUP($L3007,Info!$B$4:$B$266,1,FALSE)),"",VLOOKUP($L3007,Info!$B$4:$L$266,6,FALSE)))</f>
        <v/>
      </c>
      <c r="AG3007" s="1"/>
      <c r="AH3007" s="33" t="str" cm="1">
        <f t="array" ref="AH3007">IF(AND(L3007&lt;&gt;"",O3007&lt;&gt;"",R3007:S3007&lt;&gt;"",W3007:X3007&lt;&gt;"",Z3007:AA3007&lt;&gt;"",AC3007&lt;&gt;""),"Good","Bad")</f>
        <v>Bad</v>
      </c>
      <c r="AL3007" t="str" cm="1">
        <f t="array" ref="AL3007">IF(R3007&gt;0,_xlfn.IFS(COUNTIF($L$20:L3007,"&lt;&gt;")&lt;101,1,COUNTIF($L$20:L3007,"&lt;&gt;")&lt;201,2,COUNTIF($L$20:L3007,"&lt;&gt;")&lt;301,3,COUNTIF($L$20:L3007,"&lt;&gt;")&lt;401,4,COUNTIF($L$20:L3007,"&lt;&gt;")&lt;501,5,COUNTIF($L$20:L3007,"&lt;&gt;")&lt;601,6,COUNTIF($L$20:L3007,"&lt;&gt;")&lt;701,7,COUNTIF($L$20:L3007,"&lt;&gt;")&lt;801,8,COUNTIF($L$20:L3007,"&lt;&gt;")&lt;901,9,COUNTIF($L$20:L3007,"&lt;&gt;")&lt;1001,10,COUNTIF($L$20:L3007,"&lt;&gt;")&lt;1101,11,COUNTIF($L$20:L3007,"&lt;&gt;")&lt;1201,12,COUNTIF($L$20:L3007,"&lt;&gt;")&lt;1301,13,COUNTIF($L$20:L3007,"&lt;&gt;")&lt;1401,14,COUNTIF($L$20:L3007,"&lt;&gt;")&lt;1501,15,COUNTIF($L$20:L3007,"&lt;&gt;")&lt;1601,16,COUNTIF($L$20:L3007,"&lt;&gt;")&lt;1701,17,COUNTIF($L$20:L3007,"&lt;&gt;")&lt;1801,18,COUNTIF($L$20:L3007,"&lt;&gt;")&lt;1901,19,COUNTIF($L$20:L3007,"&lt;&gt;")&lt;2001,20,COUNTIF($L$20:L3007,"&lt;&gt;")&lt;2101,21,COUNTIF($L$20:L3007,"&lt;&gt;")&lt;2201,22,COUNTIF($L$20:L3007,"&lt;&gt;")&lt;2301,23,COUNTIF($L$20:L3007,"&lt;&gt;")&lt;2401,24,COUNTIF($L$20:L3007,"&lt;&gt;")&lt;2501,25,COUNTIF($L$20:L3007,"&lt;&gt;")&lt;2601,26,COUNTIF($L$20:L3007,"&lt;&gt;")&lt;2701,27,COUNTIF($L$20:L3007,"&lt;&gt;")&lt;2801,28,COUNTIF($L$20:L3007,"&lt;&gt;")&lt;2901,29,COUNTIF($L$20:L3007,"&lt;&gt;")&lt;3001,30),"")</f>
        <v/>
      </c>
      <c r="AM3007" t="str">
        <f t="shared" si="230"/>
        <v/>
      </c>
      <c r="AN3007" t="str">
        <f t="shared" si="234"/>
        <v/>
      </c>
      <c r="AP3007" t="str">
        <f t="shared" si="233"/>
        <v/>
      </c>
      <c r="AQ3007" t="str">
        <f>IF(AO3007="","",COUNTIFS(AM3007:$AM$3019,AO3007))</f>
        <v/>
      </c>
    </row>
    <row r="3008" spans="1:43" x14ac:dyDescent="0.25">
      <c r="A3008" s="6" t="str">
        <f>IF(COUNT($A$20:A3007)&lt;&gt;$B$4,IF(A3007="","",A3007+1),"")</f>
        <v/>
      </c>
      <c r="B3008" s="3"/>
      <c r="C3008" s="3"/>
      <c r="D3008" s="122"/>
      <c r="E3008" s="3"/>
      <c r="F3008" s="3"/>
      <c r="G3008" s="3"/>
      <c r="H3008" s="3"/>
      <c r="I3008" s="120"/>
      <c r="J3008" s="3"/>
      <c r="K3008" s="95" t="str" cm="1">
        <f t="array" ref="K3008">IF(OR($J$14 = "A",$J$14 = "B",$J$14 = "C"),IF(I3008="","",IF(LEN(I3008)&gt;2,_xlfn.IFS(ISNUMBER(SEARCH("_",I3008)),I3008,ISNUMBER(SEARCH(", ",I3008)),SUBSTITUTE(I3008,", ","_"),ISNUMBER(SEARCH("/ ",I3008)),SUBSTITUTE(I3008,"/ ","_"),ISNUMBER(SEARCH(",",I3008)),SUBSTITUTE(I3008,",","_"),ISNUMBER(SEARCH("/",I3008)),SUBSTITUTE(I3008,"/","_"),ISNUMBER(SEARCH("",I3008)),I3008),I3008)),IF(OR($J$14 = "J",$J$14 = "K"),"",IF(D3008="","",IF(LEN(D3008)&gt;2,_xlfn.IFS(ISNUMBER(SEARCH("_",D3008)),D3008,ISNUMBER(SEARCH(", ",D3008)),SUBSTITUTE(D3008,", ","_"),ISNUMBER(SEARCH("/ ",D3008)),SUBSTITUTE(D3008,"/ ","_"),ISNUMBER(SEARCH(",",D3008)),SUBSTITUTE(D3008,",","_"),ISNUMBER(SEARCH("/",D3008)),SUBSTITUTE(D3008,"/","_"),ISNUMBER(SEARCH("",D3008)),D3008),D3008))))</f>
        <v/>
      </c>
      <c r="L3008" s="1"/>
      <c r="M3008" s="1" t="str">
        <f t="shared" si="231"/>
        <v/>
      </c>
      <c r="N3008" s="94" t="str">
        <f>IF($L3008="None","",IF(ISERROR(VLOOKUP($L3008,Info!$B$4:$B$266,1,FALSE)),"",VLOOKUP($L3008,Info!$B$4:$L$266,5,FALSE)))</f>
        <v/>
      </c>
      <c r="O3008" s="94" t="str">
        <f>IF(K3008="","",IF(AND($J$12&lt;&gt;"ABC",N3008="3"),"BAC",IF(N3008="3","ABC",IF($J$12&lt;&gt;"ABC",IF($J$10="Standard",VLOOKUP(K3008,Info!$BE$4:$BF$481,2,FALSE),VLOOKUP(K3008,Info!$BI$4:$BJ$482,2,FALSE)),IF($J$10="Standard",VLOOKUP(K3008,Info!$AG$4:$AH$2994,2,FALSE),VLOOKUP(K3008,Info!$AK$4:$AL$2997,2,FALSE))))))</f>
        <v/>
      </c>
      <c r="P3008" s="94" t="str">
        <f>IF($L3008="None","",IF(ISERROR(VLOOKUP($L3008,Info!$B$4:$B$266,1,FALSE)),"",VLOOKUP($L3008,Info!$B$4:$L$266,3,FALSE)))</f>
        <v/>
      </c>
      <c r="Q3008" s="96" t="str">
        <f>IF($L3008="None","",IF(ISERROR(VLOOKUP($L3008,Info!$B$4:$B$266,1,FALSE)),"",VLOOKUP($L3008,Info!$B$4:$L$266,4,FALSE)))</f>
        <v/>
      </c>
      <c r="R3008" s="1"/>
      <c r="S3008" s="6" t="str">
        <f t="shared" si="232"/>
        <v/>
      </c>
      <c r="T3008" s="6" t="str">
        <f>IF($L3008="None","",IF(ISERROR(VLOOKUP($L3008,Info!$B$4:$B$266,1,FALSE)),"",VLOOKUP($L3008,Info!$B$4:$L$266,11,FALSE)))</f>
        <v/>
      </c>
      <c r="U3008" s="1"/>
      <c r="V3008" s="1"/>
      <c r="W3008" s="1"/>
      <c r="X3008" s="1" t="str">
        <f>IF($L3008="None","",IF(ISERROR(VLOOKUP($L3008,Info!$B$4:$B$266,1,FALSE)),"",IF(OR(W3008="Metallic Liquid Tight",W3008="Non-Metallic Liquid Tight",W3008="LSZH",W3008="Greenfield"),VLOOKUP($L3008,Info!$B$4:$L$266,7,FALSE),"N/A")))</f>
        <v/>
      </c>
      <c r="Y3008" s="1"/>
      <c r="Z3008" s="96" t="str">
        <f>IF($L3008="None","",IF(ISERROR(VLOOKUP($L3008,Info!$B$4:$B$266,1,FALSE)),"",VLOOKUP($L3008,Info!$B$4:$L$266,9,FALSE)))</f>
        <v/>
      </c>
      <c r="AA3008" s="96" t="str">
        <f>IF($L3008="None","",IF(ISERROR(VLOOKUP($L3008,Info!$B$4:$B$266,1,FALSE)),"",VLOOKUP($L3008,Info!$B$4:$L$266,8,FALSE)))</f>
        <v/>
      </c>
      <c r="AB3008" s="96" t="str">
        <f>IF($L3008="None","",IF(ISERROR(VLOOKUP($L3008,Info!$B$4:$B$266,1,FALSE)),"",VLOOKUP($L3008,Info!$B$4:$L$266,10,FALSE)))</f>
        <v/>
      </c>
      <c r="AC3008" s="1" t="str">
        <f>IF(W3008="SO Cable","Black,White",IF(O3008="","",IF(P3008="","",IF($J$12&lt;&gt;"ABC",IF(P3008&lt;="250",VLOOKUP(O3008,Info!$AZ$4:$BB$22,3,FALSE),VLOOKUP(O3008,Info!$AZ$23:$BB$39,3,FALSE)),IF(P3008&lt;="250",VLOOKUP(O3008,Info!$AO$4:$AQ$22,3,FALSE),VLOOKUP(O3008,Info!$AO$23:$AP$39,3,FALSE))))))</f>
        <v/>
      </c>
      <c r="AD3008" s="1"/>
      <c r="AE3008" s="1" t="str">
        <f>IF($L3008="None","",IF(ISERROR(VLOOKUP($L3008,Info!$B$4:$B$266,1,FALSE)),"",VLOOKUP($L3008,Info!$B$4:$L$266,4,FALSE)))</f>
        <v/>
      </c>
      <c r="AF3008" s="1" t="str">
        <f>IF($L3008="None","",IF(ISERROR(VLOOKUP($L3008,Info!$B$4:$B$266,1,FALSE)),"",VLOOKUP($L3008,Info!$B$4:$L$266,6,FALSE)))</f>
        <v/>
      </c>
      <c r="AG3008" s="1"/>
      <c r="AH3008" s="33" t="str" cm="1">
        <f t="array" ref="AH3008">IF(AND(L3008&lt;&gt;"",O3008&lt;&gt;"",R3008:S3008&lt;&gt;"",W3008:X3008&lt;&gt;"",Z3008:AA3008&lt;&gt;"",AC3008&lt;&gt;""),"Good","Bad")</f>
        <v>Bad</v>
      </c>
      <c r="AL3008" t="str" cm="1">
        <f t="array" ref="AL3008">IF(R3008&gt;0,_xlfn.IFS(COUNTIF($L$20:L3008,"&lt;&gt;")&lt;101,1,COUNTIF($L$20:L3008,"&lt;&gt;")&lt;201,2,COUNTIF($L$20:L3008,"&lt;&gt;")&lt;301,3,COUNTIF($L$20:L3008,"&lt;&gt;")&lt;401,4,COUNTIF($L$20:L3008,"&lt;&gt;")&lt;501,5,COUNTIF($L$20:L3008,"&lt;&gt;")&lt;601,6,COUNTIF($L$20:L3008,"&lt;&gt;")&lt;701,7,COUNTIF($L$20:L3008,"&lt;&gt;")&lt;801,8,COUNTIF($L$20:L3008,"&lt;&gt;")&lt;901,9,COUNTIF($L$20:L3008,"&lt;&gt;")&lt;1001,10,COUNTIF($L$20:L3008,"&lt;&gt;")&lt;1101,11,COUNTIF($L$20:L3008,"&lt;&gt;")&lt;1201,12,COUNTIF($L$20:L3008,"&lt;&gt;")&lt;1301,13,COUNTIF($L$20:L3008,"&lt;&gt;")&lt;1401,14,COUNTIF($L$20:L3008,"&lt;&gt;")&lt;1501,15,COUNTIF($L$20:L3008,"&lt;&gt;")&lt;1601,16,COUNTIF($L$20:L3008,"&lt;&gt;")&lt;1701,17,COUNTIF($L$20:L3008,"&lt;&gt;")&lt;1801,18,COUNTIF($L$20:L3008,"&lt;&gt;")&lt;1901,19,COUNTIF($L$20:L3008,"&lt;&gt;")&lt;2001,20,COUNTIF($L$20:L3008,"&lt;&gt;")&lt;2101,21,COUNTIF($L$20:L3008,"&lt;&gt;")&lt;2201,22,COUNTIF($L$20:L3008,"&lt;&gt;")&lt;2301,23,COUNTIF($L$20:L3008,"&lt;&gt;")&lt;2401,24,COUNTIF($L$20:L3008,"&lt;&gt;")&lt;2501,25,COUNTIF($L$20:L3008,"&lt;&gt;")&lt;2601,26,COUNTIF($L$20:L3008,"&lt;&gt;")&lt;2701,27,COUNTIF($L$20:L3008,"&lt;&gt;")&lt;2801,28,COUNTIF($L$20:L3008,"&lt;&gt;")&lt;2901,29,COUNTIF($L$20:L3008,"&lt;&gt;")&lt;3001,30),"")</f>
        <v/>
      </c>
      <c r="AM3008" t="str">
        <f t="shared" si="230"/>
        <v/>
      </c>
      <c r="AN3008" t="str">
        <f t="shared" si="234"/>
        <v/>
      </c>
      <c r="AP3008" t="str">
        <f t="shared" si="233"/>
        <v/>
      </c>
      <c r="AQ3008" t="str">
        <f>IF(AO3008="","",COUNTIFS(AM3008:$AM$3019,AO3008))</f>
        <v/>
      </c>
    </row>
    <row r="3009" spans="1:43" x14ac:dyDescent="0.25">
      <c r="A3009" s="6" t="str">
        <f>IF(COUNT($A$20:A3008)&lt;&gt;$B$4,IF(A3008="","",A3008+1),"")</f>
        <v/>
      </c>
      <c r="B3009" s="3"/>
      <c r="C3009" s="3"/>
      <c r="D3009" s="122"/>
      <c r="E3009" s="3"/>
      <c r="F3009" s="3"/>
      <c r="G3009" s="3"/>
      <c r="H3009" s="3"/>
      <c r="I3009" s="120"/>
      <c r="J3009" s="3"/>
      <c r="K3009" s="95" t="str" cm="1">
        <f t="array" ref="K3009">IF(OR($J$14 = "A",$J$14 = "B",$J$14 = "C"),IF(I3009="","",IF(LEN(I3009)&gt;2,_xlfn.IFS(ISNUMBER(SEARCH("_",I3009)),I3009,ISNUMBER(SEARCH(", ",I3009)),SUBSTITUTE(I3009,", ","_"),ISNUMBER(SEARCH("/ ",I3009)),SUBSTITUTE(I3009,"/ ","_"),ISNUMBER(SEARCH(",",I3009)),SUBSTITUTE(I3009,",","_"),ISNUMBER(SEARCH("/",I3009)),SUBSTITUTE(I3009,"/","_"),ISNUMBER(SEARCH("",I3009)),I3009),I3009)),IF(OR($J$14 = "J",$J$14 = "K"),"",IF(D3009="","",IF(LEN(D3009)&gt;2,_xlfn.IFS(ISNUMBER(SEARCH("_",D3009)),D3009,ISNUMBER(SEARCH(", ",D3009)),SUBSTITUTE(D3009,", ","_"),ISNUMBER(SEARCH("/ ",D3009)),SUBSTITUTE(D3009,"/ ","_"),ISNUMBER(SEARCH(",",D3009)),SUBSTITUTE(D3009,",","_"),ISNUMBER(SEARCH("/",D3009)),SUBSTITUTE(D3009,"/","_"),ISNUMBER(SEARCH("",D3009)),D3009),D3009))))</f>
        <v/>
      </c>
      <c r="L3009" s="1"/>
      <c r="M3009" s="1" t="str">
        <f t="shared" si="231"/>
        <v/>
      </c>
      <c r="N3009" s="94" t="str">
        <f>IF($L3009="None","",IF(ISERROR(VLOOKUP($L3009,Info!$B$4:$B$266,1,FALSE)),"",VLOOKUP($L3009,Info!$B$4:$L$266,5,FALSE)))</f>
        <v/>
      </c>
      <c r="O3009" s="94" t="str">
        <f>IF(K3009="","",IF(AND($J$12&lt;&gt;"ABC",N3009="3"),"BAC",IF(N3009="3","ABC",IF($J$12&lt;&gt;"ABC",IF($J$10="Standard",VLOOKUP(K3009,Info!$BE$4:$BF$481,2,FALSE),VLOOKUP(K3009,Info!$BI$4:$BJ$482,2,FALSE)),IF($J$10="Standard",VLOOKUP(K3009,Info!$AG$4:$AH$2994,2,FALSE),VLOOKUP(K3009,Info!$AK$4:$AL$2997,2,FALSE))))))</f>
        <v/>
      </c>
      <c r="P3009" s="94" t="str">
        <f>IF($L3009="None","",IF(ISERROR(VLOOKUP($L3009,Info!$B$4:$B$266,1,FALSE)),"",VLOOKUP($L3009,Info!$B$4:$L$266,3,FALSE)))</f>
        <v/>
      </c>
      <c r="Q3009" s="96" t="str">
        <f>IF($L3009="None","",IF(ISERROR(VLOOKUP($L3009,Info!$B$4:$B$266,1,FALSE)),"",VLOOKUP($L3009,Info!$B$4:$L$266,4,FALSE)))</f>
        <v/>
      </c>
      <c r="R3009" s="1"/>
      <c r="S3009" s="6" t="str">
        <f t="shared" si="232"/>
        <v/>
      </c>
      <c r="T3009" s="6" t="str">
        <f>IF($L3009="None","",IF(ISERROR(VLOOKUP($L3009,Info!$B$4:$B$266,1,FALSE)),"",VLOOKUP($L3009,Info!$B$4:$L$266,11,FALSE)))</f>
        <v/>
      </c>
      <c r="U3009" s="1"/>
      <c r="V3009" s="1"/>
      <c r="W3009" s="1"/>
      <c r="X3009" s="1" t="str">
        <f>IF($L3009="None","",IF(ISERROR(VLOOKUP($L3009,Info!$B$4:$B$266,1,FALSE)),"",IF(OR(W3009="Metallic Liquid Tight",W3009="Non-Metallic Liquid Tight",W3009="LSZH",W3009="Greenfield"),VLOOKUP($L3009,Info!$B$4:$L$266,7,FALSE),"N/A")))</f>
        <v/>
      </c>
      <c r="Y3009" s="1"/>
      <c r="Z3009" s="96" t="str">
        <f>IF($L3009="None","",IF(ISERROR(VLOOKUP($L3009,Info!$B$4:$B$266,1,FALSE)),"",VLOOKUP($L3009,Info!$B$4:$L$266,9,FALSE)))</f>
        <v/>
      </c>
      <c r="AA3009" s="96" t="str">
        <f>IF($L3009="None","",IF(ISERROR(VLOOKUP($L3009,Info!$B$4:$B$266,1,FALSE)),"",VLOOKUP($L3009,Info!$B$4:$L$266,8,FALSE)))</f>
        <v/>
      </c>
      <c r="AB3009" s="96" t="str">
        <f>IF($L3009="None","",IF(ISERROR(VLOOKUP($L3009,Info!$B$4:$B$266,1,FALSE)),"",VLOOKUP($L3009,Info!$B$4:$L$266,10,FALSE)))</f>
        <v/>
      </c>
      <c r="AC3009" s="1" t="str">
        <f>IF(W3009="SO Cable","Black,White",IF(O3009="","",IF(P3009="","",IF($J$12&lt;&gt;"ABC",IF(P3009&lt;="250",VLOOKUP(O3009,Info!$AZ$4:$BB$22,3,FALSE),VLOOKUP(O3009,Info!$AZ$23:$BB$39,3,FALSE)),IF(P3009&lt;="250",VLOOKUP(O3009,Info!$AO$4:$AQ$22,3,FALSE),VLOOKUP(O3009,Info!$AO$23:$AP$39,3,FALSE))))))</f>
        <v/>
      </c>
      <c r="AD3009" s="1"/>
      <c r="AE3009" s="1" t="str">
        <f>IF($L3009="None","",IF(ISERROR(VLOOKUP($L3009,Info!$B$4:$B$266,1,FALSE)),"",VLOOKUP($L3009,Info!$B$4:$L$266,4,FALSE)))</f>
        <v/>
      </c>
      <c r="AF3009" s="1" t="str">
        <f>IF($L3009="None","",IF(ISERROR(VLOOKUP($L3009,Info!$B$4:$B$266,1,FALSE)),"",VLOOKUP($L3009,Info!$B$4:$L$266,6,FALSE)))</f>
        <v/>
      </c>
      <c r="AG3009" s="1"/>
      <c r="AH3009" s="33" t="str" cm="1">
        <f t="array" ref="AH3009">IF(AND(L3009&lt;&gt;"",O3009&lt;&gt;"",R3009:S3009&lt;&gt;"",W3009:X3009&lt;&gt;"",Z3009:AA3009&lt;&gt;"",AC3009&lt;&gt;""),"Good","Bad")</f>
        <v>Bad</v>
      </c>
      <c r="AL3009" t="str" cm="1">
        <f t="array" ref="AL3009">IF(R3009&gt;0,_xlfn.IFS(COUNTIF($L$20:L3009,"&lt;&gt;")&lt;101,1,COUNTIF($L$20:L3009,"&lt;&gt;")&lt;201,2,COUNTIF($L$20:L3009,"&lt;&gt;")&lt;301,3,COUNTIF($L$20:L3009,"&lt;&gt;")&lt;401,4,COUNTIF($L$20:L3009,"&lt;&gt;")&lt;501,5,COUNTIF($L$20:L3009,"&lt;&gt;")&lt;601,6,COUNTIF($L$20:L3009,"&lt;&gt;")&lt;701,7,COUNTIF($L$20:L3009,"&lt;&gt;")&lt;801,8,COUNTIF($L$20:L3009,"&lt;&gt;")&lt;901,9,COUNTIF($L$20:L3009,"&lt;&gt;")&lt;1001,10,COUNTIF($L$20:L3009,"&lt;&gt;")&lt;1101,11,COUNTIF($L$20:L3009,"&lt;&gt;")&lt;1201,12,COUNTIF($L$20:L3009,"&lt;&gt;")&lt;1301,13,COUNTIF($L$20:L3009,"&lt;&gt;")&lt;1401,14,COUNTIF($L$20:L3009,"&lt;&gt;")&lt;1501,15,COUNTIF($L$20:L3009,"&lt;&gt;")&lt;1601,16,COUNTIF($L$20:L3009,"&lt;&gt;")&lt;1701,17,COUNTIF($L$20:L3009,"&lt;&gt;")&lt;1801,18,COUNTIF($L$20:L3009,"&lt;&gt;")&lt;1901,19,COUNTIF($L$20:L3009,"&lt;&gt;")&lt;2001,20,COUNTIF($L$20:L3009,"&lt;&gt;")&lt;2101,21,COUNTIF($L$20:L3009,"&lt;&gt;")&lt;2201,22,COUNTIF($L$20:L3009,"&lt;&gt;")&lt;2301,23,COUNTIF($L$20:L3009,"&lt;&gt;")&lt;2401,24,COUNTIF($L$20:L3009,"&lt;&gt;")&lt;2501,25,COUNTIF($L$20:L3009,"&lt;&gt;")&lt;2601,26,COUNTIF($L$20:L3009,"&lt;&gt;")&lt;2701,27,COUNTIF($L$20:L3009,"&lt;&gt;")&lt;2801,28,COUNTIF($L$20:L3009,"&lt;&gt;")&lt;2901,29,COUNTIF($L$20:L3009,"&lt;&gt;")&lt;3001,30),"")</f>
        <v/>
      </c>
      <c r="AM3009" t="str">
        <f t="shared" si="230"/>
        <v/>
      </c>
      <c r="AN3009" t="str">
        <f t="shared" si="234"/>
        <v/>
      </c>
      <c r="AP3009" t="str">
        <f t="shared" si="233"/>
        <v/>
      </c>
      <c r="AQ3009" t="str">
        <f>IF(AO3009="","",COUNTIFS(AM3009:$AM$3019,AO3009))</f>
        <v/>
      </c>
    </row>
    <row r="3010" spans="1:43" x14ac:dyDescent="0.25">
      <c r="A3010" s="6" t="str">
        <f>IF(COUNT($A$20:A3009)&lt;&gt;$B$4,IF(A3009="","",A3009+1),"")</f>
        <v/>
      </c>
      <c r="B3010" s="3"/>
      <c r="C3010" s="3"/>
      <c r="D3010" s="122"/>
      <c r="E3010" s="3"/>
      <c r="F3010" s="3"/>
      <c r="G3010" s="3"/>
      <c r="H3010" s="3"/>
      <c r="I3010" s="120"/>
      <c r="J3010" s="3"/>
      <c r="K3010" s="95" t="str" cm="1">
        <f t="array" ref="K3010">IF(OR($J$14 = "A",$J$14 = "B",$J$14 = "C"),IF(I3010="","",IF(LEN(I3010)&gt;2,_xlfn.IFS(ISNUMBER(SEARCH("_",I3010)),I3010,ISNUMBER(SEARCH(", ",I3010)),SUBSTITUTE(I3010,", ","_"),ISNUMBER(SEARCH("/ ",I3010)),SUBSTITUTE(I3010,"/ ","_"),ISNUMBER(SEARCH(",",I3010)),SUBSTITUTE(I3010,",","_"),ISNUMBER(SEARCH("/",I3010)),SUBSTITUTE(I3010,"/","_"),ISNUMBER(SEARCH("",I3010)),I3010),I3010)),IF(OR($J$14 = "J",$J$14 = "K"),"",IF(D3010="","",IF(LEN(D3010)&gt;2,_xlfn.IFS(ISNUMBER(SEARCH("_",D3010)),D3010,ISNUMBER(SEARCH(", ",D3010)),SUBSTITUTE(D3010,", ","_"),ISNUMBER(SEARCH("/ ",D3010)),SUBSTITUTE(D3010,"/ ","_"),ISNUMBER(SEARCH(",",D3010)),SUBSTITUTE(D3010,",","_"),ISNUMBER(SEARCH("/",D3010)),SUBSTITUTE(D3010,"/","_"),ISNUMBER(SEARCH("",D3010)),D3010),D3010))))</f>
        <v/>
      </c>
      <c r="L3010" s="1"/>
      <c r="M3010" s="1" t="str">
        <f t="shared" si="231"/>
        <v/>
      </c>
      <c r="N3010" s="94" t="str">
        <f>IF($L3010="None","",IF(ISERROR(VLOOKUP($L3010,Info!$B$4:$B$266,1,FALSE)),"",VLOOKUP($L3010,Info!$B$4:$L$266,5,FALSE)))</f>
        <v/>
      </c>
      <c r="O3010" s="94" t="str">
        <f>IF(K3010="","",IF(AND($J$12&lt;&gt;"ABC",N3010="3"),"BAC",IF(N3010="3","ABC",IF($J$12&lt;&gt;"ABC",IF($J$10="Standard",VLOOKUP(K3010,Info!$BE$4:$BF$481,2,FALSE),VLOOKUP(K3010,Info!$BI$4:$BJ$482,2,FALSE)),IF($J$10="Standard",VLOOKUP(K3010,Info!$AG$4:$AH$2994,2,FALSE),VLOOKUP(K3010,Info!$AK$4:$AL$2997,2,FALSE))))))</f>
        <v/>
      </c>
      <c r="P3010" s="94" t="str">
        <f>IF($L3010="None","",IF(ISERROR(VLOOKUP($L3010,Info!$B$4:$B$266,1,FALSE)),"",VLOOKUP($L3010,Info!$B$4:$L$266,3,FALSE)))</f>
        <v/>
      </c>
      <c r="Q3010" s="96" t="str">
        <f>IF($L3010="None","",IF(ISERROR(VLOOKUP($L3010,Info!$B$4:$B$266,1,FALSE)),"",VLOOKUP($L3010,Info!$B$4:$L$266,4,FALSE)))</f>
        <v/>
      </c>
      <c r="R3010" s="1"/>
      <c r="S3010" s="6" t="str">
        <f t="shared" si="232"/>
        <v/>
      </c>
      <c r="T3010" s="6" t="str">
        <f>IF($L3010="None","",IF(ISERROR(VLOOKUP($L3010,Info!$B$4:$B$266,1,FALSE)),"",VLOOKUP($L3010,Info!$B$4:$L$266,11,FALSE)))</f>
        <v/>
      </c>
      <c r="U3010" s="1"/>
      <c r="V3010" s="1"/>
      <c r="W3010" s="1"/>
      <c r="X3010" s="1" t="str">
        <f>IF($L3010="None","",IF(ISERROR(VLOOKUP($L3010,Info!$B$4:$B$266,1,FALSE)),"",IF(OR(W3010="Metallic Liquid Tight",W3010="Non-Metallic Liquid Tight",W3010="LSZH",W3010="Greenfield"),VLOOKUP($L3010,Info!$B$4:$L$266,7,FALSE),"N/A")))</f>
        <v/>
      </c>
      <c r="Y3010" s="1"/>
      <c r="Z3010" s="96" t="str">
        <f>IF($L3010="None","",IF(ISERROR(VLOOKUP($L3010,Info!$B$4:$B$266,1,FALSE)),"",VLOOKUP($L3010,Info!$B$4:$L$266,9,FALSE)))</f>
        <v/>
      </c>
      <c r="AA3010" s="96" t="str">
        <f>IF($L3010="None","",IF(ISERROR(VLOOKUP($L3010,Info!$B$4:$B$266,1,FALSE)),"",VLOOKUP($L3010,Info!$B$4:$L$266,8,FALSE)))</f>
        <v/>
      </c>
      <c r="AB3010" s="96" t="str">
        <f>IF($L3010="None","",IF(ISERROR(VLOOKUP($L3010,Info!$B$4:$B$266,1,FALSE)),"",VLOOKUP($L3010,Info!$B$4:$L$266,10,FALSE)))</f>
        <v/>
      </c>
      <c r="AC3010" s="1" t="str">
        <f>IF(W3010="SO Cable","Black,White",IF(O3010="","",IF(P3010="","",IF($J$12&lt;&gt;"ABC",IF(P3010&lt;="250",VLOOKUP(O3010,Info!$AZ$4:$BB$22,3,FALSE),VLOOKUP(O3010,Info!$AZ$23:$BB$39,3,FALSE)),IF(P3010&lt;="250",VLOOKUP(O3010,Info!$AO$4:$AQ$22,3,FALSE),VLOOKUP(O3010,Info!$AO$23:$AP$39,3,FALSE))))))</f>
        <v/>
      </c>
      <c r="AD3010" s="1"/>
      <c r="AE3010" s="1" t="str">
        <f>IF($L3010="None","",IF(ISERROR(VLOOKUP($L3010,Info!$B$4:$B$266,1,FALSE)),"",VLOOKUP($L3010,Info!$B$4:$L$266,4,FALSE)))</f>
        <v/>
      </c>
      <c r="AF3010" s="1" t="str">
        <f>IF($L3010="None","",IF(ISERROR(VLOOKUP($L3010,Info!$B$4:$B$266,1,FALSE)),"",VLOOKUP($L3010,Info!$B$4:$L$266,6,FALSE)))</f>
        <v/>
      </c>
      <c r="AG3010" s="1"/>
      <c r="AH3010" s="33" t="str" cm="1">
        <f t="array" ref="AH3010">IF(AND(L3010&lt;&gt;"",O3010&lt;&gt;"",R3010:S3010&lt;&gt;"",W3010:X3010&lt;&gt;"",Z3010:AA3010&lt;&gt;"",AC3010&lt;&gt;""),"Good","Bad")</f>
        <v>Bad</v>
      </c>
      <c r="AL3010" t="str" cm="1">
        <f t="array" ref="AL3010">IF(R3010&gt;0,_xlfn.IFS(COUNTIF($L$20:L3010,"&lt;&gt;")&lt;101,1,COUNTIF($L$20:L3010,"&lt;&gt;")&lt;201,2,COUNTIF($L$20:L3010,"&lt;&gt;")&lt;301,3,COUNTIF($L$20:L3010,"&lt;&gt;")&lt;401,4,COUNTIF($L$20:L3010,"&lt;&gt;")&lt;501,5,COUNTIF($L$20:L3010,"&lt;&gt;")&lt;601,6,COUNTIF($L$20:L3010,"&lt;&gt;")&lt;701,7,COUNTIF($L$20:L3010,"&lt;&gt;")&lt;801,8,COUNTIF($L$20:L3010,"&lt;&gt;")&lt;901,9,COUNTIF($L$20:L3010,"&lt;&gt;")&lt;1001,10,COUNTIF($L$20:L3010,"&lt;&gt;")&lt;1101,11,COUNTIF($L$20:L3010,"&lt;&gt;")&lt;1201,12,COUNTIF($L$20:L3010,"&lt;&gt;")&lt;1301,13,COUNTIF($L$20:L3010,"&lt;&gt;")&lt;1401,14,COUNTIF($L$20:L3010,"&lt;&gt;")&lt;1501,15,COUNTIF($L$20:L3010,"&lt;&gt;")&lt;1601,16,COUNTIF($L$20:L3010,"&lt;&gt;")&lt;1701,17,COUNTIF($L$20:L3010,"&lt;&gt;")&lt;1801,18,COUNTIF($L$20:L3010,"&lt;&gt;")&lt;1901,19,COUNTIF($L$20:L3010,"&lt;&gt;")&lt;2001,20,COUNTIF($L$20:L3010,"&lt;&gt;")&lt;2101,21,COUNTIF($L$20:L3010,"&lt;&gt;")&lt;2201,22,COUNTIF($L$20:L3010,"&lt;&gt;")&lt;2301,23,COUNTIF($L$20:L3010,"&lt;&gt;")&lt;2401,24,COUNTIF($L$20:L3010,"&lt;&gt;")&lt;2501,25,COUNTIF($L$20:L3010,"&lt;&gt;")&lt;2601,26,COUNTIF($L$20:L3010,"&lt;&gt;")&lt;2701,27,COUNTIF($L$20:L3010,"&lt;&gt;")&lt;2801,28,COUNTIF($L$20:L3010,"&lt;&gt;")&lt;2901,29,COUNTIF($L$20:L3010,"&lt;&gt;")&lt;3001,30),"")</f>
        <v/>
      </c>
      <c r="AM3010" t="str">
        <f t="shared" si="230"/>
        <v/>
      </c>
      <c r="AN3010" t="str">
        <f t="shared" si="234"/>
        <v/>
      </c>
      <c r="AP3010" t="str">
        <f t="shared" si="233"/>
        <v/>
      </c>
      <c r="AQ3010" t="str">
        <f>IF(AO3010="","",COUNTIFS(AM3010:$AM$3019,AO3010))</f>
        <v/>
      </c>
    </row>
    <row r="3011" spans="1:43" x14ac:dyDescent="0.25">
      <c r="A3011" s="6" t="str">
        <f>IF(COUNT($A$20:A3010)&lt;&gt;$B$4,IF(A3010="","",A3010+1),"")</f>
        <v/>
      </c>
      <c r="B3011" s="3"/>
      <c r="C3011" s="3"/>
      <c r="D3011" s="122"/>
      <c r="E3011" s="3"/>
      <c r="F3011" s="3"/>
      <c r="G3011" s="3"/>
      <c r="H3011" s="3"/>
      <c r="I3011" s="120"/>
      <c r="J3011" s="3"/>
      <c r="K3011" s="95" t="str" cm="1">
        <f t="array" ref="K3011">IF(OR($J$14 = "A",$J$14 = "B",$J$14 = "C"),IF(I3011="","",IF(LEN(I3011)&gt;2,_xlfn.IFS(ISNUMBER(SEARCH("_",I3011)),I3011,ISNUMBER(SEARCH(", ",I3011)),SUBSTITUTE(I3011,", ","_"),ISNUMBER(SEARCH("/ ",I3011)),SUBSTITUTE(I3011,"/ ","_"),ISNUMBER(SEARCH(",",I3011)),SUBSTITUTE(I3011,",","_"),ISNUMBER(SEARCH("/",I3011)),SUBSTITUTE(I3011,"/","_"),ISNUMBER(SEARCH("",I3011)),I3011),I3011)),IF(OR($J$14 = "J",$J$14 = "K"),"",IF(D3011="","",IF(LEN(D3011)&gt;2,_xlfn.IFS(ISNUMBER(SEARCH("_",D3011)),D3011,ISNUMBER(SEARCH(", ",D3011)),SUBSTITUTE(D3011,", ","_"),ISNUMBER(SEARCH("/ ",D3011)),SUBSTITUTE(D3011,"/ ","_"),ISNUMBER(SEARCH(",",D3011)),SUBSTITUTE(D3011,",","_"),ISNUMBER(SEARCH("/",D3011)),SUBSTITUTE(D3011,"/","_"),ISNUMBER(SEARCH("",D3011)),D3011),D3011))))</f>
        <v/>
      </c>
      <c r="L3011" s="1"/>
      <c r="M3011" s="1" t="str">
        <f t="shared" si="231"/>
        <v/>
      </c>
      <c r="N3011" s="94" t="str">
        <f>IF($L3011="None","",IF(ISERROR(VLOOKUP($L3011,Info!$B$4:$B$266,1,FALSE)),"",VLOOKUP($L3011,Info!$B$4:$L$266,5,FALSE)))</f>
        <v/>
      </c>
      <c r="O3011" s="94" t="str">
        <f>IF(K3011="","",IF(AND($J$12&lt;&gt;"ABC",N3011="3"),"BAC",IF(N3011="3","ABC",IF($J$12&lt;&gt;"ABC",IF($J$10="Standard",VLOOKUP(K3011,Info!$BE$4:$BF$481,2,FALSE),VLOOKUP(K3011,Info!$BI$4:$BJ$482,2,FALSE)),IF($J$10="Standard",VLOOKUP(K3011,Info!$AG$4:$AH$2994,2,FALSE),VLOOKUP(K3011,Info!$AK$4:$AL$2997,2,FALSE))))))</f>
        <v/>
      </c>
      <c r="P3011" s="94" t="str">
        <f>IF($L3011="None","",IF(ISERROR(VLOOKUP($L3011,Info!$B$4:$B$266,1,FALSE)),"",VLOOKUP($L3011,Info!$B$4:$L$266,3,FALSE)))</f>
        <v/>
      </c>
      <c r="Q3011" s="96" t="str">
        <f>IF($L3011="None","",IF(ISERROR(VLOOKUP($L3011,Info!$B$4:$B$266,1,FALSE)),"",VLOOKUP($L3011,Info!$B$4:$L$266,4,FALSE)))</f>
        <v/>
      </c>
      <c r="R3011" s="1"/>
      <c r="S3011" s="6" t="str">
        <f t="shared" si="232"/>
        <v/>
      </c>
      <c r="T3011" s="6" t="str">
        <f>IF($L3011="None","",IF(ISERROR(VLOOKUP($L3011,Info!$B$4:$B$266,1,FALSE)),"",VLOOKUP($L3011,Info!$B$4:$L$266,11,FALSE)))</f>
        <v/>
      </c>
      <c r="U3011" s="1"/>
      <c r="V3011" s="1"/>
      <c r="W3011" s="1"/>
      <c r="X3011" s="1" t="str">
        <f>IF($L3011="None","",IF(ISERROR(VLOOKUP($L3011,Info!$B$4:$B$266,1,FALSE)),"",IF(OR(W3011="Metallic Liquid Tight",W3011="Non-Metallic Liquid Tight",W3011="LSZH",W3011="Greenfield"),VLOOKUP($L3011,Info!$B$4:$L$266,7,FALSE),"N/A")))</f>
        <v/>
      </c>
      <c r="Y3011" s="1"/>
      <c r="Z3011" s="96" t="str">
        <f>IF($L3011="None","",IF(ISERROR(VLOOKUP($L3011,Info!$B$4:$B$266,1,FALSE)),"",VLOOKUP($L3011,Info!$B$4:$L$266,9,FALSE)))</f>
        <v/>
      </c>
      <c r="AA3011" s="96" t="str">
        <f>IF($L3011="None","",IF(ISERROR(VLOOKUP($L3011,Info!$B$4:$B$266,1,FALSE)),"",VLOOKUP($L3011,Info!$B$4:$L$266,8,FALSE)))</f>
        <v/>
      </c>
      <c r="AB3011" s="96" t="str">
        <f>IF($L3011="None","",IF(ISERROR(VLOOKUP($L3011,Info!$B$4:$B$266,1,FALSE)),"",VLOOKUP($L3011,Info!$B$4:$L$266,10,FALSE)))</f>
        <v/>
      </c>
      <c r="AC3011" s="1" t="str">
        <f>IF(W3011="SO Cable","Black,White",IF(O3011="","",IF(P3011="","",IF($J$12&lt;&gt;"ABC",IF(P3011&lt;="250",VLOOKUP(O3011,Info!$AZ$4:$BB$22,3,FALSE),VLOOKUP(O3011,Info!$AZ$23:$BB$39,3,FALSE)),IF(P3011&lt;="250",VLOOKUP(O3011,Info!$AO$4:$AQ$22,3,FALSE),VLOOKUP(O3011,Info!$AO$23:$AP$39,3,FALSE))))))</f>
        <v/>
      </c>
      <c r="AD3011" s="1"/>
      <c r="AE3011" s="1" t="str">
        <f>IF($L3011="None","",IF(ISERROR(VLOOKUP($L3011,Info!$B$4:$B$266,1,FALSE)),"",VLOOKUP($L3011,Info!$B$4:$L$266,4,FALSE)))</f>
        <v/>
      </c>
      <c r="AF3011" s="1" t="str">
        <f>IF($L3011="None","",IF(ISERROR(VLOOKUP($L3011,Info!$B$4:$B$266,1,FALSE)),"",VLOOKUP($L3011,Info!$B$4:$L$266,6,FALSE)))</f>
        <v/>
      </c>
      <c r="AG3011" s="1"/>
      <c r="AH3011" s="33" t="str" cm="1">
        <f t="array" ref="AH3011">IF(AND(L3011&lt;&gt;"",O3011&lt;&gt;"",R3011:S3011&lt;&gt;"",W3011:X3011&lt;&gt;"",Z3011:AA3011&lt;&gt;"",AC3011&lt;&gt;""),"Good","Bad")</f>
        <v>Bad</v>
      </c>
      <c r="AL3011" t="str" cm="1">
        <f t="array" ref="AL3011">IF(R3011&gt;0,_xlfn.IFS(COUNTIF($L$20:L3011,"&lt;&gt;")&lt;101,1,COUNTIF($L$20:L3011,"&lt;&gt;")&lt;201,2,COUNTIF($L$20:L3011,"&lt;&gt;")&lt;301,3,COUNTIF($L$20:L3011,"&lt;&gt;")&lt;401,4,COUNTIF($L$20:L3011,"&lt;&gt;")&lt;501,5,COUNTIF($L$20:L3011,"&lt;&gt;")&lt;601,6,COUNTIF($L$20:L3011,"&lt;&gt;")&lt;701,7,COUNTIF($L$20:L3011,"&lt;&gt;")&lt;801,8,COUNTIF($L$20:L3011,"&lt;&gt;")&lt;901,9,COUNTIF($L$20:L3011,"&lt;&gt;")&lt;1001,10,COUNTIF($L$20:L3011,"&lt;&gt;")&lt;1101,11,COUNTIF($L$20:L3011,"&lt;&gt;")&lt;1201,12,COUNTIF($L$20:L3011,"&lt;&gt;")&lt;1301,13,COUNTIF($L$20:L3011,"&lt;&gt;")&lt;1401,14,COUNTIF($L$20:L3011,"&lt;&gt;")&lt;1501,15,COUNTIF($L$20:L3011,"&lt;&gt;")&lt;1601,16,COUNTIF($L$20:L3011,"&lt;&gt;")&lt;1701,17,COUNTIF($L$20:L3011,"&lt;&gt;")&lt;1801,18,COUNTIF($L$20:L3011,"&lt;&gt;")&lt;1901,19,COUNTIF($L$20:L3011,"&lt;&gt;")&lt;2001,20,COUNTIF($L$20:L3011,"&lt;&gt;")&lt;2101,21,COUNTIF($L$20:L3011,"&lt;&gt;")&lt;2201,22,COUNTIF($L$20:L3011,"&lt;&gt;")&lt;2301,23,COUNTIF($L$20:L3011,"&lt;&gt;")&lt;2401,24,COUNTIF($L$20:L3011,"&lt;&gt;")&lt;2501,25,COUNTIF($L$20:L3011,"&lt;&gt;")&lt;2601,26,COUNTIF($L$20:L3011,"&lt;&gt;")&lt;2701,27,COUNTIF($L$20:L3011,"&lt;&gt;")&lt;2801,28,COUNTIF($L$20:L3011,"&lt;&gt;")&lt;2901,29,COUNTIF($L$20:L3011,"&lt;&gt;")&lt;3001,30),"")</f>
        <v/>
      </c>
      <c r="AM3011" t="str">
        <f t="shared" si="230"/>
        <v/>
      </c>
      <c r="AN3011" t="str">
        <f t="shared" si="234"/>
        <v/>
      </c>
      <c r="AP3011" t="str">
        <f t="shared" si="233"/>
        <v/>
      </c>
      <c r="AQ3011" t="str">
        <f>IF(AO3011="","",COUNTIFS(AM3011:$AM$3019,AO3011))</f>
        <v/>
      </c>
    </row>
    <row r="3012" spans="1:43" x14ac:dyDescent="0.25">
      <c r="A3012" s="6" t="str">
        <f>IF(COUNT($A$20:A3011)&lt;&gt;$B$4,IF(A3011="","",A3011+1),"")</f>
        <v/>
      </c>
      <c r="B3012" s="3"/>
      <c r="C3012" s="3"/>
      <c r="D3012" s="122"/>
      <c r="E3012" s="3"/>
      <c r="F3012" s="3"/>
      <c r="G3012" s="3"/>
      <c r="H3012" s="3"/>
      <c r="I3012" s="120"/>
      <c r="J3012" s="3"/>
      <c r="K3012" s="95" t="str" cm="1">
        <f t="array" ref="K3012">IF(OR($J$14 = "A",$J$14 = "B",$J$14 = "C"),IF(I3012="","",IF(LEN(I3012)&gt;2,_xlfn.IFS(ISNUMBER(SEARCH("_",I3012)),I3012,ISNUMBER(SEARCH(", ",I3012)),SUBSTITUTE(I3012,", ","_"),ISNUMBER(SEARCH("/ ",I3012)),SUBSTITUTE(I3012,"/ ","_"),ISNUMBER(SEARCH(",",I3012)),SUBSTITUTE(I3012,",","_"),ISNUMBER(SEARCH("/",I3012)),SUBSTITUTE(I3012,"/","_"),ISNUMBER(SEARCH("",I3012)),I3012),I3012)),IF(OR($J$14 = "J",$J$14 = "K"),"",IF(D3012="","",IF(LEN(D3012)&gt;2,_xlfn.IFS(ISNUMBER(SEARCH("_",D3012)),D3012,ISNUMBER(SEARCH(", ",D3012)),SUBSTITUTE(D3012,", ","_"),ISNUMBER(SEARCH("/ ",D3012)),SUBSTITUTE(D3012,"/ ","_"),ISNUMBER(SEARCH(",",D3012)),SUBSTITUTE(D3012,",","_"),ISNUMBER(SEARCH("/",D3012)),SUBSTITUTE(D3012,"/","_"),ISNUMBER(SEARCH("",D3012)),D3012),D3012))))</f>
        <v/>
      </c>
      <c r="L3012" s="1"/>
      <c r="M3012" s="1" t="str">
        <f t="shared" si="231"/>
        <v/>
      </c>
      <c r="N3012" s="94" t="str">
        <f>IF($L3012="None","",IF(ISERROR(VLOOKUP($L3012,Info!$B$4:$B$266,1,FALSE)),"",VLOOKUP($L3012,Info!$B$4:$L$266,5,FALSE)))</f>
        <v/>
      </c>
      <c r="O3012" s="94" t="str">
        <f>IF(K3012="","",IF(AND($J$12&lt;&gt;"ABC",N3012="3"),"BAC",IF(N3012="3","ABC",IF($J$12&lt;&gt;"ABC",IF($J$10="Standard",VLOOKUP(K3012,Info!$BE$4:$BF$481,2,FALSE),VLOOKUP(K3012,Info!$BI$4:$BJ$482,2,FALSE)),IF($J$10="Standard",VLOOKUP(K3012,Info!$AG$4:$AH$2994,2,FALSE),VLOOKUP(K3012,Info!$AK$4:$AL$2997,2,FALSE))))))</f>
        <v/>
      </c>
      <c r="P3012" s="94" t="str">
        <f>IF($L3012="None","",IF(ISERROR(VLOOKUP($L3012,Info!$B$4:$B$266,1,FALSE)),"",VLOOKUP($L3012,Info!$B$4:$L$266,3,FALSE)))</f>
        <v/>
      </c>
      <c r="Q3012" s="96" t="str">
        <f>IF($L3012="None","",IF(ISERROR(VLOOKUP($L3012,Info!$B$4:$B$266,1,FALSE)),"",VLOOKUP($L3012,Info!$B$4:$L$266,4,FALSE)))</f>
        <v/>
      </c>
      <c r="R3012" s="1"/>
      <c r="S3012" s="6" t="str">
        <f t="shared" si="232"/>
        <v/>
      </c>
      <c r="T3012" s="6" t="str">
        <f>IF($L3012="None","",IF(ISERROR(VLOOKUP($L3012,Info!$B$4:$B$266,1,FALSE)),"",VLOOKUP($L3012,Info!$B$4:$L$266,11,FALSE)))</f>
        <v/>
      </c>
      <c r="U3012" s="1"/>
      <c r="V3012" s="1"/>
      <c r="W3012" s="1"/>
      <c r="X3012" s="1" t="str">
        <f>IF($L3012="None","",IF(ISERROR(VLOOKUP($L3012,Info!$B$4:$B$266,1,FALSE)),"",IF(OR(W3012="Metallic Liquid Tight",W3012="Non-Metallic Liquid Tight",W3012="LSZH",W3012="Greenfield"),VLOOKUP($L3012,Info!$B$4:$L$266,7,FALSE),"N/A")))</f>
        <v/>
      </c>
      <c r="Y3012" s="1"/>
      <c r="Z3012" s="96" t="str">
        <f>IF($L3012="None","",IF(ISERROR(VLOOKUP($L3012,Info!$B$4:$B$266,1,FALSE)),"",VLOOKUP($L3012,Info!$B$4:$L$266,9,FALSE)))</f>
        <v/>
      </c>
      <c r="AA3012" s="96" t="str">
        <f>IF($L3012="None","",IF(ISERROR(VLOOKUP($L3012,Info!$B$4:$B$266,1,FALSE)),"",VLOOKUP($L3012,Info!$B$4:$L$266,8,FALSE)))</f>
        <v/>
      </c>
      <c r="AB3012" s="96" t="str">
        <f>IF($L3012="None","",IF(ISERROR(VLOOKUP($L3012,Info!$B$4:$B$266,1,FALSE)),"",VLOOKUP($L3012,Info!$B$4:$L$266,10,FALSE)))</f>
        <v/>
      </c>
      <c r="AC3012" s="1" t="str">
        <f>IF(W3012="SO Cable","Black,White",IF(O3012="","",IF(P3012="","",IF($J$12&lt;&gt;"ABC",IF(P3012&lt;="250",VLOOKUP(O3012,Info!$AZ$4:$BB$22,3,FALSE),VLOOKUP(O3012,Info!$AZ$23:$BB$39,3,FALSE)),IF(P3012&lt;="250",VLOOKUP(O3012,Info!$AO$4:$AQ$22,3,FALSE),VLOOKUP(O3012,Info!$AO$23:$AP$39,3,FALSE))))))</f>
        <v/>
      </c>
      <c r="AD3012" s="1"/>
      <c r="AE3012" s="1" t="str">
        <f>IF($L3012="None","",IF(ISERROR(VLOOKUP($L3012,Info!$B$4:$B$266,1,FALSE)),"",VLOOKUP($L3012,Info!$B$4:$L$266,4,FALSE)))</f>
        <v/>
      </c>
      <c r="AF3012" s="1" t="str">
        <f>IF($L3012="None","",IF(ISERROR(VLOOKUP($L3012,Info!$B$4:$B$266,1,FALSE)),"",VLOOKUP($L3012,Info!$B$4:$L$266,6,FALSE)))</f>
        <v/>
      </c>
      <c r="AG3012" s="1"/>
      <c r="AH3012" s="33" t="str" cm="1">
        <f t="array" ref="AH3012">IF(AND(L3012&lt;&gt;"",O3012&lt;&gt;"",R3012:S3012&lt;&gt;"",W3012:X3012&lt;&gt;"",Z3012:AA3012&lt;&gt;"",AC3012&lt;&gt;""),"Good","Bad")</f>
        <v>Bad</v>
      </c>
      <c r="AL3012" t="str" cm="1">
        <f t="array" ref="AL3012">IF(R3012&gt;0,_xlfn.IFS(COUNTIF($L$20:L3012,"&lt;&gt;")&lt;101,1,COUNTIF($L$20:L3012,"&lt;&gt;")&lt;201,2,COUNTIF($L$20:L3012,"&lt;&gt;")&lt;301,3,COUNTIF($L$20:L3012,"&lt;&gt;")&lt;401,4,COUNTIF($L$20:L3012,"&lt;&gt;")&lt;501,5,COUNTIF($L$20:L3012,"&lt;&gt;")&lt;601,6,COUNTIF($L$20:L3012,"&lt;&gt;")&lt;701,7,COUNTIF($L$20:L3012,"&lt;&gt;")&lt;801,8,COUNTIF($L$20:L3012,"&lt;&gt;")&lt;901,9,COUNTIF($L$20:L3012,"&lt;&gt;")&lt;1001,10,COUNTIF($L$20:L3012,"&lt;&gt;")&lt;1101,11,COUNTIF($L$20:L3012,"&lt;&gt;")&lt;1201,12,COUNTIF($L$20:L3012,"&lt;&gt;")&lt;1301,13,COUNTIF($L$20:L3012,"&lt;&gt;")&lt;1401,14,COUNTIF($L$20:L3012,"&lt;&gt;")&lt;1501,15,COUNTIF($L$20:L3012,"&lt;&gt;")&lt;1601,16,COUNTIF($L$20:L3012,"&lt;&gt;")&lt;1701,17,COUNTIF($L$20:L3012,"&lt;&gt;")&lt;1801,18,COUNTIF($L$20:L3012,"&lt;&gt;")&lt;1901,19,COUNTIF($L$20:L3012,"&lt;&gt;")&lt;2001,20,COUNTIF($L$20:L3012,"&lt;&gt;")&lt;2101,21,COUNTIF($L$20:L3012,"&lt;&gt;")&lt;2201,22,COUNTIF($L$20:L3012,"&lt;&gt;")&lt;2301,23,COUNTIF($L$20:L3012,"&lt;&gt;")&lt;2401,24,COUNTIF($L$20:L3012,"&lt;&gt;")&lt;2501,25,COUNTIF($L$20:L3012,"&lt;&gt;")&lt;2601,26,COUNTIF($L$20:L3012,"&lt;&gt;")&lt;2701,27,COUNTIF($L$20:L3012,"&lt;&gt;")&lt;2801,28,COUNTIF($L$20:L3012,"&lt;&gt;")&lt;2901,29,COUNTIF($L$20:L3012,"&lt;&gt;")&lt;3001,30),"")</f>
        <v/>
      </c>
      <c r="AM3012" t="str">
        <f t="shared" si="230"/>
        <v/>
      </c>
      <c r="AN3012" t="str">
        <f t="shared" si="234"/>
        <v/>
      </c>
      <c r="AP3012" t="str">
        <f t="shared" si="233"/>
        <v/>
      </c>
      <c r="AQ3012" t="str">
        <f>IF(AO3012="","",COUNTIFS(AM3012:$AM$3019,AO3012))</f>
        <v/>
      </c>
    </row>
    <row r="3013" spans="1:43" x14ac:dyDescent="0.25">
      <c r="A3013" s="6" t="str">
        <f>IF(COUNT($A$20:A3012)&lt;&gt;$B$4,IF(A3012="","",A3012+1),"")</f>
        <v/>
      </c>
      <c r="B3013" s="3"/>
      <c r="C3013" s="3"/>
      <c r="D3013" s="122"/>
      <c r="E3013" s="3"/>
      <c r="F3013" s="3"/>
      <c r="G3013" s="3"/>
      <c r="H3013" s="3"/>
      <c r="I3013" s="120"/>
      <c r="J3013" s="3"/>
      <c r="K3013" s="95" t="str" cm="1">
        <f t="array" ref="K3013">IF(OR($J$14 = "A",$J$14 = "B",$J$14 = "C"),IF(I3013="","",IF(LEN(I3013)&gt;2,_xlfn.IFS(ISNUMBER(SEARCH("_",I3013)),I3013,ISNUMBER(SEARCH(", ",I3013)),SUBSTITUTE(I3013,", ","_"),ISNUMBER(SEARCH("/ ",I3013)),SUBSTITUTE(I3013,"/ ","_"),ISNUMBER(SEARCH(",",I3013)),SUBSTITUTE(I3013,",","_"),ISNUMBER(SEARCH("/",I3013)),SUBSTITUTE(I3013,"/","_"),ISNUMBER(SEARCH("",I3013)),I3013),I3013)),IF(OR($J$14 = "J",$J$14 = "K"),"",IF(D3013="","",IF(LEN(D3013)&gt;2,_xlfn.IFS(ISNUMBER(SEARCH("_",D3013)),D3013,ISNUMBER(SEARCH(", ",D3013)),SUBSTITUTE(D3013,", ","_"),ISNUMBER(SEARCH("/ ",D3013)),SUBSTITUTE(D3013,"/ ","_"),ISNUMBER(SEARCH(",",D3013)),SUBSTITUTE(D3013,",","_"),ISNUMBER(SEARCH("/",D3013)),SUBSTITUTE(D3013,"/","_"),ISNUMBER(SEARCH("",D3013)),D3013),D3013))))</f>
        <v/>
      </c>
      <c r="L3013" s="1"/>
      <c r="M3013" s="1" t="str">
        <f t="shared" si="231"/>
        <v/>
      </c>
      <c r="N3013" s="94" t="str">
        <f>IF($L3013="None","",IF(ISERROR(VLOOKUP($L3013,Info!$B$4:$B$266,1,FALSE)),"",VLOOKUP($L3013,Info!$B$4:$L$266,5,FALSE)))</f>
        <v/>
      </c>
      <c r="O3013" s="94" t="str">
        <f>IF(K3013="","",IF(AND($J$12&lt;&gt;"ABC",N3013="3"),"BAC",IF(N3013="3","ABC",IF($J$12&lt;&gt;"ABC",IF($J$10="Standard",VLOOKUP(K3013,Info!$BE$4:$BF$481,2,FALSE),VLOOKUP(K3013,Info!$BI$4:$BJ$482,2,FALSE)),IF($J$10="Standard",VLOOKUP(K3013,Info!$AG$4:$AH$2994,2,FALSE),VLOOKUP(K3013,Info!$AK$4:$AL$2997,2,FALSE))))))</f>
        <v/>
      </c>
      <c r="P3013" s="94" t="str">
        <f>IF($L3013="None","",IF(ISERROR(VLOOKUP($L3013,Info!$B$4:$B$266,1,FALSE)),"",VLOOKUP($L3013,Info!$B$4:$L$266,3,FALSE)))</f>
        <v/>
      </c>
      <c r="Q3013" s="96" t="str">
        <f>IF($L3013="None","",IF(ISERROR(VLOOKUP($L3013,Info!$B$4:$B$266,1,FALSE)),"",VLOOKUP($L3013,Info!$B$4:$L$266,4,FALSE)))</f>
        <v/>
      </c>
      <c r="R3013" s="1"/>
      <c r="S3013" s="6" t="str">
        <f t="shared" si="232"/>
        <v/>
      </c>
      <c r="T3013" s="6" t="str">
        <f>IF($L3013="None","",IF(ISERROR(VLOOKUP($L3013,Info!$B$4:$B$266,1,FALSE)),"",VLOOKUP($L3013,Info!$B$4:$L$266,11,FALSE)))</f>
        <v/>
      </c>
      <c r="U3013" s="1"/>
      <c r="V3013" s="1"/>
      <c r="W3013" s="1"/>
      <c r="X3013" s="1" t="str">
        <f>IF($L3013="None","",IF(ISERROR(VLOOKUP($L3013,Info!$B$4:$B$266,1,FALSE)),"",IF(OR(W3013="Metallic Liquid Tight",W3013="Non-Metallic Liquid Tight",W3013="LSZH",W3013="Greenfield"),VLOOKUP($L3013,Info!$B$4:$L$266,7,FALSE),"N/A")))</f>
        <v/>
      </c>
      <c r="Y3013" s="1"/>
      <c r="Z3013" s="96" t="str">
        <f>IF($L3013="None","",IF(ISERROR(VLOOKUP($L3013,Info!$B$4:$B$266,1,FALSE)),"",VLOOKUP($L3013,Info!$B$4:$L$266,9,FALSE)))</f>
        <v/>
      </c>
      <c r="AA3013" s="96" t="str">
        <f>IF($L3013="None","",IF(ISERROR(VLOOKUP($L3013,Info!$B$4:$B$266,1,FALSE)),"",VLOOKUP($L3013,Info!$B$4:$L$266,8,FALSE)))</f>
        <v/>
      </c>
      <c r="AB3013" s="96" t="str">
        <f>IF($L3013="None","",IF(ISERROR(VLOOKUP($L3013,Info!$B$4:$B$266,1,FALSE)),"",VLOOKUP($L3013,Info!$B$4:$L$266,10,FALSE)))</f>
        <v/>
      </c>
      <c r="AC3013" s="1" t="str">
        <f>IF(W3013="SO Cable","Black,White",IF(O3013="","",IF(P3013="","",IF($J$12&lt;&gt;"ABC",IF(P3013&lt;="250",VLOOKUP(O3013,Info!$AZ$4:$BB$22,3,FALSE),VLOOKUP(O3013,Info!$AZ$23:$BB$39,3,FALSE)),IF(P3013&lt;="250",VLOOKUP(O3013,Info!$AO$4:$AQ$22,3,FALSE),VLOOKUP(O3013,Info!$AO$23:$AP$39,3,FALSE))))))</f>
        <v/>
      </c>
      <c r="AD3013" s="1"/>
      <c r="AE3013" s="1" t="str">
        <f>IF($L3013="None","",IF(ISERROR(VLOOKUP($L3013,Info!$B$4:$B$266,1,FALSE)),"",VLOOKUP($L3013,Info!$B$4:$L$266,4,FALSE)))</f>
        <v/>
      </c>
      <c r="AF3013" s="1" t="str">
        <f>IF($L3013="None","",IF(ISERROR(VLOOKUP($L3013,Info!$B$4:$B$266,1,FALSE)),"",VLOOKUP($L3013,Info!$B$4:$L$266,6,FALSE)))</f>
        <v/>
      </c>
      <c r="AG3013" s="1"/>
      <c r="AH3013" s="33" t="str" cm="1">
        <f t="array" ref="AH3013">IF(AND(L3013&lt;&gt;"",O3013&lt;&gt;"",R3013:S3013&lt;&gt;"",W3013:X3013&lt;&gt;"",Z3013:AA3013&lt;&gt;"",AC3013&lt;&gt;""),"Good","Bad")</f>
        <v>Bad</v>
      </c>
      <c r="AL3013" t="str" cm="1">
        <f t="array" ref="AL3013">IF(R3013&gt;0,_xlfn.IFS(COUNTIF($L$20:L3013,"&lt;&gt;")&lt;101,1,COUNTIF($L$20:L3013,"&lt;&gt;")&lt;201,2,COUNTIF($L$20:L3013,"&lt;&gt;")&lt;301,3,COUNTIF($L$20:L3013,"&lt;&gt;")&lt;401,4,COUNTIF($L$20:L3013,"&lt;&gt;")&lt;501,5,COUNTIF($L$20:L3013,"&lt;&gt;")&lt;601,6,COUNTIF($L$20:L3013,"&lt;&gt;")&lt;701,7,COUNTIF($L$20:L3013,"&lt;&gt;")&lt;801,8,COUNTIF($L$20:L3013,"&lt;&gt;")&lt;901,9,COUNTIF($L$20:L3013,"&lt;&gt;")&lt;1001,10,COUNTIF($L$20:L3013,"&lt;&gt;")&lt;1101,11,COUNTIF($L$20:L3013,"&lt;&gt;")&lt;1201,12,COUNTIF($L$20:L3013,"&lt;&gt;")&lt;1301,13,COUNTIF($L$20:L3013,"&lt;&gt;")&lt;1401,14,COUNTIF($L$20:L3013,"&lt;&gt;")&lt;1501,15,COUNTIF($L$20:L3013,"&lt;&gt;")&lt;1601,16,COUNTIF($L$20:L3013,"&lt;&gt;")&lt;1701,17,COUNTIF($L$20:L3013,"&lt;&gt;")&lt;1801,18,COUNTIF($L$20:L3013,"&lt;&gt;")&lt;1901,19,COUNTIF($L$20:L3013,"&lt;&gt;")&lt;2001,20,COUNTIF($L$20:L3013,"&lt;&gt;")&lt;2101,21,COUNTIF($L$20:L3013,"&lt;&gt;")&lt;2201,22,COUNTIF($L$20:L3013,"&lt;&gt;")&lt;2301,23,COUNTIF($L$20:L3013,"&lt;&gt;")&lt;2401,24,COUNTIF($L$20:L3013,"&lt;&gt;")&lt;2501,25,COUNTIF($L$20:L3013,"&lt;&gt;")&lt;2601,26,COUNTIF($L$20:L3013,"&lt;&gt;")&lt;2701,27,COUNTIF($L$20:L3013,"&lt;&gt;")&lt;2801,28,COUNTIF($L$20:L3013,"&lt;&gt;")&lt;2901,29,COUNTIF($L$20:L3013,"&lt;&gt;")&lt;3001,30),"")</f>
        <v/>
      </c>
      <c r="AM3013" t="str">
        <f t="shared" si="230"/>
        <v/>
      </c>
      <c r="AN3013" t="str">
        <f t="shared" si="234"/>
        <v/>
      </c>
      <c r="AP3013" t="str">
        <f t="shared" si="233"/>
        <v/>
      </c>
      <c r="AQ3013" t="str">
        <f>IF(AO3013="","",COUNTIFS(AM3013:$AM$3019,AO3013))</f>
        <v/>
      </c>
    </row>
    <row r="3014" spans="1:43" x14ac:dyDescent="0.25">
      <c r="A3014" s="6" t="str">
        <f>IF(COUNT($A$20:A3013)&lt;&gt;$B$4,IF(A3013="","",A3013+1),"")</f>
        <v/>
      </c>
      <c r="B3014" s="3"/>
      <c r="C3014" s="3"/>
      <c r="D3014" s="122"/>
      <c r="E3014" s="3"/>
      <c r="F3014" s="3"/>
      <c r="G3014" s="3"/>
      <c r="H3014" s="3"/>
      <c r="I3014" s="120"/>
      <c r="J3014" s="3"/>
      <c r="K3014" s="95" t="str" cm="1">
        <f t="array" ref="K3014">IF(OR($J$14 = "A",$J$14 = "B",$J$14 = "C"),IF(I3014="","",IF(LEN(I3014)&gt;2,_xlfn.IFS(ISNUMBER(SEARCH("_",I3014)),I3014,ISNUMBER(SEARCH(", ",I3014)),SUBSTITUTE(I3014,", ","_"),ISNUMBER(SEARCH("/ ",I3014)),SUBSTITUTE(I3014,"/ ","_"),ISNUMBER(SEARCH(",",I3014)),SUBSTITUTE(I3014,",","_"),ISNUMBER(SEARCH("/",I3014)),SUBSTITUTE(I3014,"/","_"),ISNUMBER(SEARCH("",I3014)),I3014),I3014)),IF(OR($J$14 = "J",$J$14 = "K"),"",IF(D3014="","",IF(LEN(D3014)&gt;2,_xlfn.IFS(ISNUMBER(SEARCH("_",D3014)),D3014,ISNUMBER(SEARCH(", ",D3014)),SUBSTITUTE(D3014,", ","_"),ISNUMBER(SEARCH("/ ",D3014)),SUBSTITUTE(D3014,"/ ","_"),ISNUMBER(SEARCH(",",D3014)),SUBSTITUTE(D3014,",","_"),ISNUMBER(SEARCH("/",D3014)),SUBSTITUTE(D3014,"/","_"),ISNUMBER(SEARCH("",D3014)),D3014),D3014))))</f>
        <v/>
      </c>
      <c r="L3014" s="1"/>
      <c r="M3014" s="1" t="str">
        <f t="shared" si="231"/>
        <v/>
      </c>
      <c r="N3014" s="94" t="str">
        <f>IF($L3014="None","",IF(ISERROR(VLOOKUP($L3014,Info!$B$4:$B$266,1,FALSE)),"",VLOOKUP($L3014,Info!$B$4:$L$266,5,FALSE)))</f>
        <v/>
      </c>
      <c r="O3014" s="94" t="str">
        <f>IF(K3014="","",IF(AND($J$12&lt;&gt;"ABC",N3014="3"),"BAC",IF(N3014="3","ABC",IF($J$12&lt;&gt;"ABC",IF($J$10="Standard",VLOOKUP(K3014,Info!$BE$4:$BF$481,2,FALSE),VLOOKUP(K3014,Info!$BI$4:$BJ$482,2,FALSE)),IF($J$10="Standard",VLOOKUP(K3014,Info!$AG$4:$AH$2994,2,FALSE),VLOOKUP(K3014,Info!$AK$4:$AL$2997,2,FALSE))))))</f>
        <v/>
      </c>
      <c r="P3014" s="94" t="str">
        <f>IF($L3014="None","",IF(ISERROR(VLOOKUP($L3014,Info!$B$4:$B$266,1,FALSE)),"",VLOOKUP($L3014,Info!$B$4:$L$266,3,FALSE)))</f>
        <v/>
      </c>
      <c r="Q3014" s="96" t="str">
        <f>IF($L3014="None","",IF(ISERROR(VLOOKUP($L3014,Info!$B$4:$B$266,1,FALSE)),"",VLOOKUP($L3014,Info!$B$4:$L$266,4,FALSE)))</f>
        <v/>
      </c>
      <c r="R3014" s="1"/>
      <c r="S3014" s="6" t="str">
        <f t="shared" si="232"/>
        <v/>
      </c>
      <c r="T3014" s="6" t="str">
        <f>IF($L3014="None","",IF(ISERROR(VLOOKUP($L3014,Info!$B$4:$B$266,1,FALSE)),"",VLOOKUP($L3014,Info!$B$4:$L$266,11,FALSE)))</f>
        <v/>
      </c>
      <c r="U3014" s="1"/>
      <c r="V3014" s="1"/>
      <c r="W3014" s="1"/>
      <c r="X3014" s="1" t="str">
        <f>IF($L3014="None","",IF(ISERROR(VLOOKUP($L3014,Info!$B$4:$B$266,1,FALSE)),"",IF(OR(W3014="Metallic Liquid Tight",W3014="Non-Metallic Liquid Tight",W3014="LSZH",W3014="Greenfield"),VLOOKUP($L3014,Info!$B$4:$L$266,7,FALSE),"N/A")))</f>
        <v/>
      </c>
      <c r="Y3014" s="1"/>
      <c r="Z3014" s="96" t="str">
        <f>IF($L3014="None","",IF(ISERROR(VLOOKUP($L3014,Info!$B$4:$B$266,1,FALSE)),"",VLOOKUP($L3014,Info!$B$4:$L$266,9,FALSE)))</f>
        <v/>
      </c>
      <c r="AA3014" s="96" t="str">
        <f>IF($L3014="None","",IF(ISERROR(VLOOKUP($L3014,Info!$B$4:$B$266,1,FALSE)),"",VLOOKUP($L3014,Info!$B$4:$L$266,8,FALSE)))</f>
        <v/>
      </c>
      <c r="AB3014" s="96" t="str">
        <f>IF($L3014="None","",IF(ISERROR(VLOOKUP($L3014,Info!$B$4:$B$266,1,FALSE)),"",VLOOKUP($L3014,Info!$B$4:$L$266,10,FALSE)))</f>
        <v/>
      </c>
      <c r="AC3014" s="1" t="str">
        <f>IF(W3014="SO Cable","Black,White",IF(O3014="","",IF(P3014="","",IF($J$12&lt;&gt;"ABC",IF(P3014&lt;="250",VLOOKUP(O3014,Info!$AZ$4:$BB$22,3,FALSE),VLOOKUP(O3014,Info!$AZ$23:$BB$39,3,FALSE)),IF(P3014&lt;="250",VLOOKUP(O3014,Info!$AO$4:$AQ$22,3,FALSE),VLOOKUP(O3014,Info!$AO$23:$AP$39,3,FALSE))))))</f>
        <v/>
      </c>
      <c r="AD3014" s="1"/>
      <c r="AE3014" s="1" t="str">
        <f>IF($L3014="None","",IF(ISERROR(VLOOKUP($L3014,Info!$B$4:$B$266,1,FALSE)),"",VLOOKUP($L3014,Info!$B$4:$L$266,4,FALSE)))</f>
        <v/>
      </c>
      <c r="AF3014" s="1" t="str">
        <f>IF($L3014="None","",IF(ISERROR(VLOOKUP($L3014,Info!$B$4:$B$266,1,FALSE)),"",VLOOKUP($L3014,Info!$B$4:$L$266,6,FALSE)))</f>
        <v/>
      </c>
      <c r="AG3014" s="1"/>
      <c r="AH3014" s="33" t="str" cm="1">
        <f t="array" ref="AH3014">IF(AND(L3014&lt;&gt;"",O3014&lt;&gt;"",R3014:S3014&lt;&gt;"",W3014:X3014&lt;&gt;"",Z3014:AA3014&lt;&gt;"",AC3014&lt;&gt;""),"Good","Bad")</f>
        <v>Bad</v>
      </c>
      <c r="AL3014" t="str" cm="1">
        <f t="array" ref="AL3014">IF(R3014&gt;0,_xlfn.IFS(COUNTIF($L$20:L3014,"&lt;&gt;")&lt;101,1,COUNTIF($L$20:L3014,"&lt;&gt;")&lt;201,2,COUNTIF($L$20:L3014,"&lt;&gt;")&lt;301,3,COUNTIF($L$20:L3014,"&lt;&gt;")&lt;401,4,COUNTIF($L$20:L3014,"&lt;&gt;")&lt;501,5,COUNTIF($L$20:L3014,"&lt;&gt;")&lt;601,6,COUNTIF($L$20:L3014,"&lt;&gt;")&lt;701,7,COUNTIF($L$20:L3014,"&lt;&gt;")&lt;801,8,COUNTIF($L$20:L3014,"&lt;&gt;")&lt;901,9,COUNTIF($L$20:L3014,"&lt;&gt;")&lt;1001,10,COUNTIF($L$20:L3014,"&lt;&gt;")&lt;1101,11,COUNTIF($L$20:L3014,"&lt;&gt;")&lt;1201,12,COUNTIF($L$20:L3014,"&lt;&gt;")&lt;1301,13,COUNTIF($L$20:L3014,"&lt;&gt;")&lt;1401,14,COUNTIF($L$20:L3014,"&lt;&gt;")&lt;1501,15,COUNTIF($L$20:L3014,"&lt;&gt;")&lt;1601,16,COUNTIF($L$20:L3014,"&lt;&gt;")&lt;1701,17,COUNTIF($L$20:L3014,"&lt;&gt;")&lt;1801,18,COUNTIF($L$20:L3014,"&lt;&gt;")&lt;1901,19,COUNTIF($L$20:L3014,"&lt;&gt;")&lt;2001,20,COUNTIF($L$20:L3014,"&lt;&gt;")&lt;2101,21,COUNTIF($L$20:L3014,"&lt;&gt;")&lt;2201,22,COUNTIF($L$20:L3014,"&lt;&gt;")&lt;2301,23,COUNTIF($L$20:L3014,"&lt;&gt;")&lt;2401,24,COUNTIF($L$20:L3014,"&lt;&gt;")&lt;2501,25,COUNTIF($L$20:L3014,"&lt;&gt;")&lt;2601,26,COUNTIF($L$20:L3014,"&lt;&gt;")&lt;2701,27,COUNTIF($L$20:L3014,"&lt;&gt;")&lt;2801,28,COUNTIF($L$20:L3014,"&lt;&gt;")&lt;2901,29,COUNTIF($L$20:L3014,"&lt;&gt;")&lt;3001,30),"")</f>
        <v/>
      </c>
      <c r="AM3014" t="str">
        <f t="shared" si="230"/>
        <v/>
      </c>
      <c r="AN3014" t="str">
        <f t="shared" si="234"/>
        <v/>
      </c>
      <c r="AP3014" t="str">
        <f t="shared" si="233"/>
        <v/>
      </c>
      <c r="AQ3014" t="str">
        <f>IF(AO3014="","",COUNTIFS(AM3014:$AM$3019,AO3014))</f>
        <v/>
      </c>
    </row>
    <row r="3015" spans="1:43" x14ac:dyDescent="0.25">
      <c r="A3015" s="6" t="str">
        <f>IF(COUNT($A$20:A3014)&lt;&gt;$B$4,IF(A3014="","",A3014+1),"")</f>
        <v/>
      </c>
      <c r="B3015" s="3"/>
      <c r="C3015" s="3"/>
      <c r="D3015" s="122"/>
      <c r="E3015" s="3"/>
      <c r="F3015" s="3"/>
      <c r="G3015" s="3"/>
      <c r="H3015" s="3"/>
      <c r="I3015" s="120"/>
      <c r="J3015" s="3"/>
      <c r="K3015" s="95" t="str" cm="1">
        <f t="array" ref="K3015">IF(OR($J$14 = "A",$J$14 = "B",$J$14 = "C"),IF(I3015="","",IF(LEN(I3015)&gt;2,_xlfn.IFS(ISNUMBER(SEARCH("_",I3015)),I3015,ISNUMBER(SEARCH(", ",I3015)),SUBSTITUTE(I3015,", ","_"),ISNUMBER(SEARCH("/ ",I3015)),SUBSTITUTE(I3015,"/ ","_"),ISNUMBER(SEARCH(",",I3015)),SUBSTITUTE(I3015,",","_"),ISNUMBER(SEARCH("/",I3015)),SUBSTITUTE(I3015,"/","_"),ISNUMBER(SEARCH("",I3015)),I3015),I3015)),IF(OR($J$14 = "J",$J$14 = "K"),"",IF(D3015="","",IF(LEN(D3015)&gt;2,_xlfn.IFS(ISNUMBER(SEARCH("_",D3015)),D3015,ISNUMBER(SEARCH(", ",D3015)),SUBSTITUTE(D3015,", ","_"),ISNUMBER(SEARCH("/ ",D3015)),SUBSTITUTE(D3015,"/ ","_"),ISNUMBER(SEARCH(",",D3015)),SUBSTITUTE(D3015,",","_"),ISNUMBER(SEARCH("/",D3015)),SUBSTITUTE(D3015,"/","_"),ISNUMBER(SEARCH("",D3015)),D3015),D3015))))</f>
        <v/>
      </c>
      <c r="L3015" s="1"/>
      <c r="M3015" s="1" t="str">
        <f t="shared" si="231"/>
        <v/>
      </c>
      <c r="N3015" s="94" t="str">
        <f>IF($L3015="None","",IF(ISERROR(VLOOKUP($L3015,Info!$B$4:$B$266,1,FALSE)),"",VLOOKUP($L3015,Info!$B$4:$L$266,5,FALSE)))</f>
        <v/>
      </c>
      <c r="O3015" s="94" t="str">
        <f>IF(K3015="","",IF(AND($J$12&lt;&gt;"ABC",N3015="3"),"BAC",IF(N3015="3","ABC",IF($J$12&lt;&gt;"ABC",IF($J$10="Standard",VLOOKUP(K3015,Info!$BE$4:$BF$481,2,FALSE),VLOOKUP(K3015,Info!$BI$4:$BJ$482,2,FALSE)),IF($J$10="Standard",VLOOKUP(K3015,Info!$AG$4:$AH$2994,2,FALSE),VLOOKUP(K3015,Info!$AK$4:$AL$2997,2,FALSE))))))</f>
        <v/>
      </c>
      <c r="P3015" s="94" t="str">
        <f>IF($L3015="None","",IF(ISERROR(VLOOKUP($L3015,Info!$B$4:$B$266,1,FALSE)),"",VLOOKUP($L3015,Info!$B$4:$L$266,3,FALSE)))</f>
        <v/>
      </c>
      <c r="Q3015" s="96" t="str">
        <f>IF($L3015="None","",IF(ISERROR(VLOOKUP($L3015,Info!$B$4:$B$266,1,FALSE)),"",VLOOKUP($L3015,Info!$B$4:$L$266,4,FALSE)))</f>
        <v/>
      </c>
      <c r="R3015" s="1"/>
      <c r="S3015" s="6" t="str">
        <f t="shared" si="232"/>
        <v/>
      </c>
      <c r="T3015" s="6" t="str">
        <f>IF($L3015="None","",IF(ISERROR(VLOOKUP($L3015,Info!$B$4:$B$266,1,FALSE)),"",VLOOKUP($L3015,Info!$B$4:$L$266,11,FALSE)))</f>
        <v/>
      </c>
      <c r="U3015" s="1"/>
      <c r="V3015" s="1"/>
      <c r="W3015" s="1"/>
      <c r="X3015" s="1" t="str">
        <f>IF($L3015="None","",IF(ISERROR(VLOOKUP($L3015,Info!$B$4:$B$266,1,FALSE)),"",IF(OR(W3015="Metallic Liquid Tight",W3015="Non-Metallic Liquid Tight",W3015="LSZH",W3015="Greenfield"),VLOOKUP($L3015,Info!$B$4:$L$266,7,FALSE),"N/A")))</f>
        <v/>
      </c>
      <c r="Y3015" s="1"/>
      <c r="Z3015" s="96" t="str">
        <f>IF($L3015="None","",IF(ISERROR(VLOOKUP($L3015,Info!$B$4:$B$266,1,FALSE)),"",VLOOKUP($L3015,Info!$B$4:$L$266,9,FALSE)))</f>
        <v/>
      </c>
      <c r="AA3015" s="96" t="str">
        <f>IF($L3015="None","",IF(ISERROR(VLOOKUP($L3015,Info!$B$4:$B$266,1,FALSE)),"",VLOOKUP($L3015,Info!$B$4:$L$266,8,FALSE)))</f>
        <v/>
      </c>
      <c r="AB3015" s="96" t="str">
        <f>IF($L3015="None","",IF(ISERROR(VLOOKUP($L3015,Info!$B$4:$B$266,1,FALSE)),"",VLOOKUP($L3015,Info!$B$4:$L$266,10,FALSE)))</f>
        <v/>
      </c>
      <c r="AC3015" s="1" t="str">
        <f>IF(W3015="SO Cable","Black,White",IF(O3015="","",IF(P3015="","",IF($J$12&lt;&gt;"ABC",IF(P3015&lt;="250",VLOOKUP(O3015,Info!$AZ$4:$BB$22,3,FALSE),VLOOKUP(O3015,Info!$AZ$23:$BB$39,3,FALSE)),IF(P3015&lt;="250",VLOOKUP(O3015,Info!$AO$4:$AQ$22,3,FALSE),VLOOKUP(O3015,Info!$AO$23:$AP$39,3,FALSE))))))</f>
        <v/>
      </c>
      <c r="AD3015" s="1"/>
      <c r="AE3015" s="1" t="str">
        <f>IF($L3015="None","",IF(ISERROR(VLOOKUP($L3015,Info!$B$4:$B$266,1,FALSE)),"",VLOOKUP($L3015,Info!$B$4:$L$266,4,FALSE)))</f>
        <v/>
      </c>
      <c r="AF3015" s="1" t="str">
        <f>IF($L3015="None","",IF(ISERROR(VLOOKUP($L3015,Info!$B$4:$B$266,1,FALSE)),"",VLOOKUP($L3015,Info!$B$4:$L$266,6,FALSE)))</f>
        <v/>
      </c>
      <c r="AG3015" s="1"/>
      <c r="AH3015" s="33" t="str" cm="1">
        <f t="array" ref="AH3015">IF(AND(L3015&lt;&gt;"",O3015&lt;&gt;"",R3015:S3015&lt;&gt;"",W3015:X3015&lt;&gt;"",Z3015:AA3015&lt;&gt;"",AC3015&lt;&gt;""),"Good","Bad")</f>
        <v>Bad</v>
      </c>
      <c r="AL3015" t="str" cm="1">
        <f t="array" ref="AL3015">IF(R3015&gt;0,_xlfn.IFS(COUNTIF($L$20:L3015,"&lt;&gt;")&lt;101,1,COUNTIF($L$20:L3015,"&lt;&gt;")&lt;201,2,COUNTIF($L$20:L3015,"&lt;&gt;")&lt;301,3,COUNTIF($L$20:L3015,"&lt;&gt;")&lt;401,4,COUNTIF($L$20:L3015,"&lt;&gt;")&lt;501,5,COUNTIF($L$20:L3015,"&lt;&gt;")&lt;601,6,COUNTIF($L$20:L3015,"&lt;&gt;")&lt;701,7,COUNTIF($L$20:L3015,"&lt;&gt;")&lt;801,8,COUNTIF($L$20:L3015,"&lt;&gt;")&lt;901,9,COUNTIF($L$20:L3015,"&lt;&gt;")&lt;1001,10,COUNTIF($L$20:L3015,"&lt;&gt;")&lt;1101,11,COUNTIF($L$20:L3015,"&lt;&gt;")&lt;1201,12,COUNTIF($L$20:L3015,"&lt;&gt;")&lt;1301,13,COUNTIF($L$20:L3015,"&lt;&gt;")&lt;1401,14,COUNTIF($L$20:L3015,"&lt;&gt;")&lt;1501,15,COUNTIF($L$20:L3015,"&lt;&gt;")&lt;1601,16,COUNTIF($L$20:L3015,"&lt;&gt;")&lt;1701,17,COUNTIF($L$20:L3015,"&lt;&gt;")&lt;1801,18,COUNTIF($L$20:L3015,"&lt;&gt;")&lt;1901,19,COUNTIF($L$20:L3015,"&lt;&gt;")&lt;2001,20,COUNTIF($L$20:L3015,"&lt;&gt;")&lt;2101,21,COUNTIF($L$20:L3015,"&lt;&gt;")&lt;2201,22,COUNTIF($L$20:L3015,"&lt;&gt;")&lt;2301,23,COUNTIF($L$20:L3015,"&lt;&gt;")&lt;2401,24,COUNTIF($L$20:L3015,"&lt;&gt;")&lt;2501,25,COUNTIF($L$20:L3015,"&lt;&gt;")&lt;2601,26,COUNTIF($L$20:L3015,"&lt;&gt;")&lt;2701,27,COUNTIF($L$20:L3015,"&lt;&gt;")&lt;2801,28,COUNTIF($L$20:L3015,"&lt;&gt;")&lt;2901,29,COUNTIF($L$20:L3015,"&lt;&gt;")&lt;3001,30),"")</f>
        <v/>
      </c>
      <c r="AM3015" t="str">
        <f t="shared" si="230"/>
        <v/>
      </c>
      <c r="AN3015" t="str">
        <f t="shared" si="234"/>
        <v/>
      </c>
      <c r="AP3015" t="str">
        <f t="shared" si="233"/>
        <v/>
      </c>
      <c r="AQ3015" t="str">
        <f>IF(AO3015="","",COUNTIFS(AM3015:$AM$3019,AO3015))</f>
        <v/>
      </c>
    </row>
    <row r="3016" spans="1:43" x14ac:dyDescent="0.25">
      <c r="A3016" s="6" t="str">
        <f>IF(COUNT($A$20:A3015)&lt;&gt;$B$4,IF(A3015="","",A3015+1),"")</f>
        <v/>
      </c>
      <c r="B3016" s="3"/>
      <c r="C3016" s="3"/>
      <c r="D3016" s="122"/>
      <c r="E3016" s="3"/>
      <c r="F3016" s="3"/>
      <c r="G3016" s="3"/>
      <c r="H3016" s="3"/>
      <c r="I3016" s="120"/>
      <c r="J3016" s="3"/>
      <c r="K3016" s="95" t="str" cm="1">
        <f t="array" ref="K3016">IF(OR($J$14 = "A",$J$14 = "B",$J$14 = "C"),IF(I3016="","",IF(LEN(I3016)&gt;2,_xlfn.IFS(ISNUMBER(SEARCH("_",I3016)),I3016,ISNUMBER(SEARCH(", ",I3016)),SUBSTITUTE(I3016,", ","_"),ISNUMBER(SEARCH("/ ",I3016)),SUBSTITUTE(I3016,"/ ","_"),ISNUMBER(SEARCH(",",I3016)),SUBSTITUTE(I3016,",","_"),ISNUMBER(SEARCH("/",I3016)),SUBSTITUTE(I3016,"/","_"),ISNUMBER(SEARCH("",I3016)),I3016),I3016)),IF(OR($J$14 = "J",$J$14 = "K"),"",IF(D3016="","",IF(LEN(D3016)&gt;2,_xlfn.IFS(ISNUMBER(SEARCH("_",D3016)),D3016,ISNUMBER(SEARCH(", ",D3016)),SUBSTITUTE(D3016,", ","_"),ISNUMBER(SEARCH("/ ",D3016)),SUBSTITUTE(D3016,"/ ","_"),ISNUMBER(SEARCH(",",D3016)),SUBSTITUTE(D3016,",","_"),ISNUMBER(SEARCH("/",D3016)),SUBSTITUTE(D3016,"/","_"),ISNUMBER(SEARCH("",D3016)),D3016),D3016))))</f>
        <v/>
      </c>
      <c r="L3016" s="1"/>
      <c r="M3016" s="1" t="str">
        <f t="shared" si="231"/>
        <v/>
      </c>
      <c r="N3016" s="94" t="str">
        <f>IF($L3016="None","",IF(ISERROR(VLOOKUP($L3016,Info!$B$4:$B$266,1,FALSE)),"",VLOOKUP($L3016,Info!$B$4:$L$266,5,FALSE)))</f>
        <v/>
      </c>
      <c r="O3016" s="94" t="str">
        <f>IF(K3016="","",IF(AND($J$12&lt;&gt;"ABC",N3016="3"),"BAC",IF(N3016="3","ABC",IF($J$12&lt;&gt;"ABC",IF($J$10="Standard",VLOOKUP(K3016,Info!$BE$4:$BF$481,2,FALSE),VLOOKUP(K3016,Info!$BI$4:$BJ$482,2,FALSE)),IF($J$10="Standard",VLOOKUP(K3016,Info!$AG$4:$AH$2994,2,FALSE),VLOOKUP(K3016,Info!$AK$4:$AL$2997,2,FALSE))))))</f>
        <v/>
      </c>
      <c r="P3016" s="94" t="str">
        <f>IF($L3016="None","",IF(ISERROR(VLOOKUP($L3016,Info!$B$4:$B$266,1,FALSE)),"",VLOOKUP($L3016,Info!$B$4:$L$266,3,FALSE)))</f>
        <v/>
      </c>
      <c r="Q3016" s="96" t="str">
        <f>IF($L3016="None","",IF(ISERROR(VLOOKUP($L3016,Info!$B$4:$B$266,1,FALSE)),"",VLOOKUP($L3016,Info!$B$4:$L$266,4,FALSE)))</f>
        <v/>
      </c>
      <c r="R3016" s="1"/>
      <c r="S3016" s="6" t="str">
        <f t="shared" si="232"/>
        <v/>
      </c>
      <c r="T3016" s="6" t="str">
        <f>IF($L3016="None","",IF(ISERROR(VLOOKUP($L3016,Info!$B$4:$B$266,1,FALSE)),"",VLOOKUP($L3016,Info!$B$4:$L$266,11,FALSE)))</f>
        <v/>
      </c>
      <c r="U3016" s="1"/>
      <c r="V3016" s="1"/>
      <c r="W3016" s="1"/>
      <c r="X3016" s="1" t="str">
        <f>IF($L3016="None","",IF(ISERROR(VLOOKUP($L3016,Info!$B$4:$B$266,1,FALSE)),"",IF(OR(W3016="Metallic Liquid Tight",W3016="Non-Metallic Liquid Tight",W3016="LSZH",W3016="Greenfield"),VLOOKUP($L3016,Info!$B$4:$L$266,7,FALSE),"N/A")))</f>
        <v/>
      </c>
      <c r="Y3016" s="1"/>
      <c r="Z3016" s="96" t="str">
        <f>IF($L3016="None","",IF(ISERROR(VLOOKUP($L3016,Info!$B$4:$B$266,1,FALSE)),"",VLOOKUP($L3016,Info!$B$4:$L$266,9,FALSE)))</f>
        <v/>
      </c>
      <c r="AA3016" s="96" t="str">
        <f>IF($L3016="None","",IF(ISERROR(VLOOKUP($L3016,Info!$B$4:$B$266,1,FALSE)),"",VLOOKUP($L3016,Info!$B$4:$L$266,8,FALSE)))</f>
        <v/>
      </c>
      <c r="AB3016" s="96" t="str">
        <f>IF($L3016="None","",IF(ISERROR(VLOOKUP($L3016,Info!$B$4:$B$266,1,FALSE)),"",VLOOKUP($L3016,Info!$B$4:$L$266,10,FALSE)))</f>
        <v/>
      </c>
      <c r="AC3016" s="1" t="str">
        <f>IF(W3016="SO Cable","Black,White",IF(O3016="","",IF(P3016="","",IF($J$12&lt;&gt;"ABC",IF(P3016&lt;="250",VLOOKUP(O3016,Info!$AZ$4:$BB$22,3,FALSE),VLOOKUP(O3016,Info!$AZ$23:$BB$39,3,FALSE)),IF(P3016&lt;="250",VLOOKUP(O3016,Info!$AO$4:$AQ$22,3,FALSE),VLOOKUP(O3016,Info!$AO$23:$AP$39,3,FALSE))))))</f>
        <v/>
      </c>
      <c r="AD3016" s="1"/>
      <c r="AE3016" s="1" t="str">
        <f>IF($L3016="None","",IF(ISERROR(VLOOKUP($L3016,Info!$B$4:$B$266,1,FALSE)),"",VLOOKUP($L3016,Info!$B$4:$L$266,4,FALSE)))</f>
        <v/>
      </c>
      <c r="AF3016" s="1" t="str">
        <f>IF($L3016="None","",IF(ISERROR(VLOOKUP($L3016,Info!$B$4:$B$266,1,FALSE)),"",VLOOKUP($L3016,Info!$B$4:$L$266,6,FALSE)))</f>
        <v/>
      </c>
      <c r="AG3016" s="1"/>
      <c r="AH3016" s="33" t="str" cm="1">
        <f t="array" ref="AH3016">IF(AND(L3016&lt;&gt;"",O3016&lt;&gt;"",R3016:S3016&lt;&gt;"",W3016:X3016&lt;&gt;"",Z3016:AA3016&lt;&gt;"",AC3016&lt;&gt;""),"Good","Bad")</f>
        <v>Bad</v>
      </c>
      <c r="AL3016" t="str" cm="1">
        <f t="array" ref="AL3016">IF(R3016&gt;0,_xlfn.IFS(COUNTIF($L$20:L3016,"&lt;&gt;")&lt;101,1,COUNTIF($L$20:L3016,"&lt;&gt;")&lt;201,2,COUNTIF($L$20:L3016,"&lt;&gt;")&lt;301,3,COUNTIF($L$20:L3016,"&lt;&gt;")&lt;401,4,COUNTIF($L$20:L3016,"&lt;&gt;")&lt;501,5,COUNTIF($L$20:L3016,"&lt;&gt;")&lt;601,6,COUNTIF($L$20:L3016,"&lt;&gt;")&lt;701,7,COUNTIF($L$20:L3016,"&lt;&gt;")&lt;801,8,COUNTIF($L$20:L3016,"&lt;&gt;")&lt;901,9,COUNTIF($L$20:L3016,"&lt;&gt;")&lt;1001,10,COUNTIF($L$20:L3016,"&lt;&gt;")&lt;1101,11,COUNTIF($L$20:L3016,"&lt;&gt;")&lt;1201,12,COUNTIF($L$20:L3016,"&lt;&gt;")&lt;1301,13,COUNTIF($L$20:L3016,"&lt;&gt;")&lt;1401,14,COUNTIF($L$20:L3016,"&lt;&gt;")&lt;1501,15,COUNTIF($L$20:L3016,"&lt;&gt;")&lt;1601,16,COUNTIF($L$20:L3016,"&lt;&gt;")&lt;1701,17,COUNTIF($L$20:L3016,"&lt;&gt;")&lt;1801,18,COUNTIF($L$20:L3016,"&lt;&gt;")&lt;1901,19,COUNTIF($L$20:L3016,"&lt;&gt;")&lt;2001,20,COUNTIF($L$20:L3016,"&lt;&gt;")&lt;2101,21,COUNTIF($L$20:L3016,"&lt;&gt;")&lt;2201,22,COUNTIF($L$20:L3016,"&lt;&gt;")&lt;2301,23,COUNTIF($L$20:L3016,"&lt;&gt;")&lt;2401,24,COUNTIF($L$20:L3016,"&lt;&gt;")&lt;2501,25,COUNTIF($L$20:L3016,"&lt;&gt;")&lt;2601,26,COUNTIF($L$20:L3016,"&lt;&gt;")&lt;2701,27,COUNTIF($L$20:L3016,"&lt;&gt;")&lt;2801,28,COUNTIF($L$20:L3016,"&lt;&gt;")&lt;2901,29,COUNTIF($L$20:L3016,"&lt;&gt;")&lt;3001,30),"")</f>
        <v/>
      </c>
      <c r="AM3016" t="str">
        <f t="shared" si="230"/>
        <v/>
      </c>
      <c r="AN3016" t="str">
        <f t="shared" si="234"/>
        <v/>
      </c>
      <c r="AP3016" t="str">
        <f t="shared" si="233"/>
        <v/>
      </c>
      <c r="AQ3016" t="str">
        <f>IF(AO3016="","",COUNTIFS(AM3016:$AM$3019,AO3016))</f>
        <v/>
      </c>
    </row>
    <row r="3017" spans="1:43" x14ac:dyDescent="0.25">
      <c r="A3017" s="6" t="str">
        <f>IF(COUNT($A$20:A3016)&lt;&gt;$B$4,IF(A3016="","",A3016+1),"")</f>
        <v/>
      </c>
      <c r="B3017" s="3"/>
      <c r="C3017" s="3"/>
      <c r="D3017" s="122"/>
      <c r="E3017" s="3"/>
      <c r="F3017" s="3"/>
      <c r="G3017" s="3"/>
      <c r="H3017" s="3"/>
      <c r="I3017" s="120"/>
      <c r="J3017" s="3"/>
      <c r="K3017" s="95" t="str" cm="1">
        <f t="array" ref="K3017">IF(OR($J$14 = "A",$J$14 = "B",$J$14 = "C"),IF(I3017="","",IF(LEN(I3017)&gt;2,_xlfn.IFS(ISNUMBER(SEARCH("_",I3017)),I3017,ISNUMBER(SEARCH(", ",I3017)),SUBSTITUTE(I3017,", ","_"),ISNUMBER(SEARCH("/ ",I3017)),SUBSTITUTE(I3017,"/ ","_"),ISNUMBER(SEARCH(",",I3017)),SUBSTITUTE(I3017,",","_"),ISNUMBER(SEARCH("/",I3017)),SUBSTITUTE(I3017,"/","_"),ISNUMBER(SEARCH("",I3017)),I3017),I3017)),IF(OR($J$14 = "J",$J$14 = "K"),"",IF(D3017="","",IF(LEN(D3017)&gt;2,_xlfn.IFS(ISNUMBER(SEARCH("_",D3017)),D3017,ISNUMBER(SEARCH(", ",D3017)),SUBSTITUTE(D3017,", ","_"),ISNUMBER(SEARCH("/ ",D3017)),SUBSTITUTE(D3017,"/ ","_"),ISNUMBER(SEARCH(",",D3017)),SUBSTITUTE(D3017,",","_"),ISNUMBER(SEARCH("/",D3017)),SUBSTITUTE(D3017,"/","_"),ISNUMBER(SEARCH("",D3017)),D3017),D3017))))</f>
        <v/>
      </c>
      <c r="L3017" s="1"/>
      <c r="M3017" s="1" t="str">
        <f t="shared" si="231"/>
        <v/>
      </c>
      <c r="N3017" s="94" t="str">
        <f>IF($L3017="None","",IF(ISERROR(VLOOKUP($L3017,Info!$B$4:$B$266,1,FALSE)),"",VLOOKUP($L3017,Info!$B$4:$L$266,5,FALSE)))</f>
        <v/>
      </c>
      <c r="O3017" s="94" t="str">
        <f>IF(K3017="","",IF(AND($J$12&lt;&gt;"ABC",N3017="3"),"BAC",IF(N3017="3","ABC",IF($J$12&lt;&gt;"ABC",IF($J$10="Standard",VLOOKUP(K3017,Info!$BE$4:$BF$481,2,FALSE),VLOOKUP(K3017,Info!$BI$4:$BJ$482,2,FALSE)),IF($J$10="Standard",VLOOKUP(K3017,Info!$AG$4:$AH$2994,2,FALSE),VLOOKUP(K3017,Info!$AK$4:$AL$2997,2,FALSE))))))</f>
        <v/>
      </c>
      <c r="P3017" s="94" t="str">
        <f>IF($L3017="None","",IF(ISERROR(VLOOKUP($L3017,Info!$B$4:$B$266,1,FALSE)),"",VLOOKUP($L3017,Info!$B$4:$L$266,3,FALSE)))</f>
        <v/>
      </c>
      <c r="Q3017" s="96" t="str">
        <f>IF($L3017="None","",IF(ISERROR(VLOOKUP($L3017,Info!$B$4:$B$266,1,FALSE)),"",VLOOKUP($L3017,Info!$B$4:$L$266,4,FALSE)))</f>
        <v/>
      </c>
      <c r="R3017" s="1"/>
      <c r="S3017" s="6" t="str">
        <f t="shared" si="232"/>
        <v/>
      </c>
      <c r="T3017" s="6" t="str">
        <f>IF($L3017="None","",IF(ISERROR(VLOOKUP($L3017,Info!$B$4:$B$266,1,FALSE)),"",VLOOKUP($L3017,Info!$B$4:$L$266,11,FALSE)))</f>
        <v/>
      </c>
      <c r="U3017" s="1"/>
      <c r="V3017" s="1"/>
      <c r="W3017" s="1"/>
      <c r="X3017" s="1" t="str">
        <f>IF($L3017="None","",IF(ISERROR(VLOOKUP($L3017,Info!$B$4:$B$266,1,FALSE)),"",IF(OR(W3017="Metallic Liquid Tight",W3017="Non-Metallic Liquid Tight",W3017="LSZH",W3017="Greenfield"),VLOOKUP($L3017,Info!$B$4:$L$266,7,FALSE),"N/A")))</f>
        <v/>
      </c>
      <c r="Y3017" s="1"/>
      <c r="Z3017" s="96" t="str">
        <f>IF($L3017="None","",IF(ISERROR(VLOOKUP($L3017,Info!$B$4:$B$266,1,FALSE)),"",VLOOKUP($L3017,Info!$B$4:$L$266,9,FALSE)))</f>
        <v/>
      </c>
      <c r="AA3017" s="96" t="str">
        <f>IF($L3017="None","",IF(ISERROR(VLOOKUP($L3017,Info!$B$4:$B$266,1,FALSE)),"",VLOOKUP($L3017,Info!$B$4:$L$266,8,FALSE)))</f>
        <v/>
      </c>
      <c r="AB3017" s="96" t="str">
        <f>IF($L3017="None","",IF(ISERROR(VLOOKUP($L3017,Info!$B$4:$B$266,1,FALSE)),"",VLOOKUP($L3017,Info!$B$4:$L$266,10,FALSE)))</f>
        <v/>
      </c>
      <c r="AC3017" s="1" t="str">
        <f>IF(W3017="SO Cable","Black,White",IF(O3017="","",IF(P3017="","",IF($J$12&lt;&gt;"ABC",IF(P3017&lt;="250",VLOOKUP(O3017,Info!$AZ$4:$BB$22,3,FALSE),VLOOKUP(O3017,Info!$AZ$23:$BB$39,3,FALSE)),IF(P3017&lt;="250",VLOOKUP(O3017,Info!$AO$4:$AQ$22,3,FALSE),VLOOKUP(O3017,Info!$AO$23:$AP$39,3,FALSE))))))</f>
        <v/>
      </c>
      <c r="AD3017" s="1"/>
      <c r="AE3017" s="1" t="str">
        <f>IF($L3017="None","",IF(ISERROR(VLOOKUP($L3017,Info!$B$4:$B$266,1,FALSE)),"",VLOOKUP($L3017,Info!$B$4:$L$266,4,FALSE)))</f>
        <v/>
      </c>
      <c r="AF3017" s="1" t="str">
        <f>IF($L3017="None","",IF(ISERROR(VLOOKUP($L3017,Info!$B$4:$B$266,1,FALSE)),"",VLOOKUP($L3017,Info!$B$4:$L$266,6,FALSE)))</f>
        <v/>
      </c>
      <c r="AG3017" s="1"/>
      <c r="AH3017" s="33" t="str" cm="1">
        <f t="array" ref="AH3017">IF(AND(L3017&lt;&gt;"",O3017&lt;&gt;"",R3017:S3017&lt;&gt;"",W3017:X3017&lt;&gt;"",Z3017:AA3017&lt;&gt;"",AC3017&lt;&gt;""),"Good","Bad")</f>
        <v>Bad</v>
      </c>
      <c r="AL3017" t="str" cm="1">
        <f t="array" ref="AL3017">IF(R3017&gt;0,_xlfn.IFS(COUNTIF($L$20:L3017,"&lt;&gt;")&lt;101,1,COUNTIF($L$20:L3017,"&lt;&gt;")&lt;201,2,COUNTIF($L$20:L3017,"&lt;&gt;")&lt;301,3,COUNTIF($L$20:L3017,"&lt;&gt;")&lt;401,4,COUNTIF($L$20:L3017,"&lt;&gt;")&lt;501,5,COUNTIF($L$20:L3017,"&lt;&gt;")&lt;601,6,COUNTIF($L$20:L3017,"&lt;&gt;")&lt;701,7,COUNTIF($L$20:L3017,"&lt;&gt;")&lt;801,8,COUNTIF($L$20:L3017,"&lt;&gt;")&lt;901,9,COUNTIF($L$20:L3017,"&lt;&gt;")&lt;1001,10,COUNTIF($L$20:L3017,"&lt;&gt;")&lt;1101,11,COUNTIF($L$20:L3017,"&lt;&gt;")&lt;1201,12,COUNTIF($L$20:L3017,"&lt;&gt;")&lt;1301,13,COUNTIF($L$20:L3017,"&lt;&gt;")&lt;1401,14,COUNTIF($L$20:L3017,"&lt;&gt;")&lt;1501,15,COUNTIF($L$20:L3017,"&lt;&gt;")&lt;1601,16,COUNTIF($L$20:L3017,"&lt;&gt;")&lt;1701,17,COUNTIF($L$20:L3017,"&lt;&gt;")&lt;1801,18,COUNTIF($L$20:L3017,"&lt;&gt;")&lt;1901,19,COUNTIF($L$20:L3017,"&lt;&gt;")&lt;2001,20,COUNTIF($L$20:L3017,"&lt;&gt;")&lt;2101,21,COUNTIF($L$20:L3017,"&lt;&gt;")&lt;2201,22,COUNTIF($L$20:L3017,"&lt;&gt;")&lt;2301,23,COUNTIF($L$20:L3017,"&lt;&gt;")&lt;2401,24,COUNTIF($L$20:L3017,"&lt;&gt;")&lt;2501,25,COUNTIF($L$20:L3017,"&lt;&gt;")&lt;2601,26,COUNTIF($L$20:L3017,"&lt;&gt;")&lt;2701,27,COUNTIF($L$20:L3017,"&lt;&gt;")&lt;2801,28,COUNTIF($L$20:L3017,"&lt;&gt;")&lt;2901,29,COUNTIF($L$20:L3017,"&lt;&gt;")&lt;3001,30),"")</f>
        <v/>
      </c>
      <c r="AM3017" t="str">
        <f t="shared" si="230"/>
        <v/>
      </c>
      <c r="AN3017" t="str">
        <f t="shared" si="234"/>
        <v/>
      </c>
      <c r="AP3017" t="str">
        <f t="shared" si="233"/>
        <v/>
      </c>
      <c r="AQ3017" t="str">
        <f>IF(AO3017="","",COUNTIFS(AM3017:$AM$3019,AO3017))</f>
        <v/>
      </c>
    </row>
    <row r="3018" spans="1:43" x14ac:dyDescent="0.25">
      <c r="A3018" s="6" t="str">
        <f>IF(COUNT($A$20:A3017)&lt;&gt;$B$4,IF(A3017="","",A3017+1),"")</f>
        <v/>
      </c>
      <c r="B3018" s="3"/>
      <c r="C3018" s="3"/>
      <c r="D3018" s="122"/>
      <c r="E3018" s="3"/>
      <c r="F3018" s="3"/>
      <c r="G3018" s="3"/>
      <c r="H3018" s="3"/>
      <c r="I3018" s="120"/>
      <c r="J3018" s="3"/>
      <c r="K3018" s="95" t="str" cm="1">
        <f t="array" ref="K3018">IF(OR($J$14 = "A",$J$14 = "B",$J$14 = "C"),IF(I3018="","",IF(LEN(I3018)&gt;2,_xlfn.IFS(ISNUMBER(SEARCH("_",I3018)),I3018,ISNUMBER(SEARCH(", ",I3018)),SUBSTITUTE(I3018,", ","_"),ISNUMBER(SEARCH("/ ",I3018)),SUBSTITUTE(I3018,"/ ","_"),ISNUMBER(SEARCH(",",I3018)),SUBSTITUTE(I3018,",","_"),ISNUMBER(SEARCH("/",I3018)),SUBSTITUTE(I3018,"/","_"),ISNUMBER(SEARCH("",I3018)),I3018),I3018)),IF(OR($J$14 = "J",$J$14 = "K"),"",IF(D3018="","",IF(LEN(D3018)&gt;2,_xlfn.IFS(ISNUMBER(SEARCH("_",D3018)),D3018,ISNUMBER(SEARCH(", ",D3018)),SUBSTITUTE(D3018,", ","_"),ISNUMBER(SEARCH("/ ",D3018)),SUBSTITUTE(D3018,"/ ","_"),ISNUMBER(SEARCH(",",D3018)),SUBSTITUTE(D3018,",","_"),ISNUMBER(SEARCH("/",D3018)),SUBSTITUTE(D3018,"/","_"),ISNUMBER(SEARCH("",D3018)),D3018),D3018))))</f>
        <v/>
      </c>
      <c r="L3018" s="1"/>
      <c r="M3018" s="1" t="str">
        <f t="shared" si="231"/>
        <v/>
      </c>
      <c r="N3018" s="94" t="str">
        <f>IF($L3018="None","",IF(ISERROR(VLOOKUP($L3018,Info!$B$4:$B$266,1,FALSE)),"",VLOOKUP($L3018,Info!$B$4:$L$266,5,FALSE)))</f>
        <v/>
      </c>
      <c r="O3018" s="94" t="str">
        <f>IF(K3018="","",IF(AND($J$12&lt;&gt;"ABC",N3018="3"),"BAC",IF(N3018="3","ABC",IF($J$12&lt;&gt;"ABC",IF($J$10="Standard",VLOOKUP(K3018,Info!$BE$4:$BF$481,2,FALSE),VLOOKUP(K3018,Info!$BI$4:$BJ$482,2,FALSE)),IF($J$10="Standard",VLOOKUP(K3018,Info!$AG$4:$AH$2994,2,FALSE),VLOOKUP(K3018,Info!$AK$4:$AL$2997,2,FALSE))))))</f>
        <v/>
      </c>
      <c r="P3018" s="94" t="str">
        <f>IF($L3018="None","",IF(ISERROR(VLOOKUP($L3018,Info!$B$4:$B$266,1,FALSE)),"",VLOOKUP($L3018,Info!$B$4:$L$266,3,FALSE)))</f>
        <v/>
      </c>
      <c r="Q3018" s="96" t="str">
        <f>IF($L3018="None","",IF(ISERROR(VLOOKUP($L3018,Info!$B$4:$B$266,1,FALSE)),"",VLOOKUP($L3018,Info!$B$4:$L$266,4,FALSE)))</f>
        <v/>
      </c>
      <c r="R3018" s="1"/>
      <c r="S3018" s="6" t="str">
        <f t="shared" si="232"/>
        <v/>
      </c>
      <c r="T3018" s="6" t="str">
        <f>IF($L3018="None","",IF(ISERROR(VLOOKUP($L3018,Info!$B$4:$B$266,1,FALSE)),"",VLOOKUP($L3018,Info!$B$4:$L$266,11,FALSE)))</f>
        <v/>
      </c>
      <c r="U3018" s="1"/>
      <c r="V3018" s="1"/>
      <c r="W3018" s="1"/>
      <c r="X3018" s="1" t="str">
        <f>IF($L3018="None","",IF(ISERROR(VLOOKUP($L3018,Info!$B$4:$B$266,1,FALSE)),"",IF(OR(W3018="Metallic Liquid Tight",W3018="Non-Metallic Liquid Tight",W3018="LSZH",W3018="Greenfield"),VLOOKUP($L3018,Info!$B$4:$L$266,7,FALSE),"N/A")))</f>
        <v/>
      </c>
      <c r="Y3018" s="1"/>
      <c r="Z3018" s="96" t="str">
        <f>IF($L3018="None","",IF(ISERROR(VLOOKUP($L3018,Info!$B$4:$B$266,1,FALSE)),"",VLOOKUP($L3018,Info!$B$4:$L$266,9,FALSE)))</f>
        <v/>
      </c>
      <c r="AA3018" s="96" t="str">
        <f>IF($L3018="None","",IF(ISERROR(VLOOKUP($L3018,Info!$B$4:$B$266,1,FALSE)),"",VLOOKUP($L3018,Info!$B$4:$L$266,8,FALSE)))</f>
        <v/>
      </c>
      <c r="AB3018" s="96" t="str">
        <f>IF($L3018="None","",IF(ISERROR(VLOOKUP($L3018,Info!$B$4:$B$266,1,FALSE)),"",VLOOKUP($L3018,Info!$B$4:$L$266,10,FALSE)))</f>
        <v/>
      </c>
      <c r="AC3018" s="1" t="str">
        <f>IF(W3018="SO Cable","Black,White",IF(O3018="","",IF(P3018="","",IF($J$12&lt;&gt;"ABC",IF(P3018&lt;="250",VLOOKUP(O3018,Info!$AZ$4:$BB$22,3,FALSE),VLOOKUP(O3018,Info!$AZ$23:$BB$39,3,FALSE)),IF(P3018&lt;="250",VLOOKUP(O3018,Info!$AO$4:$AQ$22,3,FALSE),VLOOKUP(O3018,Info!$AO$23:$AP$39,3,FALSE))))))</f>
        <v/>
      </c>
      <c r="AD3018" s="1"/>
      <c r="AE3018" s="1" t="str">
        <f>IF($L3018="None","",IF(ISERROR(VLOOKUP($L3018,Info!$B$4:$B$266,1,FALSE)),"",VLOOKUP($L3018,Info!$B$4:$L$266,4,FALSE)))</f>
        <v/>
      </c>
      <c r="AF3018" s="1" t="str">
        <f>IF($L3018="None","",IF(ISERROR(VLOOKUP($L3018,Info!$B$4:$B$266,1,FALSE)),"",VLOOKUP($L3018,Info!$B$4:$L$266,6,FALSE)))</f>
        <v/>
      </c>
      <c r="AG3018" s="1"/>
      <c r="AH3018" s="33" t="str" cm="1">
        <f t="array" ref="AH3018">IF(AND(L3018&lt;&gt;"",O3018&lt;&gt;"",R3018:S3018&lt;&gt;"",W3018:X3018&lt;&gt;"",Z3018:AA3018&lt;&gt;"",AC3018&lt;&gt;""),"Good","Bad")</f>
        <v>Bad</v>
      </c>
      <c r="AL3018" t="str" cm="1">
        <f t="array" ref="AL3018">IF(R3018&gt;0,_xlfn.IFS(COUNTIF($L$20:L3018,"&lt;&gt;")&lt;101,1,COUNTIF($L$20:L3018,"&lt;&gt;")&lt;201,2,COUNTIF($L$20:L3018,"&lt;&gt;")&lt;301,3,COUNTIF($L$20:L3018,"&lt;&gt;")&lt;401,4,COUNTIF($L$20:L3018,"&lt;&gt;")&lt;501,5,COUNTIF($L$20:L3018,"&lt;&gt;")&lt;601,6,COUNTIF($L$20:L3018,"&lt;&gt;")&lt;701,7,COUNTIF($L$20:L3018,"&lt;&gt;")&lt;801,8,COUNTIF($L$20:L3018,"&lt;&gt;")&lt;901,9,COUNTIF($L$20:L3018,"&lt;&gt;")&lt;1001,10,COUNTIF($L$20:L3018,"&lt;&gt;")&lt;1101,11,COUNTIF($L$20:L3018,"&lt;&gt;")&lt;1201,12,COUNTIF($L$20:L3018,"&lt;&gt;")&lt;1301,13,COUNTIF($L$20:L3018,"&lt;&gt;")&lt;1401,14,COUNTIF($L$20:L3018,"&lt;&gt;")&lt;1501,15,COUNTIF($L$20:L3018,"&lt;&gt;")&lt;1601,16,COUNTIF($L$20:L3018,"&lt;&gt;")&lt;1701,17,COUNTIF($L$20:L3018,"&lt;&gt;")&lt;1801,18,COUNTIF($L$20:L3018,"&lt;&gt;")&lt;1901,19,COUNTIF($L$20:L3018,"&lt;&gt;")&lt;2001,20,COUNTIF($L$20:L3018,"&lt;&gt;")&lt;2101,21,COUNTIF($L$20:L3018,"&lt;&gt;")&lt;2201,22,COUNTIF($L$20:L3018,"&lt;&gt;")&lt;2301,23,COUNTIF($L$20:L3018,"&lt;&gt;")&lt;2401,24,COUNTIF($L$20:L3018,"&lt;&gt;")&lt;2501,25,COUNTIF($L$20:L3018,"&lt;&gt;")&lt;2601,26,COUNTIF($L$20:L3018,"&lt;&gt;")&lt;2701,27,COUNTIF($L$20:L3018,"&lt;&gt;")&lt;2801,28,COUNTIF($L$20:L3018,"&lt;&gt;")&lt;2901,29,COUNTIF($L$20:L3018,"&lt;&gt;")&lt;3001,30),"")</f>
        <v/>
      </c>
      <c r="AM3018" t="str">
        <f t="shared" si="230"/>
        <v/>
      </c>
      <c r="AN3018" t="str">
        <f t="shared" si="234"/>
        <v/>
      </c>
      <c r="AP3018" t="str">
        <f t="shared" si="233"/>
        <v/>
      </c>
      <c r="AQ3018" t="str">
        <f>IF(AO3018="","",COUNTIFS(AM3018:$AM$3019,AO3018))</f>
        <v/>
      </c>
    </row>
    <row r="3019" spans="1:43" x14ac:dyDescent="0.25">
      <c r="A3019" s="6" t="str">
        <f>IF(COUNT($A$20:A3018)&lt;&gt;$B$4,IF(A3018="","",A3018+1),"")</f>
        <v/>
      </c>
      <c r="B3019" s="3"/>
      <c r="C3019" s="3"/>
      <c r="D3019" s="122"/>
      <c r="E3019" s="3"/>
      <c r="F3019" s="3"/>
      <c r="G3019" s="3"/>
      <c r="H3019" s="3"/>
      <c r="I3019" s="120"/>
      <c r="J3019" s="3"/>
      <c r="K3019" s="95" t="str" cm="1">
        <f t="array" ref="K3019">IF(OR($J$14 = "A",$J$14 = "B",$J$14 = "C"),IF(I3019="","",IF(LEN(I3019)&gt;2,_xlfn.IFS(ISNUMBER(SEARCH("_",I3019)),I3019,ISNUMBER(SEARCH(", ",I3019)),SUBSTITUTE(I3019,", ","_"),ISNUMBER(SEARCH("/ ",I3019)),SUBSTITUTE(I3019,"/ ","_"),ISNUMBER(SEARCH(",",I3019)),SUBSTITUTE(I3019,",","_"),ISNUMBER(SEARCH("/",I3019)),SUBSTITUTE(I3019,"/","_"),ISNUMBER(SEARCH("",I3019)),I3019),I3019)),IF(OR($J$14 = "J",$J$14 = "K"),"",IF(D3019="","",IF(LEN(D3019)&gt;2,_xlfn.IFS(ISNUMBER(SEARCH("_",D3019)),D3019,ISNUMBER(SEARCH(", ",D3019)),SUBSTITUTE(D3019,", ","_"),ISNUMBER(SEARCH("/ ",D3019)),SUBSTITUTE(D3019,"/ ","_"),ISNUMBER(SEARCH(",",D3019)),SUBSTITUTE(D3019,",","_"),ISNUMBER(SEARCH("/",D3019)),SUBSTITUTE(D3019,"/","_"),ISNUMBER(SEARCH("",D3019)),D3019),D3019))))</f>
        <v/>
      </c>
      <c r="L3019" s="1"/>
      <c r="M3019" s="1" t="str">
        <f t="shared" si="231"/>
        <v/>
      </c>
      <c r="N3019" s="94" t="str">
        <f>IF($L3019="None","",IF(ISERROR(VLOOKUP($L3019,Info!$B$4:$B$266,1,FALSE)),"",VLOOKUP($L3019,Info!$B$4:$L$266,5,FALSE)))</f>
        <v/>
      </c>
      <c r="O3019" s="94" t="str">
        <f>IF(K3019="","",IF(AND($J$12&lt;&gt;"ABC",N3019="3"),"BAC",IF(N3019="3","ABC",IF($J$12&lt;&gt;"ABC",IF($J$10="Standard",VLOOKUP(K3019,Info!$BE$4:$BF$481,2,FALSE),VLOOKUP(K3019,Info!$BI$4:$BJ$482,2,FALSE)),IF($J$10="Standard",VLOOKUP(K3019,Info!$AG$4:$AH$2994,2,FALSE),VLOOKUP(K3019,Info!$AK$4:$AL$2997,2,FALSE))))))</f>
        <v/>
      </c>
      <c r="P3019" s="94" t="str">
        <f>IF($L3019="None","",IF(ISERROR(VLOOKUP($L3019,Info!$B$4:$B$266,1,FALSE)),"",VLOOKUP($L3019,Info!$B$4:$L$266,3,FALSE)))</f>
        <v/>
      </c>
      <c r="Q3019" s="96" t="str">
        <f>IF($L3019="None","",IF(ISERROR(VLOOKUP($L3019,Info!$B$4:$B$266,1,FALSE)),"",VLOOKUP($L3019,Info!$B$4:$L$266,4,FALSE)))</f>
        <v/>
      </c>
      <c r="R3019" s="1"/>
      <c r="S3019" s="6" t="str">
        <f t="shared" si="232"/>
        <v/>
      </c>
      <c r="T3019" s="6" t="str">
        <f>IF($L3019="None","",IF(ISERROR(VLOOKUP($L3019,Info!$B$4:$B$266,1,FALSE)),"",VLOOKUP($L3019,Info!$B$4:$L$266,11,FALSE)))</f>
        <v/>
      </c>
      <c r="U3019" s="1"/>
      <c r="V3019" s="1"/>
      <c r="W3019" s="1"/>
      <c r="X3019" s="1" t="str">
        <f>IF($L3019="None","",IF(ISERROR(VLOOKUP($L3019,Info!$B$4:$B$266,1,FALSE)),"",IF(OR(W3019="Metallic Liquid Tight",W3019="Non-Metallic Liquid Tight",W3019="LSZH",W3019="Greenfield"),VLOOKUP($L3019,Info!$B$4:$L$266,7,FALSE),"N/A")))</f>
        <v/>
      </c>
      <c r="Y3019" s="1"/>
      <c r="Z3019" s="96" t="str">
        <f>IF($L3019="None","",IF(ISERROR(VLOOKUP($L3019,Info!$B$4:$B$266,1,FALSE)),"",VLOOKUP($L3019,Info!$B$4:$L$266,9,FALSE)))</f>
        <v/>
      </c>
      <c r="AA3019" s="96" t="str">
        <f>IF($L3019="None","",IF(ISERROR(VLOOKUP($L3019,Info!$B$4:$B$266,1,FALSE)),"",VLOOKUP($L3019,Info!$B$4:$L$266,8,FALSE)))</f>
        <v/>
      </c>
      <c r="AB3019" s="96" t="str">
        <f>IF($L3019="None","",IF(ISERROR(VLOOKUP($L3019,Info!$B$4:$B$266,1,FALSE)),"",VLOOKUP($L3019,Info!$B$4:$L$266,10,FALSE)))</f>
        <v/>
      </c>
      <c r="AC3019" s="1" t="str">
        <f>IF(W3019="SO Cable","Black,White",IF(O3019="","",IF(P3019="","",IF($J$12&lt;&gt;"ABC",IF(P3019&lt;="250",VLOOKUP(O3019,Info!$AZ$4:$BB$22,3,FALSE),VLOOKUP(O3019,Info!$AZ$23:$BB$39,3,FALSE)),IF(P3019&lt;="250",VLOOKUP(O3019,Info!$AO$4:$AQ$22,3,FALSE),VLOOKUP(O3019,Info!$AO$23:$AP$39,3,FALSE))))))</f>
        <v/>
      </c>
      <c r="AD3019" s="1"/>
      <c r="AE3019" s="1" t="str">
        <f>IF($L3019="None","",IF(ISERROR(VLOOKUP($L3019,Info!$B$4:$B$266,1,FALSE)),"",VLOOKUP($L3019,Info!$B$4:$L$266,4,FALSE)))</f>
        <v/>
      </c>
      <c r="AF3019" s="1" t="str">
        <f>IF($L3019="None","",IF(ISERROR(VLOOKUP($L3019,Info!$B$4:$B$266,1,FALSE)),"",VLOOKUP($L3019,Info!$B$4:$L$266,6,FALSE)))</f>
        <v/>
      </c>
      <c r="AG3019" s="1"/>
      <c r="AH3019" s="33" t="str" cm="1">
        <f t="array" ref="AH3019">IF(AND(L3019&lt;&gt;"",O3019&lt;&gt;"",R3019:S3019&lt;&gt;"",W3019:X3019&lt;&gt;"",Z3019:AA3019&lt;&gt;"",AC3019&lt;&gt;""),"Good","Bad")</f>
        <v>Bad</v>
      </c>
      <c r="AL3019" t="str" cm="1">
        <f t="array" ref="AL3019">IF(R3019&gt;0,_xlfn.IFS(COUNTIF($L$20:L3019,"&lt;&gt;")&lt;101,1,COUNTIF($L$20:L3019,"&lt;&gt;")&lt;201,2,COUNTIF($L$20:L3019,"&lt;&gt;")&lt;301,3,COUNTIF($L$20:L3019,"&lt;&gt;")&lt;401,4,COUNTIF($L$20:L3019,"&lt;&gt;")&lt;501,5,COUNTIF($L$20:L3019,"&lt;&gt;")&lt;601,6,COUNTIF($L$20:L3019,"&lt;&gt;")&lt;701,7,COUNTIF($L$20:L3019,"&lt;&gt;")&lt;801,8,COUNTIF($L$20:L3019,"&lt;&gt;")&lt;901,9,COUNTIF($L$20:L3019,"&lt;&gt;")&lt;1001,10,COUNTIF($L$20:L3019,"&lt;&gt;")&lt;1101,11,COUNTIF($L$20:L3019,"&lt;&gt;")&lt;1201,12,COUNTIF($L$20:L3019,"&lt;&gt;")&lt;1301,13,COUNTIF($L$20:L3019,"&lt;&gt;")&lt;1401,14,COUNTIF($L$20:L3019,"&lt;&gt;")&lt;1501,15,COUNTIF($L$20:L3019,"&lt;&gt;")&lt;1601,16,COUNTIF($L$20:L3019,"&lt;&gt;")&lt;1701,17,COUNTIF($L$20:L3019,"&lt;&gt;")&lt;1801,18,COUNTIF($L$20:L3019,"&lt;&gt;")&lt;1901,19,COUNTIF($L$20:L3019,"&lt;&gt;")&lt;2001,20,COUNTIF($L$20:L3019,"&lt;&gt;")&lt;2101,21,COUNTIF($L$20:L3019,"&lt;&gt;")&lt;2201,22,COUNTIF($L$20:L3019,"&lt;&gt;")&lt;2301,23,COUNTIF($L$20:L3019,"&lt;&gt;")&lt;2401,24,COUNTIF($L$20:L3019,"&lt;&gt;")&lt;2501,25,COUNTIF($L$20:L3019,"&lt;&gt;")&lt;2601,26,COUNTIF($L$20:L3019,"&lt;&gt;")&lt;2701,27,COUNTIF($L$20:L3019,"&lt;&gt;")&lt;2801,28,COUNTIF($L$20:L3019,"&lt;&gt;")&lt;2901,29,COUNTIF($L$20:L3019,"&lt;&gt;")&lt;3001,30),"")</f>
        <v/>
      </c>
      <c r="AM3019" t="str">
        <f t="shared" si="230"/>
        <v/>
      </c>
      <c r="AN3019" t="str">
        <f t="shared" si="234"/>
        <v/>
      </c>
      <c r="AP3019" t="str">
        <f t="shared" si="233"/>
        <v/>
      </c>
      <c r="AQ3019" t="str">
        <f>IF(AO3019="","",COUNTIFS(AM3019:$AM$3019,AO3019))</f>
        <v/>
      </c>
    </row>
    <row r="3020" spans="1:43" x14ac:dyDescent="0.25">
      <c r="A3020" t="str">
        <f>IF(COUNT($A$20:A3019)&lt;&gt;$B$4,IF(A3019="","",A3019+1),"")</f>
        <v/>
      </c>
      <c r="D3020" s="122"/>
      <c r="K3020" s="18"/>
      <c r="Z3020" s="96"/>
      <c r="AA3020" s="96"/>
      <c r="AB3020" s="96"/>
      <c r="AE3020" s="1"/>
      <c r="AF3020" s="1"/>
    </row>
    <row r="3021" spans="1:43" x14ac:dyDescent="0.25">
      <c r="D3021" s="122"/>
      <c r="K3021" s="18"/>
      <c r="Z3021" s="96"/>
      <c r="AA3021" s="96"/>
      <c r="AB3021" s="96"/>
      <c r="AE3021" s="1"/>
      <c r="AF3021" s="1"/>
    </row>
    <row r="3022" spans="1:43" x14ac:dyDescent="0.25">
      <c r="D3022" s="122"/>
      <c r="Z3022" s="96"/>
      <c r="AA3022" s="96"/>
      <c r="AB3022" s="96"/>
      <c r="AE3022" s="1"/>
      <c r="AF3022" s="1"/>
    </row>
    <row r="3023" spans="1:43" x14ac:dyDescent="0.25">
      <c r="D3023" s="122"/>
      <c r="Z3023" s="96"/>
      <c r="AA3023" s="96"/>
      <c r="AB3023" s="96"/>
      <c r="AE3023" s="1"/>
      <c r="AF3023" s="1"/>
    </row>
    <row r="3024" spans="1:43" x14ac:dyDescent="0.25">
      <c r="D3024" s="122"/>
      <c r="Z3024" s="96"/>
      <c r="AA3024" s="96"/>
      <c r="AB3024" s="96"/>
      <c r="AE3024" s="1"/>
      <c r="AF3024" s="1"/>
    </row>
    <row r="3025" spans="4:32" x14ac:dyDescent="0.25">
      <c r="D3025" s="122"/>
      <c r="Z3025" s="96"/>
      <c r="AA3025" s="96"/>
      <c r="AB3025" s="96"/>
      <c r="AE3025" s="1"/>
      <c r="AF3025" s="1"/>
    </row>
    <row r="3026" spans="4:32" x14ac:dyDescent="0.25">
      <c r="D3026" s="122"/>
      <c r="Z3026" s="96"/>
      <c r="AA3026" s="96"/>
      <c r="AB3026" s="96"/>
      <c r="AE3026" s="1"/>
      <c r="AF3026" s="1"/>
    </row>
    <row r="3027" spans="4:32" x14ac:dyDescent="0.25">
      <c r="D3027" s="122"/>
      <c r="Z3027" s="96"/>
      <c r="AA3027" s="96"/>
      <c r="AB3027" s="96"/>
      <c r="AE3027" s="1"/>
      <c r="AF3027" s="1"/>
    </row>
    <row r="3028" spans="4:32" x14ac:dyDescent="0.25">
      <c r="D3028" s="122"/>
      <c r="Z3028" s="96"/>
      <c r="AA3028" s="96"/>
      <c r="AB3028" s="96"/>
      <c r="AE3028" s="1"/>
      <c r="AF3028" s="1"/>
    </row>
    <row r="3029" spans="4:32" x14ac:dyDescent="0.25">
      <c r="D3029" s="122"/>
      <c r="Z3029" s="96"/>
      <c r="AA3029" s="96"/>
      <c r="AB3029" s="96"/>
      <c r="AE3029" s="1"/>
      <c r="AF3029" s="1"/>
    </row>
    <row r="3030" spans="4:32" x14ac:dyDescent="0.25">
      <c r="D3030" s="122"/>
      <c r="Z3030" s="96"/>
      <c r="AA3030" s="96"/>
      <c r="AB3030" s="96"/>
      <c r="AE3030" s="1"/>
      <c r="AF3030" s="1"/>
    </row>
    <row r="3031" spans="4:32" x14ac:dyDescent="0.25">
      <c r="D3031" s="122"/>
      <c r="Z3031" s="96"/>
      <c r="AA3031" s="96"/>
      <c r="AB3031" s="96"/>
      <c r="AE3031" s="1"/>
      <c r="AF3031" s="1"/>
    </row>
    <row r="3032" spans="4:32" x14ac:dyDescent="0.25">
      <c r="D3032" s="122"/>
      <c r="Z3032" s="96"/>
      <c r="AA3032" s="96"/>
      <c r="AB3032" s="96"/>
      <c r="AE3032" s="1"/>
      <c r="AF3032" s="1"/>
    </row>
    <row r="3033" spans="4:32" x14ac:dyDescent="0.25">
      <c r="D3033" s="122"/>
      <c r="Z3033" s="96"/>
      <c r="AA3033" s="96"/>
      <c r="AB3033" s="96"/>
      <c r="AE3033" s="1"/>
      <c r="AF3033" s="1"/>
    </row>
    <row r="3034" spans="4:32" x14ac:dyDescent="0.25">
      <c r="D3034" s="122"/>
      <c r="Z3034" s="96"/>
      <c r="AA3034" s="96"/>
      <c r="AB3034" s="96"/>
      <c r="AE3034" s="1"/>
      <c r="AF3034" s="1"/>
    </row>
    <row r="3035" spans="4:32" x14ac:dyDescent="0.25">
      <c r="D3035" s="122"/>
      <c r="Z3035" s="96"/>
      <c r="AA3035" s="96"/>
      <c r="AB3035" s="96"/>
      <c r="AE3035" s="1"/>
      <c r="AF3035" s="1"/>
    </row>
    <row r="3036" spans="4:32" x14ac:dyDescent="0.25">
      <c r="D3036" s="122"/>
      <c r="Z3036" s="96"/>
      <c r="AA3036" s="96"/>
      <c r="AB3036" s="96"/>
      <c r="AE3036" s="1"/>
      <c r="AF3036" s="1"/>
    </row>
    <row r="3037" spans="4:32" x14ac:dyDescent="0.25">
      <c r="D3037" s="122"/>
      <c r="Z3037" s="96"/>
      <c r="AA3037" s="96"/>
      <c r="AB3037" s="96"/>
      <c r="AE3037" s="1"/>
      <c r="AF3037" s="1"/>
    </row>
    <row r="3038" spans="4:32" x14ac:dyDescent="0.25">
      <c r="D3038" s="122"/>
      <c r="Z3038" s="96"/>
      <c r="AA3038" s="96"/>
      <c r="AB3038" s="96"/>
      <c r="AE3038" s="1"/>
      <c r="AF3038" s="1"/>
    </row>
    <row r="3039" spans="4:32" x14ac:dyDescent="0.25">
      <c r="D3039" s="122"/>
      <c r="Z3039" s="96"/>
      <c r="AA3039" s="96"/>
      <c r="AB3039" s="96"/>
      <c r="AE3039" s="1"/>
      <c r="AF3039" s="1"/>
    </row>
    <row r="3040" spans="4:32" x14ac:dyDescent="0.25">
      <c r="D3040" s="122"/>
      <c r="Z3040" s="96"/>
      <c r="AA3040" s="96"/>
      <c r="AB3040" s="96"/>
      <c r="AE3040" s="1"/>
      <c r="AF3040" s="1"/>
    </row>
    <row r="3041" spans="4:32" x14ac:dyDescent="0.25">
      <c r="D3041" s="122"/>
      <c r="Z3041" s="96"/>
      <c r="AA3041" s="96"/>
      <c r="AB3041" s="96"/>
      <c r="AE3041" s="1"/>
      <c r="AF3041" s="1"/>
    </row>
    <row r="3042" spans="4:32" x14ac:dyDescent="0.25">
      <c r="D3042" s="122"/>
      <c r="Z3042" s="96"/>
      <c r="AA3042" s="96"/>
      <c r="AB3042" s="96"/>
      <c r="AE3042" s="1"/>
      <c r="AF3042" s="1"/>
    </row>
    <row r="3043" spans="4:32" x14ac:dyDescent="0.25">
      <c r="D3043" s="122"/>
      <c r="Z3043" s="96"/>
      <c r="AA3043" s="96"/>
      <c r="AB3043" s="96"/>
      <c r="AE3043" s="1"/>
      <c r="AF3043" s="1"/>
    </row>
    <row r="3044" spans="4:32" x14ac:dyDescent="0.25">
      <c r="D3044" s="122"/>
      <c r="Z3044" s="96"/>
      <c r="AA3044" s="96"/>
      <c r="AB3044" s="96"/>
      <c r="AE3044" s="1"/>
      <c r="AF3044" s="1"/>
    </row>
    <row r="3045" spans="4:32" x14ac:dyDescent="0.25">
      <c r="D3045" s="122"/>
      <c r="Z3045" s="96"/>
      <c r="AA3045" s="96"/>
      <c r="AB3045" s="96"/>
      <c r="AE3045" s="1"/>
      <c r="AF3045" s="1"/>
    </row>
    <row r="3046" spans="4:32" x14ac:dyDescent="0.25">
      <c r="D3046" s="122"/>
      <c r="Z3046" s="96"/>
      <c r="AA3046" s="96"/>
      <c r="AB3046" s="96"/>
      <c r="AE3046" s="1"/>
      <c r="AF3046" s="1"/>
    </row>
    <row r="3047" spans="4:32" x14ac:dyDescent="0.25">
      <c r="D3047" s="122"/>
      <c r="Z3047" s="96"/>
      <c r="AA3047" s="96"/>
      <c r="AB3047" s="96"/>
      <c r="AE3047" s="1"/>
      <c r="AF3047" s="1"/>
    </row>
    <row r="3048" spans="4:32" x14ac:dyDescent="0.25">
      <c r="D3048" s="122"/>
      <c r="Z3048" s="96"/>
      <c r="AA3048" s="96"/>
      <c r="AB3048" s="96"/>
      <c r="AE3048" s="1"/>
      <c r="AF3048" s="1"/>
    </row>
    <row r="3049" spans="4:32" x14ac:dyDescent="0.25">
      <c r="D3049" s="122"/>
      <c r="Z3049" s="96"/>
      <c r="AA3049" s="96"/>
      <c r="AB3049" s="96"/>
      <c r="AE3049" s="1"/>
      <c r="AF3049" s="1"/>
    </row>
    <row r="3050" spans="4:32" x14ac:dyDescent="0.25">
      <c r="D3050" s="122"/>
      <c r="Z3050" s="96"/>
      <c r="AA3050" s="96"/>
      <c r="AB3050" s="96"/>
      <c r="AE3050" s="1"/>
      <c r="AF3050" s="1"/>
    </row>
    <row r="3051" spans="4:32" x14ac:dyDescent="0.25">
      <c r="D3051" s="122"/>
      <c r="Z3051" s="96"/>
      <c r="AA3051" s="96"/>
      <c r="AB3051" s="96"/>
      <c r="AE3051" s="1"/>
      <c r="AF3051" s="1"/>
    </row>
    <row r="3052" spans="4:32" x14ac:dyDescent="0.25">
      <c r="D3052" s="122"/>
      <c r="Z3052" s="96"/>
      <c r="AA3052" s="96"/>
      <c r="AB3052" s="96"/>
      <c r="AE3052" s="1"/>
      <c r="AF3052" s="1"/>
    </row>
    <row r="3053" spans="4:32" x14ac:dyDescent="0.25">
      <c r="D3053" s="122"/>
      <c r="Z3053" s="96"/>
      <c r="AA3053" s="96"/>
      <c r="AB3053" s="96"/>
      <c r="AE3053" s="1"/>
      <c r="AF3053" s="1"/>
    </row>
    <row r="3054" spans="4:32" x14ac:dyDescent="0.25">
      <c r="D3054" s="122"/>
      <c r="Z3054" s="96"/>
      <c r="AA3054" s="96"/>
      <c r="AB3054" s="96"/>
      <c r="AE3054" s="1"/>
      <c r="AF3054" s="1"/>
    </row>
    <row r="3055" spans="4:32" x14ac:dyDescent="0.25">
      <c r="D3055" s="122"/>
      <c r="Z3055" s="96"/>
      <c r="AA3055" s="96"/>
      <c r="AB3055" s="96"/>
      <c r="AE3055" s="1"/>
      <c r="AF3055" s="1"/>
    </row>
    <row r="3056" spans="4:32" x14ac:dyDescent="0.25">
      <c r="D3056" s="122"/>
      <c r="Z3056" s="96"/>
      <c r="AA3056" s="96"/>
      <c r="AB3056" s="96"/>
      <c r="AE3056" s="1"/>
      <c r="AF3056" s="1"/>
    </row>
    <row r="3057" spans="4:32" x14ac:dyDescent="0.25">
      <c r="D3057" s="122"/>
      <c r="Z3057" s="96"/>
      <c r="AA3057" s="96"/>
      <c r="AB3057" s="96"/>
      <c r="AE3057" s="1"/>
      <c r="AF3057" s="1"/>
    </row>
    <row r="3058" spans="4:32" x14ac:dyDescent="0.25">
      <c r="D3058" s="122"/>
      <c r="Z3058" s="96"/>
      <c r="AA3058" s="96"/>
      <c r="AB3058" s="96"/>
      <c r="AE3058" s="1"/>
      <c r="AF3058" s="1"/>
    </row>
    <row r="3059" spans="4:32" x14ac:dyDescent="0.25">
      <c r="D3059" s="122"/>
      <c r="Z3059" s="96"/>
      <c r="AA3059" s="96"/>
      <c r="AB3059" s="96"/>
      <c r="AE3059" s="1"/>
      <c r="AF3059" s="1"/>
    </row>
    <row r="3060" spans="4:32" x14ac:dyDescent="0.25">
      <c r="D3060" s="122"/>
      <c r="Z3060" s="96"/>
      <c r="AA3060" s="96"/>
      <c r="AB3060" s="96"/>
      <c r="AE3060" s="1"/>
      <c r="AF3060" s="1"/>
    </row>
    <row r="3061" spans="4:32" x14ac:dyDescent="0.25">
      <c r="D3061" s="122"/>
      <c r="Z3061" s="96"/>
      <c r="AA3061" s="96"/>
      <c r="AB3061" s="96"/>
      <c r="AE3061" s="1"/>
      <c r="AF3061" s="1"/>
    </row>
    <row r="3062" spans="4:32" x14ac:dyDescent="0.25">
      <c r="D3062" s="122"/>
      <c r="Z3062" s="96"/>
      <c r="AA3062" s="96"/>
      <c r="AB3062" s="96"/>
      <c r="AE3062" s="1"/>
      <c r="AF3062" s="1"/>
    </row>
    <row r="3063" spans="4:32" x14ac:dyDescent="0.25">
      <c r="D3063" s="122"/>
      <c r="Z3063" s="96"/>
      <c r="AA3063" s="96"/>
      <c r="AB3063" s="96"/>
      <c r="AE3063" s="1"/>
      <c r="AF3063" s="1"/>
    </row>
    <row r="3064" spans="4:32" x14ac:dyDescent="0.25">
      <c r="D3064" s="122"/>
      <c r="Z3064" s="96"/>
      <c r="AA3064" s="96"/>
      <c r="AB3064" s="96"/>
      <c r="AE3064" s="1"/>
      <c r="AF3064" s="1"/>
    </row>
    <row r="3065" spans="4:32" x14ac:dyDescent="0.25">
      <c r="D3065" s="122"/>
      <c r="Z3065" s="96"/>
      <c r="AA3065" s="96"/>
      <c r="AB3065" s="96"/>
      <c r="AE3065" s="1"/>
      <c r="AF3065" s="1"/>
    </row>
    <row r="3066" spans="4:32" x14ac:dyDescent="0.25">
      <c r="D3066" s="122"/>
      <c r="Z3066" s="96"/>
      <c r="AA3066" s="96"/>
      <c r="AB3066" s="96"/>
      <c r="AE3066" s="1"/>
      <c r="AF3066" s="1"/>
    </row>
    <row r="3067" spans="4:32" x14ac:dyDescent="0.25">
      <c r="D3067" s="122"/>
      <c r="Z3067" s="96"/>
      <c r="AA3067" s="96"/>
      <c r="AB3067" s="96"/>
      <c r="AE3067" s="1"/>
      <c r="AF3067" s="1"/>
    </row>
    <row r="3068" spans="4:32" x14ac:dyDescent="0.25">
      <c r="D3068" s="122"/>
      <c r="Z3068" s="96"/>
      <c r="AA3068" s="96"/>
      <c r="AB3068" s="96"/>
      <c r="AE3068" s="1"/>
      <c r="AF3068" s="1"/>
    </row>
    <row r="3069" spans="4:32" x14ac:dyDescent="0.25">
      <c r="D3069" s="122"/>
      <c r="Z3069" s="96"/>
      <c r="AA3069" s="96"/>
      <c r="AB3069" s="96"/>
      <c r="AE3069" s="1"/>
      <c r="AF3069" s="1"/>
    </row>
    <row r="3070" spans="4:32" x14ac:dyDescent="0.25">
      <c r="D3070" s="122"/>
      <c r="Z3070" s="96"/>
      <c r="AA3070" s="96"/>
      <c r="AB3070" s="96"/>
      <c r="AE3070" s="1"/>
      <c r="AF3070" s="1"/>
    </row>
    <row r="3071" spans="4:32" x14ac:dyDescent="0.25">
      <c r="D3071" s="122"/>
      <c r="Z3071" s="96"/>
      <c r="AA3071" s="96"/>
      <c r="AB3071" s="96"/>
      <c r="AE3071" s="1"/>
      <c r="AF3071" s="1"/>
    </row>
    <row r="3072" spans="4:32" x14ac:dyDescent="0.25">
      <c r="D3072" s="122"/>
      <c r="Z3072" s="96"/>
      <c r="AA3072" s="96"/>
      <c r="AB3072" s="96"/>
      <c r="AE3072" s="1"/>
      <c r="AF3072" s="1"/>
    </row>
    <row r="3073" spans="4:32" x14ac:dyDescent="0.25">
      <c r="D3073" s="122"/>
      <c r="Z3073" s="96"/>
      <c r="AA3073" s="96"/>
      <c r="AB3073" s="96"/>
      <c r="AE3073" s="1"/>
      <c r="AF3073" s="1"/>
    </row>
    <row r="3074" spans="4:32" x14ac:dyDescent="0.25">
      <c r="D3074" s="122"/>
      <c r="Z3074" s="96"/>
      <c r="AA3074" s="96"/>
      <c r="AB3074" s="96"/>
      <c r="AE3074" s="1"/>
      <c r="AF3074" s="1"/>
    </row>
    <row r="3075" spans="4:32" x14ac:dyDescent="0.25">
      <c r="D3075" s="122"/>
      <c r="Z3075" s="96"/>
      <c r="AA3075" s="96"/>
      <c r="AB3075" s="96"/>
      <c r="AE3075" s="1"/>
      <c r="AF3075" s="1"/>
    </row>
    <row r="3076" spans="4:32" x14ac:dyDescent="0.25">
      <c r="D3076" s="122"/>
      <c r="Z3076" s="96"/>
      <c r="AA3076" s="96"/>
      <c r="AB3076" s="96"/>
      <c r="AE3076" s="1"/>
      <c r="AF3076" s="1"/>
    </row>
    <row r="3077" spans="4:32" x14ac:dyDescent="0.25">
      <c r="D3077" s="122"/>
      <c r="Z3077" s="96"/>
      <c r="AA3077" s="96"/>
      <c r="AB3077" s="96"/>
      <c r="AE3077" s="1"/>
      <c r="AF3077" s="1"/>
    </row>
    <row r="3078" spans="4:32" x14ac:dyDescent="0.25">
      <c r="D3078" s="122"/>
      <c r="Z3078" s="96"/>
      <c r="AA3078" s="96"/>
      <c r="AB3078" s="96"/>
      <c r="AE3078" s="1"/>
      <c r="AF3078" s="1"/>
    </row>
    <row r="3079" spans="4:32" x14ac:dyDescent="0.25">
      <c r="D3079" s="122"/>
      <c r="Z3079" s="96"/>
      <c r="AA3079" s="96"/>
      <c r="AB3079" s="96"/>
      <c r="AE3079" s="1"/>
      <c r="AF3079" s="1"/>
    </row>
    <row r="3080" spans="4:32" x14ac:dyDescent="0.25">
      <c r="D3080" s="122"/>
      <c r="Z3080" s="96"/>
      <c r="AA3080" s="96"/>
      <c r="AB3080" s="96"/>
      <c r="AE3080" s="1"/>
      <c r="AF3080" s="1"/>
    </row>
    <row r="3081" spans="4:32" x14ac:dyDescent="0.25">
      <c r="D3081" s="122"/>
      <c r="Z3081" s="96"/>
      <c r="AA3081" s="96"/>
      <c r="AB3081" s="96"/>
      <c r="AE3081" s="1"/>
      <c r="AF3081" s="1"/>
    </row>
    <row r="3082" spans="4:32" x14ac:dyDescent="0.25">
      <c r="D3082" s="122"/>
      <c r="Z3082" s="96"/>
      <c r="AA3082" s="96"/>
      <c r="AB3082" s="96"/>
      <c r="AE3082" s="1"/>
      <c r="AF3082" s="1"/>
    </row>
    <row r="3083" spans="4:32" x14ac:dyDescent="0.25">
      <c r="D3083" s="122"/>
      <c r="Z3083" s="96"/>
      <c r="AA3083" s="96"/>
      <c r="AB3083" s="96"/>
      <c r="AE3083" s="1"/>
      <c r="AF3083" s="1"/>
    </row>
    <row r="3084" spans="4:32" x14ac:dyDescent="0.25">
      <c r="D3084" s="122"/>
      <c r="Z3084" s="96"/>
      <c r="AA3084" s="96"/>
      <c r="AB3084" s="96"/>
      <c r="AE3084" s="1"/>
      <c r="AF3084" s="1"/>
    </row>
    <row r="3085" spans="4:32" x14ac:dyDescent="0.25">
      <c r="D3085" s="122"/>
      <c r="Z3085" s="96"/>
      <c r="AA3085" s="96"/>
      <c r="AB3085" s="96"/>
      <c r="AE3085" s="1"/>
      <c r="AF3085" s="1"/>
    </row>
    <row r="3086" spans="4:32" x14ac:dyDescent="0.25">
      <c r="D3086" s="122"/>
      <c r="Z3086" s="96"/>
      <c r="AA3086" s="96"/>
      <c r="AB3086" s="96"/>
      <c r="AE3086" s="1"/>
      <c r="AF3086" s="1"/>
    </row>
    <row r="3087" spans="4:32" x14ac:dyDescent="0.25">
      <c r="D3087" s="122"/>
      <c r="Z3087" s="96"/>
      <c r="AA3087" s="96"/>
      <c r="AB3087" s="96"/>
      <c r="AE3087" s="1"/>
      <c r="AF3087" s="1"/>
    </row>
    <row r="3088" spans="4:32" x14ac:dyDescent="0.25">
      <c r="D3088" s="122"/>
      <c r="Z3088" s="96"/>
      <c r="AA3088" s="96"/>
      <c r="AB3088" s="96"/>
      <c r="AE3088" s="1"/>
      <c r="AF3088" s="1"/>
    </row>
    <row r="3089" spans="4:32" x14ac:dyDescent="0.25">
      <c r="D3089" s="122"/>
      <c r="Z3089" s="96"/>
      <c r="AA3089" s="96"/>
      <c r="AB3089" s="96"/>
      <c r="AE3089" s="1"/>
      <c r="AF3089" s="1"/>
    </row>
    <row r="3090" spans="4:32" x14ac:dyDescent="0.25">
      <c r="D3090" s="122"/>
      <c r="Z3090" s="96"/>
      <c r="AA3090" s="96"/>
      <c r="AB3090" s="96"/>
      <c r="AE3090" s="1"/>
      <c r="AF3090" s="1"/>
    </row>
    <row r="3091" spans="4:32" x14ac:dyDescent="0.25">
      <c r="D3091" s="122"/>
      <c r="Z3091" s="96"/>
      <c r="AA3091" s="96"/>
      <c r="AB3091" s="96"/>
      <c r="AE3091" s="1"/>
      <c r="AF3091" s="1"/>
    </row>
    <row r="3092" spans="4:32" x14ac:dyDescent="0.25">
      <c r="D3092" s="122"/>
      <c r="Z3092" s="96"/>
      <c r="AA3092" s="96"/>
      <c r="AB3092" s="96"/>
      <c r="AE3092" s="1"/>
      <c r="AF3092" s="1"/>
    </row>
    <row r="3093" spans="4:32" x14ac:dyDescent="0.25">
      <c r="D3093" s="122"/>
      <c r="Z3093" s="96"/>
      <c r="AA3093" s="96"/>
      <c r="AB3093" s="96"/>
      <c r="AE3093" s="1"/>
      <c r="AF3093" s="1"/>
    </row>
    <row r="3094" spans="4:32" x14ac:dyDescent="0.25">
      <c r="D3094" s="122"/>
      <c r="Z3094" s="96"/>
      <c r="AA3094" s="96"/>
      <c r="AB3094" s="96"/>
      <c r="AE3094" s="1"/>
      <c r="AF3094" s="1"/>
    </row>
    <row r="3095" spans="4:32" x14ac:dyDescent="0.25">
      <c r="D3095" s="122"/>
      <c r="Z3095" s="96"/>
      <c r="AA3095" s="96"/>
      <c r="AB3095" s="96"/>
      <c r="AE3095" s="1"/>
      <c r="AF3095" s="1"/>
    </row>
    <row r="3096" spans="4:32" x14ac:dyDescent="0.25">
      <c r="D3096" s="122"/>
      <c r="Z3096" s="96"/>
      <c r="AA3096" s="96"/>
      <c r="AB3096" s="96"/>
      <c r="AE3096" s="1"/>
      <c r="AF3096" s="1"/>
    </row>
    <row r="3097" spans="4:32" x14ac:dyDescent="0.25">
      <c r="D3097" s="122"/>
      <c r="Z3097" s="96"/>
      <c r="AA3097" s="96"/>
      <c r="AB3097" s="96"/>
      <c r="AE3097" s="1"/>
      <c r="AF3097" s="1"/>
    </row>
    <row r="3098" spans="4:32" x14ac:dyDescent="0.25">
      <c r="D3098" s="122"/>
      <c r="Z3098" s="96"/>
      <c r="AA3098" s="96"/>
      <c r="AB3098" s="96"/>
      <c r="AE3098" s="1"/>
      <c r="AF3098" s="1"/>
    </row>
    <row r="3099" spans="4:32" x14ac:dyDescent="0.25">
      <c r="D3099" s="122"/>
      <c r="Z3099" s="96"/>
      <c r="AA3099" s="96"/>
      <c r="AB3099" s="96"/>
      <c r="AE3099" s="1"/>
      <c r="AF3099" s="1"/>
    </row>
    <row r="3100" spans="4:32" x14ac:dyDescent="0.25">
      <c r="D3100" s="122"/>
      <c r="Z3100" s="96"/>
      <c r="AA3100" s="96"/>
      <c r="AB3100" s="96"/>
      <c r="AE3100" s="1"/>
      <c r="AF3100" s="1"/>
    </row>
    <row r="3101" spans="4:32" x14ac:dyDescent="0.25">
      <c r="D3101" s="122"/>
      <c r="Z3101" s="96"/>
      <c r="AA3101" s="96"/>
      <c r="AB3101" s="96"/>
      <c r="AE3101" s="1"/>
      <c r="AF3101" s="1"/>
    </row>
    <row r="3102" spans="4:32" x14ac:dyDescent="0.25">
      <c r="D3102" s="122"/>
      <c r="Z3102" s="96"/>
      <c r="AA3102" s="96"/>
      <c r="AB3102" s="96"/>
      <c r="AE3102" s="1"/>
      <c r="AF3102" s="1"/>
    </row>
    <row r="3103" spans="4:32" x14ac:dyDescent="0.25">
      <c r="D3103" s="122"/>
      <c r="Z3103" s="96"/>
      <c r="AA3103" s="96"/>
      <c r="AB3103" s="96"/>
      <c r="AE3103" s="1"/>
      <c r="AF3103" s="1"/>
    </row>
    <row r="3104" spans="4:32" x14ac:dyDescent="0.25">
      <c r="D3104" s="122"/>
      <c r="Z3104" s="96"/>
      <c r="AA3104" s="96"/>
      <c r="AB3104" s="96"/>
      <c r="AE3104" s="1"/>
      <c r="AF3104" s="1"/>
    </row>
    <row r="3105" spans="4:32" x14ac:dyDescent="0.25">
      <c r="D3105" s="122"/>
      <c r="Z3105" s="96"/>
      <c r="AA3105" s="96"/>
      <c r="AB3105" s="96"/>
      <c r="AE3105" s="1"/>
      <c r="AF3105" s="1"/>
    </row>
    <row r="3106" spans="4:32" x14ac:dyDescent="0.25">
      <c r="D3106" s="122"/>
      <c r="Z3106" s="96"/>
      <c r="AA3106" s="96"/>
      <c r="AB3106" s="96"/>
      <c r="AE3106" s="1"/>
      <c r="AF3106" s="1"/>
    </row>
    <row r="3107" spans="4:32" x14ac:dyDescent="0.25">
      <c r="D3107" s="122"/>
      <c r="Z3107" s="96"/>
      <c r="AA3107" s="96"/>
      <c r="AB3107" s="96"/>
      <c r="AE3107" s="1"/>
      <c r="AF3107" s="1"/>
    </row>
    <row r="3108" spans="4:32" x14ac:dyDescent="0.25">
      <c r="D3108" s="122"/>
      <c r="Z3108" s="96"/>
      <c r="AA3108" s="96"/>
      <c r="AB3108" s="96"/>
      <c r="AE3108" s="1"/>
      <c r="AF3108" s="1"/>
    </row>
    <row r="3109" spans="4:32" x14ac:dyDescent="0.25">
      <c r="D3109" s="122"/>
      <c r="Z3109" s="96"/>
      <c r="AA3109" s="96"/>
      <c r="AB3109" s="96"/>
      <c r="AE3109" s="1"/>
      <c r="AF3109" s="1"/>
    </row>
    <row r="3110" spans="4:32" x14ac:dyDescent="0.25">
      <c r="D3110" s="122"/>
      <c r="Z3110" s="96"/>
      <c r="AA3110" s="96"/>
      <c r="AB3110" s="96"/>
      <c r="AE3110" s="1"/>
    </row>
    <row r="3111" spans="4:32" x14ac:dyDescent="0.25">
      <c r="D3111" s="122"/>
      <c r="Z3111" s="96"/>
      <c r="AA3111" s="96"/>
      <c r="AB3111" s="96"/>
    </row>
    <row r="3112" spans="4:32" x14ac:dyDescent="0.25">
      <c r="D3112" s="122"/>
      <c r="Z3112" s="96"/>
      <c r="AA3112" s="96"/>
      <c r="AB3112" s="96"/>
    </row>
    <row r="3113" spans="4:32" x14ac:dyDescent="0.25">
      <c r="D3113" s="122"/>
      <c r="Z3113" s="96"/>
      <c r="AA3113" s="96"/>
      <c r="AB3113" s="96"/>
    </row>
    <row r="3114" spans="4:32" x14ac:dyDescent="0.25">
      <c r="D3114" s="122"/>
      <c r="Z3114" s="96"/>
      <c r="AA3114" s="96"/>
      <c r="AB3114" s="96"/>
    </row>
    <row r="3115" spans="4:32" x14ac:dyDescent="0.25">
      <c r="D3115" s="122"/>
      <c r="Z3115" s="96"/>
      <c r="AA3115" s="96"/>
      <c r="AB3115" s="96"/>
    </row>
    <row r="3116" spans="4:32" x14ac:dyDescent="0.25">
      <c r="D3116" s="122"/>
      <c r="Z3116" s="96"/>
      <c r="AA3116" s="96"/>
      <c r="AB3116" s="96"/>
    </row>
    <row r="3117" spans="4:32" x14ac:dyDescent="0.25">
      <c r="D3117" s="122"/>
      <c r="Z3117" s="96"/>
      <c r="AA3117" s="96"/>
      <c r="AB3117" s="96"/>
    </row>
    <row r="3118" spans="4:32" x14ac:dyDescent="0.25">
      <c r="D3118" s="122"/>
      <c r="Z3118" s="96"/>
      <c r="AA3118" s="96"/>
      <c r="AB3118" s="96"/>
    </row>
    <row r="3119" spans="4:32" x14ac:dyDescent="0.25">
      <c r="D3119" s="122"/>
      <c r="Z3119" s="96"/>
      <c r="AA3119" s="96"/>
      <c r="AB3119" s="96"/>
    </row>
  </sheetData>
  <sheetProtection algorithmName="SHA-512" hashValue="fptg7M9F8G5CM6XSPJRktlanKJTGBnz+aLZVtyEEuinfDHL7vdlEhfixWhyurHQ1DIeu0yCSwuP5uTVQNBk5Kw==" saltValue="zmAe+Hj1A8mle3CgZTI0zw==" spinCount="100000" sheet="1" objects="1" scenarios="1"/>
  <autoFilter ref="AL19:AQ3019" xr:uid="{A908BF43-2B0F-49F2-A587-099B6A5BC98B}"/>
  <mergeCells count="28">
    <mergeCell ref="A2:B2"/>
    <mergeCell ref="A10:A11"/>
    <mergeCell ref="B8:C8"/>
    <mergeCell ref="B6:C6"/>
    <mergeCell ref="C2:G2"/>
    <mergeCell ref="F11:G14"/>
    <mergeCell ref="A18:A19"/>
    <mergeCell ref="B18:J18"/>
    <mergeCell ref="A13:A14"/>
    <mergeCell ref="J4:K4"/>
    <mergeCell ref="T18:T19"/>
    <mergeCell ref="R18:R19"/>
    <mergeCell ref="S18:S19"/>
    <mergeCell ref="K18:Q18"/>
    <mergeCell ref="B10:C11"/>
    <mergeCell ref="B13:C14"/>
    <mergeCell ref="F6:G9"/>
    <mergeCell ref="F4:G4"/>
    <mergeCell ref="J2:K2"/>
    <mergeCell ref="N2:Q2"/>
    <mergeCell ref="N4:Q14"/>
    <mergeCell ref="AH18:AH19"/>
    <mergeCell ref="AG18:AG19"/>
    <mergeCell ref="AD18:AF18"/>
    <mergeCell ref="W18:Y18"/>
    <mergeCell ref="U18:U19"/>
    <mergeCell ref="Z18:AC18"/>
    <mergeCell ref="V18:V19"/>
  </mergeCells>
  <phoneticPr fontId="13" type="noConversion"/>
  <conditionalFormatting sqref="D20:D3119">
    <cfRule type="expression" dxfId="19" priority="61">
      <formula>IF(OR($J$14 = "A",$J$14 = "B",$J$14 = "C"),FALSE,IF(OR($J$14 = "J",$J$14 = "K"),FALSE,IF(A20&lt;&gt;"",TRUE,FALSE)))</formula>
    </cfRule>
  </conditionalFormatting>
  <conditionalFormatting sqref="I20 I22:I3019">
    <cfRule type="expression" dxfId="18" priority="62">
      <formula>IF(OR($J$14 = "A",$J$14 = "B",$J$14 = "C"),IF(A20&lt;&gt;"",TRUE,FALSE),FALSE)</formula>
    </cfRule>
  </conditionalFormatting>
  <conditionalFormatting sqref="I21">
    <cfRule type="expression" dxfId="17" priority="1">
      <formula>IF(OR($J$14 = "A",$J$14 = "B",$J$14 = "C"),FALSE,IF(OR($J$14 = "J",$J$14 = "K"),FALSE,IF(F21&lt;&gt;"",TRUE,FALSE)))</formula>
    </cfRule>
  </conditionalFormatting>
  <conditionalFormatting sqref="K20:K3019">
    <cfRule type="notContainsBlanks" dxfId="16" priority="16">
      <formula>LEN(TRIM(K20))&gt;0</formula>
    </cfRule>
  </conditionalFormatting>
  <conditionalFormatting sqref="L20:L3019">
    <cfRule type="expression" dxfId="15" priority="27">
      <formula>IF(A20&lt;&gt;"",TRUE,FALSE)</formula>
    </cfRule>
  </conditionalFormatting>
  <conditionalFormatting sqref="N20:P3019">
    <cfRule type="notContainsBlanks" dxfId="14" priority="21">
      <formula>LEN(TRIM(N20))&gt;0</formula>
    </cfRule>
  </conditionalFormatting>
  <conditionalFormatting sqref="Q20:Q3019">
    <cfRule type="notContainsBlanks" dxfId="13" priority="2">
      <formula>LEN(TRIM(Q20))&gt;0</formula>
    </cfRule>
  </conditionalFormatting>
  <conditionalFormatting sqref="R20:R3019">
    <cfRule type="expression" dxfId="12" priority="26">
      <formula>IF(A20&lt;&gt;"",TRUE,FALSE)</formula>
    </cfRule>
  </conditionalFormatting>
  <conditionalFormatting sqref="S20:S3019">
    <cfRule type="expression" dxfId="11" priority="25">
      <formula>IF(A20&lt;&gt;"",TRUE,FALSE)</formula>
    </cfRule>
  </conditionalFormatting>
  <conditionalFormatting sqref="T20:T3019">
    <cfRule type="notContainsBlanks" dxfId="10" priority="52">
      <formula>LEN(TRIM(T20))&gt;0</formula>
    </cfRule>
  </conditionalFormatting>
  <conditionalFormatting sqref="U20:U3019">
    <cfRule type="expression" dxfId="9" priority="24">
      <formula>IF(A20&lt;&gt;"",TRUE,FALSE)</formula>
    </cfRule>
  </conditionalFormatting>
  <conditionalFormatting sqref="V20:V3019">
    <cfRule type="expression" dxfId="8" priority="12">
      <formula>IF(A20&lt;&gt;"",TRUE,FALSE)</formula>
    </cfRule>
  </conditionalFormatting>
  <conditionalFormatting sqref="W20:W3019">
    <cfRule type="expression" dxfId="7" priority="11">
      <formula>IF(A20&lt;&gt;"",TRUE,FALSE)</formula>
    </cfRule>
  </conditionalFormatting>
  <conditionalFormatting sqref="X20:X3019">
    <cfRule type="notContainsBlanks" dxfId="6" priority="4">
      <formula>LEN(TRIM(X20))&gt;0</formula>
    </cfRule>
  </conditionalFormatting>
  <conditionalFormatting sqref="Y20:Y3019">
    <cfRule type="expression" dxfId="5" priority="29">
      <formula>IF(A20&lt;&gt;"",TRUE,FALSE)</formula>
    </cfRule>
  </conditionalFormatting>
  <conditionalFormatting sqref="Z20:AC3019 Z3020:AB3119">
    <cfRule type="notContainsBlanks" dxfId="4" priority="54">
      <formula>LEN(TRIM(Z20))&gt;0</formula>
    </cfRule>
  </conditionalFormatting>
  <conditionalFormatting sqref="AE20:AF20 AF21:AF3109 AE21:AE3110">
    <cfRule type="notContainsBlanks" dxfId="3" priority="19">
      <formula>LEN(TRIM(AE20))&gt;0</formula>
    </cfRule>
  </conditionalFormatting>
  <conditionalFormatting sqref="AH20:AH3019">
    <cfRule type="containsText" dxfId="2" priority="17" operator="containsText" text="Good">
      <formula>NOT(ISERROR(SEARCH("Good",AH20)))</formula>
    </cfRule>
    <cfRule type="expression" dxfId="1" priority="18">
      <formula>IF(A20&lt;&gt;"",TRUE,FALSE)</formula>
    </cfRule>
  </conditionalFormatting>
  <conditionalFormatting sqref="AL20:AQ3019">
    <cfRule type="notContainsBlanks" dxfId="0" priority="50">
      <formula>LEN(TRIM(AL20))&gt;0</formula>
    </cfRule>
  </conditionalFormatting>
  <dataValidations count="4">
    <dataValidation type="whole" operator="greaterThanOrEqual" allowBlank="1" showInputMessage="1" showErrorMessage="1" sqref="L16:M16" xr:uid="{41172A3F-CCC4-4AE5-9847-B5BB4E9D07BB}">
      <formula1>0</formula1>
    </dataValidation>
    <dataValidation type="whole" allowBlank="1" showInputMessage="1" showErrorMessage="1" sqref="B16" xr:uid="{778D3922-37F7-49AB-B13D-684BEE451402}">
      <formula1>1</formula1>
      <formula2>3000</formula2>
    </dataValidation>
    <dataValidation type="decimal" operator="greaterThan" allowBlank="1" showInputMessage="1" showErrorMessage="1" sqref="R20:R3019" xr:uid="{C61AC0C1-1AAE-49AF-9B63-CF170981FA9D}">
      <formula1>0</formula1>
    </dataValidation>
    <dataValidation type="decimal" operator="greaterThanOrEqual" allowBlank="1" showInputMessage="1" showErrorMessage="1" sqref="S20:S3019" xr:uid="{71F59950-1A9B-464C-8641-3CD81EB85511}">
      <formula1>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46417B58-B172-4598-8529-0B65BCBC8573}">
          <x14:formula1>
            <xm:f>Info!$AT$4:$AT$5</xm:f>
          </x14:formula1>
          <xm:sqref>J10</xm:sqref>
        </x14:dataValidation>
        <x14:dataValidation type="list" allowBlank="1" showInputMessage="1" showErrorMessage="1" xr:uid="{C7D117DA-2E8C-4495-A1EA-9CDC8A2123A0}">
          <x14:formula1>
            <xm:f>Info!$AA$4:$AA$17</xm:f>
          </x14:formula1>
          <xm:sqref>U20:U3019</xm:sqref>
        </x14:dataValidation>
        <x14:dataValidation type="list" allowBlank="1" showInputMessage="1" showErrorMessage="1" xr:uid="{178AEA48-823A-46FA-AD2B-0D0A5CDCD68E}">
          <x14:formula1>
            <xm:f>Info!$AW$4:$AW$5</xm:f>
          </x14:formula1>
          <xm:sqref>J12</xm:sqref>
        </x14:dataValidation>
        <x14:dataValidation type="list" allowBlank="1" showInputMessage="1" showErrorMessage="1" xr:uid="{109478FE-953C-42F2-B728-83C228A3483F}">
          <x14:formula1>
            <xm:f>Info!$CB$4:$CB$12</xm:f>
          </x14:formula1>
          <xm:sqref>V20:V3019</xm:sqref>
        </x14:dataValidation>
        <x14:dataValidation type="list" allowBlank="1" showInputMessage="1" showErrorMessage="1" xr:uid="{7FCA41F4-12EE-4A12-A2D6-839E96C8EB9C}">
          <x14:formula1>
            <xm:f>Info!$AD$4:$AD$14</xm:f>
          </x14:formula1>
          <xm:sqref>W20:W3019</xm:sqref>
        </x14:dataValidation>
        <x14:dataValidation type="list" allowBlank="1" showInputMessage="1" showErrorMessage="1" xr:uid="{CA5373B1-FE20-41C7-B3B7-85CE887FEEBD}">
          <x14:formula1>
            <xm:f>Info!$R$4:$R$25</xm:f>
          </x14:formula1>
          <xm:sqref>AD20:AD3019</xm:sqref>
        </x14:dataValidation>
        <x14:dataValidation type="list" allowBlank="1" showInputMessage="1" showErrorMessage="1" xr:uid="{9D842282-C392-4B75-B35F-07E957A61B4E}">
          <x14:formula1>
            <xm:f>IF($J$12="ABC",Info!$AQ$4:$AQ$39,Info!$BB$4:$BB$39)</xm:f>
          </x14:formula1>
          <xm:sqref>AC20:AC3019</xm:sqref>
        </x14:dataValidation>
        <x14:dataValidation type="list" allowBlank="1" showInputMessage="1" showErrorMessage="1" xr:uid="{97AFF13C-D6C0-410D-B8A7-CD3D5C93C0F6}">
          <x14:formula1>
            <xm:f>IF($J$12="ABC",Info!$AO$4:$AO$39,Info!$AZ$4:$AZ$39)</xm:f>
          </x14:formula1>
          <xm:sqref>O20:O3019</xm:sqref>
        </x14:dataValidation>
        <x14:dataValidation type="list" allowBlank="1" showInputMessage="1" showErrorMessage="1" xr:uid="{482BFF92-310A-41BA-8F1D-0C7E9EF755F8}">
          <x14:formula1>
            <xm:f>Info!$BM$4:$BM$19</xm:f>
          </x14:formula1>
          <xm:sqref>J14</xm:sqref>
        </x14:dataValidation>
        <x14:dataValidation type="list" allowBlank="1" showInputMessage="1" showErrorMessage="1" xr:uid="{29B2D236-54E1-4657-BB2E-F21E67CBD8FF}">
          <x14:formula1>
            <xm:f>Info!$X$4:$X$18</xm:f>
          </x14:formula1>
          <xm:sqref>Y20:Y3019</xm:sqref>
        </x14:dataValidation>
        <x14:dataValidation type="list" allowBlank="1" showInputMessage="1" showErrorMessage="1" xr:uid="{8C67024C-A8B0-4B81-A4E8-093F8CC049BB}">
          <x14:formula1>
            <xm:f>Info!$B$4:$B$266</xm:f>
          </x14:formula1>
          <xm:sqref>L20:L3019</xm:sqref>
        </x14:dataValidation>
        <x14:dataValidation type="list" allowBlank="1" showInputMessage="1" showErrorMessage="1" xr:uid="{D0430A6D-35B8-4F44-90C4-C5EC54B7E88B}">
          <x14:formula1>
            <xm:f>Info!$O$4:$O$266</xm:f>
          </x14:formula1>
          <xm:sqref>M20:M3019</xm:sqref>
        </x14:dataValidation>
        <x14:dataValidation type="list" allowBlank="1" showInputMessage="1" showErrorMessage="1" xr:uid="{528F7B4F-F371-4D20-9B19-DEB1D3252B20}">
          <x14:formula1>
            <xm:f>Info!$BY$4:$BY$26</xm:f>
          </x14:formula1>
          <xm:sqref>T21:T3019 T20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CE4B9-BE64-47C9-9651-6B1294808E73}">
  <sheetPr codeName="Sheet2"/>
  <dimension ref="A1:CB299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x14ac:dyDescent="0.25"/>
  <cols>
    <col min="1" max="1" width="6.7109375" style="38" customWidth="1"/>
    <col min="2" max="2" width="22.7109375" style="31" customWidth="1"/>
    <col min="3" max="3" width="18.85546875" style="31" bestFit="1" customWidth="1"/>
    <col min="4" max="4" width="7.85546875" style="31" bestFit="1" customWidth="1"/>
    <col min="5" max="5" width="6" style="31" bestFit="1" customWidth="1"/>
    <col min="6" max="6" width="6.28515625" style="31" bestFit="1" customWidth="1"/>
    <col min="7" max="7" width="5.85546875" style="31" bestFit="1" customWidth="1"/>
    <col min="8" max="8" width="8" style="31" bestFit="1" customWidth="1"/>
    <col min="9" max="9" width="8.85546875" style="45" bestFit="1" customWidth="1"/>
    <col min="10" max="10" width="6.5703125" style="45" bestFit="1" customWidth="1"/>
    <col min="11" max="11" width="5.28515625" style="46" bestFit="1" customWidth="1"/>
    <col min="12" max="12" width="10" style="45" customWidth="1"/>
    <col min="13" max="13" width="3.5703125" style="45" customWidth="1"/>
    <col min="14" max="14" width="6.85546875" style="45" customWidth="1"/>
    <col min="15" max="15" width="22.7109375" style="45" customWidth="1"/>
    <col min="16" max="16" width="3.7109375" style="38" customWidth="1"/>
    <col min="17" max="17" width="6.7109375" style="38" customWidth="1"/>
    <col min="18" max="18" width="24.85546875" style="38" bestFit="1" customWidth="1"/>
    <col min="19" max="19" width="3.7109375" style="38" customWidth="1"/>
    <col min="20" max="20" width="6.7109375" style="38" customWidth="1"/>
    <col min="21" max="21" width="9.140625" style="38"/>
    <col min="22" max="22" width="3.7109375" style="38" customWidth="1"/>
    <col min="23" max="23" width="6.7109375" style="38" customWidth="1"/>
    <col min="24" max="24" width="17.7109375" style="38" bestFit="1" customWidth="1"/>
    <col min="25" max="25" width="3.7109375" style="38" customWidth="1"/>
    <col min="26" max="26" width="6.7109375" style="38" customWidth="1"/>
    <col min="27" max="27" width="25.7109375" style="38" bestFit="1" customWidth="1"/>
    <col min="28" max="28" width="3.7109375" style="38" customWidth="1"/>
    <col min="29" max="29" width="6.7109375" style="38" customWidth="1"/>
    <col min="30" max="30" width="24.140625" style="38" bestFit="1" customWidth="1"/>
    <col min="31" max="31" width="3.7109375" style="38" customWidth="1"/>
    <col min="32" max="32" width="6.7109375" style="38" customWidth="1"/>
    <col min="33" max="33" width="12" style="38" bestFit="1" customWidth="1"/>
    <col min="34" max="34" width="6.5703125" style="38" bestFit="1" customWidth="1"/>
    <col min="35" max="35" width="3.7109375" style="38" customWidth="1"/>
    <col min="36" max="36" width="6.7109375" style="38" customWidth="1"/>
    <col min="37" max="37" width="12" style="38" bestFit="1" customWidth="1"/>
    <col min="38" max="38" width="6.5703125" style="38" bestFit="1" customWidth="1"/>
    <col min="39" max="39" width="3.7109375" style="38" customWidth="1"/>
    <col min="40" max="40" width="6.7109375" style="38" customWidth="1"/>
    <col min="41" max="41" width="6.5703125" style="38" bestFit="1" customWidth="1"/>
    <col min="42" max="42" width="6" style="38" bestFit="1" customWidth="1"/>
    <col min="43" max="43" width="23" style="38" bestFit="1" customWidth="1"/>
    <col min="44" max="44" width="3.7109375" style="38" customWidth="1"/>
    <col min="45" max="45" width="6.7109375" style="38" customWidth="1"/>
    <col min="46" max="46" width="9.140625" style="38"/>
    <col min="47" max="47" width="3.7109375" style="38" customWidth="1"/>
    <col min="48" max="48" width="6.7109375" style="38" customWidth="1"/>
    <col min="49" max="49" width="9.140625" style="38"/>
    <col min="50" max="50" width="3.7109375" style="38" customWidth="1"/>
    <col min="51" max="51" width="6.7109375" style="38" customWidth="1"/>
    <col min="52" max="53" width="9.140625" style="38"/>
    <col min="54" max="54" width="23" style="38" bestFit="1" customWidth="1"/>
    <col min="55" max="55" width="3.7109375" style="38" customWidth="1"/>
    <col min="56" max="56" width="6.85546875" style="38" customWidth="1"/>
    <col min="57" max="59" width="9.140625" style="38"/>
    <col min="60" max="60" width="6.85546875" style="38" customWidth="1"/>
    <col min="61" max="63" width="9.140625" style="38"/>
    <col min="64" max="64" width="6.85546875" style="38" customWidth="1"/>
    <col min="65" max="65" width="7.85546875" style="38" customWidth="1"/>
    <col min="66" max="66" width="15.28515625" style="38" bestFit="1" customWidth="1"/>
    <col min="67" max="67" width="14" style="38" bestFit="1" customWidth="1"/>
    <col min="68" max="68" width="11.5703125" style="38" bestFit="1" customWidth="1"/>
    <col min="69" max="69" width="16.7109375" style="38" bestFit="1" customWidth="1"/>
    <col min="70" max="70" width="14.5703125" style="38" bestFit="1" customWidth="1"/>
    <col min="71" max="71" width="12.140625" style="38" bestFit="1" customWidth="1"/>
    <col min="72" max="72" width="12.7109375" style="38" bestFit="1" customWidth="1"/>
    <col min="73" max="73" width="8.28515625" style="38" bestFit="1" customWidth="1"/>
    <col min="74" max="74" width="11.5703125" style="38" bestFit="1" customWidth="1"/>
    <col min="75" max="75" width="9.140625" style="38"/>
    <col min="76" max="76" width="6.7109375" style="38" customWidth="1"/>
    <col min="77" max="77" width="11" style="38" bestFit="1" customWidth="1"/>
    <col min="78" max="78" width="9.140625" style="38"/>
    <col min="79" max="79" width="6.7109375" style="38" customWidth="1"/>
    <col min="80" max="80" width="16.28515625" style="38" bestFit="1" customWidth="1"/>
    <col min="81" max="16384" width="9.140625" style="38"/>
  </cols>
  <sheetData>
    <row r="1" spans="1:80" x14ac:dyDescent="0.25">
      <c r="B1" s="39">
        <v>1</v>
      </c>
      <c r="C1" s="40">
        <v>2</v>
      </c>
      <c r="D1" s="112">
        <v>3</v>
      </c>
      <c r="E1" s="112">
        <v>4</v>
      </c>
      <c r="F1" s="112">
        <v>5</v>
      </c>
      <c r="G1" s="112">
        <v>6</v>
      </c>
      <c r="H1" s="112">
        <v>7</v>
      </c>
      <c r="I1" s="112">
        <v>8</v>
      </c>
      <c r="J1" s="112">
        <v>9</v>
      </c>
      <c r="K1" s="112">
        <v>10</v>
      </c>
      <c r="L1" s="112">
        <v>11</v>
      </c>
      <c r="M1" s="39"/>
      <c r="N1" s="39"/>
      <c r="O1" s="39"/>
      <c r="AG1" s="38">
        <v>1</v>
      </c>
      <c r="AH1" s="38">
        <v>2</v>
      </c>
      <c r="AK1" s="38" t="s">
        <v>29</v>
      </c>
      <c r="AL1" s="38" t="s">
        <v>395</v>
      </c>
      <c r="AO1" s="38">
        <v>1</v>
      </c>
      <c r="AP1" s="38">
        <v>2</v>
      </c>
      <c r="AQ1" s="38">
        <v>3</v>
      </c>
      <c r="AZ1" s="107">
        <v>1</v>
      </c>
      <c r="BA1" s="107">
        <v>2</v>
      </c>
      <c r="BB1" s="107">
        <v>3</v>
      </c>
      <c r="BC1" s="107"/>
      <c r="BD1" s="107"/>
      <c r="BE1" s="107">
        <v>1</v>
      </c>
      <c r="BF1" s="107">
        <v>2</v>
      </c>
      <c r="BG1" s="107"/>
      <c r="BH1" s="107"/>
      <c r="BI1" s="108">
        <v>1</v>
      </c>
      <c r="BJ1" s="108">
        <v>2</v>
      </c>
      <c r="BK1" s="107"/>
      <c r="BL1" s="107"/>
      <c r="BM1" s="108">
        <v>1</v>
      </c>
      <c r="BN1" s="108">
        <v>2</v>
      </c>
      <c r="BO1" s="108">
        <v>3</v>
      </c>
      <c r="BP1" s="108">
        <v>4</v>
      </c>
      <c r="BQ1" s="108">
        <v>5</v>
      </c>
      <c r="BR1" s="108">
        <v>6</v>
      </c>
      <c r="BS1" s="108">
        <v>7</v>
      </c>
      <c r="BT1" s="108">
        <v>8</v>
      </c>
      <c r="BU1" s="108">
        <v>9</v>
      </c>
      <c r="BV1" s="108">
        <v>10</v>
      </c>
    </row>
    <row r="2" spans="1:80" x14ac:dyDescent="0.25">
      <c r="B2" s="40" t="s">
        <v>908</v>
      </c>
      <c r="C2" s="40" t="s">
        <v>401</v>
      </c>
      <c r="D2" s="40" t="s">
        <v>7</v>
      </c>
      <c r="E2" s="40" t="s">
        <v>8</v>
      </c>
      <c r="F2" s="40" t="s">
        <v>17</v>
      </c>
      <c r="G2" s="40" t="s">
        <v>14</v>
      </c>
      <c r="H2" s="40" t="s">
        <v>18</v>
      </c>
      <c r="I2" s="40" t="s">
        <v>907</v>
      </c>
      <c r="J2" s="40" t="s">
        <v>906</v>
      </c>
      <c r="K2" s="40" t="s">
        <v>3</v>
      </c>
      <c r="L2" s="40" t="s">
        <v>9</v>
      </c>
      <c r="M2" s="40"/>
      <c r="N2" s="40"/>
      <c r="O2" s="40" t="s">
        <v>878</v>
      </c>
      <c r="R2" s="38" t="s">
        <v>184</v>
      </c>
      <c r="U2" s="38" t="s">
        <v>20</v>
      </c>
      <c r="X2" s="38" t="s">
        <v>21</v>
      </c>
      <c r="AA2" s="38" t="s">
        <v>217</v>
      </c>
      <c r="AD2" s="38" t="s">
        <v>191</v>
      </c>
      <c r="AG2" s="38" t="s">
        <v>297</v>
      </c>
      <c r="AH2" s="38" t="s">
        <v>300</v>
      </c>
      <c r="AK2" s="38" t="s">
        <v>297</v>
      </c>
      <c r="AL2" s="38" t="s">
        <v>300</v>
      </c>
      <c r="AO2" s="38" t="s">
        <v>297</v>
      </c>
      <c r="AP2" s="38" t="s">
        <v>7</v>
      </c>
      <c r="AQ2" s="38" t="s">
        <v>290</v>
      </c>
      <c r="AT2" s="38" t="s">
        <v>300</v>
      </c>
      <c r="AW2" s="38" t="s">
        <v>300</v>
      </c>
      <c r="AZ2" s="38" t="s">
        <v>4527</v>
      </c>
      <c r="BA2" s="38" t="s">
        <v>7</v>
      </c>
      <c r="BB2" s="38" t="s">
        <v>290</v>
      </c>
      <c r="BE2" s="38" t="s">
        <v>4527</v>
      </c>
      <c r="BF2" s="38" t="s">
        <v>300</v>
      </c>
      <c r="BI2" s="38" t="s">
        <v>4527</v>
      </c>
      <c r="BJ2" s="38" t="s">
        <v>300</v>
      </c>
      <c r="BN2" s="38" t="s">
        <v>423</v>
      </c>
      <c r="BO2" s="38" t="s">
        <v>424</v>
      </c>
      <c r="BP2" s="38" t="s">
        <v>444</v>
      </c>
      <c r="BQ2" s="38" t="s">
        <v>425</v>
      </c>
      <c r="BR2" s="38" t="s">
        <v>426</v>
      </c>
      <c r="BS2" s="38" t="s">
        <v>208</v>
      </c>
      <c r="BT2" s="38" t="s">
        <v>209</v>
      </c>
      <c r="BU2" s="38" t="s">
        <v>210</v>
      </c>
      <c r="BV2" s="38" t="s">
        <v>211</v>
      </c>
      <c r="BY2" s="38" t="s">
        <v>189</v>
      </c>
      <c r="CB2" s="38" t="s">
        <v>217</v>
      </c>
    </row>
    <row r="3" spans="1:80" x14ac:dyDescent="0.25">
      <c r="B3" s="39" t="s">
        <v>5</v>
      </c>
      <c r="C3" s="40" t="s">
        <v>402</v>
      </c>
      <c r="D3" s="41"/>
      <c r="E3" s="41"/>
      <c r="F3" s="41"/>
      <c r="G3" s="41"/>
      <c r="H3" s="39" t="s">
        <v>22</v>
      </c>
      <c r="I3" s="39" t="s">
        <v>24</v>
      </c>
      <c r="J3" s="39" t="s">
        <v>24</v>
      </c>
      <c r="K3" s="39" t="s">
        <v>23</v>
      </c>
      <c r="L3" s="39" t="s">
        <v>5</v>
      </c>
      <c r="M3" s="39"/>
      <c r="N3" s="39"/>
      <c r="O3" s="39" t="s">
        <v>841</v>
      </c>
      <c r="Q3" s="42"/>
      <c r="R3" s="42" t="s">
        <v>19</v>
      </c>
      <c r="T3" s="42"/>
      <c r="U3" s="42" t="s">
        <v>22</v>
      </c>
      <c r="W3" s="42"/>
      <c r="X3" s="42"/>
      <c r="AA3" s="38" t="s">
        <v>218</v>
      </c>
      <c r="AD3" s="38" t="s">
        <v>190</v>
      </c>
      <c r="AG3" s="38" t="s">
        <v>367</v>
      </c>
      <c r="AH3" s="38" t="s">
        <v>17</v>
      </c>
      <c r="AK3" s="38" t="s">
        <v>368</v>
      </c>
      <c r="AL3" s="38" t="s">
        <v>17</v>
      </c>
      <c r="AO3" s="38" t="s">
        <v>17</v>
      </c>
      <c r="AQ3" s="38" t="s">
        <v>21</v>
      </c>
      <c r="AT3" s="38" t="s">
        <v>5</v>
      </c>
      <c r="AW3" s="38" t="s">
        <v>17</v>
      </c>
      <c r="AZ3" s="38" t="s">
        <v>17</v>
      </c>
      <c r="BB3" s="38" t="s">
        <v>21</v>
      </c>
      <c r="BE3" s="38" t="s">
        <v>367</v>
      </c>
      <c r="BF3" s="38" t="s">
        <v>17</v>
      </c>
      <c r="BI3" s="38" t="s">
        <v>368</v>
      </c>
      <c r="BJ3" s="38" t="s">
        <v>17</v>
      </c>
      <c r="CB3" s="38" t="s">
        <v>485</v>
      </c>
    </row>
    <row r="4" spans="1:80" x14ac:dyDescent="0.25">
      <c r="A4" s="107">
        <v>1</v>
      </c>
      <c r="B4" s="41" t="s">
        <v>25</v>
      </c>
      <c r="D4" s="41"/>
      <c r="E4" s="41"/>
      <c r="F4" s="41"/>
      <c r="G4" s="41"/>
      <c r="H4" s="41"/>
      <c r="I4" s="43"/>
      <c r="J4" s="43"/>
      <c r="K4" s="44"/>
      <c r="L4" s="42"/>
      <c r="M4" s="42"/>
      <c r="N4" s="110">
        <v>1</v>
      </c>
      <c r="O4" s="31" t="s">
        <v>846</v>
      </c>
      <c r="Q4" s="111">
        <v>1</v>
      </c>
      <c r="R4" t="s">
        <v>53</v>
      </c>
      <c r="T4" s="111">
        <v>1</v>
      </c>
      <c r="U4" s="42" t="s">
        <v>26</v>
      </c>
      <c r="W4" s="111">
        <v>1</v>
      </c>
      <c r="X4" s="42" t="s">
        <v>4557</v>
      </c>
      <c r="Z4" s="107">
        <v>1</v>
      </c>
      <c r="AA4" s="38" t="s">
        <v>439</v>
      </c>
      <c r="AC4" s="107">
        <v>1</v>
      </c>
      <c r="AD4" s="38" t="s">
        <v>192</v>
      </c>
      <c r="AF4" s="107">
        <v>1</v>
      </c>
      <c r="AG4" s="116">
        <v>1</v>
      </c>
      <c r="AH4" s="38" t="s">
        <v>291</v>
      </c>
      <c r="AJ4" s="108">
        <v>1</v>
      </c>
      <c r="AK4" s="116">
        <v>1</v>
      </c>
      <c r="AL4" s="38" t="s">
        <v>291</v>
      </c>
      <c r="AN4" s="107">
        <v>1</v>
      </c>
      <c r="AO4" s="38" t="s">
        <v>291</v>
      </c>
      <c r="AP4" s="38" t="s">
        <v>298</v>
      </c>
      <c r="AQ4" s="38" t="s">
        <v>39</v>
      </c>
      <c r="AS4" s="107">
        <v>1</v>
      </c>
      <c r="AT4" s="38" t="s">
        <v>367</v>
      </c>
      <c r="AV4" s="108">
        <v>1</v>
      </c>
      <c r="AW4" s="38" t="s">
        <v>297</v>
      </c>
      <c r="AY4" s="107">
        <v>1</v>
      </c>
      <c r="AZ4" s="38" t="s">
        <v>292</v>
      </c>
      <c r="BA4" s="38" t="s">
        <v>298</v>
      </c>
      <c r="BB4" s="38" t="s">
        <v>42</v>
      </c>
      <c r="BD4" s="107">
        <v>1</v>
      </c>
      <c r="BE4" s="115">
        <v>1</v>
      </c>
      <c r="BF4" s="38" t="s">
        <v>292</v>
      </c>
      <c r="BH4" s="108">
        <v>1</v>
      </c>
      <c r="BI4" s="115">
        <v>1</v>
      </c>
      <c r="BJ4" s="38" t="s">
        <v>292</v>
      </c>
      <c r="BL4" s="108">
        <v>1</v>
      </c>
      <c r="BM4" s="107" t="s">
        <v>291</v>
      </c>
      <c r="BN4" s="38" t="s">
        <v>459</v>
      </c>
      <c r="BO4" s="38" t="s">
        <v>466</v>
      </c>
      <c r="BP4" s="38" t="s">
        <v>460</v>
      </c>
      <c r="BQ4" s="38" t="s">
        <v>461</v>
      </c>
      <c r="BR4" s="38" t="s">
        <v>462</v>
      </c>
      <c r="BS4" s="38" t="s">
        <v>300</v>
      </c>
      <c r="BT4" s="38" t="s">
        <v>463</v>
      </c>
      <c r="BU4" s="38" t="s">
        <v>464</v>
      </c>
      <c r="BV4" s="38" t="s">
        <v>465</v>
      </c>
      <c r="BX4" s="108">
        <v>1</v>
      </c>
      <c r="BY4" s="18">
        <v>1900</v>
      </c>
      <c r="CA4" s="108">
        <v>1</v>
      </c>
      <c r="CB4" s="38" t="s">
        <v>30</v>
      </c>
    </row>
    <row r="5" spans="1:80" x14ac:dyDescent="0.25">
      <c r="A5" s="107">
        <v>2</v>
      </c>
      <c r="B5" s="97">
        <v>10121000016</v>
      </c>
      <c r="C5" s="31" t="s">
        <v>974</v>
      </c>
      <c r="D5" s="32">
        <v>480</v>
      </c>
      <c r="E5" s="113">
        <v>40</v>
      </c>
      <c r="F5" s="113">
        <v>3</v>
      </c>
      <c r="G5" s="113">
        <v>3</v>
      </c>
      <c r="H5" s="41"/>
      <c r="I5" s="117">
        <v>8</v>
      </c>
      <c r="J5" s="117">
        <v>8</v>
      </c>
      <c r="K5" s="104">
        <v>5</v>
      </c>
      <c r="L5" s="102" t="s">
        <v>452</v>
      </c>
      <c r="M5" s="38"/>
      <c r="N5" s="110">
        <v>2</v>
      </c>
      <c r="O5" s="97">
        <v>10121000016</v>
      </c>
      <c r="Q5" s="111">
        <v>2</v>
      </c>
      <c r="R5" t="s">
        <v>863</v>
      </c>
      <c r="T5" s="111">
        <v>2</v>
      </c>
      <c r="U5" s="42" t="s">
        <v>30</v>
      </c>
      <c r="W5" s="111">
        <v>2</v>
      </c>
      <c r="X5" s="42" t="s">
        <v>4558</v>
      </c>
      <c r="Z5" s="107">
        <v>2</v>
      </c>
      <c r="AA5" s="38" t="s">
        <v>435</v>
      </c>
      <c r="AC5" s="107">
        <v>2</v>
      </c>
      <c r="AD5" s="38" t="s">
        <v>60</v>
      </c>
      <c r="AF5" s="107">
        <v>2</v>
      </c>
      <c r="AG5" s="116">
        <v>2</v>
      </c>
      <c r="AH5" s="38" t="s">
        <v>291</v>
      </c>
      <c r="AJ5" s="108">
        <v>2</v>
      </c>
      <c r="AK5" s="116">
        <v>2</v>
      </c>
      <c r="AL5" s="38" t="s">
        <v>292</v>
      </c>
      <c r="AN5" s="107">
        <v>2</v>
      </c>
      <c r="AO5" s="38" t="s">
        <v>292</v>
      </c>
      <c r="AP5" s="38" t="s">
        <v>298</v>
      </c>
      <c r="AQ5" s="38" t="s">
        <v>42</v>
      </c>
      <c r="AS5" s="107">
        <v>2</v>
      </c>
      <c r="AT5" s="38" t="s">
        <v>368</v>
      </c>
      <c r="AV5" s="108">
        <v>2</v>
      </c>
      <c r="AW5" s="38" t="s">
        <v>4527</v>
      </c>
      <c r="AY5" s="107">
        <v>2</v>
      </c>
      <c r="AZ5" s="38" t="s">
        <v>293</v>
      </c>
      <c r="BA5" s="38" t="s">
        <v>298</v>
      </c>
      <c r="BB5" s="38" t="s">
        <v>39</v>
      </c>
      <c r="BD5" s="107">
        <v>2</v>
      </c>
      <c r="BE5" s="115">
        <v>2</v>
      </c>
      <c r="BF5" s="38" t="s">
        <v>292</v>
      </c>
      <c r="BH5" s="108">
        <v>2</v>
      </c>
      <c r="BI5" s="115">
        <v>2</v>
      </c>
      <c r="BJ5" s="38" t="s">
        <v>293</v>
      </c>
      <c r="BL5" s="108">
        <v>2</v>
      </c>
      <c r="BM5" s="107" t="s">
        <v>292</v>
      </c>
      <c r="BN5" t="s">
        <v>459</v>
      </c>
      <c r="BO5" t="s">
        <v>466</v>
      </c>
      <c r="BP5" t="s">
        <v>460</v>
      </c>
      <c r="BQ5" t="s">
        <v>461</v>
      </c>
      <c r="BR5" t="s">
        <v>463</v>
      </c>
      <c r="BS5" t="s">
        <v>462</v>
      </c>
      <c r="BT5" t="s">
        <v>300</v>
      </c>
      <c r="BU5" t="s">
        <v>464</v>
      </c>
      <c r="BV5" t="s">
        <v>465</v>
      </c>
      <c r="BX5" s="108">
        <v>2</v>
      </c>
      <c r="BY5" s="18" t="s">
        <v>455</v>
      </c>
      <c r="CA5" s="108">
        <v>2</v>
      </c>
      <c r="CB5" s="38" t="s">
        <v>34</v>
      </c>
    </row>
    <row r="6" spans="1:80" x14ac:dyDescent="0.25">
      <c r="A6" s="107">
        <v>3</v>
      </c>
      <c r="B6" s="97">
        <v>10121000017</v>
      </c>
      <c r="C6" s="31" t="s">
        <v>4537</v>
      </c>
      <c r="D6" s="32">
        <v>480</v>
      </c>
      <c r="E6" s="113">
        <v>40</v>
      </c>
      <c r="F6" s="113">
        <v>3</v>
      </c>
      <c r="G6" s="113">
        <v>3</v>
      </c>
      <c r="H6" s="41" t="s">
        <v>30</v>
      </c>
      <c r="I6" s="117">
        <v>8</v>
      </c>
      <c r="J6" s="117">
        <v>8</v>
      </c>
      <c r="K6" s="104">
        <v>5</v>
      </c>
      <c r="L6" s="102" t="s">
        <v>452</v>
      </c>
      <c r="M6" s="38"/>
      <c r="N6" s="110">
        <v>3</v>
      </c>
      <c r="O6" s="97">
        <v>10121000017</v>
      </c>
      <c r="Q6" s="111">
        <v>3</v>
      </c>
      <c r="R6" t="s">
        <v>864</v>
      </c>
      <c r="T6" s="111">
        <v>3</v>
      </c>
      <c r="U6" s="42" t="s">
        <v>34</v>
      </c>
      <c r="W6" s="111">
        <v>3</v>
      </c>
      <c r="X6" s="42" t="s">
        <v>27</v>
      </c>
      <c r="Z6" s="111">
        <v>3</v>
      </c>
      <c r="AA6" s="38" t="s">
        <v>436</v>
      </c>
      <c r="AC6" s="107">
        <v>3</v>
      </c>
      <c r="AD6" s="38" t="s">
        <v>200</v>
      </c>
      <c r="AF6" s="107">
        <v>3</v>
      </c>
      <c r="AG6" s="116">
        <v>3</v>
      </c>
      <c r="AH6" s="38" t="s">
        <v>292</v>
      </c>
      <c r="AJ6" s="108">
        <v>3</v>
      </c>
      <c r="AK6" s="116">
        <v>3</v>
      </c>
      <c r="AL6" s="38" t="s">
        <v>293</v>
      </c>
      <c r="AN6" s="107">
        <v>3</v>
      </c>
      <c r="AO6" s="38" t="s">
        <v>293</v>
      </c>
      <c r="AP6" s="38" t="s">
        <v>298</v>
      </c>
      <c r="AQ6" s="38" t="s">
        <v>27</v>
      </c>
      <c r="AY6" s="107">
        <v>3</v>
      </c>
      <c r="AZ6" s="38" t="s">
        <v>291</v>
      </c>
      <c r="BA6" s="38" t="s">
        <v>298</v>
      </c>
      <c r="BB6" s="38" t="s">
        <v>27</v>
      </c>
      <c r="BD6" s="107">
        <v>3</v>
      </c>
      <c r="BE6" s="115">
        <v>3</v>
      </c>
      <c r="BF6" s="38" t="s">
        <v>293</v>
      </c>
      <c r="BH6" s="108">
        <v>3</v>
      </c>
      <c r="BI6" s="115">
        <v>3</v>
      </c>
      <c r="BJ6" s="38" t="s">
        <v>291</v>
      </c>
      <c r="BL6" s="108">
        <v>3</v>
      </c>
      <c r="BM6" s="107" t="s">
        <v>293</v>
      </c>
      <c r="BN6" s="38" t="s">
        <v>839</v>
      </c>
      <c r="BO6" s="38" t="s">
        <v>840</v>
      </c>
      <c r="BP6" s="38" t="s">
        <v>841</v>
      </c>
      <c r="BQ6" s="38" t="s">
        <v>842</v>
      </c>
      <c r="BR6" s="38" t="s">
        <v>843</v>
      </c>
      <c r="BS6" s="38" t="s">
        <v>461</v>
      </c>
      <c r="BT6" s="38" t="s">
        <v>300</v>
      </c>
      <c r="BU6" s="38" t="s">
        <v>464</v>
      </c>
      <c r="BV6" s="38" t="s">
        <v>844</v>
      </c>
      <c r="BX6" s="108">
        <v>3</v>
      </c>
      <c r="BY6" s="18">
        <v>1900.5</v>
      </c>
      <c r="CA6" s="108">
        <v>3</v>
      </c>
      <c r="CB6" s="38" t="s">
        <v>486</v>
      </c>
    </row>
    <row r="7" spans="1:80" x14ac:dyDescent="0.25">
      <c r="A7" s="107">
        <v>4</v>
      </c>
      <c r="B7" s="97">
        <v>10411060402</v>
      </c>
      <c r="C7" s="31" t="s">
        <v>974</v>
      </c>
      <c r="D7" s="32">
        <v>480</v>
      </c>
      <c r="E7" s="113">
        <v>40</v>
      </c>
      <c r="F7" s="113">
        <v>3</v>
      </c>
      <c r="G7" s="113">
        <v>3</v>
      </c>
      <c r="H7" s="41"/>
      <c r="I7" s="117">
        <v>8</v>
      </c>
      <c r="J7" s="117">
        <v>8</v>
      </c>
      <c r="K7" s="104">
        <v>5</v>
      </c>
      <c r="L7" s="102" t="s">
        <v>452</v>
      </c>
      <c r="M7" s="38"/>
      <c r="N7" s="110">
        <v>4</v>
      </c>
      <c r="O7" s="97">
        <v>10411060402</v>
      </c>
      <c r="Q7" s="111">
        <v>4</v>
      </c>
      <c r="R7" t="s">
        <v>4514</v>
      </c>
      <c r="T7" s="111">
        <v>4</v>
      </c>
      <c r="U7" s="42" t="s">
        <v>38</v>
      </c>
      <c r="W7" s="111">
        <v>4</v>
      </c>
      <c r="X7" s="42" t="s">
        <v>31</v>
      </c>
      <c r="Z7" s="107">
        <v>4</v>
      </c>
      <c r="AA7" s="38" t="s">
        <v>432</v>
      </c>
      <c r="AC7" s="107">
        <v>4</v>
      </c>
      <c r="AD7" s="38" t="s">
        <v>959</v>
      </c>
      <c r="AF7" s="107">
        <v>4</v>
      </c>
      <c r="AG7" s="116">
        <v>4</v>
      </c>
      <c r="AH7" s="38" t="s">
        <v>292</v>
      </c>
      <c r="AJ7" s="108">
        <v>4</v>
      </c>
      <c r="AK7" s="116">
        <v>4</v>
      </c>
      <c r="AL7" s="38" t="s">
        <v>291</v>
      </c>
      <c r="AN7" s="107">
        <v>4</v>
      </c>
      <c r="AO7" s="38" t="s">
        <v>291</v>
      </c>
      <c r="AP7" s="38" t="s">
        <v>298</v>
      </c>
      <c r="AQ7" s="38" t="s">
        <v>54</v>
      </c>
      <c r="AY7" s="107">
        <v>4</v>
      </c>
      <c r="AZ7" s="38" t="s">
        <v>292</v>
      </c>
      <c r="BA7" s="38" t="s">
        <v>298</v>
      </c>
      <c r="BB7" s="38" t="s">
        <v>54</v>
      </c>
      <c r="BD7" s="107">
        <v>4</v>
      </c>
      <c r="BE7" s="115">
        <v>4</v>
      </c>
      <c r="BF7" s="38" t="s">
        <v>293</v>
      </c>
      <c r="BH7" s="108">
        <v>4</v>
      </c>
      <c r="BI7" s="115">
        <v>4</v>
      </c>
      <c r="BJ7" s="38" t="s">
        <v>292</v>
      </c>
      <c r="BL7" s="108">
        <v>4</v>
      </c>
      <c r="BM7" s="107" t="s">
        <v>445</v>
      </c>
      <c r="BN7" t="s">
        <v>461</v>
      </c>
      <c r="BO7" t="s">
        <v>300</v>
      </c>
      <c r="BP7" t="s">
        <v>464</v>
      </c>
      <c r="BQ7" t="s">
        <v>467</v>
      </c>
      <c r="BR7" t="s">
        <v>468</v>
      </c>
      <c r="BX7" s="108">
        <v>4</v>
      </c>
      <c r="BY7" s="18">
        <v>1900.75</v>
      </c>
      <c r="CA7" s="108">
        <v>4</v>
      </c>
      <c r="CB7" s="38" t="s">
        <v>487</v>
      </c>
    </row>
    <row r="8" spans="1:80" x14ac:dyDescent="0.25">
      <c r="A8" s="107">
        <v>5</v>
      </c>
      <c r="B8" s="97">
        <v>10411060406</v>
      </c>
      <c r="C8" s="31" t="s">
        <v>4537</v>
      </c>
      <c r="D8" s="32">
        <v>480</v>
      </c>
      <c r="E8" s="113">
        <v>40</v>
      </c>
      <c r="F8" s="113">
        <v>3</v>
      </c>
      <c r="G8" s="113">
        <v>3</v>
      </c>
      <c r="H8" s="41" t="s">
        <v>30</v>
      </c>
      <c r="I8" s="117">
        <v>8</v>
      </c>
      <c r="J8" s="117">
        <v>8</v>
      </c>
      <c r="K8" s="104">
        <v>5</v>
      </c>
      <c r="L8" s="102" t="s">
        <v>452</v>
      </c>
      <c r="M8" s="38"/>
      <c r="N8" s="110">
        <v>5</v>
      </c>
      <c r="O8" s="97">
        <v>10411060406</v>
      </c>
      <c r="Q8" s="111">
        <v>5</v>
      </c>
      <c r="R8" t="s">
        <v>40</v>
      </c>
      <c r="T8" s="111">
        <v>5</v>
      </c>
      <c r="U8" s="42" t="s">
        <v>41</v>
      </c>
      <c r="W8" s="111">
        <v>5</v>
      </c>
      <c r="X8" s="42" t="s">
        <v>35</v>
      </c>
      <c r="Z8" s="107">
        <v>5</v>
      </c>
      <c r="AA8" s="38" t="s">
        <v>431</v>
      </c>
      <c r="AC8" s="107">
        <v>5</v>
      </c>
      <c r="AD8" s="38" t="s">
        <v>194</v>
      </c>
      <c r="AF8" s="107">
        <v>5</v>
      </c>
      <c r="AG8" s="116">
        <v>5</v>
      </c>
      <c r="AH8" s="38" t="s">
        <v>293</v>
      </c>
      <c r="AJ8" s="108">
        <v>5</v>
      </c>
      <c r="AK8" s="116">
        <v>5</v>
      </c>
      <c r="AL8" s="38" t="s">
        <v>292</v>
      </c>
      <c r="AN8" s="107">
        <v>5</v>
      </c>
      <c r="AO8" s="38" t="s">
        <v>292</v>
      </c>
      <c r="AP8" s="38" t="s">
        <v>298</v>
      </c>
      <c r="AQ8" s="38" t="s">
        <v>969</v>
      </c>
      <c r="AY8" s="107">
        <v>5</v>
      </c>
      <c r="AZ8" s="38" t="s">
        <v>293</v>
      </c>
      <c r="BA8" s="38" t="s">
        <v>298</v>
      </c>
      <c r="BB8" s="38" t="s">
        <v>969</v>
      </c>
      <c r="BD8" s="107">
        <v>5</v>
      </c>
      <c r="BE8" s="115">
        <v>5</v>
      </c>
      <c r="BF8" s="38" t="s">
        <v>291</v>
      </c>
      <c r="BH8" s="108">
        <v>5</v>
      </c>
      <c r="BI8" s="115">
        <v>5</v>
      </c>
      <c r="BJ8" s="38" t="s">
        <v>293</v>
      </c>
      <c r="BL8" s="108">
        <v>5</v>
      </c>
      <c r="BM8" s="107" t="s">
        <v>446</v>
      </c>
      <c r="BN8" t="s">
        <v>461</v>
      </c>
      <c r="BO8" t="s">
        <v>300</v>
      </c>
      <c r="BP8" t="s">
        <v>464</v>
      </c>
      <c r="BQ8" t="s">
        <v>469</v>
      </c>
      <c r="BR8" t="s">
        <v>471</v>
      </c>
      <c r="BX8" s="108">
        <v>5</v>
      </c>
      <c r="BY8" s="18" t="s">
        <v>454</v>
      </c>
      <c r="CA8" s="108">
        <v>5</v>
      </c>
      <c r="CB8" s="38" t="s">
        <v>488</v>
      </c>
    </row>
    <row r="9" spans="1:80" x14ac:dyDescent="0.25">
      <c r="A9" s="107">
        <v>6</v>
      </c>
      <c r="B9" s="32">
        <v>10411060702</v>
      </c>
      <c r="D9" s="32">
        <v>480</v>
      </c>
      <c r="E9" s="113">
        <v>40</v>
      </c>
      <c r="F9" s="113">
        <v>3</v>
      </c>
      <c r="G9" s="113">
        <v>3</v>
      </c>
      <c r="H9" s="41"/>
      <c r="I9" s="117">
        <v>8</v>
      </c>
      <c r="J9" s="117">
        <v>8</v>
      </c>
      <c r="K9" s="104">
        <v>5</v>
      </c>
      <c r="L9" s="102" t="s">
        <v>452</v>
      </c>
      <c r="M9" s="38"/>
      <c r="N9" s="110">
        <v>6</v>
      </c>
      <c r="O9" s="32">
        <v>10411060702</v>
      </c>
      <c r="Q9" s="111">
        <v>6</v>
      </c>
      <c r="R9" t="s">
        <v>480</v>
      </c>
      <c r="T9" s="111">
        <v>6</v>
      </c>
      <c r="U9" s="42" t="s">
        <v>45</v>
      </c>
      <c r="W9" s="111">
        <v>6</v>
      </c>
      <c r="X9" s="42" t="s">
        <v>39</v>
      </c>
      <c r="Z9" s="107">
        <v>6</v>
      </c>
      <c r="AA9" s="38" t="s">
        <v>434</v>
      </c>
      <c r="AC9" s="107">
        <v>6</v>
      </c>
      <c r="AD9" s="38" t="s">
        <v>195</v>
      </c>
      <c r="AF9" s="107">
        <v>6</v>
      </c>
      <c r="AG9" s="116">
        <v>6</v>
      </c>
      <c r="AH9" s="38" t="s">
        <v>293</v>
      </c>
      <c r="AJ9" s="108">
        <v>6</v>
      </c>
      <c r="AK9" s="116">
        <v>6</v>
      </c>
      <c r="AL9" s="38" t="s">
        <v>293</v>
      </c>
      <c r="AN9" s="107">
        <v>6</v>
      </c>
      <c r="AO9" s="38" t="s">
        <v>293</v>
      </c>
      <c r="AP9" s="38" t="s">
        <v>298</v>
      </c>
      <c r="AQ9" s="38" t="s">
        <v>56</v>
      </c>
      <c r="AY9" s="107">
        <v>6</v>
      </c>
      <c r="AZ9" s="38" t="s">
        <v>291</v>
      </c>
      <c r="BA9" s="38" t="s">
        <v>298</v>
      </c>
      <c r="BB9" s="38" t="s">
        <v>56</v>
      </c>
      <c r="BD9" s="107">
        <v>6</v>
      </c>
      <c r="BE9" s="115">
        <v>6</v>
      </c>
      <c r="BF9" s="38" t="s">
        <v>291</v>
      </c>
      <c r="BH9" s="108">
        <v>6</v>
      </c>
      <c r="BI9" s="115">
        <v>6</v>
      </c>
      <c r="BJ9" s="38" t="s">
        <v>291</v>
      </c>
      <c r="BL9" s="108">
        <v>6</v>
      </c>
      <c r="BM9" s="107" t="s">
        <v>447</v>
      </c>
      <c r="BN9" t="s">
        <v>470</v>
      </c>
      <c r="BO9" t="s">
        <v>300</v>
      </c>
      <c r="BP9" t="s">
        <v>464</v>
      </c>
      <c r="BQ9" t="s">
        <v>481</v>
      </c>
      <c r="BR9" t="s">
        <v>471</v>
      </c>
      <c r="BX9" s="108">
        <v>6</v>
      </c>
      <c r="BY9" s="18" t="s">
        <v>453</v>
      </c>
      <c r="CA9" s="108">
        <v>6</v>
      </c>
      <c r="CB9" s="38" t="s">
        <v>489</v>
      </c>
    </row>
    <row r="10" spans="1:80" x14ac:dyDescent="0.25">
      <c r="A10" s="107">
        <v>7</v>
      </c>
      <c r="B10" s="32">
        <v>10411060703</v>
      </c>
      <c r="D10" s="32">
        <v>480</v>
      </c>
      <c r="E10" s="113">
        <v>40</v>
      </c>
      <c r="F10" s="113">
        <v>3</v>
      </c>
      <c r="G10" s="113">
        <v>3</v>
      </c>
      <c r="H10" s="41"/>
      <c r="I10" s="117">
        <v>8</v>
      </c>
      <c r="J10" s="117">
        <v>8</v>
      </c>
      <c r="K10" s="104">
        <v>5</v>
      </c>
      <c r="L10" s="102" t="s">
        <v>452</v>
      </c>
      <c r="M10" s="38"/>
      <c r="N10" s="110">
        <v>7</v>
      </c>
      <c r="O10" s="32">
        <v>10411060703</v>
      </c>
      <c r="Q10" s="111">
        <v>7</v>
      </c>
      <c r="R10" t="s">
        <v>928</v>
      </c>
      <c r="T10" s="111">
        <v>7</v>
      </c>
      <c r="U10" s="42" t="s">
        <v>49</v>
      </c>
      <c r="W10" s="111">
        <v>7</v>
      </c>
      <c r="X10" s="42" t="s">
        <v>42</v>
      </c>
      <c r="Z10" s="107">
        <v>7</v>
      </c>
      <c r="AA10" s="38" t="s">
        <v>433</v>
      </c>
      <c r="AC10" s="107">
        <v>7</v>
      </c>
      <c r="AD10" s="38" t="s">
        <v>193</v>
      </c>
      <c r="AF10" s="107">
        <v>7</v>
      </c>
      <c r="AG10" s="116">
        <v>7</v>
      </c>
      <c r="AH10" s="38" t="s">
        <v>291</v>
      </c>
      <c r="AJ10" s="108">
        <v>7</v>
      </c>
      <c r="AK10" s="116">
        <v>7</v>
      </c>
      <c r="AL10" s="38" t="s">
        <v>291</v>
      </c>
      <c r="AN10" s="107">
        <v>7</v>
      </c>
      <c r="AO10" s="38" t="s">
        <v>294</v>
      </c>
      <c r="AP10" s="38" t="s">
        <v>298</v>
      </c>
      <c r="AQ10" s="38" t="s">
        <v>413</v>
      </c>
      <c r="AY10" s="107">
        <v>7</v>
      </c>
      <c r="AZ10" s="38" t="s">
        <v>295</v>
      </c>
      <c r="BA10" s="38" t="s">
        <v>298</v>
      </c>
      <c r="BB10" s="38" t="s">
        <v>493</v>
      </c>
      <c r="BD10" s="107">
        <v>7</v>
      </c>
      <c r="BE10" s="115">
        <v>7</v>
      </c>
      <c r="BF10" s="38" t="s">
        <v>292</v>
      </c>
      <c r="BH10" s="108">
        <v>7</v>
      </c>
      <c r="BI10" s="115">
        <v>7</v>
      </c>
      <c r="BJ10" s="38" t="s">
        <v>292</v>
      </c>
      <c r="BL10" s="108">
        <v>7</v>
      </c>
      <c r="BM10" s="107" t="s">
        <v>448</v>
      </c>
      <c r="BN10" t="s">
        <v>462</v>
      </c>
      <c r="BO10" t="s">
        <v>300</v>
      </c>
      <c r="BP10" t="s">
        <v>464</v>
      </c>
      <c r="BQ10" t="s">
        <v>469</v>
      </c>
      <c r="BR10" t="s">
        <v>471</v>
      </c>
      <c r="BX10" s="108">
        <v>7</v>
      </c>
      <c r="BY10" s="18" t="s">
        <v>201</v>
      </c>
      <c r="CA10" s="108">
        <v>7</v>
      </c>
      <c r="CB10" s="38" t="s">
        <v>490</v>
      </c>
    </row>
    <row r="11" spans="1:80" x14ac:dyDescent="0.25">
      <c r="A11" s="107">
        <v>8</v>
      </c>
      <c r="B11" s="31" t="s">
        <v>82</v>
      </c>
      <c r="C11" s="31" t="s">
        <v>4538</v>
      </c>
      <c r="D11" s="31" t="s">
        <v>4524</v>
      </c>
      <c r="E11" s="113">
        <v>20</v>
      </c>
      <c r="F11" s="113">
        <v>2</v>
      </c>
      <c r="G11" s="113">
        <v>2</v>
      </c>
      <c r="H11" s="41" t="s">
        <v>26</v>
      </c>
      <c r="I11" s="117">
        <v>10</v>
      </c>
      <c r="J11" s="118">
        <v>10</v>
      </c>
      <c r="K11" s="109">
        <v>4</v>
      </c>
      <c r="L11" s="103" t="s">
        <v>385</v>
      </c>
      <c r="M11" s="38"/>
      <c r="N11" s="110">
        <v>8</v>
      </c>
      <c r="O11" s="31" t="s">
        <v>82</v>
      </c>
      <c r="Q11" s="111">
        <v>8</v>
      </c>
      <c r="R11" t="s">
        <v>37</v>
      </c>
      <c r="W11" s="111">
        <v>8</v>
      </c>
      <c r="X11" s="42" t="s">
        <v>46</v>
      </c>
      <c r="Z11" s="107">
        <v>8</v>
      </c>
      <c r="AA11" s="38" t="s">
        <v>427</v>
      </c>
      <c r="AC11" s="107">
        <v>8</v>
      </c>
      <c r="AD11" s="38" t="s">
        <v>196</v>
      </c>
      <c r="AF11" s="107">
        <v>8</v>
      </c>
      <c r="AG11" s="116">
        <v>8</v>
      </c>
      <c r="AH11" s="38" t="s">
        <v>291</v>
      </c>
      <c r="AJ11" s="108">
        <v>8</v>
      </c>
      <c r="AK11" s="116">
        <v>8</v>
      </c>
      <c r="AL11" s="38" t="s">
        <v>292</v>
      </c>
      <c r="AN11" s="107">
        <v>8</v>
      </c>
      <c r="AO11" s="38" t="s">
        <v>294</v>
      </c>
      <c r="AP11" s="38" t="s">
        <v>298</v>
      </c>
      <c r="AQ11" s="38" t="s">
        <v>4500</v>
      </c>
      <c r="AY11" s="107">
        <v>8</v>
      </c>
      <c r="AZ11" s="38" t="s">
        <v>295</v>
      </c>
      <c r="BA11" s="38" t="s">
        <v>298</v>
      </c>
      <c r="BB11" t="s">
        <v>4506</v>
      </c>
      <c r="BD11" s="107">
        <v>8</v>
      </c>
      <c r="BE11" s="115">
        <v>8</v>
      </c>
      <c r="BF11" s="38" t="s">
        <v>292</v>
      </c>
      <c r="BH11" s="108">
        <v>8</v>
      </c>
      <c r="BI11" s="115">
        <v>8</v>
      </c>
      <c r="BJ11" s="38" t="s">
        <v>293</v>
      </c>
      <c r="BL11" s="108">
        <v>8</v>
      </c>
      <c r="BM11" s="107" t="s">
        <v>449</v>
      </c>
      <c r="BN11" t="s">
        <v>472</v>
      </c>
      <c r="BO11" t="s">
        <v>300</v>
      </c>
      <c r="BP11" t="s">
        <v>464</v>
      </c>
      <c r="BQ11" t="s">
        <v>473</v>
      </c>
      <c r="BR11" t="s">
        <v>471</v>
      </c>
      <c r="BX11" s="108">
        <v>8</v>
      </c>
      <c r="BY11" s="18" t="s">
        <v>202</v>
      </c>
      <c r="CA11" s="108">
        <v>8</v>
      </c>
      <c r="CB11" s="38" t="s">
        <v>492</v>
      </c>
    </row>
    <row r="12" spans="1:80" x14ac:dyDescent="0.25">
      <c r="A12" s="107">
        <v>9</v>
      </c>
      <c r="B12" s="31" t="s">
        <v>83</v>
      </c>
      <c r="C12" s="31" t="s">
        <v>4538</v>
      </c>
      <c r="D12" s="31" t="s">
        <v>4524</v>
      </c>
      <c r="E12" s="113">
        <v>30</v>
      </c>
      <c r="F12" s="113">
        <v>2</v>
      </c>
      <c r="G12" s="113">
        <v>3</v>
      </c>
      <c r="H12" s="41" t="s">
        <v>26</v>
      </c>
      <c r="I12" s="117">
        <v>10</v>
      </c>
      <c r="J12" s="118">
        <v>10</v>
      </c>
      <c r="K12" s="109">
        <v>4</v>
      </c>
      <c r="L12" s="103" t="s">
        <v>385</v>
      </c>
      <c r="M12" s="38"/>
      <c r="N12" s="110">
        <v>9</v>
      </c>
      <c r="O12" s="31" t="s">
        <v>83</v>
      </c>
      <c r="Q12" s="111">
        <v>9</v>
      </c>
      <c r="R12" t="s">
        <v>48</v>
      </c>
      <c r="W12" s="111">
        <v>9</v>
      </c>
      <c r="X12" s="42" t="s">
        <v>50</v>
      </c>
      <c r="Z12" s="107">
        <v>9</v>
      </c>
      <c r="AA12" s="38" t="s">
        <v>25</v>
      </c>
      <c r="AC12" s="107">
        <v>9</v>
      </c>
      <c r="AD12" s="38" t="s">
        <v>199</v>
      </c>
      <c r="AF12" s="107">
        <v>9</v>
      </c>
      <c r="AG12" s="116">
        <v>9</v>
      </c>
      <c r="AH12" s="38" t="s">
        <v>292</v>
      </c>
      <c r="AJ12" s="108">
        <v>9</v>
      </c>
      <c r="AK12" s="116">
        <v>9</v>
      </c>
      <c r="AL12" s="38" t="s">
        <v>293</v>
      </c>
      <c r="AN12" s="107">
        <v>9</v>
      </c>
      <c r="AO12" s="38" t="s">
        <v>295</v>
      </c>
      <c r="AP12" s="38" t="s">
        <v>298</v>
      </c>
      <c r="AQ12" s="38" t="s">
        <v>414</v>
      </c>
      <c r="AY12" s="107">
        <v>9</v>
      </c>
      <c r="AZ12" s="38" t="s">
        <v>294</v>
      </c>
      <c r="BA12" s="38" t="s">
        <v>298</v>
      </c>
      <c r="BB12" s="38" t="s">
        <v>495</v>
      </c>
      <c r="BD12" s="107">
        <v>9</v>
      </c>
      <c r="BE12" s="115">
        <v>9</v>
      </c>
      <c r="BF12" s="38" t="s">
        <v>293</v>
      </c>
      <c r="BH12" s="108">
        <v>9</v>
      </c>
      <c r="BI12" s="115">
        <v>9</v>
      </c>
      <c r="BJ12" s="38" t="s">
        <v>291</v>
      </c>
      <c r="BL12" s="108">
        <v>9</v>
      </c>
      <c r="BM12" s="107" t="s">
        <v>450</v>
      </c>
      <c r="BN12" t="s">
        <v>472</v>
      </c>
      <c r="BO12" t="s">
        <v>300</v>
      </c>
      <c r="BP12" t="s">
        <v>464</v>
      </c>
      <c r="BQ12" t="s">
        <v>473</v>
      </c>
      <c r="BR12" t="s">
        <v>474</v>
      </c>
      <c r="BX12" s="108">
        <v>9</v>
      </c>
      <c r="BY12" s="18" t="s">
        <v>4570</v>
      </c>
      <c r="CA12" s="108">
        <v>9</v>
      </c>
      <c r="CB12" s="38" t="s">
        <v>491</v>
      </c>
    </row>
    <row r="13" spans="1:80" x14ac:dyDescent="0.25">
      <c r="A13" s="107">
        <v>10</v>
      </c>
      <c r="B13" s="31" t="s">
        <v>84</v>
      </c>
      <c r="C13" s="31" t="s">
        <v>4539</v>
      </c>
      <c r="D13" s="31" t="s">
        <v>4524</v>
      </c>
      <c r="E13" s="113">
        <v>50</v>
      </c>
      <c r="F13" s="113">
        <v>2</v>
      </c>
      <c r="G13" s="113">
        <v>2</v>
      </c>
      <c r="H13" s="41" t="s">
        <v>30</v>
      </c>
      <c r="I13" s="117">
        <v>10</v>
      </c>
      <c r="J13" s="118">
        <v>8</v>
      </c>
      <c r="K13" s="109">
        <v>4</v>
      </c>
      <c r="L13" s="103" t="s">
        <v>385</v>
      </c>
      <c r="M13" s="38"/>
      <c r="N13" s="110">
        <v>10</v>
      </c>
      <c r="O13" s="31" t="s">
        <v>84</v>
      </c>
      <c r="Q13" s="111">
        <v>10</v>
      </c>
      <c r="R13" t="s">
        <v>33</v>
      </c>
      <c r="W13" s="111">
        <v>10</v>
      </c>
      <c r="X13" s="42" t="s">
        <v>51</v>
      </c>
      <c r="Z13" s="107">
        <v>10</v>
      </c>
      <c r="AA13" s="38" t="s">
        <v>437</v>
      </c>
      <c r="AC13" s="107">
        <v>10</v>
      </c>
      <c r="AD13" s="38" t="s">
        <v>197</v>
      </c>
      <c r="AF13" s="107">
        <v>10</v>
      </c>
      <c r="AG13" s="116">
        <v>10</v>
      </c>
      <c r="AH13" s="38" t="s">
        <v>292</v>
      </c>
      <c r="AJ13" s="108">
        <v>10</v>
      </c>
      <c r="AK13" s="116">
        <v>10</v>
      </c>
      <c r="AL13" s="38" t="s">
        <v>291</v>
      </c>
      <c r="AN13" s="107">
        <v>10</v>
      </c>
      <c r="AO13" s="38" t="s">
        <v>296</v>
      </c>
      <c r="AP13" s="38" t="s">
        <v>298</v>
      </c>
      <c r="AQ13" s="38" t="s">
        <v>415</v>
      </c>
      <c r="AY13" s="107">
        <v>10</v>
      </c>
      <c r="AZ13" s="38" t="s">
        <v>296</v>
      </c>
      <c r="BA13" s="38" t="s">
        <v>298</v>
      </c>
      <c r="BB13" s="38" t="s">
        <v>494</v>
      </c>
      <c r="BD13" s="107">
        <v>10</v>
      </c>
      <c r="BE13" s="115">
        <v>10</v>
      </c>
      <c r="BF13" s="38" t="s">
        <v>293</v>
      </c>
      <c r="BH13" s="108">
        <v>10</v>
      </c>
      <c r="BI13" s="115">
        <v>10</v>
      </c>
      <c r="BJ13" s="38" t="s">
        <v>292</v>
      </c>
      <c r="BL13" s="108">
        <v>10</v>
      </c>
      <c r="BM13" s="107" t="s">
        <v>451</v>
      </c>
      <c r="BN13" t="s">
        <v>475</v>
      </c>
      <c r="BO13" t="s">
        <v>476</v>
      </c>
      <c r="BP13" t="s">
        <v>477</v>
      </c>
      <c r="BQ13" t="s">
        <v>481</v>
      </c>
      <c r="BR13" t="s">
        <v>478</v>
      </c>
      <c r="BX13" s="108">
        <v>10</v>
      </c>
      <c r="BY13" s="18" t="s">
        <v>954</v>
      </c>
    </row>
    <row r="14" spans="1:80" x14ac:dyDescent="0.25">
      <c r="A14" s="107">
        <v>11</v>
      </c>
      <c r="B14" s="31" t="s">
        <v>68</v>
      </c>
      <c r="C14" s="31" t="s">
        <v>4540</v>
      </c>
      <c r="D14" s="32">
        <v>120</v>
      </c>
      <c r="E14" s="113">
        <v>15</v>
      </c>
      <c r="F14" s="113">
        <v>1</v>
      </c>
      <c r="G14" s="113">
        <v>1</v>
      </c>
      <c r="H14" s="41" t="s">
        <v>26</v>
      </c>
      <c r="I14" s="117">
        <v>10</v>
      </c>
      <c r="J14" s="118">
        <v>10</v>
      </c>
      <c r="K14" s="109">
        <v>3</v>
      </c>
      <c r="L14" s="103" t="s">
        <v>385</v>
      </c>
      <c r="M14" s="38"/>
      <c r="N14" s="110">
        <v>11</v>
      </c>
      <c r="O14" s="31" t="s">
        <v>68</v>
      </c>
      <c r="Q14" s="111">
        <v>11</v>
      </c>
      <c r="R14" t="s">
        <v>926</v>
      </c>
      <c r="W14" s="111">
        <v>11</v>
      </c>
      <c r="X14" s="42" t="s">
        <v>54</v>
      </c>
      <c r="Z14" s="107">
        <v>11</v>
      </c>
      <c r="AA14" s="38" t="s">
        <v>438</v>
      </c>
      <c r="AC14" s="107">
        <v>11</v>
      </c>
      <c r="AD14" s="38" t="s">
        <v>198</v>
      </c>
      <c r="AF14" s="107">
        <v>11</v>
      </c>
      <c r="AG14" s="116">
        <v>11</v>
      </c>
      <c r="AH14" s="38" t="s">
        <v>293</v>
      </c>
      <c r="AJ14" s="108">
        <v>11</v>
      </c>
      <c r="AK14" s="116">
        <v>11</v>
      </c>
      <c r="AL14" s="38" t="s">
        <v>292</v>
      </c>
      <c r="AN14" s="107">
        <v>11</v>
      </c>
      <c r="AO14" s="38" t="s">
        <v>297</v>
      </c>
      <c r="AP14" s="38" t="s">
        <v>298</v>
      </c>
      <c r="AQ14" s="38" t="s">
        <v>416</v>
      </c>
      <c r="AY14" s="107">
        <v>11</v>
      </c>
      <c r="AZ14" s="38" t="s">
        <v>4527</v>
      </c>
      <c r="BA14" s="38" t="s">
        <v>298</v>
      </c>
      <c r="BB14" s="38" t="s">
        <v>4517</v>
      </c>
      <c r="BD14" s="107">
        <v>11</v>
      </c>
      <c r="BE14" s="115">
        <v>11</v>
      </c>
      <c r="BF14" s="38" t="s">
        <v>291</v>
      </c>
      <c r="BH14" s="108">
        <v>11</v>
      </c>
      <c r="BI14" s="115">
        <v>11</v>
      </c>
      <c r="BJ14" s="38" t="s">
        <v>293</v>
      </c>
      <c r="BL14" s="108">
        <v>11</v>
      </c>
      <c r="BM14" s="107" t="s">
        <v>482</v>
      </c>
      <c r="BN14" t="s">
        <v>470</v>
      </c>
      <c r="BO14" t="s">
        <v>300</v>
      </c>
      <c r="BP14" t="s">
        <v>479</v>
      </c>
      <c r="BQ14" t="s">
        <v>481</v>
      </c>
      <c r="BR14" t="s">
        <v>471</v>
      </c>
      <c r="BX14" s="108">
        <v>11</v>
      </c>
      <c r="BY14" s="18" t="s">
        <v>390</v>
      </c>
    </row>
    <row r="15" spans="1:80" x14ac:dyDescent="0.25">
      <c r="A15" s="107">
        <v>12</v>
      </c>
      <c r="B15" s="31" t="s">
        <v>69</v>
      </c>
      <c r="C15" s="31" t="s">
        <v>4540</v>
      </c>
      <c r="D15" s="32">
        <v>120</v>
      </c>
      <c r="E15" s="113">
        <v>15</v>
      </c>
      <c r="F15" s="113">
        <v>1</v>
      </c>
      <c r="G15" s="113">
        <v>1</v>
      </c>
      <c r="H15" s="41" t="s">
        <v>26</v>
      </c>
      <c r="I15" s="117">
        <v>10</v>
      </c>
      <c r="J15" s="118">
        <v>10</v>
      </c>
      <c r="K15" s="109">
        <v>3</v>
      </c>
      <c r="L15" s="18">
        <v>1900.5</v>
      </c>
      <c r="M15" s="38"/>
      <c r="N15" s="110">
        <v>12</v>
      </c>
      <c r="O15" s="31" t="s">
        <v>69</v>
      </c>
      <c r="Q15" s="111">
        <v>12</v>
      </c>
      <c r="R15" t="s">
        <v>929</v>
      </c>
      <c r="W15" s="111">
        <v>12</v>
      </c>
      <c r="X15" s="42" t="s">
        <v>56</v>
      </c>
      <c r="Z15" s="107">
        <v>12</v>
      </c>
      <c r="AA15" s="38" t="s">
        <v>429</v>
      </c>
      <c r="AF15" s="107">
        <v>12</v>
      </c>
      <c r="AG15" s="116">
        <v>12</v>
      </c>
      <c r="AH15" s="38" t="s">
        <v>293</v>
      </c>
      <c r="AJ15" s="108">
        <v>12</v>
      </c>
      <c r="AK15" s="116">
        <v>12</v>
      </c>
      <c r="AL15" s="38" t="s">
        <v>293</v>
      </c>
      <c r="AN15" s="107">
        <v>12</v>
      </c>
      <c r="AO15" s="38" t="s">
        <v>297</v>
      </c>
      <c r="AP15" s="38" t="s">
        <v>298</v>
      </c>
      <c r="AQ15" s="38" t="s">
        <v>4504</v>
      </c>
      <c r="AY15" s="107">
        <v>12</v>
      </c>
      <c r="AZ15" s="38" t="s">
        <v>4527</v>
      </c>
      <c r="BA15" s="38" t="s">
        <v>298</v>
      </c>
      <c r="BB15" s="38" t="s">
        <v>4507</v>
      </c>
      <c r="BD15" s="107">
        <v>12</v>
      </c>
      <c r="BE15" s="115">
        <v>12</v>
      </c>
      <c r="BF15" s="38" t="s">
        <v>291</v>
      </c>
      <c r="BH15" s="108">
        <v>12</v>
      </c>
      <c r="BI15" s="115">
        <v>12</v>
      </c>
      <c r="BJ15" s="38" t="s">
        <v>291</v>
      </c>
      <c r="BL15" s="108">
        <v>12</v>
      </c>
      <c r="BM15" s="107" t="s">
        <v>838</v>
      </c>
      <c r="BN15" s="38" t="s">
        <v>483</v>
      </c>
      <c r="BO15" s="38" t="s">
        <v>462</v>
      </c>
      <c r="BP15" s="38" t="s">
        <v>464</v>
      </c>
      <c r="BQ15" s="38" t="s">
        <v>484</v>
      </c>
      <c r="BR15" s="38" t="s">
        <v>471</v>
      </c>
      <c r="BX15" s="108">
        <v>12</v>
      </c>
      <c r="BY15" s="18" t="s">
        <v>389</v>
      </c>
    </row>
    <row r="16" spans="1:80" x14ac:dyDescent="0.25">
      <c r="A16" s="107">
        <v>13</v>
      </c>
      <c r="B16" s="31" t="s">
        <v>70</v>
      </c>
      <c r="C16" s="31" t="s">
        <v>4540</v>
      </c>
      <c r="D16" s="32">
        <v>120</v>
      </c>
      <c r="E16" s="113">
        <v>15</v>
      </c>
      <c r="F16" s="113">
        <v>1</v>
      </c>
      <c r="G16" s="113">
        <v>1</v>
      </c>
      <c r="H16" s="41" t="s">
        <v>26</v>
      </c>
      <c r="I16" s="117">
        <v>10</v>
      </c>
      <c r="J16" s="118">
        <v>10</v>
      </c>
      <c r="K16" s="109">
        <v>3</v>
      </c>
      <c r="L16" s="18">
        <v>1900.5</v>
      </c>
      <c r="M16" s="38"/>
      <c r="N16" s="110">
        <v>13</v>
      </c>
      <c r="O16" s="31" t="s">
        <v>70</v>
      </c>
      <c r="Q16" s="111">
        <v>13</v>
      </c>
      <c r="R16" t="s">
        <v>945</v>
      </c>
      <c r="W16" s="111">
        <v>13</v>
      </c>
      <c r="X16" s="42" t="s">
        <v>58</v>
      </c>
      <c r="Z16" s="107">
        <v>13</v>
      </c>
      <c r="AA16" s="38" t="s">
        <v>430</v>
      </c>
      <c r="AF16" s="107">
        <v>13</v>
      </c>
      <c r="AG16" s="116">
        <v>13</v>
      </c>
      <c r="AH16" s="38" t="s">
        <v>291</v>
      </c>
      <c r="AJ16" s="108">
        <v>13</v>
      </c>
      <c r="AK16" s="116">
        <v>13</v>
      </c>
      <c r="AL16" s="38" t="s">
        <v>291</v>
      </c>
      <c r="AN16" s="107">
        <v>13</v>
      </c>
      <c r="AO16" s="38" t="s">
        <v>297</v>
      </c>
      <c r="AP16" s="38" t="s">
        <v>298</v>
      </c>
      <c r="AQ16" s="38" t="s">
        <v>422</v>
      </c>
      <c r="AY16" s="107">
        <v>13</v>
      </c>
      <c r="AZ16" s="38" t="s">
        <v>4527</v>
      </c>
      <c r="BA16" s="38" t="s">
        <v>298</v>
      </c>
      <c r="BB16" s="38" t="s">
        <v>4505</v>
      </c>
      <c r="BD16" s="107">
        <v>13</v>
      </c>
      <c r="BE16" s="115">
        <v>13</v>
      </c>
      <c r="BF16" s="38" t="s">
        <v>292</v>
      </c>
      <c r="BH16" s="108">
        <v>13</v>
      </c>
      <c r="BI16" s="115">
        <v>13</v>
      </c>
      <c r="BJ16" s="38" t="s">
        <v>292</v>
      </c>
      <c r="BL16" s="108">
        <v>13</v>
      </c>
      <c r="BM16" s="107" t="s">
        <v>865</v>
      </c>
      <c r="BN16" s="38" t="s">
        <v>866</v>
      </c>
      <c r="BO16" s="38" t="s">
        <v>962</v>
      </c>
      <c r="BP16" s="38" t="s">
        <v>464</v>
      </c>
      <c r="BQ16" s="38" t="s">
        <v>300</v>
      </c>
      <c r="BR16" s="38" t="s">
        <v>461</v>
      </c>
      <c r="BS16" s="38" t="s">
        <v>867</v>
      </c>
      <c r="BX16" s="108">
        <v>13</v>
      </c>
      <c r="BY16" s="18" t="s">
        <v>391</v>
      </c>
    </row>
    <row r="17" spans="1:77" x14ac:dyDescent="0.25">
      <c r="A17" s="107">
        <v>14</v>
      </c>
      <c r="B17" s="31" t="s">
        <v>71</v>
      </c>
      <c r="C17" s="31" t="s">
        <v>4540</v>
      </c>
      <c r="D17" s="32">
        <v>120</v>
      </c>
      <c r="E17" s="113">
        <v>20</v>
      </c>
      <c r="F17" s="113">
        <v>1</v>
      </c>
      <c r="G17" s="113">
        <v>1</v>
      </c>
      <c r="H17" s="41" t="s">
        <v>26</v>
      </c>
      <c r="I17" s="117">
        <v>10</v>
      </c>
      <c r="J17" s="118">
        <v>10</v>
      </c>
      <c r="K17" s="109">
        <v>3</v>
      </c>
      <c r="L17" s="103" t="s">
        <v>385</v>
      </c>
      <c r="M17" s="38"/>
      <c r="N17" s="110">
        <v>14</v>
      </c>
      <c r="O17" s="31" t="s">
        <v>71</v>
      </c>
      <c r="Q17" s="111">
        <v>14</v>
      </c>
      <c r="R17" t="s">
        <v>909</v>
      </c>
      <c r="W17" s="111">
        <v>14</v>
      </c>
      <c r="X17" s="42" t="s">
        <v>989</v>
      </c>
      <c r="Z17" s="107">
        <v>14</v>
      </c>
      <c r="AA17" s="38" t="s">
        <v>428</v>
      </c>
      <c r="AF17" s="107">
        <v>14</v>
      </c>
      <c r="AG17" s="116">
        <v>14</v>
      </c>
      <c r="AH17" s="38" t="s">
        <v>291</v>
      </c>
      <c r="AJ17" s="108">
        <v>14</v>
      </c>
      <c r="AK17" s="116">
        <v>14</v>
      </c>
      <c r="AL17" s="38" t="s">
        <v>292</v>
      </c>
      <c r="AN17" s="107">
        <v>14</v>
      </c>
      <c r="AO17" s="38" t="s">
        <v>297</v>
      </c>
      <c r="AP17" s="38" t="s">
        <v>298</v>
      </c>
      <c r="AQ17" s="38" t="s">
        <v>4501</v>
      </c>
      <c r="AY17" s="107">
        <v>14</v>
      </c>
      <c r="AZ17" s="38" t="s">
        <v>4527</v>
      </c>
      <c r="BA17" s="38" t="s">
        <v>298</v>
      </c>
      <c r="BB17" s="38" t="s">
        <v>4508</v>
      </c>
      <c r="BD17" s="107">
        <v>14</v>
      </c>
      <c r="BE17" s="115">
        <v>14</v>
      </c>
      <c r="BF17" s="38" t="s">
        <v>292</v>
      </c>
      <c r="BH17" s="108">
        <v>14</v>
      </c>
      <c r="BI17" s="115">
        <v>14</v>
      </c>
      <c r="BJ17" s="38" t="s">
        <v>293</v>
      </c>
      <c r="BL17" s="108">
        <v>14</v>
      </c>
      <c r="BM17" s="107" t="s">
        <v>961</v>
      </c>
      <c r="BN17" s="38" t="s">
        <v>475</v>
      </c>
      <c r="BO17" s="38" t="s">
        <v>300</v>
      </c>
      <c r="BP17" s="38" t="s">
        <v>963</v>
      </c>
      <c r="BQ17" s="38" t="s">
        <v>964</v>
      </c>
      <c r="BR17" s="38" t="s">
        <v>476</v>
      </c>
      <c r="BS17" s="38" t="s">
        <v>477</v>
      </c>
      <c r="BX17" s="108">
        <v>14</v>
      </c>
      <c r="BY17" t="s">
        <v>4529</v>
      </c>
    </row>
    <row r="18" spans="1:77" x14ac:dyDescent="0.25">
      <c r="A18" s="107">
        <v>15</v>
      </c>
      <c r="B18" s="31" t="s">
        <v>72</v>
      </c>
      <c r="C18" s="31" t="s">
        <v>4540</v>
      </c>
      <c r="D18" s="32">
        <v>120</v>
      </c>
      <c r="E18" s="113">
        <v>20</v>
      </c>
      <c r="F18" s="113">
        <v>1</v>
      </c>
      <c r="G18" s="113">
        <v>1</v>
      </c>
      <c r="H18" s="41" t="s">
        <v>26</v>
      </c>
      <c r="I18" s="117">
        <v>10</v>
      </c>
      <c r="J18" s="118">
        <v>10</v>
      </c>
      <c r="K18" s="109">
        <v>3</v>
      </c>
      <c r="L18" s="103" t="s">
        <v>385</v>
      </c>
      <c r="M18" s="38"/>
      <c r="N18" s="110">
        <v>15</v>
      </c>
      <c r="O18" s="31" t="s">
        <v>72</v>
      </c>
      <c r="Q18" s="111">
        <v>15</v>
      </c>
      <c r="R18" t="s">
        <v>925</v>
      </c>
      <c r="W18" s="111">
        <v>15</v>
      </c>
      <c r="X18" s="42" t="s">
        <v>491</v>
      </c>
      <c r="AF18" s="107">
        <v>15</v>
      </c>
      <c r="AG18" s="116">
        <v>15</v>
      </c>
      <c r="AH18" s="38" t="s">
        <v>292</v>
      </c>
      <c r="AJ18" s="108">
        <v>15</v>
      </c>
      <c r="AK18" s="116">
        <v>15</v>
      </c>
      <c r="AL18" s="38" t="s">
        <v>293</v>
      </c>
      <c r="AN18" s="107">
        <v>15</v>
      </c>
      <c r="AO18" s="38" t="s">
        <v>297</v>
      </c>
      <c r="AP18" s="38" t="s">
        <v>298</v>
      </c>
      <c r="AQ18" s="38" t="s">
        <v>417</v>
      </c>
      <c r="AY18" s="107">
        <v>15</v>
      </c>
      <c r="AZ18" s="38" t="s">
        <v>4527</v>
      </c>
      <c r="BA18" s="38" t="s">
        <v>298</v>
      </c>
      <c r="BB18" s="38" t="s">
        <v>4509</v>
      </c>
      <c r="BD18" s="107">
        <v>15</v>
      </c>
      <c r="BE18" s="115">
        <v>15</v>
      </c>
      <c r="BF18" s="38" t="s">
        <v>293</v>
      </c>
      <c r="BH18" s="108">
        <v>15</v>
      </c>
      <c r="BI18" s="115">
        <v>15</v>
      </c>
      <c r="BJ18" s="38" t="s">
        <v>291</v>
      </c>
      <c r="BL18" s="108">
        <v>15</v>
      </c>
      <c r="BM18" s="107" t="s">
        <v>981</v>
      </c>
      <c r="BN18" s="38" t="s">
        <v>982</v>
      </c>
      <c r="BO18" s="38" t="s">
        <v>983</v>
      </c>
      <c r="BP18" s="38" t="s">
        <v>984</v>
      </c>
      <c r="BQ18" s="38" t="s">
        <v>985</v>
      </c>
      <c r="BR18" s="38" t="s">
        <v>986</v>
      </c>
      <c r="BS18" s="38" t="s">
        <v>987</v>
      </c>
      <c r="BT18" s="38" t="s">
        <v>843</v>
      </c>
      <c r="BU18" s="38" t="s">
        <v>464</v>
      </c>
      <c r="BV18" s="38" t="s">
        <v>988</v>
      </c>
      <c r="BX18" s="108">
        <v>15</v>
      </c>
      <c r="BY18" s="18" t="s">
        <v>456</v>
      </c>
    </row>
    <row r="19" spans="1:77" x14ac:dyDescent="0.25">
      <c r="A19" s="107">
        <v>16</v>
      </c>
      <c r="B19" s="31" t="s">
        <v>73</v>
      </c>
      <c r="C19" s="31" t="s">
        <v>4540</v>
      </c>
      <c r="D19" s="32">
        <v>120</v>
      </c>
      <c r="E19" s="113">
        <v>20</v>
      </c>
      <c r="F19" s="113">
        <v>1</v>
      </c>
      <c r="G19" s="113">
        <v>1</v>
      </c>
      <c r="H19" s="41" t="s">
        <v>26</v>
      </c>
      <c r="I19" s="117">
        <v>10</v>
      </c>
      <c r="J19" s="118">
        <v>10</v>
      </c>
      <c r="K19" s="109">
        <v>3</v>
      </c>
      <c r="L19" s="18">
        <v>1900.5</v>
      </c>
      <c r="M19" s="38"/>
      <c r="N19" s="110">
        <v>16</v>
      </c>
      <c r="O19" s="31" t="s">
        <v>73</v>
      </c>
      <c r="Q19" s="111">
        <v>16</v>
      </c>
      <c r="R19" t="s">
        <v>910</v>
      </c>
      <c r="W19" s="42"/>
      <c r="X19" s="42"/>
      <c r="AF19" s="107">
        <v>16</v>
      </c>
      <c r="AG19" s="116">
        <v>16</v>
      </c>
      <c r="AH19" s="38" t="s">
        <v>292</v>
      </c>
      <c r="AJ19" s="108">
        <v>16</v>
      </c>
      <c r="AK19" s="116">
        <v>16</v>
      </c>
      <c r="AL19" s="38" t="s">
        <v>291</v>
      </c>
      <c r="AN19" s="107">
        <v>16</v>
      </c>
      <c r="AO19" s="38" t="s">
        <v>297</v>
      </c>
      <c r="AP19" s="38" t="s">
        <v>298</v>
      </c>
      <c r="AQ19" s="38" t="s">
        <v>4502</v>
      </c>
      <c r="AY19" s="107">
        <v>16</v>
      </c>
      <c r="AZ19" s="38" t="s">
        <v>4527</v>
      </c>
      <c r="BA19" s="38" t="s">
        <v>298</v>
      </c>
      <c r="BB19" s="38" t="s">
        <v>4510</v>
      </c>
      <c r="BD19" s="107">
        <v>16</v>
      </c>
      <c r="BE19" s="115">
        <v>16</v>
      </c>
      <c r="BF19" s="38" t="s">
        <v>293</v>
      </c>
      <c r="BH19" s="108">
        <v>16</v>
      </c>
      <c r="BI19" s="115">
        <v>16</v>
      </c>
      <c r="BJ19" s="38" t="s">
        <v>292</v>
      </c>
      <c r="BL19" s="108">
        <v>16</v>
      </c>
      <c r="BM19" s="107" t="s">
        <v>4551</v>
      </c>
      <c r="BN19" s="38" t="s">
        <v>462</v>
      </c>
      <c r="BO19" s="38" t="s">
        <v>4552</v>
      </c>
      <c r="BP19" s="38" t="s">
        <v>963</v>
      </c>
      <c r="BQ19" t="s">
        <v>4553</v>
      </c>
      <c r="BR19" s="38" t="s">
        <v>474</v>
      </c>
      <c r="BX19" s="108">
        <v>16</v>
      </c>
      <c r="BY19" s="18" t="s">
        <v>942</v>
      </c>
    </row>
    <row r="20" spans="1:77" x14ac:dyDescent="0.25">
      <c r="A20" s="107">
        <v>17</v>
      </c>
      <c r="B20" s="31" t="s">
        <v>399</v>
      </c>
      <c r="C20" s="31" t="s">
        <v>4536</v>
      </c>
      <c r="D20" s="32">
        <v>120</v>
      </c>
      <c r="E20" s="113">
        <v>20</v>
      </c>
      <c r="F20" s="113">
        <v>1</v>
      </c>
      <c r="G20" s="113">
        <v>1</v>
      </c>
      <c r="H20" s="41" t="s">
        <v>26</v>
      </c>
      <c r="I20" s="117">
        <v>10</v>
      </c>
      <c r="J20" s="118">
        <v>10</v>
      </c>
      <c r="K20" s="109">
        <v>5</v>
      </c>
      <c r="L20" s="18">
        <v>1900.5</v>
      </c>
      <c r="M20" s="38"/>
      <c r="N20" s="110">
        <v>17</v>
      </c>
      <c r="O20" s="31" t="s">
        <v>399</v>
      </c>
      <c r="Q20" s="111">
        <v>17</v>
      </c>
      <c r="R20" t="s">
        <v>44</v>
      </c>
      <c r="W20" s="42"/>
      <c r="X20" s="42"/>
      <c r="AF20" s="107">
        <v>17</v>
      </c>
      <c r="AG20" s="116">
        <v>17</v>
      </c>
      <c r="AH20" s="38" t="s">
        <v>293</v>
      </c>
      <c r="AJ20" s="108">
        <v>17</v>
      </c>
      <c r="AK20" s="116">
        <v>17</v>
      </c>
      <c r="AL20" s="38" t="s">
        <v>292</v>
      </c>
      <c r="AN20" s="107">
        <v>17</v>
      </c>
      <c r="AO20" s="38" t="s">
        <v>297</v>
      </c>
      <c r="AP20" s="38" t="s">
        <v>298</v>
      </c>
      <c r="AQ20" s="38" t="s">
        <v>4512</v>
      </c>
      <c r="AY20" s="107">
        <v>17</v>
      </c>
      <c r="AZ20" s="38" t="s">
        <v>4527</v>
      </c>
      <c r="BA20" s="38" t="s">
        <v>298</v>
      </c>
      <c r="BB20" s="38" t="s">
        <v>4511</v>
      </c>
      <c r="BD20" s="107">
        <v>17</v>
      </c>
      <c r="BE20" s="115">
        <v>17</v>
      </c>
      <c r="BF20" s="38" t="s">
        <v>291</v>
      </c>
      <c r="BH20" s="108">
        <v>17</v>
      </c>
      <c r="BI20" s="115">
        <v>17</v>
      </c>
      <c r="BJ20" s="38" t="s">
        <v>293</v>
      </c>
      <c r="BX20" s="108">
        <v>17</v>
      </c>
      <c r="BY20" s="18" t="s">
        <v>452</v>
      </c>
    </row>
    <row r="21" spans="1:77" x14ac:dyDescent="0.25">
      <c r="A21" s="107">
        <v>18</v>
      </c>
      <c r="B21" s="31" t="s">
        <v>74</v>
      </c>
      <c r="C21" s="31" t="s">
        <v>4540</v>
      </c>
      <c r="D21" s="32">
        <v>120</v>
      </c>
      <c r="E21" s="113">
        <v>30</v>
      </c>
      <c r="F21" s="113">
        <v>1</v>
      </c>
      <c r="G21" s="113">
        <v>1</v>
      </c>
      <c r="H21" s="41" t="s">
        <v>26</v>
      </c>
      <c r="I21" s="117">
        <v>10</v>
      </c>
      <c r="J21" s="118">
        <v>10</v>
      </c>
      <c r="K21" s="109">
        <v>3</v>
      </c>
      <c r="L21" s="103" t="s">
        <v>385</v>
      </c>
      <c r="M21" s="38"/>
      <c r="N21" s="110">
        <v>18</v>
      </c>
      <c r="O21" s="31" t="s">
        <v>74</v>
      </c>
      <c r="Q21" s="111">
        <v>18</v>
      </c>
      <c r="R21" t="s">
        <v>911</v>
      </c>
      <c r="X21" s="42"/>
      <c r="AF21" s="107">
        <v>18</v>
      </c>
      <c r="AG21" s="116">
        <v>18</v>
      </c>
      <c r="AH21" s="38" t="s">
        <v>293</v>
      </c>
      <c r="AJ21" s="108">
        <v>18</v>
      </c>
      <c r="AK21" s="116">
        <v>18</v>
      </c>
      <c r="AL21" s="38" t="s">
        <v>293</v>
      </c>
      <c r="AN21" s="107">
        <v>18</v>
      </c>
      <c r="AO21" s="38" t="s">
        <v>297</v>
      </c>
      <c r="AP21" s="38" t="s">
        <v>298</v>
      </c>
      <c r="AQ21" s="38" t="s">
        <v>4515</v>
      </c>
      <c r="AY21" s="107">
        <v>18</v>
      </c>
      <c r="AZ21" s="38" t="s">
        <v>4527</v>
      </c>
      <c r="BA21" s="38" t="s">
        <v>298</v>
      </c>
      <c r="BB21" s="38" t="s">
        <v>4516</v>
      </c>
      <c r="BD21" s="107">
        <v>18</v>
      </c>
      <c r="BE21" s="115">
        <v>18</v>
      </c>
      <c r="BF21" s="38" t="s">
        <v>291</v>
      </c>
      <c r="BH21" s="108">
        <v>18</v>
      </c>
      <c r="BI21" s="115">
        <v>18</v>
      </c>
      <c r="BJ21" s="38" t="s">
        <v>291</v>
      </c>
      <c r="BX21" s="108">
        <v>18</v>
      </c>
      <c r="BY21" s="18" t="s">
        <v>955</v>
      </c>
    </row>
    <row r="22" spans="1:77" x14ac:dyDescent="0.25">
      <c r="A22" s="107">
        <v>19</v>
      </c>
      <c r="B22" s="31" t="s">
        <v>882</v>
      </c>
      <c r="D22" s="32">
        <v>415</v>
      </c>
      <c r="E22" s="113">
        <v>30</v>
      </c>
      <c r="F22" s="113">
        <v>3</v>
      </c>
      <c r="G22" s="113">
        <v>3</v>
      </c>
      <c r="I22" s="117">
        <v>10</v>
      </c>
      <c r="J22" s="117">
        <v>8</v>
      </c>
      <c r="K22" s="104">
        <v>5</v>
      </c>
      <c r="L22" s="31" t="s">
        <v>452</v>
      </c>
      <c r="M22" s="38"/>
      <c r="N22" s="110">
        <v>19</v>
      </c>
      <c r="O22" s="31" t="s">
        <v>882</v>
      </c>
      <c r="Q22" s="111">
        <v>19</v>
      </c>
      <c r="R22" t="s">
        <v>927</v>
      </c>
      <c r="X22" s="42"/>
      <c r="AF22" s="107">
        <v>19</v>
      </c>
      <c r="AG22" s="116">
        <v>19</v>
      </c>
      <c r="AH22" s="38" t="s">
        <v>291</v>
      </c>
      <c r="AJ22" s="108">
        <v>19</v>
      </c>
      <c r="AK22" s="116">
        <v>19</v>
      </c>
      <c r="AL22" s="38" t="s">
        <v>291</v>
      </c>
      <c r="AN22" s="107">
        <v>19</v>
      </c>
      <c r="AO22" s="38" t="s">
        <v>297</v>
      </c>
      <c r="AP22" s="38" t="s">
        <v>298</v>
      </c>
      <c r="AQ22" s="38" t="s">
        <v>4525</v>
      </c>
      <c r="AY22" s="107">
        <v>19</v>
      </c>
      <c r="AZ22" s="38" t="s">
        <v>4527</v>
      </c>
      <c r="BA22" s="38" t="s">
        <v>298</v>
      </c>
      <c r="BB22" s="38" t="s">
        <v>4526</v>
      </c>
      <c r="BD22" s="107">
        <v>19</v>
      </c>
      <c r="BE22" s="115">
        <v>19</v>
      </c>
      <c r="BF22" s="38" t="s">
        <v>292</v>
      </c>
      <c r="BH22" s="108">
        <v>19</v>
      </c>
      <c r="BI22" s="115">
        <v>19</v>
      </c>
      <c r="BJ22" s="38" t="s">
        <v>292</v>
      </c>
      <c r="BX22" s="108">
        <v>19</v>
      </c>
      <c r="BY22" s="18" t="s">
        <v>956</v>
      </c>
    </row>
    <row r="23" spans="1:77" x14ac:dyDescent="0.25">
      <c r="A23" s="107">
        <v>20</v>
      </c>
      <c r="B23" s="31" t="s">
        <v>75</v>
      </c>
      <c r="C23" s="31" t="s">
        <v>4540</v>
      </c>
      <c r="D23" s="32">
        <v>120</v>
      </c>
      <c r="E23" s="113">
        <v>50</v>
      </c>
      <c r="F23" s="113">
        <v>1</v>
      </c>
      <c r="G23" s="113">
        <v>1</v>
      </c>
      <c r="H23" s="41" t="s">
        <v>26</v>
      </c>
      <c r="I23" s="117">
        <v>10</v>
      </c>
      <c r="J23" s="118">
        <v>8</v>
      </c>
      <c r="K23" s="109">
        <v>3</v>
      </c>
      <c r="L23" s="103" t="s">
        <v>385</v>
      </c>
      <c r="M23" s="38"/>
      <c r="N23" s="110">
        <v>20</v>
      </c>
      <c r="O23" s="31" t="s">
        <v>75</v>
      </c>
      <c r="Q23" s="111">
        <v>20</v>
      </c>
      <c r="R23" t="s">
        <v>943</v>
      </c>
      <c r="AF23" s="107">
        <v>20</v>
      </c>
      <c r="AG23" s="116">
        <v>20</v>
      </c>
      <c r="AH23" s="38" t="s">
        <v>291</v>
      </c>
      <c r="AJ23" s="108">
        <v>20</v>
      </c>
      <c r="AK23" s="116">
        <v>20</v>
      </c>
      <c r="AL23" s="38" t="s">
        <v>292</v>
      </c>
      <c r="AN23" s="107">
        <v>20</v>
      </c>
      <c r="AO23" s="38" t="s">
        <v>291</v>
      </c>
      <c r="AP23" s="38" t="s">
        <v>299</v>
      </c>
      <c r="AQ23" s="38" t="s">
        <v>58</v>
      </c>
      <c r="AY23" s="107">
        <v>20</v>
      </c>
      <c r="AZ23" s="38" t="s">
        <v>292</v>
      </c>
      <c r="BA23" s="38" t="s">
        <v>299</v>
      </c>
      <c r="BB23" s="38" t="s">
        <v>58</v>
      </c>
      <c r="BD23" s="107">
        <v>20</v>
      </c>
      <c r="BE23" s="115">
        <v>20</v>
      </c>
      <c r="BF23" s="38" t="s">
        <v>292</v>
      </c>
      <c r="BH23" s="108">
        <v>20</v>
      </c>
      <c r="BI23" s="115">
        <v>20</v>
      </c>
      <c r="BJ23" s="38" t="s">
        <v>293</v>
      </c>
      <c r="BX23" s="108">
        <v>20</v>
      </c>
      <c r="BY23" s="18" t="s">
        <v>957</v>
      </c>
    </row>
    <row r="24" spans="1:77" x14ac:dyDescent="0.25">
      <c r="A24" s="107">
        <v>21</v>
      </c>
      <c r="B24" s="31" t="s">
        <v>896</v>
      </c>
      <c r="D24" s="32">
        <v>415</v>
      </c>
      <c r="E24" s="113">
        <v>40</v>
      </c>
      <c r="F24" s="113">
        <v>3</v>
      </c>
      <c r="G24" s="113">
        <v>3</v>
      </c>
      <c r="I24" s="117">
        <v>8</v>
      </c>
      <c r="J24" s="117">
        <v>2</v>
      </c>
      <c r="K24" s="104">
        <v>5</v>
      </c>
      <c r="L24" s="31" t="s">
        <v>452</v>
      </c>
      <c r="M24" s="38"/>
      <c r="N24" s="110">
        <v>21</v>
      </c>
      <c r="O24" s="31" t="s">
        <v>896</v>
      </c>
      <c r="Q24" s="111">
        <v>21</v>
      </c>
      <c r="R24" t="s">
        <v>944</v>
      </c>
      <c r="AF24" s="107">
        <v>21</v>
      </c>
      <c r="AG24" s="116">
        <v>21</v>
      </c>
      <c r="AH24" s="38" t="s">
        <v>292</v>
      </c>
      <c r="AJ24" s="108">
        <v>21</v>
      </c>
      <c r="AK24" s="116">
        <v>21</v>
      </c>
      <c r="AL24" s="38" t="s">
        <v>293</v>
      </c>
      <c r="AN24" s="107">
        <v>21</v>
      </c>
      <c r="AO24" s="38" t="s">
        <v>292</v>
      </c>
      <c r="AP24" s="38" t="s">
        <v>299</v>
      </c>
      <c r="AQ24" s="38" t="s">
        <v>35</v>
      </c>
      <c r="AY24" s="107">
        <v>21</v>
      </c>
      <c r="AZ24" s="38" t="s">
        <v>293</v>
      </c>
      <c r="BA24" s="38" t="s">
        <v>299</v>
      </c>
      <c r="BB24" s="38" t="s">
        <v>35</v>
      </c>
      <c r="BD24" s="107">
        <v>21</v>
      </c>
      <c r="BE24" s="115">
        <v>21</v>
      </c>
      <c r="BF24" s="38" t="s">
        <v>293</v>
      </c>
      <c r="BH24" s="108">
        <v>21</v>
      </c>
      <c r="BI24" s="115">
        <v>21</v>
      </c>
      <c r="BJ24" s="38" t="s">
        <v>291</v>
      </c>
      <c r="BX24" s="108">
        <v>21</v>
      </c>
      <c r="BY24" s="18" t="s">
        <v>387</v>
      </c>
    </row>
    <row r="25" spans="1:77" x14ac:dyDescent="0.25">
      <c r="A25" s="107">
        <v>22</v>
      </c>
      <c r="B25" s="31" t="s">
        <v>76</v>
      </c>
      <c r="C25" s="31" t="s">
        <v>4540</v>
      </c>
      <c r="D25" s="32">
        <v>250</v>
      </c>
      <c r="E25" s="113">
        <v>15</v>
      </c>
      <c r="F25" s="113">
        <v>2</v>
      </c>
      <c r="G25" s="113">
        <v>2</v>
      </c>
      <c r="H25" s="41" t="s">
        <v>26</v>
      </c>
      <c r="I25" s="117">
        <v>10</v>
      </c>
      <c r="J25" s="118">
        <v>10</v>
      </c>
      <c r="K25" s="109">
        <v>3</v>
      </c>
      <c r="L25" s="103" t="s">
        <v>385</v>
      </c>
      <c r="M25" s="38"/>
      <c r="N25" s="110">
        <v>22</v>
      </c>
      <c r="O25" s="31" t="s">
        <v>76</v>
      </c>
      <c r="Q25" s="111">
        <v>22</v>
      </c>
      <c r="R25" t="s">
        <v>912</v>
      </c>
      <c r="AF25" s="107">
        <v>22</v>
      </c>
      <c r="AG25" s="116">
        <v>22</v>
      </c>
      <c r="AH25" s="38" t="s">
        <v>292</v>
      </c>
      <c r="AJ25" s="108">
        <v>22</v>
      </c>
      <c r="AK25" s="116">
        <v>22</v>
      </c>
      <c r="AL25" s="38" t="s">
        <v>291</v>
      </c>
      <c r="AN25" s="107">
        <v>22</v>
      </c>
      <c r="AO25" s="38" t="s">
        <v>293</v>
      </c>
      <c r="AP25" s="38" t="s">
        <v>299</v>
      </c>
      <c r="AQ25" s="38" t="s">
        <v>46</v>
      </c>
      <c r="AY25" s="107">
        <v>22</v>
      </c>
      <c r="AZ25" s="38" t="s">
        <v>291</v>
      </c>
      <c r="BA25" s="38" t="s">
        <v>299</v>
      </c>
      <c r="BB25" s="38" t="s">
        <v>46</v>
      </c>
      <c r="BD25" s="107">
        <v>22</v>
      </c>
      <c r="BE25" s="115">
        <v>22</v>
      </c>
      <c r="BF25" s="38" t="s">
        <v>293</v>
      </c>
      <c r="BH25" s="108">
        <v>22</v>
      </c>
      <c r="BI25" s="115">
        <v>22</v>
      </c>
      <c r="BJ25" s="38" t="s">
        <v>292</v>
      </c>
      <c r="BX25" s="108">
        <v>22</v>
      </c>
      <c r="BY25" s="18" t="s">
        <v>385</v>
      </c>
    </row>
    <row r="26" spans="1:77" x14ac:dyDescent="0.25">
      <c r="A26" s="107">
        <v>23</v>
      </c>
      <c r="B26" s="31" t="s">
        <v>77</v>
      </c>
      <c r="C26" s="31" t="s">
        <v>4540</v>
      </c>
      <c r="D26" s="32">
        <v>250</v>
      </c>
      <c r="E26" s="113">
        <v>15</v>
      </c>
      <c r="F26" s="113">
        <v>2</v>
      </c>
      <c r="G26" s="113">
        <v>2</v>
      </c>
      <c r="H26" s="41" t="s">
        <v>26</v>
      </c>
      <c r="I26" s="117">
        <v>10</v>
      </c>
      <c r="J26" s="118">
        <v>10</v>
      </c>
      <c r="K26" s="109">
        <v>3</v>
      </c>
      <c r="L26" s="103" t="s">
        <v>385</v>
      </c>
      <c r="M26" s="38"/>
      <c r="N26" s="110">
        <v>23</v>
      </c>
      <c r="O26" s="31" t="s">
        <v>77</v>
      </c>
      <c r="AF26" s="107">
        <v>23</v>
      </c>
      <c r="AG26" s="116">
        <v>23</v>
      </c>
      <c r="AH26" s="38" t="s">
        <v>293</v>
      </c>
      <c r="AJ26" s="108">
        <v>23</v>
      </c>
      <c r="AK26" s="116">
        <v>23</v>
      </c>
      <c r="AL26" s="38" t="s">
        <v>292</v>
      </c>
      <c r="AN26" s="107">
        <v>23</v>
      </c>
      <c r="AO26" s="38" t="s">
        <v>291</v>
      </c>
      <c r="AP26" s="38" t="s">
        <v>299</v>
      </c>
      <c r="AQ26" s="38" t="s">
        <v>54</v>
      </c>
      <c r="AY26" s="107">
        <v>23</v>
      </c>
      <c r="AZ26" s="38" t="s">
        <v>292</v>
      </c>
      <c r="BA26" s="38" t="s">
        <v>299</v>
      </c>
      <c r="BB26" s="38" t="s">
        <v>54</v>
      </c>
      <c r="BD26" s="107">
        <v>23</v>
      </c>
      <c r="BE26" s="115">
        <v>23</v>
      </c>
      <c r="BF26" s="38" t="s">
        <v>291</v>
      </c>
      <c r="BH26" s="108">
        <v>23</v>
      </c>
      <c r="BI26" s="115">
        <v>23</v>
      </c>
      <c r="BJ26" s="38" t="s">
        <v>293</v>
      </c>
      <c r="BX26" s="108">
        <v>23</v>
      </c>
      <c r="BY26" s="18" t="s">
        <v>386</v>
      </c>
    </row>
    <row r="27" spans="1:77" x14ac:dyDescent="0.25">
      <c r="A27" s="107">
        <v>24</v>
      </c>
      <c r="B27" s="31" t="s">
        <v>78</v>
      </c>
      <c r="C27" s="31" t="s">
        <v>4540</v>
      </c>
      <c r="D27" s="32">
        <v>250</v>
      </c>
      <c r="E27" s="113">
        <v>15</v>
      </c>
      <c r="F27" s="113">
        <v>2</v>
      </c>
      <c r="G27" s="113">
        <v>2</v>
      </c>
      <c r="H27" s="41" t="s">
        <v>26</v>
      </c>
      <c r="I27" s="117">
        <v>10</v>
      </c>
      <c r="J27" s="118">
        <v>10</v>
      </c>
      <c r="K27" s="109">
        <v>3</v>
      </c>
      <c r="L27" s="18">
        <v>1900.5</v>
      </c>
      <c r="M27" s="38"/>
      <c r="N27" s="110">
        <v>24</v>
      </c>
      <c r="O27" s="31" t="s">
        <v>78</v>
      </c>
      <c r="AF27" s="107">
        <v>24</v>
      </c>
      <c r="AG27" s="116">
        <v>24</v>
      </c>
      <c r="AH27" s="38" t="s">
        <v>293</v>
      </c>
      <c r="AJ27" s="108">
        <v>24</v>
      </c>
      <c r="AK27" s="116">
        <v>24</v>
      </c>
      <c r="AL27" s="38" t="s">
        <v>293</v>
      </c>
      <c r="AN27" s="107">
        <v>24</v>
      </c>
      <c r="AO27" s="38" t="s">
        <v>292</v>
      </c>
      <c r="AP27" s="38" t="s">
        <v>299</v>
      </c>
      <c r="AQ27" s="38" t="s">
        <v>969</v>
      </c>
      <c r="AY27" s="107">
        <v>24</v>
      </c>
      <c r="AZ27" s="38" t="s">
        <v>293</v>
      </c>
      <c r="BA27" s="38" t="s">
        <v>299</v>
      </c>
      <c r="BB27" s="38" t="s">
        <v>969</v>
      </c>
      <c r="BD27" s="107">
        <v>24</v>
      </c>
      <c r="BE27" s="115">
        <v>24</v>
      </c>
      <c r="BF27" s="38" t="s">
        <v>291</v>
      </c>
      <c r="BH27" s="108">
        <v>24</v>
      </c>
      <c r="BI27" s="115">
        <v>24</v>
      </c>
      <c r="BJ27" s="38" t="s">
        <v>291</v>
      </c>
    </row>
    <row r="28" spans="1:77" x14ac:dyDescent="0.25">
      <c r="A28" s="107">
        <v>25</v>
      </c>
      <c r="B28" s="31" t="s">
        <v>79</v>
      </c>
      <c r="C28" s="31" t="s">
        <v>4540</v>
      </c>
      <c r="D28" s="113">
        <v>250</v>
      </c>
      <c r="E28" s="113">
        <v>20</v>
      </c>
      <c r="F28" s="113">
        <v>2</v>
      </c>
      <c r="G28" s="113">
        <v>2</v>
      </c>
      <c r="H28" s="41" t="s">
        <v>26</v>
      </c>
      <c r="I28" s="117">
        <v>10</v>
      </c>
      <c r="J28" s="118">
        <v>10</v>
      </c>
      <c r="K28" s="109">
        <v>3</v>
      </c>
      <c r="L28" s="103" t="s">
        <v>385</v>
      </c>
      <c r="M28" s="38"/>
      <c r="N28" s="110">
        <v>25</v>
      </c>
      <c r="O28" s="31" t="s">
        <v>79</v>
      </c>
      <c r="AF28" s="107">
        <v>25</v>
      </c>
      <c r="AG28" s="116">
        <v>25</v>
      </c>
      <c r="AH28" s="38" t="s">
        <v>291</v>
      </c>
      <c r="AJ28" s="108">
        <v>25</v>
      </c>
      <c r="AK28" s="116">
        <v>25</v>
      </c>
      <c r="AL28" s="38" t="s">
        <v>291</v>
      </c>
      <c r="AN28" s="107">
        <v>25</v>
      </c>
      <c r="AO28" s="38" t="s">
        <v>293</v>
      </c>
      <c r="AP28" s="38" t="s">
        <v>299</v>
      </c>
      <c r="AQ28" s="38" t="s">
        <v>56</v>
      </c>
      <c r="AY28" s="107">
        <v>25</v>
      </c>
      <c r="AZ28" s="38" t="s">
        <v>291</v>
      </c>
      <c r="BA28" s="38" t="s">
        <v>299</v>
      </c>
      <c r="BB28" s="38" t="s">
        <v>56</v>
      </c>
      <c r="BD28" s="107">
        <v>25</v>
      </c>
      <c r="BE28" s="115">
        <v>25</v>
      </c>
      <c r="BF28" s="38" t="s">
        <v>292</v>
      </c>
      <c r="BH28" s="108">
        <v>25</v>
      </c>
      <c r="BI28" s="115">
        <v>25</v>
      </c>
      <c r="BJ28" s="38" t="s">
        <v>292</v>
      </c>
    </row>
    <row r="29" spans="1:77" x14ac:dyDescent="0.25">
      <c r="A29" s="107">
        <v>26</v>
      </c>
      <c r="B29" s="31" t="s">
        <v>80</v>
      </c>
      <c r="C29" s="31" t="s">
        <v>4540</v>
      </c>
      <c r="D29" s="113">
        <v>250</v>
      </c>
      <c r="E29" s="113">
        <v>20</v>
      </c>
      <c r="F29" s="113">
        <v>2</v>
      </c>
      <c r="G29" s="113">
        <v>2</v>
      </c>
      <c r="H29" s="41" t="s">
        <v>26</v>
      </c>
      <c r="I29" s="117">
        <v>10</v>
      </c>
      <c r="J29" s="118">
        <v>10</v>
      </c>
      <c r="K29" s="109">
        <v>3</v>
      </c>
      <c r="L29" s="18">
        <v>1900.5</v>
      </c>
      <c r="M29" s="38"/>
      <c r="N29" s="110">
        <v>26</v>
      </c>
      <c r="O29" s="31" t="s">
        <v>80</v>
      </c>
      <c r="AF29" s="107">
        <v>26</v>
      </c>
      <c r="AG29" s="116">
        <v>26</v>
      </c>
      <c r="AH29" s="38" t="s">
        <v>291</v>
      </c>
      <c r="AJ29" s="108">
        <v>26</v>
      </c>
      <c r="AK29" s="116">
        <v>26</v>
      </c>
      <c r="AL29" s="38" t="s">
        <v>292</v>
      </c>
      <c r="AN29" s="107">
        <v>26</v>
      </c>
      <c r="AO29" s="38" t="s">
        <v>294</v>
      </c>
      <c r="AP29" s="38" t="s">
        <v>299</v>
      </c>
      <c r="AQ29" s="38" t="s">
        <v>418</v>
      </c>
      <c r="AY29" s="107">
        <v>26</v>
      </c>
      <c r="AZ29" s="38" t="s">
        <v>295</v>
      </c>
      <c r="BA29" s="38" t="s">
        <v>299</v>
      </c>
      <c r="BB29" s="38" t="s">
        <v>4520</v>
      </c>
      <c r="BD29" s="107">
        <v>26</v>
      </c>
      <c r="BE29" s="115">
        <v>26</v>
      </c>
      <c r="BF29" s="38" t="s">
        <v>292</v>
      </c>
      <c r="BH29" s="108">
        <v>26</v>
      </c>
      <c r="BI29" s="115">
        <v>26</v>
      </c>
      <c r="BJ29" s="38" t="s">
        <v>293</v>
      </c>
    </row>
    <row r="30" spans="1:77" x14ac:dyDescent="0.25">
      <c r="A30" s="107">
        <v>27</v>
      </c>
      <c r="B30" s="31" t="s">
        <v>81</v>
      </c>
      <c r="C30" s="31" t="s">
        <v>4540</v>
      </c>
      <c r="D30" s="113">
        <v>250</v>
      </c>
      <c r="E30" s="113">
        <v>30</v>
      </c>
      <c r="F30" s="113">
        <v>2</v>
      </c>
      <c r="G30" s="113">
        <v>2</v>
      </c>
      <c r="H30" s="41" t="s">
        <v>26</v>
      </c>
      <c r="I30" s="117">
        <v>10</v>
      </c>
      <c r="J30" s="118">
        <v>10</v>
      </c>
      <c r="K30" s="109">
        <v>3</v>
      </c>
      <c r="L30" s="103" t="s">
        <v>385</v>
      </c>
      <c r="M30" s="38"/>
      <c r="N30" s="110">
        <v>27</v>
      </c>
      <c r="O30" s="31" t="s">
        <v>81</v>
      </c>
      <c r="AF30" s="107">
        <v>27</v>
      </c>
      <c r="AG30" s="116">
        <v>27</v>
      </c>
      <c r="AH30" s="38" t="s">
        <v>292</v>
      </c>
      <c r="AJ30" s="108">
        <v>27</v>
      </c>
      <c r="AK30" s="116">
        <v>27</v>
      </c>
      <c r="AL30" s="38" t="s">
        <v>293</v>
      </c>
      <c r="AN30" s="107">
        <v>27</v>
      </c>
      <c r="AO30" s="38" t="s">
        <v>294</v>
      </c>
      <c r="AP30" s="38" t="s">
        <v>299</v>
      </c>
      <c r="AQ30" s="38" t="s">
        <v>4500</v>
      </c>
      <c r="AY30" s="107">
        <v>27</v>
      </c>
      <c r="AZ30" s="38" t="s">
        <v>295</v>
      </c>
      <c r="BA30" s="38" t="s">
        <v>299</v>
      </c>
      <c r="BB30" t="s">
        <v>4506</v>
      </c>
      <c r="BD30" s="107">
        <v>27</v>
      </c>
      <c r="BE30" s="115">
        <v>27</v>
      </c>
      <c r="BF30" s="38" t="s">
        <v>293</v>
      </c>
      <c r="BH30" s="108">
        <v>27</v>
      </c>
      <c r="BI30" s="115">
        <v>27</v>
      </c>
      <c r="BJ30" s="38" t="s">
        <v>291</v>
      </c>
    </row>
    <row r="31" spans="1:77" x14ac:dyDescent="0.25">
      <c r="A31" s="107">
        <v>28</v>
      </c>
      <c r="B31" s="31" t="s">
        <v>115</v>
      </c>
      <c r="C31" s="31" t="s">
        <v>4540</v>
      </c>
      <c r="D31" s="113">
        <v>250</v>
      </c>
      <c r="E31" s="113">
        <v>20</v>
      </c>
      <c r="F31" s="113">
        <v>2</v>
      </c>
      <c r="G31" s="113">
        <v>2</v>
      </c>
      <c r="H31" s="41" t="s">
        <v>26</v>
      </c>
      <c r="I31" s="117">
        <v>10</v>
      </c>
      <c r="J31" s="118">
        <v>10</v>
      </c>
      <c r="K31" s="109">
        <v>3</v>
      </c>
      <c r="L31" s="103" t="s">
        <v>390</v>
      </c>
      <c r="M31" s="38"/>
      <c r="N31" s="110">
        <v>28</v>
      </c>
      <c r="O31" s="31" t="s">
        <v>115</v>
      </c>
      <c r="AF31" s="107">
        <v>28</v>
      </c>
      <c r="AG31" s="116">
        <v>28</v>
      </c>
      <c r="AH31" s="38" t="s">
        <v>291</v>
      </c>
      <c r="AJ31" s="108">
        <v>28</v>
      </c>
      <c r="AK31" s="116">
        <v>28</v>
      </c>
      <c r="AL31" s="38" t="s">
        <v>291</v>
      </c>
      <c r="AN31" s="107">
        <v>28</v>
      </c>
      <c r="AO31" s="38" t="s">
        <v>295</v>
      </c>
      <c r="AP31" s="38" t="s">
        <v>299</v>
      </c>
      <c r="AQ31" s="38" t="s">
        <v>419</v>
      </c>
      <c r="AY31" s="107">
        <v>28</v>
      </c>
      <c r="AZ31" s="38" t="s">
        <v>296</v>
      </c>
      <c r="BA31" s="38" t="s">
        <v>299</v>
      </c>
      <c r="BB31" s="38" t="s">
        <v>4519</v>
      </c>
      <c r="BD31" s="107">
        <v>28</v>
      </c>
      <c r="BE31" s="115">
        <v>28</v>
      </c>
      <c r="BF31" s="38" t="s">
        <v>293</v>
      </c>
      <c r="BH31" s="108">
        <v>28</v>
      </c>
      <c r="BI31" s="115">
        <v>28</v>
      </c>
      <c r="BJ31" s="38" t="s">
        <v>292</v>
      </c>
    </row>
    <row r="32" spans="1:77" x14ac:dyDescent="0.25">
      <c r="A32" s="107">
        <v>29</v>
      </c>
      <c r="B32" s="31" t="s">
        <v>111</v>
      </c>
      <c r="C32" s="31" t="s">
        <v>4540</v>
      </c>
      <c r="D32" s="113">
        <v>250</v>
      </c>
      <c r="E32" s="113">
        <v>20</v>
      </c>
      <c r="F32" s="113">
        <v>2</v>
      </c>
      <c r="G32" s="113">
        <v>2</v>
      </c>
      <c r="H32" s="41" t="s">
        <v>26</v>
      </c>
      <c r="I32" s="117">
        <v>10</v>
      </c>
      <c r="J32" s="118">
        <v>10</v>
      </c>
      <c r="K32" s="109">
        <v>3</v>
      </c>
      <c r="L32" s="103" t="s">
        <v>390</v>
      </c>
      <c r="M32" s="38"/>
      <c r="N32" s="110">
        <v>29</v>
      </c>
      <c r="O32" s="31" t="s">
        <v>111</v>
      </c>
      <c r="AF32" s="107">
        <v>29</v>
      </c>
      <c r="AG32" s="116">
        <v>29</v>
      </c>
      <c r="AH32" s="38" t="s">
        <v>291</v>
      </c>
      <c r="AJ32" s="108">
        <v>29</v>
      </c>
      <c r="AK32" s="116">
        <v>29</v>
      </c>
      <c r="AL32" s="38" t="s">
        <v>292</v>
      </c>
      <c r="AN32" s="107">
        <v>29</v>
      </c>
      <c r="AO32" s="38" t="s">
        <v>296</v>
      </c>
      <c r="AP32" s="38" t="s">
        <v>299</v>
      </c>
      <c r="AQ32" s="38" t="s">
        <v>420</v>
      </c>
      <c r="AY32" s="107">
        <v>29</v>
      </c>
      <c r="AZ32" s="38" t="s">
        <v>442</v>
      </c>
      <c r="BA32" s="38" t="s">
        <v>299</v>
      </c>
      <c r="BB32" s="38" t="s">
        <v>4518</v>
      </c>
      <c r="BD32" s="107">
        <v>29</v>
      </c>
      <c r="BE32" s="115">
        <v>29</v>
      </c>
      <c r="BF32" s="38" t="s">
        <v>291</v>
      </c>
      <c r="BH32" s="108">
        <v>29</v>
      </c>
      <c r="BI32" s="115">
        <v>29</v>
      </c>
      <c r="BJ32" s="38" t="s">
        <v>293</v>
      </c>
    </row>
    <row r="33" spans="1:62" x14ac:dyDescent="0.25">
      <c r="A33" s="107">
        <v>30</v>
      </c>
      <c r="B33" s="31" t="s">
        <v>112</v>
      </c>
      <c r="C33" s="31" t="s">
        <v>4540</v>
      </c>
      <c r="D33" s="113">
        <v>277</v>
      </c>
      <c r="E33" s="113">
        <v>20</v>
      </c>
      <c r="F33" s="113">
        <v>2</v>
      </c>
      <c r="G33" s="113">
        <v>2</v>
      </c>
      <c r="H33" s="41" t="s">
        <v>26</v>
      </c>
      <c r="I33" s="117">
        <v>10</v>
      </c>
      <c r="J33" s="118">
        <v>10</v>
      </c>
      <c r="K33" s="109">
        <v>3</v>
      </c>
      <c r="L33" s="103" t="s">
        <v>390</v>
      </c>
      <c r="M33" s="38"/>
      <c r="N33" s="110">
        <v>30</v>
      </c>
      <c r="O33" s="31" t="s">
        <v>112</v>
      </c>
      <c r="AF33" s="107">
        <v>30</v>
      </c>
      <c r="AG33" s="116">
        <v>30</v>
      </c>
      <c r="AH33" s="38" t="s">
        <v>292</v>
      </c>
      <c r="AJ33" s="108">
        <v>30</v>
      </c>
      <c r="AK33" s="116">
        <v>30</v>
      </c>
      <c r="AL33" s="38" t="s">
        <v>293</v>
      </c>
      <c r="AN33" s="107">
        <v>30</v>
      </c>
      <c r="AO33" s="38" t="s">
        <v>297</v>
      </c>
      <c r="AP33" s="38" t="s">
        <v>299</v>
      </c>
      <c r="AQ33" s="38" t="s">
        <v>421</v>
      </c>
      <c r="AY33" s="107">
        <v>30</v>
      </c>
      <c r="AZ33" s="38" t="s">
        <v>4527</v>
      </c>
      <c r="BA33" s="38" t="s">
        <v>299</v>
      </c>
      <c r="BB33" s="38" t="s">
        <v>4521</v>
      </c>
      <c r="BD33" s="107">
        <v>30</v>
      </c>
      <c r="BE33" s="115">
        <v>30</v>
      </c>
      <c r="BF33" s="38" t="s">
        <v>291</v>
      </c>
      <c r="BH33" s="108">
        <v>30</v>
      </c>
      <c r="BI33" s="115">
        <v>30</v>
      </c>
      <c r="BJ33" s="38" t="s">
        <v>291</v>
      </c>
    </row>
    <row r="34" spans="1:62" x14ac:dyDescent="0.25">
      <c r="A34" s="107">
        <v>31</v>
      </c>
      <c r="B34" s="31" t="s">
        <v>113</v>
      </c>
      <c r="C34" s="31" t="s">
        <v>4540</v>
      </c>
      <c r="D34" s="113">
        <v>480</v>
      </c>
      <c r="E34" s="113">
        <v>20</v>
      </c>
      <c r="F34" s="113">
        <v>2</v>
      </c>
      <c r="G34" s="113">
        <v>2</v>
      </c>
      <c r="H34" s="41" t="s">
        <v>26</v>
      </c>
      <c r="I34" s="117">
        <v>10</v>
      </c>
      <c r="J34" s="118">
        <v>10</v>
      </c>
      <c r="K34" s="109">
        <v>3</v>
      </c>
      <c r="L34" s="103" t="s">
        <v>390</v>
      </c>
      <c r="M34" s="38"/>
      <c r="N34" s="110">
        <v>31</v>
      </c>
      <c r="O34" s="31" t="s">
        <v>113</v>
      </c>
      <c r="AF34" s="107">
        <v>31</v>
      </c>
      <c r="AG34" s="116">
        <v>31</v>
      </c>
      <c r="AH34" s="38" t="s">
        <v>292</v>
      </c>
      <c r="AJ34" s="108">
        <v>31</v>
      </c>
      <c r="AK34" s="116">
        <v>31</v>
      </c>
      <c r="AL34" s="38" t="s">
        <v>291</v>
      </c>
      <c r="AN34" s="107">
        <v>31</v>
      </c>
      <c r="AO34" s="38" t="s">
        <v>297</v>
      </c>
      <c r="AP34" s="38" t="s">
        <v>299</v>
      </c>
      <c r="AQ34" s="38" t="s">
        <v>4501</v>
      </c>
      <c r="AY34" s="107">
        <v>31</v>
      </c>
      <c r="AZ34" s="38" t="s">
        <v>4527</v>
      </c>
      <c r="BA34" s="38" t="s">
        <v>299</v>
      </c>
      <c r="BB34" s="38" t="s">
        <v>4508</v>
      </c>
      <c r="BD34" s="107">
        <v>31</v>
      </c>
      <c r="BE34" s="115">
        <v>31</v>
      </c>
      <c r="BF34" s="38" t="s">
        <v>292</v>
      </c>
      <c r="BH34" s="108">
        <v>31</v>
      </c>
      <c r="BI34" s="115">
        <v>31</v>
      </c>
      <c r="BJ34" s="38" t="s">
        <v>292</v>
      </c>
    </row>
    <row r="35" spans="1:62" x14ac:dyDescent="0.25">
      <c r="A35" s="107">
        <v>32</v>
      </c>
      <c r="B35" s="31" t="s">
        <v>114</v>
      </c>
      <c r="C35" s="31" t="s">
        <v>4540</v>
      </c>
      <c r="D35" s="113">
        <v>600</v>
      </c>
      <c r="E35" s="113">
        <v>20</v>
      </c>
      <c r="F35" s="113">
        <v>2</v>
      </c>
      <c r="G35" s="113">
        <v>2</v>
      </c>
      <c r="H35" s="41" t="s">
        <v>26</v>
      </c>
      <c r="I35" s="117">
        <v>10</v>
      </c>
      <c r="J35" s="118">
        <v>10</v>
      </c>
      <c r="K35" s="109">
        <v>3</v>
      </c>
      <c r="L35" s="103" t="s">
        <v>390</v>
      </c>
      <c r="M35" s="38"/>
      <c r="N35" s="110">
        <v>32</v>
      </c>
      <c r="O35" s="31" t="s">
        <v>114</v>
      </c>
      <c r="AF35" s="107">
        <v>32</v>
      </c>
      <c r="AG35" s="116">
        <v>32</v>
      </c>
      <c r="AH35" s="38" t="s">
        <v>293</v>
      </c>
      <c r="AJ35" s="108">
        <v>32</v>
      </c>
      <c r="AK35" s="116">
        <v>32</v>
      </c>
      <c r="AL35" s="38" t="s">
        <v>292</v>
      </c>
      <c r="AN35" s="107">
        <v>32</v>
      </c>
      <c r="AO35" s="38" t="s">
        <v>297</v>
      </c>
      <c r="AP35" s="38" t="s">
        <v>299</v>
      </c>
      <c r="AQ35" s="38" t="s">
        <v>422</v>
      </c>
      <c r="AY35" s="107">
        <v>32</v>
      </c>
      <c r="AZ35" s="38" t="s">
        <v>4527</v>
      </c>
      <c r="BA35" s="38" t="s">
        <v>299</v>
      </c>
      <c r="BB35" s="38" t="s">
        <v>4505</v>
      </c>
      <c r="BD35" s="107">
        <v>32</v>
      </c>
      <c r="BE35" s="115">
        <v>32</v>
      </c>
      <c r="BF35" s="38" t="s">
        <v>292</v>
      </c>
      <c r="BH35" s="108">
        <v>32</v>
      </c>
      <c r="BI35" s="115">
        <v>32</v>
      </c>
      <c r="BJ35" s="38" t="s">
        <v>293</v>
      </c>
    </row>
    <row r="36" spans="1:62" x14ac:dyDescent="0.25">
      <c r="A36" s="107">
        <v>33</v>
      </c>
      <c r="B36" s="31" t="s">
        <v>133</v>
      </c>
      <c r="C36" s="31" t="s">
        <v>4538</v>
      </c>
      <c r="D36" s="113">
        <v>250</v>
      </c>
      <c r="E36" s="113">
        <v>20</v>
      </c>
      <c r="F36" s="113">
        <v>3</v>
      </c>
      <c r="G36" s="113">
        <v>3</v>
      </c>
      <c r="H36" s="41" t="s">
        <v>26</v>
      </c>
      <c r="I36" s="117">
        <v>10</v>
      </c>
      <c r="J36" s="118">
        <v>10</v>
      </c>
      <c r="K36" s="109">
        <v>4</v>
      </c>
      <c r="L36" s="103" t="s">
        <v>390</v>
      </c>
      <c r="M36" s="38"/>
      <c r="N36" s="110">
        <v>33</v>
      </c>
      <c r="O36" s="31" t="s">
        <v>133</v>
      </c>
      <c r="AF36" s="107">
        <v>33</v>
      </c>
      <c r="AG36" s="116">
        <v>33</v>
      </c>
      <c r="AH36" s="38" t="s">
        <v>293</v>
      </c>
      <c r="AJ36" s="108">
        <v>33</v>
      </c>
      <c r="AK36" s="116">
        <v>33</v>
      </c>
      <c r="AL36" s="38" t="s">
        <v>293</v>
      </c>
      <c r="AN36" s="107">
        <v>33</v>
      </c>
      <c r="AO36" s="38" t="s">
        <v>297</v>
      </c>
      <c r="AP36" s="38" t="s">
        <v>299</v>
      </c>
      <c r="AQ36" s="38" t="s">
        <v>4502</v>
      </c>
      <c r="AY36" s="107">
        <v>33</v>
      </c>
      <c r="AZ36" s="38" t="s">
        <v>4527</v>
      </c>
      <c r="BA36" s="38" t="s">
        <v>299</v>
      </c>
      <c r="BB36" s="38" t="s">
        <v>4510</v>
      </c>
      <c r="BD36" s="107">
        <v>33</v>
      </c>
      <c r="BE36" s="115">
        <v>33</v>
      </c>
      <c r="BF36" s="38" t="s">
        <v>293</v>
      </c>
      <c r="BH36" s="108">
        <v>33</v>
      </c>
      <c r="BI36" s="115">
        <v>33</v>
      </c>
      <c r="BJ36" s="38" t="s">
        <v>291</v>
      </c>
    </row>
    <row r="37" spans="1:62" x14ac:dyDescent="0.25">
      <c r="A37" s="107">
        <v>34</v>
      </c>
      <c r="B37" s="31" t="s">
        <v>128</v>
      </c>
      <c r="C37" s="31" t="s">
        <v>4538</v>
      </c>
      <c r="D37" s="113" t="s">
        <v>129</v>
      </c>
      <c r="E37" s="113">
        <v>20</v>
      </c>
      <c r="F37" s="113">
        <v>3</v>
      </c>
      <c r="G37" s="113">
        <v>3</v>
      </c>
      <c r="H37" s="41" t="s">
        <v>26</v>
      </c>
      <c r="I37" s="117">
        <v>10</v>
      </c>
      <c r="J37" s="118">
        <v>10</v>
      </c>
      <c r="K37" s="109">
        <v>4</v>
      </c>
      <c r="L37" s="103" t="s">
        <v>390</v>
      </c>
      <c r="M37" s="38"/>
      <c r="N37" s="110">
        <v>34</v>
      </c>
      <c r="O37" s="31" t="s">
        <v>128</v>
      </c>
      <c r="AF37" s="107">
        <v>34</v>
      </c>
      <c r="AG37" s="116">
        <v>34</v>
      </c>
      <c r="AH37" s="38" t="s">
        <v>291</v>
      </c>
      <c r="AJ37" s="108">
        <v>34</v>
      </c>
      <c r="AK37" s="116">
        <v>34</v>
      </c>
      <c r="AL37" s="38" t="s">
        <v>291</v>
      </c>
      <c r="AN37" s="107">
        <v>34</v>
      </c>
      <c r="AO37" s="38" t="s">
        <v>297</v>
      </c>
      <c r="AP37" s="38" t="s">
        <v>299</v>
      </c>
      <c r="AQ37" s="38" t="s">
        <v>4515</v>
      </c>
      <c r="AY37" s="107">
        <v>34</v>
      </c>
      <c r="AZ37" s="38" t="s">
        <v>4527</v>
      </c>
      <c r="BA37" s="38" t="s">
        <v>299</v>
      </c>
      <c r="BB37" s="38" t="s">
        <v>4516</v>
      </c>
      <c r="BD37" s="107">
        <v>34</v>
      </c>
      <c r="BE37" s="115">
        <v>34</v>
      </c>
      <c r="BF37" s="38" t="s">
        <v>293</v>
      </c>
      <c r="BH37" s="108">
        <v>34</v>
      </c>
      <c r="BI37" s="115">
        <v>34</v>
      </c>
      <c r="BJ37" s="38" t="s">
        <v>292</v>
      </c>
    </row>
    <row r="38" spans="1:62" x14ac:dyDescent="0.25">
      <c r="A38" s="107">
        <v>35</v>
      </c>
      <c r="B38" s="31" t="s">
        <v>130</v>
      </c>
      <c r="C38" s="31" t="s">
        <v>4538</v>
      </c>
      <c r="D38" s="113">
        <v>250</v>
      </c>
      <c r="E38" s="113">
        <v>20</v>
      </c>
      <c r="F38" s="113">
        <v>3</v>
      </c>
      <c r="G38" s="113">
        <v>3</v>
      </c>
      <c r="H38" s="41" t="s">
        <v>26</v>
      </c>
      <c r="I38" s="117">
        <v>10</v>
      </c>
      <c r="J38" s="118">
        <v>10</v>
      </c>
      <c r="K38" s="109">
        <v>4</v>
      </c>
      <c r="L38" s="103" t="s">
        <v>390</v>
      </c>
      <c r="M38" s="38"/>
      <c r="N38" s="110">
        <v>35</v>
      </c>
      <c r="O38" s="31" t="s">
        <v>130</v>
      </c>
      <c r="AF38" s="107">
        <v>35</v>
      </c>
      <c r="AG38" s="116">
        <v>35</v>
      </c>
      <c r="AH38" s="38" t="s">
        <v>291</v>
      </c>
      <c r="AJ38" s="108">
        <v>35</v>
      </c>
      <c r="AK38" s="116">
        <v>35</v>
      </c>
      <c r="AL38" s="38" t="s">
        <v>292</v>
      </c>
      <c r="AN38" s="107">
        <v>35</v>
      </c>
      <c r="AO38" s="38" t="s">
        <v>297</v>
      </c>
      <c r="AP38" s="38" t="s">
        <v>299</v>
      </c>
      <c r="AQ38" s="38" t="s">
        <v>4525</v>
      </c>
      <c r="AY38" s="107">
        <v>35</v>
      </c>
      <c r="AZ38" s="38" t="s">
        <v>4527</v>
      </c>
      <c r="BA38" s="38" t="s">
        <v>299</v>
      </c>
      <c r="BB38" s="38" t="s">
        <v>4526</v>
      </c>
      <c r="BD38" s="107">
        <v>35</v>
      </c>
      <c r="BE38" s="115">
        <v>35</v>
      </c>
      <c r="BF38" s="38" t="s">
        <v>291</v>
      </c>
      <c r="BH38" s="108">
        <v>35</v>
      </c>
      <c r="BI38" s="115">
        <v>35</v>
      </c>
      <c r="BJ38" s="38" t="s">
        <v>293</v>
      </c>
    </row>
    <row r="39" spans="1:62" x14ac:dyDescent="0.25">
      <c r="A39" s="107">
        <v>36</v>
      </c>
      <c r="B39" s="31" t="s">
        <v>131</v>
      </c>
      <c r="C39" s="31" t="s">
        <v>4538</v>
      </c>
      <c r="D39" s="113">
        <v>480</v>
      </c>
      <c r="E39" s="113">
        <v>20</v>
      </c>
      <c r="F39" s="113">
        <v>3</v>
      </c>
      <c r="G39" s="113">
        <v>3</v>
      </c>
      <c r="H39" s="41" t="s">
        <v>26</v>
      </c>
      <c r="I39" s="117">
        <v>10</v>
      </c>
      <c r="J39" s="118">
        <v>10</v>
      </c>
      <c r="K39" s="109">
        <v>4</v>
      </c>
      <c r="L39" s="103" t="s">
        <v>390</v>
      </c>
      <c r="M39" s="38"/>
      <c r="N39" s="110">
        <v>36</v>
      </c>
      <c r="O39" s="31" t="s">
        <v>131</v>
      </c>
      <c r="AF39" s="107">
        <v>36</v>
      </c>
      <c r="AG39" s="116">
        <v>36</v>
      </c>
      <c r="AH39" s="38" t="s">
        <v>292</v>
      </c>
      <c r="AJ39" s="108">
        <v>36</v>
      </c>
      <c r="AK39" s="116">
        <v>36</v>
      </c>
      <c r="AL39" s="38" t="s">
        <v>293</v>
      </c>
      <c r="AN39" s="107">
        <v>36</v>
      </c>
      <c r="AO39" s="38" t="s">
        <v>297</v>
      </c>
      <c r="AP39" s="38" t="s">
        <v>299</v>
      </c>
      <c r="AQ39" s="38" t="s">
        <v>4512</v>
      </c>
      <c r="AY39" s="107">
        <v>36</v>
      </c>
      <c r="AZ39" s="38" t="s">
        <v>4527</v>
      </c>
      <c r="BA39" s="38" t="s">
        <v>299</v>
      </c>
      <c r="BB39" s="38" t="s">
        <v>4511</v>
      </c>
      <c r="BD39" s="107">
        <v>36</v>
      </c>
      <c r="BE39" s="115">
        <v>36</v>
      </c>
      <c r="BF39" s="38" t="s">
        <v>291</v>
      </c>
      <c r="BH39" s="108">
        <v>36</v>
      </c>
      <c r="BI39" s="115">
        <v>36</v>
      </c>
      <c r="BJ39" s="38" t="s">
        <v>291</v>
      </c>
    </row>
    <row r="40" spans="1:62" x14ac:dyDescent="0.25">
      <c r="A40" s="107">
        <v>37</v>
      </c>
      <c r="B40" s="31" t="s">
        <v>132</v>
      </c>
      <c r="C40" s="31" t="s">
        <v>4538</v>
      </c>
      <c r="D40" s="113">
        <v>600</v>
      </c>
      <c r="E40" s="113">
        <v>20</v>
      </c>
      <c r="F40" s="113">
        <v>3</v>
      </c>
      <c r="G40" s="113">
        <v>3</v>
      </c>
      <c r="H40" s="41" t="s">
        <v>26</v>
      </c>
      <c r="I40" s="117">
        <v>10</v>
      </c>
      <c r="J40" s="118">
        <v>10</v>
      </c>
      <c r="K40" s="109">
        <v>4</v>
      </c>
      <c r="L40" s="103" t="s">
        <v>390</v>
      </c>
      <c r="M40" s="38"/>
      <c r="N40" s="110">
        <v>37</v>
      </c>
      <c r="O40" s="31" t="s">
        <v>132</v>
      </c>
      <c r="AF40" s="107">
        <v>37</v>
      </c>
      <c r="AG40" s="116">
        <v>37</v>
      </c>
      <c r="AH40" s="38" t="s">
        <v>292</v>
      </c>
      <c r="AJ40" s="108">
        <v>37</v>
      </c>
      <c r="AK40" s="116">
        <v>37</v>
      </c>
      <c r="AL40" s="38" t="s">
        <v>291</v>
      </c>
      <c r="BD40" s="107">
        <v>37</v>
      </c>
      <c r="BE40" s="115">
        <v>37</v>
      </c>
      <c r="BF40" s="38" t="s">
        <v>292</v>
      </c>
      <c r="BH40" s="108">
        <v>37</v>
      </c>
      <c r="BI40" s="115">
        <v>37</v>
      </c>
      <c r="BJ40" s="38" t="s">
        <v>292</v>
      </c>
    </row>
    <row r="41" spans="1:62" x14ac:dyDescent="0.25">
      <c r="A41" s="107">
        <v>38</v>
      </c>
      <c r="B41" s="31" t="s">
        <v>121</v>
      </c>
      <c r="C41" s="31" t="s">
        <v>4540</v>
      </c>
      <c r="D41" s="113">
        <v>250</v>
      </c>
      <c r="E41" s="113">
        <v>30</v>
      </c>
      <c r="F41" s="113">
        <v>2</v>
      </c>
      <c r="G41" s="113">
        <v>2</v>
      </c>
      <c r="H41" s="41" t="s">
        <v>26</v>
      </c>
      <c r="I41" s="117">
        <v>10</v>
      </c>
      <c r="J41" s="118">
        <v>10</v>
      </c>
      <c r="K41" s="109">
        <v>3</v>
      </c>
      <c r="L41" s="103" t="s">
        <v>390</v>
      </c>
      <c r="M41" s="38"/>
      <c r="N41" s="110">
        <v>38</v>
      </c>
      <c r="O41" s="31" t="s">
        <v>121</v>
      </c>
      <c r="AF41" s="107">
        <v>38</v>
      </c>
      <c r="AG41" s="116">
        <v>38</v>
      </c>
      <c r="AH41" s="38" t="s">
        <v>293</v>
      </c>
      <c r="AJ41" s="108">
        <v>38</v>
      </c>
      <c r="AK41" s="116">
        <v>38</v>
      </c>
      <c r="AL41" s="38" t="s">
        <v>292</v>
      </c>
      <c r="BD41" s="107">
        <v>38</v>
      </c>
      <c r="BE41" s="115">
        <v>38</v>
      </c>
      <c r="BF41" s="38" t="s">
        <v>292</v>
      </c>
      <c r="BH41" s="108">
        <v>38</v>
      </c>
      <c r="BI41" s="115">
        <v>38</v>
      </c>
      <c r="BJ41" s="38" t="s">
        <v>293</v>
      </c>
    </row>
    <row r="42" spans="1:62" x14ac:dyDescent="0.25">
      <c r="A42" s="107">
        <v>39</v>
      </c>
      <c r="B42" s="31" t="s">
        <v>116</v>
      </c>
      <c r="C42" s="31" t="s">
        <v>4540</v>
      </c>
      <c r="D42" s="113">
        <v>125</v>
      </c>
      <c r="E42" s="113">
        <v>30</v>
      </c>
      <c r="F42" s="113">
        <v>2</v>
      </c>
      <c r="G42" s="113">
        <v>2</v>
      </c>
      <c r="H42" s="41" t="s">
        <v>26</v>
      </c>
      <c r="I42" s="117">
        <v>10</v>
      </c>
      <c r="J42" s="118">
        <v>10</v>
      </c>
      <c r="K42" s="109">
        <v>3</v>
      </c>
      <c r="L42" s="103" t="s">
        <v>390</v>
      </c>
      <c r="M42" s="38"/>
      <c r="N42" s="110">
        <v>39</v>
      </c>
      <c r="O42" s="31" t="s">
        <v>116</v>
      </c>
      <c r="AF42" s="107">
        <v>39</v>
      </c>
      <c r="AG42" s="116">
        <v>39</v>
      </c>
      <c r="AH42" s="38" t="s">
        <v>293</v>
      </c>
      <c r="AJ42" s="108">
        <v>39</v>
      </c>
      <c r="AK42" s="116">
        <v>39</v>
      </c>
      <c r="AL42" s="38" t="s">
        <v>293</v>
      </c>
      <c r="BD42" s="107">
        <v>39</v>
      </c>
      <c r="BE42" s="115">
        <v>39</v>
      </c>
      <c r="BF42" s="38" t="s">
        <v>293</v>
      </c>
      <c r="BH42" s="108">
        <v>39</v>
      </c>
      <c r="BI42" s="115">
        <v>39</v>
      </c>
      <c r="BJ42" s="38" t="s">
        <v>291</v>
      </c>
    </row>
    <row r="43" spans="1:62" x14ac:dyDescent="0.25">
      <c r="A43" s="107">
        <v>40</v>
      </c>
      <c r="B43" s="31" t="s">
        <v>117</v>
      </c>
      <c r="C43" s="31" t="s">
        <v>4540</v>
      </c>
      <c r="D43" s="113">
        <v>250</v>
      </c>
      <c r="E43" s="113">
        <v>30</v>
      </c>
      <c r="F43" s="113">
        <v>2</v>
      </c>
      <c r="G43" s="113">
        <v>2</v>
      </c>
      <c r="H43" s="41" t="s">
        <v>26</v>
      </c>
      <c r="I43" s="117">
        <v>10</v>
      </c>
      <c r="J43" s="118">
        <v>10</v>
      </c>
      <c r="K43" s="109">
        <v>3</v>
      </c>
      <c r="L43" s="103" t="s">
        <v>390</v>
      </c>
      <c r="M43" s="38"/>
      <c r="N43" s="110">
        <v>40</v>
      </c>
      <c r="O43" s="31" t="s">
        <v>117</v>
      </c>
      <c r="AF43" s="107">
        <v>40</v>
      </c>
      <c r="AG43" s="116">
        <v>40</v>
      </c>
      <c r="AH43" s="38" t="s">
        <v>291</v>
      </c>
      <c r="AJ43" s="108">
        <v>40</v>
      </c>
      <c r="AK43" s="116">
        <v>40</v>
      </c>
      <c r="AL43" s="38" t="s">
        <v>291</v>
      </c>
      <c r="BD43" s="107">
        <v>40</v>
      </c>
      <c r="BE43" s="115">
        <v>40</v>
      </c>
      <c r="BF43" s="38" t="s">
        <v>293</v>
      </c>
      <c r="BH43" s="108">
        <v>40</v>
      </c>
      <c r="BI43" s="115">
        <v>40</v>
      </c>
      <c r="BJ43" s="38" t="s">
        <v>292</v>
      </c>
    </row>
    <row r="44" spans="1:62" x14ac:dyDescent="0.25">
      <c r="A44" s="107">
        <v>41</v>
      </c>
      <c r="B44" s="31" t="s">
        <v>118</v>
      </c>
      <c r="C44" s="31" t="s">
        <v>4540</v>
      </c>
      <c r="D44" s="113">
        <v>277</v>
      </c>
      <c r="E44" s="113">
        <v>30</v>
      </c>
      <c r="F44" s="113">
        <v>2</v>
      </c>
      <c r="G44" s="113">
        <v>2</v>
      </c>
      <c r="H44" s="41" t="s">
        <v>26</v>
      </c>
      <c r="I44" s="117">
        <v>10</v>
      </c>
      <c r="J44" s="118">
        <v>10</v>
      </c>
      <c r="K44" s="109">
        <v>3</v>
      </c>
      <c r="L44" s="103" t="s">
        <v>390</v>
      </c>
      <c r="M44" s="38"/>
      <c r="N44" s="110">
        <v>41</v>
      </c>
      <c r="O44" s="31" t="s">
        <v>118</v>
      </c>
      <c r="AF44" s="107">
        <v>41</v>
      </c>
      <c r="AG44" s="116">
        <v>41</v>
      </c>
      <c r="AH44" s="38" t="s">
        <v>291</v>
      </c>
      <c r="AJ44" s="108">
        <v>41</v>
      </c>
      <c r="AK44" s="116">
        <v>41</v>
      </c>
      <c r="AL44" s="38" t="s">
        <v>292</v>
      </c>
      <c r="BD44" s="107">
        <v>41</v>
      </c>
      <c r="BE44" s="115">
        <v>41</v>
      </c>
      <c r="BF44" s="38" t="s">
        <v>291</v>
      </c>
      <c r="BH44" s="108">
        <v>41</v>
      </c>
      <c r="BI44" s="115">
        <v>41</v>
      </c>
      <c r="BJ44" s="38" t="s">
        <v>293</v>
      </c>
    </row>
    <row r="45" spans="1:62" x14ac:dyDescent="0.25">
      <c r="A45" s="107">
        <v>42</v>
      </c>
      <c r="B45" s="31" t="s">
        <v>119</v>
      </c>
      <c r="C45" s="31" t="s">
        <v>4540</v>
      </c>
      <c r="D45" s="113">
        <v>480</v>
      </c>
      <c r="E45" s="113">
        <v>30</v>
      </c>
      <c r="F45" s="113">
        <v>2</v>
      </c>
      <c r="G45" s="113">
        <v>2</v>
      </c>
      <c r="H45" s="41" t="s">
        <v>26</v>
      </c>
      <c r="I45" s="117">
        <v>10</v>
      </c>
      <c r="J45" s="118">
        <v>10</v>
      </c>
      <c r="K45" s="109">
        <v>3</v>
      </c>
      <c r="L45" s="103" t="s">
        <v>390</v>
      </c>
      <c r="M45" s="38"/>
      <c r="N45" s="110">
        <v>42</v>
      </c>
      <c r="O45" s="31" t="s">
        <v>119</v>
      </c>
      <c r="AF45" s="107">
        <v>42</v>
      </c>
      <c r="AG45" s="116">
        <v>42</v>
      </c>
      <c r="AH45" s="38" t="s">
        <v>292</v>
      </c>
      <c r="AJ45" s="108">
        <v>42</v>
      </c>
      <c r="AK45" s="116">
        <v>42</v>
      </c>
      <c r="AL45" s="38" t="s">
        <v>293</v>
      </c>
      <c r="BD45" s="107">
        <v>42</v>
      </c>
      <c r="BE45" s="115">
        <v>42</v>
      </c>
      <c r="BF45" s="38" t="s">
        <v>291</v>
      </c>
      <c r="BH45" s="108">
        <v>42</v>
      </c>
      <c r="BI45" s="115">
        <v>42</v>
      </c>
      <c r="BJ45" s="38" t="s">
        <v>291</v>
      </c>
    </row>
    <row r="46" spans="1:62" x14ac:dyDescent="0.25">
      <c r="A46" s="107">
        <v>43</v>
      </c>
      <c r="B46" s="31" t="s">
        <v>120</v>
      </c>
      <c r="C46" s="31" t="s">
        <v>4540</v>
      </c>
      <c r="D46" s="113">
        <v>600</v>
      </c>
      <c r="E46" s="113">
        <v>30</v>
      </c>
      <c r="F46" s="113">
        <v>2</v>
      </c>
      <c r="G46" s="113">
        <v>2</v>
      </c>
      <c r="H46" s="41" t="s">
        <v>26</v>
      </c>
      <c r="I46" s="117">
        <v>10</v>
      </c>
      <c r="J46" s="118">
        <v>10</v>
      </c>
      <c r="K46" s="109">
        <v>3</v>
      </c>
      <c r="L46" s="103" t="s">
        <v>390</v>
      </c>
      <c r="M46" s="38"/>
      <c r="N46" s="110">
        <v>43</v>
      </c>
      <c r="O46" s="31" t="s">
        <v>120</v>
      </c>
      <c r="AF46" s="107">
        <v>43</v>
      </c>
      <c r="AG46" s="116">
        <v>43</v>
      </c>
      <c r="AH46" s="38" t="s">
        <v>292</v>
      </c>
      <c r="AJ46" s="108">
        <v>43</v>
      </c>
      <c r="AK46" s="116">
        <v>43</v>
      </c>
      <c r="AL46" s="38" t="s">
        <v>291</v>
      </c>
      <c r="BD46" s="107">
        <v>43</v>
      </c>
      <c r="BE46" s="115">
        <v>43</v>
      </c>
      <c r="BF46" s="38" t="s">
        <v>292</v>
      </c>
      <c r="BH46" s="108">
        <v>43</v>
      </c>
      <c r="BI46" s="115">
        <v>43</v>
      </c>
      <c r="BJ46" s="38" t="s">
        <v>292</v>
      </c>
    </row>
    <row r="47" spans="1:62" x14ac:dyDescent="0.25">
      <c r="A47" s="107">
        <v>44</v>
      </c>
      <c r="B47" s="31" t="s">
        <v>138</v>
      </c>
      <c r="C47" s="31" t="s">
        <v>4538</v>
      </c>
      <c r="D47" s="113">
        <v>250</v>
      </c>
      <c r="E47" s="113">
        <v>30</v>
      </c>
      <c r="F47" s="113">
        <v>3</v>
      </c>
      <c r="G47" s="113">
        <v>3</v>
      </c>
      <c r="H47" s="41" t="s">
        <v>26</v>
      </c>
      <c r="I47" s="117">
        <v>10</v>
      </c>
      <c r="J47" s="118">
        <v>10</v>
      </c>
      <c r="K47" s="109">
        <v>4</v>
      </c>
      <c r="L47" s="103" t="s">
        <v>390</v>
      </c>
      <c r="M47" s="38"/>
      <c r="N47" s="110">
        <v>44</v>
      </c>
      <c r="O47" s="31" t="s">
        <v>138</v>
      </c>
      <c r="AF47" s="107">
        <v>44</v>
      </c>
      <c r="AG47" s="116">
        <v>44</v>
      </c>
      <c r="AH47" s="38" t="s">
        <v>293</v>
      </c>
      <c r="AJ47" s="108">
        <v>44</v>
      </c>
      <c r="AK47" s="116">
        <v>44</v>
      </c>
      <c r="AL47" s="38" t="s">
        <v>292</v>
      </c>
      <c r="BD47" s="107">
        <v>44</v>
      </c>
      <c r="BE47" s="115">
        <v>44</v>
      </c>
      <c r="BF47" s="38" t="s">
        <v>292</v>
      </c>
      <c r="BH47" s="108">
        <v>44</v>
      </c>
      <c r="BI47" s="115">
        <v>44</v>
      </c>
      <c r="BJ47" s="38" t="s">
        <v>293</v>
      </c>
    </row>
    <row r="48" spans="1:62" x14ac:dyDescent="0.25">
      <c r="A48" s="107">
        <v>45</v>
      </c>
      <c r="B48" s="31" t="s">
        <v>134</v>
      </c>
      <c r="C48" s="31" t="s">
        <v>4538</v>
      </c>
      <c r="D48" s="113" t="s">
        <v>129</v>
      </c>
      <c r="E48" s="113">
        <v>30</v>
      </c>
      <c r="F48" s="113">
        <v>3</v>
      </c>
      <c r="G48" s="113">
        <v>3</v>
      </c>
      <c r="H48" s="41" t="s">
        <v>26</v>
      </c>
      <c r="I48" s="117">
        <v>10</v>
      </c>
      <c r="J48" s="118">
        <v>10</v>
      </c>
      <c r="K48" s="109">
        <v>4</v>
      </c>
      <c r="L48" s="103" t="s">
        <v>390</v>
      </c>
      <c r="M48" s="38"/>
      <c r="N48" s="110">
        <v>45</v>
      </c>
      <c r="O48" s="31" t="s">
        <v>134</v>
      </c>
      <c r="AF48" s="107">
        <v>45</v>
      </c>
      <c r="AG48" s="116">
        <v>45</v>
      </c>
      <c r="AH48" s="38" t="s">
        <v>293</v>
      </c>
      <c r="AJ48" s="108">
        <v>45</v>
      </c>
      <c r="AK48" s="116">
        <v>45</v>
      </c>
      <c r="AL48" s="38" t="s">
        <v>293</v>
      </c>
      <c r="BD48" s="107">
        <v>45</v>
      </c>
      <c r="BE48" s="115">
        <v>45</v>
      </c>
      <c r="BF48" s="38" t="s">
        <v>293</v>
      </c>
      <c r="BH48" s="108">
        <v>45</v>
      </c>
      <c r="BI48" s="115">
        <v>45</v>
      </c>
      <c r="BJ48" s="38" t="s">
        <v>291</v>
      </c>
    </row>
    <row r="49" spans="1:62" x14ac:dyDescent="0.25">
      <c r="A49" s="107">
        <v>46</v>
      </c>
      <c r="B49" s="31" t="s">
        <v>135</v>
      </c>
      <c r="C49" s="31" t="s">
        <v>4538</v>
      </c>
      <c r="D49" s="113">
        <v>250</v>
      </c>
      <c r="E49" s="113">
        <v>30</v>
      </c>
      <c r="F49" s="113">
        <v>3</v>
      </c>
      <c r="G49" s="113">
        <v>3</v>
      </c>
      <c r="H49" s="41" t="s">
        <v>26</v>
      </c>
      <c r="I49" s="117">
        <v>10</v>
      </c>
      <c r="J49" s="118">
        <v>10</v>
      </c>
      <c r="K49" s="109">
        <v>4</v>
      </c>
      <c r="L49" s="103" t="s">
        <v>390</v>
      </c>
      <c r="M49" s="38"/>
      <c r="N49" s="110">
        <v>46</v>
      </c>
      <c r="O49" s="31" t="s">
        <v>135</v>
      </c>
      <c r="AF49" s="107">
        <v>46</v>
      </c>
      <c r="AG49" s="116">
        <v>46</v>
      </c>
      <c r="AH49" s="38" t="s">
        <v>291</v>
      </c>
      <c r="AJ49" s="108">
        <v>46</v>
      </c>
      <c r="AK49" s="116">
        <v>46</v>
      </c>
      <c r="AL49" s="38" t="s">
        <v>291</v>
      </c>
      <c r="BD49" s="107">
        <v>46</v>
      </c>
      <c r="BE49" s="115">
        <v>46</v>
      </c>
      <c r="BF49" s="38" t="s">
        <v>293</v>
      </c>
      <c r="BH49" s="108">
        <v>46</v>
      </c>
      <c r="BI49" s="115">
        <v>46</v>
      </c>
      <c r="BJ49" s="38" t="s">
        <v>292</v>
      </c>
    </row>
    <row r="50" spans="1:62" x14ac:dyDescent="0.25">
      <c r="A50" s="107">
        <v>47</v>
      </c>
      <c r="B50" s="31" t="s">
        <v>136</v>
      </c>
      <c r="C50" s="31" t="s">
        <v>4538</v>
      </c>
      <c r="D50" s="113">
        <v>480</v>
      </c>
      <c r="E50" s="113">
        <v>30</v>
      </c>
      <c r="F50" s="113">
        <v>3</v>
      </c>
      <c r="G50" s="113">
        <v>3</v>
      </c>
      <c r="H50" s="41" t="s">
        <v>26</v>
      </c>
      <c r="I50" s="117">
        <v>10</v>
      </c>
      <c r="J50" s="118">
        <v>10</v>
      </c>
      <c r="K50" s="109">
        <v>4</v>
      </c>
      <c r="L50" s="103" t="s">
        <v>390</v>
      </c>
      <c r="M50" s="38"/>
      <c r="N50" s="110">
        <v>47</v>
      </c>
      <c r="O50" s="31" t="s">
        <v>136</v>
      </c>
      <c r="AF50" s="107">
        <v>47</v>
      </c>
      <c r="AG50" s="116">
        <v>47</v>
      </c>
      <c r="AH50" s="38" t="s">
        <v>291</v>
      </c>
      <c r="AJ50" s="108">
        <v>47</v>
      </c>
      <c r="AK50" s="116">
        <v>47</v>
      </c>
      <c r="AL50" s="38" t="s">
        <v>292</v>
      </c>
      <c r="BD50" s="107">
        <v>47</v>
      </c>
      <c r="BE50" s="115">
        <v>47</v>
      </c>
      <c r="BF50" s="38" t="s">
        <v>291</v>
      </c>
      <c r="BH50" s="108">
        <v>47</v>
      </c>
      <c r="BI50" s="115">
        <v>47</v>
      </c>
      <c r="BJ50" s="38" t="s">
        <v>293</v>
      </c>
    </row>
    <row r="51" spans="1:62" x14ac:dyDescent="0.25">
      <c r="A51" s="107">
        <v>48</v>
      </c>
      <c r="B51" s="31" t="s">
        <v>137</v>
      </c>
      <c r="C51" s="31" t="s">
        <v>4538</v>
      </c>
      <c r="D51" s="113">
        <v>600</v>
      </c>
      <c r="E51" s="113">
        <v>30</v>
      </c>
      <c r="F51" s="113">
        <v>3</v>
      </c>
      <c r="G51" s="113">
        <v>3</v>
      </c>
      <c r="H51" s="41" t="s">
        <v>26</v>
      </c>
      <c r="I51" s="117">
        <v>10</v>
      </c>
      <c r="J51" s="118">
        <v>10</v>
      </c>
      <c r="K51" s="109">
        <v>4</v>
      </c>
      <c r="L51" s="103" t="s">
        <v>390</v>
      </c>
      <c r="M51" s="38"/>
      <c r="N51" s="110">
        <v>48</v>
      </c>
      <c r="O51" s="31" t="s">
        <v>137</v>
      </c>
      <c r="AF51" s="107">
        <v>48</v>
      </c>
      <c r="AG51" s="116">
        <v>48</v>
      </c>
      <c r="AH51" s="38" t="s">
        <v>292</v>
      </c>
      <c r="AJ51" s="108">
        <v>48</v>
      </c>
      <c r="AK51" s="116">
        <v>48</v>
      </c>
      <c r="AL51" s="38" t="s">
        <v>293</v>
      </c>
      <c r="BD51" s="107">
        <v>48</v>
      </c>
      <c r="BE51" s="115">
        <v>48</v>
      </c>
      <c r="BF51" s="38" t="s">
        <v>291</v>
      </c>
      <c r="BH51" s="108">
        <v>48</v>
      </c>
      <c r="BI51" s="115">
        <v>48</v>
      </c>
      <c r="BJ51" s="38" t="s">
        <v>291</v>
      </c>
    </row>
    <row r="52" spans="1:62" x14ac:dyDescent="0.25">
      <c r="A52" s="107">
        <v>49</v>
      </c>
      <c r="B52" s="31" t="s">
        <v>127</v>
      </c>
      <c r="C52" s="31" t="s">
        <v>4535</v>
      </c>
      <c r="D52" s="113">
        <v>250</v>
      </c>
      <c r="E52" s="113">
        <v>50</v>
      </c>
      <c r="F52" s="113">
        <v>2</v>
      </c>
      <c r="G52" s="113">
        <v>2</v>
      </c>
      <c r="H52" s="41" t="s">
        <v>30</v>
      </c>
      <c r="I52" s="117">
        <v>10</v>
      </c>
      <c r="J52" s="118">
        <v>8</v>
      </c>
      <c r="K52" s="109">
        <v>3</v>
      </c>
      <c r="L52" s="103" t="s">
        <v>391</v>
      </c>
      <c r="M52" s="38"/>
      <c r="N52" s="110">
        <v>49</v>
      </c>
      <c r="O52" s="31" t="s">
        <v>127</v>
      </c>
      <c r="AF52" s="107">
        <v>49</v>
      </c>
      <c r="AG52" s="116">
        <v>49</v>
      </c>
      <c r="AH52" s="38" t="s">
        <v>292</v>
      </c>
      <c r="AJ52" s="108">
        <v>49</v>
      </c>
      <c r="AK52" s="116">
        <v>49</v>
      </c>
      <c r="AL52" s="38" t="s">
        <v>291</v>
      </c>
      <c r="BD52" s="107">
        <v>49</v>
      </c>
      <c r="BE52" s="115">
        <v>49</v>
      </c>
      <c r="BF52" s="38" t="s">
        <v>292</v>
      </c>
      <c r="BH52" s="108">
        <v>49</v>
      </c>
      <c r="BI52" s="115">
        <v>49</v>
      </c>
      <c r="BJ52" s="38" t="s">
        <v>292</v>
      </c>
    </row>
    <row r="53" spans="1:62" x14ac:dyDescent="0.25">
      <c r="A53" s="107">
        <v>50</v>
      </c>
      <c r="B53" s="31" t="s">
        <v>122</v>
      </c>
      <c r="C53" s="31" t="s">
        <v>4535</v>
      </c>
      <c r="D53" s="113">
        <v>125</v>
      </c>
      <c r="E53" s="113">
        <v>50</v>
      </c>
      <c r="F53" s="113">
        <v>2</v>
      </c>
      <c r="G53" s="113">
        <v>2</v>
      </c>
      <c r="H53" s="41" t="s">
        <v>30</v>
      </c>
      <c r="I53" s="117">
        <v>10</v>
      </c>
      <c r="J53" s="118">
        <v>8</v>
      </c>
      <c r="K53" s="109">
        <v>3</v>
      </c>
      <c r="L53" s="103" t="s">
        <v>391</v>
      </c>
      <c r="M53" s="38"/>
      <c r="N53" s="110">
        <v>50</v>
      </c>
      <c r="O53" s="31" t="s">
        <v>122</v>
      </c>
      <c r="AF53" s="107">
        <v>50</v>
      </c>
      <c r="AG53" s="116">
        <v>50</v>
      </c>
      <c r="AH53" s="38" t="s">
        <v>293</v>
      </c>
      <c r="AJ53" s="108">
        <v>50</v>
      </c>
      <c r="AK53" s="116">
        <v>50</v>
      </c>
      <c r="AL53" s="38" t="s">
        <v>292</v>
      </c>
      <c r="BD53" s="107">
        <v>50</v>
      </c>
      <c r="BE53" s="115">
        <v>50</v>
      </c>
      <c r="BF53" s="38" t="s">
        <v>292</v>
      </c>
      <c r="BH53" s="108">
        <v>50</v>
      </c>
      <c r="BI53" s="115">
        <v>50</v>
      </c>
      <c r="BJ53" s="38" t="s">
        <v>293</v>
      </c>
    </row>
    <row r="54" spans="1:62" x14ac:dyDescent="0.25">
      <c r="A54" s="107">
        <v>51</v>
      </c>
      <c r="B54" s="31" t="s">
        <v>123</v>
      </c>
      <c r="C54" s="31" t="s">
        <v>4535</v>
      </c>
      <c r="D54" s="113">
        <v>250</v>
      </c>
      <c r="E54" s="113">
        <v>50</v>
      </c>
      <c r="F54" s="113">
        <v>2</v>
      </c>
      <c r="G54" s="113">
        <v>2</v>
      </c>
      <c r="H54" s="41" t="s">
        <v>30</v>
      </c>
      <c r="I54" s="117">
        <v>10</v>
      </c>
      <c r="J54" s="118">
        <v>8</v>
      </c>
      <c r="K54" s="109">
        <v>3</v>
      </c>
      <c r="L54" s="103" t="s">
        <v>391</v>
      </c>
      <c r="M54" s="38"/>
      <c r="N54" s="110">
        <v>51</v>
      </c>
      <c r="O54" s="31" t="s">
        <v>123</v>
      </c>
      <c r="AF54" s="107">
        <v>51</v>
      </c>
      <c r="AG54" s="116">
        <v>51</v>
      </c>
      <c r="AH54" s="38" t="s">
        <v>293</v>
      </c>
      <c r="AJ54" s="108">
        <v>51</v>
      </c>
      <c r="AK54" s="116">
        <v>51</v>
      </c>
      <c r="AL54" s="38" t="s">
        <v>293</v>
      </c>
      <c r="BD54" s="107">
        <v>51</v>
      </c>
      <c r="BE54" s="115">
        <v>51</v>
      </c>
      <c r="BF54" s="38" t="s">
        <v>293</v>
      </c>
      <c r="BH54" s="108">
        <v>51</v>
      </c>
      <c r="BI54" s="115">
        <v>51</v>
      </c>
      <c r="BJ54" s="38" t="s">
        <v>291</v>
      </c>
    </row>
    <row r="55" spans="1:62" x14ac:dyDescent="0.25">
      <c r="A55" s="107">
        <v>52</v>
      </c>
      <c r="B55" s="31" t="s">
        <v>124</v>
      </c>
      <c r="C55" s="31" t="s">
        <v>4535</v>
      </c>
      <c r="D55" s="113">
        <v>277</v>
      </c>
      <c r="E55" s="113">
        <v>50</v>
      </c>
      <c r="F55" s="113">
        <v>2</v>
      </c>
      <c r="G55" s="113">
        <v>2</v>
      </c>
      <c r="H55" s="41" t="s">
        <v>30</v>
      </c>
      <c r="I55" s="117">
        <v>10</v>
      </c>
      <c r="J55" s="118">
        <v>8</v>
      </c>
      <c r="K55" s="109">
        <v>3</v>
      </c>
      <c r="L55" s="103" t="s">
        <v>391</v>
      </c>
      <c r="N55" s="110">
        <v>52</v>
      </c>
      <c r="O55" s="31" t="s">
        <v>124</v>
      </c>
      <c r="AF55" s="107">
        <v>52</v>
      </c>
      <c r="AG55" s="116">
        <v>52</v>
      </c>
      <c r="AH55" s="38" t="s">
        <v>291</v>
      </c>
      <c r="AJ55" s="108">
        <v>52</v>
      </c>
      <c r="AK55" s="116">
        <v>52</v>
      </c>
      <c r="AL55" s="38" t="s">
        <v>291</v>
      </c>
      <c r="BD55" s="107">
        <v>52</v>
      </c>
      <c r="BE55" s="115">
        <v>52</v>
      </c>
      <c r="BF55" s="38" t="s">
        <v>293</v>
      </c>
      <c r="BH55" s="108">
        <v>52</v>
      </c>
      <c r="BI55" s="115">
        <v>52</v>
      </c>
      <c r="BJ55" s="38" t="s">
        <v>292</v>
      </c>
    </row>
    <row r="56" spans="1:62" x14ac:dyDescent="0.25">
      <c r="A56" s="107">
        <v>53</v>
      </c>
      <c r="B56" s="31" t="s">
        <v>125</v>
      </c>
      <c r="C56" s="31" t="s">
        <v>4535</v>
      </c>
      <c r="D56" s="113">
        <v>480</v>
      </c>
      <c r="E56" s="113">
        <v>50</v>
      </c>
      <c r="F56" s="113">
        <v>2</v>
      </c>
      <c r="G56" s="113">
        <v>2</v>
      </c>
      <c r="H56" s="41" t="s">
        <v>30</v>
      </c>
      <c r="I56" s="117">
        <v>10</v>
      </c>
      <c r="J56" s="118">
        <v>8</v>
      </c>
      <c r="K56" s="109">
        <v>3</v>
      </c>
      <c r="L56" s="103" t="s">
        <v>391</v>
      </c>
      <c r="M56" s="38"/>
      <c r="N56" s="110">
        <v>53</v>
      </c>
      <c r="O56" s="31" t="s">
        <v>125</v>
      </c>
      <c r="AF56" s="107">
        <v>53</v>
      </c>
      <c r="AG56" s="116">
        <v>53</v>
      </c>
      <c r="AH56" s="38" t="s">
        <v>291</v>
      </c>
      <c r="AJ56" s="108">
        <v>53</v>
      </c>
      <c r="AK56" s="116">
        <v>53</v>
      </c>
      <c r="AL56" s="38" t="s">
        <v>292</v>
      </c>
      <c r="BD56" s="107">
        <v>53</v>
      </c>
      <c r="BE56" s="115">
        <v>53</v>
      </c>
      <c r="BF56" s="38" t="s">
        <v>291</v>
      </c>
      <c r="BH56" s="108">
        <v>53</v>
      </c>
      <c r="BI56" s="115">
        <v>53</v>
      </c>
      <c r="BJ56" s="38" t="s">
        <v>293</v>
      </c>
    </row>
    <row r="57" spans="1:62" x14ac:dyDescent="0.25">
      <c r="A57" s="107">
        <v>54</v>
      </c>
      <c r="B57" s="31" t="s">
        <v>126</v>
      </c>
      <c r="C57" s="31" t="s">
        <v>4535</v>
      </c>
      <c r="D57" s="113">
        <v>600</v>
      </c>
      <c r="E57" s="113">
        <v>50</v>
      </c>
      <c r="F57" s="113">
        <v>2</v>
      </c>
      <c r="G57" s="113">
        <v>2</v>
      </c>
      <c r="H57" s="41" t="s">
        <v>30</v>
      </c>
      <c r="I57" s="117">
        <v>10</v>
      </c>
      <c r="J57" s="118">
        <v>8</v>
      </c>
      <c r="K57" s="109">
        <v>3</v>
      </c>
      <c r="L57" s="103" t="s">
        <v>391</v>
      </c>
      <c r="M57" s="38"/>
      <c r="N57" s="110">
        <v>54</v>
      </c>
      <c r="O57" s="31" t="s">
        <v>126</v>
      </c>
      <c r="AF57" s="107">
        <v>54</v>
      </c>
      <c r="AG57" s="116">
        <v>54</v>
      </c>
      <c r="AH57" s="38" t="s">
        <v>292</v>
      </c>
      <c r="AJ57" s="108">
        <v>54</v>
      </c>
      <c r="AK57" s="116">
        <v>54</v>
      </c>
      <c r="AL57" s="38" t="s">
        <v>293</v>
      </c>
      <c r="BD57" s="107">
        <v>54</v>
      </c>
      <c r="BE57" s="115">
        <v>54</v>
      </c>
      <c r="BF57" s="38" t="s">
        <v>291</v>
      </c>
      <c r="BH57" s="108">
        <v>54</v>
      </c>
      <c r="BI57" s="115">
        <v>54</v>
      </c>
      <c r="BJ57" s="38" t="s">
        <v>291</v>
      </c>
    </row>
    <row r="58" spans="1:62" x14ac:dyDescent="0.25">
      <c r="A58" s="107">
        <v>55</v>
      </c>
      <c r="B58" s="31" t="s">
        <v>143</v>
      </c>
      <c r="C58" s="31" t="s">
        <v>4539</v>
      </c>
      <c r="D58" s="113">
        <v>250</v>
      </c>
      <c r="E58" s="113">
        <v>50</v>
      </c>
      <c r="F58" s="113">
        <v>3</v>
      </c>
      <c r="G58" s="113">
        <v>3</v>
      </c>
      <c r="H58" s="41" t="s">
        <v>30</v>
      </c>
      <c r="I58" s="117">
        <v>10</v>
      </c>
      <c r="J58" s="118">
        <v>8</v>
      </c>
      <c r="K58" s="109">
        <v>4</v>
      </c>
      <c r="L58" s="103" t="s">
        <v>391</v>
      </c>
      <c r="M58" s="38"/>
      <c r="N58" s="110">
        <v>55</v>
      </c>
      <c r="O58" s="31" t="s">
        <v>143</v>
      </c>
      <c r="AF58" s="107">
        <v>55</v>
      </c>
      <c r="AG58" s="116">
        <v>55</v>
      </c>
      <c r="AH58" s="38" t="s">
        <v>291</v>
      </c>
      <c r="AJ58" s="108">
        <v>55</v>
      </c>
      <c r="AK58" s="116">
        <v>55</v>
      </c>
      <c r="AL58" s="38" t="s">
        <v>291</v>
      </c>
      <c r="BD58" s="107">
        <v>55</v>
      </c>
      <c r="BE58" s="115">
        <v>55</v>
      </c>
      <c r="BF58" s="38" t="s">
        <v>292</v>
      </c>
      <c r="BH58" s="108">
        <v>55</v>
      </c>
      <c r="BI58" s="115">
        <v>55</v>
      </c>
      <c r="BJ58" s="38" t="s">
        <v>292</v>
      </c>
    </row>
    <row r="59" spans="1:62" x14ac:dyDescent="0.25">
      <c r="A59" s="107">
        <v>56</v>
      </c>
      <c r="B59" s="31" t="s">
        <v>139</v>
      </c>
      <c r="C59" s="31" t="s">
        <v>4539</v>
      </c>
      <c r="D59" s="113" t="s">
        <v>129</v>
      </c>
      <c r="E59" s="113">
        <v>50</v>
      </c>
      <c r="F59" s="113">
        <v>3</v>
      </c>
      <c r="G59" s="113">
        <v>3</v>
      </c>
      <c r="H59" s="41" t="s">
        <v>30</v>
      </c>
      <c r="I59" s="117">
        <v>10</v>
      </c>
      <c r="J59" s="118">
        <v>8</v>
      </c>
      <c r="K59" s="109">
        <v>4</v>
      </c>
      <c r="L59" s="103" t="s">
        <v>391</v>
      </c>
      <c r="M59" s="38"/>
      <c r="N59" s="110">
        <v>56</v>
      </c>
      <c r="O59" s="31" t="s">
        <v>139</v>
      </c>
      <c r="AF59" s="107">
        <v>56</v>
      </c>
      <c r="AG59" s="116">
        <v>56</v>
      </c>
      <c r="AH59" s="38" t="s">
        <v>291</v>
      </c>
      <c r="AJ59" s="108">
        <v>56</v>
      </c>
      <c r="AK59" s="116">
        <v>56</v>
      </c>
      <c r="AL59" s="38" t="s">
        <v>292</v>
      </c>
      <c r="BD59" s="107">
        <v>56</v>
      </c>
      <c r="BE59" s="115">
        <v>56</v>
      </c>
      <c r="BF59" s="38" t="s">
        <v>292</v>
      </c>
      <c r="BH59" s="108">
        <v>56</v>
      </c>
      <c r="BI59" s="115">
        <v>56</v>
      </c>
      <c r="BJ59" s="38" t="s">
        <v>293</v>
      </c>
    </row>
    <row r="60" spans="1:62" x14ac:dyDescent="0.25">
      <c r="A60" s="107">
        <v>57</v>
      </c>
      <c r="B60" s="31" t="s">
        <v>140</v>
      </c>
      <c r="C60" s="31" t="s">
        <v>4541</v>
      </c>
      <c r="D60" s="113">
        <v>250</v>
      </c>
      <c r="E60" s="113">
        <v>50</v>
      </c>
      <c r="F60" s="113">
        <v>3</v>
      </c>
      <c r="G60" s="113">
        <v>3</v>
      </c>
      <c r="H60" s="41" t="s">
        <v>30</v>
      </c>
      <c r="I60" s="117">
        <v>10</v>
      </c>
      <c r="J60" s="118">
        <v>6</v>
      </c>
      <c r="K60" s="109">
        <v>4</v>
      </c>
      <c r="L60" s="103" t="s">
        <v>391</v>
      </c>
      <c r="M60" s="38"/>
      <c r="N60" s="110">
        <v>57</v>
      </c>
      <c r="O60" s="31" t="s">
        <v>140</v>
      </c>
      <c r="AF60" s="107">
        <v>57</v>
      </c>
      <c r="AG60" s="116">
        <v>57</v>
      </c>
      <c r="AH60" s="38" t="s">
        <v>292</v>
      </c>
      <c r="AJ60" s="108">
        <v>57</v>
      </c>
      <c r="AK60" s="116">
        <v>57</v>
      </c>
      <c r="AL60" s="38" t="s">
        <v>293</v>
      </c>
      <c r="BD60" s="107">
        <v>57</v>
      </c>
      <c r="BE60" s="115">
        <v>57</v>
      </c>
      <c r="BF60" s="38" t="s">
        <v>293</v>
      </c>
      <c r="BH60" s="108">
        <v>57</v>
      </c>
      <c r="BI60" s="115">
        <v>57</v>
      </c>
      <c r="BJ60" s="38" t="s">
        <v>291</v>
      </c>
    </row>
    <row r="61" spans="1:62" x14ac:dyDescent="0.25">
      <c r="A61" s="107">
        <v>58</v>
      </c>
      <c r="B61" s="31" t="s">
        <v>4559</v>
      </c>
      <c r="D61" s="113">
        <v>250</v>
      </c>
      <c r="E61" s="113">
        <v>50</v>
      </c>
      <c r="F61" s="113">
        <v>3</v>
      </c>
      <c r="G61" s="113">
        <v>3</v>
      </c>
      <c r="H61" s="41"/>
      <c r="I61" s="117">
        <v>10</v>
      </c>
      <c r="J61" s="118">
        <v>6</v>
      </c>
      <c r="K61" s="109">
        <v>4</v>
      </c>
      <c r="L61" s="103" t="s">
        <v>452</v>
      </c>
      <c r="M61" s="38"/>
      <c r="N61" s="110">
        <v>58</v>
      </c>
      <c r="O61" s="31" t="s">
        <v>4559</v>
      </c>
      <c r="AF61" s="107">
        <v>58</v>
      </c>
      <c r="AG61" s="116">
        <v>58</v>
      </c>
      <c r="AH61" s="38" t="s">
        <v>292</v>
      </c>
      <c r="AJ61" s="108">
        <v>58</v>
      </c>
      <c r="AK61" s="116">
        <v>58</v>
      </c>
      <c r="AL61" s="38" t="s">
        <v>291</v>
      </c>
      <c r="BD61" s="107">
        <v>58</v>
      </c>
      <c r="BE61" s="115">
        <v>58</v>
      </c>
      <c r="BF61" s="38" t="s">
        <v>293</v>
      </c>
      <c r="BH61" s="108">
        <v>58</v>
      </c>
      <c r="BI61" s="115">
        <v>58</v>
      </c>
      <c r="BJ61" s="38" t="s">
        <v>292</v>
      </c>
    </row>
    <row r="62" spans="1:62" x14ac:dyDescent="0.25">
      <c r="A62" s="107">
        <v>59</v>
      </c>
      <c r="B62" s="31" t="s">
        <v>141</v>
      </c>
      <c r="C62" s="31" t="s">
        <v>4539</v>
      </c>
      <c r="D62" s="113">
        <v>480</v>
      </c>
      <c r="E62" s="113">
        <v>50</v>
      </c>
      <c r="F62" s="113">
        <v>3</v>
      </c>
      <c r="G62" s="113">
        <v>3</v>
      </c>
      <c r="H62" s="41" t="s">
        <v>30</v>
      </c>
      <c r="I62" s="117">
        <v>10</v>
      </c>
      <c r="J62" s="118">
        <v>8</v>
      </c>
      <c r="K62" s="109">
        <v>4</v>
      </c>
      <c r="L62" s="103" t="s">
        <v>391</v>
      </c>
      <c r="M62" s="38"/>
      <c r="N62" s="110">
        <v>59</v>
      </c>
      <c r="O62" s="31" t="s">
        <v>141</v>
      </c>
      <c r="AF62" s="107">
        <v>59</v>
      </c>
      <c r="AG62" s="116">
        <v>59</v>
      </c>
      <c r="AH62" s="38" t="s">
        <v>293</v>
      </c>
      <c r="AJ62" s="108">
        <v>59</v>
      </c>
      <c r="AK62" s="116">
        <v>59</v>
      </c>
      <c r="AL62" s="38" t="s">
        <v>292</v>
      </c>
      <c r="BD62" s="107">
        <v>59</v>
      </c>
      <c r="BE62" s="115">
        <v>59</v>
      </c>
      <c r="BF62" s="38" t="s">
        <v>291</v>
      </c>
      <c r="BH62" s="108">
        <v>59</v>
      </c>
      <c r="BI62" s="115">
        <v>59</v>
      </c>
      <c r="BJ62" s="38" t="s">
        <v>293</v>
      </c>
    </row>
    <row r="63" spans="1:62" x14ac:dyDescent="0.25">
      <c r="A63" s="107">
        <v>60</v>
      </c>
      <c r="B63" s="31" t="s">
        <v>142</v>
      </c>
      <c r="C63" s="31" t="s">
        <v>4539</v>
      </c>
      <c r="D63" s="113">
        <v>600</v>
      </c>
      <c r="E63" s="113">
        <v>50</v>
      </c>
      <c r="F63" s="113">
        <v>3</v>
      </c>
      <c r="G63" s="113">
        <v>3</v>
      </c>
      <c r="H63" s="41" t="s">
        <v>30</v>
      </c>
      <c r="I63" s="117">
        <v>10</v>
      </c>
      <c r="J63" s="118">
        <v>8</v>
      </c>
      <c r="K63" s="109">
        <v>4</v>
      </c>
      <c r="L63" s="103" t="s">
        <v>391</v>
      </c>
      <c r="M63" s="38"/>
      <c r="N63" s="110">
        <v>60</v>
      </c>
      <c r="O63" s="31" t="s">
        <v>142</v>
      </c>
      <c r="AF63" s="107">
        <v>60</v>
      </c>
      <c r="AG63" s="116">
        <v>60</v>
      </c>
      <c r="AH63" s="38" t="s">
        <v>293</v>
      </c>
      <c r="AJ63" s="108">
        <v>60</v>
      </c>
      <c r="AK63" s="116">
        <v>60</v>
      </c>
      <c r="AL63" s="38" t="s">
        <v>293</v>
      </c>
      <c r="BD63" s="107">
        <v>60</v>
      </c>
      <c r="BE63" s="115">
        <v>60</v>
      </c>
      <c r="BF63" s="38" t="s">
        <v>291</v>
      </c>
      <c r="BH63" s="108">
        <v>60</v>
      </c>
      <c r="BI63" s="115">
        <v>60</v>
      </c>
      <c r="BJ63" s="38" t="s">
        <v>291</v>
      </c>
    </row>
    <row r="64" spans="1:62" x14ac:dyDescent="0.25">
      <c r="A64" s="107">
        <v>61</v>
      </c>
      <c r="B64" s="31" t="s">
        <v>144</v>
      </c>
      <c r="D64" s="113">
        <v>125</v>
      </c>
      <c r="E64" s="113">
        <v>60</v>
      </c>
      <c r="F64" s="113">
        <v>1</v>
      </c>
      <c r="G64" s="113">
        <v>2</v>
      </c>
      <c r="H64" s="41" t="s">
        <v>34</v>
      </c>
      <c r="I64" s="117">
        <v>8</v>
      </c>
      <c r="J64" s="118">
        <v>4</v>
      </c>
      <c r="K64" s="109">
        <v>3</v>
      </c>
      <c r="L64" s="31" t="s">
        <v>452</v>
      </c>
      <c r="M64" s="38"/>
      <c r="N64" s="110">
        <v>61</v>
      </c>
      <c r="O64" s="31" t="s">
        <v>144</v>
      </c>
      <c r="AF64" s="107">
        <v>61</v>
      </c>
      <c r="AG64" s="116">
        <v>61</v>
      </c>
      <c r="AH64" s="38" t="s">
        <v>291</v>
      </c>
      <c r="AJ64" s="108">
        <v>61</v>
      </c>
      <c r="AK64" s="116">
        <v>61</v>
      </c>
      <c r="AL64" s="38" t="s">
        <v>291</v>
      </c>
      <c r="BD64" s="107">
        <v>61</v>
      </c>
      <c r="BE64" s="115">
        <v>61</v>
      </c>
      <c r="BF64" s="38" t="s">
        <v>292</v>
      </c>
      <c r="BH64" s="108">
        <v>61</v>
      </c>
      <c r="BI64" s="115">
        <v>61</v>
      </c>
      <c r="BJ64" s="38" t="s">
        <v>292</v>
      </c>
    </row>
    <row r="65" spans="1:62" x14ac:dyDescent="0.25">
      <c r="A65" s="107">
        <v>62</v>
      </c>
      <c r="B65" s="31" t="s">
        <v>145</v>
      </c>
      <c r="C65" s="31" t="s">
        <v>4542</v>
      </c>
      <c r="D65" s="113">
        <v>250</v>
      </c>
      <c r="E65" s="113">
        <v>60</v>
      </c>
      <c r="F65" s="113">
        <v>2</v>
      </c>
      <c r="G65" s="113">
        <v>2</v>
      </c>
      <c r="H65" s="41" t="s">
        <v>30</v>
      </c>
      <c r="I65" s="117">
        <v>10</v>
      </c>
      <c r="J65" s="118">
        <v>6</v>
      </c>
      <c r="K65" s="109">
        <v>3</v>
      </c>
      <c r="L65" s="103" t="s">
        <v>391</v>
      </c>
      <c r="M65" s="38"/>
      <c r="N65" s="110">
        <v>62</v>
      </c>
      <c r="O65" s="31" t="s">
        <v>145</v>
      </c>
      <c r="AF65" s="107">
        <v>62</v>
      </c>
      <c r="AG65" s="116">
        <v>62</v>
      </c>
      <c r="AH65" s="38" t="s">
        <v>291</v>
      </c>
      <c r="AJ65" s="108">
        <v>62</v>
      </c>
      <c r="AK65" s="116">
        <v>62</v>
      </c>
      <c r="AL65" s="38" t="s">
        <v>292</v>
      </c>
      <c r="BD65" s="107">
        <v>62</v>
      </c>
      <c r="BE65" s="115">
        <v>62</v>
      </c>
      <c r="BF65" s="38" t="s">
        <v>292</v>
      </c>
      <c r="BH65" s="108">
        <v>62</v>
      </c>
      <c r="BI65" s="115">
        <v>62</v>
      </c>
      <c r="BJ65" s="38" t="s">
        <v>293</v>
      </c>
    </row>
    <row r="66" spans="1:62" x14ac:dyDescent="0.25">
      <c r="A66" s="107">
        <v>63</v>
      </c>
      <c r="B66" s="31" t="s">
        <v>146</v>
      </c>
      <c r="D66" s="113" t="s">
        <v>129</v>
      </c>
      <c r="E66" s="113">
        <v>60</v>
      </c>
      <c r="F66" s="113">
        <v>3</v>
      </c>
      <c r="G66" s="113">
        <v>3</v>
      </c>
      <c r="H66" s="41" t="s">
        <v>34</v>
      </c>
      <c r="I66" s="117">
        <v>8</v>
      </c>
      <c r="J66" s="118">
        <v>4</v>
      </c>
      <c r="K66" s="109">
        <v>4</v>
      </c>
      <c r="L66" s="103" t="s">
        <v>452</v>
      </c>
      <c r="M66" s="38"/>
      <c r="N66" s="110">
        <v>63</v>
      </c>
      <c r="O66" s="31" t="s">
        <v>146</v>
      </c>
      <c r="AF66" s="107">
        <v>63</v>
      </c>
      <c r="AG66" s="116">
        <v>63</v>
      </c>
      <c r="AH66" s="38" t="s">
        <v>292</v>
      </c>
      <c r="AJ66" s="108">
        <v>63</v>
      </c>
      <c r="AK66" s="116">
        <v>63</v>
      </c>
      <c r="AL66" s="38" t="s">
        <v>293</v>
      </c>
      <c r="BD66" s="107">
        <v>63</v>
      </c>
      <c r="BE66" s="115">
        <v>63</v>
      </c>
      <c r="BF66" s="38" t="s">
        <v>293</v>
      </c>
      <c r="BH66" s="108">
        <v>63</v>
      </c>
      <c r="BI66" s="115">
        <v>63</v>
      </c>
      <c r="BJ66" s="38" t="s">
        <v>291</v>
      </c>
    </row>
    <row r="67" spans="1:62" x14ac:dyDescent="0.25">
      <c r="A67" s="107">
        <v>64</v>
      </c>
      <c r="B67" s="31" t="s">
        <v>147</v>
      </c>
      <c r="D67" s="113">
        <v>250</v>
      </c>
      <c r="E67" s="113">
        <v>60</v>
      </c>
      <c r="F67" s="113">
        <v>3</v>
      </c>
      <c r="G67" s="113">
        <v>3</v>
      </c>
      <c r="H67" s="41" t="s">
        <v>34</v>
      </c>
      <c r="I67" s="117">
        <v>8</v>
      </c>
      <c r="J67" s="118">
        <v>4</v>
      </c>
      <c r="K67" s="109">
        <v>4</v>
      </c>
      <c r="L67" s="103" t="s">
        <v>452</v>
      </c>
      <c r="M67" s="38"/>
      <c r="N67" s="110">
        <v>64</v>
      </c>
      <c r="O67" s="31" t="s">
        <v>147</v>
      </c>
      <c r="AF67" s="107">
        <v>64</v>
      </c>
      <c r="AG67" s="116">
        <v>64</v>
      </c>
      <c r="AH67" s="38" t="s">
        <v>292</v>
      </c>
      <c r="AJ67" s="108">
        <v>64</v>
      </c>
      <c r="AK67" s="116">
        <v>64</v>
      </c>
      <c r="AL67" s="38" t="s">
        <v>291</v>
      </c>
      <c r="BD67" s="107">
        <v>64</v>
      </c>
      <c r="BE67" s="115">
        <v>64</v>
      </c>
      <c r="BF67" s="38" t="s">
        <v>293</v>
      </c>
      <c r="BH67" s="108">
        <v>64</v>
      </c>
      <c r="BI67" s="115">
        <v>64</v>
      </c>
      <c r="BJ67" s="38" t="s">
        <v>292</v>
      </c>
    </row>
    <row r="68" spans="1:62" x14ac:dyDescent="0.25">
      <c r="A68" s="107">
        <v>65</v>
      </c>
      <c r="B68" s="31" t="s">
        <v>383</v>
      </c>
      <c r="C68" s="31" t="s">
        <v>4541</v>
      </c>
      <c r="D68" s="113">
        <v>250</v>
      </c>
      <c r="E68" s="113">
        <v>50</v>
      </c>
      <c r="F68" s="113">
        <v>3</v>
      </c>
      <c r="G68" s="113">
        <v>3</v>
      </c>
      <c r="H68" s="41" t="s">
        <v>30</v>
      </c>
      <c r="I68" s="117">
        <v>10</v>
      </c>
      <c r="J68" s="117">
        <v>6</v>
      </c>
      <c r="K68" s="104">
        <v>4</v>
      </c>
      <c r="L68" s="103" t="s">
        <v>392</v>
      </c>
      <c r="M68" s="38"/>
      <c r="N68" s="110">
        <v>65</v>
      </c>
      <c r="O68" s="31" t="s">
        <v>383</v>
      </c>
      <c r="AF68" s="107">
        <v>65</v>
      </c>
      <c r="AG68" s="116">
        <v>65</v>
      </c>
      <c r="AH68" s="38" t="s">
        <v>293</v>
      </c>
      <c r="AJ68" s="108">
        <v>65</v>
      </c>
      <c r="AK68" s="116">
        <v>65</v>
      </c>
      <c r="AL68" s="38" t="s">
        <v>292</v>
      </c>
      <c r="BD68" s="107">
        <v>65</v>
      </c>
      <c r="BE68" s="115">
        <v>65</v>
      </c>
      <c r="BF68" s="38" t="s">
        <v>291</v>
      </c>
      <c r="BH68" s="108">
        <v>65</v>
      </c>
      <c r="BI68" s="115">
        <v>65</v>
      </c>
      <c r="BJ68" s="38" t="s">
        <v>293</v>
      </c>
    </row>
    <row r="69" spans="1:62" x14ac:dyDescent="0.25">
      <c r="A69" s="107">
        <v>66</v>
      </c>
      <c r="B69" s="31" t="s">
        <v>889</v>
      </c>
      <c r="C69" s="31" t="s">
        <v>4540</v>
      </c>
      <c r="D69" s="113">
        <v>208</v>
      </c>
      <c r="E69" s="113">
        <v>30</v>
      </c>
      <c r="F69" s="113">
        <v>1</v>
      </c>
      <c r="G69" s="113">
        <v>1</v>
      </c>
      <c r="I69" s="117">
        <v>10</v>
      </c>
      <c r="J69" s="117">
        <v>8</v>
      </c>
      <c r="K69" s="104">
        <v>3</v>
      </c>
      <c r="L69" s="31" t="s">
        <v>452</v>
      </c>
      <c r="M69" s="38"/>
      <c r="N69" s="110">
        <v>66</v>
      </c>
      <c r="O69" t="s">
        <v>889</v>
      </c>
      <c r="AF69" s="107">
        <v>66</v>
      </c>
      <c r="AG69" s="116">
        <v>66</v>
      </c>
      <c r="AH69" s="38" t="s">
        <v>293</v>
      </c>
      <c r="AJ69" s="108">
        <v>66</v>
      </c>
      <c r="AK69" s="116">
        <v>66</v>
      </c>
      <c r="AL69" s="38" t="s">
        <v>293</v>
      </c>
      <c r="BD69" s="107">
        <v>66</v>
      </c>
      <c r="BE69" s="115">
        <v>66</v>
      </c>
      <c r="BF69" s="38" t="s">
        <v>291</v>
      </c>
      <c r="BH69" s="108">
        <v>66</v>
      </c>
      <c r="BI69" s="115">
        <v>66</v>
      </c>
      <c r="BJ69" s="38" t="s">
        <v>291</v>
      </c>
    </row>
    <row r="70" spans="1:62" x14ac:dyDescent="0.25">
      <c r="A70" s="107">
        <v>67</v>
      </c>
      <c r="B70" s="31" t="s">
        <v>848</v>
      </c>
      <c r="C70" s="31" t="s">
        <v>4536</v>
      </c>
      <c r="D70" s="113">
        <v>480</v>
      </c>
      <c r="E70" s="113">
        <v>30</v>
      </c>
      <c r="F70" s="113">
        <v>3</v>
      </c>
      <c r="G70" s="113">
        <v>3</v>
      </c>
      <c r="H70" s="41" t="s">
        <v>26</v>
      </c>
      <c r="I70" s="118">
        <v>10</v>
      </c>
      <c r="J70" s="118">
        <v>10</v>
      </c>
      <c r="K70" s="109">
        <v>5</v>
      </c>
      <c r="L70" s="103" t="s">
        <v>390</v>
      </c>
      <c r="M70" s="38"/>
      <c r="N70" s="110">
        <v>67</v>
      </c>
      <c r="O70" s="31" t="s">
        <v>848</v>
      </c>
      <c r="AF70" s="107">
        <v>67</v>
      </c>
      <c r="AG70" s="116">
        <v>67</v>
      </c>
      <c r="AH70" s="38" t="s">
        <v>291</v>
      </c>
      <c r="AJ70" s="108">
        <v>67</v>
      </c>
      <c r="AK70" s="116">
        <v>67</v>
      </c>
      <c r="AL70" s="38" t="s">
        <v>291</v>
      </c>
      <c r="BD70" s="107">
        <v>67</v>
      </c>
      <c r="BE70" s="115">
        <v>67</v>
      </c>
      <c r="BF70" s="38" t="s">
        <v>292</v>
      </c>
      <c r="BH70" s="108">
        <v>67</v>
      </c>
      <c r="BI70" s="115">
        <v>67</v>
      </c>
      <c r="BJ70" s="38" t="s">
        <v>292</v>
      </c>
    </row>
    <row r="71" spans="1:62" x14ac:dyDescent="0.25">
      <c r="A71" s="107">
        <v>68</v>
      </c>
      <c r="B71" s="31" t="s">
        <v>891</v>
      </c>
      <c r="D71" s="113">
        <v>480</v>
      </c>
      <c r="E71" s="113">
        <v>30</v>
      </c>
      <c r="F71" s="113">
        <v>3</v>
      </c>
      <c r="G71" s="113">
        <v>3</v>
      </c>
      <c r="I71" s="117">
        <v>10</v>
      </c>
      <c r="J71" s="117">
        <v>10</v>
      </c>
      <c r="K71" s="104">
        <v>5</v>
      </c>
      <c r="L71" s="31" t="s">
        <v>452</v>
      </c>
      <c r="M71" s="38"/>
      <c r="N71" s="110">
        <v>68</v>
      </c>
      <c r="O71" s="31" t="s">
        <v>891</v>
      </c>
      <c r="AF71" s="107">
        <v>68</v>
      </c>
      <c r="AG71" s="116">
        <v>68</v>
      </c>
      <c r="AH71" s="38" t="s">
        <v>291</v>
      </c>
      <c r="AJ71" s="108">
        <v>68</v>
      </c>
      <c r="AK71" s="116">
        <v>68</v>
      </c>
      <c r="AL71" s="38" t="s">
        <v>292</v>
      </c>
      <c r="BD71" s="107">
        <v>68</v>
      </c>
      <c r="BE71" s="115">
        <v>68</v>
      </c>
      <c r="BF71" s="38" t="s">
        <v>292</v>
      </c>
      <c r="BH71" s="108">
        <v>68</v>
      </c>
      <c r="BI71" s="115">
        <v>68</v>
      </c>
      <c r="BJ71" s="38" t="s">
        <v>293</v>
      </c>
    </row>
    <row r="72" spans="1:62" x14ac:dyDescent="0.25">
      <c r="A72" s="107">
        <v>69</v>
      </c>
      <c r="B72" s="31" t="s">
        <v>952</v>
      </c>
      <c r="C72" s="101" t="s">
        <v>4543</v>
      </c>
      <c r="D72" s="113">
        <v>240</v>
      </c>
      <c r="E72" s="113">
        <v>32</v>
      </c>
      <c r="F72" s="113">
        <v>2</v>
      </c>
      <c r="G72" s="113">
        <v>2</v>
      </c>
      <c r="H72" s="31" t="s">
        <v>26</v>
      </c>
      <c r="I72" s="117">
        <v>10</v>
      </c>
      <c r="J72" s="117">
        <v>8</v>
      </c>
      <c r="K72" s="104">
        <v>3</v>
      </c>
      <c r="L72" s="103" t="s">
        <v>452</v>
      </c>
      <c r="M72" s="38"/>
      <c r="N72" s="110">
        <v>69</v>
      </c>
      <c r="O72" s="31" t="s">
        <v>952</v>
      </c>
      <c r="AF72" s="107">
        <v>69</v>
      </c>
      <c r="AG72" s="116">
        <v>69</v>
      </c>
      <c r="AH72" s="38" t="s">
        <v>292</v>
      </c>
      <c r="AJ72" s="108">
        <v>69</v>
      </c>
      <c r="AK72" s="116">
        <v>69</v>
      </c>
      <c r="AL72" s="38" t="s">
        <v>293</v>
      </c>
      <c r="BD72" s="107">
        <v>69</v>
      </c>
      <c r="BE72" s="115">
        <v>69</v>
      </c>
      <c r="BF72" s="38" t="s">
        <v>293</v>
      </c>
      <c r="BH72" s="108">
        <v>69</v>
      </c>
      <c r="BI72" s="115">
        <v>69</v>
      </c>
      <c r="BJ72" s="38" t="s">
        <v>291</v>
      </c>
    </row>
    <row r="73" spans="1:62" x14ac:dyDescent="0.25">
      <c r="A73" s="107">
        <v>70</v>
      </c>
      <c r="B73" t="s">
        <v>4528</v>
      </c>
      <c r="C73" s="31" t="s">
        <v>4541</v>
      </c>
      <c r="D73" s="116">
        <v>480</v>
      </c>
      <c r="E73" s="116">
        <v>60</v>
      </c>
      <c r="F73" s="116">
        <v>3</v>
      </c>
      <c r="G73" s="116">
        <v>3</v>
      </c>
      <c r="H73" t="s">
        <v>30</v>
      </c>
      <c r="I73">
        <v>10</v>
      </c>
      <c r="J73">
        <v>6</v>
      </c>
      <c r="K73">
        <v>4</v>
      </c>
      <c r="L73" s="101" t="s">
        <v>452</v>
      </c>
      <c r="M73" s="38"/>
      <c r="N73" s="110">
        <v>70</v>
      </c>
      <c r="O73" t="s">
        <v>4528</v>
      </c>
      <c r="AF73" s="107">
        <v>70</v>
      </c>
      <c r="AG73" s="116">
        <v>70</v>
      </c>
      <c r="AH73" s="38" t="s">
        <v>292</v>
      </c>
      <c r="AJ73" s="108">
        <v>70</v>
      </c>
      <c r="AK73" s="116">
        <v>70</v>
      </c>
      <c r="AL73" s="38" t="s">
        <v>291</v>
      </c>
      <c r="BD73" s="107">
        <v>70</v>
      </c>
      <c r="BE73" s="115">
        <v>70</v>
      </c>
      <c r="BF73" s="38" t="s">
        <v>293</v>
      </c>
      <c r="BH73" s="108">
        <v>70</v>
      </c>
      <c r="BI73" s="115">
        <v>70</v>
      </c>
      <c r="BJ73" s="38" t="s">
        <v>292</v>
      </c>
    </row>
    <row r="74" spans="1:62" x14ac:dyDescent="0.25">
      <c r="A74" s="107">
        <v>71</v>
      </c>
      <c r="B74" s="31" t="s">
        <v>377</v>
      </c>
      <c r="C74" s="31" t="s">
        <v>4541</v>
      </c>
      <c r="D74" s="113">
        <v>250</v>
      </c>
      <c r="E74" s="113">
        <v>60</v>
      </c>
      <c r="F74" s="113">
        <v>3</v>
      </c>
      <c r="G74" s="113">
        <v>3</v>
      </c>
      <c r="H74" s="31" t="s">
        <v>30</v>
      </c>
      <c r="I74" s="117">
        <v>10</v>
      </c>
      <c r="J74" s="117">
        <v>6</v>
      </c>
      <c r="K74" s="104">
        <v>4</v>
      </c>
      <c r="L74" s="103" t="s">
        <v>391</v>
      </c>
      <c r="M74" s="38"/>
      <c r="N74" s="110">
        <v>71</v>
      </c>
      <c r="O74" s="31" t="s">
        <v>377</v>
      </c>
      <c r="AF74" s="107">
        <v>71</v>
      </c>
      <c r="AG74" s="116">
        <v>71</v>
      </c>
      <c r="AH74" s="38" t="s">
        <v>293</v>
      </c>
      <c r="AJ74" s="108">
        <v>71</v>
      </c>
      <c r="AK74" s="116">
        <v>71</v>
      </c>
      <c r="AL74" s="38" t="s">
        <v>292</v>
      </c>
      <c r="BD74" s="107">
        <v>71</v>
      </c>
      <c r="BE74" s="115">
        <v>71</v>
      </c>
      <c r="BF74" s="38" t="s">
        <v>291</v>
      </c>
      <c r="BH74" s="108">
        <v>71</v>
      </c>
      <c r="BI74" s="115">
        <v>71</v>
      </c>
      <c r="BJ74" s="38" t="s">
        <v>293</v>
      </c>
    </row>
    <row r="75" spans="1:62" x14ac:dyDescent="0.25">
      <c r="A75" s="107">
        <v>72</v>
      </c>
      <c r="B75" s="31" t="s">
        <v>849</v>
      </c>
      <c r="C75" s="31" t="s">
        <v>4536</v>
      </c>
      <c r="D75" s="113">
        <v>480</v>
      </c>
      <c r="E75" s="113">
        <v>30</v>
      </c>
      <c r="F75" s="113">
        <v>3</v>
      </c>
      <c r="G75" s="113">
        <v>3</v>
      </c>
      <c r="H75" s="41" t="s">
        <v>26</v>
      </c>
      <c r="I75" s="118">
        <v>10</v>
      </c>
      <c r="J75" s="118">
        <v>10</v>
      </c>
      <c r="K75" s="109">
        <v>5</v>
      </c>
      <c r="L75" s="103" t="s">
        <v>452</v>
      </c>
      <c r="M75" s="38"/>
      <c r="N75" s="110">
        <v>72</v>
      </c>
      <c r="O75" s="31" t="s">
        <v>849</v>
      </c>
      <c r="AF75" s="107">
        <v>72</v>
      </c>
      <c r="AG75" s="116">
        <v>72</v>
      </c>
      <c r="AH75" s="38" t="s">
        <v>293</v>
      </c>
      <c r="AJ75" s="108">
        <v>72</v>
      </c>
      <c r="AK75" s="116">
        <v>72</v>
      </c>
      <c r="AL75" s="38" t="s">
        <v>293</v>
      </c>
      <c r="BD75" s="107">
        <v>72</v>
      </c>
      <c r="BE75" s="115">
        <v>72</v>
      </c>
      <c r="BF75" s="38" t="s">
        <v>291</v>
      </c>
      <c r="BH75" s="108">
        <v>72</v>
      </c>
      <c r="BI75" s="115">
        <v>72</v>
      </c>
      <c r="BJ75" s="38" t="s">
        <v>291</v>
      </c>
    </row>
    <row r="76" spans="1:62" x14ac:dyDescent="0.25">
      <c r="A76" s="107">
        <v>73</v>
      </c>
      <c r="B76" s="31" t="s">
        <v>892</v>
      </c>
      <c r="C76" s="31" t="s">
        <v>4536</v>
      </c>
      <c r="D76" s="113">
        <v>480</v>
      </c>
      <c r="E76" s="113">
        <v>30</v>
      </c>
      <c r="F76" s="113">
        <v>3</v>
      </c>
      <c r="G76" s="113">
        <v>3</v>
      </c>
      <c r="H76" s="31" t="s">
        <v>26</v>
      </c>
      <c r="I76" s="117">
        <v>10</v>
      </c>
      <c r="J76" s="117">
        <v>10</v>
      </c>
      <c r="K76" s="104">
        <v>5</v>
      </c>
      <c r="L76" s="31" t="s">
        <v>452</v>
      </c>
      <c r="M76" s="38"/>
      <c r="N76" s="110">
        <v>73</v>
      </c>
      <c r="O76" s="31" t="s">
        <v>892</v>
      </c>
      <c r="AF76" s="107">
        <v>73</v>
      </c>
      <c r="AG76" s="116">
        <v>73</v>
      </c>
      <c r="AH76" s="38" t="s">
        <v>291</v>
      </c>
      <c r="AJ76" s="108">
        <v>73</v>
      </c>
      <c r="AK76" s="116">
        <v>73</v>
      </c>
      <c r="AL76" s="38" t="s">
        <v>291</v>
      </c>
      <c r="BD76" s="107">
        <v>73</v>
      </c>
      <c r="BE76" s="115">
        <v>73</v>
      </c>
      <c r="BF76" s="38" t="s">
        <v>292</v>
      </c>
      <c r="BH76" s="108">
        <v>73</v>
      </c>
      <c r="BI76" s="115">
        <v>73</v>
      </c>
      <c r="BJ76" s="38" t="s">
        <v>292</v>
      </c>
    </row>
    <row r="77" spans="1:62" x14ac:dyDescent="0.25">
      <c r="A77" s="107">
        <v>74</v>
      </c>
      <c r="B77" s="31" t="s">
        <v>893</v>
      </c>
      <c r="C77" s="31" t="s">
        <v>4536</v>
      </c>
      <c r="D77" s="113">
        <v>480</v>
      </c>
      <c r="E77" s="113">
        <v>30</v>
      </c>
      <c r="F77" s="113">
        <v>3</v>
      </c>
      <c r="G77" s="113">
        <v>3</v>
      </c>
      <c r="H77" s="31" t="s">
        <v>26</v>
      </c>
      <c r="I77" s="117">
        <v>10</v>
      </c>
      <c r="J77" s="117">
        <v>10</v>
      </c>
      <c r="K77" s="104">
        <v>5</v>
      </c>
      <c r="L77" s="31" t="s">
        <v>452</v>
      </c>
      <c r="M77" s="38"/>
      <c r="N77" s="110">
        <v>74</v>
      </c>
      <c r="O77" s="31" t="s">
        <v>893</v>
      </c>
      <c r="AF77" s="107">
        <v>74</v>
      </c>
      <c r="AG77" s="116">
        <v>74</v>
      </c>
      <c r="AH77" s="38" t="s">
        <v>291</v>
      </c>
      <c r="AJ77" s="108">
        <v>74</v>
      </c>
      <c r="AK77" s="116">
        <v>74</v>
      </c>
      <c r="AL77" s="38" t="s">
        <v>292</v>
      </c>
      <c r="BD77" s="107">
        <v>74</v>
      </c>
      <c r="BE77" s="115">
        <v>74</v>
      </c>
      <c r="BF77" s="38" t="s">
        <v>292</v>
      </c>
      <c r="BH77" s="108">
        <v>74</v>
      </c>
      <c r="BI77" s="115">
        <v>74</v>
      </c>
      <c r="BJ77" s="38" t="s">
        <v>293</v>
      </c>
    </row>
    <row r="78" spans="1:62" x14ac:dyDescent="0.25">
      <c r="A78" s="107">
        <v>75</v>
      </c>
      <c r="B78" s="31" t="s">
        <v>913</v>
      </c>
      <c r="C78" s="31" t="s">
        <v>972</v>
      </c>
      <c r="D78" s="113">
        <v>480</v>
      </c>
      <c r="E78" s="113">
        <v>60</v>
      </c>
      <c r="F78" s="113">
        <v>3</v>
      </c>
      <c r="G78" s="113">
        <v>3</v>
      </c>
      <c r="H78" s="41" t="s">
        <v>34</v>
      </c>
      <c r="I78" s="117">
        <v>8</v>
      </c>
      <c r="J78" s="117">
        <v>8</v>
      </c>
      <c r="K78" s="104">
        <v>5</v>
      </c>
      <c r="L78" s="31" t="s">
        <v>452</v>
      </c>
      <c r="M78" s="38"/>
      <c r="N78" s="110">
        <v>75</v>
      </c>
      <c r="O78" s="31" t="s">
        <v>913</v>
      </c>
      <c r="AF78" s="107">
        <v>75</v>
      </c>
      <c r="AG78" s="116">
        <v>75</v>
      </c>
      <c r="AH78" s="38" t="s">
        <v>292</v>
      </c>
      <c r="AJ78" s="108">
        <v>75</v>
      </c>
      <c r="AK78" s="116">
        <v>75</v>
      </c>
      <c r="AL78" s="38" t="s">
        <v>293</v>
      </c>
      <c r="BD78" s="107">
        <v>75</v>
      </c>
      <c r="BE78" s="115">
        <v>75</v>
      </c>
      <c r="BF78" s="38" t="s">
        <v>293</v>
      </c>
      <c r="BH78" s="108">
        <v>75</v>
      </c>
      <c r="BI78" s="115">
        <v>75</v>
      </c>
      <c r="BJ78" s="38" t="s">
        <v>291</v>
      </c>
    </row>
    <row r="79" spans="1:62" x14ac:dyDescent="0.25">
      <c r="A79" s="107">
        <v>76</v>
      </c>
      <c r="B79" s="98" t="s">
        <v>914</v>
      </c>
      <c r="C79" s="31" t="s">
        <v>972</v>
      </c>
      <c r="D79" s="113">
        <v>480</v>
      </c>
      <c r="E79" s="113">
        <v>60</v>
      </c>
      <c r="F79" s="113">
        <v>3</v>
      </c>
      <c r="G79" s="113">
        <v>3</v>
      </c>
      <c r="H79" s="41" t="s">
        <v>34</v>
      </c>
      <c r="I79" s="117">
        <v>8</v>
      </c>
      <c r="J79" s="117">
        <v>8</v>
      </c>
      <c r="K79" s="104">
        <v>5</v>
      </c>
      <c r="L79" s="31" t="s">
        <v>452</v>
      </c>
      <c r="M79" s="38"/>
      <c r="N79" s="110">
        <v>76</v>
      </c>
      <c r="O79" s="98" t="s">
        <v>914</v>
      </c>
      <c r="AF79" s="107">
        <v>76</v>
      </c>
      <c r="AG79" s="116">
        <v>76</v>
      </c>
      <c r="AH79" s="38" t="s">
        <v>292</v>
      </c>
      <c r="AJ79" s="108">
        <v>76</v>
      </c>
      <c r="AK79" s="116">
        <v>76</v>
      </c>
      <c r="AL79" s="38" t="s">
        <v>291</v>
      </c>
      <c r="BD79" s="107">
        <v>76</v>
      </c>
      <c r="BE79" s="115">
        <v>76</v>
      </c>
      <c r="BF79" s="38" t="s">
        <v>293</v>
      </c>
      <c r="BH79" s="108">
        <v>76</v>
      </c>
      <c r="BI79" s="115">
        <v>76</v>
      </c>
      <c r="BJ79" s="38" t="s">
        <v>292</v>
      </c>
    </row>
    <row r="80" spans="1:62" x14ac:dyDescent="0.25">
      <c r="A80" s="107">
        <v>77</v>
      </c>
      <c r="B80" s="32" t="s">
        <v>883</v>
      </c>
      <c r="C80" s="31" t="s">
        <v>938</v>
      </c>
      <c r="D80" s="113">
        <v>480</v>
      </c>
      <c r="E80" s="113">
        <v>30</v>
      </c>
      <c r="F80" s="113">
        <v>3</v>
      </c>
      <c r="G80" s="113">
        <v>3</v>
      </c>
      <c r="H80" s="41"/>
      <c r="I80" s="117">
        <v>10</v>
      </c>
      <c r="J80" s="117">
        <v>10</v>
      </c>
      <c r="K80" s="104">
        <v>5</v>
      </c>
      <c r="L80" s="31" t="s">
        <v>452</v>
      </c>
      <c r="M80" s="38"/>
      <c r="N80" s="110">
        <v>77</v>
      </c>
      <c r="O80" s="32" t="s">
        <v>883</v>
      </c>
      <c r="AF80" s="107">
        <v>77</v>
      </c>
      <c r="AG80" s="116">
        <v>77</v>
      </c>
      <c r="AH80" s="38" t="s">
        <v>293</v>
      </c>
      <c r="AJ80" s="108">
        <v>77</v>
      </c>
      <c r="AK80" s="116">
        <v>77</v>
      </c>
      <c r="AL80" s="38" t="s">
        <v>292</v>
      </c>
      <c r="BD80" s="107">
        <v>77</v>
      </c>
      <c r="BE80" s="115">
        <v>77</v>
      </c>
      <c r="BF80" s="38" t="s">
        <v>291</v>
      </c>
      <c r="BH80" s="108">
        <v>77</v>
      </c>
      <c r="BI80" s="115">
        <v>77</v>
      </c>
      <c r="BJ80" s="38" t="s">
        <v>293</v>
      </c>
    </row>
    <row r="81" spans="1:62" x14ac:dyDescent="0.25">
      <c r="A81" s="107">
        <v>78</v>
      </c>
      <c r="B81" s="31" t="s">
        <v>371</v>
      </c>
      <c r="D81" s="113">
        <v>125</v>
      </c>
      <c r="E81" s="113">
        <v>20</v>
      </c>
      <c r="F81" s="113">
        <v>2</v>
      </c>
      <c r="G81" s="113">
        <v>2</v>
      </c>
      <c r="H81" s="41" t="s">
        <v>26</v>
      </c>
      <c r="I81" s="118">
        <v>12</v>
      </c>
      <c r="J81" s="117">
        <v>12</v>
      </c>
      <c r="K81" s="109">
        <v>3</v>
      </c>
      <c r="L81" s="103" t="s">
        <v>452</v>
      </c>
      <c r="M81" s="38"/>
      <c r="N81" s="110">
        <v>78</v>
      </c>
      <c r="O81" s="31" t="s">
        <v>371</v>
      </c>
      <c r="AF81" s="107">
        <v>78</v>
      </c>
      <c r="AG81" s="116">
        <v>78</v>
      </c>
      <c r="AH81" s="38" t="s">
        <v>293</v>
      </c>
      <c r="AJ81" s="108">
        <v>78</v>
      </c>
      <c r="AK81" s="116">
        <v>78</v>
      </c>
      <c r="AL81" s="38" t="s">
        <v>293</v>
      </c>
      <c r="BD81" s="107">
        <v>78</v>
      </c>
      <c r="BE81" s="115">
        <v>78</v>
      </c>
      <c r="BF81" s="38" t="s">
        <v>291</v>
      </c>
      <c r="BH81" s="108">
        <v>78</v>
      </c>
      <c r="BI81" s="115">
        <v>78</v>
      </c>
      <c r="BJ81" s="38" t="s">
        <v>291</v>
      </c>
    </row>
    <row r="82" spans="1:62" x14ac:dyDescent="0.25">
      <c r="A82" s="107">
        <v>79</v>
      </c>
      <c r="B82" s="31" t="s">
        <v>381</v>
      </c>
      <c r="D82" s="113">
        <v>125</v>
      </c>
      <c r="E82" s="113">
        <v>30</v>
      </c>
      <c r="F82" s="113">
        <v>1</v>
      </c>
      <c r="G82" s="113">
        <v>1</v>
      </c>
      <c r="H82" s="31" t="s">
        <v>26</v>
      </c>
      <c r="I82" s="117">
        <v>10</v>
      </c>
      <c r="J82" s="117">
        <v>10</v>
      </c>
      <c r="K82" s="104">
        <v>3</v>
      </c>
      <c r="L82" s="103" t="s">
        <v>452</v>
      </c>
      <c r="M82" s="38"/>
      <c r="N82" s="110">
        <v>79</v>
      </c>
      <c r="O82" s="31" t="s">
        <v>381</v>
      </c>
      <c r="AF82" s="107">
        <v>79</v>
      </c>
      <c r="AG82" s="116">
        <v>79</v>
      </c>
      <c r="AH82" s="38" t="s">
        <v>291</v>
      </c>
      <c r="AJ82" s="108">
        <v>79</v>
      </c>
      <c r="AK82" s="116">
        <v>79</v>
      </c>
      <c r="AL82" s="38" t="s">
        <v>291</v>
      </c>
      <c r="BD82" s="107">
        <v>79</v>
      </c>
      <c r="BE82" s="115">
        <v>79</v>
      </c>
      <c r="BF82" s="38" t="s">
        <v>292</v>
      </c>
      <c r="BH82" s="108">
        <v>79</v>
      </c>
      <c r="BI82" s="115">
        <v>79</v>
      </c>
      <c r="BJ82" s="38" t="s">
        <v>292</v>
      </c>
    </row>
    <row r="83" spans="1:62" x14ac:dyDescent="0.25">
      <c r="A83" s="107">
        <v>80</v>
      </c>
      <c r="B83" s="31" t="s">
        <v>378</v>
      </c>
      <c r="D83" s="113">
        <v>250</v>
      </c>
      <c r="E83" s="113">
        <v>20</v>
      </c>
      <c r="F83" s="113">
        <v>2</v>
      </c>
      <c r="G83" s="113">
        <v>2</v>
      </c>
      <c r="H83" s="41" t="s">
        <v>26</v>
      </c>
      <c r="I83" s="118">
        <v>12</v>
      </c>
      <c r="J83" s="118">
        <v>12</v>
      </c>
      <c r="K83" s="109">
        <v>3</v>
      </c>
      <c r="L83" s="103" t="s">
        <v>452</v>
      </c>
      <c r="M83" s="38"/>
      <c r="N83" s="110">
        <v>80</v>
      </c>
      <c r="O83" s="31" t="s">
        <v>378</v>
      </c>
      <c r="AF83" s="107">
        <v>80</v>
      </c>
      <c r="AG83" s="116">
        <v>80</v>
      </c>
      <c r="AH83" s="38" t="s">
        <v>291</v>
      </c>
      <c r="AJ83" s="108">
        <v>80</v>
      </c>
      <c r="AK83" s="116">
        <v>80</v>
      </c>
      <c r="AL83" s="38" t="s">
        <v>292</v>
      </c>
      <c r="BD83" s="107">
        <v>80</v>
      </c>
      <c r="BE83" s="115">
        <v>80</v>
      </c>
      <c r="BF83" s="38" t="s">
        <v>292</v>
      </c>
      <c r="BH83" s="108">
        <v>80</v>
      </c>
      <c r="BI83" s="115">
        <v>80</v>
      </c>
      <c r="BJ83" s="38" t="s">
        <v>293</v>
      </c>
    </row>
    <row r="84" spans="1:62" x14ac:dyDescent="0.25">
      <c r="A84" s="107">
        <v>81</v>
      </c>
      <c r="B84" s="31" t="s">
        <v>881</v>
      </c>
      <c r="D84" s="113">
        <v>250</v>
      </c>
      <c r="E84" s="113">
        <v>20</v>
      </c>
      <c r="F84" s="113">
        <v>3</v>
      </c>
      <c r="G84" s="113">
        <v>3</v>
      </c>
      <c r="I84" s="117">
        <v>12</v>
      </c>
      <c r="J84" s="117">
        <v>12</v>
      </c>
      <c r="K84" s="104">
        <v>4</v>
      </c>
      <c r="L84" s="31" t="s">
        <v>452</v>
      </c>
      <c r="M84" s="38"/>
      <c r="N84" s="110">
        <v>81</v>
      </c>
      <c r="O84" s="31" t="s">
        <v>881</v>
      </c>
      <c r="AF84" s="107">
        <v>81</v>
      </c>
      <c r="AG84" s="116">
        <v>81</v>
      </c>
      <c r="AH84" s="38" t="s">
        <v>292</v>
      </c>
      <c r="AJ84" s="108">
        <v>81</v>
      </c>
      <c r="AK84" s="116">
        <v>81</v>
      </c>
      <c r="AL84" s="38" t="s">
        <v>293</v>
      </c>
      <c r="BD84" s="107">
        <v>81</v>
      </c>
      <c r="BE84" s="115">
        <v>81</v>
      </c>
      <c r="BF84" s="38" t="s">
        <v>293</v>
      </c>
      <c r="BH84" s="108">
        <v>81</v>
      </c>
      <c r="BI84" s="115">
        <v>81</v>
      </c>
      <c r="BJ84" s="38" t="s">
        <v>291</v>
      </c>
    </row>
    <row r="85" spans="1:62" x14ac:dyDescent="0.25">
      <c r="A85" s="107">
        <v>82</v>
      </c>
      <c r="B85" s="98" t="s">
        <v>915</v>
      </c>
      <c r="D85" s="113">
        <v>208</v>
      </c>
      <c r="E85" s="113">
        <v>30</v>
      </c>
      <c r="F85" s="113">
        <v>3</v>
      </c>
      <c r="G85" s="113">
        <v>3</v>
      </c>
      <c r="I85" s="117">
        <v>10</v>
      </c>
      <c r="J85" s="117">
        <v>10</v>
      </c>
      <c r="K85" s="104">
        <v>5</v>
      </c>
      <c r="L85" s="31" t="s">
        <v>452</v>
      </c>
      <c r="M85" s="42"/>
      <c r="N85" s="110">
        <v>82</v>
      </c>
      <c r="O85" s="98" t="s">
        <v>915</v>
      </c>
      <c r="AF85" s="107">
        <v>82</v>
      </c>
      <c r="AG85" s="116">
        <v>82</v>
      </c>
      <c r="AH85" s="38" t="s">
        <v>292</v>
      </c>
      <c r="AJ85" s="108">
        <v>82</v>
      </c>
      <c r="AK85" s="116">
        <v>82</v>
      </c>
      <c r="AL85" s="38" t="s">
        <v>291</v>
      </c>
      <c r="BD85" s="107">
        <v>82</v>
      </c>
      <c r="BE85" s="115">
        <v>82</v>
      </c>
      <c r="BF85" s="38" t="s">
        <v>293</v>
      </c>
      <c r="BH85" s="108">
        <v>82</v>
      </c>
      <c r="BI85" s="115">
        <v>82</v>
      </c>
      <c r="BJ85" s="38" t="s">
        <v>292</v>
      </c>
    </row>
    <row r="86" spans="1:62" x14ac:dyDescent="0.25">
      <c r="A86" s="107">
        <v>83</v>
      </c>
      <c r="B86" s="98" t="s">
        <v>930</v>
      </c>
      <c r="C86" s="31" t="s">
        <v>938</v>
      </c>
      <c r="D86" s="113">
        <v>125</v>
      </c>
      <c r="E86" s="113">
        <v>60</v>
      </c>
      <c r="F86" s="113">
        <v>2</v>
      </c>
      <c r="G86" s="113">
        <v>2</v>
      </c>
      <c r="I86" s="117">
        <v>8</v>
      </c>
      <c r="J86" s="117">
        <v>8</v>
      </c>
      <c r="K86" s="104">
        <v>3</v>
      </c>
      <c r="L86" s="31" t="s">
        <v>452</v>
      </c>
      <c r="M86" s="38"/>
      <c r="N86" s="110">
        <v>83</v>
      </c>
      <c r="O86" s="98" t="s">
        <v>930</v>
      </c>
      <c r="AF86" s="107">
        <v>83</v>
      </c>
      <c r="AG86" s="116">
        <v>83</v>
      </c>
      <c r="AH86" s="38" t="s">
        <v>293</v>
      </c>
      <c r="AJ86" s="108">
        <v>83</v>
      </c>
      <c r="AK86" s="116">
        <v>83</v>
      </c>
      <c r="AL86" s="38" t="s">
        <v>292</v>
      </c>
      <c r="BD86" s="107">
        <v>83</v>
      </c>
      <c r="BE86" s="115">
        <v>83</v>
      </c>
      <c r="BF86" s="38" t="s">
        <v>291</v>
      </c>
      <c r="BH86" s="108">
        <v>83</v>
      </c>
      <c r="BI86" s="115">
        <v>83</v>
      </c>
      <c r="BJ86" s="38" t="s">
        <v>293</v>
      </c>
    </row>
    <row r="87" spans="1:62" x14ac:dyDescent="0.25">
      <c r="A87" s="107">
        <v>84</v>
      </c>
      <c r="B87" s="31" t="s">
        <v>373</v>
      </c>
      <c r="D87" s="114">
        <v>125</v>
      </c>
      <c r="E87" s="114">
        <v>20</v>
      </c>
      <c r="F87" s="114">
        <v>2</v>
      </c>
      <c r="G87" s="114">
        <v>2</v>
      </c>
      <c r="H87" s="41" t="s">
        <v>26</v>
      </c>
      <c r="I87" s="118">
        <v>12</v>
      </c>
      <c r="J87" s="117">
        <v>12</v>
      </c>
      <c r="K87" s="109">
        <v>3</v>
      </c>
      <c r="L87" s="103" t="s">
        <v>452</v>
      </c>
      <c r="M87" s="42"/>
      <c r="N87" s="110">
        <v>84</v>
      </c>
      <c r="O87" s="31" t="s">
        <v>373</v>
      </c>
      <c r="AF87" s="107">
        <v>84</v>
      </c>
      <c r="AG87" s="116">
        <v>84</v>
      </c>
      <c r="AH87" s="38" t="s">
        <v>293</v>
      </c>
      <c r="AJ87" s="108">
        <v>84</v>
      </c>
      <c r="AK87" s="116">
        <v>84</v>
      </c>
      <c r="AL87" s="38" t="s">
        <v>293</v>
      </c>
      <c r="BD87" s="107">
        <v>84</v>
      </c>
      <c r="BE87" s="115">
        <v>84</v>
      </c>
      <c r="BF87" s="38" t="s">
        <v>291</v>
      </c>
      <c r="BH87" s="108">
        <v>84</v>
      </c>
      <c r="BI87" s="115">
        <v>84</v>
      </c>
      <c r="BJ87" s="38" t="s">
        <v>291</v>
      </c>
    </row>
    <row r="88" spans="1:62" x14ac:dyDescent="0.25">
      <c r="A88" s="107">
        <v>85</v>
      </c>
      <c r="B88" s="31" t="s">
        <v>372</v>
      </c>
      <c r="D88" s="113">
        <v>250</v>
      </c>
      <c r="E88" s="113">
        <v>30</v>
      </c>
      <c r="F88" s="113">
        <v>2</v>
      </c>
      <c r="G88" s="113">
        <v>2</v>
      </c>
      <c r="H88" s="41" t="s">
        <v>26</v>
      </c>
      <c r="I88" s="117">
        <v>10</v>
      </c>
      <c r="J88" s="117">
        <v>10</v>
      </c>
      <c r="K88" s="104">
        <v>3</v>
      </c>
      <c r="L88" s="103" t="s">
        <v>452</v>
      </c>
      <c r="M88" s="38"/>
      <c r="N88" s="110">
        <v>85</v>
      </c>
      <c r="O88" s="31" t="s">
        <v>372</v>
      </c>
      <c r="AF88" s="107">
        <v>85</v>
      </c>
      <c r="AG88" s="116">
        <v>85</v>
      </c>
      <c r="AH88" s="38" t="s">
        <v>291</v>
      </c>
      <c r="AJ88" s="108">
        <v>85</v>
      </c>
      <c r="AK88" s="116">
        <v>85</v>
      </c>
      <c r="AL88" s="38" t="s">
        <v>291</v>
      </c>
      <c r="BD88" s="107">
        <v>85</v>
      </c>
      <c r="BE88" s="115">
        <v>85</v>
      </c>
      <c r="BF88" s="38" t="s">
        <v>292</v>
      </c>
      <c r="BH88" s="108">
        <v>85</v>
      </c>
      <c r="BI88" s="115">
        <v>85</v>
      </c>
      <c r="BJ88" s="38" t="s">
        <v>292</v>
      </c>
    </row>
    <row r="89" spans="1:62" x14ac:dyDescent="0.25">
      <c r="A89" s="107">
        <v>86</v>
      </c>
      <c r="B89" s="31" t="s">
        <v>884</v>
      </c>
      <c r="C89" s="31" t="s">
        <v>4536</v>
      </c>
      <c r="D89" s="113">
        <v>480</v>
      </c>
      <c r="E89" s="113">
        <v>30</v>
      </c>
      <c r="F89" s="113">
        <v>3</v>
      </c>
      <c r="G89" s="113">
        <v>3</v>
      </c>
      <c r="H89" s="31" t="s">
        <v>26</v>
      </c>
      <c r="I89" s="117">
        <v>10</v>
      </c>
      <c r="J89" s="117">
        <v>10</v>
      </c>
      <c r="K89" s="104">
        <v>5</v>
      </c>
      <c r="L89" s="31" t="s">
        <v>452</v>
      </c>
      <c r="M89" s="38"/>
      <c r="N89" s="110">
        <v>86</v>
      </c>
      <c r="O89" s="31" t="s">
        <v>884</v>
      </c>
      <c r="AF89" s="107">
        <v>86</v>
      </c>
      <c r="AG89" s="116">
        <v>86</v>
      </c>
      <c r="AH89" s="38" t="s">
        <v>291</v>
      </c>
      <c r="AJ89" s="108">
        <v>86</v>
      </c>
      <c r="AK89" s="116">
        <v>86</v>
      </c>
      <c r="AL89" s="38" t="s">
        <v>292</v>
      </c>
      <c r="BD89" s="107">
        <v>86</v>
      </c>
      <c r="BE89" s="115">
        <v>86</v>
      </c>
      <c r="BF89" s="38" t="s">
        <v>292</v>
      </c>
      <c r="BH89" s="108">
        <v>86</v>
      </c>
      <c r="BI89" s="115">
        <v>86</v>
      </c>
      <c r="BJ89" s="38" t="s">
        <v>293</v>
      </c>
    </row>
    <row r="90" spans="1:62" x14ac:dyDescent="0.25">
      <c r="A90" s="107">
        <v>87</v>
      </c>
      <c r="B90" s="32" t="s">
        <v>931</v>
      </c>
      <c r="C90" s="31" t="s">
        <v>4540</v>
      </c>
      <c r="D90" s="113">
        <v>208</v>
      </c>
      <c r="E90" s="113">
        <v>30</v>
      </c>
      <c r="F90" s="113">
        <v>1</v>
      </c>
      <c r="G90" s="113">
        <v>2</v>
      </c>
      <c r="H90" s="31" t="s">
        <v>26</v>
      </c>
      <c r="I90" s="117">
        <v>10</v>
      </c>
      <c r="J90" s="117">
        <v>10</v>
      </c>
      <c r="K90" s="104">
        <v>3</v>
      </c>
      <c r="L90" s="32">
        <v>1900</v>
      </c>
      <c r="M90" s="38"/>
      <c r="N90" s="110">
        <v>87</v>
      </c>
      <c r="O90" s="32" t="s">
        <v>931</v>
      </c>
      <c r="AF90" s="107">
        <v>87</v>
      </c>
      <c r="AG90" s="116">
        <v>87</v>
      </c>
      <c r="AH90" s="38" t="s">
        <v>292</v>
      </c>
      <c r="AJ90" s="108">
        <v>87</v>
      </c>
      <c r="AK90" s="116">
        <v>87</v>
      </c>
      <c r="AL90" s="38" t="s">
        <v>293</v>
      </c>
      <c r="BD90" s="107">
        <v>87</v>
      </c>
      <c r="BE90" s="115">
        <v>87</v>
      </c>
      <c r="BF90" s="38" t="s">
        <v>293</v>
      </c>
      <c r="BH90" s="108">
        <v>87</v>
      </c>
      <c r="BI90" s="115">
        <v>87</v>
      </c>
      <c r="BJ90" s="38" t="s">
        <v>291</v>
      </c>
    </row>
    <row r="91" spans="1:62" x14ac:dyDescent="0.25">
      <c r="A91" s="107">
        <v>88</v>
      </c>
      <c r="B91" s="32" t="s">
        <v>932</v>
      </c>
      <c r="C91" s="31" t="s">
        <v>4540</v>
      </c>
      <c r="D91" s="113">
        <v>208</v>
      </c>
      <c r="E91" s="113">
        <v>30</v>
      </c>
      <c r="F91" s="113">
        <v>1</v>
      </c>
      <c r="G91" s="113">
        <v>2</v>
      </c>
      <c r="H91" s="31" t="s">
        <v>26</v>
      </c>
      <c r="I91" s="117">
        <v>10</v>
      </c>
      <c r="J91" s="117">
        <v>10</v>
      </c>
      <c r="K91" s="104">
        <v>3</v>
      </c>
      <c r="L91" s="32">
        <v>1900</v>
      </c>
      <c r="M91" s="38"/>
      <c r="N91" s="110">
        <v>88</v>
      </c>
      <c r="O91" s="32" t="s">
        <v>932</v>
      </c>
      <c r="AF91" s="107">
        <v>88</v>
      </c>
      <c r="AG91" s="116">
        <v>88</v>
      </c>
      <c r="AH91" s="38" t="s">
        <v>292</v>
      </c>
      <c r="AJ91" s="108">
        <v>88</v>
      </c>
      <c r="AK91" s="116">
        <v>88</v>
      </c>
      <c r="AL91" s="38" t="s">
        <v>291</v>
      </c>
      <c r="BD91" s="107">
        <v>88</v>
      </c>
      <c r="BE91" s="115">
        <v>88</v>
      </c>
      <c r="BF91" s="38" t="s">
        <v>293</v>
      </c>
      <c r="BH91" s="108">
        <v>88</v>
      </c>
      <c r="BI91" s="115">
        <v>88</v>
      </c>
      <c r="BJ91" s="38" t="s">
        <v>292</v>
      </c>
    </row>
    <row r="92" spans="1:62" x14ac:dyDescent="0.25">
      <c r="A92" s="107">
        <v>89</v>
      </c>
      <c r="B92" s="31" t="s">
        <v>374</v>
      </c>
      <c r="C92" s="31" t="s">
        <v>4540</v>
      </c>
      <c r="D92" s="113">
        <v>208</v>
      </c>
      <c r="E92" s="113">
        <v>30</v>
      </c>
      <c r="F92" s="113">
        <v>1</v>
      </c>
      <c r="G92" s="113">
        <v>1</v>
      </c>
      <c r="H92" s="31" t="s">
        <v>26</v>
      </c>
      <c r="I92" s="117">
        <v>10</v>
      </c>
      <c r="J92" s="117">
        <v>10</v>
      </c>
      <c r="K92" s="104">
        <v>3</v>
      </c>
      <c r="L92" s="18">
        <v>1900.5</v>
      </c>
      <c r="M92" s="38"/>
      <c r="N92" s="110">
        <v>89</v>
      </c>
      <c r="O92" s="31" t="s">
        <v>374</v>
      </c>
      <c r="AF92" s="107">
        <v>89</v>
      </c>
      <c r="AG92" s="116">
        <v>89</v>
      </c>
      <c r="AH92" s="38" t="s">
        <v>293</v>
      </c>
      <c r="AJ92" s="108">
        <v>89</v>
      </c>
      <c r="AK92" s="116">
        <v>89</v>
      </c>
      <c r="AL92" s="38" t="s">
        <v>292</v>
      </c>
      <c r="BD92" s="107">
        <v>89</v>
      </c>
      <c r="BE92" s="115">
        <v>89</v>
      </c>
      <c r="BF92" s="38" t="s">
        <v>291</v>
      </c>
      <c r="BH92" s="108">
        <v>89</v>
      </c>
      <c r="BI92" s="115">
        <v>89</v>
      </c>
      <c r="BJ92" s="38" t="s">
        <v>293</v>
      </c>
    </row>
    <row r="93" spans="1:62" x14ac:dyDescent="0.25">
      <c r="A93" s="107">
        <v>90</v>
      </c>
      <c r="B93" s="31" t="s">
        <v>376</v>
      </c>
      <c r="D93" s="113">
        <v>208</v>
      </c>
      <c r="E93" s="113">
        <v>30</v>
      </c>
      <c r="F93" s="113">
        <v>1</v>
      </c>
      <c r="G93" s="113">
        <v>1</v>
      </c>
      <c r="H93" s="31" t="s">
        <v>26</v>
      </c>
      <c r="I93" s="117">
        <v>10</v>
      </c>
      <c r="J93" s="117">
        <v>10</v>
      </c>
      <c r="K93" s="104">
        <v>3</v>
      </c>
      <c r="L93" s="18">
        <v>1900.5</v>
      </c>
      <c r="M93" s="38"/>
      <c r="N93" s="110">
        <v>90</v>
      </c>
      <c r="O93" s="31" t="s">
        <v>376</v>
      </c>
      <c r="AF93" s="107">
        <v>90</v>
      </c>
      <c r="AG93" s="116">
        <v>90</v>
      </c>
      <c r="AH93" s="38" t="s">
        <v>293</v>
      </c>
      <c r="AJ93" s="108">
        <v>90</v>
      </c>
      <c r="AK93" s="116">
        <v>90</v>
      </c>
      <c r="AL93" s="38" t="s">
        <v>293</v>
      </c>
      <c r="BD93" s="107">
        <v>90</v>
      </c>
      <c r="BE93" s="115">
        <v>90</v>
      </c>
      <c r="BF93" s="38" t="s">
        <v>291</v>
      </c>
      <c r="BH93" s="108">
        <v>90</v>
      </c>
      <c r="BI93" s="115">
        <v>90</v>
      </c>
      <c r="BJ93" s="38" t="s">
        <v>291</v>
      </c>
    </row>
    <row r="94" spans="1:62" x14ac:dyDescent="0.25">
      <c r="A94" s="107">
        <v>91</v>
      </c>
      <c r="B94" s="31" t="s">
        <v>410</v>
      </c>
      <c r="C94" s="31" t="s">
        <v>4540</v>
      </c>
      <c r="D94" s="113">
        <v>208</v>
      </c>
      <c r="E94" s="113">
        <v>30</v>
      </c>
      <c r="F94" s="113">
        <v>1</v>
      </c>
      <c r="G94" s="113">
        <v>1</v>
      </c>
      <c r="H94" s="31" t="s">
        <v>26</v>
      </c>
      <c r="I94" s="117">
        <v>10</v>
      </c>
      <c r="J94" s="117">
        <v>10</v>
      </c>
      <c r="K94" s="104">
        <v>3</v>
      </c>
      <c r="L94" s="18">
        <v>1900.5</v>
      </c>
      <c r="M94" s="38"/>
      <c r="N94" s="110">
        <v>91</v>
      </c>
      <c r="O94" s="31" t="s">
        <v>410</v>
      </c>
      <c r="AF94" s="107">
        <v>91</v>
      </c>
      <c r="AG94" s="116">
        <v>91</v>
      </c>
      <c r="AH94" s="38" t="s">
        <v>291</v>
      </c>
      <c r="AJ94" s="108">
        <v>91</v>
      </c>
      <c r="AK94" s="116">
        <v>91</v>
      </c>
      <c r="AL94" s="38" t="s">
        <v>291</v>
      </c>
      <c r="BD94" s="107">
        <v>91</v>
      </c>
      <c r="BE94" s="115">
        <v>91</v>
      </c>
      <c r="BF94" s="38" t="s">
        <v>292</v>
      </c>
      <c r="BH94" s="108">
        <v>91</v>
      </c>
      <c r="BI94" s="115">
        <v>91</v>
      </c>
      <c r="BJ94" s="38" t="s">
        <v>292</v>
      </c>
    </row>
    <row r="95" spans="1:62" x14ac:dyDescent="0.25">
      <c r="A95" s="107">
        <v>92</v>
      </c>
      <c r="B95" s="31" t="s">
        <v>404</v>
      </c>
      <c r="C95" s="31" t="s">
        <v>4540</v>
      </c>
      <c r="D95" s="113">
        <v>208</v>
      </c>
      <c r="E95" s="113">
        <v>30</v>
      </c>
      <c r="F95" s="113">
        <v>1</v>
      </c>
      <c r="G95" s="113">
        <v>1</v>
      </c>
      <c r="H95" s="31" t="s">
        <v>26</v>
      </c>
      <c r="I95" s="117">
        <v>10</v>
      </c>
      <c r="J95" s="117">
        <v>10</v>
      </c>
      <c r="K95" s="104">
        <v>3</v>
      </c>
      <c r="L95" s="18">
        <v>1900.5</v>
      </c>
      <c r="M95" s="38"/>
      <c r="N95" s="110">
        <v>92</v>
      </c>
      <c r="O95" s="31" t="s">
        <v>404</v>
      </c>
      <c r="AF95" s="107">
        <v>92</v>
      </c>
      <c r="AG95" s="116">
        <v>92</v>
      </c>
      <c r="AH95" s="38" t="s">
        <v>291</v>
      </c>
      <c r="AJ95" s="108">
        <v>92</v>
      </c>
      <c r="AK95" s="116">
        <v>92</v>
      </c>
      <c r="AL95" s="38" t="s">
        <v>292</v>
      </c>
      <c r="BD95" s="107">
        <v>92</v>
      </c>
      <c r="BE95" s="115">
        <v>92</v>
      </c>
      <c r="BF95" s="38" t="s">
        <v>292</v>
      </c>
      <c r="BH95" s="108">
        <v>92</v>
      </c>
      <c r="BI95" s="115">
        <v>92</v>
      </c>
      <c r="BJ95" s="38" t="s">
        <v>293</v>
      </c>
    </row>
    <row r="96" spans="1:62" x14ac:dyDescent="0.25">
      <c r="A96" s="107">
        <v>93</v>
      </c>
      <c r="B96" s="31" t="s">
        <v>958</v>
      </c>
      <c r="C96" s="31" t="s">
        <v>4540</v>
      </c>
      <c r="D96" s="113">
        <v>208</v>
      </c>
      <c r="E96" s="113">
        <v>30</v>
      </c>
      <c r="F96" s="113">
        <v>1</v>
      </c>
      <c r="G96" s="113">
        <v>1</v>
      </c>
      <c r="H96" s="31" t="s">
        <v>26</v>
      </c>
      <c r="I96" s="117">
        <v>10</v>
      </c>
      <c r="J96" s="117">
        <v>10</v>
      </c>
      <c r="K96" s="104">
        <v>3</v>
      </c>
      <c r="L96" s="18">
        <v>1900.5</v>
      </c>
      <c r="M96" s="38"/>
      <c r="N96" s="110">
        <v>93</v>
      </c>
      <c r="O96" s="31" t="s">
        <v>958</v>
      </c>
      <c r="AF96" s="107">
        <v>93</v>
      </c>
      <c r="AG96" s="116">
        <v>93</v>
      </c>
      <c r="AH96" s="38" t="s">
        <v>292</v>
      </c>
      <c r="AJ96" s="108">
        <v>93</v>
      </c>
      <c r="AK96" s="116">
        <v>93</v>
      </c>
      <c r="AL96" s="38" t="s">
        <v>293</v>
      </c>
      <c r="BD96" s="107">
        <v>93</v>
      </c>
      <c r="BE96" s="115">
        <v>93</v>
      </c>
      <c r="BF96" s="38" t="s">
        <v>293</v>
      </c>
      <c r="BH96" s="108">
        <v>93</v>
      </c>
      <c r="BI96" s="115">
        <v>93</v>
      </c>
      <c r="BJ96" s="38" t="s">
        <v>291</v>
      </c>
    </row>
    <row r="97" spans="1:62" x14ac:dyDescent="0.25">
      <c r="A97" s="107">
        <v>94</v>
      </c>
      <c r="B97" s="31" t="s">
        <v>405</v>
      </c>
      <c r="C97" s="31" t="s">
        <v>4538</v>
      </c>
      <c r="D97" s="113">
        <v>208</v>
      </c>
      <c r="E97" s="113">
        <v>30</v>
      </c>
      <c r="F97" s="113">
        <v>2</v>
      </c>
      <c r="G97" s="113">
        <v>2</v>
      </c>
      <c r="H97" s="31" t="s">
        <v>26</v>
      </c>
      <c r="I97" s="117">
        <v>10</v>
      </c>
      <c r="J97" s="117">
        <v>10</v>
      </c>
      <c r="K97" s="104">
        <v>4</v>
      </c>
      <c r="L97" s="18">
        <v>1900.75</v>
      </c>
      <c r="M97" s="38"/>
      <c r="N97" s="110">
        <v>94</v>
      </c>
      <c r="O97" s="31" t="s">
        <v>405</v>
      </c>
      <c r="AF97" s="107">
        <v>94</v>
      </c>
      <c r="AG97" s="116">
        <v>94</v>
      </c>
      <c r="AH97" s="38" t="s">
        <v>292</v>
      </c>
      <c r="AJ97" s="108">
        <v>94</v>
      </c>
      <c r="AK97" s="116">
        <v>94</v>
      </c>
      <c r="AL97" s="38" t="s">
        <v>291</v>
      </c>
      <c r="BD97" s="107">
        <v>94</v>
      </c>
      <c r="BE97" s="115">
        <v>94</v>
      </c>
      <c r="BF97" s="38" t="s">
        <v>293</v>
      </c>
      <c r="BH97" s="108">
        <v>94</v>
      </c>
      <c r="BI97" s="115">
        <v>94</v>
      </c>
      <c r="BJ97" s="38" t="s">
        <v>292</v>
      </c>
    </row>
    <row r="98" spans="1:62" x14ac:dyDescent="0.25">
      <c r="A98" s="107">
        <v>95</v>
      </c>
      <c r="B98" s="31" t="s">
        <v>407</v>
      </c>
      <c r="C98" s="31" t="s">
        <v>4536</v>
      </c>
      <c r="D98" s="113">
        <v>208</v>
      </c>
      <c r="E98" s="113">
        <v>30</v>
      </c>
      <c r="F98" s="113">
        <v>2</v>
      </c>
      <c r="G98" s="113">
        <v>2</v>
      </c>
      <c r="H98" s="31" t="s">
        <v>26</v>
      </c>
      <c r="I98" s="117">
        <v>10</v>
      </c>
      <c r="J98" s="117">
        <v>10</v>
      </c>
      <c r="K98" s="104">
        <v>5</v>
      </c>
      <c r="L98" s="18">
        <v>1900.75</v>
      </c>
      <c r="M98" s="38"/>
      <c r="N98" s="110">
        <v>95</v>
      </c>
      <c r="O98" s="31" t="s">
        <v>407</v>
      </c>
      <c r="AF98" s="107">
        <v>95</v>
      </c>
      <c r="AG98" s="116">
        <v>95</v>
      </c>
      <c r="AH98" s="38" t="s">
        <v>293</v>
      </c>
      <c r="AJ98" s="108">
        <v>95</v>
      </c>
      <c r="AK98" s="116">
        <v>95</v>
      </c>
      <c r="AL98" s="38" t="s">
        <v>292</v>
      </c>
      <c r="BD98" s="107">
        <v>95</v>
      </c>
      <c r="BE98" s="115">
        <v>95</v>
      </c>
      <c r="BF98" s="38" t="s">
        <v>291</v>
      </c>
      <c r="BH98" s="108">
        <v>95</v>
      </c>
      <c r="BI98" s="115">
        <v>95</v>
      </c>
      <c r="BJ98" s="38" t="s">
        <v>293</v>
      </c>
    </row>
    <row r="99" spans="1:62" x14ac:dyDescent="0.25">
      <c r="A99" s="107">
        <v>96</v>
      </c>
      <c r="B99" s="31" t="s">
        <v>408</v>
      </c>
      <c r="C99" s="31" t="s">
        <v>4536</v>
      </c>
      <c r="D99" s="113">
        <v>208</v>
      </c>
      <c r="E99" s="113">
        <v>30</v>
      </c>
      <c r="F99" s="113">
        <v>2</v>
      </c>
      <c r="G99" s="113">
        <v>2</v>
      </c>
      <c r="H99" s="31" t="s">
        <v>26</v>
      </c>
      <c r="I99" s="117">
        <v>10</v>
      </c>
      <c r="J99" s="117">
        <v>10</v>
      </c>
      <c r="K99" s="104">
        <v>5</v>
      </c>
      <c r="L99" s="18">
        <v>1900.75</v>
      </c>
      <c r="M99" s="38"/>
      <c r="N99" s="110">
        <v>96</v>
      </c>
      <c r="O99" s="31" t="s">
        <v>408</v>
      </c>
      <c r="AF99" s="107">
        <v>96</v>
      </c>
      <c r="AG99" s="116">
        <v>96</v>
      </c>
      <c r="AH99" s="38" t="s">
        <v>293</v>
      </c>
      <c r="AJ99" s="108">
        <v>96</v>
      </c>
      <c r="AK99" s="116">
        <v>96</v>
      </c>
      <c r="AL99" s="38" t="s">
        <v>293</v>
      </c>
      <c r="BD99" s="107">
        <v>96</v>
      </c>
      <c r="BE99" s="115">
        <v>96</v>
      </c>
      <c r="BF99" s="38" t="s">
        <v>291</v>
      </c>
      <c r="BH99" s="108">
        <v>96</v>
      </c>
      <c r="BI99" s="115">
        <v>96</v>
      </c>
      <c r="BJ99" s="38" t="s">
        <v>291</v>
      </c>
    </row>
    <row r="100" spans="1:62" x14ac:dyDescent="0.25">
      <c r="A100" s="107">
        <v>97</v>
      </c>
      <c r="B100" s="31" t="s">
        <v>406</v>
      </c>
      <c r="C100" s="31" t="s">
        <v>4536</v>
      </c>
      <c r="D100" s="113">
        <v>208</v>
      </c>
      <c r="E100" s="113">
        <v>30</v>
      </c>
      <c r="F100" s="113">
        <v>2</v>
      </c>
      <c r="G100" s="113">
        <v>2</v>
      </c>
      <c r="H100" s="31" t="s">
        <v>26</v>
      </c>
      <c r="I100" s="117">
        <v>10</v>
      </c>
      <c r="J100" s="117">
        <v>10</v>
      </c>
      <c r="K100" s="104">
        <v>5</v>
      </c>
      <c r="L100" s="18">
        <v>1900.75</v>
      </c>
      <c r="M100" s="38"/>
      <c r="N100" s="110">
        <v>97</v>
      </c>
      <c r="O100" s="31" t="s">
        <v>406</v>
      </c>
      <c r="AF100" s="107">
        <v>97</v>
      </c>
      <c r="AG100" s="116">
        <v>97</v>
      </c>
      <c r="AH100" s="38" t="s">
        <v>291</v>
      </c>
      <c r="AJ100" s="108">
        <v>97</v>
      </c>
      <c r="AK100" s="116">
        <v>97</v>
      </c>
      <c r="AL100" s="38" t="s">
        <v>291</v>
      </c>
      <c r="BD100" s="107">
        <v>97</v>
      </c>
      <c r="BE100" s="115">
        <v>97</v>
      </c>
      <c r="BF100" s="38" t="s">
        <v>292</v>
      </c>
      <c r="BH100" s="108">
        <v>97</v>
      </c>
      <c r="BI100" s="115">
        <v>97</v>
      </c>
      <c r="BJ100" s="38" t="s">
        <v>292</v>
      </c>
    </row>
    <row r="101" spans="1:62" x14ac:dyDescent="0.25">
      <c r="A101" s="107">
        <v>98</v>
      </c>
      <c r="B101" s="31" t="s">
        <v>409</v>
      </c>
      <c r="C101" s="31" t="s">
        <v>4536</v>
      </c>
      <c r="D101" s="113">
        <v>208</v>
      </c>
      <c r="E101" s="113">
        <v>30</v>
      </c>
      <c r="F101" s="113">
        <v>2</v>
      </c>
      <c r="G101" s="113">
        <v>2</v>
      </c>
      <c r="H101" s="31" t="s">
        <v>26</v>
      </c>
      <c r="I101" s="117">
        <v>10</v>
      </c>
      <c r="J101" s="117">
        <v>10</v>
      </c>
      <c r="K101" s="104">
        <v>5</v>
      </c>
      <c r="L101" s="18">
        <v>1900.75</v>
      </c>
      <c r="M101" s="38"/>
      <c r="N101" s="110">
        <v>98</v>
      </c>
      <c r="O101" s="31" t="s">
        <v>409</v>
      </c>
      <c r="AF101" s="107">
        <v>98</v>
      </c>
      <c r="AG101" s="116">
        <v>98</v>
      </c>
      <c r="AH101" s="38" t="s">
        <v>291</v>
      </c>
      <c r="AJ101" s="108">
        <v>98</v>
      </c>
      <c r="AK101" s="116">
        <v>98</v>
      </c>
      <c r="AL101" s="38" t="s">
        <v>292</v>
      </c>
      <c r="BD101" s="107">
        <v>98</v>
      </c>
      <c r="BE101" s="115">
        <v>98</v>
      </c>
      <c r="BF101" s="38" t="s">
        <v>292</v>
      </c>
      <c r="BH101" s="108">
        <v>98</v>
      </c>
      <c r="BI101" s="115">
        <v>98</v>
      </c>
      <c r="BJ101" s="38" t="s">
        <v>293</v>
      </c>
    </row>
    <row r="102" spans="1:62" x14ac:dyDescent="0.25">
      <c r="A102" s="107">
        <v>99</v>
      </c>
      <c r="B102" s="41" t="s">
        <v>850</v>
      </c>
      <c r="D102" s="113">
        <v>480</v>
      </c>
      <c r="E102" s="114">
        <v>30</v>
      </c>
      <c r="F102" s="114">
        <v>3</v>
      </c>
      <c r="G102" s="114">
        <v>3</v>
      </c>
      <c r="H102" s="41" t="s">
        <v>26</v>
      </c>
      <c r="I102" s="118">
        <v>10</v>
      </c>
      <c r="J102" s="118">
        <v>10</v>
      </c>
      <c r="K102" s="109">
        <v>5</v>
      </c>
      <c r="L102" s="103" t="s">
        <v>452</v>
      </c>
      <c r="M102" s="38"/>
      <c r="N102" s="110">
        <v>99</v>
      </c>
      <c r="O102" s="41" t="s">
        <v>850</v>
      </c>
      <c r="AF102" s="107">
        <v>99</v>
      </c>
      <c r="AG102" s="116">
        <v>99</v>
      </c>
      <c r="AH102" s="38" t="s">
        <v>292</v>
      </c>
      <c r="AJ102" s="108">
        <v>99</v>
      </c>
      <c r="AK102" s="116">
        <v>99</v>
      </c>
      <c r="AL102" s="38" t="s">
        <v>293</v>
      </c>
      <c r="BD102" s="107">
        <v>99</v>
      </c>
      <c r="BE102" s="115">
        <v>99</v>
      </c>
      <c r="BF102" s="38" t="s">
        <v>293</v>
      </c>
      <c r="BH102" s="108">
        <v>99</v>
      </c>
      <c r="BI102" s="115">
        <v>99</v>
      </c>
      <c r="BJ102" s="38" t="s">
        <v>291</v>
      </c>
    </row>
    <row r="103" spans="1:62" x14ac:dyDescent="0.25">
      <c r="A103" s="107">
        <v>100</v>
      </c>
      <c r="B103" s="104" t="s">
        <v>965</v>
      </c>
      <c r="C103" s="31" t="s">
        <v>940</v>
      </c>
      <c r="D103" s="113" t="s">
        <v>4503</v>
      </c>
      <c r="E103" s="114">
        <v>31</v>
      </c>
      <c r="F103" s="114">
        <v>4</v>
      </c>
      <c r="G103" s="116">
        <v>4</v>
      </c>
      <c r="H103"/>
      <c r="I103" s="118">
        <v>10</v>
      </c>
      <c r="J103" s="118">
        <v>10</v>
      </c>
      <c r="K103" s="109">
        <v>5</v>
      </c>
      <c r="L103" s="101" t="s">
        <v>452</v>
      </c>
      <c r="N103" s="110">
        <v>100</v>
      </c>
      <c r="O103" s="104" t="s">
        <v>965</v>
      </c>
      <c r="AF103" s="107">
        <v>100</v>
      </c>
      <c r="AG103" s="116">
        <v>100</v>
      </c>
      <c r="AH103" s="38" t="s">
        <v>292</v>
      </c>
      <c r="AJ103" s="108">
        <v>100</v>
      </c>
      <c r="AK103" s="116">
        <v>100</v>
      </c>
      <c r="AL103" s="38" t="s">
        <v>291</v>
      </c>
      <c r="BD103" s="107">
        <v>100</v>
      </c>
      <c r="BE103" s="115">
        <v>100</v>
      </c>
      <c r="BF103" s="38" t="s">
        <v>293</v>
      </c>
      <c r="BH103" s="108">
        <v>100</v>
      </c>
      <c r="BI103" s="115">
        <v>100</v>
      </c>
      <c r="BJ103" s="38" t="s">
        <v>292</v>
      </c>
    </row>
    <row r="104" spans="1:62" x14ac:dyDescent="0.25">
      <c r="A104" s="107">
        <v>101</v>
      </c>
      <c r="B104" s="104" t="s">
        <v>966</v>
      </c>
      <c r="C104" s="31" t="s">
        <v>940</v>
      </c>
      <c r="D104" s="113">
        <v>200</v>
      </c>
      <c r="E104" s="114">
        <v>32</v>
      </c>
      <c r="F104" s="114">
        <v>5</v>
      </c>
      <c r="G104" s="116">
        <v>4</v>
      </c>
      <c r="H104"/>
      <c r="I104" s="118">
        <v>10</v>
      </c>
      <c r="J104" s="118">
        <v>10</v>
      </c>
      <c r="K104" s="109">
        <v>5</v>
      </c>
      <c r="L104" s="101" t="s">
        <v>452</v>
      </c>
      <c r="M104" s="38"/>
      <c r="N104" s="110">
        <v>101</v>
      </c>
      <c r="O104" s="104" t="s">
        <v>966</v>
      </c>
      <c r="AF104" s="107">
        <v>101</v>
      </c>
      <c r="AG104" s="116">
        <v>101</v>
      </c>
      <c r="AH104" s="38" t="s">
        <v>293</v>
      </c>
      <c r="AJ104" s="108">
        <v>101</v>
      </c>
      <c r="AK104" s="116">
        <v>101</v>
      </c>
      <c r="AL104" s="38" t="s">
        <v>292</v>
      </c>
      <c r="BD104" s="107">
        <v>101</v>
      </c>
      <c r="BE104" s="115">
        <v>101</v>
      </c>
      <c r="BF104" s="38" t="s">
        <v>291</v>
      </c>
      <c r="BH104" s="108">
        <v>101</v>
      </c>
      <c r="BI104" s="115">
        <v>101</v>
      </c>
      <c r="BJ104" s="38" t="s">
        <v>293</v>
      </c>
    </row>
    <row r="105" spans="1:62" x14ac:dyDescent="0.25">
      <c r="A105" s="107">
        <v>102</v>
      </c>
      <c r="B105" t="s">
        <v>4566</v>
      </c>
      <c r="C105" s="31" t="s">
        <v>4568</v>
      </c>
      <c r="D105" s="113" t="s">
        <v>4503</v>
      </c>
      <c r="E105" s="114">
        <v>60</v>
      </c>
      <c r="F105" s="114">
        <v>3</v>
      </c>
      <c r="G105" s="116">
        <v>4</v>
      </c>
      <c r="H105"/>
      <c r="I105" s="118">
        <v>6</v>
      </c>
      <c r="J105" s="118">
        <v>6</v>
      </c>
      <c r="K105" s="109">
        <v>5</v>
      </c>
      <c r="L105" s="101" t="s">
        <v>452</v>
      </c>
      <c r="M105" s="38"/>
      <c r="N105" s="110">
        <v>102</v>
      </c>
      <c r="O105" t="s">
        <v>4566</v>
      </c>
      <c r="AF105" s="107">
        <v>102</v>
      </c>
      <c r="AG105" s="116">
        <v>102</v>
      </c>
      <c r="AH105" s="38" t="s">
        <v>293</v>
      </c>
      <c r="AJ105" s="108">
        <v>102</v>
      </c>
      <c r="AK105" s="116">
        <v>102</v>
      </c>
      <c r="AL105" s="38" t="s">
        <v>293</v>
      </c>
      <c r="BD105" s="107">
        <v>102</v>
      </c>
      <c r="BE105" s="115">
        <v>102</v>
      </c>
      <c r="BF105" s="38" t="s">
        <v>291</v>
      </c>
      <c r="BH105" s="108">
        <v>102</v>
      </c>
      <c r="BI105" s="115">
        <v>102</v>
      </c>
      <c r="BJ105" s="38" t="s">
        <v>291</v>
      </c>
    </row>
    <row r="106" spans="1:62" x14ac:dyDescent="0.25">
      <c r="A106" s="107">
        <v>103</v>
      </c>
      <c r="B106" t="s">
        <v>4567</v>
      </c>
      <c r="C106" s="31" t="s">
        <v>4568</v>
      </c>
      <c r="D106" s="113" t="s">
        <v>4503</v>
      </c>
      <c r="E106" s="114">
        <v>60</v>
      </c>
      <c r="F106" s="114">
        <v>3</v>
      </c>
      <c r="G106" s="116">
        <v>4</v>
      </c>
      <c r="H106"/>
      <c r="I106" s="118">
        <v>6</v>
      </c>
      <c r="J106" s="118">
        <v>6</v>
      </c>
      <c r="K106" s="109">
        <v>5</v>
      </c>
      <c r="L106" s="101" t="s">
        <v>452</v>
      </c>
      <c r="M106" s="38"/>
      <c r="N106" s="110">
        <v>103</v>
      </c>
      <c r="O106" t="s">
        <v>4567</v>
      </c>
      <c r="AF106" s="107">
        <v>103</v>
      </c>
      <c r="AG106" s="116">
        <v>103</v>
      </c>
      <c r="AH106" s="38" t="s">
        <v>291</v>
      </c>
      <c r="AJ106" s="108">
        <v>103</v>
      </c>
      <c r="AK106" s="116">
        <v>103</v>
      </c>
      <c r="AL106" s="38" t="s">
        <v>291</v>
      </c>
      <c r="BD106" s="107">
        <v>103</v>
      </c>
      <c r="BE106" s="115">
        <v>103</v>
      </c>
      <c r="BF106" s="38" t="s">
        <v>292</v>
      </c>
      <c r="BH106" s="108">
        <v>103</v>
      </c>
      <c r="BI106" s="115">
        <v>103</v>
      </c>
      <c r="BJ106" s="38" t="s">
        <v>292</v>
      </c>
    </row>
    <row r="107" spans="1:62" x14ac:dyDescent="0.25">
      <c r="A107" s="107">
        <v>104</v>
      </c>
      <c r="B107" s="98" t="s">
        <v>916</v>
      </c>
      <c r="D107" s="113">
        <v>250</v>
      </c>
      <c r="E107" s="113">
        <v>50</v>
      </c>
      <c r="F107" s="113">
        <v>2</v>
      </c>
      <c r="G107" s="113">
        <v>2</v>
      </c>
      <c r="I107" s="117">
        <v>10</v>
      </c>
      <c r="J107" s="117">
        <v>8</v>
      </c>
      <c r="K107" s="104">
        <v>3</v>
      </c>
      <c r="L107" s="103" t="s">
        <v>452</v>
      </c>
      <c r="M107" s="38"/>
      <c r="N107" s="110">
        <v>104</v>
      </c>
      <c r="O107" s="98" t="s">
        <v>916</v>
      </c>
      <c r="AF107" s="107">
        <v>104</v>
      </c>
      <c r="AG107" s="116">
        <v>104</v>
      </c>
      <c r="AH107" s="38" t="s">
        <v>291</v>
      </c>
      <c r="AJ107" s="108">
        <v>104</v>
      </c>
      <c r="AK107" s="116">
        <v>104</v>
      </c>
      <c r="AL107" s="38" t="s">
        <v>292</v>
      </c>
      <c r="BD107" s="107">
        <v>104</v>
      </c>
      <c r="BE107" s="115">
        <v>104</v>
      </c>
      <c r="BF107" s="38" t="s">
        <v>292</v>
      </c>
      <c r="BH107" s="108">
        <v>104</v>
      </c>
      <c r="BI107" s="115">
        <v>104</v>
      </c>
      <c r="BJ107" s="38" t="s">
        <v>293</v>
      </c>
    </row>
    <row r="108" spans="1:62" x14ac:dyDescent="0.25">
      <c r="A108" s="107">
        <v>105</v>
      </c>
      <c r="B108" s="31" t="s">
        <v>156</v>
      </c>
      <c r="C108" s="31" t="s">
        <v>4543</v>
      </c>
      <c r="D108" s="113">
        <v>250</v>
      </c>
      <c r="E108" s="113">
        <v>50</v>
      </c>
      <c r="F108" s="113">
        <v>2</v>
      </c>
      <c r="G108" s="113">
        <v>2</v>
      </c>
      <c r="H108" s="41" t="s">
        <v>26</v>
      </c>
      <c r="I108" s="118">
        <v>10</v>
      </c>
      <c r="J108" s="118">
        <v>8</v>
      </c>
      <c r="K108" s="109">
        <v>3</v>
      </c>
      <c r="L108" s="103" t="s">
        <v>386</v>
      </c>
      <c r="M108" s="38"/>
      <c r="N108" s="110">
        <v>105</v>
      </c>
      <c r="O108" s="31" t="s">
        <v>156</v>
      </c>
      <c r="AF108" s="107">
        <v>105</v>
      </c>
      <c r="AG108" s="116">
        <v>105</v>
      </c>
      <c r="AH108" s="38" t="s">
        <v>292</v>
      </c>
      <c r="AJ108" s="108">
        <v>105</v>
      </c>
      <c r="AK108" s="116">
        <v>105</v>
      </c>
      <c r="AL108" s="38" t="s">
        <v>293</v>
      </c>
      <c r="BD108" s="107">
        <v>105</v>
      </c>
      <c r="BE108" s="115">
        <v>105</v>
      </c>
      <c r="BF108" s="38" t="s">
        <v>293</v>
      </c>
      <c r="BH108" s="108">
        <v>105</v>
      </c>
      <c r="BI108" s="115">
        <v>105</v>
      </c>
      <c r="BJ108" s="38" t="s">
        <v>291</v>
      </c>
    </row>
    <row r="109" spans="1:62" x14ac:dyDescent="0.25">
      <c r="A109" s="107">
        <v>106</v>
      </c>
      <c r="B109" s="31" t="s">
        <v>379</v>
      </c>
      <c r="C109" s="31" t="s">
        <v>4539</v>
      </c>
      <c r="D109" s="113">
        <v>250</v>
      </c>
      <c r="E109" s="113">
        <v>50</v>
      </c>
      <c r="F109" s="113">
        <v>3</v>
      </c>
      <c r="G109" s="113">
        <v>3</v>
      </c>
      <c r="H109" s="41" t="s">
        <v>30</v>
      </c>
      <c r="I109" s="117">
        <v>10</v>
      </c>
      <c r="J109" s="118">
        <v>8</v>
      </c>
      <c r="K109" s="109">
        <v>4</v>
      </c>
      <c r="L109" s="103" t="s">
        <v>391</v>
      </c>
      <c r="M109" s="38"/>
      <c r="N109" s="110">
        <v>106</v>
      </c>
      <c r="O109" s="31" t="s">
        <v>379</v>
      </c>
      <c r="AF109" s="107">
        <v>106</v>
      </c>
      <c r="AG109" s="116">
        <v>106</v>
      </c>
      <c r="AH109" s="38" t="s">
        <v>292</v>
      </c>
      <c r="AJ109" s="108">
        <v>106</v>
      </c>
      <c r="AK109" s="116">
        <v>106</v>
      </c>
      <c r="AL109" s="38" t="s">
        <v>291</v>
      </c>
      <c r="BD109" s="107">
        <v>106</v>
      </c>
      <c r="BE109" s="115">
        <v>106</v>
      </c>
      <c r="BF109" s="38" t="s">
        <v>293</v>
      </c>
      <c r="BH109" s="108">
        <v>106</v>
      </c>
      <c r="BI109" s="115">
        <v>106</v>
      </c>
      <c r="BJ109" s="38" t="s">
        <v>292</v>
      </c>
    </row>
    <row r="110" spans="1:62" x14ac:dyDescent="0.25">
      <c r="A110" s="107">
        <v>107</v>
      </c>
      <c r="B110" s="31" t="s">
        <v>375</v>
      </c>
      <c r="C110" s="31" t="s">
        <v>4539</v>
      </c>
      <c r="D110" s="113">
        <v>250</v>
      </c>
      <c r="E110" s="113">
        <v>50</v>
      </c>
      <c r="F110" s="113">
        <v>3</v>
      </c>
      <c r="G110" s="113">
        <v>3</v>
      </c>
      <c r="H110" s="31" t="s">
        <v>30</v>
      </c>
      <c r="I110" s="117">
        <v>10</v>
      </c>
      <c r="J110" s="117">
        <v>6</v>
      </c>
      <c r="K110" s="104">
        <v>4</v>
      </c>
      <c r="L110" s="103" t="s">
        <v>391</v>
      </c>
      <c r="M110" s="38"/>
      <c r="N110" s="110">
        <v>107</v>
      </c>
      <c r="O110" s="31" t="s">
        <v>375</v>
      </c>
      <c r="AF110" s="107">
        <v>107</v>
      </c>
      <c r="AG110" s="116">
        <v>107</v>
      </c>
      <c r="AH110" s="38" t="s">
        <v>293</v>
      </c>
      <c r="AJ110" s="108">
        <v>107</v>
      </c>
      <c r="AK110" s="116">
        <v>107</v>
      </c>
      <c r="AL110" s="38" t="s">
        <v>292</v>
      </c>
      <c r="BD110" s="107">
        <v>107</v>
      </c>
      <c r="BE110" s="115">
        <v>107</v>
      </c>
      <c r="BF110" s="38" t="s">
        <v>291</v>
      </c>
      <c r="BH110" s="108">
        <v>107</v>
      </c>
      <c r="BI110" s="115">
        <v>107</v>
      </c>
      <c r="BJ110" s="38" t="s">
        <v>293</v>
      </c>
    </row>
    <row r="111" spans="1:62" x14ac:dyDescent="0.25">
      <c r="A111" s="107">
        <v>108</v>
      </c>
      <c r="B111" s="31" t="s">
        <v>157</v>
      </c>
      <c r="C111" s="31" t="s">
        <v>4539</v>
      </c>
      <c r="D111" s="113">
        <v>250</v>
      </c>
      <c r="E111" s="113">
        <v>50</v>
      </c>
      <c r="F111" s="113">
        <v>3</v>
      </c>
      <c r="G111" s="113">
        <v>3</v>
      </c>
      <c r="H111" s="41" t="s">
        <v>30</v>
      </c>
      <c r="I111" s="117">
        <v>10</v>
      </c>
      <c r="J111" s="118">
        <v>6</v>
      </c>
      <c r="K111" s="109">
        <v>4</v>
      </c>
      <c r="L111" s="103" t="s">
        <v>391</v>
      </c>
      <c r="M111" s="38"/>
      <c r="N111" s="110">
        <v>108</v>
      </c>
      <c r="O111" s="32" t="s">
        <v>933</v>
      </c>
      <c r="AF111" s="107">
        <v>108</v>
      </c>
      <c r="AG111" s="116">
        <v>108</v>
      </c>
      <c r="AH111" s="38" t="s">
        <v>293</v>
      </c>
      <c r="AJ111" s="108">
        <v>108</v>
      </c>
      <c r="AK111" s="116">
        <v>108</v>
      </c>
      <c r="AL111" s="38" t="s">
        <v>293</v>
      </c>
      <c r="BD111" s="107">
        <v>108</v>
      </c>
      <c r="BE111" s="115">
        <v>108</v>
      </c>
      <c r="BF111" s="38" t="s">
        <v>291</v>
      </c>
      <c r="BH111" s="108">
        <v>108</v>
      </c>
      <c r="BI111" s="115">
        <v>108</v>
      </c>
      <c r="BJ111" s="38" t="s">
        <v>291</v>
      </c>
    </row>
    <row r="112" spans="1:62" x14ac:dyDescent="0.25">
      <c r="A112" s="107">
        <v>109</v>
      </c>
      <c r="B112" s="32" t="s">
        <v>933</v>
      </c>
      <c r="C112" s="31" t="s">
        <v>939</v>
      </c>
      <c r="D112" s="113">
        <v>250</v>
      </c>
      <c r="E112" s="113">
        <v>50</v>
      </c>
      <c r="F112" s="113">
        <v>3</v>
      </c>
      <c r="G112" s="113">
        <v>3</v>
      </c>
      <c r="H112" s="41"/>
      <c r="I112" s="117">
        <v>6</v>
      </c>
      <c r="J112" s="118">
        <v>6</v>
      </c>
      <c r="K112" s="109">
        <v>4</v>
      </c>
      <c r="L112" s="103" t="s">
        <v>452</v>
      </c>
      <c r="M112" s="38"/>
      <c r="N112" s="110">
        <v>109</v>
      </c>
      <c r="O112" s="31" t="s">
        <v>157</v>
      </c>
      <c r="AF112" s="107">
        <v>109</v>
      </c>
      <c r="AG112" s="116">
        <v>109</v>
      </c>
      <c r="AH112" s="38" t="s">
        <v>291</v>
      </c>
      <c r="AJ112" s="108">
        <v>109</v>
      </c>
      <c r="AK112" s="116">
        <v>109</v>
      </c>
      <c r="AL112" s="38" t="s">
        <v>291</v>
      </c>
      <c r="BD112" s="107">
        <v>109</v>
      </c>
      <c r="BE112" s="115">
        <v>109</v>
      </c>
      <c r="BF112" s="38" t="s">
        <v>292</v>
      </c>
      <c r="BH112" s="108">
        <v>109</v>
      </c>
      <c r="BI112" s="115">
        <v>109</v>
      </c>
      <c r="BJ112" s="38" t="s">
        <v>292</v>
      </c>
    </row>
    <row r="113" spans="1:62" x14ac:dyDescent="0.25">
      <c r="A113" s="107">
        <v>110</v>
      </c>
      <c r="B113" s="31" t="s">
        <v>158</v>
      </c>
      <c r="C113" s="31" t="s">
        <v>4539</v>
      </c>
      <c r="D113" s="113">
        <v>250</v>
      </c>
      <c r="E113" s="113">
        <v>50</v>
      </c>
      <c r="F113" s="113">
        <v>3</v>
      </c>
      <c r="G113" s="113">
        <v>3</v>
      </c>
      <c r="H113" s="41" t="s">
        <v>30</v>
      </c>
      <c r="I113" s="117">
        <v>10</v>
      </c>
      <c r="J113" s="118">
        <v>8</v>
      </c>
      <c r="K113" s="109">
        <v>4</v>
      </c>
      <c r="L113" s="103" t="s">
        <v>386</v>
      </c>
      <c r="M113" s="38"/>
      <c r="N113" s="110">
        <v>110</v>
      </c>
      <c r="O113" s="31" t="s">
        <v>158</v>
      </c>
      <c r="AF113" s="107">
        <v>110</v>
      </c>
      <c r="AG113" s="116">
        <v>110</v>
      </c>
      <c r="AH113" s="38" t="s">
        <v>291</v>
      </c>
      <c r="AJ113" s="108">
        <v>110</v>
      </c>
      <c r="AK113" s="116">
        <v>110</v>
      </c>
      <c r="AL113" s="38" t="s">
        <v>292</v>
      </c>
      <c r="BD113" s="107">
        <v>110</v>
      </c>
      <c r="BE113" s="115">
        <v>110</v>
      </c>
      <c r="BF113" s="38" t="s">
        <v>292</v>
      </c>
      <c r="BH113" s="108">
        <v>110</v>
      </c>
      <c r="BI113" s="115">
        <v>110</v>
      </c>
      <c r="BJ113" s="38" t="s">
        <v>293</v>
      </c>
    </row>
    <row r="114" spans="1:62" x14ac:dyDescent="0.25">
      <c r="A114" s="107">
        <v>111</v>
      </c>
      <c r="B114" s="31" t="s">
        <v>159</v>
      </c>
      <c r="C114" s="31" t="s">
        <v>4539</v>
      </c>
      <c r="D114" s="113">
        <v>250</v>
      </c>
      <c r="E114" s="113">
        <v>50</v>
      </c>
      <c r="F114" s="113">
        <v>3</v>
      </c>
      <c r="G114" s="113">
        <v>3</v>
      </c>
      <c r="H114" s="41" t="s">
        <v>30</v>
      </c>
      <c r="I114" s="117">
        <v>10</v>
      </c>
      <c r="J114" s="118">
        <v>8</v>
      </c>
      <c r="K114" s="109">
        <v>4</v>
      </c>
      <c r="L114" s="102" t="s">
        <v>452</v>
      </c>
      <c r="M114" s="38"/>
      <c r="N114" s="110">
        <v>111</v>
      </c>
      <c r="O114" s="31" t="s">
        <v>159</v>
      </c>
      <c r="AF114" s="107">
        <v>111</v>
      </c>
      <c r="AG114" s="116">
        <v>111</v>
      </c>
      <c r="AH114" s="38" t="s">
        <v>292</v>
      </c>
      <c r="AJ114" s="108">
        <v>111</v>
      </c>
      <c r="AK114" s="116">
        <v>111</v>
      </c>
      <c r="AL114" s="38" t="s">
        <v>293</v>
      </c>
      <c r="BD114" s="107">
        <v>111</v>
      </c>
      <c r="BE114" s="115">
        <v>111</v>
      </c>
      <c r="BF114" s="38" t="s">
        <v>293</v>
      </c>
      <c r="BH114" s="108">
        <v>111</v>
      </c>
      <c r="BI114" s="115">
        <v>111</v>
      </c>
      <c r="BJ114" s="38" t="s">
        <v>291</v>
      </c>
    </row>
    <row r="115" spans="1:62" x14ac:dyDescent="0.25">
      <c r="A115" s="107">
        <v>112</v>
      </c>
      <c r="B115" s="31" t="s">
        <v>382</v>
      </c>
      <c r="D115" s="113">
        <v>125</v>
      </c>
      <c r="E115" s="113">
        <v>15</v>
      </c>
      <c r="F115" s="113">
        <v>1</v>
      </c>
      <c r="G115" s="113">
        <v>1</v>
      </c>
      <c r="H115" s="31" t="s">
        <v>26</v>
      </c>
      <c r="I115" s="117">
        <v>12</v>
      </c>
      <c r="J115" s="117">
        <v>12</v>
      </c>
      <c r="K115" s="104">
        <v>3</v>
      </c>
      <c r="L115" s="103" t="s">
        <v>452</v>
      </c>
      <c r="M115" s="38"/>
      <c r="N115" s="110">
        <v>112</v>
      </c>
      <c r="O115" s="31" t="s">
        <v>382</v>
      </c>
      <c r="AF115" s="107">
        <v>112</v>
      </c>
      <c r="AG115" s="116">
        <v>112</v>
      </c>
      <c r="AH115" s="38" t="s">
        <v>292</v>
      </c>
      <c r="AJ115" s="108">
        <v>112</v>
      </c>
      <c r="AK115" s="116">
        <v>112</v>
      </c>
      <c r="AL115" s="38" t="s">
        <v>291</v>
      </c>
      <c r="BD115" s="107">
        <v>112</v>
      </c>
      <c r="BE115" s="115">
        <v>112</v>
      </c>
      <c r="BF115" s="38" t="s">
        <v>293</v>
      </c>
      <c r="BH115" s="108">
        <v>112</v>
      </c>
      <c r="BI115" s="115">
        <v>112</v>
      </c>
      <c r="BJ115" s="38" t="s">
        <v>292</v>
      </c>
    </row>
    <row r="116" spans="1:62" x14ac:dyDescent="0.25">
      <c r="A116" s="107">
        <v>113</v>
      </c>
      <c r="B116" s="31" t="s">
        <v>4513</v>
      </c>
      <c r="D116" s="113"/>
      <c r="E116" s="113"/>
      <c r="F116" s="113"/>
      <c r="G116" s="113"/>
      <c r="I116" s="117"/>
      <c r="J116" s="117"/>
      <c r="L116" s="103"/>
      <c r="M116" s="38"/>
      <c r="N116" s="110">
        <v>113</v>
      </c>
      <c r="O116" s="31" t="s">
        <v>4513</v>
      </c>
      <c r="AF116" s="107">
        <v>113</v>
      </c>
      <c r="AG116" s="116">
        <v>113</v>
      </c>
      <c r="AH116" s="38" t="s">
        <v>293</v>
      </c>
      <c r="AJ116" s="108">
        <v>113</v>
      </c>
      <c r="AK116" s="116">
        <v>113</v>
      </c>
      <c r="AL116" s="38" t="s">
        <v>292</v>
      </c>
      <c r="BD116" s="107">
        <v>113</v>
      </c>
      <c r="BE116" s="115">
        <v>113</v>
      </c>
      <c r="BF116" s="38" t="s">
        <v>291</v>
      </c>
      <c r="BH116" s="108">
        <v>113</v>
      </c>
      <c r="BI116" s="115">
        <v>113</v>
      </c>
      <c r="BJ116" s="38" t="s">
        <v>293</v>
      </c>
    </row>
    <row r="117" spans="1:62" x14ac:dyDescent="0.25">
      <c r="A117" s="107">
        <v>114</v>
      </c>
      <c r="B117" s="31" t="s">
        <v>384</v>
      </c>
      <c r="D117" s="113">
        <v>480</v>
      </c>
      <c r="E117" s="113">
        <v>30</v>
      </c>
      <c r="F117" s="113">
        <v>3</v>
      </c>
      <c r="G117" s="113">
        <v>3</v>
      </c>
      <c r="I117" s="117">
        <v>10</v>
      </c>
      <c r="J117" s="117">
        <v>10</v>
      </c>
      <c r="K117" s="104">
        <v>5</v>
      </c>
      <c r="L117" s="31" t="s">
        <v>452</v>
      </c>
      <c r="M117" s="38"/>
      <c r="N117" s="110">
        <v>114</v>
      </c>
      <c r="O117" s="31" t="s">
        <v>384</v>
      </c>
      <c r="AF117" s="107">
        <v>114</v>
      </c>
      <c r="AG117" s="116">
        <v>114</v>
      </c>
      <c r="AH117" s="38" t="s">
        <v>293</v>
      </c>
      <c r="AJ117" s="108">
        <v>114</v>
      </c>
      <c r="AK117" s="116">
        <v>114</v>
      </c>
      <c r="AL117" s="38" t="s">
        <v>293</v>
      </c>
      <c r="BD117" s="107">
        <v>114</v>
      </c>
      <c r="BE117" s="115">
        <v>114</v>
      </c>
      <c r="BF117" s="38" t="s">
        <v>291</v>
      </c>
      <c r="BH117" s="108">
        <v>114</v>
      </c>
      <c r="BI117" s="115">
        <v>114</v>
      </c>
      <c r="BJ117" s="38" t="s">
        <v>291</v>
      </c>
    </row>
    <row r="118" spans="1:62" x14ac:dyDescent="0.25">
      <c r="A118" s="107">
        <v>115</v>
      </c>
      <c r="B118" s="31" t="s">
        <v>85</v>
      </c>
      <c r="D118" s="113">
        <v>240</v>
      </c>
      <c r="E118" s="113">
        <v>16</v>
      </c>
      <c r="F118" s="113">
        <v>3</v>
      </c>
      <c r="G118" s="113">
        <v>3</v>
      </c>
      <c r="H118" s="41" t="s">
        <v>26</v>
      </c>
      <c r="I118" s="118">
        <v>10</v>
      </c>
      <c r="J118" s="117">
        <v>8</v>
      </c>
      <c r="K118" s="104">
        <v>4</v>
      </c>
      <c r="L118" s="102" t="s">
        <v>452</v>
      </c>
      <c r="M118" s="38"/>
      <c r="N118" s="110">
        <v>115</v>
      </c>
      <c r="O118" s="31" t="s">
        <v>85</v>
      </c>
      <c r="AF118" s="107">
        <v>115</v>
      </c>
      <c r="AG118" s="116">
        <v>115</v>
      </c>
      <c r="AH118" s="38" t="s">
        <v>291</v>
      </c>
      <c r="AJ118" s="108">
        <v>115</v>
      </c>
      <c r="AK118" s="116">
        <v>115</v>
      </c>
      <c r="AL118" s="38" t="s">
        <v>291</v>
      </c>
      <c r="BD118" s="107">
        <v>115</v>
      </c>
      <c r="BE118" s="115">
        <v>115</v>
      </c>
      <c r="BF118" s="38" t="s">
        <v>292</v>
      </c>
      <c r="BH118" s="108">
        <v>115</v>
      </c>
      <c r="BI118" s="115">
        <v>115</v>
      </c>
      <c r="BJ118" s="38" t="s">
        <v>292</v>
      </c>
    </row>
    <row r="119" spans="1:62" x14ac:dyDescent="0.25">
      <c r="A119" s="107">
        <v>116</v>
      </c>
      <c r="B119" s="31" t="s">
        <v>98</v>
      </c>
      <c r="C119" s="31" t="s">
        <v>4544</v>
      </c>
      <c r="D119" s="113">
        <v>250</v>
      </c>
      <c r="E119" s="113">
        <v>20</v>
      </c>
      <c r="F119" s="113">
        <v>3</v>
      </c>
      <c r="G119" s="113">
        <v>3</v>
      </c>
      <c r="H119" s="41" t="s">
        <v>26</v>
      </c>
      <c r="I119" s="118">
        <v>10</v>
      </c>
      <c r="J119" s="117">
        <v>10</v>
      </c>
      <c r="K119" s="109">
        <v>3</v>
      </c>
      <c r="L119" s="103" t="s">
        <v>201</v>
      </c>
      <c r="M119" s="38"/>
      <c r="N119" s="110">
        <v>116</v>
      </c>
      <c r="O119" s="31" t="s">
        <v>98</v>
      </c>
      <c r="AF119" s="107">
        <v>116</v>
      </c>
      <c r="AG119" s="116">
        <v>116</v>
      </c>
      <c r="AH119" s="38" t="s">
        <v>291</v>
      </c>
      <c r="AJ119" s="108">
        <v>116</v>
      </c>
      <c r="AK119" s="116">
        <v>116</v>
      </c>
      <c r="AL119" s="38" t="s">
        <v>292</v>
      </c>
      <c r="BD119" s="107">
        <v>116</v>
      </c>
      <c r="BE119" s="115">
        <v>116</v>
      </c>
      <c r="BF119" s="38" t="s">
        <v>292</v>
      </c>
      <c r="BH119" s="108">
        <v>116</v>
      </c>
      <c r="BI119" s="115">
        <v>116</v>
      </c>
      <c r="BJ119" s="38" t="s">
        <v>293</v>
      </c>
    </row>
    <row r="120" spans="1:62" x14ac:dyDescent="0.25">
      <c r="A120" s="107">
        <v>117</v>
      </c>
      <c r="B120" s="31" t="s">
        <v>86</v>
      </c>
      <c r="D120" s="113">
        <v>250</v>
      </c>
      <c r="E120" s="113">
        <v>20</v>
      </c>
      <c r="F120" s="113">
        <v>2</v>
      </c>
      <c r="G120" s="113">
        <v>2</v>
      </c>
      <c r="H120" s="41" t="s">
        <v>26</v>
      </c>
      <c r="I120" s="117">
        <v>10</v>
      </c>
      <c r="J120" s="118">
        <v>10</v>
      </c>
      <c r="K120" s="104">
        <v>3</v>
      </c>
      <c r="L120" s="103" t="s">
        <v>452</v>
      </c>
      <c r="N120" s="110">
        <v>117</v>
      </c>
      <c r="O120" s="31" t="s">
        <v>86</v>
      </c>
      <c r="AF120" s="107">
        <v>117</v>
      </c>
      <c r="AG120" s="116">
        <v>117</v>
      </c>
      <c r="AH120" s="38" t="s">
        <v>292</v>
      </c>
      <c r="AJ120" s="108">
        <v>117</v>
      </c>
      <c r="AK120" s="116">
        <v>117</v>
      </c>
      <c r="AL120" s="38" t="s">
        <v>293</v>
      </c>
      <c r="BD120" s="107">
        <v>117</v>
      </c>
      <c r="BE120" s="115">
        <v>117</v>
      </c>
      <c r="BF120" s="38" t="s">
        <v>293</v>
      </c>
      <c r="BH120" s="108">
        <v>117</v>
      </c>
      <c r="BI120" s="115">
        <v>117</v>
      </c>
      <c r="BJ120" s="38" t="s">
        <v>291</v>
      </c>
    </row>
    <row r="121" spans="1:62" x14ac:dyDescent="0.25">
      <c r="A121" s="107">
        <v>118</v>
      </c>
      <c r="B121" s="31" t="s">
        <v>4561</v>
      </c>
      <c r="D121" s="116">
        <v>250</v>
      </c>
      <c r="E121" s="116">
        <v>20</v>
      </c>
      <c r="F121" s="116">
        <v>2</v>
      </c>
      <c r="G121" s="116">
        <v>2</v>
      </c>
      <c r="H121" s="38" t="s">
        <v>26</v>
      </c>
      <c r="I121" s="117">
        <v>10</v>
      </c>
      <c r="J121" s="118">
        <v>10</v>
      </c>
      <c r="K121" s="104">
        <v>3</v>
      </c>
      <c r="L121" t="s">
        <v>452</v>
      </c>
      <c r="N121" s="110">
        <v>118</v>
      </c>
      <c r="O121" s="31" t="s">
        <v>4561</v>
      </c>
      <c r="AF121" s="107">
        <v>118</v>
      </c>
      <c r="AG121" s="116">
        <v>118</v>
      </c>
      <c r="AH121" s="38" t="s">
        <v>292</v>
      </c>
      <c r="AJ121" s="108">
        <v>118</v>
      </c>
      <c r="AK121" s="116">
        <v>118</v>
      </c>
      <c r="AL121" s="38" t="s">
        <v>291</v>
      </c>
      <c r="BD121" s="107">
        <v>118</v>
      </c>
      <c r="BE121" s="115">
        <v>118</v>
      </c>
      <c r="BF121" s="38" t="s">
        <v>293</v>
      </c>
      <c r="BH121" s="108">
        <v>118</v>
      </c>
      <c r="BI121" s="115">
        <v>118</v>
      </c>
      <c r="BJ121" s="38" t="s">
        <v>292</v>
      </c>
    </row>
    <row r="122" spans="1:62" x14ac:dyDescent="0.25">
      <c r="A122" s="107">
        <v>119</v>
      </c>
      <c r="B122" s="31" t="s">
        <v>99</v>
      </c>
      <c r="D122" s="113">
        <v>250</v>
      </c>
      <c r="E122" s="113">
        <v>20</v>
      </c>
      <c r="F122" s="113">
        <v>2</v>
      </c>
      <c r="G122" s="113">
        <v>2</v>
      </c>
      <c r="H122" s="41" t="s">
        <v>26</v>
      </c>
      <c r="I122" s="117">
        <v>10</v>
      </c>
      <c r="J122" s="118">
        <v>10</v>
      </c>
      <c r="K122" s="109">
        <v>3</v>
      </c>
      <c r="L122" s="103" t="s">
        <v>201</v>
      </c>
      <c r="M122" s="38"/>
      <c r="N122" s="110">
        <v>119</v>
      </c>
      <c r="O122" s="31" t="s">
        <v>99</v>
      </c>
      <c r="AF122" s="107">
        <v>119</v>
      </c>
      <c r="AG122" s="116">
        <v>119</v>
      </c>
      <c r="AH122" s="38" t="s">
        <v>293</v>
      </c>
      <c r="AJ122" s="108">
        <v>119</v>
      </c>
      <c r="AK122" s="116">
        <v>119</v>
      </c>
      <c r="AL122" s="38" t="s">
        <v>292</v>
      </c>
      <c r="BD122" s="107">
        <v>119</v>
      </c>
      <c r="BE122" s="115">
        <v>119</v>
      </c>
      <c r="BF122" s="38" t="s">
        <v>291</v>
      </c>
      <c r="BH122" s="108">
        <v>119</v>
      </c>
      <c r="BI122" s="115">
        <v>119</v>
      </c>
      <c r="BJ122" s="38" t="s">
        <v>293</v>
      </c>
    </row>
    <row r="123" spans="1:62" x14ac:dyDescent="0.25">
      <c r="A123" s="107">
        <v>120</v>
      </c>
      <c r="B123" s="31" t="s">
        <v>87</v>
      </c>
      <c r="D123" s="113">
        <v>250</v>
      </c>
      <c r="E123" s="113">
        <v>30</v>
      </c>
      <c r="F123" s="113">
        <v>2</v>
      </c>
      <c r="G123" s="113">
        <v>2</v>
      </c>
      <c r="H123" s="41" t="s">
        <v>26</v>
      </c>
      <c r="I123" s="117">
        <v>10</v>
      </c>
      <c r="J123" s="118">
        <v>8</v>
      </c>
      <c r="K123" s="104">
        <v>3</v>
      </c>
      <c r="L123" s="103" t="s">
        <v>391</v>
      </c>
      <c r="M123" s="38"/>
      <c r="N123" s="110">
        <v>120</v>
      </c>
      <c r="O123" s="31" t="s">
        <v>87</v>
      </c>
      <c r="AF123" s="107">
        <v>120</v>
      </c>
      <c r="AG123" s="116">
        <v>120</v>
      </c>
      <c r="AH123" s="38" t="s">
        <v>293</v>
      </c>
      <c r="AJ123" s="108">
        <v>120</v>
      </c>
      <c r="AK123" s="116">
        <v>120</v>
      </c>
      <c r="AL123" s="38" t="s">
        <v>293</v>
      </c>
      <c r="BD123" s="107">
        <v>120</v>
      </c>
      <c r="BE123" s="115">
        <v>120</v>
      </c>
      <c r="BF123" s="38" t="s">
        <v>291</v>
      </c>
      <c r="BH123" s="108">
        <v>120</v>
      </c>
      <c r="BI123" s="115">
        <v>120</v>
      </c>
      <c r="BJ123" s="38" t="s">
        <v>291</v>
      </c>
    </row>
    <row r="124" spans="1:62" x14ac:dyDescent="0.25">
      <c r="A124" s="107">
        <v>121</v>
      </c>
      <c r="B124" s="31" t="s">
        <v>100</v>
      </c>
      <c r="C124" s="31" t="s">
        <v>4545</v>
      </c>
      <c r="D124" s="113">
        <v>250</v>
      </c>
      <c r="E124" s="113">
        <v>30</v>
      </c>
      <c r="F124" s="113">
        <v>2</v>
      </c>
      <c r="G124" s="113">
        <v>2</v>
      </c>
      <c r="H124" s="41" t="s">
        <v>26</v>
      </c>
      <c r="I124" s="117">
        <v>10</v>
      </c>
      <c r="J124" s="118">
        <v>10</v>
      </c>
      <c r="K124" s="109">
        <v>3</v>
      </c>
      <c r="L124" s="103" t="s">
        <v>201</v>
      </c>
      <c r="M124" s="38"/>
      <c r="N124" s="110">
        <v>121</v>
      </c>
      <c r="O124" s="31" t="s">
        <v>100</v>
      </c>
      <c r="AF124" s="107">
        <v>121</v>
      </c>
      <c r="AG124" s="116">
        <v>121</v>
      </c>
      <c r="AH124" s="38" t="s">
        <v>291</v>
      </c>
      <c r="AJ124" s="108">
        <v>121</v>
      </c>
      <c r="AK124" s="116">
        <v>121</v>
      </c>
      <c r="AL124" s="38" t="s">
        <v>291</v>
      </c>
      <c r="BD124" s="107">
        <v>121</v>
      </c>
      <c r="BE124" s="115">
        <v>121</v>
      </c>
      <c r="BF124" s="38" t="s">
        <v>292</v>
      </c>
      <c r="BH124" s="108">
        <v>121</v>
      </c>
      <c r="BI124" s="115">
        <v>121</v>
      </c>
      <c r="BJ124" s="38" t="s">
        <v>292</v>
      </c>
    </row>
    <row r="125" spans="1:62" x14ac:dyDescent="0.25">
      <c r="A125" s="107">
        <v>122</v>
      </c>
      <c r="B125" s="31" t="s">
        <v>88</v>
      </c>
      <c r="C125" s="31" t="s">
        <v>4535</v>
      </c>
      <c r="D125" s="113">
        <v>240</v>
      </c>
      <c r="E125" s="113">
        <v>32</v>
      </c>
      <c r="F125" s="113">
        <v>2</v>
      </c>
      <c r="G125" s="113">
        <v>2</v>
      </c>
      <c r="H125" s="41" t="s">
        <v>30</v>
      </c>
      <c r="I125" s="118">
        <v>10</v>
      </c>
      <c r="J125" s="118">
        <v>8</v>
      </c>
      <c r="K125" s="104">
        <v>3</v>
      </c>
      <c r="L125" s="103" t="s">
        <v>391</v>
      </c>
      <c r="M125" s="38"/>
      <c r="N125" s="110">
        <v>122</v>
      </c>
      <c r="O125" s="31" t="s">
        <v>88</v>
      </c>
      <c r="AF125" s="107">
        <v>122</v>
      </c>
      <c r="AG125" s="116">
        <v>122</v>
      </c>
      <c r="AH125" s="38" t="s">
        <v>291</v>
      </c>
      <c r="AJ125" s="108">
        <v>122</v>
      </c>
      <c r="AK125" s="116">
        <v>122</v>
      </c>
      <c r="AL125" s="38" t="s">
        <v>292</v>
      </c>
      <c r="BD125" s="107">
        <v>122</v>
      </c>
      <c r="BE125" s="115">
        <v>122</v>
      </c>
      <c r="BF125" s="38" t="s">
        <v>292</v>
      </c>
      <c r="BH125" s="108">
        <v>122</v>
      </c>
      <c r="BI125" s="115">
        <v>122</v>
      </c>
      <c r="BJ125" s="38" t="s">
        <v>293</v>
      </c>
    </row>
    <row r="126" spans="1:62" x14ac:dyDescent="0.25">
      <c r="A126" s="107">
        <v>123</v>
      </c>
      <c r="B126" s="31" t="s">
        <v>101</v>
      </c>
      <c r="D126" s="113">
        <v>240</v>
      </c>
      <c r="E126" s="113">
        <v>32</v>
      </c>
      <c r="F126" s="113">
        <v>2</v>
      </c>
      <c r="G126" s="113">
        <v>2</v>
      </c>
      <c r="H126" s="41" t="s">
        <v>26</v>
      </c>
      <c r="I126" s="118">
        <v>10</v>
      </c>
      <c r="J126" s="118">
        <v>8</v>
      </c>
      <c r="K126" s="109">
        <v>3</v>
      </c>
      <c r="L126" s="103" t="s">
        <v>201</v>
      </c>
      <c r="M126" s="38"/>
      <c r="N126" s="110">
        <v>123</v>
      </c>
      <c r="O126" s="31" t="s">
        <v>101</v>
      </c>
      <c r="AF126" s="107">
        <v>123</v>
      </c>
      <c r="AG126" s="116">
        <v>123</v>
      </c>
      <c r="AH126" s="38" t="s">
        <v>292</v>
      </c>
      <c r="AJ126" s="108">
        <v>123</v>
      </c>
      <c r="AK126" s="116">
        <v>123</v>
      </c>
      <c r="AL126" s="38" t="s">
        <v>293</v>
      </c>
      <c r="BD126" s="107">
        <v>123</v>
      </c>
      <c r="BE126" s="115">
        <v>123</v>
      </c>
      <c r="BF126" s="38" t="s">
        <v>293</v>
      </c>
      <c r="BH126" s="108">
        <v>123</v>
      </c>
      <c r="BI126" s="115">
        <v>123</v>
      </c>
      <c r="BJ126" s="38" t="s">
        <v>291</v>
      </c>
    </row>
    <row r="127" spans="1:62" x14ac:dyDescent="0.25">
      <c r="A127" s="107">
        <v>124</v>
      </c>
      <c r="B127" s="31" t="s">
        <v>89</v>
      </c>
      <c r="C127" s="31" t="s">
        <v>4542</v>
      </c>
      <c r="D127" s="113">
        <v>250</v>
      </c>
      <c r="E127" s="113">
        <v>60</v>
      </c>
      <c r="F127" s="113">
        <v>2</v>
      </c>
      <c r="G127" s="113">
        <v>2</v>
      </c>
      <c r="H127" s="41" t="s">
        <v>30</v>
      </c>
      <c r="I127" s="117">
        <v>10</v>
      </c>
      <c r="J127" s="118">
        <v>6</v>
      </c>
      <c r="K127" s="104">
        <v>3</v>
      </c>
      <c r="L127" s="103" t="s">
        <v>391</v>
      </c>
      <c r="M127" s="38"/>
      <c r="N127" s="110">
        <v>124</v>
      </c>
      <c r="O127" s="31" t="s">
        <v>89</v>
      </c>
      <c r="AF127" s="107">
        <v>124</v>
      </c>
      <c r="AG127" s="116">
        <v>124</v>
      </c>
      <c r="AH127" s="38" t="s">
        <v>292</v>
      </c>
      <c r="AJ127" s="108">
        <v>124</v>
      </c>
      <c r="AK127" s="116">
        <v>124</v>
      </c>
      <c r="AL127" s="38" t="s">
        <v>291</v>
      </c>
      <c r="BD127" s="107">
        <v>124</v>
      </c>
      <c r="BE127" s="115">
        <v>124</v>
      </c>
      <c r="BF127" s="38" t="s">
        <v>293</v>
      </c>
      <c r="BH127" s="108">
        <v>124</v>
      </c>
      <c r="BI127" s="115">
        <v>124</v>
      </c>
      <c r="BJ127" s="38" t="s">
        <v>292</v>
      </c>
    </row>
    <row r="128" spans="1:62" x14ac:dyDescent="0.25">
      <c r="A128" s="107">
        <v>125</v>
      </c>
      <c r="B128" s="31" t="s">
        <v>4562</v>
      </c>
      <c r="C128" s="31" t="s">
        <v>4542</v>
      </c>
      <c r="D128" s="113">
        <v>250</v>
      </c>
      <c r="E128" s="113">
        <v>60</v>
      </c>
      <c r="F128" s="113">
        <v>2</v>
      </c>
      <c r="G128" s="113">
        <v>2</v>
      </c>
      <c r="H128" s="41" t="s">
        <v>30</v>
      </c>
      <c r="I128" s="117">
        <v>10</v>
      </c>
      <c r="J128" s="118">
        <v>6</v>
      </c>
      <c r="K128" s="104">
        <v>3</v>
      </c>
      <c r="L128" s="103" t="s">
        <v>391</v>
      </c>
      <c r="M128" s="38"/>
      <c r="N128" s="110">
        <v>125</v>
      </c>
      <c r="O128" s="31" t="s">
        <v>4562</v>
      </c>
      <c r="AF128" s="107">
        <v>125</v>
      </c>
      <c r="AG128" s="116">
        <v>125</v>
      </c>
      <c r="AH128" s="38" t="s">
        <v>293</v>
      </c>
      <c r="AJ128" s="108">
        <v>125</v>
      </c>
      <c r="AK128" s="116">
        <v>125</v>
      </c>
      <c r="AL128" s="38" t="s">
        <v>292</v>
      </c>
      <c r="BD128" s="107">
        <v>125</v>
      </c>
      <c r="BE128" s="115">
        <v>125</v>
      </c>
      <c r="BF128" s="38" t="s">
        <v>291</v>
      </c>
      <c r="BH128" s="108">
        <v>125</v>
      </c>
      <c r="BI128" s="115">
        <v>125</v>
      </c>
      <c r="BJ128" s="38" t="s">
        <v>293</v>
      </c>
    </row>
    <row r="129" spans="1:62" x14ac:dyDescent="0.25">
      <c r="A129" s="107">
        <v>126</v>
      </c>
      <c r="B129" s="31" t="s">
        <v>876</v>
      </c>
      <c r="C129" s="31" t="s">
        <v>4546</v>
      </c>
      <c r="D129" s="113">
        <v>480</v>
      </c>
      <c r="E129" s="113">
        <v>100</v>
      </c>
      <c r="F129" s="113">
        <v>3</v>
      </c>
      <c r="G129" s="113">
        <v>3</v>
      </c>
      <c r="H129" s="31" t="s">
        <v>38</v>
      </c>
      <c r="I129" s="117">
        <v>6</v>
      </c>
      <c r="J129" s="117">
        <v>3</v>
      </c>
      <c r="K129" s="104">
        <v>4</v>
      </c>
      <c r="L129" s="31" t="s">
        <v>452</v>
      </c>
      <c r="M129" s="38"/>
      <c r="N129" s="110">
        <v>126</v>
      </c>
      <c r="O129" s="31" t="s">
        <v>876</v>
      </c>
      <c r="AF129" s="107">
        <v>126</v>
      </c>
      <c r="AG129" s="116">
        <v>126</v>
      </c>
      <c r="AH129" s="38" t="s">
        <v>293</v>
      </c>
      <c r="AJ129" s="108">
        <v>126</v>
      </c>
      <c r="AK129" s="116">
        <v>126</v>
      </c>
      <c r="AL129" s="38" t="s">
        <v>293</v>
      </c>
      <c r="BD129" s="107">
        <v>126</v>
      </c>
      <c r="BE129" s="115">
        <v>126</v>
      </c>
      <c r="BF129" s="38" t="s">
        <v>291</v>
      </c>
      <c r="BH129" s="108">
        <v>126</v>
      </c>
      <c r="BI129" s="115">
        <v>126</v>
      </c>
      <c r="BJ129" s="38" t="s">
        <v>291</v>
      </c>
    </row>
    <row r="130" spans="1:62" x14ac:dyDescent="0.25">
      <c r="A130" s="107">
        <v>127</v>
      </c>
      <c r="B130" s="31" t="s">
        <v>90</v>
      </c>
      <c r="C130" s="31" t="s">
        <v>4546</v>
      </c>
      <c r="D130" s="113">
        <v>250</v>
      </c>
      <c r="E130" s="113">
        <v>100</v>
      </c>
      <c r="F130" s="113">
        <v>3</v>
      </c>
      <c r="G130" s="113">
        <v>3</v>
      </c>
      <c r="H130" s="41" t="s">
        <v>38</v>
      </c>
      <c r="I130" s="117">
        <v>6</v>
      </c>
      <c r="J130" s="118">
        <v>3</v>
      </c>
      <c r="K130" s="104">
        <v>4</v>
      </c>
      <c r="L130" s="103" t="s">
        <v>389</v>
      </c>
      <c r="M130" s="38"/>
      <c r="N130" s="110">
        <v>127</v>
      </c>
      <c r="O130" s="31" t="s">
        <v>90</v>
      </c>
      <c r="AF130" s="107">
        <v>127</v>
      </c>
      <c r="AG130" s="116">
        <v>127</v>
      </c>
      <c r="AH130" s="38" t="s">
        <v>291</v>
      </c>
      <c r="AJ130" s="108">
        <v>127</v>
      </c>
      <c r="AK130" s="116">
        <v>127</v>
      </c>
      <c r="AL130" s="38" t="s">
        <v>291</v>
      </c>
      <c r="BD130" s="107">
        <v>127</v>
      </c>
      <c r="BE130" s="115">
        <v>127</v>
      </c>
      <c r="BF130" s="38" t="s">
        <v>292</v>
      </c>
      <c r="BH130" s="108">
        <v>127</v>
      </c>
      <c r="BI130" s="115">
        <v>127</v>
      </c>
      <c r="BJ130" s="38" t="s">
        <v>292</v>
      </c>
    </row>
    <row r="131" spans="1:62" x14ac:dyDescent="0.25">
      <c r="A131" s="107">
        <v>128</v>
      </c>
      <c r="B131" s="31" t="s">
        <v>870</v>
      </c>
      <c r="C131" s="31" t="s">
        <v>4546</v>
      </c>
      <c r="D131" s="113">
        <v>480</v>
      </c>
      <c r="E131" s="114">
        <v>100</v>
      </c>
      <c r="F131" s="114">
        <v>3</v>
      </c>
      <c r="G131" s="114">
        <v>3</v>
      </c>
      <c r="H131" s="41" t="s">
        <v>38</v>
      </c>
      <c r="I131" s="118">
        <v>6</v>
      </c>
      <c r="J131" s="118">
        <v>3</v>
      </c>
      <c r="K131" s="109">
        <v>4</v>
      </c>
      <c r="L131" s="103" t="s">
        <v>452</v>
      </c>
      <c r="M131" s="38"/>
      <c r="N131" s="110">
        <v>128</v>
      </c>
      <c r="O131" s="31" t="s">
        <v>870</v>
      </c>
      <c r="AF131" s="107">
        <v>128</v>
      </c>
      <c r="AG131" s="116">
        <v>128</v>
      </c>
      <c r="AH131" s="38" t="s">
        <v>291</v>
      </c>
      <c r="AJ131" s="108">
        <v>128</v>
      </c>
      <c r="AK131" s="116">
        <v>128</v>
      </c>
      <c r="AL131" s="38" t="s">
        <v>292</v>
      </c>
      <c r="BD131" s="107">
        <v>128</v>
      </c>
      <c r="BE131" s="115">
        <v>128</v>
      </c>
      <c r="BF131" s="38" t="s">
        <v>292</v>
      </c>
      <c r="BH131" s="108">
        <v>128</v>
      </c>
      <c r="BI131" s="115">
        <v>128</v>
      </c>
      <c r="BJ131" s="38" t="s">
        <v>293</v>
      </c>
    </row>
    <row r="132" spans="1:62" x14ac:dyDescent="0.25">
      <c r="A132" s="107">
        <v>129</v>
      </c>
      <c r="B132" s="31" t="s">
        <v>967</v>
      </c>
      <c r="C132" s="105" t="s">
        <v>4546</v>
      </c>
      <c r="D132" s="113">
        <v>480</v>
      </c>
      <c r="E132" s="114">
        <v>100</v>
      </c>
      <c r="F132" s="114">
        <v>3</v>
      </c>
      <c r="G132" s="114">
        <v>3</v>
      </c>
      <c r="H132" s="41" t="s">
        <v>968</v>
      </c>
      <c r="I132" s="118">
        <v>6</v>
      </c>
      <c r="J132" s="118">
        <v>3</v>
      </c>
      <c r="K132" s="109">
        <v>4</v>
      </c>
      <c r="L132" s="106" t="s">
        <v>454</v>
      </c>
      <c r="M132" s="38"/>
      <c r="N132" s="110">
        <v>129</v>
      </c>
      <c r="O132" s="31" t="s">
        <v>967</v>
      </c>
      <c r="AF132" s="107">
        <v>129</v>
      </c>
      <c r="AG132" s="116">
        <v>129</v>
      </c>
      <c r="AH132" s="38" t="s">
        <v>292</v>
      </c>
      <c r="AJ132" s="108">
        <v>129</v>
      </c>
      <c r="AK132" s="116">
        <v>129</v>
      </c>
      <c r="AL132" s="38" t="s">
        <v>293</v>
      </c>
      <c r="BD132" s="107">
        <v>129</v>
      </c>
      <c r="BE132" s="115">
        <v>129</v>
      </c>
      <c r="BF132" s="38" t="s">
        <v>293</v>
      </c>
      <c r="BH132" s="108">
        <v>129</v>
      </c>
      <c r="BI132" s="115">
        <v>129</v>
      </c>
      <c r="BJ132" s="38" t="s">
        <v>291</v>
      </c>
    </row>
    <row r="133" spans="1:62" x14ac:dyDescent="0.25">
      <c r="A133" s="107">
        <v>130</v>
      </c>
      <c r="B133" s="31" t="s">
        <v>102</v>
      </c>
      <c r="D133" s="113">
        <v>250</v>
      </c>
      <c r="E133" s="113">
        <v>100</v>
      </c>
      <c r="F133" s="113">
        <v>3</v>
      </c>
      <c r="G133" s="113">
        <v>3</v>
      </c>
      <c r="H133" s="41" t="s">
        <v>38</v>
      </c>
      <c r="I133" s="117">
        <v>6</v>
      </c>
      <c r="J133" s="118">
        <v>2</v>
      </c>
      <c r="K133" s="109">
        <v>4</v>
      </c>
      <c r="L133" s="103" t="s">
        <v>452</v>
      </c>
      <c r="M133" s="38"/>
      <c r="N133" s="110">
        <v>130</v>
      </c>
      <c r="O133" s="31" t="s">
        <v>102</v>
      </c>
      <c r="AF133" s="107">
        <v>130</v>
      </c>
      <c r="AG133" s="116">
        <v>130</v>
      </c>
      <c r="AH133" s="38" t="s">
        <v>292</v>
      </c>
      <c r="AJ133" s="108">
        <v>130</v>
      </c>
      <c r="AK133" s="116">
        <v>130</v>
      </c>
      <c r="AL133" s="38" t="s">
        <v>291</v>
      </c>
      <c r="BD133" s="107">
        <v>130</v>
      </c>
      <c r="BE133" s="115">
        <v>130</v>
      </c>
      <c r="BF133" s="38" t="s">
        <v>293</v>
      </c>
      <c r="BH133" s="108">
        <v>130</v>
      </c>
      <c r="BI133" s="115">
        <v>130</v>
      </c>
      <c r="BJ133" s="38" t="s">
        <v>292</v>
      </c>
    </row>
    <row r="134" spans="1:62" x14ac:dyDescent="0.25">
      <c r="A134" s="107">
        <v>131</v>
      </c>
      <c r="B134" s="31" t="s">
        <v>91</v>
      </c>
      <c r="C134" s="31" t="s">
        <v>4538</v>
      </c>
      <c r="D134" s="113">
        <v>208</v>
      </c>
      <c r="E134" s="113">
        <v>20</v>
      </c>
      <c r="F134" s="113">
        <v>3</v>
      </c>
      <c r="G134" s="113">
        <v>3</v>
      </c>
      <c r="H134" s="41" t="s">
        <v>26</v>
      </c>
      <c r="I134" s="117">
        <v>10</v>
      </c>
      <c r="J134" s="118">
        <v>10</v>
      </c>
      <c r="K134" s="104">
        <v>4</v>
      </c>
      <c r="L134" s="103" t="s">
        <v>390</v>
      </c>
      <c r="M134" s="38"/>
      <c r="N134" s="110">
        <v>131</v>
      </c>
      <c r="O134" s="31" t="s">
        <v>91</v>
      </c>
      <c r="AF134" s="107">
        <v>131</v>
      </c>
      <c r="AG134" s="116">
        <v>131</v>
      </c>
      <c r="AH134" s="38" t="s">
        <v>293</v>
      </c>
      <c r="AJ134" s="108">
        <v>131</v>
      </c>
      <c r="AK134" s="116">
        <v>131</v>
      </c>
      <c r="AL134" s="38" t="s">
        <v>292</v>
      </c>
      <c r="BD134" s="107">
        <v>131</v>
      </c>
      <c r="BE134" s="115">
        <v>131</v>
      </c>
      <c r="BF134" s="38" t="s">
        <v>291</v>
      </c>
      <c r="BH134" s="108">
        <v>131</v>
      </c>
      <c r="BI134" s="115">
        <v>131</v>
      </c>
      <c r="BJ134" s="38" t="s">
        <v>293</v>
      </c>
    </row>
    <row r="135" spans="1:62" x14ac:dyDescent="0.25">
      <c r="A135" s="107">
        <v>132</v>
      </c>
      <c r="B135" s="31" t="s">
        <v>103</v>
      </c>
      <c r="D135" s="113">
        <v>208</v>
      </c>
      <c r="E135" s="113">
        <v>20</v>
      </c>
      <c r="F135" s="113">
        <v>3</v>
      </c>
      <c r="G135" s="113">
        <v>3</v>
      </c>
      <c r="H135" s="41" t="s">
        <v>26</v>
      </c>
      <c r="I135" s="117">
        <v>10</v>
      </c>
      <c r="J135" s="118">
        <v>10</v>
      </c>
      <c r="K135" s="109">
        <v>4</v>
      </c>
      <c r="L135" s="103" t="s">
        <v>201</v>
      </c>
      <c r="M135" s="38"/>
      <c r="N135" s="110">
        <v>132</v>
      </c>
      <c r="O135" s="31" t="s">
        <v>103</v>
      </c>
      <c r="AF135" s="107">
        <v>132</v>
      </c>
      <c r="AG135" s="116">
        <v>132</v>
      </c>
      <c r="AH135" s="38" t="s">
        <v>293</v>
      </c>
      <c r="AJ135" s="108">
        <v>132</v>
      </c>
      <c r="AK135" s="116">
        <v>132</v>
      </c>
      <c r="AL135" s="38" t="s">
        <v>293</v>
      </c>
      <c r="BD135" s="107">
        <v>132</v>
      </c>
      <c r="BE135" s="115">
        <v>132</v>
      </c>
      <c r="BF135" s="38" t="s">
        <v>291</v>
      </c>
      <c r="BH135" s="108">
        <v>132</v>
      </c>
      <c r="BI135" s="115">
        <v>132</v>
      </c>
      <c r="BJ135" s="38" t="s">
        <v>291</v>
      </c>
    </row>
    <row r="136" spans="1:62" x14ac:dyDescent="0.25">
      <c r="A136" s="107">
        <v>133</v>
      </c>
      <c r="B136" s="31" t="s">
        <v>92</v>
      </c>
      <c r="C136" s="31" t="s">
        <v>4538</v>
      </c>
      <c r="D136" s="113">
        <v>250</v>
      </c>
      <c r="E136" s="113">
        <v>30</v>
      </c>
      <c r="F136" s="113">
        <v>3</v>
      </c>
      <c r="G136" s="113">
        <v>3</v>
      </c>
      <c r="H136" s="41" t="s">
        <v>26</v>
      </c>
      <c r="I136" s="117">
        <v>10</v>
      </c>
      <c r="J136" s="118">
        <v>10</v>
      </c>
      <c r="K136" s="104">
        <v>4</v>
      </c>
      <c r="L136" s="103" t="s">
        <v>390</v>
      </c>
      <c r="M136" s="38"/>
      <c r="N136" s="110">
        <v>133</v>
      </c>
      <c r="O136" s="31" t="s">
        <v>92</v>
      </c>
      <c r="AF136" s="107">
        <v>133</v>
      </c>
      <c r="AG136" s="116">
        <v>133</v>
      </c>
      <c r="AH136" s="38" t="s">
        <v>291</v>
      </c>
      <c r="AJ136" s="108">
        <v>133</v>
      </c>
      <c r="AK136" s="116">
        <v>133</v>
      </c>
      <c r="AL136" s="38" t="s">
        <v>291</v>
      </c>
      <c r="BD136" s="107">
        <v>133</v>
      </c>
      <c r="BE136" s="115">
        <v>133</v>
      </c>
      <c r="BF136" s="38" t="s">
        <v>292</v>
      </c>
      <c r="BH136" s="108">
        <v>133</v>
      </c>
      <c r="BI136" s="115">
        <v>133</v>
      </c>
      <c r="BJ136" s="38" t="s">
        <v>292</v>
      </c>
    </row>
    <row r="137" spans="1:62" x14ac:dyDescent="0.25">
      <c r="A137" s="107">
        <v>134</v>
      </c>
      <c r="B137" s="31" t="s">
        <v>104</v>
      </c>
      <c r="D137" s="113">
        <v>480</v>
      </c>
      <c r="E137" s="113">
        <v>30</v>
      </c>
      <c r="F137" s="113">
        <v>3</v>
      </c>
      <c r="G137" s="113">
        <v>3</v>
      </c>
      <c r="H137" s="41" t="s">
        <v>26</v>
      </c>
      <c r="I137" s="117">
        <v>10</v>
      </c>
      <c r="J137" s="118">
        <v>10</v>
      </c>
      <c r="K137" s="109">
        <v>4</v>
      </c>
      <c r="L137" s="103" t="s">
        <v>201</v>
      </c>
      <c r="M137" s="38"/>
      <c r="N137" s="110">
        <v>134</v>
      </c>
      <c r="O137" s="31" t="s">
        <v>104</v>
      </c>
      <c r="AF137" s="107">
        <v>134</v>
      </c>
      <c r="AG137" s="116">
        <v>134</v>
      </c>
      <c r="AH137" s="38" t="s">
        <v>291</v>
      </c>
      <c r="AJ137" s="108">
        <v>134</v>
      </c>
      <c r="AK137" s="116">
        <v>134</v>
      </c>
      <c r="AL137" s="38" t="s">
        <v>292</v>
      </c>
      <c r="BD137" s="107">
        <v>134</v>
      </c>
      <c r="BE137" s="115">
        <v>134</v>
      </c>
      <c r="BF137" s="38" t="s">
        <v>292</v>
      </c>
      <c r="BH137" s="108">
        <v>134</v>
      </c>
      <c r="BI137" s="115">
        <v>134</v>
      </c>
      <c r="BJ137" s="38" t="s">
        <v>293</v>
      </c>
    </row>
    <row r="138" spans="1:62" x14ac:dyDescent="0.25">
      <c r="A138" s="107">
        <v>135</v>
      </c>
      <c r="B138" s="31" t="s">
        <v>105</v>
      </c>
      <c r="D138" s="113">
        <v>250</v>
      </c>
      <c r="E138" s="113">
        <v>30</v>
      </c>
      <c r="F138" s="113">
        <v>3</v>
      </c>
      <c r="G138" s="113">
        <v>3</v>
      </c>
      <c r="H138" s="41" t="s">
        <v>26</v>
      </c>
      <c r="I138" s="117">
        <v>10</v>
      </c>
      <c r="J138" s="118">
        <v>10</v>
      </c>
      <c r="K138" s="109">
        <v>4</v>
      </c>
      <c r="L138" s="103" t="s">
        <v>201</v>
      </c>
      <c r="M138" s="38"/>
      <c r="N138" s="110">
        <v>135</v>
      </c>
      <c r="O138" s="31" t="s">
        <v>105</v>
      </c>
      <c r="AF138" s="107">
        <v>135</v>
      </c>
      <c r="AG138" s="116">
        <v>135</v>
      </c>
      <c r="AH138" s="38" t="s">
        <v>292</v>
      </c>
      <c r="AJ138" s="108">
        <v>135</v>
      </c>
      <c r="AK138" s="116">
        <v>135</v>
      </c>
      <c r="AL138" s="38" t="s">
        <v>293</v>
      </c>
      <c r="BD138" s="107">
        <v>135</v>
      </c>
      <c r="BE138" s="115">
        <v>135</v>
      </c>
      <c r="BF138" s="38" t="s">
        <v>293</v>
      </c>
      <c r="BH138" s="108">
        <v>135</v>
      </c>
      <c r="BI138" s="115">
        <v>135</v>
      </c>
      <c r="BJ138" s="38" t="s">
        <v>291</v>
      </c>
    </row>
    <row r="139" spans="1:62" x14ac:dyDescent="0.25">
      <c r="A139" s="107">
        <v>136</v>
      </c>
      <c r="B139" s="31" t="s">
        <v>93</v>
      </c>
      <c r="D139" s="113">
        <v>415</v>
      </c>
      <c r="E139" s="113">
        <v>32</v>
      </c>
      <c r="F139" s="113">
        <v>3</v>
      </c>
      <c r="G139" s="113">
        <v>3</v>
      </c>
      <c r="H139" s="41" t="s">
        <v>30</v>
      </c>
      <c r="I139" s="117">
        <v>8</v>
      </c>
      <c r="J139" s="118">
        <v>8</v>
      </c>
      <c r="K139" s="104">
        <v>4</v>
      </c>
      <c r="L139" s="31" t="s">
        <v>452</v>
      </c>
      <c r="M139" s="38"/>
      <c r="N139" s="110">
        <v>136</v>
      </c>
      <c r="O139" s="31" t="s">
        <v>93</v>
      </c>
      <c r="AF139" s="107">
        <v>136</v>
      </c>
      <c r="AG139" s="116">
        <v>136</v>
      </c>
      <c r="AH139" s="38" t="s">
        <v>292</v>
      </c>
      <c r="AJ139" s="108">
        <v>136</v>
      </c>
      <c r="AK139" s="116">
        <v>136</v>
      </c>
      <c r="AL139" s="38" t="s">
        <v>291</v>
      </c>
      <c r="BD139" s="107">
        <v>136</v>
      </c>
      <c r="BE139" s="115">
        <v>136</v>
      </c>
      <c r="BF139" s="38" t="s">
        <v>293</v>
      </c>
      <c r="BH139" s="108">
        <v>136</v>
      </c>
      <c r="BI139" s="115">
        <v>136</v>
      </c>
      <c r="BJ139" s="38" t="s">
        <v>292</v>
      </c>
    </row>
    <row r="140" spans="1:62" x14ac:dyDescent="0.25">
      <c r="A140" s="107">
        <v>137</v>
      </c>
      <c r="B140" s="31" t="s">
        <v>980</v>
      </c>
      <c r="C140" s="31" t="s">
        <v>4541</v>
      </c>
      <c r="D140" s="113">
        <v>250</v>
      </c>
      <c r="E140" s="113">
        <v>60</v>
      </c>
      <c r="F140" s="113">
        <v>3</v>
      </c>
      <c r="G140" s="113">
        <v>3</v>
      </c>
      <c r="H140" s="41" t="s">
        <v>30</v>
      </c>
      <c r="I140" s="117">
        <v>10</v>
      </c>
      <c r="J140" s="118">
        <v>6</v>
      </c>
      <c r="K140" s="104">
        <v>4</v>
      </c>
      <c r="L140" s="31" t="s">
        <v>452</v>
      </c>
      <c r="M140" s="38"/>
      <c r="N140" s="110">
        <v>137</v>
      </c>
      <c r="O140" s="31" t="s">
        <v>980</v>
      </c>
      <c r="AF140" s="107">
        <v>137</v>
      </c>
      <c r="AG140" s="116">
        <v>137</v>
      </c>
      <c r="AH140" s="38" t="s">
        <v>293</v>
      </c>
      <c r="AJ140" s="108">
        <v>137</v>
      </c>
      <c r="AK140" s="116">
        <v>137</v>
      </c>
      <c r="AL140" s="38" t="s">
        <v>292</v>
      </c>
      <c r="BD140" s="107">
        <v>137</v>
      </c>
      <c r="BE140" s="115">
        <v>137</v>
      </c>
      <c r="BF140" s="38" t="s">
        <v>291</v>
      </c>
      <c r="BH140" s="108">
        <v>137</v>
      </c>
      <c r="BI140" s="115">
        <v>137</v>
      </c>
      <c r="BJ140" s="38" t="s">
        <v>293</v>
      </c>
    </row>
    <row r="141" spans="1:62" x14ac:dyDescent="0.25">
      <c r="A141" s="107">
        <v>138</v>
      </c>
      <c r="B141" s="31" t="s">
        <v>975</v>
      </c>
      <c r="C141" s="31" t="s">
        <v>4541</v>
      </c>
      <c r="D141" s="113">
        <v>250</v>
      </c>
      <c r="E141" s="113">
        <v>60</v>
      </c>
      <c r="F141" s="113">
        <v>3</v>
      </c>
      <c r="G141" s="113">
        <v>3</v>
      </c>
      <c r="H141" s="41" t="s">
        <v>30</v>
      </c>
      <c r="I141" s="117">
        <v>10</v>
      </c>
      <c r="J141" s="118">
        <v>6</v>
      </c>
      <c r="K141" s="104">
        <v>4</v>
      </c>
      <c r="L141" s="31" t="s">
        <v>452</v>
      </c>
      <c r="M141" s="38"/>
      <c r="N141" s="110">
        <v>138</v>
      </c>
      <c r="O141" s="31" t="s">
        <v>975</v>
      </c>
      <c r="AF141" s="107">
        <v>138</v>
      </c>
      <c r="AG141" s="116">
        <v>138</v>
      </c>
      <c r="AH141" s="38" t="s">
        <v>293</v>
      </c>
      <c r="AJ141" s="108">
        <v>138</v>
      </c>
      <c r="AK141" s="116">
        <v>138</v>
      </c>
      <c r="AL141" s="38" t="s">
        <v>293</v>
      </c>
      <c r="BD141" s="107">
        <v>138</v>
      </c>
      <c r="BE141" s="115">
        <v>138</v>
      </c>
      <c r="BF141" s="38" t="s">
        <v>291</v>
      </c>
      <c r="BH141" s="108">
        <v>138</v>
      </c>
      <c r="BI141" s="115">
        <v>138</v>
      </c>
      <c r="BJ141" s="38" t="s">
        <v>291</v>
      </c>
    </row>
    <row r="142" spans="1:62" x14ac:dyDescent="0.25">
      <c r="A142" s="107">
        <v>139</v>
      </c>
      <c r="B142" s="31" t="s">
        <v>871</v>
      </c>
      <c r="C142" s="31" t="s">
        <v>4541</v>
      </c>
      <c r="D142" s="113">
        <v>250</v>
      </c>
      <c r="E142" s="114">
        <v>60</v>
      </c>
      <c r="F142" s="114">
        <v>3</v>
      </c>
      <c r="G142" s="114">
        <v>3</v>
      </c>
      <c r="H142" s="41" t="s">
        <v>30</v>
      </c>
      <c r="I142" s="118">
        <v>10</v>
      </c>
      <c r="J142" s="118">
        <v>6</v>
      </c>
      <c r="K142" s="109">
        <v>4</v>
      </c>
      <c r="L142" s="103" t="s">
        <v>452</v>
      </c>
      <c r="M142" s="38"/>
      <c r="N142" s="110">
        <v>139</v>
      </c>
      <c r="O142" s="31" t="s">
        <v>871</v>
      </c>
      <c r="AF142" s="107">
        <v>139</v>
      </c>
      <c r="AG142" s="116">
        <v>139</v>
      </c>
      <c r="AH142" s="38" t="s">
        <v>291</v>
      </c>
      <c r="AJ142" s="108">
        <v>139</v>
      </c>
      <c r="AK142" s="116">
        <v>139</v>
      </c>
      <c r="AL142" s="38" t="s">
        <v>291</v>
      </c>
      <c r="BD142" s="107">
        <v>139</v>
      </c>
      <c r="BE142" s="115">
        <v>139</v>
      </c>
      <c r="BF142" s="38" t="s">
        <v>292</v>
      </c>
      <c r="BH142" s="108">
        <v>139</v>
      </c>
      <c r="BI142" s="115">
        <v>139</v>
      </c>
      <c r="BJ142" s="38" t="s">
        <v>292</v>
      </c>
    </row>
    <row r="143" spans="1:62" x14ac:dyDescent="0.25">
      <c r="A143" s="107">
        <v>140</v>
      </c>
      <c r="B143" s="31" t="s">
        <v>106</v>
      </c>
      <c r="C143" s="31" t="s">
        <v>4541</v>
      </c>
      <c r="D143" s="113">
        <v>250</v>
      </c>
      <c r="E143" s="113">
        <v>60</v>
      </c>
      <c r="F143" s="113">
        <v>3</v>
      </c>
      <c r="G143" s="113">
        <v>3</v>
      </c>
      <c r="H143" s="41" t="s">
        <v>30</v>
      </c>
      <c r="I143" s="117">
        <v>10</v>
      </c>
      <c r="J143" s="118">
        <v>6</v>
      </c>
      <c r="K143" s="109">
        <v>4</v>
      </c>
      <c r="L143" s="103" t="s">
        <v>202</v>
      </c>
      <c r="M143" s="38"/>
      <c r="N143" s="110">
        <v>140</v>
      </c>
      <c r="O143" s="31" t="s">
        <v>106</v>
      </c>
      <c r="AF143" s="107">
        <v>140</v>
      </c>
      <c r="AG143" s="116">
        <v>140</v>
      </c>
      <c r="AH143" s="38" t="s">
        <v>291</v>
      </c>
      <c r="AJ143" s="108">
        <v>140</v>
      </c>
      <c r="AK143" s="116">
        <v>140</v>
      </c>
      <c r="AL143" s="38" t="s">
        <v>292</v>
      </c>
      <c r="BD143" s="107">
        <v>140</v>
      </c>
      <c r="BE143" s="115">
        <v>140</v>
      </c>
      <c r="BF143" s="38" t="s">
        <v>292</v>
      </c>
      <c r="BH143" s="108">
        <v>140</v>
      </c>
      <c r="BI143" s="115">
        <v>140</v>
      </c>
      <c r="BJ143" s="38" t="s">
        <v>293</v>
      </c>
    </row>
    <row r="144" spans="1:62" x14ac:dyDescent="0.25">
      <c r="A144" s="107">
        <v>141</v>
      </c>
      <c r="B144" s="31" t="s">
        <v>97</v>
      </c>
      <c r="C144" s="31" t="s">
        <v>4547</v>
      </c>
      <c r="D144" s="113">
        <v>208</v>
      </c>
      <c r="E144" s="113">
        <v>100</v>
      </c>
      <c r="F144" s="113">
        <v>3</v>
      </c>
      <c r="G144" s="113">
        <v>3</v>
      </c>
      <c r="H144" s="41" t="s">
        <v>38</v>
      </c>
      <c r="I144" s="117">
        <v>6</v>
      </c>
      <c r="J144" s="118">
        <v>3</v>
      </c>
      <c r="K144" s="104">
        <v>5</v>
      </c>
      <c r="L144" s="103" t="s">
        <v>389</v>
      </c>
      <c r="M144" s="38"/>
      <c r="N144" s="110">
        <v>141</v>
      </c>
      <c r="O144" s="31" t="s">
        <v>97</v>
      </c>
      <c r="AF144" s="107">
        <v>141</v>
      </c>
      <c r="AG144" s="116">
        <v>141</v>
      </c>
      <c r="AH144" s="38" t="s">
        <v>292</v>
      </c>
      <c r="AJ144" s="108">
        <v>141</v>
      </c>
      <c r="AK144" s="116">
        <v>141</v>
      </c>
      <c r="AL144" s="38" t="s">
        <v>293</v>
      </c>
      <c r="BD144" s="107">
        <v>141</v>
      </c>
      <c r="BE144" s="115">
        <v>141</v>
      </c>
      <c r="BF144" s="38" t="s">
        <v>293</v>
      </c>
      <c r="BH144" s="108">
        <v>141</v>
      </c>
      <c r="BI144" s="115">
        <v>141</v>
      </c>
      <c r="BJ144" s="38" t="s">
        <v>291</v>
      </c>
    </row>
    <row r="145" spans="1:62" x14ac:dyDescent="0.25">
      <c r="A145" s="107">
        <v>142</v>
      </c>
      <c r="B145" s="31" t="s">
        <v>110</v>
      </c>
      <c r="D145" s="113">
        <v>208</v>
      </c>
      <c r="E145" s="113">
        <v>100</v>
      </c>
      <c r="F145" s="113">
        <v>3</v>
      </c>
      <c r="G145" s="113">
        <v>3</v>
      </c>
      <c r="H145" s="41" t="s">
        <v>38</v>
      </c>
      <c r="I145" s="117">
        <v>6</v>
      </c>
      <c r="J145" s="118">
        <v>2</v>
      </c>
      <c r="K145" s="109">
        <v>5</v>
      </c>
      <c r="L145" s="103" t="s">
        <v>452</v>
      </c>
      <c r="M145" s="38"/>
      <c r="N145" s="110">
        <v>142</v>
      </c>
      <c r="O145" s="31" t="s">
        <v>110</v>
      </c>
      <c r="AF145" s="107">
        <v>142</v>
      </c>
      <c r="AG145" s="116">
        <v>142</v>
      </c>
      <c r="AH145" s="38" t="s">
        <v>292</v>
      </c>
      <c r="AJ145" s="108">
        <v>142</v>
      </c>
      <c r="AK145" s="116">
        <v>142</v>
      </c>
      <c r="AL145" s="38" t="s">
        <v>291</v>
      </c>
      <c r="BD145" s="107">
        <v>142</v>
      </c>
      <c r="BE145" s="115">
        <v>142</v>
      </c>
      <c r="BF145" s="38" t="s">
        <v>293</v>
      </c>
      <c r="BH145" s="108">
        <v>142</v>
      </c>
      <c r="BI145" s="115">
        <v>142</v>
      </c>
      <c r="BJ145" s="38" t="s">
        <v>292</v>
      </c>
    </row>
    <row r="146" spans="1:62" x14ac:dyDescent="0.25">
      <c r="A146" s="107">
        <v>143</v>
      </c>
      <c r="B146" s="31" t="s">
        <v>94</v>
      </c>
      <c r="D146" s="113">
        <v>415</v>
      </c>
      <c r="E146" s="113">
        <v>16</v>
      </c>
      <c r="F146" s="113">
        <v>3</v>
      </c>
      <c r="G146" s="113">
        <v>3</v>
      </c>
      <c r="H146" s="41" t="s">
        <v>26</v>
      </c>
      <c r="I146" s="118">
        <v>10</v>
      </c>
      <c r="J146" s="118">
        <v>10</v>
      </c>
      <c r="K146" s="104">
        <v>5</v>
      </c>
      <c r="L146" s="103" t="s">
        <v>452</v>
      </c>
      <c r="M146" s="38"/>
      <c r="N146" s="110">
        <v>143</v>
      </c>
      <c r="O146" s="31" t="s">
        <v>94</v>
      </c>
      <c r="AF146" s="107">
        <v>143</v>
      </c>
      <c r="AG146" s="116">
        <v>143</v>
      </c>
      <c r="AH146" s="38" t="s">
        <v>293</v>
      </c>
      <c r="AJ146" s="108">
        <v>143</v>
      </c>
      <c r="AK146" s="116">
        <v>143</v>
      </c>
      <c r="AL146" s="38" t="s">
        <v>292</v>
      </c>
      <c r="BD146" s="107">
        <v>143</v>
      </c>
      <c r="BE146" s="115">
        <v>143</v>
      </c>
      <c r="BF146" s="38" t="s">
        <v>291</v>
      </c>
      <c r="BH146" s="108">
        <v>143</v>
      </c>
      <c r="BI146" s="115">
        <v>143</v>
      </c>
      <c r="BJ146" s="38" t="s">
        <v>293</v>
      </c>
    </row>
    <row r="147" spans="1:62" x14ac:dyDescent="0.25">
      <c r="A147" s="107">
        <v>144</v>
      </c>
      <c r="B147" s="31" t="s">
        <v>4530</v>
      </c>
      <c r="C147" t="s">
        <v>4536</v>
      </c>
      <c r="D147" t="s">
        <v>947</v>
      </c>
      <c r="E147" s="18">
        <v>20</v>
      </c>
      <c r="F147" s="18">
        <v>3</v>
      </c>
      <c r="G147" s="18">
        <v>3</v>
      </c>
      <c r="H147" t="s">
        <v>26</v>
      </c>
      <c r="I147">
        <v>10</v>
      </c>
      <c r="J147">
        <v>10</v>
      </c>
      <c r="K147">
        <v>5</v>
      </c>
      <c r="L147" t="s">
        <v>452</v>
      </c>
      <c r="M147" s="38"/>
      <c r="N147" s="110">
        <v>144</v>
      </c>
      <c r="O147" s="31" t="s">
        <v>4530</v>
      </c>
      <c r="AF147" s="107">
        <v>144</v>
      </c>
      <c r="AG147" s="116">
        <v>144</v>
      </c>
      <c r="AH147" s="38" t="s">
        <v>293</v>
      </c>
      <c r="AJ147" s="108">
        <v>144</v>
      </c>
      <c r="AK147" s="116">
        <v>144</v>
      </c>
      <c r="AL147" s="38" t="s">
        <v>293</v>
      </c>
      <c r="BD147" s="107">
        <v>144</v>
      </c>
      <c r="BE147" s="115">
        <v>144</v>
      </c>
      <c r="BF147" s="38" t="s">
        <v>291</v>
      </c>
      <c r="BH147" s="108">
        <v>144</v>
      </c>
      <c r="BI147" s="115">
        <v>144</v>
      </c>
      <c r="BJ147" s="38" t="s">
        <v>291</v>
      </c>
    </row>
    <row r="148" spans="1:62" x14ac:dyDescent="0.25">
      <c r="A148" s="107">
        <v>145</v>
      </c>
      <c r="B148" s="31" t="s">
        <v>107</v>
      </c>
      <c r="D148" s="113">
        <v>208</v>
      </c>
      <c r="E148" s="113">
        <v>20</v>
      </c>
      <c r="F148" s="113">
        <v>3</v>
      </c>
      <c r="G148" s="113">
        <v>3</v>
      </c>
      <c r="H148" s="41" t="s">
        <v>26</v>
      </c>
      <c r="I148" s="118">
        <v>10</v>
      </c>
      <c r="J148" s="118">
        <v>10</v>
      </c>
      <c r="K148" s="109">
        <v>5</v>
      </c>
      <c r="L148" s="103" t="s">
        <v>452</v>
      </c>
      <c r="M148" s="38"/>
      <c r="N148" s="110">
        <v>145</v>
      </c>
      <c r="O148" s="31" t="s">
        <v>107</v>
      </c>
      <c r="AF148" s="107">
        <v>145</v>
      </c>
      <c r="AG148" s="116">
        <v>145</v>
      </c>
      <c r="AH148" s="38" t="s">
        <v>291</v>
      </c>
      <c r="AJ148" s="108">
        <v>145</v>
      </c>
      <c r="AK148" s="116">
        <v>145</v>
      </c>
      <c r="AL148" s="38" t="s">
        <v>291</v>
      </c>
      <c r="BD148" s="107">
        <v>145</v>
      </c>
      <c r="BE148" s="115">
        <v>145</v>
      </c>
      <c r="BF148" s="38" t="s">
        <v>292</v>
      </c>
      <c r="BH148" s="108">
        <v>145</v>
      </c>
      <c r="BI148" s="115">
        <v>145</v>
      </c>
      <c r="BJ148" s="38" t="s">
        <v>292</v>
      </c>
    </row>
    <row r="149" spans="1:62" x14ac:dyDescent="0.25">
      <c r="A149" s="107">
        <v>146</v>
      </c>
      <c r="B149" s="31" t="s">
        <v>960</v>
      </c>
      <c r="C149" s="31" t="s">
        <v>4536</v>
      </c>
      <c r="D149" s="121" t="s">
        <v>947</v>
      </c>
      <c r="E149" s="113">
        <v>20</v>
      </c>
      <c r="F149" s="113">
        <v>3</v>
      </c>
      <c r="G149" s="113">
        <v>4</v>
      </c>
      <c r="H149" s="41" t="s">
        <v>26</v>
      </c>
      <c r="I149" s="118">
        <v>10</v>
      </c>
      <c r="J149" s="118">
        <v>10</v>
      </c>
      <c r="K149" s="109">
        <v>5</v>
      </c>
      <c r="L149" s="103" t="s">
        <v>453</v>
      </c>
      <c r="M149" s="38"/>
      <c r="N149" s="110">
        <v>146</v>
      </c>
      <c r="O149" s="31" t="s">
        <v>960</v>
      </c>
      <c r="AF149" s="107">
        <v>146</v>
      </c>
      <c r="AG149" s="116">
        <v>146</v>
      </c>
      <c r="AH149" s="38" t="s">
        <v>291</v>
      </c>
      <c r="AJ149" s="108">
        <v>146</v>
      </c>
      <c r="AK149" s="116">
        <v>146</v>
      </c>
      <c r="AL149" s="38" t="s">
        <v>292</v>
      </c>
      <c r="BD149" s="107">
        <v>146</v>
      </c>
      <c r="BE149" s="115">
        <v>146</v>
      </c>
      <c r="BF149" s="38" t="s">
        <v>292</v>
      </c>
      <c r="BH149" s="108">
        <v>146</v>
      </c>
      <c r="BI149" s="115">
        <v>146</v>
      </c>
      <c r="BJ149" s="38" t="s">
        <v>293</v>
      </c>
    </row>
    <row r="150" spans="1:62" x14ac:dyDescent="0.25">
      <c r="A150" s="107">
        <v>147</v>
      </c>
      <c r="B150" s="31" t="s">
        <v>979</v>
      </c>
      <c r="C150" s="31" t="s">
        <v>4550</v>
      </c>
      <c r="D150" s="121" t="s">
        <v>947</v>
      </c>
      <c r="E150" s="113">
        <v>30</v>
      </c>
      <c r="F150" s="113">
        <v>3</v>
      </c>
      <c r="G150" s="113">
        <v>3</v>
      </c>
      <c r="H150" s="31" t="s">
        <v>26</v>
      </c>
      <c r="I150" s="118">
        <v>10</v>
      </c>
      <c r="J150" s="117">
        <v>10</v>
      </c>
      <c r="K150" s="104">
        <v>5</v>
      </c>
      <c r="L150" s="31" t="s">
        <v>452</v>
      </c>
      <c r="M150" s="38"/>
      <c r="N150" s="110">
        <v>147</v>
      </c>
      <c r="O150" s="31" t="s">
        <v>979</v>
      </c>
      <c r="AF150" s="107">
        <v>147</v>
      </c>
      <c r="AG150" s="116">
        <v>147</v>
      </c>
      <c r="AH150" s="38" t="s">
        <v>292</v>
      </c>
      <c r="AJ150" s="108">
        <v>147</v>
      </c>
      <c r="AK150" s="116">
        <v>147</v>
      </c>
      <c r="AL150" s="38" t="s">
        <v>293</v>
      </c>
      <c r="BD150" s="107">
        <v>147</v>
      </c>
      <c r="BE150" s="115">
        <v>147</v>
      </c>
      <c r="BF150" s="38" t="s">
        <v>293</v>
      </c>
      <c r="BH150" s="108">
        <v>147</v>
      </c>
      <c r="BI150" s="115">
        <v>147</v>
      </c>
      <c r="BJ150" s="38" t="s">
        <v>291</v>
      </c>
    </row>
    <row r="151" spans="1:62" x14ac:dyDescent="0.25">
      <c r="A151" s="107">
        <v>148</v>
      </c>
      <c r="B151" s="31" t="s">
        <v>976</v>
      </c>
      <c r="C151" s="31" t="s">
        <v>4536</v>
      </c>
      <c r="D151" s="113" t="s">
        <v>947</v>
      </c>
      <c r="E151" s="113">
        <v>30</v>
      </c>
      <c r="F151" s="113">
        <v>3</v>
      </c>
      <c r="G151" s="113">
        <v>3</v>
      </c>
      <c r="H151" s="31" t="s">
        <v>26</v>
      </c>
      <c r="I151" s="118">
        <v>10</v>
      </c>
      <c r="J151" s="117">
        <v>10</v>
      </c>
      <c r="K151" s="104">
        <v>5</v>
      </c>
      <c r="L151" s="31" t="s">
        <v>452</v>
      </c>
      <c r="M151" s="38"/>
      <c r="N151" s="110">
        <v>148</v>
      </c>
      <c r="O151" s="31" t="s">
        <v>976</v>
      </c>
      <c r="AF151" s="107">
        <v>148</v>
      </c>
      <c r="AG151" s="116">
        <v>148</v>
      </c>
      <c r="AH151" s="38" t="s">
        <v>292</v>
      </c>
      <c r="AJ151" s="108">
        <v>148</v>
      </c>
      <c r="AK151" s="116">
        <v>148</v>
      </c>
      <c r="AL151" s="38" t="s">
        <v>291</v>
      </c>
      <c r="BD151" s="107">
        <v>148</v>
      </c>
      <c r="BE151" s="115">
        <v>148</v>
      </c>
      <c r="BF151" s="38" t="s">
        <v>293</v>
      </c>
      <c r="BH151" s="108">
        <v>148</v>
      </c>
      <c r="BI151" s="115">
        <v>148</v>
      </c>
      <c r="BJ151" s="38" t="s">
        <v>292</v>
      </c>
    </row>
    <row r="152" spans="1:62" x14ac:dyDescent="0.25">
      <c r="A152" s="107">
        <v>149</v>
      </c>
      <c r="B152" s="31" t="s">
        <v>978</v>
      </c>
      <c r="C152" s="31" t="s">
        <v>4536</v>
      </c>
      <c r="D152" s="113">
        <v>480</v>
      </c>
      <c r="E152" s="113">
        <v>30</v>
      </c>
      <c r="F152" s="113">
        <v>3</v>
      </c>
      <c r="G152" s="113">
        <v>3</v>
      </c>
      <c r="H152" s="41" t="s">
        <v>26</v>
      </c>
      <c r="I152" s="118">
        <v>10</v>
      </c>
      <c r="J152" s="118">
        <v>10</v>
      </c>
      <c r="K152" s="109">
        <v>5</v>
      </c>
      <c r="L152" s="103" t="s">
        <v>452</v>
      </c>
      <c r="M152" s="38"/>
      <c r="N152" s="110">
        <v>149</v>
      </c>
      <c r="O152" s="31" t="s">
        <v>978</v>
      </c>
      <c r="AF152" s="107">
        <v>149</v>
      </c>
      <c r="AG152" s="116">
        <v>149</v>
      </c>
      <c r="AH152" s="38" t="s">
        <v>293</v>
      </c>
      <c r="AJ152" s="108">
        <v>149</v>
      </c>
      <c r="AK152" s="116">
        <v>149</v>
      </c>
      <c r="AL152" s="38" t="s">
        <v>292</v>
      </c>
      <c r="BD152" s="107">
        <v>149</v>
      </c>
      <c r="BE152" s="115">
        <v>149</v>
      </c>
      <c r="BF152" s="38" t="s">
        <v>291</v>
      </c>
      <c r="BH152" s="108">
        <v>149</v>
      </c>
      <c r="BI152" s="115">
        <v>149</v>
      </c>
      <c r="BJ152" s="38" t="s">
        <v>293</v>
      </c>
    </row>
    <row r="153" spans="1:62" x14ac:dyDescent="0.25">
      <c r="A153" s="107">
        <v>150</v>
      </c>
      <c r="B153" s="31" t="s">
        <v>977</v>
      </c>
      <c r="C153" s="31" t="s">
        <v>4536</v>
      </c>
      <c r="D153" s="113">
        <v>480</v>
      </c>
      <c r="E153" s="113">
        <v>30</v>
      </c>
      <c r="F153" s="113">
        <v>3</v>
      </c>
      <c r="G153" s="113">
        <v>3</v>
      </c>
      <c r="H153" s="41" t="s">
        <v>26</v>
      </c>
      <c r="I153" s="118">
        <v>10</v>
      </c>
      <c r="J153" s="118">
        <v>10</v>
      </c>
      <c r="K153" s="109">
        <v>5</v>
      </c>
      <c r="L153" s="103" t="s">
        <v>452</v>
      </c>
      <c r="M153" s="38"/>
      <c r="N153" s="110">
        <v>150</v>
      </c>
      <c r="O153" s="31" t="s">
        <v>977</v>
      </c>
      <c r="AF153" s="107">
        <v>150</v>
      </c>
      <c r="AG153" s="116">
        <v>150</v>
      </c>
      <c r="AH153" s="38" t="s">
        <v>293</v>
      </c>
      <c r="AJ153" s="108">
        <v>150</v>
      </c>
      <c r="AK153" s="116">
        <v>150</v>
      </c>
      <c r="AL153" s="38" t="s">
        <v>293</v>
      </c>
      <c r="BD153" s="107">
        <v>150</v>
      </c>
      <c r="BE153" s="115">
        <v>150</v>
      </c>
      <c r="BF153" s="38" t="s">
        <v>291</v>
      </c>
      <c r="BH153" s="108">
        <v>150</v>
      </c>
      <c r="BI153" s="115">
        <v>150</v>
      </c>
      <c r="BJ153" s="38" t="s">
        <v>291</v>
      </c>
    </row>
    <row r="154" spans="1:62" x14ac:dyDescent="0.25">
      <c r="A154" s="107">
        <v>151</v>
      </c>
      <c r="B154" s="31" t="s">
        <v>894</v>
      </c>
      <c r="C154" s="31" t="s">
        <v>4536</v>
      </c>
      <c r="D154" s="113">
        <v>480</v>
      </c>
      <c r="E154" s="113">
        <v>30</v>
      </c>
      <c r="F154" s="113">
        <v>3</v>
      </c>
      <c r="G154" s="113">
        <v>3</v>
      </c>
      <c r="H154" s="31" t="s">
        <v>26</v>
      </c>
      <c r="I154" s="118">
        <v>10</v>
      </c>
      <c r="J154" s="117">
        <v>10</v>
      </c>
      <c r="K154" s="104">
        <v>5</v>
      </c>
      <c r="L154" s="31" t="s">
        <v>452</v>
      </c>
      <c r="M154" s="38"/>
      <c r="N154" s="110">
        <v>151</v>
      </c>
      <c r="O154" s="31" t="s">
        <v>894</v>
      </c>
      <c r="AF154" s="107">
        <v>151</v>
      </c>
      <c r="AG154" s="116">
        <v>151</v>
      </c>
      <c r="AH154" s="38" t="s">
        <v>291</v>
      </c>
      <c r="AJ154" s="108">
        <v>151</v>
      </c>
      <c r="AK154" s="116">
        <v>151</v>
      </c>
      <c r="AL154" s="38" t="s">
        <v>291</v>
      </c>
      <c r="BD154" s="107">
        <v>151</v>
      </c>
      <c r="BE154" s="115">
        <v>151</v>
      </c>
      <c r="BF154" s="38" t="s">
        <v>292</v>
      </c>
      <c r="BH154" s="108">
        <v>151</v>
      </c>
      <c r="BI154" s="115">
        <v>151</v>
      </c>
      <c r="BJ154" s="38" t="s">
        <v>292</v>
      </c>
    </row>
    <row r="155" spans="1:62" x14ac:dyDescent="0.25">
      <c r="A155" s="107">
        <v>152</v>
      </c>
      <c r="B155" s="31" t="s">
        <v>4560</v>
      </c>
      <c r="D155" s="121" t="s">
        <v>62</v>
      </c>
      <c r="E155" s="113">
        <v>30</v>
      </c>
      <c r="F155" s="113">
        <v>3</v>
      </c>
      <c r="G155" s="113">
        <v>3</v>
      </c>
      <c r="I155" s="118">
        <v>10</v>
      </c>
      <c r="J155" s="117">
        <v>8</v>
      </c>
      <c r="K155" s="104">
        <v>5</v>
      </c>
      <c r="L155" s="31" t="s">
        <v>452</v>
      </c>
      <c r="M155" s="38"/>
      <c r="N155" s="110">
        <v>152</v>
      </c>
      <c r="O155" s="31" t="s">
        <v>4560</v>
      </c>
      <c r="AF155" s="107">
        <v>152</v>
      </c>
      <c r="AG155" s="116">
        <v>152</v>
      </c>
      <c r="AH155" s="38" t="s">
        <v>291</v>
      </c>
      <c r="AJ155" s="108">
        <v>152</v>
      </c>
      <c r="AK155" s="116">
        <v>152</v>
      </c>
      <c r="AL155" s="38" t="s">
        <v>292</v>
      </c>
      <c r="BD155" s="107">
        <v>152</v>
      </c>
      <c r="BE155" s="115">
        <v>152</v>
      </c>
      <c r="BF155" s="38" t="s">
        <v>292</v>
      </c>
      <c r="BH155" s="108">
        <v>152</v>
      </c>
      <c r="BI155" s="115">
        <v>152</v>
      </c>
      <c r="BJ155" s="38" t="s">
        <v>293</v>
      </c>
    </row>
    <row r="156" spans="1:62" x14ac:dyDescent="0.25">
      <c r="A156" s="107">
        <v>153</v>
      </c>
      <c r="B156" s="31" t="s">
        <v>872</v>
      </c>
      <c r="D156" s="113" t="s">
        <v>947</v>
      </c>
      <c r="E156" s="113">
        <v>30</v>
      </c>
      <c r="F156" s="113">
        <v>3</v>
      </c>
      <c r="G156" s="113">
        <v>3</v>
      </c>
      <c r="I156" s="118">
        <v>10</v>
      </c>
      <c r="J156" s="117">
        <v>8</v>
      </c>
      <c r="K156" s="104">
        <v>5</v>
      </c>
      <c r="L156" s="103" t="s">
        <v>452</v>
      </c>
      <c r="M156" s="38"/>
      <c r="N156" s="110">
        <v>153</v>
      </c>
      <c r="O156" s="31" t="s">
        <v>872</v>
      </c>
      <c r="AF156" s="107">
        <v>153</v>
      </c>
      <c r="AG156" s="116">
        <v>153</v>
      </c>
      <c r="AH156" s="38" t="s">
        <v>292</v>
      </c>
      <c r="AJ156" s="108">
        <v>153</v>
      </c>
      <c r="AK156" s="116">
        <v>153</v>
      </c>
      <c r="AL156" s="38" t="s">
        <v>293</v>
      </c>
      <c r="BD156" s="107">
        <v>153</v>
      </c>
      <c r="BE156" s="115">
        <v>153</v>
      </c>
      <c r="BF156" s="38" t="s">
        <v>293</v>
      </c>
      <c r="BH156" s="108">
        <v>153</v>
      </c>
      <c r="BI156" s="115">
        <v>153</v>
      </c>
      <c r="BJ156" s="38" t="s">
        <v>291</v>
      </c>
    </row>
    <row r="157" spans="1:62" x14ac:dyDescent="0.25">
      <c r="A157" s="107">
        <v>154</v>
      </c>
      <c r="B157" s="31" t="s">
        <v>869</v>
      </c>
      <c r="D157" s="113" t="s">
        <v>949</v>
      </c>
      <c r="E157" s="113">
        <v>30</v>
      </c>
      <c r="F157" s="113">
        <v>3</v>
      </c>
      <c r="G157" s="113">
        <v>3</v>
      </c>
      <c r="H157" s="41"/>
      <c r="I157" s="118">
        <v>10</v>
      </c>
      <c r="J157" s="118">
        <v>8</v>
      </c>
      <c r="K157" s="109">
        <v>5</v>
      </c>
      <c r="L157" s="103" t="s">
        <v>452</v>
      </c>
      <c r="M157" s="38"/>
      <c r="N157" s="110">
        <v>154</v>
      </c>
      <c r="O157" s="31" t="s">
        <v>869</v>
      </c>
      <c r="AF157" s="107">
        <v>154</v>
      </c>
      <c r="AG157" s="116">
        <v>154</v>
      </c>
      <c r="AH157" s="38" t="s">
        <v>292</v>
      </c>
      <c r="AJ157" s="108">
        <v>154</v>
      </c>
      <c r="AK157" s="116">
        <v>154</v>
      </c>
      <c r="AL157" s="38" t="s">
        <v>291</v>
      </c>
      <c r="BD157" s="107">
        <v>154</v>
      </c>
      <c r="BE157" s="115">
        <v>154</v>
      </c>
      <c r="BF157" s="38" t="s">
        <v>293</v>
      </c>
      <c r="BH157" s="108">
        <v>154</v>
      </c>
      <c r="BI157" s="115">
        <v>154</v>
      </c>
      <c r="BJ157" s="38" t="s">
        <v>292</v>
      </c>
    </row>
    <row r="158" spans="1:62" x14ac:dyDescent="0.25">
      <c r="A158" s="107">
        <v>155</v>
      </c>
      <c r="B158" s="31" t="s">
        <v>873</v>
      </c>
      <c r="D158" s="113">
        <v>208</v>
      </c>
      <c r="E158" s="113">
        <v>30</v>
      </c>
      <c r="F158" s="113">
        <v>3</v>
      </c>
      <c r="G158" s="113">
        <v>3</v>
      </c>
      <c r="I158" s="118">
        <v>10</v>
      </c>
      <c r="J158" s="117">
        <v>8</v>
      </c>
      <c r="K158" s="104">
        <v>5</v>
      </c>
      <c r="L158" s="103" t="s">
        <v>452</v>
      </c>
      <c r="M158" s="38"/>
      <c r="N158" s="110">
        <v>155</v>
      </c>
      <c r="O158" s="31" t="s">
        <v>873</v>
      </c>
      <c r="AF158" s="107">
        <v>155</v>
      </c>
      <c r="AG158" s="116">
        <v>155</v>
      </c>
      <c r="AH158" s="38" t="s">
        <v>293</v>
      </c>
      <c r="AJ158" s="108">
        <v>155</v>
      </c>
      <c r="AK158" s="116">
        <v>155</v>
      </c>
      <c r="AL158" s="38" t="s">
        <v>292</v>
      </c>
      <c r="BD158" s="107">
        <v>155</v>
      </c>
      <c r="BE158" s="115">
        <v>155</v>
      </c>
      <c r="BF158" s="38" t="s">
        <v>291</v>
      </c>
      <c r="BH158" s="108">
        <v>155</v>
      </c>
      <c r="BI158" s="115">
        <v>155</v>
      </c>
      <c r="BJ158" s="38" t="s">
        <v>293</v>
      </c>
    </row>
    <row r="159" spans="1:62" x14ac:dyDescent="0.25">
      <c r="A159" s="107">
        <v>156</v>
      </c>
      <c r="B159" s="31" t="s">
        <v>877</v>
      </c>
      <c r="C159" s="31" t="s">
        <v>4536</v>
      </c>
      <c r="D159" s="113" t="s">
        <v>970</v>
      </c>
      <c r="E159" s="113">
        <v>30</v>
      </c>
      <c r="F159" s="113">
        <v>3</v>
      </c>
      <c r="G159" s="113">
        <v>3</v>
      </c>
      <c r="H159" s="31" t="s">
        <v>26</v>
      </c>
      <c r="I159" s="118">
        <v>10</v>
      </c>
      <c r="J159" s="117">
        <v>10</v>
      </c>
      <c r="K159" s="104">
        <v>5</v>
      </c>
      <c r="L159" s="103" t="s">
        <v>201</v>
      </c>
      <c r="M159" s="38"/>
      <c r="N159" s="110">
        <v>156</v>
      </c>
      <c r="O159" s="31" t="s">
        <v>877</v>
      </c>
      <c r="AF159" s="107">
        <v>156</v>
      </c>
      <c r="AG159" s="116">
        <v>156</v>
      </c>
      <c r="AH159" s="38" t="s">
        <v>293</v>
      </c>
      <c r="AJ159" s="108">
        <v>156</v>
      </c>
      <c r="AK159" s="116">
        <v>156</v>
      </c>
      <c r="AL159" s="38" t="s">
        <v>293</v>
      </c>
      <c r="BD159" s="107">
        <v>156</v>
      </c>
      <c r="BE159" s="115">
        <v>156</v>
      </c>
      <c r="BF159" s="38" t="s">
        <v>291</v>
      </c>
      <c r="BH159" s="108">
        <v>156</v>
      </c>
      <c r="BI159" s="115">
        <v>156</v>
      </c>
      <c r="BJ159" s="38" t="s">
        <v>291</v>
      </c>
    </row>
    <row r="160" spans="1:62" x14ac:dyDescent="0.25">
      <c r="A160" s="107">
        <v>157</v>
      </c>
      <c r="B160" s="31" t="s">
        <v>917</v>
      </c>
      <c r="C160" s="31" t="s">
        <v>4536</v>
      </c>
      <c r="D160" s="113" t="s">
        <v>949</v>
      </c>
      <c r="E160" s="113">
        <v>30</v>
      </c>
      <c r="F160" s="113">
        <v>3</v>
      </c>
      <c r="G160" s="113">
        <v>3</v>
      </c>
      <c r="H160" s="31" t="s">
        <v>26</v>
      </c>
      <c r="I160" s="118">
        <v>10</v>
      </c>
      <c r="J160" s="117">
        <v>10</v>
      </c>
      <c r="K160" s="104">
        <v>5</v>
      </c>
      <c r="L160" s="103" t="s">
        <v>201</v>
      </c>
      <c r="M160" s="38"/>
      <c r="N160" s="110">
        <v>157</v>
      </c>
      <c r="O160" s="31" t="s">
        <v>917</v>
      </c>
      <c r="AF160" s="107">
        <v>157</v>
      </c>
      <c r="AG160" s="116">
        <v>157</v>
      </c>
      <c r="AH160" s="38" t="s">
        <v>291</v>
      </c>
      <c r="AJ160" s="108">
        <v>157</v>
      </c>
      <c r="AK160" s="116">
        <v>157</v>
      </c>
      <c r="AL160" s="38" t="s">
        <v>291</v>
      </c>
      <c r="BD160" s="107">
        <v>157</v>
      </c>
      <c r="BE160" s="115">
        <v>157</v>
      </c>
      <c r="BF160" s="38" t="s">
        <v>292</v>
      </c>
      <c r="BH160" s="108">
        <v>157</v>
      </c>
      <c r="BI160" s="115">
        <v>157</v>
      </c>
      <c r="BJ160" s="38" t="s">
        <v>292</v>
      </c>
    </row>
    <row r="161" spans="1:62" x14ac:dyDescent="0.25">
      <c r="A161" s="107">
        <v>158</v>
      </c>
      <c r="B161" s="31" t="s">
        <v>918</v>
      </c>
      <c r="C161" s="31" t="s">
        <v>4536</v>
      </c>
      <c r="D161" s="113">
        <v>208</v>
      </c>
      <c r="E161" s="113">
        <v>30</v>
      </c>
      <c r="F161" s="113">
        <v>3</v>
      </c>
      <c r="G161" s="113">
        <v>3</v>
      </c>
      <c r="H161" s="31" t="s">
        <v>26</v>
      </c>
      <c r="I161" s="118">
        <v>10</v>
      </c>
      <c r="J161" s="117">
        <v>10</v>
      </c>
      <c r="K161" s="104">
        <v>5</v>
      </c>
      <c r="L161" s="103" t="s">
        <v>201</v>
      </c>
      <c r="M161" s="38"/>
      <c r="N161" s="110">
        <v>158</v>
      </c>
      <c r="O161" s="31" t="s">
        <v>918</v>
      </c>
      <c r="AF161" s="107">
        <v>158</v>
      </c>
      <c r="AG161" s="116">
        <v>158</v>
      </c>
      <c r="AH161" s="38" t="s">
        <v>291</v>
      </c>
      <c r="AJ161" s="108">
        <v>158</v>
      </c>
      <c r="AK161" s="116">
        <v>158</v>
      </c>
      <c r="AL161" s="38" t="s">
        <v>292</v>
      </c>
      <c r="BD161" s="107">
        <v>158</v>
      </c>
      <c r="BE161" s="115">
        <v>158</v>
      </c>
      <c r="BF161" s="38" t="s">
        <v>292</v>
      </c>
      <c r="BH161" s="108">
        <v>158</v>
      </c>
      <c r="BI161" s="115">
        <v>158</v>
      </c>
      <c r="BJ161" s="38" t="s">
        <v>293</v>
      </c>
    </row>
    <row r="162" spans="1:62" x14ac:dyDescent="0.25">
      <c r="A162" s="107">
        <v>159</v>
      </c>
      <c r="B162" s="31" t="s">
        <v>95</v>
      </c>
      <c r="C162" s="31" t="s">
        <v>4534</v>
      </c>
      <c r="D162" s="113">
        <v>415</v>
      </c>
      <c r="E162" s="113">
        <v>30</v>
      </c>
      <c r="F162" s="113">
        <v>3</v>
      </c>
      <c r="G162" s="113">
        <v>3</v>
      </c>
      <c r="H162" s="41" t="s">
        <v>30</v>
      </c>
      <c r="I162" s="118">
        <v>10</v>
      </c>
      <c r="J162" s="118">
        <v>8</v>
      </c>
      <c r="K162" s="104">
        <v>5</v>
      </c>
      <c r="L162" s="103" t="s">
        <v>391</v>
      </c>
      <c r="M162" s="38"/>
      <c r="N162" s="110">
        <v>159</v>
      </c>
      <c r="O162" s="31" t="s">
        <v>95</v>
      </c>
      <c r="AF162" s="107">
        <v>159</v>
      </c>
      <c r="AG162" s="116">
        <v>159</v>
      </c>
      <c r="AH162" s="38" t="s">
        <v>292</v>
      </c>
      <c r="AJ162" s="108">
        <v>159</v>
      </c>
      <c r="AK162" s="116">
        <v>159</v>
      </c>
      <c r="AL162" s="38" t="s">
        <v>293</v>
      </c>
      <c r="BD162" s="107">
        <v>159</v>
      </c>
      <c r="BE162" s="115">
        <v>159</v>
      </c>
      <c r="BF162" s="38" t="s">
        <v>293</v>
      </c>
      <c r="BH162" s="108">
        <v>159</v>
      </c>
      <c r="BI162" s="115">
        <v>159</v>
      </c>
      <c r="BJ162" s="38" t="s">
        <v>291</v>
      </c>
    </row>
    <row r="163" spans="1:62" x14ac:dyDescent="0.25">
      <c r="A163" s="107">
        <v>160</v>
      </c>
      <c r="B163" s="31" t="s">
        <v>108</v>
      </c>
      <c r="D163" s="113" t="s">
        <v>947</v>
      </c>
      <c r="E163" s="113">
        <v>32</v>
      </c>
      <c r="F163" s="113">
        <v>3</v>
      </c>
      <c r="G163" s="113">
        <v>3</v>
      </c>
      <c r="H163" s="41" t="s">
        <v>30</v>
      </c>
      <c r="I163" s="118">
        <v>10</v>
      </c>
      <c r="J163" s="118">
        <v>8</v>
      </c>
      <c r="K163" s="109">
        <v>5</v>
      </c>
      <c r="L163" s="103" t="s">
        <v>201</v>
      </c>
      <c r="M163" s="38"/>
      <c r="N163" s="110">
        <v>160</v>
      </c>
      <c r="O163" s="31" t="s">
        <v>108</v>
      </c>
      <c r="AF163" s="107">
        <v>160</v>
      </c>
      <c r="AG163" s="116">
        <v>160</v>
      </c>
      <c r="AH163" s="38" t="s">
        <v>292</v>
      </c>
      <c r="AJ163" s="108">
        <v>160</v>
      </c>
      <c r="AK163" s="116">
        <v>160</v>
      </c>
      <c r="AL163" s="38" t="s">
        <v>291</v>
      </c>
      <c r="BD163" s="107">
        <v>160</v>
      </c>
      <c r="BE163" s="115">
        <v>160</v>
      </c>
      <c r="BF163" s="38" t="s">
        <v>293</v>
      </c>
      <c r="BH163" s="108">
        <v>160</v>
      </c>
      <c r="BI163" s="115">
        <v>160</v>
      </c>
      <c r="BJ163" s="38" t="s">
        <v>292</v>
      </c>
    </row>
    <row r="164" spans="1:62" x14ac:dyDescent="0.25">
      <c r="A164" s="107">
        <v>161</v>
      </c>
      <c r="B164" s="31" t="s">
        <v>885</v>
      </c>
      <c r="C164" s="31" t="s">
        <v>4532</v>
      </c>
      <c r="D164" s="113" t="s">
        <v>947</v>
      </c>
      <c r="E164" s="113">
        <v>60</v>
      </c>
      <c r="F164" s="113">
        <v>3</v>
      </c>
      <c r="G164" s="113">
        <v>3</v>
      </c>
      <c r="H164" s="41" t="s">
        <v>34</v>
      </c>
      <c r="I164" s="117">
        <v>10</v>
      </c>
      <c r="J164" s="117">
        <v>6</v>
      </c>
      <c r="K164" s="104">
        <v>5</v>
      </c>
      <c r="L164" s="31" t="s">
        <v>452</v>
      </c>
      <c r="M164" s="38"/>
      <c r="N164" s="110">
        <v>161</v>
      </c>
      <c r="O164" s="31" t="s">
        <v>885</v>
      </c>
      <c r="AF164" s="107">
        <v>161</v>
      </c>
      <c r="AG164" s="116">
        <v>161</v>
      </c>
      <c r="AH164" s="38" t="s">
        <v>293</v>
      </c>
      <c r="AJ164" s="108">
        <v>161</v>
      </c>
      <c r="AK164" s="116">
        <v>161</v>
      </c>
      <c r="AL164" s="38" t="s">
        <v>292</v>
      </c>
      <c r="BD164" s="107">
        <v>161</v>
      </c>
      <c r="BE164" s="115">
        <v>161</v>
      </c>
      <c r="BF164" s="38" t="s">
        <v>291</v>
      </c>
      <c r="BH164" s="108">
        <v>161</v>
      </c>
      <c r="BI164" s="115">
        <v>161</v>
      </c>
      <c r="BJ164" s="38" t="s">
        <v>293</v>
      </c>
    </row>
    <row r="165" spans="1:62" x14ac:dyDescent="0.25">
      <c r="A165" s="107">
        <v>162</v>
      </c>
      <c r="B165" s="31" t="s">
        <v>951</v>
      </c>
      <c r="C165" s="31" t="s">
        <v>4532</v>
      </c>
      <c r="D165" s="113" t="s">
        <v>947</v>
      </c>
      <c r="E165" s="113">
        <v>60</v>
      </c>
      <c r="F165" s="113">
        <v>3</v>
      </c>
      <c r="G165" s="113">
        <v>3</v>
      </c>
      <c r="H165" s="41" t="s">
        <v>34</v>
      </c>
      <c r="I165" s="117">
        <v>10</v>
      </c>
      <c r="J165" s="117">
        <v>6</v>
      </c>
      <c r="K165" s="104">
        <v>5</v>
      </c>
      <c r="L165" s="31" t="s">
        <v>452</v>
      </c>
      <c r="M165" s="38"/>
      <c r="N165" s="110">
        <v>162</v>
      </c>
      <c r="O165" s="31" t="s">
        <v>951</v>
      </c>
      <c r="AF165" s="107">
        <v>162</v>
      </c>
      <c r="AG165" s="116">
        <v>162</v>
      </c>
      <c r="AH165" s="38" t="s">
        <v>293</v>
      </c>
      <c r="AJ165" s="108">
        <v>162</v>
      </c>
      <c r="AK165" s="116">
        <v>162</v>
      </c>
      <c r="AL165" s="38" t="s">
        <v>293</v>
      </c>
      <c r="BD165" s="107">
        <v>162</v>
      </c>
      <c r="BE165" s="115">
        <v>162</v>
      </c>
      <c r="BF165" s="38" t="s">
        <v>291</v>
      </c>
      <c r="BH165" s="108">
        <v>162</v>
      </c>
      <c r="BI165" s="115">
        <v>162</v>
      </c>
      <c r="BJ165" s="38" t="s">
        <v>291</v>
      </c>
    </row>
    <row r="166" spans="1:62" x14ac:dyDescent="0.25">
      <c r="A166" s="107">
        <v>163</v>
      </c>
      <c r="B166" s="98" t="s">
        <v>919</v>
      </c>
      <c r="C166" s="31" t="s">
        <v>972</v>
      </c>
      <c r="D166" s="113" t="s">
        <v>949</v>
      </c>
      <c r="E166" s="113">
        <v>60</v>
      </c>
      <c r="F166" s="113">
        <v>3</v>
      </c>
      <c r="G166" s="113">
        <v>3</v>
      </c>
      <c r="H166" s="41" t="s">
        <v>34</v>
      </c>
      <c r="I166" s="117">
        <v>10</v>
      </c>
      <c r="J166" s="117">
        <v>8</v>
      </c>
      <c r="K166" s="104">
        <v>5</v>
      </c>
      <c r="L166" s="31" t="s">
        <v>452</v>
      </c>
      <c r="M166" s="38"/>
      <c r="N166" s="110">
        <v>163</v>
      </c>
      <c r="O166" s="98" t="s">
        <v>919</v>
      </c>
      <c r="AF166" s="107">
        <v>163</v>
      </c>
      <c r="AG166" s="116">
        <v>163</v>
      </c>
      <c r="AH166" s="38" t="s">
        <v>291</v>
      </c>
      <c r="AJ166" s="108">
        <v>163</v>
      </c>
      <c r="AK166" s="116">
        <v>163</v>
      </c>
      <c r="AL166" s="38" t="s">
        <v>291</v>
      </c>
      <c r="BD166" s="107">
        <v>163</v>
      </c>
      <c r="BE166" s="115">
        <v>163</v>
      </c>
      <c r="BF166" s="38" t="s">
        <v>292</v>
      </c>
      <c r="BH166" s="108">
        <v>163</v>
      </c>
      <c r="BI166" s="115">
        <v>163</v>
      </c>
      <c r="BJ166" s="38" t="s">
        <v>292</v>
      </c>
    </row>
    <row r="167" spans="1:62" x14ac:dyDescent="0.25">
      <c r="A167" s="107">
        <v>164</v>
      </c>
      <c r="B167" s="98" t="s">
        <v>4531</v>
      </c>
      <c r="C167" t="s">
        <v>4533</v>
      </c>
      <c r="D167" t="s">
        <v>949</v>
      </c>
      <c r="E167" s="18">
        <v>60</v>
      </c>
      <c r="F167" s="18">
        <v>3</v>
      </c>
      <c r="G167" s="18">
        <v>3</v>
      </c>
      <c r="H167" t="s">
        <v>34</v>
      </c>
      <c r="I167">
        <v>10</v>
      </c>
      <c r="J167">
        <v>8</v>
      </c>
      <c r="K167">
        <v>5</v>
      </c>
      <c r="L167" t="s">
        <v>452</v>
      </c>
      <c r="M167" s="38"/>
      <c r="N167" s="110">
        <v>164</v>
      </c>
      <c r="O167" s="98" t="s">
        <v>4531</v>
      </c>
      <c r="AF167" s="107">
        <v>164</v>
      </c>
      <c r="AG167" s="116">
        <v>164</v>
      </c>
      <c r="AH167" s="38" t="s">
        <v>291</v>
      </c>
      <c r="AJ167" s="108">
        <v>164</v>
      </c>
      <c r="AK167" s="116">
        <v>164</v>
      </c>
      <c r="AL167" s="38" t="s">
        <v>292</v>
      </c>
      <c r="BD167" s="107">
        <v>164</v>
      </c>
      <c r="BE167" s="115">
        <v>164</v>
      </c>
      <c r="BF167" s="38" t="s">
        <v>292</v>
      </c>
      <c r="BH167" s="108">
        <v>164</v>
      </c>
      <c r="BI167" s="115">
        <v>164</v>
      </c>
      <c r="BJ167" s="38" t="s">
        <v>293</v>
      </c>
    </row>
    <row r="168" spans="1:62" x14ac:dyDescent="0.25">
      <c r="A168" s="107">
        <v>165</v>
      </c>
      <c r="B168" s="31" t="s">
        <v>96</v>
      </c>
      <c r="C168" s="31" t="s">
        <v>4532</v>
      </c>
      <c r="D168" s="113">
        <v>208</v>
      </c>
      <c r="E168" s="113">
        <v>60</v>
      </c>
      <c r="F168" s="113">
        <v>3</v>
      </c>
      <c r="G168" s="113">
        <v>3</v>
      </c>
      <c r="H168" s="41" t="s">
        <v>34</v>
      </c>
      <c r="I168" s="117">
        <v>10</v>
      </c>
      <c r="J168" s="118">
        <v>6</v>
      </c>
      <c r="K168" s="104">
        <v>5</v>
      </c>
      <c r="L168" s="103" t="s">
        <v>452</v>
      </c>
      <c r="M168" s="38"/>
      <c r="N168" s="110">
        <v>165</v>
      </c>
      <c r="O168" s="31" t="s">
        <v>96</v>
      </c>
      <c r="AF168" s="107">
        <v>165</v>
      </c>
      <c r="AG168" s="116">
        <v>165</v>
      </c>
      <c r="AH168" s="38" t="s">
        <v>292</v>
      </c>
      <c r="AJ168" s="108">
        <v>165</v>
      </c>
      <c r="AK168" s="116">
        <v>165</v>
      </c>
      <c r="AL168" s="38" t="s">
        <v>293</v>
      </c>
      <c r="BD168" s="107">
        <v>165</v>
      </c>
      <c r="BE168" s="115">
        <v>165</v>
      </c>
      <c r="BF168" s="38" t="s">
        <v>293</v>
      </c>
      <c r="BH168" s="108">
        <v>165</v>
      </c>
      <c r="BI168" s="115">
        <v>165</v>
      </c>
      <c r="BJ168" s="38" t="s">
        <v>291</v>
      </c>
    </row>
    <row r="169" spans="1:62" x14ac:dyDescent="0.25">
      <c r="A169" s="107">
        <v>166</v>
      </c>
      <c r="B169" s="31" t="s">
        <v>874</v>
      </c>
      <c r="C169" s="31" t="s">
        <v>4532</v>
      </c>
      <c r="D169" s="113" t="s">
        <v>947</v>
      </c>
      <c r="E169" s="113">
        <v>60</v>
      </c>
      <c r="F169" s="113">
        <v>3</v>
      </c>
      <c r="G169" s="113">
        <v>3</v>
      </c>
      <c r="H169" s="41" t="s">
        <v>34</v>
      </c>
      <c r="I169" s="117">
        <v>10</v>
      </c>
      <c r="J169" s="117">
        <v>6</v>
      </c>
      <c r="K169" s="104">
        <v>5</v>
      </c>
      <c r="L169" s="103" t="s">
        <v>452</v>
      </c>
      <c r="M169" s="38"/>
      <c r="N169" s="110">
        <v>166</v>
      </c>
      <c r="O169" s="31" t="s">
        <v>874</v>
      </c>
      <c r="AF169" s="107">
        <v>166</v>
      </c>
      <c r="AG169" s="116">
        <v>166</v>
      </c>
      <c r="AH169" s="38" t="s">
        <v>292</v>
      </c>
      <c r="AJ169" s="108">
        <v>166</v>
      </c>
      <c r="AK169" s="116">
        <v>166</v>
      </c>
      <c r="AL169" s="38" t="s">
        <v>291</v>
      </c>
      <c r="BD169" s="107">
        <v>166</v>
      </c>
      <c r="BE169" s="115">
        <v>166</v>
      </c>
      <c r="BF169" s="38" t="s">
        <v>293</v>
      </c>
      <c r="BH169" s="108">
        <v>166</v>
      </c>
      <c r="BI169" s="115">
        <v>166</v>
      </c>
      <c r="BJ169" s="38" t="s">
        <v>292</v>
      </c>
    </row>
    <row r="170" spans="1:62" x14ac:dyDescent="0.25">
      <c r="A170" s="107">
        <v>167</v>
      </c>
      <c r="B170" s="98" t="s">
        <v>920</v>
      </c>
      <c r="C170" s="31" t="s">
        <v>972</v>
      </c>
      <c r="D170" s="113" t="s">
        <v>949</v>
      </c>
      <c r="E170" s="113">
        <v>60</v>
      </c>
      <c r="F170" s="113">
        <v>3</v>
      </c>
      <c r="G170" s="113">
        <v>3</v>
      </c>
      <c r="H170" s="41" t="s">
        <v>34</v>
      </c>
      <c r="I170" s="117">
        <v>10</v>
      </c>
      <c r="J170" s="117">
        <v>8</v>
      </c>
      <c r="K170" s="104">
        <v>5</v>
      </c>
      <c r="L170" s="103" t="s">
        <v>452</v>
      </c>
      <c r="M170" s="38"/>
      <c r="N170" s="110">
        <v>167</v>
      </c>
      <c r="O170" s="98" t="s">
        <v>920</v>
      </c>
      <c r="AF170" s="107">
        <v>167</v>
      </c>
      <c r="AG170" s="116">
        <v>167</v>
      </c>
      <c r="AH170" s="38" t="s">
        <v>293</v>
      </c>
      <c r="AJ170" s="108">
        <v>167</v>
      </c>
      <c r="AK170" s="116">
        <v>167</v>
      </c>
      <c r="AL170" s="38" t="s">
        <v>292</v>
      </c>
      <c r="BD170" s="107">
        <v>167</v>
      </c>
      <c r="BE170" s="115">
        <v>167</v>
      </c>
      <c r="BF170" s="38" t="s">
        <v>291</v>
      </c>
      <c r="BH170" s="108">
        <v>167</v>
      </c>
      <c r="BI170" s="115">
        <v>167</v>
      </c>
      <c r="BJ170" s="38" t="s">
        <v>293</v>
      </c>
    </row>
    <row r="171" spans="1:62" x14ac:dyDescent="0.25">
      <c r="A171" s="107">
        <v>168</v>
      </c>
      <c r="B171" s="31" t="s">
        <v>875</v>
      </c>
      <c r="C171" s="31" t="s">
        <v>4532</v>
      </c>
      <c r="D171" s="113">
        <v>208</v>
      </c>
      <c r="E171" s="113">
        <v>60</v>
      </c>
      <c r="F171" s="113">
        <v>3</v>
      </c>
      <c r="G171" s="113">
        <v>3</v>
      </c>
      <c r="H171" s="41" t="s">
        <v>34</v>
      </c>
      <c r="I171" s="117">
        <v>10</v>
      </c>
      <c r="J171" s="117">
        <v>6</v>
      </c>
      <c r="K171" s="104">
        <v>5</v>
      </c>
      <c r="L171" s="103" t="s">
        <v>452</v>
      </c>
      <c r="M171" s="38"/>
      <c r="N171" s="110">
        <v>168</v>
      </c>
      <c r="O171" s="31" t="s">
        <v>875</v>
      </c>
      <c r="AF171" s="107">
        <v>168</v>
      </c>
      <c r="AG171" s="116">
        <v>168</v>
      </c>
      <c r="AH171" s="38" t="s">
        <v>293</v>
      </c>
      <c r="AJ171" s="108">
        <v>168</v>
      </c>
      <c r="AK171" s="116">
        <v>168</v>
      </c>
      <c r="AL171" s="38" t="s">
        <v>293</v>
      </c>
      <c r="BD171" s="107">
        <v>168</v>
      </c>
      <c r="BE171" s="115">
        <v>168</v>
      </c>
      <c r="BF171" s="38" t="s">
        <v>291</v>
      </c>
      <c r="BH171" s="108">
        <v>168</v>
      </c>
      <c r="BI171" s="115">
        <v>168</v>
      </c>
      <c r="BJ171" s="38" t="s">
        <v>291</v>
      </c>
    </row>
    <row r="172" spans="1:62" x14ac:dyDescent="0.25">
      <c r="A172" s="107">
        <v>169</v>
      </c>
      <c r="B172" s="31" t="s">
        <v>400</v>
      </c>
      <c r="C172" s="31" t="s">
        <v>4532</v>
      </c>
      <c r="D172" s="121" t="s">
        <v>947</v>
      </c>
      <c r="E172" s="113">
        <v>60</v>
      </c>
      <c r="F172" s="113">
        <v>3</v>
      </c>
      <c r="G172" s="113">
        <v>3</v>
      </c>
      <c r="H172" s="41" t="s">
        <v>34</v>
      </c>
      <c r="I172" s="117">
        <v>10</v>
      </c>
      <c r="J172" s="117">
        <v>6</v>
      </c>
      <c r="K172" s="109">
        <v>5</v>
      </c>
      <c r="L172" s="103" t="s">
        <v>202</v>
      </c>
      <c r="M172" s="38"/>
      <c r="N172" s="110">
        <v>169</v>
      </c>
      <c r="O172" s="31" t="s">
        <v>400</v>
      </c>
      <c r="AF172" s="107">
        <v>169</v>
      </c>
      <c r="AG172" s="116">
        <v>169</v>
      </c>
      <c r="AH172" s="38" t="s">
        <v>291</v>
      </c>
      <c r="AJ172" s="108">
        <v>169</v>
      </c>
      <c r="AK172" s="116">
        <v>169</v>
      </c>
      <c r="AL172" s="38" t="s">
        <v>291</v>
      </c>
      <c r="BD172" s="107">
        <v>169</v>
      </c>
      <c r="BE172" s="115">
        <v>169</v>
      </c>
      <c r="BF172" s="38" t="s">
        <v>292</v>
      </c>
      <c r="BH172" s="108">
        <v>169</v>
      </c>
      <c r="BI172" s="115">
        <v>169</v>
      </c>
      <c r="BJ172" s="38" t="s">
        <v>292</v>
      </c>
    </row>
    <row r="173" spans="1:62" x14ac:dyDescent="0.25">
      <c r="A173" s="107">
        <v>170</v>
      </c>
      <c r="B173" s="31" t="s">
        <v>4554</v>
      </c>
      <c r="C173" s="31" t="s">
        <v>4555</v>
      </c>
      <c r="D173" t="s">
        <v>949</v>
      </c>
      <c r="E173" s="18">
        <v>60</v>
      </c>
      <c r="F173" s="18">
        <v>3</v>
      </c>
      <c r="G173" s="18">
        <v>3</v>
      </c>
      <c r="H173" t="s">
        <v>34</v>
      </c>
      <c r="I173">
        <v>10</v>
      </c>
      <c r="J173">
        <v>6</v>
      </c>
      <c r="K173">
        <v>5</v>
      </c>
      <c r="L173" t="s">
        <v>202</v>
      </c>
      <c r="M173" s="38"/>
      <c r="N173" s="110">
        <v>170</v>
      </c>
      <c r="O173" s="31" t="s">
        <v>4554</v>
      </c>
      <c r="AF173" s="107">
        <v>170</v>
      </c>
      <c r="AG173" s="116">
        <v>170</v>
      </c>
      <c r="AH173" s="38" t="s">
        <v>291</v>
      </c>
      <c r="AJ173" s="108">
        <v>170</v>
      </c>
      <c r="AK173" s="116">
        <v>170</v>
      </c>
      <c r="AL173" s="38" t="s">
        <v>292</v>
      </c>
      <c r="BD173" s="107">
        <v>170</v>
      </c>
      <c r="BE173" s="115">
        <v>170</v>
      </c>
      <c r="BF173" s="38" t="s">
        <v>292</v>
      </c>
      <c r="BH173" s="108">
        <v>170</v>
      </c>
      <c r="BI173" s="115">
        <v>170</v>
      </c>
      <c r="BJ173" s="38" t="s">
        <v>293</v>
      </c>
    </row>
    <row r="174" spans="1:62" x14ac:dyDescent="0.25">
      <c r="A174" s="107">
        <v>171</v>
      </c>
      <c r="B174" s="31" t="s">
        <v>109</v>
      </c>
      <c r="C174" s="31" t="s">
        <v>4532</v>
      </c>
      <c r="D174" s="113">
        <v>208</v>
      </c>
      <c r="E174" s="113">
        <v>60</v>
      </c>
      <c r="F174" s="113">
        <v>3</v>
      </c>
      <c r="G174" s="113">
        <v>3</v>
      </c>
      <c r="H174" s="41" t="s">
        <v>34</v>
      </c>
      <c r="I174" s="117">
        <v>10</v>
      </c>
      <c r="J174" s="118">
        <v>6</v>
      </c>
      <c r="K174" s="109">
        <v>5</v>
      </c>
      <c r="L174" s="103" t="s">
        <v>202</v>
      </c>
      <c r="M174" s="38"/>
      <c r="N174" s="110">
        <v>171</v>
      </c>
      <c r="O174" s="31" t="s">
        <v>109</v>
      </c>
      <c r="AF174" s="107">
        <v>171</v>
      </c>
      <c r="AG174" s="116">
        <v>171</v>
      </c>
      <c r="AH174" s="38" t="s">
        <v>292</v>
      </c>
      <c r="AJ174" s="108">
        <v>171</v>
      </c>
      <c r="AK174" s="116">
        <v>171</v>
      </c>
      <c r="AL174" s="38" t="s">
        <v>293</v>
      </c>
      <c r="BD174" s="107">
        <v>171</v>
      </c>
      <c r="BE174" s="115">
        <v>171</v>
      </c>
      <c r="BF174" s="38" t="s">
        <v>293</v>
      </c>
      <c r="BH174" s="108">
        <v>171</v>
      </c>
      <c r="BI174" s="115">
        <v>171</v>
      </c>
      <c r="BJ174" s="38" t="s">
        <v>291</v>
      </c>
    </row>
    <row r="175" spans="1:62" x14ac:dyDescent="0.25">
      <c r="A175" s="107">
        <v>172</v>
      </c>
      <c r="B175" s="31" t="s">
        <v>886</v>
      </c>
      <c r="D175" s="113">
        <v>250</v>
      </c>
      <c r="E175" s="113">
        <v>30</v>
      </c>
      <c r="F175" s="113">
        <v>1</v>
      </c>
      <c r="G175" s="113">
        <v>2</v>
      </c>
      <c r="H175" s="41" t="s">
        <v>34</v>
      </c>
      <c r="I175" s="117">
        <v>8</v>
      </c>
      <c r="J175" s="118">
        <v>8</v>
      </c>
      <c r="K175" s="104">
        <v>3</v>
      </c>
      <c r="L175" s="103" t="s">
        <v>388</v>
      </c>
      <c r="M175" s="38"/>
      <c r="N175" s="110">
        <v>172</v>
      </c>
      <c r="O175" s="31" t="s">
        <v>886</v>
      </c>
      <c r="AF175" s="107">
        <v>172</v>
      </c>
      <c r="AG175" s="116">
        <v>172</v>
      </c>
      <c r="AH175" s="38" t="s">
        <v>292</v>
      </c>
      <c r="AJ175" s="108">
        <v>172</v>
      </c>
      <c r="AK175" s="116">
        <v>172</v>
      </c>
      <c r="AL175" s="38" t="s">
        <v>291</v>
      </c>
      <c r="BD175" s="107">
        <v>172</v>
      </c>
      <c r="BE175" s="115">
        <v>172</v>
      </c>
      <c r="BF175" s="38" t="s">
        <v>293</v>
      </c>
      <c r="BH175" s="108">
        <v>172</v>
      </c>
      <c r="BI175" s="115">
        <v>172</v>
      </c>
      <c r="BJ175" s="38" t="s">
        <v>292</v>
      </c>
    </row>
    <row r="176" spans="1:62" x14ac:dyDescent="0.25">
      <c r="A176" s="107">
        <v>173</v>
      </c>
      <c r="B176" s="31" t="s">
        <v>160</v>
      </c>
      <c r="C176" s="31" t="s">
        <v>4538</v>
      </c>
      <c r="D176" s="113">
        <v>120</v>
      </c>
      <c r="E176" s="113">
        <v>15</v>
      </c>
      <c r="F176" s="113">
        <v>1</v>
      </c>
      <c r="G176" s="113">
        <v>1</v>
      </c>
      <c r="H176" s="41" t="s">
        <v>26</v>
      </c>
      <c r="I176" s="117">
        <v>10</v>
      </c>
      <c r="J176" s="118">
        <v>10</v>
      </c>
      <c r="K176" s="109">
        <v>4</v>
      </c>
      <c r="L176" s="103" t="s">
        <v>388</v>
      </c>
      <c r="M176" s="38"/>
      <c r="N176" s="110">
        <v>173</v>
      </c>
      <c r="O176" s="31" t="s">
        <v>160</v>
      </c>
      <c r="AF176" s="107">
        <v>173</v>
      </c>
      <c r="AG176" s="116">
        <v>173</v>
      </c>
      <c r="AH176" s="38" t="s">
        <v>293</v>
      </c>
      <c r="AJ176" s="108">
        <v>173</v>
      </c>
      <c r="AK176" s="116">
        <v>173</v>
      </c>
      <c r="AL176" s="38" t="s">
        <v>292</v>
      </c>
      <c r="BD176" s="107">
        <v>173</v>
      </c>
      <c r="BE176" s="115">
        <v>173</v>
      </c>
      <c r="BF176" s="38" t="s">
        <v>291</v>
      </c>
      <c r="BH176" s="108">
        <v>173</v>
      </c>
      <c r="BI176" s="115">
        <v>173</v>
      </c>
      <c r="BJ176" s="38" t="s">
        <v>293</v>
      </c>
    </row>
    <row r="177" spans="1:62" x14ac:dyDescent="0.25">
      <c r="A177" s="107">
        <v>174</v>
      </c>
      <c r="B177" s="31" t="s">
        <v>161</v>
      </c>
      <c r="C177" s="31" t="s">
        <v>4538</v>
      </c>
      <c r="D177" s="113">
        <v>120</v>
      </c>
      <c r="E177" s="113">
        <v>15</v>
      </c>
      <c r="F177" s="113">
        <v>1</v>
      </c>
      <c r="G177" s="113">
        <v>1</v>
      </c>
      <c r="H177" s="41" t="s">
        <v>26</v>
      </c>
      <c r="I177" s="117">
        <v>10</v>
      </c>
      <c r="J177" s="118">
        <v>10</v>
      </c>
      <c r="K177" s="109">
        <v>4</v>
      </c>
      <c r="L177" s="31" t="s">
        <v>452</v>
      </c>
      <c r="M177" s="38"/>
      <c r="N177" s="110">
        <v>174</v>
      </c>
      <c r="O177" s="31" t="s">
        <v>161</v>
      </c>
      <c r="AF177" s="107">
        <v>174</v>
      </c>
      <c r="AG177" s="116">
        <v>174</v>
      </c>
      <c r="AH177" s="38" t="s">
        <v>293</v>
      </c>
      <c r="AJ177" s="108">
        <v>174</v>
      </c>
      <c r="AK177" s="116">
        <v>174</v>
      </c>
      <c r="AL177" s="38" t="s">
        <v>293</v>
      </c>
      <c r="BD177" s="107">
        <v>174</v>
      </c>
      <c r="BE177" s="115">
        <v>174</v>
      </c>
      <c r="BF177" s="38" t="s">
        <v>291</v>
      </c>
      <c r="BH177" s="108">
        <v>174</v>
      </c>
      <c r="BI177" s="115">
        <v>174</v>
      </c>
      <c r="BJ177" s="38" t="s">
        <v>291</v>
      </c>
    </row>
    <row r="178" spans="1:62" x14ac:dyDescent="0.25">
      <c r="A178" s="107">
        <v>175</v>
      </c>
      <c r="B178" s="31" t="s">
        <v>162</v>
      </c>
      <c r="C178" s="31" t="s">
        <v>4538</v>
      </c>
      <c r="D178" s="113">
        <v>120</v>
      </c>
      <c r="E178" s="113">
        <v>15</v>
      </c>
      <c r="F178" s="113">
        <v>1</v>
      </c>
      <c r="G178" s="113">
        <v>1</v>
      </c>
      <c r="H178" s="41" t="s">
        <v>26</v>
      </c>
      <c r="I178" s="117">
        <v>10</v>
      </c>
      <c r="J178" s="118">
        <v>10</v>
      </c>
      <c r="K178" s="109">
        <v>4</v>
      </c>
      <c r="L178" s="103" t="s">
        <v>385</v>
      </c>
      <c r="M178" s="38"/>
      <c r="N178" s="110">
        <v>175</v>
      </c>
      <c r="O178" s="31" t="s">
        <v>162</v>
      </c>
      <c r="AF178" s="107">
        <v>175</v>
      </c>
      <c r="AG178" s="116">
        <v>175</v>
      </c>
      <c r="AH178" s="38" t="s">
        <v>291</v>
      </c>
      <c r="AJ178" s="108">
        <v>175</v>
      </c>
      <c r="AK178" s="116">
        <v>175</v>
      </c>
      <c r="AL178" s="38" t="s">
        <v>291</v>
      </c>
      <c r="BD178" s="107">
        <v>175</v>
      </c>
      <c r="BE178" s="115">
        <v>175</v>
      </c>
      <c r="BF178" s="38" t="s">
        <v>292</v>
      </c>
      <c r="BH178" s="108">
        <v>175</v>
      </c>
      <c r="BI178" s="115">
        <v>175</v>
      </c>
      <c r="BJ178" s="38" t="s">
        <v>292</v>
      </c>
    </row>
    <row r="179" spans="1:62" x14ac:dyDescent="0.25">
      <c r="A179" s="107">
        <v>176</v>
      </c>
      <c r="B179" s="31" t="s">
        <v>163</v>
      </c>
      <c r="C179" s="31" t="s">
        <v>4538</v>
      </c>
      <c r="D179" s="113">
        <v>120</v>
      </c>
      <c r="E179" s="113">
        <v>20</v>
      </c>
      <c r="F179" s="113">
        <v>1</v>
      </c>
      <c r="G179" s="113">
        <v>1</v>
      </c>
      <c r="H179" s="41" t="s">
        <v>26</v>
      </c>
      <c r="I179" s="117">
        <v>10</v>
      </c>
      <c r="J179" s="118">
        <v>10</v>
      </c>
      <c r="K179" s="109">
        <v>4</v>
      </c>
      <c r="L179" s="103" t="s">
        <v>385</v>
      </c>
      <c r="M179" s="38"/>
      <c r="N179" s="110">
        <v>176</v>
      </c>
      <c r="O179" s="31" t="s">
        <v>163</v>
      </c>
      <c r="AF179" s="107">
        <v>176</v>
      </c>
      <c r="AG179" s="116">
        <v>176</v>
      </c>
      <c r="AH179" s="38" t="s">
        <v>291</v>
      </c>
      <c r="AJ179" s="108">
        <v>176</v>
      </c>
      <c r="AK179" s="116">
        <v>176</v>
      </c>
      <c r="AL179" s="38" t="s">
        <v>292</v>
      </c>
      <c r="BD179" s="107">
        <v>176</v>
      </c>
      <c r="BE179" s="115">
        <v>176</v>
      </c>
      <c r="BF179" s="38" t="s">
        <v>292</v>
      </c>
      <c r="BH179" s="108">
        <v>176</v>
      </c>
      <c r="BI179" s="115">
        <v>176</v>
      </c>
      <c r="BJ179" s="38" t="s">
        <v>293</v>
      </c>
    </row>
    <row r="180" spans="1:62" x14ac:dyDescent="0.25">
      <c r="A180" s="107">
        <v>177</v>
      </c>
      <c r="B180" s="31" t="s">
        <v>164</v>
      </c>
      <c r="C180" s="31" t="s">
        <v>4538</v>
      </c>
      <c r="D180" s="113">
        <v>120</v>
      </c>
      <c r="E180" s="113">
        <v>20</v>
      </c>
      <c r="F180" s="113">
        <v>1</v>
      </c>
      <c r="G180" s="113">
        <v>1</v>
      </c>
      <c r="H180" s="41" t="s">
        <v>26</v>
      </c>
      <c r="I180" s="117">
        <v>10</v>
      </c>
      <c r="J180" s="118">
        <v>10</v>
      </c>
      <c r="K180" s="109">
        <v>4</v>
      </c>
      <c r="L180" s="103" t="s">
        <v>385</v>
      </c>
      <c r="M180" s="38"/>
      <c r="N180" s="110">
        <v>177</v>
      </c>
      <c r="O180" s="31" t="s">
        <v>164</v>
      </c>
      <c r="AF180" s="107">
        <v>177</v>
      </c>
      <c r="AG180" s="116">
        <v>177</v>
      </c>
      <c r="AH180" s="38" t="s">
        <v>292</v>
      </c>
      <c r="AJ180" s="108">
        <v>177</v>
      </c>
      <c r="AK180" s="116">
        <v>177</v>
      </c>
      <c r="AL180" s="38" t="s">
        <v>293</v>
      </c>
      <c r="BD180" s="107">
        <v>177</v>
      </c>
      <c r="BE180" s="115">
        <v>177</v>
      </c>
      <c r="BF180" s="38" t="s">
        <v>293</v>
      </c>
      <c r="BH180" s="108">
        <v>177</v>
      </c>
      <c r="BI180" s="115">
        <v>177</v>
      </c>
      <c r="BJ180" s="38" t="s">
        <v>291</v>
      </c>
    </row>
    <row r="181" spans="1:62" x14ac:dyDescent="0.25">
      <c r="A181" s="107">
        <v>178</v>
      </c>
      <c r="B181" s="31" t="s">
        <v>165</v>
      </c>
      <c r="C181" s="31" t="s">
        <v>4538</v>
      </c>
      <c r="D181" s="113">
        <v>120</v>
      </c>
      <c r="E181" s="113">
        <v>20</v>
      </c>
      <c r="F181" s="113">
        <v>1</v>
      </c>
      <c r="G181" s="113">
        <v>1</v>
      </c>
      <c r="H181" s="41" t="s">
        <v>26</v>
      </c>
      <c r="I181" s="117">
        <v>10</v>
      </c>
      <c r="J181" s="118">
        <v>10</v>
      </c>
      <c r="K181" s="109">
        <v>4</v>
      </c>
      <c r="L181" s="103" t="s">
        <v>385</v>
      </c>
      <c r="M181" s="38"/>
      <c r="N181" s="110">
        <v>178</v>
      </c>
      <c r="O181" s="31" t="s">
        <v>165</v>
      </c>
      <c r="AF181" s="107">
        <v>178</v>
      </c>
      <c r="AG181" s="116">
        <v>178</v>
      </c>
      <c r="AH181" s="38" t="s">
        <v>292</v>
      </c>
      <c r="AJ181" s="108">
        <v>178</v>
      </c>
      <c r="AK181" s="116">
        <v>178</v>
      </c>
      <c r="AL181" s="38" t="s">
        <v>291</v>
      </c>
      <c r="BD181" s="107">
        <v>178</v>
      </c>
      <c r="BE181" s="115">
        <v>178</v>
      </c>
      <c r="BF181" s="38" t="s">
        <v>293</v>
      </c>
      <c r="BH181" s="108">
        <v>178</v>
      </c>
      <c r="BI181" s="115">
        <v>178</v>
      </c>
      <c r="BJ181" s="38" t="s">
        <v>292</v>
      </c>
    </row>
    <row r="182" spans="1:62" x14ac:dyDescent="0.25">
      <c r="A182" s="107">
        <v>179</v>
      </c>
      <c r="B182" s="31" t="s">
        <v>166</v>
      </c>
      <c r="C182" s="31" t="s">
        <v>4538</v>
      </c>
      <c r="D182" s="113">
        <v>120</v>
      </c>
      <c r="E182" s="113">
        <v>30</v>
      </c>
      <c r="F182" s="113">
        <v>1</v>
      </c>
      <c r="G182" s="113">
        <v>1</v>
      </c>
      <c r="H182" s="41" t="s">
        <v>26</v>
      </c>
      <c r="I182" s="117">
        <v>10</v>
      </c>
      <c r="J182" s="118">
        <v>10</v>
      </c>
      <c r="K182" s="109">
        <v>4</v>
      </c>
      <c r="L182" s="103" t="s">
        <v>385</v>
      </c>
      <c r="M182" s="38"/>
      <c r="N182" s="110">
        <v>179</v>
      </c>
      <c r="O182" s="31" t="s">
        <v>166</v>
      </c>
      <c r="AF182" s="107">
        <v>179</v>
      </c>
      <c r="AG182" s="116">
        <v>179</v>
      </c>
      <c r="AH182" s="38" t="s">
        <v>293</v>
      </c>
      <c r="AJ182" s="108">
        <v>179</v>
      </c>
      <c r="AK182" s="116">
        <v>179</v>
      </c>
      <c r="AL182" s="38" t="s">
        <v>292</v>
      </c>
      <c r="BD182" s="107">
        <v>179</v>
      </c>
      <c r="BE182" s="115">
        <v>179</v>
      </c>
      <c r="BF182" s="38" t="s">
        <v>291</v>
      </c>
      <c r="BH182" s="108">
        <v>179</v>
      </c>
      <c r="BI182" s="115">
        <v>179</v>
      </c>
      <c r="BJ182" s="38" t="s">
        <v>293</v>
      </c>
    </row>
    <row r="183" spans="1:62" x14ac:dyDescent="0.25">
      <c r="A183" s="107">
        <v>180</v>
      </c>
      <c r="B183" s="31" t="s">
        <v>167</v>
      </c>
      <c r="C183" s="31" t="s">
        <v>4538</v>
      </c>
      <c r="D183" s="113">
        <v>208</v>
      </c>
      <c r="E183" s="113">
        <v>15</v>
      </c>
      <c r="F183" s="113">
        <v>2</v>
      </c>
      <c r="G183" s="113">
        <v>2</v>
      </c>
      <c r="H183" s="41" t="s">
        <v>26</v>
      </c>
      <c r="I183" s="117">
        <v>10</v>
      </c>
      <c r="J183" s="118">
        <v>10</v>
      </c>
      <c r="K183" s="109">
        <v>4</v>
      </c>
      <c r="L183" s="103" t="s">
        <v>385</v>
      </c>
      <c r="N183" s="110">
        <v>180</v>
      </c>
      <c r="O183" s="31" t="s">
        <v>167</v>
      </c>
      <c r="AF183" s="107">
        <v>180</v>
      </c>
      <c r="AG183" s="116">
        <v>180</v>
      </c>
      <c r="AH183" s="38" t="s">
        <v>293</v>
      </c>
      <c r="AJ183" s="108">
        <v>180</v>
      </c>
      <c r="AK183" s="116">
        <v>180</v>
      </c>
      <c r="AL183" s="38" t="s">
        <v>293</v>
      </c>
      <c r="BD183" s="107">
        <v>180</v>
      </c>
      <c r="BE183" s="115">
        <v>180</v>
      </c>
      <c r="BF183" s="38" t="s">
        <v>291</v>
      </c>
      <c r="BH183" s="108">
        <v>180</v>
      </c>
      <c r="BI183" s="115">
        <v>180</v>
      </c>
      <c r="BJ183" s="38" t="s">
        <v>291</v>
      </c>
    </row>
    <row r="184" spans="1:62" x14ac:dyDescent="0.25">
      <c r="A184" s="107">
        <v>181</v>
      </c>
      <c r="B184" s="31" t="s">
        <v>168</v>
      </c>
      <c r="C184" s="31" t="s">
        <v>4538</v>
      </c>
      <c r="D184" s="113">
        <v>208</v>
      </c>
      <c r="E184" s="113">
        <v>20</v>
      </c>
      <c r="F184" s="113">
        <v>2</v>
      </c>
      <c r="G184" s="113">
        <v>2</v>
      </c>
      <c r="H184" s="41" t="s">
        <v>26</v>
      </c>
      <c r="I184" s="117">
        <v>10</v>
      </c>
      <c r="J184" s="118">
        <v>10</v>
      </c>
      <c r="K184" s="109">
        <v>4</v>
      </c>
      <c r="L184" s="103" t="s">
        <v>385</v>
      </c>
      <c r="N184" s="110">
        <v>181</v>
      </c>
      <c r="O184" s="31" t="s">
        <v>168</v>
      </c>
      <c r="AF184" s="107">
        <v>181</v>
      </c>
      <c r="AG184" s="116">
        <v>181</v>
      </c>
      <c r="AH184" s="38" t="s">
        <v>291</v>
      </c>
      <c r="AJ184" s="108">
        <v>181</v>
      </c>
      <c r="AK184" s="116">
        <v>181</v>
      </c>
      <c r="AL184" s="38" t="s">
        <v>291</v>
      </c>
      <c r="BD184" s="107">
        <v>181</v>
      </c>
      <c r="BE184" s="115">
        <v>181</v>
      </c>
      <c r="BF184" s="38" t="s">
        <v>292</v>
      </c>
      <c r="BH184" s="108">
        <v>181</v>
      </c>
      <c r="BI184" s="115">
        <v>181</v>
      </c>
      <c r="BJ184" s="38" t="s">
        <v>292</v>
      </c>
    </row>
    <row r="185" spans="1:62" x14ac:dyDescent="0.25">
      <c r="A185" s="107">
        <v>182</v>
      </c>
      <c r="B185" s="31" t="s">
        <v>169</v>
      </c>
      <c r="C185" s="31" t="s">
        <v>4538</v>
      </c>
      <c r="D185" s="113">
        <v>208</v>
      </c>
      <c r="E185" s="113">
        <v>30</v>
      </c>
      <c r="F185" s="113">
        <v>2</v>
      </c>
      <c r="G185" s="113">
        <v>2</v>
      </c>
      <c r="H185" s="41" t="s">
        <v>26</v>
      </c>
      <c r="I185" s="117">
        <v>10</v>
      </c>
      <c r="J185" s="118">
        <v>10</v>
      </c>
      <c r="K185" s="109">
        <v>4</v>
      </c>
      <c r="L185" s="103" t="s">
        <v>385</v>
      </c>
      <c r="N185" s="110">
        <v>182</v>
      </c>
      <c r="O185" s="31" t="s">
        <v>169</v>
      </c>
      <c r="AF185" s="107">
        <v>182</v>
      </c>
      <c r="AG185" s="116">
        <v>182</v>
      </c>
      <c r="AH185" s="38" t="s">
        <v>291</v>
      </c>
      <c r="AJ185" s="108">
        <v>182</v>
      </c>
      <c r="AK185" s="116">
        <v>182</v>
      </c>
      <c r="AL185" s="38" t="s">
        <v>292</v>
      </c>
      <c r="BD185" s="107">
        <v>182</v>
      </c>
      <c r="BE185" s="115">
        <v>182</v>
      </c>
      <c r="BF185" s="38" t="s">
        <v>292</v>
      </c>
      <c r="BH185" s="108">
        <v>182</v>
      </c>
      <c r="BI185" s="115">
        <v>182</v>
      </c>
      <c r="BJ185" s="38" t="s">
        <v>293</v>
      </c>
    </row>
    <row r="186" spans="1:62" x14ac:dyDescent="0.25">
      <c r="A186" s="107">
        <v>183</v>
      </c>
      <c r="B186" s="31" t="s">
        <v>178</v>
      </c>
      <c r="C186" s="31" t="s">
        <v>4536</v>
      </c>
      <c r="D186" s="113" t="s">
        <v>62</v>
      </c>
      <c r="E186" s="113">
        <v>20</v>
      </c>
      <c r="F186" s="113">
        <v>2</v>
      </c>
      <c r="G186" s="113">
        <v>2</v>
      </c>
      <c r="H186" s="41" t="s">
        <v>26</v>
      </c>
      <c r="I186" s="117">
        <v>10</v>
      </c>
      <c r="J186" s="118">
        <v>10</v>
      </c>
      <c r="K186" s="109">
        <v>5</v>
      </c>
      <c r="L186" s="103" t="s">
        <v>385</v>
      </c>
      <c r="N186" s="110">
        <v>183</v>
      </c>
      <c r="O186" s="31" t="s">
        <v>178</v>
      </c>
      <c r="AF186" s="107">
        <v>183</v>
      </c>
      <c r="AG186" s="116">
        <v>183</v>
      </c>
      <c r="AH186" s="38" t="s">
        <v>292</v>
      </c>
      <c r="AJ186" s="108">
        <v>183</v>
      </c>
      <c r="AK186" s="116">
        <v>183</v>
      </c>
      <c r="AL186" s="38" t="s">
        <v>293</v>
      </c>
      <c r="BD186" s="107">
        <v>183</v>
      </c>
      <c r="BE186" s="115">
        <v>183</v>
      </c>
      <c r="BF186" s="38" t="s">
        <v>293</v>
      </c>
      <c r="BH186" s="108">
        <v>183</v>
      </c>
      <c r="BI186" s="115">
        <v>183</v>
      </c>
      <c r="BJ186" s="38" t="s">
        <v>291</v>
      </c>
    </row>
    <row r="187" spans="1:62" x14ac:dyDescent="0.25">
      <c r="A187" s="107">
        <v>184</v>
      </c>
      <c r="B187" s="31" t="s">
        <v>179</v>
      </c>
      <c r="C187" s="31" t="s">
        <v>4536</v>
      </c>
      <c r="D187" s="113" t="s">
        <v>62</v>
      </c>
      <c r="E187" s="113">
        <v>30</v>
      </c>
      <c r="F187" s="113">
        <v>2</v>
      </c>
      <c r="G187" s="113">
        <v>2</v>
      </c>
      <c r="H187" s="41" t="s">
        <v>26</v>
      </c>
      <c r="I187" s="117">
        <v>10</v>
      </c>
      <c r="J187" s="118">
        <v>10</v>
      </c>
      <c r="K187" s="109">
        <v>5</v>
      </c>
      <c r="L187" s="103" t="s">
        <v>385</v>
      </c>
      <c r="N187" s="110">
        <v>184</v>
      </c>
      <c r="O187" s="31" t="s">
        <v>179</v>
      </c>
      <c r="AF187" s="107">
        <v>184</v>
      </c>
      <c r="AG187" s="116">
        <v>184</v>
      </c>
      <c r="AH187" s="38" t="s">
        <v>292</v>
      </c>
      <c r="AJ187" s="108">
        <v>184</v>
      </c>
      <c r="AK187" s="116">
        <v>184</v>
      </c>
      <c r="AL187" s="38" t="s">
        <v>291</v>
      </c>
      <c r="BD187" s="107">
        <v>184</v>
      </c>
      <c r="BE187" s="115">
        <v>184</v>
      </c>
      <c r="BF187" s="38" t="s">
        <v>293</v>
      </c>
      <c r="BH187" s="108">
        <v>184</v>
      </c>
      <c r="BI187" s="115">
        <v>184</v>
      </c>
      <c r="BJ187" s="38" t="s">
        <v>292</v>
      </c>
    </row>
    <row r="188" spans="1:62" x14ac:dyDescent="0.25">
      <c r="A188" s="107">
        <v>185</v>
      </c>
      <c r="B188" s="31" t="s">
        <v>180</v>
      </c>
      <c r="C188" s="31" t="s">
        <v>4536</v>
      </c>
      <c r="D188" s="113">
        <v>208</v>
      </c>
      <c r="E188" s="113">
        <v>20</v>
      </c>
      <c r="F188" s="113">
        <v>3</v>
      </c>
      <c r="G188" s="113">
        <v>3</v>
      </c>
      <c r="H188" s="41" t="s">
        <v>26</v>
      </c>
      <c r="I188" s="117">
        <v>10</v>
      </c>
      <c r="J188" s="118">
        <v>10</v>
      </c>
      <c r="K188" s="109">
        <v>5</v>
      </c>
      <c r="L188" s="103" t="s">
        <v>385</v>
      </c>
      <c r="M188" s="38"/>
      <c r="N188" s="110">
        <v>185</v>
      </c>
      <c r="O188" s="31" t="s">
        <v>180</v>
      </c>
      <c r="AF188" s="107">
        <v>185</v>
      </c>
      <c r="AG188" s="116">
        <v>185</v>
      </c>
      <c r="AH188" s="38" t="s">
        <v>293</v>
      </c>
      <c r="AJ188" s="108">
        <v>185</v>
      </c>
      <c r="AK188" s="116">
        <v>185</v>
      </c>
      <c r="AL188" s="38" t="s">
        <v>292</v>
      </c>
      <c r="BD188" s="107">
        <v>185</v>
      </c>
      <c r="BE188" s="115">
        <v>185</v>
      </c>
      <c r="BF188" s="38" t="s">
        <v>291</v>
      </c>
      <c r="BH188" s="108">
        <v>185</v>
      </c>
      <c r="BI188" s="115">
        <v>185</v>
      </c>
      <c r="BJ188" s="38" t="s">
        <v>293</v>
      </c>
    </row>
    <row r="189" spans="1:62" x14ac:dyDescent="0.25">
      <c r="A189" s="107">
        <v>186</v>
      </c>
      <c r="B189" s="31" t="s">
        <v>181</v>
      </c>
      <c r="C189" s="31" t="s">
        <v>4536</v>
      </c>
      <c r="D189" s="113">
        <v>208</v>
      </c>
      <c r="E189" s="113">
        <v>30</v>
      </c>
      <c r="F189" s="113">
        <v>3</v>
      </c>
      <c r="G189" s="113">
        <v>3</v>
      </c>
      <c r="H189" s="41" t="s">
        <v>26</v>
      </c>
      <c r="I189" s="117">
        <v>10</v>
      </c>
      <c r="J189" s="118">
        <v>10</v>
      </c>
      <c r="K189" s="109">
        <v>5</v>
      </c>
      <c r="L189" s="103" t="s">
        <v>385</v>
      </c>
      <c r="M189" s="38"/>
      <c r="N189" s="110">
        <v>186</v>
      </c>
      <c r="O189" s="31" t="s">
        <v>181</v>
      </c>
      <c r="AF189" s="107">
        <v>186</v>
      </c>
      <c r="AG189" s="116">
        <v>186</v>
      </c>
      <c r="AH189" s="38" t="s">
        <v>293</v>
      </c>
      <c r="AJ189" s="108">
        <v>186</v>
      </c>
      <c r="AK189" s="116">
        <v>186</v>
      </c>
      <c r="AL189" s="38" t="s">
        <v>293</v>
      </c>
      <c r="BD189" s="107">
        <v>186</v>
      </c>
      <c r="BE189" s="115">
        <v>186</v>
      </c>
      <c r="BF189" s="38" t="s">
        <v>291</v>
      </c>
      <c r="BH189" s="108">
        <v>186</v>
      </c>
      <c r="BI189" s="115">
        <v>186</v>
      </c>
      <c r="BJ189" s="38" t="s">
        <v>291</v>
      </c>
    </row>
    <row r="190" spans="1:62" x14ac:dyDescent="0.25">
      <c r="A190" s="107">
        <v>187</v>
      </c>
      <c r="B190" s="31" t="s">
        <v>182</v>
      </c>
      <c r="C190" s="31" t="s">
        <v>4548</v>
      </c>
      <c r="D190" s="113">
        <v>208</v>
      </c>
      <c r="E190" s="113">
        <v>20</v>
      </c>
      <c r="F190" s="113">
        <v>3</v>
      </c>
      <c r="G190" s="113">
        <v>3</v>
      </c>
      <c r="H190" s="41" t="s">
        <v>26</v>
      </c>
      <c r="I190" s="117">
        <v>10</v>
      </c>
      <c r="J190" s="118">
        <v>10</v>
      </c>
      <c r="K190" s="109">
        <v>6</v>
      </c>
      <c r="L190" s="103" t="s">
        <v>385</v>
      </c>
      <c r="M190" s="38"/>
      <c r="N190" s="110">
        <v>187</v>
      </c>
      <c r="O190" s="31" t="s">
        <v>182</v>
      </c>
      <c r="AF190" s="107">
        <v>187</v>
      </c>
      <c r="AG190" s="116">
        <v>187</v>
      </c>
      <c r="AH190" s="38" t="s">
        <v>291</v>
      </c>
      <c r="AJ190" s="108">
        <v>187</v>
      </c>
      <c r="AK190" s="116">
        <v>187</v>
      </c>
      <c r="AL190" s="38" t="s">
        <v>291</v>
      </c>
      <c r="BD190" s="107">
        <v>187</v>
      </c>
      <c r="BE190" s="115">
        <v>187</v>
      </c>
      <c r="BF190" s="38" t="s">
        <v>292</v>
      </c>
      <c r="BH190" s="108">
        <v>187</v>
      </c>
      <c r="BI190" s="115">
        <v>187</v>
      </c>
      <c r="BJ190" s="38" t="s">
        <v>292</v>
      </c>
    </row>
    <row r="191" spans="1:62" x14ac:dyDescent="0.25">
      <c r="A191" s="107">
        <v>188</v>
      </c>
      <c r="B191" s="31" t="s">
        <v>183</v>
      </c>
      <c r="C191" s="31" t="s">
        <v>971</v>
      </c>
      <c r="D191" s="113">
        <v>208</v>
      </c>
      <c r="E191" s="113">
        <v>30</v>
      </c>
      <c r="F191" s="113">
        <v>3</v>
      </c>
      <c r="G191" s="113">
        <v>3</v>
      </c>
      <c r="H191" s="41" t="s">
        <v>30</v>
      </c>
      <c r="I191" s="117">
        <v>10</v>
      </c>
      <c r="J191" s="118">
        <v>10</v>
      </c>
      <c r="K191" s="109">
        <v>6</v>
      </c>
      <c r="L191" s="103" t="s">
        <v>385</v>
      </c>
      <c r="M191" s="38"/>
      <c r="N191" s="110">
        <v>188</v>
      </c>
      <c r="O191" s="31" t="s">
        <v>183</v>
      </c>
      <c r="AF191" s="107">
        <v>188</v>
      </c>
      <c r="AG191" s="116">
        <v>188</v>
      </c>
      <c r="AH191" s="38" t="s">
        <v>291</v>
      </c>
      <c r="AJ191" s="108">
        <v>188</v>
      </c>
      <c r="AK191" s="116">
        <v>188</v>
      </c>
      <c r="AL191" s="38" t="s">
        <v>292</v>
      </c>
      <c r="BD191" s="107">
        <v>188</v>
      </c>
      <c r="BE191" s="115">
        <v>188</v>
      </c>
      <c r="BF191" s="38" t="s">
        <v>292</v>
      </c>
      <c r="BH191" s="108">
        <v>188</v>
      </c>
      <c r="BI191" s="115">
        <v>188</v>
      </c>
      <c r="BJ191" s="38" t="s">
        <v>293</v>
      </c>
    </row>
    <row r="192" spans="1:62" x14ac:dyDescent="0.25">
      <c r="A192" s="107">
        <v>189</v>
      </c>
      <c r="B192" s="31" t="s">
        <v>170</v>
      </c>
      <c r="C192" s="31" t="s">
        <v>4538</v>
      </c>
      <c r="D192" s="113">
        <v>120</v>
      </c>
      <c r="E192" s="113">
        <v>15</v>
      </c>
      <c r="F192" s="113">
        <v>1</v>
      </c>
      <c r="G192" s="113">
        <v>1</v>
      </c>
      <c r="H192" s="41" t="s">
        <v>26</v>
      </c>
      <c r="I192" s="117">
        <v>10</v>
      </c>
      <c r="J192" s="118">
        <v>10</v>
      </c>
      <c r="K192" s="109">
        <v>4</v>
      </c>
      <c r="L192" s="103" t="s">
        <v>385</v>
      </c>
      <c r="M192" s="38"/>
      <c r="N192" s="110">
        <v>189</v>
      </c>
      <c r="O192" s="31" t="s">
        <v>170</v>
      </c>
      <c r="AF192" s="107">
        <v>189</v>
      </c>
      <c r="AG192" s="116">
        <v>189</v>
      </c>
      <c r="AH192" s="38" t="s">
        <v>292</v>
      </c>
      <c r="AJ192" s="108">
        <v>189</v>
      </c>
      <c r="AK192" s="116">
        <v>189</v>
      </c>
      <c r="AL192" s="38" t="s">
        <v>293</v>
      </c>
      <c r="BD192" s="107">
        <v>189</v>
      </c>
      <c r="BE192" s="115">
        <v>189</v>
      </c>
      <c r="BF192" s="38" t="s">
        <v>293</v>
      </c>
      <c r="BH192" s="108">
        <v>189</v>
      </c>
      <c r="BI192" s="115">
        <v>189</v>
      </c>
      <c r="BJ192" s="38" t="s">
        <v>291</v>
      </c>
    </row>
    <row r="193" spans="1:62" x14ac:dyDescent="0.25">
      <c r="A193" s="107">
        <v>190</v>
      </c>
      <c r="B193" s="31" t="s">
        <v>171</v>
      </c>
      <c r="C193" s="31" t="s">
        <v>4538</v>
      </c>
      <c r="D193" s="113">
        <v>120</v>
      </c>
      <c r="E193" s="113">
        <v>15</v>
      </c>
      <c r="F193" s="113">
        <v>1</v>
      </c>
      <c r="G193" s="113">
        <v>1</v>
      </c>
      <c r="H193" s="41" t="s">
        <v>26</v>
      </c>
      <c r="I193" s="117">
        <v>10</v>
      </c>
      <c r="J193" s="118">
        <v>10</v>
      </c>
      <c r="K193" s="109">
        <v>4</v>
      </c>
      <c r="L193" s="103" t="s">
        <v>385</v>
      </c>
      <c r="M193" s="38"/>
      <c r="N193" s="110">
        <v>190</v>
      </c>
      <c r="O193" s="31" t="s">
        <v>171</v>
      </c>
      <c r="AF193" s="107">
        <v>190</v>
      </c>
      <c r="AG193" s="116">
        <v>190</v>
      </c>
      <c r="AH193" s="38" t="s">
        <v>292</v>
      </c>
      <c r="AJ193" s="108">
        <v>190</v>
      </c>
      <c r="AK193" s="116">
        <v>190</v>
      </c>
      <c r="AL193" s="38" t="s">
        <v>291</v>
      </c>
      <c r="BD193" s="107">
        <v>190</v>
      </c>
      <c r="BE193" s="115">
        <v>190</v>
      </c>
      <c r="BF193" s="38" t="s">
        <v>293</v>
      </c>
      <c r="BH193" s="108">
        <v>190</v>
      </c>
      <c r="BI193" s="115">
        <v>190</v>
      </c>
      <c r="BJ193" s="38" t="s">
        <v>292</v>
      </c>
    </row>
    <row r="194" spans="1:62" x14ac:dyDescent="0.25">
      <c r="A194" s="107">
        <v>191</v>
      </c>
      <c r="B194" s="31" t="s">
        <v>172</v>
      </c>
      <c r="C194" s="31" t="s">
        <v>4538</v>
      </c>
      <c r="D194" s="113">
        <v>120</v>
      </c>
      <c r="E194" s="113">
        <v>20</v>
      </c>
      <c r="F194" s="113">
        <v>1</v>
      </c>
      <c r="G194" s="113">
        <v>1</v>
      </c>
      <c r="H194" s="41" t="s">
        <v>26</v>
      </c>
      <c r="I194" s="117">
        <v>10</v>
      </c>
      <c r="J194" s="118">
        <v>10</v>
      </c>
      <c r="K194" s="109">
        <v>4</v>
      </c>
      <c r="L194" s="103" t="s">
        <v>385</v>
      </c>
      <c r="M194" s="38"/>
      <c r="N194" s="110">
        <v>191</v>
      </c>
      <c r="O194" s="31" t="s">
        <v>172</v>
      </c>
      <c r="AF194" s="107">
        <v>191</v>
      </c>
      <c r="AG194" s="116">
        <v>191</v>
      </c>
      <c r="AH194" s="38" t="s">
        <v>293</v>
      </c>
      <c r="AJ194" s="108">
        <v>191</v>
      </c>
      <c r="AK194" s="116">
        <v>191</v>
      </c>
      <c r="AL194" s="38" t="s">
        <v>292</v>
      </c>
      <c r="BD194" s="107">
        <v>191</v>
      </c>
      <c r="BE194" s="115">
        <v>191</v>
      </c>
      <c r="BF194" s="38" t="s">
        <v>291</v>
      </c>
      <c r="BH194" s="108">
        <v>191</v>
      </c>
      <c r="BI194" s="115">
        <v>191</v>
      </c>
      <c r="BJ194" s="38" t="s">
        <v>293</v>
      </c>
    </row>
    <row r="195" spans="1:62" x14ac:dyDescent="0.25">
      <c r="A195" s="107">
        <v>192</v>
      </c>
      <c r="B195" s="31" t="s">
        <v>173</v>
      </c>
      <c r="C195" s="31" t="s">
        <v>4538</v>
      </c>
      <c r="D195" s="113">
        <v>120</v>
      </c>
      <c r="E195" s="113">
        <v>30</v>
      </c>
      <c r="F195" s="113">
        <v>1</v>
      </c>
      <c r="G195" s="113">
        <v>1</v>
      </c>
      <c r="H195" s="41" t="s">
        <v>26</v>
      </c>
      <c r="I195" s="117">
        <v>10</v>
      </c>
      <c r="J195" s="118">
        <v>10</v>
      </c>
      <c r="K195" s="109">
        <v>4</v>
      </c>
      <c r="L195" s="103" t="s">
        <v>385</v>
      </c>
      <c r="M195" s="38"/>
      <c r="N195" s="110">
        <v>192</v>
      </c>
      <c r="O195" s="31" t="s">
        <v>173</v>
      </c>
      <c r="AF195" s="107">
        <v>192</v>
      </c>
      <c r="AG195" s="116">
        <v>192</v>
      </c>
      <c r="AH195" s="38" t="s">
        <v>293</v>
      </c>
      <c r="AJ195" s="108">
        <v>192</v>
      </c>
      <c r="AK195" s="116">
        <v>192</v>
      </c>
      <c r="AL195" s="38" t="s">
        <v>293</v>
      </c>
      <c r="BD195" s="107">
        <v>192</v>
      </c>
      <c r="BE195" s="115">
        <v>192</v>
      </c>
      <c r="BF195" s="38" t="s">
        <v>291</v>
      </c>
      <c r="BH195" s="108">
        <v>192</v>
      </c>
      <c r="BI195" s="115">
        <v>192</v>
      </c>
      <c r="BJ195" s="38" t="s">
        <v>291</v>
      </c>
    </row>
    <row r="196" spans="1:62" x14ac:dyDescent="0.25">
      <c r="A196" s="107">
        <v>193</v>
      </c>
      <c r="B196" s="31" t="s">
        <v>174</v>
      </c>
      <c r="C196" s="31" t="s">
        <v>4538</v>
      </c>
      <c r="D196" s="113">
        <v>208</v>
      </c>
      <c r="E196" s="113">
        <v>15</v>
      </c>
      <c r="F196" s="113">
        <v>2</v>
      </c>
      <c r="G196" s="113">
        <v>2</v>
      </c>
      <c r="H196" s="41" t="s">
        <v>26</v>
      </c>
      <c r="I196" s="117">
        <v>10</v>
      </c>
      <c r="J196" s="118">
        <v>10</v>
      </c>
      <c r="K196" s="109">
        <v>4</v>
      </c>
      <c r="L196" s="103" t="s">
        <v>385</v>
      </c>
      <c r="M196" s="38"/>
      <c r="N196" s="110">
        <v>193</v>
      </c>
      <c r="O196" s="31" t="s">
        <v>174</v>
      </c>
      <c r="AF196" s="107">
        <v>193</v>
      </c>
      <c r="AG196" s="116">
        <v>193</v>
      </c>
      <c r="AH196" s="38" t="s">
        <v>291</v>
      </c>
      <c r="AJ196" s="108">
        <v>193</v>
      </c>
      <c r="AK196" s="116">
        <v>193</v>
      </c>
      <c r="AL196" s="38" t="s">
        <v>291</v>
      </c>
      <c r="BD196" s="107">
        <v>193</v>
      </c>
      <c r="BE196" s="115">
        <v>193</v>
      </c>
      <c r="BF196" s="38" t="s">
        <v>292</v>
      </c>
      <c r="BH196" s="108">
        <v>193</v>
      </c>
      <c r="BI196" s="115">
        <v>193</v>
      </c>
      <c r="BJ196" s="38" t="s">
        <v>292</v>
      </c>
    </row>
    <row r="197" spans="1:62" x14ac:dyDescent="0.25">
      <c r="A197" s="107">
        <v>194</v>
      </c>
      <c r="B197" s="31" t="s">
        <v>175</v>
      </c>
      <c r="C197" s="31" t="s">
        <v>4538</v>
      </c>
      <c r="D197" s="113">
        <v>208</v>
      </c>
      <c r="E197" s="113">
        <v>15</v>
      </c>
      <c r="F197" s="113">
        <v>2</v>
      </c>
      <c r="G197" s="113">
        <v>2</v>
      </c>
      <c r="H197" s="41" t="s">
        <v>26</v>
      </c>
      <c r="I197" s="117">
        <v>10</v>
      </c>
      <c r="J197" s="118">
        <v>10</v>
      </c>
      <c r="K197" s="109">
        <v>4</v>
      </c>
      <c r="L197" s="103" t="s">
        <v>385</v>
      </c>
      <c r="N197" s="110">
        <v>194</v>
      </c>
      <c r="O197" s="31" t="s">
        <v>175</v>
      </c>
      <c r="AF197" s="107">
        <v>194</v>
      </c>
      <c r="AG197" s="116">
        <v>194</v>
      </c>
      <c r="AH197" s="38" t="s">
        <v>291</v>
      </c>
      <c r="AJ197" s="108">
        <v>194</v>
      </c>
      <c r="AK197" s="116">
        <v>194</v>
      </c>
      <c r="AL197" s="38" t="s">
        <v>292</v>
      </c>
      <c r="BD197" s="107">
        <v>194</v>
      </c>
      <c r="BE197" s="115">
        <v>194</v>
      </c>
      <c r="BF197" s="38" t="s">
        <v>292</v>
      </c>
      <c r="BH197" s="108">
        <v>194</v>
      </c>
      <c r="BI197" s="115">
        <v>194</v>
      </c>
      <c r="BJ197" s="38" t="s">
        <v>293</v>
      </c>
    </row>
    <row r="198" spans="1:62" x14ac:dyDescent="0.25">
      <c r="A198" s="107">
        <v>195</v>
      </c>
      <c r="B198" s="31" t="s">
        <v>176</v>
      </c>
      <c r="C198" s="31" t="s">
        <v>4538</v>
      </c>
      <c r="D198" s="113">
        <v>208</v>
      </c>
      <c r="E198" s="113">
        <v>20</v>
      </c>
      <c r="F198" s="113">
        <v>2</v>
      </c>
      <c r="G198" s="113">
        <v>2</v>
      </c>
      <c r="H198" s="41" t="s">
        <v>26</v>
      </c>
      <c r="I198" s="117">
        <v>10</v>
      </c>
      <c r="J198" s="118">
        <v>10</v>
      </c>
      <c r="K198" s="109">
        <v>4</v>
      </c>
      <c r="L198" s="103" t="s">
        <v>385</v>
      </c>
      <c r="N198" s="110">
        <v>195</v>
      </c>
      <c r="O198" s="31" t="s">
        <v>176</v>
      </c>
      <c r="AF198" s="107">
        <v>195</v>
      </c>
      <c r="AG198" s="116">
        <v>195</v>
      </c>
      <c r="AH198" s="38" t="s">
        <v>292</v>
      </c>
      <c r="AJ198" s="108">
        <v>195</v>
      </c>
      <c r="AK198" s="116">
        <v>195</v>
      </c>
      <c r="AL198" s="38" t="s">
        <v>293</v>
      </c>
      <c r="BD198" s="107">
        <v>195</v>
      </c>
      <c r="BE198" s="115">
        <v>195</v>
      </c>
      <c r="BF198" s="38" t="s">
        <v>293</v>
      </c>
      <c r="BH198" s="108">
        <v>195</v>
      </c>
      <c r="BI198" s="115">
        <v>195</v>
      </c>
      <c r="BJ198" s="38" t="s">
        <v>291</v>
      </c>
    </row>
    <row r="199" spans="1:62" x14ac:dyDescent="0.25">
      <c r="A199" s="107">
        <v>196</v>
      </c>
      <c r="B199" s="31" t="s">
        <v>177</v>
      </c>
      <c r="C199" s="31" t="s">
        <v>4538</v>
      </c>
      <c r="D199" s="113">
        <v>208</v>
      </c>
      <c r="E199" s="113">
        <v>30</v>
      </c>
      <c r="F199" s="113">
        <v>2</v>
      </c>
      <c r="G199" s="113">
        <v>2</v>
      </c>
      <c r="H199" s="41" t="s">
        <v>26</v>
      </c>
      <c r="I199" s="117">
        <v>10</v>
      </c>
      <c r="J199" s="118">
        <v>10</v>
      </c>
      <c r="K199" s="109">
        <v>4</v>
      </c>
      <c r="L199" s="103" t="s">
        <v>385</v>
      </c>
      <c r="N199" s="110">
        <v>196</v>
      </c>
      <c r="O199" s="31" t="s">
        <v>177</v>
      </c>
      <c r="AF199" s="107">
        <v>196</v>
      </c>
      <c r="AG199" s="116">
        <v>196</v>
      </c>
      <c r="AH199" s="38" t="s">
        <v>292</v>
      </c>
      <c r="AJ199" s="108">
        <v>196</v>
      </c>
      <c r="AK199" s="116">
        <v>196</v>
      </c>
      <c r="AL199" s="38" t="s">
        <v>291</v>
      </c>
      <c r="BD199" s="107">
        <v>196</v>
      </c>
      <c r="BE199" s="115">
        <v>196</v>
      </c>
      <c r="BF199" s="38" t="s">
        <v>293</v>
      </c>
      <c r="BH199" s="108">
        <v>196</v>
      </c>
      <c r="BI199" s="115">
        <v>196</v>
      </c>
      <c r="BJ199" s="38" t="s">
        <v>292</v>
      </c>
    </row>
    <row r="200" spans="1:62" x14ac:dyDescent="0.25">
      <c r="A200" s="107">
        <v>197</v>
      </c>
      <c r="B200" s="31" t="s">
        <v>61</v>
      </c>
      <c r="C200" s="31" t="s">
        <v>4538</v>
      </c>
      <c r="D200" s="113" t="s">
        <v>4524</v>
      </c>
      <c r="E200" s="113">
        <v>20</v>
      </c>
      <c r="F200" s="113">
        <v>2</v>
      </c>
      <c r="G200" s="113">
        <v>2</v>
      </c>
      <c r="H200" s="41" t="s">
        <v>26</v>
      </c>
      <c r="I200" s="117">
        <v>10</v>
      </c>
      <c r="J200" s="118">
        <v>10</v>
      </c>
      <c r="K200" s="109">
        <v>4</v>
      </c>
      <c r="L200" s="103" t="s">
        <v>385</v>
      </c>
      <c r="N200" s="110">
        <v>197</v>
      </c>
      <c r="O200" s="31" t="s">
        <v>61</v>
      </c>
      <c r="AF200" s="107">
        <v>197</v>
      </c>
      <c r="AG200" s="116">
        <v>197</v>
      </c>
      <c r="AH200" s="38" t="s">
        <v>293</v>
      </c>
      <c r="AJ200" s="108">
        <v>197</v>
      </c>
      <c r="AK200" s="116">
        <v>197</v>
      </c>
      <c r="AL200" s="38" t="s">
        <v>292</v>
      </c>
      <c r="BD200" s="107">
        <v>197</v>
      </c>
      <c r="BE200" s="115">
        <v>197</v>
      </c>
      <c r="BF200" s="38" t="s">
        <v>291</v>
      </c>
      <c r="BH200" s="108">
        <v>197</v>
      </c>
      <c r="BI200" s="115">
        <v>197</v>
      </c>
      <c r="BJ200" s="38" t="s">
        <v>293</v>
      </c>
    </row>
    <row r="201" spans="1:62" x14ac:dyDescent="0.25">
      <c r="A201" s="107">
        <v>198</v>
      </c>
      <c r="B201" s="31" t="s">
        <v>63</v>
      </c>
      <c r="C201" s="31" t="s">
        <v>4538</v>
      </c>
      <c r="D201" s="113" t="s">
        <v>4524</v>
      </c>
      <c r="E201" s="113">
        <v>30</v>
      </c>
      <c r="F201" s="113">
        <v>2</v>
      </c>
      <c r="G201" s="113">
        <v>3</v>
      </c>
      <c r="H201" s="41" t="s">
        <v>26</v>
      </c>
      <c r="I201" s="117">
        <v>10</v>
      </c>
      <c r="J201" s="118">
        <v>10</v>
      </c>
      <c r="K201" s="109">
        <v>4</v>
      </c>
      <c r="L201" s="103" t="s">
        <v>385</v>
      </c>
      <c r="N201" s="110">
        <v>198</v>
      </c>
      <c r="O201" s="31" t="s">
        <v>63</v>
      </c>
      <c r="AF201" s="107">
        <v>198</v>
      </c>
      <c r="AG201" s="116">
        <v>198</v>
      </c>
      <c r="AH201" s="38" t="s">
        <v>293</v>
      </c>
      <c r="AJ201" s="108">
        <v>198</v>
      </c>
      <c r="AK201" s="116">
        <v>198</v>
      </c>
      <c r="AL201" s="38" t="s">
        <v>293</v>
      </c>
      <c r="BD201" s="107">
        <v>198</v>
      </c>
      <c r="BE201" s="115">
        <v>198</v>
      </c>
      <c r="BF201" s="38" t="s">
        <v>291</v>
      </c>
      <c r="BH201" s="108">
        <v>198</v>
      </c>
      <c r="BI201" s="115">
        <v>198</v>
      </c>
      <c r="BJ201" s="38" t="s">
        <v>291</v>
      </c>
    </row>
    <row r="202" spans="1:62" x14ac:dyDescent="0.25">
      <c r="A202" s="107">
        <v>199</v>
      </c>
      <c r="B202" s="31" t="s">
        <v>64</v>
      </c>
      <c r="C202" s="31" t="s">
        <v>4538</v>
      </c>
      <c r="D202" s="113">
        <v>250</v>
      </c>
      <c r="E202" s="113">
        <v>20</v>
      </c>
      <c r="F202" s="113">
        <v>3</v>
      </c>
      <c r="G202" s="113">
        <v>3</v>
      </c>
      <c r="H202" s="41" t="s">
        <v>26</v>
      </c>
      <c r="I202" s="117">
        <v>10</v>
      </c>
      <c r="J202" s="118">
        <v>10</v>
      </c>
      <c r="K202" s="109">
        <v>4</v>
      </c>
      <c r="L202" s="103" t="s">
        <v>385</v>
      </c>
      <c r="N202" s="110">
        <v>199</v>
      </c>
      <c r="O202" s="31" t="s">
        <v>64</v>
      </c>
      <c r="AF202" s="107">
        <v>199</v>
      </c>
      <c r="AG202" s="116">
        <v>199</v>
      </c>
      <c r="AH202" s="38" t="s">
        <v>291</v>
      </c>
      <c r="AJ202" s="108">
        <v>199</v>
      </c>
      <c r="AK202" s="116">
        <v>199</v>
      </c>
      <c r="AL202" s="38" t="s">
        <v>291</v>
      </c>
      <c r="BD202" s="107">
        <v>199</v>
      </c>
      <c r="BE202" s="115">
        <v>199</v>
      </c>
      <c r="BF202" s="38" t="s">
        <v>292</v>
      </c>
      <c r="BH202" s="108">
        <v>199</v>
      </c>
      <c r="BI202" s="115">
        <v>199</v>
      </c>
      <c r="BJ202" s="38" t="s">
        <v>292</v>
      </c>
    </row>
    <row r="203" spans="1:62" x14ac:dyDescent="0.25">
      <c r="A203" s="107">
        <v>200</v>
      </c>
      <c r="B203" s="31" t="s">
        <v>950</v>
      </c>
      <c r="D203" s="113">
        <v>250</v>
      </c>
      <c r="E203" s="113">
        <v>30</v>
      </c>
      <c r="F203" s="113">
        <v>3</v>
      </c>
      <c r="G203" s="113">
        <v>3</v>
      </c>
      <c r="H203" s="41" t="s">
        <v>26</v>
      </c>
      <c r="I203" s="117">
        <v>10</v>
      </c>
      <c r="J203" s="118">
        <v>10</v>
      </c>
      <c r="K203" s="109">
        <v>4</v>
      </c>
      <c r="L203" s="103" t="s">
        <v>452</v>
      </c>
      <c r="N203" s="110">
        <v>200</v>
      </c>
      <c r="O203" s="31" t="s">
        <v>950</v>
      </c>
      <c r="AF203" s="107">
        <v>200</v>
      </c>
      <c r="AG203" s="116">
        <v>200</v>
      </c>
      <c r="AH203" s="38" t="s">
        <v>291</v>
      </c>
      <c r="AJ203" s="108">
        <v>200</v>
      </c>
      <c r="AK203" s="116">
        <v>200</v>
      </c>
      <c r="AL203" s="38" t="s">
        <v>292</v>
      </c>
      <c r="BD203" s="107">
        <v>200</v>
      </c>
      <c r="BE203" s="115">
        <v>200</v>
      </c>
      <c r="BF203" s="38" t="s">
        <v>292</v>
      </c>
      <c r="BH203" s="108">
        <v>200</v>
      </c>
      <c r="BI203" s="115">
        <v>200</v>
      </c>
      <c r="BJ203" s="38" t="s">
        <v>293</v>
      </c>
    </row>
    <row r="204" spans="1:62" x14ac:dyDescent="0.25">
      <c r="A204" s="107">
        <v>201</v>
      </c>
      <c r="B204" s="31" t="s">
        <v>65</v>
      </c>
      <c r="C204" s="31" t="s">
        <v>4538</v>
      </c>
      <c r="D204" s="113">
        <v>250</v>
      </c>
      <c r="E204" s="113">
        <v>30</v>
      </c>
      <c r="F204" s="113">
        <v>3</v>
      </c>
      <c r="G204" s="113">
        <v>3</v>
      </c>
      <c r="H204" s="41" t="s">
        <v>26</v>
      </c>
      <c r="I204" s="117">
        <v>10</v>
      </c>
      <c r="J204" s="118">
        <v>10</v>
      </c>
      <c r="K204" s="109">
        <v>4</v>
      </c>
      <c r="L204" s="103" t="s">
        <v>385</v>
      </c>
      <c r="N204" s="110">
        <v>201</v>
      </c>
      <c r="O204" s="31" t="s">
        <v>65</v>
      </c>
      <c r="AF204" s="107">
        <v>201</v>
      </c>
      <c r="AG204" s="116">
        <v>201</v>
      </c>
      <c r="AH204" s="38" t="s">
        <v>292</v>
      </c>
      <c r="AJ204" s="108">
        <v>201</v>
      </c>
      <c r="AK204" s="116">
        <v>201</v>
      </c>
      <c r="AL204" s="38" t="s">
        <v>293</v>
      </c>
      <c r="BD204" s="107">
        <v>201</v>
      </c>
      <c r="BE204" s="115">
        <v>201</v>
      </c>
      <c r="BF204" s="38" t="s">
        <v>293</v>
      </c>
      <c r="BH204" s="108">
        <v>201</v>
      </c>
      <c r="BI204" s="115">
        <v>201</v>
      </c>
      <c r="BJ204" s="38" t="s">
        <v>291</v>
      </c>
    </row>
    <row r="205" spans="1:62" x14ac:dyDescent="0.25">
      <c r="A205" s="107">
        <v>202</v>
      </c>
      <c r="B205" s="31" t="s">
        <v>66</v>
      </c>
      <c r="C205" s="31" t="s">
        <v>4536</v>
      </c>
      <c r="D205" s="113">
        <v>208</v>
      </c>
      <c r="E205" s="113">
        <v>20</v>
      </c>
      <c r="F205" s="113">
        <v>3</v>
      </c>
      <c r="G205" s="113">
        <v>3</v>
      </c>
      <c r="H205" s="41" t="s">
        <v>26</v>
      </c>
      <c r="I205" s="117">
        <v>10</v>
      </c>
      <c r="J205" s="118">
        <v>10</v>
      </c>
      <c r="K205" s="109">
        <v>5</v>
      </c>
      <c r="L205" s="103" t="s">
        <v>385</v>
      </c>
      <c r="N205" s="110">
        <v>202</v>
      </c>
      <c r="O205" s="31" t="s">
        <v>66</v>
      </c>
      <c r="AF205" s="107">
        <v>202</v>
      </c>
      <c r="AG205" s="116">
        <v>202</v>
      </c>
      <c r="AH205" s="38" t="s">
        <v>292</v>
      </c>
      <c r="AJ205" s="108">
        <v>202</v>
      </c>
      <c r="AK205" s="116">
        <v>202</v>
      </c>
      <c r="AL205" s="38" t="s">
        <v>291</v>
      </c>
      <c r="BD205" s="107">
        <v>202</v>
      </c>
      <c r="BE205" s="115">
        <v>202</v>
      </c>
      <c r="BF205" s="38" t="s">
        <v>293</v>
      </c>
      <c r="BH205" s="108">
        <v>202</v>
      </c>
      <c r="BI205" s="115">
        <v>202</v>
      </c>
      <c r="BJ205" s="38" t="s">
        <v>292</v>
      </c>
    </row>
    <row r="206" spans="1:62" x14ac:dyDescent="0.25">
      <c r="A206" s="107">
        <v>203</v>
      </c>
      <c r="B206" s="31" t="s">
        <v>879</v>
      </c>
      <c r="C206" s="31" t="s">
        <v>4536</v>
      </c>
      <c r="D206" s="113">
        <v>208</v>
      </c>
      <c r="E206" s="113">
        <v>30</v>
      </c>
      <c r="F206" s="113">
        <v>3</v>
      </c>
      <c r="G206" s="113">
        <v>3</v>
      </c>
      <c r="H206" s="31" t="s">
        <v>26</v>
      </c>
      <c r="I206" s="117">
        <v>10</v>
      </c>
      <c r="J206" s="117">
        <v>10</v>
      </c>
      <c r="K206" s="104">
        <v>5</v>
      </c>
      <c r="L206" s="103" t="s">
        <v>452</v>
      </c>
      <c r="N206" s="110">
        <v>203</v>
      </c>
      <c r="O206" s="31" t="s">
        <v>879</v>
      </c>
      <c r="AF206" s="107">
        <v>203</v>
      </c>
      <c r="AG206" s="116">
        <v>203</v>
      </c>
      <c r="AH206" s="38" t="s">
        <v>293</v>
      </c>
      <c r="AJ206" s="108">
        <v>203</v>
      </c>
      <c r="AK206" s="116">
        <v>203</v>
      </c>
      <c r="AL206" s="38" t="s">
        <v>292</v>
      </c>
      <c r="BD206" s="107">
        <v>203</v>
      </c>
      <c r="BE206" s="115">
        <v>203</v>
      </c>
      <c r="BF206" s="38" t="s">
        <v>291</v>
      </c>
      <c r="BH206" s="108">
        <v>203</v>
      </c>
      <c r="BI206" s="115">
        <v>203</v>
      </c>
      <c r="BJ206" s="38" t="s">
        <v>293</v>
      </c>
    </row>
    <row r="207" spans="1:62" x14ac:dyDescent="0.25">
      <c r="A207" s="107">
        <v>204</v>
      </c>
      <c r="B207" s="31" t="s">
        <v>880</v>
      </c>
      <c r="C207" s="31" t="s">
        <v>4536</v>
      </c>
      <c r="D207" s="113">
        <v>208</v>
      </c>
      <c r="E207" s="113">
        <v>30</v>
      </c>
      <c r="F207" s="113">
        <v>3</v>
      </c>
      <c r="G207" s="113">
        <v>3</v>
      </c>
      <c r="H207" s="31" t="s">
        <v>26</v>
      </c>
      <c r="I207" s="117">
        <v>10</v>
      </c>
      <c r="J207" s="117">
        <v>10</v>
      </c>
      <c r="K207" s="104">
        <v>5</v>
      </c>
      <c r="L207" s="31" t="s">
        <v>452</v>
      </c>
      <c r="N207" s="110">
        <v>204</v>
      </c>
      <c r="O207" s="31" t="s">
        <v>880</v>
      </c>
      <c r="AF207" s="107">
        <v>204</v>
      </c>
      <c r="AG207" s="116">
        <v>204</v>
      </c>
      <c r="AH207" s="38" t="s">
        <v>293</v>
      </c>
      <c r="AJ207" s="108">
        <v>204</v>
      </c>
      <c r="AK207" s="116">
        <v>204</v>
      </c>
      <c r="AL207" s="38" t="s">
        <v>293</v>
      </c>
      <c r="BD207" s="107">
        <v>204</v>
      </c>
      <c r="BE207" s="115">
        <v>204</v>
      </c>
      <c r="BF207" s="38" t="s">
        <v>291</v>
      </c>
      <c r="BH207" s="108">
        <v>204</v>
      </c>
      <c r="BI207" s="115">
        <v>204</v>
      </c>
      <c r="BJ207" s="38" t="s">
        <v>291</v>
      </c>
    </row>
    <row r="208" spans="1:62" x14ac:dyDescent="0.25">
      <c r="A208" s="107">
        <v>205</v>
      </c>
      <c r="B208" s="31" t="s">
        <v>67</v>
      </c>
      <c r="C208" s="31" t="s">
        <v>4536</v>
      </c>
      <c r="D208" s="113">
        <v>208</v>
      </c>
      <c r="E208" s="113">
        <v>30</v>
      </c>
      <c r="F208" s="113">
        <v>3</v>
      </c>
      <c r="G208" s="113">
        <v>3</v>
      </c>
      <c r="H208" s="41" t="s">
        <v>26</v>
      </c>
      <c r="I208" s="117">
        <v>10</v>
      </c>
      <c r="J208" s="118">
        <v>10</v>
      </c>
      <c r="K208" s="109">
        <v>5</v>
      </c>
      <c r="L208" s="103" t="s">
        <v>385</v>
      </c>
      <c r="N208" s="110">
        <v>205</v>
      </c>
      <c r="O208" s="31" t="s">
        <v>67</v>
      </c>
      <c r="AF208" s="107">
        <v>205</v>
      </c>
      <c r="AG208" s="116">
        <v>205</v>
      </c>
      <c r="AH208" s="38" t="s">
        <v>291</v>
      </c>
      <c r="AJ208" s="108">
        <v>205</v>
      </c>
      <c r="AK208" s="116">
        <v>205</v>
      </c>
      <c r="AL208" s="38" t="s">
        <v>291</v>
      </c>
      <c r="BD208" s="107">
        <v>205</v>
      </c>
      <c r="BE208" s="115">
        <v>205</v>
      </c>
      <c r="BF208" s="38" t="s">
        <v>292</v>
      </c>
      <c r="BH208" s="108">
        <v>205</v>
      </c>
      <c r="BI208" s="115">
        <v>205</v>
      </c>
      <c r="BJ208" s="38" t="s">
        <v>292</v>
      </c>
    </row>
    <row r="209" spans="1:62" x14ac:dyDescent="0.25">
      <c r="A209" s="107">
        <v>206</v>
      </c>
      <c r="B209" s="32" t="s">
        <v>934</v>
      </c>
      <c r="C209" s="31" t="s">
        <v>940</v>
      </c>
      <c r="D209" s="113">
        <v>277</v>
      </c>
      <c r="E209" s="113">
        <v>20</v>
      </c>
      <c r="F209" s="113">
        <v>3</v>
      </c>
      <c r="G209" s="113">
        <v>3</v>
      </c>
      <c r="H209" s="41" t="s">
        <v>26</v>
      </c>
      <c r="I209" s="117">
        <v>10</v>
      </c>
      <c r="J209" s="118">
        <v>10</v>
      </c>
      <c r="K209" s="109">
        <v>5</v>
      </c>
      <c r="L209" s="103" t="s">
        <v>452</v>
      </c>
      <c r="N209" s="110">
        <v>206</v>
      </c>
      <c r="O209" s="32" t="s">
        <v>934</v>
      </c>
      <c r="AF209" s="107">
        <v>206</v>
      </c>
      <c r="AG209" s="116">
        <v>206</v>
      </c>
      <c r="AH209" s="38" t="s">
        <v>291</v>
      </c>
      <c r="AJ209" s="108">
        <v>206</v>
      </c>
      <c r="AK209" s="116">
        <v>206</v>
      </c>
      <c r="AL209" s="38" t="s">
        <v>292</v>
      </c>
      <c r="BD209" s="107">
        <v>206</v>
      </c>
      <c r="BE209" s="115">
        <v>206</v>
      </c>
      <c r="BF209" s="38" t="s">
        <v>292</v>
      </c>
      <c r="BH209" s="108">
        <v>206</v>
      </c>
      <c r="BI209" s="115">
        <v>206</v>
      </c>
      <c r="BJ209" s="38" t="s">
        <v>293</v>
      </c>
    </row>
    <row r="210" spans="1:62" x14ac:dyDescent="0.25">
      <c r="A210" s="107">
        <v>207</v>
      </c>
      <c r="B210" s="32" t="s">
        <v>935</v>
      </c>
      <c r="C210" s="31" t="s">
        <v>940</v>
      </c>
      <c r="D210" s="113">
        <v>277</v>
      </c>
      <c r="E210" s="113">
        <v>20</v>
      </c>
      <c r="F210" s="113">
        <v>3</v>
      </c>
      <c r="G210" s="113">
        <v>3</v>
      </c>
      <c r="H210" s="41" t="s">
        <v>26</v>
      </c>
      <c r="I210" s="117">
        <v>10</v>
      </c>
      <c r="J210" s="118">
        <v>10</v>
      </c>
      <c r="K210" s="109">
        <v>5</v>
      </c>
      <c r="L210" s="103" t="s">
        <v>452</v>
      </c>
      <c r="N210" s="110">
        <v>207</v>
      </c>
      <c r="O210" s="32" t="s">
        <v>935</v>
      </c>
      <c r="AF210" s="107">
        <v>207</v>
      </c>
      <c r="AG210" s="116">
        <v>207</v>
      </c>
      <c r="AH210" s="38" t="s">
        <v>292</v>
      </c>
      <c r="AJ210" s="108">
        <v>207</v>
      </c>
      <c r="AK210" s="116">
        <v>207</v>
      </c>
      <c r="AL210" s="38" t="s">
        <v>293</v>
      </c>
      <c r="BD210" s="107">
        <v>207</v>
      </c>
      <c r="BE210" s="115">
        <v>207</v>
      </c>
      <c r="BF210" s="38" t="s">
        <v>293</v>
      </c>
      <c r="BH210" s="108">
        <v>207</v>
      </c>
      <c r="BI210" s="115">
        <v>207</v>
      </c>
      <c r="BJ210" s="38" t="s">
        <v>291</v>
      </c>
    </row>
    <row r="211" spans="1:62" x14ac:dyDescent="0.25">
      <c r="A211" s="107">
        <v>208</v>
      </c>
      <c r="B211" s="31" t="s">
        <v>4523</v>
      </c>
      <c r="C211" t="s">
        <v>940</v>
      </c>
      <c r="D211" s="113">
        <v>277</v>
      </c>
      <c r="E211" s="113">
        <v>30</v>
      </c>
      <c r="F211" s="113">
        <v>3</v>
      </c>
      <c r="G211" s="113">
        <v>3</v>
      </c>
      <c r="H211"/>
      <c r="I211" s="115">
        <v>10</v>
      </c>
      <c r="J211" s="115">
        <v>10</v>
      </c>
      <c r="K211">
        <v>5</v>
      </c>
      <c r="L211" t="s">
        <v>452</v>
      </c>
      <c r="N211" s="110">
        <v>208</v>
      </c>
      <c r="O211" s="31" t="s">
        <v>4523</v>
      </c>
      <c r="AF211" s="107">
        <v>208</v>
      </c>
      <c r="AG211" s="116">
        <v>208</v>
      </c>
      <c r="AH211" s="38" t="s">
        <v>292</v>
      </c>
      <c r="AJ211" s="108">
        <v>208</v>
      </c>
      <c r="AK211" s="116">
        <v>208</v>
      </c>
      <c r="AL211" s="38" t="s">
        <v>291</v>
      </c>
      <c r="BD211" s="107">
        <v>208</v>
      </c>
      <c r="BE211" s="115">
        <v>208</v>
      </c>
      <c r="BF211" s="38" t="s">
        <v>293</v>
      </c>
      <c r="BH211" s="108">
        <v>208</v>
      </c>
      <c r="BI211" s="115">
        <v>208</v>
      </c>
      <c r="BJ211" s="38" t="s">
        <v>292</v>
      </c>
    </row>
    <row r="212" spans="1:62" x14ac:dyDescent="0.25">
      <c r="A212" s="107">
        <v>209</v>
      </c>
      <c r="B212" s="31" t="s">
        <v>888</v>
      </c>
      <c r="C212" s="31" t="s">
        <v>940</v>
      </c>
      <c r="D212" s="113">
        <v>277</v>
      </c>
      <c r="E212" s="113">
        <v>30</v>
      </c>
      <c r="F212" s="113">
        <v>3</v>
      </c>
      <c r="G212" s="113">
        <v>3</v>
      </c>
      <c r="I212" s="117">
        <v>10</v>
      </c>
      <c r="J212" s="117">
        <v>10</v>
      </c>
      <c r="K212" s="104">
        <v>5</v>
      </c>
      <c r="L212" s="103" t="s">
        <v>452</v>
      </c>
      <c r="N212" s="110">
        <v>209</v>
      </c>
      <c r="O212" s="31" t="s">
        <v>888</v>
      </c>
      <c r="AF212" s="107">
        <v>209</v>
      </c>
      <c r="AG212" s="116">
        <v>209</v>
      </c>
      <c r="AH212" s="38" t="s">
        <v>293</v>
      </c>
      <c r="AJ212" s="108">
        <v>209</v>
      </c>
      <c r="AK212" s="116">
        <v>209</v>
      </c>
      <c r="AL212" s="38" t="s">
        <v>292</v>
      </c>
      <c r="BD212" s="107">
        <v>209</v>
      </c>
      <c r="BE212" s="115">
        <v>209</v>
      </c>
      <c r="BF212" s="38" t="s">
        <v>291</v>
      </c>
      <c r="BH212" s="108">
        <v>209</v>
      </c>
      <c r="BI212" s="115">
        <v>209</v>
      </c>
      <c r="BJ212" s="38" t="s">
        <v>293</v>
      </c>
    </row>
    <row r="213" spans="1:62" x14ac:dyDescent="0.25">
      <c r="A213" s="107">
        <v>210</v>
      </c>
      <c r="B213" s="31" t="s">
        <v>398</v>
      </c>
      <c r="D213" s="113">
        <v>277</v>
      </c>
      <c r="E213" s="113">
        <v>30</v>
      </c>
      <c r="F213" s="113">
        <v>3</v>
      </c>
      <c r="G213" s="113">
        <v>1</v>
      </c>
      <c r="I213" s="117">
        <v>10</v>
      </c>
      <c r="J213" s="117">
        <v>10</v>
      </c>
      <c r="K213" s="109">
        <v>5</v>
      </c>
      <c r="L213" s="103" t="s">
        <v>385</v>
      </c>
      <c r="N213" s="110">
        <v>210</v>
      </c>
      <c r="O213" s="31" t="s">
        <v>398</v>
      </c>
      <c r="AF213" s="107">
        <v>210</v>
      </c>
      <c r="AG213" s="116">
        <v>210</v>
      </c>
      <c r="AH213" s="38" t="s">
        <v>293</v>
      </c>
      <c r="AJ213" s="108">
        <v>210</v>
      </c>
      <c r="AK213" s="116">
        <v>210</v>
      </c>
      <c r="AL213" s="38" t="s">
        <v>293</v>
      </c>
      <c r="BD213" s="107">
        <v>210</v>
      </c>
      <c r="BE213" s="115">
        <v>210</v>
      </c>
      <c r="BF213" s="38" t="s">
        <v>291</v>
      </c>
      <c r="BH213" s="108">
        <v>210</v>
      </c>
      <c r="BI213" s="115">
        <v>210</v>
      </c>
      <c r="BJ213" s="38" t="s">
        <v>291</v>
      </c>
    </row>
    <row r="214" spans="1:62" x14ac:dyDescent="0.25">
      <c r="A214" s="107">
        <v>211</v>
      </c>
      <c r="B214" s="31" t="s">
        <v>897</v>
      </c>
      <c r="C214" s="31" t="s">
        <v>973</v>
      </c>
      <c r="D214" s="113">
        <v>120</v>
      </c>
      <c r="E214" s="113">
        <v>15</v>
      </c>
      <c r="F214" s="113">
        <v>1</v>
      </c>
      <c r="G214" s="113">
        <v>1</v>
      </c>
      <c r="I214" s="117">
        <v>10</v>
      </c>
      <c r="J214" s="117">
        <v>8</v>
      </c>
      <c r="K214" s="104">
        <v>3</v>
      </c>
      <c r="L214" s="31" t="s">
        <v>452</v>
      </c>
      <c r="N214" s="110">
        <v>211</v>
      </c>
      <c r="O214" s="31" t="s">
        <v>897</v>
      </c>
      <c r="AF214" s="107">
        <v>211</v>
      </c>
      <c r="AG214" s="116">
        <v>211</v>
      </c>
      <c r="AH214" s="38" t="s">
        <v>291</v>
      </c>
      <c r="AJ214" s="108">
        <v>211</v>
      </c>
      <c r="AK214" s="116">
        <v>211</v>
      </c>
      <c r="AL214" s="38" t="s">
        <v>291</v>
      </c>
      <c r="BD214" s="107">
        <v>211</v>
      </c>
      <c r="BE214" s="115">
        <v>211</v>
      </c>
      <c r="BF214" s="38" t="s">
        <v>292</v>
      </c>
      <c r="BH214" s="108">
        <v>211</v>
      </c>
      <c r="BI214" s="115">
        <v>211</v>
      </c>
      <c r="BJ214" s="38" t="s">
        <v>292</v>
      </c>
    </row>
    <row r="215" spans="1:62" x14ac:dyDescent="0.25">
      <c r="A215" s="107">
        <v>212</v>
      </c>
      <c r="B215" s="31" t="s">
        <v>28</v>
      </c>
      <c r="C215" s="31" t="s">
        <v>4540</v>
      </c>
      <c r="D215" s="113">
        <v>120</v>
      </c>
      <c r="E215" s="113">
        <v>15</v>
      </c>
      <c r="F215" s="113">
        <v>1</v>
      </c>
      <c r="G215" s="113">
        <v>1</v>
      </c>
      <c r="H215" s="41" t="s">
        <v>26</v>
      </c>
      <c r="I215" s="117">
        <v>10</v>
      </c>
      <c r="J215" s="118">
        <v>10</v>
      </c>
      <c r="K215" s="109">
        <v>3</v>
      </c>
      <c r="L215" s="103" t="s">
        <v>385</v>
      </c>
      <c r="N215" s="110">
        <v>212</v>
      </c>
      <c r="O215" s="31" t="s">
        <v>28</v>
      </c>
      <c r="AF215" s="107">
        <v>212</v>
      </c>
      <c r="AG215" s="116">
        <v>212</v>
      </c>
      <c r="AH215" s="38" t="s">
        <v>291</v>
      </c>
      <c r="AJ215" s="108">
        <v>212</v>
      </c>
      <c r="AK215" s="116">
        <v>212</v>
      </c>
      <c r="AL215" s="38" t="s">
        <v>292</v>
      </c>
      <c r="BD215" s="107">
        <v>212</v>
      </c>
      <c r="BE215" s="115">
        <v>212</v>
      </c>
      <c r="BF215" s="38" t="s">
        <v>292</v>
      </c>
      <c r="BH215" s="108">
        <v>212</v>
      </c>
      <c r="BI215" s="115">
        <v>212</v>
      </c>
      <c r="BJ215" s="38" t="s">
        <v>293</v>
      </c>
    </row>
    <row r="216" spans="1:62" x14ac:dyDescent="0.25">
      <c r="A216" s="107">
        <v>213</v>
      </c>
      <c r="B216" s="31" t="s">
        <v>32</v>
      </c>
      <c r="C216" s="31" t="s">
        <v>4540</v>
      </c>
      <c r="D216" s="113">
        <v>120</v>
      </c>
      <c r="E216" s="113">
        <v>15</v>
      </c>
      <c r="F216" s="113">
        <v>1</v>
      </c>
      <c r="G216" s="113">
        <v>1</v>
      </c>
      <c r="H216" s="41" t="s">
        <v>26</v>
      </c>
      <c r="I216" s="117">
        <v>10</v>
      </c>
      <c r="J216" s="118">
        <v>10</v>
      </c>
      <c r="K216" s="109">
        <v>3</v>
      </c>
      <c r="L216" s="18">
        <v>1900.5</v>
      </c>
      <c r="N216" s="110">
        <v>213</v>
      </c>
      <c r="O216" s="31" t="s">
        <v>32</v>
      </c>
      <c r="AF216" s="107">
        <v>213</v>
      </c>
      <c r="AG216" s="116">
        <v>213</v>
      </c>
      <c r="AH216" s="38" t="s">
        <v>292</v>
      </c>
      <c r="AJ216" s="108">
        <v>213</v>
      </c>
      <c r="AK216" s="116">
        <v>213</v>
      </c>
      <c r="AL216" s="38" t="s">
        <v>293</v>
      </c>
      <c r="BD216" s="107">
        <v>213</v>
      </c>
      <c r="BE216" s="115">
        <v>213</v>
      </c>
      <c r="BF216" s="38" t="s">
        <v>293</v>
      </c>
      <c r="BH216" s="108">
        <v>213</v>
      </c>
      <c r="BI216" s="115">
        <v>213</v>
      </c>
      <c r="BJ216" s="38" t="s">
        <v>291</v>
      </c>
    </row>
    <row r="217" spans="1:62" x14ac:dyDescent="0.25">
      <c r="A217" s="107">
        <v>214</v>
      </c>
      <c r="B217" s="31" t="s">
        <v>898</v>
      </c>
      <c r="C217" s="31" t="s">
        <v>973</v>
      </c>
      <c r="D217" s="113">
        <v>120</v>
      </c>
      <c r="E217" s="113">
        <v>20</v>
      </c>
      <c r="F217" s="113">
        <v>1</v>
      </c>
      <c r="G217" s="113">
        <v>1</v>
      </c>
      <c r="I217" s="117">
        <v>10</v>
      </c>
      <c r="J217" s="117">
        <v>8</v>
      </c>
      <c r="K217" s="104">
        <v>3</v>
      </c>
      <c r="L217" s="31" t="s">
        <v>452</v>
      </c>
      <c r="N217" s="110">
        <v>214</v>
      </c>
      <c r="O217" s="31" t="s">
        <v>898</v>
      </c>
      <c r="AF217" s="107">
        <v>214</v>
      </c>
      <c r="AG217" s="116">
        <v>214</v>
      </c>
      <c r="AH217" s="38" t="s">
        <v>292</v>
      </c>
      <c r="AJ217" s="108">
        <v>214</v>
      </c>
      <c r="AK217" s="116">
        <v>214</v>
      </c>
      <c r="AL217" s="38" t="s">
        <v>291</v>
      </c>
      <c r="BD217" s="107">
        <v>214</v>
      </c>
      <c r="BE217" s="115">
        <v>214</v>
      </c>
      <c r="BF217" s="38" t="s">
        <v>293</v>
      </c>
      <c r="BH217" s="108">
        <v>214</v>
      </c>
      <c r="BI217" s="115">
        <v>214</v>
      </c>
      <c r="BJ217" s="38" t="s">
        <v>292</v>
      </c>
    </row>
    <row r="218" spans="1:62" x14ac:dyDescent="0.25">
      <c r="A218" s="107">
        <v>215</v>
      </c>
      <c r="B218" s="31" t="s">
        <v>36</v>
      </c>
      <c r="C218" s="31" t="s">
        <v>4540</v>
      </c>
      <c r="D218" s="113">
        <v>120</v>
      </c>
      <c r="E218" s="113">
        <v>20</v>
      </c>
      <c r="F218" s="113">
        <v>1</v>
      </c>
      <c r="G218" s="113">
        <v>1</v>
      </c>
      <c r="H218" s="41" t="s">
        <v>26</v>
      </c>
      <c r="I218" s="117">
        <v>10</v>
      </c>
      <c r="J218" s="118">
        <v>10</v>
      </c>
      <c r="K218" s="109">
        <v>3</v>
      </c>
      <c r="L218" s="103" t="s">
        <v>387</v>
      </c>
      <c r="N218" s="110">
        <v>215</v>
      </c>
      <c r="O218" s="31" t="s">
        <v>36</v>
      </c>
      <c r="AF218" s="107">
        <v>215</v>
      </c>
      <c r="AG218" s="116">
        <v>215</v>
      </c>
      <c r="AH218" s="38" t="s">
        <v>293</v>
      </c>
      <c r="AJ218" s="108">
        <v>215</v>
      </c>
      <c r="AK218" s="116">
        <v>215</v>
      </c>
      <c r="AL218" s="38" t="s">
        <v>292</v>
      </c>
      <c r="BD218" s="107">
        <v>215</v>
      </c>
      <c r="BE218" s="115">
        <v>215</v>
      </c>
      <c r="BF218" s="38" t="s">
        <v>291</v>
      </c>
      <c r="BH218" s="108">
        <v>215</v>
      </c>
      <c r="BI218" s="115">
        <v>215</v>
      </c>
      <c r="BJ218" s="38" t="s">
        <v>293</v>
      </c>
    </row>
    <row r="219" spans="1:62" x14ac:dyDescent="0.25">
      <c r="A219" s="107">
        <v>216</v>
      </c>
      <c r="B219" s="31" t="s">
        <v>393</v>
      </c>
      <c r="C219" s="31" t="s">
        <v>4548</v>
      </c>
      <c r="D219" s="113">
        <v>120</v>
      </c>
      <c r="E219" s="113">
        <v>20</v>
      </c>
      <c r="F219" s="113">
        <v>2</v>
      </c>
      <c r="G219" s="113">
        <v>1</v>
      </c>
      <c r="H219" s="41" t="s">
        <v>26</v>
      </c>
      <c r="I219" s="117">
        <v>10</v>
      </c>
      <c r="J219" s="118">
        <v>10</v>
      </c>
      <c r="K219" s="109">
        <v>6</v>
      </c>
      <c r="L219" s="18">
        <v>1900.5</v>
      </c>
      <c r="N219" s="110">
        <v>216</v>
      </c>
      <c r="O219" s="31" t="s">
        <v>393</v>
      </c>
      <c r="AF219" s="107">
        <v>216</v>
      </c>
      <c r="AG219" s="116">
        <v>216</v>
      </c>
      <c r="AH219" s="38" t="s">
        <v>293</v>
      </c>
      <c r="AJ219" s="108">
        <v>216</v>
      </c>
      <c r="AK219" s="116">
        <v>216</v>
      </c>
      <c r="AL219" s="38" t="s">
        <v>293</v>
      </c>
      <c r="BD219" s="107">
        <v>216</v>
      </c>
      <c r="BE219" s="115">
        <v>216</v>
      </c>
      <c r="BF219" s="38" t="s">
        <v>291</v>
      </c>
      <c r="BH219" s="108">
        <v>216</v>
      </c>
      <c r="BI219" s="115">
        <v>216</v>
      </c>
      <c r="BJ219" s="38" t="s">
        <v>291</v>
      </c>
    </row>
    <row r="220" spans="1:62" x14ac:dyDescent="0.25">
      <c r="A220" s="107">
        <v>217</v>
      </c>
      <c r="B220" s="31" t="s">
        <v>43</v>
      </c>
      <c r="C220" s="31" t="s">
        <v>4540</v>
      </c>
      <c r="D220" s="113">
        <v>120</v>
      </c>
      <c r="E220" s="113">
        <v>20</v>
      </c>
      <c r="F220" s="113">
        <v>1</v>
      </c>
      <c r="G220" s="113">
        <v>1</v>
      </c>
      <c r="H220" s="41" t="s">
        <v>26</v>
      </c>
      <c r="I220" s="117">
        <v>10</v>
      </c>
      <c r="J220" s="118">
        <v>10</v>
      </c>
      <c r="K220" s="109">
        <v>3</v>
      </c>
      <c r="L220" s="18">
        <v>1900.5</v>
      </c>
      <c r="N220" s="110">
        <v>217</v>
      </c>
      <c r="O220" s="31" t="s">
        <v>43</v>
      </c>
      <c r="AF220" s="107">
        <v>217</v>
      </c>
      <c r="AG220" s="116">
        <v>217</v>
      </c>
      <c r="AH220" s="38" t="s">
        <v>291</v>
      </c>
      <c r="AJ220" s="108">
        <v>217</v>
      </c>
      <c r="AK220" s="116">
        <v>217</v>
      </c>
      <c r="AL220" s="38" t="s">
        <v>291</v>
      </c>
      <c r="BD220" s="107">
        <v>217</v>
      </c>
      <c r="BE220" s="115">
        <v>217</v>
      </c>
      <c r="BF220" s="38" t="s">
        <v>292</v>
      </c>
      <c r="BH220" s="108">
        <v>217</v>
      </c>
      <c r="BI220" s="115">
        <v>217</v>
      </c>
      <c r="BJ220" s="38" t="s">
        <v>292</v>
      </c>
    </row>
    <row r="221" spans="1:62" x14ac:dyDescent="0.25">
      <c r="A221" s="107">
        <v>218</v>
      </c>
      <c r="B221" s="31" t="s">
        <v>899</v>
      </c>
      <c r="C221" s="31" t="s">
        <v>973</v>
      </c>
      <c r="D221" s="113">
        <v>120</v>
      </c>
      <c r="E221" s="113">
        <v>30</v>
      </c>
      <c r="F221" s="113">
        <v>1</v>
      </c>
      <c r="G221" s="113">
        <v>1</v>
      </c>
      <c r="I221" s="117">
        <v>10</v>
      </c>
      <c r="J221" s="117">
        <v>8</v>
      </c>
      <c r="K221" s="104">
        <v>3</v>
      </c>
      <c r="L221" s="31" t="s">
        <v>452</v>
      </c>
      <c r="N221" s="110">
        <v>218</v>
      </c>
      <c r="O221" s="31" t="s">
        <v>899</v>
      </c>
      <c r="AF221" s="107">
        <v>218</v>
      </c>
      <c r="AG221" s="116">
        <v>218</v>
      </c>
      <c r="AH221" s="38" t="s">
        <v>291</v>
      </c>
      <c r="AJ221" s="108">
        <v>218</v>
      </c>
      <c r="AK221" s="116">
        <v>218</v>
      </c>
      <c r="AL221" s="38" t="s">
        <v>292</v>
      </c>
      <c r="BD221" s="107">
        <v>218</v>
      </c>
      <c r="BE221" s="115">
        <v>218</v>
      </c>
      <c r="BF221" s="38" t="s">
        <v>292</v>
      </c>
      <c r="BH221" s="108">
        <v>218</v>
      </c>
      <c r="BI221" s="115">
        <v>218</v>
      </c>
      <c r="BJ221" s="38" t="s">
        <v>293</v>
      </c>
    </row>
    <row r="222" spans="1:62" x14ac:dyDescent="0.25">
      <c r="A222" s="107">
        <v>219</v>
      </c>
      <c r="B222" s="31" t="s">
        <v>900</v>
      </c>
      <c r="C222" s="31" t="s">
        <v>973</v>
      </c>
      <c r="D222" s="113">
        <v>120</v>
      </c>
      <c r="E222" s="113">
        <v>30</v>
      </c>
      <c r="F222" s="113">
        <v>1</v>
      </c>
      <c r="G222" s="113">
        <v>1</v>
      </c>
      <c r="I222" s="117">
        <v>10</v>
      </c>
      <c r="J222" s="117">
        <v>8</v>
      </c>
      <c r="K222" s="104">
        <v>3</v>
      </c>
      <c r="L222" s="31" t="s">
        <v>452</v>
      </c>
      <c r="N222" s="110">
        <v>219</v>
      </c>
      <c r="O222" s="31" t="s">
        <v>900</v>
      </c>
      <c r="AF222" s="107">
        <v>219</v>
      </c>
      <c r="AG222" s="116">
        <v>219</v>
      </c>
      <c r="AH222" s="38" t="s">
        <v>292</v>
      </c>
      <c r="AJ222" s="108">
        <v>219</v>
      </c>
      <c r="AK222" s="116">
        <v>219</v>
      </c>
      <c r="AL222" s="38" t="s">
        <v>293</v>
      </c>
      <c r="BD222" s="107">
        <v>219</v>
      </c>
      <c r="BE222" s="115">
        <v>219</v>
      </c>
      <c r="BF222" s="38" t="s">
        <v>293</v>
      </c>
      <c r="BH222" s="108">
        <v>219</v>
      </c>
      <c r="BI222" s="115">
        <v>219</v>
      </c>
      <c r="BJ222" s="38" t="s">
        <v>291</v>
      </c>
    </row>
    <row r="223" spans="1:62" x14ac:dyDescent="0.25">
      <c r="A223" s="107">
        <v>220</v>
      </c>
      <c r="B223" s="31" t="s">
        <v>47</v>
      </c>
      <c r="C223" s="31" t="s">
        <v>4540</v>
      </c>
      <c r="D223" s="113">
        <v>120</v>
      </c>
      <c r="E223" s="113">
        <v>30</v>
      </c>
      <c r="F223" s="113">
        <v>1</v>
      </c>
      <c r="G223" s="113">
        <v>1</v>
      </c>
      <c r="H223" s="41" t="s">
        <v>26</v>
      </c>
      <c r="I223" s="117">
        <v>10</v>
      </c>
      <c r="J223" s="118">
        <v>10</v>
      </c>
      <c r="K223" s="109">
        <v>3</v>
      </c>
      <c r="L223" s="103" t="s">
        <v>385</v>
      </c>
      <c r="N223" s="110">
        <v>220</v>
      </c>
      <c r="O223" s="31" t="s">
        <v>47</v>
      </c>
      <c r="AF223" s="107">
        <v>220</v>
      </c>
      <c r="AG223" s="116">
        <v>220</v>
      </c>
      <c r="AH223" s="38" t="s">
        <v>292</v>
      </c>
      <c r="AJ223" s="108">
        <v>220</v>
      </c>
      <c r="AK223" s="116">
        <v>220</v>
      </c>
      <c r="AL223" s="38" t="s">
        <v>291</v>
      </c>
      <c r="BD223" s="107">
        <v>220</v>
      </c>
      <c r="BE223" s="115">
        <v>220</v>
      </c>
      <c r="BF223" s="38" t="s">
        <v>293</v>
      </c>
      <c r="BH223" s="108">
        <v>220</v>
      </c>
      <c r="BI223" s="115">
        <v>220</v>
      </c>
      <c r="BJ223" s="38" t="s">
        <v>292</v>
      </c>
    </row>
    <row r="224" spans="1:62" x14ac:dyDescent="0.25">
      <c r="A224" s="107">
        <v>221</v>
      </c>
      <c r="B224" s="31" t="s">
        <v>394</v>
      </c>
      <c r="C224" s="31" t="s">
        <v>971</v>
      </c>
      <c r="D224" s="113">
        <v>120</v>
      </c>
      <c r="E224" s="113">
        <v>30</v>
      </c>
      <c r="F224" s="113">
        <v>2</v>
      </c>
      <c r="G224" s="113">
        <v>1</v>
      </c>
      <c r="H224" s="41" t="s">
        <v>30</v>
      </c>
      <c r="I224" s="117">
        <v>10</v>
      </c>
      <c r="J224" s="118">
        <v>10</v>
      </c>
      <c r="K224" s="109">
        <v>6</v>
      </c>
      <c r="L224" s="103" t="s">
        <v>385</v>
      </c>
      <c r="N224" s="110">
        <v>221</v>
      </c>
      <c r="O224" s="31" t="s">
        <v>394</v>
      </c>
      <c r="AF224" s="107">
        <v>221</v>
      </c>
      <c r="AG224" s="116">
        <v>221</v>
      </c>
      <c r="AH224" s="38" t="s">
        <v>293</v>
      </c>
      <c r="AJ224" s="108">
        <v>221</v>
      </c>
      <c r="AK224" s="116">
        <v>221</v>
      </c>
      <c r="AL224" s="38" t="s">
        <v>292</v>
      </c>
      <c r="BD224" s="107">
        <v>221</v>
      </c>
      <c r="BE224" s="115">
        <v>221</v>
      </c>
      <c r="BF224" s="38" t="s">
        <v>291</v>
      </c>
      <c r="BH224" s="108">
        <v>221</v>
      </c>
      <c r="BI224" s="115">
        <v>221</v>
      </c>
      <c r="BJ224" s="38" t="s">
        <v>293</v>
      </c>
    </row>
    <row r="225" spans="1:62" x14ac:dyDescent="0.25">
      <c r="A225" s="107">
        <v>222</v>
      </c>
      <c r="B225" s="31" t="s">
        <v>901</v>
      </c>
      <c r="C225" s="31" t="s">
        <v>973</v>
      </c>
      <c r="D225" s="113">
        <v>250</v>
      </c>
      <c r="E225" s="113">
        <v>15</v>
      </c>
      <c r="F225" s="113">
        <v>2</v>
      </c>
      <c r="G225" s="113">
        <v>2</v>
      </c>
      <c r="I225" s="117">
        <v>10</v>
      </c>
      <c r="J225" s="117">
        <v>8</v>
      </c>
      <c r="K225" s="104">
        <v>3</v>
      </c>
      <c r="L225" s="31" t="s">
        <v>452</v>
      </c>
      <c r="N225" s="110">
        <v>222</v>
      </c>
      <c r="O225" s="31" t="s">
        <v>901</v>
      </c>
      <c r="AF225" s="107">
        <v>222</v>
      </c>
      <c r="AG225" s="116">
        <v>222</v>
      </c>
      <c r="AH225" s="38" t="s">
        <v>293</v>
      </c>
      <c r="AJ225" s="108">
        <v>222</v>
      </c>
      <c r="AK225" s="116">
        <v>222</v>
      </c>
      <c r="AL225" s="38" t="s">
        <v>293</v>
      </c>
      <c r="BD225" s="107">
        <v>222</v>
      </c>
      <c r="BE225" s="115">
        <v>222</v>
      </c>
      <c r="BF225" s="38" t="s">
        <v>291</v>
      </c>
      <c r="BH225" s="108">
        <v>222</v>
      </c>
      <c r="BI225" s="115">
        <v>222</v>
      </c>
      <c r="BJ225" s="38" t="s">
        <v>291</v>
      </c>
    </row>
    <row r="226" spans="1:62" x14ac:dyDescent="0.25">
      <c r="A226" s="107">
        <v>223</v>
      </c>
      <c r="B226" s="31" t="s">
        <v>52</v>
      </c>
      <c r="C226" s="31" t="s">
        <v>4540</v>
      </c>
      <c r="D226" s="113">
        <v>250</v>
      </c>
      <c r="E226" s="113">
        <v>15</v>
      </c>
      <c r="F226" s="113">
        <v>2</v>
      </c>
      <c r="G226" s="113">
        <v>2</v>
      </c>
      <c r="H226" s="41" t="s">
        <v>26</v>
      </c>
      <c r="I226" s="117">
        <v>10</v>
      </c>
      <c r="J226" s="118">
        <v>10</v>
      </c>
      <c r="K226" s="109">
        <v>3</v>
      </c>
      <c r="L226" s="103" t="s">
        <v>385</v>
      </c>
      <c r="N226" s="110">
        <v>223</v>
      </c>
      <c r="O226" s="31" t="s">
        <v>52</v>
      </c>
      <c r="AF226" s="107">
        <v>223</v>
      </c>
      <c r="AG226" s="116">
        <v>223</v>
      </c>
      <c r="AH226" s="38" t="s">
        <v>291</v>
      </c>
      <c r="AJ226" s="108">
        <v>223</v>
      </c>
      <c r="AK226" s="116">
        <v>223</v>
      </c>
      <c r="AL226" s="38" t="s">
        <v>291</v>
      </c>
      <c r="BD226" s="107">
        <v>223</v>
      </c>
      <c r="BE226" s="115">
        <v>223</v>
      </c>
      <c r="BF226" s="38" t="s">
        <v>292</v>
      </c>
      <c r="BH226" s="108">
        <v>223</v>
      </c>
      <c r="BI226" s="115">
        <v>223</v>
      </c>
      <c r="BJ226" s="38" t="s">
        <v>292</v>
      </c>
    </row>
    <row r="227" spans="1:62" x14ac:dyDescent="0.25">
      <c r="A227" s="107">
        <v>224</v>
      </c>
      <c r="B227" s="31" t="s">
        <v>55</v>
      </c>
      <c r="C227" s="31" t="s">
        <v>4540</v>
      </c>
      <c r="D227" s="113">
        <v>250</v>
      </c>
      <c r="E227" s="113">
        <v>15</v>
      </c>
      <c r="F227" s="113">
        <v>2</v>
      </c>
      <c r="G227" s="113">
        <v>2</v>
      </c>
      <c r="H227" s="41" t="s">
        <v>26</v>
      </c>
      <c r="I227" s="117">
        <v>10</v>
      </c>
      <c r="J227" s="118">
        <v>10</v>
      </c>
      <c r="K227" s="109">
        <v>3</v>
      </c>
      <c r="L227" s="103" t="s">
        <v>385</v>
      </c>
      <c r="N227" s="110">
        <v>224</v>
      </c>
      <c r="O227" s="31" t="s">
        <v>55</v>
      </c>
      <c r="AF227" s="107">
        <v>224</v>
      </c>
      <c r="AG227" s="116">
        <v>224</v>
      </c>
      <c r="AH227" s="38" t="s">
        <v>291</v>
      </c>
      <c r="AJ227" s="108">
        <v>224</v>
      </c>
      <c r="AK227" s="116">
        <v>224</v>
      </c>
      <c r="AL227" s="38" t="s">
        <v>292</v>
      </c>
      <c r="BD227" s="107">
        <v>224</v>
      </c>
      <c r="BE227" s="115">
        <v>224</v>
      </c>
      <c r="BF227" s="38" t="s">
        <v>292</v>
      </c>
      <c r="BH227" s="108">
        <v>224</v>
      </c>
      <c r="BI227" s="115">
        <v>224</v>
      </c>
      <c r="BJ227" s="38" t="s">
        <v>293</v>
      </c>
    </row>
    <row r="228" spans="1:62" x14ac:dyDescent="0.25">
      <c r="A228" s="107">
        <v>225</v>
      </c>
      <c r="B228" s="31" t="s">
        <v>902</v>
      </c>
      <c r="C228" s="31" t="s">
        <v>973</v>
      </c>
      <c r="D228" s="113">
        <v>250</v>
      </c>
      <c r="E228" s="113">
        <v>20</v>
      </c>
      <c r="F228" s="113">
        <v>2</v>
      </c>
      <c r="G228" s="113">
        <v>2</v>
      </c>
      <c r="I228" s="117">
        <v>10</v>
      </c>
      <c r="J228" s="117">
        <v>8</v>
      </c>
      <c r="K228" s="104">
        <v>3</v>
      </c>
      <c r="L228" s="31" t="s">
        <v>452</v>
      </c>
      <c r="N228" s="110">
        <v>225</v>
      </c>
      <c r="O228" s="31" t="s">
        <v>902</v>
      </c>
      <c r="AF228" s="107">
        <v>225</v>
      </c>
      <c r="AG228" s="116">
        <v>225</v>
      </c>
      <c r="AH228" s="38" t="s">
        <v>292</v>
      </c>
      <c r="AJ228" s="108">
        <v>225</v>
      </c>
      <c r="AK228" s="116">
        <v>225</v>
      </c>
      <c r="AL228" s="38" t="s">
        <v>293</v>
      </c>
      <c r="BD228" s="107">
        <v>225</v>
      </c>
      <c r="BE228" s="115">
        <v>225</v>
      </c>
      <c r="BF228" s="38" t="s">
        <v>293</v>
      </c>
      <c r="BH228" s="108">
        <v>225</v>
      </c>
      <c r="BI228" s="115">
        <v>225</v>
      </c>
      <c r="BJ228" s="38" t="s">
        <v>291</v>
      </c>
    </row>
    <row r="229" spans="1:62" x14ac:dyDescent="0.25">
      <c r="A229" s="107">
        <v>226</v>
      </c>
      <c r="B229" s="31" t="s">
        <v>903</v>
      </c>
      <c r="C229" s="31" t="s">
        <v>973</v>
      </c>
      <c r="D229" s="113">
        <v>250</v>
      </c>
      <c r="E229" s="113">
        <v>20</v>
      </c>
      <c r="F229" s="113">
        <v>2</v>
      </c>
      <c r="G229" s="113">
        <v>2</v>
      </c>
      <c r="I229" s="117">
        <v>10</v>
      </c>
      <c r="J229" s="117">
        <v>8</v>
      </c>
      <c r="K229" s="104">
        <v>3</v>
      </c>
      <c r="L229" s="31" t="s">
        <v>452</v>
      </c>
      <c r="N229" s="110">
        <v>226</v>
      </c>
      <c r="O229" s="31" t="s">
        <v>903</v>
      </c>
      <c r="AF229" s="107">
        <v>226</v>
      </c>
      <c r="AG229" s="116">
        <v>226</v>
      </c>
      <c r="AH229" s="38" t="s">
        <v>292</v>
      </c>
      <c r="AJ229" s="108">
        <v>226</v>
      </c>
      <c r="AK229" s="116">
        <v>226</v>
      </c>
      <c r="AL229" s="38" t="s">
        <v>291</v>
      </c>
      <c r="BD229" s="107">
        <v>226</v>
      </c>
      <c r="BE229" s="115">
        <v>226</v>
      </c>
      <c r="BF229" s="38" t="s">
        <v>293</v>
      </c>
      <c r="BH229" s="108">
        <v>226</v>
      </c>
      <c r="BI229" s="115">
        <v>226</v>
      </c>
      <c r="BJ229" s="38" t="s">
        <v>292</v>
      </c>
    </row>
    <row r="230" spans="1:62" x14ac:dyDescent="0.25">
      <c r="A230" s="107">
        <v>227</v>
      </c>
      <c r="B230" s="31" t="s">
        <v>57</v>
      </c>
      <c r="C230" s="31" t="s">
        <v>4540</v>
      </c>
      <c r="D230" s="113">
        <v>250</v>
      </c>
      <c r="E230" s="113">
        <v>20</v>
      </c>
      <c r="F230" s="113">
        <v>2</v>
      </c>
      <c r="G230" s="113">
        <v>2</v>
      </c>
      <c r="H230" s="41" t="s">
        <v>26</v>
      </c>
      <c r="I230" s="117">
        <v>10</v>
      </c>
      <c r="J230" s="118">
        <v>10</v>
      </c>
      <c r="K230" s="109">
        <v>3</v>
      </c>
      <c r="L230" s="103" t="s">
        <v>385</v>
      </c>
      <c r="N230" s="110">
        <v>227</v>
      </c>
      <c r="O230" s="31" t="s">
        <v>57</v>
      </c>
      <c r="AF230" s="107">
        <v>227</v>
      </c>
      <c r="AG230" s="116">
        <v>227</v>
      </c>
      <c r="AH230" s="38" t="s">
        <v>293</v>
      </c>
      <c r="AJ230" s="108">
        <v>227</v>
      </c>
      <c r="AK230" s="116">
        <v>227</v>
      </c>
      <c r="AL230" s="38" t="s">
        <v>292</v>
      </c>
      <c r="BD230" s="107">
        <v>227</v>
      </c>
      <c r="BE230" s="115">
        <v>227</v>
      </c>
      <c r="BF230" s="38" t="s">
        <v>291</v>
      </c>
      <c r="BH230" s="108">
        <v>227</v>
      </c>
      <c r="BI230" s="115">
        <v>227</v>
      </c>
      <c r="BJ230" s="38" t="s">
        <v>293</v>
      </c>
    </row>
    <row r="231" spans="1:62" x14ac:dyDescent="0.25">
      <c r="A231" s="107">
        <v>228</v>
      </c>
      <c r="B231" s="31" t="s">
        <v>396</v>
      </c>
      <c r="C231" s="31" t="s">
        <v>4548</v>
      </c>
      <c r="D231" s="113">
        <v>250</v>
      </c>
      <c r="E231" s="113">
        <v>20</v>
      </c>
      <c r="F231" s="113">
        <v>2</v>
      </c>
      <c r="G231" s="113">
        <v>2</v>
      </c>
      <c r="H231" s="41" t="s">
        <v>26</v>
      </c>
      <c r="I231" s="117">
        <v>10</v>
      </c>
      <c r="J231" s="118">
        <v>10</v>
      </c>
      <c r="K231" s="109">
        <v>6</v>
      </c>
      <c r="L231" s="103" t="s">
        <v>385</v>
      </c>
      <c r="N231" s="110">
        <v>228</v>
      </c>
      <c r="O231" s="31" t="s">
        <v>396</v>
      </c>
      <c r="AF231" s="107">
        <v>228</v>
      </c>
      <c r="AG231" s="116">
        <v>228</v>
      </c>
      <c r="AH231" s="38" t="s">
        <v>293</v>
      </c>
      <c r="AJ231" s="108">
        <v>228</v>
      </c>
      <c r="AK231" s="116">
        <v>228</v>
      </c>
      <c r="AL231" s="38" t="s">
        <v>293</v>
      </c>
      <c r="BD231" s="107">
        <v>228</v>
      </c>
      <c r="BE231" s="115">
        <v>228</v>
      </c>
      <c r="BF231" s="38" t="s">
        <v>291</v>
      </c>
      <c r="BH231" s="108">
        <v>228</v>
      </c>
      <c r="BI231" s="115">
        <v>228</v>
      </c>
      <c r="BJ231" s="38" t="s">
        <v>291</v>
      </c>
    </row>
    <row r="232" spans="1:62" x14ac:dyDescent="0.25">
      <c r="A232" s="107">
        <v>229</v>
      </c>
      <c r="B232" s="31" t="s">
        <v>904</v>
      </c>
      <c r="C232" s="31" t="s">
        <v>973</v>
      </c>
      <c r="D232" s="113">
        <v>250</v>
      </c>
      <c r="E232" s="113">
        <v>30</v>
      </c>
      <c r="F232" s="113">
        <v>2</v>
      </c>
      <c r="G232" s="113">
        <v>2</v>
      </c>
      <c r="I232" s="117">
        <v>10</v>
      </c>
      <c r="J232" s="117">
        <v>10</v>
      </c>
      <c r="K232" s="104">
        <v>3</v>
      </c>
      <c r="L232" s="31" t="s">
        <v>452</v>
      </c>
      <c r="N232" s="110">
        <v>229</v>
      </c>
      <c r="O232" s="31" t="s">
        <v>904</v>
      </c>
      <c r="AF232" s="107">
        <v>229</v>
      </c>
      <c r="AG232" s="116">
        <v>229</v>
      </c>
      <c r="AH232" s="38" t="s">
        <v>291</v>
      </c>
      <c r="AJ232" s="108">
        <v>229</v>
      </c>
      <c r="AK232" s="116">
        <v>229</v>
      </c>
      <c r="AL232" s="38" t="s">
        <v>291</v>
      </c>
      <c r="BD232" s="107">
        <v>229</v>
      </c>
      <c r="BE232" s="115">
        <v>229</v>
      </c>
      <c r="BF232" s="38" t="s">
        <v>292</v>
      </c>
      <c r="BH232" s="108">
        <v>229</v>
      </c>
      <c r="BI232" s="115">
        <v>229</v>
      </c>
      <c r="BJ232" s="38" t="s">
        <v>292</v>
      </c>
    </row>
    <row r="233" spans="1:62" x14ac:dyDescent="0.25">
      <c r="A233" s="107">
        <v>230</v>
      </c>
      <c r="B233" s="31" t="s">
        <v>905</v>
      </c>
      <c r="C233" s="31" t="s">
        <v>973</v>
      </c>
      <c r="D233" s="113">
        <v>250</v>
      </c>
      <c r="E233" s="113">
        <v>30</v>
      </c>
      <c r="F233" s="113">
        <v>2</v>
      </c>
      <c r="G233" s="113">
        <v>2</v>
      </c>
      <c r="I233" s="117">
        <v>10</v>
      </c>
      <c r="J233" s="117">
        <v>10</v>
      </c>
      <c r="K233" s="104">
        <v>3</v>
      </c>
      <c r="L233" s="31" t="s">
        <v>452</v>
      </c>
      <c r="N233" s="110">
        <v>230</v>
      </c>
      <c r="O233" s="31" t="s">
        <v>905</v>
      </c>
      <c r="AF233" s="107">
        <v>230</v>
      </c>
      <c r="AG233" s="116">
        <v>230</v>
      </c>
      <c r="AH233" s="38" t="s">
        <v>291</v>
      </c>
      <c r="AJ233" s="108">
        <v>230</v>
      </c>
      <c r="AK233" s="116">
        <v>230</v>
      </c>
      <c r="AL233" s="38" t="s">
        <v>292</v>
      </c>
      <c r="BD233" s="107">
        <v>230</v>
      </c>
      <c r="BE233" s="115">
        <v>230</v>
      </c>
      <c r="BF233" s="38" t="s">
        <v>292</v>
      </c>
      <c r="BH233" s="108">
        <v>230</v>
      </c>
      <c r="BI233" s="115">
        <v>230</v>
      </c>
      <c r="BJ233" s="38" t="s">
        <v>293</v>
      </c>
    </row>
    <row r="234" spans="1:62" x14ac:dyDescent="0.25">
      <c r="A234" s="107">
        <v>231</v>
      </c>
      <c r="B234" s="31" t="s">
        <v>59</v>
      </c>
      <c r="C234" s="31" t="s">
        <v>4540</v>
      </c>
      <c r="D234" s="113">
        <v>250</v>
      </c>
      <c r="E234" s="113">
        <v>30</v>
      </c>
      <c r="F234" s="113">
        <v>2</v>
      </c>
      <c r="G234" s="113">
        <v>2</v>
      </c>
      <c r="H234" s="41" t="s">
        <v>26</v>
      </c>
      <c r="I234" s="117">
        <v>10</v>
      </c>
      <c r="J234" s="118">
        <v>10</v>
      </c>
      <c r="K234" s="109">
        <v>3</v>
      </c>
      <c r="L234" s="103" t="s">
        <v>385</v>
      </c>
      <c r="N234" s="110">
        <v>231</v>
      </c>
      <c r="O234" s="31" t="s">
        <v>59</v>
      </c>
      <c r="AF234" s="107">
        <v>231</v>
      </c>
      <c r="AG234" s="116">
        <v>231</v>
      </c>
      <c r="AH234" s="38" t="s">
        <v>292</v>
      </c>
      <c r="AJ234" s="108">
        <v>231</v>
      </c>
      <c r="AK234" s="116">
        <v>231</v>
      </c>
      <c r="AL234" s="38" t="s">
        <v>293</v>
      </c>
      <c r="BD234" s="107">
        <v>231</v>
      </c>
      <c r="BE234" s="115">
        <v>231</v>
      </c>
      <c r="BF234" s="38" t="s">
        <v>293</v>
      </c>
      <c r="BH234" s="108">
        <v>231</v>
      </c>
      <c r="BI234" s="115">
        <v>231</v>
      </c>
      <c r="BJ234" s="38" t="s">
        <v>291</v>
      </c>
    </row>
    <row r="235" spans="1:62" x14ac:dyDescent="0.25">
      <c r="A235" s="107">
        <v>232</v>
      </c>
      <c r="B235" s="31" t="s">
        <v>397</v>
      </c>
      <c r="C235" s="31" t="s">
        <v>971</v>
      </c>
      <c r="D235" s="113">
        <v>250</v>
      </c>
      <c r="E235" s="113">
        <v>30</v>
      </c>
      <c r="F235" s="113">
        <v>2</v>
      </c>
      <c r="G235" s="113">
        <v>2</v>
      </c>
      <c r="H235" s="41" t="s">
        <v>30</v>
      </c>
      <c r="I235" s="117">
        <v>10</v>
      </c>
      <c r="J235" s="118">
        <v>10</v>
      </c>
      <c r="K235" s="109">
        <v>6</v>
      </c>
      <c r="L235" s="18">
        <v>1900.5</v>
      </c>
      <c r="N235" s="110">
        <v>232</v>
      </c>
      <c r="O235" s="31" t="s">
        <v>397</v>
      </c>
      <c r="AF235" s="107">
        <v>232</v>
      </c>
      <c r="AG235" s="116">
        <v>232</v>
      </c>
      <c r="AH235" s="38" t="s">
        <v>292</v>
      </c>
      <c r="AJ235" s="108">
        <v>232</v>
      </c>
      <c r="AK235" s="116">
        <v>232</v>
      </c>
      <c r="AL235" s="38" t="s">
        <v>291</v>
      </c>
      <c r="BD235" s="107">
        <v>232</v>
      </c>
      <c r="BE235" s="115">
        <v>232</v>
      </c>
      <c r="BF235" s="38" t="s">
        <v>293</v>
      </c>
      <c r="BH235" s="108">
        <v>232</v>
      </c>
      <c r="BI235" s="115">
        <v>232</v>
      </c>
      <c r="BJ235" s="38" t="s">
        <v>292</v>
      </c>
    </row>
    <row r="236" spans="1:62" x14ac:dyDescent="0.25">
      <c r="A236" s="107">
        <v>233</v>
      </c>
      <c r="B236" s="98" t="s">
        <v>921</v>
      </c>
      <c r="C236" s="31" t="s">
        <v>4533</v>
      </c>
      <c r="D236" s="113">
        <v>480</v>
      </c>
      <c r="E236" s="113">
        <v>60</v>
      </c>
      <c r="F236" s="113">
        <v>3</v>
      </c>
      <c r="G236" s="113">
        <v>3</v>
      </c>
      <c r="H236" s="31" t="s">
        <v>34</v>
      </c>
      <c r="I236" s="117">
        <v>8</v>
      </c>
      <c r="J236" s="117">
        <v>8</v>
      </c>
      <c r="K236" s="104">
        <v>5</v>
      </c>
      <c r="L236" s="103" t="s">
        <v>452</v>
      </c>
      <c r="N236" s="110">
        <v>233</v>
      </c>
      <c r="O236" s="98" t="s">
        <v>921</v>
      </c>
      <c r="AF236" s="107">
        <v>233</v>
      </c>
      <c r="AG236" s="116">
        <v>233</v>
      </c>
      <c r="AH236" s="38" t="s">
        <v>293</v>
      </c>
      <c r="AJ236" s="108">
        <v>233</v>
      </c>
      <c r="AK236" s="116">
        <v>233</v>
      </c>
      <c r="AL236" s="38" t="s">
        <v>292</v>
      </c>
      <c r="BD236" s="107">
        <v>233</v>
      </c>
      <c r="BE236" s="115">
        <v>233</v>
      </c>
      <c r="BF236" s="38" t="s">
        <v>291</v>
      </c>
      <c r="BH236" s="108">
        <v>233</v>
      </c>
      <c r="BI236" s="115">
        <v>233</v>
      </c>
      <c r="BJ236" s="38" t="s">
        <v>293</v>
      </c>
    </row>
    <row r="237" spans="1:62" x14ac:dyDescent="0.25">
      <c r="A237" s="107">
        <v>234</v>
      </c>
      <c r="B237" s="98" t="s">
        <v>922</v>
      </c>
      <c r="C237" s="31" t="s">
        <v>4533</v>
      </c>
      <c r="D237" s="113">
        <v>480</v>
      </c>
      <c r="E237" s="113">
        <v>60</v>
      </c>
      <c r="F237" s="113">
        <v>3</v>
      </c>
      <c r="G237" s="113">
        <v>3</v>
      </c>
      <c r="H237" s="31" t="s">
        <v>34</v>
      </c>
      <c r="I237" s="117">
        <v>8</v>
      </c>
      <c r="J237" s="117">
        <v>8</v>
      </c>
      <c r="K237" s="104">
        <v>5</v>
      </c>
      <c r="L237" s="103" t="s">
        <v>452</v>
      </c>
      <c r="N237" s="110">
        <v>234</v>
      </c>
      <c r="O237" s="98" t="s">
        <v>922</v>
      </c>
      <c r="AF237" s="107">
        <v>234</v>
      </c>
      <c r="AG237" s="116">
        <v>234</v>
      </c>
      <c r="AH237" s="38" t="s">
        <v>293</v>
      </c>
      <c r="AJ237" s="108">
        <v>234</v>
      </c>
      <c r="AK237" s="116">
        <v>234</v>
      </c>
      <c r="AL237" s="38" t="s">
        <v>293</v>
      </c>
      <c r="BD237" s="107">
        <v>234</v>
      </c>
      <c r="BE237" s="115">
        <v>234</v>
      </c>
      <c r="BF237" s="38" t="s">
        <v>291</v>
      </c>
      <c r="BH237" s="108">
        <v>234</v>
      </c>
      <c r="BI237" s="115">
        <v>234</v>
      </c>
      <c r="BJ237" s="38" t="s">
        <v>291</v>
      </c>
    </row>
    <row r="238" spans="1:62" x14ac:dyDescent="0.25">
      <c r="A238" s="107">
        <v>235</v>
      </c>
      <c r="B238" s="98" t="s">
        <v>4569</v>
      </c>
      <c r="C238" s="31" t="s">
        <v>4542</v>
      </c>
      <c r="D238" s="113">
        <v>250</v>
      </c>
      <c r="E238" s="113">
        <v>60</v>
      </c>
      <c r="F238" s="113">
        <v>2</v>
      </c>
      <c r="G238" s="113">
        <v>2</v>
      </c>
      <c r="H238" s="41" t="s">
        <v>30</v>
      </c>
      <c r="I238" s="117">
        <v>10</v>
      </c>
      <c r="J238" s="118">
        <v>6</v>
      </c>
      <c r="K238" s="104">
        <v>3</v>
      </c>
      <c r="L238" s="103" t="s">
        <v>4570</v>
      </c>
      <c r="N238" s="110">
        <v>235</v>
      </c>
      <c r="O238" s="98" t="s">
        <v>4569</v>
      </c>
      <c r="AF238" s="107">
        <v>235</v>
      </c>
      <c r="AG238" s="116">
        <v>235</v>
      </c>
      <c r="AH238" s="38" t="s">
        <v>291</v>
      </c>
      <c r="AJ238" s="108">
        <v>235</v>
      </c>
      <c r="AK238" s="116">
        <v>235</v>
      </c>
      <c r="AL238" s="38" t="s">
        <v>291</v>
      </c>
      <c r="BD238" s="107">
        <v>235</v>
      </c>
      <c r="BE238" s="115">
        <v>235</v>
      </c>
      <c r="BF238" s="38" t="s">
        <v>292</v>
      </c>
      <c r="BH238" s="108">
        <v>235</v>
      </c>
      <c r="BI238" s="115">
        <v>235</v>
      </c>
      <c r="BJ238" s="38" t="s">
        <v>292</v>
      </c>
    </row>
    <row r="239" spans="1:62" x14ac:dyDescent="0.25">
      <c r="A239" s="107">
        <v>236</v>
      </c>
      <c r="B239" s="98" t="s">
        <v>948</v>
      </c>
      <c r="D239" s="115" t="s">
        <v>949</v>
      </c>
      <c r="E239" s="113">
        <v>40</v>
      </c>
      <c r="F239" s="113">
        <v>3</v>
      </c>
      <c r="G239" s="113">
        <v>3</v>
      </c>
      <c r="H239" s="41" t="s">
        <v>26</v>
      </c>
      <c r="I239" s="117">
        <v>10</v>
      </c>
      <c r="J239" s="117">
        <v>10</v>
      </c>
      <c r="K239" s="104">
        <v>4</v>
      </c>
      <c r="L239" s="103" t="s">
        <v>452</v>
      </c>
      <c r="N239" s="110">
        <v>236</v>
      </c>
      <c r="O239" s="98" t="s">
        <v>948</v>
      </c>
      <c r="AF239" s="107">
        <v>236</v>
      </c>
      <c r="AG239" s="116">
        <v>236</v>
      </c>
      <c r="AH239" s="38" t="s">
        <v>291</v>
      </c>
      <c r="AJ239" s="108">
        <v>236</v>
      </c>
      <c r="AK239" s="116">
        <v>236</v>
      </c>
      <c r="AL239" s="38" t="s">
        <v>292</v>
      </c>
      <c r="BD239" s="107">
        <v>236</v>
      </c>
      <c r="BE239" s="115">
        <v>236</v>
      </c>
      <c r="BF239" s="38" t="s">
        <v>292</v>
      </c>
      <c r="BH239" s="108">
        <v>236</v>
      </c>
      <c r="BI239" s="115">
        <v>236</v>
      </c>
      <c r="BJ239" s="38" t="s">
        <v>293</v>
      </c>
    </row>
    <row r="240" spans="1:62" x14ac:dyDescent="0.25">
      <c r="A240" s="107">
        <v>237</v>
      </c>
      <c r="B240" t="s">
        <v>953</v>
      </c>
      <c r="C240" s="31" t="s">
        <v>4541</v>
      </c>
      <c r="D240" s="113">
        <v>250</v>
      </c>
      <c r="E240" s="113">
        <v>60</v>
      </c>
      <c r="F240" s="113">
        <v>3</v>
      </c>
      <c r="G240" s="113">
        <v>3</v>
      </c>
      <c r="H240" s="41" t="s">
        <v>30</v>
      </c>
      <c r="I240" s="117">
        <v>10</v>
      </c>
      <c r="J240" s="118">
        <v>6</v>
      </c>
      <c r="K240" s="104">
        <v>4</v>
      </c>
      <c r="L240" s="103" t="s">
        <v>391</v>
      </c>
      <c r="N240" s="110">
        <v>237</v>
      </c>
      <c r="O240" t="s">
        <v>953</v>
      </c>
      <c r="AF240" s="107">
        <v>237</v>
      </c>
      <c r="AG240" s="116">
        <v>237</v>
      </c>
      <c r="AH240" s="38" t="s">
        <v>292</v>
      </c>
      <c r="AJ240" s="108">
        <v>237</v>
      </c>
      <c r="AK240" s="116">
        <v>237</v>
      </c>
      <c r="AL240" s="38" t="s">
        <v>293</v>
      </c>
      <c r="BD240" s="107">
        <v>237</v>
      </c>
      <c r="BE240" s="115">
        <v>237</v>
      </c>
      <c r="BF240" s="38" t="s">
        <v>293</v>
      </c>
      <c r="BH240" s="108">
        <v>237</v>
      </c>
      <c r="BI240" s="115">
        <v>237</v>
      </c>
      <c r="BJ240" s="38" t="s">
        <v>291</v>
      </c>
    </row>
    <row r="241" spans="1:62" x14ac:dyDescent="0.25">
      <c r="A241" s="107">
        <v>238</v>
      </c>
      <c r="B241" s="31" t="s">
        <v>868</v>
      </c>
      <c r="C241" s="31" t="s">
        <v>940</v>
      </c>
      <c r="D241" s="113">
        <v>415</v>
      </c>
      <c r="E241" s="113">
        <v>30</v>
      </c>
      <c r="F241" s="113">
        <v>3</v>
      </c>
      <c r="G241" s="113">
        <v>3</v>
      </c>
      <c r="I241" s="117">
        <v>10</v>
      </c>
      <c r="J241" s="117">
        <v>10</v>
      </c>
      <c r="K241" s="104">
        <v>5</v>
      </c>
      <c r="L241" s="31" t="s">
        <v>452</v>
      </c>
      <c r="N241" s="110">
        <v>238</v>
      </c>
      <c r="O241" s="31" t="s">
        <v>868</v>
      </c>
      <c r="AF241" s="107">
        <v>238</v>
      </c>
      <c r="AG241" s="116">
        <v>238</v>
      </c>
      <c r="AH241" s="38" t="s">
        <v>292</v>
      </c>
      <c r="AJ241" s="108">
        <v>238</v>
      </c>
      <c r="AK241" s="116">
        <v>238</v>
      </c>
      <c r="AL241" s="38" t="s">
        <v>291</v>
      </c>
      <c r="BD241" s="107">
        <v>238</v>
      </c>
      <c r="BE241" s="115">
        <v>238</v>
      </c>
      <c r="BF241" s="38" t="s">
        <v>293</v>
      </c>
      <c r="BH241" s="108">
        <v>238</v>
      </c>
      <c r="BI241" s="115">
        <v>238</v>
      </c>
      <c r="BJ241" s="38" t="s">
        <v>292</v>
      </c>
    </row>
    <row r="242" spans="1:62" x14ac:dyDescent="0.25">
      <c r="A242" s="107">
        <v>239</v>
      </c>
      <c r="B242" s="31" t="s">
        <v>851</v>
      </c>
      <c r="C242" s="31" t="s">
        <v>4536</v>
      </c>
      <c r="D242" s="113">
        <v>480</v>
      </c>
      <c r="E242" s="113">
        <v>30</v>
      </c>
      <c r="F242" s="113">
        <v>3</v>
      </c>
      <c r="G242" s="113">
        <v>3</v>
      </c>
      <c r="H242" s="41" t="s">
        <v>26</v>
      </c>
      <c r="I242" s="118">
        <v>10</v>
      </c>
      <c r="J242" s="118">
        <v>10</v>
      </c>
      <c r="K242" s="109">
        <v>5</v>
      </c>
      <c r="L242" s="103" t="s">
        <v>452</v>
      </c>
      <c r="N242" s="110">
        <v>239</v>
      </c>
      <c r="O242" s="31" t="s">
        <v>851</v>
      </c>
      <c r="AF242" s="107">
        <v>239</v>
      </c>
      <c r="AG242" s="116">
        <v>239</v>
      </c>
      <c r="AH242" s="38" t="s">
        <v>293</v>
      </c>
      <c r="AJ242" s="108">
        <v>239</v>
      </c>
      <c r="AK242" s="116">
        <v>239</v>
      </c>
      <c r="AL242" s="38" t="s">
        <v>292</v>
      </c>
      <c r="BD242" s="107">
        <v>239</v>
      </c>
      <c r="BE242" s="115">
        <v>239</v>
      </c>
      <c r="BF242" s="38" t="s">
        <v>291</v>
      </c>
      <c r="BH242" s="108">
        <v>239</v>
      </c>
      <c r="BI242" s="115">
        <v>239</v>
      </c>
      <c r="BJ242" s="38" t="s">
        <v>293</v>
      </c>
    </row>
    <row r="243" spans="1:62" x14ac:dyDescent="0.25">
      <c r="A243" s="107">
        <v>240</v>
      </c>
      <c r="B243" s="31" t="s">
        <v>890</v>
      </c>
      <c r="C243" s="31" t="s">
        <v>4536</v>
      </c>
      <c r="D243" s="113">
        <v>480</v>
      </c>
      <c r="E243" s="113">
        <v>30</v>
      </c>
      <c r="F243" s="113">
        <v>3</v>
      </c>
      <c r="G243" s="113">
        <v>3</v>
      </c>
      <c r="H243" s="31" t="s">
        <v>26</v>
      </c>
      <c r="I243" s="117">
        <v>10</v>
      </c>
      <c r="J243" s="117">
        <v>10</v>
      </c>
      <c r="K243" s="104">
        <v>5</v>
      </c>
      <c r="L243" s="31" t="s">
        <v>452</v>
      </c>
      <c r="N243" s="110">
        <v>240</v>
      </c>
      <c r="O243" s="31" t="s">
        <v>890</v>
      </c>
      <c r="AF243" s="107">
        <v>240</v>
      </c>
      <c r="AG243" s="116">
        <v>240</v>
      </c>
      <c r="AH243" s="38" t="s">
        <v>293</v>
      </c>
      <c r="AJ243" s="108">
        <v>240</v>
      </c>
      <c r="AK243" s="116">
        <v>240</v>
      </c>
      <c r="AL243" s="38" t="s">
        <v>293</v>
      </c>
      <c r="BD243" s="107">
        <v>240</v>
      </c>
      <c r="BE243" s="115">
        <v>240</v>
      </c>
      <c r="BF243" s="38" t="s">
        <v>291</v>
      </c>
      <c r="BH243" s="108">
        <v>240</v>
      </c>
      <c r="BI243" s="115">
        <v>240</v>
      </c>
      <c r="BJ243" s="38" t="s">
        <v>291</v>
      </c>
    </row>
    <row r="244" spans="1:62" x14ac:dyDescent="0.25">
      <c r="A244" s="107">
        <v>241</v>
      </c>
      <c r="B244" s="31" t="s">
        <v>4556</v>
      </c>
      <c r="D244" s="113" t="s">
        <v>949</v>
      </c>
      <c r="E244" s="113">
        <v>30</v>
      </c>
      <c r="F244" s="113">
        <v>3</v>
      </c>
      <c r="G244" s="113">
        <v>3</v>
      </c>
      <c r="H244" s="41"/>
      <c r="I244" s="117">
        <v>10</v>
      </c>
      <c r="J244" s="118">
        <v>8</v>
      </c>
      <c r="K244" s="109">
        <v>5</v>
      </c>
      <c r="L244" s="103" t="s">
        <v>452</v>
      </c>
      <c r="N244" s="110">
        <v>241</v>
      </c>
      <c r="O244" s="31" t="s">
        <v>4556</v>
      </c>
      <c r="AF244" s="107">
        <v>241</v>
      </c>
      <c r="AG244" s="116">
        <v>241</v>
      </c>
      <c r="AH244" s="38" t="s">
        <v>291</v>
      </c>
      <c r="AJ244" s="108">
        <v>241</v>
      </c>
      <c r="AK244" s="116">
        <v>241</v>
      </c>
      <c r="AL244" s="38" t="s">
        <v>291</v>
      </c>
      <c r="BD244" s="107">
        <v>241</v>
      </c>
      <c r="BE244" s="115" t="s">
        <v>220</v>
      </c>
      <c r="BF244" s="38" t="s">
        <v>295</v>
      </c>
      <c r="BH244" s="108">
        <v>241</v>
      </c>
      <c r="BI244" s="115" t="s">
        <v>301</v>
      </c>
      <c r="BJ244" s="38" t="s">
        <v>295</v>
      </c>
    </row>
    <row r="245" spans="1:62" x14ac:dyDescent="0.25">
      <c r="A245" s="107">
        <v>242</v>
      </c>
      <c r="B245" s="31" t="s">
        <v>946</v>
      </c>
      <c r="C245" s="31" t="s">
        <v>972</v>
      </c>
      <c r="D245" s="113" t="s">
        <v>947</v>
      </c>
      <c r="E245" s="113">
        <v>60</v>
      </c>
      <c r="F245" s="113">
        <v>3</v>
      </c>
      <c r="G245" s="113">
        <v>3</v>
      </c>
      <c r="H245" s="31" t="s">
        <v>34</v>
      </c>
      <c r="I245" s="117">
        <v>8</v>
      </c>
      <c r="J245" s="117">
        <v>8</v>
      </c>
      <c r="K245" s="104">
        <v>5</v>
      </c>
      <c r="L245" s="31" t="s">
        <v>452</v>
      </c>
      <c r="N245" s="110">
        <v>242</v>
      </c>
      <c r="O245" s="31" t="s">
        <v>946</v>
      </c>
      <c r="AF245" s="107">
        <v>242</v>
      </c>
      <c r="AG245" s="116">
        <v>242</v>
      </c>
      <c r="AH245" s="38" t="s">
        <v>291</v>
      </c>
      <c r="AJ245" s="108">
        <v>242</v>
      </c>
      <c r="AK245" s="116">
        <v>242</v>
      </c>
      <c r="AL245" s="38" t="s">
        <v>292</v>
      </c>
      <c r="BD245" s="107">
        <v>242</v>
      </c>
      <c r="BE245" s="115" t="s">
        <v>221</v>
      </c>
      <c r="BF245" s="38" t="s">
        <v>296</v>
      </c>
      <c r="BH245" s="108">
        <v>242</v>
      </c>
      <c r="BI245" s="115" t="s">
        <v>302</v>
      </c>
      <c r="BJ245" s="38" t="s">
        <v>296</v>
      </c>
    </row>
    <row r="246" spans="1:62" x14ac:dyDescent="0.25">
      <c r="A246" s="107">
        <v>243</v>
      </c>
      <c r="B246" s="31" t="s">
        <v>923</v>
      </c>
      <c r="C246" s="31" t="s">
        <v>972</v>
      </c>
      <c r="D246" s="113" t="s">
        <v>949</v>
      </c>
      <c r="E246" s="113">
        <v>60</v>
      </c>
      <c r="F246" s="113">
        <v>3</v>
      </c>
      <c r="G246" s="113">
        <v>3</v>
      </c>
      <c r="H246" s="31" t="s">
        <v>34</v>
      </c>
      <c r="I246" s="117">
        <v>8</v>
      </c>
      <c r="J246" s="117">
        <v>8</v>
      </c>
      <c r="K246" s="104">
        <v>5</v>
      </c>
      <c r="L246" s="31" t="s">
        <v>452</v>
      </c>
      <c r="N246" s="110">
        <v>243</v>
      </c>
      <c r="O246" s="31" t="s">
        <v>923</v>
      </c>
      <c r="AF246" s="107">
        <v>243</v>
      </c>
      <c r="AG246" s="116">
        <v>243</v>
      </c>
      <c r="AH246" s="38" t="s">
        <v>292</v>
      </c>
      <c r="AJ246" s="108">
        <v>243</v>
      </c>
      <c r="AK246" s="116">
        <v>243</v>
      </c>
      <c r="AL246" s="38" t="s">
        <v>293</v>
      </c>
      <c r="BD246" s="107">
        <v>243</v>
      </c>
      <c r="BE246" s="115" t="s">
        <v>222</v>
      </c>
      <c r="BF246" s="38" t="s">
        <v>294</v>
      </c>
      <c r="BH246" s="108">
        <v>243</v>
      </c>
      <c r="BI246" s="115" t="s">
        <v>303</v>
      </c>
      <c r="BJ246" s="38" t="s">
        <v>294</v>
      </c>
    </row>
    <row r="247" spans="1:62" x14ac:dyDescent="0.25">
      <c r="A247" s="107">
        <v>244</v>
      </c>
      <c r="B247" s="31" t="s">
        <v>4522</v>
      </c>
      <c r="C247" t="s">
        <v>4549</v>
      </c>
      <c r="D247" s="113" t="s">
        <v>947</v>
      </c>
      <c r="E247" s="113">
        <v>60</v>
      </c>
      <c r="F247" s="113">
        <v>3</v>
      </c>
      <c r="G247" s="113">
        <v>4</v>
      </c>
      <c r="H247" s="31" t="s">
        <v>34</v>
      </c>
      <c r="I247" s="117">
        <v>6</v>
      </c>
      <c r="J247" s="117">
        <v>6</v>
      </c>
      <c r="K247" s="104">
        <v>5</v>
      </c>
      <c r="L247" s="31" t="s">
        <v>452</v>
      </c>
      <c r="N247" s="110">
        <v>244</v>
      </c>
      <c r="O247" s="31" t="s">
        <v>4522</v>
      </c>
      <c r="AF247" s="107">
        <v>244</v>
      </c>
      <c r="AG247" s="116">
        <v>244</v>
      </c>
      <c r="AH247" s="38" t="s">
        <v>292</v>
      </c>
      <c r="AJ247" s="108">
        <v>244</v>
      </c>
      <c r="AK247" s="116">
        <v>244</v>
      </c>
      <c r="AL247" s="38" t="s">
        <v>291</v>
      </c>
      <c r="BD247" s="107">
        <v>244</v>
      </c>
      <c r="BE247" s="115" t="s">
        <v>223</v>
      </c>
      <c r="BF247" s="38" t="s">
        <v>295</v>
      </c>
      <c r="BH247" s="108">
        <v>244</v>
      </c>
      <c r="BI247" s="115" t="s">
        <v>304</v>
      </c>
      <c r="BJ247" s="38" t="s">
        <v>295</v>
      </c>
    </row>
    <row r="248" spans="1:62" x14ac:dyDescent="0.25">
      <c r="A248" s="107">
        <v>245</v>
      </c>
      <c r="B248" s="98" t="s">
        <v>924</v>
      </c>
      <c r="C248" s="31" t="s">
        <v>972</v>
      </c>
      <c r="D248" s="113" t="s">
        <v>949</v>
      </c>
      <c r="E248" s="113">
        <v>60</v>
      </c>
      <c r="F248" s="113">
        <v>3</v>
      </c>
      <c r="G248" s="113">
        <v>3</v>
      </c>
      <c r="H248" s="31" t="s">
        <v>34</v>
      </c>
      <c r="I248" s="117">
        <v>8</v>
      </c>
      <c r="J248" s="117">
        <v>8</v>
      </c>
      <c r="K248" s="104">
        <v>5</v>
      </c>
      <c r="L248" s="31" t="s">
        <v>452</v>
      </c>
      <c r="N248" s="110">
        <v>245</v>
      </c>
      <c r="O248" s="98" t="s">
        <v>924</v>
      </c>
      <c r="AF248" s="107">
        <v>245</v>
      </c>
      <c r="AG248" s="116">
        <v>245</v>
      </c>
      <c r="AH248" s="38" t="s">
        <v>293</v>
      </c>
      <c r="AJ248" s="108">
        <v>245</v>
      </c>
      <c r="AK248" s="116">
        <v>245</v>
      </c>
      <c r="AL248" s="38" t="s">
        <v>292</v>
      </c>
      <c r="BD248" s="107">
        <v>245</v>
      </c>
      <c r="BE248" s="115" t="s">
        <v>224</v>
      </c>
      <c r="BF248" s="38" t="s">
        <v>296</v>
      </c>
      <c r="BH248" s="108">
        <v>245</v>
      </c>
      <c r="BI248" s="115" t="s">
        <v>305</v>
      </c>
      <c r="BJ248" s="38" t="s">
        <v>296</v>
      </c>
    </row>
    <row r="249" spans="1:62" x14ac:dyDescent="0.25">
      <c r="A249" s="107">
        <v>246</v>
      </c>
      <c r="B249" s="32" t="s">
        <v>936</v>
      </c>
      <c r="C249" s="31" t="s">
        <v>941</v>
      </c>
      <c r="D249" s="113">
        <v>480</v>
      </c>
      <c r="E249" s="113">
        <v>30</v>
      </c>
      <c r="F249" s="113">
        <v>3</v>
      </c>
      <c r="G249" s="113">
        <v>3</v>
      </c>
      <c r="H249" s="41"/>
      <c r="I249" s="117">
        <v>10</v>
      </c>
      <c r="J249" s="117">
        <v>10</v>
      </c>
      <c r="K249" s="104">
        <v>4</v>
      </c>
      <c r="L249" s="31" t="s">
        <v>942</v>
      </c>
      <c r="N249" s="110">
        <v>246</v>
      </c>
      <c r="O249" s="32" t="s">
        <v>936</v>
      </c>
      <c r="AF249" s="107">
        <v>246</v>
      </c>
      <c r="AG249" s="116">
        <v>246</v>
      </c>
      <c r="AH249" s="38" t="s">
        <v>293</v>
      </c>
      <c r="AJ249" s="108">
        <v>246</v>
      </c>
      <c r="AK249" s="116">
        <v>246</v>
      </c>
      <c r="AL249" s="38" t="s">
        <v>293</v>
      </c>
      <c r="BD249" s="107">
        <v>246</v>
      </c>
      <c r="BE249" s="115" t="s">
        <v>225</v>
      </c>
      <c r="BF249" s="38" t="s">
        <v>294</v>
      </c>
      <c r="BH249" s="108">
        <v>246</v>
      </c>
      <c r="BI249" s="115" t="s">
        <v>306</v>
      </c>
      <c r="BJ249" s="38" t="s">
        <v>294</v>
      </c>
    </row>
    <row r="250" spans="1:62" x14ac:dyDescent="0.25">
      <c r="A250" s="107">
        <v>247</v>
      </c>
      <c r="B250" s="32" t="s">
        <v>937</v>
      </c>
      <c r="C250" s="31" t="s">
        <v>941</v>
      </c>
      <c r="D250" s="113">
        <v>480</v>
      </c>
      <c r="E250" s="113">
        <v>30</v>
      </c>
      <c r="F250" s="113">
        <v>3</v>
      </c>
      <c r="G250" s="113">
        <v>3</v>
      </c>
      <c r="H250" s="41"/>
      <c r="I250" s="117">
        <v>10</v>
      </c>
      <c r="J250" s="117">
        <v>10</v>
      </c>
      <c r="K250" s="104">
        <v>4</v>
      </c>
      <c r="L250" s="31" t="s">
        <v>942</v>
      </c>
      <c r="N250" s="110">
        <v>247</v>
      </c>
      <c r="O250" s="32" t="s">
        <v>937</v>
      </c>
      <c r="AF250" s="107">
        <v>247</v>
      </c>
      <c r="AG250" s="116">
        <v>247</v>
      </c>
      <c r="AH250" s="38" t="s">
        <v>291</v>
      </c>
      <c r="AJ250" s="108">
        <v>247</v>
      </c>
      <c r="AK250" s="116">
        <v>247</v>
      </c>
      <c r="AL250" s="38" t="s">
        <v>291</v>
      </c>
      <c r="BD250" s="107">
        <v>247</v>
      </c>
      <c r="BE250" s="115" t="s">
        <v>226</v>
      </c>
      <c r="BF250" s="38" t="s">
        <v>295</v>
      </c>
      <c r="BH250" s="108">
        <v>247</v>
      </c>
      <c r="BI250" s="115" t="s">
        <v>307</v>
      </c>
      <c r="BJ250" s="38" t="s">
        <v>295</v>
      </c>
    </row>
    <row r="251" spans="1:62" x14ac:dyDescent="0.25">
      <c r="A251" s="107">
        <v>248</v>
      </c>
      <c r="B251" s="31" t="s">
        <v>853</v>
      </c>
      <c r="D251" s="113">
        <v>480</v>
      </c>
      <c r="E251" s="113">
        <v>30</v>
      </c>
      <c r="F251" s="113">
        <v>3</v>
      </c>
      <c r="G251" s="113">
        <v>3</v>
      </c>
      <c r="I251" s="117">
        <v>10</v>
      </c>
      <c r="J251" s="117">
        <v>10</v>
      </c>
      <c r="K251" s="104">
        <v>5</v>
      </c>
      <c r="L251" s="31" t="s">
        <v>452</v>
      </c>
      <c r="N251" s="110">
        <v>248</v>
      </c>
      <c r="O251" s="31" t="s">
        <v>853</v>
      </c>
      <c r="AF251" s="107">
        <v>248</v>
      </c>
      <c r="AG251" s="116">
        <v>248</v>
      </c>
      <c r="AH251" s="38" t="s">
        <v>291</v>
      </c>
      <c r="AJ251" s="108">
        <v>248</v>
      </c>
      <c r="AK251" s="116">
        <v>248</v>
      </c>
      <c r="AL251" s="38" t="s">
        <v>292</v>
      </c>
      <c r="BD251" s="107">
        <v>248</v>
      </c>
      <c r="BE251" s="115" t="s">
        <v>227</v>
      </c>
      <c r="BF251" s="38" t="s">
        <v>296</v>
      </c>
      <c r="BH251" s="108">
        <v>248</v>
      </c>
      <c r="BI251" s="115" t="s">
        <v>308</v>
      </c>
      <c r="BJ251" s="38" t="s">
        <v>296</v>
      </c>
    </row>
    <row r="252" spans="1:62" x14ac:dyDescent="0.25">
      <c r="A252" s="107">
        <v>249</v>
      </c>
      <c r="B252" t="s">
        <v>4563</v>
      </c>
      <c r="D252" s="113">
        <v>480</v>
      </c>
      <c r="E252" s="113">
        <v>40</v>
      </c>
      <c r="F252" s="113">
        <v>3</v>
      </c>
      <c r="G252" s="113">
        <v>3</v>
      </c>
      <c r="I252" s="117">
        <v>8</v>
      </c>
      <c r="J252" s="117">
        <v>8</v>
      </c>
      <c r="K252" s="104">
        <v>5</v>
      </c>
      <c r="L252" s="31" t="s">
        <v>452</v>
      </c>
      <c r="N252" s="110">
        <v>249</v>
      </c>
      <c r="O252" t="s">
        <v>4563</v>
      </c>
      <c r="AF252" s="107">
        <v>249</v>
      </c>
      <c r="AG252" s="116">
        <v>249</v>
      </c>
      <c r="AH252" s="38" t="s">
        <v>292</v>
      </c>
      <c r="AJ252" s="108">
        <v>249</v>
      </c>
      <c r="AK252" s="116">
        <v>249</v>
      </c>
      <c r="AL252" s="38" t="s">
        <v>293</v>
      </c>
      <c r="BD252" s="107">
        <v>249</v>
      </c>
      <c r="BE252" s="115" t="s">
        <v>228</v>
      </c>
      <c r="BF252" s="38" t="s">
        <v>294</v>
      </c>
      <c r="BH252" s="108">
        <v>249</v>
      </c>
      <c r="BI252" s="115" t="s">
        <v>309</v>
      </c>
      <c r="BJ252" s="38" t="s">
        <v>294</v>
      </c>
    </row>
    <row r="253" spans="1:62" x14ac:dyDescent="0.25">
      <c r="A253" s="107">
        <v>250</v>
      </c>
      <c r="B253" t="s">
        <v>4564</v>
      </c>
      <c r="D253" s="113">
        <v>480</v>
      </c>
      <c r="E253" s="113">
        <v>40</v>
      </c>
      <c r="F253" s="113">
        <v>3</v>
      </c>
      <c r="G253" s="113">
        <v>3</v>
      </c>
      <c r="I253" s="117">
        <v>8</v>
      </c>
      <c r="J253" s="117">
        <v>8</v>
      </c>
      <c r="K253" s="104">
        <v>5</v>
      </c>
      <c r="L253" s="31" t="s">
        <v>452</v>
      </c>
      <c r="N253" s="110">
        <v>250</v>
      </c>
      <c r="O253" t="s">
        <v>4564</v>
      </c>
      <c r="AF253" s="107">
        <v>250</v>
      </c>
      <c r="AG253" s="116">
        <v>250</v>
      </c>
      <c r="AH253" s="38" t="s">
        <v>292</v>
      </c>
      <c r="AJ253" s="108">
        <v>250</v>
      </c>
      <c r="AK253" s="116">
        <v>250</v>
      </c>
      <c r="AL253" s="38" t="s">
        <v>291</v>
      </c>
      <c r="BD253" s="107">
        <v>250</v>
      </c>
      <c r="BE253" s="115" t="s">
        <v>229</v>
      </c>
      <c r="BF253" s="38" t="s">
        <v>295</v>
      </c>
      <c r="BH253" s="108">
        <v>250</v>
      </c>
      <c r="BI253" s="115" t="s">
        <v>310</v>
      </c>
      <c r="BJ253" s="38" t="s">
        <v>295</v>
      </c>
    </row>
    <row r="254" spans="1:62" x14ac:dyDescent="0.25">
      <c r="A254" s="107">
        <v>251</v>
      </c>
      <c r="B254" s="31" t="s">
        <v>148</v>
      </c>
      <c r="C254" s="31" t="s">
        <v>4540</v>
      </c>
      <c r="D254" s="113">
        <v>208</v>
      </c>
      <c r="E254" s="113">
        <v>20</v>
      </c>
      <c r="F254" s="113">
        <v>1</v>
      </c>
      <c r="G254" s="113">
        <v>2</v>
      </c>
      <c r="H254" s="41" t="s">
        <v>26</v>
      </c>
      <c r="I254" s="117">
        <v>10</v>
      </c>
      <c r="J254" s="118">
        <v>10</v>
      </c>
      <c r="K254" s="109">
        <v>3</v>
      </c>
      <c r="L254" s="103" t="s">
        <v>202</v>
      </c>
      <c r="N254" s="110">
        <v>251</v>
      </c>
      <c r="O254" s="31" t="s">
        <v>148</v>
      </c>
      <c r="AF254" s="107">
        <v>251</v>
      </c>
      <c r="AG254" s="116">
        <v>251</v>
      </c>
      <c r="AH254" s="38" t="s">
        <v>293</v>
      </c>
      <c r="AJ254" s="108">
        <v>251</v>
      </c>
      <c r="AK254" s="116">
        <v>251</v>
      </c>
      <c r="AL254" s="38" t="s">
        <v>292</v>
      </c>
      <c r="BD254" s="107">
        <v>251</v>
      </c>
      <c r="BE254" s="115" t="s">
        <v>230</v>
      </c>
      <c r="BF254" s="38" t="s">
        <v>296</v>
      </c>
      <c r="BH254" s="108">
        <v>251</v>
      </c>
      <c r="BI254" s="115" t="s">
        <v>311</v>
      </c>
      <c r="BJ254" s="38" t="s">
        <v>296</v>
      </c>
    </row>
    <row r="255" spans="1:62" x14ac:dyDescent="0.25">
      <c r="A255" s="107">
        <v>252</v>
      </c>
      <c r="B255" s="31" t="s">
        <v>149</v>
      </c>
      <c r="C255" s="31" t="s">
        <v>4540</v>
      </c>
      <c r="D255" s="113">
        <v>120</v>
      </c>
      <c r="E255" s="113">
        <v>20</v>
      </c>
      <c r="F255" s="113">
        <v>1</v>
      </c>
      <c r="G255" s="113">
        <v>1</v>
      </c>
      <c r="H255" s="41" t="s">
        <v>26</v>
      </c>
      <c r="I255" s="117">
        <v>10</v>
      </c>
      <c r="J255" s="118">
        <v>10</v>
      </c>
      <c r="K255" s="109">
        <v>3</v>
      </c>
      <c r="L255" s="103" t="s">
        <v>390</v>
      </c>
      <c r="N255" s="110">
        <v>252</v>
      </c>
      <c r="O255" s="31" t="s">
        <v>149</v>
      </c>
      <c r="AF255" s="107">
        <v>252</v>
      </c>
      <c r="AG255" s="116">
        <v>252</v>
      </c>
      <c r="AH255" s="38" t="s">
        <v>293</v>
      </c>
      <c r="AJ255" s="108">
        <v>252</v>
      </c>
      <c r="AK255" s="116">
        <v>252</v>
      </c>
      <c r="AL255" s="38" t="s">
        <v>293</v>
      </c>
      <c r="BD255" s="107">
        <v>252</v>
      </c>
      <c r="BE255" s="115" t="s">
        <v>231</v>
      </c>
      <c r="BF255" s="38" t="s">
        <v>294</v>
      </c>
      <c r="BH255" s="108">
        <v>252</v>
      </c>
      <c r="BI255" s="115" t="s">
        <v>312</v>
      </c>
      <c r="BJ255" s="38" t="s">
        <v>294</v>
      </c>
    </row>
    <row r="256" spans="1:62" x14ac:dyDescent="0.25">
      <c r="A256" s="107">
        <v>253</v>
      </c>
      <c r="B256" s="31" t="s">
        <v>150</v>
      </c>
      <c r="C256" s="31" t="s">
        <v>4540</v>
      </c>
      <c r="D256" s="113">
        <v>208</v>
      </c>
      <c r="E256" s="113">
        <v>15</v>
      </c>
      <c r="F256" s="113">
        <v>1</v>
      </c>
      <c r="G256" s="113">
        <v>2</v>
      </c>
      <c r="H256" s="41" t="s">
        <v>26</v>
      </c>
      <c r="I256" s="117">
        <v>10</v>
      </c>
      <c r="J256" s="118">
        <v>10</v>
      </c>
      <c r="K256" s="109">
        <v>3</v>
      </c>
      <c r="L256" s="103" t="s">
        <v>390</v>
      </c>
      <c r="N256" s="110">
        <v>253</v>
      </c>
      <c r="O256" s="31" t="s">
        <v>150</v>
      </c>
      <c r="AF256" s="107">
        <v>253</v>
      </c>
      <c r="AG256" s="116">
        <v>253</v>
      </c>
      <c r="AH256" s="38" t="s">
        <v>291</v>
      </c>
      <c r="AJ256" s="108">
        <v>253</v>
      </c>
      <c r="AK256" s="116">
        <v>253</v>
      </c>
      <c r="AL256" s="38" t="s">
        <v>291</v>
      </c>
      <c r="BD256" s="107">
        <v>253</v>
      </c>
      <c r="BE256" s="115" t="s">
        <v>232</v>
      </c>
      <c r="BF256" s="38" t="s">
        <v>295</v>
      </c>
      <c r="BH256" s="108">
        <v>253</v>
      </c>
      <c r="BI256" s="115" t="s">
        <v>313</v>
      </c>
      <c r="BJ256" s="38" t="s">
        <v>295</v>
      </c>
    </row>
    <row r="257" spans="1:62" x14ac:dyDescent="0.25">
      <c r="A257" s="107">
        <v>254</v>
      </c>
      <c r="B257" s="31" t="s">
        <v>151</v>
      </c>
      <c r="C257" s="31" t="s">
        <v>4538</v>
      </c>
      <c r="D257" s="113">
        <v>208</v>
      </c>
      <c r="E257" s="113">
        <v>15</v>
      </c>
      <c r="F257" s="113">
        <v>3</v>
      </c>
      <c r="G257" s="113">
        <v>3</v>
      </c>
      <c r="H257" s="41" t="s">
        <v>26</v>
      </c>
      <c r="I257" s="117">
        <v>10</v>
      </c>
      <c r="J257" s="118">
        <v>10</v>
      </c>
      <c r="K257" s="109">
        <v>4</v>
      </c>
      <c r="L257" s="103" t="s">
        <v>390</v>
      </c>
      <c r="N257" s="110">
        <v>254</v>
      </c>
      <c r="O257" s="31" t="s">
        <v>151</v>
      </c>
      <c r="AF257" s="107">
        <v>254</v>
      </c>
      <c r="AG257" s="116">
        <v>254</v>
      </c>
      <c r="AH257" s="38" t="s">
        <v>291</v>
      </c>
      <c r="AJ257" s="108">
        <v>254</v>
      </c>
      <c r="AK257" s="116">
        <v>254</v>
      </c>
      <c r="AL257" s="38" t="s">
        <v>292</v>
      </c>
      <c r="BD257" s="107">
        <v>254</v>
      </c>
      <c r="BE257" s="115" t="s">
        <v>233</v>
      </c>
      <c r="BF257" s="38" t="s">
        <v>296</v>
      </c>
      <c r="BH257" s="108">
        <v>254</v>
      </c>
      <c r="BI257" s="115" t="s">
        <v>314</v>
      </c>
      <c r="BJ257" s="38" t="s">
        <v>296</v>
      </c>
    </row>
    <row r="258" spans="1:62" x14ac:dyDescent="0.25">
      <c r="A258" s="107">
        <v>255</v>
      </c>
      <c r="B258" s="31" t="s">
        <v>152</v>
      </c>
      <c r="C258" s="31" t="s">
        <v>4540</v>
      </c>
      <c r="D258" s="113">
        <v>208</v>
      </c>
      <c r="E258" s="113">
        <v>30</v>
      </c>
      <c r="F258" s="113">
        <v>1</v>
      </c>
      <c r="G258" s="113">
        <v>2</v>
      </c>
      <c r="H258" s="41" t="s">
        <v>26</v>
      </c>
      <c r="I258" s="117">
        <v>10</v>
      </c>
      <c r="J258" s="118">
        <v>10</v>
      </c>
      <c r="K258" s="109">
        <v>3</v>
      </c>
      <c r="L258" s="103" t="s">
        <v>390</v>
      </c>
      <c r="N258" s="110">
        <v>255</v>
      </c>
      <c r="O258" s="31" t="s">
        <v>152</v>
      </c>
      <c r="AF258" s="107">
        <v>255</v>
      </c>
      <c r="AG258" s="116">
        <v>255</v>
      </c>
      <c r="AH258" s="38" t="s">
        <v>292</v>
      </c>
      <c r="AJ258" s="108">
        <v>255</v>
      </c>
      <c r="AK258" s="116">
        <v>255</v>
      </c>
      <c r="AL258" s="38" t="s">
        <v>293</v>
      </c>
      <c r="BD258" s="107">
        <v>255</v>
      </c>
      <c r="BE258" s="115" t="s">
        <v>234</v>
      </c>
      <c r="BF258" s="38" t="s">
        <v>294</v>
      </c>
      <c r="BH258" s="108">
        <v>255</v>
      </c>
      <c r="BI258" s="115" t="s">
        <v>315</v>
      </c>
      <c r="BJ258" s="38" t="s">
        <v>294</v>
      </c>
    </row>
    <row r="259" spans="1:62" x14ac:dyDescent="0.25">
      <c r="A259" s="107">
        <v>256</v>
      </c>
      <c r="B259" s="31" t="s">
        <v>154</v>
      </c>
      <c r="C259" s="31" t="s">
        <v>4541</v>
      </c>
      <c r="D259" s="113">
        <v>208</v>
      </c>
      <c r="E259" s="113">
        <v>60</v>
      </c>
      <c r="F259" s="113">
        <v>3</v>
      </c>
      <c r="G259" s="113">
        <v>3</v>
      </c>
      <c r="H259" s="41" t="s">
        <v>30</v>
      </c>
      <c r="I259" s="117">
        <v>10</v>
      </c>
      <c r="J259" s="118">
        <v>6</v>
      </c>
      <c r="K259" s="109">
        <v>4</v>
      </c>
      <c r="L259" s="103" t="s">
        <v>390</v>
      </c>
      <c r="N259" s="110">
        <v>256</v>
      </c>
      <c r="O259" s="31" t="s">
        <v>154</v>
      </c>
      <c r="AF259" s="107">
        <v>256</v>
      </c>
      <c r="AG259" s="116">
        <v>256</v>
      </c>
      <c r="AH259" s="38" t="s">
        <v>292</v>
      </c>
      <c r="AJ259" s="108">
        <v>256</v>
      </c>
      <c r="AK259" s="116">
        <v>256</v>
      </c>
      <c r="AL259" s="38" t="s">
        <v>291</v>
      </c>
      <c r="BD259" s="107">
        <v>256</v>
      </c>
      <c r="BE259" s="115" t="s">
        <v>235</v>
      </c>
      <c r="BF259" s="38" t="s">
        <v>295</v>
      </c>
      <c r="BH259" s="108">
        <v>256</v>
      </c>
      <c r="BI259" s="115" t="s">
        <v>316</v>
      </c>
      <c r="BJ259" s="38" t="s">
        <v>295</v>
      </c>
    </row>
    <row r="260" spans="1:62" x14ac:dyDescent="0.25">
      <c r="A260" s="107">
        <v>257</v>
      </c>
      <c r="B260" s="31" t="s">
        <v>155</v>
      </c>
      <c r="D260" s="113">
        <v>208</v>
      </c>
      <c r="E260" s="113">
        <v>100</v>
      </c>
      <c r="F260" s="113">
        <v>3</v>
      </c>
      <c r="G260" s="113">
        <v>3</v>
      </c>
      <c r="H260" s="41" t="s">
        <v>38</v>
      </c>
      <c r="I260" s="117">
        <v>6</v>
      </c>
      <c r="J260" s="118">
        <v>2</v>
      </c>
      <c r="K260" s="109">
        <v>4</v>
      </c>
      <c r="L260" s="103" t="s">
        <v>390</v>
      </c>
      <c r="N260" s="110">
        <v>257</v>
      </c>
      <c r="O260" s="31" t="s">
        <v>155</v>
      </c>
      <c r="AF260" s="107">
        <v>257</v>
      </c>
      <c r="AG260" s="116">
        <v>257</v>
      </c>
      <c r="AH260" s="38" t="s">
        <v>293</v>
      </c>
      <c r="AJ260" s="108">
        <v>257</v>
      </c>
      <c r="AK260" s="116">
        <v>257</v>
      </c>
      <c r="AL260" s="38" t="s">
        <v>292</v>
      </c>
      <c r="BD260" s="107">
        <v>257</v>
      </c>
      <c r="BE260" s="115" t="s">
        <v>236</v>
      </c>
      <c r="BF260" s="38" t="s">
        <v>296</v>
      </c>
      <c r="BH260" s="108">
        <v>257</v>
      </c>
      <c r="BI260" s="115" t="s">
        <v>317</v>
      </c>
      <c r="BJ260" s="38" t="s">
        <v>296</v>
      </c>
    </row>
    <row r="261" spans="1:62" x14ac:dyDescent="0.25">
      <c r="A261" s="107">
        <v>258</v>
      </c>
      <c r="B261" s="31" t="s">
        <v>153</v>
      </c>
      <c r="C261" s="31" t="s">
        <v>4538</v>
      </c>
      <c r="D261" s="113">
        <v>208</v>
      </c>
      <c r="E261" s="113">
        <v>30</v>
      </c>
      <c r="F261" s="113">
        <v>3</v>
      </c>
      <c r="G261" s="113">
        <v>3</v>
      </c>
      <c r="H261" s="41" t="s">
        <v>26</v>
      </c>
      <c r="I261" s="117">
        <v>10</v>
      </c>
      <c r="J261" s="118">
        <v>10</v>
      </c>
      <c r="K261" s="109">
        <v>4</v>
      </c>
      <c r="L261" s="103" t="s">
        <v>390</v>
      </c>
      <c r="N261" s="110">
        <v>258</v>
      </c>
      <c r="O261" s="31" t="s">
        <v>153</v>
      </c>
      <c r="AF261" s="107">
        <v>258</v>
      </c>
      <c r="AG261" s="116">
        <v>258</v>
      </c>
      <c r="AH261" s="38" t="s">
        <v>293</v>
      </c>
      <c r="AJ261" s="108">
        <v>258</v>
      </c>
      <c r="AK261" s="116">
        <v>258</v>
      </c>
      <c r="AL261" s="38" t="s">
        <v>293</v>
      </c>
      <c r="BD261" s="107">
        <v>258</v>
      </c>
      <c r="BE261" s="115" t="s">
        <v>237</v>
      </c>
      <c r="BF261" s="38" t="s">
        <v>294</v>
      </c>
      <c r="BH261" s="108">
        <v>258</v>
      </c>
      <c r="BI261" s="115" t="s">
        <v>318</v>
      </c>
      <c r="BJ261" s="38" t="s">
        <v>294</v>
      </c>
    </row>
    <row r="262" spans="1:62" x14ac:dyDescent="0.25">
      <c r="A262" s="107">
        <v>259</v>
      </c>
      <c r="B262" s="47" t="s">
        <v>852</v>
      </c>
      <c r="C262" s="31" t="s">
        <v>4536</v>
      </c>
      <c r="D262" s="113">
        <v>480</v>
      </c>
      <c r="E262" s="114">
        <v>30</v>
      </c>
      <c r="F262" s="114">
        <v>3</v>
      </c>
      <c r="G262" s="114">
        <v>3</v>
      </c>
      <c r="H262" s="41" t="s">
        <v>26</v>
      </c>
      <c r="I262" s="118">
        <v>10</v>
      </c>
      <c r="J262" s="118">
        <v>10</v>
      </c>
      <c r="K262" s="109">
        <v>5</v>
      </c>
      <c r="L262" s="103" t="s">
        <v>452</v>
      </c>
      <c r="N262" s="110">
        <v>259</v>
      </c>
      <c r="O262" s="47" t="s">
        <v>852</v>
      </c>
      <c r="AF262" s="107">
        <v>259</v>
      </c>
      <c r="AG262" s="116">
        <v>259</v>
      </c>
      <c r="AH262" s="38" t="s">
        <v>291</v>
      </c>
      <c r="AJ262" s="108">
        <v>259</v>
      </c>
      <c r="AK262" s="116">
        <v>259</v>
      </c>
      <c r="AL262" s="38" t="s">
        <v>291</v>
      </c>
      <c r="BD262" s="107">
        <v>259</v>
      </c>
      <c r="BE262" s="115" t="s">
        <v>238</v>
      </c>
      <c r="BF262" s="38" t="s">
        <v>295</v>
      </c>
      <c r="BH262" s="108">
        <v>259</v>
      </c>
      <c r="BI262" s="115" t="s">
        <v>319</v>
      </c>
      <c r="BJ262" s="38" t="s">
        <v>295</v>
      </c>
    </row>
    <row r="263" spans="1:62" x14ac:dyDescent="0.25">
      <c r="A263" s="107">
        <v>260</v>
      </c>
      <c r="B263" s="31" t="s">
        <v>895</v>
      </c>
      <c r="D263" s="113">
        <v>480</v>
      </c>
      <c r="E263" s="113">
        <v>30</v>
      </c>
      <c r="F263" s="113">
        <v>3</v>
      </c>
      <c r="G263" s="113">
        <v>3</v>
      </c>
      <c r="I263" s="117">
        <v>10</v>
      </c>
      <c r="J263" s="117">
        <v>10</v>
      </c>
      <c r="K263" s="104">
        <v>5</v>
      </c>
      <c r="L263" s="31" t="s">
        <v>452</v>
      </c>
      <c r="N263" s="110">
        <v>260</v>
      </c>
      <c r="O263" s="31" t="s">
        <v>895</v>
      </c>
      <c r="AF263" s="107">
        <v>260</v>
      </c>
      <c r="AG263" s="116">
        <v>260</v>
      </c>
      <c r="AH263" s="38" t="s">
        <v>291</v>
      </c>
      <c r="AJ263" s="108">
        <v>260</v>
      </c>
      <c r="AK263" s="116">
        <v>260</v>
      </c>
      <c r="AL263" s="38" t="s">
        <v>292</v>
      </c>
      <c r="BD263" s="107">
        <v>260</v>
      </c>
      <c r="BE263" s="115" t="s">
        <v>239</v>
      </c>
      <c r="BF263" s="38" t="s">
        <v>296</v>
      </c>
      <c r="BH263" s="108">
        <v>260</v>
      </c>
      <c r="BI263" s="115" t="s">
        <v>320</v>
      </c>
      <c r="BJ263" s="38" t="s">
        <v>296</v>
      </c>
    </row>
    <row r="264" spans="1:62" x14ac:dyDescent="0.25">
      <c r="A264" s="107">
        <v>261</v>
      </c>
      <c r="B264" s="31" t="s">
        <v>380</v>
      </c>
      <c r="D264" s="113">
        <v>250</v>
      </c>
      <c r="E264" s="113">
        <v>20</v>
      </c>
      <c r="F264" s="113">
        <v>1</v>
      </c>
      <c r="G264" s="113">
        <v>1</v>
      </c>
      <c r="H264" s="31" t="s">
        <v>26</v>
      </c>
      <c r="I264" s="117">
        <v>12</v>
      </c>
      <c r="J264" s="117">
        <v>12</v>
      </c>
      <c r="K264" s="104">
        <v>3</v>
      </c>
      <c r="L264" s="31" t="s">
        <v>452</v>
      </c>
      <c r="N264" s="110">
        <v>261</v>
      </c>
      <c r="O264" s="31" t="s">
        <v>380</v>
      </c>
      <c r="AF264" s="107">
        <v>261</v>
      </c>
      <c r="AG264" s="116">
        <v>261</v>
      </c>
      <c r="AH264" s="38" t="s">
        <v>292</v>
      </c>
      <c r="AJ264" s="108">
        <v>261</v>
      </c>
      <c r="AK264" s="116">
        <v>261</v>
      </c>
      <c r="AL264" s="38" t="s">
        <v>293</v>
      </c>
      <c r="BD264" s="107">
        <v>261</v>
      </c>
      <c r="BE264" s="115" t="s">
        <v>240</v>
      </c>
      <c r="BF264" s="38" t="s">
        <v>294</v>
      </c>
      <c r="BH264" s="108">
        <v>261</v>
      </c>
      <c r="BI264" s="115" t="s">
        <v>321</v>
      </c>
      <c r="BJ264" s="38" t="s">
        <v>294</v>
      </c>
    </row>
    <row r="265" spans="1:62" x14ac:dyDescent="0.25">
      <c r="A265" s="107">
        <v>262</v>
      </c>
      <c r="B265" s="31" t="s">
        <v>4565</v>
      </c>
      <c r="C265"/>
      <c r="D265" s="32">
        <v>250</v>
      </c>
      <c r="E265" s="32">
        <v>60</v>
      </c>
      <c r="F265" s="32">
        <v>2</v>
      </c>
      <c r="G265" s="32">
        <v>3</v>
      </c>
      <c r="H265"/>
      <c r="I265">
        <v>8</v>
      </c>
      <c r="J265">
        <v>8</v>
      </c>
      <c r="K265">
        <v>4</v>
      </c>
      <c r="L265" t="s">
        <v>452</v>
      </c>
      <c r="N265" s="110">
        <v>262</v>
      </c>
      <c r="O265" s="31" t="s">
        <v>4565</v>
      </c>
      <c r="AF265" s="107">
        <v>262</v>
      </c>
      <c r="AG265" s="116">
        <v>262</v>
      </c>
      <c r="AH265" s="38" t="s">
        <v>292</v>
      </c>
      <c r="AJ265" s="108">
        <v>262</v>
      </c>
      <c r="AK265" s="116">
        <v>262</v>
      </c>
      <c r="AL265" s="38" t="s">
        <v>291</v>
      </c>
      <c r="BD265" s="107">
        <v>262</v>
      </c>
      <c r="BE265" s="115" t="s">
        <v>241</v>
      </c>
      <c r="BF265" s="38" t="s">
        <v>295</v>
      </c>
      <c r="BH265" s="108">
        <v>262</v>
      </c>
      <c r="BI265" s="115" t="s">
        <v>322</v>
      </c>
      <c r="BJ265" s="38" t="s">
        <v>295</v>
      </c>
    </row>
    <row r="266" spans="1:62" x14ac:dyDescent="0.25">
      <c r="A266" s="107">
        <v>263</v>
      </c>
      <c r="B266" s="31" t="s">
        <v>403</v>
      </c>
      <c r="D266" s="113">
        <v>208</v>
      </c>
      <c r="E266" s="113">
        <v>30</v>
      </c>
      <c r="F266" s="113">
        <v>3</v>
      </c>
      <c r="G266" s="113">
        <v>3</v>
      </c>
      <c r="H266" s="41" t="s">
        <v>26</v>
      </c>
      <c r="I266" s="118">
        <v>8</v>
      </c>
      <c r="J266" s="118">
        <v>8</v>
      </c>
      <c r="K266" s="109">
        <v>5</v>
      </c>
      <c r="L266" s="31" t="s">
        <v>452</v>
      </c>
      <c r="N266" s="110">
        <v>263</v>
      </c>
      <c r="O266" s="31" t="s">
        <v>403</v>
      </c>
      <c r="AF266" s="107">
        <v>263</v>
      </c>
      <c r="AG266" s="116">
        <v>263</v>
      </c>
      <c r="AH266" s="38" t="s">
        <v>293</v>
      </c>
      <c r="AJ266" s="108">
        <v>263</v>
      </c>
      <c r="AK266" s="116">
        <v>263</v>
      </c>
      <c r="AL266" s="38" t="s">
        <v>292</v>
      </c>
      <c r="BD266" s="107">
        <v>263</v>
      </c>
      <c r="BE266" s="115" t="s">
        <v>242</v>
      </c>
      <c r="BF266" s="38" t="s">
        <v>296</v>
      </c>
      <c r="BH266" s="108">
        <v>263</v>
      </c>
      <c r="BI266" s="115" t="s">
        <v>323</v>
      </c>
      <c r="BJ266" s="38" t="s">
        <v>296</v>
      </c>
    </row>
    <row r="267" spans="1:62" x14ac:dyDescent="0.25">
      <c r="AF267" s="107">
        <v>264</v>
      </c>
      <c r="AG267" s="116">
        <v>264</v>
      </c>
      <c r="AH267" s="38" t="s">
        <v>293</v>
      </c>
      <c r="AJ267" s="108">
        <v>264</v>
      </c>
      <c r="AK267" s="116">
        <v>264</v>
      </c>
      <c r="AL267" s="38" t="s">
        <v>293</v>
      </c>
      <c r="BD267" s="107">
        <v>264</v>
      </c>
      <c r="BE267" s="115" t="s">
        <v>243</v>
      </c>
      <c r="BF267" s="38" t="s">
        <v>294</v>
      </c>
      <c r="BH267" s="108">
        <v>264</v>
      </c>
      <c r="BI267" s="115" t="s">
        <v>324</v>
      </c>
      <c r="BJ267" s="38" t="s">
        <v>294</v>
      </c>
    </row>
    <row r="268" spans="1:62" x14ac:dyDescent="0.25">
      <c r="L268" s="31"/>
      <c r="AF268" s="107">
        <v>265</v>
      </c>
      <c r="AG268" s="116">
        <v>265</v>
      </c>
      <c r="AH268" s="38" t="s">
        <v>291</v>
      </c>
      <c r="AJ268" s="108">
        <v>265</v>
      </c>
      <c r="AK268" s="116">
        <v>265</v>
      </c>
      <c r="AL268" s="38" t="s">
        <v>291</v>
      </c>
      <c r="BD268" s="107">
        <v>265</v>
      </c>
      <c r="BE268" s="115" t="s">
        <v>244</v>
      </c>
      <c r="BF268" s="38" t="s">
        <v>295</v>
      </c>
      <c r="BH268" s="108">
        <v>265</v>
      </c>
      <c r="BI268" s="115" t="s">
        <v>325</v>
      </c>
      <c r="BJ268" s="38" t="s">
        <v>295</v>
      </c>
    </row>
    <row r="269" spans="1:62" x14ac:dyDescent="0.25">
      <c r="L269" s="31"/>
      <c r="AF269" s="107">
        <v>266</v>
      </c>
      <c r="AG269" s="116">
        <v>266</v>
      </c>
      <c r="AH269" s="38" t="s">
        <v>291</v>
      </c>
      <c r="AJ269" s="108">
        <v>266</v>
      </c>
      <c r="AK269" s="116">
        <v>266</v>
      </c>
      <c r="AL269" s="38" t="s">
        <v>292</v>
      </c>
      <c r="BD269" s="107">
        <v>266</v>
      </c>
      <c r="BE269" s="115" t="s">
        <v>245</v>
      </c>
      <c r="BF269" s="38" t="s">
        <v>296</v>
      </c>
      <c r="BH269" s="108">
        <v>266</v>
      </c>
      <c r="BI269" s="115" t="s">
        <v>326</v>
      </c>
      <c r="BJ269" s="38" t="s">
        <v>296</v>
      </c>
    </row>
    <row r="270" spans="1:62" x14ac:dyDescent="0.25">
      <c r="L270" s="31"/>
      <c r="AF270" s="107">
        <v>267</v>
      </c>
      <c r="AG270" s="116">
        <v>267</v>
      </c>
      <c r="AH270" s="38" t="s">
        <v>292</v>
      </c>
      <c r="AJ270" s="108">
        <v>267</v>
      </c>
      <c r="AK270" s="116">
        <v>267</v>
      </c>
      <c r="AL270" s="38" t="s">
        <v>293</v>
      </c>
      <c r="BD270" s="107">
        <v>267</v>
      </c>
      <c r="BE270" s="115" t="s">
        <v>246</v>
      </c>
      <c r="BF270" s="38" t="s">
        <v>294</v>
      </c>
      <c r="BH270" s="108">
        <v>267</v>
      </c>
      <c r="BI270" s="115" t="s">
        <v>327</v>
      </c>
      <c r="BJ270" s="38" t="s">
        <v>294</v>
      </c>
    </row>
    <row r="271" spans="1:62" x14ac:dyDescent="0.25">
      <c r="L271" s="31"/>
      <c r="AF271" s="107">
        <v>268</v>
      </c>
      <c r="AG271" s="116">
        <v>268</v>
      </c>
      <c r="AH271" s="38" t="s">
        <v>292</v>
      </c>
      <c r="AJ271" s="108">
        <v>268</v>
      </c>
      <c r="AK271" s="116">
        <v>268</v>
      </c>
      <c r="AL271" s="38" t="s">
        <v>291</v>
      </c>
      <c r="BD271" s="107">
        <v>268</v>
      </c>
      <c r="BE271" s="115" t="s">
        <v>247</v>
      </c>
      <c r="BF271" s="38" t="s">
        <v>295</v>
      </c>
      <c r="BH271" s="108">
        <v>268</v>
      </c>
      <c r="BI271" s="115" t="s">
        <v>328</v>
      </c>
      <c r="BJ271" s="38" t="s">
        <v>295</v>
      </c>
    </row>
    <row r="272" spans="1:62" x14ac:dyDescent="0.25">
      <c r="L272" s="31"/>
      <c r="AF272" s="107">
        <v>269</v>
      </c>
      <c r="AG272" s="116">
        <v>269</v>
      </c>
      <c r="AH272" s="38" t="s">
        <v>293</v>
      </c>
      <c r="AJ272" s="108">
        <v>269</v>
      </c>
      <c r="AK272" s="116">
        <v>269</v>
      </c>
      <c r="AL272" s="38" t="s">
        <v>292</v>
      </c>
      <c r="BD272" s="107">
        <v>269</v>
      </c>
      <c r="BE272" s="115" t="s">
        <v>248</v>
      </c>
      <c r="BF272" s="38" t="s">
        <v>296</v>
      </c>
      <c r="BH272" s="108">
        <v>269</v>
      </c>
      <c r="BI272" s="115" t="s">
        <v>329</v>
      </c>
      <c r="BJ272" s="38" t="s">
        <v>296</v>
      </c>
    </row>
    <row r="273" spans="12:62" x14ac:dyDescent="0.25">
      <c r="L273" s="31"/>
      <c r="AF273" s="107">
        <v>270</v>
      </c>
      <c r="AG273" s="116">
        <v>270</v>
      </c>
      <c r="AH273" s="38" t="s">
        <v>293</v>
      </c>
      <c r="AJ273" s="108">
        <v>270</v>
      </c>
      <c r="AK273" s="116">
        <v>270</v>
      </c>
      <c r="AL273" s="38" t="s">
        <v>293</v>
      </c>
      <c r="BD273" s="107">
        <v>270</v>
      </c>
      <c r="BE273" s="115" t="s">
        <v>249</v>
      </c>
      <c r="BF273" s="38" t="s">
        <v>294</v>
      </c>
      <c r="BH273" s="108">
        <v>270</v>
      </c>
      <c r="BI273" s="115" t="s">
        <v>330</v>
      </c>
      <c r="BJ273" s="38" t="s">
        <v>294</v>
      </c>
    </row>
    <row r="274" spans="12:62" x14ac:dyDescent="0.25">
      <c r="L274" s="31"/>
      <c r="AF274" s="107">
        <v>271</v>
      </c>
      <c r="AG274" s="116">
        <v>271</v>
      </c>
      <c r="AH274" s="38" t="s">
        <v>291</v>
      </c>
      <c r="AJ274" s="108">
        <v>271</v>
      </c>
      <c r="AK274" s="116">
        <v>271</v>
      </c>
      <c r="AL274" s="38" t="s">
        <v>291</v>
      </c>
      <c r="BD274" s="107">
        <v>271</v>
      </c>
      <c r="BE274" s="115" t="s">
        <v>250</v>
      </c>
      <c r="BF274" s="38" t="s">
        <v>295</v>
      </c>
      <c r="BH274" s="108">
        <v>271</v>
      </c>
      <c r="BI274" s="115" t="s">
        <v>331</v>
      </c>
      <c r="BJ274" s="38" t="s">
        <v>295</v>
      </c>
    </row>
    <row r="275" spans="12:62" x14ac:dyDescent="0.25">
      <c r="L275" s="31"/>
      <c r="AF275" s="107">
        <v>272</v>
      </c>
      <c r="AG275" s="116">
        <v>272</v>
      </c>
      <c r="AH275" s="38" t="s">
        <v>291</v>
      </c>
      <c r="AJ275" s="108">
        <v>272</v>
      </c>
      <c r="AK275" s="116">
        <v>272</v>
      </c>
      <c r="AL275" s="38" t="s">
        <v>292</v>
      </c>
      <c r="BD275" s="107">
        <v>272</v>
      </c>
      <c r="BE275" s="115" t="s">
        <v>251</v>
      </c>
      <c r="BF275" s="38" t="s">
        <v>296</v>
      </c>
      <c r="BH275" s="108">
        <v>272</v>
      </c>
      <c r="BI275" s="115" t="s">
        <v>332</v>
      </c>
      <c r="BJ275" s="38" t="s">
        <v>296</v>
      </c>
    </row>
    <row r="276" spans="12:62" x14ac:dyDescent="0.25">
      <c r="L276" s="31"/>
      <c r="AF276" s="107">
        <v>273</v>
      </c>
      <c r="AG276" s="116">
        <v>273</v>
      </c>
      <c r="AH276" s="38" t="s">
        <v>292</v>
      </c>
      <c r="AJ276" s="108">
        <v>273</v>
      </c>
      <c r="AK276" s="116">
        <v>273</v>
      </c>
      <c r="AL276" s="38" t="s">
        <v>293</v>
      </c>
      <c r="BD276" s="107">
        <v>273</v>
      </c>
      <c r="BE276" s="115" t="s">
        <v>252</v>
      </c>
      <c r="BF276" s="38" t="s">
        <v>294</v>
      </c>
      <c r="BH276" s="108">
        <v>273</v>
      </c>
      <c r="BI276" s="115" t="s">
        <v>333</v>
      </c>
      <c r="BJ276" s="38" t="s">
        <v>294</v>
      </c>
    </row>
    <row r="277" spans="12:62" x14ac:dyDescent="0.25">
      <c r="L277" s="31"/>
      <c r="AF277" s="107">
        <v>274</v>
      </c>
      <c r="AG277" s="116">
        <v>274</v>
      </c>
      <c r="AH277" s="38" t="s">
        <v>292</v>
      </c>
      <c r="AJ277" s="108">
        <v>274</v>
      </c>
      <c r="AK277" s="116">
        <v>274</v>
      </c>
      <c r="AL277" s="38" t="s">
        <v>291</v>
      </c>
      <c r="BD277" s="107">
        <v>274</v>
      </c>
      <c r="BE277" s="115" t="s">
        <v>253</v>
      </c>
      <c r="BF277" s="38" t="s">
        <v>295</v>
      </c>
      <c r="BH277" s="108">
        <v>274</v>
      </c>
      <c r="BI277" s="115" t="s">
        <v>334</v>
      </c>
      <c r="BJ277" s="38" t="s">
        <v>295</v>
      </c>
    </row>
    <row r="278" spans="12:62" x14ac:dyDescent="0.25">
      <c r="L278" s="31"/>
      <c r="AF278" s="107">
        <v>275</v>
      </c>
      <c r="AG278" s="116">
        <v>275</v>
      </c>
      <c r="AH278" s="38" t="s">
        <v>293</v>
      </c>
      <c r="AJ278" s="108">
        <v>275</v>
      </c>
      <c r="AK278" s="116">
        <v>275</v>
      </c>
      <c r="AL278" s="38" t="s">
        <v>292</v>
      </c>
      <c r="BD278" s="107">
        <v>275</v>
      </c>
      <c r="BE278" s="115" t="s">
        <v>254</v>
      </c>
      <c r="BF278" s="38" t="s">
        <v>296</v>
      </c>
      <c r="BH278" s="108">
        <v>275</v>
      </c>
      <c r="BI278" s="115" t="s">
        <v>335</v>
      </c>
      <c r="BJ278" s="38" t="s">
        <v>296</v>
      </c>
    </row>
    <row r="279" spans="12:62" x14ac:dyDescent="0.25">
      <c r="L279" s="31"/>
      <c r="AF279" s="107">
        <v>276</v>
      </c>
      <c r="AG279" s="116">
        <v>276</v>
      </c>
      <c r="AH279" s="38" t="s">
        <v>293</v>
      </c>
      <c r="AJ279" s="108">
        <v>276</v>
      </c>
      <c r="AK279" s="116">
        <v>276</v>
      </c>
      <c r="AL279" s="38" t="s">
        <v>293</v>
      </c>
      <c r="BD279" s="107">
        <v>276</v>
      </c>
      <c r="BE279" s="115" t="s">
        <v>496</v>
      </c>
      <c r="BF279" s="38" t="s">
        <v>294</v>
      </c>
      <c r="BH279" s="108">
        <v>276</v>
      </c>
      <c r="BI279" s="115" t="s">
        <v>336</v>
      </c>
      <c r="BJ279" s="38" t="s">
        <v>294</v>
      </c>
    </row>
    <row r="280" spans="12:62" x14ac:dyDescent="0.25">
      <c r="L280" s="31"/>
      <c r="AF280" s="107">
        <v>277</v>
      </c>
      <c r="AG280" s="116">
        <v>277</v>
      </c>
      <c r="AH280" s="38" t="s">
        <v>291</v>
      </c>
      <c r="AJ280" s="108">
        <v>277</v>
      </c>
      <c r="AK280" s="116">
        <v>277</v>
      </c>
      <c r="AL280" s="38" t="s">
        <v>291</v>
      </c>
      <c r="BD280" s="107">
        <v>277</v>
      </c>
      <c r="BE280" s="115" t="s">
        <v>497</v>
      </c>
      <c r="BF280" s="38" t="s">
        <v>295</v>
      </c>
      <c r="BH280" s="108">
        <v>277</v>
      </c>
      <c r="BI280" s="115" t="s">
        <v>337</v>
      </c>
      <c r="BJ280" s="38" t="s">
        <v>295</v>
      </c>
    </row>
    <row r="281" spans="12:62" x14ac:dyDescent="0.25">
      <c r="L281" s="31"/>
      <c r="AF281" s="107">
        <v>278</v>
      </c>
      <c r="AG281" s="116">
        <v>278</v>
      </c>
      <c r="AH281" s="38" t="s">
        <v>291</v>
      </c>
      <c r="AJ281" s="108">
        <v>278</v>
      </c>
      <c r="AK281" s="116">
        <v>278</v>
      </c>
      <c r="AL281" s="38" t="s">
        <v>292</v>
      </c>
      <c r="BD281" s="107">
        <v>278</v>
      </c>
      <c r="BE281" s="115" t="s">
        <v>498</v>
      </c>
      <c r="BF281" s="38" t="s">
        <v>296</v>
      </c>
      <c r="BH281" s="108">
        <v>278</v>
      </c>
      <c r="BI281" s="115" t="s">
        <v>338</v>
      </c>
      <c r="BJ281" s="38" t="s">
        <v>296</v>
      </c>
    </row>
    <row r="282" spans="12:62" x14ac:dyDescent="0.25">
      <c r="L282" s="31"/>
      <c r="AF282" s="107">
        <v>279</v>
      </c>
      <c r="AG282" s="116">
        <v>279</v>
      </c>
      <c r="AH282" s="38" t="s">
        <v>292</v>
      </c>
      <c r="AJ282" s="108">
        <v>279</v>
      </c>
      <c r="AK282" s="116">
        <v>279</v>
      </c>
      <c r="AL282" s="38" t="s">
        <v>293</v>
      </c>
      <c r="BD282" s="107">
        <v>279</v>
      </c>
      <c r="BE282" s="115" t="s">
        <v>499</v>
      </c>
      <c r="BF282" s="38" t="s">
        <v>294</v>
      </c>
      <c r="BH282" s="108">
        <v>279</v>
      </c>
      <c r="BI282" s="115" t="s">
        <v>339</v>
      </c>
      <c r="BJ282" s="38" t="s">
        <v>294</v>
      </c>
    </row>
    <row r="283" spans="12:62" x14ac:dyDescent="0.25">
      <c r="L283" s="31"/>
      <c r="AF283" s="107">
        <v>280</v>
      </c>
      <c r="AG283" s="116">
        <v>280</v>
      </c>
      <c r="AH283" s="38" t="s">
        <v>292</v>
      </c>
      <c r="AJ283" s="108">
        <v>280</v>
      </c>
      <c r="AK283" s="116">
        <v>280</v>
      </c>
      <c r="AL283" s="38" t="s">
        <v>291</v>
      </c>
      <c r="BD283" s="107">
        <v>280</v>
      </c>
      <c r="BE283" s="115" t="s">
        <v>500</v>
      </c>
      <c r="BF283" s="38" t="s">
        <v>295</v>
      </c>
      <c r="BH283" s="108">
        <v>280</v>
      </c>
      <c r="BI283" s="115" t="s">
        <v>340</v>
      </c>
      <c r="BJ283" s="38" t="s">
        <v>295</v>
      </c>
    </row>
    <row r="284" spans="12:62" x14ac:dyDescent="0.25">
      <c r="L284" s="31"/>
      <c r="AF284" s="107">
        <v>281</v>
      </c>
      <c r="AG284" s="116">
        <v>281</v>
      </c>
      <c r="AH284" s="38" t="s">
        <v>293</v>
      </c>
      <c r="AJ284" s="108">
        <v>281</v>
      </c>
      <c r="AK284" s="116">
        <v>281</v>
      </c>
      <c r="AL284" s="38" t="s">
        <v>292</v>
      </c>
      <c r="BD284" s="107">
        <v>281</v>
      </c>
      <c r="BE284" s="115" t="s">
        <v>501</v>
      </c>
      <c r="BF284" s="38" t="s">
        <v>296</v>
      </c>
      <c r="BH284" s="108">
        <v>281</v>
      </c>
      <c r="BI284" s="115" t="s">
        <v>341</v>
      </c>
      <c r="BJ284" s="38" t="s">
        <v>296</v>
      </c>
    </row>
    <row r="285" spans="12:62" x14ac:dyDescent="0.25">
      <c r="L285" s="31"/>
      <c r="AF285" s="107">
        <v>282</v>
      </c>
      <c r="AG285" s="116">
        <v>282</v>
      </c>
      <c r="AH285" s="38" t="s">
        <v>293</v>
      </c>
      <c r="AJ285" s="108">
        <v>282</v>
      </c>
      <c r="AK285" s="116">
        <v>282</v>
      </c>
      <c r="AL285" s="38" t="s">
        <v>293</v>
      </c>
      <c r="BD285" s="107">
        <v>282</v>
      </c>
      <c r="BE285" s="115" t="s">
        <v>502</v>
      </c>
      <c r="BF285" s="38" t="s">
        <v>294</v>
      </c>
      <c r="BH285" s="108">
        <v>282</v>
      </c>
      <c r="BI285" s="115" t="s">
        <v>342</v>
      </c>
      <c r="BJ285" s="38" t="s">
        <v>294</v>
      </c>
    </row>
    <row r="286" spans="12:62" x14ac:dyDescent="0.25">
      <c r="L286" s="31"/>
      <c r="AF286" s="107">
        <v>283</v>
      </c>
      <c r="AG286" s="116">
        <v>283</v>
      </c>
      <c r="AH286" s="38" t="s">
        <v>291</v>
      </c>
      <c r="AJ286" s="108">
        <v>283</v>
      </c>
      <c r="AK286" s="116">
        <v>283</v>
      </c>
      <c r="AL286" s="38" t="s">
        <v>291</v>
      </c>
      <c r="BD286" s="107">
        <v>283</v>
      </c>
      <c r="BE286" s="115" t="s">
        <v>503</v>
      </c>
      <c r="BF286" s="38" t="s">
        <v>295</v>
      </c>
      <c r="BH286" s="108">
        <v>283</v>
      </c>
      <c r="BI286" s="115" t="s">
        <v>343</v>
      </c>
      <c r="BJ286" s="38" t="s">
        <v>295</v>
      </c>
    </row>
    <row r="287" spans="12:62" x14ac:dyDescent="0.25">
      <c r="L287" s="31"/>
      <c r="AF287" s="107">
        <v>284</v>
      </c>
      <c r="AG287" s="116">
        <v>284</v>
      </c>
      <c r="AH287" s="38" t="s">
        <v>291</v>
      </c>
      <c r="AJ287" s="108">
        <v>284</v>
      </c>
      <c r="AK287" s="116">
        <v>284</v>
      </c>
      <c r="AL287" s="38" t="s">
        <v>292</v>
      </c>
      <c r="BD287" s="107">
        <v>284</v>
      </c>
      <c r="BE287" s="115" t="s">
        <v>504</v>
      </c>
      <c r="BF287" s="38" t="s">
        <v>296</v>
      </c>
      <c r="BH287" s="108">
        <v>284</v>
      </c>
      <c r="BI287" s="115" t="s">
        <v>344</v>
      </c>
      <c r="BJ287" s="38" t="s">
        <v>296</v>
      </c>
    </row>
    <row r="288" spans="12:62" x14ac:dyDescent="0.25">
      <c r="L288" s="31"/>
      <c r="AF288" s="107">
        <v>285</v>
      </c>
      <c r="AG288" s="116">
        <v>285</v>
      </c>
      <c r="AH288" s="38" t="s">
        <v>292</v>
      </c>
      <c r="AJ288" s="108">
        <v>285</v>
      </c>
      <c r="AK288" s="116">
        <v>285</v>
      </c>
      <c r="AL288" s="38" t="s">
        <v>293</v>
      </c>
      <c r="BD288" s="107">
        <v>285</v>
      </c>
      <c r="BE288" s="115" t="s">
        <v>505</v>
      </c>
      <c r="BF288" s="38" t="s">
        <v>294</v>
      </c>
      <c r="BH288" s="108">
        <v>285</v>
      </c>
      <c r="BI288" s="115" t="s">
        <v>345</v>
      </c>
      <c r="BJ288" s="38" t="s">
        <v>294</v>
      </c>
    </row>
    <row r="289" spans="12:62" x14ac:dyDescent="0.25">
      <c r="L289" s="31"/>
      <c r="AF289" s="107">
        <v>286</v>
      </c>
      <c r="AG289" s="116">
        <v>286</v>
      </c>
      <c r="AH289" s="38" t="s">
        <v>292</v>
      </c>
      <c r="AJ289" s="108">
        <v>286</v>
      </c>
      <c r="AK289" s="116">
        <v>286</v>
      </c>
      <c r="AL289" s="38" t="s">
        <v>291</v>
      </c>
      <c r="BD289" s="107">
        <v>286</v>
      </c>
      <c r="BE289" s="115" t="s">
        <v>506</v>
      </c>
      <c r="BF289" s="38" t="s">
        <v>295</v>
      </c>
      <c r="BH289" s="108">
        <v>286</v>
      </c>
      <c r="BI289" s="115" t="s">
        <v>346</v>
      </c>
      <c r="BJ289" s="38" t="s">
        <v>295</v>
      </c>
    </row>
    <row r="290" spans="12:62" x14ac:dyDescent="0.25">
      <c r="L290" s="31"/>
      <c r="AF290" s="107">
        <v>287</v>
      </c>
      <c r="AG290" s="116">
        <v>287</v>
      </c>
      <c r="AH290" s="38" t="s">
        <v>293</v>
      </c>
      <c r="AJ290" s="108">
        <v>287</v>
      </c>
      <c r="AK290" s="116">
        <v>287</v>
      </c>
      <c r="AL290" s="38" t="s">
        <v>292</v>
      </c>
      <c r="BD290" s="107">
        <v>287</v>
      </c>
      <c r="BE290" s="115" t="s">
        <v>507</v>
      </c>
      <c r="BF290" s="38" t="s">
        <v>296</v>
      </c>
      <c r="BH290" s="108">
        <v>287</v>
      </c>
      <c r="BI290" s="115" t="s">
        <v>347</v>
      </c>
      <c r="BJ290" s="38" t="s">
        <v>296</v>
      </c>
    </row>
    <row r="291" spans="12:62" x14ac:dyDescent="0.25">
      <c r="L291" s="31"/>
      <c r="AF291" s="107">
        <v>288</v>
      </c>
      <c r="AG291" s="116">
        <v>288</v>
      </c>
      <c r="AH291" s="38" t="s">
        <v>293</v>
      </c>
      <c r="AJ291" s="108">
        <v>288</v>
      </c>
      <c r="AK291" s="116">
        <v>288</v>
      </c>
      <c r="AL291" s="38" t="s">
        <v>293</v>
      </c>
      <c r="BD291" s="107">
        <v>288</v>
      </c>
      <c r="BE291" s="115" t="s">
        <v>508</v>
      </c>
      <c r="BF291" s="38" t="s">
        <v>294</v>
      </c>
      <c r="BH291" s="108">
        <v>288</v>
      </c>
      <c r="BI291" s="115" t="s">
        <v>348</v>
      </c>
      <c r="BJ291" s="38" t="s">
        <v>294</v>
      </c>
    </row>
    <row r="292" spans="12:62" x14ac:dyDescent="0.25">
      <c r="L292" s="31"/>
      <c r="AF292" s="107">
        <v>289</v>
      </c>
      <c r="AG292" s="116">
        <v>289</v>
      </c>
      <c r="AH292" s="38" t="s">
        <v>291</v>
      </c>
      <c r="AJ292" s="108">
        <v>289</v>
      </c>
      <c r="AK292" s="116">
        <v>289</v>
      </c>
      <c r="AL292" s="38" t="s">
        <v>291</v>
      </c>
      <c r="BD292" s="107">
        <v>289</v>
      </c>
      <c r="BE292" s="115" t="s">
        <v>509</v>
      </c>
      <c r="BF292" s="38" t="s">
        <v>295</v>
      </c>
      <c r="BH292" s="108">
        <v>289</v>
      </c>
      <c r="BI292" s="115" t="s">
        <v>349</v>
      </c>
      <c r="BJ292" s="38" t="s">
        <v>295</v>
      </c>
    </row>
    <row r="293" spans="12:62" x14ac:dyDescent="0.25">
      <c r="L293" s="31"/>
      <c r="AF293" s="107">
        <v>290</v>
      </c>
      <c r="AG293" s="116">
        <v>290</v>
      </c>
      <c r="AH293" s="38" t="s">
        <v>291</v>
      </c>
      <c r="AJ293" s="108">
        <v>290</v>
      </c>
      <c r="AK293" s="116">
        <v>290</v>
      </c>
      <c r="AL293" s="38" t="s">
        <v>292</v>
      </c>
      <c r="BD293" s="107">
        <v>290</v>
      </c>
      <c r="BE293" s="115" t="s">
        <v>510</v>
      </c>
      <c r="BF293" s="38" t="s">
        <v>296</v>
      </c>
      <c r="BH293" s="108">
        <v>290</v>
      </c>
      <c r="BI293" s="115" t="s">
        <v>350</v>
      </c>
      <c r="BJ293" s="38" t="s">
        <v>296</v>
      </c>
    </row>
    <row r="294" spans="12:62" x14ac:dyDescent="0.25">
      <c r="L294" s="31"/>
      <c r="AF294" s="107">
        <v>291</v>
      </c>
      <c r="AG294" s="116">
        <v>291</v>
      </c>
      <c r="AH294" s="38" t="s">
        <v>292</v>
      </c>
      <c r="AJ294" s="108">
        <v>291</v>
      </c>
      <c r="AK294" s="116">
        <v>291</v>
      </c>
      <c r="AL294" s="38" t="s">
        <v>293</v>
      </c>
      <c r="BD294" s="107">
        <v>291</v>
      </c>
      <c r="BE294" s="115" t="s">
        <v>511</v>
      </c>
      <c r="BF294" s="38" t="s">
        <v>294</v>
      </c>
      <c r="BH294" s="108">
        <v>291</v>
      </c>
      <c r="BI294" s="115" t="s">
        <v>351</v>
      </c>
      <c r="BJ294" s="38" t="s">
        <v>294</v>
      </c>
    </row>
    <row r="295" spans="12:62" x14ac:dyDescent="0.25">
      <c r="L295" s="31"/>
      <c r="AF295" s="107">
        <v>292</v>
      </c>
      <c r="AG295" s="116">
        <v>292</v>
      </c>
      <c r="AH295" s="38" t="s">
        <v>292</v>
      </c>
      <c r="AJ295" s="108">
        <v>292</v>
      </c>
      <c r="AK295" s="116">
        <v>292</v>
      </c>
      <c r="AL295" s="38" t="s">
        <v>291</v>
      </c>
      <c r="BD295" s="107">
        <v>292</v>
      </c>
      <c r="BE295" s="115" t="s">
        <v>512</v>
      </c>
      <c r="BF295" s="38" t="s">
        <v>295</v>
      </c>
      <c r="BH295" s="108">
        <v>292</v>
      </c>
      <c r="BI295" s="115" t="s">
        <v>352</v>
      </c>
      <c r="BJ295" s="38" t="s">
        <v>295</v>
      </c>
    </row>
    <row r="296" spans="12:62" x14ac:dyDescent="0.25">
      <c r="L296" s="31"/>
      <c r="AF296" s="107">
        <v>293</v>
      </c>
      <c r="AG296" s="116">
        <v>293</v>
      </c>
      <c r="AH296" s="38" t="s">
        <v>293</v>
      </c>
      <c r="AJ296" s="108">
        <v>293</v>
      </c>
      <c r="AK296" s="116">
        <v>293</v>
      </c>
      <c r="AL296" s="38" t="s">
        <v>292</v>
      </c>
      <c r="BD296" s="107">
        <v>293</v>
      </c>
      <c r="BE296" s="115" t="s">
        <v>513</v>
      </c>
      <c r="BF296" s="38" t="s">
        <v>296</v>
      </c>
      <c r="BH296" s="108">
        <v>293</v>
      </c>
      <c r="BI296" s="115" t="s">
        <v>353</v>
      </c>
      <c r="BJ296" s="38" t="s">
        <v>296</v>
      </c>
    </row>
    <row r="297" spans="12:62" x14ac:dyDescent="0.25">
      <c r="L297" s="31"/>
      <c r="AF297" s="107">
        <v>294</v>
      </c>
      <c r="AG297" s="116">
        <v>294</v>
      </c>
      <c r="AH297" s="38" t="s">
        <v>293</v>
      </c>
      <c r="AJ297" s="108">
        <v>294</v>
      </c>
      <c r="AK297" s="116">
        <v>294</v>
      </c>
      <c r="AL297" s="38" t="s">
        <v>293</v>
      </c>
      <c r="BD297" s="107">
        <v>294</v>
      </c>
      <c r="BE297" s="115" t="s">
        <v>514</v>
      </c>
      <c r="BF297" s="38" t="s">
        <v>294</v>
      </c>
      <c r="BH297" s="108">
        <v>294</v>
      </c>
      <c r="BI297" s="115" t="s">
        <v>354</v>
      </c>
      <c r="BJ297" s="38" t="s">
        <v>294</v>
      </c>
    </row>
    <row r="298" spans="12:62" x14ac:dyDescent="0.25">
      <c r="L298" s="31"/>
      <c r="AF298" s="107">
        <v>295</v>
      </c>
      <c r="AG298" s="116">
        <v>295</v>
      </c>
      <c r="AH298" s="38" t="s">
        <v>291</v>
      </c>
      <c r="AJ298" s="108">
        <v>295</v>
      </c>
      <c r="AK298" s="116">
        <v>295</v>
      </c>
      <c r="AL298" s="38" t="s">
        <v>291</v>
      </c>
      <c r="BD298" s="107">
        <v>295</v>
      </c>
      <c r="BE298" s="115" t="s">
        <v>515</v>
      </c>
      <c r="BF298" s="38" t="s">
        <v>295</v>
      </c>
      <c r="BH298" s="108">
        <v>295</v>
      </c>
      <c r="BI298" s="115" t="s">
        <v>355</v>
      </c>
      <c r="BJ298" s="38" t="s">
        <v>295</v>
      </c>
    </row>
    <row r="299" spans="12:62" x14ac:dyDescent="0.25">
      <c r="L299" s="31"/>
      <c r="AF299" s="107">
        <v>296</v>
      </c>
      <c r="AG299" s="116">
        <v>296</v>
      </c>
      <c r="AH299" s="38" t="s">
        <v>291</v>
      </c>
      <c r="AJ299" s="108">
        <v>296</v>
      </c>
      <c r="AK299" s="116">
        <v>296</v>
      </c>
      <c r="AL299" s="38" t="s">
        <v>292</v>
      </c>
      <c r="BD299" s="107">
        <v>296</v>
      </c>
      <c r="BE299" s="115" t="s">
        <v>516</v>
      </c>
      <c r="BF299" s="38" t="s">
        <v>296</v>
      </c>
      <c r="BH299" s="108">
        <v>296</v>
      </c>
      <c r="BI299" s="115" t="s">
        <v>356</v>
      </c>
      <c r="BJ299" s="38" t="s">
        <v>296</v>
      </c>
    </row>
    <row r="300" spans="12:62" x14ac:dyDescent="0.25">
      <c r="L300" s="31"/>
      <c r="AF300" s="107">
        <v>297</v>
      </c>
      <c r="AG300" s="116">
        <v>297</v>
      </c>
      <c r="AH300" s="38" t="s">
        <v>292</v>
      </c>
      <c r="AJ300" s="108">
        <v>297</v>
      </c>
      <c r="AK300" s="116">
        <v>297</v>
      </c>
      <c r="AL300" s="38" t="s">
        <v>293</v>
      </c>
      <c r="BD300" s="107">
        <v>297</v>
      </c>
      <c r="BE300" s="115" t="s">
        <v>517</v>
      </c>
      <c r="BF300" s="38" t="s">
        <v>294</v>
      </c>
      <c r="BH300" s="108">
        <v>297</v>
      </c>
      <c r="BI300" s="115" t="s">
        <v>357</v>
      </c>
      <c r="BJ300" s="38" t="s">
        <v>294</v>
      </c>
    </row>
    <row r="301" spans="12:62" x14ac:dyDescent="0.25">
      <c r="L301" s="31"/>
      <c r="AF301" s="107">
        <v>298</v>
      </c>
      <c r="AG301" s="116">
        <v>298</v>
      </c>
      <c r="AH301" s="38" t="s">
        <v>292</v>
      </c>
      <c r="AJ301" s="108">
        <v>298</v>
      </c>
      <c r="AK301" s="116">
        <v>298</v>
      </c>
      <c r="AL301" s="38" t="s">
        <v>291</v>
      </c>
      <c r="BD301" s="107">
        <v>298</v>
      </c>
      <c r="BE301" s="115" t="s">
        <v>518</v>
      </c>
      <c r="BF301" s="38" t="s">
        <v>295</v>
      </c>
      <c r="BH301" s="108">
        <v>298</v>
      </c>
      <c r="BI301" s="115" t="s">
        <v>358</v>
      </c>
      <c r="BJ301" s="38" t="s">
        <v>295</v>
      </c>
    </row>
    <row r="302" spans="12:62" x14ac:dyDescent="0.25">
      <c r="L302" s="31"/>
      <c r="AF302" s="107">
        <v>299</v>
      </c>
      <c r="AG302" s="116">
        <v>299</v>
      </c>
      <c r="AH302" s="38" t="s">
        <v>293</v>
      </c>
      <c r="AJ302" s="108">
        <v>299</v>
      </c>
      <c r="AK302" s="116">
        <v>299</v>
      </c>
      <c r="AL302" s="38" t="s">
        <v>292</v>
      </c>
      <c r="BD302" s="107">
        <v>299</v>
      </c>
      <c r="BE302" s="115" t="s">
        <v>519</v>
      </c>
      <c r="BF302" s="38" t="s">
        <v>296</v>
      </c>
      <c r="BH302" s="108">
        <v>299</v>
      </c>
      <c r="BI302" s="115" t="s">
        <v>359</v>
      </c>
      <c r="BJ302" s="38" t="s">
        <v>296</v>
      </c>
    </row>
    <row r="303" spans="12:62" x14ac:dyDescent="0.25">
      <c r="L303" s="31"/>
      <c r="AF303" s="107">
        <v>300</v>
      </c>
      <c r="AG303" s="116">
        <v>300</v>
      </c>
      <c r="AH303" s="38" t="s">
        <v>293</v>
      </c>
      <c r="AJ303" s="108">
        <v>300</v>
      </c>
      <c r="AK303" s="116">
        <v>300</v>
      </c>
      <c r="AL303" s="38" t="s">
        <v>293</v>
      </c>
      <c r="BD303" s="107">
        <v>300</v>
      </c>
      <c r="BE303" s="115" t="s">
        <v>598</v>
      </c>
      <c r="BF303" s="38" t="s">
        <v>294</v>
      </c>
      <c r="BH303" s="108">
        <v>300</v>
      </c>
      <c r="BI303" s="115" t="s">
        <v>360</v>
      </c>
      <c r="BJ303" s="38" t="s">
        <v>294</v>
      </c>
    </row>
    <row r="304" spans="12:62" x14ac:dyDescent="0.25">
      <c r="L304" s="31"/>
      <c r="AF304" s="107">
        <v>301</v>
      </c>
      <c r="AG304" s="116">
        <v>301</v>
      </c>
      <c r="AH304" s="38" t="s">
        <v>291</v>
      </c>
      <c r="AJ304" s="108">
        <v>301</v>
      </c>
      <c r="AK304" s="116">
        <v>301</v>
      </c>
      <c r="AL304" s="38" t="s">
        <v>291</v>
      </c>
      <c r="BD304" s="107">
        <v>301</v>
      </c>
      <c r="BE304" s="115" t="s">
        <v>599</v>
      </c>
      <c r="BF304" s="38" t="s">
        <v>295</v>
      </c>
      <c r="BH304" s="108">
        <v>301</v>
      </c>
      <c r="BI304" s="115" t="s">
        <v>361</v>
      </c>
      <c r="BJ304" s="38" t="s">
        <v>295</v>
      </c>
    </row>
    <row r="305" spans="12:62" x14ac:dyDescent="0.25">
      <c r="L305" s="31"/>
      <c r="AF305" s="107">
        <v>302</v>
      </c>
      <c r="AG305" s="116">
        <v>302</v>
      </c>
      <c r="AH305" s="38" t="s">
        <v>291</v>
      </c>
      <c r="AJ305" s="108">
        <v>302</v>
      </c>
      <c r="AK305" s="116">
        <v>302</v>
      </c>
      <c r="AL305" s="38" t="s">
        <v>292</v>
      </c>
      <c r="BD305" s="107">
        <v>302</v>
      </c>
      <c r="BE305" s="115" t="s">
        <v>600</v>
      </c>
      <c r="BF305" s="38" t="s">
        <v>296</v>
      </c>
      <c r="BH305" s="108">
        <v>302</v>
      </c>
      <c r="BI305" s="115" t="s">
        <v>362</v>
      </c>
      <c r="BJ305" s="38" t="s">
        <v>296</v>
      </c>
    </row>
    <row r="306" spans="12:62" x14ac:dyDescent="0.25">
      <c r="L306" s="31"/>
      <c r="AF306" s="107">
        <v>303</v>
      </c>
      <c r="AG306" s="116">
        <v>303</v>
      </c>
      <c r="AH306" s="38" t="s">
        <v>292</v>
      </c>
      <c r="AJ306" s="108">
        <v>303</v>
      </c>
      <c r="AK306" s="116">
        <v>303</v>
      </c>
      <c r="AL306" s="38" t="s">
        <v>293</v>
      </c>
      <c r="BD306" s="107">
        <v>303</v>
      </c>
      <c r="BE306" s="115" t="s">
        <v>601</v>
      </c>
      <c r="BF306" s="38" t="s">
        <v>294</v>
      </c>
      <c r="BH306" s="108">
        <v>303</v>
      </c>
      <c r="BI306" s="115" t="s">
        <v>363</v>
      </c>
      <c r="BJ306" s="38" t="s">
        <v>294</v>
      </c>
    </row>
    <row r="307" spans="12:62" x14ac:dyDescent="0.25">
      <c r="L307" s="31"/>
      <c r="AF307" s="107">
        <v>304</v>
      </c>
      <c r="AG307" s="116">
        <v>304</v>
      </c>
      <c r="AH307" s="38" t="s">
        <v>292</v>
      </c>
      <c r="AJ307" s="108">
        <v>304</v>
      </c>
      <c r="AK307" s="116">
        <v>304</v>
      </c>
      <c r="AL307" s="38" t="s">
        <v>291</v>
      </c>
      <c r="BD307" s="107">
        <v>304</v>
      </c>
      <c r="BE307" s="115" t="s">
        <v>602</v>
      </c>
      <c r="BF307" s="38" t="s">
        <v>295</v>
      </c>
      <c r="BH307" s="108">
        <v>304</v>
      </c>
      <c r="BI307" s="115" t="s">
        <v>364</v>
      </c>
      <c r="BJ307" s="38" t="s">
        <v>295</v>
      </c>
    </row>
    <row r="308" spans="12:62" x14ac:dyDescent="0.25">
      <c r="L308" s="31"/>
      <c r="AF308" s="107">
        <v>305</v>
      </c>
      <c r="AG308" s="116">
        <v>305</v>
      </c>
      <c r="AH308" s="38" t="s">
        <v>293</v>
      </c>
      <c r="AJ308" s="108">
        <v>305</v>
      </c>
      <c r="AK308" s="116">
        <v>305</v>
      </c>
      <c r="AL308" s="38" t="s">
        <v>292</v>
      </c>
      <c r="BD308" s="107">
        <v>305</v>
      </c>
      <c r="BE308" s="115" t="s">
        <v>603</v>
      </c>
      <c r="BF308" s="38" t="s">
        <v>296</v>
      </c>
      <c r="BH308" s="108">
        <v>305</v>
      </c>
      <c r="BI308" s="115" t="s">
        <v>365</v>
      </c>
      <c r="BJ308" s="38" t="s">
        <v>296</v>
      </c>
    </row>
    <row r="309" spans="12:62" x14ac:dyDescent="0.25">
      <c r="L309" s="31"/>
      <c r="AF309" s="107">
        <v>306</v>
      </c>
      <c r="AG309" s="116">
        <v>306</v>
      </c>
      <c r="AH309" s="38" t="s">
        <v>293</v>
      </c>
      <c r="AJ309" s="108">
        <v>306</v>
      </c>
      <c r="AK309" s="116">
        <v>306</v>
      </c>
      <c r="AL309" s="38" t="s">
        <v>293</v>
      </c>
      <c r="BD309" s="107">
        <v>306</v>
      </c>
      <c r="BE309" s="115" t="s">
        <v>604</v>
      </c>
      <c r="BF309" s="38" t="s">
        <v>294</v>
      </c>
      <c r="BH309" s="108">
        <v>306</v>
      </c>
      <c r="BI309" s="115" t="s">
        <v>544</v>
      </c>
      <c r="BJ309" s="38" t="s">
        <v>294</v>
      </c>
    </row>
    <row r="310" spans="12:62" x14ac:dyDescent="0.25">
      <c r="L310" s="31"/>
      <c r="AF310" s="107">
        <v>307</v>
      </c>
      <c r="AG310" s="116">
        <v>307</v>
      </c>
      <c r="AH310" s="38" t="s">
        <v>291</v>
      </c>
      <c r="AJ310" s="108">
        <v>307</v>
      </c>
      <c r="AK310" s="116">
        <v>307</v>
      </c>
      <c r="AL310" s="38" t="s">
        <v>291</v>
      </c>
      <c r="BD310" s="107">
        <v>307</v>
      </c>
      <c r="BE310" s="115" t="s">
        <v>605</v>
      </c>
      <c r="BF310" s="38" t="s">
        <v>295</v>
      </c>
      <c r="BH310" s="108">
        <v>307</v>
      </c>
      <c r="BI310" s="115" t="s">
        <v>545</v>
      </c>
      <c r="BJ310" s="38" t="s">
        <v>295</v>
      </c>
    </row>
    <row r="311" spans="12:62" x14ac:dyDescent="0.25">
      <c r="L311" s="31"/>
      <c r="AF311" s="107">
        <v>308</v>
      </c>
      <c r="AG311" s="116">
        <v>308</v>
      </c>
      <c r="AH311" s="38" t="s">
        <v>291</v>
      </c>
      <c r="AJ311" s="108">
        <v>308</v>
      </c>
      <c r="AK311" s="116">
        <v>308</v>
      </c>
      <c r="AL311" s="38" t="s">
        <v>292</v>
      </c>
      <c r="BD311" s="107">
        <v>308</v>
      </c>
      <c r="BE311" s="115" t="s">
        <v>606</v>
      </c>
      <c r="BF311" s="38" t="s">
        <v>296</v>
      </c>
      <c r="BH311" s="108">
        <v>308</v>
      </c>
      <c r="BI311" s="115" t="s">
        <v>546</v>
      </c>
      <c r="BJ311" s="38" t="s">
        <v>296</v>
      </c>
    </row>
    <row r="312" spans="12:62" x14ac:dyDescent="0.25">
      <c r="L312" s="31"/>
      <c r="AF312" s="107">
        <v>309</v>
      </c>
      <c r="AG312" s="116">
        <v>309</v>
      </c>
      <c r="AH312" s="38" t="s">
        <v>292</v>
      </c>
      <c r="AJ312" s="108">
        <v>309</v>
      </c>
      <c r="AK312" s="116">
        <v>309</v>
      </c>
      <c r="AL312" s="38" t="s">
        <v>293</v>
      </c>
      <c r="BD312" s="107">
        <v>309</v>
      </c>
      <c r="BE312" s="115" t="s">
        <v>607</v>
      </c>
      <c r="BF312" s="38" t="s">
        <v>294</v>
      </c>
      <c r="BH312" s="108">
        <v>309</v>
      </c>
      <c r="BI312" s="115" t="s">
        <v>547</v>
      </c>
      <c r="BJ312" s="38" t="s">
        <v>294</v>
      </c>
    </row>
    <row r="313" spans="12:62" x14ac:dyDescent="0.25">
      <c r="L313" s="31"/>
      <c r="AF313" s="107">
        <v>310</v>
      </c>
      <c r="AG313" s="116">
        <v>310</v>
      </c>
      <c r="AH313" s="38" t="s">
        <v>292</v>
      </c>
      <c r="AJ313" s="108">
        <v>310</v>
      </c>
      <c r="AK313" s="116">
        <v>310</v>
      </c>
      <c r="AL313" s="38" t="s">
        <v>291</v>
      </c>
      <c r="BD313" s="107">
        <v>310</v>
      </c>
      <c r="BE313" s="115" t="s">
        <v>608</v>
      </c>
      <c r="BF313" s="38" t="s">
        <v>295</v>
      </c>
      <c r="BH313" s="108">
        <v>310</v>
      </c>
      <c r="BI313" s="115" t="s">
        <v>548</v>
      </c>
      <c r="BJ313" s="38" t="s">
        <v>295</v>
      </c>
    </row>
    <row r="314" spans="12:62" x14ac:dyDescent="0.25">
      <c r="L314" s="31"/>
      <c r="AF314" s="107">
        <v>311</v>
      </c>
      <c r="AG314" s="116">
        <v>311</v>
      </c>
      <c r="AH314" s="38" t="s">
        <v>293</v>
      </c>
      <c r="AJ314" s="108">
        <v>311</v>
      </c>
      <c r="AK314" s="116">
        <v>311</v>
      </c>
      <c r="AL314" s="38" t="s">
        <v>292</v>
      </c>
      <c r="BD314" s="107">
        <v>311</v>
      </c>
      <c r="BE314" s="115" t="s">
        <v>609</v>
      </c>
      <c r="BF314" s="38" t="s">
        <v>296</v>
      </c>
      <c r="BH314" s="108">
        <v>311</v>
      </c>
      <c r="BI314" s="115" t="s">
        <v>549</v>
      </c>
      <c r="BJ314" s="38" t="s">
        <v>296</v>
      </c>
    </row>
    <row r="315" spans="12:62" x14ac:dyDescent="0.25">
      <c r="L315" s="31"/>
      <c r="AF315" s="107">
        <v>312</v>
      </c>
      <c r="AG315" s="116">
        <v>312</v>
      </c>
      <c r="AH315" s="38" t="s">
        <v>293</v>
      </c>
      <c r="AJ315" s="108">
        <v>312</v>
      </c>
      <c r="AK315" s="116">
        <v>312</v>
      </c>
      <c r="AL315" s="38" t="s">
        <v>293</v>
      </c>
      <c r="BD315" s="107">
        <v>312</v>
      </c>
      <c r="BE315" s="115" t="s">
        <v>610</v>
      </c>
      <c r="BF315" s="38" t="s">
        <v>294</v>
      </c>
      <c r="BH315" s="108">
        <v>312</v>
      </c>
      <c r="BI315" s="115" t="s">
        <v>550</v>
      </c>
      <c r="BJ315" s="38" t="s">
        <v>294</v>
      </c>
    </row>
    <row r="316" spans="12:62" x14ac:dyDescent="0.25">
      <c r="L316" s="31"/>
      <c r="AF316" s="107">
        <v>313</v>
      </c>
      <c r="AG316" s="116">
        <v>313</v>
      </c>
      <c r="AH316" s="38" t="s">
        <v>291</v>
      </c>
      <c r="AJ316" s="108">
        <v>313</v>
      </c>
      <c r="AK316" s="116">
        <v>313</v>
      </c>
      <c r="AL316" s="38" t="s">
        <v>291</v>
      </c>
      <c r="BD316" s="107">
        <v>313</v>
      </c>
      <c r="BE316" s="115" t="s">
        <v>611</v>
      </c>
      <c r="BF316" s="38" t="s">
        <v>295</v>
      </c>
      <c r="BH316" s="108">
        <v>313</v>
      </c>
      <c r="BI316" s="115" t="s">
        <v>551</v>
      </c>
      <c r="BJ316" s="38" t="s">
        <v>295</v>
      </c>
    </row>
    <row r="317" spans="12:62" x14ac:dyDescent="0.25">
      <c r="L317" s="31"/>
      <c r="AF317" s="107">
        <v>314</v>
      </c>
      <c r="AG317" s="116">
        <v>314</v>
      </c>
      <c r="AH317" s="38" t="s">
        <v>291</v>
      </c>
      <c r="AJ317" s="108">
        <v>314</v>
      </c>
      <c r="AK317" s="116">
        <v>314</v>
      </c>
      <c r="AL317" s="38" t="s">
        <v>292</v>
      </c>
      <c r="BD317" s="107">
        <v>314</v>
      </c>
      <c r="BE317" s="115" t="s">
        <v>612</v>
      </c>
      <c r="BF317" s="38" t="s">
        <v>296</v>
      </c>
      <c r="BH317" s="108">
        <v>314</v>
      </c>
      <c r="BI317" s="115" t="s">
        <v>552</v>
      </c>
      <c r="BJ317" s="38" t="s">
        <v>296</v>
      </c>
    </row>
    <row r="318" spans="12:62" x14ac:dyDescent="0.25">
      <c r="L318" s="31"/>
      <c r="AF318" s="107">
        <v>315</v>
      </c>
      <c r="AG318" s="116">
        <v>315</v>
      </c>
      <c r="AH318" s="38" t="s">
        <v>292</v>
      </c>
      <c r="AJ318" s="108">
        <v>315</v>
      </c>
      <c r="AK318" s="116">
        <v>315</v>
      </c>
      <c r="AL318" s="38" t="s">
        <v>293</v>
      </c>
      <c r="BD318" s="107">
        <v>315</v>
      </c>
      <c r="BE318" s="115" t="s">
        <v>613</v>
      </c>
      <c r="BF318" s="38" t="s">
        <v>294</v>
      </c>
      <c r="BH318" s="108">
        <v>315</v>
      </c>
      <c r="BI318" s="115" t="s">
        <v>553</v>
      </c>
      <c r="BJ318" s="38" t="s">
        <v>294</v>
      </c>
    </row>
    <row r="319" spans="12:62" x14ac:dyDescent="0.25">
      <c r="L319" s="31"/>
      <c r="AF319" s="107">
        <v>316</v>
      </c>
      <c r="AG319" s="116">
        <v>316</v>
      </c>
      <c r="AH319" s="38" t="s">
        <v>292</v>
      </c>
      <c r="AJ319" s="108">
        <v>316</v>
      </c>
      <c r="AK319" s="116">
        <v>316</v>
      </c>
      <c r="AL319" s="38" t="s">
        <v>291</v>
      </c>
      <c r="BD319" s="107">
        <v>316</v>
      </c>
      <c r="BE319" s="115" t="s">
        <v>614</v>
      </c>
      <c r="BF319" s="38" t="s">
        <v>295</v>
      </c>
      <c r="BH319" s="108">
        <v>316</v>
      </c>
      <c r="BI319" s="115" t="s">
        <v>554</v>
      </c>
      <c r="BJ319" s="38" t="s">
        <v>295</v>
      </c>
    </row>
    <row r="320" spans="12:62" x14ac:dyDescent="0.25">
      <c r="L320" s="31"/>
      <c r="AF320" s="107">
        <v>317</v>
      </c>
      <c r="AG320" s="116">
        <v>317</v>
      </c>
      <c r="AH320" s="38" t="s">
        <v>293</v>
      </c>
      <c r="AJ320" s="108">
        <v>317</v>
      </c>
      <c r="AK320" s="116">
        <v>317</v>
      </c>
      <c r="AL320" s="38" t="s">
        <v>292</v>
      </c>
      <c r="BD320" s="107">
        <v>317</v>
      </c>
      <c r="BE320" s="115" t="s">
        <v>615</v>
      </c>
      <c r="BF320" s="38" t="s">
        <v>296</v>
      </c>
      <c r="BH320" s="108">
        <v>317</v>
      </c>
      <c r="BI320" s="115" t="s">
        <v>555</v>
      </c>
      <c r="BJ320" s="38" t="s">
        <v>296</v>
      </c>
    </row>
    <row r="321" spans="12:62" x14ac:dyDescent="0.25">
      <c r="L321" s="31"/>
      <c r="AF321" s="107">
        <v>318</v>
      </c>
      <c r="AG321" s="116">
        <v>318</v>
      </c>
      <c r="AH321" s="38" t="s">
        <v>293</v>
      </c>
      <c r="AJ321" s="108">
        <v>318</v>
      </c>
      <c r="AK321" s="116">
        <v>318</v>
      </c>
      <c r="AL321" s="38" t="s">
        <v>293</v>
      </c>
      <c r="BD321" s="107">
        <v>318</v>
      </c>
      <c r="BE321" s="115" t="s">
        <v>616</v>
      </c>
      <c r="BF321" s="38" t="s">
        <v>294</v>
      </c>
      <c r="BH321" s="108">
        <v>318</v>
      </c>
      <c r="BI321" s="115" t="s">
        <v>556</v>
      </c>
      <c r="BJ321" s="38" t="s">
        <v>294</v>
      </c>
    </row>
    <row r="322" spans="12:62" x14ac:dyDescent="0.25">
      <c r="L322" s="31"/>
      <c r="AF322" s="107">
        <v>319</v>
      </c>
      <c r="AG322" s="116">
        <v>319</v>
      </c>
      <c r="AH322" s="38" t="s">
        <v>291</v>
      </c>
      <c r="AJ322" s="108">
        <v>319</v>
      </c>
      <c r="AK322" s="116">
        <v>319</v>
      </c>
      <c r="AL322" s="38" t="s">
        <v>291</v>
      </c>
      <c r="BD322" s="107">
        <v>319</v>
      </c>
      <c r="BE322" s="115" t="s">
        <v>617</v>
      </c>
      <c r="BF322" s="38" t="s">
        <v>295</v>
      </c>
      <c r="BH322" s="108">
        <v>319</v>
      </c>
      <c r="BI322" s="115" t="s">
        <v>557</v>
      </c>
      <c r="BJ322" s="38" t="s">
        <v>295</v>
      </c>
    </row>
    <row r="323" spans="12:62" x14ac:dyDescent="0.25">
      <c r="L323" s="31"/>
      <c r="AF323" s="107">
        <v>320</v>
      </c>
      <c r="AG323" s="116">
        <v>320</v>
      </c>
      <c r="AH323" s="38" t="s">
        <v>291</v>
      </c>
      <c r="AJ323" s="108">
        <v>320</v>
      </c>
      <c r="AK323" s="116">
        <v>320</v>
      </c>
      <c r="AL323" s="38" t="s">
        <v>292</v>
      </c>
      <c r="BD323" s="107">
        <v>320</v>
      </c>
      <c r="BE323" s="115" t="s">
        <v>618</v>
      </c>
      <c r="BF323" s="38" t="s">
        <v>296</v>
      </c>
      <c r="BH323" s="108">
        <v>320</v>
      </c>
      <c r="BI323" s="115" t="s">
        <v>558</v>
      </c>
      <c r="BJ323" s="38" t="s">
        <v>296</v>
      </c>
    </row>
    <row r="324" spans="12:62" x14ac:dyDescent="0.25">
      <c r="L324" s="31"/>
      <c r="AF324" s="107">
        <v>321</v>
      </c>
      <c r="AG324" s="116">
        <v>321</v>
      </c>
      <c r="AH324" s="38" t="s">
        <v>292</v>
      </c>
      <c r="AJ324" s="108">
        <v>321</v>
      </c>
      <c r="AK324" s="116">
        <v>321</v>
      </c>
      <c r="AL324" s="38" t="s">
        <v>293</v>
      </c>
      <c r="BD324" s="107">
        <v>321</v>
      </c>
      <c r="BE324" s="115" t="s">
        <v>619</v>
      </c>
      <c r="BF324" s="38" t="s">
        <v>294</v>
      </c>
      <c r="BH324" s="108">
        <v>321</v>
      </c>
      <c r="BI324" s="115" t="s">
        <v>559</v>
      </c>
      <c r="BJ324" s="38" t="s">
        <v>294</v>
      </c>
    </row>
    <row r="325" spans="12:62" x14ac:dyDescent="0.25">
      <c r="AF325" s="107">
        <v>322</v>
      </c>
      <c r="AG325" s="116">
        <v>322</v>
      </c>
      <c r="AH325" s="38" t="s">
        <v>292</v>
      </c>
      <c r="AJ325" s="108">
        <v>322</v>
      </c>
      <c r="AK325" s="116">
        <v>322</v>
      </c>
      <c r="AL325" s="38" t="s">
        <v>291</v>
      </c>
      <c r="BD325" s="107">
        <v>322</v>
      </c>
      <c r="BE325" s="115" t="s">
        <v>620</v>
      </c>
      <c r="BF325" s="38" t="s">
        <v>295</v>
      </c>
      <c r="BH325" s="108">
        <v>322</v>
      </c>
      <c r="BI325" s="115" t="s">
        <v>560</v>
      </c>
      <c r="BJ325" s="38" t="s">
        <v>295</v>
      </c>
    </row>
    <row r="326" spans="12:62" x14ac:dyDescent="0.25">
      <c r="AF326" s="107">
        <v>323</v>
      </c>
      <c r="AG326" s="116">
        <v>323</v>
      </c>
      <c r="AH326" s="38" t="s">
        <v>293</v>
      </c>
      <c r="AJ326" s="108">
        <v>323</v>
      </c>
      <c r="AK326" s="116">
        <v>323</v>
      </c>
      <c r="AL326" s="38" t="s">
        <v>292</v>
      </c>
      <c r="BD326" s="107">
        <v>323</v>
      </c>
      <c r="BE326" s="115" t="s">
        <v>621</v>
      </c>
      <c r="BF326" s="38" t="s">
        <v>296</v>
      </c>
      <c r="BH326" s="108">
        <v>323</v>
      </c>
      <c r="BI326" s="115" t="s">
        <v>561</v>
      </c>
      <c r="BJ326" s="38" t="s">
        <v>296</v>
      </c>
    </row>
    <row r="327" spans="12:62" x14ac:dyDescent="0.25">
      <c r="AF327" s="107">
        <v>324</v>
      </c>
      <c r="AG327" s="116">
        <v>324</v>
      </c>
      <c r="AH327" s="38" t="s">
        <v>293</v>
      </c>
      <c r="AJ327" s="108">
        <v>324</v>
      </c>
      <c r="AK327" s="116">
        <v>324</v>
      </c>
      <c r="AL327" s="38" t="s">
        <v>293</v>
      </c>
      <c r="BD327" s="107">
        <v>324</v>
      </c>
      <c r="BE327" s="115" t="s">
        <v>622</v>
      </c>
      <c r="BF327" s="38" t="s">
        <v>294</v>
      </c>
      <c r="BH327" s="108">
        <v>324</v>
      </c>
      <c r="BI327" s="115" t="s">
        <v>562</v>
      </c>
      <c r="BJ327" s="38" t="s">
        <v>294</v>
      </c>
    </row>
    <row r="328" spans="12:62" x14ac:dyDescent="0.25">
      <c r="AF328" s="107">
        <v>325</v>
      </c>
      <c r="AG328" s="116">
        <v>325</v>
      </c>
      <c r="AH328" s="38" t="s">
        <v>291</v>
      </c>
      <c r="AJ328" s="108">
        <v>325</v>
      </c>
      <c r="AK328" s="116">
        <v>325</v>
      </c>
      <c r="AL328" s="38" t="s">
        <v>291</v>
      </c>
      <c r="BD328" s="107">
        <v>325</v>
      </c>
      <c r="BE328" s="115" t="s">
        <v>623</v>
      </c>
      <c r="BF328" s="38" t="s">
        <v>295</v>
      </c>
      <c r="BH328" s="108">
        <v>325</v>
      </c>
      <c r="BI328" s="115" t="s">
        <v>563</v>
      </c>
      <c r="BJ328" s="38" t="s">
        <v>295</v>
      </c>
    </row>
    <row r="329" spans="12:62" x14ac:dyDescent="0.25">
      <c r="AF329" s="107">
        <v>326</v>
      </c>
      <c r="AG329" s="116">
        <v>326</v>
      </c>
      <c r="AH329" s="38" t="s">
        <v>291</v>
      </c>
      <c r="AJ329" s="108">
        <v>326</v>
      </c>
      <c r="AK329" s="116">
        <v>326</v>
      </c>
      <c r="AL329" s="38" t="s">
        <v>292</v>
      </c>
      <c r="BD329" s="107">
        <v>326</v>
      </c>
      <c r="BE329" s="115" t="s">
        <v>624</v>
      </c>
      <c r="BF329" s="38" t="s">
        <v>296</v>
      </c>
      <c r="BH329" s="108">
        <v>326</v>
      </c>
      <c r="BI329" s="115" t="s">
        <v>564</v>
      </c>
      <c r="BJ329" s="38" t="s">
        <v>296</v>
      </c>
    </row>
    <row r="330" spans="12:62" x14ac:dyDescent="0.25">
      <c r="AF330" s="107">
        <v>327</v>
      </c>
      <c r="AG330" s="116">
        <v>327</v>
      </c>
      <c r="AH330" s="38" t="s">
        <v>292</v>
      </c>
      <c r="AJ330" s="108">
        <v>327</v>
      </c>
      <c r="AK330" s="116">
        <v>327</v>
      </c>
      <c r="AL330" s="38" t="s">
        <v>293</v>
      </c>
      <c r="BD330" s="107">
        <v>327</v>
      </c>
      <c r="BE330" s="115" t="s">
        <v>625</v>
      </c>
      <c r="BF330" s="38" t="s">
        <v>294</v>
      </c>
      <c r="BH330" s="108">
        <v>327</v>
      </c>
      <c r="BI330" s="115" t="s">
        <v>565</v>
      </c>
      <c r="BJ330" s="38" t="s">
        <v>294</v>
      </c>
    </row>
    <row r="331" spans="12:62" x14ac:dyDescent="0.25">
      <c r="AF331" s="107">
        <v>328</v>
      </c>
      <c r="AG331" s="116">
        <v>328</v>
      </c>
      <c r="AH331" s="38" t="s">
        <v>292</v>
      </c>
      <c r="AJ331" s="108">
        <v>328</v>
      </c>
      <c r="AK331" s="116">
        <v>328</v>
      </c>
      <c r="AL331" s="38" t="s">
        <v>291</v>
      </c>
      <c r="BD331" s="107">
        <v>328</v>
      </c>
      <c r="BE331" s="115" t="s">
        <v>626</v>
      </c>
      <c r="BF331" s="38" t="s">
        <v>295</v>
      </c>
      <c r="BH331" s="108">
        <v>328</v>
      </c>
      <c r="BI331" s="115" t="s">
        <v>566</v>
      </c>
      <c r="BJ331" s="38" t="s">
        <v>295</v>
      </c>
    </row>
    <row r="332" spans="12:62" x14ac:dyDescent="0.25">
      <c r="AF332" s="107">
        <v>329</v>
      </c>
      <c r="AG332" s="116">
        <v>329</v>
      </c>
      <c r="AH332" s="38" t="s">
        <v>293</v>
      </c>
      <c r="AJ332" s="108">
        <v>329</v>
      </c>
      <c r="AK332" s="116">
        <v>329</v>
      </c>
      <c r="AL332" s="38" t="s">
        <v>292</v>
      </c>
      <c r="BD332" s="107">
        <v>329</v>
      </c>
      <c r="BE332" s="115" t="s">
        <v>627</v>
      </c>
      <c r="BF332" s="38" t="s">
        <v>296</v>
      </c>
      <c r="BH332" s="108">
        <v>329</v>
      </c>
      <c r="BI332" s="115" t="s">
        <v>567</v>
      </c>
      <c r="BJ332" s="38" t="s">
        <v>296</v>
      </c>
    </row>
    <row r="333" spans="12:62" x14ac:dyDescent="0.25">
      <c r="AF333" s="107">
        <v>330</v>
      </c>
      <c r="AG333" s="116">
        <v>330</v>
      </c>
      <c r="AH333" s="38" t="s">
        <v>293</v>
      </c>
      <c r="AJ333" s="108">
        <v>330</v>
      </c>
      <c r="AK333" s="116">
        <v>330</v>
      </c>
      <c r="AL333" s="38" t="s">
        <v>293</v>
      </c>
      <c r="BD333" s="107">
        <v>330</v>
      </c>
      <c r="BE333" s="115" t="s">
        <v>628</v>
      </c>
      <c r="BF333" s="38" t="s">
        <v>294</v>
      </c>
      <c r="BH333" s="108">
        <v>330</v>
      </c>
      <c r="BI333" s="115" t="s">
        <v>568</v>
      </c>
      <c r="BJ333" s="38" t="s">
        <v>294</v>
      </c>
    </row>
    <row r="334" spans="12:62" x14ac:dyDescent="0.25">
      <c r="AF334" s="107">
        <v>331</v>
      </c>
      <c r="AG334" s="116">
        <v>331</v>
      </c>
      <c r="AH334" s="38" t="s">
        <v>291</v>
      </c>
      <c r="AJ334" s="108">
        <v>331</v>
      </c>
      <c r="AK334" s="116">
        <v>331</v>
      </c>
      <c r="AL334" s="38" t="s">
        <v>291</v>
      </c>
      <c r="BD334" s="107">
        <v>331</v>
      </c>
      <c r="BE334" s="115" t="s">
        <v>629</v>
      </c>
      <c r="BF334" s="38" t="s">
        <v>295</v>
      </c>
      <c r="BH334" s="108">
        <v>331</v>
      </c>
      <c r="BI334" s="115" t="s">
        <v>569</v>
      </c>
      <c r="BJ334" s="38" t="s">
        <v>295</v>
      </c>
    </row>
    <row r="335" spans="12:62" x14ac:dyDescent="0.25">
      <c r="AF335" s="107">
        <v>332</v>
      </c>
      <c r="AG335" s="116">
        <v>332</v>
      </c>
      <c r="AH335" s="38" t="s">
        <v>291</v>
      </c>
      <c r="AJ335" s="108">
        <v>332</v>
      </c>
      <c r="AK335" s="116">
        <v>332</v>
      </c>
      <c r="AL335" s="38" t="s">
        <v>292</v>
      </c>
      <c r="BD335" s="107">
        <v>332</v>
      </c>
      <c r="BE335" s="115" t="s">
        <v>630</v>
      </c>
      <c r="BF335" s="38" t="s">
        <v>296</v>
      </c>
      <c r="BH335" s="108">
        <v>332</v>
      </c>
      <c r="BI335" s="115" t="s">
        <v>570</v>
      </c>
      <c r="BJ335" s="38" t="s">
        <v>296</v>
      </c>
    </row>
    <row r="336" spans="12:62" x14ac:dyDescent="0.25">
      <c r="AF336" s="107">
        <v>333</v>
      </c>
      <c r="AG336" s="116">
        <v>333</v>
      </c>
      <c r="AH336" s="38" t="s">
        <v>292</v>
      </c>
      <c r="AJ336" s="108">
        <v>333</v>
      </c>
      <c r="AK336" s="116">
        <v>333</v>
      </c>
      <c r="AL336" s="38" t="s">
        <v>293</v>
      </c>
      <c r="BD336" s="107">
        <v>333</v>
      </c>
      <c r="BE336" s="115" t="s">
        <v>631</v>
      </c>
      <c r="BF336" s="38" t="s">
        <v>294</v>
      </c>
      <c r="BH336" s="108">
        <v>333</v>
      </c>
      <c r="BI336" s="115" t="s">
        <v>571</v>
      </c>
      <c r="BJ336" s="38" t="s">
        <v>294</v>
      </c>
    </row>
    <row r="337" spans="32:62" x14ac:dyDescent="0.25">
      <c r="AF337" s="107">
        <v>334</v>
      </c>
      <c r="AG337" s="116">
        <v>334</v>
      </c>
      <c r="AH337" s="38" t="s">
        <v>292</v>
      </c>
      <c r="AJ337" s="108">
        <v>334</v>
      </c>
      <c r="AK337" s="116">
        <v>334</v>
      </c>
      <c r="AL337" s="38" t="s">
        <v>291</v>
      </c>
      <c r="BD337" s="107">
        <v>334</v>
      </c>
      <c r="BE337" s="115" t="s">
        <v>632</v>
      </c>
      <c r="BF337" s="38" t="s">
        <v>295</v>
      </c>
      <c r="BH337" s="108">
        <v>334</v>
      </c>
      <c r="BI337" s="115" t="s">
        <v>572</v>
      </c>
      <c r="BJ337" s="38" t="s">
        <v>295</v>
      </c>
    </row>
    <row r="338" spans="32:62" x14ac:dyDescent="0.25">
      <c r="AF338" s="107">
        <v>335</v>
      </c>
      <c r="AG338" s="116">
        <v>335</v>
      </c>
      <c r="AH338" s="38" t="s">
        <v>293</v>
      </c>
      <c r="AJ338" s="108">
        <v>335</v>
      </c>
      <c r="AK338" s="116">
        <v>335</v>
      </c>
      <c r="AL338" s="38" t="s">
        <v>292</v>
      </c>
      <c r="BD338" s="107">
        <v>335</v>
      </c>
      <c r="BE338" s="115" t="s">
        <v>633</v>
      </c>
      <c r="BF338" s="38" t="s">
        <v>296</v>
      </c>
      <c r="BH338" s="108">
        <v>335</v>
      </c>
      <c r="BI338" s="115" t="s">
        <v>573</v>
      </c>
      <c r="BJ338" s="38" t="s">
        <v>296</v>
      </c>
    </row>
    <row r="339" spans="32:62" x14ac:dyDescent="0.25">
      <c r="AF339" s="107">
        <v>336</v>
      </c>
      <c r="AG339" s="116">
        <v>336</v>
      </c>
      <c r="AH339" s="38" t="s">
        <v>293</v>
      </c>
      <c r="AJ339" s="108">
        <v>336</v>
      </c>
      <c r="AK339" s="116">
        <v>336</v>
      </c>
      <c r="AL339" s="38" t="s">
        <v>293</v>
      </c>
      <c r="BD339" s="107">
        <v>336</v>
      </c>
      <c r="BE339" s="115" t="s">
        <v>634</v>
      </c>
      <c r="BF339" s="38" t="s">
        <v>294</v>
      </c>
      <c r="BH339" s="108">
        <v>336</v>
      </c>
      <c r="BI339" s="115" t="s">
        <v>574</v>
      </c>
      <c r="BJ339" s="38" t="s">
        <v>294</v>
      </c>
    </row>
    <row r="340" spans="32:62" x14ac:dyDescent="0.25">
      <c r="AF340" s="107">
        <v>337</v>
      </c>
      <c r="AG340" s="116">
        <v>337</v>
      </c>
      <c r="AH340" s="38" t="s">
        <v>291</v>
      </c>
      <c r="AJ340" s="108">
        <v>337</v>
      </c>
      <c r="AK340" s="116">
        <v>337</v>
      </c>
      <c r="AL340" s="38" t="s">
        <v>291</v>
      </c>
      <c r="BD340" s="107">
        <v>337</v>
      </c>
      <c r="BE340" s="115" t="s">
        <v>635</v>
      </c>
      <c r="BF340" s="38" t="s">
        <v>295</v>
      </c>
      <c r="BH340" s="108">
        <v>337</v>
      </c>
      <c r="BI340" s="115" t="s">
        <v>575</v>
      </c>
      <c r="BJ340" s="38" t="s">
        <v>295</v>
      </c>
    </row>
    <row r="341" spans="32:62" x14ac:dyDescent="0.25">
      <c r="AF341" s="107">
        <v>338</v>
      </c>
      <c r="AG341" s="116">
        <v>338</v>
      </c>
      <c r="AH341" s="38" t="s">
        <v>291</v>
      </c>
      <c r="AJ341" s="108">
        <v>338</v>
      </c>
      <c r="AK341" s="116">
        <v>338</v>
      </c>
      <c r="AL341" s="38" t="s">
        <v>292</v>
      </c>
      <c r="BD341" s="107">
        <v>338</v>
      </c>
      <c r="BE341" s="115" t="s">
        <v>636</v>
      </c>
      <c r="BF341" s="38" t="s">
        <v>296</v>
      </c>
      <c r="BH341" s="108">
        <v>338</v>
      </c>
      <c r="BI341" s="115" t="s">
        <v>576</v>
      </c>
      <c r="BJ341" s="38" t="s">
        <v>296</v>
      </c>
    </row>
    <row r="342" spans="32:62" x14ac:dyDescent="0.25">
      <c r="AF342" s="107">
        <v>339</v>
      </c>
      <c r="AG342" s="116">
        <v>339</v>
      </c>
      <c r="AH342" s="38" t="s">
        <v>292</v>
      </c>
      <c r="AJ342" s="108">
        <v>339</v>
      </c>
      <c r="AK342" s="116">
        <v>339</v>
      </c>
      <c r="AL342" s="38" t="s">
        <v>293</v>
      </c>
      <c r="BD342" s="107">
        <v>339</v>
      </c>
      <c r="BE342" s="115" t="s">
        <v>637</v>
      </c>
      <c r="BF342" s="38" t="s">
        <v>294</v>
      </c>
      <c r="BH342" s="108">
        <v>339</v>
      </c>
      <c r="BI342" s="115" t="s">
        <v>577</v>
      </c>
      <c r="BJ342" s="38" t="s">
        <v>294</v>
      </c>
    </row>
    <row r="343" spans="32:62" x14ac:dyDescent="0.25">
      <c r="AF343" s="107">
        <v>340</v>
      </c>
      <c r="AG343" s="116">
        <v>340</v>
      </c>
      <c r="AH343" s="38" t="s">
        <v>292</v>
      </c>
      <c r="AJ343" s="108">
        <v>340</v>
      </c>
      <c r="AK343" s="116">
        <v>340</v>
      </c>
      <c r="AL343" s="38" t="s">
        <v>291</v>
      </c>
      <c r="BD343" s="107">
        <v>340</v>
      </c>
      <c r="BE343" s="115" t="s">
        <v>638</v>
      </c>
      <c r="BF343" s="38" t="s">
        <v>295</v>
      </c>
      <c r="BH343" s="108">
        <v>340</v>
      </c>
      <c r="BI343" s="115" t="s">
        <v>578</v>
      </c>
      <c r="BJ343" s="38" t="s">
        <v>295</v>
      </c>
    </row>
    <row r="344" spans="32:62" x14ac:dyDescent="0.25">
      <c r="AF344" s="107">
        <v>341</v>
      </c>
      <c r="AG344" s="116">
        <v>341</v>
      </c>
      <c r="AH344" s="38" t="s">
        <v>293</v>
      </c>
      <c r="AJ344" s="108">
        <v>341</v>
      </c>
      <c r="AK344" s="116">
        <v>341</v>
      </c>
      <c r="AL344" s="38" t="s">
        <v>292</v>
      </c>
      <c r="BD344" s="107">
        <v>341</v>
      </c>
      <c r="BE344" s="115" t="s">
        <v>639</v>
      </c>
      <c r="BF344" s="38" t="s">
        <v>296</v>
      </c>
      <c r="BH344" s="108">
        <v>341</v>
      </c>
      <c r="BI344" s="115" t="s">
        <v>579</v>
      </c>
      <c r="BJ344" s="38" t="s">
        <v>296</v>
      </c>
    </row>
    <row r="345" spans="32:62" x14ac:dyDescent="0.25">
      <c r="AF345" s="107">
        <v>342</v>
      </c>
      <c r="AG345" s="116">
        <v>342</v>
      </c>
      <c r="AH345" s="38" t="s">
        <v>293</v>
      </c>
      <c r="AJ345" s="108">
        <v>342</v>
      </c>
      <c r="AK345" s="116">
        <v>342</v>
      </c>
      <c r="AL345" s="38" t="s">
        <v>293</v>
      </c>
      <c r="BD345" s="107">
        <v>342</v>
      </c>
      <c r="BE345" s="115" t="s">
        <v>640</v>
      </c>
      <c r="BF345" s="38" t="s">
        <v>294</v>
      </c>
      <c r="BH345" s="108">
        <v>342</v>
      </c>
      <c r="BI345" s="115" t="s">
        <v>580</v>
      </c>
      <c r="BJ345" s="38" t="s">
        <v>294</v>
      </c>
    </row>
    <row r="346" spans="32:62" x14ac:dyDescent="0.25">
      <c r="AF346" s="107">
        <v>343</v>
      </c>
      <c r="AG346" s="116">
        <v>343</v>
      </c>
      <c r="AH346" s="38" t="s">
        <v>291</v>
      </c>
      <c r="AJ346" s="108">
        <v>343</v>
      </c>
      <c r="AK346" s="116">
        <v>343</v>
      </c>
      <c r="AL346" s="38" t="s">
        <v>291</v>
      </c>
      <c r="BD346" s="107">
        <v>343</v>
      </c>
      <c r="BE346" s="115" t="s">
        <v>641</v>
      </c>
      <c r="BF346" s="38" t="s">
        <v>295</v>
      </c>
      <c r="BH346" s="108">
        <v>343</v>
      </c>
      <c r="BI346" s="115" t="s">
        <v>581</v>
      </c>
      <c r="BJ346" s="38" t="s">
        <v>295</v>
      </c>
    </row>
    <row r="347" spans="32:62" x14ac:dyDescent="0.25">
      <c r="AF347" s="107">
        <v>344</v>
      </c>
      <c r="AG347" s="116">
        <v>344</v>
      </c>
      <c r="AH347" s="38" t="s">
        <v>291</v>
      </c>
      <c r="AJ347" s="108">
        <v>344</v>
      </c>
      <c r="AK347" s="116">
        <v>344</v>
      </c>
      <c r="AL347" s="38" t="s">
        <v>292</v>
      </c>
      <c r="BD347" s="107">
        <v>344</v>
      </c>
      <c r="BE347" s="115" t="s">
        <v>642</v>
      </c>
      <c r="BF347" s="38" t="s">
        <v>296</v>
      </c>
      <c r="BH347" s="108">
        <v>344</v>
      </c>
      <c r="BI347" s="115" t="s">
        <v>582</v>
      </c>
      <c r="BJ347" s="38" t="s">
        <v>296</v>
      </c>
    </row>
    <row r="348" spans="32:62" x14ac:dyDescent="0.25">
      <c r="AF348" s="107">
        <v>345</v>
      </c>
      <c r="AG348" s="116">
        <v>345</v>
      </c>
      <c r="AH348" s="38" t="s">
        <v>292</v>
      </c>
      <c r="AJ348" s="108">
        <v>345</v>
      </c>
      <c r="AK348" s="116">
        <v>345</v>
      </c>
      <c r="AL348" s="38" t="s">
        <v>293</v>
      </c>
      <c r="BD348" s="107">
        <v>345</v>
      </c>
      <c r="BE348" s="115" t="s">
        <v>643</v>
      </c>
      <c r="BF348" s="38" t="s">
        <v>294</v>
      </c>
      <c r="BH348" s="108">
        <v>345</v>
      </c>
      <c r="BI348" s="115" t="s">
        <v>583</v>
      </c>
      <c r="BJ348" s="38" t="s">
        <v>294</v>
      </c>
    </row>
    <row r="349" spans="32:62" x14ac:dyDescent="0.25">
      <c r="AF349" s="107">
        <v>346</v>
      </c>
      <c r="AG349" s="116">
        <v>346</v>
      </c>
      <c r="AH349" s="38" t="s">
        <v>292</v>
      </c>
      <c r="AJ349" s="108">
        <v>346</v>
      </c>
      <c r="AK349" s="116">
        <v>346</v>
      </c>
      <c r="AL349" s="38" t="s">
        <v>291</v>
      </c>
      <c r="BD349" s="107">
        <v>346</v>
      </c>
      <c r="BE349" s="115" t="s">
        <v>644</v>
      </c>
      <c r="BF349" s="38" t="s">
        <v>295</v>
      </c>
      <c r="BH349" s="108">
        <v>346</v>
      </c>
      <c r="BI349" s="115" t="s">
        <v>584</v>
      </c>
      <c r="BJ349" s="38" t="s">
        <v>295</v>
      </c>
    </row>
    <row r="350" spans="32:62" x14ac:dyDescent="0.25">
      <c r="AF350" s="107">
        <v>347</v>
      </c>
      <c r="AG350" s="116">
        <v>347</v>
      </c>
      <c r="AH350" s="38" t="s">
        <v>293</v>
      </c>
      <c r="AJ350" s="108">
        <v>347</v>
      </c>
      <c r="AK350" s="116">
        <v>347</v>
      </c>
      <c r="AL350" s="38" t="s">
        <v>292</v>
      </c>
      <c r="BD350" s="107">
        <v>347</v>
      </c>
      <c r="BE350" s="115" t="s">
        <v>645</v>
      </c>
      <c r="BF350" s="38" t="s">
        <v>296</v>
      </c>
      <c r="BH350" s="108">
        <v>347</v>
      </c>
      <c r="BI350" s="115" t="s">
        <v>585</v>
      </c>
      <c r="BJ350" s="38" t="s">
        <v>296</v>
      </c>
    </row>
    <row r="351" spans="32:62" x14ac:dyDescent="0.25">
      <c r="AF351" s="107">
        <v>348</v>
      </c>
      <c r="AG351" s="116">
        <v>348</v>
      </c>
      <c r="AH351" s="38" t="s">
        <v>293</v>
      </c>
      <c r="AJ351" s="108">
        <v>348</v>
      </c>
      <c r="AK351" s="116">
        <v>348</v>
      </c>
      <c r="AL351" s="38" t="s">
        <v>293</v>
      </c>
      <c r="BD351" s="107">
        <v>348</v>
      </c>
      <c r="BE351" s="115" t="s">
        <v>646</v>
      </c>
      <c r="BF351" s="38" t="s">
        <v>294</v>
      </c>
      <c r="BH351" s="108">
        <v>348</v>
      </c>
      <c r="BI351" s="115" t="s">
        <v>586</v>
      </c>
      <c r="BJ351" s="38" t="s">
        <v>294</v>
      </c>
    </row>
    <row r="352" spans="32:62" x14ac:dyDescent="0.25">
      <c r="AF352" s="107">
        <v>349</v>
      </c>
      <c r="AG352" s="116">
        <v>349</v>
      </c>
      <c r="AH352" s="38" t="s">
        <v>291</v>
      </c>
      <c r="AJ352" s="108">
        <v>349</v>
      </c>
      <c r="AK352" s="116">
        <v>349</v>
      </c>
      <c r="AL352" s="38" t="s">
        <v>291</v>
      </c>
      <c r="BD352" s="107">
        <v>349</v>
      </c>
      <c r="BE352" s="115" t="s">
        <v>647</v>
      </c>
      <c r="BF352" s="38" t="s">
        <v>295</v>
      </c>
      <c r="BH352" s="108">
        <v>349</v>
      </c>
      <c r="BI352" s="115" t="s">
        <v>587</v>
      </c>
      <c r="BJ352" s="38" t="s">
        <v>295</v>
      </c>
    </row>
    <row r="353" spans="32:62" x14ac:dyDescent="0.25">
      <c r="AF353" s="107">
        <v>350</v>
      </c>
      <c r="AG353" s="116">
        <v>350</v>
      </c>
      <c r="AH353" s="38" t="s">
        <v>291</v>
      </c>
      <c r="AJ353" s="108">
        <v>350</v>
      </c>
      <c r="AK353" s="116">
        <v>350</v>
      </c>
      <c r="AL353" s="38" t="s">
        <v>292</v>
      </c>
      <c r="BD353" s="107">
        <v>350</v>
      </c>
      <c r="BE353" s="115" t="s">
        <v>648</v>
      </c>
      <c r="BF353" s="38" t="s">
        <v>296</v>
      </c>
      <c r="BH353" s="108">
        <v>350</v>
      </c>
      <c r="BI353" s="115" t="s">
        <v>588</v>
      </c>
      <c r="BJ353" s="38" t="s">
        <v>296</v>
      </c>
    </row>
    <row r="354" spans="32:62" x14ac:dyDescent="0.25">
      <c r="AF354" s="107">
        <v>351</v>
      </c>
      <c r="AG354" s="116">
        <v>351</v>
      </c>
      <c r="AH354" s="38" t="s">
        <v>292</v>
      </c>
      <c r="AJ354" s="108">
        <v>351</v>
      </c>
      <c r="AK354" s="116">
        <v>351</v>
      </c>
      <c r="AL354" s="38" t="s">
        <v>293</v>
      </c>
      <c r="BD354" s="107">
        <v>351</v>
      </c>
      <c r="BE354" s="115" t="s">
        <v>649</v>
      </c>
      <c r="BF354" s="38" t="s">
        <v>294</v>
      </c>
      <c r="BH354" s="108">
        <v>351</v>
      </c>
      <c r="BI354" s="115" t="s">
        <v>589</v>
      </c>
      <c r="BJ354" s="38" t="s">
        <v>294</v>
      </c>
    </row>
    <row r="355" spans="32:62" x14ac:dyDescent="0.25">
      <c r="AF355" s="107">
        <v>352</v>
      </c>
      <c r="AG355" s="116">
        <v>352</v>
      </c>
      <c r="AH355" s="38" t="s">
        <v>292</v>
      </c>
      <c r="AJ355" s="108">
        <v>352</v>
      </c>
      <c r="AK355" s="116">
        <v>352</v>
      </c>
      <c r="AL355" s="38" t="s">
        <v>291</v>
      </c>
      <c r="BD355" s="107">
        <v>352</v>
      </c>
      <c r="BE355" s="115" t="s">
        <v>650</v>
      </c>
      <c r="BF355" s="38" t="s">
        <v>295</v>
      </c>
      <c r="BH355" s="108">
        <v>352</v>
      </c>
      <c r="BI355" s="115" t="s">
        <v>590</v>
      </c>
      <c r="BJ355" s="38" t="s">
        <v>295</v>
      </c>
    </row>
    <row r="356" spans="32:62" x14ac:dyDescent="0.25">
      <c r="AF356" s="107">
        <v>353</v>
      </c>
      <c r="AG356" s="116">
        <v>353</v>
      </c>
      <c r="AH356" s="38" t="s">
        <v>293</v>
      </c>
      <c r="AJ356" s="108">
        <v>353</v>
      </c>
      <c r="AK356" s="116">
        <v>353</v>
      </c>
      <c r="AL356" s="38" t="s">
        <v>292</v>
      </c>
      <c r="BD356" s="107">
        <v>353</v>
      </c>
      <c r="BE356" s="115" t="s">
        <v>651</v>
      </c>
      <c r="BF356" s="38" t="s">
        <v>296</v>
      </c>
      <c r="BH356" s="108">
        <v>353</v>
      </c>
      <c r="BI356" s="115" t="s">
        <v>591</v>
      </c>
      <c r="BJ356" s="38" t="s">
        <v>296</v>
      </c>
    </row>
    <row r="357" spans="32:62" x14ac:dyDescent="0.25">
      <c r="AF357" s="107">
        <v>354</v>
      </c>
      <c r="AG357" s="116">
        <v>354</v>
      </c>
      <c r="AH357" s="38" t="s">
        <v>293</v>
      </c>
      <c r="AJ357" s="108">
        <v>354</v>
      </c>
      <c r="AK357" s="116">
        <v>354</v>
      </c>
      <c r="AL357" s="38" t="s">
        <v>293</v>
      </c>
      <c r="BD357" s="107">
        <v>354</v>
      </c>
      <c r="BE357" s="115" t="s">
        <v>652</v>
      </c>
      <c r="BF357" s="38" t="s">
        <v>294</v>
      </c>
      <c r="BH357" s="108">
        <v>354</v>
      </c>
      <c r="BI357" s="115" t="s">
        <v>592</v>
      </c>
      <c r="BJ357" s="38" t="s">
        <v>294</v>
      </c>
    </row>
    <row r="358" spans="32:62" x14ac:dyDescent="0.25">
      <c r="AF358" s="107">
        <v>355</v>
      </c>
      <c r="AG358" s="116">
        <v>355</v>
      </c>
      <c r="AH358" s="38" t="s">
        <v>291</v>
      </c>
      <c r="AJ358" s="108">
        <v>355</v>
      </c>
      <c r="AK358" s="116">
        <v>355</v>
      </c>
      <c r="AL358" s="38" t="s">
        <v>291</v>
      </c>
      <c r="BD358" s="107">
        <v>355</v>
      </c>
      <c r="BE358" s="115" t="s">
        <v>653</v>
      </c>
      <c r="BF358" s="38" t="s">
        <v>295</v>
      </c>
      <c r="BH358" s="108">
        <v>355</v>
      </c>
      <c r="BI358" s="115" t="s">
        <v>593</v>
      </c>
      <c r="BJ358" s="38" t="s">
        <v>295</v>
      </c>
    </row>
    <row r="359" spans="32:62" x14ac:dyDescent="0.25">
      <c r="AF359" s="107">
        <v>356</v>
      </c>
      <c r="AG359" s="116">
        <v>356</v>
      </c>
      <c r="AH359" s="38" t="s">
        <v>291</v>
      </c>
      <c r="AJ359" s="108">
        <v>356</v>
      </c>
      <c r="AK359" s="116">
        <v>356</v>
      </c>
      <c r="AL359" s="38" t="s">
        <v>292</v>
      </c>
      <c r="BD359" s="107">
        <v>356</v>
      </c>
      <c r="BE359" s="115" t="s">
        <v>654</v>
      </c>
      <c r="BF359" s="38" t="s">
        <v>296</v>
      </c>
      <c r="BH359" s="108">
        <v>356</v>
      </c>
      <c r="BI359" s="115" t="s">
        <v>594</v>
      </c>
      <c r="BJ359" s="38" t="s">
        <v>296</v>
      </c>
    </row>
    <row r="360" spans="32:62" x14ac:dyDescent="0.25">
      <c r="AF360" s="107">
        <v>357</v>
      </c>
      <c r="AG360" s="116">
        <v>357</v>
      </c>
      <c r="AH360" s="38" t="s">
        <v>292</v>
      </c>
      <c r="AJ360" s="108">
        <v>357</v>
      </c>
      <c r="AK360" s="116">
        <v>357</v>
      </c>
      <c r="AL360" s="38" t="s">
        <v>293</v>
      </c>
      <c r="BD360" s="107">
        <v>357</v>
      </c>
      <c r="BE360" s="115" t="s">
        <v>655</v>
      </c>
      <c r="BF360" s="38" t="s">
        <v>294</v>
      </c>
      <c r="BH360" s="108">
        <v>357</v>
      </c>
      <c r="BI360" s="115" t="s">
        <v>595</v>
      </c>
      <c r="BJ360" s="38" t="s">
        <v>294</v>
      </c>
    </row>
    <row r="361" spans="32:62" x14ac:dyDescent="0.25">
      <c r="AF361" s="107">
        <v>358</v>
      </c>
      <c r="AG361" s="116">
        <v>358</v>
      </c>
      <c r="AH361" s="38" t="s">
        <v>292</v>
      </c>
      <c r="AJ361" s="108">
        <v>358</v>
      </c>
      <c r="AK361" s="116">
        <v>358</v>
      </c>
      <c r="AL361" s="38" t="s">
        <v>291</v>
      </c>
      <c r="BD361" s="107">
        <v>358</v>
      </c>
      <c r="BE361" s="115" t="s">
        <v>656</v>
      </c>
      <c r="BF361" s="38" t="s">
        <v>295</v>
      </c>
      <c r="BH361" s="108">
        <v>358</v>
      </c>
      <c r="BI361" s="115" t="s">
        <v>596</v>
      </c>
      <c r="BJ361" s="38" t="s">
        <v>295</v>
      </c>
    </row>
    <row r="362" spans="32:62" x14ac:dyDescent="0.25">
      <c r="AF362" s="107">
        <v>359</v>
      </c>
      <c r="AG362" s="116">
        <v>359</v>
      </c>
      <c r="AH362" s="38" t="s">
        <v>293</v>
      </c>
      <c r="AJ362" s="108">
        <v>359</v>
      </c>
      <c r="AK362" s="116">
        <v>359</v>
      </c>
      <c r="AL362" s="38" t="s">
        <v>292</v>
      </c>
      <c r="BD362" s="107">
        <v>359</v>
      </c>
      <c r="BE362" s="115" t="s">
        <v>657</v>
      </c>
      <c r="BF362" s="38" t="s">
        <v>296</v>
      </c>
      <c r="BH362" s="108">
        <v>359</v>
      </c>
      <c r="BI362" s="115" t="s">
        <v>597</v>
      </c>
      <c r="BJ362" s="38" t="s">
        <v>296</v>
      </c>
    </row>
    <row r="363" spans="32:62" x14ac:dyDescent="0.25">
      <c r="AF363" s="107">
        <v>360</v>
      </c>
      <c r="AG363" s="116">
        <v>360</v>
      </c>
      <c r="AH363" s="38" t="s">
        <v>293</v>
      </c>
      <c r="AJ363" s="108">
        <v>360</v>
      </c>
      <c r="AK363" s="116">
        <v>360</v>
      </c>
      <c r="AL363" s="38" t="s">
        <v>293</v>
      </c>
      <c r="BD363" s="107">
        <v>360</v>
      </c>
      <c r="BE363" s="115" t="s">
        <v>255</v>
      </c>
      <c r="BF363" s="38" t="s">
        <v>295</v>
      </c>
      <c r="BH363" s="108">
        <v>360</v>
      </c>
      <c r="BI363" s="115" t="s">
        <v>718</v>
      </c>
      <c r="BJ363" s="38" t="s">
        <v>294</v>
      </c>
    </row>
    <row r="364" spans="32:62" x14ac:dyDescent="0.25">
      <c r="AF364" s="107">
        <v>361</v>
      </c>
      <c r="AG364" s="116">
        <v>361</v>
      </c>
      <c r="AH364" s="38" t="s">
        <v>291</v>
      </c>
      <c r="AJ364" s="108">
        <v>361</v>
      </c>
      <c r="AK364" s="116">
        <v>361</v>
      </c>
      <c r="AL364" s="38" t="s">
        <v>291</v>
      </c>
      <c r="BD364" s="107">
        <v>361</v>
      </c>
      <c r="BE364" s="115" t="s">
        <v>256</v>
      </c>
      <c r="BF364" s="38" t="s">
        <v>296</v>
      </c>
      <c r="BH364" s="108">
        <v>361</v>
      </c>
      <c r="BI364" s="115" t="s">
        <v>719</v>
      </c>
      <c r="BJ364" s="38" t="s">
        <v>295</v>
      </c>
    </row>
    <row r="365" spans="32:62" x14ac:dyDescent="0.25">
      <c r="AF365" s="107">
        <v>362</v>
      </c>
      <c r="AG365" s="116">
        <v>362</v>
      </c>
      <c r="AH365" s="38" t="s">
        <v>291</v>
      </c>
      <c r="AJ365" s="108">
        <v>362</v>
      </c>
      <c r="AK365" s="116">
        <v>362</v>
      </c>
      <c r="AL365" s="38" t="s">
        <v>292</v>
      </c>
      <c r="BD365" s="107">
        <v>362</v>
      </c>
      <c r="BE365" s="115" t="s">
        <v>257</v>
      </c>
      <c r="BF365" s="38" t="s">
        <v>294</v>
      </c>
      <c r="BH365" s="108">
        <v>362</v>
      </c>
      <c r="BI365" s="115" t="s">
        <v>720</v>
      </c>
      <c r="BJ365" s="38" t="s">
        <v>296</v>
      </c>
    </row>
    <row r="366" spans="32:62" x14ac:dyDescent="0.25">
      <c r="AF366" s="107">
        <v>363</v>
      </c>
      <c r="AG366" s="116">
        <v>363</v>
      </c>
      <c r="AH366" s="38" t="s">
        <v>292</v>
      </c>
      <c r="AJ366" s="108">
        <v>363</v>
      </c>
      <c r="AK366" s="116">
        <v>363</v>
      </c>
      <c r="AL366" s="38" t="s">
        <v>293</v>
      </c>
      <c r="BD366" s="107">
        <v>363</v>
      </c>
      <c r="BE366" s="115" t="s">
        <v>258</v>
      </c>
      <c r="BF366" s="38" t="s">
        <v>295</v>
      </c>
      <c r="BH366" s="108">
        <v>363</v>
      </c>
      <c r="BI366" s="115" t="s">
        <v>721</v>
      </c>
      <c r="BJ366" s="38" t="s">
        <v>294</v>
      </c>
    </row>
    <row r="367" spans="32:62" x14ac:dyDescent="0.25">
      <c r="AF367" s="107">
        <v>364</v>
      </c>
      <c r="AG367" s="116">
        <v>364</v>
      </c>
      <c r="AH367" s="38" t="s">
        <v>292</v>
      </c>
      <c r="AJ367" s="108">
        <v>364</v>
      </c>
      <c r="AK367" s="116">
        <v>364</v>
      </c>
      <c r="AL367" s="38" t="s">
        <v>291</v>
      </c>
      <c r="BD367" s="107">
        <v>364</v>
      </c>
      <c r="BE367" s="115" t="s">
        <v>259</v>
      </c>
      <c r="BF367" s="38" t="s">
        <v>296</v>
      </c>
      <c r="BH367" s="108">
        <v>364</v>
      </c>
      <c r="BI367" s="115" t="s">
        <v>722</v>
      </c>
      <c r="BJ367" s="38" t="s">
        <v>295</v>
      </c>
    </row>
    <row r="368" spans="32:62" x14ac:dyDescent="0.25">
      <c r="AF368" s="107">
        <v>365</v>
      </c>
      <c r="AG368" s="116">
        <v>365</v>
      </c>
      <c r="AH368" s="38" t="s">
        <v>293</v>
      </c>
      <c r="AJ368" s="108">
        <v>365</v>
      </c>
      <c r="AK368" s="116">
        <v>365</v>
      </c>
      <c r="AL368" s="38" t="s">
        <v>292</v>
      </c>
      <c r="BD368" s="107">
        <v>365</v>
      </c>
      <c r="BE368" s="115" t="s">
        <v>260</v>
      </c>
      <c r="BF368" s="38" t="s">
        <v>294</v>
      </c>
      <c r="BH368" s="108">
        <v>365</v>
      </c>
      <c r="BI368" s="115" t="s">
        <v>723</v>
      </c>
      <c r="BJ368" s="38" t="s">
        <v>296</v>
      </c>
    </row>
    <row r="369" spans="32:62" x14ac:dyDescent="0.25">
      <c r="AF369" s="107">
        <v>366</v>
      </c>
      <c r="AG369" s="116">
        <v>366</v>
      </c>
      <c r="AH369" s="38" t="s">
        <v>293</v>
      </c>
      <c r="AJ369" s="108">
        <v>366</v>
      </c>
      <c r="AK369" s="116">
        <v>366</v>
      </c>
      <c r="AL369" s="38" t="s">
        <v>293</v>
      </c>
      <c r="BD369" s="107">
        <v>366</v>
      </c>
      <c r="BE369" s="115" t="s">
        <v>261</v>
      </c>
      <c r="BF369" s="38" t="s">
        <v>295</v>
      </c>
      <c r="BH369" s="108">
        <v>366</v>
      </c>
      <c r="BI369" s="115" t="s">
        <v>724</v>
      </c>
      <c r="BJ369" s="38" t="s">
        <v>294</v>
      </c>
    </row>
    <row r="370" spans="32:62" x14ac:dyDescent="0.25">
      <c r="AF370" s="107">
        <v>367</v>
      </c>
      <c r="AG370" s="116">
        <v>367</v>
      </c>
      <c r="AH370" s="38" t="s">
        <v>291</v>
      </c>
      <c r="AJ370" s="108">
        <v>367</v>
      </c>
      <c r="AK370" s="116">
        <v>367</v>
      </c>
      <c r="AL370" s="38" t="s">
        <v>291</v>
      </c>
      <c r="BD370" s="107">
        <v>367</v>
      </c>
      <c r="BE370" s="115" t="s">
        <v>262</v>
      </c>
      <c r="BF370" s="38" t="s">
        <v>296</v>
      </c>
      <c r="BH370" s="108">
        <v>367</v>
      </c>
      <c r="BI370" s="115" t="s">
        <v>725</v>
      </c>
      <c r="BJ370" s="38" t="s">
        <v>295</v>
      </c>
    </row>
    <row r="371" spans="32:62" x14ac:dyDescent="0.25">
      <c r="AF371" s="107">
        <v>368</v>
      </c>
      <c r="AG371" s="116">
        <v>368</v>
      </c>
      <c r="AH371" s="38" t="s">
        <v>291</v>
      </c>
      <c r="AJ371" s="108">
        <v>368</v>
      </c>
      <c r="AK371" s="116">
        <v>368</v>
      </c>
      <c r="AL371" s="38" t="s">
        <v>292</v>
      </c>
      <c r="BD371" s="107">
        <v>368</v>
      </c>
      <c r="BE371" s="115" t="s">
        <v>263</v>
      </c>
      <c r="BF371" s="38" t="s">
        <v>294</v>
      </c>
      <c r="BH371" s="108">
        <v>368</v>
      </c>
      <c r="BI371" s="115" t="s">
        <v>726</v>
      </c>
      <c r="BJ371" s="38" t="s">
        <v>296</v>
      </c>
    </row>
    <row r="372" spans="32:62" x14ac:dyDescent="0.25">
      <c r="AF372" s="107">
        <v>369</v>
      </c>
      <c r="AG372" s="116">
        <v>369</v>
      </c>
      <c r="AH372" s="38" t="s">
        <v>292</v>
      </c>
      <c r="AJ372" s="108">
        <v>369</v>
      </c>
      <c r="AK372" s="116">
        <v>369</v>
      </c>
      <c r="AL372" s="38" t="s">
        <v>293</v>
      </c>
      <c r="BD372" s="107">
        <v>369</v>
      </c>
      <c r="BE372" s="115" t="s">
        <v>264</v>
      </c>
      <c r="BF372" s="38" t="s">
        <v>295</v>
      </c>
      <c r="BH372" s="108">
        <v>369</v>
      </c>
      <c r="BI372" s="115" t="s">
        <v>727</v>
      </c>
      <c r="BJ372" s="38" t="s">
        <v>294</v>
      </c>
    </row>
    <row r="373" spans="32:62" x14ac:dyDescent="0.25">
      <c r="AF373" s="107">
        <v>370</v>
      </c>
      <c r="AG373" s="116">
        <v>370</v>
      </c>
      <c r="AH373" s="38" t="s">
        <v>292</v>
      </c>
      <c r="AJ373" s="108">
        <v>370</v>
      </c>
      <c r="AK373" s="116">
        <v>370</v>
      </c>
      <c r="AL373" s="38" t="s">
        <v>291</v>
      </c>
      <c r="BD373" s="107">
        <v>370</v>
      </c>
      <c r="BE373" s="115" t="s">
        <v>265</v>
      </c>
      <c r="BF373" s="38" t="s">
        <v>296</v>
      </c>
      <c r="BH373" s="108">
        <v>370</v>
      </c>
      <c r="BI373" s="115" t="s">
        <v>728</v>
      </c>
      <c r="BJ373" s="38" t="s">
        <v>295</v>
      </c>
    </row>
    <row r="374" spans="32:62" x14ac:dyDescent="0.25">
      <c r="AF374" s="107">
        <v>371</v>
      </c>
      <c r="AG374" s="116">
        <v>371</v>
      </c>
      <c r="AH374" s="38" t="s">
        <v>293</v>
      </c>
      <c r="AJ374" s="108">
        <v>371</v>
      </c>
      <c r="AK374" s="116">
        <v>371</v>
      </c>
      <c r="AL374" s="38" t="s">
        <v>292</v>
      </c>
      <c r="BD374" s="107">
        <v>371</v>
      </c>
      <c r="BE374" s="115" t="s">
        <v>266</v>
      </c>
      <c r="BF374" s="38" t="s">
        <v>294</v>
      </c>
      <c r="BH374" s="108">
        <v>371</v>
      </c>
      <c r="BI374" s="115" t="s">
        <v>729</v>
      </c>
      <c r="BJ374" s="38" t="s">
        <v>296</v>
      </c>
    </row>
    <row r="375" spans="32:62" x14ac:dyDescent="0.25">
      <c r="AF375" s="107">
        <v>372</v>
      </c>
      <c r="AG375" s="116">
        <v>372</v>
      </c>
      <c r="AH375" s="38" t="s">
        <v>293</v>
      </c>
      <c r="AJ375" s="108">
        <v>372</v>
      </c>
      <c r="AK375" s="116">
        <v>372</v>
      </c>
      <c r="AL375" s="38" t="s">
        <v>293</v>
      </c>
      <c r="BD375" s="107">
        <v>372</v>
      </c>
      <c r="BE375" s="115" t="s">
        <v>267</v>
      </c>
      <c r="BF375" s="38" t="s">
        <v>295</v>
      </c>
      <c r="BH375" s="108">
        <v>372</v>
      </c>
      <c r="BI375" s="115" t="s">
        <v>730</v>
      </c>
      <c r="BJ375" s="38" t="s">
        <v>294</v>
      </c>
    </row>
    <row r="376" spans="32:62" x14ac:dyDescent="0.25">
      <c r="AF376" s="107">
        <v>373</v>
      </c>
      <c r="AG376" s="116">
        <v>373</v>
      </c>
      <c r="AH376" s="38" t="s">
        <v>291</v>
      </c>
      <c r="AJ376" s="108">
        <v>373</v>
      </c>
      <c r="AK376" s="116">
        <v>373</v>
      </c>
      <c r="AL376" s="38" t="s">
        <v>291</v>
      </c>
      <c r="BD376" s="107">
        <v>373</v>
      </c>
      <c r="BE376" s="115" t="s">
        <v>268</v>
      </c>
      <c r="BF376" s="38" t="s">
        <v>296</v>
      </c>
      <c r="BH376" s="108">
        <v>373</v>
      </c>
      <c r="BI376" s="115" t="s">
        <v>731</v>
      </c>
      <c r="BJ376" s="38" t="s">
        <v>295</v>
      </c>
    </row>
    <row r="377" spans="32:62" x14ac:dyDescent="0.25">
      <c r="AF377" s="107">
        <v>374</v>
      </c>
      <c r="AG377" s="116">
        <v>374</v>
      </c>
      <c r="AH377" s="38" t="s">
        <v>291</v>
      </c>
      <c r="AJ377" s="108">
        <v>374</v>
      </c>
      <c r="AK377" s="116">
        <v>374</v>
      </c>
      <c r="AL377" s="38" t="s">
        <v>292</v>
      </c>
      <c r="BD377" s="107">
        <v>374</v>
      </c>
      <c r="BE377" s="115" t="s">
        <v>269</v>
      </c>
      <c r="BF377" s="38" t="s">
        <v>294</v>
      </c>
      <c r="BH377" s="108">
        <v>374</v>
      </c>
      <c r="BI377" s="115" t="s">
        <v>732</v>
      </c>
      <c r="BJ377" s="38" t="s">
        <v>296</v>
      </c>
    </row>
    <row r="378" spans="32:62" x14ac:dyDescent="0.25">
      <c r="AF378" s="107">
        <v>375</v>
      </c>
      <c r="AG378" s="116">
        <v>375</v>
      </c>
      <c r="AH378" s="38" t="s">
        <v>292</v>
      </c>
      <c r="AJ378" s="108">
        <v>375</v>
      </c>
      <c r="AK378" s="116">
        <v>375</v>
      </c>
      <c r="AL378" s="38" t="s">
        <v>293</v>
      </c>
      <c r="BD378" s="107">
        <v>375</v>
      </c>
      <c r="BE378" s="115" t="s">
        <v>270</v>
      </c>
      <c r="BF378" s="38" t="s">
        <v>295</v>
      </c>
      <c r="BH378" s="108">
        <v>375</v>
      </c>
      <c r="BI378" s="115" t="s">
        <v>733</v>
      </c>
      <c r="BJ378" s="38" t="s">
        <v>294</v>
      </c>
    </row>
    <row r="379" spans="32:62" x14ac:dyDescent="0.25">
      <c r="AF379" s="107">
        <v>376</v>
      </c>
      <c r="AG379" s="116">
        <v>376</v>
      </c>
      <c r="AH379" s="38" t="s">
        <v>292</v>
      </c>
      <c r="AJ379" s="108">
        <v>376</v>
      </c>
      <c r="AK379" s="116">
        <v>376</v>
      </c>
      <c r="AL379" s="38" t="s">
        <v>291</v>
      </c>
      <c r="BD379" s="107">
        <v>376</v>
      </c>
      <c r="BE379" s="115" t="s">
        <v>271</v>
      </c>
      <c r="BF379" s="38" t="s">
        <v>296</v>
      </c>
      <c r="BH379" s="108">
        <v>376</v>
      </c>
      <c r="BI379" s="115" t="s">
        <v>734</v>
      </c>
      <c r="BJ379" s="38" t="s">
        <v>295</v>
      </c>
    </row>
    <row r="380" spans="32:62" x14ac:dyDescent="0.25">
      <c r="AF380" s="107">
        <v>377</v>
      </c>
      <c r="AG380" s="116">
        <v>377</v>
      </c>
      <c r="AH380" s="38" t="s">
        <v>293</v>
      </c>
      <c r="AJ380" s="108">
        <v>377</v>
      </c>
      <c r="AK380" s="116">
        <v>377</v>
      </c>
      <c r="AL380" s="38" t="s">
        <v>292</v>
      </c>
      <c r="BD380" s="107">
        <v>377</v>
      </c>
      <c r="BE380" s="115" t="s">
        <v>272</v>
      </c>
      <c r="BF380" s="38" t="s">
        <v>294</v>
      </c>
      <c r="BH380" s="108">
        <v>377</v>
      </c>
      <c r="BI380" s="115" t="s">
        <v>735</v>
      </c>
      <c r="BJ380" s="38" t="s">
        <v>296</v>
      </c>
    </row>
    <row r="381" spans="32:62" x14ac:dyDescent="0.25">
      <c r="AF381" s="107">
        <v>378</v>
      </c>
      <c r="AG381" s="116">
        <v>378</v>
      </c>
      <c r="AH381" s="38" t="s">
        <v>293</v>
      </c>
      <c r="AJ381" s="108">
        <v>378</v>
      </c>
      <c r="AK381" s="116">
        <v>378</v>
      </c>
      <c r="AL381" s="38" t="s">
        <v>293</v>
      </c>
      <c r="BD381" s="107">
        <v>378</v>
      </c>
      <c r="BE381" s="115" t="s">
        <v>273</v>
      </c>
      <c r="BF381" s="38" t="s">
        <v>295</v>
      </c>
      <c r="BH381" s="108">
        <v>378</v>
      </c>
      <c r="BI381" s="115" t="s">
        <v>736</v>
      </c>
      <c r="BJ381" s="38" t="s">
        <v>294</v>
      </c>
    </row>
    <row r="382" spans="32:62" x14ac:dyDescent="0.25">
      <c r="AF382" s="107">
        <v>379</v>
      </c>
      <c r="AG382" s="116">
        <v>379</v>
      </c>
      <c r="AH382" s="38" t="s">
        <v>291</v>
      </c>
      <c r="AJ382" s="108">
        <v>379</v>
      </c>
      <c r="AK382" s="116">
        <v>379</v>
      </c>
      <c r="AL382" s="38" t="s">
        <v>291</v>
      </c>
      <c r="BD382" s="107">
        <v>379</v>
      </c>
      <c r="BE382" s="115" t="s">
        <v>274</v>
      </c>
      <c r="BF382" s="38" t="s">
        <v>296</v>
      </c>
      <c r="BH382" s="108">
        <v>379</v>
      </c>
      <c r="BI382" s="115" t="s">
        <v>737</v>
      </c>
      <c r="BJ382" s="38" t="s">
        <v>295</v>
      </c>
    </row>
    <row r="383" spans="32:62" x14ac:dyDescent="0.25">
      <c r="AF383" s="107">
        <v>380</v>
      </c>
      <c r="AG383" s="116">
        <v>380</v>
      </c>
      <c r="AH383" s="38" t="s">
        <v>291</v>
      </c>
      <c r="AJ383" s="108">
        <v>380</v>
      </c>
      <c r="AK383" s="116">
        <v>380</v>
      </c>
      <c r="AL383" s="38" t="s">
        <v>292</v>
      </c>
      <c r="BD383" s="107">
        <v>380</v>
      </c>
      <c r="BE383" s="115" t="s">
        <v>275</v>
      </c>
      <c r="BF383" s="38" t="s">
        <v>294</v>
      </c>
      <c r="BH383" s="108">
        <v>380</v>
      </c>
      <c r="BI383" s="115" t="s">
        <v>738</v>
      </c>
      <c r="BJ383" s="38" t="s">
        <v>296</v>
      </c>
    </row>
    <row r="384" spans="32:62" x14ac:dyDescent="0.25">
      <c r="AF384" s="107">
        <v>381</v>
      </c>
      <c r="AG384" s="116">
        <v>381</v>
      </c>
      <c r="AH384" s="38" t="s">
        <v>292</v>
      </c>
      <c r="AJ384" s="108">
        <v>381</v>
      </c>
      <c r="AK384" s="116">
        <v>381</v>
      </c>
      <c r="AL384" s="38" t="s">
        <v>293</v>
      </c>
      <c r="BD384" s="107">
        <v>381</v>
      </c>
      <c r="BE384" s="115" t="s">
        <v>276</v>
      </c>
      <c r="BF384" s="38" t="s">
        <v>295</v>
      </c>
      <c r="BH384" s="108">
        <v>381</v>
      </c>
      <c r="BI384" s="115" t="s">
        <v>739</v>
      </c>
      <c r="BJ384" s="38" t="s">
        <v>294</v>
      </c>
    </row>
    <row r="385" spans="32:62" x14ac:dyDescent="0.25">
      <c r="AF385" s="107">
        <v>382</v>
      </c>
      <c r="AG385" s="116">
        <v>382</v>
      </c>
      <c r="AH385" s="38" t="s">
        <v>292</v>
      </c>
      <c r="AJ385" s="108">
        <v>382</v>
      </c>
      <c r="AK385" s="116">
        <v>382</v>
      </c>
      <c r="AL385" s="38" t="s">
        <v>291</v>
      </c>
      <c r="BD385" s="107">
        <v>382</v>
      </c>
      <c r="BE385" s="115" t="s">
        <v>277</v>
      </c>
      <c r="BF385" s="38" t="s">
        <v>296</v>
      </c>
      <c r="BH385" s="108">
        <v>382</v>
      </c>
      <c r="BI385" s="115" t="s">
        <v>740</v>
      </c>
      <c r="BJ385" s="38" t="s">
        <v>295</v>
      </c>
    </row>
    <row r="386" spans="32:62" x14ac:dyDescent="0.25">
      <c r="AF386" s="107">
        <v>383</v>
      </c>
      <c r="AG386" s="116">
        <v>383</v>
      </c>
      <c r="AH386" s="38" t="s">
        <v>293</v>
      </c>
      <c r="AJ386" s="108">
        <v>383</v>
      </c>
      <c r="AK386" s="116">
        <v>383</v>
      </c>
      <c r="AL386" s="38" t="s">
        <v>292</v>
      </c>
      <c r="BD386" s="107">
        <v>383</v>
      </c>
      <c r="BE386" s="115" t="s">
        <v>278</v>
      </c>
      <c r="BF386" s="38" t="s">
        <v>294</v>
      </c>
      <c r="BH386" s="108">
        <v>383</v>
      </c>
      <c r="BI386" s="115" t="s">
        <v>741</v>
      </c>
      <c r="BJ386" s="38" t="s">
        <v>296</v>
      </c>
    </row>
    <row r="387" spans="32:62" x14ac:dyDescent="0.25">
      <c r="AF387" s="107">
        <v>384</v>
      </c>
      <c r="AG387" s="116">
        <v>384</v>
      </c>
      <c r="AH387" s="38" t="s">
        <v>293</v>
      </c>
      <c r="AJ387" s="108">
        <v>384</v>
      </c>
      <c r="AK387" s="116">
        <v>384</v>
      </c>
      <c r="AL387" s="38" t="s">
        <v>293</v>
      </c>
      <c r="BD387" s="107">
        <v>384</v>
      </c>
      <c r="BE387" s="115" t="s">
        <v>279</v>
      </c>
      <c r="BF387" s="38" t="s">
        <v>295</v>
      </c>
      <c r="BH387" s="108">
        <v>384</v>
      </c>
      <c r="BI387" s="115" t="s">
        <v>742</v>
      </c>
      <c r="BJ387" s="38" t="s">
        <v>294</v>
      </c>
    </row>
    <row r="388" spans="32:62" x14ac:dyDescent="0.25">
      <c r="AF388" s="107">
        <v>385</v>
      </c>
      <c r="AG388" s="116">
        <v>385</v>
      </c>
      <c r="AH388" s="38" t="s">
        <v>291</v>
      </c>
      <c r="AJ388" s="108">
        <v>385</v>
      </c>
      <c r="AK388" s="116">
        <v>385</v>
      </c>
      <c r="AL388" s="38" t="s">
        <v>291</v>
      </c>
      <c r="BD388" s="107">
        <v>385</v>
      </c>
      <c r="BE388" s="115" t="s">
        <v>280</v>
      </c>
      <c r="BF388" s="38" t="s">
        <v>296</v>
      </c>
      <c r="BH388" s="108">
        <v>385</v>
      </c>
      <c r="BI388" s="115" t="s">
        <v>743</v>
      </c>
      <c r="BJ388" s="38" t="s">
        <v>295</v>
      </c>
    </row>
    <row r="389" spans="32:62" x14ac:dyDescent="0.25">
      <c r="AF389" s="107">
        <v>386</v>
      </c>
      <c r="AG389" s="116">
        <v>386</v>
      </c>
      <c r="AH389" s="38" t="s">
        <v>291</v>
      </c>
      <c r="AJ389" s="108">
        <v>386</v>
      </c>
      <c r="AK389" s="116">
        <v>386</v>
      </c>
      <c r="AL389" s="38" t="s">
        <v>292</v>
      </c>
      <c r="BD389" s="107">
        <v>386</v>
      </c>
      <c r="BE389" s="115" t="s">
        <v>281</v>
      </c>
      <c r="BF389" s="38" t="s">
        <v>294</v>
      </c>
      <c r="BH389" s="108">
        <v>386</v>
      </c>
      <c r="BI389" s="115" t="s">
        <v>744</v>
      </c>
      <c r="BJ389" s="38" t="s">
        <v>296</v>
      </c>
    </row>
    <row r="390" spans="32:62" x14ac:dyDescent="0.25">
      <c r="AF390" s="107">
        <v>387</v>
      </c>
      <c r="AG390" s="116">
        <v>387</v>
      </c>
      <c r="AH390" s="38" t="s">
        <v>292</v>
      </c>
      <c r="AJ390" s="108">
        <v>387</v>
      </c>
      <c r="AK390" s="116">
        <v>387</v>
      </c>
      <c r="AL390" s="38" t="s">
        <v>293</v>
      </c>
      <c r="BD390" s="107">
        <v>387</v>
      </c>
      <c r="BE390" s="115" t="s">
        <v>282</v>
      </c>
      <c r="BF390" s="38" t="s">
        <v>295</v>
      </c>
      <c r="BH390" s="108">
        <v>387</v>
      </c>
      <c r="BI390" s="115" t="s">
        <v>745</v>
      </c>
      <c r="BJ390" s="38" t="s">
        <v>294</v>
      </c>
    </row>
    <row r="391" spans="32:62" x14ac:dyDescent="0.25">
      <c r="AF391" s="107">
        <v>388</v>
      </c>
      <c r="AG391" s="116">
        <v>388</v>
      </c>
      <c r="AH391" s="38" t="s">
        <v>292</v>
      </c>
      <c r="AJ391" s="108">
        <v>388</v>
      </c>
      <c r="AK391" s="116">
        <v>388</v>
      </c>
      <c r="AL391" s="38" t="s">
        <v>291</v>
      </c>
      <c r="BD391" s="107">
        <v>388</v>
      </c>
      <c r="BE391" s="115" t="s">
        <v>283</v>
      </c>
      <c r="BF391" s="38" t="s">
        <v>296</v>
      </c>
      <c r="BH391" s="108">
        <v>388</v>
      </c>
      <c r="BI391" s="115" t="s">
        <v>746</v>
      </c>
      <c r="BJ391" s="38" t="s">
        <v>295</v>
      </c>
    </row>
    <row r="392" spans="32:62" x14ac:dyDescent="0.25">
      <c r="AF392" s="107">
        <v>389</v>
      </c>
      <c r="AG392" s="116">
        <v>389</v>
      </c>
      <c r="AH392" s="38" t="s">
        <v>293</v>
      </c>
      <c r="AJ392" s="108">
        <v>389</v>
      </c>
      <c r="AK392" s="116">
        <v>389</v>
      </c>
      <c r="AL392" s="38" t="s">
        <v>292</v>
      </c>
      <c r="BD392" s="107">
        <v>389</v>
      </c>
      <c r="BE392" s="115" t="s">
        <v>284</v>
      </c>
      <c r="BF392" s="38" t="s">
        <v>294</v>
      </c>
      <c r="BH392" s="108">
        <v>389</v>
      </c>
      <c r="BI392" s="115" t="s">
        <v>747</v>
      </c>
      <c r="BJ392" s="38" t="s">
        <v>296</v>
      </c>
    </row>
    <row r="393" spans="32:62" x14ac:dyDescent="0.25">
      <c r="AF393" s="107">
        <v>390</v>
      </c>
      <c r="AG393" s="116">
        <v>390</v>
      </c>
      <c r="AH393" s="38" t="s">
        <v>293</v>
      </c>
      <c r="AJ393" s="108">
        <v>390</v>
      </c>
      <c r="AK393" s="116">
        <v>390</v>
      </c>
      <c r="AL393" s="38" t="s">
        <v>293</v>
      </c>
      <c r="BD393" s="107">
        <v>390</v>
      </c>
      <c r="BE393" s="115" t="s">
        <v>285</v>
      </c>
      <c r="BF393" s="38" t="s">
        <v>295</v>
      </c>
      <c r="BH393" s="108">
        <v>390</v>
      </c>
      <c r="BI393" s="115" t="s">
        <v>748</v>
      </c>
      <c r="BJ393" s="38" t="s">
        <v>294</v>
      </c>
    </row>
    <row r="394" spans="32:62" x14ac:dyDescent="0.25">
      <c r="AF394" s="107">
        <v>391</v>
      </c>
      <c r="AG394" s="116">
        <v>391</v>
      </c>
      <c r="AH394" s="38" t="s">
        <v>291</v>
      </c>
      <c r="AJ394" s="108">
        <v>391</v>
      </c>
      <c r="AK394" s="116">
        <v>391</v>
      </c>
      <c r="AL394" s="38" t="s">
        <v>291</v>
      </c>
      <c r="BD394" s="107">
        <v>391</v>
      </c>
      <c r="BE394" s="115" t="s">
        <v>286</v>
      </c>
      <c r="BF394" s="38" t="s">
        <v>296</v>
      </c>
      <c r="BH394" s="108">
        <v>391</v>
      </c>
      <c r="BI394" s="115" t="s">
        <v>749</v>
      </c>
      <c r="BJ394" s="38" t="s">
        <v>295</v>
      </c>
    </row>
    <row r="395" spans="32:62" x14ac:dyDescent="0.25">
      <c r="AF395" s="107">
        <v>392</v>
      </c>
      <c r="AG395" s="116">
        <v>392</v>
      </c>
      <c r="AH395" s="38" t="s">
        <v>291</v>
      </c>
      <c r="AJ395" s="108">
        <v>392</v>
      </c>
      <c r="AK395" s="116">
        <v>392</v>
      </c>
      <c r="AL395" s="38" t="s">
        <v>292</v>
      </c>
      <c r="BD395" s="107">
        <v>392</v>
      </c>
      <c r="BE395" s="115" t="s">
        <v>287</v>
      </c>
      <c r="BF395" s="38" t="s">
        <v>294</v>
      </c>
      <c r="BH395" s="108">
        <v>392</v>
      </c>
      <c r="BI395" s="115" t="s">
        <v>750</v>
      </c>
      <c r="BJ395" s="38" t="s">
        <v>296</v>
      </c>
    </row>
    <row r="396" spans="32:62" x14ac:dyDescent="0.25">
      <c r="AF396" s="107">
        <v>393</v>
      </c>
      <c r="AG396" s="116">
        <v>393</v>
      </c>
      <c r="AH396" s="38" t="s">
        <v>292</v>
      </c>
      <c r="AJ396" s="108">
        <v>393</v>
      </c>
      <c r="AK396" s="116">
        <v>393</v>
      </c>
      <c r="AL396" s="38" t="s">
        <v>293</v>
      </c>
      <c r="BD396" s="107">
        <v>393</v>
      </c>
      <c r="BE396" s="115" t="s">
        <v>288</v>
      </c>
      <c r="BF396" s="38" t="s">
        <v>295</v>
      </c>
      <c r="BH396" s="108">
        <v>393</v>
      </c>
      <c r="BI396" s="115" t="s">
        <v>751</v>
      </c>
      <c r="BJ396" s="38" t="s">
        <v>294</v>
      </c>
    </row>
    <row r="397" spans="32:62" x14ac:dyDescent="0.25">
      <c r="AF397" s="107">
        <v>394</v>
      </c>
      <c r="AG397" s="116">
        <v>394</v>
      </c>
      <c r="AH397" s="38" t="s">
        <v>292</v>
      </c>
      <c r="AJ397" s="108">
        <v>394</v>
      </c>
      <c r="AK397" s="116">
        <v>394</v>
      </c>
      <c r="AL397" s="38" t="s">
        <v>291</v>
      </c>
      <c r="BD397" s="107">
        <v>394</v>
      </c>
      <c r="BE397" s="115" t="s">
        <v>289</v>
      </c>
      <c r="BF397" s="38" t="s">
        <v>296</v>
      </c>
      <c r="BH397" s="108">
        <v>394</v>
      </c>
      <c r="BI397" s="115" t="s">
        <v>752</v>
      </c>
      <c r="BJ397" s="38" t="s">
        <v>295</v>
      </c>
    </row>
    <row r="398" spans="32:62" x14ac:dyDescent="0.25">
      <c r="AF398" s="107">
        <v>395</v>
      </c>
      <c r="AG398" s="116">
        <v>395</v>
      </c>
      <c r="AH398" s="38" t="s">
        <v>293</v>
      </c>
      <c r="AJ398" s="108">
        <v>395</v>
      </c>
      <c r="AK398" s="116">
        <v>395</v>
      </c>
      <c r="AL398" s="38" t="s">
        <v>292</v>
      </c>
      <c r="BD398" s="107">
        <v>395</v>
      </c>
      <c r="BE398" s="115" t="s">
        <v>520</v>
      </c>
      <c r="BF398" s="38" t="s">
        <v>294</v>
      </c>
      <c r="BH398" s="108">
        <v>395</v>
      </c>
      <c r="BI398" s="115" t="s">
        <v>753</v>
      </c>
      <c r="BJ398" s="38" t="s">
        <v>296</v>
      </c>
    </row>
    <row r="399" spans="32:62" x14ac:dyDescent="0.25">
      <c r="AF399" s="107">
        <v>396</v>
      </c>
      <c r="AG399" s="116">
        <v>396</v>
      </c>
      <c r="AH399" s="38" t="s">
        <v>293</v>
      </c>
      <c r="AJ399" s="108">
        <v>396</v>
      </c>
      <c r="AK399" s="116">
        <v>396</v>
      </c>
      <c r="AL399" s="38" t="s">
        <v>293</v>
      </c>
      <c r="BD399" s="107">
        <v>396</v>
      </c>
      <c r="BE399" s="115" t="s">
        <v>521</v>
      </c>
      <c r="BF399" s="38" t="s">
        <v>295</v>
      </c>
      <c r="BH399" s="108">
        <v>396</v>
      </c>
      <c r="BI399" s="115" t="s">
        <v>754</v>
      </c>
      <c r="BJ399" s="38" t="s">
        <v>294</v>
      </c>
    </row>
    <row r="400" spans="32:62" x14ac:dyDescent="0.25">
      <c r="AF400" s="107">
        <v>397</v>
      </c>
      <c r="AG400" s="116">
        <v>397</v>
      </c>
      <c r="AH400" s="38" t="s">
        <v>291</v>
      </c>
      <c r="AJ400" s="108">
        <v>397</v>
      </c>
      <c r="AK400" s="116">
        <v>397</v>
      </c>
      <c r="AL400" s="38" t="s">
        <v>291</v>
      </c>
      <c r="BD400" s="107">
        <v>397</v>
      </c>
      <c r="BE400" s="115" t="s">
        <v>522</v>
      </c>
      <c r="BF400" s="38" t="s">
        <v>296</v>
      </c>
      <c r="BH400" s="108">
        <v>397</v>
      </c>
      <c r="BI400" s="115" t="s">
        <v>755</v>
      </c>
      <c r="BJ400" s="38" t="s">
        <v>295</v>
      </c>
    </row>
    <row r="401" spans="32:62" x14ac:dyDescent="0.25">
      <c r="AF401" s="107">
        <v>398</v>
      </c>
      <c r="AG401" s="116">
        <v>398</v>
      </c>
      <c r="AH401" s="38" t="s">
        <v>291</v>
      </c>
      <c r="AJ401" s="108">
        <v>398</v>
      </c>
      <c r="AK401" s="116">
        <v>398</v>
      </c>
      <c r="AL401" s="38" t="s">
        <v>292</v>
      </c>
      <c r="BD401" s="107">
        <v>398</v>
      </c>
      <c r="BE401" s="115" t="s">
        <v>523</v>
      </c>
      <c r="BF401" s="38" t="s">
        <v>294</v>
      </c>
      <c r="BH401" s="108">
        <v>398</v>
      </c>
      <c r="BI401" s="115" t="s">
        <v>756</v>
      </c>
      <c r="BJ401" s="38" t="s">
        <v>296</v>
      </c>
    </row>
    <row r="402" spans="32:62" x14ac:dyDescent="0.25">
      <c r="AF402" s="107">
        <v>399</v>
      </c>
      <c r="AG402" s="116">
        <v>399</v>
      </c>
      <c r="AH402" s="38" t="s">
        <v>292</v>
      </c>
      <c r="AJ402" s="108">
        <v>399</v>
      </c>
      <c r="AK402" s="116">
        <v>399</v>
      </c>
      <c r="AL402" s="38" t="s">
        <v>293</v>
      </c>
      <c r="BD402" s="107">
        <v>399</v>
      </c>
      <c r="BE402" s="115" t="s">
        <v>524</v>
      </c>
      <c r="BF402" s="38" t="s">
        <v>295</v>
      </c>
      <c r="BH402" s="108">
        <v>399</v>
      </c>
      <c r="BI402" s="115" t="s">
        <v>757</v>
      </c>
      <c r="BJ402" s="38" t="s">
        <v>294</v>
      </c>
    </row>
    <row r="403" spans="32:62" x14ac:dyDescent="0.25">
      <c r="AF403" s="107">
        <v>400</v>
      </c>
      <c r="AG403" s="116">
        <v>400</v>
      </c>
      <c r="AH403" s="38" t="s">
        <v>292</v>
      </c>
      <c r="AJ403" s="108">
        <v>400</v>
      </c>
      <c r="AK403" s="116">
        <v>400</v>
      </c>
      <c r="AL403" s="38" t="s">
        <v>291</v>
      </c>
      <c r="BD403" s="107">
        <v>400</v>
      </c>
      <c r="BE403" s="115" t="s">
        <v>525</v>
      </c>
      <c r="BF403" s="38" t="s">
        <v>296</v>
      </c>
      <c r="BH403" s="108">
        <v>400</v>
      </c>
      <c r="BI403" s="115" t="s">
        <v>758</v>
      </c>
      <c r="BJ403" s="38" t="s">
        <v>295</v>
      </c>
    </row>
    <row r="404" spans="32:62" x14ac:dyDescent="0.25">
      <c r="AF404" s="107">
        <v>401</v>
      </c>
      <c r="AG404" s="116">
        <v>401</v>
      </c>
      <c r="AH404" s="38" t="s">
        <v>293</v>
      </c>
      <c r="AJ404" s="108">
        <v>401</v>
      </c>
      <c r="AK404" s="116">
        <v>401</v>
      </c>
      <c r="AL404" s="38" t="s">
        <v>292</v>
      </c>
      <c r="BD404" s="107">
        <v>401</v>
      </c>
      <c r="BE404" s="115" t="s">
        <v>526</v>
      </c>
      <c r="BF404" s="38" t="s">
        <v>294</v>
      </c>
      <c r="BH404" s="108">
        <v>401</v>
      </c>
      <c r="BI404" s="115" t="s">
        <v>759</v>
      </c>
      <c r="BJ404" s="38" t="s">
        <v>296</v>
      </c>
    </row>
    <row r="405" spans="32:62" x14ac:dyDescent="0.25">
      <c r="AF405" s="107">
        <v>402</v>
      </c>
      <c r="AG405" s="116">
        <v>402</v>
      </c>
      <c r="AH405" s="38" t="s">
        <v>293</v>
      </c>
      <c r="AJ405" s="108">
        <v>402</v>
      </c>
      <c r="AK405" s="116">
        <v>402</v>
      </c>
      <c r="AL405" s="38" t="s">
        <v>293</v>
      </c>
      <c r="BD405" s="107">
        <v>402</v>
      </c>
      <c r="BE405" s="115" t="s">
        <v>527</v>
      </c>
      <c r="BF405" s="38" t="s">
        <v>295</v>
      </c>
      <c r="BH405" s="108">
        <v>402</v>
      </c>
      <c r="BI405" s="115" t="s">
        <v>760</v>
      </c>
      <c r="BJ405" s="38" t="s">
        <v>294</v>
      </c>
    </row>
    <row r="406" spans="32:62" x14ac:dyDescent="0.25">
      <c r="AF406" s="107">
        <v>403</v>
      </c>
      <c r="AG406" s="116">
        <v>403</v>
      </c>
      <c r="AH406" s="38" t="s">
        <v>291</v>
      </c>
      <c r="AJ406" s="108">
        <v>403</v>
      </c>
      <c r="AK406" s="116">
        <v>403</v>
      </c>
      <c r="AL406" s="38" t="s">
        <v>291</v>
      </c>
      <c r="BD406" s="107">
        <v>403</v>
      </c>
      <c r="BE406" s="115" t="s">
        <v>528</v>
      </c>
      <c r="BF406" s="38" t="s">
        <v>296</v>
      </c>
      <c r="BH406" s="108">
        <v>403</v>
      </c>
      <c r="BI406" s="115" t="s">
        <v>761</v>
      </c>
      <c r="BJ406" s="38" t="s">
        <v>295</v>
      </c>
    </row>
    <row r="407" spans="32:62" x14ac:dyDescent="0.25">
      <c r="AF407" s="107">
        <v>404</v>
      </c>
      <c r="AG407" s="116">
        <v>404</v>
      </c>
      <c r="AH407" s="38" t="s">
        <v>291</v>
      </c>
      <c r="AJ407" s="108">
        <v>404</v>
      </c>
      <c r="AK407" s="116">
        <v>404</v>
      </c>
      <c r="AL407" s="38" t="s">
        <v>292</v>
      </c>
      <c r="BD407" s="107">
        <v>404</v>
      </c>
      <c r="BE407" s="115" t="s">
        <v>529</v>
      </c>
      <c r="BF407" s="38" t="s">
        <v>294</v>
      </c>
      <c r="BH407" s="108">
        <v>404</v>
      </c>
      <c r="BI407" s="115" t="s">
        <v>762</v>
      </c>
      <c r="BJ407" s="38" t="s">
        <v>296</v>
      </c>
    </row>
    <row r="408" spans="32:62" x14ac:dyDescent="0.25">
      <c r="AF408" s="107">
        <v>405</v>
      </c>
      <c r="AG408" s="116">
        <v>405</v>
      </c>
      <c r="AH408" s="38" t="s">
        <v>292</v>
      </c>
      <c r="AJ408" s="108">
        <v>405</v>
      </c>
      <c r="AK408" s="116">
        <v>405</v>
      </c>
      <c r="AL408" s="38" t="s">
        <v>293</v>
      </c>
      <c r="BD408" s="107">
        <v>405</v>
      </c>
      <c r="BE408" s="115" t="s">
        <v>530</v>
      </c>
      <c r="BF408" s="38" t="s">
        <v>295</v>
      </c>
      <c r="BH408" s="108">
        <v>405</v>
      </c>
      <c r="BI408" s="115" t="s">
        <v>763</v>
      </c>
      <c r="BJ408" s="38" t="s">
        <v>294</v>
      </c>
    </row>
    <row r="409" spans="32:62" x14ac:dyDescent="0.25">
      <c r="AF409" s="107">
        <v>406</v>
      </c>
      <c r="AG409" s="116">
        <v>406</v>
      </c>
      <c r="AH409" s="38" t="s">
        <v>292</v>
      </c>
      <c r="AJ409" s="108">
        <v>406</v>
      </c>
      <c r="AK409" s="116">
        <v>406</v>
      </c>
      <c r="AL409" s="38" t="s">
        <v>291</v>
      </c>
      <c r="BD409" s="107">
        <v>406</v>
      </c>
      <c r="BE409" s="115" t="s">
        <v>531</v>
      </c>
      <c r="BF409" s="38" t="s">
        <v>296</v>
      </c>
      <c r="BH409" s="108">
        <v>406</v>
      </c>
      <c r="BI409" s="115" t="s">
        <v>764</v>
      </c>
      <c r="BJ409" s="38" t="s">
        <v>295</v>
      </c>
    </row>
    <row r="410" spans="32:62" x14ac:dyDescent="0.25">
      <c r="AF410" s="107">
        <v>407</v>
      </c>
      <c r="AG410" s="116">
        <v>407</v>
      </c>
      <c r="AH410" s="38" t="s">
        <v>293</v>
      </c>
      <c r="AJ410" s="108">
        <v>407</v>
      </c>
      <c r="AK410" s="116">
        <v>407</v>
      </c>
      <c r="AL410" s="38" t="s">
        <v>292</v>
      </c>
      <c r="BD410" s="107">
        <v>407</v>
      </c>
      <c r="BE410" s="115" t="s">
        <v>532</v>
      </c>
      <c r="BF410" s="38" t="s">
        <v>294</v>
      </c>
      <c r="BH410" s="108">
        <v>407</v>
      </c>
      <c r="BI410" s="115" t="s">
        <v>765</v>
      </c>
      <c r="BJ410" s="38" t="s">
        <v>296</v>
      </c>
    </row>
    <row r="411" spans="32:62" x14ac:dyDescent="0.25">
      <c r="AF411" s="107">
        <v>408</v>
      </c>
      <c r="AG411" s="116">
        <v>408</v>
      </c>
      <c r="AH411" s="38" t="s">
        <v>293</v>
      </c>
      <c r="AJ411" s="108">
        <v>408</v>
      </c>
      <c r="AK411" s="116">
        <v>408</v>
      </c>
      <c r="AL411" s="38" t="s">
        <v>293</v>
      </c>
      <c r="BD411" s="107">
        <v>408</v>
      </c>
      <c r="BE411" s="115" t="s">
        <v>533</v>
      </c>
      <c r="BF411" s="38" t="s">
        <v>295</v>
      </c>
      <c r="BH411" s="108">
        <v>408</v>
      </c>
      <c r="BI411" s="115" t="s">
        <v>766</v>
      </c>
      <c r="BJ411" s="38" t="s">
        <v>294</v>
      </c>
    </row>
    <row r="412" spans="32:62" x14ac:dyDescent="0.25">
      <c r="AF412" s="107">
        <v>409</v>
      </c>
      <c r="AG412" s="116">
        <v>409</v>
      </c>
      <c r="AH412" s="38" t="s">
        <v>291</v>
      </c>
      <c r="AJ412" s="108">
        <v>409</v>
      </c>
      <c r="AK412" s="116">
        <v>409</v>
      </c>
      <c r="AL412" s="38" t="s">
        <v>291</v>
      </c>
      <c r="BD412" s="107">
        <v>409</v>
      </c>
      <c r="BE412" s="115" t="s">
        <v>534</v>
      </c>
      <c r="BF412" s="38" t="s">
        <v>296</v>
      </c>
      <c r="BH412" s="108">
        <v>409</v>
      </c>
      <c r="BI412" s="115" t="s">
        <v>767</v>
      </c>
      <c r="BJ412" s="38" t="s">
        <v>295</v>
      </c>
    </row>
    <row r="413" spans="32:62" x14ac:dyDescent="0.25">
      <c r="AF413" s="107">
        <v>410</v>
      </c>
      <c r="AG413" s="116">
        <v>410</v>
      </c>
      <c r="AH413" s="38" t="s">
        <v>291</v>
      </c>
      <c r="AJ413" s="108">
        <v>410</v>
      </c>
      <c r="AK413" s="116">
        <v>410</v>
      </c>
      <c r="AL413" s="38" t="s">
        <v>292</v>
      </c>
      <c r="BD413" s="107">
        <v>410</v>
      </c>
      <c r="BE413" s="115" t="s">
        <v>535</v>
      </c>
      <c r="BF413" s="38" t="s">
        <v>294</v>
      </c>
      <c r="BH413" s="108">
        <v>410</v>
      </c>
      <c r="BI413" s="115" t="s">
        <v>768</v>
      </c>
      <c r="BJ413" s="38" t="s">
        <v>296</v>
      </c>
    </row>
    <row r="414" spans="32:62" x14ac:dyDescent="0.25">
      <c r="AF414" s="107">
        <v>411</v>
      </c>
      <c r="AG414" s="116">
        <v>411</v>
      </c>
      <c r="AH414" s="38" t="s">
        <v>292</v>
      </c>
      <c r="AJ414" s="108">
        <v>411</v>
      </c>
      <c r="AK414" s="116">
        <v>411</v>
      </c>
      <c r="AL414" s="38" t="s">
        <v>293</v>
      </c>
      <c r="BD414" s="107">
        <v>411</v>
      </c>
      <c r="BE414" s="115" t="s">
        <v>536</v>
      </c>
      <c r="BF414" s="38" t="s">
        <v>295</v>
      </c>
      <c r="BH414" s="108">
        <v>411</v>
      </c>
      <c r="BI414" s="115" t="s">
        <v>769</v>
      </c>
      <c r="BJ414" s="38" t="s">
        <v>294</v>
      </c>
    </row>
    <row r="415" spans="32:62" x14ac:dyDescent="0.25">
      <c r="AF415" s="107">
        <v>412</v>
      </c>
      <c r="AG415" s="116">
        <v>412</v>
      </c>
      <c r="AH415" s="38" t="s">
        <v>292</v>
      </c>
      <c r="AJ415" s="108">
        <v>412</v>
      </c>
      <c r="AK415" s="116">
        <v>412</v>
      </c>
      <c r="AL415" s="38" t="s">
        <v>291</v>
      </c>
      <c r="BD415" s="107">
        <v>412</v>
      </c>
      <c r="BE415" s="115" t="s">
        <v>537</v>
      </c>
      <c r="BF415" s="38" t="s">
        <v>296</v>
      </c>
      <c r="BH415" s="108">
        <v>412</v>
      </c>
      <c r="BI415" s="115" t="s">
        <v>770</v>
      </c>
      <c r="BJ415" s="38" t="s">
        <v>295</v>
      </c>
    </row>
    <row r="416" spans="32:62" x14ac:dyDescent="0.25">
      <c r="AF416" s="107">
        <v>413</v>
      </c>
      <c r="AG416" s="116">
        <v>413</v>
      </c>
      <c r="AH416" s="38" t="s">
        <v>293</v>
      </c>
      <c r="AJ416" s="108">
        <v>413</v>
      </c>
      <c r="AK416" s="116">
        <v>413</v>
      </c>
      <c r="AL416" s="38" t="s">
        <v>292</v>
      </c>
      <c r="BD416" s="107">
        <v>413</v>
      </c>
      <c r="BE416" s="115" t="s">
        <v>538</v>
      </c>
      <c r="BF416" s="38" t="s">
        <v>294</v>
      </c>
      <c r="BH416" s="108">
        <v>413</v>
      </c>
      <c r="BI416" s="115" t="s">
        <v>771</v>
      </c>
      <c r="BJ416" s="38" t="s">
        <v>296</v>
      </c>
    </row>
    <row r="417" spans="32:62" x14ac:dyDescent="0.25">
      <c r="AF417" s="107">
        <v>414</v>
      </c>
      <c r="AG417" s="116">
        <v>414</v>
      </c>
      <c r="AH417" s="38" t="s">
        <v>293</v>
      </c>
      <c r="AJ417" s="108">
        <v>414</v>
      </c>
      <c r="AK417" s="116">
        <v>414</v>
      </c>
      <c r="AL417" s="38" t="s">
        <v>293</v>
      </c>
      <c r="BD417" s="107">
        <v>414</v>
      </c>
      <c r="BE417" s="115" t="s">
        <v>539</v>
      </c>
      <c r="BF417" s="38" t="s">
        <v>295</v>
      </c>
      <c r="BH417" s="108">
        <v>414</v>
      </c>
      <c r="BI417" s="115" t="s">
        <v>772</v>
      </c>
      <c r="BJ417" s="38" t="s">
        <v>294</v>
      </c>
    </row>
    <row r="418" spans="32:62" x14ac:dyDescent="0.25">
      <c r="AF418" s="107">
        <v>415</v>
      </c>
      <c r="AG418" s="116">
        <v>415</v>
      </c>
      <c r="AH418" s="38" t="s">
        <v>291</v>
      </c>
      <c r="AJ418" s="108">
        <v>415</v>
      </c>
      <c r="AK418" s="116">
        <v>415</v>
      </c>
      <c r="AL418" s="38" t="s">
        <v>291</v>
      </c>
      <c r="BD418" s="107">
        <v>415</v>
      </c>
      <c r="BE418" s="115" t="s">
        <v>540</v>
      </c>
      <c r="BF418" s="38" t="s">
        <v>296</v>
      </c>
      <c r="BH418" s="108">
        <v>415</v>
      </c>
      <c r="BI418" s="115" t="s">
        <v>773</v>
      </c>
      <c r="BJ418" s="38" t="s">
        <v>295</v>
      </c>
    </row>
    <row r="419" spans="32:62" x14ac:dyDescent="0.25">
      <c r="AF419" s="107">
        <v>416</v>
      </c>
      <c r="AG419" s="116">
        <v>416</v>
      </c>
      <c r="AH419" s="38" t="s">
        <v>291</v>
      </c>
      <c r="AJ419" s="108">
        <v>416</v>
      </c>
      <c r="AK419" s="116">
        <v>416</v>
      </c>
      <c r="AL419" s="38" t="s">
        <v>292</v>
      </c>
      <c r="BD419" s="107">
        <v>416</v>
      </c>
      <c r="BE419" s="115" t="s">
        <v>541</v>
      </c>
      <c r="BF419" s="38" t="s">
        <v>294</v>
      </c>
      <c r="BH419" s="108">
        <v>416</v>
      </c>
      <c r="BI419" s="115" t="s">
        <v>774</v>
      </c>
      <c r="BJ419" s="38" t="s">
        <v>296</v>
      </c>
    </row>
    <row r="420" spans="32:62" x14ac:dyDescent="0.25">
      <c r="AF420" s="107">
        <v>417</v>
      </c>
      <c r="AG420" s="116">
        <v>417</v>
      </c>
      <c r="AH420" s="38" t="s">
        <v>292</v>
      </c>
      <c r="AJ420" s="108">
        <v>417</v>
      </c>
      <c r="AK420" s="116">
        <v>417</v>
      </c>
      <c r="AL420" s="38" t="s">
        <v>293</v>
      </c>
      <c r="BD420" s="107">
        <v>417</v>
      </c>
      <c r="BE420" s="115" t="s">
        <v>542</v>
      </c>
      <c r="BF420" s="38" t="s">
        <v>295</v>
      </c>
      <c r="BH420" s="108">
        <v>417</v>
      </c>
      <c r="BI420" s="115" t="s">
        <v>775</v>
      </c>
      <c r="BJ420" s="38" t="s">
        <v>294</v>
      </c>
    </row>
    <row r="421" spans="32:62" x14ac:dyDescent="0.25">
      <c r="AF421" s="107">
        <v>418</v>
      </c>
      <c r="AG421" s="116">
        <v>418</v>
      </c>
      <c r="AH421" s="38" t="s">
        <v>292</v>
      </c>
      <c r="AJ421" s="108">
        <v>418</v>
      </c>
      <c r="AK421" s="116">
        <v>418</v>
      </c>
      <c r="AL421" s="38" t="s">
        <v>291</v>
      </c>
      <c r="BD421" s="107">
        <v>418</v>
      </c>
      <c r="BE421" s="115" t="s">
        <v>543</v>
      </c>
      <c r="BF421" s="38" t="s">
        <v>296</v>
      </c>
      <c r="BH421" s="108">
        <v>418</v>
      </c>
      <c r="BI421" s="115" t="s">
        <v>776</v>
      </c>
      <c r="BJ421" s="38" t="s">
        <v>295</v>
      </c>
    </row>
    <row r="422" spans="32:62" x14ac:dyDescent="0.25">
      <c r="AF422" s="107">
        <v>419</v>
      </c>
      <c r="AG422" s="116">
        <v>419</v>
      </c>
      <c r="AH422" s="38" t="s">
        <v>293</v>
      </c>
      <c r="AJ422" s="108">
        <v>419</v>
      </c>
      <c r="AK422" s="116">
        <v>419</v>
      </c>
      <c r="AL422" s="38" t="s">
        <v>292</v>
      </c>
      <c r="BD422" s="107">
        <v>419</v>
      </c>
      <c r="BE422" s="115" t="s">
        <v>658</v>
      </c>
      <c r="BF422" s="38" t="s">
        <v>294</v>
      </c>
      <c r="BH422" s="108">
        <v>419</v>
      </c>
      <c r="BI422" s="115" t="s">
        <v>777</v>
      </c>
      <c r="BJ422" s="38" t="s">
        <v>296</v>
      </c>
    </row>
    <row r="423" spans="32:62" x14ac:dyDescent="0.25">
      <c r="AF423" s="107">
        <v>420</v>
      </c>
      <c r="AG423" s="116">
        <v>420</v>
      </c>
      <c r="AH423" s="38" t="s">
        <v>293</v>
      </c>
      <c r="AJ423" s="108">
        <v>420</v>
      </c>
      <c r="AK423" s="116">
        <v>420</v>
      </c>
      <c r="AL423" s="38" t="s">
        <v>293</v>
      </c>
      <c r="BD423" s="107">
        <v>420</v>
      </c>
      <c r="BE423" s="115" t="s">
        <v>659</v>
      </c>
      <c r="BF423" s="38" t="s">
        <v>295</v>
      </c>
      <c r="BH423" s="108">
        <v>420</v>
      </c>
      <c r="BI423" s="115" t="s">
        <v>778</v>
      </c>
      <c r="BJ423" s="38" t="s">
        <v>294</v>
      </c>
    </row>
    <row r="424" spans="32:62" x14ac:dyDescent="0.25">
      <c r="AF424" s="107">
        <v>421</v>
      </c>
      <c r="AG424" s="116">
        <v>421</v>
      </c>
      <c r="AH424" s="38" t="s">
        <v>291</v>
      </c>
      <c r="AJ424" s="108">
        <v>421</v>
      </c>
      <c r="AK424" s="116">
        <v>421</v>
      </c>
      <c r="AL424" s="38" t="s">
        <v>291</v>
      </c>
      <c r="BD424" s="107">
        <v>421</v>
      </c>
      <c r="BE424" s="115" t="s">
        <v>660</v>
      </c>
      <c r="BF424" s="38" t="s">
        <v>296</v>
      </c>
      <c r="BH424" s="108">
        <v>421</v>
      </c>
      <c r="BI424" s="115" t="s">
        <v>779</v>
      </c>
      <c r="BJ424" s="38" t="s">
        <v>295</v>
      </c>
    </row>
    <row r="425" spans="32:62" x14ac:dyDescent="0.25">
      <c r="AF425" s="107">
        <v>422</v>
      </c>
      <c r="AG425" s="116">
        <v>422</v>
      </c>
      <c r="AH425" s="38" t="s">
        <v>291</v>
      </c>
      <c r="AJ425" s="108">
        <v>422</v>
      </c>
      <c r="AK425" s="116">
        <v>422</v>
      </c>
      <c r="AL425" s="38" t="s">
        <v>292</v>
      </c>
      <c r="BD425" s="107">
        <v>422</v>
      </c>
      <c r="BE425" s="115" t="s">
        <v>661</v>
      </c>
      <c r="BF425" s="38" t="s">
        <v>294</v>
      </c>
      <c r="BH425" s="108">
        <v>422</v>
      </c>
      <c r="BI425" s="115" t="s">
        <v>780</v>
      </c>
      <c r="BJ425" s="38" t="s">
        <v>296</v>
      </c>
    </row>
    <row r="426" spans="32:62" x14ac:dyDescent="0.25">
      <c r="AF426" s="107">
        <v>423</v>
      </c>
      <c r="AG426" s="116">
        <v>423</v>
      </c>
      <c r="AH426" s="38" t="s">
        <v>292</v>
      </c>
      <c r="AJ426" s="108">
        <v>423</v>
      </c>
      <c r="AK426" s="116">
        <v>423</v>
      </c>
      <c r="AL426" s="38" t="s">
        <v>293</v>
      </c>
      <c r="BD426" s="107">
        <v>423</v>
      </c>
      <c r="BE426" s="115" t="s">
        <v>662</v>
      </c>
      <c r="BF426" s="38" t="s">
        <v>295</v>
      </c>
      <c r="BH426" s="108">
        <v>423</v>
      </c>
      <c r="BI426" s="115" t="s">
        <v>781</v>
      </c>
      <c r="BJ426" s="38" t="s">
        <v>294</v>
      </c>
    </row>
    <row r="427" spans="32:62" x14ac:dyDescent="0.25">
      <c r="AF427" s="107">
        <v>424</v>
      </c>
      <c r="AG427" s="116">
        <v>424</v>
      </c>
      <c r="AH427" s="38" t="s">
        <v>292</v>
      </c>
      <c r="AJ427" s="108">
        <v>424</v>
      </c>
      <c r="AK427" s="116">
        <v>424</v>
      </c>
      <c r="AL427" s="38" t="s">
        <v>291</v>
      </c>
      <c r="BD427" s="107">
        <v>424</v>
      </c>
      <c r="BE427" s="115" t="s">
        <v>663</v>
      </c>
      <c r="BF427" s="38" t="s">
        <v>296</v>
      </c>
      <c r="BH427" s="108">
        <v>424</v>
      </c>
      <c r="BI427" s="115" t="s">
        <v>782</v>
      </c>
      <c r="BJ427" s="38" t="s">
        <v>295</v>
      </c>
    </row>
    <row r="428" spans="32:62" x14ac:dyDescent="0.25">
      <c r="AF428" s="107">
        <v>425</v>
      </c>
      <c r="AG428" s="116">
        <v>425</v>
      </c>
      <c r="AH428" s="38" t="s">
        <v>293</v>
      </c>
      <c r="AJ428" s="108">
        <v>425</v>
      </c>
      <c r="AK428" s="116">
        <v>425</v>
      </c>
      <c r="AL428" s="38" t="s">
        <v>292</v>
      </c>
      <c r="BD428" s="107">
        <v>425</v>
      </c>
      <c r="BE428" s="115" t="s">
        <v>664</v>
      </c>
      <c r="BF428" s="38" t="s">
        <v>294</v>
      </c>
      <c r="BH428" s="108">
        <v>425</v>
      </c>
      <c r="BI428" s="115" t="s">
        <v>783</v>
      </c>
      <c r="BJ428" s="38" t="s">
        <v>296</v>
      </c>
    </row>
    <row r="429" spans="32:62" x14ac:dyDescent="0.25">
      <c r="AF429" s="107">
        <v>426</v>
      </c>
      <c r="AG429" s="116">
        <v>426</v>
      </c>
      <c r="AH429" s="38" t="s">
        <v>293</v>
      </c>
      <c r="AJ429" s="108">
        <v>426</v>
      </c>
      <c r="AK429" s="116">
        <v>426</v>
      </c>
      <c r="AL429" s="38" t="s">
        <v>293</v>
      </c>
      <c r="BD429" s="107">
        <v>426</v>
      </c>
      <c r="BE429" s="115" t="s">
        <v>665</v>
      </c>
      <c r="BF429" s="38" t="s">
        <v>295</v>
      </c>
      <c r="BH429" s="108">
        <v>426</v>
      </c>
      <c r="BI429" s="115" t="s">
        <v>784</v>
      </c>
      <c r="BJ429" s="38" t="s">
        <v>294</v>
      </c>
    </row>
    <row r="430" spans="32:62" x14ac:dyDescent="0.25">
      <c r="AF430" s="107">
        <v>427</v>
      </c>
      <c r="AG430" s="116">
        <v>427</v>
      </c>
      <c r="AH430" s="38" t="s">
        <v>291</v>
      </c>
      <c r="AJ430" s="108">
        <v>427</v>
      </c>
      <c r="AK430" s="116">
        <v>427</v>
      </c>
      <c r="AL430" s="38" t="s">
        <v>291</v>
      </c>
      <c r="BD430" s="107">
        <v>427</v>
      </c>
      <c r="BE430" s="115" t="s">
        <v>666</v>
      </c>
      <c r="BF430" s="38" t="s">
        <v>296</v>
      </c>
      <c r="BH430" s="108">
        <v>427</v>
      </c>
      <c r="BI430" s="115" t="s">
        <v>785</v>
      </c>
      <c r="BJ430" s="38" t="s">
        <v>295</v>
      </c>
    </row>
    <row r="431" spans="32:62" x14ac:dyDescent="0.25">
      <c r="AF431" s="107">
        <v>428</v>
      </c>
      <c r="AG431" s="116">
        <v>428</v>
      </c>
      <c r="AH431" s="38" t="s">
        <v>291</v>
      </c>
      <c r="AJ431" s="108">
        <v>428</v>
      </c>
      <c r="AK431" s="116">
        <v>428</v>
      </c>
      <c r="AL431" s="38" t="s">
        <v>292</v>
      </c>
      <c r="BD431" s="107">
        <v>428</v>
      </c>
      <c r="BE431" s="115" t="s">
        <v>667</v>
      </c>
      <c r="BF431" s="38" t="s">
        <v>294</v>
      </c>
      <c r="BH431" s="108">
        <v>428</v>
      </c>
      <c r="BI431" s="115" t="s">
        <v>786</v>
      </c>
      <c r="BJ431" s="38" t="s">
        <v>296</v>
      </c>
    </row>
    <row r="432" spans="32:62" x14ac:dyDescent="0.25">
      <c r="AF432" s="107">
        <v>429</v>
      </c>
      <c r="AG432" s="116">
        <v>429</v>
      </c>
      <c r="AH432" s="38" t="s">
        <v>292</v>
      </c>
      <c r="AJ432" s="108">
        <v>429</v>
      </c>
      <c r="AK432" s="116">
        <v>429</v>
      </c>
      <c r="AL432" s="38" t="s">
        <v>293</v>
      </c>
      <c r="BD432" s="107">
        <v>429</v>
      </c>
      <c r="BE432" s="115" t="s">
        <v>668</v>
      </c>
      <c r="BF432" s="38" t="s">
        <v>295</v>
      </c>
      <c r="BH432" s="108">
        <v>429</v>
      </c>
      <c r="BI432" s="115" t="s">
        <v>787</v>
      </c>
      <c r="BJ432" s="38" t="s">
        <v>294</v>
      </c>
    </row>
    <row r="433" spans="32:62" x14ac:dyDescent="0.25">
      <c r="AF433" s="107">
        <v>430</v>
      </c>
      <c r="AG433" s="116">
        <v>430</v>
      </c>
      <c r="AH433" s="38" t="s">
        <v>292</v>
      </c>
      <c r="AJ433" s="108">
        <v>430</v>
      </c>
      <c r="AK433" s="116">
        <v>430</v>
      </c>
      <c r="AL433" s="38" t="s">
        <v>291</v>
      </c>
      <c r="BD433" s="107">
        <v>430</v>
      </c>
      <c r="BE433" s="115" t="s">
        <v>669</v>
      </c>
      <c r="BF433" s="38" t="s">
        <v>296</v>
      </c>
      <c r="BH433" s="108">
        <v>430</v>
      </c>
      <c r="BI433" s="115" t="s">
        <v>788</v>
      </c>
      <c r="BJ433" s="38" t="s">
        <v>295</v>
      </c>
    </row>
    <row r="434" spans="32:62" x14ac:dyDescent="0.25">
      <c r="AF434" s="107">
        <v>431</v>
      </c>
      <c r="AG434" s="116">
        <v>431</v>
      </c>
      <c r="AH434" s="38" t="s">
        <v>293</v>
      </c>
      <c r="AJ434" s="108">
        <v>431</v>
      </c>
      <c r="AK434" s="116">
        <v>431</v>
      </c>
      <c r="AL434" s="38" t="s">
        <v>292</v>
      </c>
      <c r="BD434" s="107">
        <v>431</v>
      </c>
      <c r="BE434" s="115" t="s">
        <v>670</v>
      </c>
      <c r="BF434" s="38" t="s">
        <v>294</v>
      </c>
      <c r="BH434" s="108">
        <v>431</v>
      </c>
      <c r="BI434" s="115" t="s">
        <v>789</v>
      </c>
      <c r="BJ434" s="38" t="s">
        <v>296</v>
      </c>
    </row>
    <row r="435" spans="32:62" x14ac:dyDescent="0.25">
      <c r="AF435" s="107">
        <v>432</v>
      </c>
      <c r="AG435" s="116">
        <v>432</v>
      </c>
      <c r="AH435" s="38" t="s">
        <v>293</v>
      </c>
      <c r="AJ435" s="108">
        <v>432</v>
      </c>
      <c r="AK435" s="116">
        <v>432</v>
      </c>
      <c r="AL435" s="38" t="s">
        <v>293</v>
      </c>
      <c r="BD435" s="107">
        <v>432</v>
      </c>
      <c r="BE435" s="115" t="s">
        <v>671</v>
      </c>
      <c r="BF435" s="38" t="s">
        <v>295</v>
      </c>
      <c r="BH435" s="108">
        <v>432</v>
      </c>
      <c r="BI435" s="115" t="s">
        <v>790</v>
      </c>
      <c r="BJ435" s="38" t="s">
        <v>294</v>
      </c>
    </row>
    <row r="436" spans="32:62" x14ac:dyDescent="0.25">
      <c r="AF436" s="107">
        <v>433</v>
      </c>
      <c r="AG436" s="116">
        <v>433</v>
      </c>
      <c r="AH436" s="38" t="s">
        <v>291</v>
      </c>
      <c r="AJ436" s="108">
        <v>433</v>
      </c>
      <c r="AK436" s="116">
        <v>433</v>
      </c>
      <c r="AL436" s="38" t="s">
        <v>291</v>
      </c>
      <c r="BD436" s="107">
        <v>433</v>
      </c>
      <c r="BE436" s="115" t="s">
        <v>672</v>
      </c>
      <c r="BF436" s="38" t="s">
        <v>296</v>
      </c>
      <c r="BH436" s="108">
        <v>433</v>
      </c>
      <c r="BI436" s="115" t="s">
        <v>791</v>
      </c>
      <c r="BJ436" s="38" t="s">
        <v>295</v>
      </c>
    </row>
    <row r="437" spans="32:62" x14ac:dyDescent="0.25">
      <c r="AF437" s="107">
        <v>434</v>
      </c>
      <c r="AG437" s="116">
        <v>434</v>
      </c>
      <c r="AH437" s="38" t="s">
        <v>291</v>
      </c>
      <c r="AJ437" s="108">
        <v>434</v>
      </c>
      <c r="AK437" s="116">
        <v>434</v>
      </c>
      <c r="AL437" s="38" t="s">
        <v>292</v>
      </c>
      <c r="BD437" s="107">
        <v>434</v>
      </c>
      <c r="BE437" s="115" t="s">
        <v>673</v>
      </c>
      <c r="BF437" s="38" t="s">
        <v>294</v>
      </c>
      <c r="BH437" s="108">
        <v>434</v>
      </c>
      <c r="BI437" s="115" t="s">
        <v>792</v>
      </c>
      <c r="BJ437" s="38" t="s">
        <v>296</v>
      </c>
    </row>
    <row r="438" spans="32:62" x14ac:dyDescent="0.25">
      <c r="AF438" s="107">
        <v>435</v>
      </c>
      <c r="AG438" s="116">
        <v>435</v>
      </c>
      <c r="AH438" s="38" t="s">
        <v>292</v>
      </c>
      <c r="AJ438" s="108">
        <v>435</v>
      </c>
      <c r="AK438" s="116">
        <v>435</v>
      </c>
      <c r="AL438" s="38" t="s">
        <v>293</v>
      </c>
      <c r="BD438" s="107">
        <v>435</v>
      </c>
      <c r="BE438" s="115" t="s">
        <v>674</v>
      </c>
      <c r="BF438" s="38" t="s">
        <v>295</v>
      </c>
      <c r="BH438" s="108">
        <v>435</v>
      </c>
      <c r="BI438" s="115" t="s">
        <v>793</v>
      </c>
      <c r="BJ438" s="38" t="s">
        <v>294</v>
      </c>
    </row>
    <row r="439" spans="32:62" x14ac:dyDescent="0.25">
      <c r="AF439" s="107">
        <v>436</v>
      </c>
      <c r="AG439" s="116">
        <v>436</v>
      </c>
      <c r="AH439" s="38" t="s">
        <v>292</v>
      </c>
      <c r="AJ439" s="108">
        <v>436</v>
      </c>
      <c r="AK439" s="116">
        <v>436</v>
      </c>
      <c r="AL439" s="38" t="s">
        <v>291</v>
      </c>
      <c r="BD439" s="107">
        <v>436</v>
      </c>
      <c r="BE439" s="115" t="s">
        <v>675</v>
      </c>
      <c r="BF439" s="38" t="s">
        <v>296</v>
      </c>
      <c r="BH439" s="108">
        <v>436</v>
      </c>
      <c r="BI439" s="115" t="s">
        <v>794</v>
      </c>
      <c r="BJ439" s="38" t="s">
        <v>295</v>
      </c>
    </row>
    <row r="440" spans="32:62" x14ac:dyDescent="0.25">
      <c r="AF440" s="107">
        <v>437</v>
      </c>
      <c r="AG440" s="116">
        <v>437</v>
      </c>
      <c r="AH440" s="38" t="s">
        <v>293</v>
      </c>
      <c r="AJ440" s="108">
        <v>437</v>
      </c>
      <c r="AK440" s="116">
        <v>437</v>
      </c>
      <c r="AL440" s="38" t="s">
        <v>292</v>
      </c>
      <c r="BD440" s="107">
        <v>437</v>
      </c>
      <c r="BE440" s="115" t="s">
        <v>676</v>
      </c>
      <c r="BF440" s="38" t="s">
        <v>294</v>
      </c>
      <c r="BH440" s="108">
        <v>437</v>
      </c>
      <c r="BI440" s="115" t="s">
        <v>795</v>
      </c>
      <c r="BJ440" s="38" t="s">
        <v>296</v>
      </c>
    </row>
    <row r="441" spans="32:62" x14ac:dyDescent="0.25">
      <c r="AF441" s="107">
        <v>438</v>
      </c>
      <c r="AG441" s="116">
        <v>438</v>
      </c>
      <c r="AH441" s="38" t="s">
        <v>293</v>
      </c>
      <c r="AJ441" s="108">
        <v>438</v>
      </c>
      <c r="AK441" s="116">
        <v>438</v>
      </c>
      <c r="AL441" s="38" t="s">
        <v>293</v>
      </c>
      <c r="BD441" s="107">
        <v>438</v>
      </c>
      <c r="BE441" s="115" t="s">
        <v>677</v>
      </c>
      <c r="BF441" s="38" t="s">
        <v>295</v>
      </c>
      <c r="BH441" s="108">
        <v>438</v>
      </c>
      <c r="BI441" s="115" t="s">
        <v>796</v>
      </c>
      <c r="BJ441" s="38" t="s">
        <v>294</v>
      </c>
    </row>
    <row r="442" spans="32:62" x14ac:dyDescent="0.25">
      <c r="AF442" s="107">
        <v>439</v>
      </c>
      <c r="AG442" s="116">
        <v>439</v>
      </c>
      <c r="AH442" s="38" t="s">
        <v>291</v>
      </c>
      <c r="AJ442" s="108">
        <v>439</v>
      </c>
      <c r="AK442" s="116">
        <v>439</v>
      </c>
      <c r="AL442" s="38" t="s">
        <v>291</v>
      </c>
      <c r="BD442" s="107">
        <v>439</v>
      </c>
      <c r="BE442" s="115" t="s">
        <v>678</v>
      </c>
      <c r="BF442" s="38" t="s">
        <v>296</v>
      </c>
      <c r="BH442" s="108">
        <v>439</v>
      </c>
      <c r="BI442" s="115" t="s">
        <v>797</v>
      </c>
      <c r="BJ442" s="38" t="s">
        <v>295</v>
      </c>
    </row>
    <row r="443" spans="32:62" x14ac:dyDescent="0.25">
      <c r="AF443" s="107">
        <v>440</v>
      </c>
      <c r="AG443" s="116">
        <v>440</v>
      </c>
      <c r="AH443" s="38" t="s">
        <v>291</v>
      </c>
      <c r="AJ443" s="108">
        <v>440</v>
      </c>
      <c r="AK443" s="116">
        <v>440</v>
      </c>
      <c r="AL443" s="38" t="s">
        <v>292</v>
      </c>
      <c r="BD443" s="107">
        <v>440</v>
      </c>
      <c r="BE443" s="115" t="s">
        <v>679</v>
      </c>
      <c r="BF443" s="38" t="s">
        <v>294</v>
      </c>
      <c r="BH443" s="108">
        <v>440</v>
      </c>
      <c r="BI443" s="115" t="s">
        <v>798</v>
      </c>
      <c r="BJ443" s="38" t="s">
        <v>296</v>
      </c>
    </row>
    <row r="444" spans="32:62" x14ac:dyDescent="0.25">
      <c r="AF444" s="107">
        <v>441</v>
      </c>
      <c r="AG444" s="116">
        <v>441</v>
      </c>
      <c r="AH444" s="38" t="s">
        <v>292</v>
      </c>
      <c r="AJ444" s="108">
        <v>441</v>
      </c>
      <c r="AK444" s="116">
        <v>441</v>
      </c>
      <c r="AL444" s="38" t="s">
        <v>293</v>
      </c>
      <c r="BD444" s="107">
        <v>441</v>
      </c>
      <c r="BE444" s="115" t="s">
        <v>680</v>
      </c>
      <c r="BF444" s="38" t="s">
        <v>295</v>
      </c>
      <c r="BH444" s="108">
        <v>441</v>
      </c>
      <c r="BI444" s="115" t="s">
        <v>799</v>
      </c>
      <c r="BJ444" s="38" t="s">
        <v>294</v>
      </c>
    </row>
    <row r="445" spans="32:62" x14ac:dyDescent="0.25">
      <c r="AF445" s="107">
        <v>442</v>
      </c>
      <c r="AG445" s="116">
        <v>442</v>
      </c>
      <c r="AH445" s="38" t="s">
        <v>292</v>
      </c>
      <c r="AJ445" s="108">
        <v>442</v>
      </c>
      <c r="AK445" s="116">
        <v>442</v>
      </c>
      <c r="AL445" s="38" t="s">
        <v>291</v>
      </c>
      <c r="BD445" s="107">
        <v>442</v>
      </c>
      <c r="BE445" s="115" t="s">
        <v>681</v>
      </c>
      <c r="BF445" s="38" t="s">
        <v>296</v>
      </c>
      <c r="BH445" s="108">
        <v>442</v>
      </c>
      <c r="BI445" s="115" t="s">
        <v>800</v>
      </c>
      <c r="BJ445" s="38" t="s">
        <v>295</v>
      </c>
    </row>
    <row r="446" spans="32:62" x14ac:dyDescent="0.25">
      <c r="AF446" s="107">
        <v>443</v>
      </c>
      <c r="AG446" s="116">
        <v>443</v>
      </c>
      <c r="AH446" s="38" t="s">
        <v>293</v>
      </c>
      <c r="AJ446" s="108">
        <v>443</v>
      </c>
      <c r="AK446" s="116">
        <v>443</v>
      </c>
      <c r="AL446" s="38" t="s">
        <v>292</v>
      </c>
      <c r="BD446" s="107">
        <v>443</v>
      </c>
      <c r="BE446" s="115" t="s">
        <v>682</v>
      </c>
      <c r="BF446" s="38" t="s">
        <v>294</v>
      </c>
      <c r="BH446" s="108">
        <v>443</v>
      </c>
      <c r="BI446" s="115" t="s">
        <v>801</v>
      </c>
      <c r="BJ446" s="38" t="s">
        <v>296</v>
      </c>
    </row>
    <row r="447" spans="32:62" x14ac:dyDescent="0.25">
      <c r="AF447" s="107">
        <v>444</v>
      </c>
      <c r="AG447" s="116">
        <v>444</v>
      </c>
      <c r="AH447" s="38" t="s">
        <v>293</v>
      </c>
      <c r="AJ447" s="108">
        <v>444</v>
      </c>
      <c r="AK447" s="116">
        <v>444</v>
      </c>
      <c r="AL447" s="38" t="s">
        <v>293</v>
      </c>
      <c r="BD447" s="107">
        <v>444</v>
      </c>
      <c r="BE447" s="115" t="s">
        <v>683</v>
      </c>
      <c r="BF447" s="38" t="s">
        <v>295</v>
      </c>
      <c r="BH447" s="108">
        <v>444</v>
      </c>
      <c r="BI447" s="115" t="s">
        <v>802</v>
      </c>
      <c r="BJ447" s="38" t="s">
        <v>294</v>
      </c>
    </row>
    <row r="448" spans="32:62" x14ac:dyDescent="0.25">
      <c r="AF448" s="107">
        <v>445</v>
      </c>
      <c r="AG448" s="116">
        <v>445</v>
      </c>
      <c r="AH448" s="38" t="s">
        <v>291</v>
      </c>
      <c r="AJ448" s="108">
        <v>445</v>
      </c>
      <c r="AK448" s="116">
        <v>445</v>
      </c>
      <c r="AL448" s="38" t="s">
        <v>291</v>
      </c>
      <c r="BD448" s="107">
        <v>445</v>
      </c>
      <c r="BE448" s="115" t="s">
        <v>684</v>
      </c>
      <c r="BF448" s="38" t="s">
        <v>296</v>
      </c>
      <c r="BH448" s="108">
        <v>445</v>
      </c>
      <c r="BI448" s="115" t="s">
        <v>803</v>
      </c>
      <c r="BJ448" s="38" t="s">
        <v>295</v>
      </c>
    </row>
    <row r="449" spans="32:62" x14ac:dyDescent="0.25">
      <c r="AF449" s="107">
        <v>446</v>
      </c>
      <c r="AG449" s="116">
        <v>446</v>
      </c>
      <c r="AH449" s="38" t="s">
        <v>291</v>
      </c>
      <c r="AJ449" s="108">
        <v>446</v>
      </c>
      <c r="AK449" s="116">
        <v>446</v>
      </c>
      <c r="AL449" s="38" t="s">
        <v>292</v>
      </c>
      <c r="BD449" s="107">
        <v>446</v>
      </c>
      <c r="BE449" s="115" t="s">
        <v>685</v>
      </c>
      <c r="BF449" s="38" t="s">
        <v>294</v>
      </c>
      <c r="BH449" s="108">
        <v>446</v>
      </c>
      <c r="BI449" s="115" t="s">
        <v>804</v>
      </c>
      <c r="BJ449" s="38" t="s">
        <v>296</v>
      </c>
    </row>
    <row r="450" spans="32:62" x14ac:dyDescent="0.25">
      <c r="AF450" s="107">
        <v>447</v>
      </c>
      <c r="AG450" s="116">
        <v>447</v>
      </c>
      <c r="AH450" s="38" t="s">
        <v>292</v>
      </c>
      <c r="AJ450" s="108">
        <v>447</v>
      </c>
      <c r="AK450" s="116">
        <v>447</v>
      </c>
      <c r="AL450" s="38" t="s">
        <v>293</v>
      </c>
      <c r="BD450" s="107">
        <v>447</v>
      </c>
      <c r="BE450" s="115" t="s">
        <v>686</v>
      </c>
      <c r="BF450" s="38" t="s">
        <v>295</v>
      </c>
      <c r="BH450" s="108">
        <v>447</v>
      </c>
      <c r="BI450" s="115" t="s">
        <v>805</v>
      </c>
      <c r="BJ450" s="38" t="s">
        <v>294</v>
      </c>
    </row>
    <row r="451" spans="32:62" x14ac:dyDescent="0.25">
      <c r="AF451" s="107">
        <v>448</v>
      </c>
      <c r="AG451" s="116">
        <v>448</v>
      </c>
      <c r="AH451" s="38" t="s">
        <v>292</v>
      </c>
      <c r="AJ451" s="108">
        <v>448</v>
      </c>
      <c r="AK451" s="116">
        <v>448</v>
      </c>
      <c r="AL451" s="38" t="s">
        <v>291</v>
      </c>
      <c r="BD451" s="107">
        <v>448</v>
      </c>
      <c r="BE451" s="115" t="s">
        <v>687</v>
      </c>
      <c r="BF451" s="38" t="s">
        <v>296</v>
      </c>
      <c r="BH451" s="108">
        <v>448</v>
      </c>
      <c r="BI451" s="115" t="s">
        <v>806</v>
      </c>
      <c r="BJ451" s="38" t="s">
        <v>295</v>
      </c>
    </row>
    <row r="452" spans="32:62" x14ac:dyDescent="0.25">
      <c r="AF452" s="107">
        <v>449</v>
      </c>
      <c r="AG452" s="116">
        <v>449</v>
      </c>
      <c r="AH452" s="38" t="s">
        <v>293</v>
      </c>
      <c r="AJ452" s="108">
        <v>449</v>
      </c>
      <c r="AK452" s="116">
        <v>449</v>
      </c>
      <c r="AL452" s="38" t="s">
        <v>292</v>
      </c>
      <c r="BD452" s="107">
        <v>449</v>
      </c>
      <c r="BE452" s="115" t="s">
        <v>688</v>
      </c>
      <c r="BF452" s="38" t="s">
        <v>294</v>
      </c>
      <c r="BH452" s="108">
        <v>449</v>
      </c>
      <c r="BI452" s="115" t="s">
        <v>807</v>
      </c>
      <c r="BJ452" s="38" t="s">
        <v>296</v>
      </c>
    </row>
    <row r="453" spans="32:62" x14ac:dyDescent="0.25">
      <c r="AF453" s="107">
        <v>450</v>
      </c>
      <c r="AG453" s="116">
        <v>450</v>
      </c>
      <c r="AH453" s="38" t="s">
        <v>293</v>
      </c>
      <c r="AJ453" s="108">
        <v>450</v>
      </c>
      <c r="AK453" s="116">
        <v>450</v>
      </c>
      <c r="AL453" s="38" t="s">
        <v>293</v>
      </c>
      <c r="BD453" s="107">
        <v>450</v>
      </c>
      <c r="BE453" s="115" t="s">
        <v>689</v>
      </c>
      <c r="BF453" s="38" t="s">
        <v>295</v>
      </c>
      <c r="BH453" s="108">
        <v>450</v>
      </c>
      <c r="BI453" s="115" t="s">
        <v>808</v>
      </c>
      <c r="BJ453" s="38" t="s">
        <v>294</v>
      </c>
    </row>
    <row r="454" spans="32:62" x14ac:dyDescent="0.25">
      <c r="AF454" s="107">
        <v>451</v>
      </c>
      <c r="AG454" s="116">
        <v>451</v>
      </c>
      <c r="AH454" s="38" t="s">
        <v>291</v>
      </c>
      <c r="AJ454" s="108">
        <v>451</v>
      </c>
      <c r="AK454" s="116">
        <v>451</v>
      </c>
      <c r="AL454" s="38" t="s">
        <v>291</v>
      </c>
      <c r="BD454" s="107">
        <v>451</v>
      </c>
      <c r="BE454" s="115" t="s">
        <v>690</v>
      </c>
      <c r="BF454" s="38" t="s">
        <v>296</v>
      </c>
      <c r="BH454" s="108">
        <v>451</v>
      </c>
      <c r="BI454" s="115" t="s">
        <v>809</v>
      </c>
      <c r="BJ454" s="38" t="s">
        <v>295</v>
      </c>
    </row>
    <row r="455" spans="32:62" x14ac:dyDescent="0.25">
      <c r="AF455" s="107">
        <v>452</v>
      </c>
      <c r="AG455" s="116">
        <v>452</v>
      </c>
      <c r="AH455" s="38" t="s">
        <v>291</v>
      </c>
      <c r="AJ455" s="108">
        <v>452</v>
      </c>
      <c r="AK455" s="116">
        <v>452</v>
      </c>
      <c r="AL455" s="38" t="s">
        <v>292</v>
      </c>
      <c r="BD455" s="107">
        <v>452</v>
      </c>
      <c r="BE455" s="115" t="s">
        <v>691</v>
      </c>
      <c r="BF455" s="38" t="s">
        <v>294</v>
      </c>
      <c r="BH455" s="108">
        <v>452</v>
      </c>
      <c r="BI455" s="115" t="s">
        <v>810</v>
      </c>
      <c r="BJ455" s="38" t="s">
        <v>296</v>
      </c>
    </row>
    <row r="456" spans="32:62" x14ac:dyDescent="0.25">
      <c r="AF456" s="107">
        <v>453</v>
      </c>
      <c r="AG456" s="116">
        <v>453</v>
      </c>
      <c r="AH456" s="38" t="s">
        <v>292</v>
      </c>
      <c r="AJ456" s="108">
        <v>453</v>
      </c>
      <c r="AK456" s="116">
        <v>453</v>
      </c>
      <c r="AL456" s="38" t="s">
        <v>293</v>
      </c>
      <c r="BD456" s="107">
        <v>453</v>
      </c>
      <c r="BE456" s="115" t="s">
        <v>692</v>
      </c>
      <c r="BF456" s="38" t="s">
        <v>295</v>
      </c>
      <c r="BH456" s="108">
        <v>453</v>
      </c>
      <c r="BI456" s="115" t="s">
        <v>811</v>
      </c>
      <c r="BJ456" s="38" t="s">
        <v>294</v>
      </c>
    </row>
    <row r="457" spans="32:62" x14ac:dyDescent="0.25">
      <c r="AF457" s="107">
        <v>454</v>
      </c>
      <c r="AG457" s="116">
        <v>454</v>
      </c>
      <c r="AH457" s="38" t="s">
        <v>292</v>
      </c>
      <c r="AJ457" s="108">
        <v>454</v>
      </c>
      <c r="AK457" s="116">
        <v>454</v>
      </c>
      <c r="AL457" s="38" t="s">
        <v>291</v>
      </c>
      <c r="BD457" s="107">
        <v>454</v>
      </c>
      <c r="BE457" s="115" t="s">
        <v>693</v>
      </c>
      <c r="BF457" s="38" t="s">
        <v>296</v>
      </c>
      <c r="BH457" s="108">
        <v>454</v>
      </c>
      <c r="BI457" s="115" t="s">
        <v>812</v>
      </c>
      <c r="BJ457" s="38" t="s">
        <v>295</v>
      </c>
    </row>
    <row r="458" spans="32:62" x14ac:dyDescent="0.25">
      <c r="AF458" s="107">
        <v>455</v>
      </c>
      <c r="AG458" s="116">
        <v>455</v>
      </c>
      <c r="AH458" s="38" t="s">
        <v>293</v>
      </c>
      <c r="AJ458" s="108">
        <v>455</v>
      </c>
      <c r="AK458" s="116">
        <v>455</v>
      </c>
      <c r="AL458" s="38" t="s">
        <v>292</v>
      </c>
      <c r="BD458" s="107">
        <v>455</v>
      </c>
      <c r="BE458" s="115" t="s">
        <v>694</v>
      </c>
      <c r="BF458" s="38" t="s">
        <v>294</v>
      </c>
      <c r="BH458" s="108">
        <v>455</v>
      </c>
      <c r="BI458" s="115" t="s">
        <v>813</v>
      </c>
      <c r="BJ458" s="38" t="s">
        <v>296</v>
      </c>
    </row>
    <row r="459" spans="32:62" x14ac:dyDescent="0.25">
      <c r="AF459" s="107">
        <v>456</v>
      </c>
      <c r="AG459" s="116">
        <v>456</v>
      </c>
      <c r="AH459" s="38" t="s">
        <v>293</v>
      </c>
      <c r="AJ459" s="108">
        <v>456</v>
      </c>
      <c r="AK459" s="116">
        <v>456</v>
      </c>
      <c r="AL459" s="38" t="s">
        <v>293</v>
      </c>
      <c r="BD459" s="107">
        <v>456</v>
      </c>
      <c r="BE459" s="115" t="s">
        <v>695</v>
      </c>
      <c r="BF459" s="38" t="s">
        <v>295</v>
      </c>
      <c r="BH459" s="108">
        <v>456</v>
      </c>
      <c r="BI459" s="115" t="s">
        <v>814</v>
      </c>
      <c r="BJ459" s="38" t="s">
        <v>294</v>
      </c>
    </row>
    <row r="460" spans="32:62" x14ac:dyDescent="0.25">
      <c r="AF460" s="107">
        <v>457</v>
      </c>
      <c r="AG460" s="116">
        <v>457</v>
      </c>
      <c r="AH460" s="38" t="s">
        <v>291</v>
      </c>
      <c r="AJ460" s="108">
        <v>457</v>
      </c>
      <c r="AK460" s="116">
        <v>457</v>
      </c>
      <c r="AL460" s="38" t="s">
        <v>291</v>
      </c>
      <c r="BD460" s="107">
        <v>457</v>
      </c>
      <c r="BE460" s="115" t="s">
        <v>696</v>
      </c>
      <c r="BF460" s="38" t="s">
        <v>296</v>
      </c>
      <c r="BH460" s="108">
        <v>457</v>
      </c>
      <c r="BI460" s="115" t="s">
        <v>815</v>
      </c>
      <c r="BJ460" s="38" t="s">
        <v>295</v>
      </c>
    </row>
    <row r="461" spans="32:62" x14ac:dyDescent="0.25">
      <c r="AF461" s="107">
        <v>458</v>
      </c>
      <c r="AG461" s="116">
        <v>458</v>
      </c>
      <c r="AH461" s="38" t="s">
        <v>291</v>
      </c>
      <c r="AJ461" s="108">
        <v>458</v>
      </c>
      <c r="AK461" s="116">
        <v>458</v>
      </c>
      <c r="AL461" s="38" t="s">
        <v>292</v>
      </c>
      <c r="BD461" s="107">
        <v>458</v>
      </c>
      <c r="BE461" s="115" t="s">
        <v>697</v>
      </c>
      <c r="BF461" s="38" t="s">
        <v>294</v>
      </c>
      <c r="BH461" s="108">
        <v>458</v>
      </c>
      <c r="BI461" s="115" t="s">
        <v>816</v>
      </c>
      <c r="BJ461" s="38" t="s">
        <v>296</v>
      </c>
    </row>
    <row r="462" spans="32:62" x14ac:dyDescent="0.25">
      <c r="AF462" s="107">
        <v>459</v>
      </c>
      <c r="AG462" s="116">
        <v>459</v>
      </c>
      <c r="AH462" s="38" t="s">
        <v>292</v>
      </c>
      <c r="AJ462" s="108">
        <v>459</v>
      </c>
      <c r="AK462" s="116">
        <v>459</v>
      </c>
      <c r="AL462" s="38" t="s">
        <v>293</v>
      </c>
      <c r="BD462" s="107">
        <v>459</v>
      </c>
      <c r="BE462" s="115" t="s">
        <v>698</v>
      </c>
      <c r="BF462" s="38" t="s">
        <v>295</v>
      </c>
      <c r="BH462" s="108">
        <v>459</v>
      </c>
      <c r="BI462" s="115" t="s">
        <v>817</v>
      </c>
      <c r="BJ462" s="38" t="s">
        <v>294</v>
      </c>
    </row>
    <row r="463" spans="32:62" x14ac:dyDescent="0.25">
      <c r="AF463" s="107">
        <v>460</v>
      </c>
      <c r="AG463" s="116">
        <v>460</v>
      </c>
      <c r="AH463" s="38" t="s">
        <v>292</v>
      </c>
      <c r="AJ463" s="108">
        <v>460</v>
      </c>
      <c r="AK463" s="116">
        <v>460</v>
      </c>
      <c r="AL463" s="38" t="s">
        <v>291</v>
      </c>
      <c r="BD463" s="107">
        <v>460</v>
      </c>
      <c r="BE463" s="115" t="s">
        <v>699</v>
      </c>
      <c r="BF463" s="38" t="s">
        <v>296</v>
      </c>
      <c r="BH463" s="108">
        <v>460</v>
      </c>
      <c r="BI463" s="115" t="s">
        <v>818</v>
      </c>
      <c r="BJ463" s="38" t="s">
        <v>295</v>
      </c>
    </row>
    <row r="464" spans="32:62" x14ac:dyDescent="0.25">
      <c r="AF464" s="107">
        <v>461</v>
      </c>
      <c r="AG464" s="116">
        <v>461</v>
      </c>
      <c r="AH464" s="38" t="s">
        <v>293</v>
      </c>
      <c r="AJ464" s="108">
        <v>461</v>
      </c>
      <c r="AK464" s="116">
        <v>461</v>
      </c>
      <c r="AL464" s="38" t="s">
        <v>292</v>
      </c>
      <c r="BD464" s="107">
        <v>461</v>
      </c>
      <c r="BE464" s="115" t="s">
        <v>700</v>
      </c>
      <c r="BF464" s="38" t="s">
        <v>294</v>
      </c>
      <c r="BH464" s="108">
        <v>461</v>
      </c>
      <c r="BI464" s="115" t="s">
        <v>819</v>
      </c>
      <c r="BJ464" s="38" t="s">
        <v>296</v>
      </c>
    </row>
    <row r="465" spans="32:62" x14ac:dyDescent="0.25">
      <c r="AF465" s="107">
        <v>462</v>
      </c>
      <c r="AG465" s="116">
        <v>462</v>
      </c>
      <c r="AH465" s="38" t="s">
        <v>293</v>
      </c>
      <c r="AJ465" s="108">
        <v>462</v>
      </c>
      <c r="AK465" s="116">
        <v>462</v>
      </c>
      <c r="AL465" s="38" t="s">
        <v>293</v>
      </c>
      <c r="BD465" s="107">
        <v>462</v>
      </c>
      <c r="BE465" s="115" t="s">
        <v>701</v>
      </c>
      <c r="BF465" s="38" t="s">
        <v>295</v>
      </c>
      <c r="BH465" s="108">
        <v>462</v>
      </c>
      <c r="BI465" s="115" t="s">
        <v>820</v>
      </c>
      <c r="BJ465" s="38" t="s">
        <v>294</v>
      </c>
    </row>
    <row r="466" spans="32:62" x14ac:dyDescent="0.25">
      <c r="AF466" s="107">
        <v>463</v>
      </c>
      <c r="AG466" s="116">
        <v>463</v>
      </c>
      <c r="AH466" s="38" t="s">
        <v>291</v>
      </c>
      <c r="AJ466" s="108">
        <v>463</v>
      </c>
      <c r="AK466" s="116">
        <v>463</v>
      </c>
      <c r="AL466" s="38" t="s">
        <v>291</v>
      </c>
      <c r="BD466" s="107">
        <v>463</v>
      </c>
      <c r="BE466" s="115" t="s">
        <v>702</v>
      </c>
      <c r="BF466" s="38" t="s">
        <v>296</v>
      </c>
      <c r="BH466" s="108">
        <v>463</v>
      </c>
      <c r="BI466" s="115" t="s">
        <v>821</v>
      </c>
      <c r="BJ466" s="38" t="s">
        <v>295</v>
      </c>
    </row>
    <row r="467" spans="32:62" x14ac:dyDescent="0.25">
      <c r="AF467" s="107">
        <v>464</v>
      </c>
      <c r="AG467" s="116">
        <v>464</v>
      </c>
      <c r="AH467" s="38" t="s">
        <v>291</v>
      </c>
      <c r="AJ467" s="108">
        <v>464</v>
      </c>
      <c r="AK467" s="116">
        <v>464</v>
      </c>
      <c r="AL467" s="38" t="s">
        <v>292</v>
      </c>
      <c r="BD467" s="107">
        <v>464</v>
      </c>
      <c r="BE467" s="115" t="s">
        <v>703</v>
      </c>
      <c r="BF467" s="38" t="s">
        <v>294</v>
      </c>
      <c r="BH467" s="108">
        <v>464</v>
      </c>
      <c r="BI467" s="115" t="s">
        <v>822</v>
      </c>
      <c r="BJ467" s="38" t="s">
        <v>296</v>
      </c>
    </row>
    <row r="468" spans="32:62" x14ac:dyDescent="0.25">
      <c r="AF468" s="107">
        <v>465</v>
      </c>
      <c r="AG468" s="116">
        <v>465</v>
      </c>
      <c r="AH468" s="38" t="s">
        <v>292</v>
      </c>
      <c r="AJ468" s="108">
        <v>465</v>
      </c>
      <c r="AK468" s="116">
        <v>465</v>
      </c>
      <c r="AL468" s="38" t="s">
        <v>293</v>
      </c>
      <c r="BD468" s="107">
        <v>465</v>
      </c>
      <c r="BE468" s="115" t="s">
        <v>704</v>
      </c>
      <c r="BF468" s="38" t="s">
        <v>295</v>
      </c>
      <c r="BH468" s="108">
        <v>465</v>
      </c>
      <c r="BI468" s="115" t="s">
        <v>823</v>
      </c>
      <c r="BJ468" s="38" t="s">
        <v>294</v>
      </c>
    </row>
    <row r="469" spans="32:62" x14ac:dyDescent="0.25">
      <c r="AF469" s="107">
        <v>466</v>
      </c>
      <c r="AG469" s="116">
        <v>466</v>
      </c>
      <c r="AH469" s="38" t="s">
        <v>292</v>
      </c>
      <c r="AJ469" s="108">
        <v>466</v>
      </c>
      <c r="AK469" s="116">
        <v>466</v>
      </c>
      <c r="AL469" s="38" t="s">
        <v>291</v>
      </c>
      <c r="BD469" s="107">
        <v>466</v>
      </c>
      <c r="BE469" s="115" t="s">
        <v>705</v>
      </c>
      <c r="BF469" s="38" t="s">
        <v>296</v>
      </c>
      <c r="BH469" s="108">
        <v>466</v>
      </c>
      <c r="BI469" s="115" t="s">
        <v>824</v>
      </c>
      <c r="BJ469" s="38" t="s">
        <v>295</v>
      </c>
    </row>
    <row r="470" spans="32:62" x14ac:dyDescent="0.25">
      <c r="AF470" s="107">
        <v>467</v>
      </c>
      <c r="AG470" s="116">
        <v>467</v>
      </c>
      <c r="AH470" s="38" t="s">
        <v>293</v>
      </c>
      <c r="AJ470" s="108">
        <v>467</v>
      </c>
      <c r="AK470" s="116">
        <v>467</v>
      </c>
      <c r="AL470" s="38" t="s">
        <v>292</v>
      </c>
      <c r="BD470" s="107">
        <v>467</v>
      </c>
      <c r="BE470" s="115" t="s">
        <v>706</v>
      </c>
      <c r="BF470" s="38" t="s">
        <v>294</v>
      </c>
      <c r="BH470" s="108">
        <v>467</v>
      </c>
      <c r="BI470" s="115" t="s">
        <v>825</v>
      </c>
      <c r="BJ470" s="38" t="s">
        <v>296</v>
      </c>
    </row>
    <row r="471" spans="32:62" x14ac:dyDescent="0.25">
      <c r="AF471" s="107">
        <v>468</v>
      </c>
      <c r="AG471" s="116">
        <v>468</v>
      </c>
      <c r="AH471" s="38" t="s">
        <v>293</v>
      </c>
      <c r="AJ471" s="108">
        <v>468</v>
      </c>
      <c r="AK471" s="116">
        <v>468</v>
      </c>
      <c r="AL471" s="38" t="s">
        <v>293</v>
      </c>
      <c r="BD471" s="107">
        <v>468</v>
      </c>
      <c r="BE471" s="115" t="s">
        <v>707</v>
      </c>
      <c r="BF471" s="38" t="s">
        <v>295</v>
      </c>
      <c r="BH471" s="108">
        <v>468</v>
      </c>
      <c r="BI471" s="115" t="s">
        <v>826</v>
      </c>
      <c r="BJ471" s="38" t="s">
        <v>294</v>
      </c>
    </row>
    <row r="472" spans="32:62" x14ac:dyDescent="0.25">
      <c r="AF472" s="107">
        <v>469</v>
      </c>
      <c r="AG472" s="116">
        <v>469</v>
      </c>
      <c r="AH472" s="38" t="s">
        <v>291</v>
      </c>
      <c r="AJ472" s="108">
        <v>469</v>
      </c>
      <c r="AK472" s="116">
        <v>469</v>
      </c>
      <c r="AL472" s="38" t="s">
        <v>291</v>
      </c>
      <c r="BD472" s="107">
        <v>469</v>
      </c>
      <c r="BE472" s="115" t="s">
        <v>708</v>
      </c>
      <c r="BF472" s="38" t="s">
        <v>296</v>
      </c>
      <c r="BH472" s="108">
        <v>469</v>
      </c>
      <c r="BI472" s="115" t="s">
        <v>827</v>
      </c>
      <c r="BJ472" s="38" t="s">
        <v>295</v>
      </c>
    </row>
    <row r="473" spans="32:62" x14ac:dyDescent="0.25">
      <c r="AF473" s="107">
        <v>470</v>
      </c>
      <c r="AG473" s="116">
        <v>470</v>
      </c>
      <c r="AH473" s="38" t="s">
        <v>291</v>
      </c>
      <c r="AJ473" s="108">
        <v>470</v>
      </c>
      <c r="AK473" s="116">
        <v>470</v>
      </c>
      <c r="AL473" s="38" t="s">
        <v>292</v>
      </c>
      <c r="BD473" s="107">
        <v>470</v>
      </c>
      <c r="BE473" s="115" t="s">
        <v>709</v>
      </c>
      <c r="BF473" s="38" t="s">
        <v>294</v>
      </c>
      <c r="BH473" s="108">
        <v>470</v>
      </c>
      <c r="BI473" s="115" t="s">
        <v>828</v>
      </c>
      <c r="BJ473" s="38" t="s">
        <v>296</v>
      </c>
    </row>
    <row r="474" spans="32:62" x14ac:dyDescent="0.25">
      <c r="AF474" s="107">
        <v>471</v>
      </c>
      <c r="AG474" s="116">
        <v>471</v>
      </c>
      <c r="AH474" s="38" t="s">
        <v>292</v>
      </c>
      <c r="AJ474" s="108">
        <v>471</v>
      </c>
      <c r="AK474" s="116">
        <v>471</v>
      </c>
      <c r="AL474" s="38" t="s">
        <v>293</v>
      </c>
      <c r="BD474" s="107">
        <v>471</v>
      </c>
      <c r="BE474" s="115" t="s">
        <v>710</v>
      </c>
      <c r="BF474" s="38" t="s">
        <v>295</v>
      </c>
      <c r="BH474" s="108">
        <v>471</v>
      </c>
      <c r="BI474" s="115" t="s">
        <v>829</v>
      </c>
      <c r="BJ474" s="38" t="s">
        <v>294</v>
      </c>
    </row>
    <row r="475" spans="32:62" x14ac:dyDescent="0.25">
      <c r="AF475" s="107">
        <v>472</v>
      </c>
      <c r="AG475" s="116">
        <v>472</v>
      </c>
      <c r="AH475" s="38" t="s">
        <v>292</v>
      </c>
      <c r="AJ475" s="108">
        <v>472</v>
      </c>
      <c r="AK475" s="116">
        <v>472</v>
      </c>
      <c r="AL475" s="38" t="s">
        <v>291</v>
      </c>
      <c r="BD475" s="107">
        <v>472</v>
      </c>
      <c r="BE475" s="115" t="s">
        <v>711</v>
      </c>
      <c r="BF475" s="38" t="s">
        <v>296</v>
      </c>
      <c r="BH475" s="108">
        <v>472</v>
      </c>
      <c r="BI475" s="115" t="s">
        <v>830</v>
      </c>
      <c r="BJ475" s="38" t="s">
        <v>295</v>
      </c>
    </row>
    <row r="476" spans="32:62" x14ac:dyDescent="0.25">
      <c r="AF476" s="107">
        <v>473</v>
      </c>
      <c r="AG476" s="116">
        <v>473</v>
      </c>
      <c r="AH476" s="38" t="s">
        <v>293</v>
      </c>
      <c r="AJ476" s="108">
        <v>473</v>
      </c>
      <c r="AK476" s="116">
        <v>473</v>
      </c>
      <c r="AL476" s="38" t="s">
        <v>292</v>
      </c>
      <c r="BD476" s="107">
        <v>473</v>
      </c>
      <c r="BE476" s="115" t="s">
        <v>712</v>
      </c>
      <c r="BF476" s="38" t="s">
        <v>294</v>
      </c>
      <c r="BH476" s="108">
        <v>473</v>
      </c>
      <c r="BI476" s="115" t="s">
        <v>831</v>
      </c>
      <c r="BJ476" s="38" t="s">
        <v>296</v>
      </c>
    </row>
    <row r="477" spans="32:62" x14ac:dyDescent="0.25">
      <c r="AF477" s="107">
        <v>474</v>
      </c>
      <c r="AG477" s="116">
        <v>474</v>
      </c>
      <c r="AH477" s="38" t="s">
        <v>293</v>
      </c>
      <c r="AJ477" s="108">
        <v>474</v>
      </c>
      <c r="AK477" s="116">
        <v>474</v>
      </c>
      <c r="AL477" s="38" t="s">
        <v>293</v>
      </c>
      <c r="BD477" s="107">
        <v>474</v>
      </c>
      <c r="BE477" s="115" t="s">
        <v>713</v>
      </c>
      <c r="BF477" s="38" t="s">
        <v>295</v>
      </c>
      <c r="BH477" s="108">
        <v>474</v>
      </c>
      <c r="BI477" s="115" t="s">
        <v>832</v>
      </c>
      <c r="BJ477" s="38" t="s">
        <v>294</v>
      </c>
    </row>
    <row r="478" spans="32:62" x14ac:dyDescent="0.25">
      <c r="AF478" s="107">
        <v>475</v>
      </c>
      <c r="AG478" s="116">
        <v>475</v>
      </c>
      <c r="AH478" s="38" t="s">
        <v>291</v>
      </c>
      <c r="AJ478" s="108">
        <v>475</v>
      </c>
      <c r="AK478" s="116">
        <v>475</v>
      </c>
      <c r="AL478" s="38" t="s">
        <v>291</v>
      </c>
      <c r="BD478" s="107">
        <v>475</v>
      </c>
      <c r="BE478" s="115" t="s">
        <v>714</v>
      </c>
      <c r="BF478" s="38" t="s">
        <v>296</v>
      </c>
      <c r="BH478" s="108">
        <v>475</v>
      </c>
      <c r="BI478" s="115" t="s">
        <v>833</v>
      </c>
      <c r="BJ478" s="38" t="s">
        <v>295</v>
      </c>
    </row>
    <row r="479" spans="32:62" x14ac:dyDescent="0.25">
      <c r="AF479" s="107">
        <v>476</v>
      </c>
      <c r="AG479" s="116">
        <v>476</v>
      </c>
      <c r="AH479" s="38" t="s">
        <v>291</v>
      </c>
      <c r="AJ479" s="108">
        <v>476</v>
      </c>
      <c r="AK479" s="116">
        <v>476</v>
      </c>
      <c r="AL479" s="38" t="s">
        <v>292</v>
      </c>
      <c r="BD479" s="107">
        <v>476</v>
      </c>
      <c r="BE479" s="115" t="s">
        <v>715</v>
      </c>
      <c r="BF479" s="38" t="s">
        <v>294</v>
      </c>
      <c r="BH479" s="108">
        <v>476</v>
      </c>
      <c r="BI479" s="115" t="s">
        <v>834</v>
      </c>
      <c r="BJ479" s="38" t="s">
        <v>296</v>
      </c>
    </row>
    <row r="480" spans="32:62" x14ac:dyDescent="0.25">
      <c r="AF480" s="107">
        <v>477</v>
      </c>
      <c r="AG480" s="116">
        <v>477</v>
      </c>
      <c r="AH480" s="38" t="s">
        <v>292</v>
      </c>
      <c r="AJ480" s="108">
        <v>477</v>
      </c>
      <c r="AK480" s="116">
        <v>477</v>
      </c>
      <c r="AL480" s="38" t="s">
        <v>293</v>
      </c>
      <c r="BD480" s="107">
        <v>477</v>
      </c>
      <c r="BE480" s="115" t="s">
        <v>716</v>
      </c>
      <c r="BF480" s="38" t="s">
        <v>295</v>
      </c>
      <c r="BH480" s="108">
        <v>477</v>
      </c>
      <c r="BI480" s="115" t="s">
        <v>835</v>
      </c>
      <c r="BJ480" s="38" t="s">
        <v>294</v>
      </c>
    </row>
    <row r="481" spans="32:62" x14ac:dyDescent="0.25">
      <c r="AF481" s="107">
        <v>478</v>
      </c>
      <c r="AG481" s="116">
        <v>478</v>
      </c>
      <c r="AH481" s="38" t="s">
        <v>292</v>
      </c>
      <c r="AJ481" s="108">
        <v>478</v>
      </c>
      <c r="AK481" s="116">
        <v>478</v>
      </c>
      <c r="AL481" s="38" t="s">
        <v>291</v>
      </c>
      <c r="BD481" s="107">
        <v>478</v>
      </c>
      <c r="BE481" s="115" t="s">
        <v>717</v>
      </c>
      <c r="BF481" s="38" t="s">
        <v>296</v>
      </c>
      <c r="BH481" s="108">
        <v>478</v>
      </c>
      <c r="BI481" s="115" t="s">
        <v>836</v>
      </c>
      <c r="BJ481" s="38" t="s">
        <v>295</v>
      </c>
    </row>
    <row r="482" spans="32:62" x14ac:dyDescent="0.25">
      <c r="AF482" s="107">
        <v>479</v>
      </c>
      <c r="AG482" s="116">
        <v>479</v>
      </c>
      <c r="AH482" s="38" t="s">
        <v>293</v>
      </c>
      <c r="AJ482" s="108">
        <v>479</v>
      </c>
      <c r="AK482" s="116">
        <v>479</v>
      </c>
      <c r="AL482" s="38" t="s">
        <v>292</v>
      </c>
      <c r="BH482" s="108">
        <v>479</v>
      </c>
      <c r="BI482" s="115" t="s">
        <v>837</v>
      </c>
      <c r="BJ482" s="38" t="s">
        <v>296</v>
      </c>
    </row>
    <row r="483" spans="32:62" x14ac:dyDescent="0.25">
      <c r="AF483" s="107">
        <v>480</v>
      </c>
      <c r="AG483" s="116">
        <v>480</v>
      </c>
      <c r="AH483" s="38" t="s">
        <v>293</v>
      </c>
      <c r="AJ483" s="108">
        <v>480</v>
      </c>
      <c r="AK483" s="116">
        <v>480</v>
      </c>
      <c r="AL483" s="38" t="s">
        <v>293</v>
      </c>
    </row>
    <row r="484" spans="32:62" x14ac:dyDescent="0.25">
      <c r="AF484" s="107">
        <v>481</v>
      </c>
      <c r="AG484" s="116">
        <v>481</v>
      </c>
      <c r="AH484" s="38" t="s">
        <v>291</v>
      </c>
      <c r="AJ484" s="108">
        <v>481</v>
      </c>
      <c r="AK484" s="116">
        <v>481</v>
      </c>
      <c r="AL484" s="38" t="s">
        <v>291</v>
      </c>
    </row>
    <row r="485" spans="32:62" x14ac:dyDescent="0.25">
      <c r="AF485" s="107">
        <v>482</v>
      </c>
      <c r="AG485" s="116">
        <v>482</v>
      </c>
      <c r="AH485" s="38" t="s">
        <v>291</v>
      </c>
      <c r="AJ485" s="108">
        <v>482</v>
      </c>
      <c r="AK485" s="116">
        <v>482</v>
      </c>
      <c r="AL485" s="38" t="s">
        <v>292</v>
      </c>
    </row>
    <row r="486" spans="32:62" x14ac:dyDescent="0.25">
      <c r="AF486" s="107">
        <v>483</v>
      </c>
      <c r="AG486" s="116">
        <v>483</v>
      </c>
      <c r="AH486" s="38" t="s">
        <v>292</v>
      </c>
      <c r="AJ486" s="108">
        <v>483</v>
      </c>
      <c r="AK486" s="116">
        <v>483</v>
      </c>
      <c r="AL486" s="38" t="s">
        <v>293</v>
      </c>
    </row>
    <row r="487" spans="32:62" x14ac:dyDescent="0.25">
      <c r="AF487" s="107">
        <v>484</v>
      </c>
      <c r="AG487" s="116">
        <v>484</v>
      </c>
      <c r="AH487" s="38" t="s">
        <v>292</v>
      </c>
      <c r="AJ487" s="108">
        <v>484</v>
      </c>
      <c r="AK487" s="116">
        <v>484</v>
      </c>
      <c r="AL487" s="38" t="s">
        <v>291</v>
      </c>
    </row>
    <row r="488" spans="32:62" x14ac:dyDescent="0.25">
      <c r="AF488" s="107">
        <v>485</v>
      </c>
      <c r="AG488" s="116">
        <v>485</v>
      </c>
      <c r="AH488" s="38" t="s">
        <v>293</v>
      </c>
      <c r="AJ488" s="108">
        <v>485</v>
      </c>
      <c r="AK488" s="116">
        <v>485</v>
      </c>
      <c r="AL488" s="38" t="s">
        <v>292</v>
      </c>
    </row>
    <row r="489" spans="32:62" x14ac:dyDescent="0.25">
      <c r="AF489" s="107">
        <v>486</v>
      </c>
      <c r="AG489" s="116">
        <v>486</v>
      </c>
      <c r="AH489" s="38" t="s">
        <v>293</v>
      </c>
      <c r="AJ489" s="108">
        <v>486</v>
      </c>
      <c r="AK489" s="116">
        <v>486</v>
      </c>
      <c r="AL489" s="38" t="s">
        <v>293</v>
      </c>
    </row>
    <row r="490" spans="32:62" x14ac:dyDescent="0.25">
      <c r="AF490" s="107">
        <v>487</v>
      </c>
      <c r="AG490" s="116">
        <v>487</v>
      </c>
      <c r="AH490" s="38" t="s">
        <v>291</v>
      </c>
      <c r="AJ490" s="108">
        <v>487</v>
      </c>
      <c r="AK490" s="116">
        <v>487</v>
      </c>
      <c r="AL490" s="38" t="s">
        <v>291</v>
      </c>
    </row>
    <row r="491" spans="32:62" x14ac:dyDescent="0.25">
      <c r="AF491" s="107">
        <v>488</v>
      </c>
      <c r="AG491" s="116">
        <v>488</v>
      </c>
      <c r="AH491" s="38" t="s">
        <v>291</v>
      </c>
      <c r="AJ491" s="108">
        <v>488</v>
      </c>
      <c r="AK491" s="116">
        <v>488</v>
      </c>
      <c r="AL491" s="38" t="s">
        <v>292</v>
      </c>
    </row>
    <row r="492" spans="32:62" x14ac:dyDescent="0.25">
      <c r="AF492" s="107">
        <v>489</v>
      </c>
      <c r="AG492" s="116">
        <v>489</v>
      </c>
      <c r="AH492" s="38" t="s">
        <v>292</v>
      </c>
      <c r="AJ492" s="108">
        <v>489</v>
      </c>
      <c r="AK492" s="116">
        <v>489</v>
      </c>
      <c r="AL492" s="38" t="s">
        <v>293</v>
      </c>
    </row>
    <row r="493" spans="32:62" x14ac:dyDescent="0.25">
      <c r="AF493" s="107">
        <v>490</v>
      </c>
      <c r="AG493" s="116">
        <v>490</v>
      </c>
      <c r="AH493" s="38" t="s">
        <v>292</v>
      </c>
      <c r="AJ493" s="108">
        <v>490</v>
      </c>
      <c r="AK493" s="116">
        <v>490</v>
      </c>
      <c r="AL493" s="38" t="s">
        <v>291</v>
      </c>
    </row>
    <row r="494" spans="32:62" x14ac:dyDescent="0.25">
      <c r="AF494" s="107">
        <v>491</v>
      </c>
      <c r="AG494" s="116">
        <v>491</v>
      </c>
      <c r="AH494" s="38" t="s">
        <v>293</v>
      </c>
      <c r="AJ494" s="108">
        <v>491</v>
      </c>
      <c r="AK494" s="116">
        <v>491</v>
      </c>
      <c r="AL494" s="38" t="s">
        <v>292</v>
      </c>
    </row>
    <row r="495" spans="32:62" x14ac:dyDescent="0.25">
      <c r="AF495" s="107">
        <v>492</v>
      </c>
      <c r="AG495" s="116">
        <v>492</v>
      </c>
      <c r="AH495" s="38" t="s">
        <v>293</v>
      </c>
      <c r="AJ495" s="108">
        <v>492</v>
      </c>
      <c r="AK495" s="116">
        <v>492</v>
      </c>
      <c r="AL495" s="38" t="s">
        <v>293</v>
      </c>
    </row>
    <row r="496" spans="32:62" x14ac:dyDescent="0.25">
      <c r="AF496" s="107">
        <v>493</v>
      </c>
      <c r="AG496" s="116">
        <v>493</v>
      </c>
      <c r="AH496" s="38" t="s">
        <v>291</v>
      </c>
      <c r="AJ496" s="108">
        <v>493</v>
      </c>
      <c r="AK496" s="116">
        <v>493</v>
      </c>
      <c r="AL496" s="38" t="s">
        <v>291</v>
      </c>
    </row>
    <row r="497" spans="32:38" x14ac:dyDescent="0.25">
      <c r="AF497" s="107">
        <v>494</v>
      </c>
      <c r="AG497" s="116">
        <v>494</v>
      </c>
      <c r="AH497" s="38" t="s">
        <v>291</v>
      </c>
      <c r="AJ497" s="108">
        <v>494</v>
      </c>
      <c r="AK497" s="116">
        <v>494</v>
      </c>
      <c r="AL497" s="38" t="s">
        <v>292</v>
      </c>
    </row>
    <row r="498" spans="32:38" x14ac:dyDescent="0.25">
      <c r="AF498" s="107">
        <v>495</v>
      </c>
      <c r="AG498" s="116">
        <v>495</v>
      </c>
      <c r="AH498" s="38" t="s">
        <v>292</v>
      </c>
      <c r="AJ498" s="108">
        <v>495</v>
      </c>
      <c r="AK498" s="116">
        <v>495</v>
      </c>
      <c r="AL498" s="38" t="s">
        <v>293</v>
      </c>
    </row>
    <row r="499" spans="32:38" x14ac:dyDescent="0.25">
      <c r="AF499" s="107">
        <v>496</v>
      </c>
      <c r="AG499" s="116">
        <v>496</v>
      </c>
      <c r="AH499" s="38" t="s">
        <v>292</v>
      </c>
      <c r="AJ499" s="108">
        <v>496</v>
      </c>
      <c r="AK499" s="116">
        <v>496</v>
      </c>
      <c r="AL499" s="38" t="s">
        <v>291</v>
      </c>
    </row>
    <row r="500" spans="32:38" x14ac:dyDescent="0.25">
      <c r="AF500" s="107">
        <v>497</v>
      </c>
      <c r="AG500" s="116">
        <v>497</v>
      </c>
      <c r="AH500" s="38" t="s">
        <v>293</v>
      </c>
      <c r="AJ500" s="108">
        <v>497</v>
      </c>
      <c r="AK500" s="116">
        <v>497</v>
      </c>
      <c r="AL500" s="38" t="s">
        <v>292</v>
      </c>
    </row>
    <row r="501" spans="32:38" x14ac:dyDescent="0.25">
      <c r="AF501" s="107">
        <v>498</v>
      </c>
      <c r="AG501" s="116">
        <v>498</v>
      </c>
      <c r="AH501" s="38" t="s">
        <v>293</v>
      </c>
      <c r="AJ501" s="108">
        <v>498</v>
      </c>
      <c r="AK501" s="116">
        <v>498</v>
      </c>
      <c r="AL501" s="38" t="s">
        <v>293</v>
      </c>
    </row>
    <row r="502" spans="32:38" x14ac:dyDescent="0.25">
      <c r="AF502" s="107">
        <v>499</v>
      </c>
      <c r="AG502" s="116">
        <v>499</v>
      </c>
      <c r="AH502" s="38" t="s">
        <v>291</v>
      </c>
      <c r="AJ502" s="108">
        <v>499</v>
      </c>
      <c r="AK502" s="116">
        <v>499</v>
      </c>
      <c r="AL502" s="38" t="s">
        <v>291</v>
      </c>
    </row>
    <row r="503" spans="32:38" x14ac:dyDescent="0.25">
      <c r="AF503" s="107">
        <v>500</v>
      </c>
      <c r="AG503" s="116">
        <v>500</v>
      </c>
      <c r="AH503" s="38" t="s">
        <v>291</v>
      </c>
      <c r="AJ503" s="108">
        <v>500</v>
      </c>
      <c r="AK503" s="116">
        <v>500</v>
      </c>
      <c r="AL503" s="38" t="s">
        <v>292</v>
      </c>
    </row>
    <row r="504" spans="32:38" x14ac:dyDescent="0.25">
      <c r="AF504" s="107">
        <v>501</v>
      </c>
      <c r="AG504" s="116">
        <v>501</v>
      </c>
      <c r="AH504" s="38" t="s">
        <v>292</v>
      </c>
      <c r="AJ504" s="108">
        <v>501</v>
      </c>
      <c r="AK504" s="116">
        <v>501</v>
      </c>
      <c r="AL504" s="38" t="s">
        <v>293</v>
      </c>
    </row>
    <row r="505" spans="32:38" x14ac:dyDescent="0.25">
      <c r="AF505" s="107">
        <v>502</v>
      </c>
      <c r="AG505" s="116">
        <v>502</v>
      </c>
      <c r="AH505" s="38" t="s">
        <v>292</v>
      </c>
      <c r="AJ505" s="108">
        <v>502</v>
      </c>
      <c r="AK505" s="116">
        <v>502</v>
      </c>
      <c r="AL505" s="38" t="s">
        <v>291</v>
      </c>
    </row>
    <row r="506" spans="32:38" x14ac:dyDescent="0.25">
      <c r="AF506" s="107">
        <v>503</v>
      </c>
      <c r="AG506" s="116">
        <v>503</v>
      </c>
      <c r="AH506" s="38" t="s">
        <v>293</v>
      </c>
      <c r="AJ506" s="108">
        <v>503</v>
      </c>
      <c r="AK506" s="116">
        <v>503</v>
      </c>
      <c r="AL506" s="38" t="s">
        <v>292</v>
      </c>
    </row>
    <row r="507" spans="32:38" x14ac:dyDescent="0.25">
      <c r="AF507" s="107">
        <v>504</v>
      </c>
      <c r="AG507" s="116">
        <v>504</v>
      </c>
      <c r="AH507" s="38" t="s">
        <v>293</v>
      </c>
      <c r="AJ507" s="108">
        <v>504</v>
      </c>
      <c r="AK507" s="116">
        <v>504</v>
      </c>
      <c r="AL507" s="38" t="s">
        <v>293</v>
      </c>
    </row>
    <row r="508" spans="32:38" x14ac:dyDescent="0.25">
      <c r="AF508" s="107">
        <v>505</v>
      </c>
      <c r="AG508" s="116">
        <v>505</v>
      </c>
      <c r="AH508" s="38" t="s">
        <v>291</v>
      </c>
      <c r="AJ508" s="108">
        <v>505</v>
      </c>
      <c r="AK508" s="116">
        <v>505</v>
      </c>
      <c r="AL508" s="38" t="s">
        <v>291</v>
      </c>
    </row>
    <row r="509" spans="32:38" x14ac:dyDescent="0.25">
      <c r="AF509" s="107">
        <v>506</v>
      </c>
      <c r="AG509" s="116">
        <v>506</v>
      </c>
      <c r="AH509" s="38" t="s">
        <v>291</v>
      </c>
      <c r="AJ509" s="108">
        <v>506</v>
      </c>
      <c r="AK509" s="116">
        <v>506</v>
      </c>
      <c r="AL509" s="38" t="s">
        <v>292</v>
      </c>
    </row>
    <row r="510" spans="32:38" x14ac:dyDescent="0.25">
      <c r="AF510" s="107">
        <v>507</v>
      </c>
      <c r="AG510" s="116">
        <v>507</v>
      </c>
      <c r="AH510" s="38" t="s">
        <v>292</v>
      </c>
      <c r="AJ510" s="108">
        <v>507</v>
      </c>
      <c r="AK510" s="116">
        <v>507</v>
      </c>
      <c r="AL510" s="38" t="s">
        <v>293</v>
      </c>
    </row>
    <row r="511" spans="32:38" x14ac:dyDescent="0.25">
      <c r="AF511" s="107">
        <v>508</v>
      </c>
      <c r="AG511" s="116">
        <v>508</v>
      </c>
      <c r="AH511" s="38" t="s">
        <v>292</v>
      </c>
      <c r="AJ511" s="108">
        <v>508</v>
      </c>
      <c r="AK511" s="116">
        <v>508</v>
      </c>
      <c r="AL511" s="38" t="s">
        <v>291</v>
      </c>
    </row>
    <row r="512" spans="32:38" x14ac:dyDescent="0.25">
      <c r="AF512" s="107">
        <v>509</v>
      </c>
      <c r="AG512" s="116">
        <v>509</v>
      </c>
      <c r="AH512" s="38" t="s">
        <v>293</v>
      </c>
      <c r="AJ512" s="108">
        <v>509</v>
      </c>
      <c r="AK512" s="116">
        <v>509</v>
      </c>
      <c r="AL512" s="38" t="s">
        <v>292</v>
      </c>
    </row>
    <row r="513" spans="32:38" x14ac:dyDescent="0.25">
      <c r="AF513" s="107">
        <v>510</v>
      </c>
      <c r="AG513" s="116">
        <v>510</v>
      </c>
      <c r="AH513" s="38" t="s">
        <v>293</v>
      </c>
      <c r="AJ513" s="108">
        <v>510</v>
      </c>
      <c r="AK513" s="116">
        <v>510</v>
      </c>
      <c r="AL513" s="38" t="s">
        <v>293</v>
      </c>
    </row>
    <row r="514" spans="32:38" x14ac:dyDescent="0.25">
      <c r="AF514" s="107">
        <v>511</v>
      </c>
      <c r="AG514" s="116">
        <v>511</v>
      </c>
      <c r="AH514" s="38" t="s">
        <v>291</v>
      </c>
      <c r="AJ514" s="108">
        <v>511</v>
      </c>
      <c r="AK514" s="116">
        <v>511</v>
      </c>
      <c r="AL514" s="38" t="s">
        <v>291</v>
      </c>
    </row>
    <row r="515" spans="32:38" x14ac:dyDescent="0.25">
      <c r="AF515" s="107">
        <v>512</v>
      </c>
      <c r="AG515" s="116">
        <v>512</v>
      </c>
      <c r="AH515" s="38" t="s">
        <v>291</v>
      </c>
      <c r="AJ515" s="108">
        <v>512</v>
      </c>
      <c r="AK515" s="116">
        <v>512</v>
      </c>
      <c r="AL515" s="38" t="s">
        <v>292</v>
      </c>
    </row>
    <row r="516" spans="32:38" x14ac:dyDescent="0.25">
      <c r="AF516" s="107">
        <v>513</v>
      </c>
      <c r="AG516" s="116">
        <v>513</v>
      </c>
      <c r="AH516" s="38" t="s">
        <v>292</v>
      </c>
      <c r="AJ516" s="108">
        <v>513</v>
      </c>
      <c r="AK516" s="116">
        <v>513</v>
      </c>
      <c r="AL516" s="38" t="s">
        <v>293</v>
      </c>
    </row>
    <row r="517" spans="32:38" x14ac:dyDescent="0.25">
      <c r="AF517" s="107">
        <v>514</v>
      </c>
      <c r="AG517" s="116">
        <v>514</v>
      </c>
      <c r="AH517" s="38" t="s">
        <v>292</v>
      </c>
      <c r="AJ517" s="108">
        <v>514</v>
      </c>
      <c r="AK517" s="116">
        <v>514</v>
      </c>
      <c r="AL517" s="38" t="s">
        <v>291</v>
      </c>
    </row>
    <row r="518" spans="32:38" x14ac:dyDescent="0.25">
      <c r="AF518" s="107">
        <v>515</v>
      </c>
      <c r="AG518" s="116">
        <v>515</v>
      </c>
      <c r="AH518" s="38" t="s">
        <v>293</v>
      </c>
      <c r="AJ518" s="108">
        <v>515</v>
      </c>
      <c r="AK518" s="116">
        <v>515</v>
      </c>
      <c r="AL518" s="38" t="s">
        <v>292</v>
      </c>
    </row>
    <row r="519" spans="32:38" x14ac:dyDescent="0.25">
      <c r="AF519" s="107">
        <v>516</v>
      </c>
      <c r="AG519" s="116">
        <v>516</v>
      </c>
      <c r="AH519" s="38" t="s">
        <v>293</v>
      </c>
      <c r="AJ519" s="108">
        <v>516</v>
      </c>
      <c r="AK519" s="116">
        <v>516</v>
      </c>
      <c r="AL519" s="38" t="s">
        <v>293</v>
      </c>
    </row>
    <row r="520" spans="32:38" x14ac:dyDescent="0.25">
      <c r="AF520" s="107">
        <v>517</v>
      </c>
      <c r="AG520" s="116">
        <v>517</v>
      </c>
      <c r="AH520" s="38" t="s">
        <v>291</v>
      </c>
      <c r="AJ520" s="108">
        <v>517</v>
      </c>
      <c r="AK520" s="116">
        <v>517</v>
      </c>
      <c r="AL520" s="38" t="s">
        <v>291</v>
      </c>
    </row>
    <row r="521" spans="32:38" x14ac:dyDescent="0.25">
      <c r="AF521" s="107">
        <v>518</v>
      </c>
      <c r="AG521" s="116">
        <v>518</v>
      </c>
      <c r="AH521" s="38" t="s">
        <v>291</v>
      </c>
      <c r="AJ521" s="108">
        <v>518</v>
      </c>
      <c r="AK521" s="116">
        <v>518</v>
      </c>
      <c r="AL521" s="38" t="s">
        <v>292</v>
      </c>
    </row>
    <row r="522" spans="32:38" x14ac:dyDescent="0.25">
      <c r="AF522" s="107">
        <v>519</v>
      </c>
      <c r="AG522" s="116">
        <v>519</v>
      </c>
      <c r="AH522" s="38" t="s">
        <v>292</v>
      </c>
      <c r="AJ522" s="108">
        <v>519</v>
      </c>
      <c r="AK522" s="116">
        <v>519</v>
      </c>
      <c r="AL522" s="38" t="s">
        <v>293</v>
      </c>
    </row>
    <row r="523" spans="32:38" x14ac:dyDescent="0.25">
      <c r="AF523" s="107">
        <v>520</v>
      </c>
      <c r="AG523" s="116">
        <v>520</v>
      </c>
      <c r="AH523" s="38" t="s">
        <v>292</v>
      </c>
      <c r="AJ523" s="108">
        <v>520</v>
      </c>
      <c r="AK523" s="116">
        <v>520</v>
      </c>
      <c r="AL523" s="38" t="s">
        <v>291</v>
      </c>
    </row>
    <row r="524" spans="32:38" x14ac:dyDescent="0.25">
      <c r="AF524" s="107">
        <v>521</v>
      </c>
      <c r="AG524" s="116">
        <v>521</v>
      </c>
      <c r="AH524" s="38" t="s">
        <v>293</v>
      </c>
      <c r="AJ524" s="108">
        <v>521</v>
      </c>
      <c r="AK524" s="116">
        <v>521</v>
      </c>
      <c r="AL524" s="38" t="s">
        <v>292</v>
      </c>
    </row>
    <row r="525" spans="32:38" x14ac:dyDescent="0.25">
      <c r="AF525" s="107">
        <v>522</v>
      </c>
      <c r="AG525" s="116">
        <v>522</v>
      </c>
      <c r="AH525" s="38" t="s">
        <v>293</v>
      </c>
      <c r="AJ525" s="108">
        <v>522</v>
      </c>
      <c r="AK525" s="116">
        <v>522</v>
      </c>
      <c r="AL525" s="38" t="s">
        <v>293</v>
      </c>
    </row>
    <row r="526" spans="32:38" x14ac:dyDescent="0.25">
      <c r="AF526" s="107">
        <v>523</v>
      </c>
      <c r="AG526" s="116">
        <v>523</v>
      </c>
      <c r="AH526" s="38" t="s">
        <v>291</v>
      </c>
      <c r="AJ526" s="108">
        <v>523</v>
      </c>
      <c r="AK526" s="116">
        <v>523</v>
      </c>
      <c r="AL526" s="38" t="s">
        <v>291</v>
      </c>
    </row>
    <row r="527" spans="32:38" x14ac:dyDescent="0.25">
      <c r="AF527" s="107">
        <v>524</v>
      </c>
      <c r="AG527" s="116">
        <v>524</v>
      </c>
      <c r="AH527" s="38" t="s">
        <v>291</v>
      </c>
      <c r="AJ527" s="108">
        <v>524</v>
      </c>
      <c r="AK527" s="116">
        <v>524</v>
      </c>
      <c r="AL527" s="38" t="s">
        <v>292</v>
      </c>
    </row>
    <row r="528" spans="32:38" x14ac:dyDescent="0.25">
      <c r="AF528" s="107">
        <v>525</v>
      </c>
      <c r="AG528" s="116">
        <v>525</v>
      </c>
      <c r="AH528" s="38" t="s">
        <v>292</v>
      </c>
      <c r="AJ528" s="108">
        <v>525</v>
      </c>
      <c r="AK528" s="116">
        <v>525</v>
      </c>
      <c r="AL528" s="38" t="s">
        <v>293</v>
      </c>
    </row>
    <row r="529" spans="32:38" x14ac:dyDescent="0.25">
      <c r="AF529" s="107">
        <v>526</v>
      </c>
      <c r="AG529" s="116">
        <v>526</v>
      </c>
      <c r="AH529" s="38" t="s">
        <v>292</v>
      </c>
      <c r="AJ529" s="108">
        <v>526</v>
      </c>
      <c r="AK529" s="116">
        <v>526</v>
      </c>
      <c r="AL529" s="38" t="s">
        <v>291</v>
      </c>
    </row>
    <row r="530" spans="32:38" x14ac:dyDescent="0.25">
      <c r="AF530" s="107">
        <v>527</v>
      </c>
      <c r="AG530" s="116">
        <v>527</v>
      </c>
      <c r="AH530" s="38" t="s">
        <v>293</v>
      </c>
      <c r="AJ530" s="108">
        <v>527</v>
      </c>
      <c r="AK530" s="116">
        <v>527</v>
      </c>
      <c r="AL530" s="38" t="s">
        <v>292</v>
      </c>
    </row>
    <row r="531" spans="32:38" x14ac:dyDescent="0.25">
      <c r="AF531" s="107">
        <v>528</v>
      </c>
      <c r="AG531" s="116">
        <v>528</v>
      </c>
      <c r="AH531" s="38" t="s">
        <v>293</v>
      </c>
      <c r="AJ531" s="108">
        <v>528</v>
      </c>
      <c r="AK531" s="116">
        <v>528</v>
      </c>
      <c r="AL531" s="38" t="s">
        <v>293</v>
      </c>
    </row>
    <row r="532" spans="32:38" x14ac:dyDescent="0.25">
      <c r="AF532" s="107">
        <v>529</v>
      </c>
      <c r="AG532" s="116">
        <v>529</v>
      </c>
      <c r="AH532" s="38" t="s">
        <v>291</v>
      </c>
      <c r="AJ532" s="108">
        <v>529</v>
      </c>
      <c r="AK532" s="116">
        <v>529</v>
      </c>
      <c r="AL532" s="38" t="s">
        <v>291</v>
      </c>
    </row>
    <row r="533" spans="32:38" x14ac:dyDescent="0.25">
      <c r="AF533" s="107">
        <v>530</v>
      </c>
      <c r="AG533" s="116">
        <v>530</v>
      </c>
      <c r="AH533" s="38" t="s">
        <v>291</v>
      </c>
      <c r="AJ533" s="108">
        <v>530</v>
      </c>
      <c r="AK533" s="116">
        <v>530</v>
      </c>
      <c r="AL533" s="38" t="s">
        <v>292</v>
      </c>
    </row>
    <row r="534" spans="32:38" x14ac:dyDescent="0.25">
      <c r="AF534" s="107">
        <v>531</v>
      </c>
      <c r="AG534" s="116">
        <v>531</v>
      </c>
      <c r="AH534" s="38" t="s">
        <v>292</v>
      </c>
      <c r="AJ534" s="108">
        <v>531</v>
      </c>
      <c r="AK534" s="116">
        <v>531</v>
      </c>
      <c r="AL534" s="38" t="s">
        <v>293</v>
      </c>
    </row>
    <row r="535" spans="32:38" x14ac:dyDescent="0.25">
      <c r="AF535" s="107">
        <v>532</v>
      </c>
      <c r="AG535" s="116">
        <v>532</v>
      </c>
      <c r="AH535" s="38" t="s">
        <v>292</v>
      </c>
      <c r="AJ535" s="108">
        <v>532</v>
      </c>
      <c r="AK535" s="116">
        <v>532</v>
      </c>
      <c r="AL535" s="38" t="s">
        <v>291</v>
      </c>
    </row>
    <row r="536" spans="32:38" x14ac:dyDescent="0.25">
      <c r="AF536" s="107">
        <v>533</v>
      </c>
      <c r="AG536" s="116">
        <v>533</v>
      </c>
      <c r="AH536" s="38" t="s">
        <v>293</v>
      </c>
      <c r="AJ536" s="108">
        <v>533</v>
      </c>
      <c r="AK536" s="116">
        <v>533</v>
      </c>
      <c r="AL536" s="38" t="s">
        <v>292</v>
      </c>
    </row>
    <row r="537" spans="32:38" x14ac:dyDescent="0.25">
      <c r="AF537" s="107">
        <v>534</v>
      </c>
      <c r="AG537" s="116">
        <v>534</v>
      </c>
      <c r="AH537" s="38" t="s">
        <v>293</v>
      </c>
      <c r="AJ537" s="108">
        <v>534</v>
      </c>
      <c r="AK537" s="116">
        <v>534</v>
      </c>
      <c r="AL537" s="38" t="s">
        <v>293</v>
      </c>
    </row>
    <row r="538" spans="32:38" x14ac:dyDescent="0.25">
      <c r="AF538" s="107">
        <v>535</v>
      </c>
      <c r="AG538" s="116">
        <v>535</v>
      </c>
      <c r="AH538" s="38" t="s">
        <v>291</v>
      </c>
      <c r="AJ538" s="108">
        <v>535</v>
      </c>
      <c r="AK538" s="116">
        <v>535</v>
      </c>
      <c r="AL538" s="38" t="s">
        <v>291</v>
      </c>
    </row>
    <row r="539" spans="32:38" x14ac:dyDescent="0.25">
      <c r="AF539" s="107">
        <v>536</v>
      </c>
      <c r="AG539" s="116">
        <v>536</v>
      </c>
      <c r="AH539" s="38" t="s">
        <v>291</v>
      </c>
      <c r="AJ539" s="108">
        <v>536</v>
      </c>
      <c r="AK539" s="116">
        <v>536</v>
      </c>
      <c r="AL539" s="38" t="s">
        <v>292</v>
      </c>
    </row>
    <row r="540" spans="32:38" x14ac:dyDescent="0.25">
      <c r="AF540" s="107">
        <v>537</v>
      </c>
      <c r="AG540" s="116">
        <v>537</v>
      </c>
      <c r="AH540" s="38" t="s">
        <v>292</v>
      </c>
      <c r="AJ540" s="108">
        <v>537</v>
      </c>
      <c r="AK540" s="116">
        <v>537</v>
      </c>
      <c r="AL540" s="38" t="s">
        <v>293</v>
      </c>
    </row>
    <row r="541" spans="32:38" x14ac:dyDescent="0.25">
      <c r="AF541" s="107">
        <v>538</v>
      </c>
      <c r="AG541" s="116">
        <v>538</v>
      </c>
      <c r="AH541" s="38" t="s">
        <v>292</v>
      </c>
      <c r="AJ541" s="108">
        <v>538</v>
      </c>
      <c r="AK541" s="116">
        <v>538</v>
      </c>
      <c r="AL541" s="38" t="s">
        <v>291</v>
      </c>
    </row>
    <row r="542" spans="32:38" x14ac:dyDescent="0.25">
      <c r="AF542" s="107">
        <v>539</v>
      </c>
      <c r="AG542" s="116">
        <v>539</v>
      </c>
      <c r="AH542" s="38" t="s">
        <v>293</v>
      </c>
      <c r="AJ542" s="108">
        <v>539</v>
      </c>
      <c r="AK542" s="116">
        <v>539</v>
      </c>
      <c r="AL542" s="38" t="s">
        <v>292</v>
      </c>
    </row>
    <row r="543" spans="32:38" x14ac:dyDescent="0.25">
      <c r="AF543" s="107">
        <v>540</v>
      </c>
      <c r="AG543" s="116">
        <v>540</v>
      </c>
      <c r="AH543" s="38" t="s">
        <v>293</v>
      </c>
      <c r="AJ543" s="108">
        <v>540</v>
      </c>
      <c r="AK543" s="116">
        <v>540</v>
      </c>
      <c r="AL543" s="38" t="s">
        <v>293</v>
      </c>
    </row>
    <row r="544" spans="32:38" x14ac:dyDescent="0.25">
      <c r="AF544" s="107">
        <v>541</v>
      </c>
      <c r="AG544" s="116">
        <v>541</v>
      </c>
      <c r="AH544" s="38" t="s">
        <v>291</v>
      </c>
      <c r="AJ544" s="108">
        <v>541</v>
      </c>
      <c r="AK544" s="116">
        <v>541</v>
      </c>
      <c r="AL544" s="38" t="s">
        <v>291</v>
      </c>
    </row>
    <row r="545" spans="32:38" x14ac:dyDescent="0.25">
      <c r="AF545" s="107">
        <v>542</v>
      </c>
      <c r="AG545" s="116">
        <v>542</v>
      </c>
      <c r="AH545" s="38" t="s">
        <v>291</v>
      </c>
      <c r="AJ545" s="108">
        <v>542</v>
      </c>
      <c r="AK545" s="116">
        <v>542</v>
      </c>
      <c r="AL545" s="38" t="s">
        <v>292</v>
      </c>
    </row>
    <row r="546" spans="32:38" x14ac:dyDescent="0.25">
      <c r="AF546" s="107">
        <v>543</v>
      </c>
      <c r="AG546" s="116">
        <v>543</v>
      </c>
      <c r="AH546" s="38" t="s">
        <v>292</v>
      </c>
      <c r="AJ546" s="108">
        <v>543</v>
      </c>
      <c r="AK546" s="116">
        <v>543</v>
      </c>
      <c r="AL546" s="38" t="s">
        <v>293</v>
      </c>
    </row>
    <row r="547" spans="32:38" x14ac:dyDescent="0.25">
      <c r="AF547" s="107">
        <v>544</v>
      </c>
      <c r="AG547" s="116">
        <v>544</v>
      </c>
      <c r="AH547" s="38" t="s">
        <v>292</v>
      </c>
      <c r="AJ547" s="108">
        <v>544</v>
      </c>
      <c r="AK547" s="116">
        <v>544</v>
      </c>
      <c r="AL547" s="38" t="s">
        <v>291</v>
      </c>
    </row>
    <row r="548" spans="32:38" x14ac:dyDescent="0.25">
      <c r="AF548" s="107">
        <v>545</v>
      </c>
      <c r="AG548" s="116">
        <v>545</v>
      </c>
      <c r="AH548" s="38" t="s">
        <v>293</v>
      </c>
      <c r="AJ548" s="108">
        <v>545</v>
      </c>
      <c r="AK548" s="116">
        <v>545</v>
      </c>
      <c r="AL548" s="38" t="s">
        <v>292</v>
      </c>
    </row>
    <row r="549" spans="32:38" x14ac:dyDescent="0.25">
      <c r="AF549" s="107">
        <v>546</v>
      </c>
      <c r="AG549" s="116">
        <v>546</v>
      </c>
      <c r="AH549" s="38" t="s">
        <v>293</v>
      </c>
      <c r="AJ549" s="108">
        <v>546</v>
      </c>
      <c r="AK549" s="116">
        <v>546</v>
      </c>
      <c r="AL549" s="38" t="s">
        <v>293</v>
      </c>
    </row>
    <row r="550" spans="32:38" x14ac:dyDescent="0.25">
      <c r="AF550" s="107">
        <v>547</v>
      </c>
      <c r="AG550" s="116">
        <v>547</v>
      </c>
      <c r="AH550" s="38" t="s">
        <v>291</v>
      </c>
      <c r="AJ550" s="108">
        <v>547</v>
      </c>
      <c r="AK550" s="116">
        <v>547</v>
      </c>
      <c r="AL550" s="38" t="s">
        <v>291</v>
      </c>
    </row>
    <row r="551" spans="32:38" x14ac:dyDescent="0.25">
      <c r="AF551" s="107">
        <v>548</v>
      </c>
      <c r="AG551" s="116">
        <v>548</v>
      </c>
      <c r="AH551" s="38" t="s">
        <v>291</v>
      </c>
      <c r="AJ551" s="108">
        <v>548</v>
      </c>
      <c r="AK551" s="116">
        <v>548</v>
      </c>
      <c r="AL551" s="38" t="s">
        <v>292</v>
      </c>
    </row>
    <row r="552" spans="32:38" x14ac:dyDescent="0.25">
      <c r="AF552" s="107">
        <v>549</v>
      </c>
      <c r="AG552" s="116">
        <v>549</v>
      </c>
      <c r="AH552" s="38" t="s">
        <v>292</v>
      </c>
      <c r="AJ552" s="108">
        <v>549</v>
      </c>
      <c r="AK552" s="116">
        <v>549</v>
      </c>
      <c r="AL552" s="38" t="s">
        <v>293</v>
      </c>
    </row>
    <row r="553" spans="32:38" x14ac:dyDescent="0.25">
      <c r="AF553" s="107">
        <v>550</v>
      </c>
      <c r="AG553" s="116">
        <v>550</v>
      </c>
      <c r="AH553" s="38" t="s">
        <v>292</v>
      </c>
      <c r="AJ553" s="108">
        <v>550</v>
      </c>
      <c r="AK553" s="116">
        <v>550</v>
      </c>
      <c r="AL553" s="38" t="s">
        <v>291</v>
      </c>
    </row>
    <row r="554" spans="32:38" x14ac:dyDescent="0.25">
      <c r="AF554" s="107">
        <v>551</v>
      </c>
      <c r="AG554" s="116">
        <v>551</v>
      </c>
      <c r="AH554" s="38" t="s">
        <v>293</v>
      </c>
      <c r="AJ554" s="108">
        <v>551</v>
      </c>
      <c r="AK554" s="116">
        <v>551</v>
      </c>
      <c r="AL554" s="38" t="s">
        <v>292</v>
      </c>
    </row>
    <row r="555" spans="32:38" x14ac:dyDescent="0.25">
      <c r="AF555" s="107">
        <v>552</v>
      </c>
      <c r="AG555" s="116">
        <v>552</v>
      </c>
      <c r="AH555" s="38" t="s">
        <v>293</v>
      </c>
      <c r="AJ555" s="108">
        <v>552</v>
      </c>
      <c r="AK555" s="116">
        <v>552</v>
      </c>
      <c r="AL555" s="38" t="s">
        <v>293</v>
      </c>
    </row>
    <row r="556" spans="32:38" x14ac:dyDescent="0.25">
      <c r="AF556" s="107">
        <v>553</v>
      </c>
      <c r="AG556" s="116">
        <v>553</v>
      </c>
      <c r="AH556" s="38" t="s">
        <v>291</v>
      </c>
      <c r="AJ556" s="108">
        <v>553</v>
      </c>
      <c r="AK556" s="116">
        <v>553</v>
      </c>
      <c r="AL556" s="38" t="s">
        <v>291</v>
      </c>
    </row>
    <row r="557" spans="32:38" x14ac:dyDescent="0.25">
      <c r="AF557" s="107">
        <v>554</v>
      </c>
      <c r="AG557" s="116">
        <v>554</v>
      </c>
      <c r="AH557" s="38" t="s">
        <v>291</v>
      </c>
      <c r="AJ557" s="108">
        <v>554</v>
      </c>
      <c r="AK557" s="116">
        <v>554</v>
      </c>
      <c r="AL557" s="38" t="s">
        <v>292</v>
      </c>
    </row>
    <row r="558" spans="32:38" x14ac:dyDescent="0.25">
      <c r="AF558" s="107">
        <v>555</v>
      </c>
      <c r="AG558" s="116">
        <v>555</v>
      </c>
      <c r="AH558" s="38" t="s">
        <v>292</v>
      </c>
      <c r="AJ558" s="108">
        <v>555</v>
      </c>
      <c r="AK558" s="116">
        <v>555</v>
      </c>
      <c r="AL558" s="38" t="s">
        <v>293</v>
      </c>
    </row>
    <row r="559" spans="32:38" x14ac:dyDescent="0.25">
      <c r="AF559" s="107">
        <v>556</v>
      </c>
      <c r="AG559" s="116">
        <v>556</v>
      </c>
      <c r="AH559" s="38" t="s">
        <v>292</v>
      </c>
      <c r="AJ559" s="108">
        <v>556</v>
      </c>
      <c r="AK559" s="116">
        <v>556</v>
      </c>
      <c r="AL559" s="38" t="s">
        <v>291</v>
      </c>
    </row>
    <row r="560" spans="32:38" x14ac:dyDescent="0.25">
      <c r="AF560" s="107">
        <v>557</v>
      </c>
      <c r="AG560" s="116">
        <v>557</v>
      </c>
      <c r="AH560" s="38" t="s">
        <v>293</v>
      </c>
      <c r="AJ560" s="108">
        <v>557</v>
      </c>
      <c r="AK560" s="116">
        <v>557</v>
      </c>
      <c r="AL560" s="38" t="s">
        <v>292</v>
      </c>
    </row>
    <row r="561" spans="32:38" x14ac:dyDescent="0.25">
      <c r="AF561" s="107">
        <v>558</v>
      </c>
      <c r="AG561" s="116">
        <v>558</v>
      </c>
      <c r="AH561" s="38" t="s">
        <v>293</v>
      </c>
      <c r="AJ561" s="108">
        <v>558</v>
      </c>
      <c r="AK561" s="116">
        <v>558</v>
      </c>
      <c r="AL561" s="38" t="s">
        <v>293</v>
      </c>
    </row>
    <row r="562" spans="32:38" x14ac:dyDescent="0.25">
      <c r="AF562" s="107">
        <v>559</v>
      </c>
      <c r="AG562" s="116">
        <v>559</v>
      </c>
      <c r="AH562" s="38" t="s">
        <v>291</v>
      </c>
      <c r="AJ562" s="108">
        <v>559</v>
      </c>
      <c r="AK562" s="116">
        <v>559</v>
      </c>
      <c r="AL562" s="38" t="s">
        <v>291</v>
      </c>
    </row>
    <row r="563" spans="32:38" x14ac:dyDescent="0.25">
      <c r="AF563" s="107">
        <v>560</v>
      </c>
      <c r="AG563" s="116">
        <v>560</v>
      </c>
      <c r="AH563" s="38" t="s">
        <v>291</v>
      </c>
      <c r="AJ563" s="108">
        <v>560</v>
      </c>
      <c r="AK563" s="116">
        <v>560</v>
      </c>
      <c r="AL563" s="38" t="s">
        <v>292</v>
      </c>
    </row>
    <row r="564" spans="32:38" x14ac:dyDescent="0.25">
      <c r="AF564" s="107">
        <v>561</v>
      </c>
      <c r="AG564" s="116">
        <v>561</v>
      </c>
      <c r="AH564" s="38" t="s">
        <v>292</v>
      </c>
      <c r="AJ564" s="108">
        <v>561</v>
      </c>
      <c r="AK564" s="116">
        <v>561</v>
      </c>
      <c r="AL564" s="38" t="s">
        <v>293</v>
      </c>
    </row>
    <row r="565" spans="32:38" x14ac:dyDescent="0.25">
      <c r="AF565" s="107">
        <v>562</v>
      </c>
      <c r="AG565" s="116">
        <v>562</v>
      </c>
      <c r="AH565" s="38" t="s">
        <v>292</v>
      </c>
      <c r="AJ565" s="108">
        <v>562</v>
      </c>
      <c r="AK565" s="116">
        <v>562</v>
      </c>
      <c r="AL565" s="38" t="s">
        <v>291</v>
      </c>
    </row>
    <row r="566" spans="32:38" x14ac:dyDescent="0.25">
      <c r="AF566" s="107">
        <v>563</v>
      </c>
      <c r="AG566" s="116">
        <v>563</v>
      </c>
      <c r="AH566" s="38" t="s">
        <v>293</v>
      </c>
      <c r="AJ566" s="108">
        <v>563</v>
      </c>
      <c r="AK566" s="116">
        <v>563</v>
      </c>
      <c r="AL566" s="38" t="s">
        <v>292</v>
      </c>
    </row>
    <row r="567" spans="32:38" x14ac:dyDescent="0.25">
      <c r="AF567" s="107">
        <v>564</v>
      </c>
      <c r="AG567" s="116">
        <v>564</v>
      </c>
      <c r="AH567" s="38" t="s">
        <v>293</v>
      </c>
      <c r="AJ567" s="108">
        <v>564</v>
      </c>
      <c r="AK567" s="116">
        <v>564</v>
      </c>
      <c r="AL567" s="38" t="s">
        <v>293</v>
      </c>
    </row>
    <row r="568" spans="32:38" x14ac:dyDescent="0.25">
      <c r="AF568" s="107">
        <v>565</v>
      </c>
      <c r="AG568" s="116">
        <v>565</v>
      </c>
      <c r="AH568" s="38" t="s">
        <v>291</v>
      </c>
      <c r="AJ568" s="108">
        <v>565</v>
      </c>
      <c r="AK568" s="116">
        <v>565</v>
      </c>
      <c r="AL568" s="38" t="s">
        <v>291</v>
      </c>
    </row>
    <row r="569" spans="32:38" x14ac:dyDescent="0.25">
      <c r="AF569" s="107">
        <v>566</v>
      </c>
      <c r="AG569" s="116">
        <v>566</v>
      </c>
      <c r="AH569" s="38" t="s">
        <v>291</v>
      </c>
      <c r="AJ569" s="108">
        <v>566</v>
      </c>
      <c r="AK569" s="116">
        <v>566</v>
      </c>
      <c r="AL569" s="38" t="s">
        <v>292</v>
      </c>
    </row>
    <row r="570" spans="32:38" x14ac:dyDescent="0.25">
      <c r="AF570" s="107">
        <v>567</v>
      </c>
      <c r="AG570" s="116">
        <v>567</v>
      </c>
      <c r="AH570" s="38" t="s">
        <v>292</v>
      </c>
      <c r="AJ570" s="108">
        <v>567</v>
      </c>
      <c r="AK570" s="116">
        <v>567</v>
      </c>
      <c r="AL570" s="38" t="s">
        <v>293</v>
      </c>
    </row>
    <row r="571" spans="32:38" x14ac:dyDescent="0.25">
      <c r="AF571" s="107">
        <v>568</v>
      </c>
      <c r="AG571" s="116">
        <v>568</v>
      </c>
      <c r="AH571" s="38" t="s">
        <v>292</v>
      </c>
      <c r="AJ571" s="108">
        <v>568</v>
      </c>
      <c r="AK571" s="116">
        <v>568</v>
      </c>
      <c r="AL571" s="38" t="s">
        <v>291</v>
      </c>
    </row>
    <row r="572" spans="32:38" x14ac:dyDescent="0.25">
      <c r="AF572" s="107">
        <v>569</v>
      </c>
      <c r="AG572" s="116">
        <v>569</v>
      </c>
      <c r="AH572" s="38" t="s">
        <v>293</v>
      </c>
      <c r="AJ572" s="108">
        <v>569</v>
      </c>
      <c r="AK572" s="116">
        <v>569</v>
      </c>
      <c r="AL572" s="38" t="s">
        <v>292</v>
      </c>
    </row>
    <row r="573" spans="32:38" x14ac:dyDescent="0.25">
      <c r="AF573" s="107">
        <v>570</v>
      </c>
      <c r="AG573" s="116">
        <v>570</v>
      </c>
      <c r="AH573" s="38" t="s">
        <v>293</v>
      </c>
      <c r="AJ573" s="108">
        <v>570</v>
      </c>
      <c r="AK573" s="116">
        <v>570</v>
      </c>
      <c r="AL573" s="38" t="s">
        <v>293</v>
      </c>
    </row>
    <row r="574" spans="32:38" x14ac:dyDescent="0.25">
      <c r="AF574" s="107">
        <v>571</v>
      </c>
      <c r="AG574" s="116">
        <v>571</v>
      </c>
      <c r="AH574" s="38" t="s">
        <v>291</v>
      </c>
      <c r="AJ574" s="108">
        <v>571</v>
      </c>
      <c r="AK574" s="116">
        <v>571</v>
      </c>
      <c r="AL574" s="38" t="s">
        <v>291</v>
      </c>
    </row>
    <row r="575" spans="32:38" x14ac:dyDescent="0.25">
      <c r="AF575" s="107">
        <v>572</v>
      </c>
      <c r="AG575" s="116">
        <v>572</v>
      </c>
      <c r="AH575" s="38" t="s">
        <v>291</v>
      </c>
      <c r="AJ575" s="108">
        <v>572</v>
      </c>
      <c r="AK575" s="116">
        <v>572</v>
      </c>
      <c r="AL575" s="38" t="s">
        <v>292</v>
      </c>
    </row>
    <row r="576" spans="32:38" x14ac:dyDescent="0.25">
      <c r="AF576" s="107">
        <v>573</v>
      </c>
      <c r="AG576" s="116">
        <v>573</v>
      </c>
      <c r="AH576" s="38" t="s">
        <v>292</v>
      </c>
      <c r="AJ576" s="108">
        <v>573</v>
      </c>
      <c r="AK576" s="116">
        <v>573</v>
      </c>
      <c r="AL576" s="38" t="s">
        <v>293</v>
      </c>
    </row>
    <row r="577" spans="32:38" x14ac:dyDescent="0.25">
      <c r="AF577" s="107">
        <v>574</v>
      </c>
      <c r="AG577" s="116">
        <v>574</v>
      </c>
      <c r="AH577" s="38" t="s">
        <v>292</v>
      </c>
      <c r="AJ577" s="108">
        <v>574</v>
      </c>
      <c r="AK577" s="116">
        <v>574</v>
      </c>
      <c r="AL577" s="38" t="s">
        <v>291</v>
      </c>
    </row>
    <row r="578" spans="32:38" x14ac:dyDescent="0.25">
      <c r="AF578" s="107">
        <v>575</v>
      </c>
      <c r="AG578" s="116">
        <v>575</v>
      </c>
      <c r="AH578" s="38" t="s">
        <v>293</v>
      </c>
      <c r="AJ578" s="108">
        <v>575</v>
      </c>
      <c r="AK578" s="116">
        <v>575</v>
      </c>
      <c r="AL578" s="38" t="s">
        <v>292</v>
      </c>
    </row>
    <row r="579" spans="32:38" x14ac:dyDescent="0.25">
      <c r="AF579" s="107">
        <v>576</v>
      </c>
      <c r="AG579" s="116">
        <v>576</v>
      </c>
      <c r="AH579" s="38" t="s">
        <v>293</v>
      </c>
      <c r="AJ579" s="108">
        <v>576</v>
      </c>
      <c r="AK579" s="116">
        <v>576</v>
      </c>
      <c r="AL579" s="38" t="s">
        <v>293</v>
      </c>
    </row>
    <row r="580" spans="32:38" x14ac:dyDescent="0.25">
      <c r="AF580" s="107">
        <v>577</v>
      </c>
      <c r="AG580" s="116">
        <v>577</v>
      </c>
      <c r="AH580" s="38" t="s">
        <v>291</v>
      </c>
      <c r="AJ580" s="108">
        <v>577</v>
      </c>
      <c r="AK580" s="116">
        <v>577</v>
      </c>
      <c r="AL580" s="38" t="s">
        <v>291</v>
      </c>
    </row>
    <row r="581" spans="32:38" x14ac:dyDescent="0.25">
      <c r="AF581" s="107">
        <v>578</v>
      </c>
      <c r="AG581" s="116">
        <v>578</v>
      </c>
      <c r="AH581" s="38" t="s">
        <v>291</v>
      </c>
      <c r="AJ581" s="108">
        <v>578</v>
      </c>
      <c r="AK581" s="116">
        <v>578</v>
      </c>
      <c r="AL581" s="38" t="s">
        <v>292</v>
      </c>
    </row>
    <row r="582" spans="32:38" x14ac:dyDescent="0.25">
      <c r="AF582" s="107">
        <v>579</v>
      </c>
      <c r="AG582" s="116">
        <v>579</v>
      </c>
      <c r="AH582" s="38" t="s">
        <v>292</v>
      </c>
      <c r="AJ582" s="108">
        <v>579</v>
      </c>
      <c r="AK582" s="116">
        <v>579</v>
      </c>
      <c r="AL582" s="38" t="s">
        <v>293</v>
      </c>
    </row>
    <row r="583" spans="32:38" x14ac:dyDescent="0.25">
      <c r="AF583" s="107">
        <v>580</v>
      </c>
      <c r="AG583" s="116">
        <v>580</v>
      </c>
      <c r="AH583" s="38" t="s">
        <v>292</v>
      </c>
      <c r="AJ583" s="108">
        <v>580</v>
      </c>
      <c r="AK583" s="116">
        <v>580</v>
      </c>
      <c r="AL583" s="38" t="s">
        <v>291</v>
      </c>
    </row>
    <row r="584" spans="32:38" x14ac:dyDescent="0.25">
      <c r="AF584" s="107">
        <v>581</v>
      </c>
      <c r="AG584" s="116">
        <v>581</v>
      </c>
      <c r="AH584" s="38" t="s">
        <v>293</v>
      </c>
      <c r="AJ584" s="108">
        <v>581</v>
      </c>
      <c r="AK584" s="116">
        <v>581</v>
      </c>
      <c r="AL584" s="38" t="s">
        <v>292</v>
      </c>
    </row>
    <row r="585" spans="32:38" x14ac:dyDescent="0.25">
      <c r="AF585" s="107">
        <v>582</v>
      </c>
      <c r="AG585" s="116">
        <v>582</v>
      </c>
      <c r="AH585" s="38" t="s">
        <v>293</v>
      </c>
      <c r="AJ585" s="108">
        <v>582</v>
      </c>
      <c r="AK585" s="116">
        <v>582</v>
      </c>
      <c r="AL585" s="38" t="s">
        <v>293</v>
      </c>
    </row>
    <row r="586" spans="32:38" x14ac:dyDescent="0.25">
      <c r="AF586" s="107">
        <v>583</v>
      </c>
      <c r="AG586" s="116">
        <v>583</v>
      </c>
      <c r="AH586" s="38" t="s">
        <v>291</v>
      </c>
      <c r="AJ586" s="108">
        <v>583</v>
      </c>
      <c r="AK586" s="116">
        <v>583</v>
      </c>
      <c r="AL586" s="38" t="s">
        <v>291</v>
      </c>
    </row>
    <row r="587" spans="32:38" x14ac:dyDescent="0.25">
      <c r="AF587" s="107">
        <v>584</v>
      </c>
      <c r="AG587" s="116">
        <v>584</v>
      </c>
      <c r="AH587" s="38" t="s">
        <v>291</v>
      </c>
      <c r="AJ587" s="108">
        <v>584</v>
      </c>
      <c r="AK587" s="116">
        <v>584</v>
      </c>
      <c r="AL587" s="38" t="s">
        <v>292</v>
      </c>
    </row>
    <row r="588" spans="32:38" x14ac:dyDescent="0.25">
      <c r="AF588" s="107">
        <v>585</v>
      </c>
      <c r="AG588" s="116">
        <v>585</v>
      </c>
      <c r="AH588" s="38" t="s">
        <v>292</v>
      </c>
      <c r="AJ588" s="108">
        <v>585</v>
      </c>
      <c r="AK588" s="116">
        <v>585</v>
      </c>
      <c r="AL588" s="38" t="s">
        <v>293</v>
      </c>
    </row>
    <row r="589" spans="32:38" x14ac:dyDescent="0.25">
      <c r="AF589" s="107">
        <v>586</v>
      </c>
      <c r="AG589" s="116">
        <v>586</v>
      </c>
      <c r="AH589" s="38" t="s">
        <v>292</v>
      </c>
      <c r="AJ589" s="108">
        <v>586</v>
      </c>
      <c r="AK589" s="116">
        <v>586</v>
      </c>
      <c r="AL589" s="38" t="s">
        <v>291</v>
      </c>
    </row>
    <row r="590" spans="32:38" x14ac:dyDescent="0.25">
      <c r="AF590" s="107">
        <v>587</v>
      </c>
      <c r="AG590" s="116">
        <v>587</v>
      </c>
      <c r="AH590" s="38" t="s">
        <v>293</v>
      </c>
      <c r="AJ590" s="108">
        <v>587</v>
      </c>
      <c r="AK590" s="116">
        <v>587</v>
      </c>
      <c r="AL590" s="38" t="s">
        <v>292</v>
      </c>
    </row>
    <row r="591" spans="32:38" x14ac:dyDescent="0.25">
      <c r="AF591" s="107">
        <v>588</v>
      </c>
      <c r="AG591" s="116">
        <v>588</v>
      </c>
      <c r="AH591" s="38" t="s">
        <v>293</v>
      </c>
      <c r="AJ591" s="108">
        <v>588</v>
      </c>
      <c r="AK591" s="116">
        <v>588</v>
      </c>
      <c r="AL591" s="38" t="s">
        <v>293</v>
      </c>
    </row>
    <row r="592" spans="32:38" x14ac:dyDescent="0.25">
      <c r="AF592" s="107">
        <v>589</v>
      </c>
      <c r="AG592" s="116">
        <v>589</v>
      </c>
      <c r="AH592" s="38" t="s">
        <v>291</v>
      </c>
      <c r="AJ592" s="108">
        <v>589</v>
      </c>
      <c r="AK592" s="116">
        <v>589</v>
      </c>
      <c r="AL592" s="38" t="s">
        <v>291</v>
      </c>
    </row>
    <row r="593" spans="32:38" x14ac:dyDescent="0.25">
      <c r="AF593" s="107">
        <v>590</v>
      </c>
      <c r="AG593" s="116">
        <v>590</v>
      </c>
      <c r="AH593" s="38" t="s">
        <v>291</v>
      </c>
      <c r="AJ593" s="108">
        <v>590</v>
      </c>
      <c r="AK593" s="116">
        <v>590</v>
      </c>
      <c r="AL593" s="38" t="s">
        <v>292</v>
      </c>
    </row>
    <row r="594" spans="32:38" x14ac:dyDescent="0.25">
      <c r="AF594" s="107">
        <v>591</v>
      </c>
      <c r="AG594" s="116">
        <v>591</v>
      </c>
      <c r="AH594" s="38" t="s">
        <v>292</v>
      </c>
      <c r="AJ594" s="108">
        <v>591</v>
      </c>
      <c r="AK594" s="116">
        <v>591</v>
      </c>
      <c r="AL594" s="38" t="s">
        <v>293</v>
      </c>
    </row>
    <row r="595" spans="32:38" x14ac:dyDescent="0.25">
      <c r="AF595" s="107">
        <v>592</v>
      </c>
      <c r="AG595" s="116">
        <v>592</v>
      </c>
      <c r="AH595" s="38" t="s">
        <v>292</v>
      </c>
      <c r="AJ595" s="108">
        <v>592</v>
      </c>
      <c r="AK595" s="116">
        <v>592</v>
      </c>
      <c r="AL595" s="38" t="s">
        <v>291</v>
      </c>
    </row>
    <row r="596" spans="32:38" x14ac:dyDescent="0.25">
      <c r="AF596" s="107">
        <v>593</v>
      </c>
      <c r="AG596" s="116">
        <v>593</v>
      </c>
      <c r="AH596" s="38" t="s">
        <v>293</v>
      </c>
      <c r="AJ596" s="108">
        <v>593</v>
      </c>
      <c r="AK596" s="116">
        <v>593</v>
      </c>
      <c r="AL596" s="38" t="s">
        <v>292</v>
      </c>
    </row>
    <row r="597" spans="32:38" x14ac:dyDescent="0.25">
      <c r="AF597" s="107">
        <v>594</v>
      </c>
      <c r="AG597" s="116">
        <v>594</v>
      </c>
      <c r="AH597" s="38" t="s">
        <v>293</v>
      </c>
      <c r="AJ597" s="108">
        <v>594</v>
      </c>
      <c r="AK597" s="116">
        <v>594</v>
      </c>
      <c r="AL597" s="38" t="s">
        <v>293</v>
      </c>
    </row>
    <row r="598" spans="32:38" x14ac:dyDescent="0.25">
      <c r="AF598" s="107">
        <v>595</v>
      </c>
      <c r="AG598" s="116">
        <v>595</v>
      </c>
      <c r="AH598" s="38" t="s">
        <v>291</v>
      </c>
      <c r="AJ598" s="108">
        <v>595</v>
      </c>
      <c r="AK598" s="116">
        <v>595</v>
      </c>
      <c r="AL598" s="38" t="s">
        <v>291</v>
      </c>
    </row>
    <row r="599" spans="32:38" x14ac:dyDescent="0.25">
      <c r="AF599" s="107">
        <v>596</v>
      </c>
      <c r="AG599" s="116">
        <v>596</v>
      </c>
      <c r="AH599" s="38" t="s">
        <v>291</v>
      </c>
      <c r="AJ599" s="108">
        <v>596</v>
      </c>
      <c r="AK599" s="116">
        <v>596</v>
      </c>
      <c r="AL599" s="38" t="s">
        <v>292</v>
      </c>
    </row>
    <row r="600" spans="32:38" x14ac:dyDescent="0.25">
      <c r="AF600" s="107">
        <v>597</v>
      </c>
      <c r="AG600" s="116">
        <v>597</v>
      </c>
      <c r="AH600" s="38" t="s">
        <v>292</v>
      </c>
      <c r="AJ600" s="108">
        <v>597</v>
      </c>
      <c r="AK600" s="116">
        <v>597</v>
      </c>
      <c r="AL600" s="38" t="s">
        <v>293</v>
      </c>
    </row>
    <row r="601" spans="32:38" x14ac:dyDescent="0.25">
      <c r="AF601" s="107">
        <v>598</v>
      </c>
      <c r="AG601" s="116">
        <v>598</v>
      </c>
      <c r="AH601" s="38" t="s">
        <v>292</v>
      </c>
      <c r="AJ601" s="108">
        <v>598</v>
      </c>
      <c r="AK601" s="116">
        <v>598</v>
      </c>
      <c r="AL601" s="38" t="s">
        <v>291</v>
      </c>
    </row>
    <row r="602" spans="32:38" x14ac:dyDescent="0.25">
      <c r="AF602" s="107">
        <v>599</v>
      </c>
      <c r="AG602" s="116">
        <v>599</v>
      </c>
      <c r="AH602" s="38" t="s">
        <v>293</v>
      </c>
      <c r="AJ602" s="108">
        <v>599</v>
      </c>
      <c r="AK602" s="116">
        <v>599</v>
      </c>
      <c r="AL602" s="38" t="s">
        <v>292</v>
      </c>
    </row>
    <row r="603" spans="32:38" x14ac:dyDescent="0.25">
      <c r="AF603" s="107">
        <v>600</v>
      </c>
      <c r="AG603" s="116">
        <v>600</v>
      </c>
      <c r="AH603" s="38" t="s">
        <v>293</v>
      </c>
      <c r="AJ603" s="108">
        <v>600</v>
      </c>
      <c r="AK603" s="116">
        <v>600</v>
      </c>
      <c r="AL603" s="38" t="s">
        <v>293</v>
      </c>
    </row>
    <row r="604" spans="32:38" x14ac:dyDescent="0.25">
      <c r="AF604" s="107">
        <v>601</v>
      </c>
      <c r="AG604" s="116">
        <v>601</v>
      </c>
      <c r="AH604" s="38" t="s">
        <v>291</v>
      </c>
      <c r="AJ604" s="108">
        <v>601</v>
      </c>
      <c r="AK604" s="116">
        <v>601</v>
      </c>
      <c r="AL604" s="38" t="s">
        <v>291</v>
      </c>
    </row>
    <row r="605" spans="32:38" x14ac:dyDescent="0.25">
      <c r="AF605" s="107">
        <v>602</v>
      </c>
      <c r="AG605" s="116">
        <v>602</v>
      </c>
      <c r="AH605" s="38" t="s">
        <v>291</v>
      </c>
      <c r="AJ605" s="108">
        <v>602</v>
      </c>
      <c r="AK605" s="116">
        <v>602</v>
      </c>
      <c r="AL605" s="38" t="s">
        <v>292</v>
      </c>
    </row>
    <row r="606" spans="32:38" x14ac:dyDescent="0.25">
      <c r="AF606" s="107">
        <v>603</v>
      </c>
      <c r="AG606" s="116">
        <v>603</v>
      </c>
      <c r="AH606" s="38" t="s">
        <v>292</v>
      </c>
      <c r="AJ606" s="108">
        <v>603</v>
      </c>
      <c r="AK606" s="116">
        <v>603</v>
      </c>
      <c r="AL606" s="38" t="s">
        <v>293</v>
      </c>
    </row>
    <row r="607" spans="32:38" x14ac:dyDescent="0.25">
      <c r="AF607" s="107">
        <v>604</v>
      </c>
      <c r="AG607" s="116">
        <v>604</v>
      </c>
      <c r="AH607" s="38" t="s">
        <v>292</v>
      </c>
      <c r="AJ607" s="108">
        <v>604</v>
      </c>
      <c r="AK607" s="116">
        <v>604</v>
      </c>
      <c r="AL607" s="38" t="s">
        <v>291</v>
      </c>
    </row>
    <row r="608" spans="32:38" x14ac:dyDescent="0.25">
      <c r="AF608" s="107">
        <v>605</v>
      </c>
      <c r="AG608" s="116">
        <v>605</v>
      </c>
      <c r="AH608" s="38" t="s">
        <v>293</v>
      </c>
      <c r="AJ608" s="108">
        <v>605</v>
      </c>
      <c r="AK608" s="116">
        <v>605</v>
      </c>
      <c r="AL608" s="38" t="s">
        <v>292</v>
      </c>
    </row>
    <row r="609" spans="32:38" x14ac:dyDescent="0.25">
      <c r="AF609" s="107">
        <v>606</v>
      </c>
      <c r="AG609" s="116">
        <v>606</v>
      </c>
      <c r="AH609" s="38" t="s">
        <v>293</v>
      </c>
      <c r="AJ609" s="108">
        <v>606</v>
      </c>
      <c r="AK609" s="116">
        <v>606</v>
      </c>
      <c r="AL609" s="38" t="s">
        <v>293</v>
      </c>
    </row>
    <row r="610" spans="32:38" x14ac:dyDescent="0.25">
      <c r="AF610" s="107">
        <v>607</v>
      </c>
      <c r="AG610" s="116">
        <v>607</v>
      </c>
      <c r="AH610" s="38" t="s">
        <v>291</v>
      </c>
      <c r="AJ610" s="108">
        <v>607</v>
      </c>
      <c r="AK610" s="116">
        <v>607</v>
      </c>
      <c r="AL610" s="38" t="s">
        <v>291</v>
      </c>
    </row>
    <row r="611" spans="32:38" x14ac:dyDescent="0.25">
      <c r="AF611" s="107">
        <v>608</v>
      </c>
      <c r="AG611" s="116">
        <v>608</v>
      </c>
      <c r="AH611" s="38" t="s">
        <v>291</v>
      </c>
      <c r="AJ611" s="108">
        <v>608</v>
      </c>
      <c r="AK611" s="116">
        <v>608</v>
      </c>
      <c r="AL611" s="38" t="s">
        <v>292</v>
      </c>
    </row>
    <row r="612" spans="32:38" x14ac:dyDescent="0.25">
      <c r="AF612" s="107">
        <v>609</v>
      </c>
      <c r="AG612" s="116">
        <v>609</v>
      </c>
      <c r="AH612" s="38" t="s">
        <v>292</v>
      </c>
      <c r="AJ612" s="108">
        <v>609</v>
      </c>
      <c r="AK612" s="116">
        <v>609</v>
      </c>
      <c r="AL612" s="38" t="s">
        <v>293</v>
      </c>
    </row>
    <row r="613" spans="32:38" x14ac:dyDescent="0.25">
      <c r="AF613" s="107">
        <v>610</v>
      </c>
      <c r="AG613" s="116">
        <v>610</v>
      </c>
      <c r="AH613" s="38" t="s">
        <v>292</v>
      </c>
      <c r="AJ613" s="108">
        <v>610</v>
      </c>
      <c r="AK613" s="116">
        <v>610</v>
      </c>
      <c r="AL613" s="38" t="s">
        <v>291</v>
      </c>
    </row>
    <row r="614" spans="32:38" x14ac:dyDescent="0.25">
      <c r="AF614" s="107">
        <v>611</v>
      </c>
      <c r="AG614" s="116">
        <v>611</v>
      </c>
      <c r="AH614" s="38" t="s">
        <v>293</v>
      </c>
      <c r="AJ614" s="108">
        <v>611</v>
      </c>
      <c r="AK614" s="116">
        <v>611</v>
      </c>
      <c r="AL614" s="38" t="s">
        <v>292</v>
      </c>
    </row>
    <row r="615" spans="32:38" x14ac:dyDescent="0.25">
      <c r="AF615" s="107">
        <v>612</v>
      </c>
      <c r="AG615" s="116">
        <v>612</v>
      </c>
      <c r="AH615" s="38" t="s">
        <v>293</v>
      </c>
      <c r="AJ615" s="108">
        <v>612</v>
      </c>
      <c r="AK615" s="116">
        <v>612</v>
      </c>
      <c r="AL615" s="38" t="s">
        <v>293</v>
      </c>
    </row>
    <row r="616" spans="32:38" x14ac:dyDescent="0.25">
      <c r="AF616" s="107">
        <v>613</v>
      </c>
      <c r="AG616" s="116">
        <v>613</v>
      </c>
      <c r="AH616" s="38" t="s">
        <v>291</v>
      </c>
      <c r="AJ616" s="108">
        <v>613</v>
      </c>
      <c r="AK616" s="116">
        <v>613</v>
      </c>
      <c r="AL616" s="38" t="s">
        <v>291</v>
      </c>
    </row>
    <row r="617" spans="32:38" x14ac:dyDescent="0.25">
      <c r="AF617" s="107">
        <v>614</v>
      </c>
      <c r="AG617" s="116">
        <v>614</v>
      </c>
      <c r="AH617" s="38" t="s">
        <v>291</v>
      </c>
      <c r="AJ617" s="108">
        <v>614</v>
      </c>
      <c r="AK617" s="116">
        <v>614</v>
      </c>
      <c r="AL617" s="38" t="s">
        <v>292</v>
      </c>
    </row>
    <row r="618" spans="32:38" x14ac:dyDescent="0.25">
      <c r="AF618" s="107">
        <v>615</v>
      </c>
      <c r="AG618" s="116">
        <v>615</v>
      </c>
      <c r="AH618" s="38" t="s">
        <v>292</v>
      </c>
      <c r="AJ618" s="108">
        <v>615</v>
      </c>
      <c r="AK618" s="116">
        <v>615</v>
      </c>
      <c r="AL618" s="38" t="s">
        <v>293</v>
      </c>
    </row>
    <row r="619" spans="32:38" x14ac:dyDescent="0.25">
      <c r="AF619" s="107">
        <v>616</v>
      </c>
      <c r="AG619" s="116">
        <v>616</v>
      </c>
      <c r="AH619" s="38" t="s">
        <v>292</v>
      </c>
      <c r="AJ619" s="108">
        <v>616</v>
      </c>
      <c r="AK619" s="116">
        <v>616</v>
      </c>
      <c r="AL619" s="38" t="s">
        <v>291</v>
      </c>
    </row>
    <row r="620" spans="32:38" x14ac:dyDescent="0.25">
      <c r="AF620" s="107">
        <v>617</v>
      </c>
      <c r="AG620" s="116">
        <v>617</v>
      </c>
      <c r="AH620" s="38" t="s">
        <v>293</v>
      </c>
      <c r="AJ620" s="108">
        <v>617</v>
      </c>
      <c r="AK620" s="116">
        <v>617</v>
      </c>
      <c r="AL620" s="38" t="s">
        <v>292</v>
      </c>
    </row>
    <row r="621" spans="32:38" x14ac:dyDescent="0.25">
      <c r="AF621" s="107">
        <v>618</v>
      </c>
      <c r="AG621" s="116">
        <v>618</v>
      </c>
      <c r="AH621" s="38" t="s">
        <v>293</v>
      </c>
      <c r="AJ621" s="108">
        <v>618</v>
      </c>
      <c r="AK621" s="116">
        <v>618</v>
      </c>
      <c r="AL621" s="38" t="s">
        <v>293</v>
      </c>
    </row>
    <row r="622" spans="32:38" x14ac:dyDescent="0.25">
      <c r="AF622" s="107">
        <v>619</v>
      </c>
      <c r="AG622" s="116">
        <v>619</v>
      </c>
      <c r="AH622" s="38" t="s">
        <v>291</v>
      </c>
      <c r="AJ622" s="108">
        <v>619</v>
      </c>
      <c r="AK622" s="116">
        <v>619</v>
      </c>
      <c r="AL622" s="38" t="s">
        <v>291</v>
      </c>
    </row>
    <row r="623" spans="32:38" x14ac:dyDescent="0.25">
      <c r="AF623" s="107">
        <v>620</v>
      </c>
      <c r="AG623" s="116">
        <v>620</v>
      </c>
      <c r="AH623" s="38" t="s">
        <v>291</v>
      </c>
      <c r="AJ623" s="108">
        <v>620</v>
      </c>
      <c r="AK623" s="116">
        <v>620</v>
      </c>
      <c r="AL623" s="38" t="s">
        <v>292</v>
      </c>
    </row>
    <row r="624" spans="32:38" x14ac:dyDescent="0.25">
      <c r="AF624" s="107">
        <v>621</v>
      </c>
      <c r="AG624" s="116">
        <v>621</v>
      </c>
      <c r="AH624" s="38" t="s">
        <v>292</v>
      </c>
      <c r="AJ624" s="108">
        <v>621</v>
      </c>
      <c r="AK624" s="116">
        <v>621</v>
      </c>
      <c r="AL624" s="38" t="s">
        <v>293</v>
      </c>
    </row>
    <row r="625" spans="32:38" x14ac:dyDescent="0.25">
      <c r="AF625" s="107">
        <v>622</v>
      </c>
      <c r="AG625" s="116">
        <v>622</v>
      </c>
      <c r="AH625" s="38" t="s">
        <v>292</v>
      </c>
      <c r="AJ625" s="108">
        <v>622</v>
      </c>
      <c r="AK625" s="116">
        <v>622</v>
      </c>
      <c r="AL625" s="38" t="s">
        <v>291</v>
      </c>
    </row>
    <row r="626" spans="32:38" x14ac:dyDescent="0.25">
      <c r="AF626" s="107">
        <v>623</v>
      </c>
      <c r="AG626" s="116">
        <v>623</v>
      </c>
      <c r="AH626" s="38" t="s">
        <v>293</v>
      </c>
      <c r="AJ626" s="108">
        <v>623</v>
      </c>
      <c r="AK626" s="116">
        <v>623</v>
      </c>
      <c r="AL626" s="38" t="s">
        <v>292</v>
      </c>
    </row>
    <row r="627" spans="32:38" x14ac:dyDescent="0.25">
      <c r="AF627" s="107">
        <v>624</v>
      </c>
      <c r="AG627" s="116">
        <v>624</v>
      </c>
      <c r="AH627" s="38" t="s">
        <v>293</v>
      </c>
      <c r="AJ627" s="108">
        <v>624</v>
      </c>
      <c r="AK627" s="116">
        <v>624</v>
      </c>
      <c r="AL627" s="38" t="s">
        <v>293</v>
      </c>
    </row>
    <row r="628" spans="32:38" x14ac:dyDescent="0.25">
      <c r="AF628" s="107">
        <v>625</v>
      </c>
      <c r="AG628" s="116">
        <v>625</v>
      </c>
      <c r="AH628" s="38" t="s">
        <v>291</v>
      </c>
      <c r="AJ628" s="108">
        <v>625</v>
      </c>
      <c r="AK628" s="116">
        <v>625</v>
      </c>
      <c r="AL628" s="38" t="s">
        <v>291</v>
      </c>
    </row>
    <row r="629" spans="32:38" x14ac:dyDescent="0.25">
      <c r="AF629" s="107">
        <v>626</v>
      </c>
      <c r="AG629" s="116">
        <v>626</v>
      </c>
      <c r="AH629" s="38" t="s">
        <v>291</v>
      </c>
      <c r="AJ629" s="108">
        <v>626</v>
      </c>
      <c r="AK629" s="116">
        <v>626</v>
      </c>
      <c r="AL629" s="38" t="s">
        <v>292</v>
      </c>
    </row>
    <row r="630" spans="32:38" x14ac:dyDescent="0.25">
      <c r="AF630" s="107">
        <v>627</v>
      </c>
      <c r="AG630" s="116">
        <v>627</v>
      </c>
      <c r="AH630" s="38" t="s">
        <v>292</v>
      </c>
      <c r="AJ630" s="108">
        <v>627</v>
      </c>
      <c r="AK630" s="116">
        <v>627</v>
      </c>
      <c r="AL630" s="38" t="s">
        <v>293</v>
      </c>
    </row>
    <row r="631" spans="32:38" x14ac:dyDescent="0.25">
      <c r="AF631" s="107">
        <v>628</v>
      </c>
      <c r="AG631" s="116">
        <v>628</v>
      </c>
      <c r="AH631" s="38" t="s">
        <v>292</v>
      </c>
      <c r="AJ631" s="108">
        <v>628</v>
      </c>
      <c r="AK631" s="116">
        <v>628</v>
      </c>
      <c r="AL631" s="38" t="s">
        <v>291</v>
      </c>
    </row>
    <row r="632" spans="32:38" x14ac:dyDescent="0.25">
      <c r="AF632" s="107">
        <v>629</v>
      </c>
      <c r="AG632" s="116">
        <v>629</v>
      </c>
      <c r="AH632" s="38" t="s">
        <v>293</v>
      </c>
      <c r="AJ632" s="108">
        <v>629</v>
      </c>
      <c r="AK632" s="116">
        <v>629</v>
      </c>
      <c r="AL632" s="38" t="s">
        <v>292</v>
      </c>
    </row>
    <row r="633" spans="32:38" x14ac:dyDescent="0.25">
      <c r="AF633" s="107">
        <v>630</v>
      </c>
      <c r="AG633" s="116">
        <v>630</v>
      </c>
      <c r="AH633" s="38" t="s">
        <v>293</v>
      </c>
      <c r="AJ633" s="108">
        <v>630</v>
      </c>
      <c r="AK633" s="116">
        <v>630</v>
      </c>
      <c r="AL633" s="38" t="s">
        <v>293</v>
      </c>
    </row>
    <row r="634" spans="32:38" x14ac:dyDescent="0.25">
      <c r="AF634" s="107">
        <v>631</v>
      </c>
      <c r="AG634" s="116">
        <v>631</v>
      </c>
      <c r="AH634" s="38" t="s">
        <v>291</v>
      </c>
      <c r="AJ634" s="108">
        <v>631</v>
      </c>
      <c r="AK634" s="116">
        <v>631</v>
      </c>
      <c r="AL634" s="38" t="s">
        <v>291</v>
      </c>
    </row>
    <row r="635" spans="32:38" x14ac:dyDescent="0.25">
      <c r="AF635" s="107">
        <v>632</v>
      </c>
      <c r="AG635" s="116">
        <v>632</v>
      </c>
      <c r="AH635" s="38" t="s">
        <v>291</v>
      </c>
      <c r="AJ635" s="108">
        <v>632</v>
      </c>
      <c r="AK635" s="116">
        <v>632</v>
      </c>
      <c r="AL635" s="38" t="s">
        <v>292</v>
      </c>
    </row>
    <row r="636" spans="32:38" x14ac:dyDescent="0.25">
      <c r="AF636" s="107">
        <v>633</v>
      </c>
      <c r="AG636" s="116">
        <v>633</v>
      </c>
      <c r="AH636" s="38" t="s">
        <v>292</v>
      </c>
      <c r="AJ636" s="108">
        <v>633</v>
      </c>
      <c r="AK636" s="116">
        <v>633</v>
      </c>
      <c r="AL636" s="38" t="s">
        <v>293</v>
      </c>
    </row>
    <row r="637" spans="32:38" x14ac:dyDescent="0.25">
      <c r="AF637" s="107">
        <v>634</v>
      </c>
      <c r="AG637" s="116">
        <v>634</v>
      </c>
      <c r="AH637" s="38" t="s">
        <v>292</v>
      </c>
      <c r="AJ637" s="108">
        <v>634</v>
      </c>
      <c r="AK637" s="116">
        <v>634</v>
      </c>
      <c r="AL637" s="38" t="s">
        <v>291</v>
      </c>
    </row>
    <row r="638" spans="32:38" x14ac:dyDescent="0.25">
      <c r="AF638" s="107">
        <v>635</v>
      </c>
      <c r="AG638" s="116">
        <v>635</v>
      </c>
      <c r="AH638" s="38" t="s">
        <v>293</v>
      </c>
      <c r="AJ638" s="108">
        <v>635</v>
      </c>
      <c r="AK638" s="116">
        <v>635</v>
      </c>
      <c r="AL638" s="38" t="s">
        <v>292</v>
      </c>
    </row>
    <row r="639" spans="32:38" x14ac:dyDescent="0.25">
      <c r="AF639" s="107">
        <v>636</v>
      </c>
      <c r="AG639" s="116">
        <v>636</v>
      </c>
      <c r="AH639" s="38" t="s">
        <v>293</v>
      </c>
      <c r="AJ639" s="108">
        <v>636</v>
      </c>
      <c r="AK639" s="116">
        <v>636</v>
      </c>
      <c r="AL639" s="38" t="s">
        <v>293</v>
      </c>
    </row>
    <row r="640" spans="32:38" x14ac:dyDescent="0.25">
      <c r="AF640" s="107">
        <v>637</v>
      </c>
      <c r="AG640" s="116">
        <v>637</v>
      </c>
      <c r="AH640" s="38" t="s">
        <v>291</v>
      </c>
      <c r="AJ640" s="108">
        <v>637</v>
      </c>
      <c r="AK640" s="116">
        <v>637</v>
      </c>
      <c r="AL640" s="38" t="s">
        <v>291</v>
      </c>
    </row>
    <row r="641" spans="32:38" x14ac:dyDescent="0.25">
      <c r="AF641" s="107">
        <v>638</v>
      </c>
      <c r="AG641" s="116">
        <v>638</v>
      </c>
      <c r="AH641" s="38" t="s">
        <v>291</v>
      </c>
      <c r="AJ641" s="108">
        <v>638</v>
      </c>
      <c r="AK641" s="116">
        <v>638</v>
      </c>
      <c r="AL641" s="38" t="s">
        <v>292</v>
      </c>
    </row>
    <row r="642" spans="32:38" x14ac:dyDescent="0.25">
      <c r="AF642" s="107">
        <v>639</v>
      </c>
      <c r="AG642" s="116">
        <v>639</v>
      </c>
      <c r="AH642" s="38" t="s">
        <v>292</v>
      </c>
      <c r="AJ642" s="108">
        <v>639</v>
      </c>
      <c r="AK642" s="116">
        <v>639</v>
      </c>
      <c r="AL642" s="38" t="s">
        <v>293</v>
      </c>
    </row>
    <row r="643" spans="32:38" x14ac:dyDescent="0.25">
      <c r="AF643" s="107">
        <v>640</v>
      </c>
      <c r="AG643" s="116">
        <v>640</v>
      </c>
      <c r="AH643" s="38" t="s">
        <v>292</v>
      </c>
      <c r="AJ643" s="108">
        <v>640</v>
      </c>
      <c r="AK643" s="116">
        <v>640</v>
      </c>
      <c r="AL643" s="38" t="s">
        <v>291</v>
      </c>
    </row>
    <row r="644" spans="32:38" x14ac:dyDescent="0.25">
      <c r="AF644" s="107">
        <v>641</v>
      </c>
      <c r="AG644" s="116">
        <v>641</v>
      </c>
      <c r="AH644" s="38" t="s">
        <v>293</v>
      </c>
      <c r="AJ644" s="108">
        <v>641</v>
      </c>
      <c r="AK644" s="116">
        <v>641</v>
      </c>
      <c r="AL644" s="38" t="s">
        <v>292</v>
      </c>
    </row>
    <row r="645" spans="32:38" x14ac:dyDescent="0.25">
      <c r="AF645" s="107">
        <v>642</v>
      </c>
      <c r="AG645" s="116">
        <v>642</v>
      </c>
      <c r="AH645" s="38" t="s">
        <v>293</v>
      </c>
      <c r="AJ645" s="108">
        <v>642</v>
      </c>
      <c r="AK645" s="116">
        <v>642</v>
      </c>
      <c r="AL645" s="38" t="s">
        <v>293</v>
      </c>
    </row>
    <row r="646" spans="32:38" x14ac:dyDescent="0.25">
      <c r="AF646" s="107">
        <v>643</v>
      </c>
      <c r="AG646" s="116">
        <v>643</v>
      </c>
      <c r="AH646" s="38" t="s">
        <v>291</v>
      </c>
      <c r="AJ646" s="108">
        <v>643</v>
      </c>
      <c r="AK646" s="116">
        <v>643</v>
      </c>
      <c r="AL646" s="38" t="s">
        <v>291</v>
      </c>
    </row>
    <row r="647" spans="32:38" x14ac:dyDescent="0.25">
      <c r="AF647" s="107">
        <v>644</v>
      </c>
      <c r="AG647" s="116">
        <v>644</v>
      </c>
      <c r="AH647" s="38" t="s">
        <v>291</v>
      </c>
      <c r="AJ647" s="108">
        <v>644</v>
      </c>
      <c r="AK647" s="116">
        <v>644</v>
      </c>
      <c r="AL647" s="38" t="s">
        <v>292</v>
      </c>
    </row>
    <row r="648" spans="32:38" x14ac:dyDescent="0.25">
      <c r="AF648" s="107">
        <v>645</v>
      </c>
      <c r="AG648" s="116">
        <v>645</v>
      </c>
      <c r="AH648" s="38" t="s">
        <v>292</v>
      </c>
      <c r="AJ648" s="108">
        <v>645</v>
      </c>
      <c r="AK648" s="116">
        <v>645</v>
      </c>
      <c r="AL648" s="38" t="s">
        <v>293</v>
      </c>
    </row>
    <row r="649" spans="32:38" x14ac:dyDescent="0.25">
      <c r="AF649" s="107">
        <v>646</v>
      </c>
      <c r="AG649" s="116">
        <v>646</v>
      </c>
      <c r="AH649" s="38" t="s">
        <v>292</v>
      </c>
      <c r="AJ649" s="108">
        <v>646</v>
      </c>
      <c r="AK649" s="116">
        <v>646</v>
      </c>
      <c r="AL649" s="38" t="s">
        <v>291</v>
      </c>
    </row>
    <row r="650" spans="32:38" x14ac:dyDescent="0.25">
      <c r="AF650" s="107">
        <v>647</v>
      </c>
      <c r="AG650" s="116">
        <v>647</v>
      </c>
      <c r="AH650" s="38" t="s">
        <v>293</v>
      </c>
      <c r="AJ650" s="108">
        <v>647</v>
      </c>
      <c r="AK650" s="116">
        <v>647</v>
      </c>
      <c r="AL650" s="38" t="s">
        <v>292</v>
      </c>
    </row>
    <row r="651" spans="32:38" x14ac:dyDescent="0.25">
      <c r="AF651" s="107">
        <v>648</v>
      </c>
      <c r="AG651" s="116">
        <v>648</v>
      </c>
      <c r="AH651" s="38" t="s">
        <v>293</v>
      </c>
      <c r="AJ651" s="108">
        <v>648</v>
      </c>
      <c r="AK651" s="116">
        <v>648</v>
      </c>
      <c r="AL651" s="38" t="s">
        <v>293</v>
      </c>
    </row>
    <row r="652" spans="32:38" x14ac:dyDescent="0.25">
      <c r="AF652" s="107">
        <v>649</v>
      </c>
      <c r="AG652" s="116">
        <v>649</v>
      </c>
      <c r="AH652" s="38" t="s">
        <v>291</v>
      </c>
      <c r="AJ652" s="108">
        <v>649</v>
      </c>
      <c r="AK652" s="116">
        <v>649</v>
      </c>
      <c r="AL652" s="38" t="s">
        <v>291</v>
      </c>
    </row>
    <row r="653" spans="32:38" x14ac:dyDescent="0.25">
      <c r="AF653" s="107">
        <v>650</v>
      </c>
      <c r="AG653" s="116">
        <v>650</v>
      </c>
      <c r="AH653" s="38" t="s">
        <v>291</v>
      </c>
      <c r="AJ653" s="108">
        <v>650</v>
      </c>
      <c r="AK653" s="116">
        <v>650</v>
      </c>
      <c r="AL653" s="38" t="s">
        <v>292</v>
      </c>
    </row>
    <row r="654" spans="32:38" x14ac:dyDescent="0.25">
      <c r="AF654" s="107">
        <v>651</v>
      </c>
      <c r="AG654" s="116">
        <v>651</v>
      </c>
      <c r="AH654" s="38" t="s">
        <v>292</v>
      </c>
      <c r="AJ654" s="108">
        <v>651</v>
      </c>
      <c r="AK654" s="116">
        <v>651</v>
      </c>
      <c r="AL654" s="38" t="s">
        <v>293</v>
      </c>
    </row>
    <row r="655" spans="32:38" x14ac:dyDescent="0.25">
      <c r="AF655" s="107">
        <v>652</v>
      </c>
      <c r="AG655" s="116">
        <v>652</v>
      </c>
      <c r="AH655" s="38" t="s">
        <v>292</v>
      </c>
      <c r="AJ655" s="108">
        <v>652</v>
      </c>
      <c r="AK655" s="116">
        <v>652</v>
      </c>
      <c r="AL655" s="38" t="s">
        <v>291</v>
      </c>
    </row>
    <row r="656" spans="32:38" x14ac:dyDescent="0.25">
      <c r="AF656" s="107">
        <v>653</v>
      </c>
      <c r="AG656" s="116">
        <v>653</v>
      </c>
      <c r="AH656" s="38" t="s">
        <v>293</v>
      </c>
      <c r="AJ656" s="108">
        <v>653</v>
      </c>
      <c r="AK656" s="116">
        <v>653</v>
      </c>
      <c r="AL656" s="38" t="s">
        <v>292</v>
      </c>
    </row>
    <row r="657" spans="32:38" x14ac:dyDescent="0.25">
      <c r="AF657" s="107">
        <v>654</v>
      </c>
      <c r="AG657" s="116">
        <v>654</v>
      </c>
      <c r="AH657" s="38" t="s">
        <v>293</v>
      </c>
      <c r="AJ657" s="108">
        <v>654</v>
      </c>
      <c r="AK657" s="116">
        <v>654</v>
      </c>
      <c r="AL657" s="38" t="s">
        <v>293</v>
      </c>
    </row>
    <row r="658" spans="32:38" x14ac:dyDescent="0.25">
      <c r="AF658" s="107">
        <v>655</v>
      </c>
      <c r="AG658" s="116">
        <v>655</v>
      </c>
      <c r="AH658" s="38" t="s">
        <v>291</v>
      </c>
      <c r="AJ658" s="108">
        <v>655</v>
      </c>
      <c r="AK658" s="116">
        <v>655</v>
      </c>
      <c r="AL658" s="38" t="s">
        <v>291</v>
      </c>
    </row>
    <row r="659" spans="32:38" x14ac:dyDescent="0.25">
      <c r="AF659" s="107">
        <v>656</v>
      </c>
      <c r="AG659" s="116">
        <v>656</v>
      </c>
      <c r="AH659" s="38" t="s">
        <v>291</v>
      </c>
      <c r="AJ659" s="108">
        <v>656</v>
      </c>
      <c r="AK659" s="116">
        <v>656</v>
      </c>
      <c r="AL659" s="38" t="s">
        <v>292</v>
      </c>
    </row>
    <row r="660" spans="32:38" x14ac:dyDescent="0.25">
      <c r="AF660" s="107">
        <v>657</v>
      </c>
      <c r="AG660" s="116">
        <v>657</v>
      </c>
      <c r="AH660" s="38" t="s">
        <v>292</v>
      </c>
      <c r="AJ660" s="108">
        <v>657</v>
      </c>
      <c r="AK660" s="116">
        <v>657</v>
      </c>
      <c r="AL660" s="38" t="s">
        <v>293</v>
      </c>
    </row>
    <row r="661" spans="32:38" x14ac:dyDescent="0.25">
      <c r="AF661" s="107">
        <v>658</v>
      </c>
      <c r="AG661" s="116">
        <v>658</v>
      </c>
      <c r="AH661" s="38" t="s">
        <v>292</v>
      </c>
      <c r="AJ661" s="108">
        <v>658</v>
      </c>
      <c r="AK661" s="116">
        <v>658</v>
      </c>
      <c r="AL661" s="38" t="s">
        <v>291</v>
      </c>
    </row>
    <row r="662" spans="32:38" x14ac:dyDescent="0.25">
      <c r="AF662" s="107">
        <v>659</v>
      </c>
      <c r="AG662" s="116">
        <v>659</v>
      </c>
      <c r="AH662" s="38" t="s">
        <v>293</v>
      </c>
      <c r="AJ662" s="108">
        <v>659</v>
      </c>
      <c r="AK662" s="116">
        <v>659</v>
      </c>
      <c r="AL662" s="38" t="s">
        <v>292</v>
      </c>
    </row>
    <row r="663" spans="32:38" x14ac:dyDescent="0.25">
      <c r="AF663" s="107">
        <v>660</v>
      </c>
      <c r="AG663" s="116">
        <v>660</v>
      </c>
      <c r="AH663" s="38" t="s">
        <v>293</v>
      </c>
      <c r="AJ663" s="108">
        <v>660</v>
      </c>
      <c r="AK663" s="116">
        <v>660</v>
      </c>
      <c r="AL663" s="38" t="s">
        <v>293</v>
      </c>
    </row>
    <row r="664" spans="32:38" x14ac:dyDescent="0.25">
      <c r="AF664" s="107">
        <v>661</v>
      </c>
      <c r="AG664" s="116">
        <v>661</v>
      </c>
      <c r="AH664" s="38" t="s">
        <v>291</v>
      </c>
      <c r="AJ664" s="108">
        <v>661</v>
      </c>
      <c r="AK664" s="116">
        <v>661</v>
      </c>
      <c r="AL664" s="38" t="s">
        <v>291</v>
      </c>
    </row>
    <row r="665" spans="32:38" x14ac:dyDescent="0.25">
      <c r="AF665" s="107">
        <v>662</v>
      </c>
      <c r="AG665" s="116">
        <v>662</v>
      </c>
      <c r="AH665" s="38" t="s">
        <v>291</v>
      </c>
      <c r="AJ665" s="108">
        <v>662</v>
      </c>
      <c r="AK665" s="116">
        <v>662</v>
      </c>
      <c r="AL665" s="38" t="s">
        <v>292</v>
      </c>
    </row>
    <row r="666" spans="32:38" x14ac:dyDescent="0.25">
      <c r="AF666" s="107">
        <v>663</v>
      </c>
      <c r="AG666" s="116">
        <v>663</v>
      </c>
      <c r="AH666" s="38" t="s">
        <v>292</v>
      </c>
      <c r="AJ666" s="108">
        <v>663</v>
      </c>
      <c r="AK666" s="116">
        <v>663</v>
      </c>
      <c r="AL666" s="38" t="s">
        <v>293</v>
      </c>
    </row>
    <row r="667" spans="32:38" x14ac:dyDescent="0.25">
      <c r="AF667" s="107">
        <v>664</v>
      </c>
      <c r="AG667" s="116">
        <v>664</v>
      </c>
      <c r="AH667" s="38" t="s">
        <v>292</v>
      </c>
      <c r="AJ667" s="108">
        <v>664</v>
      </c>
      <c r="AK667" s="116">
        <v>664</v>
      </c>
      <c r="AL667" s="38" t="s">
        <v>291</v>
      </c>
    </row>
    <row r="668" spans="32:38" x14ac:dyDescent="0.25">
      <c r="AF668" s="107">
        <v>665</v>
      </c>
      <c r="AG668" s="116">
        <v>665</v>
      </c>
      <c r="AH668" s="38" t="s">
        <v>293</v>
      </c>
      <c r="AJ668" s="108">
        <v>665</v>
      </c>
      <c r="AK668" s="116">
        <v>665</v>
      </c>
      <c r="AL668" s="38" t="s">
        <v>292</v>
      </c>
    </row>
    <row r="669" spans="32:38" x14ac:dyDescent="0.25">
      <c r="AF669" s="107">
        <v>666</v>
      </c>
      <c r="AG669" s="116">
        <v>666</v>
      </c>
      <c r="AH669" s="38" t="s">
        <v>293</v>
      </c>
      <c r="AJ669" s="108">
        <v>666</v>
      </c>
      <c r="AK669" s="116">
        <v>666</v>
      </c>
      <c r="AL669" s="38" t="s">
        <v>293</v>
      </c>
    </row>
    <row r="670" spans="32:38" x14ac:dyDescent="0.25">
      <c r="AF670" s="107">
        <v>667</v>
      </c>
      <c r="AG670" s="116">
        <v>667</v>
      </c>
      <c r="AH670" s="38" t="s">
        <v>291</v>
      </c>
      <c r="AJ670" s="108">
        <v>667</v>
      </c>
      <c r="AK670" s="116">
        <v>667</v>
      </c>
      <c r="AL670" s="38" t="s">
        <v>291</v>
      </c>
    </row>
    <row r="671" spans="32:38" x14ac:dyDescent="0.25">
      <c r="AF671" s="107">
        <v>668</v>
      </c>
      <c r="AG671" s="116">
        <v>668</v>
      </c>
      <c r="AH671" s="38" t="s">
        <v>291</v>
      </c>
      <c r="AJ671" s="108">
        <v>668</v>
      </c>
      <c r="AK671" s="116">
        <v>668</v>
      </c>
      <c r="AL671" s="38" t="s">
        <v>292</v>
      </c>
    </row>
    <row r="672" spans="32:38" x14ac:dyDescent="0.25">
      <c r="AF672" s="107">
        <v>669</v>
      </c>
      <c r="AG672" s="116">
        <v>669</v>
      </c>
      <c r="AH672" s="38" t="s">
        <v>292</v>
      </c>
      <c r="AJ672" s="108">
        <v>669</v>
      </c>
      <c r="AK672" s="116">
        <v>669</v>
      </c>
      <c r="AL672" s="38" t="s">
        <v>293</v>
      </c>
    </row>
    <row r="673" spans="32:38" x14ac:dyDescent="0.25">
      <c r="AF673" s="107">
        <v>670</v>
      </c>
      <c r="AG673" s="116">
        <v>670</v>
      </c>
      <c r="AH673" s="38" t="s">
        <v>292</v>
      </c>
      <c r="AJ673" s="108">
        <v>670</v>
      </c>
      <c r="AK673" s="116">
        <v>670</v>
      </c>
      <c r="AL673" s="38" t="s">
        <v>291</v>
      </c>
    </row>
    <row r="674" spans="32:38" x14ac:dyDescent="0.25">
      <c r="AF674" s="107">
        <v>671</v>
      </c>
      <c r="AG674" s="116">
        <v>671</v>
      </c>
      <c r="AH674" s="38" t="s">
        <v>293</v>
      </c>
      <c r="AJ674" s="108">
        <v>671</v>
      </c>
      <c r="AK674" s="116">
        <v>671</v>
      </c>
      <c r="AL674" s="38" t="s">
        <v>292</v>
      </c>
    </row>
    <row r="675" spans="32:38" x14ac:dyDescent="0.25">
      <c r="AF675" s="107">
        <v>672</v>
      </c>
      <c r="AG675" s="116">
        <v>672</v>
      </c>
      <c r="AH675" s="38" t="s">
        <v>293</v>
      </c>
      <c r="AJ675" s="108">
        <v>672</v>
      </c>
      <c r="AK675" s="116">
        <v>672</v>
      </c>
      <c r="AL675" s="38" t="s">
        <v>293</v>
      </c>
    </row>
    <row r="676" spans="32:38" x14ac:dyDescent="0.25">
      <c r="AF676" s="107">
        <v>673</v>
      </c>
      <c r="AG676" s="116">
        <v>673</v>
      </c>
      <c r="AH676" s="38" t="s">
        <v>291</v>
      </c>
      <c r="AJ676" s="108">
        <v>673</v>
      </c>
      <c r="AK676" s="116">
        <v>673</v>
      </c>
      <c r="AL676" s="38" t="s">
        <v>291</v>
      </c>
    </row>
    <row r="677" spans="32:38" x14ac:dyDescent="0.25">
      <c r="AF677" s="107">
        <v>674</v>
      </c>
      <c r="AG677" s="116">
        <v>674</v>
      </c>
      <c r="AH677" s="38" t="s">
        <v>291</v>
      </c>
      <c r="AJ677" s="108">
        <v>674</v>
      </c>
      <c r="AK677" s="116">
        <v>674</v>
      </c>
      <c r="AL677" s="38" t="s">
        <v>292</v>
      </c>
    </row>
    <row r="678" spans="32:38" x14ac:dyDescent="0.25">
      <c r="AF678" s="107">
        <v>675</v>
      </c>
      <c r="AG678" s="116">
        <v>675</v>
      </c>
      <c r="AH678" s="38" t="s">
        <v>292</v>
      </c>
      <c r="AJ678" s="108">
        <v>675</v>
      </c>
      <c r="AK678" s="116">
        <v>675</v>
      </c>
      <c r="AL678" s="38" t="s">
        <v>293</v>
      </c>
    </row>
    <row r="679" spans="32:38" x14ac:dyDescent="0.25">
      <c r="AF679" s="107">
        <v>676</v>
      </c>
      <c r="AG679" s="116">
        <v>676</v>
      </c>
      <c r="AH679" s="38" t="s">
        <v>292</v>
      </c>
      <c r="AJ679" s="108">
        <v>676</v>
      </c>
      <c r="AK679" s="116">
        <v>676</v>
      </c>
      <c r="AL679" s="38" t="s">
        <v>291</v>
      </c>
    </row>
    <row r="680" spans="32:38" x14ac:dyDescent="0.25">
      <c r="AF680" s="107">
        <v>677</v>
      </c>
      <c r="AG680" s="116">
        <v>677</v>
      </c>
      <c r="AH680" s="38" t="s">
        <v>293</v>
      </c>
      <c r="AJ680" s="108">
        <v>677</v>
      </c>
      <c r="AK680" s="116">
        <v>677</v>
      </c>
      <c r="AL680" s="38" t="s">
        <v>292</v>
      </c>
    </row>
    <row r="681" spans="32:38" x14ac:dyDescent="0.25">
      <c r="AF681" s="107">
        <v>678</v>
      </c>
      <c r="AG681" s="116">
        <v>678</v>
      </c>
      <c r="AH681" s="38" t="s">
        <v>293</v>
      </c>
      <c r="AJ681" s="108">
        <v>678</v>
      </c>
      <c r="AK681" s="116">
        <v>678</v>
      </c>
      <c r="AL681" s="38" t="s">
        <v>293</v>
      </c>
    </row>
    <row r="682" spans="32:38" x14ac:dyDescent="0.25">
      <c r="AF682" s="107">
        <v>679</v>
      </c>
      <c r="AG682" s="116">
        <v>679</v>
      </c>
      <c r="AH682" s="38" t="s">
        <v>291</v>
      </c>
      <c r="AJ682" s="108">
        <v>679</v>
      </c>
      <c r="AK682" s="116">
        <v>679</v>
      </c>
      <c r="AL682" s="38" t="s">
        <v>291</v>
      </c>
    </row>
    <row r="683" spans="32:38" x14ac:dyDescent="0.25">
      <c r="AF683" s="107">
        <v>680</v>
      </c>
      <c r="AG683" s="116">
        <v>680</v>
      </c>
      <c r="AH683" s="38" t="s">
        <v>291</v>
      </c>
      <c r="AJ683" s="108">
        <v>680</v>
      </c>
      <c r="AK683" s="116">
        <v>680</v>
      </c>
      <c r="AL683" s="38" t="s">
        <v>292</v>
      </c>
    </row>
    <row r="684" spans="32:38" x14ac:dyDescent="0.25">
      <c r="AF684" s="107">
        <v>681</v>
      </c>
      <c r="AG684" s="116">
        <v>681</v>
      </c>
      <c r="AH684" s="38" t="s">
        <v>292</v>
      </c>
      <c r="AJ684" s="108">
        <v>681</v>
      </c>
      <c r="AK684" s="116">
        <v>681</v>
      </c>
      <c r="AL684" s="38" t="s">
        <v>293</v>
      </c>
    </row>
    <row r="685" spans="32:38" x14ac:dyDescent="0.25">
      <c r="AF685" s="107">
        <v>682</v>
      </c>
      <c r="AG685" s="116">
        <v>682</v>
      </c>
      <c r="AH685" s="38" t="s">
        <v>292</v>
      </c>
      <c r="AJ685" s="108">
        <v>682</v>
      </c>
      <c r="AK685" s="116">
        <v>682</v>
      </c>
      <c r="AL685" s="38" t="s">
        <v>291</v>
      </c>
    </row>
    <row r="686" spans="32:38" x14ac:dyDescent="0.25">
      <c r="AF686" s="107">
        <v>683</v>
      </c>
      <c r="AG686" s="116">
        <v>683</v>
      </c>
      <c r="AH686" s="38" t="s">
        <v>293</v>
      </c>
      <c r="AJ686" s="108">
        <v>683</v>
      </c>
      <c r="AK686" s="116">
        <v>683</v>
      </c>
      <c r="AL686" s="38" t="s">
        <v>292</v>
      </c>
    </row>
    <row r="687" spans="32:38" x14ac:dyDescent="0.25">
      <c r="AF687" s="107">
        <v>684</v>
      </c>
      <c r="AG687" s="116">
        <v>684</v>
      </c>
      <c r="AH687" s="38" t="s">
        <v>293</v>
      </c>
      <c r="AJ687" s="108">
        <v>684</v>
      </c>
      <c r="AK687" s="116">
        <v>684</v>
      </c>
      <c r="AL687" s="38" t="s">
        <v>293</v>
      </c>
    </row>
    <row r="688" spans="32:38" x14ac:dyDescent="0.25">
      <c r="AF688" s="107">
        <v>685</v>
      </c>
      <c r="AG688" s="116">
        <v>685</v>
      </c>
      <c r="AH688" s="38" t="s">
        <v>291</v>
      </c>
      <c r="AJ688" s="108">
        <v>685</v>
      </c>
      <c r="AK688" s="116">
        <v>685</v>
      </c>
      <c r="AL688" s="38" t="s">
        <v>291</v>
      </c>
    </row>
    <row r="689" spans="32:38" x14ac:dyDescent="0.25">
      <c r="AF689" s="107">
        <v>686</v>
      </c>
      <c r="AG689" s="116">
        <v>686</v>
      </c>
      <c r="AH689" s="38" t="s">
        <v>291</v>
      </c>
      <c r="AJ689" s="108">
        <v>686</v>
      </c>
      <c r="AK689" s="116">
        <v>686</v>
      </c>
      <c r="AL689" s="38" t="s">
        <v>292</v>
      </c>
    </row>
    <row r="690" spans="32:38" x14ac:dyDescent="0.25">
      <c r="AF690" s="107">
        <v>687</v>
      </c>
      <c r="AG690" s="116">
        <v>687</v>
      </c>
      <c r="AH690" s="38" t="s">
        <v>292</v>
      </c>
      <c r="AJ690" s="108">
        <v>687</v>
      </c>
      <c r="AK690" s="116">
        <v>687</v>
      </c>
      <c r="AL690" s="38" t="s">
        <v>293</v>
      </c>
    </row>
    <row r="691" spans="32:38" x14ac:dyDescent="0.25">
      <c r="AF691" s="107">
        <v>688</v>
      </c>
      <c r="AG691" s="116">
        <v>688</v>
      </c>
      <c r="AH691" s="38" t="s">
        <v>292</v>
      </c>
      <c r="AJ691" s="108">
        <v>688</v>
      </c>
      <c r="AK691" s="116">
        <v>688</v>
      </c>
      <c r="AL691" s="38" t="s">
        <v>291</v>
      </c>
    </row>
    <row r="692" spans="32:38" x14ac:dyDescent="0.25">
      <c r="AF692" s="107">
        <v>689</v>
      </c>
      <c r="AG692" s="116">
        <v>689</v>
      </c>
      <c r="AH692" s="38" t="s">
        <v>293</v>
      </c>
      <c r="AJ692" s="108">
        <v>689</v>
      </c>
      <c r="AK692" s="116">
        <v>689</v>
      </c>
      <c r="AL692" s="38" t="s">
        <v>292</v>
      </c>
    </row>
    <row r="693" spans="32:38" x14ac:dyDescent="0.25">
      <c r="AF693" s="107">
        <v>690</v>
      </c>
      <c r="AG693" s="116">
        <v>690</v>
      </c>
      <c r="AH693" s="38" t="s">
        <v>293</v>
      </c>
      <c r="AJ693" s="108">
        <v>690</v>
      </c>
      <c r="AK693" s="116">
        <v>690</v>
      </c>
      <c r="AL693" s="38" t="s">
        <v>293</v>
      </c>
    </row>
    <row r="694" spans="32:38" x14ac:dyDescent="0.25">
      <c r="AF694" s="107">
        <v>691</v>
      </c>
      <c r="AG694" s="116">
        <v>691</v>
      </c>
      <c r="AH694" s="38" t="s">
        <v>291</v>
      </c>
      <c r="AJ694" s="108">
        <v>691</v>
      </c>
      <c r="AK694" s="116">
        <v>691</v>
      </c>
      <c r="AL694" s="38" t="s">
        <v>291</v>
      </c>
    </row>
    <row r="695" spans="32:38" x14ac:dyDescent="0.25">
      <c r="AF695" s="107">
        <v>692</v>
      </c>
      <c r="AG695" s="116">
        <v>692</v>
      </c>
      <c r="AH695" s="38" t="s">
        <v>291</v>
      </c>
      <c r="AJ695" s="108">
        <v>692</v>
      </c>
      <c r="AK695" s="116">
        <v>692</v>
      </c>
      <c r="AL695" s="38" t="s">
        <v>292</v>
      </c>
    </row>
    <row r="696" spans="32:38" x14ac:dyDescent="0.25">
      <c r="AF696" s="107">
        <v>693</v>
      </c>
      <c r="AG696" s="116">
        <v>693</v>
      </c>
      <c r="AH696" s="38" t="s">
        <v>292</v>
      </c>
      <c r="AJ696" s="108">
        <v>693</v>
      </c>
      <c r="AK696" s="116">
        <v>693</v>
      </c>
      <c r="AL696" s="38" t="s">
        <v>293</v>
      </c>
    </row>
    <row r="697" spans="32:38" x14ac:dyDescent="0.25">
      <c r="AF697" s="107">
        <v>694</v>
      </c>
      <c r="AG697" s="116">
        <v>694</v>
      </c>
      <c r="AH697" s="38" t="s">
        <v>292</v>
      </c>
      <c r="AJ697" s="108">
        <v>694</v>
      </c>
      <c r="AK697" s="116">
        <v>694</v>
      </c>
      <c r="AL697" s="38" t="s">
        <v>291</v>
      </c>
    </row>
    <row r="698" spans="32:38" x14ac:dyDescent="0.25">
      <c r="AF698" s="107">
        <v>695</v>
      </c>
      <c r="AG698" s="116">
        <v>695</v>
      </c>
      <c r="AH698" s="38" t="s">
        <v>293</v>
      </c>
      <c r="AJ698" s="108">
        <v>695</v>
      </c>
      <c r="AK698" s="116">
        <v>695</v>
      </c>
      <c r="AL698" s="38" t="s">
        <v>292</v>
      </c>
    </row>
    <row r="699" spans="32:38" x14ac:dyDescent="0.25">
      <c r="AF699" s="107">
        <v>696</v>
      </c>
      <c r="AG699" s="116">
        <v>696</v>
      </c>
      <c r="AH699" s="38" t="s">
        <v>293</v>
      </c>
      <c r="AJ699" s="108">
        <v>696</v>
      </c>
      <c r="AK699" s="116">
        <v>696</v>
      </c>
      <c r="AL699" s="38" t="s">
        <v>293</v>
      </c>
    </row>
    <row r="700" spans="32:38" x14ac:dyDescent="0.25">
      <c r="AF700" s="107">
        <v>697</v>
      </c>
      <c r="AG700" s="116">
        <v>697</v>
      </c>
      <c r="AH700" s="38" t="s">
        <v>291</v>
      </c>
      <c r="AJ700" s="108">
        <v>697</v>
      </c>
      <c r="AK700" s="116">
        <v>697</v>
      </c>
      <c r="AL700" s="38" t="s">
        <v>291</v>
      </c>
    </row>
    <row r="701" spans="32:38" x14ac:dyDescent="0.25">
      <c r="AF701" s="107">
        <v>698</v>
      </c>
      <c r="AG701" s="116">
        <v>698</v>
      </c>
      <c r="AH701" s="38" t="s">
        <v>291</v>
      </c>
      <c r="AJ701" s="108">
        <v>698</v>
      </c>
      <c r="AK701" s="116">
        <v>698</v>
      </c>
      <c r="AL701" s="38" t="s">
        <v>292</v>
      </c>
    </row>
    <row r="702" spans="32:38" x14ac:dyDescent="0.25">
      <c r="AF702" s="107">
        <v>699</v>
      </c>
      <c r="AG702" s="116">
        <v>699</v>
      </c>
      <c r="AH702" s="38" t="s">
        <v>292</v>
      </c>
      <c r="AJ702" s="108">
        <v>699</v>
      </c>
      <c r="AK702" s="116">
        <v>699</v>
      </c>
      <c r="AL702" s="38" t="s">
        <v>293</v>
      </c>
    </row>
    <row r="703" spans="32:38" x14ac:dyDescent="0.25">
      <c r="AF703" s="107">
        <v>700</v>
      </c>
      <c r="AG703" s="116">
        <v>700</v>
      </c>
      <c r="AH703" s="38" t="s">
        <v>292</v>
      </c>
      <c r="AJ703" s="108">
        <v>700</v>
      </c>
      <c r="AK703" s="116">
        <v>700</v>
      </c>
      <c r="AL703" s="38" t="s">
        <v>291</v>
      </c>
    </row>
    <row r="704" spans="32:38" x14ac:dyDescent="0.25">
      <c r="AF704" s="107">
        <v>701</v>
      </c>
      <c r="AG704" s="116">
        <v>701</v>
      </c>
      <c r="AH704" s="38" t="s">
        <v>293</v>
      </c>
      <c r="AJ704" s="108">
        <v>701</v>
      </c>
      <c r="AK704" s="116">
        <v>701</v>
      </c>
      <c r="AL704" s="38" t="s">
        <v>292</v>
      </c>
    </row>
    <row r="705" spans="32:38" x14ac:dyDescent="0.25">
      <c r="AF705" s="107">
        <v>702</v>
      </c>
      <c r="AG705" s="116">
        <v>702</v>
      </c>
      <c r="AH705" s="38" t="s">
        <v>293</v>
      </c>
      <c r="AJ705" s="108">
        <v>702</v>
      </c>
      <c r="AK705" s="116">
        <v>702</v>
      </c>
      <c r="AL705" s="38" t="s">
        <v>293</v>
      </c>
    </row>
    <row r="706" spans="32:38" x14ac:dyDescent="0.25">
      <c r="AF706" s="107">
        <v>703</v>
      </c>
      <c r="AG706" s="116">
        <v>703</v>
      </c>
      <c r="AH706" s="38" t="s">
        <v>291</v>
      </c>
      <c r="AJ706" s="108">
        <v>703</v>
      </c>
      <c r="AK706" s="116">
        <v>703</v>
      </c>
      <c r="AL706" s="38" t="s">
        <v>291</v>
      </c>
    </row>
    <row r="707" spans="32:38" x14ac:dyDescent="0.25">
      <c r="AF707" s="107">
        <v>704</v>
      </c>
      <c r="AG707" s="116">
        <v>704</v>
      </c>
      <c r="AH707" s="38" t="s">
        <v>291</v>
      </c>
      <c r="AJ707" s="108">
        <v>704</v>
      </c>
      <c r="AK707" s="116">
        <v>704</v>
      </c>
      <c r="AL707" s="38" t="s">
        <v>292</v>
      </c>
    </row>
    <row r="708" spans="32:38" x14ac:dyDescent="0.25">
      <c r="AF708" s="107">
        <v>705</v>
      </c>
      <c r="AG708" s="116">
        <v>705</v>
      </c>
      <c r="AH708" s="38" t="s">
        <v>292</v>
      </c>
      <c r="AJ708" s="108">
        <v>705</v>
      </c>
      <c r="AK708" s="116">
        <v>705</v>
      </c>
      <c r="AL708" s="38" t="s">
        <v>293</v>
      </c>
    </row>
    <row r="709" spans="32:38" x14ac:dyDescent="0.25">
      <c r="AF709" s="107">
        <v>706</v>
      </c>
      <c r="AG709" s="116">
        <v>706</v>
      </c>
      <c r="AH709" s="38" t="s">
        <v>292</v>
      </c>
      <c r="AJ709" s="108">
        <v>706</v>
      </c>
      <c r="AK709" s="116">
        <v>706</v>
      </c>
      <c r="AL709" s="38" t="s">
        <v>291</v>
      </c>
    </row>
    <row r="710" spans="32:38" x14ac:dyDescent="0.25">
      <c r="AF710" s="107">
        <v>707</v>
      </c>
      <c r="AG710" s="116">
        <v>707</v>
      </c>
      <c r="AH710" s="38" t="s">
        <v>293</v>
      </c>
      <c r="AJ710" s="108">
        <v>707</v>
      </c>
      <c r="AK710" s="116">
        <v>707</v>
      </c>
      <c r="AL710" s="38" t="s">
        <v>292</v>
      </c>
    </row>
    <row r="711" spans="32:38" x14ac:dyDescent="0.25">
      <c r="AF711" s="107">
        <v>708</v>
      </c>
      <c r="AG711" s="116">
        <v>708</v>
      </c>
      <c r="AH711" s="38" t="s">
        <v>293</v>
      </c>
      <c r="AJ711" s="108">
        <v>708</v>
      </c>
      <c r="AK711" s="116">
        <v>708</v>
      </c>
      <c r="AL711" s="38" t="s">
        <v>293</v>
      </c>
    </row>
    <row r="712" spans="32:38" x14ac:dyDescent="0.25">
      <c r="AF712" s="107">
        <v>709</v>
      </c>
      <c r="AG712" s="116">
        <v>709</v>
      </c>
      <c r="AH712" s="38" t="s">
        <v>291</v>
      </c>
      <c r="AJ712" s="108">
        <v>709</v>
      </c>
      <c r="AK712" s="116">
        <v>709</v>
      </c>
      <c r="AL712" s="38" t="s">
        <v>291</v>
      </c>
    </row>
    <row r="713" spans="32:38" x14ac:dyDescent="0.25">
      <c r="AF713" s="107">
        <v>710</v>
      </c>
      <c r="AG713" s="116">
        <v>710</v>
      </c>
      <c r="AH713" s="38" t="s">
        <v>291</v>
      </c>
      <c r="AJ713" s="108">
        <v>710</v>
      </c>
      <c r="AK713" s="116">
        <v>710</v>
      </c>
      <c r="AL713" s="38" t="s">
        <v>292</v>
      </c>
    </row>
    <row r="714" spans="32:38" x14ac:dyDescent="0.25">
      <c r="AF714" s="107">
        <v>711</v>
      </c>
      <c r="AG714" s="116">
        <v>711</v>
      </c>
      <c r="AH714" s="38" t="s">
        <v>292</v>
      </c>
      <c r="AJ714" s="108">
        <v>711</v>
      </c>
      <c r="AK714" s="116">
        <v>711</v>
      </c>
      <c r="AL714" s="38" t="s">
        <v>293</v>
      </c>
    </row>
    <row r="715" spans="32:38" x14ac:dyDescent="0.25">
      <c r="AF715" s="107">
        <v>712</v>
      </c>
      <c r="AG715" s="116">
        <v>712</v>
      </c>
      <c r="AH715" s="38" t="s">
        <v>292</v>
      </c>
      <c r="AJ715" s="108">
        <v>712</v>
      </c>
      <c r="AK715" s="116">
        <v>712</v>
      </c>
      <c r="AL715" s="38" t="s">
        <v>291</v>
      </c>
    </row>
    <row r="716" spans="32:38" x14ac:dyDescent="0.25">
      <c r="AF716" s="107">
        <v>713</v>
      </c>
      <c r="AG716" s="116">
        <v>713</v>
      </c>
      <c r="AH716" s="38" t="s">
        <v>293</v>
      </c>
      <c r="AJ716" s="108">
        <v>713</v>
      </c>
      <c r="AK716" s="116">
        <v>713</v>
      </c>
      <c r="AL716" s="38" t="s">
        <v>292</v>
      </c>
    </row>
    <row r="717" spans="32:38" x14ac:dyDescent="0.25">
      <c r="AF717" s="107">
        <v>714</v>
      </c>
      <c r="AG717" s="116">
        <v>714</v>
      </c>
      <c r="AH717" s="38" t="s">
        <v>293</v>
      </c>
      <c r="AJ717" s="108">
        <v>714</v>
      </c>
      <c r="AK717" s="116">
        <v>714</v>
      </c>
      <c r="AL717" s="38" t="s">
        <v>293</v>
      </c>
    </row>
    <row r="718" spans="32:38" x14ac:dyDescent="0.25">
      <c r="AF718" s="107">
        <v>715</v>
      </c>
      <c r="AG718" s="116">
        <v>715</v>
      </c>
      <c r="AH718" s="38" t="s">
        <v>291</v>
      </c>
      <c r="AJ718" s="108">
        <v>715</v>
      </c>
      <c r="AK718" s="116">
        <v>715</v>
      </c>
      <c r="AL718" s="38" t="s">
        <v>291</v>
      </c>
    </row>
    <row r="719" spans="32:38" x14ac:dyDescent="0.25">
      <c r="AF719" s="107">
        <v>716</v>
      </c>
      <c r="AG719" s="116">
        <v>716</v>
      </c>
      <c r="AH719" s="38" t="s">
        <v>291</v>
      </c>
      <c r="AJ719" s="108">
        <v>716</v>
      </c>
      <c r="AK719" s="116">
        <v>716</v>
      </c>
      <c r="AL719" s="38" t="s">
        <v>292</v>
      </c>
    </row>
    <row r="720" spans="32:38" x14ac:dyDescent="0.25">
      <c r="AF720" s="107">
        <v>717</v>
      </c>
      <c r="AG720" s="116">
        <v>717</v>
      </c>
      <c r="AH720" s="38" t="s">
        <v>292</v>
      </c>
      <c r="AJ720" s="108">
        <v>717</v>
      </c>
      <c r="AK720" s="116">
        <v>717</v>
      </c>
      <c r="AL720" s="38" t="s">
        <v>293</v>
      </c>
    </row>
    <row r="721" spans="32:38" x14ac:dyDescent="0.25">
      <c r="AF721" s="107">
        <v>718</v>
      </c>
      <c r="AG721" s="116">
        <v>718</v>
      </c>
      <c r="AH721" s="38" t="s">
        <v>292</v>
      </c>
      <c r="AJ721" s="108">
        <v>718</v>
      </c>
      <c r="AK721" s="116">
        <v>718</v>
      </c>
      <c r="AL721" s="38" t="s">
        <v>291</v>
      </c>
    </row>
    <row r="722" spans="32:38" x14ac:dyDescent="0.25">
      <c r="AF722" s="107">
        <v>719</v>
      </c>
      <c r="AG722" s="116">
        <v>719</v>
      </c>
      <c r="AH722" s="38" t="s">
        <v>293</v>
      </c>
      <c r="AJ722" s="108">
        <v>719</v>
      </c>
      <c r="AK722" s="116">
        <v>719</v>
      </c>
      <c r="AL722" s="38" t="s">
        <v>292</v>
      </c>
    </row>
    <row r="723" spans="32:38" x14ac:dyDescent="0.25">
      <c r="AF723" s="107">
        <v>720</v>
      </c>
      <c r="AG723" s="116">
        <v>720</v>
      </c>
      <c r="AH723" s="38" t="s">
        <v>293</v>
      </c>
      <c r="AJ723" s="108">
        <v>720</v>
      </c>
      <c r="AK723" s="116">
        <v>720</v>
      </c>
      <c r="AL723" s="38" t="s">
        <v>293</v>
      </c>
    </row>
    <row r="724" spans="32:38" x14ac:dyDescent="0.25">
      <c r="AF724" s="107">
        <v>721</v>
      </c>
      <c r="AG724" s="116">
        <v>721</v>
      </c>
      <c r="AH724" s="38" t="s">
        <v>291</v>
      </c>
      <c r="AJ724" s="108">
        <v>721</v>
      </c>
      <c r="AK724" s="116">
        <v>721</v>
      </c>
      <c r="AL724" s="38" t="s">
        <v>291</v>
      </c>
    </row>
    <row r="725" spans="32:38" x14ac:dyDescent="0.25">
      <c r="AF725" s="107">
        <v>722</v>
      </c>
      <c r="AG725" s="116">
        <v>722</v>
      </c>
      <c r="AH725" s="38" t="s">
        <v>291</v>
      </c>
      <c r="AJ725" s="108">
        <v>722</v>
      </c>
      <c r="AK725" s="116">
        <v>722</v>
      </c>
      <c r="AL725" s="38" t="s">
        <v>292</v>
      </c>
    </row>
    <row r="726" spans="32:38" x14ac:dyDescent="0.25">
      <c r="AF726" s="107">
        <v>723</v>
      </c>
      <c r="AG726" s="116">
        <v>723</v>
      </c>
      <c r="AH726" s="38" t="s">
        <v>292</v>
      </c>
      <c r="AJ726" s="108">
        <v>723</v>
      </c>
      <c r="AK726" s="116">
        <v>723</v>
      </c>
      <c r="AL726" s="38" t="s">
        <v>293</v>
      </c>
    </row>
    <row r="727" spans="32:38" x14ac:dyDescent="0.25">
      <c r="AF727" s="107">
        <v>724</v>
      </c>
      <c r="AG727" s="116">
        <v>724</v>
      </c>
      <c r="AH727" s="38" t="s">
        <v>292</v>
      </c>
      <c r="AJ727" s="108">
        <v>724</v>
      </c>
      <c r="AK727" s="116">
        <v>724</v>
      </c>
      <c r="AL727" s="38" t="s">
        <v>291</v>
      </c>
    </row>
    <row r="728" spans="32:38" x14ac:dyDescent="0.25">
      <c r="AF728" s="107">
        <v>725</v>
      </c>
      <c r="AG728" s="116">
        <v>725</v>
      </c>
      <c r="AH728" s="38" t="s">
        <v>293</v>
      </c>
      <c r="AJ728" s="108">
        <v>725</v>
      </c>
      <c r="AK728" s="116">
        <v>725</v>
      </c>
      <c r="AL728" s="38" t="s">
        <v>292</v>
      </c>
    </row>
    <row r="729" spans="32:38" x14ac:dyDescent="0.25">
      <c r="AF729" s="107">
        <v>726</v>
      </c>
      <c r="AG729" s="116">
        <v>726</v>
      </c>
      <c r="AH729" s="38" t="s">
        <v>293</v>
      </c>
      <c r="AJ729" s="108">
        <v>726</v>
      </c>
      <c r="AK729" s="116">
        <v>726</v>
      </c>
      <c r="AL729" s="38" t="s">
        <v>293</v>
      </c>
    </row>
    <row r="730" spans="32:38" x14ac:dyDescent="0.25">
      <c r="AF730" s="107">
        <v>727</v>
      </c>
      <c r="AG730" s="116">
        <v>727</v>
      </c>
      <c r="AH730" s="38" t="s">
        <v>291</v>
      </c>
      <c r="AJ730" s="108">
        <v>727</v>
      </c>
      <c r="AK730" s="116">
        <v>727</v>
      </c>
      <c r="AL730" s="38" t="s">
        <v>291</v>
      </c>
    </row>
    <row r="731" spans="32:38" x14ac:dyDescent="0.25">
      <c r="AF731" s="107">
        <v>728</v>
      </c>
      <c r="AG731" s="116">
        <v>728</v>
      </c>
      <c r="AH731" s="38" t="s">
        <v>291</v>
      </c>
      <c r="AJ731" s="108">
        <v>728</v>
      </c>
      <c r="AK731" s="116">
        <v>728</v>
      </c>
      <c r="AL731" s="38" t="s">
        <v>292</v>
      </c>
    </row>
    <row r="732" spans="32:38" x14ac:dyDescent="0.25">
      <c r="AF732" s="107">
        <v>729</v>
      </c>
      <c r="AG732" s="116">
        <v>729</v>
      </c>
      <c r="AH732" s="38" t="s">
        <v>292</v>
      </c>
      <c r="AJ732" s="108">
        <v>729</v>
      </c>
      <c r="AK732" s="116">
        <v>729</v>
      </c>
      <c r="AL732" s="38" t="s">
        <v>293</v>
      </c>
    </row>
    <row r="733" spans="32:38" x14ac:dyDescent="0.25">
      <c r="AF733" s="107">
        <v>730</v>
      </c>
      <c r="AG733" s="116">
        <v>730</v>
      </c>
      <c r="AH733" s="38" t="s">
        <v>292</v>
      </c>
      <c r="AJ733" s="108">
        <v>730</v>
      </c>
      <c r="AK733" s="116">
        <v>730</v>
      </c>
      <c r="AL733" s="38" t="s">
        <v>291</v>
      </c>
    </row>
    <row r="734" spans="32:38" x14ac:dyDescent="0.25">
      <c r="AF734" s="107">
        <v>731</v>
      </c>
      <c r="AG734" s="116">
        <v>731</v>
      </c>
      <c r="AH734" s="38" t="s">
        <v>293</v>
      </c>
      <c r="AJ734" s="108">
        <v>731</v>
      </c>
      <c r="AK734" s="116">
        <v>731</v>
      </c>
      <c r="AL734" s="38" t="s">
        <v>292</v>
      </c>
    </row>
    <row r="735" spans="32:38" x14ac:dyDescent="0.25">
      <c r="AF735" s="107">
        <v>732</v>
      </c>
      <c r="AG735" s="116">
        <v>732</v>
      </c>
      <c r="AH735" s="38" t="s">
        <v>293</v>
      </c>
      <c r="AJ735" s="108">
        <v>732</v>
      </c>
      <c r="AK735" s="116">
        <v>732</v>
      </c>
      <c r="AL735" s="38" t="s">
        <v>293</v>
      </c>
    </row>
    <row r="736" spans="32:38" x14ac:dyDescent="0.25">
      <c r="AF736" s="107">
        <v>733</v>
      </c>
      <c r="AG736" s="116">
        <v>733</v>
      </c>
      <c r="AH736" s="38" t="s">
        <v>291</v>
      </c>
      <c r="AJ736" s="108">
        <v>733</v>
      </c>
      <c r="AK736" s="116">
        <v>733</v>
      </c>
      <c r="AL736" s="38" t="s">
        <v>291</v>
      </c>
    </row>
    <row r="737" spans="32:38" x14ac:dyDescent="0.25">
      <c r="AF737" s="107">
        <v>734</v>
      </c>
      <c r="AG737" s="116">
        <v>734</v>
      </c>
      <c r="AH737" s="38" t="s">
        <v>291</v>
      </c>
      <c r="AJ737" s="108">
        <v>734</v>
      </c>
      <c r="AK737" s="116">
        <v>734</v>
      </c>
      <c r="AL737" s="38" t="s">
        <v>292</v>
      </c>
    </row>
    <row r="738" spans="32:38" x14ac:dyDescent="0.25">
      <c r="AF738" s="107">
        <v>735</v>
      </c>
      <c r="AG738" s="116">
        <v>735</v>
      </c>
      <c r="AH738" s="38" t="s">
        <v>292</v>
      </c>
      <c r="AJ738" s="108">
        <v>735</v>
      </c>
      <c r="AK738" s="116">
        <v>735</v>
      </c>
      <c r="AL738" s="38" t="s">
        <v>293</v>
      </c>
    </row>
    <row r="739" spans="32:38" x14ac:dyDescent="0.25">
      <c r="AF739" s="107">
        <v>736</v>
      </c>
      <c r="AG739" s="116">
        <v>736</v>
      </c>
      <c r="AH739" s="38" t="s">
        <v>292</v>
      </c>
      <c r="AJ739" s="108">
        <v>736</v>
      </c>
      <c r="AK739" s="116">
        <v>736</v>
      </c>
      <c r="AL739" s="38" t="s">
        <v>291</v>
      </c>
    </row>
    <row r="740" spans="32:38" x14ac:dyDescent="0.25">
      <c r="AF740" s="107">
        <v>737</v>
      </c>
      <c r="AG740" s="116">
        <v>737</v>
      </c>
      <c r="AH740" s="38" t="s">
        <v>293</v>
      </c>
      <c r="AJ740" s="108">
        <v>737</v>
      </c>
      <c r="AK740" s="116">
        <v>737</v>
      </c>
      <c r="AL740" s="38" t="s">
        <v>292</v>
      </c>
    </row>
    <row r="741" spans="32:38" x14ac:dyDescent="0.25">
      <c r="AF741" s="107">
        <v>738</v>
      </c>
      <c r="AG741" s="116">
        <v>738</v>
      </c>
      <c r="AH741" s="38" t="s">
        <v>293</v>
      </c>
      <c r="AJ741" s="108">
        <v>738</v>
      </c>
      <c r="AK741" s="116">
        <v>738</v>
      </c>
      <c r="AL741" s="38" t="s">
        <v>293</v>
      </c>
    </row>
    <row r="742" spans="32:38" x14ac:dyDescent="0.25">
      <c r="AF742" s="107">
        <v>739</v>
      </c>
      <c r="AG742" s="116">
        <v>739</v>
      </c>
      <c r="AH742" s="38" t="s">
        <v>291</v>
      </c>
      <c r="AJ742" s="108">
        <v>739</v>
      </c>
      <c r="AK742" s="116">
        <v>739</v>
      </c>
      <c r="AL742" s="38" t="s">
        <v>291</v>
      </c>
    </row>
    <row r="743" spans="32:38" x14ac:dyDescent="0.25">
      <c r="AF743" s="107">
        <v>740</v>
      </c>
      <c r="AG743" s="116">
        <v>740</v>
      </c>
      <c r="AH743" s="38" t="s">
        <v>291</v>
      </c>
      <c r="AJ743" s="108">
        <v>740</v>
      </c>
      <c r="AK743" s="116">
        <v>740</v>
      </c>
      <c r="AL743" s="38" t="s">
        <v>292</v>
      </c>
    </row>
    <row r="744" spans="32:38" x14ac:dyDescent="0.25">
      <c r="AF744" s="107">
        <v>741</v>
      </c>
      <c r="AG744" s="116">
        <v>741</v>
      </c>
      <c r="AH744" s="38" t="s">
        <v>292</v>
      </c>
      <c r="AJ744" s="108">
        <v>741</v>
      </c>
      <c r="AK744" s="116">
        <v>741</v>
      </c>
      <c r="AL744" s="38" t="s">
        <v>293</v>
      </c>
    </row>
    <row r="745" spans="32:38" x14ac:dyDescent="0.25">
      <c r="AF745" s="107">
        <v>742</v>
      </c>
      <c r="AG745" s="116">
        <v>742</v>
      </c>
      <c r="AH745" s="38" t="s">
        <v>292</v>
      </c>
      <c r="AJ745" s="108">
        <v>742</v>
      </c>
      <c r="AK745" s="116">
        <v>742</v>
      </c>
      <c r="AL745" s="38" t="s">
        <v>291</v>
      </c>
    </row>
    <row r="746" spans="32:38" x14ac:dyDescent="0.25">
      <c r="AF746" s="107">
        <v>743</v>
      </c>
      <c r="AG746" s="116">
        <v>743</v>
      </c>
      <c r="AH746" s="38" t="s">
        <v>293</v>
      </c>
      <c r="AJ746" s="108">
        <v>743</v>
      </c>
      <c r="AK746" s="116">
        <v>743</v>
      </c>
      <c r="AL746" s="38" t="s">
        <v>292</v>
      </c>
    </row>
    <row r="747" spans="32:38" x14ac:dyDescent="0.25">
      <c r="AF747" s="107">
        <v>744</v>
      </c>
      <c r="AG747" s="116">
        <v>744</v>
      </c>
      <c r="AH747" s="38" t="s">
        <v>293</v>
      </c>
      <c r="AJ747" s="108">
        <v>744</v>
      </c>
      <c r="AK747" s="116">
        <v>744</v>
      </c>
      <c r="AL747" s="38" t="s">
        <v>293</v>
      </c>
    </row>
    <row r="748" spans="32:38" x14ac:dyDescent="0.25">
      <c r="AF748" s="107">
        <v>745</v>
      </c>
      <c r="AG748" s="116">
        <v>745</v>
      </c>
      <c r="AH748" s="38" t="s">
        <v>291</v>
      </c>
      <c r="AJ748" s="108">
        <v>745</v>
      </c>
      <c r="AK748" s="116">
        <v>745</v>
      </c>
      <c r="AL748" s="38" t="s">
        <v>291</v>
      </c>
    </row>
    <row r="749" spans="32:38" x14ac:dyDescent="0.25">
      <c r="AF749" s="107">
        <v>746</v>
      </c>
      <c r="AG749" s="116">
        <v>746</v>
      </c>
      <c r="AH749" s="38" t="s">
        <v>291</v>
      </c>
      <c r="AJ749" s="108">
        <v>746</v>
      </c>
      <c r="AK749" s="116">
        <v>746</v>
      </c>
      <c r="AL749" s="38" t="s">
        <v>292</v>
      </c>
    </row>
    <row r="750" spans="32:38" x14ac:dyDescent="0.25">
      <c r="AF750" s="107">
        <v>747</v>
      </c>
      <c r="AG750" s="116">
        <v>747</v>
      </c>
      <c r="AH750" s="38" t="s">
        <v>292</v>
      </c>
      <c r="AJ750" s="108">
        <v>747</v>
      </c>
      <c r="AK750" s="116">
        <v>747</v>
      </c>
      <c r="AL750" s="38" t="s">
        <v>293</v>
      </c>
    </row>
    <row r="751" spans="32:38" x14ac:dyDescent="0.25">
      <c r="AF751" s="107">
        <v>748</v>
      </c>
      <c r="AG751" s="116">
        <v>748</v>
      </c>
      <c r="AH751" s="38" t="s">
        <v>292</v>
      </c>
      <c r="AJ751" s="108">
        <v>748</v>
      </c>
      <c r="AK751" s="116">
        <v>748</v>
      </c>
      <c r="AL751" s="38" t="s">
        <v>291</v>
      </c>
    </row>
    <row r="752" spans="32:38" x14ac:dyDescent="0.25">
      <c r="AF752" s="107">
        <v>749</v>
      </c>
      <c r="AG752" s="116">
        <v>749</v>
      </c>
      <c r="AH752" s="38" t="s">
        <v>293</v>
      </c>
      <c r="AJ752" s="108">
        <v>749</v>
      </c>
      <c r="AK752" s="116">
        <v>749</v>
      </c>
      <c r="AL752" s="38" t="s">
        <v>292</v>
      </c>
    </row>
    <row r="753" spans="32:38" x14ac:dyDescent="0.25">
      <c r="AF753" s="107">
        <v>750</v>
      </c>
      <c r="AG753" s="116">
        <v>750</v>
      </c>
      <c r="AH753" s="38" t="s">
        <v>293</v>
      </c>
      <c r="AJ753" s="108">
        <v>750</v>
      </c>
      <c r="AK753" s="116">
        <v>750</v>
      </c>
      <c r="AL753" s="38" t="s">
        <v>293</v>
      </c>
    </row>
    <row r="754" spans="32:38" x14ac:dyDescent="0.25">
      <c r="AF754" s="107">
        <v>751</v>
      </c>
      <c r="AG754" s="116">
        <v>751</v>
      </c>
      <c r="AH754" s="38" t="s">
        <v>291</v>
      </c>
      <c r="AJ754" s="108">
        <v>751</v>
      </c>
      <c r="AK754" s="116">
        <v>751</v>
      </c>
      <c r="AL754" s="38" t="s">
        <v>291</v>
      </c>
    </row>
    <row r="755" spans="32:38" x14ac:dyDescent="0.25">
      <c r="AF755" s="107">
        <v>752</v>
      </c>
      <c r="AG755" s="116">
        <v>752</v>
      </c>
      <c r="AH755" s="38" t="s">
        <v>291</v>
      </c>
      <c r="AJ755" s="108">
        <v>752</v>
      </c>
      <c r="AK755" s="116">
        <v>752</v>
      </c>
      <c r="AL755" s="38" t="s">
        <v>292</v>
      </c>
    </row>
    <row r="756" spans="32:38" x14ac:dyDescent="0.25">
      <c r="AF756" s="107">
        <v>753</v>
      </c>
      <c r="AG756" s="116">
        <v>753</v>
      </c>
      <c r="AH756" s="38" t="s">
        <v>292</v>
      </c>
      <c r="AJ756" s="108">
        <v>753</v>
      </c>
      <c r="AK756" s="116">
        <v>753</v>
      </c>
      <c r="AL756" s="38" t="s">
        <v>293</v>
      </c>
    </row>
    <row r="757" spans="32:38" x14ac:dyDescent="0.25">
      <c r="AF757" s="107">
        <v>754</v>
      </c>
      <c r="AG757" s="116">
        <v>754</v>
      </c>
      <c r="AH757" s="38" t="s">
        <v>292</v>
      </c>
      <c r="AJ757" s="108">
        <v>754</v>
      </c>
      <c r="AK757" s="116">
        <v>754</v>
      </c>
      <c r="AL757" s="38" t="s">
        <v>291</v>
      </c>
    </row>
    <row r="758" spans="32:38" x14ac:dyDescent="0.25">
      <c r="AF758" s="107">
        <v>755</v>
      </c>
      <c r="AG758" s="116">
        <v>755</v>
      </c>
      <c r="AH758" s="38" t="s">
        <v>293</v>
      </c>
      <c r="AJ758" s="108">
        <v>755</v>
      </c>
      <c r="AK758" s="116">
        <v>755</v>
      </c>
      <c r="AL758" s="38" t="s">
        <v>292</v>
      </c>
    </row>
    <row r="759" spans="32:38" x14ac:dyDescent="0.25">
      <c r="AF759" s="107">
        <v>756</v>
      </c>
      <c r="AG759" s="116">
        <v>756</v>
      </c>
      <c r="AH759" s="38" t="s">
        <v>293</v>
      </c>
      <c r="AJ759" s="108">
        <v>756</v>
      </c>
      <c r="AK759" s="116">
        <v>756</v>
      </c>
      <c r="AL759" s="38" t="s">
        <v>293</v>
      </c>
    </row>
    <row r="760" spans="32:38" x14ac:dyDescent="0.25">
      <c r="AF760" s="107">
        <v>757</v>
      </c>
      <c r="AG760" s="116">
        <v>757</v>
      </c>
      <c r="AH760" s="38" t="s">
        <v>291</v>
      </c>
      <c r="AJ760" s="108">
        <v>757</v>
      </c>
      <c r="AK760" s="116">
        <v>757</v>
      </c>
      <c r="AL760" s="38" t="s">
        <v>291</v>
      </c>
    </row>
    <row r="761" spans="32:38" x14ac:dyDescent="0.25">
      <c r="AF761" s="107">
        <v>758</v>
      </c>
      <c r="AG761" s="116">
        <v>758</v>
      </c>
      <c r="AH761" s="38" t="s">
        <v>291</v>
      </c>
      <c r="AJ761" s="108">
        <v>758</v>
      </c>
      <c r="AK761" s="116">
        <v>758</v>
      </c>
      <c r="AL761" s="38" t="s">
        <v>292</v>
      </c>
    </row>
    <row r="762" spans="32:38" x14ac:dyDescent="0.25">
      <c r="AF762" s="107">
        <v>759</v>
      </c>
      <c r="AG762" s="116">
        <v>759</v>
      </c>
      <c r="AH762" s="38" t="s">
        <v>292</v>
      </c>
      <c r="AJ762" s="108">
        <v>759</v>
      </c>
      <c r="AK762" s="116">
        <v>759</v>
      </c>
      <c r="AL762" s="38" t="s">
        <v>293</v>
      </c>
    </row>
    <row r="763" spans="32:38" x14ac:dyDescent="0.25">
      <c r="AF763" s="107">
        <v>760</v>
      </c>
      <c r="AG763" s="116">
        <v>760</v>
      </c>
      <c r="AH763" s="38" t="s">
        <v>292</v>
      </c>
      <c r="AJ763" s="108">
        <v>760</v>
      </c>
      <c r="AK763" s="116">
        <v>760</v>
      </c>
      <c r="AL763" s="38" t="s">
        <v>291</v>
      </c>
    </row>
    <row r="764" spans="32:38" x14ac:dyDescent="0.25">
      <c r="AF764" s="107">
        <v>761</v>
      </c>
      <c r="AG764" s="116">
        <v>761</v>
      </c>
      <c r="AH764" s="38" t="s">
        <v>293</v>
      </c>
      <c r="AJ764" s="108">
        <v>761</v>
      </c>
      <c r="AK764" s="116">
        <v>761</v>
      </c>
      <c r="AL764" s="38" t="s">
        <v>292</v>
      </c>
    </row>
    <row r="765" spans="32:38" x14ac:dyDescent="0.25">
      <c r="AF765" s="107">
        <v>762</v>
      </c>
      <c r="AG765" s="116">
        <v>762</v>
      </c>
      <c r="AH765" s="38" t="s">
        <v>293</v>
      </c>
      <c r="AJ765" s="108">
        <v>762</v>
      </c>
      <c r="AK765" s="116">
        <v>762</v>
      </c>
      <c r="AL765" s="38" t="s">
        <v>293</v>
      </c>
    </row>
    <row r="766" spans="32:38" x14ac:dyDescent="0.25">
      <c r="AF766" s="107">
        <v>763</v>
      </c>
      <c r="AG766" s="116">
        <v>763</v>
      </c>
      <c r="AH766" s="38" t="s">
        <v>291</v>
      </c>
      <c r="AJ766" s="108">
        <v>763</v>
      </c>
      <c r="AK766" s="116">
        <v>763</v>
      </c>
      <c r="AL766" s="38" t="s">
        <v>291</v>
      </c>
    </row>
    <row r="767" spans="32:38" x14ac:dyDescent="0.25">
      <c r="AF767" s="107">
        <v>764</v>
      </c>
      <c r="AG767" s="116">
        <v>764</v>
      </c>
      <c r="AH767" s="38" t="s">
        <v>291</v>
      </c>
      <c r="AJ767" s="108">
        <v>764</v>
      </c>
      <c r="AK767" s="116">
        <v>764</v>
      </c>
      <c r="AL767" s="38" t="s">
        <v>292</v>
      </c>
    </row>
    <row r="768" spans="32:38" x14ac:dyDescent="0.25">
      <c r="AF768" s="107">
        <v>765</v>
      </c>
      <c r="AG768" s="116">
        <v>765</v>
      </c>
      <c r="AH768" s="38" t="s">
        <v>292</v>
      </c>
      <c r="AJ768" s="108">
        <v>765</v>
      </c>
      <c r="AK768" s="116">
        <v>765</v>
      </c>
      <c r="AL768" s="38" t="s">
        <v>293</v>
      </c>
    </row>
    <row r="769" spans="32:38" x14ac:dyDescent="0.25">
      <c r="AF769" s="107">
        <v>766</v>
      </c>
      <c r="AG769" s="116">
        <v>766</v>
      </c>
      <c r="AH769" s="38" t="s">
        <v>292</v>
      </c>
      <c r="AJ769" s="108">
        <v>766</v>
      </c>
      <c r="AK769" s="116">
        <v>766</v>
      </c>
      <c r="AL769" s="38" t="s">
        <v>291</v>
      </c>
    </row>
    <row r="770" spans="32:38" x14ac:dyDescent="0.25">
      <c r="AF770" s="107">
        <v>767</v>
      </c>
      <c r="AG770" s="116">
        <v>767</v>
      </c>
      <c r="AH770" s="38" t="s">
        <v>293</v>
      </c>
      <c r="AJ770" s="108">
        <v>767</v>
      </c>
      <c r="AK770" s="116">
        <v>767</v>
      </c>
      <c r="AL770" s="38" t="s">
        <v>292</v>
      </c>
    </row>
    <row r="771" spans="32:38" x14ac:dyDescent="0.25">
      <c r="AF771" s="107">
        <v>768</v>
      </c>
      <c r="AG771" s="116">
        <v>768</v>
      </c>
      <c r="AH771" s="38" t="s">
        <v>293</v>
      </c>
      <c r="AJ771" s="108">
        <v>768</v>
      </c>
      <c r="AK771" s="116">
        <v>768</v>
      </c>
      <c r="AL771" s="38" t="s">
        <v>293</v>
      </c>
    </row>
    <row r="772" spans="32:38" x14ac:dyDescent="0.25">
      <c r="AF772" s="107">
        <v>769</v>
      </c>
      <c r="AG772" s="116">
        <v>769</v>
      </c>
      <c r="AH772" s="38" t="s">
        <v>291</v>
      </c>
      <c r="AJ772" s="108">
        <v>769</v>
      </c>
      <c r="AK772" s="116">
        <v>769</v>
      </c>
      <c r="AL772" s="38" t="s">
        <v>291</v>
      </c>
    </row>
    <row r="773" spans="32:38" x14ac:dyDescent="0.25">
      <c r="AF773" s="107">
        <v>770</v>
      </c>
      <c r="AG773" s="116">
        <v>770</v>
      </c>
      <c r="AH773" s="38" t="s">
        <v>291</v>
      </c>
      <c r="AJ773" s="108">
        <v>770</v>
      </c>
      <c r="AK773" s="116">
        <v>770</v>
      </c>
      <c r="AL773" s="38" t="s">
        <v>292</v>
      </c>
    </row>
    <row r="774" spans="32:38" x14ac:dyDescent="0.25">
      <c r="AF774" s="107">
        <v>771</v>
      </c>
      <c r="AG774" s="116">
        <v>771</v>
      </c>
      <c r="AH774" s="38" t="s">
        <v>292</v>
      </c>
      <c r="AJ774" s="108">
        <v>771</v>
      </c>
      <c r="AK774" s="116">
        <v>771</v>
      </c>
      <c r="AL774" s="38" t="s">
        <v>293</v>
      </c>
    </row>
    <row r="775" spans="32:38" x14ac:dyDescent="0.25">
      <c r="AF775" s="107">
        <v>772</v>
      </c>
      <c r="AG775" s="116">
        <v>772</v>
      </c>
      <c r="AH775" s="38" t="s">
        <v>292</v>
      </c>
      <c r="AJ775" s="108">
        <v>772</v>
      </c>
      <c r="AK775" s="116">
        <v>772</v>
      </c>
      <c r="AL775" s="38" t="s">
        <v>291</v>
      </c>
    </row>
    <row r="776" spans="32:38" x14ac:dyDescent="0.25">
      <c r="AF776" s="107">
        <v>773</v>
      </c>
      <c r="AG776" s="116">
        <v>773</v>
      </c>
      <c r="AH776" s="38" t="s">
        <v>293</v>
      </c>
      <c r="AJ776" s="108">
        <v>773</v>
      </c>
      <c r="AK776" s="116">
        <v>773</v>
      </c>
      <c r="AL776" s="38" t="s">
        <v>292</v>
      </c>
    </row>
    <row r="777" spans="32:38" x14ac:dyDescent="0.25">
      <c r="AF777" s="107">
        <v>774</v>
      </c>
      <c r="AG777" s="116">
        <v>774</v>
      </c>
      <c r="AH777" s="38" t="s">
        <v>293</v>
      </c>
      <c r="AJ777" s="108">
        <v>774</v>
      </c>
      <c r="AK777" s="116">
        <v>774</v>
      </c>
      <c r="AL777" s="38" t="s">
        <v>293</v>
      </c>
    </row>
    <row r="778" spans="32:38" x14ac:dyDescent="0.25">
      <c r="AF778" s="107">
        <v>775</v>
      </c>
      <c r="AG778" s="116">
        <v>775</v>
      </c>
      <c r="AH778" s="38" t="s">
        <v>291</v>
      </c>
      <c r="AJ778" s="108">
        <v>775</v>
      </c>
      <c r="AK778" s="116">
        <v>775</v>
      </c>
      <c r="AL778" s="38" t="s">
        <v>291</v>
      </c>
    </row>
    <row r="779" spans="32:38" x14ac:dyDescent="0.25">
      <c r="AF779" s="107">
        <v>776</v>
      </c>
      <c r="AG779" s="116">
        <v>776</v>
      </c>
      <c r="AH779" s="38" t="s">
        <v>291</v>
      </c>
      <c r="AJ779" s="108">
        <v>776</v>
      </c>
      <c r="AK779" s="116">
        <v>776</v>
      </c>
      <c r="AL779" s="38" t="s">
        <v>292</v>
      </c>
    </row>
    <row r="780" spans="32:38" x14ac:dyDescent="0.25">
      <c r="AF780" s="107">
        <v>777</v>
      </c>
      <c r="AG780" s="116">
        <v>777</v>
      </c>
      <c r="AH780" s="38" t="s">
        <v>292</v>
      </c>
      <c r="AJ780" s="108">
        <v>777</v>
      </c>
      <c r="AK780" s="116">
        <v>777</v>
      </c>
      <c r="AL780" s="38" t="s">
        <v>293</v>
      </c>
    </row>
    <row r="781" spans="32:38" x14ac:dyDescent="0.25">
      <c r="AF781" s="107">
        <v>778</v>
      </c>
      <c r="AG781" s="116">
        <v>778</v>
      </c>
      <c r="AH781" s="38" t="s">
        <v>292</v>
      </c>
      <c r="AJ781" s="108">
        <v>778</v>
      </c>
      <c r="AK781" s="116">
        <v>778</v>
      </c>
      <c r="AL781" s="38" t="s">
        <v>291</v>
      </c>
    </row>
    <row r="782" spans="32:38" x14ac:dyDescent="0.25">
      <c r="AF782" s="107">
        <v>779</v>
      </c>
      <c r="AG782" s="116">
        <v>779</v>
      </c>
      <c r="AH782" s="38" t="s">
        <v>293</v>
      </c>
      <c r="AJ782" s="108">
        <v>779</v>
      </c>
      <c r="AK782" s="116">
        <v>779</v>
      </c>
      <c r="AL782" s="38" t="s">
        <v>292</v>
      </c>
    </row>
    <row r="783" spans="32:38" x14ac:dyDescent="0.25">
      <c r="AF783" s="107">
        <v>780</v>
      </c>
      <c r="AG783" s="116">
        <v>780</v>
      </c>
      <c r="AH783" s="38" t="s">
        <v>293</v>
      </c>
      <c r="AJ783" s="108">
        <v>780</v>
      </c>
      <c r="AK783" s="116">
        <v>780</v>
      </c>
      <c r="AL783" s="38" t="s">
        <v>293</v>
      </c>
    </row>
    <row r="784" spans="32:38" x14ac:dyDescent="0.25">
      <c r="AF784" s="107">
        <v>781</v>
      </c>
      <c r="AG784" s="116">
        <v>781</v>
      </c>
      <c r="AH784" s="38" t="s">
        <v>291</v>
      </c>
      <c r="AJ784" s="108">
        <v>781</v>
      </c>
      <c r="AK784" s="116">
        <v>781</v>
      </c>
      <c r="AL784" s="38" t="s">
        <v>291</v>
      </c>
    </row>
    <row r="785" spans="32:38" x14ac:dyDescent="0.25">
      <c r="AF785" s="107">
        <v>782</v>
      </c>
      <c r="AG785" s="116">
        <v>782</v>
      </c>
      <c r="AH785" s="38" t="s">
        <v>291</v>
      </c>
      <c r="AJ785" s="108">
        <v>782</v>
      </c>
      <c r="AK785" s="116">
        <v>782</v>
      </c>
      <c r="AL785" s="38" t="s">
        <v>292</v>
      </c>
    </row>
    <row r="786" spans="32:38" x14ac:dyDescent="0.25">
      <c r="AF786" s="107">
        <v>783</v>
      </c>
      <c r="AG786" s="116">
        <v>783</v>
      </c>
      <c r="AH786" s="38" t="s">
        <v>292</v>
      </c>
      <c r="AJ786" s="108">
        <v>783</v>
      </c>
      <c r="AK786" s="116">
        <v>783</v>
      </c>
      <c r="AL786" s="38" t="s">
        <v>293</v>
      </c>
    </row>
    <row r="787" spans="32:38" x14ac:dyDescent="0.25">
      <c r="AF787" s="107">
        <v>784</v>
      </c>
      <c r="AG787" s="116">
        <v>784</v>
      </c>
      <c r="AH787" s="38" t="s">
        <v>292</v>
      </c>
      <c r="AJ787" s="108">
        <v>784</v>
      </c>
      <c r="AK787" s="116">
        <v>784</v>
      </c>
      <c r="AL787" s="38" t="s">
        <v>291</v>
      </c>
    </row>
    <row r="788" spans="32:38" x14ac:dyDescent="0.25">
      <c r="AF788" s="107">
        <v>785</v>
      </c>
      <c r="AG788" s="116">
        <v>785</v>
      </c>
      <c r="AH788" s="38" t="s">
        <v>293</v>
      </c>
      <c r="AJ788" s="108">
        <v>785</v>
      </c>
      <c r="AK788" s="116">
        <v>785</v>
      </c>
      <c r="AL788" s="38" t="s">
        <v>292</v>
      </c>
    </row>
    <row r="789" spans="32:38" x14ac:dyDescent="0.25">
      <c r="AF789" s="107">
        <v>786</v>
      </c>
      <c r="AG789" s="116">
        <v>786</v>
      </c>
      <c r="AH789" s="38" t="s">
        <v>293</v>
      </c>
      <c r="AJ789" s="108">
        <v>786</v>
      </c>
      <c r="AK789" s="116">
        <v>786</v>
      </c>
      <c r="AL789" s="38" t="s">
        <v>293</v>
      </c>
    </row>
    <row r="790" spans="32:38" x14ac:dyDescent="0.25">
      <c r="AF790" s="107">
        <v>787</v>
      </c>
      <c r="AG790" s="116">
        <v>787</v>
      </c>
      <c r="AH790" s="38" t="s">
        <v>291</v>
      </c>
      <c r="AJ790" s="108">
        <v>787</v>
      </c>
      <c r="AK790" s="116">
        <v>787</v>
      </c>
      <c r="AL790" s="38" t="s">
        <v>291</v>
      </c>
    </row>
    <row r="791" spans="32:38" x14ac:dyDescent="0.25">
      <c r="AF791" s="107">
        <v>788</v>
      </c>
      <c r="AG791" s="116">
        <v>788</v>
      </c>
      <c r="AH791" s="38" t="s">
        <v>291</v>
      </c>
      <c r="AJ791" s="108">
        <v>788</v>
      </c>
      <c r="AK791" s="116">
        <v>788</v>
      </c>
      <c r="AL791" s="38" t="s">
        <v>292</v>
      </c>
    </row>
    <row r="792" spans="32:38" x14ac:dyDescent="0.25">
      <c r="AF792" s="107">
        <v>789</v>
      </c>
      <c r="AG792" s="116">
        <v>789</v>
      </c>
      <c r="AH792" s="38" t="s">
        <v>292</v>
      </c>
      <c r="AJ792" s="108">
        <v>789</v>
      </c>
      <c r="AK792" s="116">
        <v>789</v>
      </c>
      <c r="AL792" s="38" t="s">
        <v>293</v>
      </c>
    </row>
    <row r="793" spans="32:38" x14ac:dyDescent="0.25">
      <c r="AF793" s="107">
        <v>790</v>
      </c>
      <c r="AG793" s="116">
        <v>790</v>
      </c>
      <c r="AH793" s="38" t="s">
        <v>292</v>
      </c>
      <c r="AJ793" s="108">
        <v>790</v>
      </c>
      <c r="AK793" s="116">
        <v>790</v>
      </c>
      <c r="AL793" s="38" t="s">
        <v>291</v>
      </c>
    </row>
    <row r="794" spans="32:38" x14ac:dyDescent="0.25">
      <c r="AF794" s="107">
        <v>791</v>
      </c>
      <c r="AG794" s="116">
        <v>791</v>
      </c>
      <c r="AH794" s="38" t="s">
        <v>293</v>
      </c>
      <c r="AJ794" s="108">
        <v>791</v>
      </c>
      <c r="AK794" s="116">
        <v>791</v>
      </c>
      <c r="AL794" s="38" t="s">
        <v>292</v>
      </c>
    </row>
    <row r="795" spans="32:38" x14ac:dyDescent="0.25">
      <c r="AF795" s="107">
        <v>792</v>
      </c>
      <c r="AG795" s="116">
        <v>792</v>
      </c>
      <c r="AH795" s="38" t="s">
        <v>293</v>
      </c>
      <c r="AJ795" s="108">
        <v>792</v>
      </c>
      <c r="AK795" s="116">
        <v>792</v>
      </c>
      <c r="AL795" s="38" t="s">
        <v>293</v>
      </c>
    </row>
    <row r="796" spans="32:38" x14ac:dyDescent="0.25">
      <c r="AF796" s="107">
        <v>793</v>
      </c>
      <c r="AG796" s="116">
        <v>793</v>
      </c>
      <c r="AH796" s="38" t="s">
        <v>291</v>
      </c>
      <c r="AJ796" s="108">
        <v>793</v>
      </c>
      <c r="AK796" s="116">
        <v>793</v>
      </c>
      <c r="AL796" s="38" t="s">
        <v>291</v>
      </c>
    </row>
    <row r="797" spans="32:38" x14ac:dyDescent="0.25">
      <c r="AF797" s="107">
        <v>794</v>
      </c>
      <c r="AG797" s="116">
        <v>794</v>
      </c>
      <c r="AH797" s="38" t="s">
        <v>291</v>
      </c>
      <c r="AJ797" s="108">
        <v>794</v>
      </c>
      <c r="AK797" s="116">
        <v>794</v>
      </c>
      <c r="AL797" s="38" t="s">
        <v>292</v>
      </c>
    </row>
    <row r="798" spans="32:38" x14ac:dyDescent="0.25">
      <c r="AF798" s="107">
        <v>795</v>
      </c>
      <c r="AG798" s="116">
        <v>795</v>
      </c>
      <c r="AH798" s="38" t="s">
        <v>292</v>
      </c>
      <c r="AJ798" s="108">
        <v>795</v>
      </c>
      <c r="AK798" s="116">
        <v>795</v>
      </c>
      <c r="AL798" s="38" t="s">
        <v>293</v>
      </c>
    </row>
    <row r="799" spans="32:38" x14ac:dyDescent="0.25">
      <c r="AF799" s="107">
        <v>796</v>
      </c>
      <c r="AG799" s="116">
        <v>796</v>
      </c>
      <c r="AH799" s="38" t="s">
        <v>292</v>
      </c>
      <c r="AJ799" s="108">
        <v>796</v>
      </c>
      <c r="AK799" s="116">
        <v>796</v>
      </c>
      <c r="AL799" s="38" t="s">
        <v>291</v>
      </c>
    </row>
    <row r="800" spans="32:38" x14ac:dyDescent="0.25">
      <c r="AF800" s="107">
        <v>797</v>
      </c>
      <c r="AG800" s="116">
        <v>797</v>
      </c>
      <c r="AH800" s="38" t="s">
        <v>293</v>
      </c>
      <c r="AJ800" s="108">
        <v>797</v>
      </c>
      <c r="AK800" s="116">
        <v>797</v>
      </c>
      <c r="AL800" s="38" t="s">
        <v>292</v>
      </c>
    </row>
    <row r="801" spans="32:38" x14ac:dyDescent="0.25">
      <c r="AF801" s="107">
        <v>798</v>
      </c>
      <c r="AG801" s="116">
        <v>798</v>
      </c>
      <c r="AH801" s="38" t="s">
        <v>293</v>
      </c>
      <c r="AJ801" s="108">
        <v>798</v>
      </c>
      <c r="AK801" s="116">
        <v>798</v>
      </c>
      <c r="AL801" s="38" t="s">
        <v>293</v>
      </c>
    </row>
    <row r="802" spans="32:38" x14ac:dyDescent="0.25">
      <c r="AF802" s="107">
        <v>799</v>
      </c>
      <c r="AG802" s="116">
        <v>799</v>
      </c>
      <c r="AH802" s="38" t="s">
        <v>291</v>
      </c>
      <c r="AJ802" s="108">
        <v>799</v>
      </c>
      <c r="AK802" s="116">
        <v>799</v>
      </c>
      <c r="AL802" s="38" t="s">
        <v>291</v>
      </c>
    </row>
    <row r="803" spans="32:38" x14ac:dyDescent="0.25">
      <c r="AF803" s="107">
        <v>800</v>
      </c>
      <c r="AG803" s="116">
        <v>800</v>
      </c>
      <c r="AH803" s="38" t="s">
        <v>291</v>
      </c>
      <c r="AJ803" s="108">
        <v>800</v>
      </c>
      <c r="AK803" s="116">
        <v>800</v>
      </c>
      <c r="AL803" s="38" t="s">
        <v>292</v>
      </c>
    </row>
    <row r="804" spans="32:38" x14ac:dyDescent="0.25">
      <c r="AF804" s="107">
        <v>801</v>
      </c>
      <c r="AG804" s="116">
        <v>801</v>
      </c>
      <c r="AH804" s="38" t="s">
        <v>292</v>
      </c>
      <c r="AJ804" s="108">
        <v>801</v>
      </c>
      <c r="AK804" s="116">
        <v>801</v>
      </c>
      <c r="AL804" s="38" t="s">
        <v>293</v>
      </c>
    </row>
    <row r="805" spans="32:38" x14ac:dyDescent="0.25">
      <c r="AF805" s="107">
        <v>802</v>
      </c>
      <c r="AG805" s="116">
        <v>802</v>
      </c>
      <c r="AH805" s="38" t="s">
        <v>292</v>
      </c>
      <c r="AJ805" s="108">
        <v>802</v>
      </c>
      <c r="AK805" s="116">
        <v>802</v>
      </c>
      <c r="AL805" s="38" t="s">
        <v>291</v>
      </c>
    </row>
    <row r="806" spans="32:38" x14ac:dyDescent="0.25">
      <c r="AF806" s="107">
        <v>803</v>
      </c>
      <c r="AG806" s="116">
        <v>803</v>
      </c>
      <c r="AH806" s="38" t="s">
        <v>293</v>
      </c>
      <c r="AJ806" s="108">
        <v>803</v>
      </c>
      <c r="AK806" s="116">
        <v>803</v>
      </c>
      <c r="AL806" s="38" t="s">
        <v>292</v>
      </c>
    </row>
    <row r="807" spans="32:38" x14ac:dyDescent="0.25">
      <c r="AF807" s="107">
        <v>804</v>
      </c>
      <c r="AG807" s="116">
        <v>804</v>
      </c>
      <c r="AH807" s="38" t="s">
        <v>293</v>
      </c>
      <c r="AJ807" s="108">
        <v>804</v>
      </c>
      <c r="AK807" s="116">
        <v>804</v>
      </c>
      <c r="AL807" s="38" t="s">
        <v>293</v>
      </c>
    </row>
    <row r="808" spans="32:38" x14ac:dyDescent="0.25">
      <c r="AF808" s="107">
        <v>805</v>
      </c>
      <c r="AG808" s="116">
        <v>805</v>
      </c>
      <c r="AH808" s="38" t="s">
        <v>291</v>
      </c>
      <c r="AJ808" s="108">
        <v>805</v>
      </c>
      <c r="AK808" s="116">
        <v>805</v>
      </c>
      <c r="AL808" s="38" t="s">
        <v>291</v>
      </c>
    </row>
    <row r="809" spans="32:38" x14ac:dyDescent="0.25">
      <c r="AF809" s="107">
        <v>806</v>
      </c>
      <c r="AG809" s="116">
        <v>806</v>
      </c>
      <c r="AH809" s="38" t="s">
        <v>291</v>
      </c>
      <c r="AJ809" s="108">
        <v>806</v>
      </c>
      <c r="AK809" s="116">
        <v>806</v>
      </c>
      <c r="AL809" s="38" t="s">
        <v>292</v>
      </c>
    </row>
    <row r="810" spans="32:38" x14ac:dyDescent="0.25">
      <c r="AF810" s="107">
        <v>807</v>
      </c>
      <c r="AG810" s="116">
        <v>807</v>
      </c>
      <c r="AH810" s="38" t="s">
        <v>292</v>
      </c>
      <c r="AJ810" s="108">
        <v>807</v>
      </c>
      <c r="AK810" s="116">
        <v>807</v>
      </c>
      <c r="AL810" s="38" t="s">
        <v>293</v>
      </c>
    </row>
    <row r="811" spans="32:38" x14ac:dyDescent="0.25">
      <c r="AF811" s="107">
        <v>808</v>
      </c>
      <c r="AG811" s="116">
        <v>808</v>
      </c>
      <c r="AH811" s="38" t="s">
        <v>292</v>
      </c>
      <c r="AJ811" s="108">
        <v>808</v>
      </c>
      <c r="AK811" s="116">
        <v>808</v>
      </c>
      <c r="AL811" s="38" t="s">
        <v>291</v>
      </c>
    </row>
    <row r="812" spans="32:38" x14ac:dyDescent="0.25">
      <c r="AF812" s="107">
        <v>809</v>
      </c>
      <c r="AG812" s="116">
        <v>809</v>
      </c>
      <c r="AH812" s="38" t="s">
        <v>293</v>
      </c>
      <c r="AJ812" s="108">
        <v>809</v>
      </c>
      <c r="AK812" s="116">
        <v>809</v>
      </c>
      <c r="AL812" s="38" t="s">
        <v>292</v>
      </c>
    </row>
    <row r="813" spans="32:38" x14ac:dyDescent="0.25">
      <c r="AF813" s="107">
        <v>810</v>
      </c>
      <c r="AG813" s="116">
        <v>810</v>
      </c>
      <c r="AH813" s="38" t="s">
        <v>293</v>
      </c>
      <c r="AJ813" s="108">
        <v>810</v>
      </c>
      <c r="AK813" s="116">
        <v>810</v>
      </c>
      <c r="AL813" s="38" t="s">
        <v>293</v>
      </c>
    </row>
    <row r="814" spans="32:38" x14ac:dyDescent="0.25">
      <c r="AF814" s="107">
        <v>811</v>
      </c>
      <c r="AG814" s="116">
        <v>811</v>
      </c>
      <c r="AH814" s="38" t="s">
        <v>291</v>
      </c>
      <c r="AJ814" s="108">
        <v>811</v>
      </c>
      <c r="AK814" s="116">
        <v>811</v>
      </c>
      <c r="AL814" s="38" t="s">
        <v>291</v>
      </c>
    </row>
    <row r="815" spans="32:38" x14ac:dyDescent="0.25">
      <c r="AF815" s="107">
        <v>812</v>
      </c>
      <c r="AG815" s="116">
        <v>812</v>
      </c>
      <c r="AH815" s="38" t="s">
        <v>291</v>
      </c>
      <c r="AJ815" s="108">
        <v>812</v>
      </c>
      <c r="AK815" s="116">
        <v>812</v>
      </c>
      <c r="AL815" s="38" t="s">
        <v>292</v>
      </c>
    </row>
    <row r="816" spans="32:38" x14ac:dyDescent="0.25">
      <c r="AF816" s="107">
        <v>813</v>
      </c>
      <c r="AG816" s="116">
        <v>813</v>
      </c>
      <c r="AH816" s="38" t="s">
        <v>292</v>
      </c>
      <c r="AJ816" s="108">
        <v>813</v>
      </c>
      <c r="AK816" s="116">
        <v>813</v>
      </c>
      <c r="AL816" s="38" t="s">
        <v>293</v>
      </c>
    </row>
    <row r="817" spans="32:38" x14ac:dyDescent="0.25">
      <c r="AF817" s="107">
        <v>814</v>
      </c>
      <c r="AG817" s="116">
        <v>814</v>
      </c>
      <c r="AH817" s="38" t="s">
        <v>292</v>
      </c>
      <c r="AJ817" s="108">
        <v>814</v>
      </c>
      <c r="AK817" s="116">
        <v>814</v>
      </c>
      <c r="AL817" s="38" t="s">
        <v>291</v>
      </c>
    </row>
    <row r="818" spans="32:38" x14ac:dyDescent="0.25">
      <c r="AF818" s="107">
        <v>815</v>
      </c>
      <c r="AG818" s="116">
        <v>815</v>
      </c>
      <c r="AH818" s="38" t="s">
        <v>293</v>
      </c>
      <c r="AJ818" s="108">
        <v>815</v>
      </c>
      <c r="AK818" s="116">
        <v>815</v>
      </c>
      <c r="AL818" s="38" t="s">
        <v>292</v>
      </c>
    </row>
    <row r="819" spans="32:38" x14ac:dyDescent="0.25">
      <c r="AF819" s="107">
        <v>816</v>
      </c>
      <c r="AG819" s="116">
        <v>816</v>
      </c>
      <c r="AH819" s="38" t="s">
        <v>293</v>
      </c>
      <c r="AJ819" s="108">
        <v>816</v>
      </c>
      <c r="AK819" s="116">
        <v>816</v>
      </c>
      <c r="AL819" s="38" t="s">
        <v>293</v>
      </c>
    </row>
    <row r="820" spans="32:38" x14ac:dyDescent="0.25">
      <c r="AF820" s="107">
        <v>817</v>
      </c>
      <c r="AG820" s="116">
        <v>817</v>
      </c>
      <c r="AH820" s="38" t="s">
        <v>291</v>
      </c>
      <c r="AJ820" s="108">
        <v>817</v>
      </c>
      <c r="AK820" s="116">
        <v>817</v>
      </c>
      <c r="AL820" s="38" t="s">
        <v>291</v>
      </c>
    </row>
    <row r="821" spans="32:38" x14ac:dyDescent="0.25">
      <c r="AF821" s="107">
        <v>818</v>
      </c>
      <c r="AG821" s="116">
        <v>818</v>
      </c>
      <c r="AH821" s="38" t="s">
        <v>291</v>
      </c>
      <c r="AJ821" s="108">
        <v>818</v>
      </c>
      <c r="AK821" s="116">
        <v>818</v>
      </c>
      <c r="AL821" s="38" t="s">
        <v>292</v>
      </c>
    </row>
    <row r="822" spans="32:38" x14ac:dyDescent="0.25">
      <c r="AF822" s="107">
        <v>819</v>
      </c>
      <c r="AG822" s="116">
        <v>819</v>
      </c>
      <c r="AH822" s="38" t="s">
        <v>292</v>
      </c>
      <c r="AJ822" s="108">
        <v>819</v>
      </c>
      <c r="AK822" s="116">
        <v>819</v>
      </c>
      <c r="AL822" s="38" t="s">
        <v>293</v>
      </c>
    </row>
    <row r="823" spans="32:38" x14ac:dyDescent="0.25">
      <c r="AF823" s="107">
        <v>820</v>
      </c>
      <c r="AG823" s="116">
        <v>820</v>
      </c>
      <c r="AH823" s="38" t="s">
        <v>292</v>
      </c>
      <c r="AJ823" s="108">
        <v>820</v>
      </c>
      <c r="AK823" s="116">
        <v>820</v>
      </c>
      <c r="AL823" s="38" t="s">
        <v>291</v>
      </c>
    </row>
    <row r="824" spans="32:38" x14ac:dyDescent="0.25">
      <c r="AF824" s="107">
        <v>821</v>
      </c>
      <c r="AG824" s="116">
        <v>821</v>
      </c>
      <c r="AH824" s="38" t="s">
        <v>293</v>
      </c>
      <c r="AJ824" s="108">
        <v>821</v>
      </c>
      <c r="AK824" s="116">
        <v>821</v>
      </c>
      <c r="AL824" s="38" t="s">
        <v>292</v>
      </c>
    </row>
    <row r="825" spans="32:38" x14ac:dyDescent="0.25">
      <c r="AF825" s="107">
        <v>822</v>
      </c>
      <c r="AG825" s="116">
        <v>822</v>
      </c>
      <c r="AH825" s="38" t="s">
        <v>293</v>
      </c>
      <c r="AJ825" s="108">
        <v>822</v>
      </c>
      <c r="AK825" s="116">
        <v>822</v>
      </c>
      <c r="AL825" s="38" t="s">
        <v>293</v>
      </c>
    </row>
    <row r="826" spans="32:38" x14ac:dyDescent="0.25">
      <c r="AF826" s="107">
        <v>823</v>
      </c>
      <c r="AG826" s="116">
        <v>823</v>
      </c>
      <c r="AH826" s="38" t="s">
        <v>291</v>
      </c>
      <c r="AJ826" s="108">
        <v>823</v>
      </c>
      <c r="AK826" s="116">
        <v>823</v>
      </c>
      <c r="AL826" s="38" t="s">
        <v>291</v>
      </c>
    </row>
    <row r="827" spans="32:38" x14ac:dyDescent="0.25">
      <c r="AF827" s="107">
        <v>824</v>
      </c>
      <c r="AG827" s="116">
        <v>824</v>
      </c>
      <c r="AH827" s="38" t="s">
        <v>291</v>
      </c>
      <c r="AJ827" s="108">
        <v>824</v>
      </c>
      <c r="AK827" s="116">
        <v>824</v>
      </c>
      <c r="AL827" s="38" t="s">
        <v>292</v>
      </c>
    </row>
    <row r="828" spans="32:38" x14ac:dyDescent="0.25">
      <c r="AF828" s="107">
        <v>825</v>
      </c>
      <c r="AG828" s="116">
        <v>825</v>
      </c>
      <c r="AH828" s="38" t="s">
        <v>292</v>
      </c>
      <c r="AJ828" s="108">
        <v>825</v>
      </c>
      <c r="AK828" s="116">
        <v>825</v>
      </c>
      <c r="AL828" s="38" t="s">
        <v>293</v>
      </c>
    </row>
    <row r="829" spans="32:38" x14ac:dyDescent="0.25">
      <c r="AF829" s="107">
        <v>826</v>
      </c>
      <c r="AG829" s="116">
        <v>826</v>
      </c>
      <c r="AH829" s="38" t="s">
        <v>292</v>
      </c>
      <c r="AJ829" s="108">
        <v>826</v>
      </c>
      <c r="AK829" s="116">
        <v>826</v>
      </c>
      <c r="AL829" s="38" t="s">
        <v>291</v>
      </c>
    </row>
    <row r="830" spans="32:38" x14ac:dyDescent="0.25">
      <c r="AF830" s="107">
        <v>827</v>
      </c>
      <c r="AG830" s="116">
        <v>827</v>
      </c>
      <c r="AH830" s="38" t="s">
        <v>293</v>
      </c>
      <c r="AJ830" s="108">
        <v>827</v>
      </c>
      <c r="AK830" s="116">
        <v>827</v>
      </c>
      <c r="AL830" s="38" t="s">
        <v>292</v>
      </c>
    </row>
    <row r="831" spans="32:38" x14ac:dyDescent="0.25">
      <c r="AF831" s="107">
        <v>828</v>
      </c>
      <c r="AG831" s="116">
        <v>828</v>
      </c>
      <c r="AH831" s="38" t="s">
        <v>293</v>
      </c>
      <c r="AJ831" s="108">
        <v>828</v>
      </c>
      <c r="AK831" s="116">
        <v>828</v>
      </c>
      <c r="AL831" s="38" t="s">
        <v>293</v>
      </c>
    </row>
    <row r="832" spans="32:38" x14ac:dyDescent="0.25">
      <c r="AF832" s="107">
        <v>829</v>
      </c>
      <c r="AG832" s="116">
        <v>829</v>
      </c>
      <c r="AH832" s="38" t="s">
        <v>291</v>
      </c>
      <c r="AJ832" s="108">
        <v>829</v>
      </c>
      <c r="AK832" s="116">
        <v>829</v>
      </c>
      <c r="AL832" s="38" t="s">
        <v>291</v>
      </c>
    </row>
    <row r="833" spans="32:38" x14ac:dyDescent="0.25">
      <c r="AF833" s="107">
        <v>830</v>
      </c>
      <c r="AG833" s="116">
        <v>830</v>
      </c>
      <c r="AH833" s="38" t="s">
        <v>291</v>
      </c>
      <c r="AJ833" s="108">
        <v>830</v>
      </c>
      <c r="AK833" s="116">
        <v>830</v>
      </c>
      <c r="AL833" s="38" t="s">
        <v>292</v>
      </c>
    </row>
    <row r="834" spans="32:38" x14ac:dyDescent="0.25">
      <c r="AF834" s="107">
        <v>831</v>
      </c>
      <c r="AG834" s="116">
        <v>831</v>
      </c>
      <c r="AH834" s="38" t="s">
        <v>292</v>
      </c>
      <c r="AJ834" s="108">
        <v>831</v>
      </c>
      <c r="AK834" s="116">
        <v>831</v>
      </c>
      <c r="AL834" s="38" t="s">
        <v>293</v>
      </c>
    </row>
    <row r="835" spans="32:38" x14ac:dyDescent="0.25">
      <c r="AF835" s="107">
        <v>832</v>
      </c>
      <c r="AG835" s="116">
        <v>832</v>
      </c>
      <c r="AH835" s="38" t="s">
        <v>292</v>
      </c>
      <c r="AJ835" s="108">
        <v>832</v>
      </c>
      <c r="AK835" s="116">
        <v>832</v>
      </c>
      <c r="AL835" s="38" t="s">
        <v>291</v>
      </c>
    </row>
    <row r="836" spans="32:38" x14ac:dyDescent="0.25">
      <c r="AF836" s="107">
        <v>833</v>
      </c>
      <c r="AG836" s="116">
        <v>833</v>
      </c>
      <c r="AH836" s="38" t="s">
        <v>293</v>
      </c>
      <c r="AJ836" s="108">
        <v>833</v>
      </c>
      <c r="AK836" s="116">
        <v>833</v>
      </c>
      <c r="AL836" s="38" t="s">
        <v>292</v>
      </c>
    </row>
    <row r="837" spans="32:38" x14ac:dyDescent="0.25">
      <c r="AF837" s="107">
        <v>834</v>
      </c>
      <c r="AG837" s="116">
        <v>834</v>
      </c>
      <c r="AH837" s="38" t="s">
        <v>293</v>
      </c>
      <c r="AJ837" s="108">
        <v>834</v>
      </c>
      <c r="AK837" s="116">
        <v>834</v>
      </c>
      <c r="AL837" s="38" t="s">
        <v>293</v>
      </c>
    </row>
    <row r="838" spans="32:38" x14ac:dyDescent="0.25">
      <c r="AF838" s="107">
        <v>835</v>
      </c>
      <c r="AG838" s="116">
        <v>835</v>
      </c>
      <c r="AH838" s="38" t="s">
        <v>291</v>
      </c>
      <c r="AJ838" s="108">
        <v>835</v>
      </c>
      <c r="AK838" s="116">
        <v>835</v>
      </c>
      <c r="AL838" s="38" t="s">
        <v>291</v>
      </c>
    </row>
    <row r="839" spans="32:38" x14ac:dyDescent="0.25">
      <c r="AF839" s="107">
        <v>836</v>
      </c>
      <c r="AG839" s="116">
        <v>836</v>
      </c>
      <c r="AH839" s="38" t="s">
        <v>291</v>
      </c>
      <c r="AJ839" s="108">
        <v>836</v>
      </c>
      <c r="AK839" s="116">
        <v>836</v>
      </c>
      <c r="AL839" s="38" t="s">
        <v>292</v>
      </c>
    </row>
    <row r="840" spans="32:38" x14ac:dyDescent="0.25">
      <c r="AF840" s="107">
        <v>837</v>
      </c>
      <c r="AG840" s="116">
        <v>837</v>
      </c>
      <c r="AH840" s="38" t="s">
        <v>292</v>
      </c>
      <c r="AJ840" s="108">
        <v>837</v>
      </c>
      <c r="AK840" s="116">
        <v>837</v>
      </c>
      <c r="AL840" s="38" t="s">
        <v>293</v>
      </c>
    </row>
    <row r="841" spans="32:38" x14ac:dyDescent="0.25">
      <c r="AF841" s="107">
        <v>838</v>
      </c>
      <c r="AG841" s="116">
        <v>838</v>
      </c>
      <c r="AH841" s="38" t="s">
        <v>292</v>
      </c>
      <c r="AJ841" s="108">
        <v>838</v>
      </c>
      <c r="AK841" s="116">
        <v>838</v>
      </c>
      <c r="AL841" s="38" t="s">
        <v>291</v>
      </c>
    </row>
    <row r="842" spans="32:38" x14ac:dyDescent="0.25">
      <c r="AF842" s="107">
        <v>839</v>
      </c>
      <c r="AG842" s="116">
        <v>839</v>
      </c>
      <c r="AH842" s="38" t="s">
        <v>293</v>
      </c>
      <c r="AJ842" s="108">
        <v>839</v>
      </c>
      <c r="AK842" s="116">
        <v>839</v>
      </c>
      <c r="AL842" s="38" t="s">
        <v>292</v>
      </c>
    </row>
    <row r="843" spans="32:38" x14ac:dyDescent="0.25">
      <c r="AF843" s="107">
        <v>840</v>
      </c>
      <c r="AG843" s="116">
        <v>840</v>
      </c>
      <c r="AH843" s="38" t="s">
        <v>293</v>
      </c>
      <c r="AJ843" s="108">
        <v>840</v>
      </c>
      <c r="AK843" s="116">
        <v>840</v>
      </c>
      <c r="AL843" s="38" t="s">
        <v>293</v>
      </c>
    </row>
    <row r="844" spans="32:38" x14ac:dyDescent="0.25">
      <c r="AF844" s="107">
        <v>841</v>
      </c>
      <c r="AG844" s="116">
        <v>841</v>
      </c>
      <c r="AH844" s="38" t="s">
        <v>291</v>
      </c>
      <c r="AJ844" s="108">
        <v>841</v>
      </c>
      <c r="AK844" s="116">
        <v>841</v>
      </c>
      <c r="AL844" s="38" t="s">
        <v>291</v>
      </c>
    </row>
    <row r="845" spans="32:38" x14ac:dyDescent="0.25">
      <c r="AF845" s="107">
        <v>842</v>
      </c>
      <c r="AG845" s="116">
        <v>842</v>
      </c>
      <c r="AH845" s="38" t="s">
        <v>291</v>
      </c>
      <c r="AJ845" s="108">
        <v>842</v>
      </c>
      <c r="AK845" s="116">
        <v>842</v>
      </c>
      <c r="AL845" s="38" t="s">
        <v>292</v>
      </c>
    </row>
    <row r="846" spans="32:38" x14ac:dyDescent="0.25">
      <c r="AF846" s="107">
        <v>843</v>
      </c>
      <c r="AG846" s="116">
        <v>843</v>
      </c>
      <c r="AH846" s="38" t="s">
        <v>292</v>
      </c>
      <c r="AJ846" s="108">
        <v>843</v>
      </c>
      <c r="AK846" s="116">
        <v>843</v>
      </c>
      <c r="AL846" s="38" t="s">
        <v>293</v>
      </c>
    </row>
    <row r="847" spans="32:38" x14ac:dyDescent="0.25">
      <c r="AF847" s="107">
        <v>844</v>
      </c>
      <c r="AG847" s="116">
        <v>844</v>
      </c>
      <c r="AH847" s="38" t="s">
        <v>292</v>
      </c>
      <c r="AJ847" s="108">
        <v>844</v>
      </c>
      <c r="AK847" s="116">
        <v>844</v>
      </c>
      <c r="AL847" s="38" t="s">
        <v>291</v>
      </c>
    </row>
    <row r="848" spans="32:38" x14ac:dyDescent="0.25">
      <c r="AF848" s="107">
        <v>845</v>
      </c>
      <c r="AG848" s="116">
        <v>845</v>
      </c>
      <c r="AH848" s="38" t="s">
        <v>293</v>
      </c>
      <c r="AJ848" s="108">
        <v>845</v>
      </c>
      <c r="AK848" s="116">
        <v>845</v>
      </c>
      <c r="AL848" s="38" t="s">
        <v>292</v>
      </c>
    </row>
    <row r="849" spans="32:38" x14ac:dyDescent="0.25">
      <c r="AF849" s="107">
        <v>846</v>
      </c>
      <c r="AG849" s="116">
        <v>846</v>
      </c>
      <c r="AH849" s="38" t="s">
        <v>293</v>
      </c>
      <c r="AJ849" s="108">
        <v>846</v>
      </c>
      <c r="AK849" s="116">
        <v>846</v>
      </c>
      <c r="AL849" s="38" t="s">
        <v>293</v>
      </c>
    </row>
    <row r="850" spans="32:38" x14ac:dyDescent="0.25">
      <c r="AF850" s="107">
        <v>847</v>
      </c>
      <c r="AG850" s="116">
        <v>847</v>
      </c>
      <c r="AH850" s="38" t="s">
        <v>291</v>
      </c>
      <c r="AJ850" s="108">
        <v>847</v>
      </c>
      <c r="AK850" s="116">
        <v>847</v>
      </c>
      <c r="AL850" s="38" t="s">
        <v>291</v>
      </c>
    </row>
    <row r="851" spans="32:38" x14ac:dyDescent="0.25">
      <c r="AF851" s="107">
        <v>848</v>
      </c>
      <c r="AG851" s="116">
        <v>848</v>
      </c>
      <c r="AH851" s="38" t="s">
        <v>291</v>
      </c>
      <c r="AJ851" s="108">
        <v>848</v>
      </c>
      <c r="AK851" s="116">
        <v>848</v>
      </c>
      <c r="AL851" s="38" t="s">
        <v>292</v>
      </c>
    </row>
    <row r="852" spans="32:38" x14ac:dyDescent="0.25">
      <c r="AF852" s="107">
        <v>849</v>
      </c>
      <c r="AG852" s="116">
        <v>849</v>
      </c>
      <c r="AH852" s="38" t="s">
        <v>292</v>
      </c>
      <c r="AJ852" s="108">
        <v>849</v>
      </c>
      <c r="AK852" s="116">
        <v>849</v>
      </c>
      <c r="AL852" s="38" t="s">
        <v>293</v>
      </c>
    </row>
    <row r="853" spans="32:38" x14ac:dyDescent="0.25">
      <c r="AF853" s="107">
        <v>850</v>
      </c>
      <c r="AG853" s="116">
        <v>850</v>
      </c>
      <c r="AH853" s="38" t="s">
        <v>292</v>
      </c>
      <c r="AJ853" s="108">
        <v>850</v>
      </c>
      <c r="AK853" s="116">
        <v>850</v>
      </c>
      <c r="AL853" s="38" t="s">
        <v>291</v>
      </c>
    </row>
    <row r="854" spans="32:38" x14ac:dyDescent="0.25">
      <c r="AF854" s="107">
        <v>851</v>
      </c>
      <c r="AG854" s="116">
        <v>851</v>
      </c>
      <c r="AH854" s="38" t="s">
        <v>293</v>
      </c>
      <c r="AJ854" s="108">
        <v>851</v>
      </c>
      <c r="AK854" s="116">
        <v>851</v>
      </c>
      <c r="AL854" s="38" t="s">
        <v>292</v>
      </c>
    </row>
    <row r="855" spans="32:38" x14ac:dyDescent="0.25">
      <c r="AF855" s="107">
        <v>852</v>
      </c>
      <c r="AG855" s="116">
        <v>852</v>
      </c>
      <c r="AH855" s="38" t="s">
        <v>293</v>
      </c>
      <c r="AJ855" s="108">
        <v>852</v>
      </c>
      <c r="AK855" s="116">
        <v>852</v>
      </c>
      <c r="AL855" s="38" t="s">
        <v>293</v>
      </c>
    </row>
    <row r="856" spans="32:38" x14ac:dyDescent="0.25">
      <c r="AF856" s="107">
        <v>853</v>
      </c>
      <c r="AG856" s="116">
        <v>853</v>
      </c>
      <c r="AH856" s="38" t="s">
        <v>291</v>
      </c>
      <c r="AJ856" s="108">
        <v>853</v>
      </c>
      <c r="AK856" s="116">
        <v>853</v>
      </c>
      <c r="AL856" s="38" t="s">
        <v>291</v>
      </c>
    </row>
    <row r="857" spans="32:38" x14ac:dyDescent="0.25">
      <c r="AF857" s="107">
        <v>854</v>
      </c>
      <c r="AG857" s="116">
        <v>854</v>
      </c>
      <c r="AH857" s="38" t="s">
        <v>291</v>
      </c>
      <c r="AJ857" s="108">
        <v>854</v>
      </c>
      <c r="AK857" s="116">
        <v>854</v>
      </c>
      <c r="AL857" s="38" t="s">
        <v>292</v>
      </c>
    </row>
    <row r="858" spans="32:38" x14ac:dyDescent="0.25">
      <c r="AF858" s="107">
        <v>855</v>
      </c>
      <c r="AG858" s="116">
        <v>855</v>
      </c>
      <c r="AH858" s="38" t="s">
        <v>292</v>
      </c>
      <c r="AJ858" s="108">
        <v>855</v>
      </c>
      <c r="AK858" s="116">
        <v>855</v>
      </c>
      <c r="AL858" s="38" t="s">
        <v>293</v>
      </c>
    </row>
    <row r="859" spans="32:38" x14ac:dyDescent="0.25">
      <c r="AF859" s="107">
        <v>856</v>
      </c>
      <c r="AG859" s="116">
        <v>856</v>
      </c>
      <c r="AH859" s="38" t="s">
        <v>292</v>
      </c>
      <c r="AJ859" s="108">
        <v>856</v>
      </c>
      <c r="AK859" s="116">
        <v>856</v>
      </c>
      <c r="AL859" s="38" t="s">
        <v>291</v>
      </c>
    </row>
    <row r="860" spans="32:38" x14ac:dyDescent="0.25">
      <c r="AF860" s="107">
        <v>857</v>
      </c>
      <c r="AG860" s="116">
        <v>857</v>
      </c>
      <c r="AH860" s="38" t="s">
        <v>293</v>
      </c>
      <c r="AJ860" s="108">
        <v>857</v>
      </c>
      <c r="AK860" s="116">
        <v>857</v>
      </c>
      <c r="AL860" s="38" t="s">
        <v>292</v>
      </c>
    </row>
    <row r="861" spans="32:38" x14ac:dyDescent="0.25">
      <c r="AF861" s="107">
        <v>858</v>
      </c>
      <c r="AG861" s="116">
        <v>858</v>
      </c>
      <c r="AH861" s="38" t="s">
        <v>293</v>
      </c>
      <c r="AJ861" s="108">
        <v>858</v>
      </c>
      <c r="AK861" s="116">
        <v>858</v>
      </c>
      <c r="AL861" s="38" t="s">
        <v>293</v>
      </c>
    </row>
    <row r="862" spans="32:38" x14ac:dyDescent="0.25">
      <c r="AF862" s="107">
        <v>859</v>
      </c>
      <c r="AG862" s="116">
        <v>859</v>
      </c>
      <c r="AH862" s="38" t="s">
        <v>291</v>
      </c>
      <c r="AJ862" s="108">
        <v>859</v>
      </c>
      <c r="AK862" s="116">
        <v>859</v>
      </c>
      <c r="AL862" s="38" t="s">
        <v>291</v>
      </c>
    </row>
    <row r="863" spans="32:38" x14ac:dyDescent="0.25">
      <c r="AF863" s="107">
        <v>860</v>
      </c>
      <c r="AG863" s="116">
        <v>860</v>
      </c>
      <c r="AH863" s="38" t="s">
        <v>291</v>
      </c>
      <c r="AJ863" s="108">
        <v>860</v>
      </c>
      <c r="AK863" s="116">
        <v>860</v>
      </c>
      <c r="AL863" s="38" t="s">
        <v>292</v>
      </c>
    </row>
    <row r="864" spans="32:38" x14ac:dyDescent="0.25">
      <c r="AF864" s="107">
        <v>861</v>
      </c>
      <c r="AG864" s="116">
        <v>861</v>
      </c>
      <c r="AH864" s="38" t="s">
        <v>292</v>
      </c>
      <c r="AJ864" s="108">
        <v>861</v>
      </c>
      <c r="AK864" s="116">
        <v>861</v>
      </c>
      <c r="AL864" s="38" t="s">
        <v>293</v>
      </c>
    </row>
    <row r="865" spans="32:38" x14ac:dyDescent="0.25">
      <c r="AF865" s="107">
        <v>862</v>
      </c>
      <c r="AG865" s="116">
        <v>862</v>
      </c>
      <c r="AH865" s="38" t="s">
        <v>292</v>
      </c>
      <c r="AJ865" s="108">
        <v>862</v>
      </c>
      <c r="AK865" s="116">
        <v>862</v>
      </c>
      <c r="AL865" s="38" t="s">
        <v>291</v>
      </c>
    </row>
    <row r="866" spans="32:38" x14ac:dyDescent="0.25">
      <c r="AF866" s="107">
        <v>863</v>
      </c>
      <c r="AG866" s="116">
        <v>863</v>
      </c>
      <c r="AH866" s="38" t="s">
        <v>293</v>
      </c>
      <c r="AJ866" s="108">
        <v>863</v>
      </c>
      <c r="AK866" s="116">
        <v>863</v>
      </c>
      <c r="AL866" s="38" t="s">
        <v>292</v>
      </c>
    </row>
    <row r="867" spans="32:38" x14ac:dyDescent="0.25">
      <c r="AF867" s="107">
        <v>864</v>
      </c>
      <c r="AG867" s="116">
        <v>864</v>
      </c>
      <c r="AH867" s="38" t="s">
        <v>293</v>
      </c>
      <c r="AJ867" s="108">
        <v>864</v>
      </c>
      <c r="AK867" s="116">
        <v>864</v>
      </c>
      <c r="AL867" s="38" t="s">
        <v>293</v>
      </c>
    </row>
    <row r="868" spans="32:38" x14ac:dyDescent="0.25">
      <c r="AF868" s="107">
        <v>865</v>
      </c>
      <c r="AG868" s="116">
        <v>865</v>
      </c>
      <c r="AH868" s="38" t="s">
        <v>291</v>
      </c>
      <c r="AJ868" s="108">
        <v>865</v>
      </c>
      <c r="AK868" s="116">
        <v>865</v>
      </c>
      <c r="AL868" s="38" t="s">
        <v>291</v>
      </c>
    </row>
    <row r="869" spans="32:38" x14ac:dyDescent="0.25">
      <c r="AF869" s="107">
        <v>866</v>
      </c>
      <c r="AG869" s="116">
        <v>866</v>
      </c>
      <c r="AH869" s="38" t="s">
        <v>291</v>
      </c>
      <c r="AJ869" s="108">
        <v>866</v>
      </c>
      <c r="AK869" s="116">
        <v>866</v>
      </c>
      <c r="AL869" s="38" t="s">
        <v>292</v>
      </c>
    </row>
    <row r="870" spans="32:38" x14ac:dyDescent="0.25">
      <c r="AF870" s="107">
        <v>867</v>
      </c>
      <c r="AG870" s="116">
        <v>867</v>
      </c>
      <c r="AH870" s="38" t="s">
        <v>292</v>
      </c>
      <c r="AJ870" s="108">
        <v>867</v>
      </c>
      <c r="AK870" s="116">
        <v>867</v>
      </c>
      <c r="AL870" s="38" t="s">
        <v>293</v>
      </c>
    </row>
    <row r="871" spans="32:38" x14ac:dyDescent="0.25">
      <c r="AF871" s="107">
        <v>868</v>
      </c>
      <c r="AG871" s="116">
        <v>868</v>
      </c>
      <c r="AH871" s="38" t="s">
        <v>292</v>
      </c>
      <c r="AJ871" s="108">
        <v>868</v>
      </c>
      <c r="AK871" s="116">
        <v>868</v>
      </c>
      <c r="AL871" s="38" t="s">
        <v>291</v>
      </c>
    </row>
    <row r="872" spans="32:38" x14ac:dyDescent="0.25">
      <c r="AF872" s="107">
        <v>869</v>
      </c>
      <c r="AG872" s="116">
        <v>869</v>
      </c>
      <c r="AH872" s="38" t="s">
        <v>293</v>
      </c>
      <c r="AJ872" s="108">
        <v>869</v>
      </c>
      <c r="AK872" s="116">
        <v>869</v>
      </c>
      <c r="AL872" s="38" t="s">
        <v>292</v>
      </c>
    </row>
    <row r="873" spans="32:38" x14ac:dyDescent="0.25">
      <c r="AF873" s="107">
        <v>870</v>
      </c>
      <c r="AG873" s="116">
        <v>870</v>
      </c>
      <c r="AH873" s="38" t="s">
        <v>293</v>
      </c>
      <c r="AJ873" s="108">
        <v>870</v>
      </c>
      <c r="AK873" s="116">
        <v>870</v>
      </c>
      <c r="AL873" s="38" t="s">
        <v>293</v>
      </c>
    </row>
    <row r="874" spans="32:38" x14ac:dyDescent="0.25">
      <c r="AF874" s="107">
        <v>871</v>
      </c>
      <c r="AG874" s="116">
        <v>871</v>
      </c>
      <c r="AH874" s="38" t="s">
        <v>291</v>
      </c>
      <c r="AJ874" s="108">
        <v>871</v>
      </c>
      <c r="AK874" s="116">
        <v>871</v>
      </c>
      <c r="AL874" s="38" t="s">
        <v>291</v>
      </c>
    </row>
    <row r="875" spans="32:38" x14ac:dyDescent="0.25">
      <c r="AF875" s="107">
        <v>872</v>
      </c>
      <c r="AG875" s="116">
        <v>872</v>
      </c>
      <c r="AH875" s="38" t="s">
        <v>291</v>
      </c>
      <c r="AJ875" s="108">
        <v>872</v>
      </c>
      <c r="AK875" s="116">
        <v>872</v>
      </c>
      <c r="AL875" s="38" t="s">
        <v>292</v>
      </c>
    </row>
    <row r="876" spans="32:38" x14ac:dyDescent="0.25">
      <c r="AF876" s="107">
        <v>873</v>
      </c>
      <c r="AG876" s="116">
        <v>873</v>
      </c>
      <c r="AH876" s="38" t="s">
        <v>292</v>
      </c>
      <c r="AJ876" s="108">
        <v>873</v>
      </c>
      <c r="AK876" s="116">
        <v>873</v>
      </c>
      <c r="AL876" s="38" t="s">
        <v>293</v>
      </c>
    </row>
    <row r="877" spans="32:38" x14ac:dyDescent="0.25">
      <c r="AF877" s="107">
        <v>874</v>
      </c>
      <c r="AG877" s="116">
        <v>874</v>
      </c>
      <c r="AH877" s="38" t="s">
        <v>292</v>
      </c>
      <c r="AJ877" s="108">
        <v>874</v>
      </c>
      <c r="AK877" s="116">
        <v>874</v>
      </c>
      <c r="AL877" s="38" t="s">
        <v>291</v>
      </c>
    </row>
    <row r="878" spans="32:38" x14ac:dyDescent="0.25">
      <c r="AF878" s="107">
        <v>875</v>
      </c>
      <c r="AG878" s="116">
        <v>875</v>
      </c>
      <c r="AH878" s="38" t="s">
        <v>293</v>
      </c>
      <c r="AJ878" s="108">
        <v>875</v>
      </c>
      <c r="AK878" s="116">
        <v>875</v>
      </c>
      <c r="AL878" s="38" t="s">
        <v>292</v>
      </c>
    </row>
    <row r="879" spans="32:38" x14ac:dyDescent="0.25">
      <c r="AF879" s="107">
        <v>876</v>
      </c>
      <c r="AG879" s="116">
        <v>876</v>
      </c>
      <c r="AH879" s="38" t="s">
        <v>293</v>
      </c>
      <c r="AJ879" s="108">
        <v>876</v>
      </c>
      <c r="AK879" s="116">
        <v>876</v>
      </c>
      <c r="AL879" s="38" t="s">
        <v>293</v>
      </c>
    </row>
    <row r="880" spans="32:38" x14ac:dyDescent="0.25">
      <c r="AF880" s="107">
        <v>877</v>
      </c>
      <c r="AG880" s="116">
        <v>877</v>
      </c>
      <c r="AH880" s="38" t="s">
        <v>291</v>
      </c>
      <c r="AJ880" s="108">
        <v>877</v>
      </c>
      <c r="AK880" s="116">
        <v>877</v>
      </c>
      <c r="AL880" s="38" t="s">
        <v>291</v>
      </c>
    </row>
    <row r="881" spans="32:38" x14ac:dyDescent="0.25">
      <c r="AF881" s="107">
        <v>878</v>
      </c>
      <c r="AG881" s="116">
        <v>878</v>
      </c>
      <c r="AH881" s="38" t="s">
        <v>291</v>
      </c>
      <c r="AJ881" s="108">
        <v>878</v>
      </c>
      <c r="AK881" s="116">
        <v>878</v>
      </c>
      <c r="AL881" s="38" t="s">
        <v>292</v>
      </c>
    </row>
    <row r="882" spans="32:38" x14ac:dyDescent="0.25">
      <c r="AF882" s="107">
        <v>879</v>
      </c>
      <c r="AG882" s="116">
        <v>879</v>
      </c>
      <c r="AH882" s="38" t="s">
        <v>292</v>
      </c>
      <c r="AJ882" s="108">
        <v>879</v>
      </c>
      <c r="AK882" s="116">
        <v>879</v>
      </c>
      <c r="AL882" s="38" t="s">
        <v>293</v>
      </c>
    </row>
    <row r="883" spans="32:38" x14ac:dyDescent="0.25">
      <c r="AF883" s="107">
        <v>880</v>
      </c>
      <c r="AG883" s="116">
        <v>880</v>
      </c>
      <c r="AH883" s="38" t="s">
        <v>292</v>
      </c>
      <c r="AJ883" s="108">
        <v>880</v>
      </c>
      <c r="AK883" s="116">
        <v>880</v>
      </c>
      <c r="AL883" s="38" t="s">
        <v>291</v>
      </c>
    </row>
    <row r="884" spans="32:38" x14ac:dyDescent="0.25">
      <c r="AF884" s="107">
        <v>881</v>
      </c>
      <c r="AG884" s="116">
        <v>881</v>
      </c>
      <c r="AH884" s="38" t="s">
        <v>293</v>
      </c>
      <c r="AJ884" s="108">
        <v>881</v>
      </c>
      <c r="AK884" s="116">
        <v>881</v>
      </c>
      <c r="AL884" s="38" t="s">
        <v>292</v>
      </c>
    </row>
    <row r="885" spans="32:38" x14ac:dyDescent="0.25">
      <c r="AF885" s="107">
        <v>882</v>
      </c>
      <c r="AG885" s="116">
        <v>882</v>
      </c>
      <c r="AH885" s="38" t="s">
        <v>293</v>
      </c>
      <c r="AJ885" s="108">
        <v>882</v>
      </c>
      <c r="AK885" s="116">
        <v>882</v>
      </c>
      <c r="AL885" s="38" t="s">
        <v>293</v>
      </c>
    </row>
    <row r="886" spans="32:38" x14ac:dyDescent="0.25">
      <c r="AF886" s="107">
        <v>883</v>
      </c>
      <c r="AG886" s="116">
        <v>883</v>
      </c>
      <c r="AH886" s="38" t="s">
        <v>291</v>
      </c>
      <c r="AJ886" s="108">
        <v>883</v>
      </c>
      <c r="AK886" s="116">
        <v>883</v>
      </c>
      <c r="AL886" s="38" t="s">
        <v>291</v>
      </c>
    </row>
    <row r="887" spans="32:38" x14ac:dyDescent="0.25">
      <c r="AF887" s="107">
        <v>884</v>
      </c>
      <c r="AG887" s="116">
        <v>884</v>
      </c>
      <c r="AH887" s="38" t="s">
        <v>291</v>
      </c>
      <c r="AJ887" s="108">
        <v>884</v>
      </c>
      <c r="AK887" s="116">
        <v>884</v>
      </c>
      <c r="AL887" s="38" t="s">
        <v>292</v>
      </c>
    </row>
    <row r="888" spans="32:38" x14ac:dyDescent="0.25">
      <c r="AF888" s="107">
        <v>885</v>
      </c>
      <c r="AG888" s="116">
        <v>885</v>
      </c>
      <c r="AH888" s="38" t="s">
        <v>292</v>
      </c>
      <c r="AJ888" s="108">
        <v>885</v>
      </c>
      <c r="AK888" s="116">
        <v>885</v>
      </c>
      <c r="AL888" s="38" t="s">
        <v>293</v>
      </c>
    </row>
    <row r="889" spans="32:38" x14ac:dyDescent="0.25">
      <c r="AF889" s="107">
        <v>886</v>
      </c>
      <c r="AG889" s="116">
        <v>886</v>
      </c>
      <c r="AH889" s="38" t="s">
        <v>292</v>
      </c>
      <c r="AJ889" s="108">
        <v>886</v>
      </c>
      <c r="AK889" s="116">
        <v>886</v>
      </c>
      <c r="AL889" s="38" t="s">
        <v>291</v>
      </c>
    </row>
    <row r="890" spans="32:38" x14ac:dyDescent="0.25">
      <c r="AF890" s="107">
        <v>887</v>
      </c>
      <c r="AG890" s="116">
        <v>887</v>
      </c>
      <c r="AH890" s="38" t="s">
        <v>293</v>
      </c>
      <c r="AJ890" s="108">
        <v>887</v>
      </c>
      <c r="AK890" s="116">
        <v>887</v>
      </c>
      <c r="AL890" s="38" t="s">
        <v>292</v>
      </c>
    </row>
    <row r="891" spans="32:38" x14ac:dyDescent="0.25">
      <c r="AF891" s="107">
        <v>888</v>
      </c>
      <c r="AG891" s="116">
        <v>888</v>
      </c>
      <c r="AH891" s="38" t="s">
        <v>293</v>
      </c>
      <c r="AJ891" s="108">
        <v>888</v>
      </c>
      <c r="AK891" s="116">
        <v>888</v>
      </c>
      <c r="AL891" s="38" t="s">
        <v>293</v>
      </c>
    </row>
    <row r="892" spans="32:38" x14ac:dyDescent="0.25">
      <c r="AF892" s="107">
        <v>889</v>
      </c>
      <c r="AG892" s="116">
        <v>889</v>
      </c>
      <c r="AH892" s="38" t="s">
        <v>291</v>
      </c>
      <c r="AJ892" s="108">
        <v>889</v>
      </c>
      <c r="AK892" s="116">
        <v>889</v>
      </c>
      <c r="AL892" s="38" t="s">
        <v>291</v>
      </c>
    </row>
    <row r="893" spans="32:38" x14ac:dyDescent="0.25">
      <c r="AF893" s="107">
        <v>890</v>
      </c>
      <c r="AG893" s="116">
        <v>890</v>
      </c>
      <c r="AH893" s="38" t="s">
        <v>291</v>
      </c>
      <c r="AJ893" s="108">
        <v>890</v>
      </c>
      <c r="AK893" s="116">
        <v>890</v>
      </c>
      <c r="AL893" s="38" t="s">
        <v>292</v>
      </c>
    </row>
    <row r="894" spans="32:38" x14ac:dyDescent="0.25">
      <c r="AF894" s="107">
        <v>891</v>
      </c>
      <c r="AG894" s="116">
        <v>891</v>
      </c>
      <c r="AH894" s="38" t="s">
        <v>292</v>
      </c>
      <c r="AJ894" s="108">
        <v>891</v>
      </c>
      <c r="AK894" s="116">
        <v>891</v>
      </c>
      <c r="AL894" s="38" t="s">
        <v>293</v>
      </c>
    </row>
    <row r="895" spans="32:38" x14ac:dyDescent="0.25">
      <c r="AF895" s="107">
        <v>892</v>
      </c>
      <c r="AG895" s="116">
        <v>892</v>
      </c>
      <c r="AH895" s="38" t="s">
        <v>292</v>
      </c>
      <c r="AJ895" s="108">
        <v>892</v>
      </c>
      <c r="AK895" s="116">
        <v>892</v>
      </c>
      <c r="AL895" s="38" t="s">
        <v>291</v>
      </c>
    </row>
    <row r="896" spans="32:38" x14ac:dyDescent="0.25">
      <c r="AF896" s="107">
        <v>893</v>
      </c>
      <c r="AG896" s="116">
        <v>893</v>
      </c>
      <c r="AH896" s="38" t="s">
        <v>293</v>
      </c>
      <c r="AJ896" s="108">
        <v>893</v>
      </c>
      <c r="AK896" s="116">
        <v>893</v>
      </c>
      <c r="AL896" s="38" t="s">
        <v>292</v>
      </c>
    </row>
    <row r="897" spans="32:38" x14ac:dyDescent="0.25">
      <c r="AF897" s="107">
        <v>894</v>
      </c>
      <c r="AG897" s="116">
        <v>894</v>
      </c>
      <c r="AH897" s="38" t="s">
        <v>293</v>
      </c>
      <c r="AJ897" s="108">
        <v>894</v>
      </c>
      <c r="AK897" s="116">
        <v>894</v>
      </c>
      <c r="AL897" s="38" t="s">
        <v>293</v>
      </c>
    </row>
    <row r="898" spans="32:38" x14ac:dyDescent="0.25">
      <c r="AF898" s="107">
        <v>895</v>
      </c>
      <c r="AG898" s="116">
        <v>895</v>
      </c>
      <c r="AH898" s="38" t="s">
        <v>291</v>
      </c>
      <c r="AJ898" s="108">
        <v>895</v>
      </c>
      <c r="AK898" s="116">
        <v>895</v>
      </c>
      <c r="AL898" s="38" t="s">
        <v>291</v>
      </c>
    </row>
    <row r="899" spans="32:38" x14ac:dyDescent="0.25">
      <c r="AF899" s="107">
        <v>896</v>
      </c>
      <c r="AG899" s="116">
        <v>896</v>
      </c>
      <c r="AH899" s="38" t="s">
        <v>291</v>
      </c>
      <c r="AJ899" s="108">
        <v>896</v>
      </c>
      <c r="AK899" s="116">
        <v>896</v>
      </c>
      <c r="AL899" s="38" t="s">
        <v>292</v>
      </c>
    </row>
    <row r="900" spans="32:38" x14ac:dyDescent="0.25">
      <c r="AF900" s="107">
        <v>897</v>
      </c>
      <c r="AG900" s="116">
        <v>897</v>
      </c>
      <c r="AH900" s="38" t="s">
        <v>292</v>
      </c>
      <c r="AJ900" s="108">
        <v>897</v>
      </c>
      <c r="AK900" s="116">
        <v>897</v>
      </c>
      <c r="AL900" s="38" t="s">
        <v>293</v>
      </c>
    </row>
    <row r="901" spans="32:38" x14ac:dyDescent="0.25">
      <c r="AF901" s="107">
        <v>898</v>
      </c>
      <c r="AG901" s="116">
        <v>898</v>
      </c>
      <c r="AH901" s="38" t="s">
        <v>292</v>
      </c>
      <c r="AJ901" s="108">
        <v>898</v>
      </c>
      <c r="AK901" s="116">
        <v>898</v>
      </c>
      <c r="AL901" s="38" t="s">
        <v>291</v>
      </c>
    </row>
    <row r="902" spans="32:38" x14ac:dyDescent="0.25">
      <c r="AF902" s="107">
        <v>899</v>
      </c>
      <c r="AG902" s="116">
        <v>899</v>
      </c>
      <c r="AH902" s="38" t="s">
        <v>293</v>
      </c>
      <c r="AJ902" s="108">
        <v>899</v>
      </c>
      <c r="AK902" s="116">
        <v>899</v>
      </c>
      <c r="AL902" s="38" t="s">
        <v>292</v>
      </c>
    </row>
    <row r="903" spans="32:38" x14ac:dyDescent="0.25">
      <c r="AF903" s="107">
        <v>900</v>
      </c>
      <c r="AG903" s="116">
        <v>900</v>
      </c>
      <c r="AH903" s="38" t="s">
        <v>293</v>
      </c>
      <c r="AJ903" s="108">
        <v>900</v>
      </c>
      <c r="AK903" s="116">
        <v>900</v>
      </c>
      <c r="AL903" s="38" t="s">
        <v>293</v>
      </c>
    </row>
    <row r="904" spans="32:38" x14ac:dyDescent="0.25">
      <c r="AF904" s="107">
        <v>901</v>
      </c>
      <c r="AG904" s="116">
        <v>901</v>
      </c>
      <c r="AH904" s="38" t="s">
        <v>291</v>
      </c>
      <c r="AJ904" s="108">
        <v>901</v>
      </c>
      <c r="AK904" s="116">
        <v>901</v>
      </c>
      <c r="AL904" s="38" t="s">
        <v>291</v>
      </c>
    </row>
    <row r="905" spans="32:38" x14ac:dyDescent="0.25">
      <c r="AF905" s="107">
        <v>902</v>
      </c>
      <c r="AG905" s="116">
        <v>902</v>
      </c>
      <c r="AH905" s="38" t="s">
        <v>291</v>
      </c>
      <c r="AJ905" s="108">
        <v>902</v>
      </c>
      <c r="AK905" s="116">
        <v>902</v>
      </c>
      <c r="AL905" s="38" t="s">
        <v>292</v>
      </c>
    </row>
    <row r="906" spans="32:38" x14ac:dyDescent="0.25">
      <c r="AF906" s="107">
        <v>903</v>
      </c>
      <c r="AG906" s="116">
        <v>903</v>
      </c>
      <c r="AH906" s="38" t="s">
        <v>292</v>
      </c>
      <c r="AJ906" s="108">
        <v>903</v>
      </c>
      <c r="AK906" s="116">
        <v>903</v>
      </c>
      <c r="AL906" s="38" t="s">
        <v>293</v>
      </c>
    </row>
    <row r="907" spans="32:38" x14ac:dyDescent="0.25">
      <c r="AF907" s="107">
        <v>904</v>
      </c>
      <c r="AG907" s="116">
        <v>904</v>
      </c>
      <c r="AH907" s="38" t="s">
        <v>292</v>
      </c>
      <c r="AJ907" s="108">
        <v>904</v>
      </c>
      <c r="AK907" s="116">
        <v>904</v>
      </c>
      <c r="AL907" s="38" t="s">
        <v>291</v>
      </c>
    </row>
    <row r="908" spans="32:38" x14ac:dyDescent="0.25">
      <c r="AF908" s="107">
        <v>905</v>
      </c>
      <c r="AG908" s="116">
        <v>905</v>
      </c>
      <c r="AH908" s="38" t="s">
        <v>293</v>
      </c>
      <c r="AJ908" s="108">
        <v>905</v>
      </c>
      <c r="AK908" s="116">
        <v>905</v>
      </c>
      <c r="AL908" s="38" t="s">
        <v>292</v>
      </c>
    </row>
    <row r="909" spans="32:38" x14ac:dyDescent="0.25">
      <c r="AF909" s="107">
        <v>906</v>
      </c>
      <c r="AG909" s="116">
        <v>906</v>
      </c>
      <c r="AH909" s="38" t="s">
        <v>293</v>
      </c>
      <c r="AJ909" s="108">
        <v>906</v>
      </c>
      <c r="AK909" s="116">
        <v>906</v>
      </c>
      <c r="AL909" s="38" t="s">
        <v>293</v>
      </c>
    </row>
    <row r="910" spans="32:38" x14ac:dyDescent="0.25">
      <c r="AF910" s="107">
        <v>907</v>
      </c>
      <c r="AG910" s="116">
        <v>907</v>
      </c>
      <c r="AH910" s="38" t="s">
        <v>291</v>
      </c>
      <c r="AJ910" s="108">
        <v>907</v>
      </c>
      <c r="AK910" s="116">
        <v>907</v>
      </c>
      <c r="AL910" s="38" t="s">
        <v>291</v>
      </c>
    </row>
    <row r="911" spans="32:38" x14ac:dyDescent="0.25">
      <c r="AF911" s="107">
        <v>908</v>
      </c>
      <c r="AG911" s="116">
        <v>908</v>
      </c>
      <c r="AH911" s="38" t="s">
        <v>291</v>
      </c>
      <c r="AJ911" s="108">
        <v>908</v>
      </c>
      <c r="AK911" s="116">
        <v>908</v>
      </c>
      <c r="AL911" s="38" t="s">
        <v>292</v>
      </c>
    </row>
    <row r="912" spans="32:38" x14ac:dyDescent="0.25">
      <c r="AF912" s="107">
        <v>909</v>
      </c>
      <c r="AG912" s="116">
        <v>909</v>
      </c>
      <c r="AH912" s="38" t="s">
        <v>292</v>
      </c>
      <c r="AJ912" s="108">
        <v>909</v>
      </c>
      <c r="AK912" s="116">
        <v>909</v>
      </c>
      <c r="AL912" s="38" t="s">
        <v>293</v>
      </c>
    </row>
    <row r="913" spans="32:38" x14ac:dyDescent="0.25">
      <c r="AF913" s="107">
        <v>910</v>
      </c>
      <c r="AG913" s="116">
        <v>910</v>
      </c>
      <c r="AH913" s="38" t="s">
        <v>292</v>
      </c>
      <c r="AJ913" s="108">
        <v>910</v>
      </c>
      <c r="AK913" s="116">
        <v>910</v>
      </c>
      <c r="AL913" s="38" t="s">
        <v>291</v>
      </c>
    </row>
    <row r="914" spans="32:38" x14ac:dyDescent="0.25">
      <c r="AF914" s="107">
        <v>911</v>
      </c>
      <c r="AG914" s="116">
        <v>911</v>
      </c>
      <c r="AH914" s="38" t="s">
        <v>293</v>
      </c>
      <c r="AJ914" s="108">
        <v>911</v>
      </c>
      <c r="AK914" s="116">
        <v>911</v>
      </c>
      <c r="AL914" s="38" t="s">
        <v>292</v>
      </c>
    </row>
    <row r="915" spans="32:38" x14ac:dyDescent="0.25">
      <c r="AF915" s="107">
        <v>912</v>
      </c>
      <c r="AG915" s="116">
        <v>912</v>
      </c>
      <c r="AH915" s="38" t="s">
        <v>293</v>
      </c>
      <c r="AJ915" s="108">
        <v>912</v>
      </c>
      <c r="AK915" s="116">
        <v>912</v>
      </c>
      <c r="AL915" s="38" t="s">
        <v>293</v>
      </c>
    </row>
    <row r="916" spans="32:38" x14ac:dyDescent="0.25">
      <c r="AF916" s="107">
        <v>913</v>
      </c>
      <c r="AG916" s="116">
        <v>913</v>
      </c>
      <c r="AH916" s="38" t="s">
        <v>291</v>
      </c>
      <c r="AJ916" s="108">
        <v>913</v>
      </c>
      <c r="AK916" s="116">
        <v>913</v>
      </c>
      <c r="AL916" s="38" t="s">
        <v>291</v>
      </c>
    </row>
    <row r="917" spans="32:38" x14ac:dyDescent="0.25">
      <c r="AF917" s="107">
        <v>914</v>
      </c>
      <c r="AG917" s="116">
        <v>914</v>
      </c>
      <c r="AH917" s="38" t="s">
        <v>291</v>
      </c>
      <c r="AJ917" s="108">
        <v>914</v>
      </c>
      <c r="AK917" s="116">
        <v>914</v>
      </c>
      <c r="AL917" s="38" t="s">
        <v>292</v>
      </c>
    </row>
    <row r="918" spans="32:38" x14ac:dyDescent="0.25">
      <c r="AF918" s="107">
        <v>915</v>
      </c>
      <c r="AG918" s="116">
        <v>915</v>
      </c>
      <c r="AH918" s="38" t="s">
        <v>292</v>
      </c>
      <c r="AJ918" s="108">
        <v>915</v>
      </c>
      <c r="AK918" s="116">
        <v>915</v>
      </c>
      <c r="AL918" s="38" t="s">
        <v>293</v>
      </c>
    </row>
    <row r="919" spans="32:38" x14ac:dyDescent="0.25">
      <c r="AF919" s="107">
        <v>916</v>
      </c>
      <c r="AG919" s="116">
        <v>916</v>
      </c>
      <c r="AH919" s="38" t="s">
        <v>292</v>
      </c>
      <c r="AJ919" s="108">
        <v>916</v>
      </c>
      <c r="AK919" s="116">
        <v>916</v>
      </c>
      <c r="AL919" s="38" t="s">
        <v>291</v>
      </c>
    </row>
    <row r="920" spans="32:38" x14ac:dyDescent="0.25">
      <c r="AF920" s="107">
        <v>917</v>
      </c>
      <c r="AG920" s="116">
        <v>917</v>
      </c>
      <c r="AH920" s="38" t="s">
        <v>293</v>
      </c>
      <c r="AJ920" s="108">
        <v>917</v>
      </c>
      <c r="AK920" s="116">
        <v>917</v>
      </c>
      <c r="AL920" s="38" t="s">
        <v>292</v>
      </c>
    </row>
    <row r="921" spans="32:38" x14ac:dyDescent="0.25">
      <c r="AF921" s="107">
        <v>918</v>
      </c>
      <c r="AG921" s="116">
        <v>918</v>
      </c>
      <c r="AH921" s="38" t="s">
        <v>293</v>
      </c>
      <c r="AJ921" s="108">
        <v>918</v>
      </c>
      <c r="AK921" s="116">
        <v>918</v>
      </c>
      <c r="AL921" s="38" t="s">
        <v>293</v>
      </c>
    </row>
    <row r="922" spans="32:38" x14ac:dyDescent="0.25">
      <c r="AF922" s="107">
        <v>919</v>
      </c>
      <c r="AG922" s="116">
        <v>919</v>
      </c>
      <c r="AH922" s="38" t="s">
        <v>291</v>
      </c>
      <c r="AJ922" s="108">
        <v>919</v>
      </c>
      <c r="AK922" s="116">
        <v>919</v>
      </c>
      <c r="AL922" s="38" t="s">
        <v>291</v>
      </c>
    </row>
    <row r="923" spans="32:38" x14ac:dyDescent="0.25">
      <c r="AF923" s="107">
        <v>920</v>
      </c>
      <c r="AG923" s="116">
        <v>920</v>
      </c>
      <c r="AH923" s="38" t="s">
        <v>291</v>
      </c>
      <c r="AJ923" s="108">
        <v>920</v>
      </c>
      <c r="AK923" s="116">
        <v>920</v>
      </c>
      <c r="AL923" s="38" t="s">
        <v>292</v>
      </c>
    </row>
    <row r="924" spans="32:38" x14ac:dyDescent="0.25">
      <c r="AF924" s="107">
        <v>921</v>
      </c>
      <c r="AG924" s="116">
        <v>921</v>
      </c>
      <c r="AH924" s="38" t="s">
        <v>292</v>
      </c>
      <c r="AJ924" s="108">
        <v>921</v>
      </c>
      <c r="AK924" s="116">
        <v>921</v>
      </c>
      <c r="AL924" s="38" t="s">
        <v>293</v>
      </c>
    </row>
    <row r="925" spans="32:38" x14ac:dyDescent="0.25">
      <c r="AF925" s="107">
        <v>922</v>
      </c>
      <c r="AG925" s="116">
        <v>922</v>
      </c>
      <c r="AH925" s="38" t="s">
        <v>292</v>
      </c>
      <c r="AJ925" s="108">
        <v>922</v>
      </c>
      <c r="AK925" s="116">
        <v>922</v>
      </c>
      <c r="AL925" s="38" t="s">
        <v>291</v>
      </c>
    </row>
    <row r="926" spans="32:38" x14ac:dyDescent="0.25">
      <c r="AF926" s="107">
        <v>923</v>
      </c>
      <c r="AG926" s="116">
        <v>923</v>
      </c>
      <c r="AH926" s="38" t="s">
        <v>293</v>
      </c>
      <c r="AJ926" s="108">
        <v>923</v>
      </c>
      <c r="AK926" s="116">
        <v>923</v>
      </c>
      <c r="AL926" s="38" t="s">
        <v>292</v>
      </c>
    </row>
    <row r="927" spans="32:38" x14ac:dyDescent="0.25">
      <c r="AF927" s="107">
        <v>924</v>
      </c>
      <c r="AG927" s="116">
        <v>924</v>
      </c>
      <c r="AH927" s="38" t="s">
        <v>293</v>
      </c>
      <c r="AJ927" s="108">
        <v>924</v>
      </c>
      <c r="AK927" s="116">
        <v>924</v>
      </c>
      <c r="AL927" s="38" t="s">
        <v>293</v>
      </c>
    </row>
    <row r="928" spans="32:38" x14ac:dyDescent="0.25">
      <c r="AF928" s="107">
        <v>925</v>
      </c>
      <c r="AG928" s="116">
        <v>925</v>
      </c>
      <c r="AH928" s="38" t="s">
        <v>291</v>
      </c>
      <c r="AJ928" s="108">
        <v>925</v>
      </c>
      <c r="AK928" s="116">
        <v>925</v>
      </c>
      <c r="AL928" s="38" t="s">
        <v>291</v>
      </c>
    </row>
    <row r="929" spans="32:38" x14ac:dyDescent="0.25">
      <c r="AF929" s="107">
        <v>926</v>
      </c>
      <c r="AG929" s="116">
        <v>926</v>
      </c>
      <c r="AH929" s="38" t="s">
        <v>291</v>
      </c>
      <c r="AJ929" s="108">
        <v>926</v>
      </c>
      <c r="AK929" s="116">
        <v>926</v>
      </c>
      <c r="AL929" s="38" t="s">
        <v>292</v>
      </c>
    </row>
    <row r="930" spans="32:38" x14ac:dyDescent="0.25">
      <c r="AF930" s="107">
        <v>927</v>
      </c>
      <c r="AG930" s="116">
        <v>927</v>
      </c>
      <c r="AH930" s="38" t="s">
        <v>292</v>
      </c>
      <c r="AJ930" s="108">
        <v>927</v>
      </c>
      <c r="AK930" s="116">
        <v>927</v>
      </c>
      <c r="AL930" s="38" t="s">
        <v>293</v>
      </c>
    </row>
    <row r="931" spans="32:38" x14ac:dyDescent="0.25">
      <c r="AF931" s="107">
        <v>928</v>
      </c>
      <c r="AG931" s="116">
        <v>928</v>
      </c>
      <c r="AH931" s="38" t="s">
        <v>292</v>
      </c>
      <c r="AJ931" s="108">
        <v>928</v>
      </c>
      <c r="AK931" s="116">
        <v>928</v>
      </c>
      <c r="AL931" s="38" t="s">
        <v>291</v>
      </c>
    </row>
    <row r="932" spans="32:38" x14ac:dyDescent="0.25">
      <c r="AF932" s="107">
        <v>929</v>
      </c>
      <c r="AG932" s="116">
        <v>929</v>
      </c>
      <c r="AH932" s="38" t="s">
        <v>293</v>
      </c>
      <c r="AJ932" s="108">
        <v>929</v>
      </c>
      <c r="AK932" s="116">
        <v>929</v>
      </c>
      <c r="AL932" s="38" t="s">
        <v>292</v>
      </c>
    </row>
    <row r="933" spans="32:38" x14ac:dyDescent="0.25">
      <c r="AF933" s="107">
        <v>930</v>
      </c>
      <c r="AG933" s="116">
        <v>930</v>
      </c>
      <c r="AH933" s="38" t="s">
        <v>293</v>
      </c>
      <c r="AJ933" s="108">
        <v>930</v>
      </c>
      <c r="AK933" s="116">
        <v>930</v>
      </c>
      <c r="AL933" s="38" t="s">
        <v>293</v>
      </c>
    </row>
    <row r="934" spans="32:38" x14ac:dyDescent="0.25">
      <c r="AF934" s="107">
        <v>931</v>
      </c>
      <c r="AG934" s="116">
        <v>931</v>
      </c>
      <c r="AH934" s="38" t="s">
        <v>291</v>
      </c>
      <c r="AJ934" s="108">
        <v>931</v>
      </c>
      <c r="AK934" s="116">
        <v>931</v>
      </c>
      <c r="AL934" s="38" t="s">
        <v>291</v>
      </c>
    </row>
    <row r="935" spans="32:38" x14ac:dyDescent="0.25">
      <c r="AF935" s="107">
        <v>932</v>
      </c>
      <c r="AG935" s="116">
        <v>932</v>
      </c>
      <c r="AH935" s="38" t="s">
        <v>291</v>
      </c>
      <c r="AJ935" s="108">
        <v>932</v>
      </c>
      <c r="AK935" s="116">
        <v>932</v>
      </c>
      <c r="AL935" s="38" t="s">
        <v>292</v>
      </c>
    </row>
    <row r="936" spans="32:38" x14ac:dyDescent="0.25">
      <c r="AF936" s="107">
        <v>933</v>
      </c>
      <c r="AG936" s="116">
        <v>933</v>
      </c>
      <c r="AH936" s="38" t="s">
        <v>292</v>
      </c>
      <c r="AJ936" s="108">
        <v>933</v>
      </c>
      <c r="AK936" s="116">
        <v>933</v>
      </c>
      <c r="AL936" s="38" t="s">
        <v>293</v>
      </c>
    </row>
    <row r="937" spans="32:38" x14ac:dyDescent="0.25">
      <c r="AF937" s="107">
        <v>934</v>
      </c>
      <c r="AG937" s="116">
        <v>934</v>
      </c>
      <c r="AH937" s="38" t="s">
        <v>292</v>
      </c>
      <c r="AJ937" s="108">
        <v>934</v>
      </c>
      <c r="AK937" s="116">
        <v>934</v>
      </c>
      <c r="AL937" s="38" t="s">
        <v>291</v>
      </c>
    </row>
    <row r="938" spans="32:38" x14ac:dyDescent="0.25">
      <c r="AF938" s="107">
        <v>935</v>
      </c>
      <c r="AG938" s="116">
        <v>935</v>
      </c>
      <c r="AH938" s="38" t="s">
        <v>293</v>
      </c>
      <c r="AJ938" s="108">
        <v>935</v>
      </c>
      <c r="AK938" s="116">
        <v>935</v>
      </c>
      <c r="AL938" s="38" t="s">
        <v>292</v>
      </c>
    </row>
    <row r="939" spans="32:38" x14ac:dyDescent="0.25">
      <c r="AF939" s="107">
        <v>936</v>
      </c>
      <c r="AG939" s="116">
        <v>936</v>
      </c>
      <c r="AH939" s="38" t="s">
        <v>293</v>
      </c>
      <c r="AJ939" s="108">
        <v>936</v>
      </c>
      <c r="AK939" s="116">
        <v>936</v>
      </c>
      <c r="AL939" s="38" t="s">
        <v>293</v>
      </c>
    </row>
    <row r="940" spans="32:38" x14ac:dyDescent="0.25">
      <c r="AF940" s="107">
        <v>937</v>
      </c>
      <c r="AG940" s="116">
        <v>937</v>
      </c>
      <c r="AH940" s="38" t="s">
        <v>291</v>
      </c>
      <c r="AJ940" s="108">
        <v>937</v>
      </c>
      <c r="AK940" s="116">
        <v>937</v>
      </c>
      <c r="AL940" s="38" t="s">
        <v>291</v>
      </c>
    </row>
    <row r="941" spans="32:38" x14ac:dyDescent="0.25">
      <c r="AF941" s="107">
        <v>938</v>
      </c>
      <c r="AG941" s="116">
        <v>938</v>
      </c>
      <c r="AH941" s="38" t="s">
        <v>291</v>
      </c>
      <c r="AJ941" s="108">
        <v>938</v>
      </c>
      <c r="AK941" s="116">
        <v>938</v>
      </c>
      <c r="AL941" s="38" t="s">
        <v>292</v>
      </c>
    </row>
    <row r="942" spans="32:38" x14ac:dyDescent="0.25">
      <c r="AF942" s="107">
        <v>939</v>
      </c>
      <c r="AG942" s="116">
        <v>939</v>
      </c>
      <c r="AH942" s="38" t="s">
        <v>292</v>
      </c>
      <c r="AJ942" s="108">
        <v>939</v>
      </c>
      <c r="AK942" s="116">
        <v>939</v>
      </c>
      <c r="AL942" s="38" t="s">
        <v>293</v>
      </c>
    </row>
    <row r="943" spans="32:38" x14ac:dyDescent="0.25">
      <c r="AF943" s="107">
        <v>940</v>
      </c>
      <c r="AG943" s="116">
        <v>940</v>
      </c>
      <c r="AH943" s="38" t="s">
        <v>292</v>
      </c>
      <c r="AJ943" s="108">
        <v>940</v>
      </c>
      <c r="AK943" s="116">
        <v>940</v>
      </c>
      <c r="AL943" s="38" t="s">
        <v>291</v>
      </c>
    </row>
    <row r="944" spans="32:38" x14ac:dyDescent="0.25">
      <c r="AF944" s="107">
        <v>941</v>
      </c>
      <c r="AG944" s="116">
        <v>941</v>
      </c>
      <c r="AH944" s="38" t="s">
        <v>293</v>
      </c>
      <c r="AJ944" s="108">
        <v>941</v>
      </c>
      <c r="AK944" s="116">
        <v>941</v>
      </c>
      <c r="AL944" s="38" t="s">
        <v>292</v>
      </c>
    </row>
    <row r="945" spans="32:38" x14ac:dyDescent="0.25">
      <c r="AF945" s="107">
        <v>942</v>
      </c>
      <c r="AG945" s="116">
        <v>942</v>
      </c>
      <c r="AH945" s="38" t="s">
        <v>293</v>
      </c>
      <c r="AJ945" s="108">
        <v>942</v>
      </c>
      <c r="AK945" s="116">
        <v>942</v>
      </c>
      <c r="AL945" s="38" t="s">
        <v>293</v>
      </c>
    </row>
    <row r="946" spans="32:38" x14ac:dyDescent="0.25">
      <c r="AF946" s="107">
        <v>943</v>
      </c>
      <c r="AG946" s="116">
        <v>943</v>
      </c>
      <c r="AH946" s="38" t="s">
        <v>291</v>
      </c>
      <c r="AJ946" s="108">
        <v>943</v>
      </c>
      <c r="AK946" s="116">
        <v>943</v>
      </c>
      <c r="AL946" s="38" t="s">
        <v>291</v>
      </c>
    </row>
    <row r="947" spans="32:38" x14ac:dyDescent="0.25">
      <c r="AF947" s="107">
        <v>944</v>
      </c>
      <c r="AG947" s="116">
        <v>944</v>
      </c>
      <c r="AH947" s="38" t="s">
        <v>291</v>
      </c>
      <c r="AJ947" s="108">
        <v>944</v>
      </c>
      <c r="AK947" s="116">
        <v>944</v>
      </c>
      <c r="AL947" s="38" t="s">
        <v>292</v>
      </c>
    </row>
    <row r="948" spans="32:38" x14ac:dyDescent="0.25">
      <c r="AF948" s="107">
        <v>945</v>
      </c>
      <c r="AG948" s="116">
        <v>945</v>
      </c>
      <c r="AH948" s="38" t="s">
        <v>292</v>
      </c>
      <c r="AJ948" s="108">
        <v>945</v>
      </c>
      <c r="AK948" s="116">
        <v>945</v>
      </c>
      <c r="AL948" s="38" t="s">
        <v>293</v>
      </c>
    </row>
    <row r="949" spans="32:38" x14ac:dyDescent="0.25">
      <c r="AF949" s="107">
        <v>946</v>
      </c>
      <c r="AG949" s="116">
        <v>946</v>
      </c>
      <c r="AH949" s="38" t="s">
        <v>292</v>
      </c>
      <c r="AJ949" s="108">
        <v>946</v>
      </c>
      <c r="AK949" s="116">
        <v>946</v>
      </c>
      <c r="AL949" s="38" t="s">
        <v>291</v>
      </c>
    </row>
    <row r="950" spans="32:38" x14ac:dyDescent="0.25">
      <c r="AF950" s="107">
        <v>947</v>
      </c>
      <c r="AG950" s="116">
        <v>947</v>
      </c>
      <c r="AH950" s="38" t="s">
        <v>293</v>
      </c>
      <c r="AJ950" s="108">
        <v>947</v>
      </c>
      <c r="AK950" s="116">
        <v>947</v>
      </c>
      <c r="AL950" s="38" t="s">
        <v>292</v>
      </c>
    </row>
    <row r="951" spans="32:38" x14ac:dyDescent="0.25">
      <c r="AF951" s="107">
        <v>948</v>
      </c>
      <c r="AG951" s="116">
        <v>948</v>
      </c>
      <c r="AH951" s="38" t="s">
        <v>293</v>
      </c>
      <c r="AJ951" s="108">
        <v>948</v>
      </c>
      <c r="AK951" s="116">
        <v>948</v>
      </c>
      <c r="AL951" s="38" t="s">
        <v>293</v>
      </c>
    </row>
    <row r="952" spans="32:38" x14ac:dyDescent="0.25">
      <c r="AF952" s="107">
        <v>949</v>
      </c>
      <c r="AG952" s="116">
        <v>949</v>
      </c>
      <c r="AH952" s="38" t="s">
        <v>291</v>
      </c>
      <c r="AJ952" s="108">
        <v>949</v>
      </c>
      <c r="AK952" s="116">
        <v>949</v>
      </c>
      <c r="AL952" s="38" t="s">
        <v>291</v>
      </c>
    </row>
    <row r="953" spans="32:38" x14ac:dyDescent="0.25">
      <c r="AF953" s="107">
        <v>950</v>
      </c>
      <c r="AG953" s="116">
        <v>950</v>
      </c>
      <c r="AH953" s="38" t="s">
        <v>291</v>
      </c>
      <c r="AJ953" s="108">
        <v>950</v>
      </c>
      <c r="AK953" s="116">
        <v>950</v>
      </c>
      <c r="AL953" s="38" t="s">
        <v>292</v>
      </c>
    </row>
    <row r="954" spans="32:38" x14ac:dyDescent="0.25">
      <c r="AF954" s="107">
        <v>951</v>
      </c>
      <c r="AG954" s="116">
        <v>951</v>
      </c>
      <c r="AH954" s="38" t="s">
        <v>292</v>
      </c>
      <c r="AJ954" s="108">
        <v>951</v>
      </c>
      <c r="AK954" s="116">
        <v>951</v>
      </c>
      <c r="AL954" s="38" t="s">
        <v>293</v>
      </c>
    </row>
    <row r="955" spans="32:38" x14ac:dyDescent="0.25">
      <c r="AF955" s="107">
        <v>952</v>
      </c>
      <c r="AG955" s="116">
        <v>952</v>
      </c>
      <c r="AH955" s="38" t="s">
        <v>292</v>
      </c>
      <c r="AJ955" s="108">
        <v>952</v>
      </c>
      <c r="AK955" s="116">
        <v>952</v>
      </c>
      <c r="AL955" s="38" t="s">
        <v>291</v>
      </c>
    </row>
    <row r="956" spans="32:38" x14ac:dyDescent="0.25">
      <c r="AF956" s="107">
        <v>953</v>
      </c>
      <c r="AG956" s="116">
        <v>953</v>
      </c>
      <c r="AH956" s="38" t="s">
        <v>293</v>
      </c>
      <c r="AJ956" s="108">
        <v>953</v>
      </c>
      <c r="AK956" s="116">
        <v>953</v>
      </c>
      <c r="AL956" s="38" t="s">
        <v>292</v>
      </c>
    </row>
    <row r="957" spans="32:38" x14ac:dyDescent="0.25">
      <c r="AF957" s="107">
        <v>954</v>
      </c>
      <c r="AG957" s="116">
        <v>954</v>
      </c>
      <c r="AH957" s="38" t="s">
        <v>293</v>
      </c>
      <c r="AJ957" s="108">
        <v>954</v>
      </c>
      <c r="AK957" s="116">
        <v>954</v>
      </c>
      <c r="AL957" s="38" t="s">
        <v>293</v>
      </c>
    </row>
    <row r="958" spans="32:38" x14ac:dyDescent="0.25">
      <c r="AF958" s="107">
        <v>955</v>
      </c>
      <c r="AG958" s="116">
        <v>955</v>
      </c>
      <c r="AH958" s="38" t="s">
        <v>291</v>
      </c>
      <c r="AJ958" s="108">
        <v>955</v>
      </c>
      <c r="AK958" s="116">
        <v>955</v>
      </c>
      <c r="AL958" s="38" t="s">
        <v>291</v>
      </c>
    </row>
    <row r="959" spans="32:38" x14ac:dyDescent="0.25">
      <c r="AF959" s="107">
        <v>956</v>
      </c>
      <c r="AG959" s="116">
        <v>956</v>
      </c>
      <c r="AH959" s="38" t="s">
        <v>291</v>
      </c>
      <c r="AJ959" s="108">
        <v>956</v>
      </c>
      <c r="AK959" s="116">
        <v>956</v>
      </c>
      <c r="AL959" s="38" t="s">
        <v>292</v>
      </c>
    </row>
    <row r="960" spans="32:38" x14ac:dyDescent="0.25">
      <c r="AF960" s="107">
        <v>957</v>
      </c>
      <c r="AG960" s="116">
        <v>957</v>
      </c>
      <c r="AH960" s="38" t="s">
        <v>292</v>
      </c>
      <c r="AJ960" s="108">
        <v>957</v>
      </c>
      <c r="AK960" s="116">
        <v>957</v>
      </c>
      <c r="AL960" s="38" t="s">
        <v>293</v>
      </c>
    </row>
    <row r="961" spans="32:38" x14ac:dyDescent="0.25">
      <c r="AF961" s="107">
        <v>958</v>
      </c>
      <c r="AG961" s="116">
        <v>958</v>
      </c>
      <c r="AH961" s="38" t="s">
        <v>292</v>
      </c>
      <c r="AJ961" s="108">
        <v>958</v>
      </c>
      <c r="AK961" s="116">
        <v>958</v>
      </c>
      <c r="AL961" s="38" t="s">
        <v>291</v>
      </c>
    </row>
    <row r="962" spans="32:38" x14ac:dyDescent="0.25">
      <c r="AF962" s="107">
        <v>959</v>
      </c>
      <c r="AG962" s="116">
        <v>959</v>
      </c>
      <c r="AH962" s="38" t="s">
        <v>293</v>
      </c>
      <c r="AJ962" s="108">
        <v>959</v>
      </c>
      <c r="AK962" s="116">
        <v>959</v>
      </c>
      <c r="AL962" s="38" t="s">
        <v>292</v>
      </c>
    </row>
    <row r="963" spans="32:38" x14ac:dyDescent="0.25">
      <c r="AF963" s="107">
        <v>960</v>
      </c>
      <c r="AG963" s="116">
        <v>960</v>
      </c>
      <c r="AH963" s="38" t="s">
        <v>293</v>
      </c>
      <c r="AJ963" s="108">
        <v>960</v>
      </c>
      <c r="AK963" s="116">
        <v>960</v>
      </c>
      <c r="AL963" s="38" t="s">
        <v>293</v>
      </c>
    </row>
    <row r="964" spans="32:38" x14ac:dyDescent="0.25">
      <c r="AF964" s="107">
        <v>961</v>
      </c>
      <c r="AG964" s="116">
        <v>961</v>
      </c>
      <c r="AH964" s="38" t="s">
        <v>291</v>
      </c>
      <c r="AJ964" s="108">
        <v>961</v>
      </c>
      <c r="AK964" s="116">
        <v>961</v>
      </c>
      <c r="AL964" s="38" t="s">
        <v>291</v>
      </c>
    </row>
    <row r="965" spans="32:38" x14ac:dyDescent="0.25">
      <c r="AF965" s="107">
        <v>962</v>
      </c>
      <c r="AG965" s="116">
        <v>962</v>
      </c>
      <c r="AH965" s="38" t="s">
        <v>291</v>
      </c>
      <c r="AJ965" s="108">
        <v>962</v>
      </c>
      <c r="AK965" s="116">
        <v>962</v>
      </c>
      <c r="AL965" s="38" t="s">
        <v>292</v>
      </c>
    </row>
    <row r="966" spans="32:38" x14ac:dyDescent="0.25">
      <c r="AF966" s="107">
        <v>963</v>
      </c>
      <c r="AG966" s="116">
        <v>963</v>
      </c>
      <c r="AH966" s="38" t="s">
        <v>292</v>
      </c>
      <c r="AJ966" s="108">
        <v>963</v>
      </c>
      <c r="AK966" s="116">
        <v>963</v>
      </c>
      <c r="AL966" s="38" t="s">
        <v>293</v>
      </c>
    </row>
    <row r="967" spans="32:38" x14ac:dyDescent="0.25">
      <c r="AF967" s="107">
        <v>964</v>
      </c>
      <c r="AG967" s="116">
        <v>964</v>
      </c>
      <c r="AH967" s="38" t="s">
        <v>292</v>
      </c>
      <c r="AJ967" s="108">
        <v>964</v>
      </c>
      <c r="AK967" s="116">
        <v>964</v>
      </c>
      <c r="AL967" s="38" t="s">
        <v>291</v>
      </c>
    </row>
    <row r="968" spans="32:38" x14ac:dyDescent="0.25">
      <c r="AF968" s="107">
        <v>965</v>
      </c>
      <c r="AG968" s="116">
        <v>965</v>
      </c>
      <c r="AH968" s="38" t="s">
        <v>293</v>
      </c>
      <c r="AJ968" s="108">
        <v>965</v>
      </c>
      <c r="AK968" s="116">
        <v>965</v>
      </c>
      <c r="AL968" s="38" t="s">
        <v>292</v>
      </c>
    </row>
    <row r="969" spans="32:38" x14ac:dyDescent="0.25">
      <c r="AF969" s="107">
        <v>966</v>
      </c>
      <c r="AG969" s="116">
        <v>966</v>
      </c>
      <c r="AH969" s="38" t="s">
        <v>293</v>
      </c>
      <c r="AJ969" s="108">
        <v>966</v>
      </c>
      <c r="AK969" s="116">
        <v>966</v>
      </c>
      <c r="AL969" s="38" t="s">
        <v>293</v>
      </c>
    </row>
    <row r="970" spans="32:38" x14ac:dyDescent="0.25">
      <c r="AF970" s="107">
        <v>967</v>
      </c>
      <c r="AG970" s="116">
        <v>967</v>
      </c>
      <c r="AH970" s="38" t="s">
        <v>291</v>
      </c>
      <c r="AJ970" s="108">
        <v>967</v>
      </c>
      <c r="AK970" s="116">
        <v>967</v>
      </c>
      <c r="AL970" s="38" t="s">
        <v>291</v>
      </c>
    </row>
    <row r="971" spans="32:38" x14ac:dyDescent="0.25">
      <c r="AF971" s="107">
        <v>968</v>
      </c>
      <c r="AG971" s="116">
        <v>968</v>
      </c>
      <c r="AH971" s="38" t="s">
        <v>291</v>
      </c>
      <c r="AJ971" s="108">
        <v>968</v>
      </c>
      <c r="AK971" s="116">
        <v>968</v>
      </c>
      <c r="AL971" s="38" t="s">
        <v>292</v>
      </c>
    </row>
    <row r="972" spans="32:38" x14ac:dyDescent="0.25">
      <c r="AF972" s="107">
        <v>969</v>
      </c>
      <c r="AG972" s="116">
        <v>969</v>
      </c>
      <c r="AH972" s="38" t="s">
        <v>292</v>
      </c>
      <c r="AJ972" s="108">
        <v>969</v>
      </c>
      <c r="AK972" s="116">
        <v>969</v>
      </c>
      <c r="AL972" s="38" t="s">
        <v>293</v>
      </c>
    </row>
    <row r="973" spans="32:38" x14ac:dyDescent="0.25">
      <c r="AF973" s="107">
        <v>970</v>
      </c>
      <c r="AG973" s="116">
        <v>970</v>
      </c>
      <c r="AH973" s="38" t="s">
        <v>292</v>
      </c>
      <c r="AJ973" s="108">
        <v>970</v>
      </c>
      <c r="AK973" s="116">
        <v>970</v>
      </c>
      <c r="AL973" s="38" t="s">
        <v>291</v>
      </c>
    </row>
    <row r="974" spans="32:38" x14ac:dyDescent="0.25">
      <c r="AF974" s="107">
        <v>971</v>
      </c>
      <c r="AG974" s="116">
        <v>971</v>
      </c>
      <c r="AH974" s="38" t="s">
        <v>293</v>
      </c>
      <c r="AJ974" s="108">
        <v>971</v>
      </c>
      <c r="AK974" s="116">
        <v>971</v>
      </c>
      <c r="AL974" s="38" t="s">
        <v>292</v>
      </c>
    </row>
    <row r="975" spans="32:38" x14ac:dyDescent="0.25">
      <c r="AF975" s="107">
        <v>972</v>
      </c>
      <c r="AG975" s="116">
        <v>972</v>
      </c>
      <c r="AH975" s="38" t="s">
        <v>293</v>
      </c>
      <c r="AJ975" s="108">
        <v>972</v>
      </c>
      <c r="AK975" s="116">
        <v>972</v>
      </c>
      <c r="AL975" s="38" t="s">
        <v>293</v>
      </c>
    </row>
    <row r="976" spans="32:38" x14ac:dyDescent="0.25">
      <c r="AF976" s="107">
        <v>973</v>
      </c>
      <c r="AG976" s="116">
        <v>973</v>
      </c>
      <c r="AH976" s="38" t="s">
        <v>291</v>
      </c>
      <c r="AJ976" s="108">
        <v>973</v>
      </c>
      <c r="AK976" s="116">
        <v>973</v>
      </c>
      <c r="AL976" s="38" t="s">
        <v>291</v>
      </c>
    </row>
    <row r="977" spans="32:38" x14ac:dyDescent="0.25">
      <c r="AF977" s="107">
        <v>974</v>
      </c>
      <c r="AG977" s="116">
        <v>974</v>
      </c>
      <c r="AH977" s="38" t="s">
        <v>291</v>
      </c>
      <c r="AJ977" s="108">
        <v>974</v>
      </c>
      <c r="AK977" s="116">
        <v>974</v>
      </c>
      <c r="AL977" s="38" t="s">
        <v>292</v>
      </c>
    </row>
    <row r="978" spans="32:38" x14ac:dyDescent="0.25">
      <c r="AF978" s="107">
        <v>975</v>
      </c>
      <c r="AG978" s="116">
        <v>975</v>
      </c>
      <c r="AH978" s="38" t="s">
        <v>292</v>
      </c>
      <c r="AJ978" s="108">
        <v>975</v>
      </c>
      <c r="AK978" s="116">
        <v>975</v>
      </c>
      <c r="AL978" s="38" t="s">
        <v>293</v>
      </c>
    </row>
    <row r="979" spans="32:38" x14ac:dyDescent="0.25">
      <c r="AF979" s="107">
        <v>976</v>
      </c>
      <c r="AG979" s="116">
        <v>976</v>
      </c>
      <c r="AH979" s="38" t="s">
        <v>292</v>
      </c>
      <c r="AJ979" s="108">
        <v>976</v>
      </c>
      <c r="AK979" s="116">
        <v>976</v>
      </c>
      <c r="AL979" s="38" t="s">
        <v>291</v>
      </c>
    </row>
    <row r="980" spans="32:38" x14ac:dyDescent="0.25">
      <c r="AF980" s="107">
        <v>977</v>
      </c>
      <c r="AG980" s="116">
        <v>977</v>
      </c>
      <c r="AH980" s="38" t="s">
        <v>293</v>
      </c>
      <c r="AJ980" s="108">
        <v>977</v>
      </c>
      <c r="AK980" s="116">
        <v>977</v>
      </c>
      <c r="AL980" s="38" t="s">
        <v>292</v>
      </c>
    </row>
    <row r="981" spans="32:38" x14ac:dyDescent="0.25">
      <c r="AF981" s="107">
        <v>978</v>
      </c>
      <c r="AG981" s="116">
        <v>978</v>
      </c>
      <c r="AH981" s="38" t="s">
        <v>293</v>
      </c>
      <c r="AJ981" s="108">
        <v>978</v>
      </c>
      <c r="AK981" s="116">
        <v>978</v>
      </c>
      <c r="AL981" s="38" t="s">
        <v>293</v>
      </c>
    </row>
    <row r="982" spans="32:38" x14ac:dyDescent="0.25">
      <c r="AF982" s="107">
        <v>979</v>
      </c>
      <c r="AG982" s="116">
        <v>979</v>
      </c>
      <c r="AH982" s="38" t="s">
        <v>291</v>
      </c>
      <c r="AJ982" s="108">
        <v>979</v>
      </c>
      <c r="AK982" s="116">
        <v>979</v>
      </c>
      <c r="AL982" s="38" t="s">
        <v>291</v>
      </c>
    </row>
    <row r="983" spans="32:38" x14ac:dyDescent="0.25">
      <c r="AF983" s="107">
        <v>980</v>
      </c>
      <c r="AG983" s="116">
        <v>980</v>
      </c>
      <c r="AH983" s="38" t="s">
        <v>291</v>
      </c>
      <c r="AJ983" s="108">
        <v>980</v>
      </c>
      <c r="AK983" s="116">
        <v>980</v>
      </c>
      <c r="AL983" s="38" t="s">
        <v>292</v>
      </c>
    </row>
    <row r="984" spans="32:38" x14ac:dyDescent="0.25">
      <c r="AF984" s="107">
        <v>981</v>
      </c>
      <c r="AG984" s="116">
        <v>981</v>
      </c>
      <c r="AH984" s="38" t="s">
        <v>292</v>
      </c>
      <c r="AJ984" s="108">
        <v>981</v>
      </c>
      <c r="AK984" s="116">
        <v>981</v>
      </c>
      <c r="AL984" s="38" t="s">
        <v>293</v>
      </c>
    </row>
    <row r="985" spans="32:38" x14ac:dyDescent="0.25">
      <c r="AF985" s="107">
        <v>982</v>
      </c>
      <c r="AG985" s="116">
        <v>982</v>
      </c>
      <c r="AH985" s="38" t="s">
        <v>292</v>
      </c>
      <c r="AJ985" s="108">
        <v>982</v>
      </c>
      <c r="AK985" s="116">
        <v>982</v>
      </c>
      <c r="AL985" s="38" t="s">
        <v>291</v>
      </c>
    </row>
    <row r="986" spans="32:38" x14ac:dyDescent="0.25">
      <c r="AF986" s="107">
        <v>983</v>
      </c>
      <c r="AG986" s="116">
        <v>983</v>
      </c>
      <c r="AH986" s="38" t="s">
        <v>293</v>
      </c>
      <c r="AJ986" s="108">
        <v>983</v>
      </c>
      <c r="AK986" s="116">
        <v>983</v>
      </c>
      <c r="AL986" s="38" t="s">
        <v>292</v>
      </c>
    </row>
    <row r="987" spans="32:38" x14ac:dyDescent="0.25">
      <c r="AF987" s="107">
        <v>984</v>
      </c>
      <c r="AG987" s="116">
        <v>984</v>
      </c>
      <c r="AH987" s="38" t="s">
        <v>293</v>
      </c>
      <c r="AJ987" s="108">
        <v>984</v>
      </c>
      <c r="AK987" s="116">
        <v>984</v>
      </c>
      <c r="AL987" s="38" t="s">
        <v>293</v>
      </c>
    </row>
    <row r="988" spans="32:38" x14ac:dyDescent="0.25">
      <c r="AF988" s="107">
        <v>985</v>
      </c>
      <c r="AG988" s="116">
        <v>985</v>
      </c>
      <c r="AH988" s="38" t="s">
        <v>291</v>
      </c>
      <c r="AJ988" s="108">
        <v>985</v>
      </c>
      <c r="AK988" s="116">
        <v>985</v>
      </c>
      <c r="AL988" s="38" t="s">
        <v>291</v>
      </c>
    </row>
    <row r="989" spans="32:38" x14ac:dyDescent="0.25">
      <c r="AF989" s="107">
        <v>986</v>
      </c>
      <c r="AG989" s="116">
        <v>986</v>
      </c>
      <c r="AH989" s="38" t="s">
        <v>291</v>
      </c>
      <c r="AJ989" s="108">
        <v>986</v>
      </c>
      <c r="AK989" s="116">
        <v>986</v>
      </c>
      <c r="AL989" s="38" t="s">
        <v>292</v>
      </c>
    </row>
    <row r="990" spans="32:38" x14ac:dyDescent="0.25">
      <c r="AF990" s="107">
        <v>987</v>
      </c>
      <c r="AG990" s="116">
        <v>987</v>
      </c>
      <c r="AH990" s="38" t="s">
        <v>292</v>
      </c>
      <c r="AJ990" s="108">
        <v>987</v>
      </c>
      <c r="AK990" s="116">
        <v>987</v>
      </c>
      <c r="AL990" s="38" t="s">
        <v>293</v>
      </c>
    </row>
    <row r="991" spans="32:38" x14ac:dyDescent="0.25">
      <c r="AF991" s="107">
        <v>988</v>
      </c>
      <c r="AG991" s="116">
        <v>988</v>
      </c>
      <c r="AH991" s="38" t="s">
        <v>292</v>
      </c>
      <c r="AJ991" s="108">
        <v>988</v>
      </c>
      <c r="AK991" s="116">
        <v>988</v>
      </c>
      <c r="AL991" s="38" t="s">
        <v>291</v>
      </c>
    </row>
    <row r="992" spans="32:38" x14ac:dyDescent="0.25">
      <c r="AF992" s="107">
        <v>989</v>
      </c>
      <c r="AG992" s="116">
        <v>989</v>
      </c>
      <c r="AH992" s="38" t="s">
        <v>293</v>
      </c>
      <c r="AJ992" s="108">
        <v>989</v>
      </c>
      <c r="AK992" s="116">
        <v>989</v>
      </c>
      <c r="AL992" s="38" t="s">
        <v>292</v>
      </c>
    </row>
    <row r="993" spans="32:38" x14ac:dyDescent="0.25">
      <c r="AF993" s="107">
        <v>990</v>
      </c>
      <c r="AG993" s="116">
        <v>990</v>
      </c>
      <c r="AH993" s="38" t="s">
        <v>293</v>
      </c>
      <c r="AJ993" s="108">
        <v>990</v>
      </c>
      <c r="AK993" s="116">
        <v>990</v>
      </c>
      <c r="AL993" s="38" t="s">
        <v>293</v>
      </c>
    </row>
    <row r="994" spans="32:38" x14ac:dyDescent="0.25">
      <c r="AF994" s="107">
        <v>991</v>
      </c>
      <c r="AG994" s="116">
        <v>991</v>
      </c>
      <c r="AH994" s="38" t="s">
        <v>291</v>
      </c>
      <c r="AJ994" s="108">
        <v>991</v>
      </c>
      <c r="AK994" s="116">
        <v>991</v>
      </c>
      <c r="AL994" s="38" t="s">
        <v>291</v>
      </c>
    </row>
    <row r="995" spans="32:38" x14ac:dyDescent="0.25">
      <c r="AF995" s="107">
        <v>992</v>
      </c>
      <c r="AG995" s="116">
        <v>992</v>
      </c>
      <c r="AH995" s="38" t="s">
        <v>291</v>
      </c>
      <c r="AJ995" s="108">
        <v>992</v>
      </c>
      <c r="AK995" s="116">
        <v>992</v>
      </c>
      <c r="AL995" s="38" t="s">
        <v>292</v>
      </c>
    </row>
    <row r="996" spans="32:38" x14ac:dyDescent="0.25">
      <c r="AF996" s="107">
        <v>993</v>
      </c>
      <c r="AG996" s="116">
        <v>993</v>
      </c>
      <c r="AH996" s="38" t="s">
        <v>292</v>
      </c>
      <c r="AJ996" s="108">
        <v>993</v>
      </c>
      <c r="AK996" s="116">
        <v>993</v>
      </c>
      <c r="AL996" s="38" t="s">
        <v>293</v>
      </c>
    </row>
    <row r="997" spans="32:38" x14ac:dyDescent="0.25">
      <c r="AF997" s="107">
        <v>994</v>
      </c>
      <c r="AG997" s="116">
        <v>994</v>
      </c>
      <c r="AH997" s="38" t="s">
        <v>292</v>
      </c>
      <c r="AJ997" s="108">
        <v>994</v>
      </c>
      <c r="AK997" s="116">
        <v>994</v>
      </c>
      <c r="AL997" s="38" t="s">
        <v>291</v>
      </c>
    </row>
    <row r="998" spans="32:38" x14ac:dyDescent="0.25">
      <c r="AF998" s="107">
        <v>995</v>
      </c>
      <c r="AG998" s="116">
        <v>995</v>
      </c>
      <c r="AH998" s="38" t="s">
        <v>293</v>
      </c>
      <c r="AJ998" s="108">
        <v>995</v>
      </c>
      <c r="AK998" s="116">
        <v>995</v>
      </c>
      <c r="AL998" s="38" t="s">
        <v>292</v>
      </c>
    </row>
    <row r="999" spans="32:38" x14ac:dyDescent="0.25">
      <c r="AF999" s="107">
        <v>996</v>
      </c>
      <c r="AG999" s="116">
        <v>996</v>
      </c>
      <c r="AH999" s="38" t="s">
        <v>293</v>
      </c>
      <c r="AJ999" s="108">
        <v>996</v>
      </c>
      <c r="AK999" s="116">
        <v>996</v>
      </c>
      <c r="AL999" s="38" t="s">
        <v>293</v>
      </c>
    </row>
    <row r="1000" spans="32:38" x14ac:dyDescent="0.25">
      <c r="AF1000" s="107">
        <v>997</v>
      </c>
      <c r="AG1000" s="116">
        <v>997</v>
      </c>
      <c r="AH1000" s="38" t="s">
        <v>291</v>
      </c>
      <c r="AJ1000" s="108">
        <v>997</v>
      </c>
      <c r="AK1000" s="116">
        <v>997</v>
      </c>
      <c r="AL1000" s="38" t="s">
        <v>291</v>
      </c>
    </row>
    <row r="1001" spans="32:38" x14ac:dyDescent="0.25">
      <c r="AF1001" s="107">
        <v>998</v>
      </c>
      <c r="AG1001" s="116">
        <v>998</v>
      </c>
      <c r="AH1001" s="38" t="s">
        <v>291</v>
      </c>
      <c r="AJ1001" s="108">
        <v>998</v>
      </c>
      <c r="AK1001" s="116">
        <v>998</v>
      </c>
      <c r="AL1001" s="38" t="s">
        <v>292</v>
      </c>
    </row>
    <row r="1002" spans="32:38" x14ac:dyDescent="0.25">
      <c r="AF1002" s="107">
        <v>999</v>
      </c>
      <c r="AG1002" s="116">
        <v>999</v>
      </c>
      <c r="AH1002" s="38" t="s">
        <v>292</v>
      </c>
      <c r="AJ1002" s="108">
        <v>999</v>
      </c>
      <c r="AK1002" s="116">
        <v>999</v>
      </c>
      <c r="AL1002" s="38" t="s">
        <v>293</v>
      </c>
    </row>
    <row r="1003" spans="32:38" x14ac:dyDescent="0.25">
      <c r="AF1003" s="107">
        <v>1000</v>
      </c>
      <c r="AG1003" s="115" t="s">
        <v>220</v>
      </c>
      <c r="AH1003" s="38" t="s">
        <v>294</v>
      </c>
      <c r="AJ1003" s="108">
        <v>1000</v>
      </c>
      <c r="AK1003" s="115" t="s">
        <v>301</v>
      </c>
      <c r="AL1003" s="38" t="s">
        <v>294</v>
      </c>
    </row>
    <row r="1004" spans="32:38" x14ac:dyDescent="0.25">
      <c r="AF1004" s="107">
        <v>1001</v>
      </c>
      <c r="AG1004" s="115" t="s">
        <v>221</v>
      </c>
      <c r="AH1004" s="38" t="s">
        <v>295</v>
      </c>
      <c r="AJ1004" s="108">
        <v>1001</v>
      </c>
      <c r="AK1004" s="115" t="s">
        <v>302</v>
      </c>
      <c r="AL1004" s="38" t="s">
        <v>295</v>
      </c>
    </row>
    <row r="1005" spans="32:38" x14ac:dyDescent="0.25">
      <c r="AF1005" s="107">
        <v>1002</v>
      </c>
      <c r="AG1005" s="115" t="s">
        <v>222</v>
      </c>
      <c r="AH1005" s="38" t="s">
        <v>296</v>
      </c>
      <c r="AJ1005" s="108">
        <v>1002</v>
      </c>
      <c r="AK1005" s="115" t="s">
        <v>303</v>
      </c>
      <c r="AL1005" s="38" t="s">
        <v>296</v>
      </c>
    </row>
    <row r="1006" spans="32:38" x14ac:dyDescent="0.25">
      <c r="AF1006" s="107">
        <v>1003</v>
      </c>
      <c r="AG1006" s="115" t="s">
        <v>223</v>
      </c>
      <c r="AH1006" s="38" t="s">
        <v>294</v>
      </c>
      <c r="AJ1006" s="108">
        <v>1003</v>
      </c>
      <c r="AK1006" s="115" t="s">
        <v>304</v>
      </c>
      <c r="AL1006" s="38" t="s">
        <v>294</v>
      </c>
    </row>
    <row r="1007" spans="32:38" x14ac:dyDescent="0.25">
      <c r="AF1007" s="107">
        <v>1004</v>
      </c>
      <c r="AG1007" s="115" t="s">
        <v>224</v>
      </c>
      <c r="AH1007" s="38" t="s">
        <v>295</v>
      </c>
      <c r="AJ1007" s="108">
        <v>1004</v>
      </c>
      <c r="AK1007" s="115" t="s">
        <v>305</v>
      </c>
      <c r="AL1007" s="38" t="s">
        <v>295</v>
      </c>
    </row>
    <row r="1008" spans="32:38" x14ac:dyDescent="0.25">
      <c r="AF1008" s="107">
        <v>1005</v>
      </c>
      <c r="AG1008" s="115" t="s">
        <v>225</v>
      </c>
      <c r="AH1008" s="38" t="s">
        <v>296</v>
      </c>
      <c r="AJ1008" s="108">
        <v>1005</v>
      </c>
      <c r="AK1008" s="115" t="s">
        <v>306</v>
      </c>
      <c r="AL1008" s="38" t="s">
        <v>296</v>
      </c>
    </row>
    <row r="1009" spans="32:38" x14ac:dyDescent="0.25">
      <c r="AF1009" s="107">
        <v>1006</v>
      </c>
      <c r="AG1009" s="115" t="s">
        <v>226</v>
      </c>
      <c r="AH1009" s="38" t="s">
        <v>294</v>
      </c>
      <c r="AJ1009" s="108">
        <v>1006</v>
      </c>
      <c r="AK1009" s="115" t="s">
        <v>307</v>
      </c>
      <c r="AL1009" s="38" t="s">
        <v>294</v>
      </c>
    </row>
    <row r="1010" spans="32:38" x14ac:dyDescent="0.25">
      <c r="AF1010" s="107">
        <v>1007</v>
      </c>
      <c r="AG1010" s="115" t="s">
        <v>227</v>
      </c>
      <c r="AH1010" s="38" t="s">
        <v>295</v>
      </c>
      <c r="AJ1010" s="108">
        <v>1007</v>
      </c>
      <c r="AK1010" s="115" t="s">
        <v>308</v>
      </c>
      <c r="AL1010" s="38" t="s">
        <v>295</v>
      </c>
    </row>
    <row r="1011" spans="32:38" x14ac:dyDescent="0.25">
      <c r="AF1011" s="107">
        <v>1008</v>
      </c>
      <c r="AG1011" s="115" t="s">
        <v>228</v>
      </c>
      <c r="AH1011" s="38" t="s">
        <v>296</v>
      </c>
      <c r="AJ1011" s="108">
        <v>1008</v>
      </c>
      <c r="AK1011" s="115" t="s">
        <v>309</v>
      </c>
      <c r="AL1011" s="38" t="s">
        <v>296</v>
      </c>
    </row>
    <row r="1012" spans="32:38" x14ac:dyDescent="0.25">
      <c r="AF1012" s="107">
        <v>1009</v>
      </c>
      <c r="AG1012" s="115" t="s">
        <v>229</v>
      </c>
      <c r="AH1012" s="38" t="s">
        <v>294</v>
      </c>
      <c r="AJ1012" s="108">
        <v>1009</v>
      </c>
      <c r="AK1012" s="115" t="s">
        <v>310</v>
      </c>
      <c r="AL1012" s="38" t="s">
        <v>294</v>
      </c>
    </row>
    <row r="1013" spans="32:38" x14ac:dyDescent="0.25">
      <c r="AF1013" s="107">
        <v>1010</v>
      </c>
      <c r="AG1013" s="115" t="s">
        <v>230</v>
      </c>
      <c r="AH1013" s="38" t="s">
        <v>295</v>
      </c>
      <c r="AJ1013" s="108">
        <v>1010</v>
      </c>
      <c r="AK1013" s="115" t="s">
        <v>311</v>
      </c>
      <c r="AL1013" s="38" t="s">
        <v>295</v>
      </c>
    </row>
    <row r="1014" spans="32:38" x14ac:dyDescent="0.25">
      <c r="AF1014" s="107">
        <v>1011</v>
      </c>
      <c r="AG1014" s="115" t="s">
        <v>231</v>
      </c>
      <c r="AH1014" s="38" t="s">
        <v>296</v>
      </c>
      <c r="AJ1014" s="108">
        <v>1011</v>
      </c>
      <c r="AK1014" s="115" t="s">
        <v>312</v>
      </c>
      <c r="AL1014" s="38" t="s">
        <v>296</v>
      </c>
    </row>
    <row r="1015" spans="32:38" x14ac:dyDescent="0.25">
      <c r="AF1015" s="107">
        <v>1012</v>
      </c>
      <c r="AG1015" s="115" t="s">
        <v>232</v>
      </c>
      <c r="AH1015" s="38" t="s">
        <v>294</v>
      </c>
      <c r="AJ1015" s="108">
        <v>1012</v>
      </c>
      <c r="AK1015" s="115" t="s">
        <v>313</v>
      </c>
      <c r="AL1015" s="38" t="s">
        <v>294</v>
      </c>
    </row>
    <row r="1016" spans="32:38" x14ac:dyDescent="0.25">
      <c r="AF1016" s="107">
        <v>1013</v>
      </c>
      <c r="AG1016" s="115" t="s">
        <v>233</v>
      </c>
      <c r="AH1016" s="38" t="s">
        <v>295</v>
      </c>
      <c r="AJ1016" s="108">
        <v>1013</v>
      </c>
      <c r="AK1016" s="115" t="s">
        <v>314</v>
      </c>
      <c r="AL1016" s="38" t="s">
        <v>295</v>
      </c>
    </row>
    <row r="1017" spans="32:38" x14ac:dyDescent="0.25">
      <c r="AF1017" s="107">
        <v>1014</v>
      </c>
      <c r="AG1017" s="115" t="s">
        <v>234</v>
      </c>
      <c r="AH1017" s="38" t="s">
        <v>296</v>
      </c>
      <c r="AJ1017" s="108">
        <v>1014</v>
      </c>
      <c r="AK1017" s="115" t="s">
        <v>315</v>
      </c>
      <c r="AL1017" s="38" t="s">
        <v>296</v>
      </c>
    </row>
    <row r="1018" spans="32:38" x14ac:dyDescent="0.25">
      <c r="AF1018" s="107">
        <v>1015</v>
      </c>
      <c r="AG1018" s="115" t="s">
        <v>235</v>
      </c>
      <c r="AH1018" s="38" t="s">
        <v>294</v>
      </c>
      <c r="AJ1018" s="108">
        <v>1015</v>
      </c>
      <c r="AK1018" s="115" t="s">
        <v>316</v>
      </c>
      <c r="AL1018" s="38" t="s">
        <v>294</v>
      </c>
    </row>
    <row r="1019" spans="32:38" x14ac:dyDescent="0.25">
      <c r="AF1019" s="107">
        <v>1016</v>
      </c>
      <c r="AG1019" s="115" t="s">
        <v>236</v>
      </c>
      <c r="AH1019" s="38" t="s">
        <v>295</v>
      </c>
      <c r="AJ1019" s="108">
        <v>1016</v>
      </c>
      <c r="AK1019" s="115" t="s">
        <v>317</v>
      </c>
      <c r="AL1019" s="38" t="s">
        <v>295</v>
      </c>
    </row>
    <row r="1020" spans="32:38" x14ac:dyDescent="0.25">
      <c r="AF1020" s="107">
        <v>1017</v>
      </c>
      <c r="AG1020" s="115" t="s">
        <v>237</v>
      </c>
      <c r="AH1020" s="38" t="s">
        <v>296</v>
      </c>
      <c r="AJ1020" s="108">
        <v>1017</v>
      </c>
      <c r="AK1020" s="115" t="s">
        <v>318</v>
      </c>
      <c r="AL1020" s="38" t="s">
        <v>296</v>
      </c>
    </row>
    <row r="1021" spans="32:38" x14ac:dyDescent="0.25">
      <c r="AF1021" s="107">
        <v>1018</v>
      </c>
      <c r="AG1021" s="115" t="s">
        <v>238</v>
      </c>
      <c r="AH1021" s="38" t="s">
        <v>294</v>
      </c>
      <c r="AJ1021" s="108">
        <v>1018</v>
      </c>
      <c r="AK1021" s="115" t="s">
        <v>319</v>
      </c>
      <c r="AL1021" s="38" t="s">
        <v>294</v>
      </c>
    </row>
    <row r="1022" spans="32:38" x14ac:dyDescent="0.25">
      <c r="AF1022" s="107">
        <v>1019</v>
      </c>
      <c r="AG1022" s="115" t="s">
        <v>239</v>
      </c>
      <c r="AH1022" s="38" t="s">
        <v>295</v>
      </c>
      <c r="AJ1022" s="108">
        <v>1019</v>
      </c>
      <c r="AK1022" s="115" t="s">
        <v>320</v>
      </c>
      <c r="AL1022" s="38" t="s">
        <v>295</v>
      </c>
    </row>
    <row r="1023" spans="32:38" x14ac:dyDescent="0.25">
      <c r="AF1023" s="107">
        <v>1020</v>
      </c>
      <c r="AG1023" s="115" t="s">
        <v>240</v>
      </c>
      <c r="AH1023" s="38" t="s">
        <v>296</v>
      </c>
      <c r="AJ1023" s="108">
        <v>1020</v>
      </c>
      <c r="AK1023" s="115" t="s">
        <v>321</v>
      </c>
      <c r="AL1023" s="38" t="s">
        <v>296</v>
      </c>
    </row>
    <row r="1024" spans="32:38" x14ac:dyDescent="0.25">
      <c r="AF1024" s="107">
        <v>1021</v>
      </c>
      <c r="AG1024" s="115" t="s">
        <v>241</v>
      </c>
      <c r="AH1024" s="38" t="s">
        <v>294</v>
      </c>
      <c r="AJ1024" s="108">
        <v>1021</v>
      </c>
      <c r="AK1024" s="115" t="s">
        <v>322</v>
      </c>
      <c r="AL1024" s="38" t="s">
        <v>294</v>
      </c>
    </row>
    <row r="1025" spans="32:38" x14ac:dyDescent="0.25">
      <c r="AF1025" s="107">
        <v>1022</v>
      </c>
      <c r="AG1025" s="115" t="s">
        <v>242</v>
      </c>
      <c r="AH1025" s="38" t="s">
        <v>295</v>
      </c>
      <c r="AJ1025" s="108">
        <v>1022</v>
      </c>
      <c r="AK1025" s="115" t="s">
        <v>323</v>
      </c>
      <c r="AL1025" s="38" t="s">
        <v>295</v>
      </c>
    </row>
    <row r="1026" spans="32:38" x14ac:dyDescent="0.25">
      <c r="AF1026" s="107">
        <v>1023</v>
      </c>
      <c r="AG1026" s="115" t="s">
        <v>243</v>
      </c>
      <c r="AH1026" s="38" t="s">
        <v>296</v>
      </c>
      <c r="AJ1026" s="108">
        <v>1023</v>
      </c>
      <c r="AK1026" s="115" t="s">
        <v>324</v>
      </c>
      <c r="AL1026" s="38" t="s">
        <v>296</v>
      </c>
    </row>
    <row r="1027" spans="32:38" x14ac:dyDescent="0.25">
      <c r="AF1027" s="107">
        <v>1024</v>
      </c>
      <c r="AG1027" s="115" t="s">
        <v>244</v>
      </c>
      <c r="AH1027" s="38" t="s">
        <v>294</v>
      </c>
      <c r="AJ1027" s="108">
        <v>1024</v>
      </c>
      <c r="AK1027" s="115" t="s">
        <v>325</v>
      </c>
      <c r="AL1027" s="38" t="s">
        <v>294</v>
      </c>
    </row>
    <row r="1028" spans="32:38" x14ac:dyDescent="0.25">
      <c r="AF1028" s="107">
        <v>1025</v>
      </c>
      <c r="AG1028" s="115" t="s">
        <v>245</v>
      </c>
      <c r="AH1028" s="38" t="s">
        <v>295</v>
      </c>
      <c r="AJ1028" s="108">
        <v>1025</v>
      </c>
      <c r="AK1028" s="115" t="s">
        <v>326</v>
      </c>
      <c r="AL1028" s="38" t="s">
        <v>295</v>
      </c>
    </row>
    <row r="1029" spans="32:38" x14ac:dyDescent="0.25">
      <c r="AF1029" s="107">
        <v>1026</v>
      </c>
      <c r="AG1029" s="115" t="s">
        <v>246</v>
      </c>
      <c r="AH1029" s="38" t="s">
        <v>296</v>
      </c>
      <c r="AJ1029" s="108">
        <v>1026</v>
      </c>
      <c r="AK1029" s="115" t="s">
        <v>327</v>
      </c>
      <c r="AL1029" s="38" t="s">
        <v>296</v>
      </c>
    </row>
    <row r="1030" spans="32:38" x14ac:dyDescent="0.25">
      <c r="AF1030" s="107">
        <v>1027</v>
      </c>
      <c r="AG1030" s="115" t="s">
        <v>247</v>
      </c>
      <c r="AH1030" s="38" t="s">
        <v>294</v>
      </c>
      <c r="AJ1030" s="108">
        <v>1027</v>
      </c>
      <c r="AK1030" s="115" t="s">
        <v>328</v>
      </c>
      <c r="AL1030" s="38" t="s">
        <v>294</v>
      </c>
    </row>
    <row r="1031" spans="32:38" x14ac:dyDescent="0.25">
      <c r="AF1031" s="107">
        <v>1028</v>
      </c>
      <c r="AG1031" s="115" t="s">
        <v>248</v>
      </c>
      <c r="AH1031" s="38" t="s">
        <v>295</v>
      </c>
      <c r="AJ1031" s="108">
        <v>1028</v>
      </c>
      <c r="AK1031" s="115" t="s">
        <v>329</v>
      </c>
      <c r="AL1031" s="38" t="s">
        <v>295</v>
      </c>
    </row>
    <row r="1032" spans="32:38" x14ac:dyDescent="0.25">
      <c r="AF1032" s="107">
        <v>1029</v>
      </c>
      <c r="AG1032" s="115" t="s">
        <v>249</v>
      </c>
      <c r="AH1032" s="38" t="s">
        <v>296</v>
      </c>
      <c r="AJ1032" s="108">
        <v>1029</v>
      </c>
      <c r="AK1032" s="115" t="s">
        <v>330</v>
      </c>
      <c r="AL1032" s="38" t="s">
        <v>296</v>
      </c>
    </row>
    <row r="1033" spans="32:38" x14ac:dyDescent="0.25">
      <c r="AF1033" s="107">
        <v>1030</v>
      </c>
      <c r="AG1033" s="115" t="s">
        <v>250</v>
      </c>
      <c r="AH1033" s="38" t="s">
        <v>294</v>
      </c>
      <c r="AJ1033" s="108">
        <v>1030</v>
      </c>
      <c r="AK1033" s="115" t="s">
        <v>331</v>
      </c>
      <c r="AL1033" s="38" t="s">
        <v>294</v>
      </c>
    </row>
    <row r="1034" spans="32:38" x14ac:dyDescent="0.25">
      <c r="AF1034" s="107">
        <v>1031</v>
      </c>
      <c r="AG1034" s="115" t="s">
        <v>251</v>
      </c>
      <c r="AH1034" s="38" t="s">
        <v>295</v>
      </c>
      <c r="AJ1034" s="108">
        <v>1031</v>
      </c>
      <c r="AK1034" s="115" t="s">
        <v>332</v>
      </c>
      <c r="AL1034" s="38" t="s">
        <v>295</v>
      </c>
    </row>
    <row r="1035" spans="32:38" x14ac:dyDescent="0.25">
      <c r="AF1035" s="107">
        <v>1032</v>
      </c>
      <c r="AG1035" s="115" t="s">
        <v>252</v>
      </c>
      <c r="AH1035" s="38" t="s">
        <v>296</v>
      </c>
      <c r="AJ1035" s="108">
        <v>1032</v>
      </c>
      <c r="AK1035" s="115" t="s">
        <v>333</v>
      </c>
      <c r="AL1035" s="38" t="s">
        <v>296</v>
      </c>
    </row>
    <row r="1036" spans="32:38" x14ac:dyDescent="0.25">
      <c r="AF1036" s="107">
        <v>1033</v>
      </c>
      <c r="AG1036" s="115" t="s">
        <v>253</v>
      </c>
      <c r="AH1036" s="38" t="s">
        <v>294</v>
      </c>
      <c r="AJ1036" s="108">
        <v>1033</v>
      </c>
      <c r="AK1036" s="115" t="s">
        <v>334</v>
      </c>
      <c r="AL1036" s="38" t="s">
        <v>294</v>
      </c>
    </row>
    <row r="1037" spans="32:38" x14ac:dyDescent="0.25">
      <c r="AF1037" s="107">
        <v>1034</v>
      </c>
      <c r="AG1037" s="115" t="s">
        <v>254</v>
      </c>
      <c r="AH1037" s="38" t="s">
        <v>295</v>
      </c>
      <c r="AJ1037" s="108">
        <v>1034</v>
      </c>
      <c r="AK1037" s="115" t="s">
        <v>335</v>
      </c>
      <c r="AL1037" s="38" t="s">
        <v>295</v>
      </c>
    </row>
    <row r="1038" spans="32:38" x14ac:dyDescent="0.25">
      <c r="AF1038" s="107">
        <v>1035</v>
      </c>
      <c r="AG1038" s="115" t="s">
        <v>496</v>
      </c>
      <c r="AH1038" s="38" t="s">
        <v>296</v>
      </c>
      <c r="AJ1038" s="108">
        <v>1035</v>
      </c>
      <c r="AK1038" s="115" t="s">
        <v>336</v>
      </c>
      <c r="AL1038" s="38" t="s">
        <v>296</v>
      </c>
    </row>
    <row r="1039" spans="32:38" x14ac:dyDescent="0.25">
      <c r="AF1039" s="107">
        <v>1036</v>
      </c>
      <c r="AG1039" s="115" t="s">
        <v>497</v>
      </c>
      <c r="AH1039" s="38" t="s">
        <v>294</v>
      </c>
      <c r="AJ1039" s="108">
        <v>1036</v>
      </c>
      <c r="AK1039" s="115" t="s">
        <v>337</v>
      </c>
      <c r="AL1039" s="38" t="s">
        <v>294</v>
      </c>
    </row>
    <row r="1040" spans="32:38" x14ac:dyDescent="0.25">
      <c r="AF1040" s="107">
        <v>1037</v>
      </c>
      <c r="AG1040" s="115" t="s">
        <v>498</v>
      </c>
      <c r="AH1040" s="38" t="s">
        <v>295</v>
      </c>
      <c r="AJ1040" s="108">
        <v>1037</v>
      </c>
      <c r="AK1040" s="115" t="s">
        <v>338</v>
      </c>
      <c r="AL1040" s="38" t="s">
        <v>295</v>
      </c>
    </row>
    <row r="1041" spans="32:38" x14ac:dyDescent="0.25">
      <c r="AF1041" s="107">
        <v>1038</v>
      </c>
      <c r="AG1041" s="115" t="s">
        <v>499</v>
      </c>
      <c r="AH1041" s="38" t="s">
        <v>296</v>
      </c>
      <c r="AJ1041" s="108">
        <v>1038</v>
      </c>
      <c r="AK1041" s="115" t="s">
        <v>339</v>
      </c>
      <c r="AL1041" s="38" t="s">
        <v>296</v>
      </c>
    </row>
    <row r="1042" spans="32:38" x14ac:dyDescent="0.25">
      <c r="AF1042" s="107">
        <v>1039</v>
      </c>
      <c r="AG1042" s="115" t="s">
        <v>500</v>
      </c>
      <c r="AH1042" s="38" t="s">
        <v>294</v>
      </c>
      <c r="AJ1042" s="108">
        <v>1039</v>
      </c>
      <c r="AK1042" s="115" t="s">
        <v>340</v>
      </c>
      <c r="AL1042" s="38" t="s">
        <v>294</v>
      </c>
    </row>
    <row r="1043" spans="32:38" x14ac:dyDescent="0.25">
      <c r="AF1043" s="107">
        <v>1040</v>
      </c>
      <c r="AG1043" s="115" t="s">
        <v>501</v>
      </c>
      <c r="AH1043" s="38" t="s">
        <v>295</v>
      </c>
      <c r="AJ1043" s="108">
        <v>1040</v>
      </c>
      <c r="AK1043" s="115" t="s">
        <v>341</v>
      </c>
      <c r="AL1043" s="38" t="s">
        <v>295</v>
      </c>
    </row>
    <row r="1044" spans="32:38" x14ac:dyDescent="0.25">
      <c r="AF1044" s="107">
        <v>1041</v>
      </c>
      <c r="AG1044" s="115" t="s">
        <v>502</v>
      </c>
      <c r="AH1044" s="38" t="s">
        <v>296</v>
      </c>
      <c r="AJ1044" s="108">
        <v>1041</v>
      </c>
      <c r="AK1044" s="115" t="s">
        <v>342</v>
      </c>
      <c r="AL1044" s="38" t="s">
        <v>296</v>
      </c>
    </row>
    <row r="1045" spans="32:38" x14ac:dyDescent="0.25">
      <c r="AF1045" s="107">
        <v>1042</v>
      </c>
      <c r="AG1045" s="115" t="s">
        <v>503</v>
      </c>
      <c r="AH1045" s="38" t="s">
        <v>294</v>
      </c>
      <c r="AJ1045" s="108">
        <v>1042</v>
      </c>
      <c r="AK1045" s="115" t="s">
        <v>343</v>
      </c>
      <c r="AL1045" s="38" t="s">
        <v>294</v>
      </c>
    </row>
    <row r="1046" spans="32:38" x14ac:dyDescent="0.25">
      <c r="AF1046" s="107">
        <v>1043</v>
      </c>
      <c r="AG1046" s="115" t="s">
        <v>504</v>
      </c>
      <c r="AH1046" s="38" t="s">
        <v>295</v>
      </c>
      <c r="AJ1046" s="108">
        <v>1043</v>
      </c>
      <c r="AK1046" s="115" t="s">
        <v>344</v>
      </c>
      <c r="AL1046" s="38" t="s">
        <v>295</v>
      </c>
    </row>
    <row r="1047" spans="32:38" x14ac:dyDescent="0.25">
      <c r="AF1047" s="107">
        <v>1044</v>
      </c>
      <c r="AG1047" s="115" t="s">
        <v>505</v>
      </c>
      <c r="AH1047" s="38" t="s">
        <v>296</v>
      </c>
      <c r="AJ1047" s="108">
        <v>1044</v>
      </c>
      <c r="AK1047" s="115" t="s">
        <v>345</v>
      </c>
      <c r="AL1047" s="38" t="s">
        <v>296</v>
      </c>
    </row>
    <row r="1048" spans="32:38" x14ac:dyDescent="0.25">
      <c r="AF1048" s="107">
        <v>1045</v>
      </c>
      <c r="AG1048" s="115" t="s">
        <v>506</v>
      </c>
      <c r="AH1048" s="38" t="s">
        <v>294</v>
      </c>
      <c r="AJ1048" s="108">
        <v>1045</v>
      </c>
      <c r="AK1048" s="115" t="s">
        <v>346</v>
      </c>
      <c r="AL1048" s="38" t="s">
        <v>294</v>
      </c>
    </row>
    <row r="1049" spans="32:38" x14ac:dyDescent="0.25">
      <c r="AF1049" s="107">
        <v>1046</v>
      </c>
      <c r="AG1049" s="115" t="s">
        <v>507</v>
      </c>
      <c r="AH1049" s="38" t="s">
        <v>295</v>
      </c>
      <c r="AJ1049" s="108">
        <v>1046</v>
      </c>
      <c r="AK1049" s="115" t="s">
        <v>347</v>
      </c>
      <c r="AL1049" s="38" t="s">
        <v>295</v>
      </c>
    </row>
    <row r="1050" spans="32:38" x14ac:dyDescent="0.25">
      <c r="AF1050" s="107">
        <v>1047</v>
      </c>
      <c r="AG1050" s="115" t="s">
        <v>508</v>
      </c>
      <c r="AH1050" s="38" t="s">
        <v>296</v>
      </c>
      <c r="AJ1050" s="108">
        <v>1047</v>
      </c>
      <c r="AK1050" s="115" t="s">
        <v>348</v>
      </c>
      <c r="AL1050" s="38" t="s">
        <v>296</v>
      </c>
    </row>
    <row r="1051" spans="32:38" x14ac:dyDescent="0.25">
      <c r="AF1051" s="107">
        <v>1048</v>
      </c>
      <c r="AG1051" s="115" t="s">
        <v>509</v>
      </c>
      <c r="AH1051" s="38" t="s">
        <v>294</v>
      </c>
      <c r="AJ1051" s="108">
        <v>1048</v>
      </c>
      <c r="AK1051" s="115" t="s">
        <v>349</v>
      </c>
      <c r="AL1051" s="38" t="s">
        <v>294</v>
      </c>
    </row>
    <row r="1052" spans="32:38" x14ac:dyDescent="0.25">
      <c r="AF1052" s="107">
        <v>1049</v>
      </c>
      <c r="AG1052" s="115" t="s">
        <v>510</v>
      </c>
      <c r="AH1052" s="38" t="s">
        <v>295</v>
      </c>
      <c r="AJ1052" s="108">
        <v>1049</v>
      </c>
      <c r="AK1052" s="115" t="s">
        <v>350</v>
      </c>
      <c r="AL1052" s="38" t="s">
        <v>295</v>
      </c>
    </row>
    <row r="1053" spans="32:38" x14ac:dyDescent="0.25">
      <c r="AF1053" s="107">
        <v>1050</v>
      </c>
      <c r="AG1053" s="115" t="s">
        <v>511</v>
      </c>
      <c r="AH1053" s="38" t="s">
        <v>296</v>
      </c>
      <c r="AJ1053" s="108">
        <v>1050</v>
      </c>
      <c r="AK1053" s="115" t="s">
        <v>351</v>
      </c>
      <c r="AL1053" s="38" t="s">
        <v>296</v>
      </c>
    </row>
    <row r="1054" spans="32:38" x14ac:dyDescent="0.25">
      <c r="AF1054" s="107">
        <v>1051</v>
      </c>
      <c r="AG1054" s="115" t="s">
        <v>512</v>
      </c>
      <c r="AH1054" s="38" t="s">
        <v>294</v>
      </c>
      <c r="AJ1054" s="108">
        <v>1051</v>
      </c>
      <c r="AK1054" s="115" t="s">
        <v>352</v>
      </c>
      <c r="AL1054" s="38" t="s">
        <v>294</v>
      </c>
    </row>
    <row r="1055" spans="32:38" x14ac:dyDescent="0.25">
      <c r="AF1055" s="107">
        <v>1052</v>
      </c>
      <c r="AG1055" s="115" t="s">
        <v>513</v>
      </c>
      <c r="AH1055" s="38" t="s">
        <v>295</v>
      </c>
      <c r="AJ1055" s="108">
        <v>1052</v>
      </c>
      <c r="AK1055" s="115" t="s">
        <v>353</v>
      </c>
      <c r="AL1055" s="38" t="s">
        <v>295</v>
      </c>
    </row>
    <row r="1056" spans="32:38" x14ac:dyDescent="0.25">
      <c r="AF1056" s="107">
        <v>1053</v>
      </c>
      <c r="AG1056" s="115" t="s">
        <v>514</v>
      </c>
      <c r="AH1056" s="38" t="s">
        <v>296</v>
      </c>
      <c r="AJ1056" s="108">
        <v>1053</v>
      </c>
      <c r="AK1056" s="115" t="s">
        <v>354</v>
      </c>
      <c r="AL1056" s="38" t="s">
        <v>296</v>
      </c>
    </row>
    <row r="1057" spans="32:38" x14ac:dyDescent="0.25">
      <c r="AF1057" s="107">
        <v>1054</v>
      </c>
      <c r="AG1057" s="115" t="s">
        <v>515</v>
      </c>
      <c r="AH1057" s="38" t="s">
        <v>294</v>
      </c>
      <c r="AJ1057" s="108">
        <v>1054</v>
      </c>
      <c r="AK1057" s="115" t="s">
        <v>355</v>
      </c>
      <c r="AL1057" s="38" t="s">
        <v>294</v>
      </c>
    </row>
    <row r="1058" spans="32:38" x14ac:dyDescent="0.25">
      <c r="AF1058" s="107">
        <v>1055</v>
      </c>
      <c r="AG1058" s="115" t="s">
        <v>516</v>
      </c>
      <c r="AH1058" s="38" t="s">
        <v>295</v>
      </c>
      <c r="AJ1058" s="108">
        <v>1055</v>
      </c>
      <c r="AK1058" s="115" t="s">
        <v>356</v>
      </c>
      <c r="AL1058" s="38" t="s">
        <v>295</v>
      </c>
    </row>
    <row r="1059" spans="32:38" x14ac:dyDescent="0.25">
      <c r="AF1059" s="107">
        <v>1056</v>
      </c>
      <c r="AG1059" s="115" t="s">
        <v>517</v>
      </c>
      <c r="AH1059" s="38" t="s">
        <v>296</v>
      </c>
      <c r="AJ1059" s="108">
        <v>1056</v>
      </c>
      <c r="AK1059" s="115" t="s">
        <v>357</v>
      </c>
      <c r="AL1059" s="38" t="s">
        <v>296</v>
      </c>
    </row>
    <row r="1060" spans="32:38" x14ac:dyDescent="0.25">
      <c r="AF1060" s="107">
        <v>1057</v>
      </c>
      <c r="AG1060" s="115" t="s">
        <v>518</v>
      </c>
      <c r="AH1060" s="38" t="s">
        <v>294</v>
      </c>
      <c r="AJ1060" s="108">
        <v>1057</v>
      </c>
      <c r="AK1060" s="115" t="s">
        <v>358</v>
      </c>
      <c r="AL1060" s="38" t="s">
        <v>294</v>
      </c>
    </row>
    <row r="1061" spans="32:38" x14ac:dyDescent="0.25">
      <c r="AF1061" s="107">
        <v>1058</v>
      </c>
      <c r="AG1061" s="115" t="s">
        <v>519</v>
      </c>
      <c r="AH1061" s="38" t="s">
        <v>295</v>
      </c>
      <c r="AJ1061" s="108">
        <v>1058</v>
      </c>
      <c r="AK1061" s="115" t="s">
        <v>359</v>
      </c>
      <c r="AL1061" s="38" t="s">
        <v>295</v>
      </c>
    </row>
    <row r="1062" spans="32:38" x14ac:dyDescent="0.25">
      <c r="AF1062" s="107">
        <v>1059</v>
      </c>
      <c r="AG1062" s="115" t="s">
        <v>598</v>
      </c>
      <c r="AH1062" s="38" t="s">
        <v>296</v>
      </c>
      <c r="AJ1062" s="108">
        <v>1059</v>
      </c>
      <c r="AK1062" s="115" t="s">
        <v>360</v>
      </c>
      <c r="AL1062" s="38" t="s">
        <v>296</v>
      </c>
    </row>
    <row r="1063" spans="32:38" x14ac:dyDescent="0.25">
      <c r="AF1063" s="107">
        <v>1060</v>
      </c>
      <c r="AG1063" s="115" t="s">
        <v>599</v>
      </c>
      <c r="AH1063" s="38" t="s">
        <v>294</v>
      </c>
      <c r="AJ1063" s="108">
        <v>1060</v>
      </c>
      <c r="AK1063" s="115" t="s">
        <v>361</v>
      </c>
      <c r="AL1063" s="38" t="s">
        <v>294</v>
      </c>
    </row>
    <row r="1064" spans="32:38" x14ac:dyDescent="0.25">
      <c r="AF1064" s="107">
        <v>1061</v>
      </c>
      <c r="AG1064" s="115" t="s">
        <v>600</v>
      </c>
      <c r="AH1064" s="38" t="s">
        <v>295</v>
      </c>
      <c r="AJ1064" s="108">
        <v>1061</v>
      </c>
      <c r="AK1064" s="115" t="s">
        <v>362</v>
      </c>
      <c r="AL1064" s="38" t="s">
        <v>295</v>
      </c>
    </row>
    <row r="1065" spans="32:38" x14ac:dyDescent="0.25">
      <c r="AF1065" s="107">
        <v>1062</v>
      </c>
      <c r="AG1065" s="115" t="s">
        <v>601</v>
      </c>
      <c r="AH1065" s="38" t="s">
        <v>296</v>
      </c>
      <c r="AJ1065" s="108">
        <v>1062</v>
      </c>
      <c r="AK1065" s="115" t="s">
        <v>363</v>
      </c>
      <c r="AL1065" s="38" t="s">
        <v>296</v>
      </c>
    </row>
    <row r="1066" spans="32:38" x14ac:dyDescent="0.25">
      <c r="AF1066" s="107">
        <v>1063</v>
      </c>
      <c r="AG1066" s="115" t="s">
        <v>602</v>
      </c>
      <c r="AH1066" s="38" t="s">
        <v>294</v>
      </c>
      <c r="AJ1066" s="108">
        <v>1063</v>
      </c>
      <c r="AK1066" s="115" t="s">
        <v>364</v>
      </c>
      <c r="AL1066" s="38" t="s">
        <v>294</v>
      </c>
    </row>
    <row r="1067" spans="32:38" x14ac:dyDescent="0.25">
      <c r="AF1067" s="107">
        <v>1064</v>
      </c>
      <c r="AG1067" s="115" t="s">
        <v>603</v>
      </c>
      <c r="AH1067" s="38" t="s">
        <v>295</v>
      </c>
      <c r="AJ1067" s="108">
        <v>1064</v>
      </c>
      <c r="AK1067" s="115" t="s">
        <v>365</v>
      </c>
      <c r="AL1067" s="38" t="s">
        <v>295</v>
      </c>
    </row>
    <row r="1068" spans="32:38" x14ac:dyDescent="0.25">
      <c r="AF1068" s="107">
        <v>1065</v>
      </c>
      <c r="AG1068" s="115" t="s">
        <v>604</v>
      </c>
      <c r="AH1068" s="38" t="s">
        <v>296</v>
      </c>
      <c r="AJ1068" s="108">
        <v>1065</v>
      </c>
      <c r="AK1068" s="115" t="s">
        <v>544</v>
      </c>
      <c r="AL1068" s="38" t="s">
        <v>296</v>
      </c>
    </row>
    <row r="1069" spans="32:38" x14ac:dyDescent="0.25">
      <c r="AF1069" s="107">
        <v>1066</v>
      </c>
      <c r="AG1069" s="115" t="s">
        <v>605</v>
      </c>
      <c r="AH1069" s="38" t="s">
        <v>294</v>
      </c>
      <c r="AJ1069" s="108">
        <v>1066</v>
      </c>
      <c r="AK1069" s="115" t="s">
        <v>545</v>
      </c>
      <c r="AL1069" s="38" t="s">
        <v>294</v>
      </c>
    </row>
    <row r="1070" spans="32:38" x14ac:dyDescent="0.25">
      <c r="AF1070" s="107">
        <v>1067</v>
      </c>
      <c r="AG1070" s="115" t="s">
        <v>606</v>
      </c>
      <c r="AH1070" s="38" t="s">
        <v>295</v>
      </c>
      <c r="AJ1070" s="108">
        <v>1067</v>
      </c>
      <c r="AK1070" s="115" t="s">
        <v>546</v>
      </c>
      <c r="AL1070" s="38" t="s">
        <v>295</v>
      </c>
    </row>
    <row r="1071" spans="32:38" x14ac:dyDescent="0.25">
      <c r="AF1071" s="107">
        <v>1068</v>
      </c>
      <c r="AG1071" s="115" t="s">
        <v>607</v>
      </c>
      <c r="AH1071" s="38" t="s">
        <v>296</v>
      </c>
      <c r="AJ1071" s="108">
        <v>1068</v>
      </c>
      <c r="AK1071" s="115" t="s">
        <v>547</v>
      </c>
      <c r="AL1071" s="38" t="s">
        <v>296</v>
      </c>
    </row>
    <row r="1072" spans="32:38" x14ac:dyDescent="0.25">
      <c r="AF1072" s="107">
        <v>1069</v>
      </c>
      <c r="AG1072" s="115" t="s">
        <v>608</v>
      </c>
      <c r="AH1072" s="38" t="s">
        <v>294</v>
      </c>
      <c r="AJ1072" s="108">
        <v>1069</v>
      </c>
      <c r="AK1072" s="115" t="s">
        <v>548</v>
      </c>
      <c r="AL1072" s="38" t="s">
        <v>294</v>
      </c>
    </row>
    <row r="1073" spans="32:38" x14ac:dyDescent="0.25">
      <c r="AF1073" s="107">
        <v>1070</v>
      </c>
      <c r="AG1073" s="115" t="s">
        <v>609</v>
      </c>
      <c r="AH1073" s="38" t="s">
        <v>295</v>
      </c>
      <c r="AJ1073" s="108">
        <v>1070</v>
      </c>
      <c r="AK1073" s="115" t="s">
        <v>549</v>
      </c>
      <c r="AL1073" s="38" t="s">
        <v>295</v>
      </c>
    </row>
    <row r="1074" spans="32:38" x14ac:dyDescent="0.25">
      <c r="AF1074" s="107">
        <v>1071</v>
      </c>
      <c r="AG1074" s="115" t="s">
        <v>610</v>
      </c>
      <c r="AH1074" s="38" t="s">
        <v>296</v>
      </c>
      <c r="AJ1074" s="108">
        <v>1071</v>
      </c>
      <c r="AK1074" s="115" t="s">
        <v>550</v>
      </c>
      <c r="AL1074" s="38" t="s">
        <v>296</v>
      </c>
    </row>
    <row r="1075" spans="32:38" x14ac:dyDescent="0.25">
      <c r="AF1075" s="107">
        <v>1072</v>
      </c>
      <c r="AG1075" s="115" t="s">
        <v>611</v>
      </c>
      <c r="AH1075" s="38" t="s">
        <v>294</v>
      </c>
      <c r="AJ1075" s="108">
        <v>1072</v>
      </c>
      <c r="AK1075" s="115" t="s">
        <v>551</v>
      </c>
      <c r="AL1075" s="38" t="s">
        <v>294</v>
      </c>
    </row>
    <row r="1076" spans="32:38" x14ac:dyDescent="0.25">
      <c r="AF1076" s="107">
        <v>1073</v>
      </c>
      <c r="AG1076" s="115" t="s">
        <v>612</v>
      </c>
      <c r="AH1076" s="38" t="s">
        <v>295</v>
      </c>
      <c r="AJ1076" s="108">
        <v>1073</v>
      </c>
      <c r="AK1076" s="115" t="s">
        <v>552</v>
      </c>
      <c r="AL1076" s="38" t="s">
        <v>295</v>
      </c>
    </row>
    <row r="1077" spans="32:38" x14ac:dyDescent="0.25">
      <c r="AF1077" s="107">
        <v>1074</v>
      </c>
      <c r="AG1077" s="115" t="s">
        <v>613</v>
      </c>
      <c r="AH1077" s="38" t="s">
        <v>296</v>
      </c>
      <c r="AJ1077" s="108">
        <v>1074</v>
      </c>
      <c r="AK1077" s="115" t="s">
        <v>553</v>
      </c>
      <c r="AL1077" s="38" t="s">
        <v>296</v>
      </c>
    </row>
    <row r="1078" spans="32:38" x14ac:dyDescent="0.25">
      <c r="AF1078" s="107">
        <v>1075</v>
      </c>
      <c r="AG1078" s="115" t="s">
        <v>614</v>
      </c>
      <c r="AH1078" s="38" t="s">
        <v>294</v>
      </c>
      <c r="AJ1078" s="108">
        <v>1075</v>
      </c>
      <c r="AK1078" s="115" t="s">
        <v>554</v>
      </c>
      <c r="AL1078" s="38" t="s">
        <v>294</v>
      </c>
    </row>
    <row r="1079" spans="32:38" x14ac:dyDescent="0.25">
      <c r="AF1079" s="107">
        <v>1076</v>
      </c>
      <c r="AG1079" s="115" t="s">
        <v>615</v>
      </c>
      <c r="AH1079" s="38" t="s">
        <v>295</v>
      </c>
      <c r="AJ1079" s="108">
        <v>1076</v>
      </c>
      <c r="AK1079" s="115" t="s">
        <v>555</v>
      </c>
      <c r="AL1079" s="38" t="s">
        <v>295</v>
      </c>
    </row>
    <row r="1080" spans="32:38" x14ac:dyDescent="0.25">
      <c r="AF1080" s="107">
        <v>1077</v>
      </c>
      <c r="AG1080" s="115" t="s">
        <v>616</v>
      </c>
      <c r="AH1080" s="38" t="s">
        <v>296</v>
      </c>
      <c r="AJ1080" s="108">
        <v>1077</v>
      </c>
      <c r="AK1080" s="115" t="s">
        <v>556</v>
      </c>
      <c r="AL1080" s="38" t="s">
        <v>296</v>
      </c>
    </row>
    <row r="1081" spans="32:38" x14ac:dyDescent="0.25">
      <c r="AF1081" s="107">
        <v>1078</v>
      </c>
      <c r="AG1081" s="115" t="s">
        <v>617</v>
      </c>
      <c r="AH1081" s="38" t="s">
        <v>294</v>
      </c>
      <c r="AJ1081" s="108">
        <v>1078</v>
      </c>
      <c r="AK1081" s="115" t="s">
        <v>557</v>
      </c>
      <c r="AL1081" s="38" t="s">
        <v>294</v>
      </c>
    </row>
    <row r="1082" spans="32:38" x14ac:dyDescent="0.25">
      <c r="AF1082" s="107">
        <v>1079</v>
      </c>
      <c r="AG1082" s="115" t="s">
        <v>618</v>
      </c>
      <c r="AH1082" s="38" t="s">
        <v>295</v>
      </c>
      <c r="AJ1082" s="108">
        <v>1079</v>
      </c>
      <c r="AK1082" s="115" t="s">
        <v>558</v>
      </c>
      <c r="AL1082" s="38" t="s">
        <v>295</v>
      </c>
    </row>
    <row r="1083" spans="32:38" x14ac:dyDescent="0.25">
      <c r="AF1083" s="107">
        <v>1080</v>
      </c>
      <c r="AG1083" s="115" t="s">
        <v>619</v>
      </c>
      <c r="AH1083" s="38" t="s">
        <v>296</v>
      </c>
      <c r="AJ1083" s="108">
        <v>1080</v>
      </c>
      <c r="AK1083" s="115" t="s">
        <v>559</v>
      </c>
      <c r="AL1083" s="38" t="s">
        <v>296</v>
      </c>
    </row>
    <row r="1084" spans="32:38" x14ac:dyDescent="0.25">
      <c r="AF1084" s="107">
        <v>1081</v>
      </c>
      <c r="AG1084" s="115" t="s">
        <v>620</v>
      </c>
      <c r="AH1084" s="38" t="s">
        <v>294</v>
      </c>
      <c r="AJ1084" s="108">
        <v>1081</v>
      </c>
      <c r="AK1084" s="115" t="s">
        <v>560</v>
      </c>
      <c r="AL1084" s="38" t="s">
        <v>294</v>
      </c>
    </row>
    <row r="1085" spans="32:38" x14ac:dyDescent="0.25">
      <c r="AF1085" s="107">
        <v>1082</v>
      </c>
      <c r="AG1085" s="115" t="s">
        <v>621</v>
      </c>
      <c r="AH1085" s="38" t="s">
        <v>295</v>
      </c>
      <c r="AJ1085" s="108">
        <v>1082</v>
      </c>
      <c r="AK1085" s="115" t="s">
        <v>561</v>
      </c>
      <c r="AL1085" s="38" t="s">
        <v>295</v>
      </c>
    </row>
    <row r="1086" spans="32:38" x14ac:dyDescent="0.25">
      <c r="AF1086" s="107">
        <v>1083</v>
      </c>
      <c r="AG1086" s="115" t="s">
        <v>622</v>
      </c>
      <c r="AH1086" s="38" t="s">
        <v>296</v>
      </c>
      <c r="AJ1086" s="108">
        <v>1083</v>
      </c>
      <c r="AK1086" s="115" t="s">
        <v>562</v>
      </c>
      <c r="AL1086" s="38" t="s">
        <v>296</v>
      </c>
    </row>
    <row r="1087" spans="32:38" x14ac:dyDescent="0.25">
      <c r="AF1087" s="107">
        <v>1084</v>
      </c>
      <c r="AG1087" s="115" t="s">
        <v>623</v>
      </c>
      <c r="AH1087" s="38" t="s">
        <v>294</v>
      </c>
      <c r="AJ1087" s="108">
        <v>1084</v>
      </c>
      <c r="AK1087" s="115" t="s">
        <v>563</v>
      </c>
      <c r="AL1087" s="38" t="s">
        <v>294</v>
      </c>
    </row>
    <row r="1088" spans="32:38" x14ac:dyDescent="0.25">
      <c r="AF1088" s="107">
        <v>1085</v>
      </c>
      <c r="AG1088" s="115" t="s">
        <v>624</v>
      </c>
      <c r="AH1088" s="38" t="s">
        <v>295</v>
      </c>
      <c r="AJ1088" s="108">
        <v>1085</v>
      </c>
      <c r="AK1088" s="115" t="s">
        <v>564</v>
      </c>
      <c r="AL1088" s="38" t="s">
        <v>295</v>
      </c>
    </row>
    <row r="1089" spans="32:38" x14ac:dyDescent="0.25">
      <c r="AF1089" s="107">
        <v>1086</v>
      </c>
      <c r="AG1089" s="115" t="s">
        <v>625</v>
      </c>
      <c r="AH1089" s="38" t="s">
        <v>296</v>
      </c>
      <c r="AJ1089" s="108">
        <v>1086</v>
      </c>
      <c r="AK1089" s="115" t="s">
        <v>565</v>
      </c>
      <c r="AL1089" s="38" t="s">
        <v>296</v>
      </c>
    </row>
    <row r="1090" spans="32:38" x14ac:dyDescent="0.25">
      <c r="AF1090" s="107">
        <v>1087</v>
      </c>
      <c r="AG1090" s="115" t="s">
        <v>626</v>
      </c>
      <c r="AH1090" s="38" t="s">
        <v>294</v>
      </c>
      <c r="AJ1090" s="108">
        <v>1087</v>
      </c>
      <c r="AK1090" s="115" t="s">
        <v>566</v>
      </c>
      <c r="AL1090" s="38" t="s">
        <v>294</v>
      </c>
    </row>
    <row r="1091" spans="32:38" x14ac:dyDescent="0.25">
      <c r="AF1091" s="107">
        <v>1088</v>
      </c>
      <c r="AG1091" s="115" t="s">
        <v>627</v>
      </c>
      <c r="AH1091" s="38" t="s">
        <v>295</v>
      </c>
      <c r="AJ1091" s="108">
        <v>1088</v>
      </c>
      <c r="AK1091" s="115" t="s">
        <v>567</v>
      </c>
      <c r="AL1091" s="38" t="s">
        <v>295</v>
      </c>
    </row>
    <row r="1092" spans="32:38" x14ac:dyDescent="0.25">
      <c r="AF1092" s="107">
        <v>1089</v>
      </c>
      <c r="AG1092" s="115" t="s">
        <v>628</v>
      </c>
      <c r="AH1092" s="38" t="s">
        <v>296</v>
      </c>
      <c r="AJ1092" s="108">
        <v>1089</v>
      </c>
      <c r="AK1092" s="115" t="s">
        <v>568</v>
      </c>
      <c r="AL1092" s="38" t="s">
        <v>296</v>
      </c>
    </row>
    <row r="1093" spans="32:38" x14ac:dyDescent="0.25">
      <c r="AF1093" s="107">
        <v>1090</v>
      </c>
      <c r="AG1093" s="115" t="s">
        <v>629</v>
      </c>
      <c r="AH1093" s="38" t="s">
        <v>294</v>
      </c>
      <c r="AJ1093" s="108">
        <v>1090</v>
      </c>
      <c r="AK1093" s="115" t="s">
        <v>569</v>
      </c>
      <c r="AL1093" s="38" t="s">
        <v>294</v>
      </c>
    </row>
    <row r="1094" spans="32:38" x14ac:dyDescent="0.25">
      <c r="AF1094" s="107">
        <v>1091</v>
      </c>
      <c r="AG1094" s="115" t="s">
        <v>630</v>
      </c>
      <c r="AH1094" s="38" t="s">
        <v>295</v>
      </c>
      <c r="AJ1094" s="108">
        <v>1091</v>
      </c>
      <c r="AK1094" s="115" t="s">
        <v>570</v>
      </c>
      <c r="AL1094" s="38" t="s">
        <v>295</v>
      </c>
    </row>
    <row r="1095" spans="32:38" x14ac:dyDescent="0.25">
      <c r="AF1095" s="107">
        <v>1092</v>
      </c>
      <c r="AG1095" s="115" t="s">
        <v>631</v>
      </c>
      <c r="AH1095" s="38" t="s">
        <v>296</v>
      </c>
      <c r="AJ1095" s="108">
        <v>1092</v>
      </c>
      <c r="AK1095" s="115" t="s">
        <v>571</v>
      </c>
      <c r="AL1095" s="38" t="s">
        <v>296</v>
      </c>
    </row>
    <row r="1096" spans="32:38" x14ac:dyDescent="0.25">
      <c r="AF1096" s="107">
        <v>1093</v>
      </c>
      <c r="AG1096" s="115" t="s">
        <v>632</v>
      </c>
      <c r="AH1096" s="38" t="s">
        <v>294</v>
      </c>
      <c r="AJ1096" s="108">
        <v>1093</v>
      </c>
      <c r="AK1096" s="115" t="s">
        <v>572</v>
      </c>
      <c r="AL1096" s="38" t="s">
        <v>294</v>
      </c>
    </row>
    <row r="1097" spans="32:38" x14ac:dyDescent="0.25">
      <c r="AF1097" s="107">
        <v>1094</v>
      </c>
      <c r="AG1097" s="115" t="s">
        <v>633</v>
      </c>
      <c r="AH1097" s="38" t="s">
        <v>295</v>
      </c>
      <c r="AJ1097" s="108">
        <v>1094</v>
      </c>
      <c r="AK1097" s="115" t="s">
        <v>573</v>
      </c>
      <c r="AL1097" s="38" t="s">
        <v>295</v>
      </c>
    </row>
    <row r="1098" spans="32:38" x14ac:dyDescent="0.25">
      <c r="AF1098" s="107">
        <v>1095</v>
      </c>
      <c r="AG1098" s="115" t="s">
        <v>634</v>
      </c>
      <c r="AH1098" s="38" t="s">
        <v>296</v>
      </c>
      <c r="AJ1098" s="108">
        <v>1095</v>
      </c>
      <c r="AK1098" s="115" t="s">
        <v>574</v>
      </c>
      <c r="AL1098" s="38" t="s">
        <v>296</v>
      </c>
    </row>
    <row r="1099" spans="32:38" x14ac:dyDescent="0.25">
      <c r="AF1099" s="107">
        <v>1096</v>
      </c>
      <c r="AG1099" s="115" t="s">
        <v>635</v>
      </c>
      <c r="AH1099" s="38" t="s">
        <v>294</v>
      </c>
      <c r="AJ1099" s="108">
        <v>1096</v>
      </c>
      <c r="AK1099" s="115" t="s">
        <v>575</v>
      </c>
      <c r="AL1099" s="38" t="s">
        <v>294</v>
      </c>
    </row>
    <row r="1100" spans="32:38" x14ac:dyDescent="0.25">
      <c r="AF1100" s="107">
        <v>1097</v>
      </c>
      <c r="AG1100" s="115" t="s">
        <v>636</v>
      </c>
      <c r="AH1100" s="38" t="s">
        <v>295</v>
      </c>
      <c r="AJ1100" s="108">
        <v>1097</v>
      </c>
      <c r="AK1100" s="115" t="s">
        <v>576</v>
      </c>
      <c r="AL1100" s="38" t="s">
        <v>295</v>
      </c>
    </row>
    <row r="1101" spans="32:38" x14ac:dyDescent="0.25">
      <c r="AF1101" s="107">
        <v>1098</v>
      </c>
      <c r="AG1101" s="115" t="s">
        <v>637</v>
      </c>
      <c r="AH1101" s="38" t="s">
        <v>296</v>
      </c>
      <c r="AJ1101" s="108">
        <v>1098</v>
      </c>
      <c r="AK1101" s="115" t="s">
        <v>577</v>
      </c>
      <c r="AL1101" s="38" t="s">
        <v>296</v>
      </c>
    </row>
    <row r="1102" spans="32:38" x14ac:dyDescent="0.25">
      <c r="AF1102" s="107">
        <v>1099</v>
      </c>
      <c r="AG1102" s="115" t="s">
        <v>638</v>
      </c>
      <c r="AH1102" s="38" t="s">
        <v>294</v>
      </c>
      <c r="AJ1102" s="108">
        <v>1099</v>
      </c>
      <c r="AK1102" s="115" t="s">
        <v>578</v>
      </c>
      <c r="AL1102" s="38" t="s">
        <v>294</v>
      </c>
    </row>
    <row r="1103" spans="32:38" x14ac:dyDescent="0.25">
      <c r="AF1103" s="107">
        <v>1100</v>
      </c>
      <c r="AG1103" s="115" t="s">
        <v>639</v>
      </c>
      <c r="AH1103" s="38" t="s">
        <v>295</v>
      </c>
      <c r="AJ1103" s="108">
        <v>1100</v>
      </c>
      <c r="AK1103" s="115" t="s">
        <v>579</v>
      </c>
      <c r="AL1103" s="38" t="s">
        <v>295</v>
      </c>
    </row>
    <row r="1104" spans="32:38" x14ac:dyDescent="0.25">
      <c r="AF1104" s="107">
        <v>1101</v>
      </c>
      <c r="AG1104" s="115" t="s">
        <v>640</v>
      </c>
      <c r="AH1104" s="38" t="s">
        <v>296</v>
      </c>
      <c r="AJ1104" s="108">
        <v>1101</v>
      </c>
      <c r="AK1104" s="115" t="s">
        <v>580</v>
      </c>
      <c r="AL1104" s="38" t="s">
        <v>296</v>
      </c>
    </row>
    <row r="1105" spans="32:38" x14ac:dyDescent="0.25">
      <c r="AF1105" s="107">
        <v>1102</v>
      </c>
      <c r="AG1105" s="115" t="s">
        <v>641</v>
      </c>
      <c r="AH1105" s="38" t="s">
        <v>294</v>
      </c>
      <c r="AJ1105" s="108">
        <v>1102</v>
      </c>
      <c r="AK1105" s="115" t="s">
        <v>581</v>
      </c>
      <c r="AL1105" s="38" t="s">
        <v>294</v>
      </c>
    </row>
    <row r="1106" spans="32:38" x14ac:dyDescent="0.25">
      <c r="AF1106" s="107">
        <v>1103</v>
      </c>
      <c r="AG1106" s="115" t="s">
        <v>642</v>
      </c>
      <c r="AH1106" s="38" t="s">
        <v>295</v>
      </c>
      <c r="AJ1106" s="108">
        <v>1103</v>
      </c>
      <c r="AK1106" s="115" t="s">
        <v>582</v>
      </c>
      <c r="AL1106" s="38" t="s">
        <v>295</v>
      </c>
    </row>
    <row r="1107" spans="32:38" x14ac:dyDescent="0.25">
      <c r="AF1107" s="107">
        <v>1104</v>
      </c>
      <c r="AG1107" s="115" t="s">
        <v>643</v>
      </c>
      <c r="AH1107" s="38" t="s">
        <v>296</v>
      </c>
      <c r="AJ1107" s="108">
        <v>1104</v>
      </c>
      <c r="AK1107" s="115" t="s">
        <v>583</v>
      </c>
      <c r="AL1107" s="38" t="s">
        <v>296</v>
      </c>
    </row>
    <row r="1108" spans="32:38" x14ac:dyDescent="0.25">
      <c r="AF1108" s="107">
        <v>1105</v>
      </c>
      <c r="AG1108" s="115" t="s">
        <v>644</v>
      </c>
      <c r="AH1108" s="38" t="s">
        <v>294</v>
      </c>
      <c r="AJ1108" s="108">
        <v>1105</v>
      </c>
      <c r="AK1108" s="115" t="s">
        <v>584</v>
      </c>
      <c r="AL1108" s="38" t="s">
        <v>294</v>
      </c>
    </row>
    <row r="1109" spans="32:38" x14ac:dyDescent="0.25">
      <c r="AF1109" s="107">
        <v>1106</v>
      </c>
      <c r="AG1109" s="115" t="s">
        <v>645</v>
      </c>
      <c r="AH1109" s="38" t="s">
        <v>295</v>
      </c>
      <c r="AJ1109" s="108">
        <v>1106</v>
      </c>
      <c r="AK1109" s="115" t="s">
        <v>585</v>
      </c>
      <c r="AL1109" s="38" t="s">
        <v>295</v>
      </c>
    </row>
    <row r="1110" spans="32:38" x14ac:dyDescent="0.25">
      <c r="AF1110" s="107">
        <v>1107</v>
      </c>
      <c r="AG1110" s="115" t="s">
        <v>646</v>
      </c>
      <c r="AH1110" s="38" t="s">
        <v>296</v>
      </c>
      <c r="AJ1110" s="108">
        <v>1107</v>
      </c>
      <c r="AK1110" s="115" t="s">
        <v>586</v>
      </c>
      <c r="AL1110" s="38" t="s">
        <v>296</v>
      </c>
    </row>
    <row r="1111" spans="32:38" x14ac:dyDescent="0.25">
      <c r="AF1111" s="107">
        <v>1108</v>
      </c>
      <c r="AG1111" s="115" t="s">
        <v>647</v>
      </c>
      <c r="AH1111" s="38" t="s">
        <v>294</v>
      </c>
      <c r="AJ1111" s="108">
        <v>1108</v>
      </c>
      <c r="AK1111" s="115" t="s">
        <v>587</v>
      </c>
      <c r="AL1111" s="38" t="s">
        <v>294</v>
      </c>
    </row>
    <row r="1112" spans="32:38" x14ac:dyDescent="0.25">
      <c r="AF1112" s="107">
        <v>1109</v>
      </c>
      <c r="AG1112" s="115" t="s">
        <v>648</v>
      </c>
      <c r="AH1112" s="38" t="s">
        <v>295</v>
      </c>
      <c r="AJ1112" s="108">
        <v>1109</v>
      </c>
      <c r="AK1112" s="115" t="s">
        <v>588</v>
      </c>
      <c r="AL1112" s="38" t="s">
        <v>295</v>
      </c>
    </row>
    <row r="1113" spans="32:38" x14ac:dyDescent="0.25">
      <c r="AF1113" s="107">
        <v>1110</v>
      </c>
      <c r="AG1113" s="115" t="s">
        <v>649</v>
      </c>
      <c r="AH1113" s="38" t="s">
        <v>296</v>
      </c>
      <c r="AJ1113" s="108">
        <v>1110</v>
      </c>
      <c r="AK1113" s="115" t="s">
        <v>589</v>
      </c>
      <c r="AL1113" s="38" t="s">
        <v>296</v>
      </c>
    </row>
    <row r="1114" spans="32:38" x14ac:dyDescent="0.25">
      <c r="AF1114" s="107">
        <v>1111</v>
      </c>
      <c r="AG1114" s="115" t="s">
        <v>650</v>
      </c>
      <c r="AH1114" s="38" t="s">
        <v>294</v>
      </c>
      <c r="AJ1114" s="108">
        <v>1111</v>
      </c>
      <c r="AK1114" s="115" t="s">
        <v>590</v>
      </c>
      <c r="AL1114" s="38" t="s">
        <v>294</v>
      </c>
    </row>
    <row r="1115" spans="32:38" x14ac:dyDescent="0.25">
      <c r="AF1115" s="107">
        <v>1112</v>
      </c>
      <c r="AG1115" s="115" t="s">
        <v>651</v>
      </c>
      <c r="AH1115" s="38" t="s">
        <v>295</v>
      </c>
      <c r="AJ1115" s="108">
        <v>1112</v>
      </c>
      <c r="AK1115" s="115" t="s">
        <v>591</v>
      </c>
      <c r="AL1115" s="38" t="s">
        <v>295</v>
      </c>
    </row>
    <row r="1116" spans="32:38" x14ac:dyDescent="0.25">
      <c r="AF1116" s="107">
        <v>1113</v>
      </c>
      <c r="AG1116" s="115" t="s">
        <v>652</v>
      </c>
      <c r="AH1116" s="38" t="s">
        <v>296</v>
      </c>
      <c r="AJ1116" s="108">
        <v>1113</v>
      </c>
      <c r="AK1116" s="115" t="s">
        <v>592</v>
      </c>
      <c r="AL1116" s="38" t="s">
        <v>296</v>
      </c>
    </row>
    <row r="1117" spans="32:38" x14ac:dyDescent="0.25">
      <c r="AF1117" s="107">
        <v>1114</v>
      </c>
      <c r="AG1117" s="115" t="s">
        <v>653</v>
      </c>
      <c r="AH1117" s="38" t="s">
        <v>294</v>
      </c>
      <c r="AJ1117" s="108">
        <v>1114</v>
      </c>
      <c r="AK1117" s="115" t="s">
        <v>593</v>
      </c>
      <c r="AL1117" s="38" t="s">
        <v>294</v>
      </c>
    </row>
    <row r="1118" spans="32:38" x14ac:dyDescent="0.25">
      <c r="AF1118" s="107">
        <v>1115</v>
      </c>
      <c r="AG1118" s="115" t="s">
        <v>654</v>
      </c>
      <c r="AH1118" s="38" t="s">
        <v>295</v>
      </c>
      <c r="AJ1118" s="108">
        <v>1115</v>
      </c>
      <c r="AK1118" s="115" t="s">
        <v>594</v>
      </c>
      <c r="AL1118" s="38" t="s">
        <v>295</v>
      </c>
    </row>
    <row r="1119" spans="32:38" x14ac:dyDescent="0.25">
      <c r="AF1119" s="107">
        <v>1116</v>
      </c>
      <c r="AG1119" s="115" t="s">
        <v>655</v>
      </c>
      <c r="AH1119" s="38" t="s">
        <v>296</v>
      </c>
      <c r="AJ1119" s="108">
        <v>1116</v>
      </c>
      <c r="AK1119" s="115" t="s">
        <v>595</v>
      </c>
      <c r="AL1119" s="38" t="s">
        <v>296</v>
      </c>
    </row>
    <row r="1120" spans="32:38" x14ac:dyDescent="0.25">
      <c r="AF1120" s="107">
        <v>1117</v>
      </c>
      <c r="AG1120" s="115" t="s">
        <v>656</v>
      </c>
      <c r="AH1120" s="38" t="s">
        <v>294</v>
      </c>
      <c r="AJ1120" s="108">
        <v>1117</v>
      </c>
      <c r="AK1120" s="115" t="s">
        <v>596</v>
      </c>
      <c r="AL1120" s="38" t="s">
        <v>294</v>
      </c>
    </row>
    <row r="1121" spans="32:38" x14ac:dyDescent="0.25">
      <c r="AF1121" s="107">
        <v>1118</v>
      </c>
      <c r="AG1121" s="115" t="s">
        <v>657</v>
      </c>
      <c r="AH1121" s="38" t="s">
        <v>295</v>
      </c>
      <c r="AJ1121" s="108">
        <v>1118</v>
      </c>
      <c r="AK1121" s="115" t="s">
        <v>597</v>
      </c>
      <c r="AL1121" s="38" t="s">
        <v>295</v>
      </c>
    </row>
    <row r="1122" spans="32:38" x14ac:dyDescent="0.25">
      <c r="AF1122" s="107">
        <v>1119</v>
      </c>
      <c r="AG1122" s="115" t="s">
        <v>990</v>
      </c>
      <c r="AH1122" s="38" t="s">
        <v>296</v>
      </c>
      <c r="AJ1122" s="108">
        <v>1119</v>
      </c>
      <c r="AK1122" s="115" t="s">
        <v>718</v>
      </c>
      <c r="AL1122" s="38" t="s">
        <v>296</v>
      </c>
    </row>
    <row r="1123" spans="32:38" x14ac:dyDescent="0.25">
      <c r="AF1123" s="107">
        <v>1120</v>
      </c>
      <c r="AG1123" s="115" t="s">
        <v>991</v>
      </c>
      <c r="AH1123" s="38" t="s">
        <v>294</v>
      </c>
      <c r="AJ1123" s="108">
        <v>1120</v>
      </c>
      <c r="AK1123" s="115" t="s">
        <v>719</v>
      </c>
      <c r="AL1123" s="38" t="s">
        <v>294</v>
      </c>
    </row>
    <row r="1124" spans="32:38" x14ac:dyDescent="0.25">
      <c r="AF1124" s="107">
        <v>1121</v>
      </c>
      <c r="AG1124" s="115" t="s">
        <v>992</v>
      </c>
      <c r="AH1124" s="38" t="s">
        <v>295</v>
      </c>
      <c r="AJ1124" s="108">
        <v>1121</v>
      </c>
      <c r="AK1124" s="115" t="s">
        <v>720</v>
      </c>
      <c r="AL1124" s="38" t="s">
        <v>295</v>
      </c>
    </row>
    <row r="1125" spans="32:38" x14ac:dyDescent="0.25">
      <c r="AF1125" s="107">
        <v>1122</v>
      </c>
      <c r="AG1125" s="115" t="s">
        <v>993</v>
      </c>
      <c r="AH1125" s="38" t="s">
        <v>296</v>
      </c>
      <c r="AJ1125" s="108">
        <v>1122</v>
      </c>
      <c r="AK1125" s="115" t="s">
        <v>721</v>
      </c>
      <c r="AL1125" s="38" t="s">
        <v>296</v>
      </c>
    </row>
    <row r="1126" spans="32:38" x14ac:dyDescent="0.25">
      <c r="AF1126" s="107">
        <v>1123</v>
      </c>
      <c r="AG1126" s="115" t="s">
        <v>994</v>
      </c>
      <c r="AH1126" s="38" t="s">
        <v>294</v>
      </c>
      <c r="AJ1126" s="108">
        <v>1123</v>
      </c>
      <c r="AK1126" s="115" t="s">
        <v>722</v>
      </c>
      <c r="AL1126" s="38" t="s">
        <v>294</v>
      </c>
    </row>
    <row r="1127" spans="32:38" x14ac:dyDescent="0.25">
      <c r="AF1127" s="107">
        <v>1124</v>
      </c>
      <c r="AG1127" s="115" t="s">
        <v>995</v>
      </c>
      <c r="AH1127" s="38" t="s">
        <v>295</v>
      </c>
      <c r="AJ1127" s="108">
        <v>1124</v>
      </c>
      <c r="AK1127" s="115" t="s">
        <v>723</v>
      </c>
      <c r="AL1127" s="38" t="s">
        <v>295</v>
      </c>
    </row>
    <row r="1128" spans="32:38" x14ac:dyDescent="0.25">
      <c r="AF1128" s="107">
        <v>1125</v>
      </c>
      <c r="AG1128" s="115" t="s">
        <v>996</v>
      </c>
      <c r="AH1128" s="38" t="s">
        <v>296</v>
      </c>
      <c r="AJ1128" s="108">
        <v>1125</v>
      </c>
      <c r="AK1128" s="115" t="s">
        <v>724</v>
      </c>
      <c r="AL1128" s="38" t="s">
        <v>296</v>
      </c>
    </row>
    <row r="1129" spans="32:38" x14ac:dyDescent="0.25">
      <c r="AF1129" s="107">
        <v>1126</v>
      </c>
      <c r="AG1129" s="115" t="s">
        <v>997</v>
      </c>
      <c r="AH1129" s="38" t="s">
        <v>294</v>
      </c>
      <c r="AJ1129" s="108">
        <v>1126</v>
      </c>
      <c r="AK1129" s="115" t="s">
        <v>725</v>
      </c>
      <c r="AL1129" s="38" t="s">
        <v>294</v>
      </c>
    </row>
    <row r="1130" spans="32:38" x14ac:dyDescent="0.25">
      <c r="AF1130" s="107">
        <v>1127</v>
      </c>
      <c r="AG1130" s="115" t="s">
        <v>998</v>
      </c>
      <c r="AH1130" s="38" t="s">
        <v>295</v>
      </c>
      <c r="AJ1130" s="108">
        <v>1127</v>
      </c>
      <c r="AK1130" s="115" t="s">
        <v>726</v>
      </c>
      <c r="AL1130" s="38" t="s">
        <v>295</v>
      </c>
    </row>
    <row r="1131" spans="32:38" x14ac:dyDescent="0.25">
      <c r="AF1131" s="107">
        <v>1128</v>
      </c>
      <c r="AG1131" s="115" t="s">
        <v>999</v>
      </c>
      <c r="AH1131" s="38" t="s">
        <v>296</v>
      </c>
      <c r="AJ1131" s="108">
        <v>1128</v>
      </c>
      <c r="AK1131" s="115" t="s">
        <v>727</v>
      </c>
      <c r="AL1131" s="38" t="s">
        <v>296</v>
      </c>
    </row>
    <row r="1132" spans="32:38" x14ac:dyDescent="0.25">
      <c r="AF1132" s="107">
        <v>1129</v>
      </c>
      <c r="AG1132" s="115" t="s">
        <v>1000</v>
      </c>
      <c r="AH1132" s="38" t="s">
        <v>294</v>
      </c>
      <c r="AJ1132" s="108">
        <v>1129</v>
      </c>
      <c r="AK1132" s="115" t="s">
        <v>728</v>
      </c>
      <c r="AL1132" s="38" t="s">
        <v>294</v>
      </c>
    </row>
    <row r="1133" spans="32:38" x14ac:dyDescent="0.25">
      <c r="AF1133" s="107">
        <v>1130</v>
      </c>
      <c r="AG1133" s="115" t="s">
        <v>1001</v>
      </c>
      <c r="AH1133" s="38" t="s">
        <v>295</v>
      </c>
      <c r="AJ1133" s="108">
        <v>1130</v>
      </c>
      <c r="AK1133" s="115" t="s">
        <v>729</v>
      </c>
      <c r="AL1133" s="38" t="s">
        <v>295</v>
      </c>
    </row>
    <row r="1134" spans="32:38" x14ac:dyDescent="0.25">
      <c r="AF1134" s="107">
        <v>1131</v>
      </c>
      <c r="AG1134" s="115" t="s">
        <v>1002</v>
      </c>
      <c r="AH1134" s="38" t="s">
        <v>296</v>
      </c>
      <c r="AJ1134" s="108">
        <v>1131</v>
      </c>
      <c r="AK1134" s="115" t="s">
        <v>730</v>
      </c>
      <c r="AL1134" s="38" t="s">
        <v>296</v>
      </c>
    </row>
    <row r="1135" spans="32:38" x14ac:dyDescent="0.25">
      <c r="AF1135" s="107">
        <v>1132</v>
      </c>
      <c r="AG1135" s="115" t="s">
        <v>1003</v>
      </c>
      <c r="AH1135" s="38" t="s">
        <v>294</v>
      </c>
      <c r="AJ1135" s="108">
        <v>1132</v>
      </c>
      <c r="AK1135" s="115" t="s">
        <v>731</v>
      </c>
      <c r="AL1135" s="38" t="s">
        <v>294</v>
      </c>
    </row>
    <row r="1136" spans="32:38" x14ac:dyDescent="0.25">
      <c r="AF1136" s="107">
        <v>1133</v>
      </c>
      <c r="AG1136" s="115" t="s">
        <v>1004</v>
      </c>
      <c r="AH1136" s="38" t="s">
        <v>295</v>
      </c>
      <c r="AJ1136" s="108">
        <v>1133</v>
      </c>
      <c r="AK1136" s="115" t="s">
        <v>732</v>
      </c>
      <c r="AL1136" s="38" t="s">
        <v>295</v>
      </c>
    </row>
    <row r="1137" spans="32:38" x14ac:dyDescent="0.25">
      <c r="AF1137" s="107">
        <v>1134</v>
      </c>
      <c r="AG1137" s="115" t="s">
        <v>1005</v>
      </c>
      <c r="AH1137" s="38" t="s">
        <v>296</v>
      </c>
      <c r="AJ1137" s="108">
        <v>1134</v>
      </c>
      <c r="AK1137" s="115" t="s">
        <v>733</v>
      </c>
      <c r="AL1137" s="38" t="s">
        <v>296</v>
      </c>
    </row>
    <row r="1138" spans="32:38" x14ac:dyDescent="0.25">
      <c r="AF1138" s="107">
        <v>1135</v>
      </c>
      <c r="AG1138" s="115" t="s">
        <v>1006</v>
      </c>
      <c r="AH1138" s="38" t="s">
        <v>294</v>
      </c>
      <c r="AJ1138" s="108">
        <v>1135</v>
      </c>
      <c r="AK1138" s="115" t="s">
        <v>734</v>
      </c>
      <c r="AL1138" s="38" t="s">
        <v>294</v>
      </c>
    </row>
    <row r="1139" spans="32:38" x14ac:dyDescent="0.25">
      <c r="AF1139" s="107">
        <v>1136</v>
      </c>
      <c r="AG1139" s="115" t="s">
        <v>1007</v>
      </c>
      <c r="AH1139" s="38" t="s">
        <v>295</v>
      </c>
      <c r="AJ1139" s="108">
        <v>1136</v>
      </c>
      <c r="AK1139" s="115" t="s">
        <v>735</v>
      </c>
      <c r="AL1139" s="38" t="s">
        <v>295</v>
      </c>
    </row>
    <row r="1140" spans="32:38" x14ac:dyDescent="0.25">
      <c r="AF1140" s="107">
        <v>1137</v>
      </c>
      <c r="AG1140" s="115" t="s">
        <v>1008</v>
      </c>
      <c r="AH1140" s="38" t="s">
        <v>296</v>
      </c>
      <c r="AJ1140" s="108">
        <v>1137</v>
      </c>
      <c r="AK1140" s="115" t="s">
        <v>736</v>
      </c>
      <c r="AL1140" s="38" t="s">
        <v>296</v>
      </c>
    </row>
    <row r="1141" spans="32:38" x14ac:dyDescent="0.25">
      <c r="AF1141" s="107">
        <v>1138</v>
      </c>
      <c r="AG1141" s="115" t="s">
        <v>1009</v>
      </c>
      <c r="AH1141" s="38" t="s">
        <v>294</v>
      </c>
      <c r="AJ1141" s="108">
        <v>1138</v>
      </c>
      <c r="AK1141" s="115" t="s">
        <v>737</v>
      </c>
      <c r="AL1141" s="38" t="s">
        <v>294</v>
      </c>
    </row>
    <row r="1142" spans="32:38" x14ac:dyDescent="0.25">
      <c r="AF1142" s="107">
        <v>1139</v>
      </c>
      <c r="AG1142" s="115" t="s">
        <v>1010</v>
      </c>
      <c r="AH1142" s="38" t="s">
        <v>295</v>
      </c>
      <c r="AJ1142" s="108">
        <v>1139</v>
      </c>
      <c r="AK1142" s="115" t="s">
        <v>738</v>
      </c>
      <c r="AL1142" s="38" t="s">
        <v>295</v>
      </c>
    </row>
    <row r="1143" spans="32:38" x14ac:dyDescent="0.25">
      <c r="AF1143" s="107">
        <v>1140</v>
      </c>
      <c r="AG1143" s="115" t="s">
        <v>1011</v>
      </c>
      <c r="AH1143" s="38" t="s">
        <v>296</v>
      </c>
      <c r="AJ1143" s="108">
        <v>1140</v>
      </c>
      <c r="AK1143" s="115" t="s">
        <v>739</v>
      </c>
      <c r="AL1143" s="38" t="s">
        <v>296</v>
      </c>
    </row>
    <row r="1144" spans="32:38" x14ac:dyDescent="0.25">
      <c r="AF1144" s="107">
        <v>1141</v>
      </c>
      <c r="AG1144" s="115" t="s">
        <v>1012</v>
      </c>
      <c r="AH1144" s="38" t="s">
        <v>294</v>
      </c>
      <c r="AJ1144" s="108">
        <v>1141</v>
      </c>
      <c r="AK1144" s="115" t="s">
        <v>740</v>
      </c>
      <c r="AL1144" s="38" t="s">
        <v>294</v>
      </c>
    </row>
    <row r="1145" spans="32:38" x14ac:dyDescent="0.25">
      <c r="AF1145" s="107">
        <v>1142</v>
      </c>
      <c r="AG1145" s="115" t="s">
        <v>1013</v>
      </c>
      <c r="AH1145" s="38" t="s">
        <v>295</v>
      </c>
      <c r="AJ1145" s="108">
        <v>1142</v>
      </c>
      <c r="AK1145" s="115" t="s">
        <v>741</v>
      </c>
      <c r="AL1145" s="38" t="s">
        <v>295</v>
      </c>
    </row>
    <row r="1146" spans="32:38" x14ac:dyDescent="0.25">
      <c r="AF1146" s="107">
        <v>1143</v>
      </c>
      <c r="AG1146" s="115" t="s">
        <v>1014</v>
      </c>
      <c r="AH1146" s="38" t="s">
        <v>296</v>
      </c>
      <c r="AJ1146" s="108">
        <v>1143</v>
      </c>
      <c r="AK1146" s="115" t="s">
        <v>742</v>
      </c>
      <c r="AL1146" s="38" t="s">
        <v>296</v>
      </c>
    </row>
    <row r="1147" spans="32:38" x14ac:dyDescent="0.25">
      <c r="AF1147" s="107">
        <v>1144</v>
      </c>
      <c r="AG1147" s="115" t="s">
        <v>1015</v>
      </c>
      <c r="AH1147" s="38" t="s">
        <v>294</v>
      </c>
      <c r="AJ1147" s="108">
        <v>1144</v>
      </c>
      <c r="AK1147" s="115" t="s">
        <v>743</v>
      </c>
      <c r="AL1147" s="38" t="s">
        <v>294</v>
      </c>
    </row>
    <row r="1148" spans="32:38" x14ac:dyDescent="0.25">
      <c r="AF1148" s="107">
        <v>1145</v>
      </c>
      <c r="AG1148" s="115" t="s">
        <v>1016</v>
      </c>
      <c r="AH1148" s="38" t="s">
        <v>295</v>
      </c>
      <c r="AJ1148" s="108">
        <v>1145</v>
      </c>
      <c r="AK1148" s="115" t="s">
        <v>744</v>
      </c>
      <c r="AL1148" s="38" t="s">
        <v>295</v>
      </c>
    </row>
    <row r="1149" spans="32:38" x14ac:dyDescent="0.25">
      <c r="AF1149" s="107">
        <v>1146</v>
      </c>
      <c r="AG1149" s="115" t="s">
        <v>1017</v>
      </c>
      <c r="AH1149" s="38" t="s">
        <v>296</v>
      </c>
      <c r="AJ1149" s="108">
        <v>1146</v>
      </c>
      <c r="AK1149" s="115" t="s">
        <v>745</v>
      </c>
      <c r="AL1149" s="38" t="s">
        <v>296</v>
      </c>
    </row>
    <row r="1150" spans="32:38" x14ac:dyDescent="0.25">
      <c r="AF1150" s="107">
        <v>1147</v>
      </c>
      <c r="AG1150" s="115" t="s">
        <v>1018</v>
      </c>
      <c r="AH1150" s="38" t="s">
        <v>294</v>
      </c>
      <c r="AJ1150" s="108">
        <v>1147</v>
      </c>
      <c r="AK1150" s="115" t="s">
        <v>746</v>
      </c>
      <c r="AL1150" s="38" t="s">
        <v>294</v>
      </c>
    </row>
    <row r="1151" spans="32:38" x14ac:dyDescent="0.25">
      <c r="AF1151" s="107">
        <v>1148</v>
      </c>
      <c r="AG1151" s="115" t="s">
        <v>1019</v>
      </c>
      <c r="AH1151" s="38" t="s">
        <v>295</v>
      </c>
      <c r="AJ1151" s="108">
        <v>1148</v>
      </c>
      <c r="AK1151" s="115" t="s">
        <v>747</v>
      </c>
      <c r="AL1151" s="38" t="s">
        <v>295</v>
      </c>
    </row>
    <row r="1152" spans="32:38" x14ac:dyDescent="0.25">
      <c r="AF1152" s="107">
        <v>1149</v>
      </c>
      <c r="AG1152" s="115" t="s">
        <v>1020</v>
      </c>
      <c r="AH1152" s="38" t="s">
        <v>296</v>
      </c>
      <c r="AJ1152" s="108">
        <v>1149</v>
      </c>
      <c r="AK1152" s="115" t="s">
        <v>748</v>
      </c>
      <c r="AL1152" s="38" t="s">
        <v>296</v>
      </c>
    </row>
    <row r="1153" spans="32:38" x14ac:dyDescent="0.25">
      <c r="AF1153" s="107">
        <v>1150</v>
      </c>
      <c r="AG1153" s="115" t="s">
        <v>1021</v>
      </c>
      <c r="AH1153" s="38" t="s">
        <v>294</v>
      </c>
      <c r="AJ1153" s="108">
        <v>1150</v>
      </c>
      <c r="AK1153" s="115" t="s">
        <v>749</v>
      </c>
      <c r="AL1153" s="38" t="s">
        <v>294</v>
      </c>
    </row>
    <row r="1154" spans="32:38" x14ac:dyDescent="0.25">
      <c r="AF1154" s="107">
        <v>1151</v>
      </c>
      <c r="AG1154" s="115" t="s">
        <v>1022</v>
      </c>
      <c r="AH1154" s="38" t="s">
        <v>295</v>
      </c>
      <c r="AJ1154" s="108">
        <v>1151</v>
      </c>
      <c r="AK1154" s="115" t="s">
        <v>750</v>
      </c>
      <c r="AL1154" s="38" t="s">
        <v>295</v>
      </c>
    </row>
    <row r="1155" spans="32:38" x14ac:dyDescent="0.25">
      <c r="AF1155" s="107">
        <v>1152</v>
      </c>
      <c r="AG1155" s="115" t="s">
        <v>1023</v>
      </c>
      <c r="AH1155" s="38" t="s">
        <v>296</v>
      </c>
      <c r="AJ1155" s="108">
        <v>1152</v>
      </c>
      <c r="AK1155" s="115" t="s">
        <v>751</v>
      </c>
      <c r="AL1155" s="38" t="s">
        <v>296</v>
      </c>
    </row>
    <row r="1156" spans="32:38" x14ac:dyDescent="0.25">
      <c r="AF1156" s="107">
        <v>1153</v>
      </c>
      <c r="AG1156" s="115" t="s">
        <v>1024</v>
      </c>
      <c r="AH1156" s="38" t="s">
        <v>294</v>
      </c>
      <c r="AJ1156" s="108">
        <v>1153</v>
      </c>
      <c r="AK1156" s="115" t="s">
        <v>752</v>
      </c>
      <c r="AL1156" s="38" t="s">
        <v>294</v>
      </c>
    </row>
    <row r="1157" spans="32:38" x14ac:dyDescent="0.25">
      <c r="AF1157" s="107">
        <v>1154</v>
      </c>
      <c r="AG1157" s="115" t="s">
        <v>1025</v>
      </c>
      <c r="AH1157" s="38" t="s">
        <v>295</v>
      </c>
      <c r="AJ1157" s="108">
        <v>1154</v>
      </c>
      <c r="AK1157" s="115" t="s">
        <v>753</v>
      </c>
      <c r="AL1157" s="38" t="s">
        <v>295</v>
      </c>
    </row>
    <row r="1158" spans="32:38" x14ac:dyDescent="0.25">
      <c r="AF1158" s="107">
        <v>1155</v>
      </c>
      <c r="AG1158" s="115" t="s">
        <v>1026</v>
      </c>
      <c r="AH1158" s="38" t="s">
        <v>296</v>
      </c>
      <c r="AJ1158" s="108">
        <v>1155</v>
      </c>
      <c r="AK1158" s="115" t="s">
        <v>754</v>
      </c>
      <c r="AL1158" s="38" t="s">
        <v>296</v>
      </c>
    </row>
    <row r="1159" spans="32:38" x14ac:dyDescent="0.25">
      <c r="AF1159" s="107">
        <v>1156</v>
      </c>
      <c r="AG1159" s="115" t="s">
        <v>1027</v>
      </c>
      <c r="AH1159" s="38" t="s">
        <v>294</v>
      </c>
      <c r="AJ1159" s="108">
        <v>1156</v>
      </c>
      <c r="AK1159" s="115" t="s">
        <v>755</v>
      </c>
      <c r="AL1159" s="38" t="s">
        <v>294</v>
      </c>
    </row>
    <row r="1160" spans="32:38" x14ac:dyDescent="0.25">
      <c r="AF1160" s="107">
        <v>1157</v>
      </c>
      <c r="AG1160" s="115" t="s">
        <v>1028</v>
      </c>
      <c r="AH1160" s="38" t="s">
        <v>295</v>
      </c>
      <c r="AJ1160" s="108">
        <v>1157</v>
      </c>
      <c r="AK1160" s="115" t="s">
        <v>756</v>
      </c>
      <c r="AL1160" s="38" t="s">
        <v>295</v>
      </c>
    </row>
    <row r="1161" spans="32:38" x14ac:dyDescent="0.25">
      <c r="AF1161" s="107">
        <v>1158</v>
      </c>
      <c r="AG1161" s="115" t="s">
        <v>1029</v>
      </c>
      <c r="AH1161" s="38" t="s">
        <v>296</v>
      </c>
      <c r="AJ1161" s="108">
        <v>1158</v>
      </c>
      <c r="AK1161" s="115" t="s">
        <v>757</v>
      </c>
      <c r="AL1161" s="38" t="s">
        <v>296</v>
      </c>
    </row>
    <row r="1162" spans="32:38" x14ac:dyDescent="0.25">
      <c r="AF1162" s="107">
        <v>1159</v>
      </c>
      <c r="AG1162" s="115" t="s">
        <v>1030</v>
      </c>
      <c r="AH1162" s="38" t="s">
        <v>294</v>
      </c>
      <c r="AJ1162" s="108">
        <v>1159</v>
      </c>
      <c r="AK1162" s="115" t="s">
        <v>758</v>
      </c>
      <c r="AL1162" s="38" t="s">
        <v>294</v>
      </c>
    </row>
    <row r="1163" spans="32:38" x14ac:dyDescent="0.25">
      <c r="AF1163" s="107">
        <v>1160</v>
      </c>
      <c r="AG1163" s="115" t="s">
        <v>1031</v>
      </c>
      <c r="AH1163" s="38" t="s">
        <v>295</v>
      </c>
      <c r="AJ1163" s="108">
        <v>1160</v>
      </c>
      <c r="AK1163" s="115" t="s">
        <v>759</v>
      </c>
      <c r="AL1163" s="38" t="s">
        <v>295</v>
      </c>
    </row>
    <row r="1164" spans="32:38" x14ac:dyDescent="0.25">
      <c r="AF1164" s="107">
        <v>1161</v>
      </c>
      <c r="AG1164" s="115" t="s">
        <v>1032</v>
      </c>
      <c r="AH1164" s="38" t="s">
        <v>296</v>
      </c>
      <c r="AJ1164" s="108">
        <v>1161</v>
      </c>
      <c r="AK1164" s="115" t="s">
        <v>760</v>
      </c>
      <c r="AL1164" s="38" t="s">
        <v>296</v>
      </c>
    </row>
    <row r="1165" spans="32:38" x14ac:dyDescent="0.25">
      <c r="AF1165" s="107">
        <v>1162</v>
      </c>
      <c r="AG1165" s="115" t="s">
        <v>1033</v>
      </c>
      <c r="AH1165" s="38" t="s">
        <v>294</v>
      </c>
      <c r="AJ1165" s="108">
        <v>1162</v>
      </c>
      <c r="AK1165" s="115" t="s">
        <v>761</v>
      </c>
      <c r="AL1165" s="38" t="s">
        <v>294</v>
      </c>
    </row>
    <row r="1166" spans="32:38" x14ac:dyDescent="0.25">
      <c r="AF1166" s="107">
        <v>1163</v>
      </c>
      <c r="AG1166" s="115" t="s">
        <v>1034</v>
      </c>
      <c r="AH1166" s="38" t="s">
        <v>295</v>
      </c>
      <c r="AJ1166" s="108">
        <v>1163</v>
      </c>
      <c r="AK1166" s="115" t="s">
        <v>762</v>
      </c>
      <c r="AL1166" s="38" t="s">
        <v>295</v>
      </c>
    </row>
    <row r="1167" spans="32:38" x14ac:dyDescent="0.25">
      <c r="AF1167" s="107">
        <v>1164</v>
      </c>
      <c r="AG1167" s="115" t="s">
        <v>1035</v>
      </c>
      <c r="AH1167" s="38" t="s">
        <v>296</v>
      </c>
      <c r="AJ1167" s="108">
        <v>1164</v>
      </c>
      <c r="AK1167" s="115" t="s">
        <v>763</v>
      </c>
      <c r="AL1167" s="38" t="s">
        <v>296</v>
      </c>
    </row>
    <row r="1168" spans="32:38" x14ac:dyDescent="0.25">
      <c r="AF1168" s="107">
        <v>1165</v>
      </c>
      <c r="AG1168" s="115" t="s">
        <v>1036</v>
      </c>
      <c r="AH1168" s="38" t="s">
        <v>294</v>
      </c>
      <c r="AJ1168" s="108">
        <v>1165</v>
      </c>
      <c r="AK1168" s="115" t="s">
        <v>764</v>
      </c>
      <c r="AL1168" s="38" t="s">
        <v>294</v>
      </c>
    </row>
    <row r="1169" spans="32:38" x14ac:dyDescent="0.25">
      <c r="AF1169" s="107">
        <v>1166</v>
      </c>
      <c r="AG1169" s="115" t="s">
        <v>1037</v>
      </c>
      <c r="AH1169" s="38" t="s">
        <v>295</v>
      </c>
      <c r="AJ1169" s="108">
        <v>1166</v>
      </c>
      <c r="AK1169" s="115" t="s">
        <v>765</v>
      </c>
      <c r="AL1169" s="38" t="s">
        <v>295</v>
      </c>
    </row>
    <row r="1170" spans="32:38" x14ac:dyDescent="0.25">
      <c r="AF1170" s="107">
        <v>1167</v>
      </c>
      <c r="AG1170" s="115" t="s">
        <v>1038</v>
      </c>
      <c r="AH1170" s="38" t="s">
        <v>296</v>
      </c>
      <c r="AJ1170" s="108">
        <v>1167</v>
      </c>
      <c r="AK1170" s="115" t="s">
        <v>766</v>
      </c>
      <c r="AL1170" s="38" t="s">
        <v>296</v>
      </c>
    </row>
    <row r="1171" spans="32:38" x14ac:dyDescent="0.25">
      <c r="AF1171" s="107">
        <v>1168</v>
      </c>
      <c r="AG1171" s="115" t="s">
        <v>1039</v>
      </c>
      <c r="AH1171" s="38" t="s">
        <v>294</v>
      </c>
      <c r="AJ1171" s="108">
        <v>1168</v>
      </c>
      <c r="AK1171" s="115" t="s">
        <v>767</v>
      </c>
      <c r="AL1171" s="38" t="s">
        <v>294</v>
      </c>
    </row>
    <row r="1172" spans="32:38" x14ac:dyDescent="0.25">
      <c r="AF1172" s="107">
        <v>1169</v>
      </c>
      <c r="AG1172" s="115" t="s">
        <v>1040</v>
      </c>
      <c r="AH1172" s="38" t="s">
        <v>295</v>
      </c>
      <c r="AJ1172" s="108">
        <v>1169</v>
      </c>
      <c r="AK1172" s="115" t="s">
        <v>768</v>
      </c>
      <c r="AL1172" s="38" t="s">
        <v>295</v>
      </c>
    </row>
    <row r="1173" spans="32:38" x14ac:dyDescent="0.25">
      <c r="AF1173" s="107">
        <v>1170</v>
      </c>
      <c r="AG1173" s="115" t="s">
        <v>1041</v>
      </c>
      <c r="AH1173" s="38" t="s">
        <v>296</v>
      </c>
      <c r="AJ1173" s="108">
        <v>1170</v>
      </c>
      <c r="AK1173" s="115" t="s">
        <v>769</v>
      </c>
      <c r="AL1173" s="38" t="s">
        <v>296</v>
      </c>
    </row>
    <row r="1174" spans="32:38" x14ac:dyDescent="0.25">
      <c r="AF1174" s="107">
        <v>1171</v>
      </c>
      <c r="AG1174" s="115" t="s">
        <v>1042</v>
      </c>
      <c r="AH1174" s="38" t="s">
        <v>294</v>
      </c>
      <c r="AJ1174" s="108">
        <v>1171</v>
      </c>
      <c r="AK1174" s="115" t="s">
        <v>770</v>
      </c>
      <c r="AL1174" s="38" t="s">
        <v>294</v>
      </c>
    </row>
    <row r="1175" spans="32:38" x14ac:dyDescent="0.25">
      <c r="AF1175" s="107">
        <v>1172</v>
      </c>
      <c r="AG1175" s="115" t="s">
        <v>1043</v>
      </c>
      <c r="AH1175" s="38" t="s">
        <v>295</v>
      </c>
      <c r="AJ1175" s="108">
        <v>1172</v>
      </c>
      <c r="AK1175" s="115" t="s">
        <v>771</v>
      </c>
      <c r="AL1175" s="38" t="s">
        <v>295</v>
      </c>
    </row>
    <row r="1176" spans="32:38" x14ac:dyDescent="0.25">
      <c r="AF1176" s="107">
        <v>1173</v>
      </c>
      <c r="AG1176" s="115" t="s">
        <v>1044</v>
      </c>
      <c r="AH1176" s="38" t="s">
        <v>296</v>
      </c>
      <c r="AJ1176" s="108">
        <v>1173</v>
      </c>
      <c r="AK1176" s="115" t="s">
        <v>772</v>
      </c>
      <c r="AL1176" s="38" t="s">
        <v>296</v>
      </c>
    </row>
    <row r="1177" spans="32:38" x14ac:dyDescent="0.25">
      <c r="AF1177" s="107">
        <v>1174</v>
      </c>
      <c r="AG1177" s="115" t="s">
        <v>1045</v>
      </c>
      <c r="AH1177" s="38" t="s">
        <v>294</v>
      </c>
      <c r="AJ1177" s="108">
        <v>1174</v>
      </c>
      <c r="AK1177" s="115" t="s">
        <v>773</v>
      </c>
      <c r="AL1177" s="38" t="s">
        <v>294</v>
      </c>
    </row>
    <row r="1178" spans="32:38" x14ac:dyDescent="0.25">
      <c r="AF1178" s="107">
        <v>1175</v>
      </c>
      <c r="AG1178" s="115" t="s">
        <v>1046</v>
      </c>
      <c r="AH1178" s="38" t="s">
        <v>295</v>
      </c>
      <c r="AJ1178" s="108">
        <v>1175</v>
      </c>
      <c r="AK1178" s="115" t="s">
        <v>774</v>
      </c>
      <c r="AL1178" s="38" t="s">
        <v>295</v>
      </c>
    </row>
    <row r="1179" spans="32:38" x14ac:dyDescent="0.25">
      <c r="AF1179" s="107">
        <v>1176</v>
      </c>
      <c r="AG1179" s="115" t="s">
        <v>1047</v>
      </c>
      <c r="AH1179" s="38" t="s">
        <v>296</v>
      </c>
      <c r="AJ1179" s="108">
        <v>1176</v>
      </c>
      <c r="AK1179" s="115" t="s">
        <v>775</v>
      </c>
      <c r="AL1179" s="38" t="s">
        <v>296</v>
      </c>
    </row>
    <row r="1180" spans="32:38" x14ac:dyDescent="0.25">
      <c r="AF1180" s="107">
        <v>1177</v>
      </c>
      <c r="AG1180" s="115" t="s">
        <v>1048</v>
      </c>
      <c r="AH1180" s="38" t="s">
        <v>294</v>
      </c>
      <c r="AJ1180" s="108">
        <v>1177</v>
      </c>
      <c r="AK1180" s="115" t="s">
        <v>776</v>
      </c>
      <c r="AL1180" s="38" t="s">
        <v>294</v>
      </c>
    </row>
    <row r="1181" spans="32:38" x14ac:dyDescent="0.25">
      <c r="AF1181" s="107">
        <v>1178</v>
      </c>
      <c r="AG1181" s="115" t="s">
        <v>1049</v>
      </c>
      <c r="AH1181" s="38" t="s">
        <v>295</v>
      </c>
      <c r="AJ1181" s="108">
        <v>1178</v>
      </c>
      <c r="AK1181" s="115" t="s">
        <v>777</v>
      </c>
      <c r="AL1181" s="38" t="s">
        <v>295</v>
      </c>
    </row>
    <row r="1182" spans="32:38" x14ac:dyDescent="0.25">
      <c r="AF1182" s="107">
        <v>1179</v>
      </c>
      <c r="AG1182" s="115" t="s">
        <v>1050</v>
      </c>
      <c r="AH1182" s="38" t="s">
        <v>296</v>
      </c>
      <c r="AJ1182" s="108">
        <v>1179</v>
      </c>
      <c r="AK1182" s="115" t="s">
        <v>778</v>
      </c>
      <c r="AL1182" s="38" t="s">
        <v>296</v>
      </c>
    </row>
    <row r="1183" spans="32:38" x14ac:dyDescent="0.25">
      <c r="AF1183" s="107">
        <v>1180</v>
      </c>
      <c r="AG1183" s="115" t="s">
        <v>1052</v>
      </c>
      <c r="AH1183" s="38" t="s">
        <v>294</v>
      </c>
      <c r="AJ1183" s="108">
        <v>1180</v>
      </c>
      <c r="AK1183" s="115" t="s">
        <v>779</v>
      </c>
      <c r="AL1183" s="38" t="s">
        <v>294</v>
      </c>
    </row>
    <row r="1184" spans="32:38" x14ac:dyDescent="0.25">
      <c r="AF1184" s="107">
        <v>1181</v>
      </c>
      <c r="AG1184" s="115" t="s">
        <v>1053</v>
      </c>
      <c r="AH1184" s="38" t="s">
        <v>295</v>
      </c>
      <c r="AJ1184" s="108">
        <v>1181</v>
      </c>
      <c r="AK1184" s="115" t="s">
        <v>780</v>
      </c>
      <c r="AL1184" s="38" t="s">
        <v>295</v>
      </c>
    </row>
    <row r="1185" spans="32:38" x14ac:dyDescent="0.25">
      <c r="AF1185" s="107">
        <v>1182</v>
      </c>
      <c r="AG1185" s="115" t="s">
        <v>1054</v>
      </c>
      <c r="AH1185" s="38" t="s">
        <v>296</v>
      </c>
      <c r="AJ1185" s="108">
        <v>1182</v>
      </c>
      <c r="AK1185" s="115" t="s">
        <v>781</v>
      </c>
      <c r="AL1185" s="38" t="s">
        <v>296</v>
      </c>
    </row>
    <row r="1186" spans="32:38" x14ac:dyDescent="0.25">
      <c r="AF1186" s="107">
        <v>1183</v>
      </c>
      <c r="AG1186" s="115" t="s">
        <v>1055</v>
      </c>
      <c r="AH1186" s="38" t="s">
        <v>294</v>
      </c>
      <c r="AJ1186" s="108">
        <v>1183</v>
      </c>
      <c r="AK1186" s="115" t="s">
        <v>782</v>
      </c>
      <c r="AL1186" s="38" t="s">
        <v>294</v>
      </c>
    </row>
    <row r="1187" spans="32:38" x14ac:dyDescent="0.25">
      <c r="AF1187" s="107">
        <v>1184</v>
      </c>
      <c r="AG1187" s="115" t="s">
        <v>1056</v>
      </c>
      <c r="AH1187" s="38" t="s">
        <v>295</v>
      </c>
      <c r="AJ1187" s="108">
        <v>1184</v>
      </c>
      <c r="AK1187" s="115" t="s">
        <v>783</v>
      </c>
      <c r="AL1187" s="38" t="s">
        <v>295</v>
      </c>
    </row>
    <row r="1188" spans="32:38" x14ac:dyDescent="0.25">
      <c r="AF1188" s="107">
        <v>1185</v>
      </c>
      <c r="AG1188" s="115" t="s">
        <v>1057</v>
      </c>
      <c r="AH1188" s="38" t="s">
        <v>296</v>
      </c>
      <c r="AJ1188" s="108">
        <v>1185</v>
      </c>
      <c r="AK1188" s="115" t="s">
        <v>784</v>
      </c>
      <c r="AL1188" s="38" t="s">
        <v>296</v>
      </c>
    </row>
    <row r="1189" spans="32:38" x14ac:dyDescent="0.25">
      <c r="AF1189" s="107">
        <v>1186</v>
      </c>
      <c r="AG1189" s="115" t="s">
        <v>1058</v>
      </c>
      <c r="AH1189" s="38" t="s">
        <v>294</v>
      </c>
      <c r="AJ1189" s="108">
        <v>1186</v>
      </c>
      <c r="AK1189" s="115" t="s">
        <v>785</v>
      </c>
      <c r="AL1189" s="38" t="s">
        <v>294</v>
      </c>
    </row>
    <row r="1190" spans="32:38" x14ac:dyDescent="0.25">
      <c r="AF1190" s="107">
        <v>1187</v>
      </c>
      <c r="AG1190" s="115" t="s">
        <v>1059</v>
      </c>
      <c r="AH1190" s="38" t="s">
        <v>295</v>
      </c>
      <c r="AJ1190" s="108">
        <v>1187</v>
      </c>
      <c r="AK1190" s="115" t="s">
        <v>786</v>
      </c>
      <c r="AL1190" s="38" t="s">
        <v>295</v>
      </c>
    </row>
    <row r="1191" spans="32:38" x14ac:dyDescent="0.25">
      <c r="AF1191" s="107">
        <v>1188</v>
      </c>
      <c r="AG1191" s="115" t="s">
        <v>1060</v>
      </c>
      <c r="AH1191" s="38" t="s">
        <v>296</v>
      </c>
      <c r="AJ1191" s="108">
        <v>1188</v>
      </c>
      <c r="AK1191" s="115" t="s">
        <v>787</v>
      </c>
      <c r="AL1191" s="38" t="s">
        <v>296</v>
      </c>
    </row>
    <row r="1192" spans="32:38" x14ac:dyDescent="0.25">
      <c r="AF1192" s="107">
        <v>1189</v>
      </c>
      <c r="AG1192" s="115" t="s">
        <v>1061</v>
      </c>
      <c r="AH1192" s="38" t="s">
        <v>294</v>
      </c>
      <c r="AJ1192" s="108">
        <v>1189</v>
      </c>
      <c r="AK1192" s="115" t="s">
        <v>788</v>
      </c>
      <c r="AL1192" s="38" t="s">
        <v>294</v>
      </c>
    </row>
    <row r="1193" spans="32:38" x14ac:dyDescent="0.25">
      <c r="AF1193" s="107">
        <v>1190</v>
      </c>
      <c r="AG1193" s="115" t="s">
        <v>1062</v>
      </c>
      <c r="AH1193" s="38" t="s">
        <v>295</v>
      </c>
      <c r="AJ1193" s="108">
        <v>1190</v>
      </c>
      <c r="AK1193" s="115" t="s">
        <v>789</v>
      </c>
      <c r="AL1193" s="38" t="s">
        <v>295</v>
      </c>
    </row>
    <row r="1194" spans="32:38" x14ac:dyDescent="0.25">
      <c r="AF1194" s="107">
        <v>1191</v>
      </c>
      <c r="AG1194" s="115" t="s">
        <v>1063</v>
      </c>
      <c r="AH1194" s="38" t="s">
        <v>296</v>
      </c>
      <c r="AJ1194" s="108">
        <v>1191</v>
      </c>
      <c r="AK1194" s="115" t="s">
        <v>790</v>
      </c>
      <c r="AL1194" s="38" t="s">
        <v>296</v>
      </c>
    </row>
    <row r="1195" spans="32:38" x14ac:dyDescent="0.25">
      <c r="AF1195" s="107">
        <v>1192</v>
      </c>
      <c r="AG1195" s="115" t="s">
        <v>1064</v>
      </c>
      <c r="AH1195" s="38" t="s">
        <v>294</v>
      </c>
      <c r="AJ1195" s="108">
        <v>1192</v>
      </c>
      <c r="AK1195" s="115" t="s">
        <v>791</v>
      </c>
      <c r="AL1195" s="38" t="s">
        <v>294</v>
      </c>
    </row>
    <row r="1196" spans="32:38" x14ac:dyDescent="0.25">
      <c r="AF1196" s="107">
        <v>1193</v>
      </c>
      <c r="AG1196" s="115" t="s">
        <v>1065</v>
      </c>
      <c r="AH1196" s="38" t="s">
        <v>295</v>
      </c>
      <c r="AJ1196" s="108">
        <v>1193</v>
      </c>
      <c r="AK1196" s="115" t="s">
        <v>792</v>
      </c>
      <c r="AL1196" s="38" t="s">
        <v>295</v>
      </c>
    </row>
    <row r="1197" spans="32:38" x14ac:dyDescent="0.25">
      <c r="AF1197" s="107">
        <v>1194</v>
      </c>
      <c r="AG1197" s="115" t="s">
        <v>1066</v>
      </c>
      <c r="AH1197" s="38" t="s">
        <v>296</v>
      </c>
      <c r="AJ1197" s="108">
        <v>1194</v>
      </c>
      <c r="AK1197" s="115" t="s">
        <v>793</v>
      </c>
      <c r="AL1197" s="38" t="s">
        <v>296</v>
      </c>
    </row>
    <row r="1198" spans="32:38" x14ac:dyDescent="0.25">
      <c r="AF1198" s="107">
        <v>1195</v>
      </c>
      <c r="AG1198" s="115" t="s">
        <v>1067</v>
      </c>
      <c r="AH1198" s="38" t="s">
        <v>294</v>
      </c>
      <c r="AJ1198" s="108">
        <v>1195</v>
      </c>
      <c r="AK1198" s="115" t="s">
        <v>794</v>
      </c>
      <c r="AL1198" s="38" t="s">
        <v>294</v>
      </c>
    </row>
    <row r="1199" spans="32:38" x14ac:dyDescent="0.25">
      <c r="AF1199" s="107">
        <v>1196</v>
      </c>
      <c r="AG1199" s="115" t="s">
        <v>1068</v>
      </c>
      <c r="AH1199" s="38" t="s">
        <v>295</v>
      </c>
      <c r="AJ1199" s="108">
        <v>1196</v>
      </c>
      <c r="AK1199" s="115" t="s">
        <v>795</v>
      </c>
      <c r="AL1199" s="38" t="s">
        <v>295</v>
      </c>
    </row>
    <row r="1200" spans="32:38" x14ac:dyDescent="0.25">
      <c r="AF1200" s="107">
        <v>1197</v>
      </c>
      <c r="AG1200" s="115" t="s">
        <v>1069</v>
      </c>
      <c r="AH1200" s="38" t="s">
        <v>296</v>
      </c>
      <c r="AJ1200" s="108">
        <v>1197</v>
      </c>
      <c r="AK1200" s="115" t="s">
        <v>796</v>
      </c>
      <c r="AL1200" s="38" t="s">
        <v>296</v>
      </c>
    </row>
    <row r="1201" spans="32:38" x14ac:dyDescent="0.25">
      <c r="AF1201" s="107">
        <v>1198</v>
      </c>
      <c r="AG1201" s="115" t="s">
        <v>1070</v>
      </c>
      <c r="AH1201" s="38" t="s">
        <v>294</v>
      </c>
      <c r="AJ1201" s="108">
        <v>1198</v>
      </c>
      <c r="AK1201" s="115" t="s">
        <v>797</v>
      </c>
      <c r="AL1201" s="38" t="s">
        <v>294</v>
      </c>
    </row>
    <row r="1202" spans="32:38" x14ac:dyDescent="0.25">
      <c r="AF1202" s="107">
        <v>1199</v>
      </c>
      <c r="AG1202" s="115" t="s">
        <v>1071</v>
      </c>
      <c r="AH1202" s="38" t="s">
        <v>295</v>
      </c>
      <c r="AJ1202" s="108">
        <v>1199</v>
      </c>
      <c r="AK1202" s="115" t="s">
        <v>798</v>
      </c>
      <c r="AL1202" s="38" t="s">
        <v>295</v>
      </c>
    </row>
    <row r="1203" spans="32:38" x14ac:dyDescent="0.25">
      <c r="AF1203" s="107">
        <v>1200</v>
      </c>
      <c r="AG1203" s="115" t="s">
        <v>1072</v>
      </c>
      <c r="AH1203" s="38" t="s">
        <v>296</v>
      </c>
      <c r="AJ1203" s="108">
        <v>1200</v>
      </c>
      <c r="AK1203" s="115" t="s">
        <v>799</v>
      </c>
      <c r="AL1203" s="38" t="s">
        <v>296</v>
      </c>
    </row>
    <row r="1204" spans="32:38" x14ac:dyDescent="0.25">
      <c r="AF1204" s="107">
        <v>1201</v>
      </c>
      <c r="AG1204" s="115" t="s">
        <v>1073</v>
      </c>
      <c r="AH1204" s="38" t="s">
        <v>294</v>
      </c>
      <c r="AJ1204" s="108">
        <v>1201</v>
      </c>
      <c r="AK1204" s="115" t="s">
        <v>800</v>
      </c>
      <c r="AL1204" s="38" t="s">
        <v>294</v>
      </c>
    </row>
    <row r="1205" spans="32:38" x14ac:dyDescent="0.25">
      <c r="AF1205" s="107">
        <v>1202</v>
      </c>
      <c r="AG1205" s="115" t="s">
        <v>1074</v>
      </c>
      <c r="AH1205" s="38" t="s">
        <v>295</v>
      </c>
      <c r="AJ1205" s="108">
        <v>1202</v>
      </c>
      <c r="AK1205" s="115" t="s">
        <v>801</v>
      </c>
      <c r="AL1205" s="38" t="s">
        <v>295</v>
      </c>
    </row>
    <row r="1206" spans="32:38" x14ac:dyDescent="0.25">
      <c r="AF1206" s="107">
        <v>1203</v>
      </c>
      <c r="AG1206" s="115" t="s">
        <v>1075</v>
      </c>
      <c r="AH1206" s="38" t="s">
        <v>296</v>
      </c>
      <c r="AJ1206" s="108">
        <v>1203</v>
      </c>
      <c r="AK1206" s="115" t="s">
        <v>802</v>
      </c>
      <c r="AL1206" s="38" t="s">
        <v>296</v>
      </c>
    </row>
    <row r="1207" spans="32:38" x14ac:dyDescent="0.25">
      <c r="AF1207" s="107">
        <v>1204</v>
      </c>
      <c r="AG1207" s="115" t="s">
        <v>1076</v>
      </c>
      <c r="AH1207" s="38" t="s">
        <v>294</v>
      </c>
      <c r="AJ1207" s="108">
        <v>1204</v>
      </c>
      <c r="AK1207" s="115" t="s">
        <v>803</v>
      </c>
      <c r="AL1207" s="38" t="s">
        <v>294</v>
      </c>
    </row>
    <row r="1208" spans="32:38" x14ac:dyDescent="0.25">
      <c r="AF1208" s="107">
        <v>1205</v>
      </c>
      <c r="AG1208" s="115" t="s">
        <v>1077</v>
      </c>
      <c r="AH1208" s="38" t="s">
        <v>295</v>
      </c>
      <c r="AJ1208" s="108">
        <v>1205</v>
      </c>
      <c r="AK1208" s="115" t="s">
        <v>804</v>
      </c>
      <c r="AL1208" s="38" t="s">
        <v>295</v>
      </c>
    </row>
    <row r="1209" spans="32:38" x14ac:dyDescent="0.25">
      <c r="AF1209" s="107">
        <v>1206</v>
      </c>
      <c r="AG1209" s="115" t="s">
        <v>1078</v>
      </c>
      <c r="AH1209" s="38" t="s">
        <v>296</v>
      </c>
      <c r="AJ1209" s="108">
        <v>1206</v>
      </c>
      <c r="AK1209" s="115" t="s">
        <v>805</v>
      </c>
      <c r="AL1209" s="38" t="s">
        <v>296</v>
      </c>
    </row>
    <row r="1210" spans="32:38" x14ac:dyDescent="0.25">
      <c r="AF1210" s="107">
        <v>1207</v>
      </c>
      <c r="AG1210" s="115" t="s">
        <v>1079</v>
      </c>
      <c r="AH1210" s="38" t="s">
        <v>294</v>
      </c>
      <c r="AJ1210" s="108">
        <v>1207</v>
      </c>
      <c r="AK1210" s="115" t="s">
        <v>806</v>
      </c>
      <c r="AL1210" s="38" t="s">
        <v>294</v>
      </c>
    </row>
    <row r="1211" spans="32:38" x14ac:dyDescent="0.25">
      <c r="AF1211" s="107">
        <v>1208</v>
      </c>
      <c r="AG1211" s="115" t="s">
        <v>1080</v>
      </c>
      <c r="AH1211" s="38" t="s">
        <v>295</v>
      </c>
      <c r="AJ1211" s="108">
        <v>1208</v>
      </c>
      <c r="AK1211" s="115" t="s">
        <v>807</v>
      </c>
      <c r="AL1211" s="38" t="s">
        <v>295</v>
      </c>
    </row>
    <row r="1212" spans="32:38" x14ac:dyDescent="0.25">
      <c r="AF1212" s="107">
        <v>1209</v>
      </c>
      <c r="AG1212" s="115" t="s">
        <v>1081</v>
      </c>
      <c r="AH1212" s="38" t="s">
        <v>296</v>
      </c>
      <c r="AJ1212" s="108">
        <v>1209</v>
      </c>
      <c r="AK1212" s="115" t="s">
        <v>808</v>
      </c>
      <c r="AL1212" s="38" t="s">
        <v>296</v>
      </c>
    </row>
    <row r="1213" spans="32:38" x14ac:dyDescent="0.25">
      <c r="AF1213" s="107">
        <v>1210</v>
      </c>
      <c r="AG1213" s="115" t="s">
        <v>1083</v>
      </c>
      <c r="AH1213" s="38" t="s">
        <v>294</v>
      </c>
      <c r="AJ1213" s="108">
        <v>1210</v>
      </c>
      <c r="AK1213" s="115" t="s">
        <v>809</v>
      </c>
      <c r="AL1213" s="38" t="s">
        <v>294</v>
      </c>
    </row>
    <row r="1214" spans="32:38" x14ac:dyDescent="0.25">
      <c r="AF1214" s="107">
        <v>1211</v>
      </c>
      <c r="AG1214" s="115" t="s">
        <v>1084</v>
      </c>
      <c r="AH1214" s="38" t="s">
        <v>295</v>
      </c>
      <c r="AJ1214" s="108">
        <v>1211</v>
      </c>
      <c r="AK1214" s="115" t="s">
        <v>810</v>
      </c>
      <c r="AL1214" s="38" t="s">
        <v>295</v>
      </c>
    </row>
    <row r="1215" spans="32:38" x14ac:dyDescent="0.25">
      <c r="AF1215" s="107">
        <v>1212</v>
      </c>
      <c r="AG1215" s="115" t="s">
        <v>1085</v>
      </c>
      <c r="AH1215" s="38" t="s">
        <v>296</v>
      </c>
      <c r="AJ1215" s="108">
        <v>1212</v>
      </c>
      <c r="AK1215" s="115" t="s">
        <v>811</v>
      </c>
      <c r="AL1215" s="38" t="s">
        <v>296</v>
      </c>
    </row>
    <row r="1216" spans="32:38" x14ac:dyDescent="0.25">
      <c r="AF1216" s="107">
        <v>1213</v>
      </c>
      <c r="AG1216" s="115" t="s">
        <v>1086</v>
      </c>
      <c r="AH1216" s="38" t="s">
        <v>294</v>
      </c>
      <c r="AJ1216" s="108">
        <v>1213</v>
      </c>
      <c r="AK1216" s="115" t="s">
        <v>812</v>
      </c>
      <c r="AL1216" s="38" t="s">
        <v>294</v>
      </c>
    </row>
    <row r="1217" spans="32:38" x14ac:dyDescent="0.25">
      <c r="AF1217" s="107">
        <v>1214</v>
      </c>
      <c r="AG1217" s="115" t="s">
        <v>1087</v>
      </c>
      <c r="AH1217" s="38" t="s">
        <v>295</v>
      </c>
      <c r="AJ1217" s="108">
        <v>1214</v>
      </c>
      <c r="AK1217" s="115" t="s">
        <v>813</v>
      </c>
      <c r="AL1217" s="38" t="s">
        <v>295</v>
      </c>
    </row>
    <row r="1218" spans="32:38" x14ac:dyDescent="0.25">
      <c r="AF1218" s="107">
        <v>1215</v>
      </c>
      <c r="AG1218" s="115" t="s">
        <v>1088</v>
      </c>
      <c r="AH1218" s="38" t="s">
        <v>296</v>
      </c>
      <c r="AJ1218" s="108">
        <v>1215</v>
      </c>
      <c r="AK1218" s="115" t="s">
        <v>814</v>
      </c>
      <c r="AL1218" s="38" t="s">
        <v>296</v>
      </c>
    </row>
    <row r="1219" spans="32:38" x14ac:dyDescent="0.25">
      <c r="AF1219" s="107">
        <v>1216</v>
      </c>
      <c r="AG1219" s="115" t="s">
        <v>1089</v>
      </c>
      <c r="AH1219" s="38" t="s">
        <v>294</v>
      </c>
      <c r="AJ1219" s="108">
        <v>1216</v>
      </c>
      <c r="AK1219" s="115" t="s">
        <v>815</v>
      </c>
      <c r="AL1219" s="38" t="s">
        <v>294</v>
      </c>
    </row>
    <row r="1220" spans="32:38" x14ac:dyDescent="0.25">
      <c r="AF1220" s="107">
        <v>1217</v>
      </c>
      <c r="AG1220" s="115" t="s">
        <v>1090</v>
      </c>
      <c r="AH1220" s="38" t="s">
        <v>295</v>
      </c>
      <c r="AJ1220" s="108">
        <v>1217</v>
      </c>
      <c r="AK1220" s="115" t="s">
        <v>816</v>
      </c>
      <c r="AL1220" s="38" t="s">
        <v>295</v>
      </c>
    </row>
    <row r="1221" spans="32:38" x14ac:dyDescent="0.25">
      <c r="AF1221" s="107">
        <v>1218</v>
      </c>
      <c r="AG1221" s="115" t="s">
        <v>1091</v>
      </c>
      <c r="AH1221" s="38" t="s">
        <v>296</v>
      </c>
      <c r="AJ1221" s="108">
        <v>1218</v>
      </c>
      <c r="AK1221" s="115" t="s">
        <v>817</v>
      </c>
      <c r="AL1221" s="38" t="s">
        <v>296</v>
      </c>
    </row>
    <row r="1222" spans="32:38" x14ac:dyDescent="0.25">
      <c r="AF1222" s="107">
        <v>1219</v>
      </c>
      <c r="AG1222" s="115" t="s">
        <v>1092</v>
      </c>
      <c r="AH1222" s="38" t="s">
        <v>294</v>
      </c>
      <c r="AJ1222" s="108">
        <v>1219</v>
      </c>
      <c r="AK1222" s="115" t="s">
        <v>818</v>
      </c>
      <c r="AL1222" s="38" t="s">
        <v>294</v>
      </c>
    </row>
    <row r="1223" spans="32:38" x14ac:dyDescent="0.25">
      <c r="AF1223" s="107">
        <v>1220</v>
      </c>
      <c r="AG1223" s="115" t="s">
        <v>1093</v>
      </c>
      <c r="AH1223" s="38" t="s">
        <v>295</v>
      </c>
      <c r="AJ1223" s="108">
        <v>1220</v>
      </c>
      <c r="AK1223" s="115" t="s">
        <v>819</v>
      </c>
      <c r="AL1223" s="38" t="s">
        <v>295</v>
      </c>
    </row>
    <row r="1224" spans="32:38" x14ac:dyDescent="0.25">
      <c r="AF1224" s="107">
        <v>1221</v>
      </c>
      <c r="AG1224" s="115" t="s">
        <v>1094</v>
      </c>
      <c r="AH1224" s="38" t="s">
        <v>296</v>
      </c>
      <c r="AJ1224" s="108">
        <v>1221</v>
      </c>
      <c r="AK1224" s="115" t="s">
        <v>820</v>
      </c>
      <c r="AL1224" s="38" t="s">
        <v>296</v>
      </c>
    </row>
    <row r="1225" spans="32:38" x14ac:dyDescent="0.25">
      <c r="AF1225" s="107">
        <v>1222</v>
      </c>
      <c r="AG1225" s="115" t="s">
        <v>1095</v>
      </c>
      <c r="AH1225" s="38" t="s">
        <v>294</v>
      </c>
      <c r="AJ1225" s="108">
        <v>1222</v>
      </c>
      <c r="AK1225" s="115" t="s">
        <v>821</v>
      </c>
      <c r="AL1225" s="38" t="s">
        <v>294</v>
      </c>
    </row>
    <row r="1226" spans="32:38" x14ac:dyDescent="0.25">
      <c r="AF1226" s="107">
        <v>1223</v>
      </c>
      <c r="AG1226" s="115" t="s">
        <v>1096</v>
      </c>
      <c r="AH1226" s="38" t="s">
        <v>295</v>
      </c>
      <c r="AJ1226" s="108">
        <v>1223</v>
      </c>
      <c r="AK1226" s="115" t="s">
        <v>822</v>
      </c>
      <c r="AL1226" s="38" t="s">
        <v>295</v>
      </c>
    </row>
    <row r="1227" spans="32:38" x14ac:dyDescent="0.25">
      <c r="AF1227" s="107">
        <v>1224</v>
      </c>
      <c r="AG1227" s="115" t="s">
        <v>1097</v>
      </c>
      <c r="AH1227" s="38" t="s">
        <v>296</v>
      </c>
      <c r="AJ1227" s="108">
        <v>1224</v>
      </c>
      <c r="AK1227" s="115" t="s">
        <v>823</v>
      </c>
      <c r="AL1227" s="38" t="s">
        <v>296</v>
      </c>
    </row>
    <row r="1228" spans="32:38" x14ac:dyDescent="0.25">
      <c r="AF1228" s="107">
        <v>1225</v>
      </c>
      <c r="AG1228" s="115" t="s">
        <v>1098</v>
      </c>
      <c r="AH1228" s="38" t="s">
        <v>294</v>
      </c>
      <c r="AJ1228" s="108">
        <v>1225</v>
      </c>
      <c r="AK1228" s="115" t="s">
        <v>824</v>
      </c>
      <c r="AL1228" s="38" t="s">
        <v>294</v>
      </c>
    </row>
    <row r="1229" spans="32:38" x14ac:dyDescent="0.25">
      <c r="AF1229" s="107">
        <v>1226</v>
      </c>
      <c r="AG1229" s="115" t="s">
        <v>1099</v>
      </c>
      <c r="AH1229" s="38" t="s">
        <v>295</v>
      </c>
      <c r="AJ1229" s="108">
        <v>1226</v>
      </c>
      <c r="AK1229" s="115" t="s">
        <v>825</v>
      </c>
      <c r="AL1229" s="38" t="s">
        <v>295</v>
      </c>
    </row>
    <row r="1230" spans="32:38" x14ac:dyDescent="0.25">
      <c r="AF1230" s="107">
        <v>1227</v>
      </c>
      <c r="AG1230" s="115" t="s">
        <v>1100</v>
      </c>
      <c r="AH1230" s="38" t="s">
        <v>296</v>
      </c>
      <c r="AJ1230" s="108">
        <v>1227</v>
      </c>
      <c r="AK1230" s="115" t="s">
        <v>826</v>
      </c>
      <c r="AL1230" s="38" t="s">
        <v>296</v>
      </c>
    </row>
    <row r="1231" spans="32:38" x14ac:dyDescent="0.25">
      <c r="AF1231" s="107">
        <v>1228</v>
      </c>
      <c r="AG1231" s="115" t="s">
        <v>1101</v>
      </c>
      <c r="AH1231" s="38" t="s">
        <v>294</v>
      </c>
      <c r="AJ1231" s="108">
        <v>1228</v>
      </c>
      <c r="AK1231" s="115" t="s">
        <v>827</v>
      </c>
      <c r="AL1231" s="38" t="s">
        <v>294</v>
      </c>
    </row>
    <row r="1232" spans="32:38" x14ac:dyDescent="0.25">
      <c r="AF1232" s="107">
        <v>1229</v>
      </c>
      <c r="AG1232" s="115" t="s">
        <v>1102</v>
      </c>
      <c r="AH1232" s="38" t="s">
        <v>295</v>
      </c>
      <c r="AJ1232" s="108">
        <v>1229</v>
      </c>
      <c r="AK1232" s="115" t="s">
        <v>828</v>
      </c>
      <c r="AL1232" s="38" t="s">
        <v>295</v>
      </c>
    </row>
    <row r="1233" spans="32:38" x14ac:dyDescent="0.25">
      <c r="AF1233" s="107">
        <v>1230</v>
      </c>
      <c r="AG1233" s="115" t="s">
        <v>1103</v>
      </c>
      <c r="AH1233" s="38" t="s">
        <v>296</v>
      </c>
      <c r="AJ1233" s="108">
        <v>1230</v>
      </c>
      <c r="AK1233" s="115" t="s">
        <v>829</v>
      </c>
      <c r="AL1233" s="38" t="s">
        <v>296</v>
      </c>
    </row>
    <row r="1234" spans="32:38" x14ac:dyDescent="0.25">
      <c r="AF1234" s="107">
        <v>1231</v>
      </c>
      <c r="AG1234" s="115" t="s">
        <v>1104</v>
      </c>
      <c r="AH1234" s="38" t="s">
        <v>294</v>
      </c>
      <c r="AJ1234" s="108">
        <v>1231</v>
      </c>
      <c r="AK1234" s="115" t="s">
        <v>830</v>
      </c>
      <c r="AL1234" s="38" t="s">
        <v>294</v>
      </c>
    </row>
    <row r="1235" spans="32:38" x14ac:dyDescent="0.25">
      <c r="AF1235" s="107">
        <v>1232</v>
      </c>
      <c r="AG1235" s="115" t="s">
        <v>1105</v>
      </c>
      <c r="AH1235" s="38" t="s">
        <v>295</v>
      </c>
      <c r="AJ1235" s="108">
        <v>1232</v>
      </c>
      <c r="AK1235" s="115" t="s">
        <v>831</v>
      </c>
      <c r="AL1235" s="38" t="s">
        <v>295</v>
      </c>
    </row>
    <row r="1236" spans="32:38" x14ac:dyDescent="0.25">
      <c r="AF1236" s="107">
        <v>1233</v>
      </c>
      <c r="AG1236" s="115" t="s">
        <v>1106</v>
      </c>
      <c r="AH1236" s="38" t="s">
        <v>296</v>
      </c>
      <c r="AJ1236" s="108">
        <v>1233</v>
      </c>
      <c r="AK1236" s="115" t="s">
        <v>832</v>
      </c>
      <c r="AL1236" s="38" t="s">
        <v>296</v>
      </c>
    </row>
    <row r="1237" spans="32:38" x14ac:dyDescent="0.25">
      <c r="AF1237" s="107">
        <v>1234</v>
      </c>
      <c r="AG1237" s="115" t="s">
        <v>1107</v>
      </c>
      <c r="AH1237" s="38" t="s">
        <v>294</v>
      </c>
      <c r="AJ1237" s="108">
        <v>1234</v>
      </c>
      <c r="AK1237" s="115" t="s">
        <v>833</v>
      </c>
      <c r="AL1237" s="38" t="s">
        <v>294</v>
      </c>
    </row>
    <row r="1238" spans="32:38" x14ac:dyDescent="0.25">
      <c r="AF1238" s="107">
        <v>1235</v>
      </c>
      <c r="AG1238" s="115" t="s">
        <v>1108</v>
      </c>
      <c r="AH1238" s="38" t="s">
        <v>295</v>
      </c>
      <c r="AJ1238" s="108">
        <v>1235</v>
      </c>
      <c r="AK1238" s="115" t="s">
        <v>834</v>
      </c>
      <c r="AL1238" s="38" t="s">
        <v>295</v>
      </c>
    </row>
    <row r="1239" spans="32:38" x14ac:dyDescent="0.25">
      <c r="AF1239" s="107">
        <v>1236</v>
      </c>
      <c r="AG1239" s="115" t="s">
        <v>1109</v>
      </c>
      <c r="AH1239" s="38" t="s">
        <v>296</v>
      </c>
      <c r="AJ1239" s="108">
        <v>1236</v>
      </c>
      <c r="AK1239" s="115" t="s">
        <v>835</v>
      </c>
      <c r="AL1239" s="38" t="s">
        <v>296</v>
      </c>
    </row>
    <row r="1240" spans="32:38" x14ac:dyDescent="0.25">
      <c r="AF1240" s="107">
        <v>1237</v>
      </c>
      <c r="AG1240" s="115" t="s">
        <v>1110</v>
      </c>
      <c r="AH1240" s="38" t="s">
        <v>294</v>
      </c>
      <c r="AJ1240" s="108">
        <v>1237</v>
      </c>
      <c r="AK1240" s="115" t="s">
        <v>836</v>
      </c>
      <c r="AL1240" s="38" t="s">
        <v>294</v>
      </c>
    </row>
    <row r="1241" spans="32:38" x14ac:dyDescent="0.25">
      <c r="AF1241" s="107">
        <v>1238</v>
      </c>
      <c r="AG1241" s="115" t="s">
        <v>1111</v>
      </c>
      <c r="AH1241" s="38" t="s">
        <v>295</v>
      </c>
      <c r="AJ1241" s="108">
        <v>1238</v>
      </c>
      <c r="AK1241" s="115" t="s">
        <v>837</v>
      </c>
      <c r="AL1241" s="38" t="s">
        <v>295</v>
      </c>
    </row>
    <row r="1242" spans="32:38" x14ac:dyDescent="0.25">
      <c r="AF1242" s="107">
        <v>1239</v>
      </c>
      <c r="AG1242" s="115" t="s">
        <v>1112</v>
      </c>
      <c r="AH1242" s="38" t="s">
        <v>296</v>
      </c>
      <c r="AJ1242" s="108">
        <v>1239</v>
      </c>
      <c r="AK1242" s="115" t="s">
        <v>1374</v>
      </c>
      <c r="AL1242" s="38" t="s">
        <v>296</v>
      </c>
    </row>
    <row r="1243" spans="32:38" x14ac:dyDescent="0.25">
      <c r="AF1243" s="107">
        <v>1240</v>
      </c>
      <c r="AG1243" s="115" t="s">
        <v>1113</v>
      </c>
      <c r="AH1243" s="38" t="s">
        <v>294</v>
      </c>
      <c r="AJ1243" s="108">
        <v>1240</v>
      </c>
      <c r="AK1243" s="115" t="s">
        <v>1375</v>
      </c>
      <c r="AL1243" s="38" t="s">
        <v>294</v>
      </c>
    </row>
    <row r="1244" spans="32:38" x14ac:dyDescent="0.25">
      <c r="AF1244" s="107">
        <v>1241</v>
      </c>
      <c r="AG1244" s="115" t="s">
        <v>1114</v>
      </c>
      <c r="AH1244" s="38" t="s">
        <v>295</v>
      </c>
      <c r="AJ1244" s="108">
        <v>1241</v>
      </c>
      <c r="AK1244" s="115" t="s">
        <v>1376</v>
      </c>
      <c r="AL1244" s="38" t="s">
        <v>295</v>
      </c>
    </row>
    <row r="1245" spans="32:38" x14ac:dyDescent="0.25">
      <c r="AF1245" s="107">
        <v>1242</v>
      </c>
      <c r="AG1245" s="115" t="s">
        <v>1115</v>
      </c>
      <c r="AH1245" s="38" t="s">
        <v>296</v>
      </c>
      <c r="AJ1245" s="108">
        <v>1242</v>
      </c>
      <c r="AK1245" s="115" t="s">
        <v>1377</v>
      </c>
      <c r="AL1245" s="38" t="s">
        <v>296</v>
      </c>
    </row>
    <row r="1246" spans="32:38" x14ac:dyDescent="0.25">
      <c r="AF1246" s="107">
        <v>1243</v>
      </c>
      <c r="AG1246" s="115" t="s">
        <v>1116</v>
      </c>
      <c r="AH1246" s="38" t="s">
        <v>294</v>
      </c>
      <c r="AJ1246" s="108">
        <v>1243</v>
      </c>
      <c r="AK1246" s="115" t="s">
        <v>1388</v>
      </c>
      <c r="AL1246" s="38" t="s">
        <v>294</v>
      </c>
    </row>
    <row r="1247" spans="32:38" x14ac:dyDescent="0.25">
      <c r="AF1247" s="107">
        <v>1244</v>
      </c>
      <c r="AG1247" s="115" t="s">
        <v>1117</v>
      </c>
      <c r="AH1247" s="38" t="s">
        <v>295</v>
      </c>
      <c r="AJ1247" s="108">
        <v>1244</v>
      </c>
      <c r="AK1247" s="115" t="s">
        <v>1389</v>
      </c>
      <c r="AL1247" s="38" t="s">
        <v>295</v>
      </c>
    </row>
    <row r="1248" spans="32:38" x14ac:dyDescent="0.25">
      <c r="AF1248" s="107">
        <v>1245</v>
      </c>
      <c r="AG1248" s="115" t="s">
        <v>1118</v>
      </c>
      <c r="AH1248" s="38" t="s">
        <v>296</v>
      </c>
      <c r="AJ1248" s="108">
        <v>1245</v>
      </c>
      <c r="AK1248" s="115" t="s">
        <v>1390</v>
      </c>
      <c r="AL1248" s="38" t="s">
        <v>296</v>
      </c>
    </row>
    <row r="1249" spans="32:38" x14ac:dyDescent="0.25">
      <c r="AF1249" s="107">
        <v>1246</v>
      </c>
      <c r="AG1249" s="115" t="s">
        <v>1119</v>
      </c>
      <c r="AH1249" s="38" t="s">
        <v>294</v>
      </c>
      <c r="AJ1249" s="108">
        <v>1246</v>
      </c>
      <c r="AK1249" s="115" t="s">
        <v>1391</v>
      </c>
      <c r="AL1249" s="38" t="s">
        <v>294</v>
      </c>
    </row>
    <row r="1250" spans="32:38" x14ac:dyDescent="0.25">
      <c r="AF1250" s="107">
        <v>1247</v>
      </c>
      <c r="AG1250" s="115" t="s">
        <v>1120</v>
      </c>
      <c r="AH1250" s="38" t="s">
        <v>295</v>
      </c>
      <c r="AJ1250" s="108">
        <v>1247</v>
      </c>
      <c r="AK1250" s="115" t="s">
        <v>1392</v>
      </c>
      <c r="AL1250" s="38" t="s">
        <v>295</v>
      </c>
    </row>
    <row r="1251" spans="32:38" x14ac:dyDescent="0.25">
      <c r="AF1251" s="107">
        <v>1248</v>
      </c>
      <c r="AG1251" s="115" t="s">
        <v>1121</v>
      </c>
      <c r="AH1251" s="38" t="s">
        <v>296</v>
      </c>
      <c r="AJ1251" s="108">
        <v>1248</v>
      </c>
      <c r="AK1251" s="115" t="s">
        <v>1393</v>
      </c>
      <c r="AL1251" s="38" t="s">
        <v>296</v>
      </c>
    </row>
    <row r="1252" spans="32:38" x14ac:dyDescent="0.25">
      <c r="AF1252" s="107">
        <v>1249</v>
      </c>
      <c r="AG1252" s="115" t="s">
        <v>1122</v>
      </c>
      <c r="AH1252" s="38" t="s">
        <v>294</v>
      </c>
      <c r="AJ1252" s="108">
        <v>1249</v>
      </c>
      <c r="AK1252" s="115" t="s">
        <v>1394</v>
      </c>
      <c r="AL1252" s="38" t="s">
        <v>294</v>
      </c>
    </row>
    <row r="1253" spans="32:38" x14ac:dyDescent="0.25">
      <c r="AF1253" s="107">
        <v>1250</v>
      </c>
      <c r="AG1253" s="115" t="s">
        <v>1123</v>
      </c>
      <c r="AH1253" s="38" t="s">
        <v>295</v>
      </c>
      <c r="AJ1253" s="108">
        <v>1250</v>
      </c>
      <c r="AK1253" s="115" t="s">
        <v>1395</v>
      </c>
      <c r="AL1253" s="38" t="s">
        <v>295</v>
      </c>
    </row>
    <row r="1254" spans="32:38" x14ac:dyDescent="0.25">
      <c r="AF1254" s="107">
        <v>1251</v>
      </c>
      <c r="AG1254" s="115" t="s">
        <v>1124</v>
      </c>
      <c r="AH1254" s="38" t="s">
        <v>296</v>
      </c>
      <c r="AJ1254" s="108">
        <v>1251</v>
      </c>
      <c r="AK1254" s="115" t="s">
        <v>1396</v>
      </c>
      <c r="AL1254" s="38" t="s">
        <v>296</v>
      </c>
    </row>
    <row r="1255" spans="32:38" x14ac:dyDescent="0.25">
      <c r="AF1255" s="107">
        <v>1252</v>
      </c>
      <c r="AG1255" s="115" t="s">
        <v>1125</v>
      </c>
      <c r="AH1255" s="38" t="s">
        <v>294</v>
      </c>
      <c r="AJ1255" s="108">
        <v>1252</v>
      </c>
      <c r="AK1255" s="115" t="s">
        <v>1397</v>
      </c>
      <c r="AL1255" s="38" t="s">
        <v>294</v>
      </c>
    </row>
    <row r="1256" spans="32:38" x14ac:dyDescent="0.25">
      <c r="AF1256" s="107">
        <v>1253</v>
      </c>
      <c r="AG1256" s="115" t="s">
        <v>1126</v>
      </c>
      <c r="AH1256" s="38" t="s">
        <v>295</v>
      </c>
      <c r="AJ1256" s="108">
        <v>1253</v>
      </c>
      <c r="AK1256" s="115" t="s">
        <v>1398</v>
      </c>
      <c r="AL1256" s="38" t="s">
        <v>295</v>
      </c>
    </row>
    <row r="1257" spans="32:38" x14ac:dyDescent="0.25">
      <c r="AF1257" s="107">
        <v>1254</v>
      </c>
      <c r="AG1257" s="115" t="s">
        <v>1127</v>
      </c>
      <c r="AH1257" s="38" t="s">
        <v>296</v>
      </c>
      <c r="AJ1257" s="108">
        <v>1254</v>
      </c>
      <c r="AK1257" s="115" t="s">
        <v>1399</v>
      </c>
      <c r="AL1257" s="38" t="s">
        <v>296</v>
      </c>
    </row>
    <row r="1258" spans="32:38" x14ac:dyDescent="0.25">
      <c r="AF1258" s="107">
        <v>1255</v>
      </c>
      <c r="AG1258" s="115" t="s">
        <v>1128</v>
      </c>
      <c r="AH1258" s="38" t="s">
        <v>294</v>
      </c>
      <c r="AJ1258" s="108">
        <v>1255</v>
      </c>
      <c r="AK1258" s="115" t="s">
        <v>1400</v>
      </c>
      <c r="AL1258" s="38" t="s">
        <v>294</v>
      </c>
    </row>
    <row r="1259" spans="32:38" x14ac:dyDescent="0.25">
      <c r="AF1259" s="107">
        <v>1256</v>
      </c>
      <c r="AG1259" s="115" t="s">
        <v>1129</v>
      </c>
      <c r="AH1259" s="38" t="s">
        <v>295</v>
      </c>
      <c r="AJ1259" s="108">
        <v>1256</v>
      </c>
      <c r="AK1259" s="115" t="s">
        <v>1401</v>
      </c>
      <c r="AL1259" s="38" t="s">
        <v>295</v>
      </c>
    </row>
    <row r="1260" spans="32:38" x14ac:dyDescent="0.25">
      <c r="AF1260" s="107">
        <v>1257</v>
      </c>
      <c r="AG1260" s="115" t="s">
        <v>1130</v>
      </c>
      <c r="AH1260" s="38" t="s">
        <v>296</v>
      </c>
      <c r="AJ1260" s="108">
        <v>1257</v>
      </c>
      <c r="AK1260" s="115" t="s">
        <v>1402</v>
      </c>
      <c r="AL1260" s="38" t="s">
        <v>296</v>
      </c>
    </row>
    <row r="1261" spans="32:38" x14ac:dyDescent="0.25">
      <c r="AF1261" s="107">
        <v>1258</v>
      </c>
      <c r="AG1261" s="115" t="s">
        <v>1131</v>
      </c>
      <c r="AH1261" s="38" t="s">
        <v>294</v>
      </c>
      <c r="AJ1261" s="108">
        <v>1258</v>
      </c>
      <c r="AK1261" s="115" t="s">
        <v>1403</v>
      </c>
      <c r="AL1261" s="38" t="s">
        <v>294</v>
      </c>
    </row>
    <row r="1262" spans="32:38" x14ac:dyDescent="0.25">
      <c r="AF1262" s="107">
        <v>1259</v>
      </c>
      <c r="AG1262" s="115" t="s">
        <v>1132</v>
      </c>
      <c r="AH1262" s="38" t="s">
        <v>295</v>
      </c>
      <c r="AJ1262" s="108">
        <v>1259</v>
      </c>
      <c r="AK1262" s="115" t="s">
        <v>1404</v>
      </c>
      <c r="AL1262" s="38" t="s">
        <v>295</v>
      </c>
    </row>
    <row r="1263" spans="32:38" x14ac:dyDescent="0.25">
      <c r="AF1263" s="107">
        <v>1260</v>
      </c>
      <c r="AG1263" s="115" t="s">
        <v>1133</v>
      </c>
      <c r="AH1263" s="38" t="s">
        <v>296</v>
      </c>
      <c r="AJ1263" s="108">
        <v>1260</v>
      </c>
      <c r="AK1263" s="115" t="s">
        <v>1405</v>
      </c>
      <c r="AL1263" s="38" t="s">
        <v>296</v>
      </c>
    </row>
    <row r="1264" spans="32:38" x14ac:dyDescent="0.25">
      <c r="AF1264" s="107">
        <v>1261</v>
      </c>
      <c r="AG1264" s="115" t="s">
        <v>1134</v>
      </c>
      <c r="AH1264" s="38" t="s">
        <v>294</v>
      </c>
      <c r="AJ1264" s="108">
        <v>1261</v>
      </c>
      <c r="AK1264" s="115" t="s">
        <v>1406</v>
      </c>
      <c r="AL1264" s="38" t="s">
        <v>294</v>
      </c>
    </row>
    <row r="1265" spans="32:38" x14ac:dyDescent="0.25">
      <c r="AF1265" s="107">
        <v>1262</v>
      </c>
      <c r="AG1265" s="115" t="s">
        <v>1135</v>
      </c>
      <c r="AH1265" s="38" t="s">
        <v>295</v>
      </c>
      <c r="AJ1265" s="108">
        <v>1262</v>
      </c>
      <c r="AK1265" s="115" t="s">
        <v>1407</v>
      </c>
      <c r="AL1265" s="38" t="s">
        <v>295</v>
      </c>
    </row>
    <row r="1266" spans="32:38" x14ac:dyDescent="0.25">
      <c r="AF1266" s="107">
        <v>1263</v>
      </c>
      <c r="AG1266" s="115" t="s">
        <v>1136</v>
      </c>
      <c r="AH1266" s="38" t="s">
        <v>296</v>
      </c>
      <c r="AJ1266" s="108">
        <v>1263</v>
      </c>
      <c r="AK1266" s="115" t="s">
        <v>1408</v>
      </c>
      <c r="AL1266" s="38" t="s">
        <v>296</v>
      </c>
    </row>
    <row r="1267" spans="32:38" x14ac:dyDescent="0.25">
      <c r="AF1267" s="107">
        <v>1264</v>
      </c>
      <c r="AG1267" s="115" t="s">
        <v>1137</v>
      </c>
      <c r="AH1267" s="38" t="s">
        <v>294</v>
      </c>
      <c r="AJ1267" s="108">
        <v>1264</v>
      </c>
      <c r="AK1267" s="115" t="s">
        <v>1409</v>
      </c>
      <c r="AL1267" s="38" t="s">
        <v>294</v>
      </c>
    </row>
    <row r="1268" spans="32:38" x14ac:dyDescent="0.25">
      <c r="AF1268" s="107">
        <v>1265</v>
      </c>
      <c r="AG1268" s="115" t="s">
        <v>1138</v>
      </c>
      <c r="AH1268" s="38" t="s">
        <v>295</v>
      </c>
      <c r="AJ1268" s="108">
        <v>1265</v>
      </c>
      <c r="AK1268" s="115" t="s">
        <v>1410</v>
      </c>
      <c r="AL1268" s="38" t="s">
        <v>295</v>
      </c>
    </row>
    <row r="1269" spans="32:38" x14ac:dyDescent="0.25">
      <c r="AF1269" s="107">
        <v>1266</v>
      </c>
      <c r="AG1269" s="115" t="s">
        <v>1139</v>
      </c>
      <c r="AH1269" s="38" t="s">
        <v>296</v>
      </c>
      <c r="AJ1269" s="108">
        <v>1266</v>
      </c>
      <c r="AK1269" s="115" t="s">
        <v>1411</v>
      </c>
      <c r="AL1269" s="38" t="s">
        <v>296</v>
      </c>
    </row>
    <row r="1270" spans="32:38" x14ac:dyDescent="0.25">
      <c r="AF1270" s="107">
        <v>1267</v>
      </c>
      <c r="AG1270" s="115" t="s">
        <v>1140</v>
      </c>
      <c r="AH1270" s="38" t="s">
        <v>294</v>
      </c>
      <c r="AJ1270" s="108">
        <v>1267</v>
      </c>
      <c r="AK1270" s="115" t="s">
        <v>1412</v>
      </c>
      <c r="AL1270" s="38" t="s">
        <v>294</v>
      </c>
    </row>
    <row r="1271" spans="32:38" x14ac:dyDescent="0.25">
      <c r="AF1271" s="107">
        <v>1268</v>
      </c>
      <c r="AG1271" s="115" t="s">
        <v>1141</v>
      </c>
      <c r="AH1271" s="38" t="s">
        <v>295</v>
      </c>
      <c r="AJ1271" s="108">
        <v>1268</v>
      </c>
      <c r="AK1271" s="115" t="s">
        <v>1413</v>
      </c>
      <c r="AL1271" s="38" t="s">
        <v>295</v>
      </c>
    </row>
    <row r="1272" spans="32:38" x14ac:dyDescent="0.25">
      <c r="AF1272" s="107">
        <v>1269</v>
      </c>
      <c r="AG1272" s="115" t="s">
        <v>1142</v>
      </c>
      <c r="AH1272" s="38" t="s">
        <v>296</v>
      </c>
      <c r="AJ1272" s="108">
        <v>1269</v>
      </c>
      <c r="AK1272" s="115" t="s">
        <v>1414</v>
      </c>
      <c r="AL1272" s="38" t="s">
        <v>296</v>
      </c>
    </row>
    <row r="1273" spans="32:38" x14ac:dyDescent="0.25">
      <c r="AF1273" s="107">
        <v>1270</v>
      </c>
      <c r="AG1273" s="115" t="s">
        <v>1143</v>
      </c>
      <c r="AH1273" s="38" t="s">
        <v>294</v>
      </c>
      <c r="AJ1273" s="108">
        <v>1270</v>
      </c>
      <c r="AK1273" s="115" t="s">
        <v>1415</v>
      </c>
      <c r="AL1273" s="38" t="s">
        <v>294</v>
      </c>
    </row>
    <row r="1274" spans="32:38" x14ac:dyDescent="0.25">
      <c r="AF1274" s="107">
        <v>1271</v>
      </c>
      <c r="AG1274" s="115" t="s">
        <v>1144</v>
      </c>
      <c r="AH1274" s="38" t="s">
        <v>295</v>
      </c>
      <c r="AJ1274" s="108">
        <v>1271</v>
      </c>
      <c r="AK1274" s="115" t="s">
        <v>1416</v>
      </c>
      <c r="AL1274" s="38" t="s">
        <v>295</v>
      </c>
    </row>
    <row r="1275" spans="32:38" x14ac:dyDescent="0.25">
      <c r="AF1275" s="107">
        <v>1272</v>
      </c>
      <c r="AG1275" s="115" t="s">
        <v>1145</v>
      </c>
      <c r="AH1275" s="38" t="s">
        <v>296</v>
      </c>
      <c r="AJ1275" s="108">
        <v>1272</v>
      </c>
      <c r="AK1275" s="115" t="s">
        <v>1417</v>
      </c>
      <c r="AL1275" s="38" t="s">
        <v>296</v>
      </c>
    </row>
    <row r="1276" spans="32:38" x14ac:dyDescent="0.25">
      <c r="AF1276" s="107">
        <v>1273</v>
      </c>
      <c r="AG1276" s="115" t="s">
        <v>1146</v>
      </c>
      <c r="AH1276" s="38" t="s">
        <v>294</v>
      </c>
      <c r="AJ1276" s="108">
        <v>1273</v>
      </c>
      <c r="AK1276" s="115" t="s">
        <v>1418</v>
      </c>
      <c r="AL1276" s="38" t="s">
        <v>294</v>
      </c>
    </row>
    <row r="1277" spans="32:38" x14ac:dyDescent="0.25">
      <c r="AF1277" s="107">
        <v>1274</v>
      </c>
      <c r="AG1277" s="115" t="s">
        <v>1147</v>
      </c>
      <c r="AH1277" s="38" t="s">
        <v>295</v>
      </c>
      <c r="AJ1277" s="108">
        <v>1274</v>
      </c>
      <c r="AK1277" s="115" t="s">
        <v>1419</v>
      </c>
      <c r="AL1277" s="38" t="s">
        <v>295</v>
      </c>
    </row>
    <row r="1278" spans="32:38" x14ac:dyDescent="0.25">
      <c r="AF1278" s="107">
        <v>1275</v>
      </c>
      <c r="AG1278" s="115" t="s">
        <v>1148</v>
      </c>
      <c r="AH1278" s="38" t="s">
        <v>296</v>
      </c>
      <c r="AJ1278" s="108">
        <v>1275</v>
      </c>
      <c r="AK1278" s="115" t="s">
        <v>1420</v>
      </c>
      <c r="AL1278" s="38" t="s">
        <v>296</v>
      </c>
    </row>
    <row r="1279" spans="32:38" x14ac:dyDescent="0.25">
      <c r="AF1279" s="107">
        <v>1276</v>
      </c>
      <c r="AG1279" s="115" t="s">
        <v>1149</v>
      </c>
      <c r="AH1279" s="38" t="s">
        <v>294</v>
      </c>
      <c r="AJ1279" s="108">
        <v>1276</v>
      </c>
      <c r="AK1279" s="115" t="s">
        <v>1421</v>
      </c>
      <c r="AL1279" s="38" t="s">
        <v>294</v>
      </c>
    </row>
    <row r="1280" spans="32:38" x14ac:dyDescent="0.25">
      <c r="AF1280" s="107">
        <v>1277</v>
      </c>
      <c r="AG1280" s="115" t="s">
        <v>1150</v>
      </c>
      <c r="AH1280" s="38" t="s">
        <v>295</v>
      </c>
      <c r="AJ1280" s="108">
        <v>1277</v>
      </c>
      <c r="AK1280" s="115" t="s">
        <v>1422</v>
      </c>
      <c r="AL1280" s="38" t="s">
        <v>295</v>
      </c>
    </row>
    <row r="1281" spans="32:38" x14ac:dyDescent="0.25">
      <c r="AF1281" s="107">
        <v>1278</v>
      </c>
      <c r="AG1281" s="115" t="s">
        <v>1151</v>
      </c>
      <c r="AH1281" s="38" t="s">
        <v>296</v>
      </c>
      <c r="AJ1281" s="108">
        <v>1278</v>
      </c>
      <c r="AK1281" s="115" t="s">
        <v>1423</v>
      </c>
      <c r="AL1281" s="38" t="s">
        <v>296</v>
      </c>
    </row>
    <row r="1282" spans="32:38" x14ac:dyDescent="0.25">
      <c r="AF1282" s="107">
        <v>1279</v>
      </c>
      <c r="AG1282" s="115" t="s">
        <v>1152</v>
      </c>
      <c r="AH1282" s="38" t="s">
        <v>294</v>
      </c>
      <c r="AJ1282" s="108">
        <v>1279</v>
      </c>
      <c r="AK1282" s="115" t="s">
        <v>1424</v>
      </c>
      <c r="AL1282" s="38" t="s">
        <v>294</v>
      </c>
    </row>
    <row r="1283" spans="32:38" x14ac:dyDescent="0.25">
      <c r="AF1283" s="107">
        <v>1280</v>
      </c>
      <c r="AG1283" s="115" t="s">
        <v>1153</v>
      </c>
      <c r="AH1283" s="38" t="s">
        <v>295</v>
      </c>
      <c r="AJ1283" s="108">
        <v>1280</v>
      </c>
      <c r="AK1283" s="115" t="s">
        <v>1425</v>
      </c>
      <c r="AL1283" s="38" t="s">
        <v>295</v>
      </c>
    </row>
    <row r="1284" spans="32:38" x14ac:dyDescent="0.25">
      <c r="AF1284" s="107">
        <v>1281</v>
      </c>
      <c r="AG1284" s="115" t="s">
        <v>1154</v>
      </c>
      <c r="AH1284" s="38" t="s">
        <v>296</v>
      </c>
      <c r="AJ1284" s="108">
        <v>1281</v>
      </c>
      <c r="AK1284" s="115" t="s">
        <v>1426</v>
      </c>
      <c r="AL1284" s="38" t="s">
        <v>296</v>
      </c>
    </row>
    <row r="1285" spans="32:38" x14ac:dyDescent="0.25">
      <c r="AF1285" s="107">
        <v>1282</v>
      </c>
      <c r="AG1285" s="115" t="s">
        <v>1155</v>
      </c>
      <c r="AH1285" s="38" t="s">
        <v>294</v>
      </c>
      <c r="AJ1285" s="108">
        <v>1282</v>
      </c>
      <c r="AK1285" s="115" t="s">
        <v>1427</v>
      </c>
      <c r="AL1285" s="38" t="s">
        <v>294</v>
      </c>
    </row>
    <row r="1286" spans="32:38" x14ac:dyDescent="0.25">
      <c r="AF1286" s="107">
        <v>1283</v>
      </c>
      <c r="AG1286" s="115" t="s">
        <v>1156</v>
      </c>
      <c r="AH1286" s="38" t="s">
        <v>295</v>
      </c>
      <c r="AJ1286" s="108">
        <v>1283</v>
      </c>
      <c r="AK1286" s="115" t="s">
        <v>1428</v>
      </c>
      <c r="AL1286" s="38" t="s">
        <v>295</v>
      </c>
    </row>
    <row r="1287" spans="32:38" x14ac:dyDescent="0.25">
      <c r="AF1287" s="107">
        <v>1284</v>
      </c>
      <c r="AG1287" s="115" t="s">
        <v>1157</v>
      </c>
      <c r="AH1287" s="38" t="s">
        <v>296</v>
      </c>
      <c r="AJ1287" s="108">
        <v>1284</v>
      </c>
      <c r="AK1287" s="115" t="s">
        <v>1429</v>
      </c>
      <c r="AL1287" s="38" t="s">
        <v>296</v>
      </c>
    </row>
    <row r="1288" spans="32:38" x14ac:dyDescent="0.25">
      <c r="AF1288" s="107">
        <v>1285</v>
      </c>
      <c r="AG1288" s="115" t="s">
        <v>1158</v>
      </c>
      <c r="AH1288" s="38" t="s">
        <v>294</v>
      </c>
      <c r="AJ1288" s="108">
        <v>1285</v>
      </c>
      <c r="AK1288" s="115" t="s">
        <v>1430</v>
      </c>
      <c r="AL1288" s="38" t="s">
        <v>294</v>
      </c>
    </row>
    <row r="1289" spans="32:38" x14ac:dyDescent="0.25">
      <c r="AF1289" s="107">
        <v>1286</v>
      </c>
      <c r="AG1289" s="115" t="s">
        <v>1159</v>
      </c>
      <c r="AH1289" s="38" t="s">
        <v>295</v>
      </c>
      <c r="AJ1289" s="108">
        <v>1286</v>
      </c>
      <c r="AK1289" s="115" t="s">
        <v>1431</v>
      </c>
      <c r="AL1289" s="38" t="s">
        <v>295</v>
      </c>
    </row>
    <row r="1290" spans="32:38" x14ac:dyDescent="0.25">
      <c r="AF1290" s="107">
        <v>1287</v>
      </c>
      <c r="AG1290" s="115" t="s">
        <v>1160</v>
      </c>
      <c r="AH1290" s="38" t="s">
        <v>296</v>
      </c>
      <c r="AJ1290" s="108">
        <v>1287</v>
      </c>
      <c r="AK1290" s="115" t="s">
        <v>1432</v>
      </c>
      <c r="AL1290" s="38" t="s">
        <v>296</v>
      </c>
    </row>
    <row r="1291" spans="32:38" x14ac:dyDescent="0.25">
      <c r="AF1291" s="107">
        <v>1288</v>
      </c>
      <c r="AG1291" s="115" t="s">
        <v>1161</v>
      </c>
      <c r="AH1291" s="38" t="s">
        <v>294</v>
      </c>
      <c r="AJ1291" s="108">
        <v>1288</v>
      </c>
      <c r="AK1291" s="115" t="s">
        <v>1433</v>
      </c>
      <c r="AL1291" s="38" t="s">
        <v>294</v>
      </c>
    </row>
    <row r="1292" spans="32:38" x14ac:dyDescent="0.25">
      <c r="AF1292" s="107">
        <v>1289</v>
      </c>
      <c r="AG1292" s="115" t="s">
        <v>1162</v>
      </c>
      <c r="AH1292" s="38" t="s">
        <v>295</v>
      </c>
      <c r="AJ1292" s="108">
        <v>1289</v>
      </c>
      <c r="AK1292" s="115" t="s">
        <v>1434</v>
      </c>
      <c r="AL1292" s="38" t="s">
        <v>295</v>
      </c>
    </row>
    <row r="1293" spans="32:38" x14ac:dyDescent="0.25">
      <c r="AF1293" s="107">
        <v>1290</v>
      </c>
      <c r="AG1293" s="115" t="s">
        <v>1163</v>
      </c>
      <c r="AH1293" s="38" t="s">
        <v>296</v>
      </c>
      <c r="AJ1293" s="108">
        <v>1290</v>
      </c>
      <c r="AK1293" s="115" t="s">
        <v>1435</v>
      </c>
      <c r="AL1293" s="38" t="s">
        <v>296</v>
      </c>
    </row>
    <row r="1294" spans="32:38" x14ac:dyDescent="0.25">
      <c r="AF1294" s="107">
        <v>1291</v>
      </c>
      <c r="AG1294" s="115" t="s">
        <v>1164</v>
      </c>
      <c r="AH1294" s="38" t="s">
        <v>294</v>
      </c>
      <c r="AJ1294" s="108">
        <v>1291</v>
      </c>
      <c r="AK1294" s="115" t="s">
        <v>1436</v>
      </c>
      <c r="AL1294" s="38" t="s">
        <v>294</v>
      </c>
    </row>
    <row r="1295" spans="32:38" x14ac:dyDescent="0.25">
      <c r="AF1295" s="107">
        <v>1292</v>
      </c>
      <c r="AG1295" s="115" t="s">
        <v>1165</v>
      </c>
      <c r="AH1295" s="38" t="s">
        <v>295</v>
      </c>
      <c r="AJ1295" s="108">
        <v>1292</v>
      </c>
      <c r="AK1295" s="115" t="s">
        <v>1437</v>
      </c>
      <c r="AL1295" s="38" t="s">
        <v>295</v>
      </c>
    </row>
    <row r="1296" spans="32:38" x14ac:dyDescent="0.25">
      <c r="AF1296" s="107">
        <v>1293</v>
      </c>
      <c r="AG1296" s="115" t="s">
        <v>1166</v>
      </c>
      <c r="AH1296" s="38" t="s">
        <v>296</v>
      </c>
      <c r="AJ1296" s="108">
        <v>1293</v>
      </c>
      <c r="AK1296" s="115" t="s">
        <v>1438</v>
      </c>
      <c r="AL1296" s="38" t="s">
        <v>296</v>
      </c>
    </row>
    <row r="1297" spans="32:38" x14ac:dyDescent="0.25">
      <c r="AF1297" s="107">
        <v>1294</v>
      </c>
      <c r="AG1297" s="115" t="s">
        <v>1167</v>
      </c>
      <c r="AH1297" s="38" t="s">
        <v>294</v>
      </c>
      <c r="AJ1297" s="108">
        <v>1294</v>
      </c>
      <c r="AK1297" s="115" t="s">
        <v>1439</v>
      </c>
      <c r="AL1297" s="38" t="s">
        <v>294</v>
      </c>
    </row>
    <row r="1298" spans="32:38" x14ac:dyDescent="0.25">
      <c r="AF1298" s="107">
        <v>1295</v>
      </c>
      <c r="AG1298" s="115" t="s">
        <v>1168</v>
      </c>
      <c r="AH1298" s="38" t="s">
        <v>295</v>
      </c>
      <c r="AJ1298" s="108">
        <v>1295</v>
      </c>
      <c r="AK1298" s="115" t="s">
        <v>1440</v>
      </c>
      <c r="AL1298" s="38" t="s">
        <v>295</v>
      </c>
    </row>
    <row r="1299" spans="32:38" x14ac:dyDescent="0.25">
      <c r="AF1299" s="107">
        <v>1296</v>
      </c>
      <c r="AG1299" s="115" t="s">
        <v>1169</v>
      </c>
      <c r="AH1299" s="38" t="s">
        <v>296</v>
      </c>
      <c r="AJ1299" s="108">
        <v>1296</v>
      </c>
      <c r="AK1299" s="115" t="s">
        <v>1441</v>
      </c>
      <c r="AL1299" s="38" t="s">
        <v>296</v>
      </c>
    </row>
    <row r="1300" spans="32:38" x14ac:dyDescent="0.25">
      <c r="AF1300" s="107">
        <v>1297</v>
      </c>
      <c r="AG1300" s="115" t="s">
        <v>1170</v>
      </c>
      <c r="AH1300" s="38" t="s">
        <v>294</v>
      </c>
      <c r="AJ1300" s="108">
        <v>1297</v>
      </c>
      <c r="AK1300" s="115" t="s">
        <v>1442</v>
      </c>
      <c r="AL1300" s="38" t="s">
        <v>294</v>
      </c>
    </row>
    <row r="1301" spans="32:38" x14ac:dyDescent="0.25">
      <c r="AF1301" s="107">
        <v>1298</v>
      </c>
      <c r="AG1301" s="115" t="s">
        <v>1171</v>
      </c>
      <c r="AH1301" s="38" t="s">
        <v>295</v>
      </c>
      <c r="AJ1301" s="108">
        <v>1298</v>
      </c>
      <c r="AK1301" s="115" t="s">
        <v>1443</v>
      </c>
      <c r="AL1301" s="38" t="s">
        <v>295</v>
      </c>
    </row>
    <row r="1302" spans="32:38" x14ac:dyDescent="0.25">
      <c r="AF1302" s="107">
        <v>1299</v>
      </c>
      <c r="AG1302" s="115" t="s">
        <v>1172</v>
      </c>
      <c r="AH1302" s="38" t="s">
        <v>296</v>
      </c>
      <c r="AJ1302" s="108">
        <v>1299</v>
      </c>
      <c r="AK1302" s="115" t="s">
        <v>1444</v>
      </c>
      <c r="AL1302" s="38" t="s">
        <v>296</v>
      </c>
    </row>
    <row r="1303" spans="32:38" x14ac:dyDescent="0.25">
      <c r="AF1303" s="107">
        <v>1300</v>
      </c>
      <c r="AG1303" s="115" t="s">
        <v>1173</v>
      </c>
      <c r="AH1303" s="38" t="s">
        <v>294</v>
      </c>
      <c r="AJ1303" s="108">
        <v>1300</v>
      </c>
      <c r="AK1303" s="115" t="s">
        <v>1445</v>
      </c>
      <c r="AL1303" s="38" t="s">
        <v>294</v>
      </c>
    </row>
    <row r="1304" spans="32:38" x14ac:dyDescent="0.25">
      <c r="AF1304" s="107">
        <v>1301</v>
      </c>
      <c r="AG1304" s="115" t="s">
        <v>1174</v>
      </c>
      <c r="AH1304" s="38" t="s">
        <v>295</v>
      </c>
      <c r="AJ1304" s="108">
        <v>1301</v>
      </c>
      <c r="AK1304" s="115" t="s">
        <v>1446</v>
      </c>
      <c r="AL1304" s="38" t="s">
        <v>295</v>
      </c>
    </row>
    <row r="1305" spans="32:38" x14ac:dyDescent="0.25">
      <c r="AF1305" s="107">
        <v>1302</v>
      </c>
      <c r="AG1305" s="115" t="s">
        <v>1175</v>
      </c>
      <c r="AH1305" s="38" t="s">
        <v>296</v>
      </c>
      <c r="AJ1305" s="108">
        <v>1302</v>
      </c>
      <c r="AK1305" s="115" t="s">
        <v>1447</v>
      </c>
      <c r="AL1305" s="38" t="s">
        <v>296</v>
      </c>
    </row>
    <row r="1306" spans="32:38" x14ac:dyDescent="0.25">
      <c r="AF1306" s="107">
        <v>1303</v>
      </c>
      <c r="AG1306" s="115" t="s">
        <v>1176</v>
      </c>
      <c r="AH1306" s="38" t="s">
        <v>294</v>
      </c>
      <c r="AJ1306" s="108">
        <v>1303</v>
      </c>
      <c r="AK1306" s="115" t="s">
        <v>1448</v>
      </c>
      <c r="AL1306" s="38" t="s">
        <v>294</v>
      </c>
    </row>
    <row r="1307" spans="32:38" x14ac:dyDescent="0.25">
      <c r="AF1307" s="107">
        <v>1304</v>
      </c>
      <c r="AG1307" s="115" t="s">
        <v>1177</v>
      </c>
      <c r="AH1307" s="38" t="s">
        <v>295</v>
      </c>
      <c r="AJ1307" s="108">
        <v>1304</v>
      </c>
      <c r="AK1307" s="115" t="s">
        <v>1449</v>
      </c>
      <c r="AL1307" s="38" t="s">
        <v>295</v>
      </c>
    </row>
    <row r="1308" spans="32:38" x14ac:dyDescent="0.25">
      <c r="AF1308" s="107">
        <v>1305</v>
      </c>
      <c r="AG1308" s="115" t="s">
        <v>1178</v>
      </c>
      <c r="AH1308" s="38" t="s">
        <v>296</v>
      </c>
      <c r="AJ1308" s="108">
        <v>1305</v>
      </c>
      <c r="AK1308" s="115" t="s">
        <v>1450</v>
      </c>
      <c r="AL1308" s="38" t="s">
        <v>296</v>
      </c>
    </row>
    <row r="1309" spans="32:38" x14ac:dyDescent="0.25">
      <c r="AF1309" s="107">
        <v>1306</v>
      </c>
      <c r="AG1309" s="115" t="s">
        <v>1179</v>
      </c>
      <c r="AH1309" s="38" t="s">
        <v>294</v>
      </c>
      <c r="AJ1309" s="108">
        <v>1306</v>
      </c>
      <c r="AK1309" s="115" t="s">
        <v>1451</v>
      </c>
      <c r="AL1309" s="38" t="s">
        <v>294</v>
      </c>
    </row>
    <row r="1310" spans="32:38" x14ac:dyDescent="0.25">
      <c r="AF1310" s="107">
        <v>1307</v>
      </c>
      <c r="AG1310" s="115" t="s">
        <v>1180</v>
      </c>
      <c r="AH1310" s="38" t="s">
        <v>295</v>
      </c>
      <c r="AJ1310" s="108">
        <v>1307</v>
      </c>
      <c r="AK1310" s="115" t="s">
        <v>1452</v>
      </c>
      <c r="AL1310" s="38" t="s">
        <v>295</v>
      </c>
    </row>
    <row r="1311" spans="32:38" x14ac:dyDescent="0.25">
      <c r="AF1311" s="107">
        <v>1308</v>
      </c>
      <c r="AG1311" s="115" t="s">
        <v>1181</v>
      </c>
      <c r="AH1311" s="38" t="s">
        <v>296</v>
      </c>
      <c r="AJ1311" s="108">
        <v>1308</v>
      </c>
      <c r="AK1311" s="115" t="s">
        <v>1453</v>
      </c>
      <c r="AL1311" s="38" t="s">
        <v>296</v>
      </c>
    </row>
    <row r="1312" spans="32:38" x14ac:dyDescent="0.25">
      <c r="AF1312" s="107">
        <v>1309</v>
      </c>
      <c r="AG1312" s="115" t="s">
        <v>1182</v>
      </c>
      <c r="AH1312" s="38" t="s">
        <v>294</v>
      </c>
      <c r="AJ1312" s="108">
        <v>1309</v>
      </c>
      <c r="AK1312" s="115" t="s">
        <v>1454</v>
      </c>
      <c r="AL1312" s="38" t="s">
        <v>294</v>
      </c>
    </row>
    <row r="1313" spans="32:38" x14ac:dyDescent="0.25">
      <c r="AF1313" s="107">
        <v>1310</v>
      </c>
      <c r="AG1313" s="115" t="s">
        <v>1183</v>
      </c>
      <c r="AH1313" s="38" t="s">
        <v>295</v>
      </c>
      <c r="AJ1313" s="108">
        <v>1310</v>
      </c>
      <c r="AK1313" s="115" t="s">
        <v>1455</v>
      </c>
      <c r="AL1313" s="38" t="s">
        <v>295</v>
      </c>
    </row>
    <row r="1314" spans="32:38" x14ac:dyDescent="0.25">
      <c r="AF1314" s="107">
        <v>1311</v>
      </c>
      <c r="AG1314" s="115" t="s">
        <v>1184</v>
      </c>
      <c r="AH1314" s="38" t="s">
        <v>296</v>
      </c>
      <c r="AJ1314" s="108">
        <v>1311</v>
      </c>
      <c r="AK1314" s="115" t="s">
        <v>1456</v>
      </c>
      <c r="AL1314" s="38" t="s">
        <v>296</v>
      </c>
    </row>
    <row r="1315" spans="32:38" x14ac:dyDescent="0.25">
      <c r="AF1315" s="107">
        <v>1312</v>
      </c>
      <c r="AG1315" s="115" t="s">
        <v>1185</v>
      </c>
      <c r="AH1315" s="38" t="s">
        <v>294</v>
      </c>
      <c r="AJ1315" s="108">
        <v>1312</v>
      </c>
      <c r="AK1315" s="115" t="s">
        <v>1457</v>
      </c>
      <c r="AL1315" s="38" t="s">
        <v>294</v>
      </c>
    </row>
    <row r="1316" spans="32:38" x14ac:dyDescent="0.25">
      <c r="AF1316" s="107">
        <v>1313</v>
      </c>
      <c r="AG1316" s="115" t="s">
        <v>1186</v>
      </c>
      <c r="AH1316" s="38" t="s">
        <v>295</v>
      </c>
      <c r="AJ1316" s="108">
        <v>1313</v>
      </c>
      <c r="AK1316" s="115" t="s">
        <v>1458</v>
      </c>
      <c r="AL1316" s="38" t="s">
        <v>295</v>
      </c>
    </row>
    <row r="1317" spans="32:38" x14ac:dyDescent="0.25">
      <c r="AF1317" s="107">
        <v>1314</v>
      </c>
      <c r="AG1317" s="115" t="s">
        <v>1187</v>
      </c>
      <c r="AH1317" s="38" t="s">
        <v>296</v>
      </c>
      <c r="AJ1317" s="108">
        <v>1314</v>
      </c>
      <c r="AK1317" s="115" t="s">
        <v>1459</v>
      </c>
      <c r="AL1317" s="38" t="s">
        <v>296</v>
      </c>
    </row>
    <row r="1318" spans="32:38" x14ac:dyDescent="0.25">
      <c r="AF1318" s="107">
        <v>1315</v>
      </c>
      <c r="AG1318" s="115" t="s">
        <v>1188</v>
      </c>
      <c r="AH1318" s="38" t="s">
        <v>294</v>
      </c>
      <c r="AJ1318" s="108">
        <v>1315</v>
      </c>
      <c r="AK1318" s="115" t="s">
        <v>1460</v>
      </c>
      <c r="AL1318" s="38" t="s">
        <v>294</v>
      </c>
    </row>
    <row r="1319" spans="32:38" x14ac:dyDescent="0.25">
      <c r="AF1319" s="107">
        <v>1316</v>
      </c>
      <c r="AG1319" s="115" t="s">
        <v>1189</v>
      </c>
      <c r="AH1319" s="38" t="s">
        <v>295</v>
      </c>
      <c r="AJ1319" s="108">
        <v>1316</v>
      </c>
      <c r="AK1319" s="115" t="s">
        <v>1461</v>
      </c>
      <c r="AL1319" s="38" t="s">
        <v>295</v>
      </c>
    </row>
    <row r="1320" spans="32:38" x14ac:dyDescent="0.25">
      <c r="AF1320" s="107">
        <v>1317</v>
      </c>
      <c r="AG1320" s="115" t="s">
        <v>1190</v>
      </c>
      <c r="AH1320" s="38" t="s">
        <v>296</v>
      </c>
      <c r="AJ1320" s="108">
        <v>1317</v>
      </c>
      <c r="AK1320" s="115" t="s">
        <v>1462</v>
      </c>
      <c r="AL1320" s="38" t="s">
        <v>296</v>
      </c>
    </row>
    <row r="1321" spans="32:38" x14ac:dyDescent="0.25">
      <c r="AF1321" s="107">
        <v>1318</v>
      </c>
      <c r="AG1321" s="115" t="s">
        <v>1191</v>
      </c>
      <c r="AH1321" s="38" t="s">
        <v>294</v>
      </c>
      <c r="AJ1321" s="108">
        <v>1318</v>
      </c>
      <c r="AK1321" s="115" t="s">
        <v>1463</v>
      </c>
      <c r="AL1321" s="38" t="s">
        <v>294</v>
      </c>
    </row>
    <row r="1322" spans="32:38" x14ac:dyDescent="0.25">
      <c r="AF1322" s="107">
        <v>1319</v>
      </c>
      <c r="AG1322" s="115" t="s">
        <v>1192</v>
      </c>
      <c r="AH1322" s="38" t="s">
        <v>295</v>
      </c>
      <c r="AJ1322" s="108">
        <v>1319</v>
      </c>
      <c r="AK1322" s="115" t="s">
        <v>1464</v>
      </c>
      <c r="AL1322" s="38" t="s">
        <v>295</v>
      </c>
    </row>
    <row r="1323" spans="32:38" x14ac:dyDescent="0.25">
      <c r="AF1323" s="107">
        <v>1320</v>
      </c>
      <c r="AG1323" s="115" t="s">
        <v>1193</v>
      </c>
      <c r="AH1323" s="38" t="s">
        <v>296</v>
      </c>
      <c r="AJ1323" s="108">
        <v>1320</v>
      </c>
      <c r="AK1323" s="115" t="s">
        <v>1465</v>
      </c>
      <c r="AL1323" s="38" t="s">
        <v>296</v>
      </c>
    </row>
    <row r="1324" spans="32:38" x14ac:dyDescent="0.25">
      <c r="AF1324" s="107">
        <v>1321</v>
      </c>
      <c r="AG1324" s="115" t="s">
        <v>1194</v>
      </c>
      <c r="AH1324" s="38" t="s">
        <v>294</v>
      </c>
      <c r="AJ1324" s="108">
        <v>1321</v>
      </c>
      <c r="AK1324" s="115" t="s">
        <v>1466</v>
      </c>
      <c r="AL1324" s="38" t="s">
        <v>294</v>
      </c>
    </row>
    <row r="1325" spans="32:38" x14ac:dyDescent="0.25">
      <c r="AF1325" s="107">
        <v>1322</v>
      </c>
      <c r="AG1325" s="115" t="s">
        <v>1195</v>
      </c>
      <c r="AH1325" s="38" t="s">
        <v>295</v>
      </c>
      <c r="AJ1325" s="108">
        <v>1322</v>
      </c>
      <c r="AK1325" s="115" t="s">
        <v>1467</v>
      </c>
      <c r="AL1325" s="38" t="s">
        <v>295</v>
      </c>
    </row>
    <row r="1326" spans="32:38" x14ac:dyDescent="0.25">
      <c r="AF1326" s="107">
        <v>1323</v>
      </c>
      <c r="AG1326" s="115" t="s">
        <v>1196</v>
      </c>
      <c r="AH1326" s="38" t="s">
        <v>296</v>
      </c>
      <c r="AJ1326" s="108">
        <v>1323</v>
      </c>
      <c r="AK1326" s="115" t="s">
        <v>1468</v>
      </c>
      <c r="AL1326" s="38" t="s">
        <v>296</v>
      </c>
    </row>
    <row r="1327" spans="32:38" x14ac:dyDescent="0.25">
      <c r="AF1327" s="107">
        <v>1324</v>
      </c>
      <c r="AG1327" s="115" t="s">
        <v>1197</v>
      </c>
      <c r="AH1327" s="38" t="s">
        <v>294</v>
      </c>
      <c r="AJ1327" s="108">
        <v>1324</v>
      </c>
      <c r="AK1327" s="115" t="s">
        <v>1469</v>
      </c>
      <c r="AL1327" s="38" t="s">
        <v>294</v>
      </c>
    </row>
    <row r="1328" spans="32:38" x14ac:dyDescent="0.25">
      <c r="AF1328" s="107">
        <v>1325</v>
      </c>
      <c r="AG1328" s="115" t="s">
        <v>1198</v>
      </c>
      <c r="AH1328" s="38" t="s">
        <v>295</v>
      </c>
      <c r="AJ1328" s="108">
        <v>1325</v>
      </c>
      <c r="AK1328" s="115" t="s">
        <v>1470</v>
      </c>
      <c r="AL1328" s="38" t="s">
        <v>295</v>
      </c>
    </row>
    <row r="1329" spans="32:38" x14ac:dyDescent="0.25">
      <c r="AF1329" s="107">
        <v>1326</v>
      </c>
      <c r="AG1329" s="115" t="s">
        <v>1199</v>
      </c>
      <c r="AH1329" s="38" t="s">
        <v>296</v>
      </c>
      <c r="AJ1329" s="108">
        <v>1326</v>
      </c>
      <c r="AK1329" s="115" t="s">
        <v>1471</v>
      </c>
      <c r="AL1329" s="38" t="s">
        <v>296</v>
      </c>
    </row>
    <row r="1330" spans="32:38" x14ac:dyDescent="0.25">
      <c r="AF1330" s="107">
        <v>1327</v>
      </c>
      <c r="AG1330" s="115" t="s">
        <v>1200</v>
      </c>
      <c r="AH1330" s="38" t="s">
        <v>294</v>
      </c>
      <c r="AJ1330" s="108">
        <v>1327</v>
      </c>
      <c r="AK1330" s="115" t="s">
        <v>1472</v>
      </c>
      <c r="AL1330" s="38" t="s">
        <v>294</v>
      </c>
    </row>
    <row r="1331" spans="32:38" x14ac:dyDescent="0.25">
      <c r="AF1331" s="107">
        <v>1328</v>
      </c>
      <c r="AG1331" s="115" t="s">
        <v>1201</v>
      </c>
      <c r="AH1331" s="38" t="s">
        <v>295</v>
      </c>
      <c r="AJ1331" s="108">
        <v>1328</v>
      </c>
      <c r="AK1331" s="115" t="s">
        <v>1473</v>
      </c>
      <c r="AL1331" s="38" t="s">
        <v>295</v>
      </c>
    </row>
    <row r="1332" spans="32:38" x14ac:dyDescent="0.25">
      <c r="AF1332" s="107">
        <v>1329</v>
      </c>
      <c r="AG1332" s="115" t="s">
        <v>1202</v>
      </c>
      <c r="AH1332" s="38" t="s">
        <v>296</v>
      </c>
      <c r="AJ1332" s="108">
        <v>1329</v>
      </c>
      <c r="AK1332" s="115" t="s">
        <v>1474</v>
      </c>
      <c r="AL1332" s="38" t="s">
        <v>296</v>
      </c>
    </row>
    <row r="1333" spans="32:38" x14ac:dyDescent="0.25">
      <c r="AF1333" s="107">
        <v>1330</v>
      </c>
      <c r="AG1333" s="115" t="s">
        <v>1203</v>
      </c>
      <c r="AH1333" s="38" t="s">
        <v>294</v>
      </c>
      <c r="AJ1333" s="108">
        <v>1330</v>
      </c>
      <c r="AK1333" s="115" t="s">
        <v>1475</v>
      </c>
      <c r="AL1333" s="38" t="s">
        <v>294</v>
      </c>
    </row>
    <row r="1334" spans="32:38" x14ac:dyDescent="0.25">
      <c r="AF1334" s="107">
        <v>1331</v>
      </c>
      <c r="AG1334" s="115" t="s">
        <v>1204</v>
      </c>
      <c r="AH1334" s="38" t="s">
        <v>295</v>
      </c>
      <c r="AJ1334" s="108">
        <v>1331</v>
      </c>
      <c r="AK1334" s="115" t="s">
        <v>1476</v>
      </c>
      <c r="AL1334" s="38" t="s">
        <v>295</v>
      </c>
    </row>
    <row r="1335" spans="32:38" x14ac:dyDescent="0.25">
      <c r="AF1335" s="107">
        <v>1332</v>
      </c>
      <c r="AG1335" s="115" t="s">
        <v>1205</v>
      </c>
      <c r="AH1335" s="38" t="s">
        <v>296</v>
      </c>
      <c r="AJ1335" s="108">
        <v>1332</v>
      </c>
      <c r="AK1335" s="115" t="s">
        <v>1477</v>
      </c>
      <c r="AL1335" s="38" t="s">
        <v>296</v>
      </c>
    </row>
    <row r="1336" spans="32:38" x14ac:dyDescent="0.25">
      <c r="AF1336" s="107">
        <v>1333</v>
      </c>
      <c r="AG1336" s="115" t="s">
        <v>1206</v>
      </c>
      <c r="AH1336" s="38" t="s">
        <v>294</v>
      </c>
      <c r="AJ1336" s="108">
        <v>1333</v>
      </c>
      <c r="AK1336" s="115" t="s">
        <v>1478</v>
      </c>
      <c r="AL1336" s="38" t="s">
        <v>294</v>
      </c>
    </row>
    <row r="1337" spans="32:38" x14ac:dyDescent="0.25">
      <c r="AF1337" s="107">
        <v>1334</v>
      </c>
      <c r="AG1337" s="115" t="s">
        <v>1207</v>
      </c>
      <c r="AH1337" s="38" t="s">
        <v>295</v>
      </c>
      <c r="AJ1337" s="108">
        <v>1334</v>
      </c>
      <c r="AK1337" s="115" t="s">
        <v>1479</v>
      </c>
      <c r="AL1337" s="38" t="s">
        <v>295</v>
      </c>
    </row>
    <row r="1338" spans="32:38" x14ac:dyDescent="0.25">
      <c r="AF1338" s="107">
        <v>1335</v>
      </c>
      <c r="AG1338" s="115" t="s">
        <v>1208</v>
      </c>
      <c r="AH1338" s="38" t="s">
        <v>296</v>
      </c>
      <c r="AJ1338" s="108">
        <v>1335</v>
      </c>
      <c r="AK1338" s="115" t="s">
        <v>1480</v>
      </c>
      <c r="AL1338" s="38" t="s">
        <v>296</v>
      </c>
    </row>
    <row r="1339" spans="32:38" x14ac:dyDescent="0.25">
      <c r="AF1339" s="107">
        <v>1336</v>
      </c>
      <c r="AG1339" s="115" t="s">
        <v>1209</v>
      </c>
      <c r="AH1339" s="38" t="s">
        <v>294</v>
      </c>
      <c r="AJ1339" s="108">
        <v>1336</v>
      </c>
      <c r="AK1339" s="115" t="s">
        <v>1481</v>
      </c>
      <c r="AL1339" s="38" t="s">
        <v>294</v>
      </c>
    </row>
    <row r="1340" spans="32:38" x14ac:dyDescent="0.25">
      <c r="AF1340" s="107">
        <v>1337</v>
      </c>
      <c r="AG1340" s="115" t="s">
        <v>1210</v>
      </c>
      <c r="AH1340" s="38" t="s">
        <v>295</v>
      </c>
      <c r="AJ1340" s="108">
        <v>1337</v>
      </c>
      <c r="AK1340" s="115" t="s">
        <v>1482</v>
      </c>
      <c r="AL1340" s="38" t="s">
        <v>295</v>
      </c>
    </row>
    <row r="1341" spans="32:38" x14ac:dyDescent="0.25">
      <c r="AF1341" s="107">
        <v>1338</v>
      </c>
      <c r="AG1341" s="115" t="s">
        <v>1211</v>
      </c>
      <c r="AH1341" s="38" t="s">
        <v>296</v>
      </c>
      <c r="AJ1341" s="108">
        <v>1338</v>
      </c>
      <c r="AK1341" s="115" t="s">
        <v>1483</v>
      </c>
      <c r="AL1341" s="38" t="s">
        <v>296</v>
      </c>
    </row>
    <row r="1342" spans="32:38" x14ac:dyDescent="0.25">
      <c r="AF1342" s="107">
        <v>1339</v>
      </c>
      <c r="AG1342" s="115" t="s">
        <v>1212</v>
      </c>
      <c r="AH1342" s="38" t="s">
        <v>294</v>
      </c>
      <c r="AJ1342" s="108">
        <v>1339</v>
      </c>
      <c r="AK1342" s="115" t="s">
        <v>1484</v>
      </c>
      <c r="AL1342" s="38" t="s">
        <v>294</v>
      </c>
    </row>
    <row r="1343" spans="32:38" x14ac:dyDescent="0.25">
      <c r="AF1343" s="107">
        <v>1340</v>
      </c>
      <c r="AG1343" s="115" t="s">
        <v>1213</v>
      </c>
      <c r="AH1343" s="38" t="s">
        <v>295</v>
      </c>
      <c r="AJ1343" s="108">
        <v>1340</v>
      </c>
      <c r="AK1343" s="115" t="s">
        <v>1485</v>
      </c>
      <c r="AL1343" s="38" t="s">
        <v>295</v>
      </c>
    </row>
    <row r="1344" spans="32:38" x14ac:dyDescent="0.25">
      <c r="AF1344" s="107">
        <v>1341</v>
      </c>
      <c r="AG1344" s="115" t="s">
        <v>1214</v>
      </c>
      <c r="AH1344" s="38" t="s">
        <v>296</v>
      </c>
      <c r="AJ1344" s="108">
        <v>1341</v>
      </c>
      <c r="AK1344" s="115" t="s">
        <v>1486</v>
      </c>
      <c r="AL1344" s="38" t="s">
        <v>296</v>
      </c>
    </row>
    <row r="1345" spans="32:38" x14ac:dyDescent="0.25">
      <c r="AF1345" s="107">
        <v>1342</v>
      </c>
      <c r="AG1345" s="115" t="s">
        <v>1215</v>
      </c>
      <c r="AH1345" s="38" t="s">
        <v>294</v>
      </c>
      <c r="AJ1345" s="108">
        <v>1342</v>
      </c>
      <c r="AK1345" s="115" t="s">
        <v>1487</v>
      </c>
      <c r="AL1345" s="38" t="s">
        <v>294</v>
      </c>
    </row>
    <row r="1346" spans="32:38" x14ac:dyDescent="0.25">
      <c r="AF1346" s="107">
        <v>1343</v>
      </c>
      <c r="AG1346" s="115" t="s">
        <v>1216</v>
      </c>
      <c r="AH1346" s="38" t="s">
        <v>295</v>
      </c>
      <c r="AJ1346" s="108">
        <v>1343</v>
      </c>
      <c r="AK1346" s="115" t="s">
        <v>1488</v>
      </c>
      <c r="AL1346" s="38" t="s">
        <v>295</v>
      </c>
    </row>
    <row r="1347" spans="32:38" x14ac:dyDescent="0.25">
      <c r="AF1347" s="107">
        <v>1344</v>
      </c>
      <c r="AG1347" s="115" t="s">
        <v>1217</v>
      </c>
      <c r="AH1347" s="38" t="s">
        <v>296</v>
      </c>
      <c r="AJ1347" s="108">
        <v>1344</v>
      </c>
      <c r="AK1347" s="115" t="s">
        <v>1489</v>
      </c>
      <c r="AL1347" s="38" t="s">
        <v>296</v>
      </c>
    </row>
    <row r="1348" spans="32:38" x14ac:dyDescent="0.25">
      <c r="AF1348" s="107">
        <v>1345</v>
      </c>
      <c r="AG1348" s="115" t="s">
        <v>1219</v>
      </c>
      <c r="AH1348" s="38" t="s">
        <v>294</v>
      </c>
      <c r="AJ1348" s="108">
        <v>1345</v>
      </c>
      <c r="AK1348" s="115" t="s">
        <v>1490</v>
      </c>
      <c r="AL1348" s="38" t="s">
        <v>294</v>
      </c>
    </row>
    <row r="1349" spans="32:38" x14ac:dyDescent="0.25">
      <c r="AF1349" s="107">
        <v>1346</v>
      </c>
      <c r="AG1349" s="115" t="s">
        <v>1220</v>
      </c>
      <c r="AH1349" s="38" t="s">
        <v>295</v>
      </c>
      <c r="AJ1349" s="108">
        <v>1346</v>
      </c>
      <c r="AK1349" s="115" t="s">
        <v>1491</v>
      </c>
      <c r="AL1349" s="38" t="s">
        <v>295</v>
      </c>
    </row>
    <row r="1350" spans="32:38" x14ac:dyDescent="0.25">
      <c r="AF1350" s="107">
        <v>1347</v>
      </c>
      <c r="AG1350" s="115" t="s">
        <v>1221</v>
      </c>
      <c r="AH1350" s="38" t="s">
        <v>296</v>
      </c>
      <c r="AJ1350" s="108">
        <v>1347</v>
      </c>
      <c r="AK1350" s="115" t="s">
        <v>1492</v>
      </c>
      <c r="AL1350" s="38" t="s">
        <v>296</v>
      </c>
    </row>
    <row r="1351" spans="32:38" x14ac:dyDescent="0.25">
      <c r="AF1351" s="107">
        <v>1348</v>
      </c>
      <c r="AG1351" s="115" t="s">
        <v>1222</v>
      </c>
      <c r="AH1351" s="38" t="s">
        <v>294</v>
      </c>
      <c r="AJ1351" s="108">
        <v>1348</v>
      </c>
      <c r="AK1351" s="115" t="s">
        <v>1493</v>
      </c>
      <c r="AL1351" s="38" t="s">
        <v>294</v>
      </c>
    </row>
    <row r="1352" spans="32:38" x14ac:dyDescent="0.25">
      <c r="AF1352" s="107">
        <v>1349</v>
      </c>
      <c r="AG1352" s="115" t="s">
        <v>1223</v>
      </c>
      <c r="AH1352" s="38" t="s">
        <v>295</v>
      </c>
      <c r="AJ1352" s="108">
        <v>1349</v>
      </c>
      <c r="AK1352" s="115" t="s">
        <v>1494</v>
      </c>
      <c r="AL1352" s="38" t="s">
        <v>295</v>
      </c>
    </row>
    <row r="1353" spans="32:38" x14ac:dyDescent="0.25">
      <c r="AF1353" s="107">
        <v>1350</v>
      </c>
      <c r="AG1353" s="115" t="s">
        <v>1224</v>
      </c>
      <c r="AH1353" s="38" t="s">
        <v>296</v>
      </c>
      <c r="AJ1353" s="108">
        <v>1350</v>
      </c>
      <c r="AK1353" s="115" t="s">
        <v>1495</v>
      </c>
      <c r="AL1353" s="38" t="s">
        <v>296</v>
      </c>
    </row>
    <row r="1354" spans="32:38" x14ac:dyDescent="0.25">
      <c r="AF1354" s="107">
        <v>1351</v>
      </c>
      <c r="AG1354" s="115" t="s">
        <v>1225</v>
      </c>
      <c r="AH1354" s="38" t="s">
        <v>294</v>
      </c>
      <c r="AJ1354" s="108">
        <v>1351</v>
      </c>
      <c r="AK1354" s="115" t="s">
        <v>1496</v>
      </c>
      <c r="AL1354" s="38" t="s">
        <v>294</v>
      </c>
    </row>
    <row r="1355" spans="32:38" x14ac:dyDescent="0.25">
      <c r="AF1355" s="107">
        <v>1352</v>
      </c>
      <c r="AG1355" s="115" t="s">
        <v>1226</v>
      </c>
      <c r="AH1355" s="38" t="s">
        <v>295</v>
      </c>
      <c r="AJ1355" s="108">
        <v>1352</v>
      </c>
      <c r="AK1355" s="115" t="s">
        <v>1497</v>
      </c>
      <c r="AL1355" s="38" t="s">
        <v>295</v>
      </c>
    </row>
    <row r="1356" spans="32:38" x14ac:dyDescent="0.25">
      <c r="AF1356" s="107">
        <v>1353</v>
      </c>
      <c r="AG1356" s="115" t="s">
        <v>1227</v>
      </c>
      <c r="AH1356" s="38" t="s">
        <v>296</v>
      </c>
      <c r="AJ1356" s="108">
        <v>1353</v>
      </c>
      <c r="AK1356" s="115" t="s">
        <v>1498</v>
      </c>
      <c r="AL1356" s="38" t="s">
        <v>296</v>
      </c>
    </row>
    <row r="1357" spans="32:38" x14ac:dyDescent="0.25">
      <c r="AF1357" s="107">
        <v>1354</v>
      </c>
      <c r="AG1357" s="115" t="s">
        <v>1228</v>
      </c>
      <c r="AH1357" s="38" t="s">
        <v>294</v>
      </c>
      <c r="AJ1357" s="108">
        <v>1354</v>
      </c>
      <c r="AK1357" s="115" t="s">
        <v>1499</v>
      </c>
      <c r="AL1357" s="38" t="s">
        <v>294</v>
      </c>
    </row>
    <row r="1358" spans="32:38" x14ac:dyDescent="0.25">
      <c r="AF1358" s="107">
        <v>1355</v>
      </c>
      <c r="AG1358" s="115" t="s">
        <v>1229</v>
      </c>
      <c r="AH1358" s="38" t="s">
        <v>295</v>
      </c>
      <c r="AJ1358" s="108">
        <v>1355</v>
      </c>
      <c r="AK1358" s="115" t="s">
        <v>1500</v>
      </c>
      <c r="AL1358" s="38" t="s">
        <v>295</v>
      </c>
    </row>
    <row r="1359" spans="32:38" x14ac:dyDescent="0.25">
      <c r="AF1359" s="107">
        <v>1356</v>
      </c>
      <c r="AG1359" s="115" t="s">
        <v>1230</v>
      </c>
      <c r="AH1359" s="38" t="s">
        <v>296</v>
      </c>
      <c r="AJ1359" s="108">
        <v>1356</v>
      </c>
      <c r="AK1359" s="115" t="s">
        <v>1501</v>
      </c>
      <c r="AL1359" s="38" t="s">
        <v>296</v>
      </c>
    </row>
    <row r="1360" spans="32:38" x14ac:dyDescent="0.25">
      <c r="AF1360" s="107">
        <v>1357</v>
      </c>
      <c r="AG1360" s="115" t="s">
        <v>1231</v>
      </c>
      <c r="AH1360" s="38" t="s">
        <v>294</v>
      </c>
      <c r="AJ1360" s="108">
        <v>1357</v>
      </c>
      <c r="AK1360" s="115" t="s">
        <v>1502</v>
      </c>
      <c r="AL1360" s="38" t="s">
        <v>294</v>
      </c>
    </row>
    <row r="1361" spans="32:38" x14ac:dyDescent="0.25">
      <c r="AF1361" s="107">
        <v>1358</v>
      </c>
      <c r="AG1361" s="115" t="s">
        <v>1232</v>
      </c>
      <c r="AH1361" s="38" t="s">
        <v>295</v>
      </c>
      <c r="AJ1361" s="108">
        <v>1358</v>
      </c>
      <c r="AK1361" s="115" t="s">
        <v>1503</v>
      </c>
      <c r="AL1361" s="38" t="s">
        <v>295</v>
      </c>
    </row>
    <row r="1362" spans="32:38" x14ac:dyDescent="0.25">
      <c r="AF1362" s="107">
        <v>1359</v>
      </c>
      <c r="AG1362" s="115" t="s">
        <v>1233</v>
      </c>
      <c r="AH1362" s="38" t="s">
        <v>296</v>
      </c>
      <c r="AJ1362" s="108">
        <v>1359</v>
      </c>
      <c r="AK1362" s="115" t="s">
        <v>1504</v>
      </c>
      <c r="AL1362" s="38" t="s">
        <v>296</v>
      </c>
    </row>
    <row r="1363" spans="32:38" x14ac:dyDescent="0.25">
      <c r="AF1363" s="107">
        <v>1360</v>
      </c>
      <c r="AG1363" s="115" t="s">
        <v>1234</v>
      </c>
      <c r="AH1363" s="38" t="s">
        <v>294</v>
      </c>
      <c r="AJ1363" s="108">
        <v>1360</v>
      </c>
      <c r="AK1363" s="115" t="s">
        <v>1505</v>
      </c>
      <c r="AL1363" s="38" t="s">
        <v>294</v>
      </c>
    </row>
    <row r="1364" spans="32:38" x14ac:dyDescent="0.25">
      <c r="AF1364" s="107">
        <v>1361</v>
      </c>
      <c r="AG1364" s="115" t="s">
        <v>1235</v>
      </c>
      <c r="AH1364" s="38" t="s">
        <v>295</v>
      </c>
      <c r="AJ1364" s="108">
        <v>1361</v>
      </c>
      <c r="AK1364" s="115" t="s">
        <v>1506</v>
      </c>
      <c r="AL1364" s="38" t="s">
        <v>295</v>
      </c>
    </row>
    <row r="1365" spans="32:38" x14ac:dyDescent="0.25">
      <c r="AF1365" s="107">
        <v>1362</v>
      </c>
      <c r="AG1365" s="115" t="s">
        <v>1236</v>
      </c>
      <c r="AH1365" s="38" t="s">
        <v>296</v>
      </c>
      <c r="AJ1365" s="108">
        <v>1362</v>
      </c>
      <c r="AK1365" s="115" t="s">
        <v>1507</v>
      </c>
      <c r="AL1365" s="38" t="s">
        <v>296</v>
      </c>
    </row>
    <row r="1366" spans="32:38" x14ac:dyDescent="0.25">
      <c r="AF1366" s="107">
        <v>1363</v>
      </c>
      <c r="AG1366" s="115" t="s">
        <v>1237</v>
      </c>
      <c r="AH1366" s="38" t="s">
        <v>294</v>
      </c>
      <c r="AJ1366" s="108">
        <v>1363</v>
      </c>
      <c r="AK1366" s="115" t="s">
        <v>1508</v>
      </c>
      <c r="AL1366" s="38" t="s">
        <v>294</v>
      </c>
    </row>
    <row r="1367" spans="32:38" x14ac:dyDescent="0.25">
      <c r="AF1367" s="107">
        <v>1364</v>
      </c>
      <c r="AG1367" s="115" t="s">
        <v>1238</v>
      </c>
      <c r="AH1367" s="38" t="s">
        <v>295</v>
      </c>
      <c r="AJ1367" s="108">
        <v>1364</v>
      </c>
      <c r="AK1367" s="115" t="s">
        <v>1509</v>
      </c>
      <c r="AL1367" s="38" t="s">
        <v>295</v>
      </c>
    </row>
    <row r="1368" spans="32:38" x14ac:dyDescent="0.25">
      <c r="AF1368" s="107">
        <v>1365</v>
      </c>
      <c r="AG1368" s="115" t="s">
        <v>1239</v>
      </c>
      <c r="AH1368" s="38" t="s">
        <v>296</v>
      </c>
      <c r="AJ1368" s="108">
        <v>1365</v>
      </c>
      <c r="AK1368" s="115" t="s">
        <v>1510</v>
      </c>
      <c r="AL1368" s="38" t="s">
        <v>296</v>
      </c>
    </row>
    <row r="1369" spans="32:38" x14ac:dyDescent="0.25">
      <c r="AF1369" s="107">
        <v>1366</v>
      </c>
      <c r="AG1369" s="115" t="s">
        <v>1240</v>
      </c>
      <c r="AH1369" s="38" t="s">
        <v>294</v>
      </c>
      <c r="AJ1369" s="108">
        <v>1366</v>
      </c>
      <c r="AK1369" s="115" t="s">
        <v>1511</v>
      </c>
      <c r="AL1369" s="38" t="s">
        <v>294</v>
      </c>
    </row>
    <row r="1370" spans="32:38" x14ac:dyDescent="0.25">
      <c r="AF1370" s="107">
        <v>1367</v>
      </c>
      <c r="AG1370" s="115" t="s">
        <v>1241</v>
      </c>
      <c r="AH1370" s="38" t="s">
        <v>295</v>
      </c>
      <c r="AJ1370" s="108">
        <v>1367</v>
      </c>
      <c r="AK1370" s="115" t="s">
        <v>1512</v>
      </c>
      <c r="AL1370" s="38" t="s">
        <v>295</v>
      </c>
    </row>
    <row r="1371" spans="32:38" x14ac:dyDescent="0.25">
      <c r="AF1371" s="107">
        <v>1368</v>
      </c>
      <c r="AG1371" s="115" t="s">
        <v>1242</v>
      </c>
      <c r="AH1371" s="38" t="s">
        <v>296</v>
      </c>
      <c r="AJ1371" s="108">
        <v>1368</v>
      </c>
      <c r="AK1371" s="115" t="s">
        <v>1513</v>
      </c>
      <c r="AL1371" s="38" t="s">
        <v>296</v>
      </c>
    </row>
    <row r="1372" spans="32:38" x14ac:dyDescent="0.25">
      <c r="AF1372" s="107">
        <v>1369</v>
      </c>
      <c r="AG1372" s="115" t="s">
        <v>1243</v>
      </c>
      <c r="AH1372" s="38" t="s">
        <v>294</v>
      </c>
      <c r="AJ1372" s="108">
        <v>1369</v>
      </c>
      <c r="AK1372" s="115" t="s">
        <v>1514</v>
      </c>
      <c r="AL1372" s="38" t="s">
        <v>294</v>
      </c>
    </row>
    <row r="1373" spans="32:38" x14ac:dyDescent="0.25">
      <c r="AF1373" s="107">
        <v>1370</v>
      </c>
      <c r="AG1373" s="115" t="s">
        <v>1244</v>
      </c>
      <c r="AH1373" s="38" t="s">
        <v>295</v>
      </c>
      <c r="AJ1373" s="108">
        <v>1370</v>
      </c>
      <c r="AK1373" s="115" t="s">
        <v>1515</v>
      </c>
      <c r="AL1373" s="38" t="s">
        <v>295</v>
      </c>
    </row>
    <row r="1374" spans="32:38" x14ac:dyDescent="0.25">
      <c r="AF1374" s="107">
        <v>1371</v>
      </c>
      <c r="AG1374" s="115" t="s">
        <v>1245</v>
      </c>
      <c r="AH1374" s="38" t="s">
        <v>296</v>
      </c>
      <c r="AJ1374" s="108">
        <v>1371</v>
      </c>
      <c r="AK1374" s="115" t="s">
        <v>1516</v>
      </c>
      <c r="AL1374" s="38" t="s">
        <v>296</v>
      </c>
    </row>
    <row r="1375" spans="32:38" x14ac:dyDescent="0.25">
      <c r="AF1375" s="107">
        <v>1372</v>
      </c>
      <c r="AG1375" s="115" t="s">
        <v>1246</v>
      </c>
      <c r="AH1375" s="38" t="s">
        <v>294</v>
      </c>
      <c r="AJ1375" s="108">
        <v>1372</v>
      </c>
      <c r="AK1375" s="115" t="s">
        <v>1517</v>
      </c>
      <c r="AL1375" s="38" t="s">
        <v>294</v>
      </c>
    </row>
    <row r="1376" spans="32:38" x14ac:dyDescent="0.25">
      <c r="AF1376" s="107">
        <v>1373</v>
      </c>
      <c r="AG1376" s="115" t="s">
        <v>1247</v>
      </c>
      <c r="AH1376" s="38" t="s">
        <v>295</v>
      </c>
      <c r="AJ1376" s="108">
        <v>1373</v>
      </c>
      <c r="AK1376" s="115" t="s">
        <v>1518</v>
      </c>
      <c r="AL1376" s="38" t="s">
        <v>295</v>
      </c>
    </row>
    <row r="1377" spans="32:38" x14ac:dyDescent="0.25">
      <c r="AF1377" s="107">
        <v>1374</v>
      </c>
      <c r="AG1377" s="115" t="s">
        <v>1248</v>
      </c>
      <c r="AH1377" s="38" t="s">
        <v>296</v>
      </c>
      <c r="AJ1377" s="108">
        <v>1374</v>
      </c>
      <c r="AK1377" s="115" t="s">
        <v>1519</v>
      </c>
      <c r="AL1377" s="38" t="s">
        <v>296</v>
      </c>
    </row>
    <row r="1378" spans="32:38" x14ac:dyDescent="0.25">
      <c r="AF1378" s="107">
        <v>1375</v>
      </c>
      <c r="AG1378" s="115" t="s">
        <v>1249</v>
      </c>
      <c r="AH1378" s="38" t="s">
        <v>294</v>
      </c>
      <c r="AJ1378" s="108">
        <v>1375</v>
      </c>
      <c r="AK1378" s="115" t="s">
        <v>1520</v>
      </c>
      <c r="AL1378" s="38" t="s">
        <v>294</v>
      </c>
    </row>
    <row r="1379" spans="32:38" x14ac:dyDescent="0.25">
      <c r="AF1379" s="107">
        <v>1376</v>
      </c>
      <c r="AG1379" s="115" t="s">
        <v>1250</v>
      </c>
      <c r="AH1379" s="38" t="s">
        <v>295</v>
      </c>
      <c r="AJ1379" s="108">
        <v>1376</v>
      </c>
      <c r="AK1379" s="115" t="s">
        <v>1521</v>
      </c>
      <c r="AL1379" s="38" t="s">
        <v>295</v>
      </c>
    </row>
    <row r="1380" spans="32:38" x14ac:dyDescent="0.25">
      <c r="AF1380" s="107">
        <v>1377</v>
      </c>
      <c r="AG1380" s="115" t="s">
        <v>1251</v>
      </c>
      <c r="AH1380" s="38" t="s">
        <v>296</v>
      </c>
      <c r="AJ1380" s="108">
        <v>1377</v>
      </c>
      <c r="AK1380" s="115" t="s">
        <v>1522</v>
      </c>
      <c r="AL1380" s="38" t="s">
        <v>296</v>
      </c>
    </row>
    <row r="1381" spans="32:38" x14ac:dyDescent="0.25">
      <c r="AF1381" s="107">
        <v>1378</v>
      </c>
      <c r="AG1381" s="115" t="s">
        <v>1252</v>
      </c>
      <c r="AH1381" s="38" t="s">
        <v>294</v>
      </c>
      <c r="AJ1381" s="108">
        <v>1378</v>
      </c>
      <c r="AK1381" s="115" t="s">
        <v>1523</v>
      </c>
      <c r="AL1381" s="38" t="s">
        <v>294</v>
      </c>
    </row>
    <row r="1382" spans="32:38" x14ac:dyDescent="0.25">
      <c r="AF1382" s="107">
        <v>1379</v>
      </c>
      <c r="AG1382" s="115" t="s">
        <v>1253</v>
      </c>
      <c r="AH1382" s="38" t="s">
        <v>295</v>
      </c>
      <c r="AJ1382" s="108">
        <v>1379</v>
      </c>
      <c r="AK1382" s="115" t="s">
        <v>1524</v>
      </c>
      <c r="AL1382" s="38" t="s">
        <v>295</v>
      </c>
    </row>
    <row r="1383" spans="32:38" x14ac:dyDescent="0.25">
      <c r="AF1383" s="107">
        <v>1380</v>
      </c>
      <c r="AG1383" s="115" t="s">
        <v>1254</v>
      </c>
      <c r="AH1383" s="38" t="s">
        <v>296</v>
      </c>
      <c r="AJ1383" s="108">
        <v>1380</v>
      </c>
      <c r="AK1383" s="115" t="s">
        <v>1525</v>
      </c>
      <c r="AL1383" s="38" t="s">
        <v>296</v>
      </c>
    </row>
    <row r="1384" spans="32:38" x14ac:dyDescent="0.25">
      <c r="AF1384" s="107">
        <v>1381</v>
      </c>
      <c r="AG1384" s="115" t="s">
        <v>1255</v>
      </c>
      <c r="AH1384" s="38" t="s">
        <v>294</v>
      </c>
      <c r="AJ1384" s="108">
        <v>1381</v>
      </c>
      <c r="AK1384" s="115" t="s">
        <v>1526</v>
      </c>
      <c r="AL1384" s="38" t="s">
        <v>294</v>
      </c>
    </row>
    <row r="1385" spans="32:38" x14ac:dyDescent="0.25">
      <c r="AF1385" s="107">
        <v>1382</v>
      </c>
      <c r="AG1385" s="115" t="s">
        <v>1256</v>
      </c>
      <c r="AH1385" s="38" t="s">
        <v>295</v>
      </c>
      <c r="AJ1385" s="108">
        <v>1382</v>
      </c>
      <c r="AK1385" s="115" t="s">
        <v>1527</v>
      </c>
      <c r="AL1385" s="38" t="s">
        <v>295</v>
      </c>
    </row>
    <row r="1386" spans="32:38" x14ac:dyDescent="0.25">
      <c r="AF1386" s="107">
        <v>1383</v>
      </c>
      <c r="AG1386" s="115" t="s">
        <v>1257</v>
      </c>
      <c r="AH1386" s="38" t="s">
        <v>296</v>
      </c>
      <c r="AJ1386" s="108">
        <v>1383</v>
      </c>
      <c r="AK1386" s="115" t="s">
        <v>1528</v>
      </c>
      <c r="AL1386" s="38" t="s">
        <v>296</v>
      </c>
    </row>
    <row r="1387" spans="32:38" x14ac:dyDescent="0.25">
      <c r="AF1387" s="107">
        <v>1384</v>
      </c>
      <c r="AG1387" s="115" t="s">
        <v>1259</v>
      </c>
      <c r="AH1387" s="38" t="s">
        <v>294</v>
      </c>
      <c r="AJ1387" s="108">
        <v>1384</v>
      </c>
      <c r="AK1387" s="115" t="s">
        <v>1529</v>
      </c>
      <c r="AL1387" s="38" t="s">
        <v>294</v>
      </c>
    </row>
    <row r="1388" spans="32:38" x14ac:dyDescent="0.25">
      <c r="AF1388" s="107">
        <v>1385</v>
      </c>
      <c r="AG1388" s="115" t="s">
        <v>1260</v>
      </c>
      <c r="AH1388" s="38" t="s">
        <v>295</v>
      </c>
      <c r="AJ1388" s="108">
        <v>1385</v>
      </c>
      <c r="AK1388" s="115" t="s">
        <v>1530</v>
      </c>
      <c r="AL1388" s="38" t="s">
        <v>295</v>
      </c>
    </row>
    <row r="1389" spans="32:38" x14ac:dyDescent="0.25">
      <c r="AF1389" s="107">
        <v>1386</v>
      </c>
      <c r="AG1389" s="115" t="s">
        <v>1261</v>
      </c>
      <c r="AH1389" s="38" t="s">
        <v>296</v>
      </c>
      <c r="AJ1389" s="108">
        <v>1386</v>
      </c>
      <c r="AK1389" s="115" t="s">
        <v>1531</v>
      </c>
      <c r="AL1389" s="38" t="s">
        <v>296</v>
      </c>
    </row>
    <row r="1390" spans="32:38" x14ac:dyDescent="0.25">
      <c r="AF1390" s="107">
        <v>1387</v>
      </c>
      <c r="AG1390" s="115" t="s">
        <v>1262</v>
      </c>
      <c r="AH1390" s="38" t="s">
        <v>294</v>
      </c>
      <c r="AJ1390" s="108">
        <v>1387</v>
      </c>
      <c r="AK1390" s="115" t="s">
        <v>1532</v>
      </c>
      <c r="AL1390" s="38" t="s">
        <v>294</v>
      </c>
    </row>
    <row r="1391" spans="32:38" x14ac:dyDescent="0.25">
      <c r="AF1391" s="107">
        <v>1388</v>
      </c>
      <c r="AG1391" s="115" t="s">
        <v>1263</v>
      </c>
      <c r="AH1391" s="38" t="s">
        <v>295</v>
      </c>
      <c r="AJ1391" s="108">
        <v>1388</v>
      </c>
      <c r="AK1391" s="115" t="s">
        <v>1533</v>
      </c>
      <c r="AL1391" s="38" t="s">
        <v>295</v>
      </c>
    </row>
    <row r="1392" spans="32:38" x14ac:dyDescent="0.25">
      <c r="AF1392" s="107">
        <v>1389</v>
      </c>
      <c r="AG1392" s="115" t="s">
        <v>1264</v>
      </c>
      <c r="AH1392" s="38" t="s">
        <v>296</v>
      </c>
      <c r="AJ1392" s="108">
        <v>1389</v>
      </c>
      <c r="AK1392" s="115" t="s">
        <v>1534</v>
      </c>
      <c r="AL1392" s="38" t="s">
        <v>296</v>
      </c>
    </row>
    <row r="1393" spans="32:38" x14ac:dyDescent="0.25">
      <c r="AF1393" s="107">
        <v>1390</v>
      </c>
      <c r="AG1393" s="115" t="s">
        <v>1265</v>
      </c>
      <c r="AH1393" s="38" t="s">
        <v>294</v>
      </c>
      <c r="AJ1393" s="108">
        <v>1390</v>
      </c>
      <c r="AK1393" s="115" t="s">
        <v>1535</v>
      </c>
      <c r="AL1393" s="38" t="s">
        <v>294</v>
      </c>
    </row>
    <row r="1394" spans="32:38" x14ac:dyDescent="0.25">
      <c r="AF1394" s="107">
        <v>1391</v>
      </c>
      <c r="AG1394" s="115" t="s">
        <v>1266</v>
      </c>
      <c r="AH1394" s="38" t="s">
        <v>295</v>
      </c>
      <c r="AJ1394" s="108">
        <v>1391</v>
      </c>
      <c r="AK1394" s="115" t="s">
        <v>1536</v>
      </c>
      <c r="AL1394" s="38" t="s">
        <v>295</v>
      </c>
    </row>
    <row r="1395" spans="32:38" x14ac:dyDescent="0.25">
      <c r="AF1395" s="107">
        <v>1392</v>
      </c>
      <c r="AG1395" s="115" t="s">
        <v>1267</v>
      </c>
      <c r="AH1395" s="38" t="s">
        <v>296</v>
      </c>
      <c r="AJ1395" s="108">
        <v>1392</v>
      </c>
      <c r="AK1395" s="115" t="s">
        <v>1537</v>
      </c>
      <c r="AL1395" s="38" t="s">
        <v>296</v>
      </c>
    </row>
    <row r="1396" spans="32:38" x14ac:dyDescent="0.25">
      <c r="AF1396" s="107">
        <v>1393</v>
      </c>
      <c r="AG1396" s="115" t="s">
        <v>1268</v>
      </c>
      <c r="AH1396" s="38" t="s">
        <v>294</v>
      </c>
      <c r="AJ1396" s="108">
        <v>1393</v>
      </c>
      <c r="AK1396" s="115" t="s">
        <v>1538</v>
      </c>
      <c r="AL1396" s="38" t="s">
        <v>294</v>
      </c>
    </row>
    <row r="1397" spans="32:38" x14ac:dyDescent="0.25">
      <c r="AF1397" s="107">
        <v>1394</v>
      </c>
      <c r="AG1397" s="115" t="s">
        <v>1269</v>
      </c>
      <c r="AH1397" s="38" t="s">
        <v>295</v>
      </c>
      <c r="AJ1397" s="108">
        <v>1394</v>
      </c>
      <c r="AK1397" s="115" t="s">
        <v>1539</v>
      </c>
      <c r="AL1397" s="38" t="s">
        <v>295</v>
      </c>
    </row>
    <row r="1398" spans="32:38" x14ac:dyDescent="0.25">
      <c r="AF1398" s="107">
        <v>1395</v>
      </c>
      <c r="AG1398" s="115" t="s">
        <v>1270</v>
      </c>
      <c r="AH1398" s="38" t="s">
        <v>296</v>
      </c>
      <c r="AJ1398" s="108">
        <v>1395</v>
      </c>
      <c r="AK1398" s="115" t="s">
        <v>1540</v>
      </c>
      <c r="AL1398" s="38" t="s">
        <v>296</v>
      </c>
    </row>
    <row r="1399" spans="32:38" x14ac:dyDescent="0.25">
      <c r="AF1399" s="107">
        <v>1396</v>
      </c>
      <c r="AG1399" s="115" t="s">
        <v>1271</v>
      </c>
      <c r="AH1399" s="38" t="s">
        <v>294</v>
      </c>
      <c r="AJ1399" s="108">
        <v>1396</v>
      </c>
      <c r="AK1399" s="115" t="s">
        <v>1541</v>
      </c>
      <c r="AL1399" s="38" t="s">
        <v>294</v>
      </c>
    </row>
    <row r="1400" spans="32:38" x14ac:dyDescent="0.25">
      <c r="AF1400" s="107">
        <v>1397</v>
      </c>
      <c r="AG1400" s="115" t="s">
        <v>1272</v>
      </c>
      <c r="AH1400" s="38" t="s">
        <v>295</v>
      </c>
      <c r="AJ1400" s="108">
        <v>1397</v>
      </c>
      <c r="AK1400" s="115" t="s">
        <v>1542</v>
      </c>
      <c r="AL1400" s="38" t="s">
        <v>295</v>
      </c>
    </row>
    <row r="1401" spans="32:38" x14ac:dyDescent="0.25">
      <c r="AF1401" s="107">
        <v>1398</v>
      </c>
      <c r="AG1401" s="115" t="s">
        <v>1273</v>
      </c>
      <c r="AH1401" s="38" t="s">
        <v>296</v>
      </c>
      <c r="AJ1401" s="108">
        <v>1398</v>
      </c>
      <c r="AK1401" s="115" t="s">
        <v>1543</v>
      </c>
      <c r="AL1401" s="38" t="s">
        <v>296</v>
      </c>
    </row>
    <row r="1402" spans="32:38" x14ac:dyDescent="0.25">
      <c r="AF1402" s="107">
        <v>1399</v>
      </c>
      <c r="AG1402" s="115" t="s">
        <v>1274</v>
      </c>
      <c r="AH1402" s="38" t="s">
        <v>294</v>
      </c>
      <c r="AJ1402" s="108">
        <v>1399</v>
      </c>
      <c r="AK1402" s="115" t="s">
        <v>1544</v>
      </c>
      <c r="AL1402" s="38" t="s">
        <v>294</v>
      </c>
    </row>
    <row r="1403" spans="32:38" x14ac:dyDescent="0.25">
      <c r="AF1403" s="107">
        <v>1400</v>
      </c>
      <c r="AG1403" s="115" t="s">
        <v>1275</v>
      </c>
      <c r="AH1403" s="38" t="s">
        <v>295</v>
      </c>
      <c r="AJ1403" s="108">
        <v>1400</v>
      </c>
      <c r="AK1403" s="115" t="s">
        <v>1545</v>
      </c>
      <c r="AL1403" s="38" t="s">
        <v>295</v>
      </c>
    </row>
    <row r="1404" spans="32:38" x14ac:dyDescent="0.25">
      <c r="AF1404" s="107">
        <v>1401</v>
      </c>
      <c r="AG1404" s="115" t="s">
        <v>1276</v>
      </c>
      <c r="AH1404" s="38" t="s">
        <v>296</v>
      </c>
      <c r="AJ1404" s="108">
        <v>1401</v>
      </c>
      <c r="AK1404" s="115" t="s">
        <v>1546</v>
      </c>
      <c r="AL1404" s="38" t="s">
        <v>296</v>
      </c>
    </row>
    <row r="1405" spans="32:38" x14ac:dyDescent="0.25">
      <c r="AF1405" s="107">
        <v>1402</v>
      </c>
      <c r="AG1405" s="115" t="s">
        <v>1277</v>
      </c>
      <c r="AH1405" s="38" t="s">
        <v>294</v>
      </c>
      <c r="AJ1405" s="108">
        <v>1402</v>
      </c>
      <c r="AK1405" s="115" t="s">
        <v>1547</v>
      </c>
      <c r="AL1405" s="38" t="s">
        <v>294</v>
      </c>
    </row>
    <row r="1406" spans="32:38" x14ac:dyDescent="0.25">
      <c r="AF1406" s="107">
        <v>1403</v>
      </c>
      <c r="AG1406" s="115" t="s">
        <v>1278</v>
      </c>
      <c r="AH1406" s="38" t="s">
        <v>295</v>
      </c>
      <c r="AJ1406" s="108">
        <v>1403</v>
      </c>
      <c r="AK1406" s="115" t="s">
        <v>1548</v>
      </c>
      <c r="AL1406" s="38" t="s">
        <v>295</v>
      </c>
    </row>
    <row r="1407" spans="32:38" x14ac:dyDescent="0.25">
      <c r="AF1407" s="107">
        <v>1404</v>
      </c>
      <c r="AG1407" s="115" t="s">
        <v>1279</v>
      </c>
      <c r="AH1407" s="38" t="s">
        <v>296</v>
      </c>
      <c r="AJ1407" s="108">
        <v>1404</v>
      </c>
      <c r="AK1407" s="115" t="s">
        <v>1549</v>
      </c>
      <c r="AL1407" s="38" t="s">
        <v>296</v>
      </c>
    </row>
    <row r="1408" spans="32:38" x14ac:dyDescent="0.25">
      <c r="AF1408" s="107">
        <v>1405</v>
      </c>
      <c r="AG1408" s="115" t="s">
        <v>1280</v>
      </c>
      <c r="AH1408" s="38" t="s">
        <v>294</v>
      </c>
      <c r="AJ1408" s="108">
        <v>1405</v>
      </c>
      <c r="AK1408" s="115" t="s">
        <v>1550</v>
      </c>
      <c r="AL1408" s="38" t="s">
        <v>294</v>
      </c>
    </row>
    <row r="1409" spans="32:38" x14ac:dyDescent="0.25">
      <c r="AF1409" s="107">
        <v>1406</v>
      </c>
      <c r="AG1409" s="115" t="s">
        <v>1281</v>
      </c>
      <c r="AH1409" s="38" t="s">
        <v>295</v>
      </c>
      <c r="AJ1409" s="108">
        <v>1406</v>
      </c>
      <c r="AK1409" s="115" t="s">
        <v>1551</v>
      </c>
      <c r="AL1409" s="38" t="s">
        <v>295</v>
      </c>
    </row>
    <row r="1410" spans="32:38" x14ac:dyDescent="0.25">
      <c r="AF1410" s="107">
        <v>1407</v>
      </c>
      <c r="AG1410" s="115" t="s">
        <v>1282</v>
      </c>
      <c r="AH1410" s="38" t="s">
        <v>296</v>
      </c>
      <c r="AJ1410" s="108">
        <v>1407</v>
      </c>
      <c r="AK1410" s="115" t="s">
        <v>1552</v>
      </c>
      <c r="AL1410" s="38" t="s">
        <v>296</v>
      </c>
    </row>
    <row r="1411" spans="32:38" x14ac:dyDescent="0.25">
      <c r="AF1411" s="107">
        <v>1408</v>
      </c>
      <c r="AG1411" s="115" t="s">
        <v>1283</v>
      </c>
      <c r="AH1411" s="38" t="s">
        <v>294</v>
      </c>
      <c r="AJ1411" s="108">
        <v>1408</v>
      </c>
      <c r="AK1411" s="115" t="s">
        <v>1553</v>
      </c>
      <c r="AL1411" s="38" t="s">
        <v>294</v>
      </c>
    </row>
    <row r="1412" spans="32:38" x14ac:dyDescent="0.25">
      <c r="AF1412" s="107">
        <v>1409</v>
      </c>
      <c r="AG1412" s="115" t="s">
        <v>1284</v>
      </c>
      <c r="AH1412" s="38" t="s">
        <v>295</v>
      </c>
      <c r="AJ1412" s="108">
        <v>1409</v>
      </c>
      <c r="AK1412" s="115" t="s">
        <v>1554</v>
      </c>
      <c r="AL1412" s="38" t="s">
        <v>295</v>
      </c>
    </row>
    <row r="1413" spans="32:38" x14ac:dyDescent="0.25">
      <c r="AF1413" s="107">
        <v>1410</v>
      </c>
      <c r="AG1413" s="115" t="s">
        <v>1285</v>
      </c>
      <c r="AH1413" s="38" t="s">
        <v>296</v>
      </c>
      <c r="AJ1413" s="108">
        <v>1410</v>
      </c>
      <c r="AK1413" s="115" t="s">
        <v>1555</v>
      </c>
      <c r="AL1413" s="38" t="s">
        <v>296</v>
      </c>
    </row>
    <row r="1414" spans="32:38" x14ac:dyDescent="0.25">
      <c r="AF1414" s="107">
        <v>1411</v>
      </c>
      <c r="AG1414" s="115" t="s">
        <v>1286</v>
      </c>
      <c r="AH1414" s="38" t="s">
        <v>294</v>
      </c>
      <c r="AJ1414" s="108">
        <v>1411</v>
      </c>
      <c r="AK1414" s="115" t="s">
        <v>1556</v>
      </c>
      <c r="AL1414" s="38" t="s">
        <v>294</v>
      </c>
    </row>
    <row r="1415" spans="32:38" x14ac:dyDescent="0.25">
      <c r="AF1415" s="107">
        <v>1412</v>
      </c>
      <c r="AG1415" s="115" t="s">
        <v>1287</v>
      </c>
      <c r="AH1415" s="38" t="s">
        <v>295</v>
      </c>
      <c r="AJ1415" s="108">
        <v>1412</v>
      </c>
      <c r="AK1415" s="115" t="s">
        <v>1557</v>
      </c>
      <c r="AL1415" s="38" t="s">
        <v>295</v>
      </c>
    </row>
    <row r="1416" spans="32:38" x14ac:dyDescent="0.25">
      <c r="AF1416" s="107">
        <v>1413</v>
      </c>
      <c r="AG1416" s="115" t="s">
        <v>1288</v>
      </c>
      <c r="AH1416" s="38" t="s">
        <v>296</v>
      </c>
      <c r="AJ1416" s="108">
        <v>1413</v>
      </c>
      <c r="AK1416" s="115" t="s">
        <v>1558</v>
      </c>
      <c r="AL1416" s="38" t="s">
        <v>296</v>
      </c>
    </row>
    <row r="1417" spans="32:38" x14ac:dyDescent="0.25">
      <c r="AF1417" s="107">
        <v>1414</v>
      </c>
      <c r="AG1417" s="115" t="s">
        <v>1289</v>
      </c>
      <c r="AH1417" s="38" t="s">
        <v>294</v>
      </c>
      <c r="AJ1417" s="108">
        <v>1414</v>
      </c>
      <c r="AK1417" s="115" t="s">
        <v>1559</v>
      </c>
      <c r="AL1417" s="38" t="s">
        <v>294</v>
      </c>
    </row>
    <row r="1418" spans="32:38" x14ac:dyDescent="0.25">
      <c r="AF1418" s="107">
        <v>1415</v>
      </c>
      <c r="AG1418" s="115" t="s">
        <v>1290</v>
      </c>
      <c r="AH1418" s="38" t="s">
        <v>295</v>
      </c>
      <c r="AJ1418" s="108">
        <v>1415</v>
      </c>
      <c r="AK1418" s="115" t="s">
        <v>1560</v>
      </c>
      <c r="AL1418" s="38" t="s">
        <v>295</v>
      </c>
    </row>
    <row r="1419" spans="32:38" x14ac:dyDescent="0.25">
      <c r="AF1419" s="107">
        <v>1416</v>
      </c>
      <c r="AG1419" s="115" t="s">
        <v>1291</v>
      </c>
      <c r="AH1419" s="38" t="s">
        <v>296</v>
      </c>
      <c r="AJ1419" s="108">
        <v>1416</v>
      </c>
      <c r="AK1419" s="115" t="s">
        <v>1561</v>
      </c>
      <c r="AL1419" s="38" t="s">
        <v>296</v>
      </c>
    </row>
    <row r="1420" spans="32:38" x14ac:dyDescent="0.25">
      <c r="AF1420" s="107">
        <v>1417</v>
      </c>
      <c r="AG1420" s="115" t="s">
        <v>1292</v>
      </c>
      <c r="AH1420" s="38" t="s">
        <v>294</v>
      </c>
      <c r="AJ1420" s="108">
        <v>1417</v>
      </c>
      <c r="AK1420" s="115" t="s">
        <v>1562</v>
      </c>
      <c r="AL1420" s="38" t="s">
        <v>294</v>
      </c>
    </row>
    <row r="1421" spans="32:38" x14ac:dyDescent="0.25">
      <c r="AF1421" s="107">
        <v>1418</v>
      </c>
      <c r="AG1421" s="115" t="s">
        <v>1293</v>
      </c>
      <c r="AH1421" s="38" t="s">
        <v>295</v>
      </c>
      <c r="AJ1421" s="108">
        <v>1418</v>
      </c>
      <c r="AK1421" s="115" t="s">
        <v>1563</v>
      </c>
      <c r="AL1421" s="38" t="s">
        <v>295</v>
      </c>
    </row>
    <row r="1422" spans="32:38" x14ac:dyDescent="0.25">
      <c r="AF1422" s="107">
        <v>1419</v>
      </c>
      <c r="AG1422" s="115" t="s">
        <v>1294</v>
      </c>
      <c r="AH1422" s="38" t="s">
        <v>296</v>
      </c>
      <c r="AJ1422" s="108">
        <v>1419</v>
      </c>
      <c r="AK1422" s="115" t="s">
        <v>1564</v>
      </c>
      <c r="AL1422" s="38" t="s">
        <v>296</v>
      </c>
    </row>
    <row r="1423" spans="32:38" x14ac:dyDescent="0.25">
      <c r="AF1423" s="107">
        <v>1420</v>
      </c>
      <c r="AG1423" s="115" t="s">
        <v>1295</v>
      </c>
      <c r="AH1423" s="38" t="s">
        <v>294</v>
      </c>
      <c r="AJ1423" s="108">
        <v>1420</v>
      </c>
      <c r="AK1423" s="115" t="s">
        <v>1082</v>
      </c>
      <c r="AL1423" s="38" t="s">
        <v>294</v>
      </c>
    </row>
    <row r="1424" spans="32:38" x14ac:dyDescent="0.25">
      <c r="AF1424" s="107">
        <v>1421</v>
      </c>
      <c r="AG1424" s="115" t="s">
        <v>1296</v>
      </c>
      <c r="AH1424" s="38" t="s">
        <v>295</v>
      </c>
      <c r="AJ1424" s="108">
        <v>1421</v>
      </c>
      <c r="AK1424" s="115" t="s">
        <v>1565</v>
      </c>
      <c r="AL1424" s="38" t="s">
        <v>295</v>
      </c>
    </row>
    <row r="1425" spans="32:38" x14ac:dyDescent="0.25">
      <c r="AF1425" s="107">
        <v>1422</v>
      </c>
      <c r="AG1425" s="115" t="s">
        <v>1297</v>
      </c>
      <c r="AH1425" s="38" t="s">
        <v>296</v>
      </c>
      <c r="AJ1425" s="108">
        <v>1422</v>
      </c>
      <c r="AK1425" s="115" t="s">
        <v>1566</v>
      </c>
      <c r="AL1425" s="38" t="s">
        <v>296</v>
      </c>
    </row>
    <row r="1426" spans="32:38" x14ac:dyDescent="0.25">
      <c r="AF1426" s="107">
        <v>1423</v>
      </c>
      <c r="AG1426" s="115" t="s">
        <v>1298</v>
      </c>
      <c r="AH1426" s="38" t="s">
        <v>294</v>
      </c>
      <c r="AJ1426" s="108">
        <v>1423</v>
      </c>
      <c r="AK1426" s="115" t="s">
        <v>1567</v>
      </c>
      <c r="AL1426" s="38" t="s">
        <v>294</v>
      </c>
    </row>
    <row r="1427" spans="32:38" x14ac:dyDescent="0.25">
      <c r="AF1427" s="107">
        <v>1424</v>
      </c>
      <c r="AG1427" s="115" t="s">
        <v>1299</v>
      </c>
      <c r="AH1427" s="38" t="s">
        <v>295</v>
      </c>
      <c r="AJ1427" s="108">
        <v>1424</v>
      </c>
      <c r="AK1427" s="115" t="s">
        <v>1568</v>
      </c>
      <c r="AL1427" s="38" t="s">
        <v>295</v>
      </c>
    </row>
    <row r="1428" spans="32:38" x14ac:dyDescent="0.25">
      <c r="AF1428" s="107">
        <v>1425</v>
      </c>
      <c r="AG1428" s="115" t="s">
        <v>1300</v>
      </c>
      <c r="AH1428" s="38" t="s">
        <v>296</v>
      </c>
      <c r="AJ1428" s="108">
        <v>1425</v>
      </c>
      <c r="AK1428" s="115" t="s">
        <v>1569</v>
      </c>
      <c r="AL1428" s="38" t="s">
        <v>296</v>
      </c>
    </row>
    <row r="1429" spans="32:38" x14ac:dyDescent="0.25">
      <c r="AF1429" s="107">
        <v>1426</v>
      </c>
      <c r="AG1429" s="115" t="s">
        <v>1301</v>
      </c>
      <c r="AH1429" s="38" t="s">
        <v>294</v>
      </c>
      <c r="AJ1429" s="108">
        <v>1426</v>
      </c>
      <c r="AK1429" s="115" t="s">
        <v>1570</v>
      </c>
      <c r="AL1429" s="38" t="s">
        <v>294</v>
      </c>
    </row>
    <row r="1430" spans="32:38" x14ac:dyDescent="0.25">
      <c r="AF1430" s="107">
        <v>1427</v>
      </c>
      <c r="AG1430" s="115" t="s">
        <v>1302</v>
      </c>
      <c r="AH1430" s="38" t="s">
        <v>295</v>
      </c>
      <c r="AJ1430" s="108">
        <v>1427</v>
      </c>
      <c r="AK1430" s="115" t="s">
        <v>1571</v>
      </c>
      <c r="AL1430" s="38" t="s">
        <v>295</v>
      </c>
    </row>
    <row r="1431" spans="32:38" x14ac:dyDescent="0.25">
      <c r="AF1431" s="107">
        <v>1428</v>
      </c>
      <c r="AG1431" s="115" t="s">
        <v>1303</v>
      </c>
      <c r="AH1431" s="38" t="s">
        <v>296</v>
      </c>
      <c r="AJ1431" s="108">
        <v>1428</v>
      </c>
      <c r="AK1431" s="115" t="s">
        <v>1572</v>
      </c>
      <c r="AL1431" s="38" t="s">
        <v>296</v>
      </c>
    </row>
    <row r="1432" spans="32:38" x14ac:dyDescent="0.25">
      <c r="AF1432" s="107">
        <v>1429</v>
      </c>
      <c r="AG1432" s="115" t="s">
        <v>1304</v>
      </c>
      <c r="AH1432" s="38" t="s">
        <v>294</v>
      </c>
      <c r="AJ1432" s="108">
        <v>1429</v>
      </c>
      <c r="AK1432" s="115" t="s">
        <v>1573</v>
      </c>
      <c r="AL1432" s="38" t="s">
        <v>294</v>
      </c>
    </row>
    <row r="1433" spans="32:38" x14ac:dyDescent="0.25">
      <c r="AF1433" s="107">
        <v>1430</v>
      </c>
      <c r="AG1433" s="115" t="s">
        <v>1305</v>
      </c>
      <c r="AH1433" s="38" t="s">
        <v>295</v>
      </c>
      <c r="AJ1433" s="108">
        <v>1430</v>
      </c>
      <c r="AK1433" s="115" t="s">
        <v>1574</v>
      </c>
      <c r="AL1433" s="38" t="s">
        <v>295</v>
      </c>
    </row>
    <row r="1434" spans="32:38" x14ac:dyDescent="0.25">
      <c r="AF1434" s="107">
        <v>1431</v>
      </c>
      <c r="AG1434" s="115" t="s">
        <v>1306</v>
      </c>
      <c r="AH1434" s="38" t="s">
        <v>296</v>
      </c>
      <c r="AJ1434" s="108">
        <v>1431</v>
      </c>
      <c r="AK1434" s="115" t="s">
        <v>1575</v>
      </c>
      <c r="AL1434" s="38" t="s">
        <v>296</v>
      </c>
    </row>
    <row r="1435" spans="32:38" x14ac:dyDescent="0.25">
      <c r="AF1435" s="107">
        <v>1432</v>
      </c>
      <c r="AG1435" s="115" t="s">
        <v>1307</v>
      </c>
      <c r="AH1435" s="38" t="s">
        <v>294</v>
      </c>
      <c r="AJ1435" s="108">
        <v>1432</v>
      </c>
      <c r="AK1435" s="115" t="s">
        <v>1576</v>
      </c>
      <c r="AL1435" s="38" t="s">
        <v>294</v>
      </c>
    </row>
    <row r="1436" spans="32:38" x14ac:dyDescent="0.25">
      <c r="AF1436" s="107">
        <v>1433</v>
      </c>
      <c r="AG1436" s="115" t="s">
        <v>1308</v>
      </c>
      <c r="AH1436" s="38" t="s">
        <v>295</v>
      </c>
      <c r="AJ1436" s="108">
        <v>1433</v>
      </c>
      <c r="AK1436" s="115" t="s">
        <v>1577</v>
      </c>
      <c r="AL1436" s="38" t="s">
        <v>295</v>
      </c>
    </row>
    <row r="1437" spans="32:38" x14ac:dyDescent="0.25">
      <c r="AF1437" s="107">
        <v>1434</v>
      </c>
      <c r="AG1437" s="115" t="s">
        <v>1309</v>
      </c>
      <c r="AH1437" s="38" t="s">
        <v>296</v>
      </c>
      <c r="AJ1437" s="108">
        <v>1434</v>
      </c>
      <c r="AK1437" s="115" t="s">
        <v>1578</v>
      </c>
      <c r="AL1437" s="38" t="s">
        <v>296</v>
      </c>
    </row>
    <row r="1438" spans="32:38" x14ac:dyDescent="0.25">
      <c r="AF1438" s="107">
        <v>1435</v>
      </c>
      <c r="AG1438" s="115" t="s">
        <v>1310</v>
      </c>
      <c r="AH1438" s="38" t="s">
        <v>294</v>
      </c>
      <c r="AJ1438" s="108">
        <v>1435</v>
      </c>
      <c r="AK1438" s="115" t="s">
        <v>1579</v>
      </c>
      <c r="AL1438" s="38" t="s">
        <v>294</v>
      </c>
    </row>
    <row r="1439" spans="32:38" x14ac:dyDescent="0.25">
      <c r="AF1439" s="107">
        <v>1436</v>
      </c>
      <c r="AG1439" s="115" t="s">
        <v>1311</v>
      </c>
      <c r="AH1439" s="38" t="s">
        <v>295</v>
      </c>
      <c r="AJ1439" s="108">
        <v>1436</v>
      </c>
      <c r="AK1439" s="115" t="s">
        <v>1580</v>
      </c>
      <c r="AL1439" s="38" t="s">
        <v>295</v>
      </c>
    </row>
    <row r="1440" spans="32:38" x14ac:dyDescent="0.25">
      <c r="AF1440" s="107">
        <v>1437</v>
      </c>
      <c r="AG1440" s="115" t="s">
        <v>1312</v>
      </c>
      <c r="AH1440" s="38" t="s">
        <v>296</v>
      </c>
      <c r="AJ1440" s="108">
        <v>1437</v>
      </c>
      <c r="AK1440" s="115" t="s">
        <v>1581</v>
      </c>
      <c r="AL1440" s="38" t="s">
        <v>296</v>
      </c>
    </row>
    <row r="1441" spans="32:38" x14ac:dyDescent="0.25">
      <c r="AF1441" s="107">
        <v>1438</v>
      </c>
      <c r="AG1441" s="115" t="s">
        <v>1313</v>
      </c>
      <c r="AH1441" s="38" t="s">
        <v>294</v>
      </c>
      <c r="AJ1441" s="108">
        <v>1438</v>
      </c>
      <c r="AK1441" s="115" t="s">
        <v>1582</v>
      </c>
      <c r="AL1441" s="38" t="s">
        <v>294</v>
      </c>
    </row>
    <row r="1442" spans="32:38" x14ac:dyDescent="0.25">
      <c r="AF1442" s="107">
        <v>1439</v>
      </c>
      <c r="AG1442" s="115" t="s">
        <v>1314</v>
      </c>
      <c r="AH1442" s="38" t="s">
        <v>295</v>
      </c>
      <c r="AJ1442" s="108">
        <v>1439</v>
      </c>
      <c r="AK1442" s="115" t="s">
        <v>1583</v>
      </c>
      <c r="AL1442" s="38" t="s">
        <v>295</v>
      </c>
    </row>
    <row r="1443" spans="32:38" x14ac:dyDescent="0.25">
      <c r="AF1443" s="107">
        <v>1440</v>
      </c>
      <c r="AG1443" s="115" t="s">
        <v>1315</v>
      </c>
      <c r="AH1443" s="38" t="s">
        <v>296</v>
      </c>
      <c r="AJ1443" s="108">
        <v>1440</v>
      </c>
      <c r="AK1443" s="115" t="s">
        <v>1584</v>
      </c>
      <c r="AL1443" s="38" t="s">
        <v>296</v>
      </c>
    </row>
    <row r="1444" spans="32:38" x14ac:dyDescent="0.25">
      <c r="AF1444" s="107">
        <v>1441</v>
      </c>
      <c r="AG1444" s="115" t="s">
        <v>1316</v>
      </c>
      <c r="AH1444" s="38" t="s">
        <v>294</v>
      </c>
      <c r="AJ1444" s="108">
        <v>1441</v>
      </c>
      <c r="AK1444" s="115" t="s">
        <v>1585</v>
      </c>
      <c r="AL1444" s="38" t="s">
        <v>294</v>
      </c>
    </row>
    <row r="1445" spans="32:38" x14ac:dyDescent="0.25">
      <c r="AF1445" s="107">
        <v>1442</v>
      </c>
      <c r="AG1445" s="115" t="s">
        <v>1317</v>
      </c>
      <c r="AH1445" s="38" t="s">
        <v>295</v>
      </c>
      <c r="AJ1445" s="108">
        <v>1442</v>
      </c>
      <c r="AK1445" s="115" t="s">
        <v>1586</v>
      </c>
      <c r="AL1445" s="38" t="s">
        <v>295</v>
      </c>
    </row>
    <row r="1446" spans="32:38" x14ac:dyDescent="0.25">
      <c r="AF1446" s="107">
        <v>1443</v>
      </c>
      <c r="AG1446" s="115" t="s">
        <v>1318</v>
      </c>
      <c r="AH1446" s="38" t="s">
        <v>296</v>
      </c>
      <c r="AJ1446" s="108">
        <v>1443</v>
      </c>
      <c r="AK1446" s="115" t="s">
        <v>1587</v>
      </c>
      <c r="AL1446" s="38" t="s">
        <v>296</v>
      </c>
    </row>
    <row r="1447" spans="32:38" x14ac:dyDescent="0.25">
      <c r="AF1447" s="107">
        <v>1444</v>
      </c>
      <c r="AG1447" s="115" t="s">
        <v>1319</v>
      </c>
      <c r="AH1447" s="38" t="s">
        <v>294</v>
      </c>
      <c r="AJ1447" s="108">
        <v>1444</v>
      </c>
      <c r="AK1447" s="115" t="s">
        <v>1588</v>
      </c>
      <c r="AL1447" s="38" t="s">
        <v>294</v>
      </c>
    </row>
    <row r="1448" spans="32:38" x14ac:dyDescent="0.25">
      <c r="AF1448" s="107">
        <v>1445</v>
      </c>
      <c r="AG1448" s="115" t="s">
        <v>1320</v>
      </c>
      <c r="AH1448" s="38" t="s">
        <v>295</v>
      </c>
      <c r="AJ1448" s="108">
        <v>1445</v>
      </c>
      <c r="AK1448" s="115" t="s">
        <v>1589</v>
      </c>
      <c r="AL1448" s="38" t="s">
        <v>295</v>
      </c>
    </row>
    <row r="1449" spans="32:38" x14ac:dyDescent="0.25">
      <c r="AF1449" s="107">
        <v>1446</v>
      </c>
      <c r="AG1449" s="115" t="s">
        <v>1321</v>
      </c>
      <c r="AH1449" s="38" t="s">
        <v>296</v>
      </c>
      <c r="AJ1449" s="108">
        <v>1446</v>
      </c>
      <c r="AK1449" s="115" t="s">
        <v>1590</v>
      </c>
      <c r="AL1449" s="38" t="s">
        <v>296</v>
      </c>
    </row>
    <row r="1450" spans="32:38" x14ac:dyDescent="0.25">
      <c r="AF1450" s="107">
        <v>1447</v>
      </c>
      <c r="AG1450" s="115" t="s">
        <v>1322</v>
      </c>
      <c r="AH1450" s="38" t="s">
        <v>294</v>
      </c>
      <c r="AJ1450" s="108">
        <v>1447</v>
      </c>
      <c r="AK1450" s="115" t="s">
        <v>1591</v>
      </c>
      <c r="AL1450" s="38" t="s">
        <v>294</v>
      </c>
    </row>
    <row r="1451" spans="32:38" x14ac:dyDescent="0.25">
      <c r="AF1451" s="107">
        <v>1448</v>
      </c>
      <c r="AG1451" s="115" t="s">
        <v>1323</v>
      </c>
      <c r="AH1451" s="38" t="s">
        <v>295</v>
      </c>
      <c r="AJ1451" s="108">
        <v>1448</v>
      </c>
      <c r="AK1451" s="115" t="s">
        <v>1592</v>
      </c>
      <c r="AL1451" s="38" t="s">
        <v>295</v>
      </c>
    </row>
    <row r="1452" spans="32:38" x14ac:dyDescent="0.25">
      <c r="AF1452" s="107">
        <v>1449</v>
      </c>
      <c r="AG1452" s="115" t="s">
        <v>1324</v>
      </c>
      <c r="AH1452" s="38" t="s">
        <v>296</v>
      </c>
      <c r="AJ1452" s="108">
        <v>1449</v>
      </c>
      <c r="AK1452" s="115" t="s">
        <v>1593</v>
      </c>
      <c r="AL1452" s="38" t="s">
        <v>296</v>
      </c>
    </row>
    <row r="1453" spans="32:38" x14ac:dyDescent="0.25">
      <c r="AF1453" s="107">
        <v>1450</v>
      </c>
      <c r="AG1453" s="115" t="s">
        <v>1325</v>
      </c>
      <c r="AH1453" s="38" t="s">
        <v>294</v>
      </c>
      <c r="AJ1453" s="108">
        <v>1450</v>
      </c>
      <c r="AK1453" s="115" t="s">
        <v>1594</v>
      </c>
      <c r="AL1453" s="38" t="s">
        <v>294</v>
      </c>
    </row>
    <row r="1454" spans="32:38" x14ac:dyDescent="0.25">
      <c r="AF1454" s="107">
        <v>1451</v>
      </c>
      <c r="AG1454" s="115" t="s">
        <v>1326</v>
      </c>
      <c r="AH1454" s="38" t="s">
        <v>295</v>
      </c>
      <c r="AJ1454" s="108">
        <v>1451</v>
      </c>
      <c r="AK1454" s="115" t="s">
        <v>1595</v>
      </c>
      <c r="AL1454" s="38" t="s">
        <v>295</v>
      </c>
    </row>
    <row r="1455" spans="32:38" x14ac:dyDescent="0.25">
      <c r="AF1455" s="107">
        <v>1452</v>
      </c>
      <c r="AG1455" s="115" t="s">
        <v>1327</v>
      </c>
      <c r="AH1455" s="38" t="s">
        <v>296</v>
      </c>
      <c r="AJ1455" s="108">
        <v>1452</v>
      </c>
      <c r="AK1455" s="115" t="s">
        <v>1596</v>
      </c>
      <c r="AL1455" s="38" t="s">
        <v>296</v>
      </c>
    </row>
    <row r="1456" spans="32:38" x14ac:dyDescent="0.25">
      <c r="AF1456" s="107">
        <v>1453</v>
      </c>
      <c r="AG1456" s="115" t="s">
        <v>1328</v>
      </c>
      <c r="AH1456" s="38" t="s">
        <v>294</v>
      </c>
      <c r="AJ1456" s="108">
        <v>1453</v>
      </c>
      <c r="AK1456" s="115" t="s">
        <v>1597</v>
      </c>
      <c r="AL1456" s="38" t="s">
        <v>294</v>
      </c>
    </row>
    <row r="1457" spans="32:38" x14ac:dyDescent="0.25">
      <c r="AF1457" s="107">
        <v>1454</v>
      </c>
      <c r="AG1457" s="115" t="s">
        <v>1329</v>
      </c>
      <c r="AH1457" s="38" t="s">
        <v>295</v>
      </c>
      <c r="AJ1457" s="108">
        <v>1454</v>
      </c>
      <c r="AK1457" s="115" t="s">
        <v>1598</v>
      </c>
      <c r="AL1457" s="38" t="s">
        <v>295</v>
      </c>
    </row>
    <row r="1458" spans="32:38" x14ac:dyDescent="0.25">
      <c r="AF1458" s="107">
        <v>1455</v>
      </c>
      <c r="AG1458" s="115" t="s">
        <v>1330</v>
      </c>
      <c r="AH1458" s="38" t="s">
        <v>296</v>
      </c>
      <c r="AJ1458" s="108">
        <v>1455</v>
      </c>
      <c r="AK1458" s="115" t="s">
        <v>1599</v>
      </c>
      <c r="AL1458" s="38" t="s">
        <v>296</v>
      </c>
    </row>
    <row r="1459" spans="32:38" x14ac:dyDescent="0.25">
      <c r="AF1459" s="107">
        <v>1456</v>
      </c>
      <c r="AG1459" s="115" t="s">
        <v>1332</v>
      </c>
      <c r="AH1459" s="38" t="s">
        <v>294</v>
      </c>
      <c r="AJ1459" s="108">
        <v>1456</v>
      </c>
      <c r="AK1459" s="115" t="s">
        <v>1600</v>
      </c>
      <c r="AL1459" s="38" t="s">
        <v>294</v>
      </c>
    </row>
    <row r="1460" spans="32:38" x14ac:dyDescent="0.25">
      <c r="AF1460" s="107">
        <v>1457</v>
      </c>
      <c r="AG1460" s="115" t="s">
        <v>1333</v>
      </c>
      <c r="AH1460" s="38" t="s">
        <v>295</v>
      </c>
      <c r="AJ1460" s="108">
        <v>1457</v>
      </c>
      <c r="AK1460" s="115" t="s">
        <v>1601</v>
      </c>
      <c r="AL1460" s="38" t="s">
        <v>295</v>
      </c>
    </row>
    <row r="1461" spans="32:38" x14ac:dyDescent="0.25">
      <c r="AF1461" s="107">
        <v>1458</v>
      </c>
      <c r="AG1461" s="115" t="s">
        <v>1334</v>
      </c>
      <c r="AH1461" s="38" t="s">
        <v>296</v>
      </c>
      <c r="AJ1461" s="108">
        <v>1458</v>
      </c>
      <c r="AK1461" s="115" t="s">
        <v>1602</v>
      </c>
      <c r="AL1461" s="38" t="s">
        <v>296</v>
      </c>
    </row>
    <row r="1462" spans="32:38" x14ac:dyDescent="0.25">
      <c r="AF1462" s="107">
        <v>1459</v>
      </c>
      <c r="AG1462" s="115" t="s">
        <v>1335</v>
      </c>
      <c r="AH1462" s="38" t="s">
        <v>294</v>
      </c>
      <c r="AJ1462" s="108">
        <v>1459</v>
      </c>
      <c r="AK1462" s="115" t="s">
        <v>1603</v>
      </c>
      <c r="AL1462" s="38" t="s">
        <v>294</v>
      </c>
    </row>
    <row r="1463" spans="32:38" x14ac:dyDescent="0.25">
      <c r="AF1463" s="107">
        <v>1460</v>
      </c>
      <c r="AG1463" s="115" t="s">
        <v>1336</v>
      </c>
      <c r="AH1463" s="38" t="s">
        <v>295</v>
      </c>
      <c r="AJ1463" s="108">
        <v>1460</v>
      </c>
      <c r="AK1463" s="115" t="s">
        <v>1604</v>
      </c>
      <c r="AL1463" s="38" t="s">
        <v>295</v>
      </c>
    </row>
    <row r="1464" spans="32:38" x14ac:dyDescent="0.25">
      <c r="AF1464" s="107">
        <v>1461</v>
      </c>
      <c r="AG1464" s="115" t="s">
        <v>1337</v>
      </c>
      <c r="AH1464" s="38" t="s">
        <v>296</v>
      </c>
      <c r="AJ1464" s="108">
        <v>1461</v>
      </c>
      <c r="AK1464" s="115" t="s">
        <v>1605</v>
      </c>
      <c r="AL1464" s="38" t="s">
        <v>296</v>
      </c>
    </row>
    <row r="1465" spans="32:38" x14ac:dyDescent="0.25">
      <c r="AF1465" s="107">
        <v>1462</v>
      </c>
      <c r="AG1465" s="115" t="s">
        <v>1338</v>
      </c>
      <c r="AH1465" s="38" t="s">
        <v>294</v>
      </c>
      <c r="AJ1465" s="108">
        <v>1462</v>
      </c>
      <c r="AK1465" s="115" t="s">
        <v>1606</v>
      </c>
      <c r="AL1465" s="38" t="s">
        <v>294</v>
      </c>
    </row>
    <row r="1466" spans="32:38" x14ac:dyDescent="0.25">
      <c r="AF1466" s="107">
        <v>1463</v>
      </c>
      <c r="AG1466" s="115" t="s">
        <v>1339</v>
      </c>
      <c r="AH1466" s="38" t="s">
        <v>295</v>
      </c>
      <c r="AJ1466" s="108">
        <v>1463</v>
      </c>
      <c r="AK1466" s="115" t="s">
        <v>1607</v>
      </c>
      <c r="AL1466" s="38" t="s">
        <v>295</v>
      </c>
    </row>
    <row r="1467" spans="32:38" x14ac:dyDescent="0.25">
      <c r="AF1467" s="107">
        <v>1464</v>
      </c>
      <c r="AG1467" s="115" t="s">
        <v>1340</v>
      </c>
      <c r="AH1467" s="38" t="s">
        <v>296</v>
      </c>
      <c r="AJ1467" s="108">
        <v>1464</v>
      </c>
      <c r="AK1467" s="115" t="s">
        <v>1608</v>
      </c>
      <c r="AL1467" s="38" t="s">
        <v>296</v>
      </c>
    </row>
    <row r="1468" spans="32:38" x14ac:dyDescent="0.25">
      <c r="AF1468" s="107">
        <v>1465</v>
      </c>
      <c r="AG1468" s="115" t="s">
        <v>1341</v>
      </c>
      <c r="AH1468" s="38" t="s">
        <v>294</v>
      </c>
      <c r="AJ1468" s="108">
        <v>1465</v>
      </c>
      <c r="AK1468" s="115" t="s">
        <v>1609</v>
      </c>
      <c r="AL1468" s="38" t="s">
        <v>294</v>
      </c>
    </row>
    <row r="1469" spans="32:38" x14ac:dyDescent="0.25">
      <c r="AF1469" s="107">
        <v>1466</v>
      </c>
      <c r="AG1469" s="115" t="s">
        <v>1342</v>
      </c>
      <c r="AH1469" s="38" t="s">
        <v>295</v>
      </c>
      <c r="AJ1469" s="108">
        <v>1466</v>
      </c>
      <c r="AK1469" s="115" t="s">
        <v>1610</v>
      </c>
      <c r="AL1469" s="38" t="s">
        <v>295</v>
      </c>
    </row>
    <row r="1470" spans="32:38" x14ac:dyDescent="0.25">
      <c r="AF1470" s="107">
        <v>1467</v>
      </c>
      <c r="AG1470" s="115" t="s">
        <v>1343</v>
      </c>
      <c r="AH1470" s="38" t="s">
        <v>296</v>
      </c>
      <c r="AJ1470" s="108">
        <v>1467</v>
      </c>
      <c r="AK1470" s="115" t="s">
        <v>1611</v>
      </c>
      <c r="AL1470" s="38" t="s">
        <v>296</v>
      </c>
    </row>
    <row r="1471" spans="32:38" x14ac:dyDescent="0.25">
      <c r="AF1471" s="107">
        <v>1468</v>
      </c>
      <c r="AG1471" s="115" t="s">
        <v>1344</v>
      </c>
      <c r="AH1471" s="38" t="s">
        <v>294</v>
      </c>
      <c r="AJ1471" s="108">
        <v>1468</v>
      </c>
      <c r="AK1471" s="115" t="s">
        <v>1612</v>
      </c>
      <c r="AL1471" s="38" t="s">
        <v>294</v>
      </c>
    </row>
    <row r="1472" spans="32:38" x14ac:dyDescent="0.25">
      <c r="AF1472" s="107">
        <v>1469</v>
      </c>
      <c r="AG1472" s="115" t="s">
        <v>1345</v>
      </c>
      <c r="AH1472" s="38" t="s">
        <v>295</v>
      </c>
      <c r="AJ1472" s="108">
        <v>1469</v>
      </c>
      <c r="AK1472" s="115" t="s">
        <v>1613</v>
      </c>
      <c r="AL1472" s="38" t="s">
        <v>295</v>
      </c>
    </row>
    <row r="1473" spans="32:38" x14ac:dyDescent="0.25">
      <c r="AF1473" s="107">
        <v>1470</v>
      </c>
      <c r="AG1473" s="115" t="s">
        <v>1346</v>
      </c>
      <c r="AH1473" s="38" t="s">
        <v>296</v>
      </c>
      <c r="AJ1473" s="108">
        <v>1470</v>
      </c>
      <c r="AK1473" s="115" t="s">
        <v>1614</v>
      </c>
      <c r="AL1473" s="38" t="s">
        <v>296</v>
      </c>
    </row>
    <row r="1474" spans="32:38" x14ac:dyDescent="0.25">
      <c r="AF1474" s="107">
        <v>1471</v>
      </c>
      <c r="AG1474" s="115" t="s">
        <v>1347</v>
      </c>
      <c r="AH1474" s="38" t="s">
        <v>294</v>
      </c>
      <c r="AJ1474" s="108">
        <v>1471</v>
      </c>
      <c r="AK1474" s="115" t="s">
        <v>1615</v>
      </c>
      <c r="AL1474" s="38" t="s">
        <v>294</v>
      </c>
    </row>
    <row r="1475" spans="32:38" x14ac:dyDescent="0.25">
      <c r="AF1475" s="107">
        <v>1472</v>
      </c>
      <c r="AG1475" s="115" t="s">
        <v>1348</v>
      </c>
      <c r="AH1475" s="38" t="s">
        <v>295</v>
      </c>
      <c r="AJ1475" s="108">
        <v>1472</v>
      </c>
      <c r="AK1475" s="115" t="s">
        <v>1616</v>
      </c>
      <c r="AL1475" s="38" t="s">
        <v>295</v>
      </c>
    </row>
    <row r="1476" spans="32:38" x14ac:dyDescent="0.25">
      <c r="AF1476" s="107">
        <v>1473</v>
      </c>
      <c r="AG1476" s="115" t="s">
        <v>1349</v>
      </c>
      <c r="AH1476" s="38" t="s">
        <v>296</v>
      </c>
      <c r="AJ1476" s="108">
        <v>1473</v>
      </c>
      <c r="AK1476" s="115" t="s">
        <v>1617</v>
      </c>
      <c r="AL1476" s="38" t="s">
        <v>296</v>
      </c>
    </row>
    <row r="1477" spans="32:38" x14ac:dyDescent="0.25">
      <c r="AF1477" s="107">
        <v>1474</v>
      </c>
      <c r="AG1477" s="115" t="s">
        <v>1350</v>
      </c>
      <c r="AH1477" s="38" t="s">
        <v>294</v>
      </c>
      <c r="AJ1477" s="108">
        <v>1474</v>
      </c>
      <c r="AK1477" s="115" t="s">
        <v>1618</v>
      </c>
      <c r="AL1477" s="38" t="s">
        <v>294</v>
      </c>
    </row>
    <row r="1478" spans="32:38" x14ac:dyDescent="0.25">
      <c r="AF1478" s="107">
        <v>1475</v>
      </c>
      <c r="AG1478" s="115" t="s">
        <v>1351</v>
      </c>
      <c r="AH1478" s="38" t="s">
        <v>295</v>
      </c>
      <c r="AJ1478" s="108">
        <v>1475</v>
      </c>
      <c r="AK1478" s="115" t="s">
        <v>1619</v>
      </c>
      <c r="AL1478" s="38" t="s">
        <v>295</v>
      </c>
    </row>
    <row r="1479" spans="32:38" x14ac:dyDescent="0.25">
      <c r="AF1479" s="107">
        <v>1476</v>
      </c>
      <c r="AG1479" s="115" t="s">
        <v>1352</v>
      </c>
      <c r="AH1479" s="38" t="s">
        <v>296</v>
      </c>
      <c r="AJ1479" s="108">
        <v>1476</v>
      </c>
      <c r="AK1479" s="115" t="s">
        <v>1620</v>
      </c>
      <c r="AL1479" s="38" t="s">
        <v>296</v>
      </c>
    </row>
    <row r="1480" spans="32:38" x14ac:dyDescent="0.25">
      <c r="AF1480" s="107">
        <v>1477</v>
      </c>
      <c r="AG1480" s="115" t="s">
        <v>1353</v>
      </c>
      <c r="AH1480" s="38" t="s">
        <v>294</v>
      </c>
      <c r="AJ1480" s="108">
        <v>1477</v>
      </c>
      <c r="AK1480" s="115" t="s">
        <v>1621</v>
      </c>
      <c r="AL1480" s="38" t="s">
        <v>294</v>
      </c>
    </row>
    <row r="1481" spans="32:38" x14ac:dyDescent="0.25">
      <c r="AF1481" s="107">
        <v>1478</v>
      </c>
      <c r="AG1481" s="115" t="s">
        <v>1354</v>
      </c>
      <c r="AH1481" s="38" t="s">
        <v>295</v>
      </c>
      <c r="AJ1481" s="108">
        <v>1478</v>
      </c>
      <c r="AK1481" s="115" t="s">
        <v>1622</v>
      </c>
      <c r="AL1481" s="38" t="s">
        <v>295</v>
      </c>
    </row>
    <row r="1482" spans="32:38" x14ac:dyDescent="0.25">
      <c r="AF1482" s="107">
        <v>1479</v>
      </c>
      <c r="AG1482" s="115" t="s">
        <v>1355</v>
      </c>
      <c r="AH1482" s="38" t="s">
        <v>296</v>
      </c>
      <c r="AJ1482" s="108">
        <v>1479</v>
      </c>
      <c r="AK1482" s="115" t="s">
        <v>1623</v>
      </c>
      <c r="AL1482" s="38" t="s">
        <v>296</v>
      </c>
    </row>
    <row r="1483" spans="32:38" x14ac:dyDescent="0.25">
      <c r="AF1483" s="107">
        <v>1480</v>
      </c>
      <c r="AG1483" s="115" t="s">
        <v>1356</v>
      </c>
      <c r="AH1483" s="38" t="s">
        <v>294</v>
      </c>
      <c r="AJ1483" s="108">
        <v>1480</v>
      </c>
      <c r="AK1483" s="115" t="s">
        <v>1624</v>
      </c>
      <c r="AL1483" s="38" t="s">
        <v>294</v>
      </c>
    </row>
    <row r="1484" spans="32:38" x14ac:dyDescent="0.25">
      <c r="AF1484" s="107">
        <v>1481</v>
      </c>
      <c r="AG1484" s="115" t="s">
        <v>1357</v>
      </c>
      <c r="AH1484" s="38" t="s">
        <v>295</v>
      </c>
      <c r="AJ1484" s="108">
        <v>1481</v>
      </c>
      <c r="AK1484" s="115" t="s">
        <v>1625</v>
      </c>
      <c r="AL1484" s="38" t="s">
        <v>295</v>
      </c>
    </row>
    <row r="1485" spans="32:38" x14ac:dyDescent="0.25">
      <c r="AF1485" s="107">
        <v>1482</v>
      </c>
      <c r="AG1485" s="115" t="s">
        <v>1358</v>
      </c>
      <c r="AH1485" s="38" t="s">
        <v>296</v>
      </c>
      <c r="AJ1485" s="108">
        <v>1482</v>
      </c>
      <c r="AK1485" s="115" t="s">
        <v>1626</v>
      </c>
      <c r="AL1485" s="38" t="s">
        <v>296</v>
      </c>
    </row>
    <row r="1486" spans="32:38" x14ac:dyDescent="0.25">
      <c r="AF1486" s="107">
        <v>1483</v>
      </c>
      <c r="AG1486" s="115" t="s">
        <v>1359</v>
      </c>
      <c r="AH1486" s="38" t="s">
        <v>294</v>
      </c>
      <c r="AJ1486" s="108">
        <v>1483</v>
      </c>
      <c r="AK1486" s="115" t="s">
        <v>1627</v>
      </c>
      <c r="AL1486" s="38" t="s">
        <v>294</v>
      </c>
    </row>
    <row r="1487" spans="32:38" x14ac:dyDescent="0.25">
      <c r="AF1487" s="107">
        <v>1484</v>
      </c>
      <c r="AG1487" s="115" t="s">
        <v>1360</v>
      </c>
      <c r="AH1487" s="38" t="s">
        <v>295</v>
      </c>
      <c r="AJ1487" s="108">
        <v>1484</v>
      </c>
      <c r="AK1487" s="115" t="s">
        <v>1628</v>
      </c>
      <c r="AL1487" s="38" t="s">
        <v>295</v>
      </c>
    </row>
    <row r="1488" spans="32:38" x14ac:dyDescent="0.25">
      <c r="AF1488" s="107">
        <v>1485</v>
      </c>
      <c r="AG1488" s="115" t="s">
        <v>1361</v>
      </c>
      <c r="AH1488" s="38" t="s">
        <v>296</v>
      </c>
      <c r="AJ1488" s="108">
        <v>1485</v>
      </c>
      <c r="AK1488" s="115" t="s">
        <v>1629</v>
      </c>
      <c r="AL1488" s="38" t="s">
        <v>296</v>
      </c>
    </row>
    <row r="1489" spans="32:38" x14ac:dyDescent="0.25">
      <c r="AF1489" s="107">
        <v>1486</v>
      </c>
      <c r="AG1489" s="115" t="s">
        <v>1362</v>
      </c>
      <c r="AH1489" s="38" t="s">
        <v>294</v>
      </c>
      <c r="AJ1489" s="108">
        <v>1486</v>
      </c>
      <c r="AK1489" s="115" t="s">
        <v>1630</v>
      </c>
      <c r="AL1489" s="38" t="s">
        <v>294</v>
      </c>
    </row>
    <row r="1490" spans="32:38" x14ac:dyDescent="0.25">
      <c r="AF1490" s="107">
        <v>1487</v>
      </c>
      <c r="AG1490" s="115" t="s">
        <v>1363</v>
      </c>
      <c r="AH1490" s="38" t="s">
        <v>295</v>
      </c>
      <c r="AJ1490" s="108">
        <v>1487</v>
      </c>
      <c r="AK1490" s="115" t="s">
        <v>1631</v>
      </c>
      <c r="AL1490" s="38" t="s">
        <v>295</v>
      </c>
    </row>
    <row r="1491" spans="32:38" x14ac:dyDescent="0.25">
      <c r="AF1491" s="107">
        <v>1488</v>
      </c>
      <c r="AG1491" s="115" t="s">
        <v>1364</v>
      </c>
      <c r="AH1491" s="38" t="s">
        <v>296</v>
      </c>
      <c r="AJ1491" s="108">
        <v>1488</v>
      </c>
      <c r="AK1491" s="115" t="s">
        <v>1632</v>
      </c>
      <c r="AL1491" s="38" t="s">
        <v>296</v>
      </c>
    </row>
    <row r="1492" spans="32:38" x14ac:dyDescent="0.25">
      <c r="AF1492" s="107">
        <v>1489</v>
      </c>
      <c r="AG1492" s="115" t="s">
        <v>1365</v>
      </c>
      <c r="AH1492" s="38" t="s">
        <v>294</v>
      </c>
      <c r="AJ1492" s="108">
        <v>1489</v>
      </c>
      <c r="AK1492" s="115" t="s">
        <v>1633</v>
      </c>
      <c r="AL1492" s="38" t="s">
        <v>294</v>
      </c>
    </row>
    <row r="1493" spans="32:38" x14ac:dyDescent="0.25">
      <c r="AF1493" s="107">
        <v>1490</v>
      </c>
      <c r="AG1493" s="115" t="s">
        <v>1366</v>
      </c>
      <c r="AH1493" s="38" t="s">
        <v>295</v>
      </c>
      <c r="AJ1493" s="108">
        <v>1490</v>
      </c>
      <c r="AK1493" s="115" t="s">
        <v>1634</v>
      </c>
      <c r="AL1493" s="38" t="s">
        <v>295</v>
      </c>
    </row>
    <row r="1494" spans="32:38" x14ac:dyDescent="0.25">
      <c r="AF1494" s="107">
        <v>1491</v>
      </c>
      <c r="AG1494" s="115" t="s">
        <v>1367</v>
      </c>
      <c r="AH1494" s="38" t="s">
        <v>296</v>
      </c>
      <c r="AJ1494" s="108">
        <v>1491</v>
      </c>
      <c r="AK1494" s="115" t="s">
        <v>1635</v>
      </c>
      <c r="AL1494" s="38" t="s">
        <v>296</v>
      </c>
    </row>
    <row r="1495" spans="32:38" x14ac:dyDescent="0.25">
      <c r="AF1495" s="107">
        <v>1492</v>
      </c>
      <c r="AG1495" s="115" t="s">
        <v>1368</v>
      </c>
      <c r="AH1495" s="38" t="s">
        <v>294</v>
      </c>
      <c r="AJ1495" s="108">
        <v>1492</v>
      </c>
      <c r="AK1495" s="115" t="s">
        <v>1636</v>
      </c>
      <c r="AL1495" s="38" t="s">
        <v>294</v>
      </c>
    </row>
    <row r="1496" spans="32:38" x14ac:dyDescent="0.25">
      <c r="AF1496" s="107">
        <v>1493</v>
      </c>
      <c r="AG1496" s="115" t="s">
        <v>1369</v>
      </c>
      <c r="AH1496" s="38" t="s">
        <v>295</v>
      </c>
      <c r="AJ1496" s="108">
        <v>1493</v>
      </c>
      <c r="AK1496" s="115" t="s">
        <v>1637</v>
      </c>
      <c r="AL1496" s="38" t="s">
        <v>295</v>
      </c>
    </row>
    <row r="1497" spans="32:38" x14ac:dyDescent="0.25">
      <c r="AF1497" s="107">
        <v>1494</v>
      </c>
      <c r="AG1497" s="115" t="s">
        <v>1370</v>
      </c>
      <c r="AH1497" s="38" t="s">
        <v>296</v>
      </c>
      <c r="AJ1497" s="108">
        <v>1494</v>
      </c>
      <c r="AK1497" s="115" t="s">
        <v>1638</v>
      </c>
      <c r="AL1497" s="38" t="s">
        <v>296</v>
      </c>
    </row>
    <row r="1498" spans="32:38" x14ac:dyDescent="0.25">
      <c r="AF1498" s="107">
        <v>1495</v>
      </c>
      <c r="AG1498" s="115" t="s">
        <v>1371</v>
      </c>
      <c r="AH1498" s="38" t="s">
        <v>294</v>
      </c>
      <c r="AJ1498" s="108">
        <v>1495</v>
      </c>
      <c r="AK1498" s="115" t="s">
        <v>1639</v>
      </c>
      <c r="AL1498" s="38" t="s">
        <v>294</v>
      </c>
    </row>
    <row r="1499" spans="32:38" x14ac:dyDescent="0.25">
      <c r="AF1499" s="107">
        <v>1496</v>
      </c>
      <c r="AG1499" s="115" t="s">
        <v>1372</v>
      </c>
      <c r="AH1499" s="38" t="s">
        <v>295</v>
      </c>
      <c r="AJ1499" s="108">
        <v>1496</v>
      </c>
      <c r="AK1499" s="115" t="s">
        <v>1640</v>
      </c>
      <c r="AL1499" s="38" t="s">
        <v>295</v>
      </c>
    </row>
    <row r="1500" spans="32:38" x14ac:dyDescent="0.25">
      <c r="AF1500" s="107">
        <v>1497</v>
      </c>
      <c r="AG1500" s="115" t="s">
        <v>1373</v>
      </c>
      <c r="AH1500" s="38" t="s">
        <v>296</v>
      </c>
      <c r="AJ1500" s="108">
        <v>1497</v>
      </c>
      <c r="AK1500" s="115" t="s">
        <v>1641</v>
      </c>
      <c r="AL1500" s="38" t="s">
        <v>296</v>
      </c>
    </row>
    <row r="1501" spans="32:38" x14ac:dyDescent="0.25">
      <c r="AF1501" s="107">
        <v>1498</v>
      </c>
      <c r="AG1501" s="115" t="s">
        <v>1051</v>
      </c>
      <c r="AH1501" s="38" t="s">
        <v>294</v>
      </c>
      <c r="AJ1501" s="108">
        <v>1498</v>
      </c>
      <c r="AK1501" s="115" t="s">
        <v>1642</v>
      </c>
      <c r="AL1501" s="38" t="s">
        <v>294</v>
      </c>
    </row>
    <row r="1502" spans="32:38" x14ac:dyDescent="0.25">
      <c r="AF1502" s="107">
        <v>1499</v>
      </c>
      <c r="AG1502" s="115" t="s">
        <v>255</v>
      </c>
      <c r="AH1502" s="38" t="s">
        <v>294</v>
      </c>
      <c r="AJ1502" s="108">
        <v>1499</v>
      </c>
      <c r="AK1502" s="115" t="s">
        <v>1643</v>
      </c>
      <c r="AL1502" s="38" t="s">
        <v>295</v>
      </c>
    </row>
    <row r="1503" spans="32:38" x14ac:dyDescent="0.25">
      <c r="AF1503" s="107">
        <v>1500</v>
      </c>
      <c r="AG1503" s="115" t="s">
        <v>256</v>
      </c>
      <c r="AH1503" s="38" t="s">
        <v>295</v>
      </c>
      <c r="AJ1503" s="108">
        <v>1500</v>
      </c>
      <c r="AK1503" s="115" t="s">
        <v>1644</v>
      </c>
      <c r="AL1503" s="38" t="s">
        <v>296</v>
      </c>
    </row>
    <row r="1504" spans="32:38" x14ac:dyDescent="0.25">
      <c r="AF1504" s="107">
        <v>1501</v>
      </c>
      <c r="AG1504" s="115" t="s">
        <v>257</v>
      </c>
      <c r="AH1504" s="38" t="s">
        <v>296</v>
      </c>
      <c r="AJ1504" s="108">
        <v>1501</v>
      </c>
      <c r="AK1504" s="115" t="s">
        <v>1645</v>
      </c>
      <c r="AL1504" s="38" t="s">
        <v>294</v>
      </c>
    </row>
    <row r="1505" spans="32:38" x14ac:dyDescent="0.25">
      <c r="AF1505" s="107">
        <v>1502</v>
      </c>
      <c r="AG1505" s="115" t="s">
        <v>258</v>
      </c>
      <c r="AH1505" s="38" t="s">
        <v>294</v>
      </c>
      <c r="AJ1505" s="108">
        <v>1502</v>
      </c>
      <c r="AK1505" s="115" t="s">
        <v>1646</v>
      </c>
      <c r="AL1505" s="38" t="s">
        <v>295</v>
      </c>
    </row>
    <row r="1506" spans="32:38" x14ac:dyDescent="0.25">
      <c r="AF1506" s="107">
        <v>1503</v>
      </c>
      <c r="AG1506" s="115" t="s">
        <v>259</v>
      </c>
      <c r="AH1506" s="38" t="s">
        <v>295</v>
      </c>
      <c r="AJ1506" s="108">
        <v>1503</v>
      </c>
      <c r="AK1506" s="115" t="s">
        <v>1647</v>
      </c>
      <c r="AL1506" s="38" t="s">
        <v>296</v>
      </c>
    </row>
    <row r="1507" spans="32:38" x14ac:dyDescent="0.25">
      <c r="AF1507" s="107">
        <v>1504</v>
      </c>
      <c r="AG1507" s="115" t="s">
        <v>260</v>
      </c>
      <c r="AH1507" s="38" t="s">
        <v>296</v>
      </c>
      <c r="AJ1507" s="108">
        <v>1504</v>
      </c>
      <c r="AK1507" s="115" t="s">
        <v>1648</v>
      </c>
      <c r="AL1507" s="38" t="s">
        <v>294</v>
      </c>
    </row>
    <row r="1508" spans="32:38" x14ac:dyDescent="0.25">
      <c r="AF1508" s="107">
        <v>1505</v>
      </c>
      <c r="AG1508" s="115" t="s">
        <v>261</v>
      </c>
      <c r="AH1508" s="38" t="s">
        <v>294</v>
      </c>
      <c r="AJ1508" s="108">
        <v>1505</v>
      </c>
      <c r="AK1508" s="115" t="s">
        <v>1649</v>
      </c>
      <c r="AL1508" s="38" t="s">
        <v>295</v>
      </c>
    </row>
    <row r="1509" spans="32:38" x14ac:dyDescent="0.25">
      <c r="AF1509" s="107">
        <v>1506</v>
      </c>
      <c r="AG1509" s="115" t="s">
        <v>262</v>
      </c>
      <c r="AH1509" s="38" t="s">
        <v>295</v>
      </c>
      <c r="AJ1509" s="108">
        <v>1506</v>
      </c>
      <c r="AK1509" s="115" t="s">
        <v>1650</v>
      </c>
      <c r="AL1509" s="38" t="s">
        <v>296</v>
      </c>
    </row>
    <row r="1510" spans="32:38" x14ac:dyDescent="0.25">
      <c r="AF1510" s="107">
        <v>1507</v>
      </c>
      <c r="AG1510" s="115" t="s">
        <v>263</v>
      </c>
      <c r="AH1510" s="38" t="s">
        <v>296</v>
      </c>
      <c r="AJ1510" s="108">
        <v>1507</v>
      </c>
      <c r="AK1510" s="115" t="s">
        <v>1651</v>
      </c>
      <c r="AL1510" s="38" t="s">
        <v>294</v>
      </c>
    </row>
    <row r="1511" spans="32:38" x14ac:dyDescent="0.25">
      <c r="AF1511" s="107">
        <v>1508</v>
      </c>
      <c r="AG1511" s="115" t="s">
        <v>264</v>
      </c>
      <c r="AH1511" s="38" t="s">
        <v>294</v>
      </c>
      <c r="AJ1511" s="108">
        <v>1508</v>
      </c>
      <c r="AK1511" s="115" t="s">
        <v>1652</v>
      </c>
      <c r="AL1511" s="38" t="s">
        <v>295</v>
      </c>
    </row>
    <row r="1512" spans="32:38" x14ac:dyDescent="0.25">
      <c r="AF1512" s="107">
        <v>1509</v>
      </c>
      <c r="AG1512" s="115" t="s">
        <v>265</v>
      </c>
      <c r="AH1512" s="38" t="s">
        <v>295</v>
      </c>
      <c r="AJ1512" s="108">
        <v>1509</v>
      </c>
      <c r="AK1512" s="115" t="s">
        <v>1653</v>
      </c>
      <c r="AL1512" s="38" t="s">
        <v>296</v>
      </c>
    </row>
    <row r="1513" spans="32:38" x14ac:dyDescent="0.25">
      <c r="AF1513" s="107">
        <v>1510</v>
      </c>
      <c r="AG1513" s="115" t="s">
        <v>266</v>
      </c>
      <c r="AH1513" s="38" t="s">
        <v>296</v>
      </c>
      <c r="AJ1513" s="108">
        <v>1510</v>
      </c>
      <c r="AK1513" s="115" t="s">
        <v>1654</v>
      </c>
      <c r="AL1513" s="38" t="s">
        <v>294</v>
      </c>
    </row>
    <row r="1514" spans="32:38" x14ac:dyDescent="0.25">
      <c r="AF1514" s="107">
        <v>1511</v>
      </c>
      <c r="AG1514" s="115" t="s">
        <v>267</v>
      </c>
      <c r="AH1514" s="38" t="s">
        <v>294</v>
      </c>
      <c r="AJ1514" s="108">
        <v>1511</v>
      </c>
      <c r="AK1514" s="115" t="s">
        <v>1655</v>
      </c>
      <c r="AL1514" s="38" t="s">
        <v>295</v>
      </c>
    </row>
    <row r="1515" spans="32:38" x14ac:dyDescent="0.25">
      <c r="AF1515" s="107">
        <v>1512</v>
      </c>
      <c r="AG1515" s="115" t="s">
        <v>268</v>
      </c>
      <c r="AH1515" s="38" t="s">
        <v>295</v>
      </c>
      <c r="AJ1515" s="108">
        <v>1512</v>
      </c>
      <c r="AK1515" s="115" t="s">
        <v>1656</v>
      </c>
      <c r="AL1515" s="38" t="s">
        <v>296</v>
      </c>
    </row>
    <row r="1516" spans="32:38" x14ac:dyDescent="0.25">
      <c r="AF1516" s="107">
        <v>1513</v>
      </c>
      <c r="AG1516" s="115" t="s">
        <v>269</v>
      </c>
      <c r="AH1516" s="38" t="s">
        <v>296</v>
      </c>
      <c r="AJ1516" s="108">
        <v>1513</v>
      </c>
      <c r="AK1516" s="115" t="s">
        <v>1657</v>
      </c>
      <c r="AL1516" s="38" t="s">
        <v>294</v>
      </c>
    </row>
    <row r="1517" spans="32:38" x14ac:dyDescent="0.25">
      <c r="AF1517" s="107">
        <v>1514</v>
      </c>
      <c r="AG1517" s="115" t="s">
        <v>270</v>
      </c>
      <c r="AH1517" s="38" t="s">
        <v>294</v>
      </c>
      <c r="AJ1517" s="108">
        <v>1514</v>
      </c>
      <c r="AK1517" s="115" t="s">
        <v>1658</v>
      </c>
      <c r="AL1517" s="38" t="s">
        <v>295</v>
      </c>
    </row>
    <row r="1518" spans="32:38" x14ac:dyDescent="0.25">
      <c r="AF1518" s="107">
        <v>1515</v>
      </c>
      <c r="AG1518" s="115" t="s">
        <v>271</v>
      </c>
      <c r="AH1518" s="38" t="s">
        <v>295</v>
      </c>
      <c r="AJ1518" s="108">
        <v>1515</v>
      </c>
      <c r="AK1518" s="115" t="s">
        <v>1659</v>
      </c>
      <c r="AL1518" s="38" t="s">
        <v>296</v>
      </c>
    </row>
    <row r="1519" spans="32:38" x14ac:dyDescent="0.25">
      <c r="AF1519" s="107">
        <v>1516</v>
      </c>
      <c r="AG1519" s="115" t="s">
        <v>272</v>
      </c>
      <c r="AH1519" s="38" t="s">
        <v>296</v>
      </c>
      <c r="AJ1519" s="108">
        <v>1516</v>
      </c>
      <c r="AK1519" s="115" t="s">
        <v>1660</v>
      </c>
      <c r="AL1519" s="38" t="s">
        <v>294</v>
      </c>
    </row>
    <row r="1520" spans="32:38" x14ac:dyDescent="0.25">
      <c r="AF1520" s="107">
        <v>1517</v>
      </c>
      <c r="AG1520" s="115" t="s">
        <v>273</v>
      </c>
      <c r="AH1520" s="38" t="s">
        <v>294</v>
      </c>
      <c r="AJ1520" s="108">
        <v>1517</v>
      </c>
      <c r="AK1520" s="115" t="s">
        <v>1661</v>
      </c>
      <c r="AL1520" s="38" t="s">
        <v>295</v>
      </c>
    </row>
    <row r="1521" spans="32:38" x14ac:dyDescent="0.25">
      <c r="AF1521" s="107">
        <v>1518</v>
      </c>
      <c r="AG1521" s="115" t="s">
        <v>274</v>
      </c>
      <c r="AH1521" s="38" t="s">
        <v>295</v>
      </c>
      <c r="AJ1521" s="108">
        <v>1518</v>
      </c>
      <c r="AK1521" s="115" t="s">
        <v>1662</v>
      </c>
      <c r="AL1521" s="38" t="s">
        <v>296</v>
      </c>
    </row>
    <row r="1522" spans="32:38" x14ac:dyDescent="0.25">
      <c r="AF1522" s="107">
        <v>1519</v>
      </c>
      <c r="AG1522" s="115" t="s">
        <v>275</v>
      </c>
      <c r="AH1522" s="38" t="s">
        <v>296</v>
      </c>
      <c r="AJ1522" s="108">
        <v>1519</v>
      </c>
      <c r="AK1522" s="115" t="s">
        <v>1663</v>
      </c>
      <c r="AL1522" s="38" t="s">
        <v>294</v>
      </c>
    </row>
    <row r="1523" spans="32:38" x14ac:dyDescent="0.25">
      <c r="AF1523" s="107">
        <v>1520</v>
      </c>
      <c r="AG1523" s="115" t="s">
        <v>276</v>
      </c>
      <c r="AH1523" s="38" t="s">
        <v>294</v>
      </c>
      <c r="AJ1523" s="108">
        <v>1520</v>
      </c>
      <c r="AK1523" s="115" t="s">
        <v>1664</v>
      </c>
      <c r="AL1523" s="38" t="s">
        <v>295</v>
      </c>
    </row>
    <row r="1524" spans="32:38" x14ac:dyDescent="0.25">
      <c r="AF1524" s="107">
        <v>1521</v>
      </c>
      <c r="AG1524" s="115" t="s">
        <v>277</v>
      </c>
      <c r="AH1524" s="38" t="s">
        <v>295</v>
      </c>
      <c r="AJ1524" s="108">
        <v>1521</v>
      </c>
      <c r="AK1524" s="115" t="s">
        <v>1665</v>
      </c>
      <c r="AL1524" s="38" t="s">
        <v>296</v>
      </c>
    </row>
    <row r="1525" spans="32:38" x14ac:dyDescent="0.25">
      <c r="AF1525" s="107">
        <v>1522</v>
      </c>
      <c r="AG1525" s="115" t="s">
        <v>278</v>
      </c>
      <c r="AH1525" s="38" t="s">
        <v>296</v>
      </c>
      <c r="AJ1525" s="108">
        <v>1522</v>
      </c>
      <c r="AK1525" s="115" t="s">
        <v>1666</v>
      </c>
      <c r="AL1525" s="38" t="s">
        <v>294</v>
      </c>
    </row>
    <row r="1526" spans="32:38" x14ac:dyDescent="0.25">
      <c r="AF1526" s="107">
        <v>1523</v>
      </c>
      <c r="AG1526" s="115" t="s">
        <v>279</v>
      </c>
      <c r="AH1526" s="38" t="s">
        <v>294</v>
      </c>
      <c r="AJ1526" s="108">
        <v>1523</v>
      </c>
      <c r="AK1526" s="115" t="s">
        <v>1667</v>
      </c>
      <c r="AL1526" s="38" t="s">
        <v>295</v>
      </c>
    </row>
    <row r="1527" spans="32:38" x14ac:dyDescent="0.25">
      <c r="AF1527" s="107">
        <v>1524</v>
      </c>
      <c r="AG1527" s="115" t="s">
        <v>280</v>
      </c>
      <c r="AH1527" s="38" t="s">
        <v>295</v>
      </c>
      <c r="AJ1527" s="108">
        <v>1524</v>
      </c>
      <c r="AK1527" s="115" t="s">
        <v>1668</v>
      </c>
      <c r="AL1527" s="38" t="s">
        <v>296</v>
      </c>
    </row>
    <row r="1528" spans="32:38" x14ac:dyDescent="0.25">
      <c r="AF1528" s="107">
        <v>1525</v>
      </c>
      <c r="AG1528" s="115" t="s">
        <v>281</v>
      </c>
      <c r="AH1528" s="38" t="s">
        <v>296</v>
      </c>
      <c r="AJ1528" s="108">
        <v>1525</v>
      </c>
      <c r="AK1528" s="115" t="s">
        <v>1669</v>
      </c>
      <c r="AL1528" s="38" t="s">
        <v>294</v>
      </c>
    </row>
    <row r="1529" spans="32:38" x14ac:dyDescent="0.25">
      <c r="AF1529" s="107">
        <v>1526</v>
      </c>
      <c r="AG1529" s="115" t="s">
        <v>282</v>
      </c>
      <c r="AH1529" s="38" t="s">
        <v>294</v>
      </c>
      <c r="AJ1529" s="108">
        <v>1526</v>
      </c>
      <c r="AK1529" s="115" t="s">
        <v>1670</v>
      </c>
      <c r="AL1529" s="38" t="s">
        <v>295</v>
      </c>
    </row>
    <row r="1530" spans="32:38" x14ac:dyDescent="0.25">
      <c r="AF1530" s="107">
        <v>1527</v>
      </c>
      <c r="AG1530" s="115" t="s">
        <v>283</v>
      </c>
      <c r="AH1530" s="38" t="s">
        <v>295</v>
      </c>
      <c r="AJ1530" s="108">
        <v>1527</v>
      </c>
      <c r="AK1530" s="115" t="s">
        <v>1671</v>
      </c>
      <c r="AL1530" s="38" t="s">
        <v>296</v>
      </c>
    </row>
    <row r="1531" spans="32:38" x14ac:dyDescent="0.25">
      <c r="AF1531" s="107">
        <v>1528</v>
      </c>
      <c r="AG1531" s="115" t="s">
        <v>284</v>
      </c>
      <c r="AH1531" s="38" t="s">
        <v>296</v>
      </c>
      <c r="AJ1531" s="108">
        <v>1528</v>
      </c>
      <c r="AK1531" s="115" t="s">
        <v>1672</v>
      </c>
      <c r="AL1531" s="38" t="s">
        <v>294</v>
      </c>
    </row>
    <row r="1532" spans="32:38" x14ac:dyDescent="0.25">
      <c r="AF1532" s="107">
        <v>1529</v>
      </c>
      <c r="AG1532" s="115" t="s">
        <v>285</v>
      </c>
      <c r="AH1532" s="38" t="s">
        <v>294</v>
      </c>
      <c r="AJ1532" s="108">
        <v>1529</v>
      </c>
      <c r="AK1532" s="115" t="s">
        <v>1673</v>
      </c>
      <c r="AL1532" s="38" t="s">
        <v>295</v>
      </c>
    </row>
    <row r="1533" spans="32:38" x14ac:dyDescent="0.25">
      <c r="AF1533" s="107">
        <v>1530</v>
      </c>
      <c r="AG1533" s="115" t="s">
        <v>286</v>
      </c>
      <c r="AH1533" s="38" t="s">
        <v>295</v>
      </c>
      <c r="AJ1533" s="108">
        <v>1530</v>
      </c>
      <c r="AK1533" s="115" t="s">
        <v>1674</v>
      </c>
      <c r="AL1533" s="38" t="s">
        <v>296</v>
      </c>
    </row>
    <row r="1534" spans="32:38" x14ac:dyDescent="0.25">
      <c r="AF1534" s="107">
        <v>1531</v>
      </c>
      <c r="AG1534" s="115" t="s">
        <v>287</v>
      </c>
      <c r="AH1534" s="38" t="s">
        <v>296</v>
      </c>
      <c r="AJ1534" s="108">
        <v>1531</v>
      </c>
      <c r="AK1534" s="115" t="s">
        <v>1675</v>
      </c>
      <c r="AL1534" s="38" t="s">
        <v>294</v>
      </c>
    </row>
    <row r="1535" spans="32:38" x14ac:dyDescent="0.25">
      <c r="AF1535" s="107">
        <v>1532</v>
      </c>
      <c r="AG1535" s="115" t="s">
        <v>288</v>
      </c>
      <c r="AH1535" s="38" t="s">
        <v>294</v>
      </c>
      <c r="AJ1535" s="108">
        <v>1532</v>
      </c>
      <c r="AK1535" s="115" t="s">
        <v>1676</v>
      </c>
      <c r="AL1535" s="38" t="s">
        <v>295</v>
      </c>
    </row>
    <row r="1536" spans="32:38" x14ac:dyDescent="0.25">
      <c r="AF1536" s="107">
        <v>1533</v>
      </c>
      <c r="AG1536" s="115" t="s">
        <v>289</v>
      </c>
      <c r="AH1536" s="38" t="s">
        <v>295</v>
      </c>
      <c r="AJ1536" s="108">
        <v>1533</v>
      </c>
      <c r="AK1536" s="115" t="s">
        <v>1677</v>
      </c>
      <c r="AL1536" s="38" t="s">
        <v>296</v>
      </c>
    </row>
    <row r="1537" spans="32:38" x14ac:dyDescent="0.25">
      <c r="AF1537" s="107">
        <v>1534</v>
      </c>
      <c r="AG1537" s="115" t="s">
        <v>520</v>
      </c>
      <c r="AH1537" s="38" t="s">
        <v>296</v>
      </c>
      <c r="AJ1537" s="108">
        <v>1534</v>
      </c>
      <c r="AK1537" s="115" t="s">
        <v>1678</v>
      </c>
      <c r="AL1537" s="38" t="s">
        <v>294</v>
      </c>
    </row>
    <row r="1538" spans="32:38" x14ac:dyDescent="0.25">
      <c r="AF1538" s="107">
        <v>1535</v>
      </c>
      <c r="AG1538" s="115" t="s">
        <v>521</v>
      </c>
      <c r="AH1538" s="38" t="s">
        <v>294</v>
      </c>
      <c r="AJ1538" s="108">
        <v>1535</v>
      </c>
      <c r="AK1538" s="115" t="s">
        <v>1679</v>
      </c>
      <c r="AL1538" s="38" t="s">
        <v>295</v>
      </c>
    </row>
    <row r="1539" spans="32:38" x14ac:dyDescent="0.25">
      <c r="AF1539" s="107">
        <v>1536</v>
      </c>
      <c r="AG1539" s="115" t="s">
        <v>522</v>
      </c>
      <c r="AH1539" s="38" t="s">
        <v>295</v>
      </c>
      <c r="AJ1539" s="108">
        <v>1536</v>
      </c>
      <c r="AK1539" s="115" t="s">
        <v>1680</v>
      </c>
      <c r="AL1539" s="38" t="s">
        <v>296</v>
      </c>
    </row>
    <row r="1540" spans="32:38" x14ac:dyDescent="0.25">
      <c r="AF1540" s="107">
        <v>1537</v>
      </c>
      <c r="AG1540" s="115" t="s">
        <v>523</v>
      </c>
      <c r="AH1540" s="38" t="s">
        <v>296</v>
      </c>
      <c r="AJ1540" s="108">
        <v>1537</v>
      </c>
      <c r="AK1540" s="115" t="s">
        <v>1681</v>
      </c>
      <c r="AL1540" s="38" t="s">
        <v>294</v>
      </c>
    </row>
    <row r="1541" spans="32:38" x14ac:dyDescent="0.25">
      <c r="AF1541" s="107">
        <v>1538</v>
      </c>
      <c r="AG1541" s="115" t="s">
        <v>524</v>
      </c>
      <c r="AH1541" s="38" t="s">
        <v>294</v>
      </c>
      <c r="AJ1541" s="108">
        <v>1538</v>
      </c>
      <c r="AK1541" s="115" t="s">
        <v>1682</v>
      </c>
      <c r="AL1541" s="38" t="s">
        <v>295</v>
      </c>
    </row>
    <row r="1542" spans="32:38" x14ac:dyDescent="0.25">
      <c r="AF1542" s="107">
        <v>1539</v>
      </c>
      <c r="AG1542" s="115" t="s">
        <v>525</v>
      </c>
      <c r="AH1542" s="38" t="s">
        <v>295</v>
      </c>
      <c r="AJ1542" s="108">
        <v>1539</v>
      </c>
      <c r="AK1542" s="115" t="s">
        <v>1683</v>
      </c>
      <c r="AL1542" s="38" t="s">
        <v>296</v>
      </c>
    </row>
    <row r="1543" spans="32:38" x14ac:dyDescent="0.25">
      <c r="AF1543" s="107">
        <v>1540</v>
      </c>
      <c r="AG1543" s="115" t="s">
        <v>526</v>
      </c>
      <c r="AH1543" s="38" t="s">
        <v>296</v>
      </c>
      <c r="AJ1543" s="108">
        <v>1540</v>
      </c>
      <c r="AK1543" s="115" t="s">
        <v>1684</v>
      </c>
      <c r="AL1543" s="38" t="s">
        <v>294</v>
      </c>
    </row>
    <row r="1544" spans="32:38" x14ac:dyDescent="0.25">
      <c r="AF1544" s="107">
        <v>1541</v>
      </c>
      <c r="AG1544" s="115" t="s">
        <v>527</v>
      </c>
      <c r="AH1544" s="38" t="s">
        <v>294</v>
      </c>
      <c r="AJ1544" s="108">
        <v>1541</v>
      </c>
      <c r="AK1544" s="115" t="s">
        <v>1685</v>
      </c>
      <c r="AL1544" s="38" t="s">
        <v>295</v>
      </c>
    </row>
    <row r="1545" spans="32:38" x14ac:dyDescent="0.25">
      <c r="AF1545" s="107">
        <v>1542</v>
      </c>
      <c r="AG1545" s="115" t="s">
        <v>528</v>
      </c>
      <c r="AH1545" s="38" t="s">
        <v>295</v>
      </c>
      <c r="AJ1545" s="108">
        <v>1542</v>
      </c>
      <c r="AK1545" s="115" t="s">
        <v>1686</v>
      </c>
      <c r="AL1545" s="38" t="s">
        <v>296</v>
      </c>
    </row>
    <row r="1546" spans="32:38" x14ac:dyDescent="0.25">
      <c r="AF1546" s="107">
        <v>1543</v>
      </c>
      <c r="AG1546" s="115" t="s">
        <v>529</v>
      </c>
      <c r="AH1546" s="38" t="s">
        <v>296</v>
      </c>
      <c r="AJ1546" s="108">
        <v>1543</v>
      </c>
      <c r="AK1546" s="115" t="s">
        <v>1687</v>
      </c>
      <c r="AL1546" s="38" t="s">
        <v>294</v>
      </c>
    </row>
    <row r="1547" spans="32:38" x14ac:dyDescent="0.25">
      <c r="AF1547" s="107">
        <v>1544</v>
      </c>
      <c r="AG1547" s="115" t="s">
        <v>530</v>
      </c>
      <c r="AH1547" s="38" t="s">
        <v>294</v>
      </c>
      <c r="AJ1547" s="108">
        <v>1544</v>
      </c>
      <c r="AK1547" s="115" t="s">
        <v>1688</v>
      </c>
      <c r="AL1547" s="38" t="s">
        <v>295</v>
      </c>
    </row>
    <row r="1548" spans="32:38" x14ac:dyDescent="0.25">
      <c r="AF1548" s="107">
        <v>1545</v>
      </c>
      <c r="AG1548" s="115" t="s">
        <v>531</v>
      </c>
      <c r="AH1548" s="38" t="s">
        <v>295</v>
      </c>
      <c r="AJ1548" s="108">
        <v>1545</v>
      </c>
      <c r="AK1548" s="115" t="s">
        <v>1689</v>
      </c>
      <c r="AL1548" s="38" t="s">
        <v>296</v>
      </c>
    </row>
    <row r="1549" spans="32:38" x14ac:dyDescent="0.25">
      <c r="AF1549" s="107">
        <v>1546</v>
      </c>
      <c r="AG1549" s="115" t="s">
        <v>532</v>
      </c>
      <c r="AH1549" s="38" t="s">
        <v>296</v>
      </c>
      <c r="AJ1549" s="108">
        <v>1546</v>
      </c>
      <c r="AK1549" s="115" t="s">
        <v>1690</v>
      </c>
      <c r="AL1549" s="38" t="s">
        <v>294</v>
      </c>
    </row>
    <row r="1550" spans="32:38" x14ac:dyDescent="0.25">
      <c r="AF1550" s="107">
        <v>1547</v>
      </c>
      <c r="AG1550" s="115" t="s">
        <v>533</v>
      </c>
      <c r="AH1550" s="38" t="s">
        <v>294</v>
      </c>
      <c r="AJ1550" s="108">
        <v>1547</v>
      </c>
      <c r="AK1550" s="115" t="s">
        <v>1691</v>
      </c>
      <c r="AL1550" s="38" t="s">
        <v>295</v>
      </c>
    </row>
    <row r="1551" spans="32:38" x14ac:dyDescent="0.25">
      <c r="AF1551" s="107">
        <v>1548</v>
      </c>
      <c r="AG1551" s="115" t="s">
        <v>534</v>
      </c>
      <c r="AH1551" s="38" t="s">
        <v>295</v>
      </c>
      <c r="AJ1551" s="108">
        <v>1548</v>
      </c>
      <c r="AK1551" s="115" t="s">
        <v>1692</v>
      </c>
      <c r="AL1551" s="38" t="s">
        <v>296</v>
      </c>
    </row>
    <row r="1552" spans="32:38" x14ac:dyDescent="0.25">
      <c r="AF1552" s="107">
        <v>1549</v>
      </c>
      <c r="AG1552" s="115" t="s">
        <v>535</v>
      </c>
      <c r="AH1552" s="38" t="s">
        <v>296</v>
      </c>
      <c r="AJ1552" s="108">
        <v>1549</v>
      </c>
      <c r="AK1552" s="115" t="s">
        <v>1693</v>
      </c>
      <c r="AL1552" s="38" t="s">
        <v>294</v>
      </c>
    </row>
    <row r="1553" spans="32:38" x14ac:dyDescent="0.25">
      <c r="AF1553" s="107">
        <v>1550</v>
      </c>
      <c r="AG1553" s="115" t="s">
        <v>536</v>
      </c>
      <c r="AH1553" s="38" t="s">
        <v>294</v>
      </c>
      <c r="AJ1553" s="108">
        <v>1550</v>
      </c>
      <c r="AK1553" s="115" t="s">
        <v>1694</v>
      </c>
      <c r="AL1553" s="38" t="s">
        <v>295</v>
      </c>
    </row>
    <row r="1554" spans="32:38" x14ac:dyDescent="0.25">
      <c r="AF1554" s="107">
        <v>1551</v>
      </c>
      <c r="AG1554" s="115" t="s">
        <v>537</v>
      </c>
      <c r="AH1554" s="38" t="s">
        <v>295</v>
      </c>
      <c r="AJ1554" s="108">
        <v>1551</v>
      </c>
      <c r="AK1554" s="115" t="s">
        <v>1695</v>
      </c>
      <c r="AL1554" s="38" t="s">
        <v>296</v>
      </c>
    </row>
    <row r="1555" spans="32:38" x14ac:dyDescent="0.25">
      <c r="AF1555" s="107">
        <v>1552</v>
      </c>
      <c r="AG1555" s="115" t="s">
        <v>538</v>
      </c>
      <c r="AH1555" s="38" t="s">
        <v>296</v>
      </c>
      <c r="AJ1555" s="108">
        <v>1552</v>
      </c>
      <c r="AK1555" s="115" t="s">
        <v>1696</v>
      </c>
      <c r="AL1555" s="38" t="s">
        <v>294</v>
      </c>
    </row>
    <row r="1556" spans="32:38" x14ac:dyDescent="0.25">
      <c r="AF1556" s="107">
        <v>1553</v>
      </c>
      <c r="AG1556" s="115" t="s">
        <v>539</v>
      </c>
      <c r="AH1556" s="38" t="s">
        <v>294</v>
      </c>
      <c r="AJ1556" s="108">
        <v>1553</v>
      </c>
      <c r="AK1556" s="115" t="s">
        <v>1697</v>
      </c>
      <c r="AL1556" s="38" t="s">
        <v>295</v>
      </c>
    </row>
    <row r="1557" spans="32:38" x14ac:dyDescent="0.25">
      <c r="AF1557" s="107">
        <v>1554</v>
      </c>
      <c r="AG1557" s="115" t="s">
        <v>540</v>
      </c>
      <c r="AH1557" s="38" t="s">
        <v>295</v>
      </c>
      <c r="AJ1557" s="108">
        <v>1554</v>
      </c>
      <c r="AK1557" s="115" t="s">
        <v>1698</v>
      </c>
      <c r="AL1557" s="38" t="s">
        <v>296</v>
      </c>
    </row>
    <row r="1558" spans="32:38" x14ac:dyDescent="0.25">
      <c r="AF1558" s="107">
        <v>1555</v>
      </c>
      <c r="AG1558" s="115" t="s">
        <v>541</v>
      </c>
      <c r="AH1558" s="38" t="s">
        <v>296</v>
      </c>
      <c r="AJ1558" s="108">
        <v>1555</v>
      </c>
      <c r="AK1558" s="115" t="s">
        <v>1699</v>
      </c>
      <c r="AL1558" s="38" t="s">
        <v>294</v>
      </c>
    </row>
    <row r="1559" spans="32:38" x14ac:dyDescent="0.25">
      <c r="AF1559" s="107">
        <v>1556</v>
      </c>
      <c r="AG1559" s="115" t="s">
        <v>542</v>
      </c>
      <c r="AH1559" s="38" t="s">
        <v>294</v>
      </c>
      <c r="AJ1559" s="108">
        <v>1556</v>
      </c>
      <c r="AK1559" s="115" t="s">
        <v>1700</v>
      </c>
      <c r="AL1559" s="38" t="s">
        <v>295</v>
      </c>
    </row>
    <row r="1560" spans="32:38" x14ac:dyDescent="0.25">
      <c r="AF1560" s="107">
        <v>1557</v>
      </c>
      <c r="AG1560" s="115" t="s">
        <v>543</v>
      </c>
      <c r="AH1560" s="38" t="s">
        <v>295</v>
      </c>
      <c r="AJ1560" s="108">
        <v>1557</v>
      </c>
      <c r="AK1560" s="115" t="s">
        <v>1701</v>
      </c>
      <c r="AL1560" s="38" t="s">
        <v>296</v>
      </c>
    </row>
    <row r="1561" spans="32:38" x14ac:dyDescent="0.25">
      <c r="AF1561" s="107">
        <v>1558</v>
      </c>
      <c r="AG1561" s="115" t="s">
        <v>658</v>
      </c>
      <c r="AH1561" s="38" t="s">
        <v>296</v>
      </c>
      <c r="AJ1561" s="108">
        <v>1558</v>
      </c>
      <c r="AK1561" s="115" t="s">
        <v>1702</v>
      </c>
      <c r="AL1561" s="38" t="s">
        <v>294</v>
      </c>
    </row>
    <row r="1562" spans="32:38" x14ac:dyDescent="0.25">
      <c r="AF1562" s="107">
        <v>1559</v>
      </c>
      <c r="AG1562" s="115" t="s">
        <v>659</v>
      </c>
      <c r="AH1562" s="38" t="s">
        <v>294</v>
      </c>
      <c r="AJ1562" s="108">
        <v>1559</v>
      </c>
      <c r="AK1562" s="115" t="s">
        <v>1703</v>
      </c>
      <c r="AL1562" s="38" t="s">
        <v>295</v>
      </c>
    </row>
    <row r="1563" spans="32:38" x14ac:dyDescent="0.25">
      <c r="AF1563" s="107">
        <v>1560</v>
      </c>
      <c r="AG1563" s="115" t="s">
        <v>660</v>
      </c>
      <c r="AH1563" s="38" t="s">
        <v>295</v>
      </c>
      <c r="AJ1563" s="108">
        <v>1560</v>
      </c>
      <c r="AK1563" s="115" t="s">
        <v>1704</v>
      </c>
      <c r="AL1563" s="38" t="s">
        <v>296</v>
      </c>
    </row>
    <row r="1564" spans="32:38" x14ac:dyDescent="0.25">
      <c r="AF1564" s="107">
        <v>1561</v>
      </c>
      <c r="AG1564" s="115" t="s">
        <v>661</v>
      </c>
      <c r="AH1564" s="38" t="s">
        <v>296</v>
      </c>
      <c r="AJ1564" s="108">
        <v>1561</v>
      </c>
      <c r="AK1564" s="115" t="s">
        <v>1705</v>
      </c>
      <c r="AL1564" s="38" t="s">
        <v>294</v>
      </c>
    </row>
    <row r="1565" spans="32:38" x14ac:dyDescent="0.25">
      <c r="AF1565" s="107">
        <v>1562</v>
      </c>
      <c r="AG1565" s="115" t="s">
        <v>662</v>
      </c>
      <c r="AH1565" s="38" t="s">
        <v>294</v>
      </c>
      <c r="AJ1565" s="108">
        <v>1562</v>
      </c>
      <c r="AK1565" s="115" t="s">
        <v>1706</v>
      </c>
      <c r="AL1565" s="38" t="s">
        <v>295</v>
      </c>
    </row>
    <row r="1566" spans="32:38" x14ac:dyDescent="0.25">
      <c r="AF1566" s="107">
        <v>1563</v>
      </c>
      <c r="AG1566" s="115" t="s">
        <v>663</v>
      </c>
      <c r="AH1566" s="38" t="s">
        <v>295</v>
      </c>
      <c r="AJ1566" s="108">
        <v>1563</v>
      </c>
      <c r="AK1566" s="115" t="s">
        <v>1707</v>
      </c>
      <c r="AL1566" s="38" t="s">
        <v>296</v>
      </c>
    </row>
    <row r="1567" spans="32:38" x14ac:dyDescent="0.25">
      <c r="AF1567" s="107">
        <v>1564</v>
      </c>
      <c r="AG1567" s="115" t="s">
        <v>664</v>
      </c>
      <c r="AH1567" s="38" t="s">
        <v>296</v>
      </c>
      <c r="AJ1567" s="108">
        <v>1564</v>
      </c>
      <c r="AK1567" s="115" t="s">
        <v>1708</v>
      </c>
      <c r="AL1567" s="38" t="s">
        <v>294</v>
      </c>
    </row>
    <row r="1568" spans="32:38" x14ac:dyDescent="0.25">
      <c r="AF1568" s="107">
        <v>1565</v>
      </c>
      <c r="AG1568" s="115" t="s">
        <v>665</v>
      </c>
      <c r="AH1568" s="38" t="s">
        <v>294</v>
      </c>
      <c r="AJ1568" s="108">
        <v>1565</v>
      </c>
      <c r="AK1568" s="115" t="s">
        <v>1709</v>
      </c>
      <c r="AL1568" s="38" t="s">
        <v>295</v>
      </c>
    </row>
    <row r="1569" spans="32:38" x14ac:dyDescent="0.25">
      <c r="AF1569" s="107">
        <v>1566</v>
      </c>
      <c r="AG1569" s="115" t="s">
        <v>666</v>
      </c>
      <c r="AH1569" s="38" t="s">
        <v>295</v>
      </c>
      <c r="AJ1569" s="108">
        <v>1566</v>
      </c>
      <c r="AK1569" s="115" t="s">
        <v>1710</v>
      </c>
      <c r="AL1569" s="38" t="s">
        <v>296</v>
      </c>
    </row>
    <row r="1570" spans="32:38" x14ac:dyDescent="0.25">
      <c r="AF1570" s="107">
        <v>1567</v>
      </c>
      <c r="AG1570" s="115" t="s">
        <v>667</v>
      </c>
      <c r="AH1570" s="38" t="s">
        <v>296</v>
      </c>
      <c r="AJ1570" s="108">
        <v>1567</v>
      </c>
      <c r="AK1570" s="115" t="s">
        <v>1711</v>
      </c>
      <c r="AL1570" s="38" t="s">
        <v>294</v>
      </c>
    </row>
    <row r="1571" spans="32:38" x14ac:dyDescent="0.25">
      <c r="AF1571" s="107">
        <v>1568</v>
      </c>
      <c r="AG1571" s="115" t="s">
        <v>668</v>
      </c>
      <c r="AH1571" s="38" t="s">
        <v>294</v>
      </c>
      <c r="AJ1571" s="108">
        <v>1568</v>
      </c>
      <c r="AK1571" s="115" t="s">
        <v>1712</v>
      </c>
      <c r="AL1571" s="38" t="s">
        <v>295</v>
      </c>
    </row>
    <row r="1572" spans="32:38" x14ac:dyDescent="0.25">
      <c r="AF1572" s="107">
        <v>1569</v>
      </c>
      <c r="AG1572" s="115" t="s">
        <v>669</v>
      </c>
      <c r="AH1572" s="38" t="s">
        <v>295</v>
      </c>
      <c r="AJ1572" s="108">
        <v>1569</v>
      </c>
      <c r="AK1572" s="115" t="s">
        <v>1713</v>
      </c>
      <c r="AL1572" s="38" t="s">
        <v>296</v>
      </c>
    </row>
    <row r="1573" spans="32:38" x14ac:dyDescent="0.25">
      <c r="AF1573" s="107">
        <v>1570</v>
      </c>
      <c r="AG1573" s="115" t="s">
        <v>670</v>
      </c>
      <c r="AH1573" s="38" t="s">
        <v>296</v>
      </c>
      <c r="AJ1573" s="108">
        <v>1570</v>
      </c>
      <c r="AK1573" s="115" t="s">
        <v>1714</v>
      </c>
      <c r="AL1573" s="38" t="s">
        <v>294</v>
      </c>
    </row>
    <row r="1574" spans="32:38" x14ac:dyDescent="0.25">
      <c r="AF1574" s="107">
        <v>1571</v>
      </c>
      <c r="AG1574" s="115" t="s">
        <v>671</v>
      </c>
      <c r="AH1574" s="38" t="s">
        <v>294</v>
      </c>
      <c r="AJ1574" s="108">
        <v>1571</v>
      </c>
      <c r="AK1574" s="115" t="s">
        <v>1715</v>
      </c>
      <c r="AL1574" s="38" t="s">
        <v>295</v>
      </c>
    </row>
    <row r="1575" spans="32:38" x14ac:dyDescent="0.25">
      <c r="AF1575" s="107">
        <v>1572</v>
      </c>
      <c r="AG1575" s="115" t="s">
        <v>672</v>
      </c>
      <c r="AH1575" s="38" t="s">
        <v>295</v>
      </c>
      <c r="AJ1575" s="108">
        <v>1572</v>
      </c>
      <c r="AK1575" s="115" t="s">
        <v>1716</v>
      </c>
      <c r="AL1575" s="38" t="s">
        <v>296</v>
      </c>
    </row>
    <row r="1576" spans="32:38" x14ac:dyDescent="0.25">
      <c r="AF1576" s="107">
        <v>1573</v>
      </c>
      <c r="AG1576" s="115" t="s">
        <v>673</v>
      </c>
      <c r="AH1576" s="38" t="s">
        <v>296</v>
      </c>
      <c r="AJ1576" s="108">
        <v>1573</v>
      </c>
      <c r="AK1576" s="115" t="s">
        <v>1717</v>
      </c>
      <c r="AL1576" s="38" t="s">
        <v>294</v>
      </c>
    </row>
    <row r="1577" spans="32:38" x14ac:dyDescent="0.25">
      <c r="AF1577" s="107">
        <v>1574</v>
      </c>
      <c r="AG1577" s="115" t="s">
        <v>674</v>
      </c>
      <c r="AH1577" s="38" t="s">
        <v>294</v>
      </c>
      <c r="AJ1577" s="108">
        <v>1574</v>
      </c>
      <c r="AK1577" s="115" t="s">
        <v>1718</v>
      </c>
      <c r="AL1577" s="38" t="s">
        <v>295</v>
      </c>
    </row>
    <row r="1578" spans="32:38" x14ac:dyDescent="0.25">
      <c r="AF1578" s="107">
        <v>1575</v>
      </c>
      <c r="AG1578" s="115" t="s">
        <v>675</v>
      </c>
      <c r="AH1578" s="38" t="s">
        <v>295</v>
      </c>
      <c r="AJ1578" s="108">
        <v>1575</v>
      </c>
      <c r="AK1578" s="115" t="s">
        <v>1719</v>
      </c>
      <c r="AL1578" s="38" t="s">
        <v>296</v>
      </c>
    </row>
    <row r="1579" spans="32:38" x14ac:dyDescent="0.25">
      <c r="AF1579" s="107">
        <v>1576</v>
      </c>
      <c r="AG1579" s="115" t="s">
        <v>676</v>
      </c>
      <c r="AH1579" s="38" t="s">
        <v>296</v>
      </c>
      <c r="AJ1579" s="108">
        <v>1576</v>
      </c>
      <c r="AK1579" s="115" t="s">
        <v>1720</v>
      </c>
      <c r="AL1579" s="38" t="s">
        <v>294</v>
      </c>
    </row>
    <row r="1580" spans="32:38" x14ac:dyDescent="0.25">
      <c r="AF1580" s="107">
        <v>1577</v>
      </c>
      <c r="AG1580" s="115" t="s">
        <v>677</v>
      </c>
      <c r="AH1580" s="38" t="s">
        <v>294</v>
      </c>
      <c r="AJ1580" s="108">
        <v>1577</v>
      </c>
      <c r="AK1580" s="115" t="s">
        <v>1721</v>
      </c>
      <c r="AL1580" s="38" t="s">
        <v>295</v>
      </c>
    </row>
    <row r="1581" spans="32:38" x14ac:dyDescent="0.25">
      <c r="AF1581" s="107">
        <v>1578</v>
      </c>
      <c r="AG1581" s="115" t="s">
        <v>678</v>
      </c>
      <c r="AH1581" s="38" t="s">
        <v>295</v>
      </c>
      <c r="AJ1581" s="108">
        <v>1578</v>
      </c>
      <c r="AK1581" s="115" t="s">
        <v>1722</v>
      </c>
      <c r="AL1581" s="38" t="s">
        <v>296</v>
      </c>
    </row>
    <row r="1582" spans="32:38" x14ac:dyDescent="0.25">
      <c r="AF1582" s="107">
        <v>1579</v>
      </c>
      <c r="AG1582" s="115" t="s">
        <v>679</v>
      </c>
      <c r="AH1582" s="38" t="s">
        <v>296</v>
      </c>
      <c r="AJ1582" s="108">
        <v>1579</v>
      </c>
      <c r="AK1582" s="115" t="s">
        <v>1723</v>
      </c>
      <c r="AL1582" s="38" t="s">
        <v>294</v>
      </c>
    </row>
    <row r="1583" spans="32:38" x14ac:dyDescent="0.25">
      <c r="AF1583" s="107">
        <v>1580</v>
      </c>
      <c r="AG1583" s="115" t="s">
        <v>680</v>
      </c>
      <c r="AH1583" s="38" t="s">
        <v>294</v>
      </c>
      <c r="AJ1583" s="108">
        <v>1580</v>
      </c>
      <c r="AK1583" s="115" t="s">
        <v>1724</v>
      </c>
      <c r="AL1583" s="38" t="s">
        <v>295</v>
      </c>
    </row>
    <row r="1584" spans="32:38" x14ac:dyDescent="0.25">
      <c r="AF1584" s="107">
        <v>1581</v>
      </c>
      <c r="AG1584" s="115" t="s">
        <v>681</v>
      </c>
      <c r="AH1584" s="38" t="s">
        <v>295</v>
      </c>
      <c r="AJ1584" s="108">
        <v>1581</v>
      </c>
      <c r="AK1584" s="115" t="s">
        <v>1725</v>
      </c>
      <c r="AL1584" s="38" t="s">
        <v>296</v>
      </c>
    </row>
    <row r="1585" spans="32:38" x14ac:dyDescent="0.25">
      <c r="AF1585" s="107">
        <v>1582</v>
      </c>
      <c r="AG1585" s="115" t="s">
        <v>682</v>
      </c>
      <c r="AH1585" s="38" t="s">
        <v>296</v>
      </c>
      <c r="AJ1585" s="108">
        <v>1582</v>
      </c>
      <c r="AK1585" s="115" t="s">
        <v>1726</v>
      </c>
      <c r="AL1585" s="38" t="s">
        <v>294</v>
      </c>
    </row>
    <row r="1586" spans="32:38" x14ac:dyDescent="0.25">
      <c r="AF1586" s="107">
        <v>1583</v>
      </c>
      <c r="AG1586" s="115" t="s">
        <v>683</v>
      </c>
      <c r="AH1586" s="38" t="s">
        <v>294</v>
      </c>
      <c r="AJ1586" s="108">
        <v>1583</v>
      </c>
      <c r="AK1586" s="115" t="s">
        <v>1727</v>
      </c>
      <c r="AL1586" s="38" t="s">
        <v>295</v>
      </c>
    </row>
    <row r="1587" spans="32:38" x14ac:dyDescent="0.25">
      <c r="AF1587" s="107">
        <v>1584</v>
      </c>
      <c r="AG1587" s="115" t="s">
        <v>684</v>
      </c>
      <c r="AH1587" s="38" t="s">
        <v>295</v>
      </c>
      <c r="AJ1587" s="108">
        <v>1584</v>
      </c>
      <c r="AK1587" s="115" t="s">
        <v>1728</v>
      </c>
      <c r="AL1587" s="38" t="s">
        <v>296</v>
      </c>
    </row>
    <row r="1588" spans="32:38" x14ac:dyDescent="0.25">
      <c r="AF1588" s="107">
        <v>1585</v>
      </c>
      <c r="AG1588" s="115" t="s">
        <v>685</v>
      </c>
      <c r="AH1588" s="38" t="s">
        <v>296</v>
      </c>
      <c r="AJ1588" s="108">
        <v>1585</v>
      </c>
      <c r="AK1588" s="115" t="s">
        <v>1729</v>
      </c>
      <c r="AL1588" s="38" t="s">
        <v>294</v>
      </c>
    </row>
    <row r="1589" spans="32:38" x14ac:dyDescent="0.25">
      <c r="AF1589" s="107">
        <v>1586</v>
      </c>
      <c r="AG1589" s="115" t="s">
        <v>686</v>
      </c>
      <c r="AH1589" s="38" t="s">
        <v>294</v>
      </c>
      <c r="AJ1589" s="108">
        <v>1586</v>
      </c>
      <c r="AK1589" s="115" t="s">
        <v>1730</v>
      </c>
      <c r="AL1589" s="38" t="s">
        <v>295</v>
      </c>
    </row>
    <row r="1590" spans="32:38" x14ac:dyDescent="0.25">
      <c r="AF1590" s="107">
        <v>1587</v>
      </c>
      <c r="AG1590" s="115" t="s">
        <v>687</v>
      </c>
      <c r="AH1590" s="38" t="s">
        <v>295</v>
      </c>
      <c r="AJ1590" s="108">
        <v>1587</v>
      </c>
      <c r="AK1590" s="115" t="s">
        <v>1731</v>
      </c>
      <c r="AL1590" s="38" t="s">
        <v>296</v>
      </c>
    </row>
    <row r="1591" spans="32:38" x14ac:dyDescent="0.25">
      <c r="AF1591" s="107">
        <v>1588</v>
      </c>
      <c r="AG1591" s="115" t="s">
        <v>688</v>
      </c>
      <c r="AH1591" s="38" t="s">
        <v>296</v>
      </c>
      <c r="AJ1591" s="108">
        <v>1588</v>
      </c>
      <c r="AK1591" s="115" t="s">
        <v>1732</v>
      </c>
      <c r="AL1591" s="38" t="s">
        <v>294</v>
      </c>
    </row>
    <row r="1592" spans="32:38" x14ac:dyDescent="0.25">
      <c r="AF1592" s="107">
        <v>1589</v>
      </c>
      <c r="AG1592" s="115" t="s">
        <v>689</v>
      </c>
      <c r="AH1592" s="38" t="s">
        <v>294</v>
      </c>
      <c r="AJ1592" s="108">
        <v>1589</v>
      </c>
      <c r="AK1592" s="115" t="s">
        <v>1733</v>
      </c>
      <c r="AL1592" s="38" t="s">
        <v>295</v>
      </c>
    </row>
    <row r="1593" spans="32:38" x14ac:dyDescent="0.25">
      <c r="AF1593" s="107">
        <v>1590</v>
      </c>
      <c r="AG1593" s="115" t="s">
        <v>690</v>
      </c>
      <c r="AH1593" s="38" t="s">
        <v>295</v>
      </c>
      <c r="AJ1593" s="108">
        <v>1590</v>
      </c>
      <c r="AK1593" s="115" t="s">
        <v>1734</v>
      </c>
      <c r="AL1593" s="38" t="s">
        <v>296</v>
      </c>
    </row>
    <row r="1594" spans="32:38" x14ac:dyDescent="0.25">
      <c r="AF1594" s="107">
        <v>1591</v>
      </c>
      <c r="AG1594" s="115" t="s">
        <v>691</v>
      </c>
      <c r="AH1594" s="38" t="s">
        <v>296</v>
      </c>
      <c r="AJ1594" s="108">
        <v>1591</v>
      </c>
      <c r="AK1594" s="115" t="s">
        <v>1735</v>
      </c>
      <c r="AL1594" s="38" t="s">
        <v>294</v>
      </c>
    </row>
    <row r="1595" spans="32:38" x14ac:dyDescent="0.25">
      <c r="AF1595" s="107">
        <v>1592</v>
      </c>
      <c r="AG1595" s="115" t="s">
        <v>692</v>
      </c>
      <c r="AH1595" s="38" t="s">
        <v>294</v>
      </c>
      <c r="AJ1595" s="108">
        <v>1592</v>
      </c>
      <c r="AK1595" s="115" t="s">
        <v>1736</v>
      </c>
      <c r="AL1595" s="38" t="s">
        <v>295</v>
      </c>
    </row>
    <row r="1596" spans="32:38" x14ac:dyDescent="0.25">
      <c r="AF1596" s="107">
        <v>1593</v>
      </c>
      <c r="AG1596" s="115" t="s">
        <v>693</v>
      </c>
      <c r="AH1596" s="38" t="s">
        <v>295</v>
      </c>
      <c r="AJ1596" s="108">
        <v>1593</v>
      </c>
      <c r="AK1596" s="115" t="s">
        <v>1737</v>
      </c>
      <c r="AL1596" s="38" t="s">
        <v>296</v>
      </c>
    </row>
    <row r="1597" spans="32:38" x14ac:dyDescent="0.25">
      <c r="AF1597" s="107">
        <v>1594</v>
      </c>
      <c r="AG1597" s="115" t="s">
        <v>694</v>
      </c>
      <c r="AH1597" s="38" t="s">
        <v>296</v>
      </c>
      <c r="AJ1597" s="108">
        <v>1594</v>
      </c>
      <c r="AK1597" s="115" t="s">
        <v>1738</v>
      </c>
      <c r="AL1597" s="38" t="s">
        <v>294</v>
      </c>
    </row>
    <row r="1598" spans="32:38" x14ac:dyDescent="0.25">
      <c r="AF1598" s="107">
        <v>1595</v>
      </c>
      <c r="AG1598" s="115" t="s">
        <v>695</v>
      </c>
      <c r="AH1598" s="38" t="s">
        <v>294</v>
      </c>
      <c r="AJ1598" s="108">
        <v>1595</v>
      </c>
      <c r="AK1598" s="115" t="s">
        <v>1739</v>
      </c>
      <c r="AL1598" s="38" t="s">
        <v>295</v>
      </c>
    </row>
    <row r="1599" spans="32:38" x14ac:dyDescent="0.25">
      <c r="AF1599" s="107">
        <v>1596</v>
      </c>
      <c r="AG1599" s="115" t="s">
        <v>696</v>
      </c>
      <c r="AH1599" s="38" t="s">
        <v>295</v>
      </c>
      <c r="AJ1599" s="108">
        <v>1596</v>
      </c>
      <c r="AK1599" s="115" t="s">
        <v>1740</v>
      </c>
      <c r="AL1599" s="38" t="s">
        <v>296</v>
      </c>
    </row>
    <row r="1600" spans="32:38" x14ac:dyDescent="0.25">
      <c r="AF1600" s="107">
        <v>1597</v>
      </c>
      <c r="AG1600" s="115" t="s">
        <v>697</v>
      </c>
      <c r="AH1600" s="38" t="s">
        <v>296</v>
      </c>
      <c r="AJ1600" s="108">
        <v>1597</v>
      </c>
      <c r="AK1600" s="115" t="s">
        <v>1741</v>
      </c>
      <c r="AL1600" s="38" t="s">
        <v>294</v>
      </c>
    </row>
    <row r="1601" spans="32:38" x14ac:dyDescent="0.25">
      <c r="AF1601" s="107">
        <v>1598</v>
      </c>
      <c r="AG1601" s="115" t="s">
        <v>698</v>
      </c>
      <c r="AH1601" s="38" t="s">
        <v>294</v>
      </c>
      <c r="AJ1601" s="108">
        <v>1598</v>
      </c>
      <c r="AK1601" s="115" t="s">
        <v>1742</v>
      </c>
      <c r="AL1601" s="38" t="s">
        <v>295</v>
      </c>
    </row>
    <row r="1602" spans="32:38" x14ac:dyDescent="0.25">
      <c r="AF1602" s="107">
        <v>1599</v>
      </c>
      <c r="AG1602" s="115" t="s">
        <v>699</v>
      </c>
      <c r="AH1602" s="38" t="s">
        <v>295</v>
      </c>
      <c r="AJ1602" s="108">
        <v>1599</v>
      </c>
      <c r="AK1602" s="115" t="s">
        <v>1743</v>
      </c>
      <c r="AL1602" s="38" t="s">
        <v>296</v>
      </c>
    </row>
    <row r="1603" spans="32:38" x14ac:dyDescent="0.25">
      <c r="AF1603" s="107">
        <v>1600</v>
      </c>
      <c r="AG1603" s="115" t="s">
        <v>700</v>
      </c>
      <c r="AH1603" s="38" t="s">
        <v>296</v>
      </c>
      <c r="AJ1603" s="108">
        <v>1600</v>
      </c>
      <c r="AK1603" s="115" t="s">
        <v>1744</v>
      </c>
      <c r="AL1603" s="38" t="s">
        <v>294</v>
      </c>
    </row>
    <row r="1604" spans="32:38" x14ac:dyDescent="0.25">
      <c r="AF1604" s="107">
        <v>1601</v>
      </c>
      <c r="AG1604" s="115" t="s">
        <v>701</v>
      </c>
      <c r="AH1604" s="38" t="s">
        <v>294</v>
      </c>
      <c r="AJ1604" s="108">
        <v>1601</v>
      </c>
      <c r="AK1604" s="115" t="s">
        <v>1745</v>
      </c>
      <c r="AL1604" s="38" t="s">
        <v>295</v>
      </c>
    </row>
    <row r="1605" spans="32:38" x14ac:dyDescent="0.25">
      <c r="AF1605" s="107">
        <v>1602</v>
      </c>
      <c r="AG1605" s="115" t="s">
        <v>702</v>
      </c>
      <c r="AH1605" s="38" t="s">
        <v>295</v>
      </c>
      <c r="AJ1605" s="108">
        <v>1602</v>
      </c>
      <c r="AK1605" s="115" t="s">
        <v>1746</v>
      </c>
      <c r="AL1605" s="38" t="s">
        <v>296</v>
      </c>
    </row>
    <row r="1606" spans="32:38" x14ac:dyDescent="0.25">
      <c r="AF1606" s="107">
        <v>1603</v>
      </c>
      <c r="AG1606" s="115" t="s">
        <v>703</v>
      </c>
      <c r="AH1606" s="38" t="s">
        <v>296</v>
      </c>
      <c r="AJ1606" s="108">
        <v>1603</v>
      </c>
      <c r="AK1606" s="115" t="s">
        <v>1747</v>
      </c>
      <c r="AL1606" s="38" t="s">
        <v>294</v>
      </c>
    </row>
    <row r="1607" spans="32:38" x14ac:dyDescent="0.25">
      <c r="AF1607" s="107">
        <v>1604</v>
      </c>
      <c r="AG1607" s="115" t="s">
        <v>704</v>
      </c>
      <c r="AH1607" s="38" t="s">
        <v>294</v>
      </c>
      <c r="AJ1607" s="108">
        <v>1604</v>
      </c>
      <c r="AK1607" s="115" t="s">
        <v>1748</v>
      </c>
      <c r="AL1607" s="38" t="s">
        <v>295</v>
      </c>
    </row>
    <row r="1608" spans="32:38" x14ac:dyDescent="0.25">
      <c r="AF1608" s="107">
        <v>1605</v>
      </c>
      <c r="AG1608" s="115" t="s">
        <v>705</v>
      </c>
      <c r="AH1608" s="38" t="s">
        <v>295</v>
      </c>
      <c r="AJ1608" s="108">
        <v>1605</v>
      </c>
      <c r="AK1608" s="115" t="s">
        <v>1749</v>
      </c>
      <c r="AL1608" s="38" t="s">
        <v>296</v>
      </c>
    </row>
    <row r="1609" spans="32:38" x14ac:dyDescent="0.25">
      <c r="AF1609" s="107">
        <v>1606</v>
      </c>
      <c r="AG1609" s="115" t="s">
        <v>706</v>
      </c>
      <c r="AH1609" s="38" t="s">
        <v>296</v>
      </c>
      <c r="AJ1609" s="108">
        <v>1606</v>
      </c>
      <c r="AK1609" s="115" t="s">
        <v>1750</v>
      </c>
      <c r="AL1609" s="38" t="s">
        <v>294</v>
      </c>
    </row>
    <row r="1610" spans="32:38" x14ac:dyDescent="0.25">
      <c r="AF1610" s="107">
        <v>1607</v>
      </c>
      <c r="AG1610" s="115" t="s">
        <v>707</v>
      </c>
      <c r="AH1610" s="38" t="s">
        <v>294</v>
      </c>
      <c r="AJ1610" s="108">
        <v>1607</v>
      </c>
      <c r="AK1610" s="115" t="s">
        <v>1751</v>
      </c>
      <c r="AL1610" s="38" t="s">
        <v>295</v>
      </c>
    </row>
    <row r="1611" spans="32:38" x14ac:dyDescent="0.25">
      <c r="AF1611" s="107">
        <v>1608</v>
      </c>
      <c r="AG1611" s="115" t="s">
        <v>708</v>
      </c>
      <c r="AH1611" s="38" t="s">
        <v>295</v>
      </c>
      <c r="AJ1611" s="108">
        <v>1608</v>
      </c>
      <c r="AK1611" s="115" t="s">
        <v>1752</v>
      </c>
      <c r="AL1611" s="38" t="s">
        <v>296</v>
      </c>
    </row>
    <row r="1612" spans="32:38" x14ac:dyDescent="0.25">
      <c r="AF1612" s="107">
        <v>1609</v>
      </c>
      <c r="AG1612" s="115" t="s">
        <v>709</v>
      </c>
      <c r="AH1612" s="38" t="s">
        <v>296</v>
      </c>
      <c r="AJ1612" s="108">
        <v>1609</v>
      </c>
      <c r="AK1612" s="115" t="s">
        <v>1753</v>
      </c>
      <c r="AL1612" s="38" t="s">
        <v>294</v>
      </c>
    </row>
    <row r="1613" spans="32:38" x14ac:dyDescent="0.25">
      <c r="AF1613" s="107">
        <v>1610</v>
      </c>
      <c r="AG1613" s="115" t="s">
        <v>710</v>
      </c>
      <c r="AH1613" s="38" t="s">
        <v>294</v>
      </c>
      <c r="AJ1613" s="108">
        <v>1610</v>
      </c>
      <c r="AK1613" s="115" t="s">
        <v>1754</v>
      </c>
      <c r="AL1613" s="38" t="s">
        <v>295</v>
      </c>
    </row>
    <row r="1614" spans="32:38" x14ac:dyDescent="0.25">
      <c r="AF1614" s="107">
        <v>1611</v>
      </c>
      <c r="AG1614" s="115" t="s">
        <v>711</v>
      </c>
      <c r="AH1614" s="38" t="s">
        <v>295</v>
      </c>
      <c r="AJ1614" s="108">
        <v>1611</v>
      </c>
      <c r="AK1614" s="115" t="s">
        <v>1755</v>
      </c>
      <c r="AL1614" s="38" t="s">
        <v>296</v>
      </c>
    </row>
    <row r="1615" spans="32:38" x14ac:dyDescent="0.25">
      <c r="AF1615" s="107">
        <v>1612</v>
      </c>
      <c r="AG1615" s="115" t="s">
        <v>712</v>
      </c>
      <c r="AH1615" s="38" t="s">
        <v>296</v>
      </c>
      <c r="AJ1615" s="108">
        <v>1612</v>
      </c>
      <c r="AK1615" s="115" t="s">
        <v>1756</v>
      </c>
      <c r="AL1615" s="38" t="s">
        <v>294</v>
      </c>
    </row>
    <row r="1616" spans="32:38" x14ac:dyDescent="0.25">
      <c r="AF1616" s="107">
        <v>1613</v>
      </c>
      <c r="AG1616" s="115" t="s">
        <v>713</v>
      </c>
      <c r="AH1616" s="38" t="s">
        <v>294</v>
      </c>
      <c r="AJ1616" s="108">
        <v>1613</v>
      </c>
      <c r="AK1616" s="115" t="s">
        <v>1758</v>
      </c>
      <c r="AL1616" s="38" t="s">
        <v>295</v>
      </c>
    </row>
    <row r="1617" spans="32:38" x14ac:dyDescent="0.25">
      <c r="AF1617" s="107">
        <v>1614</v>
      </c>
      <c r="AG1617" s="115" t="s">
        <v>714</v>
      </c>
      <c r="AH1617" s="38" t="s">
        <v>295</v>
      </c>
      <c r="AJ1617" s="108">
        <v>1614</v>
      </c>
      <c r="AK1617" s="115" t="s">
        <v>1757</v>
      </c>
      <c r="AL1617" s="38" t="s">
        <v>296</v>
      </c>
    </row>
    <row r="1618" spans="32:38" x14ac:dyDescent="0.25">
      <c r="AF1618" s="107">
        <v>1615</v>
      </c>
      <c r="AG1618" s="115" t="s">
        <v>715</v>
      </c>
      <c r="AH1618" s="38" t="s">
        <v>296</v>
      </c>
      <c r="AJ1618" s="108">
        <v>1615</v>
      </c>
      <c r="AK1618" s="115" t="s">
        <v>1759</v>
      </c>
      <c r="AL1618" s="38" t="s">
        <v>294</v>
      </c>
    </row>
    <row r="1619" spans="32:38" x14ac:dyDescent="0.25">
      <c r="AF1619" s="107">
        <v>1616</v>
      </c>
      <c r="AG1619" s="115" t="s">
        <v>716</v>
      </c>
      <c r="AH1619" s="38" t="s">
        <v>294</v>
      </c>
      <c r="AJ1619" s="108">
        <v>1616</v>
      </c>
      <c r="AK1619" s="115" t="s">
        <v>1760</v>
      </c>
      <c r="AL1619" s="38" t="s">
        <v>295</v>
      </c>
    </row>
    <row r="1620" spans="32:38" x14ac:dyDescent="0.25">
      <c r="AF1620" s="107">
        <v>1617</v>
      </c>
      <c r="AG1620" s="115" t="s">
        <v>717</v>
      </c>
      <c r="AH1620" s="38" t="s">
        <v>295</v>
      </c>
      <c r="AJ1620" s="108">
        <v>1617</v>
      </c>
      <c r="AK1620" s="115" t="s">
        <v>1761</v>
      </c>
      <c r="AL1620" s="38" t="s">
        <v>296</v>
      </c>
    </row>
    <row r="1621" spans="32:38" x14ac:dyDescent="0.25">
      <c r="AF1621" s="107">
        <v>1618</v>
      </c>
      <c r="AG1621" s="115" t="s">
        <v>2129</v>
      </c>
      <c r="AH1621" s="38" t="s">
        <v>296</v>
      </c>
      <c r="AJ1621" s="108">
        <v>1618</v>
      </c>
      <c r="AK1621" s="115" t="s">
        <v>1762</v>
      </c>
      <c r="AL1621" s="38" t="s">
        <v>294</v>
      </c>
    </row>
    <row r="1622" spans="32:38" x14ac:dyDescent="0.25">
      <c r="AF1622" s="107">
        <v>1619</v>
      </c>
      <c r="AG1622" s="115" t="s">
        <v>2130</v>
      </c>
      <c r="AH1622" s="38" t="s">
        <v>294</v>
      </c>
      <c r="AJ1622" s="108">
        <v>1619</v>
      </c>
      <c r="AK1622" s="115" t="s">
        <v>1763</v>
      </c>
      <c r="AL1622" s="38" t="s">
        <v>295</v>
      </c>
    </row>
    <row r="1623" spans="32:38" x14ac:dyDescent="0.25">
      <c r="AF1623" s="107">
        <v>1620</v>
      </c>
      <c r="AG1623" s="115" t="s">
        <v>2131</v>
      </c>
      <c r="AH1623" s="38" t="s">
        <v>295</v>
      </c>
      <c r="AJ1623" s="108">
        <v>1620</v>
      </c>
      <c r="AK1623" s="115" t="s">
        <v>1764</v>
      </c>
      <c r="AL1623" s="38" t="s">
        <v>296</v>
      </c>
    </row>
    <row r="1624" spans="32:38" x14ac:dyDescent="0.25">
      <c r="AF1624" s="107">
        <v>1621</v>
      </c>
      <c r="AG1624" s="115" t="s">
        <v>2132</v>
      </c>
      <c r="AH1624" s="38" t="s">
        <v>296</v>
      </c>
      <c r="AJ1624" s="108">
        <v>1621</v>
      </c>
      <c r="AK1624" s="115" t="s">
        <v>1765</v>
      </c>
      <c r="AL1624" s="38" t="s">
        <v>294</v>
      </c>
    </row>
    <row r="1625" spans="32:38" x14ac:dyDescent="0.25">
      <c r="AF1625" s="107">
        <v>1622</v>
      </c>
      <c r="AG1625" s="115" t="s">
        <v>2133</v>
      </c>
      <c r="AH1625" s="38" t="s">
        <v>294</v>
      </c>
      <c r="AJ1625" s="108">
        <v>1622</v>
      </c>
      <c r="AK1625" s="115" t="s">
        <v>1766</v>
      </c>
      <c r="AL1625" s="38" t="s">
        <v>295</v>
      </c>
    </row>
    <row r="1626" spans="32:38" x14ac:dyDescent="0.25">
      <c r="AF1626" s="107">
        <v>1623</v>
      </c>
      <c r="AG1626" s="115" t="s">
        <v>2134</v>
      </c>
      <c r="AH1626" t="s">
        <v>295</v>
      </c>
      <c r="AJ1626" s="108">
        <v>1623</v>
      </c>
      <c r="AK1626" s="115" t="s">
        <v>1767</v>
      </c>
      <c r="AL1626" s="38" t="s">
        <v>296</v>
      </c>
    </row>
    <row r="1627" spans="32:38" x14ac:dyDescent="0.25">
      <c r="AF1627" s="107">
        <v>1624</v>
      </c>
      <c r="AG1627" s="115" t="s">
        <v>2135</v>
      </c>
      <c r="AH1627" t="s">
        <v>296</v>
      </c>
      <c r="AJ1627" s="108">
        <v>1624</v>
      </c>
      <c r="AK1627" s="115" t="s">
        <v>1768</v>
      </c>
      <c r="AL1627" s="38" t="s">
        <v>294</v>
      </c>
    </row>
    <row r="1628" spans="32:38" x14ac:dyDescent="0.25">
      <c r="AF1628" s="107">
        <v>1625</v>
      </c>
      <c r="AG1628" s="115" t="s">
        <v>2136</v>
      </c>
      <c r="AH1628" t="s">
        <v>294</v>
      </c>
      <c r="AJ1628" s="108">
        <v>1625</v>
      </c>
      <c r="AK1628" s="115" t="s">
        <v>1769</v>
      </c>
      <c r="AL1628" s="38" t="s">
        <v>295</v>
      </c>
    </row>
    <row r="1629" spans="32:38" x14ac:dyDescent="0.25">
      <c r="AF1629" s="107">
        <v>1626</v>
      </c>
      <c r="AG1629" s="115" t="s">
        <v>2137</v>
      </c>
      <c r="AH1629" t="s">
        <v>295</v>
      </c>
      <c r="AJ1629" s="108">
        <v>1626</v>
      </c>
      <c r="AK1629" s="115" t="s">
        <v>1770</v>
      </c>
      <c r="AL1629" s="38" t="s">
        <v>296</v>
      </c>
    </row>
    <row r="1630" spans="32:38" x14ac:dyDescent="0.25">
      <c r="AF1630" s="107">
        <v>1627</v>
      </c>
      <c r="AG1630" s="115" t="s">
        <v>2138</v>
      </c>
      <c r="AH1630" t="s">
        <v>296</v>
      </c>
      <c r="AJ1630" s="108">
        <v>1627</v>
      </c>
      <c r="AK1630" s="115" t="s">
        <v>1771</v>
      </c>
      <c r="AL1630" s="38" t="s">
        <v>294</v>
      </c>
    </row>
    <row r="1631" spans="32:38" x14ac:dyDescent="0.25">
      <c r="AF1631" s="107">
        <v>1628</v>
      </c>
      <c r="AG1631" s="115" t="s">
        <v>2139</v>
      </c>
      <c r="AH1631" t="s">
        <v>294</v>
      </c>
      <c r="AJ1631" s="108">
        <v>1628</v>
      </c>
      <c r="AK1631" s="115" t="s">
        <v>1772</v>
      </c>
      <c r="AL1631" s="38" t="s">
        <v>295</v>
      </c>
    </row>
    <row r="1632" spans="32:38" x14ac:dyDescent="0.25">
      <c r="AF1632" s="107">
        <v>1629</v>
      </c>
      <c r="AG1632" s="115" t="s">
        <v>2140</v>
      </c>
      <c r="AH1632" t="s">
        <v>295</v>
      </c>
      <c r="AJ1632" s="108">
        <v>1629</v>
      </c>
      <c r="AK1632" s="115" t="s">
        <v>1773</v>
      </c>
      <c r="AL1632" s="38" t="s">
        <v>296</v>
      </c>
    </row>
    <row r="1633" spans="32:38" x14ac:dyDescent="0.25">
      <c r="AF1633" s="107">
        <v>1630</v>
      </c>
      <c r="AG1633" s="115" t="s">
        <v>2141</v>
      </c>
      <c r="AH1633" t="s">
        <v>296</v>
      </c>
      <c r="AJ1633" s="108">
        <v>1630</v>
      </c>
      <c r="AK1633" s="115" t="s">
        <v>1774</v>
      </c>
      <c r="AL1633" s="38" t="s">
        <v>294</v>
      </c>
    </row>
    <row r="1634" spans="32:38" x14ac:dyDescent="0.25">
      <c r="AF1634" s="107">
        <v>1631</v>
      </c>
      <c r="AG1634" s="115" t="s">
        <v>2142</v>
      </c>
      <c r="AH1634" t="s">
        <v>294</v>
      </c>
      <c r="AJ1634" s="108">
        <v>1631</v>
      </c>
      <c r="AK1634" s="115" t="s">
        <v>1775</v>
      </c>
      <c r="AL1634" s="38" t="s">
        <v>295</v>
      </c>
    </row>
    <row r="1635" spans="32:38" x14ac:dyDescent="0.25">
      <c r="AF1635" s="107">
        <v>1632</v>
      </c>
      <c r="AG1635" s="115" t="s">
        <v>2143</v>
      </c>
      <c r="AH1635" t="s">
        <v>295</v>
      </c>
      <c r="AJ1635" s="108">
        <v>1632</v>
      </c>
      <c r="AK1635" s="115" t="s">
        <v>1776</v>
      </c>
      <c r="AL1635" s="38" t="s">
        <v>296</v>
      </c>
    </row>
    <row r="1636" spans="32:38" x14ac:dyDescent="0.25">
      <c r="AF1636" s="107">
        <v>1633</v>
      </c>
      <c r="AG1636" s="115" t="s">
        <v>2144</v>
      </c>
      <c r="AH1636" t="s">
        <v>296</v>
      </c>
      <c r="AJ1636" s="108">
        <v>1633</v>
      </c>
      <c r="AK1636" s="115" t="s">
        <v>1777</v>
      </c>
      <c r="AL1636" s="38" t="s">
        <v>294</v>
      </c>
    </row>
    <row r="1637" spans="32:38" x14ac:dyDescent="0.25">
      <c r="AF1637" s="107">
        <v>1634</v>
      </c>
      <c r="AG1637" s="115" t="s">
        <v>2145</v>
      </c>
      <c r="AH1637" t="s">
        <v>294</v>
      </c>
      <c r="AJ1637" s="108">
        <v>1634</v>
      </c>
      <c r="AK1637" s="115" t="s">
        <v>1778</v>
      </c>
      <c r="AL1637" s="38" t="s">
        <v>295</v>
      </c>
    </row>
    <row r="1638" spans="32:38" x14ac:dyDescent="0.25">
      <c r="AF1638" s="107">
        <v>1635</v>
      </c>
      <c r="AG1638" s="115" t="s">
        <v>2146</v>
      </c>
      <c r="AH1638" t="s">
        <v>295</v>
      </c>
      <c r="AJ1638" s="108">
        <v>1635</v>
      </c>
      <c r="AK1638" s="115" t="s">
        <v>1779</v>
      </c>
      <c r="AL1638" s="38" t="s">
        <v>296</v>
      </c>
    </row>
    <row r="1639" spans="32:38" x14ac:dyDescent="0.25">
      <c r="AF1639" s="107">
        <v>1636</v>
      </c>
      <c r="AG1639" s="115" t="s">
        <v>2147</v>
      </c>
      <c r="AH1639" t="s">
        <v>296</v>
      </c>
      <c r="AJ1639" s="108">
        <v>1636</v>
      </c>
      <c r="AK1639" s="115" t="s">
        <v>1780</v>
      </c>
      <c r="AL1639" s="38" t="s">
        <v>294</v>
      </c>
    </row>
    <row r="1640" spans="32:38" x14ac:dyDescent="0.25">
      <c r="AF1640" s="107">
        <v>1637</v>
      </c>
      <c r="AG1640" s="115" t="s">
        <v>2148</v>
      </c>
      <c r="AH1640" t="s">
        <v>294</v>
      </c>
      <c r="AJ1640" s="108">
        <v>1637</v>
      </c>
      <c r="AK1640" s="115" t="s">
        <v>1781</v>
      </c>
      <c r="AL1640" s="38" t="s">
        <v>295</v>
      </c>
    </row>
    <row r="1641" spans="32:38" x14ac:dyDescent="0.25">
      <c r="AF1641" s="107">
        <v>1638</v>
      </c>
      <c r="AG1641" s="115" t="s">
        <v>2149</v>
      </c>
      <c r="AH1641" t="s">
        <v>295</v>
      </c>
      <c r="AJ1641" s="108">
        <v>1638</v>
      </c>
      <c r="AK1641" s="115" t="s">
        <v>1782</v>
      </c>
      <c r="AL1641" s="38" t="s">
        <v>296</v>
      </c>
    </row>
    <row r="1642" spans="32:38" x14ac:dyDescent="0.25">
      <c r="AF1642" s="107">
        <v>1639</v>
      </c>
      <c r="AG1642" s="115" t="s">
        <v>2150</v>
      </c>
      <c r="AH1642" t="s">
        <v>296</v>
      </c>
      <c r="AJ1642" s="108">
        <v>1639</v>
      </c>
      <c r="AK1642" s="115" t="s">
        <v>1783</v>
      </c>
      <c r="AL1642" s="38" t="s">
        <v>294</v>
      </c>
    </row>
    <row r="1643" spans="32:38" x14ac:dyDescent="0.25">
      <c r="AF1643" s="107">
        <v>1640</v>
      </c>
      <c r="AG1643" s="115" t="s">
        <v>2151</v>
      </c>
      <c r="AH1643" t="s">
        <v>294</v>
      </c>
      <c r="AJ1643" s="108">
        <v>1640</v>
      </c>
      <c r="AK1643" s="115" t="s">
        <v>1784</v>
      </c>
      <c r="AL1643" s="38" t="s">
        <v>295</v>
      </c>
    </row>
    <row r="1644" spans="32:38" x14ac:dyDescent="0.25">
      <c r="AF1644" s="107">
        <v>1641</v>
      </c>
      <c r="AG1644" s="115" t="s">
        <v>2152</v>
      </c>
      <c r="AH1644" t="s">
        <v>295</v>
      </c>
      <c r="AJ1644" s="108">
        <v>1641</v>
      </c>
      <c r="AK1644" s="115" t="s">
        <v>1785</v>
      </c>
      <c r="AL1644" s="38" t="s">
        <v>296</v>
      </c>
    </row>
    <row r="1645" spans="32:38" x14ac:dyDescent="0.25">
      <c r="AF1645" s="107">
        <v>1642</v>
      </c>
      <c r="AG1645" s="115" t="s">
        <v>2153</v>
      </c>
      <c r="AH1645" t="s">
        <v>296</v>
      </c>
      <c r="AJ1645" s="108">
        <v>1642</v>
      </c>
      <c r="AK1645" s="115" t="s">
        <v>1786</v>
      </c>
      <c r="AL1645" s="38" t="s">
        <v>294</v>
      </c>
    </row>
    <row r="1646" spans="32:38" x14ac:dyDescent="0.25">
      <c r="AF1646" s="107">
        <v>1643</v>
      </c>
      <c r="AG1646" s="115" t="s">
        <v>2154</v>
      </c>
      <c r="AH1646" t="s">
        <v>294</v>
      </c>
      <c r="AJ1646" s="108">
        <v>1643</v>
      </c>
      <c r="AK1646" s="115" t="s">
        <v>1787</v>
      </c>
      <c r="AL1646" s="38" t="s">
        <v>295</v>
      </c>
    </row>
    <row r="1647" spans="32:38" x14ac:dyDescent="0.25">
      <c r="AF1647" s="107">
        <v>1644</v>
      </c>
      <c r="AG1647" s="115" t="s">
        <v>2155</v>
      </c>
      <c r="AH1647" t="s">
        <v>295</v>
      </c>
      <c r="AJ1647" s="108">
        <v>1644</v>
      </c>
      <c r="AK1647" s="115" t="s">
        <v>1788</v>
      </c>
      <c r="AL1647" s="38" t="s">
        <v>296</v>
      </c>
    </row>
    <row r="1648" spans="32:38" x14ac:dyDescent="0.25">
      <c r="AF1648" s="107">
        <v>1645</v>
      </c>
      <c r="AG1648" s="115" t="s">
        <v>2156</v>
      </c>
      <c r="AH1648" t="s">
        <v>296</v>
      </c>
      <c r="AJ1648" s="108">
        <v>1645</v>
      </c>
      <c r="AK1648" s="115" t="s">
        <v>1789</v>
      </c>
      <c r="AL1648" s="38" t="s">
        <v>294</v>
      </c>
    </row>
    <row r="1649" spans="32:38" x14ac:dyDescent="0.25">
      <c r="AF1649" s="107">
        <v>1646</v>
      </c>
      <c r="AG1649" s="115" t="s">
        <v>2157</v>
      </c>
      <c r="AH1649" t="s">
        <v>294</v>
      </c>
      <c r="AJ1649" s="108">
        <v>1646</v>
      </c>
      <c r="AK1649" s="115" t="s">
        <v>1790</v>
      </c>
      <c r="AL1649" s="38" t="s">
        <v>295</v>
      </c>
    </row>
    <row r="1650" spans="32:38" x14ac:dyDescent="0.25">
      <c r="AF1650" s="107">
        <v>1647</v>
      </c>
      <c r="AG1650" s="115" t="s">
        <v>2158</v>
      </c>
      <c r="AH1650" t="s">
        <v>295</v>
      </c>
      <c r="AJ1650" s="108">
        <v>1647</v>
      </c>
      <c r="AK1650" s="115" t="s">
        <v>1791</v>
      </c>
      <c r="AL1650" s="38" t="s">
        <v>296</v>
      </c>
    </row>
    <row r="1651" spans="32:38" x14ac:dyDescent="0.25">
      <c r="AF1651" s="107">
        <v>1648</v>
      </c>
      <c r="AG1651" s="115" t="s">
        <v>2159</v>
      </c>
      <c r="AH1651" t="s">
        <v>296</v>
      </c>
      <c r="AJ1651" s="108">
        <v>1648</v>
      </c>
      <c r="AK1651" s="115" t="s">
        <v>1792</v>
      </c>
      <c r="AL1651" s="38" t="s">
        <v>294</v>
      </c>
    </row>
    <row r="1652" spans="32:38" x14ac:dyDescent="0.25">
      <c r="AF1652" s="107">
        <v>1649</v>
      </c>
      <c r="AG1652" s="115" t="s">
        <v>2160</v>
      </c>
      <c r="AH1652" t="s">
        <v>294</v>
      </c>
      <c r="AJ1652" s="108">
        <v>1649</v>
      </c>
      <c r="AK1652" s="115" t="s">
        <v>1793</v>
      </c>
      <c r="AL1652" s="38" t="s">
        <v>295</v>
      </c>
    </row>
    <row r="1653" spans="32:38" x14ac:dyDescent="0.25">
      <c r="AF1653" s="107">
        <v>1650</v>
      </c>
      <c r="AG1653" s="115" t="s">
        <v>2161</v>
      </c>
      <c r="AH1653" t="s">
        <v>295</v>
      </c>
      <c r="AJ1653" s="108">
        <v>1650</v>
      </c>
      <c r="AK1653" s="115" t="s">
        <v>1794</v>
      </c>
      <c r="AL1653" s="38" t="s">
        <v>296</v>
      </c>
    </row>
    <row r="1654" spans="32:38" x14ac:dyDescent="0.25">
      <c r="AF1654" s="107">
        <v>1651</v>
      </c>
      <c r="AG1654" s="115" t="s">
        <v>2162</v>
      </c>
      <c r="AH1654" t="s">
        <v>296</v>
      </c>
      <c r="AJ1654" s="108">
        <v>1651</v>
      </c>
      <c r="AK1654" s="115" t="s">
        <v>1795</v>
      </c>
      <c r="AL1654" s="38" t="s">
        <v>294</v>
      </c>
    </row>
    <row r="1655" spans="32:38" x14ac:dyDescent="0.25">
      <c r="AF1655" s="107">
        <v>1652</v>
      </c>
      <c r="AG1655" s="115" t="s">
        <v>2163</v>
      </c>
      <c r="AH1655" t="s">
        <v>294</v>
      </c>
      <c r="AJ1655" s="108">
        <v>1652</v>
      </c>
      <c r="AK1655" s="115" t="s">
        <v>1796</v>
      </c>
      <c r="AL1655" s="38" t="s">
        <v>295</v>
      </c>
    </row>
    <row r="1656" spans="32:38" x14ac:dyDescent="0.25">
      <c r="AF1656" s="107">
        <v>1653</v>
      </c>
      <c r="AG1656" s="115" t="s">
        <v>2164</v>
      </c>
      <c r="AH1656" t="s">
        <v>295</v>
      </c>
      <c r="AJ1656" s="108">
        <v>1653</v>
      </c>
      <c r="AK1656" s="115" t="s">
        <v>1797</v>
      </c>
      <c r="AL1656" s="38" t="s">
        <v>296</v>
      </c>
    </row>
    <row r="1657" spans="32:38" x14ac:dyDescent="0.25">
      <c r="AF1657" s="107">
        <v>1654</v>
      </c>
      <c r="AG1657" s="115" t="s">
        <v>2165</v>
      </c>
      <c r="AH1657" t="s">
        <v>296</v>
      </c>
      <c r="AJ1657" s="108">
        <v>1654</v>
      </c>
      <c r="AK1657" s="115" t="s">
        <v>1798</v>
      </c>
      <c r="AL1657" s="38" t="s">
        <v>294</v>
      </c>
    </row>
    <row r="1658" spans="32:38" x14ac:dyDescent="0.25">
      <c r="AF1658" s="107">
        <v>1655</v>
      </c>
      <c r="AG1658" s="115" t="s">
        <v>2166</v>
      </c>
      <c r="AH1658" t="s">
        <v>294</v>
      </c>
      <c r="AJ1658" s="108">
        <v>1655</v>
      </c>
      <c r="AK1658" s="115" t="s">
        <v>1799</v>
      </c>
      <c r="AL1658" s="38" t="s">
        <v>295</v>
      </c>
    </row>
    <row r="1659" spans="32:38" x14ac:dyDescent="0.25">
      <c r="AF1659" s="107">
        <v>1656</v>
      </c>
      <c r="AG1659" s="115" t="s">
        <v>2167</v>
      </c>
      <c r="AH1659" t="s">
        <v>295</v>
      </c>
      <c r="AJ1659" s="108">
        <v>1656</v>
      </c>
      <c r="AK1659" s="115" t="s">
        <v>1800</v>
      </c>
      <c r="AL1659" s="38" t="s">
        <v>296</v>
      </c>
    </row>
    <row r="1660" spans="32:38" x14ac:dyDescent="0.25">
      <c r="AF1660" s="107">
        <v>1657</v>
      </c>
      <c r="AG1660" s="115" t="s">
        <v>2168</v>
      </c>
      <c r="AH1660" t="s">
        <v>296</v>
      </c>
      <c r="AJ1660" s="108">
        <v>1657</v>
      </c>
      <c r="AK1660" s="115" t="s">
        <v>1801</v>
      </c>
      <c r="AL1660" s="38" t="s">
        <v>294</v>
      </c>
    </row>
    <row r="1661" spans="32:38" x14ac:dyDescent="0.25">
      <c r="AF1661" s="107">
        <v>1658</v>
      </c>
      <c r="AG1661" s="115" t="s">
        <v>2169</v>
      </c>
      <c r="AH1661" t="s">
        <v>294</v>
      </c>
      <c r="AJ1661" s="108">
        <v>1658</v>
      </c>
      <c r="AK1661" s="115" t="s">
        <v>1802</v>
      </c>
      <c r="AL1661" s="38" t="s">
        <v>295</v>
      </c>
    </row>
    <row r="1662" spans="32:38" x14ac:dyDescent="0.25">
      <c r="AF1662" s="107">
        <v>1659</v>
      </c>
      <c r="AG1662" s="115" t="s">
        <v>2170</v>
      </c>
      <c r="AH1662" t="s">
        <v>295</v>
      </c>
      <c r="AJ1662" s="108">
        <v>1659</v>
      </c>
      <c r="AK1662" s="115" t="s">
        <v>1803</v>
      </c>
      <c r="AL1662" s="38" t="s">
        <v>296</v>
      </c>
    </row>
    <row r="1663" spans="32:38" x14ac:dyDescent="0.25">
      <c r="AF1663" s="107">
        <v>1660</v>
      </c>
      <c r="AG1663" s="115" t="s">
        <v>2171</v>
      </c>
      <c r="AH1663" t="s">
        <v>296</v>
      </c>
      <c r="AJ1663" s="108">
        <v>1660</v>
      </c>
      <c r="AK1663" s="115" t="s">
        <v>1804</v>
      </c>
      <c r="AL1663" s="38" t="s">
        <v>294</v>
      </c>
    </row>
    <row r="1664" spans="32:38" x14ac:dyDescent="0.25">
      <c r="AF1664" s="107">
        <v>1661</v>
      </c>
      <c r="AG1664" s="115" t="s">
        <v>2172</v>
      </c>
      <c r="AH1664" t="s">
        <v>294</v>
      </c>
      <c r="AJ1664" s="108">
        <v>1661</v>
      </c>
      <c r="AK1664" s="115" t="s">
        <v>1805</v>
      </c>
      <c r="AL1664" s="38" t="s">
        <v>295</v>
      </c>
    </row>
    <row r="1665" spans="32:38" x14ac:dyDescent="0.25">
      <c r="AF1665" s="107">
        <v>1662</v>
      </c>
      <c r="AG1665" s="115" t="s">
        <v>2173</v>
      </c>
      <c r="AH1665" t="s">
        <v>295</v>
      </c>
      <c r="AJ1665" s="108">
        <v>1662</v>
      </c>
      <c r="AK1665" s="115" t="s">
        <v>1806</v>
      </c>
      <c r="AL1665" s="38" t="s">
        <v>296</v>
      </c>
    </row>
    <row r="1666" spans="32:38" x14ac:dyDescent="0.25">
      <c r="AF1666" s="107">
        <v>1663</v>
      </c>
      <c r="AG1666" s="115" t="s">
        <v>2174</v>
      </c>
      <c r="AH1666" t="s">
        <v>296</v>
      </c>
      <c r="AJ1666" s="108">
        <v>1663</v>
      </c>
      <c r="AK1666" s="115" t="s">
        <v>1807</v>
      </c>
      <c r="AL1666" s="38" t="s">
        <v>294</v>
      </c>
    </row>
    <row r="1667" spans="32:38" x14ac:dyDescent="0.25">
      <c r="AF1667" s="107">
        <v>1664</v>
      </c>
      <c r="AG1667" s="115" t="s">
        <v>2175</v>
      </c>
      <c r="AH1667" t="s">
        <v>294</v>
      </c>
      <c r="AJ1667" s="108">
        <v>1664</v>
      </c>
      <c r="AK1667" s="115" t="s">
        <v>1808</v>
      </c>
      <c r="AL1667" s="38" t="s">
        <v>295</v>
      </c>
    </row>
    <row r="1668" spans="32:38" x14ac:dyDescent="0.25">
      <c r="AF1668" s="107">
        <v>1665</v>
      </c>
      <c r="AG1668" s="115" t="s">
        <v>2176</v>
      </c>
      <c r="AH1668" t="s">
        <v>295</v>
      </c>
      <c r="AJ1668" s="108">
        <v>1665</v>
      </c>
      <c r="AK1668" s="115" t="s">
        <v>1809</v>
      </c>
      <c r="AL1668" s="38" t="s">
        <v>296</v>
      </c>
    </row>
    <row r="1669" spans="32:38" x14ac:dyDescent="0.25">
      <c r="AF1669" s="107">
        <v>1666</v>
      </c>
      <c r="AG1669" s="115" t="s">
        <v>2177</v>
      </c>
      <c r="AH1669" t="s">
        <v>296</v>
      </c>
      <c r="AJ1669" s="108">
        <v>1666</v>
      </c>
      <c r="AK1669" s="115" t="s">
        <v>1810</v>
      </c>
      <c r="AL1669" s="38" t="s">
        <v>294</v>
      </c>
    </row>
    <row r="1670" spans="32:38" x14ac:dyDescent="0.25">
      <c r="AF1670" s="107">
        <v>1667</v>
      </c>
      <c r="AG1670" s="115" t="s">
        <v>2178</v>
      </c>
      <c r="AH1670" t="s">
        <v>294</v>
      </c>
      <c r="AJ1670" s="108">
        <v>1667</v>
      </c>
      <c r="AK1670" s="115" t="s">
        <v>1811</v>
      </c>
      <c r="AL1670" s="38" t="s">
        <v>295</v>
      </c>
    </row>
    <row r="1671" spans="32:38" x14ac:dyDescent="0.25">
      <c r="AF1671" s="107">
        <v>1668</v>
      </c>
      <c r="AG1671" s="115" t="s">
        <v>2179</v>
      </c>
      <c r="AH1671" t="s">
        <v>295</v>
      </c>
      <c r="AJ1671" s="108">
        <v>1668</v>
      </c>
      <c r="AK1671" s="115" t="s">
        <v>1812</v>
      </c>
      <c r="AL1671" s="38" t="s">
        <v>296</v>
      </c>
    </row>
    <row r="1672" spans="32:38" x14ac:dyDescent="0.25">
      <c r="AF1672" s="107">
        <v>1669</v>
      </c>
      <c r="AG1672" s="115" t="s">
        <v>2180</v>
      </c>
      <c r="AH1672" t="s">
        <v>296</v>
      </c>
      <c r="AJ1672" s="108">
        <v>1669</v>
      </c>
      <c r="AK1672" s="115" t="s">
        <v>1813</v>
      </c>
      <c r="AL1672" s="38" t="s">
        <v>294</v>
      </c>
    </row>
    <row r="1673" spans="32:38" x14ac:dyDescent="0.25">
      <c r="AF1673" s="107">
        <v>1670</v>
      </c>
      <c r="AG1673" s="115" t="s">
        <v>2181</v>
      </c>
      <c r="AH1673" t="s">
        <v>294</v>
      </c>
      <c r="AJ1673" s="108">
        <v>1670</v>
      </c>
      <c r="AK1673" s="115" t="s">
        <v>1814</v>
      </c>
      <c r="AL1673" s="38" t="s">
        <v>295</v>
      </c>
    </row>
    <row r="1674" spans="32:38" x14ac:dyDescent="0.25">
      <c r="AF1674" s="107">
        <v>1671</v>
      </c>
      <c r="AG1674" s="115" t="s">
        <v>2182</v>
      </c>
      <c r="AH1674" t="s">
        <v>295</v>
      </c>
      <c r="AJ1674" s="108">
        <v>1671</v>
      </c>
      <c r="AK1674" s="115" t="s">
        <v>1815</v>
      </c>
      <c r="AL1674" s="38" t="s">
        <v>296</v>
      </c>
    </row>
    <row r="1675" spans="32:38" x14ac:dyDescent="0.25">
      <c r="AF1675" s="107">
        <v>1672</v>
      </c>
      <c r="AG1675" s="115" t="s">
        <v>2183</v>
      </c>
      <c r="AH1675" t="s">
        <v>296</v>
      </c>
      <c r="AJ1675" s="108">
        <v>1672</v>
      </c>
      <c r="AK1675" s="115" t="s">
        <v>1816</v>
      </c>
      <c r="AL1675" s="38" t="s">
        <v>294</v>
      </c>
    </row>
    <row r="1676" spans="32:38" x14ac:dyDescent="0.25">
      <c r="AF1676" s="107">
        <v>1673</v>
      </c>
      <c r="AG1676" s="115" t="s">
        <v>2184</v>
      </c>
      <c r="AH1676" t="s">
        <v>294</v>
      </c>
      <c r="AJ1676" s="108">
        <v>1673</v>
      </c>
      <c r="AK1676" s="115" t="s">
        <v>1817</v>
      </c>
      <c r="AL1676" s="38" t="s">
        <v>295</v>
      </c>
    </row>
    <row r="1677" spans="32:38" x14ac:dyDescent="0.25">
      <c r="AF1677" s="107">
        <v>1674</v>
      </c>
      <c r="AG1677" s="115" t="s">
        <v>2185</v>
      </c>
      <c r="AH1677" t="s">
        <v>295</v>
      </c>
      <c r="AJ1677" s="108">
        <v>1674</v>
      </c>
      <c r="AK1677" s="115" t="s">
        <v>1818</v>
      </c>
      <c r="AL1677" s="38" t="s">
        <v>296</v>
      </c>
    </row>
    <row r="1678" spans="32:38" x14ac:dyDescent="0.25">
      <c r="AF1678" s="107">
        <v>1675</v>
      </c>
      <c r="AG1678" s="115" t="s">
        <v>2186</v>
      </c>
      <c r="AH1678" t="s">
        <v>296</v>
      </c>
      <c r="AJ1678" s="108">
        <v>1675</v>
      </c>
      <c r="AK1678" s="115" t="s">
        <v>1819</v>
      </c>
      <c r="AL1678" s="38" t="s">
        <v>294</v>
      </c>
    </row>
    <row r="1679" spans="32:38" x14ac:dyDescent="0.25">
      <c r="AF1679" s="107">
        <v>1676</v>
      </c>
      <c r="AG1679" s="115" t="s">
        <v>2187</v>
      </c>
      <c r="AH1679" t="s">
        <v>294</v>
      </c>
      <c r="AJ1679" s="108">
        <v>1676</v>
      </c>
      <c r="AK1679" s="115" t="s">
        <v>1820</v>
      </c>
      <c r="AL1679" s="38" t="s">
        <v>295</v>
      </c>
    </row>
    <row r="1680" spans="32:38" x14ac:dyDescent="0.25">
      <c r="AF1680" s="107">
        <v>1677</v>
      </c>
      <c r="AG1680" s="115" t="s">
        <v>2188</v>
      </c>
      <c r="AH1680" t="s">
        <v>295</v>
      </c>
      <c r="AJ1680" s="108">
        <v>1677</v>
      </c>
      <c r="AK1680" s="115" t="s">
        <v>1821</v>
      </c>
      <c r="AL1680" s="38" t="s">
        <v>296</v>
      </c>
    </row>
    <row r="1681" spans="32:38" x14ac:dyDescent="0.25">
      <c r="AF1681" s="107">
        <v>1678</v>
      </c>
      <c r="AG1681" s="115" t="s">
        <v>2189</v>
      </c>
      <c r="AH1681" t="s">
        <v>296</v>
      </c>
      <c r="AJ1681" s="108">
        <v>1678</v>
      </c>
      <c r="AK1681" s="115" t="s">
        <v>1822</v>
      </c>
      <c r="AL1681" s="38" t="s">
        <v>294</v>
      </c>
    </row>
    <row r="1682" spans="32:38" x14ac:dyDescent="0.25">
      <c r="AF1682" s="107">
        <v>1679</v>
      </c>
      <c r="AG1682" s="115" t="s">
        <v>2190</v>
      </c>
      <c r="AH1682" t="s">
        <v>294</v>
      </c>
      <c r="AJ1682" s="108">
        <v>1679</v>
      </c>
      <c r="AK1682" s="115" t="s">
        <v>1823</v>
      </c>
      <c r="AL1682" s="38" t="s">
        <v>295</v>
      </c>
    </row>
    <row r="1683" spans="32:38" x14ac:dyDescent="0.25">
      <c r="AF1683" s="107">
        <v>1680</v>
      </c>
      <c r="AG1683" s="115" t="s">
        <v>2191</v>
      </c>
      <c r="AH1683" t="s">
        <v>295</v>
      </c>
      <c r="AJ1683" s="108">
        <v>1680</v>
      </c>
      <c r="AK1683" s="115" t="s">
        <v>1824</v>
      </c>
      <c r="AL1683" s="38" t="s">
        <v>296</v>
      </c>
    </row>
    <row r="1684" spans="32:38" x14ac:dyDescent="0.25">
      <c r="AF1684" s="107">
        <v>1681</v>
      </c>
      <c r="AG1684" s="115" t="s">
        <v>2192</v>
      </c>
      <c r="AH1684" t="s">
        <v>296</v>
      </c>
      <c r="AJ1684" s="108">
        <v>1681</v>
      </c>
      <c r="AK1684" s="115" t="s">
        <v>1825</v>
      </c>
      <c r="AL1684" s="38" t="s">
        <v>294</v>
      </c>
    </row>
    <row r="1685" spans="32:38" x14ac:dyDescent="0.25">
      <c r="AF1685" s="107">
        <v>1682</v>
      </c>
      <c r="AG1685" s="115" t="s">
        <v>2193</v>
      </c>
      <c r="AH1685" t="s">
        <v>294</v>
      </c>
      <c r="AJ1685" s="108">
        <v>1682</v>
      </c>
      <c r="AK1685" s="115" t="s">
        <v>1826</v>
      </c>
      <c r="AL1685" s="38" t="s">
        <v>295</v>
      </c>
    </row>
    <row r="1686" spans="32:38" x14ac:dyDescent="0.25">
      <c r="AF1686" s="107">
        <v>1683</v>
      </c>
      <c r="AG1686" s="115" t="s">
        <v>2194</v>
      </c>
      <c r="AH1686" t="s">
        <v>295</v>
      </c>
      <c r="AJ1686" s="108">
        <v>1683</v>
      </c>
      <c r="AK1686" s="115" t="s">
        <v>1827</v>
      </c>
      <c r="AL1686" s="38" t="s">
        <v>296</v>
      </c>
    </row>
    <row r="1687" spans="32:38" x14ac:dyDescent="0.25">
      <c r="AF1687" s="107">
        <v>1684</v>
      </c>
      <c r="AG1687" s="115" t="s">
        <v>2195</v>
      </c>
      <c r="AH1687" t="s">
        <v>296</v>
      </c>
      <c r="AJ1687" s="108">
        <v>1684</v>
      </c>
      <c r="AK1687" s="115" t="s">
        <v>1828</v>
      </c>
      <c r="AL1687" s="38" t="s">
        <v>294</v>
      </c>
    </row>
    <row r="1688" spans="32:38" x14ac:dyDescent="0.25">
      <c r="AF1688" s="107">
        <v>1685</v>
      </c>
      <c r="AG1688" s="115" t="s">
        <v>2196</v>
      </c>
      <c r="AH1688" t="s">
        <v>294</v>
      </c>
      <c r="AJ1688" s="108">
        <v>1685</v>
      </c>
      <c r="AK1688" s="115" t="s">
        <v>1829</v>
      </c>
      <c r="AL1688" s="38" t="s">
        <v>295</v>
      </c>
    </row>
    <row r="1689" spans="32:38" x14ac:dyDescent="0.25">
      <c r="AF1689" s="107">
        <v>1686</v>
      </c>
      <c r="AG1689" s="115" t="s">
        <v>2197</v>
      </c>
      <c r="AH1689" t="s">
        <v>295</v>
      </c>
      <c r="AJ1689" s="108">
        <v>1686</v>
      </c>
      <c r="AK1689" s="115" t="s">
        <v>1830</v>
      </c>
      <c r="AL1689" s="38" t="s">
        <v>296</v>
      </c>
    </row>
    <row r="1690" spans="32:38" x14ac:dyDescent="0.25">
      <c r="AF1690" s="107">
        <v>1687</v>
      </c>
      <c r="AG1690" s="115" t="s">
        <v>2198</v>
      </c>
      <c r="AH1690" t="s">
        <v>296</v>
      </c>
      <c r="AJ1690" s="108">
        <v>1687</v>
      </c>
      <c r="AK1690" s="115" t="s">
        <v>1831</v>
      </c>
      <c r="AL1690" s="38" t="s">
        <v>294</v>
      </c>
    </row>
    <row r="1691" spans="32:38" x14ac:dyDescent="0.25">
      <c r="AF1691" s="107">
        <v>1688</v>
      </c>
      <c r="AG1691" s="115" t="s">
        <v>2199</v>
      </c>
      <c r="AH1691" t="s">
        <v>294</v>
      </c>
      <c r="AJ1691" s="108">
        <v>1688</v>
      </c>
      <c r="AK1691" s="115" t="s">
        <v>1832</v>
      </c>
      <c r="AL1691" s="38" t="s">
        <v>295</v>
      </c>
    </row>
    <row r="1692" spans="32:38" x14ac:dyDescent="0.25">
      <c r="AF1692" s="107">
        <v>1689</v>
      </c>
      <c r="AG1692" s="115" t="s">
        <v>2200</v>
      </c>
      <c r="AH1692" t="s">
        <v>295</v>
      </c>
      <c r="AJ1692" s="108">
        <v>1689</v>
      </c>
      <c r="AK1692" s="115" t="s">
        <v>1833</v>
      </c>
      <c r="AL1692" s="38" t="s">
        <v>296</v>
      </c>
    </row>
    <row r="1693" spans="32:38" x14ac:dyDescent="0.25">
      <c r="AF1693" s="107">
        <v>1690</v>
      </c>
      <c r="AG1693" s="115" t="s">
        <v>2201</v>
      </c>
      <c r="AH1693" t="s">
        <v>296</v>
      </c>
      <c r="AJ1693" s="108">
        <v>1690</v>
      </c>
      <c r="AK1693" s="115" t="s">
        <v>1218</v>
      </c>
      <c r="AL1693" s="38" t="s">
        <v>294</v>
      </c>
    </row>
    <row r="1694" spans="32:38" x14ac:dyDescent="0.25">
      <c r="AF1694" s="107">
        <v>1691</v>
      </c>
      <c r="AG1694" s="115" t="s">
        <v>2202</v>
      </c>
      <c r="AH1694" t="s">
        <v>294</v>
      </c>
      <c r="AJ1694" s="108">
        <v>1691</v>
      </c>
      <c r="AK1694" s="115" t="s">
        <v>1834</v>
      </c>
      <c r="AL1694" s="38" t="s">
        <v>295</v>
      </c>
    </row>
    <row r="1695" spans="32:38" x14ac:dyDescent="0.25">
      <c r="AF1695" s="107">
        <v>1692</v>
      </c>
      <c r="AG1695" s="115" t="s">
        <v>2203</v>
      </c>
      <c r="AH1695" t="s">
        <v>295</v>
      </c>
      <c r="AJ1695" s="108">
        <v>1692</v>
      </c>
      <c r="AK1695" s="115" t="s">
        <v>1835</v>
      </c>
      <c r="AL1695" s="38" t="s">
        <v>296</v>
      </c>
    </row>
    <row r="1696" spans="32:38" x14ac:dyDescent="0.25">
      <c r="AF1696" s="107">
        <v>1693</v>
      </c>
      <c r="AG1696" s="115" t="s">
        <v>2204</v>
      </c>
      <c r="AH1696" t="s">
        <v>296</v>
      </c>
      <c r="AJ1696" s="108">
        <v>1693</v>
      </c>
      <c r="AK1696" s="115" t="s">
        <v>1836</v>
      </c>
      <c r="AL1696" s="38" t="s">
        <v>294</v>
      </c>
    </row>
    <row r="1697" spans="32:38" x14ac:dyDescent="0.25">
      <c r="AF1697" s="107">
        <v>1694</v>
      </c>
      <c r="AG1697" s="115" t="s">
        <v>2205</v>
      </c>
      <c r="AH1697" t="s">
        <v>294</v>
      </c>
      <c r="AJ1697" s="108">
        <v>1694</v>
      </c>
      <c r="AK1697" s="115" t="s">
        <v>1837</v>
      </c>
      <c r="AL1697" s="38" t="s">
        <v>295</v>
      </c>
    </row>
    <row r="1698" spans="32:38" x14ac:dyDescent="0.25">
      <c r="AF1698" s="107">
        <v>1695</v>
      </c>
      <c r="AG1698" s="115" t="s">
        <v>2206</v>
      </c>
      <c r="AH1698" t="s">
        <v>295</v>
      </c>
      <c r="AJ1698" s="108">
        <v>1695</v>
      </c>
      <c r="AK1698" s="115" t="s">
        <v>1838</v>
      </c>
      <c r="AL1698" s="38" t="s">
        <v>296</v>
      </c>
    </row>
    <row r="1699" spans="32:38" x14ac:dyDescent="0.25">
      <c r="AF1699" s="107">
        <v>1696</v>
      </c>
      <c r="AG1699" s="115" t="s">
        <v>2207</v>
      </c>
      <c r="AH1699" t="s">
        <v>296</v>
      </c>
      <c r="AJ1699" s="108">
        <v>1696</v>
      </c>
      <c r="AK1699" s="115" t="s">
        <v>1839</v>
      </c>
      <c r="AL1699" s="38" t="s">
        <v>294</v>
      </c>
    </row>
    <row r="1700" spans="32:38" x14ac:dyDescent="0.25">
      <c r="AF1700" s="107">
        <v>1697</v>
      </c>
      <c r="AG1700" s="115" t="s">
        <v>2208</v>
      </c>
      <c r="AH1700" t="s">
        <v>294</v>
      </c>
      <c r="AJ1700" s="108">
        <v>1697</v>
      </c>
      <c r="AK1700" s="115" t="s">
        <v>1840</v>
      </c>
      <c r="AL1700" s="38" t="s">
        <v>295</v>
      </c>
    </row>
    <row r="1701" spans="32:38" x14ac:dyDescent="0.25">
      <c r="AF1701" s="107">
        <v>1698</v>
      </c>
      <c r="AG1701" s="115" t="s">
        <v>2209</v>
      </c>
      <c r="AH1701" t="s">
        <v>295</v>
      </c>
      <c r="AJ1701" s="108">
        <v>1698</v>
      </c>
      <c r="AK1701" s="115" t="s">
        <v>1841</v>
      </c>
      <c r="AL1701" s="38" t="s">
        <v>296</v>
      </c>
    </row>
    <row r="1702" spans="32:38" x14ac:dyDescent="0.25">
      <c r="AF1702" s="107">
        <v>1699</v>
      </c>
      <c r="AG1702" s="115" t="s">
        <v>2210</v>
      </c>
      <c r="AH1702" t="s">
        <v>296</v>
      </c>
      <c r="AJ1702" s="108">
        <v>1699</v>
      </c>
      <c r="AK1702" s="115" t="s">
        <v>1842</v>
      </c>
      <c r="AL1702" s="38" t="s">
        <v>294</v>
      </c>
    </row>
    <row r="1703" spans="32:38" x14ac:dyDescent="0.25">
      <c r="AF1703" s="107">
        <v>1700</v>
      </c>
      <c r="AG1703" s="115" t="s">
        <v>2211</v>
      </c>
      <c r="AH1703" t="s">
        <v>294</v>
      </c>
      <c r="AJ1703" s="108">
        <v>1700</v>
      </c>
      <c r="AK1703" s="115" t="s">
        <v>1843</v>
      </c>
      <c r="AL1703" s="38" t="s">
        <v>295</v>
      </c>
    </row>
    <row r="1704" spans="32:38" x14ac:dyDescent="0.25">
      <c r="AF1704" s="107">
        <v>1701</v>
      </c>
      <c r="AG1704" s="115" t="s">
        <v>2212</v>
      </c>
      <c r="AH1704" t="s">
        <v>295</v>
      </c>
      <c r="AJ1704" s="108">
        <v>1701</v>
      </c>
      <c r="AK1704" s="115" t="s">
        <v>1844</v>
      </c>
      <c r="AL1704" s="38" t="s">
        <v>296</v>
      </c>
    </row>
    <row r="1705" spans="32:38" x14ac:dyDescent="0.25">
      <c r="AF1705" s="107">
        <v>1702</v>
      </c>
      <c r="AG1705" s="115" t="s">
        <v>2213</v>
      </c>
      <c r="AH1705" t="s">
        <v>296</v>
      </c>
      <c r="AJ1705" s="108">
        <v>1702</v>
      </c>
      <c r="AK1705" s="115" t="s">
        <v>1845</v>
      </c>
      <c r="AL1705" s="38" t="s">
        <v>294</v>
      </c>
    </row>
    <row r="1706" spans="32:38" x14ac:dyDescent="0.25">
      <c r="AF1706" s="107">
        <v>1703</v>
      </c>
      <c r="AG1706" s="115" t="s">
        <v>2214</v>
      </c>
      <c r="AH1706" t="s">
        <v>294</v>
      </c>
      <c r="AJ1706" s="108">
        <v>1703</v>
      </c>
      <c r="AK1706" s="115" t="s">
        <v>1846</v>
      </c>
      <c r="AL1706" s="38" t="s">
        <v>295</v>
      </c>
    </row>
    <row r="1707" spans="32:38" x14ac:dyDescent="0.25">
      <c r="AF1707" s="107">
        <v>1704</v>
      </c>
      <c r="AG1707" s="115" t="s">
        <v>2215</v>
      </c>
      <c r="AH1707" t="s">
        <v>295</v>
      </c>
      <c r="AJ1707" s="108">
        <v>1704</v>
      </c>
      <c r="AK1707" s="115" t="s">
        <v>1847</v>
      </c>
      <c r="AL1707" s="38" t="s">
        <v>296</v>
      </c>
    </row>
    <row r="1708" spans="32:38" x14ac:dyDescent="0.25">
      <c r="AF1708" s="107">
        <v>1705</v>
      </c>
      <c r="AG1708" s="115" t="s">
        <v>2216</v>
      </c>
      <c r="AH1708" t="s">
        <v>296</v>
      </c>
      <c r="AJ1708" s="108">
        <v>1705</v>
      </c>
      <c r="AK1708" s="115" t="s">
        <v>1848</v>
      </c>
      <c r="AL1708" s="38" t="s">
        <v>294</v>
      </c>
    </row>
    <row r="1709" spans="32:38" x14ac:dyDescent="0.25">
      <c r="AF1709" s="107">
        <v>1706</v>
      </c>
      <c r="AG1709" s="115" t="s">
        <v>2217</v>
      </c>
      <c r="AH1709" t="s">
        <v>294</v>
      </c>
      <c r="AJ1709" s="108">
        <v>1706</v>
      </c>
      <c r="AK1709" s="115" t="s">
        <v>1849</v>
      </c>
      <c r="AL1709" s="38" t="s">
        <v>295</v>
      </c>
    </row>
    <row r="1710" spans="32:38" x14ac:dyDescent="0.25">
      <c r="AF1710" s="107">
        <v>1707</v>
      </c>
      <c r="AG1710" s="115" t="s">
        <v>2218</v>
      </c>
      <c r="AH1710" t="s">
        <v>295</v>
      </c>
      <c r="AJ1710" s="108">
        <v>1707</v>
      </c>
      <c r="AK1710" s="115" t="s">
        <v>1850</v>
      </c>
      <c r="AL1710" s="38" t="s">
        <v>296</v>
      </c>
    </row>
    <row r="1711" spans="32:38" x14ac:dyDescent="0.25">
      <c r="AF1711" s="107">
        <v>1708</v>
      </c>
      <c r="AG1711" s="115" t="s">
        <v>2219</v>
      </c>
      <c r="AH1711" t="s">
        <v>296</v>
      </c>
      <c r="AJ1711" s="108">
        <v>1708</v>
      </c>
      <c r="AK1711" s="115" t="s">
        <v>1851</v>
      </c>
      <c r="AL1711" s="38" t="s">
        <v>294</v>
      </c>
    </row>
    <row r="1712" spans="32:38" x14ac:dyDescent="0.25">
      <c r="AF1712" s="107">
        <v>1709</v>
      </c>
      <c r="AG1712" s="115" t="s">
        <v>2220</v>
      </c>
      <c r="AH1712" t="s">
        <v>294</v>
      </c>
      <c r="AJ1712" s="108">
        <v>1709</v>
      </c>
      <c r="AK1712" s="115" t="s">
        <v>1852</v>
      </c>
      <c r="AL1712" s="38" t="s">
        <v>295</v>
      </c>
    </row>
    <row r="1713" spans="32:38" x14ac:dyDescent="0.25">
      <c r="AF1713" s="107">
        <v>1710</v>
      </c>
      <c r="AG1713" s="115" t="s">
        <v>2221</v>
      </c>
      <c r="AH1713" t="s">
        <v>295</v>
      </c>
      <c r="AJ1713" s="108">
        <v>1710</v>
      </c>
      <c r="AK1713" s="115" t="s">
        <v>1853</v>
      </c>
      <c r="AL1713" s="38" t="s">
        <v>296</v>
      </c>
    </row>
    <row r="1714" spans="32:38" x14ac:dyDescent="0.25">
      <c r="AF1714" s="107">
        <v>1711</v>
      </c>
      <c r="AG1714" s="115" t="s">
        <v>2222</v>
      </c>
      <c r="AH1714" t="s">
        <v>296</v>
      </c>
      <c r="AJ1714" s="108">
        <v>1711</v>
      </c>
      <c r="AK1714" s="115" t="s">
        <v>1854</v>
      </c>
      <c r="AL1714" s="38" t="s">
        <v>294</v>
      </c>
    </row>
    <row r="1715" spans="32:38" x14ac:dyDescent="0.25">
      <c r="AF1715" s="107">
        <v>1712</v>
      </c>
      <c r="AG1715" s="115" t="s">
        <v>2223</v>
      </c>
      <c r="AH1715" t="s">
        <v>294</v>
      </c>
      <c r="AJ1715" s="108">
        <v>1712</v>
      </c>
      <c r="AK1715" s="115" t="s">
        <v>1855</v>
      </c>
      <c r="AL1715" s="38" t="s">
        <v>295</v>
      </c>
    </row>
    <row r="1716" spans="32:38" x14ac:dyDescent="0.25">
      <c r="AF1716" s="107">
        <v>1713</v>
      </c>
      <c r="AG1716" s="115" t="s">
        <v>2224</v>
      </c>
      <c r="AH1716" t="s">
        <v>295</v>
      </c>
      <c r="AJ1716" s="108">
        <v>1713</v>
      </c>
      <c r="AK1716" s="115" t="s">
        <v>1856</v>
      </c>
      <c r="AL1716" s="38" t="s">
        <v>296</v>
      </c>
    </row>
    <row r="1717" spans="32:38" x14ac:dyDescent="0.25">
      <c r="AF1717" s="107">
        <v>1714</v>
      </c>
      <c r="AG1717" s="115" t="s">
        <v>2225</v>
      </c>
      <c r="AH1717" t="s">
        <v>296</v>
      </c>
      <c r="AJ1717" s="108">
        <v>1714</v>
      </c>
      <c r="AK1717" s="115" t="s">
        <v>1857</v>
      </c>
      <c r="AL1717" s="38" t="s">
        <v>294</v>
      </c>
    </row>
    <row r="1718" spans="32:38" x14ac:dyDescent="0.25">
      <c r="AF1718" s="107">
        <v>1715</v>
      </c>
      <c r="AG1718" s="115" t="s">
        <v>2226</v>
      </c>
      <c r="AH1718" t="s">
        <v>294</v>
      </c>
      <c r="AJ1718" s="108">
        <v>1715</v>
      </c>
      <c r="AK1718" s="115" t="s">
        <v>1858</v>
      </c>
      <c r="AL1718" s="38" t="s">
        <v>295</v>
      </c>
    </row>
    <row r="1719" spans="32:38" x14ac:dyDescent="0.25">
      <c r="AF1719" s="107">
        <v>1716</v>
      </c>
      <c r="AG1719" s="115" t="s">
        <v>2227</v>
      </c>
      <c r="AH1719" t="s">
        <v>295</v>
      </c>
      <c r="AJ1719" s="108">
        <v>1716</v>
      </c>
      <c r="AK1719" s="115" t="s">
        <v>1859</v>
      </c>
      <c r="AL1719" s="38" t="s">
        <v>296</v>
      </c>
    </row>
    <row r="1720" spans="32:38" x14ac:dyDescent="0.25">
      <c r="AF1720" s="107">
        <v>1717</v>
      </c>
      <c r="AG1720" s="115" t="s">
        <v>2228</v>
      </c>
      <c r="AH1720" t="s">
        <v>296</v>
      </c>
      <c r="AJ1720" s="108">
        <v>1717</v>
      </c>
      <c r="AK1720" s="115" t="s">
        <v>1860</v>
      </c>
      <c r="AL1720" s="38" t="s">
        <v>294</v>
      </c>
    </row>
    <row r="1721" spans="32:38" x14ac:dyDescent="0.25">
      <c r="AF1721" s="107">
        <v>1718</v>
      </c>
      <c r="AG1721" s="115" t="s">
        <v>2229</v>
      </c>
      <c r="AH1721" t="s">
        <v>294</v>
      </c>
      <c r="AJ1721" s="108">
        <v>1718</v>
      </c>
      <c r="AK1721" s="115" t="s">
        <v>1861</v>
      </c>
      <c r="AL1721" s="38" t="s">
        <v>295</v>
      </c>
    </row>
    <row r="1722" spans="32:38" x14ac:dyDescent="0.25">
      <c r="AF1722" s="107">
        <v>1719</v>
      </c>
      <c r="AG1722" s="115" t="s">
        <v>2230</v>
      </c>
      <c r="AH1722" t="s">
        <v>295</v>
      </c>
      <c r="AJ1722" s="108">
        <v>1719</v>
      </c>
      <c r="AK1722" s="115" t="s">
        <v>1862</v>
      </c>
      <c r="AL1722" s="38" t="s">
        <v>296</v>
      </c>
    </row>
    <row r="1723" spans="32:38" x14ac:dyDescent="0.25">
      <c r="AF1723" s="107">
        <v>1720</v>
      </c>
      <c r="AG1723" s="115" t="s">
        <v>2231</v>
      </c>
      <c r="AH1723" t="s">
        <v>296</v>
      </c>
      <c r="AJ1723" s="108">
        <v>1720</v>
      </c>
      <c r="AK1723" s="115" t="s">
        <v>1863</v>
      </c>
      <c r="AL1723" s="38" t="s">
        <v>294</v>
      </c>
    </row>
    <row r="1724" spans="32:38" x14ac:dyDescent="0.25">
      <c r="AF1724" s="107">
        <v>1721</v>
      </c>
      <c r="AG1724" s="115" t="s">
        <v>2232</v>
      </c>
      <c r="AH1724" t="s">
        <v>294</v>
      </c>
      <c r="AJ1724" s="108">
        <v>1721</v>
      </c>
      <c r="AK1724" s="115" t="s">
        <v>1864</v>
      </c>
      <c r="AL1724" s="38" t="s">
        <v>295</v>
      </c>
    </row>
    <row r="1725" spans="32:38" x14ac:dyDescent="0.25">
      <c r="AF1725" s="107">
        <v>1722</v>
      </c>
      <c r="AG1725" s="115" t="s">
        <v>2233</v>
      </c>
      <c r="AH1725" t="s">
        <v>295</v>
      </c>
      <c r="AJ1725" s="108">
        <v>1722</v>
      </c>
      <c r="AK1725" s="115" t="s">
        <v>1865</v>
      </c>
      <c r="AL1725" s="38" t="s">
        <v>296</v>
      </c>
    </row>
    <row r="1726" spans="32:38" x14ac:dyDescent="0.25">
      <c r="AF1726" s="107">
        <v>1723</v>
      </c>
      <c r="AG1726" s="115" t="s">
        <v>2234</v>
      </c>
      <c r="AH1726" t="s">
        <v>296</v>
      </c>
      <c r="AJ1726" s="108">
        <v>1723</v>
      </c>
      <c r="AK1726" s="115" t="s">
        <v>1866</v>
      </c>
      <c r="AL1726" s="38" t="s">
        <v>294</v>
      </c>
    </row>
    <row r="1727" spans="32:38" x14ac:dyDescent="0.25">
      <c r="AF1727" s="107">
        <v>1724</v>
      </c>
      <c r="AG1727" s="115" t="s">
        <v>2235</v>
      </c>
      <c r="AH1727" t="s">
        <v>294</v>
      </c>
      <c r="AJ1727" s="108">
        <v>1724</v>
      </c>
      <c r="AK1727" s="115" t="s">
        <v>1867</v>
      </c>
      <c r="AL1727" s="38" t="s">
        <v>295</v>
      </c>
    </row>
    <row r="1728" spans="32:38" x14ac:dyDescent="0.25">
      <c r="AF1728" s="107">
        <v>1725</v>
      </c>
      <c r="AG1728" s="115" t="s">
        <v>2236</v>
      </c>
      <c r="AH1728" t="s">
        <v>295</v>
      </c>
      <c r="AJ1728" s="108">
        <v>1725</v>
      </c>
      <c r="AK1728" s="115" t="s">
        <v>1868</v>
      </c>
      <c r="AL1728" s="38" t="s">
        <v>296</v>
      </c>
    </row>
    <row r="1729" spans="32:38" x14ac:dyDescent="0.25">
      <c r="AF1729" s="107">
        <v>1726</v>
      </c>
      <c r="AG1729" s="115" t="s">
        <v>2237</v>
      </c>
      <c r="AH1729" t="s">
        <v>296</v>
      </c>
      <c r="AJ1729" s="108">
        <v>1726</v>
      </c>
      <c r="AK1729" s="115" t="s">
        <v>1869</v>
      </c>
      <c r="AL1729" s="38" t="s">
        <v>294</v>
      </c>
    </row>
    <row r="1730" spans="32:38" x14ac:dyDescent="0.25">
      <c r="AF1730" s="107">
        <v>1727</v>
      </c>
      <c r="AG1730" s="115" t="s">
        <v>2238</v>
      </c>
      <c r="AH1730" t="s">
        <v>294</v>
      </c>
      <c r="AJ1730" s="108">
        <v>1727</v>
      </c>
      <c r="AK1730" s="115" t="s">
        <v>1870</v>
      </c>
      <c r="AL1730" s="38" t="s">
        <v>295</v>
      </c>
    </row>
    <row r="1731" spans="32:38" x14ac:dyDescent="0.25">
      <c r="AF1731" s="107">
        <v>1728</v>
      </c>
      <c r="AG1731" s="115" t="s">
        <v>2239</v>
      </c>
      <c r="AH1731" t="s">
        <v>295</v>
      </c>
      <c r="AJ1731" s="108">
        <v>1728</v>
      </c>
      <c r="AK1731" s="115" t="s">
        <v>1871</v>
      </c>
      <c r="AL1731" s="38" t="s">
        <v>296</v>
      </c>
    </row>
    <row r="1732" spans="32:38" x14ac:dyDescent="0.25">
      <c r="AF1732" s="107">
        <v>1729</v>
      </c>
      <c r="AG1732" s="115" t="s">
        <v>2240</v>
      </c>
      <c r="AH1732" t="s">
        <v>296</v>
      </c>
      <c r="AJ1732" s="108">
        <v>1729</v>
      </c>
      <c r="AK1732" s="115" t="s">
        <v>1872</v>
      </c>
      <c r="AL1732" s="38" t="s">
        <v>294</v>
      </c>
    </row>
    <row r="1733" spans="32:38" x14ac:dyDescent="0.25">
      <c r="AF1733" s="107">
        <v>1730</v>
      </c>
      <c r="AG1733" s="115" t="s">
        <v>2241</v>
      </c>
      <c r="AH1733" t="s">
        <v>294</v>
      </c>
      <c r="AJ1733" s="108">
        <v>1730</v>
      </c>
      <c r="AK1733" s="115" t="s">
        <v>1873</v>
      </c>
      <c r="AL1733" s="38" t="s">
        <v>295</v>
      </c>
    </row>
    <row r="1734" spans="32:38" x14ac:dyDescent="0.25">
      <c r="AF1734" s="107">
        <v>1731</v>
      </c>
      <c r="AG1734" s="115" t="s">
        <v>2242</v>
      </c>
      <c r="AH1734" t="s">
        <v>295</v>
      </c>
      <c r="AJ1734" s="108">
        <v>1731</v>
      </c>
      <c r="AK1734" s="115" t="s">
        <v>1874</v>
      </c>
      <c r="AL1734" s="38" t="s">
        <v>296</v>
      </c>
    </row>
    <row r="1735" spans="32:38" x14ac:dyDescent="0.25">
      <c r="AF1735" s="107">
        <v>1732</v>
      </c>
      <c r="AG1735" s="115" t="s">
        <v>2243</v>
      </c>
      <c r="AH1735" t="s">
        <v>296</v>
      </c>
      <c r="AJ1735" s="108">
        <v>1732</v>
      </c>
      <c r="AK1735" s="115" t="s">
        <v>1875</v>
      </c>
      <c r="AL1735" s="38" t="s">
        <v>294</v>
      </c>
    </row>
    <row r="1736" spans="32:38" x14ac:dyDescent="0.25">
      <c r="AF1736" s="107">
        <v>1733</v>
      </c>
      <c r="AG1736" s="115" t="s">
        <v>2244</v>
      </c>
      <c r="AH1736" t="s">
        <v>294</v>
      </c>
      <c r="AJ1736" s="108">
        <v>1733</v>
      </c>
      <c r="AK1736" s="115" t="s">
        <v>1876</v>
      </c>
      <c r="AL1736" s="38" t="s">
        <v>295</v>
      </c>
    </row>
    <row r="1737" spans="32:38" x14ac:dyDescent="0.25">
      <c r="AF1737" s="107">
        <v>1734</v>
      </c>
      <c r="AG1737" s="115" t="s">
        <v>2245</v>
      </c>
      <c r="AH1737" t="s">
        <v>295</v>
      </c>
      <c r="AJ1737" s="108">
        <v>1734</v>
      </c>
      <c r="AK1737" s="115" t="s">
        <v>1877</v>
      </c>
      <c r="AL1737" s="38" t="s">
        <v>296</v>
      </c>
    </row>
    <row r="1738" spans="32:38" x14ac:dyDescent="0.25">
      <c r="AF1738" s="107">
        <v>1735</v>
      </c>
      <c r="AG1738" s="115" t="s">
        <v>2246</v>
      </c>
      <c r="AH1738" t="s">
        <v>296</v>
      </c>
      <c r="AJ1738" s="108">
        <v>1735</v>
      </c>
      <c r="AK1738" s="115" t="s">
        <v>1878</v>
      </c>
      <c r="AL1738" s="38" t="s">
        <v>294</v>
      </c>
    </row>
    <row r="1739" spans="32:38" x14ac:dyDescent="0.25">
      <c r="AF1739" s="107">
        <v>1736</v>
      </c>
      <c r="AG1739" s="115" t="s">
        <v>2247</v>
      </c>
      <c r="AH1739" t="s">
        <v>294</v>
      </c>
      <c r="AJ1739" s="108">
        <v>1736</v>
      </c>
      <c r="AK1739" s="115" t="s">
        <v>1879</v>
      </c>
      <c r="AL1739" s="38" t="s">
        <v>295</v>
      </c>
    </row>
    <row r="1740" spans="32:38" x14ac:dyDescent="0.25">
      <c r="AF1740" s="107">
        <v>1737</v>
      </c>
      <c r="AG1740" s="115" t="s">
        <v>2248</v>
      </c>
      <c r="AH1740" t="s">
        <v>295</v>
      </c>
      <c r="AJ1740" s="108">
        <v>1737</v>
      </c>
      <c r="AK1740" s="115" t="s">
        <v>1880</v>
      </c>
      <c r="AL1740" s="38" t="s">
        <v>296</v>
      </c>
    </row>
    <row r="1741" spans="32:38" x14ac:dyDescent="0.25">
      <c r="AF1741" s="107">
        <v>1738</v>
      </c>
      <c r="AG1741" s="115" t="s">
        <v>2249</v>
      </c>
      <c r="AH1741" t="s">
        <v>296</v>
      </c>
      <c r="AJ1741" s="108">
        <v>1738</v>
      </c>
      <c r="AK1741" s="115" t="s">
        <v>1881</v>
      </c>
      <c r="AL1741" s="38" t="s">
        <v>294</v>
      </c>
    </row>
    <row r="1742" spans="32:38" x14ac:dyDescent="0.25">
      <c r="AF1742" s="107">
        <v>1739</v>
      </c>
      <c r="AG1742" s="115" t="s">
        <v>2250</v>
      </c>
      <c r="AH1742" t="s">
        <v>294</v>
      </c>
      <c r="AJ1742" s="108">
        <v>1739</v>
      </c>
      <c r="AK1742" s="115" t="s">
        <v>1882</v>
      </c>
      <c r="AL1742" s="38" t="s">
        <v>295</v>
      </c>
    </row>
    <row r="1743" spans="32:38" x14ac:dyDescent="0.25">
      <c r="AF1743" s="107">
        <v>1740</v>
      </c>
      <c r="AG1743" s="115" t="s">
        <v>2251</v>
      </c>
      <c r="AH1743" t="s">
        <v>295</v>
      </c>
      <c r="AJ1743" s="108">
        <v>1740</v>
      </c>
      <c r="AK1743" s="115" t="s">
        <v>1883</v>
      </c>
      <c r="AL1743" s="38" t="s">
        <v>296</v>
      </c>
    </row>
    <row r="1744" spans="32:38" x14ac:dyDescent="0.25">
      <c r="AF1744" s="107">
        <v>1741</v>
      </c>
      <c r="AG1744" s="115" t="s">
        <v>2252</v>
      </c>
      <c r="AH1744" t="s">
        <v>296</v>
      </c>
      <c r="AJ1744" s="108">
        <v>1741</v>
      </c>
      <c r="AK1744" s="115" t="s">
        <v>1884</v>
      </c>
      <c r="AL1744" s="38" t="s">
        <v>294</v>
      </c>
    </row>
    <row r="1745" spans="32:38" x14ac:dyDescent="0.25">
      <c r="AF1745" s="107">
        <v>1742</v>
      </c>
      <c r="AG1745" s="115" t="s">
        <v>2253</v>
      </c>
      <c r="AH1745" t="s">
        <v>294</v>
      </c>
      <c r="AJ1745" s="108">
        <v>1742</v>
      </c>
      <c r="AK1745" s="115" t="s">
        <v>1885</v>
      </c>
      <c r="AL1745" s="38" t="s">
        <v>295</v>
      </c>
    </row>
    <row r="1746" spans="32:38" x14ac:dyDescent="0.25">
      <c r="AF1746" s="107">
        <v>1743</v>
      </c>
      <c r="AG1746" s="115" t="s">
        <v>2254</v>
      </c>
      <c r="AH1746" t="s">
        <v>295</v>
      </c>
      <c r="AJ1746" s="108">
        <v>1743</v>
      </c>
      <c r="AK1746" s="115" t="s">
        <v>1886</v>
      </c>
      <c r="AL1746" s="38" t="s">
        <v>296</v>
      </c>
    </row>
    <row r="1747" spans="32:38" x14ac:dyDescent="0.25">
      <c r="AF1747" s="107">
        <v>1744</v>
      </c>
      <c r="AG1747" s="115" t="s">
        <v>2255</v>
      </c>
      <c r="AH1747" t="s">
        <v>296</v>
      </c>
      <c r="AJ1747" s="108">
        <v>1744</v>
      </c>
      <c r="AK1747" s="115" t="s">
        <v>1887</v>
      </c>
      <c r="AL1747" s="38" t="s">
        <v>294</v>
      </c>
    </row>
    <row r="1748" spans="32:38" x14ac:dyDescent="0.25">
      <c r="AF1748" s="107">
        <v>1745</v>
      </c>
      <c r="AG1748" s="115" t="s">
        <v>2256</v>
      </c>
      <c r="AH1748" t="s">
        <v>294</v>
      </c>
      <c r="AJ1748" s="108">
        <v>1745</v>
      </c>
      <c r="AK1748" s="115" t="s">
        <v>1888</v>
      </c>
      <c r="AL1748" s="38" t="s">
        <v>295</v>
      </c>
    </row>
    <row r="1749" spans="32:38" x14ac:dyDescent="0.25">
      <c r="AF1749" s="107">
        <v>1746</v>
      </c>
      <c r="AG1749" s="115" t="s">
        <v>2257</v>
      </c>
      <c r="AH1749" t="s">
        <v>295</v>
      </c>
      <c r="AJ1749" s="108">
        <v>1746</v>
      </c>
      <c r="AK1749" s="115" t="s">
        <v>1889</v>
      </c>
      <c r="AL1749" s="38" t="s">
        <v>296</v>
      </c>
    </row>
    <row r="1750" spans="32:38" x14ac:dyDescent="0.25">
      <c r="AF1750" s="107">
        <v>1747</v>
      </c>
      <c r="AG1750" s="115" t="s">
        <v>2258</v>
      </c>
      <c r="AH1750" t="s">
        <v>296</v>
      </c>
      <c r="AJ1750" s="108">
        <v>1747</v>
      </c>
      <c r="AK1750" s="115" t="s">
        <v>1890</v>
      </c>
      <c r="AL1750" s="38" t="s">
        <v>294</v>
      </c>
    </row>
    <row r="1751" spans="32:38" x14ac:dyDescent="0.25">
      <c r="AF1751" s="107">
        <v>1748</v>
      </c>
      <c r="AG1751" s="115" t="s">
        <v>2259</v>
      </c>
      <c r="AH1751" t="s">
        <v>294</v>
      </c>
      <c r="AJ1751" s="108">
        <v>1748</v>
      </c>
      <c r="AK1751" s="115" t="s">
        <v>1891</v>
      </c>
      <c r="AL1751" s="38" t="s">
        <v>295</v>
      </c>
    </row>
    <row r="1752" spans="32:38" x14ac:dyDescent="0.25">
      <c r="AF1752" s="107">
        <v>1749</v>
      </c>
      <c r="AG1752" s="115" t="s">
        <v>2260</v>
      </c>
      <c r="AH1752" t="s">
        <v>295</v>
      </c>
      <c r="AJ1752" s="108">
        <v>1749</v>
      </c>
      <c r="AK1752" s="115" t="s">
        <v>1892</v>
      </c>
      <c r="AL1752" s="38" t="s">
        <v>296</v>
      </c>
    </row>
    <row r="1753" spans="32:38" x14ac:dyDescent="0.25">
      <c r="AF1753" s="107">
        <v>1750</v>
      </c>
      <c r="AG1753" s="115" t="s">
        <v>2261</v>
      </c>
      <c r="AH1753" t="s">
        <v>296</v>
      </c>
      <c r="AJ1753" s="108">
        <v>1750</v>
      </c>
      <c r="AK1753" s="115" t="s">
        <v>1893</v>
      </c>
      <c r="AL1753" s="38" t="s">
        <v>294</v>
      </c>
    </row>
    <row r="1754" spans="32:38" x14ac:dyDescent="0.25">
      <c r="AF1754" s="107">
        <v>1751</v>
      </c>
      <c r="AG1754" s="115" t="s">
        <v>2262</v>
      </c>
      <c r="AH1754" t="s">
        <v>294</v>
      </c>
      <c r="AJ1754" s="108">
        <v>1751</v>
      </c>
      <c r="AK1754" s="115" t="s">
        <v>1894</v>
      </c>
      <c r="AL1754" s="38" t="s">
        <v>295</v>
      </c>
    </row>
    <row r="1755" spans="32:38" x14ac:dyDescent="0.25">
      <c r="AF1755" s="107">
        <v>1752</v>
      </c>
      <c r="AG1755" s="115" t="s">
        <v>2263</v>
      </c>
      <c r="AH1755" t="s">
        <v>295</v>
      </c>
      <c r="AJ1755" s="108">
        <v>1752</v>
      </c>
      <c r="AK1755" s="115" t="s">
        <v>1895</v>
      </c>
      <c r="AL1755" s="38" t="s">
        <v>296</v>
      </c>
    </row>
    <row r="1756" spans="32:38" x14ac:dyDescent="0.25">
      <c r="AF1756" s="107">
        <v>1753</v>
      </c>
      <c r="AG1756" s="115" t="s">
        <v>2264</v>
      </c>
      <c r="AH1756" t="s">
        <v>296</v>
      </c>
      <c r="AJ1756" s="108">
        <v>1753</v>
      </c>
      <c r="AK1756" s="115" t="s">
        <v>1896</v>
      </c>
      <c r="AL1756" s="38" t="s">
        <v>294</v>
      </c>
    </row>
    <row r="1757" spans="32:38" x14ac:dyDescent="0.25">
      <c r="AF1757" s="107">
        <v>1754</v>
      </c>
      <c r="AG1757" s="115" t="s">
        <v>2265</v>
      </c>
      <c r="AH1757" t="s">
        <v>294</v>
      </c>
      <c r="AJ1757" s="108">
        <v>1754</v>
      </c>
      <c r="AK1757" s="115" t="s">
        <v>1897</v>
      </c>
      <c r="AL1757" s="38" t="s">
        <v>295</v>
      </c>
    </row>
    <row r="1758" spans="32:38" x14ac:dyDescent="0.25">
      <c r="AF1758" s="107">
        <v>1755</v>
      </c>
      <c r="AG1758" s="115" t="s">
        <v>2266</v>
      </c>
      <c r="AH1758" t="s">
        <v>295</v>
      </c>
      <c r="AJ1758" s="108">
        <v>1755</v>
      </c>
      <c r="AK1758" s="115" t="s">
        <v>1898</v>
      </c>
      <c r="AL1758" s="38" t="s">
        <v>296</v>
      </c>
    </row>
    <row r="1759" spans="32:38" x14ac:dyDescent="0.25">
      <c r="AF1759" s="107">
        <v>1756</v>
      </c>
      <c r="AG1759" s="115" t="s">
        <v>2267</v>
      </c>
      <c r="AH1759" t="s">
        <v>296</v>
      </c>
      <c r="AJ1759" s="108">
        <v>1756</v>
      </c>
      <c r="AK1759" s="115" t="s">
        <v>1899</v>
      </c>
      <c r="AL1759" s="38" t="s">
        <v>294</v>
      </c>
    </row>
    <row r="1760" spans="32:38" x14ac:dyDescent="0.25">
      <c r="AF1760" s="107">
        <v>1757</v>
      </c>
      <c r="AG1760" s="115" t="s">
        <v>2268</v>
      </c>
      <c r="AH1760" t="s">
        <v>294</v>
      </c>
      <c r="AJ1760" s="108">
        <v>1757</v>
      </c>
      <c r="AK1760" s="115" t="s">
        <v>1900</v>
      </c>
      <c r="AL1760" s="38" t="s">
        <v>295</v>
      </c>
    </row>
    <row r="1761" spans="32:38" x14ac:dyDescent="0.25">
      <c r="AF1761" s="107">
        <v>1758</v>
      </c>
      <c r="AG1761" s="115" t="s">
        <v>2269</v>
      </c>
      <c r="AH1761" t="s">
        <v>295</v>
      </c>
      <c r="AJ1761" s="108">
        <v>1758</v>
      </c>
      <c r="AK1761" s="115" t="s">
        <v>1901</v>
      </c>
      <c r="AL1761" s="38" t="s">
        <v>296</v>
      </c>
    </row>
    <row r="1762" spans="32:38" x14ac:dyDescent="0.25">
      <c r="AF1762" s="107">
        <v>1759</v>
      </c>
      <c r="AG1762" s="115" t="s">
        <v>2270</v>
      </c>
      <c r="AH1762" t="s">
        <v>296</v>
      </c>
      <c r="AJ1762" s="108">
        <v>1759</v>
      </c>
      <c r="AK1762" s="115" t="s">
        <v>1902</v>
      </c>
      <c r="AL1762" s="38" t="s">
        <v>294</v>
      </c>
    </row>
    <row r="1763" spans="32:38" x14ac:dyDescent="0.25">
      <c r="AF1763" s="107">
        <v>1760</v>
      </c>
      <c r="AG1763" s="115" t="s">
        <v>2271</v>
      </c>
      <c r="AH1763" t="s">
        <v>294</v>
      </c>
      <c r="AJ1763" s="108">
        <v>1760</v>
      </c>
      <c r="AK1763" s="115" t="s">
        <v>1903</v>
      </c>
      <c r="AL1763" s="38" t="s">
        <v>295</v>
      </c>
    </row>
    <row r="1764" spans="32:38" x14ac:dyDescent="0.25">
      <c r="AF1764" s="107">
        <v>1761</v>
      </c>
      <c r="AG1764" s="115" t="s">
        <v>2272</v>
      </c>
      <c r="AH1764" t="s">
        <v>295</v>
      </c>
      <c r="AJ1764" s="108">
        <v>1761</v>
      </c>
      <c r="AK1764" s="115" t="s">
        <v>1904</v>
      </c>
      <c r="AL1764" s="38" t="s">
        <v>296</v>
      </c>
    </row>
    <row r="1765" spans="32:38" x14ac:dyDescent="0.25">
      <c r="AF1765" s="107">
        <v>1762</v>
      </c>
      <c r="AG1765" s="115" t="s">
        <v>2273</v>
      </c>
      <c r="AH1765" t="s">
        <v>296</v>
      </c>
      <c r="AJ1765" s="108">
        <v>1762</v>
      </c>
      <c r="AK1765" s="115" t="s">
        <v>1905</v>
      </c>
      <c r="AL1765" s="38" t="s">
        <v>294</v>
      </c>
    </row>
    <row r="1766" spans="32:38" x14ac:dyDescent="0.25">
      <c r="AF1766" s="107">
        <v>1763</v>
      </c>
      <c r="AG1766" s="115" t="s">
        <v>2274</v>
      </c>
      <c r="AH1766" t="s">
        <v>294</v>
      </c>
      <c r="AJ1766" s="108">
        <v>1763</v>
      </c>
      <c r="AK1766" s="115" t="s">
        <v>1906</v>
      </c>
      <c r="AL1766" s="38" t="s">
        <v>295</v>
      </c>
    </row>
    <row r="1767" spans="32:38" x14ac:dyDescent="0.25">
      <c r="AF1767" s="107">
        <v>1764</v>
      </c>
      <c r="AG1767" s="115" t="s">
        <v>2275</v>
      </c>
      <c r="AH1767" t="s">
        <v>295</v>
      </c>
      <c r="AJ1767" s="108">
        <v>1764</v>
      </c>
      <c r="AK1767" s="115" t="s">
        <v>1907</v>
      </c>
      <c r="AL1767" s="38" t="s">
        <v>296</v>
      </c>
    </row>
    <row r="1768" spans="32:38" x14ac:dyDescent="0.25">
      <c r="AF1768" s="107">
        <v>1765</v>
      </c>
      <c r="AG1768" s="115" t="s">
        <v>2276</v>
      </c>
      <c r="AH1768" t="s">
        <v>296</v>
      </c>
      <c r="AJ1768" s="108">
        <v>1765</v>
      </c>
      <c r="AK1768" s="115" t="s">
        <v>1908</v>
      </c>
      <c r="AL1768" s="38" t="s">
        <v>294</v>
      </c>
    </row>
    <row r="1769" spans="32:38" x14ac:dyDescent="0.25">
      <c r="AF1769" s="107">
        <v>1766</v>
      </c>
      <c r="AG1769" s="115" t="s">
        <v>2277</v>
      </c>
      <c r="AH1769" t="s">
        <v>294</v>
      </c>
      <c r="AJ1769" s="108">
        <v>1766</v>
      </c>
      <c r="AK1769" s="115" t="s">
        <v>1909</v>
      </c>
      <c r="AL1769" s="38" t="s">
        <v>295</v>
      </c>
    </row>
    <row r="1770" spans="32:38" x14ac:dyDescent="0.25">
      <c r="AF1770" s="107">
        <v>1767</v>
      </c>
      <c r="AG1770" s="115" t="s">
        <v>2278</v>
      </c>
      <c r="AH1770" t="s">
        <v>295</v>
      </c>
      <c r="AJ1770" s="108">
        <v>1767</v>
      </c>
      <c r="AK1770" s="115" t="s">
        <v>1910</v>
      </c>
      <c r="AL1770" s="38" t="s">
        <v>296</v>
      </c>
    </row>
    <row r="1771" spans="32:38" x14ac:dyDescent="0.25">
      <c r="AF1771" s="107">
        <v>1768</v>
      </c>
      <c r="AG1771" s="115" t="s">
        <v>2279</v>
      </c>
      <c r="AH1771" t="s">
        <v>296</v>
      </c>
      <c r="AJ1771" s="108">
        <v>1768</v>
      </c>
      <c r="AK1771" s="115" t="s">
        <v>1258</v>
      </c>
      <c r="AL1771" s="38" t="s">
        <v>294</v>
      </c>
    </row>
    <row r="1772" spans="32:38" x14ac:dyDescent="0.25">
      <c r="AF1772" s="107">
        <v>1769</v>
      </c>
      <c r="AG1772" s="115" t="s">
        <v>2280</v>
      </c>
      <c r="AH1772" t="s">
        <v>294</v>
      </c>
      <c r="AJ1772" s="108">
        <v>1769</v>
      </c>
      <c r="AK1772" s="115" t="s">
        <v>1911</v>
      </c>
      <c r="AL1772" s="38" t="s">
        <v>295</v>
      </c>
    </row>
    <row r="1773" spans="32:38" x14ac:dyDescent="0.25">
      <c r="AF1773" s="107">
        <v>1770</v>
      </c>
      <c r="AG1773" s="115" t="s">
        <v>2281</v>
      </c>
      <c r="AH1773" t="s">
        <v>295</v>
      </c>
      <c r="AJ1773" s="108">
        <v>1770</v>
      </c>
      <c r="AK1773" s="115" t="s">
        <v>1912</v>
      </c>
      <c r="AL1773" s="38" t="s">
        <v>296</v>
      </c>
    </row>
    <row r="1774" spans="32:38" x14ac:dyDescent="0.25">
      <c r="AF1774" s="107">
        <v>1771</v>
      </c>
      <c r="AG1774" s="115" t="s">
        <v>2282</v>
      </c>
      <c r="AH1774" t="s">
        <v>296</v>
      </c>
      <c r="AJ1774" s="108">
        <v>1771</v>
      </c>
      <c r="AK1774" s="115" t="s">
        <v>1913</v>
      </c>
      <c r="AL1774" s="38" t="s">
        <v>294</v>
      </c>
    </row>
    <row r="1775" spans="32:38" x14ac:dyDescent="0.25">
      <c r="AF1775" s="107">
        <v>1772</v>
      </c>
      <c r="AG1775" s="115" t="s">
        <v>2283</v>
      </c>
      <c r="AH1775" t="s">
        <v>294</v>
      </c>
      <c r="AJ1775" s="108">
        <v>1772</v>
      </c>
      <c r="AK1775" s="115" t="s">
        <v>1914</v>
      </c>
      <c r="AL1775" s="38" t="s">
        <v>295</v>
      </c>
    </row>
    <row r="1776" spans="32:38" x14ac:dyDescent="0.25">
      <c r="AF1776" s="107">
        <v>1773</v>
      </c>
      <c r="AG1776" s="115" t="s">
        <v>2284</v>
      </c>
      <c r="AH1776" t="s">
        <v>295</v>
      </c>
      <c r="AJ1776" s="108">
        <v>1773</v>
      </c>
      <c r="AK1776" s="115" t="s">
        <v>1915</v>
      </c>
      <c r="AL1776" s="38" t="s">
        <v>296</v>
      </c>
    </row>
    <row r="1777" spans="32:38" x14ac:dyDescent="0.25">
      <c r="AF1777" s="107">
        <v>1774</v>
      </c>
      <c r="AG1777" s="115" t="s">
        <v>2285</v>
      </c>
      <c r="AH1777" t="s">
        <v>296</v>
      </c>
      <c r="AJ1777" s="108">
        <v>1774</v>
      </c>
      <c r="AK1777" s="115" t="s">
        <v>1916</v>
      </c>
      <c r="AL1777" s="38" t="s">
        <v>294</v>
      </c>
    </row>
    <row r="1778" spans="32:38" x14ac:dyDescent="0.25">
      <c r="AF1778" s="107">
        <v>1775</v>
      </c>
      <c r="AG1778" s="115" t="s">
        <v>2286</v>
      </c>
      <c r="AH1778" t="s">
        <v>294</v>
      </c>
      <c r="AJ1778" s="108">
        <v>1775</v>
      </c>
      <c r="AK1778" s="115" t="s">
        <v>1917</v>
      </c>
      <c r="AL1778" s="38" t="s">
        <v>295</v>
      </c>
    </row>
    <row r="1779" spans="32:38" x14ac:dyDescent="0.25">
      <c r="AF1779" s="107">
        <v>1776</v>
      </c>
      <c r="AG1779" s="115" t="s">
        <v>2287</v>
      </c>
      <c r="AH1779" t="s">
        <v>295</v>
      </c>
      <c r="AJ1779" s="108">
        <v>1776</v>
      </c>
      <c r="AK1779" s="115" t="s">
        <v>1918</v>
      </c>
      <c r="AL1779" s="38" t="s">
        <v>296</v>
      </c>
    </row>
    <row r="1780" spans="32:38" x14ac:dyDescent="0.25">
      <c r="AF1780" s="107">
        <v>1777</v>
      </c>
      <c r="AG1780" s="115" t="s">
        <v>2288</v>
      </c>
      <c r="AH1780" t="s">
        <v>296</v>
      </c>
      <c r="AJ1780" s="108">
        <v>1777</v>
      </c>
      <c r="AK1780" s="115" t="s">
        <v>1919</v>
      </c>
      <c r="AL1780" s="38" t="s">
        <v>294</v>
      </c>
    </row>
    <row r="1781" spans="32:38" x14ac:dyDescent="0.25">
      <c r="AF1781" s="107">
        <v>1778</v>
      </c>
      <c r="AG1781" s="115" t="s">
        <v>2289</v>
      </c>
      <c r="AH1781" t="s">
        <v>294</v>
      </c>
      <c r="AJ1781" s="108">
        <v>1778</v>
      </c>
      <c r="AK1781" s="115" t="s">
        <v>1920</v>
      </c>
      <c r="AL1781" s="38" t="s">
        <v>295</v>
      </c>
    </row>
    <row r="1782" spans="32:38" x14ac:dyDescent="0.25">
      <c r="AF1782" s="107">
        <v>1779</v>
      </c>
      <c r="AG1782" s="115" t="s">
        <v>2290</v>
      </c>
      <c r="AH1782" t="s">
        <v>295</v>
      </c>
      <c r="AJ1782" s="108">
        <v>1779</v>
      </c>
      <c r="AK1782" s="115" t="s">
        <v>1921</v>
      </c>
      <c r="AL1782" s="38" t="s">
        <v>296</v>
      </c>
    </row>
    <row r="1783" spans="32:38" x14ac:dyDescent="0.25">
      <c r="AF1783" s="107">
        <v>1780</v>
      </c>
      <c r="AG1783" s="115" t="s">
        <v>2291</v>
      </c>
      <c r="AH1783" t="s">
        <v>296</v>
      </c>
      <c r="AJ1783" s="108">
        <v>1780</v>
      </c>
      <c r="AK1783" s="115" t="s">
        <v>1922</v>
      </c>
      <c r="AL1783" s="38" t="s">
        <v>294</v>
      </c>
    </row>
    <row r="1784" spans="32:38" x14ac:dyDescent="0.25">
      <c r="AF1784" s="107">
        <v>1781</v>
      </c>
      <c r="AG1784" s="115" t="s">
        <v>2292</v>
      </c>
      <c r="AH1784" t="s">
        <v>294</v>
      </c>
      <c r="AJ1784" s="108">
        <v>1781</v>
      </c>
      <c r="AK1784" s="115" t="s">
        <v>1923</v>
      </c>
      <c r="AL1784" s="38" t="s">
        <v>295</v>
      </c>
    </row>
    <row r="1785" spans="32:38" x14ac:dyDescent="0.25">
      <c r="AF1785" s="107">
        <v>1782</v>
      </c>
      <c r="AG1785" s="115" t="s">
        <v>2293</v>
      </c>
      <c r="AH1785" t="s">
        <v>295</v>
      </c>
      <c r="AJ1785" s="108">
        <v>1782</v>
      </c>
      <c r="AK1785" s="115" t="s">
        <v>1924</v>
      </c>
      <c r="AL1785" s="38" t="s">
        <v>296</v>
      </c>
    </row>
    <row r="1786" spans="32:38" x14ac:dyDescent="0.25">
      <c r="AF1786" s="107">
        <v>1783</v>
      </c>
      <c r="AG1786" s="115" t="s">
        <v>2294</v>
      </c>
      <c r="AH1786" t="s">
        <v>296</v>
      </c>
      <c r="AJ1786" s="108">
        <v>1783</v>
      </c>
      <c r="AK1786" s="115" t="s">
        <v>1925</v>
      </c>
      <c r="AL1786" s="38" t="s">
        <v>294</v>
      </c>
    </row>
    <row r="1787" spans="32:38" x14ac:dyDescent="0.25">
      <c r="AF1787" s="107">
        <v>1784</v>
      </c>
      <c r="AG1787" s="115" t="s">
        <v>2295</v>
      </c>
      <c r="AH1787" t="s">
        <v>294</v>
      </c>
      <c r="AJ1787" s="108">
        <v>1784</v>
      </c>
      <c r="AK1787" s="115" t="s">
        <v>1926</v>
      </c>
      <c r="AL1787" s="38" t="s">
        <v>295</v>
      </c>
    </row>
    <row r="1788" spans="32:38" x14ac:dyDescent="0.25">
      <c r="AF1788" s="107">
        <v>1785</v>
      </c>
      <c r="AG1788" s="115" t="s">
        <v>2296</v>
      </c>
      <c r="AH1788" t="s">
        <v>295</v>
      </c>
      <c r="AJ1788" s="108">
        <v>1785</v>
      </c>
      <c r="AK1788" s="115" t="s">
        <v>1927</v>
      </c>
      <c r="AL1788" s="38" t="s">
        <v>296</v>
      </c>
    </row>
    <row r="1789" spans="32:38" x14ac:dyDescent="0.25">
      <c r="AF1789" s="107">
        <v>1786</v>
      </c>
      <c r="AG1789" s="115" t="s">
        <v>2297</v>
      </c>
      <c r="AH1789" t="s">
        <v>296</v>
      </c>
      <c r="AJ1789" s="108">
        <v>1786</v>
      </c>
      <c r="AK1789" s="115" t="s">
        <v>1928</v>
      </c>
      <c r="AL1789" s="38" t="s">
        <v>294</v>
      </c>
    </row>
    <row r="1790" spans="32:38" x14ac:dyDescent="0.25">
      <c r="AF1790" s="107">
        <v>1787</v>
      </c>
      <c r="AG1790" s="115" t="s">
        <v>2298</v>
      </c>
      <c r="AH1790" t="s">
        <v>294</v>
      </c>
      <c r="AJ1790" s="108">
        <v>1787</v>
      </c>
      <c r="AK1790" s="115" t="s">
        <v>1929</v>
      </c>
      <c r="AL1790" s="38" t="s">
        <v>295</v>
      </c>
    </row>
    <row r="1791" spans="32:38" x14ac:dyDescent="0.25">
      <c r="AF1791" s="107">
        <v>1788</v>
      </c>
      <c r="AG1791" s="115" t="s">
        <v>2299</v>
      </c>
      <c r="AH1791" t="s">
        <v>295</v>
      </c>
      <c r="AJ1791" s="108">
        <v>1788</v>
      </c>
      <c r="AK1791" s="115" t="s">
        <v>1930</v>
      </c>
      <c r="AL1791" s="38" t="s">
        <v>296</v>
      </c>
    </row>
    <row r="1792" spans="32:38" x14ac:dyDescent="0.25">
      <c r="AF1792" s="107">
        <v>1789</v>
      </c>
      <c r="AG1792" s="115" t="s">
        <v>2300</v>
      </c>
      <c r="AH1792" t="s">
        <v>296</v>
      </c>
      <c r="AJ1792" s="108">
        <v>1789</v>
      </c>
      <c r="AK1792" s="115" t="s">
        <v>1931</v>
      </c>
      <c r="AL1792" s="38" t="s">
        <v>294</v>
      </c>
    </row>
    <row r="1793" spans="32:38" x14ac:dyDescent="0.25">
      <c r="AF1793" s="107">
        <v>1790</v>
      </c>
      <c r="AG1793" s="115" t="s">
        <v>2301</v>
      </c>
      <c r="AH1793" t="s">
        <v>294</v>
      </c>
      <c r="AJ1793" s="108">
        <v>1790</v>
      </c>
      <c r="AK1793" s="115" t="s">
        <v>1932</v>
      </c>
      <c r="AL1793" s="38" t="s">
        <v>295</v>
      </c>
    </row>
    <row r="1794" spans="32:38" x14ac:dyDescent="0.25">
      <c r="AF1794" s="107">
        <v>1791</v>
      </c>
      <c r="AG1794" s="115" t="s">
        <v>2302</v>
      </c>
      <c r="AH1794" t="s">
        <v>295</v>
      </c>
      <c r="AJ1794" s="108">
        <v>1791</v>
      </c>
      <c r="AK1794" s="115" t="s">
        <v>1933</v>
      </c>
      <c r="AL1794" s="38" t="s">
        <v>296</v>
      </c>
    </row>
    <row r="1795" spans="32:38" x14ac:dyDescent="0.25">
      <c r="AF1795" s="107">
        <v>1792</v>
      </c>
      <c r="AG1795" s="115" t="s">
        <v>2303</v>
      </c>
      <c r="AH1795" t="s">
        <v>296</v>
      </c>
      <c r="AJ1795" s="108">
        <v>1792</v>
      </c>
      <c r="AK1795" s="115" t="s">
        <v>1934</v>
      </c>
      <c r="AL1795" s="38" t="s">
        <v>294</v>
      </c>
    </row>
    <row r="1796" spans="32:38" x14ac:dyDescent="0.25">
      <c r="AF1796" s="107">
        <v>1793</v>
      </c>
      <c r="AG1796" s="115" t="s">
        <v>2304</v>
      </c>
      <c r="AH1796" t="s">
        <v>294</v>
      </c>
      <c r="AJ1796" s="108">
        <v>1793</v>
      </c>
      <c r="AK1796" s="115" t="s">
        <v>1935</v>
      </c>
      <c r="AL1796" s="38" t="s">
        <v>295</v>
      </c>
    </row>
    <row r="1797" spans="32:38" x14ac:dyDescent="0.25">
      <c r="AF1797" s="107">
        <v>1794</v>
      </c>
      <c r="AG1797" s="115" t="s">
        <v>2305</v>
      </c>
      <c r="AH1797" t="s">
        <v>295</v>
      </c>
      <c r="AJ1797" s="108">
        <v>1794</v>
      </c>
      <c r="AK1797" s="115" t="s">
        <v>1936</v>
      </c>
      <c r="AL1797" s="38" t="s">
        <v>296</v>
      </c>
    </row>
    <row r="1798" spans="32:38" x14ac:dyDescent="0.25">
      <c r="AF1798" s="107">
        <v>1795</v>
      </c>
      <c r="AG1798" s="115" t="s">
        <v>2306</v>
      </c>
      <c r="AH1798" t="s">
        <v>296</v>
      </c>
      <c r="AJ1798" s="108">
        <v>1795</v>
      </c>
      <c r="AK1798" s="115" t="s">
        <v>1937</v>
      </c>
      <c r="AL1798" s="38" t="s">
        <v>294</v>
      </c>
    </row>
    <row r="1799" spans="32:38" x14ac:dyDescent="0.25">
      <c r="AF1799" s="107">
        <v>1796</v>
      </c>
      <c r="AG1799" s="115" t="s">
        <v>2307</v>
      </c>
      <c r="AH1799" t="s">
        <v>294</v>
      </c>
      <c r="AJ1799" s="108">
        <v>1796</v>
      </c>
      <c r="AK1799" s="115" t="s">
        <v>1938</v>
      </c>
      <c r="AL1799" s="38" t="s">
        <v>295</v>
      </c>
    </row>
    <row r="1800" spans="32:38" x14ac:dyDescent="0.25">
      <c r="AF1800" s="107">
        <v>1797</v>
      </c>
      <c r="AG1800" s="115" t="s">
        <v>2308</v>
      </c>
      <c r="AH1800" t="s">
        <v>295</v>
      </c>
      <c r="AJ1800" s="108">
        <v>1797</v>
      </c>
      <c r="AK1800" s="115" t="s">
        <v>1939</v>
      </c>
      <c r="AL1800" s="38" t="s">
        <v>296</v>
      </c>
    </row>
    <row r="1801" spans="32:38" x14ac:dyDescent="0.25">
      <c r="AF1801" s="107">
        <v>1798</v>
      </c>
      <c r="AG1801" s="115" t="s">
        <v>2309</v>
      </c>
      <c r="AH1801" t="s">
        <v>296</v>
      </c>
      <c r="AJ1801" s="108">
        <v>1798</v>
      </c>
      <c r="AK1801" s="115" t="s">
        <v>1940</v>
      </c>
      <c r="AL1801" s="38" t="s">
        <v>294</v>
      </c>
    </row>
    <row r="1802" spans="32:38" x14ac:dyDescent="0.25">
      <c r="AF1802" s="107">
        <v>1799</v>
      </c>
      <c r="AG1802" s="115" t="s">
        <v>2310</v>
      </c>
      <c r="AH1802" t="s">
        <v>294</v>
      </c>
      <c r="AJ1802" s="108">
        <v>1799</v>
      </c>
      <c r="AK1802" s="115" t="s">
        <v>1941</v>
      </c>
      <c r="AL1802" s="38" t="s">
        <v>295</v>
      </c>
    </row>
    <row r="1803" spans="32:38" x14ac:dyDescent="0.25">
      <c r="AF1803" s="107">
        <v>1800</v>
      </c>
      <c r="AG1803" s="115" t="s">
        <v>2311</v>
      </c>
      <c r="AH1803" t="s">
        <v>295</v>
      </c>
      <c r="AJ1803" s="108">
        <v>1800</v>
      </c>
      <c r="AK1803" s="115" t="s">
        <v>1942</v>
      </c>
      <c r="AL1803" s="38" t="s">
        <v>296</v>
      </c>
    </row>
    <row r="1804" spans="32:38" x14ac:dyDescent="0.25">
      <c r="AF1804" s="107">
        <v>1801</v>
      </c>
      <c r="AG1804" s="115" t="s">
        <v>2312</v>
      </c>
      <c r="AH1804" t="s">
        <v>296</v>
      </c>
      <c r="AJ1804" s="108">
        <v>1801</v>
      </c>
      <c r="AK1804" s="115" t="s">
        <v>1943</v>
      </c>
      <c r="AL1804" s="38" t="s">
        <v>294</v>
      </c>
    </row>
    <row r="1805" spans="32:38" x14ac:dyDescent="0.25">
      <c r="AF1805" s="107">
        <v>1802</v>
      </c>
      <c r="AG1805" s="115" t="s">
        <v>2313</v>
      </c>
      <c r="AH1805" t="s">
        <v>294</v>
      </c>
      <c r="AJ1805" s="108">
        <v>1802</v>
      </c>
      <c r="AK1805" s="115" t="s">
        <v>1944</v>
      </c>
      <c r="AL1805" s="38" t="s">
        <v>295</v>
      </c>
    </row>
    <row r="1806" spans="32:38" x14ac:dyDescent="0.25">
      <c r="AF1806" s="107">
        <v>1803</v>
      </c>
      <c r="AG1806" s="115" t="s">
        <v>2314</v>
      </c>
      <c r="AH1806" t="s">
        <v>295</v>
      </c>
      <c r="AJ1806" s="108">
        <v>1803</v>
      </c>
      <c r="AK1806" s="115" t="s">
        <v>1945</v>
      </c>
      <c r="AL1806" s="38" t="s">
        <v>296</v>
      </c>
    </row>
    <row r="1807" spans="32:38" x14ac:dyDescent="0.25">
      <c r="AF1807" s="107">
        <v>1804</v>
      </c>
      <c r="AG1807" s="115" t="s">
        <v>2315</v>
      </c>
      <c r="AH1807" t="s">
        <v>296</v>
      </c>
      <c r="AJ1807" s="108">
        <v>1804</v>
      </c>
      <c r="AK1807" s="115" t="s">
        <v>1946</v>
      </c>
      <c r="AL1807" s="38" t="s">
        <v>294</v>
      </c>
    </row>
    <row r="1808" spans="32:38" x14ac:dyDescent="0.25">
      <c r="AF1808" s="107">
        <v>1805</v>
      </c>
      <c r="AG1808" s="115" t="s">
        <v>2316</v>
      </c>
      <c r="AH1808" t="s">
        <v>294</v>
      </c>
      <c r="AJ1808" s="108">
        <v>1805</v>
      </c>
      <c r="AK1808" s="115" t="s">
        <v>1947</v>
      </c>
      <c r="AL1808" s="38" t="s">
        <v>295</v>
      </c>
    </row>
    <row r="1809" spans="32:38" x14ac:dyDescent="0.25">
      <c r="AF1809" s="107">
        <v>1806</v>
      </c>
      <c r="AG1809" s="115" t="s">
        <v>2317</v>
      </c>
      <c r="AH1809" t="s">
        <v>295</v>
      </c>
      <c r="AJ1809" s="108">
        <v>1806</v>
      </c>
      <c r="AK1809" s="115" t="s">
        <v>1948</v>
      </c>
      <c r="AL1809" s="38" t="s">
        <v>296</v>
      </c>
    </row>
    <row r="1810" spans="32:38" x14ac:dyDescent="0.25">
      <c r="AF1810" s="107">
        <v>1807</v>
      </c>
      <c r="AG1810" s="115" t="s">
        <v>2318</v>
      </c>
      <c r="AH1810" t="s">
        <v>296</v>
      </c>
      <c r="AJ1810" s="108">
        <v>1807</v>
      </c>
      <c r="AK1810" s="115" t="s">
        <v>1949</v>
      </c>
      <c r="AL1810" s="38" t="s">
        <v>294</v>
      </c>
    </row>
    <row r="1811" spans="32:38" x14ac:dyDescent="0.25">
      <c r="AF1811" s="107">
        <v>1808</v>
      </c>
      <c r="AG1811" s="115" t="s">
        <v>2319</v>
      </c>
      <c r="AH1811" t="s">
        <v>294</v>
      </c>
      <c r="AJ1811" s="108">
        <v>1808</v>
      </c>
      <c r="AK1811" s="115" t="s">
        <v>1950</v>
      </c>
      <c r="AL1811" s="38" t="s">
        <v>295</v>
      </c>
    </row>
    <row r="1812" spans="32:38" x14ac:dyDescent="0.25">
      <c r="AF1812" s="107">
        <v>1809</v>
      </c>
      <c r="AG1812" s="115" t="s">
        <v>2320</v>
      </c>
      <c r="AH1812" t="s">
        <v>295</v>
      </c>
      <c r="AJ1812" s="108">
        <v>1809</v>
      </c>
      <c r="AK1812" s="115" t="s">
        <v>1951</v>
      </c>
      <c r="AL1812" s="38" t="s">
        <v>296</v>
      </c>
    </row>
    <row r="1813" spans="32:38" x14ac:dyDescent="0.25">
      <c r="AF1813" s="107">
        <v>1810</v>
      </c>
      <c r="AG1813" s="115" t="s">
        <v>2321</v>
      </c>
      <c r="AH1813" t="s">
        <v>296</v>
      </c>
      <c r="AJ1813" s="108">
        <v>1810</v>
      </c>
      <c r="AK1813" s="115" t="s">
        <v>1952</v>
      </c>
      <c r="AL1813" s="38" t="s">
        <v>294</v>
      </c>
    </row>
    <row r="1814" spans="32:38" x14ac:dyDescent="0.25">
      <c r="AF1814" s="107">
        <v>1811</v>
      </c>
      <c r="AG1814" s="115" t="s">
        <v>2322</v>
      </c>
      <c r="AH1814" t="s">
        <v>294</v>
      </c>
      <c r="AJ1814" s="108">
        <v>1811</v>
      </c>
      <c r="AK1814" s="115" t="s">
        <v>1953</v>
      </c>
      <c r="AL1814" s="38" t="s">
        <v>295</v>
      </c>
    </row>
    <row r="1815" spans="32:38" x14ac:dyDescent="0.25">
      <c r="AF1815" s="107">
        <v>1812</v>
      </c>
      <c r="AG1815" s="115" t="s">
        <v>2323</v>
      </c>
      <c r="AH1815" t="s">
        <v>295</v>
      </c>
      <c r="AJ1815" s="108">
        <v>1812</v>
      </c>
      <c r="AK1815" s="115" t="s">
        <v>1954</v>
      </c>
      <c r="AL1815" s="38" t="s">
        <v>296</v>
      </c>
    </row>
    <row r="1816" spans="32:38" x14ac:dyDescent="0.25">
      <c r="AF1816" s="107">
        <v>1813</v>
      </c>
      <c r="AG1816" s="115" t="s">
        <v>2324</v>
      </c>
      <c r="AH1816" t="s">
        <v>296</v>
      </c>
      <c r="AJ1816" s="108">
        <v>1813</v>
      </c>
      <c r="AK1816" s="115" t="s">
        <v>1955</v>
      </c>
      <c r="AL1816" s="38" t="s">
        <v>294</v>
      </c>
    </row>
    <row r="1817" spans="32:38" x14ac:dyDescent="0.25">
      <c r="AF1817" s="107">
        <v>1814</v>
      </c>
      <c r="AG1817" s="115" t="s">
        <v>2325</v>
      </c>
      <c r="AH1817" t="s">
        <v>294</v>
      </c>
      <c r="AJ1817" s="108">
        <v>1814</v>
      </c>
      <c r="AK1817" s="115" t="s">
        <v>1956</v>
      </c>
      <c r="AL1817" s="38" t="s">
        <v>295</v>
      </c>
    </row>
    <row r="1818" spans="32:38" x14ac:dyDescent="0.25">
      <c r="AF1818" s="107">
        <v>1815</v>
      </c>
      <c r="AG1818" s="115" t="s">
        <v>2326</v>
      </c>
      <c r="AH1818" t="s">
        <v>295</v>
      </c>
      <c r="AJ1818" s="108">
        <v>1815</v>
      </c>
      <c r="AK1818" s="115" t="s">
        <v>1957</v>
      </c>
      <c r="AL1818" s="38" t="s">
        <v>296</v>
      </c>
    </row>
    <row r="1819" spans="32:38" x14ac:dyDescent="0.25">
      <c r="AF1819" s="107">
        <v>1816</v>
      </c>
      <c r="AG1819" s="115" t="s">
        <v>2327</v>
      </c>
      <c r="AH1819" t="s">
        <v>296</v>
      </c>
      <c r="AJ1819" s="108">
        <v>1816</v>
      </c>
      <c r="AK1819" s="115" t="s">
        <v>1958</v>
      </c>
      <c r="AL1819" s="38" t="s">
        <v>294</v>
      </c>
    </row>
    <row r="1820" spans="32:38" x14ac:dyDescent="0.25">
      <c r="AF1820" s="107">
        <v>1817</v>
      </c>
      <c r="AG1820" s="115" t="s">
        <v>2328</v>
      </c>
      <c r="AH1820" t="s">
        <v>294</v>
      </c>
      <c r="AJ1820" s="108">
        <v>1817</v>
      </c>
      <c r="AK1820" s="115" t="s">
        <v>1959</v>
      </c>
      <c r="AL1820" s="38" t="s">
        <v>295</v>
      </c>
    </row>
    <row r="1821" spans="32:38" x14ac:dyDescent="0.25">
      <c r="AF1821" s="107">
        <v>1818</v>
      </c>
      <c r="AG1821" s="115" t="s">
        <v>2329</v>
      </c>
      <c r="AH1821" t="s">
        <v>295</v>
      </c>
      <c r="AJ1821" s="108">
        <v>1818</v>
      </c>
      <c r="AK1821" s="115" t="s">
        <v>1960</v>
      </c>
      <c r="AL1821" s="38" t="s">
        <v>296</v>
      </c>
    </row>
    <row r="1822" spans="32:38" x14ac:dyDescent="0.25">
      <c r="AF1822" s="107">
        <v>1819</v>
      </c>
      <c r="AG1822" s="115" t="s">
        <v>2330</v>
      </c>
      <c r="AH1822" t="s">
        <v>296</v>
      </c>
      <c r="AJ1822" s="108">
        <v>1819</v>
      </c>
      <c r="AK1822" s="115" t="s">
        <v>1961</v>
      </c>
      <c r="AL1822" s="38" t="s">
        <v>294</v>
      </c>
    </row>
    <row r="1823" spans="32:38" x14ac:dyDescent="0.25">
      <c r="AF1823" s="107">
        <v>1820</v>
      </c>
      <c r="AG1823" s="115" t="s">
        <v>2331</v>
      </c>
      <c r="AH1823" t="s">
        <v>294</v>
      </c>
      <c r="AJ1823" s="108">
        <v>1820</v>
      </c>
      <c r="AK1823" s="115" t="s">
        <v>1962</v>
      </c>
      <c r="AL1823" s="38" t="s">
        <v>295</v>
      </c>
    </row>
    <row r="1824" spans="32:38" x14ac:dyDescent="0.25">
      <c r="AF1824" s="107">
        <v>1821</v>
      </c>
      <c r="AG1824" s="115" t="s">
        <v>2332</v>
      </c>
      <c r="AH1824" t="s">
        <v>295</v>
      </c>
      <c r="AJ1824" s="108">
        <v>1821</v>
      </c>
      <c r="AK1824" s="115" t="s">
        <v>1963</v>
      </c>
      <c r="AL1824" s="38" t="s">
        <v>296</v>
      </c>
    </row>
    <row r="1825" spans="32:38" x14ac:dyDescent="0.25">
      <c r="AF1825" s="107">
        <v>1822</v>
      </c>
      <c r="AG1825" s="115" t="s">
        <v>2333</v>
      </c>
      <c r="AH1825" t="s">
        <v>296</v>
      </c>
      <c r="AJ1825" s="108">
        <v>1822</v>
      </c>
      <c r="AK1825" s="115" t="s">
        <v>1964</v>
      </c>
      <c r="AL1825" s="38" t="s">
        <v>294</v>
      </c>
    </row>
    <row r="1826" spans="32:38" x14ac:dyDescent="0.25">
      <c r="AF1826" s="107">
        <v>1823</v>
      </c>
      <c r="AG1826" s="115" t="s">
        <v>2334</v>
      </c>
      <c r="AH1826" t="s">
        <v>294</v>
      </c>
      <c r="AJ1826" s="108">
        <v>1823</v>
      </c>
      <c r="AK1826" s="115" t="s">
        <v>1965</v>
      </c>
      <c r="AL1826" s="38" t="s">
        <v>295</v>
      </c>
    </row>
    <row r="1827" spans="32:38" x14ac:dyDescent="0.25">
      <c r="AF1827" s="107">
        <v>1824</v>
      </c>
      <c r="AG1827" s="115" t="s">
        <v>2335</v>
      </c>
      <c r="AH1827" t="s">
        <v>295</v>
      </c>
      <c r="AJ1827" s="108">
        <v>1824</v>
      </c>
      <c r="AK1827" s="115" t="s">
        <v>1966</v>
      </c>
      <c r="AL1827" s="38" t="s">
        <v>296</v>
      </c>
    </row>
    <row r="1828" spans="32:38" x14ac:dyDescent="0.25">
      <c r="AF1828" s="107">
        <v>1825</v>
      </c>
      <c r="AG1828" s="115" t="s">
        <v>2336</v>
      </c>
      <c r="AH1828" t="s">
        <v>296</v>
      </c>
      <c r="AJ1828" s="108">
        <v>1825</v>
      </c>
      <c r="AK1828" s="115" t="s">
        <v>1967</v>
      </c>
      <c r="AL1828" s="38" t="s">
        <v>294</v>
      </c>
    </row>
    <row r="1829" spans="32:38" x14ac:dyDescent="0.25">
      <c r="AF1829" s="107">
        <v>1826</v>
      </c>
      <c r="AG1829" s="115" t="s">
        <v>2337</v>
      </c>
      <c r="AH1829" t="s">
        <v>294</v>
      </c>
      <c r="AJ1829" s="108">
        <v>1826</v>
      </c>
      <c r="AK1829" s="115" t="s">
        <v>1968</v>
      </c>
      <c r="AL1829" s="38" t="s">
        <v>295</v>
      </c>
    </row>
    <row r="1830" spans="32:38" x14ac:dyDescent="0.25">
      <c r="AF1830" s="107">
        <v>1827</v>
      </c>
      <c r="AG1830" s="115" t="s">
        <v>2338</v>
      </c>
      <c r="AH1830" t="s">
        <v>295</v>
      </c>
      <c r="AJ1830" s="108">
        <v>1827</v>
      </c>
      <c r="AK1830" s="115" t="s">
        <v>1969</v>
      </c>
      <c r="AL1830" s="38" t="s">
        <v>296</v>
      </c>
    </row>
    <row r="1831" spans="32:38" x14ac:dyDescent="0.25">
      <c r="AF1831" s="107">
        <v>1828</v>
      </c>
      <c r="AG1831" s="115" t="s">
        <v>2339</v>
      </c>
      <c r="AH1831" t="s">
        <v>296</v>
      </c>
      <c r="AJ1831" s="108">
        <v>1828</v>
      </c>
      <c r="AK1831" s="115" t="s">
        <v>1970</v>
      </c>
      <c r="AL1831" s="38" t="s">
        <v>294</v>
      </c>
    </row>
    <row r="1832" spans="32:38" x14ac:dyDescent="0.25">
      <c r="AF1832" s="107">
        <v>1829</v>
      </c>
      <c r="AG1832" s="115" t="s">
        <v>2340</v>
      </c>
      <c r="AH1832" t="s">
        <v>294</v>
      </c>
      <c r="AJ1832" s="108">
        <v>1829</v>
      </c>
      <c r="AK1832" s="115" t="s">
        <v>1971</v>
      </c>
      <c r="AL1832" s="38" t="s">
        <v>295</v>
      </c>
    </row>
    <row r="1833" spans="32:38" x14ac:dyDescent="0.25">
      <c r="AF1833" s="107">
        <v>1830</v>
      </c>
      <c r="AG1833" s="115" t="s">
        <v>2341</v>
      </c>
      <c r="AH1833" t="s">
        <v>295</v>
      </c>
      <c r="AJ1833" s="108">
        <v>1830</v>
      </c>
      <c r="AK1833" s="115" t="s">
        <v>1972</v>
      </c>
      <c r="AL1833" s="38" t="s">
        <v>296</v>
      </c>
    </row>
    <row r="1834" spans="32:38" x14ac:dyDescent="0.25">
      <c r="AF1834" s="107">
        <v>1831</v>
      </c>
      <c r="AG1834" s="115" t="s">
        <v>2342</v>
      </c>
      <c r="AH1834" t="s">
        <v>296</v>
      </c>
      <c r="AJ1834" s="108">
        <v>1831</v>
      </c>
      <c r="AK1834" s="115" t="s">
        <v>1973</v>
      </c>
      <c r="AL1834" s="38" t="s">
        <v>294</v>
      </c>
    </row>
    <row r="1835" spans="32:38" x14ac:dyDescent="0.25">
      <c r="AF1835" s="107">
        <v>1832</v>
      </c>
      <c r="AG1835" s="115" t="s">
        <v>2343</v>
      </c>
      <c r="AH1835" t="s">
        <v>294</v>
      </c>
      <c r="AJ1835" s="108">
        <v>1832</v>
      </c>
      <c r="AK1835" s="115" t="s">
        <v>1974</v>
      </c>
      <c r="AL1835" s="38" t="s">
        <v>295</v>
      </c>
    </row>
    <row r="1836" spans="32:38" x14ac:dyDescent="0.25">
      <c r="AF1836" s="107">
        <v>1833</v>
      </c>
      <c r="AG1836" s="115" t="s">
        <v>2344</v>
      </c>
      <c r="AH1836" t="s">
        <v>295</v>
      </c>
      <c r="AJ1836" s="108">
        <v>1833</v>
      </c>
      <c r="AK1836" s="115" t="s">
        <v>1975</v>
      </c>
      <c r="AL1836" s="38" t="s">
        <v>296</v>
      </c>
    </row>
    <row r="1837" spans="32:38" x14ac:dyDescent="0.25">
      <c r="AF1837" s="107">
        <v>1834</v>
      </c>
      <c r="AG1837" s="115" t="s">
        <v>2345</v>
      </c>
      <c r="AH1837" t="s">
        <v>296</v>
      </c>
      <c r="AJ1837" s="108">
        <v>1834</v>
      </c>
      <c r="AK1837" s="115" t="s">
        <v>1976</v>
      </c>
      <c r="AL1837" s="38" t="s">
        <v>294</v>
      </c>
    </row>
    <row r="1838" spans="32:38" x14ac:dyDescent="0.25">
      <c r="AF1838" s="107">
        <v>1835</v>
      </c>
      <c r="AG1838" s="115" t="s">
        <v>2346</v>
      </c>
      <c r="AH1838" t="s">
        <v>294</v>
      </c>
      <c r="AJ1838" s="108">
        <v>1835</v>
      </c>
      <c r="AK1838" s="115" t="s">
        <v>1977</v>
      </c>
      <c r="AL1838" s="38" t="s">
        <v>295</v>
      </c>
    </row>
    <row r="1839" spans="32:38" x14ac:dyDescent="0.25">
      <c r="AF1839" s="107">
        <v>1836</v>
      </c>
      <c r="AG1839" s="115" t="s">
        <v>2347</v>
      </c>
      <c r="AH1839" t="s">
        <v>295</v>
      </c>
      <c r="AJ1839" s="108">
        <v>1836</v>
      </c>
      <c r="AK1839" s="115" t="s">
        <v>1978</v>
      </c>
      <c r="AL1839" s="38" t="s">
        <v>296</v>
      </c>
    </row>
    <row r="1840" spans="32:38" x14ac:dyDescent="0.25">
      <c r="AF1840" s="107">
        <v>1837</v>
      </c>
      <c r="AG1840" s="115" t="s">
        <v>2348</v>
      </c>
      <c r="AH1840" t="s">
        <v>296</v>
      </c>
      <c r="AJ1840" s="108">
        <v>1837</v>
      </c>
      <c r="AK1840" s="115" t="s">
        <v>1979</v>
      </c>
      <c r="AL1840" s="38" t="s">
        <v>294</v>
      </c>
    </row>
    <row r="1841" spans="32:38" x14ac:dyDescent="0.25">
      <c r="AF1841" s="107">
        <v>1838</v>
      </c>
      <c r="AG1841" s="115" t="s">
        <v>2349</v>
      </c>
      <c r="AH1841" t="s">
        <v>294</v>
      </c>
      <c r="AJ1841" s="108">
        <v>1838</v>
      </c>
      <c r="AK1841" s="115" t="s">
        <v>1980</v>
      </c>
      <c r="AL1841" s="38" t="s">
        <v>295</v>
      </c>
    </row>
    <row r="1842" spans="32:38" x14ac:dyDescent="0.25">
      <c r="AF1842" s="107">
        <v>1839</v>
      </c>
      <c r="AG1842" s="115" t="s">
        <v>2350</v>
      </c>
      <c r="AH1842" t="s">
        <v>295</v>
      </c>
      <c r="AJ1842" s="108">
        <v>1839</v>
      </c>
      <c r="AK1842" s="115" t="s">
        <v>1983</v>
      </c>
      <c r="AL1842" s="38" t="s">
        <v>296</v>
      </c>
    </row>
    <row r="1843" spans="32:38" x14ac:dyDescent="0.25">
      <c r="AF1843" s="107">
        <v>1840</v>
      </c>
      <c r="AG1843" s="115" t="s">
        <v>2351</v>
      </c>
      <c r="AH1843" t="s">
        <v>296</v>
      </c>
      <c r="AJ1843" s="108">
        <v>1840</v>
      </c>
      <c r="AK1843" s="115" t="s">
        <v>1981</v>
      </c>
      <c r="AL1843" s="38" t="s">
        <v>294</v>
      </c>
    </row>
    <row r="1844" spans="32:38" x14ac:dyDescent="0.25">
      <c r="AF1844" s="107">
        <v>1841</v>
      </c>
      <c r="AG1844" s="115" t="s">
        <v>2352</v>
      </c>
      <c r="AH1844" t="s">
        <v>294</v>
      </c>
      <c r="AJ1844" s="108">
        <v>1841</v>
      </c>
      <c r="AK1844" s="115" t="s">
        <v>1984</v>
      </c>
      <c r="AL1844" s="38" t="s">
        <v>295</v>
      </c>
    </row>
    <row r="1845" spans="32:38" x14ac:dyDescent="0.25">
      <c r="AF1845" s="107">
        <v>1842</v>
      </c>
      <c r="AG1845" s="115" t="s">
        <v>2353</v>
      </c>
      <c r="AH1845" t="s">
        <v>295</v>
      </c>
      <c r="AJ1845" s="108">
        <v>1842</v>
      </c>
      <c r="AK1845" s="115" t="s">
        <v>1982</v>
      </c>
      <c r="AL1845" s="38" t="s">
        <v>296</v>
      </c>
    </row>
    <row r="1846" spans="32:38" x14ac:dyDescent="0.25">
      <c r="AF1846" s="107">
        <v>1843</v>
      </c>
      <c r="AG1846" s="115" t="s">
        <v>2354</v>
      </c>
      <c r="AH1846" t="s">
        <v>296</v>
      </c>
      <c r="AJ1846" s="108">
        <v>1843</v>
      </c>
      <c r="AK1846" s="115" t="s">
        <v>1985</v>
      </c>
      <c r="AL1846" s="38" t="s">
        <v>294</v>
      </c>
    </row>
    <row r="1847" spans="32:38" x14ac:dyDescent="0.25">
      <c r="AF1847" s="107">
        <v>1844</v>
      </c>
      <c r="AG1847" s="115" t="s">
        <v>2355</v>
      </c>
      <c r="AH1847" t="s">
        <v>294</v>
      </c>
      <c r="AJ1847" s="108">
        <v>1844</v>
      </c>
      <c r="AK1847" s="115" t="s">
        <v>1986</v>
      </c>
      <c r="AL1847" s="38" t="s">
        <v>295</v>
      </c>
    </row>
    <row r="1848" spans="32:38" x14ac:dyDescent="0.25">
      <c r="AF1848" s="107">
        <v>1845</v>
      </c>
      <c r="AG1848" s="115" t="s">
        <v>2356</v>
      </c>
      <c r="AH1848" t="s">
        <v>295</v>
      </c>
      <c r="AJ1848" s="108">
        <v>1845</v>
      </c>
      <c r="AK1848" s="115" t="s">
        <v>1987</v>
      </c>
      <c r="AL1848" s="38" t="s">
        <v>296</v>
      </c>
    </row>
    <row r="1849" spans="32:38" x14ac:dyDescent="0.25">
      <c r="AF1849" s="107">
        <v>1846</v>
      </c>
      <c r="AG1849" s="115" t="s">
        <v>2357</v>
      </c>
      <c r="AH1849" t="s">
        <v>296</v>
      </c>
      <c r="AJ1849" s="108">
        <v>1846</v>
      </c>
      <c r="AK1849" s="115" t="s">
        <v>1988</v>
      </c>
      <c r="AL1849" s="38" t="s">
        <v>294</v>
      </c>
    </row>
    <row r="1850" spans="32:38" x14ac:dyDescent="0.25">
      <c r="AF1850" s="107">
        <v>1847</v>
      </c>
      <c r="AG1850" s="115" t="s">
        <v>2358</v>
      </c>
      <c r="AH1850" t="s">
        <v>294</v>
      </c>
      <c r="AJ1850" s="108">
        <v>1847</v>
      </c>
      <c r="AK1850" s="115" t="s">
        <v>1989</v>
      </c>
      <c r="AL1850" s="38" t="s">
        <v>295</v>
      </c>
    </row>
    <row r="1851" spans="32:38" x14ac:dyDescent="0.25">
      <c r="AF1851" s="107">
        <v>1848</v>
      </c>
      <c r="AG1851" s="115" t="s">
        <v>2359</v>
      </c>
      <c r="AH1851" t="s">
        <v>295</v>
      </c>
      <c r="AJ1851" s="108">
        <v>1848</v>
      </c>
      <c r="AK1851" s="115" t="s">
        <v>1990</v>
      </c>
      <c r="AL1851" s="38" t="s">
        <v>296</v>
      </c>
    </row>
    <row r="1852" spans="32:38" x14ac:dyDescent="0.25">
      <c r="AF1852" s="107">
        <v>1849</v>
      </c>
      <c r="AG1852" s="115" t="s">
        <v>2360</v>
      </c>
      <c r="AH1852" t="s">
        <v>296</v>
      </c>
      <c r="AJ1852" s="108">
        <v>1849</v>
      </c>
      <c r="AK1852" s="115" t="s">
        <v>1991</v>
      </c>
      <c r="AL1852" s="38" t="s">
        <v>294</v>
      </c>
    </row>
    <row r="1853" spans="32:38" x14ac:dyDescent="0.25">
      <c r="AF1853" s="107">
        <v>1850</v>
      </c>
      <c r="AG1853" s="115" t="s">
        <v>2361</v>
      </c>
      <c r="AH1853" t="s">
        <v>294</v>
      </c>
      <c r="AJ1853" s="108">
        <v>1850</v>
      </c>
      <c r="AK1853" s="115" t="s">
        <v>1992</v>
      </c>
      <c r="AL1853" s="38" t="s">
        <v>295</v>
      </c>
    </row>
    <row r="1854" spans="32:38" x14ac:dyDescent="0.25">
      <c r="AF1854" s="107">
        <v>1851</v>
      </c>
      <c r="AG1854" s="115" t="s">
        <v>2362</v>
      </c>
      <c r="AH1854" t="s">
        <v>295</v>
      </c>
      <c r="AJ1854" s="108">
        <v>1851</v>
      </c>
      <c r="AK1854" s="115" t="s">
        <v>1993</v>
      </c>
      <c r="AL1854" s="38" t="s">
        <v>296</v>
      </c>
    </row>
    <row r="1855" spans="32:38" x14ac:dyDescent="0.25">
      <c r="AF1855" s="107">
        <v>1852</v>
      </c>
      <c r="AG1855" s="115" t="s">
        <v>2363</v>
      </c>
      <c r="AH1855" t="s">
        <v>296</v>
      </c>
      <c r="AJ1855" s="108">
        <v>1852</v>
      </c>
      <c r="AK1855" s="115" t="s">
        <v>1994</v>
      </c>
      <c r="AL1855" s="38" t="s">
        <v>294</v>
      </c>
    </row>
    <row r="1856" spans="32:38" x14ac:dyDescent="0.25">
      <c r="AF1856" s="107">
        <v>1853</v>
      </c>
      <c r="AG1856" s="115" t="s">
        <v>2364</v>
      </c>
      <c r="AH1856" t="s">
        <v>294</v>
      </c>
      <c r="AJ1856" s="108">
        <v>1853</v>
      </c>
      <c r="AK1856" s="115" t="s">
        <v>1995</v>
      </c>
      <c r="AL1856" s="38" t="s">
        <v>295</v>
      </c>
    </row>
    <row r="1857" spans="32:38" x14ac:dyDescent="0.25">
      <c r="AF1857" s="107">
        <v>1854</v>
      </c>
      <c r="AG1857" s="115" t="s">
        <v>2365</v>
      </c>
      <c r="AH1857" t="s">
        <v>295</v>
      </c>
      <c r="AJ1857" s="108">
        <v>1854</v>
      </c>
      <c r="AK1857" s="115" t="s">
        <v>1996</v>
      </c>
      <c r="AL1857" s="38" t="s">
        <v>296</v>
      </c>
    </row>
    <row r="1858" spans="32:38" x14ac:dyDescent="0.25">
      <c r="AF1858" s="107">
        <v>1855</v>
      </c>
      <c r="AG1858" s="115" t="s">
        <v>2366</v>
      </c>
      <c r="AH1858" t="s">
        <v>296</v>
      </c>
      <c r="AJ1858" s="108">
        <v>1855</v>
      </c>
      <c r="AK1858" s="115" t="s">
        <v>1997</v>
      </c>
      <c r="AL1858" s="38" t="s">
        <v>294</v>
      </c>
    </row>
    <row r="1859" spans="32:38" x14ac:dyDescent="0.25">
      <c r="AF1859" s="107">
        <v>1856</v>
      </c>
      <c r="AG1859" s="115" t="s">
        <v>2367</v>
      </c>
      <c r="AH1859" t="s">
        <v>294</v>
      </c>
      <c r="AJ1859" s="108">
        <v>1856</v>
      </c>
      <c r="AK1859" s="115" t="s">
        <v>1998</v>
      </c>
      <c r="AL1859" s="38" t="s">
        <v>295</v>
      </c>
    </row>
    <row r="1860" spans="32:38" x14ac:dyDescent="0.25">
      <c r="AF1860" s="107">
        <v>1857</v>
      </c>
      <c r="AG1860" s="115" t="s">
        <v>2368</v>
      </c>
      <c r="AH1860" t="s">
        <v>295</v>
      </c>
      <c r="AJ1860" s="108">
        <v>1857</v>
      </c>
      <c r="AK1860" s="115" t="s">
        <v>1999</v>
      </c>
      <c r="AL1860" s="38" t="s">
        <v>296</v>
      </c>
    </row>
    <row r="1861" spans="32:38" x14ac:dyDescent="0.25">
      <c r="AF1861" s="107">
        <v>1858</v>
      </c>
      <c r="AG1861" s="115" t="s">
        <v>2369</v>
      </c>
      <c r="AH1861" t="s">
        <v>296</v>
      </c>
      <c r="AJ1861" s="108">
        <v>1858</v>
      </c>
      <c r="AK1861" s="115" t="s">
        <v>2000</v>
      </c>
      <c r="AL1861" s="38" t="s">
        <v>294</v>
      </c>
    </row>
    <row r="1862" spans="32:38" x14ac:dyDescent="0.25">
      <c r="AF1862" s="107">
        <v>1859</v>
      </c>
      <c r="AG1862" s="115" t="s">
        <v>2370</v>
      </c>
      <c r="AH1862" t="s">
        <v>294</v>
      </c>
      <c r="AJ1862" s="108">
        <v>1859</v>
      </c>
      <c r="AK1862" s="115" t="s">
        <v>2001</v>
      </c>
      <c r="AL1862" s="38" t="s">
        <v>295</v>
      </c>
    </row>
    <row r="1863" spans="32:38" x14ac:dyDescent="0.25">
      <c r="AF1863" s="107">
        <v>1860</v>
      </c>
      <c r="AG1863" s="115" t="s">
        <v>2371</v>
      </c>
      <c r="AH1863" t="s">
        <v>295</v>
      </c>
      <c r="AJ1863" s="108">
        <v>1860</v>
      </c>
      <c r="AK1863" s="115" t="s">
        <v>2002</v>
      </c>
      <c r="AL1863" s="38" t="s">
        <v>296</v>
      </c>
    </row>
    <row r="1864" spans="32:38" x14ac:dyDescent="0.25">
      <c r="AF1864" s="107">
        <v>1861</v>
      </c>
      <c r="AG1864" s="115" t="s">
        <v>2372</v>
      </c>
      <c r="AH1864" t="s">
        <v>296</v>
      </c>
      <c r="AJ1864" s="108">
        <v>1861</v>
      </c>
      <c r="AK1864" s="115" t="s">
        <v>2003</v>
      </c>
      <c r="AL1864" s="38" t="s">
        <v>294</v>
      </c>
    </row>
    <row r="1865" spans="32:38" x14ac:dyDescent="0.25">
      <c r="AF1865" s="107">
        <v>1862</v>
      </c>
      <c r="AG1865" s="115" t="s">
        <v>2373</v>
      </c>
      <c r="AH1865" t="s">
        <v>294</v>
      </c>
      <c r="AJ1865" s="108">
        <v>1862</v>
      </c>
      <c r="AK1865" s="115" t="s">
        <v>2004</v>
      </c>
      <c r="AL1865" s="38" t="s">
        <v>295</v>
      </c>
    </row>
    <row r="1866" spans="32:38" x14ac:dyDescent="0.25">
      <c r="AF1866" s="107">
        <v>1863</v>
      </c>
      <c r="AG1866" s="115" t="s">
        <v>2374</v>
      </c>
      <c r="AH1866" t="s">
        <v>295</v>
      </c>
      <c r="AJ1866" s="108">
        <v>1863</v>
      </c>
      <c r="AK1866" s="115" t="s">
        <v>2005</v>
      </c>
      <c r="AL1866" s="38" t="s">
        <v>296</v>
      </c>
    </row>
    <row r="1867" spans="32:38" x14ac:dyDescent="0.25">
      <c r="AF1867" s="107">
        <v>1864</v>
      </c>
      <c r="AG1867" s="115" t="s">
        <v>2375</v>
      </c>
      <c r="AH1867" t="s">
        <v>296</v>
      </c>
      <c r="AJ1867" s="108">
        <v>1864</v>
      </c>
      <c r="AK1867" s="115" t="s">
        <v>2006</v>
      </c>
      <c r="AL1867" s="38" t="s">
        <v>294</v>
      </c>
    </row>
    <row r="1868" spans="32:38" x14ac:dyDescent="0.25">
      <c r="AF1868" s="107">
        <v>1865</v>
      </c>
      <c r="AG1868" s="115" t="s">
        <v>2376</v>
      </c>
      <c r="AH1868" t="s">
        <v>294</v>
      </c>
      <c r="AJ1868" s="108">
        <v>1865</v>
      </c>
      <c r="AK1868" s="115" t="s">
        <v>2007</v>
      </c>
      <c r="AL1868" s="38" t="s">
        <v>295</v>
      </c>
    </row>
    <row r="1869" spans="32:38" x14ac:dyDescent="0.25">
      <c r="AF1869" s="107">
        <v>1866</v>
      </c>
      <c r="AG1869" s="115" t="s">
        <v>2377</v>
      </c>
      <c r="AH1869" t="s">
        <v>295</v>
      </c>
      <c r="AJ1869" s="108">
        <v>1866</v>
      </c>
      <c r="AK1869" s="115" t="s">
        <v>2008</v>
      </c>
      <c r="AL1869" s="38" t="s">
        <v>296</v>
      </c>
    </row>
    <row r="1870" spans="32:38" x14ac:dyDescent="0.25">
      <c r="AF1870" s="107">
        <v>1867</v>
      </c>
      <c r="AG1870" s="115" t="s">
        <v>2378</v>
      </c>
      <c r="AH1870" t="s">
        <v>296</v>
      </c>
      <c r="AJ1870" s="108">
        <v>1867</v>
      </c>
      <c r="AK1870" s="115" t="s">
        <v>2009</v>
      </c>
      <c r="AL1870" s="38" t="s">
        <v>294</v>
      </c>
    </row>
    <row r="1871" spans="32:38" x14ac:dyDescent="0.25">
      <c r="AF1871" s="107">
        <v>1868</v>
      </c>
      <c r="AG1871" s="115" t="s">
        <v>2379</v>
      </c>
      <c r="AH1871" t="s">
        <v>294</v>
      </c>
      <c r="AJ1871" s="108">
        <v>1868</v>
      </c>
      <c r="AK1871" s="115" t="s">
        <v>2010</v>
      </c>
      <c r="AL1871" s="38" t="s">
        <v>295</v>
      </c>
    </row>
    <row r="1872" spans="32:38" x14ac:dyDescent="0.25">
      <c r="AF1872" s="107">
        <v>1869</v>
      </c>
      <c r="AG1872" s="115" t="s">
        <v>2380</v>
      </c>
      <c r="AH1872" t="s">
        <v>295</v>
      </c>
      <c r="AJ1872" s="108">
        <v>1869</v>
      </c>
      <c r="AK1872" s="115" t="s">
        <v>2011</v>
      </c>
      <c r="AL1872" s="38" t="s">
        <v>296</v>
      </c>
    </row>
    <row r="1873" spans="32:38" x14ac:dyDescent="0.25">
      <c r="AF1873" s="107">
        <v>1870</v>
      </c>
      <c r="AG1873" s="115" t="s">
        <v>2381</v>
      </c>
      <c r="AH1873" t="s">
        <v>296</v>
      </c>
      <c r="AJ1873" s="108">
        <v>1870</v>
      </c>
      <c r="AK1873" s="115" t="s">
        <v>2012</v>
      </c>
      <c r="AL1873" s="38" t="s">
        <v>294</v>
      </c>
    </row>
    <row r="1874" spans="32:38" x14ac:dyDescent="0.25">
      <c r="AF1874" s="107">
        <v>1871</v>
      </c>
      <c r="AG1874" s="115" t="s">
        <v>2382</v>
      </c>
      <c r="AH1874" t="s">
        <v>294</v>
      </c>
      <c r="AJ1874" s="108">
        <v>1871</v>
      </c>
      <c r="AK1874" s="115" t="s">
        <v>2013</v>
      </c>
      <c r="AL1874" s="38" t="s">
        <v>295</v>
      </c>
    </row>
    <row r="1875" spans="32:38" x14ac:dyDescent="0.25">
      <c r="AF1875" s="107">
        <v>1872</v>
      </c>
      <c r="AG1875" s="115" t="s">
        <v>2383</v>
      </c>
      <c r="AH1875" t="s">
        <v>295</v>
      </c>
      <c r="AJ1875" s="108">
        <v>1872</v>
      </c>
      <c r="AK1875" s="115" t="s">
        <v>2014</v>
      </c>
      <c r="AL1875" s="38" t="s">
        <v>296</v>
      </c>
    </row>
    <row r="1876" spans="32:38" x14ac:dyDescent="0.25">
      <c r="AF1876" s="107">
        <v>1873</v>
      </c>
      <c r="AG1876" s="115" t="s">
        <v>2384</v>
      </c>
      <c r="AH1876" t="s">
        <v>296</v>
      </c>
      <c r="AJ1876" s="108">
        <v>1873</v>
      </c>
      <c r="AK1876" s="115" t="s">
        <v>2015</v>
      </c>
      <c r="AL1876" s="38" t="s">
        <v>294</v>
      </c>
    </row>
    <row r="1877" spans="32:38" x14ac:dyDescent="0.25">
      <c r="AF1877" s="107">
        <v>1874</v>
      </c>
      <c r="AG1877" s="115" t="s">
        <v>2385</v>
      </c>
      <c r="AH1877" t="s">
        <v>294</v>
      </c>
      <c r="AJ1877" s="108">
        <v>1874</v>
      </c>
      <c r="AK1877" s="115" t="s">
        <v>2016</v>
      </c>
      <c r="AL1877" s="38" t="s">
        <v>295</v>
      </c>
    </row>
    <row r="1878" spans="32:38" x14ac:dyDescent="0.25">
      <c r="AF1878" s="107">
        <v>1875</v>
      </c>
      <c r="AG1878" s="115" t="s">
        <v>2386</v>
      </c>
      <c r="AH1878" t="s">
        <v>295</v>
      </c>
      <c r="AJ1878" s="108">
        <v>1875</v>
      </c>
      <c r="AK1878" s="115" t="s">
        <v>2017</v>
      </c>
      <c r="AL1878" s="38" t="s">
        <v>296</v>
      </c>
    </row>
    <row r="1879" spans="32:38" x14ac:dyDescent="0.25">
      <c r="AF1879" s="107">
        <v>1876</v>
      </c>
      <c r="AG1879" s="115" t="s">
        <v>2387</v>
      </c>
      <c r="AH1879" t="s">
        <v>296</v>
      </c>
      <c r="AJ1879" s="108">
        <v>1876</v>
      </c>
      <c r="AK1879" s="115" t="s">
        <v>2018</v>
      </c>
      <c r="AL1879" s="38" t="s">
        <v>294</v>
      </c>
    </row>
    <row r="1880" spans="32:38" x14ac:dyDescent="0.25">
      <c r="AF1880" s="107">
        <v>1877</v>
      </c>
      <c r="AG1880" s="115" t="s">
        <v>2388</v>
      </c>
      <c r="AH1880" t="s">
        <v>294</v>
      </c>
      <c r="AJ1880" s="108">
        <v>1877</v>
      </c>
      <c r="AK1880" s="115" t="s">
        <v>2019</v>
      </c>
      <c r="AL1880" s="38" t="s">
        <v>295</v>
      </c>
    </row>
    <row r="1881" spans="32:38" x14ac:dyDescent="0.25">
      <c r="AF1881" s="107">
        <v>1878</v>
      </c>
      <c r="AG1881" s="115" t="s">
        <v>2389</v>
      </c>
      <c r="AH1881" t="s">
        <v>295</v>
      </c>
      <c r="AJ1881" s="108">
        <v>1878</v>
      </c>
      <c r="AK1881" s="115" t="s">
        <v>2020</v>
      </c>
      <c r="AL1881" s="38" t="s">
        <v>296</v>
      </c>
    </row>
    <row r="1882" spans="32:38" x14ac:dyDescent="0.25">
      <c r="AF1882" s="107">
        <v>1879</v>
      </c>
      <c r="AG1882" s="115" t="s">
        <v>2390</v>
      </c>
      <c r="AH1882" t="s">
        <v>296</v>
      </c>
      <c r="AJ1882" s="108">
        <v>1879</v>
      </c>
      <c r="AK1882" s="115" t="s">
        <v>2021</v>
      </c>
      <c r="AL1882" s="38" t="s">
        <v>294</v>
      </c>
    </row>
    <row r="1883" spans="32:38" x14ac:dyDescent="0.25">
      <c r="AF1883" s="107">
        <v>1880</v>
      </c>
      <c r="AG1883" s="115" t="s">
        <v>2391</v>
      </c>
      <c r="AH1883" t="s">
        <v>294</v>
      </c>
      <c r="AJ1883" s="108">
        <v>1880</v>
      </c>
      <c r="AK1883" s="115" t="s">
        <v>2022</v>
      </c>
      <c r="AL1883" s="38" t="s">
        <v>295</v>
      </c>
    </row>
    <row r="1884" spans="32:38" x14ac:dyDescent="0.25">
      <c r="AF1884" s="107">
        <v>1881</v>
      </c>
      <c r="AG1884" s="115" t="s">
        <v>2392</v>
      </c>
      <c r="AH1884" t="s">
        <v>295</v>
      </c>
      <c r="AJ1884" s="108">
        <v>1881</v>
      </c>
      <c r="AK1884" s="115" t="s">
        <v>2023</v>
      </c>
      <c r="AL1884" s="38" t="s">
        <v>296</v>
      </c>
    </row>
    <row r="1885" spans="32:38" x14ac:dyDescent="0.25">
      <c r="AF1885" s="107">
        <v>1882</v>
      </c>
      <c r="AG1885" s="115" t="s">
        <v>2393</v>
      </c>
      <c r="AH1885" t="s">
        <v>296</v>
      </c>
      <c r="AJ1885" s="108">
        <v>1882</v>
      </c>
      <c r="AK1885" s="115" t="s">
        <v>2024</v>
      </c>
      <c r="AL1885" s="38" t="s">
        <v>294</v>
      </c>
    </row>
    <row r="1886" spans="32:38" x14ac:dyDescent="0.25">
      <c r="AF1886" s="107">
        <v>1883</v>
      </c>
      <c r="AG1886" s="115" t="s">
        <v>2394</v>
      </c>
      <c r="AH1886" t="s">
        <v>294</v>
      </c>
      <c r="AJ1886" s="108">
        <v>1883</v>
      </c>
      <c r="AK1886" s="115" t="s">
        <v>2025</v>
      </c>
      <c r="AL1886" s="38" t="s">
        <v>295</v>
      </c>
    </row>
    <row r="1887" spans="32:38" x14ac:dyDescent="0.25">
      <c r="AF1887" s="107">
        <v>1884</v>
      </c>
      <c r="AG1887" s="115" t="s">
        <v>2395</v>
      </c>
      <c r="AH1887" t="s">
        <v>295</v>
      </c>
      <c r="AJ1887" s="108">
        <v>1884</v>
      </c>
      <c r="AK1887" s="115" t="s">
        <v>2026</v>
      </c>
      <c r="AL1887" s="38" t="s">
        <v>296</v>
      </c>
    </row>
    <row r="1888" spans="32:38" x14ac:dyDescent="0.25">
      <c r="AF1888" s="107">
        <v>1885</v>
      </c>
      <c r="AG1888" s="115" t="s">
        <v>2396</v>
      </c>
      <c r="AH1888" t="s">
        <v>296</v>
      </c>
      <c r="AJ1888" s="108">
        <v>1885</v>
      </c>
      <c r="AK1888" s="115" t="s">
        <v>2027</v>
      </c>
      <c r="AL1888" s="38" t="s">
        <v>294</v>
      </c>
    </row>
    <row r="1889" spans="32:38" x14ac:dyDescent="0.25">
      <c r="AF1889" s="107">
        <v>1886</v>
      </c>
      <c r="AG1889" s="115" t="s">
        <v>2397</v>
      </c>
      <c r="AH1889" t="s">
        <v>294</v>
      </c>
      <c r="AJ1889" s="108">
        <v>1886</v>
      </c>
      <c r="AK1889" s="115" t="s">
        <v>2028</v>
      </c>
      <c r="AL1889" s="38" t="s">
        <v>295</v>
      </c>
    </row>
    <row r="1890" spans="32:38" x14ac:dyDescent="0.25">
      <c r="AF1890" s="107">
        <v>1887</v>
      </c>
      <c r="AG1890" s="115" t="s">
        <v>2398</v>
      </c>
      <c r="AH1890" t="s">
        <v>295</v>
      </c>
      <c r="AJ1890" s="108">
        <v>1887</v>
      </c>
      <c r="AK1890" s="115" t="s">
        <v>2029</v>
      </c>
      <c r="AL1890" s="38" t="s">
        <v>296</v>
      </c>
    </row>
    <row r="1891" spans="32:38" x14ac:dyDescent="0.25">
      <c r="AF1891" s="107">
        <v>1888</v>
      </c>
      <c r="AG1891" s="115" t="s">
        <v>2399</v>
      </c>
      <c r="AH1891" t="s">
        <v>296</v>
      </c>
      <c r="AJ1891" s="108">
        <v>1888</v>
      </c>
      <c r="AK1891" s="115" t="s">
        <v>2030</v>
      </c>
      <c r="AL1891" s="38" t="s">
        <v>294</v>
      </c>
    </row>
    <row r="1892" spans="32:38" x14ac:dyDescent="0.25">
      <c r="AF1892" s="107">
        <v>1889</v>
      </c>
      <c r="AG1892" s="115" t="s">
        <v>2400</v>
      </c>
      <c r="AH1892" t="s">
        <v>294</v>
      </c>
      <c r="AJ1892" s="108">
        <v>1889</v>
      </c>
      <c r="AK1892" s="115" t="s">
        <v>2031</v>
      </c>
      <c r="AL1892" s="38" t="s">
        <v>295</v>
      </c>
    </row>
    <row r="1893" spans="32:38" x14ac:dyDescent="0.25">
      <c r="AF1893" s="107">
        <v>1890</v>
      </c>
      <c r="AG1893" s="115" t="s">
        <v>2401</v>
      </c>
      <c r="AH1893" t="s">
        <v>295</v>
      </c>
      <c r="AJ1893" s="108">
        <v>1890</v>
      </c>
      <c r="AK1893" s="115" t="s">
        <v>2032</v>
      </c>
      <c r="AL1893" s="38" t="s">
        <v>296</v>
      </c>
    </row>
    <row r="1894" spans="32:38" x14ac:dyDescent="0.25">
      <c r="AF1894" s="107">
        <v>1891</v>
      </c>
      <c r="AG1894" s="115" t="s">
        <v>2402</v>
      </c>
      <c r="AH1894" t="s">
        <v>296</v>
      </c>
      <c r="AJ1894" s="108">
        <v>1891</v>
      </c>
      <c r="AK1894" s="115" t="s">
        <v>2033</v>
      </c>
      <c r="AL1894" s="38" t="s">
        <v>294</v>
      </c>
    </row>
    <row r="1895" spans="32:38" x14ac:dyDescent="0.25">
      <c r="AF1895" s="107">
        <v>1892</v>
      </c>
      <c r="AG1895" s="115" t="s">
        <v>2403</v>
      </c>
      <c r="AH1895" t="s">
        <v>294</v>
      </c>
      <c r="AJ1895" s="108">
        <v>1892</v>
      </c>
      <c r="AK1895" s="115" t="s">
        <v>2034</v>
      </c>
      <c r="AL1895" s="38" t="s">
        <v>295</v>
      </c>
    </row>
    <row r="1896" spans="32:38" x14ac:dyDescent="0.25">
      <c r="AF1896" s="107">
        <v>1893</v>
      </c>
      <c r="AG1896" s="115" t="s">
        <v>2404</v>
      </c>
      <c r="AH1896" t="s">
        <v>295</v>
      </c>
      <c r="AJ1896" s="108">
        <v>1893</v>
      </c>
      <c r="AK1896" s="115" t="s">
        <v>2035</v>
      </c>
      <c r="AL1896" s="38" t="s">
        <v>296</v>
      </c>
    </row>
    <row r="1897" spans="32:38" x14ac:dyDescent="0.25">
      <c r="AF1897" s="107">
        <v>1894</v>
      </c>
      <c r="AG1897" s="115" t="s">
        <v>2405</v>
      </c>
      <c r="AH1897" t="s">
        <v>296</v>
      </c>
      <c r="AJ1897" s="108">
        <v>1894</v>
      </c>
      <c r="AK1897" s="115" t="s">
        <v>2036</v>
      </c>
      <c r="AL1897" s="38" t="s">
        <v>294</v>
      </c>
    </row>
    <row r="1898" spans="32:38" x14ac:dyDescent="0.25">
      <c r="AF1898" s="107">
        <v>1895</v>
      </c>
      <c r="AG1898" s="115" t="s">
        <v>2406</v>
      </c>
      <c r="AH1898" t="s">
        <v>294</v>
      </c>
      <c r="AJ1898" s="108">
        <v>1895</v>
      </c>
      <c r="AK1898" s="115" t="s">
        <v>2037</v>
      </c>
      <c r="AL1898" s="38" t="s">
        <v>295</v>
      </c>
    </row>
    <row r="1899" spans="32:38" x14ac:dyDescent="0.25">
      <c r="AF1899" s="107">
        <v>1896</v>
      </c>
      <c r="AG1899" s="115" t="s">
        <v>2407</v>
      </c>
      <c r="AH1899" t="s">
        <v>295</v>
      </c>
      <c r="AJ1899" s="108">
        <v>1896</v>
      </c>
      <c r="AK1899" s="115" t="s">
        <v>2038</v>
      </c>
      <c r="AL1899" s="38" t="s">
        <v>296</v>
      </c>
    </row>
    <row r="1900" spans="32:38" x14ac:dyDescent="0.25">
      <c r="AF1900" s="107">
        <v>1897</v>
      </c>
      <c r="AG1900" s="115" t="s">
        <v>2408</v>
      </c>
      <c r="AH1900" t="s">
        <v>296</v>
      </c>
      <c r="AJ1900" s="108">
        <v>1897</v>
      </c>
      <c r="AK1900" s="115" t="s">
        <v>2039</v>
      </c>
      <c r="AL1900" s="38" t="s">
        <v>294</v>
      </c>
    </row>
    <row r="1901" spans="32:38" x14ac:dyDescent="0.25">
      <c r="AF1901" s="107">
        <v>1898</v>
      </c>
      <c r="AG1901" s="115" t="s">
        <v>2409</v>
      </c>
      <c r="AH1901" t="s">
        <v>294</v>
      </c>
      <c r="AJ1901" s="108">
        <v>1898</v>
      </c>
      <c r="AK1901" s="115" t="s">
        <v>2040</v>
      </c>
      <c r="AL1901" s="38" t="s">
        <v>295</v>
      </c>
    </row>
    <row r="1902" spans="32:38" x14ac:dyDescent="0.25">
      <c r="AF1902" s="107">
        <v>1899</v>
      </c>
      <c r="AG1902" s="115" t="s">
        <v>2410</v>
      </c>
      <c r="AH1902" t="s">
        <v>295</v>
      </c>
      <c r="AJ1902" s="108">
        <v>1899</v>
      </c>
      <c r="AK1902" s="115" t="s">
        <v>2041</v>
      </c>
      <c r="AL1902" s="38" t="s">
        <v>296</v>
      </c>
    </row>
    <row r="1903" spans="32:38" x14ac:dyDescent="0.25">
      <c r="AF1903" s="107">
        <v>1900</v>
      </c>
      <c r="AG1903" s="115" t="s">
        <v>2411</v>
      </c>
      <c r="AH1903" t="s">
        <v>296</v>
      </c>
      <c r="AJ1903" s="108">
        <v>1900</v>
      </c>
      <c r="AK1903" s="115" t="s">
        <v>2042</v>
      </c>
      <c r="AL1903" s="38" t="s">
        <v>294</v>
      </c>
    </row>
    <row r="1904" spans="32:38" x14ac:dyDescent="0.25">
      <c r="AF1904" s="107">
        <v>1901</v>
      </c>
      <c r="AG1904" s="115" t="s">
        <v>2412</v>
      </c>
      <c r="AH1904" t="s">
        <v>294</v>
      </c>
      <c r="AJ1904" s="108">
        <v>1901</v>
      </c>
      <c r="AK1904" s="115" t="s">
        <v>2043</v>
      </c>
      <c r="AL1904" s="38" t="s">
        <v>295</v>
      </c>
    </row>
    <row r="1905" spans="32:38" x14ac:dyDescent="0.25">
      <c r="AF1905" s="107">
        <v>1902</v>
      </c>
      <c r="AG1905" s="115" t="s">
        <v>2413</v>
      </c>
      <c r="AH1905" t="s">
        <v>295</v>
      </c>
      <c r="AJ1905" s="108">
        <v>1902</v>
      </c>
      <c r="AK1905" s="115" t="s">
        <v>2044</v>
      </c>
      <c r="AL1905" s="38" t="s">
        <v>296</v>
      </c>
    </row>
    <row r="1906" spans="32:38" x14ac:dyDescent="0.25">
      <c r="AF1906" s="107">
        <v>1903</v>
      </c>
      <c r="AG1906" s="115" t="s">
        <v>2414</v>
      </c>
      <c r="AH1906" t="s">
        <v>296</v>
      </c>
      <c r="AJ1906" s="108">
        <v>1903</v>
      </c>
      <c r="AK1906" s="115" t="s">
        <v>2045</v>
      </c>
      <c r="AL1906" s="38" t="s">
        <v>294</v>
      </c>
    </row>
    <row r="1907" spans="32:38" x14ac:dyDescent="0.25">
      <c r="AF1907" s="107">
        <v>1904</v>
      </c>
      <c r="AG1907" s="115" t="s">
        <v>2415</v>
      </c>
      <c r="AH1907" t="s">
        <v>294</v>
      </c>
      <c r="AJ1907" s="108">
        <v>1904</v>
      </c>
      <c r="AK1907" s="115" t="s">
        <v>2046</v>
      </c>
      <c r="AL1907" s="38" t="s">
        <v>295</v>
      </c>
    </row>
    <row r="1908" spans="32:38" x14ac:dyDescent="0.25">
      <c r="AF1908" s="107">
        <v>1905</v>
      </c>
      <c r="AG1908" s="115" t="s">
        <v>2416</v>
      </c>
      <c r="AH1908" t="s">
        <v>295</v>
      </c>
      <c r="AJ1908" s="108">
        <v>1905</v>
      </c>
      <c r="AK1908" s="115" t="s">
        <v>2047</v>
      </c>
      <c r="AL1908" s="38" t="s">
        <v>296</v>
      </c>
    </row>
    <row r="1909" spans="32:38" x14ac:dyDescent="0.25">
      <c r="AF1909" s="107">
        <v>1906</v>
      </c>
      <c r="AG1909" s="115" t="s">
        <v>2417</v>
      </c>
      <c r="AH1909" t="s">
        <v>296</v>
      </c>
      <c r="AJ1909" s="108">
        <v>1906</v>
      </c>
      <c r="AK1909" s="115" t="s">
        <v>2048</v>
      </c>
      <c r="AL1909" s="38" t="s">
        <v>294</v>
      </c>
    </row>
    <row r="1910" spans="32:38" x14ac:dyDescent="0.25">
      <c r="AF1910" s="107">
        <v>1907</v>
      </c>
      <c r="AG1910" s="115" t="s">
        <v>2418</v>
      </c>
      <c r="AH1910" t="s">
        <v>294</v>
      </c>
      <c r="AJ1910" s="108">
        <v>1907</v>
      </c>
      <c r="AK1910" s="115" t="s">
        <v>2049</v>
      </c>
      <c r="AL1910" s="38" t="s">
        <v>295</v>
      </c>
    </row>
    <row r="1911" spans="32:38" x14ac:dyDescent="0.25">
      <c r="AF1911" s="107">
        <v>1908</v>
      </c>
      <c r="AG1911" s="115" t="s">
        <v>2419</v>
      </c>
      <c r="AH1911" t="s">
        <v>295</v>
      </c>
      <c r="AJ1911" s="108">
        <v>1908</v>
      </c>
      <c r="AK1911" s="115" t="s">
        <v>2050</v>
      </c>
      <c r="AL1911" s="38" t="s">
        <v>296</v>
      </c>
    </row>
    <row r="1912" spans="32:38" x14ac:dyDescent="0.25">
      <c r="AF1912" s="107">
        <v>1909</v>
      </c>
      <c r="AG1912" s="115" t="s">
        <v>2420</v>
      </c>
      <c r="AH1912" t="s">
        <v>296</v>
      </c>
      <c r="AJ1912" s="108">
        <v>1909</v>
      </c>
      <c r="AK1912" s="115" t="s">
        <v>2051</v>
      </c>
      <c r="AL1912" s="38" t="s">
        <v>294</v>
      </c>
    </row>
    <row r="1913" spans="32:38" x14ac:dyDescent="0.25">
      <c r="AF1913" s="107">
        <v>1910</v>
      </c>
      <c r="AG1913" s="115" t="s">
        <v>2421</v>
      </c>
      <c r="AH1913" t="s">
        <v>294</v>
      </c>
      <c r="AJ1913" s="108">
        <v>1910</v>
      </c>
      <c r="AK1913" s="115" t="s">
        <v>2052</v>
      </c>
      <c r="AL1913" s="38" t="s">
        <v>295</v>
      </c>
    </row>
    <row r="1914" spans="32:38" x14ac:dyDescent="0.25">
      <c r="AF1914" s="107">
        <v>1911</v>
      </c>
      <c r="AG1914" s="115" t="s">
        <v>2422</v>
      </c>
      <c r="AH1914" t="s">
        <v>295</v>
      </c>
      <c r="AJ1914" s="108">
        <v>1911</v>
      </c>
      <c r="AK1914" s="115" t="s">
        <v>2053</v>
      </c>
      <c r="AL1914" s="38" t="s">
        <v>296</v>
      </c>
    </row>
    <row r="1915" spans="32:38" x14ac:dyDescent="0.25">
      <c r="AF1915" s="107">
        <v>1912</v>
      </c>
      <c r="AG1915" s="115" t="s">
        <v>2423</v>
      </c>
      <c r="AH1915" t="s">
        <v>296</v>
      </c>
      <c r="AJ1915" s="108">
        <v>1912</v>
      </c>
      <c r="AK1915" s="115" t="s">
        <v>1331</v>
      </c>
      <c r="AL1915" s="38" t="s">
        <v>294</v>
      </c>
    </row>
    <row r="1916" spans="32:38" x14ac:dyDescent="0.25">
      <c r="AF1916" s="107">
        <v>1913</v>
      </c>
      <c r="AG1916" s="115" t="s">
        <v>2424</v>
      </c>
      <c r="AH1916" t="s">
        <v>294</v>
      </c>
      <c r="AJ1916" s="108">
        <v>1913</v>
      </c>
      <c r="AK1916" s="115" t="s">
        <v>2054</v>
      </c>
      <c r="AL1916" s="38" t="s">
        <v>295</v>
      </c>
    </row>
    <row r="1917" spans="32:38" x14ac:dyDescent="0.25">
      <c r="AF1917" s="107">
        <v>1914</v>
      </c>
      <c r="AG1917" s="115" t="s">
        <v>2425</v>
      </c>
      <c r="AH1917" t="s">
        <v>295</v>
      </c>
      <c r="AJ1917" s="108">
        <v>1914</v>
      </c>
      <c r="AK1917" s="115" t="s">
        <v>2055</v>
      </c>
      <c r="AL1917" s="38" t="s">
        <v>296</v>
      </c>
    </row>
    <row r="1918" spans="32:38" x14ac:dyDescent="0.25">
      <c r="AF1918" s="107">
        <v>1915</v>
      </c>
      <c r="AG1918" s="115" t="s">
        <v>2426</v>
      </c>
      <c r="AH1918" t="s">
        <v>296</v>
      </c>
      <c r="AJ1918" s="108">
        <v>1915</v>
      </c>
      <c r="AK1918" s="115" t="s">
        <v>2056</v>
      </c>
      <c r="AL1918" s="38" t="s">
        <v>294</v>
      </c>
    </row>
    <row r="1919" spans="32:38" x14ac:dyDescent="0.25">
      <c r="AF1919" s="107">
        <v>1916</v>
      </c>
      <c r="AG1919" s="115" t="s">
        <v>2427</v>
      </c>
      <c r="AH1919" t="s">
        <v>294</v>
      </c>
      <c r="AJ1919" s="108">
        <v>1916</v>
      </c>
      <c r="AK1919" s="115" t="s">
        <v>2057</v>
      </c>
      <c r="AL1919" s="38" t="s">
        <v>295</v>
      </c>
    </row>
    <row r="1920" spans="32:38" x14ac:dyDescent="0.25">
      <c r="AF1920" s="107">
        <v>1917</v>
      </c>
      <c r="AG1920" s="115" t="s">
        <v>2428</v>
      </c>
      <c r="AH1920" t="s">
        <v>295</v>
      </c>
      <c r="AJ1920" s="108">
        <v>1917</v>
      </c>
      <c r="AK1920" s="115" t="s">
        <v>2058</v>
      </c>
      <c r="AL1920" s="38" t="s">
        <v>296</v>
      </c>
    </row>
    <row r="1921" spans="32:38" x14ac:dyDescent="0.25">
      <c r="AF1921" s="107">
        <v>1918</v>
      </c>
      <c r="AG1921" s="115" t="s">
        <v>2429</v>
      </c>
      <c r="AH1921" t="s">
        <v>296</v>
      </c>
      <c r="AJ1921" s="108">
        <v>1918</v>
      </c>
      <c r="AK1921" s="115" t="s">
        <v>2059</v>
      </c>
      <c r="AL1921" s="38" t="s">
        <v>294</v>
      </c>
    </row>
    <row r="1922" spans="32:38" x14ac:dyDescent="0.25">
      <c r="AF1922" s="107">
        <v>1919</v>
      </c>
      <c r="AG1922" s="115" t="s">
        <v>2430</v>
      </c>
      <c r="AH1922" t="s">
        <v>294</v>
      </c>
      <c r="AJ1922" s="108">
        <v>1919</v>
      </c>
      <c r="AK1922" s="115" t="s">
        <v>2128</v>
      </c>
      <c r="AL1922" s="38" t="s">
        <v>295</v>
      </c>
    </row>
    <row r="1923" spans="32:38" x14ac:dyDescent="0.25">
      <c r="AF1923" s="107">
        <v>1920</v>
      </c>
      <c r="AG1923" s="115" t="s">
        <v>2431</v>
      </c>
      <c r="AH1923" t="s">
        <v>295</v>
      </c>
      <c r="AJ1923" s="108">
        <v>1920</v>
      </c>
      <c r="AK1923" s="115" t="s">
        <v>2060</v>
      </c>
      <c r="AL1923" s="38" t="s">
        <v>296</v>
      </c>
    </row>
    <row r="1924" spans="32:38" x14ac:dyDescent="0.25">
      <c r="AF1924" s="107">
        <v>1921</v>
      </c>
      <c r="AG1924" s="115" t="s">
        <v>2432</v>
      </c>
      <c r="AH1924" t="s">
        <v>296</v>
      </c>
      <c r="AJ1924" s="108">
        <v>1921</v>
      </c>
      <c r="AK1924" s="115" t="s">
        <v>2061</v>
      </c>
      <c r="AL1924" s="38" t="s">
        <v>294</v>
      </c>
    </row>
    <row r="1925" spans="32:38" x14ac:dyDescent="0.25">
      <c r="AF1925" s="107">
        <v>1922</v>
      </c>
      <c r="AG1925" s="115" t="s">
        <v>2433</v>
      </c>
      <c r="AH1925" t="s">
        <v>294</v>
      </c>
      <c r="AJ1925" s="108">
        <v>1922</v>
      </c>
      <c r="AK1925" s="115" t="s">
        <v>2062</v>
      </c>
      <c r="AL1925" s="38" t="s">
        <v>295</v>
      </c>
    </row>
    <row r="1926" spans="32:38" x14ac:dyDescent="0.25">
      <c r="AF1926" s="107">
        <v>1923</v>
      </c>
      <c r="AG1926" s="115" t="s">
        <v>2434</v>
      </c>
      <c r="AH1926" t="s">
        <v>295</v>
      </c>
      <c r="AJ1926" s="108">
        <v>1923</v>
      </c>
      <c r="AK1926" s="115" t="s">
        <v>2063</v>
      </c>
      <c r="AL1926" s="38" t="s">
        <v>296</v>
      </c>
    </row>
    <row r="1927" spans="32:38" x14ac:dyDescent="0.25">
      <c r="AF1927" s="107">
        <v>1924</v>
      </c>
      <c r="AG1927" s="115" t="s">
        <v>2435</v>
      </c>
      <c r="AH1927" t="s">
        <v>296</v>
      </c>
      <c r="AJ1927" s="108">
        <v>1924</v>
      </c>
      <c r="AK1927" s="115" t="s">
        <v>2064</v>
      </c>
      <c r="AL1927" s="38" t="s">
        <v>294</v>
      </c>
    </row>
    <row r="1928" spans="32:38" x14ac:dyDescent="0.25">
      <c r="AF1928" s="107">
        <v>1925</v>
      </c>
      <c r="AG1928" s="115" t="s">
        <v>2436</v>
      </c>
      <c r="AH1928" t="s">
        <v>294</v>
      </c>
      <c r="AJ1928" s="108">
        <v>1925</v>
      </c>
      <c r="AK1928" s="115" t="s">
        <v>2065</v>
      </c>
      <c r="AL1928" s="38" t="s">
        <v>295</v>
      </c>
    </row>
    <row r="1929" spans="32:38" x14ac:dyDescent="0.25">
      <c r="AF1929" s="107">
        <v>1926</v>
      </c>
      <c r="AG1929" s="115" t="s">
        <v>2437</v>
      </c>
      <c r="AH1929" t="s">
        <v>295</v>
      </c>
      <c r="AJ1929" s="108">
        <v>1926</v>
      </c>
      <c r="AK1929" s="115" t="s">
        <v>2066</v>
      </c>
      <c r="AL1929" s="38" t="s">
        <v>296</v>
      </c>
    </row>
    <row r="1930" spans="32:38" x14ac:dyDescent="0.25">
      <c r="AF1930" s="107">
        <v>1927</v>
      </c>
      <c r="AG1930" s="115" t="s">
        <v>2438</v>
      </c>
      <c r="AH1930" t="s">
        <v>296</v>
      </c>
      <c r="AJ1930" s="108">
        <v>1927</v>
      </c>
      <c r="AK1930" s="115" t="s">
        <v>2067</v>
      </c>
      <c r="AL1930" s="38" t="s">
        <v>294</v>
      </c>
    </row>
    <row r="1931" spans="32:38" x14ac:dyDescent="0.25">
      <c r="AF1931" s="107">
        <v>1928</v>
      </c>
      <c r="AG1931" s="115" t="s">
        <v>2439</v>
      </c>
      <c r="AH1931" t="s">
        <v>294</v>
      </c>
      <c r="AJ1931" s="108">
        <v>1928</v>
      </c>
      <c r="AK1931" s="115" t="s">
        <v>2068</v>
      </c>
      <c r="AL1931" s="38" t="s">
        <v>295</v>
      </c>
    </row>
    <row r="1932" spans="32:38" x14ac:dyDescent="0.25">
      <c r="AF1932" s="107">
        <v>1929</v>
      </c>
      <c r="AG1932" s="115" t="s">
        <v>2440</v>
      </c>
      <c r="AH1932" t="s">
        <v>295</v>
      </c>
      <c r="AJ1932" s="108">
        <v>1929</v>
      </c>
      <c r="AK1932" s="115" t="s">
        <v>2069</v>
      </c>
      <c r="AL1932" s="38" t="s">
        <v>296</v>
      </c>
    </row>
    <row r="1933" spans="32:38" x14ac:dyDescent="0.25">
      <c r="AF1933" s="107">
        <v>1930</v>
      </c>
      <c r="AG1933" s="115" t="s">
        <v>2441</v>
      </c>
      <c r="AH1933" t="s">
        <v>296</v>
      </c>
      <c r="AJ1933" s="108">
        <v>1930</v>
      </c>
      <c r="AK1933" s="115" t="s">
        <v>2070</v>
      </c>
      <c r="AL1933" s="38" t="s">
        <v>294</v>
      </c>
    </row>
    <row r="1934" spans="32:38" x14ac:dyDescent="0.25">
      <c r="AF1934" s="107">
        <v>1931</v>
      </c>
      <c r="AG1934" s="115" t="s">
        <v>2442</v>
      </c>
      <c r="AH1934" t="s">
        <v>294</v>
      </c>
      <c r="AJ1934" s="108">
        <v>1931</v>
      </c>
      <c r="AK1934" s="115" t="s">
        <v>2071</v>
      </c>
      <c r="AL1934" s="38" t="s">
        <v>295</v>
      </c>
    </row>
    <row r="1935" spans="32:38" x14ac:dyDescent="0.25">
      <c r="AF1935" s="107">
        <v>1932</v>
      </c>
      <c r="AG1935" s="115" t="s">
        <v>2443</v>
      </c>
      <c r="AH1935" t="s">
        <v>295</v>
      </c>
      <c r="AJ1935" s="108">
        <v>1932</v>
      </c>
      <c r="AK1935" s="115" t="s">
        <v>2072</v>
      </c>
      <c r="AL1935" s="38" t="s">
        <v>296</v>
      </c>
    </row>
    <row r="1936" spans="32:38" x14ac:dyDescent="0.25">
      <c r="AF1936" s="107">
        <v>1933</v>
      </c>
      <c r="AG1936" s="115" t="s">
        <v>2444</v>
      </c>
      <c r="AH1936" t="s">
        <v>296</v>
      </c>
      <c r="AJ1936" s="108">
        <v>1933</v>
      </c>
      <c r="AK1936" s="115" t="s">
        <v>2073</v>
      </c>
      <c r="AL1936" s="38" t="s">
        <v>294</v>
      </c>
    </row>
    <row r="1937" spans="32:38" x14ac:dyDescent="0.25">
      <c r="AF1937" s="107">
        <v>1934</v>
      </c>
      <c r="AG1937" s="115" t="s">
        <v>2445</v>
      </c>
      <c r="AH1937" t="s">
        <v>294</v>
      </c>
      <c r="AJ1937" s="108">
        <v>1934</v>
      </c>
      <c r="AK1937" s="115" t="s">
        <v>2074</v>
      </c>
      <c r="AL1937" s="38" t="s">
        <v>295</v>
      </c>
    </row>
    <row r="1938" spans="32:38" x14ac:dyDescent="0.25">
      <c r="AF1938" s="107">
        <v>1935</v>
      </c>
      <c r="AG1938" s="115" t="s">
        <v>2446</v>
      </c>
      <c r="AH1938" t="s">
        <v>295</v>
      </c>
      <c r="AJ1938" s="108">
        <v>1935</v>
      </c>
      <c r="AK1938" s="115" t="s">
        <v>2075</v>
      </c>
      <c r="AL1938" s="38" t="s">
        <v>296</v>
      </c>
    </row>
    <row r="1939" spans="32:38" x14ac:dyDescent="0.25">
      <c r="AF1939" s="107">
        <v>1936</v>
      </c>
      <c r="AG1939" s="115" t="s">
        <v>2447</v>
      </c>
      <c r="AH1939" t="s">
        <v>296</v>
      </c>
      <c r="AJ1939" s="108">
        <v>1936</v>
      </c>
      <c r="AK1939" s="115" t="s">
        <v>2076</v>
      </c>
      <c r="AL1939" s="38" t="s">
        <v>294</v>
      </c>
    </row>
    <row r="1940" spans="32:38" x14ac:dyDescent="0.25">
      <c r="AF1940" s="107">
        <v>1937</v>
      </c>
      <c r="AG1940" s="115" t="s">
        <v>2448</v>
      </c>
      <c r="AH1940" t="s">
        <v>294</v>
      </c>
      <c r="AJ1940" s="108">
        <v>1937</v>
      </c>
      <c r="AK1940" s="115" t="s">
        <v>2077</v>
      </c>
      <c r="AL1940" s="38" t="s">
        <v>295</v>
      </c>
    </row>
    <row r="1941" spans="32:38" x14ac:dyDescent="0.25">
      <c r="AF1941" s="107">
        <v>1938</v>
      </c>
      <c r="AG1941" s="115" t="s">
        <v>2449</v>
      </c>
      <c r="AH1941" t="s">
        <v>295</v>
      </c>
      <c r="AJ1941" s="108">
        <v>1938</v>
      </c>
      <c r="AK1941" s="115" t="s">
        <v>2078</v>
      </c>
      <c r="AL1941" s="38" t="s">
        <v>296</v>
      </c>
    </row>
    <row r="1942" spans="32:38" x14ac:dyDescent="0.25">
      <c r="AF1942" s="107">
        <v>1939</v>
      </c>
      <c r="AG1942" s="115" t="s">
        <v>2450</v>
      </c>
      <c r="AH1942" t="s">
        <v>296</v>
      </c>
      <c r="AJ1942" s="108">
        <v>1939</v>
      </c>
      <c r="AK1942" s="115" t="s">
        <v>2079</v>
      </c>
      <c r="AL1942" s="38" t="s">
        <v>294</v>
      </c>
    </row>
    <row r="1943" spans="32:38" x14ac:dyDescent="0.25">
      <c r="AF1943" s="107">
        <v>1940</v>
      </c>
      <c r="AG1943" s="115" t="s">
        <v>2451</v>
      </c>
      <c r="AH1943" t="s">
        <v>294</v>
      </c>
      <c r="AJ1943" s="108">
        <v>1940</v>
      </c>
      <c r="AK1943" s="115" t="s">
        <v>2080</v>
      </c>
      <c r="AL1943" s="38" t="s">
        <v>295</v>
      </c>
    </row>
    <row r="1944" spans="32:38" x14ac:dyDescent="0.25">
      <c r="AF1944" s="107">
        <v>1941</v>
      </c>
      <c r="AG1944" s="115" t="s">
        <v>2452</v>
      </c>
      <c r="AH1944" t="s">
        <v>295</v>
      </c>
      <c r="AJ1944" s="108">
        <v>1941</v>
      </c>
      <c r="AK1944" s="115" t="s">
        <v>2081</v>
      </c>
      <c r="AL1944" s="38" t="s">
        <v>296</v>
      </c>
    </row>
    <row r="1945" spans="32:38" x14ac:dyDescent="0.25">
      <c r="AF1945" s="107">
        <v>1942</v>
      </c>
      <c r="AG1945" s="115" t="s">
        <v>2453</v>
      </c>
      <c r="AH1945" t="s">
        <v>296</v>
      </c>
      <c r="AJ1945" s="108">
        <v>1942</v>
      </c>
      <c r="AK1945" s="115" t="s">
        <v>2082</v>
      </c>
      <c r="AL1945" s="38" t="s">
        <v>294</v>
      </c>
    </row>
    <row r="1946" spans="32:38" x14ac:dyDescent="0.25">
      <c r="AF1946" s="107">
        <v>1943</v>
      </c>
      <c r="AG1946" s="115" t="s">
        <v>2454</v>
      </c>
      <c r="AH1946" t="s">
        <v>294</v>
      </c>
      <c r="AJ1946" s="108">
        <v>1943</v>
      </c>
      <c r="AK1946" s="115" t="s">
        <v>2083</v>
      </c>
      <c r="AL1946" s="38" t="s">
        <v>295</v>
      </c>
    </row>
    <row r="1947" spans="32:38" x14ac:dyDescent="0.25">
      <c r="AF1947" s="107">
        <v>1944</v>
      </c>
      <c r="AG1947" s="115" t="s">
        <v>2455</v>
      </c>
      <c r="AH1947" t="s">
        <v>295</v>
      </c>
      <c r="AJ1947" s="108">
        <v>1944</v>
      </c>
      <c r="AK1947" s="115" t="s">
        <v>2084</v>
      </c>
      <c r="AL1947" s="38" t="s">
        <v>296</v>
      </c>
    </row>
    <row r="1948" spans="32:38" x14ac:dyDescent="0.25">
      <c r="AF1948" s="107">
        <v>1945</v>
      </c>
      <c r="AG1948" s="115" t="s">
        <v>2456</v>
      </c>
      <c r="AH1948" t="s">
        <v>296</v>
      </c>
      <c r="AJ1948" s="108">
        <v>1945</v>
      </c>
      <c r="AK1948" s="115" t="s">
        <v>2085</v>
      </c>
      <c r="AL1948" s="38" t="s">
        <v>294</v>
      </c>
    </row>
    <row r="1949" spans="32:38" x14ac:dyDescent="0.25">
      <c r="AF1949" s="107">
        <v>1946</v>
      </c>
      <c r="AG1949" s="115" t="s">
        <v>2457</v>
      </c>
      <c r="AH1949" t="s">
        <v>294</v>
      </c>
      <c r="AJ1949" s="108">
        <v>1946</v>
      </c>
      <c r="AK1949" s="115" t="s">
        <v>2086</v>
      </c>
      <c r="AL1949" s="38" t="s">
        <v>295</v>
      </c>
    </row>
    <row r="1950" spans="32:38" x14ac:dyDescent="0.25">
      <c r="AF1950" s="107">
        <v>1947</v>
      </c>
      <c r="AG1950" s="115" t="s">
        <v>2458</v>
      </c>
      <c r="AH1950" t="s">
        <v>295</v>
      </c>
      <c r="AJ1950" s="108">
        <v>1947</v>
      </c>
      <c r="AK1950" s="115" t="s">
        <v>2087</v>
      </c>
      <c r="AL1950" s="38" t="s">
        <v>296</v>
      </c>
    </row>
    <row r="1951" spans="32:38" x14ac:dyDescent="0.25">
      <c r="AF1951" s="107">
        <v>1948</v>
      </c>
      <c r="AG1951" s="115" t="s">
        <v>2459</v>
      </c>
      <c r="AH1951" t="s">
        <v>296</v>
      </c>
      <c r="AJ1951" s="108">
        <v>1948</v>
      </c>
      <c r="AK1951" s="115" t="s">
        <v>2088</v>
      </c>
      <c r="AL1951" s="38" t="s">
        <v>294</v>
      </c>
    </row>
    <row r="1952" spans="32:38" x14ac:dyDescent="0.25">
      <c r="AF1952" s="107">
        <v>1949</v>
      </c>
      <c r="AG1952" s="115" t="s">
        <v>2460</v>
      </c>
      <c r="AH1952" t="s">
        <v>294</v>
      </c>
      <c r="AJ1952" s="108">
        <v>1949</v>
      </c>
      <c r="AK1952" s="115" t="s">
        <v>2089</v>
      </c>
      <c r="AL1952" s="38" t="s">
        <v>295</v>
      </c>
    </row>
    <row r="1953" spans="32:38" x14ac:dyDescent="0.25">
      <c r="AF1953" s="107">
        <v>1950</v>
      </c>
      <c r="AG1953" s="115" t="s">
        <v>2461</v>
      </c>
      <c r="AH1953" t="s">
        <v>295</v>
      </c>
      <c r="AJ1953" s="108">
        <v>1950</v>
      </c>
      <c r="AK1953" s="115" t="s">
        <v>2090</v>
      </c>
      <c r="AL1953" s="38" t="s">
        <v>296</v>
      </c>
    </row>
    <row r="1954" spans="32:38" x14ac:dyDescent="0.25">
      <c r="AF1954" s="107">
        <v>1951</v>
      </c>
      <c r="AG1954" s="115" t="s">
        <v>2462</v>
      </c>
      <c r="AH1954" t="s">
        <v>296</v>
      </c>
      <c r="AJ1954" s="108">
        <v>1951</v>
      </c>
      <c r="AK1954" s="115" t="s">
        <v>2091</v>
      </c>
      <c r="AL1954" s="38" t="s">
        <v>294</v>
      </c>
    </row>
    <row r="1955" spans="32:38" x14ac:dyDescent="0.25">
      <c r="AF1955" s="107">
        <v>1952</v>
      </c>
      <c r="AG1955" s="115" t="s">
        <v>2463</v>
      </c>
      <c r="AH1955" t="s">
        <v>294</v>
      </c>
      <c r="AJ1955" s="108">
        <v>1952</v>
      </c>
      <c r="AK1955" s="115" t="s">
        <v>2092</v>
      </c>
      <c r="AL1955" s="38" t="s">
        <v>295</v>
      </c>
    </row>
    <row r="1956" spans="32:38" x14ac:dyDescent="0.25">
      <c r="AF1956" s="107">
        <v>1953</v>
      </c>
      <c r="AG1956" s="115" t="s">
        <v>2464</v>
      </c>
      <c r="AH1956" t="s">
        <v>295</v>
      </c>
      <c r="AJ1956" s="108">
        <v>1953</v>
      </c>
      <c r="AK1956" s="115" t="s">
        <v>2093</v>
      </c>
      <c r="AL1956" s="38" t="s">
        <v>296</v>
      </c>
    </row>
    <row r="1957" spans="32:38" x14ac:dyDescent="0.25">
      <c r="AF1957" s="107">
        <v>1954</v>
      </c>
      <c r="AG1957" s="115" t="s">
        <v>2465</v>
      </c>
      <c r="AH1957" t="s">
        <v>296</v>
      </c>
      <c r="AJ1957" s="108">
        <v>1954</v>
      </c>
      <c r="AK1957" s="115" t="s">
        <v>2094</v>
      </c>
      <c r="AL1957" s="38" t="s">
        <v>294</v>
      </c>
    </row>
    <row r="1958" spans="32:38" x14ac:dyDescent="0.25">
      <c r="AF1958" s="107">
        <v>1955</v>
      </c>
      <c r="AG1958" s="115" t="s">
        <v>2466</v>
      </c>
      <c r="AH1958" t="s">
        <v>294</v>
      </c>
      <c r="AJ1958" s="108">
        <v>1955</v>
      </c>
      <c r="AK1958" s="115" t="s">
        <v>2095</v>
      </c>
      <c r="AL1958" s="38" t="s">
        <v>295</v>
      </c>
    </row>
    <row r="1959" spans="32:38" x14ac:dyDescent="0.25">
      <c r="AF1959" s="107">
        <v>1956</v>
      </c>
      <c r="AG1959" s="115" t="s">
        <v>2467</v>
      </c>
      <c r="AH1959" t="s">
        <v>295</v>
      </c>
      <c r="AJ1959" s="108">
        <v>1956</v>
      </c>
      <c r="AK1959" s="115" t="s">
        <v>2096</v>
      </c>
      <c r="AL1959" s="38" t="s">
        <v>296</v>
      </c>
    </row>
    <row r="1960" spans="32:38" x14ac:dyDescent="0.25">
      <c r="AF1960" s="107">
        <v>1957</v>
      </c>
      <c r="AG1960" s="115" t="s">
        <v>2468</v>
      </c>
      <c r="AH1960" t="s">
        <v>296</v>
      </c>
      <c r="AJ1960" s="108">
        <v>1957</v>
      </c>
      <c r="AK1960" s="115" t="s">
        <v>2097</v>
      </c>
      <c r="AL1960" s="38" t="s">
        <v>294</v>
      </c>
    </row>
    <row r="1961" spans="32:38" x14ac:dyDescent="0.25">
      <c r="AF1961" s="107">
        <v>1958</v>
      </c>
      <c r="AG1961" s="115" t="s">
        <v>2469</v>
      </c>
      <c r="AH1961" t="s">
        <v>294</v>
      </c>
      <c r="AJ1961" s="108">
        <v>1958</v>
      </c>
      <c r="AK1961" s="115" t="s">
        <v>2098</v>
      </c>
      <c r="AL1961" s="38" t="s">
        <v>295</v>
      </c>
    </row>
    <row r="1962" spans="32:38" x14ac:dyDescent="0.25">
      <c r="AF1962" s="107">
        <v>1959</v>
      </c>
      <c r="AG1962" s="115" t="s">
        <v>2470</v>
      </c>
      <c r="AH1962" t="s">
        <v>295</v>
      </c>
      <c r="AJ1962" s="108">
        <v>1959</v>
      </c>
      <c r="AK1962" s="115" t="s">
        <v>2099</v>
      </c>
      <c r="AL1962" s="38" t="s">
        <v>296</v>
      </c>
    </row>
    <row r="1963" spans="32:38" x14ac:dyDescent="0.25">
      <c r="AF1963" s="107">
        <v>1960</v>
      </c>
      <c r="AG1963" s="115" t="s">
        <v>2471</v>
      </c>
      <c r="AH1963" t="s">
        <v>296</v>
      </c>
      <c r="AJ1963" s="108">
        <v>1960</v>
      </c>
      <c r="AK1963" s="115" t="s">
        <v>2100</v>
      </c>
      <c r="AL1963" s="38" t="s">
        <v>294</v>
      </c>
    </row>
    <row r="1964" spans="32:38" x14ac:dyDescent="0.25">
      <c r="AF1964" s="107">
        <v>1961</v>
      </c>
      <c r="AG1964" s="115" t="s">
        <v>2472</v>
      </c>
      <c r="AH1964" t="s">
        <v>294</v>
      </c>
      <c r="AJ1964" s="108">
        <v>1961</v>
      </c>
      <c r="AK1964" s="115" t="s">
        <v>2101</v>
      </c>
      <c r="AL1964" s="38" t="s">
        <v>295</v>
      </c>
    </row>
    <row r="1965" spans="32:38" x14ac:dyDescent="0.25">
      <c r="AF1965" s="107">
        <v>1962</v>
      </c>
      <c r="AG1965" s="115" t="s">
        <v>2473</v>
      </c>
      <c r="AH1965" t="s">
        <v>295</v>
      </c>
      <c r="AJ1965" s="108">
        <v>1962</v>
      </c>
      <c r="AK1965" s="115" t="s">
        <v>2102</v>
      </c>
      <c r="AL1965" s="38" t="s">
        <v>296</v>
      </c>
    </row>
    <row r="1966" spans="32:38" x14ac:dyDescent="0.25">
      <c r="AF1966" s="107">
        <v>1963</v>
      </c>
      <c r="AG1966" s="115" t="s">
        <v>2474</v>
      </c>
      <c r="AH1966" t="s">
        <v>296</v>
      </c>
      <c r="AJ1966" s="108">
        <v>1963</v>
      </c>
      <c r="AK1966" s="115" t="s">
        <v>2103</v>
      </c>
      <c r="AL1966" s="38" t="s">
        <v>294</v>
      </c>
    </row>
    <row r="1967" spans="32:38" x14ac:dyDescent="0.25">
      <c r="AF1967" s="107">
        <v>1964</v>
      </c>
      <c r="AG1967" s="115" t="s">
        <v>2475</v>
      </c>
      <c r="AH1967" t="s">
        <v>294</v>
      </c>
      <c r="AJ1967" s="108">
        <v>1964</v>
      </c>
      <c r="AK1967" s="115" t="s">
        <v>2104</v>
      </c>
      <c r="AL1967" s="38" t="s">
        <v>295</v>
      </c>
    </row>
    <row r="1968" spans="32:38" x14ac:dyDescent="0.25">
      <c r="AF1968" s="107">
        <v>1965</v>
      </c>
      <c r="AG1968" s="115" t="s">
        <v>2476</v>
      </c>
      <c r="AH1968" t="s">
        <v>295</v>
      </c>
      <c r="AJ1968" s="108">
        <v>1965</v>
      </c>
      <c r="AK1968" s="115" t="s">
        <v>2105</v>
      </c>
      <c r="AL1968" s="38" t="s">
        <v>296</v>
      </c>
    </row>
    <row r="1969" spans="32:38" x14ac:dyDescent="0.25">
      <c r="AF1969" s="107">
        <v>1966</v>
      </c>
      <c r="AG1969" s="115" t="s">
        <v>2477</v>
      </c>
      <c r="AH1969" t="s">
        <v>296</v>
      </c>
      <c r="AJ1969" s="108">
        <v>1966</v>
      </c>
      <c r="AK1969" s="115" t="s">
        <v>2106</v>
      </c>
      <c r="AL1969" s="38" t="s">
        <v>294</v>
      </c>
    </row>
    <row r="1970" spans="32:38" x14ac:dyDescent="0.25">
      <c r="AF1970" s="107">
        <v>1967</v>
      </c>
      <c r="AG1970" s="115" t="s">
        <v>2478</v>
      </c>
      <c r="AH1970" t="s">
        <v>294</v>
      </c>
      <c r="AJ1970" s="108">
        <v>1967</v>
      </c>
      <c r="AK1970" s="115" t="s">
        <v>2107</v>
      </c>
      <c r="AL1970" s="38" t="s">
        <v>295</v>
      </c>
    </row>
    <row r="1971" spans="32:38" x14ac:dyDescent="0.25">
      <c r="AF1971" s="107">
        <v>1968</v>
      </c>
      <c r="AG1971" s="115" t="s">
        <v>2479</v>
      </c>
      <c r="AH1971" t="s">
        <v>295</v>
      </c>
      <c r="AJ1971" s="108">
        <v>1968</v>
      </c>
      <c r="AK1971" s="115" t="s">
        <v>2108</v>
      </c>
      <c r="AL1971" s="38" t="s">
        <v>296</v>
      </c>
    </row>
    <row r="1972" spans="32:38" x14ac:dyDescent="0.25">
      <c r="AF1972" s="107">
        <v>1969</v>
      </c>
      <c r="AG1972" s="115" t="s">
        <v>2480</v>
      </c>
      <c r="AH1972" t="s">
        <v>296</v>
      </c>
      <c r="AJ1972" s="108">
        <v>1969</v>
      </c>
      <c r="AK1972" s="115" t="s">
        <v>2109</v>
      </c>
      <c r="AL1972" s="38" t="s">
        <v>294</v>
      </c>
    </row>
    <row r="1973" spans="32:38" x14ac:dyDescent="0.25">
      <c r="AF1973" s="107">
        <v>1970</v>
      </c>
      <c r="AG1973" s="115" t="s">
        <v>2481</v>
      </c>
      <c r="AH1973" t="s">
        <v>294</v>
      </c>
      <c r="AJ1973" s="108">
        <v>1970</v>
      </c>
      <c r="AK1973" s="115" t="s">
        <v>2110</v>
      </c>
      <c r="AL1973" s="38" t="s">
        <v>295</v>
      </c>
    </row>
    <row r="1974" spans="32:38" x14ac:dyDescent="0.25">
      <c r="AF1974" s="107">
        <v>1971</v>
      </c>
      <c r="AG1974" s="115" t="s">
        <v>2482</v>
      </c>
      <c r="AH1974" t="s">
        <v>295</v>
      </c>
      <c r="AJ1974" s="108">
        <v>1971</v>
      </c>
      <c r="AK1974" s="115" t="s">
        <v>2111</v>
      </c>
      <c r="AL1974" s="38" t="s">
        <v>296</v>
      </c>
    </row>
    <row r="1975" spans="32:38" x14ac:dyDescent="0.25">
      <c r="AF1975" s="107">
        <v>1972</v>
      </c>
      <c r="AG1975" s="115" t="s">
        <v>2483</v>
      </c>
      <c r="AH1975" t="s">
        <v>296</v>
      </c>
      <c r="AJ1975" s="108">
        <v>1972</v>
      </c>
      <c r="AK1975" s="115" t="s">
        <v>2112</v>
      </c>
      <c r="AL1975" s="38" t="s">
        <v>294</v>
      </c>
    </row>
    <row r="1976" spans="32:38" x14ac:dyDescent="0.25">
      <c r="AF1976" s="107">
        <v>1973</v>
      </c>
      <c r="AG1976" s="115" t="s">
        <v>2484</v>
      </c>
      <c r="AH1976" t="s">
        <v>294</v>
      </c>
      <c r="AJ1976" s="108">
        <v>1973</v>
      </c>
      <c r="AK1976" s="115" t="s">
        <v>2113</v>
      </c>
      <c r="AL1976" s="38" t="s">
        <v>295</v>
      </c>
    </row>
    <row r="1977" spans="32:38" x14ac:dyDescent="0.25">
      <c r="AF1977" s="107">
        <v>1974</v>
      </c>
      <c r="AG1977" s="115" t="s">
        <v>2485</v>
      </c>
      <c r="AH1977" t="s">
        <v>295</v>
      </c>
      <c r="AJ1977" s="108">
        <v>1974</v>
      </c>
      <c r="AK1977" s="115" t="s">
        <v>2114</v>
      </c>
      <c r="AL1977" s="38" t="s">
        <v>296</v>
      </c>
    </row>
    <row r="1978" spans="32:38" x14ac:dyDescent="0.25">
      <c r="AF1978" s="107">
        <v>1975</v>
      </c>
      <c r="AG1978" s="115" t="s">
        <v>2486</v>
      </c>
      <c r="AH1978" t="s">
        <v>296</v>
      </c>
      <c r="AJ1978" s="108">
        <v>1975</v>
      </c>
      <c r="AK1978" s="115" t="s">
        <v>2115</v>
      </c>
      <c r="AL1978" s="38" t="s">
        <v>294</v>
      </c>
    </row>
    <row r="1979" spans="32:38" x14ac:dyDescent="0.25">
      <c r="AF1979" s="107">
        <v>1976</v>
      </c>
      <c r="AG1979" s="115" t="s">
        <v>2487</v>
      </c>
      <c r="AH1979" t="s">
        <v>294</v>
      </c>
      <c r="AJ1979" s="108">
        <v>1976</v>
      </c>
      <c r="AK1979" s="115" t="s">
        <v>2116</v>
      </c>
      <c r="AL1979" s="38" t="s">
        <v>295</v>
      </c>
    </row>
    <row r="1980" spans="32:38" x14ac:dyDescent="0.25">
      <c r="AF1980" s="107">
        <v>1977</v>
      </c>
      <c r="AG1980" s="115" t="s">
        <v>2488</v>
      </c>
      <c r="AH1980" t="s">
        <v>295</v>
      </c>
      <c r="AJ1980" s="108">
        <v>1977</v>
      </c>
      <c r="AK1980" s="115" t="s">
        <v>2117</v>
      </c>
      <c r="AL1980" s="38" t="s">
        <v>296</v>
      </c>
    </row>
    <row r="1981" spans="32:38" x14ac:dyDescent="0.25">
      <c r="AF1981" s="107">
        <v>1978</v>
      </c>
      <c r="AG1981" s="115" t="s">
        <v>2489</v>
      </c>
      <c r="AH1981" t="s">
        <v>296</v>
      </c>
      <c r="AJ1981" s="108">
        <v>1978</v>
      </c>
      <c r="AK1981" s="115" t="s">
        <v>2118</v>
      </c>
      <c r="AL1981" s="38" t="s">
        <v>294</v>
      </c>
    </row>
    <row r="1982" spans="32:38" x14ac:dyDescent="0.25">
      <c r="AF1982" s="107">
        <v>1979</v>
      </c>
      <c r="AG1982" s="115" t="s">
        <v>2490</v>
      </c>
      <c r="AH1982" t="s">
        <v>294</v>
      </c>
      <c r="AJ1982" s="108">
        <v>1979</v>
      </c>
      <c r="AK1982" s="115" t="s">
        <v>2119</v>
      </c>
      <c r="AL1982" s="38" t="s">
        <v>295</v>
      </c>
    </row>
    <row r="1983" spans="32:38" x14ac:dyDescent="0.25">
      <c r="AF1983" s="107">
        <v>1980</v>
      </c>
      <c r="AG1983" s="115" t="s">
        <v>2491</v>
      </c>
      <c r="AH1983" t="s">
        <v>295</v>
      </c>
      <c r="AJ1983" s="108">
        <v>1980</v>
      </c>
      <c r="AK1983" s="115" t="s">
        <v>2120</v>
      </c>
      <c r="AL1983" s="38" t="s">
        <v>296</v>
      </c>
    </row>
    <row r="1984" spans="32:38" x14ac:dyDescent="0.25">
      <c r="AF1984" s="107">
        <v>1981</v>
      </c>
      <c r="AG1984" s="115" t="s">
        <v>2492</v>
      </c>
      <c r="AH1984" t="s">
        <v>296</v>
      </c>
      <c r="AJ1984" s="108">
        <v>1981</v>
      </c>
      <c r="AK1984" s="115" t="s">
        <v>2121</v>
      </c>
      <c r="AL1984" s="38" t="s">
        <v>294</v>
      </c>
    </row>
    <row r="1985" spans="32:38" x14ac:dyDescent="0.25">
      <c r="AF1985" s="107">
        <v>1982</v>
      </c>
      <c r="AG1985" s="115" t="s">
        <v>2493</v>
      </c>
      <c r="AH1985" t="s">
        <v>294</v>
      </c>
      <c r="AJ1985" s="108">
        <v>1982</v>
      </c>
      <c r="AK1985" s="115" t="s">
        <v>2122</v>
      </c>
      <c r="AL1985" s="38" t="s">
        <v>295</v>
      </c>
    </row>
    <row r="1986" spans="32:38" x14ac:dyDescent="0.25">
      <c r="AF1986" s="107">
        <v>1983</v>
      </c>
      <c r="AG1986" s="115" t="s">
        <v>2494</v>
      </c>
      <c r="AH1986" t="s">
        <v>295</v>
      </c>
      <c r="AJ1986" s="108">
        <v>1983</v>
      </c>
      <c r="AK1986" s="115" t="s">
        <v>2123</v>
      </c>
      <c r="AL1986" s="38" t="s">
        <v>296</v>
      </c>
    </row>
    <row r="1987" spans="32:38" x14ac:dyDescent="0.25">
      <c r="AF1987" s="107">
        <v>1984</v>
      </c>
      <c r="AG1987" s="115" t="s">
        <v>2495</v>
      </c>
      <c r="AH1987" t="s">
        <v>296</v>
      </c>
      <c r="AJ1987" s="108">
        <v>1984</v>
      </c>
      <c r="AK1987" s="115" t="s">
        <v>2124</v>
      </c>
      <c r="AL1987" s="38" t="s">
        <v>294</v>
      </c>
    </row>
    <row r="1988" spans="32:38" x14ac:dyDescent="0.25">
      <c r="AF1988" s="107">
        <v>1985</v>
      </c>
      <c r="AG1988" s="115" t="s">
        <v>2496</v>
      </c>
      <c r="AH1988" t="s">
        <v>294</v>
      </c>
      <c r="AJ1988" s="108">
        <v>1985</v>
      </c>
      <c r="AK1988" s="115" t="s">
        <v>2125</v>
      </c>
      <c r="AL1988" s="38" t="s">
        <v>295</v>
      </c>
    </row>
    <row r="1989" spans="32:38" x14ac:dyDescent="0.25">
      <c r="AF1989" s="107">
        <v>1986</v>
      </c>
      <c r="AG1989" s="115" t="s">
        <v>2497</v>
      </c>
      <c r="AH1989" t="s">
        <v>295</v>
      </c>
      <c r="AJ1989" s="108">
        <v>1986</v>
      </c>
      <c r="AK1989" s="115" t="s">
        <v>2126</v>
      </c>
      <c r="AL1989" s="38" t="s">
        <v>296</v>
      </c>
    </row>
    <row r="1990" spans="32:38" x14ac:dyDescent="0.25">
      <c r="AF1990" s="107">
        <v>1987</v>
      </c>
      <c r="AG1990" s="115" t="s">
        <v>2498</v>
      </c>
      <c r="AH1990" t="s">
        <v>296</v>
      </c>
      <c r="AJ1990" s="108">
        <v>1987</v>
      </c>
      <c r="AK1990" s="115" t="s">
        <v>2127</v>
      </c>
      <c r="AL1990" s="38" t="s">
        <v>294</v>
      </c>
    </row>
    <row r="1991" spans="32:38" x14ac:dyDescent="0.25">
      <c r="AF1991" s="107">
        <v>1988</v>
      </c>
      <c r="AG1991" s="115" t="s">
        <v>2499</v>
      </c>
      <c r="AH1991" t="s">
        <v>294</v>
      </c>
      <c r="AJ1991" s="108">
        <v>1988</v>
      </c>
      <c r="AK1991" s="115" t="s">
        <v>1387</v>
      </c>
      <c r="AL1991" s="38" t="s">
        <v>295</v>
      </c>
    </row>
    <row r="1992" spans="32:38" x14ac:dyDescent="0.25">
      <c r="AF1992" s="107">
        <v>1989</v>
      </c>
      <c r="AG1992" s="115" t="s">
        <v>2500</v>
      </c>
      <c r="AH1992" t="s">
        <v>295</v>
      </c>
      <c r="AJ1992" s="108">
        <v>1989</v>
      </c>
      <c r="AK1992" s="115" t="s">
        <v>1386</v>
      </c>
      <c r="AL1992" s="38" t="s">
        <v>296</v>
      </c>
    </row>
    <row r="1993" spans="32:38" x14ac:dyDescent="0.25">
      <c r="AF1993" s="107">
        <v>1990</v>
      </c>
      <c r="AG1993" s="115" t="s">
        <v>2501</v>
      </c>
      <c r="AH1993" t="s">
        <v>296</v>
      </c>
      <c r="AJ1993" s="108">
        <v>1990</v>
      </c>
      <c r="AK1993" s="115" t="s">
        <v>1385</v>
      </c>
      <c r="AL1993" s="38" t="s">
        <v>294</v>
      </c>
    </row>
    <row r="1994" spans="32:38" x14ac:dyDescent="0.25">
      <c r="AF1994" s="107">
        <v>1991</v>
      </c>
      <c r="AG1994" s="115" t="s">
        <v>2502</v>
      </c>
      <c r="AH1994" t="s">
        <v>294</v>
      </c>
      <c r="AJ1994" s="108">
        <v>1991</v>
      </c>
      <c r="AK1994" s="115" t="s">
        <v>1384</v>
      </c>
      <c r="AL1994" s="38" t="s">
        <v>295</v>
      </c>
    </row>
    <row r="1995" spans="32:38" x14ac:dyDescent="0.25">
      <c r="AF1995" s="107">
        <v>1992</v>
      </c>
      <c r="AG1995" s="115" t="s">
        <v>2503</v>
      </c>
      <c r="AH1995" t="s">
        <v>295</v>
      </c>
      <c r="AJ1995" s="108">
        <v>1992</v>
      </c>
      <c r="AK1995" s="115" t="s">
        <v>1383</v>
      </c>
      <c r="AL1995" s="38" t="s">
        <v>296</v>
      </c>
    </row>
    <row r="1996" spans="32:38" x14ac:dyDescent="0.25">
      <c r="AF1996" s="107">
        <v>1993</v>
      </c>
      <c r="AG1996" s="115" t="s">
        <v>2504</v>
      </c>
      <c r="AH1996" t="s">
        <v>296</v>
      </c>
      <c r="AJ1996" s="108">
        <v>1993</v>
      </c>
      <c r="AK1996" s="115" t="s">
        <v>1382</v>
      </c>
      <c r="AL1996" s="38" t="s">
        <v>294</v>
      </c>
    </row>
    <row r="1997" spans="32:38" x14ac:dyDescent="0.25">
      <c r="AF1997" s="107">
        <v>1994</v>
      </c>
      <c r="AG1997" s="115" t="s">
        <v>2505</v>
      </c>
      <c r="AH1997" t="s">
        <v>294</v>
      </c>
      <c r="AJ1997" s="108">
        <v>1994</v>
      </c>
      <c r="AK1997" s="115" t="s">
        <v>1381</v>
      </c>
      <c r="AL1997" s="38" t="s">
        <v>295</v>
      </c>
    </row>
    <row r="1998" spans="32:38" x14ac:dyDescent="0.25">
      <c r="AF1998" s="107">
        <v>1995</v>
      </c>
      <c r="AG1998" s="115" t="s">
        <v>2506</v>
      </c>
      <c r="AH1998" t="s">
        <v>295</v>
      </c>
      <c r="AJ1998" s="108">
        <v>1995</v>
      </c>
      <c r="AK1998" s="115" t="s">
        <v>1380</v>
      </c>
      <c r="AL1998" s="38" t="s">
        <v>296</v>
      </c>
    </row>
    <row r="1999" spans="32:38" x14ac:dyDescent="0.25">
      <c r="AF1999" s="107">
        <v>1996</v>
      </c>
      <c r="AG1999" s="115" t="s">
        <v>2507</v>
      </c>
      <c r="AH1999" t="s">
        <v>296</v>
      </c>
      <c r="AJ1999" s="108">
        <v>1996</v>
      </c>
      <c r="AK1999" s="115" t="s">
        <v>1379</v>
      </c>
      <c r="AL1999" s="38" t="s">
        <v>294</v>
      </c>
    </row>
    <row r="2000" spans="32:38" x14ac:dyDescent="0.25">
      <c r="AF2000" s="107">
        <v>1997</v>
      </c>
      <c r="AG2000" s="115" t="s">
        <v>2508</v>
      </c>
      <c r="AH2000" s="38" t="s">
        <v>297</v>
      </c>
      <c r="AJ2000" s="108">
        <v>1997</v>
      </c>
      <c r="AK2000" s="115" t="s">
        <v>1378</v>
      </c>
      <c r="AL2000" s="38" t="s">
        <v>295</v>
      </c>
    </row>
    <row r="2001" spans="32:38" x14ac:dyDescent="0.25">
      <c r="AF2001" s="107">
        <v>1998</v>
      </c>
      <c r="AG2001" s="115" t="s">
        <v>2509</v>
      </c>
      <c r="AH2001" s="38" t="s">
        <v>297</v>
      </c>
      <c r="AJ2001" s="108">
        <v>1998</v>
      </c>
      <c r="AK2001" s="115" t="s">
        <v>3503</v>
      </c>
      <c r="AL2001" s="38" t="s">
        <v>297</v>
      </c>
    </row>
    <row r="2002" spans="32:38" x14ac:dyDescent="0.25">
      <c r="AF2002" s="107">
        <v>1999</v>
      </c>
      <c r="AG2002" s="115" t="s">
        <v>2510</v>
      </c>
      <c r="AH2002" s="38" t="s">
        <v>297</v>
      </c>
      <c r="AJ2002" s="108">
        <v>1999</v>
      </c>
      <c r="AK2002" s="115" t="s">
        <v>3504</v>
      </c>
      <c r="AL2002" s="38" t="s">
        <v>297</v>
      </c>
    </row>
    <row r="2003" spans="32:38" x14ac:dyDescent="0.25">
      <c r="AF2003" s="107">
        <v>2000</v>
      </c>
      <c r="AG2003" s="115" t="s">
        <v>2511</v>
      </c>
      <c r="AH2003" s="38" t="s">
        <v>297</v>
      </c>
      <c r="AJ2003" s="108">
        <v>2000</v>
      </c>
      <c r="AK2003" s="115" t="s">
        <v>3505</v>
      </c>
      <c r="AL2003" s="38" t="s">
        <v>297</v>
      </c>
    </row>
    <row r="2004" spans="32:38" x14ac:dyDescent="0.25">
      <c r="AF2004" s="107">
        <v>2001</v>
      </c>
      <c r="AG2004" s="115" t="s">
        <v>2512</v>
      </c>
      <c r="AH2004" s="38" t="s">
        <v>297</v>
      </c>
      <c r="AJ2004" s="108">
        <v>2001</v>
      </c>
      <c r="AK2004" s="115" t="s">
        <v>3506</v>
      </c>
      <c r="AL2004" s="38" t="s">
        <v>297</v>
      </c>
    </row>
    <row r="2005" spans="32:38" x14ac:dyDescent="0.25">
      <c r="AF2005" s="107">
        <v>2002</v>
      </c>
      <c r="AG2005" s="115" t="s">
        <v>2513</v>
      </c>
      <c r="AH2005" s="38" t="s">
        <v>297</v>
      </c>
      <c r="AJ2005" s="108">
        <v>2002</v>
      </c>
      <c r="AK2005" s="115" t="s">
        <v>3507</v>
      </c>
      <c r="AL2005" s="38" t="s">
        <v>297</v>
      </c>
    </row>
    <row r="2006" spans="32:38" x14ac:dyDescent="0.25">
      <c r="AF2006" s="107">
        <v>2003</v>
      </c>
      <c r="AG2006" s="115" t="s">
        <v>2514</v>
      </c>
      <c r="AH2006" s="38" t="s">
        <v>297</v>
      </c>
      <c r="AJ2006" s="108">
        <v>2003</v>
      </c>
      <c r="AK2006" s="115" t="s">
        <v>3508</v>
      </c>
      <c r="AL2006" s="38" t="s">
        <v>297</v>
      </c>
    </row>
    <row r="2007" spans="32:38" x14ac:dyDescent="0.25">
      <c r="AF2007" s="107">
        <v>2004</v>
      </c>
      <c r="AG2007" s="115" t="s">
        <v>2515</v>
      </c>
      <c r="AH2007" s="38" t="s">
        <v>297</v>
      </c>
      <c r="AJ2007" s="108">
        <v>2004</v>
      </c>
      <c r="AK2007" s="115" t="s">
        <v>3509</v>
      </c>
      <c r="AL2007" s="38" t="s">
        <v>297</v>
      </c>
    </row>
    <row r="2008" spans="32:38" x14ac:dyDescent="0.25">
      <c r="AF2008" s="107">
        <v>2005</v>
      </c>
      <c r="AG2008" s="115" t="s">
        <v>2516</v>
      </c>
      <c r="AH2008" s="38" t="s">
        <v>297</v>
      </c>
      <c r="AJ2008" s="108">
        <v>2005</v>
      </c>
      <c r="AK2008" s="115" t="s">
        <v>3510</v>
      </c>
      <c r="AL2008" s="38" t="s">
        <v>297</v>
      </c>
    </row>
    <row r="2009" spans="32:38" x14ac:dyDescent="0.25">
      <c r="AF2009" s="107">
        <v>2006</v>
      </c>
      <c r="AG2009" s="115" t="s">
        <v>2517</v>
      </c>
      <c r="AH2009" s="38" t="s">
        <v>297</v>
      </c>
      <c r="AJ2009" s="108">
        <v>2006</v>
      </c>
      <c r="AK2009" s="115" t="s">
        <v>3511</v>
      </c>
      <c r="AL2009" s="38" t="s">
        <v>297</v>
      </c>
    </row>
    <row r="2010" spans="32:38" x14ac:dyDescent="0.25">
      <c r="AF2010" s="107">
        <v>2007</v>
      </c>
      <c r="AG2010" s="115" t="s">
        <v>2518</v>
      </c>
      <c r="AH2010" s="38" t="s">
        <v>297</v>
      </c>
      <c r="AJ2010" s="108">
        <v>2007</v>
      </c>
      <c r="AK2010" s="115" t="s">
        <v>3512</v>
      </c>
      <c r="AL2010" s="38" t="s">
        <v>297</v>
      </c>
    </row>
    <row r="2011" spans="32:38" x14ac:dyDescent="0.25">
      <c r="AF2011" s="107">
        <v>2008</v>
      </c>
      <c r="AG2011" s="115" t="s">
        <v>2519</v>
      </c>
      <c r="AH2011" s="38" t="s">
        <v>297</v>
      </c>
      <c r="AJ2011" s="108">
        <v>2008</v>
      </c>
      <c r="AK2011" s="115" t="s">
        <v>3513</v>
      </c>
      <c r="AL2011" s="38" t="s">
        <v>297</v>
      </c>
    </row>
    <row r="2012" spans="32:38" x14ac:dyDescent="0.25">
      <c r="AF2012" s="107">
        <v>2009</v>
      </c>
      <c r="AG2012" s="115" t="s">
        <v>2520</v>
      </c>
      <c r="AH2012" s="38" t="s">
        <v>297</v>
      </c>
      <c r="AJ2012" s="108">
        <v>2009</v>
      </c>
      <c r="AK2012" s="115" t="s">
        <v>3514</v>
      </c>
      <c r="AL2012" s="38" t="s">
        <v>297</v>
      </c>
    </row>
    <row r="2013" spans="32:38" x14ac:dyDescent="0.25">
      <c r="AF2013" s="107">
        <v>2010</v>
      </c>
      <c r="AG2013" s="115" t="s">
        <v>2521</v>
      </c>
      <c r="AH2013" s="38" t="s">
        <v>297</v>
      </c>
      <c r="AJ2013" s="108">
        <v>2010</v>
      </c>
      <c r="AK2013" s="115" t="s">
        <v>3515</v>
      </c>
      <c r="AL2013" s="38" t="s">
        <v>297</v>
      </c>
    </row>
    <row r="2014" spans="32:38" x14ac:dyDescent="0.25">
      <c r="AF2014" s="107">
        <v>2011</v>
      </c>
      <c r="AG2014" s="115" t="s">
        <v>2522</v>
      </c>
      <c r="AH2014" s="38" t="s">
        <v>297</v>
      </c>
      <c r="AJ2014" s="108">
        <v>2011</v>
      </c>
      <c r="AK2014" s="115" t="s">
        <v>3516</v>
      </c>
      <c r="AL2014" s="38" t="s">
        <v>297</v>
      </c>
    </row>
    <row r="2015" spans="32:38" x14ac:dyDescent="0.25">
      <c r="AF2015" s="107">
        <v>2012</v>
      </c>
      <c r="AG2015" s="115" t="s">
        <v>2523</v>
      </c>
      <c r="AH2015" s="38" t="s">
        <v>297</v>
      </c>
      <c r="AJ2015" s="108">
        <v>2012</v>
      </c>
      <c r="AK2015" s="115" t="s">
        <v>3517</v>
      </c>
      <c r="AL2015" s="38" t="s">
        <v>297</v>
      </c>
    </row>
    <row r="2016" spans="32:38" x14ac:dyDescent="0.25">
      <c r="AF2016" s="107">
        <v>2013</v>
      </c>
      <c r="AG2016" s="115" t="s">
        <v>2524</v>
      </c>
      <c r="AH2016" s="38" t="s">
        <v>297</v>
      </c>
      <c r="AJ2016" s="108">
        <v>2013</v>
      </c>
      <c r="AK2016" s="115" t="s">
        <v>3518</v>
      </c>
      <c r="AL2016" s="38" t="s">
        <v>297</v>
      </c>
    </row>
    <row r="2017" spans="32:38" x14ac:dyDescent="0.25">
      <c r="AF2017" s="107">
        <v>2014</v>
      </c>
      <c r="AG2017" s="115" t="s">
        <v>2525</v>
      </c>
      <c r="AH2017" s="38" t="s">
        <v>297</v>
      </c>
      <c r="AJ2017" s="108">
        <v>2014</v>
      </c>
      <c r="AK2017" s="115" t="s">
        <v>3519</v>
      </c>
      <c r="AL2017" s="38" t="s">
        <v>297</v>
      </c>
    </row>
    <row r="2018" spans="32:38" x14ac:dyDescent="0.25">
      <c r="AF2018" s="107">
        <v>2015</v>
      </c>
      <c r="AG2018" s="115" t="s">
        <v>2526</v>
      </c>
      <c r="AH2018" s="38" t="s">
        <v>297</v>
      </c>
      <c r="AJ2018" s="108">
        <v>2015</v>
      </c>
      <c r="AK2018" s="115" t="s">
        <v>3520</v>
      </c>
      <c r="AL2018" s="38" t="s">
        <v>297</v>
      </c>
    </row>
    <row r="2019" spans="32:38" x14ac:dyDescent="0.25">
      <c r="AF2019" s="107">
        <v>2016</v>
      </c>
      <c r="AG2019" s="115" t="s">
        <v>2527</v>
      </c>
      <c r="AH2019" s="38" t="s">
        <v>297</v>
      </c>
      <c r="AJ2019" s="108">
        <v>2016</v>
      </c>
      <c r="AK2019" s="115" t="s">
        <v>3521</v>
      </c>
      <c r="AL2019" s="38" t="s">
        <v>297</v>
      </c>
    </row>
    <row r="2020" spans="32:38" x14ac:dyDescent="0.25">
      <c r="AF2020" s="107">
        <v>2017</v>
      </c>
      <c r="AG2020" s="115" t="s">
        <v>2528</v>
      </c>
      <c r="AH2020" s="38" t="s">
        <v>297</v>
      </c>
      <c r="AJ2020" s="108">
        <v>2017</v>
      </c>
      <c r="AK2020" s="115" t="s">
        <v>3522</v>
      </c>
      <c r="AL2020" s="38" t="s">
        <v>297</v>
      </c>
    </row>
    <row r="2021" spans="32:38" x14ac:dyDescent="0.25">
      <c r="AF2021" s="107">
        <v>2018</v>
      </c>
      <c r="AG2021" s="115" t="s">
        <v>2529</v>
      </c>
      <c r="AH2021" s="38" t="s">
        <v>297</v>
      </c>
      <c r="AJ2021" s="108">
        <v>2018</v>
      </c>
      <c r="AK2021" s="115" t="s">
        <v>3523</v>
      </c>
      <c r="AL2021" s="38" t="s">
        <v>297</v>
      </c>
    </row>
    <row r="2022" spans="32:38" x14ac:dyDescent="0.25">
      <c r="AF2022" s="107">
        <v>2019</v>
      </c>
      <c r="AG2022" s="115" t="s">
        <v>2530</v>
      </c>
      <c r="AH2022" s="38" t="s">
        <v>297</v>
      </c>
      <c r="AJ2022" s="108">
        <v>2019</v>
      </c>
      <c r="AK2022" s="115" t="s">
        <v>3524</v>
      </c>
      <c r="AL2022" s="38" t="s">
        <v>297</v>
      </c>
    </row>
    <row r="2023" spans="32:38" x14ac:dyDescent="0.25">
      <c r="AF2023" s="107">
        <v>2020</v>
      </c>
      <c r="AG2023" s="115" t="s">
        <v>2531</v>
      </c>
      <c r="AH2023" s="38" t="s">
        <v>297</v>
      </c>
      <c r="AJ2023" s="108">
        <v>2020</v>
      </c>
      <c r="AK2023" s="115" t="s">
        <v>3525</v>
      </c>
      <c r="AL2023" s="38" t="s">
        <v>297</v>
      </c>
    </row>
    <row r="2024" spans="32:38" x14ac:dyDescent="0.25">
      <c r="AF2024" s="107">
        <v>2021</v>
      </c>
      <c r="AG2024" s="115" t="s">
        <v>2532</v>
      </c>
      <c r="AH2024" s="38" t="s">
        <v>297</v>
      </c>
      <c r="AJ2024" s="108">
        <v>2021</v>
      </c>
      <c r="AK2024" s="115" t="s">
        <v>3526</v>
      </c>
      <c r="AL2024" s="38" t="s">
        <v>297</v>
      </c>
    </row>
    <row r="2025" spans="32:38" x14ac:dyDescent="0.25">
      <c r="AF2025" s="107">
        <v>2022</v>
      </c>
      <c r="AG2025" s="115" t="s">
        <v>2533</v>
      </c>
      <c r="AH2025" s="38" t="s">
        <v>297</v>
      </c>
      <c r="AJ2025" s="108">
        <v>2022</v>
      </c>
      <c r="AK2025" s="115" t="s">
        <v>3527</v>
      </c>
      <c r="AL2025" s="38" t="s">
        <v>297</v>
      </c>
    </row>
    <row r="2026" spans="32:38" x14ac:dyDescent="0.25">
      <c r="AF2026" s="107">
        <v>2023</v>
      </c>
      <c r="AG2026" s="115" t="s">
        <v>2534</v>
      </c>
      <c r="AH2026" s="38" t="s">
        <v>297</v>
      </c>
      <c r="AJ2026" s="108">
        <v>2023</v>
      </c>
      <c r="AK2026" s="115" t="s">
        <v>3528</v>
      </c>
      <c r="AL2026" s="38" t="s">
        <v>297</v>
      </c>
    </row>
    <row r="2027" spans="32:38" x14ac:dyDescent="0.25">
      <c r="AF2027" s="107">
        <v>2024</v>
      </c>
      <c r="AG2027" s="115" t="s">
        <v>2535</v>
      </c>
      <c r="AH2027" s="38" t="s">
        <v>297</v>
      </c>
      <c r="AJ2027" s="108">
        <v>2024</v>
      </c>
      <c r="AK2027" s="115" t="s">
        <v>3529</v>
      </c>
      <c r="AL2027" s="38" t="s">
        <v>297</v>
      </c>
    </row>
    <row r="2028" spans="32:38" x14ac:dyDescent="0.25">
      <c r="AF2028" s="107">
        <v>2025</v>
      </c>
      <c r="AG2028" s="115" t="s">
        <v>2536</v>
      </c>
      <c r="AH2028" s="38" t="s">
        <v>297</v>
      </c>
      <c r="AJ2028" s="108">
        <v>2025</v>
      </c>
      <c r="AK2028" s="115" t="s">
        <v>3530</v>
      </c>
      <c r="AL2028" s="38" t="s">
        <v>297</v>
      </c>
    </row>
    <row r="2029" spans="32:38" x14ac:dyDescent="0.25">
      <c r="AF2029" s="107">
        <v>2026</v>
      </c>
      <c r="AG2029" s="115" t="s">
        <v>2537</v>
      </c>
      <c r="AH2029" s="38" t="s">
        <v>297</v>
      </c>
      <c r="AJ2029" s="108">
        <v>2026</v>
      </c>
      <c r="AK2029" s="115" t="s">
        <v>3531</v>
      </c>
      <c r="AL2029" s="38" t="s">
        <v>297</v>
      </c>
    </row>
    <row r="2030" spans="32:38" x14ac:dyDescent="0.25">
      <c r="AF2030" s="107">
        <v>2027</v>
      </c>
      <c r="AG2030" s="115" t="s">
        <v>2538</v>
      </c>
      <c r="AH2030" s="38" t="s">
        <v>297</v>
      </c>
      <c r="AJ2030" s="108">
        <v>2027</v>
      </c>
      <c r="AK2030" s="115" t="s">
        <v>3532</v>
      </c>
      <c r="AL2030" s="38" t="s">
        <v>297</v>
      </c>
    </row>
    <row r="2031" spans="32:38" x14ac:dyDescent="0.25">
      <c r="AF2031" s="107">
        <v>2028</v>
      </c>
      <c r="AG2031" s="115" t="s">
        <v>2539</v>
      </c>
      <c r="AH2031" s="38" t="s">
        <v>297</v>
      </c>
      <c r="AJ2031" s="108">
        <v>2028</v>
      </c>
      <c r="AK2031" s="115" t="s">
        <v>3533</v>
      </c>
      <c r="AL2031" s="38" t="s">
        <v>297</v>
      </c>
    </row>
    <row r="2032" spans="32:38" x14ac:dyDescent="0.25">
      <c r="AF2032" s="107">
        <v>2029</v>
      </c>
      <c r="AG2032" s="115" t="s">
        <v>2540</v>
      </c>
      <c r="AH2032" s="38" t="s">
        <v>297</v>
      </c>
      <c r="AJ2032" s="108">
        <v>2029</v>
      </c>
      <c r="AK2032" s="115" t="s">
        <v>3534</v>
      </c>
      <c r="AL2032" s="38" t="s">
        <v>297</v>
      </c>
    </row>
    <row r="2033" spans="32:38" x14ac:dyDescent="0.25">
      <c r="AF2033" s="107">
        <v>2030</v>
      </c>
      <c r="AG2033" s="115" t="s">
        <v>2541</v>
      </c>
      <c r="AH2033" s="38" t="s">
        <v>297</v>
      </c>
      <c r="AJ2033" s="108">
        <v>2030</v>
      </c>
      <c r="AK2033" s="115" t="s">
        <v>3535</v>
      </c>
      <c r="AL2033" s="38" t="s">
        <v>297</v>
      </c>
    </row>
    <row r="2034" spans="32:38" x14ac:dyDescent="0.25">
      <c r="AF2034" s="107">
        <v>2031</v>
      </c>
      <c r="AG2034" s="115" t="s">
        <v>2542</v>
      </c>
      <c r="AH2034" s="38" t="s">
        <v>297</v>
      </c>
      <c r="AJ2034" s="108">
        <v>2031</v>
      </c>
      <c r="AK2034" s="115" t="s">
        <v>3536</v>
      </c>
      <c r="AL2034" s="38" t="s">
        <v>297</v>
      </c>
    </row>
    <row r="2035" spans="32:38" x14ac:dyDescent="0.25">
      <c r="AF2035" s="107">
        <v>2032</v>
      </c>
      <c r="AG2035" s="115" t="s">
        <v>2543</v>
      </c>
      <c r="AH2035" s="38" t="s">
        <v>297</v>
      </c>
      <c r="AJ2035" s="108">
        <v>2032</v>
      </c>
      <c r="AK2035" s="115" t="s">
        <v>3537</v>
      </c>
      <c r="AL2035" s="38" t="s">
        <v>297</v>
      </c>
    </row>
    <row r="2036" spans="32:38" x14ac:dyDescent="0.25">
      <c r="AF2036" s="107">
        <v>2033</v>
      </c>
      <c r="AG2036" s="115" t="s">
        <v>2544</v>
      </c>
      <c r="AH2036" s="38" t="s">
        <v>297</v>
      </c>
      <c r="AJ2036" s="108">
        <v>2033</v>
      </c>
      <c r="AK2036" s="115" t="s">
        <v>3538</v>
      </c>
      <c r="AL2036" s="38" t="s">
        <v>297</v>
      </c>
    </row>
    <row r="2037" spans="32:38" x14ac:dyDescent="0.25">
      <c r="AF2037" s="107">
        <v>2034</v>
      </c>
      <c r="AG2037" s="115" t="s">
        <v>2545</v>
      </c>
      <c r="AH2037" s="38" t="s">
        <v>297</v>
      </c>
      <c r="AJ2037" s="108">
        <v>2034</v>
      </c>
      <c r="AK2037" s="115" t="s">
        <v>3539</v>
      </c>
      <c r="AL2037" s="38" t="s">
        <v>297</v>
      </c>
    </row>
    <row r="2038" spans="32:38" x14ac:dyDescent="0.25">
      <c r="AF2038" s="107">
        <v>2035</v>
      </c>
      <c r="AG2038" s="115" t="s">
        <v>2546</v>
      </c>
      <c r="AH2038" s="38" t="s">
        <v>297</v>
      </c>
      <c r="AJ2038" s="108">
        <v>2035</v>
      </c>
      <c r="AK2038" s="115" t="s">
        <v>3540</v>
      </c>
      <c r="AL2038" s="38" t="s">
        <v>297</v>
      </c>
    </row>
    <row r="2039" spans="32:38" x14ac:dyDescent="0.25">
      <c r="AF2039" s="107">
        <v>2036</v>
      </c>
      <c r="AG2039" s="115" t="s">
        <v>2547</v>
      </c>
      <c r="AH2039" s="38" t="s">
        <v>297</v>
      </c>
      <c r="AJ2039" s="108">
        <v>2036</v>
      </c>
      <c r="AK2039" s="115" t="s">
        <v>3541</v>
      </c>
      <c r="AL2039" s="38" t="s">
        <v>297</v>
      </c>
    </row>
    <row r="2040" spans="32:38" x14ac:dyDescent="0.25">
      <c r="AF2040" s="107">
        <v>2037</v>
      </c>
      <c r="AG2040" s="115" t="s">
        <v>2548</v>
      </c>
      <c r="AH2040" s="38" t="s">
        <v>297</v>
      </c>
      <c r="AJ2040" s="108">
        <v>2037</v>
      </c>
      <c r="AK2040" s="115" t="s">
        <v>3542</v>
      </c>
      <c r="AL2040" s="38" t="s">
        <v>297</v>
      </c>
    </row>
    <row r="2041" spans="32:38" x14ac:dyDescent="0.25">
      <c r="AF2041" s="107">
        <v>2038</v>
      </c>
      <c r="AG2041" s="115" t="s">
        <v>2549</v>
      </c>
      <c r="AH2041" s="38" t="s">
        <v>297</v>
      </c>
      <c r="AJ2041" s="108">
        <v>2038</v>
      </c>
      <c r="AK2041" s="115" t="s">
        <v>3543</v>
      </c>
      <c r="AL2041" s="38" t="s">
        <v>297</v>
      </c>
    </row>
    <row r="2042" spans="32:38" x14ac:dyDescent="0.25">
      <c r="AF2042" s="107">
        <v>2039</v>
      </c>
      <c r="AG2042" s="115" t="s">
        <v>2550</v>
      </c>
      <c r="AH2042" s="38" t="s">
        <v>297</v>
      </c>
      <c r="AJ2042" s="108">
        <v>2039</v>
      </c>
      <c r="AK2042" s="115" t="s">
        <v>3544</v>
      </c>
      <c r="AL2042" s="38" t="s">
        <v>297</v>
      </c>
    </row>
    <row r="2043" spans="32:38" x14ac:dyDescent="0.25">
      <c r="AF2043" s="107">
        <v>2040</v>
      </c>
      <c r="AG2043" s="115" t="s">
        <v>2551</v>
      </c>
      <c r="AH2043" s="38" t="s">
        <v>297</v>
      </c>
      <c r="AJ2043" s="108">
        <v>2040</v>
      </c>
      <c r="AK2043" s="115" t="s">
        <v>3545</v>
      </c>
      <c r="AL2043" s="38" t="s">
        <v>297</v>
      </c>
    </row>
    <row r="2044" spans="32:38" x14ac:dyDescent="0.25">
      <c r="AF2044" s="107">
        <v>2041</v>
      </c>
      <c r="AG2044" s="115" t="s">
        <v>2552</v>
      </c>
      <c r="AH2044" s="38" t="s">
        <v>297</v>
      </c>
      <c r="AJ2044" s="108">
        <v>2041</v>
      </c>
      <c r="AK2044" s="115" t="s">
        <v>3546</v>
      </c>
      <c r="AL2044" s="38" t="s">
        <v>297</v>
      </c>
    </row>
    <row r="2045" spans="32:38" x14ac:dyDescent="0.25">
      <c r="AF2045" s="107">
        <v>2042</v>
      </c>
      <c r="AG2045" s="115" t="s">
        <v>2553</v>
      </c>
      <c r="AH2045" s="38" t="s">
        <v>297</v>
      </c>
      <c r="AJ2045" s="108">
        <v>2042</v>
      </c>
      <c r="AK2045" s="115" t="s">
        <v>3547</v>
      </c>
      <c r="AL2045" s="38" t="s">
        <v>297</v>
      </c>
    </row>
    <row r="2046" spans="32:38" x14ac:dyDescent="0.25">
      <c r="AF2046" s="107">
        <v>2043</v>
      </c>
      <c r="AG2046" s="115" t="s">
        <v>2554</v>
      </c>
      <c r="AH2046" s="38" t="s">
        <v>297</v>
      </c>
      <c r="AJ2046" s="108">
        <v>2043</v>
      </c>
      <c r="AK2046" s="115" t="s">
        <v>3548</v>
      </c>
      <c r="AL2046" s="38" t="s">
        <v>297</v>
      </c>
    </row>
    <row r="2047" spans="32:38" x14ac:dyDescent="0.25">
      <c r="AF2047" s="107">
        <v>2044</v>
      </c>
      <c r="AG2047" s="115" t="s">
        <v>2555</v>
      </c>
      <c r="AH2047" s="38" t="s">
        <v>297</v>
      </c>
      <c r="AJ2047" s="108">
        <v>2044</v>
      </c>
      <c r="AK2047" s="115" t="s">
        <v>3549</v>
      </c>
      <c r="AL2047" s="38" t="s">
        <v>297</v>
      </c>
    </row>
    <row r="2048" spans="32:38" x14ac:dyDescent="0.25">
      <c r="AF2048" s="107">
        <v>2045</v>
      </c>
      <c r="AG2048" s="115" t="s">
        <v>2556</v>
      </c>
      <c r="AH2048" s="38" t="s">
        <v>297</v>
      </c>
      <c r="AJ2048" s="108">
        <v>2045</v>
      </c>
      <c r="AK2048" s="115" t="s">
        <v>3550</v>
      </c>
      <c r="AL2048" s="38" t="s">
        <v>297</v>
      </c>
    </row>
    <row r="2049" spans="32:38" x14ac:dyDescent="0.25">
      <c r="AF2049" s="107">
        <v>2046</v>
      </c>
      <c r="AG2049" s="115" t="s">
        <v>2557</v>
      </c>
      <c r="AH2049" s="38" t="s">
        <v>297</v>
      </c>
      <c r="AJ2049" s="108">
        <v>2046</v>
      </c>
      <c r="AK2049" s="115" t="s">
        <v>3551</v>
      </c>
      <c r="AL2049" s="38" t="s">
        <v>297</v>
      </c>
    </row>
    <row r="2050" spans="32:38" x14ac:dyDescent="0.25">
      <c r="AF2050" s="107">
        <v>2047</v>
      </c>
      <c r="AG2050" s="115" t="s">
        <v>2558</v>
      </c>
      <c r="AH2050" s="38" t="s">
        <v>297</v>
      </c>
      <c r="AJ2050" s="108">
        <v>2047</v>
      </c>
      <c r="AK2050" s="115" t="s">
        <v>3552</v>
      </c>
      <c r="AL2050" s="38" t="s">
        <v>297</v>
      </c>
    </row>
    <row r="2051" spans="32:38" x14ac:dyDescent="0.25">
      <c r="AF2051" s="107">
        <v>2048</v>
      </c>
      <c r="AG2051" s="115" t="s">
        <v>2559</v>
      </c>
      <c r="AH2051" s="38" t="s">
        <v>297</v>
      </c>
      <c r="AJ2051" s="108">
        <v>2048</v>
      </c>
      <c r="AK2051" s="115" t="s">
        <v>3553</v>
      </c>
      <c r="AL2051" s="38" t="s">
        <v>297</v>
      </c>
    </row>
    <row r="2052" spans="32:38" x14ac:dyDescent="0.25">
      <c r="AF2052" s="107">
        <v>2049</v>
      </c>
      <c r="AG2052" s="115" t="s">
        <v>2560</v>
      </c>
      <c r="AH2052" s="38" t="s">
        <v>297</v>
      </c>
      <c r="AJ2052" s="108">
        <v>2049</v>
      </c>
      <c r="AK2052" s="115" t="s">
        <v>3554</v>
      </c>
      <c r="AL2052" s="38" t="s">
        <v>297</v>
      </c>
    </row>
    <row r="2053" spans="32:38" x14ac:dyDescent="0.25">
      <c r="AF2053" s="107">
        <v>2050</v>
      </c>
      <c r="AG2053" s="115" t="s">
        <v>2561</v>
      </c>
      <c r="AH2053" s="38" t="s">
        <v>297</v>
      </c>
      <c r="AJ2053" s="108">
        <v>2050</v>
      </c>
      <c r="AK2053" s="115" t="s">
        <v>3555</v>
      </c>
      <c r="AL2053" s="38" t="s">
        <v>297</v>
      </c>
    </row>
    <row r="2054" spans="32:38" x14ac:dyDescent="0.25">
      <c r="AF2054" s="107">
        <v>2051</v>
      </c>
      <c r="AG2054" s="115" t="s">
        <v>2562</v>
      </c>
      <c r="AH2054" s="38" t="s">
        <v>297</v>
      </c>
      <c r="AJ2054" s="108">
        <v>2051</v>
      </c>
      <c r="AK2054" s="115" t="s">
        <v>3556</v>
      </c>
      <c r="AL2054" s="38" t="s">
        <v>297</v>
      </c>
    </row>
    <row r="2055" spans="32:38" x14ac:dyDescent="0.25">
      <c r="AF2055" s="107">
        <v>2052</v>
      </c>
      <c r="AG2055" s="115" t="s">
        <v>2563</v>
      </c>
      <c r="AH2055" s="38" t="s">
        <v>297</v>
      </c>
      <c r="AJ2055" s="108">
        <v>2052</v>
      </c>
      <c r="AK2055" s="115" t="s">
        <v>3557</v>
      </c>
      <c r="AL2055" s="38" t="s">
        <v>297</v>
      </c>
    </row>
    <row r="2056" spans="32:38" x14ac:dyDescent="0.25">
      <c r="AF2056" s="107">
        <v>2053</v>
      </c>
      <c r="AG2056" s="115" t="s">
        <v>2564</v>
      </c>
      <c r="AH2056" s="38" t="s">
        <v>297</v>
      </c>
      <c r="AJ2056" s="108">
        <v>2053</v>
      </c>
      <c r="AK2056" s="115" t="s">
        <v>3558</v>
      </c>
      <c r="AL2056" s="38" t="s">
        <v>297</v>
      </c>
    </row>
    <row r="2057" spans="32:38" x14ac:dyDescent="0.25">
      <c r="AF2057" s="107">
        <v>2054</v>
      </c>
      <c r="AG2057" s="115" t="s">
        <v>2565</v>
      </c>
      <c r="AH2057" s="38" t="s">
        <v>297</v>
      </c>
      <c r="AJ2057" s="108">
        <v>2054</v>
      </c>
      <c r="AK2057" s="115" t="s">
        <v>3559</v>
      </c>
      <c r="AL2057" s="38" t="s">
        <v>297</v>
      </c>
    </row>
    <row r="2058" spans="32:38" x14ac:dyDescent="0.25">
      <c r="AF2058" s="107">
        <v>2055</v>
      </c>
      <c r="AG2058" s="115" t="s">
        <v>2566</v>
      </c>
      <c r="AH2058" s="38" t="s">
        <v>297</v>
      </c>
      <c r="AJ2058" s="108">
        <v>2055</v>
      </c>
      <c r="AK2058" s="115" t="s">
        <v>3560</v>
      </c>
      <c r="AL2058" s="38" t="s">
        <v>297</v>
      </c>
    </row>
    <row r="2059" spans="32:38" x14ac:dyDescent="0.25">
      <c r="AF2059" s="107">
        <v>2056</v>
      </c>
      <c r="AG2059" s="115" t="s">
        <v>2567</v>
      </c>
      <c r="AH2059" s="38" t="s">
        <v>297</v>
      </c>
      <c r="AJ2059" s="108">
        <v>2056</v>
      </c>
      <c r="AK2059" s="115" t="s">
        <v>3561</v>
      </c>
      <c r="AL2059" s="38" t="s">
        <v>297</v>
      </c>
    </row>
    <row r="2060" spans="32:38" x14ac:dyDescent="0.25">
      <c r="AF2060" s="107">
        <v>2057</v>
      </c>
      <c r="AG2060" s="115" t="s">
        <v>2568</v>
      </c>
      <c r="AH2060" s="38" t="s">
        <v>297</v>
      </c>
      <c r="AJ2060" s="108">
        <v>2057</v>
      </c>
      <c r="AK2060" s="115" t="s">
        <v>3562</v>
      </c>
      <c r="AL2060" s="38" t="s">
        <v>297</v>
      </c>
    </row>
    <row r="2061" spans="32:38" x14ac:dyDescent="0.25">
      <c r="AF2061" s="107">
        <v>2058</v>
      </c>
      <c r="AG2061" s="115" t="s">
        <v>2569</v>
      </c>
      <c r="AH2061" s="38" t="s">
        <v>297</v>
      </c>
      <c r="AJ2061" s="108">
        <v>2058</v>
      </c>
      <c r="AK2061" s="115" t="s">
        <v>3563</v>
      </c>
      <c r="AL2061" s="38" t="s">
        <v>297</v>
      </c>
    </row>
    <row r="2062" spans="32:38" x14ac:dyDescent="0.25">
      <c r="AF2062" s="107">
        <v>2059</v>
      </c>
      <c r="AG2062" s="115" t="s">
        <v>2570</v>
      </c>
      <c r="AH2062" s="38" t="s">
        <v>297</v>
      </c>
      <c r="AJ2062" s="108">
        <v>2059</v>
      </c>
      <c r="AK2062" s="115" t="s">
        <v>3564</v>
      </c>
      <c r="AL2062" s="38" t="s">
        <v>297</v>
      </c>
    </row>
    <row r="2063" spans="32:38" x14ac:dyDescent="0.25">
      <c r="AF2063" s="107">
        <v>2060</v>
      </c>
      <c r="AG2063" s="115" t="s">
        <v>2571</v>
      </c>
      <c r="AH2063" s="38" t="s">
        <v>297</v>
      </c>
      <c r="AJ2063" s="108">
        <v>2060</v>
      </c>
      <c r="AK2063" s="115" t="s">
        <v>3565</v>
      </c>
      <c r="AL2063" s="38" t="s">
        <v>297</v>
      </c>
    </row>
    <row r="2064" spans="32:38" x14ac:dyDescent="0.25">
      <c r="AF2064" s="107">
        <v>2061</v>
      </c>
      <c r="AG2064" s="115" t="s">
        <v>2572</v>
      </c>
      <c r="AH2064" s="38" t="s">
        <v>297</v>
      </c>
      <c r="AJ2064" s="108">
        <v>2061</v>
      </c>
      <c r="AK2064" s="115" t="s">
        <v>3566</v>
      </c>
      <c r="AL2064" s="38" t="s">
        <v>297</v>
      </c>
    </row>
    <row r="2065" spans="32:38" x14ac:dyDescent="0.25">
      <c r="AF2065" s="107">
        <v>2062</v>
      </c>
      <c r="AG2065" s="115" t="s">
        <v>2573</v>
      </c>
      <c r="AH2065" s="38" t="s">
        <v>297</v>
      </c>
      <c r="AJ2065" s="108">
        <v>2062</v>
      </c>
      <c r="AK2065" s="115" t="s">
        <v>3567</v>
      </c>
      <c r="AL2065" s="38" t="s">
        <v>297</v>
      </c>
    </row>
    <row r="2066" spans="32:38" x14ac:dyDescent="0.25">
      <c r="AF2066" s="107">
        <v>2063</v>
      </c>
      <c r="AG2066" s="115" t="s">
        <v>2574</v>
      </c>
      <c r="AH2066" s="38" t="s">
        <v>297</v>
      </c>
      <c r="AJ2066" s="108">
        <v>2063</v>
      </c>
      <c r="AK2066" s="115" t="s">
        <v>3568</v>
      </c>
      <c r="AL2066" s="38" t="s">
        <v>297</v>
      </c>
    </row>
    <row r="2067" spans="32:38" x14ac:dyDescent="0.25">
      <c r="AF2067" s="107">
        <v>2064</v>
      </c>
      <c r="AG2067" s="115" t="s">
        <v>2575</v>
      </c>
      <c r="AH2067" s="38" t="s">
        <v>297</v>
      </c>
      <c r="AJ2067" s="108">
        <v>2064</v>
      </c>
      <c r="AK2067" s="115" t="s">
        <v>3569</v>
      </c>
      <c r="AL2067" s="38" t="s">
        <v>297</v>
      </c>
    </row>
    <row r="2068" spans="32:38" x14ac:dyDescent="0.25">
      <c r="AF2068" s="107">
        <v>2065</v>
      </c>
      <c r="AG2068" s="115" t="s">
        <v>2576</v>
      </c>
      <c r="AH2068" s="38" t="s">
        <v>297</v>
      </c>
      <c r="AJ2068" s="108">
        <v>2065</v>
      </c>
      <c r="AK2068" s="115" t="s">
        <v>3570</v>
      </c>
      <c r="AL2068" s="38" t="s">
        <v>297</v>
      </c>
    </row>
    <row r="2069" spans="32:38" x14ac:dyDescent="0.25">
      <c r="AF2069" s="107">
        <v>2066</v>
      </c>
      <c r="AG2069" s="115" t="s">
        <v>2577</v>
      </c>
      <c r="AH2069" s="38" t="s">
        <v>297</v>
      </c>
      <c r="AJ2069" s="108">
        <v>2066</v>
      </c>
      <c r="AK2069" s="115" t="s">
        <v>3571</v>
      </c>
      <c r="AL2069" s="38" t="s">
        <v>297</v>
      </c>
    </row>
    <row r="2070" spans="32:38" x14ac:dyDescent="0.25">
      <c r="AF2070" s="107">
        <v>2067</v>
      </c>
      <c r="AG2070" s="115" t="s">
        <v>2578</v>
      </c>
      <c r="AH2070" s="38" t="s">
        <v>297</v>
      </c>
      <c r="AJ2070" s="108">
        <v>2067</v>
      </c>
      <c r="AK2070" s="115" t="s">
        <v>3572</v>
      </c>
      <c r="AL2070" s="38" t="s">
        <v>297</v>
      </c>
    </row>
    <row r="2071" spans="32:38" x14ac:dyDescent="0.25">
      <c r="AF2071" s="107">
        <v>2068</v>
      </c>
      <c r="AG2071" s="115" t="s">
        <v>2579</v>
      </c>
      <c r="AH2071" s="38" t="s">
        <v>297</v>
      </c>
      <c r="AJ2071" s="108">
        <v>2068</v>
      </c>
      <c r="AK2071" s="115" t="s">
        <v>3573</v>
      </c>
      <c r="AL2071" s="38" t="s">
        <v>297</v>
      </c>
    </row>
    <row r="2072" spans="32:38" x14ac:dyDescent="0.25">
      <c r="AF2072" s="107">
        <v>2069</v>
      </c>
      <c r="AG2072" s="115" t="s">
        <v>2580</v>
      </c>
      <c r="AH2072" s="38" t="s">
        <v>297</v>
      </c>
      <c r="AJ2072" s="108">
        <v>2069</v>
      </c>
      <c r="AK2072" s="115" t="s">
        <v>3574</v>
      </c>
      <c r="AL2072" s="38" t="s">
        <v>297</v>
      </c>
    </row>
    <row r="2073" spans="32:38" x14ac:dyDescent="0.25">
      <c r="AF2073" s="107">
        <v>2070</v>
      </c>
      <c r="AG2073" s="115" t="s">
        <v>2581</v>
      </c>
      <c r="AH2073" s="38" t="s">
        <v>297</v>
      </c>
      <c r="AJ2073" s="108">
        <v>2070</v>
      </c>
      <c r="AK2073" s="115" t="s">
        <v>3575</v>
      </c>
      <c r="AL2073" s="38" t="s">
        <v>297</v>
      </c>
    </row>
    <row r="2074" spans="32:38" x14ac:dyDescent="0.25">
      <c r="AF2074" s="107">
        <v>2071</v>
      </c>
      <c r="AG2074" s="115" t="s">
        <v>2582</v>
      </c>
      <c r="AH2074" s="38" t="s">
        <v>297</v>
      </c>
      <c r="AJ2074" s="108">
        <v>2071</v>
      </c>
      <c r="AK2074" s="115" t="s">
        <v>3576</v>
      </c>
      <c r="AL2074" s="38" t="s">
        <v>297</v>
      </c>
    </row>
    <row r="2075" spans="32:38" x14ac:dyDescent="0.25">
      <c r="AF2075" s="107">
        <v>2072</v>
      </c>
      <c r="AG2075" s="115" t="s">
        <v>2583</v>
      </c>
      <c r="AH2075" s="38" t="s">
        <v>297</v>
      </c>
      <c r="AJ2075" s="108">
        <v>2072</v>
      </c>
      <c r="AK2075" s="115" t="s">
        <v>3577</v>
      </c>
      <c r="AL2075" s="38" t="s">
        <v>297</v>
      </c>
    </row>
    <row r="2076" spans="32:38" x14ac:dyDescent="0.25">
      <c r="AF2076" s="107">
        <v>2073</v>
      </c>
      <c r="AG2076" s="115" t="s">
        <v>2584</v>
      </c>
      <c r="AH2076" s="38" t="s">
        <v>297</v>
      </c>
      <c r="AJ2076" s="108">
        <v>2073</v>
      </c>
      <c r="AK2076" s="115" t="s">
        <v>3578</v>
      </c>
      <c r="AL2076" s="38" t="s">
        <v>297</v>
      </c>
    </row>
    <row r="2077" spans="32:38" x14ac:dyDescent="0.25">
      <c r="AF2077" s="107">
        <v>2074</v>
      </c>
      <c r="AG2077" s="115" t="s">
        <v>2585</v>
      </c>
      <c r="AH2077" s="38" t="s">
        <v>297</v>
      </c>
      <c r="AJ2077" s="108">
        <v>2074</v>
      </c>
      <c r="AK2077" s="115" t="s">
        <v>3579</v>
      </c>
      <c r="AL2077" s="38" t="s">
        <v>297</v>
      </c>
    </row>
    <row r="2078" spans="32:38" x14ac:dyDescent="0.25">
      <c r="AF2078" s="107">
        <v>2075</v>
      </c>
      <c r="AG2078" s="115" t="s">
        <v>2586</v>
      </c>
      <c r="AH2078" s="38" t="s">
        <v>297</v>
      </c>
      <c r="AJ2078" s="108">
        <v>2075</v>
      </c>
      <c r="AK2078" s="115" t="s">
        <v>3580</v>
      </c>
      <c r="AL2078" s="38" t="s">
        <v>297</v>
      </c>
    </row>
    <row r="2079" spans="32:38" x14ac:dyDescent="0.25">
      <c r="AF2079" s="107">
        <v>2076</v>
      </c>
      <c r="AG2079" s="115" t="s">
        <v>2587</v>
      </c>
      <c r="AH2079" s="38" t="s">
        <v>297</v>
      </c>
      <c r="AJ2079" s="108">
        <v>2076</v>
      </c>
      <c r="AK2079" s="115" t="s">
        <v>3581</v>
      </c>
      <c r="AL2079" s="38" t="s">
        <v>297</v>
      </c>
    </row>
    <row r="2080" spans="32:38" x14ac:dyDescent="0.25">
      <c r="AF2080" s="107">
        <v>2077</v>
      </c>
      <c r="AG2080" s="115" t="s">
        <v>2588</v>
      </c>
      <c r="AH2080" s="38" t="s">
        <v>297</v>
      </c>
      <c r="AJ2080" s="108">
        <v>2077</v>
      </c>
      <c r="AK2080" s="115" t="s">
        <v>3582</v>
      </c>
      <c r="AL2080" s="38" t="s">
        <v>297</v>
      </c>
    </row>
    <row r="2081" spans="32:38" x14ac:dyDescent="0.25">
      <c r="AF2081" s="107">
        <v>2078</v>
      </c>
      <c r="AG2081" s="115" t="s">
        <v>2589</v>
      </c>
      <c r="AH2081" s="38" t="s">
        <v>297</v>
      </c>
      <c r="AJ2081" s="108">
        <v>2078</v>
      </c>
      <c r="AK2081" s="115" t="s">
        <v>3583</v>
      </c>
      <c r="AL2081" s="38" t="s">
        <v>297</v>
      </c>
    </row>
    <row r="2082" spans="32:38" x14ac:dyDescent="0.25">
      <c r="AF2082" s="107">
        <v>2079</v>
      </c>
      <c r="AG2082" s="115" t="s">
        <v>2590</v>
      </c>
      <c r="AH2082" s="38" t="s">
        <v>297</v>
      </c>
      <c r="AJ2082" s="108">
        <v>2079</v>
      </c>
      <c r="AK2082" s="115" t="s">
        <v>3584</v>
      </c>
      <c r="AL2082" s="38" t="s">
        <v>297</v>
      </c>
    </row>
    <row r="2083" spans="32:38" x14ac:dyDescent="0.25">
      <c r="AF2083" s="107">
        <v>2080</v>
      </c>
      <c r="AG2083" s="115" t="s">
        <v>2591</v>
      </c>
      <c r="AH2083" s="38" t="s">
        <v>297</v>
      </c>
      <c r="AJ2083" s="108">
        <v>2080</v>
      </c>
      <c r="AK2083" s="115" t="s">
        <v>3585</v>
      </c>
      <c r="AL2083" s="38" t="s">
        <v>297</v>
      </c>
    </row>
    <row r="2084" spans="32:38" x14ac:dyDescent="0.25">
      <c r="AF2084" s="107">
        <v>2081</v>
      </c>
      <c r="AG2084" s="115" t="s">
        <v>2592</v>
      </c>
      <c r="AH2084" s="38" t="s">
        <v>297</v>
      </c>
      <c r="AJ2084" s="108">
        <v>2081</v>
      </c>
      <c r="AK2084" s="115" t="s">
        <v>3586</v>
      </c>
      <c r="AL2084" s="38" t="s">
        <v>297</v>
      </c>
    </row>
    <row r="2085" spans="32:38" x14ac:dyDescent="0.25">
      <c r="AF2085" s="107">
        <v>2082</v>
      </c>
      <c r="AG2085" s="115" t="s">
        <v>2593</v>
      </c>
      <c r="AH2085" s="38" t="s">
        <v>297</v>
      </c>
      <c r="AJ2085" s="108">
        <v>2082</v>
      </c>
      <c r="AK2085" s="115" t="s">
        <v>3587</v>
      </c>
      <c r="AL2085" s="38" t="s">
        <v>297</v>
      </c>
    </row>
    <row r="2086" spans="32:38" x14ac:dyDescent="0.25">
      <c r="AF2086" s="107">
        <v>2083</v>
      </c>
      <c r="AG2086" s="115" t="s">
        <v>2594</v>
      </c>
      <c r="AH2086" s="38" t="s">
        <v>297</v>
      </c>
      <c r="AJ2086" s="108">
        <v>2083</v>
      </c>
      <c r="AK2086" s="115" t="s">
        <v>3588</v>
      </c>
      <c r="AL2086" s="38" t="s">
        <v>297</v>
      </c>
    </row>
    <row r="2087" spans="32:38" x14ac:dyDescent="0.25">
      <c r="AF2087" s="107">
        <v>2084</v>
      </c>
      <c r="AG2087" s="115" t="s">
        <v>2595</v>
      </c>
      <c r="AH2087" s="38" t="s">
        <v>297</v>
      </c>
      <c r="AJ2087" s="108">
        <v>2084</v>
      </c>
      <c r="AK2087" s="115" t="s">
        <v>3589</v>
      </c>
      <c r="AL2087" s="38" t="s">
        <v>297</v>
      </c>
    </row>
    <row r="2088" spans="32:38" x14ac:dyDescent="0.25">
      <c r="AF2088" s="107">
        <v>2085</v>
      </c>
      <c r="AG2088" s="115" t="s">
        <v>2596</v>
      </c>
      <c r="AH2088" s="38" t="s">
        <v>297</v>
      </c>
      <c r="AJ2088" s="108">
        <v>2085</v>
      </c>
      <c r="AK2088" s="115" t="s">
        <v>3590</v>
      </c>
      <c r="AL2088" s="38" t="s">
        <v>297</v>
      </c>
    </row>
    <row r="2089" spans="32:38" x14ac:dyDescent="0.25">
      <c r="AF2089" s="107">
        <v>2086</v>
      </c>
      <c r="AG2089" s="115" t="s">
        <v>2597</v>
      </c>
      <c r="AH2089" s="38" t="s">
        <v>297</v>
      </c>
      <c r="AJ2089" s="108">
        <v>2086</v>
      </c>
      <c r="AK2089" s="115" t="s">
        <v>3591</v>
      </c>
      <c r="AL2089" s="38" t="s">
        <v>297</v>
      </c>
    </row>
    <row r="2090" spans="32:38" x14ac:dyDescent="0.25">
      <c r="AF2090" s="107">
        <v>2087</v>
      </c>
      <c r="AG2090" s="115" t="s">
        <v>2598</v>
      </c>
      <c r="AH2090" s="38" t="s">
        <v>297</v>
      </c>
      <c r="AJ2090" s="108">
        <v>2087</v>
      </c>
      <c r="AK2090" s="115" t="s">
        <v>3592</v>
      </c>
      <c r="AL2090" s="38" t="s">
        <v>297</v>
      </c>
    </row>
    <row r="2091" spans="32:38" x14ac:dyDescent="0.25">
      <c r="AF2091" s="107">
        <v>2088</v>
      </c>
      <c r="AG2091" s="115" t="s">
        <v>2599</v>
      </c>
      <c r="AH2091" s="38" t="s">
        <v>297</v>
      </c>
      <c r="AJ2091" s="108">
        <v>2088</v>
      </c>
      <c r="AK2091" s="115" t="s">
        <v>3593</v>
      </c>
      <c r="AL2091" s="38" t="s">
        <v>297</v>
      </c>
    </row>
    <row r="2092" spans="32:38" x14ac:dyDescent="0.25">
      <c r="AF2092" s="107">
        <v>2089</v>
      </c>
      <c r="AG2092" s="115" t="s">
        <v>2600</v>
      </c>
      <c r="AH2092" s="38" t="s">
        <v>297</v>
      </c>
      <c r="AJ2092" s="108">
        <v>2089</v>
      </c>
      <c r="AK2092" s="115" t="s">
        <v>3594</v>
      </c>
      <c r="AL2092" s="38" t="s">
        <v>297</v>
      </c>
    </row>
    <row r="2093" spans="32:38" x14ac:dyDescent="0.25">
      <c r="AF2093" s="107">
        <v>2090</v>
      </c>
      <c r="AG2093" s="115" t="s">
        <v>2601</v>
      </c>
      <c r="AH2093" s="38" t="s">
        <v>297</v>
      </c>
      <c r="AJ2093" s="108">
        <v>2090</v>
      </c>
      <c r="AK2093" s="115" t="s">
        <v>3595</v>
      </c>
      <c r="AL2093" s="38" t="s">
        <v>297</v>
      </c>
    </row>
    <row r="2094" spans="32:38" x14ac:dyDescent="0.25">
      <c r="AF2094" s="107">
        <v>2091</v>
      </c>
      <c r="AG2094" s="115" t="s">
        <v>2602</v>
      </c>
      <c r="AH2094" s="38" t="s">
        <v>297</v>
      </c>
      <c r="AJ2094" s="108">
        <v>2091</v>
      </c>
      <c r="AK2094" s="115" t="s">
        <v>3596</v>
      </c>
      <c r="AL2094" s="38" t="s">
        <v>297</v>
      </c>
    </row>
    <row r="2095" spans="32:38" x14ac:dyDescent="0.25">
      <c r="AF2095" s="107">
        <v>2092</v>
      </c>
      <c r="AG2095" s="115" t="s">
        <v>2603</v>
      </c>
      <c r="AH2095" s="38" t="s">
        <v>297</v>
      </c>
      <c r="AJ2095" s="108">
        <v>2092</v>
      </c>
      <c r="AK2095" s="115" t="s">
        <v>3597</v>
      </c>
      <c r="AL2095" s="38" t="s">
        <v>297</v>
      </c>
    </row>
    <row r="2096" spans="32:38" x14ac:dyDescent="0.25">
      <c r="AF2096" s="107">
        <v>2093</v>
      </c>
      <c r="AG2096" s="115" t="s">
        <v>2604</v>
      </c>
      <c r="AH2096" s="38" t="s">
        <v>297</v>
      </c>
      <c r="AJ2096" s="108">
        <v>2093</v>
      </c>
      <c r="AK2096" s="115" t="s">
        <v>3598</v>
      </c>
      <c r="AL2096" s="38" t="s">
        <v>297</v>
      </c>
    </row>
    <row r="2097" spans="32:38" x14ac:dyDescent="0.25">
      <c r="AF2097" s="107">
        <v>2094</v>
      </c>
      <c r="AG2097" s="115" t="s">
        <v>2605</v>
      </c>
      <c r="AH2097" s="38" t="s">
        <v>297</v>
      </c>
      <c r="AJ2097" s="108">
        <v>2094</v>
      </c>
      <c r="AK2097" s="115" t="s">
        <v>3599</v>
      </c>
      <c r="AL2097" s="38" t="s">
        <v>297</v>
      </c>
    </row>
    <row r="2098" spans="32:38" x14ac:dyDescent="0.25">
      <c r="AF2098" s="107">
        <v>2095</v>
      </c>
      <c r="AG2098" s="115" t="s">
        <v>2606</v>
      </c>
      <c r="AH2098" s="38" t="s">
        <v>297</v>
      </c>
      <c r="AJ2098" s="108">
        <v>2095</v>
      </c>
      <c r="AK2098" s="115" t="s">
        <v>3600</v>
      </c>
      <c r="AL2098" s="38" t="s">
        <v>297</v>
      </c>
    </row>
    <row r="2099" spans="32:38" x14ac:dyDescent="0.25">
      <c r="AF2099" s="107">
        <v>2096</v>
      </c>
      <c r="AG2099" s="115" t="s">
        <v>2607</v>
      </c>
      <c r="AH2099" s="38" t="s">
        <v>297</v>
      </c>
      <c r="AJ2099" s="108">
        <v>2096</v>
      </c>
      <c r="AK2099" s="115" t="s">
        <v>3601</v>
      </c>
      <c r="AL2099" s="38" t="s">
        <v>297</v>
      </c>
    </row>
    <row r="2100" spans="32:38" x14ac:dyDescent="0.25">
      <c r="AF2100" s="107">
        <v>2097</v>
      </c>
      <c r="AG2100" s="115" t="s">
        <v>2608</v>
      </c>
      <c r="AH2100" s="38" t="s">
        <v>297</v>
      </c>
      <c r="AJ2100" s="108">
        <v>2097</v>
      </c>
      <c r="AK2100" s="115" t="s">
        <v>3602</v>
      </c>
      <c r="AL2100" s="38" t="s">
        <v>297</v>
      </c>
    </row>
    <row r="2101" spans="32:38" x14ac:dyDescent="0.25">
      <c r="AF2101" s="107">
        <v>2098</v>
      </c>
      <c r="AG2101" s="115" t="s">
        <v>2609</v>
      </c>
      <c r="AH2101" s="38" t="s">
        <v>297</v>
      </c>
      <c r="AJ2101" s="108">
        <v>2098</v>
      </c>
      <c r="AK2101" s="115" t="s">
        <v>3603</v>
      </c>
      <c r="AL2101" s="38" t="s">
        <v>297</v>
      </c>
    </row>
    <row r="2102" spans="32:38" x14ac:dyDescent="0.25">
      <c r="AF2102" s="107">
        <v>2099</v>
      </c>
      <c r="AG2102" s="115" t="s">
        <v>2610</v>
      </c>
      <c r="AH2102" s="38" t="s">
        <v>297</v>
      </c>
      <c r="AJ2102" s="108">
        <v>2099</v>
      </c>
      <c r="AK2102" s="115" t="s">
        <v>3604</v>
      </c>
      <c r="AL2102" s="38" t="s">
        <v>297</v>
      </c>
    </row>
    <row r="2103" spans="32:38" x14ac:dyDescent="0.25">
      <c r="AF2103" s="107">
        <v>2100</v>
      </c>
      <c r="AG2103" s="115" t="s">
        <v>2611</v>
      </c>
      <c r="AH2103" s="38" t="s">
        <v>297</v>
      </c>
      <c r="AJ2103" s="108">
        <v>2100</v>
      </c>
      <c r="AK2103" s="115" t="s">
        <v>3605</v>
      </c>
      <c r="AL2103" s="38" t="s">
        <v>297</v>
      </c>
    </row>
    <row r="2104" spans="32:38" x14ac:dyDescent="0.25">
      <c r="AF2104" s="107">
        <v>2101</v>
      </c>
      <c r="AG2104" s="115" t="s">
        <v>2612</v>
      </c>
      <c r="AH2104" s="38" t="s">
        <v>297</v>
      </c>
      <c r="AJ2104" s="108">
        <v>2101</v>
      </c>
      <c r="AK2104" s="115" t="s">
        <v>3606</v>
      </c>
      <c r="AL2104" s="38" t="s">
        <v>297</v>
      </c>
    </row>
    <row r="2105" spans="32:38" x14ac:dyDescent="0.25">
      <c r="AF2105" s="107">
        <v>2102</v>
      </c>
      <c r="AG2105" s="115" t="s">
        <v>2613</v>
      </c>
      <c r="AH2105" s="38" t="s">
        <v>297</v>
      </c>
      <c r="AJ2105" s="108">
        <v>2102</v>
      </c>
      <c r="AK2105" s="115" t="s">
        <v>3607</v>
      </c>
      <c r="AL2105" s="38" t="s">
        <v>297</v>
      </c>
    </row>
    <row r="2106" spans="32:38" x14ac:dyDescent="0.25">
      <c r="AF2106" s="107">
        <v>2103</v>
      </c>
      <c r="AG2106" s="115" t="s">
        <v>2614</v>
      </c>
      <c r="AH2106" s="38" t="s">
        <v>297</v>
      </c>
      <c r="AJ2106" s="108">
        <v>2103</v>
      </c>
      <c r="AK2106" s="115" t="s">
        <v>3608</v>
      </c>
      <c r="AL2106" s="38" t="s">
        <v>297</v>
      </c>
    </row>
    <row r="2107" spans="32:38" x14ac:dyDescent="0.25">
      <c r="AF2107" s="107">
        <v>2104</v>
      </c>
      <c r="AG2107" s="115" t="s">
        <v>2615</v>
      </c>
      <c r="AH2107" s="38" t="s">
        <v>297</v>
      </c>
      <c r="AJ2107" s="108">
        <v>2104</v>
      </c>
      <c r="AK2107" s="115" t="s">
        <v>3609</v>
      </c>
      <c r="AL2107" s="38" t="s">
        <v>297</v>
      </c>
    </row>
    <row r="2108" spans="32:38" x14ac:dyDescent="0.25">
      <c r="AF2108" s="107">
        <v>2105</v>
      </c>
      <c r="AG2108" s="115" t="s">
        <v>2616</v>
      </c>
      <c r="AH2108" s="38" t="s">
        <v>297</v>
      </c>
      <c r="AJ2108" s="108">
        <v>2105</v>
      </c>
      <c r="AK2108" s="115" t="s">
        <v>3610</v>
      </c>
      <c r="AL2108" s="38" t="s">
        <v>297</v>
      </c>
    </row>
    <row r="2109" spans="32:38" x14ac:dyDescent="0.25">
      <c r="AF2109" s="107">
        <v>2106</v>
      </c>
      <c r="AG2109" s="115" t="s">
        <v>2617</v>
      </c>
      <c r="AH2109" s="38" t="s">
        <v>297</v>
      </c>
      <c r="AJ2109" s="108">
        <v>2106</v>
      </c>
      <c r="AK2109" s="115" t="s">
        <v>3611</v>
      </c>
      <c r="AL2109" s="38" t="s">
        <v>297</v>
      </c>
    </row>
    <row r="2110" spans="32:38" x14ac:dyDescent="0.25">
      <c r="AF2110" s="107">
        <v>2107</v>
      </c>
      <c r="AG2110" s="115" t="s">
        <v>2618</v>
      </c>
      <c r="AH2110" s="38" t="s">
        <v>297</v>
      </c>
      <c r="AJ2110" s="108">
        <v>2107</v>
      </c>
      <c r="AK2110" s="115" t="s">
        <v>3612</v>
      </c>
      <c r="AL2110" s="38" t="s">
        <v>297</v>
      </c>
    </row>
    <row r="2111" spans="32:38" x14ac:dyDescent="0.25">
      <c r="AF2111" s="107">
        <v>2108</v>
      </c>
      <c r="AG2111" s="115" t="s">
        <v>2619</v>
      </c>
      <c r="AH2111" s="38" t="s">
        <v>297</v>
      </c>
      <c r="AJ2111" s="108">
        <v>2108</v>
      </c>
      <c r="AK2111" s="115" t="s">
        <v>3613</v>
      </c>
      <c r="AL2111" s="38" t="s">
        <v>297</v>
      </c>
    </row>
    <row r="2112" spans="32:38" x14ac:dyDescent="0.25">
      <c r="AF2112" s="107">
        <v>2109</v>
      </c>
      <c r="AG2112" s="115" t="s">
        <v>2620</v>
      </c>
      <c r="AH2112" s="38" t="s">
        <v>297</v>
      </c>
      <c r="AJ2112" s="108">
        <v>2109</v>
      </c>
      <c r="AK2112" s="115" t="s">
        <v>3614</v>
      </c>
      <c r="AL2112" s="38" t="s">
        <v>297</v>
      </c>
    </row>
    <row r="2113" spans="32:38" x14ac:dyDescent="0.25">
      <c r="AF2113" s="107">
        <v>2110</v>
      </c>
      <c r="AG2113" s="115" t="s">
        <v>2621</v>
      </c>
      <c r="AH2113" s="38" t="s">
        <v>297</v>
      </c>
      <c r="AJ2113" s="108">
        <v>2110</v>
      </c>
      <c r="AK2113" s="115" t="s">
        <v>3615</v>
      </c>
      <c r="AL2113" s="38" t="s">
        <v>297</v>
      </c>
    </row>
    <row r="2114" spans="32:38" x14ac:dyDescent="0.25">
      <c r="AF2114" s="107">
        <v>2111</v>
      </c>
      <c r="AG2114" s="115" t="s">
        <v>2622</v>
      </c>
      <c r="AH2114" s="38" t="s">
        <v>297</v>
      </c>
      <c r="AJ2114" s="108">
        <v>2111</v>
      </c>
      <c r="AK2114" s="115" t="s">
        <v>3616</v>
      </c>
      <c r="AL2114" s="38" t="s">
        <v>297</v>
      </c>
    </row>
    <row r="2115" spans="32:38" x14ac:dyDescent="0.25">
      <c r="AF2115" s="107">
        <v>2112</v>
      </c>
      <c r="AG2115" s="115" t="s">
        <v>2623</v>
      </c>
      <c r="AH2115" s="38" t="s">
        <v>297</v>
      </c>
      <c r="AJ2115" s="108">
        <v>2112</v>
      </c>
      <c r="AK2115" s="115" t="s">
        <v>3617</v>
      </c>
      <c r="AL2115" s="38" t="s">
        <v>297</v>
      </c>
    </row>
    <row r="2116" spans="32:38" x14ac:dyDescent="0.25">
      <c r="AF2116" s="107">
        <v>2113</v>
      </c>
      <c r="AG2116" s="115" t="s">
        <v>2624</v>
      </c>
      <c r="AH2116" s="38" t="s">
        <v>297</v>
      </c>
      <c r="AJ2116" s="108">
        <v>2113</v>
      </c>
      <c r="AK2116" s="115" t="s">
        <v>3618</v>
      </c>
      <c r="AL2116" s="38" t="s">
        <v>297</v>
      </c>
    </row>
    <row r="2117" spans="32:38" x14ac:dyDescent="0.25">
      <c r="AF2117" s="107">
        <v>2114</v>
      </c>
      <c r="AG2117" s="115" t="s">
        <v>2625</v>
      </c>
      <c r="AH2117" s="38" t="s">
        <v>297</v>
      </c>
      <c r="AJ2117" s="108">
        <v>2114</v>
      </c>
      <c r="AK2117" s="115" t="s">
        <v>3619</v>
      </c>
      <c r="AL2117" s="38" t="s">
        <v>297</v>
      </c>
    </row>
    <row r="2118" spans="32:38" x14ac:dyDescent="0.25">
      <c r="AF2118" s="107">
        <v>2115</v>
      </c>
      <c r="AG2118" s="115" t="s">
        <v>2626</v>
      </c>
      <c r="AH2118" s="38" t="s">
        <v>297</v>
      </c>
      <c r="AJ2118" s="108">
        <v>2115</v>
      </c>
      <c r="AK2118" s="115" t="s">
        <v>3620</v>
      </c>
      <c r="AL2118" s="38" t="s">
        <v>297</v>
      </c>
    </row>
    <row r="2119" spans="32:38" x14ac:dyDescent="0.25">
      <c r="AF2119" s="107">
        <v>2116</v>
      </c>
      <c r="AG2119" s="115" t="s">
        <v>2627</v>
      </c>
      <c r="AH2119" s="38" t="s">
        <v>297</v>
      </c>
      <c r="AJ2119" s="108">
        <v>2116</v>
      </c>
      <c r="AK2119" s="115" t="s">
        <v>3621</v>
      </c>
      <c r="AL2119" s="38" t="s">
        <v>297</v>
      </c>
    </row>
    <row r="2120" spans="32:38" x14ac:dyDescent="0.25">
      <c r="AF2120" s="107">
        <v>2117</v>
      </c>
      <c r="AG2120" s="115" t="s">
        <v>2628</v>
      </c>
      <c r="AH2120" s="38" t="s">
        <v>297</v>
      </c>
      <c r="AJ2120" s="108">
        <v>2117</v>
      </c>
      <c r="AK2120" s="115" t="s">
        <v>3622</v>
      </c>
      <c r="AL2120" s="38" t="s">
        <v>297</v>
      </c>
    </row>
    <row r="2121" spans="32:38" x14ac:dyDescent="0.25">
      <c r="AF2121" s="107">
        <v>2118</v>
      </c>
      <c r="AG2121" s="115" t="s">
        <v>2629</v>
      </c>
      <c r="AH2121" s="38" t="s">
        <v>297</v>
      </c>
      <c r="AJ2121" s="108">
        <v>2118</v>
      </c>
      <c r="AK2121" s="115" t="s">
        <v>3623</v>
      </c>
      <c r="AL2121" s="38" t="s">
        <v>297</v>
      </c>
    </row>
    <row r="2122" spans="32:38" x14ac:dyDescent="0.25">
      <c r="AF2122" s="107">
        <v>2119</v>
      </c>
      <c r="AG2122" s="115" t="s">
        <v>2630</v>
      </c>
      <c r="AH2122" s="38" t="s">
        <v>297</v>
      </c>
      <c r="AJ2122" s="108">
        <v>2119</v>
      </c>
      <c r="AK2122" s="115" t="s">
        <v>3624</v>
      </c>
      <c r="AL2122" s="38" t="s">
        <v>297</v>
      </c>
    </row>
    <row r="2123" spans="32:38" x14ac:dyDescent="0.25">
      <c r="AF2123" s="107">
        <v>2120</v>
      </c>
      <c r="AG2123" s="115" t="s">
        <v>2631</v>
      </c>
      <c r="AH2123" s="38" t="s">
        <v>297</v>
      </c>
      <c r="AJ2123" s="108">
        <v>2120</v>
      </c>
      <c r="AK2123" s="115" t="s">
        <v>3625</v>
      </c>
      <c r="AL2123" s="38" t="s">
        <v>297</v>
      </c>
    </row>
    <row r="2124" spans="32:38" x14ac:dyDescent="0.25">
      <c r="AF2124" s="107">
        <v>2121</v>
      </c>
      <c r="AG2124" s="115" t="s">
        <v>2632</v>
      </c>
      <c r="AH2124" s="38" t="s">
        <v>297</v>
      </c>
      <c r="AJ2124" s="108">
        <v>2121</v>
      </c>
      <c r="AK2124" s="115" t="s">
        <v>3626</v>
      </c>
      <c r="AL2124" s="38" t="s">
        <v>297</v>
      </c>
    </row>
    <row r="2125" spans="32:38" x14ac:dyDescent="0.25">
      <c r="AF2125" s="107">
        <v>2122</v>
      </c>
      <c r="AG2125" s="115" t="s">
        <v>2633</v>
      </c>
      <c r="AH2125" s="38" t="s">
        <v>297</v>
      </c>
      <c r="AJ2125" s="108">
        <v>2122</v>
      </c>
      <c r="AK2125" s="115" t="s">
        <v>3627</v>
      </c>
      <c r="AL2125" s="38" t="s">
        <v>297</v>
      </c>
    </row>
    <row r="2126" spans="32:38" x14ac:dyDescent="0.25">
      <c r="AF2126" s="107">
        <v>2123</v>
      </c>
      <c r="AG2126" s="115" t="s">
        <v>2634</v>
      </c>
      <c r="AH2126" s="38" t="s">
        <v>297</v>
      </c>
      <c r="AJ2126" s="108">
        <v>2123</v>
      </c>
      <c r="AK2126" s="115" t="s">
        <v>3628</v>
      </c>
      <c r="AL2126" s="38" t="s">
        <v>297</v>
      </c>
    </row>
    <row r="2127" spans="32:38" x14ac:dyDescent="0.25">
      <c r="AF2127" s="107">
        <v>2124</v>
      </c>
      <c r="AG2127" s="115" t="s">
        <v>2635</v>
      </c>
      <c r="AH2127" s="38" t="s">
        <v>297</v>
      </c>
      <c r="AJ2127" s="108">
        <v>2124</v>
      </c>
      <c r="AK2127" s="115" t="s">
        <v>3629</v>
      </c>
      <c r="AL2127" s="38" t="s">
        <v>297</v>
      </c>
    </row>
    <row r="2128" spans="32:38" x14ac:dyDescent="0.25">
      <c r="AF2128" s="107">
        <v>2125</v>
      </c>
      <c r="AG2128" s="115" t="s">
        <v>2636</v>
      </c>
      <c r="AH2128" s="38" t="s">
        <v>297</v>
      </c>
      <c r="AJ2128" s="108">
        <v>2125</v>
      </c>
      <c r="AK2128" s="115" t="s">
        <v>3630</v>
      </c>
      <c r="AL2128" s="38" t="s">
        <v>297</v>
      </c>
    </row>
    <row r="2129" spans="32:38" x14ac:dyDescent="0.25">
      <c r="AF2129" s="107">
        <v>2126</v>
      </c>
      <c r="AG2129" s="115" t="s">
        <v>2637</v>
      </c>
      <c r="AH2129" s="38" t="s">
        <v>297</v>
      </c>
      <c r="AJ2129" s="108">
        <v>2126</v>
      </c>
      <c r="AK2129" s="115" t="s">
        <v>3631</v>
      </c>
      <c r="AL2129" s="38" t="s">
        <v>297</v>
      </c>
    </row>
    <row r="2130" spans="32:38" x14ac:dyDescent="0.25">
      <c r="AF2130" s="107">
        <v>2127</v>
      </c>
      <c r="AG2130" s="115" t="s">
        <v>2638</v>
      </c>
      <c r="AH2130" s="38" t="s">
        <v>297</v>
      </c>
      <c r="AJ2130" s="108">
        <v>2127</v>
      </c>
      <c r="AK2130" s="115" t="s">
        <v>3632</v>
      </c>
      <c r="AL2130" s="38" t="s">
        <v>297</v>
      </c>
    </row>
    <row r="2131" spans="32:38" x14ac:dyDescent="0.25">
      <c r="AF2131" s="107">
        <v>2128</v>
      </c>
      <c r="AG2131" s="115" t="s">
        <v>2639</v>
      </c>
      <c r="AH2131" s="38" t="s">
        <v>297</v>
      </c>
      <c r="AJ2131" s="108">
        <v>2128</v>
      </c>
      <c r="AK2131" s="115" t="s">
        <v>3633</v>
      </c>
      <c r="AL2131" s="38" t="s">
        <v>297</v>
      </c>
    </row>
    <row r="2132" spans="32:38" x14ac:dyDescent="0.25">
      <c r="AF2132" s="107">
        <v>2129</v>
      </c>
      <c r="AG2132" s="115" t="s">
        <v>2640</v>
      </c>
      <c r="AH2132" s="38" t="s">
        <v>297</v>
      </c>
      <c r="AJ2132" s="108">
        <v>2129</v>
      </c>
      <c r="AK2132" s="115" t="s">
        <v>3634</v>
      </c>
      <c r="AL2132" s="38" t="s">
        <v>297</v>
      </c>
    </row>
    <row r="2133" spans="32:38" x14ac:dyDescent="0.25">
      <c r="AF2133" s="107">
        <v>2130</v>
      </c>
      <c r="AG2133" s="115" t="s">
        <v>2641</v>
      </c>
      <c r="AH2133" s="38" t="s">
        <v>297</v>
      </c>
      <c r="AJ2133" s="108">
        <v>2130</v>
      </c>
      <c r="AK2133" s="115" t="s">
        <v>3635</v>
      </c>
      <c r="AL2133" s="38" t="s">
        <v>297</v>
      </c>
    </row>
    <row r="2134" spans="32:38" x14ac:dyDescent="0.25">
      <c r="AF2134" s="107">
        <v>2131</v>
      </c>
      <c r="AG2134" s="115" t="s">
        <v>2642</v>
      </c>
      <c r="AH2134" s="38" t="s">
        <v>297</v>
      </c>
      <c r="AJ2134" s="108">
        <v>2131</v>
      </c>
      <c r="AK2134" s="115" t="s">
        <v>3636</v>
      </c>
      <c r="AL2134" s="38" t="s">
        <v>297</v>
      </c>
    </row>
    <row r="2135" spans="32:38" x14ac:dyDescent="0.25">
      <c r="AF2135" s="107">
        <v>2132</v>
      </c>
      <c r="AG2135" s="115" t="s">
        <v>2643</v>
      </c>
      <c r="AH2135" s="38" t="s">
        <v>297</v>
      </c>
      <c r="AJ2135" s="108">
        <v>2132</v>
      </c>
      <c r="AK2135" s="115" t="s">
        <v>3637</v>
      </c>
      <c r="AL2135" s="38" t="s">
        <v>297</v>
      </c>
    </row>
    <row r="2136" spans="32:38" x14ac:dyDescent="0.25">
      <c r="AF2136" s="107">
        <v>2133</v>
      </c>
      <c r="AG2136" s="115" t="s">
        <v>2644</v>
      </c>
      <c r="AH2136" s="38" t="s">
        <v>297</v>
      </c>
      <c r="AJ2136" s="108">
        <v>2133</v>
      </c>
      <c r="AK2136" s="115" t="s">
        <v>3638</v>
      </c>
      <c r="AL2136" s="38" t="s">
        <v>297</v>
      </c>
    </row>
    <row r="2137" spans="32:38" x14ac:dyDescent="0.25">
      <c r="AF2137" s="107">
        <v>2134</v>
      </c>
      <c r="AG2137" s="115" t="s">
        <v>2645</v>
      </c>
      <c r="AH2137" s="38" t="s">
        <v>297</v>
      </c>
      <c r="AJ2137" s="108">
        <v>2134</v>
      </c>
      <c r="AK2137" s="115" t="s">
        <v>3639</v>
      </c>
      <c r="AL2137" s="38" t="s">
        <v>297</v>
      </c>
    </row>
    <row r="2138" spans="32:38" x14ac:dyDescent="0.25">
      <c r="AF2138" s="107">
        <v>2135</v>
      </c>
      <c r="AG2138" s="115" t="s">
        <v>2646</v>
      </c>
      <c r="AH2138" s="38" t="s">
        <v>297</v>
      </c>
      <c r="AJ2138" s="108">
        <v>2135</v>
      </c>
      <c r="AK2138" s="115" t="s">
        <v>3640</v>
      </c>
      <c r="AL2138" s="38" t="s">
        <v>297</v>
      </c>
    </row>
    <row r="2139" spans="32:38" x14ac:dyDescent="0.25">
      <c r="AF2139" s="107">
        <v>2136</v>
      </c>
      <c r="AG2139" s="115" t="s">
        <v>2647</v>
      </c>
      <c r="AH2139" s="38" t="s">
        <v>297</v>
      </c>
      <c r="AJ2139" s="108">
        <v>2136</v>
      </c>
      <c r="AK2139" s="115" t="s">
        <v>3641</v>
      </c>
      <c r="AL2139" s="38" t="s">
        <v>297</v>
      </c>
    </row>
    <row r="2140" spans="32:38" x14ac:dyDescent="0.25">
      <c r="AF2140" s="107">
        <v>2137</v>
      </c>
      <c r="AG2140" s="115" t="s">
        <v>2648</v>
      </c>
      <c r="AH2140" s="38" t="s">
        <v>297</v>
      </c>
      <c r="AJ2140" s="108">
        <v>2137</v>
      </c>
      <c r="AK2140" s="115" t="s">
        <v>3642</v>
      </c>
      <c r="AL2140" s="38" t="s">
        <v>297</v>
      </c>
    </row>
    <row r="2141" spans="32:38" x14ac:dyDescent="0.25">
      <c r="AF2141" s="107">
        <v>2138</v>
      </c>
      <c r="AG2141" s="115" t="s">
        <v>2649</v>
      </c>
      <c r="AH2141" s="38" t="s">
        <v>297</v>
      </c>
      <c r="AJ2141" s="108">
        <v>2138</v>
      </c>
      <c r="AK2141" s="115" t="s">
        <v>3643</v>
      </c>
      <c r="AL2141" s="38" t="s">
        <v>297</v>
      </c>
    </row>
    <row r="2142" spans="32:38" x14ac:dyDescent="0.25">
      <c r="AF2142" s="107">
        <v>2139</v>
      </c>
      <c r="AG2142" s="115" t="s">
        <v>2650</v>
      </c>
      <c r="AH2142" s="38" t="s">
        <v>297</v>
      </c>
      <c r="AJ2142" s="108">
        <v>2139</v>
      </c>
      <c r="AK2142" s="115" t="s">
        <v>3644</v>
      </c>
      <c r="AL2142" s="38" t="s">
        <v>297</v>
      </c>
    </row>
    <row r="2143" spans="32:38" x14ac:dyDescent="0.25">
      <c r="AF2143" s="107">
        <v>2140</v>
      </c>
      <c r="AG2143" s="115" t="s">
        <v>2651</v>
      </c>
      <c r="AH2143" s="38" t="s">
        <v>297</v>
      </c>
      <c r="AJ2143" s="108">
        <v>2140</v>
      </c>
      <c r="AK2143" s="115" t="s">
        <v>3645</v>
      </c>
      <c r="AL2143" s="38" t="s">
        <v>297</v>
      </c>
    </row>
    <row r="2144" spans="32:38" x14ac:dyDescent="0.25">
      <c r="AF2144" s="107">
        <v>2141</v>
      </c>
      <c r="AG2144" s="115" t="s">
        <v>2652</v>
      </c>
      <c r="AH2144" s="38" t="s">
        <v>297</v>
      </c>
      <c r="AJ2144" s="108">
        <v>2141</v>
      </c>
      <c r="AK2144" s="115" t="s">
        <v>3646</v>
      </c>
      <c r="AL2144" s="38" t="s">
        <v>297</v>
      </c>
    </row>
    <row r="2145" spans="32:38" x14ac:dyDescent="0.25">
      <c r="AF2145" s="107">
        <v>2142</v>
      </c>
      <c r="AG2145" s="115" t="s">
        <v>2653</v>
      </c>
      <c r="AH2145" s="38" t="s">
        <v>297</v>
      </c>
      <c r="AJ2145" s="108">
        <v>2142</v>
      </c>
      <c r="AK2145" s="115" t="s">
        <v>3647</v>
      </c>
      <c r="AL2145" s="38" t="s">
        <v>297</v>
      </c>
    </row>
    <row r="2146" spans="32:38" x14ac:dyDescent="0.25">
      <c r="AF2146" s="107">
        <v>2143</v>
      </c>
      <c r="AG2146" s="115" t="s">
        <v>2654</v>
      </c>
      <c r="AH2146" s="38" t="s">
        <v>297</v>
      </c>
      <c r="AJ2146" s="108">
        <v>2143</v>
      </c>
      <c r="AK2146" s="115" t="s">
        <v>3648</v>
      </c>
      <c r="AL2146" s="38" t="s">
        <v>297</v>
      </c>
    </row>
    <row r="2147" spans="32:38" x14ac:dyDescent="0.25">
      <c r="AF2147" s="107">
        <v>2144</v>
      </c>
      <c r="AG2147" s="115" t="s">
        <v>2655</v>
      </c>
      <c r="AH2147" s="38" t="s">
        <v>297</v>
      </c>
      <c r="AJ2147" s="108">
        <v>2144</v>
      </c>
      <c r="AK2147" s="115" t="s">
        <v>3649</v>
      </c>
      <c r="AL2147" s="38" t="s">
        <v>297</v>
      </c>
    </row>
    <row r="2148" spans="32:38" x14ac:dyDescent="0.25">
      <c r="AF2148" s="107">
        <v>2145</v>
      </c>
      <c r="AG2148" s="115" t="s">
        <v>2656</v>
      </c>
      <c r="AH2148" s="38" t="s">
        <v>297</v>
      </c>
      <c r="AJ2148" s="108">
        <v>2145</v>
      </c>
      <c r="AK2148" s="115" t="s">
        <v>3650</v>
      </c>
      <c r="AL2148" s="38" t="s">
        <v>297</v>
      </c>
    </row>
    <row r="2149" spans="32:38" x14ac:dyDescent="0.25">
      <c r="AF2149" s="107">
        <v>2146</v>
      </c>
      <c r="AG2149" s="115" t="s">
        <v>2657</v>
      </c>
      <c r="AH2149" s="38" t="s">
        <v>297</v>
      </c>
      <c r="AJ2149" s="108">
        <v>2146</v>
      </c>
      <c r="AK2149" s="115" t="s">
        <v>3651</v>
      </c>
      <c r="AL2149" s="38" t="s">
        <v>297</v>
      </c>
    </row>
    <row r="2150" spans="32:38" x14ac:dyDescent="0.25">
      <c r="AF2150" s="107">
        <v>2147</v>
      </c>
      <c r="AG2150" s="115" t="s">
        <v>2658</v>
      </c>
      <c r="AH2150" s="38" t="s">
        <v>297</v>
      </c>
      <c r="AJ2150" s="108">
        <v>2147</v>
      </c>
      <c r="AK2150" s="115" t="s">
        <v>3652</v>
      </c>
      <c r="AL2150" s="38" t="s">
        <v>297</v>
      </c>
    </row>
    <row r="2151" spans="32:38" x14ac:dyDescent="0.25">
      <c r="AF2151" s="107">
        <v>2148</v>
      </c>
      <c r="AG2151" s="115" t="s">
        <v>2659</v>
      </c>
      <c r="AH2151" s="38" t="s">
        <v>297</v>
      </c>
      <c r="AJ2151" s="108">
        <v>2148</v>
      </c>
      <c r="AK2151" s="115" t="s">
        <v>3653</v>
      </c>
      <c r="AL2151" s="38" t="s">
        <v>297</v>
      </c>
    </row>
    <row r="2152" spans="32:38" x14ac:dyDescent="0.25">
      <c r="AF2152" s="107">
        <v>2149</v>
      </c>
      <c r="AG2152" s="115" t="s">
        <v>2660</v>
      </c>
      <c r="AH2152" s="38" t="s">
        <v>297</v>
      </c>
      <c r="AJ2152" s="108">
        <v>2149</v>
      </c>
      <c r="AK2152" s="115" t="s">
        <v>3654</v>
      </c>
      <c r="AL2152" s="38" t="s">
        <v>297</v>
      </c>
    </row>
    <row r="2153" spans="32:38" x14ac:dyDescent="0.25">
      <c r="AF2153" s="107">
        <v>2150</v>
      </c>
      <c r="AG2153" s="115" t="s">
        <v>2661</v>
      </c>
      <c r="AH2153" s="38" t="s">
        <v>297</v>
      </c>
      <c r="AJ2153" s="108">
        <v>2150</v>
      </c>
      <c r="AK2153" s="115" t="s">
        <v>3655</v>
      </c>
      <c r="AL2153" s="38" t="s">
        <v>297</v>
      </c>
    </row>
    <row r="2154" spans="32:38" x14ac:dyDescent="0.25">
      <c r="AF2154" s="107">
        <v>2151</v>
      </c>
      <c r="AG2154" s="115" t="s">
        <v>2662</v>
      </c>
      <c r="AH2154" s="38" t="s">
        <v>297</v>
      </c>
      <c r="AJ2154" s="108">
        <v>2151</v>
      </c>
      <c r="AK2154" s="115" t="s">
        <v>3656</v>
      </c>
      <c r="AL2154" s="38" t="s">
        <v>297</v>
      </c>
    </row>
    <row r="2155" spans="32:38" x14ac:dyDescent="0.25">
      <c r="AF2155" s="107">
        <v>2152</v>
      </c>
      <c r="AG2155" s="115" t="s">
        <v>2663</v>
      </c>
      <c r="AH2155" s="38" t="s">
        <v>297</v>
      </c>
      <c r="AJ2155" s="108">
        <v>2152</v>
      </c>
      <c r="AK2155" s="115" t="s">
        <v>3657</v>
      </c>
      <c r="AL2155" s="38" t="s">
        <v>297</v>
      </c>
    </row>
    <row r="2156" spans="32:38" x14ac:dyDescent="0.25">
      <c r="AF2156" s="107">
        <v>2153</v>
      </c>
      <c r="AG2156" s="115" t="s">
        <v>2664</v>
      </c>
      <c r="AH2156" s="38" t="s">
        <v>297</v>
      </c>
      <c r="AJ2156" s="108">
        <v>2153</v>
      </c>
      <c r="AK2156" s="115" t="s">
        <v>3658</v>
      </c>
      <c r="AL2156" s="38" t="s">
        <v>297</v>
      </c>
    </row>
    <row r="2157" spans="32:38" x14ac:dyDescent="0.25">
      <c r="AF2157" s="107">
        <v>2154</v>
      </c>
      <c r="AG2157" s="115" t="s">
        <v>2665</v>
      </c>
      <c r="AH2157" s="38" t="s">
        <v>297</v>
      </c>
      <c r="AJ2157" s="108">
        <v>2154</v>
      </c>
      <c r="AK2157" s="115" t="s">
        <v>3659</v>
      </c>
      <c r="AL2157" s="38" t="s">
        <v>297</v>
      </c>
    </row>
    <row r="2158" spans="32:38" x14ac:dyDescent="0.25">
      <c r="AF2158" s="107">
        <v>2155</v>
      </c>
      <c r="AG2158" s="115" t="s">
        <v>2666</v>
      </c>
      <c r="AH2158" s="38" t="s">
        <v>297</v>
      </c>
      <c r="AJ2158" s="108">
        <v>2155</v>
      </c>
      <c r="AK2158" s="115" t="s">
        <v>3660</v>
      </c>
      <c r="AL2158" s="38" t="s">
        <v>297</v>
      </c>
    </row>
    <row r="2159" spans="32:38" x14ac:dyDescent="0.25">
      <c r="AF2159" s="107">
        <v>2156</v>
      </c>
      <c r="AG2159" s="115" t="s">
        <v>2667</v>
      </c>
      <c r="AH2159" s="38" t="s">
        <v>297</v>
      </c>
      <c r="AJ2159" s="108">
        <v>2156</v>
      </c>
      <c r="AK2159" s="115" t="s">
        <v>3661</v>
      </c>
      <c r="AL2159" s="38" t="s">
        <v>297</v>
      </c>
    </row>
    <row r="2160" spans="32:38" x14ac:dyDescent="0.25">
      <c r="AF2160" s="107">
        <v>2157</v>
      </c>
      <c r="AG2160" s="115" t="s">
        <v>2668</v>
      </c>
      <c r="AH2160" s="38" t="s">
        <v>297</v>
      </c>
      <c r="AJ2160" s="108">
        <v>2157</v>
      </c>
      <c r="AK2160" s="115" t="s">
        <v>3662</v>
      </c>
      <c r="AL2160" s="38" t="s">
        <v>297</v>
      </c>
    </row>
    <row r="2161" spans="32:38" x14ac:dyDescent="0.25">
      <c r="AF2161" s="107">
        <v>2158</v>
      </c>
      <c r="AG2161" s="115" t="s">
        <v>2669</v>
      </c>
      <c r="AH2161" s="38" t="s">
        <v>297</v>
      </c>
      <c r="AJ2161" s="108">
        <v>2158</v>
      </c>
      <c r="AK2161" s="115" t="s">
        <v>3663</v>
      </c>
      <c r="AL2161" s="38" t="s">
        <v>297</v>
      </c>
    </row>
    <row r="2162" spans="32:38" x14ac:dyDescent="0.25">
      <c r="AF2162" s="107">
        <v>2159</v>
      </c>
      <c r="AG2162" s="115" t="s">
        <v>2670</v>
      </c>
      <c r="AH2162" s="38" t="s">
        <v>297</v>
      </c>
      <c r="AJ2162" s="108">
        <v>2159</v>
      </c>
      <c r="AK2162" s="115" t="s">
        <v>3664</v>
      </c>
      <c r="AL2162" s="38" t="s">
        <v>297</v>
      </c>
    </row>
    <row r="2163" spans="32:38" x14ac:dyDescent="0.25">
      <c r="AF2163" s="107">
        <v>2160</v>
      </c>
      <c r="AG2163" s="115" t="s">
        <v>2671</v>
      </c>
      <c r="AH2163" s="38" t="s">
        <v>297</v>
      </c>
      <c r="AJ2163" s="108">
        <v>2160</v>
      </c>
      <c r="AK2163" s="115" t="s">
        <v>3665</v>
      </c>
      <c r="AL2163" s="38" t="s">
        <v>297</v>
      </c>
    </row>
    <row r="2164" spans="32:38" x14ac:dyDescent="0.25">
      <c r="AF2164" s="107">
        <v>2161</v>
      </c>
      <c r="AG2164" s="115" t="s">
        <v>2672</v>
      </c>
      <c r="AH2164" s="38" t="s">
        <v>297</v>
      </c>
      <c r="AJ2164" s="108">
        <v>2161</v>
      </c>
      <c r="AK2164" s="115" t="s">
        <v>3666</v>
      </c>
      <c r="AL2164" s="38" t="s">
        <v>297</v>
      </c>
    </row>
    <row r="2165" spans="32:38" x14ac:dyDescent="0.25">
      <c r="AF2165" s="107">
        <v>2162</v>
      </c>
      <c r="AG2165" s="115" t="s">
        <v>2673</v>
      </c>
      <c r="AH2165" s="38" t="s">
        <v>297</v>
      </c>
      <c r="AJ2165" s="108">
        <v>2162</v>
      </c>
      <c r="AK2165" s="115" t="s">
        <v>3667</v>
      </c>
      <c r="AL2165" s="38" t="s">
        <v>297</v>
      </c>
    </row>
    <row r="2166" spans="32:38" x14ac:dyDescent="0.25">
      <c r="AF2166" s="107">
        <v>2163</v>
      </c>
      <c r="AG2166" s="115" t="s">
        <v>2674</v>
      </c>
      <c r="AH2166" s="38" t="s">
        <v>297</v>
      </c>
      <c r="AJ2166" s="108">
        <v>2163</v>
      </c>
      <c r="AK2166" s="115" t="s">
        <v>3668</v>
      </c>
      <c r="AL2166" s="38" t="s">
        <v>297</v>
      </c>
    </row>
    <row r="2167" spans="32:38" x14ac:dyDescent="0.25">
      <c r="AF2167" s="107">
        <v>2164</v>
      </c>
      <c r="AG2167" s="115" t="s">
        <v>2675</v>
      </c>
      <c r="AH2167" s="38" t="s">
        <v>297</v>
      </c>
      <c r="AJ2167" s="108">
        <v>2164</v>
      </c>
      <c r="AK2167" s="115" t="s">
        <v>3669</v>
      </c>
      <c r="AL2167" s="38" t="s">
        <v>297</v>
      </c>
    </row>
    <row r="2168" spans="32:38" x14ac:dyDescent="0.25">
      <c r="AF2168" s="107">
        <v>2165</v>
      </c>
      <c r="AG2168" s="115" t="s">
        <v>2676</v>
      </c>
      <c r="AH2168" s="38" t="s">
        <v>297</v>
      </c>
      <c r="AJ2168" s="108">
        <v>2165</v>
      </c>
      <c r="AK2168" s="115" t="s">
        <v>3670</v>
      </c>
      <c r="AL2168" s="38" t="s">
        <v>297</v>
      </c>
    </row>
    <row r="2169" spans="32:38" x14ac:dyDescent="0.25">
      <c r="AF2169" s="107">
        <v>2166</v>
      </c>
      <c r="AG2169" s="115" t="s">
        <v>2677</v>
      </c>
      <c r="AH2169" s="38" t="s">
        <v>297</v>
      </c>
      <c r="AJ2169" s="108">
        <v>2166</v>
      </c>
      <c r="AK2169" s="115" t="s">
        <v>3671</v>
      </c>
      <c r="AL2169" s="38" t="s">
        <v>297</v>
      </c>
    </row>
    <row r="2170" spans="32:38" x14ac:dyDescent="0.25">
      <c r="AF2170" s="107">
        <v>2167</v>
      </c>
      <c r="AG2170" s="115" t="s">
        <v>2678</v>
      </c>
      <c r="AH2170" s="38" t="s">
        <v>297</v>
      </c>
      <c r="AJ2170" s="108">
        <v>2167</v>
      </c>
      <c r="AK2170" s="115" t="s">
        <v>3672</v>
      </c>
      <c r="AL2170" s="38" t="s">
        <v>297</v>
      </c>
    </row>
    <row r="2171" spans="32:38" x14ac:dyDescent="0.25">
      <c r="AF2171" s="107">
        <v>2168</v>
      </c>
      <c r="AG2171" s="115" t="s">
        <v>2679</v>
      </c>
      <c r="AH2171" s="38" t="s">
        <v>297</v>
      </c>
      <c r="AJ2171" s="108">
        <v>2168</v>
      </c>
      <c r="AK2171" s="115" t="s">
        <v>3673</v>
      </c>
      <c r="AL2171" s="38" t="s">
        <v>297</v>
      </c>
    </row>
    <row r="2172" spans="32:38" x14ac:dyDescent="0.25">
      <c r="AF2172" s="107">
        <v>2169</v>
      </c>
      <c r="AG2172" s="115" t="s">
        <v>2680</v>
      </c>
      <c r="AH2172" s="38" t="s">
        <v>297</v>
      </c>
      <c r="AJ2172" s="108">
        <v>2169</v>
      </c>
      <c r="AK2172" s="115" t="s">
        <v>3674</v>
      </c>
      <c r="AL2172" s="38" t="s">
        <v>297</v>
      </c>
    </row>
    <row r="2173" spans="32:38" x14ac:dyDescent="0.25">
      <c r="AF2173" s="107">
        <v>2170</v>
      </c>
      <c r="AG2173" s="115" t="s">
        <v>2681</v>
      </c>
      <c r="AH2173" s="38" t="s">
        <v>297</v>
      </c>
      <c r="AJ2173" s="108">
        <v>2170</v>
      </c>
      <c r="AK2173" s="115" t="s">
        <v>3675</v>
      </c>
      <c r="AL2173" s="38" t="s">
        <v>297</v>
      </c>
    </row>
    <row r="2174" spans="32:38" x14ac:dyDescent="0.25">
      <c r="AF2174" s="107">
        <v>2171</v>
      </c>
      <c r="AG2174" s="115" t="s">
        <v>2682</v>
      </c>
      <c r="AH2174" s="38" t="s">
        <v>297</v>
      </c>
      <c r="AJ2174" s="108">
        <v>2171</v>
      </c>
      <c r="AK2174" s="115" t="s">
        <v>3676</v>
      </c>
      <c r="AL2174" s="38" t="s">
        <v>297</v>
      </c>
    </row>
    <row r="2175" spans="32:38" x14ac:dyDescent="0.25">
      <c r="AF2175" s="107">
        <v>2172</v>
      </c>
      <c r="AG2175" s="115" t="s">
        <v>2683</v>
      </c>
      <c r="AH2175" s="38" t="s">
        <v>297</v>
      </c>
      <c r="AJ2175" s="108">
        <v>2172</v>
      </c>
      <c r="AK2175" s="115" t="s">
        <v>3677</v>
      </c>
      <c r="AL2175" s="38" t="s">
        <v>297</v>
      </c>
    </row>
    <row r="2176" spans="32:38" x14ac:dyDescent="0.25">
      <c r="AF2176" s="107">
        <v>2173</v>
      </c>
      <c r="AG2176" s="115" t="s">
        <v>2684</v>
      </c>
      <c r="AH2176" s="38" t="s">
        <v>297</v>
      </c>
      <c r="AJ2176" s="108">
        <v>2173</v>
      </c>
      <c r="AK2176" s="115" t="s">
        <v>3678</v>
      </c>
      <c r="AL2176" s="38" t="s">
        <v>297</v>
      </c>
    </row>
    <row r="2177" spans="32:38" x14ac:dyDescent="0.25">
      <c r="AF2177" s="107">
        <v>2174</v>
      </c>
      <c r="AG2177" s="115" t="s">
        <v>2685</v>
      </c>
      <c r="AH2177" s="38" t="s">
        <v>297</v>
      </c>
      <c r="AJ2177" s="108">
        <v>2174</v>
      </c>
      <c r="AK2177" s="115" t="s">
        <v>3679</v>
      </c>
      <c r="AL2177" s="38" t="s">
        <v>297</v>
      </c>
    </row>
    <row r="2178" spans="32:38" x14ac:dyDescent="0.25">
      <c r="AF2178" s="107">
        <v>2175</v>
      </c>
      <c r="AG2178" s="115" t="s">
        <v>2686</v>
      </c>
      <c r="AH2178" s="38" t="s">
        <v>297</v>
      </c>
      <c r="AJ2178" s="108">
        <v>2175</v>
      </c>
      <c r="AK2178" s="115" t="s">
        <v>3680</v>
      </c>
      <c r="AL2178" s="38" t="s">
        <v>297</v>
      </c>
    </row>
    <row r="2179" spans="32:38" x14ac:dyDescent="0.25">
      <c r="AF2179" s="107">
        <v>2176</v>
      </c>
      <c r="AG2179" s="115" t="s">
        <v>2687</v>
      </c>
      <c r="AH2179" s="38" t="s">
        <v>297</v>
      </c>
      <c r="AJ2179" s="108">
        <v>2176</v>
      </c>
      <c r="AK2179" s="115" t="s">
        <v>3681</v>
      </c>
      <c r="AL2179" s="38" t="s">
        <v>297</v>
      </c>
    </row>
    <row r="2180" spans="32:38" x14ac:dyDescent="0.25">
      <c r="AF2180" s="107">
        <v>2177</v>
      </c>
      <c r="AG2180" s="115" t="s">
        <v>2688</v>
      </c>
      <c r="AH2180" s="38" t="s">
        <v>297</v>
      </c>
      <c r="AJ2180" s="108">
        <v>2177</v>
      </c>
      <c r="AK2180" s="115" t="s">
        <v>3682</v>
      </c>
      <c r="AL2180" s="38" t="s">
        <v>297</v>
      </c>
    </row>
    <row r="2181" spans="32:38" x14ac:dyDescent="0.25">
      <c r="AF2181" s="107">
        <v>2178</v>
      </c>
      <c r="AG2181" s="115" t="s">
        <v>2689</v>
      </c>
      <c r="AH2181" s="38" t="s">
        <v>297</v>
      </c>
      <c r="AJ2181" s="108">
        <v>2178</v>
      </c>
      <c r="AK2181" s="115" t="s">
        <v>3683</v>
      </c>
      <c r="AL2181" s="38" t="s">
        <v>297</v>
      </c>
    </row>
    <row r="2182" spans="32:38" x14ac:dyDescent="0.25">
      <c r="AF2182" s="107">
        <v>2179</v>
      </c>
      <c r="AG2182" s="115" t="s">
        <v>2690</v>
      </c>
      <c r="AH2182" s="38" t="s">
        <v>297</v>
      </c>
      <c r="AJ2182" s="108">
        <v>2179</v>
      </c>
      <c r="AK2182" s="115" t="s">
        <v>3684</v>
      </c>
      <c r="AL2182" s="38" t="s">
        <v>297</v>
      </c>
    </row>
    <row r="2183" spans="32:38" x14ac:dyDescent="0.25">
      <c r="AF2183" s="107">
        <v>2180</v>
      </c>
      <c r="AG2183" s="115" t="s">
        <v>2691</v>
      </c>
      <c r="AH2183" s="38" t="s">
        <v>297</v>
      </c>
      <c r="AJ2183" s="108">
        <v>2180</v>
      </c>
      <c r="AK2183" s="115" t="s">
        <v>3685</v>
      </c>
      <c r="AL2183" s="38" t="s">
        <v>297</v>
      </c>
    </row>
    <row r="2184" spans="32:38" x14ac:dyDescent="0.25">
      <c r="AF2184" s="107">
        <v>2181</v>
      </c>
      <c r="AG2184" s="115" t="s">
        <v>2692</v>
      </c>
      <c r="AH2184" s="38" t="s">
        <v>297</v>
      </c>
      <c r="AJ2184" s="108">
        <v>2181</v>
      </c>
      <c r="AK2184" s="115" t="s">
        <v>3686</v>
      </c>
      <c r="AL2184" s="38" t="s">
        <v>297</v>
      </c>
    </row>
    <row r="2185" spans="32:38" x14ac:dyDescent="0.25">
      <c r="AF2185" s="107">
        <v>2182</v>
      </c>
      <c r="AG2185" s="115" t="s">
        <v>2693</v>
      </c>
      <c r="AH2185" s="38" t="s">
        <v>297</v>
      </c>
      <c r="AJ2185" s="108">
        <v>2182</v>
      </c>
      <c r="AK2185" s="115" t="s">
        <v>3687</v>
      </c>
      <c r="AL2185" s="38" t="s">
        <v>297</v>
      </c>
    </row>
    <row r="2186" spans="32:38" x14ac:dyDescent="0.25">
      <c r="AF2186" s="107">
        <v>2183</v>
      </c>
      <c r="AG2186" s="115" t="s">
        <v>2694</v>
      </c>
      <c r="AH2186" s="38" t="s">
        <v>297</v>
      </c>
      <c r="AJ2186" s="108">
        <v>2183</v>
      </c>
      <c r="AK2186" s="115" t="s">
        <v>3688</v>
      </c>
      <c r="AL2186" s="38" t="s">
        <v>297</v>
      </c>
    </row>
    <row r="2187" spans="32:38" x14ac:dyDescent="0.25">
      <c r="AF2187" s="107">
        <v>2184</v>
      </c>
      <c r="AG2187" s="115" t="s">
        <v>2695</v>
      </c>
      <c r="AH2187" s="38" t="s">
        <v>297</v>
      </c>
      <c r="AJ2187" s="108">
        <v>2184</v>
      </c>
      <c r="AK2187" s="115" t="s">
        <v>3689</v>
      </c>
      <c r="AL2187" s="38" t="s">
        <v>297</v>
      </c>
    </row>
    <row r="2188" spans="32:38" x14ac:dyDescent="0.25">
      <c r="AF2188" s="107">
        <v>2185</v>
      </c>
      <c r="AG2188" s="115" t="s">
        <v>2696</v>
      </c>
      <c r="AH2188" s="38" t="s">
        <v>297</v>
      </c>
      <c r="AJ2188" s="108">
        <v>2185</v>
      </c>
      <c r="AK2188" s="115" t="s">
        <v>3690</v>
      </c>
      <c r="AL2188" s="38" t="s">
        <v>297</v>
      </c>
    </row>
    <row r="2189" spans="32:38" x14ac:dyDescent="0.25">
      <c r="AF2189" s="107">
        <v>2186</v>
      </c>
      <c r="AG2189" s="115" t="s">
        <v>2697</v>
      </c>
      <c r="AH2189" s="38" t="s">
        <v>297</v>
      </c>
      <c r="AJ2189" s="108">
        <v>2186</v>
      </c>
      <c r="AK2189" s="115" t="s">
        <v>3691</v>
      </c>
      <c r="AL2189" s="38" t="s">
        <v>297</v>
      </c>
    </row>
    <row r="2190" spans="32:38" x14ac:dyDescent="0.25">
      <c r="AF2190" s="107">
        <v>2187</v>
      </c>
      <c r="AG2190" s="115" t="s">
        <v>2698</v>
      </c>
      <c r="AH2190" s="38" t="s">
        <v>297</v>
      </c>
      <c r="AJ2190" s="108">
        <v>2187</v>
      </c>
      <c r="AK2190" s="115" t="s">
        <v>3692</v>
      </c>
      <c r="AL2190" s="38" t="s">
        <v>297</v>
      </c>
    </row>
    <row r="2191" spans="32:38" x14ac:dyDescent="0.25">
      <c r="AF2191" s="107">
        <v>2188</v>
      </c>
      <c r="AG2191" s="115" t="s">
        <v>2699</v>
      </c>
      <c r="AH2191" s="38" t="s">
        <v>297</v>
      </c>
      <c r="AJ2191" s="108">
        <v>2188</v>
      </c>
      <c r="AK2191" s="115" t="s">
        <v>3693</v>
      </c>
      <c r="AL2191" s="38" t="s">
        <v>297</v>
      </c>
    </row>
    <row r="2192" spans="32:38" x14ac:dyDescent="0.25">
      <c r="AF2192" s="107">
        <v>2189</v>
      </c>
      <c r="AG2192" s="115" t="s">
        <v>2700</v>
      </c>
      <c r="AH2192" s="38" t="s">
        <v>297</v>
      </c>
      <c r="AJ2192" s="108">
        <v>2189</v>
      </c>
      <c r="AK2192" s="115" t="s">
        <v>3694</v>
      </c>
      <c r="AL2192" s="38" t="s">
        <v>297</v>
      </c>
    </row>
    <row r="2193" spans="32:38" x14ac:dyDescent="0.25">
      <c r="AF2193" s="107">
        <v>2190</v>
      </c>
      <c r="AG2193" s="115" t="s">
        <v>2701</v>
      </c>
      <c r="AH2193" s="38" t="s">
        <v>297</v>
      </c>
      <c r="AJ2193" s="108">
        <v>2190</v>
      </c>
      <c r="AK2193" s="115" t="s">
        <v>3695</v>
      </c>
      <c r="AL2193" s="38" t="s">
        <v>297</v>
      </c>
    </row>
    <row r="2194" spans="32:38" x14ac:dyDescent="0.25">
      <c r="AF2194" s="107">
        <v>2191</v>
      </c>
      <c r="AG2194" s="115" t="s">
        <v>2702</v>
      </c>
      <c r="AH2194" s="38" t="s">
        <v>297</v>
      </c>
      <c r="AJ2194" s="108">
        <v>2191</v>
      </c>
      <c r="AK2194" s="115" t="s">
        <v>3696</v>
      </c>
      <c r="AL2194" s="38" t="s">
        <v>297</v>
      </c>
    </row>
    <row r="2195" spans="32:38" x14ac:dyDescent="0.25">
      <c r="AF2195" s="107">
        <v>2192</v>
      </c>
      <c r="AG2195" s="115" t="s">
        <v>2703</v>
      </c>
      <c r="AH2195" s="38" t="s">
        <v>297</v>
      </c>
      <c r="AJ2195" s="108">
        <v>2192</v>
      </c>
      <c r="AK2195" s="115" t="s">
        <v>3697</v>
      </c>
      <c r="AL2195" s="38" t="s">
        <v>297</v>
      </c>
    </row>
    <row r="2196" spans="32:38" x14ac:dyDescent="0.25">
      <c r="AF2196" s="107">
        <v>2193</v>
      </c>
      <c r="AG2196" s="115" t="s">
        <v>2704</v>
      </c>
      <c r="AH2196" s="38" t="s">
        <v>297</v>
      </c>
      <c r="AJ2196" s="108">
        <v>2193</v>
      </c>
      <c r="AK2196" s="115" t="s">
        <v>3698</v>
      </c>
      <c r="AL2196" s="38" t="s">
        <v>297</v>
      </c>
    </row>
    <row r="2197" spans="32:38" x14ac:dyDescent="0.25">
      <c r="AF2197" s="107">
        <v>2194</v>
      </c>
      <c r="AG2197" s="115" t="s">
        <v>2705</v>
      </c>
      <c r="AH2197" s="38" t="s">
        <v>297</v>
      </c>
      <c r="AJ2197" s="108">
        <v>2194</v>
      </c>
      <c r="AK2197" s="115" t="s">
        <v>3699</v>
      </c>
      <c r="AL2197" s="38" t="s">
        <v>297</v>
      </c>
    </row>
    <row r="2198" spans="32:38" x14ac:dyDescent="0.25">
      <c r="AF2198" s="107">
        <v>2195</v>
      </c>
      <c r="AG2198" s="115" t="s">
        <v>2706</v>
      </c>
      <c r="AH2198" s="38" t="s">
        <v>297</v>
      </c>
      <c r="AJ2198" s="108">
        <v>2195</v>
      </c>
      <c r="AK2198" s="115" t="s">
        <v>3700</v>
      </c>
      <c r="AL2198" s="38" t="s">
        <v>297</v>
      </c>
    </row>
    <row r="2199" spans="32:38" x14ac:dyDescent="0.25">
      <c r="AF2199" s="107">
        <v>2196</v>
      </c>
      <c r="AG2199" s="115" t="s">
        <v>2707</v>
      </c>
      <c r="AH2199" s="38" t="s">
        <v>297</v>
      </c>
      <c r="AJ2199" s="108">
        <v>2196</v>
      </c>
      <c r="AK2199" s="115" t="s">
        <v>3701</v>
      </c>
      <c r="AL2199" s="38" t="s">
        <v>297</v>
      </c>
    </row>
    <row r="2200" spans="32:38" x14ac:dyDescent="0.25">
      <c r="AF2200" s="107">
        <v>2197</v>
      </c>
      <c r="AG2200" s="115" t="s">
        <v>2708</v>
      </c>
      <c r="AH2200" s="38" t="s">
        <v>297</v>
      </c>
      <c r="AJ2200" s="108">
        <v>2197</v>
      </c>
      <c r="AK2200" s="115" t="s">
        <v>3702</v>
      </c>
      <c r="AL2200" s="38" t="s">
        <v>297</v>
      </c>
    </row>
    <row r="2201" spans="32:38" x14ac:dyDescent="0.25">
      <c r="AF2201" s="107">
        <v>2198</v>
      </c>
      <c r="AG2201" s="115" t="s">
        <v>2709</v>
      </c>
      <c r="AH2201" s="38" t="s">
        <v>297</v>
      </c>
      <c r="AJ2201" s="108">
        <v>2198</v>
      </c>
      <c r="AK2201" s="115" t="s">
        <v>3703</v>
      </c>
      <c r="AL2201" s="38" t="s">
        <v>297</v>
      </c>
    </row>
    <row r="2202" spans="32:38" x14ac:dyDescent="0.25">
      <c r="AF2202" s="107">
        <v>2199</v>
      </c>
      <c r="AG2202" s="115" t="s">
        <v>2710</v>
      </c>
      <c r="AH2202" s="38" t="s">
        <v>297</v>
      </c>
      <c r="AJ2202" s="108">
        <v>2199</v>
      </c>
      <c r="AK2202" s="115" t="s">
        <v>3704</v>
      </c>
      <c r="AL2202" s="38" t="s">
        <v>297</v>
      </c>
    </row>
    <row r="2203" spans="32:38" x14ac:dyDescent="0.25">
      <c r="AF2203" s="107">
        <v>2200</v>
      </c>
      <c r="AG2203" s="115" t="s">
        <v>2711</v>
      </c>
      <c r="AH2203" s="38" t="s">
        <v>297</v>
      </c>
      <c r="AJ2203" s="108">
        <v>2200</v>
      </c>
      <c r="AK2203" s="115" t="s">
        <v>3705</v>
      </c>
      <c r="AL2203" s="38" t="s">
        <v>297</v>
      </c>
    </row>
    <row r="2204" spans="32:38" x14ac:dyDescent="0.25">
      <c r="AF2204" s="107">
        <v>2201</v>
      </c>
      <c r="AG2204" s="115" t="s">
        <v>2712</v>
      </c>
      <c r="AH2204" s="38" t="s">
        <v>297</v>
      </c>
      <c r="AJ2204" s="108">
        <v>2201</v>
      </c>
      <c r="AK2204" s="115" t="s">
        <v>3706</v>
      </c>
      <c r="AL2204" s="38" t="s">
        <v>297</v>
      </c>
    </row>
    <row r="2205" spans="32:38" x14ac:dyDescent="0.25">
      <c r="AF2205" s="107">
        <v>2202</v>
      </c>
      <c r="AG2205" s="115" t="s">
        <v>2713</v>
      </c>
      <c r="AH2205" s="38" t="s">
        <v>297</v>
      </c>
      <c r="AJ2205" s="108">
        <v>2202</v>
      </c>
      <c r="AK2205" s="115" t="s">
        <v>3707</v>
      </c>
      <c r="AL2205" s="38" t="s">
        <v>297</v>
      </c>
    </row>
    <row r="2206" spans="32:38" x14ac:dyDescent="0.25">
      <c r="AF2206" s="107">
        <v>2203</v>
      </c>
      <c r="AG2206" s="115" t="s">
        <v>2714</v>
      </c>
      <c r="AH2206" s="38" t="s">
        <v>297</v>
      </c>
      <c r="AJ2206" s="108">
        <v>2203</v>
      </c>
      <c r="AK2206" s="115" t="s">
        <v>3708</v>
      </c>
      <c r="AL2206" s="38" t="s">
        <v>297</v>
      </c>
    </row>
    <row r="2207" spans="32:38" x14ac:dyDescent="0.25">
      <c r="AF2207" s="107">
        <v>2204</v>
      </c>
      <c r="AG2207" s="115" t="s">
        <v>2715</v>
      </c>
      <c r="AH2207" s="38" t="s">
        <v>297</v>
      </c>
      <c r="AJ2207" s="108">
        <v>2204</v>
      </c>
      <c r="AK2207" s="115" t="s">
        <v>3709</v>
      </c>
      <c r="AL2207" s="38" t="s">
        <v>297</v>
      </c>
    </row>
    <row r="2208" spans="32:38" x14ac:dyDescent="0.25">
      <c r="AF2208" s="107">
        <v>2205</v>
      </c>
      <c r="AG2208" s="115" t="s">
        <v>2716</v>
      </c>
      <c r="AH2208" s="38" t="s">
        <v>297</v>
      </c>
      <c r="AJ2208" s="108">
        <v>2205</v>
      </c>
      <c r="AK2208" s="115" t="s">
        <v>3710</v>
      </c>
      <c r="AL2208" s="38" t="s">
        <v>297</v>
      </c>
    </row>
    <row r="2209" spans="32:38" x14ac:dyDescent="0.25">
      <c r="AF2209" s="107">
        <v>2206</v>
      </c>
      <c r="AG2209" s="115" t="s">
        <v>2717</v>
      </c>
      <c r="AH2209" s="38" t="s">
        <v>297</v>
      </c>
      <c r="AJ2209" s="108">
        <v>2206</v>
      </c>
      <c r="AK2209" s="115" t="s">
        <v>3711</v>
      </c>
      <c r="AL2209" s="38" t="s">
        <v>297</v>
      </c>
    </row>
    <row r="2210" spans="32:38" x14ac:dyDescent="0.25">
      <c r="AF2210" s="107">
        <v>2207</v>
      </c>
      <c r="AG2210" s="115" t="s">
        <v>2718</v>
      </c>
      <c r="AH2210" s="38" t="s">
        <v>297</v>
      </c>
      <c r="AJ2210" s="108">
        <v>2207</v>
      </c>
      <c r="AK2210" s="115" t="s">
        <v>3712</v>
      </c>
      <c r="AL2210" s="38" t="s">
        <v>297</v>
      </c>
    </row>
    <row r="2211" spans="32:38" x14ac:dyDescent="0.25">
      <c r="AF2211" s="107">
        <v>2208</v>
      </c>
      <c r="AG2211" s="115" t="s">
        <v>2719</v>
      </c>
      <c r="AH2211" s="38" t="s">
        <v>297</v>
      </c>
      <c r="AJ2211" s="108">
        <v>2208</v>
      </c>
      <c r="AK2211" s="115" t="s">
        <v>3713</v>
      </c>
      <c r="AL2211" s="38" t="s">
        <v>297</v>
      </c>
    </row>
    <row r="2212" spans="32:38" x14ac:dyDescent="0.25">
      <c r="AF2212" s="107">
        <v>2209</v>
      </c>
      <c r="AG2212" s="115" t="s">
        <v>2720</v>
      </c>
      <c r="AH2212" s="38" t="s">
        <v>297</v>
      </c>
      <c r="AJ2212" s="108">
        <v>2209</v>
      </c>
      <c r="AK2212" s="115" t="s">
        <v>3714</v>
      </c>
      <c r="AL2212" s="38" t="s">
        <v>297</v>
      </c>
    </row>
    <row r="2213" spans="32:38" x14ac:dyDescent="0.25">
      <c r="AF2213" s="107">
        <v>2210</v>
      </c>
      <c r="AG2213" s="115" t="s">
        <v>2721</v>
      </c>
      <c r="AH2213" s="38" t="s">
        <v>297</v>
      </c>
      <c r="AJ2213" s="108">
        <v>2210</v>
      </c>
      <c r="AK2213" s="115" t="s">
        <v>3715</v>
      </c>
      <c r="AL2213" s="38" t="s">
        <v>297</v>
      </c>
    </row>
    <row r="2214" spans="32:38" x14ac:dyDescent="0.25">
      <c r="AF2214" s="107">
        <v>2211</v>
      </c>
      <c r="AG2214" s="115" t="s">
        <v>2722</v>
      </c>
      <c r="AH2214" s="38" t="s">
        <v>297</v>
      </c>
      <c r="AJ2214" s="108">
        <v>2211</v>
      </c>
      <c r="AK2214" s="115" t="s">
        <v>3716</v>
      </c>
      <c r="AL2214" s="38" t="s">
        <v>297</v>
      </c>
    </row>
    <row r="2215" spans="32:38" x14ac:dyDescent="0.25">
      <c r="AF2215" s="107">
        <v>2212</v>
      </c>
      <c r="AG2215" s="115" t="s">
        <v>2723</v>
      </c>
      <c r="AH2215" s="38" t="s">
        <v>297</v>
      </c>
      <c r="AJ2215" s="108">
        <v>2212</v>
      </c>
      <c r="AK2215" s="115" t="s">
        <v>3717</v>
      </c>
      <c r="AL2215" s="38" t="s">
        <v>297</v>
      </c>
    </row>
    <row r="2216" spans="32:38" x14ac:dyDescent="0.25">
      <c r="AF2216" s="107">
        <v>2213</v>
      </c>
      <c r="AG2216" s="115" t="s">
        <v>2724</v>
      </c>
      <c r="AH2216" s="38" t="s">
        <v>297</v>
      </c>
      <c r="AJ2216" s="108">
        <v>2213</v>
      </c>
      <c r="AK2216" s="115" t="s">
        <v>3718</v>
      </c>
      <c r="AL2216" s="38" t="s">
        <v>297</v>
      </c>
    </row>
    <row r="2217" spans="32:38" x14ac:dyDescent="0.25">
      <c r="AF2217" s="107">
        <v>2214</v>
      </c>
      <c r="AG2217" s="115" t="s">
        <v>2725</v>
      </c>
      <c r="AH2217" s="38" t="s">
        <v>297</v>
      </c>
      <c r="AJ2217" s="108">
        <v>2214</v>
      </c>
      <c r="AK2217" s="115" t="s">
        <v>3719</v>
      </c>
      <c r="AL2217" s="38" t="s">
        <v>297</v>
      </c>
    </row>
    <row r="2218" spans="32:38" x14ac:dyDescent="0.25">
      <c r="AF2218" s="107">
        <v>2215</v>
      </c>
      <c r="AG2218" s="115" t="s">
        <v>2726</v>
      </c>
      <c r="AH2218" s="38" t="s">
        <v>297</v>
      </c>
      <c r="AJ2218" s="108">
        <v>2215</v>
      </c>
      <c r="AK2218" s="115" t="s">
        <v>3720</v>
      </c>
      <c r="AL2218" s="38" t="s">
        <v>297</v>
      </c>
    </row>
    <row r="2219" spans="32:38" x14ac:dyDescent="0.25">
      <c r="AF2219" s="107">
        <v>2216</v>
      </c>
      <c r="AG2219" s="115" t="s">
        <v>2727</v>
      </c>
      <c r="AH2219" s="38" t="s">
        <v>297</v>
      </c>
      <c r="AJ2219" s="108">
        <v>2216</v>
      </c>
      <c r="AK2219" s="115" t="s">
        <v>3721</v>
      </c>
      <c r="AL2219" s="38" t="s">
        <v>297</v>
      </c>
    </row>
    <row r="2220" spans="32:38" x14ac:dyDescent="0.25">
      <c r="AF2220" s="107">
        <v>2217</v>
      </c>
      <c r="AG2220" s="115" t="s">
        <v>2728</v>
      </c>
      <c r="AH2220" s="38" t="s">
        <v>297</v>
      </c>
      <c r="AJ2220" s="108">
        <v>2217</v>
      </c>
      <c r="AK2220" s="115" t="s">
        <v>3722</v>
      </c>
      <c r="AL2220" s="38" t="s">
        <v>297</v>
      </c>
    </row>
    <row r="2221" spans="32:38" x14ac:dyDescent="0.25">
      <c r="AF2221" s="107">
        <v>2218</v>
      </c>
      <c r="AG2221" s="115" t="s">
        <v>2729</v>
      </c>
      <c r="AH2221" s="38" t="s">
        <v>297</v>
      </c>
      <c r="AJ2221" s="108">
        <v>2218</v>
      </c>
      <c r="AK2221" s="115" t="s">
        <v>3723</v>
      </c>
      <c r="AL2221" s="38" t="s">
        <v>297</v>
      </c>
    </row>
    <row r="2222" spans="32:38" x14ac:dyDescent="0.25">
      <c r="AF2222" s="107">
        <v>2219</v>
      </c>
      <c r="AG2222" s="115" t="s">
        <v>2730</v>
      </c>
      <c r="AH2222" s="38" t="s">
        <v>297</v>
      </c>
      <c r="AJ2222" s="108">
        <v>2219</v>
      </c>
      <c r="AK2222" s="115" t="s">
        <v>3724</v>
      </c>
      <c r="AL2222" s="38" t="s">
        <v>297</v>
      </c>
    </row>
    <row r="2223" spans="32:38" x14ac:dyDescent="0.25">
      <c r="AF2223" s="107">
        <v>2220</v>
      </c>
      <c r="AG2223" s="115" t="s">
        <v>2731</v>
      </c>
      <c r="AH2223" s="38" t="s">
        <v>297</v>
      </c>
      <c r="AJ2223" s="108">
        <v>2220</v>
      </c>
      <c r="AK2223" s="115" t="s">
        <v>3725</v>
      </c>
      <c r="AL2223" s="38" t="s">
        <v>297</v>
      </c>
    </row>
    <row r="2224" spans="32:38" x14ac:dyDescent="0.25">
      <c r="AF2224" s="107">
        <v>2221</v>
      </c>
      <c r="AG2224" s="115" t="s">
        <v>2732</v>
      </c>
      <c r="AH2224" s="38" t="s">
        <v>297</v>
      </c>
      <c r="AJ2224" s="108">
        <v>2221</v>
      </c>
      <c r="AK2224" s="115" t="s">
        <v>3726</v>
      </c>
      <c r="AL2224" s="38" t="s">
        <v>297</v>
      </c>
    </row>
    <row r="2225" spans="32:38" x14ac:dyDescent="0.25">
      <c r="AF2225" s="107">
        <v>2222</v>
      </c>
      <c r="AG2225" s="115" t="s">
        <v>2733</v>
      </c>
      <c r="AH2225" s="38" t="s">
        <v>297</v>
      </c>
      <c r="AJ2225" s="108">
        <v>2222</v>
      </c>
      <c r="AK2225" s="115" t="s">
        <v>3727</v>
      </c>
      <c r="AL2225" s="38" t="s">
        <v>297</v>
      </c>
    </row>
    <row r="2226" spans="32:38" x14ac:dyDescent="0.25">
      <c r="AF2226" s="107">
        <v>2223</v>
      </c>
      <c r="AG2226" s="115" t="s">
        <v>2734</v>
      </c>
      <c r="AH2226" s="38" t="s">
        <v>297</v>
      </c>
      <c r="AJ2226" s="108">
        <v>2223</v>
      </c>
      <c r="AK2226" s="115" t="s">
        <v>3728</v>
      </c>
      <c r="AL2226" s="38" t="s">
        <v>297</v>
      </c>
    </row>
    <row r="2227" spans="32:38" x14ac:dyDescent="0.25">
      <c r="AF2227" s="107">
        <v>2224</v>
      </c>
      <c r="AG2227" s="115" t="s">
        <v>2735</v>
      </c>
      <c r="AH2227" s="38" t="s">
        <v>297</v>
      </c>
      <c r="AJ2227" s="108">
        <v>2224</v>
      </c>
      <c r="AK2227" s="115" t="s">
        <v>3729</v>
      </c>
      <c r="AL2227" s="38" t="s">
        <v>297</v>
      </c>
    </row>
    <row r="2228" spans="32:38" x14ac:dyDescent="0.25">
      <c r="AF2228" s="107">
        <v>2225</v>
      </c>
      <c r="AG2228" s="115" t="s">
        <v>2736</v>
      </c>
      <c r="AH2228" s="38" t="s">
        <v>297</v>
      </c>
      <c r="AJ2228" s="108">
        <v>2225</v>
      </c>
      <c r="AK2228" s="115" t="s">
        <v>3730</v>
      </c>
      <c r="AL2228" s="38" t="s">
        <v>297</v>
      </c>
    </row>
    <row r="2229" spans="32:38" x14ac:dyDescent="0.25">
      <c r="AF2229" s="107">
        <v>2226</v>
      </c>
      <c r="AG2229" s="115" t="s">
        <v>2737</v>
      </c>
      <c r="AH2229" s="38" t="s">
        <v>297</v>
      </c>
      <c r="AJ2229" s="108">
        <v>2226</v>
      </c>
      <c r="AK2229" s="115" t="s">
        <v>3731</v>
      </c>
      <c r="AL2229" s="38" t="s">
        <v>297</v>
      </c>
    </row>
    <row r="2230" spans="32:38" x14ac:dyDescent="0.25">
      <c r="AF2230" s="107">
        <v>2227</v>
      </c>
      <c r="AG2230" s="115" t="s">
        <v>2738</v>
      </c>
      <c r="AH2230" s="38" t="s">
        <v>297</v>
      </c>
      <c r="AJ2230" s="108">
        <v>2227</v>
      </c>
      <c r="AK2230" s="115" t="s">
        <v>3732</v>
      </c>
      <c r="AL2230" s="38" t="s">
        <v>297</v>
      </c>
    </row>
    <row r="2231" spans="32:38" x14ac:dyDescent="0.25">
      <c r="AF2231" s="107">
        <v>2228</v>
      </c>
      <c r="AG2231" s="115" t="s">
        <v>2739</v>
      </c>
      <c r="AH2231" s="38" t="s">
        <v>297</v>
      </c>
      <c r="AJ2231" s="108">
        <v>2228</v>
      </c>
      <c r="AK2231" s="115" t="s">
        <v>3733</v>
      </c>
      <c r="AL2231" s="38" t="s">
        <v>297</v>
      </c>
    </row>
    <row r="2232" spans="32:38" x14ac:dyDescent="0.25">
      <c r="AF2232" s="107">
        <v>2229</v>
      </c>
      <c r="AG2232" s="115" t="s">
        <v>2740</v>
      </c>
      <c r="AH2232" s="38" t="s">
        <v>297</v>
      </c>
      <c r="AJ2232" s="108">
        <v>2229</v>
      </c>
      <c r="AK2232" s="115" t="s">
        <v>3734</v>
      </c>
      <c r="AL2232" s="38" t="s">
        <v>297</v>
      </c>
    </row>
    <row r="2233" spans="32:38" x14ac:dyDescent="0.25">
      <c r="AF2233" s="107">
        <v>2230</v>
      </c>
      <c r="AG2233" s="115" t="s">
        <v>2741</v>
      </c>
      <c r="AH2233" s="38" t="s">
        <v>297</v>
      </c>
      <c r="AJ2233" s="108">
        <v>2230</v>
      </c>
      <c r="AK2233" s="115" t="s">
        <v>3735</v>
      </c>
      <c r="AL2233" s="38" t="s">
        <v>297</v>
      </c>
    </row>
    <row r="2234" spans="32:38" x14ac:dyDescent="0.25">
      <c r="AF2234" s="107">
        <v>2231</v>
      </c>
      <c r="AG2234" s="115" t="s">
        <v>2742</v>
      </c>
      <c r="AH2234" s="38" t="s">
        <v>297</v>
      </c>
      <c r="AJ2234" s="108">
        <v>2231</v>
      </c>
      <c r="AK2234" s="115" t="s">
        <v>3736</v>
      </c>
      <c r="AL2234" s="38" t="s">
        <v>297</v>
      </c>
    </row>
    <row r="2235" spans="32:38" x14ac:dyDescent="0.25">
      <c r="AF2235" s="107">
        <v>2232</v>
      </c>
      <c r="AG2235" s="115" t="s">
        <v>2743</v>
      </c>
      <c r="AH2235" s="38" t="s">
        <v>297</v>
      </c>
      <c r="AJ2235" s="108">
        <v>2232</v>
      </c>
      <c r="AK2235" s="115" t="s">
        <v>3737</v>
      </c>
      <c r="AL2235" s="38" t="s">
        <v>297</v>
      </c>
    </row>
    <row r="2236" spans="32:38" x14ac:dyDescent="0.25">
      <c r="AF2236" s="107">
        <v>2233</v>
      </c>
      <c r="AG2236" s="115" t="s">
        <v>2744</v>
      </c>
      <c r="AH2236" s="38" t="s">
        <v>297</v>
      </c>
      <c r="AJ2236" s="108">
        <v>2233</v>
      </c>
      <c r="AK2236" s="115" t="s">
        <v>3738</v>
      </c>
      <c r="AL2236" s="38" t="s">
        <v>297</v>
      </c>
    </row>
    <row r="2237" spans="32:38" x14ac:dyDescent="0.25">
      <c r="AF2237" s="107">
        <v>2234</v>
      </c>
      <c r="AG2237" s="115" t="s">
        <v>2745</v>
      </c>
      <c r="AH2237" s="38" t="s">
        <v>297</v>
      </c>
      <c r="AJ2237" s="108">
        <v>2234</v>
      </c>
      <c r="AK2237" s="115" t="s">
        <v>3739</v>
      </c>
      <c r="AL2237" s="38" t="s">
        <v>297</v>
      </c>
    </row>
    <row r="2238" spans="32:38" x14ac:dyDescent="0.25">
      <c r="AF2238" s="107">
        <v>2235</v>
      </c>
      <c r="AG2238" s="115" t="s">
        <v>2746</v>
      </c>
      <c r="AH2238" s="38" t="s">
        <v>297</v>
      </c>
      <c r="AJ2238" s="108">
        <v>2235</v>
      </c>
      <c r="AK2238" s="115" t="s">
        <v>3740</v>
      </c>
      <c r="AL2238" s="38" t="s">
        <v>297</v>
      </c>
    </row>
    <row r="2239" spans="32:38" x14ac:dyDescent="0.25">
      <c r="AF2239" s="107">
        <v>2236</v>
      </c>
      <c r="AG2239" s="115" t="s">
        <v>2747</v>
      </c>
      <c r="AH2239" s="38" t="s">
        <v>297</v>
      </c>
      <c r="AJ2239" s="108">
        <v>2236</v>
      </c>
      <c r="AK2239" s="115" t="s">
        <v>3741</v>
      </c>
      <c r="AL2239" s="38" t="s">
        <v>297</v>
      </c>
    </row>
    <row r="2240" spans="32:38" x14ac:dyDescent="0.25">
      <c r="AF2240" s="107">
        <v>2237</v>
      </c>
      <c r="AG2240" s="115" t="s">
        <v>2748</v>
      </c>
      <c r="AH2240" s="38" t="s">
        <v>297</v>
      </c>
      <c r="AJ2240" s="108">
        <v>2237</v>
      </c>
      <c r="AK2240" s="115" t="s">
        <v>3742</v>
      </c>
      <c r="AL2240" s="38" t="s">
        <v>297</v>
      </c>
    </row>
    <row r="2241" spans="32:38" x14ac:dyDescent="0.25">
      <c r="AF2241" s="107">
        <v>2238</v>
      </c>
      <c r="AG2241" s="115" t="s">
        <v>2749</v>
      </c>
      <c r="AH2241" s="38" t="s">
        <v>297</v>
      </c>
      <c r="AJ2241" s="108">
        <v>2238</v>
      </c>
      <c r="AK2241" s="115" t="s">
        <v>3743</v>
      </c>
      <c r="AL2241" s="38" t="s">
        <v>297</v>
      </c>
    </row>
    <row r="2242" spans="32:38" x14ac:dyDescent="0.25">
      <c r="AF2242" s="107">
        <v>2239</v>
      </c>
      <c r="AG2242" s="115" t="s">
        <v>2750</v>
      </c>
      <c r="AH2242" s="38" t="s">
        <v>297</v>
      </c>
      <c r="AJ2242" s="108">
        <v>2239</v>
      </c>
      <c r="AK2242" s="115" t="s">
        <v>3744</v>
      </c>
      <c r="AL2242" s="38" t="s">
        <v>297</v>
      </c>
    </row>
    <row r="2243" spans="32:38" x14ac:dyDescent="0.25">
      <c r="AF2243" s="107">
        <v>2240</v>
      </c>
      <c r="AG2243" s="115" t="s">
        <v>2751</v>
      </c>
      <c r="AH2243" s="38" t="s">
        <v>297</v>
      </c>
      <c r="AJ2243" s="108">
        <v>2240</v>
      </c>
      <c r="AK2243" s="115" t="s">
        <v>3745</v>
      </c>
      <c r="AL2243" s="38" t="s">
        <v>297</v>
      </c>
    </row>
    <row r="2244" spans="32:38" x14ac:dyDescent="0.25">
      <c r="AF2244" s="107">
        <v>2241</v>
      </c>
      <c r="AG2244" s="115" t="s">
        <v>2752</v>
      </c>
      <c r="AH2244" s="38" t="s">
        <v>297</v>
      </c>
      <c r="AJ2244" s="108">
        <v>2241</v>
      </c>
      <c r="AK2244" s="115" t="s">
        <v>3746</v>
      </c>
      <c r="AL2244" s="38" t="s">
        <v>297</v>
      </c>
    </row>
    <row r="2245" spans="32:38" x14ac:dyDescent="0.25">
      <c r="AF2245" s="107">
        <v>2242</v>
      </c>
      <c r="AG2245" s="115" t="s">
        <v>2753</v>
      </c>
      <c r="AH2245" s="38" t="s">
        <v>297</v>
      </c>
      <c r="AJ2245" s="108">
        <v>2242</v>
      </c>
      <c r="AK2245" s="115" t="s">
        <v>3747</v>
      </c>
      <c r="AL2245" s="38" t="s">
        <v>297</v>
      </c>
    </row>
    <row r="2246" spans="32:38" x14ac:dyDescent="0.25">
      <c r="AF2246" s="107">
        <v>2243</v>
      </c>
      <c r="AG2246" s="115" t="s">
        <v>2754</v>
      </c>
      <c r="AH2246" s="38" t="s">
        <v>297</v>
      </c>
      <c r="AJ2246" s="108">
        <v>2243</v>
      </c>
      <c r="AK2246" s="115" t="s">
        <v>3748</v>
      </c>
      <c r="AL2246" s="38" t="s">
        <v>297</v>
      </c>
    </row>
    <row r="2247" spans="32:38" x14ac:dyDescent="0.25">
      <c r="AF2247" s="107">
        <v>2244</v>
      </c>
      <c r="AG2247" s="115" t="s">
        <v>2755</v>
      </c>
      <c r="AH2247" s="38" t="s">
        <v>297</v>
      </c>
      <c r="AJ2247" s="108">
        <v>2244</v>
      </c>
      <c r="AK2247" s="115" t="s">
        <v>3749</v>
      </c>
      <c r="AL2247" s="38" t="s">
        <v>297</v>
      </c>
    </row>
    <row r="2248" spans="32:38" x14ac:dyDescent="0.25">
      <c r="AF2248" s="107">
        <v>2245</v>
      </c>
      <c r="AG2248" s="115" t="s">
        <v>2756</v>
      </c>
      <c r="AH2248" s="38" t="s">
        <v>297</v>
      </c>
      <c r="AJ2248" s="108">
        <v>2245</v>
      </c>
      <c r="AK2248" s="115" t="s">
        <v>3750</v>
      </c>
      <c r="AL2248" s="38" t="s">
        <v>297</v>
      </c>
    </row>
    <row r="2249" spans="32:38" x14ac:dyDescent="0.25">
      <c r="AF2249" s="107">
        <v>2246</v>
      </c>
      <c r="AG2249" s="115" t="s">
        <v>2757</v>
      </c>
      <c r="AH2249" s="38" t="s">
        <v>297</v>
      </c>
      <c r="AJ2249" s="108">
        <v>2246</v>
      </c>
      <c r="AK2249" s="115" t="s">
        <v>3751</v>
      </c>
      <c r="AL2249" s="38" t="s">
        <v>297</v>
      </c>
    </row>
    <row r="2250" spans="32:38" x14ac:dyDescent="0.25">
      <c r="AF2250" s="107">
        <v>2247</v>
      </c>
      <c r="AG2250" s="115" t="s">
        <v>2758</v>
      </c>
      <c r="AH2250" s="38" t="s">
        <v>297</v>
      </c>
      <c r="AJ2250" s="108">
        <v>2247</v>
      </c>
      <c r="AK2250" s="115" t="s">
        <v>3752</v>
      </c>
      <c r="AL2250" s="38" t="s">
        <v>297</v>
      </c>
    </row>
    <row r="2251" spans="32:38" x14ac:dyDescent="0.25">
      <c r="AF2251" s="107">
        <v>2248</v>
      </c>
      <c r="AG2251" s="115" t="s">
        <v>2759</v>
      </c>
      <c r="AH2251" s="38" t="s">
        <v>297</v>
      </c>
      <c r="AJ2251" s="108">
        <v>2248</v>
      </c>
      <c r="AK2251" s="115" t="s">
        <v>3753</v>
      </c>
      <c r="AL2251" s="38" t="s">
        <v>297</v>
      </c>
    </row>
    <row r="2252" spans="32:38" x14ac:dyDescent="0.25">
      <c r="AF2252" s="107">
        <v>2249</v>
      </c>
      <c r="AG2252" s="115" t="s">
        <v>2760</v>
      </c>
      <c r="AH2252" s="38" t="s">
        <v>297</v>
      </c>
      <c r="AJ2252" s="108">
        <v>2249</v>
      </c>
      <c r="AK2252" s="115" t="s">
        <v>3754</v>
      </c>
      <c r="AL2252" s="38" t="s">
        <v>297</v>
      </c>
    </row>
    <row r="2253" spans="32:38" x14ac:dyDescent="0.25">
      <c r="AF2253" s="107">
        <v>2250</v>
      </c>
      <c r="AG2253" s="115" t="s">
        <v>2761</v>
      </c>
      <c r="AH2253" s="38" t="s">
        <v>297</v>
      </c>
      <c r="AJ2253" s="108">
        <v>2250</v>
      </c>
      <c r="AK2253" s="115" t="s">
        <v>3755</v>
      </c>
      <c r="AL2253" s="38" t="s">
        <v>297</v>
      </c>
    </row>
    <row r="2254" spans="32:38" x14ac:dyDescent="0.25">
      <c r="AF2254" s="107">
        <v>2251</v>
      </c>
      <c r="AG2254" s="115" t="s">
        <v>2762</v>
      </c>
      <c r="AH2254" s="38" t="s">
        <v>297</v>
      </c>
      <c r="AJ2254" s="108">
        <v>2251</v>
      </c>
      <c r="AK2254" s="115" t="s">
        <v>3756</v>
      </c>
      <c r="AL2254" s="38" t="s">
        <v>297</v>
      </c>
    </row>
    <row r="2255" spans="32:38" x14ac:dyDescent="0.25">
      <c r="AF2255" s="107">
        <v>2252</v>
      </c>
      <c r="AG2255" s="115" t="s">
        <v>2763</v>
      </c>
      <c r="AH2255" s="38" t="s">
        <v>297</v>
      </c>
      <c r="AJ2255" s="108">
        <v>2252</v>
      </c>
      <c r="AK2255" s="115" t="s">
        <v>3757</v>
      </c>
      <c r="AL2255" s="38" t="s">
        <v>297</v>
      </c>
    </row>
    <row r="2256" spans="32:38" x14ac:dyDescent="0.25">
      <c r="AF2256" s="107">
        <v>2253</v>
      </c>
      <c r="AG2256" s="115" t="s">
        <v>2764</v>
      </c>
      <c r="AH2256" s="38" t="s">
        <v>297</v>
      </c>
      <c r="AJ2256" s="108">
        <v>2253</v>
      </c>
      <c r="AK2256" s="115" t="s">
        <v>3758</v>
      </c>
      <c r="AL2256" s="38" t="s">
        <v>297</v>
      </c>
    </row>
    <row r="2257" spans="32:38" x14ac:dyDescent="0.25">
      <c r="AF2257" s="107">
        <v>2254</v>
      </c>
      <c r="AG2257" s="115" t="s">
        <v>2765</v>
      </c>
      <c r="AH2257" s="38" t="s">
        <v>297</v>
      </c>
      <c r="AJ2257" s="108">
        <v>2254</v>
      </c>
      <c r="AK2257" s="115" t="s">
        <v>3759</v>
      </c>
      <c r="AL2257" s="38" t="s">
        <v>297</v>
      </c>
    </row>
    <row r="2258" spans="32:38" x14ac:dyDescent="0.25">
      <c r="AF2258" s="107">
        <v>2255</v>
      </c>
      <c r="AG2258" s="115" t="s">
        <v>2766</v>
      </c>
      <c r="AH2258" s="38" t="s">
        <v>297</v>
      </c>
      <c r="AJ2258" s="108">
        <v>2255</v>
      </c>
      <c r="AK2258" s="115" t="s">
        <v>3760</v>
      </c>
      <c r="AL2258" s="38" t="s">
        <v>297</v>
      </c>
    </row>
    <row r="2259" spans="32:38" x14ac:dyDescent="0.25">
      <c r="AF2259" s="107">
        <v>2256</v>
      </c>
      <c r="AG2259" s="115" t="s">
        <v>2767</v>
      </c>
      <c r="AH2259" s="38" t="s">
        <v>297</v>
      </c>
      <c r="AJ2259" s="108">
        <v>2256</v>
      </c>
      <c r="AK2259" s="115" t="s">
        <v>3761</v>
      </c>
      <c r="AL2259" s="38" t="s">
        <v>297</v>
      </c>
    </row>
    <row r="2260" spans="32:38" x14ac:dyDescent="0.25">
      <c r="AF2260" s="107">
        <v>2257</v>
      </c>
      <c r="AG2260" s="115" t="s">
        <v>2768</v>
      </c>
      <c r="AH2260" s="38" t="s">
        <v>297</v>
      </c>
      <c r="AJ2260" s="108">
        <v>2257</v>
      </c>
      <c r="AK2260" s="115" t="s">
        <v>3762</v>
      </c>
      <c r="AL2260" s="38" t="s">
        <v>297</v>
      </c>
    </row>
    <row r="2261" spans="32:38" x14ac:dyDescent="0.25">
      <c r="AF2261" s="107">
        <v>2258</v>
      </c>
      <c r="AG2261" s="115" t="s">
        <v>2769</v>
      </c>
      <c r="AH2261" s="38" t="s">
        <v>297</v>
      </c>
      <c r="AJ2261" s="108">
        <v>2258</v>
      </c>
      <c r="AK2261" s="115" t="s">
        <v>3763</v>
      </c>
      <c r="AL2261" s="38" t="s">
        <v>297</v>
      </c>
    </row>
    <row r="2262" spans="32:38" x14ac:dyDescent="0.25">
      <c r="AF2262" s="107">
        <v>2259</v>
      </c>
      <c r="AG2262" s="115" t="s">
        <v>2770</v>
      </c>
      <c r="AH2262" s="38" t="s">
        <v>297</v>
      </c>
      <c r="AJ2262" s="108">
        <v>2259</v>
      </c>
      <c r="AK2262" s="115" t="s">
        <v>3764</v>
      </c>
      <c r="AL2262" s="38" t="s">
        <v>297</v>
      </c>
    </row>
    <row r="2263" spans="32:38" x14ac:dyDescent="0.25">
      <c r="AF2263" s="107">
        <v>2260</v>
      </c>
      <c r="AG2263" s="115" t="s">
        <v>2771</v>
      </c>
      <c r="AH2263" s="38" t="s">
        <v>297</v>
      </c>
      <c r="AJ2263" s="108">
        <v>2260</v>
      </c>
      <c r="AK2263" s="115" t="s">
        <v>3765</v>
      </c>
      <c r="AL2263" s="38" t="s">
        <v>297</v>
      </c>
    </row>
    <row r="2264" spans="32:38" x14ac:dyDescent="0.25">
      <c r="AF2264" s="107">
        <v>2261</v>
      </c>
      <c r="AG2264" s="115" t="s">
        <v>2772</v>
      </c>
      <c r="AH2264" s="38" t="s">
        <v>297</v>
      </c>
      <c r="AJ2264" s="108">
        <v>2261</v>
      </c>
      <c r="AK2264" s="115" t="s">
        <v>3766</v>
      </c>
      <c r="AL2264" s="38" t="s">
        <v>297</v>
      </c>
    </row>
    <row r="2265" spans="32:38" x14ac:dyDescent="0.25">
      <c r="AF2265" s="107">
        <v>2262</v>
      </c>
      <c r="AG2265" s="115" t="s">
        <v>2773</v>
      </c>
      <c r="AH2265" s="38" t="s">
        <v>297</v>
      </c>
      <c r="AJ2265" s="108">
        <v>2262</v>
      </c>
      <c r="AK2265" s="115" t="s">
        <v>3767</v>
      </c>
      <c r="AL2265" s="38" t="s">
        <v>297</v>
      </c>
    </row>
    <row r="2266" spans="32:38" x14ac:dyDescent="0.25">
      <c r="AF2266" s="107">
        <v>2263</v>
      </c>
      <c r="AG2266" s="115" t="s">
        <v>2774</v>
      </c>
      <c r="AH2266" s="38" t="s">
        <v>297</v>
      </c>
      <c r="AJ2266" s="108">
        <v>2263</v>
      </c>
      <c r="AK2266" s="115" t="s">
        <v>3768</v>
      </c>
      <c r="AL2266" s="38" t="s">
        <v>297</v>
      </c>
    </row>
    <row r="2267" spans="32:38" x14ac:dyDescent="0.25">
      <c r="AF2267" s="107">
        <v>2264</v>
      </c>
      <c r="AG2267" s="115" t="s">
        <v>2775</v>
      </c>
      <c r="AH2267" s="38" t="s">
        <v>297</v>
      </c>
      <c r="AJ2267" s="108">
        <v>2264</v>
      </c>
      <c r="AK2267" s="115" t="s">
        <v>3769</v>
      </c>
      <c r="AL2267" s="38" t="s">
        <v>297</v>
      </c>
    </row>
    <row r="2268" spans="32:38" x14ac:dyDescent="0.25">
      <c r="AF2268" s="107">
        <v>2265</v>
      </c>
      <c r="AG2268" s="115" t="s">
        <v>2776</v>
      </c>
      <c r="AH2268" s="38" t="s">
        <v>297</v>
      </c>
      <c r="AJ2268" s="108">
        <v>2265</v>
      </c>
      <c r="AK2268" s="115" t="s">
        <v>3770</v>
      </c>
      <c r="AL2268" s="38" t="s">
        <v>297</v>
      </c>
    </row>
    <row r="2269" spans="32:38" x14ac:dyDescent="0.25">
      <c r="AF2269" s="107">
        <v>2266</v>
      </c>
      <c r="AG2269" s="115" t="s">
        <v>2777</v>
      </c>
      <c r="AH2269" s="38" t="s">
        <v>297</v>
      </c>
      <c r="AJ2269" s="108">
        <v>2266</v>
      </c>
      <c r="AK2269" s="115" t="s">
        <v>3771</v>
      </c>
      <c r="AL2269" s="38" t="s">
        <v>297</v>
      </c>
    </row>
    <row r="2270" spans="32:38" x14ac:dyDescent="0.25">
      <c r="AF2270" s="107">
        <v>2267</v>
      </c>
      <c r="AG2270" s="115" t="s">
        <v>2778</v>
      </c>
      <c r="AH2270" s="38" t="s">
        <v>297</v>
      </c>
      <c r="AJ2270" s="108">
        <v>2267</v>
      </c>
      <c r="AK2270" s="115" t="s">
        <v>3772</v>
      </c>
      <c r="AL2270" s="38" t="s">
        <v>297</v>
      </c>
    </row>
    <row r="2271" spans="32:38" x14ac:dyDescent="0.25">
      <c r="AF2271" s="107">
        <v>2268</v>
      </c>
      <c r="AG2271" s="115" t="s">
        <v>2779</v>
      </c>
      <c r="AH2271" s="38" t="s">
        <v>297</v>
      </c>
      <c r="AJ2271" s="108">
        <v>2268</v>
      </c>
      <c r="AK2271" s="115" t="s">
        <v>3773</v>
      </c>
      <c r="AL2271" s="38" t="s">
        <v>297</v>
      </c>
    </row>
    <row r="2272" spans="32:38" x14ac:dyDescent="0.25">
      <c r="AF2272" s="107">
        <v>2269</v>
      </c>
      <c r="AG2272" s="115" t="s">
        <v>2780</v>
      </c>
      <c r="AH2272" s="38" t="s">
        <v>297</v>
      </c>
      <c r="AJ2272" s="108">
        <v>2269</v>
      </c>
      <c r="AK2272" s="115" t="s">
        <v>3774</v>
      </c>
      <c r="AL2272" s="38" t="s">
        <v>297</v>
      </c>
    </row>
    <row r="2273" spans="32:38" x14ac:dyDescent="0.25">
      <c r="AF2273" s="107">
        <v>2270</v>
      </c>
      <c r="AG2273" s="115" t="s">
        <v>2781</v>
      </c>
      <c r="AH2273" s="38" t="s">
        <v>297</v>
      </c>
      <c r="AJ2273" s="108">
        <v>2270</v>
      </c>
      <c r="AK2273" s="115" t="s">
        <v>3775</v>
      </c>
      <c r="AL2273" s="38" t="s">
        <v>297</v>
      </c>
    </row>
    <row r="2274" spans="32:38" x14ac:dyDescent="0.25">
      <c r="AF2274" s="107">
        <v>2271</v>
      </c>
      <c r="AG2274" s="115" t="s">
        <v>2782</v>
      </c>
      <c r="AH2274" s="38" t="s">
        <v>297</v>
      </c>
      <c r="AJ2274" s="108">
        <v>2271</v>
      </c>
      <c r="AK2274" s="115" t="s">
        <v>3776</v>
      </c>
      <c r="AL2274" s="38" t="s">
        <v>297</v>
      </c>
    </row>
    <row r="2275" spans="32:38" x14ac:dyDescent="0.25">
      <c r="AF2275" s="107">
        <v>2272</v>
      </c>
      <c r="AG2275" s="115" t="s">
        <v>2783</v>
      </c>
      <c r="AH2275" s="38" t="s">
        <v>297</v>
      </c>
      <c r="AJ2275" s="108">
        <v>2272</v>
      </c>
      <c r="AK2275" s="115" t="s">
        <v>3777</v>
      </c>
      <c r="AL2275" s="38" t="s">
        <v>297</v>
      </c>
    </row>
    <row r="2276" spans="32:38" x14ac:dyDescent="0.25">
      <c r="AF2276" s="107">
        <v>2273</v>
      </c>
      <c r="AG2276" s="115" t="s">
        <v>2784</v>
      </c>
      <c r="AH2276" s="38" t="s">
        <v>297</v>
      </c>
      <c r="AJ2276" s="108">
        <v>2273</v>
      </c>
      <c r="AK2276" s="115" t="s">
        <v>3778</v>
      </c>
      <c r="AL2276" s="38" t="s">
        <v>297</v>
      </c>
    </row>
    <row r="2277" spans="32:38" x14ac:dyDescent="0.25">
      <c r="AF2277" s="107">
        <v>2274</v>
      </c>
      <c r="AG2277" s="115" t="s">
        <v>2785</v>
      </c>
      <c r="AH2277" s="38" t="s">
        <v>297</v>
      </c>
      <c r="AJ2277" s="108">
        <v>2274</v>
      </c>
      <c r="AK2277" s="115" t="s">
        <v>3779</v>
      </c>
      <c r="AL2277" s="38" t="s">
        <v>297</v>
      </c>
    </row>
    <row r="2278" spans="32:38" x14ac:dyDescent="0.25">
      <c r="AF2278" s="107">
        <v>2275</v>
      </c>
      <c r="AG2278" s="115" t="s">
        <v>2786</v>
      </c>
      <c r="AH2278" s="38" t="s">
        <v>297</v>
      </c>
      <c r="AJ2278" s="108">
        <v>2275</v>
      </c>
      <c r="AK2278" s="115" t="s">
        <v>3780</v>
      </c>
      <c r="AL2278" s="38" t="s">
        <v>297</v>
      </c>
    </row>
    <row r="2279" spans="32:38" x14ac:dyDescent="0.25">
      <c r="AF2279" s="107">
        <v>2276</v>
      </c>
      <c r="AG2279" s="115" t="s">
        <v>2787</v>
      </c>
      <c r="AH2279" s="38" t="s">
        <v>297</v>
      </c>
      <c r="AJ2279" s="108">
        <v>2276</v>
      </c>
      <c r="AK2279" s="115" t="s">
        <v>3781</v>
      </c>
      <c r="AL2279" s="38" t="s">
        <v>297</v>
      </c>
    </row>
    <row r="2280" spans="32:38" x14ac:dyDescent="0.25">
      <c r="AF2280" s="107">
        <v>2277</v>
      </c>
      <c r="AG2280" s="115" t="s">
        <v>2788</v>
      </c>
      <c r="AH2280" s="38" t="s">
        <v>297</v>
      </c>
      <c r="AJ2280" s="108">
        <v>2277</v>
      </c>
      <c r="AK2280" s="115" t="s">
        <v>3782</v>
      </c>
      <c r="AL2280" s="38" t="s">
        <v>297</v>
      </c>
    </row>
    <row r="2281" spans="32:38" x14ac:dyDescent="0.25">
      <c r="AF2281" s="107">
        <v>2278</v>
      </c>
      <c r="AG2281" s="115" t="s">
        <v>2789</v>
      </c>
      <c r="AH2281" s="38" t="s">
        <v>297</v>
      </c>
      <c r="AJ2281" s="108">
        <v>2278</v>
      </c>
      <c r="AK2281" s="115" t="s">
        <v>3783</v>
      </c>
      <c r="AL2281" s="38" t="s">
        <v>297</v>
      </c>
    </row>
    <row r="2282" spans="32:38" x14ac:dyDescent="0.25">
      <c r="AF2282" s="107">
        <v>2279</v>
      </c>
      <c r="AG2282" s="115" t="s">
        <v>2790</v>
      </c>
      <c r="AH2282" s="38" t="s">
        <v>297</v>
      </c>
      <c r="AJ2282" s="108">
        <v>2279</v>
      </c>
      <c r="AK2282" s="115" t="s">
        <v>3784</v>
      </c>
      <c r="AL2282" s="38" t="s">
        <v>297</v>
      </c>
    </row>
    <row r="2283" spans="32:38" x14ac:dyDescent="0.25">
      <c r="AF2283" s="107">
        <v>2280</v>
      </c>
      <c r="AG2283" s="115" t="s">
        <v>2791</v>
      </c>
      <c r="AH2283" s="38" t="s">
        <v>297</v>
      </c>
      <c r="AJ2283" s="108">
        <v>2280</v>
      </c>
      <c r="AK2283" s="115" t="s">
        <v>3785</v>
      </c>
      <c r="AL2283" s="38" t="s">
        <v>297</v>
      </c>
    </row>
    <row r="2284" spans="32:38" x14ac:dyDescent="0.25">
      <c r="AF2284" s="107">
        <v>2281</v>
      </c>
      <c r="AG2284" s="115" t="s">
        <v>2792</v>
      </c>
      <c r="AH2284" s="38" t="s">
        <v>297</v>
      </c>
      <c r="AJ2284" s="108">
        <v>2281</v>
      </c>
      <c r="AK2284" s="115" t="s">
        <v>3786</v>
      </c>
      <c r="AL2284" s="38" t="s">
        <v>297</v>
      </c>
    </row>
    <row r="2285" spans="32:38" x14ac:dyDescent="0.25">
      <c r="AF2285" s="107">
        <v>2282</v>
      </c>
      <c r="AG2285" s="115" t="s">
        <v>2793</v>
      </c>
      <c r="AH2285" s="38" t="s">
        <v>297</v>
      </c>
      <c r="AJ2285" s="108">
        <v>2282</v>
      </c>
      <c r="AK2285" s="115" t="s">
        <v>3787</v>
      </c>
      <c r="AL2285" s="38" t="s">
        <v>297</v>
      </c>
    </row>
    <row r="2286" spans="32:38" x14ac:dyDescent="0.25">
      <c r="AF2286" s="107">
        <v>2283</v>
      </c>
      <c r="AG2286" s="115" t="s">
        <v>2794</v>
      </c>
      <c r="AH2286" s="38" t="s">
        <v>297</v>
      </c>
      <c r="AJ2286" s="108">
        <v>2283</v>
      </c>
      <c r="AK2286" s="115" t="s">
        <v>3788</v>
      </c>
      <c r="AL2286" s="38" t="s">
        <v>297</v>
      </c>
    </row>
    <row r="2287" spans="32:38" x14ac:dyDescent="0.25">
      <c r="AF2287" s="107">
        <v>2284</v>
      </c>
      <c r="AG2287" s="115" t="s">
        <v>2795</v>
      </c>
      <c r="AH2287" s="38" t="s">
        <v>297</v>
      </c>
      <c r="AJ2287" s="108">
        <v>2284</v>
      </c>
      <c r="AK2287" s="115" t="s">
        <v>3789</v>
      </c>
      <c r="AL2287" s="38" t="s">
        <v>297</v>
      </c>
    </row>
    <row r="2288" spans="32:38" x14ac:dyDescent="0.25">
      <c r="AF2288" s="107">
        <v>2285</v>
      </c>
      <c r="AG2288" s="115" t="s">
        <v>2796</v>
      </c>
      <c r="AH2288" s="38" t="s">
        <v>297</v>
      </c>
      <c r="AJ2288" s="108">
        <v>2285</v>
      </c>
      <c r="AK2288" s="115" t="s">
        <v>3790</v>
      </c>
      <c r="AL2288" s="38" t="s">
        <v>297</v>
      </c>
    </row>
    <row r="2289" spans="32:38" x14ac:dyDescent="0.25">
      <c r="AF2289" s="107">
        <v>2286</v>
      </c>
      <c r="AG2289" s="115" t="s">
        <v>2797</v>
      </c>
      <c r="AH2289" s="38" t="s">
        <v>297</v>
      </c>
      <c r="AJ2289" s="108">
        <v>2286</v>
      </c>
      <c r="AK2289" s="115" t="s">
        <v>3791</v>
      </c>
      <c r="AL2289" s="38" t="s">
        <v>297</v>
      </c>
    </row>
    <row r="2290" spans="32:38" x14ac:dyDescent="0.25">
      <c r="AF2290" s="107">
        <v>2287</v>
      </c>
      <c r="AG2290" s="115" t="s">
        <v>2798</v>
      </c>
      <c r="AH2290" s="38" t="s">
        <v>297</v>
      </c>
      <c r="AJ2290" s="108">
        <v>2287</v>
      </c>
      <c r="AK2290" s="115" t="s">
        <v>3792</v>
      </c>
      <c r="AL2290" s="38" t="s">
        <v>297</v>
      </c>
    </row>
    <row r="2291" spans="32:38" x14ac:dyDescent="0.25">
      <c r="AF2291" s="107">
        <v>2288</v>
      </c>
      <c r="AG2291" s="115" t="s">
        <v>2799</v>
      </c>
      <c r="AH2291" s="38" t="s">
        <v>297</v>
      </c>
      <c r="AJ2291" s="108">
        <v>2288</v>
      </c>
      <c r="AK2291" s="115" t="s">
        <v>3793</v>
      </c>
      <c r="AL2291" s="38" t="s">
        <v>297</v>
      </c>
    </row>
    <row r="2292" spans="32:38" x14ac:dyDescent="0.25">
      <c r="AF2292" s="107">
        <v>2289</v>
      </c>
      <c r="AG2292" s="115" t="s">
        <v>2800</v>
      </c>
      <c r="AH2292" s="38" t="s">
        <v>297</v>
      </c>
      <c r="AJ2292" s="108">
        <v>2289</v>
      </c>
      <c r="AK2292" s="115" t="s">
        <v>3794</v>
      </c>
      <c r="AL2292" s="38" t="s">
        <v>297</v>
      </c>
    </row>
    <row r="2293" spans="32:38" x14ac:dyDescent="0.25">
      <c r="AF2293" s="107">
        <v>2290</v>
      </c>
      <c r="AG2293" s="115" t="s">
        <v>2801</v>
      </c>
      <c r="AH2293" s="38" t="s">
        <v>297</v>
      </c>
      <c r="AJ2293" s="108">
        <v>2290</v>
      </c>
      <c r="AK2293" s="115" t="s">
        <v>3795</v>
      </c>
      <c r="AL2293" s="38" t="s">
        <v>297</v>
      </c>
    </row>
    <row r="2294" spans="32:38" x14ac:dyDescent="0.25">
      <c r="AF2294" s="107">
        <v>2291</v>
      </c>
      <c r="AG2294" s="115" t="s">
        <v>2802</v>
      </c>
      <c r="AH2294" s="38" t="s">
        <v>297</v>
      </c>
      <c r="AJ2294" s="108">
        <v>2291</v>
      </c>
      <c r="AK2294" s="115" t="s">
        <v>3796</v>
      </c>
      <c r="AL2294" s="38" t="s">
        <v>297</v>
      </c>
    </row>
    <row r="2295" spans="32:38" x14ac:dyDescent="0.25">
      <c r="AF2295" s="107">
        <v>2292</v>
      </c>
      <c r="AG2295" s="115" t="s">
        <v>2803</v>
      </c>
      <c r="AH2295" s="38" t="s">
        <v>297</v>
      </c>
      <c r="AJ2295" s="108">
        <v>2292</v>
      </c>
      <c r="AK2295" s="115" t="s">
        <v>3797</v>
      </c>
      <c r="AL2295" s="38" t="s">
        <v>297</v>
      </c>
    </row>
    <row r="2296" spans="32:38" x14ac:dyDescent="0.25">
      <c r="AF2296" s="107">
        <v>2293</v>
      </c>
      <c r="AG2296" s="115" t="s">
        <v>2804</v>
      </c>
      <c r="AH2296" s="38" t="s">
        <v>297</v>
      </c>
      <c r="AJ2296" s="108">
        <v>2293</v>
      </c>
      <c r="AK2296" s="115" t="s">
        <v>3798</v>
      </c>
      <c r="AL2296" s="38" t="s">
        <v>297</v>
      </c>
    </row>
    <row r="2297" spans="32:38" x14ac:dyDescent="0.25">
      <c r="AF2297" s="107">
        <v>2294</v>
      </c>
      <c r="AG2297" s="115" t="s">
        <v>2805</v>
      </c>
      <c r="AH2297" s="38" t="s">
        <v>297</v>
      </c>
      <c r="AJ2297" s="108">
        <v>2294</v>
      </c>
      <c r="AK2297" s="115" t="s">
        <v>3799</v>
      </c>
      <c r="AL2297" s="38" t="s">
        <v>297</v>
      </c>
    </row>
    <row r="2298" spans="32:38" x14ac:dyDescent="0.25">
      <c r="AF2298" s="107">
        <v>2295</v>
      </c>
      <c r="AG2298" s="115" t="s">
        <v>2806</v>
      </c>
      <c r="AH2298" s="38" t="s">
        <v>297</v>
      </c>
      <c r="AJ2298" s="108">
        <v>2295</v>
      </c>
      <c r="AK2298" s="115" t="s">
        <v>3800</v>
      </c>
      <c r="AL2298" s="38" t="s">
        <v>297</v>
      </c>
    </row>
    <row r="2299" spans="32:38" x14ac:dyDescent="0.25">
      <c r="AF2299" s="107">
        <v>2296</v>
      </c>
      <c r="AG2299" s="115" t="s">
        <v>2807</v>
      </c>
      <c r="AH2299" s="38" t="s">
        <v>297</v>
      </c>
      <c r="AJ2299" s="108">
        <v>2296</v>
      </c>
      <c r="AK2299" s="115" t="s">
        <v>3801</v>
      </c>
      <c r="AL2299" s="38" t="s">
        <v>297</v>
      </c>
    </row>
    <row r="2300" spans="32:38" x14ac:dyDescent="0.25">
      <c r="AF2300" s="107">
        <v>2297</v>
      </c>
      <c r="AG2300" s="115" t="s">
        <v>2808</v>
      </c>
      <c r="AH2300" s="38" t="s">
        <v>297</v>
      </c>
      <c r="AJ2300" s="108">
        <v>2297</v>
      </c>
      <c r="AK2300" s="115" t="s">
        <v>3802</v>
      </c>
      <c r="AL2300" s="38" t="s">
        <v>297</v>
      </c>
    </row>
    <row r="2301" spans="32:38" x14ac:dyDescent="0.25">
      <c r="AF2301" s="107">
        <v>2298</v>
      </c>
      <c r="AG2301" s="115" t="s">
        <v>2809</v>
      </c>
      <c r="AH2301" s="38" t="s">
        <v>297</v>
      </c>
      <c r="AJ2301" s="108">
        <v>2298</v>
      </c>
      <c r="AK2301" s="115" t="s">
        <v>3803</v>
      </c>
      <c r="AL2301" s="38" t="s">
        <v>297</v>
      </c>
    </row>
    <row r="2302" spans="32:38" x14ac:dyDescent="0.25">
      <c r="AF2302" s="107">
        <v>2299</v>
      </c>
      <c r="AG2302" s="115" t="s">
        <v>2810</v>
      </c>
      <c r="AH2302" s="38" t="s">
        <v>297</v>
      </c>
      <c r="AJ2302" s="108">
        <v>2299</v>
      </c>
      <c r="AK2302" s="115" t="s">
        <v>3804</v>
      </c>
      <c r="AL2302" s="38" t="s">
        <v>297</v>
      </c>
    </row>
    <row r="2303" spans="32:38" x14ac:dyDescent="0.25">
      <c r="AF2303" s="107">
        <v>2300</v>
      </c>
      <c r="AG2303" s="115" t="s">
        <v>2811</v>
      </c>
      <c r="AH2303" s="38" t="s">
        <v>297</v>
      </c>
      <c r="AJ2303" s="108">
        <v>2300</v>
      </c>
      <c r="AK2303" s="115" t="s">
        <v>3805</v>
      </c>
      <c r="AL2303" s="38" t="s">
        <v>297</v>
      </c>
    </row>
    <row r="2304" spans="32:38" x14ac:dyDescent="0.25">
      <c r="AF2304" s="107">
        <v>2301</v>
      </c>
      <c r="AG2304" s="115" t="s">
        <v>2812</v>
      </c>
      <c r="AH2304" s="38" t="s">
        <v>297</v>
      </c>
      <c r="AJ2304" s="108">
        <v>2301</v>
      </c>
      <c r="AK2304" s="115" t="s">
        <v>3806</v>
      </c>
      <c r="AL2304" s="38" t="s">
        <v>297</v>
      </c>
    </row>
    <row r="2305" spans="32:38" x14ac:dyDescent="0.25">
      <c r="AF2305" s="107">
        <v>2302</v>
      </c>
      <c r="AG2305" s="115" t="s">
        <v>2813</v>
      </c>
      <c r="AH2305" s="38" t="s">
        <v>297</v>
      </c>
      <c r="AJ2305" s="108">
        <v>2302</v>
      </c>
      <c r="AK2305" s="115" t="s">
        <v>3807</v>
      </c>
      <c r="AL2305" s="38" t="s">
        <v>297</v>
      </c>
    </row>
    <row r="2306" spans="32:38" x14ac:dyDescent="0.25">
      <c r="AF2306" s="107">
        <v>2303</v>
      </c>
      <c r="AG2306" s="115" t="s">
        <v>2814</v>
      </c>
      <c r="AH2306" s="38" t="s">
        <v>297</v>
      </c>
      <c r="AJ2306" s="108">
        <v>2303</v>
      </c>
      <c r="AK2306" s="115" t="s">
        <v>3808</v>
      </c>
      <c r="AL2306" s="38" t="s">
        <v>297</v>
      </c>
    </row>
    <row r="2307" spans="32:38" x14ac:dyDescent="0.25">
      <c r="AF2307" s="107">
        <v>2304</v>
      </c>
      <c r="AG2307" s="115" t="s">
        <v>2815</v>
      </c>
      <c r="AH2307" s="38" t="s">
        <v>297</v>
      </c>
      <c r="AJ2307" s="108">
        <v>2304</v>
      </c>
      <c r="AK2307" s="115" t="s">
        <v>3809</v>
      </c>
      <c r="AL2307" s="38" t="s">
        <v>297</v>
      </c>
    </row>
    <row r="2308" spans="32:38" x14ac:dyDescent="0.25">
      <c r="AF2308" s="107">
        <v>2305</v>
      </c>
      <c r="AG2308" s="115" t="s">
        <v>2816</v>
      </c>
      <c r="AH2308" s="38" t="s">
        <v>297</v>
      </c>
      <c r="AJ2308" s="108">
        <v>2305</v>
      </c>
      <c r="AK2308" s="115" t="s">
        <v>3810</v>
      </c>
      <c r="AL2308" s="38" t="s">
        <v>297</v>
      </c>
    </row>
    <row r="2309" spans="32:38" x14ac:dyDescent="0.25">
      <c r="AF2309" s="107">
        <v>2306</v>
      </c>
      <c r="AG2309" s="115" t="s">
        <v>2817</v>
      </c>
      <c r="AH2309" s="38" t="s">
        <v>297</v>
      </c>
      <c r="AJ2309" s="108">
        <v>2306</v>
      </c>
      <c r="AK2309" s="115" t="s">
        <v>3811</v>
      </c>
      <c r="AL2309" s="38" t="s">
        <v>297</v>
      </c>
    </row>
    <row r="2310" spans="32:38" x14ac:dyDescent="0.25">
      <c r="AF2310" s="107">
        <v>2307</v>
      </c>
      <c r="AG2310" s="115" t="s">
        <v>2818</v>
      </c>
      <c r="AH2310" s="38" t="s">
        <v>297</v>
      </c>
      <c r="AJ2310" s="108">
        <v>2307</v>
      </c>
      <c r="AK2310" s="115" t="s">
        <v>3812</v>
      </c>
      <c r="AL2310" s="38" t="s">
        <v>297</v>
      </c>
    </row>
    <row r="2311" spans="32:38" x14ac:dyDescent="0.25">
      <c r="AF2311" s="107">
        <v>2308</v>
      </c>
      <c r="AG2311" s="115" t="s">
        <v>2819</v>
      </c>
      <c r="AH2311" s="38" t="s">
        <v>297</v>
      </c>
      <c r="AJ2311" s="108">
        <v>2308</v>
      </c>
      <c r="AK2311" s="115" t="s">
        <v>3813</v>
      </c>
      <c r="AL2311" s="38" t="s">
        <v>297</v>
      </c>
    </row>
    <row r="2312" spans="32:38" x14ac:dyDescent="0.25">
      <c r="AF2312" s="107">
        <v>2309</v>
      </c>
      <c r="AG2312" s="115" t="s">
        <v>2820</v>
      </c>
      <c r="AH2312" s="38" t="s">
        <v>297</v>
      </c>
      <c r="AJ2312" s="108">
        <v>2309</v>
      </c>
      <c r="AK2312" s="115" t="s">
        <v>3814</v>
      </c>
      <c r="AL2312" s="38" t="s">
        <v>297</v>
      </c>
    </row>
    <row r="2313" spans="32:38" x14ac:dyDescent="0.25">
      <c r="AF2313" s="107">
        <v>2310</v>
      </c>
      <c r="AG2313" s="115" t="s">
        <v>2821</v>
      </c>
      <c r="AH2313" s="38" t="s">
        <v>297</v>
      </c>
      <c r="AJ2313" s="108">
        <v>2310</v>
      </c>
      <c r="AK2313" s="115" t="s">
        <v>3815</v>
      </c>
      <c r="AL2313" s="38" t="s">
        <v>297</v>
      </c>
    </row>
    <row r="2314" spans="32:38" x14ac:dyDescent="0.25">
      <c r="AF2314" s="107">
        <v>2311</v>
      </c>
      <c r="AG2314" s="115" t="s">
        <v>2822</v>
      </c>
      <c r="AH2314" s="38" t="s">
        <v>297</v>
      </c>
      <c r="AJ2314" s="108">
        <v>2311</v>
      </c>
      <c r="AK2314" s="115" t="s">
        <v>3816</v>
      </c>
      <c r="AL2314" s="38" t="s">
        <v>297</v>
      </c>
    </row>
    <row r="2315" spans="32:38" x14ac:dyDescent="0.25">
      <c r="AF2315" s="107">
        <v>2312</v>
      </c>
      <c r="AG2315" s="115" t="s">
        <v>2823</v>
      </c>
      <c r="AH2315" s="38" t="s">
        <v>297</v>
      </c>
      <c r="AJ2315" s="108">
        <v>2312</v>
      </c>
      <c r="AK2315" s="115" t="s">
        <v>3817</v>
      </c>
      <c r="AL2315" s="38" t="s">
        <v>297</v>
      </c>
    </row>
    <row r="2316" spans="32:38" x14ac:dyDescent="0.25">
      <c r="AF2316" s="107">
        <v>2313</v>
      </c>
      <c r="AG2316" s="115" t="s">
        <v>2824</v>
      </c>
      <c r="AH2316" s="38" t="s">
        <v>297</v>
      </c>
      <c r="AJ2316" s="108">
        <v>2313</v>
      </c>
      <c r="AK2316" s="115" t="s">
        <v>3818</v>
      </c>
      <c r="AL2316" s="38" t="s">
        <v>297</v>
      </c>
    </row>
    <row r="2317" spans="32:38" x14ac:dyDescent="0.25">
      <c r="AF2317" s="107">
        <v>2314</v>
      </c>
      <c r="AG2317" s="115" t="s">
        <v>2825</v>
      </c>
      <c r="AH2317" s="38" t="s">
        <v>297</v>
      </c>
      <c r="AJ2317" s="108">
        <v>2314</v>
      </c>
      <c r="AK2317" s="115" t="s">
        <v>3819</v>
      </c>
      <c r="AL2317" s="38" t="s">
        <v>297</v>
      </c>
    </row>
    <row r="2318" spans="32:38" x14ac:dyDescent="0.25">
      <c r="AF2318" s="107">
        <v>2315</v>
      </c>
      <c r="AG2318" s="115" t="s">
        <v>2826</v>
      </c>
      <c r="AH2318" s="38" t="s">
        <v>297</v>
      </c>
      <c r="AJ2318" s="108">
        <v>2315</v>
      </c>
      <c r="AK2318" s="115" t="s">
        <v>3820</v>
      </c>
      <c r="AL2318" s="38" t="s">
        <v>297</v>
      </c>
    </row>
    <row r="2319" spans="32:38" x14ac:dyDescent="0.25">
      <c r="AF2319" s="107">
        <v>2316</v>
      </c>
      <c r="AG2319" s="115" t="s">
        <v>2827</v>
      </c>
      <c r="AH2319" s="38" t="s">
        <v>297</v>
      </c>
      <c r="AJ2319" s="108">
        <v>2316</v>
      </c>
      <c r="AK2319" s="115" t="s">
        <v>3821</v>
      </c>
      <c r="AL2319" s="38" t="s">
        <v>297</v>
      </c>
    </row>
    <row r="2320" spans="32:38" x14ac:dyDescent="0.25">
      <c r="AF2320" s="107">
        <v>2317</v>
      </c>
      <c r="AG2320" s="115" t="s">
        <v>2828</v>
      </c>
      <c r="AH2320" s="38" t="s">
        <v>297</v>
      </c>
      <c r="AJ2320" s="108">
        <v>2317</v>
      </c>
      <c r="AK2320" s="115" t="s">
        <v>3822</v>
      </c>
      <c r="AL2320" s="38" t="s">
        <v>297</v>
      </c>
    </row>
    <row r="2321" spans="32:38" x14ac:dyDescent="0.25">
      <c r="AF2321" s="107">
        <v>2318</v>
      </c>
      <c r="AG2321" s="115" t="s">
        <v>2829</v>
      </c>
      <c r="AH2321" s="38" t="s">
        <v>297</v>
      </c>
      <c r="AJ2321" s="108">
        <v>2318</v>
      </c>
      <c r="AK2321" s="115" t="s">
        <v>3823</v>
      </c>
      <c r="AL2321" s="38" t="s">
        <v>297</v>
      </c>
    </row>
    <row r="2322" spans="32:38" x14ac:dyDescent="0.25">
      <c r="AF2322" s="107">
        <v>2319</v>
      </c>
      <c r="AG2322" s="115" t="s">
        <v>2830</v>
      </c>
      <c r="AH2322" s="38" t="s">
        <v>297</v>
      </c>
      <c r="AJ2322" s="108">
        <v>2319</v>
      </c>
      <c r="AK2322" s="115" t="s">
        <v>3824</v>
      </c>
      <c r="AL2322" s="38" t="s">
        <v>297</v>
      </c>
    </row>
    <row r="2323" spans="32:38" x14ac:dyDescent="0.25">
      <c r="AF2323" s="107">
        <v>2320</v>
      </c>
      <c r="AG2323" s="115" t="s">
        <v>2831</v>
      </c>
      <c r="AH2323" s="38" t="s">
        <v>297</v>
      </c>
      <c r="AJ2323" s="108">
        <v>2320</v>
      </c>
      <c r="AK2323" s="115" t="s">
        <v>3825</v>
      </c>
      <c r="AL2323" s="38" t="s">
        <v>297</v>
      </c>
    </row>
    <row r="2324" spans="32:38" x14ac:dyDescent="0.25">
      <c r="AF2324" s="107">
        <v>2321</v>
      </c>
      <c r="AG2324" s="115" t="s">
        <v>2832</v>
      </c>
      <c r="AH2324" s="38" t="s">
        <v>297</v>
      </c>
      <c r="AJ2324" s="108">
        <v>2321</v>
      </c>
      <c r="AK2324" s="115" t="s">
        <v>3826</v>
      </c>
      <c r="AL2324" s="38" t="s">
        <v>297</v>
      </c>
    </row>
    <row r="2325" spans="32:38" x14ac:dyDescent="0.25">
      <c r="AF2325" s="107">
        <v>2322</v>
      </c>
      <c r="AG2325" s="115" t="s">
        <v>2833</v>
      </c>
      <c r="AH2325" s="38" t="s">
        <v>297</v>
      </c>
      <c r="AJ2325" s="108">
        <v>2322</v>
      </c>
      <c r="AK2325" s="115" t="s">
        <v>3827</v>
      </c>
      <c r="AL2325" s="38" t="s">
        <v>297</v>
      </c>
    </row>
    <row r="2326" spans="32:38" x14ac:dyDescent="0.25">
      <c r="AF2326" s="107">
        <v>2323</v>
      </c>
      <c r="AG2326" s="115" t="s">
        <v>2834</v>
      </c>
      <c r="AH2326" s="38" t="s">
        <v>297</v>
      </c>
      <c r="AJ2326" s="108">
        <v>2323</v>
      </c>
      <c r="AK2326" s="115" t="s">
        <v>3828</v>
      </c>
      <c r="AL2326" s="38" t="s">
        <v>297</v>
      </c>
    </row>
    <row r="2327" spans="32:38" x14ac:dyDescent="0.25">
      <c r="AF2327" s="107">
        <v>2324</v>
      </c>
      <c r="AG2327" s="115" t="s">
        <v>2835</v>
      </c>
      <c r="AH2327" s="38" t="s">
        <v>297</v>
      </c>
      <c r="AJ2327" s="108">
        <v>2324</v>
      </c>
      <c r="AK2327" s="115" t="s">
        <v>3829</v>
      </c>
      <c r="AL2327" s="38" t="s">
        <v>297</v>
      </c>
    </row>
    <row r="2328" spans="32:38" x14ac:dyDescent="0.25">
      <c r="AF2328" s="107">
        <v>2325</v>
      </c>
      <c r="AG2328" s="115" t="s">
        <v>2836</v>
      </c>
      <c r="AH2328" s="38" t="s">
        <v>297</v>
      </c>
      <c r="AJ2328" s="108">
        <v>2325</v>
      </c>
      <c r="AK2328" s="115" t="s">
        <v>3830</v>
      </c>
      <c r="AL2328" s="38" t="s">
        <v>297</v>
      </c>
    </row>
    <row r="2329" spans="32:38" x14ac:dyDescent="0.25">
      <c r="AF2329" s="107">
        <v>2326</v>
      </c>
      <c r="AG2329" s="115" t="s">
        <v>2837</v>
      </c>
      <c r="AH2329" s="38" t="s">
        <v>297</v>
      </c>
      <c r="AJ2329" s="108">
        <v>2326</v>
      </c>
      <c r="AK2329" s="115" t="s">
        <v>3831</v>
      </c>
      <c r="AL2329" s="38" t="s">
        <v>297</v>
      </c>
    </row>
    <row r="2330" spans="32:38" x14ac:dyDescent="0.25">
      <c r="AF2330" s="107">
        <v>2327</v>
      </c>
      <c r="AG2330" s="115" t="s">
        <v>2838</v>
      </c>
      <c r="AH2330" s="38" t="s">
        <v>297</v>
      </c>
      <c r="AJ2330" s="108">
        <v>2327</v>
      </c>
      <c r="AK2330" s="115" t="s">
        <v>3832</v>
      </c>
      <c r="AL2330" s="38" t="s">
        <v>297</v>
      </c>
    </row>
    <row r="2331" spans="32:38" x14ac:dyDescent="0.25">
      <c r="AF2331" s="107">
        <v>2328</v>
      </c>
      <c r="AG2331" s="115" t="s">
        <v>2839</v>
      </c>
      <c r="AH2331" s="38" t="s">
        <v>297</v>
      </c>
      <c r="AJ2331" s="108">
        <v>2328</v>
      </c>
      <c r="AK2331" s="115" t="s">
        <v>3833</v>
      </c>
      <c r="AL2331" s="38" t="s">
        <v>297</v>
      </c>
    </row>
    <row r="2332" spans="32:38" x14ac:dyDescent="0.25">
      <c r="AF2332" s="107">
        <v>2329</v>
      </c>
      <c r="AG2332" s="115" t="s">
        <v>2840</v>
      </c>
      <c r="AH2332" s="38" t="s">
        <v>297</v>
      </c>
      <c r="AJ2332" s="108">
        <v>2329</v>
      </c>
      <c r="AK2332" s="115" t="s">
        <v>3834</v>
      </c>
      <c r="AL2332" s="38" t="s">
        <v>297</v>
      </c>
    </row>
    <row r="2333" spans="32:38" x14ac:dyDescent="0.25">
      <c r="AF2333" s="107">
        <v>2330</v>
      </c>
      <c r="AG2333" s="115" t="s">
        <v>2841</v>
      </c>
      <c r="AH2333" s="38" t="s">
        <v>297</v>
      </c>
      <c r="AJ2333" s="108">
        <v>2330</v>
      </c>
      <c r="AK2333" s="115" t="s">
        <v>3835</v>
      </c>
      <c r="AL2333" s="38" t="s">
        <v>297</v>
      </c>
    </row>
    <row r="2334" spans="32:38" x14ac:dyDescent="0.25">
      <c r="AF2334" s="107">
        <v>2331</v>
      </c>
      <c r="AG2334" s="115" t="s">
        <v>2842</v>
      </c>
      <c r="AH2334" s="38" t="s">
        <v>297</v>
      </c>
      <c r="AJ2334" s="108">
        <v>2331</v>
      </c>
      <c r="AK2334" s="115" t="s">
        <v>3836</v>
      </c>
      <c r="AL2334" s="38" t="s">
        <v>297</v>
      </c>
    </row>
    <row r="2335" spans="32:38" x14ac:dyDescent="0.25">
      <c r="AF2335" s="107">
        <v>2332</v>
      </c>
      <c r="AG2335" s="115" t="s">
        <v>2843</v>
      </c>
      <c r="AH2335" s="38" t="s">
        <v>297</v>
      </c>
      <c r="AJ2335" s="108">
        <v>2332</v>
      </c>
      <c r="AK2335" s="115" t="s">
        <v>3837</v>
      </c>
      <c r="AL2335" s="38" t="s">
        <v>297</v>
      </c>
    </row>
    <row r="2336" spans="32:38" x14ac:dyDescent="0.25">
      <c r="AF2336" s="107">
        <v>2333</v>
      </c>
      <c r="AG2336" s="115" t="s">
        <v>2844</v>
      </c>
      <c r="AH2336" s="38" t="s">
        <v>297</v>
      </c>
      <c r="AJ2336" s="108">
        <v>2333</v>
      </c>
      <c r="AK2336" s="115" t="s">
        <v>3838</v>
      </c>
      <c r="AL2336" s="38" t="s">
        <v>297</v>
      </c>
    </row>
    <row r="2337" spans="32:38" x14ac:dyDescent="0.25">
      <c r="AF2337" s="107">
        <v>2334</v>
      </c>
      <c r="AG2337" s="115" t="s">
        <v>2845</v>
      </c>
      <c r="AH2337" s="38" t="s">
        <v>297</v>
      </c>
      <c r="AJ2337" s="108">
        <v>2334</v>
      </c>
      <c r="AK2337" s="115" t="s">
        <v>3839</v>
      </c>
      <c r="AL2337" s="38" t="s">
        <v>297</v>
      </c>
    </row>
    <row r="2338" spans="32:38" x14ac:dyDescent="0.25">
      <c r="AF2338" s="107">
        <v>2335</v>
      </c>
      <c r="AG2338" s="115" t="s">
        <v>2846</v>
      </c>
      <c r="AH2338" s="38" t="s">
        <v>297</v>
      </c>
      <c r="AJ2338" s="108">
        <v>2335</v>
      </c>
      <c r="AK2338" s="115" t="s">
        <v>3840</v>
      </c>
      <c r="AL2338" s="38" t="s">
        <v>297</v>
      </c>
    </row>
    <row r="2339" spans="32:38" x14ac:dyDescent="0.25">
      <c r="AF2339" s="107">
        <v>2336</v>
      </c>
      <c r="AG2339" s="115" t="s">
        <v>2847</v>
      </c>
      <c r="AH2339" s="38" t="s">
        <v>297</v>
      </c>
      <c r="AJ2339" s="108">
        <v>2336</v>
      </c>
      <c r="AK2339" s="115" t="s">
        <v>3841</v>
      </c>
      <c r="AL2339" s="38" t="s">
        <v>297</v>
      </c>
    </row>
    <row r="2340" spans="32:38" x14ac:dyDescent="0.25">
      <c r="AF2340" s="107">
        <v>2337</v>
      </c>
      <c r="AG2340" s="115" t="s">
        <v>2848</v>
      </c>
      <c r="AH2340" s="38" t="s">
        <v>297</v>
      </c>
      <c r="AJ2340" s="108">
        <v>2337</v>
      </c>
      <c r="AK2340" s="115" t="s">
        <v>3842</v>
      </c>
      <c r="AL2340" s="38" t="s">
        <v>297</v>
      </c>
    </row>
    <row r="2341" spans="32:38" x14ac:dyDescent="0.25">
      <c r="AF2341" s="107">
        <v>2338</v>
      </c>
      <c r="AG2341" s="115" t="s">
        <v>2849</v>
      </c>
      <c r="AH2341" s="38" t="s">
        <v>297</v>
      </c>
      <c r="AJ2341" s="108">
        <v>2338</v>
      </c>
      <c r="AK2341" s="115" t="s">
        <v>3843</v>
      </c>
      <c r="AL2341" s="38" t="s">
        <v>297</v>
      </c>
    </row>
    <row r="2342" spans="32:38" x14ac:dyDescent="0.25">
      <c r="AF2342" s="107">
        <v>2339</v>
      </c>
      <c r="AG2342" s="115" t="s">
        <v>2850</v>
      </c>
      <c r="AH2342" s="38" t="s">
        <v>297</v>
      </c>
      <c r="AJ2342" s="108">
        <v>2339</v>
      </c>
      <c r="AK2342" s="115" t="s">
        <v>3844</v>
      </c>
      <c r="AL2342" s="38" t="s">
        <v>297</v>
      </c>
    </row>
    <row r="2343" spans="32:38" x14ac:dyDescent="0.25">
      <c r="AF2343" s="107">
        <v>2340</v>
      </c>
      <c r="AG2343" s="115" t="s">
        <v>2851</v>
      </c>
      <c r="AH2343" s="38" t="s">
        <v>297</v>
      </c>
      <c r="AJ2343" s="108">
        <v>2340</v>
      </c>
      <c r="AK2343" s="115" t="s">
        <v>3845</v>
      </c>
      <c r="AL2343" s="38" t="s">
        <v>297</v>
      </c>
    </row>
    <row r="2344" spans="32:38" x14ac:dyDescent="0.25">
      <c r="AF2344" s="107">
        <v>2341</v>
      </c>
      <c r="AG2344" s="115" t="s">
        <v>2852</v>
      </c>
      <c r="AH2344" s="38" t="s">
        <v>297</v>
      </c>
      <c r="AJ2344" s="108">
        <v>2341</v>
      </c>
      <c r="AK2344" s="115" t="s">
        <v>3846</v>
      </c>
      <c r="AL2344" s="38" t="s">
        <v>297</v>
      </c>
    </row>
    <row r="2345" spans="32:38" x14ac:dyDescent="0.25">
      <c r="AF2345" s="107">
        <v>2342</v>
      </c>
      <c r="AG2345" s="115" t="s">
        <v>2853</v>
      </c>
      <c r="AH2345" s="38" t="s">
        <v>297</v>
      </c>
      <c r="AJ2345" s="108">
        <v>2342</v>
      </c>
      <c r="AK2345" s="115" t="s">
        <v>3847</v>
      </c>
      <c r="AL2345" s="38" t="s">
        <v>297</v>
      </c>
    </row>
    <row r="2346" spans="32:38" x14ac:dyDescent="0.25">
      <c r="AF2346" s="107">
        <v>2343</v>
      </c>
      <c r="AG2346" s="115" t="s">
        <v>2854</v>
      </c>
      <c r="AH2346" s="38" t="s">
        <v>297</v>
      </c>
      <c r="AJ2346" s="108">
        <v>2343</v>
      </c>
      <c r="AK2346" s="115" t="s">
        <v>3848</v>
      </c>
      <c r="AL2346" s="38" t="s">
        <v>297</v>
      </c>
    </row>
    <row r="2347" spans="32:38" x14ac:dyDescent="0.25">
      <c r="AF2347" s="107">
        <v>2344</v>
      </c>
      <c r="AG2347" s="115" t="s">
        <v>2855</v>
      </c>
      <c r="AH2347" s="38" t="s">
        <v>297</v>
      </c>
      <c r="AJ2347" s="108">
        <v>2344</v>
      </c>
      <c r="AK2347" s="115" t="s">
        <v>3849</v>
      </c>
      <c r="AL2347" s="38" t="s">
        <v>297</v>
      </c>
    </row>
    <row r="2348" spans="32:38" x14ac:dyDescent="0.25">
      <c r="AF2348" s="107">
        <v>2345</v>
      </c>
      <c r="AG2348" s="115" t="s">
        <v>2856</v>
      </c>
      <c r="AH2348" s="38" t="s">
        <v>297</v>
      </c>
      <c r="AJ2348" s="108">
        <v>2345</v>
      </c>
      <c r="AK2348" s="115" t="s">
        <v>3850</v>
      </c>
      <c r="AL2348" s="38" t="s">
        <v>297</v>
      </c>
    </row>
    <row r="2349" spans="32:38" x14ac:dyDescent="0.25">
      <c r="AF2349" s="107">
        <v>2346</v>
      </c>
      <c r="AG2349" s="115" t="s">
        <v>2857</v>
      </c>
      <c r="AH2349" s="38" t="s">
        <v>297</v>
      </c>
      <c r="AJ2349" s="108">
        <v>2346</v>
      </c>
      <c r="AK2349" s="115" t="s">
        <v>3851</v>
      </c>
      <c r="AL2349" s="38" t="s">
        <v>297</v>
      </c>
    </row>
    <row r="2350" spans="32:38" x14ac:dyDescent="0.25">
      <c r="AF2350" s="107">
        <v>2347</v>
      </c>
      <c r="AG2350" s="115" t="s">
        <v>2858</v>
      </c>
      <c r="AH2350" s="38" t="s">
        <v>297</v>
      </c>
      <c r="AJ2350" s="108">
        <v>2347</v>
      </c>
      <c r="AK2350" s="115" t="s">
        <v>3852</v>
      </c>
      <c r="AL2350" s="38" t="s">
        <v>297</v>
      </c>
    </row>
    <row r="2351" spans="32:38" x14ac:dyDescent="0.25">
      <c r="AF2351" s="107">
        <v>2348</v>
      </c>
      <c r="AG2351" s="115" t="s">
        <v>2859</v>
      </c>
      <c r="AH2351" s="38" t="s">
        <v>297</v>
      </c>
      <c r="AJ2351" s="108">
        <v>2348</v>
      </c>
      <c r="AK2351" s="115" t="s">
        <v>3853</v>
      </c>
      <c r="AL2351" s="38" t="s">
        <v>297</v>
      </c>
    </row>
    <row r="2352" spans="32:38" x14ac:dyDescent="0.25">
      <c r="AF2352" s="107">
        <v>2349</v>
      </c>
      <c r="AG2352" s="115" t="s">
        <v>2860</v>
      </c>
      <c r="AH2352" s="38" t="s">
        <v>297</v>
      </c>
      <c r="AJ2352" s="108">
        <v>2349</v>
      </c>
      <c r="AK2352" s="115" t="s">
        <v>3854</v>
      </c>
      <c r="AL2352" s="38" t="s">
        <v>297</v>
      </c>
    </row>
    <row r="2353" spans="32:38" x14ac:dyDescent="0.25">
      <c r="AF2353" s="107">
        <v>2350</v>
      </c>
      <c r="AG2353" s="115" t="s">
        <v>2861</v>
      </c>
      <c r="AH2353" s="38" t="s">
        <v>297</v>
      </c>
      <c r="AJ2353" s="108">
        <v>2350</v>
      </c>
      <c r="AK2353" s="115" t="s">
        <v>3855</v>
      </c>
      <c r="AL2353" s="38" t="s">
        <v>297</v>
      </c>
    </row>
    <row r="2354" spans="32:38" x14ac:dyDescent="0.25">
      <c r="AF2354" s="107">
        <v>2351</v>
      </c>
      <c r="AG2354" s="115" t="s">
        <v>2862</v>
      </c>
      <c r="AH2354" s="38" t="s">
        <v>297</v>
      </c>
      <c r="AJ2354" s="108">
        <v>2351</v>
      </c>
      <c r="AK2354" s="115" t="s">
        <v>3856</v>
      </c>
      <c r="AL2354" s="38" t="s">
        <v>297</v>
      </c>
    </row>
    <row r="2355" spans="32:38" x14ac:dyDescent="0.25">
      <c r="AF2355" s="107">
        <v>2352</v>
      </c>
      <c r="AG2355" s="115" t="s">
        <v>2863</v>
      </c>
      <c r="AH2355" s="38" t="s">
        <v>297</v>
      </c>
      <c r="AJ2355" s="108">
        <v>2352</v>
      </c>
      <c r="AK2355" s="115" t="s">
        <v>3857</v>
      </c>
      <c r="AL2355" s="38" t="s">
        <v>297</v>
      </c>
    </row>
    <row r="2356" spans="32:38" x14ac:dyDescent="0.25">
      <c r="AF2356" s="107">
        <v>2353</v>
      </c>
      <c r="AG2356" s="115" t="s">
        <v>2864</v>
      </c>
      <c r="AH2356" s="38" t="s">
        <v>297</v>
      </c>
      <c r="AJ2356" s="108">
        <v>2353</v>
      </c>
      <c r="AK2356" s="115" t="s">
        <v>3858</v>
      </c>
      <c r="AL2356" s="38" t="s">
        <v>297</v>
      </c>
    </row>
    <row r="2357" spans="32:38" x14ac:dyDescent="0.25">
      <c r="AF2357" s="107">
        <v>2354</v>
      </c>
      <c r="AG2357" s="115" t="s">
        <v>2865</v>
      </c>
      <c r="AH2357" s="38" t="s">
        <v>297</v>
      </c>
      <c r="AJ2357" s="108">
        <v>2354</v>
      </c>
      <c r="AK2357" s="115" t="s">
        <v>3859</v>
      </c>
      <c r="AL2357" s="38" t="s">
        <v>297</v>
      </c>
    </row>
    <row r="2358" spans="32:38" x14ac:dyDescent="0.25">
      <c r="AF2358" s="107">
        <v>2355</v>
      </c>
      <c r="AG2358" s="115" t="s">
        <v>2866</v>
      </c>
      <c r="AH2358" s="38" t="s">
        <v>297</v>
      </c>
      <c r="AJ2358" s="108">
        <v>2355</v>
      </c>
      <c r="AK2358" s="115" t="s">
        <v>3860</v>
      </c>
      <c r="AL2358" s="38" t="s">
        <v>297</v>
      </c>
    </row>
    <row r="2359" spans="32:38" x14ac:dyDescent="0.25">
      <c r="AF2359" s="107">
        <v>2356</v>
      </c>
      <c r="AG2359" s="115" t="s">
        <v>2867</v>
      </c>
      <c r="AH2359" s="38" t="s">
        <v>297</v>
      </c>
      <c r="AJ2359" s="108">
        <v>2356</v>
      </c>
      <c r="AK2359" s="115" t="s">
        <v>3861</v>
      </c>
      <c r="AL2359" s="38" t="s">
        <v>297</v>
      </c>
    </row>
    <row r="2360" spans="32:38" x14ac:dyDescent="0.25">
      <c r="AF2360" s="107">
        <v>2357</v>
      </c>
      <c r="AG2360" s="115" t="s">
        <v>2868</v>
      </c>
      <c r="AH2360" s="38" t="s">
        <v>297</v>
      </c>
      <c r="AJ2360" s="108">
        <v>2357</v>
      </c>
      <c r="AK2360" s="115" t="s">
        <v>3862</v>
      </c>
      <c r="AL2360" s="38" t="s">
        <v>297</v>
      </c>
    </row>
    <row r="2361" spans="32:38" x14ac:dyDescent="0.25">
      <c r="AF2361" s="107">
        <v>2358</v>
      </c>
      <c r="AG2361" s="115" t="s">
        <v>2869</v>
      </c>
      <c r="AH2361" s="38" t="s">
        <v>297</v>
      </c>
      <c r="AJ2361" s="108">
        <v>2358</v>
      </c>
      <c r="AK2361" s="115" t="s">
        <v>3863</v>
      </c>
      <c r="AL2361" s="38" t="s">
        <v>297</v>
      </c>
    </row>
    <row r="2362" spans="32:38" x14ac:dyDescent="0.25">
      <c r="AF2362" s="107">
        <v>2359</v>
      </c>
      <c r="AG2362" s="115" t="s">
        <v>2870</v>
      </c>
      <c r="AH2362" s="38" t="s">
        <v>297</v>
      </c>
      <c r="AJ2362" s="108">
        <v>2359</v>
      </c>
      <c r="AK2362" s="115" t="s">
        <v>3864</v>
      </c>
      <c r="AL2362" s="38" t="s">
        <v>297</v>
      </c>
    </row>
    <row r="2363" spans="32:38" x14ac:dyDescent="0.25">
      <c r="AF2363" s="107">
        <v>2360</v>
      </c>
      <c r="AG2363" s="115" t="s">
        <v>2871</v>
      </c>
      <c r="AH2363" s="38" t="s">
        <v>297</v>
      </c>
      <c r="AJ2363" s="108">
        <v>2360</v>
      </c>
      <c r="AK2363" s="115" t="s">
        <v>3865</v>
      </c>
      <c r="AL2363" s="38" t="s">
        <v>297</v>
      </c>
    </row>
    <row r="2364" spans="32:38" x14ac:dyDescent="0.25">
      <c r="AF2364" s="107">
        <v>2361</v>
      </c>
      <c r="AG2364" s="115" t="s">
        <v>2872</v>
      </c>
      <c r="AH2364" s="38" t="s">
        <v>297</v>
      </c>
      <c r="AJ2364" s="108">
        <v>2361</v>
      </c>
      <c r="AK2364" s="115" t="s">
        <v>3866</v>
      </c>
      <c r="AL2364" s="38" t="s">
        <v>297</v>
      </c>
    </row>
    <row r="2365" spans="32:38" x14ac:dyDescent="0.25">
      <c r="AF2365" s="107">
        <v>2362</v>
      </c>
      <c r="AG2365" s="115" t="s">
        <v>2873</v>
      </c>
      <c r="AH2365" s="38" t="s">
        <v>297</v>
      </c>
      <c r="AJ2365" s="108">
        <v>2362</v>
      </c>
      <c r="AK2365" s="115" t="s">
        <v>3867</v>
      </c>
      <c r="AL2365" s="38" t="s">
        <v>297</v>
      </c>
    </row>
    <row r="2366" spans="32:38" x14ac:dyDescent="0.25">
      <c r="AF2366" s="107">
        <v>2363</v>
      </c>
      <c r="AG2366" s="115" t="s">
        <v>2874</v>
      </c>
      <c r="AH2366" s="38" t="s">
        <v>297</v>
      </c>
      <c r="AJ2366" s="108">
        <v>2363</v>
      </c>
      <c r="AK2366" s="115" t="s">
        <v>3868</v>
      </c>
      <c r="AL2366" s="38" t="s">
        <v>297</v>
      </c>
    </row>
    <row r="2367" spans="32:38" x14ac:dyDescent="0.25">
      <c r="AF2367" s="107">
        <v>2364</v>
      </c>
      <c r="AG2367" s="115" t="s">
        <v>2875</v>
      </c>
      <c r="AH2367" s="38" t="s">
        <v>297</v>
      </c>
      <c r="AJ2367" s="108">
        <v>2364</v>
      </c>
      <c r="AK2367" s="115" t="s">
        <v>3869</v>
      </c>
      <c r="AL2367" s="38" t="s">
        <v>297</v>
      </c>
    </row>
    <row r="2368" spans="32:38" x14ac:dyDescent="0.25">
      <c r="AF2368" s="107">
        <v>2365</v>
      </c>
      <c r="AG2368" s="115" t="s">
        <v>2876</v>
      </c>
      <c r="AH2368" s="38" t="s">
        <v>297</v>
      </c>
      <c r="AJ2368" s="108">
        <v>2365</v>
      </c>
      <c r="AK2368" s="115" t="s">
        <v>3870</v>
      </c>
      <c r="AL2368" s="38" t="s">
        <v>297</v>
      </c>
    </row>
    <row r="2369" spans="32:38" x14ac:dyDescent="0.25">
      <c r="AF2369" s="107">
        <v>2366</v>
      </c>
      <c r="AG2369" s="115" t="s">
        <v>2877</v>
      </c>
      <c r="AH2369" s="38" t="s">
        <v>297</v>
      </c>
      <c r="AJ2369" s="108">
        <v>2366</v>
      </c>
      <c r="AK2369" s="115" t="s">
        <v>3871</v>
      </c>
      <c r="AL2369" s="38" t="s">
        <v>297</v>
      </c>
    </row>
    <row r="2370" spans="32:38" x14ac:dyDescent="0.25">
      <c r="AF2370" s="107">
        <v>2367</v>
      </c>
      <c r="AG2370" s="115" t="s">
        <v>2878</v>
      </c>
      <c r="AH2370" s="38" t="s">
        <v>297</v>
      </c>
      <c r="AJ2370" s="108">
        <v>2367</v>
      </c>
      <c r="AK2370" s="115" t="s">
        <v>3872</v>
      </c>
      <c r="AL2370" s="38" t="s">
        <v>297</v>
      </c>
    </row>
    <row r="2371" spans="32:38" x14ac:dyDescent="0.25">
      <c r="AF2371" s="107">
        <v>2368</v>
      </c>
      <c r="AG2371" s="115" t="s">
        <v>2879</v>
      </c>
      <c r="AH2371" s="38" t="s">
        <v>297</v>
      </c>
      <c r="AJ2371" s="108">
        <v>2368</v>
      </c>
      <c r="AK2371" s="115" t="s">
        <v>3873</v>
      </c>
      <c r="AL2371" s="38" t="s">
        <v>297</v>
      </c>
    </row>
    <row r="2372" spans="32:38" x14ac:dyDescent="0.25">
      <c r="AF2372" s="107">
        <v>2369</v>
      </c>
      <c r="AG2372" s="115" t="s">
        <v>2880</v>
      </c>
      <c r="AH2372" s="38" t="s">
        <v>297</v>
      </c>
      <c r="AJ2372" s="108">
        <v>2369</v>
      </c>
      <c r="AK2372" s="115" t="s">
        <v>3874</v>
      </c>
      <c r="AL2372" s="38" t="s">
        <v>297</v>
      </c>
    </row>
    <row r="2373" spans="32:38" x14ac:dyDescent="0.25">
      <c r="AF2373" s="107">
        <v>2370</v>
      </c>
      <c r="AG2373" s="115" t="s">
        <v>2881</v>
      </c>
      <c r="AH2373" s="38" t="s">
        <v>297</v>
      </c>
      <c r="AJ2373" s="108">
        <v>2370</v>
      </c>
      <c r="AK2373" s="115" t="s">
        <v>3875</v>
      </c>
      <c r="AL2373" s="38" t="s">
        <v>297</v>
      </c>
    </row>
    <row r="2374" spans="32:38" x14ac:dyDescent="0.25">
      <c r="AF2374" s="107">
        <v>2371</v>
      </c>
      <c r="AG2374" s="115" t="s">
        <v>2882</v>
      </c>
      <c r="AH2374" s="38" t="s">
        <v>297</v>
      </c>
      <c r="AJ2374" s="108">
        <v>2371</v>
      </c>
      <c r="AK2374" s="115" t="s">
        <v>3876</v>
      </c>
      <c r="AL2374" s="38" t="s">
        <v>297</v>
      </c>
    </row>
    <row r="2375" spans="32:38" x14ac:dyDescent="0.25">
      <c r="AF2375" s="107">
        <v>2372</v>
      </c>
      <c r="AG2375" s="115" t="s">
        <v>2883</v>
      </c>
      <c r="AH2375" s="38" t="s">
        <v>297</v>
      </c>
      <c r="AJ2375" s="108">
        <v>2372</v>
      </c>
      <c r="AK2375" s="115" t="s">
        <v>3877</v>
      </c>
      <c r="AL2375" s="38" t="s">
        <v>297</v>
      </c>
    </row>
    <row r="2376" spans="32:38" x14ac:dyDescent="0.25">
      <c r="AF2376" s="107">
        <v>2373</v>
      </c>
      <c r="AG2376" s="115" t="s">
        <v>2884</v>
      </c>
      <c r="AH2376" s="38" t="s">
        <v>297</v>
      </c>
      <c r="AJ2376" s="108">
        <v>2373</v>
      </c>
      <c r="AK2376" s="115" t="s">
        <v>3878</v>
      </c>
      <c r="AL2376" s="38" t="s">
        <v>297</v>
      </c>
    </row>
    <row r="2377" spans="32:38" x14ac:dyDescent="0.25">
      <c r="AF2377" s="107">
        <v>2374</v>
      </c>
      <c r="AG2377" s="115" t="s">
        <v>2885</v>
      </c>
      <c r="AH2377" s="38" t="s">
        <v>297</v>
      </c>
      <c r="AJ2377" s="108">
        <v>2374</v>
      </c>
      <c r="AK2377" s="115" t="s">
        <v>3879</v>
      </c>
      <c r="AL2377" s="38" t="s">
        <v>297</v>
      </c>
    </row>
    <row r="2378" spans="32:38" x14ac:dyDescent="0.25">
      <c r="AF2378" s="107">
        <v>2375</v>
      </c>
      <c r="AG2378" s="115" t="s">
        <v>2886</v>
      </c>
      <c r="AH2378" s="38" t="s">
        <v>297</v>
      </c>
      <c r="AJ2378" s="108">
        <v>2375</v>
      </c>
      <c r="AK2378" s="115" t="s">
        <v>3880</v>
      </c>
      <c r="AL2378" s="38" t="s">
        <v>297</v>
      </c>
    </row>
    <row r="2379" spans="32:38" x14ac:dyDescent="0.25">
      <c r="AF2379" s="107">
        <v>2376</v>
      </c>
      <c r="AG2379" s="115" t="s">
        <v>2887</v>
      </c>
      <c r="AH2379" s="38" t="s">
        <v>297</v>
      </c>
      <c r="AJ2379" s="108">
        <v>2376</v>
      </c>
      <c r="AK2379" s="115" t="s">
        <v>3881</v>
      </c>
      <c r="AL2379" s="38" t="s">
        <v>297</v>
      </c>
    </row>
    <row r="2380" spans="32:38" x14ac:dyDescent="0.25">
      <c r="AF2380" s="107">
        <v>2377</v>
      </c>
      <c r="AG2380" s="115" t="s">
        <v>2888</v>
      </c>
      <c r="AH2380" s="38" t="s">
        <v>297</v>
      </c>
      <c r="AJ2380" s="108">
        <v>2377</v>
      </c>
      <c r="AK2380" s="115" t="s">
        <v>3882</v>
      </c>
      <c r="AL2380" s="38" t="s">
        <v>297</v>
      </c>
    </row>
    <row r="2381" spans="32:38" x14ac:dyDescent="0.25">
      <c r="AF2381" s="107">
        <v>2378</v>
      </c>
      <c r="AG2381" s="115" t="s">
        <v>2889</v>
      </c>
      <c r="AH2381" s="38" t="s">
        <v>297</v>
      </c>
      <c r="AJ2381" s="108">
        <v>2378</v>
      </c>
      <c r="AK2381" s="115" t="s">
        <v>3883</v>
      </c>
      <c r="AL2381" s="38" t="s">
        <v>297</v>
      </c>
    </row>
    <row r="2382" spans="32:38" x14ac:dyDescent="0.25">
      <c r="AF2382" s="107">
        <v>2379</v>
      </c>
      <c r="AG2382" s="115" t="s">
        <v>2890</v>
      </c>
      <c r="AH2382" s="38" t="s">
        <v>297</v>
      </c>
      <c r="AJ2382" s="108">
        <v>2379</v>
      </c>
      <c r="AK2382" s="115" t="s">
        <v>3884</v>
      </c>
      <c r="AL2382" s="38" t="s">
        <v>297</v>
      </c>
    </row>
    <row r="2383" spans="32:38" x14ac:dyDescent="0.25">
      <c r="AF2383" s="107">
        <v>2380</v>
      </c>
      <c r="AG2383" s="115" t="s">
        <v>2891</v>
      </c>
      <c r="AH2383" s="38" t="s">
        <v>297</v>
      </c>
      <c r="AJ2383" s="108">
        <v>2380</v>
      </c>
      <c r="AK2383" s="115" t="s">
        <v>3885</v>
      </c>
      <c r="AL2383" s="38" t="s">
        <v>297</v>
      </c>
    </row>
    <row r="2384" spans="32:38" x14ac:dyDescent="0.25">
      <c r="AF2384" s="107">
        <v>2381</v>
      </c>
      <c r="AG2384" s="115" t="s">
        <v>2892</v>
      </c>
      <c r="AH2384" s="38" t="s">
        <v>297</v>
      </c>
      <c r="AJ2384" s="108">
        <v>2381</v>
      </c>
      <c r="AK2384" s="115" t="s">
        <v>3886</v>
      </c>
      <c r="AL2384" s="38" t="s">
        <v>297</v>
      </c>
    </row>
    <row r="2385" spans="32:38" x14ac:dyDescent="0.25">
      <c r="AF2385" s="107">
        <v>2382</v>
      </c>
      <c r="AG2385" s="115" t="s">
        <v>2893</v>
      </c>
      <c r="AH2385" s="38" t="s">
        <v>297</v>
      </c>
      <c r="AJ2385" s="108">
        <v>2382</v>
      </c>
      <c r="AK2385" s="115" t="s">
        <v>3887</v>
      </c>
      <c r="AL2385" s="38" t="s">
        <v>297</v>
      </c>
    </row>
    <row r="2386" spans="32:38" x14ac:dyDescent="0.25">
      <c r="AF2386" s="107">
        <v>2383</v>
      </c>
      <c r="AG2386" s="115" t="s">
        <v>2894</v>
      </c>
      <c r="AH2386" s="38" t="s">
        <v>297</v>
      </c>
      <c r="AJ2386" s="108">
        <v>2383</v>
      </c>
      <c r="AK2386" s="115" t="s">
        <v>3888</v>
      </c>
      <c r="AL2386" s="38" t="s">
        <v>297</v>
      </c>
    </row>
    <row r="2387" spans="32:38" x14ac:dyDescent="0.25">
      <c r="AF2387" s="107">
        <v>2384</v>
      </c>
      <c r="AG2387" s="115" t="s">
        <v>2895</v>
      </c>
      <c r="AH2387" s="38" t="s">
        <v>297</v>
      </c>
      <c r="AJ2387" s="108">
        <v>2384</v>
      </c>
      <c r="AK2387" s="115" t="s">
        <v>3889</v>
      </c>
      <c r="AL2387" s="38" t="s">
        <v>297</v>
      </c>
    </row>
    <row r="2388" spans="32:38" x14ac:dyDescent="0.25">
      <c r="AF2388" s="107">
        <v>2385</v>
      </c>
      <c r="AG2388" s="115" t="s">
        <v>2896</v>
      </c>
      <c r="AH2388" s="38" t="s">
        <v>297</v>
      </c>
      <c r="AJ2388" s="108">
        <v>2385</v>
      </c>
      <c r="AK2388" s="115" t="s">
        <v>3890</v>
      </c>
      <c r="AL2388" s="38" t="s">
        <v>297</v>
      </c>
    </row>
    <row r="2389" spans="32:38" x14ac:dyDescent="0.25">
      <c r="AF2389" s="107">
        <v>2386</v>
      </c>
      <c r="AG2389" s="115" t="s">
        <v>2897</v>
      </c>
      <c r="AH2389" s="38" t="s">
        <v>297</v>
      </c>
      <c r="AJ2389" s="108">
        <v>2386</v>
      </c>
      <c r="AK2389" s="115" t="s">
        <v>3891</v>
      </c>
      <c r="AL2389" s="38" t="s">
        <v>297</v>
      </c>
    </row>
    <row r="2390" spans="32:38" x14ac:dyDescent="0.25">
      <c r="AF2390" s="107">
        <v>2387</v>
      </c>
      <c r="AG2390" s="115" t="s">
        <v>2898</v>
      </c>
      <c r="AH2390" s="38" t="s">
        <v>297</v>
      </c>
      <c r="AJ2390" s="108">
        <v>2387</v>
      </c>
      <c r="AK2390" s="115" t="s">
        <v>3892</v>
      </c>
      <c r="AL2390" s="38" t="s">
        <v>297</v>
      </c>
    </row>
    <row r="2391" spans="32:38" x14ac:dyDescent="0.25">
      <c r="AF2391" s="107">
        <v>2388</v>
      </c>
      <c r="AG2391" s="115" t="s">
        <v>2899</v>
      </c>
      <c r="AH2391" s="38" t="s">
        <v>297</v>
      </c>
      <c r="AJ2391" s="108">
        <v>2388</v>
      </c>
      <c r="AK2391" s="115" t="s">
        <v>3893</v>
      </c>
      <c r="AL2391" s="38" t="s">
        <v>297</v>
      </c>
    </row>
    <row r="2392" spans="32:38" x14ac:dyDescent="0.25">
      <c r="AF2392" s="107">
        <v>2389</v>
      </c>
      <c r="AG2392" s="115" t="s">
        <v>2900</v>
      </c>
      <c r="AH2392" s="38" t="s">
        <v>297</v>
      </c>
      <c r="AJ2392" s="108">
        <v>2389</v>
      </c>
      <c r="AK2392" s="115" t="s">
        <v>3894</v>
      </c>
      <c r="AL2392" s="38" t="s">
        <v>297</v>
      </c>
    </row>
    <row r="2393" spans="32:38" x14ac:dyDescent="0.25">
      <c r="AF2393" s="107">
        <v>2390</v>
      </c>
      <c r="AG2393" s="115" t="s">
        <v>2901</v>
      </c>
      <c r="AH2393" s="38" t="s">
        <v>297</v>
      </c>
      <c r="AJ2393" s="108">
        <v>2390</v>
      </c>
      <c r="AK2393" s="115" t="s">
        <v>3895</v>
      </c>
      <c r="AL2393" s="38" t="s">
        <v>297</v>
      </c>
    </row>
    <row r="2394" spans="32:38" x14ac:dyDescent="0.25">
      <c r="AF2394" s="107">
        <v>2391</v>
      </c>
      <c r="AG2394" s="115" t="s">
        <v>2902</v>
      </c>
      <c r="AH2394" s="38" t="s">
        <v>297</v>
      </c>
      <c r="AJ2394" s="108">
        <v>2391</v>
      </c>
      <c r="AK2394" s="115" t="s">
        <v>3896</v>
      </c>
      <c r="AL2394" s="38" t="s">
        <v>297</v>
      </c>
    </row>
    <row r="2395" spans="32:38" x14ac:dyDescent="0.25">
      <c r="AF2395" s="107">
        <v>2392</v>
      </c>
      <c r="AG2395" s="115" t="s">
        <v>2903</v>
      </c>
      <c r="AH2395" s="38" t="s">
        <v>297</v>
      </c>
      <c r="AJ2395" s="108">
        <v>2392</v>
      </c>
      <c r="AK2395" s="115" t="s">
        <v>3897</v>
      </c>
      <c r="AL2395" s="38" t="s">
        <v>297</v>
      </c>
    </row>
    <row r="2396" spans="32:38" x14ac:dyDescent="0.25">
      <c r="AF2396" s="107">
        <v>2393</v>
      </c>
      <c r="AG2396" s="115" t="s">
        <v>2904</v>
      </c>
      <c r="AH2396" s="38" t="s">
        <v>297</v>
      </c>
      <c r="AJ2396" s="108">
        <v>2393</v>
      </c>
      <c r="AK2396" s="115" t="s">
        <v>3898</v>
      </c>
      <c r="AL2396" s="38" t="s">
        <v>297</v>
      </c>
    </row>
    <row r="2397" spans="32:38" x14ac:dyDescent="0.25">
      <c r="AF2397" s="107">
        <v>2394</v>
      </c>
      <c r="AG2397" s="115" t="s">
        <v>2905</v>
      </c>
      <c r="AH2397" s="38" t="s">
        <v>297</v>
      </c>
      <c r="AJ2397" s="108">
        <v>2394</v>
      </c>
      <c r="AK2397" s="115" t="s">
        <v>3899</v>
      </c>
      <c r="AL2397" s="38" t="s">
        <v>297</v>
      </c>
    </row>
    <row r="2398" spans="32:38" x14ac:dyDescent="0.25">
      <c r="AF2398" s="107">
        <v>2395</v>
      </c>
      <c r="AG2398" s="115" t="s">
        <v>2906</v>
      </c>
      <c r="AH2398" s="38" t="s">
        <v>297</v>
      </c>
      <c r="AJ2398" s="108">
        <v>2395</v>
      </c>
      <c r="AK2398" s="115" t="s">
        <v>3900</v>
      </c>
      <c r="AL2398" s="38" t="s">
        <v>297</v>
      </c>
    </row>
    <row r="2399" spans="32:38" x14ac:dyDescent="0.25">
      <c r="AF2399" s="107">
        <v>2396</v>
      </c>
      <c r="AG2399" s="115" t="s">
        <v>2907</v>
      </c>
      <c r="AH2399" s="38" t="s">
        <v>297</v>
      </c>
      <c r="AJ2399" s="108">
        <v>2396</v>
      </c>
      <c r="AK2399" s="115" t="s">
        <v>3901</v>
      </c>
      <c r="AL2399" s="38" t="s">
        <v>297</v>
      </c>
    </row>
    <row r="2400" spans="32:38" x14ac:dyDescent="0.25">
      <c r="AF2400" s="107">
        <v>2397</v>
      </c>
      <c r="AG2400" s="115" t="s">
        <v>2908</v>
      </c>
      <c r="AH2400" s="38" t="s">
        <v>297</v>
      </c>
      <c r="AJ2400" s="108">
        <v>2397</v>
      </c>
      <c r="AK2400" s="115" t="s">
        <v>3902</v>
      </c>
      <c r="AL2400" s="38" t="s">
        <v>297</v>
      </c>
    </row>
    <row r="2401" spans="32:38" x14ac:dyDescent="0.25">
      <c r="AF2401" s="107">
        <v>2398</v>
      </c>
      <c r="AG2401" s="115" t="s">
        <v>2909</v>
      </c>
      <c r="AH2401" s="38" t="s">
        <v>297</v>
      </c>
      <c r="AJ2401" s="108">
        <v>2398</v>
      </c>
      <c r="AK2401" s="115" t="s">
        <v>3903</v>
      </c>
      <c r="AL2401" s="38" t="s">
        <v>297</v>
      </c>
    </row>
    <row r="2402" spans="32:38" x14ac:dyDescent="0.25">
      <c r="AF2402" s="107">
        <v>2399</v>
      </c>
      <c r="AG2402" s="115" t="s">
        <v>2910</v>
      </c>
      <c r="AH2402" s="38" t="s">
        <v>297</v>
      </c>
      <c r="AJ2402" s="108">
        <v>2399</v>
      </c>
      <c r="AK2402" s="115" t="s">
        <v>3904</v>
      </c>
      <c r="AL2402" s="38" t="s">
        <v>297</v>
      </c>
    </row>
    <row r="2403" spans="32:38" x14ac:dyDescent="0.25">
      <c r="AF2403" s="107">
        <v>2400</v>
      </c>
      <c r="AG2403" s="115" t="s">
        <v>2911</v>
      </c>
      <c r="AH2403" s="38" t="s">
        <v>297</v>
      </c>
      <c r="AJ2403" s="108">
        <v>2400</v>
      </c>
      <c r="AK2403" s="115" t="s">
        <v>3905</v>
      </c>
      <c r="AL2403" s="38" t="s">
        <v>297</v>
      </c>
    </row>
    <row r="2404" spans="32:38" x14ac:dyDescent="0.25">
      <c r="AF2404" s="107">
        <v>2401</v>
      </c>
      <c r="AG2404" s="115" t="s">
        <v>2912</v>
      </c>
      <c r="AH2404" s="38" t="s">
        <v>297</v>
      </c>
      <c r="AJ2404" s="108">
        <v>2401</v>
      </c>
      <c r="AK2404" s="115" t="s">
        <v>3906</v>
      </c>
      <c r="AL2404" s="38" t="s">
        <v>297</v>
      </c>
    </row>
    <row r="2405" spans="32:38" x14ac:dyDescent="0.25">
      <c r="AF2405" s="107">
        <v>2402</v>
      </c>
      <c r="AG2405" s="115" t="s">
        <v>2913</v>
      </c>
      <c r="AH2405" s="38" t="s">
        <v>297</v>
      </c>
      <c r="AJ2405" s="108">
        <v>2402</v>
      </c>
      <c r="AK2405" s="115" t="s">
        <v>3907</v>
      </c>
      <c r="AL2405" s="38" t="s">
        <v>297</v>
      </c>
    </row>
    <row r="2406" spans="32:38" x14ac:dyDescent="0.25">
      <c r="AF2406" s="107">
        <v>2403</v>
      </c>
      <c r="AG2406" s="115" t="s">
        <v>2914</v>
      </c>
      <c r="AH2406" s="38" t="s">
        <v>297</v>
      </c>
      <c r="AJ2406" s="108">
        <v>2403</v>
      </c>
      <c r="AK2406" s="115" t="s">
        <v>3908</v>
      </c>
      <c r="AL2406" s="38" t="s">
        <v>297</v>
      </c>
    </row>
    <row r="2407" spans="32:38" x14ac:dyDescent="0.25">
      <c r="AF2407" s="107">
        <v>2404</v>
      </c>
      <c r="AG2407" s="115" t="s">
        <v>2915</v>
      </c>
      <c r="AH2407" s="38" t="s">
        <v>297</v>
      </c>
      <c r="AJ2407" s="108">
        <v>2404</v>
      </c>
      <c r="AK2407" s="115" t="s">
        <v>3909</v>
      </c>
      <c r="AL2407" s="38" t="s">
        <v>297</v>
      </c>
    </row>
    <row r="2408" spans="32:38" x14ac:dyDescent="0.25">
      <c r="AF2408" s="107">
        <v>2405</v>
      </c>
      <c r="AG2408" s="115" t="s">
        <v>2916</v>
      </c>
      <c r="AH2408" s="38" t="s">
        <v>297</v>
      </c>
      <c r="AJ2408" s="108">
        <v>2405</v>
      </c>
      <c r="AK2408" s="115" t="s">
        <v>3910</v>
      </c>
      <c r="AL2408" s="38" t="s">
        <v>297</v>
      </c>
    </row>
    <row r="2409" spans="32:38" x14ac:dyDescent="0.25">
      <c r="AF2409" s="107">
        <v>2406</v>
      </c>
      <c r="AG2409" s="115" t="s">
        <v>2917</v>
      </c>
      <c r="AH2409" s="38" t="s">
        <v>297</v>
      </c>
      <c r="AJ2409" s="108">
        <v>2406</v>
      </c>
      <c r="AK2409" s="115" t="s">
        <v>3911</v>
      </c>
      <c r="AL2409" s="38" t="s">
        <v>297</v>
      </c>
    </row>
    <row r="2410" spans="32:38" x14ac:dyDescent="0.25">
      <c r="AF2410" s="107">
        <v>2407</v>
      </c>
      <c r="AG2410" s="115" t="s">
        <v>2918</v>
      </c>
      <c r="AH2410" s="38" t="s">
        <v>297</v>
      </c>
      <c r="AJ2410" s="108">
        <v>2407</v>
      </c>
      <c r="AK2410" s="115" t="s">
        <v>3912</v>
      </c>
      <c r="AL2410" s="38" t="s">
        <v>297</v>
      </c>
    </row>
    <row r="2411" spans="32:38" x14ac:dyDescent="0.25">
      <c r="AF2411" s="107">
        <v>2408</v>
      </c>
      <c r="AG2411" s="115" t="s">
        <v>2919</v>
      </c>
      <c r="AH2411" s="38" t="s">
        <v>297</v>
      </c>
      <c r="AJ2411" s="108">
        <v>2408</v>
      </c>
      <c r="AK2411" s="115" t="s">
        <v>3913</v>
      </c>
      <c r="AL2411" s="38" t="s">
        <v>297</v>
      </c>
    </row>
    <row r="2412" spans="32:38" x14ac:dyDescent="0.25">
      <c r="AF2412" s="107">
        <v>2409</v>
      </c>
      <c r="AG2412" s="115" t="s">
        <v>2920</v>
      </c>
      <c r="AH2412" s="38" t="s">
        <v>297</v>
      </c>
      <c r="AJ2412" s="108">
        <v>2409</v>
      </c>
      <c r="AK2412" s="115" t="s">
        <v>3914</v>
      </c>
      <c r="AL2412" s="38" t="s">
        <v>297</v>
      </c>
    </row>
    <row r="2413" spans="32:38" x14ac:dyDescent="0.25">
      <c r="AF2413" s="107">
        <v>2410</v>
      </c>
      <c r="AG2413" s="115" t="s">
        <v>2921</v>
      </c>
      <c r="AH2413" s="38" t="s">
        <v>297</v>
      </c>
      <c r="AJ2413" s="108">
        <v>2410</v>
      </c>
      <c r="AK2413" s="115" t="s">
        <v>3915</v>
      </c>
      <c r="AL2413" s="38" t="s">
        <v>297</v>
      </c>
    </row>
    <row r="2414" spans="32:38" x14ac:dyDescent="0.25">
      <c r="AF2414" s="107">
        <v>2411</v>
      </c>
      <c r="AG2414" s="115" t="s">
        <v>2922</v>
      </c>
      <c r="AH2414" s="38" t="s">
        <v>297</v>
      </c>
      <c r="AJ2414" s="108">
        <v>2411</v>
      </c>
      <c r="AK2414" s="115" t="s">
        <v>3916</v>
      </c>
      <c r="AL2414" s="38" t="s">
        <v>297</v>
      </c>
    </row>
    <row r="2415" spans="32:38" x14ac:dyDescent="0.25">
      <c r="AF2415" s="107">
        <v>2412</v>
      </c>
      <c r="AG2415" s="115" t="s">
        <v>2923</v>
      </c>
      <c r="AH2415" s="38" t="s">
        <v>297</v>
      </c>
      <c r="AJ2415" s="108">
        <v>2412</v>
      </c>
      <c r="AK2415" s="115" t="s">
        <v>3917</v>
      </c>
      <c r="AL2415" s="38" t="s">
        <v>297</v>
      </c>
    </row>
    <row r="2416" spans="32:38" x14ac:dyDescent="0.25">
      <c r="AF2416" s="107">
        <v>2413</v>
      </c>
      <c r="AG2416" s="115" t="s">
        <v>2924</v>
      </c>
      <c r="AH2416" s="38" t="s">
        <v>297</v>
      </c>
      <c r="AJ2416" s="108">
        <v>2413</v>
      </c>
      <c r="AK2416" s="115" t="s">
        <v>3918</v>
      </c>
      <c r="AL2416" s="38" t="s">
        <v>297</v>
      </c>
    </row>
    <row r="2417" spans="32:38" x14ac:dyDescent="0.25">
      <c r="AF2417" s="107">
        <v>2414</v>
      </c>
      <c r="AG2417" s="115" t="s">
        <v>2925</v>
      </c>
      <c r="AH2417" s="38" t="s">
        <v>297</v>
      </c>
      <c r="AJ2417" s="108">
        <v>2414</v>
      </c>
      <c r="AK2417" s="115" t="s">
        <v>3919</v>
      </c>
      <c r="AL2417" s="38" t="s">
        <v>297</v>
      </c>
    </row>
    <row r="2418" spans="32:38" x14ac:dyDescent="0.25">
      <c r="AF2418" s="107">
        <v>2415</v>
      </c>
      <c r="AG2418" s="115" t="s">
        <v>2926</v>
      </c>
      <c r="AH2418" s="38" t="s">
        <v>297</v>
      </c>
      <c r="AJ2418" s="108">
        <v>2415</v>
      </c>
      <c r="AK2418" s="115" t="s">
        <v>3920</v>
      </c>
      <c r="AL2418" s="38" t="s">
        <v>297</v>
      </c>
    </row>
    <row r="2419" spans="32:38" x14ac:dyDescent="0.25">
      <c r="AF2419" s="107">
        <v>2416</v>
      </c>
      <c r="AG2419" s="115" t="s">
        <v>2927</v>
      </c>
      <c r="AH2419" s="38" t="s">
        <v>297</v>
      </c>
      <c r="AJ2419" s="108">
        <v>2416</v>
      </c>
      <c r="AK2419" s="115" t="s">
        <v>3921</v>
      </c>
      <c r="AL2419" s="38" t="s">
        <v>297</v>
      </c>
    </row>
    <row r="2420" spans="32:38" x14ac:dyDescent="0.25">
      <c r="AF2420" s="107">
        <v>2417</v>
      </c>
      <c r="AG2420" s="115" t="s">
        <v>2928</v>
      </c>
      <c r="AH2420" s="38" t="s">
        <v>297</v>
      </c>
      <c r="AJ2420" s="108">
        <v>2417</v>
      </c>
      <c r="AK2420" s="115" t="s">
        <v>3922</v>
      </c>
      <c r="AL2420" s="38" t="s">
        <v>297</v>
      </c>
    </row>
    <row r="2421" spans="32:38" x14ac:dyDescent="0.25">
      <c r="AF2421" s="107">
        <v>2418</v>
      </c>
      <c r="AG2421" s="115" t="s">
        <v>2929</v>
      </c>
      <c r="AH2421" s="38" t="s">
        <v>297</v>
      </c>
      <c r="AJ2421" s="108">
        <v>2418</v>
      </c>
      <c r="AK2421" s="115" t="s">
        <v>3923</v>
      </c>
      <c r="AL2421" s="38" t="s">
        <v>297</v>
      </c>
    </row>
    <row r="2422" spans="32:38" x14ac:dyDescent="0.25">
      <c r="AF2422" s="107">
        <v>2419</v>
      </c>
      <c r="AG2422" s="115" t="s">
        <v>2930</v>
      </c>
      <c r="AH2422" s="38" t="s">
        <v>297</v>
      </c>
      <c r="AJ2422" s="108">
        <v>2419</v>
      </c>
      <c r="AK2422" s="115" t="s">
        <v>3924</v>
      </c>
      <c r="AL2422" s="38" t="s">
        <v>297</v>
      </c>
    </row>
    <row r="2423" spans="32:38" x14ac:dyDescent="0.25">
      <c r="AF2423" s="107">
        <v>2420</v>
      </c>
      <c r="AG2423" s="115" t="s">
        <v>2931</v>
      </c>
      <c r="AH2423" s="38" t="s">
        <v>297</v>
      </c>
      <c r="AJ2423" s="108">
        <v>2420</v>
      </c>
      <c r="AK2423" s="115" t="s">
        <v>3925</v>
      </c>
      <c r="AL2423" s="38" t="s">
        <v>297</v>
      </c>
    </row>
    <row r="2424" spans="32:38" x14ac:dyDescent="0.25">
      <c r="AF2424" s="107">
        <v>2421</v>
      </c>
      <c r="AG2424" s="115" t="s">
        <v>2932</v>
      </c>
      <c r="AH2424" s="38" t="s">
        <v>297</v>
      </c>
      <c r="AJ2424" s="108">
        <v>2421</v>
      </c>
      <c r="AK2424" s="115" t="s">
        <v>3926</v>
      </c>
      <c r="AL2424" s="38" t="s">
        <v>297</v>
      </c>
    </row>
    <row r="2425" spans="32:38" x14ac:dyDescent="0.25">
      <c r="AF2425" s="107">
        <v>2422</v>
      </c>
      <c r="AG2425" s="115" t="s">
        <v>2933</v>
      </c>
      <c r="AH2425" s="38" t="s">
        <v>297</v>
      </c>
      <c r="AJ2425" s="108">
        <v>2422</v>
      </c>
      <c r="AK2425" s="115" t="s">
        <v>3927</v>
      </c>
      <c r="AL2425" s="38" t="s">
        <v>297</v>
      </c>
    </row>
    <row r="2426" spans="32:38" x14ac:dyDescent="0.25">
      <c r="AF2426" s="107">
        <v>2423</v>
      </c>
      <c r="AG2426" s="115" t="s">
        <v>2934</v>
      </c>
      <c r="AH2426" s="38" t="s">
        <v>297</v>
      </c>
      <c r="AJ2426" s="108">
        <v>2423</v>
      </c>
      <c r="AK2426" s="115" t="s">
        <v>3928</v>
      </c>
      <c r="AL2426" s="38" t="s">
        <v>297</v>
      </c>
    </row>
    <row r="2427" spans="32:38" x14ac:dyDescent="0.25">
      <c r="AF2427" s="107">
        <v>2424</v>
      </c>
      <c r="AG2427" s="115" t="s">
        <v>2935</v>
      </c>
      <c r="AH2427" s="38" t="s">
        <v>297</v>
      </c>
      <c r="AJ2427" s="108">
        <v>2424</v>
      </c>
      <c r="AK2427" s="115" t="s">
        <v>3929</v>
      </c>
      <c r="AL2427" s="38" t="s">
        <v>297</v>
      </c>
    </row>
    <row r="2428" spans="32:38" x14ac:dyDescent="0.25">
      <c r="AF2428" s="107">
        <v>2425</v>
      </c>
      <c r="AG2428" s="115" t="s">
        <v>2936</v>
      </c>
      <c r="AH2428" s="38" t="s">
        <v>297</v>
      </c>
      <c r="AJ2428" s="108">
        <v>2425</v>
      </c>
      <c r="AK2428" s="115" t="s">
        <v>3930</v>
      </c>
      <c r="AL2428" s="38" t="s">
        <v>297</v>
      </c>
    </row>
    <row r="2429" spans="32:38" x14ac:dyDescent="0.25">
      <c r="AF2429" s="107">
        <v>2426</v>
      </c>
      <c r="AG2429" s="115" t="s">
        <v>2937</v>
      </c>
      <c r="AH2429" s="38" t="s">
        <v>297</v>
      </c>
      <c r="AJ2429" s="108">
        <v>2426</v>
      </c>
      <c r="AK2429" s="115" t="s">
        <v>3931</v>
      </c>
      <c r="AL2429" s="38" t="s">
        <v>297</v>
      </c>
    </row>
    <row r="2430" spans="32:38" x14ac:dyDescent="0.25">
      <c r="AF2430" s="107">
        <v>2427</v>
      </c>
      <c r="AG2430" s="115" t="s">
        <v>2938</v>
      </c>
      <c r="AH2430" s="38" t="s">
        <v>297</v>
      </c>
      <c r="AJ2430" s="108">
        <v>2427</v>
      </c>
      <c r="AK2430" s="115" t="s">
        <v>3932</v>
      </c>
      <c r="AL2430" s="38" t="s">
        <v>297</v>
      </c>
    </row>
    <row r="2431" spans="32:38" x14ac:dyDescent="0.25">
      <c r="AF2431" s="107">
        <v>2428</v>
      </c>
      <c r="AG2431" s="115" t="s">
        <v>2939</v>
      </c>
      <c r="AH2431" s="38" t="s">
        <v>297</v>
      </c>
      <c r="AJ2431" s="108">
        <v>2428</v>
      </c>
      <c r="AK2431" s="115" t="s">
        <v>3933</v>
      </c>
      <c r="AL2431" s="38" t="s">
        <v>297</v>
      </c>
    </row>
    <row r="2432" spans="32:38" x14ac:dyDescent="0.25">
      <c r="AF2432" s="107">
        <v>2429</v>
      </c>
      <c r="AG2432" s="115" t="s">
        <v>2940</v>
      </c>
      <c r="AH2432" s="38" t="s">
        <v>297</v>
      </c>
      <c r="AJ2432" s="108">
        <v>2429</v>
      </c>
      <c r="AK2432" s="115" t="s">
        <v>3934</v>
      </c>
      <c r="AL2432" s="38" t="s">
        <v>297</v>
      </c>
    </row>
    <row r="2433" spans="32:38" x14ac:dyDescent="0.25">
      <c r="AF2433" s="107">
        <v>2430</v>
      </c>
      <c r="AG2433" s="115" t="s">
        <v>2941</v>
      </c>
      <c r="AH2433" s="38" t="s">
        <v>297</v>
      </c>
      <c r="AJ2433" s="108">
        <v>2430</v>
      </c>
      <c r="AK2433" s="115" t="s">
        <v>3935</v>
      </c>
      <c r="AL2433" s="38" t="s">
        <v>297</v>
      </c>
    </row>
    <row r="2434" spans="32:38" x14ac:dyDescent="0.25">
      <c r="AF2434" s="107">
        <v>2431</v>
      </c>
      <c r="AG2434" s="115" t="s">
        <v>2942</v>
      </c>
      <c r="AH2434" s="38" t="s">
        <v>297</v>
      </c>
      <c r="AJ2434" s="108">
        <v>2431</v>
      </c>
      <c r="AK2434" s="115" t="s">
        <v>3936</v>
      </c>
      <c r="AL2434" s="38" t="s">
        <v>297</v>
      </c>
    </row>
    <row r="2435" spans="32:38" x14ac:dyDescent="0.25">
      <c r="AF2435" s="107">
        <v>2432</v>
      </c>
      <c r="AG2435" s="115" t="s">
        <v>2943</v>
      </c>
      <c r="AH2435" s="38" t="s">
        <v>297</v>
      </c>
      <c r="AJ2435" s="108">
        <v>2432</v>
      </c>
      <c r="AK2435" s="115" t="s">
        <v>3937</v>
      </c>
      <c r="AL2435" s="38" t="s">
        <v>297</v>
      </c>
    </row>
    <row r="2436" spans="32:38" x14ac:dyDescent="0.25">
      <c r="AF2436" s="107">
        <v>2433</v>
      </c>
      <c r="AG2436" s="115" t="s">
        <v>2944</v>
      </c>
      <c r="AH2436" s="38" t="s">
        <v>297</v>
      </c>
      <c r="AJ2436" s="108">
        <v>2433</v>
      </c>
      <c r="AK2436" s="115" t="s">
        <v>3938</v>
      </c>
      <c r="AL2436" s="38" t="s">
        <v>297</v>
      </c>
    </row>
    <row r="2437" spans="32:38" x14ac:dyDescent="0.25">
      <c r="AF2437" s="107">
        <v>2434</v>
      </c>
      <c r="AG2437" s="115" t="s">
        <v>2945</v>
      </c>
      <c r="AH2437" s="38" t="s">
        <v>297</v>
      </c>
      <c r="AJ2437" s="108">
        <v>2434</v>
      </c>
      <c r="AK2437" s="115" t="s">
        <v>3939</v>
      </c>
      <c r="AL2437" s="38" t="s">
        <v>297</v>
      </c>
    </row>
    <row r="2438" spans="32:38" x14ac:dyDescent="0.25">
      <c r="AF2438" s="107">
        <v>2435</v>
      </c>
      <c r="AG2438" s="115" t="s">
        <v>2946</v>
      </c>
      <c r="AH2438" s="38" t="s">
        <v>297</v>
      </c>
      <c r="AJ2438" s="108">
        <v>2435</v>
      </c>
      <c r="AK2438" s="115" t="s">
        <v>3940</v>
      </c>
      <c r="AL2438" s="38" t="s">
        <v>297</v>
      </c>
    </row>
    <row r="2439" spans="32:38" x14ac:dyDescent="0.25">
      <c r="AF2439" s="107">
        <v>2436</v>
      </c>
      <c r="AG2439" s="115" t="s">
        <v>2947</v>
      </c>
      <c r="AH2439" s="38" t="s">
        <v>297</v>
      </c>
      <c r="AJ2439" s="108">
        <v>2436</v>
      </c>
      <c r="AK2439" s="115" t="s">
        <v>3941</v>
      </c>
      <c r="AL2439" s="38" t="s">
        <v>297</v>
      </c>
    </row>
    <row r="2440" spans="32:38" x14ac:dyDescent="0.25">
      <c r="AF2440" s="107">
        <v>2437</v>
      </c>
      <c r="AG2440" s="115" t="s">
        <v>2948</v>
      </c>
      <c r="AH2440" s="38" t="s">
        <v>297</v>
      </c>
      <c r="AJ2440" s="108">
        <v>2437</v>
      </c>
      <c r="AK2440" s="115" t="s">
        <v>3942</v>
      </c>
      <c r="AL2440" s="38" t="s">
        <v>297</v>
      </c>
    </row>
    <row r="2441" spans="32:38" x14ac:dyDescent="0.25">
      <c r="AF2441" s="107">
        <v>2438</v>
      </c>
      <c r="AG2441" s="115" t="s">
        <v>2949</v>
      </c>
      <c r="AH2441" s="38" t="s">
        <v>297</v>
      </c>
      <c r="AJ2441" s="108">
        <v>2438</v>
      </c>
      <c r="AK2441" s="115" t="s">
        <v>3943</v>
      </c>
      <c r="AL2441" s="38" t="s">
        <v>297</v>
      </c>
    </row>
    <row r="2442" spans="32:38" x14ac:dyDescent="0.25">
      <c r="AF2442" s="107">
        <v>2439</v>
      </c>
      <c r="AG2442" s="115" t="s">
        <v>2950</v>
      </c>
      <c r="AH2442" s="38" t="s">
        <v>297</v>
      </c>
      <c r="AJ2442" s="108">
        <v>2439</v>
      </c>
      <c r="AK2442" s="115" t="s">
        <v>3944</v>
      </c>
      <c r="AL2442" s="38" t="s">
        <v>297</v>
      </c>
    </row>
    <row r="2443" spans="32:38" x14ac:dyDescent="0.25">
      <c r="AF2443" s="107">
        <v>2440</v>
      </c>
      <c r="AG2443" s="115" t="s">
        <v>2951</v>
      </c>
      <c r="AH2443" s="38" t="s">
        <v>297</v>
      </c>
      <c r="AJ2443" s="108">
        <v>2440</v>
      </c>
      <c r="AK2443" s="115" t="s">
        <v>3945</v>
      </c>
      <c r="AL2443" s="38" t="s">
        <v>297</v>
      </c>
    </row>
    <row r="2444" spans="32:38" x14ac:dyDescent="0.25">
      <c r="AF2444" s="107">
        <v>2441</v>
      </c>
      <c r="AG2444" s="115" t="s">
        <v>2952</v>
      </c>
      <c r="AH2444" s="38" t="s">
        <v>297</v>
      </c>
      <c r="AJ2444" s="108">
        <v>2441</v>
      </c>
      <c r="AK2444" s="115" t="s">
        <v>3946</v>
      </c>
      <c r="AL2444" s="38" t="s">
        <v>297</v>
      </c>
    </row>
    <row r="2445" spans="32:38" x14ac:dyDescent="0.25">
      <c r="AF2445" s="107">
        <v>2442</v>
      </c>
      <c r="AG2445" s="115" t="s">
        <v>2953</v>
      </c>
      <c r="AH2445" s="38" t="s">
        <v>297</v>
      </c>
      <c r="AJ2445" s="108">
        <v>2442</v>
      </c>
      <c r="AK2445" s="115" t="s">
        <v>3947</v>
      </c>
      <c r="AL2445" s="38" t="s">
        <v>297</v>
      </c>
    </row>
    <row r="2446" spans="32:38" x14ac:dyDescent="0.25">
      <c r="AF2446" s="107">
        <v>2443</v>
      </c>
      <c r="AG2446" s="115" t="s">
        <v>2954</v>
      </c>
      <c r="AH2446" s="38" t="s">
        <v>297</v>
      </c>
      <c r="AJ2446" s="108">
        <v>2443</v>
      </c>
      <c r="AK2446" s="115" t="s">
        <v>3948</v>
      </c>
      <c r="AL2446" s="38" t="s">
        <v>297</v>
      </c>
    </row>
    <row r="2447" spans="32:38" x14ac:dyDescent="0.25">
      <c r="AF2447" s="107">
        <v>2444</v>
      </c>
      <c r="AG2447" s="115" t="s">
        <v>2955</v>
      </c>
      <c r="AH2447" s="38" t="s">
        <v>297</v>
      </c>
      <c r="AJ2447" s="108">
        <v>2444</v>
      </c>
      <c r="AK2447" s="115" t="s">
        <v>3949</v>
      </c>
      <c r="AL2447" s="38" t="s">
        <v>297</v>
      </c>
    </row>
    <row r="2448" spans="32:38" x14ac:dyDescent="0.25">
      <c r="AF2448" s="107">
        <v>2445</v>
      </c>
      <c r="AG2448" s="115" t="s">
        <v>2956</v>
      </c>
      <c r="AH2448" s="38" t="s">
        <v>297</v>
      </c>
      <c r="AJ2448" s="108">
        <v>2445</v>
      </c>
      <c r="AK2448" s="115" t="s">
        <v>3950</v>
      </c>
      <c r="AL2448" s="38" t="s">
        <v>297</v>
      </c>
    </row>
    <row r="2449" spans="32:38" x14ac:dyDescent="0.25">
      <c r="AF2449" s="107">
        <v>2446</v>
      </c>
      <c r="AG2449" s="115" t="s">
        <v>2957</v>
      </c>
      <c r="AH2449" s="38" t="s">
        <v>297</v>
      </c>
      <c r="AJ2449" s="108">
        <v>2446</v>
      </c>
      <c r="AK2449" s="115" t="s">
        <v>3951</v>
      </c>
      <c r="AL2449" s="38" t="s">
        <v>297</v>
      </c>
    </row>
    <row r="2450" spans="32:38" x14ac:dyDescent="0.25">
      <c r="AF2450" s="107">
        <v>2447</v>
      </c>
      <c r="AG2450" s="115" t="s">
        <v>2958</v>
      </c>
      <c r="AH2450" s="38" t="s">
        <v>297</v>
      </c>
      <c r="AJ2450" s="108">
        <v>2447</v>
      </c>
      <c r="AK2450" s="115" t="s">
        <v>3952</v>
      </c>
      <c r="AL2450" s="38" t="s">
        <v>297</v>
      </c>
    </row>
    <row r="2451" spans="32:38" x14ac:dyDescent="0.25">
      <c r="AF2451" s="107">
        <v>2448</v>
      </c>
      <c r="AG2451" s="115" t="s">
        <v>2959</v>
      </c>
      <c r="AH2451" s="38" t="s">
        <v>297</v>
      </c>
      <c r="AJ2451" s="108">
        <v>2448</v>
      </c>
      <c r="AK2451" s="115" t="s">
        <v>3953</v>
      </c>
      <c r="AL2451" s="38" t="s">
        <v>297</v>
      </c>
    </row>
    <row r="2452" spans="32:38" x14ac:dyDescent="0.25">
      <c r="AF2452" s="107">
        <v>2449</v>
      </c>
      <c r="AG2452" s="115" t="s">
        <v>2960</v>
      </c>
      <c r="AH2452" s="38" t="s">
        <v>297</v>
      </c>
      <c r="AJ2452" s="108">
        <v>2449</v>
      </c>
      <c r="AK2452" s="115" t="s">
        <v>3954</v>
      </c>
      <c r="AL2452" s="38" t="s">
        <v>297</v>
      </c>
    </row>
    <row r="2453" spans="32:38" x14ac:dyDescent="0.25">
      <c r="AF2453" s="107">
        <v>2450</v>
      </c>
      <c r="AG2453" s="115" t="s">
        <v>2961</v>
      </c>
      <c r="AH2453" s="38" t="s">
        <v>297</v>
      </c>
      <c r="AJ2453" s="108">
        <v>2450</v>
      </c>
      <c r="AK2453" s="115" t="s">
        <v>3955</v>
      </c>
      <c r="AL2453" s="38" t="s">
        <v>297</v>
      </c>
    </row>
    <row r="2454" spans="32:38" x14ac:dyDescent="0.25">
      <c r="AF2454" s="107">
        <v>2451</v>
      </c>
      <c r="AG2454" s="115" t="s">
        <v>2962</v>
      </c>
      <c r="AH2454" s="38" t="s">
        <v>297</v>
      </c>
      <c r="AJ2454" s="108">
        <v>2451</v>
      </c>
      <c r="AK2454" s="115" t="s">
        <v>3956</v>
      </c>
      <c r="AL2454" s="38" t="s">
        <v>297</v>
      </c>
    </row>
    <row r="2455" spans="32:38" x14ac:dyDescent="0.25">
      <c r="AF2455" s="107">
        <v>2452</v>
      </c>
      <c r="AG2455" s="115" t="s">
        <v>2963</v>
      </c>
      <c r="AH2455" s="38" t="s">
        <v>297</v>
      </c>
      <c r="AJ2455" s="108">
        <v>2452</v>
      </c>
      <c r="AK2455" s="115" t="s">
        <v>3957</v>
      </c>
      <c r="AL2455" s="38" t="s">
        <v>297</v>
      </c>
    </row>
    <row r="2456" spans="32:38" x14ac:dyDescent="0.25">
      <c r="AF2456" s="107">
        <v>2453</v>
      </c>
      <c r="AG2456" s="115" t="s">
        <v>2964</v>
      </c>
      <c r="AH2456" s="38" t="s">
        <v>297</v>
      </c>
      <c r="AJ2456" s="108">
        <v>2453</v>
      </c>
      <c r="AK2456" s="115" t="s">
        <v>3958</v>
      </c>
      <c r="AL2456" s="38" t="s">
        <v>297</v>
      </c>
    </row>
    <row r="2457" spans="32:38" x14ac:dyDescent="0.25">
      <c r="AF2457" s="107">
        <v>2454</v>
      </c>
      <c r="AG2457" s="115" t="s">
        <v>2965</v>
      </c>
      <c r="AH2457" s="38" t="s">
        <v>297</v>
      </c>
      <c r="AJ2457" s="108">
        <v>2454</v>
      </c>
      <c r="AK2457" s="115" t="s">
        <v>3959</v>
      </c>
      <c r="AL2457" s="38" t="s">
        <v>297</v>
      </c>
    </row>
    <row r="2458" spans="32:38" x14ac:dyDescent="0.25">
      <c r="AF2458" s="107">
        <v>2455</v>
      </c>
      <c r="AG2458" s="115" t="s">
        <v>2966</v>
      </c>
      <c r="AH2458" s="38" t="s">
        <v>297</v>
      </c>
      <c r="AJ2458" s="108">
        <v>2455</v>
      </c>
      <c r="AK2458" s="115" t="s">
        <v>3960</v>
      </c>
      <c r="AL2458" s="38" t="s">
        <v>297</v>
      </c>
    </row>
    <row r="2459" spans="32:38" x14ac:dyDescent="0.25">
      <c r="AF2459" s="107">
        <v>2456</v>
      </c>
      <c r="AG2459" s="115" t="s">
        <v>2967</v>
      </c>
      <c r="AH2459" s="38" t="s">
        <v>297</v>
      </c>
      <c r="AJ2459" s="108">
        <v>2456</v>
      </c>
      <c r="AK2459" s="115" t="s">
        <v>3961</v>
      </c>
      <c r="AL2459" s="38" t="s">
        <v>297</v>
      </c>
    </row>
    <row r="2460" spans="32:38" x14ac:dyDescent="0.25">
      <c r="AF2460" s="107">
        <v>2457</v>
      </c>
      <c r="AG2460" s="115" t="s">
        <v>2968</v>
      </c>
      <c r="AH2460" s="38" t="s">
        <v>297</v>
      </c>
      <c r="AJ2460" s="108">
        <v>2457</v>
      </c>
      <c r="AK2460" s="115" t="s">
        <v>3962</v>
      </c>
      <c r="AL2460" s="38" t="s">
        <v>297</v>
      </c>
    </row>
    <row r="2461" spans="32:38" x14ac:dyDescent="0.25">
      <c r="AF2461" s="107">
        <v>2458</v>
      </c>
      <c r="AG2461" s="115" t="s">
        <v>2969</v>
      </c>
      <c r="AH2461" s="38" t="s">
        <v>297</v>
      </c>
      <c r="AJ2461" s="108">
        <v>2458</v>
      </c>
      <c r="AK2461" s="115" t="s">
        <v>3963</v>
      </c>
      <c r="AL2461" s="38" t="s">
        <v>297</v>
      </c>
    </row>
    <row r="2462" spans="32:38" x14ac:dyDescent="0.25">
      <c r="AF2462" s="107">
        <v>2459</v>
      </c>
      <c r="AG2462" s="115" t="s">
        <v>2970</v>
      </c>
      <c r="AH2462" s="38" t="s">
        <v>297</v>
      </c>
      <c r="AJ2462" s="108">
        <v>2459</v>
      </c>
      <c r="AK2462" s="115" t="s">
        <v>3964</v>
      </c>
      <c r="AL2462" s="38" t="s">
        <v>297</v>
      </c>
    </row>
    <row r="2463" spans="32:38" x14ac:dyDescent="0.25">
      <c r="AF2463" s="107">
        <v>2460</v>
      </c>
      <c r="AG2463" s="115" t="s">
        <v>2971</v>
      </c>
      <c r="AH2463" s="38" t="s">
        <v>297</v>
      </c>
      <c r="AJ2463" s="108">
        <v>2460</v>
      </c>
      <c r="AK2463" s="115" t="s">
        <v>3965</v>
      </c>
      <c r="AL2463" s="38" t="s">
        <v>297</v>
      </c>
    </row>
    <row r="2464" spans="32:38" x14ac:dyDescent="0.25">
      <c r="AF2464" s="107">
        <v>2461</v>
      </c>
      <c r="AG2464" s="115" t="s">
        <v>2972</v>
      </c>
      <c r="AH2464" s="38" t="s">
        <v>297</v>
      </c>
      <c r="AJ2464" s="108">
        <v>2461</v>
      </c>
      <c r="AK2464" s="115" t="s">
        <v>3966</v>
      </c>
      <c r="AL2464" s="38" t="s">
        <v>297</v>
      </c>
    </row>
    <row r="2465" spans="32:38" x14ac:dyDescent="0.25">
      <c r="AF2465" s="107">
        <v>2462</v>
      </c>
      <c r="AG2465" s="115" t="s">
        <v>2973</v>
      </c>
      <c r="AH2465" s="38" t="s">
        <v>297</v>
      </c>
      <c r="AJ2465" s="108">
        <v>2462</v>
      </c>
      <c r="AK2465" s="115" t="s">
        <v>3967</v>
      </c>
      <c r="AL2465" s="38" t="s">
        <v>297</v>
      </c>
    </row>
    <row r="2466" spans="32:38" x14ac:dyDescent="0.25">
      <c r="AF2466" s="107">
        <v>2463</v>
      </c>
      <c r="AG2466" s="115" t="s">
        <v>2974</v>
      </c>
      <c r="AH2466" s="38" t="s">
        <v>297</v>
      </c>
      <c r="AJ2466" s="108">
        <v>2463</v>
      </c>
      <c r="AK2466" s="115" t="s">
        <v>3968</v>
      </c>
      <c r="AL2466" s="38" t="s">
        <v>297</v>
      </c>
    </row>
    <row r="2467" spans="32:38" x14ac:dyDescent="0.25">
      <c r="AF2467" s="107">
        <v>2464</v>
      </c>
      <c r="AG2467" s="115" t="s">
        <v>2975</v>
      </c>
      <c r="AH2467" s="38" t="s">
        <v>297</v>
      </c>
      <c r="AJ2467" s="108">
        <v>2464</v>
      </c>
      <c r="AK2467" s="115" t="s">
        <v>3969</v>
      </c>
      <c r="AL2467" s="38" t="s">
        <v>297</v>
      </c>
    </row>
    <row r="2468" spans="32:38" x14ac:dyDescent="0.25">
      <c r="AF2468" s="107">
        <v>2465</v>
      </c>
      <c r="AG2468" s="115" t="s">
        <v>2976</v>
      </c>
      <c r="AH2468" s="38" t="s">
        <v>297</v>
      </c>
      <c r="AJ2468" s="108">
        <v>2465</v>
      </c>
      <c r="AK2468" s="115" t="s">
        <v>3970</v>
      </c>
      <c r="AL2468" s="38" t="s">
        <v>297</v>
      </c>
    </row>
    <row r="2469" spans="32:38" x14ac:dyDescent="0.25">
      <c r="AF2469" s="107">
        <v>2466</v>
      </c>
      <c r="AG2469" s="115" t="s">
        <v>2977</v>
      </c>
      <c r="AH2469" s="38" t="s">
        <v>297</v>
      </c>
      <c r="AJ2469" s="108">
        <v>2466</v>
      </c>
      <c r="AK2469" s="115" t="s">
        <v>3971</v>
      </c>
      <c r="AL2469" s="38" t="s">
        <v>297</v>
      </c>
    </row>
    <row r="2470" spans="32:38" x14ac:dyDescent="0.25">
      <c r="AF2470" s="107">
        <v>2467</v>
      </c>
      <c r="AG2470" s="115" t="s">
        <v>2978</v>
      </c>
      <c r="AH2470" s="38" t="s">
        <v>297</v>
      </c>
      <c r="AJ2470" s="108">
        <v>2467</v>
      </c>
      <c r="AK2470" s="115" t="s">
        <v>3972</v>
      </c>
      <c r="AL2470" s="38" t="s">
        <v>297</v>
      </c>
    </row>
    <row r="2471" spans="32:38" x14ac:dyDescent="0.25">
      <c r="AF2471" s="107">
        <v>2468</v>
      </c>
      <c r="AG2471" s="115" t="s">
        <v>2979</v>
      </c>
      <c r="AH2471" s="38" t="s">
        <v>297</v>
      </c>
      <c r="AJ2471" s="108">
        <v>2468</v>
      </c>
      <c r="AK2471" s="115" t="s">
        <v>3973</v>
      </c>
      <c r="AL2471" s="38" t="s">
        <v>297</v>
      </c>
    </row>
    <row r="2472" spans="32:38" x14ac:dyDescent="0.25">
      <c r="AF2472" s="107">
        <v>2469</v>
      </c>
      <c r="AG2472" s="115" t="s">
        <v>2980</v>
      </c>
      <c r="AH2472" s="38" t="s">
        <v>297</v>
      </c>
      <c r="AJ2472" s="108">
        <v>2469</v>
      </c>
      <c r="AK2472" s="115" t="s">
        <v>3974</v>
      </c>
      <c r="AL2472" s="38" t="s">
        <v>297</v>
      </c>
    </row>
    <row r="2473" spans="32:38" x14ac:dyDescent="0.25">
      <c r="AF2473" s="107">
        <v>2470</v>
      </c>
      <c r="AG2473" s="115" t="s">
        <v>2981</v>
      </c>
      <c r="AH2473" s="38" t="s">
        <v>297</v>
      </c>
      <c r="AJ2473" s="108">
        <v>2470</v>
      </c>
      <c r="AK2473" s="115" t="s">
        <v>3975</v>
      </c>
      <c r="AL2473" s="38" t="s">
        <v>297</v>
      </c>
    </row>
    <row r="2474" spans="32:38" x14ac:dyDescent="0.25">
      <c r="AF2474" s="107">
        <v>2471</v>
      </c>
      <c r="AG2474" s="115" t="s">
        <v>2982</v>
      </c>
      <c r="AH2474" s="38" t="s">
        <v>297</v>
      </c>
      <c r="AJ2474" s="108">
        <v>2471</v>
      </c>
      <c r="AK2474" s="115" t="s">
        <v>3976</v>
      </c>
      <c r="AL2474" s="38" t="s">
        <v>297</v>
      </c>
    </row>
    <row r="2475" spans="32:38" x14ac:dyDescent="0.25">
      <c r="AF2475" s="107">
        <v>2472</v>
      </c>
      <c r="AG2475" s="115" t="s">
        <v>2983</v>
      </c>
      <c r="AH2475" s="38" t="s">
        <v>297</v>
      </c>
      <c r="AJ2475" s="108">
        <v>2472</v>
      </c>
      <c r="AK2475" s="115" t="s">
        <v>3977</v>
      </c>
      <c r="AL2475" s="38" t="s">
        <v>297</v>
      </c>
    </row>
    <row r="2476" spans="32:38" x14ac:dyDescent="0.25">
      <c r="AF2476" s="107">
        <v>2473</v>
      </c>
      <c r="AG2476" s="115" t="s">
        <v>2984</v>
      </c>
      <c r="AH2476" s="38" t="s">
        <v>297</v>
      </c>
      <c r="AJ2476" s="108">
        <v>2473</v>
      </c>
      <c r="AK2476" s="115" t="s">
        <v>3978</v>
      </c>
      <c r="AL2476" s="38" t="s">
        <v>297</v>
      </c>
    </row>
    <row r="2477" spans="32:38" x14ac:dyDescent="0.25">
      <c r="AF2477" s="107">
        <v>2474</v>
      </c>
      <c r="AG2477" s="115" t="s">
        <v>2985</v>
      </c>
      <c r="AH2477" s="38" t="s">
        <v>297</v>
      </c>
      <c r="AJ2477" s="108">
        <v>2474</v>
      </c>
      <c r="AK2477" s="115" t="s">
        <v>3979</v>
      </c>
      <c r="AL2477" s="38" t="s">
        <v>297</v>
      </c>
    </row>
    <row r="2478" spans="32:38" x14ac:dyDescent="0.25">
      <c r="AF2478" s="107">
        <v>2475</v>
      </c>
      <c r="AG2478" s="115" t="s">
        <v>2986</v>
      </c>
      <c r="AH2478" s="38" t="s">
        <v>297</v>
      </c>
      <c r="AJ2478" s="108">
        <v>2475</v>
      </c>
      <c r="AK2478" s="115" t="s">
        <v>3980</v>
      </c>
      <c r="AL2478" s="38" t="s">
        <v>297</v>
      </c>
    </row>
    <row r="2479" spans="32:38" x14ac:dyDescent="0.25">
      <c r="AF2479" s="107">
        <v>2476</v>
      </c>
      <c r="AG2479" s="115" t="s">
        <v>2987</v>
      </c>
      <c r="AH2479" s="38" t="s">
        <v>297</v>
      </c>
      <c r="AJ2479" s="108">
        <v>2476</v>
      </c>
      <c r="AK2479" s="115" t="s">
        <v>3981</v>
      </c>
      <c r="AL2479" s="38" t="s">
        <v>297</v>
      </c>
    </row>
    <row r="2480" spans="32:38" x14ac:dyDescent="0.25">
      <c r="AF2480" s="107">
        <v>2477</v>
      </c>
      <c r="AG2480" s="115" t="s">
        <v>2988</v>
      </c>
      <c r="AH2480" s="38" t="s">
        <v>297</v>
      </c>
      <c r="AJ2480" s="108">
        <v>2477</v>
      </c>
      <c r="AK2480" s="115" t="s">
        <v>3982</v>
      </c>
      <c r="AL2480" s="38" t="s">
        <v>297</v>
      </c>
    </row>
    <row r="2481" spans="32:38" x14ac:dyDescent="0.25">
      <c r="AF2481" s="107">
        <v>2478</v>
      </c>
      <c r="AG2481" s="115" t="s">
        <v>2989</v>
      </c>
      <c r="AH2481" s="38" t="s">
        <v>297</v>
      </c>
      <c r="AJ2481" s="108">
        <v>2478</v>
      </c>
      <c r="AK2481" s="115" t="s">
        <v>3983</v>
      </c>
      <c r="AL2481" s="38" t="s">
        <v>297</v>
      </c>
    </row>
    <row r="2482" spans="32:38" x14ac:dyDescent="0.25">
      <c r="AF2482" s="107">
        <v>2479</v>
      </c>
      <c r="AG2482" s="115" t="s">
        <v>2990</v>
      </c>
      <c r="AH2482" s="38" t="s">
        <v>297</v>
      </c>
      <c r="AJ2482" s="108">
        <v>2479</v>
      </c>
      <c r="AK2482" s="115" t="s">
        <v>3984</v>
      </c>
      <c r="AL2482" s="38" t="s">
        <v>297</v>
      </c>
    </row>
    <row r="2483" spans="32:38" x14ac:dyDescent="0.25">
      <c r="AF2483" s="107">
        <v>2480</v>
      </c>
      <c r="AG2483" s="115" t="s">
        <v>2991</v>
      </c>
      <c r="AH2483" s="38" t="s">
        <v>297</v>
      </c>
      <c r="AJ2483" s="108">
        <v>2480</v>
      </c>
      <c r="AK2483" s="115" t="s">
        <v>3985</v>
      </c>
      <c r="AL2483" s="38" t="s">
        <v>297</v>
      </c>
    </row>
    <row r="2484" spans="32:38" x14ac:dyDescent="0.25">
      <c r="AF2484" s="107">
        <v>2481</v>
      </c>
      <c r="AG2484" s="115" t="s">
        <v>2992</v>
      </c>
      <c r="AH2484" s="38" t="s">
        <v>297</v>
      </c>
      <c r="AJ2484" s="108">
        <v>2481</v>
      </c>
      <c r="AK2484" s="115" t="s">
        <v>3986</v>
      </c>
      <c r="AL2484" s="38" t="s">
        <v>297</v>
      </c>
    </row>
    <row r="2485" spans="32:38" x14ac:dyDescent="0.25">
      <c r="AF2485" s="107">
        <v>2482</v>
      </c>
      <c r="AG2485" s="115" t="s">
        <v>2993</v>
      </c>
      <c r="AH2485" s="38" t="s">
        <v>297</v>
      </c>
      <c r="AJ2485" s="108">
        <v>2482</v>
      </c>
      <c r="AK2485" s="115" t="s">
        <v>3987</v>
      </c>
      <c r="AL2485" s="38" t="s">
        <v>297</v>
      </c>
    </row>
    <row r="2486" spans="32:38" x14ac:dyDescent="0.25">
      <c r="AF2486" s="107">
        <v>2483</v>
      </c>
      <c r="AG2486" s="115" t="s">
        <v>2994</v>
      </c>
      <c r="AH2486" s="38" t="s">
        <v>297</v>
      </c>
      <c r="AJ2486" s="108">
        <v>2483</v>
      </c>
      <c r="AK2486" s="115" t="s">
        <v>3988</v>
      </c>
      <c r="AL2486" s="38" t="s">
        <v>297</v>
      </c>
    </row>
    <row r="2487" spans="32:38" x14ac:dyDescent="0.25">
      <c r="AF2487" s="107">
        <v>2484</v>
      </c>
      <c r="AG2487" s="115" t="s">
        <v>2995</v>
      </c>
      <c r="AH2487" s="38" t="s">
        <v>297</v>
      </c>
      <c r="AJ2487" s="108">
        <v>2484</v>
      </c>
      <c r="AK2487" s="115" t="s">
        <v>3989</v>
      </c>
      <c r="AL2487" s="38" t="s">
        <v>297</v>
      </c>
    </row>
    <row r="2488" spans="32:38" x14ac:dyDescent="0.25">
      <c r="AF2488" s="107">
        <v>2485</v>
      </c>
      <c r="AG2488" s="115" t="s">
        <v>2996</v>
      </c>
      <c r="AH2488" s="38" t="s">
        <v>297</v>
      </c>
      <c r="AJ2488" s="108">
        <v>2485</v>
      </c>
      <c r="AK2488" s="115" t="s">
        <v>3990</v>
      </c>
      <c r="AL2488" s="38" t="s">
        <v>297</v>
      </c>
    </row>
    <row r="2489" spans="32:38" x14ac:dyDescent="0.25">
      <c r="AF2489" s="107">
        <v>2486</v>
      </c>
      <c r="AG2489" s="115" t="s">
        <v>2997</v>
      </c>
      <c r="AH2489" s="38" t="s">
        <v>297</v>
      </c>
      <c r="AJ2489" s="108">
        <v>2486</v>
      </c>
      <c r="AK2489" s="115" t="s">
        <v>3991</v>
      </c>
      <c r="AL2489" s="38" t="s">
        <v>297</v>
      </c>
    </row>
    <row r="2490" spans="32:38" x14ac:dyDescent="0.25">
      <c r="AF2490" s="107">
        <v>2487</v>
      </c>
      <c r="AG2490" s="115" t="s">
        <v>2998</v>
      </c>
      <c r="AH2490" s="38" t="s">
        <v>297</v>
      </c>
      <c r="AJ2490" s="108">
        <v>2487</v>
      </c>
      <c r="AK2490" s="115" t="s">
        <v>3992</v>
      </c>
      <c r="AL2490" s="38" t="s">
        <v>297</v>
      </c>
    </row>
    <row r="2491" spans="32:38" x14ac:dyDescent="0.25">
      <c r="AF2491" s="107">
        <v>2488</v>
      </c>
      <c r="AG2491" s="115" t="s">
        <v>2999</v>
      </c>
      <c r="AH2491" s="38" t="s">
        <v>297</v>
      </c>
      <c r="AJ2491" s="108">
        <v>2488</v>
      </c>
      <c r="AK2491" s="115" t="s">
        <v>3993</v>
      </c>
      <c r="AL2491" s="38" t="s">
        <v>297</v>
      </c>
    </row>
    <row r="2492" spans="32:38" x14ac:dyDescent="0.25">
      <c r="AF2492" s="107">
        <v>2489</v>
      </c>
      <c r="AG2492" s="115" t="s">
        <v>3000</v>
      </c>
      <c r="AH2492" s="38" t="s">
        <v>297</v>
      </c>
      <c r="AJ2492" s="108">
        <v>2489</v>
      </c>
      <c r="AK2492" s="115" t="s">
        <v>3994</v>
      </c>
      <c r="AL2492" s="38" t="s">
        <v>297</v>
      </c>
    </row>
    <row r="2493" spans="32:38" x14ac:dyDescent="0.25">
      <c r="AF2493" s="107">
        <v>2490</v>
      </c>
      <c r="AG2493" s="115" t="s">
        <v>3001</v>
      </c>
      <c r="AH2493" s="38" t="s">
        <v>297</v>
      </c>
      <c r="AJ2493" s="108">
        <v>2490</v>
      </c>
      <c r="AK2493" s="115" t="s">
        <v>3995</v>
      </c>
      <c r="AL2493" s="38" t="s">
        <v>297</v>
      </c>
    </row>
    <row r="2494" spans="32:38" x14ac:dyDescent="0.25">
      <c r="AF2494" s="107">
        <v>2491</v>
      </c>
      <c r="AG2494" s="115" t="s">
        <v>3002</v>
      </c>
      <c r="AH2494" s="38" t="s">
        <v>297</v>
      </c>
      <c r="AJ2494" s="108">
        <v>2491</v>
      </c>
      <c r="AK2494" s="115" t="s">
        <v>3996</v>
      </c>
      <c r="AL2494" s="38" t="s">
        <v>297</v>
      </c>
    </row>
    <row r="2495" spans="32:38" x14ac:dyDescent="0.25">
      <c r="AF2495" s="107">
        <v>2492</v>
      </c>
      <c r="AG2495" s="115" t="s">
        <v>3003</v>
      </c>
      <c r="AH2495" s="38" t="s">
        <v>297</v>
      </c>
      <c r="AJ2495" s="108">
        <v>2492</v>
      </c>
      <c r="AK2495" s="115" t="s">
        <v>3997</v>
      </c>
      <c r="AL2495" s="38" t="s">
        <v>297</v>
      </c>
    </row>
    <row r="2496" spans="32:38" x14ac:dyDescent="0.25">
      <c r="AF2496" s="107">
        <v>2493</v>
      </c>
      <c r="AG2496" s="115" t="s">
        <v>3004</v>
      </c>
      <c r="AH2496" s="38" t="s">
        <v>297</v>
      </c>
      <c r="AJ2496" s="108">
        <v>2493</v>
      </c>
      <c r="AK2496" s="115" t="s">
        <v>3998</v>
      </c>
      <c r="AL2496" s="38" t="s">
        <v>297</v>
      </c>
    </row>
    <row r="2497" spans="32:38" x14ac:dyDescent="0.25">
      <c r="AF2497" s="107">
        <v>2494</v>
      </c>
      <c r="AG2497" s="115" t="s">
        <v>3005</v>
      </c>
      <c r="AH2497" s="38" t="s">
        <v>297</v>
      </c>
      <c r="AJ2497" s="108">
        <v>2494</v>
      </c>
      <c r="AK2497" s="115" t="s">
        <v>3999</v>
      </c>
      <c r="AL2497" s="38" t="s">
        <v>297</v>
      </c>
    </row>
    <row r="2498" spans="32:38" x14ac:dyDescent="0.25">
      <c r="AF2498" s="107">
        <v>2495</v>
      </c>
      <c r="AG2498" s="115" t="s">
        <v>3006</v>
      </c>
      <c r="AH2498" s="38" t="s">
        <v>297</v>
      </c>
      <c r="AJ2498" s="108">
        <v>2495</v>
      </c>
      <c r="AK2498" s="115" t="s">
        <v>4000</v>
      </c>
      <c r="AL2498" s="38" t="s">
        <v>297</v>
      </c>
    </row>
    <row r="2499" spans="32:38" x14ac:dyDescent="0.25">
      <c r="AF2499" s="107">
        <v>2496</v>
      </c>
      <c r="AG2499" s="115" t="s">
        <v>3007</v>
      </c>
      <c r="AH2499" s="38" t="s">
        <v>297</v>
      </c>
      <c r="AJ2499" s="108">
        <v>2496</v>
      </c>
      <c r="AK2499" s="115" t="s">
        <v>4001</v>
      </c>
      <c r="AL2499" s="38" t="s">
        <v>297</v>
      </c>
    </row>
    <row r="2500" spans="32:38" x14ac:dyDescent="0.25">
      <c r="AF2500" s="107">
        <v>2497</v>
      </c>
      <c r="AG2500" s="115" t="s">
        <v>3008</v>
      </c>
      <c r="AH2500" s="38" t="s">
        <v>297</v>
      </c>
      <c r="AJ2500" s="108">
        <v>2497</v>
      </c>
      <c r="AK2500" s="115" t="s">
        <v>4002</v>
      </c>
      <c r="AL2500" s="38" t="s">
        <v>297</v>
      </c>
    </row>
    <row r="2501" spans="32:38" x14ac:dyDescent="0.25">
      <c r="AF2501" s="107">
        <v>2498</v>
      </c>
      <c r="AG2501" s="115" t="s">
        <v>3009</v>
      </c>
      <c r="AH2501" s="38" t="s">
        <v>297</v>
      </c>
      <c r="AJ2501" s="108">
        <v>2498</v>
      </c>
      <c r="AK2501" s="115" t="s">
        <v>4003</v>
      </c>
      <c r="AL2501" s="38" t="s">
        <v>297</v>
      </c>
    </row>
    <row r="2502" spans="32:38" x14ac:dyDescent="0.25">
      <c r="AF2502" s="107">
        <v>2499</v>
      </c>
      <c r="AG2502" s="115" t="s">
        <v>3010</v>
      </c>
      <c r="AH2502" s="38" t="s">
        <v>297</v>
      </c>
      <c r="AJ2502" s="108">
        <v>2499</v>
      </c>
      <c r="AK2502" s="115" t="s">
        <v>4004</v>
      </c>
      <c r="AL2502" s="38" t="s">
        <v>297</v>
      </c>
    </row>
    <row r="2503" spans="32:38" x14ac:dyDescent="0.25">
      <c r="AF2503" s="107">
        <v>2500</v>
      </c>
      <c r="AG2503" s="115" t="s">
        <v>3011</v>
      </c>
      <c r="AH2503" s="38" t="s">
        <v>297</v>
      </c>
      <c r="AJ2503" s="108">
        <v>2500</v>
      </c>
      <c r="AK2503" s="115" t="s">
        <v>4005</v>
      </c>
      <c r="AL2503" s="38" t="s">
        <v>297</v>
      </c>
    </row>
    <row r="2504" spans="32:38" x14ac:dyDescent="0.25">
      <c r="AF2504" s="107">
        <v>2501</v>
      </c>
      <c r="AG2504" s="115" t="s">
        <v>3012</v>
      </c>
      <c r="AH2504" s="38" t="s">
        <v>297</v>
      </c>
      <c r="AJ2504" s="108">
        <v>2501</v>
      </c>
      <c r="AK2504" s="115" t="s">
        <v>4006</v>
      </c>
      <c r="AL2504" s="38" t="s">
        <v>297</v>
      </c>
    </row>
    <row r="2505" spans="32:38" x14ac:dyDescent="0.25">
      <c r="AF2505" s="107">
        <v>2502</v>
      </c>
      <c r="AG2505" s="115" t="s">
        <v>3013</v>
      </c>
      <c r="AH2505" s="38" t="s">
        <v>297</v>
      </c>
      <c r="AJ2505" s="108">
        <v>2502</v>
      </c>
      <c r="AK2505" s="115" t="s">
        <v>4007</v>
      </c>
      <c r="AL2505" s="38" t="s">
        <v>297</v>
      </c>
    </row>
    <row r="2506" spans="32:38" x14ac:dyDescent="0.25">
      <c r="AF2506" s="107">
        <v>2503</v>
      </c>
      <c r="AG2506" s="115" t="s">
        <v>3014</v>
      </c>
      <c r="AH2506" s="38" t="s">
        <v>297</v>
      </c>
      <c r="AJ2506" s="108">
        <v>2503</v>
      </c>
      <c r="AK2506" s="115" t="s">
        <v>4008</v>
      </c>
      <c r="AL2506" s="38" t="s">
        <v>297</v>
      </c>
    </row>
    <row r="2507" spans="32:38" x14ac:dyDescent="0.25">
      <c r="AF2507" s="107">
        <v>2504</v>
      </c>
      <c r="AG2507" s="115" t="s">
        <v>3015</v>
      </c>
      <c r="AH2507" s="38" t="s">
        <v>297</v>
      </c>
      <c r="AJ2507" s="108">
        <v>2504</v>
      </c>
      <c r="AK2507" s="115" t="s">
        <v>4009</v>
      </c>
      <c r="AL2507" s="38" t="s">
        <v>297</v>
      </c>
    </row>
    <row r="2508" spans="32:38" x14ac:dyDescent="0.25">
      <c r="AF2508" s="107">
        <v>2505</v>
      </c>
      <c r="AG2508" s="115" t="s">
        <v>3016</v>
      </c>
      <c r="AH2508" s="38" t="s">
        <v>297</v>
      </c>
      <c r="AJ2508" s="108">
        <v>2505</v>
      </c>
      <c r="AK2508" s="115" t="s">
        <v>4010</v>
      </c>
      <c r="AL2508" s="38" t="s">
        <v>297</v>
      </c>
    </row>
    <row r="2509" spans="32:38" x14ac:dyDescent="0.25">
      <c r="AF2509" s="107">
        <v>2506</v>
      </c>
      <c r="AG2509" s="115" t="s">
        <v>3017</v>
      </c>
      <c r="AH2509" s="38" t="s">
        <v>297</v>
      </c>
      <c r="AJ2509" s="108">
        <v>2506</v>
      </c>
      <c r="AK2509" s="115" t="s">
        <v>4011</v>
      </c>
      <c r="AL2509" s="38" t="s">
        <v>297</v>
      </c>
    </row>
    <row r="2510" spans="32:38" x14ac:dyDescent="0.25">
      <c r="AF2510" s="107">
        <v>2507</v>
      </c>
      <c r="AG2510" s="115" t="s">
        <v>3018</v>
      </c>
      <c r="AH2510" s="38" t="s">
        <v>297</v>
      </c>
      <c r="AJ2510" s="108">
        <v>2507</v>
      </c>
      <c r="AK2510" s="115" t="s">
        <v>4012</v>
      </c>
      <c r="AL2510" s="38" t="s">
        <v>297</v>
      </c>
    </row>
    <row r="2511" spans="32:38" x14ac:dyDescent="0.25">
      <c r="AF2511" s="107">
        <v>2508</v>
      </c>
      <c r="AG2511" s="115" t="s">
        <v>3019</v>
      </c>
      <c r="AH2511" s="38" t="s">
        <v>297</v>
      </c>
      <c r="AJ2511" s="108">
        <v>2508</v>
      </c>
      <c r="AK2511" s="115" t="s">
        <v>4013</v>
      </c>
      <c r="AL2511" s="38" t="s">
        <v>297</v>
      </c>
    </row>
    <row r="2512" spans="32:38" x14ac:dyDescent="0.25">
      <c r="AF2512" s="107">
        <v>2509</v>
      </c>
      <c r="AG2512" s="115" t="s">
        <v>3020</v>
      </c>
      <c r="AH2512" s="38" t="s">
        <v>297</v>
      </c>
      <c r="AJ2512" s="108">
        <v>2509</v>
      </c>
      <c r="AK2512" s="115" t="s">
        <v>4014</v>
      </c>
      <c r="AL2512" s="38" t="s">
        <v>297</v>
      </c>
    </row>
    <row r="2513" spans="32:38" x14ac:dyDescent="0.25">
      <c r="AF2513" s="107">
        <v>2510</v>
      </c>
      <c r="AG2513" s="115" t="s">
        <v>3021</v>
      </c>
      <c r="AH2513" s="38" t="s">
        <v>297</v>
      </c>
      <c r="AJ2513" s="108">
        <v>2510</v>
      </c>
      <c r="AK2513" s="115" t="s">
        <v>4015</v>
      </c>
      <c r="AL2513" s="38" t="s">
        <v>297</v>
      </c>
    </row>
    <row r="2514" spans="32:38" x14ac:dyDescent="0.25">
      <c r="AF2514" s="107">
        <v>2511</v>
      </c>
      <c r="AG2514" s="115" t="s">
        <v>3022</v>
      </c>
      <c r="AH2514" s="38" t="s">
        <v>297</v>
      </c>
      <c r="AJ2514" s="108">
        <v>2511</v>
      </c>
      <c r="AK2514" s="115" t="s">
        <v>4016</v>
      </c>
      <c r="AL2514" s="38" t="s">
        <v>297</v>
      </c>
    </row>
    <row r="2515" spans="32:38" x14ac:dyDescent="0.25">
      <c r="AF2515" s="107">
        <v>2512</v>
      </c>
      <c r="AG2515" s="115" t="s">
        <v>3023</v>
      </c>
      <c r="AH2515" s="38" t="s">
        <v>297</v>
      </c>
      <c r="AJ2515" s="108">
        <v>2512</v>
      </c>
      <c r="AK2515" s="115" t="s">
        <v>4017</v>
      </c>
      <c r="AL2515" s="38" t="s">
        <v>297</v>
      </c>
    </row>
    <row r="2516" spans="32:38" x14ac:dyDescent="0.25">
      <c r="AF2516" s="107">
        <v>2513</v>
      </c>
      <c r="AG2516" s="115" t="s">
        <v>3024</v>
      </c>
      <c r="AH2516" s="38" t="s">
        <v>297</v>
      </c>
      <c r="AJ2516" s="108">
        <v>2513</v>
      </c>
      <c r="AK2516" s="115" t="s">
        <v>4018</v>
      </c>
      <c r="AL2516" s="38" t="s">
        <v>297</v>
      </c>
    </row>
    <row r="2517" spans="32:38" x14ac:dyDescent="0.25">
      <c r="AF2517" s="107">
        <v>2514</v>
      </c>
      <c r="AG2517" s="115" t="s">
        <v>3025</v>
      </c>
      <c r="AH2517" s="38" t="s">
        <v>297</v>
      </c>
      <c r="AJ2517" s="108">
        <v>2514</v>
      </c>
      <c r="AK2517" s="115" t="s">
        <v>4019</v>
      </c>
      <c r="AL2517" s="38" t="s">
        <v>297</v>
      </c>
    </row>
    <row r="2518" spans="32:38" x14ac:dyDescent="0.25">
      <c r="AF2518" s="107">
        <v>2515</v>
      </c>
      <c r="AG2518" s="115" t="s">
        <v>3026</v>
      </c>
      <c r="AH2518" s="38" t="s">
        <v>297</v>
      </c>
      <c r="AJ2518" s="108">
        <v>2515</v>
      </c>
      <c r="AK2518" s="115" t="s">
        <v>4020</v>
      </c>
      <c r="AL2518" s="38" t="s">
        <v>297</v>
      </c>
    </row>
    <row r="2519" spans="32:38" x14ac:dyDescent="0.25">
      <c r="AF2519" s="107">
        <v>2516</v>
      </c>
      <c r="AG2519" s="115" t="s">
        <v>3027</v>
      </c>
      <c r="AH2519" s="38" t="s">
        <v>297</v>
      </c>
      <c r="AJ2519" s="108">
        <v>2516</v>
      </c>
      <c r="AK2519" s="115" t="s">
        <v>4021</v>
      </c>
      <c r="AL2519" s="38" t="s">
        <v>297</v>
      </c>
    </row>
    <row r="2520" spans="32:38" x14ac:dyDescent="0.25">
      <c r="AF2520" s="107">
        <v>2517</v>
      </c>
      <c r="AG2520" s="115" t="s">
        <v>3028</v>
      </c>
      <c r="AH2520" s="38" t="s">
        <v>297</v>
      </c>
      <c r="AJ2520" s="108">
        <v>2517</v>
      </c>
      <c r="AK2520" s="115" t="s">
        <v>4022</v>
      </c>
      <c r="AL2520" s="38" t="s">
        <v>297</v>
      </c>
    </row>
    <row r="2521" spans="32:38" x14ac:dyDescent="0.25">
      <c r="AF2521" s="107">
        <v>2518</v>
      </c>
      <c r="AG2521" s="115" t="s">
        <v>3029</v>
      </c>
      <c r="AH2521" s="38" t="s">
        <v>297</v>
      </c>
      <c r="AJ2521" s="108">
        <v>2518</v>
      </c>
      <c r="AK2521" s="115" t="s">
        <v>4023</v>
      </c>
      <c r="AL2521" s="38" t="s">
        <v>297</v>
      </c>
    </row>
    <row r="2522" spans="32:38" x14ac:dyDescent="0.25">
      <c r="AF2522" s="107">
        <v>2519</v>
      </c>
      <c r="AG2522" s="115" t="s">
        <v>3030</v>
      </c>
      <c r="AH2522" s="38" t="s">
        <v>297</v>
      </c>
      <c r="AJ2522" s="108">
        <v>2519</v>
      </c>
      <c r="AK2522" s="115" t="s">
        <v>4024</v>
      </c>
      <c r="AL2522" s="38" t="s">
        <v>297</v>
      </c>
    </row>
    <row r="2523" spans="32:38" x14ac:dyDescent="0.25">
      <c r="AF2523" s="107">
        <v>2520</v>
      </c>
      <c r="AG2523" s="115" t="s">
        <v>3031</v>
      </c>
      <c r="AH2523" s="38" t="s">
        <v>297</v>
      </c>
      <c r="AJ2523" s="108">
        <v>2520</v>
      </c>
      <c r="AK2523" s="115" t="s">
        <v>4025</v>
      </c>
      <c r="AL2523" s="38" t="s">
        <v>297</v>
      </c>
    </row>
    <row r="2524" spans="32:38" x14ac:dyDescent="0.25">
      <c r="AF2524" s="107">
        <v>2521</v>
      </c>
      <c r="AG2524" s="115" t="s">
        <v>3032</v>
      </c>
      <c r="AH2524" s="38" t="s">
        <v>297</v>
      </c>
      <c r="AJ2524" s="108">
        <v>2521</v>
      </c>
      <c r="AK2524" s="115" t="s">
        <v>4026</v>
      </c>
      <c r="AL2524" s="38" t="s">
        <v>297</v>
      </c>
    </row>
    <row r="2525" spans="32:38" x14ac:dyDescent="0.25">
      <c r="AF2525" s="107">
        <v>2522</v>
      </c>
      <c r="AG2525" s="115" t="s">
        <v>3033</v>
      </c>
      <c r="AH2525" s="38" t="s">
        <v>297</v>
      </c>
      <c r="AJ2525" s="108">
        <v>2522</v>
      </c>
      <c r="AK2525" s="115" t="s">
        <v>4027</v>
      </c>
      <c r="AL2525" s="38" t="s">
        <v>297</v>
      </c>
    </row>
    <row r="2526" spans="32:38" x14ac:dyDescent="0.25">
      <c r="AF2526" s="107">
        <v>2523</v>
      </c>
      <c r="AG2526" s="115" t="s">
        <v>3034</v>
      </c>
      <c r="AH2526" s="38" t="s">
        <v>297</v>
      </c>
      <c r="AJ2526" s="108">
        <v>2523</v>
      </c>
      <c r="AK2526" s="115" t="s">
        <v>4028</v>
      </c>
      <c r="AL2526" s="38" t="s">
        <v>297</v>
      </c>
    </row>
    <row r="2527" spans="32:38" x14ac:dyDescent="0.25">
      <c r="AF2527" s="107">
        <v>2524</v>
      </c>
      <c r="AG2527" s="115" t="s">
        <v>3035</v>
      </c>
      <c r="AH2527" s="38" t="s">
        <v>297</v>
      </c>
      <c r="AJ2527" s="108">
        <v>2524</v>
      </c>
      <c r="AK2527" s="115" t="s">
        <v>4029</v>
      </c>
      <c r="AL2527" s="38" t="s">
        <v>297</v>
      </c>
    </row>
    <row r="2528" spans="32:38" x14ac:dyDescent="0.25">
      <c r="AF2528" s="107">
        <v>2525</v>
      </c>
      <c r="AG2528" s="115" t="s">
        <v>3036</v>
      </c>
      <c r="AH2528" s="38" t="s">
        <v>297</v>
      </c>
      <c r="AJ2528" s="108">
        <v>2525</v>
      </c>
      <c r="AK2528" s="115" t="s">
        <v>4030</v>
      </c>
      <c r="AL2528" s="38" t="s">
        <v>297</v>
      </c>
    </row>
    <row r="2529" spans="32:38" x14ac:dyDescent="0.25">
      <c r="AF2529" s="107">
        <v>2526</v>
      </c>
      <c r="AG2529" s="115" t="s">
        <v>3037</v>
      </c>
      <c r="AH2529" s="38" t="s">
        <v>297</v>
      </c>
      <c r="AJ2529" s="108">
        <v>2526</v>
      </c>
      <c r="AK2529" s="115" t="s">
        <v>4031</v>
      </c>
      <c r="AL2529" s="38" t="s">
        <v>297</v>
      </c>
    </row>
    <row r="2530" spans="32:38" x14ac:dyDescent="0.25">
      <c r="AF2530" s="107">
        <v>2527</v>
      </c>
      <c r="AG2530" s="115" t="s">
        <v>3038</v>
      </c>
      <c r="AH2530" s="38" t="s">
        <v>297</v>
      </c>
      <c r="AJ2530" s="108">
        <v>2527</v>
      </c>
      <c r="AK2530" s="115" t="s">
        <v>4032</v>
      </c>
      <c r="AL2530" s="38" t="s">
        <v>297</v>
      </c>
    </row>
    <row r="2531" spans="32:38" x14ac:dyDescent="0.25">
      <c r="AF2531" s="107">
        <v>2528</v>
      </c>
      <c r="AG2531" s="115" t="s">
        <v>3039</v>
      </c>
      <c r="AH2531" s="38" t="s">
        <v>297</v>
      </c>
      <c r="AJ2531" s="108">
        <v>2528</v>
      </c>
      <c r="AK2531" s="115" t="s">
        <v>4033</v>
      </c>
      <c r="AL2531" s="38" t="s">
        <v>297</v>
      </c>
    </row>
    <row r="2532" spans="32:38" x14ac:dyDescent="0.25">
      <c r="AF2532" s="107">
        <v>2529</v>
      </c>
      <c r="AG2532" s="115" t="s">
        <v>3040</v>
      </c>
      <c r="AH2532" s="38" t="s">
        <v>297</v>
      </c>
      <c r="AJ2532" s="108">
        <v>2529</v>
      </c>
      <c r="AK2532" s="115" t="s">
        <v>4034</v>
      </c>
      <c r="AL2532" s="38" t="s">
        <v>297</v>
      </c>
    </row>
    <row r="2533" spans="32:38" x14ac:dyDescent="0.25">
      <c r="AF2533" s="107">
        <v>2530</v>
      </c>
      <c r="AG2533" s="115" t="s">
        <v>3041</v>
      </c>
      <c r="AH2533" s="38" t="s">
        <v>297</v>
      </c>
      <c r="AJ2533" s="108">
        <v>2530</v>
      </c>
      <c r="AK2533" s="115" t="s">
        <v>4035</v>
      </c>
      <c r="AL2533" s="38" t="s">
        <v>297</v>
      </c>
    </row>
    <row r="2534" spans="32:38" x14ac:dyDescent="0.25">
      <c r="AF2534" s="107">
        <v>2531</v>
      </c>
      <c r="AG2534" s="115" t="s">
        <v>3042</v>
      </c>
      <c r="AH2534" s="38" t="s">
        <v>297</v>
      </c>
      <c r="AJ2534" s="108">
        <v>2531</v>
      </c>
      <c r="AK2534" s="115" t="s">
        <v>4036</v>
      </c>
      <c r="AL2534" s="38" t="s">
        <v>297</v>
      </c>
    </row>
    <row r="2535" spans="32:38" x14ac:dyDescent="0.25">
      <c r="AF2535" s="107">
        <v>2532</v>
      </c>
      <c r="AG2535" s="115" t="s">
        <v>3043</v>
      </c>
      <c r="AH2535" s="38" t="s">
        <v>297</v>
      </c>
      <c r="AJ2535" s="108">
        <v>2532</v>
      </c>
      <c r="AK2535" s="115" t="s">
        <v>4037</v>
      </c>
      <c r="AL2535" s="38" t="s">
        <v>297</v>
      </c>
    </row>
    <row r="2536" spans="32:38" x14ac:dyDescent="0.25">
      <c r="AF2536" s="107">
        <v>2533</v>
      </c>
      <c r="AG2536" s="115" t="s">
        <v>3044</v>
      </c>
      <c r="AH2536" s="38" t="s">
        <v>297</v>
      </c>
      <c r="AJ2536" s="108">
        <v>2533</v>
      </c>
      <c r="AK2536" s="115" t="s">
        <v>4038</v>
      </c>
      <c r="AL2536" s="38" t="s">
        <v>297</v>
      </c>
    </row>
    <row r="2537" spans="32:38" x14ac:dyDescent="0.25">
      <c r="AF2537" s="107">
        <v>2534</v>
      </c>
      <c r="AG2537" s="115" t="s">
        <v>3045</v>
      </c>
      <c r="AH2537" s="38" t="s">
        <v>297</v>
      </c>
      <c r="AJ2537" s="108">
        <v>2534</v>
      </c>
      <c r="AK2537" s="115" t="s">
        <v>4039</v>
      </c>
      <c r="AL2537" s="38" t="s">
        <v>297</v>
      </c>
    </row>
    <row r="2538" spans="32:38" x14ac:dyDescent="0.25">
      <c r="AF2538" s="107">
        <v>2535</v>
      </c>
      <c r="AG2538" s="115" t="s">
        <v>3046</v>
      </c>
      <c r="AH2538" s="38" t="s">
        <v>297</v>
      </c>
      <c r="AJ2538" s="108">
        <v>2535</v>
      </c>
      <c r="AK2538" s="115" t="s">
        <v>4040</v>
      </c>
      <c r="AL2538" s="38" t="s">
        <v>297</v>
      </c>
    </row>
    <row r="2539" spans="32:38" x14ac:dyDescent="0.25">
      <c r="AF2539" s="107">
        <v>2536</v>
      </c>
      <c r="AG2539" s="115" t="s">
        <v>3047</v>
      </c>
      <c r="AH2539" s="38" t="s">
        <v>297</v>
      </c>
      <c r="AJ2539" s="108">
        <v>2536</v>
      </c>
      <c r="AK2539" s="115" t="s">
        <v>4041</v>
      </c>
      <c r="AL2539" s="38" t="s">
        <v>297</v>
      </c>
    </row>
    <row r="2540" spans="32:38" x14ac:dyDescent="0.25">
      <c r="AF2540" s="107">
        <v>2537</v>
      </c>
      <c r="AG2540" s="115" t="s">
        <v>3048</v>
      </c>
      <c r="AH2540" s="38" t="s">
        <v>297</v>
      </c>
      <c r="AJ2540" s="108">
        <v>2537</v>
      </c>
      <c r="AK2540" s="115" t="s">
        <v>4042</v>
      </c>
      <c r="AL2540" s="38" t="s">
        <v>297</v>
      </c>
    </row>
    <row r="2541" spans="32:38" x14ac:dyDescent="0.25">
      <c r="AF2541" s="107">
        <v>2538</v>
      </c>
      <c r="AG2541" s="115" t="s">
        <v>3049</v>
      </c>
      <c r="AH2541" s="38" t="s">
        <v>297</v>
      </c>
      <c r="AJ2541" s="108">
        <v>2538</v>
      </c>
      <c r="AK2541" s="115" t="s">
        <v>4043</v>
      </c>
      <c r="AL2541" s="38" t="s">
        <v>297</v>
      </c>
    </row>
    <row r="2542" spans="32:38" x14ac:dyDescent="0.25">
      <c r="AF2542" s="107">
        <v>2539</v>
      </c>
      <c r="AG2542" s="115" t="s">
        <v>3050</v>
      </c>
      <c r="AH2542" s="38" t="s">
        <v>297</v>
      </c>
      <c r="AJ2542" s="108">
        <v>2539</v>
      </c>
      <c r="AK2542" s="115" t="s">
        <v>4044</v>
      </c>
      <c r="AL2542" s="38" t="s">
        <v>297</v>
      </c>
    </row>
    <row r="2543" spans="32:38" x14ac:dyDescent="0.25">
      <c r="AF2543" s="107">
        <v>2540</v>
      </c>
      <c r="AG2543" s="115" t="s">
        <v>3051</v>
      </c>
      <c r="AH2543" s="38" t="s">
        <v>297</v>
      </c>
      <c r="AJ2543" s="108">
        <v>2540</v>
      </c>
      <c r="AK2543" s="115" t="s">
        <v>4045</v>
      </c>
      <c r="AL2543" s="38" t="s">
        <v>297</v>
      </c>
    </row>
    <row r="2544" spans="32:38" x14ac:dyDescent="0.25">
      <c r="AF2544" s="107">
        <v>2541</v>
      </c>
      <c r="AG2544" s="115" t="s">
        <v>3052</v>
      </c>
      <c r="AH2544" s="38" t="s">
        <v>297</v>
      </c>
      <c r="AJ2544" s="108">
        <v>2541</v>
      </c>
      <c r="AK2544" s="115" t="s">
        <v>4046</v>
      </c>
      <c r="AL2544" s="38" t="s">
        <v>297</v>
      </c>
    </row>
    <row r="2545" spans="32:38" x14ac:dyDescent="0.25">
      <c r="AF2545" s="107">
        <v>2542</v>
      </c>
      <c r="AG2545" s="115" t="s">
        <v>3053</v>
      </c>
      <c r="AH2545" s="38" t="s">
        <v>297</v>
      </c>
      <c r="AJ2545" s="108">
        <v>2542</v>
      </c>
      <c r="AK2545" s="115" t="s">
        <v>4047</v>
      </c>
      <c r="AL2545" s="38" t="s">
        <v>297</v>
      </c>
    </row>
    <row r="2546" spans="32:38" x14ac:dyDescent="0.25">
      <c r="AF2546" s="107">
        <v>2543</v>
      </c>
      <c r="AG2546" s="115" t="s">
        <v>3054</v>
      </c>
      <c r="AH2546" s="38" t="s">
        <v>297</v>
      </c>
      <c r="AJ2546" s="108">
        <v>2543</v>
      </c>
      <c r="AK2546" s="115" t="s">
        <v>4048</v>
      </c>
      <c r="AL2546" s="38" t="s">
        <v>297</v>
      </c>
    </row>
    <row r="2547" spans="32:38" x14ac:dyDescent="0.25">
      <c r="AF2547" s="107">
        <v>2544</v>
      </c>
      <c r="AG2547" s="115" t="s">
        <v>3055</v>
      </c>
      <c r="AH2547" s="38" t="s">
        <v>297</v>
      </c>
      <c r="AJ2547" s="108">
        <v>2544</v>
      </c>
      <c r="AK2547" s="115" t="s">
        <v>4049</v>
      </c>
      <c r="AL2547" s="38" t="s">
        <v>297</v>
      </c>
    </row>
    <row r="2548" spans="32:38" x14ac:dyDescent="0.25">
      <c r="AF2548" s="107">
        <v>2545</v>
      </c>
      <c r="AG2548" s="115" t="s">
        <v>3056</v>
      </c>
      <c r="AH2548" s="38" t="s">
        <v>297</v>
      </c>
      <c r="AJ2548" s="108">
        <v>2545</v>
      </c>
      <c r="AK2548" s="115" t="s">
        <v>4050</v>
      </c>
      <c r="AL2548" s="38" t="s">
        <v>297</v>
      </c>
    </row>
    <row r="2549" spans="32:38" x14ac:dyDescent="0.25">
      <c r="AF2549" s="107">
        <v>2546</v>
      </c>
      <c r="AG2549" s="115" t="s">
        <v>3057</v>
      </c>
      <c r="AH2549" s="38" t="s">
        <v>297</v>
      </c>
      <c r="AJ2549" s="108">
        <v>2546</v>
      </c>
      <c r="AK2549" s="115" t="s">
        <v>4051</v>
      </c>
      <c r="AL2549" s="38" t="s">
        <v>297</v>
      </c>
    </row>
    <row r="2550" spans="32:38" x14ac:dyDescent="0.25">
      <c r="AF2550" s="107">
        <v>2547</v>
      </c>
      <c r="AG2550" s="115" t="s">
        <v>3058</v>
      </c>
      <c r="AH2550" s="38" t="s">
        <v>297</v>
      </c>
      <c r="AJ2550" s="108">
        <v>2547</v>
      </c>
      <c r="AK2550" s="115" t="s">
        <v>4052</v>
      </c>
      <c r="AL2550" s="38" t="s">
        <v>297</v>
      </c>
    </row>
    <row r="2551" spans="32:38" x14ac:dyDescent="0.25">
      <c r="AF2551" s="107">
        <v>2548</v>
      </c>
      <c r="AG2551" s="115" t="s">
        <v>3059</v>
      </c>
      <c r="AH2551" s="38" t="s">
        <v>297</v>
      </c>
      <c r="AJ2551" s="108">
        <v>2548</v>
      </c>
      <c r="AK2551" s="115" t="s">
        <v>4053</v>
      </c>
      <c r="AL2551" s="38" t="s">
        <v>297</v>
      </c>
    </row>
    <row r="2552" spans="32:38" x14ac:dyDescent="0.25">
      <c r="AF2552" s="107">
        <v>2549</v>
      </c>
      <c r="AG2552" s="115" t="s">
        <v>3060</v>
      </c>
      <c r="AH2552" s="38" t="s">
        <v>297</v>
      </c>
      <c r="AJ2552" s="108">
        <v>2549</v>
      </c>
      <c r="AK2552" s="115" t="s">
        <v>4054</v>
      </c>
      <c r="AL2552" s="38" t="s">
        <v>297</v>
      </c>
    </row>
    <row r="2553" spans="32:38" x14ac:dyDescent="0.25">
      <c r="AF2553" s="107">
        <v>2550</v>
      </c>
      <c r="AG2553" s="115" t="s">
        <v>3061</v>
      </c>
      <c r="AH2553" s="38" t="s">
        <v>297</v>
      </c>
      <c r="AJ2553" s="108">
        <v>2550</v>
      </c>
      <c r="AK2553" s="115" t="s">
        <v>4055</v>
      </c>
      <c r="AL2553" s="38" t="s">
        <v>297</v>
      </c>
    </row>
    <row r="2554" spans="32:38" x14ac:dyDescent="0.25">
      <c r="AF2554" s="107">
        <v>2551</v>
      </c>
      <c r="AG2554" s="115" t="s">
        <v>3062</v>
      </c>
      <c r="AH2554" s="38" t="s">
        <v>297</v>
      </c>
      <c r="AJ2554" s="108">
        <v>2551</v>
      </c>
      <c r="AK2554" s="115" t="s">
        <v>4056</v>
      </c>
      <c r="AL2554" s="38" t="s">
        <v>297</v>
      </c>
    </row>
    <row r="2555" spans="32:38" x14ac:dyDescent="0.25">
      <c r="AF2555" s="107">
        <v>2552</v>
      </c>
      <c r="AG2555" s="115" t="s">
        <v>3063</v>
      </c>
      <c r="AH2555" s="38" t="s">
        <v>297</v>
      </c>
      <c r="AJ2555" s="108">
        <v>2552</v>
      </c>
      <c r="AK2555" s="115" t="s">
        <v>4057</v>
      </c>
      <c r="AL2555" s="38" t="s">
        <v>297</v>
      </c>
    </row>
    <row r="2556" spans="32:38" x14ac:dyDescent="0.25">
      <c r="AF2556" s="107">
        <v>2553</v>
      </c>
      <c r="AG2556" s="115" t="s">
        <v>3064</v>
      </c>
      <c r="AH2556" s="38" t="s">
        <v>297</v>
      </c>
      <c r="AJ2556" s="108">
        <v>2553</v>
      </c>
      <c r="AK2556" s="115" t="s">
        <v>4058</v>
      </c>
      <c r="AL2556" s="38" t="s">
        <v>297</v>
      </c>
    </row>
    <row r="2557" spans="32:38" x14ac:dyDescent="0.25">
      <c r="AF2557" s="107">
        <v>2554</v>
      </c>
      <c r="AG2557" s="115" t="s">
        <v>3065</v>
      </c>
      <c r="AH2557" s="38" t="s">
        <v>297</v>
      </c>
      <c r="AJ2557" s="108">
        <v>2554</v>
      </c>
      <c r="AK2557" s="115" t="s">
        <v>4059</v>
      </c>
      <c r="AL2557" s="38" t="s">
        <v>297</v>
      </c>
    </row>
    <row r="2558" spans="32:38" x14ac:dyDescent="0.25">
      <c r="AF2558" s="107">
        <v>2555</v>
      </c>
      <c r="AG2558" s="115" t="s">
        <v>3066</v>
      </c>
      <c r="AH2558" s="38" t="s">
        <v>297</v>
      </c>
      <c r="AJ2558" s="108">
        <v>2555</v>
      </c>
      <c r="AK2558" s="115" t="s">
        <v>4060</v>
      </c>
      <c r="AL2558" s="38" t="s">
        <v>297</v>
      </c>
    </row>
    <row r="2559" spans="32:38" x14ac:dyDescent="0.25">
      <c r="AF2559" s="107">
        <v>2556</v>
      </c>
      <c r="AG2559" s="115" t="s">
        <v>3067</v>
      </c>
      <c r="AH2559" s="38" t="s">
        <v>297</v>
      </c>
      <c r="AJ2559" s="108">
        <v>2556</v>
      </c>
      <c r="AK2559" s="115" t="s">
        <v>4061</v>
      </c>
      <c r="AL2559" s="38" t="s">
        <v>297</v>
      </c>
    </row>
    <row r="2560" spans="32:38" x14ac:dyDescent="0.25">
      <c r="AF2560" s="107">
        <v>2557</v>
      </c>
      <c r="AG2560" s="115" t="s">
        <v>3068</v>
      </c>
      <c r="AH2560" s="38" t="s">
        <v>297</v>
      </c>
      <c r="AJ2560" s="108">
        <v>2557</v>
      </c>
      <c r="AK2560" s="115" t="s">
        <v>4062</v>
      </c>
      <c r="AL2560" s="38" t="s">
        <v>297</v>
      </c>
    </row>
    <row r="2561" spans="32:38" x14ac:dyDescent="0.25">
      <c r="AF2561" s="107">
        <v>2558</v>
      </c>
      <c r="AG2561" s="115" t="s">
        <v>3069</v>
      </c>
      <c r="AH2561" s="38" t="s">
        <v>297</v>
      </c>
      <c r="AJ2561" s="108">
        <v>2558</v>
      </c>
      <c r="AK2561" s="115" t="s">
        <v>4063</v>
      </c>
      <c r="AL2561" s="38" t="s">
        <v>297</v>
      </c>
    </row>
    <row r="2562" spans="32:38" x14ac:dyDescent="0.25">
      <c r="AF2562" s="107">
        <v>2559</v>
      </c>
      <c r="AG2562" s="115" t="s">
        <v>3070</v>
      </c>
      <c r="AH2562" s="38" t="s">
        <v>297</v>
      </c>
      <c r="AJ2562" s="108">
        <v>2559</v>
      </c>
      <c r="AK2562" s="115" t="s">
        <v>4064</v>
      </c>
      <c r="AL2562" s="38" t="s">
        <v>297</v>
      </c>
    </row>
    <row r="2563" spans="32:38" x14ac:dyDescent="0.25">
      <c r="AF2563" s="107">
        <v>2560</v>
      </c>
      <c r="AG2563" s="115" t="s">
        <v>3071</v>
      </c>
      <c r="AH2563" s="38" t="s">
        <v>297</v>
      </c>
      <c r="AJ2563" s="108">
        <v>2560</v>
      </c>
      <c r="AK2563" s="115" t="s">
        <v>4065</v>
      </c>
      <c r="AL2563" s="38" t="s">
        <v>297</v>
      </c>
    </row>
    <row r="2564" spans="32:38" x14ac:dyDescent="0.25">
      <c r="AF2564" s="107">
        <v>2561</v>
      </c>
      <c r="AG2564" s="115" t="s">
        <v>3072</v>
      </c>
      <c r="AH2564" s="38" t="s">
        <v>297</v>
      </c>
      <c r="AJ2564" s="108">
        <v>2561</v>
      </c>
      <c r="AK2564" s="115" t="s">
        <v>4066</v>
      </c>
      <c r="AL2564" s="38" t="s">
        <v>297</v>
      </c>
    </row>
    <row r="2565" spans="32:38" x14ac:dyDescent="0.25">
      <c r="AF2565" s="107">
        <v>2562</v>
      </c>
      <c r="AG2565" s="115" t="s">
        <v>3073</v>
      </c>
      <c r="AH2565" s="38" t="s">
        <v>297</v>
      </c>
      <c r="AJ2565" s="108">
        <v>2562</v>
      </c>
      <c r="AK2565" s="115" t="s">
        <v>4067</v>
      </c>
      <c r="AL2565" s="38" t="s">
        <v>297</v>
      </c>
    </row>
    <row r="2566" spans="32:38" x14ac:dyDescent="0.25">
      <c r="AF2566" s="107">
        <v>2563</v>
      </c>
      <c r="AG2566" s="115" t="s">
        <v>3074</v>
      </c>
      <c r="AH2566" s="38" t="s">
        <v>297</v>
      </c>
      <c r="AJ2566" s="108">
        <v>2563</v>
      </c>
      <c r="AK2566" s="115" t="s">
        <v>4068</v>
      </c>
      <c r="AL2566" s="38" t="s">
        <v>297</v>
      </c>
    </row>
    <row r="2567" spans="32:38" x14ac:dyDescent="0.25">
      <c r="AF2567" s="107">
        <v>2564</v>
      </c>
      <c r="AG2567" s="115" t="s">
        <v>3075</v>
      </c>
      <c r="AH2567" s="38" t="s">
        <v>297</v>
      </c>
      <c r="AJ2567" s="108">
        <v>2564</v>
      </c>
      <c r="AK2567" s="115" t="s">
        <v>4069</v>
      </c>
      <c r="AL2567" s="38" t="s">
        <v>297</v>
      </c>
    </row>
    <row r="2568" spans="32:38" x14ac:dyDescent="0.25">
      <c r="AF2568" s="107">
        <v>2565</v>
      </c>
      <c r="AG2568" s="115" t="s">
        <v>3076</v>
      </c>
      <c r="AH2568" s="38" t="s">
        <v>297</v>
      </c>
      <c r="AJ2568" s="108">
        <v>2565</v>
      </c>
      <c r="AK2568" s="115" t="s">
        <v>4070</v>
      </c>
      <c r="AL2568" s="38" t="s">
        <v>297</v>
      </c>
    </row>
    <row r="2569" spans="32:38" x14ac:dyDescent="0.25">
      <c r="AF2569" s="107">
        <v>2566</v>
      </c>
      <c r="AG2569" s="115" t="s">
        <v>3077</v>
      </c>
      <c r="AH2569" s="38" t="s">
        <v>297</v>
      </c>
      <c r="AJ2569" s="108">
        <v>2566</v>
      </c>
      <c r="AK2569" s="115" t="s">
        <v>4071</v>
      </c>
      <c r="AL2569" s="38" t="s">
        <v>297</v>
      </c>
    </row>
    <row r="2570" spans="32:38" x14ac:dyDescent="0.25">
      <c r="AF2570" s="107">
        <v>2567</v>
      </c>
      <c r="AG2570" s="115" t="s">
        <v>3078</v>
      </c>
      <c r="AH2570" s="38" t="s">
        <v>297</v>
      </c>
      <c r="AJ2570" s="108">
        <v>2567</v>
      </c>
      <c r="AK2570" s="115" t="s">
        <v>4072</v>
      </c>
      <c r="AL2570" s="38" t="s">
        <v>297</v>
      </c>
    </row>
    <row r="2571" spans="32:38" x14ac:dyDescent="0.25">
      <c r="AF2571" s="107">
        <v>2568</v>
      </c>
      <c r="AG2571" s="115" t="s">
        <v>3079</v>
      </c>
      <c r="AH2571" s="38" t="s">
        <v>297</v>
      </c>
      <c r="AJ2571" s="108">
        <v>2568</v>
      </c>
      <c r="AK2571" s="115" t="s">
        <v>4073</v>
      </c>
      <c r="AL2571" s="38" t="s">
        <v>297</v>
      </c>
    </row>
    <row r="2572" spans="32:38" x14ac:dyDescent="0.25">
      <c r="AF2572" s="107">
        <v>2569</v>
      </c>
      <c r="AG2572" s="115" t="s">
        <v>3080</v>
      </c>
      <c r="AH2572" s="38" t="s">
        <v>297</v>
      </c>
      <c r="AJ2572" s="108">
        <v>2569</v>
      </c>
      <c r="AK2572" s="115" t="s">
        <v>4074</v>
      </c>
      <c r="AL2572" s="38" t="s">
        <v>297</v>
      </c>
    </row>
    <row r="2573" spans="32:38" x14ac:dyDescent="0.25">
      <c r="AF2573" s="107">
        <v>2570</v>
      </c>
      <c r="AG2573" s="115" t="s">
        <v>3081</v>
      </c>
      <c r="AH2573" s="38" t="s">
        <v>297</v>
      </c>
      <c r="AJ2573" s="108">
        <v>2570</v>
      </c>
      <c r="AK2573" s="115" t="s">
        <v>4075</v>
      </c>
      <c r="AL2573" s="38" t="s">
        <v>297</v>
      </c>
    </row>
    <row r="2574" spans="32:38" x14ac:dyDescent="0.25">
      <c r="AF2574" s="107">
        <v>2571</v>
      </c>
      <c r="AG2574" s="115" t="s">
        <v>3082</v>
      </c>
      <c r="AH2574" s="38" t="s">
        <v>297</v>
      </c>
      <c r="AJ2574" s="108">
        <v>2571</v>
      </c>
      <c r="AK2574" s="115" t="s">
        <v>4076</v>
      </c>
      <c r="AL2574" s="38" t="s">
        <v>297</v>
      </c>
    </row>
    <row r="2575" spans="32:38" x14ac:dyDescent="0.25">
      <c r="AF2575" s="107">
        <v>2572</v>
      </c>
      <c r="AG2575" s="115" t="s">
        <v>3083</v>
      </c>
      <c r="AH2575" s="38" t="s">
        <v>297</v>
      </c>
      <c r="AJ2575" s="108">
        <v>2572</v>
      </c>
      <c r="AK2575" s="115" t="s">
        <v>4077</v>
      </c>
      <c r="AL2575" s="38" t="s">
        <v>297</v>
      </c>
    </row>
    <row r="2576" spans="32:38" x14ac:dyDescent="0.25">
      <c r="AF2576" s="107">
        <v>2573</v>
      </c>
      <c r="AG2576" s="115" t="s">
        <v>3084</v>
      </c>
      <c r="AH2576" s="38" t="s">
        <v>297</v>
      </c>
      <c r="AJ2576" s="108">
        <v>2573</v>
      </c>
      <c r="AK2576" s="115" t="s">
        <v>4078</v>
      </c>
      <c r="AL2576" s="38" t="s">
        <v>297</v>
      </c>
    </row>
    <row r="2577" spans="32:38" x14ac:dyDescent="0.25">
      <c r="AF2577" s="107">
        <v>2574</v>
      </c>
      <c r="AG2577" s="115" t="s">
        <v>3085</v>
      </c>
      <c r="AH2577" s="38" t="s">
        <v>297</v>
      </c>
      <c r="AJ2577" s="108">
        <v>2574</v>
      </c>
      <c r="AK2577" s="115" t="s">
        <v>4079</v>
      </c>
      <c r="AL2577" s="38" t="s">
        <v>297</v>
      </c>
    </row>
    <row r="2578" spans="32:38" x14ac:dyDescent="0.25">
      <c r="AF2578" s="107">
        <v>2575</v>
      </c>
      <c r="AG2578" s="115" t="s">
        <v>3086</v>
      </c>
      <c r="AH2578" s="38" t="s">
        <v>297</v>
      </c>
      <c r="AJ2578" s="108">
        <v>2575</v>
      </c>
      <c r="AK2578" s="115" t="s">
        <v>4080</v>
      </c>
      <c r="AL2578" s="38" t="s">
        <v>297</v>
      </c>
    </row>
    <row r="2579" spans="32:38" x14ac:dyDescent="0.25">
      <c r="AF2579" s="107">
        <v>2576</v>
      </c>
      <c r="AG2579" s="115" t="s">
        <v>3087</v>
      </c>
      <c r="AH2579" s="38" t="s">
        <v>297</v>
      </c>
      <c r="AJ2579" s="108">
        <v>2576</v>
      </c>
      <c r="AK2579" s="115" t="s">
        <v>4081</v>
      </c>
      <c r="AL2579" s="38" t="s">
        <v>297</v>
      </c>
    </row>
    <row r="2580" spans="32:38" x14ac:dyDescent="0.25">
      <c r="AF2580" s="107">
        <v>2577</v>
      </c>
      <c r="AG2580" s="115" t="s">
        <v>3088</v>
      </c>
      <c r="AH2580" s="38" t="s">
        <v>297</v>
      </c>
      <c r="AJ2580" s="108">
        <v>2577</v>
      </c>
      <c r="AK2580" s="115" t="s">
        <v>4082</v>
      </c>
      <c r="AL2580" s="38" t="s">
        <v>297</v>
      </c>
    </row>
    <row r="2581" spans="32:38" x14ac:dyDescent="0.25">
      <c r="AF2581" s="107">
        <v>2578</v>
      </c>
      <c r="AG2581" s="115" t="s">
        <v>3089</v>
      </c>
      <c r="AH2581" s="38" t="s">
        <v>297</v>
      </c>
      <c r="AJ2581" s="108">
        <v>2578</v>
      </c>
      <c r="AK2581" s="115" t="s">
        <v>4083</v>
      </c>
      <c r="AL2581" s="38" t="s">
        <v>297</v>
      </c>
    </row>
    <row r="2582" spans="32:38" x14ac:dyDescent="0.25">
      <c r="AF2582" s="107">
        <v>2579</v>
      </c>
      <c r="AG2582" s="115" t="s">
        <v>3090</v>
      </c>
      <c r="AH2582" s="38" t="s">
        <v>297</v>
      </c>
      <c r="AJ2582" s="108">
        <v>2579</v>
      </c>
      <c r="AK2582" s="115" t="s">
        <v>4084</v>
      </c>
      <c r="AL2582" s="38" t="s">
        <v>297</v>
      </c>
    </row>
    <row r="2583" spans="32:38" x14ac:dyDescent="0.25">
      <c r="AF2583" s="107">
        <v>2580</v>
      </c>
      <c r="AG2583" s="115" t="s">
        <v>3091</v>
      </c>
      <c r="AH2583" s="38" t="s">
        <v>297</v>
      </c>
      <c r="AJ2583" s="108">
        <v>2580</v>
      </c>
      <c r="AK2583" s="115" t="s">
        <v>4085</v>
      </c>
      <c r="AL2583" s="38" t="s">
        <v>297</v>
      </c>
    </row>
    <row r="2584" spans="32:38" x14ac:dyDescent="0.25">
      <c r="AF2584" s="107">
        <v>2581</v>
      </c>
      <c r="AG2584" s="115" t="s">
        <v>3092</v>
      </c>
      <c r="AH2584" s="38" t="s">
        <v>297</v>
      </c>
      <c r="AJ2584" s="108">
        <v>2581</v>
      </c>
      <c r="AK2584" s="115" t="s">
        <v>4086</v>
      </c>
      <c r="AL2584" s="38" t="s">
        <v>297</v>
      </c>
    </row>
    <row r="2585" spans="32:38" x14ac:dyDescent="0.25">
      <c r="AF2585" s="107">
        <v>2582</v>
      </c>
      <c r="AG2585" s="115" t="s">
        <v>3093</v>
      </c>
      <c r="AH2585" s="38" t="s">
        <v>297</v>
      </c>
      <c r="AJ2585" s="108">
        <v>2582</v>
      </c>
      <c r="AK2585" s="115" t="s">
        <v>4087</v>
      </c>
      <c r="AL2585" s="38" t="s">
        <v>297</v>
      </c>
    </row>
    <row r="2586" spans="32:38" x14ac:dyDescent="0.25">
      <c r="AF2586" s="107">
        <v>2583</v>
      </c>
      <c r="AG2586" s="115" t="s">
        <v>3094</v>
      </c>
      <c r="AH2586" s="38" t="s">
        <v>297</v>
      </c>
      <c r="AJ2586" s="108">
        <v>2583</v>
      </c>
      <c r="AK2586" s="115" t="s">
        <v>4088</v>
      </c>
      <c r="AL2586" s="38" t="s">
        <v>297</v>
      </c>
    </row>
    <row r="2587" spans="32:38" x14ac:dyDescent="0.25">
      <c r="AF2587" s="107">
        <v>2584</v>
      </c>
      <c r="AG2587" s="115" t="s">
        <v>3095</v>
      </c>
      <c r="AH2587" s="38" t="s">
        <v>297</v>
      </c>
      <c r="AJ2587" s="108">
        <v>2584</v>
      </c>
      <c r="AK2587" s="115" t="s">
        <v>4089</v>
      </c>
      <c r="AL2587" s="38" t="s">
        <v>297</v>
      </c>
    </row>
    <row r="2588" spans="32:38" x14ac:dyDescent="0.25">
      <c r="AF2588" s="107">
        <v>2585</v>
      </c>
      <c r="AG2588" s="115" t="s">
        <v>3096</v>
      </c>
      <c r="AH2588" s="38" t="s">
        <v>297</v>
      </c>
      <c r="AJ2588" s="108">
        <v>2585</v>
      </c>
      <c r="AK2588" s="115" t="s">
        <v>4090</v>
      </c>
      <c r="AL2588" s="38" t="s">
        <v>297</v>
      </c>
    </row>
    <row r="2589" spans="32:38" x14ac:dyDescent="0.25">
      <c r="AF2589" s="107">
        <v>2586</v>
      </c>
      <c r="AG2589" s="115" t="s">
        <v>3097</v>
      </c>
      <c r="AH2589" s="38" t="s">
        <v>297</v>
      </c>
      <c r="AJ2589" s="108">
        <v>2586</v>
      </c>
      <c r="AK2589" s="115" t="s">
        <v>4091</v>
      </c>
      <c r="AL2589" s="38" t="s">
        <v>297</v>
      </c>
    </row>
    <row r="2590" spans="32:38" x14ac:dyDescent="0.25">
      <c r="AF2590" s="107">
        <v>2587</v>
      </c>
      <c r="AG2590" s="115" t="s">
        <v>3098</v>
      </c>
      <c r="AH2590" s="38" t="s">
        <v>297</v>
      </c>
      <c r="AJ2590" s="108">
        <v>2587</v>
      </c>
      <c r="AK2590" s="115" t="s">
        <v>4092</v>
      </c>
      <c r="AL2590" s="38" t="s">
        <v>297</v>
      </c>
    </row>
    <row r="2591" spans="32:38" x14ac:dyDescent="0.25">
      <c r="AF2591" s="107">
        <v>2588</v>
      </c>
      <c r="AG2591" s="115" t="s">
        <v>3099</v>
      </c>
      <c r="AH2591" s="38" t="s">
        <v>297</v>
      </c>
      <c r="AJ2591" s="108">
        <v>2588</v>
      </c>
      <c r="AK2591" s="115" t="s">
        <v>4093</v>
      </c>
      <c r="AL2591" s="38" t="s">
        <v>297</v>
      </c>
    </row>
    <row r="2592" spans="32:38" x14ac:dyDescent="0.25">
      <c r="AF2592" s="107">
        <v>2589</v>
      </c>
      <c r="AG2592" s="115" t="s">
        <v>3100</v>
      </c>
      <c r="AH2592" s="38" t="s">
        <v>297</v>
      </c>
      <c r="AJ2592" s="108">
        <v>2589</v>
      </c>
      <c r="AK2592" s="115" t="s">
        <v>4094</v>
      </c>
      <c r="AL2592" s="38" t="s">
        <v>297</v>
      </c>
    </row>
    <row r="2593" spans="32:38" x14ac:dyDescent="0.25">
      <c r="AF2593" s="107">
        <v>2590</v>
      </c>
      <c r="AG2593" s="115" t="s">
        <v>3101</v>
      </c>
      <c r="AH2593" s="38" t="s">
        <v>297</v>
      </c>
      <c r="AJ2593" s="108">
        <v>2590</v>
      </c>
      <c r="AK2593" s="115" t="s">
        <v>4095</v>
      </c>
      <c r="AL2593" s="38" t="s">
        <v>297</v>
      </c>
    </row>
    <row r="2594" spans="32:38" x14ac:dyDescent="0.25">
      <c r="AF2594" s="107">
        <v>2591</v>
      </c>
      <c r="AG2594" s="115" t="s">
        <v>3102</v>
      </c>
      <c r="AH2594" s="38" t="s">
        <v>297</v>
      </c>
      <c r="AJ2594" s="108">
        <v>2591</v>
      </c>
      <c r="AK2594" s="115" t="s">
        <v>4096</v>
      </c>
      <c r="AL2594" s="38" t="s">
        <v>297</v>
      </c>
    </row>
    <row r="2595" spans="32:38" x14ac:dyDescent="0.25">
      <c r="AF2595" s="107">
        <v>2592</v>
      </c>
      <c r="AG2595" s="115" t="s">
        <v>3103</v>
      </c>
      <c r="AH2595" s="38" t="s">
        <v>297</v>
      </c>
      <c r="AJ2595" s="108">
        <v>2592</v>
      </c>
      <c r="AK2595" s="115" t="s">
        <v>4097</v>
      </c>
      <c r="AL2595" s="38" t="s">
        <v>297</v>
      </c>
    </row>
    <row r="2596" spans="32:38" x14ac:dyDescent="0.25">
      <c r="AF2596" s="107">
        <v>2593</v>
      </c>
      <c r="AG2596" s="115" t="s">
        <v>3104</v>
      </c>
      <c r="AH2596" s="38" t="s">
        <v>297</v>
      </c>
      <c r="AJ2596" s="108">
        <v>2593</v>
      </c>
      <c r="AK2596" s="115" t="s">
        <v>4098</v>
      </c>
      <c r="AL2596" s="38" t="s">
        <v>297</v>
      </c>
    </row>
    <row r="2597" spans="32:38" x14ac:dyDescent="0.25">
      <c r="AF2597" s="107">
        <v>2594</v>
      </c>
      <c r="AG2597" s="115" t="s">
        <v>3105</v>
      </c>
      <c r="AH2597" s="38" t="s">
        <v>297</v>
      </c>
      <c r="AJ2597" s="108">
        <v>2594</v>
      </c>
      <c r="AK2597" s="115" t="s">
        <v>4099</v>
      </c>
      <c r="AL2597" s="38" t="s">
        <v>297</v>
      </c>
    </row>
    <row r="2598" spans="32:38" x14ac:dyDescent="0.25">
      <c r="AF2598" s="107">
        <v>2595</v>
      </c>
      <c r="AG2598" s="115" t="s">
        <v>3106</v>
      </c>
      <c r="AH2598" s="38" t="s">
        <v>297</v>
      </c>
      <c r="AJ2598" s="108">
        <v>2595</v>
      </c>
      <c r="AK2598" s="115" t="s">
        <v>4100</v>
      </c>
      <c r="AL2598" s="38" t="s">
        <v>297</v>
      </c>
    </row>
    <row r="2599" spans="32:38" x14ac:dyDescent="0.25">
      <c r="AF2599" s="107">
        <v>2596</v>
      </c>
      <c r="AG2599" s="115" t="s">
        <v>3107</v>
      </c>
      <c r="AH2599" s="38" t="s">
        <v>297</v>
      </c>
      <c r="AJ2599" s="108">
        <v>2596</v>
      </c>
      <c r="AK2599" s="115" t="s">
        <v>4101</v>
      </c>
      <c r="AL2599" s="38" t="s">
        <v>297</v>
      </c>
    </row>
    <row r="2600" spans="32:38" x14ac:dyDescent="0.25">
      <c r="AF2600" s="107">
        <v>2597</v>
      </c>
      <c r="AG2600" s="115" t="s">
        <v>3108</v>
      </c>
      <c r="AH2600" s="38" t="s">
        <v>297</v>
      </c>
      <c r="AJ2600" s="108">
        <v>2597</v>
      </c>
      <c r="AK2600" s="115" t="s">
        <v>4102</v>
      </c>
      <c r="AL2600" s="38" t="s">
        <v>297</v>
      </c>
    </row>
    <row r="2601" spans="32:38" x14ac:dyDescent="0.25">
      <c r="AF2601" s="107">
        <v>2598</v>
      </c>
      <c r="AG2601" s="115" t="s">
        <v>3109</v>
      </c>
      <c r="AH2601" s="38" t="s">
        <v>297</v>
      </c>
      <c r="AJ2601" s="108">
        <v>2598</v>
      </c>
      <c r="AK2601" s="115" t="s">
        <v>4103</v>
      </c>
      <c r="AL2601" s="38" t="s">
        <v>297</v>
      </c>
    </row>
    <row r="2602" spans="32:38" x14ac:dyDescent="0.25">
      <c r="AF2602" s="107">
        <v>2599</v>
      </c>
      <c r="AG2602" s="115" t="s">
        <v>3110</v>
      </c>
      <c r="AH2602" s="38" t="s">
        <v>297</v>
      </c>
      <c r="AJ2602" s="108">
        <v>2599</v>
      </c>
      <c r="AK2602" s="115" t="s">
        <v>4104</v>
      </c>
      <c r="AL2602" s="38" t="s">
        <v>297</v>
      </c>
    </row>
    <row r="2603" spans="32:38" x14ac:dyDescent="0.25">
      <c r="AF2603" s="107">
        <v>2600</v>
      </c>
      <c r="AG2603" s="115" t="s">
        <v>3111</v>
      </c>
      <c r="AH2603" s="38" t="s">
        <v>297</v>
      </c>
      <c r="AJ2603" s="108">
        <v>2600</v>
      </c>
      <c r="AK2603" s="115" t="s">
        <v>4105</v>
      </c>
      <c r="AL2603" s="38" t="s">
        <v>297</v>
      </c>
    </row>
    <row r="2604" spans="32:38" x14ac:dyDescent="0.25">
      <c r="AF2604" s="107">
        <v>2601</v>
      </c>
      <c r="AG2604" s="115" t="s">
        <v>3112</v>
      </c>
      <c r="AH2604" s="38" t="s">
        <v>297</v>
      </c>
      <c r="AJ2604" s="108">
        <v>2601</v>
      </c>
      <c r="AK2604" s="115" t="s">
        <v>4106</v>
      </c>
      <c r="AL2604" s="38" t="s">
        <v>297</v>
      </c>
    </row>
    <row r="2605" spans="32:38" x14ac:dyDescent="0.25">
      <c r="AF2605" s="107">
        <v>2602</v>
      </c>
      <c r="AG2605" s="115" t="s">
        <v>3113</v>
      </c>
      <c r="AH2605" s="38" t="s">
        <v>297</v>
      </c>
      <c r="AJ2605" s="108">
        <v>2602</v>
      </c>
      <c r="AK2605" s="115" t="s">
        <v>4107</v>
      </c>
      <c r="AL2605" s="38" t="s">
        <v>297</v>
      </c>
    </row>
    <row r="2606" spans="32:38" x14ac:dyDescent="0.25">
      <c r="AF2606" s="107">
        <v>2603</v>
      </c>
      <c r="AG2606" s="115" t="s">
        <v>3114</v>
      </c>
      <c r="AH2606" s="38" t="s">
        <v>297</v>
      </c>
      <c r="AJ2606" s="108">
        <v>2603</v>
      </c>
      <c r="AK2606" s="115" t="s">
        <v>4108</v>
      </c>
      <c r="AL2606" s="38" t="s">
        <v>297</v>
      </c>
    </row>
    <row r="2607" spans="32:38" x14ac:dyDescent="0.25">
      <c r="AF2607" s="107">
        <v>2604</v>
      </c>
      <c r="AG2607" s="115" t="s">
        <v>3115</v>
      </c>
      <c r="AH2607" s="38" t="s">
        <v>297</v>
      </c>
      <c r="AJ2607" s="108">
        <v>2604</v>
      </c>
      <c r="AK2607" s="115" t="s">
        <v>4109</v>
      </c>
      <c r="AL2607" s="38" t="s">
        <v>297</v>
      </c>
    </row>
    <row r="2608" spans="32:38" x14ac:dyDescent="0.25">
      <c r="AF2608" s="107">
        <v>2605</v>
      </c>
      <c r="AG2608" s="115" t="s">
        <v>3116</v>
      </c>
      <c r="AH2608" s="38" t="s">
        <v>297</v>
      </c>
      <c r="AJ2608" s="108">
        <v>2605</v>
      </c>
      <c r="AK2608" s="115" t="s">
        <v>4110</v>
      </c>
      <c r="AL2608" s="38" t="s">
        <v>297</v>
      </c>
    </row>
    <row r="2609" spans="32:38" x14ac:dyDescent="0.25">
      <c r="AF2609" s="107">
        <v>2606</v>
      </c>
      <c r="AG2609" s="115" t="s">
        <v>3117</v>
      </c>
      <c r="AH2609" s="38" t="s">
        <v>297</v>
      </c>
      <c r="AJ2609" s="108">
        <v>2606</v>
      </c>
      <c r="AK2609" s="115" t="s">
        <v>4111</v>
      </c>
      <c r="AL2609" s="38" t="s">
        <v>297</v>
      </c>
    </row>
    <row r="2610" spans="32:38" x14ac:dyDescent="0.25">
      <c r="AF2610" s="107">
        <v>2607</v>
      </c>
      <c r="AG2610" s="115" t="s">
        <v>3118</v>
      </c>
      <c r="AH2610" s="38" t="s">
        <v>297</v>
      </c>
      <c r="AJ2610" s="108">
        <v>2607</v>
      </c>
      <c r="AK2610" s="115" t="s">
        <v>4112</v>
      </c>
      <c r="AL2610" s="38" t="s">
        <v>297</v>
      </c>
    </row>
    <row r="2611" spans="32:38" x14ac:dyDescent="0.25">
      <c r="AF2611" s="107">
        <v>2608</v>
      </c>
      <c r="AG2611" s="115" t="s">
        <v>3119</v>
      </c>
      <c r="AH2611" s="38" t="s">
        <v>297</v>
      </c>
      <c r="AJ2611" s="108">
        <v>2608</v>
      </c>
      <c r="AK2611" s="115" t="s">
        <v>4113</v>
      </c>
      <c r="AL2611" s="38" t="s">
        <v>297</v>
      </c>
    </row>
    <row r="2612" spans="32:38" x14ac:dyDescent="0.25">
      <c r="AF2612" s="107">
        <v>2609</v>
      </c>
      <c r="AG2612" s="115" t="s">
        <v>3120</v>
      </c>
      <c r="AH2612" s="38" t="s">
        <v>297</v>
      </c>
      <c r="AJ2612" s="108">
        <v>2609</v>
      </c>
      <c r="AK2612" s="115" t="s">
        <v>4114</v>
      </c>
      <c r="AL2612" s="38" t="s">
        <v>297</v>
      </c>
    </row>
    <row r="2613" spans="32:38" x14ac:dyDescent="0.25">
      <c r="AF2613" s="107">
        <v>2610</v>
      </c>
      <c r="AG2613" s="115" t="s">
        <v>3121</v>
      </c>
      <c r="AH2613" s="38" t="s">
        <v>297</v>
      </c>
      <c r="AJ2613" s="108">
        <v>2610</v>
      </c>
      <c r="AK2613" s="115" t="s">
        <v>4115</v>
      </c>
      <c r="AL2613" s="38" t="s">
        <v>297</v>
      </c>
    </row>
    <row r="2614" spans="32:38" x14ac:dyDescent="0.25">
      <c r="AF2614" s="107">
        <v>2611</v>
      </c>
      <c r="AG2614" s="115" t="s">
        <v>3122</v>
      </c>
      <c r="AH2614" s="38" t="s">
        <v>297</v>
      </c>
      <c r="AJ2614" s="108">
        <v>2611</v>
      </c>
      <c r="AK2614" s="115" t="s">
        <v>4116</v>
      </c>
      <c r="AL2614" s="38" t="s">
        <v>297</v>
      </c>
    </row>
    <row r="2615" spans="32:38" x14ac:dyDescent="0.25">
      <c r="AF2615" s="107">
        <v>2612</v>
      </c>
      <c r="AG2615" s="115" t="s">
        <v>3123</v>
      </c>
      <c r="AH2615" s="38" t="s">
        <v>297</v>
      </c>
      <c r="AJ2615" s="108">
        <v>2612</v>
      </c>
      <c r="AK2615" s="115" t="s">
        <v>4117</v>
      </c>
      <c r="AL2615" s="38" t="s">
        <v>297</v>
      </c>
    </row>
    <row r="2616" spans="32:38" x14ac:dyDescent="0.25">
      <c r="AF2616" s="107">
        <v>2613</v>
      </c>
      <c r="AG2616" s="115" t="s">
        <v>3124</v>
      </c>
      <c r="AH2616" s="38" t="s">
        <v>297</v>
      </c>
      <c r="AJ2616" s="108">
        <v>2613</v>
      </c>
      <c r="AK2616" s="115" t="s">
        <v>4118</v>
      </c>
      <c r="AL2616" s="38" t="s">
        <v>297</v>
      </c>
    </row>
    <row r="2617" spans="32:38" x14ac:dyDescent="0.25">
      <c r="AF2617" s="107">
        <v>2614</v>
      </c>
      <c r="AG2617" s="115" t="s">
        <v>3125</v>
      </c>
      <c r="AH2617" s="38" t="s">
        <v>297</v>
      </c>
      <c r="AJ2617" s="108">
        <v>2614</v>
      </c>
      <c r="AK2617" s="115" t="s">
        <v>4119</v>
      </c>
      <c r="AL2617" s="38" t="s">
        <v>297</v>
      </c>
    </row>
    <row r="2618" spans="32:38" x14ac:dyDescent="0.25">
      <c r="AF2618" s="107">
        <v>2615</v>
      </c>
      <c r="AG2618" s="115" t="s">
        <v>3126</v>
      </c>
      <c r="AH2618" s="38" t="s">
        <v>297</v>
      </c>
      <c r="AJ2618" s="108">
        <v>2615</v>
      </c>
      <c r="AK2618" s="115" t="s">
        <v>4120</v>
      </c>
      <c r="AL2618" s="38" t="s">
        <v>297</v>
      </c>
    </row>
    <row r="2619" spans="32:38" x14ac:dyDescent="0.25">
      <c r="AF2619" s="107">
        <v>2616</v>
      </c>
      <c r="AG2619" s="115" t="s">
        <v>3127</v>
      </c>
      <c r="AH2619" s="38" t="s">
        <v>297</v>
      </c>
      <c r="AJ2619" s="108">
        <v>2616</v>
      </c>
      <c r="AK2619" s="115" t="s">
        <v>4121</v>
      </c>
      <c r="AL2619" s="38" t="s">
        <v>297</v>
      </c>
    </row>
    <row r="2620" spans="32:38" x14ac:dyDescent="0.25">
      <c r="AF2620" s="107">
        <v>2617</v>
      </c>
      <c r="AG2620" s="115" t="s">
        <v>3128</v>
      </c>
      <c r="AH2620" s="38" t="s">
        <v>297</v>
      </c>
      <c r="AJ2620" s="108">
        <v>2617</v>
      </c>
      <c r="AK2620" s="115" t="s">
        <v>4122</v>
      </c>
      <c r="AL2620" s="38" t="s">
        <v>297</v>
      </c>
    </row>
    <row r="2621" spans="32:38" x14ac:dyDescent="0.25">
      <c r="AF2621" s="107">
        <v>2618</v>
      </c>
      <c r="AG2621" s="115" t="s">
        <v>3129</v>
      </c>
      <c r="AH2621" s="38" t="s">
        <v>297</v>
      </c>
      <c r="AJ2621" s="108">
        <v>2618</v>
      </c>
      <c r="AK2621" s="115" t="s">
        <v>4123</v>
      </c>
      <c r="AL2621" s="38" t="s">
        <v>297</v>
      </c>
    </row>
    <row r="2622" spans="32:38" x14ac:dyDescent="0.25">
      <c r="AF2622" s="107">
        <v>2619</v>
      </c>
      <c r="AG2622" s="115" t="s">
        <v>3130</v>
      </c>
      <c r="AH2622" s="38" t="s">
        <v>297</v>
      </c>
      <c r="AJ2622" s="108">
        <v>2619</v>
      </c>
      <c r="AK2622" s="115" t="s">
        <v>4124</v>
      </c>
      <c r="AL2622" s="38" t="s">
        <v>297</v>
      </c>
    </row>
    <row r="2623" spans="32:38" x14ac:dyDescent="0.25">
      <c r="AF2623" s="107">
        <v>2620</v>
      </c>
      <c r="AG2623" s="115" t="s">
        <v>3131</v>
      </c>
      <c r="AH2623" s="38" t="s">
        <v>297</v>
      </c>
      <c r="AJ2623" s="108">
        <v>2620</v>
      </c>
      <c r="AK2623" s="115" t="s">
        <v>4125</v>
      </c>
      <c r="AL2623" s="38" t="s">
        <v>297</v>
      </c>
    </row>
    <row r="2624" spans="32:38" x14ac:dyDescent="0.25">
      <c r="AF2624" s="107">
        <v>2621</v>
      </c>
      <c r="AG2624" s="115" t="s">
        <v>3132</v>
      </c>
      <c r="AH2624" s="38" t="s">
        <v>297</v>
      </c>
      <c r="AJ2624" s="108">
        <v>2621</v>
      </c>
      <c r="AK2624" s="115" t="s">
        <v>4126</v>
      </c>
      <c r="AL2624" s="38" t="s">
        <v>297</v>
      </c>
    </row>
    <row r="2625" spans="32:38" x14ac:dyDescent="0.25">
      <c r="AF2625" s="107">
        <v>2622</v>
      </c>
      <c r="AG2625" s="115" t="s">
        <v>3133</v>
      </c>
      <c r="AH2625" s="38" t="s">
        <v>297</v>
      </c>
      <c r="AJ2625" s="108">
        <v>2622</v>
      </c>
      <c r="AK2625" s="115" t="s">
        <v>4127</v>
      </c>
      <c r="AL2625" s="38" t="s">
        <v>297</v>
      </c>
    </row>
    <row r="2626" spans="32:38" x14ac:dyDescent="0.25">
      <c r="AF2626" s="107">
        <v>2623</v>
      </c>
      <c r="AG2626" s="115" t="s">
        <v>3134</v>
      </c>
      <c r="AH2626" s="38" t="s">
        <v>297</v>
      </c>
      <c r="AJ2626" s="108">
        <v>2623</v>
      </c>
      <c r="AK2626" s="115" t="s">
        <v>4128</v>
      </c>
      <c r="AL2626" s="38" t="s">
        <v>297</v>
      </c>
    </row>
    <row r="2627" spans="32:38" x14ac:dyDescent="0.25">
      <c r="AF2627" s="107">
        <v>2624</v>
      </c>
      <c r="AG2627" s="115" t="s">
        <v>3135</v>
      </c>
      <c r="AH2627" s="38" t="s">
        <v>297</v>
      </c>
      <c r="AJ2627" s="108">
        <v>2624</v>
      </c>
      <c r="AK2627" s="115" t="s">
        <v>4129</v>
      </c>
      <c r="AL2627" s="38" t="s">
        <v>297</v>
      </c>
    </row>
    <row r="2628" spans="32:38" x14ac:dyDescent="0.25">
      <c r="AF2628" s="107">
        <v>2625</v>
      </c>
      <c r="AG2628" s="115" t="s">
        <v>3136</v>
      </c>
      <c r="AH2628" s="38" t="s">
        <v>297</v>
      </c>
      <c r="AJ2628" s="108">
        <v>2625</v>
      </c>
      <c r="AK2628" s="115" t="s">
        <v>4130</v>
      </c>
      <c r="AL2628" s="38" t="s">
        <v>297</v>
      </c>
    </row>
    <row r="2629" spans="32:38" x14ac:dyDescent="0.25">
      <c r="AF2629" s="107">
        <v>2626</v>
      </c>
      <c r="AG2629" s="115" t="s">
        <v>3137</v>
      </c>
      <c r="AH2629" s="38" t="s">
        <v>297</v>
      </c>
      <c r="AJ2629" s="108">
        <v>2626</v>
      </c>
      <c r="AK2629" s="115" t="s">
        <v>4131</v>
      </c>
      <c r="AL2629" s="38" t="s">
        <v>297</v>
      </c>
    </row>
    <row r="2630" spans="32:38" x14ac:dyDescent="0.25">
      <c r="AF2630" s="107">
        <v>2627</v>
      </c>
      <c r="AG2630" s="115" t="s">
        <v>3138</v>
      </c>
      <c r="AH2630" s="38" t="s">
        <v>297</v>
      </c>
      <c r="AJ2630" s="108">
        <v>2627</v>
      </c>
      <c r="AK2630" s="115" t="s">
        <v>4132</v>
      </c>
      <c r="AL2630" s="38" t="s">
        <v>297</v>
      </c>
    </row>
    <row r="2631" spans="32:38" x14ac:dyDescent="0.25">
      <c r="AF2631" s="107">
        <v>2628</v>
      </c>
      <c r="AG2631" s="115" t="s">
        <v>3139</v>
      </c>
      <c r="AH2631" s="38" t="s">
        <v>297</v>
      </c>
      <c r="AJ2631" s="108">
        <v>2628</v>
      </c>
      <c r="AK2631" s="115" t="s">
        <v>4133</v>
      </c>
      <c r="AL2631" s="38" t="s">
        <v>297</v>
      </c>
    </row>
    <row r="2632" spans="32:38" x14ac:dyDescent="0.25">
      <c r="AF2632" s="107">
        <v>2629</v>
      </c>
      <c r="AG2632" s="115" t="s">
        <v>3140</v>
      </c>
      <c r="AH2632" s="38" t="s">
        <v>297</v>
      </c>
      <c r="AJ2632" s="108">
        <v>2629</v>
      </c>
      <c r="AK2632" s="115" t="s">
        <v>4134</v>
      </c>
      <c r="AL2632" s="38" t="s">
        <v>297</v>
      </c>
    </row>
    <row r="2633" spans="32:38" x14ac:dyDescent="0.25">
      <c r="AF2633" s="107">
        <v>2630</v>
      </c>
      <c r="AG2633" s="115" t="s">
        <v>3141</v>
      </c>
      <c r="AH2633" s="38" t="s">
        <v>297</v>
      </c>
      <c r="AJ2633" s="108">
        <v>2630</v>
      </c>
      <c r="AK2633" s="115" t="s">
        <v>4135</v>
      </c>
      <c r="AL2633" s="38" t="s">
        <v>297</v>
      </c>
    </row>
    <row r="2634" spans="32:38" x14ac:dyDescent="0.25">
      <c r="AF2634" s="107">
        <v>2631</v>
      </c>
      <c r="AG2634" s="115" t="s">
        <v>3142</v>
      </c>
      <c r="AH2634" s="38" t="s">
        <v>297</v>
      </c>
      <c r="AJ2634" s="108">
        <v>2631</v>
      </c>
      <c r="AK2634" s="115" t="s">
        <v>4136</v>
      </c>
      <c r="AL2634" s="38" t="s">
        <v>297</v>
      </c>
    </row>
    <row r="2635" spans="32:38" x14ac:dyDescent="0.25">
      <c r="AF2635" s="107">
        <v>2632</v>
      </c>
      <c r="AG2635" s="115" t="s">
        <v>3143</v>
      </c>
      <c r="AH2635" s="38" t="s">
        <v>297</v>
      </c>
      <c r="AJ2635" s="108">
        <v>2632</v>
      </c>
      <c r="AK2635" s="115" t="s">
        <v>4137</v>
      </c>
      <c r="AL2635" s="38" t="s">
        <v>297</v>
      </c>
    </row>
    <row r="2636" spans="32:38" x14ac:dyDescent="0.25">
      <c r="AF2636" s="107">
        <v>2633</v>
      </c>
      <c r="AG2636" s="115" t="s">
        <v>3144</v>
      </c>
      <c r="AH2636" s="38" t="s">
        <v>297</v>
      </c>
      <c r="AJ2636" s="108">
        <v>2633</v>
      </c>
      <c r="AK2636" s="115" t="s">
        <v>4138</v>
      </c>
      <c r="AL2636" s="38" t="s">
        <v>297</v>
      </c>
    </row>
    <row r="2637" spans="32:38" x14ac:dyDescent="0.25">
      <c r="AF2637" s="107">
        <v>2634</v>
      </c>
      <c r="AG2637" s="115" t="s">
        <v>3145</v>
      </c>
      <c r="AH2637" s="38" t="s">
        <v>297</v>
      </c>
      <c r="AJ2637" s="108">
        <v>2634</v>
      </c>
      <c r="AK2637" s="115" t="s">
        <v>4139</v>
      </c>
      <c r="AL2637" s="38" t="s">
        <v>297</v>
      </c>
    </row>
    <row r="2638" spans="32:38" x14ac:dyDescent="0.25">
      <c r="AF2638" s="107">
        <v>2635</v>
      </c>
      <c r="AG2638" s="115" t="s">
        <v>3146</v>
      </c>
      <c r="AH2638" s="38" t="s">
        <v>297</v>
      </c>
      <c r="AJ2638" s="108">
        <v>2635</v>
      </c>
      <c r="AK2638" s="115" t="s">
        <v>4140</v>
      </c>
      <c r="AL2638" s="38" t="s">
        <v>297</v>
      </c>
    </row>
    <row r="2639" spans="32:38" x14ac:dyDescent="0.25">
      <c r="AF2639" s="107">
        <v>2636</v>
      </c>
      <c r="AG2639" s="115" t="s">
        <v>3147</v>
      </c>
      <c r="AH2639" s="38" t="s">
        <v>297</v>
      </c>
      <c r="AJ2639" s="108">
        <v>2636</v>
      </c>
      <c r="AK2639" s="115" t="s">
        <v>4141</v>
      </c>
      <c r="AL2639" s="38" t="s">
        <v>297</v>
      </c>
    </row>
    <row r="2640" spans="32:38" x14ac:dyDescent="0.25">
      <c r="AF2640" s="107">
        <v>2637</v>
      </c>
      <c r="AG2640" s="115" t="s">
        <v>3148</v>
      </c>
      <c r="AH2640" s="38" t="s">
        <v>297</v>
      </c>
      <c r="AJ2640" s="108">
        <v>2637</v>
      </c>
      <c r="AK2640" s="115" t="s">
        <v>4142</v>
      </c>
      <c r="AL2640" s="38" t="s">
        <v>297</v>
      </c>
    </row>
    <row r="2641" spans="32:38" x14ac:dyDescent="0.25">
      <c r="AF2641" s="107">
        <v>2638</v>
      </c>
      <c r="AG2641" s="115" t="s">
        <v>3149</v>
      </c>
      <c r="AH2641" s="38" t="s">
        <v>297</v>
      </c>
      <c r="AJ2641" s="108">
        <v>2638</v>
      </c>
      <c r="AK2641" s="115" t="s">
        <v>4143</v>
      </c>
      <c r="AL2641" s="38" t="s">
        <v>297</v>
      </c>
    </row>
    <row r="2642" spans="32:38" x14ac:dyDescent="0.25">
      <c r="AF2642" s="107">
        <v>2639</v>
      </c>
      <c r="AG2642" s="115" t="s">
        <v>3150</v>
      </c>
      <c r="AH2642" s="38" t="s">
        <v>297</v>
      </c>
      <c r="AJ2642" s="108">
        <v>2639</v>
      </c>
      <c r="AK2642" s="115" t="s">
        <v>4144</v>
      </c>
      <c r="AL2642" s="38" t="s">
        <v>297</v>
      </c>
    </row>
    <row r="2643" spans="32:38" x14ac:dyDescent="0.25">
      <c r="AF2643" s="107">
        <v>2640</v>
      </c>
      <c r="AG2643" s="115" t="s">
        <v>3151</v>
      </c>
      <c r="AH2643" s="38" t="s">
        <v>297</v>
      </c>
      <c r="AJ2643" s="108">
        <v>2640</v>
      </c>
      <c r="AK2643" s="115" t="s">
        <v>4145</v>
      </c>
      <c r="AL2643" s="38" t="s">
        <v>297</v>
      </c>
    </row>
    <row r="2644" spans="32:38" x14ac:dyDescent="0.25">
      <c r="AF2644" s="107">
        <v>2641</v>
      </c>
      <c r="AG2644" s="115" t="s">
        <v>3152</v>
      </c>
      <c r="AH2644" s="38" t="s">
        <v>297</v>
      </c>
      <c r="AJ2644" s="108">
        <v>2641</v>
      </c>
      <c r="AK2644" s="115" t="s">
        <v>4146</v>
      </c>
      <c r="AL2644" s="38" t="s">
        <v>297</v>
      </c>
    </row>
    <row r="2645" spans="32:38" x14ac:dyDescent="0.25">
      <c r="AF2645" s="107">
        <v>2642</v>
      </c>
      <c r="AG2645" s="115" t="s">
        <v>3153</v>
      </c>
      <c r="AH2645" s="38" t="s">
        <v>297</v>
      </c>
      <c r="AJ2645" s="108">
        <v>2642</v>
      </c>
      <c r="AK2645" s="115" t="s">
        <v>4147</v>
      </c>
      <c r="AL2645" s="38" t="s">
        <v>297</v>
      </c>
    </row>
    <row r="2646" spans="32:38" x14ac:dyDescent="0.25">
      <c r="AF2646" s="107">
        <v>2643</v>
      </c>
      <c r="AG2646" s="115" t="s">
        <v>3154</v>
      </c>
      <c r="AH2646" s="38" t="s">
        <v>297</v>
      </c>
      <c r="AJ2646" s="108">
        <v>2643</v>
      </c>
      <c r="AK2646" s="115" t="s">
        <v>4148</v>
      </c>
      <c r="AL2646" s="38" t="s">
        <v>297</v>
      </c>
    </row>
    <row r="2647" spans="32:38" x14ac:dyDescent="0.25">
      <c r="AF2647" s="107">
        <v>2644</v>
      </c>
      <c r="AG2647" s="115" t="s">
        <v>3155</v>
      </c>
      <c r="AH2647" s="38" t="s">
        <v>297</v>
      </c>
      <c r="AJ2647" s="108">
        <v>2644</v>
      </c>
      <c r="AK2647" s="115" t="s">
        <v>4149</v>
      </c>
      <c r="AL2647" s="38" t="s">
        <v>297</v>
      </c>
    </row>
    <row r="2648" spans="32:38" x14ac:dyDescent="0.25">
      <c r="AF2648" s="107">
        <v>2645</v>
      </c>
      <c r="AG2648" s="115" t="s">
        <v>3156</v>
      </c>
      <c r="AH2648" s="38" t="s">
        <v>297</v>
      </c>
      <c r="AJ2648" s="108">
        <v>2645</v>
      </c>
      <c r="AK2648" s="115" t="s">
        <v>4150</v>
      </c>
      <c r="AL2648" s="38" t="s">
        <v>297</v>
      </c>
    </row>
    <row r="2649" spans="32:38" x14ac:dyDescent="0.25">
      <c r="AF2649" s="107">
        <v>2646</v>
      </c>
      <c r="AG2649" s="115" t="s">
        <v>3157</v>
      </c>
      <c r="AH2649" s="38" t="s">
        <v>297</v>
      </c>
      <c r="AJ2649" s="108">
        <v>2646</v>
      </c>
      <c r="AK2649" s="115" t="s">
        <v>4151</v>
      </c>
      <c r="AL2649" s="38" t="s">
        <v>297</v>
      </c>
    </row>
    <row r="2650" spans="32:38" x14ac:dyDescent="0.25">
      <c r="AF2650" s="107">
        <v>2647</v>
      </c>
      <c r="AG2650" s="115" t="s">
        <v>3158</v>
      </c>
      <c r="AH2650" s="38" t="s">
        <v>297</v>
      </c>
      <c r="AJ2650" s="108">
        <v>2647</v>
      </c>
      <c r="AK2650" s="115" t="s">
        <v>4152</v>
      </c>
      <c r="AL2650" s="38" t="s">
        <v>297</v>
      </c>
    </row>
    <row r="2651" spans="32:38" x14ac:dyDescent="0.25">
      <c r="AF2651" s="107">
        <v>2648</v>
      </c>
      <c r="AG2651" s="115" t="s">
        <v>3159</v>
      </c>
      <c r="AH2651" s="38" t="s">
        <v>297</v>
      </c>
      <c r="AJ2651" s="108">
        <v>2648</v>
      </c>
      <c r="AK2651" s="115" t="s">
        <v>4153</v>
      </c>
      <c r="AL2651" s="38" t="s">
        <v>297</v>
      </c>
    </row>
    <row r="2652" spans="32:38" x14ac:dyDescent="0.25">
      <c r="AF2652" s="107">
        <v>2649</v>
      </c>
      <c r="AG2652" s="115" t="s">
        <v>3160</v>
      </c>
      <c r="AH2652" s="38" t="s">
        <v>297</v>
      </c>
      <c r="AJ2652" s="108">
        <v>2649</v>
      </c>
      <c r="AK2652" s="115" t="s">
        <v>4154</v>
      </c>
      <c r="AL2652" s="38" t="s">
        <v>297</v>
      </c>
    </row>
    <row r="2653" spans="32:38" x14ac:dyDescent="0.25">
      <c r="AF2653" s="107">
        <v>2650</v>
      </c>
      <c r="AG2653" s="115" t="s">
        <v>3161</v>
      </c>
      <c r="AH2653" s="38" t="s">
        <v>297</v>
      </c>
      <c r="AJ2653" s="108">
        <v>2650</v>
      </c>
      <c r="AK2653" s="115" t="s">
        <v>4155</v>
      </c>
      <c r="AL2653" s="38" t="s">
        <v>297</v>
      </c>
    </row>
    <row r="2654" spans="32:38" x14ac:dyDescent="0.25">
      <c r="AF2654" s="107">
        <v>2651</v>
      </c>
      <c r="AG2654" s="115" t="s">
        <v>3162</v>
      </c>
      <c r="AH2654" s="38" t="s">
        <v>297</v>
      </c>
      <c r="AJ2654" s="108">
        <v>2651</v>
      </c>
      <c r="AK2654" s="115" t="s">
        <v>4156</v>
      </c>
      <c r="AL2654" s="38" t="s">
        <v>297</v>
      </c>
    </row>
    <row r="2655" spans="32:38" x14ac:dyDescent="0.25">
      <c r="AF2655" s="107">
        <v>2652</v>
      </c>
      <c r="AG2655" s="115" t="s">
        <v>3163</v>
      </c>
      <c r="AH2655" s="38" t="s">
        <v>297</v>
      </c>
      <c r="AJ2655" s="108">
        <v>2652</v>
      </c>
      <c r="AK2655" s="115" t="s">
        <v>4157</v>
      </c>
      <c r="AL2655" s="38" t="s">
        <v>297</v>
      </c>
    </row>
    <row r="2656" spans="32:38" x14ac:dyDescent="0.25">
      <c r="AF2656" s="107">
        <v>2653</v>
      </c>
      <c r="AG2656" s="115" t="s">
        <v>3164</v>
      </c>
      <c r="AH2656" s="38" t="s">
        <v>297</v>
      </c>
      <c r="AJ2656" s="108">
        <v>2653</v>
      </c>
      <c r="AK2656" s="115" t="s">
        <v>4158</v>
      </c>
      <c r="AL2656" s="38" t="s">
        <v>297</v>
      </c>
    </row>
    <row r="2657" spans="32:38" x14ac:dyDescent="0.25">
      <c r="AF2657" s="107">
        <v>2654</v>
      </c>
      <c r="AG2657" s="115" t="s">
        <v>3165</v>
      </c>
      <c r="AH2657" s="38" t="s">
        <v>297</v>
      </c>
      <c r="AJ2657" s="108">
        <v>2654</v>
      </c>
      <c r="AK2657" s="115" t="s">
        <v>4159</v>
      </c>
      <c r="AL2657" s="38" t="s">
        <v>297</v>
      </c>
    </row>
    <row r="2658" spans="32:38" x14ac:dyDescent="0.25">
      <c r="AF2658" s="107">
        <v>2655</v>
      </c>
      <c r="AG2658" s="115" t="s">
        <v>3166</v>
      </c>
      <c r="AH2658" s="38" t="s">
        <v>297</v>
      </c>
      <c r="AJ2658" s="108">
        <v>2655</v>
      </c>
      <c r="AK2658" s="115" t="s">
        <v>4160</v>
      </c>
      <c r="AL2658" s="38" t="s">
        <v>297</v>
      </c>
    </row>
    <row r="2659" spans="32:38" x14ac:dyDescent="0.25">
      <c r="AF2659" s="107">
        <v>2656</v>
      </c>
      <c r="AG2659" s="115" t="s">
        <v>3167</v>
      </c>
      <c r="AH2659" s="38" t="s">
        <v>297</v>
      </c>
      <c r="AJ2659" s="108">
        <v>2656</v>
      </c>
      <c r="AK2659" s="115" t="s">
        <v>4161</v>
      </c>
      <c r="AL2659" s="38" t="s">
        <v>297</v>
      </c>
    </row>
    <row r="2660" spans="32:38" x14ac:dyDescent="0.25">
      <c r="AF2660" s="107">
        <v>2657</v>
      </c>
      <c r="AG2660" s="115" t="s">
        <v>3168</v>
      </c>
      <c r="AH2660" s="38" t="s">
        <v>297</v>
      </c>
      <c r="AJ2660" s="108">
        <v>2657</v>
      </c>
      <c r="AK2660" s="115" t="s">
        <v>4162</v>
      </c>
      <c r="AL2660" s="38" t="s">
        <v>297</v>
      </c>
    </row>
    <row r="2661" spans="32:38" x14ac:dyDescent="0.25">
      <c r="AF2661" s="107">
        <v>2658</v>
      </c>
      <c r="AG2661" s="115" t="s">
        <v>3169</v>
      </c>
      <c r="AH2661" s="38" t="s">
        <v>297</v>
      </c>
      <c r="AJ2661" s="108">
        <v>2658</v>
      </c>
      <c r="AK2661" s="115" t="s">
        <v>4163</v>
      </c>
      <c r="AL2661" s="38" t="s">
        <v>297</v>
      </c>
    </row>
    <row r="2662" spans="32:38" x14ac:dyDescent="0.25">
      <c r="AF2662" s="107">
        <v>2659</v>
      </c>
      <c r="AG2662" s="115" t="s">
        <v>3170</v>
      </c>
      <c r="AH2662" s="38" t="s">
        <v>297</v>
      </c>
      <c r="AJ2662" s="108">
        <v>2659</v>
      </c>
      <c r="AK2662" s="115" t="s">
        <v>4164</v>
      </c>
      <c r="AL2662" s="38" t="s">
        <v>297</v>
      </c>
    </row>
    <row r="2663" spans="32:38" x14ac:dyDescent="0.25">
      <c r="AF2663" s="107">
        <v>2660</v>
      </c>
      <c r="AG2663" s="115" t="s">
        <v>3171</v>
      </c>
      <c r="AH2663" s="38" t="s">
        <v>297</v>
      </c>
      <c r="AJ2663" s="108">
        <v>2660</v>
      </c>
      <c r="AK2663" s="115" t="s">
        <v>4165</v>
      </c>
      <c r="AL2663" s="38" t="s">
        <v>297</v>
      </c>
    </row>
    <row r="2664" spans="32:38" x14ac:dyDescent="0.25">
      <c r="AF2664" s="107">
        <v>2661</v>
      </c>
      <c r="AG2664" s="115" t="s">
        <v>3172</v>
      </c>
      <c r="AH2664" s="38" t="s">
        <v>297</v>
      </c>
      <c r="AJ2664" s="108">
        <v>2661</v>
      </c>
      <c r="AK2664" s="115" t="s">
        <v>4166</v>
      </c>
      <c r="AL2664" s="38" t="s">
        <v>297</v>
      </c>
    </row>
    <row r="2665" spans="32:38" x14ac:dyDescent="0.25">
      <c r="AF2665" s="107">
        <v>2662</v>
      </c>
      <c r="AG2665" s="115" t="s">
        <v>3173</v>
      </c>
      <c r="AH2665" s="38" t="s">
        <v>297</v>
      </c>
      <c r="AJ2665" s="108">
        <v>2662</v>
      </c>
      <c r="AK2665" s="115" t="s">
        <v>4167</v>
      </c>
      <c r="AL2665" s="38" t="s">
        <v>297</v>
      </c>
    </row>
    <row r="2666" spans="32:38" x14ac:dyDescent="0.25">
      <c r="AF2666" s="107">
        <v>2663</v>
      </c>
      <c r="AG2666" s="115" t="s">
        <v>3174</v>
      </c>
      <c r="AH2666" s="38" t="s">
        <v>297</v>
      </c>
      <c r="AJ2666" s="108">
        <v>2663</v>
      </c>
      <c r="AK2666" s="115" t="s">
        <v>4168</v>
      </c>
      <c r="AL2666" s="38" t="s">
        <v>297</v>
      </c>
    </row>
    <row r="2667" spans="32:38" x14ac:dyDescent="0.25">
      <c r="AF2667" s="107">
        <v>2664</v>
      </c>
      <c r="AG2667" s="115" t="s">
        <v>3175</v>
      </c>
      <c r="AH2667" s="38" t="s">
        <v>297</v>
      </c>
      <c r="AJ2667" s="108">
        <v>2664</v>
      </c>
      <c r="AK2667" s="115" t="s">
        <v>4169</v>
      </c>
      <c r="AL2667" s="38" t="s">
        <v>297</v>
      </c>
    </row>
    <row r="2668" spans="32:38" x14ac:dyDescent="0.25">
      <c r="AF2668" s="107">
        <v>2665</v>
      </c>
      <c r="AG2668" s="115" t="s">
        <v>3176</v>
      </c>
      <c r="AH2668" s="38" t="s">
        <v>297</v>
      </c>
      <c r="AJ2668" s="108">
        <v>2665</v>
      </c>
      <c r="AK2668" s="115" t="s">
        <v>4170</v>
      </c>
      <c r="AL2668" s="38" t="s">
        <v>297</v>
      </c>
    </row>
    <row r="2669" spans="32:38" x14ac:dyDescent="0.25">
      <c r="AF2669" s="107">
        <v>2666</v>
      </c>
      <c r="AG2669" s="115" t="s">
        <v>3177</v>
      </c>
      <c r="AH2669" s="38" t="s">
        <v>297</v>
      </c>
      <c r="AJ2669" s="108">
        <v>2666</v>
      </c>
      <c r="AK2669" s="115" t="s">
        <v>4171</v>
      </c>
      <c r="AL2669" s="38" t="s">
        <v>297</v>
      </c>
    </row>
    <row r="2670" spans="32:38" x14ac:dyDescent="0.25">
      <c r="AF2670" s="107">
        <v>2667</v>
      </c>
      <c r="AG2670" s="115" t="s">
        <v>3178</v>
      </c>
      <c r="AH2670" s="38" t="s">
        <v>297</v>
      </c>
      <c r="AJ2670" s="108">
        <v>2667</v>
      </c>
      <c r="AK2670" s="115" t="s">
        <v>4172</v>
      </c>
      <c r="AL2670" s="38" t="s">
        <v>297</v>
      </c>
    </row>
    <row r="2671" spans="32:38" x14ac:dyDescent="0.25">
      <c r="AF2671" s="107">
        <v>2668</v>
      </c>
      <c r="AG2671" s="115" t="s">
        <v>3179</v>
      </c>
      <c r="AH2671" s="38" t="s">
        <v>297</v>
      </c>
      <c r="AJ2671" s="108">
        <v>2668</v>
      </c>
      <c r="AK2671" s="115" t="s">
        <v>4173</v>
      </c>
      <c r="AL2671" s="38" t="s">
        <v>297</v>
      </c>
    </row>
    <row r="2672" spans="32:38" x14ac:dyDescent="0.25">
      <c r="AF2672" s="107">
        <v>2669</v>
      </c>
      <c r="AG2672" s="115" t="s">
        <v>3180</v>
      </c>
      <c r="AH2672" s="38" t="s">
        <v>297</v>
      </c>
      <c r="AJ2672" s="108">
        <v>2669</v>
      </c>
      <c r="AK2672" s="115" t="s">
        <v>4174</v>
      </c>
      <c r="AL2672" s="38" t="s">
        <v>297</v>
      </c>
    </row>
    <row r="2673" spans="32:38" x14ac:dyDescent="0.25">
      <c r="AF2673" s="107">
        <v>2670</v>
      </c>
      <c r="AG2673" s="115" t="s">
        <v>3181</v>
      </c>
      <c r="AH2673" s="38" t="s">
        <v>297</v>
      </c>
      <c r="AJ2673" s="108">
        <v>2670</v>
      </c>
      <c r="AK2673" s="115" t="s">
        <v>4175</v>
      </c>
      <c r="AL2673" s="38" t="s">
        <v>297</v>
      </c>
    </row>
    <row r="2674" spans="32:38" x14ac:dyDescent="0.25">
      <c r="AF2674" s="107">
        <v>2671</v>
      </c>
      <c r="AG2674" s="115" t="s">
        <v>3182</v>
      </c>
      <c r="AH2674" s="38" t="s">
        <v>297</v>
      </c>
      <c r="AJ2674" s="108">
        <v>2671</v>
      </c>
      <c r="AK2674" s="115" t="s">
        <v>4176</v>
      </c>
      <c r="AL2674" s="38" t="s">
        <v>297</v>
      </c>
    </row>
    <row r="2675" spans="32:38" x14ac:dyDescent="0.25">
      <c r="AF2675" s="107">
        <v>2672</v>
      </c>
      <c r="AG2675" s="115" t="s">
        <v>3183</v>
      </c>
      <c r="AH2675" s="38" t="s">
        <v>297</v>
      </c>
      <c r="AJ2675" s="108">
        <v>2672</v>
      </c>
      <c r="AK2675" s="115" t="s">
        <v>4177</v>
      </c>
      <c r="AL2675" s="38" t="s">
        <v>297</v>
      </c>
    </row>
    <row r="2676" spans="32:38" x14ac:dyDescent="0.25">
      <c r="AF2676" s="107">
        <v>2673</v>
      </c>
      <c r="AG2676" s="115" t="s">
        <v>3184</v>
      </c>
      <c r="AH2676" s="38" t="s">
        <v>297</v>
      </c>
      <c r="AJ2676" s="108">
        <v>2673</v>
      </c>
      <c r="AK2676" s="115" t="s">
        <v>4178</v>
      </c>
      <c r="AL2676" s="38" t="s">
        <v>297</v>
      </c>
    </row>
    <row r="2677" spans="32:38" x14ac:dyDescent="0.25">
      <c r="AF2677" s="107">
        <v>2674</v>
      </c>
      <c r="AG2677" s="115" t="s">
        <v>3185</v>
      </c>
      <c r="AH2677" s="38" t="s">
        <v>297</v>
      </c>
      <c r="AJ2677" s="108">
        <v>2674</v>
      </c>
      <c r="AK2677" s="115" t="s">
        <v>4179</v>
      </c>
      <c r="AL2677" s="38" t="s">
        <v>297</v>
      </c>
    </row>
    <row r="2678" spans="32:38" x14ac:dyDescent="0.25">
      <c r="AF2678" s="107">
        <v>2675</v>
      </c>
      <c r="AG2678" s="115" t="s">
        <v>3186</v>
      </c>
      <c r="AH2678" s="38" t="s">
        <v>297</v>
      </c>
      <c r="AJ2678" s="108">
        <v>2675</v>
      </c>
      <c r="AK2678" s="115" t="s">
        <v>4180</v>
      </c>
      <c r="AL2678" s="38" t="s">
        <v>297</v>
      </c>
    </row>
    <row r="2679" spans="32:38" x14ac:dyDescent="0.25">
      <c r="AF2679" s="107">
        <v>2676</v>
      </c>
      <c r="AG2679" s="115" t="s">
        <v>3187</v>
      </c>
      <c r="AH2679" s="38" t="s">
        <v>297</v>
      </c>
      <c r="AJ2679" s="108">
        <v>2676</v>
      </c>
      <c r="AK2679" s="115" t="s">
        <v>4181</v>
      </c>
      <c r="AL2679" s="38" t="s">
        <v>297</v>
      </c>
    </row>
    <row r="2680" spans="32:38" x14ac:dyDescent="0.25">
      <c r="AF2680" s="107">
        <v>2677</v>
      </c>
      <c r="AG2680" s="115" t="s">
        <v>3188</v>
      </c>
      <c r="AH2680" s="38" t="s">
        <v>297</v>
      </c>
      <c r="AJ2680" s="108">
        <v>2677</v>
      </c>
      <c r="AK2680" s="115" t="s">
        <v>4182</v>
      </c>
      <c r="AL2680" s="38" t="s">
        <v>297</v>
      </c>
    </row>
    <row r="2681" spans="32:38" x14ac:dyDescent="0.25">
      <c r="AF2681" s="107">
        <v>2678</v>
      </c>
      <c r="AG2681" s="115" t="s">
        <v>3189</v>
      </c>
      <c r="AH2681" s="38" t="s">
        <v>297</v>
      </c>
      <c r="AJ2681" s="108">
        <v>2678</v>
      </c>
      <c r="AK2681" s="115" t="s">
        <v>4183</v>
      </c>
      <c r="AL2681" s="38" t="s">
        <v>297</v>
      </c>
    </row>
    <row r="2682" spans="32:38" x14ac:dyDescent="0.25">
      <c r="AF2682" s="107">
        <v>2679</v>
      </c>
      <c r="AG2682" s="115" t="s">
        <v>3190</v>
      </c>
      <c r="AH2682" s="38" t="s">
        <v>297</v>
      </c>
      <c r="AJ2682" s="108">
        <v>2679</v>
      </c>
      <c r="AK2682" s="115" t="s">
        <v>4184</v>
      </c>
      <c r="AL2682" s="38" t="s">
        <v>297</v>
      </c>
    </row>
    <row r="2683" spans="32:38" x14ac:dyDescent="0.25">
      <c r="AF2683" s="107">
        <v>2680</v>
      </c>
      <c r="AG2683" s="115" t="s">
        <v>3191</v>
      </c>
      <c r="AH2683" s="38" t="s">
        <v>297</v>
      </c>
      <c r="AJ2683" s="108">
        <v>2680</v>
      </c>
      <c r="AK2683" s="115" t="s">
        <v>4185</v>
      </c>
      <c r="AL2683" s="38" t="s">
        <v>297</v>
      </c>
    </row>
    <row r="2684" spans="32:38" x14ac:dyDescent="0.25">
      <c r="AF2684" s="107">
        <v>2681</v>
      </c>
      <c r="AG2684" s="115" t="s">
        <v>3192</v>
      </c>
      <c r="AH2684" s="38" t="s">
        <v>297</v>
      </c>
      <c r="AJ2684" s="108">
        <v>2681</v>
      </c>
      <c r="AK2684" s="115" t="s">
        <v>4186</v>
      </c>
      <c r="AL2684" s="38" t="s">
        <v>297</v>
      </c>
    </row>
    <row r="2685" spans="32:38" x14ac:dyDescent="0.25">
      <c r="AF2685" s="107">
        <v>2682</v>
      </c>
      <c r="AG2685" s="115" t="s">
        <v>3193</v>
      </c>
      <c r="AH2685" s="38" t="s">
        <v>297</v>
      </c>
      <c r="AJ2685" s="108">
        <v>2682</v>
      </c>
      <c r="AK2685" s="115" t="s">
        <v>4187</v>
      </c>
      <c r="AL2685" s="38" t="s">
        <v>297</v>
      </c>
    </row>
    <row r="2686" spans="32:38" x14ac:dyDescent="0.25">
      <c r="AF2686" s="107">
        <v>2683</v>
      </c>
      <c r="AG2686" s="115" t="s">
        <v>3194</v>
      </c>
      <c r="AH2686" s="38" t="s">
        <v>297</v>
      </c>
      <c r="AJ2686" s="108">
        <v>2683</v>
      </c>
      <c r="AK2686" s="115" t="s">
        <v>4188</v>
      </c>
      <c r="AL2686" s="38" t="s">
        <v>297</v>
      </c>
    </row>
    <row r="2687" spans="32:38" x14ac:dyDescent="0.25">
      <c r="AF2687" s="107">
        <v>2684</v>
      </c>
      <c r="AG2687" s="115" t="s">
        <v>3195</v>
      </c>
      <c r="AH2687" s="38" t="s">
        <v>297</v>
      </c>
      <c r="AJ2687" s="108">
        <v>2684</v>
      </c>
      <c r="AK2687" s="115" t="s">
        <v>4189</v>
      </c>
      <c r="AL2687" s="38" t="s">
        <v>297</v>
      </c>
    </row>
    <row r="2688" spans="32:38" x14ac:dyDescent="0.25">
      <c r="AF2688" s="107">
        <v>2685</v>
      </c>
      <c r="AG2688" s="115" t="s">
        <v>3196</v>
      </c>
      <c r="AH2688" s="38" t="s">
        <v>297</v>
      </c>
      <c r="AJ2688" s="108">
        <v>2685</v>
      </c>
      <c r="AK2688" s="115" t="s">
        <v>4190</v>
      </c>
      <c r="AL2688" s="38" t="s">
        <v>297</v>
      </c>
    </row>
    <row r="2689" spans="32:38" x14ac:dyDescent="0.25">
      <c r="AF2689" s="107">
        <v>2686</v>
      </c>
      <c r="AG2689" s="115" t="s">
        <v>3197</v>
      </c>
      <c r="AH2689" s="38" t="s">
        <v>297</v>
      </c>
      <c r="AJ2689" s="108">
        <v>2686</v>
      </c>
      <c r="AK2689" s="115" t="s">
        <v>4191</v>
      </c>
      <c r="AL2689" s="38" t="s">
        <v>297</v>
      </c>
    </row>
    <row r="2690" spans="32:38" x14ac:dyDescent="0.25">
      <c r="AF2690" s="107">
        <v>2687</v>
      </c>
      <c r="AG2690" s="115" t="s">
        <v>3198</v>
      </c>
      <c r="AH2690" s="38" t="s">
        <v>297</v>
      </c>
      <c r="AJ2690" s="108">
        <v>2687</v>
      </c>
      <c r="AK2690" s="115" t="s">
        <v>4192</v>
      </c>
      <c r="AL2690" s="38" t="s">
        <v>297</v>
      </c>
    </row>
    <row r="2691" spans="32:38" x14ac:dyDescent="0.25">
      <c r="AF2691" s="107">
        <v>2688</v>
      </c>
      <c r="AG2691" s="115" t="s">
        <v>3199</v>
      </c>
      <c r="AH2691" s="38" t="s">
        <v>297</v>
      </c>
      <c r="AJ2691" s="108">
        <v>2688</v>
      </c>
      <c r="AK2691" s="115" t="s">
        <v>4193</v>
      </c>
      <c r="AL2691" s="38" t="s">
        <v>297</v>
      </c>
    </row>
    <row r="2692" spans="32:38" x14ac:dyDescent="0.25">
      <c r="AF2692" s="107">
        <v>2689</v>
      </c>
      <c r="AG2692" s="115" t="s">
        <v>3200</v>
      </c>
      <c r="AH2692" s="38" t="s">
        <v>297</v>
      </c>
      <c r="AJ2692" s="108">
        <v>2689</v>
      </c>
      <c r="AK2692" s="115" t="s">
        <v>4194</v>
      </c>
      <c r="AL2692" s="38" t="s">
        <v>297</v>
      </c>
    </row>
    <row r="2693" spans="32:38" x14ac:dyDescent="0.25">
      <c r="AF2693" s="107">
        <v>2690</v>
      </c>
      <c r="AG2693" s="115" t="s">
        <v>3201</v>
      </c>
      <c r="AH2693" s="38" t="s">
        <v>297</v>
      </c>
      <c r="AJ2693" s="108">
        <v>2690</v>
      </c>
      <c r="AK2693" s="115" t="s">
        <v>4195</v>
      </c>
      <c r="AL2693" s="38" t="s">
        <v>297</v>
      </c>
    </row>
    <row r="2694" spans="32:38" x14ac:dyDescent="0.25">
      <c r="AF2694" s="107">
        <v>2691</v>
      </c>
      <c r="AG2694" s="115" t="s">
        <v>3202</v>
      </c>
      <c r="AH2694" s="38" t="s">
        <v>297</v>
      </c>
      <c r="AJ2694" s="108">
        <v>2691</v>
      </c>
      <c r="AK2694" s="115" t="s">
        <v>4196</v>
      </c>
      <c r="AL2694" s="38" t="s">
        <v>297</v>
      </c>
    </row>
    <row r="2695" spans="32:38" x14ac:dyDescent="0.25">
      <c r="AF2695" s="107">
        <v>2692</v>
      </c>
      <c r="AG2695" s="115" t="s">
        <v>3203</v>
      </c>
      <c r="AH2695" s="38" t="s">
        <v>297</v>
      </c>
      <c r="AJ2695" s="108">
        <v>2692</v>
      </c>
      <c r="AK2695" s="115" t="s">
        <v>4197</v>
      </c>
      <c r="AL2695" s="38" t="s">
        <v>297</v>
      </c>
    </row>
    <row r="2696" spans="32:38" x14ac:dyDescent="0.25">
      <c r="AF2696" s="107">
        <v>2693</v>
      </c>
      <c r="AG2696" s="115" t="s">
        <v>3204</v>
      </c>
      <c r="AH2696" s="38" t="s">
        <v>297</v>
      </c>
      <c r="AJ2696" s="108">
        <v>2693</v>
      </c>
      <c r="AK2696" s="115" t="s">
        <v>4198</v>
      </c>
      <c r="AL2696" s="38" t="s">
        <v>297</v>
      </c>
    </row>
    <row r="2697" spans="32:38" x14ac:dyDescent="0.25">
      <c r="AF2697" s="107">
        <v>2694</v>
      </c>
      <c r="AG2697" s="115" t="s">
        <v>3205</v>
      </c>
      <c r="AH2697" s="38" t="s">
        <v>297</v>
      </c>
      <c r="AJ2697" s="108">
        <v>2694</v>
      </c>
      <c r="AK2697" s="115" t="s">
        <v>4199</v>
      </c>
      <c r="AL2697" s="38" t="s">
        <v>297</v>
      </c>
    </row>
    <row r="2698" spans="32:38" x14ac:dyDescent="0.25">
      <c r="AF2698" s="107">
        <v>2695</v>
      </c>
      <c r="AG2698" s="115" t="s">
        <v>3206</v>
      </c>
      <c r="AH2698" s="38" t="s">
        <v>297</v>
      </c>
      <c r="AJ2698" s="108">
        <v>2695</v>
      </c>
      <c r="AK2698" s="115" t="s">
        <v>4200</v>
      </c>
      <c r="AL2698" s="38" t="s">
        <v>297</v>
      </c>
    </row>
    <row r="2699" spans="32:38" x14ac:dyDescent="0.25">
      <c r="AF2699" s="107">
        <v>2696</v>
      </c>
      <c r="AG2699" s="115" t="s">
        <v>3207</v>
      </c>
      <c r="AH2699" s="38" t="s">
        <v>297</v>
      </c>
      <c r="AJ2699" s="108">
        <v>2696</v>
      </c>
      <c r="AK2699" s="115" t="s">
        <v>4201</v>
      </c>
      <c r="AL2699" s="38" t="s">
        <v>297</v>
      </c>
    </row>
    <row r="2700" spans="32:38" x14ac:dyDescent="0.25">
      <c r="AF2700" s="107">
        <v>2697</v>
      </c>
      <c r="AG2700" s="115" t="s">
        <v>3208</v>
      </c>
      <c r="AH2700" s="38" t="s">
        <v>297</v>
      </c>
      <c r="AJ2700" s="108">
        <v>2697</v>
      </c>
      <c r="AK2700" s="115" t="s">
        <v>4202</v>
      </c>
      <c r="AL2700" s="38" t="s">
        <v>297</v>
      </c>
    </row>
    <row r="2701" spans="32:38" x14ac:dyDescent="0.25">
      <c r="AF2701" s="107">
        <v>2698</v>
      </c>
      <c r="AG2701" s="115" t="s">
        <v>3209</v>
      </c>
      <c r="AH2701" s="38" t="s">
        <v>297</v>
      </c>
      <c r="AJ2701" s="108">
        <v>2698</v>
      </c>
      <c r="AK2701" s="115" t="s">
        <v>4203</v>
      </c>
      <c r="AL2701" s="38" t="s">
        <v>297</v>
      </c>
    </row>
    <row r="2702" spans="32:38" x14ac:dyDescent="0.25">
      <c r="AF2702" s="107">
        <v>2699</v>
      </c>
      <c r="AG2702" s="115" t="s">
        <v>3210</v>
      </c>
      <c r="AH2702" s="38" t="s">
        <v>297</v>
      </c>
      <c r="AJ2702" s="108">
        <v>2699</v>
      </c>
      <c r="AK2702" s="115" t="s">
        <v>4204</v>
      </c>
      <c r="AL2702" s="38" t="s">
        <v>297</v>
      </c>
    </row>
    <row r="2703" spans="32:38" x14ac:dyDescent="0.25">
      <c r="AF2703" s="107">
        <v>2700</v>
      </c>
      <c r="AG2703" s="115" t="s">
        <v>3211</v>
      </c>
      <c r="AH2703" s="38" t="s">
        <v>297</v>
      </c>
      <c r="AJ2703" s="108">
        <v>2700</v>
      </c>
      <c r="AK2703" s="115" t="s">
        <v>4205</v>
      </c>
      <c r="AL2703" s="38" t="s">
        <v>297</v>
      </c>
    </row>
    <row r="2704" spans="32:38" x14ac:dyDescent="0.25">
      <c r="AF2704" s="107">
        <v>2701</v>
      </c>
      <c r="AG2704" s="115" t="s">
        <v>3212</v>
      </c>
      <c r="AH2704" s="38" t="s">
        <v>297</v>
      </c>
      <c r="AJ2704" s="108">
        <v>2701</v>
      </c>
      <c r="AK2704" s="115" t="s">
        <v>4206</v>
      </c>
      <c r="AL2704" s="38" t="s">
        <v>297</v>
      </c>
    </row>
    <row r="2705" spans="32:38" x14ac:dyDescent="0.25">
      <c r="AF2705" s="107">
        <v>2702</v>
      </c>
      <c r="AG2705" s="115" t="s">
        <v>3213</v>
      </c>
      <c r="AH2705" s="38" t="s">
        <v>297</v>
      </c>
      <c r="AJ2705" s="108">
        <v>2702</v>
      </c>
      <c r="AK2705" s="115" t="s">
        <v>4207</v>
      </c>
      <c r="AL2705" s="38" t="s">
        <v>297</v>
      </c>
    </row>
    <row r="2706" spans="32:38" x14ac:dyDescent="0.25">
      <c r="AF2706" s="107">
        <v>2703</v>
      </c>
      <c r="AG2706" s="115" t="s">
        <v>3214</v>
      </c>
      <c r="AH2706" s="38" t="s">
        <v>297</v>
      </c>
      <c r="AJ2706" s="108">
        <v>2703</v>
      </c>
      <c r="AK2706" s="115" t="s">
        <v>4208</v>
      </c>
      <c r="AL2706" s="38" t="s">
        <v>297</v>
      </c>
    </row>
    <row r="2707" spans="32:38" x14ac:dyDescent="0.25">
      <c r="AF2707" s="107">
        <v>2704</v>
      </c>
      <c r="AG2707" s="115" t="s">
        <v>3215</v>
      </c>
      <c r="AH2707" s="38" t="s">
        <v>297</v>
      </c>
      <c r="AJ2707" s="108">
        <v>2704</v>
      </c>
      <c r="AK2707" s="115" t="s">
        <v>4209</v>
      </c>
      <c r="AL2707" s="38" t="s">
        <v>297</v>
      </c>
    </row>
    <row r="2708" spans="32:38" x14ac:dyDescent="0.25">
      <c r="AF2708" s="107">
        <v>2705</v>
      </c>
      <c r="AG2708" s="115" t="s">
        <v>3216</v>
      </c>
      <c r="AH2708" s="38" t="s">
        <v>297</v>
      </c>
      <c r="AJ2708" s="108">
        <v>2705</v>
      </c>
      <c r="AK2708" s="115" t="s">
        <v>4210</v>
      </c>
      <c r="AL2708" s="38" t="s">
        <v>297</v>
      </c>
    </row>
    <row r="2709" spans="32:38" x14ac:dyDescent="0.25">
      <c r="AF2709" s="107">
        <v>2706</v>
      </c>
      <c r="AG2709" s="115" t="s">
        <v>3217</v>
      </c>
      <c r="AH2709" s="38" t="s">
        <v>297</v>
      </c>
      <c r="AJ2709" s="108">
        <v>2706</v>
      </c>
      <c r="AK2709" s="115" t="s">
        <v>4211</v>
      </c>
      <c r="AL2709" s="38" t="s">
        <v>297</v>
      </c>
    </row>
    <row r="2710" spans="32:38" x14ac:dyDescent="0.25">
      <c r="AF2710" s="107">
        <v>2707</v>
      </c>
      <c r="AG2710" s="115" t="s">
        <v>3218</v>
      </c>
      <c r="AH2710" s="38" t="s">
        <v>297</v>
      </c>
      <c r="AJ2710" s="108">
        <v>2707</v>
      </c>
      <c r="AK2710" s="115" t="s">
        <v>4212</v>
      </c>
      <c r="AL2710" s="38" t="s">
        <v>297</v>
      </c>
    </row>
    <row r="2711" spans="32:38" x14ac:dyDescent="0.25">
      <c r="AF2711" s="107">
        <v>2708</v>
      </c>
      <c r="AG2711" s="115" t="s">
        <v>3219</v>
      </c>
      <c r="AH2711" s="38" t="s">
        <v>297</v>
      </c>
      <c r="AJ2711" s="108">
        <v>2708</v>
      </c>
      <c r="AK2711" s="115" t="s">
        <v>4213</v>
      </c>
      <c r="AL2711" s="38" t="s">
        <v>297</v>
      </c>
    </row>
    <row r="2712" spans="32:38" x14ac:dyDescent="0.25">
      <c r="AF2712" s="107">
        <v>2709</v>
      </c>
      <c r="AG2712" s="115" t="s">
        <v>3220</v>
      </c>
      <c r="AH2712" s="38" t="s">
        <v>297</v>
      </c>
      <c r="AJ2712" s="108">
        <v>2709</v>
      </c>
      <c r="AK2712" s="115" t="s">
        <v>4214</v>
      </c>
      <c r="AL2712" s="38" t="s">
        <v>297</v>
      </c>
    </row>
    <row r="2713" spans="32:38" x14ac:dyDescent="0.25">
      <c r="AF2713" s="107">
        <v>2710</v>
      </c>
      <c r="AG2713" s="115" t="s">
        <v>3221</v>
      </c>
      <c r="AH2713" s="38" t="s">
        <v>297</v>
      </c>
      <c r="AJ2713" s="108">
        <v>2710</v>
      </c>
      <c r="AK2713" s="115" t="s">
        <v>4215</v>
      </c>
      <c r="AL2713" s="38" t="s">
        <v>297</v>
      </c>
    </row>
    <row r="2714" spans="32:38" x14ac:dyDescent="0.25">
      <c r="AF2714" s="107">
        <v>2711</v>
      </c>
      <c r="AG2714" s="115" t="s">
        <v>3222</v>
      </c>
      <c r="AH2714" s="38" t="s">
        <v>297</v>
      </c>
      <c r="AJ2714" s="108">
        <v>2711</v>
      </c>
      <c r="AK2714" s="115" t="s">
        <v>4216</v>
      </c>
      <c r="AL2714" s="38" t="s">
        <v>297</v>
      </c>
    </row>
    <row r="2715" spans="32:38" x14ac:dyDescent="0.25">
      <c r="AF2715" s="107">
        <v>2712</v>
      </c>
      <c r="AG2715" s="115" t="s">
        <v>3223</v>
      </c>
      <c r="AH2715" s="38" t="s">
        <v>297</v>
      </c>
      <c r="AJ2715" s="108">
        <v>2712</v>
      </c>
      <c r="AK2715" s="115" t="s">
        <v>4217</v>
      </c>
      <c r="AL2715" s="38" t="s">
        <v>297</v>
      </c>
    </row>
    <row r="2716" spans="32:38" x14ac:dyDescent="0.25">
      <c r="AF2716" s="107">
        <v>2713</v>
      </c>
      <c r="AG2716" s="115" t="s">
        <v>3224</v>
      </c>
      <c r="AH2716" s="38" t="s">
        <v>297</v>
      </c>
      <c r="AJ2716" s="108">
        <v>2713</v>
      </c>
      <c r="AK2716" s="115" t="s">
        <v>4218</v>
      </c>
      <c r="AL2716" s="38" t="s">
        <v>297</v>
      </c>
    </row>
    <row r="2717" spans="32:38" x14ac:dyDescent="0.25">
      <c r="AF2717" s="107">
        <v>2714</v>
      </c>
      <c r="AG2717" s="115" t="s">
        <v>3225</v>
      </c>
      <c r="AH2717" s="38" t="s">
        <v>297</v>
      </c>
      <c r="AJ2717" s="108">
        <v>2714</v>
      </c>
      <c r="AK2717" s="115" t="s">
        <v>4219</v>
      </c>
      <c r="AL2717" s="38" t="s">
        <v>297</v>
      </c>
    </row>
    <row r="2718" spans="32:38" x14ac:dyDescent="0.25">
      <c r="AF2718" s="107">
        <v>2715</v>
      </c>
      <c r="AG2718" s="115" t="s">
        <v>3226</v>
      </c>
      <c r="AH2718" s="38" t="s">
        <v>297</v>
      </c>
      <c r="AJ2718" s="108">
        <v>2715</v>
      </c>
      <c r="AK2718" s="115" t="s">
        <v>4220</v>
      </c>
      <c r="AL2718" s="38" t="s">
        <v>297</v>
      </c>
    </row>
    <row r="2719" spans="32:38" x14ac:dyDescent="0.25">
      <c r="AF2719" s="107">
        <v>2716</v>
      </c>
      <c r="AG2719" s="115" t="s">
        <v>3227</v>
      </c>
      <c r="AH2719" s="38" t="s">
        <v>297</v>
      </c>
      <c r="AJ2719" s="108">
        <v>2716</v>
      </c>
      <c r="AK2719" s="115" t="s">
        <v>4221</v>
      </c>
      <c r="AL2719" s="38" t="s">
        <v>297</v>
      </c>
    </row>
    <row r="2720" spans="32:38" x14ac:dyDescent="0.25">
      <c r="AF2720" s="107">
        <v>2717</v>
      </c>
      <c r="AG2720" s="115" t="s">
        <v>3228</v>
      </c>
      <c r="AH2720" s="38" t="s">
        <v>297</v>
      </c>
      <c r="AJ2720" s="108">
        <v>2717</v>
      </c>
      <c r="AK2720" s="115" t="s">
        <v>4222</v>
      </c>
      <c r="AL2720" s="38" t="s">
        <v>297</v>
      </c>
    </row>
    <row r="2721" spans="32:38" x14ac:dyDescent="0.25">
      <c r="AF2721" s="107">
        <v>2718</v>
      </c>
      <c r="AG2721" s="115" t="s">
        <v>3229</v>
      </c>
      <c r="AH2721" s="38" t="s">
        <v>297</v>
      </c>
      <c r="AJ2721" s="108">
        <v>2718</v>
      </c>
      <c r="AK2721" s="115" t="s">
        <v>4223</v>
      </c>
      <c r="AL2721" s="38" t="s">
        <v>297</v>
      </c>
    </row>
    <row r="2722" spans="32:38" x14ac:dyDescent="0.25">
      <c r="AF2722" s="107">
        <v>2719</v>
      </c>
      <c r="AG2722" s="115" t="s">
        <v>3230</v>
      </c>
      <c r="AH2722" s="38" t="s">
        <v>297</v>
      </c>
      <c r="AJ2722" s="108">
        <v>2719</v>
      </c>
      <c r="AK2722" s="115" t="s">
        <v>4224</v>
      </c>
      <c r="AL2722" s="38" t="s">
        <v>297</v>
      </c>
    </row>
    <row r="2723" spans="32:38" x14ac:dyDescent="0.25">
      <c r="AF2723" s="107">
        <v>2720</v>
      </c>
      <c r="AG2723" s="115" t="s">
        <v>3231</v>
      </c>
      <c r="AH2723" s="38" t="s">
        <v>297</v>
      </c>
      <c r="AJ2723" s="108">
        <v>2720</v>
      </c>
      <c r="AK2723" s="115" t="s">
        <v>4225</v>
      </c>
      <c r="AL2723" s="38" t="s">
        <v>297</v>
      </c>
    </row>
    <row r="2724" spans="32:38" x14ac:dyDescent="0.25">
      <c r="AF2724" s="107">
        <v>2721</v>
      </c>
      <c r="AG2724" s="115" t="s">
        <v>3232</v>
      </c>
      <c r="AH2724" s="38" t="s">
        <v>297</v>
      </c>
      <c r="AJ2724" s="108">
        <v>2721</v>
      </c>
      <c r="AK2724" s="115" t="s">
        <v>4226</v>
      </c>
      <c r="AL2724" s="38" t="s">
        <v>297</v>
      </c>
    </row>
    <row r="2725" spans="32:38" x14ac:dyDescent="0.25">
      <c r="AF2725" s="107">
        <v>2722</v>
      </c>
      <c r="AG2725" s="115" t="s">
        <v>3233</v>
      </c>
      <c r="AH2725" s="38" t="s">
        <v>297</v>
      </c>
      <c r="AJ2725" s="108">
        <v>2722</v>
      </c>
      <c r="AK2725" s="115" t="s">
        <v>4227</v>
      </c>
      <c r="AL2725" s="38" t="s">
        <v>297</v>
      </c>
    </row>
    <row r="2726" spans="32:38" x14ac:dyDescent="0.25">
      <c r="AF2726" s="107">
        <v>2723</v>
      </c>
      <c r="AG2726" s="115" t="s">
        <v>3234</v>
      </c>
      <c r="AH2726" s="38" t="s">
        <v>297</v>
      </c>
      <c r="AJ2726" s="108">
        <v>2723</v>
      </c>
      <c r="AK2726" s="115" t="s">
        <v>4228</v>
      </c>
      <c r="AL2726" s="38" t="s">
        <v>297</v>
      </c>
    </row>
    <row r="2727" spans="32:38" x14ac:dyDescent="0.25">
      <c r="AF2727" s="107">
        <v>2724</v>
      </c>
      <c r="AG2727" s="115" t="s">
        <v>3235</v>
      </c>
      <c r="AH2727" s="38" t="s">
        <v>297</v>
      </c>
      <c r="AJ2727" s="108">
        <v>2724</v>
      </c>
      <c r="AK2727" s="115" t="s">
        <v>4229</v>
      </c>
      <c r="AL2727" s="38" t="s">
        <v>297</v>
      </c>
    </row>
    <row r="2728" spans="32:38" x14ac:dyDescent="0.25">
      <c r="AF2728" s="107">
        <v>2725</v>
      </c>
      <c r="AG2728" s="115" t="s">
        <v>3236</v>
      </c>
      <c r="AH2728" s="38" t="s">
        <v>297</v>
      </c>
      <c r="AJ2728" s="108">
        <v>2725</v>
      </c>
      <c r="AK2728" s="115" t="s">
        <v>4230</v>
      </c>
      <c r="AL2728" s="38" t="s">
        <v>297</v>
      </c>
    </row>
    <row r="2729" spans="32:38" x14ac:dyDescent="0.25">
      <c r="AF2729" s="107">
        <v>2726</v>
      </c>
      <c r="AG2729" s="115" t="s">
        <v>3237</v>
      </c>
      <c r="AH2729" s="38" t="s">
        <v>297</v>
      </c>
      <c r="AJ2729" s="108">
        <v>2726</v>
      </c>
      <c r="AK2729" s="115" t="s">
        <v>4231</v>
      </c>
      <c r="AL2729" s="38" t="s">
        <v>297</v>
      </c>
    </row>
    <row r="2730" spans="32:38" x14ac:dyDescent="0.25">
      <c r="AF2730" s="107">
        <v>2727</v>
      </c>
      <c r="AG2730" s="115" t="s">
        <v>3238</v>
      </c>
      <c r="AH2730" s="38" t="s">
        <v>297</v>
      </c>
      <c r="AJ2730" s="108">
        <v>2727</v>
      </c>
      <c r="AK2730" s="115" t="s">
        <v>4232</v>
      </c>
      <c r="AL2730" s="38" t="s">
        <v>297</v>
      </c>
    </row>
    <row r="2731" spans="32:38" x14ac:dyDescent="0.25">
      <c r="AF2731" s="107">
        <v>2728</v>
      </c>
      <c r="AG2731" s="115" t="s">
        <v>3239</v>
      </c>
      <c r="AH2731" s="38" t="s">
        <v>297</v>
      </c>
      <c r="AJ2731" s="108">
        <v>2728</v>
      </c>
      <c r="AK2731" s="115" t="s">
        <v>4233</v>
      </c>
      <c r="AL2731" s="38" t="s">
        <v>297</v>
      </c>
    </row>
    <row r="2732" spans="32:38" x14ac:dyDescent="0.25">
      <c r="AF2732" s="107">
        <v>2729</v>
      </c>
      <c r="AG2732" s="115" t="s">
        <v>3240</v>
      </c>
      <c r="AH2732" s="38" t="s">
        <v>297</v>
      </c>
      <c r="AJ2732" s="108">
        <v>2729</v>
      </c>
      <c r="AK2732" s="115" t="s">
        <v>4234</v>
      </c>
      <c r="AL2732" s="38" t="s">
        <v>297</v>
      </c>
    </row>
    <row r="2733" spans="32:38" x14ac:dyDescent="0.25">
      <c r="AF2733" s="107">
        <v>2730</v>
      </c>
      <c r="AG2733" s="115" t="s">
        <v>3241</v>
      </c>
      <c r="AH2733" s="38" t="s">
        <v>297</v>
      </c>
      <c r="AJ2733" s="108">
        <v>2730</v>
      </c>
      <c r="AK2733" s="115" t="s">
        <v>4235</v>
      </c>
      <c r="AL2733" s="38" t="s">
        <v>297</v>
      </c>
    </row>
    <row r="2734" spans="32:38" x14ac:dyDescent="0.25">
      <c r="AF2734" s="107">
        <v>2731</v>
      </c>
      <c r="AG2734" s="115" t="s">
        <v>3242</v>
      </c>
      <c r="AH2734" s="38" t="s">
        <v>297</v>
      </c>
      <c r="AJ2734" s="108">
        <v>2731</v>
      </c>
      <c r="AK2734" s="115" t="s">
        <v>4236</v>
      </c>
      <c r="AL2734" s="38" t="s">
        <v>297</v>
      </c>
    </row>
    <row r="2735" spans="32:38" x14ac:dyDescent="0.25">
      <c r="AF2735" s="107">
        <v>2732</v>
      </c>
      <c r="AG2735" s="115" t="s">
        <v>3243</v>
      </c>
      <c r="AH2735" s="38" t="s">
        <v>297</v>
      </c>
      <c r="AJ2735" s="108">
        <v>2732</v>
      </c>
      <c r="AK2735" s="115" t="s">
        <v>4237</v>
      </c>
      <c r="AL2735" s="38" t="s">
        <v>297</v>
      </c>
    </row>
    <row r="2736" spans="32:38" x14ac:dyDescent="0.25">
      <c r="AF2736" s="107">
        <v>2733</v>
      </c>
      <c r="AG2736" s="115" t="s">
        <v>3244</v>
      </c>
      <c r="AH2736" s="38" t="s">
        <v>297</v>
      </c>
      <c r="AJ2736" s="108">
        <v>2733</v>
      </c>
      <c r="AK2736" s="115" t="s">
        <v>4238</v>
      </c>
      <c r="AL2736" s="38" t="s">
        <v>297</v>
      </c>
    </row>
    <row r="2737" spans="32:38" x14ac:dyDescent="0.25">
      <c r="AF2737" s="107">
        <v>2734</v>
      </c>
      <c r="AG2737" s="115" t="s">
        <v>3245</v>
      </c>
      <c r="AH2737" s="38" t="s">
        <v>297</v>
      </c>
      <c r="AJ2737" s="108">
        <v>2734</v>
      </c>
      <c r="AK2737" s="115" t="s">
        <v>4239</v>
      </c>
      <c r="AL2737" s="38" t="s">
        <v>297</v>
      </c>
    </row>
    <row r="2738" spans="32:38" x14ac:dyDescent="0.25">
      <c r="AF2738" s="107">
        <v>2735</v>
      </c>
      <c r="AG2738" s="115" t="s">
        <v>3246</v>
      </c>
      <c r="AH2738" s="38" t="s">
        <v>297</v>
      </c>
      <c r="AJ2738" s="108">
        <v>2735</v>
      </c>
      <c r="AK2738" s="115" t="s">
        <v>4240</v>
      </c>
      <c r="AL2738" s="38" t="s">
        <v>297</v>
      </c>
    </row>
    <row r="2739" spans="32:38" x14ac:dyDescent="0.25">
      <c r="AF2739" s="107">
        <v>2736</v>
      </c>
      <c r="AG2739" s="115" t="s">
        <v>3247</v>
      </c>
      <c r="AH2739" s="38" t="s">
        <v>297</v>
      </c>
      <c r="AJ2739" s="108">
        <v>2736</v>
      </c>
      <c r="AK2739" s="115" t="s">
        <v>4241</v>
      </c>
      <c r="AL2739" s="38" t="s">
        <v>297</v>
      </c>
    </row>
    <row r="2740" spans="32:38" x14ac:dyDescent="0.25">
      <c r="AF2740" s="107">
        <v>2737</v>
      </c>
      <c r="AG2740" s="115" t="s">
        <v>3248</v>
      </c>
      <c r="AH2740" s="38" t="s">
        <v>297</v>
      </c>
      <c r="AJ2740" s="108">
        <v>2737</v>
      </c>
      <c r="AK2740" s="115" t="s">
        <v>4242</v>
      </c>
      <c r="AL2740" s="38" t="s">
        <v>297</v>
      </c>
    </row>
    <row r="2741" spans="32:38" x14ac:dyDescent="0.25">
      <c r="AF2741" s="107">
        <v>2738</v>
      </c>
      <c r="AG2741" s="115" t="s">
        <v>3249</v>
      </c>
      <c r="AH2741" s="38" t="s">
        <v>297</v>
      </c>
      <c r="AJ2741" s="108">
        <v>2738</v>
      </c>
      <c r="AK2741" s="115" t="s">
        <v>4243</v>
      </c>
      <c r="AL2741" s="38" t="s">
        <v>297</v>
      </c>
    </row>
    <row r="2742" spans="32:38" x14ac:dyDescent="0.25">
      <c r="AF2742" s="107">
        <v>2739</v>
      </c>
      <c r="AG2742" s="115" t="s">
        <v>3250</v>
      </c>
      <c r="AH2742" s="38" t="s">
        <v>297</v>
      </c>
      <c r="AJ2742" s="108">
        <v>2739</v>
      </c>
      <c r="AK2742" s="115" t="s">
        <v>4244</v>
      </c>
      <c r="AL2742" s="38" t="s">
        <v>297</v>
      </c>
    </row>
    <row r="2743" spans="32:38" x14ac:dyDescent="0.25">
      <c r="AF2743" s="107">
        <v>2740</v>
      </c>
      <c r="AG2743" s="115" t="s">
        <v>3251</v>
      </c>
      <c r="AH2743" s="38" t="s">
        <v>297</v>
      </c>
      <c r="AJ2743" s="108">
        <v>2740</v>
      </c>
      <c r="AK2743" s="115" t="s">
        <v>4245</v>
      </c>
      <c r="AL2743" s="38" t="s">
        <v>297</v>
      </c>
    </row>
    <row r="2744" spans="32:38" x14ac:dyDescent="0.25">
      <c r="AF2744" s="107">
        <v>2741</v>
      </c>
      <c r="AG2744" s="115" t="s">
        <v>3252</v>
      </c>
      <c r="AH2744" s="38" t="s">
        <v>297</v>
      </c>
      <c r="AJ2744" s="108">
        <v>2741</v>
      </c>
      <c r="AK2744" s="115" t="s">
        <v>4246</v>
      </c>
      <c r="AL2744" s="38" t="s">
        <v>297</v>
      </c>
    </row>
    <row r="2745" spans="32:38" x14ac:dyDescent="0.25">
      <c r="AF2745" s="107">
        <v>2742</v>
      </c>
      <c r="AG2745" s="115" t="s">
        <v>3253</v>
      </c>
      <c r="AH2745" s="38" t="s">
        <v>297</v>
      </c>
      <c r="AJ2745" s="108">
        <v>2742</v>
      </c>
      <c r="AK2745" s="115" t="s">
        <v>4247</v>
      </c>
      <c r="AL2745" s="38" t="s">
        <v>297</v>
      </c>
    </row>
    <row r="2746" spans="32:38" x14ac:dyDescent="0.25">
      <c r="AF2746" s="107">
        <v>2743</v>
      </c>
      <c r="AG2746" s="115" t="s">
        <v>3254</v>
      </c>
      <c r="AH2746" s="38" t="s">
        <v>297</v>
      </c>
      <c r="AJ2746" s="108">
        <v>2743</v>
      </c>
      <c r="AK2746" s="115" t="s">
        <v>4248</v>
      </c>
      <c r="AL2746" s="38" t="s">
        <v>297</v>
      </c>
    </row>
    <row r="2747" spans="32:38" x14ac:dyDescent="0.25">
      <c r="AF2747" s="107">
        <v>2744</v>
      </c>
      <c r="AG2747" s="115" t="s">
        <v>3255</v>
      </c>
      <c r="AH2747" s="38" t="s">
        <v>297</v>
      </c>
      <c r="AJ2747" s="108">
        <v>2744</v>
      </c>
      <c r="AK2747" s="115" t="s">
        <v>4249</v>
      </c>
      <c r="AL2747" s="38" t="s">
        <v>297</v>
      </c>
    </row>
    <row r="2748" spans="32:38" x14ac:dyDescent="0.25">
      <c r="AF2748" s="107">
        <v>2745</v>
      </c>
      <c r="AG2748" s="115" t="s">
        <v>3256</v>
      </c>
      <c r="AH2748" s="38" t="s">
        <v>297</v>
      </c>
      <c r="AJ2748" s="108">
        <v>2745</v>
      </c>
      <c r="AK2748" s="115" t="s">
        <v>4250</v>
      </c>
      <c r="AL2748" s="38" t="s">
        <v>297</v>
      </c>
    </row>
    <row r="2749" spans="32:38" x14ac:dyDescent="0.25">
      <c r="AF2749" s="107">
        <v>2746</v>
      </c>
      <c r="AG2749" s="115" t="s">
        <v>3257</v>
      </c>
      <c r="AH2749" s="38" t="s">
        <v>297</v>
      </c>
      <c r="AJ2749" s="108">
        <v>2746</v>
      </c>
      <c r="AK2749" s="115" t="s">
        <v>4251</v>
      </c>
      <c r="AL2749" s="38" t="s">
        <v>297</v>
      </c>
    </row>
    <row r="2750" spans="32:38" x14ac:dyDescent="0.25">
      <c r="AF2750" s="107">
        <v>2747</v>
      </c>
      <c r="AG2750" s="115" t="s">
        <v>3258</v>
      </c>
      <c r="AH2750" s="38" t="s">
        <v>297</v>
      </c>
      <c r="AJ2750" s="108">
        <v>2747</v>
      </c>
      <c r="AK2750" s="115" t="s">
        <v>4252</v>
      </c>
      <c r="AL2750" s="38" t="s">
        <v>297</v>
      </c>
    </row>
    <row r="2751" spans="32:38" x14ac:dyDescent="0.25">
      <c r="AF2751" s="107">
        <v>2748</v>
      </c>
      <c r="AG2751" s="115" t="s">
        <v>3259</v>
      </c>
      <c r="AH2751" s="38" t="s">
        <v>297</v>
      </c>
      <c r="AJ2751" s="108">
        <v>2748</v>
      </c>
      <c r="AK2751" s="115" t="s">
        <v>4253</v>
      </c>
      <c r="AL2751" s="38" t="s">
        <v>297</v>
      </c>
    </row>
    <row r="2752" spans="32:38" x14ac:dyDescent="0.25">
      <c r="AF2752" s="107">
        <v>2749</v>
      </c>
      <c r="AG2752" s="115" t="s">
        <v>3260</v>
      </c>
      <c r="AH2752" s="38" t="s">
        <v>297</v>
      </c>
      <c r="AJ2752" s="108">
        <v>2749</v>
      </c>
      <c r="AK2752" s="115" t="s">
        <v>4254</v>
      </c>
      <c r="AL2752" s="38" t="s">
        <v>297</v>
      </c>
    </row>
    <row r="2753" spans="32:38" x14ac:dyDescent="0.25">
      <c r="AF2753" s="107">
        <v>2750</v>
      </c>
      <c r="AG2753" s="115" t="s">
        <v>3261</v>
      </c>
      <c r="AH2753" s="38" t="s">
        <v>297</v>
      </c>
      <c r="AJ2753" s="108">
        <v>2750</v>
      </c>
      <c r="AK2753" s="115" t="s">
        <v>4255</v>
      </c>
      <c r="AL2753" s="38" t="s">
        <v>297</v>
      </c>
    </row>
    <row r="2754" spans="32:38" x14ac:dyDescent="0.25">
      <c r="AF2754" s="107">
        <v>2751</v>
      </c>
      <c r="AG2754" s="115" t="s">
        <v>3262</v>
      </c>
      <c r="AH2754" s="38" t="s">
        <v>297</v>
      </c>
      <c r="AJ2754" s="108">
        <v>2751</v>
      </c>
      <c r="AK2754" s="115" t="s">
        <v>4256</v>
      </c>
      <c r="AL2754" s="38" t="s">
        <v>297</v>
      </c>
    </row>
    <row r="2755" spans="32:38" x14ac:dyDescent="0.25">
      <c r="AF2755" s="107">
        <v>2752</v>
      </c>
      <c r="AG2755" s="115" t="s">
        <v>3263</v>
      </c>
      <c r="AH2755" s="38" t="s">
        <v>297</v>
      </c>
      <c r="AJ2755" s="108">
        <v>2752</v>
      </c>
      <c r="AK2755" s="115" t="s">
        <v>4257</v>
      </c>
      <c r="AL2755" s="38" t="s">
        <v>297</v>
      </c>
    </row>
    <row r="2756" spans="32:38" x14ac:dyDescent="0.25">
      <c r="AF2756" s="107">
        <v>2753</v>
      </c>
      <c r="AG2756" s="115" t="s">
        <v>3264</v>
      </c>
      <c r="AH2756" s="38" t="s">
        <v>297</v>
      </c>
      <c r="AJ2756" s="108">
        <v>2753</v>
      </c>
      <c r="AK2756" s="115" t="s">
        <v>4258</v>
      </c>
      <c r="AL2756" s="38" t="s">
        <v>297</v>
      </c>
    </row>
    <row r="2757" spans="32:38" x14ac:dyDescent="0.25">
      <c r="AF2757" s="107">
        <v>2754</v>
      </c>
      <c r="AG2757" s="115" t="s">
        <v>3265</v>
      </c>
      <c r="AH2757" s="38" t="s">
        <v>297</v>
      </c>
      <c r="AJ2757" s="108">
        <v>2754</v>
      </c>
      <c r="AK2757" s="115" t="s">
        <v>4259</v>
      </c>
      <c r="AL2757" s="38" t="s">
        <v>297</v>
      </c>
    </row>
    <row r="2758" spans="32:38" x14ac:dyDescent="0.25">
      <c r="AF2758" s="107">
        <v>2755</v>
      </c>
      <c r="AG2758" s="115" t="s">
        <v>3266</v>
      </c>
      <c r="AH2758" s="38" t="s">
        <v>297</v>
      </c>
      <c r="AJ2758" s="108">
        <v>2755</v>
      </c>
      <c r="AK2758" s="115" t="s">
        <v>4260</v>
      </c>
      <c r="AL2758" s="38" t="s">
        <v>297</v>
      </c>
    </row>
    <row r="2759" spans="32:38" x14ac:dyDescent="0.25">
      <c r="AF2759" s="107">
        <v>2756</v>
      </c>
      <c r="AG2759" s="115" t="s">
        <v>3267</v>
      </c>
      <c r="AH2759" s="38" t="s">
        <v>297</v>
      </c>
      <c r="AJ2759" s="108">
        <v>2756</v>
      </c>
      <c r="AK2759" s="115" t="s">
        <v>4261</v>
      </c>
      <c r="AL2759" s="38" t="s">
        <v>297</v>
      </c>
    </row>
    <row r="2760" spans="32:38" x14ac:dyDescent="0.25">
      <c r="AF2760" s="107">
        <v>2757</v>
      </c>
      <c r="AG2760" s="115" t="s">
        <v>3268</v>
      </c>
      <c r="AH2760" s="38" t="s">
        <v>297</v>
      </c>
      <c r="AJ2760" s="108">
        <v>2757</v>
      </c>
      <c r="AK2760" s="115" t="s">
        <v>4262</v>
      </c>
      <c r="AL2760" s="38" t="s">
        <v>297</v>
      </c>
    </row>
    <row r="2761" spans="32:38" x14ac:dyDescent="0.25">
      <c r="AF2761" s="107">
        <v>2758</v>
      </c>
      <c r="AG2761" s="115" t="s">
        <v>3269</v>
      </c>
      <c r="AH2761" s="38" t="s">
        <v>297</v>
      </c>
      <c r="AJ2761" s="108">
        <v>2758</v>
      </c>
      <c r="AK2761" s="115" t="s">
        <v>4263</v>
      </c>
      <c r="AL2761" s="38" t="s">
        <v>297</v>
      </c>
    </row>
    <row r="2762" spans="32:38" x14ac:dyDescent="0.25">
      <c r="AF2762" s="107">
        <v>2759</v>
      </c>
      <c r="AG2762" s="115" t="s">
        <v>3270</v>
      </c>
      <c r="AH2762" s="38" t="s">
        <v>297</v>
      </c>
      <c r="AJ2762" s="108">
        <v>2759</v>
      </c>
      <c r="AK2762" s="115" t="s">
        <v>4264</v>
      </c>
      <c r="AL2762" s="38" t="s">
        <v>297</v>
      </c>
    </row>
    <row r="2763" spans="32:38" x14ac:dyDescent="0.25">
      <c r="AF2763" s="107">
        <v>2760</v>
      </c>
      <c r="AG2763" s="115" t="s">
        <v>3271</v>
      </c>
      <c r="AH2763" s="38" t="s">
        <v>297</v>
      </c>
      <c r="AJ2763" s="108">
        <v>2760</v>
      </c>
      <c r="AK2763" s="115" t="s">
        <v>4265</v>
      </c>
      <c r="AL2763" s="38" t="s">
        <v>297</v>
      </c>
    </row>
    <row r="2764" spans="32:38" x14ac:dyDescent="0.25">
      <c r="AF2764" s="107">
        <v>2761</v>
      </c>
      <c r="AG2764" s="115" t="s">
        <v>3272</v>
      </c>
      <c r="AH2764" s="38" t="s">
        <v>297</v>
      </c>
      <c r="AJ2764" s="108">
        <v>2761</v>
      </c>
      <c r="AK2764" s="115" t="s">
        <v>4266</v>
      </c>
      <c r="AL2764" s="38" t="s">
        <v>297</v>
      </c>
    </row>
    <row r="2765" spans="32:38" x14ac:dyDescent="0.25">
      <c r="AF2765" s="107">
        <v>2762</v>
      </c>
      <c r="AG2765" s="115" t="s">
        <v>3273</v>
      </c>
      <c r="AH2765" s="38" t="s">
        <v>297</v>
      </c>
      <c r="AJ2765" s="108">
        <v>2762</v>
      </c>
      <c r="AK2765" s="115" t="s">
        <v>4267</v>
      </c>
      <c r="AL2765" s="38" t="s">
        <v>297</v>
      </c>
    </row>
    <row r="2766" spans="32:38" x14ac:dyDescent="0.25">
      <c r="AF2766" s="107">
        <v>2763</v>
      </c>
      <c r="AG2766" s="115" t="s">
        <v>3274</v>
      </c>
      <c r="AH2766" s="38" t="s">
        <v>297</v>
      </c>
      <c r="AJ2766" s="108">
        <v>2763</v>
      </c>
      <c r="AK2766" s="115" t="s">
        <v>4268</v>
      </c>
      <c r="AL2766" s="38" t="s">
        <v>297</v>
      </c>
    </row>
    <row r="2767" spans="32:38" x14ac:dyDescent="0.25">
      <c r="AF2767" s="107">
        <v>2764</v>
      </c>
      <c r="AG2767" s="115" t="s">
        <v>3275</v>
      </c>
      <c r="AH2767" s="38" t="s">
        <v>297</v>
      </c>
      <c r="AJ2767" s="108">
        <v>2764</v>
      </c>
      <c r="AK2767" s="115" t="s">
        <v>4269</v>
      </c>
      <c r="AL2767" s="38" t="s">
        <v>297</v>
      </c>
    </row>
    <row r="2768" spans="32:38" x14ac:dyDescent="0.25">
      <c r="AF2768" s="107">
        <v>2765</v>
      </c>
      <c r="AG2768" s="115" t="s">
        <v>3276</v>
      </c>
      <c r="AH2768" s="38" t="s">
        <v>297</v>
      </c>
      <c r="AJ2768" s="108">
        <v>2765</v>
      </c>
      <c r="AK2768" s="115" t="s">
        <v>4270</v>
      </c>
      <c r="AL2768" s="38" t="s">
        <v>297</v>
      </c>
    </row>
    <row r="2769" spans="32:38" x14ac:dyDescent="0.25">
      <c r="AF2769" s="107">
        <v>2766</v>
      </c>
      <c r="AG2769" s="115" t="s">
        <v>3277</v>
      </c>
      <c r="AH2769" s="38" t="s">
        <v>297</v>
      </c>
      <c r="AJ2769" s="108">
        <v>2766</v>
      </c>
      <c r="AK2769" s="115" t="s">
        <v>4271</v>
      </c>
      <c r="AL2769" s="38" t="s">
        <v>297</v>
      </c>
    </row>
    <row r="2770" spans="32:38" x14ac:dyDescent="0.25">
      <c r="AF2770" s="107">
        <v>2767</v>
      </c>
      <c r="AG2770" s="115" t="s">
        <v>3278</v>
      </c>
      <c r="AH2770" s="38" t="s">
        <v>297</v>
      </c>
      <c r="AJ2770" s="108">
        <v>2767</v>
      </c>
      <c r="AK2770" s="115" t="s">
        <v>4272</v>
      </c>
      <c r="AL2770" s="38" t="s">
        <v>297</v>
      </c>
    </row>
    <row r="2771" spans="32:38" x14ac:dyDescent="0.25">
      <c r="AF2771" s="107">
        <v>2768</v>
      </c>
      <c r="AG2771" s="115" t="s">
        <v>3279</v>
      </c>
      <c r="AH2771" s="38" t="s">
        <v>297</v>
      </c>
      <c r="AJ2771" s="108">
        <v>2768</v>
      </c>
      <c r="AK2771" s="115" t="s">
        <v>4273</v>
      </c>
      <c r="AL2771" s="38" t="s">
        <v>297</v>
      </c>
    </row>
    <row r="2772" spans="32:38" x14ac:dyDescent="0.25">
      <c r="AF2772" s="107">
        <v>2769</v>
      </c>
      <c r="AG2772" s="115" t="s">
        <v>3280</v>
      </c>
      <c r="AH2772" s="38" t="s">
        <v>297</v>
      </c>
      <c r="AJ2772" s="108">
        <v>2769</v>
      </c>
      <c r="AK2772" s="115" t="s">
        <v>4274</v>
      </c>
      <c r="AL2772" s="38" t="s">
        <v>297</v>
      </c>
    </row>
    <row r="2773" spans="32:38" x14ac:dyDescent="0.25">
      <c r="AF2773" s="107">
        <v>2770</v>
      </c>
      <c r="AG2773" s="115" t="s">
        <v>3281</v>
      </c>
      <c r="AH2773" s="38" t="s">
        <v>297</v>
      </c>
      <c r="AJ2773" s="108">
        <v>2770</v>
      </c>
      <c r="AK2773" s="115" t="s">
        <v>4275</v>
      </c>
      <c r="AL2773" s="38" t="s">
        <v>297</v>
      </c>
    </row>
    <row r="2774" spans="32:38" x14ac:dyDescent="0.25">
      <c r="AF2774" s="107">
        <v>2771</v>
      </c>
      <c r="AG2774" s="115" t="s">
        <v>3282</v>
      </c>
      <c r="AH2774" s="38" t="s">
        <v>297</v>
      </c>
      <c r="AJ2774" s="108">
        <v>2771</v>
      </c>
      <c r="AK2774" s="115" t="s">
        <v>4276</v>
      </c>
      <c r="AL2774" s="38" t="s">
        <v>297</v>
      </c>
    </row>
    <row r="2775" spans="32:38" x14ac:dyDescent="0.25">
      <c r="AF2775" s="107">
        <v>2772</v>
      </c>
      <c r="AG2775" s="115" t="s">
        <v>3283</v>
      </c>
      <c r="AH2775" s="38" t="s">
        <v>297</v>
      </c>
      <c r="AJ2775" s="108">
        <v>2772</v>
      </c>
      <c r="AK2775" s="115" t="s">
        <v>4277</v>
      </c>
      <c r="AL2775" s="38" t="s">
        <v>297</v>
      </c>
    </row>
    <row r="2776" spans="32:38" x14ac:dyDescent="0.25">
      <c r="AF2776" s="107">
        <v>2773</v>
      </c>
      <c r="AG2776" s="115" t="s">
        <v>3284</v>
      </c>
      <c r="AH2776" s="38" t="s">
        <v>297</v>
      </c>
      <c r="AJ2776" s="108">
        <v>2773</v>
      </c>
      <c r="AK2776" s="115" t="s">
        <v>4278</v>
      </c>
      <c r="AL2776" s="38" t="s">
        <v>297</v>
      </c>
    </row>
    <row r="2777" spans="32:38" x14ac:dyDescent="0.25">
      <c r="AF2777" s="107">
        <v>2774</v>
      </c>
      <c r="AG2777" s="115" t="s">
        <v>3285</v>
      </c>
      <c r="AH2777" s="38" t="s">
        <v>297</v>
      </c>
      <c r="AJ2777" s="108">
        <v>2774</v>
      </c>
      <c r="AK2777" s="115" t="s">
        <v>4279</v>
      </c>
      <c r="AL2777" s="38" t="s">
        <v>297</v>
      </c>
    </row>
    <row r="2778" spans="32:38" x14ac:dyDescent="0.25">
      <c r="AF2778" s="107">
        <v>2775</v>
      </c>
      <c r="AG2778" s="115" t="s">
        <v>3286</v>
      </c>
      <c r="AH2778" s="38" t="s">
        <v>297</v>
      </c>
      <c r="AJ2778" s="108">
        <v>2775</v>
      </c>
      <c r="AK2778" s="115" t="s">
        <v>4280</v>
      </c>
      <c r="AL2778" s="38" t="s">
        <v>297</v>
      </c>
    </row>
    <row r="2779" spans="32:38" x14ac:dyDescent="0.25">
      <c r="AF2779" s="107">
        <v>2776</v>
      </c>
      <c r="AG2779" s="115" t="s">
        <v>3287</v>
      </c>
      <c r="AH2779" s="38" t="s">
        <v>297</v>
      </c>
      <c r="AJ2779" s="108">
        <v>2776</v>
      </c>
      <c r="AK2779" s="115" t="s">
        <v>4281</v>
      </c>
      <c r="AL2779" s="38" t="s">
        <v>297</v>
      </c>
    </row>
    <row r="2780" spans="32:38" x14ac:dyDescent="0.25">
      <c r="AF2780" s="107">
        <v>2777</v>
      </c>
      <c r="AG2780" s="115" t="s">
        <v>3288</v>
      </c>
      <c r="AH2780" s="38" t="s">
        <v>297</v>
      </c>
      <c r="AJ2780" s="108">
        <v>2777</v>
      </c>
      <c r="AK2780" s="115" t="s">
        <v>4282</v>
      </c>
      <c r="AL2780" s="38" t="s">
        <v>297</v>
      </c>
    </row>
    <row r="2781" spans="32:38" x14ac:dyDescent="0.25">
      <c r="AF2781" s="107">
        <v>2778</v>
      </c>
      <c r="AG2781" s="115" t="s">
        <v>3289</v>
      </c>
      <c r="AH2781" s="38" t="s">
        <v>297</v>
      </c>
      <c r="AJ2781" s="108">
        <v>2778</v>
      </c>
      <c r="AK2781" s="115" t="s">
        <v>4283</v>
      </c>
      <c r="AL2781" s="38" t="s">
        <v>297</v>
      </c>
    </row>
    <row r="2782" spans="32:38" x14ac:dyDescent="0.25">
      <c r="AF2782" s="107">
        <v>2779</v>
      </c>
      <c r="AG2782" s="115" t="s">
        <v>3290</v>
      </c>
      <c r="AH2782" s="38" t="s">
        <v>297</v>
      </c>
      <c r="AJ2782" s="108">
        <v>2779</v>
      </c>
      <c r="AK2782" s="115" t="s">
        <v>4284</v>
      </c>
      <c r="AL2782" s="38" t="s">
        <v>297</v>
      </c>
    </row>
    <row r="2783" spans="32:38" x14ac:dyDescent="0.25">
      <c r="AF2783" s="107">
        <v>2780</v>
      </c>
      <c r="AG2783" s="115" t="s">
        <v>3291</v>
      </c>
      <c r="AH2783" s="38" t="s">
        <v>297</v>
      </c>
      <c r="AJ2783" s="108">
        <v>2780</v>
      </c>
      <c r="AK2783" s="115" t="s">
        <v>4285</v>
      </c>
      <c r="AL2783" s="38" t="s">
        <v>297</v>
      </c>
    </row>
    <row r="2784" spans="32:38" x14ac:dyDescent="0.25">
      <c r="AF2784" s="107">
        <v>2781</v>
      </c>
      <c r="AG2784" s="115" t="s">
        <v>3292</v>
      </c>
      <c r="AH2784" s="38" t="s">
        <v>297</v>
      </c>
      <c r="AJ2784" s="108">
        <v>2781</v>
      </c>
      <c r="AK2784" s="115" t="s">
        <v>4286</v>
      </c>
      <c r="AL2784" s="38" t="s">
        <v>297</v>
      </c>
    </row>
    <row r="2785" spans="32:38" x14ac:dyDescent="0.25">
      <c r="AF2785" s="107">
        <v>2782</v>
      </c>
      <c r="AG2785" s="115" t="s">
        <v>3293</v>
      </c>
      <c r="AH2785" s="38" t="s">
        <v>297</v>
      </c>
      <c r="AJ2785" s="108">
        <v>2782</v>
      </c>
      <c r="AK2785" s="115" t="s">
        <v>4287</v>
      </c>
      <c r="AL2785" s="38" t="s">
        <v>297</v>
      </c>
    </row>
    <row r="2786" spans="32:38" x14ac:dyDescent="0.25">
      <c r="AF2786" s="107">
        <v>2783</v>
      </c>
      <c r="AG2786" s="115" t="s">
        <v>3294</v>
      </c>
      <c r="AH2786" s="38" t="s">
        <v>297</v>
      </c>
      <c r="AJ2786" s="108">
        <v>2783</v>
      </c>
      <c r="AK2786" s="115" t="s">
        <v>4288</v>
      </c>
      <c r="AL2786" s="38" t="s">
        <v>297</v>
      </c>
    </row>
    <row r="2787" spans="32:38" x14ac:dyDescent="0.25">
      <c r="AF2787" s="107">
        <v>2784</v>
      </c>
      <c r="AG2787" s="115" t="s">
        <v>3295</v>
      </c>
      <c r="AH2787" s="38" t="s">
        <v>297</v>
      </c>
      <c r="AJ2787" s="108">
        <v>2784</v>
      </c>
      <c r="AK2787" s="115" t="s">
        <v>4289</v>
      </c>
      <c r="AL2787" s="38" t="s">
        <v>297</v>
      </c>
    </row>
    <row r="2788" spans="32:38" x14ac:dyDescent="0.25">
      <c r="AF2788" s="107">
        <v>2785</v>
      </c>
      <c r="AG2788" s="115" t="s">
        <v>3296</v>
      </c>
      <c r="AH2788" s="38" t="s">
        <v>297</v>
      </c>
      <c r="AJ2788" s="108">
        <v>2785</v>
      </c>
      <c r="AK2788" s="115" t="s">
        <v>4290</v>
      </c>
      <c r="AL2788" s="38" t="s">
        <v>297</v>
      </c>
    </row>
    <row r="2789" spans="32:38" x14ac:dyDescent="0.25">
      <c r="AF2789" s="107">
        <v>2786</v>
      </c>
      <c r="AG2789" s="115" t="s">
        <v>3297</v>
      </c>
      <c r="AH2789" s="38" t="s">
        <v>297</v>
      </c>
      <c r="AJ2789" s="108">
        <v>2786</v>
      </c>
      <c r="AK2789" s="115" t="s">
        <v>4291</v>
      </c>
      <c r="AL2789" s="38" t="s">
        <v>297</v>
      </c>
    </row>
    <row r="2790" spans="32:38" x14ac:dyDescent="0.25">
      <c r="AF2790" s="107">
        <v>2787</v>
      </c>
      <c r="AG2790" s="115" t="s">
        <v>3298</v>
      </c>
      <c r="AH2790" s="38" t="s">
        <v>297</v>
      </c>
      <c r="AJ2790" s="108">
        <v>2787</v>
      </c>
      <c r="AK2790" s="115" t="s">
        <v>4292</v>
      </c>
      <c r="AL2790" s="38" t="s">
        <v>297</v>
      </c>
    </row>
    <row r="2791" spans="32:38" x14ac:dyDescent="0.25">
      <c r="AF2791" s="107">
        <v>2788</v>
      </c>
      <c r="AG2791" s="115" t="s">
        <v>3299</v>
      </c>
      <c r="AH2791" s="38" t="s">
        <v>297</v>
      </c>
      <c r="AJ2791" s="108">
        <v>2788</v>
      </c>
      <c r="AK2791" s="115" t="s">
        <v>4293</v>
      </c>
      <c r="AL2791" s="38" t="s">
        <v>297</v>
      </c>
    </row>
    <row r="2792" spans="32:38" x14ac:dyDescent="0.25">
      <c r="AF2792" s="107">
        <v>2789</v>
      </c>
      <c r="AG2792" s="115" t="s">
        <v>3300</v>
      </c>
      <c r="AH2792" s="38" t="s">
        <v>297</v>
      </c>
      <c r="AJ2792" s="108">
        <v>2789</v>
      </c>
      <c r="AK2792" s="115" t="s">
        <v>4294</v>
      </c>
      <c r="AL2792" s="38" t="s">
        <v>297</v>
      </c>
    </row>
    <row r="2793" spans="32:38" x14ac:dyDescent="0.25">
      <c r="AF2793" s="107">
        <v>2790</v>
      </c>
      <c r="AG2793" s="115" t="s">
        <v>3301</v>
      </c>
      <c r="AH2793" s="38" t="s">
        <v>297</v>
      </c>
      <c r="AJ2793" s="108">
        <v>2790</v>
      </c>
      <c r="AK2793" s="115" t="s">
        <v>4295</v>
      </c>
      <c r="AL2793" s="38" t="s">
        <v>297</v>
      </c>
    </row>
    <row r="2794" spans="32:38" x14ac:dyDescent="0.25">
      <c r="AF2794" s="107">
        <v>2791</v>
      </c>
      <c r="AG2794" s="115" t="s">
        <v>3302</v>
      </c>
      <c r="AH2794" s="38" t="s">
        <v>297</v>
      </c>
      <c r="AJ2794" s="108">
        <v>2791</v>
      </c>
      <c r="AK2794" s="115" t="s">
        <v>4296</v>
      </c>
      <c r="AL2794" s="38" t="s">
        <v>297</v>
      </c>
    </row>
    <row r="2795" spans="32:38" x14ac:dyDescent="0.25">
      <c r="AF2795" s="107">
        <v>2792</v>
      </c>
      <c r="AG2795" s="115" t="s">
        <v>3303</v>
      </c>
      <c r="AH2795" s="38" t="s">
        <v>297</v>
      </c>
      <c r="AJ2795" s="108">
        <v>2792</v>
      </c>
      <c r="AK2795" s="115" t="s">
        <v>4297</v>
      </c>
      <c r="AL2795" s="38" t="s">
        <v>297</v>
      </c>
    </row>
    <row r="2796" spans="32:38" x14ac:dyDescent="0.25">
      <c r="AF2796" s="107">
        <v>2793</v>
      </c>
      <c r="AG2796" s="115" t="s">
        <v>3304</v>
      </c>
      <c r="AH2796" s="38" t="s">
        <v>297</v>
      </c>
      <c r="AJ2796" s="108">
        <v>2793</v>
      </c>
      <c r="AK2796" s="115" t="s">
        <v>4298</v>
      </c>
      <c r="AL2796" s="38" t="s">
        <v>297</v>
      </c>
    </row>
    <row r="2797" spans="32:38" x14ac:dyDescent="0.25">
      <c r="AF2797" s="107">
        <v>2794</v>
      </c>
      <c r="AG2797" s="115" t="s">
        <v>3305</v>
      </c>
      <c r="AH2797" s="38" t="s">
        <v>297</v>
      </c>
      <c r="AJ2797" s="108">
        <v>2794</v>
      </c>
      <c r="AK2797" s="115" t="s">
        <v>4299</v>
      </c>
      <c r="AL2797" s="38" t="s">
        <v>297</v>
      </c>
    </row>
    <row r="2798" spans="32:38" x14ac:dyDescent="0.25">
      <c r="AF2798" s="107">
        <v>2795</v>
      </c>
      <c r="AG2798" s="115" t="s">
        <v>3306</v>
      </c>
      <c r="AH2798" s="38" t="s">
        <v>297</v>
      </c>
      <c r="AJ2798" s="108">
        <v>2795</v>
      </c>
      <c r="AK2798" s="115" t="s">
        <v>4300</v>
      </c>
      <c r="AL2798" s="38" t="s">
        <v>297</v>
      </c>
    </row>
    <row r="2799" spans="32:38" x14ac:dyDescent="0.25">
      <c r="AF2799" s="107">
        <v>2796</v>
      </c>
      <c r="AG2799" s="115" t="s">
        <v>3307</v>
      </c>
      <c r="AH2799" s="38" t="s">
        <v>297</v>
      </c>
      <c r="AJ2799" s="108">
        <v>2796</v>
      </c>
      <c r="AK2799" s="115" t="s">
        <v>4301</v>
      </c>
      <c r="AL2799" s="38" t="s">
        <v>297</v>
      </c>
    </row>
    <row r="2800" spans="32:38" x14ac:dyDescent="0.25">
      <c r="AF2800" s="107">
        <v>2797</v>
      </c>
      <c r="AG2800" s="115" t="s">
        <v>3308</v>
      </c>
      <c r="AH2800" s="38" t="s">
        <v>297</v>
      </c>
      <c r="AJ2800" s="108">
        <v>2797</v>
      </c>
      <c r="AK2800" s="115" t="s">
        <v>4302</v>
      </c>
      <c r="AL2800" s="38" t="s">
        <v>297</v>
      </c>
    </row>
    <row r="2801" spans="32:38" x14ac:dyDescent="0.25">
      <c r="AF2801" s="107">
        <v>2798</v>
      </c>
      <c r="AG2801" s="115" t="s">
        <v>3309</v>
      </c>
      <c r="AH2801" s="38" t="s">
        <v>297</v>
      </c>
      <c r="AJ2801" s="108">
        <v>2798</v>
      </c>
      <c r="AK2801" s="115" t="s">
        <v>4303</v>
      </c>
      <c r="AL2801" s="38" t="s">
        <v>297</v>
      </c>
    </row>
    <row r="2802" spans="32:38" x14ac:dyDescent="0.25">
      <c r="AF2802" s="107">
        <v>2799</v>
      </c>
      <c r="AG2802" s="115" t="s">
        <v>3310</v>
      </c>
      <c r="AH2802" s="38" t="s">
        <v>297</v>
      </c>
      <c r="AJ2802" s="108">
        <v>2799</v>
      </c>
      <c r="AK2802" s="115" t="s">
        <v>4304</v>
      </c>
      <c r="AL2802" s="38" t="s">
        <v>297</v>
      </c>
    </row>
    <row r="2803" spans="32:38" x14ac:dyDescent="0.25">
      <c r="AF2803" s="107">
        <v>2800</v>
      </c>
      <c r="AG2803" s="115" t="s">
        <v>3311</v>
      </c>
      <c r="AH2803" s="38" t="s">
        <v>297</v>
      </c>
      <c r="AJ2803" s="108">
        <v>2800</v>
      </c>
      <c r="AK2803" s="115" t="s">
        <v>4305</v>
      </c>
      <c r="AL2803" s="38" t="s">
        <v>297</v>
      </c>
    </row>
    <row r="2804" spans="32:38" x14ac:dyDescent="0.25">
      <c r="AF2804" s="107">
        <v>2801</v>
      </c>
      <c r="AG2804" s="115" t="s">
        <v>3312</v>
      </c>
      <c r="AH2804" s="38" t="s">
        <v>297</v>
      </c>
      <c r="AJ2804" s="108">
        <v>2801</v>
      </c>
      <c r="AK2804" s="115" t="s">
        <v>4306</v>
      </c>
      <c r="AL2804" s="38" t="s">
        <v>297</v>
      </c>
    </row>
    <row r="2805" spans="32:38" x14ac:dyDescent="0.25">
      <c r="AF2805" s="107">
        <v>2802</v>
      </c>
      <c r="AG2805" s="115" t="s">
        <v>3313</v>
      </c>
      <c r="AH2805" s="38" t="s">
        <v>297</v>
      </c>
      <c r="AJ2805" s="108">
        <v>2802</v>
      </c>
      <c r="AK2805" s="115" t="s">
        <v>4307</v>
      </c>
      <c r="AL2805" s="38" t="s">
        <v>297</v>
      </c>
    </row>
    <row r="2806" spans="32:38" x14ac:dyDescent="0.25">
      <c r="AF2806" s="107">
        <v>2803</v>
      </c>
      <c r="AG2806" s="115" t="s">
        <v>3314</v>
      </c>
      <c r="AH2806" s="38" t="s">
        <v>297</v>
      </c>
      <c r="AJ2806" s="108">
        <v>2803</v>
      </c>
      <c r="AK2806" s="115" t="s">
        <v>4308</v>
      </c>
      <c r="AL2806" s="38" t="s">
        <v>297</v>
      </c>
    </row>
    <row r="2807" spans="32:38" x14ac:dyDescent="0.25">
      <c r="AF2807" s="107">
        <v>2804</v>
      </c>
      <c r="AG2807" s="115" t="s">
        <v>3315</v>
      </c>
      <c r="AH2807" s="38" t="s">
        <v>297</v>
      </c>
      <c r="AJ2807" s="108">
        <v>2804</v>
      </c>
      <c r="AK2807" s="115" t="s">
        <v>4309</v>
      </c>
      <c r="AL2807" s="38" t="s">
        <v>297</v>
      </c>
    </row>
    <row r="2808" spans="32:38" x14ac:dyDescent="0.25">
      <c r="AF2808" s="107">
        <v>2805</v>
      </c>
      <c r="AG2808" s="115" t="s">
        <v>3316</v>
      </c>
      <c r="AH2808" s="38" t="s">
        <v>297</v>
      </c>
      <c r="AJ2808" s="108">
        <v>2805</v>
      </c>
      <c r="AK2808" s="115" t="s">
        <v>4310</v>
      </c>
      <c r="AL2808" s="38" t="s">
        <v>297</v>
      </c>
    </row>
    <row r="2809" spans="32:38" x14ac:dyDescent="0.25">
      <c r="AF2809" s="107">
        <v>2806</v>
      </c>
      <c r="AG2809" s="115" t="s">
        <v>3317</v>
      </c>
      <c r="AH2809" s="38" t="s">
        <v>297</v>
      </c>
      <c r="AJ2809" s="108">
        <v>2806</v>
      </c>
      <c r="AK2809" s="115" t="s">
        <v>4311</v>
      </c>
      <c r="AL2809" s="38" t="s">
        <v>297</v>
      </c>
    </row>
    <row r="2810" spans="32:38" x14ac:dyDescent="0.25">
      <c r="AF2810" s="107">
        <v>2807</v>
      </c>
      <c r="AG2810" s="115" t="s">
        <v>3318</v>
      </c>
      <c r="AH2810" s="38" t="s">
        <v>297</v>
      </c>
      <c r="AJ2810" s="108">
        <v>2807</v>
      </c>
      <c r="AK2810" s="115" t="s">
        <v>4312</v>
      </c>
      <c r="AL2810" s="38" t="s">
        <v>297</v>
      </c>
    </row>
    <row r="2811" spans="32:38" x14ac:dyDescent="0.25">
      <c r="AF2811" s="107">
        <v>2808</v>
      </c>
      <c r="AG2811" s="115" t="s">
        <v>3319</v>
      </c>
      <c r="AH2811" s="38" t="s">
        <v>297</v>
      </c>
      <c r="AJ2811" s="108">
        <v>2808</v>
      </c>
      <c r="AK2811" s="115" t="s">
        <v>4313</v>
      </c>
      <c r="AL2811" s="38" t="s">
        <v>297</v>
      </c>
    </row>
    <row r="2812" spans="32:38" x14ac:dyDescent="0.25">
      <c r="AF2812" s="107">
        <v>2809</v>
      </c>
      <c r="AG2812" s="115" t="s">
        <v>3320</v>
      </c>
      <c r="AH2812" s="38" t="s">
        <v>297</v>
      </c>
      <c r="AJ2812" s="108">
        <v>2809</v>
      </c>
      <c r="AK2812" s="115" t="s">
        <v>4314</v>
      </c>
      <c r="AL2812" s="38" t="s">
        <v>297</v>
      </c>
    </row>
    <row r="2813" spans="32:38" x14ac:dyDescent="0.25">
      <c r="AF2813" s="107">
        <v>2810</v>
      </c>
      <c r="AG2813" s="115" t="s">
        <v>3321</v>
      </c>
      <c r="AH2813" s="38" t="s">
        <v>297</v>
      </c>
      <c r="AJ2813" s="108">
        <v>2810</v>
      </c>
      <c r="AK2813" s="115" t="s">
        <v>4315</v>
      </c>
      <c r="AL2813" s="38" t="s">
        <v>297</v>
      </c>
    </row>
    <row r="2814" spans="32:38" x14ac:dyDescent="0.25">
      <c r="AF2814" s="107">
        <v>2811</v>
      </c>
      <c r="AG2814" s="115" t="s">
        <v>3322</v>
      </c>
      <c r="AH2814" s="38" t="s">
        <v>297</v>
      </c>
      <c r="AJ2814" s="108">
        <v>2811</v>
      </c>
      <c r="AK2814" s="115" t="s">
        <v>4316</v>
      </c>
      <c r="AL2814" s="38" t="s">
        <v>297</v>
      </c>
    </row>
    <row r="2815" spans="32:38" x14ac:dyDescent="0.25">
      <c r="AF2815" s="107">
        <v>2812</v>
      </c>
      <c r="AG2815" s="115" t="s">
        <v>3323</v>
      </c>
      <c r="AH2815" s="38" t="s">
        <v>297</v>
      </c>
      <c r="AJ2815" s="108">
        <v>2812</v>
      </c>
      <c r="AK2815" s="115" t="s">
        <v>4317</v>
      </c>
      <c r="AL2815" s="38" t="s">
        <v>297</v>
      </c>
    </row>
    <row r="2816" spans="32:38" x14ac:dyDescent="0.25">
      <c r="AF2816" s="107">
        <v>2813</v>
      </c>
      <c r="AG2816" s="115" t="s">
        <v>3324</v>
      </c>
      <c r="AH2816" s="38" t="s">
        <v>297</v>
      </c>
      <c r="AJ2816" s="108">
        <v>2813</v>
      </c>
      <c r="AK2816" s="115" t="s">
        <v>4318</v>
      </c>
      <c r="AL2816" s="38" t="s">
        <v>297</v>
      </c>
    </row>
    <row r="2817" spans="32:38" x14ac:dyDescent="0.25">
      <c r="AF2817" s="107">
        <v>2814</v>
      </c>
      <c r="AG2817" s="115" t="s">
        <v>3325</v>
      </c>
      <c r="AH2817" s="38" t="s">
        <v>297</v>
      </c>
      <c r="AJ2817" s="108">
        <v>2814</v>
      </c>
      <c r="AK2817" s="115" t="s">
        <v>4319</v>
      </c>
      <c r="AL2817" s="38" t="s">
        <v>297</v>
      </c>
    </row>
    <row r="2818" spans="32:38" x14ac:dyDescent="0.25">
      <c r="AF2818" s="107">
        <v>2815</v>
      </c>
      <c r="AG2818" s="115" t="s">
        <v>3326</v>
      </c>
      <c r="AH2818" s="38" t="s">
        <v>297</v>
      </c>
      <c r="AJ2818" s="108">
        <v>2815</v>
      </c>
      <c r="AK2818" s="115" t="s">
        <v>4320</v>
      </c>
      <c r="AL2818" s="38" t="s">
        <v>297</v>
      </c>
    </row>
    <row r="2819" spans="32:38" x14ac:dyDescent="0.25">
      <c r="AF2819" s="107">
        <v>2816</v>
      </c>
      <c r="AG2819" s="115" t="s">
        <v>3327</v>
      </c>
      <c r="AH2819" s="38" t="s">
        <v>297</v>
      </c>
      <c r="AJ2819" s="108">
        <v>2816</v>
      </c>
      <c r="AK2819" s="115" t="s">
        <v>4321</v>
      </c>
      <c r="AL2819" s="38" t="s">
        <v>297</v>
      </c>
    </row>
    <row r="2820" spans="32:38" x14ac:dyDescent="0.25">
      <c r="AF2820" s="107">
        <v>2817</v>
      </c>
      <c r="AG2820" s="115" t="s">
        <v>3328</v>
      </c>
      <c r="AH2820" s="38" t="s">
        <v>297</v>
      </c>
      <c r="AJ2820" s="108">
        <v>2817</v>
      </c>
      <c r="AK2820" s="115" t="s">
        <v>4322</v>
      </c>
      <c r="AL2820" s="38" t="s">
        <v>297</v>
      </c>
    </row>
    <row r="2821" spans="32:38" x14ac:dyDescent="0.25">
      <c r="AF2821" s="107">
        <v>2818</v>
      </c>
      <c r="AG2821" s="115" t="s">
        <v>3329</v>
      </c>
      <c r="AH2821" s="38" t="s">
        <v>297</v>
      </c>
      <c r="AJ2821" s="108">
        <v>2818</v>
      </c>
      <c r="AK2821" s="115" t="s">
        <v>4323</v>
      </c>
      <c r="AL2821" s="38" t="s">
        <v>297</v>
      </c>
    </row>
    <row r="2822" spans="32:38" x14ac:dyDescent="0.25">
      <c r="AF2822" s="107">
        <v>2819</v>
      </c>
      <c r="AG2822" s="115" t="s">
        <v>3330</v>
      </c>
      <c r="AH2822" s="38" t="s">
        <v>297</v>
      </c>
      <c r="AJ2822" s="108">
        <v>2819</v>
      </c>
      <c r="AK2822" s="115" t="s">
        <v>4324</v>
      </c>
      <c r="AL2822" s="38" t="s">
        <v>297</v>
      </c>
    </row>
    <row r="2823" spans="32:38" x14ac:dyDescent="0.25">
      <c r="AF2823" s="107">
        <v>2820</v>
      </c>
      <c r="AG2823" s="115" t="s">
        <v>3331</v>
      </c>
      <c r="AH2823" s="38" t="s">
        <v>297</v>
      </c>
      <c r="AJ2823" s="108">
        <v>2820</v>
      </c>
      <c r="AK2823" s="115" t="s">
        <v>4325</v>
      </c>
      <c r="AL2823" s="38" t="s">
        <v>297</v>
      </c>
    </row>
    <row r="2824" spans="32:38" x14ac:dyDescent="0.25">
      <c r="AF2824" s="107">
        <v>2821</v>
      </c>
      <c r="AG2824" s="115" t="s">
        <v>3332</v>
      </c>
      <c r="AH2824" s="38" t="s">
        <v>297</v>
      </c>
      <c r="AJ2824" s="108">
        <v>2821</v>
      </c>
      <c r="AK2824" s="115" t="s">
        <v>4326</v>
      </c>
      <c r="AL2824" s="38" t="s">
        <v>297</v>
      </c>
    </row>
    <row r="2825" spans="32:38" x14ac:dyDescent="0.25">
      <c r="AF2825" s="107">
        <v>2822</v>
      </c>
      <c r="AG2825" s="115" t="s">
        <v>3333</v>
      </c>
      <c r="AH2825" s="38" t="s">
        <v>297</v>
      </c>
      <c r="AJ2825" s="108">
        <v>2822</v>
      </c>
      <c r="AK2825" s="115" t="s">
        <v>4327</v>
      </c>
      <c r="AL2825" s="38" t="s">
        <v>297</v>
      </c>
    </row>
    <row r="2826" spans="32:38" x14ac:dyDescent="0.25">
      <c r="AF2826" s="107">
        <v>2823</v>
      </c>
      <c r="AG2826" s="115" t="s">
        <v>3334</v>
      </c>
      <c r="AH2826" s="38" t="s">
        <v>297</v>
      </c>
      <c r="AJ2826" s="108">
        <v>2823</v>
      </c>
      <c r="AK2826" s="115" t="s">
        <v>4328</v>
      </c>
      <c r="AL2826" s="38" t="s">
        <v>297</v>
      </c>
    </row>
    <row r="2827" spans="32:38" x14ac:dyDescent="0.25">
      <c r="AF2827" s="107">
        <v>2824</v>
      </c>
      <c r="AG2827" s="115" t="s">
        <v>3335</v>
      </c>
      <c r="AH2827" s="38" t="s">
        <v>297</v>
      </c>
      <c r="AJ2827" s="108">
        <v>2824</v>
      </c>
      <c r="AK2827" s="115" t="s">
        <v>4329</v>
      </c>
      <c r="AL2827" s="38" t="s">
        <v>297</v>
      </c>
    </row>
    <row r="2828" spans="32:38" x14ac:dyDescent="0.25">
      <c r="AF2828" s="107">
        <v>2825</v>
      </c>
      <c r="AG2828" s="115" t="s">
        <v>3336</v>
      </c>
      <c r="AH2828" s="38" t="s">
        <v>297</v>
      </c>
      <c r="AJ2828" s="108">
        <v>2825</v>
      </c>
      <c r="AK2828" s="115" t="s">
        <v>4330</v>
      </c>
      <c r="AL2828" s="38" t="s">
        <v>297</v>
      </c>
    </row>
    <row r="2829" spans="32:38" x14ac:dyDescent="0.25">
      <c r="AF2829" s="107">
        <v>2826</v>
      </c>
      <c r="AG2829" s="115" t="s">
        <v>3337</v>
      </c>
      <c r="AH2829" s="38" t="s">
        <v>297</v>
      </c>
      <c r="AJ2829" s="108">
        <v>2826</v>
      </c>
      <c r="AK2829" s="115" t="s">
        <v>4331</v>
      </c>
      <c r="AL2829" s="38" t="s">
        <v>297</v>
      </c>
    </row>
    <row r="2830" spans="32:38" x14ac:dyDescent="0.25">
      <c r="AF2830" s="107">
        <v>2827</v>
      </c>
      <c r="AG2830" s="115" t="s">
        <v>3338</v>
      </c>
      <c r="AH2830" s="38" t="s">
        <v>297</v>
      </c>
      <c r="AJ2830" s="108">
        <v>2827</v>
      </c>
      <c r="AK2830" s="115" t="s">
        <v>4332</v>
      </c>
      <c r="AL2830" s="38" t="s">
        <v>297</v>
      </c>
    </row>
    <row r="2831" spans="32:38" x14ac:dyDescent="0.25">
      <c r="AF2831" s="107">
        <v>2828</v>
      </c>
      <c r="AG2831" s="115" t="s">
        <v>3339</v>
      </c>
      <c r="AH2831" s="38" t="s">
        <v>297</v>
      </c>
      <c r="AJ2831" s="108">
        <v>2828</v>
      </c>
      <c r="AK2831" s="115" t="s">
        <v>4333</v>
      </c>
      <c r="AL2831" s="38" t="s">
        <v>297</v>
      </c>
    </row>
    <row r="2832" spans="32:38" x14ac:dyDescent="0.25">
      <c r="AF2832" s="107">
        <v>2829</v>
      </c>
      <c r="AG2832" s="115" t="s">
        <v>3340</v>
      </c>
      <c r="AH2832" s="38" t="s">
        <v>297</v>
      </c>
      <c r="AJ2832" s="108">
        <v>2829</v>
      </c>
      <c r="AK2832" s="115" t="s">
        <v>4334</v>
      </c>
      <c r="AL2832" s="38" t="s">
        <v>297</v>
      </c>
    </row>
    <row r="2833" spans="32:38" x14ac:dyDescent="0.25">
      <c r="AF2833" s="107">
        <v>2830</v>
      </c>
      <c r="AG2833" s="115" t="s">
        <v>3341</v>
      </c>
      <c r="AH2833" s="38" t="s">
        <v>297</v>
      </c>
      <c r="AJ2833" s="108">
        <v>2830</v>
      </c>
      <c r="AK2833" s="115" t="s">
        <v>4335</v>
      </c>
      <c r="AL2833" s="38" t="s">
        <v>297</v>
      </c>
    </row>
    <row r="2834" spans="32:38" x14ac:dyDescent="0.25">
      <c r="AF2834" s="107">
        <v>2831</v>
      </c>
      <c r="AG2834" s="115" t="s">
        <v>3342</v>
      </c>
      <c r="AH2834" s="38" t="s">
        <v>297</v>
      </c>
      <c r="AJ2834" s="108">
        <v>2831</v>
      </c>
      <c r="AK2834" s="115" t="s">
        <v>4336</v>
      </c>
      <c r="AL2834" s="38" t="s">
        <v>297</v>
      </c>
    </row>
    <row r="2835" spans="32:38" x14ac:dyDescent="0.25">
      <c r="AF2835" s="107">
        <v>2832</v>
      </c>
      <c r="AG2835" s="115" t="s">
        <v>3343</v>
      </c>
      <c r="AH2835" s="38" t="s">
        <v>297</v>
      </c>
      <c r="AJ2835" s="108">
        <v>2832</v>
      </c>
      <c r="AK2835" s="115" t="s">
        <v>4337</v>
      </c>
      <c r="AL2835" s="38" t="s">
        <v>297</v>
      </c>
    </row>
    <row r="2836" spans="32:38" x14ac:dyDescent="0.25">
      <c r="AF2836" s="107">
        <v>2833</v>
      </c>
      <c r="AG2836" s="115" t="s">
        <v>3344</v>
      </c>
      <c r="AH2836" s="38" t="s">
        <v>297</v>
      </c>
      <c r="AJ2836" s="108">
        <v>2833</v>
      </c>
      <c r="AK2836" s="115" t="s">
        <v>4338</v>
      </c>
      <c r="AL2836" s="38" t="s">
        <v>297</v>
      </c>
    </row>
    <row r="2837" spans="32:38" x14ac:dyDescent="0.25">
      <c r="AF2837" s="107">
        <v>2834</v>
      </c>
      <c r="AG2837" s="115" t="s">
        <v>3345</v>
      </c>
      <c r="AH2837" s="38" t="s">
        <v>297</v>
      </c>
      <c r="AJ2837" s="108">
        <v>2834</v>
      </c>
      <c r="AK2837" s="115" t="s">
        <v>4339</v>
      </c>
      <c r="AL2837" s="38" t="s">
        <v>297</v>
      </c>
    </row>
    <row r="2838" spans="32:38" x14ac:dyDescent="0.25">
      <c r="AF2838" s="107">
        <v>2835</v>
      </c>
      <c r="AG2838" s="115" t="s">
        <v>3346</v>
      </c>
      <c r="AH2838" s="38" t="s">
        <v>297</v>
      </c>
      <c r="AJ2838" s="108">
        <v>2835</v>
      </c>
      <c r="AK2838" s="115" t="s">
        <v>4340</v>
      </c>
      <c r="AL2838" s="38" t="s">
        <v>297</v>
      </c>
    </row>
    <row r="2839" spans="32:38" x14ac:dyDescent="0.25">
      <c r="AF2839" s="107">
        <v>2836</v>
      </c>
      <c r="AG2839" s="115" t="s">
        <v>3347</v>
      </c>
      <c r="AH2839" s="38" t="s">
        <v>297</v>
      </c>
      <c r="AJ2839" s="108">
        <v>2836</v>
      </c>
      <c r="AK2839" s="115" t="s">
        <v>4341</v>
      </c>
      <c r="AL2839" s="38" t="s">
        <v>297</v>
      </c>
    </row>
    <row r="2840" spans="32:38" x14ac:dyDescent="0.25">
      <c r="AF2840" s="107">
        <v>2837</v>
      </c>
      <c r="AG2840" s="115" t="s">
        <v>3348</v>
      </c>
      <c r="AH2840" s="38" t="s">
        <v>297</v>
      </c>
      <c r="AJ2840" s="108">
        <v>2837</v>
      </c>
      <c r="AK2840" s="115" t="s">
        <v>4342</v>
      </c>
      <c r="AL2840" s="38" t="s">
        <v>297</v>
      </c>
    </row>
    <row r="2841" spans="32:38" x14ac:dyDescent="0.25">
      <c r="AF2841" s="107">
        <v>2838</v>
      </c>
      <c r="AG2841" s="115" t="s">
        <v>3349</v>
      </c>
      <c r="AH2841" s="38" t="s">
        <v>297</v>
      </c>
      <c r="AJ2841" s="108">
        <v>2838</v>
      </c>
      <c r="AK2841" s="115" t="s">
        <v>4343</v>
      </c>
      <c r="AL2841" s="38" t="s">
        <v>297</v>
      </c>
    </row>
    <row r="2842" spans="32:38" x14ac:dyDescent="0.25">
      <c r="AF2842" s="107">
        <v>2839</v>
      </c>
      <c r="AG2842" s="115" t="s">
        <v>3350</v>
      </c>
      <c r="AH2842" s="38" t="s">
        <v>297</v>
      </c>
      <c r="AJ2842" s="108">
        <v>2839</v>
      </c>
      <c r="AK2842" s="115" t="s">
        <v>4344</v>
      </c>
      <c r="AL2842" s="38" t="s">
        <v>297</v>
      </c>
    </row>
    <row r="2843" spans="32:38" x14ac:dyDescent="0.25">
      <c r="AF2843" s="107">
        <v>2840</v>
      </c>
      <c r="AG2843" s="115" t="s">
        <v>3351</v>
      </c>
      <c r="AH2843" s="38" t="s">
        <v>297</v>
      </c>
      <c r="AJ2843" s="108">
        <v>2840</v>
      </c>
      <c r="AK2843" s="115" t="s">
        <v>4345</v>
      </c>
      <c r="AL2843" s="38" t="s">
        <v>297</v>
      </c>
    </row>
    <row r="2844" spans="32:38" x14ac:dyDescent="0.25">
      <c r="AF2844" s="107">
        <v>2841</v>
      </c>
      <c r="AG2844" s="115" t="s">
        <v>3352</v>
      </c>
      <c r="AH2844" s="38" t="s">
        <v>297</v>
      </c>
      <c r="AJ2844" s="108">
        <v>2841</v>
      </c>
      <c r="AK2844" s="115" t="s">
        <v>4346</v>
      </c>
      <c r="AL2844" s="38" t="s">
        <v>297</v>
      </c>
    </row>
    <row r="2845" spans="32:38" x14ac:dyDescent="0.25">
      <c r="AF2845" s="107">
        <v>2842</v>
      </c>
      <c r="AG2845" s="115" t="s">
        <v>3353</v>
      </c>
      <c r="AH2845" s="38" t="s">
        <v>297</v>
      </c>
      <c r="AJ2845" s="108">
        <v>2842</v>
      </c>
      <c r="AK2845" s="115" t="s">
        <v>4347</v>
      </c>
      <c r="AL2845" s="38" t="s">
        <v>297</v>
      </c>
    </row>
    <row r="2846" spans="32:38" x14ac:dyDescent="0.25">
      <c r="AF2846" s="107">
        <v>2843</v>
      </c>
      <c r="AG2846" s="115" t="s">
        <v>3354</v>
      </c>
      <c r="AH2846" s="38" t="s">
        <v>297</v>
      </c>
      <c r="AJ2846" s="108">
        <v>2843</v>
      </c>
      <c r="AK2846" s="115" t="s">
        <v>4348</v>
      </c>
      <c r="AL2846" s="38" t="s">
        <v>297</v>
      </c>
    </row>
    <row r="2847" spans="32:38" x14ac:dyDescent="0.25">
      <c r="AF2847" s="107">
        <v>2844</v>
      </c>
      <c r="AG2847" s="115" t="s">
        <v>3355</v>
      </c>
      <c r="AH2847" s="38" t="s">
        <v>297</v>
      </c>
      <c r="AJ2847" s="108">
        <v>2844</v>
      </c>
      <c r="AK2847" s="115" t="s">
        <v>4349</v>
      </c>
      <c r="AL2847" s="38" t="s">
        <v>297</v>
      </c>
    </row>
    <row r="2848" spans="32:38" x14ac:dyDescent="0.25">
      <c r="AF2848" s="107">
        <v>2845</v>
      </c>
      <c r="AG2848" s="115" t="s">
        <v>3356</v>
      </c>
      <c r="AH2848" s="38" t="s">
        <v>297</v>
      </c>
      <c r="AJ2848" s="108">
        <v>2845</v>
      </c>
      <c r="AK2848" s="115" t="s">
        <v>4350</v>
      </c>
      <c r="AL2848" s="38" t="s">
        <v>297</v>
      </c>
    </row>
    <row r="2849" spans="32:38" x14ac:dyDescent="0.25">
      <c r="AF2849" s="107">
        <v>2846</v>
      </c>
      <c r="AG2849" s="115" t="s">
        <v>3357</v>
      </c>
      <c r="AH2849" s="38" t="s">
        <v>297</v>
      </c>
      <c r="AJ2849" s="108">
        <v>2846</v>
      </c>
      <c r="AK2849" s="115" t="s">
        <v>4351</v>
      </c>
      <c r="AL2849" s="38" t="s">
        <v>297</v>
      </c>
    </row>
    <row r="2850" spans="32:38" x14ac:dyDescent="0.25">
      <c r="AF2850" s="107">
        <v>2847</v>
      </c>
      <c r="AG2850" s="115" t="s">
        <v>3358</v>
      </c>
      <c r="AH2850" s="38" t="s">
        <v>297</v>
      </c>
      <c r="AJ2850" s="108">
        <v>2847</v>
      </c>
      <c r="AK2850" s="115" t="s">
        <v>4352</v>
      </c>
      <c r="AL2850" s="38" t="s">
        <v>297</v>
      </c>
    </row>
    <row r="2851" spans="32:38" x14ac:dyDescent="0.25">
      <c r="AF2851" s="107">
        <v>2848</v>
      </c>
      <c r="AG2851" s="115" t="s">
        <v>3359</v>
      </c>
      <c r="AH2851" s="38" t="s">
        <v>297</v>
      </c>
      <c r="AJ2851" s="108">
        <v>2848</v>
      </c>
      <c r="AK2851" s="115" t="s">
        <v>4353</v>
      </c>
      <c r="AL2851" s="38" t="s">
        <v>297</v>
      </c>
    </row>
    <row r="2852" spans="32:38" x14ac:dyDescent="0.25">
      <c r="AF2852" s="107">
        <v>2849</v>
      </c>
      <c r="AG2852" s="115" t="s">
        <v>3360</v>
      </c>
      <c r="AH2852" s="38" t="s">
        <v>297</v>
      </c>
      <c r="AJ2852" s="108">
        <v>2849</v>
      </c>
      <c r="AK2852" s="115" t="s">
        <v>4354</v>
      </c>
      <c r="AL2852" s="38" t="s">
        <v>297</v>
      </c>
    </row>
    <row r="2853" spans="32:38" x14ac:dyDescent="0.25">
      <c r="AF2853" s="107">
        <v>2850</v>
      </c>
      <c r="AG2853" s="115" t="s">
        <v>3361</v>
      </c>
      <c r="AH2853" s="38" t="s">
        <v>297</v>
      </c>
      <c r="AJ2853" s="108">
        <v>2850</v>
      </c>
      <c r="AK2853" s="115" t="s">
        <v>4355</v>
      </c>
      <c r="AL2853" s="38" t="s">
        <v>297</v>
      </c>
    </row>
    <row r="2854" spans="32:38" x14ac:dyDescent="0.25">
      <c r="AF2854" s="107">
        <v>2851</v>
      </c>
      <c r="AG2854" s="115" t="s">
        <v>3362</v>
      </c>
      <c r="AH2854" s="38" t="s">
        <v>297</v>
      </c>
      <c r="AJ2854" s="108">
        <v>2851</v>
      </c>
      <c r="AK2854" s="115" t="s">
        <v>4356</v>
      </c>
      <c r="AL2854" s="38" t="s">
        <v>297</v>
      </c>
    </row>
    <row r="2855" spans="32:38" x14ac:dyDescent="0.25">
      <c r="AF2855" s="107">
        <v>2852</v>
      </c>
      <c r="AG2855" s="115" t="s">
        <v>3363</v>
      </c>
      <c r="AH2855" s="38" t="s">
        <v>297</v>
      </c>
      <c r="AJ2855" s="108">
        <v>2852</v>
      </c>
      <c r="AK2855" s="115" t="s">
        <v>4357</v>
      </c>
      <c r="AL2855" s="38" t="s">
        <v>297</v>
      </c>
    </row>
    <row r="2856" spans="32:38" x14ac:dyDescent="0.25">
      <c r="AF2856" s="107">
        <v>2853</v>
      </c>
      <c r="AG2856" s="115" t="s">
        <v>3364</v>
      </c>
      <c r="AH2856" s="38" t="s">
        <v>297</v>
      </c>
      <c r="AJ2856" s="108">
        <v>2853</v>
      </c>
      <c r="AK2856" s="115" t="s">
        <v>4358</v>
      </c>
      <c r="AL2856" s="38" t="s">
        <v>297</v>
      </c>
    </row>
    <row r="2857" spans="32:38" x14ac:dyDescent="0.25">
      <c r="AF2857" s="107">
        <v>2854</v>
      </c>
      <c r="AG2857" s="115" t="s">
        <v>3365</v>
      </c>
      <c r="AH2857" s="38" t="s">
        <v>297</v>
      </c>
      <c r="AJ2857" s="108">
        <v>2854</v>
      </c>
      <c r="AK2857" s="115" t="s">
        <v>4359</v>
      </c>
      <c r="AL2857" s="38" t="s">
        <v>297</v>
      </c>
    </row>
    <row r="2858" spans="32:38" x14ac:dyDescent="0.25">
      <c r="AF2858" s="107">
        <v>2855</v>
      </c>
      <c r="AG2858" s="115" t="s">
        <v>3366</v>
      </c>
      <c r="AH2858" s="38" t="s">
        <v>297</v>
      </c>
      <c r="AJ2858" s="108">
        <v>2855</v>
      </c>
      <c r="AK2858" s="115" t="s">
        <v>4360</v>
      </c>
      <c r="AL2858" s="38" t="s">
        <v>297</v>
      </c>
    </row>
    <row r="2859" spans="32:38" x14ac:dyDescent="0.25">
      <c r="AF2859" s="107">
        <v>2856</v>
      </c>
      <c r="AG2859" s="115" t="s">
        <v>3367</v>
      </c>
      <c r="AH2859" s="38" t="s">
        <v>297</v>
      </c>
      <c r="AJ2859" s="108">
        <v>2856</v>
      </c>
      <c r="AK2859" s="115" t="s">
        <v>4361</v>
      </c>
      <c r="AL2859" s="38" t="s">
        <v>297</v>
      </c>
    </row>
    <row r="2860" spans="32:38" x14ac:dyDescent="0.25">
      <c r="AF2860" s="107">
        <v>2857</v>
      </c>
      <c r="AG2860" s="115" t="s">
        <v>3368</v>
      </c>
      <c r="AH2860" s="38" t="s">
        <v>297</v>
      </c>
      <c r="AJ2860" s="108">
        <v>2857</v>
      </c>
      <c r="AK2860" s="115" t="s">
        <v>4362</v>
      </c>
      <c r="AL2860" s="38" t="s">
        <v>297</v>
      </c>
    </row>
    <row r="2861" spans="32:38" x14ac:dyDescent="0.25">
      <c r="AF2861" s="107">
        <v>2858</v>
      </c>
      <c r="AG2861" s="115" t="s">
        <v>3369</v>
      </c>
      <c r="AH2861" s="38" t="s">
        <v>297</v>
      </c>
      <c r="AJ2861" s="108">
        <v>2858</v>
      </c>
      <c r="AK2861" s="115" t="s">
        <v>4363</v>
      </c>
      <c r="AL2861" s="38" t="s">
        <v>297</v>
      </c>
    </row>
    <row r="2862" spans="32:38" x14ac:dyDescent="0.25">
      <c r="AF2862" s="107">
        <v>2859</v>
      </c>
      <c r="AG2862" s="115" t="s">
        <v>3370</v>
      </c>
      <c r="AH2862" s="38" t="s">
        <v>297</v>
      </c>
      <c r="AJ2862" s="108">
        <v>2859</v>
      </c>
      <c r="AK2862" s="115" t="s">
        <v>4364</v>
      </c>
      <c r="AL2862" s="38" t="s">
        <v>297</v>
      </c>
    </row>
    <row r="2863" spans="32:38" x14ac:dyDescent="0.25">
      <c r="AF2863" s="107">
        <v>2860</v>
      </c>
      <c r="AG2863" s="115" t="s">
        <v>3371</v>
      </c>
      <c r="AH2863" s="38" t="s">
        <v>297</v>
      </c>
      <c r="AJ2863" s="108">
        <v>2860</v>
      </c>
      <c r="AK2863" s="115" t="s">
        <v>4365</v>
      </c>
      <c r="AL2863" s="38" t="s">
        <v>297</v>
      </c>
    </row>
    <row r="2864" spans="32:38" x14ac:dyDescent="0.25">
      <c r="AF2864" s="107">
        <v>2861</v>
      </c>
      <c r="AG2864" s="115" t="s">
        <v>3372</v>
      </c>
      <c r="AH2864" s="38" t="s">
        <v>297</v>
      </c>
      <c r="AJ2864" s="108">
        <v>2861</v>
      </c>
      <c r="AK2864" s="115" t="s">
        <v>4366</v>
      </c>
      <c r="AL2864" s="38" t="s">
        <v>297</v>
      </c>
    </row>
    <row r="2865" spans="32:38" x14ac:dyDescent="0.25">
      <c r="AF2865" s="107">
        <v>2862</v>
      </c>
      <c r="AG2865" s="115" t="s">
        <v>3373</v>
      </c>
      <c r="AH2865" s="38" t="s">
        <v>297</v>
      </c>
      <c r="AJ2865" s="108">
        <v>2862</v>
      </c>
      <c r="AK2865" s="115" t="s">
        <v>4367</v>
      </c>
      <c r="AL2865" s="38" t="s">
        <v>297</v>
      </c>
    </row>
    <row r="2866" spans="32:38" x14ac:dyDescent="0.25">
      <c r="AF2866" s="107">
        <v>2863</v>
      </c>
      <c r="AG2866" s="115" t="s">
        <v>3374</v>
      </c>
      <c r="AH2866" s="38" t="s">
        <v>297</v>
      </c>
      <c r="AJ2866" s="108">
        <v>2863</v>
      </c>
      <c r="AK2866" s="115" t="s">
        <v>4368</v>
      </c>
      <c r="AL2866" s="38" t="s">
        <v>297</v>
      </c>
    </row>
    <row r="2867" spans="32:38" x14ac:dyDescent="0.25">
      <c r="AF2867" s="107">
        <v>2864</v>
      </c>
      <c r="AG2867" s="115" t="s">
        <v>3375</v>
      </c>
      <c r="AH2867" s="38" t="s">
        <v>297</v>
      </c>
      <c r="AJ2867" s="108">
        <v>2864</v>
      </c>
      <c r="AK2867" s="115" t="s">
        <v>4369</v>
      </c>
      <c r="AL2867" s="38" t="s">
        <v>297</v>
      </c>
    </row>
    <row r="2868" spans="32:38" x14ac:dyDescent="0.25">
      <c r="AF2868" s="107">
        <v>2865</v>
      </c>
      <c r="AG2868" s="115" t="s">
        <v>3376</v>
      </c>
      <c r="AH2868" s="38" t="s">
        <v>297</v>
      </c>
      <c r="AJ2868" s="108">
        <v>2865</v>
      </c>
      <c r="AK2868" s="115" t="s">
        <v>4370</v>
      </c>
      <c r="AL2868" s="38" t="s">
        <v>297</v>
      </c>
    </row>
    <row r="2869" spans="32:38" x14ac:dyDescent="0.25">
      <c r="AF2869" s="107">
        <v>2866</v>
      </c>
      <c r="AG2869" s="115" t="s">
        <v>3377</v>
      </c>
      <c r="AH2869" s="38" t="s">
        <v>297</v>
      </c>
      <c r="AJ2869" s="108">
        <v>2866</v>
      </c>
      <c r="AK2869" s="115" t="s">
        <v>4371</v>
      </c>
      <c r="AL2869" s="38" t="s">
        <v>297</v>
      </c>
    </row>
    <row r="2870" spans="32:38" x14ac:dyDescent="0.25">
      <c r="AF2870" s="107">
        <v>2867</v>
      </c>
      <c r="AG2870" s="115" t="s">
        <v>3378</v>
      </c>
      <c r="AH2870" s="38" t="s">
        <v>297</v>
      </c>
      <c r="AJ2870" s="108">
        <v>2867</v>
      </c>
      <c r="AK2870" s="115" t="s">
        <v>4372</v>
      </c>
      <c r="AL2870" s="38" t="s">
        <v>297</v>
      </c>
    </row>
    <row r="2871" spans="32:38" x14ac:dyDescent="0.25">
      <c r="AF2871" s="107">
        <v>2868</v>
      </c>
      <c r="AG2871" s="115" t="s">
        <v>3379</v>
      </c>
      <c r="AH2871" s="38" t="s">
        <v>297</v>
      </c>
      <c r="AJ2871" s="108">
        <v>2868</v>
      </c>
      <c r="AK2871" s="115" t="s">
        <v>4373</v>
      </c>
      <c r="AL2871" s="38" t="s">
        <v>297</v>
      </c>
    </row>
    <row r="2872" spans="32:38" x14ac:dyDescent="0.25">
      <c r="AF2872" s="107">
        <v>2869</v>
      </c>
      <c r="AG2872" s="115" t="s">
        <v>3380</v>
      </c>
      <c r="AH2872" s="38" t="s">
        <v>297</v>
      </c>
      <c r="AJ2872" s="108">
        <v>2869</v>
      </c>
      <c r="AK2872" s="115" t="s">
        <v>4374</v>
      </c>
      <c r="AL2872" s="38" t="s">
        <v>297</v>
      </c>
    </row>
    <row r="2873" spans="32:38" x14ac:dyDescent="0.25">
      <c r="AF2873" s="107">
        <v>2870</v>
      </c>
      <c r="AG2873" s="115" t="s">
        <v>3381</v>
      </c>
      <c r="AH2873" s="38" t="s">
        <v>297</v>
      </c>
      <c r="AJ2873" s="108">
        <v>2870</v>
      </c>
      <c r="AK2873" s="115" t="s">
        <v>4375</v>
      </c>
      <c r="AL2873" s="38" t="s">
        <v>297</v>
      </c>
    </row>
    <row r="2874" spans="32:38" x14ac:dyDescent="0.25">
      <c r="AF2874" s="107">
        <v>2871</v>
      </c>
      <c r="AG2874" s="115" t="s">
        <v>3382</v>
      </c>
      <c r="AH2874" s="38" t="s">
        <v>297</v>
      </c>
      <c r="AJ2874" s="108">
        <v>2871</v>
      </c>
      <c r="AK2874" s="115" t="s">
        <v>4376</v>
      </c>
      <c r="AL2874" s="38" t="s">
        <v>297</v>
      </c>
    </row>
    <row r="2875" spans="32:38" x14ac:dyDescent="0.25">
      <c r="AF2875" s="107">
        <v>2872</v>
      </c>
      <c r="AG2875" s="115" t="s">
        <v>3383</v>
      </c>
      <c r="AH2875" s="38" t="s">
        <v>297</v>
      </c>
      <c r="AJ2875" s="108">
        <v>2872</v>
      </c>
      <c r="AK2875" s="115" t="s">
        <v>4377</v>
      </c>
      <c r="AL2875" s="38" t="s">
        <v>297</v>
      </c>
    </row>
    <row r="2876" spans="32:38" x14ac:dyDescent="0.25">
      <c r="AF2876" s="107">
        <v>2873</v>
      </c>
      <c r="AG2876" s="115" t="s">
        <v>3384</v>
      </c>
      <c r="AH2876" s="38" t="s">
        <v>297</v>
      </c>
      <c r="AJ2876" s="108">
        <v>2873</v>
      </c>
      <c r="AK2876" s="115" t="s">
        <v>4378</v>
      </c>
      <c r="AL2876" s="38" t="s">
        <v>297</v>
      </c>
    </row>
    <row r="2877" spans="32:38" x14ac:dyDescent="0.25">
      <c r="AF2877" s="107">
        <v>2874</v>
      </c>
      <c r="AG2877" s="115" t="s">
        <v>3385</v>
      </c>
      <c r="AH2877" s="38" t="s">
        <v>297</v>
      </c>
      <c r="AJ2877" s="108">
        <v>2874</v>
      </c>
      <c r="AK2877" s="115" t="s">
        <v>4379</v>
      </c>
      <c r="AL2877" s="38" t="s">
        <v>297</v>
      </c>
    </row>
    <row r="2878" spans="32:38" x14ac:dyDescent="0.25">
      <c r="AF2878" s="107">
        <v>2875</v>
      </c>
      <c r="AG2878" s="115" t="s">
        <v>3386</v>
      </c>
      <c r="AH2878" s="38" t="s">
        <v>297</v>
      </c>
      <c r="AJ2878" s="108">
        <v>2875</v>
      </c>
      <c r="AK2878" s="115" t="s">
        <v>4380</v>
      </c>
      <c r="AL2878" s="38" t="s">
        <v>297</v>
      </c>
    </row>
    <row r="2879" spans="32:38" x14ac:dyDescent="0.25">
      <c r="AF2879" s="107">
        <v>2876</v>
      </c>
      <c r="AG2879" s="115" t="s">
        <v>3387</v>
      </c>
      <c r="AH2879" s="38" t="s">
        <v>297</v>
      </c>
      <c r="AJ2879" s="108">
        <v>2876</v>
      </c>
      <c r="AK2879" s="115" t="s">
        <v>4381</v>
      </c>
      <c r="AL2879" s="38" t="s">
        <v>297</v>
      </c>
    </row>
    <row r="2880" spans="32:38" x14ac:dyDescent="0.25">
      <c r="AF2880" s="107">
        <v>2877</v>
      </c>
      <c r="AG2880" s="115" t="s">
        <v>3388</v>
      </c>
      <c r="AH2880" s="38" t="s">
        <v>297</v>
      </c>
      <c r="AJ2880" s="108">
        <v>2877</v>
      </c>
      <c r="AK2880" s="115" t="s">
        <v>4382</v>
      </c>
      <c r="AL2880" s="38" t="s">
        <v>297</v>
      </c>
    </row>
    <row r="2881" spans="32:38" x14ac:dyDescent="0.25">
      <c r="AF2881" s="107">
        <v>2878</v>
      </c>
      <c r="AG2881" s="115" t="s">
        <v>3389</v>
      </c>
      <c r="AH2881" s="38" t="s">
        <v>297</v>
      </c>
      <c r="AJ2881" s="108">
        <v>2878</v>
      </c>
      <c r="AK2881" s="115" t="s">
        <v>4383</v>
      </c>
      <c r="AL2881" s="38" t="s">
        <v>297</v>
      </c>
    </row>
    <row r="2882" spans="32:38" x14ac:dyDescent="0.25">
      <c r="AF2882" s="107">
        <v>2879</v>
      </c>
      <c r="AG2882" s="115" t="s">
        <v>3390</v>
      </c>
      <c r="AH2882" s="38" t="s">
        <v>297</v>
      </c>
      <c r="AJ2882" s="108">
        <v>2879</v>
      </c>
      <c r="AK2882" s="115" t="s">
        <v>4384</v>
      </c>
      <c r="AL2882" s="38" t="s">
        <v>297</v>
      </c>
    </row>
    <row r="2883" spans="32:38" x14ac:dyDescent="0.25">
      <c r="AF2883" s="107">
        <v>2880</v>
      </c>
      <c r="AG2883" s="115" t="s">
        <v>3391</v>
      </c>
      <c r="AH2883" s="38" t="s">
        <v>297</v>
      </c>
      <c r="AJ2883" s="108">
        <v>2880</v>
      </c>
      <c r="AK2883" s="115" t="s">
        <v>4385</v>
      </c>
      <c r="AL2883" s="38" t="s">
        <v>297</v>
      </c>
    </row>
    <row r="2884" spans="32:38" x14ac:dyDescent="0.25">
      <c r="AF2884" s="107">
        <v>2881</v>
      </c>
      <c r="AG2884" s="115" t="s">
        <v>3392</v>
      </c>
      <c r="AH2884" s="38" t="s">
        <v>297</v>
      </c>
      <c r="AJ2884" s="108">
        <v>2881</v>
      </c>
      <c r="AK2884" s="115" t="s">
        <v>4386</v>
      </c>
      <c r="AL2884" s="38" t="s">
        <v>297</v>
      </c>
    </row>
    <row r="2885" spans="32:38" x14ac:dyDescent="0.25">
      <c r="AF2885" s="107">
        <v>2882</v>
      </c>
      <c r="AG2885" s="115" t="s">
        <v>3393</v>
      </c>
      <c r="AH2885" s="38" t="s">
        <v>297</v>
      </c>
      <c r="AJ2885" s="108">
        <v>2882</v>
      </c>
      <c r="AK2885" s="115" t="s">
        <v>4387</v>
      </c>
      <c r="AL2885" s="38" t="s">
        <v>297</v>
      </c>
    </row>
    <row r="2886" spans="32:38" x14ac:dyDescent="0.25">
      <c r="AF2886" s="107">
        <v>2883</v>
      </c>
      <c r="AG2886" s="115" t="s">
        <v>3394</v>
      </c>
      <c r="AH2886" s="38" t="s">
        <v>297</v>
      </c>
      <c r="AJ2886" s="108">
        <v>2883</v>
      </c>
      <c r="AK2886" s="115" t="s">
        <v>4388</v>
      </c>
      <c r="AL2886" s="38" t="s">
        <v>297</v>
      </c>
    </row>
    <row r="2887" spans="32:38" x14ac:dyDescent="0.25">
      <c r="AF2887" s="107">
        <v>2884</v>
      </c>
      <c r="AG2887" s="115" t="s">
        <v>3395</v>
      </c>
      <c r="AH2887" s="38" t="s">
        <v>297</v>
      </c>
      <c r="AJ2887" s="108">
        <v>2884</v>
      </c>
      <c r="AK2887" s="115" t="s">
        <v>4389</v>
      </c>
      <c r="AL2887" s="38" t="s">
        <v>297</v>
      </c>
    </row>
    <row r="2888" spans="32:38" x14ac:dyDescent="0.25">
      <c r="AF2888" s="107">
        <v>2885</v>
      </c>
      <c r="AG2888" s="115" t="s">
        <v>3396</v>
      </c>
      <c r="AH2888" s="38" t="s">
        <v>297</v>
      </c>
      <c r="AJ2888" s="108">
        <v>2885</v>
      </c>
      <c r="AK2888" s="115" t="s">
        <v>4390</v>
      </c>
      <c r="AL2888" s="38" t="s">
        <v>297</v>
      </c>
    </row>
    <row r="2889" spans="32:38" x14ac:dyDescent="0.25">
      <c r="AF2889" s="107">
        <v>2886</v>
      </c>
      <c r="AG2889" s="115" t="s">
        <v>3397</v>
      </c>
      <c r="AH2889" s="38" t="s">
        <v>297</v>
      </c>
      <c r="AJ2889" s="108">
        <v>2886</v>
      </c>
      <c r="AK2889" s="115" t="s">
        <v>4391</v>
      </c>
      <c r="AL2889" s="38" t="s">
        <v>297</v>
      </c>
    </row>
    <row r="2890" spans="32:38" x14ac:dyDescent="0.25">
      <c r="AF2890" s="107">
        <v>2887</v>
      </c>
      <c r="AG2890" s="115" t="s">
        <v>3398</v>
      </c>
      <c r="AH2890" s="38" t="s">
        <v>297</v>
      </c>
      <c r="AJ2890" s="108">
        <v>2887</v>
      </c>
      <c r="AK2890" s="115" t="s">
        <v>4392</v>
      </c>
      <c r="AL2890" s="38" t="s">
        <v>297</v>
      </c>
    </row>
    <row r="2891" spans="32:38" x14ac:dyDescent="0.25">
      <c r="AF2891" s="107">
        <v>2888</v>
      </c>
      <c r="AG2891" s="115" t="s">
        <v>3399</v>
      </c>
      <c r="AH2891" s="38" t="s">
        <v>297</v>
      </c>
      <c r="AJ2891" s="108">
        <v>2888</v>
      </c>
      <c r="AK2891" s="115" t="s">
        <v>4393</v>
      </c>
      <c r="AL2891" s="38" t="s">
        <v>297</v>
      </c>
    </row>
    <row r="2892" spans="32:38" x14ac:dyDescent="0.25">
      <c r="AF2892" s="107">
        <v>2889</v>
      </c>
      <c r="AG2892" s="115" t="s">
        <v>3400</v>
      </c>
      <c r="AH2892" s="38" t="s">
        <v>297</v>
      </c>
      <c r="AJ2892" s="108">
        <v>2889</v>
      </c>
      <c r="AK2892" s="115" t="s">
        <v>4394</v>
      </c>
      <c r="AL2892" s="38" t="s">
        <v>297</v>
      </c>
    </row>
    <row r="2893" spans="32:38" x14ac:dyDescent="0.25">
      <c r="AF2893" s="107">
        <v>2890</v>
      </c>
      <c r="AG2893" s="115" t="s">
        <v>3401</v>
      </c>
      <c r="AH2893" s="38" t="s">
        <v>297</v>
      </c>
      <c r="AJ2893" s="108">
        <v>2890</v>
      </c>
      <c r="AK2893" s="115" t="s">
        <v>4395</v>
      </c>
      <c r="AL2893" s="38" t="s">
        <v>297</v>
      </c>
    </row>
    <row r="2894" spans="32:38" x14ac:dyDescent="0.25">
      <c r="AF2894" s="107">
        <v>2891</v>
      </c>
      <c r="AG2894" s="115" t="s">
        <v>3402</v>
      </c>
      <c r="AH2894" s="38" t="s">
        <v>297</v>
      </c>
      <c r="AJ2894" s="108">
        <v>2891</v>
      </c>
      <c r="AK2894" s="115" t="s">
        <v>4396</v>
      </c>
      <c r="AL2894" s="38" t="s">
        <v>297</v>
      </c>
    </row>
    <row r="2895" spans="32:38" x14ac:dyDescent="0.25">
      <c r="AF2895" s="107">
        <v>2892</v>
      </c>
      <c r="AG2895" s="115" t="s">
        <v>3403</v>
      </c>
      <c r="AH2895" s="38" t="s">
        <v>297</v>
      </c>
      <c r="AJ2895" s="108">
        <v>2892</v>
      </c>
      <c r="AK2895" s="115" t="s">
        <v>4397</v>
      </c>
      <c r="AL2895" s="38" t="s">
        <v>297</v>
      </c>
    </row>
    <row r="2896" spans="32:38" x14ac:dyDescent="0.25">
      <c r="AF2896" s="107">
        <v>2893</v>
      </c>
      <c r="AG2896" s="115" t="s">
        <v>3404</v>
      </c>
      <c r="AH2896" s="38" t="s">
        <v>297</v>
      </c>
      <c r="AJ2896" s="108">
        <v>2893</v>
      </c>
      <c r="AK2896" s="115" t="s">
        <v>4398</v>
      </c>
      <c r="AL2896" s="38" t="s">
        <v>297</v>
      </c>
    </row>
    <row r="2897" spans="32:38" x14ac:dyDescent="0.25">
      <c r="AF2897" s="107">
        <v>2894</v>
      </c>
      <c r="AG2897" s="115" t="s">
        <v>3405</v>
      </c>
      <c r="AH2897" s="38" t="s">
        <v>297</v>
      </c>
      <c r="AJ2897" s="108">
        <v>2894</v>
      </c>
      <c r="AK2897" s="115" t="s">
        <v>4399</v>
      </c>
      <c r="AL2897" s="38" t="s">
        <v>297</v>
      </c>
    </row>
    <row r="2898" spans="32:38" x14ac:dyDescent="0.25">
      <c r="AF2898" s="107">
        <v>2895</v>
      </c>
      <c r="AG2898" s="115" t="s">
        <v>3406</v>
      </c>
      <c r="AH2898" s="38" t="s">
        <v>297</v>
      </c>
      <c r="AJ2898" s="108">
        <v>2895</v>
      </c>
      <c r="AK2898" s="115" t="s">
        <v>4400</v>
      </c>
      <c r="AL2898" s="38" t="s">
        <v>297</v>
      </c>
    </row>
    <row r="2899" spans="32:38" x14ac:dyDescent="0.25">
      <c r="AF2899" s="107">
        <v>2896</v>
      </c>
      <c r="AG2899" s="115" t="s">
        <v>3407</v>
      </c>
      <c r="AH2899" s="38" t="s">
        <v>297</v>
      </c>
      <c r="AJ2899" s="108">
        <v>2896</v>
      </c>
      <c r="AK2899" s="115" t="s">
        <v>4401</v>
      </c>
      <c r="AL2899" s="38" t="s">
        <v>297</v>
      </c>
    </row>
    <row r="2900" spans="32:38" x14ac:dyDescent="0.25">
      <c r="AF2900" s="107">
        <v>2897</v>
      </c>
      <c r="AG2900" s="115" t="s">
        <v>3408</v>
      </c>
      <c r="AH2900" s="38" t="s">
        <v>297</v>
      </c>
      <c r="AJ2900" s="108">
        <v>2897</v>
      </c>
      <c r="AK2900" s="115" t="s">
        <v>4402</v>
      </c>
      <c r="AL2900" s="38" t="s">
        <v>297</v>
      </c>
    </row>
    <row r="2901" spans="32:38" x14ac:dyDescent="0.25">
      <c r="AF2901" s="107">
        <v>2898</v>
      </c>
      <c r="AG2901" s="115" t="s">
        <v>3409</v>
      </c>
      <c r="AH2901" s="38" t="s">
        <v>297</v>
      </c>
      <c r="AJ2901" s="108">
        <v>2898</v>
      </c>
      <c r="AK2901" s="115" t="s">
        <v>4403</v>
      </c>
      <c r="AL2901" s="38" t="s">
        <v>297</v>
      </c>
    </row>
    <row r="2902" spans="32:38" x14ac:dyDescent="0.25">
      <c r="AF2902" s="107">
        <v>2899</v>
      </c>
      <c r="AG2902" s="115" t="s">
        <v>3410</v>
      </c>
      <c r="AH2902" s="38" t="s">
        <v>297</v>
      </c>
      <c r="AJ2902" s="108">
        <v>2899</v>
      </c>
      <c r="AK2902" s="115" t="s">
        <v>4404</v>
      </c>
      <c r="AL2902" s="38" t="s">
        <v>297</v>
      </c>
    </row>
    <row r="2903" spans="32:38" x14ac:dyDescent="0.25">
      <c r="AF2903" s="107">
        <v>2900</v>
      </c>
      <c r="AG2903" s="115" t="s">
        <v>3411</v>
      </c>
      <c r="AH2903" s="38" t="s">
        <v>297</v>
      </c>
      <c r="AJ2903" s="108">
        <v>2900</v>
      </c>
      <c r="AK2903" s="115" t="s">
        <v>4405</v>
      </c>
      <c r="AL2903" s="38" t="s">
        <v>297</v>
      </c>
    </row>
    <row r="2904" spans="32:38" x14ac:dyDescent="0.25">
      <c r="AF2904" s="107">
        <v>2901</v>
      </c>
      <c r="AG2904" s="115" t="s">
        <v>3412</v>
      </c>
      <c r="AH2904" s="38" t="s">
        <v>297</v>
      </c>
      <c r="AJ2904" s="108">
        <v>2901</v>
      </c>
      <c r="AK2904" s="115" t="s">
        <v>4406</v>
      </c>
      <c r="AL2904" s="38" t="s">
        <v>297</v>
      </c>
    </row>
    <row r="2905" spans="32:38" x14ac:dyDescent="0.25">
      <c r="AF2905" s="107">
        <v>2902</v>
      </c>
      <c r="AG2905" s="115" t="s">
        <v>3413</v>
      </c>
      <c r="AH2905" s="38" t="s">
        <v>297</v>
      </c>
      <c r="AJ2905" s="108">
        <v>2902</v>
      </c>
      <c r="AK2905" s="115" t="s">
        <v>4407</v>
      </c>
      <c r="AL2905" s="38" t="s">
        <v>297</v>
      </c>
    </row>
    <row r="2906" spans="32:38" x14ac:dyDescent="0.25">
      <c r="AF2906" s="107">
        <v>2903</v>
      </c>
      <c r="AG2906" s="115" t="s">
        <v>3414</v>
      </c>
      <c r="AH2906" s="38" t="s">
        <v>297</v>
      </c>
      <c r="AJ2906" s="108">
        <v>2903</v>
      </c>
      <c r="AK2906" s="115" t="s">
        <v>4408</v>
      </c>
      <c r="AL2906" s="38" t="s">
        <v>297</v>
      </c>
    </row>
    <row r="2907" spans="32:38" x14ac:dyDescent="0.25">
      <c r="AF2907" s="107">
        <v>2904</v>
      </c>
      <c r="AG2907" s="115" t="s">
        <v>3415</v>
      </c>
      <c r="AH2907" s="38" t="s">
        <v>297</v>
      </c>
      <c r="AJ2907" s="108">
        <v>2904</v>
      </c>
      <c r="AK2907" s="115" t="s">
        <v>4409</v>
      </c>
      <c r="AL2907" s="38" t="s">
        <v>297</v>
      </c>
    </row>
    <row r="2908" spans="32:38" x14ac:dyDescent="0.25">
      <c r="AF2908" s="107">
        <v>2905</v>
      </c>
      <c r="AG2908" s="115" t="s">
        <v>3416</v>
      </c>
      <c r="AH2908" s="38" t="s">
        <v>297</v>
      </c>
      <c r="AJ2908" s="108">
        <v>2905</v>
      </c>
      <c r="AK2908" s="115" t="s">
        <v>4410</v>
      </c>
      <c r="AL2908" s="38" t="s">
        <v>297</v>
      </c>
    </row>
    <row r="2909" spans="32:38" x14ac:dyDescent="0.25">
      <c r="AF2909" s="107">
        <v>2906</v>
      </c>
      <c r="AG2909" s="115" t="s">
        <v>3417</v>
      </c>
      <c r="AH2909" s="38" t="s">
        <v>297</v>
      </c>
      <c r="AJ2909" s="108">
        <v>2906</v>
      </c>
      <c r="AK2909" s="115" t="s">
        <v>4411</v>
      </c>
      <c r="AL2909" s="38" t="s">
        <v>297</v>
      </c>
    </row>
    <row r="2910" spans="32:38" x14ac:dyDescent="0.25">
      <c r="AF2910" s="107">
        <v>2907</v>
      </c>
      <c r="AG2910" s="115" t="s">
        <v>3418</v>
      </c>
      <c r="AH2910" s="38" t="s">
        <v>297</v>
      </c>
      <c r="AJ2910" s="108">
        <v>2907</v>
      </c>
      <c r="AK2910" s="115" t="s">
        <v>4412</v>
      </c>
      <c r="AL2910" s="38" t="s">
        <v>297</v>
      </c>
    </row>
    <row r="2911" spans="32:38" x14ac:dyDescent="0.25">
      <c r="AF2911" s="107">
        <v>2908</v>
      </c>
      <c r="AG2911" s="115" t="s">
        <v>3419</v>
      </c>
      <c r="AH2911" s="38" t="s">
        <v>297</v>
      </c>
      <c r="AJ2911" s="108">
        <v>2908</v>
      </c>
      <c r="AK2911" s="115" t="s">
        <v>4413</v>
      </c>
      <c r="AL2911" s="38" t="s">
        <v>297</v>
      </c>
    </row>
    <row r="2912" spans="32:38" x14ac:dyDescent="0.25">
      <c r="AF2912" s="107">
        <v>2909</v>
      </c>
      <c r="AG2912" s="115" t="s">
        <v>3420</v>
      </c>
      <c r="AH2912" s="38" t="s">
        <v>297</v>
      </c>
      <c r="AJ2912" s="108">
        <v>2909</v>
      </c>
      <c r="AK2912" s="115" t="s">
        <v>4414</v>
      </c>
      <c r="AL2912" s="38" t="s">
        <v>297</v>
      </c>
    </row>
    <row r="2913" spans="32:38" x14ac:dyDescent="0.25">
      <c r="AF2913" s="107">
        <v>2910</v>
      </c>
      <c r="AG2913" s="115" t="s">
        <v>3421</v>
      </c>
      <c r="AH2913" s="38" t="s">
        <v>297</v>
      </c>
      <c r="AJ2913" s="108">
        <v>2910</v>
      </c>
      <c r="AK2913" s="115" t="s">
        <v>4415</v>
      </c>
      <c r="AL2913" s="38" t="s">
        <v>297</v>
      </c>
    </row>
    <row r="2914" spans="32:38" x14ac:dyDescent="0.25">
      <c r="AF2914" s="107">
        <v>2911</v>
      </c>
      <c r="AG2914" s="115" t="s">
        <v>3422</v>
      </c>
      <c r="AH2914" s="38" t="s">
        <v>297</v>
      </c>
      <c r="AJ2914" s="108">
        <v>2911</v>
      </c>
      <c r="AK2914" s="115" t="s">
        <v>4416</v>
      </c>
      <c r="AL2914" s="38" t="s">
        <v>297</v>
      </c>
    </row>
    <row r="2915" spans="32:38" x14ac:dyDescent="0.25">
      <c r="AF2915" s="107">
        <v>2912</v>
      </c>
      <c r="AG2915" s="115" t="s">
        <v>3423</v>
      </c>
      <c r="AH2915" s="38" t="s">
        <v>297</v>
      </c>
      <c r="AJ2915" s="108">
        <v>2912</v>
      </c>
      <c r="AK2915" s="115" t="s">
        <v>4417</v>
      </c>
      <c r="AL2915" s="38" t="s">
        <v>297</v>
      </c>
    </row>
    <row r="2916" spans="32:38" x14ac:dyDescent="0.25">
      <c r="AF2916" s="107">
        <v>2913</v>
      </c>
      <c r="AG2916" s="115" t="s">
        <v>3424</v>
      </c>
      <c r="AH2916" s="38" t="s">
        <v>297</v>
      </c>
      <c r="AJ2916" s="108">
        <v>2913</v>
      </c>
      <c r="AK2916" s="115" t="s">
        <v>4418</v>
      </c>
      <c r="AL2916" s="38" t="s">
        <v>297</v>
      </c>
    </row>
    <row r="2917" spans="32:38" x14ac:dyDescent="0.25">
      <c r="AF2917" s="107">
        <v>2914</v>
      </c>
      <c r="AG2917" s="115" t="s">
        <v>3425</v>
      </c>
      <c r="AH2917" s="38" t="s">
        <v>297</v>
      </c>
      <c r="AJ2917" s="108">
        <v>2914</v>
      </c>
      <c r="AK2917" s="115" t="s">
        <v>4419</v>
      </c>
      <c r="AL2917" s="38" t="s">
        <v>297</v>
      </c>
    </row>
    <row r="2918" spans="32:38" x14ac:dyDescent="0.25">
      <c r="AF2918" s="107">
        <v>2915</v>
      </c>
      <c r="AG2918" s="115" t="s">
        <v>3426</v>
      </c>
      <c r="AH2918" s="38" t="s">
        <v>297</v>
      </c>
      <c r="AJ2918" s="108">
        <v>2915</v>
      </c>
      <c r="AK2918" s="115" t="s">
        <v>4420</v>
      </c>
      <c r="AL2918" s="38" t="s">
        <v>297</v>
      </c>
    </row>
    <row r="2919" spans="32:38" x14ac:dyDescent="0.25">
      <c r="AF2919" s="107">
        <v>2916</v>
      </c>
      <c r="AG2919" s="115" t="s">
        <v>3427</v>
      </c>
      <c r="AH2919" s="38" t="s">
        <v>297</v>
      </c>
      <c r="AJ2919" s="108">
        <v>2916</v>
      </c>
      <c r="AK2919" s="115" t="s">
        <v>4421</v>
      </c>
      <c r="AL2919" s="38" t="s">
        <v>297</v>
      </c>
    </row>
    <row r="2920" spans="32:38" x14ac:dyDescent="0.25">
      <c r="AF2920" s="107">
        <v>2917</v>
      </c>
      <c r="AG2920" s="115" t="s">
        <v>3428</v>
      </c>
      <c r="AH2920" s="38" t="s">
        <v>297</v>
      </c>
      <c r="AJ2920" s="108">
        <v>2917</v>
      </c>
      <c r="AK2920" s="115" t="s">
        <v>4422</v>
      </c>
      <c r="AL2920" s="38" t="s">
        <v>297</v>
      </c>
    </row>
    <row r="2921" spans="32:38" x14ac:dyDescent="0.25">
      <c r="AF2921" s="107">
        <v>2918</v>
      </c>
      <c r="AG2921" s="115" t="s">
        <v>3429</v>
      </c>
      <c r="AH2921" s="38" t="s">
        <v>297</v>
      </c>
      <c r="AJ2921" s="108">
        <v>2918</v>
      </c>
      <c r="AK2921" s="115" t="s">
        <v>4423</v>
      </c>
      <c r="AL2921" s="38" t="s">
        <v>297</v>
      </c>
    </row>
    <row r="2922" spans="32:38" x14ac:dyDescent="0.25">
      <c r="AF2922" s="107">
        <v>2919</v>
      </c>
      <c r="AG2922" s="115" t="s">
        <v>3430</v>
      </c>
      <c r="AH2922" s="38" t="s">
        <v>297</v>
      </c>
      <c r="AJ2922" s="108">
        <v>2919</v>
      </c>
      <c r="AK2922" s="115" t="s">
        <v>4424</v>
      </c>
      <c r="AL2922" s="38" t="s">
        <v>297</v>
      </c>
    </row>
    <row r="2923" spans="32:38" x14ac:dyDescent="0.25">
      <c r="AF2923" s="107">
        <v>2920</v>
      </c>
      <c r="AG2923" s="115" t="s">
        <v>3431</v>
      </c>
      <c r="AH2923" s="38" t="s">
        <v>297</v>
      </c>
      <c r="AJ2923" s="108">
        <v>2920</v>
      </c>
      <c r="AK2923" s="115" t="s">
        <v>4425</v>
      </c>
      <c r="AL2923" s="38" t="s">
        <v>297</v>
      </c>
    </row>
    <row r="2924" spans="32:38" x14ac:dyDescent="0.25">
      <c r="AF2924" s="107">
        <v>2921</v>
      </c>
      <c r="AG2924" s="115" t="s">
        <v>3432</v>
      </c>
      <c r="AH2924" s="38" t="s">
        <v>297</v>
      </c>
      <c r="AJ2924" s="108">
        <v>2921</v>
      </c>
      <c r="AK2924" s="115" t="s">
        <v>4426</v>
      </c>
      <c r="AL2924" s="38" t="s">
        <v>297</v>
      </c>
    </row>
    <row r="2925" spans="32:38" x14ac:dyDescent="0.25">
      <c r="AF2925" s="107">
        <v>2922</v>
      </c>
      <c r="AG2925" s="115" t="s">
        <v>3433</v>
      </c>
      <c r="AH2925" s="38" t="s">
        <v>297</v>
      </c>
      <c r="AJ2925" s="108">
        <v>2922</v>
      </c>
      <c r="AK2925" s="115" t="s">
        <v>4427</v>
      </c>
      <c r="AL2925" s="38" t="s">
        <v>297</v>
      </c>
    </row>
    <row r="2926" spans="32:38" x14ac:dyDescent="0.25">
      <c r="AF2926" s="107">
        <v>2923</v>
      </c>
      <c r="AG2926" s="115" t="s">
        <v>3434</v>
      </c>
      <c r="AH2926" s="38" t="s">
        <v>297</v>
      </c>
      <c r="AJ2926" s="108">
        <v>2923</v>
      </c>
      <c r="AK2926" s="115" t="s">
        <v>4428</v>
      </c>
      <c r="AL2926" s="38" t="s">
        <v>297</v>
      </c>
    </row>
    <row r="2927" spans="32:38" x14ac:dyDescent="0.25">
      <c r="AF2927" s="107">
        <v>2924</v>
      </c>
      <c r="AG2927" s="115" t="s">
        <v>3435</v>
      </c>
      <c r="AH2927" s="38" t="s">
        <v>297</v>
      </c>
      <c r="AJ2927" s="108">
        <v>2924</v>
      </c>
      <c r="AK2927" s="115" t="s">
        <v>4429</v>
      </c>
      <c r="AL2927" s="38" t="s">
        <v>297</v>
      </c>
    </row>
    <row r="2928" spans="32:38" x14ac:dyDescent="0.25">
      <c r="AF2928" s="107">
        <v>2925</v>
      </c>
      <c r="AG2928" s="115" t="s">
        <v>3436</v>
      </c>
      <c r="AH2928" s="38" t="s">
        <v>297</v>
      </c>
      <c r="AJ2928" s="108">
        <v>2925</v>
      </c>
      <c r="AK2928" s="115" t="s">
        <v>4430</v>
      </c>
      <c r="AL2928" s="38" t="s">
        <v>297</v>
      </c>
    </row>
    <row r="2929" spans="32:38" x14ac:dyDescent="0.25">
      <c r="AF2929" s="107">
        <v>2926</v>
      </c>
      <c r="AG2929" s="115" t="s">
        <v>3437</v>
      </c>
      <c r="AH2929" s="38" t="s">
        <v>297</v>
      </c>
      <c r="AJ2929" s="108">
        <v>2926</v>
      </c>
      <c r="AK2929" s="115" t="s">
        <v>4431</v>
      </c>
      <c r="AL2929" s="38" t="s">
        <v>297</v>
      </c>
    </row>
    <row r="2930" spans="32:38" x14ac:dyDescent="0.25">
      <c r="AF2930" s="107">
        <v>2927</v>
      </c>
      <c r="AG2930" s="115" t="s">
        <v>3438</v>
      </c>
      <c r="AH2930" s="38" t="s">
        <v>297</v>
      </c>
      <c r="AJ2930" s="108">
        <v>2927</v>
      </c>
      <c r="AK2930" s="115" t="s">
        <v>4432</v>
      </c>
      <c r="AL2930" s="38" t="s">
        <v>297</v>
      </c>
    </row>
    <row r="2931" spans="32:38" x14ac:dyDescent="0.25">
      <c r="AF2931" s="107">
        <v>2928</v>
      </c>
      <c r="AG2931" s="115" t="s">
        <v>3439</v>
      </c>
      <c r="AH2931" s="38" t="s">
        <v>297</v>
      </c>
      <c r="AJ2931" s="108">
        <v>2928</v>
      </c>
      <c r="AK2931" s="115" t="s">
        <v>4433</v>
      </c>
      <c r="AL2931" s="38" t="s">
        <v>297</v>
      </c>
    </row>
    <row r="2932" spans="32:38" x14ac:dyDescent="0.25">
      <c r="AF2932" s="107">
        <v>2929</v>
      </c>
      <c r="AG2932" s="115" t="s">
        <v>3440</v>
      </c>
      <c r="AH2932" s="38" t="s">
        <v>297</v>
      </c>
      <c r="AJ2932" s="108">
        <v>2929</v>
      </c>
      <c r="AK2932" s="115" t="s">
        <v>4434</v>
      </c>
      <c r="AL2932" s="38" t="s">
        <v>297</v>
      </c>
    </row>
    <row r="2933" spans="32:38" x14ac:dyDescent="0.25">
      <c r="AF2933" s="107">
        <v>2930</v>
      </c>
      <c r="AG2933" s="115" t="s">
        <v>3441</v>
      </c>
      <c r="AH2933" s="38" t="s">
        <v>297</v>
      </c>
      <c r="AJ2933" s="108">
        <v>2930</v>
      </c>
      <c r="AK2933" s="115" t="s">
        <v>4435</v>
      </c>
      <c r="AL2933" s="38" t="s">
        <v>297</v>
      </c>
    </row>
    <row r="2934" spans="32:38" x14ac:dyDescent="0.25">
      <c r="AF2934" s="107">
        <v>2931</v>
      </c>
      <c r="AG2934" s="115" t="s">
        <v>3442</v>
      </c>
      <c r="AH2934" s="38" t="s">
        <v>297</v>
      </c>
      <c r="AJ2934" s="108">
        <v>2931</v>
      </c>
      <c r="AK2934" s="115" t="s">
        <v>4436</v>
      </c>
      <c r="AL2934" s="38" t="s">
        <v>297</v>
      </c>
    </row>
    <row r="2935" spans="32:38" x14ac:dyDescent="0.25">
      <c r="AF2935" s="107">
        <v>2932</v>
      </c>
      <c r="AG2935" s="115" t="s">
        <v>3443</v>
      </c>
      <c r="AH2935" s="38" t="s">
        <v>297</v>
      </c>
      <c r="AJ2935" s="108">
        <v>2932</v>
      </c>
      <c r="AK2935" s="115" t="s">
        <v>4437</v>
      </c>
      <c r="AL2935" s="38" t="s">
        <v>297</v>
      </c>
    </row>
    <row r="2936" spans="32:38" x14ac:dyDescent="0.25">
      <c r="AF2936" s="107">
        <v>2933</v>
      </c>
      <c r="AG2936" s="115" t="s">
        <v>3444</v>
      </c>
      <c r="AH2936" s="38" t="s">
        <v>297</v>
      </c>
      <c r="AJ2936" s="108">
        <v>2933</v>
      </c>
      <c r="AK2936" s="115" t="s">
        <v>4438</v>
      </c>
      <c r="AL2936" s="38" t="s">
        <v>297</v>
      </c>
    </row>
    <row r="2937" spans="32:38" x14ac:dyDescent="0.25">
      <c r="AF2937" s="107">
        <v>2934</v>
      </c>
      <c r="AG2937" s="115" t="s">
        <v>3445</v>
      </c>
      <c r="AH2937" s="38" t="s">
        <v>297</v>
      </c>
      <c r="AJ2937" s="108">
        <v>2934</v>
      </c>
      <c r="AK2937" s="115" t="s">
        <v>4439</v>
      </c>
      <c r="AL2937" s="38" t="s">
        <v>297</v>
      </c>
    </row>
    <row r="2938" spans="32:38" x14ac:dyDescent="0.25">
      <c r="AF2938" s="107">
        <v>2935</v>
      </c>
      <c r="AG2938" s="115" t="s">
        <v>3446</v>
      </c>
      <c r="AH2938" s="38" t="s">
        <v>297</v>
      </c>
      <c r="AJ2938" s="108">
        <v>2935</v>
      </c>
      <c r="AK2938" s="115" t="s">
        <v>4440</v>
      </c>
      <c r="AL2938" s="38" t="s">
        <v>297</v>
      </c>
    </row>
    <row r="2939" spans="32:38" x14ac:dyDescent="0.25">
      <c r="AF2939" s="107">
        <v>2936</v>
      </c>
      <c r="AG2939" s="115" t="s">
        <v>3447</v>
      </c>
      <c r="AH2939" s="38" t="s">
        <v>297</v>
      </c>
      <c r="AJ2939" s="108">
        <v>2936</v>
      </c>
      <c r="AK2939" s="115" t="s">
        <v>4441</v>
      </c>
      <c r="AL2939" s="38" t="s">
        <v>297</v>
      </c>
    </row>
    <row r="2940" spans="32:38" x14ac:dyDescent="0.25">
      <c r="AF2940" s="107">
        <v>2937</v>
      </c>
      <c r="AG2940" s="115" t="s">
        <v>3448</v>
      </c>
      <c r="AH2940" s="38" t="s">
        <v>297</v>
      </c>
      <c r="AJ2940" s="108">
        <v>2937</v>
      </c>
      <c r="AK2940" s="115" t="s">
        <v>4442</v>
      </c>
      <c r="AL2940" s="38" t="s">
        <v>297</v>
      </c>
    </row>
    <row r="2941" spans="32:38" x14ac:dyDescent="0.25">
      <c r="AF2941" s="107">
        <v>2938</v>
      </c>
      <c r="AG2941" s="115" t="s">
        <v>3449</v>
      </c>
      <c r="AH2941" s="38" t="s">
        <v>297</v>
      </c>
      <c r="AJ2941" s="108">
        <v>2938</v>
      </c>
      <c r="AK2941" s="115" t="s">
        <v>4443</v>
      </c>
      <c r="AL2941" s="38" t="s">
        <v>297</v>
      </c>
    </row>
    <row r="2942" spans="32:38" x14ac:dyDescent="0.25">
      <c r="AF2942" s="107">
        <v>2939</v>
      </c>
      <c r="AG2942" s="115" t="s">
        <v>3450</v>
      </c>
      <c r="AH2942" s="38" t="s">
        <v>297</v>
      </c>
      <c r="AJ2942" s="108">
        <v>2939</v>
      </c>
      <c r="AK2942" s="115" t="s">
        <v>4444</v>
      </c>
      <c r="AL2942" s="38" t="s">
        <v>297</v>
      </c>
    </row>
    <row r="2943" spans="32:38" x14ac:dyDescent="0.25">
      <c r="AF2943" s="107">
        <v>2940</v>
      </c>
      <c r="AG2943" s="115" t="s">
        <v>3451</v>
      </c>
      <c r="AH2943" s="38" t="s">
        <v>297</v>
      </c>
      <c r="AJ2943" s="108">
        <v>2940</v>
      </c>
      <c r="AK2943" s="115" t="s">
        <v>4445</v>
      </c>
      <c r="AL2943" s="38" t="s">
        <v>297</v>
      </c>
    </row>
    <row r="2944" spans="32:38" x14ac:dyDescent="0.25">
      <c r="AF2944" s="107">
        <v>2941</v>
      </c>
      <c r="AG2944" s="115" t="s">
        <v>3452</v>
      </c>
      <c r="AH2944" s="38" t="s">
        <v>297</v>
      </c>
      <c r="AJ2944" s="108">
        <v>2941</v>
      </c>
      <c r="AK2944" s="115" t="s">
        <v>4446</v>
      </c>
      <c r="AL2944" s="38" t="s">
        <v>297</v>
      </c>
    </row>
    <row r="2945" spans="32:38" x14ac:dyDescent="0.25">
      <c r="AF2945" s="107">
        <v>2942</v>
      </c>
      <c r="AG2945" s="115" t="s">
        <v>3453</v>
      </c>
      <c r="AH2945" s="38" t="s">
        <v>297</v>
      </c>
      <c r="AJ2945" s="108">
        <v>2942</v>
      </c>
      <c r="AK2945" s="115" t="s">
        <v>4447</v>
      </c>
      <c r="AL2945" s="38" t="s">
        <v>297</v>
      </c>
    </row>
    <row r="2946" spans="32:38" x14ac:dyDescent="0.25">
      <c r="AF2946" s="107">
        <v>2943</v>
      </c>
      <c r="AG2946" s="115" t="s">
        <v>3454</v>
      </c>
      <c r="AH2946" s="38" t="s">
        <v>297</v>
      </c>
      <c r="AJ2946" s="108">
        <v>2943</v>
      </c>
      <c r="AK2946" s="115" t="s">
        <v>4448</v>
      </c>
      <c r="AL2946" s="38" t="s">
        <v>297</v>
      </c>
    </row>
    <row r="2947" spans="32:38" x14ac:dyDescent="0.25">
      <c r="AF2947" s="107">
        <v>2944</v>
      </c>
      <c r="AG2947" s="115" t="s">
        <v>3455</v>
      </c>
      <c r="AH2947" s="38" t="s">
        <v>297</v>
      </c>
      <c r="AJ2947" s="108">
        <v>2944</v>
      </c>
      <c r="AK2947" s="115" t="s">
        <v>4449</v>
      </c>
      <c r="AL2947" s="38" t="s">
        <v>297</v>
      </c>
    </row>
    <row r="2948" spans="32:38" x14ac:dyDescent="0.25">
      <c r="AF2948" s="107">
        <v>2945</v>
      </c>
      <c r="AG2948" s="115" t="s">
        <v>3456</v>
      </c>
      <c r="AH2948" s="38" t="s">
        <v>297</v>
      </c>
      <c r="AJ2948" s="108">
        <v>2945</v>
      </c>
      <c r="AK2948" s="115" t="s">
        <v>4450</v>
      </c>
      <c r="AL2948" s="38" t="s">
        <v>297</v>
      </c>
    </row>
    <row r="2949" spans="32:38" x14ac:dyDescent="0.25">
      <c r="AF2949" s="107">
        <v>2946</v>
      </c>
      <c r="AG2949" s="115" t="s">
        <v>3457</v>
      </c>
      <c r="AH2949" s="38" t="s">
        <v>297</v>
      </c>
      <c r="AJ2949" s="108">
        <v>2946</v>
      </c>
      <c r="AK2949" s="115" t="s">
        <v>4451</v>
      </c>
      <c r="AL2949" s="38" t="s">
        <v>297</v>
      </c>
    </row>
    <row r="2950" spans="32:38" x14ac:dyDescent="0.25">
      <c r="AF2950" s="107">
        <v>2947</v>
      </c>
      <c r="AG2950" s="115" t="s">
        <v>3458</v>
      </c>
      <c r="AH2950" s="38" t="s">
        <v>297</v>
      </c>
      <c r="AJ2950" s="108">
        <v>2947</v>
      </c>
      <c r="AK2950" s="115" t="s">
        <v>4452</v>
      </c>
      <c r="AL2950" s="38" t="s">
        <v>297</v>
      </c>
    </row>
    <row r="2951" spans="32:38" x14ac:dyDescent="0.25">
      <c r="AF2951" s="107">
        <v>2948</v>
      </c>
      <c r="AG2951" s="115" t="s">
        <v>3459</v>
      </c>
      <c r="AH2951" s="38" t="s">
        <v>297</v>
      </c>
      <c r="AJ2951" s="108">
        <v>2948</v>
      </c>
      <c r="AK2951" s="115" t="s">
        <v>4453</v>
      </c>
      <c r="AL2951" s="38" t="s">
        <v>297</v>
      </c>
    </row>
    <row r="2952" spans="32:38" x14ac:dyDescent="0.25">
      <c r="AF2952" s="107">
        <v>2949</v>
      </c>
      <c r="AG2952" s="115" t="s">
        <v>3460</v>
      </c>
      <c r="AH2952" s="38" t="s">
        <v>297</v>
      </c>
      <c r="AJ2952" s="108">
        <v>2949</v>
      </c>
      <c r="AK2952" s="115" t="s">
        <v>4454</v>
      </c>
      <c r="AL2952" s="38" t="s">
        <v>297</v>
      </c>
    </row>
    <row r="2953" spans="32:38" x14ac:dyDescent="0.25">
      <c r="AF2953" s="107">
        <v>2950</v>
      </c>
      <c r="AG2953" s="115" t="s">
        <v>3461</v>
      </c>
      <c r="AH2953" s="38" t="s">
        <v>297</v>
      </c>
      <c r="AJ2953" s="108">
        <v>2950</v>
      </c>
      <c r="AK2953" s="115" t="s">
        <v>4455</v>
      </c>
      <c r="AL2953" s="38" t="s">
        <v>297</v>
      </c>
    </row>
    <row r="2954" spans="32:38" x14ac:dyDescent="0.25">
      <c r="AF2954" s="107">
        <v>2951</v>
      </c>
      <c r="AG2954" s="115" t="s">
        <v>3462</v>
      </c>
      <c r="AH2954" s="38" t="s">
        <v>297</v>
      </c>
      <c r="AJ2954" s="108">
        <v>2951</v>
      </c>
      <c r="AK2954" s="115" t="s">
        <v>4456</v>
      </c>
      <c r="AL2954" s="38" t="s">
        <v>297</v>
      </c>
    </row>
    <row r="2955" spans="32:38" x14ac:dyDescent="0.25">
      <c r="AF2955" s="107">
        <v>2952</v>
      </c>
      <c r="AG2955" s="115" t="s">
        <v>3463</v>
      </c>
      <c r="AH2955" s="38" t="s">
        <v>297</v>
      </c>
      <c r="AJ2955" s="108">
        <v>2952</v>
      </c>
      <c r="AK2955" s="115" t="s">
        <v>4457</v>
      </c>
      <c r="AL2955" s="38" t="s">
        <v>297</v>
      </c>
    </row>
    <row r="2956" spans="32:38" x14ac:dyDescent="0.25">
      <c r="AF2956" s="107">
        <v>2953</v>
      </c>
      <c r="AG2956" s="115" t="s">
        <v>3464</v>
      </c>
      <c r="AH2956" s="38" t="s">
        <v>297</v>
      </c>
      <c r="AJ2956" s="108">
        <v>2953</v>
      </c>
      <c r="AK2956" s="115" t="s">
        <v>4458</v>
      </c>
      <c r="AL2956" s="38" t="s">
        <v>297</v>
      </c>
    </row>
    <row r="2957" spans="32:38" x14ac:dyDescent="0.25">
      <c r="AF2957" s="107">
        <v>2954</v>
      </c>
      <c r="AG2957" s="115" t="s">
        <v>3465</v>
      </c>
      <c r="AH2957" s="38" t="s">
        <v>297</v>
      </c>
      <c r="AJ2957" s="108">
        <v>2954</v>
      </c>
      <c r="AK2957" s="115" t="s">
        <v>4459</v>
      </c>
      <c r="AL2957" s="38" t="s">
        <v>297</v>
      </c>
    </row>
    <row r="2958" spans="32:38" x14ac:dyDescent="0.25">
      <c r="AF2958" s="107">
        <v>2955</v>
      </c>
      <c r="AG2958" s="115" t="s">
        <v>3466</v>
      </c>
      <c r="AH2958" s="38" t="s">
        <v>297</v>
      </c>
      <c r="AJ2958" s="108">
        <v>2955</v>
      </c>
      <c r="AK2958" s="115" t="s">
        <v>4460</v>
      </c>
      <c r="AL2958" s="38" t="s">
        <v>297</v>
      </c>
    </row>
    <row r="2959" spans="32:38" x14ac:dyDescent="0.25">
      <c r="AF2959" s="107">
        <v>2956</v>
      </c>
      <c r="AG2959" s="115" t="s">
        <v>3467</v>
      </c>
      <c r="AH2959" s="38" t="s">
        <v>297</v>
      </c>
      <c r="AJ2959" s="108">
        <v>2956</v>
      </c>
      <c r="AK2959" s="115" t="s">
        <v>4461</v>
      </c>
      <c r="AL2959" s="38" t="s">
        <v>297</v>
      </c>
    </row>
    <row r="2960" spans="32:38" x14ac:dyDescent="0.25">
      <c r="AF2960" s="107">
        <v>2957</v>
      </c>
      <c r="AG2960" s="115" t="s">
        <v>3468</v>
      </c>
      <c r="AH2960" s="38" t="s">
        <v>297</v>
      </c>
      <c r="AJ2960" s="108">
        <v>2957</v>
      </c>
      <c r="AK2960" s="115" t="s">
        <v>4462</v>
      </c>
      <c r="AL2960" s="38" t="s">
        <v>297</v>
      </c>
    </row>
    <row r="2961" spans="32:38" x14ac:dyDescent="0.25">
      <c r="AF2961" s="107">
        <v>2958</v>
      </c>
      <c r="AG2961" s="115" t="s">
        <v>3469</v>
      </c>
      <c r="AH2961" s="38" t="s">
        <v>297</v>
      </c>
      <c r="AJ2961" s="108">
        <v>2958</v>
      </c>
      <c r="AK2961" s="115" t="s">
        <v>4463</v>
      </c>
      <c r="AL2961" s="38" t="s">
        <v>297</v>
      </c>
    </row>
    <row r="2962" spans="32:38" x14ac:dyDescent="0.25">
      <c r="AF2962" s="107">
        <v>2959</v>
      </c>
      <c r="AG2962" s="115" t="s">
        <v>3470</v>
      </c>
      <c r="AH2962" s="38" t="s">
        <v>297</v>
      </c>
      <c r="AJ2962" s="108">
        <v>2959</v>
      </c>
      <c r="AK2962" s="115" t="s">
        <v>4464</v>
      </c>
      <c r="AL2962" s="38" t="s">
        <v>297</v>
      </c>
    </row>
    <row r="2963" spans="32:38" x14ac:dyDescent="0.25">
      <c r="AF2963" s="107">
        <v>2960</v>
      </c>
      <c r="AG2963" s="115" t="s">
        <v>3471</v>
      </c>
      <c r="AH2963" s="38" t="s">
        <v>297</v>
      </c>
      <c r="AJ2963" s="108">
        <v>2960</v>
      </c>
      <c r="AK2963" s="115" t="s">
        <v>4465</v>
      </c>
      <c r="AL2963" s="38" t="s">
        <v>297</v>
      </c>
    </row>
    <row r="2964" spans="32:38" x14ac:dyDescent="0.25">
      <c r="AF2964" s="107">
        <v>2961</v>
      </c>
      <c r="AG2964" s="115" t="s">
        <v>3472</v>
      </c>
      <c r="AH2964" s="38" t="s">
        <v>297</v>
      </c>
      <c r="AJ2964" s="108">
        <v>2961</v>
      </c>
      <c r="AK2964" s="115" t="s">
        <v>4466</v>
      </c>
      <c r="AL2964" s="38" t="s">
        <v>297</v>
      </c>
    </row>
    <row r="2965" spans="32:38" x14ac:dyDescent="0.25">
      <c r="AF2965" s="107">
        <v>2962</v>
      </c>
      <c r="AG2965" s="115" t="s">
        <v>3473</v>
      </c>
      <c r="AH2965" s="38" t="s">
        <v>297</v>
      </c>
      <c r="AJ2965" s="108">
        <v>2962</v>
      </c>
      <c r="AK2965" s="115" t="s">
        <v>4467</v>
      </c>
      <c r="AL2965" s="38" t="s">
        <v>297</v>
      </c>
    </row>
    <row r="2966" spans="32:38" x14ac:dyDescent="0.25">
      <c r="AF2966" s="107">
        <v>2963</v>
      </c>
      <c r="AG2966" s="115" t="s">
        <v>3474</v>
      </c>
      <c r="AH2966" s="38" t="s">
        <v>297</v>
      </c>
      <c r="AJ2966" s="108">
        <v>2963</v>
      </c>
      <c r="AK2966" s="115" t="s">
        <v>4468</v>
      </c>
      <c r="AL2966" s="38" t="s">
        <v>297</v>
      </c>
    </row>
    <row r="2967" spans="32:38" x14ac:dyDescent="0.25">
      <c r="AF2967" s="107">
        <v>2964</v>
      </c>
      <c r="AG2967" s="115" t="s">
        <v>3475</v>
      </c>
      <c r="AH2967" s="38" t="s">
        <v>297</v>
      </c>
      <c r="AJ2967" s="108">
        <v>2964</v>
      </c>
      <c r="AK2967" s="115" t="s">
        <v>4469</v>
      </c>
      <c r="AL2967" s="38" t="s">
        <v>297</v>
      </c>
    </row>
    <row r="2968" spans="32:38" x14ac:dyDescent="0.25">
      <c r="AF2968" s="107">
        <v>2965</v>
      </c>
      <c r="AG2968" s="115" t="s">
        <v>3476</v>
      </c>
      <c r="AH2968" s="38" t="s">
        <v>297</v>
      </c>
      <c r="AJ2968" s="108">
        <v>2965</v>
      </c>
      <c r="AK2968" s="115" t="s">
        <v>4470</v>
      </c>
      <c r="AL2968" s="38" t="s">
        <v>297</v>
      </c>
    </row>
    <row r="2969" spans="32:38" x14ac:dyDescent="0.25">
      <c r="AF2969" s="107">
        <v>2966</v>
      </c>
      <c r="AG2969" s="115" t="s">
        <v>3477</v>
      </c>
      <c r="AH2969" s="38" t="s">
        <v>297</v>
      </c>
      <c r="AJ2969" s="108">
        <v>2966</v>
      </c>
      <c r="AK2969" s="115" t="s">
        <v>4471</v>
      </c>
      <c r="AL2969" s="38" t="s">
        <v>297</v>
      </c>
    </row>
    <row r="2970" spans="32:38" x14ac:dyDescent="0.25">
      <c r="AF2970" s="107">
        <v>2967</v>
      </c>
      <c r="AG2970" s="115" t="s">
        <v>3478</v>
      </c>
      <c r="AH2970" s="38" t="s">
        <v>297</v>
      </c>
      <c r="AJ2970" s="108">
        <v>2967</v>
      </c>
      <c r="AK2970" s="115" t="s">
        <v>4472</v>
      </c>
      <c r="AL2970" s="38" t="s">
        <v>297</v>
      </c>
    </row>
    <row r="2971" spans="32:38" x14ac:dyDescent="0.25">
      <c r="AF2971" s="107">
        <v>2968</v>
      </c>
      <c r="AG2971" s="115" t="s">
        <v>3479</v>
      </c>
      <c r="AH2971" s="38" t="s">
        <v>297</v>
      </c>
      <c r="AJ2971" s="108">
        <v>2968</v>
      </c>
      <c r="AK2971" s="115" t="s">
        <v>4473</v>
      </c>
      <c r="AL2971" s="38" t="s">
        <v>297</v>
      </c>
    </row>
    <row r="2972" spans="32:38" x14ac:dyDescent="0.25">
      <c r="AF2972" s="107">
        <v>2969</v>
      </c>
      <c r="AG2972" s="115" t="s">
        <v>3480</v>
      </c>
      <c r="AH2972" s="38" t="s">
        <v>297</v>
      </c>
      <c r="AJ2972" s="108">
        <v>2969</v>
      </c>
      <c r="AK2972" s="115" t="s">
        <v>4474</v>
      </c>
      <c r="AL2972" s="38" t="s">
        <v>297</v>
      </c>
    </row>
    <row r="2973" spans="32:38" x14ac:dyDescent="0.25">
      <c r="AF2973" s="107">
        <v>2970</v>
      </c>
      <c r="AG2973" s="115" t="s">
        <v>3481</v>
      </c>
      <c r="AH2973" s="38" t="s">
        <v>297</v>
      </c>
      <c r="AJ2973" s="108">
        <v>2970</v>
      </c>
      <c r="AK2973" s="115" t="s">
        <v>4475</v>
      </c>
      <c r="AL2973" s="38" t="s">
        <v>297</v>
      </c>
    </row>
    <row r="2974" spans="32:38" x14ac:dyDescent="0.25">
      <c r="AF2974" s="107">
        <v>2971</v>
      </c>
      <c r="AG2974" s="115" t="s">
        <v>3482</v>
      </c>
      <c r="AH2974" s="38" t="s">
        <v>297</v>
      </c>
      <c r="AJ2974" s="108">
        <v>2971</v>
      </c>
      <c r="AK2974" s="115" t="s">
        <v>4476</v>
      </c>
      <c r="AL2974" s="38" t="s">
        <v>297</v>
      </c>
    </row>
    <row r="2975" spans="32:38" x14ac:dyDescent="0.25">
      <c r="AF2975" s="107">
        <v>2972</v>
      </c>
      <c r="AG2975" s="115" t="s">
        <v>3483</v>
      </c>
      <c r="AH2975" s="38" t="s">
        <v>297</v>
      </c>
      <c r="AJ2975" s="108">
        <v>2972</v>
      </c>
      <c r="AK2975" s="115" t="s">
        <v>4477</v>
      </c>
      <c r="AL2975" s="38" t="s">
        <v>297</v>
      </c>
    </row>
    <row r="2976" spans="32:38" x14ac:dyDescent="0.25">
      <c r="AF2976" s="107">
        <v>2973</v>
      </c>
      <c r="AG2976" s="115" t="s">
        <v>3484</v>
      </c>
      <c r="AH2976" s="38" t="s">
        <v>297</v>
      </c>
      <c r="AJ2976" s="108">
        <v>2973</v>
      </c>
      <c r="AK2976" s="115" t="s">
        <v>4478</v>
      </c>
      <c r="AL2976" s="38" t="s">
        <v>297</v>
      </c>
    </row>
    <row r="2977" spans="32:38" x14ac:dyDescent="0.25">
      <c r="AF2977" s="107">
        <v>2974</v>
      </c>
      <c r="AG2977" s="115" t="s">
        <v>3485</v>
      </c>
      <c r="AH2977" s="38" t="s">
        <v>297</v>
      </c>
      <c r="AJ2977" s="108">
        <v>2974</v>
      </c>
      <c r="AK2977" s="115" t="s">
        <v>4479</v>
      </c>
      <c r="AL2977" s="38" t="s">
        <v>297</v>
      </c>
    </row>
    <row r="2978" spans="32:38" x14ac:dyDescent="0.25">
      <c r="AF2978" s="107">
        <v>2975</v>
      </c>
      <c r="AG2978" s="115" t="s">
        <v>3486</v>
      </c>
      <c r="AH2978" s="38" t="s">
        <v>297</v>
      </c>
      <c r="AJ2978" s="108">
        <v>2975</v>
      </c>
      <c r="AK2978" s="115" t="s">
        <v>4480</v>
      </c>
      <c r="AL2978" s="38" t="s">
        <v>297</v>
      </c>
    </row>
    <row r="2979" spans="32:38" x14ac:dyDescent="0.25">
      <c r="AF2979" s="107">
        <v>2976</v>
      </c>
      <c r="AG2979" s="115" t="s">
        <v>3487</v>
      </c>
      <c r="AH2979" s="38" t="s">
        <v>297</v>
      </c>
      <c r="AJ2979" s="108">
        <v>2976</v>
      </c>
      <c r="AK2979" s="115" t="s">
        <v>4481</v>
      </c>
      <c r="AL2979" s="38" t="s">
        <v>297</v>
      </c>
    </row>
    <row r="2980" spans="32:38" x14ac:dyDescent="0.25">
      <c r="AF2980" s="107">
        <v>2977</v>
      </c>
      <c r="AG2980" s="115" t="s">
        <v>3488</v>
      </c>
      <c r="AH2980" s="38" t="s">
        <v>297</v>
      </c>
      <c r="AJ2980" s="108">
        <v>2977</v>
      </c>
      <c r="AK2980" s="115" t="s">
        <v>4482</v>
      </c>
      <c r="AL2980" s="38" t="s">
        <v>297</v>
      </c>
    </row>
    <row r="2981" spans="32:38" x14ac:dyDescent="0.25">
      <c r="AF2981" s="107">
        <v>2978</v>
      </c>
      <c r="AG2981" s="115" t="s">
        <v>3489</v>
      </c>
      <c r="AH2981" s="38" t="s">
        <v>297</v>
      </c>
      <c r="AJ2981" s="108">
        <v>2978</v>
      </c>
      <c r="AK2981" s="115" t="s">
        <v>4483</v>
      </c>
      <c r="AL2981" s="38" t="s">
        <v>297</v>
      </c>
    </row>
    <row r="2982" spans="32:38" x14ac:dyDescent="0.25">
      <c r="AF2982" s="107">
        <v>2979</v>
      </c>
      <c r="AG2982" s="115" t="s">
        <v>3490</v>
      </c>
      <c r="AH2982" s="38" t="s">
        <v>297</v>
      </c>
      <c r="AJ2982" s="108">
        <v>2979</v>
      </c>
      <c r="AK2982" s="115" t="s">
        <v>4484</v>
      </c>
      <c r="AL2982" s="38" t="s">
        <v>297</v>
      </c>
    </row>
    <row r="2983" spans="32:38" x14ac:dyDescent="0.25">
      <c r="AF2983" s="107">
        <v>2980</v>
      </c>
      <c r="AG2983" s="115" t="s">
        <v>3491</v>
      </c>
      <c r="AH2983" s="38" t="s">
        <v>297</v>
      </c>
      <c r="AJ2983" s="108">
        <v>2980</v>
      </c>
      <c r="AK2983" s="115" t="s">
        <v>4485</v>
      </c>
      <c r="AL2983" s="38" t="s">
        <v>297</v>
      </c>
    </row>
    <row r="2984" spans="32:38" x14ac:dyDescent="0.25">
      <c r="AF2984" s="107">
        <v>2981</v>
      </c>
      <c r="AG2984" s="115" t="s">
        <v>3492</v>
      </c>
      <c r="AH2984" s="38" t="s">
        <v>297</v>
      </c>
      <c r="AJ2984" s="108">
        <v>2981</v>
      </c>
      <c r="AK2984" s="115" t="s">
        <v>4486</v>
      </c>
      <c r="AL2984" s="38" t="s">
        <v>297</v>
      </c>
    </row>
    <row r="2985" spans="32:38" x14ac:dyDescent="0.25">
      <c r="AF2985" s="107">
        <v>2982</v>
      </c>
      <c r="AG2985" s="115" t="s">
        <v>3493</v>
      </c>
      <c r="AH2985" s="38" t="s">
        <v>297</v>
      </c>
      <c r="AJ2985" s="108">
        <v>2982</v>
      </c>
      <c r="AK2985" s="115" t="s">
        <v>4487</v>
      </c>
      <c r="AL2985" s="38" t="s">
        <v>297</v>
      </c>
    </row>
    <row r="2986" spans="32:38" x14ac:dyDescent="0.25">
      <c r="AF2986" s="107">
        <v>2983</v>
      </c>
      <c r="AG2986" s="115" t="s">
        <v>3494</v>
      </c>
      <c r="AH2986" s="38" t="s">
        <v>297</v>
      </c>
      <c r="AJ2986" s="108">
        <v>2983</v>
      </c>
      <c r="AK2986" s="115" t="s">
        <v>4488</v>
      </c>
      <c r="AL2986" s="38" t="s">
        <v>297</v>
      </c>
    </row>
    <row r="2987" spans="32:38" x14ac:dyDescent="0.25">
      <c r="AF2987" s="107">
        <v>2984</v>
      </c>
      <c r="AG2987" s="115" t="s">
        <v>3495</v>
      </c>
      <c r="AH2987" s="38" t="s">
        <v>297</v>
      </c>
      <c r="AJ2987" s="108">
        <v>2984</v>
      </c>
      <c r="AK2987" s="115" t="s">
        <v>4489</v>
      </c>
      <c r="AL2987" s="38" t="s">
        <v>297</v>
      </c>
    </row>
    <row r="2988" spans="32:38" x14ac:dyDescent="0.25">
      <c r="AF2988" s="107">
        <v>2985</v>
      </c>
      <c r="AG2988" s="115" t="s">
        <v>3496</v>
      </c>
      <c r="AH2988" s="38" t="s">
        <v>297</v>
      </c>
      <c r="AJ2988" s="108">
        <v>2985</v>
      </c>
      <c r="AK2988" s="115" t="s">
        <v>4490</v>
      </c>
      <c r="AL2988" s="38" t="s">
        <v>297</v>
      </c>
    </row>
    <row r="2989" spans="32:38" x14ac:dyDescent="0.25">
      <c r="AF2989" s="107">
        <v>2986</v>
      </c>
      <c r="AG2989" s="115" t="s">
        <v>3497</v>
      </c>
      <c r="AH2989" s="38" t="s">
        <v>297</v>
      </c>
      <c r="AJ2989" s="108">
        <v>2986</v>
      </c>
      <c r="AK2989" s="115" t="s">
        <v>4491</v>
      </c>
      <c r="AL2989" s="38" t="s">
        <v>297</v>
      </c>
    </row>
    <row r="2990" spans="32:38" x14ac:dyDescent="0.25">
      <c r="AF2990" s="107">
        <v>2987</v>
      </c>
      <c r="AG2990" s="115" t="s">
        <v>3498</v>
      </c>
      <c r="AH2990" s="38" t="s">
        <v>297</v>
      </c>
      <c r="AJ2990" s="108">
        <v>2987</v>
      </c>
      <c r="AK2990" s="115" t="s">
        <v>4492</v>
      </c>
      <c r="AL2990" s="38" t="s">
        <v>297</v>
      </c>
    </row>
    <row r="2991" spans="32:38" x14ac:dyDescent="0.25">
      <c r="AF2991" s="107">
        <v>2988</v>
      </c>
      <c r="AG2991" s="115" t="s">
        <v>3499</v>
      </c>
      <c r="AH2991" s="38" t="s">
        <v>297</v>
      </c>
      <c r="AJ2991" s="108">
        <v>2988</v>
      </c>
      <c r="AK2991" s="115" t="s">
        <v>4493</v>
      </c>
      <c r="AL2991" s="38" t="s">
        <v>297</v>
      </c>
    </row>
    <row r="2992" spans="32:38" x14ac:dyDescent="0.25">
      <c r="AF2992" s="107">
        <v>2989</v>
      </c>
      <c r="AG2992" s="115" t="s">
        <v>3500</v>
      </c>
      <c r="AH2992" s="38" t="s">
        <v>297</v>
      </c>
      <c r="AJ2992" s="108">
        <v>2989</v>
      </c>
      <c r="AK2992" s="115" t="s">
        <v>4494</v>
      </c>
      <c r="AL2992" s="38" t="s">
        <v>297</v>
      </c>
    </row>
    <row r="2993" spans="32:38" x14ac:dyDescent="0.25">
      <c r="AF2993" s="107">
        <v>2990</v>
      </c>
      <c r="AG2993" s="115" t="s">
        <v>3501</v>
      </c>
      <c r="AH2993" s="38" t="s">
        <v>297</v>
      </c>
      <c r="AJ2993" s="108">
        <v>2990</v>
      </c>
      <c r="AK2993" s="115" t="s">
        <v>4495</v>
      </c>
      <c r="AL2993" s="38" t="s">
        <v>297</v>
      </c>
    </row>
    <row r="2994" spans="32:38" x14ac:dyDescent="0.25">
      <c r="AF2994" s="107">
        <v>2991</v>
      </c>
      <c r="AG2994" s="115" t="s">
        <v>3502</v>
      </c>
      <c r="AH2994" s="38" t="s">
        <v>297</v>
      </c>
      <c r="AJ2994" s="108">
        <v>2991</v>
      </c>
      <c r="AK2994" s="115" t="s">
        <v>4496</v>
      </c>
      <c r="AL2994" s="38" t="s">
        <v>297</v>
      </c>
    </row>
    <row r="2995" spans="32:38" x14ac:dyDescent="0.25">
      <c r="AJ2995" s="108">
        <v>2992</v>
      </c>
      <c r="AK2995" s="115" t="s">
        <v>4497</v>
      </c>
      <c r="AL2995" s="38" t="s">
        <v>297</v>
      </c>
    </row>
    <row r="2996" spans="32:38" x14ac:dyDescent="0.25">
      <c r="AJ2996" s="108">
        <v>2993</v>
      </c>
      <c r="AK2996" s="115" t="s">
        <v>4498</v>
      </c>
      <c r="AL2996" s="38" t="s">
        <v>297</v>
      </c>
    </row>
    <row r="2997" spans="32:38" x14ac:dyDescent="0.25">
      <c r="AJ2997" s="108">
        <v>2994</v>
      </c>
      <c r="AK2997" s="115" t="s">
        <v>4499</v>
      </c>
      <c r="AL2997" s="38" t="s">
        <v>297</v>
      </c>
    </row>
  </sheetData>
  <sheetProtection algorithmName="SHA-512" hashValue="GrkSdYbCPlR2PqERRbvshrbXzEcSz/lSa5oZbel4I8VcsbSeEPETst9Xl86+ziasAL3XGkjcl/V/XEfNcPlZ9g==" saltValue="Cvo85N97Ln4fSJ12zketqA==" spinCount="100000" sheet="1" objects="1" scenarios="1"/>
  <autoFilter ref="B4:L261" xr:uid="{E42CE4B9-BE64-47C9-9651-6B1294808E73}">
    <sortState xmlns:xlrd2="http://schemas.microsoft.com/office/spreadsheetml/2017/richdata2" ref="B5:L261">
      <sortCondition ref="B4:B261"/>
    </sortState>
  </autoFilter>
  <sortState xmlns:xlrd2="http://schemas.microsoft.com/office/spreadsheetml/2017/richdata2" ref="AD4:AD14">
    <sortCondition ref="AD4:AD14"/>
  </sortState>
  <phoneticPr fontId="1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 1</vt:lpstr>
      <vt:lpstr>Builder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Builder 2.0</dc:title>
  <dc:creator>Scott Weathers</dc:creator>
  <cp:lastModifiedBy>Scott Weathers</cp:lastModifiedBy>
  <dcterms:created xsi:type="dcterms:W3CDTF">2022-09-07T11:28:58Z</dcterms:created>
  <dcterms:modified xsi:type="dcterms:W3CDTF">2024-09-17T22:07:17Z</dcterms:modified>
</cp:coreProperties>
</file>